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战斗计算流程" sheetId="14" r:id="rId1"/>
    <sheet name="属性投放" sheetId="9" r:id="rId2"/>
    <sheet name="一级属性" sheetId="1" r:id="rId3"/>
    <sheet name="装备属性" sheetId="7" r:id="rId4"/>
    <sheet name="装备属性拆分" sheetId="16" r:id="rId5"/>
    <sheet name="宝石属性" sheetId="8" r:id="rId6"/>
    <sheet name="职业被动" sheetId="10" r:id="rId7"/>
    <sheet name="阵法、技能和修炼" sheetId="15" r:id="rId8"/>
    <sheet name="属性价值和能力评分" sheetId="6" r:id="rId9"/>
    <sheet name="养成规划和标准成长" sheetId="17" r:id="rId10"/>
    <sheet name="标准主角标准属性" sheetId="18" r:id="rId11"/>
    <sheet name="标准主角极限属性" sheetId="3" r:id="rId12"/>
  </sheets>
  <calcPr calcId="124519"/>
</workbook>
</file>

<file path=xl/calcChain.xml><?xml version="1.0" encoding="utf-8"?>
<calcChain xmlns="http://schemas.openxmlformats.org/spreadsheetml/2006/main">
  <c r="DZ153" i="3"/>
  <c r="DY153"/>
  <c r="DX153"/>
  <c r="DW153"/>
  <c r="DV153"/>
  <c r="DU153"/>
  <c r="DT153"/>
  <c r="DS153"/>
  <c r="DR153"/>
  <c r="DQ153"/>
  <c r="DP153"/>
  <c r="DM153"/>
  <c r="DL153"/>
  <c r="DK153"/>
  <c r="DJ153"/>
  <c r="DI153"/>
  <c r="DH153"/>
  <c r="DG153"/>
  <c r="DF153"/>
  <c r="DE153"/>
  <c r="DD153"/>
  <c r="DC153"/>
  <c r="CZ153"/>
  <c r="CY153"/>
  <c r="CX153"/>
  <c r="CW153"/>
  <c r="CV153"/>
  <c r="CU153"/>
  <c r="CT153"/>
  <c r="CS153"/>
  <c r="CR153"/>
  <c r="CQ153"/>
  <c r="CP153"/>
  <c r="CM153"/>
  <c r="CL153"/>
  <c r="CK153"/>
  <c r="CJ153"/>
  <c r="CI153"/>
  <c r="CH153"/>
  <c r="CG153"/>
  <c r="CF153"/>
  <c r="CE153"/>
  <c r="CD153"/>
  <c r="CC153"/>
  <c r="BZ153"/>
  <c r="BY153"/>
  <c r="BX153"/>
  <c r="BW153"/>
  <c r="BV153"/>
  <c r="BU153"/>
  <c r="BT153"/>
  <c r="BS153"/>
  <c r="BR153"/>
  <c r="BQ153"/>
  <c r="BP153"/>
  <c r="BM153"/>
  <c r="BL153"/>
  <c r="BK153"/>
  <c r="BJ153"/>
  <c r="BI153"/>
  <c r="BH153"/>
  <c r="BG153"/>
  <c r="BF153"/>
  <c r="BE153"/>
  <c r="BD153"/>
  <c r="BC153"/>
  <c r="AZ153"/>
  <c r="AY153"/>
  <c r="AX153"/>
  <c r="AW153"/>
  <c r="AM153"/>
  <c r="AL153"/>
  <c r="AK153"/>
  <c r="AJ153"/>
  <c r="AI153"/>
  <c r="AH153"/>
  <c r="AG153"/>
  <c r="AF153"/>
  <c r="AE153"/>
  <c r="AD153"/>
  <c r="AC153"/>
  <c r="Z153"/>
  <c r="Y153"/>
  <c r="X153"/>
  <c r="W153"/>
  <c r="V153"/>
  <c r="U153"/>
  <c r="T153"/>
  <c r="S153"/>
  <c r="R153"/>
  <c r="Q153"/>
  <c r="P153"/>
  <c r="M153"/>
  <c r="L153"/>
  <c r="K153"/>
  <c r="J153"/>
  <c r="I153"/>
  <c r="H153"/>
  <c r="G153"/>
  <c r="F153"/>
  <c r="E153"/>
  <c r="D153"/>
  <c r="C153"/>
  <c r="DZ152"/>
  <c r="DY152"/>
  <c r="DX152"/>
  <c r="DW152"/>
  <c r="DV152"/>
  <c r="DU152"/>
  <c r="DT152"/>
  <c r="DS152"/>
  <c r="DR152"/>
  <c r="DQ152"/>
  <c r="DP152"/>
  <c r="DM152"/>
  <c r="DL152"/>
  <c r="DK152"/>
  <c r="DJ152"/>
  <c r="DI152"/>
  <c r="DH152"/>
  <c r="DG152"/>
  <c r="DF152"/>
  <c r="DE152"/>
  <c r="DD152"/>
  <c r="DC152"/>
  <c r="CZ152"/>
  <c r="CY152"/>
  <c r="CX152"/>
  <c r="CW152"/>
  <c r="CV152"/>
  <c r="CU152"/>
  <c r="CT152"/>
  <c r="CS152"/>
  <c r="CR152"/>
  <c r="CQ152"/>
  <c r="CP152"/>
  <c r="CM152"/>
  <c r="CL152"/>
  <c r="CK152"/>
  <c r="CJ152"/>
  <c r="CI152"/>
  <c r="CH152"/>
  <c r="CG152"/>
  <c r="CF152"/>
  <c r="CE152"/>
  <c r="CD152"/>
  <c r="CC152"/>
  <c r="BZ152"/>
  <c r="BY152"/>
  <c r="BX152"/>
  <c r="BW152"/>
  <c r="EP152" s="1"/>
  <c r="BV152"/>
  <c r="BU152"/>
  <c r="BT152"/>
  <c r="BS152"/>
  <c r="BR152"/>
  <c r="BQ152"/>
  <c r="BP152"/>
  <c r="BM152"/>
  <c r="BL152"/>
  <c r="BK152"/>
  <c r="BJ152"/>
  <c r="BI152"/>
  <c r="BH152"/>
  <c r="BG152"/>
  <c r="BF152"/>
  <c r="BE152"/>
  <c r="BD152"/>
  <c r="BC152"/>
  <c r="AZ152"/>
  <c r="AY152"/>
  <c r="AX152"/>
  <c r="AW152"/>
  <c r="AM152"/>
  <c r="AL152"/>
  <c r="AK152"/>
  <c r="AJ152"/>
  <c r="AI152"/>
  <c r="AH152"/>
  <c r="AG152"/>
  <c r="AF152"/>
  <c r="AE152"/>
  <c r="AD152"/>
  <c r="AC152"/>
  <c r="Z152"/>
  <c r="Y152"/>
  <c r="X152"/>
  <c r="W152"/>
  <c r="V152"/>
  <c r="U152"/>
  <c r="T152"/>
  <c r="S152"/>
  <c r="R152"/>
  <c r="Q152"/>
  <c r="P152"/>
  <c r="M152"/>
  <c r="L152"/>
  <c r="K152"/>
  <c r="J152"/>
  <c r="I152"/>
  <c r="H152"/>
  <c r="G152"/>
  <c r="F152"/>
  <c r="E152"/>
  <c r="D152"/>
  <c r="C152"/>
  <c r="DZ151"/>
  <c r="DY151"/>
  <c r="DX151"/>
  <c r="DW151"/>
  <c r="DV151"/>
  <c r="DU151"/>
  <c r="DT151"/>
  <c r="DS151"/>
  <c r="DR151"/>
  <c r="DQ151"/>
  <c r="DP151"/>
  <c r="DM151"/>
  <c r="DL151"/>
  <c r="DK151"/>
  <c r="DJ151"/>
  <c r="DI151"/>
  <c r="DH151"/>
  <c r="DG151"/>
  <c r="DF151"/>
  <c r="DE151"/>
  <c r="DD151"/>
  <c r="DC151"/>
  <c r="CZ151"/>
  <c r="CY151"/>
  <c r="CX151"/>
  <c r="CW151"/>
  <c r="CV151"/>
  <c r="CU151"/>
  <c r="CT151"/>
  <c r="CS151"/>
  <c r="CR151"/>
  <c r="CQ151"/>
  <c r="CP151"/>
  <c r="CM151"/>
  <c r="CL151"/>
  <c r="CK151"/>
  <c r="CJ151"/>
  <c r="CI151"/>
  <c r="CH151"/>
  <c r="CG151"/>
  <c r="CF151"/>
  <c r="CE151"/>
  <c r="CD151"/>
  <c r="CC151"/>
  <c r="BZ151"/>
  <c r="BY151"/>
  <c r="BX151"/>
  <c r="BW151"/>
  <c r="BV151"/>
  <c r="BU151"/>
  <c r="BT151"/>
  <c r="BS151"/>
  <c r="BR151"/>
  <c r="BQ151"/>
  <c r="BP151"/>
  <c r="BM151"/>
  <c r="BL151"/>
  <c r="BK151"/>
  <c r="BJ151"/>
  <c r="BI151"/>
  <c r="BH151"/>
  <c r="BG151"/>
  <c r="BF151"/>
  <c r="BE151"/>
  <c r="BD151"/>
  <c r="BC151"/>
  <c r="AZ151"/>
  <c r="AY151"/>
  <c r="AX151"/>
  <c r="AW151"/>
  <c r="AM151"/>
  <c r="AL151"/>
  <c r="AK151"/>
  <c r="AJ151"/>
  <c r="AI151"/>
  <c r="AH151"/>
  <c r="AG151"/>
  <c r="AF151"/>
  <c r="AE151"/>
  <c r="AD151"/>
  <c r="AC151"/>
  <c r="Z151"/>
  <c r="Y151"/>
  <c r="X151"/>
  <c r="W151"/>
  <c r="V151"/>
  <c r="U151"/>
  <c r="T151"/>
  <c r="S151"/>
  <c r="R151"/>
  <c r="Q151"/>
  <c r="P151"/>
  <c r="M151"/>
  <c r="L151"/>
  <c r="K151"/>
  <c r="J151"/>
  <c r="I151"/>
  <c r="H151"/>
  <c r="G151"/>
  <c r="F151"/>
  <c r="E151"/>
  <c r="D151"/>
  <c r="C151"/>
  <c r="DZ150"/>
  <c r="DY150"/>
  <c r="DX150"/>
  <c r="DW150"/>
  <c r="DV150"/>
  <c r="DU150"/>
  <c r="DT150"/>
  <c r="DS150"/>
  <c r="DR150"/>
  <c r="DQ150"/>
  <c r="DP150"/>
  <c r="DM150"/>
  <c r="DL150"/>
  <c r="DK150"/>
  <c r="DJ150"/>
  <c r="DI150"/>
  <c r="DH150"/>
  <c r="DG150"/>
  <c r="DF150"/>
  <c r="DE150"/>
  <c r="DD150"/>
  <c r="DC150"/>
  <c r="CZ150"/>
  <c r="CY150"/>
  <c r="CX150"/>
  <c r="CW150"/>
  <c r="CV150"/>
  <c r="CU150"/>
  <c r="CT150"/>
  <c r="CS150"/>
  <c r="CR150"/>
  <c r="CQ150"/>
  <c r="CP150"/>
  <c r="CM150"/>
  <c r="CL150"/>
  <c r="CK150"/>
  <c r="CJ150"/>
  <c r="CI150"/>
  <c r="CH150"/>
  <c r="CG150"/>
  <c r="CF150"/>
  <c r="CE150"/>
  <c r="CD150"/>
  <c r="CC150"/>
  <c r="BZ150"/>
  <c r="BY150"/>
  <c r="BX150"/>
  <c r="BW150"/>
  <c r="BV150"/>
  <c r="BU150"/>
  <c r="BT150"/>
  <c r="BS150"/>
  <c r="BR150"/>
  <c r="BQ150"/>
  <c r="BP150"/>
  <c r="BM150"/>
  <c r="BL150"/>
  <c r="BK150"/>
  <c r="BJ150"/>
  <c r="BI150"/>
  <c r="BH150"/>
  <c r="BG150"/>
  <c r="BF150"/>
  <c r="BE150"/>
  <c r="BD150"/>
  <c r="BC150"/>
  <c r="AZ150"/>
  <c r="AY150"/>
  <c r="AX150"/>
  <c r="AW150"/>
  <c r="AM150"/>
  <c r="AL150"/>
  <c r="AK150"/>
  <c r="AJ150"/>
  <c r="AI150"/>
  <c r="AH150"/>
  <c r="AG150"/>
  <c r="AF150"/>
  <c r="AE150"/>
  <c r="AD150"/>
  <c r="AC150"/>
  <c r="Z150"/>
  <c r="Y150"/>
  <c r="X150"/>
  <c r="W150"/>
  <c r="V150"/>
  <c r="U150"/>
  <c r="T150"/>
  <c r="S150"/>
  <c r="R150"/>
  <c r="Q150"/>
  <c r="P150"/>
  <c r="M150"/>
  <c r="L150"/>
  <c r="K150"/>
  <c r="J150"/>
  <c r="I150"/>
  <c r="H150"/>
  <c r="G150"/>
  <c r="F150"/>
  <c r="E150"/>
  <c r="D150"/>
  <c r="C150"/>
  <c r="DZ149"/>
  <c r="DY149"/>
  <c r="DX149"/>
  <c r="DW149"/>
  <c r="DV149"/>
  <c r="DU149"/>
  <c r="DT149"/>
  <c r="DS149"/>
  <c r="DR149"/>
  <c r="DQ149"/>
  <c r="DP149"/>
  <c r="DM149"/>
  <c r="DL149"/>
  <c r="DK149"/>
  <c r="DJ149"/>
  <c r="DI149"/>
  <c r="DH149"/>
  <c r="DG149"/>
  <c r="DF149"/>
  <c r="DE149"/>
  <c r="DD149"/>
  <c r="DC149"/>
  <c r="CZ149"/>
  <c r="CY149"/>
  <c r="CX149"/>
  <c r="CW149"/>
  <c r="CV149"/>
  <c r="CU149"/>
  <c r="CT149"/>
  <c r="CS149"/>
  <c r="CR149"/>
  <c r="CQ149"/>
  <c r="CP149"/>
  <c r="CM149"/>
  <c r="CL149"/>
  <c r="CK149"/>
  <c r="CJ149"/>
  <c r="CI149"/>
  <c r="CH149"/>
  <c r="CG149"/>
  <c r="CF149"/>
  <c r="CE149"/>
  <c r="CD149"/>
  <c r="CC149"/>
  <c r="BZ149"/>
  <c r="BY149"/>
  <c r="BX149"/>
  <c r="BW149"/>
  <c r="BV149"/>
  <c r="BU149"/>
  <c r="BT149"/>
  <c r="BS149"/>
  <c r="BR149"/>
  <c r="BQ149"/>
  <c r="BP149"/>
  <c r="BM149"/>
  <c r="BL149"/>
  <c r="BK149"/>
  <c r="BJ149"/>
  <c r="BI149"/>
  <c r="BH149"/>
  <c r="BG149"/>
  <c r="BF149"/>
  <c r="BE149"/>
  <c r="BD149"/>
  <c r="BC149"/>
  <c r="AZ149"/>
  <c r="AY149"/>
  <c r="AX149"/>
  <c r="AW149"/>
  <c r="AM149"/>
  <c r="AL149"/>
  <c r="AK149"/>
  <c r="AJ149"/>
  <c r="AI149"/>
  <c r="AH149"/>
  <c r="AG149"/>
  <c r="AF149"/>
  <c r="AE149"/>
  <c r="AD149"/>
  <c r="AC149"/>
  <c r="Z149"/>
  <c r="Y149"/>
  <c r="X149"/>
  <c r="W149"/>
  <c r="V149"/>
  <c r="U149"/>
  <c r="T149"/>
  <c r="S149"/>
  <c r="R149"/>
  <c r="Q149"/>
  <c r="P149"/>
  <c r="M149"/>
  <c r="L149"/>
  <c r="K149"/>
  <c r="J149"/>
  <c r="I149"/>
  <c r="H149"/>
  <c r="G149"/>
  <c r="F149"/>
  <c r="E149"/>
  <c r="D149"/>
  <c r="C149"/>
  <c r="DZ148"/>
  <c r="DY148"/>
  <c r="DX148"/>
  <c r="DW148"/>
  <c r="DV148"/>
  <c r="DU148"/>
  <c r="DT148"/>
  <c r="DS148"/>
  <c r="DR148"/>
  <c r="DQ148"/>
  <c r="DP148"/>
  <c r="DM148"/>
  <c r="DL148"/>
  <c r="DK148"/>
  <c r="DJ148"/>
  <c r="DI148"/>
  <c r="DH148"/>
  <c r="DG148"/>
  <c r="DF148"/>
  <c r="DE148"/>
  <c r="DD148"/>
  <c r="DC148"/>
  <c r="CZ148"/>
  <c r="CY148"/>
  <c r="CX148"/>
  <c r="CW148"/>
  <c r="CV148"/>
  <c r="CU148"/>
  <c r="CT148"/>
  <c r="CS148"/>
  <c r="CR148"/>
  <c r="CQ148"/>
  <c r="CP148"/>
  <c r="CM148"/>
  <c r="CL148"/>
  <c r="CK148"/>
  <c r="CJ148"/>
  <c r="CI148"/>
  <c r="CH148"/>
  <c r="CG148"/>
  <c r="CF148"/>
  <c r="CE148"/>
  <c r="CD148"/>
  <c r="CC148"/>
  <c r="BZ148"/>
  <c r="BY148"/>
  <c r="BX148"/>
  <c r="BW148"/>
  <c r="BV148"/>
  <c r="BU148"/>
  <c r="BT148"/>
  <c r="BS148"/>
  <c r="BR148"/>
  <c r="BQ148"/>
  <c r="BP148"/>
  <c r="BM148"/>
  <c r="BL148"/>
  <c r="BK148"/>
  <c r="BJ148"/>
  <c r="BI148"/>
  <c r="BH148"/>
  <c r="BG148"/>
  <c r="BF148"/>
  <c r="BE148"/>
  <c r="BD148"/>
  <c r="BC148"/>
  <c r="AZ148"/>
  <c r="AY148"/>
  <c r="AX148"/>
  <c r="AW148"/>
  <c r="AM148"/>
  <c r="AL148"/>
  <c r="AK148"/>
  <c r="AJ148"/>
  <c r="AI148"/>
  <c r="AH148"/>
  <c r="AG148"/>
  <c r="AF148"/>
  <c r="AE148"/>
  <c r="AD148"/>
  <c r="AC148"/>
  <c r="Z148"/>
  <c r="Y148"/>
  <c r="X148"/>
  <c r="W148"/>
  <c r="V148"/>
  <c r="U148"/>
  <c r="T148"/>
  <c r="S148"/>
  <c r="R148"/>
  <c r="Q148"/>
  <c r="P148"/>
  <c r="M148"/>
  <c r="L148"/>
  <c r="K148"/>
  <c r="J148"/>
  <c r="I148"/>
  <c r="H148"/>
  <c r="G148"/>
  <c r="F148"/>
  <c r="E148"/>
  <c r="D148"/>
  <c r="C148"/>
  <c r="DZ147"/>
  <c r="DY147"/>
  <c r="DX147"/>
  <c r="DW147"/>
  <c r="DV147"/>
  <c r="DU147"/>
  <c r="DT147"/>
  <c r="DS147"/>
  <c r="DR147"/>
  <c r="DQ147"/>
  <c r="DP147"/>
  <c r="DM147"/>
  <c r="DL147"/>
  <c r="DK147"/>
  <c r="DJ147"/>
  <c r="DI147"/>
  <c r="DH147"/>
  <c r="DG147"/>
  <c r="DF147"/>
  <c r="DE147"/>
  <c r="DD147"/>
  <c r="DC147"/>
  <c r="CZ147"/>
  <c r="CY147"/>
  <c r="CX147"/>
  <c r="CW147"/>
  <c r="CV147"/>
  <c r="CU147"/>
  <c r="CT147"/>
  <c r="CS147"/>
  <c r="CR147"/>
  <c r="CQ147"/>
  <c r="CP147"/>
  <c r="CM147"/>
  <c r="CL147"/>
  <c r="CK147"/>
  <c r="CJ147"/>
  <c r="CI147"/>
  <c r="CH147"/>
  <c r="CG147"/>
  <c r="CF147"/>
  <c r="CE147"/>
  <c r="CD147"/>
  <c r="CC147"/>
  <c r="BZ147"/>
  <c r="BY147"/>
  <c r="BX147"/>
  <c r="BW147"/>
  <c r="BV147"/>
  <c r="BU147"/>
  <c r="BT147"/>
  <c r="BS147"/>
  <c r="BR147"/>
  <c r="BQ147"/>
  <c r="BP147"/>
  <c r="BM147"/>
  <c r="BL147"/>
  <c r="BK147"/>
  <c r="BJ147"/>
  <c r="BI147"/>
  <c r="BH147"/>
  <c r="BG147"/>
  <c r="BF147"/>
  <c r="BE147"/>
  <c r="BD147"/>
  <c r="BC147"/>
  <c r="AZ147"/>
  <c r="AY147"/>
  <c r="AX147"/>
  <c r="AW147"/>
  <c r="AM147"/>
  <c r="AL147"/>
  <c r="AK147"/>
  <c r="AJ147"/>
  <c r="AI147"/>
  <c r="AH147"/>
  <c r="AG147"/>
  <c r="AF147"/>
  <c r="AE147"/>
  <c r="AD147"/>
  <c r="AC147"/>
  <c r="Z147"/>
  <c r="Y147"/>
  <c r="X147"/>
  <c r="W147"/>
  <c r="V147"/>
  <c r="U147"/>
  <c r="T147"/>
  <c r="S147"/>
  <c r="R147"/>
  <c r="Q147"/>
  <c r="P147"/>
  <c r="M147"/>
  <c r="L147"/>
  <c r="K147"/>
  <c r="J147"/>
  <c r="I147"/>
  <c r="H147"/>
  <c r="G147"/>
  <c r="F147"/>
  <c r="E147"/>
  <c r="D147"/>
  <c r="C147"/>
  <c r="DZ146"/>
  <c r="DY146"/>
  <c r="DX146"/>
  <c r="DW146"/>
  <c r="DV146"/>
  <c r="DU146"/>
  <c r="DT146"/>
  <c r="DS146"/>
  <c r="DR146"/>
  <c r="DQ146"/>
  <c r="DP146"/>
  <c r="DM146"/>
  <c r="DL146"/>
  <c r="DK146"/>
  <c r="DJ146"/>
  <c r="DI146"/>
  <c r="DH146"/>
  <c r="DG146"/>
  <c r="DF146"/>
  <c r="DE146"/>
  <c r="DD146"/>
  <c r="DC146"/>
  <c r="CZ146"/>
  <c r="CY146"/>
  <c r="CX146"/>
  <c r="CW146"/>
  <c r="CV146"/>
  <c r="CU146"/>
  <c r="CT146"/>
  <c r="CS146"/>
  <c r="CR146"/>
  <c r="CQ146"/>
  <c r="CP146"/>
  <c r="CM146"/>
  <c r="CL146"/>
  <c r="CK146"/>
  <c r="CJ146"/>
  <c r="CI146"/>
  <c r="CH146"/>
  <c r="CG146"/>
  <c r="CF146"/>
  <c r="CE146"/>
  <c r="CD146"/>
  <c r="CC146"/>
  <c r="BZ146"/>
  <c r="BY146"/>
  <c r="BX146"/>
  <c r="BW146"/>
  <c r="BV146"/>
  <c r="BU146"/>
  <c r="BT146"/>
  <c r="BS146"/>
  <c r="BR146"/>
  <c r="BQ146"/>
  <c r="BP146"/>
  <c r="BM146"/>
  <c r="BL146"/>
  <c r="BK146"/>
  <c r="BJ146"/>
  <c r="BI146"/>
  <c r="BH146"/>
  <c r="BG146"/>
  <c r="BF146"/>
  <c r="BE146"/>
  <c r="BD146"/>
  <c r="BC146"/>
  <c r="AZ146"/>
  <c r="AY146"/>
  <c r="AX146"/>
  <c r="AW146"/>
  <c r="AM146"/>
  <c r="AL146"/>
  <c r="AK146"/>
  <c r="AJ146"/>
  <c r="AI146"/>
  <c r="AH146"/>
  <c r="AG146"/>
  <c r="AF146"/>
  <c r="AE146"/>
  <c r="AD146"/>
  <c r="AC146"/>
  <c r="Z146"/>
  <c r="Y146"/>
  <c r="X146"/>
  <c r="W146"/>
  <c r="V146"/>
  <c r="U146"/>
  <c r="T146"/>
  <c r="S146"/>
  <c r="R146"/>
  <c r="Q146"/>
  <c r="P146"/>
  <c r="M146"/>
  <c r="L146"/>
  <c r="K146"/>
  <c r="J146"/>
  <c r="I146"/>
  <c r="H146"/>
  <c r="G146"/>
  <c r="F146"/>
  <c r="E146"/>
  <c r="D146"/>
  <c r="C146"/>
  <c r="DZ145"/>
  <c r="DY145"/>
  <c r="DX145"/>
  <c r="DW145"/>
  <c r="DV145"/>
  <c r="DU145"/>
  <c r="DT145"/>
  <c r="DS145"/>
  <c r="DR145"/>
  <c r="DQ145"/>
  <c r="DP145"/>
  <c r="DM145"/>
  <c r="DL145"/>
  <c r="DK145"/>
  <c r="DJ145"/>
  <c r="DI145"/>
  <c r="DH145"/>
  <c r="DG145"/>
  <c r="DF145"/>
  <c r="DE145"/>
  <c r="DD145"/>
  <c r="DC145"/>
  <c r="CZ145"/>
  <c r="CY145"/>
  <c r="CX145"/>
  <c r="CW145"/>
  <c r="CV145"/>
  <c r="CU145"/>
  <c r="CT145"/>
  <c r="CS145"/>
  <c r="CR145"/>
  <c r="CQ145"/>
  <c r="CP145"/>
  <c r="CM145"/>
  <c r="CL145"/>
  <c r="CK145"/>
  <c r="CJ145"/>
  <c r="CI145"/>
  <c r="CH145"/>
  <c r="CG145"/>
  <c r="CF145"/>
  <c r="CE145"/>
  <c r="CD145"/>
  <c r="CC145"/>
  <c r="BZ145"/>
  <c r="BY145"/>
  <c r="BX145"/>
  <c r="BW145"/>
  <c r="BV145"/>
  <c r="BU145"/>
  <c r="BT145"/>
  <c r="BS145"/>
  <c r="BR145"/>
  <c r="BQ145"/>
  <c r="BP145"/>
  <c r="BM145"/>
  <c r="BL145"/>
  <c r="BK145"/>
  <c r="BJ145"/>
  <c r="BI145"/>
  <c r="BH145"/>
  <c r="BG145"/>
  <c r="BF145"/>
  <c r="BE145"/>
  <c r="BD145"/>
  <c r="BC145"/>
  <c r="AZ145"/>
  <c r="AY145"/>
  <c r="AX145"/>
  <c r="AW145"/>
  <c r="AM145"/>
  <c r="AL145"/>
  <c r="AK145"/>
  <c r="AJ145"/>
  <c r="AI145"/>
  <c r="AH145"/>
  <c r="AG145"/>
  <c r="AF145"/>
  <c r="AE145"/>
  <c r="AD145"/>
  <c r="AC145"/>
  <c r="Z145"/>
  <c r="Y145"/>
  <c r="X145"/>
  <c r="W145"/>
  <c r="V145"/>
  <c r="U145"/>
  <c r="T145"/>
  <c r="S145"/>
  <c r="R145"/>
  <c r="Q145"/>
  <c r="P145"/>
  <c r="M145"/>
  <c r="L145"/>
  <c r="K145"/>
  <c r="J145"/>
  <c r="I145"/>
  <c r="H145"/>
  <c r="G145"/>
  <c r="F145"/>
  <c r="E145"/>
  <c r="D145"/>
  <c r="C145"/>
  <c r="DZ144"/>
  <c r="DY144"/>
  <c r="DX144"/>
  <c r="DW144"/>
  <c r="DV144"/>
  <c r="DU144"/>
  <c r="DT144"/>
  <c r="DS144"/>
  <c r="DR144"/>
  <c r="DQ144"/>
  <c r="DP144"/>
  <c r="DM144"/>
  <c r="DL144"/>
  <c r="DK144"/>
  <c r="DJ144"/>
  <c r="DI144"/>
  <c r="DH144"/>
  <c r="DG144"/>
  <c r="DF144"/>
  <c r="DE144"/>
  <c r="DD144"/>
  <c r="DC144"/>
  <c r="CZ144"/>
  <c r="CY144"/>
  <c r="CX144"/>
  <c r="CW144"/>
  <c r="CV144"/>
  <c r="CU144"/>
  <c r="CT144"/>
  <c r="CS144"/>
  <c r="CR144"/>
  <c r="CQ144"/>
  <c r="CP144"/>
  <c r="CM144"/>
  <c r="CL144"/>
  <c r="CK144"/>
  <c r="CJ144"/>
  <c r="CI144"/>
  <c r="CH144"/>
  <c r="CG144"/>
  <c r="CF144"/>
  <c r="CE144"/>
  <c r="CD144"/>
  <c r="CC144"/>
  <c r="BZ144"/>
  <c r="BY144"/>
  <c r="BX144"/>
  <c r="BW144"/>
  <c r="EP144" s="1"/>
  <c r="BV144"/>
  <c r="BU144"/>
  <c r="BT144"/>
  <c r="BS144"/>
  <c r="BR144"/>
  <c r="BQ144"/>
  <c r="BP144"/>
  <c r="BM144"/>
  <c r="BL144"/>
  <c r="BK144"/>
  <c r="BJ144"/>
  <c r="BI144"/>
  <c r="BH144"/>
  <c r="BG144"/>
  <c r="BF144"/>
  <c r="BE144"/>
  <c r="BD144"/>
  <c r="BC144"/>
  <c r="AZ144"/>
  <c r="AY144"/>
  <c r="AX144"/>
  <c r="AW144"/>
  <c r="AM144"/>
  <c r="AL144"/>
  <c r="AK144"/>
  <c r="AJ144"/>
  <c r="AI144"/>
  <c r="AH144"/>
  <c r="AG144"/>
  <c r="AF144"/>
  <c r="AE144"/>
  <c r="AD144"/>
  <c r="AC144"/>
  <c r="Z144"/>
  <c r="Y144"/>
  <c r="X144"/>
  <c r="W144"/>
  <c r="V144"/>
  <c r="U144"/>
  <c r="T144"/>
  <c r="S144"/>
  <c r="R144"/>
  <c r="Q144"/>
  <c r="P144"/>
  <c r="M144"/>
  <c r="L144"/>
  <c r="K144"/>
  <c r="J144"/>
  <c r="I144"/>
  <c r="H144"/>
  <c r="G144"/>
  <c r="F144"/>
  <c r="E144"/>
  <c r="D144"/>
  <c r="C144"/>
  <c r="DZ143"/>
  <c r="DY143"/>
  <c r="DX143"/>
  <c r="DW143"/>
  <c r="DV143"/>
  <c r="DU143"/>
  <c r="DT143"/>
  <c r="DS143"/>
  <c r="DR143"/>
  <c r="DQ143"/>
  <c r="DP143"/>
  <c r="DM143"/>
  <c r="DL143"/>
  <c r="DK143"/>
  <c r="DJ143"/>
  <c r="DI143"/>
  <c r="DH143"/>
  <c r="DG143"/>
  <c r="DF143"/>
  <c r="DE143"/>
  <c r="DD143"/>
  <c r="DC143"/>
  <c r="CZ143"/>
  <c r="CY143"/>
  <c r="CX143"/>
  <c r="CW143"/>
  <c r="CV143"/>
  <c r="CU143"/>
  <c r="CT143"/>
  <c r="CS143"/>
  <c r="CR143"/>
  <c r="CQ143"/>
  <c r="CP143"/>
  <c r="CM143"/>
  <c r="CL143"/>
  <c r="CK143"/>
  <c r="CJ143"/>
  <c r="CI143"/>
  <c r="CH143"/>
  <c r="CG143"/>
  <c r="CF143"/>
  <c r="CE143"/>
  <c r="CD143"/>
  <c r="CC143"/>
  <c r="BZ143"/>
  <c r="BY143"/>
  <c r="BX143"/>
  <c r="BW143"/>
  <c r="BV143"/>
  <c r="BU143"/>
  <c r="BT143"/>
  <c r="BS143"/>
  <c r="BR143"/>
  <c r="BQ143"/>
  <c r="BP143"/>
  <c r="BM143"/>
  <c r="BL143"/>
  <c r="BK143"/>
  <c r="BJ143"/>
  <c r="BI143"/>
  <c r="BH143"/>
  <c r="BG143"/>
  <c r="BF143"/>
  <c r="BE143"/>
  <c r="BD143"/>
  <c r="BC143"/>
  <c r="AZ143"/>
  <c r="AY143"/>
  <c r="AX143"/>
  <c r="AW143"/>
  <c r="AM143"/>
  <c r="AL143"/>
  <c r="AK143"/>
  <c r="AJ143"/>
  <c r="AI143"/>
  <c r="AH143"/>
  <c r="AG143"/>
  <c r="AF143"/>
  <c r="AE143"/>
  <c r="AD143"/>
  <c r="AC143"/>
  <c r="Z143"/>
  <c r="Y143"/>
  <c r="X143"/>
  <c r="W143"/>
  <c r="V143"/>
  <c r="U143"/>
  <c r="T143"/>
  <c r="S143"/>
  <c r="R143"/>
  <c r="Q143"/>
  <c r="P143"/>
  <c r="M143"/>
  <c r="L143"/>
  <c r="K143"/>
  <c r="J143"/>
  <c r="I143"/>
  <c r="H143"/>
  <c r="G143"/>
  <c r="F143"/>
  <c r="E143"/>
  <c r="D143"/>
  <c r="C143"/>
  <c r="DZ142"/>
  <c r="DY142"/>
  <c r="DX142"/>
  <c r="DW142"/>
  <c r="DV142"/>
  <c r="DU142"/>
  <c r="DT142"/>
  <c r="DS142"/>
  <c r="DR142"/>
  <c r="DQ142"/>
  <c r="DP142"/>
  <c r="DM142"/>
  <c r="DL142"/>
  <c r="DK142"/>
  <c r="DJ142"/>
  <c r="DI142"/>
  <c r="DH142"/>
  <c r="DG142"/>
  <c r="DF142"/>
  <c r="DE142"/>
  <c r="DD142"/>
  <c r="DC142"/>
  <c r="CZ142"/>
  <c r="CY142"/>
  <c r="CX142"/>
  <c r="CW142"/>
  <c r="CV142"/>
  <c r="CU142"/>
  <c r="CT142"/>
  <c r="CS142"/>
  <c r="CR142"/>
  <c r="CQ142"/>
  <c r="CP142"/>
  <c r="CM142"/>
  <c r="CL142"/>
  <c r="CK142"/>
  <c r="CJ142"/>
  <c r="CI142"/>
  <c r="CH142"/>
  <c r="CG142"/>
  <c r="CF142"/>
  <c r="CE142"/>
  <c r="CD142"/>
  <c r="CC142"/>
  <c r="BZ142"/>
  <c r="BY142"/>
  <c r="BX142"/>
  <c r="BW142"/>
  <c r="BV142"/>
  <c r="BU142"/>
  <c r="BT142"/>
  <c r="BS142"/>
  <c r="BR142"/>
  <c r="BQ142"/>
  <c r="BP142"/>
  <c r="BM142"/>
  <c r="BL142"/>
  <c r="BK142"/>
  <c r="BJ142"/>
  <c r="BI142"/>
  <c r="BH142"/>
  <c r="BG142"/>
  <c r="BF142"/>
  <c r="BE142"/>
  <c r="BD142"/>
  <c r="BC142"/>
  <c r="AZ142"/>
  <c r="AY142"/>
  <c r="AX142"/>
  <c r="AW142"/>
  <c r="AM142"/>
  <c r="AL142"/>
  <c r="AK142"/>
  <c r="AJ142"/>
  <c r="AI142"/>
  <c r="AH142"/>
  <c r="AG142"/>
  <c r="AF142"/>
  <c r="AE142"/>
  <c r="AD142"/>
  <c r="AC142"/>
  <c r="Z142"/>
  <c r="Y142"/>
  <c r="X142"/>
  <c r="W142"/>
  <c r="V142"/>
  <c r="U142"/>
  <c r="T142"/>
  <c r="S142"/>
  <c r="R142"/>
  <c r="Q142"/>
  <c r="P142"/>
  <c r="M142"/>
  <c r="L142"/>
  <c r="K142"/>
  <c r="J142"/>
  <c r="I142"/>
  <c r="H142"/>
  <c r="G142"/>
  <c r="F142"/>
  <c r="E142"/>
  <c r="D142"/>
  <c r="C142"/>
  <c r="DZ141"/>
  <c r="DY141"/>
  <c r="DX141"/>
  <c r="DW141"/>
  <c r="DV141"/>
  <c r="DU141"/>
  <c r="DT141"/>
  <c r="DS141"/>
  <c r="DR141"/>
  <c r="DQ141"/>
  <c r="DP141"/>
  <c r="DM141"/>
  <c r="DL141"/>
  <c r="DK141"/>
  <c r="DJ141"/>
  <c r="DI141"/>
  <c r="DH141"/>
  <c r="DG141"/>
  <c r="DF141"/>
  <c r="DE141"/>
  <c r="DD141"/>
  <c r="DC141"/>
  <c r="CZ141"/>
  <c r="CY141"/>
  <c r="CX141"/>
  <c r="CW141"/>
  <c r="CV141"/>
  <c r="CU141"/>
  <c r="CT141"/>
  <c r="CS141"/>
  <c r="CR141"/>
  <c r="CQ141"/>
  <c r="CP141"/>
  <c r="CM141"/>
  <c r="CL141"/>
  <c r="CK141"/>
  <c r="CJ141"/>
  <c r="CI141"/>
  <c r="CH141"/>
  <c r="CG141"/>
  <c r="CF141"/>
  <c r="CE141"/>
  <c r="CD141"/>
  <c r="CC141"/>
  <c r="BZ141"/>
  <c r="BY141"/>
  <c r="BX141"/>
  <c r="BW141"/>
  <c r="BV141"/>
  <c r="BU141"/>
  <c r="BT141"/>
  <c r="BS141"/>
  <c r="BR141"/>
  <c r="BQ141"/>
  <c r="BP141"/>
  <c r="BM141"/>
  <c r="BL141"/>
  <c r="BK141"/>
  <c r="BJ141"/>
  <c r="BI141"/>
  <c r="BH141"/>
  <c r="BG141"/>
  <c r="BF141"/>
  <c r="BE141"/>
  <c r="BD141"/>
  <c r="BC141"/>
  <c r="AZ141"/>
  <c r="AY141"/>
  <c r="AX141"/>
  <c r="AW141"/>
  <c r="AM141"/>
  <c r="AL141"/>
  <c r="AK141"/>
  <c r="AJ141"/>
  <c r="AI141"/>
  <c r="AH141"/>
  <c r="AG141"/>
  <c r="AF141"/>
  <c r="AE141"/>
  <c r="AD141"/>
  <c r="AC141"/>
  <c r="Z141"/>
  <c r="Y141"/>
  <c r="X141"/>
  <c r="W141"/>
  <c r="V141"/>
  <c r="U141"/>
  <c r="T141"/>
  <c r="S141"/>
  <c r="R141"/>
  <c r="Q141"/>
  <c r="P141"/>
  <c r="M141"/>
  <c r="L141"/>
  <c r="K141"/>
  <c r="J141"/>
  <c r="I141"/>
  <c r="H141"/>
  <c r="G141"/>
  <c r="F141"/>
  <c r="E141"/>
  <c r="D141"/>
  <c r="C141"/>
  <c r="DZ140"/>
  <c r="DY140"/>
  <c r="DX140"/>
  <c r="DW140"/>
  <c r="DV140"/>
  <c r="DU140"/>
  <c r="DT140"/>
  <c r="DS140"/>
  <c r="DR140"/>
  <c r="DQ140"/>
  <c r="DP140"/>
  <c r="DM140"/>
  <c r="DL140"/>
  <c r="DK140"/>
  <c r="DJ140"/>
  <c r="DI140"/>
  <c r="DH140"/>
  <c r="DG140"/>
  <c r="DF140"/>
  <c r="DE140"/>
  <c r="DD140"/>
  <c r="DC140"/>
  <c r="CZ140"/>
  <c r="CY140"/>
  <c r="CX140"/>
  <c r="CW140"/>
  <c r="CV140"/>
  <c r="CU140"/>
  <c r="CT140"/>
  <c r="CS140"/>
  <c r="CR140"/>
  <c r="CQ140"/>
  <c r="CP140"/>
  <c r="CM140"/>
  <c r="CL140"/>
  <c r="CK140"/>
  <c r="CJ140"/>
  <c r="CI140"/>
  <c r="CH140"/>
  <c r="CG140"/>
  <c r="CF140"/>
  <c r="CE140"/>
  <c r="CD140"/>
  <c r="CC140"/>
  <c r="BZ140"/>
  <c r="BY140"/>
  <c r="BX140"/>
  <c r="BW140"/>
  <c r="EP140" s="1"/>
  <c r="BV140"/>
  <c r="BU140"/>
  <c r="BT140"/>
  <c r="BS140"/>
  <c r="BR140"/>
  <c r="BQ140"/>
  <c r="BP140"/>
  <c r="BM140"/>
  <c r="BL140"/>
  <c r="BK140"/>
  <c r="BJ140"/>
  <c r="BI140"/>
  <c r="BH140"/>
  <c r="BG140"/>
  <c r="BF140"/>
  <c r="BE140"/>
  <c r="BD140"/>
  <c r="BC140"/>
  <c r="AZ140"/>
  <c r="AY140"/>
  <c r="AX140"/>
  <c r="AW140"/>
  <c r="AM140"/>
  <c r="AL140"/>
  <c r="AK140"/>
  <c r="AJ140"/>
  <c r="AI140"/>
  <c r="AH140"/>
  <c r="AG140"/>
  <c r="AF140"/>
  <c r="AE140"/>
  <c r="AD140"/>
  <c r="AC140"/>
  <c r="Z140"/>
  <c r="Y140"/>
  <c r="X140"/>
  <c r="W140"/>
  <c r="V140"/>
  <c r="U140"/>
  <c r="T140"/>
  <c r="S140"/>
  <c r="R140"/>
  <c r="Q140"/>
  <c r="P140"/>
  <c r="M140"/>
  <c r="L140"/>
  <c r="K140"/>
  <c r="J140"/>
  <c r="I140"/>
  <c r="H140"/>
  <c r="G140"/>
  <c r="F140"/>
  <c r="E140"/>
  <c r="D140"/>
  <c r="C140"/>
  <c r="DZ139"/>
  <c r="DY139"/>
  <c r="DX139"/>
  <c r="DW139"/>
  <c r="DV139"/>
  <c r="DU139"/>
  <c r="DT139"/>
  <c r="DS139"/>
  <c r="DR139"/>
  <c r="DQ139"/>
  <c r="DP139"/>
  <c r="DM139"/>
  <c r="DL139"/>
  <c r="DK139"/>
  <c r="DJ139"/>
  <c r="DI139"/>
  <c r="DH139"/>
  <c r="DG139"/>
  <c r="DF139"/>
  <c r="DE139"/>
  <c r="DD139"/>
  <c r="DC139"/>
  <c r="CZ139"/>
  <c r="CY139"/>
  <c r="CX139"/>
  <c r="CW139"/>
  <c r="CV139"/>
  <c r="CU139"/>
  <c r="CT139"/>
  <c r="CS139"/>
  <c r="CR139"/>
  <c r="CQ139"/>
  <c r="CP139"/>
  <c r="CM139"/>
  <c r="CL139"/>
  <c r="CK139"/>
  <c r="CJ139"/>
  <c r="CI139"/>
  <c r="CH139"/>
  <c r="CG139"/>
  <c r="CF139"/>
  <c r="CE139"/>
  <c r="CD139"/>
  <c r="CC139"/>
  <c r="BZ139"/>
  <c r="BY139"/>
  <c r="BX139"/>
  <c r="BW139"/>
  <c r="BV139"/>
  <c r="BU139"/>
  <c r="BT139"/>
  <c r="BS139"/>
  <c r="BR139"/>
  <c r="BQ139"/>
  <c r="BP139"/>
  <c r="BM139"/>
  <c r="BL139"/>
  <c r="BK139"/>
  <c r="BJ139"/>
  <c r="BI139"/>
  <c r="BH139"/>
  <c r="BG139"/>
  <c r="BF139"/>
  <c r="BE139"/>
  <c r="BD139"/>
  <c r="BC139"/>
  <c r="AZ139"/>
  <c r="AY139"/>
  <c r="AX139"/>
  <c r="AW139"/>
  <c r="AM139"/>
  <c r="AL139"/>
  <c r="AK139"/>
  <c r="AJ139"/>
  <c r="AI139"/>
  <c r="AH139"/>
  <c r="AG139"/>
  <c r="AF139"/>
  <c r="AE139"/>
  <c r="AD139"/>
  <c r="AC139"/>
  <c r="Z139"/>
  <c r="Y139"/>
  <c r="X139"/>
  <c r="W139"/>
  <c r="V139"/>
  <c r="U139"/>
  <c r="T139"/>
  <c r="S139"/>
  <c r="R139"/>
  <c r="Q139"/>
  <c r="P139"/>
  <c r="M139"/>
  <c r="L139"/>
  <c r="K139"/>
  <c r="J139"/>
  <c r="I139"/>
  <c r="H139"/>
  <c r="G139"/>
  <c r="F139"/>
  <c r="E139"/>
  <c r="D139"/>
  <c r="C139"/>
  <c r="DZ138"/>
  <c r="DY138"/>
  <c r="DX138"/>
  <c r="DW138"/>
  <c r="DV138"/>
  <c r="DU138"/>
  <c r="DT138"/>
  <c r="DS138"/>
  <c r="DR138"/>
  <c r="DQ138"/>
  <c r="DP138"/>
  <c r="DM138"/>
  <c r="DL138"/>
  <c r="DK138"/>
  <c r="DJ138"/>
  <c r="DI138"/>
  <c r="DH138"/>
  <c r="DG138"/>
  <c r="DF138"/>
  <c r="DE138"/>
  <c r="DD138"/>
  <c r="DC138"/>
  <c r="CZ138"/>
  <c r="CY138"/>
  <c r="CX138"/>
  <c r="CW138"/>
  <c r="CV138"/>
  <c r="CU138"/>
  <c r="CT138"/>
  <c r="CS138"/>
  <c r="CR138"/>
  <c r="CQ138"/>
  <c r="CP138"/>
  <c r="CM138"/>
  <c r="CL138"/>
  <c r="CK138"/>
  <c r="CJ138"/>
  <c r="CI138"/>
  <c r="CH138"/>
  <c r="CG138"/>
  <c r="CF138"/>
  <c r="CE138"/>
  <c r="CD138"/>
  <c r="CC138"/>
  <c r="BZ138"/>
  <c r="BY138"/>
  <c r="BX138"/>
  <c r="BW138"/>
  <c r="BV138"/>
  <c r="BU138"/>
  <c r="BT138"/>
  <c r="BS138"/>
  <c r="BR138"/>
  <c r="BQ138"/>
  <c r="BP138"/>
  <c r="BM138"/>
  <c r="BL138"/>
  <c r="BK138"/>
  <c r="BJ138"/>
  <c r="BI138"/>
  <c r="BH138"/>
  <c r="BG138"/>
  <c r="BF138"/>
  <c r="BE138"/>
  <c r="BD138"/>
  <c r="BC138"/>
  <c r="AZ138"/>
  <c r="AY138"/>
  <c r="AX138"/>
  <c r="AW138"/>
  <c r="AM138"/>
  <c r="AL138"/>
  <c r="AK138"/>
  <c r="AJ138"/>
  <c r="AI138"/>
  <c r="AH138"/>
  <c r="AG138"/>
  <c r="AF138"/>
  <c r="AE138"/>
  <c r="AD138"/>
  <c r="AC138"/>
  <c r="Z138"/>
  <c r="Y138"/>
  <c r="X138"/>
  <c r="W138"/>
  <c r="V138"/>
  <c r="U138"/>
  <c r="T138"/>
  <c r="S138"/>
  <c r="R138"/>
  <c r="Q138"/>
  <c r="P138"/>
  <c r="M138"/>
  <c r="L138"/>
  <c r="K138"/>
  <c r="J138"/>
  <c r="I138"/>
  <c r="H138"/>
  <c r="G138"/>
  <c r="F138"/>
  <c r="E138"/>
  <c r="D138"/>
  <c r="C138"/>
  <c r="DZ137"/>
  <c r="DY137"/>
  <c r="DX137"/>
  <c r="DW137"/>
  <c r="DV137"/>
  <c r="DU137"/>
  <c r="DT137"/>
  <c r="DS137"/>
  <c r="DR137"/>
  <c r="DQ137"/>
  <c r="DP137"/>
  <c r="DM137"/>
  <c r="DL137"/>
  <c r="DK137"/>
  <c r="DJ137"/>
  <c r="DI137"/>
  <c r="DH137"/>
  <c r="DG137"/>
  <c r="DF137"/>
  <c r="DE137"/>
  <c r="DD137"/>
  <c r="DC137"/>
  <c r="CZ137"/>
  <c r="CY137"/>
  <c r="CX137"/>
  <c r="CW137"/>
  <c r="CV137"/>
  <c r="CU137"/>
  <c r="CT137"/>
  <c r="CS137"/>
  <c r="CR137"/>
  <c r="CQ137"/>
  <c r="CP137"/>
  <c r="CM137"/>
  <c r="CL137"/>
  <c r="CK137"/>
  <c r="CJ137"/>
  <c r="CI137"/>
  <c r="CH137"/>
  <c r="CG137"/>
  <c r="CF137"/>
  <c r="CE137"/>
  <c r="CD137"/>
  <c r="CC137"/>
  <c r="BZ137"/>
  <c r="BY137"/>
  <c r="BX137"/>
  <c r="BW137"/>
  <c r="BV137"/>
  <c r="BU137"/>
  <c r="BT137"/>
  <c r="BS137"/>
  <c r="BR137"/>
  <c r="BQ137"/>
  <c r="BP137"/>
  <c r="BM137"/>
  <c r="BL137"/>
  <c r="BK137"/>
  <c r="BJ137"/>
  <c r="BI137"/>
  <c r="BH137"/>
  <c r="BG137"/>
  <c r="BF137"/>
  <c r="BE137"/>
  <c r="BD137"/>
  <c r="BC137"/>
  <c r="AZ137"/>
  <c r="AY137"/>
  <c r="AX137"/>
  <c r="AW137"/>
  <c r="AM137"/>
  <c r="AL137"/>
  <c r="AK137"/>
  <c r="AJ137"/>
  <c r="AI137"/>
  <c r="AH137"/>
  <c r="AG137"/>
  <c r="AF137"/>
  <c r="AE137"/>
  <c r="AD137"/>
  <c r="AC137"/>
  <c r="Z137"/>
  <c r="Y137"/>
  <c r="X137"/>
  <c r="W137"/>
  <c r="V137"/>
  <c r="U137"/>
  <c r="T137"/>
  <c r="S137"/>
  <c r="R137"/>
  <c r="Q137"/>
  <c r="P137"/>
  <c r="M137"/>
  <c r="L137"/>
  <c r="K137"/>
  <c r="J137"/>
  <c r="I137"/>
  <c r="H137"/>
  <c r="G137"/>
  <c r="F137"/>
  <c r="E137"/>
  <c r="D137"/>
  <c r="C137"/>
  <c r="DZ136"/>
  <c r="DY136"/>
  <c r="DX136"/>
  <c r="DW136"/>
  <c r="DV136"/>
  <c r="DU136"/>
  <c r="DT136"/>
  <c r="DS136"/>
  <c r="DR136"/>
  <c r="DQ136"/>
  <c r="DP136"/>
  <c r="DM136"/>
  <c r="DL136"/>
  <c r="DK136"/>
  <c r="DJ136"/>
  <c r="DI136"/>
  <c r="DH136"/>
  <c r="DG136"/>
  <c r="DF136"/>
  <c r="DE136"/>
  <c r="DD136"/>
  <c r="DC136"/>
  <c r="CZ136"/>
  <c r="CY136"/>
  <c r="CX136"/>
  <c r="CW136"/>
  <c r="CV136"/>
  <c r="CU136"/>
  <c r="CT136"/>
  <c r="CS136"/>
  <c r="CR136"/>
  <c r="CQ136"/>
  <c r="CP136"/>
  <c r="CM136"/>
  <c r="CL136"/>
  <c r="CK136"/>
  <c r="CJ136"/>
  <c r="CI136"/>
  <c r="CH136"/>
  <c r="CG136"/>
  <c r="CF136"/>
  <c r="CE136"/>
  <c r="CD136"/>
  <c r="CC136"/>
  <c r="BZ136"/>
  <c r="BY136"/>
  <c r="BX136"/>
  <c r="BW136"/>
  <c r="BV136"/>
  <c r="BU136"/>
  <c r="BT136"/>
  <c r="BS136"/>
  <c r="BR136"/>
  <c r="BQ136"/>
  <c r="BP136"/>
  <c r="BM136"/>
  <c r="BL136"/>
  <c r="BK136"/>
  <c r="BJ136"/>
  <c r="BI136"/>
  <c r="BH136"/>
  <c r="BG136"/>
  <c r="BF136"/>
  <c r="BE136"/>
  <c r="BD136"/>
  <c r="BC136"/>
  <c r="AZ136"/>
  <c r="AY136"/>
  <c r="AX136"/>
  <c r="AW136"/>
  <c r="AM136"/>
  <c r="AL136"/>
  <c r="AK136"/>
  <c r="AJ136"/>
  <c r="AI136"/>
  <c r="AH136"/>
  <c r="AG136"/>
  <c r="AF136"/>
  <c r="AE136"/>
  <c r="AD136"/>
  <c r="AC136"/>
  <c r="Z136"/>
  <c r="Y136"/>
  <c r="X136"/>
  <c r="W136"/>
  <c r="V136"/>
  <c r="U136"/>
  <c r="T136"/>
  <c r="S136"/>
  <c r="R136"/>
  <c r="Q136"/>
  <c r="P136"/>
  <c r="M136"/>
  <c r="L136"/>
  <c r="K136"/>
  <c r="J136"/>
  <c r="I136"/>
  <c r="H136"/>
  <c r="G136"/>
  <c r="F136"/>
  <c r="E136"/>
  <c r="D136"/>
  <c r="C136"/>
  <c r="DZ135"/>
  <c r="DY135"/>
  <c r="DX135"/>
  <c r="DW135"/>
  <c r="DV135"/>
  <c r="DU135"/>
  <c r="DT135"/>
  <c r="DS135"/>
  <c r="DR135"/>
  <c r="DQ135"/>
  <c r="DP135"/>
  <c r="DM135"/>
  <c r="DL135"/>
  <c r="DK135"/>
  <c r="DJ135"/>
  <c r="DI135"/>
  <c r="DH135"/>
  <c r="DG135"/>
  <c r="DF135"/>
  <c r="DE135"/>
  <c r="DD135"/>
  <c r="DC135"/>
  <c r="CZ135"/>
  <c r="CY135"/>
  <c r="CX135"/>
  <c r="CW135"/>
  <c r="CV135"/>
  <c r="CU135"/>
  <c r="CT135"/>
  <c r="CS135"/>
  <c r="CR135"/>
  <c r="CQ135"/>
  <c r="CP135"/>
  <c r="CM135"/>
  <c r="CL135"/>
  <c r="CK135"/>
  <c r="CJ135"/>
  <c r="CI135"/>
  <c r="CH135"/>
  <c r="CG135"/>
  <c r="CF135"/>
  <c r="CE135"/>
  <c r="CD135"/>
  <c r="CC135"/>
  <c r="BZ135"/>
  <c r="BY135"/>
  <c r="BX135"/>
  <c r="BW135"/>
  <c r="BV135"/>
  <c r="BU135"/>
  <c r="BT135"/>
  <c r="BS135"/>
  <c r="BR135"/>
  <c r="BQ135"/>
  <c r="BP135"/>
  <c r="BM135"/>
  <c r="BL135"/>
  <c r="BK135"/>
  <c r="BJ135"/>
  <c r="BI135"/>
  <c r="BH135"/>
  <c r="BG135"/>
  <c r="BF135"/>
  <c r="BE135"/>
  <c r="BD135"/>
  <c r="BC135"/>
  <c r="AZ135"/>
  <c r="AY135"/>
  <c r="AX135"/>
  <c r="AW135"/>
  <c r="AM135"/>
  <c r="AL135"/>
  <c r="AK135"/>
  <c r="AJ135"/>
  <c r="AI135"/>
  <c r="AH135"/>
  <c r="AG135"/>
  <c r="AF135"/>
  <c r="AE135"/>
  <c r="AD135"/>
  <c r="AC135"/>
  <c r="Z135"/>
  <c r="Y135"/>
  <c r="X135"/>
  <c r="W135"/>
  <c r="V135"/>
  <c r="U135"/>
  <c r="T135"/>
  <c r="S135"/>
  <c r="R135"/>
  <c r="Q135"/>
  <c r="P135"/>
  <c r="M135"/>
  <c r="L135"/>
  <c r="K135"/>
  <c r="J135"/>
  <c r="I135"/>
  <c r="H135"/>
  <c r="G135"/>
  <c r="F135"/>
  <c r="E135"/>
  <c r="D135"/>
  <c r="C135"/>
  <c r="DZ134"/>
  <c r="DY134"/>
  <c r="DX134"/>
  <c r="DW134"/>
  <c r="DV134"/>
  <c r="DU134"/>
  <c r="DT134"/>
  <c r="DS134"/>
  <c r="DR134"/>
  <c r="DQ134"/>
  <c r="DP134"/>
  <c r="DM134"/>
  <c r="DL134"/>
  <c r="DK134"/>
  <c r="DJ134"/>
  <c r="DI134"/>
  <c r="DH134"/>
  <c r="DG134"/>
  <c r="DF134"/>
  <c r="DE134"/>
  <c r="DD134"/>
  <c r="DC134"/>
  <c r="CZ134"/>
  <c r="CY134"/>
  <c r="CX134"/>
  <c r="CW134"/>
  <c r="CV134"/>
  <c r="CU134"/>
  <c r="CT134"/>
  <c r="CS134"/>
  <c r="CR134"/>
  <c r="CQ134"/>
  <c r="CP134"/>
  <c r="CM134"/>
  <c r="CL134"/>
  <c r="CK134"/>
  <c r="CJ134"/>
  <c r="CI134"/>
  <c r="CH134"/>
  <c r="CG134"/>
  <c r="CF134"/>
  <c r="CE134"/>
  <c r="CD134"/>
  <c r="CC134"/>
  <c r="BZ134"/>
  <c r="BY134"/>
  <c r="BX134"/>
  <c r="BW134"/>
  <c r="BV134"/>
  <c r="BU134"/>
  <c r="BT134"/>
  <c r="BS134"/>
  <c r="BR134"/>
  <c r="BQ134"/>
  <c r="BP134"/>
  <c r="BM134"/>
  <c r="BL134"/>
  <c r="BK134"/>
  <c r="BJ134"/>
  <c r="BI134"/>
  <c r="BH134"/>
  <c r="BG134"/>
  <c r="BF134"/>
  <c r="BE134"/>
  <c r="BD134"/>
  <c r="BC134"/>
  <c r="AZ134"/>
  <c r="AY134"/>
  <c r="AX134"/>
  <c r="AW134"/>
  <c r="AM134"/>
  <c r="AL134"/>
  <c r="AK134"/>
  <c r="AJ134"/>
  <c r="AI134"/>
  <c r="AH134"/>
  <c r="AG134"/>
  <c r="AF134"/>
  <c r="AE134"/>
  <c r="AD134"/>
  <c r="AC134"/>
  <c r="Z134"/>
  <c r="Y134"/>
  <c r="X134"/>
  <c r="W134"/>
  <c r="V134"/>
  <c r="U134"/>
  <c r="T134"/>
  <c r="S134"/>
  <c r="R134"/>
  <c r="Q134"/>
  <c r="P134"/>
  <c r="M134"/>
  <c r="L134"/>
  <c r="K134"/>
  <c r="J134"/>
  <c r="I134"/>
  <c r="H134"/>
  <c r="G134"/>
  <c r="F134"/>
  <c r="E134"/>
  <c r="D134"/>
  <c r="C134"/>
  <c r="DZ133"/>
  <c r="DY133"/>
  <c r="DX133"/>
  <c r="DW133"/>
  <c r="DV133"/>
  <c r="DU133"/>
  <c r="DT133"/>
  <c r="DS133"/>
  <c r="DR133"/>
  <c r="DQ133"/>
  <c r="DP133"/>
  <c r="DM133"/>
  <c r="DL133"/>
  <c r="DK133"/>
  <c r="DJ133"/>
  <c r="DI133"/>
  <c r="DH133"/>
  <c r="DG133"/>
  <c r="DF133"/>
  <c r="DE133"/>
  <c r="DD133"/>
  <c r="DC133"/>
  <c r="CZ133"/>
  <c r="CY133"/>
  <c r="CX133"/>
  <c r="CW133"/>
  <c r="CV133"/>
  <c r="CU133"/>
  <c r="CT133"/>
  <c r="CS133"/>
  <c r="CR133"/>
  <c r="CQ133"/>
  <c r="CP133"/>
  <c r="CM133"/>
  <c r="CL133"/>
  <c r="CK133"/>
  <c r="CJ133"/>
  <c r="CI133"/>
  <c r="CH133"/>
  <c r="CG133"/>
  <c r="CF133"/>
  <c r="CE133"/>
  <c r="CD133"/>
  <c r="CC133"/>
  <c r="BZ133"/>
  <c r="BY133"/>
  <c r="BX133"/>
  <c r="BW133"/>
  <c r="BV133"/>
  <c r="BU133"/>
  <c r="BT133"/>
  <c r="BS133"/>
  <c r="BR133"/>
  <c r="BQ133"/>
  <c r="BP133"/>
  <c r="BM133"/>
  <c r="BL133"/>
  <c r="BK133"/>
  <c r="BJ133"/>
  <c r="BI133"/>
  <c r="BH133"/>
  <c r="BG133"/>
  <c r="BF133"/>
  <c r="BE133"/>
  <c r="BD133"/>
  <c r="BC133"/>
  <c r="AZ133"/>
  <c r="AY133"/>
  <c r="AX133"/>
  <c r="AW133"/>
  <c r="AM133"/>
  <c r="AL133"/>
  <c r="AK133"/>
  <c r="AJ133"/>
  <c r="AI133"/>
  <c r="AH133"/>
  <c r="AG133"/>
  <c r="AF133"/>
  <c r="AE133"/>
  <c r="AD133"/>
  <c r="AC133"/>
  <c r="Z133"/>
  <c r="Y133"/>
  <c r="X133"/>
  <c r="W133"/>
  <c r="V133"/>
  <c r="U133"/>
  <c r="T133"/>
  <c r="S133"/>
  <c r="R133"/>
  <c r="Q133"/>
  <c r="P133"/>
  <c r="M133"/>
  <c r="L133"/>
  <c r="K133"/>
  <c r="J133"/>
  <c r="I133"/>
  <c r="H133"/>
  <c r="G133"/>
  <c r="F133"/>
  <c r="E133"/>
  <c r="D133"/>
  <c r="C133"/>
  <c r="DZ132"/>
  <c r="DY132"/>
  <c r="DX132"/>
  <c r="DW132"/>
  <c r="DV132"/>
  <c r="DU132"/>
  <c r="DT132"/>
  <c r="DS132"/>
  <c r="DR132"/>
  <c r="DQ132"/>
  <c r="DP132"/>
  <c r="DM132"/>
  <c r="DL132"/>
  <c r="DK132"/>
  <c r="DJ132"/>
  <c r="DI132"/>
  <c r="DH132"/>
  <c r="DG132"/>
  <c r="DF132"/>
  <c r="DE132"/>
  <c r="DD132"/>
  <c r="DC132"/>
  <c r="CZ132"/>
  <c r="CY132"/>
  <c r="CX132"/>
  <c r="CW132"/>
  <c r="CV132"/>
  <c r="CU132"/>
  <c r="CT132"/>
  <c r="CS132"/>
  <c r="CR132"/>
  <c r="CQ132"/>
  <c r="CP132"/>
  <c r="CM132"/>
  <c r="CL132"/>
  <c r="CK132"/>
  <c r="CJ132"/>
  <c r="CI132"/>
  <c r="CH132"/>
  <c r="CG132"/>
  <c r="CF132"/>
  <c r="CE132"/>
  <c r="CD132"/>
  <c r="CC132"/>
  <c r="BZ132"/>
  <c r="BY132"/>
  <c r="BX132"/>
  <c r="BW132"/>
  <c r="BV132"/>
  <c r="BU132"/>
  <c r="BT132"/>
  <c r="BS132"/>
  <c r="BR132"/>
  <c r="BQ132"/>
  <c r="BP132"/>
  <c r="BM132"/>
  <c r="BL132"/>
  <c r="BK132"/>
  <c r="BJ132"/>
  <c r="BI132"/>
  <c r="BH132"/>
  <c r="BG132"/>
  <c r="BF132"/>
  <c r="BE132"/>
  <c r="BD132"/>
  <c r="BC132"/>
  <c r="AZ132"/>
  <c r="AY132"/>
  <c r="AX132"/>
  <c r="AW132"/>
  <c r="AM132"/>
  <c r="AL132"/>
  <c r="AK132"/>
  <c r="AJ132"/>
  <c r="AI132"/>
  <c r="AH132"/>
  <c r="AG132"/>
  <c r="AF132"/>
  <c r="AE132"/>
  <c r="AD132"/>
  <c r="AC132"/>
  <c r="Z132"/>
  <c r="Y132"/>
  <c r="X132"/>
  <c r="W132"/>
  <c r="V132"/>
  <c r="U132"/>
  <c r="T132"/>
  <c r="S132"/>
  <c r="R132"/>
  <c r="Q132"/>
  <c r="P132"/>
  <c r="M132"/>
  <c r="L132"/>
  <c r="K132"/>
  <c r="J132"/>
  <c r="I132"/>
  <c r="H132"/>
  <c r="G132"/>
  <c r="F132"/>
  <c r="E132"/>
  <c r="D132"/>
  <c r="C132"/>
  <c r="DZ131"/>
  <c r="DY131"/>
  <c r="DX131"/>
  <c r="DW131"/>
  <c r="DV131"/>
  <c r="DU131"/>
  <c r="DT131"/>
  <c r="DS131"/>
  <c r="DR131"/>
  <c r="DQ131"/>
  <c r="DP131"/>
  <c r="DM131"/>
  <c r="DL131"/>
  <c r="DK131"/>
  <c r="DJ131"/>
  <c r="DI131"/>
  <c r="DH131"/>
  <c r="DG131"/>
  <c r="DF131"/>
  <c r="DE131"/>
  <c r="DD131"/>
  <c r="DC131"/>
  <c r="CZ131"/>
  <c r="CY131"/>
  <c r="CX131"/>
  <c r="CW131"/>
  <c r="CV131"/>
  <c r="CU131"/>
  <c r="CT131"/>
  <c r="CS131"/>
  <c r="CR131"/>
  <c r="CQ131"/>
  <c r="CP131"/>
  <c r="CM131"/>
  <c r="CL131"/>
  <c r="CK131"/>
  <c r="CJ131"/>
  <c r="CI131"/>
  <c r="CH131"/>
  <c r="CG131"/>
  <c r="CF131"/>
  <c r="CE131"/>
  <c r="CD131"/>
  <c r="CC131"/>
  <c r="BZ131"/>
  <c r="BY131"/>
  <c r="BX131"/>
  <c r="BW131"/>
  <c r="BV131"/>
  <c r="BU131"/>
  <c r="BT131"/>
  <c r="BS131"/>
  <c r="BR131"/>
  <c r="BQ131"/>
  <c r="BP131"/>
  <c r="BM131"/>
  <c r="BL131"/>
  <c r="BK131"/>
  <c r="BJ131"/>
  <c r="BI131"/>
  <c r="BH131"/>
  <c r="BG131"/>
  <c r="BF131"/>
  <c r="BE131"/>
  <c r="BD131"/>
  <c r="BC131"/>
  <c r="AZ131"/>
  <c r="AY131"/>
  <c r="AX131"/>
  <c r="AW131"/>
  <c r="AM131"/>
  <c r="AL131"/>
  <c r="AK131"/>
  <c r="AJ131"/>
  <c r="AI131"/>
  <c r="AH131"/>
  <c r="AG131"/>
  <c r="AF131"/>
  <c r="AE131"/>
  <c r="AD131"/>
  <c r="AC131"/>
  <c r="Z131"/>
  <c r="Y131"/>
  <c r="X131"/>
  <c r="W131"/>
  <c r="V131"/>
  <c r="U131"/>
  <c r="T131"/>
  <c r="S131"/>
  <c r="R131"/>
  <c r="Q131"/>
  <c r="P131"/>
  <c r="M131"/>
  <c r="L131"/>
  <c r="K131"/>
  <c r="J131"/>
  <c r="I131"/>
  <c r="H131"/>
  <c r="G131"/>
  <c r="F131"/>
  <c r="E131"/>
  <c r="D131"/>
  <c r="C131"/>
  <c r="DZ130"/>
  <c r="DY130"/>
  <c r="DX130"/>
  <c r="DW130"/>
  <c r="DV130"/>
  <c r="DU130"/>
  <c r="DT130"/>
  <c r="DS130"/>
  <c r="DR130"/>
  <c r="DQ130"/>
  <c r="DP130"/>
  <c r="DM130"/>
  <c r="DL130"/>
  <c r="DK130"/>
  <c r="DJ130"/>
  <c r="DI130"/>
  <c r="DH130"/>
  <c r="DG130"/>
  <c r="DF130"/>
  <c r="DE130"/>
  <c r="DD130"/>
  <c r="DC130"/>
  <c r="CZ130"/>
  <c r="CY130"/>
  <c r="CX130"/>
  <c r="CW130"/>
  <c r="CV130"/>
  <c r="CU130"/>
  <c r="CT130"/>
  <c r="CS130"/>
  <c r="CR130"/>
  <c r="CQ130"/>
  <c r="CP130"/>
  <c r="CM130"/>
  <c r="CL130"/>
  <c r="CK130"/>
  <c r="CJ130"/>
  <c r="CI130"/>
  <c r="CH130"/>
  <c r="CG130"/>
  <c r="CF130"/>
  <c r="CE130"/>
  <c r="CD130"/>
  <c r="CC130"/>
  <c r="BZ130"/>
  <c r="BY130"/>
  <c r="BX130"/>
  <c r="BW130"/>
  <c r="BV130"/>
  <c r="BU130"/>
  <c r="BT130"/>
  <c r="BS130"/>
  <c r="BR130"/>
  <c r="BQ130"/>
  <c r="BP130"/>
  <c r="BM130"/>
  <c r="BL130"/>
  <c r="BK130"/>
  <c r="BJ130"/>
  <c r="BI130"/>
  <c r="BH130"/>
  <c r="BG130"/>
  <c r="BF130"/>
  <c r="BE130"/>
  <c r="BD130"/>
  <c r="BC130"/>
  <c r="AZ130"/>
  <c r="AY130"/>
  <c r="AX130"/>
  <c r="AW130"/>
  <c r="AM130"/>
  <c r="AL130"/>
  <c r="AK130"/>
  <c r="AJ130"/>
  <c r="AI130"/>
  <c r="AH130"/>
  <c r="AG130"/>
  <c r="AF130"/>
  <c r="AE130"/>
  <c r="AD130"/>
  <c r="AC130"/>
  <c r="Z130"/>
  <c r="Y130"/>
  <c r="X130"/>
  <c r="W130"/>
  <c r="V130"/>
  <c r="U130"/>
  <c r="T130"/>
  <c r="S130"/>
  <c r="R130"/>
  <c r="Q130"/>
  <c r="P130"/>
  <c r="M130"/>
  <c r="L130"/>
  <c r="K130"/>
  <c r="J130"/>
  <c r="I130"/>
  <c r="H130"/>
  <c r="G130"/>
  <c r="F130"/>
  <c r="E130"/>
  <c r="D130"/>
  <c r="C130"/>
  <c r="DZ129"/>
  <c r="DY129"/>
  <c r="DX129"/>
  <c r="DW129"/>
  <c r="DV129"/>
  <c r="DU129"/>
  <c r="DT129"/>
  <c r="DS129"/>
  <c r="DR129"/>
  <c r="DQ129"/>
  <c r="DP129"/>
  <c r="DM129"/>
  <c r="DL129"/>
  <c r="DK129"/>
  <c r="DJ129"/>
  <c r="DI129"/>
  <c r="DH129"/>
  <c r="DG129"/>
  <c r="DF129"/>
  <c r="DE129"/>
  <c r="DD129"/>
  <c r="DC129"/>
  <c r="CZ129"/>
  <c r="CY129"/>
  <c r="CX129"/>
  <c r="CW129"/>
  <c r="CV129"/>
  <c r="CU129"/>
  <c r="CT129"/>
  <c r="CS129"/>
  <c r="CR129"/>
  <c r="CQ129"/>
  <c r="CP129"/>
  <c r="CM129"/>
  <c r="CL129"/>
  <c r="CK129"/>
  <c r="CJ129"/>
  <c r="CI129"/>
  <c r="CH129"/>
  <c r="CG129"/>
  <c r="CF129"/>
  <c r="CE129"/>
  <c r="CD129"/>
  <c r="CC129"/>
  <c r="BZ129"/>
  <c r="BY129"/>
  <c r="BX129"/>
  <c r="BW129"/>
  <c r="BV129"/>
  <c r="BU129"/>
  <c r="BT129"/>
  <c r="BS129"/>
  <c r="BR129"/>
  <c r="BQ129"/>
  <c r="BP129"/>
  <c r="BM129"/>
  <c r="BL129"/>
  <c r="BK129"/>
  <c r="BJ129"/>
  <c r="BI129"/>
  <c r="BH129"/>
  <c r="BG129"/>
  <c r="BF129"/>
  <c r="BE129"/>
  <c r="BD129"/>
  <c r="BC129"/>
  <c r="AZ129"/>
  <c r="AY129"/>
  <c r="AX129"/>
  <c r="AW129"/>
  <c r="AM129"/>
  <c r="AL129"/>
  <c r="AK129"/>
  <c r="AJ129"/>
  <c r="AI129"/>
  <c r="AH129"/>
  <c r="AG129"/>
  <c r="AF129"/>
  <c r="AE129"/>
  <c r="AD129"/>
  <c r="AC129"/>
  <c r="Z129"/>
  <c r="Y129"/>
  <c r="X129"/>
  <c r="W129"/>
  <c r="V129"/>
  <c r="U129"/>
  <c r="T129"/>
  <c r="S129"/>
  <c r="R129"/>
  <c r="Q129"/>
  <c r="P129"/>
  <c r="M129"/>
  <c r="L129"/>
  <c r="K129"/>
  <c r="J129"/>
  <c r="I129"/>
  <c r="H129"/>
  <c r="G129"/>
  <c r="F129"/>
  <c r="E129"/>
  <c r="D129"/>
  <c r="C129"/>
  <c r="DZ128"/>
  <c r="DY128"/>
  <c r="DX128"/>
  <c r="DW128"/>
  <c r="DV128"/>
  <c r="DU128"/>
  <c r="DT128"/>
  <c r="DS128"/>
  <c r="DR128"/>
  <c r="DQ128"/>
  <c r="DP128"/>
  <c r="DM128"/>
  <c r="DL128"/>
  <c r="DK128"/>
  <c r="DJ128"/>
  <c r="DI128"/>
  <c r="DH128"/>
  <c r="DG128"/>
  <c r="DF128"/>
  <c r="DE128"/>
  <c r="DD128"/>
  <c r="DC128"/>
  <c r="CZ128"/>
  <c r="CY128"/>
  <c r="CX128"/>
  <c r="CW128"/>
  <c r="CV128"/>
  <c r="CU128"/>
  <c r="CT128"/>
  <c r="CS128"/>
  <c r="CR128"/>
  <c r="CQ128"/>
  <c r="CP128"/>
  <c r="CM128"/>
  <c r="CL128"/>
  <c r="CK128"/>
  <c r="CJ128"/>
  <c r="CI128"/>
  <c r="CH128"/>
  <c r="CG128"/>
  <c r="CF128"/>
  <c r="CE128"/>
  <c r="CD128"/>
  <c r="CC128"/>
  <c r="BZ128"/>
  <c r="BY128"/>
  <c r="BX128"/>
  <c r="BW128"/>
  <c r="BV128"/>
  <c r="BU128"/>
  <c r="BT128"/>
  <c r="BS128"/>
  <c r="BR128"/>
  <c r="BQ128"/>
  <c r="BP128"/>
  <c r="BM128"/>
  <c r="BL128"/>
  <c r="BK128"/>
  <c r="BJ128"/>
  <c r="BI128"/>
  <c r="BH128"/>
  <c r="BG128"/>
  <c r="BF128"/>
  <c r="BE128"/>
  <c r="BD128"/>
  <c r="BC128"/>
  <c r="AZ128"/>
  <c r="AY128"/>
  <c r="AX128"/>
  <c r="AW128"/>
  <c r="AM128"/>
  <c r="AL128"/>
  <c r="AK128"/>
  <c r="AJ128"/>
  <c r="AI128"/>
  <c r="AH128"/>
  <c r="AG128"/>
  <c r="AF128"/>
  <c r="AE128"/>
  <c r="AD128"/>
  <c r="AC128"/>
  <c r="Z128"/>
  <c r="Y128"/>
  <c r="X128"/>
  <c r="W128"/>
  <c r="V128"/>
  <c r="U128"/>
  <c r="T128"/>
  <c r="S128"/>
  <c r="R128"/>
  <c r="Q128"/>
  <c r="P128"/>
  <c r="M128"/>
  <c r="L128"/>
  <c r="K128"/>
  <c r="J128"/>
  <c r="I128"/>
  <c r="H128"/>
  <c r="G128"/>
  <c r="F128"/>
  <c r="E128"/>
  <c r="D128"/>
  <c r="C128"/>
  <c r="DZ127"/>
  <c r="DY127"/>
  <c r="DX127"/>
  <c r="DW127"/>
  <c r="DV127"/>
  <c r="DU127"/>
  <c r="DT127"/>
  <c r="DS127"/>
  <c r="DR127"/>
  <c r="DQ127"/>
  <c r="DP127"/>
  <c r="DM127"/>
  <c r="DL127"/>
  <c r="DK127"/>
  <c r="DJ127"/>
  <c r="DI127"/>
  <c r="DH127"/>
  <c r="DG127"/>
  <c r="DF127"/>
  <c r="DE127"/>
  <c r="DD127"/>
  <c r="DC127"/>
  <c r="CZ127"/>
  <c r="CY127"/>
  <c r="CX127"/>
  <c r="CW127"/>
  <c r="CV127"/>
  <c r="CU127"/>
  <c r="CT127"/>
  <c r="CS127"/>
  <c r="CR127"/>
  <c r="CQ127"/>
  <c r="CP127"/>
  <c r="CM127"/>
  <c r="CL127"/>
  <c r="CK127"/>
  <c r="CJ127"/>
  <c r="CI127"/>
  <c r="CH127"/>
  <c r="CG127"/>
  <c r="CF127"/>
  <c r="CE127"/>
  <c r="CD127"/>
  <c r="CC127"/>
  <c r="BZ127"/>
  <c r="BY127"/>
  <c r="BX127"/>
  <c r="BW127"/>
  <c r="BV127"/>
  <c r="BU127"/>
  <c r="BT127"/>
  <c r="BS127"/>
  <c r="BR127"/>
  <c r="BQ127"/>
  <c r="BP127"/>
  <c r="BM127"/>
  <c r="BL127"/>
  <c r="BK127"/>
  <c r="BJ127"/>
  <c r="BI127"/>
  <c r="BH127"/>
  <c r="BG127"/>
  <c r="BF127"/>
  <c r="BE127"/>
  <c r="BD127"/>
  <c r="BC127"/>
  <c r="AZ127"/>
  <c r="AY127"/>
  <c r="AX127"/>
  <c r="AW127"/>
  <c r="AM127"/>
  <c r="AL127"/>
  <c r="AK127"/>
  <c r="AJ127"/>
  <c r="AI127"/>
  <c r="AH127"/>
  <c r="AG127"/>
  <c r="AF127"/>
  <c r="AE127"/>
  <c r="AD127"/>
  <c r="AC127"/>
  <c r="Z127"/>
  <c r="Y127"/>
  <c r="X127"/>
  <c r="W127"/>
  <c r="V127"/>
  <c r="U127"/>
  <c r="T127"/>
  <c r="S127"/>
  <c r="R127"/>
  <c r="Q127"/>
  <c r="P127"/>
  <c r="M127"/>
  <c r="L127"/>
  <c r="K127"/>
  <c r="J127"/>
  <c r="I127"/>
  <c r="H127"/>
  <c r="G127"/>
  <c r="F127"/>
  <c r="E127"/>
  <c r="D127"/>
  <c r="C127"/>
  <c r="DZ126"/>
  <c r="DY126"/>
  <c r="DX126"/>
  <c r="DW126"/>
  <c r="DV126"/>
  <c r="DU126"/>
  <c r="DT126"/>
  <c r="DS126"/>
  <c r="DR126"/>
  <c r="DQ126"/>
  <c r="DP126"/>
  <c r="DM126"/>
  <c r="DL126"/>
  <c r="DK126"/>
  <c r="DJ126"/>
  <c r="DI126"/>
  <c r="DH126"/>
  <c r="DG126"/>
  <c r="DF126"/>
  <c r="DE126"/>
  <c r="DD126"/>
  <c r="DC126"/>
  <c r="CZ126"/>
  <c r="CY126"/>
  <c r="CX126"/>
  <c r="CW126"/>
  <c r="CV126"/>
  <c r="CU126"/>
  <c r="CT126"/>
  <c r="CS126"/>
  <c r="CR126"/>
  <c r="CQ126"/>
  <c r="CP126"/>
  <c r="CM126"/>
  <c r="CL126"/>
  <c r="CK126"/>
  <c r="CJ126"/>
  <c r="CI126"/>
  <c r="CH126"/>
  <c r="CG126"/>
  <c r="CF126"/>
  <c r="CE126"/>
  <c r="CD126"/>
  <c r="CC126"/>
  <c r="BZ126"/>
  <c r="BY126"/>
  <c r="BX126"/>
  <c r="BW126"/>
  <c r="BV126"/>
  <c r="BU126"/>
  <c r="BT126"/>
  <c r="BS126"/>
  <c r="BR126"/>
  <c r="BQ126"/>
  <c r="BP126"/>
  <c r="BM126"/>
  <c r="BL126"/>
  <c r="BK126"/>
  <c r="BJ126"/>
  <c r="BI126"/>
  <c r="BH126"/>
  <c r="BG126"/>
  <c r="BF126"/>
  <c r="BE126"/>
  <c r="BD126"/>
  <c r="BC126"/>
  <c r="AZ126"/>
  <c r="AY126"/>
  <c r="AX126"/>
  <c r="AW126"/>
  <c r="AM126"/>
  <c r="AL126"/>
  <c r="AK126"/>
  <c r="AJ126"/>
  <c r="AI126"/>
  <c r="AH126"/>
  <c r="AG126"/>
  <c r="AF126"/>
  <c r="AE126"/>
  <c r="AD126"/>
  <c r="AC126"/>
  <c r="Z126"/>
  <c r="Y126"/>
  <c r="X126"/>
  <c r="W126"/>
  <c r="V126"/>
  <c r="U126"/>
  <c r="T126"/>
  <c r="S126"/>
  <c r="R126"/>
  <c r="Q126"/>
  <c r="P126"/>
  <c r="M126"/>
  <c r="L126"/>
  <c r="K126"/>
  <c r="J126"/>
  <c r="I126"/>
  <c r="H126"/>
  <c r="G126"/>
  <c r="F126"/>
  <c r="E126"/>
  <c r="D126"/>
  <c r="C126"/>
  <c r="DZ125"/>
  <c r="DY125"/>
  <c r="DX125"/>
  <c r="DW125"/>
  <c r="DV125"/>
  <c r="DU125"/>
  <c r="DT125"/>
  <c r="DS125"/>
  <c r="DR125"/>
  <c r="DQ125"/>
  <c r="DP125"/>
  <c r="DM125"/>
  <c r="DL125"/>
  <c r="DK125"/>
  <c r="DJ125"/>
  <c r="DI125"/>
  <c r="DH125"/>
  <c r="DG125"/>
  <c r="DF125"/>
  <c r="DE125"/>
  <c r="DD125"/>
  <c r="DC125"/>
  <c r="CZ125"/>
  <c r="CY125"/>
  <c r="CX125"/>
  <c r="CW125"/>
  <c r="CV125"/>
  <c r="CU125"/>
  <c r="CT125"/>
  <c r="CS125"/>
  <c r="CR125"/>
  <c r="CQ125"/>
  <c r="CP125"/>
  <c r="CM125"/>
  <c r="CL125"/>
  <c r="CK125"/>
  <c r="CJ125"/>
  <c r="CI125"/>
  <c r="CH125"/>
  <c r="CG125"/>
  <c r="CF125"/>
  <c r="CE125"/>
  <c r="CD125"/>
  <c r="CC125"/>
  <c r="BZ125"/>
  <c r="BY125"/>
  <c r="BX125"/>
  <c r="BW125"/>
  <c r="BV125"/>
  <c r="BU125"/>
  <c r="BT125"/>
  <c r="BS125"/>
  <c r="BR125"/>
  <c r="BQ125"/>
  <c r="BP125"/>
  <c r="BM125"/>
  <c r="BL125"/>
  <c r="BK125"/>
  <c r="BJ125"/>
  <c r="BI125"/>
  <c r="BH125"/>
  <c r="BG125"/>
  <c r="BF125"/>
  <c r="BE125"/>
  <c r="BD125"/>
  <c r="BC125"/>
  <c r="AZ125"/>
  <c r="AY125"/>
  <c r="AX125"/>
  <c r="AW125"/>
  <c r="AM125"/>
  <c r="AL125"/>
  <c r="AK125"/>
  <c r="AJ125"/>
  <c r="AI125"/>
  <c r="AH125"/>
  <c r="AG125"/>
  <c r="AF125"/>
  <c r="AE125"/>
  <c r="AD125"/>
  <c r="AC125"/>
  <c r="Z125"/>
  <c r="Y125"/>
  <c r="X125"/>
  <c r="W125"/>
  <c r="V125"/>
  <c r="U125"/>
  <c r="T125"/>
  <c r="S125"/>
  <c r="R125"/>
  <c r="Q125"/>
  <c r="P125"/>
  <c r="M125"/>
  <c r="L125"/>
  <c r="K125"/>
  <c r="J125"/>
  <c r="I125"/>
  <c r="H125"/>
  <c r="G125"/>
  <c r="F125"/>
  <c r="E125"/>
  <c r="D125"/>
  <c r="C125"/>
  <c r="DZ124"/>
  <c r="DY124"/>
  <c r="DX124"/>
  <c r="DW124"/>
  <c r="DV124"/>
  <c r="DU124"/>
  <c r="DT124"/>
  <c r="DS124"/>
  <c r="DR124"/>
  <c r="DQ124"/>
  <c r="DP124"/>
  <c r="DM124"/>
  <c r="DL124"/>
  <c r="DK124"/>
  <c r="DJ124"/>
  <c r="DI124"/>
  <c r="DH124"/>
  <c r="DG124"/>
  <c r="DF124"/>
  <c r="DE124"/>
  <c r="DD124"/>
  <c r="DC124"/>
  <c r="CZ124"/>
  <c r="CY124"/>
  <c r="CX124"/>
  <c r="CW124"/>
  <c r="CV124"/>
  <c r="CU124"/>
  <c r="CT124"/>
  <c r="CS124"/>
  <c r="CR124"/>
  <c r="CQ124"/>
  <c r="CP124"/>
  <c r="CM124"/>
  <c r="CL124"/>
  <c r="CK124"/>
  <c r="CJ124"/>
  <c r="CI124"/>
  <c r="CH124"/>
  <c r="CG124"/>
  <c r="CF124"/>
  <c r="CE124"/>
  <c r="CD124"/>
  <c r="CC124"/>
  <c r="BZ124"/>
  <c r="BY124"/>
  <c r="BX124"/>
  <c r="BW124"/>
  <c r="BV124"/>
  <c r="BU124"/>
  <c r="BT124"/>
  <c r="BS124"/>
  <c r="BR124"/>
  <c r="BQ124"/>
  <c r="BP124"/>
  <c r="BM124"/>
  <c r="BL124"/>
  <c r="BK124"/>
  <c r="BJ124"/>
  <c r="BI124"/>
  <c r="BH124"/>
  <c r="BG124"/>
  <c r="BF124"/>
  <c r="BE124"/>
  <c r="BD124"/>
  <c r="BC124"/>
  <c r="AZ124"/>
  <c r="AY124"/>
  <c r="AX124"/>
  <c r="AW124"/>
  <c r="AM124"/>
  <c r="AL124"/>
  <c r="AK124"/>
  <c r="AJ124"/>
  <c r="AI124"/>
  <c r="AH124"/>
  <c r="AG124"/>
  <c r="AF124"/>
  <c r="AE124"/>
  <c r="AD124"/>
  <c r="AC124"/>
  <c r="Z124"/>
  <c r="Y124"/>
  <c r="X124"/>
  <c r="W124"/>
  <c r="V124"/>
  <c r="U124"/>
  <c r="T124"/>
  <c r="S124"/>
  <c r="R124"/>
  <c r="Q124"/>
  <c r="P124"/>
  <c r="M124"/>
  <c r="L124"/>
  <c r="K124"/>
  <c r="J124"/>
  <c r="I124"/>
  <c r="H124"/>
  <c r="G124"/>
  <c r="F124"/>
  <c r="E124"/>
  <c r="D124"/>
  <c r="C124"/>
  <c r="DZ123"/>
  <c r="DY123"/>
  <c r="DX123"/>
  <c r="DW123"/>
  <c r="DV123"/>
  <c r="DU123"/>
  <c r="DT123"/>
  <c r="DS123"/>
  <c r="DR123"/>
  <c r="DQ123"/>
  <c r="DP123"/>
  <c r="DM123"/>
  <c r="DL123"/>
  <c r="DK123"/>
  <c r="DJ123"/>
  <c r="DI123"/>
  <c r="DH123"/>
  <c r="DG123"/>
  <c r="DF123"/>
  <c r="DE123"/>
  <c r="DD123"/>
  <c r="DC123"/>
  <c r="CZ123"/>
  <c r="CY123"/>
  <c r="CX123"/>
  <c r="CW123"/>
  <c r="CV123"/>
  <c r="CU123"/>
  <c r="CT123"/>
  <c r="CS123"/>
  <c r="CR123"/>
  <c r="CQ123"/>
  <c r="CP123"/>
  <c r="CM123"/>
  <c r="CL123"/>
  <c r="CK123"/>
  <c r="CJ123"/>
  <c r="CI123"/>
  <c r="CH123"/>
  <c r="CG123"/>
  <c r="CF123"/>
  <c r="CE123"/>
  <c r="CD123"/>
  <c r="CC123"/>
  <c r="BZ123"/>
  <c r="BY123"/>
  <c r="BX123"/>
  <c r="BW123"/>
  <c r="BV123"/>
  <c r="BU123"/>
  <c r="BT123"/>
  <c r="BS123"/>
  <c r="BR123"/>
  <c r="BQ123"/>
  <c r="BP123"/>
  <c r="BM123"/>
  <c r="BL123"/>
  <c r="BK123"/>
  <c r="BJ123"/>
  <c r="BI123"/>
  <c r="BH123"/>
  <c r="BG123"/>
  <c r="BF123"/>
  <c r="BE123"/>
  <c r="BD123"/>
  <c r="BC123"/>
  <c r="AZ123"/>
  <c r="AY123"/>
  <c r="AX123"/>
  <c r="AW123"/>
  <c r="AM123"/>
  <c r="AL123"/>
  <c r="AK123"/>
  <c r="AJ123"/>
  <c r="AI123"/>
  <c r="AH123"/>
  <c r="AG123"/>
  <c r="AF123"/>
  <c r="AE123"/>
  <c r="AD123"/>
  <c r="AC123"/>
  <c r="Z123"/>
  <c r="Y123"/>
  <c r="X123"/>
  <c r="W123"/>
  <c r="V123"/>
  <c r="U123"/>
  <c r="T123"/>
  <c r="S123"/>
  <c r="R123"/>
  <c r="Q123"/>
  <c r="P123"/>
  <c r="M123"/>
  <c r="L123"/>
  <c r="K123"/>
  <c r="J123"/>
  <c r="I123"/>
  <c r="H123"/>
  <c r="G123"/>
  <c r="F123"/>
  <c r="E123"/>
  <c r="D123"/>
  <c r="C123"/>
  <c r="DZ122"/>
  <c r="DY122"/>
  <c r="DX122"/>
  <c r="DW122"/>
  <c r="DV122"/>
  <c r="DU122"/>
  <c r="DT122"/>
  <c r="DS122"/>
  <c r="DR122"/>
  <c r="DQ122"/>
  <c r="DP122"/>
  <c r="DM122"/>
  <c r="DL122"/>
  <c r="DK122"/>
  <c r="DJ122"/>
  <c r="DI122"/>
  <c r="DH122"/>
  <c r="DG122"/>
  <c r="DF122"/>
  <c r="DE122"/>
  <c r="DD122"/>
  <c r="DC122"/>
  <c r="CZ122"/>
  <c r="CY122"/>
  <c r="CX122"/>
  <c r="CW122"/>
  <c r="CV122"/>
  <c r="CU122"/>
  <c r="CT122"/>
  <c r="CS122"/>
  <c r="CR122"/>
  <c r="CQ122"/>
  <c r="CP122"/>
  <c r="CM122"/>
  <c r="CL122"/>
  <c r="CK122"/>
  <c r="CJ122"/>
  <c r="CI122"/>
  <c r="CH122"/>
  <c r="CG122"/>
  <c r="CF122"/>
  <c r="CE122"/>
  <c r="CD122"/>
  <c r="CC122"/>
  <c r="BZ122"/>
  <c r="BY122"/>
  <c r="BX122"/>
  <c r="BW122"/>
  <c r="BV122"/>
  <c r="BU122"/>
  <c r="BT122"/>
  <c r="BS122"/>
  <c r="BR122"/>
  <c r="BQ122"/>
  <c r="BP122"/>
  <c r="BM122"/>
  <c r="BL122"/>
  <c r="BK122"/>
  <c r="BJ122"/>
  <c r="BI122"/>
  <c r="BH122"/>
  <c r="BG122"/>
  <c r="BF122"/>
  <c r="BE122"/>
  <c r="BD122"/>
  <c r="BC122"/>
  <c r="AZ122"/>
  <c r="AY122"/>
  <c r="AX122"/>
  <c r="AW122"/>
  <c r="AM122"/>
  <c r="AL122"/>
  <c r="AK122"/>
  <c r="AJ122"/>
  <c r="AI122"/>
  <c r="AH122"/>
  <c r="AG122"/>
  <c r="AF122"/>
  <c r="AE122"/>
  <c r="AD122"/>
  <c r="AC122"/>
  <c r="Z122"/>
  <c r="Y122"/>
  <c r="X122"/>
  <c r="W122"/>
  <c r="V122"/>
  <c r="U122"/>
  <c r="T122"/>
  <c r="S122"/>
  <c r="R122"/>
  <c r="Q122"/>
  <c r="P122"/>
  <c r="M122"/>
  <c r="L122"/>
  <c r="K122"/>
  <c r="J122"/>
  <c r="I122"/>
  <c r="H122"/>
  <c r="G122"/>
  <c r="F122"/>
  <c r="E122"/>
  <c r="D122"/>
  <c r="C122"/>
  <c r="DZ121"/>
  <c r="DY121"/>
  <c r="DX121"/>
  <c r="DW121"/>
  <c r="DV121"/>
  <c r="DU121"/>
  <c r="DT121"/>
  <c r="DS121"/>
  <c r="DR121"/>
  <c r="DQ121"/>
  <c r="DP121"/>
  <c r="DM121"/>
  <c r="DL121"/>
  <c r="DK121"/>
  <c r="DJ121"/>
  <c r="DI121"/>
  <c r="DH121"/>
  <c r="DG121"/>
  <c r="DF121"/>
  <c r="DE121"/>
  <c r="DD121"/>
  <c r="DC121"/>
  <c r="CZ121"/>
  <c r="CY121"/>
  <c r="CX121"/>
  <c r="CW121"/>
  <c r="CV121"/>
  <c r="CU121"/>
  <c r="CT121"/>
  <c r="CS121"/>
  <c r="CR121"/>
  <c r="CQ121"/>
  <c r="CP121"/>
  <c r="CM121"/>
  <c r="CL121"/>
  <c r="CK121"/>
  <c r="CJ121"/>
  <c r="CI121"/>
  <c r="CH121"/>
  <c r="CG121"/>
  <c r="CF121"/>
  <c r="CE121"/>
  <c r="CD121"/>
  <c r="CC121"/>
  <c r="BZ121"/>
  <c r="BY121"/>
  <c r="BX121"/>
  <c r="BW121"/>
  <c r="BV121"/>
  <c r="BU121"/>
  <c r="BT121"/>
  <c r="BS121"/>
  <c r="BR121"/>
  <c r="BQ121"/>
  <c r="BP121"/>
  <c r="BM121"/>
  <c r="BL121"/>
  <c r="BK121"/>
  <c r="BJ121"/>
  <c r="BI121"/>
  <c r="BH121"/>
  <c r="BG121"/>
  <c r="BF121"/>
  <c r="BE121"/>
  <c r="BD121"/>
  <c r="BC121"/>
  <c r="AZ121"/>
  <c r="AY121"/>
  <c r="AX121"/>
  <c r="AW121"/>
  <c r="AM121"/>
  <c r="AL121"/>
  <c r="AK121"/>
  <c r="AJ121"/>
  <c r="AI121"/>
  <c r="AH121"/>
  <c r="AG121"/>
  <c r="AF121"/>
  <c r="AE121"/>
  <c r="AD121"/>
  <c r="AC121"/>
  <c r="Z121"/>
  <c r="Y121"/>
  <c r="X121"/>
  <c r="W121"/>
  <c r="V121"/>
  <c r="U121"/>
  <c r="T121"/>
  <c r="S121"/>
  <c r="R121"/>
  <c r="Q121"/>
  <c r="P121"/>
  <c r="M121"/>
  <c r="L121"/>
  <c r="K121"/>
  <c r="J121"/>
  <c r="I121"/>
  <c r="H121"/>
  <c r="G121"/>
  <c r="F121"/>
  <c r="E121"/>
  <c r="D121"/>
  <c r="C121"/>
  <c r="DZ120"/>
  <c r="DY120"/>
  <c r="DX120"/>
  <c r="DW120"/>
  <c r="DV120"/>
  <c r="DU120"/>
  <c r="DT120"/>
  <c r="DS120"/>
  <c r="DR120"/>
  <c r="DQ120"/>
  <c r="DP120"/>
  <c r="DM120"/>
  <c r="DL120"/>
  <c r="DK120"/>
  <c r="DJ120"/>
  <c r="DI120"/>
  <c r="DH120"/>
  <c r="DG120"/>
  <c r="DF120"/>
  <c r="DE120"/>
  <c r="DD120"/>
  <c r="DC120"/>
  <c r="CZ120"/>
  <c r="CY120"/>
  <c r="CX120"/>
  <c r="CW120"/>
  <c r="CV120"/>
  <c r="CU120"/>
  <c r="CT120"/>
  <c r="CS120"/>
  <c r="CR120"/>
  <c r="CQ120"/>
  <c r="CP120"/>
  <c r="CM120"/>
  <c r="CL120"/>
  <c r="CK120"/>
  <c r="CJ120"/>
  <c r="CI120"/>
  <c r="CH120"/>
  <c r="CG120"/>
  <c r="CF120"/>
  <c r="CE120"/>
  <c r="CD120"/>
  <c r="CC120"/>
  <c r="BZ120"/>
  <c r="BY120"/>
  <c r="BX120"/>
  <c r="BW120"/>
  <c r="BV120"/>
  <c r="BU120"/>
  <c r="BT120"/>
  <c r="BS120"/>
  <c r="BR120"/>
  <c r="BQ120"/>
  <c r="BP120"/>
  <c r="BM120"/>
  <c r="BL120"/>
  <c r="BK120"/>
  <c r="BJ120"/>
  <c r="BI120"/>
  <c r="BH120"/>
  <c r="BG120"/>
  <c r="BF120"/>
  <c r="BE120"/>
  <c r="BD120"/>
  <c r="BC120"/>
  <c r="AZ120"/>
  <c r="AY120"/>
  <c r="AX120"/>
  <c r="AW120"/>
  <c r="AM120"/>
  <c r="AL120"/>
  <c r="AK120"/>
  <c r="AJ120"/>
  <c r="AI120"/>
  <c r="AH120"/>
  <c r="AG120"/>
  <c r="AF120"/>
  <c r="AE120"/>
  <c r="AD120"/>
  <c r="AC120"/>
  <c r="Z120"/>
  <c r="Y120"/>
  <c r="X120"/>
  <c r="W120"/>
  <c r="V120"/>
  <c r="U120"/>
  <c r="T120"/>
  <c r="S120"/>
  <c r="R120"/>
  <c r="Q120"/>
  <c r="P120"/>
  <c r="M120"/>
  <c r="L120"/>
  <c r="K120"/>
  <c r="J120"/>
  <c r="I120"/>
  <c r="H120"/>
  <c r="G120"/>
  <c r="F120"/>
  <c r="E120"/>
  <c r="D120"/>
  <c r="C120"/>
  <c r="DZ119"/>
  <c r="DY119"/>
  <c r="DX119"/>
  <c r="DW119"/>
  <c r="DV119"/>
  <c r="DU119"/>
  <c r="DT119"/>
  <c r="DS119"/>
  <c r="DR119"/>
  <c r="DQ119"/>
  <c r="DP119"/>
  <c r="DM119"/>
  <c r="DL119"/>
  <c r="DK119"/>
  <c r="DJ119"/>
  <c r="DI119"/>
  <c r="DH119"/>
  <c r="DG119"/>
  <c r="DF119"/>
  <c r="DE119"/>
  <c r="DD119"/>
  <c r="DC119"/>
  <c r="CZ119"/>
  <c r="CY119"/>
  <c r="CX119"/>
  <c r="CW119"/>
  <c r="CV119"/>
  <c r="CU119"/>
  <c r="CT119"/>
  <c r="CS119"/>
  <c r="CR119"/>
  <c r="CQ119"/>
  <c r="CP119"/>
  <c r="CM119"/>
  <c r="CL119"/>
  <c r="CK119"/>
  <c r="CJ119"/>
  <c r="CI119"/>
  <c r="CH119"/>
  <c r="CG119"/>
  <c r="CF119"/>
  <c r="CE119"/>
  <c r="CD119"/>
  <c r="CC119"/>
  <c r="BZ119"/>
  <c r="BY119"/>
  <c r="BX119"/>
  <c r="BW119"/>
  <c r="BV119"/>
  <c r="BU119"/>
  <c r="BT119"/>
  <c r="BS119"/>
  <c r="BR119"/>
  <c r="BQ119"/>
  <c r="BP119"/>
  <c r="BM119"/>
  <c r="BL119"/>
  <c r="BK119"/>
  <c r="BJ119"/>
  <c r="BI119"/>
  <c r="BH119"/>
  <c r="BG119"/>
  <c r="BF119"/>
  <c r="BE119"/>
  <c r="BD119"/>
  <c r="BC119"/>
  <c r="AZ119"/>
  <c r="AY119"/>
  <c r="AX119"/>
  <c r="AW119"/>
  <c r="AM119"/>
  <c r="AL119"/>
  <c r="AK119"/>
  <c r="AJ119"/>
  <c r="AI119"/>
  <c r="AH119"/>
  <c r="AG119"/>
  <c r="AF119"/>
  <c r="AE119"/>
  <c r="AD119"/>
  <c r="AC119"/>
  <c r="Z119"/>
  <c r="Y119"/>
  <c r="X119"/>
  <c r="W119"/>
  <c r="V119"/>
  <c r="U119"/>
  <c r="T119"/>
  <c r="S119"/>
  <c r="R119"/>
  <c r="Q119"/>
  <c r="P119"/>
  <c r="M119"/>
  <c r="L119"/>
  <c r="K119"/>
  <c r="J119"/>
  <c r="I119"/>
  <c r="H119"/>
  <c r="G119"/>
  <c r="F119"/>
  <c r="E119"/>
  <c r="D119"/>
  <c r="C119"/>
  <c r="DZ118"/>
  <c r="DY118"/>
  <c r="DX118"/>
  <c r="DW118"/>
  <c r="DV118"/>
  <c r="DU118"/>
  <c r="DT118"/>
  <c r="DS118"/>
  <c r="DR118"/>
  <c r="DQ118"/>
  <c r="DP118"/>
  <c r="DM118"/>
  <c r="DL118"/>
  <c r="DK118"/>
  <c r="DJ118"/>
  <c r="DI118"/>
  <c r="DH118"/>
  <c r="DG118"/>
  <c r="DF118"/>
  <c r="DE118"/>
  <c r="DD118"/>
  <c r="DC118"/>
  <c r="CZ118"/>
  <c r="CY118"/>
  <c r="CX118"/>
  <c r="CW118"/>
  <c r="CV118"/>
  <c r="CU118"/>
  <c r="CT118"/>
  <c r="CS118"/>
  <c r="CR118"/>
  <c r="CQ118"/>
  <c r="CP118"/>
  <c r="CM118"/>
  <c r="CL118"/>
  <c r="CK118"/>
  <c r="CJ118"/>
  <c r="CI118"/>
  <c r="CH118"/>
  <c r="CG118"/>
  <c r="CF118"/>
  <c r="CE118"/>
  <c r="CD118"/>
  <c r="CC118"/>
  <c r="BZ118"/>
  <c r="BY118"/>
  <c r="BX118"/>
  <c r="BW118"/>
  <c r="BV118"/>
  <c r="BU118"/>
  <c r="BT118"/>
  <c r="BS118"/>
  <c r="BR118"/>
  <c r="BQ118"/>
  <c r="BP118"/>
  <c r="BM118"/>
  <c r="BL118"/>
  <c r="BK118"/>
  <c r="BJ118"/>
  <c r="BI118"/>
  <c r="BH118"/>
  <c r="BG118"/>
  <c r="BF118"/>
  <c r="BE118"/>
  <c r="BD118"/>
  <c r="BC118"/>
  <c r="AZ118"/>
  <c r="AY118"/>
  <c r="AX118"/>
  <c r="AW118"/>
  <c r="AM118"/>
  <c r="AL118"/>
  <c r="AK118"/>
  <c r="AJ118"/>
  <c r="AI118"/>
  <c r="AH118"/>
  <c r="AG118"/>
  <c r="AF118"/>
  <c r="AE118"/>
  <c r="AD118"/>
  <c r="AC118"/>
  <c r="Z118"/>
  <c r="Y118"/>
  <c r="X118"/>
  <c r="W118"/>
  <c r="V118"/>
  <c r="U118"/>
  <c r="T118"/>
  <c r="S118"/>
  <c r="R118"/>
  <c r="Q118"/>
  <c r="P118"/>
  <c r="M118"/>
  <c r="L118"/>
  <c r="K118"/>
  <c r="J118"/>
  <c r="I118"/>
  <c r="H118"/>
  <c r="G118"/>
  <c r="F118"/>
  <c r="E118"/>
  <c r="D118"/>
  <c r="C118"/>
  <c r="DZ117"/>
  <c r="DY117"/>
  <c r="DX117"/>
  <c r="DW117"/>
  <c r="DV117"/>
  <c r="DU117"/>
  <c r="DT117"/>
  <c r="DS117"/>
  <c r="DR117"/>
  <c r="DQ117"/>
  <c r="DP117"/>
  <c r="DM117"/>
  <c r="DL117"/>
  <c r="DK117"/>
  <c r="DJ117"/>
  <c r="DI117"/>
  <c r="DH117"/>
  <c r="DG117"/>
  <c r="DF117"/>
  <c r="DE117"/>
  <c r="DD117"/>
  <c r="DC117"/>
  <c r="CZ117"/>
  <c r="CY117"/>
  <c r="CX117"/>
  <c r="CW117"/>
  <c r="CV117"/>
  <c r="CU117"/>
  <c r="CT117"/>
  <c r="CS117"/>
  <c r="CR117"/>
  <c r="CQ117"/>
  <c r="CP117"/>
  <c r="CM117"/>
  <c r="CL117"/>
  <c r="CK117"/>
  <c r="CJ117"/>
  <c r="CI117"/>
  <c r="CH117"/>
  <c r="CG117"/>
  <c r="CF117"/>
  <c r="CE117"/>
  <c r="CD117"/>
  <c r="CC117"/>
  <c r="BZ117"/>
  <c r="BY117"/>
  <c r="BX117"/>
  <c r="BW117"/>
  <c r="BV117"/>
  <c r="BU117"/>
  <c r="BT117"/>
  <c r="BS117"/>
  <c r="BR117"/>
  <c r="BQ117"/>
  <c r="BP117"/>
  <c r="BM117"/>
  <c r="BL117"/>
  <c r="BK117"/>
  <c r="BJ117"/>
  <c r="BI117"/>
  <c r="BH117"/>
  <c r="BG117"/>
  <c r="BF117"/>
  <c r="BE117"/>
  <c r="BD117"/>
  <c r="BC117"/>
  <c r="AZ117"/>
  <c r="AY117"/>
  <c r="AX117"/>
  <c r="AW117"/>
  <c r="AM117"/>
  <c r="AL117"/>
  <c r="AK117"/>
  <c r="AJ117"/>
  <c r="AI117"/>
  <c r="AH117"/>
  <c r="AG117"/>
  <c r="AF117"/>
  <c r="AE117"/>
  <c r="AD117"/>
  <c r="AC117"/>
  <c r="Z117"/>
  <c r="Y117"/>
  <c r="X117"/>
  <c r="W117"/>
  <c r="V117"/>
  <c r="U117"/>
  <c r="T117"/>
  <c r="S117"/>
  <c r="R117"/>
  <c r="Q117"/>
  <c r="P117"/>
  <c r="M117"/>
  <c r="L117"/>
  <c r="K117"/>
  <c r="J117"/>
  <c r="I117"/>
  <c r="H117"/>
  <c r="G117"/>
  <c r="F117"/>
  <c r="E117"/>
  <c r="D117"/>
  <c r="C117"/>
  <c r="DZ116"/>
  <c r="DY116"/>
  <c r="DX116"/>
  <c r="DW116"/>
  <c r="DV116"/>
  <c r="DU116"/>
  <c r="DT116"/>
  <c r="DS116"/>
  <c r="DR116"/>
  <c r="DQ116"/>
  <c r="DP116"/>
  <c r="DM116"/>
  <c r="DL116"/>
  <c r="DK116"/>
  <c r="DJ116"/>
  <c r="DI116"/>
  <c r="DH116"/>
  <c r="DG116"/>
  <c r="DF116"/>
  <c r="DE116"/>
  <c r="DD116"/>
  <c r="DC116"/>
  <c r="CZ116"/>
  <c r="CY116"/>
  <c r="CX116"/>
  <c r="CW116"/>
  <c r="CV116"/>
  <c r="CU116"/>
  <c r="CT116"/>
  <c r="CS116"/>
  <c r="CR116"/>
  <c r="CQ116"/>
  <c r="CP116"/>
  <c r="CM116"/>
  <c r="CL116"/>
  <c r="CK116"/>
  <c r="CJ116"/>
  <c r="CI116"/>
  <c r="CH116"/>
  <c r="CG116"/>
  <c r="CF116"/>
  <c r="CE116"/>
  <c r="CD116"/>
  <c r="CC116"/>
  <c r="BZ116"/>
  <c r="BY116"/>
  <c r="BX116"/>
  <c r="BW116"/>
  <c r="EM116" s="1"/>
  <c r="BV116"/>
  <c r="BU116"/>
  <c r="BT116"/>
  <c r="BS116"/>
  <c r="BR116"/>
  <c r="BQ116"/>
  <c r="BP116"/>
  <c r="BM116"/>
  <c r="BL116"/>
  <c r="BK116"/>
  <c r="BJ116"/>
  <c r="BI116"/>
  <c r="BH116"/>
  <c r="BG116"/>
  <c r="BF116"/>
  <c r="BE116"/>
  <c r="BD116"/>
  <c r="BC116"/>
  <c r="AZ116"/>
  <c r="AY116"/>
  <c r="AX116"/>
  <c r="AW116"/>
  <c r="AM116"/>
  <c r="AL116"/>
  <c r="AK116"/>
  <c r="AJ116"/>
  <c r="AI116"/>
  <c r="AH116"/>
  <c r="AG116"/>
  <c r="AF116"/>
  <c r="AE116"/>
  <c r="AD116"/>
  <c r="AC116"/>
  <c r="Z116"/>
  <c r="Y116"/>
  <c r="X116"/>
  <c r="W116"/>
  <c r="V116"/>
  <c r="U116"/>
  <c r="T116"/>
  <c r="S116"/>
  <c r="R116"/>
  <c r="Q116"/>
  <c r="P116"/>
  <c r="M116"/>
  <c r="L116"/>
  <c r="K116"/>
  <c r="J116"/>
  <c r="I116"/>
  <c r="H116"/>
  <c r="G116"/>
  <c r="F116"/>
  <c r="E116"/>
  <c r="D116"/>
  <c r="C116"/>
  <c r="DZ115"/>
  <c r="DY115"/>
  <c r="DX115"/>
  <c r="DW115"/>
  <c r="DV115"/>
  <c r="DU115"/>
  <c r="DT115"/>
  <c r="DS115"/>
  <c r="DR115"/>
  <c r="DQ115"/>
  <c r="DP115"/>
  <c r="DM115"/>
  <c r="DL115"/>
  <c r="DK115"/>
  <c r="DJ115"/>
  <c r="DI115"/>
  <c r="DH115"/>
  <c r="DG115"/>
  <c r="DF115"/>
  <c r="DE115"/>
  <c r="DD115"/>
  <c r="DC115"/>
  <c r="CZ115"/>
  <c r="CY115"/>
  <c r="CX115"/>
  <c r="CW115"/>
  <c r="CV115"/>
  <c r="CU115"/>
  <c r="CT115"/>
  <c r="CS115"/>
  <c r="CR115"/>
  <c r="CQ115"/>
  <c r="CP115"/>
  <c r="CM115"/>
  <c r="CL115"/>
  <c r="CK115"/>
  <c r="CJ115"/>
  <c r="CI115"/>
  <c r="CH115"/>
  <c r="CG115"/>
  <c r="CF115"/>
  <c r="CE115"/>
  <c r="CD115"/>
  <c r="CC115"/>
  <c r="BZ115"/>
  <c r="BY115"/>
  <c r="BX115"/>
  <c r="BW115"/>
  <c r="BV115"/>
  <c r="BU115"/>
  <c r="BT115"/>
  <c r="BS115"/>
  <c r="BR115"/>
  <c r="BQ115"/>
  <c r="BP115"/>
  <c r="BM115"/>
  <c r="BL115"/>
  <c r="BK115"/>
  <c r="BJ115"/>
  <c r="BI115"/>
  <c r="BH115"/>
  <c r="BG115"/>
  <c r="BF115"/>
  <c r="BE115"/>
  <c r="BD115"/>
  <c r="BC115"/>
  <c r="AZ115"/>
  <c r="AY115"/>
  <c r="AX115"/>
  <c r="AW115"/>
  <c r="AM115"/>
  <c r="AL115"/>
  <c r="AK115"/>
  <c r="AJ115"/>
  <c r="AI115"/>
  <c r="AH115"/>
  <c r="AG115"/>
  <c r="AF115"/>
  <c r="AE115"/>
  <c r="AD115"/>
  <c r="AC115"/>
  <c r="Z115"/>
  <c r="Y115"/>
  <c r="X115"/>
  <c r="W115"/>
  <c r="V115"/>
  <c r="U115"/>
  <c r="T115"/>
  <c r="S115"/>
  <c r="R115"/>
  <c r="Q115"/>
  <c r="P115"/>
  <c r="M115"/>
  <c r="L115"/>
  <c r="K115"/>
  <c r="J115"/>
  <c r="I115"/>
  <c r="H115"/>
  <c r="G115"/>
  <c r="F115"/>
  <c r="E115"/>
  <c r="D115"/>
  <c r="C115"/>
  <c r="DZ114"/>
  <c r="DY114"/>
  <c r="DX114"/>
  <c r="DW114"/>
  <c r="DV114"/>
  <c r="DU114"/>
  <c r="DT114"/>
  <c r="DS114"/>
  <c r="DR114"/>
  <c r="DQ114"/>
  <c r="DP114"/>
  <c r="DM114"/>
  <c r="DL114"/>
  <c r="DK114"/>
  <c r="DJ114"/>
  <c r="DI114"/>
  <c r="DH114"/>
  <c r="DG114"/>
  <c r="DF114"/>
  <c r="DE114"/>
  <c r="DD114"/>
  <c r="DC114"/>
  <c r="CZ114"/>
  <c r="CY114"/>
  <c r="CX114"/>
  <c r="CW114"/>
  <c r="CV114"/>
  <c r="CU114"/>
  <c r="CT114"/>
  <c r="CS114"/>
  <c r="CR114"/>
  <c r="CQ114"/>
  <c r="CP114"/>
  <c r="CM114"/>
  <c r="CL114"/>
  <c r="CK114"/>
  <c r="CJ114"/>
  <c r="CI114"/>
  <c r="CH114"/>
  <c r="CG114"/>
  <c r="CF114"/>
  <c r="CE114"/>
  <c r="CD114"/>
  <c r="CC114"/>
  <c r="BZ114"/>
  <c r="BY114"/>
  <c r="BX114"/>
  <c r="BW114"/>
  <c r="BV114"/>
  <c r="BU114"/>
  <c r="BT114"/>
  <c r="BS114"/>
  <c r="BR114"/>
  <c r="BQ114"/>
  <c r="BP114"/>
  <c r="BM114"/>
  <c r="BL114"/>
  <c r="BK114"/>
  <c r="BJ114"/>
  <c r="BI114"/>
  <c r="BH114"/>
  <c r="BG114"/>
  <c r="BF114"/>
  <c r="BE114"/>
  <c r="BD114"/>
  <c r="BC114"/>
  <c r="AZ114"/>
  <c r="AY114"/>
  <c r="AX114"/>
  <c r="AW114"/>
  <c r="AM114"/>
  <c r="AL114"/>
  <c r="AK114"/>
  <c r="AJ114"/>
  <c r="AI114"/>
  <c r="AH114"/>
  <c r="AG114"/>
  <c r="AF114"/>
  <c r="AE114"/>
  <c r="AD114"/>
  <c r="AC114"/>
  <c r="Z114"/>
  <c r="Y114"/>
  <c r="X114"/>
  <c r="W114"/>
  <c r="V114"/>
  <c r="U114"/>
  <c r="T114"/>
  <c r="S114"/>
  <c r="R114"/>
  <c r="Q114"/>
  <c r="P114"/>
  <c r="M114"/>
  <c r="L114"/>
  <c r="K114"/>
  <c r="J114"/>
  <c r="I114"/>
  <c r="H114"/>
  <c r="G114"/>
  <c r="F114"/>
  <c r="E114"/>
  <c r="D114"/>
  <c r="C114"/>
  <c r="DZ113"/>
  <c r="DY113"/>
  <c r="DX113"/>
  <c r="DW113"/>
  <c r="DV113"/>
  <c r="DU113"/>
  <c r="DT113"/>
  <c r="DS113"/>
  <c r="DR113"/>
  <c r="DQ113"/>
  <c r="DP113"/>
  <c r="DM113"/>
  <c r="DL113"/>
  <c r="DK113"/>
  <c r="DJ113"/>
  <c r="DI113"/>
  <c r="DH113"/>
  <c r="DG113"/>
  <c r="DF113"/>
  <c r="DE113"/>
  <c r="DD113"/>
  <c r="DC113"/>
  <c r="CZ113"/>
  <c r="CY113"/>
  <c r="CX113"/>
  <c r="CW113"/>
  <c r="CV113"/>
  <c r="CU113"/>
  <c r="CT113"/>
  <c r="CS113"/>
  <c r="CR113"/>
  <c r="CQ113"/>
  <c r="CP113"/>
  <c r="CM113"/>
  <c r="CL113"/>
  <c r="CK113"/>
  <c r="CJ113"/>
  <c r="CI113"/>
  <c r="CH113"/>
  <c r="CG113"/>
  <c r="CF113"/>
  <c r="CE113"/>
  <c r="CD113"/>
  <c r="CC113"/>
  <c r="BZ113"/>
  <c r="BY113"/>
  <c r="BX113"/>
  <c r="BW113"/>
  <c r="BV113"/>
  <c r="BU113"/>
  <c r="BT113"/>
  <c r="BS113"/>
  <c r="BR113"/>
  <c r="BQ113"/>
  <c r="BP113"/>
  <c r="BM113"/>
  <c r="BL113"/>
  <c r="BK113"/>
  <c r="BJ113"/>
  <c r="BI113"/>
  <c r="BH113"/>
  <c r="BG113"/>
  <c r="BF113"/>
  <c r="BE113"/>
  <c r="BD113"/>
  <c r="BC113"/>
  <c r="AZ113"/>
  <c r="AY113"/>
  <c r="AX113"/>
  <c r="AW113"/>
  <c r="AM113"/>
  <c r="AL113"/>
  <c r="AK113"/>
  <c r="AJ113"/>
  <c r="AI113"/>
  <c r="AH113"/>
  <c r="AG113"/>
  <c r="AF113"/>
  <c r="AE113"/>
  <c r="AD113"/>
  <c r="AC113"/>
  <c r="Z113"/>
  <c r="Y113"/>
  <c r="X113"/>
  <c r="W113"/>
  <c r="V113"/>
  <c r="U113"/>
  <c r="T113"/>
  <c r="S113"/>
  <c r="R113"/>
  <c r="Q113"/>
  <c r="P113"/>
  <c r="M113"/>
  <c r="L113"/>
  <c r="K113"/>
  <c r="J113"/>
  <c r="I113"/>
  <c r="H113"/>
  <c r="G113"/>
  <c r="F113"/>
  <c r="E113"/>
  <c r="D113"/>
  <c r="C113"/>
  <c r="DZ112"/>
  <c r="DY112"/>
  <c r="DX112"/>
  <c r="DW112"/>
  <c r="DV112"/>
  <c r="DU112"/>
  <c r="DT112"/>
  <c r="DS112"/>
  <c r="DR112"/>
  <c r="DQ112"/>
  <c r="DP112"/>
  <c r="DM112"/>
  <c r="DL112"/>
  <c r="DK112"/>
  <c r="DJ112"/>
  <c r="DI112"/>
  <c r="DH112"/>
  <c r="DG112"/>
  <c r="DF112"/>
  <c r="DE112"/>
  <c r="DD112"/>
  <c r="DC112"/>
  <c r="CZ112"/>
  <c r="CY112"/>
  <c r="CX112"/>
  <c r="CW112"/>
  <c r="CV112"/>
  <c r="CU112"/>
  <c r="CT112"/>
  <c r="CS112"/>
  <c r="CR112"/>
  <c r="CQ112"/>
  <c r="CP112"/>
  <c r="CM112"/>
  <c r="CL112"/>
  <c r="CK112"/>
  <c r="CJ112"/>
  <c r="CI112"/>
  <c r="CH112"/>
  <c r="CG112"/>
  <c r="CF112"/>
  <c r="CE112"/>
  <c r="CD112"/>
  <c r="CC112"/>
  <c r="BZ112"/>
  <c r="BY112"/>
  <c r="BX112"/>
  <c r="BW112"/>
  <c r="BV112"/>
  <c r="BU112"/>
  <c r="BT112"/>
  <c r="BS112"/>
  <c r="BR112"/>
  <c r="BQ112"/>
  <c r="BP112"/>
  <c r="BM112"/>
  <c r="BL112"/>
  <c r="BK112"/>
  <c r="BJ112"/>
  <c r="BI112"/>
  <c r="BH112"/>
  <c r="BG112"/>
  <c r="BF112"/>
  <c r="BE112"/>
  <c r="BD112"/>
  <c r="BC112"/>
  <c r="AZ112"/>
  <c r="AY112"/>
  <c r="AX112"/>
  <c r="AW112"/>
  <c r="AM112"/>
  <c r="AL112"/>
  <c r="AK112"/>
  <c r="AJ112"/>
  <c r="AI112"/>
  <c r="AH112"/>
  <c r="AG112"/>
  <c r="AF112"/>
  <c r="AE112"/>
  <c r="AD112"/>
  <c r="AC112"/>
  <c r="Z112"/>
  <c r="Y112"/>
  <c r="X112"/>
  <c r="W112"/>
  <c r="V112"/>
  <c r="U112"/>
  <c r="T112"/>
  <c r="S112"/>
  <c r="R112"/>
  <c r="Q112"/>
  <c r="P112"/>
  <c r="M112"/>
  <c r="L112"/>
  <c r="K112"/>
  <c r="J112"/>
  <c r="I112"/>
  <c r="H112"/>
  <c r="G112"/>
  <c r="F112"/>
  <c r="E112"/>
  <c r="D112"/>
  <c r="C112"/>
  <c r="DZ111"/>
  <c r="DY111"/>
  <c r="DX111"/>
  <c r="DW111"/>
  <c r="DV111"/>
  <c r="DU111"/>
  <c r="DT111"/>
  <c r="DS111"/>
  <c r="DR111"/>
  <c r="DQ111"/>
  <c r="DP111"/>
  <c r="DM111"/>
  <c r="DL111"/>
  <c r="DK111"/>
  <c r="DJ111"/>
  <c r="DI111"/>
  <c r="DH111"/>
  <c r="DG111"/>
  <c r="DF111"/>
  <c r="DE111"/>
  <c r="DD111"/>
  <c r="DC111"/>
  <c r="CZ111"/>
  <c r="CY111"/>
  <c r="CX111"/>
  <c r="CW111"/>
  <c r="CV111"/>
  <c r="CU111"/>
  <c r="CT111"/>
  <c r="CS111"/>
  <c r="CR111"/>
  <c r="CQ111"/>
  <c r="CP111"/>
  <c r="CM111"/>
  <c r="CL111"/>
  <c r="CK111"/>
  <c r="CJ111"/>
  <c r="CI111"/>
  <c r="CH111"/>
  <c r="CG111"/>
  <c r="CF111"/>
  <c r="CE111"/>
  <c r="CD111"/>
  <c r="CC111"/>
  <c r="BZ111"/>
  <c r="BY111"/>
  <c r="BX111"/>
  <c r="BW111"/>
  <c r="BV111"/>
  <c r="BU111"/>
  <c r="BT111"/>
  <c r="BS111"/>
  <c r="BR111"/>
  <c r="BQ111"/>
  <c r="BP111"/>
  <c r="BM111"/>
  <c r="BL111"/>
  <c r="BK111"/>
  <c r="BJ111"/>
  <c r="BI111"/>
  <c r="BH111"/>
  <c r="BG111"/>
  <c r="BF111"/>
  <c r="BE111"/>
  <c r="BD111"/>
  <c r="BC111"/>
  <c r="AZ111"/>
  <c r="AY111"/>
  <c r="AX111"/>
  <c r="AW111"/>
  <c r="AM111"/>
  <c r="AL111"/>
  <c r="AK111"/>
  <c r="AJ111"/>
  <c r="AI111"/>
  <c r="AH111"/>
  <c r="AG111"/>
  <c r="AF111"/>
  <c r="AE111"/>
  <c r="AD111"/>
  <c r="AC111"/>
  <c r="Z111"/>
  <c r="Y111"/>
  <c r="X111"/>
  <c r="W111"/>
  <c r="V111"/>
  <c r="U111"/>
  <c r="T111"/>
  <c r="S111"/>
  <c r="R111"/>
  <c r="Q111"/>
  <c r="P111"/>
  <c r="M111"/>
  <c r="L111"/>
  <c r="K111"/>
  <c r="J111"/>
  <c r="I111"/>
  <c r="H111"/>
  <c r="G111"/>
  <c r="F111"/>
  <c r="E111"/>
  <c r="D111"/>
  <c r="C111"/>
  <c r="DZ110"/>
  <c r="DY110"/>
  <c r="DX110"/>
  <c r="DW110"/>
  <c r="DV110"/>
  <c r="DU110"/>
  <c r="DT110"/>
  <c r="DS110"/>
  <c r="DR110"/>
  <c r="DQ110"/>
  <c r="DP110"/>
  <c r="DM110"/>
  <c r="DL110"/>
  <c r="DK110"/>
  <c r="DJ110"/>
  <c r="DI110"/>
  <c r="DH110"/>
  <c r="DG110"/>
  <c r="DF110"/>
  <c r="DE110"/>
  <c r="DD110"/>
  <c r="DC110"/>
  <c r="CZ110"/>
  <c r="CY110"/>
  <c r="CX110"/>
  <c r="CW110"/>
  <c r="CV110"/>
  <c r="CU110"/>
  <c r="CT110"/>
  <c r="CS110"/>
  <c r="CR110"/>
  <c r="CQ110"/>
  <c r="CP110"/>
  <c r="CM110"/>
  <c r="CL110"/>
  <c r="CK110"/>
  <c r="CJ110"/>
  <c r="CI110"/>
  <c r="CH110"/>
  <c r="CG110"/>
  <c r="CF110"/>
  <c r="CE110"/>
  <c r="CD110"/>
  <c r="CC110"/>
  <c r="BZ110"/>
  <c r="BY110"/>
  <c r="BX110"/>
  <c r="BW110"/>
  <c r="BV110"/>
  <c r="BU110"/>
  <c r="BT110"/>
  <c r="BS110"/>
  <c r="BR110"/>
  <c r="BQ110"/>
  <c r="BP110"/>
  <c r="BM110"/>
  <c r="BL110"/>
  <c r="BK110"/>
  <c r="BJ110"/>
  <c r="BI110"/>
  <c r="BH110"/>
  <c r="BG110"/>
  <c r="BF110"/>
  <c r="BE110"/>
  <c r="BD110"/>
  <c r="BC110"/>
  <c r="AZ110"/>
  <c r="AY110"/>
  <c r="AX110"/>
  <c r="AW110"/>
  <c r="AM110"/>
  <c r="AL110"/>
  <c r="AK110"/>
  <c r="AJ110"/>
  <c r="AI110"/>
  <c r="AH110"/>
  <c r="AG110"/>
  <c r="AF110"/>
  <c r="AE110"/>
  <c r="AD110"/>
  <c r="AC110"/>
  <c r="Z110"/>
  <c r="Y110"/>
  <c r="X110"/>
  <c r="W110"/>
  <c r="V110"/>
  <c r="U110"/>
  <c r="T110"/>
  <c r="S110"/>
  <c r="R110"/>
  <c r="Q110"/>
  <c r="P110"/>
  <c r="M110"/>
  <c r="L110"/>
  <c r="K110"/>
  <c r="J110"/>
  <c r="I110"/>
  <c r="H110"/>
  <c r="G110"/>
  <c r="F110"/>
  <c r="E110"/>
  <c r="D110"/>
  <c r="C110"/>
  <c r="DZ109"/>
  <c r="DY109"/>
  <c r="DX109"/>
  <c r="DW109"/>
  <c r="DV109"/>
  <c r="DU109"/>
  <c r="DT109"/>
  <c r="DS109"/>
  <c r="DR109"/>
  <c r="DQ109"/>
  <c r="DP109"/>
  <c r="DM109"/>
  <c r="DL109"/>
  <c r="DK109"/>
  <c r="DJ109"/>
  <c r="DI109"/>
  <c r="DH109"/>
  <c r="DG109"/>
  <c r="DF109"/>
  <c r="DE109"/>
  <c r="DD109"/>
  <c r="DC109"/>
  <c r="CZ109"/>
  <c r="CY109"/>
  <c r="CX109"/>
  <c r="CW109"/>
  <c r="CV109"/>
  <c r="CU109"/>
  <c r="CT109"/>
  <c r="CS109"/>
  <c r="CR109"/>
  <c r="CQ109"/>
  <c r="CP109"/>
  <c r="CM109"/>
  <c r="CL109"/>
  <c r="CK109"/>
  <c r="CJ109"/>
  <c r="CI109"/>
  <c r="CH109"/>
  <c r="CG109"/>
  <c r="CF109"/>
  <c r="CE109"/>
  <c r="CD109"/>
  <c r="CC109"/>
  <c r="BZ109"/>
  <c r="BY109"/>
  <c r="BX109"/>
  <c r="BW109"/>
  <c r="BV109"/>
  <c r="BU109"/>
  <c r="BT109"/>
  <c r="BS109"/>
  <c r="BR109"/>
  <c r="BQ109"/>
  <c r="BP109"/>
  <c r="BM109"/>
  <c r="BL109"/>
  <c r="BK109"/>
  <c r="BJ109"/>
  <c r="BI109"/>
  <c r="BH109"/>
  <c r="BG109"/>
  <c r="BF109"/>
  <c r="BE109"/>
  <c r="BD109"/>
  <c r="BC109"/>
  <c r="AZ109"/>
  <c r="AY109"/>
  <c r="AX109"/>
  <c r="AW109"/>
  <c r="AM109"/>
  <c r="AL109"/>
  <c r="AK109"/>
  <c r="AJ109"/>
  <c r="AI109"/>
  <c r="AH109"/>
  <c r="AG109"/>
  <c r="AF109"/>
  <c r="AE109"/>
  <c r="AD109"/>
  <c r="AC109"/>
  <c r="Z109"/>
  <c r="Y109"/>
  <c r="X109"/>
  <c r="W109"/>
  <c r="V109"/>
  <c r="U109"/>
  <c r="T109"/>
  <c r="S109"/>
  <c r="R109"/>
  <c r="Q109"/>
  <c r="P109"/>
  <c r="M109"/>
  <c r="L109"/>
  <c r="K109"/>
  <c r="J109"/>
  <c r="I109"/>
  <c r="H109"/>
  <c r="G109"/>
  <c r="F109"/>
  <c r="E109"/>
  <c r="D109"/>
  <c r="C109"/>
  <c r="DZ108"/>
  <c r="DY108"/>
  <c r="DX108"/>
  <c r="DW108"/>
  <c r="DV108"/>
  <c r="DU108"/>
  <c r="DT108"/>
  <c r="DS108"/>
  <c r="DR108"/>
  <c r="DQ108"/>
  <c r="DP108"/>
  <c r="DM108"/>
  <c r="DL108"/>
  <c r="DK108"/>
  <c r="DJ108"/>
  <c r="DI108"/>
  <c r="DH108"/>
  <c r="DG108"/>
  <c r="DF108"/>
  <c r="DE108"/>
  <c r="DD108"/>
  <c r="DC108"/>
  <c r="CZ108"/>
  <c r="CY108"/>
  <c r="CX108"/>
  <c r="CW108"/>
  <c r="CV108"/>
  <c r="CU108"/>
  <c r="CT108"/>
  <c r="CS108"/>
  <c r="CR108"/>
  <c r="CQ108"/>
  <c r="CP108"/>
  <c r="CM108"/>
  <c r="CL108"/>
  <c r="CK108"/>
  <c r="CJ108"/>
  <c r="CI108"/>
  <c r="CH108"/>
  <c r="CG108"/>
  <c r="CF108"/>
  <c r="CE108"/>
  <c r="CD108"/>
  <c r="CC108"/>
  <c r="BZ108"/>
  <c r="BY108"/>
  <c r="BX108"/>
  <c r="BW108"/>
  <c r="EM108" s="1"/>
  <c r="BV108"/>
  <c r="BU108"/>
  <c r="BT108"/>
  <c r="BS108"/>
  <c r="BR108"/>
  <c r="BQ108"/>
  <c r="BP108"/>
  <c r="BM108"/>
  <c r="BL108"/>
  <c r="BK108"/>
  <c r="BJ108"/>
  <c r="BI108"/>
  <c r="BH108"/>
  <c r="BG108"/>
  <c r="BF108"/>
  <c r="BE108"/>
  <c r="BD108"/>
  <c r="BC108"/>
  <c r="AZ108"/>
  <c r="AY108"/>
  <c r="AX108"/>
  <c r="AW108"/>
  <c r="AM108"/>
  <c r="AL108"/>
  <c r="AK108"/>
  <c r="AJ108"/>
  <c r="AI108"/>
  <c r="AH108"/>
  <c r="AG108"/>
  <c r="AF108"/>
  <c r="AE108"/>
  <c r="AD108"/>
  <c r="AC108"/>
  <c r="Z108"/>
  <c r="Y108"/>
  <c r="X108"/>
  <c r="W108"/>
  <c r="V108"/>
  <c r="U108"/>
  <c r="T108"/>
  <c r="S108"/>
  <c r="R108"/>
  <c r="Q108"/>
  <c r="P108"/>
  <c r="M108"/>
  <c r="L108"/>
  <c r="K108"/>
  <c r="J108"/>
  <c r="I108"/>
  <c r="H108"/>
  <c r="G108"/>
  <c r="F108"/>
  <c r="E108"/>
  <c r="D108"/>
  <c r="C108"/>
  <c r="DZ107"/>
  <c r="DY107"/>
  <c r="DX107"/>
  <c r="DW107"/>
  <c r="DV107"/>
  <c r="DU107"/>
  <c r="DT107"/>
  <c r="DS107"/>
  <c r="DR107"/>
  <c r="DQ107"/>
  <c r="DP107"/>
  <c r="DM107"/>
  <c r="DL107"/>
  <c r="DK107"/>
  <c r="DJ107"/>
  <c r="DI107"/>
  <c r="DH107"/>
  <c r="DG107"/>
  <c r="DF107"/>
  <c r="DE107"/>
  <c r="DD107"/>
  <c r="DC107"/>
  <c r="CZ107"/>
  <c r="CY107"/>
  <c r="CX107"/>
  <c r="CW107"/>
  <c r="CV107"/>
  <c r="CU107"/>
  <c r="CT107"/>
  <c r="CS107"/>
  <c r="CR107"/>
  <c r="CQ107"/>
  <c r="CP107"/>
  <c r="CM107"/>
  <c r="CL107"/>
  <c r="CK107"/>
  <c r="CJ107"/>
  <c r="CI107"/>
  <c r="CH107"/>
  <c r="CG107"/>
  <c r="CF107"/>
  <c r="CE107"/>
  <c r="CD107"/>
  <c r="CC107"/>
  <c r="BZ107"/>
  <c r="BY107"/>
  <c r="BX107"/>
  <c r="BW107"/>
  <c r="BV107"/>
  <c r="BU107"/>
  <c r="BT107"/>
  <c r="BS107"/>
  <c r="BR107"/>
  <c r="BQ107"/>
  <c r="BP107"/>
  <c r="BM107"/>
  <c r="BL107"/>
  <c r="BK107"/>
  <c r="BJ107"/>
  <c r="BI107"/>
  <c r="BH107"/>
  <c r="BG107"/>
  <c r="BF107"/>
  <c r="BE107"/>
  <c r="BD107"/>
  <c r="BC107"/>
  <c r="AZ107"/>
  <c r="AY107"/>
  <c r="AX107"/>
  <c r="AW107"/>
  <c r="AM107"/>
  <c r="AL107"/>
  <c r="AK107"/>
  <c r="AJ107"/>
  <c r="AI107"/>
  <c r="AH107"/>
  <c r="AG107"/>
  <c r="AF107"/>
  <c r="AE107"/>
  <c r="AD107"/>
  <c r="AC107"/>
  <c r="Z107"/>
  <c r="Y107"/>
  <c r="X107"/>
  <c r="W107"/>
  <c r="V107"/>
  <c r="U107"/>
  <c r="T107"/>
  <c r="S107"/>
  <c r="R107"/>
  <c r="Q107"/>
  <c r="P107"/>
  <c r="M107"/>
  <c r="L107"/>
  <c r="K107"/>
  <c r="J107"/>
  <c r="I107"/>
  <c r="H107"/>
  <c r="G107"/>
  <c r="F107"/>
  <c r="E107"/>
  <c r="D107"/>
  <c r="C107"/>
  <c r="DZ106"/>
  <c r="DY106"/>
  <c r="DX106"/>
  <c r="DW106"/>
  <c r="DV106"/>
  <c r="DU106"/>
  <c r="DT106"/>
  <c r="DS106"/>
  <c r="DR106"/>
  <c r="DQ106"/>
  <c r="DP106"/>
  <c r="DM106"/>
  <c r="DL106"/>
  <c r="DK106"/>
  <c r="DJ106"/>
  <c r="DI106"/>
  <c r="DH106"/>
  <c r="DG106"/>
  <c r="DF106"/>
  <c r="DE106"/>
  <c r="DD106"/>
  <c r="DC106"/>
  <c r="CZ106"/>
  <c r="CY106"/>
  <c r="CX106"/>
  <c r="CW106"/>
  <c r="CV106"/>
  <c r="CU106"/>
  <c r="CT106"/>
  <c r="CS106"/>
  <c r="CR106"/>
  <c r="CQ106"/>
  <c r="CP106"/>
  <c r="CM106"/>
  <c r="CL106"/>
  <c r="CK106"/>
  <c r="CJ106"/>
  <c r="CI106"/>
  <c r="CH106"/>
  <c r="CG106"/>
  <c r="CF106"/>
  <c r="CE106"/>
  <c r="CD106"/>
  <c r="CC106"/>
  <c r="BZ106"/>
  <c r="BY106"/>
  <c r="BX106"/>
  <c r="BW106"/>
  <c r="BV106"/>
  <c r="BU106"/>
  <c r="BT106"/>
  <c r="BS106"/>
  <c r="BR106"/>
  <c r="BQ106"/>
  <c r="BP106"/>
  <c r="BM106"/>
  <c r="BL106"/>
  <c r="BK106"/>
  <c r="BJ106"/>
  <c r="BI106"/>
  <c r="BH106"/>
  <c r="BG106"/>
  <c r="BF106"/>
  <c r="BE106"/>
  <c r="BD106"/>
  <c r="BC106"/>
  <c r="AZ106"/>
  <c r="AY106"/>
  <c r="AX106"/>
  <c r="AW106"/>
  <c r="AM106"/>
  <c r="AL106"/>
  <c r="AK106"/>
  <c r="AJ106"/>
  <c r="AI106"/>
  <c r="AH106"/>
  <c r="AG106"/>
  <c r="AF106"/>
  <c r="AE106"/>
  <c r="AD106"/>
  <c r="AC106"/>
  <c r="Z106"/>
  <c r="Y106"/>
  <c r="X106"/>
  <c r="W106"/>
  <c r="V106"/>
  <c r="U106"/>
  <c r="T106"/>
  <c r="S106"/>
  <c r="R106"/>
  <c r="Q106"/>
  <c r="P106"/>
  <c r="M106"/>
  <c r="L106"/>
  <c r="K106"/>
  <c r="J106"/>
  <c r="I106"/>
  <c r="H106"/>
  <c r="G106"/>
  <c r="F106"/>
  <c r="E106"/>
  <c r="D106"/>
  <c r="C106"/>
  <c r="DZ105"/>
  <c r="DY105"/>
  <c r="DX105"/>
  <c r="DW105"/>
  <c r="DV105"/>
  <c r="DU105"/>
  <c r="DT105"/>
  <c r="DS105"/>
  <c r="DR105"/>
  <c r="DQ105"/>
  <c r="DP105"/>
  <c r="DM105"/>
  <c r="DL105"/>
  <c r="DK105"/>
  <c r="DJ105"/>
  <c r="DI105"/>
  <c r="DH105"/>
  <c r="DG105"/>
  <c r="DF105"/>
  <c r="DE105"/>
  <c r="DD105"/>
  <c r="DC105"/>
  <c r="CZ105"/>
  <c r="CY105"/>
  <c r="CX105"/>
  <c r="CW105"/>
  <c r="CV105"/>
  <c r="CU105"/>
  <c r="CT105"/>
  <c r="CS105"/>
  <c r="CR105"/>
  <c r="CQ105"/>
  <c r="CP105"/>
  <c r="CM105"/>
  <c r="CL105"/>
  <c r="CK105"/>
  <c r="CJ105"/>
  <c r="CI105"/>
  <c r="CH105"/>
  <c r="CG105"/>
  <c r="CF105"/>
  <c r="CE105"/>
  <c r="CD105"/>
  <c r="CC105"/>
  <c r="BZ105"/>
  <c r="BY105"/>
  <c r="BX105"/>
  <c r="BW105"/>
  <c r="BV105"/>
  <c r="BU105"/>
  <c r="BT105"/>
  <c r="BS105"/>
  <c r="BR105"/>
  <c r="BQ105"/>
  <c r="BP105"/>
  <c r="BM105"/>
  <c r="BL105"/>
  <c r="BK105"/>
  <c r="BJ105"/>
  <c r="BI105"/>
  <c r="BH105"/>
  <c r="BG105"/>
  <c r="BF105"/>
  <c r="BE105"/>
  <c r="BD105"/>
  <c r="BC105"/>
  <c r="AZ105"/>
  <c r="AY105"/>
  <c r="AX105"/>
  <c r="AW105"/>
  <c r="AM105"/>
  <c r="AL105"/>
  <c r="AK105"/>
  <c r="AJ105"/>
  <c r="AI105"/>
  <c r="AH105"/>
  <c r="AG105"/>
  <c r="AF105"/>
  <c r="AE105"/>
  <c r="AD105"/>
  <c r="AC105"/>
  <c r="Z105"/>
  <c r="Y105"/>
  <c r="X105"/>
  <c r="W105"/>
  <c r="V105"/>
  <c r="U105"/>
  <c r="T105"/>
  <c r="S105"/>
  <c r="R105"/>
  <c r="Q105"/>
  <c r="P105"/>
  <c r="M105"/>
  <c r="L105"/>
  <c r="K105"/>
  <c r="J105"/>
  <c r="I105"/>
  <c r="H105"/>
  <c r="G105"/>
  <c r="F105"/>
  <c r="E105"/>
  <c r="D105"/>
  <c r="C105"/>
  <c r="DZ104"/>
  <c r="DY104"/>
  <c r="DX104"/>
  <c r="DW104"/>
  <c r="DV104"/>
  <c r="DU104"/>
  <c r="DT104"/>
  <c r="DS104"/>
  <c r="DR104"/>
  <c r="DQ104"/>
  <c r="DP104"/>
  <c r="DM104"/>
  <c r="DL104"/>
  <c r="DK104"/>
  <c r="DJ104"/>
  <c r="DI104"/>
  <c r="DH104"/>
  <c r="DG104"/>
  <c r="DF104"/>
  <c r="DE104"/>
  <c r="DD104"/>
  <c r="DC104"/>
  <c r="CZ104"/>
  <c r="CY104"/>
  <c r="CX104"/>
  <c r="CW104"/>
  <c r="CV104"/>
  <c r="CU104"/>
  <c r="CT104"/>
  <c r="CS104"/>
  <c r="CR104"/>
  <c r="CQ104"/>
  <c r="CP104"/>
  <c r="CM104"/>
  <c r="CL104"/>
  <c r="CK104"/>
  <c r="CJ104"/>
  <c r="CI104"/>
  <c r="CH104"/>
  <c r="CG104"/>
  <c r="CF104"/>
  <c r="CE104"/>
  <c r="CD104"/>
  <c r="CC104"/>
  <c r="BZ104"/>
  <c r="BY104"/>
  <c r="BX104"/>
  <c r="BW104"/>
  <c r="BV104"/>
  <c r="BU104"/>
  <c r="BT104"/>
  <c r="BS104"/>
  <c r="BR104"/>
  <c r="BQ104"/>
  <c r="BP104"/>
  <c r="BM104"/>
  <c r="BL104"/>
  <c r="BK104"/>
  <c r="BJ104"/>
  <c r="BI104"/>
  <c r="BH104"/>
  <c r="BG104"/>
  <c r="BF104"/>
  <c r="BE104"/>
  <c r="BD104"/>
  <c r="BC104"/>
  <c r="AZ104"/>
  <c r="AY104"/>
  <c r="AX104"/>
  <c r="AW104"/>
  <c r="AM104"/>
  <c r="AL104"/>
  <c r="AK104"/>
  <c r="AJ104"/>
  <c r="AI104"/>
  <c r="AH104"/>
  <c r="AG104"/>
  <c r="AF104"/>
  <c r="AE104"/>
  <c r="AD104"/>
  <c r="AC104"/>
  <c r="Z104"/>
  <c r="Y104"/>
  <c r="X104"/>
  <c r="W104"/>
  <c r="V104"/>
  <c r="U104"/>
  <c r="T104"/>
  <c r="S104"/>
  <c r="R104"/>
  <c r="Q104"/>
  <c r="P104"/>
  <c r="M104"/>
  <c r="L104"/>
  <c r="K104"/>
  <c r="J104"/>
  <c r="I104"/>
  <c r="H104"/>
  <c r="G104"/>
  <c r="F104"/>
  <c r="E104"/>
  <c r="D104"/>
  <c r="C104"/>
  <c r="DZ103"/>
  <c r="DY103"/>
  <c r="DX103"/>
  <c r="DW103"/>
  <c r="DV103"/>
  <c r="DU103"/>
  <c r="DT103"/>
  <c r="DS103"/>
  <c r="DR103"/>
  <c r="DQ103"/>
  <c r="DP103"/>
  <c r="DM103"/>
  <c r="DL103"/>
  <c r="DK103"/>
  <c r="DJ103"/>
  <c r="DI103"/>
  <c r="DH103"/>
  <c r="DG103"/>
  <c r="DF103"/>
  <c r="DE103"/>
  <c r="DD103"/>
  <c r="DC103"/>
  <c r="CZ103"/>
  <c r="CY103"/>
  <c r="CX103"/>
  <c r="CW103"/>
  <c r="CV103"/>
  <c r="CU103"/>
  <c r="CT103"/>
  <c r="CS103"/>
  <c r="CR103"/>
  <c r="CQ103"/>
  <c r="CP103"/>
  <c r="CM103"/>
  <c r="CL103"/>
  <c r="CK103"/>
  <c r="CJ103"/>
  <c r="CI103"/>
  <c r="CH103"/>
  <c r="CG103"/>
  <c r="CF103"/>
  <c r="CE103"/>
  <c r="CD103"/>
  <c r="CC103"/>
  <c r="BZ103"/>
  <c r="BY103"/>
  <c r="BX103"/>
  <c r="BW103"/>
  <c r="BV103"/>
  <c r="BU103"/>
  <c r="BT103"/>
  <c r="BS103"/>
  <c r="BR103"/>
  <c r="BQ103"/>
  <c r="BP103"/>
  <c r="BM103"/>
  <c r="BL103"/>
  <c r="BK103"/>
  <c r="BJ103"/>
  <c r="BI103"/>
  <c r="BH103"/>
  <c r="BG103"/>
  <c r="BF103"/>
  <c r="BE103"/>
  <c r="BD103"/>
  <c r="BC103"/>
  <c r="AZ103"/>
  <c r="AY103"/>
  <c r="AX103"/>
  <c r="AW103"/>
  <c r="AM103"/>
  <c r="AL103"/>
  <c r="AK103"/>
  <c r="AJ103"/>
  <c r="AI103"/>
  <c r="AH103"/>
  <c r="AG103"/>
  <c r="AF103"/>
  <c r="AE103"/>
  <c r="AD103"/>
  <c r="AC103"/>
  <c r="Z103"/>
  <c r="Y103"/>
  <c r="X103"/>
  <c r="W103"/>
  <c r="V103"/>
  <c r="U103"/>
  <c r="T103"/>
  <c r="S103"/>
  <c r="R103"/>
  <c r="Q103"/>
  <c r="P103"/>
  <c r="M103"/>
  <c r="L103"/>
  <c r="K103"/>
  <c r="J103"/>
  <c r="I103"/>
  <c r="H103"/>
  <c r="G103"/>
  <c r="F103"/>
  <c r="E103"/>
  <c r="D103"/>
  <c r="C103"/>
  <c r="DZ102"/>
  <c r="DY102"/>
  <c r="DX102"/>
  <c r="DW102"/>
  <c r="DV102"/>
  <c r="DU102"/>
  <c r="DT102"/>
  <c r="DS102"/>
  <c r="DR102"/>
  <c r="DQ102"/>
  <c r="DP102"/>
  <c r="DM102"/>
  <c r="DL102"/>
  <c r="DK102"/>
  <c r="DJ102"/>
  <c r="DI102"/>
  <c r="DH102"/>
  <c r="DG102"/>
  <c r="DF102"/>
  <c r="DE102"/>
  <c r="DD102"/>
  <c r="DC102"/>
  <c r="CZ102"/>
  <c r="CY102"/>
  <c r="CX102"/>
  <c r="CW102"/>
  <c r="CV102"/>
  <c r="CU102"/>
  <c r="CT102"/>
  <c r="CS102"/>
  <c r="CR102"/>
  <c r="CQ102"/>
  <c r="CP102"/>
  <c r="CM102"/>
  <c r="CL102"/>
  <c r="CK102"/>
  <c r="CJ102"/>
  <c r="CI102"/>
  <c r="CH102"/>
  <c r="CG102"/>
  <c r="CF102"/>
  <c r="CE102"/>
  <c r="CD102"/>
  <c r="CC102"/>
  <c r="BZ102"/>
  <c r="BY102"/>
  <c r="BX102"/>
  <c r="BW102"/>
  <c r="BV102"/>
  <c r="BU102"/>
  <c r="BT102"/>
  <c r="BS102"/>
  <c r="BR102"/>
  <c r="BQ102"/>
  <c r="BP102"/>
  <c r="BM102"/>
  <c r="BL102"/>
  <c r="BK102"/>
  <c r="BJ102"/>
  <c r="BI102"/>
  <c r="BH102"/>
  <c r="BG102"/>
  <c r="BF102"/>
  <c r="BE102"/>
  <c r="BD102"/>
  <c r="BC102"/>
  <c r="AZ102"/>
  <c r="AY102"/>
  <c r="AX102"/>
  <c r="AW102"/>
  <c r="AM102"/>
  <c r="AL102"/>
  <c r="AK102"/>
  <c r="AJ102"/>
  <c r="AI102"/>
  <c r="AH102"/>
  <c r="AG102"/>
  <c r="AF102"/>
  <c r="AE102"/>
  <c r="AD102"/>
  <c r="AC102"/>
  <c r="Z102"/>
  <c r="Y102"/>
  <c r="X102"/>
  <c r="W102"/>
  <c r="V102"/>
  <c r="U102"/>
  <c r="T102"/>
  <c r="S102"/>
  <c r="R102"/>
  <c r="Q102"/>
  <c r="P102"/>
  <c r="M102"/>
  <c r="L102"/>
  <c r="K102"/>
  <c r="J102"/>
  <c r="I102"/>
  <c r="H102"/>
  <c r="G102"/>
  <c r="F102"/>
  <c r="E102"/>
  <c r="D102"/>
  <c r="C102"/>
  <c r="DZ101"/>
  <c r="DY101"/>
  <c r="DX101"/>
  <c r="DW101"/>
  <c r="DV101"/>
  <c r="DU101"/>
  <c r="DT101"/>
  <c r="DS101"/>
  <c r="DR101"/>
  <c r="DQ101"/>
  <c r="DP101"/>
  <c r="DM101"/>
  <c r="DL101"/>
  <c r="DK101"/>
  <c r="DJ101"/>
  <c r="DI101"/>
  <c r="DH101"/>
  <c r="DG101"/>
  <c r="DF101"/>
  <c r="DE101"/>
  <c r="DD101"/>
  <c r="DC101"/>
  <c r="CZ101"/>
  <c r="CY101"/>
  <c r="CX101"/>
  <c r="CW101"/>
  <c r="CV101"/>
  <c r="CU101"/>
  <c r="CT101"/>
  <c r="CS101"/>
  <c r="CR101"/>
  <c r="CQ101"/>
  <c r="CP101"/>
  <c r="CM101"/>
  <c r="CL101"/>
  <c r="CK101"/>
  <c r="CJ101"/>
  <c r="CI101"/>
  <c r="CH101"/>
  <c r="CG101"/>
  <c r="CF101"/>
  <c r="CE101"/>
  <c r="CD101"/>
  <c r="CC101"/>
  <c r="BZ101"/>
  <c r="BY101"/>
  <c r="BX101"/>
  <c r="BW101"/>
  <c r="BV101"/>
  <c r="BU101"/>
  <c r="BT101"/>
  <c r="BS101"/>
  <c r="BR101"/>
  <c r="BQ101"/>
  <c r="BP101"/>
  <c r="BM101"/>
  <c r="BL101"/>
  <c r="BK101"/>
  <c r="BJ101"/>
  <c r="BI101"/>
  <c r="BH101"/>
  <c r="BG101"/>
  <c r="BF101"/>
  <c r="BE101"/>
  <c r="BD101"/>
  <c r="BC101"/>
  <c r="AZ101"/>
  <c r="AY101"/>
  <c r="AX101"/>
  <c r="AW101"/>
  <c r="AM101"/>
  <c r="AL101"/>
  <c r="AK101"/>
  <c r="AJ101"/>
  <c r="AI101"/>
  <c r="AH101"/>
  <c r="AG101"/>
  <c r="AF101"/>
  <c r="AE101"/>
  <c r="AD101"/>
  <c r="AC101"/>
  <c r="Z101"/>
  <c r="Y101"/>
  <c r="X101"/>
  <c r="W101"/>
  <c r="V101"/>
  <c r="U101"/>
  <c r="T101"/>
  <c r="S101"/>
  <c r="R101"/>
  <c r="Q101"/>
  <c r="P101"/>
  <c r="M101"/>
  <c r="L101"/>
  <c r="K101"/>
  <c r="J101"/>
  <c r="I101"/>
  <c r="H101"/>
  <c r="G101"/>
  <c r="F101"/>
  <c r="E101"/>
  <c r="D101"/>
  <c r="C101"/>
  <c r="DZ100"/>
  <c r="DY100"/>
  <c r="DX100"/>
  <c r="DW100"/>
  <c r="DV100"/>
  <c r="DU100"/>
  <c r="DT100"/>
  <c r="DS100"/>
  <c r="DR100"/>
  <c r="DQ100"/>
  <c r="DP100"/>
  <c r="DM100"/>
  <c r="DL100"/>
  <c r="DK100"/>
  <c r="DJ100"/>
  <c r="DI100"/>
  <c r="DH100"/>
  <c r="DG100"/>
  <c r="DF100"/>
  <c r="DE100"/>
  <c r="DD100"/>
  <c r="DC100"/>
  <c r="CZ100"/>
  <c r="CY100"/>
  <c r="CX100"/>
  <c r="CW100"/>
  <c r="CV100"/>
  <c r="CU100"/>
  <c r="CT100"/>
  <c r="CS100"/>
  <c r="CR100"/>
  <c r="CQ100"/>
  <c r="CP100"/>
  <c r="CM100"/>
  <c r="CL100"/>
  <c r="CK100"/>
  <c r="CJ100"/>
  <c r="CI100"/>
  <c r="CH100"/>
  <c r="CG100"/>
  <c r="CF100"/>
  <c r="CE100"/>
  <c r="CD100"/>
  <c r="CC100"/>
  <c r="BZ100"/>
  <c r="BY100"/>
  <c r="BX100"/>
  <c r="BW100"/>
  <c r="BV100"/>
  <c r="BU100"/>
  <c r="BT100"/>
  <c r="BS100"/>
  <c r="BR100"/>
  <c r="BQ100"/>
  <c r="BP100"/>
  <c r="BM100"/>
  <c r="BL100"/>
  <c r="BK100"/>
  <c r="BJ100"/>
  <c r="BI100"/>
  <c r="BH100"/>
  <c r="BG100"/>
  <c r="BF100"/>
  <c r="BE100"/>
  <c r="BD100"/>
  <c r="BC100"/>
  <c r="AZ100"/>
  <c r="AY100"/>
  <c r="AX100"/>
  <c r="AW100"/>
  <c r="AM100"/>
  <c r="AL100"/>
  <c r="AK100"/>
  <c r="AJ100"/>
  <c r="AI100"/>
  <c r="AH100"/>
  <c r="AG100"/>
  <c r="AF100"/>
  <c r="AE100"/>
  <c r="AD100"/>
  <c r="AC100"/>
  <c r="Z100"/>
  <c r="Y100"/>
  <c r="X100"/>
  <c r="W100"/>
  <c r="V100"/>
  <c r="U100"/>
  <c r="T100"/>
  <c r="S100"/>
  <c r="R100"/>
  <c r="Q100"/>
  <c r="P100"/>
  <c r="M100"/>
  <c r="L100"/>
  <c r="K100"/>
  <c r="J100"/>
  <c r="I100"/>
  <c r="H100"/>
  <c r="G100"/>
  <c r="F100"/>
  <c r="E100"/>
  <c r="D100"/>
  <c r="C100"/>
  <c r="DZ99"/>
  <c r="DY99"/>
  <c r="DX99"/>
  <c r="DW99"/>
  <c r="DV99"/>
  <c r="DU99"/>
  <c r="DT99"/>
  <c r="DS99"/>
  <c r="DR99"/>
  <c r="DQ99"/>
  <c r="DP99"/>
  <c r="DM99"/>
  <c r="DL99"/>
  <c r="DK99"/>
  <c r="DJ99"/>
  <c r="DI99"/>
  <c r="DH99"/>
  <c r="DG99"/>
  <c r="DF99"/>
  <c r="DE99"/>
  <c r="DD99"/>
  <c r="DC99"/>
  <c r="CZ99"/>
  <c r="CY99"/>
  <c r="CX99"/>
  <c r="CW99"/>
  <c r="CV99"/>
  <c r="CU99"/>
  <c r="CT99"/>
  <c r="CS99"/>
  <c r="CR99"/>
  <c r="CQ99"/>
  <c r="CP99"/>
  <c r="CM99"/>
  <c r="CL99"/>
  <c r="CK99"/>
  <c r="CJ99"/>
  <c r="CI99"/>
  <c r="CH99"/>
  <c r="CG99"/>
  <c r="CF99"/>
  <c r="CE99"/>
  <c r="CD99"/>
  <c r="CC99"/>
  <c r="BZ99"/>
  <c r="BY99"/>
  <c r="BX99"/>
  <c r="BW99"/>
  <c r="BV99"/>
  <c r="BU99"/>
  <c r="BT99"/>
  <c r="BS99"/>
  <c r="BR99"/>
  <c r="BQ99"/>
  <c r="BP99"/>
  <c r="BM99"/>
  <c r="BL99"/>
  <c r="BK99"/>
  <c r="BJ99"/>
  <c r="BI99"/>
  <c r="BH99"/>
  <c r="BG99"/>
  <c r="BF99"/>
  <c r="BE99"/>
  <c r="BD99"/>
  <c r="BC99"/>
  <c r="AZ99"/>
  <c r="AY99"/>
  <c r="AX99"/>
  <c r="AW99"/>
  <c r="AM99"/>
  <c r="AL99"/>
  <c r="AK99"/>
  <c r="AJ99"/>
  <c r="AI99"/>
  <c r="AH99"/>
  <c r="AG99"/>
  <c r="AF99"/>
  <c r="AE99"/>
  <c r="AD99"/>
  <c r="AC99"/>
  <c r="Z99"/>
  <c r="Y99"/>
  <c r="X99"/>
  <c r="W99"/>
  <c r="V99"/>
  <c r="U99"/>
  <c r="T99"/>
  <c r="S99"/>
  <c r="R99"/>
  <c r="Q99"/>
  <c r="P99"/>
  <c r="M99"/>
  <c r="L99"/>
  <c r="K99"/>
  <c r="J99"/>
  <c r="I99"/>
  <c r="H99"/>
  <c r="G99"/>
  <c r="F99"/>
  <c r="E99"/>
  <c r="D99"/>
  <c r="C99"/>
  <c r="DZ98"/>
  <c r="DY98"/>
  <c r="DX98"/>
  <c r="DW98"/>
  <c r="DV98"/>
  <c r="DU98"/>
  <c r="DT98"/>
  <c r="DS98"/>
  <c r="DR98"/>
  <c r="DQ98"/>
  <c r="DP98"/>
  <c r="DM98"/>
  <c r="DL98"/>
  <c r="DK98"/>
  <c r="DJ98"/>
  <c r="DI98"/>
  <c r="DH98"/>
  <c r="DG98"/>
  <c r="DF98"/>
  <c r="DE98"/>
  <c r="DD98"/>
  <c r="DC98"/>
  <c r="CZ98"/>
  <c r="CY98"/>
  <c r="CX98"/>
  <c r="CW98"/>
  <c r="CV98"/>
  <c r="CU98"/>
  <c r="CT98"/>
  <c r="CS98"/>
  <c r="CR98"/>
  <c r="CQ98"/>
  <c r="CP98"/>
  <c r="CM98"/>
  <c r="CL98"/>
  <c r="CK98"/>
  <c r="CJ98"/>
  <c r="CI98"/>
  <c r="CH98"/>
  <c r="CG98"/>
  <c r="CF98"/>
  <c r="CE98"/>
  <c r="CD98"/>
  <c r="CC98"/>
  <c r="BZ98"/>
  <c r="BY98"/>
  <c r="BX98"/>
  <c r="BW98"/>
  <c r="BV98"/>
  <c r="BU98"/>
  <c r="BT98"/>
  <c r="BS98"/>
  <c r="BR98"/>
  <c r="BQ98"/>
  <c r="BP98"/>
  <c r="BM98"/>
  <c r="BL98"/>
  <c r="BK98"/>
  <c r="BJ98"/>
  <c r="BI98"/>
  <c r="BH98"/>
  <c r="BG98"/>
  <c r="BF98"/>
  <c r="BE98"/>
  <c r="BD98"/>
  <c r="BC98"/>
  <c r="AZ98"/>
  <c r="AY98"/>
  <c r="AX98"/>
  <c r="AW98"/>
  <c r="AM98"/>
  <c r="AL98"/>
  <c r="AK98"/>
  <c r="AJ98"/>
  <c r="AI98"/>
  <c r="AH98"/>
  <c r="AG98"/>
  <c r="AF98"/>
  <c r="AE98"/>
  <c r="AD98"/>
  <c r="AC98"/>
  <c r="Z98"/>
  <c r="Y98"/>
  <c r="X98"/>
  <c r="W98"/>
  <c r="V98"/>
  <c r="U98"/>
  <c r="T98"/>
  <c r="S98"/>
  <c r="R98"/>
  <c r="Q98"/>
  <c r="P98"/>
  <c r="M98"/>
  <c r="L98"/>
  <c r="K98"/>
  <c r="J98"/>
  <c r="I98"/>
  <c r="H98"/>
  <c r="G98"/>
  <c r="F98"/>
  <c r="E98"/>
  <c r="D98"/>
  <c r="C98"/>
  <c r="DZ97"/>
  <c r="DY97"/>
  <c r="DX97"/>
  <c r="DW97"/>
  <c r="DV97"/>
  <c r="DU97"/>
  <c r="DT97"/>
  <c r="DS97"/>
  <c r="DR97"/>
  <c r="DQ97"/>
  <c r="DP97"/>
  <c r="DM97"/>
  <c r="DL97"/>
  <c r="DK97"/>
  <c r="DJ97"/>
  <c r="DI97"/>
  <c r="DH97"/>
  <c r="DG97"/>
  <c r="DF97"/>
  <c r="DE97"/>
  <c r="DD97"/>
  <c r="DC97"/>
  <c r="CZ97"/>
  <c r="CY97"/>
  <c r="CX97"/>
  <c r="CW97"/>
  <c r="CV97"/>
  <c r="CU97"/>
  <c r="CT97"/>
  <c r="CS97"/>
  <c r="CR97"/>
  <c r="CQ97"/>
  <c r="CP97"/>
  <c r="CM97"/>
  <c r="CL97"/>
  <c r="CK97"/>
  <c r="CJ97"/>
  <c r="CI97"/>
  <c r="CH97"/>
  <c r="CG97"/>
  <c r="CF97"/>
  <c r="CE97"/>
  <c r="CD97"/>
  <c r="CC97"/>
  <c r="BZ97"/>
  <c r="BY97"/>
  <c r="BX97"/>
  <c r="BW97"/>
  <c r="BV97"/>
  <c r="BU97"/>
  <c r="BT97"/>
  <c r="BS97"/>
  <c r="BR97"/>
  <c r="BQ97"/>
  <c r="BP97"/>
  <c r="BM97"/>
  <c r="BL97"/>
  <c r="BK97"/>
  <c r="BJ97"/>
  <c r="BI97"/>
  <c r="BH97"/>
  <c r="BG97"/>
  <c r="BF97"/>
  <c r="BE97"/>
  <c r="BD97"/>
  <c r="BC97"/>
  <c r="AZ97"/>
  <c r="AY97"/>
  <c r="AX97"/>
  <c r="AW97"/>
  <c r="AM97"/>
  <c r="AL97"/>
  <c r="AK97"/>
  <c r="AJ97"/>
  <c r="AI97"/>
  <c r="AH97"/>
  <c r="AG97"/>
  <c r="AF97"/>
  <c r="AE97"/>
  <c r="AD97"/>
  <c r="AC97"/>
  <c r="Z97"/>
  <c r="Y97"/>
  <c r="X97"/>
  <c r="W97"/>
  <c r="V97"/>
  <c r="U97"/>
  <c r="T97"/>
  <c r="S97"/>
  <c r="R97"/>
  <c r="Q97"/>
  <c r="P97"/>
  <c r="M97"/>
  <c r="L97"/>
  <c r="K97"/>
  <c r="J97"/>
  <c r="I97"/>
  <c r="H97"/>
  <c r="G97"/>
  <c r="F97"/>
  <c r="E97"/>
  <c r="D97"/>
  <c r="C97"/>
  <c r="DZ96"/>
  <c r="DY96"/>
  <c r="DX96"/>
  <c r="DW96"/>
  <c r="DV96"/>
  <c r="DU96"/>
  <c r="DT96"/>
  <c r="DS96"/>
  <c r="DR96"/>
  <c r="DQ96"/>
  <c r="DP96"/>
  <c r="DM96"/>
  <c r="DL96"/>
  <c r="DK96"/>
  <c r="DJ96"/>
  <c r="DI96"/>
  <c r="DH96"/>
  <c r="DG96"/>
  <c r="DF96"/>
  <c r="DE96"/>
  <c r="DD96"/>
  <c r="DC96"/>
  <c r="CZ96"/>
  <c r="CY96"/>
  <c r="CX96"/>
  <c r="CW96"/>
  <c r="CV96"/>
  <c r="CU96"/>
  <c r="CT96"/>
  <c r="CS96"/>
  <c r="CR96"/>
  <c r="CQ96"/>
  <c r="CP96"/>
  <c r="CM96"/>
  <c r="CL96"/>
  <c r="CK96"/>
  <c r="CJ96"/>
  <c r="CI96"/>
  <c r="CH96"/>
  <c r="CG96"/>
  <c r="CF96"/>
  <c r="CE96"/>
  <c r="CD96"/>
  <c r="CC96"/>
  <c r="BZ96"/>
  <c r="BY96"/>
  <c r="BX96"/>
  <c r="BW96"/>
  <c r="BV96"/>
  <c r="BU96"/>
  <c r="BT96"/>
  <c r="BS96"/>
  <c r="BR96"/>
  <c r="BQ96"/>
  <c r="BP96"/>
  <c r="BM96"/>
  <c r="BL96"/>
  <c r="BK96"/>
  <c r="BJ96"/>
  <c r="BI96"/>
  <c r="BH96"/>
  <c r="BG96"/>
  <c r="BF96"/>
  <c r="BE96"/>
  <c r="BD96"/>
  <c r="BC96"/>
  <c r="AZ96"/>
  <c r="AY96"/>
  <c r="AX96"/>
  <c r="AW96"/>
  <c r="AM96"/>
  <c r="AL96"/>
  <c r="AK96"/>
  <c r="AJ96"/>
  <c r="AI96"/>
  <c r="AH96"/>
  <c r="AG96"/>
  <c r="AF96"/>
  <c r="AE96"/>
  <c r="AD96"/>
  <c r="AC96"/>
  <c r="Z96"/>
  <c r="Y96"/>
  <c r="X96"/>
  <c r="W96"/>
  <c r="V96"/>
  <c r="U96"/>
  <c r="T96"/>
  <c r="S96"/>
  <c r="R96"/>
  <c r="Q96"/>
  <c r="P96"/>
  <c r="M96"/>
  <c r="L96"/>
  <c r="K96"/>
  <c r="J96"/>
  <c r="I96"/>
  <c r="H96"/>
  <c r="G96"/>
  <c r="F96"/>
  <c r="E96"/>
  <c r="D96"/>
  <c r="C96"/>
  <c r="DZ95"/>
  <c r="DY95"/>
  <c r="DX95"/>
  <c r="DW95"/>
  <c r="DV95"/>
  <c r="DU95"/>
  <c r="DT95"/>
  <c r="DS95"/>
  <c r="DR95"/>
  <c r="DQ95"/>
  <c r="DP95"/>
  <c r="DM95"/>
  <c r="DL95"/>
  <c r="DK95"/>
  <c r="DJ95"/>
  <c r="DI95"/>
  <c r="DH95"/>
  <c r="DG95"/>
  <c r="DF95"/>
  <c r="DE95"/>
  <c r="DD95"/>
  <c r="DC95"/>
  <c r="CZ95"/>
  <c r="CY95"/>
  <c r="CX95"/>
  <c r="CW95"/>
  <c r="CV95"/>
  <c r="CU95"/>
  <c r="CT95"/>
  <c r="CS95"/>
  <c r="CR95"/>
  <c r="CQ95"/>
  <c r="CP95"/>
  <c r="CM95"/>
  <c r="CL95"/>
  <c r="CK95"/>
  <c r="CJ95"/>
  <c r="CI95"/>
  <c r="CH95"/>
  <c r="CG95"/>
  <c r="CF95"/>
  <c r="CE95"/>
  <c r="CD95"/>
  <c r="CC95"/>
  <c r="BZ95"/>
  <c r="BY95"/>
  <c r="BX95"/>
  <c r="BW95"/>
  <c r="BV95"/>
  <c r="BU95"/>
  <c r="BT95"/>
  <c r="BS95"/>
  <c r="BR95"/>
  <c r="BQ95"/>
  <c r="BP95"/>
  <c r="BM95"/>
  <c r="BL95"/>
  <c r="BK95"/>
  <c r="BJ95"/>
  <c r="BI95"/>
  <c r="BH95"/>
  <c r="BG95"/>
  <c r="BF95"/>
  <c r="BE95"/>
  <c r="BD95"/>
  <c r="BC95"/>
  <c r="AZ95"/>
  <c r="AY95"/>
  <c r="AX95"/>
  <c r="AW95"/>
  <c r="AM95"/>
  <c r="AL95"/>
  <c r="AK95"/>
  <c r="AJ95"/>
  <c r="AI95"/>
  <c r="AH95"/>
  <c r="AG95"/>
  <c r="AF95"/>
  <c r="AE95"/>
  <c r="AD95"/>
  <c r="AC95"/>
  <c r="Z95"/>
  <c r="Y95"/>
  <c r="X95"/>
  <c r="W95"/>
  <c r="V95"/>
  <c r="U95"/>
  <c r="T95"/>
  <c r="S95"/>
  <c r="R95"/>
  <c r="Q95"/>
  <c r="P95"/>
  <c r="M95"/>
  <c r="L95"/>
  <c r="K95"/>
  <c r="J95"/>
  <c r="I95"/>
  <c r="H95"/>
  <c r="G95"/>
  <c r="F95"/>
  <c r="E95"/>
  <c r="D95"/>
  <c r="C95"/>
  <c r="DZ94"/>
  <c r="DY94"/>
  <c r="DX94"/>
  <c r="DW94"/>
  <c r="DV94"/>
  <c r="DU94"/>
  <c r="DT94"/>
  <c r="DS94"/>
  <c r="DR94"/>
  <c r="DQ94"/>
  <c r="DP94"/>
  <c r="DM94"/>
  <c r="DL94"/>
  <c r="DK94"/>
  <c r="DJ94"/>
  <c r="DI94"/>
  <c r="DH94"/>
  <c r="DG94"/>
  <c r="DF94"/>
  <c r="DE94"/>
  <c r="DD94"/>
  <c r="DC94"/>
  <c r="CZ94"/>
  <c r="CY94"/>
  <c r="CX94"/>
  <c r="CW94"/>
  <c r="CV94"/>
  <c r="CU94"/>
  <c r="CT94"/>
  <c r="CS94"/>
  <c r="CR94"/>
  <c r="CQ94"/>
  <c r="CP94"/>
  <c r="CM94"/>
  <c r="CL94"/>
  <c r="CK94"/>
  <c r="CJ94"/>
  <c r="CI94"/>
  <c r="CH94"/>
  <c r="CG94"/>
  <c r="CF94"/>
  <c r="CE94"/>
  <c r="CD94"/>
  <c r="CC94"/>
  <c r="BZ94"/>
  <c r="BY94"/>
  <c r="BX94"/>
  <c r="BW94"/>
  <c r="BV94"/>
  <c r="BU94"/>
  <c r="BT94"/>
  <c r="BS94"/>
  <c r="BR94"/>
  <c r="BQ94"/>
  <c r="BP94"/>
  <c r="BM94"/>
  <c r="BL94"/>
  <c r="BK94"/>
  <c r="BJ94"/>
  <c r="BI94"/>
  <c r="BH94"/>
  <c r="BG94"/>
  <c r="BF94"/>
  <c r="BE94"/>
  <c r="BD94"/>
  <c r="BC94"/>
  <c r="AZ94"/>
  <c r="AY94"/>
  <c r="AX94"/>
  <c r="AW94"/>
  <c r="AM94"/>
  <c r="AL94"/>
  <c r="AK94"/>
  <c r="AJ94"/>
  <c r="AI94"/>
  <c r="AH94"/>
  <c r="AG94"/>
  <c r="AF94"/>
  <c r="AE94"/>
  <c r="AD94"/>
  <c r="AC94"/>
  <c r="Z94"/>
  <c r="Y94"/>
  <c r="X94"/>
  <c r="W94"/>
  <c r="V94"/>
  <c r="U94"/>
  <c r="T94"/>
  <c r="S94"/>
  <c r="R94"/>
  <c r="Q94"/>
  <c r="P94"/>
  <c r="M94"/>
  <c r="L94"/>
  <c r="K94"/>
  <c r="J94"/>
  <c r="I94"/>
  <c r="H94"/>
  <c r="G94"/>
  <c r="F94"/>
  <c r="E94"/>
  <c r="D94"/>
  <c r="C94"/>
  <c r="DZ93"/>
  <c r="DY93"/>
  <c r="DX93"/>
  <c r="DW93"/>
  <c r="DV93"/>
  <c r="DU93"/>
  <c r="DT93"/>
  <c r="DS93"/>
  <c r="DR93"/>
  <c r="DQ93"/>
  <c r="DP93"/>
  <c r="DM93"/>
  <c r="DL93"/>
  <c r="DK93"/>
  <c r="DJ93"/>
  <c r="DI93"/>
  <c r="DH93"/>
  <c r="DG93"/>
  <c r="DF93"/>
  <c r="DE93"/>
  <c r="DD93"/>
  <c r="DC93"/>
  <c r="CZ93"/>
  <c r="CY93"/>
  <c r="CX93"/>
  <c r="CW93"/>
  <c r="CV93"/>
  <c r="CU93"/>
  <c r="CT93"/>
  <c r="CS93"/>
  <c r="CR93"/>
  <c r="CQ93"/>
  <c r="CP93"/>
  <c r="CM93"/>
  <c r="CL93"/>
  <c r="CK93"/>
  <c r="CJ93"/>
  <c r="CI93"/>
  <c r="CH93"/>
  <c r="CG93"/>
  <c r="CF93"/>
  <c r="CE93"/>
  <c r="CD93"/>
  <c r="CC93"/>
  <c r="BZ93"/>
  <c r="BY93"/>
  <c r="BX93"/>
  <c r="BW93"/>
  <c r="BV93"/>
  <c r="BU93"/>
  <c r="BT93"/>
  <c r="BS93"/>
  <c r="BR93"/>
  <c r="BQ93"/>
  <c r="BP93"/>
  <c r="BM93"/>
  <c r="BL93"/>
  <c r="BK93"/>
  <c r="BJ93"/>
  <c r="BI93"/>
  <c r="BH93"/>
  <c r="BG93"/>
  <c r="BF93"/>
  <c r="BE93"/>
  <c r="BD93"/>
  <c r="BC93"/>
  <c r="AZ93"/>
  <c r="AY93"/>
  <c r="AX93"/>
  <c r="AW93"/>
  <c r="AM93"/>
  <c r="AL93"/>
  <c r="AK93"/>
  <c r="AJ93"/>
  <c r="AI93"/>
  <c r="AH93"/>
  <c r="AG93"/>
  <c r="AF93"/>
  <c r="AE93"/>
  <c r="AD93"/>
  <c r="AC93"/>
  <c r="Z93"/>
  <c r="Y93"/>
  <c r="X93"/>
  <c r="W93"/>
  <c r="V93"/>
  <c r="U93"/>
  <c r="T93"/>
  <c r="S93"/>
  <c r="R93"/>
  <c r="Q93"/>
  <c r="P93"/>
  <c r="M93"/>
  <c r="L93"/>
  <c r="K93"/>
  <c r="J93"/>
  <c r="I93"/>
  <c r="H93"/>
  <c r="G93"/>
  <c r="F93"/>
  <c r="E93"/>
  <c r="D93"/>
  <c r="C93"/>
  <c r="DZ92"/>
  <c r="DY92"/>
  <c r="DX92"/>
  <c r="DW92"/>
  <c r="DV92"/>
  <c r="DU92"/>
  <c r="DT92"/>
  <c r="DS92"/>
  <c r="DR92"/>
  <c r="DQ92"/>
  <c r="DP92"/>
  <c r="DM92"/>
  <c r="DL92"/>
  <c r="DK92"/>
  <c r="DJ92"/>
  <c r="DI92"/>
  <c r="DH92"/>
  <c r="DG92"/>
  <c r="DF92"/>
  <c r="DE92"/>
  <c r="DD92"/>
  <c r="DC92"/>
  <c r="CZ92"/>
  <c r="CY92"/>
  <c r="CX92"/>
  <c r="CW92"/>
  <c r="CV92"/>
  <c r="CU92"/>
  <c r="CT92"/>
  <c r="CS92"/>
  <c r="CR92"/>
  <c r="CQ92"/>
  <c r="CP92"/>
  <c r="CM92"/>
  <c r="CL92"/>
  <c r="CK92"/>
  <c r="CJ92"/>
  <c r="CI92"/>
  <c r="CH92"/>
  <c r="CG92"/>
  <c r="CF92"/>
  <c r="CE92"/>
  <c r="CD92"/>
  <c r="CC92"/>
  <c r="BZ92"/>
  <c r="BY92"/>
  <c r="BX92"/>
  <c r="BW92"/>
  <c r="BV92"/>
  <c r="BU92"/>
  <c r="BT92"/>
  <c r="BS92"/>
  <c r="BR92"/>
  <c r="BQ92"/>
  <c r="BP92"/>
  <c r="BM92"/>
  <c r="BL92"/>
  <c r="BK92"/>
  <c r="BJ92"/>
  <c r="BI92"/>
  <c r="BH92"/>
  <c r="BG92"/>
  <c r="BF92"/>
  <c r="BE92"/>
  <c r="BD92"/>
  <c r="BC92"/>
  <c r="AZ92"/>
  <c r="AY92"/>
  <c r="AX92"/>
  <c r="AW92"/>
  <c r="AM92"/>
  <c r="AL92"/>
  <c r="AK92"/>
  <c r="AJ92"/>
  <c r="AI92"/>
  <c r="AH92"/>
  <c r="AG92"/>
  <c r="AF92"/>
  <c r="AE92"/>
  <c r="AD92"/>
  <c r="AC92"/>
  <c r="Z92"/>
  <c r="Y92"/>
  <c r="X92"/>
  <c r="W92"/>
  <c r="V92"/>
  <c r="U92"/>
  <c r="T92"/>
  <c r="S92"/>
  <c r="R92"/>
  <c r="Q92"/>
  <c r="P92"/>
  <c r="M92"/>
  <c r="L92"/>
  <c r="K92"/>
  <c r="J92"/>
  <c r="I92"/>
  <c r="H92"/>
  <c r="G92"/>
  <c r="F92"/>
  <c r="E92"/>
  <c r="D92"/>
  <c r="C92"/>
  <c r="DZ91"/>
  <c r="DY91"/>
  <c r="DX91"/>
  <c r="DW91"/>
  <c r="DV91"/>
  <c r="DU91"/>
  <c r="DT91"/>
  <c r="DS91"/>
  <c r="DR91"/>
  <c r="DQ91"/>
  <c r="DP91"/>
  <c r="DM91"/>
  <c r="DL91"/>
  <c r="DK91"/>
  <c r="DJ91"/>
  <c r="DI91"/>
  <c r="DH91"/>
  <c r="DG91"/>
  <c r="DF91"/>
  <c r="DE91"/>
  <c r="DD91"/>
  <c r="DC91"/>
  <c r="CZ91"/>
  <c r="CY91"/>
  <c r="CX91"/>
  <c r="CW91"/>
  <c r="CV91"/>
  <c r="CU91"/>
  <c r="CT91"/>
  <c r="CS91"/>
  <c r="CR91"/>
  <c r="CQ91"/>
  <c r="CP91"/>
  <c r="CM91"/>
  <c r="CL91"/>
  <c r="CK91"/>
  <c r="CJ91"/>
  <c r="CI91"/>
  <c r="CH91"/>
  <c r="CG91"/>
  <c r="CF91"/>
  <c r="CE91"/>
  <c r="CD91"/>
  <c r="CC91"/>
  <c r="BZ91"/>
  <c r="BY91"/>
  <c r="BX91"/>
  <c r="BW91"/>
  <c r="BV91"/>
  <c r="BU91"/>
  <c r="BT91"/>
  <c r="BS91"/>
  <c r="BR91"/>
  <c r="BQ91"/>
  <c r="BP91"/>
  <c r="BM91"/>
  <c r="BL91"/>
  <c r="BK91"/>
  <c r="BJ91"/>
  <c r="BI91"/>
  <c r="BH91"/>
  <c r="BG91"/>
  <c r="BF91"/>
  <c r="BE91"/>
  <c r="BD91"/>
  <c r="BC91"/>
  <c r="AZ91"/>
  <c r="AY91"/>
  <c r="AX91"/>
  <c r="AW91"/>
  <c r="AM91"/>
  <c r="AL91"/>
  <c r="AK91"/>
  <c r="AJ91"/>
  <c r="AI91"/>
  <c r="AH91"/>
  <c r="AG91"/>
  <c r="AF91"/>
  <c r="AE91"/>
  <c r="AD91"/>
  <c r="AC91"/>
  <c r="Z91"/>
  <c r="Y91"/>
  <c r="X91"/>
  <c r="W91"/>
  <c r="V91"/>
  <c r="U91"/>
  <c r="T91"/>
  <c r="S91"/>
  <c r="R91"/>
  <c r="Q91"/>
  <c r="P91"/>
  <c r="M91"/>
  <c r="L91"/>
  <c r="K91"/>
  <c r="J91"/>
  <c r="I91"/>
  <c r="H91"/>
  <c r="G91"/>
  <c r="F91"/>
  <c r="E91"/>
  <c r="D91"/>
  <c r="C91"/>
  <c r="DZ90"/>
  <c r="DY90"/>
  <c r="DX90"/>
  <c r="DW90"/>
  <c r="DV90"/>
  <c r="DU90"/>
  <c r="DT90"/>
  <c r="DS90"/>
  <c r="DR90"/>
  <c r="DQ90"/>
  <c r="DP90"/>
  <c r="DM90"/>
  <c r="DL90"/>
  <c r="DK90"/>
  <c r="DJ90"/>
  <c r="DI90"/>
  <c r="DH90"/>
  <c r="DG90"/>
  <c r="DF90"/>
  <c r="DE90"/>
  <c r="DD90"/>
  <c r="DC90"/>
  <c r="CZ90"/>
  <c r="CY90"/>
  <c r="CX90"/>
  <c r="CW90"/>
  <c r="CV90"/>
  <c r="CU90"/>
  <c r="CT90"/>
  <c r="CS90"/>
  <c r="CR90"/>
  <c r="CQ90"/>
  <c r="CP90"/>
  <c r="CM90"/>
  <c r="CL90"/>
  <c r="CK90"/>
  <c r="CJ90"/>
  <c r="CI90"/>
  <c r="CH90"/>
  <c r="CG90"/>
  <c r="CF90"/>
  <c r="CE90"/>
  <c r="CD90"/>
  <c r="CC90"/>
  <c r="BZ90"/>
  <c r="BY90"/>
  <c r="BX90"/>
  <c r="BW90"/>
  <c r="BV90"/>
  <c r="BU90"/>
  <c r="BT90"/>
  <c r="BS90"/>
  <c r="BR90"/>
  <c r="BQ90"/>
  <c r="BP90"/>
  <c r="BM90"/>
  <c r="BL90"/>
  <c r="BK90"/>
  <c r="BJ90"/>
  <c r="BI90"/>
  <c r="BH90"/>
  <c r="BG90"/>
  <c r="BF90"/>
  <c r="BE90"/>
  <c r="BD90"/>
  <c r="BC90"/>
  <c r="AZ90"/>
  <c r="AY90"/>
  <c r="AX90"/>
  <c r="AW90"/>
  <c r="AM90"/>
  <c r="AL90"/>
  <c r="AK90"/>
  <c r="AJ90"/>
  <c r="AI90"/>
  <c r="AH90"/>
  <c r="AG90"/>
  <c r="AF90"/>
  <c r="AE90"/>
  <c r="AD90"/>
  <c r="AC90"/>
  <c r="Z90"/>
  <c r="Y90"/>
  <c r="X90"/>
  <c r="W90"/>
  <c r="V90"/>
  <c r="U90"/>
  <c r="T90"/>
  <c r="S90"/>
  <c r="R90"/>
  <c r="Q90"/>
  <c r="P90"/>
  <c r="M90"/>
  <c r="L90"/>
  <c r="K90"/>
  <c r="J90"/>
  <c r="I90"/>
  <c r="H90"/>
  <c r="G90"/>
  <c r="F90"/>
  <c r="E90"/>
  <c r="D90"/>
  <c r="C90"/>
  <c r="DZ89"/>
  <c r="DY89"/>
  <c r="DX89"/>
  <c r="DW89"/>
  <c r="DV89"/>
  <c r="DU89"/>
  <c r="DT89"/>
  <c r="DS89"/>
  <c r="DR89"/>
  <c r="DQ89"/>
  <c r="DP89"/>
  <c r="DM89"/>
  <c r="DL89"/>
  <c r="DK89"/>
  <c r="DJ89"/>
  <c r="DI89"/>
  <c r="DH89"/>
  <c r="DG89"/>
  <c r="DF89"/>
  <c r="DE89"/>
  <c r="DD89"/>
  <c r="DC89"/>
  <c r="CZ89"/>
  <c r="CY89"/>
  <c r="CX89"/>
  <c r="CW89"/>
  <c r="CV89"/>
  <c r="CU89"/>
  <c r="CT89"/>
  <c r="CS89"/>
  <c r="CR89"/>
  <c r="CQ89"/>
  <c r="CP89"/>
  <c r="CM89"/>
  <c r="CL89"/>
  <c r="CK89"/>
  <c r="CJ89"/>
  <c r="CI89"/>
  <c r="CH89"/>
  <c r="CG89"/>
  <c r="CF89"/>
  <c r="CE89"/>
  <c r="CD89"/>
  <c r="CC89"/>
  <c r="BZ89"/>
  <c r="BY89"/>
  <c r="BX89"/>
  <c r="BW89"/>
  <c r="BV89"/>
  <c r="BU89"/>
  <c r="BT89"/>
  <c r="BS89"/>
  <c r="BR89"/>
  <c r="BQ89"/>
  <c r="BP89"/>
  <c r="BM89"/>
  <c r="BL89"/>
  <c r="BK89"/>
  <c r="BJ89"/>
  <c r="BI89"/>
  <c r="BH89"/>
  <c r="BG89"/>
  <c r="BF89"/>
  <c r="BE89"/>
  <c r="BD89"/>
  <c r="BC89"/>
  <c r="AZ89"/>
  <c r="AY89"/>
  <c r="AX89"/>
  <c r="AW89"/>
  <c r="AM89"/>
  <c r="AL89"/>
  <c r="AK89"/>
  <c r="AJ89"/>
  <c r="AI89"/>
  <c r="AH89"/>
  <c r="AG89"/>
  <c r="AF89"/>
  <c r="AE89"/>
  <c r="AD89"/>
  <c r="AC89"/>
  <c r="Z89"/>
  <c r="Y89"/>
  <c r="X89"/>
  <c r="W89"/>
  <c r="V89"/>
  <c r="U89"/>
  <c r="T89"/>
  <c r="S89"/>
  <c r="R89"/>
  <c r="Q89"/>
  <c r="P89"/>
  <c r="M89"/>
  <c r="L89"/>
  <c r="K89"/>
  <c r="J89"/>
  <c r="I89"/>
  <c r="H89"/>
  <c r="G89"/>
  <c r="F89"/>
  <c r="E89"/>
  <c r="D89"/>
  <c r="C89"/>
  <c r="DZ88"/>
  <c r="DY88"/>
  <c r="DX88"/>
  <c r="DW88"/>
  <c r="DV88"/>
  <c r="DU88"/>
  <c r="DT88"/>
  <c r="DS88"/>
  <c r="DR88"/>
  <c r="DQ88"/>
  <c r="DP88"/>
  <c r="DM88"/>
  <c r="DL88"/>
  <c r="DK88"/>
  <c r="DJ88"/>
  <c r="DI88"/>
  <c r="DH88"/>
  <c r="DG88"/>
  <c r="DF88"/>
  <c r="DE88"/>
  <c r="DD88"/>
  <c r="DC88"/>
  <c r="CZ88"/>
  <c r="CY88"/>
  <c r="CX88"/>
  <c r="CW88"/>
  <c r="CV88"/>
  <c r="CU88"/>
  <c r="CT88"/>
  <c r="CS88"/>
  <c r="CR88"/>
  <c r="CQ88"/>
  <c r="CP88"/>
  <c r="CM88"/>
  <c r="CL88"/>
  <c r="CK88"/>
  <c r="CJ88"/>
  <c r="CI88"/>
  <c r="CH88"/>
  <c r="CG88"/>
  <c r="CF88"/>
  <c r="CE88"/>
  <c r="CD88"/>
  <c r="CC88"/>
  <c r="BZ88"/>
  <c r="BY88"/>
  <c r="BX88"/>
  <c r="BW88"/>
  <c r="BV88"/>
  <c r="BU88"/>
  <c r="BT88"/>
  <c r="BS88"/>
  <c r="BR88"/>
  <c r="BQ88"/>
  <c r="BP88"/>
  <c r="BM88"/>
  <c r="BL88"/>
  <c r="BK88"/>
  <c r="BJ88"/>
  <c r="BI88"/>
  <c r="BH88"/>
  <c r="BG88"/>
  <c r="BF88"/>
  <c r="BE88"/>
  <c r="BD88"/>
  <c r="BC88"/>
  <c r="AZ88"/>
  <c r="AY88"/>
  <c r="AX88"/>
  <c r="AW88"/>
  <c r="AM88"/>
  <c r="AL88"/>
  <c r="AK88"/>
  <c r="AJ88"/>
  <c r="AI88"/>
  <c r="AH88"/>
  <c r="AG88"/>
  <c r="AF88"/>
  <c r="AE88"/>
  <c r="AD88"/>
  <c r="AC88"/>
  <c r="Z88"/>
  <c r="Y88"/>
  <c r="X88"/>
  <c r="W88"/>
  <c r="V88"/>
  <c r="U88"/>
  <c r="T88"/>
  <c r="S88"/>
  <c r="R88"/>
  <c r="Q88"/>
  <c r="P88"/>
  <c r="M88"/>
  <c r="L88"/>
  <c r="K88"/>
  <c r="J88"/>
  <c r="I88"/>
  <c r="H88"/>
  <c r="G88"/>
  <c r="F88"/>
  <c r="E88"/>
  <c r="D88"/>
  <c r="C88"/>
  <c r="DZ87"/>
  <c r="DY87"/>
  <c r="DX87"/>
  <c r="DW87"/>
  <c r="DV87"/>
  <c r="DU87"/>
  <c r="DT87"/>
  <c r="DS87"/>
  <c r="DR87"/>
  <c r="DQ87"/>
  <c r="DP87"/>
  <c r="DM87"/>
  <c r="DL87"/>
  <c r="DK87"/>
  <c r="DJ87"/>
  <c r="DI87"/>
  <c r="DH87"/>
  <c r="DG87"/>
  <c r="DF87"/>
  <c r="DE87"/>
  <c r="DD87"/>
  <c r="DC87"/>
  <c r="CZ87"/>
  <c r="CY87"/>
  <c r="CX87"/>
  <c r="CW87"/>
  <c r="CV87"/>
  <c r="CU87"/>
  <c r="CT87"/>
  <c r="CS87"/>
  <c r="CR87"/>
  <c r="CQ87"/>
  <c r="CP87"/>
  <c r="CM87"/>
  <c r="CL87"/>
  <c r="CK87"/>
  <c r="CJ87"/>
  <c r="CI87"/>
  <c r="CH87"/>
  <c r="CG87"/>
  <c r="CF87"/>
  <c r="CE87"/>
  <c r="CD87"/>
  <c r="CC87"/>
  <c r="BZ87"/>
  <c r="BY87"/>
  <c r="BX87"/>
  <c r="BW87"/>
  <c r="BV87"/>
  <c r="BU87"/>
  <c r="BT87"/>
  <c r="BS87"/>
  <c r="BR87"/>
  <c r="BQ87"/>
  <c r="BP87"/>
  <c r="BM87"/>
  <c r="BL87"/>
  <c r="BK87"/>
  <c r="BJ87"/>
  <c r="BI87"/>
  <c r="BH87"/>
  <c r="BG87"/>
  <c r="BF87"/>
  <c r="BE87"/>
  <c r="BD87"/>
  <c r="BC87"/>
  <c r="AZ87"/>
  <c r="AY87"/>
  <c r="AX87"/>
  <c r="AW87"/>
  <c r="AM87"/>
  <c r="AL87"/>
  <c r="AK87"/>
  <c r="AJ87"/>
  <c r="AI87"/>
  <c r="AH87"/>
  <c r="AG87"/>
  <c r="AF87"/>
  <c r="AE87"/>
  <c r="AD87"/>
  <c r="AC87"/>
  <c r="Z87"/>
  <c r="Y87"/>
  <c r="X87"/>
  <c r="W87"/>
  <c r="V87"/>
  <c r="U87"/>
  <c r="T87"/>
  <c r="S87"/>
  <c r="R87"/>
  <c r="Q87"/>
  <c r="P87"/>
  <c r="M87"/>
  <c r="L87"/>
  <c r="K87"/>
  <c r="J87"/>
  <c r="I87"/>
  <c r="H87"/>
  <c r="G87"/>
  <c r="F87"/>
  <c r="E87"/>
  <c r="D87"/>
  <c r="C87"/>
  <c r="DZ86"/>
  <c r="DY86"/>
  <c r="DX86"/>
  <c r="DW86"/>
  <c r="DV86"/>
  <c r="DU86"/>
  <c r="DT86"/>
  <c r="DS86"/>
  <c r="DR86"/>
  <c r="DQ86"/>
  <c r="DP86"/>
  <c r="DM86"/>
  <c r="DL86"/>
  <c r="DK86"/>
  <c r="DJ86"/>
  <c r="DI86"/>
  <c r="DH86"/>
  <c r="DG86"/>
  <c r="DF86"/>
  <c r="DE86"/>
  <c r="DD86"/>
  <c r="DC86"/>
  <c r="CZ86"/>
  <c r="CY86"/>
  <c r="CX86"/>
  <c r="CW86"/>
  <c r="CV86"/>
  <c r="CU86"/>
  <c r="CT86"/>
  <c r="CS86"/>
  <c r="CR86"/>
  <c r="CQ86"/>
  <c r="CP86"/>
  <c r="CM86"/>
  <c r="CL86"/>
  <c r="CK86"/>
  <c r="CJ86"/>
  <c r="CI86"/>
  <c r="CH86"/>
  <c r="CG86"/>
  <c r="CF86"/>
  <c r="CE86"/>
  <c r="CD86"/>
  <c r="CC86"/>
  <c r="BZ86"/>
  <c r="BY86"/>
  <c r="BX86"/>
  <c r="BW86"/>
  <c r="BV86"/>
  <c r="BU86"/>
  <c r="BT86"/>
  <c r="BS86"/>
  <c r="BR86"/>
  <c r="BQ86"/>
  <c r="BP86"/>
  <c r="BM86"/>
  <c r="BL86"/>
  <c r="BK86"/>
  <c r="BJ86"/>
  <c r="BI86"/>
  <c r="BH86"/>
  <c r="BG86"/>
  <c r="BF86"/>
  <c r="BE86"/>
  <c r="BD86"/>
  <c r="BC86"/>
  <c r="AZ86"/>
  <c r="AY86"/>
  <c r="AX86"/>
  <c r="AW86"/>
  <c r="AM86"/>
  <c r="AL86"/>
  <c r="AK86"/>
  <c r="AJ86"/>
  <c r="AI86"/>
  <c r="AH86"/>
  <c r="AG86"/>
  <c r="AF86"/>
  <c r="AE86"/>
  <c r="AD86"/>
  <c r="AC86"/>
  <c r="Z86"/>
  <c r="Y86"/>
  <c r="X86"/>
  <c r="W86"/>
  <c r="V86"/>
  <c r="U86"/>
  <c r="T86"/>
  <c r="S86"/>
  <c r="R86"/>
  <c r="Q86"/>
  <c r="P86"/>
  <c r="M86"/>
  <c r="L86"/>
  <c r="K86"/>
  <c r="J86"/>
  <c r="I86"/>
  <c r="H86"/>
  <c r="G86"/>
  <c r="F86"/>
  <c r="E86"/>
  <c r="D86"/>
  <c r="C86"/>
  <c r="DZ85"/>
  <c r="DY85"/>
  <c r="DX85"/>
  <c r="DW85"/>
  <c r="DV85"/>
  <c r="DU85"/>
  <c r="DT85"/>
  <c r="DS85"/>
  <c r="DR85"/>
  <c r="DQ85"/>
  <c r="DP85"/>
  <c r="DM85"/>
  <c r="DL85"/>
  <c r="DK85"/>
  <c r="DJ85"/>
  <c r="DI85"/>
  <c r="DH85"/>
  <c r="DG85"/>
  <c r="DF85"/>
  <c r="DE85"/>
  <c r="DD85"/>
  <c r="DC85"/>
  <c r="CZ85"/>
  <c r="CY85"/>
  <c r="CX85"/>
  <c r="CW85"/>
  <c r="CV85"/>
  <c r="CU85"/>
  <c r="CT85"/>
  <c r="CS85"/>
  <c r="CR85"/>
  <c r="CQ85"/>
  <c r="CP85"/>
  <c r="CM85"/>
  <c r="CL85"/>
  <c r="CK85"/>
  <c r="CJ85"/>
  <c r="CI85"/>
  <c r="CH85"/>
  <c r="CG85"/>
  <c r="CF85"/>
  <c r="CE85"/>
  <c r="CD85"/>
  <c r="CC85"/>
  <c r="BZ85"/>
  <c r="BY85"/>
  <c r="BX85"/>
  <c r="BW85"/>
  <c r="BV85"/>
  <c r="BU85"/>
  <c r="BT85"/>
  <c r="BS85"/>
  <c r="BR85"/>
  <c r="BQ85"/>
  <c r="BP85"/>
  <c r="BM85"/>
  <c r="BL85"/>
  <c r="BK85"/>
  <c r="BJ85"/>
  <c r="BI85"/>
  <c r="BH85"/>
  <c r="BG85"/>
  <c r="BF85"/>
  <c r="BE85"/>
  <c r="BD85"/>
  <c r="BC85"/>
  <c r="AZ85"/>
  <c r="AY85"/>
  <c r="AX85"/>
  <c r="AW85"/>
  <c r="AM85"/>
  <c r="AL85"/>
  <c r="AK85"/>
  <c r="AJ85"/>
  <c r="AI85"/>
  <c r="AH85"/>
  <c r="AG85"/>
  <c r="AF85"/>
  <c r="AE85"/>
  <c r="AD85"/>
  <c r="AC85"/>
  <c r="Z85"/>
  <c r="Y85"/>
  <c r="X85"/>
  <c r="W85"/>
  <c r="V85"/>
  <c r="U85"/>
  <c r="T85"/>
  <c r="S85"/>
  <c r="R85"/>
  <c r="Q85"/>
  <c r="P85"/>
  <c r="M85"/>
  <c r="L85"/>
  <c r="K85"/>
  <c r="J85"/>
  <c r="I85"/>
  <c r="H85"/>
  <c r="G85"/>
  <c r="F85"/>
  <c r="E85"/>
  <c r="D85"/>
  <c r="C85"/>
  <c r="DZ84"/>
  <c r="DY84"/>
  <c r="DX84"/>
  <c r="DW84"/>
  <c r="DV84"/>
  <c r="DU84"/>
  <c r="DT84"/>
  <c r="DS84"/>
  <c r="DR84"/>
  <c r="DQ84"/>
  <c r="DP84"/>
  <c r="DM84"/>
  <c r="DL84"/>
  <c r="DK84"/>
  <c r="DJ84"/>
  <c r="DI84"/>
  <c r="DH84"/>
  <c r="DG84"/>
  <c r="DF84"/>
  <c r="DE84"/>
  <c r="DD84"/>
  <c r="DC84"/>
  <c r="CZ84"/>
  <c r="CY84"/>
  <c r="CX84"/>
  <c r="CW84"/>
  <c r="CV84"/>
  <c r="CU84"/>
  <c r="CT84"/>
  <c r="CS84"/>
  <c r="CR84"/>
  <c r="CQ84"/>
  <c r="CP84"/>
  <c r="CM84"/>
  <c r="CL84"/>
  <c r="CK84"/>
  <c r="CJ84"/>
  <c r="CI84"/>
  <c r="CH84"/>
  <c r="CG84"/>
  <c r="CF84"/>
  <c r="CE84"/>
  <c r="CD84"/>
  <c r="CC84"/>
  <c r="BZ84"/>
  <c r="BY84"/>
  <c r="BX84"/>
  <c r="BW84"/>
  <c r="BV84"/>
  <c r="BU84"/>
  <c r="BT84"/>
  <c r="BS84"/>
  <c r="BR84"/>
  <c r="BQ84"/>
  <c r="BP84"/>
  <c r="BM84"/>
  <c r="BL84"/>
  <c r="BK84"/>
  <c r="BJ84"/>
  <c r="BI84"/>
  <c r="BH84"/>
  <c r="BG84"/>
  <c r="BF84"/>
  <c r="BE84"/>
  <c r="BD84"/>
  <c r="BC84"/>
  <c r="AZ84"/>
  <c r="AY84"/>
  <c r="AX84"/>
  <c r="AW84"/>
  <c r="AM84"/>
  <c r="AL84"/>
  <c r="AK84"/>
  <c r="AJ84"/>
  <c r="AI84"/>
  <c r="AH84"/>
  <c r="AG84"/>
  <c r="AF84"/>
  <c r="AE84"/>
  <c r="AD84"/>
  <c r="AC84"/>
  <c r="Z84"/>
  <c r="Y84"/>
  <c r="X84"/>
  <c r="W84"/>
  <c r="V84"/>
  <c r="U84"/>
  <c r="T84"/>
  <c r="S84"/>
  <c r="R84"/>
  <c r="Q84"/>
  <c r="P84"/>
  <c r="M84"/>
  <c r="L84"/>
  <c r="K84"/>
  <c r="J84"/>
  <c r="I84"/>
  <c r="H84"/>
  <c r="G84"/>
  <c r="F84"/>
  <c r="E84"/>
  <c r="D84"/>
  <c r="C84"/>
  <c r="DZ83"/>
  <c r="DY83"/>
  <c r="DX83"/>
  <c r="DW83"/>
  <c r="DV83"/>
  <c r="DU83"/>
  <c r="DT83"/>
  <c r="DS83"/>
  <c r="DR83"/>
  <c r="DQ83"/>
  <c r="DP83"/>
  <c r="DM83"/>
  <c r="DL83"/>
  <c r="DK83"/>
  <c r="DJ83"/>
  <c r="DI83"/>
  <c r="DH83"/>
  <c r="DG83"/>
  <c r="DF83"/>
  <c r="DE83"/>
  <c r="DD83"/>
  <c r="DC83"/>
  <c r="CZ83"/>
  <c r="CY83"/>
  <c r="CX83"/>
  <c r="CW83"/>
  <c r="CV83"/>
  <c r="CU83"/>
  <c r="CT83"/>
  <c r="CS83"/>
  <c r="CR83"/>
  <c r="CQ83"/>
  <c r="CP83"/>
  <c r="CM83"/>
  <c r="CL83"/>
  <c r="CK83"/>
  <c r="CJ83"/>
  <c r="CI83"/>
  <c r="CH83"/>
  <c r="CG83"/>
  <c r="CF83"/>
  <c r="CE83"/>
  <c r="CD83"/>
  <c r="CC83"/>
  <c r="BZ83"/>
  <c r="BY83"/>
  <c r="BX83"/>
  <c r="BW83"/>
  <c r="BV83"/>
  <c r="BU83"/>
  <c r="BT83"/>
  <c r="BS83"/>
  <c r="BR83"/>
  <c r="BQ83"/>
  <c r="BP83"/>
  <c r="BM83"/>
  <c r="BL83"/>
  <c r="BK83"/>
  <c r="BJ83"/>
  <c r="BI83"/>
  <c r="BH83"/>
  <c r="BG83"/>
  <c r="BF83"/>
  <c r="BE83"/>
  <c r="BD83"/>
  <c r="BC83"/>
  <c r="AZ83"/>
  <c r="AY83"/>
  <c r="AX83"/>
  <c r="AW83"/>
  <c r="AM83"/>
  <c r="AL83"/>
  <c r="AK83"/>
  <c r="AJ83"/>
  <c r="AI83"/>
  <c r="AH83"/>
  <c r="AG83"/>
  <c r="AF83"/>
  <c r="AE83"/>
  <c r="AD83"/>
  <c r="AC83"/>
  <c r="Z83"/>
  <c r="Y83"/>
  <c r="X83"/>
  <c r="W83"/>
  <c r="V83"/>
  <c r="U83"/>
  <c r="T83"/>
  <c r="S83"/>
  <c r="R83"/>
  <c r="Q83"/>
  <c r="P83"/>
  <c r="M83"/>
  <c r="L83"/>
  <c r="K83"/>
  <c r="J83"/>
  <c r="I83"/>
  <c r="H83"/>
  <c r="G83"/>
  <c r="F83"/>
  <c r="E83"/>
  <c r="D83"/>
  <c r="C83"/>
  <c r="DZ82"/>
  <c r="DY82"/>
  <c r="DX82"/>
  <c r="DW82"/>
  <c r="DV82"/>
  <c r="DU82"/>
  <c r="DT82"/>
  <c r="DS82"/>
  <c r="DR82"/>
  <c r="DQ82"/>
  <c r="DP82"/>
  <c r="DM82"/>
  <c r="DL82"/>
  <c r="DK82"/>
  <c r="DJ82"/>
  <c r="DI82"/>
  <c r="DH82"/>
  <c r="DG82"/>
  <c r="DF82"/>
  <c r="DE82"/>
  <c r="DD82"/>
  <c r="DC82"/>
  <c r="CZ82"/>
  <c r="CY82"/>
  <c r="CX82"/>
  <c r="CW82"/>
  <c r="CV82"/>
  <c r="CU82"/>
  <c r="CT82"/>
  <c r="CS82"/>
  <c r="CR82"/>
  <c r="CQ82"/>
  <c r="CP82"/>
  <c r="CM82"/>
  <c r="CL82"/>
  <c r="CK82"/>
  <c r="CJ82"/>
  <c r="CI82"/>
  <c r="CH82"/>
  <c r="CG82"/>
  <c r="CF82"/>
  <c r="CE82"/>
  <c r="CD82"/>
  <c r="CC82"/>
  <c r="BZ82"/>
  <c r="BY82"/>
  <c r="BX82"/>
  <c r="BW82"/>
  <c r="BV82"/>
  <c r="BU82"/>
  <c r="BT82"/>
  <c r="BS82"/>
  <c r="BR82"/>
  <c r="BQ82"/>
  <c r="BP82"/>
  <c r="BM82"/>
  <c r="BL82"/>
  <c r="BK82"/>
  <c r="BJ82"/>
  <c r="BI82"/>
  <c r="BH82"/>
  <c r="BG82"/>
  <c r="BF82"/>
  <c r="BE82"/>
  <c r="BD82"/>
  <c r="BC82"/>
  <c r="AZ82"/>
  <c r="AY82"/>
  <c r="AX82"/>
  <c r="AW82"/>
  <c r="AM82"/>
  <c r="AL82"/>
  <c r="AK82"/>
  <c r="AJ82"/>
  <c r="AI82"/>
  <c r="AH82"/>
  <c r="AG82"/>
  <c r="AF82"/>
  <c r="AE82"/>
  <c r="AD82"/>
  <c r="AC82"/>
  <c r="Z82"/>
  <c r="Y82"/>
  <c r="X82"/>
  <c r="W82"/>
  <c r="V82"/>
  <c r="U82"/>
  <c r="T82"/>
  <c r="S82"/>
  <c r="R82"/>
  <c r="Q82"/>
  <c r="P82"/>
  <c r="M82"/>
  <c r="L82"/>
  <c r="K82"/>
  <c r="J82"/>
  <c r="I82"/>
  <c r="H82"/>
  <c r="G82"/>
  <c r="F82"/>
  <c r="E82"/>
  <c r="D82"/>
  <c r="C82"/>
  <c r="DZ81"/>
  <c r="DY81"/>
  <c r="DX81"/>
  <c r="DW81"/>
  <c r="DV81"/>
  <c r="DU81"/>
  <c r="DT81"/>
  <c r="DS81"/>
  <c r="DR81"/>
  <c r="DQ81"/>
  <c r="DP81"/>
  <c r="DM81"/>
  <c r="DL81"/>
  <c r="DK81"/>
  <c r="DJ81"/>
  <c r="DI81"/>
  <c r="DH81"/>
  <c r="DG81"/>
  <c r="DF81"/>
  <c r="DE81"/>
  <c r="DD81"/>
  <c r="DC81"/>
  <c r="CZ81"/>
  <c r="CY81"/>
  <c r="CX81"/>
  <c r="CW81"/>
  <c r="CV81"/>
  <c r="CU81"/>
  <c r="CT81"/>
  <c r="CS81"/>
  <c r="CR81"/>
  <c r="CQ81"/>
  <c r="CP81"/>
  <c r="CM81"/>
  <c r="CL81"/>
  <c r="CK81"/>
  <c r="CJ81"/>
  <c r="CI81"/>
  <c r="CH81"/>
  <c r="CG81"/>
  <c r="CF81"/>
  <c r="CE81"/>
  <c r="CD81"/>
  <c r="CC81"/>
  <c r="BZ81"/>
  <c r="BY81"/>
  <c r="BX81"/>
  <c r="BW81"/>
  <c r="BV81"/>
  <c r="BU81"/>
  <c r="BT81"/>
  <c r="BS81"/>
  <c r="BR81"/>
  <c r="BQ81"/>
  <c r="BP81"/>
  <c r="BM81"/>
  <c r="BL81"/>
  <c r="BK81"/>
  <c r="BJ81"/>
  <c r="BI81"/>
  <c r="BH81"/>
  <c r="BG81"/>
  <c r="BF81"/>
  <c r="BE81"/>
  <c r="BD81"/>
  <c r="BC81"/>
  <c r="AZ81"/>
  <c r="AY81"/>
  <c r="AX81"/>
  <c r="AW81"/>
  <c r="AM81"/>
  <c r="AL81"/>
  <c r="AK81"/>
  <c r="AJ81"/>
  <c r="AI81"/>
  <c r="AH81"/>
  <c r="AG81"/>
  <c r="AF81"/>
  <c r="AE81"/>
  <c r="AD81"/>
  <c r="AC81"/>
  <c r="Z81"/>
  <c r="Y81"/>
  <c r="X81"/>
  <c r="W81"/>
  <c r="V81"/>
  <c r="U81"/>
  <c r="T81"/>
  <c r="S81"/>
  <c r="R81"/>
  <c r="Q81"/>
  <c r="P81"/>
  <c r="M81"/>
  <c r="L81"/>
  <c r="K81"/>
  <c r="J81"/>
  <c r="I81"/>
  <c r="H81"/>
  <c r="G81"/>
  <c r="F81"/>
  <c r="E81"/>
  <c r="D81"/>
  <c r="C81"/>
  <c r="DZ80"/>
  <c r="DY80"/>
  <c r="DX80"/>
  <c r="DW80"/>
  <c r="DV80"/>
  <c r="DU80"/>
  <c r="DT80"/>
  <c r="DS80"/>
  <c r="DR80"/>
  <c r="DQ80"/>
  <c r="DP80"/>
  <c r="DM80"/>
  <c r="DL80"/>
  <c r="DK80"/>
  <c r="DJ80"/>
  <c r="DI80"/>
  <c r="DH80"/>
  <c r="DG80"/>
  <c r="DF80"/>
  <c r="DE80"/>
  <c r="DD80"/>
  <c r="DC80"/>
  <c r="CZ80"/>
  <c r="CY80"/>
  <c r="CX80"/>
  <c r="CW80"/>
  <c r="CV80"/>
  <c r="CU80"/>
  <c r="CT80"/>
  <c r="CS80"/>
  <c r="CR80"/>
  <c r="CQ80"/>
  <c r="CP80"/>
  <c r="CM80"/>
  <c r="CL80"/>
  <c r="CK80"/>
  <c r="CJ80"/>
  <c r="CI80"/>
  <c r="CH80"/>
  <c r="CG80"/>
  <c r="CF80"/>
  <c r="CE80"/>
  <c r="CD80"/>
  <c r="CC80"/>
  <c r="BZ80"/>
  <c r="BY80"/>
  <c r="BX80"/>
  <c r="BW80"/>
  <c r="BV80"/>
  <c r="BU80"/>
  <c r="BT80"/>
  <c r="BS80"/>
  <c r="BR80"/>
  <c r="BQ80"/>
  <c r="BP80"/>
  <c r="BM80"/>
  <c r="BL80"/>
  <c r="BK80"/>
  <c r="BJ80"/>
  <c r="BI80"/>
  <c r="BH80"/>
  <c r="BG80"/>
  <c r="BF80"/>
  <c r="BE80"/>
  <c r="BD80"/>
  <c r="BC80"/>
  <c r="AZ80"/>
  <c r="AY80"/>
  <c r="AX80"/>
  <c r="AW80"/>
  <c r="AM80"/>
  <c r="AL80"/>
  <c r="AK80"/>
  <c r="AJ80"/>
  <c r="AI80"/>
  <c r="AH80"/>
  <c r="AG80"/>
  <c r="AF80"/>
  <c r="AE80"/>
  <c r="AD80"/>
  <c r="AC80"/>
  <c r="Z80"/>
  <c r="Y80"/>
  <c r="X80"/>
  <c r="W80"/>
  <c r="V80"/>
  <c r="U80"/>
  <c r="T80"/>
  <c r="S80"/>
  <c r="R80"/>
  <c r="Q80"/>
  <c r="P80"/>
  <c r="M80"/>
  <c r="L80"/>
  <c r="K80"/>
  <c r="J80"/>
  <c r="I80"/>
  <c r="H80"/>
  <c r="G80"/>
  <c r="F80"/>
  <c r="E80"/>
  <c r="D80"/>
  <c r="C80"/>
  <c r="DZ79"/>
  <c r="DY79"/>
  <c r="DX79"/>
  <c r="DW79"/>
  <c r="DV79"/>
  <c r="DU79"/>
  <c r="DT79"/>
  <c r="DS79"/>
  <c r="DR79"/>
  <c r="DQ79"/>
  <c r="DP79"/>
  <c r="DM79"/>
  <c r="DL79"/>
  <c r="DK79"/>
  <c r="DJ79"/>
  <c r="DI79"/>
  <c r="DH79"/>
  <c r="DG79"/>
  <c r="DF79"/>
  <c r="DE79"/>
  <c r="DD79"/>
  <c r="DC79"/>
  <c r="CZ79"/>
  <c r="CY79"/>
  <c r="CX79"/>
  <c r="CW79"/>
  <c r="CV79"/>
  <c r="CU79"/>
  <c r="CT79"/>
  <c r="CS79"/>
  <c r="CR79"/>
  <c r="CQ79"/>
  <c r="CP79"/>
  <c r="CM79"/>
  <c r="CL79"/>
  <c r="CK79"/>
  <c r="CJ79"/>
  <c r="CI79"/>
  <c r="CH79"/>
  <c r="CG79"/>
  <c r="CF79"/>
  <c r="CE79"/>
  <c r="CD79"/>
  <c r="CC79"/>
  <c r="BZ79"/>
  <c r="BY79"/>
  <c r="BX79"/>
  <c r="BW79"/>
  <c r="BV79"/>
  <c r="BU79"/>
  <c r="BT79"/>
  <c r="BS79"/>
  <c r="BR79"/>
  <c r="BQ79"/>
  <c r="BP79"/>
  <c r="BM79"/>
  <c r="BL79"/>
  <c r="BK79"/>
  <c r="BJ79"/>
  <c r="BI79"/>
  <c r="BH79"/>
  <c r="BG79"/>
  <c r="BF79"/>
  <c r="BE79"/>
  <c r="BD79"/>
  <c r="BC79"/>
  <c r="AZ79"/>
  <c r="AY79"/>
  <c r="AX79"/>
  <c r="AW79"/>
  <c r="AM79"/>
  <c r="AL79"/>
  <c r="AK79"/>
  <c r="AJ79"/>
  <c r="AI79"/>
  <c r="AH79"/>
  <c r="AG79"/>
  <c r="AF79"/>
  <c r="AE79"/>
  <c r="AD79"/>
  <c r="AC79"/>
  <c r="Z79"/>
  <c r="Y79"/>
  <c r="X79"/>
  <c r="W79"/>
  <c r="V79"/>
  <c r="U79"/>
  <c r="T79"/>
  <c r="S79"/>
  <c r="R79"/>
  <c r="Q79"/>
  <c r="P79"/>
  <c r="M79"/>
  <c r="L79"/>
  <c r="K79"/>
  <c r="J79"/>
  <c r="I79"/>
  <c r="H79"/>
  <c r="G79"/>
  <c r="F79"/>
  <c r="E79"/>
  <c r="D79"/>
  <c r="C79"/>
  <c r="DZ78"/>
  <c r="DY78"/>
  <c r="DX78"/>
  <c r="DW78"/>
  <c r="DV78"/>
  <c r="DU78"/>
  <c r="DT78"/>
  <c r="DS78"/>
  <c r="DR78"/>
  <c r="DQ78"/>
  <c r="DP78"/>
  <c r="DM78"/>
  <c r="DL78"/>
  <c r="DK78"/>
  <c r="DJ78"/>
  <c r="DI78"/>
  <c r="DH78"/>
  <c r="DG78"/>
  <c r="DF78"/>
  <c r="DE78"/>
  <c r="DD78"/>
  <c r="DC78"/>
  <c r="CZ78"/>
  <c r="CY78"/>
  <c r="CX78"/>
  <c r="CW78"/>
  <c r="CV78"/>
  <c r="CU78"/>
  <c r="CT78"/>
  <c r="CS78"/>
  <c r="CR78"/>
  <c r="CQ78"/>
  <c r="CP78"/>
  <c r="CM78"/>
  <c r="CL78"/>
  <c r="CK78"/>
  <c r="CJ78"/>
  <c r="CI78"/>
  <c r="CH78"/>
  <c r="CG78"/>
  <c r="CF78"/>
  <c r="CE78"/>
  <c r="CD78"/>
  <c r="CC78"/>
  <c r="BZ78"/>
  <c r="BY78"/>
  <c r="BX78"/>
  <c r="BW78"/>
  <c r="BV78"/>
  <c r="BU78"/>
  <c r="BT78"/>
  <c r="BS78"/>
  <c r="BR78"/>
  <c r="BQ78"/>
  <c r="BP78"/>
  <c r="BM78"/>
  <c r="BL78"/>
  <c r="BK78"/>
  <c r="BJ78"/>
  <c r="BI78"/>
  <c r="BH78"/>
  <c r="BG78"/>
  <c r="BF78"/>
  <c r="BE78"/>
  <c r="BD78"/>
  <c r="BC78"/>
  <c r="AZ78"/>
  <c r="AY78"/>
  <c r="AX78"/>
  <c r="AW78"/>
  <c r="AM78"/>
  <c r="AL78"/>
  <c r="AK78"/>
  <c r="AJ78"/>
  <c r="AI78"/>
  <c r="AH78"/>
  <c r="AG78"/>
  <c r="AF78"/>
  <c r="AE78"/>
  <c r="AD78"/>
  <c r="AC78"/>
  <c r="Z78"/>
  <c r="Y78"/>
  <c r="X78"/>
  <c r="W78"/>
  <c r="V78"/>
  <c r="U78"/>
  <c r="T78"/>
  <c r="S78"/>
  <c r="R78"/>
  <c r="Q78"/>
  <c r="P78"/>
  <c r="M78"/>
  <c r="L78"/>
  <c r="K78"/>
  <c r="J78"/>
  <c r="I78"/>
  <c r="H78"/>
  <c r="G78"/>
  <c r="F78"/>
  <c r="E78"/>
  <c r="D78"/>
  <c r="C78"/>
  <c r="DZ77"/>
  <c r="DY77"/>
  <c r="DX77"/>
  <c r="DW77"/>
  <c r="DV77"/>
  <c r="DU77"/>
  <c r="DT77"/>
  <c r="DS77"/>
  <c r="DR77"/>
  <c r="DQ77"/>
  <c r="DP77"/>
  <c r="DM77"/>
  <c r="DL77"/>
  <c r="DK77"/>
  <c r="DJ77"/>
  <c r="DI77"/>
  <c r="DH77"/>
  <c r="DG77"/>
  <c r="DF77"/>
  <c r="DE77"/>
  <c r="DD77"/>
  <c r="DC77"/>
  <c r="CZ77"/>
  <c r="CY77"/>
  <c r="CX77"/>
  <c r="CW77"/>
  <c r="CV77"/>
  <c r="CU77"/>
  <c r="CT77"/>
  <c r="CS77"/>
  <c r="CR77"/>
  <c r="CQ77"/>
  <c r="CP77"/>
  <c r="CM77"/>
  <c r="CL77"/>
  <c r="CK77"/>
  <c r="CJ77"/>
  <c r="CI77"/>
  <c r="CH77"/>
  <c r="CG77"/>
  <c r="CF77"/>
  <c r="CE77"/>
  <c r="CD77"/>
  <c r="CC77"/>
  <c r="BZ77"/>
  <c r="BY77"/>
  <c r="BX77"/>
  <c r="BW77"/>
  <c r="BV77"/>
  <c r="BU77"/>
  <c r="BT77"/>
  <c r="BS77"/>
  <c r="BR77"/>
  <c r="BQ77"/>
  <c r="BP77"/>
  <c r="BM77"/>
  <c r="BL77"/>
  <c r="BK77"/>
  <c r="BJ77"/>
  <c r="BI77"/>
  <c r="BH77"/>
  <c r="BG77"/>
  <c r="BF77"/>
  <c r="BE77"/>
  <c r="BD77"/>
  <c r="BC77"/>
  <c r="AZ77"/>
  <c r="AY77"/>
  <c r="AX77"/>
  <c r="AW77"/>
  <c r="AM77"/>
  <c r="AL77"/>
  <c r="AK77"/>
  <c r="AJ77"/>
  <c r="AI77"/>
  <c r="AH77"/>
  <c r="AG77"/>
  <c r="AF77"/>
  <c r="AE77"/>
  <c r="AD77"/>
  <c r="AC77"/>
  <c r="Z77"/>
  <c r="Y77"/>
  <c r="X77"/>
  <c r="W77"/>
  <c r="V77"/>
  <c r="U77"/>
  <c r="T77"/>
  <c r="S77"/>
  <c r="R77"/>
  <c r="Q77"/>
  <c r="P77"/>
  <c r="M77"/>
  <c r="L77"/>
  <c r="K77"/>
  <c r="J77"/>
  <c r="I77"/>
  <c r="H77"/>
  <c r="G77"/>
  <c r="F77"/>
  <c r="E77"/>
  <c r="D77"/>
  <c r="C77"/>
  <c r="DZ76"/>
  <c r="DY76"/>
  <c r="DX76"/>
  <c r="DW76"/>
  <c r="DV76"/>
  <c r="DU76"/>
  <c r="DT76"/>
  <c r="DS76"/>
  <c r="DR76"/>
  <c r="DQ76"/>
  <c r="DP76"/>
  <c r="DM76"/>
  <c r="DL76"/>
  <c r="DK76"/>
  <c r="DJ76"/>
  <c r="DI76"/>
  <c r="DH76"/>
  <c r="DG76"/>
  <c r="DF76"/>
  <c r="DE76"/>
  <c r="DD76"/>
  <c r="DC76"/>
  <c r="CZ76"/>
  <c r="CY76"/>
  <c r="CX76"/>
  <c r="CW76"/>
  <c r="CV76"/>
  <c r="CU76"/>
  <c r="CT76"/>
  <c r="CS76"/>
  <c r="CR76"/>
  <c r="CQ76"/>
  <c r="CP76"/>
  <c r="CM76"/>
  <c r="CL76"/>
  <c r="CK76"/>
  <c r="CJ76"/>
  <c r="CI76"/>
  <c r="CH76"/>
  <c r="CG76"/>
  <c r="CF76"/>
  <c r="CE76"/>
  <c r="CD76"/>
  <c r="CC76"/>
  <c r="BZ76"/>
  <c r="BY76"/>
  <c r="BX76"/>
  <c r="BW76"/>
  <c r="BV76"/>
  <c r="BU76"/>
  <c r="BT76"/>
  <c r="BS76"/>
  <c r="BR76"/>
  <c r="BQ76"/>
  <c r="BP76"/>
  <c r="BM76"/>
  <c r="BL76"/>
  <c r="BK76"/>
  <c r="BJ76"/>
  <c r="BI76"/>
  <c r="BH76"/>
  <c r="BG76"/>
  <c r="BF76"/>
  <c r="BE76"/>
  <c r="BD76"/>
  <c r="BC76"/>
  <c r="AZ76"/>
  <c r="AY76"/>
  <c r="AX76"/>
  <c r="AW76"/>
  <c r="AM76"/>
  <c r="AL76"/>
  <c r="AK76"/>
  <c r="AJ76"/>
  <c r="AI76"/>
  <c r="AH76"/>
  <c r="AG76"/>
  <c r="AF76"/>
  <c r="AE76"/>
  <c r="AD76"/>
  <c r="AC76"/>
  <c r="Z76"/>
  <c r="Y76"/>
  <c r="X76"/>
  <c r="W76"/>
  <c r="V76"/>
  <c r="U76"/>
  <c r="T76"/>
  <c r="S76"/>
  <c r="R76"/>
  <c r="Q76"/>
  <c r="P76"/>
  <c r="M76"/>
  <c r="L76"/>
  <c r="K76"/>
  <c r="J76"/>
  <c r="I76"/>
  <c r="H76"/>
  <c r="G76"/>
  <c r="F76"/>
  <c r="E76"/>
  <c r="D76"/>
  <c r="C76"/>
  <c r="DZ75"/>
  <c r="DY75"/>
  <c r="DX75"/>
  <c r="DW75"/>
  <c r="DV75"/>
  <c r="DU75"/>
  <c r="DT75"/>
  <c r="DS75"/>
  <c r="DR75"/>
  <c r="DQ75"/>
  <c r="DP75"/>
  <c r="DM75"/>
  <c r="DL75"/>
  <c r="DK75"/>
  <c r="DJ75"/>
  <c r="DI75"/>
  <c r="DH75"/>
  <c r="DG75"/>
  <c r="DF75"/>
  <c r="DE75"/>
  <c r="DD75"/>
  <c r="DC75"/>
  <c r="CZ75"/>
  <c r="CY75"/>
  <c r="CX75"/>
  <c r="CW75"/>
  <c r="CV75"/>
  <c r="CU75"/>
  <c r="CT75"/>
  <c r="CS75"/>
  <c r="CR75"/>
  <c r="CQ75"/>
  <c r="CP75"/>
  <c r="CM75"/>
  <c r="CL75"/>
  <c r="CK75"/>
  <c r="CJ75"/>
  <c r="CI75"/>
  <c r="CH75"/>
  <c r="CG75"/>
  <c r="CF75"/>
  <c r="CE75"/>
  <c r="CD75"/>
  <c r="CC75"/>
  <c r="BZ75"/>
  <c r="BY75"/>
  <c r="BX75"/>
  <c r="BW75"/>
  <c r="BV75"/>
  <c r="BU75"/>
  <c r="BT75"/>
  <c r="BS75"/>
  <c r="BR75"/>
  <c r="BQ75"/>
  <c r="BP75"/>
  <c r="BM75"/>
  <c r="BL75"/>
  <c r="BK75"/>
  <c r="BJ75"/>
  <c r="BI75"/>
  <c r="BH75"/>
  <c r="BG75"/>
  <c r="BF75"/>
  <c r="BE75"/>
  <c r="BD75"/>
  <c r="BC75"/>
  <c r="AZ75"/>
  <c r="AY75"/>
  <c r="AX75"/>
  <c r="AW75"/>
  <c r="AM75"/>
  <c r="AL75"/>
  <c r="AK75"/>
  <c r="AJ75"/>
  <c r="AI75"/>
  <c r="AH75"/>
  <c r="AG75"/>
  <c r="AF75"/>
  <c r="AE75"/>
  <c r="AD75"/>
  <c r="AC75"/>
  <c r="Z75"/>
  <c r="Y75"/>
  <c r="X75"/>
  <c r="W75"/>
  <c r="V75"/>
  <c r="U75"/>
  <c r="T75"/>
  <c r="S75"/>
  <c r="R75"/>
  <c r="Q75"/>
  <c r="P75"/>
  <c r="M75"/>
  <c r="L75"/>
  <c r="K75"/>
  <c r="J75"/>
  <c r="I75"/>
  <c r="H75"/>
  <c r="G75"/>
  <c r="F75"/>
  <c r="E75"/>
  <c r="D75"/>
  <c r="C75"/>
  <c r="DZ74"/>
  <c r="DY74"/>
  <c r="DX74"/>
  <c r="DW74"/>
  <c r="DV74"/>
  <c r="DU74"/>
  <c r="DT74"/>
  <c r="DS74"/>
  <c r="DR74"/>
  <c r="DQ74"/>
  <c r="DP74"/>
  <c r="DM74"/>
  <c r="DL74"/>
  <c r="DK74"/>
  <c r="DJ74"/>
  <c r="DI74"/>
  <c r="DH74"/>
  <c r="DG74"/>
  <c r="DF74"/>
  <c r="DE74"/>
  <c r="DD74"/>
  <c r="DC74"/>
  <c r="CZ74"/>
  <c r="CY74"/>
  <c r="CX74"/>
  <c r="CW74"/>
  <c r="CV74"/>
  <c r="CU74"/>
  <c r="CT74"/>
  <c r="CS74"/>
  <c r="CR74"/>
  <c r="CQ74"/>
  <c r="CP74"/>
  <c r="CM74"/>
  <c r="CL74"/>
  <c r="CK74"/>
  <c r="CJ74"/>
  <c r="CI74"/>
  <c r="CH74"/>
  <c r="CG74"/>
  <c r="CF74"/>
  <c r="CE74"/>
  <c r="CD74"/>
  <c r="CC74"/>
  <c r="BZ74"/>
  <c r="BY74"/>
  <c r="BX74"/>
  <c r="BW74"/>
  <c r="BV74"/>
  <c r="BU74"/>
  <c r="BT74"/>
  <c r="BS74"/>
  <c r="BR74"/>
  <c r="BQ74"/>
  <c r="BP74"/>
  <c r="BM74"/>
  <c r="BL74"/>
  <c r="BK74"/>
  <c r="BJ74"/>
  <c r="BI74"/>
  <c r="BH74"/>
  <c r="BG74"/>
  <c r="BF74"/>
  <c r="BE74"/>
  <c r="BD74"/>
  <c r="BC74"/>
  <c r="AZ74"/>
  <c r="AY74"/>
  <c r="AX74"/>
  <c r="AW74"/>
  <c r="AM74"/>
  <c r="AL74"/>
  <c r="AK74"/>
  <c r="AJ74"/>
  <c r="AI74"/>
  <c r="AH74"/>
  <c r="AG74"/>
  <c r="AF74"/>
  <c r="AE74"/>
  <c r="AD74"/>
  <c r="AC74"/>
  <c r="Z74"/>
  <c r="Y74"/>
  <c r="X74"/>
  <c r="W74"/>
  <c r="V74"/>
  <c r="U74"/>
  <c r="T74"/>
  <c r="S74"/>
  <c r="R74"/>
  <c r="Q74"/>
  <c r="P74"/>
  <c r="M74"/>
  <c r="L74"/>
  <c r="K74"/>
  <c r="J74"/>
  <c r="I74"/>
  <c r="H74"/>
  <c r="G74"/>
  <c r="F74"/>
  <c r="E74"/>
  <c r="D74"/>
  <c r="C74"/>
  <c r="DZ73"/>
  <c r="DY73"/>
  <c r="DX73"/>
  <c r="DW73"/>
  <c r="DV73"/>
  <c r="DU73"/>
  <c r="DT73"/>
  <c r="DS73"/>
  <c r="DR73"/>
  <c r="DQ73"/>
  <c r="DP73"/>
  <c r="DM73"/>
  <c r="DL73"/>
  <c r="DK73"/>
  <c r="DJ73"/>
  <c r="DI73"/>
  <c r="DH73"/>
  <c r="DG73"/>
  <c r="DF73"/>
  <c r="DE73"/>
  <c r="DD73"/>
  <c r="DC73"/>
  <c r="CZ73"/>
  <c r="CY73"/>
  <c r="CX73"/>
  <c r="CW73"/>
  <c r="CV73"/>
  <c r="CU73"/>
  <c r="CT73"/>
  <c r="CS73"/>
  <c r="CR73"/>
  <c r="CQ73"/>
  <c r="CP73"/>
  <c r="CM73"/>
  <c r="CL73"/>
  <c r="CK73"/>
  <c r="CJ73"/>
  <c r="CI73"/>
  <c r="CH73"/>
  <c r="CG73"/>
  <c r="CF73"/>
  <c r="CE73"/>
  <c r="CD73"/>
  <c r="CC73"/>
  <c r="BZ73"/>
  <c r="BY73"/>
  <c r="BX73"/>
  <c r="BW73"/>
  <c r="BV73"/>
  <c r="BU73"/>
  <c r="BT73"/>
  <c r="BS73"/>
  <c r="BR73"/>
  <c r="BQ73"/>
  <c r="BP73"/>
  <c r="BM73"/>
  <c r="BL73"/>
  <c r="BK73"/>
  <c r="BJ73"/>
  <c r="BI73"/>
  <c r="BH73"/>
  <c r="BG73"/>
  <c r="BF73"/>
  <c r="BE73"/>
  <c r="BD73"/>
  <c r="BC73"/>
  <c r="AZ73"/>
  <c r="AY73"/>
  <c r="AX73"/>
  <c r="AW73"/>
  <c r="AM73"/>
  <c r="AL73"/>
  <c r="AK73"/>
  <c r="AJ73"/>
  <c r="AI73"/>
  <c r="AH73"/>
  <c r="AG73"/>
  <c r="AF73"/>
  <c r="AE73"/>
  <c r="AD73"/>
  <c r="AC73"/>
  <c r="Z73"/>
  <c r="Y73"/>
  <c r="X73"/>
  <c r="W73"/>
  <c r="V73"/>
  <c r="U73"/>
  <c r="T73"/>
  <c r="S73"/>
  <c r="R73"/>
  <c r="Q73"/>
  <c r="P73"/>
  <c r="M73"/>
  <c r="L73"/>
  <c r="K73"/>
  <c r="J73"/>
  <c r="I73"/>
  <c r="H73"/>
  <c r="G73"/>
  <c r="F73"/>
  <c r="E73"/>
  <c r="D73"/>
  <c r="C73"/>
  <c r="DZ72"/>
  <c r="DY72"/>
  <c r="DX72"/>
  <c r="DW72"/>
  <c r="DV72"/>
  <c r="DU72"/>
  <c r="DT72"/>
  <c r="DS72"/>
  <c r="DR72"/>
  <c r="DQ72"/>
  <c r="DP72"/>
  <c r="DM72"/>
  <c r="DL72"/>
  <c r="DK72"/>
  <c r="DJ72"/>
  <c r="DI72"/>
  <c r="DH72"/>
  <c r="DG72"/>
  <c r="DF72"/>
  <c r="DE72"/>
  <c r="DD72"/>
  <c r="DC72"/>
  <c r="CZ72"/>
  <c r="CY72"/>
  <c r="CX72"/>
  <c r="CW72"/>
  <c r="CV72"/>
  <c r="CU72"/>
  <c r="CT72"/>
  <c r="CS72"/>
  <c r="CR72"/>
  <c r="CQ72"/>
  <c r="CP72"/>
  <c r="CM72"/>
  <c r="CL72"/>
  <c r="CK72"/>
  <c r="CJ72"/>
  <c r="CI72"/>
  <c r="CH72"/>
  <c r="CG72"/>
  <c r="CF72"/>
  <c r="CE72"/>
  <c r="CD72"/>
  <c r="CC72"/>
  <c r="BZ72"/>
  <c r="BY72"/>
  <c r="BX72"/>
  <c r="BW72"/>
  <c r="BV72"/>
  <c r="BU72"/>
  <c r="BT72"/>
  <c r="BS72"/>
  <c r="BR72"/>
  <c r="BQ72"/>
  <c r="BP72"/>
  <c r="BM72"/>
  <c r="BL72"/>
  <c r="BK72"/>
  <c r="BJ72"/>
  <c r="BI72"/>
  <c r="BH72"/>
  <c r="BG72"/>
  <c r="BF72"/>
  <c r="BE72"/>
  <c r="BD72"/>
  <c r="BC72"/>
  <c r="AZ72"/>
  <c r="AY72"/>
  <c r="AX72"/>
  <c r="AW72"/>
  <c r="AM72"/>
  <c r="AL72"/>
  <c r="AK72"/>
  <c r="AJ72"/>
  <c r="AI72"/>
  <c r="AH72"/>
  <c r="AG72"/>
  <c r="AF72"/>
  <c r="AE72"/>
  <c r="AD72"/>
  <c r="AC72"/>
  <c r="Z72"/>
  <c r="Y72"/>
  <c r="X72"/>
  <c r="W72"/>
  <c r="V72"/>
  <c r="U72"/>
  <c r="T72"/>
  <c r="S72"/>
  <c r="R72"/>
  <c r="Q72"/>
  <c r="P72"/>
  <c r="M72"/>
  <c r="L72"/>
  <c r="K72"/>
  <c r="J72"/>
  <c r="I72"/>
  <c r="H72"/>
  <c r="G72"/>
  <c r="F72"/>
  <c r="E72"/>
  <c r="D72"/>
  <c r="C72"/>
  <c r="DZ71"/>
  <c r="DY71"/>
  <c r="DX71"/>
  <c r="DW71"/>
  <c r="DV71"/>
  <c r="DU71"/>
  <c r="DT71"/>
  <c r="DS71"/>
  <c r="DR71"/>
  <c r="DQ71"/>
  <c r="DP71"/>
  <c r="DM71"/>
  <c r="DL71"/>
  <c r="DK71"/>
  <c r="DJ71"/>
  <c r="DI71"/>
  <c r="DH71"/>
  <c r="DG71"/>
  <c r="DF71"/>
  <c r="DE71"/>
  <c r="DD71"/>
  <c r="DC71"/>
  <c r="CZ71"/>
  <c r="CY71"/>
  <c r="CX71"/>
  <c r="CW71"/>
  <c r="CV71"/>
  <c r="CU71"/>
  <c r="CT71"/>
  <c r="CS71"/>
  <c r="CR71"/>
  <c r="CQ71"/>
  <c r="CP71"/>
  <c r="CM71"/>
  <c r="CL71"/>
  <c r="CK71"/>
  <c r="CJ71"/>
  <c r="CI71"/>
  <c r="CH71"/>
  <c r="CG71"/>
  <c r="CF71"/>
  <c r="CE71"/>
  <c r="CD71"/>
  <c r="CC71"/>
  <c r="BZ71"/>
  <c r="BY71"/>
  <c r="BX71"/>
  <c r="BW71"/>
  <c r="BV71"/>
  <c r="BU71"/>
  <c r="BT71"/>
  <c r="BS71"/>
  <c r="BR71"/>
  <c r="BQ71"/>
  <c r="BP71"/>
  <c r="BM71"/>
  <c r="BL71"/>
  <c r="BK71"/>
  <c r="BJ71"/>
  <c r="BI71"/>
  <c r="BH71"/>
  <c r="BG71"/>
  <c r="BF71"/>
  <c r="BE71"/>
  <c r="BD71"/>
  <c r="BC71"/>
  <c r="AZ71"/>
  <c r="AY71"/>
  <c r="AX71"/>
  <c r="AW71"/>
  <c r="AM71"/>
  <c r="AL71"/>
  <c r="AK71"/>
  <c r="AJ71"/>
  <c r="AI71"/>
  <c r="AH71"/>
  <c r="AG71"/>
  <c r="AF71"/>
  <c r="AE71"/>
  <c r="AD71"/>
  <c r="AC71"/>
  <c r="Z71"/>
  <c r="Y71"/>
  <c r="X71"/>
  <c r="W71"/>
  <c r="V71"/>
  <c r="U71"/>
  <c r="T71"/>
  <c r="S71"/>
  <c r="R71"/>
  <c r="Q71"/>
  <c r="P71"/>
  <c r="M71"/>
  <c r="L71"/>
  <c r="K71"/>
  <c r="J71"/>
  <c r="I71"/>
  <c r="H71"/>
  <c r="G71"/>
  <c r="F71"/>
  <c r="E71"/>
  <c r="D71"/>
  <c r="C71"/>
  <c r="DZ70"/>
  <c r="DY70"/>
  <c r="DX70"/>
  <c r="DW70"/>
  <c r="DV70"/>
  <c r="DU70"/>
  <c r="DT70"/>
  <c r="DS70"/>
  <c r="DR70"/>
  <c r="DQ70"/>
  <c r="DP70"/>
  <c r="DM70"/>
  <c r="DL70"/>
  <c r="DK70"/>
  <c r="DJ70"/>
  <c r="DI70"/>
  <c r="DH70"/>
  <c r="DG70"/>
  <c r="DF70"/>
  <c r="DE70"/>
  <c r="DD70"/>
  <c r="DC70"/>
  <c r="CZ70"/>
  <c r="CY70"/>
  <c r="CX70"/>
  <c r="CW70"/>
  <c r="CV70"/>
  <c r="CU70"/>
  <c r="CT70"/>
  <c r="CS70"/>
  <c r="CR70"/>
  <c r="CQ70"/>
  <c r="CP70"/>
  <c r="CM70"/>
  <c r="CL70"/>
  <c r="CK70"/>
  <c r="CJ70"/>
  <c r="CI70"/>
  <c r="CH70"/>
  <c r="CG70"/>
  <c r="CF70"/>
  <c r="CE70"/>
  <c r="CD70"/>
  <c r="CC70"/>
  <c r="BZ70"/>
  <c r="BY70"/>
  <c r="BX70"/>
  <c r="BW70"/>
  <c r="BV70"/>
  <c r="BU70"/>
  <c r="BT70"/>
  <c r="BS70"/>
  <c r="BR70"/>
  <c r="BQ70"/>
  <c r="BP70"/>
  <c r="BM70"/>
  <c r="BL70"/>
  <c r="BK70"/>
  <c r="BJ70"/>
  <c r="BI70"/>
  <c r="BH70"/>
  <c r="BG70"/>
  <c r="BF70"/>
  <c r="BE70"/>
  <c r="BD70"/>
  <c r="BC70"/>
  <c r="AZ70"/>
  <c r="AY70"/>
  <c r="AX70"/>
  <c r="AW70"/>
  <c r="AM70"/>
  <c r="AL70"/>
  <c r="AK70"/>
  <c r="AJ70"/>
  <c r="AI70"/>
  <c r="AH70"/>
  <c r="AG70"/>
  <c r="AF70"/>
  <c r="AE70"/>
  <c r="AD70"/>
  <c r="AC70"/>
  <c r="Z70"/>
  <c r="Y70"/>
  <c r="X70"/>
  <c r="W70"/>
  <c r="V70"/>
  <c r="U70"/>
  <c r="T70"/>
  <c r="S70"/>
  <c r="R70"/>
  <c r="Q70"/>
  <c r="P70"/>
  <c r="M70"/>
  <c r="L70"/>
  <c r="K70"/>
  <c r="J70"/>
  <c r="I70"/>
  <c r="H70"/>
  <c r="G70"/>
  <c r="F70"/>
  <c r="E70"/>
  <c r="D70"/>
  <c r="C70"/>
  <c r="DZ69"/>
  <c r="DY69"/>
  <c r="DX69"/>
  <c r="DW69"/>
  <c r="DV69"/>
  <c r="DU69"/>
  <c r="DT69"/>
  <c r="DS69"/>
  <c r="DR69"/>
  <c r="DQ69"/>
  <c r="DP69"/>
  <c r="DM69"/>
  <c r="DL69"/>
  <c r="DK69"/>
  <c r="DJ69"/>
  <c r="DI69"/>
  <c r="DH69"/>
  <c r="DG69"/>
  <c r="DF69"/>
  <c r="DE69"/>
  <c r="DD69"/>
  <c r="DC69"/>
  <c r="CZ69"/>
  <c r="CY69"/>
  <c r="CX69"/>
  <c r="CW69"/>
  <c r="CV69"/>
  <c r="CU69"/>
  <c r="CT69"/>
  <c r="CS69"/>
  <c r="CR69"/>
  <c r="CQ69"/>
  <c r="CP69"/>
  <c r="CM69"/>
  <c r="CL69"/>
  <c r="CK69"/>
  <c r="CJ69"/>
  <c r="CI69"/>
  <c r="CH69"/>
  <c r="CG69"/>
  <c r="CF69"/>
  <c r="CE69"/>
  <c r="CD69"/>
  <c r="CC69"/>
  <c r="BZ69"/>
  <c r="BY69"/>
  <c r="BX69"/>
  <c r="BW69"/>
  <c r="BV69"/>
  <c r="BU69"/>
  <c r="BT69"/>
  <c r="BS69"/>
  <c r="BR69"/>
  <c r="BQ69"/>
  <c r="BP69"/>
  <c r="BM69"/>
  <c r="BL69"/>
  <c r="BK69"/>
  <c r="BJ69"/>
  <c r="BI69"/>
  <c r="BH69"/>
  <c r="BG69"/>
  <c r="BF69"/>
  <c r="BE69"/>
  <c r="BD69"/>
  <c r="BC69"/>
  <c r="AZ69"/>
  <c r="AY69"/>
  <c r="AX69"/>
  <c r="AW69"/>
  <c r="AM69"/>
  <c r="AL69"/>
  <c r="AK69"/>
  <c r="AJ69"/>
  <c r="AI69"/>
  <c r="AH69"/>
  <c r="AG69"/>
  <c r="AF69"/>
  <c r="AE69"/>
  <c r="AD69"/>
  <c r="AC69"/>
  <c r="Z69"/>
  <c r="Y69"/>
  <c r="X69"/>
  <c r="W69"/>
  <c r="V69"/>
  <c r="U69"/>
  <c r="T69"/>
  <c r="S69"/>
  <c r="R69"/>
  <c r="Q69"/>
  <c r="P69"/>
  <c r="M69"/>
  <c r="L69"/>
  <c r="K69"/>
  <c r="J69"/>
  <c r="I69"/>
  <c r="H69"/>
  <c r="G69"/>
  <c r="F69"/>
  <c r="E69"/>
  <c r="D69"/>
  <c r="C69"/>
  <c r="DZ68"/>
  <c r="DY68"/>
  <c r="DX68"/>
  <c r="DW68"/>
  <c r="DV68"/>
  <c r="DU68"/>
  <c r="DT68"/>
  <c r="DS68"/>
  <c r="DR68"/>
  <c r="DQ68"/>
  <c r="DP68"/>
  <c r="DM68"/>
  <c r="DL68"/>
  <c r="DK68"/>
  <c r="DJ68"/>
  <c r="DI68"/>
  <c r="DH68"/>
  <c r="DG68"/>
  <c r="DF68"/>
  <c r="DE68"/>
  <c r="DD68"/>
  <c r="DC68"/>
  <c r="CZ68"/>
  <c r="CY68"/>
  <c r="CX68"/>
  <c r="CW68"/>
  <c r="CV68"/>
  <c r="CU68"/>
  <c r="CT68"/>
  <c r="CS68"/>
  <c r="CR68"/>
  <c r="CQ68"/>
  <c r="CP68"/>
  <c r="CM68"/>
  <c r="CL68"/>
  <c r="CK68"/>
  <c r="CJ68"/>
  <c r="CI68"/>
  <c r="CH68"/>
  <c r="CG68"/>
  <c r="CF68"/>
  <c r="CE68"/>
  <c r="CD68"/>
  <c r="CC68"/>
  <c r="BZ68"/>
  <c r="BY68"/>
  <c r="BX68"/>
  <c r="BW68"/>
  <c r="BV68"/>
  <c r="BU68"/>
  <c r="BT68"/>
  <c r="BS68"/>
  <c r="BR68"/>
  <c r="BQ68"/>
  <c r="BP68"/>
  <c r="BM68"/>
  <c r="BL68"/>
  <c r="BK68"/>
  <c r="BJ68"/>
  <c r="BI68"/>
  <c r="BH68"/>
  <c r="BG68"/>
  <c r="BF68"/>
  <c r="BE68"/>
  <c r="BD68"/>
  <c r="BC68"/>
  <c r="AZ68"/>
  <c r="AY68"/>
  <c r="AX68"/>
  <c r="AW68"/>
  <c r="AM68"/>
  <c r="AL68"/>
  <c r="AK68"/>
  <c r="AJ68"/>
  <c r="AI68"/>
  <c r="AH68"/>
  <c r="AG68"/>
  <c r="AF68"/>
  <c r="AE68"/>
  <c r="AD68"/>
  <c r="AC68"/>
  <c r="Z68"/>
  <c r="Y68"/>
  <c r="X68"/>
  <c r="W68"/>
  <c r="V68"/>
  <c r="U68"/>
  <c r="T68"/>
  <c r="S68"/>
  <c r="R68"/>
  <c r="Q68"/>
  <c r="P68"/>
  <c r="M68"/>
  <c r="L68"/>
  <c r="K68"/>
  <c r="J68"/>
  <c r="I68"/>
  <c r="H68"/>
  <c r="G68"/>
  <c r="F68"/>
  <c r="E68"/>
  <c r="D68"/>
  <c r="C68"/>
  <c r="DZ67"/>
  <c r="DY67"/>
  <c r="DX67"/>
  <c r="DW67"/>
  <c r="DV67"/>
  <c r="DU67"/>
  <c r="DT67"/>
  <c r="DS67"/>
  <c r="DR67"/>
  <c r="DQ67"/>
  <c r="DP67"/>
  <c r="DM67"/>
  <c r="DL67"/>
  <c r="DK67"/>
  <c r="DJ67"/>
  <c r="DI67"/>
  <c r="DH67"/>
  <c r="DG67"/>
  <c r="DF67"/>
  <c r="DE67"/>
  <c r="DD67"/>
  <c r="DC67"/>
  <c r="CZ67"/>
  <c r="CY67"/>
  <c r="CX67"/>
  <c r="CW67"/>
  <c r="CV67"/>
  <c r="CU67"/>
  <c r="CT67"/>
  <c r="CS67"/>
  <c r="CR67"/>
  <c r="CQ67"/>
  <c r="CP67"/>
  <c r="CM67"/>
  <c r="CL67"/>
  <c r="CK67"/>
  <c r="CJ67"/>
  <c r="CI67"/>
  <c r="CH67"/>
  <c r="CG67"/>
  <c r="CF67"/>
  <c r="CE67"/>
  <c r="CD67"/>
  <c r="CC67"/>
  <c r="BZ67"/>
  <c r="BY67"/>
  <c r="BX67"/>
  <c r="BW67"/>
  <c r="BV67"/>
  <c r="BU67"/>
  <c r="BT67"/>
  <c r="BS67"/>
  <c r="BR67"/>
  <c r="BQ67"/>
  <c r="BP67"/>
  <c r="BM67"/>
  <c r="BL67"/>
  <c r="BK67"/>
  <c r="BJ67"/>
  <c r="BI67"/>
  <c r="BH67"/>
  <c r="BG67"/>
  <c r="BF67"/>
  <c r="BE67"/>
  <c r="BD67"/>
  <c r="BC67"/>
  <c r="AZ67"/>
  <c r="AY67"/>
  <c r="AX67"/>
  <c r="AW67"/>
  <c r="AM67"/>
  <c r="AL67"/>
  <c r="AK67"/>
  <c r="AJ67"/>
  <c r="AI67"/>
  <c r="AH67"/>
  <c r="AG67"/>
  <c r="AF67"/>
  <c r="AE67"/>
  <c r="AD67"/>
  <c r="AC67"/>
  <c r="Z67"/>
  <c r="Y67"/>
  <c r="X67"/>
  <c r="W67"/>
  <c r="V67"/>
  <c r="U67"/>
  <c r="T67"/>
  <c r="S67"/>
  <c r="R67"/>
  <c r="Q67"/>
  <c r="P67"/>
  <c r="M67"/>
  <c r="L67"/>
  <c r="K67"/>
  <c r="J67"/>
  <c r="I67"/>
  <c r="H67"/>
  <c r="G67"/>
  <c r="F67"/>
  <c r="E67"/>
  <c r="D67"/>
  <c r="C67"/>
  <c r="DZ66"/>
  <c r="DY66"/>
  <c r="DX66"/>
  <c r="DW66"/>
  <c r="DV66"/>
  <c r="DU66"/>
  <c r="DT66"/>
  <c r="DS66"/>
  <c r="DR66"/>
  <c r="DQ66"/>
  <c r="DP66"/>
  <c r="DM66"/>
  <c r="DL66"/>
  <c r="DK66"/>
  <c r="DJ66"/>
  <c r="DI66"/>
  <c r="DH66"/>
  <c r="DG66"/>
  <c r="DF66"/>
  <c r="DE66"/>
  <c r="DD66"/>
  <c r="DC66"/>
  <c r="CZ66"/>
  <c r="CY66"/>
  <c r="CX66"/>
  <c r="CW66"/>
  <c r="CV66"/>
  <c r="CU66"/>
  <c r="CT66"/>
  <c r="CS66"/>
  <c r="CR66"/>
  <c r="CQ66"/>
  <c r="CP66"/>
  <c r="CM66"/>
  <c r="CL66"/>
  <c r="CK66"/>
  <c r="CJ66"/>
  <c r="CI66"/>
  <c r="CH66"/>
  <c r="CG66"/>
  <c r="CF66"/>
  <c r="CE66"/>
  <c r="CD66"/>
  <c r="CC66"/>
  <c r="BZ66"/>
  <c r="BY66"/>
  <c r="BX66"/>
  <c r="BW66"/>
  <c r="BV66"/>
  <c r="BU66"/>
  <c r="BT66"/>
  <c r="BS66"/>
  <c r="BR66"/>
  <c r="BQ66"/>
  <c r="BP66"/>
  <c r="BM66"/>
  <c r="BL66"/>
  <c r="BK66"/>
  <c r="BJ66"/>
  <c r="BI66"/>
  <c r="BH66"/>
  <c r="BG66"/>
  <c r="BF66"/>
  <c r="BE66"/>
  <c r="BD66"/>
  <c r="BC66"/>
  <c r="AZ66"/>
  <c r="AY66"/>
  <c r="AX66"/>
  <c r="AW66"/>
  <c r="AM66"/>
  <c r="AL66"/>
  <c r="AK66"/>
  <c r="AJ66"/>
  <c r="AI66"/>
  <c r="AH66"/>
  <c r="AG66"/>
  <c r="AF66"/>
  <c r="AE66"/>
  <c r="AD66"/>
  <c r="AC66"/>
  <c r="Z66"/>
  <c r="Y66"/>
  <c r="X66"/>
  <c r="W66"/>
  <c r="V66"/>
  <c r="U66"/>
  <c r="T66"/>
  <c r="S66"/>
  <c r="R66"/>
  <c r="Q66"/>
  <c r="P66"/>
  <c r="M66"/>
  <c r="L66"/>
  <c r="K66"/>
  <c r="J66"/>
  <c r="I66"/>
  <c r="H66"/>
  <c r="G66"/>
  <c r="F66"/>
  <c r="E66"/>
  <c r="D66"/>
  <c r="C66"/>
  <c r="DZ65"/>
  <c r="DY65"/>
  <c r="DX65"/>
  <c r="DW65"/>
  <c r="DV65"/>
  <c r="DU65"/>
  <c r="DT65"/>
  <c r="DS65"/>
  <c r="DR65"/>
  <c r="DQ65"/>
  <c r="DP65"/>
  <c r="DM65"/>
  <c r="DL65"/>
  <c r="DK65"/>
  <c r="DJ65"/>
  <c r="DI65"/>
  <c r="DH65"/>
  <c r="DG65"/>
  <c r="DF65"/>
  <c r="DE65"/>
  <c r="DD65"/>
  <c r="DC65"/>
  <c r="CZ65"/>
  <c r="CY65"/>
  <c r="CX65"/>
  <c r="CW65"/>
  <c r="CV65"/>
  <c r="CU65"/>
  <c r="CT65"/>
  <c r="CS65"/>
  <c r="CR65"/>
  <c r="CQ65"/>
  <c r="CP65"/>
  <c r="CM65"/>
  <c r="CL65"/>
  <c r="CK65"/>
  <c r="CJ65"/>
  <c r="CI65"/>
  <c r="CH65"/>
  <c r="CG65"/>
  <c r="CF65"/>
  <c r="CE65"/>
  <c r="CD65"/>
  <c r="CC65"/>
  <c r="BZ65"/>
  <c r="BY65"/>
  <c r="BX65"/>
  <c r="BW65"/>
  <c r="BV65"/>
  <c r="BU65"/>
  <c r="BT65"/>
  <c r="BS65"/>
  <c r="BR65"/>
  <c r="BQ65"/>
  <c r="BP65"/>
  <c r="BM65"/>
  <c r="BL65"/>
  <c r="BK65"/>
  <c r="BJ65"/>
  <c r="BI65"/>
  <c r="BH65"/>
  <c r="BG65"/>
  <c r="BF65"/>
  <c r="BE65"/>
  <c r="BD65"/>
  <c r="BC65"/>
  <c r="AZ65"/>
  <c r="AY65"/>
  <c r="AX65"/>
  <c r="AW65"/>
  <c r="AM65"/>
  <c r="AL65"/>
  <c r="AK65"/>
  <c r="AJ65"/>
  <c r="AI65"/>
  <c r="AH65"/>
  <c r="AG65"/>
  <c r="AF65"/>
  <c r="AE65"/>
  <c r="AD65"/>
  <c r="AC65"/>
  <c r="Z65"/>
  <c r="Y65"/>
  <c r="X65"/>
  <c r="W65"/>
  <c r="V65"/>
  <c r="U65"/>
  <c r="T65"/>
  <c r="S65"/>
  <c r="R65"/>
  <c r="Q65"/>
  <c r="P65"/>
  <c r="M65"/>
  <c r="L65"/>
  <c r="K65"/>
  <c r="J65"/>
  <c r="I65"/>
  <c r="H65"/>
  <c r="G65"/>
  <c r="F65"/>
  <c r="E65"/>
  <c r="D65"/>
  <c r="C65"/>
  <c r="DZ64"/>
  <c r="DY64"/>
  <c r="DX64"/>
  <c r="DW64"/>
  <c r="DV64"/>
  <c r="DU64"/>
  <c r="DT64"/>
  <c r="DS64"/>
  <c r="DR64"/>
  <c r="DQ64"/>
  <c r="DP64"/>
  <c r="DM64"/>
  <c r="DL64"/>
  <c r="DK64"/>
  <c r="DJ64"/>
  <c r="DI64"/>
  <c r="DH64"/>
  <c r="DG64"/>
  <c r="DF64"/>
  <c r="DE64"/>
  <c r="DD64"/>
  <c r="DC64"/>
  <c r="CZ64"/>
  <c r="CY64"/>
  <c r="CX64"/>
  <c r="CW64"/>
  <c r="CV64"/>
  <c r="CU64"/>
  <c r="CT64"/>
  <c r="CS64"/>
  <c r="CR64"/>
  <c r="CQ64"/>
  <c r="CP64"/>
  <c r="CM64"/>
  <c r="CL64"/>
  <c r="CK64"/>
  <c r="CJ64"/>
  <c r="CI64"/>
  <c r="CH64"/>
  <c r="CG64"/>
  <c r="CF64"/>
  <c r="CE64"/>
  <c r="CD64"/>
  <c r="CC64"/>
  <c r="BZ64"/>
  <c r="BY64"/>
  <c r="BX64"/>
  <c r="BW64"/>
  <c r="BV64"/>
  <c r="BU64"/>
  <c r="BT64"/>
  <c r="BS64"/>
  <c r="BR64"/>
  <c r="BQ64"/>
  <c r="BP64"/>
  <c r="BM64"/>
  <c r="BL64"/>
  <c r="BK64"/>
  <c r="BJ64"/>
  <c r="BI64"/>
  <c r="BH64"/>
  <c r="BG64"/>
  <c r="BF64"/>
  <c r="BE64"/>
  <c r="BD64"/>
  <c r="BC64"/>
  <c r="AZ64"/>
  <c r="AY64"/>
  <c r="AX64"/>
  <c r="AW64"/>
  <c r="AM64"/>
  <c r="AL64"/>
  <c r="AK64"/>
  <c r="AJ64"/>
  <c r="AI64"/>
  <c r="AH64"/>
  <c r="AG64"/>
  <c r="AF64"/>
  <c r="AE64"/>
  <c r="AD64"/>
  <c r="AC64"/>
  <c r="Z64"/>
  <c r="Y64"/>
  <c r="X64"/>
  <c r="W64"/>
  <c r="V64"/>
  <c r="U64"/>
  <c r="T64"/>
  <c r="S64"/>
  <c r="R64"/>
  <c r="Q64"/>
  <c r="P64"/>
  <c r="M64"/>
  <c r="L64"/>
  <c r="K64"/>
  <c r="J64"/>
  <c r="I64"/>
  <c r="H64"/>
  <c r="G64"/>
  <c r="F64"/>
  <c r="E64"/>
  <c r="D64"/>
  <c r="C64"/>
  <c r="DZ63"/>
  <c r="DY63"/>
  <c r="DX63"/>
  <c r="DW63"/>
  <c r="DV63"/>
  <c r="DU63"/>
  <c r="DT63"/>
  <c r="DS63"/>
  <c r="DR63"/>
  <c r="DQ63"/>
  <c r="DP63"/>
  <c r="DM63"/>
  <c r="DL63"/>
  <c r="DK63"/>
  <c r="DJ63"/>
  <c r="DI63"/>
  <c r="DH63"/>
  <c r="DG63"/>
  <c r="DF63"/>
  <c r="DE63"/>
  <c r="DD63"/>
  <c r="DC63"/>
  <c r="CZ63"/>
  <c r="CY63"/>
  <c r="CX63"/>
  <c r="CW63"/>
  <c r="CV63"/>
  <c r="CU63"/>
  <c r="CT63"/>
  <c r="CS63"/>
  <c r="CR63"/>
  <c r="CQ63"/>
  <c r="CP63"/>
  <c r="CM63"/>
  <c r="CL63"/>
  <c r="CK63"/>
  <c r="CJ63"/>
  <c r="CI63"/>
  <c r="CH63"/>
  <c r="CG63"/>
  <c r="CF63"/>
  <c r="CE63"/>
  <c r="CD63"/>
  <c r="CC63"/>
  <c r="BZ63"/>
  <c r="BY63"/>
  <c r="BX63"/>
  <c r="BW63"/>
  <c r="BV63"/>
  <c r="BU63"/>
  <c r="BT63"/>
  <c r="BS63"/>
  <c r="BR63"/>
  <c r="BQ63"/>
  <c r="BP63"/>
  <c r="BM63"/>
  <c r="BL63"/>
  <c r="BK63"/>
  <c r="BJ63"/>
  <c r="BI63"/>
  <c r="BH63"/>
  <c r="BG63"/>
  <c r="BF63"/>
  <c r="BE63"/>
  <c r="BD63"/>
  <c r="BC63"/>
  <c r="AZ63"/>
  <c r="AY63"/>
  <c r="AX63"/>
  <c r="AW63"/>
  <c r="AM63"/>
  <c r="AL63"/>
  <c r="AK63"/>
  <c r="AJ63"/>
  <c r="AI63"/>
  <c r="AH63"/>
  <c r="AG63"/>
  <c r="AF63"/>
  <c r="AE63"/>
  <c r="AD63"/>
  <c r="AC63"/>
  <c r="Z63"/>
  <c r="Y63"/>
  <c r="X63"/>
  <c r="W63"/>
  <c r="V63"/>
  <c r="U63"/>
  <c r="T63"/>
  <c r="S63"/>
  <c r="R63"/>
  <c r="Q63"/>
  <c r="P63"/>
  <c r="M63"/>
  <c r="L63"/>
  <c r="K63"/>
  <c r="J63"/>
  <c r="I63"/>
  <c r="H63"/>
  <c r="G63"/>
  <c r="F63"/>
  <c r="E63"/>
  <c r="D63"/>
  <c r="C63"/>
  <c r="DZ62"/>
  <c r="DY62"/>
  <c r="DX62"/>
  <c r="DW62"/>
  <c r="DV62"/>
  <c r="DU62"/>
  <c r="DT62"/>
  <c r="DS62"/>
  <c r="DR62"/>
  <c r="DQ62"/>
  <c r="DP62"/>
  <c r="DM62"/>
  <c r="DL62"/>
  <c r="DK62"/>
  <c r="DJ62"/>
  <c r="DI62"/>
  <c r="DH62"/>
  <c r="DG62"/>
  <c r="DF62"/>
  <c r="DE62"/>
  <c r="DD62"/>
  <c r="DC62"/>
  <c r="CZ62"/>
  <c r="CY62"/>
  <c r="CX62"/>
  <c r="CW62"/>
  <c r="CV62"/>
  <c r="CU62"/>
  <c r="CT62"/>
  <c r="CS62"/>
  <c r="CR62"/>
  <c r="CQ62"/>
  <c r="CP62"/>
  <c r="CM62"/>
  <c r="CL62"/>
  <c r="CK62"/>
  <c r="CJ62"/>
  <c r="CI62"/>
  <c r="CH62"/>
  <c r="CG62"/>
  <c r="CF62"/>
  <c r="CE62"/>
  <c r="CD62"/>
  <c r="CC62"/>
  <c r="BZ62"/>
  <c r="BY62"/>
  <c r="BX62"/>
  <c r="BW62"/>
  <c r="BV62"/>
  <c r="BU62"/>
  <c r="BT62"/>
  <c r="BS62"/>
  <c r="BR62"/>
  <c r="BQ62"/>
  <c r="BP62"/>
  <c r="BM62"/>
  <c r="BL62"/>
  <c r="BK62"/>
  <c r="BJ62"/>
  <c r="BI62"/>
  <c r="BH62"/>
  <c r="BG62"/>
  <c r="BF62"/>
  <c r="BE62"/>
  <c r="BD62"/>
  <c r="BC62"/>
  <c r="AZ62"/>
  <c r="AY62"/>
  <c r="AX62"/>
  <c r="AW62"/>
  <c r="AM62"/>
  <c r="AL62"/>
  <c r="AK62"/>
  <c r="AJ62"/>
  <c r="AI62"/>
  <c r="AH62"/>
  <c r="AG62"/>
  <c r="AF62"/>
  <c r="AE62"/>
  <c r="AD62"/>
  <c r="AC62"/>
  <c r="Z62"/>
  <c r="Y62"/>
  <c r="X62"/>
  <c r="W62"/>
  <c r="V62"/>
  <c r="U62"/>
  <c r="T62"/>
  <c r="S62"/>
  <c r="R62"/>
  <c r="Q62"/>
  <c r="P62"/>
  <c r="M62"/>
  <c r="L62"/>
  <c r="K62"/>
  <c r="J62"/>
  <c r="I62"/>
  <c r="H62"/>
  <c r="G62"/>
  <c r="F62"/>
  <c r="E62"/>
  <c r="D62"/>
  <c r="C62"/>
  <c r="DZ61"/>
  <c r="DY61"/>
  <c r="DX61"/>
  <c r="DW61"/>
  <c r="DV61"/>
  <c r="DU61"/>
  <c r="DT61"/>
  <c r="DS61"/>
  <c r="DR61"/>
  <c r="DQ61"/>
  <c r="DP61"/>
  <c r="DM61"/>
  <c r="DL61"/>
  <c r="DK61"/>
  <c r="DJ61"/>
  <c r="DI61"/>
  <c r="DH61"/>
  <c r="DG61"/>
  <c r="DF61"/>
  <c r="DE61"/>
  <c r="DD61"/>
  <c r="DC61"/>
  <c r="CZ61"/>
  <c r="CY61"/>
  <c r="CX61"/>
  <c r="CW61"/>
  <c r="CV61"/>
  <c r="CU61"/>
  <c r="CT61"/>
  <c r="CS61"/>
  <c r="CR61"/>
  <c r="CQ61"/>
  <c r="CP61"/>
  <c r="CM61"/>
  <c r="CL61"/>
  <c r="CK61"/>
  <c r="CJ61"/>
  <c r="CI61"/>
  <c r="CH61"/>
  <c r="CG61"/>
  <c r="CF61"/>
  <c r="CE61"/>
  <c r="CD61"/>
  <c r="CC61"/>
  <c r="BZ61"/>
  <c r="BY61"/>
  <c r="BX61"/>
  <c r="BW61"/>
  <c r="BV61"/>
  <c r="BU61"/>
  <c r="BT61"/>
  <c r="BS61"/>
  <c r="BR61"/>
  <c r="BQ61"/>
  <c r="BP61"/>
  <c r="BM61"/>
  <c r="BL61"/>
  <c r="BK61"/>
  <c r="BJ61"/>
  <c r="BI61"/>
  <c r="BH61"/>
  <c r="BG61"/>
  <c r="BF61"/>
  <c r="BE61"/>
  <c r="BD61"/>
  <c r="BC61"/>
  <c r="AZ61"/>
  <c r="AY61"/>
  <c r="AX61"/>
  <c r="AW61"/>
  <c r="AM61"/>
  <c r="AL61"/>
  <c r="AK61"/>
  <c r="AJ61"/>
  <c r="AI61"/>
  <c r="AH61"/>
  <c r="AG61"/>
  <c r="AF61"/>
  <c r="AE61"/>
  <c r="AD61"/>
  <c r="AC61"/>
  <c r="Z61"/>
  <c r="Y61"/>
  <c r="X61"/>
  <c r="W61"/>
  <c r="V61"/>
  <c r="U61"/>
  <c r="T61"/>
  <c r="S61"/>
  <c r="R61"/>
  <c r="Q61"/>
  <c r="P61"/>
  <c r="M61"/>
  <c r="L61"/>
  <c r="K61"/>
  <c r="J61"/>
  <c r="I61"/>
  <c r="H61"/>
  <c r="G61"/>
  <c r="F61"/>
  <c r="E61"/>
  <c r="D61"/>
  <c r="C61"/>
  <c r="DZ60"/>
  <c r="DY60"/>
  <c r="DX60"/>
  <c r="DW60"/>
  <c r="DV60"/>
  <c r="DU60"/>
  <c r="DT60"/>
  <c r="DS60"/>
  <c r="DR60"/>
  <c r="DQ60"/>
  <c r="DP60"/>
  <c r="DM60"/>
  <c r="DL60"/>
  <c r="DK60"/>
  <c r="DJ60"/>
  <c r="DI60"/>
  <c r="DH60"/>
  <c r="DG60"/>
  <c r="DF60"/>
  <c r="DE60"/>
  <c r="DD60"/>
  <c r="DC60"/>
  <c r="CZ60"/>
  <c r="CY60"/>
  <c r="CX60"/>
  <c r="CW60"/>
  <c r="CV60"/>
  <c r="CU60"/>
  <c r="CT60"/>
  <c r="CS60"/>
  <c r="CR60"/>
  <c r="CQ60"/>
  <c r="CP60"/>
  <c r="CM60"/>
  <c r="CL60"/>
  <c r="CK60"/>
  <c r="CJ60"/>
  <c r="CI60"/>
  <c r="CH60"/>
  <c r="CG60"/>
  <c r="CF60"/>
  <c r="CE60"/>
  <c r="CD60"/>
  <c r="CC60"/>
  <c r="BZ60"/>
  <c r="BY60"/>
  <c r="BX60"/>
  <c r="BW60"/>
  <c r="BV60"/>
  <c r="BU60"/>
  <c r="BT60"/>
  <c r="BS60"/>
  <c r="BR60"/>
  <c r="BQ60"/>
  <c r="BP60"/>
  <c r="BM60"/>
  <c r="BL60"/>
  <c r="BK60"/>
  <c r="BJ60"/>
  <c r="BI60"/>
  <c r="BH60"/>
  <c r="BG60"/>
  <c r="BF60"/>
  <c r="BE60"/>
  <c r="BD60"/>
  <c r="BC60"/>
  <c r="AZ60"/>
  <c r="AY60"/>
  <c r="AX60"/>
  <c r="AW60"/>
  <c r="AM60"/>
  <c r="AL60"/>
  <c r="AK60"/>
  <c r="AJ60"/>
  <c r="AI60"/>
  <c r="AH60"/>
  <c r="AG60"/>
  <c r="AF60"/>
  <c r="AE60"/>
  <c r="AD60"/>
  <c r="AC60"/>
  <c r="Z60"/>
  <c r="Y60"/>
  <c r="X60"/>
  <c r="W60"/>
  <c r="V60"/>
  <c r="U60"/>
  <c r="T60"/>
  <c r="S60"/>
  <c r="R60"/>
  <c r="Q60"/>
  <c r="P60"/>
  <c r="M60"/>
  <c r="L60"/>
  <c r="K60"/>
  <c r="J60"/>
  <c r="I60"/>
  <c r="H60"/>
  <c r="G60"/>
  <c r="F60"/>
  <c r="E60"/>
  <c r="D60"/>
  <c r="C60"/>
  <c r="DZ59"/>
  <c r="DY59"/>
  <c r="DX59"/>
  <c r="DW59"/>
  <c r="DV59"/>
  <c r="DU59"/>
  <c r="DT59"/>
  <c r="DS59"/>
  <c r="DR59"/>
  <c r="DQ59"/>
  <c r="DP59"/>
  <c r="DM59"/>
  <c r="DL59"/>
  <c r="DK59"/>
  <c r="DJ59"/>
  <c r="DI59"/>
  <c r="DH59"/>
  <c r="DG59"/>
  <c r="DF59"/>
  <c r="DE59"/>
  <c r="DD59"/>
  <c r="DC59"/>
  <c r="CZ59"/>
  <c r="CY59"/>
  <c r="CX59"/>
  <c r="CW59"/>
  <c r="CV59"/>
  <c r="CU59"/>
  <c r="CT59"/>
  <c r="CS59"/>
  <c r="CR59"/>
  <c r="CQ59"/>
  <c r="CP59"/>
  <c r="CM59"/>
  <c r="CL59"/>
  <c r="CK59"/>
  <c r="CJ59"/>
  <c r="CI59"/>
  <c r="CH59"/>
  <c r="CG59"/>
  <c r="CF59"/>
  <c r="CE59"/>
  <c r="CD59"/>
  <c r="CC59"/>
  <c r="BZ59"/>
  <c r="BY59"/>
  <c r="BX59"/>
  <c r="BW59"/>
  <c r="BV59"/>
  <c r="BU59"/>
  <c r="BT59"/>
  <c r="BS59"/>
  <c r="BR59"/>
  <c r="BQ59"/>
  <c r="BP59"/>
  <c r="BM59"/>
  <c r="BL59"/>
  <c r="BK59"/>
  <c r="BJ59"/>
  <c r="BI59"/>
  <c r="BH59"/>
  <c r="BG59"/>
  <c r="BF59"/>
  <c r="BE59"/>
  <c r="BD59"/>
  <c r="BC59"/>
  <c r="AZ59"/>
  <c r="AY59"/>
  <c r="AX59"/>
  <c r="AW59"/>
  <c r="AM59"/>
  <c r="AL59"/>
  <c r="AK59"/>
  <c r="AJ59"/>
  <c r="AI59"/>
  <c r="AH59"/>
  <c r="AG59"/>
  <c r="AF59"/>
  <c r="AE59"/>
  <c r="AD59"/>
  <c r="AC59"/>
  <c r="Z59"/>
  <c r="Y59"/>
  <c r="X59"/>
  <c r="W59"/>
  <c r="V59"/>
  <c r="U59"/>
  <c r="T59"/>
  <c r="S59"/>
  <c r="R59"/>
  <c r="Q59"/>
  <c r="P59"/>
  <c r="M59"/>
  <c r="L59"/>
  <c r="K59"/>
  <c r="J59"/>
  <c r="I59"/>
  <c r="H59"/>
  <c r="G59"/>
  <c r="F59"/>
  <c r="E59"/>
  <c r="D59"/>
  <c r="C59"/>
  <c r="DZ58"/>
  <c r="DY58"/>
  <c r="DX58"/>
  <c r="DW58"/>
  <c r="DV58"/>
  <c r="DU58"/>
  <c r="DT58"/>
  <c r="DS58"/>
  <c r="DR58"/>
  <c r="DQ58"/>
  <c r="DP58"/>
  <c r="DM58"/>
  <c r="DL58"/>
  <c r="DK58"/>
  <c r="DJ58"/>
  <c r="DI58"/>
  <c r="DH58"/>
  <c r="DG58"/>
  <c r="DF58"/>
  <c r="DE58"/>
  <c r="DD58"/>
  <c r="DC58"/>
  <c r="CZ58"/>
  <c r="CY58"/>
  <c r="CX58"/>
  <c r="CW58"/>
  <c r="CV58"/>
  <c r="CU58"/>
  <c r="CT58"/>
  <c r="CS58"/>
  <c r="CR58"/>
  <c r="CQ58"/>
  <c r="CP58"/>
  <c r="CM58"/>
  <c r="CL58"/>
  <c r="CK58"/>
  <c r="CJ58"/>
  <c r="CI58"/>
  <c r="CH58"/>
  <c r="CG58"/>
  <c r="CF58"/>
  <c r="CE58"/>
  <c r="CD58"/>
  <c r="CC58"/>
  <c r="BZ58"/>
  <c r="BY58"/>
  <c r="BX58"/>
  <c r="BW58"/>
  <c r="BV58"/>
  <c r="BU58"/>
  <c r="BT58"/>
  <c r="BS58"/>
  <c r="BR58"/>
  <c r="BQ58"/>
  <c r="BP58"/>
  <c r="BM58"/>
  <c r="BL58"/>
  <c r="BK58"/>
  <c r="BJ58"/>
  <c r="BI58"/>
  <c r="BH58"/>
  <c r="BG58"/>
  <c r="BF58"/>
  <c r="BE58"/>
  <c r="BD58"/>
  <c r="BC58"/>
  <c r="AZ58"/>
  <c r="AY58"/>
  <c r="AX58"/>
  <c r="AW58"/>
  <c r="AM58"/>
  <c r="AL58"/>
  <c r="AK58"/>
  <c r="AJ58"/>
  <c r="AI58"/>
  <c r="AH58"/>
  <c r="AG58"/>
  <c r="AF58"/>
  <c r="AE58"/>
  <c r="AD58"/>
  <c r="AC58"/>
  <c r="Z58"/>
  <c r="Y58"/>
  <c r="X58"/>
  <c r="W58"/>
  <c r="V58"/>
  <c r="U58"/>
  <c r="T58"/>
  <c r="S58"/>
  <c r="R58"/>
  <c r="Q58"/>
  <c r="P58"/>
  <c r="M58"/>
  <c r="L58"/>
  <c r="K58"/>
  <c r="J58"/>
  <c r="I58"/>
  <c r="H58"/>
  <c r="G58"/>
  <c r="F58"/>
  <c r="E58"/>
  <c r="D58"/>
  <c r="C58"/>
  <c r="DZ57"/>
  <c r="DY57"/>
  <c r="DX57"/>
  <c r="DW57"/>
  <c r="DV57"/>
  <c r="DU57"/>
  <c r="DT57"/>
  <c r="DS57"/>
  <c r="DR57"/>
  <c r="DQ57"/>
  <c r="DP57"/>
  <c r="DM57"/>
  <c r="DL57"/>
  <c r="DK57"/>
  <c r="DJ57"/>
  <c r="DI57"/>
  <c r="DH57"/>
  <c r="DG57"/>
  <c r="DF57"/>
  <c r="DE57"/>
  <c r="DD57"/>
  <c r="DC57"/>
  <c r="CZ57"/>
  <c r="CY57"/>
  <c r="CX57"/>
  <c r="CW57"/>
  <c r="CV57"/>
  <c r="CU57"/>
  <c r="CT57"/>
  <c r="CS57"/>
  <c r="CR57"/>
  <c r="CQ57"/>
  <c r="CP57"/>
  <c r="CM57"/>
  <c r="CL57"/>
  <c r="CK57"/>
  <c r="CJ57"/>
  <c r="CI57"/>
  <c r="CH57"/>
  <c r="CG57"/>
  <c r="CF57"/>
  <c r="CE57"/>
  <c r="CD57"/>
  <c r="CC57"/>
  <c r="BZ57"/>
  <c r="BY57"/>
  <c r="BX57"/>
  <c r="BW57"/>
  <c r="BV57"/>
  <c r="BU57"/>
  <c r="BT57"/>
  <c r="BS57"/>
  <c r="BR57"/>
  <c r="BQ57"/>
  <c r="BP57"/>
  <c r="BM57"/>
  <c r="BL57"/>
  <c r="BK57"/>
  <c r="BJ57"/>
  <c r="BI57"/>
  <c r="BH57"/>
  <c r="BG57"/>
  <c r="BF57"/>
  <c r="BE57"/>
  <c r="BD57"/>
  <c r="BC57"/>
  <c r="AZ57"/>
  <c r="AY57"/>
  <c r="AX57"/>
  <c r="AW57"/>
  <c r="AM57"/>
  <c r="AL57"/>
  <c r="AK57"/>
  <c r="AJ57"/>
  <c r="AI57"/>
  <c r="AH57"/>
  <c r="AG57"/>
  <c r="AF57"/>
  <c r="AE57"/>
  <c r="AD57"/>
  <c r="AC57"/>
  <c r="Z57"/>
  <c r="Y57"/>
  <c r="X57"/>
  <c r="W57"/>
  <c r="V57"/>
  <c r="U57"/>
  <c r="T57"/>
  <c r="S57"/>
  <c r="R57"/>
  <c r="Q57"/>
  <c r="P57"/>
  <c r="M57"/>
  <c r="L57"/>
  <c r="K57"/>
  <c r="J57"/>
  <c r="I57"/>
  <c r="H57"/>
  <c r="G57"/>
  <c r="F57"/>
  <c r="E57"/>
  <c r="D57"/>
  <c r="C57"/>
  <c r="DZ56"/>
  <c r="DY56"/>
  <c r="DX56"/>
  <c r="DW56"/>
  <c r="DV56"/>
  <c r="DU56"/>
  <c r="DT56"/>
  <c r="DS56"/>
  <c r="DR56"/>
  <c r="DQ56"/>
  <c r="DP56"/>
  <c r="DM56"/>
  <c r="DL56"/>
  <c r="DK56"/>
  <c r="DJ56"/>
  <c r="DI56"/>
  <c r="DH56"/>
  <c r="DG56"/>
  <c r="DF56"/>
  <c r="DE56"/>
  <c r="DD56"/>
  <c r="DC56"/>
  <c r="CZ56"/>
  <c r="CY56"/>
  <c r="CX56"/>
  <c r="CW56"/>
  <c r="CV56"/>
  <c r="CU56"/>
  <c r="CT56"/>
  <c r="CS56"/>
  <c r="CR56"/>
  <c r="CQ56"/>
  <c r="CP56"/>
  <c r="CM56"/>
  <c r="CL56"/>
  <c r="CK56"/>
  <c r="CJ56"/>
  <c r="CI56"/>
  <c r="CH56"/>
  <c r="CG56"/>
  <c r="CF56"/>
  <c r="CE56"/>
  <c r="CD56"/>
  <c r="CC56"/>
  <c r="BZ56"/>
  <c r="BY56"/>
  <c r="BX56"/>
  <c r="BW56"/>
  <c r="BV56"/>
  <c r="BU56"/>
  <c r="BT56"/>
  <c r="BS56"/>
  <c r="BR56"/>
  <c r="BQ56"/>
  <c r="BP56"/>
  <c r="BM56"/>
  <c r="BL56"/>
  <c r="BK56"/>
  <c r="BJ56"/>
  <c r="BI56"/>
  <c r="BH56"/>
  <c r="BG56"/>
  <c r="BF56"/>
  <c r="BE56"/>
  <c r="BD56"/>
  <c r="BC56"/>
  <c r="AZ56"/>
  <c r="AY56"/>
  <c r="AX56"/>
  <c r="AW56"/>
  <c r="AM56"/>
  <c r="AL56"/>
  <c r="AK56"/>
  <c r="AJ56"/>
  <c r="AI56"/>
  <c r="AH56"/>
  <c r="AG56"/>
  <c r="AF56"/>
  <c r="AE56"/>
  <c r="AD56"/>
  <c r="AC56"/>
  <c r="Z56"/>
  <c r="Y56"/>
  <c r="X56"/>
  <c r="W56"/>
  <c r="V56"/>
  <c r="U56"/>
  <c r="T56"/>
  <c r="S56"/>
  <c r="R56"/>
  <c r="Q56"/>
  <c r="P56"/>
  <c r="M56"/>
  <c r="L56"/>
  <c r="K56"/>
  <c r="J56"/>
  <c r="I56"/>
  <c r="H56"/>
  <c r="G56"/>
  <c r="F56"/>
  <c r="E56"/>
  <c r="D56"/>
  <c r="C56"/>
  <c r="DZ55"/>
  <c r="DY55"/>
  <c r="DX55"/>
  <c r="DW55"/>
  <c r="DV55"/>
  <c r="DU55"/>
  <c r="DT55"/>
  <c r="DS55"/>
  <c r="DR55"/>
  <c r="DQ55"/>
  <c r="DP55"/>
  <c r="DM55"/>
  <c r="DL55"/>
  <c r="DK55"/>
  <c r="DJ55"/>
  <c r="DI55"/>
  <c r="DH55"/>
  <c r="DG55"/>
  <c r="DF55"/>
  <c r="DE55"/>
  <c r="DD55"/>
  <c r="DC55"/>
  <c r="CZ55"/>
  <c r="CY55"/>
  <c r="CX55"/>
  <c r="CW55"/>
  <c r="CV55"/>
  <c r="CU55"/>
  <c r="CT55"/>
  <c r="CS55"/>
  <c r="CR55"/>
  <c r="CQ55"/>
  <c r="CP55"/>
  <c r="CM55"/>
  <c r="CL55"/>
  <c r="CK55"/>
  <c r="CJ55"/>
  <c r="CI55"/>
  <c r="CH55"/>
  <c r="CG55"/>
  <c r="CF55"/>
  <c r="CE55"/>
  <c r="CD55"/>
  <c r="CC55"/>
  <c r="BZ55"/>
  <c r="BY55"/>
  <c r="BX55"/>
  <c r="BW55"/>
  <c r="BV55"/>
  <c r="BU55"/>
  <c r="BT55"/>
  <c r="BS55"/>
  <c r="BR55"/>
  <c r="BQ55"/>
  <c r="BP55"/>
  <c r="BM55"/>
  <c r="BL55"/>
  <c r="BK55"/>
  <c r="BJ55"/>
  <c r="BI55"/>
  <c r="BH55"/>
  <c r="BG55"/>
  <c r="BF55"/>
  <c r="BE55"/>
  <c r="BD55"/>
  <c r="BC55"/>
  <c r="AZ55"/>
  <c r="AY55"/>
  <c r="AX55"/>
  <c r="AW55"/>
  <c r="AM55"/>
  <c r="AL55"/>
  <c r="AK55"/>
  <c r="AJ55"/>
  <c r="AI55"/>
  <c r="AH55"/>
  <c r="AG55"/>
  <c r="AF55"/>
  <c r="AE55"/>
  <c r="AD55"/>
  <c r="AC55"/>
  <c r="Z55"/>
  <c r="Y55"/>
  <c r="X55"/>
  <c r="W55"/>
  <c r="V55"/>
  <c r="U55"/>
  <c r="T55"/>
  <c r="S55"/>
  <c r="R55"/>
  <c r="Q55"/>
  <c r="P55"/>
  <c r="M55"/>
  <c r="L55"/>
  <c r="K55"/>
  <c r="J55"/>
  <c r="I55"/>
  <c r="H55"/>
  <c r="G55"/>
  <c r="F55"/>
  <c r="E55"/>
  <c r="D55"/>
  <c r="C55"/>
  <c r="DZ54"/>
  <c r="DY54"/>
  <c r="DX54"/>
  <c r="DW54"/>
  <c r="DV54"/>
  <c r="DU54"/>
  <c r="DT54"/>
  <c r="DS54"/>
  <c r="DR54"/>
  <c r="DQ54"/>
  <c r="DP54"/>
  <c r="DM54"/>
  <c r="DL54"/>
  <c r="DK54"/>
  <c r="DJ54"/>
  <c r="DI54"/>
  <c r="DH54"/>
  <c r="DG54"/>
  <c r="DF54"/>
  <c r="DE54"/>
  <c r="DD54"/>
  <c r="DC54"/>
  <c r="CZ54"/>
  <c r="CY54"/>
  <c r="CX54"/>
  <c r="CW54"/>
  <c r="CV54"/>
  <c r="CU54"/>
  <c r="CT54"/>
  <c r="CS54"/>
  <c r="CR54"/>
  <c r="CQ54"/>
  <c r="CP54"/>
  <c r="CM54"/>
  <c r="CL54"/>
  <c r="CK54"/>
  <c r="CJ54"/>
  <c r="CI54"/>
  <c r="CH54"/>
  <c r="CG54"/>
  <c r="CF54"/>
  <c r="CE54"/>
  <c r="CD54"/>
  <c r="CC54"/>
  <c r="BZ54"/>
  <c r="BY54"/>
  <c r="BX54"/>
  <c r="BW54"/>
  <c r="BV54"/>
  <c r="BU54"/>
  <c r="BT54"/>
  <c r="BS54"/>
  <c r="BR54"/>
  <c r="BQ54"/>
  <c r="BP54"/>
  <c r="BM54"/>
  <c r="BL54"/>
  <c r="BK54"/>
  <c r="BJ54"/>
  <c r="BI54"/>
  <c r="BH54"/>
  <c r="BG54"/>
  <c r="BF54"/>
  <c r="BE54"/>
  <c r="BD54"/>
  <c r="BC54"/>
  <c r="AZ54"/>
  <c r="AY54"/>
  <c r="AX54"/>
  <c r="AW54"/>
  <c r="AM54"/>
  <c r="AL54"/>
  <c r="AK54"/>
  <c r="AJ54"/>
  <c r="AI54"/>
  <c r="AH54"/>
  <c r="AG54"/>
  <c r="AF54"/>
  <c r="AE54"/>
  <c r="AD54"/>
  <c r="AC54"/>
  <c r="Z54"/>
  <c r="Y54"/>
  <c r="X54"/>
  <c r="W54"/>
  <c r="V54"/>
  <c r="U54"/>
  <c r="T54"/>
  <c r="S54"/>
  <c r="R54"/>
  <c r="Q54"/>
  <c r="P54"/>
  <c r="M54"/>
  <c r="L54"/>
  <c r="K54"/>
  <c r="J54"/>
  <c r="I54"/>
  <c r="H54"/>
  <c r="G54"/>
  <c r="F54"/>
  <c r="E54"/>
  <c r="D54"/>
  <c r="C54"/>
  <c r="DZ53"/>
  <c r="DY53"/>
  <c r="DX53"/>
  <c r="DW53"/>
  <c r="DV53"/>
  <c r="DU53"/>
  <c r="DT53"/>
  <c r="DS53"/>
  <c r="DR53"/>
  <c r="DQ53"/>
  <c r="DP53"/>
  <c r="DM53"/>
  <c r="DL53"/>
  <c r="DK53"/>
  <c r="DJ53"/>
  <c r="DI53"/>
  <c r="DH53"/>
  <c r="DG53"/>
  <c r="DF53"/>
  <c r="DE53"/>
  <c r="DD53"/>
  <c r="DC53"/>
  <c r="CZ53"/>
  <c r="CY53"/>
  <c r="CX53"/>
  <c r="CW53"/>
  <c r="CV53"/>
  <c r="CU53"/>
  <c r="CT53"/>
  <c r="CS53"/>
  <c r="CR53"/>
  <c r="CQ53"/>
  <c r="CP53"/>
  <c r="CM53"/>
  <c r="CL53"/>
  <c r="CK53"/>
  <c r="CJ53"/>
  <c r="CI53"/>
  <c r="CH53"/>
  <c r="CG53"/>
  <c r="CF53"/>
  <c r="CE53"/>
  <c r="CD53"/>
  <c r="CC53"/>
  <c r="BZ53"/>
  <c r="BY53"/>
  <c r="BX53"/>
  <c r="BW53"/>
  <c r="BV53"/>
  <c r="BU53"/>
  <c r="BT53"/>
  <c r="BS53"/>
  <c r="BR53"/>
  <c r="BQ53"/>
  <c r="BP53"/>
  <c r="BM53"/>
  <c r="BL53"/>
  <c r="BK53"/>
  <c r="BJ53"/>
  <c r="BI53"/>
  <c r="BH53"/>
  <c r="BG53"/>
  <c r="BF53"/>
  <c r="BE53"/>
  <c r="BD53"/>
  <c r="BC53"/>
  <c r="AZ53"/>
  <c r="AY53"/>
  <c r="AX53"/>
  <c r="AW53"/>
  <c r="AM53"/>
  <c r="AL53"/>
  <c r="AK53"/>
  <c r="AJ53"/>
  <c r="AI53"/>
  <c r="AH53"/>
  <c r="AG53"/>
  <c r="AF53"/>
  <c r="AE53"/>
  <c r="AD53"/>
  <c r="AC53"/>
  <c r="Z53"/>
  <c r="Y53"/>
  <c r="X53"/>
  <c r="W53"/>
  <c r="V53"/>
  <c r="U53"/>
  <c r="T53"/>
  <c r="S53"/>
  <c r="R53"/>
  <c r="Q53"/>
  <c r="P53"/>
  <c r="M53"/>
  <c r="L53"/>
  <c r="K53"/>
  <c r="J53"/>
  <c r="I53"/>
  <c r="H53"/>
  <c r="G53"/>
  <c r="F53"/>
  <c r="E53"/>
  <c r="D53"/>
  <c r="C53"/>
  <c r="DZ52"/>
  <c r="DY52"/>
  <c r="DX52"/>
  <c r="DW52"/>
  <c r="DV52"/>
  <c r="DU52"/>
  <c r="DT52"/>
  <c r="DS52"/>
  <c r="DR52"/>
  <c r="DQ52"/>
  <c r="DP52"/>
  <c r="DM52"/>
  <c r="DL52"/>
  <c r="DK52"/>
  <c r="DJ52"/>
  <c r="DI52"/>
  <c r="DH52"/>
  <c r="DG52"/>
  <c r="DF52"/>
  <c r="DE52"/>
  <c r="DD52"/>
  <c r="DC52"/>
  <c r="CZ52"/>
  <c r="CY52"/>
  <c r="CX52"/>
  <c r="CW52"/>
  <c r="CV52"/>
  <c r="CU52"/>
  <c r="CT52"/>
  <c r="CS52"/>
  <c r="CR52"/>
  <c r="CQ52"/>
  <c r="CP52"/>
  <c r="CM52"/>
  <c r="CL52"/>
  <c r="CK52"/>
  <c r="CJ52"/>
  <c r="CI52"/>
  <c r="CH52"/>
  <c r="CG52"/>
  <c r="CF52"/>
  <c r="CE52"/>
  <c r="CD52"/>
  <c r="CC52"/>
  <c r="BZ52"/>
  <c r="BY52"/>
  <c r="BX52"/>
  <c r="BW52"/>
  <c r="BV52"/>
  <c r="BU52"/>
  <c r="BT52"/>
  <c r="BS52"/>
  <c r="BR52"/>
  <c r="BQ52"/>
  <c r="BP52"/>
  <c r="BM52"/>
  <c r="BL52"/>
  <c r="BK52"/>
  <c r="BJ52"/>
  <c r="BI52"/>
  <c r="BH52"/>
  <c r="BG52"/>
  <c r="BF52"/>
  <c r="BE52"/>
  <c r="BD52"/>
  <c r="BC52"/>
  <c r="AZ52"/>
  <c r="AY52"/>
  <c r="AX52"/>
  <c r="AW52"/>
  <c r="AM52"/>
  <c r="AL52"/>
  <c r="AK52"/>
  <c r="AJ52"/>
  <c r="AI52"/>
  <c r="AH52"/>
  <c r="AG52"/>
  <c r="AF52"/>
  <c r="AE52"/>
  <c r="AD52"/>
  <c r="AC52"/>
  <c r="Z52"/>
  <c r="Y52"/>
  <c r="X52"/>
  <c r="W52"/>
  <c r="V52"/>
  <c r="U52"/>
  <c r="T52"/>
  <c r="S52"/>
  <c r="R52"/>
  <c r="Q52"/>
  <c r="P52"/>
  <c r="M52"/>
  <c r="L52"/>
  <c r="K52"/>
  <c r="J52"/>
  <c r="I52"/>
  <c r="H52"/>
  <c r="G52"/>
  <c r="F52"/>
  <c r="E52"/>
  <c r="D52"/>
  <c r="C52"/>
  <c r="DZ51"/>
  <c r="DY51"/>
  <c r="DX51"/>
  <c r="DW51"/>
  <c r="DV51"/>
  <c r="DU51"/>
  <c r="DT51"/>
  <c r="DS51"/>
  <c r="DR51"/>
  <c r="DQ51"/>
  <c r="DP51"/>
  <c r="DM51"/>
  <c r="DL51"/>
  <c r="DK51"/>
  <c r="DJ51"/>
  <c r="DI51"/>
  <c r="DH51"/>
  <c r="DG51"/>
  <c r="DF51"/>
  <c r="DE51"/>
  <c r="DD51"/>
  <c r="DC51"/>
  <c r="CZ51"/>
  <c r="CY51"/>
  <c r="CX51"/>
  <c r="CW51"/>
  <c r="CV51"/>
  <c r="CU51"/>
  <c r="CT51"/>
  <c r="CS51"/>
  <c r="CR51"/>
  <c r="CQ51"/>
  <c r="CP51"/>
  <c r="CM51"/>
  <c r="CL51"/>
  <c r="CK51"/>
  <c r="CJ51"/>
  <c r="CI51"/>
  <c r="CH51"/>
  <c r="CG51"/>
  <c r="CF51"/>
  <c r="CE51"/>
  <c r="CD51"/>
  <c r="CC51"/>
  <c r="BZ51"/>
  <c r="BY51"/>
  <c r="BX51"/>
  <c r="BW51"/>
  <c r="BV51"/>
  <c r="BU51"/>
  <c r="BT51"/>
  <c r="BS51"/>
  <c r="BR51"/>
  <c r="BQ51"/>
  <c r="BP51"/>
  <c r="BM51"/>
  <c r="BL51"/>
  <c r="BK51"/>
  <c r="BJ51"/>
  <c r="BI51"/>
  <c r="BH51"/>
  <c r="BG51"/>
  <c r="BF51"/>
  <c r="BE51"/>
  <c r="BD51"/>
  <c r="BC51"/>
  <c r="AZ51"/>
  <c r="AY51"/>
  <c r="AX51"/>
  <c r="AW51"/>
  <c r="AM51"/>
  <c r="AL51"/>
  <c r="AK51"/>
  <c r="AJ51"/>
  <c r="AI51"/>
  <c r="AH51"/>
  <c r="AG51"/>
  <c r="AF51"/>
  <c r="AE51"/>
  <c r="AD51"/>
  <c r="AC51"/>
  <c r="Z51"/>
  <c r="Y51"/>
  <c r="X51"/>
  <c r="W51"/>
  <c r="V51"/>
  <c r="U51"/>
  <c r="T51"/>
  <c r="S51"/>
  <c r="R51"/>
  <c r="Q51"/>
  <c r="P51"/>
  <c r="M51"/>
  <c r="L51"/>
  <c r="K51"/>
  <c r="J51"/>
  <c r="I51"/>
  <c r="H51"/>
  <c r="G51"/>
  <c r="F51"/>
  <c r="E51"/>
  <c r="D51"/>
  <c r="C51"/>
  <c r="DZ50"/>
  <c r="DY50"/>
  <c r="DX50"/>
  <c r="DW50"/>
  <c r="DV50"/>
  <c r="DU50"/>
  <c r="DT50"/>
  <c r="DS50"/>
  <c r="DR50"/>
  <c r="DQ50"/>
  <c r="DP50"/>
  <c r="DM50"/>
  <c r="DL50"/>
  <c r="DK50"/>
  <c r="DJ50"/>
  <c r="DI50"/>
  <c r="DH50"/>
  <c r="DG50"/>
  <c r="DF50"/>
  <c r="DE50"/>
  <c r="DD50"/>
  <c r="DC50"/>
  <c r="CZ50"/>
  <c r="CY50"/>
  <c r="CX50"/>
  <c r="CW50"/>
  <c r="CV50"/>
  <c r="CU50"/>
  <c r="CT50"/>
  <c r="CS50"/>
  <c r="CR50"/>
  <c r="CQ50"/>
  <c r="CP50"/>
  <c r="CM50"/>
  <c r="CL50"/>
  <c r="CK50"/>
  <c r="CJ50"/>
  <c r="CI50"/>
  <c r="CH50"/>
  <c r="CG50"/>
  <c r="CF50"/>
  <c r="CE50"/>
  <c r="CD50"/>
  <c r="CC50"/>
  <c r="BZ50"/>
  <c r="BY50"/>
  <c r="BX50"/>
  <c r="BW50"/>
  <c r="BV50"/>
  <c r="BU50"/>
  <c r="BT50"/>
  <c r="BS50"/>
  <c r="BR50"/>
  <c r="BQ50"/>
  <c r="BP50"/>
  <c r="BM50"/>
  <c r="BL50"/>
  <c r="BK50"/>
  <c r="BJ50"/>
  <c r="BI50"/>
  <c r="BH50"/>
  <c r="BG50"/>
  <c r="BF50"/>
  <c r="BE50"/>
  <c r="BD50"/>
  <c r="BC50"/>
  <c r="AZ50"/>
  <c r="AY50"/>
  <c r="AX50"/>
  <c r="AW50"/>
  <c r="AM50"/>
  <c r="AL50"/>
  <c r="AK50"/>
  <c r="AJ50"/>
  <c r="AI50"/>
  <c r="AH50"/>
  <c r="AG50"/>
  <c r="AF50"/>
  <c r="AE50"/>
  <c r="AD50"/>
  <c r="AC50"/>
  <c r="Z50"/>
  <c r="Y50"/>
  <c r="X50"/>
  <c r="W50"/>
  <c r="V50"/>
  <c r="U50"/>
  <c r="T50"/>
  <c r="S50"/>
  <c r="R50"/>
  <c r="Q50"/>
  <c r="P50"/>
  <c r="M50"/>
  <c r="L50"/>
  <c r="K50"/>
  <c r="J50"/>
  <c r="I50"/>
  <c r="H50"/>
  <c r="G50"/>
  <c r="F50"/>
  <c r="E50"/>
  <c r="D50"/>
  <c r="C50"/>
  <c r="DZ49"/>
  <c r="DY49"/>
  <c r="DX49"/>
  <c r="DW49"/>
  <c r="DV49"/>
  <c r="DU49"/>
  <c r="DT49"/>
  <c r="DS49"/>
  <c r="DR49"/>
  <c r="DQ49"/>
  <c r="DP49"/>
  <c r="DM49"/>
  <c r="DL49"/>
  <c r="DK49"/>
  <c r="DJ49"/>
  <c r="DI49"/>
  <c r="DH49"/>
  <c r="DG49"/>
  <c r="DF49"/>
  <c r="DE49"/>
  <c r="DD49"/>
  <c r="DC49"/>
  <c r="CZ49"/>
  <c r="CY49"/>
  <c r="CX49"/>
  <c r="CW49"/>
  <c r="CV49"/>
  <c r="CU49"/>
  <c r="CT49"/>
  <c r="CS49"/>
  <c r="CR49"/>
  <c r="CQ49"/>
  <c r="CP49"/>
  <c r="CM49"/>
  <c r="CL49"/>
  <c r="CK49"/>
  <c r="CJ49"/>
  <c r="CI49"/>
  <c r="CH49"/>
  <c r="CG49"/>
  <c r="CF49"/>
  <c r="CE49"/>
  <c r="CD49"/>
  <c r="CC49"/>
  <c r="BZ49"/>
  <c r="BY49"/>
  <c r="BX49"/>
  <c r="BW49"/>
  <c r="BV49"/>
  <c r="BU49"/>
  <c r="BT49"/>
  <c r="BS49"/>
  <c r="BR49"/>
  <c r="BQ49"/>
  <c r="BP49"/>
  <c r="BM49"/>
  <c r="BL49"/>
  <c r="BK49"/>
  <c r="BJ49"/>
  <c r="BI49"/>
  <c r="BH49"/>
  <c r="BG49"/>
  <c r="BF49"/>
  <c r="BE49"/>
  <c r="BD49"/>
  <c r="BC49"/>
  <c r="AZ49"/>
  <c r="AY49"/>
  <c r="AX49"/>
  <c r="AW49"/>
  <c r="AM49"/>
  <c r="AL49"/>
  <c r="AK49"/>
  <c r="AJ49"/>
  <c r="AI49"/>
  <c r="AH49"/>
  <c r="AG49"/>
  <c r="AF49"/>
  <c r="AE49"/>
  <c r="AD49"/>
  <c r="AC49"/>
  <c r="Z49"/>
  <c r="Y49"/>
  <c r="X49"/>
  <c r="W49"/>
  <c r="V49"/>
  <c r="U49"/>
  <c r="T49"/>
  <c r="S49"/>
  <c r="R49"/>
  <c r="Q49"/>
  <c r="P49"/>
  <c r="M49"/>
  <c r="L49"/>
  <c r="K49"/>
  <c r="J49"/>
  <c r="I49"/>
  <c r="H49"/>
  <c r="G49"/>
  <c r="F49"/>
  <c r="E49"/>
  <c r="D49"/>
  <c r="C49"/>
  <c r="DZ48"/>
  <c r="DY48"/>
  <c r="DX48"/>
  <c r="DW48"/>
  <c r="DV48"/>
  <c r="DU48"/>
  <c r="DT48"/>
  <c r="DS48"/>
  <c r="DR48"/>
  <c r="DQ48"/>
  <c r="DP48"/>
  <c r="DM48"/>
  <c r="DL48"/>
  <c r="DK48"/>
  <c r="DJ48"/>
  <c r="DI48"/>
  <c r="DH48"/>
  <c r="DG48"/>
  <c r="DF48"/>
  <c r="DE48"/>
  <c r="DD48"/>
  <c r="DC48"/>
  <c r="CZ48"/>
  <c r="CY48"/>
  <c r="CX48"/>
  <c r="CW48"/>
  <c r="CV48"/>
  <c r="CU48"/>
  <c r="CT48"/>
  <c r="CS48"/>
  <c r="CR48"/>
  <c r="CQ48"/>
  <c r="CP48"/>
  <c r="CM48"/>
  <c r="CL48"/>
  <c r="CK48"/>
  <c r="CJ48"/>
  <c r="CI48"/>
  <c r="CH48"/>
  <c r="CG48"/>
  <c r="CF48"/>
  <c r="CE48"/>
  <c r="CD48"/>
  <c r="CC48"/>
  <c r="BZ48"/>
  <c r="BY48"/>
  <c r="BX48"/>
  <c r="BW48"/>
  <c r="BV48"/>
  <c r="BU48"/>
  <c r="BT48"/>
  <c r="BS48"/>
  <c r="BR48"/>
  <c r="BQ48"/>
  <c r="BP48"/>
  <c r="BM48"/>
  <c r="BL48"/>
  <c r="BK48"/>
  <c r="BJ48"/>
  <c r="BI48"/>
  <c r="BH48"/>
  <c r="BG48"/>
  <c r="BF48"/>
  <c r="BE48"/>
  <c r="BD48"/>
  <c r="BC48"/>
  <c r="AZ48"/>
  <c r="AY48"/>
  <c r="AX48"/>
  <c r="AW48"/>
  <c r="AM48"/>
  <c r="AL48"/>
  <c r="AK48"/>
  <c r="AJ48"/>
  <c r="AI48"/>
  <c r="AH48"/>
  <c r="AG48"/>
  <c r="AF48"/>
  <c r="AE48"/>
  <c r="AD48"/>
  <c r="AC48"/>
  <c r="Z48"/>
  <c r="Y48"/>
  <c r="X48"/>
  <c r="W48"/>
  <c r="V48"/>
  <c r="U48"/>
  <c r="T48"/>
  <c r="S48"/>
  <c r="R48"/>
  <c r="Q48"/>
  <c r="P48"/>
  <c r="M48"/>
  <c r="L48"/>
  <c r="K48"/>
  <c r="J48"/>
  <c r="I48"/>
  <c r="H48"/>
  <c r="G48"/>
  <c r="F48"/>
  <c r="E48"/>
  <c r="D48"/>
  <c r="C48"/>
  <c r="DZ47"/>
  <c r="DY47"/>
  <c r="DX47"/>
  <c r="DW47"/>
  <c r="DV47"/>
  <c r="DU47"/>
  <c r="DT47"/>
  <c r="DS47"/>
  <c r="DR47"/>
  <c r="DQ47"/>
  <c r="DP47"/>
  <c r="DM47"/>
  <c r="DL47"/>
  <c r="DK47"/>
  <c r="DJ47"/>
  <c r="DI47"/>
  <c r="DH47"/>
  <c r="DG47"/>
  <c r="DF47"/>
  <c r="DE47"/>
  <c r="DD47"/>
  <c r="DC47"/>
  <c r="CZ47"/>
  <c r="CY47"/>
  <c r="CX47"/>
  <c r="CW47"/>
  <c r="CV47"/>
  <c r="CU47"/>
  <c r="CT47"/>
  <c r="CS47"/>
  <c r="CR47"/>
  <c r="CQ47"/>
  <c r="CP47"/>
  <c r="CM47"/>
  <c r="CL47"/>
  <c r="CK47"/>
  <c r="CJ47"/>
  <c r="CI47"/>
  <c r="CH47"/>
  <c r="CG47"/>
  <c r="CF47"/>
  <c r="CE47"/>
  <c r="CD47"/>
  <c r="CC47"/>
  <c r="BZ47"/>
  <c r="BY47"/>
  <c r="BX47"/>
  <c r="BW47"/>
  <c r="BV47"/>
  <c r="BU47"/>
  <c r="BT47"/>
  <c r="BS47"/>
  <c r="BR47"/>
  <c r="BQ47"/>
  <c r="BP47"/>
  <c r="BM47"/>
  <c r="BL47"/>
  <c r="BK47"/>
  <c r="BJ47"/>
  <c r="BI47"/>
  <c r="BH47"/>
  <c r="BG47"/>
  <c r="BF47"/>
  <c r="BE47"/>
  <c r="BD47"/>
  <c r="BC47"/>
  <c r="AZ47"/>
  <c r="AY47"/>
  <c r="AX47"/>
  <c r="AW47"/>
  <c r="AM47"/>
  <c r="AL47"/>
  <c r="AK47"/>
  <c r="AJ47"/>
  <c r="AI47"/>
  <c r="AH47"/>
  <c r="AG47"/>
  <c r="AF47"/>
  <c r="AE47"/>
  <c r="AD47"/>
  <c r="AC47"/>
  <c r="Z47"/>
  <c r="Y47"/>
  <c r="X47"/>
  <c r="W47"/>
  <c r="V47"/>
  <c r="U47"/>
  <c r="T47"/>
  <c r="S47"/>
  <c r="R47"/>
  <c r="Q47"/>
  <c r="P47"/>
  <c r="M47"/>
  <c r="L47"/>
  <c r="K47"/>
  <c r="J47"/>
  <c r="I47"/>
  <c r="H47"/>
  <c r="G47"/>
  <c r="F47"/>
  <c r="E47"/>
  <c r="D47"/>
  <c r="C47"/>
  <c r="DZ46"/>
  <c r="DY46"/>
  <c r="DX46"/>
  <c r="DW46"/>
  <c r="DV46"/>
  <c r="DU46"/>
  <c r="DT46"/>
  <c r="DS46"/>
  <c r="DR46"/>
  <c r="DQ46"/>
  <c r="DP46"/>
  <c r="DM46"/>
  <c r="DL46"/>
  <c r="DK46"/>
  <c r="DJ46"/>
  <c r="DI46"/>
  <c r="DH46"/>
  <c r="DG46"/>
  <c r="DF46"/>
  <c r="DE46"/>
  <c r="DD46"/>
  <c r="DC46"/>
  <c r="CZ46"/>
  <c r="CY46"/>
  <c r="CX46"/>
  <c r="CW46"/>
  <c r="CV46"/>
  <c r="CU46"/>
  <c r="CT46"/>
  <c r="CS46"/>
  <c r="CR46"/>
  <c r="CQ46"/>
  <c r="CP46"/>
  <c r="CM46"/>
  <c r="CL46"/>
  <c r="CK46"/>
  <c r="CJ46"/>
  <c r="CI46"/>
  <c r="CH46"/>
  <c r="CG46"/>
  <c r="CF46"/>
  <c r="CE46"/>
  <c r="CD46"/>
  <c r="CC46"/>
  <c r="BZ46"/>
  <c r="BY46"/>
  <c r="BX46"/>
  <c r="BW46"/>
  <c r="BV46"/>
  <c r="BU46"/>
  <c r="BT46"/>
  <c r="BS46"/>
  <c r="BR46"/>
  <c r="BQ46"/>
  <c r="BP46"/>
  <c r="BM46"/>
  <c r="BL46"/>
  <c r="BK46"/>
  <c r="BJ46"/>
  <c r="BI46"/>
  <c r="BH46"/>
  <c r="BG46"/>
  <c r="BF46"/>
  <c r="BE46"/>
  <c r="BD46"/>
  <c r="BC46"/>
  <c r="AZ46"/>
  <c r="AY46"/>
  <c r="AX46"/>
  <c r="AW46"/>
  <c r="AM46"/>
  <c r="AL46"/>
  <c r="AK46"/>
  <c r="AJ46"/>
  <c r="AI46"/>
  <c r="AH46"/>
  <c r="AG46"/>
  <c r="AF46"/>
  <c r="AE46"/>
  <c r="AD46"/>
  <c r="AC46"/>
  <c r="Z46"/>
  <c r="Y46"/>
  <c r="X46"/>
  <c r="W46"/>
  <c r="V46"/>
  <c r="U46"/>
  <c r="T46"/>
  <c r="S46"/>
  <c r="R46"/>
  <c r="Q46"/>
  <c r="P46"/>
  <c r="M46"/>
  <c r="L46"/>
  <c r="K46"/>
  <c r="J46"/>
  <c r="I46"/>
  <c r="H46"/>
  <c r="G46"/>
  <c r="F46"/>
  <c r="E46"/>
  <c r="D46"/>
  <c r="C46"/>
  <c r="DZ45"/>
  <c r="DY45"/>
  <c r="DX45"/>
  <c r="DW45"/>
  <c r="DV45"/>
  <c r="DU45"/>
  <c r="DT45"/>
  <c r="DS45"/>
  <c r="DR45"/>
  <c r="DQ45"/>
  <c r="DP45"/>
  <c r="DM45"/>
  <c r="DL45"/>
  <c r="DK45"/>
  <c r="DJ45"/>
  <c r="DI45"/>
  <c r="DH45"/>
  <c r="DG45"/>
  <c r="DF45"/>
  <c r="DE45"/>
  <c r="DD45"/>
  <c r="DC45"/>
  <c r="CZ45"/>
  <c r="CY45"/>
  <c r="CX45"/>
  <c r="CW45"/>
  <c r="CV45"/>
  <c r="CU45"/>
  <c r="CT45"/>
  <c r="CS45"/>
  <c r="CR45"/>
  <c r="CQ45"/>
  <c r="CP45"/>
  <c r="CM45"/>
  <c r="CL45"/>
  <c r="CK45"/>
  <c r="CJ45"/>
  <c r="CI45"/>
  <c r="CH45"/>
  <c r="CG45"/>
  <c r="CF45"/>
  <c r="CE45"/>
  <c r="CD45"/>
  <c r="CC45"/>
  <c r="BZ45"/>
  <c r="BY45"/>
  <c r="BX45"/>
  <c r="BW45"/>
  <c r="BV45"/>
  <c r="BU45"/>
  <c r="BT45"/>
  <c r="BS45"/>
  <c r="BR45"/>
  <c r="BQ45"/>
  <c r="BP45"/>
  <c r="BM45"/>
  <c r="BL45"/>
  <c r="BK45"/>
  <c r="BJ45"/>
  <c r="BI45"/>
  <c r="BH45"/>
  <c r="BG45"/>
  <c r="BF45"/>
  <c r="BE45"/>
  <c r="BD45"/>
  <c r="BC45"/>
  <c r="AZ45"/>
  <c r="AY45"/>
  <c r="AX45"/>
  <c r="AW45"/>
  <c r="AM45"/>
  <c r="AL45"/>
  <c r="AK45"/>
  <c r="AJ45"/>
  <c r="AI45"/>
  <c r="AH45"/>
  <c r="AG45"/>
  <c r="AF45"/>
  <c r="AE45"/>
  <c r="AD45"/>
  <c r="AC45"/>
  <c r="Z45"/>
  <c r="Y45"/>
  <c r="X45"/>
  <c r="W45"/>
  <c r="V45"/>
  <c r="U45"/>
  <c r="T45"/>
  <c r="S45"/>
  <c r="R45"/>
  <c r="Q45"/>
  <c r="P45"/>
  <c r="M45"/>
  <c r="L45"/>
  <c r="K45"/>
  <c r="J45"/>
  <c r="I45"/>
  <c r="H45"/>
  <c r="G45"/>
  <c r="F45"/>
  <c r="E45"/>
  <c r="D45"/>
  <c r="C45"/>
  <c r="DZ44"/>
  <c r="DY44"/>
  <c r="DX44"/>
  <c r="DW44"/>
  <c r="DV44"/>
  <c r="DU44"/>
  <c r="DT44"/>
  <c r="DS44"/>
  <c r="DR44"/>
  <c r="DQ44"/>
  <c r="DP44"/>
  <c r="DM44"/>
  <c r="DL44"/>
  <c r="DK44"/>
  <c r="DJ44"/>
  <c r="DI44"/>
  <c r="DH44"/>
  <c r="DG44"/>
  <c r="DF44"/>
  <c r="DE44"/>
  <c r="DD44"/>
  <c r="DC44"/>
  <c r="CZ44"/>
  <c r="CY44"/>
  <c r="CX44"/>
  <c r="CW44"/>
  <c r="CV44"/>
  <c r="CU44"/>
  <c r="CT44"/>
  <c r="CS44"/>
  <c r="CR44"/>
  <c r="CQ44"/>
  <c r="CP44"/>
  <c r="CM44"/>
  <c r="CL44"/>
  <c r="CK44"/>
  <c r="CJ44"/>
  <c r="CI44"/>
  <c r="CH44"/>
  <c r="CG44"/>
  <c r="CF44"/>
  <c r="CE44"/>
  <c r="CD44"/>
  <c r="CC44"/>
  <c r="BZ44"/>
  <c r="BY44"/>
  <c r="BX44"/>
  <c r="BW44"/>
  <c r="BV44"/>
  <c r="BU44"/>
  <c r="BT44"/>
  <c r="BS44"/>
  <c r="BR44"/>
  <c r="BQ44"/>
  <c r="BP44"/>
  <c r="BM44"/>
  <c r="BL44"/>
  <c r="BK44"/>
  <c r="BJ44"/>
  <c r="BI44"/>
  <c r="BH44"/>
  <c r="BG44"/>
  <c r="BF44"/>
  <c r="BE44"/>
  <c r="BD44"/>
  <c r="BC44"/>
  <c r="AZ44"/>
  <c r="AY44"/>
  <c r="AX44"/>
  <c r="AW44"/>
  <c r="AM44"/>
  <c r="AL44"/>
  <c r="AK44"/>
  <c r="AJ44"/>
  <c r="AI44"/>
  <c r="AH44"/>
  <c r="AG44"/>
  <c r="AF44"/>
  <c r="AE44"/>
  <c r="AD44"/>
  <c r="AC44"/>
  <c r="Z44"/>
  <c r="Y44"/>
  <c r="X44"/>
  <c r="W44"/>
  <c r="V44"/>
  <c r="U44"/>
  <c r="T44"/>
  <c r="S44"/>
  <c r="R44"/>
  <c r="Q44"/>
  <c r="P44"/>
  <c r="M44"/>
  <c r="L44"/>
  <c r="K44"/>
  <c r="J44"/>
  <c r="I44"/>
  <c r="H44"/>
  <c r="G44"/>
  <c r="F44"/>
  <c r="E44"/>
  <c r="D44"/>
  <c r="C44"/>
  <c r="DZ43"/>
  <c r="DY43"/>
  <c r="DX43"/>
  <c r="DW43"/>
  <c r="DV43"/>
  <c r="DU43"/>
  <c r="DT43"/>
  <c r="DS43"/>
  <c r="DR43"/>
  <c r="DQ43"/>
  <c r="DP43"/>
  <c r="DM43"/>
  <c r="DL43"/>
  <c r="DK43"/>
  <c r="DJ43"/>
  <c r="DI43"/>
  <c r="DH43"/>
  <c r="DG43"/>
  <c r="DF43"/>
  <c r="DE43"/>
  <c r="DD43"/>
  <c r="DC43"/>
  <c r="CZ43"/>
  <c r="CY43"/>
  <c r="CX43"/>
  <c r="CW43"/>
  <c r="CV43"/>
  <c r="CU43"/>
  <c r="CT43"/>
  <c r="CS43"/>
  <c r="CR43"/>
  <c r="CQ43"/>
  <c r="CP43"/>
  <c r="CM43"/>
  <c r="CL43"/>
  <c r="CK43"/>
  <c r="CJ43"/>
  <c r="CI43"/>
  <c r="CH43"/>
  <c r="CG43"/>
  <c r="CF43"/>
  <c r="CE43"/>
  <c r="CD43"/>
  <c r="CC43"/>
  <c r="BZ43"/>
  <c r="BY43"/>
  <c r="BX43"/>
  <c r="BW43"/>
  <c r="BV43"/>
  <c r="BU43"/>
  <c r="BT43"/>
  <c r="BS43"/>
  <c r="BR43"/>
  <c r="BQ43"/>
  <c r="BP43"/>
  <c r="BM43"/>
  <c r="BL43"/>
  <c r="BK43"/>
  <c r="BJ43"/>
  <c r="BI43"/>
  <c r="BH43"/>
  <c r="BG43"/>
  <c r="BF43"/>
  <c r="BE43"/>
  <c r="BD43"/>
  <c r="BC43"/>
  <c r="AZ43"/>
  <c r="AY43"/>
  <c r="AX43"/>
  <c r="AW43"/>
  <c r="AM43"/>
  <c r="AL43"/>
  <c r="AK43"/>
  <c r="AJ43"/>
  <c r="AI43"/>
  <c r="AH43"/>
  <c r="AG43"/>
  <c r="AF43"/>
  <c r="AE43"/>
  <c r="AD43"/>
  <c r="AC43"/>
  <c r="Z43"/>
  <c r="Y43"/>
  <c r="X43"/>
  <c r="W43"/>
  <c r="V43"/>
  <c r="U43"/>
  <c r="T43"/>
  <c r="S43"/>
  <c r="R43"/>
  <c r="Q43"/>
  <c r="P43"/>
  <c r="M43"/>
  <c r="L43"/>
  <c r="K43"/>
  <c r="J43"/>
  <c r="I43"/>
  <c r="H43"/>
  <c r="G43"/>
  <c r="F43"/>
  <c r="E43"/>
  <c r="D43"/>
  <c r="C43"/>
  <c r="DZ42"/>
  <c r="DY42"/>
  <c r="DX42"/>
  <c r="DW42"/>
  <c r="DV42"/>
  <c r="DU42"/>
  <c r="DT42"/>
  <c r="DS42"/>
  <c r="DR42"/>
  <c r="DQ42"/>
  <c r="DP42"/>
  <c r="DM42"/>
  <c r="DL42"/>
  <c r="DK42"/>
  <c r="DJ42"/>
  <c r="DI42"/>
  <c r="DH42"/>
  <c r="DG42"/>
  <c r="DF42"/>
  <c r="DE42"/>
  <c r="DD42"/>
  <c r="DC42"/>
  <c r="CZ42"/>
  <c r="CY42"/>
  <c r="CX42"/>
  <c r="CW42"/>
  <c r="CV42"/>
  <c r="CU42"/>
  <c r="CT42"/>
  <c r="CS42"/>
  <c r="CR42"/>
  <c r="CQ42"/>
  <c r="CP42"/>
  <c r="CM42"/>
  <c r="CL42"/>
  <c r="CK42"/>
  <c r="CJ42"/>
  <c r="CI42"/>
  <c r="CH42"/>
  <c r="CG42"/>
  <c r="CF42"/>
  <c r="CE42"/>
  <c r="CD42"/>
  <c r="CC42"/>
  <c r="BZ42"/>
  <c r="BY42"/>
  <c r="BX42"/>
  <c r="BW42"/>
  <c r="BV42"/>
  <c r="BU42"/>
  <c r="BT42"/>
  <c r="BS42"/>
  <c r="BR42"/>
  <c r="BQ42"/>
  <c r="BP42"/>
  <c r="BM42"/>
  <c r="BL42"/>
  <c r="BK42"/>
  <c r="BJ42"/>
  <c r="BI42"/>
  <c r="BH42"/>
  <c r="BG42"/>
  <c r="BF42"/>
  <c r="BE42"/>
  <c r="BD42"/>
  <c r="BC42"/>
  <c r="AZ42"/>
  <c r="AY42"/>
  <c r="AX42"/>
  <c r="AW42"/>
  <c r="AM42"/>
  <c r="AL42"/>
  <c r="AK42"/>
  <c r="AJ42"/>
  <c r="AI42"/>
  <c r="AH42"/>
  <c r="AG42"/>
  <c r="AF42"/>
  <c r="AE42"/>
  <c r="AD42"/>
  <c r="AC42"/>
  <c r="Z42"/>
  <c r="Y42"/>
  <c r="X42"/>
  <c r="W42"/>
  <c r="V42"/>
  <c r="U42"/>
  <c r="T42"/>
  <c r="S42"/>
  <c r="R42"/>
  <c r="Q42"/>
  <c r="P42"/>
  <c r="M42"/>
  <c r="L42"/>
  <c r="K42"/>
  <c r="J42"/>
  <c r="I42"/>
  <c r="H42"/>
  <c r="G42"/>
  <c r="F42"/>
  <c r="E42"/>
  <c r="D42"/>
  <c r="C42"/>
  <c r="DZ41"/>
  <c r="DY41"/>
  <c r="DX41"/>
  <c r="DW41"/>
  <c r="DV41"/>
  <c r="DU41"/>
  <c r="DT41"/>
  <c r="DS41"/>
  <c r="DR41"/>
  <c r="DQ41"/>
  <c r="DP41"/>
  <c r="DM41"/>
  <c r="DL41"/>
  <c r="DK41"/>
  <c r="DJ41"/>
  <c r="DI41"/>
  <c r="DH41"/>
  <c r="DG41"/>
  <c r="DF41"/>
  <c r="DE41"/>
  <c r="DD41"/>
  <c r="DC41"/>
  <c r="CZ41"/>
  <c r="CY41"/>
  <c r="CX41"/>
  <c r="CW41"/>
  <c r="CV41"/>
  <c r="CU41"/>
  <c r="CT41"/>
  <c r="CS41"/>
  <c r="CR41"/>
  <c r="CQ41"/>
  <c r="CP41"/>
  <c r="CM41"/>
  <c r="CL41"/>
  <c r="CK41"/>
  <c r="CJ41"/>
  <c r="CI41"/>
  <c r="CH41"/>
  <c r="CG41"/>
  <c r="CF41"/>
  <c r="CE41"/>
  <c r="CD41"/>
  <c r="CC41"/>
  <c r="BZ41"/>
  <c r="BY41"/>
  <c r="BX41"/>
  <c r="BW41"/>
  <c r="BV41"/>
  <c r="BU41"/>
  <c r="BT41"/>
  <c r="BS41"/>
  <c r="BR41"/>
  <c r="BQ41"/>
  <c r="BP41"/>
  <c r="BM41"/>
  <c r="BL41"/>
  <c r="BK41"/>
  <c r="BJ41"/>
  <c r="BI41"/>
  <c r="BH41"/>
  <c r="BG41"/>
  <c r="BF41"/>
  <c r="BE41"/>
  <c r="BD41"/>
  <c r="BC41"/>
  <c r="AZ41"/>
  <c r="AY41"/>
  <c r="AX41"/>
  <c r="AW41"/>
  <c r="AM41"/>
  <c r="AL41"/>
  <c r="AK41"/>
  <c r="AJ41"/>
  <c r="AI41"/>
  <c r="AH41"/>
  <c r="AG41"/>
  <c r="AF41"/>
  <c r="AE41"/>
  <c r="AD41"/>
  <c r="AC41"/>
  <c r="Z41"/>
  <c r="Y41"/>
  <c r="X41"/>
  <c r="W41"/>
  <c r="V41"/>
  <c r="U41"/>
  <c r="T41"/>
  <c r="S41"/>
  <c r="R41"/>
  <c r="Q41"/>
  <c r="P41"/>
  <c r="M41"/>
  <c r="L41"/>
  <c r="K41"/>
  <c r="J41"/>
  <c r="I41"/>
  <c r="H41"/>
  <c r="G41"/>
  <c r="F41"/>
  <c r="E41"/>
  <c r="D41"/>
  <c r="C41"/>
  <c r="DZ40"/>
  <c r="DY40"/>
  <c r="DX40"/>
  <c r="DW40"/>
  <c r="DV40"/>
  <c r="DU40"/>
  <c r="DT40"/>
  <c r="DS40"/>
  <c r="DR40"/>
  <c r="DQ40"/>
  <c r="DP40"/>
  <c r="DM40"/>
  <c r="DL40"/>
  <c r="DK40"/>
  <c r="DJ40"/>
  <c r="DI40"/>
  <c r="DH40"/>
  <c r="DG40"/>
  <c r="DF40"/>
  <c r="DE40"/>
  <c r="DD40"/>
  <c r="DC40"/>
  <c r="CZ40"/>
  <c r="CY40"/>
  <c r="CX40"/>
  <c r="CW40"/>
  <c r="CV40"/>
  <c r="CU40"/>
  <c r="CT40"/>
  <c r="CS40"/>
  <c r="CR40"/>
  <c r="CQ40"/>
  <c r="CP40"/>
  <c r="CM40"/>
  <c r="CL40"/>
  <c r="CK40"/>
  <c r="CJ40"/>
  <c r="CI40"/>
  <c r="CH40"/>
  <c r="CG40"/>
  <c r="CF40"/>
  <c r="CE40"/>
  <c r="CD40"/>
  <c r="CC40"/>
  <c r="BZ40"/>
  <c r="BY40"/>
  <c r="BX40"/>
  <c r="BW40"/>
  <c r="BV40"/>
  <c r="BU40"/>
  <c r="BT40"/>
  <c r="BS40"/>
  <c r="BR40"/>
  <c r="BQ40"/>
  <c r="BP40"/>
  <c r="BM40"/>
  <c r="BL40"/>
  <c r="BK40"/>
  <c r="BJ40"/>
  <c r="BI40"/>
  <c r="BH40"/>
  <c r="BG40"/>
  <c r="BF40"/>
  <c r="BE40"/>
  <c r="BD40"/>
  <c r="BC40"/>
  <c r="AZ40"/>
  <c r="AY40"/>
  <c r="AX40"/>
  <c r="AW40"/>
  <c r="AM40"/>
  <c r="AL40"/>
  <c r="AK40"/>
  <c r="AJ40"/>
  <c r="AI40"/>
  <c r="AH40"/>
  <c r="AG40"/>
  <c r="AF40"/>
  <c r="AE40"/>
  <c r="AD40"/>
  <c r="AC40"/>
  <c r="Z40"/>
  <c r="Y40"/>
  <c r="X40"/>
  <c r="W40"/>
  <c r="V40"/>
  <c r="U40"/>
  <c r="T40"/>
  <c r="S40"/>
  <c r="R40"/>
  <c r="Q40"/>
  <c r="P40"/>
  <c r="M40"/>
  <c r="L40"/>
  <c r="K40"/>
  <c r="J40"/>
  <c r="I40"/>
  <c r="H40"/>
  <c r="G40"/>
  <c r="F40"/>
  <c r="E40"/>
  <c r="D40"/>
  <c r="C40"/>
  <c r="DZ39"/>
  <c r="DY39"/>
  <c r="DX39"/>
  <c r="DW39"/>
  <c r="DV39"/>
  <c r="DU39"/>
  <c r="DT39"/>
  <c r="DS39"/>
  <c r="DR39"/>
  <c r="DQ39"/>
  <c r="DP39"/>
  <c r="DM39"/>
  <c r="DL39"/>
  <c r="DK39"/>
  <c r="DJ39"/>
  <c r="DI39"/>
  <c r="DH39"/>
  <c r="DG39"/>
  <c r="DF39"/>
  <c r="DE39"/>
  <c r="DD39"/>
  <c r="DC39"/>
  <c r="CZ39"/>
  <c r="CY39"/>
  <c r="CX39"/>
  <c r="CW39"/>
  <c r="CV39"/>
  <c r="CU39"/>
  <c r="CT39"/>
  <c r="CS39"/>
  <c r="CR39"/>
  <c r="CQ39"/>
  <c r="CP39"/>
  <c r="CM39"/>
  <c r="CL39"/>
  <c r="CK39"/>
  <c r="CJ39"/>
  <c r="CI39"/>
  <c r="CH39"/>
  <c r="CG39"/>
  <c r="CF39"/>
  <c r="CE39"/>
  <c r="CD39"/>
  <c r="CC39"/>
  <c r="BZ39"/>
  <c r="BY39"/>
  <c r="BX39"/>
  <c r="BW39"/>
  <c r="BV39"/>
  <c r="BU39"/>
  <c r="BT39"/>
  <c r="BS39"/>
  <c r="BR39"/>
  <c r="BQ39"/>
  <c r="BP39"/>
  <c r="BM39"/>
  <c r="BL39"/>
  <c r="BK39"/>
  <c r="BJ39"/>
  <c r="BI39"/>
  <c r="BH39"/>
  <c r="BG39"/>
  <c r="BF39"/>
  <c r="BE39"/>
  <c r="BD39"/>
  <c r="BC39"/>
  <c r="AZ39"/>
  <c r="AY39"/>
  <c r="AX39"/>
  <c r="AW39"/>
  <c r="AM39"/>
  <c r="AL39"/>
  <c r="AK39"/>
  <c r="AJ39"/>
  <c r="AI39"/>
  <c r="AH39"/>
  <c r="AG39"/>
  <c r="AF39"/>
  <c r="AE39"/>
  <c r="AD39"/>
  <c r="AC39"/>
  <c r="Z39"/>
  <c r="Y39"/>
  <c r="X39"/>
  <c r="W39"/>
  <c r="V39"/>
  <c r="U39"/>
  <c r="T39"/>
  <c r="S39"/>
  <c r="R39"/>
  <c r="Q39"/>
  <c r="P39"/>
  <c r="M39"/>
  <c r="L39"/>
  <c r="K39"/>
  <c r="J39"/>
  <c r="I39"/>
  <c r="H39"/>
  <c r="G39"/>
  <c r="F39"/>
  <c r="E39"/>
  <c r="D39"/>
  <c r="C39"/>
  <c r="DZ38"/>
  <c r="DY38"/>
  <c r="DX38"/>
  <c r="DW38"/>
  <c r="DV38"/>
  <c r="DU38"/>
  <c r="DT38"/>
  <c r="DS38"/>
  <c r="DR38"/>
  <c r="DQ38"/>
  <c r="DP38"/>
  <c r="DM38"/>
  <c r="DL38"/>
  <c r="DK38"/>
  <c r="DJ38"/>
  <c r="DI38"/>
  <c r="DH38"/>
  <c r="DG38"/>
  <c r="DF38"/>
  <c r="DE38"/>
  <c r="DD38"/>
  <c r="DC38"/>
  <c r="CZ38"/>
  <c r="CY38"/>
  <c r="CX38"/>
  <c r="CW38"/>
  <c r="CV38"/>
  <c r="CU38"/>
  <c r="CT38"/>
  <c r="CS38"/>
  <c r="CR38"/>
  <c r="CQ38"/>
  <c r="CP38"/>
  <c r="CM38"/>
  <c r="CL38"/>
  <c r="CK38"/>
  <c r="CJ38"/>
  <c r="CI38"/>
  <c r="CH38"/>
  <c r="CG38"/>
  <c r="CF38"/>
  <c r="CE38"/>
  <c r="CD38"/>
  <c r="CC38"/>
  <c r="BZ38"/>
  <c r="BY38"/>
  <c r="BX38"/>
  <c r="BW38"/>
  <c r="BV38"/>
  <c r="BU38"/>
  <c r="BT38"/>
  <c r="BS38"/>
  <c r="BR38"/>
  <c r="BQ38"/>
  <c r="BP38"/>
  <c r="BM38"/>
  <c r="BL38"/>
  <c r="BK38"/>
  <c r="BJ38"/>
  <c r="BI38"/>
  <c r="BH38"/>
  <c r="BG38"/>
  <c r="BF38"/>
  <c r="BE38"/>
  <c r="BD38"/>
  <c r="BC38"/>
  <c r="AZ38"/>
  <c r="AY38"/>
  <c r="AX38"/>
  <c r="AW38"/>
  <c r="AM38"/>
  <c r="AL38"/>
  <c r="AK38"/>
  <c r="AJ38"/>
  <c r="AI38"/>
  <c r="AH38"/>
  <c r="AG38"/>
  <c r="AF38"/>
  <c r="AE38"/>
  <c r="AD38"/>
  <c r="AC38"/>
  <c r="Z38"/>
  <c r="Y38"/>
  <c r="X38"/>
  <c r="W38"/>
  <c r="V38"/>
  <c r="U38"/>
  <c r="T38"/>
  <c r="S38"/>
  <c r="R38"/>
  <c r="Q38"/>
  <c r="P38"/>
  <c r="M38"/>
  <c r="L38"/>
  <c r="K38"/>
  <c r="J38"/>
  <c r="I38"/>
  <c r="H38"/>
  <c r="G38"/>
  <c r="F38"/>
  <c r="E38"/>
  <c r="D38"/>
  <c r="C38"/>
  <c r="DZ37"/>
  <c r="DY37"/>
  <c r="DX37"/>
  <c r="DW37"/>
  <c r="DV37"/>
  <c r="DU37"/>
  <c r="DT37"/>
  <c r="DS37"/>
  <c r="DR37"/>
  <c r="DQ37"/>
  <c r="DP37"/>
  <c r="DM37"/>
  <c r="DL37"/>
  <c r="DK37"/>
  <c r="DJ37"/>
  <c r="DI37"/>
  <c r="DH37"/>
  <c r="DG37"/>
  <c r="DF37"/>
  <c r="DE37"/>
  <c r="DD37"/>
  <c r="DC37"/>
  <c r="CZ37"/>
  <c r="CY37"/>
  <c r="CX37"/>
  <c r="CW37"/>
  <c r="CV37"/>
  <c r="CU37"/>
  <c r="CT37"/>
  <c r="CS37"/>
  <c r="CR37"/>
  <c r="CQ37"/>
  <c r="CP37"/>
  <c r="CM37"/>
  <c r="CL37"/>
  <c r="CK37"/>
  <c r="CJ37"/>
  <c r="CI37"/>
  <c r="CH37"/>
  <c r="CG37"/>
  <c r="CF37"/>
  <c r="CE37"/>
  <c r="CD37"/>
  <c r="CC37"/>
  <c r="BZ37"/>
  <c r="BY37"/>
  <c r="BX37"/>
  <c r="BW37"/>
  <c r="BV37"/>
  <c r="BU37"/>
  <c r="BT37"/>
  <c r="BS37"/>
  <c r="BR37"/>
  <c r="BQ37"/>
  <c r="BP37"/>
  <c r="BM37"/>
  <c r="BL37"/>
  <c r="BK37"/>
  <c r="BJ37"/>
  <c r="BI37"/>
  <c r="BH37"/>
  <c r="BG37"/>
  <c r="BF37"/>
  <c r="BE37"/>
  <c r="BD37"/>
  <c r="BC37"/>
  <c r="AZ37"/>
  <c r="AY37"/>
  <c r="AX37"/>
  <c r="AW37"/>
  <c r="AM37"/>
  <c r="AL37"/>
  <c r="AK37"/>
  <c r="AJ37"/>
  <c r="AI37"/>
  <c r="AH37"/>
  <c r="AG37"/>
  <c r="AF37"/>
  <c r="AE37"/>
  <c r="AD37"/>
  <c r="AC37"/>
  <c r="Z37"/>
  <c r="Y37"/>
  <c r="X37"/>
  <c r="W37"/>
  <c r="V37"/>
  <c r="U37"/>
  <c r="T37"/>
  <c r="S37"/>
  <c r="R37"/>
  <c r="Q37"/>
  <c r="P37"/>
  <c r="M37"/>
  <c r="L37"/>
  <c r="K37"/>
  <c r="J37"/>
  <c r="I37"/>
  <c r="H37"/>
  <c r="G37"/>
  <c r="F37"/>
  <c r="E37"/>
  <c r="D37"/>
  <c r="C37"/>
  <c r="DZ36"/>
  <c r="DY36"/>
  <c r="DX36"/>
  <c r="DW36"/>
  <c r="DV36"/>
  <c r="DU36"/>
  <c r="DT36"/>
  <c r="DS36"/>
  <c r="DR36"/>
  <c r="DQ36"/>
  <c r="DP36"/>
  <c r="DM36"/>
  <c r="DL36"/>
  <c r="DK36"/>
  <c r="DJ36"/>
  <c r="DI36"/>
  <c r="DH36"/>
  <c r="DG36"/>
  <c r="DF36"/>
  <c r="DE36"/>
  <c r="DD36"/>
  <c r="DC36"/>
  <c r="CZ36"/>
  <c r="CY36"/>
  <c r="CX36"/>
  <c r="CW36"/>
  <c r="CV36"/>
  <c r="CU36"/>
  <c r="CT36"/>
  <c r="CS36"/>
  <c r="CR36"/>
  <c r="CQ36"/>
  <c r="CP36"/>
  <c r="CM36"/>
  <c r="CL36"/>
  <c r="CK36"/>
  <c r="CJ36"/>
  <c r="CI36"/>
  <c r="CH36"/>
  <c r="CG36"/>
  <c r="CF36"/>
  <c r="CE36"/>
  <c r="CD36"/>
  <c r="CC36"/>
  <c r="BZ36"/>
  <c r="BY36"/>
  <c r="BX36"/>
  <c r="BW36"/>
  <c r="BV36"/>
  <c r="BU36"/>
  <c r="BT36"/>
  <c r="BS36"/>
  <c r="BR36"/>
  <c r="BQ36"/>
  <c r="BP36"/>
  <c r="BM36"/>
  <c r="BL36"/>
  <c r="BK36"/>
  <c r="BJ36"/>
  <c r="BI36"/>
  <c r="BH36"/>
  <c r="BG36"/>
  <c r="BF36"/>
  <c r="BE36"/>
  <c r="BD36"/>
  <c r="BC36"/>
  <c r="AZ36"/>
  <c r="AY36"/>
  <c r="AX36"/>
  <c r="AW36"/>
  <c r="AM36"/>
  <c r="AL36"/>
  <c r="AK36"/>
  <c r="AJ36"/>
  <c r="AI36"/>
  <c r="AH36"/>
  <c r="AG36"/>
  <c r="AF36"/>
  <c r="AE36"/>
  <c r="AD36"/>
  <c r="AC36"/>
  <c r="Z36"/>
  <c r="Y36"/>
  <c r="X36"/>
  <c r="W36"/>
  <c r="V36"/>
  <c r="U36"/>
  <c r="T36"/>
  <c r="S36"/>
  <c r="R36"/>
  <c r="Q36"/>
  <c r="P36"/>
  <c r="M36"/>
  <c r="L36"/>
  <c r="K36"/>
  <c r="J36"/>
  <c r="I36"/>
  <c r="H36"/>
  <c r="G36"/>
  <c r="F36"/>
  <c r="E36"/>
  <c r="D36"/>
  <c r="C36"/>
  <c r="DZ35"/>
  <c r="DY35"/>
  <c r="DX35"/>
  <c r="DW35"/>
  <c r="DV35"/>
  <c r="DU35"/>
  <c r="DT35"/>
  <c r="DS35"/>
  <c r="DR35"/>
  <c r="DQ35"/>
  <c r="DP35"/>
  <c r="DM35"/>
  <c r="DL35"/>
  <c r="DK35"/>
  <c r="DJ35"/>
  <c r="DI35"/>
  <c r="DH35"/>
  <c r="DG35"/>
  <c r="DF35"/>
  <c r="DE35"/>
  <c r="DD35"/>
  <c r="DC35"/>
  <c r="CZ35"/>
  <c r="CY35"/>
  <c r="CX35"/>
  <c r="CW35"/>
  <c r="CV35"/>
  <c r="CU35"/>
  <c r="CT35"/>
  <c r="CS35"/>
  <c r="CR35"/>
  <c r="CQ35"/>
  <c r="CP35"/>
  <c r="CM35"/>
  <c r="CL35"/>
  <c r="CK35"/>
  <c r="CJ35"/>
  <c r="CI35"/>
  <c r="CH35"/>
  <c r="CG35"/>
  <c r="CF35"/>
  <c r="CE35"/>
  <c r="CD35"/>
  <c r="CC35"/>
  <c r="BZ35"/>
  <c r="BY35"/>
  <c r="BX35"/>
  <c r="BW35"/>
  <c r="BV35"/>
  <c r="BU35"/>
  <c r="BT35"/>
  <c r="BS35"/>
  <c r="BR35"/>
  <c r="BQ35"/>
  <c r="BP35"/>
  <c r="BM35"/>
  <c r="BL35"/>
  <c r="BK35"/>
  <c r="BJ35"/>
  <c r="BI35"/>
  <c r="BH35"/>
  <c r="BG35"/>
  <c r="BF35"/>
  <c r="BE35"/>
  <c r="BD35"/>
  <c r="BC35"/>
  <c r="AZ35"/>
  <c r="AY35"/>
  <c r="AX35"/>
  <c r="AW35"/>
  <c r="AM35"/>
  <c r="AL35"/>
  <c r="AK35"/>
  <c r="AJ35"/>
  <c r="AI35"/>
  <c r="AH35"/>
  <c r="AG35"/>
  <c r="AF35"/>
  <c r="AE35"/>
  <c r="AD35"/>
  <c r="AC35"/>
  <c r="Z35"/>
  <c r="Y35"/>
  <c r="X35"/>
  <c r="W35"/>
  <c r="V35"/>
  <c r="U35"/>
  <c r="T35"/>
  <c r="S35"/>
  <c r="R35"/>
  <c r="Q35"/>
  <c r="P35"/>
  <c r="M35"/>
  <c r="L35"/>
  <c r="K35"/>
  <c r="J35"/>
  <c r="I35"/>
  <c r="H35"/>
  <c r="G35"/>
  <c r="F35"/>
  <c r="E35"/>
  <c r="D35"/>
  <c r="C35"/>
  <c r="DZ34"/>
  <c r="DY34"/>
  <c r="DX34"/>
  <c r="DW34"/>
  <c r="DV34"/>
  <c r="DU34"/>
  <c r="DT34"/>
  <c r="DS34"/>
  <c r="DR34"/>
  <c r="DQ34"/>
  <c r="DP34"/>
  <c r="DM34"/>
  <c r="DL34"/>
  <c r="DK34"/>
  <c r="DJ34"/>
  <c r="DI34"/>
  <c r="DH34"/>
  <c r="DG34"/>
  <c r="DF34"/>
  <c r="DE34"/>
  <c r="DD34"/>
  <c r="DC34"/>
  <c r="CZ34"/>
  <c r="CY34"/>
  <c r="CX34"/>
  <c r="CW34"/>
  <c r="CV34"/>
  <c r="CU34"/>
  <c r="CT34"/>
  <c r="CS34"/>
  <c r="CR34"/>
  <c r="CQ34"/>
  <c r="CP34"/>
  <c r="CM34"/>
  <c r="CL34"/>
  <c r="CK34"/>
  <c r="CJ34"/>
  <c r="CI34"/>
  <c r="CH34"/>
  <c r="CG34"/>
  <c r="CF34"/>
  <c r="CE34"/>
  <c r="CD34"/>
  <c r="CC34"/>
  <c r="BZ34"/>
  <c r="BY34"/>
  <c r="BX34"/>
  <c r="BW34"/>
  <c r="BV34"/>
  <c r="BU34"/>
  <c r="BT34"/>
  <c r="BS34"/>
  <c r="BR34"/>
  <c r="BQ34"/>
  <c r="BP34"/>
  <c r="BM34"/>
  <c r="BL34"/>
  <c r="BK34"/>
  <c r="BJ34"/>
  <c r="BI34"/>
  <c r="BH34"/>
  <c r="BG34"/>
  <c r="BF34"/>
  <c r="BE34"/>
  <c r="BD34"/>
  <c r="BC34"/>
  <c r="AZ34"/>
  <c r="AY34"/>
  <c r="AX34"/>
  <c r="AW34"/>
  <c r="AM34"/>
  <c r="AL34"/>
  <c r="AK34"/>
  <c r="AJ34"/>
  <c r="AI34"/>
  <c r="AH34"/>
  <c r="AG34"/>
  <c r="AF34"/>
  <c r="AE34"/>
  <c r="AD34"/>
  <c r="AC34"/>
  <c r="Z34"/>
  <c r="Y34"/>
  <c r="X34"/>
  <c r="W34"/>
  <c r="V34"/>
  <c r="U34"/>
  <c r="T34"/>
  <c r="S34"/>
  <c r="R34"/>
  <c r="Q34"/>
  <c r="P34"/>
  <c r="M34"/>
  <c r="L34"/>
  <c r="K34"/>
  <c r="J34"/>
  <c r="I34"/>
  <c r="H34"/>
  <c r="G34"/>
  <c r="F34"/>
  <c r="E34"/>
  <c r="D34"/>
  <c r="C34"/>
  <c r="DZ33"/>
  <c r="DY33"/>
  <c r="DX33"/>
  <c r="DW33"/>
  <c r="DV33"/>
  <c r="DU33"/>
  <c r="DT33"/>
  <c r="DS33"/>
  <c r="DR33"/>
  <c r="DQ33"/>
  <c r="DP33"/>
  <c r="DM33"/>
  <c r="DL33"/>
  <c r="DK33"/>
  <c r="DJ33"/>
  <c r="DI33"/>
  <c r="DH33"/>
  <c r="DG33"/>
  <c r="DF33"/>
  <c r="DE33"/>
  <c r="DD33"/>
  <c r="DC33"/>
  <c r="CZ33"/>
  <c r="CY33"/>
  <c r="CX33"/>
  <c r="CW33"/>
  <c r="CV33"/>
  <c r="CU33"/>
  <c r="CT33"/>
  <c r="CS33"/>
  <c r="CR33"/>
  <c r="CQ33"/>
  <c r="CP33"/>
  <c r="CM33"/>
  <c r="CL33"/>
  <c r="CK33"/>
  <c r="CJ33"/>
  <c r="CI33"/>
  <c r="CH33"/>
  <c r="CG33"/>
  <c r="CF33"/>
  <c r="CE33"/>
  <c r="CD33"/>
  <c r="CC33"/>
  <c r="BZ33"/>
  <c r="BY33"/>
  <c r="BX33"/>
  <c r="BW33"/>
  <c r="BV33"/>
  <c r="BU33"/>
  <c r="BT33"/>
  <c r="BS33"/>
  <c r="BR33"/>
  <c r="BQ33"/>
  <c r="BP33"/>
  <c r="BM33"/>
  <c r="BL33"/>
  <c r="BK33"/>
  <c r="BJ33"/>
  <c r="BI33"/>
  <c r="BH33"/>
  <c r="BG33"/>
  <c r="BF33"/>
  <c r="BE33"/>
  <c r="BD33"/>
  <c r="BC33"/>
  <c r="AZ33"/>
  <c r="AY33"/>
  <c r="AX33"/>
  <c r="AW33"/>
  <c r="AM33"/>
  <c r="AL33"/>
  <c r="AK33"/>
  <c r="AJ33"/>
  <c r="AI33"/>
  <c r="AH33"/>
  <c r="AG33"/>
  <c r="AF33"/>
  <c r="AE33"/>
  <c r="AD33"/>
  <c r="AC33"/>
  <c r="Z33"/>
  <c r="Y33"/>
  <c r="X33"/>
  <c r="W33"/>
  <c r="V33"/>
  <c r="U33"/>
  <c r="T33"/>
  <c r="S33"/>
  <c r="R33"/>
  <c r="Q33"/>
  <c r="P33"/>
  <c r="M33"/>
  <c r="L33"/>
  <c r="K33"/>
  <c r="J33"/>
  <c r="I33"/>
  <c r="H33"/>
  <c r="G33"/>
  <c r="F33"/>
  <c r="E33"/>
  <c r="D33"/>
  <c r="C33"/>
  <c r="DZ32"/>
  <c r="DY32"/>
  <c r="DX32"/>
  <c r="DW32"/>
  <c r="DV32"/>
  <c r="DU32"/>
  <c r="DT32"/>
  <c r="DS32"/>
  <c r="DR32"/>
  <c r="DQ32"/>
  <c r="DP32"/>
  <c r="DM32"/>
  <c r="DL32"/>
  <c r="DK32"/>
  <c r="DJ32"/>
  <c r="DI32"/>
  <c r="DH32"/>
  <c r="DG32"/>
  <c r="DF32"/>
  <c r="DE32"/>
  <c r="DD32"/>
  <c r="DC32"/>
  <c r="CZ32"/>
  <c r="CY32"/>
  <c r="CX32"/>
  <c r="CW32"/>
  <c r="CV32"/>
  <c r="CU32"/>
  <c r="CT32"/>
  <c r="CS32"/>
  <c r="CR32"/>
  <c r="CQ32"/>
  <c r="CP32"/>
  <c r="CM32"/>
  <c r="CL32"/>
  <c r="CK32"/>
  <c r="CJ32"/>
  <c r="CI32"/>
  <c r="CH32"/>
  <c r="CG32"/>
  <c r="CF32"/>
  <c r="CE32"/>
  <c r="CD32"/>
  <c r="CC32"/>
  <c r="BZ32"/>
  <c r="BY32"/>
  <c r="BX32"/>
  <c r="BW32"/>
  <c r="BV32"/>
  <c r="BU32"/>
  <c r="BT32"/>
  <c r="BS32"/>
  <c r="BR32"/>
  <c r="BQ32"/>
  <c r="BP32"/>
  <c r="BM32"/>
  <c r="BL32"/>
  <c r="BK32"/>
  <c r="BJ32"/>
  <c r="BI32"/>
  <c r="BH32"/>
  <c r="BG32"/>
  <c r="BF32"/>
  <c r="BE32"/>
  <c r="BD32"/>
  <c r="BC32"/>
  <c r="AZ32"/>
  <c r="AY32"/>
  <c r="AX32"/>
  <c r="AW32"/>
  <c r="AM32"/>
  <c r="AL32"/>
  <c r="AK32"/>
  <c r="AJ32"/>
  <c r="AI32"/>
  <c r="AH32"/>
  <c r="AG32"/>
  <c r="AF32"/>
  <c r="AE32"/>
  <c r="AD32"/>
  <c r="AC32"/>
  <c r="Z32"/>
  <c r="Y32"/>
  <c r="X32"/>
  <c r="W32"/>
  <c r="V32"/>
  <c r="U32"/>
  <c r="T32"/>
  <c r="S32"/>
  <c r="R32"/>
  <c r="Q32"/>
  <c r="P32"/>
  <c r="M32"/>
  <c r="L32"/>
  <c r="K32"/>
  <c r="J32"/>
  <c r="I32"/>
  <c r="H32"/>
  <c r="G32"/>
  <c r="F32"/>
  <c r="E32"/>
  <c r="D32"/>
  <c r="C32"/>
  <c r="DZ31"/>
  <c r="DY31"/>
  <c r="DX31"/>
  <c r="DW31"/>
  <c r="DV31"/>
  <c r="DU31"/>
  <c r="DT31"/>
  <c r="DS31"/>
  <c r="DR31"/>
  <c r="DQ31"/>
  <c r="DP31"/>
  <c r="DM31"/>
  <c r="DL31"/>
  <c r="DK31"/>
  <c r="DJ31"/>
  <c r="DI31"/>
  <c r="DH31"/>
  <c r="DG31"/>
  <c r="DF31"/>
  <c r="DE31"/>
  <c r="DD31"/>
  <c r="DC31"/>
  <c r="CZ31"/>
  <c r="CY31"/>
  <c r="CX31"/>
  <c r="CW31"/>
  <c r="CV31"/>
  <c r="CU31"/>
  <c r="CT31"/>
  <c r="CS31"/>
  <c r="CR31"/>
  <c r="CQ31"/>
  <c r="CP31"/>
  <c r="CM31"/>
  <c r="CL31"/>
  <c r="CK31"/>
  <c r="CJ31"/>
  <c r="CI31"/>
  <c r="CH31"/>
  <c r="CG31"/>
  <c r="CF31"/>
  <c r="CE31"/>
  <c r="CD31"/>
  <c r="CC31"/>
  <c r="BZ31"/>
  <c r="BY31"/>
  <c r="BX31"/>
  <c r="BW31"/>
  <c r="BV31"/>
  <c r="BU31"/>
  <c r="BT31"/>
  <c r="BS31"/>
  <c r="BR31"/>
  <c r="BQ31"/>
  <c r="BP31"/>
  <c r="BM31"/>
  <c r="BL31"/>
  <c r="BK31"/>
  <c r="BJ31"/>
  <c r="BI31"/>
  <c r="BH31"/>
  <c r="BG31"/>
  <c r="BF31"/>
  <c r="BE31"/>
  <c r="BD31"/>
  <c r="BC31"/>
  <c r="AZ31"/>
  <c r="AY31"/>
  <c r="AX31"/>
  <c r="AW31"/>
  <c r="AM31"/>
  <c r="AL31"/>
  <c r="AK31"/>
  <c r="AJ31"/>
  <c r="AI31"/>
  <c r="AH31"/>
  <c r="AG31"/>
  <c r="AF31"/>
  <c r="AE31"/>
  <c r="AD31"/>
  <c r="AC31"/>
  <c r="Z31"/>
  <c r="Y31"/>
  <c r="X31"/>
  <c r="W31"/>
  <c r="V31"/>
  <c r="U31"/>
  <c r="T31"/>
  <c r="S31"/>
  <c r="R31"/>
  <c r="Q31"/>
  <c r="P31"/>
  <c r="M31"/>
  <c r="L31"/>
  <c r="K31"/>
  <c r="J31"/>
  <c r="I31"/>
  <c r="H31"/>
  <c r="G31"/>
  <c r="F31"/>
  <c r="E31"/>
  <c r="D31"/>
  <c r="C31"/>
  <c r="DZ30"/>
  <c r="DY30"/>
  <c r="DX30"/>
  <c r="DW30"/>
  <c r="DV30"/>
  <c r="DU30"/>
  <c r="DT30"/>
  <c r="DS30"/>
  <c r="DR30"/>
  <c r="DQ30"/>
  <c r="DP30"/>
  <c r="DM30"/>
  <c r="DL30"/>
  <c r="DK30"/>
  <c r="DJ30"/>
  <c r="DI30"/>
  <c r="DH30"/>
  <c r="DG30"/>
  <c r="DF30"/>
  <c r="DE30"/>
  <c r="DD30"/>
  <c r="DC30"/>
  <c r="CZ30"/>
  <c r="CY30"/>
  <c r="CX30"/>
  <c r="CW30"/>
  <c r="CV30"/>
  <c r="CU30"/>
  <c r="CT30"/>
  <c r="CS30"/>
  <c r="CR30"/>
  <c r="CQ30"/>
  <c r="CP30"/>
  <c r="CM30"/>
  <c r="CL30"/>
  <c r="CK30"/>
  <c r="CJ30"/>
  <c r="CI30"/>
  <c r="CH30"/>
  <c r="CG30"/>
  <c r="CF30"/>
  <c r="CE30"/>
  <c r="CD30"/>
  <c r="CC30"/>
  <c r="BZ30"/>
  <c r="BY30"/>
  <c r="BX30"/>
  <c r="BW30"/>
  <c r="BV30"/>
  <c r="BU30"/>
  <c r="BT30"/>
  <c r="BS30"/>
  <c r="BR30"/>
  <c r="BQ30"/>
  <c r="BP30"/>
  <c r="BM30"/>
  <c r="BL30"/>
  <c r="BK30"/>
  <c r="BJ30"/>
  <c r="BI30"/>
  <c r="BH30"/>
  <c r="BG30"/>
  <c r="BF30"/>
  <c r="BE30"/>
  <c r="BD30"/>
  <c r="BC30"/>
  <c r="AZ30"/>
  <c r="AY30"/>
  <c r="AX30"/>
  <c r="AW30"/>
  <c r="AM30"/>
  <c r="AL30"/>
  <c r="AK30"/>
  <c r="AJ30"/>
  <c r="AI30"/>
  <c r="AH30"/>
  <c r="AG30"/>
  <c r="AF30"/>
  <c r="AE30"/>
  <c r="AD30"/>
  <c r="AC30"/>
  <c r="Z30"/>
  <c r="Y30"/>
  <c r="X30"/>
  <c r="W30"/>
  <c r="V30"/>
  <c r="U30"/>
  <c r="T30"/>
  <c r="S30"/>
  <c r="R30"/>
  <c r="Q30"/>
  <c r="P30"/>
  <c r="M30"/>
  <c r="L30"/>
  <c r="K30"/>
  <c r="J30"/>
  <c r="I30"/>
  <c r="H30"/>
  <c r="G30"/>
  <c r="F30"/>
  <c r="E30"/>
  <c r="D30"/>
  <c r="C30"/>
  <c r="DZ29"/>
  <c r="DY29"/>
  <c r="DX29"/>
  <c r="DW29"/>
  <c r="DV29"/>
  <c r="DU29"/>
  <c r="DT29"/>
  <c r="DS29"/>
  <c r="DR29"/>
  <c r="DQ29"/>
  <c r="DP29"/>
  <c r="DM29"/>
  <c r="DL29"/>
  <c r="DK29"/>
  <c r="DJ29"/>
  <c r="DI29"/>
  <c r="DH29"/>
  <c r="DG29"/>
  <c r="DF29"/>
  <c r="DE29"/>
  <c r="DD29"/>
  <c r="DC29"/>
  <c r="CZ29"/>
  <c r="CY29"/>
  <c r="CX29"/>
  <c r="CW29"/>
  <c r="CV29"/>
  <c r="CU29"/>
  <c r="CT29"/>
  <c r="CS29"/>
  <c r="CR29"/>
  <c r="CQ29"/>
  <c r="CP29"/>
  <c r="CM29"/>
  <c r="CL29"/>
  <c r="CK29"/>
  <c r="CJ29"/>
  <c r="CI29"/>
  <c r="CH29"/>
  <c r="CG29"/>
  <c r="CF29"/>
  <c r="CE29"/>
  <c r="CD29"/>
  <c r="CC29"/>
  <c r="BZ29"/>
  <c r="BY29"/>
  <c r="BX29"/>
  <c r="BW29"/>
  <c r="BV29"/>
  <c r="BU29"/>
  <c r="BT29"/>
  <c r="BS29"/>
  <c r="BR29"/>
  <c r="BQ29"/>
  <c r="BP29"/>
  <c r="BM29"/>
  <c r="BL29"/>
  <c r="BK29"/>
  <c r="BJ29"/>
  <c r="BI29"/>
  <c r="BH29"/>
  <c r="BG29"/>
  <c r="BF29"/>
  <c r="BE29"/>
  <c r="BD29"/>
  <c r="BC29"/>
  <c r="AZ29"/>
  <c r="AY29"/>
  <c r="AX29"/>
  <c r="AW29"/>
  <c r="AM29"/>
  <c r="AL29"/>
  <c r="AK29"/>
  <c r="AJ29"/>
  <c r="AI29"/>
  <c r="AH29"/>
  <c r="AG29"/>
  <c r="AF29"/>
  <c r="AE29"/>
  <c r="AD29"/>
  <c r="AC29"/>
  <c r="Z29"/>
  <c r="Y29"/>
  <c r="X29"/>
  <c r="W29"/>
  <c r="V29"/>
  <c r="U29"/>
  <c r="T29"/>
  <c r="S29"/>
  <c r="R29"/>
  <c r="Q29"/>
  <c r="P29"/>
  <c r="M29"/>
  <c r="L29"/>
  <c r="K29"/>
  <c r="J29"/>
  <c r="I29"/>
  <c r="H29"/>
  <c r="G29"/>
  <c r="F29"/>
  <c r="E29"/>
  <c r="D29"/>
  <c r="C29"/>
  <c r="DZ28"/>
  <c r="DY28"/>
  <c r="DX28"/>
  <c r="DW28"/>
  <c r="DV28"/>
  <c r="DU28"/>
  <c r="DT28"/>
  <c r="DS28"/>
  <c r="DR28"/>
  <c r="DQ28"/>
  <c r="DP28"/>
  <c r="DM28"/>
  <c r="DL28"/>
  <c r="DK28"/>
  <c r="DJ28"/>
  <c r="DI28"/>
  <c r="DH28"/>
  <c r="DG28"/>
  <c r="DF28"/>
  <c r="DE28"/>
  <c r="DD28"/>
  <c r="DC28"/>
  <c r="CZ28"/>
  <c r="CY28"/>
  <c r="CX28"/>
  <c r="CW28"/>
  <c r="CV28"/>
  <c r="CU28"/>
  <c r="CT28"/>
  <c r="CS28"/>
  <c r="CR28"/>
  <c r="CQ28"/>
  <c r="CP28"/>
  <c r="CM28"/>
  <c r="CL28"/>
  <c r="CK28"/>
  <c r="CJ28"/>
  <c r="CI28"/>
  <c r="CH28"/>
  <c r="CG28"/>
  <c r="CF28"/>
  <c r="CE28"/>
  <c r="CD28"/>
  <c r="CC28"/>
  <c r="BZ28"/>
  <c r="BY28"/>
  <c r="BX28"/>
  <c r="BW28"/>
  <c r="BV28"/>
  <c r="BU28"/>
  <c r="BT28"/>
  <c r="BS28"/>
  <c r="BR28"/>
  <c r="BQ28"/>
  <c r="BP28"/>
  <c r="BM28"/>
  <c r="BL28"/>
  <c r="BK28"/>
  <c r="BJ28"/>
  <c r="BI28"/>
  <c r="BH28"/>
  <c r="BG28"/>
  <c r="BF28"/>
  <c r="BE28"/>
  <c r="BD28"/>
  <c r="BC28"/>
  <c r="AZ28"/>
  <c r="AY28"/>
  <c r="AX28"/>
  <c r="AW28"/>
  <c r="AM28"/>
  <c r="AL28"/>
  <c r="AK28"/>
  <c r="AJ28"/>
  <c r="AI28"/>
  <c r="AH28"/>
  <c r="AG28"/>
  <c r="AF28"/>
  <c r="AE28"/>
  <c r="AD28"/>
  <c r="AC28"/>
  <c r="Z28"/>
  <c r="Y28"/>
  <c r="X28"/>
  <c r="W28"/>
  <c r="V28"/>
  <c r="U28"/>
  <c r="T28"/>
  <c r="S28"/>
  <c r="R28"/>
  <c r="Q28"/>
  <c r="P28"/>
  <c r="M28"/>
  <c r="L28"/>
  <c r="K28"/>
  <c r="J28"/>
  <c r="I28"/>
  <c r="H28"/>
  <c r="G28"/>
  <c r="F28"/>
  <c r="E28"/>
  <c r="D28"/>
  <c r="C28"/>
  <c r="DZ27"/>
  <c r="DY27"/>
  <c r="DX27"/>
  <c r="DW27"/>
  <c r="DV27"/>
  <c r="DU27"/>
  <c r="DT27"/>
  <c r="DS27"/>
  <c r="DR27"/>
  <c r="DQ27"/>
  <c r="DP27"/>
  <c r="DM27"/>
  <c r="DL27"/>
  <c r="DK27"/>
  <c r="DJ27"/>
  <c r="DI27"/>
  <c r="DH27"/>
  <c r="DG27"/>
  <c r="DF27"/>
  <c r="DE27"/>
  <c r="DD27"/>
  <c r="DC27"/>
  <c r="CZ27"/>
  <c r="CY27"/>
  <c r="CX27"/>
  <c r="CW27"/>
  <c r="CV27"/>
  <c r="CU27"/>
  <c r="CT27"/>
  <c r="CS27"/>
  <c r="CR27"/>
  <c r="CQ27"/>
  <c r="CP27"/>
  <c r="CM27"/>
  <c r="CL27"/>
  <c r="CK27"/>
  <c r="CJ27"/>
  <c r="CI27"/>
  <c r="CH27"/>
  <c r="CG27"/>
  <c r="CF27"/>
  <c r="CE27"/>
  <c r="CD27"/>
  <c r="CC27"/>
  <c r="BZ27"/>
  <c r="BY27"/>
  <c r="BX27"/>
  <c r="BW27"/>
  <c r="BV27"/>
  <c r="BU27"/>
  <c r="BT27"/>
  <c r="BS27"/>
  <c r="BR27"/>
  <c r="BQ27"/>
  <c r="BP27"/>
  <c r="BM27"/>
  <c r="BL27"/>
  <c r="BK27"/>
  <c r="BJ27"/>
  <c r="BI27"/>
  <c r="BH27"/>
  <c r="BG27"/>
  <c r="BF27"/>
  <c r="BE27"/>
  <c r="BD27"/>
  <c r="BC27"/>
  <c r="AZ27"/>
  <c r="AY27"/>
  <c r="AX27"/>
  <c r="AW27"/>
  <c r="AM27"/>
  <c r="AL27"/>
  <c r="AK27"/>
  <c r="AJ27"/>
  <c r="AI27"/>
  <c r="AH27"/>
  <c r="AG27"/>
  <c r="AF27"/>
  <c r="AE27"/>
  <c r="AD27"/>
  <c r="AC27"/>
  <c r="Z27"/>
  <c r="Y27"/>
  <c r="X27"/>
  <c r="W27"/>
  <c r="V27"/>
  <c r="U27"/>
  <c r="T27"/>
  <c r="S27"/>
  <c r="R27"/>
  <c r="Q27"/>
  <c r="P27"/>
  <c r="M27"/>
  <c r="L27"/>
  <c r="K27"/>
  <c r="J27"/>
  <c r="I27"/>
  <c r="H27"/>
  <c r="G27"/>
  <c r="F27"/>
  <c r="E27"/>
  <c r="D27"/>
  <c r="C27"/>
  <c r="DZ26"/>
  <c r="DY26"/>
  <c r="DX26"/>
  <c r="DW26"/>
  <c r="DV26"/>
  <c r="DU26"/>
  <c r="DT26"/>
  <c r="DS26"/>
  <c r="DR26"/>
  <c r="DQ26"/>
  <c r="DP26"/>
  <c r="DM26"/>
  <c r="DL26"/>
  <c r="DK26"/>
  <c r="DJ26"/>
  <c r="DI26"/>
  <c r="DH26"/>
  <c r="DG26"/>
  <c r="DF26"/>
  <c r="DE26"/>
  <c r="DD26"/>
  <c r="DC26"/>
  <c r="CZ26"/>
  <c r="CY26"/>
  <c r="CX26"/>
  <c r="CW26"/>
  <c r="CV26"/>
  <c r="CU26"/>
  <c r="CT26"/>
  <c r="CS26"/>
  <c r="CR26"/>
  <c r="CQ26"/>
  <c r="CP26"/>
  <c r="CM26"/>
  <c r="CL26"/>
  <c r="CK26"/>
  <c r="CJ26"/>
  <c r="CI26"/>
  <c r="CH26"/>
  <c r="CG26"/>
  <c r="CF26"/>
  <c r="CE26"/>
  <c r="CD26"/>
  <c r="CC26"/>
  <c r="BZ26"/>
  <c r="BY26"/>
  <c r="BX26"/>
  <c r="BW26"/>
  <c r="BV26"/>
  <c r="BU26"/>
  <c r="BT26"/>
  <c r="BS26"/>
  <c r="BR26"/>
  <c r="BQ26"/>
  <c r="BP26"/>
  <c r="BM26"/>
  <c r="BL26"/>
  <c r="BK26"/>
  <c r="BJ26"/>
  <c r="BI26"/>
  <c r="BH26"/>
  <c r="BG26"/>
  <c r="BF26"/>
  <c r="BE26"/>
  <c r="BD26"/>
  <c r="BC26"/>
  <c r="AZ26"/>
  <c r="AY26"/>
  <c r="AX26"/>
  <c r="AW26"/>
  <c r="AM26"/>
  <c r="AL26"/>
  <c r="AK26"/>
  <c r="AJ26"/>
  <c r="AI26"/>
  <c r="AH26"/>
  <c r="AG26"/>
  <c r="AF26"/>
  <c r="AE26"/>
  <c r="AD26"/>
  <c r="AC26"/>
  <c r="Z26"/>
  <c r="Y26"/>
  <c r="X26"/>
  <c r="W26"/>
  <c r="V26"/>
  <c r="U26"/>
  <c r="T26"/>
  <c r="S26"/>
  <c r="R26"/>
  <c r="Q26"/>
  <c r="P26"/>
  <c r="M26"/>
  <c r="L26"/>
  <c r="K26"/>
  <c r="J26"/>
  <c r="I26"/>
  <c r="H26"/>
  <c r="G26"/>
  <c r="F26"/>
  <c r="E26"/>
  <c r="D26"/>
  <c r="C26"/>
  <c r="DZ25"/>
  <c r="DY25"/>
  <c r="DX25"/>
  <c r="DW25"/>
  <c r="DV25"/>
  <c r="DU25"/>
  <c r="DT25"/>
  <c r="DS25"/>
  <c r="DR25"/>
  <c r="DQ25"/>
  <c r="DP25"/>
  <c r="DM25"/>
  <c r="DL25"/>
  <c r="DK25"/>
  <c r="DJ25"/>
  <c r="DI25"/>
  <c r="DH25"/>
  <c r="DG25"/>
  <c r="DF25"/>
  <c r="DE25"/>
  <c r="DD25"/>
  <c r="DC25"/>
  <c r="CZ25"/>
  <c r="CY25"/>
  <c r="CX25"/>
  <c r="CW25"/>
  <c r="CV25"/>
  <c r="CU25"/>
  <c r="CT25"/>
  <c r="CS25"/>
  <c r="CR25"/>
  <c r="CQ25"/>
  <c r="CP25"/>
  <c r="CM25"/>
  <c r="CL25"/>
  <c r="CK25"/>
  <c r="CJ25"/>
  <c r="CI25"/>
  <c r="CH25"/>
  <c r="CG25"/>
  <c r="CF25"/>
  <c r="CE25"/>
  <c r="CD25"/>
  <c r="CC25"/>
  <c r="BZ25"/>
  <c r="BY25"/>
  <c r="BX25"/>
  <c r="BW25"/>
  <c r="BV25"/>
  <c r="BU25"/>
  <c r="BT25"/>
  <c r="BS25"/>
  <c r="BR25"/>
  <c r="BQ25"/>
  <c r="BP25"/>
  <c r="BM25"/>
  <c r="BL25"/>
  <c r="BK25"/>
  <c r="BJ25"/>
  <c r="BI25"/>
  <c r="BH25"/>
  <c r="BG25"/>
  <c r="BF25"/>
  <c r="BE25"/>
  <c r="BD25"/>
  <c r="BC25"/>
  <c r="AZ25"/>
  <c r="AY25"/>
  <c r="AX25"/>
  <c r="AW25"/>
  <c r="AM25"/>
  <c r="AL25"/>
  <c r="AK25"/>
  <c r="AJ25"/>
  <c r="AI25"/>
  <c r="AH25"/>
  <c r="AG25"/>
  <c r="AF25"/>
  <c r="AE25"/>
  <c r="AD25"/>
  <c r="AC25"/>
  <c r="Z25"/>
  <c r="Y25"/>
  <c r="X25"/>
  <c r="W25"/>
  <c r="V25"/>
  <c r="U25"/>
  <c r="T25"/>
  <c r="S25"/>
  <c r="R25"/>
  <c r="Q25"/>
  <c r="P25"/>
  <c r="M25"/>
  <c r="L25"/>
  <c r="K25"/>
  <c r="J25"/>
  <c r="I25"/>
  <c r="H25"/>
  <c r="G25"/>
  <c r="F25"/>
  <c r="E25"/>
  <c r="D25"/>
  <c r="C25"/>
  <c r="DZ24"/>
  <c r="DY24"/>
  <c r="DX24"/>
  <c r="DW24"/>
  <c r="DV24"/>
  <c r="DU24"/>
  <c r="DT24"/>
  <c r="DS24"/>
  <c r="DR24"/>
  <c r="DQ24"/>
  <c r="DP24"/>
  <c r="DM24"/>
  <c r="DL24"/>
  <c r="DK24"/>
  <c r="DJ24"/>
  <c r="DI24"/>
  <c r="DH24"/>
  <c r="DG24"/>
  <c r="DF24"/>
  <c r="DE24"/>
  <c r="DD24"/>
  <c r="DC24"/>
  <c r="CZ24"/>
  <c r="CY24"/>
  <c r="CX24"/>
  <c r="CW24"/>
  <c r="CV24"/>
  <c r="CU24"/>
  <c r="CT24"/>
  <c r="CS24"/>
  <c r="CR24"/>
  <c r="CQ24"/>
  <c r="CP24"/>
  <c r="CM24"/>
  <c r="CL24"/>
  <c r="CK24"/>
  <c r="CJ24"/>
  <c r="CI24"/>
  <c r="CH24"/>
  <c r="CG24"/>
  <c r="CF24"/>
  <c r="CE24"/>
  <c r="CD24"/>
  <c r="CC24"/>
  <c r="BZ24"/>
  <c r="BY24"/>
  <c r="BX24"/>
  <c r="BW24"/>
  <c r="BV24"/>
  <c r="BU24"/>
  <c r="BT24"/>
  <c r="BS24"/>
  <c r="BR24"/>
  <c r="BQ24"/>
  <c r="BP24"/>
  <c r="BM24"/>
  <c r="BL24"/>
  <c r="BK24"/>
  <c r="BJ24"/>
  <c r="BI24"/>
  <c r="BH24"/>
  <c r="BG24"/>
  <c r="BF24"/>
  <c r="BE24"/>
  <c r="BD24"/>
  <c r="BC24"/>
  <c r="AZ24"/>
  <c r="AY24"/>
  <c r="AX24"/>
  <c r="AW24"/>
  <c r="AM24"/>
  <c r="AL24"/>
  <c r="AK24"/>
  <c r="AJ24"/>
  <c r="AI24"/>
  <c r="AH24"/>
  <c r="AG24"/>
  <c r="AF24"/>
  <c r="AE24"/>
  <c r="AD24"/>
  <c r="AC24"/>
  <c r="Z24"/>
  <c r="Y24"/>
  <c r="X24"/>
  <c r="W24"/>
  <c r="V24"/>
  <c r="U24"/>
  <c r="T24"/>
  <c r="S24"/>
  <c r="R24"/>
  <c r="Q24"/>
  <c r="P24"/>
  <c r="M24"/>
  <c r="L24"/>
  <c r="K24"/>
  <c r="J24"/>
  <c r="I24"/>
  <c r="H24"/>
  <c r="G24"/>
  <c r="F24"/>
  <c r="E24"/>
  <c r="D24"/>
  <c r="C24"/>
  <c r="DZ23"/>
  <c r="DY23"/>
  <c r="DX23"/>
  <c r="DW23"/>
  <c r="DV23"/>
  <c r="DU23"/>
  <c r="DT23"/>
  <c r="DS23"/>
  <c r="DR23"/>
  <c r="DQ23"/>
  <c r="DP23"/>
  <c r="DM23"/>
  <c r="DL23"/>
  <c r="DK23"/>
  <c r="DJ23"/>
  <c r="DI23"/>
  <c r="DH23"/>
  <c r="DG23"/>
  <c r="DF23"/>
  <c r="DE23"/>
  <c r="DD23"/>
  <c r="DC23"/>
  <c r="CZ23"/>
  <c r="CY23"/>
  <c r="CX23"/>
  <c r="CW23"/>
  <c r="CV23"/>
  <c r="CU23"/>
  <c r="CT23"/>
  <c r="CS23"/>
  <c r="CR23"/>
  <c r="CQ23"/>
  <c r="CP23"/>
  <c r="CM23"/>
  <c r="CL23"/>
  <c r="CK23"/>
  <c r="CJ23"/>
  <c r="CI23"/>
  <c r="CH23"/>
  <c r="CG23"/>
  <c r="CF23"/>
  <c r="CE23"/>
  <c r="CD23"/>
  <c r="CC23"/>
  <c r="BZ23"/>
  <c r="BY23"/>
  <c r="BX23"/>
  <c r="BW23"/>
  <c r="BV23"/>
  <c r="BU23"/>
  <c r="BT23"/>
  <c r="BS23"/>
  <c r="BR23"/>
  <c r="BQ23"/>
  <c r="BP23"/>
  <c r="BM23"/>
  <c r="BL23"/>
  <c r="BK23"/>
  <c r="BJ23"/>
  <c r="BI23"/>
  <c r="BH23"/>
  <c r="BG23"/>
  <c r="BF23"/>
  <c r="BE23"/>
  <c r="BD23"/>
  <c r="BC23"/>
  <c r="AZ23"/>
  <c r="AY23"/>
  <c r="AX23"/>
  <c r="AW23"/>
  <c r="AM23"/>
  <c r="AL23"/>
  <c r="AK23"/>
  <c r="AJ23"/>
  <c r="AI23"/>
  <c r="AH23"/>
  <c r="AG23"/>
  <c r="AF23"/>
  <c r="AE23"/>
  <c r="AD23"/>
  <c r="AC23"/>
  <c r="Z23"/>
  <c r="Y23"/>
  <c r="X23"/>
  <c r="W23"/>
  <c r="V23"/>
  <c r="U23"/>
  <c r="T23"/>
  <c r="S23"/>
  <c r="R23"/>
  <c r="Q23"/>
  <c r="P23"/>
  <c r="M23"/>
  <c r="L23"/>
  <c r="K23"/>
  <c r="J23"/>
  <c r="I23"/>
  <c r="H23"/>
  <c r="G23"/>
  <c r="F23"/>
  <c r="E23"/>
  <c r="D23"/>
  <c r="C23"/>
  <c r="DZ22"/>
  <c r="DY22"/>
  <c r="DX22"/>
  <c r="DW22"/>
  <c r="DV22"/>
  <c r="DU22"/>
  <c r="DT22"/>
  <c r="DS22"/>
  <c r="DR22"/>
  <c r="DQ22"/>
  <c r="DP22"/>
  <c r="DM22"/>
  <c r="DL22"/>
  <c r="DK22"/>
  <c r="DJ22"/>
  <c r="DI22"/>
  <c r="DH22"/>
  <c r="DG22"/>
  <c r="DF22"/>
  <c r="DE22"/>
  <c r="DD22"/>
  <c r="DC22"/>
  <c r="CZ22"/>
  <c r="CY22"/>
  <c r="CX22"/>
  <c r="CW22"/>
  <c r="CV22"/>
  <c r="CU22"/>
  <c r="CT22"/>
  <c r="CS22"/>
  <c r="CR22"/>
  <c r="CQ22"/>
  <c r="CP22"/>
  <c r="CM22"/>
  <c r="CL22"/>
  <c r="CK22"/>
  <c r="CJ22"/>
  <c r="CI22"/>
  <c r="CH22"/>
  <c r="CG22"/>
  <c r="CF22"/>
  <c r="CE22"/>
  <c r="CD22"/>
  <c r="CC22"/>
  <c r="BZ22"/>
  <c r="BY22"/>
  <c r="BX22"/>
  <c r="BW22"/>
  <c r="BV22"/>
  <c r="BU22"/>
  <c r="BT22"/>
  <c r="BS22"/>
  <c r="BR22"/>
  <c r="BQ22"/>
  <c r="BP22"/>
  <c r="BM22"/>
  <c r="BL22"/>
  <c r="BK22"/>
  <c r="BJ22"/>
  <c r="BI22"/>
  <c r="BH22"/>
  <c r="BG22"/>
  <c r="BF22"/>
  <c r="BE22"/>
  <c r="BD22"/>
  <c r="BC22"/>
  <c r="AZ22"/>
  <c r="AY22"/>
  <c r="AX22"/>
  <c r="AW22"/>
  <c r="AM22"/>
  <c r="AL22"/>
  <c r="AK22"/>
  <c r="AJ22"/>
  <c r="AI22"/>
  <c r="AH22"/>
  <c r="AG22"/>
  <c r="AF22"/>
  <c r="AE22"/>
  <c r="AD22"/>
  <c r="AC22"/>
  <c r="Z22"/>
  <c r="Y22"/>
  <c r="X22"/>
  <c r="W22"/>
  <c r="V22"/>
  <c r="U22"/>
  <c r="T22"/>
  <c r="S22"/>
  <c r="R22"/>
  <c r="Q22"/>
  <c r="P22"/>
  <c r="M22"/>
  <c r="L22"/>
  <c r="K22"/>
  <c r="J22"/>
  <c r="I22"/>
  <c r="H22"/>
  <c r="G22"/>
  <c r="F22"/>
  <c r="E22"/>
  <c r="D22"/>
  <c r="C22"/>
  <c r="DZ21"/>
  <c r="DY21"/>
  <c r="DX21"/>
  <c r="DW21"/>
  <c r="DV21"/>
  <c r="DU21"/>
  <c r="DT21"/>
  <c r="DS21"/>
  <c r="DR21"/>
  <c r="DQ21"/>
  <c r="DP21"/>
  <c r="DM21"/>
  <c r="DL21"/>
  <c r="DK21"/>
  <c r="DJ21"/>
  <c r="DI21"/>
  <c r="DH21"/>
  <c r="DG21"/>
  <c r="DF21"/>
  <c r="DE21"/>
  <c r="DD21"/>
  <c r="DC21"/>
  <c r="CZ21"/>
  <c r="CY21"/>
  <c r="CX21"/>
  <c r="CW21"/>
  <c r="CV21"/>
  <c r="CU21"/>
  <c r="CT21"/>
  <c r="CS21"/>
  <c r="CR21"/>
  <c r="CQ21"/>
  <c r="CP21"/>
  <c r="CM21"/>
  <c r="CL21"/>
  <c r="CK21"/>
  <c r="CJ21"/>
  <c r="CI21"/>
  <c r="CH21"/>
  <c r="CG21"/>
  <c r="CF21"/>
  <c r="CE21"/>
  <c r="CD21"/>
  <c r="CC21"/>
  <c r="BZ21"/>
  <c r="BY21"/>
  <c r="BX21"/>
  <c r="BW21"/>
  <c r="BV21"/>
  <c r="BU21"/>
  <c r="BT21"/>
  <c r="BS21"/>
  <c r="BR21"/>
  <c r="BQ21"/>
  <c r="BP21"/>
  <c r="BM21"/>
  <c r="BL21"/>
  <c r="BK21"/>
  <c r="BJ21"/>
  <c r="BI21"/>
  <c r="BH21"/>
  <c r="BG21"/>
  <c r="BF21"/>
  <c r="BE21"/>
  <c r="BD21"/>
  <c r="BC21"/>
  <c r="AZ21"/>
  <c r="AY21"/>
  <c r="AX21"/>
  <c r="AW21"/>
  <c r="AM21"/>
  <c r="AL21"/>
  <c r="AK21"/>
  <c r="AJ21"/>
  <c r="AI21"/>
  <c r="AH21"/>
  <c r="AG21"/>
  <c r="AF21"/>
  <c r="AE21"/>
  <c r="AD21"/>
  <c r="AC21"/>
  <c r="Z21"/>
  <c r="Y21"/>
  <c r="X21"/>
  <c r="W21"/>
  <c r="V21"/>
  <c r="U21"/>
  <c r="T21"/>
  <c r="S21"/>
  <c r="R21"/>
  <c r="Q21"/>
  <c r="P21"/>
  <c r="M21"/>
  <c r="L21"/>
  <c r="K21"/>
  <c r="J21"/>
  <c r="I21"/>
  <c r="H21"/>
  <c r="G21"/>
  <c r="F21"/>
  <c r="E21"/>
  <c r="D21"/>
  <c r="C21"/>
  <c r="DZ20"/>
  <c r="DY20"/>
  <c r="DX20"/>
  <c r="DW20"/>
  <c r="DV20"/>
  <c r="DU20"/>
  <c r="DT20"/>
  <c r="DS20"/>
  <c r="DR20"/>
  <c r="DQ20"/>
  <c r="DP20"/>
  <c r="DM20"/>
  <c r="DL20"/>
  <c r="DK20"/>
  <c r="DJ20"/>
  <c r="DI20"/>
  <c r="DH20"/>
  <c r="DG20"/>
  <c r="DF20"/>
  <c r="DE20"/>
  <c r="DD20"/>
  <c r="DC20"/>
  <c r="CZ20"/>
  <c r="CY20"/>
  <c r="CX20"/>
  <c r="CW20"/>
  <c r="CV20"/>
  <c r="CU20"/>
  <c r="CT20"/>
  <c r="CS20"/>
  <c r="CR20"/>
  <c r="CQ20"/>
  <c r="CP20"/>
  <c r="CM20"/>
  <c r="CL20"/>
  <c r="CK20"/>
  <c r="CJ20"/>
  <c r="CI20"/>
  <c r="CH20"/>
  <c r="CG20"/>
  <c r="CF20"/>
  <c r="CE20"/>
  <c r="CD20"/>
  <c r="CC20"/>
  <c r="BZ20"/>
  <c r="BY20"/>
  <c r="BX20"/>
  <c r="BW20"/>
  <c r="BV20"/>
  <c r="BU20"/>
  <c r="BT20"/>
  <c r="BS20"/>
  <c r="BR20"/>
  <c r="BQ20"/>
  <c r="BP20"/>
  <c r="BM20"/>
  <c r="BL20"/>
  <c r="BK20"/>
  <c r="BJ20"/>
  <c r="BI20"/>
  <c r="BH20"/>
  <c r="BG20"/>
  <c r="BF20"/>
  <c r="BE20"/>
  <c r="BD20"/>
  <c r="BC20"/>
  <c r="AZ20"/>
  <c r="AY20"/>
  <c r="AX20"/>
  <c r="AW20"/>
  <c r="AM20"/>
  <c r="AL20"/>
  <c r="AK20"/>
  <c r="AJ20"/>
  <c r="AI20"/>
  <c r="AH20"/>
  <c r="AG20"/>
  <c r="AF20"/>
  <c r="AE20"/>
  <c r="AD20"/>
  <c r="AC20"/>
  <c r="Z20"/>
  <c r="Y20"/>
  <c r="X20"/>
  <c r="W20"/>
  <c r="V20"/>
  <c r="U20"/>
  <c r="T20"/>
  <c r="S20"/>
  <c r="R20"/>
  <c r="Q20"/>
  <c r="P20"/>
  <c r="M20"/>
  <c r="L20"/>
  <c r="K20"/>
  <c r="J20"/>
  <c r="I20"/>
  <c r="H20"/>
  <c r="G20"/>
  <c r="F20"/>
  <c r="E20"/>
  <c r="D20"/>
  <c r="C20"/>
  <c r="DZ19"/>
  <c r="DY19"/>
  <c r="DX19"/>
  <c r="DW19"/>
  <c r="DV19"/>
  <c r="DU19"/>
  <c r="DT19"/>
  <c r="DS19"/>
  <c r="DR19"/>
  <c r="DQ19"/>
  <c r="DP19"/>
  <c r="DM19"/>
  <c r="DL19"/>
  <c r="DK19"/>
  <c r="DJ19"/>
  <c r="DI19"/>
  <c r="DH19"/>
  <c r="DG19"/>
  <c r="DF19"/>
  <c r="DE19"/>
  <c r="DD19"/>
  <c r="DC19"/>
  <c r="CZ19"/>
  <c r="CY19"/>
  <c r="CX19"/>
  <c r="CW19"/>
  <c r="CV19"/>
  <c r="CU19"/>
  <c r="CT19"/>
  <c r="CS19"/>
  <c r="CR19"/>
  <c r="CQ19"/>
  <c r="CP19"/>
  <c r="CM19"/>
  <c r="CL19"/>
  <c r="CK19"/>
  <c r="CJ19"/>
  <c r="CI19"/>
  <c r="CH19"/>
  <c r="CG19"/>
  <c r="CF19"/>
  <c r="CE19"/>
  <c r="CD19"/>
  <c r="CC19"/>
  <c r="BZ19"/>
  <c r="BY19"/>
  <c r="BX19"/>
  <c r="BW19"/>
  <c r="BV19"/>
  <c r="BU19"/>
  <c r="BT19"/>
  <c r="BS19"/>
  <c r="BR19"/>
  <c r="BQ19"/>
  <c r="BP19"/>
  <c r="BM19"/>
  <c r="BL19"/>
  <c r="BK19"/>
  <c r="BJ19"/>
  <c r="BI19"/>
  <c r="BH19"/>
  <c r="BG19"/>
  <c r="BF19"/>
  <c r="BE19"/>
  <c r="BD19"/>
  <c r="BC19"/>
  <c r="AZ19"/>
  <c r="AY19"/>
  <c r="AX19"/>
  <c r="AW19"/>
  <c r="AM19"/>
  <c r="AL19"/>
  <c r="AK19"/>
  <c r="AJ19"/>
  <c r="AI19"/>
  <c r="AH19"/>
  <c r="AG19"/>
  <c r="AF19"/>
  <c r="AE19"/>
  <c r="AD19"/>
  <c r="AC19"/>
  <c r="Z19"/>
  <c r="Y19"/>
  <c r="X19"/>
  <c r="W19"/>
  <c r="V19"/>
  <c r="U19"/>
  <c r="T19"/>
  <c r="S19"/>
  <c r="R19"/>
  <c r="Q19"/>
  <c r="P19"/>
  <c r="M19"/>
  <c r="L19"/>
  <c r="K19"/>
  <c r="J19"/>
  <c r="I19"/>
  <c r="H19"/>
  <c r="G19"/>
  <c r="F19"/>
  <c r="E19"/>
  <c r="D19"/>
  <c r="C19"/>
  <c r="DZ18"/>
  <c r="DY18"/>
  <c r="DX18"/>
  <c r="DW18"/>
  <c r="DV18"/>
  <c r="DU18"/>
  <c r="DT18"/>
  <c r="DS18"/>
  <c r="DR18"/>
  <c r="DQ18"/>
  <c r="DP18"/>
  <c r="DM18"/>
  <c r="DL18"/>
  <c r="DK18"/>
  <c r="DJ18"/>
  <c r="DI18"/>
  <c r="DH18"/>
  <c r="DG18"/>
  <c r="DF18"/>
  <c r="DE18"/>
  <c r="DD18"/>
  <c r="DC18"/>
  <c r="CZ18"/>
  <c r="CY18"/>
  <c r="CX18"/>
  <c r="CW18"/>
  <c r="CV18"/>
  <c r="CU18"/>
  <c r="CT18"/>
  <c r="CS18"/>
  <c r="CR18"/>
  <c r="CQ18"/>
  <c r="CP18"/>
  <c r="CM18"/>
  <c r="CL18"/>
  <c r="CK18"/>
  <c r="CJ18"/>
  <c r="CI18"/>
  <c r="CH18"/>
  <c r="CG18"/>
  <c r="CF18"/>
  <c r="CE18"/>
  <c r="CD18"/>
  <c r="CC18"/>
  <c r="BZ18"/>
  <c r="BY18"/>
  <c r="BX18"/>
  <c r="BW18"/>
  <c r="BV18"/>
  <c r="BU18"/>
  <c r="BT18"/>
  <c r="BS18"/>
  <c r="BR18"/>
  <c r="BQ18"/>
  <c r="BP18"/>
  <c r="BM18"/>
  <c r="BL18"/>
  <c r="BK18"/>
  <c r="BJ18"/>
  <c r="BI18"/>
  <c r="BH18"/>
  <c r="BG18"/>
  <c r="BF18"/>
  <c r="BE18"/>
  <c r="BD18"/>
  <c r="BC18"/>
  <c r="AZ18"/>
  <c r="AY18"/>
  <c r="AX18"/>
  <c r="AW18"/>
  <c r="AM18"/>
  <c r="AL18"/>
  <c r="AK18"/>
  <c r="AJ18"/>
  <c r="AI18"/>
  <c r="AH18"/>
  <c r="AG18"/>
  <c r="AF18"/>
  <c r="AE18"/>
  <c r="AD18"/>
  <c r="AC18"/>
  <c r="Z18"/>
  <c r="Y18"/>
  <c r="X18"/>
  <c r="W18"/>
  <c r="V18"/>
  <c r="U18"/>
  <c r="T18"/>
  <c r="S18"/>
  <c r="R18"/>
  <c r="Q18"/>
  <c r="P18"/>
  <c r="M18"/>
  <c r="L18"/>
  <c r="K18"/>
  <c r="J18"/>
  <c r="I18"/>
  <c r="H18"/>
  <c r="G18"/>
  <c r="F18"/>
  <c r="E18"/>
  <c r="D18"/>
  <c r="C18"/>
  <c r="DZ17"/>
  <c r="DY17"/>
  <c r="DX17"/>
  <c r="DW17"/>
  <c r="DV17"/>
  <c r="DU17"/>
  <c r="DT17"/>
  <c r="DS17"/>
  <c r="DR17"/>
  <c r="DQ17"/>
  <c r="DP17"/>
  <c r="DM17"/>
  <c r="DL17"/>
  <c r="DK17"/>
  <c r="DJ17"/>
  <c r="DI17"/>
  <c r="DH17"/>
  <c r="DG17"/>
  <c r="DF17"/>
  <c r="DE17"/>
  <c r="DD17"/>
  <c r="DC17"/>
  <c r="CZ17"/>
  <c r="CY17"/>
  <c r="CX17"/>
  <c r="CW17"/>
  <c r="CV17"/>
  <c r="CU17"/>
  <c r="CT17"/>
  <c r="CS17"/>
  <c r="CR17"/>
  <c r="CQ17"/>
  <c r="CP17"/>
  <c r="CM17"/>
  <c r="CL17"/>
  <c r="CK17"/>
  <c r="CJ17"/>
  <c r="CI17"/>
  <c r="CH17"/>
  <c r="CG17"/>
  <c r="CF17"/>
  <c r="CE17"/>
  <c r="CD17"/>
  <c r="CC17"/>
  <c r="BZ17"/>
  <c r="BY17"/>
  <c r="BX17"/>
  <c r="BW17"/>
  <c r="BV17"/>
  <c r="BU17"/>
  <c r="BT17"/>
  <c r="BS17"/>
  <c r="BR17"/>
  <c r="BQ17"/>
  <c r="BP17"/>
  <c r="BM17"/>
  <c r="BL17"/>
  <c r="BK17"/>
  <c r="BJ17"/>
  <c r="BI17"/>
  <c r="BH17"/>
  <c r="BG17"/>
  <c r="BF17"/>
  <c r="BE17"/>
  <c r="BD17"/>
  <c r="BC17"/>
  <c r="AZ17"/>
  <c r="AY17"/>
  <c r="AX17"/>
  <c r="AW17"/>
  <c r="AM17"/>
  <c r="AL17"/>
  <c r="AK17"/>
  <c r="AJ17"/>
  <c r="AI17"/>
  <c r="AH17"/>
  <c r="AG17"/>
  <c r="AF17"/>
  <c r="AE17"/>
  <c r="AD17"/>
  <c r="AC17"/>
  <c r="Z17"/>
  <c r="Y17"/>
  <c r="X17"/>
  <c r="W17"/>
  <c r="V17"/>
  <c r="U17"/>
  <c r="T17"/>
  <c r="S17"/>
  <c r="R17"/>
  <c r="Q17"/>
  <c r="P17"/>
  <c r="M17"/>
  <c r="L17"/>
  <c r="K17"/>
  <c r="J17"/>
  <c r="I17"/>
  <c r="H17"/>
  <c r="G17"/>
  <c r="F17"/>
  <c r="E17"/>
  <c r="D17"/>
  <c r="C17"/>
  <c r="DZ16"/>
  <c r="DY16"/>
  <c r="DX16"/>
  <c r="DW16"/>
  <c r="DV16"/>
  <c r="DU16"/>
  <c r="DT16"/>
  <c r="DS16"/>
  <c r="DR16"/>
  <c r="DQ16"/>
  <c r="DP16"/>
  <c r="DM16"/>
  <c r="DL16"/>
  <c r="DK16"/>
  <c r="DJ16"/>
  <c r="DI16"/>
  <c r="DH16"/>
  <c r="DG16"/>
  <c r="DF16"/>
  <c r="DE16"/>
  <c r="DD16"/>
  <c r="DC16"/>
  <c r="CZ16"/>
  <c r="CY16"/>
  <c r="CX16"/>
  <c r="CW16"/>
  <c r="CV16"/>
  <c r="CU16"/>
  <c r="CT16"/>
  <c r="CS16"/>
  <c r="CR16"/>
  <c r="CQ16"/>
  <c r="CP16"/>
  <c r="CM16"/>
  <c r="CL16"/>
  <c r="CK16"/>
  <c r="CJ16"/>
  <c r="CI16"/>
  <c r="CH16"/>
  <c r="CG16"/>
  <c r="CF16"/>
  <c r="CE16"/>
  <c r="CD16"/>
  <c r="CC16"/>
  <c r="BZ16"/>
  <c r="BY16"/>
  <c r="BX16"/>
  <c r="BW16"/>
  <c r="BV16"/>
  <c r="BU16"/>
  <c r="BT16"/>
  <c r="BS16"/>
  <c r="BR16"/>
  <c r="BQ16"/>
  <c r="BP16"/>
  <c r="BM16"/>
  <c r="BL16"/>
  <c r="BK16"/>
  <c r="BJ16"/>
  <c r="BI16"/>
  <c r="BH16"/>
  <c r="BG16"/>
  <c r="BF16"/>
  <c r="BE16"/>
  <c r="BD16"/>
  <c r="BC16"/>
  <c r="AZ16"/>
  <c r="AY16"/>
  <c r="AX16"/>
  <c r="AW16"/>
  <c r="AM16"/>
  <c r="AL16"/>
  <c r="AK16"/>
  <c r="AJ16"/>
  <c r="AI16"/>
  <c r="AH16"/>
  <c r="AG16"/>
  <c r="AF16"/>
  <c r="AE16"/>
  <c r="AD16"/>
  <c r="AC16"/>
  <c r="Z16"/>
  <c r="Y16"/>
  <c r="X16"/>
  <c r="W16"/>
  <c r="V16"/>
  <c r="U16"/>
  <c r="T16"/>
  <c r="S16"/>
  <c r="R16"/>
  <c r="Q16"/>
  <c r="P16"/>
  <c r="M16"/>
  <c r="L16"/>
  <c r="K16"/>
  <c r="J16"/>
  <c r="I16"/>
  <c r="H16"/>
  <c r="G16"/>
  <c r="F16"/>
  <c r="E16"/>
  <c r="D16"/>
  <c r="C16"/>
  <c r="DZ15"/>
  <c r="DY15"/>
  <c r="DX15"/>
  <c r="DW15"/>
  <c r="DV15"/>
  <c r="DU15"/>
  <c r="DT15"/>
  <c r="DS15"/>
  <c r="DR15"/>
  <c r="DQ15"/>
  <c r="DP15"/>
  <c r="DM15"/>
  <c r="DL15"/>
  <c r="DK15"/>
  <c r="DJ15"/>
  <c r="DI15"/>
  <c r="DH15"/>
  <c r="DG15"/>
  <c r="DF15"/>
  <c r="DE15"/>
  <c r="DD15"/>
  <c r="DC15"/>
  <c r="CZ15"/>
  <c r="CY15"/>
  <c r="CX15"/>
  <c r="CW15"/>
  <c r="CV15"/>
  <c r="CU15"/>
  <c r="CT15"/>
  <c r="CS15"/>
  <c r="CR15"/>
  <c r="CQ15"/>
  <c r="CP15"/>
  <c r="CM15"/>
  <c r="CL15"/>
  <c r="CK15"/>
  <c r="CJ15"/>
  <c r="CI15"/>
  <c r="CH15"/>
  <c r="CG15"/>
  <c r="CF15"/>
  <c r="CE15"/>
  <c r="CD15"/>
  <c r="CC15"/>
  <c r="BZ15"/>
  <c r="BY15"/>
  <c r="BX15"/>
  <c r="BW15"/>
  <c r="BV15"/>
  <c r="BU15"/>
  <c r="BT15"/>
  <c r="BS15"/>
  <c r="BR15"/>
  <c r="BQ15"/>
  <c r="BP15"/>
  <c r="BM15"/>
  <c r="BL15"/>
  <c r="BK15"/>
  <c r="BJ15"/>
  <c r="BI15"/>
  <c r="BH15"/>
  <c r="BG15"/>
  <c r="BF15"/>
  <c r="BE15"/>
  <c r="BD15"/>
  <c r="BC15"/>
  <c r="AZ15"/>
  <c r="AY15"/>
  <c r="AX15"/>
  <c r="AW15"/>
  <c r="AM15"/>
  <c r="AL15"/>
  <c r="AK15"/>
  <c r="AJ15"/>
  <c r="AI15"/>
  <c r="AH15"/>
  <c r="AG15"/>
  <c r="AF15"/>
  <c r="AE15"/>
  <c r="AD15"/>
  <c r="AC15"/>
  <c r="Z15"/>
  <c r="Y15"/>
  <c r="X15"/>
  <c r="W15"/>
  <c r="V15"/>
  <c r="U15"/>
  <c r="T15"/>
  <c r="S15"/>
  <c r="R15"/>
  <c r="Q15"/>
  <c r="P15"/>
  <c r="M15"/>
  <c r="L15"/>
  <c r="K15"/>
  <c r="J15"/>
  <c r="I15"/>
  <c r="H15"/>
  <c r="G15"/>
  <c r="F15"/>
  <c r="E15"/>
  <c r="D15"/>
  <c r="C15"/>
  <c r="DZ14"/>
  <c r="DY14"/>
  <c r="DX14"/>
  <c r="DW14"/>
  <c r="DV14"/>
  <c r="DU14"/>
  <c r="DT14"/>
  <c r="DS14"/>
  <c r="DR14"/>
  <c r="DQ14"/>
  <c r="DP14"/>
  <c r="DM14"/>
  <c r="DL14"/>
  <c r="DK14"/>
  <c r="DJ14"/>
  <c r="DI14"/>
  <c r="DH14"/>
  <c r="DG14"/>
  <c r="DF14"/>
  <c r="DE14"/>
  <c r="DD14"/>
  <c r="DC14"/>
  <c r="CZ14"/>
  <c r="CY14"/>
  <c r="CX14"/>
  <c r="CW14"/>
  <c r="CV14"/>
  <c r="CU14"/>
  <c r="CT14"/>
  <c r="CS14"/>
  <c r="CR14"/>
  <c r="CQ14"/>
  <c r="CP14"/>
  <c r="CM14"/>
  <c r="CL14"/>
  <c r="CK14"/>
  <c r="CJ14"/>
  <c r="CI14"/>
  <c r="CH14"/>
  <c r="CG14"/>
  <c r="CF14"/>
  <c r="CE14"/>
  <c r="CD14"/>
  <c r="CC14"/>
  <c r="BZ14"/>
  <c r="BY14"/>
  <c r="BX14"/>
  <c r="BW14"/>
  <c r="BV14"/>
  <c r="BU14"/>
  <c r="BT14"/>
  <c r="BS14"/>
  <c r="BR14"/>
  <c r="BQ14"/>
  <c r="BP14"/>
  <c r="BM14"/>
  <c r="BL14"/>
  <c r="BK14"/>
  <c r="BJ14"/>
  <c r="BI14"/>
  <c r="BH14"/>
  <c r="BG14"/>
  <c r="BF14"/>
  <c r="BE14"/>
  <c r="BD14"/>
  <c r="BC14"/>
  <c r="AZ14"/>
  <c r="AY14"/>
  <c r="AX14"/>
  <c r="AW14"/>
  <c r="AM14"/>
  <c r="AL14"/>
  <c r="AK14"/>
  <c r="AJ14"/>
  <c r="AI14"/>
  <c r="AH14"/>
  <c r="AG14"/>
  <c r="AF14"/>
  <c r="AE14"/>
  <c r="AD14"/>
  <c r="AC14"/>
  <c r="Z14"/>
  <c r="Y14"/>
  <c r="X14"/>
  <c r="W14"/>
  <c r="V14"/>
  <c r="U14"/>
  <c r="T14"/>
  <c r="S14"/>
  <c r="R14"/>
  <c r="Q14"/>
  <c r="P14"/>
  <c r="M14"/>
  <c r="L14"/>
  <c r="K14"/>
  <c r="J14"/>
  <c r="I14"/>
  <c r="H14"/>
  <c r="G14"/>
  <c r="F14"/>
  <c r="E14"/>
  <c r="D14"/>
  <c r="C14"/>
  <c r="DZ13"/>
  <c r="DY13"/>
  <c r="DX13"/>
  <c r="DW13"/>
  <c r="DV13"/>
  <c r="DU13"/>
  <c r="DT13"/>
  <c r="DS13"/>
  <c r="DR13"/>
  <c r="DQ13"/>
  <c r="DP13"/>
  <c r="DM13"/>
  <c r="DL13"/>
  <c r="DK13"/>
  <c r="DJ13"/>
  <c r="DI13"/>
  <c r="DH13"/>
  <c r="DG13"/>
  <c r="DF13"/>
  <c r="DE13"/>
  <c r="DD13"/>
  <c r="DC13"/>
  <c r="CZ13"/>
  <c r="CY13"/>
  <c r="CX13"/>
  <c r="CW13"/>
  <c r="CV13"/>
  <c r="CU13"/>
  <c r="CT13"/>
  <c r="CS13"/>
  <c r="CR13"/>
  <c r="CQ13"/>
  <c r="CP13"/>
  <c r="CM13"/>
  <c r="CL13"/>
  <c r="CK13"/>
  <c r="CJ13"/>
  <c r="CI13"/>
  <c r="CH13"/>
  <c r="CG13"/>
  <c r="CF13"/>
  <c r="CE13"/>
  <c r="CD13"/>
  <c r="CC13"/>
  <c r="BZ13"/>
  <c r="BY13"/>
  <c r="BX13"/>
  <c r="BW13"/>
  <c r="BV13"/>
  <c r="BU13"/>
  <c r="BT13"/>
  <c r="BS13"/>
  <c r="BR13"/>
  <c r="BQ13"/>
  <c r="BP13"/>
  <c r="BM13"/>
  <c r="BL13"/>
  <c r="BK13"/>
  <c r="BJ13"/>
  <c r="BI13"/>
  <c r="BH13"/>
  <c r="BG13"/>
  <c r="BF13"/>
  <c r="BE13"/>
  <c r="BD13"/>
  <c r="BC13"/>
  <c r="AZ13"/>
  <c r="AY13"/>
  <c r="AX13"/>
  <c r="AW13"/>
  <c r="AM13"/>
  <c r="AL13"/>
  <c r="AK13"/>
  <c r="AJ13"/>
  <c r="AI13"/>
  <c r="AH13"/>
  <c r="AG13"/>
  <c r="AF13"/>
  <c r="AE13"/>
  <c r="AD13"/>
  <c r="AC13"/>
  <c r="Z13"/>
  <c r="Y13"/>
  <c r="X13"/>
  <c r="W13"/>
  <c r="V13"/>
  <c r="U13"/>
  <c r="T13"/>
  <c r="S13"/>
  <c r="R13"/>
  <c r="Q13"/>
  <c r="P13"/>
  <c r="M13"/>
  <c r="L13"/>
  <c r="K13"/>
  <c r="J13"/>
  <c r="I13"/>
  <c r="H13"/>
  <c r="G13"/>
  <c r="F13"/>
  <c r="E13"/>
  <c r="D13"/>
  <c r="C13"/>
  <c r="DZ12"/>
  <c r="DY12"/>
  <c r="DX12"/>
  <c r="DW12"/>
  <c r="DV12"/>
  <c r="DU12"/>
  <c r="DT12"/>
  <c r="DS12"/>
  <c r="DR12"/>
  <c r="DQ12"/>
  <c r="DP12"/>
  <c r="DM12"/>
  <c r="DL12"/>
  <c r="DK12"/>
  <c r="DJ12"/>
  <c r="DI12"/>
  <c r="DH12"/>
  <c r="DG12"/>
  <c r="DF12"/>
  <c r="DE12"/>
  <c r="DD12"/>
  <c r="DC12"/>
  <c r="CZ12"/>
  <c r="CY12"/>
  <c r="CX12"/>
  <c r="CW12"/>
  <c r="CV12"/>
  <c r="CU12"/>
  <c r="CT12"/>
  <c r="CS12"/>
  <c r="CR12"/>
  <c r="CQ12"/>
  <c r="CP12"/>
  <c r="CM12"/>
  <c r="CL12"/>
  <c r="CK12"/>
  <c r="CJ12"/>
  <c r="CI12"/>
  <c r="CH12"/>
  <c r="CG12"/>
  <c r="CF12"/>
  <c r="CE12"/>
  <c r="CD12"/>
  <c r="CC12"/>
  <c r="BZ12"/>
  <c r="BY12"/>
  <c r="BX12"/>
  <c r="BW12"/>
  <c r="BV12"/>
  <c r="BU12"/>
  <c r="BT12"/>
  <c r="BS12"/>
  <c r="BR12"/>
  <c r="BQ12"/>
  <c r="BP12"/>
  <c r="BM12"/>
  <c r="BL12"/>
  <c r="BK12"/>
  <c r="BJ12"/>
  <c r="BI12"/>
  <c r="BH12"/>
  <c r="BG12"/>
  <c r="BF12"/>
  <c r="BE12"/>
  <c r="BD12"/>
  <c r="BC12"/>
  <c r="AZ12"/>
  <c r="AY12"/>
  <c r="AX12"/>
  <c r="AW12"/>
  <c r="AM12"/>
  <c r="AL12"/>
  <c r="AK12"/>
  <c r="AJ12"/>
  <c r="AI12"/>
  <c r="AH12"/>
  <c r="AG12"/>
  <c r="AF12"/>
  <c r="AE12"/>
  <c r="AD12"/>
  <c r="AC12"/>
  <c r="Z12"/>
  <c r="Y12"/>
  <c r="X12"/>
  <c r="W12"/>
  <c r="V12"/>
  <c r="U12"/>
  <c r="T12"/>
  <c r="S12"/>
  <c r="R12"/>
  <c r="Q12"/>
  <c r="P12"/>
  <c r="M12"/>
  <c r="L12"/>
  <c r="K12"/>
  <c r="J12"/>
  <c r="I12"/>
  <c r="H12"/>
  <c r="G12"/>
  <c r="F12"/>
  <c r="E12"/>
  <c r="D12"/>
  <c r="C12"/>
  <c r="DZ11"/>
  <c r="DY11"/>
  <c r="DX11"/>
  <c r="DW11"/>
  <c r="DV11"/>
  <c r="DU11"/>
  <c r="DT11"/>
  <c r="DS11"/>
  <c r="DR11"/>
  <c r="DQ11"/>
  <c r="DP11"/>
  <c r="DM11"/>
  <c r="DL11"/>
  <c r="DK11"/>
  <c r="DJ11"/>
  <c r="DI11"/>
  <c r="DH11"/>
  <c r="DG11"/>
  <c r="DF11"/>
  <c r="DE11"/>
  <c r="DD11"/>
  <c r="DC11"/>
  <c r="CZ11"/>
  <c r="CY11"/>
  <c r="CX11"/>
  <c r="CW11"/>
  <c r="CV11"/>
  <c r="CU11"/>
  <c r="CT11"/>
  <c r="CS11"/>
  <c r="CR11"/>
  <c r="CQ11"/>
  <c r="CP11"/>
  <c r="CM11"/>
  <c r="CL11"/>
  <c r="CK11"/>
  <c r="CJ11"/>
  <c r="CI11"/>
  <c r="CH11"/>
  <c r="CG11"/>
  <c r="CF11"/>
  <c r="CE11"/>
  <c r="CD11"/>
  <c r="CC11"/>
  <c r="BZ11"/>
  <c r="BY11"/>
  <c r="BX11"/>
  <c r="BW11"/>
  <c r="BV11"/>
  <c r="BU11"/>
  <c r="BT11"/>
  <c r="BS11"/>
  <c r="BR11"/>
  <c r="BQ11"/>
  <c r="BP11"/>
  <c r="BM11"/>
  <c r="BL11"/>
  <c r="BK11"/>
  <c r="BJ11"/>
  <c r="BI11"/>
  <c r="BH11"/>
  <c r="BG11"/>
  <c r="BF11"/>
  <c r="BE11"/>
  <c r="BD11"/>
  <c r="BC11"/>
  <c r="AZ11"/>
  <c r="AY11"/>
  <c r="AX11"/>
  <c r="AW11"/>
  <c r="AM11"/>
  <c r="AL11"/>
  <c r="AK11"/>
  <c r="AJ11"/>
  <c r="AI11"/>
  <c r="AH11"/>
  <c r="AG11"/>
  <c r="AF11"/>
  <c r="AE11"/>
  <c r="AD11"/>
  <c r="AC11"/>
  <c r="Z11"/>
  <c r="Y11"/>
  <c r="X11"/>
  <c r="W11"/>
  <c r="V11"/>
  <c r="U11"/>
  <c r="T11"/>
  <c r="S11"/>
  <c r="R11"/>
  <c r="Q11"/>
  <c r="P11"/>
  <c r="M11"/>
  <c r="L11"/>
  <c r="K11"/>
  <c r="J11"/>
  <c r="I11"/>
  <c r="H11"/>
  <c r="G11"/>
  <c r="F11"/>
  <c r="E11"/>
  <c r="D11"/>
  <c r="C11"/>
  <c r="DZ10"/>
  <c r="DY10"/>
  <c r="DX10"/>
  <c r="DW10"/>
  <c r="DV10"/>
  <c r="DU10"/>
  <c r="DT10"/>
  <c r="DS10"/>
  <c r="DR10"/>
  <c r="DQ10"/>
  <c r="DP10"/>
  <c r="DM10"/>
  <c r="DL10"/>
  <c r="DK10"/>
  <c r="DJ10"/>
  <c r="DI10"/>
  <c r="DH10"/>
  <c r="DG10"/>
  <c r="DF10"/>
  <c r="DE10"/>
  <c r="DD10"/>
  <c r="DC10"/>
  <c r="CZ10"/>
  <c r="CY10"/>
  <c r="CX10"/>
  <c r="CW10"/>
  <c r="CV10"/>
  <c r="CU10"/>
  <c r="CT10"/>
  <c r="CS10"/>
  <c r="CR10"/>
  <c r="CQ10"/>
  <c r="CP10"/>
  <c r="CM10"/>
  <c r="CL10"/>
  <c r="CK10"/>
  <c r="CJ10"/>
  <c r="CI10"/>
  <c r="CH10"/>
  <c r="CG10"/>
  <c r="CF10"/>
  <c r="CE10"/>
  <c r="CD10"/>
  <c r="CC10"/>
  <c r="BZ10"/>
  <c r="BY10"/>
  <c r="BX10"/>
  <c r="BW10"/>
  <c r="BV10"/>
  <c r="BU10"/>
  <c r="BT10"/>
  <c r="BS10"/>
  <c r="BR10"/>
  <c r="BQ10"/>
  <c r="BP10"/>
  <c r="BM10"/>
  <c r="BL10"/>
  <c r="BK10"/>
  <c r="BJ10"/>
  <c r="BI10"/>
  <c r="BH10"/>
  <c r="BG10"/>
  <c r="BF10"/>
  <c r="BE10"/>
  <c r="BD10"/>
  <c r="BC10"/>
  <c r="AZ10"/>
  <c r="AY10"/>
  <c r="AX10"/>
  <c r="AW10"/>
  <c r="AM10"/>
  <c r="AL10"/>
  <c r="AK10"/>
  <c r="AJ10"/>
  <c r="AI10"/>
  <c r="AH10"/>
  <c r="AG10"/>
  <c r="AF10"/>
  <c r="AE10"/>
  <c r="AD10"/>
  <c r="AC10"/>
  <c r="Z10"/>
  <c r="Y10"/>
  <c r="X10"/>
  <c r="W10"/>
  <c r="V10"/>
  <c r="U10"/>
  <c r="T10"/>
  <c r="S10"/>
  <c r="R10"/>
  <c r="Q10"/>
  <c r="P10"/>
  <c r="M10"/>
  <c r="L10"/>
  <c r="K10"/>
  <c r="J10"/>
  <c r="I10"/>
  <c r="H10"/>
  <c r="G10"/>
  <c r="F10"/>
  <c r="E10"/>
  <c r="D10"/>
  <c r="C10"/>
  <c r="DZ9"/>
  <c r="DY9"/>
  <c r="DX9"/>
  <c r="DW9"/>
  <c r="DV9"/>
  <c r="DU9"/>
  <c r="DT9"/>
  <c r="DS9"/>
  <c r="DR9"/>
  <c r="DQ9"/>
  <c r="DP9"/>
  <c r="DM9"/>
  <c r="DL9"/>
  <c r="DK9"/>
  <c r="DJ9"/>
  <c r="DI9"/>
  <c r="DH9"/>
  <c r="DG9"/>
  <c r="DF9"/>
  <c r="DE9"/>
  <c r="DD9"/>
  <c r="DC9"/>
  <c r="CZ9"/>
  <c r="CY9"/>
  <c r="CX9"/>
  <c r="CW9"/>
  <c r="CV9"/>
  <c r="CU9"/>
  <c r="CT9"/>
  <c r="CS9"/>
  <c r="CR9"/>
  <c r="CQ9"/>
  <c r="CP9"/>
  <c r="CM9"/>
  <c r="CL9"/>
  <c r="CK9"/>
  <c r="CJ9"/>
  <c r="CI9"/>
  <c r="CH9"/>
  <c r="CG9"/>
  <c r="CF9"/>
  <c r="CE9"/>
  <c r="CD9"/>
  <c r="CC9"/>
  <c r="BZ9"/>
  <c r="BY9"/>
  <c r="BX9"/>
  <c r="BW9"/>
  <c r="BV9"/>
  <c r="BU9"/>
  <c r="BT9"/>
  <c r="BS9"/>
  <c r="BR9"/>
  <c r="BQ9"/>
  <c r="BP9"/>
  <c r="BM9"/>
  <c r="BL9"/>
  <c r="BK9"/>
  <c r="BJ9"/>
  <c r="BI9"/>
  <c r="BH9"/>
  <c r="BG9"/>
  <c r="BF9"/>
  <c r="BE9"/>
  <c r="BD9"/>
  <c r="BC9"/>
  <c r="AZ9"/>
  <c r="AY9"/>
  <c r="AX9"/>
  <c r="AW9"/>
  <c r="AM9"/>
  <c r="AL9"/>
  <c r="AK9"/>
  <c r="AJ9"/>
  <c r="AI9"/>
  <c r="AH9"/>
  <c r="AG9"/>
  <c r="AF9"/>
  <c r="AE9"/>
  <c r="AD9"/>
  <c r="AC9"/>
  <c r="Z9"/>
  <c r="Y9"/>
  <c r="X9"/>
  <c r="W9"/>
  <c r="V9"/>
  <c r="U9"/>
  <c r="T9"/>
  <c r="S9"/>
  <c r="R9"/>
  <c r="Q9"/>
  <c r="P9"/>
  <c r="M9"/>
  <c r="L9"/>
  <c r="K9"/>
  <c r="J9"/>
  <c r="I9"/>
  <c r="H9"/>
  <c r="G9"/>
  <c r="F9"/>
  <c r="E9"/>
  <c r="D9"/>
  <c r="C9"/>
  <c r="DZ8"/>
  <c r="DY8"/>
  <c r="DX8"/>
  <c r="DW8"/>
  <c r="DV8"/>
  <c r="DU8"/>
  <c r="DT8"/>
  <c r="DS8"/>
  <c r="DR8"/>
  <c r="DQ8"/>
  <c r="DP8"/>
  <c r="DM8"/>
  <c r="DL8"/>
  <c r="DK8"/>
  <c r="DJ8"/>
  <c r="DI8"/>
  <c r="DH8"/>
  <c r="DG8"/>
  <c r="DF8"/>
  <c r="DE8"/>
  <c r="DD8"/>
  <c r="DC8"/>
  <c r="CZ8"/>
  <c r="CY8"/>
  <c r="CX8"/>
  <c r="CW8"/>
  <c r="CV8"/>
  <c r="CU8"/>
  <c r="CT8"/>
  <c r="CS8"/>
  <c r="CR8"/>
  <c r="CQ8"/>
  <c r="CP8"/>
  <c r="CM8"/>
  <c r="CL8"/>
  <c r="CK8"/>
  <c r="CJ8"/>
  <c r="CI8"/>
  <c r="CH8"/>
  <c r="CG8"/>
  <c r="CF8"/>
  <c r="CE8"/>
  <c r="CD8"/>
  <c r="CC8"/>
  <c r="BZ8"/>
  <c r="BY8"/>
  <c r="BX8"/>
  <c r="BW8"/>
  <c r="BV8"/>
  <c r="BU8"/>
  <c r="BT8"/>
  <c r="BS8"/>
  <c r="BR8"/>
  <c r="BQ8"/>
  <c r="BP8"/>
  <c r="BM8"/>
  <c r="BL8"/>
  <c r="BK8"/>
  <c r="BJ8"/>
  <c r="BI8"/>
  <c r="BH8"/>
  <c r="BG8"/>
  <c r="BF8"/>
  <c r="BE8"/>
  <c r="BD8"/>
  <c r="BC8"/>
  <c r="AZ8"/>
  <c r="AY8"/>
  <c r="AX8"/>
  <c r="AW8"/>
  <c r="AM8"/>
  <c r="AL8"/>
  <c r="AK8"/>
  <c r="AJ8"/>
  <c r="AI8"/>
  <c r="AH8"/>
  <c r="AG8"/>
  <c r="AF8"/>
  <c r="AE8"/>
  <c r="AD8"/>
  <c r="AC8"/>
  <c r="Z8"/>
  <c r="Y8"/>
  <c r="X8"/>
  <c r="W8"/>
  <c r="V8"/>
  <c r="U8"/>
  <c r="T8"/>
  <c r="S8"/>
  <c r="R8"/>
  <c r="Q8"/>
  <c r="P8"/>
  <c r="M8"/>
  <c r="L8"/>
  <c r="K8"/>
  <c r="J8"/>
  <c r="I8"/>
  <c r="H8"/>
  <c r="G8"/>
  <c r="F8"/>
  <c r="E8"/>
  <c r="D8"/>
  <c r="C8"/>
  <c r="DZ7"/>
  <c r="DY7"/>
  <c r="DX7"/>
  <c r="DW7"/>
  <c r="DV7"/>
  <c r="DU7"/>
  <c r="DT7"/>
  <c r="DS7"/>
  <c r="DR7"/>
  <c r="DQ7"/>
  <c r="DP7"/>
  <c r="DM7"/>
  <c r="DL7"/>
  <c r="DK7"/>
  <c r="DJ7"/>
  <c r="DI7"/>
  <c r="DH7"/>
  <c r="DG7"/>
  <c r="DF7"/>
  <c r="DE7"/>
  <c r="DD7"/>
  <c r="DC7"/>
  <c r="CZ7"/>
  <c r="CY7"/>
  <c r="CX7"/>
  <c r="CW7"/>
  <c r="CV7"/>
  <c r="CU7"/>
  <c r="CT7"/>
  <c r="CS7"/>
  <c r="CR7"/>
  <c r="CQ7"/>
  <c r="CP7"/>
  <c r="CM7"/>
  <c r="CL7"/>
  <c r="CK7"/>
  <c r="CJ7"/>
  <c r="CI7"/>
  <c r="CH7"/>
  <c r="CG7"/>
  <c r="CF7"/>
  <c r="CE7"/>
  <c r="CD7"/>
  <c r="CC7"/>
  <c r="BZ7"/>
  <c r="BY7"/>
  <c r="BX7"/>
  <c r="BW7"/>
  <c r="BV7"/>
  <c r="BU7"/>
  <c r="BT7"/>
  <c r="BS7"/>
  <c r="BR7"/>
  <c r="BQ7"/>
  <c r="BP7"/>
  <c r="BM7"/>
  <c r="BL7"/>
  <c r="BK7"/>
  <c r="BJ7"/>
  <c r="BI7"/>
  <c r="BH7"/>
  <c r="BG7"/>
  <c r="BF7"/>
  <c r="BE7"/>
  <c r="BD7"/>
  <c r="BC7"/>
  <c r="AZ7"/>
  <c r="AY7"/>
  <c r="AX7"/>
  <c r="AW7"/>
  <c r="AM7"/>
  <c r="AL7"/>
  <c r="AK7"/>
  <c r="AJ7"/>
  <c r="AI7"/>
  <c r="AH7"/>
  <c r="AG7"/>
  <c r="AF7"/>
  <c r="AE7"/>
  <c r="AD7"/>
  <c r="AC7"/>
  <c r="Z7"/>
  <c r="Y7"/>
  <c r="X7"/>
  <c r="W7"/>
  <c r="V7"/>
  <c r="U7"/>
  <c r="T7"/>
  <c r="S7"/>
  <c r="R7"/>
  <c r="Q7"/>
  <c r="P7"/>
  <c r="M7"/>
  <c r="L7"/>
  <c r="K7"/>
  <c r="J7"/>
  <c r="I7"/>
  <c r="H7"/>
  <c r="G7"/>
  <c r="F7"/>
  <c r="E7"/>
  <c r="D7"/>
  <c r="C7"/>
  <c r="DZ6"/>
  <c r="DY6"/>
  <c r="DX6"/>
  <c r="DW6"/>
  <c r="DV6"/>
  <c r="DU6"/>
  <c r="DT6"/>
  <c r="DS6"/>
  <c r="DR6"/>
  <c r="DQ6"/>
  <c r="DP6"/>
  <c r="DM6"/>
  <c r="DL6"/>
  <c r="DK6"/>
  <c r="DJ6"/>
  <c r="DI6"/>
  <c r="DH6"/>
  <c r="DG6"/>
  <c r="DF6"/>
  <c r="DE6"/>
  <c r="DD6"/>
  <c r="DC6"/>
  <c r="CZ6"/>
  <c r="CY6"/>
  <c r="CX6"/>
  <c r="CW6"/>
  <c r="CV6"/>
  <c r="CU6"/>
  <c r="CT6"/>
  <c r="CS6"/>
  <c r="CR6"/>
  <c r="CQ6"/>
  <c r="CP6"/>
  <c r="CM6"/>
  <c r="CL6"/>
  <c r="CK6"/>
  <c r="CJ6"/>
  <c r="CI6"/>
  <c r="CH6"/>
  <c r="CG6"/>
  <c r="CF6"/>
  <c r="CE6"/>
  <c r="CD6"/>
  <c r="CC6"/>
  <c r="BZ6"/>
  <c r="BY6"/>
  <c r="BX6"/>
  <c r="BW6"/>
  <c r="BV6"/>
  <c r="BU6"/>
  <c r="BT6"/>
  <c r="BS6"/>
  <c r="BR6"/>
  <c r="BQ6"/>
  <c r="BP6"/>
  <c r="BM6"/>
  <c r="BL6"/>
  <c r="BK6"/>
  <c r="BJ6"/>
  <c r="BI6"/>
  <c r="BH6"/>
  <c r="BG6"/>
  <c r="BF6"/>
  <c r="BE6"/>
  <c r="BD6"/>
  <c r="BC6"/>
  <c r="AZ6"/>
  <c r="AY6"/>
  <c r="AX6"/>
  <c r="AW6"/>
  <c r="AM6"/>
  <c r="AL6"/>
  <c r="AK6"/>
  <c r="AJ6"/>
  <c r="AI6"/>
  <c r="AH6"/>
  <c r="AG6"/>
  <c r="AF6"/>
  <c r="AE6"/>
  <c r="AD6"/>
  <c r="AC6"/>
  <c r="Z6"/>
  <c r="Y6"/>
  <c r="X6"/>
  <c r="W6"/>
  <c r="V6"/>
  <c r="U6"/>
  <c r="T6"/>
  <c r="S6"/>
  <c r="R6"/>
  <c r="Q6"/>
  <c r="P6"/>
  <c r="M6"/>
  <c r="L6"/>
  <c r="K6"/>
  <c r="J6"/>
  <c r="I6"/>
  <c r="H6"/>
  <c r="G6"/>
  <c r="F6"/>
  <c r="E6"/>
  <c r="D6"/>
  <c r="C6"/>
  <c r="DZ5"/>
  <c r="DY5"/>
  <c r="DX5"/>
  <c r="DW5"/>
  <c r="DV5"/>
  <c r="DU5"/>
  <c r="DT5"/>
  <c r="DS5"/>
  <c r="DR5"/>
  <c r="DQ5"/>
  <c r="DP5"/>
  <c r="DM5"/>
  <c r="DL5"/>
  <c r="DK5"/>
  <c r="DJ5"/>
  <c r="DI5"/>
  <c r="DH5"/>
  <c r="DG5"/>
  <c r="DF5"/>
  <c r="DE5"/>
  <c r="DD5"/>
  <c r="DC5"/>
  <c r="CZ5"/>
  <c r="CY5"/>
  <c r="CX5"/>
  <c r="CW5"/>
  <c r="CV5"/>
  <c r="CU5"/>
  <c r="CT5"/>
  <c r="CS5"/>
  <c r="CR5"/>
  <c r="CQ5"/>
  <c r="CP5"/>
  <c r="CM5"/>
  <c r="CL5"/>
  <c r="CK5"/>
  <c r="CJ5"/>
  <c r="CI5"/>
  <c r="CH5"/>
  <c r="CG5"/>
  <c r="CF5"/>
  <c r="CE5"/>
  <c r="CD5"/>
  <c r="CC5"/>
  <c r="BZ5"/>
  <c r="BY5"/>
  <c r="BX5"/>
  <c r="BW5"/>
  <c r="BV5"/>
  <c r="BU5"/>
  <c r="BT5"/>
  <c r="BS5"/>
  <c r="BR5"/>
  <c r="BQ5"/>
  <c r="BP5"/>
  <c r="BM5"/>
  <c r="BL5"/>
  <c r="BK5"/>
  <c r="BJ5"/>
  <c r="BI5"/>
  <c r="BH5"/>
  <c r="BG5"/>
  <c r="BF5"/>
  <c r="BE5"/>
  <c r="BD5"/>
  <c r="BC5"/>
  <c r="AZ5"/>
  <c r="AY5"/>
  <c r="AX5"/>
  <c r="AW5"/>
  <c r="AM5"/>
  <c r="AL5"/>
  <c r="AK5"/>
  <c r="AJ5"/>
  <c r="AI5"/>
  <c r="AH5"/>
  <c r="AG5"/>
  <c r="AF5"/>
  <c r="AE5"/>
  <c r="AD5"/>
  <c r="AC5"/>
  <c r="Z5"/>
  <c r="Y5"/>
  <c r="X5"/>
  <c r="W5"/>
  <c r="V5"/>
  <c r="U5"/>
  <c r="T5"/>
  <c r="S5"/>
  <c r="R5"/>
  <c r="Q5"/>
  <c r="P5"/>
  <c r="M5"/>
  <c r="L5"/>
  <c r="K5"/>
  <c r="J5"/>
  <c r="I5"/>
  <c r="H5"/>
  <c r="G5"/>
  <c r="F5"/>
  <c r="E5"/>
  <c r="D5"/>
  <c r="C5"/>
  <c r="DZ4"/>
  <c r="DY4"/>
  <c r="DX4"/>
  <c r="DW4"/>
  <c r="DV4"/>
  <c r="DU4"/>
  <c r="DT4"/>
  <c r="DS4"/>
  <c r="DR4"/>
  <c r="DQ4"/>
  <c r="DP4"/>
  <c r="DM4"/>
  <c r="DL4"/>
  <c r="DK4"/>
  <c r="DJ4"/>
  <c r="DI4"/>
  <c r="DH4"/>
  <c r="DG4"/>
  <c r="DF4"/>
  <c r="DE4"/>
  <c r="DD4"/>
  <c r="DC4"/>
  <c r="CZ4"/>
  <c r="CY4"/>
  <c r="CX4"/>
  <c r="CW4"/>
  <c r="CV4"/>
  <c r="CU4"/>
  <c r="CT4"/>
  <c r="CS4"/>
  <c r="CR4"/>
  <c r="CQ4"/>
  <c r="CP4"/>
  <c r="CM4"/>
  <c r="CL4"/>
  <c r="CK4"/>
  <c r="CJ4"/>
  <c r="CI4"/>
  <c r="CH4"/>
  <c r="CG4"/>
  <c r="CF4"/>
  <c r="CE4"/>
  <c r="CD4"/>
  <c r="CC4"/>
  <c r="BZ4"/>
  <c r="BY4"/>
  <c r="BX4"/>
  <c r="BW4"/>
  <c r="BV4"/>
  <c r="BU4"/>
  <c r="BT4"/>
  <c r="BS4"/>
  <c r="BR4"/>
  <c r="BQ4"/>
  <c r="BP4"/>
  <c r="BM4"/>
  <c r="BL4"/>
  <c r="BK4"/>
  <c r="BJ4"/>
  <c r="BI4"/>
  <c r="BH4"/>
  <c r="BG4"/>
  <c r="BF4"/>
  <c r="BE4"/>
  <c r="BD4"/>
  <c r="BC4"/>
  <c r="AZ4"/>
  <c r="AY4"/>
  <c r="AX4"/>
  <c r="AW4"/>
  <c r="AM4"/>
  <c r="AL4"/>
  <c r="AK4"/>
  <c r="AJ4"/>
  <c r="AI4"/>
  <c r="AH4"/>
  <c r="AG4"/>
  <c r="AF4"/>
  <c r="AE4"/>
  <c r="AD4"/>
  <c r="AC4"/>
  <c r="Z4"/>
  <c r="Y4"/>
  <c r="X4"/>
  <c r="W4"/>
  <c r="V4"/>
  <c r="U4"/>
  <c r="T4"/>
  <c r="S4"/>
  <c r="R4"/>
  <c r="Q4"/>
  <c r="P4"/>
  <c r="M4"/>
  <c r="L4"/>
  <c r="K4"/>
  <c r="J4"/>
  <c r="I4"/>
  <c r="H4"/>
  <c r="G4"/>
  <c r="F4"/>
  <c r="E4"/>
  <c r="D4"/>
  <c r="C4"/>
  <c r="T307" i="18"/>
  <c r="S307"/>
  <c r="R307"/>
  <c r="Q307"/>
  <c r="P307"/>
  <c r="O307"/>
  <c r="N307"/>
  <c r="M307"/>
  <c r="L307"/>
  <c r="K307"/>
  <c r="J307"/>
  <c r="I307"/>
  <c r="H307"/>
  <c r="G307"/>
  <c r="F307"/>
  <c r="E307"/>
  <c r="D307"/>
  <c r="C307"/>
  <c r="B307"/>
  <c r="T306"/>
  <c r="S306"/>
  <c r="R306"/>
  <c r="Q306"/>
  <c r="P306"/>
  <c r="O306"/>
  <c r="N306"/>
  <c r="M306"/>
  <c r="L306"/>
  <c r="K306"/>
  <c r="J306"/>
  <c r="I306"/>
  <c r="H306"/>
  <c r="G306"/>
  <c r="F306"/>
  <c r="E306"/>
  <c r="D306"/>
  <c r="C306"/>
  <c r="B306"/>
  <c r="T305"/>
  <c r="S305"/>
  <c r="R305"/>
  <c r="Q305"/>
  <c r="P305"/>
  <c r="O305"/>
  <c r="N305"/>
  <c r="M305"/>
  <c r="L305"/>
  <c r="K305"/>
  <c r="J305"/>
  <c r="I305"/>
  <c r="H305"/>
  <c r="G305"/>
  <c r="F305"/>
  <c r="E305"/>
  <c r="D305"/>
  <c r="C305"/>
  <c r="B305"/>
  <c r="T304"/>
  <c r="S304"/>
  <c r="R304"/>
  <c r="Q304"/>
  <c r="P304"/>
  <c r="O304"/>
  <c r="N304"/>
  <c r="M304"/>
  <c r="L304"/>
  <c r="K304"/>
  <c r="J304"/>
  <c r="I304"/>
  <c r="H304"/>
  <c r="G304"/>
  <c r="F304"/>
  <c r="E304"/>
  <c r="D304"/>
  <c r="C304"/>
  <c r="B304"/>
  <c r="T303"/>
  <c r="S303"/>
  <c r="R303"/>
  <c r="Q303"/>
  <c r="P303"/>
  <c r="O303"/>
  <c r="N303"/>
  <c r="M303"/>
  <c r="L303"/>
  <c r="K303"/>
  <c r="J303"/>
  <c r="I303"/>
  <c r="H303"/>
  <c r="G303"/>
  <c r="F303"/>
  <c r="E303"/>
  <c r="D303"/>
  <c r="C303"/>
  <c r="B303"/>
  <c r="T302"/>
  <c r="S302"/>
  <c r="R302"/>
  <c r="Q302"/>
  <c r="P302"/>
  <c r="O302"/>
  <c r="N302"/>
  <c r="M302"/>
  <c r="L302"/>
  <c r="K302"/>
  <c r="J302"/>
  <c r="I302"/>
  <c r="H302"/>
  <c r="G302"/>
  <c r="F302"/>
  <c r="E302"/>
  <c r="D302"/>
  <c r="C302"/>
  <c r="B302"/>
  <c r="T301"/>
  <c r="S301"/>
  <c r="R301"/>
  <c r="Q301"/>
  <c r="P301"/>
  <c r="O301"/>
  <c r="N301"/>
  <c r="M301"/>
  <c r="L301"/>
  <c r="K301"/>
  <c r="J301"/>
  <c r="I301"/>
  <c r="H301"/>
  <c r="G301"/>
  <c r="F301"/>
  <c r="E301"/>
  <c r="D301"/>
  <c r="C301"/>
  <c r="B301"/>
  <c r="T300"/>
  <c r="S300"/>
  <c r="R300"/>
  <c r="Q300"/>
  <c r="P300"/>
  <c r="O300"/>
  <c r="N300"/>
  <c r="M300"/>
  <c r="L300"/>
  <c r="K300"/>
  <c r="J300"/>
  <c r="I300"/>
  <c r="H300"/>
  <c r="G300"/>
  <c r="F300"/>
  <c r="E300"/>
  <c r="D300"/>
  <c r="C300"/>
  <c r="B300"/>
  <c r="T299"/>
  <c r="S299"/>
  <c r="R299"/>
  <c r="Q299"/>
  <c r="P299"/>
  <c r="O299"/>
  <c r="N299"/>
  <c r="M299"/>
  <c r="L299"/>
  <c r="K299"/>
  <c r="J299"/>
  <c r="I299"/>
  <c r="H299"/>
  <c r="G299"/>
  <c r="F299"/>
  <c r="E299"/>
  <c r="D299"/>
  <c r="C299"/>
  <c r="B299"/>
  <c r="T298"/>
  <c r="S298"/>
  <c r="R298"/>
  <c r="Q298"/>
  <c r="P298"/>
  <c r="O298"/>
  <c r="N298"/>
  <c r="M298"/>
  <c r="L298"/>
  <c r="K298"/>
  <c r="J298"/>
  <c r="I298"/>
  <c r="H298"/>
  <c r="G298"/>
  <c r="F298"/>
  <c r="E298"/>
  <c r="D298"/>
  <c r="C298"/>
  <c r="B298"/>
  <c r="T297"/>
  <c r="S297"/>
  <c r="R297"/>
  <c r="Q297"/>
  <c r="P297"/>
  <c r="O297"/>
  <c r="N297"/>
  <c r="M297"/>
  <c r="L297"/>
  <c r="K297"/>
  <c r="J297"/>
  <c r="I297"/>
  <c r="H297"/>
  <c r="G297"/>
  <c r="F297"/>
  <c r="E297"/>
  <c r="D297"/>
  <c r="C297"/>
  <c r="B297"/>
  <c r="T296"/>
  <c r="S296"/>
  <c r="R296"/>
  <c r="Q296"/>
  <c r="P296"/>
  <c r="O296"/>
  <c r="N296"/>
  <c r="M296"/>
  <c r="L296"/>
  <c r="K296"/>
  <c r="J296"/>
  <c r="I296"/>
  <c r="H296"/>
  <c r="G296"/>
  <c r="F296"/>
  <c r="E296"/>
  <c r="D296"/>
  <c r="C296"/>
  <c r="B296"/>
  <c r="T295"/>
  <c r="S295"/>
  <c r="R295"/>
  <c r="Q295"/>
  <c r="P295"/>
  <c r="O295"/>
  <c r="N295"/>
  <c r="M295"/>
  <c r="L295"/>
  <c r="K295"/>
  <c r="J295"/>
  <c r="I295"/>
  <c r="H295"/>
  <c r="G295"/>
  <c r="F295"/>
  <c r="E295"/>
  <c r="D295"/>
  <c r="C295"/>
  <c r="B295"/>
  <c r="T294"/>
  <c r="S294"/>
  <c r="R294"/>
  <c r="Q294"/>
  <c r="P294"/>
  <c r="O294"/>
  <c r="N294"/>
  <c r="M294"/>
  <c r="L294"/>
  <c r="K294"/>
  <c r="J294"/>
  <c r="I294"/>
  <c r="H294"/>
  <c r="G294"/>
  <c r="F294"/>
  <c r="E294"/>
  <c r="D294"/>
  <c r="C294"/>
  <c r="B294"/>
  <c r="T293"/>
  <c r="S293"/>
  <c r="R293"/>
  <c r="Q293"/>
  <c r="P293"/>
  <c r="O293"/>
  <c r="N293"/>
  <c r="M293"/>
  <c r="L293"/>
  <c r="K293"/>
  <c r="J293"/>
  <c r="I293"/>
  <c r="H293"/>
  <c r="G293"/>
  <c r="F293"/>
  <c r="E293"/>
  <c r="D293"/>
  <c r="C293"/>
  <c r="B293"/>
  <c r="T292"/>
  <c r="S292"/>
  <c r="R292"/>
  <c r="Q292"/>
  <c r="P292"/>
  <c r="O292"/>
  <c r="N292"/>
  <c r="M292"/>
  <c r="L292"/>
  <c r="K292"/>
  <c r="J292"/>
  <c r="I292"/>
  <c r="H292"/>
  <c r="G292"/>
  <c r="F292"/>
  <c r="E292"/>
  <c r="D292"/>
  <c r="C292"/>
  <c r="B292"/>
  <c r="T291"/>
  <c r="S291"/>
  <c r="R291"/>
  <c r="Q291"/>
  <c r="P291"/>
  <c r="O291"/>
  <c r="N291"/>
  <c r="M291"/>
  <c r="L291"/>
  <c r="K291"/>
  <c r="J291"/>
  <c r="I291"/>
  <c r="H291"/>
  <c r="G291"/>
  <c r="F291"/>
  <c r="E291"/>
  <c r="D291"/>
  <c r="C291"/>
  <c r="B291"/>
  <c r="T290"/>
  <c r="S290"/>
  <c r="R290"/>
  <c r="Q290"/>
  <c r="P290"/>
  <c r="O290"/>
  <c r="N290"/>
  <c r="M290"/>
  <c r="L290"/>
  <c r="K290"/>
  <c r="J290"/>
  <c r="I290"/>
  <c r="H290"/>
  <c r="G290"/>
  <c r="F290"/>
  <c r="E290"/>
  <c r="D290"/>
  <c r="C290"/>
  <c r="B290"/>
  <c r="T289"/>
  <c r="S289"/>
  <c r="R289"/>
  <c r="Q289"/>
  <c r="P289"/>
  <c r="O289"/>
  <c r="N289"/>
  <c r="M289"/>
  <c r="L289"/>
  <c r="K289"/>
  <c r="J289"/>
  <c r="I289"/>
  <c r="H289"/>
  <c r="G289"/>
  <c r="F289"/>
  <c r="E289"/>
  <c r="D289"/>
  <c r="C289"/>
  <c r="B289"/>
  <c r="T288"/>
  <c r="S288"/>
  <c r="R288"/>
  <c r="Q288"/>
  <c r="P288"/>
  <c r="O288"/>
  <c r="N288"/>
  <c r="M288"/>
  <c r="L288"/>
  <c r="K288"/>
  <c r="J288"/>
  <c r="I288"/>
  <c r="H288"/>
  <c r="G288"/>
  <c r="F288"/>
  <c r="E288"/>
  <c r="D288"/>
  <c r="C288"/>
  <c r="B288"/>
  <c r="T287"/>
  <c r="S287"/>
  <c r="R287"/>
  <c r="Q287"/>
  <c r="P287"/>
  <c r="O287"/>
  <c r="N287"/>
  <c r="M287"/>
  <c r="L287"/>
  <c r="K287"/>
  <c r="J287"/>
  <c r="I287"/>
  <c r="H287"/>
  <c r="G287"/>
  <c r="F287"/>
  <c r="E287"/>
  <c r="D287"/>
  <c r="C287"/>
  <c r="B287"/>
  <c r="T286"/>
  <c r="S286"/>
  <c r="R286"/>
  <c r="Q286"/>
  <c r="P286"/>
  <c r="O286"/>
  <c r="N286"/>
  <c r="M286"/>
  <c r="L286"/>
  <c r="K286"/>
  <c r="J286"/>
  <c r="I286"/>
  <c r="H286"/>
  <c r="G286"/>
  <c r="F286"/>
  <c r="E286"/>
  <c r="D286"/>
  <c r="C286"/>
  <c r="B286"/>
  <c r="T285"/>
  <c r="S285"/>
  <c r="R285"/>
  <c r="Q285"/>
  <c r="P285"/>
  <c r="O285"/>
  <c r="N285"/>
  <c r="M285"/>
  <c r="L285"/>
  <c r="K285"/>
  <c r="J285"/>
  <c r="I285"/>
  <c r="H285"/>
  <c r="G285"/>
  <c r="F285"/>
  <c r="E285"/>
  <c r="D285"/>
  <c r="C285"/>
  <c r="B285"/>
  <c r="T284"/>
  <c r="S284"/>
  <c r="R284"/>
  <c r="Q284"/>
  <c r="P284"/>
  <c r="O284"/>
  <c r="N284"/>
  <c r="M284"/>
  <c r="L284"/>
  <c r="K284"/>
  <c r="J284"/>
  <c r="I284"/>
  <c r="H284"/>
  <c r="G284"/>
  <c r="F284"/>
  <c r="E284"/>
  <c r="D284"/>
  <c r="C284"/>
  <c r="B284"/>
  <c r="T283"/>
  <c r="S283"/>
  <c r="R283"/>
  <c r="Q283"/>
  <c r="P283"/>
  <c r="O283"/>
  <c r="N283"/>
  <c r="M283"/>
  <c r="L283"/>
  <c r="K283"/>
  <c r="J283"/>
  <c r="I283"/>
  <c r="H283"/>
  <c r="G283"/>
  <c r="F283"/>
  <c r="E283"/>
  <c r="D283"/>
  <c r="C283"/>
  <c r="B283"/>
  <c r="T282"/>
  <c r="S282"/>
  <c r="R282"/>
  <c r="Q282"/>
  <c r="P282"/>
  <c r="O282"/>
  <c r="N282"/>
  <c r="M282"/>
  <c r="L282"/>
  <c r="K282"/>
  <c r="J282"/>
  <c r="I282"/>
  <c r="H282"/>
  <c r="G282"/>
  <c r="F282"/>
  <c r="E282"/>
  <c r="D282"/>
  <c r="C282"/>
  <c r="B282"/>
  <c r="T281"/>
  <c r="S281"/>
  <c r="R281"/>
  <c r="Q281"/>
  <c r="P281"/>
  <c r="O281"/>
  <c r="N281"/>
  <c r="M281"/>
  <c r="L281"/>
  <c r="K281"/>
  <c r="J281"/>
  <c r="I281"/>
  <c r="H281"/>
  <c r="G281"/>
  <c r="F281"/>
  <c r="E281"/>
  <c r="D281"/>
  <c r="C281"/>
  <c r="B281"/>
  <c r="T280"/>
  <c r="S280"/>
  <c r="R280"/>
  <c r="Q280"/>
  <c r="P280"/>
  <c r="O280"/>
  <c r="N280"/>
  <c r="M280"/>
  <c r="L280"/>
  <c r="K280"/>
  <c r="J280"/>
  <c r="I280"/>
  <c r="H280"/>
  <c r="G280"/>
  <c r="F280"/>
  <c r="E280"/>
  <c r="D280"/>
  <c r="C280"/>
  <c r="B280"/>
  <c r="T279"/>
  <c r="S279"/>
  <c r="R279"/>
  <c r="Q279"/>
  <c r="P279"/>
  <c r="O279"/>
  <c r="N279"/>
  <c r="M279"/>
  <c r="L279"/>
  <c r="K279"/>
  <c r="J279"/>
  <c r="I279"/>
  <c r="H279"/>
  <c r="G279"/>
  <c r="F279"/>
  <c r="E279"/>
  <c r="D279"/>
  <c r="C279"/>
  <c r="B279"/>
  <c r="T278"/>
  <c r="S278"/>
  <c r="R278"/>
  <c r="Q278"/>
  <c r="P278"/>
  <c r="O278"/>
  <c r="N278"/>
  <c r="M278"/>
  <c r="L278"/>
  <c r="K278"/>
  <c r="J278"/>
  <c r="I278"/>
  <c r="H278"/>
  <c r="G278"/>
  <c r="F278"/>
  <c r="E278"/>
  <c r="D278"/>
  <c r="C278"/>
  <c r="B278"/>
  <c r="T277"/>
  <c r="S277"/>
  <c r="R277"/>
  <c r="Q277"/>
  <c r="P277"/>
  <c r="O277"/>
  <c r="N277"/>
  <c r="M277"/>
  <c r="L277"/>
  <c r="K277"/>
  <c r="J277"/>
  <c r="I277"/>
  <c r="H277"/>
  <c r="G277"/>
  <c r="F277"/>
  <c r="E277"/>
  <c r="D277"/>
  <c r="C277"/>
  <c r="B277"/>
  <c r="T276"/>
  <c r="S276"/>
  <c r="R276"/>
  <c r="Q276"/>
  <c r="P276"/>
  <c r="O276"/>
  <c r="N276"/>
  <c r="M276"/>
  <c r="L276"/>
  <c r="K276"/>
  <c r="J276"/>
  <c r="I276"/>
  <c r="H276"/>
  <c r="G276"/>
  <c r="F276"/>
  <c r="E276"/>
  <c r="D276"/>
  <c r="C276"/>
  <c r="B276"/>
  <c r="T275"/>
  <c r="S275"/>
  <c r="R275"/>
  <c r="Q275"/>
  <c r="P275"/>
  <c r="O275"/>
  <c r="N275"/>
  <c r="M275"/>
  <c r="L275"/>
  <c r="K275"/>
  <c r="J275"/>
  <c r="I275"/>
  <c r="H275"/>
  <c r="G275"/>
  <c r="F275"/>
  <c r="E275"/>
  <c r="D275"/>
  <c r="C275"/>
  <c r="B275"/>
  <c r="T274"/>
  <c r="S274"/>
  <c r="R274"/>
  <c r="Q274"/>
  <c r="P274"/>
  <c r="O274"/>
  <c r="N274"/>
  <c r="M274"/>
  <c r="L274"/>
  <c r="K274"/>
  <c r="J274"/>
  <c r="I274"/>
  <c r="H274"/>
  <c r="G274"/>
  <c r="F274"/>
  <c r="E274"/>
  <c r="D274"/>
  <c r="C274"/>
  <c r="B274"/>
  <c r="T273"/>
  <c r="S273"/>
  <c r="R273"/>
  <c r="Q273"/>
  <c r="P273"/>
  <c r="O273"/>
  <c r="N273"/>
  <c r="M273"/>
  <c r="L273"/>
  <c r="K273"/>
  <c r="J273"/>
  <c r="I273"/>
  <c r="H273"/>
  <c r="G273"/>
  <c r="F273"/>
  <c r="E273"/>
  <c r="D273"/>
  <c r="C273"/>
  <c r="B273"/>
  <c r="T272"/>
  <c r="S272"/>
  <c r="R272"/>
  <c r="Q272"/>
  <c r="P272"/>
  <c r="O272"/>
  <c r="N272"/>
  <c r="M272"/>
  <c r="L272"/>
  <c r="K272"/>
  <c r="J272"/>
  <c r="I272"/>
  <c r="H272"/>
  <c r="G272"/>
  <c r="F272"/>
  <c r="E272"/>
  <c r="D272"/>
  <c r="C272"/>
  <c r="B272"/>
  <c r="T271"/>
  <c r="S271"/>
  <c r="R271"/>
  <c r="Q271"/>
  <c r="P271"/>
  <c r="O271"/>
  <c r="N271"/>
  <c r="M271"/>
  <c r="L271"/>
  <c r="K271"/>
  <c r="J271"/>
  <c r="I271"/>
  <c r="H271"/>
  <c r="G271"/>
  <c r="F271"/>
  <c r="E271"/>
  <c r="D271"/>
  <c r="C271"/>
  <c r="B271"/>
  <c r="T270"/>
  <c r="S270"/>
  <c r="R270"/>
  <c r="Q270"/>
  <c r="P270"/>
  <c r="O270"/>
  <c r="N270"/>
  <c r="M270"/>
  <c r="L270"/>
  <c r="K270"/>
  <c r="J270"/>
  <c r="I270"/>
  <c r="H270"/>
  <c r="G270"/>
  <c r="F270"/>
  <c r="E270"/>
  <c r="D270"/>
  <c r="C270"/>
  <c r="B270"/>
  <c r="T269"/>
  <c r="S269"/>
  <c r="R269"/>
  <c r="Q269"/>
  <c r="P269"/>
  <c r="O269"/>
  <c r="N269"/>
  <c r="M269"/>
  <c r="L269"/>
  <c r="K269"/>
  <c r="J269"/>
  <c r="I269"/>
  <c r="H269"/>
  <c r="G269"/>
  <c r="F269"/>
  <c r="E269"/>
  <c r="D269"/>
  <c r="C269"/>
  <c r="B269"/>
  <c r="T268"/>
  <c r="S268"/>
  <c r="R268"/>
  <c r="Q268"/>
  <c r="P268"/>
  <c r="O268"/>
  <c r="N268"/>
  <c r="M268"/>
  <c r="L268"/>
  <c r="K268"/>
  <c r="J268"/>
  <c r="I268"/>
  <c r="H268"/>
  <c r="G268"/>
  <c r="F268"/>
  <c r="E268"/>
  <c r="D268"/>
  <c r="C268"/>
  <c r="B268"/>
  <c r="T267"/>
  <c r="S267"/>
  <c r="R267"/>
  <c r="Q267"/>
  <c r="P267"/>
  <c r="O267"/>
  <c r="N267"/>
  <c r="M267"/>
  <c r="L267"/>
  <c r="K267"/>
  <c r="J267"/>
  <c r="I267"/>
  <c r="H267"/>
  <c r="G267"/>
  <c r="F267"/>
  <c r="E267"/>
  <c r="D267"/>
  <c r="C267"/>
  <c r="B267"/>
  <c r="T266"/>
  <c r="S266"/>
  <c r="R266"/>
  <c r="Q266"/>
  <c r="P266"/>
  <c r="O266"/>
  <c r="N266"/>
  <c r="M266"/>
  <c r="L266"/>
  <c r="K266"/>
  <c r="J266"/>
  <c r="I266"/>
  <c r="H266"/>
  <c r="G266"/>
  <c r="F266"/>
  <c r="E266"/>
  <c r="D266"/>
  <c r="C266"/>
  <c r="B266"/>
  <c r="T265"/>
  <c r="S265"/>
  <c r="R265"/>
  <c r="Q265"/>
  <c r="P265"/>
  <c r="O265"/>
  <c r="N265"/>
  <c r="M265"/>
  <c r="L265"/>
  <c r="K265"/>
  <c r="J265"/>
  <c r="I265"/>
  <c r="H265"/>
  <c r="G265"/>
  <c r="F265"/>
  <c r="E265"/>
  <c r="D265"/>
  <c r="C265"/>
  <c r="B265"/>
  <c r="T264"/>
  <c r="S264"/>
  <c r="R264"/>
  <c r="Q264"/>
  <c r="P264"/>
  <c r="O264"/>
  <c r="N264"/>
  <c r="M264"/>
  <c r="L264"/>
  <c r="K264"/>
  <c r="J264"/>
  <c r="I264"/>
  <c r="H264"/>
  <c r="G264"/>
  <c r="F264"/>
  <c r="E264"/>
  <c r="D264"/>
  <c r="C264"/>
  <c r="B264"/>
  <c r="T263"/>
  <c r="S263"/>
  <c r="R263"/>
  <c r="Q263"/>
  <c r="P263"/>
  <c r="O263"/>
  <c r="N263"/>
  <c r="M263"/>
  <c r="L263"/>
  <c r="K263"/>
  <c r="J263"/>
  <c r="I263"/>
  <c r="H263"/>
  <c r="G263"/>
  <c r="F263"/>
  <c r="E263"/>
  <c r="D263"/>
  <c r="C263"/>
  <c r="B263"/>
  <c r="T262"/>
  <c r="S262"/>
  <c r="R262"/>
  <c r="Q262"/>
  <c r="P262"/>
  <c r="O262"/>
  <c r="N262"/>
  <c r="M262"/>
  <c r="L262"/>
  <c r="K262"/>
  <c r="J262"/>
  <c r="I262"/>
  <c r="H262"/>
  <c r="G262"/>
  <c r="F262"/>
  <c r="E262"/>
  <c r="D262"/>
  <c r="C262"/>
  <c r="B262"/>
  <c r="T261"/>
  <c r="S261"/>
  <c r="R261"/>
  <c r="Q261"/>
  <c r="P261"/>
  <c r="O261"/>
  <c r="N261"/>
  <c r="M261"/>
  <c r="L261"/>
  <c r="K261"/>
  <c r="J261"/>
  <c r="I261"/>
  <c r="H261"/>
  <c r="G261"/>
  <c r="F261"/>
  <c r="E261"/>
  <c r="D261"/>
  <c r="C261"/>
  <c r="B261"/>
  <c r="T260"/>
  <c r="S260"/>
  <c r="R260"/>
  <c r="Q260"/>
  <c r="P260"/>
  <c r="O260"/>
  <c r="N260"/>
  <c r="M260"/>
  <c r="L260"/>
  <c r="K260"/>
  <c r="J260"/>
  <c r="I260"/>
  <c r="H260"/>
  <c r="G260"/>
  <c r="F260"/>
  <c r="E260"/>
  <c r="D260"/>
  <c r="C260"/>
  <c r="B260"/>
  <c r="T259"/>
  <c r="S259"/>
  <c r="R259"/>
  <c r="Q259"/>
  <c r="P259"/>
  <c r="O259"/>
  <c r="N259"/>
  <c r="M259"/>
  <c r="L259"/>
  <c r="K259"/>
  <c r="J259"/>
  <c r="I259"/>
  <c r="H259"/>
  <c r="G259"/>
  <c r="F259"/>
  <c r="E259"/>
  <c r="D259"/>
  <c r="C259"/>
  <c r="B259"/>
  <c r="T258"/>
  <c r="S258"/>
  <c r="R258"/>
  <c r="Q258"/>
  <c r="P258"/>
  <c r="O258"/>
  <c r="N258"/>
  <c r="M258"/>
  <c r="L258"/>
  <c r="K258"/>
  <c r="J258"/>
  <c r="I258"/>
  <c r="H258"/>
  <c r="G258"/>
  <c r="F258"/>
  <c r="E258"/>
  <c r="D258"/>
  <c r="C258"/>
  <c r="B258"/>
  <c r="T257"/>
  <c r="S257"/>
  <c r="R257"/>
  <c r="Q257"/>
  <c r="P257"/>
  <c r="O257"/>
  <c r="N257"/>
  <c r="M257"/>
  <c r="L257"/>
  <c r="K257"/>
  <c r="J257"/>
  <c r="I257"/>
  <c r="H257"/>
  <c r="G257"/>
  <c r="F257"/>
  <c r="E257"/>
  <c r="D257"/>
  <c r="C257"/>
  <c r="B257"/>
  <c r="T256"/>
  <c r="S256"/>
  <c r="R256"/>
  <c r="Q256"/>
  <c r="P256"/>
  <c r="O256"/>
  <c r="N256"/>
  <c r="M256"/>
  <c r="L256"/>
  <c r="K256"/>
  <c r="J256"/>
  <c r="I256"/>
  <c r="H256"/>
  <c r="G256"/>
  <c r="F256"/>
  <c r="E256"/>
  <c r="D256"/>
  <c r="C256"/>
  <c r="B256"/>
  <c r="T255"/>
  <c r="S255"/>
  <c r="R255"/>
  <c r="Q255"/>
  <c r="P255"/>
  <c r="O255"/>
  <c r="N255"/>
  <c r="M255"/>
  <c r="L255"/>
  <c r="K255"/>
  <c r="J255"/>
  <c r="I255"/>
  <c r="H255"/>
  <c r="G255"/>
  <c r="F255"/>
  <c r="E255"/>
  <c r="D255"/>
  <c r="C255"/>
  <c r="B255"/>
  <c r="T254"/>
  <c r="S254"/>
  <c r="R254"/>
  <c r="Q254"/>
  <c r="P254"/>
  <c r="O254"/>
  <c r="N254"/>
  <c r="M254"/>
  <c r="L254"/>
  <c r="K254"/>
  <c r="J254"/>
  <c r="I254"/>
  <c r="H254"/>
  <c r="G254"/>
  <c r="F254"/>
  <c r="E254"/>
  <c r="D254"/>
  <c r="C254"/>
  <c r="B254"/>
  <c r="T253"/>
  <c r="S253"/>
  <c r="R253"/>
  <c r="Q253"/>
  <c r="P253"/>
  <c r="O253"/>
  <c r="N253"/>
  <c r="M253"/>
  <c r="L253"/>
  <c r="K253"/>
  <c r="J253"/>
  <c r="I253"/>
  <c r="H253"/>
  <c r="G253"/>
  <c r="F253"/>
  <c r="E253"/>
  <c r="D253"/>
  <c r="C253"/>
  <c r="B253"/>
  <c r="T252"/>
  <c r="S252"/>
  <c r="R252"/>
  <c r="Q252"/>
  <c r="P252"/>
  <c r="O252"/>
  <c r="N252"/>
  <c r="M252"/>
  <c r="L252"/>
  <c r="K252"/>
  <c r="J252"/>
  <c r="I252"/>
  <c r="H252"/>
  <c r="G252"/>
  <c r="F252"/>
  <c r="E252"/>
  <c r="D252"/>
  <c r="C252"/>
  <c r="B252"/>
  <c r="T251"/>
  <c r="S251"/>
  <c r="R251"/>
  <c r="Q251"/>
  <c r="P251"/>
  <c r="O251"/>
  <c r="N251"/>
  <c r="M251"/>
  <c r="L251"/>
  <c r="K251"/>
  <c r="J251"/>
  <c r="I251"/>
  <c r="H251"/>
  <c r="G251"/>
  <c r="F251"/>
  <c r="E251"/>
  <c r="D251"/>
  <c r="C251"/>
  <c r="B251"/>
  <c r="T250"/>
  <c r="S250"/>
  <c r="R250"/>
  <c r="Q250"/>
  <c r="P250"/>
  <c r="O250"/>
  <c r="N250"/>
  <c r="M250"/>
  <c r="L250"/>
  <c r="K250"/>
  <c r="J250"/>
  <c r="I250"/>
  <c r="H250"/>
  <c r="G250"/>
  <c r="F250"/>
  <c r="E250"/>
  <c r="D250"/>
  <c r="C250"/>
  <c r="B250"/>
  <c r="T249"/>
  <c r="S249"/>
  <c r="R249"/>
  <c r="Q249"/>
  <c r="P249"/>
  <c r="O249"/>
  <c r="N249"/>
  <c r="M249"/>
  <c r="L249"/>
  <c r="K249"/>
  <c r="J249"/>
  <c r="I249"/>
  <c r="H249"/>
  <c r="G249"/>
  <c r="F249"/>
  <c r="E249"/>
  <c r="D249"/>
  <c r="C249"/>
  <c r="B249"/>
  <c r="T248"/>
  <c r="S248"/>
  <c r="R248"/>
  <c r="Q248"/>
  <c r="P248"/>
  <c r="O248"/>
  <c r="N248"/>
  <c r="M248"/>
  <c r="L248"/>
  <c r="K248"/>
  <c r="J248"/>
  <c r="I248"/>
  <c r="H248"/>
  <c r="G248"/>
  <c r="F248"/>
  <c r="E248"/>
  <c r="D248"/>
  <c r="C248"/>
  <c r="B248"/>
  <c r="T247"/>
  <c r="S247"/>
  <c r="R247"/>
  <c r="Q247"/>
  <c r="P247"/>
  <c r="O247"/>
  <c r="N247"/>
  <c r="M247"/>
  <c r="L247"/>
  <c r="K247"/>
  <c r="J247"/>
  <c r="I247"/>
  <c r="H247"/>
  <c r="G247"/>
  <c r="F247"/>
  <c r="E247"/>
  <c r="D247"/>
  <c r="C247"/>
  <c r="B247"/>
  <c r="T246"/>
  <c r="S246"/>
  <c r="R246"/>
  <c r="Q246"/>
  <c r="P246"/>
  <c r="O246"/>
  <c r="N246"/>
  <c r="M246"/>
  <c r="L246"/>
  <c r="K246"/>
  <c r="J246"/>
  <c r="I246"/>
  <c r="H246"/>
  <c r="G246"/>
  <c r="F246"/>
  <c r="E246"/>
  <c r="D246"/>
  <c r="C246"/>
  <c r="B246"/>
  <c r="T245"/>
  <c r="S245"/>
  <c r="R245"/>
  <c r="Q245"/>
  <c r="P245"/>
  <c r="O245"/>
  <c r="N245"/>
  <c r="M245"/>
  <c r="L245"/>
  <c r="K245"/>
  <c r="J245"/>
  <c r="I245"/>
  <c r="H245"/>
  <c r="G245"/>
  <c r="F245"/>
  <c r="E245"/>
  <c r="D245"/>
  <c r="C245"/>
  <c r="B245"/>
  <c r="T244"/>
  <c r="S244"/>
  <c r="R244"/>
  <c r="Q244"/>
  <c r="P244"/>
  <c r="O244"/>
  <c r="N244"/>
  <c r="M244"/>
  <c r="L244"/>
  <c r="K244"/>
  <c r="J244"/>
  <c r="I244"/>
  <c r="H244"/>
  <c r="G244"/>
  <c r="F244"/>
  <c r="E244"/>
  <c r="D244"/>
  <c r="C244"/>
  <c r="B244"/>
  <c r="T243"/>
  <c r="S243"/>
  <c r="R243"/>
  <c r="Q243"/>
  <c r="P243"/>
  <c r="O243"/>
  <c r="N243"/>
  <c r="M243"/>
  <c r="L243"/>
  <c r="K243"/>
  <c r="J243"/>
  <c r="I243"/>
  <c r="H243"/>
  <c r="G243"/>
  <c r="F243"/>
  <c r="E243"/>
  <c r="D243"/>
  <c r="C243"/>
  <c r="B243"/>
  <c r="T242"/>
  <c r="S242"/>
  <c r="R242"/>
  <c r="Q242"/>
  <c r="P242"/>
  <c r="O242"/>
  <c r="N242"/>
  <c r="M242"/>
  <c r="L242"/>
  <c r="K242"/>
  <c r="J242"/>
  <c r="I242"/>
  <c r="H242"/>
  <c r="G242"/>
  <c r="F242"/>
  <c r="E242"/>
  <c r="D242"/>
  <c r="C242"/>
  <c r="B242"/>
  <c r="T241"/>
  <c r="S241"/>
  <c r="R241"/>
  <c r="Q241"/>
  <c r="P241"/>
  <c r="O241"/>
  <c r="N241"/>
  <c r="M241"/>
  <c r="L241"/>
  <c r="K241"/>
  <c r="J241"/>
  <c r="I241"/>
  <c r="H241"/>
  <c r="G241"/>
  <c r="F241"/>
  <c r="E241"/>
  <c r="D241"/>
  <c r="C241"/>
  <c r="B241"/>
  <c r="T240"/>
  <c r="S240"/>
  <c r="R240"/>
  <c r="Q240"/>
  <c r="P240"/>
  <c r="O240"/>
  <c r="N240"/>
  <c r="M240"/>
  <c r="L240"/>
  <c r="K240"/>
  <c r="J240"/>
  <c r="I240"/>
  <c r="H240"/>
  <c r="G240"/>
  <c r="F240"/>
  <c r="E240"/>
  <c r="D240"/>
  <c r="C240"/>
  <c r="B240"/>
  <c r="T239"/>
  <c r="S239"/>
  <c r="R239"/>
  <c r="Q239"/>
  <c r="P239"/>
  <c r="O239"/>
  <c r="N239"/>
  <c r="M239"/>
  <c r="L239"/>
  <c r="K239"/>
  <c r="J239"/>
  <c r="I239"/>
  <c r="H239"/>
  <c r="G239"/>
  <c r="F239"/>
  <c r="E239"/>
  <c r="D239"/>
  <c r="C239"/>
  <c r="B239"/>
  <c r="T238"/>
  <c r="S238"/>
  <c r="R238"/>
  <c r="Q238"/>
  <c r="P238"/>
  <c r="O238"/>
  <c r="N238"/>
  <c r="M238"/>
  <c r="L238"/>
  <c r="K238"/>
  <c r="J238"/>
  <c r="I238"/>
  <c r="H238"/>
  <c r="G238"/>
  <c r="F238"/>
  <c r="E238"/>
  <c r="D238"/>
  <c r="C238"/>
  <c r="B238"/>
  <c r="T237"/>
  <c r="S237"/>
  <c r="R237"/>
  <c r="Q237"/>
  <c r="P237"/>
  <c r="O237"/>
  <c r="N237"/>
  <c r="M237"/>
  <c r="L237"/>
  <c r="K237"/>
  <c r="J237"/>
  <c r="I237"/>
  <c r="H237"/>
  <c r="G237"/>
  <c r="F237"/>
  <c r="E237"/>
  <c r="D237"/>
  <c r="C237"/>
  <c r="B237"/>
  <c r="T236"/>
  <c r="S236"/>
  <c r="R236"/>
  <c r="Q236"/>
  <c r="P236"/>
  <c r="O236"/>
  <c r="N236"/>
  <c r="M236"/>
  <c r="L236"/>
  <c r="K236"/>
  <c r="J236"/>
  <c r="I236"/>
  <c r="H236"/>
  <c r="G236"/>
  <c r="F236"/>
  <c r="E236"/>
  <c r="D236"/>
  <c r="C236"/>
  <c r="B236"/>
  <c r="T235"/>
  <c r="S235"/>
  <c r="R235"/>
  <c r="Q235"/>
  <c r="P235"/>
  <c r="O235"/>
  <c r="N235"/>
  <c r="M235"/>
  <c r="L235"/>
  <c r="K235"/>
  <c r="J235"/>
  <c r="I235"/>
  <c r="H235"/>
  <c r="G235"/>
  <c r="F235"/>
  <c r="E235"/>
  <c r="D235"/>
  <c r="C235"/>
  <c r="B235"/>
  <c r="T234"/>
  <c r="S234"/>
  <c r="R234"/>
  <c r="Q234"/>
  <c r="P234"/>
  <c r="O234"/>
  <c r="N234"/>
  <c r="M234"/>
  <c r="L234"/>
  <c r="K234"/>
  <c r="J234"/>
  <c r="I234"/>
  <c r="H234"/>
  <c r="G234"/>
  <c r="F234"/>
  <c r="E234"/>
  <c r="D234"/>
  <c r="C234"/>
  <c r="B234"/>
  <c r="T233"/>
  <c r="S233"/>
  <c r="R233"/>
  <c r="Q233"/>
  <c r="P233"/>
  <c r="O233"/>
  <c r="N233"/>
  <c r="M233"/>
  <c r="L233"/>
  <c r="K233"/>
  <c r="J233"/>
  <c r="I233"/>
  <c r="H233"/>
  <c r="G233"/>
  <c r="F233"/>
  <c r="E233"/>
  <c r="D233"/>
  <c r="C233"/>
  <c r="B233"/>
  <c r="T232"/>
  <c r="S232"/>
  <c r="R232"/>
  <c r="Q232"/>
  <c r="P232"/>
  <c r="O232"/>
  <c r="N232"/>
  <c r="M232"/>
  <c r="L232"/>
  <c r="K232"/>
  <c r="J232"/>
  <c r="I232"/>
  <c r="H232"/>
  <c r="G232"/>
  <c r="F232"/>
  <c r="E232"/>
  <c r="D232"/>
  <c r="C232"/>
  <c r="B232"/>
  <c r="T231"/>
  <c r="S231"/>
  <c r="R231"/>
  <c r="Q231"/>
  <c r="P231"/>
  <c r="O231"/>
  <c r="N231"/>
  <c r="M231"/>
  <c r="L231"/>
  <c r="K231"/>
  <c r="J231"/>
  <c r="I231"/>
  <c r="H231"/>
  <c r="G231"/>
  <c r="F231"/>
  <c r="E231"/>
  <c r="D231"/>
  <c r="C231"/>
  <c r="B231"/>
  <c r="T230"/>
  <c r="S230"/>
  <c r="R230"/>
  <c r="Q230"/>
  <c r="P230"/>
  <c r="O230"/>
  <c r="N230"/>
  <c r="M230"/>
  <c r="L230"/>
  <c r="K230"/>
  <c r="J230"/>
  <c r="I230"/>
  <c r="H230"/>
  <c r="G230"/>
  <c r="F230"/>
  <c r="E230"/>
  <c r="D230"/>
  <c r="C230"/>
  <c r="B230"/>
  <c r="T229"/>
  <c r="S229"/>
  <c r="R229"/>
  <c r="Q229"/>
  <c r="P229"/>
  <c r="O229"/>
  <c r="N229"/>
  <c r="M229"/>
  <c r="L229"/>
  <c r="K229"/>
  <c r="J229"/>
  <c r="I229"/>
  <c r="H229"/>
  <c r="G229"/>
  <c r="F229"/>
  <c r="E229"/>
  <c r="D229"/>
  <c r="C229"/>
  <c r="B229"/>
  <c r="T228"/>
  <c r="S228"/>
  <c r="R228"/>
  <c r="Q228"/>
  <c r="P228"/>
  <c r="O228"/>
  <c r="N228"/>
  <c r="M228"/>
  <c r="L228"/>
  <c r="K228"/>
  <c r="J228"/>
  <c r="I228"/>
  <c r="H228"/>
  <c r="G228"/>
  <c r="F228"/>
  <c r="E228"/>
  <c r="D228"/>
  <c r="C228"/>
  <c r="B228"/>
  <c r="T227"/>
  <c r="S227"/>
  <c r="R227"/>
  <c r="Q227"/>
  <c r="P227"/>
  <c r="O227"/>
  <c r="N227"/>
  <c r="M227"/>
  <c r="L227"/>
  <c r="K227"/>
  <c r="J227"/>
  <c r="I227"/>
  <c r="H227"/>
  <c r="G227"/>
  <c r="F227"/>
  <c r="E227"/>
  <c r="D227"/>
  <c r="C227"/>
  <c r="B227"/>
  <c r="T226"/>
  <c r="S226"/>
  <c r="R226"/>
  <c r="Q226"/>
  <c r="P226"/>
  <c r="O226"/>
  <c r="N226"/>
  <c r="M226"/>
  <c r="L226"/>
  <c r="K226"/>
  <c r="J226"/>
  <c r="I226"/>
  <c r="H226"/>
  <c r="G226"/>
  <c r="F226"/>
  <c r="E226"/>
  <c r="D226"/>
  <c r="C226"/>
  <c r="B226"/>
  <c r="T225"/>
  <c r="S225"/>
  <c r="R225"/>
  <c r="Q225"/>
  <c r="P225"/>
  <c r="O225"/>
  <c r="N225"/>
  <c r="M225"/>
  <c r="L225"/>
  <c r="K225"/>
  <c r="J225"/>
  <c r="I225"/>
  <c r="H225"/>
  <c r="G225"/>
  <c r="F225"/>
  <c r="E225"/>
  <c r="D225"/>
  <c r="C225"/>
  <c r="B225"/>
  <c r="T224"/>
  <c r="S224"/>
  <c r="R224"/>
  <c r="Q224"/>
  <c r="P224"/>
  <c r="O224"/>
  <c r="N224"/>
  <c r="M224"/>
  <c r="L224"/>
  <c r="K224"/>
  <c r="J224"/>
  <c r="I224"/>
  <c r="H224"/>
  <c r="G224"/>
  <c r="F224"/>
  <c r="E224"/>
  <c r="D224"/>
  <c r="C224"/>
  <c r="B224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B223"/>
  <c r="T222"/>
  <c r="S222"/>
  <c r="R222"/>
  <c r="Q222"/>
  <c r="P222"/>
  <c r="O222"/>
  <c r="N222"/>
  <c r="M222"/>
  <c r="L222"/>
  <c r="K222"/>
  <c r="J222"/>
  <c r="I222"/>
  <c r="H222"/>
  <c r="G222"/>
  <c r="F222"/>
  <c r="E222"/>
  <c r="D222"/>
  <c r="C222"/>
  <c r="B222"/>
  <c r="T221"/>
  <c r="S221"/>
  <c r="R221"/>
  <c r="Q221"/>
  <c r="P221"/>
  <c r="O221"/>
  <c r="N221"/>
  <c r="M221"/>
  <c r="L221"/>
  <c r="K221"/>
  <c r="J221"/>
  <c r="I221"/>
  <c r="H221"/>
  <c r="G221"/>
  <c r="F221"/>
  <c r="E221"/>
  <c r="D221"/>
  <c r="C221"/>
  <c r="B221"/>
  <c r="T220"/>
  <c r="S220"/>
  <c r="R220"/>
  <c r="Q220"/>
  <c r="P220"/>
  <c r="O220"/>
  <c r="N220"/>
  <c r="M220"/>
  <c r="L220"/>
  <c r="K220"/>
  <c r="J220"/>
  <c r="I220"/>
  <c r="H220"/>
  <c r="G220"/>
  <c r="F220"/>
  <c r="E220"/>
  <c r="D220"/>
  <c r="C220"/>
  <c r="B220"/>
  <c r="T219"/>
  <c r="S219"/>
  <c r="R219"/>
  <c r="Q219"/>
  <c r="P219"/>
  <c r="O219"/>
  <c r="N219"/>
  <c r="M219"/>
  <c r="L219"/>
  <c r="K219"/>
  <c r="J219"/>
  <c r="I219"/>
  <c r="H219"/>
  <c r="G219"/>
  <c r="F219"/>
  <c r="E219"/>
  <c r="D219"/>
  <c r="C219"/>
  <c r="B219"/>
  <c r="T218"/>
  <c r="S218"/>
  <c r="R218"/>
  <c r="Q218"/>
  <c r="P218"/>
  <c r="O218"/>
  <c r="N218"/>
  <c r="M218"/>
  <c r="L218"/>
  <c r="K218"/>
  <c r="J218"/>
  <c r="I218"/>
  <c r="H218"/>
  <c r="G218"/>
  <c r="F218"/>
  <c r="E218"/>
  <c r="D218"/>
  <c r="C218"/>
  <c r="B218"/>
  <c r="T217"/>
  <c r="S217"/>
  <c r="R217"/>
  <c r="Q217"/>
  <c r="P217"/>
  <c r="O217"/>
  <c r="N217"/>
  <c r="M217"/>
  <c r="L217"/>
  <c r="K217"/>
  <c r="J217"/>
  <c r="I217"/>
  <c r="H217"/>
  <c r="G217"/>
  <c r="F217"/>
  <c r="E217"/>
  <c r="D217"/>
  <c r="C217"/>
  <c r="B217"/>
  <c r="T216"/>
  <c r="S216"/>
  <c r="R216"/>
  <c r="Q216"/>
  <c r="P216"/>
  <c r="O216"/>
  <c r="N216"/>
  <c r="M216"/>
  <c r="L216"/>
  <c r="K216"/>
  <c r="J216"/>
  <c r="I216"/>
  <c r="H216"/>
  <c r="G216"/>
  <c r="F216"/>
  <c r="E216"/>
  <c r="D216"/>
  <c r="C216"/>
  <c r="B216"/>
  <c r="T215"/>
  <c r="S215"/>
  <c r="R215"/>
  <c r="Q215"/>
  <c r="P215"/>
  <c r="O215"/>
  <c r="N215"/>
  <c r="M215"/>
  <c r="L215"/>
  <c r="K215"/>
  <c r="J215"/>
  <c r="I215"/>
  <c r="H215"/>
  <c r="G215"/>
  <c r="F215"/>
  <c r="E215"/>
  <c r="D215"/>
  <c r="C215"/>
  <c r="B215"/>
  <c r="T214"/>
  <c r="S214"/>
  <c r="R214"/>
  <c r="Q214"/>
  <c r="P214"/>
  <c r="O214"/>
  <c r="N214"/>
  <c r="M214"/>
  <c r="L214"/>
  <c r="K214"/>
  <c r="J214"/>
  <c r="I214"/>
  <c r="H214"/>
  <c r="G214"/>
  <c r="F214"/>
  <c r="E214"/>
  <c r="D214"/>
  <c r="C214"/>
  <c r="B214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T212"/>
  <c r="S212"/>
  <c r="R212"/>
  <c r="Q212"/>
  <c r="P212"/>
  <c r="O212"/>
  <c r="N212"/>
  <c r="M212"/>
  <c r="L212"/>
  <c r="K212"/>
  <c r="J212"/>
  <c r="I212"/>
  <c r="H212"/>
  <c r="G212"/>
  <c r="F212"/>
  <c r="E212"/>
  <c r="D212"/>
  <c r="C212"/>
  <c r="B212"/>
  <c r="T211"/>
  <c r="S211"/>
  <c r="R211"/>
  <c r="Q211"/>
  <c r="P211"/>
  <c r="O211"/>
  <c r="N211"/>
  <c r="M211"/>
  <c r="L211"/>
  <c r="K211"/>
  <c r="J211"/>
  <c r="I211"/>
  <c r="H211"/>
  <c r="G211"/>
  <c r="F211"/>
  <c r="E211"/>
  <c r="D211"/>
  <c r="C211"/>
  <c r="B211"/>
  <c r="T210"/>
  <c r="S210"/>
  <c r="R210"/>
  <c r="Q210"/>
  <c r="P210"/>
  <c r="O210"/>
  <c r="N210"/>
  <c r="M210"/>
  <c r="L210"/>
  <c r="K210"/>
  <c r="J210"/>
  <c r="I210"/>
  <c r="H210"/>
  <c r="G210"/>
  <c r="F210"/>
  <c r="E210"/>
  <c r="D210"/>
  <c r="C210"/>
  <c r="B210"/>
  <c r="T209"/>
  <c r="S209"/>
  <c r="R209"/>
  <c r="Q209"/>
  <c r="P209"/>
  <c r="O209"/>
  <c r="N209"/>
  <c r="M209"/>
  <c r="L209"/>
  <c r="K209"/>
  <c r="J209"/>
  <c r="I209"/>
  <c r="H209"/>
  <c r="G209"/>
  <c r="F209"/>
  <c r="E209"/>
  <c r="D209"/>
  <c r="C209"/>
  <c r="B209"/>
  <c r="T208"/>
  <c r="S208"/>
  <c r="R208"/>
  <c r="Q208"/>
  <c r="P208"/>
  <c r="O208"/>
  <c r="N208"/>
  <c r="M208"/>
  <c r="L208"/>
  <c r="K208"/>
  <c r="J208"/>
  <c r="I208"/>
  <c r="H208"/>
  <c r="G208"/>
  <c r="F208"/>
  <c r="E208"/>
  <c r="D208"/>
  <c r="C208"/>
  <c r="B208"/>
  <c r="T207"/>
  <c r="S207"/>
  <c r="R207"/>
  <c r="Q207"/>
  <c r="P207"/>
  <c r="O207"/>
  <c r="N207"/>
  <c r="M207"/>
  <c r="L207"/>
  <c r="K207"/>
  <c r="J207"/>
  <c r="I207"/>
  <c r="H207"/>
  <c r="G207"/>
  <c r="F207"/>
  <c r="E207"/>
  <c r="D207"/>
  <c r="C207"/>
  <c r="B207"/>
  <c r="T206"/>
  <c r="S206"/>
  <c r="R206"/>
  <c r="Q206"/>
  <c r="P206"/>
  <c r="O206"/>
  <c r="N206"/>
  <c r="M206"/>
  <c r="L206"/>
  <c r="K206"/>
  <c r="J206"/>
  <c r="I206"/>
  <c r="H206"/>
  <c r="G206"/>
  <c r="F206"/>
  <c r="E206"/>
  <c r="D206"/>
  <c r="C206"/>
  <c r="B206"/>
  <c r="T205"/>
  <c r="S205"/>
  <c r="R205"/>
  <c r="Q205"/>
  <c r="P205"/>
  <c r="O205"/>
  <c r="N205"/>
  <c r="M205"/>
  <c r="L205"/>
  <c r="K205"/>
  <c r="J205"/>
  <c r="I205"/>
  <c r="H205"/>
  <c r="G205"/>
  <c r="F205"/>
  <c r="E205"/>
  <c r="D205"/>
  <c r="C205"/>
  <c r="B205"/>
  <c r="T204"/>
  <c r="S204"/>
  <c r="R204"/>
  <c r="Q204"/>
  <c r="P204"/>
  <c r="O204"/>
  <c r="N204"/>
  <c r="M204"/>
  <c r="L204"/>
  <c r="K204"/>
  <c r="J204"/>
  <c r="I204"/>
  <c r="H204"/>
  <c r="G204"/>
  <c r="F204"/>
  <c r="E204"/>
  <c r="D204"/>
  <c r="C204"/>
  <c r="B204"/>
  <c r="T203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B203"/>
  <c r="T202"/>
  <c r="S202"/>
  <c r="R202"/>
  <c r="Q202"/>
  <c r="P202"/>
  <c r="O202"/>
  <c r="N202"/>
  <c r="M202"/>
  <c r="L202"/>
  <c r="K202"/>
  <c r="J202"/>
  <c r="I202"/>
  <c r="H202"/>
  <c r="G202"/>
  <c r="F202"/>
  <c r="E202"/>
  <c r="D202"/>
  <c r="C202"/>
  <c r="B202"/>
  <c r="T201"/>
  <c r="S201"/>
  <c r="R201"/>
  <c r="Q201"/>
  <c r="P201"/>
  <c r="O201"/>
  <c r="N201"/>
  <c r="M201"/>
  <c r="L201"/>
  <c r="K201"/>
  <c r="J201"/>
  <c r="I201"/>
  <c r="H201"/>
  <c r="G201"/>
  <c r="F201"/>
  <c r="E201"/>
  <c r="D201"/>
  <c r="C201"/>
  <c r="B201"/>
  <c r="T200"/>
  <c r="S200"/>
  <c r="R200"/>
  <c r="Q200"/>
  <c r="P200"/>
  <c r="O200"/>
  <c r="N200"/>
  <c r="M200"/>
  <c r="L200"/>
  <c r="K200"/>
  <c r="J200"/>
  <c r="I200"/>
  <c r="H200"/>
  <c r="G200"/>
  <c r="F200"/>
  <c r="E200"/>
  <c r="D200"/>
  <c r="C200"/>
  <c r="B200"/>
  <c r="T199"/>
  <c r="S199"/>
  <c r="R199"/>
  <c r="Q199"/>
  <c r="P199"/>
  <c r="O199"/>
  <c r="N199"/>
  <c r="M199"/>
  <c r="L199"/>
  <c r="K199"/>
  <c r="J199"/>
  <c r="I199"/>
  <c r="H199"/>
  <c r="G199"/>
  <c r="F199"/>
  <c r="E199"/>
  <c r="D199"/>
  <c r="C199"/>
  <c r="B199"/>
  <c r="T198"/>
  <c r="S198"/>
  <c r="R198"/>
  <c r="Q198"/>
  <c r="P198"/>
  <c r="O198"/>
  <c r="N198"/>
  <c r="M198"/>
  <c r="L198"/>
  <c r="K198"/>
  <c r="J198"/>
  <c r="I198"/>
  <c r="H198"/>
  <c r="G198"/>
  <c r="F198"/>
  <c r="E198"/>
  <c r="D198"/>
  <c r="C198"/>
  <c r="B198"/>
  <c r="T197"/>
  <c r="S197"/>
  <c r="R197"/>
  <c r="Q197"/>
  <c r="P197"/>
  <c r="O197"/>
  <c r="N197"/>
  <c r="M197"/>
  <c r="L197"/>
  <c r="K197"/>
  <c r="J197"/>
  <c r="I197"/>
  <c r="H197"/>
  <c r="G197"/>
  <c r="F197"/>
  <c r="E197"/>
  <c r="D197"/>
  <c r="C197"/>
  <c r="B197"/>
  <c r="T196"/>
  <c r="S196"/>
  <c r="R196"/>
  <c r="Q196"/>
  <c r="P196"/>
  <c r="O196"/>
  <c r="N196"/>
  <c r="M196"/>
  <c r="L196"/>
  <c r="K196"/>
  <c r="J196"/>
  <c r="I196"/>
  <c r="H196"/>
  <c r="G196"/>
  <c r="F196"/>
  <c r="E196"/>
  <c r="D196"/>
  <c r="C196"/>
  <c r="B196"/>
  <c r="T195"/>
  <c r="S195"/>
  <c r="R195"/>
  <c r="Q195"/>
  <c r="P195"/>
  <c r="O195"/>
  <c r="N195"/>
  <c r="M195"/>
  <c r="L195"/>
  <c r="K195"/>
  <c r="J195"/>
  <c r="I195"/>
  <c r="H195"/>
  <c r="G195"/>
  <c r="F195"/>
  <c r="E195"/>
  <c r="D195"/>
  <c r="C195"/>
  <c r="B195"/>
  <c r="T194"/>
  <c r="S194"/>
  <c r="R194"/>
  <c r="Q194"/>
  <c r="P194"/>
  <c r="O194"/>
  <c r="N194"/>
  <c r="M194"/>
  <c r="L194"/>
  <c r="K194"/>
  <c r="J194"/>
  <c r="I194"/>
  <c r="H194"/>
  <c r="G194"/>
  <c r="F194"/>
  <c r="E194"/>
  <c r="D194"/>
  <c r="C194"/>
  <c r="B194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B193"/>
  <c r="T192"/>
  <c r="S192"/>
  <c r="R192"/>
  <c r="Q192"/>
  <c r="P192"/>
  <c r="O192"/>
  <c r="N192"/>
  <c r="M192"/>
  <c r="L192"/>
  <c r="K192"/>
  <c r="J192"/>
  <c r="I192"/>
  <c r="H192"/>
  <c r="G192"/>
  <c r="F192"/>
  <c r="E192"/>
  <c r="D192"/>
  <c r="C192"/>
  <c r="B192"/>
  <c r="T191"/>
  <c r="S191"/>
  <c r="R191"/>
  <c r="Q191"/>
  <c r="P191"/>
  <c r="O191"/>
  <c r="N191"/>
  <c r="M191"/>
  <c r="L191"/>
  <c r="K191"/>
  <c r="J191"/>
  <c r="I191"/>
  <c r="H191"/>
  <c r="G191"/>
  <c r="F191"/>
  <c r="E191"/>
  <c r="D191"/>
  <c r="C191"/>
  <c r="B191"/>
  <c r="T190"/>
  <c r="S190"/>
  <c r="R190"/>
  <c r="Q190"/>
  <c r="P190"/>
  <c r="O190"/>
  <c r="N190"/>
  <c r="M190"/>
  <c r="L190"/>
  <c r="K190"/>
  <c r="J190"/>
  <c r="I190"/>
  <c r="H190"/>
  <c r="G190"/>
  <c r="F190"/>
  <c r="E190"/>
  <c r="D190"/>
  <c r="C190"/>
  <c r="B190"/>
  <c r="T189"/>
  <c r="S189"/>
  <c r="R189"/>
  <c r="Q189"/>
  <c r="P189"/>
  <c r="O189"/>
  <c r="N189"/>
  <c r="M189"/>
  <c r="L189"/>
  <c r="K189"/>
  <c r="J189"/>
  <c r="I189"/>
  <c r="H189"/>
  <c r="G189"/>
  <c r="F189"/>
  <c r="E189"/>
  <c r="D189"/>
  <c r="C189"/>
  <c r="B189"/>
  <c r="T188"/>
  <c r="S188"/>
  <c r="R188"/>
  <c r="Q188"/>
  <c r="P188"/>
  <c r="O188"/>
  <c r="N188"/>
  <c r="M188"/>
  <c r="L188"/>
  <c r="K188"/>
  <c r="J188"/>
  <c r="I188"/>
  <c r="H188"/>
  <c r="G188"/>
  <c r="F188"/>
  <c r="E188"/>
  <c r="D188"/>
  <c r="C188"/>
  <c r="B188"/>
  <c r="T187"/>
  <c r="S187"/>
  <c r="R187"/>
  <c r="Q187"/>
  <c r="P187"/>
  <c r="O187"/>
  <c r="N187"/>
  <c r="M187"/>
  <c r="L187"/>
  <c r="K187"/>
  <c r="J187"/>
  <c r="I187"/>
  <c r="H187"/>
  <c r="G187"/>
  <c r="F187"/>
  <c r="E187"/>
  <c r="D187"/>
  <c r="C187"/>
  <c r="B187"/>
  <c r="T186"/>
  <c r="S186"/>
  <c r="R186"/>
  <c r="Q186"/>
  <c r="P186"/>
  <c r="O186"/>
  <c r="N186"/>
  <c r="M186"/>
  <c r="L186"/>
  <c r="K186"/>
  <c r="J186"/>
  <c r="I186"/>
  <c r="H186"/>
  <c r="G186"/>
  <c r="F186"/>
  <c r="E186"/>
  <c r="D186"/>
  <c r="C186"/>
  <c r="B186"/>
  <c r="T185"/>
  <c r="S185"/>
  <c r="R185"/>
  <c r="Q185"/>
  <c r="P185"/>
  <c r="O185"/>
  <c r="N185"/>
  <c r="M185"/>
  <c r="L185"/>
  <c r="K185"/>
  <c r="J185"/>
  <c r="I185"/>
  <c r="H185"/>
  <c r="G185"/>
  <c r="F185"/>
  <c r="E185"/>
  <c r="D185"/>
  <c r="C185"/>
  <c r="B185"/>
  <c r="T184"/>
  <c r="S184"/>
  <c r="R184"/>
  <c r="Q184"/>
  <c r="P184"/>
  <c r="O184"/>
  <c r="N184"/>
  <c r="M184"/>
  <c r="L184"/>
  <c r="K184"/>
  <c r="J184"/>
  <c r="I184"/>
  <c r="H184"/>
  <c r="G184"/>
  <c r="F184"/>
  <c r="E184"/>
  <c r="D184"/>
  <c r="C184"/>
  <c r="B184"/>
  <c r="T183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B183"/>
  <c r="T182"/>
  <c r="S182"/>
  <c r="R182"/>
  <c r="Q182"/>
  <c r="P182"/>
  <c r="O182"/>
  <c r="N182"/>
  <c r="M182"/>
  <c r="L182"/>
  <c r="K182"/>
  <c r="J182"/>
  <c r="I182"/>
  <c r="H182"/>
  <c r="G182"/>
  <c r="F182"/>
  <c r="E182"/>
  <c r="D182"/>
  <c r="C182"/>
  <c r="B182"/>
  <c r="T181"/>
  <c r="S181"/>
  <c r="R181"/>
  <c r="Q181"/>
  <c r="P181"/>
  <c r="O181"/>
  <c r="N181"/>
  <c r="M181"/>
  <c r="L181"/>
  <c r="K181"/>
  <c r="J181"/>
  <c r="I181"/>
  <c r="H181"/>
  <c r="G181"/>
  <c r="F181"/>
  <c r="E181"/>
  <c r="D181"/>
  <c r="C181"/>
  <c r="B181"/>
  <c r="T180"/>
  <c r="S180"/>
  <c r="R180"/>
  <c r="Q180"/>
  <c r="P180"/>
  <c r="O180"/>
  <c r="N180"/>
  <c r="M180"/>
  <c r="L180"/>
  <c r="K180"/>
  <c r="J180"/>
  <c r="I180"/>
  <c r="H180"/>
  <c r="G180"/>
  <c r="F180"/>
  <c r="E180"/>
  <c r="D180"/>
  <c r="C180"/>
  <c r="B180"/>
  <c r="T179"/>
  <c r="S179"/>
  <c r="R179"/>
  <c r="Q179"/>
  <c r="P179"/>
  <c r="O179"/>
  <c r="N179"/>
  <c r="M179"/>
  <c r="L179"/>
  <c r="K179"/>
  <c r="J179"/>
  <c r="I179"/>
  <c r="H179"/>
  <c r="G179"/>
  <c r="F179"/>
  <c r="E179"/>
  <c r="D179"/>
  <c r="C179"/>
  <c r="B179"/>
  <c r="T178"/>
  <c r="S178"/>
  <c r="R178"/>
  <c r="Q178"/>
  <c r="P178"/>
  <c r="O178"/>
  <c r="N178"/>
  <c r="M178"/>
  <c r="L178"/>
  <c r="K178"/>
  <c r="J178"/>
  <c r="I178"/>
  <c r="H178"/>
  <c r="G178"/>
  <c r="F178"/>
  <c r="E178"/>
  <c r="D178"/>
  <c r="C178"/>
  <c r="B178"/>
  <c r="T177"/>
  <c r="S177"/>
  <c r="R177"/>
  <c r="Q177"/>
  <c r="P177"/>
  <c r="O177"/>
  <c r="N177"/>
  <c r="M177"/>
  <c r="L177"/>
  <c r="K177"/>
  <c r="J177"/>
  <c r="I177"/>
  <c r="H177"/>
  <c r="G177"/>
  <c r="F177"/>
  <c r="E177"/>
  <c r="D177"/>
  <c r="C177"/>
  <c r="B177"/>
  <c r="T176"/>
  <c r="S176"/>
  <c r="R176"/>
  <c r="Q176"/>
  <c r="P176"/>
  <c r="O176"/>
  <c r="N176"/>
  <c r="M176"/>
  <c r="L176"/>
  <c r="K176"/>
  <c r="J176"/>
  <c r="I176"/>
  <c r="H176"/>
  <c r="G176"/>
  <c r="F176"/>
  <c r="E176"/>
  <c r="D176"/>
  <c r="C176"/>
  <c r="B176"/>
  <c r="T175"/>
  <c r="S175"/>
  <c r="R175"/>
  <c r="Q175"/>
  <c r="P175"/>
  <c r="O175"/>
  <c r="N175"/>
  <c r="M175"/>
  <c r="L175"/>
  <c r="K175"/>
  <c r="J175"/>
  <c r="I175"/>
  <c r="H175"/>
  <c r="G175"/>
  <c r="F175"/>
  <c r="E175"/>
  <c r="D175"/>
  <c r="C175"/>
  <c r="B175"/>
  <c r="T174"/>
  <c r="S174"/>
  <c r="R174"/>
  <c r="Q174"/>
  <c r="P174"/>
  <c r="O174"/>
  <c r="N174"/>
  <c r="M174"/>
  <c r="L174"/>
  <c r="K174"/>
  <c r="J174"/>
  <c r="I174"/>
  <c r="H174"/>
  <c r="G174"/>
  <c r="F174"/>
  <c r="E174"/>
  <c r="D174"/>
  <c r="C174"/>
  <c r="B174"/>
  <c r="T173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B173"/>
  <c r="T172"/>
  <c r="S172"/>
  <c r="R172"/>
  <c r="Q172"/>
  <c r="P172"/>
  <c r="O172"/>
  <c r="N172"/>
  <c r="M172"/>
  <c r="L172"/>
  <c r="K172"/>
  <c r="J172"/>
  <c r="I172"/>
  <c r="H172"/>
  <c r="G172"/>
  <c r="F172"/>
  <c r="E172"/>
  <c r="D172"/>
  <c r="C172"/>
  <c r="B172"/>
  <c r="T171"/>
  <c r="S171"/>
  <c r="R171"/>
  <c r="Q171"/>
  <c r="P171"/>
  <c r="O171"/>
  <c r="N171"/>
  <c r="M171"/>
  <c r="L171"/>
  <c r="K171"/>
  <c r="J171"/>
  <c r="I171"/>
  <c r="H171"/>
  <c r="G171"/>
  <c r="F171"/>
  <c r="E171"/>
  <c r="D171"/>
  <c r="C171"/>
  <c r="B171"/>
  <c r="T170"/>
  <c r="S170"/>
  <c r="R170"/>
  <c r="Q170"/>
  <c r="P170"/>
  <c r="O170"/>
  <c r="N170"/>
  <c r="M170"/>
  <c r="L170"/>
  <c r="K170"/>
  <c r="J170"/>
  <c r="I170"/>
  <c r="H170"/>
  <c r="G170"/>
  <c r="F170"/>
  <c r="E170"/>
  <c r="D170"/>
  <c r="C170"/>
  <c r="B170"/>
  <c r="T169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B169"/>
  <c r="T168"/>
  <c r="S168"/>
  <c r="R168"/>
  <c r="Q168"/>
  <c r="P168"/>
  <c r="O168"/>
  <c r="N168"/>
  <c r="M168"/>
  <c r="L168"/>
  <c r="K168"/>
  <c r="J168"/>
  <c r="I168"/>
  <c r="H168"/>
  <c r="G168"/>
  <c r="F168"/>
  <c r="E168"/>
  <c r="D168"/>
  <c r="C168"/>
  <c r="B168"/>
  <c r="T167"/>
  <c r="S167"/>
  <c r="R167"/>
  <c r="Q167"/>
  <c r="P167"/>
  <c r="O167"/>
  <c r="N167"/>
  <c r="M167"/>
  <c r="L167"/>
  <c r="K167"/>
  <c r="J167"/>
  <c r="I167"/>
  <c r="H167"/>
  <c r="G167"/>
  <c r="F167"/>
  <c r="E167"/>
  <c r="D167"/>
  <c r="C167"/>
  <c r="B167"/>
  <c r="T166"/>
  <c r="S166"/>
  <c r="R166"/>
  <c r="Q166"/>
  <c r="P166"/>
  <c r="O166"/>
  <c r="N166"/>
  <c r="M166"/>
  <c r="L166"/>
  <c r="K166"/>
  <c r="J166"/>
  <c r="I166"/>
  <c r="H166"/>
  <c r="G166"/>
  <c r="F166"/>
  <c r="E166"/>
  <c r="D166"/>
  <c r="C166"/>
  <c r="B166"/>
  <c r="T165"/>
  <c r="S165"/>
  <c r="R165"/>
  <c r="Q165"/>
  <c r="P165"/>
  <c r="O165"/>
  <c r="N165"/>
  <c r="M165"/>
  <c r="L165"/>
  <c r="K165"/>
  <c r="J165"/>
  <c r="I165"/>
  <c r="H165"/>
  <c r="G165"/>
  <c r="F165"/>
  <c r="E165"/>
  <c r="D165"/>
  <c r="C165"/>
  <c r="B165"/>
  <c r="T164"/>
  <c r="S164"/>
  <c r="R164"/>
  <c r="Q164"/>
  <c r="P164"/>
  <c r="O164"/>
  <c r="N164"/>
  <c r="M164"/>
  <c r="L164"/>
  <c r="K164"/>
  <c r="J164"/>
  <c r="I164"/>
  <c r="H164"/>
  <c r="G164"/>
  <c r="F164"/>
  <c r="E164"/>
  <c r="D164"/>
  <c r="C164"/>
  <c r="B164"/>
  <c r="T163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B163"/>
  <c r="T162"/>
  <c r="S162"/>
  <c r="R162"/>
  <c r="Q162"/>
  <c r="P162"/>
  <c r="O162"/>
  <c r="N162"/>
  <c r="M162"/>
  <c r="L162"/>
  <c r="K162"/>
  <c r="J162"/>
  <c r="I162"/>
  <c r="H162"/>
  <c r="G162"/>
  <c r="F162"/>
  <c r="E162"/>
  <c r="D162"/>
  <c r="C162"/>
  <c r="B162"/>
  <c r="T161"/>
  <c r="S161"/>
  <c r="R161"/>
  <c r="Q161"/>
  <c r="P161"/>
  <c r="O161"/>
  <c r="N161"/>
  <c r="M161"/>
  <c r="L161"/>
  <c r="K161"/>
  <c r="J161"/>
  <c r="I161"/>
  <c r="H161"/>
  <c r="G161"/>
  <c r="F161"/>
  <c r="E161"/>
  <c r="D161"/>
  <c r="C161"/>
  <c r="B161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B160"/>
  <c r="T159"/>
  <c r="S159"/>
  <c r="R159"/>
  <c r="Q159"/>
  <c r="P159"/>
  <c r="O159"/>
  <c r="N159"/>
  <c r="M159"/>
  <c r="L159"/>
  <c r="K159"/>
  <c r="J159"/>
  <c r="I159"/>
  <c r="H159"/>
  <c r="G159"/>
  <c r="F159"/>
  <c r="E159"/>
  <c r="D159"/>
  <c r="C159"/>
  <c r="B159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B158"/>
  <c r="BZ153"/>
  <c r="BY153"/>
  <c r="BX153"/>
  <c r="BW153"/>
  <c r="BV153"/>
  <c r="BU153"/>
  <c r="BT153"/>
  <c r="BS153"/>
  <c r="BR153"/>
  <c r="BQ153"/>
  <c r="BP153"/>
  <c r="BO153"/>
  <c r="BN153"/>
  <c r="BM153"/>
  <c r="BL153"/>
  <c r="BK153"/>
  <c r="BJ153"/>
  <c r="BI153"/>
  <c r="BF153"/>
  <c r="BE153"/>
  <c r="BD153"/>
  <c r="BC153"/>
  <c r="BB153"/>
  <c r="BA153"/>
  <c r="AZ153"/>
  <c r="AY153"/>
  <c r="AX153"/>
  <c r="AW153"/>
  <c r="AV153"/>
  <c r="AU153"/>
  <c r="AT153"/>
  <c r="AS153"/>
  <c r="AR153"/>
  <c r="AQ153"/>
  <c r="AP153"/>
  <c r="AO153"/>
  <c r="AL153"/>
  <c r="AK153"/>
  <c r="AJ153"/>
  <c r="AI153"/>
  <c r="AH153"/>
  <c r="AG153"/>
  <c r="AF153"/>
  <c r="AE153"/>
  <c r="AD153"/>
  <c r="AC153"/>
  <c r="AB153"/>
  <c r="AA153"/>
  <c r="Z153"/>
  <c r="Y153"/>
  <c r="X153"/>
  <c r="W153"/>
  <c r="V153"/>
  <c r="U153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B153"/>
  <c r="BZ152"/>
  <c r="BY152"/>
  <c r="BX152"/>
  <c r="BW152"/>
  <c r="BV152"/>
  <c r="BU152"/>
  <c r="BT152"/>
  <c r="BS152"/>
  <c r="BR152"/>
  <c r="BQ152"/>
  <c r="BP152"/>
  <c r="BO152"/>
  <c r="BN152"/>
  <c r="BM152"/>
  <c r="BL152"/>
  <c r="BK152"/>
  <c r="BJ152"/>
  <c r="BI152"/>
  <c r="BF152"/>
  <c r="BE152"/>
  <c r="BD152"/>
  <c r="BC152"/>
  <c r="BB152"/>
  <c r="BA152"/>
  <c r="AZ152"/>
  <c r="AY152"/>
  <c r="AX152"/>
  <c r="AW152"/>
  <c r="AV152"/>
  <c r="AU152"/>
  <c r="AT152"/>
  <c r="AS152"/>
  <c r="AR152"/>
  <c r="AQ152"/>
  <c r="AP152"/>
  <c r="AO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BZ151"/>
  <c r="BY151"/>
  <c r="BX151"/>
  <c r="BW151"/>
  <c r="BV151"/>
  <c r="BU151"/>
  <c r="BT151"/>
  <c r="BS151"/>
  <c r="BR151"/>
  <c r="BQ151"/>
  <c r="BP151"/>
  <c r="BO151"/>
  <c r="BN151"/>
  <c r="BM151"/>
  <c r="BL151"/>
  <c r="BK151"/>
  <c r="BJ151"/>
  <c r="BI151"/>
  <c r="BF15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BZ150"/>
  <c r="BY150"/>
  <c r="BX150"/>
  <c r="BW150"/>
  <c r="BV150"/>
  <c r="BU150"/>
  <c r="BT150"/>
  <c r="BS150"/>
  <c r="BR150"/>
  <c r="BQ150"/>
  <c r="BP150"/>
  <c r="BO150"/>
  <c r="BN150"/>
  <c r="BM150"/>
  <c r="BL150"/>
  <c r="BK150"/>
  <c r="BJ150"/>
  <c r="BI150"/>
  <c r="BF150"/>
  <c r="BE150"/>
  <c r="BD150"/>
  <c r="BC150"/>
  <c r="BB150"/>
  <c r="BA150"/>
  <c r="AZ150"/>
  <c r="AY150"/>
  <c r="AX150"/>
  <c r="AW150"/>
  <c r="AV150"/>
  <c r="AU150"/>
  <c r="AT150"/>
  <c r="AS150"/>
  <c r="AR150"/>
  <c r="AQ150"/>
  <c r="AP150"/>
  <c r="AO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BZ149"/>
  <c r="BY149"/>
  <c r="BX149"/>
  <c r="BW149"/>
  <c r="BV149"/>
  <c r="BU149"/>
  <c r="BT149"/>
  <c r="BS149"/>
  <c r="BR149"/>
  <c r="BQ149"/>
  <c r="BP149"/>
  <c r="BO149"/>
  <c r="BN149"/>
  <c r="BM149"/>
  <c r="BL149"/>
  <c r="BK149"/>
  <c r="BJ149"/>
  <c r="BI149"/>
  <c r="BF149"/>
  <c r="BE149"/>
  <c r="BD149"/>
  <c r="BC149"/>
  <c r="BB149"/>
  <c r="BA149"/>
  <c r="AZ149"/>
  <c r="AY149"/>
  <c r="AX149"/>
  <c r="AW149"/>
  <c r="AV149"/>
  <c r="AU149"/>
  <c r="AT149"/>
  <c r="AS149"/>
  <c r="AR149"/>
  <c r="AQ149"/>
  <c r="AP149"/>
  <c r="AO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BZ148"/>
  <c r="BY148"/>
  <c r="BX148"/>
  <c r="BW148"/>
  <c r="BV148"/>
  <c r="BU148"/>
  <c r="BT148"/>
  <c r="BS148"/>
  <c r="BR148"/>
  <c r="BQ148"/>
  <c r="BP148"/>
  <c r="BO148"/>
  <c r="BN148"/>
  <c r="BM148"/>
  <c r="BL148"/>
  <c r="BK148"/>
  <c r="BJ148"/>
  <c r="BI148"/>
  <c r="BF148"/>
  <c r="BE148"/>
  <c r="BD148"/>
  <c r="BC148"/>
  <c r="BB148"/>
  <c r="BA148"/>
  <c r="AZ148"/>
  <c r="AY148"/>
  <c r="AX148"/>
  <c r="AW148"/>
  <c r="AV148"/>
  <c r="AU148"/>
  <c r="AT148"/>
  <c r="AS148"/>
  <c r="AR148"/>
  <c r="AQ148"/>
  <c r="AP148"/>
  <c r="AO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BZ147"/>
  <c r="BY147"/>
  <c r="BX147"/>
  <c r="BW147"/>
  <c r="BV147"/>
  <c r="BU147"/>
  <c r="BT147"/>
  <c r="BS147"/>
  <c r="BR147"/>
  <c r="BQ147"/>
  <c r="BP147"/>
  <c r="BO147"/>
  <c r="BN147"/>
  <c r="BM147"/>
  <c r="BL147"/>
  <c r="BK147"/>
  <c r="BJ147"/>
  <c r="BI147"/>
  <c r="BF147"/>
  <c r="BE147"/>
  <c r="BD147"/>
  <c r="BC147"/>
  <c r="BB147"/>
  <c r="BA147"/>
  <c r="AZ147"/>
  <c r="AY147"/>
  <c r="AX147"/>
  <c r="AW147"/>
  <c r="AV147"/>
  <c r="AU147"/>
  <c r="AT147"/>
  <c r="AS147"/>
  <c r="AR147"/>
  <c r="AQ147"/>
  <c r="AP147"/>
  <c r="AO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BZ146"/>
  <c r="BY146"/>
  <c r="BX146"/>
  <c r="BW146"/>
  <c r="BV146"/>
  <c r="BU146"/>
  <c r="BT146"/>
  <c r="BS146"/>
  <c r="BR146"/>
  <c r="BQ146"/>
  <c r="BP146"/>
  <c r="BO146"/>
  <c r="BN146"/>
  <c r="BM146"/>
  <c r="BL146"/>
  <c r="BK146"/>
  <c r="BJ146"/>
  <c r="BI146"/>
  <c r="BF146"/>
  <c r="BE146"/>
  <c r="BD146"/>
  <c r="BC146"/>
  <c r="BB146"/>
  <c r="BA146"/>
  <c r="AZ146"/>
  <c r="AY146"/>
  <c r="AX146"/>
  <c r="AW146"/>
  <c r="AV146"/>
  <c r="AU146"/>
  <c r="AT146"/>
  <c r="AS146"/>
  <c r="AR146"/>
  <c r="AQ146"/>
  <c r="AP146"/>
  <c r="AO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BZ145"/>
  <c r="BY145"/>
  <c r="BX145"/>
  <c r="BW145"/>
  <c r="BV145"/>
  <c r="BU145"/>
  <c r="BT145"/>
  <c r="BS145"/>
  <c r="BR145"/>
  <c r="BQ145"/>
  <c r="BP145"/>
  <c r="BO145"/>
  <c r="BN145"/>
  <c r="BM145"/>
  <c r="BL145"/>
  <c r="BK145"/>
  <c r="BJ145"/>
  <c r="BI145"/>
  <c r="BF145"/>
  <c r="BE145"/>
  <c r="BD145"/>
  <c r="BC145"/>
  <c r="BB145"/>
  <c r="BA145"/>
  <c r="AZ145"/>
  <c r="AY145"/>
  <c r="AX145"/>
  <c r="AW145"/>
  <c r="AV145"/>
  <c r="AU145"/>
  <c r="AT145"/>
  <c r="AS145"/>
  <c r="AR145"/>
  <c r="AQ145"/>
  <c r="AP145"/>
  <c r="AO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BZ144"/>
  <c r="BY144"/>
  <c r="BX144"/>
  <c r="BW144"/>
  <c r="BV144"/>
  <c r="BU144"/>
  <c r="BT144"/>
  <c r="BS144"/>
  <c r="BR144"/>
  <c r="BQ144"/>
  <c r="BP144"/>
  <c r="BO144"/>
  <c r="BN144"/>
  <c r="BM144"/>
  <c r="BL144"/>
  <c r="BK144"/>
  <c r="BJ144"/>
  <c r="BI144"/>
  <c r="BF144"/>
  <c r="BE144"/>
  <c r="BD144"/>
  <c r="BC144"/>
  <c r="BB144"/>
  <c r="BA144"/>
  <c r="AZ144"/>
  <c r="AY144"/>
  <c r="AX144"/>
  <c r="AW144"/>
  <c r="AV144"/>
  <c r="AU144"/>
  <c r="AT144"/>
  <c r="AS144"/>
  <c r="AR144"/>
  <c r="AQ144"/>
  <c r="AP144"/>
  <c r="AO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BZ143"/>
  <c r="BY143"/>
  <c r="BX143"/>
  <c r="BW143"/>
  <c r="BV143"/>
  <c r="BU143"/>
  <c r="BT143"/>
  <c r="BS143"/>
  <c r="BR143"/>
  <c r="BQ143"/>
  <c r="BP143"/>
  <c r="BO143"/>
  <c r="BN143"/>
  <c r="BM143"/>
  <c r="BL143"/>
  <c r="BK143"/>
  <c r="BJ143"/>
  <c r="BI143"/>
  <c r="BF143"/>
  <c r="BE143"/>
  <c r="BD143"/>
  <c r="BC143"/>
  <c r="BB143"/>
  <c r="BA143"/>
  <c r="AZ143"/>
  <c r="AY143"/>
  <c r="AX143"/>
  <c r="AW143"/>
  <c r="AV143"/>
  <c r="AU143"/>
  <c r="AT143"/>
  <c r="AS143"/>
  <c r="AR143"/>
  <c r="AQ143"/>
  <c r="AP143"/>
  <c r="AO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BZ142"/>
  <c r="BY142"/>
  <c r="BX142"/>
  <c r="BW142"/>
  <c r="BV142"/>
  <c r="BU142"/>
  <c r="BT142"/>
  <c r="BS142"/>
  <c r="BR142"/>
  <c r="BQ142"/>
  <c r="BP142"/>
  <c r="BO142"/>
  <c r="BN142"/>
  <c r="BM142"/>
  <c r="BL142"/>
  <c r="BK142"/>
  <c r="BJ142"/>
  <c r="BI142"/>
  <c r="BF142"/>
  <c r="BE142"/>
  <c r="BD142"/>
  <c r="BC142"/>
  <c r="BB142"/>
  <c r="BA142"/>
  <c r="AZ142"/>
  <c r="AY142"/>
  <c r="AX142"/>
  <c r="AW142"/>
  <c r="AV142"/>
  <c r="AU142"/>
  <c r="AT142"/>
  <c r="AS142"/>
  <c r="AR142"/>
  <c r="AQ142"/>
  <c r="AP142"/>
  <c r="AO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BZ141"/>
  <c r="BY141"/>
  <c r="BX141"/>
  <c r="BW141"/>
  <c r="BV141"/>
  <c r="BU141"/>
  <c r="BT141"/>
  <c r="BS141"/>
  <c r="BR141"/>
  <c r="BQ141"/>
  <c r="BP141"/>
  <c r="BO141"/>
  <c r="BN141"/>
  <c r="BM141"/>
  <c r="BL141"/>
  <c r="BK141"/>
  <c r="BJ141"/>
  <c r="BI141"/>
  <c r="BF141"/>
  <c r="BE141"/>
  <c r="BD141"/>
  <c r="BC141"/>
  <c r="BB141"/>
  <c r="BA141"/>
  <c r="AZ141"/>
  <c r="AY141"/>
  <c r="AX141"/>
  <c r="AW141"/>
  <c r="AV141"/>
  <c r="AU141"/>
  <c r="AT141"/>
  <c r="AS141"/>
  <c r="AR141"/>
  <c r="AQ141"/>
  <c r="AP141"/>
  <c r="AO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BZ140"/>
  <c r="BY140"/>
  <c r="BX140"/>
  <c r="BW140"/>
  <c r="BV140"/>
  <c r="BU140"/>
  <c r="BT140"/>
  <c r="BS140"/>
  <c r="BR140"/>
  <c r="BQ140"/>
  <c r="BP140"/>
  <c r="BO140"/>
  <c r="BN140"/>
  <c r="BM140"/>
  <c r="BL140"/>
  <c r="BK140"/>
  <c r="BJ140"/>
  <c r="BI140"/>
  <c r="BF140"/>
  <c r="BE140"/>
  <c r="BD140"/>
  <c r="BC140"/>
  <c r="BB140"/>
  <c r="BA140"/>
  <c r="AZ140"/>
  <c r="AY140"/>
  <c r="AX140"/>
  <c r="AW140"/>
  <c r="AV140"/>
  <c r="AU140"/>
  <c r="AT140"/>
  <c r="AS140"/>
  <c r="AR140"/>
  <c r="AQ140"/>
  <c r="AP140"/>
  <c r="AO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BZ139"/>
  <c r="BY139"/>
  <c r="BX139"/>
  <c r="BW139"/>
  <c r="BV139"/>
  <c r="BU139"/>
  <c r="BT139"/>
  <c r="BS139"/>
  <c r="BR139"/>
  <c r="BQ139"/>
  <c r="BP139"/>
  <c r="BO139"/>
  <c r="BN139"/>
  <c r="BM139"/>
  <c r="BL139"/>
  <c r="BK139"/>
  <c r="BJ139"/>
  <c r="BI139"/>
  <c r="BF139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BZ138"/>
  <c r="BY138"/>
  <c r="BX138"/>
  <c r="BW138"/>
  <c r="BV138"/>
  <c r="BU138"/>
  <c r="BT138"/>
  <c r="BS138"/>
  <c r="BR138"/>
  <c r="BQ138"/>
  <c r="BP138"/>
  <c r="BO138"/>
  <c r="BN138"/>
  <c r="BM138"/>
  <c r="BL138"/>
  <c r="BK138"/>
  <c r="BJ138"/>
  <c r="BI138"/>
  <c r="BF138"/>
  <c r="BE138"/>
  <c r="BD138"/>
  <c r="BC138"/>
  <c r="BB138"/>
  <c r="BA138"/>
  <c r="AZ138"/>
  <c r="AY138"/>
  <c r="AX138"/>
  <c r="AW138"/>
  <c r="AV138"/>
  <c r="AU138"/>
  <c r="AT138"/>
  <c r="AS138"/>
  <c r="AR138"/>
  <c r="AQ138"/>
  <c r="AP138"/>
  <c r="AO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BZ137"/>
  <c r="BY137"/>
  <c r="BX137"/>
  <c r="BW137"/>
  <c r="BV137"/>
  <c r="BU137"/>
  <c r="BT137"/>
  <c r="BS137"/>
  <c r="BR137"/>
  <c r="BQ137"/>
  <c r="BP137"/>
  <c r="BO137"/>
  <c r="BN137"/>
  <c r="BM137"/>
  <c r="BL137"/>
  <c r="BK137"/>
  <c r="BJ137"/>
  <c r="BI137"/>
  <c r="BF137"/>
  <c r="BE137"/>
  <c r="BD137"/>
  <c r="BC137"/>
  <c r="BB137"/>
  <c r="BA137"/>
  <c r="AZ137"/>
  <c r="AY137"/>
  <c r="AX137"/>
  <c r="AW137"/>
  <c r="AV137"/>
  <c r="AU137"/>
  <c r="AT137"/>
  <c r="AS137"/>
  <c r="AR137"/>
  <c r="AQ137"/>
  <c r="AP137"/>
  <c r="AO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BZ136"/>
  <c r="BY136"/>
  <c r="BX136"/>
  <c r="BW136"/>
  <c r="BV136"/>
  <c r="BU136"/>
  <c r="BT136"/>
  <c r="BS136"/>
  <c r="BR136"/>
  <c r="BQ136"/>
  <c r="BP136"/>
  <c r="BO136"/>
  <c r="BN136"/>
  <c r="BM136"/>
  <c r="BL136"/>
  <c r="BK136"/>
  <c r="BJ136"/>
  <c r="BI136"/>
  <c r="BF136"/>
  <c r="BE136"/>
  <c r="BD136"/>
  <c r="BC136"/>
  <c r="BB136"/>
  <c r="BA136"/>
  <c r="AZ136"/>
  <c r="AY136"/>
  <c r="AX136"/>
  <c r="AW136"/>
  <c r="AV136"/>
  <c r="AU136"/>
  <c r="AT136"/>
  <c r="AS136"/>
  <c r="AR136"/>
  <c r="AQ136"/>
  <c r="AP136"/>
  <c r="AO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BZ135"/>
  <c r="BY135"/>
  <c r="BX135"/>
  <c r="BW135"/>
  <c r="BV135"/>
  <c r="BU135"/>
  <c r="BT135"/>
  <c r="BS135"/>
  <c r="BR135"/>
  <c r="BQ135"/>
  <c r="BP135"/>
  <c r="BO135"/>
  <c r="BN135"/>
  <c r="BM135"/>
  <c r="BL135"/>
  <c r="BK135"/>
  <c r="BJ135"/>
  <c r="BI135"/>
  <c r="BF135"/>
  <c r="BE135"/>
  <c r="BD135"/>
  <c r="BC135"/>
  <c r="BB135"/>
  <c r="BA135"/>
  <c r="AZ135"/>
  <c r="AY135"/>
  <c r="AX135"/>
  <c r="AW135"/>
  <c r="AV135"/>
  <c r="AU135"/>
  <c r="AT135"/>
  <c r="AS135"/>
  <c r="AR135"/>
  <c r="AQ135"/>
  <c r="AP135"/>
  <c r="AO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BZ134"/>
  <c r="BY134"/>
  <c r="BX134"/>
  <c r="BW134"/>
  <c r="BV134"/>
  <c r="BU134"/>
  <c r="BT134"/>
  <c r="BS134"/>
  <c r="BR134"/>
  <c r="BQ134"/>
  <c r="BP134"/>
  <c r="BO134"/>
  <c r="BN134"/>
  <c r="BM134"/>
  <c r="BL134"/>
  <c r="BK134"/>
  <c r="BJ134"/>
  <c r="BI134"/>
  <c r="BF134"/>
  <c r="BE134"/>
  <c r="BD134"/>
  <c r="BC134"/>
  <c r="BB134"/>
  <c r="BA134"/>
  <c r="AZ134"/>
  <c r="AY134"/>
  <c r="AX134"/>
  <c r="AW134"/>
  <c r="AV134"/>
  <c r="AU134"/>
  <c r="AT134"/>
  <c r="AS134"/>
  <c r="AR134"/>
  <c r="AQ134"/>
  <c r="AP134"/>
  <c r="AO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BZ133"/>
  <c r="BY133"/>
  <c r="BX133"/>
  <c r="BW133"/>
  <c r="BV133"/>
  <c r="BU133"/>
  <c r="BT133"/>
  <c r="BS133"/>
  <c r="BR133"/>
  <c r="BQ133"/>
  <c r="BP133"/>
  <c r="BO133"/>
  <c r="BN133"/>
  <c r="BM133"/>
  <c r="BL133"/>
  <c r="BK133"/>
  <c r="BJ133"/>
  <c r="BI133"/>
  <c r="BF133"/>
  <c r="BE133"/>
  <c r="BD133"/>
  <c r="BC133"/>
  <c r="BB133"/>
  <c r="BA133"/>
  <c r="AZ133"/>
  <c r="AY133"/>
  <c r="AX133"/>
  <c r="AW133"/>
  <c r="AV133"/>
  <c r="AU133"/>
  <c r="AT133"/>
  <c r="AS133"/>
  <c r="AR133"/>
  <c r="AQ133"/>
  <c r="AP133"/>
  <c r="AO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BZ132"/>
  <c r="BY132"/>
  <c r="BX132"/>
  <c r="BW132"/>
  <c r="BV132"/>
  <c r="BU132"/>
  <c r="BT132"/>
  <c r="BS132"/>
  <c r="BR132"/>
  <c r="BQ132"/>
  <c r="BP132"/>
  <c r="BO132"/>
  <c r="BN132"/>
  <c r="BM132"/>
  <c r="BL132"/>
  <c r="BK132"/>
  <c r="BJ132"/>
  <c r="BI132"/>
  <c r="BF132"/>
  <c r="BE132"/>
  <c r="BD132"/>
  <c r="BC132"/>
  <c r="BB132"/>
  <c r="BA132"/>
  <c r="AZ132"/>
  <c r="AY132"/>
  <c r="AX132"/>
  <c r="AW132"/>
  <c r="AV132"/>
  <c r="AU132"/>
  <c r="AT132"/>
  <c r="AS132"/>
  <c r="AR132"/>
  <c r="AQ132"/>
  <c r="AP132"/>
  <c r="AO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BZ131"/>
  <c r="BY131"/>
  <c r="BX131"/>
  <c r="BW131"/>
  <c r="BV131"/>
  <c r="BU131"/>
  <c r="BT131"/>
  <c r="BS131"/>
  <c r="BR131"/>
  <c r="BQ131"/>
  <c r="BP131"/>
  <c r="BO131"/>
  <c r="BN131"/>
  <c r="BM131"/>
  <c r="BL131"/>
  <c r="BK131"/>
  <c r="BJ131"/>
  <c r="BI131"/>
  <c r="BF131"/>
  <c r="BE131"/>
  <c r="BD131"/>
  <c r="BC131"/>
  <c r="BB131"/>
  <c r="BA131"/>
  <c r="AZ131"/>
  <c r="AY131"/>
  <c r="AX131"/>
  <c r="AW131"/>
  <c r="AV131"/>
  <c r="AU131"/>
  <c r="AT131"/>
  <c r="AS131"/>
  <c r="AR131"/>
  <c r="AQ131"/>
  <c r="AP131"/>
  <c r="AO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BZ130"/>
  <c r="BY130"/>
  <c r="BX130"/>
  <c r="BW130"/>
  <c r="BV130"/>
  <c r="BU130"/>
  <c r="BT130"/>
  <c r="BS130"/>
  <c r="BR130"/>
  <c r="BQ130"/>
  <c r="BP130"/>
  <c r="BO130"/>
  <c r="BN130"/>
  <c r="BM130"/>
  <c r="BL130"/>
  <c r="BK130"/>
  <c r="BJ130"/>
  <c r="BI130"/>
  <c r="BF130"/>
  <c r="BE130"/>
  <c r="BD130"/>
  <c r="BC130"/>
  <c r="BB130"/>
  <c r="BA130"/>
  <c r="AZ130"/>
  <c r="AY130"/>
  <c r="AX130"/>
  <c r="AW130"/>
  <c r="AV130"/>
  <c r="AU130"/>
  <c r="AT130"/>
  <c r="AS130"/>
  <c r="AR130"/>
  <c r="AQ130"/>
  <c r="AP130"/>
  <c r="AO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BZ129"/>
  <c r="BY129"/>
  <c r="BX129"/>
  <c r="BW129"/>
  <c r="BV129"/>
  <c r="BU129"/>
  <c r="BT129"/>
  <c r="BS129"/>
  <c r="BR129"/>
  <c r="BQ129"/>
  <c r="BP129"/>
  <c r="BO129"/>
  <c r="BN129"/>
  <c r="BM129"/>
  <c r="BL129"/>
  <c r="BK129"/>
  <c r="BJ129"/>
  <c r="BI129"/>
  <c r="BF129"/>
  <c r="BE129"/>
  <c r="BD129"/>
  <c r="BC129"/>
  <c r="BB129"/>
  <c r="BA129"/>
  <c r="AZ129"/>
  <c r="AY129"/>
  <c r="AX129"/>
  <c r="AW129"/>
  <c r="AV129"/>
  <c r="AU129"/>
  <c r="AT129"/>
  <c r="AS129"/>
  <c r="AR129"/>
  <c r="AQ129"/>
  <c r="AP129"/>
  <c r="AO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BZ128"/>
  <c r="BY128"/>
  <c r="BX128"/>
  <c r="BW128"/>
  <c r="BV128"/>
  <c r="BU128"/>
  <c r="BT128"/>
  <c r="BS128"/>
  <c r="BR128"/>
  <c r="BQ128"/>
  <c r="BP128"/>
  <c r="BO128"/>
  <c r="BN128"/>
  <c r="BM128"/>
  <c r="BL128"/>
  <c r="BK128"/>
  <c r="BJ128"/>
  <c r="BI128"/>
  <c r="BF128"/>
  <c r="BE128"/>
  <c r="BD128"/>
  <c r="BC128"/>
  <c r="BB128"/>
  <c r="BA128"/>
  <c r="AZ128"/>
  <c r="AY128"/>
  <c r="AX128"/>
  <c r="AW128"/>
  <c r="AV128"/>
  <c r="AU128"/>
  <c r="AT128"/>
  <c r="AS128"/>
  <c r="AR128"/>
  <c r="AQ128"/>
  <c r="AP128"/>
  <c r="AO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BZ127"/>
  <c r="BY127"/>
  <c r="BX127"/>
  <c r="BW127"/>
  <c r="BV127"/>
  <c r="BU127"/>
  <c r="BT127"/>
  <c r="BS127"/>
  <c r="BR127"/>
  <c r="BQ127"/>
  <c r="BP127"/>
  <c r="BO127"/>
  <c r="BN127"/>
  <c r="BM127"/>
  <c r="BL127"/>
  <c r="BK127"/>
  <c r="BJ127"/>
  <c r="BI127"/>
  <c r="BF127"/>
  <c r="BE127"/>
  <c r="BD127"/>
  <c r="BC127"/>
  <c r="BB127"/>
  <c r="BA127"/>
  <c r="AZ127"/>
  <c r="AY127"/>
  <c r="AX127"/>
  <c r="AW127"/>
  <c r="AV127"/>
  <c r="AU127"/>
  <c r="AT127"/>
  <c r="AS127"/>
  <c r="AR127"/>
  <c r="AQ127"/>
  <c r="AP127"/>
  <c r="AO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BZ126"/>
  <c r="BY126"/>
  <c r="BX126"/>
  <c r="BW126"/>
  <c r="BV126"/>
  <c r="BU126"/>
  <c r="BT126"/>
  <c r="BS126"/>
  <c r="BR126"/>
  <c r="BQ126"/>
  <c r="BP126"/>
  <c r="BO126"/>
  <c r="BN126"/>
  <c r="BM126"/>
  <c r="BL126"/>
  <c r="BK126"/>
  <c r="BJ126"/>
  <c r="BI126"/>
  <c r="BF126"/>
  <c r="BE126"/>
  <c r="BD126"/>
  <c r="BC126"/>
  <c r="BB126"/>
  <c r="BA126"/>
  <c r="AZ126"/>
  <c r="AY126"/>
  <c r="AX126"/>
  <c r="AW126"/>
  <c r="AV126"/>
  <c r="AU126"/>
  <c r="AT126"/>
  <c r="AS126"/>
  <c r="AR126"/>
  <c r="AQ126"/>
  <c r="AP126"/>
  <c r="AO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BZ125"/>
  <c r="BY125"/>
  <c r="BX125"/>
  <c r="BW125"/>
  <c r="BV125"/>
  <c r="BU125"/>
  <c r="BT125"/>
  <c r="BS125"/>
  <c r="BR125"/>
  <c r="BQ125"/>
  <c r="BP125"/>
  <c r="BO125"/>
  <c r="BN125"/>
  <c r="BM125"/>
  <c r="BL125"/>
  <c r="BK125"/>
  <c r="BJ125"/>
  <c r="BI125"/>
  <c r="BF125"/>
  <c r="BE125"/>
  <c r="BD125"/>
  <c r="BC125"/>
  <c r="BB125"/>
  <c r="BA125"/>
  <c r="AZ125"/>
  <c r="AY125"/>
  <c r="AX125"/>
  <c r="AW125"/>
  <c r="AV125"/>
  <c r="AU125"/>
  <c r="AT125"/>
  <c r="AS125"/>
  <c r="AR125"/>
  <c r="AQ125"/>
  <c r="AP125"/>
  <c r="AO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BZ124"/>
  <c r="BY124"/>
  <c r="BX124"/>
  <c r="BW124"/>
  <c r="BV124"/>
  <c r="BU124"/>
  <c r="BT124"/>
  <c r="BS124"/>
  <c r="BR124"/>
  <c r="BQ124"/>
  <c r="BP124"/>
  <c r="BO124"/>
  <c r="BN124"/>
  <c r="BM124"/>
  <c r="BL124"/>
  <c r="BK124"/>
  <c r="BJ124"/>
  <c r="BI124"/>
  <c r="BF124"/>
  <c r="BE124"/>
  <c r="BD124"/>
  <c r="BC124"/>
  <c r="BB124"/>
  <c r="BA124"/>
  <c r="AZ124"/>
  <c r="AY124"/>
  <c r="AX124"/>
  <c r="AW124"/>
  <c r="AV124"/>
  <c r="AU124"/>
  <c r="AT124"/>
  <c r="AS124"/>
  <c r="AR124"/>
  <c r="AQ124"/>
  <c r="AP124"/>
  <c r="AO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BZ123"/>
  <c r="BY123"/>
  <c r="BX123"/>
  <c r="BW123"/>
  <c r="BV123"/>
  <c r="BU123"/>
  <c r="BT123"/>
  <c r="BS123"/>
  <c r="BR123"/>
  <c r="BQ123"/>
  <c r="BP123"/>
  <c r="BO123"/>
  <c r="BN123"/>
  <c r="BM123"/>
  <c r="BL123"/>
  <c r="BK123"/>
  <c r="BJ123"/>
  <c r="BI123"/>
  <c r="BF123"/>
  <c r="BE123"/>
  <c r="BD123"/>
  <c r="BC123"/>
  <c r="BB123"/>
  <c r="BA123"/>
  <c r="AZ123"/>
  <c r="AY123"/>
  <c r="AX123"/>
  <c r="AW123"/>
  <c r="AV123"/>
  <c r="AU123"/>
  <c r="AT123"/>
  <c r="AS123"/>
  <c r="AR123"/>
  <c r="AQ123"/>
  <c r="AP123"/>
  <c r="AO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BZ122"/>
  <c r="BY122"/>
  <c r="BX122"/>
  <c r="BW122"/>
  <c r="BV122"/>
  <c r="BU122"/>
  <c r="BT122"/>
  <c r="BS122"/>
  <c r="BR122"/>
  <c r="BQ122"/>
  <c r="BP122"/>
  <c r="BO122"/>
  <c r="BN122"/>
  <c r="BM122"/>
  <c r="BL122"/>
  <c r="BK122"/>
  <c r="BJ122"/>
  <c r="BI122"/>
  <c r="BF122"/>
  <c r="BE122"/>
  <c r="BD122"/>
  <c r="BC122"/>
  <c r="BB122"/>
  <c r="BA122"/>
  <c r="AZ122"/>
  <c r="AY122"/>
  <c r="AX122"/>
  <c r="AW122"/>
  <c r="AV122"/>
  <c r="AU122"/>
  <c r="AT122"/>
  <c r="AS122"/>
  <c r="AR122"/>
  <c r="AQ122"/>
  <c r="AP122"/>
  <c r="AO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BZ121"/>
  <c r="BY121"/>
  <c r="BX121"/>
  <c r="BW121"/>
  <c r="BV121"/>
  <c r="BU121"/>
  <c r="BT121"/>
  <c r="BS121"/>
  <c r="BR121"/>
  <c r="BQ121"/>
  <c r="BP121"/>
  <c r="BO121"/>
  <c r="BN121"/>
  <c r="BM121"/>
  <c r="BL121"/>
  <c r="BK121"/>
  <c r="BJ121"/>
  <c r="BI121"/>
  <c r="BF121"/>
  <c r="BE121"/>
  <c r="BD121"/>
  <c r="BC121"/>
  <c r="BB121"/>
  <c r="BA121"/>
  <c r="AZ121"/>
  <c r="AY121"/>
  <c r="AX121"/>
  <c r="AW121"/>
  <c r="AV121"/>
  <c r="AU121"/>
  <c r="AT121"/>
  <c r="AS121"/>
  <c r="AR121"/>
  <c r="AQ121"/>
  <c r="AP121"/>
  <c r="AO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BZ120"/>
  <c r="BY120"/>
  <c r="BX120"/>
  <c r="BW120"/>
  <c r="BV120"/>
  <c r="BU120"/>
  <c r="BT120"/>
  <c r="BS120"/>
  <c r="BR120"/>
  <c r="BQ120"/>
  <c r="BP120"/>
  <c r="BO120"/>
  <c r="BN120"/>
  <c r="BM120"/>
  <c r="BL120"/>
  <c r="BK120"/>
  <c r="BJ120"/>
  <c r="BI120"/>
  <c r="BF120"/>
  <c r="BE120"/>
  <c r="BD120"/>
  <c r="BC120"/>
  <c r="BB120"/>
  <c r="BA120"/>
  <c r="AZ120"/>
  <c r="AY120"/>
  <c r="AX120"/>
  <c r="AW120"/>
  <c r="AV120"/>
  <c r="AU120"/>
  <c r="AT120"/>
  <c r="AS120"/>
  <c r="AR120"/>
  <c r="AQ120"/>
  <c r="AP120"/>
  <c r="AO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BZ119"/>
  <c r="BY119"/>
  <c r="BX119"/>
  <c r="BW119"/>
  <c r="BV119"/>
  <c r="BU119"/>
  <c r="BT119"/>
  <c r="BS119"/>
  <c r="BR119"/>
  <c r="BQ119"/>
  <c r="BP119"/>
  <c r="BO119"/>
  <c r="BN119"/>
  <c r="BM119"/>
  <c r="BL119"/>
  <c r="BK119"/>
  <c r="BJ119"/>
  <c r="BI119"/>
  <c r="BF119"/>
  <c r="BE119"/>
  <c r="BD119"/>
  <c r="BC119"/>
  <c r="BB119"/>
  <c r="BA119"/>
  <c r="AZ119"/>
  <c r="AY119"/>
  <c r="AX119"/>
  <c r="AW119"/>
  <c r="AV119"/>
  <c r="AU119"/>
  <c r="AT119"/>
  <c r="AS119"/>
  <c r="AR119"/>
  <c r="AQ119"/>
  <c r="AP119"/>
  <c r="AO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BZ118"/>
  <c r="BY118"/>
  <c r="BX118"/>
  <c r="BW118"/>
  <c r="BV118"/>
  <c r="BU118"/>
  <c r="BT118"/>
  <c r="BS118"/>
  <c r="BR118"/>
  <c r="BQ118"/>
  <c r="BP118"/>
  <c r="BO118"/>
  <c r="BN118"/>
  <c r="BM118"/>
  <c r="BL118"/>
  <c r="BK118"/>
  <c r="BJ118"/>
  <c r="BI118"/>
  <c r="BF118"/>
  <c r="BE118"/>
  <c r="BD118"/>
  <c r="BC118"/>
  <c r="BB118"/>
  <c r="BA118"/>
  <c r="AZ118"/>
  <c r="AY118"/>
  <c r="AX118"/>
  <c r="AW118"/>
  <c r="AV118"/>
  <c r="AU118"/>
  <c r="AT118"/>
  <c r="AS118"/>
  <c r="AR118"/>
  <c r="AQ118"/>
  <c r="AP118"/>
  <c r="AO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BZ117"/>
  <c r="BY117"/>
  <c r="BX117"/>
  <c r="BW117"/>
  <c r="BV117"/>
  <c r="BU117"/>
  <c r="BT117"/>
  <c r="BS117"/>
  <c r="BR117"/>
  <c r="BQ117"/>
  <c r="BP117"/>
  <c r="BO117"/>
  <c r="BN117"/>
  <c r="BM117"/>
  <c r="BL117"/>
  <c r="BK117"/>
  <c r="BJ117"/>
  <c r="BI117"/>
  <c r="BF117"/>
  <c r="BE117"/>
  <c r="BD117"/>
  <c r="BC117"/>
  <c r="BB117"/>
  <c r="BA117"/>
  <c r="AZ117"/>
  <c r="AY117"/>
  <c r="AX117"/>
  <c r="AW117"/>
  <c r="AV117"/>
  <c r="AU117"/>
  <c r="AT117"/>
  <c r="AS117"/>
  <c r="AR117"/>
  <c r="AQ117"/>
  <c r="AP117"/>
  <c r="AO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BZ116"/>
  <c r="BY116"/>
  <c r="BX116"/>
  <c r="BW116"/>
  <c r="BV116"/>
  <c r="BU116"/>
  <c r="BT116"/>
  <c r="BS116"/>
  <c r="BR116"/>
  <c r="BQ116"/>
  <c r="BP116"/>
  <c r="BO116"/>
  <c r="BN116"/>
  <c r="BM116"/>
  <c r="BL116"/>
  <c r="BK116"/>
  <c r="BJ116"/>
  <c r="BI116"/>
  <c r="BF116"/>
  <c r="BE116"/>
  <c r="BD116"/>
  <c r="BC116"/>
  <c r="BB116"/>
  <c r="BA116"/>
  <c r="AZ116"/>
  <c r="AY116"/>
  <c r="AX116"/>
  <c r="AW116"/>
  <c r="AV116"/>
  <c r="AU116"/>
  <c r="AT116"/>
  <c r="AS116"/>
  <c r="AR116"/>
  <c r="AQ116"/>
  <c r="AP116"/>
  <c r="AO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BZ115"/>
  <c r="BY115"/>
  <c r="BX115"/>
  <c r="BW115"/>
  <c r="BV115"/>
  <c r="BU115"/>
  <c r="BT115"/>
  <c r="BS115"/>
  <c r="BR115"/>
  <c r="BQ115"/>
  <c r="BP115"/>
  <c r="BO115"/>
  <c r="BN115"/>
  <c r="BM115"/>
  <c r="BL115"/>
  <c r="BK115"/>
  <c r="BJ115"/>
  <c r="BI115"/>
  <c r="BF115"/>
  <c r="BE115"/>
  <c r="BD115"/>
  <c r="BC115"/>
  <c r="BB115"/>
  <c r="BA115"/>
  <c r="AZ115"/>
  <c r="AY115"/>
  <c r="AX115"/>
  <c r="AW115"/>
  <c r="AV115"/>
  <c r="AU115"/>
  <c r="AT115"/>
  <c r="AS115"/>
  <c r="AR115"/>
  <c r="AQ115"/>
  <c r="AP115"/>
  <c r="AO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BZ114"/>
  <c r="BY114"/>
  <c r="BX114"/>
  <c r="BW114"/>
  <c r="BV114"/>
  <c r="BU114"/>
  <c r="BT114"/>
  <c r="BS114"/>
  <c r="BR114"/>
  <c r="BQ114"/>
  <c r="BP114"/>
  <c r="BO114"/>
  <c r="BN114"/>
  <c r="BM114"/>
  <c r="BL114"/>
  <c r="BK114"/>
  <c r="BJ114"/>
  <c r="BI114"/>
  <c r="BF114"/>
  <c r="BE114"/>
  <c r="BD114"/>
  <c r="BC114"/>
  <c r="BB114"/>
  <c r="BA114"/>
  <c r="AZ114"/>
  <c r="AY114"/>
  <c r="AX114"/>
  <c r="AW114"/>
  <c r="AV114"/>
  <c r="AU114"/>
  <c r="AT114"/>
  <c r="AS114"/>
  <c r="AR114"/>
  <c r="AQ114"/>
  <c r="AP114"/>
  <c r="AO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BZ113"/>
  <c r="BY113"/>
  <c r="BX113"/>
  <c r="BW113"/>
  <c r="BV113"/>
  <c r="BU113"/>
  <c r="BT113"/>
  <c r="BS113"/>
  <c r="BR113"/>
  <c r="BQ113"/>
  <c r="BP113"/>
  <c r="BO113"/>
  <c r="BN113"/>
  <c r="BM113"/>
  <c r="BL113"/>
  <c r="BK113"/>
  <c r="BJ113"/>
  <c r="BI113"/>
  <c r="BF113"/>
  <c r="BE113"/>
  <c r="BD113"/>
  <c r="BC113"/>
  <c r="BB113"/>
  <c r="BA113"/>
  <c r="AZ113"/>
  <c r="AY113"/>
  <c r="AX113"/>
  <c r="AW113"/>
  <c r="AV113"/>
  <c r="AU113"/>
  <c r="AT113"/>
  <c r="AS113"/>
  <c r="AR113"/>
  <c r="AQ113"/>
  <c r="AP113"/>
  <c r="AO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BZ112"/>
  <c r="BY112"/>
  <c r="BX112"/>
  <c r="BW112"/>
  <c r="BV112"/>
  <c r="BU112"/>
  <c r="BT112"/>
  <c r="BS112"/>
  <c r="BR112"/>
  <c r="BQ112"/>
  <c r="BP112"/>
  <c r="BO112"/>
  <c r="BN112"/>
  <c r="BM112"/>
  <c r="BL112"/>
  <c r="BK112"/>
  <c r="BJ112"/>
  <c r="BI112"/>
  <c r="BF112"/>
  <c r="BE112"/>
  <c r="BD112"/>
  <c r="BC112"/>
  <c r="BB112"/>
  <c r="BA112"/>
  <c r="AZ112"/>
  <c r="AY112"/>
  <c r="AX112"/>
  <c r="AW112"/>
  <c r="AV112"/>
  <c r="AU112"/>
  <c r="AT112"/>
  <c r="AS112"/>
  <c r="AR112"/>
  <c r="AQ112"/>
  <c r="AP112"/>
  <c r="AO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BZ111"/>
  <c r="BY111"/>
  <c r="BX111"/>
  <c r="BW111"/>
  <c r="BV111"/>
  <c r="BU111"/>
  <c r="BT111"/>
  <c r="BS111"/>
  <c r="BR111"/>
  <c r="BQ111"/>
  <c r="BP111"/>
  <c r="BO111"/>
  <c r="BN111"/>
  <c r="BM111"/>
  <c r="BL111"/>
  <c r="BK111"/>
  <c r="BJ111"/>
  <c r="BI111"/>
  <c r="BF111"/>
  <c r="BE111"/>
  <c r="BD111"/>
  <c r="BC111"/>
  <c r="BB111"/>
  <c r="BA111"/>
  <c r="AZ111"/>
  <c r="AY111"/>
  <c r="AX111"/>
  <c r="AW111"/>
  <c r="AV111"/>
  <c r="AU111"/>
  <c r="AT111"/>
  <c r="AS111"/>
  <c r="AR111"/>
  <c r="AQ111"/>
  <c r="AP111"/>
  <c r="AO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BZ110"/>
  <c r="BY110"/>
  <c r="BX110"/>
  <c r="BW110"/>
  <c r="BV110"/>
  <c r="BU110"/>
  <c r="BT110"/>
  <c r="BS110"/>
  <c r="BR110"/>
  <c r="BQ110"/>
  <c r="BP110"/>
  <c r="BO110"/>
  <c r="BN110"/>
  <c r="BM110"/>
  <c r="BL110"/>
  <c r="BK110"/>
  <c r="BJ110"/>
  <c r="BI110"/>
  <c r="BF110"/>
  <c r="BE110"/>
  <c r="BD110"/>
  <c r="BC110"/>
  <c r="BB110"/>
  <c r="BA110"/>
  <c r="AZ110"/>
  <c r="AY110"/>
  <c r="AX110"/>
  <c r="AW110"/>
  <c r="AV110"/>
  <c r="AU110"/>
  <c r="AT110"/>
  <c r="AS110"/>
  <c r="AR110"/>
  <c r="AQ110"/>
  <c r="AP110"/>
  <c r="AO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BZ109"/>
  <c r="BY109"/>
  <c r="BX109"/>
  <c r="BW109"/>
  <c r="BV109"/>
  <c r="BU109"/>
  <c r="BT109"/>
  <c r="BS109"/>
  <c r="BR109"/>
  <c r="BQ109"/>
  <c r="BP109"/>
  <c r="BO109"/>
  <c r="BN109"/>
  <c r="BM109"/>
  <c r="BL109"/>
  <c r="BK109"/>
  <c r="BJ109"/>
  <c r="BI109"/>
  <c r="BF109"/>
  <c r="BE109"/>
  <c r="BD109"/>
  <c r="BC109"/>
  <c r="BB109"/>
  <c r="BA109"/>
  <c r="AZ109"/>
  <c r="AY109"/>
  <c r="AX109"/>
  <c r="AW109"/>
  <c r="AV109"/>
  <c r="AU109"/>
  <c r="AT109"/>
  <c r="AS109"/>
  <c r="AR109"/>
  <c r="AQ109"/>
  <c r="AP109"/>
  <c r="AO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BZ108"/>
  <c r="BY108"/>
  <c r="BX108"/>
  <c r="BW108"/>
  <c r="BV108"/>
  <c r="BU108"/>
  <c r="BT108"/>
  <c r="BS108"/>
  <c r="BR108"/>
  <c r="BQ108"/>
  <c r="BP108"/>
  <c r="BO108"/>
  <c r="BN108"/>
  <c r="BM108"/>
  <c r="BL108"/>
  <c r="BK108"/>
  <c r="BJ108"/>
  <c r="BI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BZ107"/>
  <c r="BY107"/>
  <c r="BX107"/>
  <c r="BW107"/>
  <c r="BV107"/>
  <c r="BU107"/>
  <c r="BT107"/>
  <c r="BS107"/>
  <c r="BR107"/>
  <c r="BQ107"/>
  <c r="BP107"/>
  <c r="BO107"/>
  <c r="BN107"/>
  <c r="BM107"/>
  <c r="BL107"/>
  <c r="BK107"/>
  <c r="BJ107"/>
  <c r="BI107"/>
  <c r="BF107"/>
  <c r="BE107"/>
  <c r="BD107"/>
  <c r="BC107"/>
  <c r="BB107"/>
  <c r="BA107"/>
  <c r="AZ107"/>
  <c r="AY107"/>
  <c r="AX107"/>
  <c r="AW107"/>
  <c r="AV107"/>
  <c r="AU107"/>
  <c r="AT107"/>
  <c r="AS107"/>
  <c r="AR107"/>
  <c r="AQ107"/>
  <c r="AP107"/>
  <c r="AO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BZ106"/>
  <c r="BY106"/>
  <c r="BX106"/>
  <c r="BW106"/>
  <c r="BV106"/>
  <c r="BU106"/>
  <c r="BT106"/>
  <c r="BS106"/>
  <c r="BR106"/>
  <c r="BQ106"/>
  <c r="BP106"/>
  <c r="BO106"/>
  <c r="BN106"/>
  <c r="BM106"/>
  <c r="BL106"/>
  <c r="BK106"/>
  <c r="BJ106"/>
  <c r="BI106"/>
  <c r="BF106"/>
  <c r="BE106"/>
  <c r="BD106"/>
  <c r="BC106"/>
  <c r="BB106"/>
  <c r="BA106"/>
  <c r="AZ106"/>
  <c r="AY106"/>
  <c r="AX106"/>
  <c r="AW106"/>
  <c r="AV106"/>
  <c r="AU106"/>
  <c r="AT106"/>
  <c r="AS106"/>
  <c r="AR106"/>
  <c r="AQ106"/>
  <c r="AP106"/>
  <c r="AO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BZ105"/>
  <c r="BY105"/>
  <c r="BX105"/>
  <c r="BW105"/>
  <c r="BV105"/>
  <c r="BU105"/>
  <c r="BT105"/>
  <c r="BS105"/>
  <c r="BR105"/>
  <c r="BQ105"/>
  <c r="BP105"/>
  <c r="BO105"/>
  <c r="BN105"/>
  <c r="BM105"/>
  <c r="BL105"/>
  <c r="BK105"/>
  <c r="BJ105"/>
  <c r="BI105"/>
  <c r="BF105"/>
  <c r="BE105"/>
  <c r="BD105"/>
  <c r="BC105"/>
  <c r="BB105"/>
  <c r="BA105"/>
  <c r="AZ105"/>
  <c r="AY105"/>
  <c r="AX105"/>
  <c r="AW105"/>
  <c r="AV105"/>
  <c r="AU105"/>
  <c r="AT105"/>
  <c r="AS105"/>
  <c r="AR105"/>
  <c r="AQ105"/>
  <c r="AP105"/>
  <c r="AO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BZ104"/>
  <c r="BY104"/>
  <c r="BX104"/>
  <c r="BW104"/>
  <c r="BV104"/>
  <c r="BU104"/>
  <c r="BT104"/>
  <c r="BS104"/>
  <c r="BR104"/>
  <c r="BQ104"/>
  <c r="BP104"/>
  <c r="BO104"/>
  <c r="BN104"/>
  <c r="BM104"/>
  <c r="BL104"/>
  <c r="BK104"/>
  <c r="BJ104"/>
  <c r="BI104"/>
  <c r="BF104"/>
  <c r="BE104"/>
  <c r="BD104"/>
  <c r="BC104"/>
  <c r="BB104"/>
  <c r="BA104"/>
  <c r="AZ104"/>
  <c r="AY104"/>
  <c r="AX104"/>
  <c r="AW104"/>
  <c r="AV104"/>
  <c r="AU104"/>
  <c r="AT104"/>
  <c r="AS104"/>
  <c r="AR104"/>
  <c r="AQ104"/>
  <c r="AP104"/>
  <c r="AO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BZ103"/>
  <c r="BY103"/>
  <c r="BX103"/>
  <c r="BW103"/>
  <c r="BV103"/>
  <c r="BU103"/>
  <c r="BT103"/>
  <c r="BS103"/>
  <c r="BR103"/>
  <c r="BQ103"/>
  <c r="BP103"/>
  <c r="BO103"/>
  <c r="BN103"/>
  <c r="BM103"/>
  <c r="BL103"/>
  <c r="BK103"/>
  <c r="BJ103"/>
  <c r="BI103"/>
  <c r="BF103"/>
  <c r="BE103"/>
  <c r="BD103"/>
  <c r="BC103"/>
  <c r="BB103"/>
  <c r="BA103"/>
  <c r="AZ103"/>
  <c r="AY103"/>
  <c r="AX103"/>
  <c r="AW103"/>
  <c r="AV103"/>
  <c r="AU103"/>
  <c r="AT103"/>
  <c r="AS103"/>
  <c r="AR103"/>
  <c r="AQ103"/>
  <c r="AP103"/>
  <c r="AO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BZ102"/>
  <c r="BY102"/>
  <c r="BX102"/>
  <c r="BW102"/>
  <c r="BV102"/>
  <c r="BU102"/>
  <c r="BT102"/>
  <c r="BS102"/>
  <c r="BR102"/>
  <c r="BQ102"/>
  <c r="BP102"/>
  <c r="BO102"/>
  <c r="BN102"/>
  <c r="BM102"/>
  <c r="BL102"/>
  <c r="BK102"/>
  <c r="BJ102"/>
  <c r="BI102"/>
  <c r="BF102"/>
  <c r="BE102"/>
  <c r="BD102"/>
  <c r="BC102"/>
  <c r="BB102"/>
  <c r="BA102"/>
  <c r="AZ102"/>
  <c r="AY102"/>
  <c r="AX102"/>
  <c r="AW102"/>
  <c r="AV102"/>
  <c r="AU102"/>
  <c r="AT102"/>
  <c r="AS102"/>
  <c r="AR102"/>
  <c r="AQ102"/>
  <c r="AP102"/>
  <c r="AO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BZ101"/>
  <c r="BY101"/>
  <c r="BX101"/>
  <c r="BW101"/>
  <c r="BV101"/>
  <c r="BU101"/>
  <c r="BT101"/>
  <c r="BS101"/>
  <c r="BR101"/>
  <c r="BQ101"/>
  <c r="BP101"/>
  <c r="BO101"/>
  <c r="BN101"/>
  <c r="BM101"/>
  <c r="BL101"/>
  <c r="BK101"/>
  <c r="BJ101"/>
  <c r="BI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BZ100"/>
  <c r="BY100"/>
  <c r="BX100"/>
  <c r="BW100"/>
  <c r="BV100"/>
  <c r="BU100"/>
  <c r="BT100"/>
  <c r="BS100"/>
  <c r="BR100"/>
  <c r="BQ100"/>
  <c r="BP100"/>
  <c r="BO100"/>
  <c r="BN100"/>
  <c r="BM100"/>
  <c r="BL100"/>
  <c r="BK100"/>
  <c r="BJ100"/>
  <c r="BI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BZ99"/>
  <c r="BY99"/>
  <c r="BX99"/>
  <c r="BW99"/>
  <c r="BV99"/>
  <c r="BU99"/>
  <c r="BT99"/>
  <c r="BS99"/>
  <c r="BR99"/>
  <c r="BQ99"/>
  <c r="BP99"/>
  <c r="BO99"/>
  <c r="BN99"/>
  <c r="BM99"/>
  <c r="BL99"/>
  <c r="BK99"/>
  <c r="BJ99"/>
  <c r="BI99"/>
  <c r="BF99"/>
  <c r="BE99"/>
  <c r="BD99"/>
  <c r="BC99"/>
  <c r="BB99"/>
  <c r="BA99"/>
  <c r="AZ99"/>
  <c r="AY99"/>
  <c r="AX99"/>
  <c r="AW99"/>
  <c r="AV99"/>
  <c r="AU99"/>
  <c r="AT99"/>
  <c r="AS99"/>
  <c r="AR99"/>
  <c r="AQ99"/>
  <c r="AP99"/>
  <c r="AO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BZ98"/>
  <c r="BY98"/>
  <c r="BX98"/>
  <c r="BW98"/>
  <c r="BV98"/>
  <c r="BU98"/>
  <c r="BT98"/>
  <c r="BS98"/>
  <c r="BR98"/>
  <c r="BQ98"/>
  <c r="BP98"/>
  <c r="BO98"/>
  <c r="BN98"/>
  <c r="BM98"/>
  <c r="BL98"/>
  <c r="BK98"/>
  <c r="BJ98"/>
  <c r="BI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BZ97"/>
  <c r="BY97"/>
  <c r="BX97"/>
  <c r="BW97"/>
  <c r="BV97"/>
  <c r="BU97"/>
  <c r="BT97"/>
  <c r="BS97"/>
  <c r="BR97"/>
  <c r="BQ97"/>
  <c r="BP97"/>
  <c r="BO97"/>
  <c r="BN97"/>
  <c r="BM97"/>
  <c r="BL97"/>
  <c r="BK97"/>
  <c r="BJ97"/>
  <c r="BI97"/>
  <c r="BF97"/>
  <c r="BE97"/>
  <c r="BD97"/>
  <c r="BC97"/>
  <c r="BB97"/>
  <c r="BA97"/>
  <c r="AZ97"/>
  <c r="AY97"/>
  <c r="AX97"/>
  <c r="AW97"/>
  <c r="AV97"/>
  <c r="AU97"/>
  <c r="AT97"/>
  <c r="AS97"/>
  <c r="AR97"/>
  <c r="AQ97"/>
  <c r="AP97"/>
  <c r="AO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BZ96"/>
  <c r="BY96"/>
  <c r="BX96"/>
  <c r="BW96"/>
  <c r="BV96"/>
  <c r="BU96"/>
  <c r="BT96"/>
  <c r="BS96"/>
  <c r="BR96"/>
  <c r="BQ96"/>
  <c r="BP96"/>
  <c r="BO96"/>
  <c r="BN96"/>
  <c r="BM96"/>
  <c r="BL96"/>
  <c r="BK96"/>
  <c r="BJ96"/>
  <c r="BI96"/>
  <c r="BF96"/>
  <c r="BE96"/>
  <c r="BD96"/>
  <c r="BC96"/>
  <c r="BB96"/>
  <c r="BA96"/>
  <c r="AZ96"/>
  <c r="AY96"/>
  <c r="AX96"/>
  <c r="AW96"/>
  <c r="AV96"/>
  <c r="AU96"/>
  <c r="AT96"/>
  <c r="AS96"/>
  <c r="AR96"/>
  <c r="AQ96"/>
  <c r="AP96"/>
  <c r="AO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BZ95"/>
  <c r="BY95"/>
  <c r="BX95"/>
  <c r="BW95"/>
  <c r="BV95"/>
  <c r="BU95"/>
  <c r="BT95"/>
  <c r="BS95"/>
  <c r="BR95"/>
  <c r="BQ95"/>
  <c r="BP95"/>
  <c r="BO95"/>
  <c r="BN95"/>
  <c r="BM95"/>
  <c r="BL95"/>
  <c r="BK95"/>
  <c r="BJ95"/>
  <c r="BI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BZ94"/>
  <c r="BY94"/>
  <c r="BX94"/>
  <c r="BW94"/>
  <c r="BV94"/>
  <c r="BU94"/>
  <c r="BT94"/>
  <c r="BS94"/>
  <c r="BR94"/>
  <c r="BQ94"/>
  <c r="BP94"/>
  <c r="BO94"/>
  <c r="BN94"/>
  <c r="BM94"/>
  <c r="BL94"/>
  <c r="BK94"/>
  <c r="BJ94"/>
  <c r="BI94"/>
  <c r="BF94"/>
  <c r="BE94"/>
  <c r="BD94"/>
  <c r="BC94"/>
  <c r="BB94"/>
  <c r="BA94"/>
  <c r="AZ94"/>
  <c r="AY94"/>
  <c r="AX94"/>
  <c r="AW94"/>
  <c r="AV94"/>
  <c r="AU94"/>
  <c r="AT94"/>
  <c r="AS94"/>
  <c r="AR94"/>
  <c r="AQ94"/>
  <c r="AP94"/>
  <c r="AO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BZ93"/>
  <c r="BY93"/>
  <c r="BX93"/>
  <c r="BW93"/>
  <c r="BV93"/>
  <c r="BU93"/>
  <c r="BT93"/>
  <c r="BS93"/>
  <c r="BR93"/>
  <c r="BQ93"/>
  <c r="BP93"/>
  <c r="BO93"/>
  <c r="BN93"/>
  <c r="BM93"/>
  <c r="BL93"/>
  <c r="BK93"/>
  <c r="BJ93"/>
  <c r="BI93"/>
  <c r="BF93"/>
  <c r="BE93"/>
  <c r="BD93"/>
  <c r="BC93"/>
  <c r="BB93"/>
  <c r="BA93"/>
  <c r="AZ93"/>
  <c r="AY93"/>
  <c r="AX93"/>
  <c r="AW93"/>
  <c r="AV93"/>
  <c r="AU93"/>
  <c r="AT93"/>
  <c r="AS93"/>
  <c r="AR93"/>
  <c r="AQ93"/>
  <c r="AP93"/>
  <c r="AO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BZ92"/>
  <c r="BY92"/>
  <c r="BX92"/>
  <c r="BW92"/>
  <c r="BV92"/>
  <c r="BU92"/>
  <c r="BT92"/>
  <c r="BS92"/>
  <c r="BR92"/>
  <c r="BQ92"/>
  <c r="BP92"/>
  <c r="BO92"/>
  <c r="BN92"/>
  <c r="BM92"/>
  <c r="BL92"/>
  <c r="BK92"/>
  <c r="BJ92"/>
  <c r="BI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BZ91"/>
  <c r="BY91"/>
  <c r="BX91"/>
  <c r="BW91"/>
  <c r="BV91"/>
  <c r="BU91"/>
  <c r="BT91"/>
  <c r="BS91"/>
  <c r="BR91"/>
  <c r="BQ91"/>
  <c r="BP91"/>
  <c r="BO91"/>
  <c r="BN91"/>
  <c r="BM91"/>
  <c r="BL91"/>
  <c r="BK91"/>
  <c r="BJ91"/>
  <c r="BI91"/>
  <c r="BF91"/>
  <c r="BE91"/>
  <c r="BD91"/>
  <c r="BC91"/>
  <c r="BB91"/>
  <c r="BA91"/>
  <c r="AZ91"/>
  <c r="AY91"/>
  <c r="AX91"/>
  <c r="AW91"/>
  <c r="AV91"/>
  <c r="AU91"/>
  <c r="AT91"/>
  <c r="AS91"/>
  <c r="AR91"/>
  <c r="AQ91"/>
  <c r="AP91"/>
  <c r="AO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BZ90"/>
  <c r="BY90"/>
  <c r="BX90"/>
  <c r="BW90"/>
  <c r="BV90"/>
  <c r="BU90"/>
  <c r="BT90"/>
  <c r="BS90"/>
  <c r="BR90"/>
  <c r="BQ90"/>
  <c r="BP90"/>
  <c r="BO90"/>
  <c r="BN90"/>
  <c r="BM90"/>
  <c r="BL90"/>
  <c r="BK90"/>
  <c r="BJ90"/>
  <c r="BI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BZ89"/>
  <c r="BY89"/>
  <c r="BX89"/>
  <c r="BW89"/>
  <c r="BV89"/>
  <c r="BU89"/>
  <c r="BT89"/>
  <c r="BS89"/>
  <c r="BR89"/>
  <c r="BQ89"/>
  <c r="BP89"/>
  <c r="BO89"/>
  <c r="BN89"/>
  <c r="BM89"/>
  <c r="BL89"/>
  <c r="BK89"/>
  <c r="BJ89"/>
  <c r="BI89"/>
  <c r="BF89"/>
  <c r="BE89"/>
  <c r="BD89"/>
  <c r="BC89"/>
  <c r="BB89"/>
  <c r="BA89"/>
  <c r="AZ89"/>
  <c r="AY89"/>
  <c r="AX89"/>
  <c r="AW89"/>
  <c r="AV89"/>
  <c r="AU89"/>
  <c r="AT89"/>
  <c r="AS89"/>
  <c r="AR89"/>
  <c r="AQ89"/>
  <c r="AP89"/>
  <c r="AO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BZ88"/>
  <c r="BY88"/>
  <c r="BX88"/>
  <c r="BW88"/>
  <c r="BV88"/>
  <c r="BU88"/>
  <c r="BT88"/>
  <c r="BS88"/>
  <c r="BR88"/>
  <c r="BQ88"/>
  <c r="BP88"/>
  <c r="BO88"/>
  <c r="BN88"/>
  <c r="BM88"/>
  <c r="BL88"/>
  <c r="BK88"/>
  <c r="BJ88"/>
  <c r="BI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BZ87"/>
  <c r="BY87"/>
  <c r="BX87"/>
  <c r="BW87"/>
  <c r="BV87"/>
  <c r="BU87"/>
  <c r="BT87"/>
  <c r="BS87"/>
  <c r="BR87"/>
  <c r="BQ87"/>
  <c r="BP87"/>
  <c r="BO87"/>
  <c r="BN87"/>
  <c r="BM87"/>
  <c r="BL87"/>
  <c r="BK87"/>
  <c r="BJ87"/>
  <c r="BI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BZ86"/>
  <c r="BY86"/>
  <c r="BX86"/>
  <c r="BW86"/>
  <c r="BV86"/>
  <c r="BU86"/>
  <c r="BT86"/>
  <c r="BS86"/>
  <c r="BR86"/>
  <c r="BQ86"/>
  <c r="BP86"/>
  <c r="BO86"/>
  <c r="BN86"/>
  <c r="BM86"/>
  <c r="BL86"/>
  <c r="BK86"/>
  <c r="BJ86"/>
  <c r="BI86"/>
  <c r="BF86"/>
  <c r="BE86"/>
  <c r="BD86"/>
  <c r="BC86"/>
  <c r="BB86"/>
  <c r="BA86"/>
  <c r="AZ86"/>
  <c r="AY86"/>
  <c r="AX86"/>
  <c r="AW86"/>
  <c r="AV86"/>
  <c r="AU86"/>
  <c r="AT86"/>
  <c r="AS86"/>
  <c r="AR86"/>
  <c r="AQ86"/>
  <c r="AP86"/>
  <c r="AO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BZ85"/>
  <c r="BY85"/>
  <c r="BX85"/>
  <c r="BW85"/>
  <c r="BV85"/>
  <c r="BU85"/>
  <c r="BT85"/>
  <c r="BS85"/>
  <c r="BR85"/>
  <c r="BQ85"/>
  <c r="BP85"/>
  <c r="BO85"/>
  <c r="BN85"/>
  <c r="BM85"/>
  <c r="BL85"/>
  <c r="BK85"/>
  <c r="BJ85"/>
  <c r="BI85"/>
  <c r="BF85"/>
  <c r="BE85"/>
  <c r="BD85"/>
  <c r="BC85"/>
  <c r="BB85"/>
  <c r="BA85"/>
  <c r="AZ85"/>
  <c r="AY85"/>
  <c r="AX85"/>
  <c r="AW85"/>
  <c r="AV85"/>
  <c r="AU85"/>
  <c r="AT85"/>
  <c r="AS85"/>
  <c r="AR85"/>
  <c r="AQ85"/>
  <c r="AP85"/>
  <c r="AO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BZ84"/>
  <c r="BY84"/>
  <c r="BX84"/>
  <c r="BW84"/>
  <c r="BV84"/>
  <c r="BU84"/>
  <c r="BT84"/>
  <c r="BS84"/>
  <c r="BR84"/>
  <c r="BQ84"/>
  <c r="BP84"/>
  <c r="BO84"/>
  <c r="BN84"/>
  <c r="BM84"/>
  <c r="BL84"/>
  <c r="BK84"/>
  <c r="BJ84"/>
  <c r="BI84"/>
  <c r="BF84"/>
  <c r="BE84"/>
  <c r="BD84"/>
  <c r="BC84"/>
  <c r="BB84"/>
  <c r="BA84"/>
  <c r="AZ84"/>
  <c r="AY84"/>
  <c r="AX84"/>
  <c r="AW84"/>
  <c r="AV84"/>
  <c r="AU84"/>
  <c r="AT84"/>
  <c r="AS84"/>
  <c r="AR84"/>
  <c r="AQ84"/>
  <c r="AP84"/>
  <c r="AO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BZ83"/>
  <c r="BY83"/>
  <c r="BX83"/>
  <c r="BW83"/>
  <c r="BV83"/>
  <c r="BU83"/>
  <c r="BT83"/>
  <c r="BS83"/>
  <c r="BR83"/>
  <c r="BQ83"/>
  <c r="BP83"/>
  <c r="BO83"/>
  <c r="BN83"/>
  <c r="BM83"/>
  <c r="BL83"/>
  <c r="BK83"/>
  <c r="BJ83"/>
  <c r="BI83"/>
  <c r="BF83"/>
  <c r="BE83"/>
  <c r="BD83"/>
  <c r="BC83"/>
  <c r="BB83"/>
  <c r="BA83"/>
  <c r="AZ83"/>
  <c r="AY83"/>
  <c r="AX83"/>
  <c r="AW83"/>
  <c r="AV83"/>
  <c r="AU83"/>
  <c r="AT83"/>
  <c r="AS83"/>
  <c r="AR83"/>
  <c r="AQ83"/>
  <c r="AP83"/>
  <c r="AO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BZ82"/>
  <c r="BY82"/>
  <c r="BX82"/>
  <c r="BW82"/>
  <c r="BV82"/>
  <c r="BU82"/>
  <c r="BT82"/>
  <c r="BS82"/>
  <c r="BR82"/>
  <c r="BQ82"/>
  <c r="BP82"/>
  <c r="BO82"/>
  <c r="BN82"/>
  <c r="BM82"/>
  <c r="BL82"/>
  <c r="BK82"/>
  <c r="BJ82"/>
  <c r="BI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BZ81"/>
  <c r="BY81"/>
  <c r="BX81"/>
  <c r="BW81"/>
  <c r="BV81"/>
  <c r="BU81"/>
  <c r="BT81"/>
  <c r="BS81"/>
  <c r="BR81"/>
  <c r="BQ81"/>
  <c r="BP81"/>
  <c r="BO81"/>
  <c r="BN81"/>
  <c r="BM81"/>
  <c r="BL81"/>
  <c r="BK81"/>
  <c r="BJ81"/>
  <c r="BI81"/>
  <c r="BF81"/>
  <c r="BE81"/>
  <c r="BD81"/>
  <c r="BC81"/>
  <c r="BB81"/>
  <c r="BA81"/>
  <c r="AZ81"/>
  <c r="AY81"/>
  <c r="AX81"/>
  <c r="AW81"/>
  <c r="AV81"/>
  <c r="AU81"/>
  <c r="AT81"/>
  <c r="AS81"/>
  <c r="AR81"/>
  <c r="AQ81"/>
  <c r="AP81"/>
  <c r="AO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BZ80"/>
  <c r="BY80"/>
  <c r="BX80"/>
  <c r="BW80"/>
  <c r="BV80"/>
  <c r="BU80"/>
  <c r="BT80"/>
  <c r="BS80"/>
  <c r="BR80"/>
  <c r="BQ80"/>
  <c r="BP80"/>
  <c r="BO80"/>
  <c r="BN80"/>
  <c r="BM80"/>
  <c r="BL80"/>
  <c r="BK80"/>
  <c r="BJ80"/>
  <c r="BI80"/>
  <c r="BF80"/>
  <c r="BE80"/>
  <c r="BD80"/>
  <c r="BC80"/>
  <c r="BB80"/>
  <c r="BA80"/>
  <c r="AZ80"/>
  <c r="AY80"/>
  <c r="AX80"/>
  <c r="AW80"/>
  <c r="AV80"/>
  <c r="AU80"/>
  <c r="AT80"/>
  <c r="AS80"/>
  <c r="AR80"/>
  <c r="AQ80"/>
  <c r="AP80"/>
  <c r="AO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BZ79"/>
  <c r="BY79"/>
  <c r="BX79"/>
  <c r="BW79"/>
  <c r="BV79"/>
  <c r="BU79"/>
  <c r="BT79"/>
  <c r="BS79"/>
  <c r="BR79"/>
  <c r="BQ79"/>
  <c r="BP79"/>
  <c r="BO79"/>
  <c r="BN79"/>
  <c r="BM79"/>
  <c r="BL79"/>
  <c r="BK79"/>
  <c r="BJ79"/>
  <c r="BI79"/>
  <c r="BF79"/>
  <c r="BE79"/>
  <c r="BD79"/>
  <c r="BC79"/>
  <c r="BB79"/>
  <c r="BA79"/>
  <c r="AZ79"/>
  <c r="AY79"/>
  <c r="AX79"/>
  <c r="AW79"/>
  <c r="AV79"/>
  <c r="AU79"/>
  <c r="AT79"/>
  <c r="AS79"/>
  <c r="AR79"/>
  <c r="AQ79"/>
  <c r="AP79"/>
  <c r="AO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BZ78"/>
  <c r="BY78"/>
  <c r="BX78"/>
  <c r="BW78"/>
  <c r="BV78"/>
  <c r="BU78"/>
  <c r="BT78"/>
  <c r="BS78"/>
  <c r="BR78"/>
  <c r="BQ78"/>
  <c r="BP78"/>
  <c r="BO78"/>
  <c r="BN78"/>
  <c r="BM78"/>
  <c r="BL78"/>
  <c r="BK78"/>
  <c r="BJ78"/>
  <c r="BI78"/>
  <c r="BF78"/>
  <c r="BE78"/>
  <c r="BD78"/>
  <c r="BC78"/>
  <c r="BB78"/>
  <c r="BA78"/>
  <c r="AZ78"/>
  <c r="AY78"/>
  <c r="AX78"/>
  <c r="AW78"/>
  <c r="AV78"/>
  <c r="AU78"/>
  <c r="AT78"/>
  <c r="AS78"/>
  <c r="AR78"/>
  <c r="AQ78"/>
  <c r="AP78"/>
  <c r="AO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BZ77"/>
  <c r="BY77"/>
  <c r="BX77"/>
  <c r="BW77"/>
  <c r="BV77"/>
  <c r="BU77"/>
  <c r="BT77"/>
  <c r="BS77"/>
  <c r="BR77"/>
  <c r="BQ77"/>
  <c r="BP77"/>
  <c r="BO77"/>
  <c r="BN77"/>
  <c r="BM77"/>
  <c r="BL77"/>
  <c r="BK77"/>
  <c r="BJ77"/>
  <c r="BI77"/>
  <c r="BF77"/>
  <c r="BE77"/>
  <c r="BD77"/>
  <c r="BC77"/>
  <c r="BB77"/>
  <c r="BA77"/>
  <c r="AZ77"/>
  <c r="AY77"/>
  <c r="AX77"/>
  <c r="AW77"/>
  <c r="AV77"/>
  <c r="AU77"/>
  <c r="AT77"/>
  <c r="AS77"/>
  <c r="AR77"/>
  <c r="AQ77"/>
  <c r="AP77"/>
  <c r="AO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BZ76"/>
  <c r="BY76"/>
  <c r="BX76"/>
  <c r="BW76"/>
  <c r="BV76"/>
  <c r="BU76"/>
  <c r="BT76"/>
  <c r="BS76"/>
  <c r="BR76"/>
  <c r="BQ76"/>
  <c r="BP76"/>
  <c r="BO76"/>
  <c r="BN76"/>
  <c r="BM76"/>
  <c r="BL76"/>
  <c r="BK76"/>
  <c r="BJ76"/>
  <c r="BI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BZ75"/>
  <c r="BY75"/>
  <c r="BX75"/>
  <c r="BW75"/>
  <c r="BV75"/>
  <c r="BU75"/>
  <c r="BT75"/>
  <c r="BS75"/>
  <c r="BR75"/>
  <c r="BQ75"/>
  <c r="BP75"/>
  <c r="BO75"/>
  <c r="BN75"/>
  <c r="BM75"/>
  <c r="BL75"/>
  <c r="BK75"/>
  <c r="BJ75"/>
  <c r="BI75"/>
  <c r="BF75"/>
  <c r="BE75"/>
  <c r="BD75"/>
  <c r="BC75"/>
  <c r="BB75"/>
  <c r="BA75"/>
  <c r="AZ75"/>
  <c r="AY75"/>
  <c r="AX75"/>
  <c r="AW75"/>
  <c r="AV75"/>
  <c r="AU75"/>
  <c r="AT75"/>
  <c r="AS75"/>
  <c r="AR75"/>
  <c r="AQ75"/>
  <c r="AP75"/>
  <c r="AO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BZ74"/>
  <c r="BY74"/>
  <c r="BX74"/>
  <c r="BW74"/>
  <c r="BV74"/>
  <c r="BU74"/>
  <c r="BT74"/>
  <c r="BS74"/>
  <c r="BR74"/>
  <c r="BQ74"/>
  <c r="BP74"/>
  <c r="BO74"/>
  <c r="BN74"/>
  <c r="BM74"/>
  <c r="BL74"/>
  <c r="BK74"/>
  <c r="BJ74"/>
  <c r="BI74"/>
  <c r="BF74"/>
  <c r="BE74"/>
  <c r="BD74"/>
  <c r="BC74"/>
  <c r="BB74"/>
  <c r="BA74"/>
  <c r="AZ74"/>
  <c r="AY74"/>
  <c r="AX74"/>
  <c r="AW74"/>
  <c r="AV74"/>
  <c r="AU74"/>
  <c r="AT74"/>
  <c r="AS74"/>
  <c r="AR74"/>
  <c r="AQ74"/>
  <c r="AP74"/>
  <c r="AO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BZ73"/>
  <c r="BY73"/>
  <c r="BX73"/>
  <c r="BW73"/>
  <c r="BV73"/>
  <c r="BU73"/>
  <c r="BT73"/>
  <c r="BS73"/>
  <c r="BR73"/>
  <c r="BQ73"/>
  <c r="BP73"/>
  <c r="BO73"/>
  <c r="BN73"/>
  <c r="BM73"/>
  <c r="BL73"/>
  <c r="BK73"/>
  <c r="BJ73"/>
  <c r="BI73"/>
  <c r="BF73"/>
  <c r="BE73"/>
  <c r="BD73"/>
  <c r="BC73"/>
  <c r="BB73"/>
  <c r="BA73"/>
  <c r="AZ73"/>
  <c r="AY73"/>
  <c r="AX73"/>
  <c r="AW73"/>
  <c r="AV73"/>
  <c r="AU73"/>
  <c r="AT73"/>
  <c r="AS73"/>
  <c r="AR73"/>
  <c r="AQ73"/>
  <c r="AP73"/>
  <c r="AO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BZ72"/>
  <c r="BY72"/>
  <c r="BX72"/>
  <c r="BW72"/>
  <c r="BV72"/>
  <c r="BU72"/>
  <c r="BT72"/>
  <c r="BS72"/>
  <c r="BR72"/>
  <c r="BQ72"/>
  <c r="BP72"/>
  <c r="BO72"/>
  <c r="BN72"/>
  <c r="BM72"/>
  <c r="BL72"/>
  <c r="BK72"/>
  <c r="BJ72"/>
  <c r="BI72"/>
  <c r="BF72"/>
  <c r="BE72"/>
  <c r="BD72"/>
  <c r="BC72"/>
  <c r="BB72"/>
  <c r="BA72"/>
  <c r="AZ72"/>
  <c r="AY72"/>
  <c r="AX72"/>
  <c r="AW72"/>
  <c r="AV72"/>
  <c r="AU72"/>
  <c r="AT72"/>
  <c r="AS72"/>
  <c r="AR72"/>
  <c r="AQ72"/>
  <c r="AP72"/>
  <c r="AO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BZ71"/>
  <c r="BY71"/>
  <c r="BX71"/>
  <c r="BW71"/>
  <c r="BV71"/>
  <c r="BU71"/>
  <c r="BT71"/>
  <c r="BS71"/>
  <c r="BR71"/>
  <c r="BQ71"/>
  <c r="BP71"/>
  <c r="BO71"/>
  <c r="BN71"/>
  <c r="BM71"/>
  <c r="BL71"/>
  <c r="BK71"/>
  <c r="BJ71"/>
  <c r="BI71"/>
  <c r="BF71"/>
  <c r="BE71"/>
  <c r="BD71"/>
  <c r="BC71"/>
  <c r="BB71"/>
  <c r="BA71"/>
  <c r="AZ71"/>
  <c r="AY71"/>
  <c r="AX71"/>
  <c r="AW71"/>
  <c r="AV71"/>
  <c r="AU71"/>
  <c r="AT71"/>
  <c r="AS71"/>
  <c r="AR71"/>
  <c r="AQ71"/>
  <c r="AP71"/>
  <c r="AO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BZ70"/>
  <c r="BY70"/>
  <c r="BX70"/>
  <c r="BW70"/>
  <c r="BV70"/>
  <c r="BU70"/>
  <c r="BT70"/>
  <c r="BS70"/>
  <c r="BR70"/>
  <c r="BQ70"/>
  <c r="BP70"/>
  <c r="BO70"/>
  <c r="BN70"/>
  <c r="BM70"/>
  <c r="BL70"/>
  <c r="BK70"/>
  <c r="BJ70"/>
  <c r="BI70"/>
  <c r="BF70"/>
  <c r="BE70"/>
  <c r="BD70"/>
  <c r="BC70"/>
  <c r="BB70"/>
  <c r="BA70"/>
  <c r="AZ70"/>
  <c r="AY70"/>
  <c r="AX70"/>
  <c r="AW70"/>
  <c r="AV70"/>
  <c r="AU70"/>
  <c r="AT70"/>
  <c r="AS70"/>
  <c r="AR70"/>
  <c r="AQ70"/>
  <c r="AP70"/>
  <c r="AO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BZ69"/>
  <c r="BY69"/>
  <c r="BX69"/>
  <c r="BW69"/>
  <c r="BV69"/>
  <c r="BU69"/>
  <c r="BT69"/>
  <c r="BS69"/>
  <c r="BR69"/>
  <c r="BQ69"/>
  <c r="BP69"/>
  <c r="BO69"/>
  <c r="BN69"/>
  <c r="BM69"/>
  <c r="BL69"/>
  <c r="BK69"/>
  <c r="BJ69"/>
  <c r="BI69"/>
  <c r="BF69"/>
  <c r="BE69"/>
  <c r="BD69"/>
  <c r="BC69"/>
  <c r="BB69"/>
  <c r="BA69"/>
  <c r="AZ69"/>
  <c r="AY69"/>
  <c r="AX69"/>
  <c r="AW69"/>
  <c r="AV69"/>
  <c r="AU69"/>
  <c r="AT69"/>
  <c r="AS69"/>
  <c r="AR69"/>
  <c r="AQ69"/>
  <c r="AP69"/>
  <c r="AO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BZ68"/>
  <c r="BY68"/>
  <c r="BX68"/>
  <c r="BW68"/>
  <c r="BV68"/>
  <c r="BU68"/>
  <c r="BT68"/>
  <c r="BS68"/>
  <c r="BR68"/>
  <c r="BQ68"/>
  <c r="BP68"/>
  <c r="BO68"/>
  <c r="BN68"/>
  <c r="BM68"/>
  <c r="BL68"/>
  <c r="BK68"/>
  <c r="BJ68"/>
  <c r="BI68"/>
  <c r="BF68"/>
  <c r="BE68"/>
  <c r="BD68"/>
  <c r="BC68"/>
  <c r="BB68"/>
  <c r="BA68"/>
  <c r="AZ68"/>
  <c r="AY68"/>
  <c r="AX68"/>
  <c r="AW68"/>
  <c r="AV68"/>
  <c r="AU68"/>
  <c r="AT68"/>
  <c r="AS68"/>
  <c r="AR68"/>
  <c r="AQ68"/>
  <c r="AP68"/>
  <c r="AO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BZ67"/>
  <c r="BY67"/>
  <c r="BX67"/>
  <c r="BW67"/>
  <c r="BV67"/>
  <c r="BU67"/>
  <c r="BT67"/>
  <c r="BS67"/>
  <c r="BR67"/>
  <c r="BQ67"/>
  <c r="BP67"/>
  <c r="BO67"/>
  <c r="BN67"/>
  <c r="BM67"/>
  <c r="BL67"/>
  <c r="BK67"/>
  <c r="BJ67"/>
  <c r="BI67"/>
  <c r="BF67"/>
  <c r="BE67"/>
  <c r="BD67"/>
  <c r="BC67"/>
  <c r="BB67"/>
  <c r="BA67"/>
  <c r="AZ67"/>
  <c r="AY67"/>
  <c r="AX67"/>
  <c r="AW67"/>
  <c r="AV67"/>
  <c r="AU67"/>
  <c r="AT67"/>
  <c r="AS67"/>
  <c r="AR67"/>
  <c r="AQ67"/>
  <c r="AP67"/>
  <c r="AO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BZ66"/>
  <c r="BY66"/>
  <c r="BX66"/>
  <c r="BW66"/>
  <c r="BV66"/>
  <c r="BU66"/>
  <c r="BT66"/>
  <c r="BS66"/>
  <c r="BR66"/>
  <c r="BQ66"/>
  <c r="BP66"/>
  <c r="BO66"/>
  <c r="BN66"/>
  <c r="BM66"/>
  <c r="BL66"/>
  <c r="BK66"/>
  <c r="BJ66"/>
  <c r="BI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BZ65"/>
  <c r="BY65"/>
  <c r="BX65"/>
  <c r="BW65"/>
  <c r="BV65"/>
  <c r="BU65"/>
  <c r="BT65"/>
  <c r="BS65"/>
  <c r="BR65"/>
  <c r="BQ65"/>
  <c r="BP65"/>
  <c r="BO65"/>
  <c r="BN65"/>
  <c r="BM65"/>
  <c r="BL65"/>
  <c r="BK65"/>
  <c r="BJ65"/>
  <c r="BI65"/>
  <c r="BF65"/>
  <c r="BE65"/>
  <c r="BD65"/>
  <c r="BC65"/>
  <c r="BB65"/>
  <c r="BA65"/>
  <c r="AZ65"/>
  <c r="AY65"/>
  <c r="AX65"/>
  <c r="AW65"/>
  <c r="AV65"/>
  <c r="AU65"/>
  <c r="AT65"/>
  <c r="AS65"/>
  <c r="AR65"/>
  <c r="AQ65"/>
  <c r="AP65"/>
  <c r="AO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BZ64"/>
  <c r="BY64"/>
  <c r="BX64"/>
  <c r="BW64"/>
  <c r="BV64"/>
  <c r="BU64"/>
  <c r="BT64"/>
  <c r="BS64"/>
  <c r="BR64"/>
  <c r="BQ64"/>
  <c r="BP64"/>
  <c r="BO64"/>
  <c r="BN64"/>
  <c r="BM64"/>
  <c r="BL64"/>
  <c r="BK64"/>
  <c r="BJ64"/>
  <c r="BI64"/>
  <c r="BF64"/>
  <c r="BE64"/>
  <c r="BD64"/>
  <c r="BC64"/>
  <c r="BB64"/>
  <c r="BA64"/>
  <c r="AZ64"/>
  <c r="AY64"/>
  <c r="AX64"/>
  <c r="AW64"/>
  <c r="AV64"/>
  <c r="AU64"/>
  <c r="AT64"/>
  <c r="AS64"/>
  <c r="AR64"/>
  <c r="AQ64"/>
  <c r="AP64"/>
  <c r="AO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BZ63"/>
  <c r="BY63"/>
  <c r="BX63"/>
  <c r="BW63"/>
  <c r="BV63"/>
  <c r="BU63"/>
  <c r="BT63"/>
  <c r="BS63"/>
  <c r="BR63"/>
  <c r="BQ63"/>
  <c r="BP63"/>
  <c r="BO63"/>
  <c r="BN63"/>
  <c r="BM63"/>
  <c r="BL63"/>
  <c r="BK63"/>
  <c r="BJ63"/>
  <c r="BI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BZ62"/>
  <c r="BY62"/>
  <c r="BX62"/>
  <c r="BW62"/>
  <c r="BV62"/>
  <c r="BU62"/>
  <c r="BT62"/>
  <c r="BS62"/>
  <c r="BR62"/>
  <c r="BQ62"/>
  <c r="BP62"/>
  <c r="BO62"/>
  <c r="BN62"/>
  <c r="BM62"/>
  <c r="BL62"/>
  <c r="BK62"/>
  <c r="BJ62"/>
  <c r="BI62"/>
  <c r="BF62"/>
  <c r="BE62"/>
  <c r="BD62"/>
  <c r="BC62"/>
  <c r="BB62"/>
  <c r="BA62"/>
  <c r="AZ62"/>
  <c r="AY62"/>
  <c r="AX62"/>
  <c r="AW62"/>
  <c r="AV62"/>
  <c r="AU62"/>
  <c r="AT62"/>
  <c r="AS62"/>
  <c r="AR62"/>
  <c r="AQ62"/>
  <c r="AP62"/>
  <c r="AO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BZ61"/>
  <c r="BY61"/>
  <c r="BX61"/>
  <c r="BW61"/>
  <c r="BV61"/>
  <c r="BU61"/>
  <c r="BT61"/>
  <c r="BS61"/>
  <c r="BR61"/>
  <c r="BQ61"/>
  <c r="BP61"/>
  <c r="BO61"/>
  <c r="BN61"/>
  <c r="BM61"/>
  <c r="BL61"/>
  <c r="BK61"/>
  <c r="BJ61"/>
  <c r="BI61"/>
  <c r="BF61"/>
  <c r="BE61"/>
  <c r="BD61"/>
  <c r="BC61"/>
  <c r="BB61"/>
  <c r="BA61"/>
  <c r="AZ61"/>
  <c r="AY61"/>
  <c r="AX61"/>
  <c r="AW61"/>
  <c r="AV61"/>
  <c r="AU61"/>
  <c r="AT61"/>
  <c r="AS61"/>
  <c r="AR61"/>
  <c r="AQ61"/>
  <c r="AP61"/>
  <c r="AO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BZ60"/>
  <c r="BY60"/>
  <c r="BX60"/>
  <c r="BW60"/>
  <c r="BV60"/>
  <c r="BU60"/>
  <c r="BT60"/>
  <c r="BS60"/>
  <c r="BR60"/>
  <c r="BQ60"/>
  <c r="BP60"/>
  <c r="BO60"/>
  <c r="BN60"/>
  <c r="BM60"/>
  <c r="BL60"/>
  <c r="BK60"/>
  <c r="BJ60"/>
  <c r="BI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BZ59"/>
  <c r="BY59"/>
  <c r="BX59"/>
  <c r="BW59"/>
  <c r="BV59"/>
  <c r="BU59"/>
  <c r="BT59"/>
  <c r="BS59"/>
  <c r="BR59"/>
  <c r="BQ59"/>
  <c r="BP59"/>
  <c r="BO59"/>
  <c r="BN59"/>
  <c r="BM59"/>
  <c r="BL59"/>
  <c r="BK59"/>
  <c r="BJ59"/>
  <c r="BI59"/>
  <c r="BF59"/>
  <c r="BE59"/>
  <c r="BD59"/>
  <c r="BC59"/>
  <c r="BB59"/>
  <c r="BA59"/>
  <c r="AZ59"/>
  <c r="AY59"/>
  <c r="AX59"/>
  <c r="AW59"/>
  <c r="AV59"/>
  <c r="AU59"/>
  <c r="AT59"/>
  <c r="AS59"/>
  <c r="AR59"/>
  <c r="AQ59"/>
  <c r="AP59"/>
  <c r="AO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BZ58"/>
  <c r="BY58"/>
  <c r="BX58"/>
  <c r="BW58"/>
  <c r="BV58"/>
  <c r="BU58"/>
  <c r="BT58"/>
  <c r="BS58"/>
  <c r="BR58"/>
  <c r="BQ58"/>
  <c r="BP58"/>
  <c r="BO58"/>
  <c r="BN58"/>
  <c r="BM58"/>
  <c r="BL58"/>
  <c r="BK58"/>
  <c r="BJ58"/>
  <c r="BI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BZ57"/>
  <c r="BY57"/>
  <c r="BX57"/>
  <c r="BW57"/>
  <c r="BV57"/>
  <c r="BU57"/>
  <c r="BT57"/>
  <c r="BS57"/>
  <c r="BR57"/>
  <c r="BQ57"/>
  <c r="BP57"/>
  <c r="BO57"/>
  <c r="BN57"/>
  <c r="BM57"/>
  <c r="BL57"/>
  <c r="BK57"/>
  <c r="BJ57"/>
  <c r="BI57"/>
  <c r="BF57"/>
  <c r="BE57"/>
  <c r="BD57"/>
  <c r="BC57"/>
  <c r="BB57"/>
  <c r="BA57"/>
  <c r="AZ57"/>
  <c r="AY57"/>
  <c r="AX57"/>
  <c r="AW57"/>
  <c r="AV57"/>
  <c r="AU57"/>
  <c r="AT57"/>
  <c r="AS57"/>
  <c r="AR57"/>
  <c r="AQ57"/>
  <c r="AP57"/>
  <c r="AO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BZ56"/>
  <c r="BY56"/>
  <c r="BX56"/>
  <c r="BW56"/>
  <c r="BV56"/>
  <c r="BU56"/>
  <c r="BT56"/>
  <c r="BS56"/>
  <c r="BR56"/>
  <c r="BQ56"/>
  <c r="BP56"/>
  <c r="BO56"/>
  <c r="BN56"/>
  <c r="BM56"/>
  <c r="BL56"/>
  <c r="BK56"/>
  <c r="BJ56"/>
  <c r="BI56"/>
  <c r="BF56"/>
  <c r="BE56"/>
  <c r="BD56"/>
  <c r="BC56"/>
  <c r="BB56"/>
  <c r="BA56"/>
  <c r="AZ56"/>
  <c r="AY56"/>
  <c r="AX56"/>
  <c r="AW56"/>
  <c r="AV56"/>
  <c r="AU56"/>
  <c r="AT56"/>
  <c r="AS56"/>
  <c r="AR56"/>
  <c r="AQ56"/>
  <c r="AP56"/>
  <c r="AO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BZ55"/>
  <c r="BY55"/>
  <c r="BX55"/>
  <c r="BW55"/>
  <c r="BV55"/>
  <c r="BU55"/>
  <c r="BT55"/>
  <c r="BS55"/>
  <c r="BR55"/>
  <c r="BQ55"/>
  <c r="BP55"/>
  <c r="BO55"/>
  <c r="BN55"/>
  <c r="BM55"/>
  <c r="BL55"/>
  <c r="BK55"/>
  <c r="BJ55"/>
  <c r="BI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BZ54"/>
  <c r="BY54"/>
  <c r="BX54"/>
  <c r="BW54"/>
  <c r="BV54"/>
  <c r="BU54"/>
  <c r="BT54"/>
  <c r="BS54"/>
  <c r="BR54"/>
  <c r="BQ54"/>
  <c r="BP54"/>
  <c r="BO54"/>
  <c r="BN54"/>
  <c r="BM54"/>
  <c r="BL54"/>
  <c r="BK54"/>
  <c r="BJ54"/>
  <c r="BI54"/>
  <c r="BF54"/>
  <c r="BE54"/>
  <c r="BD54"/>
  <c r="BC54"/>
  <c r="BB54"/>
  <c r="BA54"/>
  <c r="AZ54"/>
  <c r="AY54"/>
  <c r="AX54"/>
  <c r="AW54"/>
  <c r="AV54"/>
  <c r="AU54"/>
  <c r="AT54"/>
  <c r="AS54"/>
  <c r="AR54"/>
  <c r="AQ54"/>
  <c r="AP54"/>
  <c r="AO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BZ53"/>
  <c r="BY53"/>
  <c r="BX53"/>
  <c r="BW53"/>
  <c r="BV53"/>
  <c r="BU53"/>
  <c r="BT53"/>
  <c r="BS53"/>
  <c r="BR53"/>
  <c r="BQ53"/>
  <c r="BP53"/>
  <c r="BO53"/>
  <c r="BN53"/>
  <c r="BM53"/>
  <c r="BL53"/>
  <c r="BK53"/>
  <c r="BJ53"/>
  <c r="BI53"/>
  <c r="BF53"/>
  <c r="BE53"/>
  <c r="BD53"/>
  <c r="BC53"/>
  <c r="BB53"/>
  <c r="BA53"/>
  <c r="AZ53"/>
  <c r="AY53"/>
  <c r="AX53"/>
  <c r="AW53"/>
  <c r="AV53"/>
  <c r="AU53"/>
  <c r="AT53"/>
  <c r="AS53"/>
  <c r="AR53"/>
  <c r="AQ53"/>
  <c r="AP53"/>
  <c r="AO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BZ52"/>
  <c r="BY52"/>
  <c r="BX52"/>
  <c r="BW52"/>
  <c r="BV52"/>
  <c r="BU52"/>
  <c r="BT52"/>
  <c r="BS52"/>
  <c r="BR52"/>
  <c r="BQ52"/>
  <c r="BP52"/>
  <c r="BO52"/>
  <c r="BN52"/>
  <c r="BM52"/>
  <c r="BL52"/>
  <c r="BK52"/>
  <c r="BJ52"/>
  <c r="BI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BZ51"/>
  <c r="BY51"/>
  <c r="BX51"/>
  <c r="BW51"/>
  <c r="BV51"/>
  <c r="BU51"/>
  <c r="BT51"/>
  <c r="BS51"/>
  <c r="BR51"/>
  <c r="BQ51"/>
  <c r="BP51"/>
  <c r="BO51"/>
  <c r="BN51"/>
  <c r="BM51"/>
  <c r="BL51"/>
  <c r="BK51"/>
  <c r="BJ51"/>
  <c r="BI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BZ50"/>
  <c r="BY50"/>
  <c r="BX50"/>
  <c r="BW50"/>
  <c r="BV50"/>
  <c r="BU50"/>
  <c r="BT50"/>
  <c r="BS50"/>
  <c r="BR50"/>
  <c r="BQ50"/>
  <c r="BP50"/>
  <c r="BO50"/>
  <c r="BN50"/>
  <c r="BM50"/>
  <c r="BL50"/>
  <c r="BK50"/>
  <c r="BJ50"/>
  <c r="BI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BZ49"/>
  <c r="BY49"/>
  <c r="BX49"/>
  <c r="BW49"/>
  <c r="BV49"/>
  <c r="BU49"/>
  <c r="BT49"/>
  <c r="BS49"/>
  <c r="BR49"/>
  <c r="BQ49"/>
  <c r="BP49"/>
  <c r="BO49"/>
  <c r="BN49"/>
  <c r="BM49"/>
  <c r="BL49"/>
  <c r="BK49"/>
  <c r="BJ49"/>
  <c r="BI49"/>
  <c r="BF49"/>
  <c r="BE49"/>
  <c r="BD49"/>
  <c r="BC49"/>
  <c r="BB49"/>
  <c r="BA49"/>
  <c r="AZ49"/>
  <c r="AY49"/>
  <c r="AX49"/>
  <c r="AW49"/>
  <c r="AV49"/>
  <c r="AU49"/>
  <c r="AT49"/>
  <c r="AS49"/>
  <c r="AR49"/>
  <c r="AQ49"/>
  <c r="AP49"/>
  <c r="AO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BZ48"/>
  <c r="BY48"/>
  <c r="BX48"/>
  <c r="BW48"/>
  <c r="BV48"/>
  <c r="BU48"/>
  <c r="BT48"/>
  <c r="BS48"/>
  <c r="BR48"/>
  <c r="BQ48"/>
  <c r="BP48"/>
  <c r="BO48"/>
  <c r="BN48"/>
  <c r="BM48"/>
  <c r="BL48"/>
  <c r="BK48"/>
  <c r="BJ48"/>
  <c r="BI48"/>
  <c r="BF48"/>
  <c r="BE48"/>
  <c r="BD48"/>
  <c r="BC48"/>
  <c r="BB48"/>
  <c r="BA48"/>
  <c r="AZ48"/>
  <c r="AY48"/>
  <c r="AX48"/>
  <c r="AW48"/>
  <c r="AV48"/>
  <c r="AU48"/>
  <c r="AT48"/>
  <c r="AS48"/>
  <c r="AR48"/>
  <c r="AQ48"/>
  <c r="AP48"/>
  <c r="AO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BZ47"/>
  <c r="BY47"/>
  <c r="BX47"/>
  <c r="BW47"/>
  <c r="BV47"/>
  <c r="BU47"/>
  <c r="BT47"/>
  <c r="BS47"/>
  <c r="BR47"/>
  <c r="BQ47"/>
  <c r="BP47"/>
  <c r="BO47"/>
  <c r="BN47"/>
  <c r="BM47"/>
  <c r="BL47"/>
  <c r="BK47"/>
  <c r="BJ47"/>
  <c r="BI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BZ46"/>
  <c r="BY46"/>
  <c r="BX46"/>
  <c r="BW46"/>
  <c r="BV46"/>
  <c r="BU46"/>
  <c r="BT46"/>
  <c r="BS46"/>
  <c r="BR46"/>
  <c r="BQ46"/>
  <c r="BP46"/>
  <c r="BO46"/>
  <c r="BN46"/>
  <c r="BM46"/>
  <c r="BL46"/>
  <c r="BK46"/>
  <c r="BJ46"/>
  <c r="BI46"/>
  <c r="BF46"/>
  <c r="BE46"/>
  <c r="BD46"/>
  <c r="BC46"/>
  <c r="BB46"/>
  <c r="BA46"/>
  <c r="AZ46"/>
  <c r="AY46"/>
  <c r="AX46"/>
  <c r="AW46"/>
  <c r="AV46"/>
  <c r="AU46"/>
  <c r="AT46"/>
  <c r="AS46"/>
  <c r="AR46"/>
  <c r="AQ46"/>
  <c r="AP46"/>
  <c r="AO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BZ45"/>
  <c r="BY45"/>
  <c r="BX45"/>
  <c r="BW45"/>
  <c r="BV45"/>
  <c r="BU45"/>
  <c r="BT45"/>
  <c r="BS45"/>
  <c r="BR45"/>
  <c r="BQ45"/>
  <c r="BP45"/>
  <c r="BO45"/>
  <c r="BN45"/>
  <c r="BM45"/>
  <c r="BL45"/>
  <c r="BK45"/>
  <c r="BJ45"/>
  <c r="BI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BZ44"/>
  <c r="BY44"/>
  <c r="BX44"/>
  <c r="BW44"/>
  <c r="BV44"/>
  <c r="BU44"/>
  <c r="BT44"/>
  <c r="BS44"/>
  <c r="BR44"/>
  <c r="BQ44"/>
  <c r="BP44"/>
  <c r="BO44"/>
  <c r="BN44"/>
  <c r="BM44"/>
  <c r="BL44"/>
  <c r="BK44"/>
  <c r="BJ44"/>
  <c r="BI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BZ43"/>
  <c r="BY43"/>
  <c r="BX43"/>
  <c r="BW43"/>
  <c r="BV43"/>
  <c r="BU43"/>
  <c r="BT43"/>
  <c r="BS43"/>
  <c r="BR43"/>
  <c r="BQ43"/>
  <c r="BP43"/>
  <c r="BO43"/>
  <c r="BN43"/>
  <c r="BM43"/>
  <c r="BL43"/>
  <c r="BK43"/>
  <c r="BJ43"/>
  <c r="BI43"/>
  <c r="BF43"/>
  <c r="BE43"/>
  <c r="BD43"/>
  <c r="BC43"/>
  <c r="BB43"/>
  <c r="BA43"/>
  <c r="AZ43"/>
  <c r="AY43"/>
  <c r="AX43"/>
  <c r="AW43"/>
  <c r="AV43"/>
  <c r="AU43"/>
  <c r="AT43"/>
  <c r="AS43"/>
  <c r="AR43"/>
  <c r="AQ43"/>
  <c r="AP43"/>
  <c r="AO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BZ42"/>
  <c r="BY42"/>
  <c r="BX42"/>
  <c r="BW42"/>
  <c r="BV42"/>
  <c r="BU42"/>
  <c r="BT42"/>
  <c r="BS42"/>
  <c r="BR42"/>
  <c r="BQ42"/>
  <c r="BP42"/>
  <c r="BO42"/>
  <c r="BN42"/>
  <c r="BM42"/>
  <c r="BL42"/>
  <c r="BK42"/>
  <c r="BJ42"/>
  <c r="BI42"/>
  <c r="BF42"/>
  <c r="BE42"/>
  <c r="BD42"/>
  <c r="BC42"/>
  <c r="BB42"/>
  <c r="BA42"/>
  <c r="AZ42"/>
  <c r="AY42"/>
  <c r="AX42"/>
  <c r="AW42"/>
  <c r="AV42"/>
  <c r="AU42"/>
  <c r="AT42"/>
  <c r="AS42"/>
  <c r="AR42"/>
  <c r="AQ42"/>
  <c r="AP42"/>
  <c r="AO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BZ41"/>
  <c r="BY41"/>
  <c r="BX41"/>
  <c r="BW41"/>
  <c r="BV41"/>
  <c r="BU41"/>
  <c r="BT41"/>
  <c r="BS41"/>
  <c r="BR41"/>
  <c r="BQ41"/>
  <c r="BP41"/>
  <c r="BO41"/>
  <c r="BN41"/>
  <c r="BM41"/>
  <c r="BL41"/>
  <c r="BK41"/>
  <c r="BJ41"/>
  <c r="BI41"/>
  <c r="BF41"/>
  <c r="BE41"/>
  <c r="BD41"/>
  <c r="BC41"/>
  <c r="BB41"/>
  <c r="BA41"/>
  <c r="AZ41"/>
  <c r="AY41"/>
  <c r="AX41"/>
  <c r="AW41"/>
  <c r="AV41"/>
  <c r="AU41"/>
  <c r="AT41"/>
  <c r="AS41"/>
  <c r="AR41"/>
  <c r="AQ41"/>
  <c r="AP41"/>
  <c r="AO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BZ40"/>
  <c r="BY40"/>
  <c r="BX40"/>
  <c r="BW40"/>
  <c r="BV40"/>
  <c r="BU40"/>
  <c r="BT40"/>
  <c r="BS40"/>
  <c r="BR40"/>
  <c r="BQ40"/>
  <c r="BP40"/>
  <c r="BO40"/>
  <c r="BN40"/>
  <c r="BM40"/>
  <c r="BL40"/>
  <c r="BK40"/>
  <c r="BJ40"/>
  <c r="BI40"/>
  <c r="BF40"/>
  <c r="BE40"/>
  <c r="BD40"/>
  <c r="BC40"/>
  <c r="BB40"/>
  <c r="BA40"/>
  <c r="AZ40"/>
  <c r="AY40"/>
  <c r="AX40"/>
  <c r="AW40"/>
  <c r="AV40"/>
  <c r="AU40"/>
  <c r="AT40"/>
  <c r="AS40"/>
  <c r="AR40"/>
  <c r="AQ40"/>
  <c r="AP40"/>
  <c r="AO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BZ39"/>
  <c r="BY39"/>
  <c r="BX39"/>
  <c r="BW39"/>
  <c r="BV39"/>
  <c r="BU39"/>
  <c r="BT39"/>
  <c r="BS39"/>
  <c r="BR39"/>
  <c r="BQ39"/>
  <c r="BP39"/>
  <c r="BO39"/>
  <c r="BN39"/>
  <c r="BM39"/>
  <c r="BL39"/>
  <c r="BK39"/>
  <c r="BJ39"/>
  <c r="BI39"/>
  <c r="BF39"/>
  <c r="BE39"/>
  <c r="BD39"/>
  <c r="BC39"/>
  <c r="BB39"/>
  <c r="BA39"/>
  <c r="AZ39"/>
  <c r="AY39"/>
  <c r="AX39"/>
  <c r="AW39"/>
  <c r="AV39"/>
  <c r="AU39"/>
  <c r="AT39"/>
  <c r="AS39"/>
  <c r="AR39"/>
  <c r="AQ39"/>
  <c r="AP39"/>
  <c r="AO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BZ38"/>
  <c r="BY38"/>
  <c r="BX38"/>
  <c r="BW38"/>
  <c r="BV38"/>
  <c r="BU38"/>
  <c r="BT38"/>
  <c r="BS38"/>
  <c r="BR38"/>
  <c r="BQ38"/>
  <c r="BP38"/>
  <c r="BO38"/>
  <c r="BN38"/>
  <c r="BM38"/>
  <c r="BL38"/>
  <c r="BK38"/>
  <c r="BJ38"/>
  <c r="BI38"/>
  <c r="BF38"/>
  <c r="BE38"/>
  <c r="BD38"/>
  <c r="BC38"/>
  <c r="BB38"/>
  <c r="BA38"/>
  <c r="AZ38"/>
  <c r="AY38"/>
  <c r="AX38"/>
  <c r="AW38"/>
  <c r="AV38"/>
  <c r="AU38"/>
  <c r="AT38"/>
  <c r="AS38"/>
  <c r="AR38"/>
  <c r="AQ38"/>
  <c r="AP38"/>
  <c r="AO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BZ37"/>
  <c r="BY37"/>
  <c r="BX37"/>
  <c r="BW37"/>
  <c r="BV37"/>
  <c r="BU37"/>
  <c r="BT37"/>
  <c r="BS37"/>
  <c r="BR37"/>
  <c r="BQ37"/>
  <c r="BP37"/>
  <c r="BO37"/>
  <c r="BN37"/>
  <c r="BM37"/>
  <c r="BL37"/>
  <c r="BK37"/>
  <c r="BJ37"/>
  <c r="BI37"/>
  <c r="BF37"/>
  <c r="BE37"/>
  <c r="BD37"/>
  <c r="BC37"/>
  <c r="BB37"/>
  <c r="BA37"/>
  <c r="AZ37"/>
  <c r="AY37"/>
  <c r="AX37"/>
  <c r="AW37"/>
  <c r="AV37"/>
  <c r="AU37"/>
  <c r="AT37"/>
  <c r="AS37"/>
  <c r="AR37"/>
  <c r="AQ37"/>
  <c r="AP37"/>
  <c r="AO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BZ36"/>
  <c r="BY36"/>
  <c r="BX36"/>
  <c r="BW36"/>
  <c r="BV36"/>
  <c r="BU36"/>
  <c r="BT36"/>
  <c r="BS36"/>
  <c r="BR36"/>
  <c r="BQ36"/>
  <c r="BP36"/>
  <c r="BO36"/>
  <c r="BN36"/>
  <c r="BM36"/>
  <c r="BL36"/>
  <c r="BK36"/>
  <c r="BJ36"/>
  <c r="BI36"/>
  <c r="BF36"/>
  <c r="BE36"/>
  <c r="BD36"/>
  <c r="BC36"/>
  <c r="BB36"/>
  <c r="BA36"/>
  <c r="AZ36"/>
  <c r="AY36"/>
  <c r="AX36"/>
  <c r="AW36"/>
  <c r="AV36"/>
  <c r="AU36"/>
  <c r="AT36"/>
  <c r="AS36"/>
  <c r="AR36"/>
  <c r="AQ36"/>
  <c r="AP36"/>
  <c r="AO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BZ35"/>
  <c r="BY35"/>
  <c r="BX35"/>
  <c r="BW35"/>
  <c r="BV35"/>
  <c r="BU35"/>
  <c r="BT35"/>
  <c r="BS35"/>
  <c r="BR35"/>
  <c r="BQ35"/>
  <c r="BP35"/>
  <c r="BO35"/>
  <c r="BN35"/>
  <c r="BM35"/>
  <c r="BL35"/>
  <c r="BK35"/>
  <c r="BJ35"/>
  <c r="BI35"/>
  <c r="BF35"/>
  <c r="BE35"/>
  <c r="BD35"/>
  <c r="BC35"/>
  <c r="BB35"/>
  <c r="BA35"/>
  <c r="AZ35"/>
  <c r="AY35"/>
  <c r="AX35"/>
  <c r="AW35"/>
  <c r="AV35"/>
  <c r="AU35"/>
  <c r="AT35"/>
  <c r="AS35"/>
  <c r="AR35"/>
  <c r="AQ35"/>
  <c r="AP35"/>
  <c r="AO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BZ34"/>
  <c r="BY34"/>
  <c r="BX34"/>
  <c r="BW34"/>
  <c r="BV34"/>
  <c r="BU34"/>
  <c r="BT34"/>
  <c r="BS34"/>
  <c r="BR34"/>
  <c r="BQ34"/>
  <c r="BP34"/>
  <c r="BO34"/>
  <c r="BN34"/>
  <c r="BM34"/>
  <c r="BL34"/>
  <c r="BK34"/>
  <c r="BJ34"/>
  <c r="BI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BZ33"/>
  <c r="BY33"/>
  <c r="BX33"/>
  <c r="BW33"/>
  <c r="BV33"/>
  <c r="BU33"/>
  <c r="BT33"/>
  <c r="BS33"/>
  <c r="BR33"/>
  <c r="BQ33"/>
  <c r="BP33"/>
  <c r="BO33"/>
  <c r="BN33"/>
  <c r="BM33"/>
  <c r="BL33"/>
  <c r="BK33"/>
  <c r="BJ33"/>
  <c r="BI33"/>
  <c r="BF33"/>
  <c r="BE33"/>
  <c r="BD33"/>
  <c r="BC33"/>
  <c r="BB33"/>
  <c r="BA33"/>
  <c r="AZ33"/>
  <c r="AY33"/>
  <c r="AX33"/>
  <c r="AW33"/>
  <c r="AV33"/>
  <c r="AU33"/>
  <c r="AT33"/>
  <c r="AS33"/>
  <c r="AR33"/>
  <c r="AQ33"/>
  <c r="AP33"/>
  <c r="AO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BZ32"/>
  <c r="BY32"/>
  <c r="BX32"/>
  <c r="BW32"/>
  <c r="BV32"/>
  <c r="BU32"/>
  <c r="BT32"/>
  <c r="BS32"/>
  <c r="BR32"/>
  <c r="BQ32"/>
  <c r="BP32"/>
  <c r="BO32"/>
  <c r="BN32"/>
  <c r="BM32"/>
  <c r="BL32"/>
  <c r="BK32"/>
  <c r="BJ32"/>
  <c r="BI32"/>
  <c r="BF32"/>
  <c r="BE32"/>
  <c r="BD32"/>
  <c r="BC32"/>
  <c r="BB32"/>
  <c r="BA32"/>
  <c r="AZ32"/>
  <c r="AY32"/>
  <c r="AX32"/>
  <c r="AW32"/>
  <c r="AV32"/>
  <c r="AU32"/>
  <c r="AT32"/>
  <c r="AS32"/>
  <c r="AR32"/>
  <c r="AQ32"/>
  <c r="AP32"/>
  <c r="AO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BZ31"/>
  <c r="BY31"/>
  <c r="BX31"/>
  <c r="BW31"/>
  <c r="BV31"/>
  <c r="BU31"/>
  <c r="BT31"/>
  <c r="BS31"/>
  <c r="BR31"/>
  <c r="BQ31"/>
  <c r="BP31"/>
  <c r="BO31"/>
  <c r="BN31"/>
  <c r="BM31"/>
  <c r="BL31"/>
  <c r="BK31"/>
  <c r="BJ31"/>
  <c r="BI31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BZ30"/>
  <c r="BY30"/>
  <c r="BX30"/>
  <c r="BW30"/>
  <c r="BV30"/>
  <c r="BU30"/>
  <c r="BT30"/>
  <c r="BS30"/>
  <c r="BR30"/>
  <c r="BQ30"/>
  <c r="BP30"/>
  <c r="BO30"/>
  <c r="BN30"/>
  <c r="BM30"/>
  <c r="BL30"/>
  <c r="BK30"/>
  <c r="BJ30"/>
  <c r="BI30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BZ29"/>
  <c r="BY29"/>
  <c r="BX29"/>
  <c r="BW29"/>
  <c r="BV29"/>
  <c r="BU29"/>
  <c r="BT29"/>
  <c r="BS29"/>
  <c r="BR29"/>
  <c r="BQ29"/>
  <c r="BP29"/>
  <c r="BO29"/>
  <c r="BN29"/>
  <c r="BM29"/>
  <c r="BL29"/>
  <c r="BK29"/>
  <c r="BJ29"/>
  <c r="BI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BZ28"/>
  <c r="BY28"/>
  <c r="BX28"/>
  <c r="BW28"/>
  <c r="BV28"/>
  <c r="BU28"/>
  <c r="BT28"/>
  <c r="BS28"/>
  <c r="BR28"/>
  <c r="BQ28"/>
  <c r="BP28"/>
  <c r="BO28"/>
  <c r="BN28"/>
  <c r="BM28"/>
  <c r="BL28"/>
  <c r="BK28"/>
  <c r="BJ28"/>
  <c r="BI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BZ27"/>
  <c r="BY27"/>
  <c r="BX27"/>
  <c r="BW27"/>
  <c r="BV27"/>
  <c r="BU27"/>
  <c r="BT27"/>
  <c r="BS27"/>
  <c r="BR27"/>
  <c r="BQ27"/>
  <c r="BP27"/>
  <c r="BO27"/>
  <c r="BN27"/>
  <c r="BM27"/>
  <c r="BL27"/>
  <c r="BK27"/>
  <c r="BJ27"/>
  <c r="BI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BZ26"/>
  <c r="BY26"/>
  <c r="BX26"/>
  <c r="BW26"/>
  <c r="BV26"/>
  <c r="BU26"/>
  <c r="BT26"/>
  <c r="BS26"/>
  <c r="BR26"/>
  <c r="BQ26"/>
  <c r="BP26"/>
  <c r="BO26"/>
  <c r="BN26"/>
  <c r="BM26"/>
  <c r="BL26"/>
  <c r="BK26"/>
  <c r="BJ26"/>
  <c r="BI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BZ25"/>
  <c r="BY25"/>
  <c r="BX25"/>
  <c r="BW25"/>
  <c r="BV25"/>
  <c r="BU25"/>
  <c r="BT25"/>
  <c r="BS25"/>
  <c r="BR25"/>
  <c r="BQ25"/>
  <c r="BP25"/>
  <c r="BO25"/>
  <c r="BN25"/>
  <c r="BM25"/>
  <c r="BL25"/>
  <c r="BK25"/>
  <c r="BJ25"/>
  <c r="BI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BZ24"/>
  <c r="BY24"/>
  <c r="BX24"/>
  <c r="BW24"/>
  <c r="BV24"/>
  <c r="BU24"/>
  <c r="BT24"/>
  <c r="BS24"/>
  <c r="BR24"/>
  <c r="BQ24"/>
  <c r="BP24"/>
  <c r="BO24"/>
  <c r="BN24"/>
  <c r="BM24"/>
  <c r="BL24"/>
  <c r="BK24"/>
  <c r="BJ24"/>
  <c r="BI24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BZ23"/>
  <c r="BY23"/>
  <c r="BX23"/>
  <c r="BW23"/>
  <c r="BV23"/>
  <c r="BU23"/>
  <c r="BT23"/>
  <c r="BS23"/>
  <c r="BR23"/>
  <c r="BQ23"/>
  <c r="BP23"/>
  <c r="BO23"/>
  <c r="BN23"/>
  <c r="BM23"/>
  <c r="BL23"/>
  <c r="BK23"/>
  <c r="BJ23"/>
  <c r="BI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BZ22"/>
  <c r="BY22"/>
  <c r="BX22"/>
  <c r="BW22"/>
  <c r="BV22"/>
  <c r="BU22"/>
  <c r="BT22"/>
  <c r="BS22"/>
  <c r="BR22"/>
  <c r="BQ22"/>
  <c r="BP22"/>
  <c r="BO22"/>
  <c r="BN22"/>
  <c r="BM22"/>
  <c r="BL22"/>
  <c r="BK22"/>
  <c r="BJ22"/>
  <c r="BI22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BZ21"/>
  <c r="BY21"/>
  <c r="BX21"/>
  <c r="BW21"/>
  <c r="BV21"/>
  <c r="BU21"/>
  <c r="BT21"/>
  <c r="BS21"/>
  <c r="BR21"/>
  <c r="BQ21"/>
  <c r="BP21"/>
  <c r="BO21"/>
  <c r="BN21"/>
  <c r="BM21"/>
  <c r="BL21"/>
  <c r="BK21"/>
  <c r="BJ21"/>
  <c r="BI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BZ20"/>
  <c r="BY20"/>
  <c r="BX20"/>
  <c r="BW20"/>
  <c r="BV20"/>
  <c r="BU20"/>
  <c r="BT20"/>
  <c r="BS20"/>
  <c r="BR20"/>
  <c r="BQ20"/>
  <c r="BP20"/>
  <c r="BO20"/>
  <c r="BN20"/>
  <c r="BM20"/>
  <c r="BL20"/>
  <c r="BK20"/>
  <c r="BJ20"/>
  <c r="BI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BZ19"/>
  <c r="BY19"/>
  <c r="BX19"/>
  <c r="BW19"/>
  <c r="BV19"/>
  <c r="BU19"/>
  <c r="BT19"/>
  <c r="BS19"/>
  <c r="BR19"/>
  <c r="BQ19"/>
  <c r="BP19"/>
  <c r="BO19"/>
  <c r="BN19"/>
  <c r="BM19"/>
  <c r="BL19"/>
  <c r="BK19"/>
  <c r="BJ19"/>
  <c r="BI19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BZ18"/>
  <c r="BY18"/>
  <c r="BX18"/>
  <c r="BW18"/>
  <c r="BV18"/>
  <c r="BU18"/>
  <c r="BT18"/>
  <c r="BS18"/>
  <c r="BR18"/>
  <c r="BQ18"/>
  <c r="BP18"/>
  <c r="BO18"/>
  <c r="BN18"/>
  <c r="BM18"/>
  <c r="BL18"/>
  <c r="BK18"/>
  <c r="BJ18"/>
  <c r="BI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BZ17"/>
  <c r="BY17"/>
  <c r="BX17"/>
  <c r="BW17"/>
  <c r="BV17"/>
  <c r="BU17"/>
  <c r="BT17"/>
  <c r="BS17"/>
  <c r="BR17"/>
  <c r="BQ17"/>
  <c r="BP17"/>
  <c r="BO17"/>
  <c r="BN17"/>
  <c r="BM17"/>
  <c r="BL17"/>
  <c r="BK17"/>
  <c r="BJ17"/>
  <c r="BI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BZ16"/>
  <c r="BY16"/>
  <c r="BX16"/>
  <c r="BW16"/>
  <c r="BV16"/>
  <c r="BU16"/>
  <c r="BT16"/>
  <c r="BS16"/>
  <c r="BR16"/>
  <c r="BQ16"/>
  <c r="BP16"/>
  <c r="BO16"/>
  <c r="BN16"/>
  <c r="BM16"/>
  <c r="BL16"/>
  <c r="BK16"/>
  <c r="BJ16"/>
  <c r="BI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BZ15"/>
  <c r="BY15"/>
  <c r="BX15"/>
  <c r="BW15"/>
  <c r="BV15"/>
  <c r="BU15"/>
  <c r="BT15"/>
  <c r="BS15"/>
  <c r="BR15"/>
  <c r="BQ15"/>
  <c r="BP15"/>
  <c r="BO15"/>
  <c r="BN15"/>
  <c r="BM15"/>
  <c r="BL15"/>
  <c r="BK15"/>
  <c r="BJ15"/>
  <c r="BI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BZ14"/>
  <c r="BY14"/>
  <c r="BX14"/>
  <c r="BW14"/>
  <c r="BV14"/>
  <c r="BU14"/>
  <c r="BT14"/>
  <c r="BS14"/>
  <c r="BR14"/>
  <c r="BQ14"/>
  <c r="BP14"/>
  <c r="BO14"/>
  <c r="BN14"/>
  <c r="BM14"/>
  <c r="BL14"/>
  <c r="BK14"/>
  <c r="BJ14"/>
  <c r="BI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BZ13"/>
  <c r="BY13"/>
  <c r="BX13"/>
  <c r="BW13"/>
  <c r="BV13"/>
  <c r="BU13"/>
  <c r="BT13"/>
  <c r="BS13"/>
  <c r="BR13"/>
  <c r="BQ13"/>
  <c r="BP13"/>
  <c r="BO13"/>
  <c r="BN13"/>
  <c r="BM13"/>
  <c r="BL13"/>
  <c r="BK13"/>
  <c r="BJ13"/>
  <c r="BI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Z12"/>
  <c r="BY12"/>
  <c r="BX12"/>
  <c r="BW12"/>
  <c r="BV12"/>
  <c r="BU12"/>
  <c r="BT12"/>
  <c r="BS12"/>
  <c r="BR12"/>
  <c r="BQ12"/>
  <c r="BP12"/>
  <c r="BO12"/>
  <c r="BN12"/>
  <c r="BM12"/>
  <c r="BL12"/>
  <c r="BK12"/>
  <c r="BJ12"/>
  <c r="BI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BZ11"/>
  <c r="BY11"/>
  <c r="BX11"/>
  <c r="BW11"/>
  <c r="BV11"/>
  <c r="BU11"/>
  <c r="BT11"/>
  <c r="BS11"/>
  <c r="BR11"/>
  <c r="BQ11"/>
  <c r="BP11"/>
  <c r="BO11"/>
  <c r="BN11"/>
  <c r="BM11"/>
  <c r="BL11"/>
  <c r="BK11"/>
  <c r="BJ11"/>
  <c r="BI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BZ10"/>
  <c r="BY10"/>
  <c r="BX10"/>
  <c r="BW10"/>
  <c r="BV10"/>
  <c r="BU10"/>
  <c r="BT10"/>
  <c r="BS10"/>
  <c r="BR10"/>
  <c r="BQ10"/>
  <c r="BP10"/>
  <c r="BO10"/>
  <c r="BN10"/>
  <c r="BM10"/>
  <c r="BL10"/>
  <c r="BK10"/>
  <c r="BJ10"/>
  <c r="BI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Z9"/>
  <c r="BY9"/>
  <c r="BX9"/>
  <c r="BW9"/>
  <c r="BV9"/>
  <c r="BU9"/>
  <c r="BT9"/>
  <c r="BS9"/>
  <c r="BR9"/>
  <c r="BQ9"/>
  <c r="BP9"/>
  <c r="BO9"/>
  <c r="BN9"/>
  <c r="BM9"/>
  <c r="BL9"/>
  <c r="BK9"/>
  <c r="BJ9"/>
  <c r="BI9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L9"/>
  <c r="AK9"/>
  <c r="AJ9"/>
  <c r="AI9"/>
  <c r="AH9"/>
  <c r="AG9"/>
  <c r="AF9"/>
  <c r="AE9"/>
  <c r="AD9"/>
  <c r="AC9"/>
  <c r="AB9"/>
  <c r="AA9"/>
  <c r="Z9"/>
  <c r="Y9"/>
  <c r="X9"/>
  <c r="W9"/>
  <c r="V9"/>
  <c r="U9"/>
  <c r="S9"/>
  <c r="R9"/>
  <c r="Q9"/>
  <c r="P9"/>
  <c r="O9"/>
  <c r="N9"/>
  <c r="M9"/>
  <c r="L9"/>
  <c r="K9"/>
  <c r="J9"/>
  <c r="I9"/>
  <c r="H9"/>
  <c r="G9"/>
  <c r="F9"/>
  <c r="E9"/>
  <c r="D9"/>
  <c r="C9"/>
  <c r="B9"/>
  <c r="BZ8"/>
  <c r="BY8"/>
  <c r="BX8"/>
  <c r="BW8"/>
  <c r="BV8"/>
  <c r="BU8"/>
  <c r="BT8"/>
  <c r="BS8"/>
  <c r="BR8"/>
  <c r="BQ8"/>
  <c r="BP8"/>
  <c r="BO8"/>
  <c r="BN8"/>
  <c r="BM8"/>
  <c r="BL8"/>
  <c r="BK8"/>
  <c r="BJ8"/>
  <c r="BI8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L8"/>
  <c r="AK8"/>
  <c r="AJ8"/>
  <c r="AI8"/>
  <c r="AH8"/>
  <c r="AG8"/>
  <c r="AF8"/>
  <c r="AE8"/>
  <c r="AD8"/>
  <c r="AC8"/>
  <c r="AB8"/>
  <c r="AA8"/>
  <c r="Z8"/>
  <c r="Y8"/>
  <c r="X8"/>
  <c r="W8"/>
  <c r="V8"/>
  <c r="U8"/>
  <c r="S8"/>
  <c r="R8"/>
  <c r="Q8"/>
  <c r="P8"/>
  <c r="O8"/>
  <c r="N8"/>
  <c r="M8"/>
  <c r="L8"/>
  <c r="K8"/>
  <c r="J8"/>
  <c r="I8"/>
  <c r="H8"/>
  <c r="G8"/>
  <c r="F8"/>
  <c r="E8"/>
  <c r="D8"/>
  <c r="C8"/>
  <c r="B8"/>
  <c r="BZ7"/>
  <c r="BY7"/>
  <c r="BX7"/>
  <c r="BW7"/>
  <c r="BV7"/>
  <c r="BU7"/>
  <c r="BT7"/>
  <c r="BS7"/>
  <c r="BR7"/>
  <c r="BQ7"/>
  <c r="BP7"/>
  <c r="BO7"/>
  <c r="BN7"/>
  <c r="BM7"/>
  <c r="BL7"/>
  <c r="BK7"/>
  <c r="BJ7"/>
  <c r="BI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L7"/>
  <c r="AK7"/>
  <c r="AJ7"/>
  <c r="AI7"/>
  <c r="AH7"/>
  <c r="AG7"/>
  <c r="AF7"/>
  <c r="AE7"/>
  <c r="AD7"/>
  <c r="AC7"/>
  <c r="AB7"/>
  <c r="AA7"/>
  <c r="Z7"/>
  <c r="Y7"/>
  <c r="X7"/>
  <c r="W7"/>
  <c r="V7"/>
  <c r="U7"/>
  <c r="S7"/>
  <c r="R7"/>
  <c r="Q7"/>
  <c r="P7"/>
  <c r="O7"/>
  <c r="N7"/>
  <c r="M7"/>
  <c r="L7"/>
  <c r="K7"/>
  <c r="J7"/>
  <c r="I7"/>
  <c r="H7"/>
  <c r="G7"/>
  <c r="F7"/>
  <c r="E7"/>
  <c r="D7"/>
  <c r="C7"/>
  <c r="B7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L6"/>
  <c r="AK6"/>
  <c r="AJ6"/>
  <c r="AI6"/>
  <c r="AH6"/>
  <c r="AG6"/>
  <c r="AF6"/>
  <c r="AE6"/>
  <c r="AD6"/>
  <c r="AC6"/>
  <c r="AB6"/>
  <c r="AA6"/>
  <c r="Z6"/>
  <c r="Y6"/>
  <c r="X6"/>
  <c r="W6"/>
  <c r="V6"/>
  <c r="U6"/>
  <c r="S6"/>
  <c r="R6"/>
  <c r="Q6"/>
  <c r="P6"/>
  <c r="O6"/>
  <c r="N6"/>
  <c r="M6"/>
  <c r="L6"/>
  <c r="K6"/>
  <c r="J6"/>
  <c r="I6"/>
  <c r="H6"/>
  <c r="G6"/>
  <c r="F6"/>
  <c r="E6"/>
  <c r="D6"/>
  <c r="C6"/>
  <c r="B6"/>
  <c r="BZ5"/>
  <c r="BY5"/>
  <c r="BX5"/>
  <c r="BW5"/>
  <c r="BV5"/>
  <c r="BU5"/>
  <c r="BT5"/>
  <c r="BS5"/>
  <c r="BR5"/>
  <c r="BQ5"/>
  <c r="BP5"/>
  <c r="BO5"/>
  <c r="BN5"/>
  <c r="BM5"/>
  <c r="BL5"/>
  <c r="BK5"/>
  <c r="BJ5"/>
  <c r="BI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L5"/>
  <c r="AK5"/>
  <c r="AJ5"/>
  <c r="AI5"/>
  <c r="AH5"/>
  <c r="AG5"/>
  <c r="AF5"/>
  <c r="AE5"/>
  <c r="AD5"/>
  <c r="AC5"/>
  <c r="AB5"/>
  <c r="AA5"/>
  <c r="Z5"/>
  <c r="Y5"/>
  <c r="X5"/>
  <c r="W5"/>
  <c r="V5"/>
  <c r="U5"/>
  <c r="S5"/>
  <c r="R5"/>
  <c r="Q5"/>
  <c r="P5"/>
  <c r="O5"/>
  <c r="N5"/>
  <c r="M5"/>
  <c r="L5"/>
  <c r="K5"/>
  <c r="J5"/>
  <c r="I5"/>
  <c r="H5"/>
  <c r="G5"/>
  <c r="F5"/>
  <c r="E5"/>
  <c r="D5"/>
  <c r="C5"/>
  <c r="B5"/>
  <c r="BZ4"/>
  <c r="BY4"/>
  <c r="BX4"/>
  <c r="BW4"/>
  <c r="BV4"/>
  <c r="BU4"/>
  <c r="BT4"/>
  <c r="BS4"/>
  <c r="BR4"/>
  <c r="BQ4"/>
  <c r="BP4"/>
  <c r="BO4"/>
  <c r="BN4"/>
  <c r="BM4"/>
  <c r="BL4"/>
  <c r="BK4"/>
  <c r="BJ4"/>
  <c r="BI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L4"/>
  <c r="AK4"/>
  <c r="AJ4"/>
  <c r="AI4"/>
  <c r="AH4"/>
  <c r="AG4"/>
  <c r="AF4"/>
  <c r="AE4"/>
  <c r="AD4"/>
  <c r="AC4"/>
  <c r="AB4"/>
  <c r="AA4"/>
  <c r="Z4"/>
  <c r="Y4"/>
  <c r="X4"/>
  <c r="W4"/>
  <c r="V4"/>
  <c r="U4"/>
  <c r="S4"/>
  <c r="R4"/>
  <c r="Q4"/>
  <c r="P4"/>
  <c r="O4"/>
  <c r="N4"/>
  <c r="M4"/>
  <c r="L4"/>
  <c r="K4"/>
  <c r="J4"/>
  <c r="I4"/>
  <c r="H4"/>
  <c r="G4"/>
  <c r="F4"/>
  <c r="E4"/>
  <c r="D4"/>
  <c r="C4"/>
  <c r="B4"/>
  <c r="AJ399" i="17"/>
  <c r="AH399"/>
  <c r="AG399"/>
  <c r="AF399"/>
  <c r="AE399"/>
  <c r="AD399"/>
  <c r="AC399"/>
  <c r="AB399"/>
  <c r="AA399"/>
  <c r="Z399"/>
  <c r="X399"/>
  <c r="V399"/>
  <c r="U399"/>
  <c r="T399"/>
  <c r="S399"/>
  <c r="R399"/>
  <c r="Q399"/>
  <c r="P399"/>
  <c r="O399"/>
  <c r="N399"/>
  <c r="L399"/>
  <c r="J399"/>
  <c r="I399"/>
  <c r="H399"/>
  <c r="G399"/>
  <c r="F399"/>
  <c r="E399"/>
  <c r="D399"/>
  <c r="C399"/>
  <c r="B399"/>
  <c r="AJ398"/>
  <c r="AH398"/>
  <c r="AG398"/>
  <c r="AF398"/>
  <c r="AE398"/>
  <c r="AD398"/>
  <c r="AC398"/>
  <c r="AB398"/>
  <c r="AA398"/>
  <c r="Z398"/>
  <c r="X398"/>
  <c r="V398"/>
  <c r="U398"/>
  <c r="T398"/>
  <c r="S398"/>
  <c r="R398"/>
  <c r="Q398"/>
  <c r="P398"/>
  <c r="O398"/>
  <c r="N398"/>
  <c r="L398"/>
  <c r="J398"/>
  <c r="I398"/>
  <c r="H398"/>
  <c r="G398"/>
  <c r="F398"/>
  <c r="E398"/>
  <c r="D398"/>
  <c r="C398"/>
  <c r="B398"/>
  <c r="AJ397"/>
  <c r="AH397"/>
  <c r="AG397"/>
  <c r="AF397"/>
  <c r="AE397"/>
  <c r="AD397"/>
  <c r="AC397"/>
  <c r="AB397"/>
  <c r="AA397"/>
  <c r="Z397"/>
  <c r="X397"/>
  <c r="V397"/>
  <c r="U397"/>
  <c r="T397"/>
  <c r="S397"/>
  <c r="R397"/>
  <c r="Q397"/>
  <c r="P397"/>
  <c r="O397"/>
  <c r="N397"/>
  <c r="L397"/>
  <c r="J397"/>
  <c r="I397"/>
  <c r="H397"/>
  <c r="G397"/>
  <c r="F397"/>
  <c r="E397"/>
  <c r="D397"/>
  <c r="C397"/>
  <c r="B397"/>
  <c r="AJ396"/>
  <c r="AH396"/>
  <c r="AG396"/>
  <c r="AF396"/>
  <c r="AE396"/>
  <c r="AD396"/>
  <c r="AC396"/>
  <c r="AB396"/>
  <c r="AA396"/>
  <c r="Z396"/>
  <c r="X396"/>
  <c r="V396"/>
  <c r="U396"/>
  <c r="T396"/>
  <c r="S396"/>
  <c r="R396"/>
  <c r="Q396"/>
  <c r="P396"/>
  <c r="O396"/>
  <c r="N396"/>
  <c r="L396"/>
  <c r="J396"/>
  <c r="I396"/>
  <c r="H396"/>
  <c r="G396"/>
  <c r="F396"/>
  <c r="E396"/>
  <c r="D396"/>
  <c r="C396"/>
  <c r="B396"/>
  <c r="AJ395"/>
  <c r="AH395"/>
  <c r="AG395"/>
  <c r="AF395"/>
  <c r="AE395"/>
  <c r="AD395"/>
  <c r="AC395"/>
  <c r="AB395"/>
  <c r="AA395"/>
  <c r="Z395"/>
  <c r="X395"/>
  <c r="V395"/>
  <c r="U395"/>
  <c r="T395"/>
  <c r="S395"/>
  <c r="R395"/>
  <c r="Q395"/>
  <c r="P395"/>
  <c r="O395"/>
  <c r="N395"/>
  <c r="L395"/>
  <c r="J395"/>
  <c r="I395"/>
  <c r="H395"/>
  <c r="G395"/>
  <c r="F395"/>
  <c r="E395"/>
  <c r="D395"/>
  <c r="C395"/>
  <c r="B395"/>
  <c r="AJ394"/>
  <c r="AH394"/>
  <c r="AG394"/>
  <c r="AF394"/>
  <c r="AE394"/>
  <c r="AD394"/>
  <c r="AC394"/>
  <c r="AB394"/>
  <c r="AA394"/>
  <c r="Z394"/>
  <c r="X394"/>
  <c r="V394"/>
  <c r="U394"/>
  <c r="T394"/>
  <c r="S394"/>
  <c r="R394"/>
  <c r="Q394"/>
  <c r="P394"/>
  <c r="O394"/>
  <c r="N394"/>
  <c r="L394"/>
  <c r="J394"/>
  <c r="I394"/>
  <c r="H394"/>
  <c r="G394"/>
  <c r="F394"/>
  <c r="E394"/>
  <c r="D394"/>
  <c r="C394"/>
  <c r="B394"/>
  <c r="AJ393"/>
  <c r="AH393"/>
  <c r="AG393"/>
  <c r="AF393"/>
  <c r="AE393"/>
  <c r="AD393"/>
  <c r="AC393"/>
  <c r="AB393"/>
  <c r="AA393"/>
  <c r="Z393"/>
  <c r="X393"/>
  <c r="V393"/>
  <c r="U393"/>
  <c r="T393"/>
  <c r="S393"/>
  <c r="R393"/>
  <c r="Q393"/>
  <c r="P393"/>
  <c r="O393"/>
  <c r="N393"/>
  <c r="L393"/>
  <c r="J393"/>
  <c r="I393"/>
  <c r="H393"/>
  <c r="G393"/>
  <c r="F393"/>
  <c r="E393"/>
  <c r="D393"/>
  <c r="C393"/>
  <c r="B393"/>
  <c r="AJ392"/>
  <c r="AH392"/>
  <c r="AG392"/>
  <c r="AF392"/>
  <c r="AE392"/>
  <c r="AD392"/>
  <c r="AC392"/>
  <c r="AB392"/>
  <c r="AA392"/>
  <c r="Z392"/>
  <c r="X392"/>
  <c r="V392"/>
  <c r="U392"/>
  <c r="T392"/>
  <c r="S392"/>
  <c r="R392"/>
  <c r="Q392"/>
  <c r="P392"/>
  <c r="O392"/>
  <c r="N392"/>
  <c r="L392"/>
  <c r="J392"/>
  <c r="I392"/>
  <c r="H392"/>
  <c r="G392"/>
  <c r="F392"/>
  <c r="E392"/>
  <c r="D392"/>
  <c r="C392"/>
  <c r="B392"/>
  <c r="AJ391"/>
  <c r="AH391"/>
  <c r="AG391"/>
  <c r="AF391"/>
  <c r="AE391"/>
  <c r="AD391"/>
  <c r="AC391"/>
  <c r="AB391"/>
  <c r="AA391"/>
  <c r="Z391"/>
  <c r="X391"/>
  <c r="V391"/>
  <c r="U391"/>
  <c r="T391"/>
  <c r="S391"/>
  <c r="R391"/>
  <c r="Q391"/>
  <c r="P391"/>
  <c r="O391"/>
  <c r="N391"/>
  <c r="L391"/>
  <c r="J391"/>
  <c r="I391"/>
  <c r="H391"/>
  <c r="G391"/>
  <c r="F391"/>
  <c r="E391"/>
  <c r="D391"/>
  <c r="C391"/>
  <c r="B391"/>
  <c r="AJ390"/>
  <c r="AH390"/>
  <c r="AG390"/>
  <c r="AF390"/>
  <c r="AE390"/>
  <c r="AD390"/>
  <c r="AC390"/>
  <c r="AB390"/>
  <c r="AA390"/>
  <c r="Z390"/>
  <c r="X390"/>
  <c r="V390"/>
  <c r="U390"/>
  <c r="T390"/>
  <c r="S390"/>
  <c r="R390"/>
  <c r="Q390"/>
  <c r="P390"/>
  <c r="O390"/>
  <c r="N390"/>
  <c r="L390"/>
  <c r="J390"/>
  <c r="I390"/>
  <c r="H390"/>
  <c r="G390"/>
  <c r="F390"/>
  <c r="E390"/>
  <c r="D390"/>
  <c r="C390"/>
  <c r="B390"/>
  <c r="AJ389"/>
  <c r="AH389"/>
  <c r="AG389"/>
  <c r="AF389"/>
  <c r="AE389"/>
  <c r="AD389"/>
  <c r="AC389"/>
  <c r="AB389"/>
  <c r="AA389"/>
  <c r="Z389"/>
  <c r="X389"/>
  <c r="V389"/>
  <c r="U389"/>
  <c r="T389"/>
  <c r="S389"/>
  <c r="R389"/>
  <c r="Q389"/>
  <c r="P389"/>
  <c r="O389"/>
  <c r="N389"/>
  <c r="L389"/>
  <c r="J389"/>
  <c r="I389"/>
  <c r="H389"/>
  <c r="G389"/>
  <c r="F389"/>
  <c r="E389"/>
  <c r="D389"/>
  <c r="C389"/>
  <c r="B389"/>
  <c r="AJ388"/>
  <c r="AH388"/>
  <c r="AG388"/>
  <c r="AF388"/>
  <c r="AE388"/>
  <c r="AD388"/>
  <c r="AC388"/>
  <c r="AB388"/>
  <c r="AA388"/>
  <c r="Z388"/>
  <c r="X388"/>
  <c r="V388"/>
  <c r="U388"/>
  <c r="T388"/>
  <c r="S388"/>
  <c r="R388"/>
  <c r="Q388"/>
  <c r="P388"/>
  <c r="O388"/>
  <c r="N388"/>
  <c r="L388"/>
  <c r="J388"/>
  <c r="I388"/>
  <c r="H388"/>
  <c r="G388"/>
  <c r="F388"/>
  <c r="E388"/>
  <c r="D388"/>
  <c r="C388"/>
  <c r="B388"/>
  <c r="AJ387"/>
  <c r="AH387"/>
  <c r="AG387"/>
  <c r="AF387"/>
  <c r="AE387"/>
  <c r="AD387"/>
  <c r="AC387"/>
  <c r="AB387"/>
  <c r="AA387"/>
  <c r="Z387"/>
  <c r="X387"/>
  <c r="V387"/>
  <c r="U387"/>
  <c r="T387"/>
  <c r="S387"/>
  <c r="R387"/>
  <c r="Q387"/>
  <c r="P387"/>
  <c r="O387"/>
  <c r="N387"/>
  <c r="L387"/>
  <c r="J387"/>
  <c r="I387"/>
  <c r="H387"/>
  <c r="G387"/>
  <c r="F387"/>
  <c r="E387"/>
  <c r="D387"/>
  <c r="C387"/>
  <c r="B387"/>
  <c r="AJ386"/>
  <c r="AH386"/>
  <c r="AG386"/>
  <c r="AF386"/>
  <c r="AE386"/>
  <c r="AD386"/>
  <c r="AC386"/>
  <c r="AB386"/>
  <c r="AA386"/>
  <c r="Z386"/>
  <c r="X386"/>
  <c r="V386"/>
  <c r="U386"/>
  <c r="T386"/>
  <c r="S386"/>
  <c r="R386"/>
  <c r="Q386"/>
  <c r="P386"/>
  <c r="O386"/>
  <c r="N386"/>
  <c r="L386"/>
  <c r="J386"/>
  <c r="I386"/>
  <c r="H386"/>
  <c r="G386"/>
  <c r="F386"/>
  <c r="E386"/>
  <c r="D386"/>
  <c r="C386"/>
  <c r="B386"/>
  <c r="AJ385"/>
  <c r="AH385"/>
  <c r="AG385"/>
  <c r="AF385"/>
  <c r="AE385"/>
  <c r="AD385"/>
  <c r="AC385"/>
  <c r="AB385"/>
  <c r="AA385"/>
  <c r="Z385"/>
  <c r="X385"/>
  <c r="V385"/>
  <c r="U385"/>
  <c r="T385"/>
  <c r="S385"/>
  <c r="R385"/>
  <c r="Q385"/>
  <c r="P385"/>
  <c r="O385"/>
  <c r="N385"/>
  <c r="L385"/>
  <c r="J385"/>
  <c r="I385"/>
  <c r="H385"/>
  <c r="G385"/>
  <c r="F385"/>
  <c r="E385"/>
  <c r="D385"/>
  <c r="C385"/>
  <c r="B385"/>
  <c r="AJ384"/>
  <c r="AH384"/>
  <c r="AG384"/>
  <c r="AF384"/>
  <c r="AE384"/>
  <c r="AD384"/>
  <c r="AC384"/>
  <c r="AB384"/>
  <c r="AA384"/>
  <c r="Z384"/>
  <c r="X384"/>
  <c r="V384"/>
  <c r="U384"/>
  <c r="T384"/>
  <c r="S384"/>
  <c r="R384"/>
  <c r="Q384"/>
  <c r="P384"/>
  <c r="O384"/>
  <c r="N384"/>
  <c r="L384"/>
  <c r="J384"/>
  <c r="I384"/>
  <c r="H384"/>
  <c r="G384"/>
  <c r="F384"/>
  <c r="E384"/>
  <c r="D384"/>
  <c r="C384"/>
  <c r="B384"/>
  <c r="AJ383"/>
  <c r="AH383"/>
  <c r="AG383"/>
  <c r="AF383"/>
  <c r="AE383"/>
  <c r="AD383"/>
  <c r="AC383"/>
  <c r="AB383"/>
  <c r="AA383"/>
  <c r="Z383"/>
  <c r="X383"/>
  <c r="V383"/>
  <c r="U383"/>
  <c r="T383"/>
  <c r="S383"/>
  <c r="R383"/>
  <c r="Q383"/>
  <c r="P383"/>
  <c r="O383"/>
  <c r="N383"/>
  <c r="L383"/>
  <c r="J383"/>
  <c r="I383"/>
  <c r="H383"/>
  <c r="G383"/>
  <c r="F383"/>
  <c r="E383"/>
  <c r="D383"/>
  <c r="C383"/>
  <c r="B383"/>
  <c r="AJ382"/>
  <c r="AH382"/>
  <c r="AG382"/>
  <c r="AF382"/>
  <c r="AE382"/>
  <c r="AD382"/>
  <c r="AC382"/>
  <c r="AB382"/>
  <c r="AA382"/>
  <c r="Z382"/>
  <c r="X382"/>
  <c r="V382"/>
  <c r="U382"/>
  <c r="T382"/>
  <c r="S382"/>
  <c r="R382"/>
  <c r="Q382"/>
  <c r="P382"/>
  <c r="O382"/>
  <c r="N382"/>
  <c r="L382"/>
  <c r="J382"/>
  <c r="I382"/>
  <c r="H382"/>
  <c r="G382"/>
  <c r="F382"/>
  <c r="E382"/>
  <c r="D382"/>
  <c r="C382"/>
  <c r="B382"/>
  <c r="AJ381"/>
  <c r="AH381"/>
  <c r="AG381"/>
  <c r="AF381"/>
  <c r="AE381"/>
  <c r="AD381"/>
  <c r="AC381"/>
  <c r="AB381"/>
  <c r="AA381"/>
  <c r="Z381"/>
  <c r="X381"/>
  <c r="V381"/>
  <c r="U381"/>
  <c r="T381"/>
  <c r="S381"/>
  <c r="R381"/>
  <c r="Q381"/>
  <c r="P381"/>
  <c r="O381"/>
  <c r="N381"/>
  <c r="L381"/>
  <c r="J381"/>
  <c r="I381"/>
  <c r="H381"/>
  <c r="G381"/>
  <c r="F381"/>
  <c r="E381"/>
  <c r="D381"/>
  <c r="C381"/>
  <c r="B381"/>
  <c r="AJ380"/>
  <c r="AH380"/>
  <c r="AG380"/>
  <c r="AF380"/>
  <c r="AE380"/>
  <c r="AD380"/>
  <c r="AC380"/>
  <c r="AB380"/>
  <c r="AA380"/>
  <c r="Z380"/>
  <c r="X380"/>
  <c r="V380"/>
  <c r="U380"/>
  <c r="T380"/>
  <c r="S380"/>
  <c r="R380"/>
  <c r="Q380"/>
  <c r="P380"/>
  <c r="O380"/>
  <c r="N380"/>
  <c r="L380"/>
  <c r="J380"/>
  <c r="I380"/>
  <c r="H380"/>
  <c r="G380"/>
  <c r="F380"/>
  <c r="E380"/>
  <c r="D380"/>
  <c r="C380"/>
  <c r="B380"/>
  <c r="AJ379"/>
  <c r="AH379"/>
  <c r="AG379"/>
  <c r="AF379"/>
  <c r="AE379"/>
  <c r="AD379"/>
  <c r="AC379"/>
  <c r="AB379"/>
  <c r="AA379"/>
  <c r="Z379"/>
  <c r="X379"/>
  <c r="V379"/>
  <c r="U379"/>
  <c r="T379"/>
  <c r="S379"/>
  <c r="R379"/>
  <c r="Q379"/>
  <c r="P379"/>
  <c r="O379"/>
  <c r="N379"/>
  <c r="L379"/>
  <c r="J379"/>
  <c r="I379"/>
  <c r="H379"/>
  <c r="G379"/>
  <c r="F379"/>
  <c r="E379"/>
  <c r="D379"/>
  <c r="C379"/>
  <c r="B379"/>
  <c r="AJ378"/>
  <c r="AH378"/>
  <c r="AG378"/>
  <c r="AF378"/>
  <c r="AE378"/>
  <c r="AD378"/>
  <c r="AC378"/>
  <c r="AB378"/>
  <c r="AA378"/>
  <c r="Z378"/>
  <c r="X378"/>
  <c r="V378"/>
  <c r="U378"/>
  <c r="T378"/>
  <c r="S378"/>
  <c r="R378"/>
  <c r="Q378"/>
  <c r="P378"/>
  <c r="O378"/>
  <c r="N378"/>
  <c r="L378"/>
  <c r="J378"/>
  <c r="I378"/>
  <c r="H378"/>
  <c r="G378"/>
  <c r="F378"/>
  <c r="E378"/>
  <c r="D378"/>
  <c r="C378"/>
  <c r="B378"/>
  <c r="AJ377"/>
  <c r="AH377"/>
  <c r="AG377"/>
  <c r="AF377"/>
  <c r="AE377"/>
  <c r="AD377"/>
  <c r="AC377"/>
  <c r="AB377"/>
  <c r="AA377"/>
  <c r="Z377"/>
  <c r="X377"/>
  <c r="V377"/>
  <c r="U377"/>
  <c r="T377"/>
  <c r="S377"/>
  <c r="R377"/>
  <c r="Q377"/>
  <c r="P377"/>
  <c r="O377"/>
  <c r="N377"/>
  <c r="L377"/>
  <c r="J377"/>
  <c r="I377"/>
  <c r="H377"/>
  <c r="G377"/>
  <c r="F377"/>
  <c r="E377"/>
  <c r="D377"/>
  <c r="C377"/>
  <c r="B377"/>
  <c r="AJ376"/>
  <c r="AH376"/>
  <c r="AG376"/>
  <c r="AF376"/>
  <c r="AE376"/>
  <c r="AD376"/>
  <c r="AC376"/>
  <c r="AB376"/>
  <c r="AA376"/>
  <c r="Z376"/>
  <c r="X376"/>
  <c r="V376"/>
  <c r="U376"/>
  <c r="T376"/>
  <c r="S376"/>
  <c r="R376"/>
  <c r="Q376"/>
  <c r="P376"/>
  <c r="O376"/>
  <c r="N376"/>
  <c r="L376"/>
  <c r="J376"/>
  <c r="I376"/>
  <c r="H376"/>
  <c r="G376"/>
  <c r="F376"/>
  <c r="E376"/>
  <c r="D376"/>
  <c r="C376"/>
  <c r="B376"/>
  <c r="AJ375"/>
  <c r="AH375"/>
  <c r="AG375"/>
  <c r="AF375"/>
  <c r="AE375"/>
  <c r="AD375"/>
  <c r="AC375"/>
  <c r="AB375"/>
  <c r="AA375"/>
  <c r="Z375"/>
  <c r="X375"/>
  <c r="V375"/>
  <c r="U375"/>
  <c r="T375"/>
  <c r="S375"/>
  <c r="R375"/>
  <c r="Q375"/>
  <c r="P375"/>
  <c r="O375"/>
  <c r="N375"/>
  <c r="L375"/>
  <c r="J375"/>
  <c r="I375"/>
  <c r="H375"/>
  <c r="G375"/>
  <c r="F375"/>
  <c r="E375"/>
  <c r="D375"/>
  <c r="C375"/>
  <c r="B375"/>
  <c r="AJ374"/>
  <c r="AH374"/>
  <c r="AG374"/>
  <c r="AF374"/>
  <c r="AE374"/>
  <c r="AD374"/>
  <c r="AC374"/>
  <c r="AB374"/>
  <c r="AA374"/>
  <c r="Z374"/>
  <c r="X374"/>
  <c r="V374"/>
  <c r="U374"/>
  <c r="T374"/>
  <c r="S374"/>
  <c r="R374"/>
  <c r="Q374"/>
  <c r="P374"/>
  <c r="O374"/>
  <c r="N374"/>
  <c r="L374"/>
  <c r="J374"/>
  <c r="I374"/>
  <c r="H374"/>
  <c r="G374"/>
  <c r="F374"/>
  <c r="E374"/>
  <c r="D374"/>
  <c r="C374"/>
  <c r="B374"/>
  <c r="AJ373"/>
  <c r="AH373"/>
  <c r="AG373"/>
  <c r="AF373"/>
  <c r="AE373"/>
  <c r="AD373"/>
  <c r="AC373"/>
  <c r="AB373"/>
  <c r="AA373"/>
  <c r="Z373"/>
  <c r="X373"/>
  <c r="V373"/>
  <c r="U373"/>
  <c r="T373"/>
  <c r="S373"/>
  <c r="R373"/>
  <c r="Q373"/>
  <c r="P373"/>
  <c r="O373"/>
  <c r="N373"/>
  <c r="L373"/>
  <c r="J373"/>
  <c r="I373"/>
  <c r="H373"/>
  <c r="G373"/>
  <c r="F373"/>
  <c r="E373"/>
  <c r="D373"/>
  <c r="C373"/>
  <c r="B373"/>
  <c r="AJ372"/>
  <c r="AH372"/>
  <c r="AG372"/>
  <c r="AF372"/>
  <c r="AE372"/>
  <c r="AD372"/>
  <c r="AC372"/>
  <c r="AB372"/>
  <c r="AA372"/>
  <c r="Z372"/>
  <c r="X372"/>
  <c r="V372"/>
  <c r="U372"/>
  <c r="T372"/>
  <c r="S372"/>
  <c r="R372"/>
  <c r="Q372"/>
  <c r="P372"/>
  <c r="O372"/>
  <c r="N372"/>
  <c r="L372"/>
  <c r="J372"/>
  <c r="I372"/>
  <c r="H372"/>
  <c r="G372"/>
  <c r="F372"/>
  <c r="E372"/>
  <c r="D372"/>
  <c r="C372"/>
  <c r="B372"/>
  <c r="AJ371"/>
  <c r="AH371"/>
  <c r="AG371"/>
  <c r="AF371"/>
  <c r="AE371"/>
  <c r="AD371"/>
  <c r="AC371"/>
  <c r="AB371"/>
  <c r="AA371"/>
  <c r="Z371"/>
  <c r="X371"/>
  <c r="V371"/>
  <c r="U371"/>
  <c r="T371"/>
  <c r="S371"/>
  <c r="R371"/>
  <c r="Q371"/>
  <c r="P371"/>
  <c r="O371"/>
  <c r="N371"/>
  <c r="L371"/>
  <c r="J371"/>
  <c r="I371"/>
  <c r="H371"/>
  <c r="G371"/>
  <c r="F371"/>
  <c r="E371"/>
  <c r="D371"/>
  <c r="C371"/>
  <c r="B371"/>
  <c r="AJ370"/>
  <c r="AH370"/>
  <c r="AG370"/>
  <c r="AF370"/>
  <c r="AE370"/>
  <c r="AD370"/>
  <c r="AC370"/>
  <c r="AB370"/>
  <c r="AA370"/>
  <c r="Z370"/>
  <c r="X370"/>
  <c r="V370"/>
  <c r="U370"/>
  <c r="T370"/>
  <c r="S370"/>
  <c r="R370"/>
  <c r="Q370"/>
  <c r="P370"/>
  <c r="O370"/>
  <c r="N370"/>
  <c r="L370"/>
  <c r="J370"/>
  <c r="I370"/>
  <c r="H370"/>
  <c r="G370"/>
  <c r="F370"/>
  <c r="E370"/>
  <c r="D370"/>
  <c r="C370"/>
  <c r="B370"/>
  <c r="AJ369"/>
  <c r="AH369"/>
  <c r="AG369"/>
  <c r="AF369"/>
  <c r="AE369"/>
  <c r="AD369"/>
  <c r="AC369"/>
  <c r="AB369"/>
  <c r="AA369"/>
  <c r="Z369"/>
  <c r="X369"/>
  <c r="V369"/>
  <c r="U369"/>
  <c r="T369"/>
  <c r="S369"/>
  <c r="R369"/>
  <c r="Q369"/>
  <c r="P369"/>
  <c r="O369"/>
  <c r="N369"/>
  <c r="L369"/>
  <c r="J369"/>
  <c r="I369"/>
  <c r="H369"/>
  <c r="G369"/>
  <c r="F369"/>
  <c r="E369"/>
  <c r="D369"/>
  <c r="C369"/>
  <c r="B369"/>
  <c r="AJ368"/>
  <c r="AH368"/>
  <c r="AG368"/>
  <c r="AF368"/>
  <c r="AE368"/>
  <c r="AD368"/>
  <c r="AC368"/>
  <c r="AB368"/>
  <c r="AA368"/>
  <c r="Z368"/>
  <c r="X368"/>
  <c r="V368"/>
  <c r="U368"/>
  <c r="T368"/>
  <c r="S368"/>
  <c r="R368"/>
  <c r="Q368"/>
  <c r="P368"/>
  <c r="O368"/>
  <c r="N368"/>
  <c r="L368"/>
  <c r="J368"/>
  <c r="I368"/>
  <c r="H368"/>
  <c r="G368"/>
  <c r="F368"/>
  <c r="E368"/>
  <c r="D368"/>
  <c r="C368"/>
  <c r="B368"/>
  <c r="AJ367"/>
  <c r="AH367"/>
  <c r="AG367"/>
  <c r="AF367"/>
  <c r="AE367"/>
  <c r="AD367"/>
  <c r="AC367"/>
  <c r="AB367"/>
  <c r="AA367"/>
  <c r="Z367"/>
  <c r="X367"/>
  <c r="V367"/>
  <c r="U367"/>
  <c r="T367"/>
  <c r="S367"/>
  <c r="R367"/>
  <c r="Q367"/>
  <c r="P367"/>
  <c r="O367"/>
  <c r="N367"/>
  <c r="L367"/>
  <c r="J367"/>
  <c r="I367"/>
  <c r="H367"/>
  <c r="G367"/>
  <c r="F367"/>
  <c r="E367"/>
  <c r="D367"/>
  <c r="C367"/>
  <c r="B367"/>
  <c r="AJ366"/>
  <c r="AH366"/>
  <c r="AG366"/>
  <c r="AF366"/>
  <c r="AE366"/>
  <c r="AD366"/>
  <c r="AC366"/>
  <c r="AB366"/>
  <c r="AA366"/>
  <c r="Z366"/>
  <c r="X366"/>
  <c r="V366"/>
  <c r="U366"/>
  <c r="T366"/>
  <c r="S366"/>
  <c r="R366"/>
  <c r="Q366"/>
  <c r="P366"/>
  <c r="O366"/>
  <c r="N366"/>
  <c r="L366"/>
  <c r="J366"/>
  <c r="I366"/>
  <c r="H366"/>
  <c r="G366"/>
  <c r="F366"/>
  <c r="E366"/>
  <c r="D366"/>
  <c r="C366"/>
  <c r="B366"/>
  <c r="AJ365"/>
  <c r="AH365"/>
  <c r="AG365"/>
  <c r="AF365"/>
  <c r="AE365"/>
  <c r="AD365"/>
  <c r="AC365"/>
  <c r="AB365"/>
  <c r="AA365"/>
  <c r="Z365"/>
  <c r="X365"/>
  <c r="V365"/>
  <c r="U365"/>
  <c r="T365"/>
  <c r="S365"/>
  <c r="R365"/>
  <c r="Q365"/>
  <c r="P365"/>
  <c r="O365"/>
  <c r="N365"/>
  <c r="L365"/>
  <c r="J365"/>
  <c r="I365"/>
  <c r="H365"/>
  <c r="G365"/>
  <c r="F365"/>
  <c r="E365"/>
  <c r="D365"/>
  <c r="C365"/>
  <c r="B365"/>
  <c r="AJ364"/>
  <c r="AH364"/>
  <c r="AG364"/>
  <c r="AF364"/>
  <c r="AE364"/>
  <c r="AD364"/>
  <c r="AC364"/>
  <c r="AB364"/>
  <c r="AA364"/>
  <c r="Z364"/>
  <c r="X364"/>
  <c r="V364"/>
  <c r="U364"/>
  <c r="T364"/>
  <c r="S364"/>
  <c r="R364"/>
  <c r="Q364"/>
  <c r="P364"/>
  <c r="O364"/>
  <c r="N364"/>
  <c r="L364"/>
  <c r="J364"/>
  <c r="I364"/>
  <c r="H364"/>
  <c r="G364"/>
  <c r="F364"/>
  <c r="E364"/>
  <c r="D364"/>
  <c r="C364"/>
  <c r="B364"/>
  <c r="AJ363"/>
  <c r="AH363"/>
  <c r="AG363"/>
  <c r="AF363"/>
  <c r="AE363"/>
  <c r="AD363"/>
  <c r="AC363"/>
  <c r="AB363"/>
  <c r="AA363"/>
  <c r="Z363"/>
  <c r="X363"/>
  <c r="V363"/>
  <c r="U363"/>
  <c r="T363"/>
  <c r="S363"/>
  <c r="R363"/>
  <c r="Q363"/>
  <c r="P363"/>
  <c r="O363"/>
  <c r="N363"/>
  <c r="L363"/>
  <c r="J363"/>
  <c r="I363"/>
  <c r="H363"/>
  <c r="G363"/>
  <c r="F363"/>
  <c r="E363"/>
  <c r="D363"/>
  <c r="C363"/>
  <c r="B363"/>
  <c r="AJ362"/>
  <c r="AH362"/>
  <c r="AG362"/>
  <c r="AF362"/>
  <c r="AE362"/>
  <c r="AD362"/>
  <c r="AC362"/>
  <c r="AB362"/>
  <c r="AA362"/>
  <c r="Z362"/>
  <c r="X362"/>
  <c r="V362"/>
  <c r="U362"/>
  <c r="T362"/>
  <c r="S362"/>
  <c r="R362"/>
  <c r="Q362"/>
  <c r="P362"/>
  <c r="O362"/>
  <c r="N362"/>
  <c r="L362"/>
  <c r="J362"/>
  <c r="I362"/>
  <c r="H362"/>
  <c r="G362"/>
  <c r="F362"/>
  <c r="E362"/>
  <c r="D362"/>
  <c r="C362"/>
  <c r="B362"/>
  <c r="AJ361"/>
  <c r="AH361"/>
  <c r="AG361"/>
  <c r="AF361"/>
  <c r="AE361"/>
  <c r="AD361"/>
  <c r="AC361"/>
  <c r="AB361"/>
  <c r="AA361"/>
  <c r="Z361"/>
  <c r="X361"/>
  <c r="V361"/>
  <c r="U361"/>
  <c r="T361"/>
  <c r="S361"/>
  <c r="R361"/>
  <c r="Q361"/>
  <c r="P361"/>
  <c r="O361"/>
  <c r="N361"/>
  <c r="L361"/>
  <c r="J361"/>
  <c r="I361"/>
  <c r="H361"/>
  <c r="G361"/>
  <c r="F361"/>
  <c r="E361"/>
  <c r="D361"/>
  <c r="C361"/>
  <c r="B361"/>
  <c r="AJ360"/>
  <c r="AH360"/>
  <c r="AG360"/>
  <c r="AF360"/>
  <c r="AE360"/>
  <c r="AD360"/>
  <c r="AC360"/>
  <c r="AB360"/>
  <c r="AA360"/>
  <c r="Z360"/>
  <c r="X360"/>
  <c r="V360"/>
  <c r="U360"/>
  <c r="T360"/>
  <c r="S360"/>
  <c r="R360"/>
  <c r="Q360"/>
  <c r="P360"/>
  <c r="O360"/>
  <c r="N360"/>
  <c r="L360"/>
  <c r="J360"/>
  <c r="I360"/>
  <c r="H360"/>
  <c r="G360"/>
  <c r="F360"/>
  <c r="E360"/>
  <c r="D360"/>
  <c r="C360"/>
  <c r="B360"/>
  <c r="AJ359"/>
  <c r="AH359"/>
  <c r="AG359"/>
  <c r="AF359"/>
  <c r="AE359"/>
  <c r="AD359"/>
  <c r="AC359"/>
  <c r="AB359"/>
  <c r="AA359"/>
  <c r="Z359"/>
  <c r="X359"/>
  <c r="V359"/>
  <c r="U359"/>
  <c r="T359"/>
  <c r="S359"/>
  <c r="R359"/>
  <c r="Q359"/>
  <c r="P359"/>
  <c r="O359"/>
  <c r="N359"/>
  <c r="L359"/>
  <c r="J359"/>
  <c r="I359"/>
  <c r="H359"/>
  <c r="G359"/>
  <c r="F359"/>
  <c r="E359"/>
  <c r="D359"/>
  <c r="C359"/>
  <c r="B359"/>
  <c r="AJ358"/>
  <c r="AH358"/>
  <c r="AG358"/>
  <c r="AF358"/>
  <c r="AE358"/>
  <c r="AD358"/>
  <c r="AC358"/>
  <c r="AB358"/>
  <c r="AA358"/>
  <c r="Z358"/>
  <c r="X358"/>
  <c r="V358"/>
  <c r="U358"/>
  <c r="T358"/>
  <c r="S358"/>
  <c r="R358"/>
  <c r="Q358"/>
  <c r="P358"/>
  <c r="O358"/>
  <c r="N358"/>
  <c r="L358"/>
  <c r="J358"/>
  <c r="I358"/>
  <c r="H358"/>
  <c r="G358"/>
  <c r="F358"/>
  <c r="E358"/>
  <c r="D358"/>
  <c r="C358"/>
  <c r="B358"/>
  <c r="AJ357"/>
  <c r="AH357"/>
  <c r="AG357"/>
  <c r="AF357"/>
  <c r="AE357"/>
  <c r="AD357"/>
  <c r="AC357"/>
  <c r="AB357"/>
  <c r="AA357"/>
  <c r="Z357"/>
  <c r="X357"/>
  <c r="V357"/>
  <c r="U357"/>
  <c r="T357"/>
  <c r="S357"/>
  <c r="R357"/>
  <c r="Q357"/>
  <c r="P357"/>
  <c r="O357"/>
  <c r="N357"/>
  <c r="L357"/>
  <c r="J357"/>
  <c r="I357"/>
  <c r="H357"/>
  <c r="G357"/>
  <c r="F357"/>
  <c r="E357"/>
  <c r="D357"/>
  <c r="C357"/>
  <c r="B357"/>
  <c r="AJ356"/>
  <c r="AH356"/>
  <c r="AG356"/>
  <c r="AF356"/>
  <c r="AE356"/>
  <c r="AD356"/>
  <c r="AC356"/>
  <c r="AB356"/>
  <c r="AA356"/>
  <c r="Z356"/>
  <c r="X356"/>
  <c r="V356"/>
  <c r="U356"/>
  <c r="T356"/>
  <c r="S356"/>
  <c r="R356"/>
  <c r="Q356"/>
  <c r="P356"/>
  <c r="O356"/>
  <c r="N356"/>
  <c r="L356"/>
  <c r="J356"/>
  <c r="I356"/>
  <c r="H356"/>
  <c r="G356"/>
  <c r="F356"/>
  <c r="E356"/>
  <c r="D356"/>
  <c r="C356"/>
  <c r="B356"/>
  <c r="AJ355"/>
  <c r="AH355"/>
  <c r="AG355"/>
  <c r="AF355"/>
  <c r="AE355"/>
  <c r="AD355"/>
  <c r="AC355"/>
  <c r="AB355"/>
  <c r="AA355"/>
  <c r="Z355"/>
  <c r="X355"/>
  <c r="V355"/>
  <c r="U355"/>
  <c r="T355"/>
  <c r="S355"/>
  <c r="R355"/>
  <c r="Q355"/>
  <c r="P355"/>
  <c r="O355"/>
  <c r="N355"/>
  <c r="L355"/>
  <c r="J355"/>
  <c r="I355"/>
  <c r="H355"/>
  <c r="G355"/>
  <c r="F355"/>
  <c r="E355"/>
  <c r="D355"/>
  <c r="C355"/>
  <c r="B355"/>
  <c r="AJ354"/>
  <c r="AH354"/>
  <c r="AG354"/>
  <c r="AF354"/>
  <c r="AE354"/>
  <c r="AD354"/>
  <c r="AC354"/>
  <c r="AB354"/>
  <c r="AA354"/>
  <c r="Z354"/>
  <c r="X354"/>
  <c r="V354"/>
  <c r="U354"/>
  <c r="T354"/>
  <c r="S354"/>
  <c r="R354"/>
  <c r="Q354"/>
  <c r="P354"/>
  <c r="O354"/>
  <c r="N354"/>
  <c r="L354"/>
  <c r="J354"/>
  <c r="I354"/>
  <c r="H354"/>
  <c r="G354"/>
  <c r="F354"/>
  <c r="E354"/>
  <c r="D354"/>
  <c r="C354"/>
  <c r="B354"/>
  <c r="AJ353"/>
  <c r="AH353"/>
  <c r="AG353"/>
  <c r="AF353"/>
  <c r="AE353"/>
  <c r="AD353"/>
  <c r="AC353"/>
  <c r="AB353"/>
  <c r="AA353"/>
  <c r="Z353"/>
  <c r="X353"/>
  <c r="V353"/>
  <c r="U353"/>
  <c r="T353"/>
  <c r="S353"/>
  <c r="R353"/>
  <c r="Q353"/>
  <c r="P353"/>
  <c r="O353"/>
  <c r="N353"/>
  <c r="L353"/>
  <c r="J353"/>
  <c r="I353"/>
  <c r="H353"/>
  <c r="G353"/>
  <c r="F353"/>
  <c r="E353"/>
  <c r="D353"/>
  <c r="C353"/>
  <c r="B353"/>
  <c r="AJ352"/>
  <c r="AH352"/>
  <c r="AG352"/>
  <c r="AF352"/>
  <c r="AE352"/>
  <c r="AD352"/>
  <c r="AC352"/>
  <c r="AB352"/>
  <c r="AA352"/>
  <c r="Z352"/>
  <c r="X352"/>
  <c r="V352"/>
  <c r="U352"/>
  <c r="T352"/>
  <c r="S352"/>
  <c r="R352"/>
  <c r="Q352"/>
  <c r="P352"/>
  <c r="O352"/>
  <c r="N352"/>
  <c r="L352"/>
  <c r="J352"/>
  <c r="I352"/>
  <c r="H352"/>
  <c r="G352"/>
  <c r="F352"/>
  <c r="E352"/>
  <c r="D352"/>
  <c r="C352"/>
  <c r="B352"/>
  <c r="AJ351"/>
  <c r="AH351"/>
  <c r="AG351"/>
  <c r="AF351"/>
  <c r="AE351"/>
  <c r="AD351"/>
  <c r="AC351"/>
  <c r="AB351"/>
  <c r="AA351"/>
  <c r="Z351"/>
  <c r="X351"/>
  <c r="V351"/>
  <c r="U351"/>
  <c r="T351"/>
  <c r="S351"/>
  <c r="R351"/>
  <c r="Q351"/>
  <c r="P351"/>
  <c r="O351"/>
  <c r="N351"/>
  <c r="L351"/>
  <c r="J351"/>
  <c r="I351"/>
  <c r="H351"/>
  <c r="G351"/>
  <c r="F351"/>
  <c r="E351"/>
  <c r="D351"/>
  <c r="C351"/>
  <c r="B351"/>
  <c r="AJ350"/>
  <c r="AH350"/>
  <c r="AG350"/>
  <c r="AF350"/>
  <c r="AE350"/>
  <c r="AD350"/>
  <c r="AC350"/>
  <c r="AB350"/>
  <c r="AA350"/>
  <c r="Z350"/>
  <c r="X350"/>
  <c r="V350"/>
  <c r="U350"/>
  <c r="T350"/>
  <c r="S350"/>
  <c r="R350"/>
  <c r="Q350"/>
  <c r="P350"/>
  <c r="O350"/>
  <c r="N350"/>
  <c r="L350"/>
  <c r="J350"/>
  <c r="I350"/>
  <c r="H350"/>
  <c r="G350"/>
  <c r="F350"/>
  <c r="E350"/>
  <c r="D350"/>
  <c r="C350"/>
  <c r="B350"/>
  <c r="AJ349"/>
  <c r="AH349"/>
  <c r="AG349"/>
  <c r="AF349"/>
  <c r="AE349"/>
  <c r="AD349"/>
  <c r="AC349"/>
  <c r="AB349"/>
  <c r="AA349"/>
  <c r="Z349"/>
  <c r="X349"/>
  <c r="V349"/>
  <c r="U349"/>
  <c r="T349"/>
  <c r="S349"/>
  <c r="R349"/>
  <c r="Q349"/>
  <c r="P349"/>
  <c r="O349"/>
  <c r="N349"/>
  <c r="L349"/>
  <c r="J349"/>
  <c r="I349"/>
  <c r="H349"/>
  <c r="G349"/>
  <c r="F349"/>
  <c r="E349"/>
  <c r="D349"/>
  <c r="C349"/>
  <c r="B349"/>
  <c r="AJ348"/>
  <c r="AH348"/>
  <c r="AG348"/>
  <c r="AF348"/>
  <c r="AE348"/>
  <c r="AD348"/>
  <c r="AC348"/>
  <c r="AB348"/>
  <c r="AA348"/>
  <c r="Z348"/>
  <c r="X348"/>
  <c r="V348"/>
  <c r="U348"/>
  <c r="T348"/>
  <c r="S348"/>
  <c r="R348"/>
  <c r="Q348"/>
  <c r="P348"/>
  <c r="O348"/>
  <c r="N348"/>
  <c r="L348"/>
  <c r="J348"/>
  <c r="I348"/>
  <c r="H348"/>
  <c r="G348"/>
  <c r="F348"/>
  <c r="E348"/>
  <c r="D348"/>
  <c r="C348"/>
  <c r="B348"/>
  <c r="AJ347"/>
  <c r="AH347"/>
  <c r="AG347"/>
  <c r="AF347"/>
  <c r="AE347"/>
  <c r="AD347"/>
  <c r="AC347"/>
  <c r="AB347"/>
  <c r="AA347"/>
  <c r="Z347"/>
  <c r="X347"/>
  <c r="V347"/>
  <c r="U347"/>
  <c r="T347"/>
  <c r="S347"/>
  <c r="R347"/>
  <c r="Q347"/>
  <c r="P347"/>
  <c r="O347"/>
  <c r="N347"/>
  <c r="L347"/>
  <c r="J347"/>
  <c r="I347"/>
  <c r="H347"/>
  <c r="G347"/>
  <c r="F347"/>
  <c r="E347"/>
  <c r="D347"/>
  <c r="C347"/>
  <c r="B347"/>
  <c r="AJ346"/>
  <c r="AH346"/>
  <c r="AG346"/>
  <c r="AF346"/>
  <c r="AE346"/>
  <c r="AD346"/>
  <c r="AC346"/>
  <c r="AB346"/>
  <c r="AA346"/>
  <c r="Z346"/>
  <c r="X346"/>
  <c r="V346"/>
  <c r="U346"/>
  <c r="T346"/>
  <c r="S346"/>
  <c r="R346"/>
  <c r="Q346"/>
  <c r="P346"/>
  <c r="O346"/>
  <c r="N346"/>
  <c r="L346"/>
  <c r="J346"/>
  <c r="I346"/>
  <c r="H346"/>
  <c r="G346"/>
  <c r="F346"/>
  <c r="E346"/>
  <c r="D346"/>
  <c r="C346"/>
  <c r="B346"/>
  <c r="AJ345"/>
  <c r="AH345"/>
  <c r="AG345"/>
  <c r="AF345"/>
  <c r="AE345"/>
  <c r="AD345"/>
  <c r="AC345"/>
  <c r="AB345"/>
  <c r="AA345"/>
  <c r="Z345"/>
  <c r="X345"/>
  <c r="V345"/>
  <c r="U345"/>
  <c r="T345"/>
  <c r="S345"/>
  <c r="R345"/>
  <c r="Q345"/>
  <c r="P345"/>
  <c r="O345"/>
  <c r="N345"/>
  <c r="L345"/>
  <c r="J345"/>
  <c r="I345"/>
  <c r="H345"/>
  <c r="G345"/>
  <c r="F345"/>
  <c r="E345"/>
  <c r="D345"/>
  <c r="C345"/>
  <c r="B345"/>
  <c r="AJ344"/>
  <c r="AH344"/>
  <c r="AG344"/>
  <c r="AF344"/>
  <c r="AE344"/>
  <c r="AD344"/>
  <c r="AC344"/>
  <c r="AB344"/>
  <c r="AA344"/>
  <c r="Z344"/>
  <c r="X344"/>
  <c r="V344"/>
  <c r="U344"/>
  <c r="T344"/>
  <c r="S344"/>
  <c r="R344"/>
  <c r="Q344"/>
  <c r="P344"/>
  <c r="O344"/>
  <c r="N344"/>
  <c r="L344"/>
  <c r="J344"/>
  <c r="I344"/>
  <c r="H344"/>
  <c r="G344"/>
  <c r="F344"/>
  <c r="E344"/>
  <c r="D344"/>
  <c r="C344"/>
  <c r="B344"/>
  <c r="AJ343"/>
  <c r="AH343"/>
  <c r="AG343"/>
  <c r="AF343"/>
  <c r="AE343"/>
  <c r="AD343"/>
  <c r="AC343"/>
  <c r="AB343"/>
  <c r="AA343"/>
  <c r="Z343"/>
  <c r="X343"/>
  <c r="V343"/>
  <c r="U343"/>
  <c r="T343"/>
  <c r="S343"/>
  <c r="R343"/>
  <c r="Q343"/>
  <c r="P343"/>
  <c r="O343"/>
  <c r="N343"/>
  <c r="L343"/>
  <c r="J343"/>
  <c r="I343"/>
  <c r="H343"/>
  <c r="G343"/>
  <c r="F343"/>
  <c r="E343"/>
  <c r="D343"/>
  <c r="C343"/>
  <c r="B343"/>
  <c r="AJ342"/>
  <c r="AH342"/>
  <c r="AG342"/>
  <c r="AF342"/>
  <c r="AE342"/>
  <c r="AD342"/>
  <c r="AC342"/>
  <c r="AB342"/>
  <c r="AA342"/>
  <c r="Z342"/>
  <c r="X342"/>
  <c r="V342"/>
  <c r="U342"/>
  <c r="T342"/>
  <c r="S342"/>
  <c r="R342"/>
  <c r="Q342"/>
  <c r="P342"/>
  <c r="O342"/>
  <c r="N342"/>
  <c r="L342"/>
  <c r="J342"/>
  <c r="I342"/>
  <c r="H342"/>
  <c r="G342"/>
  <c r="F342"/>
  <c r="E342"/>
  <c r="D342"/>
  <c r="C342"/>
  <c r="B342"/>
  <c r="AJ341"/>
  <c r="AH341"/>
  <c r="AG341"/>
  <c r="AF341"/>
  <c r="AE341"/>
  <c r="AD341"/>
  <c r="AC341"/>
  <c r="AB341"/>
  <c r="AA341"/>
  <c r="Z341"/>
  <c r="X341"/>
  <c r="V341"/>
  <c r="U341"/>
  <c r="T341"/>
  <c r="S341"/>
  <c r="R341"/>
  <c r="Q341"/>
  <c r="P341"/>
  <c r="O341"/>
  <c r="N341"/>
  <c r="L341"/>
  <c r="J341"/>
  <c r="I341"/>
  <c r="H341"/>
  <c r="G341"/>
  <c r="F341"/>
  <c r="E341"/>
  <c r="D341"/>
  <c r="C341"/>
  <c r="B341"/>
  <c r="AJ340"/>
  <c r="AH340"/>
  <c r="AG340"/>
  <c r="AF340"/>
  <c r="AE340"/>
  <c r="AD340"/>
  <c r="AC340"/>
  <c r="AB340"/>
  <c r="AA340"/>
  <c r="Z340"/>
  <c r="X340"/>
  <c r="V340"/>
  <c r="U340"/>
  <c r="T340"/>
  <c r="S340"/>
  <c r="R340"/>
  <c r="Q340"/>
  <c r="P340"/>
  <c r="O340"/>
  <c r="N340"/>
  <c r="L340"/>
  <c r="J340"/>
  <c r="I340"/>
  <c r="H340"/>
  <c r="G340"/>
  <c r="F340"/>
  <c r="E340"/>
  <c r="D340"/>
  <c r="C340"/>
  <c r="B340"/>
  <c r="AJ339"/>
  <c r="AH339"/>
  <c r="AG339"/>
  <c r="AF339"/>
  <c r="AE339"/>
  <c r="AD339"/>
  <c r="AC339"/>
  <c r="AB339"/>
  <c r="AA339"/>
  <c r="Z339"/>
  <c r="X339"/>
  <c r="V339"/>
  <c r="U339"/>
  <c r="T339"/>
  <c r="S339"/>
  <c r="R339"/>
  <c r="Q339"/>
  <c r="P339"/>
  <c r="O339"/>
  <c r="N339"/>
  <c r="L339"/>
  <c r="J339"/>
  <c r="I339"/>
  <c r="H339"/>
  <c r="G339"/>
  <c r="F339"/>
  <c r="E339"/>
  <c r="D339"/>
  <c r="C339"/>
  <c r="B339"/>
  <c r="AJ338"/>
  <c r="AH338"/>
  <c r="AG338"/>
  <c r="AF338"/>
  <c r="AE338"/>
  <c r="AD338"/>
  <c r="AC338"/>
  <c r="AB338"/>
  <c r="AA338"/>
  <c r="Z338"/>
  <c r="X338"/>
  <c r="V338"/>
  <c r="U338"/>
  <c r="T338"/>
  <c r="S338"/>
  <c r="R338"/>
  <c r="Q338"/>
  <c r="P338"/>
  <c r="O338"/>
  <c r="N338"/>
  <c r="L338"/>
  <c r="J338"/>
  <c r="I338"/>
  <c r="H338"/>
  <c r="G338"/>
  <c r="F338"/>
  <c r="E338"/>
  <c r="D338"/>
  <c r="C338"/>
  <c r="B338"/>
  <c r="AJ337"/>
  <c r="AH337"/>
  <c r="AG337"/>
  <c r="AF337"/>
  <c r="AE337"/>
  <c r="AD337"/>
  <c r="AC337"/>
  <c r="AB337"/>
  <c r="AA337"/>
  <c r="Z337"/>
  <c r="X337"/>
  <c r="V337"/>
  <c r="U337"/>
  <c r="T337"/>
  <c r="S337"/>
  <c r="R337"/>
  <c r="Q337"/>
  <c r="P337"/>
  <c r="O337"/>
  <c r="N337"/>
  <c r="L337"/>
  <c r="J337"/>
  <c r="I337"/>
  <c r="H337"/>
  <c r="G337"/>
  <c r="F337"/>
  <c r="E337"/>
  <c r="D337"/>
  <c r="C337"/>
  <c r="B337"/>
  <c r="AJ336"/>
  <c r="AH336"/>
  <c r="AG336"/>
  <c r="AF336"/>
  <c r="AE336"/>
  <c r="AD336"/>
  <c r="AC336"/>
  <c r="AB336"/>
  <c r="AA336"/>
  <c r="Z336"/>
  <c r="X336"/>
  <c r="V336"/>
  <c r="U336"/>
  <c r="T336"/>
  <c r="S336"/>
  <c r="R336"/>
  <c r="Q336"/>
  <c r="P336"/>
  <c r="O336"/>
  <c r="N336"/>
  <c r="L336"/>
  <c r="J336"/>
  <c r="I336"/>
  <c r="H336"/>
  <c r="G336"/>
  <c r="F336"/>
  <c r="E336"/>
  <c r="D336"/>
  <c r="C336"/>
  <c r="B336"/>
  <c r="AJ335"/>
  <c r="AH335"/>
  <c r="AG335"/>
  <c r="AF335"/>
  <c r="AE335"/>
  <c r="AD335"/>
  <c r="AC335"/>
  <c r="AB335"/>
  <c r="AA335"/>
  <c r="Z335"/>
  <c r="X335"/>
  <c r="V335"/>
  <c r="U335"/>
  <c r="T335"/>
  <c r="S335"/>
  <c r="R335"/>
  <c r="Q335"/>
  <c r="P335"/>
  <c r="O335"/>
  <c r="N335"/>
  <c r="L335"/>
  <c r="J335"/>
  <c r="I335"/>
  <c r="H335"/>
  <c r="G335"/>
  <c r="F335"/>
  <c r="E335"/>
  <c r="D335"/>
  <c r="C335"/>
  <c r="B335"/>
  <c r="AJ334"/>
  <c r="AH334"/>
  <c r="AG334"/>
  <c r="AF334"/>
  <c r="AE334"/>
  <c r="AD334"/>
  <c r="AC334"/>
  <c r="AB334"/>
  <c r="AA334"/>
  <c r="Z334"/>
  <c r="X334"/>
  <c r="V334"/>
  <c r="U334"/>
  <c r="T334"/>
  <c r="S334"/>
  <c r="R334"/>
  <c r="Q334"/>
  <c r="P334"/>
  <c r="O334"/>
  <c r="N334"/>
  <c r="L334"/>
  <c r="J334"/>
  <c r="I334"/>
  <c r="H334"/>
  <c r="G334"/>
  <c r="F334"/>
  <c r="E334"/>
  <c r="D334"/>
  <c r="C334"/>
  <c r="B334"/>
  <c r="AJ333"/>
  <c r="AH333"/>
  <c r="AG333"/>
  <c r="AF333"/>
  <c r="AE333"/>
  <c r="AD333"/>
  <c r="AC333"/>
  <c r="AB333"/>
  <c r="AA333"/>
  <c r="Z333"/>
  <c r="X333"/>
  <c r="V333"/>
  <c r="U333"/>
  <c r="T333"/>
  <c r="S333"/>
  <c r="R333"/>
  <c r="Q333"/>
  <c r="P333"/>
  <c r="O333"/>
  <c r="N333"/>
  <c r="L333"/>
  <c r="J333"/>
  <c r="I333"/>
  <c r="H333"/>
  <c r="G333"/>
  <c r="F333"/>
  <c r="E333"/>
  <c r="D333"/>
  <c r="C333"/>
  <c r="B333"/>
  <c r="AJ332"/>
  <c r="AH332"/>
  <c r="AG332"/>
  <c r="AF332"/>
  <c r="AE332"/>
  <c r="AD332"/>
  <c r="AC332"/>
  <c r="AB332"/>
  <c r="AA332"/>
  <c r="Z332"/>
  <c r="X332"/>
  <c r="V332"/>
  <c r="U332"/>
  <c r="T332"/>
  <c r="S332"/>
  <c r="R332"/>
  <c r="Q332"/>
  <c r="P332"/>
  <c r="O332"/>
  <c r="N332"/>
  <c r="L332"/>
  <c r="J332"/>
  <c r="I332"/>
  <c r="H332"/>
  <c r="G332"/>
  <c r="F332"/>
  <c r="E332"/>
  <c r="D332"/>
  <c r="C332"/>
  <c r="B332"/>
  <c r="AJ331"/>
  <c r="AH331"/>
  <c r="AG331"/>
  <c r="AF331"/>
  <c r="AE331"/>
  <c r="AD331"/>
  <c r="AC331"/>
  <c r="AB331"/>
  <c r="AA331"/>
  <c r="Z331"/>
  <c r="X331"/>
  <c r="V331"/>
  <c r="U331"/>
  <c r="T331"/>
  <c r="S331"/>
  <c r="R331"/>
  <c r="Q331"/>
  <c r="P331"/>
  <c r="O331"/>
  <c r="N331"/>
  <c r="L331"/>
  <c r="J331"/>
  <c r="I331"/>
  <c r="H331"/>
  <c r="G331"/>
  <c r="F331"/>
  <c r="E331"/>
  <c r="D331"/>
  <c r="C331"/>
  <c r="B331"/>
  <c r="AJ330"/>
  <c r="AH330"/>
  <c r="AG330"/>
  <c r="AF330"/>
  <c r="AE330"/>
  <c r="AD330"/>
  <c r="AC330"/>
  <c r="AB330"/>
  <c r="AA330"/>
  <c r="Z330"/>
  <c r="X330"/>
  <c r="V330"/>
  <c r="U330"/>
  <c r="T330"/>
  <c r="S330"/>
  <c r="R330"/>
  <c r="Q330"/>
  <c r="P330"/>
  <c r="O330"/>
  <c r="N330"/>
  <c r="L330"/>
  <c r="J330"/>
  <c r="I330"/>
  <c r="H330"/>
  <c r="G330"/>
  <c r="F330"/>
  <c r="E330"/>
  <c r="D330"/>
  <c r="C330"/>
  <c r="B330"/>
  <c r="AJ329"/>
  <c r="AH329"/>
  <c r="AG329"/>
  <c r="AF329"/>
  <c r="AE329"/>
  <c r="AD329"/>
  <c r="AC329"/>
  <c r="AB329"/>
  <c r="AA329"/>
  <c r="Z329"/>
  <c r="X329"/>
  <c r="V329"/>
  <c r="U329"/>
  <c r="T329"/>
  <c r="S329"/>
  <c r="R329"/>
  <c r="Q329"/>
  <c r="P329"/>
  <c r="O329"/>
  <c r="N329"/>
  <c r="L329"/>
  <c r="J329"/>
  <c r="I329"/>
  <c r="H329"/>
  <c r="G329"/>
  <c r="F329"/>
  <c r="E329"/>
  <c r="D329"/>
  <c r="C329"/>
  <c r="B329"/>
  <c r="AJ328"/>
  <c r="AH328"/>
  <c r="AG328"/>
  <c r="AF328"/>
  <c r="AE328"/>
  <c r="AD328"/>
  <c r="AC328"/>
  <c r="AB328"/>
  <c r="AA328"/>
  <c r="Z328"/>
  <c r="X328"/>
  <c r="V328"/>
  <c r="U328"/>
  <c r="T328"/>
  <c r="S328"/>
  <c r="R328"/>
  <c r="Q328"/>
  <c r="P328"/>
  <c r="O328"/>
  <c r="N328"/>
  <c r="L328"/>
  <c r="J328"/>
  <c r="I328"/>
  <c r="H328"/>
  <c r="G328"/>
  <c r="F328"/>
  <c r="E328"/>
  <c r="D328"/>
  <c r="C328"/>
  <c r="B328"/>
  <c r="AJ327"/>
  <c r="AH327"/>
  <c r="AG327"/>
  <c r="AF327"/>
  <c r="AE327"/>
  <c r="AD327"/>
  <c r="AC327"/>
  <c r="AB327"/>
  <c r="AA327"/>
  <c r="Z327"/>
  <c r="X327"/>
  <c r="V327"/>
  <c r="U327"/>
  <c r="T327"/>
  <c r="S327"/>
  <c r="R327"/>
  <c r="Q327"/>
  <c r="P327"/>
  <c r="O327"/>
  <c r="N327"/>
  <c r="L327"/>
  <c r="J327"/>
  <c r="I327"/>
  <c r="H327"/>
  <c r="G327"/>
  <c r="F327"/>
  <c r="E327"/>
  <c r="D327"/>
  <c r="C327"/>
  <c r="B327"/>
  <c r="AJ326"/>
  <c r="AH326"/>
  <c r="AG326"/>
  <c r="AF326"/>
  <c r="AE326"/>
  <c r="AD326"/>
  <c r="AC326"/>
  <c r="AB326"/>
  <c r="AA326"/>
  <c r="Z326"/>
  <c r="X326"/>
  <c r="V326"/>
  <c r="U326"/>
  <c r="T326"/>
  <c r="S326"/>
  <c r="R326"/>
  <c r="Q326"/>
  <c r="P326"/>
  <c r="O326"/>
  <c r="N326"/>
  <c r="L326"/>
  <c r="J326"/>
  <c r="I326"/>
  <c r="H326"/>
  <c r="G326"/>
  <c r="F326"/>
  <c r="E326"/>
  <c r="D326"/>
  <c r="C326"/>
  <c r="B326"/>
  <c r="AJ325"/>
  <c r="AH325"/>
  <c r="AG325"/>
  <c r="AF325"/>
  <c r="AE325"/>
  <c r="AD325"/>
  <c r="AC325"/>
  <c r="AB325"/>
  <c r="AA325"/>
  <c r="Z325"/>
  <c r="X325"/>
  <c r="V325"/>
  <c r="U325"/>
  <c r="T325"/>
  <c r="S325"/>
  <c r="R325"/>
  <c r="Q325"/>
  <c r="P325"/>
  <c r="O325"/>
  <c r="N325"/>
  <c r="L325"/>
  <c r="J325"/>
  <c r="I325"/>
  <c r="H325"/>
  <c r="G325"/>
  <c r="F325"/>
  <c r="E325"/>
  <c r="D325"/>
  <c r="C325"/>
  <c r="B325"/>
  <c r="AJ324"/>
  <c r="AH324"/>
  <c r="AG324"/>
  <c r="AF324"/>
  <c r="AE324"/>
  <c r="AD324"/>
  <c r="AC324"/>
  <c r="AB324"/>
  <c r="AA324"/>
  <c r="Z324"/>
  <c r="X324"/>
  <c r="V324"/>
  <c r="U324"/>
  <c r="T324"/>
  <c r="S324"/>
  <c r="R324"/>
  <c r="Q324"/>
  <c r="P324"/>
  <c r="O324"/>
  <c r="N324"/>
  <c r="L324"/>
  <c r="J324"/>
  <c r="I324"/>
  <c r="H324"/>
  <c r="G324"/>
  <c r="F324"/>
  <c r="E324"/>
  <c r="D324"/>
  <c r="C324"/>
  <c r="B324"/>
  <c r="AJ323"/>
  <c r="AH323"/>
  <c r="AG323"/>
  <c r="AF323"/>
  <c r="AE323"/>
  <c r="AD323"/>
  <c r="AC323"/>
  <c r="AB323"/>
  <c r="AA323"/>
  <c r="Z323"/>
  <c r="X323"/>
  <c r="V323"/>
  <c r="U323"/>
  <c r="T323"/>
  <c r="S323"/>
  <c r="R323"/>
  <c r="Q323"/>
  <c r="P323"/>
  <c r="O323"/>
  <c r="N323"/>
  <c r="L323"/>
  <c r="J323"/>
  <c r="I323"/>
  <c r="H323"/>
  <c r="G323"/>
  <c r="F323"/>
  <c r="E323"/>
  <c r="D323"/>
  <c r="C323"/>
  <c r="B323"/>
  <c r="AJ322"/>
  <c r="AH322"/>
  <c r="AG322"/>
  <c r="AF322"/>
  <c r="AE322"/>
  <c r="AD322"/>
  <c r="AC322"/>
  <c r="AB322"/>
  <c r="AA322"/>
  <c r="Z322"/>
  <c r="X322"/>
  <c r="V322"/>
  <c r="U322"/>
  <c r="T322"/>
  <c r="S322"/>
  <c r="R322"/>
  <c r="Q322"/>
  <c r="P322"/>
  <c r="O322"/>
  <c r="N322"/>
  <c r="L322"/>
  <c r="J322"/>
  <c r="I322"/>
  <c r="H322"/>
  <c r="G322"/>
  <c r="F322"/>
  <c r="E322"/>
  <c r="D322"/>
  <c r="C322"/>
  <c r="B322"/>
  <c r="AJ321"/>
  <c r="AH321"/>
  <c r="AG321"/>
  <c r="AF321"/>
  <c r="AE321"/>
  <c r="AD321"/>
  <c r="AC321"/>
  <c r="AB321"/>
  <c r="AA321"/>
  <c r="Z321"/>
  <c r="X321"/>
  <c r="V321"/>
  <c r="U321"/>
  <c r="T321"/>
  <c r="S321"/>
  <c r="R321"/>
  <c r="Q321"/>
  <c r="P321"/>
  <c r="O321"/>
  <c r="N321"/>
  <c r="L321"/>
  <c r="J321"/>
  <c r="I321"/>
  <c r="H321"/>
  <c r="G321"/>
  <c r="F321"/>
  <c r="E321"/>
  <c r="D321"/>
  <c r="C321"/>
  <c r="B321"/>
  <c r="AJ320"/>
  <c r="AH320"/>
  <c r="AG320"/>
  <c r="AF320"/>
  <c r="AE320"/>
  <c r="AD320"/>
  <c r="AC320"/>
  <c r="AB320"/>
  <c r="AA320"/>
  <c r="Z320"/>
  <c r="X320"/>
  <c r="V320"/>
  <c r="U320"/>
  <c r="T320"/>
  <c r="S320"/>
  <c r="R320"/>
  <c r="Q320"/>
  <c r="P320"/>
  <c r="O320"/>
  <c r="N320"/>
  <c r="L320"/>
  <c r="J320"/>
  <c r="I320"/>
  <c r="H320"/>
  <c r="G320"/>
  <c r="F320"/>
  <c r="E320"/>
  <c r="D320"/>
  <c r="C320"/>
  <c r="B320"/>
  <c r="AJ319"/>
  <c r="AH319"/>
  <c r="AG319"/>
  <c r="AF319"/>
  <c r="AE319"/>
  <c r="AD319"/>
  <c r="AC319"/>
  <c r="AB319"/>
  <c r="AA319"/>
  <c r="Z319"/>
  <c r="X319"/>
  <c r="V319"/>
  <c r="U319"/>
  <c r="T319"/>
  <c r="S319"/>
  <c r="R319"/>
  <c r="Q319"/>
  <c r="P319"/>
  <c r="O319"/>
  <c r="N319"/>
  <c r="L319"/>
  <c r="J319"/>
  <c r="I319"/>
  <c r="H319"/>
  <c r="G319"/>
  <c r="F319"/>
  <c r="E319"/>
  <c r="D319"/>
  <c r="C319"/>
  <c r="B319"/>
  <c r="AJ318"/>
  <c r="AH318"/>
  <c r="AG318"/>
  <c r="AF318"/>
  <c r="AE318"/>
  <c r="AD318"/>
  <c r="AC318"/>
  <c r="AB318"/>
  <c r="AA318"/>
  <c r="Z318"/>
  <c r="X318"/>
  <c r="V318"/>
  <c r="U318"/>
  <c r="T318"/>
  <c r="S318"/>
  <c r="R318"/>
  <c r="Q318"/>
  <c r="P318"/>
  <c r="O318"/>
  <c r="N318"/>
  <c r="L318"/>
  <c r="J318"/>
  <c r="I318"/>
  <c r="H318"/>
  <c r="G318"/>
  <c r="F318"/>
  <c r="E318"/>
  <c r="D318"/>
  <c r="C318"/>
  <c r="B318"/>
  <c r="AJ317"/>
  <c r="AH317"/>
  <c r="AG317"/>
  <c r="AF317"/>
  <c r="AE317"/>
  <c r="AD317"/>
  <c r="AC317"/>
  <c r="AB317"/>
  <c r="AA317"/>
  <c r="Z317"/>
  <c r="X317"/>
  <c r="V317"/>
  <c r="U317"/>
  <c r="T317"/>
  <c r="S317"/>
  <c r="R317"/>
  <c r="Q317"/>
  <c r="P317"/>
  <c r="O317"/>
  <c r="N317"/>
  <c r="L317"/>
  <c r="J317"/>
  <c r="I317"/>
  <c r="H317"/>
  <c r="G317"/>
  <c r="F317"/>
  <c r="E317"/>
  <c r="D317"/>
  <c r="C317"/>
  <c r="B317"/>
  <c r="AJ316"/>
  <c r="AH316"/>
  <c r="AG316"/>
  <c r="AF316"/>
  <c r="AE316"/>
  <c r="AD316"/>
  <c r="AC316"/>
  <c r="AB316"/>
  <c r="AA316"/>
  <c r="Z316"/>
  <c r="X316"/>
  <c r="V316"/>
  <c r="U316"/>
  <c r="T316"/>
  <c r="S316"/>
  <c r="R316"/>
  <c r="Q316"/>
  <c r="P316"/>
  <c r="O316"/>
  <c r="N316"/>
  <c r="L316"/>
  <c r="J316"/>
  <c r="I316"/>
  <c r="H316"/>
  <c r="G316"/>
  <c r="F316"/>
  <c r="E316"/>
  <c r="D316"/>
  <c r="C316"/>
  <c r="B316"/>
  <c r="AJ315"/>
  <c r="AH315"/>
  <c r="AG315"/>
  <c r="AF315"/>
  <c r="AE315"/>
  <c r="AD315"/>
  <c r="AC315"/>
  <c r="AB315"/>
  <c r="AA315"/>
  <c r="Z315"/>
  <c r="X315"/>
  <c r="V315"/>
  <c r="U315"/>
  <c r="T315"/>
  <c r="S315"/>
  <c r="R315"/>
  <c r="Q315"/>
  <c r="P315"/>
  <c r="O315"/>
  <c r="N315"/>
  <c r="L315"/>
  <c r="J315"/>
  <c r="I315"/>
  <c r="H315"/>
  <c r="G315"/>
  <c r="F315"/>
  <c r="E315"/>
  <c r="D315"/>
  <c r="C315"/>
  <c r="B315"/>
  <c r="AJ314"/>
  <c r="AH314"/>
  <c r="AG314"/>
  <c r="AF314"/>
  <c r="AE314"/>
  <c r="AD314"/>
  <c r="AC314"/>
  <c r="AB314"/>
  <c r="AA314"/>
  <c r="Z314"/>
  <c r="X314"/>
  <c r="V314"/>
  <c r="U314"/>
  <c r="T314"/>
  <c r="S314"/>
  <c r="R314"/>
  <c r="Q314"/>
  <c r="P314"/>
  <c r="O314"/>
  <c r="N314"/>
  <c r="L314"/>
  <c r="J314"/>
  <c r="I314"/>
  <c r="H314"/>
  <c r="G314"/>
  <c r="F314"/>
  <c r="E314"/>
  <c r="D314"/>
  <c r="C314"/>
  <c r="B314"/>
  <c r="AJ313"/>
  <c r="AH313"/>
  <c r="AG313"/>
  <c r="AF313"/>
  <c r="AE313"/>
  <c r="AD313"/>
  <c r="AC313"/>
  <c r="AB313"/>
  <c r="AA313"/>
  <c r="Z313"/>
  <c r="X313"/>
  <c r="V313"/>
  <c r="U313"/>
  <c r="T313"/>
  <c r="S313"/>
  <c r="R313"/>
  <c r="Q313"/>
  <c r="P313"/>
  <c r="O313"/>
  <c r="N313"/>
  <c r="L313"/>
  <c r="J313"/>
  <c r="I313"/>
  <c r="H313"/>
  <c r="G313"/>
  <c r="F313"/>
  <c r="E313"/>
  <c r="D313"/>
  <c r="C313"/>
  <c r="B313"/>
  <c r="AJ312"/>
  <c r="AH312"/>
  <c r="AG312"/>
  <c r="AF312"/>
  <c r="AE312"/>
  <c r="AD312"/>
  <c r="AC312"/>
  <c r="AB312"/>
  <c r="AA312"/>
  <c r="Z312"/>
  <c r="X312"/>
  <c r="V312"/>
  <c r="U312"/>
  <c r="T312"/>
  <c r="S312"/>
  <c r="R312"/>
  <c r="Q312"/>
  <c r="P312"/>
  <c r="O312"/>
  <c r="N312"/>
  <c r="L312"/>
  <c r="J312"/>
  <c r="I312"/>
  <c r="H312"/>
  <c r="G312"/>
  <c r="F312"/>
  <c r="E312"/>
  <c r="D312"/>
  <c r="C312"/>
  <c r="B312"/>
  <c r="AJ311"/>
  <c r="AH311"/>
  <c r="AG311"/>
  <c r="AF311"/>
  <c r="AE311"/>
  <c r="AD311"/>
  <c r="AC311"/>
  <c r="AB311"/>
  <c r="AA311"/>
  <c r="Z311"/>
  <c r="X311"/>
  <c r="V311"/>
  <c r="U311"/>
  <c r="T311"/>
  <c r="S311"/>
  <c r="R311"/>
  <c r="Q311"/>
  <c r="P311"/>
  <c r="O311"/>
  <c r="N311"/>
  <c r="L311"/>
  <c r="J311"/>
  <c r="I311"/>
  <c r="H311"/>
  <c r="G311"/>
  <c r="F311"/>
  <c r="E311"/>
  <c r="D311"/>
  <c r="C311"/>
  <c r="B311"/>
  <c r="AJ310"/>
  <c r="AH310"/>
  <c r="AG310"/>
  <c r="AF310"/>
  <c r="AE310"/>
  <c r="AD310"/>
  <c r="AC310"/>
  <c r="AB310"/>
  <c r="AA310"/>
  <c r="Z310"/>
  <c r="X310"/>
  <c r="V310"/>
  <c r="U310"/>
  <c r="T310"/>
  <c r="S310"/>
  <c r="R310"/>
  <c r="Q310"/>
  <c r="P310"/>
  <c r="O310"/>
  <c r="N310"/>
  <c r="L310"/>
  <c r="J310"/>
  <c r="I310"/>
  <c r="H310"/>
  <c r="G310"/>
  <c r="F310"/>
  <c r="E310"/>
  <c r="D310"/>
  <c r="C310"/>
  <c r="B310"/>
  <c r="AJ309"/>
  <c r="AH309"/>
  <c r="AG309"/>
  <c r="AF309"/>
  <c r="AE309"/>
  <c r="AD309"/>
  <c r="AC309"/>
  <c r="AB309"/>
  <c r="AA309"/>
  <c r="Z309"/>
  <c r="X309"/>
  <c r="V309"/>
  <c r="U309"/>
  <c r="T309"/>
  <c r="S309"/>
  <c r="R309"/>
  <c r="Q309"/>
  <c r="P309"/>
  <c r="O309"/>
  <c r="N309"/>
  <c r="L309"/>
  <c r="J309"/>
  <c r="I309"/>
  <c r="H309"/>
  <c r="G309"/>
  <c r="F309"/>
  <c r="E309"/>
  <c r="D309"/>
  <c r="C309"/>
  <c r="B309"/>
  <c r="AJ308"/>
  <c r="AH308"/>
  <c r="AG308"/>
  <c r="AF308"/>
  <c r="AE308"/>
  <c r="AD308"/>
  <c r="AC308"/>
  <c r="AB308"/>
  <c r="AA308"/>
  <c r="Z308"/>
  <c r="X308"/>
  <c r="V308"/>
  <c r="U308"/>
  <c r="T308"/>
  <c r="S308"/>
  <c r="R308"/>
  <c r="Q308"/>
  <c r="P308"/>
  <c r="O308"/>
  <c r="N308"/>
  <c r="L308"/>
  <c r="J308"/>
  <c r="I308"/>
  <c r="H308"/>
  <c r="G308"/>
  <c r="F308"/>
  <c r="E308"/>
  <c r="D308"/>
  <c r="C308"/>
  <c r="B308"/>
  <c r="AJ307"/>
  <c r="AH307"/>
  <c r="AG307"/>
  <c r="AF307"/>
  <c r="AE307"/>
  <c r="AD307"/>
  <c r="AC307"/>
  <c r="AB307"/>
  <c r="AA307"/>
  <c r="Z307"/>
  <c r="X307"/>
  <c r="V307"/>
  <c r="U307"/>
  <c r="T307"/>
  <c r="S307"/>
  <c r="R307"/>
  <c r="Q307"/>
  <c r="P307"/>
  <c r="O307"/>
  <c r="N307"/>
  <c r="L307"/>
  <c r="J307"/>
  <c r="I307"/>
  <c r="H307"/>
  <c r="G307"/>
  <c r="F307"/>
  <c r="E307"/>
  <c r="D307"/>
  <c r="C307"/>
  <c r="B307"/>
  <c r="AJ306"/>
  <c r="AH306"/>
  <c r="AG306"/>
  <c r="AF306"/>
  <c r="AE306"/>
  <c r="AD306"/>
  <c r="AC306"/>
  <c r="AB306"/>
  <c r="AA306"/>
  <c r="Z306"/>
  <c r="X306"/>
  <c r="V306"/>
  <c r="U306"/>
  <c r="T306"/>
  <c r="S306"/>
  <c r="R306"/>
  <c r="Q306"/>
  <c r="P306"/>
  <c r="O306"/>
  <c r="N306"/>
  <c r="L306"/>
  <c r="J306"/>
  <c r="I306"/>
  <c r="H306"/>
  <c r="G306"/>
  <c r="F306"/>
  <c r="E306"/>
  <c r="D306"/>
  <c r="C306"/>
  <c r="B306"/>
  <c r="AJ305"/>
  <c r="AH305"/>
  <c r="AG305"/>
  <c r="AF305"/>
  <c r="AE305"/>
  <c r="AD305"/>
  <c r="AC305"/>
  <c r="AB305"/>
  <c r="AA305"/>
  <c r="Z305"/>
  <c r="X305"/>
  <c r="V305"/>
  <c r="U305"/>
  <c r="T305"/>
  <c r="S305"/>
  <c r="R305"/>
  <c r="Q305"/>
  <c r="P305"/>
  <c r="O305"/>
  <c r="N305"/>
  <c r="L305"/>
  <c r="J305"/>
  <c r="I305"/>
  <c r="H305"/>
  <c r="G305"/>
  <c r="F305"/>
  <c r="E305"/>
  <c r="D305"/>
  <c r="C305"/>
  <c r="B305"/>
  <c r="AJ304"/>
  <c r="AH304"/>
  <c r="AG304"/>
  <c r="AF304"/>
  <c r="AE304"/>
  <c r="AD304"/>
  <c r="AC304"/>
  <c r="AB304"/>
  <c r="AA304"/>
  <c r="Z304"/>
  <c r="X304"/>
  <c r="V304"/>
  <c r="U304"/>
  <c r="T304"/>
  <c r="S304"/>
  <c r="R304"/>
  <c r="Q304"/>
  <c r="P304"/>
  <c r="O304"/>
  <c r="N304"/>
  <c r="L304"/>
  <c r="J304"/>
  <c r="I304"/>
  <c r="H304"/>
  <c r="G304"/>
  <c r="F304"/>
  <c r="E304"/>
  <c r="D304"/>
  <c r="C304"/>
  <c r="B304"/>
  <c r="AJ303"/>
  <c r="AH303"/>
  <c r="AG303"/>
  <c r="AF303"/>
  <c r="AE303"/>
  <c r="AD303"/>
  <c r="AC303"/>
  <c r="AB303"/>
  <c r="AA303"/>
  <c r="Z303"/>
  <c r="X303"/>
  <c r="V303"/>
  <c r="U303"/>
  <c r="T303"/>
  <c r="S303"/>
  <c r="R303"/>
  <c r="Q303"/>
  <c r="P303"/>
  <c r="O303"/>
  <c r="N303"/>
  <c r="L303"/>
  <c r="J303"/>
  <c r="I303"/>
  <c r="H303"/>
  <c r="G303"/>
  <c r="F303"/>
  <c r="E303"/>
  <c r="D303"/>
  <c r="C303"/>
  <c r="B303"/>
  <c r="AJ302"/>
  <c r="AH302"/>
  <c r="AG302"/>
  <c r="AF302"/>
  <c r="AE302"/>
  <c r="AD302"/>
  <c r="AC302"/>
  <c r="AB302"/>
  <c r="AA302"/>
  <c r="Z302"/>
  <c r="X302"/>
  <c r="V302"/>
  <c r="U302"/>
  <c r="T302"/>
  <c r="S302"/>
  <c r="R302"/>
  <c r="Q302"/>
  <c r="P302"/>
  <c r="O302"/>
  <c r="N302"/>
  <c r="L302"/>
  <c r="J302"/>
  <c r="I302"/>
  <c r="H302"/>
  <c r="G302"/>
  <c r="F302"/>
  <c r="E302"/>
  <c r="D302"/>
  <c r="C302"/>
  <c r="B302"/>
  <c r="AJ301"/>
  <c r="AH301"/>
  <c r="AG301"/>
  <c r="AF301"/>
  <c r="AE301"/>
  <c r="AD301"/>
  <c r="AC301"/>
  <c r="AB301"/>
  <c r="AA301"/>
  <c r="Z301"/>
  <c r="X301"/>
  <c r="V301"/>
  <c r="U301"/>
  <c r="T301"/>
  <c r="S301"/>
  <c r="R301"/>
  <c r="Q301"/>
  <c r="P301"/>
  <c r="O301"/>
  <c r="N301"/>
  <c r="L301"/>
  <c r="J301"/>
  <c r="I301"/>
  <c r="H301"/>
  <c r="G301"/>
  <c r="F301"/>
  <c r="E301"/>
  <c r="D301"/>
  <c r="C301"/>
  <c r="B301"/>
  <c r="AJ300"/>
  <c r="AH300"/>
  <c r="AG300"/>
  <c r="AF300"/>
  <c r="AE300"/>
  <c r="AD300"/>
  <c r="AC300"/>
  <c r="AB300"/>
  <c r="AA300"/>
  <c r="Z300"/>
  <c r="X300"/>
  <c r="V300"/>
  <c r="U300"/>
  <c r="T300"/>
  <c r="S300"/>
  <c r="R300"/>
  <c r="Q300"/>
  <c r="P300"/>
  <c r="O300"/>
  <c r="N300"/>
  <c r="L300"/>
  <c r="J300"/>
  <c r="I300"/>
  <c r="H300"/>
  <c r="G300"/>
  <c r="F300"/>
  <c r="E300"/>
  <c r="D300"/>
  <c r="C300"/>
  <c r="B300"/>
  <c r="AJ299"/>
  <c r="AH299"/>
  <c r="AG299"/>
  <c r="AF299"/>
  <c r="AE299"/>
  <c r="AD299"/>
  <c r="AC299"/>
  <c r="AB299"/>
  <c r="AA299"/>
  <c r="Z299"/>
  <c r="X299"/>
  <c r="V299"/>
  <c r="U299"/>
  <c r="T299"/>
  <c r="S299"/>
  <c r="R299"/>
  <c r="Q299"/>
  <c r="P299"/>
  <c r="O299"/>
  <c r="N299"/>
  <c r="L299"/>
  <c r="J299"/>
  <c r="I299"/>
  <c r="H299"/>
  <c r="G299"/>
  <c r="F299"/>
  <c r="E299"/>
  <c r="D299"/>
  <c r="C299"/>
  <c r="B299"/>
  <c r="AJ298"/>
  <c r="AH298"/>
  <c r="AG298"/>
  <c r="AF298"/>
  <c r="AE298"/>
  <c r="AD298"/>
  <c r="AC298"/>
  <c r="AB298"/>
  <c r="AA298"/>
  <c r="Z298"/>
  <c r="X298"/>
  <c r="V298"/>
  <c r="U298"/>
  <c r="T298"/>
  <c r="S298"/>
  <c r="R298"/>
  <c r="Q298"/>
  <c r="P298"/>
  <c r="O298"/>
  <c r="N298"/>
  <c r="L298"/>
  <c r="J298"/>
  <c r="I298"/>
  <c r="H298"/>
  <c r="G298"/>
  <c r="F298"/>
  <c r="E298"/>
  <c r="D298"/>
  <c r="C298"/>
  <c r="B298"/>
  <c r="AJ297"/>
  <c r="AH297"/>
  <c r="AG297"/>
  <c r="AF297"/>
  <c r="AE297"/>
  <c r="AD297"/>
  <c r="AC297"/>
  <c r="AB297"/>
  <c r="AA297"/>
  <c r="Z297"/>
  <c r="X297"/>
  <c r="V297"/>
  <c r="U297"/>
  <c r="T297"/>
  <c r="S297"/>
  <c r="R297"/>
  <c r="Q297"/>
  <c r="P297"/>
  <c r="O297"/>
  <c r="N297"/>
  <c r="L297"/>
  <c r="J297"/>
  <c r="I297"/>
  <c r="H297"/>
  <c r="G297"/>
  <c r="F297"/>
  <c r="E297"/>
  <c r="D297"/>
  <c r="C297"/>
  <c r="B297"/>
  <c r="AJ296"/>
  <c r="AH296"/>
  <c r="AG296"/>
  <c r="AF296"/>
  <c r="AE296"/>
  <c r="AD296"/>
  <c r="AC296"/>
  <c r="AB296"/>
  <c r="AA296"/>
  <c r="Z296"/>
  <c r="X296"/>
  <c r="V296"/>
  <c r="U296"/>
  <c r="T296"/>
  <c r="S296"/>
  <c r="R296"/>
  <c r="Q296"/>
  <c r="P296"/>
  <c r="O296"/>
  <c r="N296"/>
  <c r="L296"/>
  <c r="J296"/>
  <c r="I296"/>
  <c r="H296"/>
  <c r="G296"/>
  <c r="F296"/>
  <c r="E296"/>
  <c r="D296"/>
  <c r="C296"/>
  <c r="B296"/>
  <c r="AJ295"/>
  <c r="AH295"/>
  <c r="AG295"/>
  <c r="AF295"/>
  <c r="AE295"/>
  <c r="AD295"/>
  <c r="AC295"/>
  <c r="AB295"/>
  <c r="AA295"/>
  <c r="Z295"/>
  <c r="X295"/>
  <c r="V295"/>
  <c r="U295"/>
  <c r="T295"/>
  <c r="S295"/>
  <c r="R295"/>
  <c r="Q295"/>
  <c r="P295"/>
  <c r="O295"/>
  <c r="N295"/>
  <c r="L295"/>
  <c r="J295"/>
  <c r="I295"/>
  <c r="H295"/>
  <c r="G295"/>
  <c r="F295"/>
  <c r="E295"/>
  <c r="D295"/>
  <c r="C295"/>
  <c r="B295"/>
  <c r="AJ294"/>
  <c r="AH294"/>
  <c r="AG294"/>
  <c r="AF294"/>
  <c r="AE294"/>
  <c r="AD294"/>
  <c r="AC294"/>
  <c r="AB294"/>
  <c r="AA294"/>
  <c r="Z294"/>
  <c r="X294"/>
  <c r="V294"/>
  <c r="U294"/>
  <c r="T294"/>
  <c r="S294"/>
  <c r="R294"/>
  <c r="Q294"/>
  <c r="P294"/>
  <c r="O294"/>
  <c r="N294"/>
  <c r="L294"/>
  <c r="J294"/>
  <c r="I294"/>
  <c r="H294"/>
  <c r="G294"/>
  <c r="F294"/>
  <c r="E294"/>
  <c r="D294"/>
  <c r="C294"/>
  <c r="B294"/>
  <c r="AJ293"/>
  <c r="AH293"/>
  <c r="AG293"/>
  <c r="AF293"/>
  <c r="AE293"/>
  <c r="AD293"/>
  <c r="AC293"/>
  <c r="AB293"/>
  <c r="AA293"/>
  <c r="Z293"/>
  <c r="X293"/>
  <c r="V293"/>
  <c r="U293"/>
  <c r="T293"/>
  <c r="S293"/>
  <c r="R293"/>
  <c r="Q293"/>
  <c r="P293"/>
  <c r="O293"/>
  <c r="N293"/>
  <c r="L293"/>
  <c r="J293"/>
  <c r="I293"/>
  <c r="H293"/>
  <c r="G293"/>
  <c r="F293"/>
  <c r="E293"/>
  <c r="D293"/>
  <c r="C293"/>
  <c r="B293"/>
  <c r="AJ292"/>
  <c r="AH292"/>
  <c r="AG292"/>
  <c r="AF292"/>
  <c r="AE292"/>
  <c r="AD292"/>
  <c r="AC292"/>
  <c r="AB292"/>
  <c r="AA292"/>
  <c r="Z292"/>
  <c r="X292"/>
  <c r="V292"/>
  <c r="U292"/>
  <c r="T292"/>
  <c r="S292"/>
  <c r="R292"/>
  <c r="Q292"/>
  <c r="P292"/>
  <c r="O292"/>
  <c r="N292"/>
  <c r="L292"/>
  <c r="J292"/>
  <c r="I292"/>
  <c r="H292"/>
  <c r="G292"/>
  <c r="F292"/>
  <c r="E292"/>
  <c r="D292"/>
  <c r="C292"/>
  <c r="B292"/>
  <c r="AJ291"/>
  <c r="AH291"/>
  <c r="AG291"/>
  <c r="AF291"/>
  <c r="AE291"/>
  <c r="AD291"/>
  <c r="AC291"/>
  <c r="AB291"/>
  <c r="AA291"/>
  <c r="Z291"/>
  <c r="X291"/>
  <c r="V291"/>
  <c r="U291"/>
  <c r="T291"/>
  <c r="S291"/>
  <c r="R291"/>
  <c r="Q291"/>
  <c r="P291"/>
  <c r="O291"/>
  <c r="N291"/>
  <c r="L291"/>
  <c r="J291"/>
  <c r="I291"/>
  <c r="H291"/>
  <c r="G291"/>
  <c r="F291"/>
  <c r="E291"/>
  <c r="D291"/>
  <c r="C291"/>
  <c r="B291"/>
  <c r="AJ290"/>
  <c r="AH290"/>
  <c r="AG290"/>
  <c r="AF290"/>
  <c r="AE290"/>
  <c r="AD290"/>
  <c r="AC290"/>
  <c r="AB290"/>
  <c r="AA290"/>
  <c r="Z290"/>
  <c r="X290"/>
  <c r="V290"/>
  <c r="U290"/>
  <c r="T290"/>
  <c r="S290"/>
  <c r="R290"/>
  <c r="Q290"/>
  <c r="P290"/>
  <c r="O290"/>
  <c r="N290"/>
  <c r="L290"/>
  <c r="J290"/>
  <c r="I290"/>
  <c r="H290"/>
  <c r="G290"/>
  <c r="F290"/>
  <c r="E290"/>
  <c r="D290"/>
  <c r="C290"/>
  <c r="B290"/>
  <c r="AJ289"/>
  <c r="AH289"/>
  <c r="AG289"/>
  <c r="AF289"/>
  <c r="AE289"/>
  <c r="AD289"/>
  <c r="AC289"/>
  <c r="AB289"/>
  <c r="AA289"/>
  <c r="Z289"/>
  <c r="X289"/>
  <c r="V289"/>
  <c r="U289"/>
  <c r="T289"/>
  <c r="S289"/>
  <c r="R289"/>
  <c r="Q289"/>
  <c r="P289"/>
  <c r="O289"/>
  <c r="N289"/>
  <c r="L289"/>
  <c r="J289"/>
  <c r="I289"/>
  <c r="H289"/>
  <c r="G289"/>
  <c r="F289"/>
  <c r="E289"/>
  <c r="D289"/>
  <c r="C289"/>
  <c r="B289"/>
  <c r="AJ288"/>
  <c r="AH288"/>
  <c r="AG288"/>
  <c r="AF288"/>
  <c r="AE288"/>
  <c r="AD288"/>
  <c r="AC288"/>
  <c r="AB288"/>
  <c r="AA288"/>
  <c r="Z288"/>
  <c r="X288"/>
  <c r="V288"/>
  <c r="U288"/>
  <c r="T288"/>
  <c r="S288"/>
  <c r="R288"/>
  <c r="Q288"/>
  <c r="P288"/>
  <c r="O288"/>
  <c r="N288"/>
  <c r="L288"/>
  <c r="J288"/>
  <c r="I288"/>
  <c r="H288"/>
  <c r="G288"/>
  <c r="F288"/>
  <c r="E288"/>
  <c r="D288"/>
  <c r="C288"/>
  <c r="B288"/>
  <c r="AJ287"/>
  <c r="AH287"/>
  <c r="AG287"/>
  <c r="AF287"/>
  <c r="AE287"/>
  <c r="AD287"/>
  <c r="AC287"/>
  <c r="AB287"/>
  <c r="AA287"/>
  <c r="Z287"/>
  <c r="X287"/>
  <c r="V287"/>
  <c r="U287"/>
  <c r="T287"/>
  <c r="S287"/>
  <c r="R287"/>
  <c r="Q287"/>
  <c r="P287"/>
  <c r="O287"/>
  <c r="N287"/>
  <c r="L287"/>
  <c r="J287"/>
  <c r="I287"/>
  <c r="H287"/>
  <c r="G287"/>
  <c r="F287"/>
  <c r="E287"/>
  <c r="D287"/>
  <c r="C287"/>
  <c r="B287"/>
  <c r="AJ286"/>
  <c r="AH286"/>
  <c r="AG286"/>
  <c r="AF286"/>
  <c r="AE286"/>
  <c r="AD286"/>
  <c r="AC286"/>
  <c r="AB286"/>
  <c r="AA286"/>
  <c r="Z286"/>
  <c r="X286"/>
  <c r="V286"/>
  <c r="U286"/>
  <c r="T286"/>
  <c r="S286"/>
  <c r="R286"/>
  <c r="Q286"/>
  <c r="P286"/>
  <c r="O286"/>
  <c r="N286"/>
  <c r="L286"/>
  <c r="J286"/>
  <c r="I286"/>
  <c r="H286"/>
  <c r="G286"/>
  <c r="F286"/>
  <c r="E286"/>
  <c r="D286"/>
  <c r="C286"/>
  <c r="B286"/>
  <c r="AJ285"/>
  <c r="AH285"/>
  <c r="AG285"/>
  <c r="AF285"/>
  <c r="AE285"/>
  <c r="AD285"/>
  <c r="AC285"/>
  <c r="AB285"/>
  <c r="AA285"/>
  <c r="Z285"/>
  <c r="X285"/>
  <c r="V285"/>
  <c r="U285"/>
  <c r="T285"/>
  <c r="S285"/>
  <c r="R285"/>
  <c r="Q285"/>
  <c r="P285"/>
  <c r="O285"/>
  <c r="N285"/>
  <c r="L285"/>
  <c r="J285"/>
  <c r="I285"/>
  <c r="H285"/>
  <c r="G285"/>
  <c r="F285"/>
  <c r="E285"/>
  <c r="D285"/>
  <c r="C285"/>
  <c r="B285"/>
  <c r="AJ284"/>
  <c r="AH284"/>
  <c r="AG284"/>
  <c r="AF284"/>
  <c r="AE284"/>
  <c r="AD284"/>
  <c r="AC284"/>
  <c r="AB284"/>
  <c r="AA284"/>
  <c r="Z284"/>
  <c r="X284"/>
  <c r="V284"/>
  <c r="U284"/>
  <c r="T284"/>
  <c r="S284"/>
  <c r="R284"/>
  <c r="Q284"/>
  <c r="P284"/>
  <c r="O284"/>
  <c r="N284"/>
  <c r="L284"/>
  <c r="J284"/>
  <c r="I284"/>
  <c r="H284"/>
  <c r="G284"/>
  <c r="F284"/>
  <c r="E284"/>
  <c r="D284"/>
  <c r="C284"/>
  <c r="B284"/>
  <c r="AJ283"/>
  <c r="AH283"/>
  <c r="AG283"/>
  <c r="AF283"/>
  <c r="AE283"/>
  <c r="AD283"/>
  <c r="AC283"/>
  <c r="AB283"/>
  <c r="AA283"/>
  <c r="Z283"/>
  <c r="X283"/>
  <c r="V283"/>
  <c r="U283"/>
  <c r="T283"/>
  <c r="S283"/>
  <c r="R283"/>
  <c r="Q283"/>
  <c r="P283"/>
  <c r="O283"/>
  <c r="N283"/>
  <c r="L283"/>
  <c r="J283"/>
  <c r="I283"/>
  <c r="H283"/>
  <c r="G283"/>
  <c r="F283"/>
  <c r="E283"/>
  <c r="D283"/>
  <c r="C283"/>
  <c r="B283"/>
  <c r="AJ282"/>
  <c r="AH282"/>
  <c r="AG282"/>
  <c r="AF282"/>
  <c r="AE282"/>
  <c r="AD282"/>
  <c r="AC282"/>
  <c r="AB282"/>
  <c r="AA282"/>
  <c r="Z282"/>
  <c r="X282"/>
  <c r="V282"/>
  <c r="U282"/>
  <c r="T282"/>
  <c r="S282"/>
  <c r="R282"/>
  <c r="Q282"/>
  <c r="P282"/>
  <c r="O282"/>
  <c r="N282"/>
  <c r="L282"/>
  <c r="J282"/>
  <c r="I282"/>
  <c r="H282"/>
  <c r="G282"/>
  <c r="F282"/>
  <c r="E282"/>
  <c r="D282"/>
  <c r="C282"/>
  <c r="B282"/>
  <c r="AJ281"/>
  <c r="AH281"/>
  <c r="AG281"/>
  <c r="AF281"/>
  <c r="AE281"/>
  <c r="AD281"/>
  <c r="AC281"/>
  <c r="AB281"/>
  <c r="AA281"/>
  <c r="Z281"/>
  <c r="X281"/>
  <c r="V281"/>
  <c r="U281"/>
  <c r="T281"/>
  <c r="S281"/>
  <c r="R281"/>
  <c r="Q281"/>
  <c r="P281"/>
  <c r="O281"/>
  <c r="N281"/>
  <c r="L281"/>
  <c r="J281"/>
  <c r="I281"/>
  <c r="H281"/>
  <c r="G281"/>
  <c r="F281"/>
  <c r="E281"/>
  <c r="D281"/>
  <c r="C281"/>
  <c r="B281"/>
  <c r="AJ280"/>
  <c r="AH280"/>
  <c r="AG280"/>
  <c r="AF280"/>
  <c r="AE280"/>
  <c r="AD280"/>
  <c r="AC280"/>
  <c r="AB280"/>
  <c r="AA280"/>
  <c r="Z280"/>
  <c r="X280"/>
  <c r="V280"/>
  <c r="U280"/>
  <c r="T280"/>
  <c r="S280"/>
  <c r="R280"/>
  <c r="Q280"/>
  <c r="P280"/>
  <c r="O280"/>
  <c r="N280"/>
  <c r="L280"/>
  <c r="J280"/>
  <c r="I280"/>
  <c r="H280"/>
  <c r="G280"/>
  <c r="F280"/>
  <c r="E280"/>
  <c r="D280"/>
  <c r="C280"/>
  <c r="B280"/>
  <c r="AJ279"/>
  <c r="AH279"/>
  <c r="AG279"/>
  <c r="AF279"/>
  <c r="AE279"/>
  <c r="AD279"/>
  <c r="AC279"/>
  <c r="AB279"/>
  <c r="AA279"/>
  <c r="Z279"/>
  <c r="X279"/>
  <c r="V279"/>
  <c r="U279"/>
  <c r="T279"/>
  <c r="S279"/>
  <c r="R279"/>
  <c r="Q279"/>
  <c r="P279"/>
  <c r="O279"/>
  <c r="N279"/>
  <c r="L279"/>
  <c r="J279"/>
  <c r="I279"/>
  <c r="H279"/>
  <c r="G279"/>
  <c r="F279"/>
  <c r="E279"/>
  <c r="D279"/>
  <c r="C279"/>
  <c r="B279"/>
  <c r="AJ278"/>
  <c r="AH278"/>
  <c r="AG278"/>
  <c r="AF278"/>
  <c r="AE278"/>
  <c r="AD278"/>
  <c r="AC278"/>
  <c r="AB278"/>
  <c r="AA278"/>
  <c r="Z278"/>
  <c r="X278"/>
  <c r="V278"/>
  <c r="U278"/>
  <c r="T278"/>
  <c r="S278"/>
  <c r="R278"/>
  <c r="Q278"/>
  <c r="P278"/>
  <c r="O278"/>
  <c r="N278"/>
  <c r="L278"/>
  <c r="J278"/>
  <c r="I278"/>
  <c r="H278"/>
  <c r="G278"/>
  <c r="F278"/>
  <c r="E278"/>
  <c r="D278"/>
  <c r="C278"/>
  <c r="B278"/>
  <c r="AJ277"/>
  <c r="AH277"/>
  <c r="AG277"/>
  <c r="AF277"/>
  <c r="AE277"/>
  <c r="AD277"/>
  <c r="AC277"/>
  <c r="AB277"/>
  <c r="AA277"/>
  <c r="Z277"/>
  <c r="X277"/>
  <c r="V277"/>
  <c r="U277"/>
  <c r="T277"/>
  <c r="S277"/>
  <c r="R277"/>
  <c r="Q277"/>
  <c r="P277"/>
  <c r="O277"/>
  <c r="N277"/>
  <c r="L277"/>
  <c r="J277"/>
  <c r="I277"/>
  <c r="H277"/>
  <c r="G277"/>
  <c r="F277"/>
  <c r="E277"/>
  <c r="D277"/>
  <c r="C277"/>
  <c r="B277"/>
  <c r="AJ276"/>
  <c r="AH276"/>
  <c r="AG276"/>
  <c r="AF276"/>
  <c r="AE276"/>
  <c r="AD276"/>
  <c r="AC276"/>
  <c r="AB276"/>
  <c r="AA276"/>
  <c r="Z276"/>
  <c r="X276"/>
  <c r="V276"/>
  <c r="U276"/>
  <c r="T276"/>
  <c r="S276"/>
  <c r="R276"/>
  <c r="Q276"/>
  <c r="P276"/>
  <c r="O276"/>
  <c r="N276"/>
  <c r="L276"/>
  <c r="J276"/>
  <c r="I276"/>
  <c r="H276"/>
  <c r="G276"/>
  <c r="F276"/>
  <c r="E276"/>
  <c r="D276"/>
  <c r="C276"/>
  <c r="B276"/>
  <c r="AJ275"/>
  <c r="AH275"/>
  <c r="AG275"/>
  <c r="AF275"/>
  <c r="AE275"/>
  <c r="AD275"/>
  <c r="AC275"/>
  <c r="AB275"/>
  <c r="AA275"/>
  <c r="Z275"/>
  <c r="X275"/>
  <c r="V275"/>
  <c r="U275"/>
  <c r="T275"/>
  <c r="S275"/>
  <c r="R275"/>
  <c r="Q275"/>
  <c r="P275"/>
  <c r="O275"/>
  <c r="N275"/>
  <c r="L275"/>
  <c r="J275"/>
  <c r="I275"/>
  <c r="H275"/>
  <c r="G275"/>
  <c r="F275"/>
  <c r="E275"/>
  <c r="D275"/>
  <c r="C275"/>
  <c r="B275"/>
  <c r="AJ274"/>
  <c r="AH274"/>
  <c r="AG274"/>
  <c r="AF274"/>
  <c r="AE274"/>
  <c r="AD274"/>
  <c r="AC274"/>
  <c r="AB274"/>
  <c r="AA274"/>
  <c r="Z274"/>
  <c r="X274"/>
  <c r="V274"/>
  <c r="U274"/>
  <c r="T274"/>
  <c r="S274"/>
  <c r="R274"/>
  <c r="Q274"/>
  <c r="P274"/>
  <c r="O274"/>
  <c r="N274"/>
  <c r="L274"/>
  <c r="J274"/>
  <c r="I274"/>
  <c r="H274"/>
  <c r="G274"/>
  <c r="F274"/>
  <c r="E274"/>
  <c r="D274"/>
  <c r="C274"/>
  <c r="B274"/>
  <c r="AJ273"/>
  <c r="AH273"/>
  <c r="AG273"/>
  <c r="AF273"/>
  <c r="AE273"/>
  <c r="AD273"/>
  <c r="AC273"/>
  <c r="AB273"/>
  <c r="AA273"/>
  <c r="Z273"/>
  <c r="X273"/>
  <c r="V273"/>
  <c r="U273"/>
  <c r="T273"/>
  <c r="S273"/>
  <c r="R273"/>
  <c r="Q273"/>
  <c r="P273"/>
  <c r="O273"/>
  <c r="N273"/>
  <c r="L273"/>
  <c r="J273"/>
  <c r="I273"/>
  <c r="H273"/>
  <c r="G273"/>
  <c r="F273"/>
  <c r="E273"/>
  <c r="D273"/>
  <c r="C273"/>
  <c r="B273"/>
  <c r="AJ272"/>
  <c r="AH272"/>
  <c r="AG272"/>
  <c r="AF272"/>
  <c r="AE272"/>
  <c r="AD272"/>
  <c r="AC272"/>
  <c r="AB272"/>
  <c r="AA272"/>
  <c r="Z272"/>
  <c r="X272"/>
  <c r="V272"/>
  <c r="U272"/>
  <c r="T272"/>
  <c r="S272"/>
  <c r="R272"/>
  <c r="Q272"/>
  <c r="P272"/>
  <c r="O272"/>
  <c r="N272"/>
  <c r="L272"/>
  <c r="J272"/>
  <c r="I272"/>
  <c r="H272"/>
  <c r="G272"/>
  <c r="F272"/>
  <c r="E272"/>
  <c r="D272"/>
  <c r="C272"/>
  <c r="B272"/>
  <c r="AJ271"/>
  <c r="AH271"/>
  <c r="AG271"/>
  <c r="AF271"/>
  <c r="AE271"/>
  <c r="AD271"/>
  <c r="AC271"/>
  <c r="AB271"/>
  <c r="AA271"/>
  <c r="Z271"/>
  <c r="X271"/>
  <c r="V271"/>
  <c r="U271"/>
  <c r="T271"/>
  <c r="S271"/>
  <c r="R271"/>
  <c r="Q271"/>
  <c r="P271"/>
  <c r="O271"/>
  <c r="N271"/>
  <c r="L271"/>
  <c r="J271"/>
  <c r="I271"/>
  <c r="H271"/>
  <c r="G271"/>
  <c r="F271"/>
  <c r="E271"/>
  <c r="D271"/>
  <c r="C271"/>
  <c r="B271"/>
  <c r="AJ270"/>
  <c r="AH270"/>
  <c r="AG270"/>
  <c r="AF270"/>
  <c r="AE270"/>
  <c r="AD270"/>
  <c r="AC270"/>
  <c r="AB270"/>
  <c r="AA270"/>
  <c r="Z270"/>
  <c r="X270"/>
  <c r="V270"/>
  <c r="U270"/>
  <c r="T270"/>
  <c r="S270"/>
  <c r="R270"/>
  <c r="Q270"/>
  <c r="P270"/>
  <c r="O270"/>
  <c r="N270"/>
  <c r="L270"/>
  <c r="J270"/>
  <c r="I270"/>
  <c r="H270"/>
  <c r="G270"/>
  <c r="F270"/>
  <c r="E270"/>
  <c r="D270"/>
  <c r="C270"/>
  <c r="B270"/>
  <c r="AJ269"/>
  <c r="AH269"/>
  <c r="AG269"/>
  <c r="AF269"/>
  <c r="AE269"/>
  <c r="AD269"/>
  <c r="AC269"/>
  <c r="AB269"/>
  <c r="AA269"/>
  <c r="Z269"/>
  <c r="X269"/>
  <c r="V269"/>
  <c r="U269"/>
  <c r="T269"/>
  <c r="S269"/>
  <c r="R269"/>
  <c r="Q269"/>
  <c r="P269"/>
  <c r="O269"/>
  <c r="N269"/>
  <c r="L269"/>
  <c r="J269"/>
  <c r="I269"/>
  <c r="H269"/>
  <c r="G269"/>
  <c r="F269"/>
  <c r="E269"/>
  <c r="D269"/>
  <c r="C269"/>
  <c r="B269"/>
  <c r="AJ268"/>
  <c r="AH268"/>
  <c r="AG268"/>
  <c r="AF268"/>
  <c r="AE268"/>
  <c r="AD268"/>
  <c r="AC268"/>
  <c r="AB268"/>
  <c r="AA268"/>
  <c r="Z268"/>
  <c r="X268"/>
  <c r="V268"/>
  <c r="U268"/>
  <c r="T268"/>
  <c r="S268"/>
  <c r="R268"/>
  <c r="Q268"/>
  <c r="P268"/>
  <c r="O268"/>
  <c r="N268"/>
  <c r="L268"/>
  <c r="J268"/>
  <c r="I268"/>
  <c r="H268"/>
  <c r="G268"/>
  <c r="F268"/>
  <c r="E268"/>
  <c r="D268"/>
  <c r="C268"/>
  <c r="B268"/>
  <c r="AJ267"/>
  <c r="AH267"/>
  <c r="AG267"/>
  <c r="AF267"/>
  <c r="AE267"/>
  <c r="AD267"/>
  <c r="AC267"/>
  <c r="AB267"/>
  <c r="AA267"/>
  <c r="Z267"/>
  <c r="X267"/>
  <c r="V267"/>
  <c r="U267"/>
  <c r="T267"/>
  <c r="S267"/>
  <c r="R267"/>
  <c r="Q267"/>
  <c r="P267"/>
  <c r="O267"/>
  <c r="N267"/>
  <c r="L267"/>
  <c r="J267"/>
  <c r="I267"/>
  <c r="H267"/>
  <c r="G267"/>
  <c r="F267"/>
  <c r="E267"/>
  <c r="D267"/>
  <c r="C267"/>
  <c r="B267"/>
  <c r="AJ266"/>
  <c r="AH266"/>
  <c r="AG266"/>
  <c r="AF266"/>
  <c r="AE266"/>
  <c r="AD266"/>
  <c r="AC266"/>
  <c r="AB266"/>
  <c r="AA266"/>
  <c r="Z266"/>
  <c r="X266"/>
  <c r="V266"/>
  <c r="U266"/>
  <c r="T266"/>
  <c r="S266"/>
  <c r="R266"/>
  <c r="Q266"/>
  <c r="P266"/>
  <c r="O266"/>
  <c r="N266"/>
  <c r="L266"/>
  <c r="J266"/>
  <c r="I266"/>
  <c r="H266"/>
  <c r="G266"/>
  <c r="F266"/>
  <c r="E266"/>
  <c r="D266"/>
  <c r="C266"/>
  <c r="B266"/>
  <c r="AJ265"/>
  <c r="AH265"/>
  <c r="AG265"/>
  <c r="AF265"/>
  <c r="AE265"/>
  <c r="AD265"/>
  <c r="AC265"/>
  <c r="AB265"/>
  <c r="AA265"/>
  <c r="Z265"/>
  <c r="X265"/>
  <c r="V265"/>
  <c r="U265"/>
  <c r="T265"/>
  <c r="S265"/>
  <c r="R265"/>
  <c r="Q265"/>
  <c r="P265"/>
  <c r="O265"/>
  <c r="N265"/>
  <c r="L265"/>
  <c r="J265"/>
  <c r="I265"/>
  <c r="H265"/>
  <c r="G265"/>
  <c r="F265"/>
  <c r="E265"/>
  <c r="D265"/>
  <c r="C265"/>
  <c r="B265"/>
  <c r="AJ264"/>
  <c r="AH264"/>
  <c r="AG264"/>
  <c r="AF264"/>
  <c r="AE264"/>
  <c r="AD264"/>
  <c r="AC264"/>
  <c r="AB264"/>
  <c r="AA264"/>
  <c r="Z264"/>
  <c r="X264"/>
  <c r="V264"/>
  <c r="U264"/>
  <c r="T264"/>
  <c r="S264"/>
  <c r="R264"/>
  <c r="Q264"/>
  <c r="P264"/>
  <c r="O264"/>
  <c r="N264"/>
  <c r="L264"/>
  <c r="J264"/>
  <c r="I264"/>
  <c r="H264"/>
  <c r="G264"/>
  <c r="F264"/>
  <c r="E264"/>
  <c r="D264"/>
  <c r="C264"/>
  <c r="B264"/>
  <c r="AJ263"/>
  <c r="AH263"/>
  <c r="AG263"/>
  <c r="AF263"/>
  <c r="AE263"/>
  <c r="AD263"/>
  <c r="AC263"/>
  <c r="AB263"/>
  <c r="AA263"/>
  <c r="Z263"/>
  <c r="X263"/>
  <c r="V263"/>
  <c r="U263"/>
  <c r="T263"/>
  <c r="S263"/>
  <c r="R263"/>
  <c r="Q263"/>
  <c r="P263"/>
  <c r="O263"/>
  <c r="N263"/>
  <c r="L263"/>
  <c r="J263"/>
  <c r="I263"/>
  <c r="H263"/>
  <c r="G263"/>
  <c r="F263"/>
  <c r="E263"/>
  <c r="D263"/>
  <c r="C263"/>
  <c r="B263"/>
  <c r="AJ262"/>
  <c r="AH262"/>
  <c r="AG262"/>
  <c r="AF262"/>
  <c r="AE262"/>
  <c r="AD262"/>
  <c r="AC262"/>
  <c r="AB262"/>
  <c r="AA262"/>
  <c r="Z262"/>
  <c r="X262"/>
  <c r="V262"/>
  <c r="U262"/>
  <c r="T262"/>
  <c r="S262"/>
  <c r="R262"/>
  <c r="Q262"/>
  <c r="P262"/>
  <c r="O262"/>
  <c r="N262"/>
  <c r="L262"/>
  <c r="J262"/>
  <c r="I262"/>
  <c r="H262"/>
  <c r="G262"/>
  <c r="F262"/>
  <c r="E262"/>
  <c r="D262"/>
  <c r="C262"/>
  <c r="B262"/>
  <c r="AJ261"/>
  <c r="AH261"/>
  <c r="AG261"/>
  <c r="AF261"/>
  <c r="AE261"/>
  <c r="AD261"/>
  <c r="AC261"/>
  <c r="AB261"/>
  <c r="AA261"/>
  <c r="Z261"/>
  <c r="X261"/>
  <c r="V261"/>
  <c r="U261"/>
  <c r="T261"/>
  <c r="S261"/>
  <c r="R261"/>
  <c r="Q261"/>
  <c r="P261"/>
  <c r="O261"/>
  <c r="N261"/>
  <c r="L261"/>
  <c r="J261"/>
  <c r="I261"/>
  <c r="H261"/>
  <c r="G261"/>
  <c r="F261"/>
  <c r="E261"/>
  <c r="D261"/>
  <c r="C261"/>
  <c r="B261"/>
  <c r="AJ260"/>
  <c r="AH260"/>
  <c r="AG260"/>
  <c r="AF260"/>
  <c r="AE260"/>
  <c r="AD260"/>
  <c r="AC260"/>
  <c r="AB260"/>
  <c r="AA260"/>
  <c r="Z260"/>
  <c r="X260"/>
  <c r="V260"/>
  <c r="U260"/>
  <c r="T260"/>
  <c r="S260"/>
  <c r="R260"/>
  <c r="Q260"/>
  <c r="P260"/>
  <c r="O260"/>
  <c r="N260"/>
  <c r="L260"/>
  <c r="J260"/>
  <c r="I260"/>
  <c r="H260"/>
  <c r="G260"/>
  <c r="F260"/>
  <c r="E260"/>
  <c r="D260"/>
  <c r="C260"/>
  <c r="B260"/>
  <c r="AJ259"/>
  <c r="AH259"/>
  <c r="AG259"/>
  <c r="AF259"/>
  <c r="AE259"/>
  <c r="AD259"/>
  <c r="AC259"/>
  <c r="AB259"/>
  <c r="AA259"/>
  <c r="Z259"/>
  <c r="X259"/>
  <c r="V259"/>
  <c r="U259"/>
  <c r="T259"/>
  <c r="S259"/>
  <c r="R259"/>
  <c r="Q259"/>
  <c r="P259"/>
  <c r="O259"/>
  <c r="N259"/>
  <c r="L259"/>
  <c r="J259"/>
  <c r="I259"/>
  <c r="H259"/>
  <c r="G259"/>
  <c r="F259"/>
  <c r="E259"/>
  <c r="D259"/>
  <c r="C259"/>
  <c r="B259"/>
  <c r="AJ258"/>
  <c r="AH258"/>
  <c r="AG258"/>
  <c r="AF258"/>
  <c r="AE258"/>
  <c r="AD258"/>
  <c r="AC258"/>
  <c r="AB258"/>
  <c r="AA258"/>
  <c r="Z258"/>
  <c r="X258"/>
  <c r="V258"/>
  <c r="U258"/>
  <c r="T258"/>
  <c r="S258"/>
  <c r="R258"/>
  <c r="Q258"/>
  <c r="P258"/>
  <c r="O258"/>
  <c r="N258"/>
  <c r="L258"/>
  <c r="J258"/>
  <c r="I258"/>
  <c r="H258"/>
  <c r="G258"/>
  <c r="F258"/>
  <c r="E258"/>
  <c r="D258"/>
  <c r="C258"/>
  <c r="B258"/>
  <c r="AJ257"/>
  <c r="AH257"/>
  <c r="AG257"/>
  <c r="AF257"/>
  <c r="AE257"/>
  <c r="AD257"/>
  <c r="AC257"/>
  <c r="AB257"/>
  <c r="AA257"/>
  <c r="Z257"/>
  <c r="X257"/>
  <c r="V257"/>
  <c r="U257"/>
  <c r="T257"/>
  <c r="S257"/>
  <c r="R257"/>
  <c r="Q257"/>
  <c r="P257"/>
  <c r="O257"/>
  <c r="N257"/>
  <c r="L257"/>
  <c r="J257"/>
  <c r="I257"/>
  <c r="H257"/>
  <c r="G257"/>
  <c r="F257"/>
  <c r="E257"/>
  <c r="D257"/>
  <c r="C257"/>
  <c r="B257"/>
  <c r="AJ256"/>
  <c r="AH256"/>
  <c r="AG256"/>
  <c r="AF256"/>
  <c r="AE256"/>
  <c r="AD256"/>
  <c r="AC256"/>
  <c r="AB256"/>
  <c r="AA256"/>
  <c r="Z256"/>
  <c r="X256"/>
  <c r="V256"/>
  <c r="U256"/>
  <c r="T256"/>
  <c r="S256"/>
  <c r="R256"/>
  <c r="Q256"/>
  <c r="P256"/>
  <c r="O256"/>
  <c r="N256"/>
  <c r="L256"/>
  <c r="J256"/>
  <c r="I256"/>
  <c r="H256"/>
  <c r="G256"/>
  <c r="F256"/>
  <c r="E256"/>
  <c r="D256"/>
  <c r="C256"/>
  <c r="B256"/>
  <c r="AJ255"/>
  <c r="AH255"/>
  <c r="AG255"/>
  <c r="AF255"/>
  <c r="AE255"/>
  <c r="AD255"/>
  <c r="AC255"/>
  <c r="AB255"/>
  <c r="AA255"/>
  <c r="Z255"/>
  <c r="X255"/>
  <c r="V255"/>
  <c r="U255"/>
  <c r="T255"/>
  <c r="S255"/>
  <c r="R255"/>
  <c r="Q255"/>
  <c r="P255"/>
  <c r="O255"/>
  <c r="N255"/>
  <c r="L255"/>
  <c r="J255"/>
  <c r="I255"/>
  <c r="H255"/>
  <c r="G255"/>
  <c r="F255"/>
  <c r="E255"/>
  <c r="D255"/>
  <c r="C255"/>
  <c r="B255"/>
  <c r="AJ254"/>
  <c r="AH254"/>
  <c r="AG254"/>
  <c r="AF254"/>
  <c r="AE254"/>
  <c r="AD254"/>
  <c r="AC254"/>
  <c r="AB254"/>
  <c r="AA254"/>
  <c r="Z254"/>
  <c r="X254"/>
  <c r="V254"/>
  <c r="U254"/>
  <c r="T254"/>
  <c r="S254"/>
  <c r="R254"/>
  <c r="Q254"/>
  <c r="P254"/>
  <c r="O254"/>
  <c r="N254"/>
  <c r="L254"/>
  <c r="J254"/>
  <c r="I254"/>
  <c r="H254"/>
  <c r="G254"/>
  <c r="F254"/>
  <c r="E254"/>
  <c r="D254"/>
  <c r="C254"/>
  <c r="B254"/>
  <c r="AJ253"/>
  <c r="AH253"/>
  <c r="AG253"/>
  <c r="AF253"/>
  <c r="AE253"/>
  <c r="AD253"/>
  <c r="AC253"/>
  <c r="AB253"/>
  <c r="AA253"/>
  <c r="Z253"/>
  <c r="X253"/>
  <c r="V253"/>
  <c r="U253"/>
  <c r="T253"/>
  <c r="S253"/>
  <c r="R253"/>
  <c r="Q253"/>
  <c r="P253"/>
  <c r="O253"/>
  <c r="N253"/>
  <c r="L253"/>
  <c r="J253"/>
  <c r="I253"/>
  <c r="H253"/>
  <c r="G253"/>
  <c r="F253"/>
  <c r="E253"/>
  <c r="D253"/>
  <c r="C253"/>
  <c r="B253"/>
  <c r="AJ252"/>
  <c r="AH252"/>
  <c r="AG252"/>
  <c r="AF252"/>
  <c r="AE252"/>
  <c r="AD252"/>
  <c r="AC252"/>
  <c r="AB252"/>
  <c r="AA252"/>
  <c r="Z252"/>
  <c r="X252"/>
  <c r="V252"/>
  <c r="U252"/>
  <c r="T252"/>
  <c r="S252"/>
  <c r="R252"/>
  <c r="Q252"/>
  <c r="P252"/>
  <c r="O252"/>
  <c r="N252"/>
  <c r="L252"/>
  <c r="J252"/>
  <c r="I252"/>
  <c r="H252"/>
  <c r="G252"/>
  <c r="F252"/>
  <c r="E252"/>
  <c r="D252"/>
  <c r="C252"/>
  <c r="B252"/>
  <c r="AJ251"/>
  <c r="AH251"/>
  <c r="AG251"/>
  <c r="AF251"/>
  <c r="AE251"/>
  <c r="AD251"/>
  <c r="AC251"/>
  <c r="AB251"/>
  <c r="AA251"/>
  <c r="Z251"/>
  <c r="X251"/>
  <c r="V251"/>
  <c r="U251"/>
  <c r="T251"/>
  <c r="S251"/>
  <c r="R251"/>
  <c r="Q251"/>
  <c r="P251"/>
  <c r="O251"/>
  <c r="N251"/>
  <c r="L251"/>
  <c r="J251"/>
  <c r="I251"/>
  <c r="H251"/>
  <c r="G251"/>
  <c r="F251"/>
  <c r="E251"/>
  <c r="D251"/>
  <c r="C251"/>
  <c r="B251"/>
  <c r="AJ250"/>
  <c r="AH250"/>
  <c r="AG250"/>
  <c r="AF250"/>
  <c r="AE250"/>
  <c r="AD250"/>
  <c r="AC250"/>
  <c r="AB250"/>
  <c r="AA250"/>
  <c r="Z250"/>
  <c r="X250"/>
  <c r="V250"/>
  <c r="U250"/>
  <c r="T250"/>
  <c r="S250"/>
  <c r="R250"/>
  <c r="Q250"/>
  <c r="P250"/>
  <c r="O250"/>
  <c r="N250"/>
  <c r="L250"/>
  <c r="J250"/>
  <c r="I250"/>
  <c r="H250"/>
  <c r="G250"/>
  <c r="F250"/>
  <c r="E250"/>
  <c r="D250"/>
  <c r="C250"/>
  <c r="B250"/>
  <c r="AA248"/>
  <c r="O248"/>
  <c r="C248"/>
  <c r="AJ246"/>
  <c r="AH246"/>
  <c r="AG246"/>
  <c r="AF246"/>
  <c r="AE246"/>
  <c r="AD246"/>
  <c r="AC246"/>
  <c r="AB246"/>
  <c r="AA246"/>
  <c r="Z246"/>
  <c r="X246"/>
  <c r="V246"/>
  <c r="U246"/>
  <c r="T246"/>
  <c r="S246"/>
  <c r="R246"/>
  <c r="Q246"/>
  <c r="P246"/>
  <c r="O246"/>
  <c r="N246"/>
  <c r="J246"/>
  <c r="F246"/>
  <c r="C246"/>
  <c r="B246"/>
  <c r="AJ245"/>
  <c r="AH245"/>
  <c r="AG245"/>
  <c r="AF245"/>
  <c r="AE245"/>
  <c r="AD245"/>
  <c r="AC245"/>
  <c r="AB245"/>
  <c r="AA245"/>
  <c r="Z245"/>
  <c r="X245"/>
  <c r="V245"/>
  <c r="U245"/>
  <c r="T245"/>
  <c r="S245"/>
  <c r="R245"/>
  <c r="Q245"/>
  <c r="P245"/>
  <c r="O245"/>
  <c r="N245"/>
  <c r="J245"/>
  <c r="F245"/>
  <c r="C245"/>
  <c r="B245"/>
  <c r="AJ244"/>
  <c r="AH244"/>
  <c r="AG244"/>
  <c r="AF244"/>
  <c r="AE244"/>
  <c r="AD244"/>
  <c r="AC244"/>
  <c r="AB244"/>
  <c r="AA244"/>
  <c r="Z244"/>
  <c r="X244"/>
  <c r="V244"/>
  <c r="U244"/>
  <c r="T244"/>
  <c r="S244"/>
  <c r="R244"/>
  <c r="Q244"/>
  <c r="P244"/>
  <c r="O244"/>
  <c r="N244"/>
  <c r="J244"/>
  <c r="F244"/>
  <c r="C244"/>
  <c r="B244"/>
  <c r="AJ243"/>
  <c r="AH243"/>
  <c r="AG243"/>
  <c r="AF243"/>
  <c r="AE243"/>
  <c r="AD243"/>
  <c r="AC243"/>
  <c r="AB243"/>
  <c r="AA243"/>
  <c r="Z243"/>
  <c r="X243"/>
  <c r="V243"/>
  <c r="U243"/>
  <c r="T243"/>
  <c r="S243"/>
  <c r="R243"/>
  <c r="Q243"/>
  <c r="P243"/>
  <c r="O243"/>
  <c r="N243"/>
  <c r="J243"/>
  <c r="F243"/>
  <c r="C243"/>
  <c r="B243"/>
  <c r="AJ242"/>
  <c r="AH242"/>
  <c r="AG242"/>
  <c r="AF242"/>
  <c r="AE242"/>
  <c r="AD242"/>
  <c r="AC242"/>
  <c r="AB242"/>
  <c r="AA242"/>
  <c r="Z242"/>
  <c r="X242"/>
  <c r="V242"/>
  <c r="U242"/>
  <c r="T242"/>
  <c r="S242"/>
  <c r="R242"/>
  <c r="Q242"/>
  <c r="P242"/>
  <c r="O242"/>
  <c r="N242"/>
  <c r="J242"/>
  <c r="F242"/>
  <c r="C242"/>
  <c r="B242"/>
  <c r="AJ241"/>
  <c r="AH241"/>
  <c r="AG241"/>
  <c r="AF241"/>
  <c r="AE241"/>
  <c r="AD241"/>
  <c r="AC241"/>
  <c r="AB241"/>
  <c r="AA241"/>
  <c r="Z241"/>
  <c r="X241"/>
  <c r="V241"/>
  <c r="U241"/>
  <c r="T241"/>
  <c r="S241"/>
  <c r="R241"/>
  <c r="Q241"/>
  <c r="P241"/>
  <c r="O241"/>
  <c r="N241"/>
  <c r="J241"/>
  <c r="F241"/>
  <c r="C241"/>
  <c r="B241"/>
  <c r="AJ240"/>
  <c r="AH240"/>
  <c r="AG240"/>
  <c r="AF240"/>
  <c r="AE240"/>
  <c r="AD240"/>
  <c r="AC240"/>
  <c r="AB240"/>
  <c r="AA240"/>
  <c r="Z240"/>
  <c r="X240"/>
  <c r="V240"/>
  <c r="U240"/>
  <c r="T240"/>
  <c r="S240"/>
  <c r="R240"/>
  <c r="Q240"/>
  <c r="P240"/>
  <c r="O240"/>
  <c r="N240"/>
  <c r="J240"/>
  <c r="F240"/>
  <c r="C240"/>
  <c r="B240"/>
  <c r="AJ239"/>
  <c r="AH239"/>
  <c r="AG239"/>
  <c r="AF239"/>
  <c r="AE239"/>
  <c r="AD239"/>
  <c r="AC239"/>
  <c r="AB239"/>
  <c r="AA239"/>
  <c r="Z239"/>
  <c r="X239"/>
  <c r="V239"/>
  <c r="U239"/>
  <c r="T239"/>
  <c r="S239"/>
  <c r="R239"/>
  <c r="Q239"/>
  <c r="P239"/>
  <c r="O239"/>
  <c r="N239"/>
  <c r="J239"/>
  <c r="F239"/>
  <c r="C239"/>
  <c r="B239"/>
  <c r="AJ238"/>
  <c r="AH238"/>
  <c r="AG238"/>
  <c r="AF238"/>
  <c r="AE238"/>
  <c r="AD238"/>
  <c r="AC238"/>
  <c r="AB238"/>
  <c r="AA238"/>
  <c r="Z238"/>
  <c r="X238"/>
  <c r="V238"/>
  <c r="U238"/>
  <c r="T238"/>
  <c r="S238"/>
  <c r="R238"/>
  <c r="Q238"/>
  <c r="P238"/>
  <c r="O238"/>
  <c r="N238"/>
  <c r="J238"/>
  <c r="F238"/>
  <c r="C238"/>
  <c r="B238"/>
  <c r="AJ237"/>
  <c r="AH237"/>
  <c r="AG237"/>
  <c r="AF237"/>
  <c r="AE237"/>
  <c r="AD237"/>
  <c r="AC237"/>
  <c r="AB237"/>
  <c r="AA237"/>
  <c r="Z237"/>
  <c r="X237"/>
  <c r="V237"/>
  <c r="U237"/>
  <c r="T237"/>
  <c r="S237"/>
  <c r="R237"/>
  <c r="Q237"/>
  <c r="P237"/>
  <c r="O237"/>
  <c r="N237"/>
  <c r="J237"/>
  <c r="F237"/>
  <c r="C237"/>
  <c r="B237"/>
  <c r="AJ236"/>
  <c r="AH236"/>
  <c r="AG236"/>
  <c r="AF236"/>
  <c r="AE236"/>
  <c r="AD236"/>
  <c r="AC236"/>
  <c r="AB236"/>
  <c r="AA236"/>
  <c r="Z236"/>
  <c r="X236"/>
  <c r="V236"/>
  <c r="U236"/>
  <c r="T236"/>
  <c r="S236"/>
  <c r="R236"/>
  <c r="Q236"/>
  <c r="P236"/>
  <c r="O236"/>
  <c r="N236"/>
  <c r="J236"/>
  <c r="F236"/>
  <c r="C236"/>
  <c r="B236"/>
  <c r="AJ235"/>
  <c r="AH235"/>
  <c r="AG235"/>
  <c r="AF235"/>
  <c r="AE235"/>
  <c r="AD235"/>
  <c r="AC235"/>
  <c r="AB235"/>
  <c r="AA235"/>
  <c r="Z235"/>
  <c r="X235"/>
  <c r="V235"/>
  <c r="U235"/>
  <c r="T235"/>
  <c r="S235"/>
  <c r="R235"/>
  <c r="Q235"/>
  <c r="P235"/>
  <c r="O235"/>
  <c r="N235"/>
  <c r="J235"/>
  <c r="F235"/>
  <c r="C235"/>
  <c r="B235"/>
  <c r="AJ234"/>
  <c r="AH234"/>
  <c r="AG234"/>
  <c r="AF234"/>
  <c r="AE234"/>
  <c r="AD234"/>
  <c r="AC234"/>
  <c r="AB234"/>
  <c r="AA234"/>
  <c r="Z234"/>
  <c r="X234"/>
  <c r="V234"/>
  <c r="U234"/>
  <c r="T234"/>
  <c r="S234"/>
  <c r="R234"/>
  <c r="Q234"/>
  <c r="P234"/>
  <c r="O234"/>
  <c r="N234"/>
  <c r="J234"/>
  <c r="F234"/>
  <c r="C234"/>
  <c r="B234"/>
  <c r="AJ233"/>
  <c r="AH233"/>
  <c r="AG233"/>
  <c r="AF233"/>
  <c r="AE233"/>
  <c r="AD233"/>
  <c r="AC233"/>
  <c r="AB233"/>
  <c r="AA233"/>
  <c r="Z233"/>
  <c r="X233"/>
  <c r="V233"/>
  <c r="U233"/>
  <c r="T233"/>
  <c r="S233"/>
  <c r="R233"/>
  <c r="Q233"/>
  <c r="P233"/>
  <c r="O233"/>
  <c r="N233"/>
  <c r="J233"/>
  <c r="F233"/>
  <c r="C233"/>
  <c r="B233"/>
  <c r="AJ232"/>
  <c r="AH232"/>
  <c r="AG232"/>
  <c r="AF232"/>
  <c r="AE232"/>
  <c r="AD232"/>
  <c r="AC232"/>
  <c r="AB232"/>
  <c r="AA232"/>
  <c r="Z232"/>
  <c r="X232"/>
  <c r="V232"/>
  <c r="U232"/>
  <c r="T232"/>
  <c r="S232"/>
  <c r="R232"/>
  <c r="Q232"/>
  <c r="P232"/>
  <c r="O232"/>
  <c r="N232"/>
  <c r="J232"/>
  <c r="F232"/>
  <c r="C232"/>
  <c r="B232"/>
  <c r="AJ231"/>
  <c r="AH231"/>
  <c r="AG231"/>
  <c r="AF231"/>
  <c r="AE231"/>
  <c r="AD231"/>
  <c r="AC231"/>
  <c r="AB231"/>
  <c r="AA231"/>
  <c r="Z231"/>
  <c r="X231"/>
  <c r="V231"/>
  <c r="U231"/>
  <c r="T231"/>
  <c r="S231"/>
  <c r="R231"/>
  <c r="Q231"/>
  <c r="P231"/>
  <c r="O231"/>
  <c r="N231"/>
  <c r="J231"/>
  <c r="F231"/>
  <c r="C231"/>
  <c r="B231"/>
  <c r="AJ230"/>
  <c r="AH230"/>
  <c r="AG230"/>
  <c r="AF230"/>
  <c r="AE230"/>
  <c r="AD230"/>
  <c r="AC230"/>
  <c r="AB230"/>
  <c r="AA230"/>
  <c r="Z230"/>
  <c r="X230"/>
  <c r="V230"/>
  <c r="U230"/>
  <c r="T230"/>
  <c r="S230"/>
  <c r="R230"/>
  <c r="Q230"/>
  <c r="P230"/>
  <c r="O230"/>
  <c r="N230"/>
  <c r="J230"/>
  <c r="F230"/>
  <c r="C230"/>
  <c r="B230"/>
  <c r="AJ229"/>
  <c r="AH229"/>
  <c r="AG229"/>
  <c r="AF229"/>
  <c r="AE229"/>
  <c r="AD229"/>
  <c r="AC229"/>
  <c r="AB229"/>
  <c r="AA229"/>
  <c r="Z229"/>
  <c r="X229"/>
  <c r="V229"/>
  <c r="U229"/>
  <c r="T229"/>
  <c r="S229"/>
  <c r="R229"/>
  <c r="Q229"/>
  <c r="P229"/>
  <c r="O229"/>
  <c r="N229"/>
  <c r="J229"/>
  <c r="F229"/>
  <c r="C229"/>
  <c r="B229"/>
  <c r="AJ228"/>
  <c r="AH228"/>
  <c r="AG228"/>
  <c r="AF228"/>
  <c r="AE228"/>
  <c r="AD228"/>
  <c r="AC228"/>
  <c r="AB228"/>
  <c r="AA228"/>
  <c r="Z228"/>
  <c r="X228"/>
  <c r="V228"/>
  <c r="U228"/>
  <c r="T228"/>
  <c r="S228"/>
  <c r="R228"/>
  <c r="Q228"/>
  <c r="P228"/>
  <c r="O228"/>
  <c r="N228"/>
  <c r="J228"/>
  <c r="F228"/>
  <c r="C228"/>
  <c r="B228"/>
  <c r="AJ227"/>
  <c r="AH227"/>
  <c r="AG227"/>
  <c r="AF227"/>
  <c r="AE227"/>
  <c r="AD227"/>
  <c r="AC227"/>
  <c r="AB227"/>
  <c r="AA227"/>
  <c r="Z227"/>
  <c r="X227"/>
  <c r="V227"/>
  <c r="U227"/>
  <c r="T227"/>
  <c r="S227"/>
  <c r="R227"/>
  <c r="Q227"/>
  <c r="P227"/>
  <c r="O227"/>
  <c r="N227"/>
  <c r="J227"/>
  <c r="F227"/>
  <c r="C227"/>
  <c r="B227"/>
  <c r="AJ226"/>
  <c r="AH226"/>
  <c r="AG226"/>
  <c r="AF226"/>
  <c r="AE226"/>
  <c r="AD226"/>
  <c r="AC226"/>
  <c r="AB226"/>
  <c r="AA226"/>
  <c r="Z226"/>
  <c r="X226"/>
  <c r="V226"/>
  <c r="U226"/>
  <c r="T226"/>
  <c r="S226"/>
  <c r="R226"/>
  <c r="Q226"/>
  <c r="P226"/>
  <c r="O226"/>
  <c r="N226"/>
  <c r="J226"/>
  <c r="F226"/>
  <c r="C226"/>
  <c r="B226"/>
  <c r="AJ225"/>
  <c r="AH225"/>
  <c r="AG225"/>
  <c r="AF225"/>
  <c r="AE225"/>
  <c r="AD225"/>
  <c r="AC225"/>
  <c r="AB225"/>
  <c r="AA225"/>
  <c r="Z225"/>
  <c r="X225"/>
  <c r="V225"/>
  <c r="U225"/>
  <c r="T225"/>
  <c r="S225"/>
  <c r="R225"/>
  <c r="Q225"/>
  <c r="P225"/>
  <c r="O225"/>
  <c r="N225"/>
  <c r="J225"/>
  <c r="F225"/>
  <c r="C225"/>
  <c r="B225"/>
  <c r="AJ224"/>
  <c r="AH224"/>
  <c r="AG224"/>
  <c r="AF224"/>
  <c r="AE224"/>
  <c r="AD224"/>
  <c r="AC224"/>
  <c r="AB224"/>
  <c r="AA224"/>
  <c r="Z224"/>
  <c r="X224"/>
  <c r="V224"/>
  <c r="U224"/>
  <c r="T224"/>
  <c r="S224"/>
  <c r="R224"/>
  <c r="Q224"/>
  <c r="P224"/>
  <c r="O224"/>
  <c r="N224"/>
  <c r="J224"/>
  <c r="F224"/>
  <c r="C224"/>
  <c r="B224"/>
  <c r="AJ223"/>
  <c r="AH223"/>
  <c r="AG223"/>
  <c r="AF223"/>
  <c r="AE223"/>
  <c r="AD223"/>
  <c r="AC223"/>
  <c r="AB223"/>
  <c r="AA223"/>
  <c r="Z223"/>
  <c r="X223"/>
  <c r="V223"/>
  <c r="U223"/>
  <c r="T223"/>
  <c r="S223"/>
  <c r="R223"/>
  <c r="Q223"/>
  <c r="P223"/>
  <c r="O223"/>
  <c r="N223"/>
  <c r="J223"/>
  <c r="F223"/>
  <c r="C223"/>
  <c r="B223"/>
  <c r="AJ222"/>
  <c r="AH222"/>
  <c r="AG222"/>
  <c r="AF222"/>
  <c r="AE222"/>
  <c r="AD222"/>
  <c r="AC222"/>
  <c r="AB222"/>
  <c r="AA222"/>
  <c r="Z222"/>
  <c r="X222"/>
  <c r="V222"/>
  <c r="U222"/>
  <c r="T222"/>
  <c r="S222"/>
  <c r="R222"/>
  <c r="Q222"/>
  <c r="P222"/>
  <c r="O222"/>
  <c r="N222"/>
  <c r="J222"/>
  <c r="F222"/>
  <c r="C222"/>
  <c r="B222"/>
  <c r="AJ221"/>
  <c r="AH221"/>
  <c r="AG221"/>
  <c r="AF221"/>
  <c r="AE221"/>
  <c r="AD221"/>
  <c r="AC221"/>
  <c r="AB221"/>
  <c r="AA221"/>
  <c r="Z221"/>
  <c r="X221"/>
  <c r="V221"/>
  <c r="U221"/>
  <c r="T221"/>
  <c r="S221"/>
  <c r="R221"/>
  <c r="Q221"/>
  <c r="P221"/>
  <c r="O221"/>
  <c r="N221"/>
  <c r="J221"/>
  <c r="F221"/>
  <c r="C221"/>
  <c r="B221"/>
  <c r="AJ220"/>
  <c r="AH220"/>
  <c r="AG220"/>
  <c r="AF220"/>
  <c r="AE220"/>
  <c r="AD220"/>
  <c r="AC220"/>
  <c r="AB220"/>
  <c r="AA220"/>
  <c r="Z220"/>
  <c r="X220"/>
  <c r="V220"/>
  <c r="U220"/>
  <c r="T220"/>
  <c r="S220"/>
  <c r="R220"/>
  <c r="Q220"/>
  <c r="P220"/>
  <c r="O220"/>
  <c r="N220"/>
  <c r="J220"/>
  <c r="F220"/>
  <c r="C220"/>
  <c r="B220"/>
  <c r="AJ219"/>
  <c r="AH219"/>
  <c r="AG219"/>
  <c r="AF219"/>
  <c r="AE219"/>
  <c r="AD219"/>
  <c r="AC219"/>
  <c r="AB219"/>
  <c r="AA219"/>
  <c r="Z219"/>
  <c r="X219"/>
  <c r="V219"/>
  <c r="U219"/>
  <c r="T219"/>
  <c r="S219"/>
  <c r="R219"/>
  <c r="Q219"/>
  <c r="P219"/>
  <c r="O219"/>
  <c r="N219"/>
  <c r="J219"/>
  <c r="F219"/>
  <c r="C219"/>
  <c r="B219"/>
  <c r="AJ218"/>
  <c r="AH218"/>
  <c r="AG218"/>
  <c r="AF218"/>
  <c r="AE218"/>
  <c r="AD218"/>
  <c r="AC218"/>
  <c r="AB218"/>
  <c r="AA218"/>
  <c r="Z218"/>
  <c r="X218"/>
  <c r="V218"/>
  <c r="U218"/>
  <c r="T218"/>
  <c r="S218"/>
  <c r="R218"/>
  <c r="Q218"/>
  <c r="P218"/>
  <c r="O218"/>
  <c r="N218"/>
  <c r="J218"/>
  <c r="F218"/>
  <c r="C218"/>
  <c r="B218"/>
  <c r="AJ217"/>
  <c r="AH217"/>
  <c r="AG217"/>
  <c r="AF217"/>
  <c r="AE217"/>
  <c r="AD217"/>
  <c r="AC217"/>
  <c r="AB217"/>
  <c r="AA217"/>
  <c r="Z217"/>
  <c r="X217"/>
  <c r="V217"/>
  <c r="U217"/>
  <c r="T217"/>
  <c r="S217"/>
  <c r="R217"/>
  <c r="Q217"/>
  <c r="P217"/>
  <c r="O217"/>
  <c r="N217"/>
  <c r="J217"/>
  <c r="F217"/>
  <c r="C217"/>
  <c r="B217"/>
  <c r="AJ216"/>
  <c r="AH216"/>
  <c r="AG216"/>
  <c r="AF216"/>
  <c r="AE216"/>
  <c r="AD216"/>
  <c r="AC216"/>
  <c r="AB216"/>
  <c r="AA216"/>
  <c r="Z216"/>
  <c r="X216"/>
  <c r="V216"/>
  <c r="U216"/>
  <c r="T216"/>
  <c r="S216"/>
  <c r="R216"/>
  <c r="Q216"/>
  <c r="P216"/>
  <c r="O216"/>
  <c r="N216"/>
  <c r="J216"/>
  <c r="F216"/>
  <c r="C216"/>
  <c r="B216"/>
  <c r="AJ215"/>
  <c r="AH215"/>
  <c r="AG215"/>
  <c r="AF215"/>
  <c r="AE215"/>
  <c r="AD215"/>
  <c r="AC215"/>
  <c r="AB215"/>
  <c r="AA215"/>
  <c r="Z215"/>
  <c r="X215"/>
  <c r="V215"/>
  <c r="U215"/>
  <c r="T215"/>
  <c r="S215"/>
  <c r="R215"/>
  <c r="Q215"/>
  <c r="P215"/>
  <c r="O215"/>
  <c r="N215"/>
  <c r="J215"/>
  <c r="F215"/>
  <c r="C215"/>
  <c r="B215"/>
  <c r="AJ214"/>
  <c r="AH214"/>
  <c r="AG214"/>
  <c r="AF214"/>
  <c r="AE214"/>
  <c r="AD214"/>
  <c r="AC214"/>
  <c r="AB214"/>
  <c r="AA214"/>
  <c r="Z214"/>
  <c r="X214"/>
  <c r="V214"/>
  <c r="U214"/>
  <c r="T214"/>
  <c r="S214"/>
  <c r="R214"/>
  <c r="Q214"/>
  <c r="P214"/>
  <c r="O214"/>
  <c r="N214"/>
  <c r="J214"/>
  <c r="F214"/>
  <c r="C214"/>
  <c r="B214"/>
  <c r="AJ213"/>
  <c r="AH213"/>
  <c r="AG213"/>
  <c r="AF213"/>
  <c r="AE213"/>
  <c r="AD213"/>
  <c r="AC213"/>
  <c r="AB213"/>
  <c r="AA213"/>
  <c r="Z213"/>
  <c r="X213"/>
  <c r="V213"/>
  <c r="U213"/>
  <c r="T213"/>
  <c r="S213"/>
  <c r="R213"/>
  <c r="Q213"/>
  <c r="P213"/>
  <c r="O213"/>
  <c r="N213"/>
  <c r="J213"/>
  <c r="F213"/>
  <c r="C213"/>
  <c r="B213"/>
  <c r="AJ212"/>
  <c r="AH212"/>
  <c r="AG212"/>
  <c r="AF212"/>
  <c r="AE212"/>
  <c r="AD212"/>
  <c r="AC212"/>
  <c r="AB212"/>
  <c r="AA212"/>
  <c r="Z212"/>
  <c r="X212"/>
  <c r="V212"/>
  <c r="U212"/>
  <c r="T212"/>
  <c r="S212"/>
  <c r="R212"/>
  <c r="Q212"/>
  <c r="P212"/>
  <c r="O212"/>
  <c r="N212"/>
  <c r="J212"/>
  <c r="F212"/>
  <c r="C212"/>
  <c r="B212"/>
  <c r="AJ211"/>
  <c r="AH211"/>
  <c r="AG211"/>
  <c r="AF211"/>
  <c r="AE211"/>
  <c r="AD211"/>
  <c r="AC211"/>
  <c r="AB211"/>
  <c r="AA211"/>
  <c r="Z211"/>
  <c r="X211"/>
  <c r="V211"/>
  <c r="U211"/>
  <c r="T211"/>
  <c r="S211"/>
  <c r="R211"/>
  <c r="Q211"/>
  <c r="P211"/>
  <c r="O211"/>
  <c r="N211"/>
  <c r="J211"/>
  <c r="F211"/>
  <c r="C211"/>
  <c r="B211"/>
  <c r="AJ210"/>
  <c r="AH210"/>
  <c r="AG210"/>
  <c r="AF210"/>
  <c r="AE210"/>
  <c r="AD210"/>
  <c r="AC210"/>
  <c r="AB210"/>
  <c r="AA210"/>
  <c r="Z210"/>
  <c r="X210"/>
  <c r="V210"/>
  <c r="U210"/>
  <c r="T210"/>
  <c r="S210"/>
  <c r="R210"/>
  <c r="Q210"/>
  <c r="P210"/>
  <c r="O210"/>
  <c r="N210"/>
  <c r="J210"/>
  <c r="F210"/>
  <c r="C210"/>
  <c r="B210"/>
  <c r="AJ209"/>
  <c r="AH209"/>
  <c r="AG209"/>
  <c r="AF209"/>
  <c r="AE209"/>
  <c r="AD209"/>
  <c r="AC209"/>
  <c r="AB209"/>
  <c r="AA209"/>
  <c r="Z209"/>
  <c r="X209"/>
  <c r="V209"/>
  <c r="U209"/>
  <c r="T209"/>
  <c r="S209"/>
  <c r="R209"/>
  <c r="Q209"/>
  <c r="P209"/>
  <c r="O209"/>
  <c r="N209"/>
  <c r="J209"/>
  <c r="F209"/>
  <c r="C209"/>
  <c r="B209"/>
  <c r="AJ208"/>
  <c r="AH208"/>
  <c r="AG208"/>
  <c r="AF208"/>
  <c r="AE208"/>
  <c r="AD208"/>
  <c r="AC208"/>
  <c r="AB208"/>
  <c r="AA208"/>
  <c r="Z208"/>
  <c r="X208"/>
  <c r="V208"/>
  <c r="U208"/>
  <c r="T208"/>
  <c r="S208"/>
  <c r="R208"/>
  <c r="Q208"/>
  <c r="P208"/>
  <c r="O208"/>
  <c r="N208"/>
  <c r="J208"/>
  <c r="F208"/>
  <c r="C208"/>
  <c r="B208"/>
  <c r="AJ207"/>
  <c r="AH207"/>
  <c r="AG207"/>
  <c r="AF207"/>
  <c r="AE207"/>
  <c r="AD207"/>
  <c r="AC207"/>
  <c r="AB207"/>
  <c r="AA207"/>
  <c r="Z207"/>
  <c r="X207"/>
  <c r="V207"/>
  <c r="U207"/>
  <c r="T207"/>
  <c r="S207"/>
  <c r="R207"/>
  <c r="Q207"/>
  <c r="P207"/>
  <c r="O207"/>
  <c r="N207"/>
  <c r="J207"/>
  <c r="F207"/>
  <c r="C207"/>
  <c r="B207"/>
  <c r="AJ206"/>
  <c r="AH206"/>
  <c r="AG206"/>
  <c r="AF206"/>
  <c r="AE206"/>
  <c r="AD206"/>
  <c r="AC206"/>
  <c r="AB206"/>
  <c r="AA206"/>
  <c r="Z206"/>
  <c r="X206"/>
  <c r="V206"/>
  <c r="U206"/>
  <c r="T206"/>
  <c r="S206"/>
  <c r="R206"/>
  <c r="Q206"/>
  <c r="P206"/>
  <c r="O206"/>
  <c r="N206"/>
  <c r="J206"/>
  <c r="F206"/>
  <c r="C206"/>
  <c r="B206"/>
  <c r="AJ205"/>
  <c r="AH205"/>
  <c r="AG205"/>
  <c r="AF205"/>
  <c r="AE205"/>
  <c r="AD205"/>
  <c r="AC205"/>
  <c r="AB205"/>
  <c r="AA205"/>
  <c r="Z205"/>
  <c r="X205"/>
  <c r="V205"/>
  <c r="U205"/>
  <c r="T205"/>
  <c r="S205"/>
  <c r="R205"/>
  <c r="Q205"/>
  <c r="P205"/>
  <c r="O205"/>
  <c r="N205"/>
  <c r="J205"/>
  <c r="F205"/>
  <c r="C205"/>
  <c r="B205"/>
  <c r="AJ204"/>
  <c r="AH204"/>
  <c r="AG204"/>
  <c r="AF204"/>
  <c r="AE204"/>
  <c r="AD204"/>
  <c r="AC204"/>
  <c r="AB204"/>
  <c r="AA204"/>
  <c r="Z204"/>
  <c r="X204"/>
  <c r="V204"/>
  <c r="U204"/>
  <c r="T204"/>
  <c r="S204"/>
  <c r="R204"/>
  <c r="Q204"/>
  <c r="P204"/>
  <c r="O204"/>
  <c r="N204"/>
  <c r="J204"/>
  <c r="F204"/>
  <c r="C204"/>
  <c r="B204"/>
  <c r="AJ203"/>
  <c r="AH203"/>
  <c r="AG203"/>
  <c r="AF203"/>
  <c r="AE203"/>
  <c r="AD203"/>
  <c r="AC203"/>
  <c r="AB203"/>
  <c r="AA203"/>
  <c r="Z203"/>
  <c r="X203"/>
  <c r="V203"/>
  <c r="U203"/>
  <c r="T203"/>
  <c r="S203"/>
  <c r="R203"/>
  <c r="Q203"/>
  <c r="P203"/>
  <c r="O203"/>
  <c r="N203"/>
  <c r="J203"/>
  <c r="F203"/>
  <c r="C203"/>
  <c r="B203"/>
  <c r="AJ202"/>
  <c r="AH202"/>
  <c r="AG202"/>
  <c r="AF202"/>
  <c r="AE202"/>
  <c r="AD202"/>
  <c r="AC202"/>
  <c r="AB202"/>
  <c r="AA202"/>
  <c r="Z202"/>
  <c r="X202"/>
  <c r="V202"/>
  <c r="U202"/>
  <c r="T202"/>
  <c r="S202"/>
  <c r="R202"/>
  <c r="Q202"/>
  <c r="P202"/>
  <c r="O202"/>
  <c r="N202"/>
  <c r="J202"/>
  <c r="F202"/>
  <c r="C202"/>
  <c r="B202"/>
  <c r="AJ201"/>
  <c r="AH201"/>
  <c r="AG201"/>
  <c r="AF201"/>
  <c r="AE201"/>
  <c r="AD201"/>
  <c r="AC201"/>
  <c r="AB201"/>
  <c r="AA201"/>
  <c r="Z201"/>
  <c r="X201"/>
  <c r="V201"/>
  <c r="U201"/>
  <c r="T201"/>
  <c r="S201"/>
  <c r="R201"/>
  <c r="Q201"/>
  <c r="P201"/>
  <c r="O201"/>
  <c r="N201"/>
  <c r="J201"/>
  <c r="F201"/>
  <c r="C201"/>
  <c r="B201"/>
  <c r="AJ200"/>
  <c r="AH200"/>
  <c r="AG200"/>
  <c r="AF200"/>
  <c r="AE200"/>
  <c r="AD200"/>
  <c r="AC200"/>
  <c r="AB200"/>
  <c r="AA200"/>
  <c r="Z200"/>
  <c r="X200"/>
  <c r="V200"/>
  <c r="U200"/>
  <c r="T200"/>
  <c r="S200"/>
  <c r="R200"/>
  <c r="Q200"/>
  <c r="P200"/>
  <c r="O200"/>
  <c r="N200"/>
  <c r="J200"/>
  <c r="F200"/>
  <c r="C200"/>
  <c r="B200"/>
  <c r="AJ199"/>
  <c r="AH199"/>
  <c r="AG199"/>
  <c r="AF199"/>
  <c r="AE199"/>
  <c r="AD199"/>
  <c r="AC199"/>
  <c r="AB199"/>
  <c r="AA199"/>
  <c r="Z199"/>
  <c r="X199"/>
  <c r="V199"/>
  <c r="U199"/>
  <c r="T199"/>
  <c r="S199"/>
  <c r="R199"/>
  <c r="Q199"/>
  <c r="P199"/>
  <c r="O199"/>
  <c r="N199"/>
  <c r="J199"/>
  <c r="F199"/>
  <c r="C199"/>
  <c r="B199"/>
  <c r="AJ198"/>
  <c r="AH198"/>
  <c r="AG198"/>
  <c r="AF198"/>
  <c r="AE198"/>
  <c r="AD198"/>
  <c r="AC198"/>
  <c r="AB198"/>
  <c r="AA198"/>
  <c r="Z198"/>
  <c r="X198"/>
  <c r="V198"/>
  <c r="U198"/>
  <c r="T198"/>
  <c r="S198"/>
  <c r="R198"/>
  <c r="Q198"/>
  <c r="P198"/>
  <c r="O198"/>
  <c r="N198"/>
  <c r="J198"/>
  <c r="F198"/>
  <c r="C198"/>
  <c r="B198"/>
  <c r="AJ197"/>
  <c r="AH197"/>
  <c r="AG197"/>
  <c r="AF197"/>
  <c r="AE197"/>
  <c r="AD197"/>
  <c r="AC197"/>
  <c r="AB197"/>
  <c r="AA197"/>
  <c r="Z197"/>
  <c r="X197"/>
  <c r="V197"/>
  <c r="U197"/>
  <c r="T197"/>
  <c r="S197"/>
  <c r="R197"/>
  <c r="Q197"/>
  <c r="P197"/>
  <c r="O197"/>
  <c r="N197"/>
  <c r="J197"/>
  <c r="F197"/>
  <c r="C197"/>
  <c r="B197"/>
  <c r="AJ196"/>
  <c r="AH196"/>
  <c r="AG196"/>
  <c r="AF196"/>
  <c r="AE196"/>
  <c r="AD196"/>
  <c r="AC196"/>
  <c r="AB196"/>
  <c r="AA196"/>
  <c r="Z196"/>
  <c r="X196"/>
  <c r="V196"/>
  <c r="U196"/>
  <c r="T196"/>
  <c r="S196"/>
  <c r="R196"/>
  <c r="Q196"/>
  <c r="P196"/>
  <c r="O196"/>
  <c r="N196"/>
  <c r="J196"/>
  <c r="F196"/>
  <c r="C196"/>
  <c r="B196"/>
  <c r="AJ195"/>
  <c r="AH195"/>
  <c r="AG195"/>
  <c r="AF195"/>
  <c r="AE195"/>
  <c r="AD195"/>
  <c r="AC195"/>
  <c r="AB195"/>
  <c r="AA195"/>
  <c r="Z195"/>
  <c r="X195"/>
  <c r="V195"/>
  <c r="U195"/>
  <c r="T195"/>
  <c r="S195"/>
  <c r="R195"/>
  <c r="Q195"/>
  <c r="P195"/>
  <c r="O195"/>
  <c r="N195"/>
  <c r="J195"/>
  <c r="F195"/>
  <c r="C195"/>
  <c r="B195"/>
  <c r="AJ194"/>
  <c r="AH194"/>
  <c r="AG194"/>
  <c r="AF194"/>
  <c r="AE194"/>
  <c r="AD194"/>
  <c r="AC194"/>
  <c r="AB194"/>
  <c r="AA194"/>
  <c r="Z194"/>
  <c r="X194"/>
  <c r="V194"/>
  <c r="U194"/>
  <c r="T194"/>
  <c r="S194"/>
  <c r="R194"/>
  <c r="Q194"/>
  <c r="P194"/>
  <c r="O194"/>
  <c r="N194"/>
  <c r="J194"/>
  <c r="F194"/>
  <c r="C194"/>
  <c r="B194"/>
  <c r="AJ193"/>
  <c r="AH193"/>
  <c r="AG193"/>
  <c r="AF193"/>
  <c r="AE193"/>
  <c r="AD193"/>
  <c r="AC193"/>
  <c r="AB193"/>
  <c r="AA193"/>
  <c r="Z193"/>
  <c r="X193"/>
  <c r="V193"/>
  <c r="U193"/>
  <c r="T193"/>
  <c r="S193"/>
  <c r="R193"/>
  <c r="Q193"/>
  <c r="P193"/>
  <c r="O193"/>
  <c r="N193"/>
  <c r="J193"/>
  <c r="F193"/>
  <c r="C193"/>
  <c r="B193"/>
  <c r="AJ192"/>
  <c r="AH192"/>
  <c r="AG192"/>
  <c r="AF192"/>
  <c r="AE192"/>
  <c r="AD192"/>
  <c r="AC192"/>
  <c r="AB192"/>
  <c r="AA192"/>
  <c r="Z192"/>
  <c r="X192"/>
  <c r="V192"/>
  <c r="U192"/>
  <c r="T192"/>
  <c r="S192"/>
  <c r="R192"/>
  <c r="Q192"/>
  <c r="P192"/>
  <c r="O192"/>
  <c r="N192"/>
  <c r="J192"/>
  <c r="F192"/>
  <c r="C192"/>
  <c r="B192"/>
  <c r="AJ191"/>
  <c r="AH191"/>
  <c r="AG191"/>
  <c r="AF191"/>
  <c r="AE191"/>
  <c r="AD191"/>
  <c r="AC191"/>
  <c r="AB191"/>
  <c r="AA191"/>
  <c r="Z191"/>
  <c r="X191"/>
  <c r="V191"/>
  <c r="U191"/>
  <c r="T191"/>
  <c r="S191"/>
  <c r="R191"/>
  <c r="Q191"/>
  <c r="P191"/>
  <c r="O191"/>
  <c r="N191"/>
  <c r="J191"/>
  <c r="F191"/>
  <c r="C191"/>
  <c r="B191"/>
  <c r="AJ190"/>
  <c r="AH190"/>
  <c r="AG190"/>
  <c r="AF190"/>
  <c r="AE190"/>
  <c r="AD190"/>
  <c r="AC190"/>
  <c r="AB190"/>
  <c r="AA190"/>
  <c r="Z190"/>
  <c r="X190"/>
  <c r="V190"/>
  <c r="U190"/>
  <c r="T190"/>
  <c r="S190"/>
  <c r="R190"/>
  <c r="Q190"/>
  <c r="P190"/>
  <c r="O190"/>
  <c r="N190"/>
  <c r="J190"/>
  <c r="F190"/>
  <c r="C190"/>
  <c r="B190"/>
  <c r="AJ189"/>
  <c r="AH189"/>
  <c r="AG189"/>
  <c r="AF189"/>
  <c r="AE189"/>
  <c r="AD189"/>
  <c r="AC189"/>
  <c r="AB189"/>
  <c r="AA189"/>
  <c r="Z189"/>
  <c r="X189"/>
  <c r="V189"/>
  <c r="U189"/>
  <c r="T189"/>
  <c r="S189"/>
  <c r="R189"/>
  <c r="Q189"/>
  <c r="P189"/>
  <c r="O189"/>
  <c r="N189"/>
  <c r="J189"/>
  <c r="F189"/>
  <c r="C189"/>
  <c r="B189"/>
  <c r="AJ188"/>
  <c r="AH188"/>
  <c r="AG188"/>
  <c r="AF188"/>
  <c r="AE188"/>
  <c r="AD188"/>
  <c r="AC188"/>
  <c r="AB188"/>
  <c r="AA188"/>
  <c r="Z188"/>
  <c r="X188"/>
  <c r="V188"/>
  <c r="U188"/>
  <c r="T188"/>
  <c r="S188"/>
  <c r="R188"/>
  <c r="Q188"/>
  <c r="P188"/>
  <c r="O188"/>
  <c r="N188"/>
  <c r="J188"/>
  <c r="F188"/>
  <c r="C188"/>
  <c r="B188"/>
  <c r="AJ187"/>
  <c r="AH187"/>
  <c r="AG187"/>
  <c r="AF187"/>
  <c r="AE187"/>
  <c r="AD187"/>
  <c r="AC187"/>
  <c r="AB187"/>
  <c r="AA187"/>
  <c r="Z187"/>
  <c r="X187"/>
  <c r="V187"/>
  <c r="U187"/>
  <c r="T187"/>
  <c r="S187"/>
  <c r="R187"/>
  <c r="Q187"/>
  <c r="P187"/>
  <c r="O187"/>
  <c r="N187"/>
  <c r="J187"/>
  <c r="F187"/>
  <c r="C187"/>
  <c r="B187"/>
  <c r="AJ186"/>
  <c r="AH186"/>
  <c r="AG186"/>
  <c r="AF186"/>
  <c r="AE186"/>
  <c r="AD186"/>
  <c r="AC186"/>
  <c r="AB186"/>
  <c r="AA186"/>
  <c r="Z186"/>
  <c r="X186"/>
  <c r="V186"/>
  <c r="U186"/>
  <c r="T186"/>
  <c r="S186"/>
  <c r="R186"/>
  <c r="Q186"/>
  <c r="P186"/>
  <c r="O186"/>
  <c r="N186"/>
  <c r="J186"/>
  <c r="F186"/>
  <c r="C186"/>
  <c r="B186"/>
  <c r="AJ185"/>
  <c r="AH185"/>
  <c r="AG185"/>
  <c r="AF185"/>
  <c r="AE185"/>
  <c r="AD185"/>
  <c r="AC185"/>
  <c r="AB185"/>
  <c r="AA185"/>
  <c r="Z185"/>
  <c r="X185"/>
  <c r="V185"/>
  <c r="U185"/>
  <c r="T185"/>
  <c r="S185"/>
  <c r="R185"/>
  <c r="Q185"/>
  <c r="P185"/>
  <c r="O185"/>
  <c r="N185"/>
  <c r="J185"/>
  <c r="F185"/>
  <c r="C185"/>
  <c r="B185"/>
  <c r="AJ184"/>
  <c r="AH184"/>
  <c r="AG184"/>
  <c r="AF184"/>
  <c r="AE184"/>
  <c r="AD184"/>
  <c r="AC184"/>
  <c r="AB184"/>
  <c r="AA184"/>
  <c r="Z184"/>
  <c r="X184"/>
  <c r="V184"/>
  <c r="U184"/>
  <c r="T184"/>
  <c r="S184"/>
  <c r="R184"/>
  <c r="Q184"/>
  <c r="P184"/>
  <c r="O184"/>
  <c r="N184"/>
  <c r="J184"/>
  <c r="F184"/>
  <c r="C184"/>
  <c r="B184"/>
  <c r="AJ183"/>
  <c r="AH183"/>
  <c r="AG183"/>
  <c r="AF183"/>
  <c r="AE183"/>
  <c r="AD183"/>
  <c r="AC183"/>
  <c r="AB183"/>
  <c r="AA183"/>
  <c r="Z183"/>
  <c r="X183"/>
  <c r="V183"/>
  <c r="U183"/>
  <c r="T183"/>
  <c r="S183"/>
  <c r="R183"/>
  <c r="Q183"/>
  <c r="P183"/>
  <c r="O183"/>
  <c r="N183"/>
  <c r="J183"/>
  <c r="F183"/>
  <c r="C183"/>
  <c r="B183"/>
  <c r="AJ182"/>
  <c r="AH182"/>
  <c r="AG182"/>
  <c r="AF182"/>
  <c r="AE182"/>
  <c r="AD182"/>
  <c r="AC182"/>
  <c r="AB182"/>
  <c r="AA182"/>
  <c r="Z182"/>
  <c r="X182"/>
  <c r="V182"/>
  <c r="U182"/>
  <c r="T182"/>
  <c r="S182"/>
  <c r="R182"/>
  <c r="Q182"/>
  <c r="P182"/>
  <c r="O182"/>
  <c r="N182"/>
  <c r="J182"/>
  <c r="F182"/>
  <c r="C182"/>
  <c r="B182"/>
  <c r="AJ181"/>
  <c r="AH181"/>
  <c r="AG181"/>
  <c r="AF181"/>
  <c r="AE181"/>
  <c r="AD181"/>
  <c r="AC181"/>
  <c r="AB181"/>
  <c r="AA181"/>
  <c r="Z181"/>
  <c r="X181"/>
  <c r="V181"/>
  <c r="U181"/>
  <c r="T181"/>
  <c r="S181"/>
  <c r="R181"/>
  <c r="Q181"/>
  <c r="P181"/>
  <c r="O181"/>
  <c r="N181"/>
  <c r="J181"/>
  <c r="F181"/>
  <c r="C181"/>
  <c r="B181"/>
  <c r="AJ180"/>
  <c r="AH180"/>
  <c r="AG180"/>
  <c r="AF180"/>
  <c r="AE180"/>
  <c r="AD180"/>
  <c r="AC180"/>
  <c r="AB180"/>
  <c r="AA180"/>
  <c r="Z180"/>
  <c r="X180"/>
  <c r="V180"/>
  <c r="U180"/>
  <c r="T180"/>
  <c r="S180"/>
  <c r="R180"/>
  <c r="Q180"/>
  <c r="P180"/>
  <c r="O180"/>
  <c r="N180"/>
  <c r="J180"/>
  <c r="F180"/>
  <c r="C180"/>
  <c r="B180"/>
  <c r="AJ179"/>
  <c r="AH179"/>
  <c r="AG179"/>
  <c r="AF179"/>
  <c r="AE179"/>
  <c r="AD179"/>
  <c r="AC179"/>
  <c r="AB179"/>
  <c r="AA179"/>
  <c r="Z179"/>
  <c r="X179"/>
  <c r="V179"/>
  <c r="U179"/>
  <c r="T179"/>
  <c r="S179"/>
  <c r="R179"/>
  <c r="Q179"/>
  <c r="P179"/>
  <c r="O179"/>
  <c r="N179"/>
  <c r="J179"/>
  <c r="F179"/>
  <c r="C179"/>
  <c r="B179"/>
  <c r="AJ178"/>
  <c r="AH178"/>
  <c r="AG178"/>
  <c r="AF178"/>
  <c r="AE178"/>
  <c r="AD178"/>
  <c r="AC178"/>
  <c r="AB178"/>
  <c r="AA178"/>
  <c r="Z178"/>
  <c r="X178"/>
  <c r="V178"/>
  <c r="U178"/>
  <c r="T178"/>
  <c r="S178"/>
  <c r="R178"/>
  <c r="Q178"/>
  <c r="P178"/>
  <c r="O178"/>
  <c r="N178"/>
  <c r="J178"/>
  <c r="F178"/>
  <c r="C178"/>
  <c r="B178"/>
  <c r="AJ177"/>
  <c r="AH177"/>
  <c r="AG177"/>
  <c r="AF177"/>
  <c r="AE177"/>
  <c r="AD177"/>
  <c r="AC177"/>
  <c r="AB177"/>
  <c r="AA177"/>
  <c r="Z177"/>
  <c r="X177"/>
  <c r="V177"/>
  <c r="U177"/>
  <c r="T177"/>
  <c r="S177"/>
  <c r="R177"/>
  <c r="Q177"/>
  <c r="P177"/>
  <c r="O177"/>
  <c r="N177"/>
  <c r="J177"/>
  <c r="F177"/>
  <c r="C177"/>
  <c r="B177"/>
  <c r="AJ176"/>
  <c r="AH176"/>
  <c r="AG176"/>
  <c r="AF176"/>
  <c r="AE176"/>
  <c r="AD176"/>
  <c r="AC176"/>
  <c r="AB176"/>
  <c r="AA176"/>
  <c r="Z176"/>
  <c r="X176"/>
  <c r="V176"/>
  <c r="U176"/>
  <c r="T176"/>
  <c r="S176"/>
  <c r="R176"/>
  <c r="Q176"/>
  <c r="P176"/>
  <c r="O176"/>
  <c r="N176"/>
  <c r="J176"/>
  <c r="F176"/>
  <c r="C176"/>
  <c r="B176"/>
  <c r="AJ175"/>
  <c r="AH175"/>
  <c r="AG175"/>
  <c r="AF175"/>
  <c r="AE175"/>
  <c r="AD175"/>
  <c r="AC175"/>
  <c r="AB175"/>
  <c r="AA175"/>
  <c r="Z175"/>
  <c r="X175"/>
  <c r="V175"/>
  <c r="U175"/>
  <c r="T175"/>
  <c r="S175"/>
  <c r="R175"/>
  <c r="Q175"/>
  <c r="P175"/>
  <c r="O175"/>
  <c r="N175"/>
  <c r="J175"/>
  <c r="F175"/>
  <c r="C175"/>
  <c r="B175"/>
  <c r="AJ174"/>
  <c r="AH174"/>
  <c r="AG174"/>
  <c r="AF174"/>
  <c r="AE174"/>
  <c r="AD174"/>
  <c r="AC174"/>
  <c r="AB174"/>
  <c r="AA174"/>
  <c r="Z174"/>
  <c r="X174"/>
  <c r="V174"/>
  <c r="U174"/>
  <c r="T174"/>
  <c r="S174"/>
  <c r="R174"/>
  <c r="Q174"/>
  <c r="P174"/>
  <c r="O174"/>
  <c r="N174"/>
  <c r="J174"/>
  <c r="F174"/>
  <c r="C174"/>
  <c r="B174"/>
  <c r="AJ173"/>
  <c r="AH173"/>
  <c r="AG173"/>
  <c r="AF173"/>
  <c r="AE173"/>
  <c r="AD173"/>
  <c r="AC173"/>
  <c r="AB173"/>
  <c r="AA173"/>
  <c r="Z173"/>
  <c r="X173"/>
  <c r="V173"/>
  <c r="U173"/>
  <c r="T173"/>
  <c r="S173"/>
  <c r="R173"/>
  <c r="Q173"/>
  <c r="P173"/>
  <c r="O173"/>
  <c r="N173"/>
  <c r="J173"/>
  <c r="F173"/>
  <c r="C173"/>
  <c r="B173"/>
  <c r="AJ172"/>
  <c r="AH172"/>
  <c r="AG172"/>
  <c r="AF172"/>
  <c r="AE172"/>
  <c r="AD172"/>
  <c r="AC172"/>
  <c r="AB172"/>
  <c r="AA172"/>
  <c r="Z172"/>
  <c r="X172"/>
  <c r="V172"/>
  <c r="U172"/>
  <c r="T172"/>
  <c r="S172"/>
  <c r="R172"/>
  <c r="Q172"/>
  <c r="P172"/>
  <c r="O172"/>
  <c r="N172"/>
  <c r="J172"/>
  <c r="F172"/>
  <c r="C172"/>
  <c r="B172"/>
  <c r="AJ171"/>
  <c r="AH171"/>
  <c r="AG171"/>
  <c r="AF171"/>
  <c r="AE171"/>
  <c r="AD171"/>
  <c r="AC171"/>
  <c r="AB171"/>
  <c r="AA171"/>
  <c r="Z171"/>
  <c r="X171"/>
  <c r="V171"/>
  <c r="U171"/>
  <c r="T171"/>
  <c r="S171"/>
  <c r="R171"/>
  <c r="Q171"/>
  <c r="P171"/>
  <c r="O171"/>
  <c r="N171"/>
  <c r="J171"/>
  <c r="F171"/>
  <c r="C171"/>
  <c r="B171"/>
  <c r="AJ170"/>
  <c r="AH170"/>
  <c r="AG170"/>
  <c r="AF170"/>
  <c r="AE170"/>
  <c r="AD170"/>
  <c r="AC170"/>
  <c r="AB170"/>
  <c r="AA170"/>
  <c r="Z170"/>
  <c r="X170"/>
  <c r="V170"/>
  <c r="U170"/>
  <c r="T170"/>
  <c r="S170"/>
  <c r="R170"/>
  <c r="Q170"/>
  <c r="P170"/>
  <c r="O170"/>
  <c r="N170"/>
  <c r="J170"/>
  <c r="F170"/>
  <c r="C170"/>
  <c r="B170"/>
  <c r="AJ169"/>
  <c r="AH169"/>
  <c r="AG169"/>
  <c r="AF169"/>
  <c r="AE169"/>
  <c r="AD169"/>
  <c r="AC169"/>
  <c r="AB169"/>
  <c r="AA169"/>
  <c r="Z169"/>
  <c r="X169"/>
  <c r="V169"/>
  <c r="U169"/>
  <c r="T169"/>
  <c r="S169"/>
  <c r="R169"/>
  <c r="Q169"/>
  <c r="P169"/>
  <c r="O169"/>
  <c r="N169"/>
  <c r="J169"/>
  <c r="F169"/>
  <c r="C169"/>
  <c r="B169"/>
  <c r="AJ168"/>
  <c r="AH168"/>
  <c r="AG168"/>
  <c r="AF168"/>
  <c r="AE168"/>
  <c r="AD168"/>
  <c r="AC168"/>
  <c r="AB168"/>
  <c r="AA168"/>
  <c r="Z168"/>
  <c r="X168"/>
  <c r="V168"/>
  <c r="U168"/>
  <c r="T168"/>
  <c r="S168"/>
  <c r="R168"/>
  <c r="Q168"/>
  <c r="P168"/>
  <c r="O168"/>
  <c r="N168"/>
  <c r="J168"/>
  <c r="F168"/>
  <c r="C168"/>
  <c r="B168"/>
  <c r="AJ167"/>
  <c r="AH167"/>
  <c r="AG167"/>
  <c r="AF167"/>
  <c r="AE167"/>
  <c r="AD167"/>
  <c r="AC167"/>
  <c r="AB167"/>
  <c r="AA167"/>
  <c r="Z167"/>
  <c r="X167"/>
  <c r="V167"/>
  <c r="U167"/>
  <c r="T167"/>
  <c r="S167"/>
  <c r="R167"/>
  <c r="Q167"/>
  <c r="P167"/>
  <c r="O167"/>
  <c r="N167"/>
  <c r="J167"/>
  <c r="F167"/>
  <c r="C167"/>
  <c r="B167"/>
  <c r="AJ166"/>
  <c r="AH166"/>
  <c r="AG166"/>
  <c r="AF166"/>
  <c r="AE166"/>
  <c r="AD166"/>
  <c r="AC166"/>
  <c r="AB166"/>
  <c r="AA166"/>
  <c r="Z166"/>
  <c r="X166"/>
  <c r="V166"/>
  <c r="U166"/>
  <c r="T166"/>
  <c r="S166"/>
  <c r="R166"/>
  <c r="Q166"/>
  <c r="P166"/>
  <c r="O166"/>
  <c r="N166"/>
  <c r="J166"/>
  <c r="F166"/>
  <c r="C166"/>
  <c r="B166"/>
  <c r="AJ165"/>
  <c r="AH165"/>
  <c r="AG165"/>
  <c r="AF165"/>
  <c r="AE165"/>
  <c r="AD165"/>
  <c r="AC165"/>
  <c r="AB165"/>
  <c r="AA165"/>
  <c r="Z165"/>
  <c r="X165"/>
  <c r="V165"/>
  <c r="U165"/>
  <c r="T165"/>
  <c r="S165"/>
  <c r="R165"/>
  <c r="Q165"/>
  <c r="P165"/>
  <c r="O165"/>
  <c r="N165"/>
  <c r="J165"/>
  <c r="F165"/>
  <c r="C165"/>
  <c r="B165"/>
  <c r="AJ164"/>
  <c r="AH164"/>
  <c r="AG164"/>
  <c r="AF164"/>
  <c r="AE164"/>
  <c r="AD164"/>
  <c r="AC164"/>
  <c r="AB164"/>
  <c r="AA164"/>
  <c r="Z164"/>
  <c r="X164"/>
  <c r="V164"/>
  <c r="U164"/>
  <c r="T164"/>
  <c r="S164"/>
  <c r="R164"/>
  <c r="Q164"/>
  <c r="P164"/>
  <c r="O164"/>
  <c r="N164"/>
  <c r="J164"/>
  <c r="F164"/>
  <c r="C164"/>
  <c r="B164"/>
  <c r="AJ163"/>
  <c r="AH163"/>
  <c r="AG163"/>
  <c r="AF163"/>
  <c r="AE163"/>
  <c r="AD163"/>
  <c r="AC163"/>
  <c r="AB163"/>
  <c r="AA163"/>
  <c r="Z163"/>
  <c r="X163"/>
  <c r="V163"/>
  <c r="U163"/>
  <c r="T163"/>
  <c r="S163"/>
  <c r="R163"/>
  <c r="Q163"/>
  <c r="P163"/>
  <c r="O163"/>
  <c r="N163"/>
  <c r="J163"/>
  <c r="F163"/>
  <c r="C163"/>
  <c r="B163"/>
  <c r="AJ162"/>
  <c r="AH162"/>
  <c r="AG162"/>
  <c r="AF162"/>
  <c r="AE162"/>
  <c r="AD162"/>
  <c r="AC162"/>
  <c r="AB162"/>
  <c r="AA162"/>
  <c r="Z162"/>
  <c r="X162"/>
  <c r="V162"/>
  <c r="U162"/>
  <c r="T162"/>
  <c r="S162"/>
  <c r="R162"/>
  <c r="Q162"/>
  <c r="P162"/>
  <c r="O162"/>
  <c r="N162"/>
  <c r="J162"/>
  <c r="F162"/>
  <c r="C162"/>
  <c r="B162"/>
  <c r="AJ161"/>
  <c r="AH161"/>
  <c r="AG161"/>
  <c r="AF161"/>
  <c r="AE161"/>
  <c r="AD161"/>
  <c r="AC161"/>
  <c r="AB161"/>
  <c r="AA161"/>
  <c r="Z161"/>
  <c r="X161"/>
  <c r="V161"/>
  <c r="U161"/>
  <c r="T161"/>
  <c r="S161"/>
  <c r="R161"/>
  <c r="Q161"/>
  <c r="P161"/>
  <c r="O161"/>
  <c r="N161"/>
  <c r="J161"/>
  <c r="F161"/>
  <c r="C161"/>
  <c r="B161"/>
  <c r="AJ160"/>
  <c r="AH160"/>
  <c r="AG160"/>
  <c r="AF160"/>
  <c r="AE160"/>
  <c r="AD160"/>
  <c r="AC160"/>
  <c r="AB160"/>
  <c r="AA160"/>
  <c r="Z160"/>
  <c r="X160"/>
  <c r="V160"/>
  <c r="U160"/>
  <c r="T160"/>
  <c r="S160"/>
  <c r="R160"/>
  <c r="Q160"/>
  <c r="P160"/>
  <c r="O160"/>
  <c r="N160"/>
  <c r="J160"/>
  <c r="F160"/>
  <c r="C160"/>
  <c r="B160"/>
  <c r="AJ159"/>
  <c r="AH159"/>
  <c r="AG159"/>
  <c r="AF159"/>
  <c r="AE159"/>
  <c r="AD159"/>
  <c r="AC159"/>
  <c r="AB159"/>
  <c r="AA159"/>
  <c r="Z159"/>
  <c r="X159"/>
  <c r="V159"/>
  <c r="U159"/>
  <c r="T159"/>
  <c r="S159"/>
  <c r="R159"/>
  <c r="Q159"/>
  <c r="P159"/>
  <c r="O159"/>
  <c r="N159"/>
  <c r="J159"/>
  <c r="F159"/>
  <c r="C159"/>
  <c r="B159"/>
  <c r="AJ158"/>
  <c r="AH158"/>
  <c r="AG158"/>
  <c r="AF158"/>
  <c r="AE158"/>
  <c r="AD158"/>
  <c r="AC158"/>
  <c r="AB158"/>
  <c r="AA158"/>
  <c r="Z158"/>
  <c r="X158"/>
  <c r="V158"/>
  <c r="U158"/>
  <c r="T158"/>
  <c r="S158"/>
  <c r="R158"/>
  <c r="Q158"/>
  <c r="P158"/>
  <c r="O158"/>
  <c r="N158"/>
  <c r="J158"/>
  <c r="F158"/>
  <c r="C158"/>
  <c r="B158"/>
  <c r="AJ157"/>
  <c r="AH157"/>
  <c r="AG157"/>
  <c r="AF157"/>
  <c r="AE157"/>
  <c r="AD157"/>
  <c r="AC157"/>
  <c r="AB157"/>
  <c r="AA157"/>
  <c r="Z157"/>
  <c r="X157"/>
  <c r="V157"/>
  <c r="U157"/>
  <c r="T157"/>
  <c r="S157"/>
  <c r="R157"/>
  <c r="Q157"/>
  <c r="P157"/>
  <c r="O157"/>
  <c r="N157"/>
  <c r="J157"/>
  <c r="F157"/>
  <c r="C157"/>
  <c r="B157"/>
  <c r="AJ156"/>
  <c r="AH156"/>
  <c r="AG156"/>
  <c r="AF156"/>
  <c r="AE156"/>
  <c r="AD156"/>
  <c r="AC156"/>
  <c r="AB156"/>
  <c r="AA156"/>
  <c r="Z156"/>
  <c r="X156"/>
  <c r="V156"/>
  <c r="U156"/>
  <c r="T156"/>
  <c r="S156"/>
  <c r="R156"/>
  <c r="Q156"/>
  <c r="P156"/>
  <c r="O156"/>
  <c r="N156"/>
  <c r="J156"/>
  <c r="F156"/>
  <c r="C156"/>
  <c r="B156"/>
  <c r="AJ155"/>
  <c r="AH155"/>
  <c r="AG155"/>
  <c r="AF155"/>
  <c r="AE155"/>
  <c r="AD155"/>
  <c r="AC155"/>
  <c r="AB155"/>
  <c r="AA155"/>
  <c r="Z155"/>
  <c r="X155"/>
  <c r="V155"/>
  <c r="U155"/>
  <c r="T155"/>
  <c r="S155"/>
  <c r="R155"/>
  <c r="Q155"/>
  <c r="P155"/>
  <c r="O155"/>
  <c r="N155"/>
  <c r="J155"/>
  <c r="F155"/>
  <c r="C155"/>
  <c r="B155"/>
  <c r="AJ154"/>
  <c r="AH154"/>
  <c r="AG154"/>
  <c r="AF154"/>
  <c r="AE154"/>
  <c r="AD154"/>
  <c r="AC154"/>
  <c r="AB154"/>
  <c r="AA154"/>
  <c r="Z154"/>
  <c r="X154"/>
  <c r="V154"/>
  <c r="U154"/>
  <c r="T154"/>
  <c r="S154"/>
  <c r="R154"/>
  <c r="Q154"/>
  <c r="P154"/>
  <c r="O154"/>
  <c r="N154"/>
  <c r="J154"/>
  <c r="F154"/>
  <c r="C154"/>
  <c r="B154"/>
  <c r="AJ153"/>
  <c r="AH153"/>
  <c r="AG153"/>
  <c r="AF153"/>
  <c r="AE153"/>
  <c r="AD153"/>
  <c r="AC153"/>
  <c r="AB153"/>
  <c r="AA153"/>
  <c r="Z153"/>
  <c r="X153"/>
  <c r="V153"/>
  <c r="U153"/>
  <c r="T153"/>
  <c r="S153"/>
  <c r="R153"/>
  <c r="Q153"/>
  <c r="P153"/>
  <c r="O153"/>
  <c r="N153"/>
  <c r="J153"/>
  <c r="F153"/>
  <c r="C153"/>
  <c r="B153"/>
  <c r="AJ152"/>
  <c r="AH152"/>
  <c r="AG152"/>
  <c r="AF152"/>
  <c r="AE152"/>
  <c r="AD152"/>
  <c r="AC152"/>
  <c r="AB152"/>
  <c r="AA152"/>
  <c r="Z152"/>
  <c r="X152"/>
  <c r="V152"/>
  <c r="U152"/>
  <c r="T152"/>
  <c r="S152"/>
  <c r="R152"/>
  <c r="Q152"/>
  <c r="P152"/>
  <c r="O152"/>
  <c r="N152"/>
  <c r="J152"/>
  <c r="F152"/>
  <c r="C152"/>
  <c r="B152"/>
  <c r="AJ151"/>
  <c r="AH151"/>
  <c r="AG151"/>
  <c r="AF151"/>
  <c r="AE151"/>
  <c r="AD151"/>
  <c r="AC151"/>
  <c r="AB151"/>
  <c r="AA151"/>
  <c r="Z151"/>
  <c r="X151"/>
  <c r="V151"/>
  <c r="U151"/>
  <c r="T151"/>
  <c r="S151"/>
  <c r="R151"/>
  <c r="Q151"/>
  <c r="P151"/>
  <c r="O151"/>
  <c r="N151"/>
  <c r="J151"/>
  <c r="F151"/>
  <c r="C151"/>
  <c r="B151"/>
  <c r="AJ150"/>
  <c r="AH150"/>
  <c r="AG150"/>
  <c r="AF150"/>
  <c r="AE150"/>
  <c r="AD150"/>
  <c r="AC150"/>
  <c r="AB150"/>
  <c r="AA150"/>
  <c r="Z150"/>
  <c r="X150"/>
  <c r="V150"/>
  <c r="U150"/>
  <c r="T150"/>
  <c r="S150"/>
  <c r="R150"/>
  <c r="Q150"/>
  <c r="P150"/>
  <c r="O150"/>
  <c r="N150"/>
  <c r="J150"/>
  <c r="F150"/>
  <c r="C150"/>
  <c r="B150"/>
  <c r="AJ149"/>
  <c r="AH149"/>
  <c r="AG149"/>
  <c r="AF149"/>
  <c r="AE149"/>
  <c r="AD149"/>
  <c r="AC149"/>
  <c r="AB149"/>
  <c r="AA149"/>
  <c r="Z149"/>
  <c r="X149"/>
  <c r="V149"/>
  <c r="U149"/>
  <c r="T149"/>
  <c r="S149"/>
  <c r="R149"/>
  <c r="Q149"/>
  <c r="P149"/>
  <c r="O149"/>
  <c r="N149"/>
  <c r="J149"/>
  <c r="F149"/>
  <c r="C149"/>
  <c r="B149"/>
  <c r="AJ148"/>
  <c r="AH148"/>
  <c r="AG148"/>
  <c r="AF148"/>
  <c r="AE148"/>
  <c r="AD148"/>
  <c r="AC148"/>
  <c r="AB148"/>
  <c r="AA148"/>
  <c r="Z148"/>
  <c r="X148"/>
  <c r="V148"/>
  <c r="U148"/>
  <c r="T148"/>
  <c r="S148"/>
  <c r="R148"/>
  <c r="Q148"/>
  <c r="P148"/>
  <c r="O148"/>
  <c r="N148"/>
  <c r="J148"/>
  <c r="F148"/>
  <c r="C148"/>
  <c r="B148"/>
  <c r="AJ147"/>
  <c r="AH147"/>
  <c r="AG147"/>
  <c r="AF147"/>
  <c r="AE147"/>
  <c r="AD147"/>
  <c r="AC147"/>
  <c r="AB147"/>
  <c r="AA147"/>
  <c r="Z147"/>
  <c r="X147"/>
  <c r="V147"/>
  <c r="U147"/>
  <c r="T147"/>
  <c r="S147"/>
  <c r="R147"/>
  <c r="Q147"/>
  <c r="P147"/>
  <c r="O147"/>
  <c r="N147"/>
  <c r="J147"/>
  <c r="F147"/>
  <c r="C147"/>
  <c r="B147"/>
  <c r="AJ146"/>
  <c r="AH146"/>
  <c r="AG146"/>
  <c r="AF146"/>
  <c r="AE146"/>
  <c r="AD146"/>
  <c r="AC146"/>
  <c r="AB146"/>
  <c r="AA146"/>
  <c r="Z146"/>
  <c r="X146"/>
  <c r="V146"/>
  <c r="U146"/>
  <c r="T146"/>
  <c r="S146"/>
  <c r="R146"/>
  <c r="Q146"/>
  <c r="P146"/>
  <c r="O146"/>
  <c r="N146"/>
  <c r="J146"/>
  <c r="F146"/>
  <c r="C146"/>
  <c r="B146"/>
  <c r="AJ145"/>
  <c r="AH145"/>
  <c r="AG145"/>
  <c r="AF145"/>
  <c r="AE145"/>
  <c r="AD145"/>
  <c r="AC145"/>
  <c r="AB145"/>
  <c r="AA145"/>
  <c r="Z145"/>
  <c r="X145"/>
  <c r="V145"/>
  <c r="U145"/>
  <c r="T145"/>
  <c r="S145"/>
  <c r="R145"/>
  <c r="Q145"/>
  <c r="P145"/>
  <c r="O145"/>
  <c r="N145"/>
  <c r="J145"/>
  <c r="C145"/>
  <c r="B145"/>
  <c r="AJ144"/>
  <c r="AH144"/>
  <c r="AG144"/>
  <c r="AF144"/>
  <c r="AE144"/>
  <c r="AD144"/>
  <c r="AC144"/>
  <c r="AB144"/>
  <c r="AA144"/>
  <c r="Z144"/>
  <c r="X144"/>
  <c r="V144"/>
  <c r="U144"/>
  <c r="T144"/>
  <c r="S144"/>
  <c r="R144"/>
  <c r="Q144"/>
  <c r="P144"/>
  <c r="O144"/>
  <c r="N144"/>
  <c r="J144"/>
  <c r="C144"/>
  <c r="B144"/>
  <c r="AJ143"/>
  <c r="AH143"/>
  <c r="AG143"/>
  <c r="AF143"/>
  <c r="AE143"/>
  <c r="AD143"/>
  <c r="AC143"/>
  <c r="AB143"/>
  <c r="AA143"/>
  <c r="Z143"/>
  <c r="X143"/>
  <c r="V143"/>
  <c r="U143"/>
  <c r="T143"/>
  <c r="S143"/>
  <c r="R143"/>
  <c r="Q143"/>
  <c r="P143"/>
  <c r="O143"/>
  <c r="N143"/>
  <c r="J143"/>
  <c r="C143"/>
  <c r="B143"/>
  <c r="AJ142"/>
  <c r="AH142"/>
  <c r="AG142"/>
  <c r="AF142"/>
  <c r="AE142"/>
  <c r="AD142"/>
  <c r="AC142"/>
  <c r="AB142"/>
  <c r="AA142"/>
  <c r="Z142"/>
  <c r="X142"/>
  <c r="V142"/>
  <c r="U142"/>
  <c r="T142"/>
  <c r="S142"/>
  <c r="R142"/>
  <c r="Q142"/>
  <c r="P142"/>
  <c r="O142"/>
  <c r="N142"/>
  <c r="J142"/>
  <c r="C142"/>
  <c r="B142"/>
  <c r="AJ141"/>
  <c r="AH141"/>
  <c r="AG141"/>
  <c r="AF141"/>
  <c r="AE141"/>
  <c r="AD141"/>
  <c r="AC141"/>
  <c r="AB141"/>
  <c r="AA141"/>
  <c r="Z141"/>
  <c r="X141"/>
  <c r="V141"/>
  <c r="U141"/>
  <c r="T141"/>
  <c r="S141"/>
  <c r="R141"/>
  <c r="Q141"/>
  <c r="P141"/>
  <c r="O141"/>
  <c r="N141"/>
  <c r="J141"/>
  <c r="C141"/>
  <c r="B141"/>
  <c r="AJ140"/>
  <c r="AH140"/>
  <c r="AG140"/>
  <c r="AF140"/>
  <c r="AE140"/>
  <c r="AD140"/>
  <c r="AC140"/>
  <c r="AB140"/>
  <c r="AA140"/>
  <c r="Z140"/>
  <c r="X140"/>
  <c r="V140"/>
  <c r="U140"/>
  <c r="T140"/>
  <c r="S140"/>
  <c r="R140"/>
  <c r="Q140"/>
  <c r="P140"/>
  <c r="O140"/>
  <c r="N140"/>
  <c r="J140"/>
  <c r="C140"/>
  <c r="B140"/>
  <c r="AJ139"/>
  <c r="AH139"/>
  <c r="AG139"/>
  <c r="AF139"/>
  <c r="AE139"/>
  <c r="AD139"/>
  <c r="AC139"/>
  <c r="AB139"/>
  <c r="AA139"/>
  <c r="Z139"/>
  <c r="X139"/>
  <c r="V139"/>
  <c r="U139"/>
  <c r="T139"/>
  <c r="S139"/>
  <c r="R139"/>
  <c r="Q139"/>
  <c r="P139"/>
  <c r="O139"/>
  <c r="N139"/>
  <c r="J139"/>
  <c r="C139"/>
  <c r="B139"/>
  <c r="AJ138"/>
  <c r="AH138"/>
  <c r="AG138"/>
  <c r="AF138"/>
  <c r="AE138"/>
  <c r="AD138"/>
  <c r="AC138"/>
  <c r="AB138"/>
  <c r="AA138"/>
  <c r="Z138"/>
  <c r="X138"/>
  <c r="V138"/>
  <c r="U138"/>
  <c r="T138"/>
  <c r="S138"/>
  <c r="R138"/>
  <c r="Q138"/>
  <c r="P138"/>
  <c r="O138"/>
  <c r="N138"/>
  <c r="J138"/>
  <c r="C138"/>
  <c r="B138"/>
  <c r="AJ137"/>
  <c r="AH137"/>
  <c r="AG137"/>
  <c r="AF137"/>
  <c r="AE137"/>
  <c r="AD137"/>
  <c r="AC137"/>
  <c r="AB137"/>
  <c r="AA137"/>
  <c r="Z137"/>
  <c r="X137"/>
  <c r="V137"/>
  <c r="U137"/>
  <c r="T137"/>
  <c r="S137"/>
  <c r="R137"/>
  <c r="Q137"/>
  <c r="P137"/>
  <c r="O137"/>
  <c r="N137"/>
  <c r="J137"/>
  <c r="C137"/>
  <c r="B137"/>
  <c r="AJ136"/>
  <c r="AH136"/>
  <c r="AG136"/>
  <c r="AF136"/>
  <c r="AE136"/>
  <c r="AD136"/>
  <c r="AC136"/>
  <c r="AB136"/>
  <c r="AA136"/>
  <c r="Z136"/>
  <c r="X136"/>
  <c r="V136"/>
  <c r="U136"/>
  <c r="T136"/>
  <c r="S136"/>
  <c r="R136"/>
  <c r="Q136"/>
  <c r="P136"/>
  <c r="O136"/>
  <c r="N136"/>
  <c r="J136"/>
  <c r="C136"/>
  <c r="B136"/>
  <c r="AJ135"/>
  <c r="AH135"/>
  <c r="AG135"/>
  <c r="AF135"/>
  <c r="AE135"/>
  <c r="AD135"/>
  <c r="AC135"/>
  <c r="AB135"/>
  <c r="AA135"/>
  <c r="Z135"/>
  <c r="X135"/>
  <c r="V135"/>
  <c r="U135"/>
  <c r="T135"/>
  <c r="S135"/>
  <c r="R135"/>
  <c r="Q135"/>
  <c r="P135"/>
  <c r="O135"/>
  <c r="N135"/>
  <c r="J135"/>
  <c r="C135"/>
  <c r="B135"/>
  <c r="AJ134"/>
  <c r="AH134"/>
  <c r="AG134"/>
  <c r="AF134"/>
  <c r="AE134"/>
  <c r="AD134"/>
  <c r="AC134"/>
  <c r="AB134"/>
  <c r="AA134"/>
  <c r="Z134"/>
  <c r="X134"/>
  <c r="V134"/>
  <c r="U134"/>
  <c r="T134"/>
  <c r="S134"/>
  <c r="R134"/>
  <c r="Q134"/>
  <c r="P134"/>
  <c r="O134"/>
  <c r="N134"/>
  <c r="J134"/>
  <c r="C134"/>
  <c r="B134"/>
  <c r="AJ133"/>
  <c r="AH133"/>
  <c r="AG133"/>
  <c r="AF133"/>
  <c r="AE133"/>
  <c r="AD133"/>
  <c r="AC133"/>
  <c r="AB133"/>
  <c r="AA133"/>
  <c r="Z133"/>
  <c r="X133"/>
  <c r="V133"/>
  <c r="U133"/>
  <c r="T133"/>
  <c r="S133"/>
  <c r="R133"/>
  <c r="Q133"/>
  <c r="P133"/>
  <c r="O133"/>
  <c r="N133"/>
  <c r="J133"/>
  <c r="C133"/>
  <c r="B133"/>
  <c r="AJ132"/>
  <c r="AH132"/>
  <c r="AG132"/>
  <c r="AF132"/>
  <c r="AE132"/>
  <c r="AD132"/>
  <c r="AC132"/>
  <c r="AB132"/>
  <c r="AA132"/>
  <c r="Z132"/>
  <c r="X132"/>
  <c r="V132"/>
  <c r="U132"/>
  <c r="T132"/>
  <c r="S132"/>
  <c r="R132"/>
  <c r="Q132"/>
  <c r="P132"/>
  <c r="O132"/>
  <c r="N132"/>
  <c r="J132"/>
  <c r="C132"/>
  <c r="B132"/>
  <c r="AJ131"/>
  <c r="AH131"/>
  <c r="AG131"/>
  <c r="AF131"/>
  <c r="AE131"/>
  <c r="AD131"/>
  <c r="AC131"/>
  <c r="AB131"/>
  <c r="AA131"/>
  <c r="Z131"/>
  <c r="X131"/>
  <c r="V131"/>
  <c r="U131"/>
  <c r="T131"/>
  <c r="S131"/>
  <c r="R131"/>
  <c r="Q131"/>
  <c r="P131"/>
  <c r="O131"/>
  <c r="N131"/>
  <c r="J131"/>
  <c r="C131"/>
  <c r="B131"/>
  <c r="AJ130"/>
  <c r="AH130"/>
  <c r="AG130"/>
  <c r="AF130"/>
  <c r="AE130"/>
  <c r="AD130"/>
  <c r="AC130"/>
  <c r="AB130"/>
  <c r="AA130"/>
  <c r="Z130"/>
  <c r="X130"/>
  <c r="V130"/>
  <c r="U130"/>
  <c r="T130"/>
  <c r="S130"/>
  <c r="R130"/>
  <c r="Q130"/>
  <c r="P130"/>
  <c r="O130"/>
  <c r="N130"/>
  <c r="C130"/>
  <c r="B130"/>
  <c r="AJ129"/>
  <c r="AH129"/>
  <c r="AG129"/>
  <c r="AF129"/>
  <c r="AE129"/>
  <c r="AD129"/>
  <c r="AC129"/>
  <c r="AB129"/>
  <c r="AA129"/>
  <c r="Z129"/>
  <c r="X129"/>
  <c r="V129"/>
  <c r="U129"/>
  <c r="T129"/>
  <c r="S129"/>
  <c r="R129"/>
  <c r="Q129"/>
  <c r="P129"/>
  <c r="O129"/>
  <c r="N129"/>
  <c r="C129"/>
  <c r="B129"/>
  <c r="AJ128"/>
  <c r="AH128"/>
  <c r="AG128"/>
  <c r="AF128"/>
  <c r="AE128"/>
  <c r="AD128"/>
  <c r="AC128"/>
  <c r="AB128"/>
  <c r="AA128"/>
  <c r="Z128"/>
  <c r="X128"/>
  <c r="V128"/>
  <c r="U128"/>
  <c r="T128"/>
  <c r="S128"/>
  <c r="R128"/>
  <c r="Q128"/>
  <c r="P128"/>
  <c r="O128"/>
  <c r="N128"/>
  <c r="C128"/>
  <c r="B128"/>
  <c r="AJ127"/>
  <c r="AH127"/>
  <c r="AG127"/>
  <c r="AF127"/>
  <c r="AE127"/>
  <c r="AD127"/>
  <c r="AC127"/>
  <c r="AB127"/>
  <c r="AA127"/>
  <c r="Z127"/>
  <c r="X127"/>
  <c r="V127"/>
  <c r="U127"/>
  <c r="T127"/>
  <c r="S127"/>
  <c r="R127"/>
  <c r="Q127"/>
  <c r="P127"/>
  <c r="O127"/>
  <c r="N127"/>
  <c r="C127"/>
  <c r="B127"/>
  <c r="AJ126"/>
  <c r="AH126"/>
  <c r="AG126"/>
  <c r="AF126"/>
  <c r="AE126"/>
  <c r="AD126"/>
  <c r="AC126"/>
  <c r="AB126"/>
  <c r="AA126"/>
  <c r="Z126"/>
  <c r="X126"/>
  <c r="V126"/>
  <c r="U126"/>
  <c r="T126"/>
  <c r="S126"/>
  <c r="R126"/>
  <c r="Q126"/>
  <c r="P126"/>
  <c r="O126"/>
  <c r="N126"/>
  <c r="C126"/>
  <c r="B126"/>
  <c r="AJ125"/>
  <c r="AH125"/>
  <c r="AG125"/>
  <c r="AF125"/>
  <c r="AE125"/>
  <c r="AD125"/>
  <c r="AC125"/>
  <c r="AB125"/>
  <c r="AA125"/>
  <c r="Z125"/>
  <c r="X125"/>
  <c r="V125"/>
  <c r="U125"/>
  <c r="T125"/>
  <c r="S125"/>
  <c r="R125"/>
  <c r="Q125"/>
  <c r="P125"/>
  <c r="O125"/>
  <c r="N125"/>
  <c r="C125"/>
  <c r="B125"/>
  <c r="AJ124"/>
  <c r="AH124"/>
  <c r="AG124"/>
  <c r="AF124"/>
  <c r="AE124"/>
  <c r="AD124"/>
  <c r="AC124"/>
  <c r="AB124"/>
  <c r="AA124"/>
  <c r="Z124"/>
  <c r="X124"/>
  <c r="V124"/>
  <c r="U124"/>
  <c r="T124"/>
  <c r="S124"/>
  <c r="R124"/>
  <c r="Q124"/>
  <c r="P124"/>
  <c r="O124"/>
  <c r="N124"/>
  <c r="C124"/>
  <c r="B124"/>
  <c r="AJ123"/>
  <c r="AH123"/>
  <c r="AG123"/>
  <c r="AF123"/>
  <c r="AE123"/>
  <c r="AD123"/>
  <c r="AC123"/>
  <c r="AB123"/>
  <c r="AA123"/>
  <c r="Z123"/>
  <c r="X123"/>
  <c r="V123"/>
  <c r="U123"/>
  <c r="T123"/>
  <c r="S123"/>
  <c r="R123"/>
  <c r="Q123"/>
  <c r="P123"/>
  <c r="O123"/>
  <c r="N123"/>
  <c r="C123"/>
  <c r="B123"/>
  <c r="AJ122"/>
  <c r="AH122"/>
  <c r="AG122"/>
  <c r="AF122"/>
  <c r="AE122"/>
  <c r="AD122"/>
  <c r="AC122"/>
  <c r="AB122"/>
  <c r="AA122"/>
  <c r="Z122"/>
  <c r="X122"/>
  <c r="V122"/>
  <c r="U122"/>
  <c r="T122"/>
  <c r="S122"/>
  <c r="R122"/>
  <c r="Q122"/>
  <c r="P122"/>
  <c r="O122"/>
  <c r="N122"/>
  <c r="C122"/>
  <c r="B122"/>
  <c r="AJ121"/>
  <c r="AH121"/>
  <c r="AG121"/>
  <c r="AF121"/>
  <c r="AE121"/>
  <c r="AD121"/>
  <c r="AC121"/>
  <c r="AB121"/>
  <c r="AA121"/>
  <c r="Z121"/>
  <c r="X121"/>
  <c r="V121"/>
  <c r="U121"/>
  <c r="T121"/>
  <c r="S121"/>
  <c r="R121"/>
  <c r="Q121"/>
  <c r="P121"/>
  <c r="O121"/>
  <c r="N121"/>
  <c r="C121"/>
  <c r="B121"/>
  <c r="AJ120"/>
  <c r="AH120"/>
  <c r="AG120"/>
  <c r="AF120"/>
  <c r="AE120"/>
  <c r="AD120"/>
  <c r="AC120"/>
  <c r="AB120"/>
  <c r="AA120"/>
  <c r="Z120"/>
  <c r="X120"/>
  <c r="V120"/>
  <c r="U120"/>
  <c r="T120"/>
  <c r="S120"/>
  <c r="R120"/>
  <c r="Q120"/>
  <c r="P120"/>
  <c r="O120"/>
  <c r="N120"/>
  <c r="C120"/>
  <c r="B120"/>
  <c r="AJ119"/>
  <c r="AH119"/>
  <c r="AG119"/>
  <c r="AF119"/>
  <c r="AE119"/>
  <c r="AD119"/>
  <c r="AC119"/>
  <c r="AB119"/>
  <c r="AA119"/>
  <c r="Z119"/>
  <c r="X119"/>
  <c r="V119"/>
  <c r="U119"/>
  <c r="T119"/>
  <c r="S119"/>
  <c r="R119"/>
  <c r="Q119"/>
  <c r="P119"/>
  <c r="O119"/>
  <c r="N119"/>
  <c r="C119"/>
  <c r="B119"/>
  <c r="AJ118"/>
  <c r="AH118"/>
  <c r="AG118"/>
  <c r="AF118"/>
  <c r="AE118"/>
  <c r="AD118"/>
  <c r="AC118"/>
  <c r="AB118"/>
  <c r="AA118"/>
  <c r="Z118"/>
  <c r="X118"/>
  <c r="V118"/>
  <c r="U118"/>
  <c r="T118"/>
  <c r="S118"/>
  <c r="R118"/>
  <c r="Q118"/>
  <c r="P118"/>
  <c r="O118"/>
  <c r="N118"/>
  <c r="C118"/>
  <c r="B118"/>
  <c r="AJ117"/>
  <c r="AH117"/>
  <c r="AG117"/>
  <c r="AF117"/>
  <c r="AE117"/>
  <c r="AD117"/>
  <c r="AC117"/>
  <c r="AB117"/>
  <c r="AA117"/>
  <c r="Z117"/>
  <c r="X117"/>
  <c r="V117"/>
  <c r="U117"/>
  <c r="T117"/>
  <c r="S117"/>
  <c r="R117"/>
  <c r="Q117"/>
  <c r="P117"/>
  <c r="O117"/>
  <c r="N117"/>
  <c r="C117"/>
  <c r="B117"/>
  <c r="AJ116"/>
  <c r="AH116"/>
  <c r="AG116"/>
  <c r="AF116"/>
  <c r="AE116"/>
  <c r="AD116"/>
  <c r="AC116"/>
  <c r="AB116"/>
  <c r="AA116"/>
  <c r="Z116"/>
  <c r="X116"/>
  <c r="V116"/>
  <c r="U116"/>
  <c r="T116"/>
  <c r="S116"/>
  <c r="R116"/>
  <c r="Q116"/>
  <c r="P116"/>
  <c r="O116"/>
  <c r="N116"/>
  <c r="C116"/>
  <c r="B116"/>
  <c r="AJ115"/>
  <c r="AH115"/>
  <c r="AG115"/>
  <c r="AF115"/>
  <c r="AE115"/>
  <c r="AD115"/>
  <c r="AC115"/>
  <c r="AB115"/>
  <c r="AA115"/>
  <c r="Z115"/>
  <c r="X115"/>
  <c r="V115"/>
  <c r="U115"/>
  <c r="T115"/>
  <c r="S115"/>
  <c r="R115"/>
  <c r="Q115"/>
  <c r="P115"/>
  <c r="O115"/>
  <c r="N115"/>
  <c r="C115"/>
  <c r="B115"/>
  <c r="AJ114"/>
  <c r="AH114"/>
  <c r="AG114"/>
  <c r="AF114"/>
  <c r="AE114"/>
  <c r="AD114"/>
  <c r="AC114"/>
  <c r="AB114"/>
  <c r="AA114"/>
  <c r="Z114"/>
  <c r="X114"/>
  <c r="V114"/>
  <c r="U114"/>
  <c r="T114"/>
  <c r="S114"/>
  <c r="R114"/>
  <c r="Q114"/>
  <c r="P114"/>
  <c r="O114"/>
  <c r="N114"/>
  <c r="C114"/>
  <c r="B114"/>
  <c r="AJ113"/>
  <c r="AH113"/>
  <c r="AG113"/>
  <c r="AF113"/>
  <c r="AE113"/>
  <c r="AD113"/>
  <c r="AC113"/>
  <c r="AB113"/>
  <c r="AA113"/>
  <c r="Z113"/>
  <c r="X113"/>
  <c r="V113"/>
  <c r="U113"/>
  <c r="T113"/>
  <c r="S113"/>
  <c r="R113"/>
  <c r="Q113"/>
  <c r="P113"/>
  <c r="O113"/>
  <c r="N113"/>
  <c r="C113"/>
  <c r="B113"/>
  <c r="AJ112"/>
  <c r="AH112"/>
  <c r="AG112"/>
  <c r="AF112"/>
  <c r="AE112"/>
  <c r="AD112"/>
  <c r="AC112"/>
  <c r="AB112"/>
  <c r="AA112"/>
  <c r="Z112"/>
  <c r="X112"/>
  <c r="V112"/>
  <c r="U112"/>
  <c r="T112"/>
  <c r="S112"/>
  <c r="R112"/>
  <c r="Q112"/>
  <c r="P112"/>
  <c r="O112"/>
  <c r="N112"/>
  <c r="C112"/>
  <c r="B112"/>
  <c r="AJ111"/>
  <c r="AH111"/>
  <c r="AG111"/>
  <c r="AF111"/>
  <c r="AE111"/>
  <c r="AD111"/>
  <c r="AC111"/>
  <c r="AB111"/>
  <c r="AA111"/>
  <c r="Z111"/>
  <c r="X111"/>
  <c r="V111"/>
  <c r="U111"/>
  <c r="T111"/>
  <c r="S111"/>
  <c r="R111"/>
  <c r="Q111"/>
  <c r="P111"/>
  <c r="O111"/>
  <c r="N111"/>
  <c r="C111"/>
  <c r="B111"/>
  <c r="AJ110"/>
  <c r="AH110"/>
  <c r="AG110"/>
  <c r="AF110"/>
  <c r="AE110"/>
  <c r="AD110"/>
  <c r="AC110"/>
  <c r="AB110"/>
  <c r="AA110"/>
  <c r="Z110"/>
  <c r="X110"/>
  <c r="V110"/>
  <c r="U110"/>
  <c r="T110"/>
  <c r="S110"/>
  <c r="R110"/>
  <c r="Q110"/>
  <c r="P110"/>
  <c r="O110"/>
  <c r="N110"/>
  <c r="C110"/>
  <c r="B110"/>
  <c r="AJ109"/>
  <c r="AH109"/>
  <c r="AG109"/>
  <c r="AF109"/>
  <c r="AE109"/>
  <c r="AD109"/>
  <c r="AC109"/>
  <c r="AB109"/>
  <c r="AA109"/>
  <c r="Z109"/>
  <c r="X109"/>
  <c r="V109"/>
  <c r="U109"/>
  <c r="T109"/>
  <c r="S109"/>
  <c r="R109"/>
  <c r="Q109"/>
  <c r="P109"/>
  <c r="O109"/>
  <c r="N109"/>
  <c r="C109"/>
  <c r="B109"/>
  <c r="AJ108"/>
  <c r="AH108"/>
  <c r="AG108"/>
  <c r="AF108"/>
  <c r="AE108"/>
  <c r="AD108"/>
  <c r="AC108"/>
  <c r="AB108"/>
  <c r="AA108"/>
  <c r="Z108"/>
  <c r="X108"/>
  <c r="V108"/>
  <c r="U108"/>
  <c r="T108"/>
  <c r="S108"/>
  <c r="R108"/>
  <c r="Q108"/>
  <c r="P108"/>
  <c r="O108"/>
  <c r="N108"/>
  <c r="C108"/>
  <c r="B108"/>
  <c r="AJ107"/>
  <c r="AH107"/>
  <c r="AG107"/>
  <c r="AF107"/>
  <c r="AE107"/>
  <c r="AD107"/>
  <c r="AC107"/>
  <c r="AB107"/>
  <c r="AA107"/>
  <c r="Z107"/>
  <c r="X107"/>
  <c r="V107"/>
  <c r="U107"/>
  <c r="T107"/>
  <c r="S107"/>
  <c r="R107"/>
  <c r="Q107"/>
  <c r="P107"/>
  <c r="O107"/>
  <c r="N107"/>
  <c r="C107"/>
  <c r="B107"/>
  <c r="AJ106"/>
  <c r="AH106"/>
  <c r="AG106"/>
  <c r="AF106"/>
  <c r="AE106"/>
  <c r="AD106"/>
  <c r="AC106"/>
  <c r="AB106"/>
  <c r="AA106"/>
  <c r="Z106"/>
  <c r="X106"/>
  <c r="V106"/>
  <c r="U106"/>
  <c r="T106"/>
  <c r="S106"/>
  <c r="R106"/>
  <c r="Q106"/>
  <c r="P106"/>
  <c r="O106"/>
  <c r="N106"/>
  <c r="C106"/>
  <c r="B106"/>
  <c r="AJ105"/>
  <c r="AH105"/>
  <c r="AG105"/>
  <c r="AF105"/>
  <c r="AE105"/>
  <c r="AD105"/>
  <c r="AC105"/>
  <c r="AB105"/>
  <c r="AA105"/>
  <c r="Z105"/>
  <c r="X105"/>
  <c r="V105"/>
  <c r="U105"/>
  <c r="T105"/>
  <c r="S105"/>
  <c r="R105"/>
  <c r="Q105"/>
  <c r="P105"/>
  <c r="O105"/>
  <c r="N105"/>
  <c r="C105"/>
  <c r="B105"/>
  <c r="AJ104"/>
  <c r="AH104"/>
  <c r="AG104"/>
  <c r="AF104"/>
  <c r="AE104"/>
  <c r="AD104"/>
  <c r="AC104"/>
  <c r="AB104"/>
  <c r="AA104"/>
  <c r="Z104"/>
  <c r="X104"/>
  <c r="V104"/>
  <c r="U104"/>
  <c r="T104"/>
  <c r="S104"/>
  <c r="R104"/>
  <c r="Q104"/>
  <c r="P104"/>
  <c r="O104"/>
  <c r="N104"/>
  <c r="C104"/>
  <c r="B104"/>
  <c r="AJ103"/>
  <c r="AH103"/>
  <c r="AG103"/>
  <c r="AF103"/>
  <c r="AE103"/>
  <c r="AD103"/>
  <c r="AC103"/>
  <c r="AB103"/>
  <c r="AA103"/>
  <c r="Z103"/>
  <c r="X103"/>
  <c r="V103"/>
  <c r="U103"/>
  <c r="T103"/>
  <c r="S103"/>
  <c r="R103"/>
  <c r="Q103"/>
  <c r="P103"/>
  <c r="O103"/>
  <c r="N103"/>
  <c r="C103"/>
  <c r="B103"/>
  <c r="AJ102"/>
  <c r="AH102"/>
  <c r="AG102"/>
  <c r="AF102"/>
  <c r="AE102"/>
  <c r="AD102"/>
  <c r="AC102"/>
  <c r="AB102"/>
  <c r="AA102"/>
  <c r="Z102"/>
  <c r="X102"/>
  <c r="V102"/>
  <c r="U102"/>
  <c r="T102"/>
  <c r="S102"/>
  <c r="R102"/>
  <c r="Q102"/>
  <c r="P102"/>
  <c r="O102"/>
  <c r="N102"/>
  <c r="C102"/>
  <c r="B102"/>
  <c r="AJ101"/>
  <c r="AH101"/>
  <c r="AG101"/>
  <c r="AF101"/>
  <c r="AE101"/>
  <c r="AD101"/>
  <c r="AC101"/>
  <c r="AB101"/>
  <c r="AA101"/>
  <c r="Z101"/>
  <c r="X101"/>
  <c r="V101"/>
  <c r="U101"/>
  <c r="T101"/>
  <c r="S101"/>
  <c r="R101"/>
  <c r="Q101"/>
  <c r="P101"/>
  <c r="O101"/>
  <c r="N101"/>
  <c r="C101"/>
  <c r="B101"/>
  <c r="AJ100"/>
  <c r="AH100"/>
  <c r="AG100"/>
  <c r="AF100"/>
  <c r="AE100"/>
  <c r="AD100"/>
  <c r="AC100"/>
  <c r="AB100"/>
  <c r="AA100"/>
  <c r="Z100"/>
  <c r="X100"/>
  <c r="V100"/>
  <c r="U100"/>
  <c r="T100"/>
  <c r="S100"/>
  <c r="R100"/>
  <c r="Q100"/>
  <c r="P100"/>
  <c r="O100"/>
  <c r="N100"/>
  <c r="C100"/>
  <c r="B100"/>
  <c r="AJ99"/>
  <c r="AH99"/>
  <c r="AG99"/>
  <c r="AF99"/>
  <c r="AE99"/>
  <c r="AD99"/>
  <c r="AC99"/>
  <c r="AB99"/>
  <c r="AA99"/>
  <c r="Z99"/>
  <c r="X99"/>
  <c r="V99"/>
  <c r="U99"/>
  <c r="T99"/>
  <c r="S99"/>
  <c r="R99"/>
  <c r="Q99"/>
  <c r="P99"/>
  <c r="O99"/>
  <c r="N99"/>
  <c r="C99"/>
  <c r="B99"/>
  <c r="AJ98"/>
  <c r="AH98"/>
  <c r="AG98"/>
  <c r="AF98"/>
  <c r="AE98"/>
  <c r="AD98"/>
  <c r="AC98"/>
  <c r="AB98"/>
  <c r="AA98"/>
  <c r="Z98"/>
  <c r="X98"/>
  <c r="V98"/>
  <c r="U98"/>
  <c r="T98"/>
  <c r="S98"/>
  <c r="R98"/>
  <c r="Q98"/>
  <c r="P98"/>
  <c r="O98"/>
  <c r="N98"/>
  <c r="C98"/>
  <c r="B98"/>
  <c r="AJ97"/>
  <c r="AH97"/>
  <c r="AG97"/>
  <c r="AF97"/>
  <c r="AE97"/>
  <c r="AD97"/>
  <c r="AC97"/>
  <c r="AB97"/>
  <c r="AA97"/>
  <c r="Z97"/>
  <c r="X97"/>
  <c r="V97"/>
  <c r="U97"/>
  <c r="T97"/>
  <c r="S97"/>
  <c r="R97"/>
  <c r="Q97"/>
  <c r="P97"/>
  <c r="O97"/>
  <c r="N97"/>
  <c r="C97"/>
  <c r="B97"/>
  <c r="AB95"/>
  <c r="O95"/>
  <c r="C95"/>
  <c r="J91"/>
  <c r="I91"/>
  <c r="H91"/>
  <c r="G91"/>
  <c r="F91"/>
  <c r="E91"/>
  <c r="D91"/>
  <c r="C91"/>
  <c r="Z88"/>
  <c r="Y88"/>
  <c r="X88"/>
  <c r="W88"/>
  <c r="V88"/>
  <c r="U88"/>
  <c r="T88"/>
  <c r="S88"/>
  <c r="R88"/>
  <c r="Q88"/>
  <c r="L88"/>
  <c r="K88"/>
  <c r="J88"/>
  <c r="I88"/>
  <c r="H88"/>
  <c r="G88"/>
  <c r="F88"/>
  <c r="E88"/>
  <c r="D88"/>
  <c r="C88"/>
  <c r="Z87"/>
  <c r="Y87"/>
  <c r="X87"/>
  <c r="W87"/>
  <c r="V87"/>
  <c r="U87"/>
  <c r="T87"/>
  <c r="S87"/>
  <c r="R87"/>
  <c r="Q87"/>
  <c r="L87"/>
  <c r="K87"/>
  <c r="J87"/>
  <c r="I87"/>
  <c r="H87"/>
  <c r="G87"/>
  <c r="F87"/>
  <c r="E87"/>
  <c r="D87"/>
  <c r="C87"/>
  <c r="Z86"/>
  <c r="Y86"/>
  <c r="X86"/>
  <c r="W86"/>
  <c r="V86"/>
  <c r="U86"/>
  <c r="T86"/>
  <c r="S86"/>
  <c r="R86"/>
  <c r="Q86"/>
  <c r="L86"/>
  <c r="K86"/>
  <c r="J86"/>
  <c r="I86"/>
  <c r="H86"/>
  <c r="G86"/>
  <c r="F86"/>
  <c r="E86"/>
  <c r="D86"/>
  <c r="C86"/>
  <c r="Z85"/>
  <c r="Y85"/>
  <c r="X85"/>
  <c r="W85"/>
  <c r="V85"/>
  <c r="U85"/>
  <c r="T85"/>
  <c r="S85"/>
  <c r="R85"/>
  <c r="Q85"/>
  <c r="L85"/>
  <c r="K85"/>
  <c r="J85"/>
  <c r="I85"/>
  <c r="H85"/>
  <c r="G85"/>
  <c r="F85"/>
  <c r="E85"/>
  <c r="D85"/>
  <c r="C85"/>
  <c r="Z84"/>
  <c r="Y84"/>
  <c r="X84"/>
  <c r="W84"/>
  <c r="V84"/>
  <c r="U84"/>
  <c r="T84"/>
  <c r="S84"/>
  <c r="R84"/>
  <c r="Q84"/>
  <c r="L84"/>
  <c r="K84"/>
  <c r="J84"/>
  <c r="I84"/>
  <c r="H84"/>
  <c r="G84"/>
  <c r="F84"/>
  <c r="E84"/>
  <c r="D84"/>
  <c r="C84"/>
  <c r="Z83"/>
  <c r="Y83"/>
  <c r="X83"/>
  <c r="L83"/>
  <c r="K83"/>
  <c r="J83"/>
  <c r="Z82"/>
  <c r="Y82"/>
  <c r="X82"/>
  <c r="W82"/>
  <c r="V82"/>
  <c r="U82"/>
  <c r="T82"/>
  <c r="S82"/>
  <c r="R82"/>
  <c r="Q82"/>
  <c r="L82"/>
  <c r="K82"/>
  <c r="J82"/>
  <c r="I82"/>
  <c r="H82"/>
  <c r="G82"/>
  <c r="F82"/>
  <c r="E82"/>
  <c r="D82"/>
  <c r="C82"/>
  <c r="Z81"/>
  <c r="Y81"/>
  <c r="X81"/>
  <c r="W81"/>
  <c r="V81"/>
  <c r="U81"/>
  <c r="T81"/>
  <c r="S81"/>
  <c r="R81"/>
  <c r="Q81"/>
  <c r="L81"/>
  <c r="K81"/>
  <c r="J81"/>
  <c r="I81"/>
  <c r="H81"/>
  <c r="G81"/>
  <c r="F81"/>
  <c r="E81"/>
  <c r="D81"/>
  <c r="C81"/>
  <c r="Z80"/>
  <c r="Y80"/>
  <c r="X80"/>
  <c r="W80"/>
  <c r="V80"/>
  <c r="U80"/>
  <c r="T80"/>
  <c r="S80"/>
  <c r="R80"/>
  <c r="Q80"/>
  <c r="L80"/>
  <c r="K80"/>
  <c r="J80"/>
  <c r="I80"/>
  <c r="H80"/>
  <c r="G80"/>
  <c r="F80"/>
  <c r="E80"/>
  <c r="D80"/>
  <c r="C80"/>
  <c r="Z79"/>
  <c r="Y79"/>
  <c r="X79"/>
  <c r="W79"/>
  <c r="V79"/>
  <c r="U79"/>
  <c r="T79"/>
  <c r="S79"/>
  <c r="R79"/>
  <c r="Q79"/>
  <c r="L79"/>
  <c r="K79"/>
  <c r="J79"/>
  <c r="I79"/>
  <c r="H79"/>
  <c r="G79"/>
  <c r="F79"/>
  <c r="E79"/>
  <c r="D79"/>
  <c r="C79"/>
  <c r="AB76"/>
  <c r="AA76"/>
  <c r="Z76"/>
  <c r="Y76"/>
  <c r="X76"/>
  <c r="W76"/>
  <c r="V76"/>
  <c r="U76"/>
  <c r="T76"/>
  <c r="S76"/>
  <c r="N76"/>
  <c r="M76"/>
  <c r="L76"/>
  <c r="K76"/>
  <c r="J76"/>
  <c r="I76"/>
  <c r="H76"/>
  <c r="G76"/>
  <c r="F76"/>
  <c r="E76"/>
  <c r="AB75"/>
  <c r="AA75"/>
  <c r="Z75"/>
  <c r="Y75"/>
  <c r="X75"/>
  <c r="W75"/>
  <c r="V75"/>
  <c r="U75"/>
  <c r="T75"/>
  <c r="S75"/>
  <c r="N75"/>
  <c r="M75"/>
  <c r="L75"/>
  <c r="K75"/>
  <c r="J75"/>
  <c r="I75"/>
  <c r="H75"/>
  <c r="G75"/>
  <c r="F75"/>
  <c r="E75"/>
  <c r="AB74"/>
  <c r="AA74"/>
  <c r="Z74"/>
  <c r="Y74"/>
  <c r="X74"/>
  <c r="W74"/>
  <c r="V74"/>
  <c r="U74"/>
  <c r="T74"/>
  <c r="S74"/>
  <c r="N74"/>
  <c r="M74"/>
  <c r="L74"/>
  <c r="K74"/>
  <c r="J74"/>
  <c r="I74"/>
  <c r="H74"/>
  <c r="G74"/>
  <c r="F74"/>
  <c r="E74"/>
  <c r="AB73"/>
  <c r="AA73"/>
  <c r="Z73"/>
  <c r="Y73"/>
  <c r="X73"/>
  <c r="W73"/>
  <c r="V73"/>
  <c r="U73"/>
  <c r="T73"/>
  <c r="S73"/>
  <c r="N73"/>
  <c r="M73"/>
  <c r="L73"/>
  <c r="K73"/>
  <c r="J73"/>
  <c r="I73"/>
  <c r="H73"/>
  <c r="G73"/>
  <c r="F73"/>
  <c r="E73"/>
  <c r="AB72"/>
  <c r="AA72"/>
  <c r="Z72"/>
  <c r="Y72"/>
  <c r="X72"/>
  <c r="W72"/>
  <c r="V72"/>
  <c r="U72"/>
  <c r="T72"/>
  <c r="S72"/>
  <c r="N72"/>
  <c r="M72"/>
  <c r="L72"/>
  <c r="K72"/>
  <c r="J72"/>
  <c r="I72"/>
  <c r="H72"/>
  <c r="G72"/>
  <c r="F72"/>
  <c r="E72"/>
  <c r="AB71"/>
  <c r="AA71"/>
  <c r="Z71"/>
  <c r="Y71"/>
  <c r="X71"/>
  <c r="W71"/>
  <c r="V71"/>
  <c r="U71"/>
  <c r="T71"/>
  <c r="S71"/>
  <c r="N71"/>
  <c r="M71"/>
  <c r="L71"/>
  <c r="K71"/>
  <c r="J71"/>
  <c r="I71"/>
  <c r="H71"/>
  <c r="G71"/>
  <c r="F71"/>
  <c r="E71"/>
  <c r="AB70"/>
  <c r="AA70"/>
  <c r="Z70"/>
  <c r="Y70"/>
  <c r="X70"/>
  <c r="W70"/>
  <c r="V70"/>
  <c r="U70"/>
  <c r="T70"/>
  <c r="S70"/>
  <c r="N70"/>
  <c r="M70"/>
  <c r="L70"/>
  <c r="K70"/>
  <c r="J70"/>
  <c r="I70"/>
  <c r="H70"/>
  <c r="G70"/>
  <c r="F70"/>
  <c r="E70"/>
  <c r="AB69"/>
  <c r="AA69"/>
  <c r="Z69"/>
  <c r="Y69"/>
  <c r="X69"/>
  <c r="W69"/>
  <c r="V69"/>
  <c r="U69"/>
  <c r="T69"/>
  <c r="S69"/>
  <c r="N69"/>
  <c r="M69"/>
  <c r="L69"/>
  <c r="K69"/>
  <c r="J69"/>
  <c r="I69"/>
  <c r="H69"/>
  <c r="G69"/>
  <c r="F69"/>
  <c r="E69"/>
  <c r="AB68"/>
  <c r="AA68"/>
  <c r="Z68"/>
  <c r="Y68"/>
  <c r="X68"/>
  <c r="W68"/>
  <c r="V68"/>
  <c r="U68"/>
  <c r="T68"/>
  <c r="S68"/>
  <c r="N68"/>
  <c r="M68"/>
  <c r="L68"/>
  <c r="K68"/>
  <c r="J68"/>
  <c r="I68"/>
  <c r="H68"/>
  <c r="G68"/>
  <c r="F68"/>
  <c r="E68"/>
  <c r="AB67"/>
  <c r="AA67"/>
  <c r="Z67"/>
  <c r="Y67"/>
  <c r="X67"/>
  <c r="W67"/>
  <c r="V67"/>
  <c r="U67"/>
  <c r="T67"/>
  <c r="S67"/>
  <c r="N67"/>
  <c r="M67"/>
  <c r="L67"/>
  <c r="K67"/>
  <c r="J67"/>
  <c r="I67"/>
  <c r="H67"/>
  <c r="G67"/>
  <c r="F67"/>
  <c r="E67"/>
  <c r="AB66"/>
  <c r="AA66"/>
  <c r="Z66"/>
  <c r="Y66"/>
  <c r="X66"/>
  <c r="W66"/>
  <c r="V66"/>
  <c r="U66"/>
  <c r="T66"/>
  <c r="S66"/>
  <c r="N66"/>
  <c r="M66"/>
  <c r="L66"/>
  <c r="K66"/>
  <c r="J66"/>
  <c r="I66"/>
  <c r="H66"/>
  <c r="G66"/>
  <c r="F66"/>
  <c r="E66"/>
  <c r="AB65"/>
  <c r="AA65"/>
  <c r="Z65"/>
  <c r="Y65"/>
  <c r="X65"/>
  <c r="W65"/>
  <c r="V65"/>
  <c r="U65"/>
  <c r="T65"/>
  <c r="S65"/>
  <c r="N65"/>
  <c r="M65"/>
  <c r="L65"/>
  <c r="K65"/>
  <c r="J65"/>
  <c r="I65"/>
  <c r="H65"/>
  <c r="G65"/>
  <c r="F65"/>
  <c r="E65"/>
  <c r="AB64"/>
  <c r="AA64"/>
  <c r="Z64"/>
  <c r="Y64"/>
  <c r="X64"/>
  <c r="W64"/>
  <c r="V64"/>
  <c r="U64"/>
  <c r="T64"/>
  <c r="S64"/>
  <c r="N64"/>
  <c r="M64"/>
  <c r="L64"/>
  <c r="K64"/>
  <c r="J64"/>
  <c r="I64"/>
  <c r="H64"/>
  <c r="G64"/>
  <c r="F64"/>
  <c r="E64"/>
  <c r="AB63"/>
  <c r="AA63"/>
  <c r="Z63"/>
  <c r="Y63"/>
  <c r="X63"/>
  <c r="W63"/>
  <c r="V63"/>
  <c r="U63"/>
  <c r="T63"/>
  <c r="S63"/>
  <c r="N63"/>
  <c r="M63"/>
  <c r="L63"/>
  <c r="K63"/>
  <c r="J63"/>
  <c r="I63"/>
  <c r="H63"/>
  <c r="G63"/>
  <c r="F63"/>
  <c r="E63"/>
  <c r="AB62"/>
  <c r="AA62"/>
  <c r="Z62"/>
  <c r="Y62"/>
  <c r="X62"/>
  <c r="W62"/>
  <c r="V62"/>
  <c r="U62"/>
  <c r="T62"/>
  <c r="S62"/>
  <c r="N62"/>
  <c r="M62"/>
  <c r="L62"/>
  <c r="K62"/>
  <c r="J62"/>
  <c r="I62"/>
  <c r="H62"/>
  <c r="G62"/>
  <c r="F62"/>
  <c r="E62"/>
  <c r="AB61"/>
  <c r="AA61"/>
  <c r="Z61"/>
  <c r="Y61"/>
  <c r="X61"/>
  <c r="W61"/>
  <c r="V61"/>
  <c r="U61"/>
  <c r="T61"/>
  <c r="S61"/>
  <c r="N61"/>
  <c r="M61"/>
  <c r="L61"/>
  <c r="K61"/>
  <c r="J61"/>
  <c r="I61"/>
  <c r="H61"/>
  <c r="G61"/>
  <c r="F61"/>
  <c r="E61"/>
  <c r="AB60"/>
  <c r="AA60"/>
  <c r="Z60"/>
  <c r="Y60"/>
  <c r="X60"/>
  <c r="W60"/>
  <c r="V60"/>
  <c r="U60"/>
  <c r="T60"/>
  <c r="S60"/>
  <c r="N60"/>
  <c r="M60"/>
  <c r="L60"/>
  <c r="K60"/>
  <c r="J60"/>
  <c r="I60"/>
  <c r="H60"/>
  <c r="G60"/>
  <c r="F60"/>
  <c r="E60"/>
  <c r="AB59"/>
  <c r="AA59"/>
  <c r="Z59"/>
  <c r="Y59"/>
  <c r="X59"/>
  <c r="W59"/>
  <c r="V59"/>
  <c r="U59"/>
  <c r="T59"/>
  <c r="S59"/>
  <c r="N59"/>
  <c r="M59"/>
  <c r="L59"/>
  <c r="K59"/>
  <c r="J59"/>
  <c r="I59"/>
  <c r="H59"/>
  <c r="G59"/>
  <c r="F59"/>
  <c r="E59"/>
  <c r="AB58"/>
  <c r="AA58"/>
  <c r="Z58"/>
  <c r="Y58"/>
  <c r="X58"/>
  <c r="W58"/>
  <c r="V58"/>
  <c r="U58"/>
  <c r="T58"/>
  <c r="S58"/>
  <c r="N58"/>
  <c r="M58"/>
  <c r="L58"/>
  <c r="K58"/>
  <c r="J58"/>
  <c r="I58"/>
  <c r="H58"/>
  <c r="G58"/>
  <c r="F58"/>
  <c r="E58"/>
  <c r="Z55"/>
  <c r="Y55"/>
  <c r="X55"/>
  <c r="W55"/>
  <c r="V55"/>
  <c r="U55"/>
  <c r="T55"/>
  <c r="S55"/>
  <c r="R55"/>
  <c r="Q55"/>
  <c r="L55"/>
  <c r="K55"/>
  <c r="J55"/>
  <c r="I55"/>
  <c r="H55"/>
  <c r="G55"/>
  <c r="F55"/>
  <c r="E55"/>
  <c r="D55"/>
  <c r="C55"/>
  <c r="Z54"/>
  <c r="Y54"/>
  <c r="X54"/>
  <c r="W54"/>
  <c r="V54"/>
  <c r="U54"/>
  <c r="T54"/>
  <c r="S54"/>
  <c r="R54"/>
  <c r="Q54"/>
  <c r="L54"/>
  <c r="K54"/>
  <c r="J54"/>
  <c r="I54"/>
  <c r="H54"/>
  <c r="G54"/>
  <c r="F54"/>
  <c r="E54"/>
  <c r="D54"/>
  <c r="C54"/>
  <c r="Z53"/>
  <c r="Y53"/>
  <c r="X53"/>
  <c r="W53"/>
  <c r="V53"/>
  <c r="U53"/>
  <c r="T53"/>
  <c r="S53"/>
  <c r="R53"/>
  <c r="Q53"/>
  <c r="L53"/>
  <c r="K53"/>
  <c r="J53"/>
  <c r="I53"/>
  <c r="H53"/>
  <c r="G53"/>
  <c r="F53"/>
  <c r="E53"/>
  <c r="D53"/>
  <c r="C53"/>
  <c r="Z52"/>
  <c r="Y52"/>
  <c r="X52"/>
  <c r="W52"/>
  <c r="V52"/>
  <c r="U52"/>
  <c r="T52"/>
  <c r="S52"/>
  <c r="R52"/>
  <c r="Q52"/>
  <c r="L52"/>
  <c r="K52"/>
  <c r="J52"/>
  <c r="I52"/>
  <c r="H52"/>
  <c r="G52"/>
  <c r="F52"/>
  <c r="E52"/>
  <c r="D52"/>
  <c r="C52"/>
  <c r="Z51"/>
  <c r="Y51"/>
  <c r="X51"/>
  <c r="W51"/>
  <c r="V51"/>
  <c r="U51"/>
  <c r="T51"/>
  <c r="S51"/>
  <c r="R51"/>
  <c r="Q51"/>
  <c r="L51"/>
  <c r="K51"/>
  <c r="J51"/>
  <c r="I51"/>
  <c r="H51"/>
  <c r="G51"/>
  <c r="F51"/>
  <c r="E51"/>
  <c r="D51"/>
  <c r="C51"/>
  <c r="Z50"/>
  <c r="Y50"/>
  <c r="X50"/>
  <c r="L50"/>
  <c r="K50"/>
  <c r="J50"/>
  <c r="Z49"/>
  <c r="Y49"/>
  <c r="X49"/>
  <c r="W49"/>
  <c r="V49"/>
  <c r="U49"/>
  <c r="T49"/>
  <c r="S49"/>
  <c r="R49"/>
  <c r="Q49"/>
  <c r="L49"/>
  <c r="K49"/>
  <c r="J49"/>
  <c r="I49"/>
  <c r="H49"/>
  <c r="G49"/>
  <c r="F49"/>
  <c r="E49"/>
  <c r="D49"/>
  <c r="C49"/>
  <c r="Z48"/>
  <c r="Y48"/>
  <c r="X48"/>
  <c r="W48"/>
  <c r="V48"/>
  <c r="U48"/>
  <c r="T48"/>
  <c r="S48"/>
  <c r="R48"/>
  <c r="Q48"/>
  <c r="L48"/>
  <c r="K48"/>
  <c r="J48"/>
  <c r="I48"/>
  <c r="H48"/>
  <c r="G48"/>
  <c r="F48"/>
  <c r="E48"/>
  <c r="D48"/>
  <c r="C48"/>
  <c r="Z47"/>
  <c r="Y47"/>
  <c r="X47"/>
  <c r="W47"/>
  <c r="V47"/>
  <c r="U47"/>
  <c r="T47"/>
  <c r="S47"/>
  <c r="R47"/>
  <c r="Q47"/>
  <c r="L47"/>
  <c r="K47"/>
  <c r="J47"/>
  <c r="I47"/>
  <c r="H47"/>
  <c r="G47"/>
  <c r="F47"/>
  <c r="E47"/>
  <c r="D47"/>
  <c r="C47"/>
  <c r="Z46"/>
  <c r="Y46"/>
  <c r="X46"/>
  <c r="W46"/>
  <c r="V46"/>
  <c r="U46"/>
  <c r="T46"/>
  <c r="S46"/>
  <c r="R46"/>
  <c r="Q46"/>
  <c r="L46"/>
  <c r="K46"/>
  <c r="J46"/>
  <c r="I46"/>
  <c r="H46"/>
  <c r="G46"/>
  <c r="F46"/>
  <c r="E46"/>
  <c r="D46"/>
  <c r="C46"/>
  <c r="AB43"/>
  <c r="AA43"/>
  <c r="Z43"/>
  <c r="Y43"/>
  <c r="X43"/>
  <c r="W43"/>
  <c r="V43"/>
  <c r="U43"/>
  <c r="T43"/>
  <c r="S43"/>
  <c r="N43"/>
  <c r="M43"/>
  <c r="L43"/>
  <c r="K43"/>
  <c r="J43"/>
  <c r="I43"/>
  <c r="H43"/>
  <c r="G43"/>
  <c r="F43"/>
  <c r="E43"/>
  <c r="AB42"/>
  <c r="AA42"/>
  <c r="Z42"/>
  <c r="Y42"/>
  <c r="X42"/>
  <c r="W42"/>
  <c r="V42"/>
  <c r="U42"/>
  <c r="T42"/>
  <c r="S42"/>
  <c r="N42"/>
  <c r="M42"/>
  <c r="L42"/>
  <c r="K42"/>
  <c r="J42"/>
  <c r="I42"/>
  <c r="H42"/>
  <c r="G42"/>
  <c r="F42"/>
  <c r="E42"/>
  <c r="AB41"/>
  <c r="AA41"/>
  <c r="Z41"/>
  <c r="Y41"/>
  <c r="X41"/>
  <c r="W41"/>
  <c r="V41"/>
  <c r="U41"/>
  <c r="T41"/>
  <c r="S41"/>
  <c r="N41"/>
  <c r="M41"/>
  <c r="L41"/>
  <c r="K41"/>
  <c r="J41"/>
  <c r="I41"/>
  <c r="H41"/>
  <c r="G41"/>
  <c r="F41"/>
  <c r="E41"/>
  <c r="AB40"/>
  <c r="AA40"/>
  <c r="Z40"/>
  <c r="Y40"/>
  <c r="X40"/>
  <c r="W40"/>
  <c r="V40"/>
  <c r="U40"/>
  <c r="T40"/>
  <c r="S40"/>
  <c r="N40"/>
  <c r="M40"/>
  <c r="L40"/>
  <c r="K40"/>
  <c r="J40"/>
  <c r="I40"/>
  <c r="H40"/>
  <c r="G40"/>
  <c r="F40"/>
  <c r="E40"/>
  <c r="AB39"/>
  <c r="AA39"/>
  <c r="Z39"/>
  <c r="Y39"/>
  <c r="X39"/>
  <c r="W39"/>
  <c r="V39"/>
  <c r="U39"/>
  <c r="T39"/>
  <c r="S39"/>
  <c r="N39"/>
  <c r="M39"/>
  <c r="L39"/>
  <c r="K39"/>
  <c r="J39"/>
  <c r="I39"/>
  <c r="H39"/>
  <c r="G39"/>
  <c r="F39"/>
  <c r="E39"/>
  <c r="AB38"/>
  <c r="AA38"/>
  <c r="Z38"/>
  <c r="Y38"/>
  <c r="X38"/>
  <c r="W38"/>
  <c r="V38"/>
  <c r="U38"/>
  <c r="T38"/>
  <c r="S38"/>
  <c r="N38"/>
  <c r="M38"/>
  <c r="L38"/>
  <c r="K38"/>
  <c r="J38"/>
  <c r="I38"/>
  <c r="H38"/>
  <c r="G38"/>
  <c r="F38"/>
  <c r="E38"/>
  <c r="AB37"/>
  <c r="AA37"/>
  <c r="Z37"/>
  <c r="Y37"/>
  <c r="X37"/>
  <c r="W37"/>
  <c r="V37"/>
  <c r="U37"/>
  <c r="T37"/>
  <c r="S37"/>
  <c r="N37"/>
  <c r="M37"/>
  <c r="L37"/>
  <c r="K37"/>
  <c r="J37"/>
  <c r="I37"/>
  <c r="H37"/>
  <c r="G37"/>
  <c r="F37"/>
  <c r="E37"/>
  <c r="AB36"/>
  <c r="AA36"/>
  <c r="Z36"/>
  <c r="Y36"/>
  <c r="X36"/>
  <c r="W36"/>
  <c r="V36"/>
  <c r="U36"/>
  <c r="T36"/>
  <c r="S36"/>
  <c r="N36"/>
  <c r="M36"/>
  <c r="L36"/>
  <c r="K36"/>
  <c r="J36"/>
  <c r="I36"/>
  <c r="H36"/>
  <c r="G36"/>
  <c r="F36"/>
  <c r="E36"/>
  <c r="AB35"/>
  <c r="AA35"/>
  <c r="Z35"/>
  <c r="Y35"/>
  <c r="X35"/>
  <c r="W35"/>
  <c r="V35"/>
  <c r="U35"/>
  <c r="T35"/>
  <c r="S35"/>
  <c r="N35"/>
  <c r="M35"/>
  <c r="L35"/>
  <c r="K35"/>
  <c r="J35"/>
  <c r="I35"/>
  <c r="H35"/>
  <c r="G35"/>
  <c r="F35"/>
  <c r="E35"/>
  <c r="AB34"/>
  <c r="AA34"/>
  <c r="Z34"/>
  <c r="Y34"/>
  <c r="X34"/>
  <c r="W34"/>
  <c r="V34"/>
  <c r="U34"/>
  <c r="T34"/>
  <c r="S34"/>
  <c r="N34"/>
  <c r="M34"/>
  <c r="L34"/>
  <c r="K34"/>
  <c r="J34"/>
  <c r="I34"/>
  <c r="H34"/>
  <c r="G34"/>
  <c r="F34"/>
  <c r="E34"/>
  <c r="AB33"/>
  <c r="AA33"/>
  <c r="Z33"/>
  <c r="Y33"/>
  <c r="X33"/>
  <c r="W33"/>
  <c r="V33"/>
  <c r="U33"/>
  <c r="T33"/>
  <c r="S33"/>
  <c r="N33"/>
  <c r="M33"/>
  <c r="L33"/>
  <c r="K33"/>
  <c r="J33"/>
  <c r="I33"/>
  <c r="H33"/>
  <c r="G33"/>
  <c r="F33"/>
  <c r="E33"/>
  <c r="AB32"/>
  <c r="AA32"/>
  <c r="Z32"/>
  <c r="Y32"/>
  <c r="X32"/>
  <c r="W32"/>
  <c r="V32"/>
  <c r="U32"/>
  <c r="T32"/>
  <c r="S32"/>
  <c r="N32"/>
  <c r="M32"/>
  <c r="L32"/>
  <c r="K32"/>
  <c r="J32"/>
  <c r="I32"/>
  <c r="H32"/>
  <c r="G32"/>
  <c r="F32"/>
  <c r="E32"/>
  <c r="AB31"/>
  <c r="AA31"/>
  <c r="Z31"/>
  <c r="Y31"/>
  <c r="X31"/>
  <c r="W31"/>
  <c r="V31"/>
  <c r="U31"/>
  <c r="T31"/>
  <c r="S31"/>
  <c r="N31"/>
  <c r="M31"/>
  <c r="L31"/>
  <c r="K31"/>
  <c r="J31"/>
  <c r="I31"/>
  <c r="H31"/>
  <c r="G31"/>
  <c r="F31"/>
  <c r="E31"/>
  <c r="AB30"/>
  <c r="AA30"/>
  <c r="Z30"/>
  <c r="Y30"/>
  <c r="X30"/>
  <c r="W30"/>
  <c r="V30"/>
  <c r="U30"/>
  <c r="T30"/>
  <c r="S30"/>
  <c r="N30"/>
  <c r="M30"/>
  <c r="L30"/>
  <c r="K30"/>
  <c r="J30"/>
  <c r="I30"/>
  <c r="H30"/>
  <c r="G30"/>
  <c r="F30"/>
  <c r="E30"/>
  <c r="AB29"/>
  <c r="AA29"/>
  <c r="Z29"/>
  <c r="Y29"/>
  <c r="X29"/>
  <c r="W29"/>
  <c r="V29"/>
  <c r="U29"/>
  <c r="T29"/>
  <c r="S29"/>
  <c r="N29"/>
  <c r="M29"/>
  <c r="L29"/>
  <c r="K29"/>
  <c r="J29"/>
  <c r="I29"/>
  <c r="H29"/>
  <c r="G29"/>
  <c r="F29"/>
  <c r="E29"/>
  <c r="AB28"/>
  <c r="AA28"/>
  <c r="Z28"/>
  <c r="Y28"/>
  <c r="X28"/>
  <c r="W28"/>
  <c r="V28"/>
  <c r="U28"/>
  <c r="T28"/>
  <c r="S28"/>
  <c r="N28"/>
  <c r="M28"/>
  <c r="L28"/>
  <c r="K28"/>
  <c r="J28"/>
  <c r="I28"/>
  <c r="H28"/>
  <c r="G28"/>
  <c r="F28"/>
  <c r="E28"/>
  <c r="AB27"/>
  <c r="AA27"/>
  <c r="Z27"/>
  <c r="Y27"/>
  <c r="X27"/>
  <c r="W27"/>
  <c r="V27"/>
  <c r="U27"/>
  <c r="T27"/>
  <c r="S27"/>
  <c r="N27"/>
  <c r="M27"/>
  <c r="L27"/>
  <c r="K27"/>
  <c r="J27"/>
  <c r="I27"/>
  <c r="H27"/>
  <c r="G27"/>
  <c r="F27"/>
  <c r="E27"/>
  <c r="AB26"/>
  <c r="AA26"/>
  <c r="Z26"/>
  <c r="Y26"/>
  <c r="X26"/>
  <c r="W26"/>
  <c r="V26"/>
  <c r="U26"/>
  <c r="T26"/>
  <c r="S26"/>
  <c r="N26"/>
  <c r="M26"/>
  <c r="L26"/>
  <c r="K26"/>
  <c r="J26"/>
  <c r="I26"/>
  <c r="H26"/>
  <c r="G26"/>
  <c r="F26"/>
  <c r="E26"/>
  <c r="AB25"/>
  <c r="AA25"/>
  <c r="Z25"/>
  <c r="Y25"/>
  <c r="X25"/>
  <c r="W25"/>
  <c r="V25"/>
  <c r="U25"/>
  <c r="T25"/>
  <c r="S25"/>
  <c r="N25"/>
  <c r="M25"/>
  <c r="L25"/>
  <c r="K25"/>
  <c r="J25"/>
  <c r="I25"/>
  <c r="H25"/>
  <c r="G25"/>
  <c r="F25"/>
  <c r="E25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N15"/>
  <c r="M15"/>
  <c r="L15"/>
  <c r="K15"/>
  <c r="J15"/>
  <c r="I15"/>
  <c r="H15"/>
  <c r="G15"/>
  <c r="F15"/>
  <c r="E15"/>
  <c r="N14"/>
  <c r="M14"/>
  <c r="L14"/>
  <c r="K14"/>
  <c r="J14"/>
  <c r="I14"/>
  <c r="H14"/>
  <c r="G14"/>
  <c r="F14"/>
  <c r="E14"/>
  <c r="N13"/>
  <c r="M13"/>
  <c r="L13"/>
  <c r="K13"/>
  <c r="J13"/>
  <c r="I13"/>
  <c r="H13"/>
  <c r="G13"/>
  <c r="F13"/>
  <c r="E13"/>
  <c r="N12"/>
  <c r="M12"/>
  <c r="L12"/>
  <c r="K12"/>
  <c r="J12"/>
  <c r="I12"/>
  <c r="H12"/>
  <c r="G12"/>
  <c r="F12"/>
  <c r="E12"/>
  <c r="N11"/>
  <c r="M11"/>
  <c r="L11"/>
  <c r="K11"/>
  <c r="J11"/>
  <c r="I11"/>
  <c r="H11"/>
  <c r="G11"/>
  <c r="F11"/>
  <c r="E11"/>
  <c r="N10"/>
  <c r="M10"/>
  <c r="L10"/>
  <c r="K10"/>
  <c r="J10"/>
  <c r="I10"/>
  <c r="H10"/>
  <c r="G10"/>
  <c r="F10"/>
  <c r="E10"/>
  <c r="N9"/>
  <c r="M9"/>
  <c r="L9"/>
  <c r="K9"/>
  <c r="J9"/>
  <c r="I9"/>
  <c r="H9"/>
  <c r="G9"/>
  <c r="F9"/>
  <c r="E9"/>
  <c r="N8"/>
  <c r="M8"/>
  <c r="L8"/>
  <c r="K8"/>
  <c r="J8"/>
  <c r="I8"/>
  <c r="H8"/>
  <c r="G8"/>
  <c r="F8"/>
  <c r="E8"/>
  <c r="N7"/>
  <c r="M7"/>
  <c r="L7"/>
  <c r="K7"/>
  <c r="J7"/>
  <c r="I7"/>
  <c r="H7"/>
  <c r="G7"/>
  <c r="F7"/>
  <c r="E7"/>
  <c r="N6"/>
  <c r="M6"/>
  <c r="L6"/>
  <c r="K6"/>
  <c r="J6"/>
  <c r="I6"/>
  <c r="H6"/>
  <c r="G6"/>
  <c r="F6"/>
  <c r="E6"/>
  <c r="N5"/>
  <c r="M5"/>
  <c r="L5"/>
  <c r="K5"/>
  <c r="J5"/>
  <c r="I5"/>
  <c r="H5"/>
  <c r="G5"/>
  <c r="F5"/>
  <c r="E5"/>
  <c r="N4"/>
  <c r="M4"/>
  <c r="L4"/>
  <c r="K4"/>
  <c r="J4"/>
  <c r="I4"/>
  <c r="H4"/>
  <c r="G4"/>
  <c r="F4"/>
  <c r="E4"/>
  <c r="Z3"/>
  <c r="Y3"/>
  <c r="X3"/>
  <c r="W3"/>
  <c r="V3"/>
  <c r="U3"/>
  <c r="T3"/>
  <c r="S3"/>
  <c r="R3"/>
  <c r="Q3"/>
  <c r="N3"/>
  <c r="M3"/>
  <c r="L3"/>
  <c r="K3"/>
  <c r="J3"/>
  <c r="I3"/>
  <c r="H3"/>
  <c r="G3"/>
  <c r="F3"/>
  <c r="E3"/>
  <c r="K75" i="6"/>
  <c r="J75"/>
  <c r="I75"/>
  <c r="H75"/>
  <c r="G75"/>
  <c r="I66"/>
  <c r="I65"/>
  <c r="I64"/>
  <c r="I63"/>
  <c r="I62"/>
  <c r="I55"/>
  <c r="I53"/>
  <c r="I51"/>
  <c r="I50"/>
  <c r="I49"/>
  <c r="I47"/>
  <c r="I46"/>
  <c r="F46"/>
  <c r="F45"/>
  <c r="F44"/>
  <c r="I43"/>
  <c r="F43"/>
  <c r="I42"/>
  <c r="I38"/>
  <c r="F38"/>
  <c r="N35"/>
  <c r="M35"/>
  <c r="J35"/>
  <c r="G35"/>
  <c r="O34"/>
  <c r="N34"/>
  <c r="M34"/>
  <c r="K34"/>
  <c r="J34"/>
  <c r="G34"/>
  <c r="N33"/>
  <c r="M33"/>
  <c r="J33"/>
  <c r="G33"/>
  <c r="N32"/>
  <c r="M32"/>
  <c r="J32"/>
  <c r="H32"/>
  <c r="G32"/>
  <c r="N31"/>
  <c r="M31"/>
  <c r="K31"/>
  <c r="J31"/>
  <c r="G31"/>
  <c r="N30"/>
  <c r="M30"/>
  <c r="J30"/>
  <c r="G30"/>
  <c r="O29"/>
  <c r="N29"/>
  <c r="M29"/>
  <c r="J29"/>
  <c r="H29"/>
  <c r="G29"/>
  <c r="N28"/>
  <c r="M28"/>
  <c r="J28"/>
  <c r="G28"/>
  <c r="N27"/>
  <c r="M27"/>
  <c r="J27"/>
  <c r="G27"/>
  <c r="O26"/>
  <c r="N26"/>
  <c r="M26"/>
  <c r="K26"/>
  <c r="J26"/>
  <c r="G26"/>
  <c r="N25"/>
  <c r="M25"/>
  <c r="J25"/>
  <c r="G25"/>
  <c r="N24"/>
  <c r="M24"/>
  <c r="J24"/>
  <c r="H24"/>
  <c r="G24"/>
  <c r="N23"/>
  <c r="M23"/>
  <c r="K23"/>
  <c r="J23"/>
  <c r="G23"/>
  <c r="N22"/>
  <c r="M22"/>
  <c r="J22"/>
  <c r="G22"/>
  <c r="O21"/>
  <c r="N21"/>
  <c r="M21"/>
  <c r="J21"/>
  <c r="H21"/>
  <c r="G21"/>
  <c r="J13"/>
  <c r="I13"/>
  <c r="H13"/>
  <c r="G13"/>
  <c r="J12"/>
  <c r="I12"/>
  <c r="H12"/>
  <c r="G12"/>
  <c r="O33" s="1"/>
  <c r="J11"/>
  <c r="I11"/>
  <c r="H11"/>
  <c r="G11"/>
  <c r="F8"/>
  <c r="O7"/>
  <c r="N7"/>
  <c r="M7"/>
  <c r="L7"/>
  <c r="K7"/>
  <c r="J7"/>
  <c r="I7"/>
  <c r="H7"/>
  <c r="G7"/>
  <c r="F7"/>
  <c r="O5"/>
  <c r="N5"/>
  <c r="M5"/>
  <c r="L5"/>
  <c r="K5"/>
  <c r="J5"/>
  <c r="I5"/>
  <c r="H5"/>
  <c r="G5"/>
  <c r="F5"/>
  <c r="Q4"/>
  <c r="P4"/>
  <c r="O4"/>
  <c r="N4"/>
  <c r="M4"/>
  <c r="L4"/>
  <c r="K4"/>
  <c r="J4"/>
  <c r="I4"/>
  <c r="H4"/>
  <c r="G4"/>
  <c r="F4"/>
  <c r="N40" i="15"/>
  <c r="M40"/>
  <c r="L40"/>
  <c r="K40"/>
  <c r="J40"/>
  <c r="I40"/>
  <c r="H40"/>
  <c r="G40"/>
  <c r="F40"/>
  <c r="N39"/>
  <c r="M39"/>
  <c r="L39"/>
  <c r="K39"/>
  <c r="J39"/>
  <c r="I39"/>
  <c r="H39"/>
  <c r="G39"/>
  <c r="F39"/>
  <c r="N38"/>
  <c r="M38"/>
  <c r="L38"/>
  <c r="K38"/>
  <c r="J38"/>
  <c r="I38"/>
  <c r="H38"/>
  <c r="G38"/>
  <c r="F38"/>
  <c r="N37"/>
  <c r="M37"/>
  <c r="L37"/>
  <c r="K37"/>
  <c r="J37"/>
  <c r="I37"/>
  <c r="H37"/>
  <c r="G37"/>
  <c r="F37"/>
  <c r="N36"/>
  <c r="M36"/>
  <c r="L36"/>
  <c r="K36"/>
  <c r="J36"/>
  <c r="I36"/>
  <c r="H36"/>
  <c r="G36"/>
  <c r="F36"/>
  <c r="N35"/>
  <c r="M35"/>
  <c r="L35"/>
  <c r="K35"/>
  <c r="J35"/>
  <c r="I35"/>
  <c r="H35"/>
  <c r="G35"/>
  <c r="F35"/>
  <c r="N34"/>
  <c r="M34"/>
  <c r="L34"/>
  <c r="K34"/>
  <c r="J34"/>
  <c r="I34"/>
  <c r="H34"/>
  <c r="G34"/>
  <c r="F34"/>
  <c r="N33"/>
  <c r="M33"/>
  <c r="L33"/>
  <c r="K33"/>
  <c r="J33"/>
  <c r="I33"/>
  <c r="H33"/>
  <c r="G33"/>
  <c r="F33"/>
  <c r="N32"/>
  <c r="M32"/>
  <c r="L32"/>
  <c r="K32"/>
  <c r="J32"/>
  <c r="I32"/>
  <c r="H32"/>
  <c r="G32"/>
  <c r="F32"/>
  <c r="N31"/>
  <c r="M31"/>
  <c r="L31"/>
  <c r="K31"/>
  <c r="J31"/>
  <c r="I31"/>
  <c r="H31"/>
  <c r="G31"/>
  <c r="F31"/>
  <c r="N30"/>
  <c r="M30"/>
  <c r="L30"/>
  <c r="K30"/>
  <c r="J30"/>
  <c r="I30"/>
  <c r="H30"/>
  <c r="G30"/>
  <c r="F30"/>
  <c r="N29"/>
  <c r="M29"/>
  <c r="L29"/>
  <c r="K29"/>
  <c r="J29"/>
  <c r="I29"/>
  <c r="H29"/>
  <c r="G29"/>
  <c r="F29"/>
  <c r="N28"/>
  <c r="M28"/>
  <c r="L28"/>
  <c r="K28"/>
  <c r="J28"/>
  <c r="I28"/>
  <c r="H28"/>
  <c r="G28"/>
  <c r="F28"/>
  <c r="N27"/>
  <c r="M27"/>
  <c r="L27"/>
  <c r="K27"/>
  <c r="J27"/>
  <c r="I27"/>
  <c r="H27"/>
  <c r="G27"/>
  <c r="F27"/>
  <c r="N26"/>
  <c r="M26"/>
  <c r="L26"/>
  <c r="K26"/>
  <c r="J26"/>
  <c r="I26"/>
  <c r="H26"/>
  <c r="G26"/>
  <c r="F26"/>
  <c r="N25"/>
  <c r="M25"/>
  <c r="L25"/>
  <c r="K25"/>
  <c r="J25"/>
  <c r="I25"/>
  <c r="H25"/>
  <c r="G25"/>
  <c r="F25"/>
  <c r="N24"/>
  <c r="M24"/>
  <c r="L24"/>
  <c r="K24"/>
  <c r="J24"/>
  <c r="I24"/>
  <c r="H24"/>
  <c r="G24"/>
  <c r="F24"/>
  <c r="N23"/>
  <c r="M23"/>
  <c r="L23"/>
  <c r="K23"/>
  <c r="J23"/>
  <c r="I23"/>
  <c r="H23"/>
  <c r="G23"/>
  <c r="F23"/>
  <c r="N22"/>
  <c r="M22"/>
  <c r="L22"/>
  <c r="K22"/>
  <c r="J22"/>
  <c r="I22"/>
  <c r="H22"/>
  <c r="G22"/>
  <c r="F22"/>
  <c r="N21"/>
  <c r="M21"/>
  <c r="L21"/>
  <c r="K21"/>
  <c r="J21"/>
  <c r="I21"/>
  <c r="H21"/>
  <c r="G21"/>
  <c r="F21"/>
  <c r="F7"/>
  <c r="E7"/>
  <c r="D7"/>
  <c r="C7"/>
  <c r="F6"/>
  <c r="E6"/>
  <c r="D6"/>
  <c r="C6"/>
  <c r="F5"/>
  <c r="E5"/>
  <c r="D5"/>
  <c r="C5"/>
  <c r="M55" i="10"/>
  <c r="L55"/>
  <c r="K55"/>
  <c r="J55"/>
  <c r="I55"/>
  <c r="H55"/>
  <c r="G55"/>
  <c r="F55"/>
  <c r="E55"/>
  <c r="D55"/>
  <c r="M54"/>
  <c r="L54"/>
  <c r="K54"/>
  <c r="J54"/>
  <c r="I54"/>
  <c r="H54"/>
  <c r="G54"/>
  <c r="F54"/>
  <c r="E54"/>
  <c r="D54"/>
  <c r="M53"/>
  <c r="L53"/>
  <c r="K53"/>
  <c r="J53"/>
  <c r="I53"/>
  <c r="H53"/>
  <c r="G53"/>
  <c r="F53"/>
  <c r="E53"/>
  <c r="D53"/>
  <c r="M52"/>
  <c r="L52"/>
  <c r="K52"/>
  <c r="J52"/>
  <c r="I52"/>
  <c r="H52"/>
  <c r="G52"/>
  <c r="F52"/>
  <c r="E52"/>
  <c r="D52"/>
  <c r="M51"/>
  <c r="L51"/>
  <c r="K51"/>
  <c r="J51"/>
  <c r="I51"/>
  <c r="H51"/>
  <c r="G51"/>
  <c r="F51"/>
  <c r="E51"/>
  <c r="D51"/>
  <c r="M50"/>
  <c r="L50"/>
  <c r="K50"/>
  <c r="J50"/>
  <c r="I50"/>
  <c r="H50"/>
  <c r="G50"/>
  <c r="F50"/>
  <c r="E50"/>
  <c r="D50"/>
  <c r="M49"/>
  <c r="L49"/>
  <c r="K49"/>
  <c r="J49"/>
  <c r="I49"/>
  <c r="H49"/>
  <c r="G49"/>
  <c r="F49"/>
  <c r="E49"/>
  <c r="D49"/>
  <c r="M48"/>
  <c r="L48"/>
  <c r="K48"/>
  <c r="J48"/>
  <c r="I48"/>
  <c r="H48"/>
  <c r="G48"/>
  <c r="F48"/>
  <c r="E48"/>
  <c r="D48"/>
  <c r="M47"/>
  <c r="L47"/>
  <c r="K47"/>
  <c r="J47"/>
  <c r="I47"/>
  <c r="H47"/>
  <c r="G47"/>
  <c r="F47"/>
  <c r="E47"/>
  <c r="D47"/>
  <c r="L2"/>
  <c r="K2"/>
  <c r="J2"/>
  <c r="I2"/>
  <c r="H2"/>
  <c r="G2"/>
  <c r="F2"/>
  <c r="E2"/>
  <c r="D2"/>
  <c r="C2"/>
  <c r="N41" i="8"/>
  <c r="M41"/>
  <c r="L41"/>
  <c r="K41"/>
  <c r="J41"/>
  <c r="I41"/>
  <c r="H41"/>
  <c r="G41"/>
  <c r="F41"/>
  <c r="E41"/>
  <c r="N40"/>
  <c r="M40"/>
  <c r="L40"/>
  <c r="K40"/>
  <c r="J40"/>
  <c r="I40"/>
  <c r="H40"/>
  <c r="G40"/>
  <c r="F40"/>
  <c r="E40"/>
  <c r="N39"/>
  <c r="M39"/>
  <c r="L39"/>
  <c r="K39"/>
  <c r="J39"/>
  <c r="I39"/>
  <c r="H39"/>
  <c r="G39"/>
  <c r="F39"/>
  <c r="E39"/>
  <c r="N38"/>
  <c r="M38"/>
  <c r="L38"/>
  <c r="K38"/>
  <c r="J38"/>
  <c r="I38"/>
  <c r="H38"/>
  <c r="G38"/>
  <c r="F38"/>
  <c r="E38"/>
  <c r="N37"/>
  <c r="M37"/>
  <c r="L37"/>
  <c r="K37"/>
  <c r="J37"/>
  <c r="I37"/>
  <c r="H37"/>
  <c r="G37"/>
  <c r="F37"/>
  <c r="E37"/>
  <c r="N36"/>
  <c r="M36"/>
  <c r="L36"/>
  <c r="K36"/>
  <c r="J36"/>
  <c r="I36"/>
  <c r="H36"/>
  <c r="G36"/>
  <c r="F36"/>
  <c r="E36"/>
  <c r="N35"/>
  <c r="M35"/>
  <c r="L35"/>
  <c r="K35"/>
  <c r="J35"/>
  <c r="I35"/>
  <c r="H35"/>
  <c r="G35"/>
  <c r="F35"/>
  <c r="E35"/>
  <c r="N34"/>
  <c r="M34"/>
  <c r="L34"/>
  <c r="K34"/>
  <c r="J34"/>
  <c r="I34"/>
  <c r="H34"/>
  <c r="G34"/>
  <c r="F34"/>
  <c r="E34"/>
  <c r="N33"/>
  <c r="M33"/>
  <c r="L33"/>
  <c r="K33"/>
  <c r="J33"/>
  <c r="I33"/>
  <c r="H33"/>
  <c r="G33"/>
  <c r="F33"/>
  <c r="E33"/>
  <c r="N32"/>
  <c r="M32"/>
  <c r="L32"/>
  <c r="K32"/>
  <c r="J32"/>
  <c r="I32"/>
  <c r="H32"/>
  <c r="G32"/>
  <c r="F32"/>
  <c r="E32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L21"/>
  <c r="K21"/>
  <c r="J21"/>
  <c r="I21"/>
  <c r="H21"/>
  <c r="G21"/>
  <c r="F21"/>
  <c r="E21"/>
  <c r="D21"/>
  <c r="C21"/>
  <c r="L20"/>
  <c r="K20"/>
  <c r="J20"/>
  <c r="I20"/>
  <c r="H20"/>
  <c r="G20"/>
  <c r="F20"/>
  <c r="E20"/>
  <c r="D20"/>
  <c r="C20"/>
  <c r="L18"/>
  <c r="K18"/>
  <c r="J18"/>
  <c r="I18"/>
  <c r="H18"/>
  <c r="G18"/>
  <c r="F18"/>
  <c r="E18"/>
  <c r="D18"/>
  <c r="C18"/>
  <c r="L17"/>
  <c r="K17"/>
  <c r="J17"/>
  <c r="I17"/>
  <c r="H17"/>
  <c r="G17"/>
  <c r="F17"/>
  <c r="E17"/>
  <c r="C17"/>
  <c r="L16"/>
  <c r="K16"/>
  <c r="J16"/>
  <c r="I16"/>
  <c r="H16"/>
  <c r="G16"/>
  <c r="F16"/>
  <c r="E16"/>
  <c r="D16"/>
  <c r="C16"/>
  <c r="L2"/>
  <c r="K2"/>
  <c r="J2"/>
  <c r="I2"/>
  <c r="H2"/>
  <c r="G2"/>
  <c r="F2"/>
  <c r="E2"/>
  <c r="D2"/>
  <c r="C2"/>
  <c r="BX1016" i="16"/>
  <c r="BW1016"/>
  <c r="BV1016"/>
  <c r="BU1016"/>
  <c r="BT1016"/>
  <c r="BS1016"/>
  <c r="BR1016"/>
  <c r="BQ1016"/>
  <c r="BP1016"/>
  <c r="BO1016"/>
  <c r="BN1016"/>
  <c r="BM1016"/>
  <c r="BL1016"/>
  <c r="BK1016"/>
  <c r="BJ1016"/>
  <c r="BI1016"/>
  <c r="BH1016"/>
  <c r="BG1016"/>
  <c r="BF1016"/>
  <c r="BE1016"/>
  <c r="BD1016"/>
  <c r="AX1016"/>
  <c r="AW1016"/>
  <c r="AV1016"/>
  <c r="AU1016"/>
  <c r="AT1016"/>
  <c r="AS1016"/>
  <c r="AR1016"/>
  <c r="AQ1016"/>
  <c r="AP1016"/>
  <c r="AO1016"/>
  <c r="AI1016"/>
  <c r="AH1016"/>
  <c r="AG1016"/>
  <c r="AF1016"/>
  <c r="AE1016"/>
  <c r="AD1016"/>
  <c r="AC1016"/>
  <c r="AB1016"/>
  <c r="AA1016"/>
  <c r="Z1016"/>
  <c r="T1016"/>
  <c r="S1016"/>
  <c r="R1016"/>
  <c r="Q1016"/>
  <c r="P1016"/>
  <c r="O1016"/>
  <c r="N1016"/>
  <c r="M1016"/>
  <c r="L1016"/>
  <c r="K1016"/>
  <c r="J1016"/>
  <c r="I1016"/>
  <c r="H1016"/>
  <c r="G1016"/>
  <c r="F1016"/>
  <c r="E1016"/>
  <c r="D1016"/>
  <c r="C1016"/>
  <c r="A1016"/>
  <c r="BX1015"/>
  <c r="BW1015"/>
  <c r="BV1015"/>
  <c r="BU1015"/>
  <c r="BT1015"/>
  <c r="BS1015"/>
  <c r="BR1015"/>
  <c r="BQ1015"/>
  <c r="BP1015"/>
  <c r="BO1015"/>
  <c r="BN1015"/>
  <c r="BM1015"/>
  <c r="BL1015"/>
  <c r="BK1015"/>
  <c r="BJ1015"/>
  <c r="BI1015"/>
  <c r="BH1015"/>
  <c r="BG1015"/>
  <c r="BF1015"/>
  <c r="BE1015"/>
  <c r="BD1015"/>
  <c r="AX1015"/>
  <c r="AW1015"/>
  <c r="AV1015"/>
  <c r="AU1015"/>
  <c r="AT1015"/>
  <c r="AS1015"/>
  <c r="AR1015"/>
  <c r="AQ1015"/>
  <c r="AP1015"/>
  <c r="AO1015"/>
  <c r="AI1015"/>
  <c r="AH1015"/>
  <c r="AG1015"/>
  <c r="AF1015"/>
  <c r="AE1015"/>
  <c r="AD1015"/>
  <c r="AC1015"/>
  <c r="AB1015"/>
  <c r="AA1015"/>
  <c r="Z1015"/>
  <c r="T1015"/>
  <c r="S1015"/>
  <c r="R1015"/>
  <c r="Q1015"/>
  <c r="P1015"/>
  <c r="O1015"/>
  <c r="N1015"/>
  <c r="M1015"/>
  <c r="L1015"/>
  <c r="K1015"/>
  <c r="J1015"/>
  <c r="I1015"/>
  <c r="H1015"/>
  <c r="G1015"/>
  <c r="F1015"/>
  <c r="E1015"/>
  <c r="D1015"/>
  <c r="C1015"/>
  <c r="A1015"/>
  <c r="BX1014"/>
  <c r="BW1014"/>
  <c r="BV1014"/>
  <c r="BU1014"/>
  <c r="BT1014"/>
  <c r="BS1014"/>
  <c r="BR1014"/>
  <c r="BQ1014"/>
  <c r="BP1014"/>
  <c r="BO1014"/>
  <c r="BN1014"/>
  <c r="BM1014"/>
  <c r="BL1014"/>
  <c r="BK1014"/>
  <c r="BJ1014"/>
  <c r="BI1014"/>
  <c r="BH1014"/>
  <c r="BG1014"/>
  <c r="BF1014"/>
  <c r="BE1014"/>
  <c r="BD1014"/>
  <c r="AX1014"/>
  <c r="AW1014"/>
  <c r="AV1014"/>
  <c r="AU1014"/>
  <c r="AT1014"/>
  <c r="AS1014"/>
  <c r="AR1014"/>
  <c r="AQ1014"/>
  <c r="AP1014"/>
  <c r="AO1014"/>
  <c r="AI1014"/>
  <c r="AH1014"/>
  <c r="AG1014"/>
  <c r="AF1014"/>
  <c r="AE1014"/>
  <c r="AD1014"/>
  <c r="AC1014"/>
  <c r="AB1014"/>
  <c r="AA1014"/>
  <c r="Z1014"/>
  <c r="T1014"/>
  <c r="S1014"/>
  <c r="R1014"/>
  <c r="Q1014"/>
  <c r="P1014"/>
  <c r="O1014"/>
  <c r="N1014"/>
  <c r="M1014"/>
  <c r="L1014"/>
  <c r="K1014"/>
  <c r="J1014"/>
  <c r="I1014"/>
  <c r="H1014"/>
  <c r="G1014"/>
  <c r="F1014"/>
  <c r="E1014"/>
  <c r="D1014"/>
  <c r="C1014"/>
  <c r="A1014"/>
  <c r="BX1013"/>
  <c r="BW1013"/>
  <c r="BV1013"/>
  <c r="BU1013"/>
  <c r="BT1013"/>
  <c r="BS1013"/>
  <c r="BR1013"/>
  <c r="BQ1013"/>
  <c r="BP1013"/>
  <c r="BO1013"/>
  <c r="BN1013"/>
  <c r="BM1013"/>
  <c r="BL1013"/>
  <c r="BK1013"/>
  <c r="BJ1013"/>
  <c r="BI1013"/>
  <c r="BH1013"/>
  <c r="BG1013"/>
  <c r="BF1013"/>
  <c r="BE1013"/>
  <c r="BD1013"/>
  <c r="AX1013"/>
  <c r="AW1013"/>
  <c r="AV1013"/>
  <c r="AU1013"/>
  <c r="AT1013"/>
  <c r="AS1013"/>
  <c r="AR1013"/>
  <c r="AQ1013"/>
  <c r="AP1013"/>
  <c r="AO1013"/>
  <c r="AI1013"/>
  <c r="AH1013"/>
  <c r="AG1013"/>
  <c r="AF1013"/>
  <c r="AE1013"/>
  <c r="AD1013"/>
  <c r="AC1013"/>
  <c r="AB1013"/>
  <c r="AA1013"/>
  <c r="Z1013"/>
  <c r="T1013"/>
  <c r="S1013"/>
  <c r="R1013"/>
  <c r="Q1013"/>
  <c r="P1013"/>
  <c r="O1013"/>
  <c r="N1013"/>
  <c r="M1013"/>
  <c r="L1013"/>
  <c r="K1013"/>
  <c r="J1013"/>
  <c r="I1013"/>
  <c r="H1013"/>
  <c r="G1013"/>
  <c r="F1013"/>
  <c r="E1013"/>
  <c r="D1013"/>
  <c r="C1013"/>
  <c r="A1013"/>
  <c r="BX1012"/>
  <c r="BW1012"/>
  <c r="BV1012"/>
  <c r="BU1012"/>
  <c r="BT1012"/>
  <c r="BS1012"/>
  <c r="BR1012"/>
  <c r="BQ1012"/>
  <c r="BP1012"/>
  <c r="BO1012"/>
  <c r="BN1012"/>
  <c r="BM1012"/>
  <c r="BL1012"/>
  <c r="BK1012"/>
  <c r="BJ1012"/>
  <c r="BI1012"/>
  <c r="BH1012"/>
  <c r="BG1012"/>
  <c r="BF1012"/>
  <c r="BE1012"/>
  <c r="BD1012"/>
  <c r="AX1012"/>
  <c r="AW1012"/>
  <c r="AV1012"/>
  <c r="AU1012"/>
  <c r="AT1012"/>
  <c r="AS1012"/>
  <c r="AR1012"/>
  <c r="AQ1012"/>
  <c r="AP1012"/>
  <c r="AO1012"/>
  <c r="AI1012"/>
  <c r="AH1012"/>
  <c r="AG1012"/>
  <c r="AF1012"/>
  <c r="AE1012"/>
  <c r="AD1012"/>
  <c r="AC1012"/>
  <c r="AB1012"/>
  <c r="AA1012"/>
  <c r="Z1012"/>
  <c r="T1012"/>
  <c r="S1012"/>
  <c r="R1012"/>
  <c r="Q1012"/>
  <c r="P1012"/>
  <c r="O1012"/>
  <c r="N1012"/>
  <c r="M1012"/>
  <c r="L1012"/>
  <c r="K1012"/>
  <c r="J1012"/>
  <c r="I1012"/>
  <c r="H1012"/>
  <c r="G1012"/>
  <c r="F1012"/>
  <c r="E1012"/>
  <c r="D1012"/>
  <c r="C1012"/>
  <c r="A1012"/>
  <c r="BX1011"/>
  <c r="BW1011"/>
  <c r="BV1011"/>
  <c r="BU1011"/>
  <c r="BT1011"/>
  <c r="BS1011"/>
  <c r="BR1011"/>
  <c r="BQ1011"/>
  <c r="BP1011"/>
  <c r="BO1011"/>
  <c r="BN1011"/>
  <c r="BM1011"/>
  <c r="BL1011"/>
  <c r="BK1011"/>
  <c r="BJ1011"/>
  <c r="BI1011"/>
  <c r="BH1011"/>
  <c r="BG1011"/>
  <c r="BF1011"/>
  <c r="BE1011"/>
  <c r="BD1011"/>
  <c r="AX1011"/>
  <c r="AW1011"/>
  <c r="AV1011"/>
  <c r="AU1011"/>
  <c r="AT1011"/>
  <c r="AS1011"/>
  <c r="AR1011"/>
  <c r="AQ1011"/>
  <c r="AP1011"/>
  <c r="AO1011"/>
  <c r="AI1011"/>
  <c r="AH1011"/>
  <c r="AG1011"/>
  <c r="AF1011"/>
  <c r="AE1011"/>
  <c r="AD1011"/>
  <c r="AC1011"/>
  <c r="AB1011"/>
  <c r="AA1011"/>
  <c r="Z1011"/>
  <c r="T1011"/>
  <c r="S1011"/>
  <c r="R1011"/>
  <c r="Q1011"/>
  <c r="P1011"/>
  <c r="O1011"/>
  <c r="N1011"/>
  <c r="M1011"/>
  <c r="L1011"/>
  <c r="K1011"/>
  <c r="J1011"/>
  <c r="I1011"/>
  <c r="H1011"/>
  <c r="G1011"/>
  <c r="F1011"/>
  <c r="E1011"/>
  <c r="D1011"/>
  <c r="C1011"/>
  <c r="A1011"/>
  <c r="BX1010"/>
  <c r="BW1010"/>
  <c r="BV1010"/>
  <c r="BU1010"/>
  <c r="BT1010"/>
  <c r="BS1010"/>
  <c r="BR1010"/>
  <c r="BQ1010"/>
  <c r="BP1010"/>
  <c r="BO1010"/>
  <c r="BN1010"/>
  <c r="BM1010"/>
  <c r="BL1010"/>
  <c r="BK1010"/>
  <c r="BJ1010"/>
  <c r="BI1010"/>
  <c r="BH1010"/>
  <c r="BG1010"/>
  <c r="BF1010"/>
  <c r="BE1010"/>
  <c r="BD1010"/>
  <c r="AX1010"/>
  <c r="AW1010"/>
  <c r="AV1010"/>
  <c r="AU1010"/>
  <c r="AT1010"/>
  <c r="AS1010"/>
  <c r="AR1010"/>
  <c r="AQ1010"/>
  <c r="AP1010"/>
  <c r="AO1010"/>
  <c r="AI1010"/>
  <c r="AH1010"/>
  <c r="AG1010"/>
  <c r="AF1010"/>
  <c r="AE1010"/>
  <c r="AD1010"/>
  <c r="AC1010"/>
  <c r="AB1010"/>
  <c r="AA1010"/>
  <c r="Z1010"/>
  <c r="T1010"/>
  <c r="S1010"/>
  <c r="R1010"/>
  <c r="Q1010"/>
  <c r="P1010"/>
  <c r="O1010"/>
  <c r="N1010"/>
  <c r="M1010"/>
  <c r="L1010"/>
  <c r="K1010"/>
  <c r="J1010"/>
  <c r="I1010"/>
  <c r="H1010"/>
  <c r="G1010"/>
  <c r="F1010"/>
  <c r="E1010"/>
  <c r="D1010"/>
  <c r="C1010"/>
  <c r="A1010"/>
  <c r="BX1009"/>
  <c r="BW1009"/>
  <c r="BV1009"/>
  <c r="BU1009"/>
  <c r="BT1009"/>
  <c r="BS1009"/>
  <c r="BR1009"/>
  <c r="BQ1009"/>
  <c r="BP1009"/>
  <c r="BO1009"/>
  <c r="BN1009"/>
  <c r="BM1009"/>
  <c r="BL1009"/>
  <c r="BK1009"/>
  <c r="BJ1009"/>
  <c r="BI1009"/>
  <c r="BH1009"/>
  <c r="BG1009"/>
  <c r="BF1009"/>
  <c r="BE1009"/>
  <c r="BD1009"/>
  <c r="AX1009"/>
  <c r="AW1009"/>
  <c r="AV1009"/>
  <c r="AU1009"/>
  <c r="AT1009"/>
  <c r="AS1009"/>
  <c r="AR1009"/>
  <c r="AQ1009"/>
  <c r="AP1009"/>
  <c r="AO1009"/>
  <c r="AI1009"/>
  <c r="AH1009"/>
  <c r="AG1009"/>
  <c r="AF1009"/>
  <c r="AE1009"/>
  <c r="AD1009"/>
  <c r="AC1009"/>
  <c r="AB1009"/>
  <c r="AA1009"/>
  <c r="Z1009"/>
  <c r="T1009"/>
  <c r="S1009"/>
  <c r="R1009"/>
  <c r="Q1009"/>
  <c r="P1009"/>
  <c r="O1009"/>
  <c r="N1009"/>
  <c r="M1009"/>
  <c r="L1009"/>
  <c r="K1009"/>
  <c r="J1009"/>
  <c r="I1009"/>
  <c r="H1009"/>
  <c r="G1009"/>
  <c r="F1009"/>
  <c r="E1009"/>
  <c r="D1009"/>
  <c r="C1009"/>
  <c r="A1009"/>
  <c r="BX1008"/>
  <c r="BW1008"/>
  <c r="BV1008"/>
  <c r="BU1008"/>
  <c r="BT1008"/>
  <c r="BS1008"/>
  <c r="BR1008"/>
  <c r="BQ1008"/>
  <c r="BP1008"/>
  <c r="BO1008"/>
  <c r="BN1008"/>
  <c r="BM1008"/>
  <c r="BL1008"/>
  <c r="BK1008"/>
  <c r="BJ1008"/>
  <c r="BI1008"/>
  <c r="BH1008"/>
  <c r="BG1008"/>
  <c r="BF1008"/>
  <c r="BE1008"/>
  <c r="BD1008"/>
  <c r="AX1008"/>
  <c r="AW1008"/>
  <c r="AV1008"/>
  <c r="AU1008"/>
  <c r="AT1008"/>
  <c r="AS1008"/>
  <c r="AR1008"/>
  <c r="AQ1008"/>
  <c r="AP1008"/>
  <c r="AO1008"/>
  <c r="AI1008"/>
  <c r="AH1008"/>
  <c r="AG1008"/>
  <c r="AF1008"/>
  <c r="AE1008"/>
  <c r="AD1008"/>
  <c r="AC1008"/>
  <c r="AB1008"/>
  <c r="AA1008"/>
  <c r="Z1008"/>
  <c r="T1008"/>
  <c r="S1008"/>
  <c r="R1008"/>
  <c r="Q1008"/>
  <c r="P1008"/>
  <c r="O1008"/>
  <c r="N1008"/>
  <c r="M1008"/>
  <c r="L1008"/>
  <c r="K1008"/>
  <c r="J1008"/>
  <c r="I1008"/>
  <c r="H1008"/>
  <c r="G1008"/>
  <c r="F1008"/>
  <c r="E1008"/>
  <c r="D1008"/>
  <c r="C1008"/>
  <c r="A1008"/>
  <c r="BX1007"/>
  <c r="BW1007"/>
  <c r="BV1007"/>
  <c r="BU1007"/>
  <c r="BT1007"/>
  <c r="BS1007"/>
  <c r="BR1007"/>
  <c r="BQ1007"/>
  <c r="BP1007"/>
  <c r="BO1007"/>
  <c r="BN1007"/>
  <c r="BM1007"/>
  <c r="BL1007"/>
  <c r="BK1007"/>
  <c r="BJ1007"/>
  <c r="BI1007"/>
  <c r="BH1007"/>
  <c r="BG1007"/>
  <c r="BF1007"/>
  <c r="BE1007"/>
  <c r="BD1007"/>
  <c r="AX1007"/>
  <c r="AW1007"/>
  <c r="AV1007"/>
  <c r="AU1007"/>
  <c r="AT1007"/>
  <c r="AS1007"/>
  <c r="AR1007"/>
  <c r="AQ1007"/>
  <c r="AP1007"/>
  <c r="AO1007"/>
  <c r="AI1007"/>
  <c r="AH1007"/>
  <c r="AG1007"/>
  <c r="AF1007"/>
  <c r="AE1007"/>
  <c r="AD1007"/>
  <c r="AC1007"/>
  <c r="AB1007"/>
  <c r="AA1007"/>
  <c r="Z1007"/>
  <c r="T1007"/>
  <c r="S1007"/>
  <c r="R1007"/>
  <c r="Q1007"/>
  <c r="P1007"/>
  <c r="O1007"/>
  <c r="N1007"/>
  <c r="M1007"/>
  <c r="L1007"/>
  <c r="K1007"/>
  <c r="J1007"/>
  <c r="I1007"/>
  <c r="H1007"/>
  <c r="G1007"/>
  <c r="F1007"/>
  <c r="E1007"/>
  <c r="D1007"/>
  <c r="C1007"/>
  <c r="A1007"/>
  <c r="BX1006"/>
  <c r="BW1006"/>
  <c r="BV1006"/>
  <c r="BU1006"/>
  <c r="BT1006"/>
  <c r="BS1006"/>
  <c r="BR1006"/>
  <c r="BQ1006"/>
  <c r="BP1006"/>
  <c r="BO1006"/>
  <c r="BN1006"/>
  <c r="BM1006"/>
  <c r="BL1006"/>
  <c r="BK1006"/>
  <c r="BJ1006"/>
  <c r="BI1006"/>
  <c r="BH1006"/>
  <c r="BG1006"/>
  <c r="BF1006"/>
  <c r="BE1006"/>
  <c r="BD1006"/>
  <c r="AX1006"/>
  <c r="AW1006"/>
  <c r="AV1006"/>
  <c r="AU1006"/>
  <c r="AT1006"/>
  <c r="AS1006"/>
  <c r="AR1006"/>
  <c r="AQ1006"/>
  <c r="AP1006"/>
  <c r="AO1006"/>
  <c r="AI1006"/>
  <c r="AH1006"/>
  <c r="AG1006"/>
  <c r="AF1006"/>
  <c r="AE1006"/>
  <c r="AD1006"/>
  <c r="AC1006"/>
  <c r="AB1006"/>
  <c r="AA1006"/>
  <c r="Z1006"/>
  <c r="T1006"/>
  <c r="S1006"/>
  <c r="R1006"/>
  <c r="Q1006"/>
  <c r="P1006"/>
  <c r="O1006"/>
  <c r="N1006"/>
  <c r="M1006"/>
  <c r="L1006"/>
  <c r="K1006"/>
  <c r="J1006"/>
  <c r="I1006"/>
  <c r="H1006"/>
  <c r="G1006"/>
  <c r="F1006"/>
  <c r="E1006"/>
  <c r="D1006"/>
  <c r="C1006"/>
  <c r="A1006"/>
  <c r="BX1005"/>
  <c r="BW1005"/>
  <c r="BV1005"/>
  <c r="BU1005"/>
  <c r="BT1005"/>
  <c r="BS1005"/>
  <c r="BR1005"/>
  <c r="BQ1005"/>
  <c r="BP1005"/>
  <c r="BO1005"/>
  <c r="BN1005"/>
  <c r="BM1005"/>
  <c r="BL1005"/>
  <c r="BK1005"/>
  <c r="BJ1005"/>
  <c r="BI1005"/>
  <c r="BH1005"/>
  <c r="BG1005"/>
  <c r="BF1005"/>
  <c r="BE1005"/>
  <c r="BD1005"/>
  <c r="AX1005"/>
  <c r="AW1005"/>
  <c r="AV1005"/>
  <c r="AU1005"/>
  <c r="AT1005"/>
  <c r="AS1005"/>
  <c r="AR1005"/>
  <c r="AQ1005"/>
  <c r="AP1005"/>
  <c r="AO1005"/>
  <c r="AI1005"/>
  <c r="AH1005"/>
  <c r="AG1005"/>
  <c r="AF1005"/>
  <c r="AE1005"/>
  <c r="AD1005"/>
  <c r="AC1005"/>
  <c r="AB1005"/>
  <c r="AA1005"/>
  <c r="Z1005"/>
  <c r="T1005"/>
  <c r="S1005"/>
  <c r="R1005"/>
  <c r="Q1005"/>
  <c r="P1005"/>
  <c r="O1005"/>
  <c r="N1005"/>
  <c r="M1005"/>
  <c r="L1005"/>
  <c r="K1005"/>
  <c r="J1005"/>
  <c r="I1005"/>
  <c r="H1005"/>
  <c r="G1005"/>
  <c r="F1005"/>
  <c r="E1005"/>
  <c r="D1005"/>
  <c r="C1005"/>
  <c r="A1005"/>
  <c r="BX1004"/>
  <c r="BW1004"/>
  <c r="BV1004"/>
  <c r="BU1004"/>
  <c r="BT1004"/>
  <c r="BS1004"/>
  <c r="BR1004"/>
  <c r="BQ1004"/>
  <c r="BP1004"/>
  <c r="BO1004"/>
  <c r="BN1004"/>
  <c r="BM1004"/>
  <c r="BL1004"/>
  <c r="BK1004"/>
  <c r="BJ1004"/>
  <c r="BI1004"/>
  <c r="BH1004"/>
  <c r="BG1004"/>
  <c r="BF1004"/>
  <c r="BE1004"/>
  <c r="BD1004"/>
  <c r="AX1004"/>
  <c r="AW1004"/>
  <c r="AV1004"/>
  <c r="AU1004"/>
  <c r="AT1004"/>
  <c r="AS1004"/>
  <c r="AR1004"/>
  <c r="AQ1004"/>
  <c r="AP1004"/>
  <c r="AO1004"/>
  <c r="AI1004"/>
  <c r="AH1004"/>
  <c r="AG1004"/>
  <c r="AF1004"/>
  <c r="AE1004"/>
  <c r="AD1004"/>
  <c r="AC1004"/>
  <c r="AB1004"/>
  <c r="AA1004"/>
  <c r="Z1004"/>
  <c r="T1004"/>
  <c r="S1004"/>
  <c r="R1004"/>
  <c r="Q1004"/>
  <c r="P1004"/>
  <c r="O1004"/>
  <c r="N1004"/>
  <c r="M1004"/>
  <c r="L1004"/>
  <c r="K1004"/>
  <c r="J1004"/>
  <c r="I1004"/>
  <c r="H1004"/>
  <c r="G1004"/>
  <c r="F1004"/>
  <c r="E1004"/>
  <c r="D1004"/>
  <c r="C1004"/>
  <c r="A1004"/>
  <c r="BX1003"/>
  <c r="BW1003"/>
  <c r="BV1003"/>
  <c r="BU1003"/>
  <c r="BT1003"/>
  <c r="BS1003"/>
  <c r="BR1003"/>
  <c r="BQ1003"/>
  <c r="BP1003"/>
  <c r="BO1003"/>
  <c r="BN1003"/>
  <c r="BM1003"/>
  <c r="BL1003"/>
  <c r="BK1003"/>
  <c r="BJ1003"/>
  <c r="BI1003"/>
  <c r="BH1003"/>
  <c r="BG1003"/>
  <c r="BF1003"/>
  <c r="BE1003"/>
  <c r="BD1003"/>
  <c r="AX1003"/>
  <c r="AW1003"/>
  <c r="AV1003"/>
  <c r="AU1003"/>
  <c r="AT1003"/>
  <c r="AS1003"/>
  <c r="AR1003"/>
  <c r="AQ1003"/>
  <c r="AP1003"/>
  <c r="AO1003"/>
  <c r="AI1003"/>
  <c r="AH1003"/>
  <c r="AG1003"/>
  <c r="AF1003"/>
  <c r="AE1003"/>
  <c r="AD1003"/>
  <c r="AC1003"/>
  <c r="AB1003"/>
  <c r="AA1003"/>
  <c r="Z1003"/>
  <c r="T1003"/>
  <c r="S1003"/>
  <c r="R1003"/>
  <c r="Q1003"/>
  <c r="P1003"/>
  <c r="O1003"/>
  <c r="N1003"/>
  <c r="M1003"/>
  <c r="L1003"/>
  <c r="K1003"/>
  <c r="J1003"/>
  <c r="I1003"/>
  <c r="H1003"/>
  <c r="G1003"/>
  <c r="F1003"/>
  <c r="E1003"/>
  <c r="D1003"/>
  <c r="C1003"/>
  <c r="A1003"/>
  <c r="BX1002"/>
  <c r="BW1002"/>
  <c r="BV1002"/>
  <c r="BU1002"/>
  <c r="BT1002"/>
  <c r="BS1002"/>
  <c r="BR1002"/>
  <c r="BQ1002"/>
  <c r="BP1002"/>
  <c r="BO1002"/>
  <c r="BN1002"/>
  <c r="BM1002"/>
  <c r="BL1002"/>
  <c r="BK1002"/>
  <c r="BJ1002"/>
  <c r="BI1002"/>
  <c r="BH1002"/>
  <c r="BG1002"/>
  <c r="BF1002"/>
  <c r="BE1002"/>
  <c r="BD1002"/>
  <c r="AX1002"/>
  <c r="AW1002"/>
  <c r="AV1002"/>
  <c r="AU1002"/>
  <c r="AT1002"/>
  <c r="AS1002"/>
  <c r="AR1002"/>
  <c r="AQ1002"/>
  <c r="AP1002"/>
  <c r="AO1002"/>
  <c r="AI1002"/>
  <c r="AH1002"/>
  <c r="AG1002"/>
  <c r="AF1002"/>
  <c r="AE1002"/>
  <c r="AD1002"/>
  <c r="AC1002"/>
  <c r="AB1002"/>
  <c r="AA1002"/>
  <c r="Z1002"/>
  <c r="T1002"/>
  <c r="S1002"/>
  <c r="R1002"/>
  <c r="Q1002"/>
  <c r="P1002"/>
  <c r="O1002"/>
  <c r="N1002"/>
  <c r="M1002"/>
  <c r="L1002"/>
  <c r="K1002"/>
  <c r="J1002"/>
  <c r="I1002"/>
  <c r="H1002"/>
  <c r="G1002"/>
  <c r="F1002"/>
  <c r="E1002"/>
  <c r="D1002"/>
  <c r="C1002"/>
  <c r="A1002"/>
  <c r="BX1001"/>
  <c r="BW1001"/>
  <c r="BV1001"/>
  <c r="BU1001"/>
  <c r="BT1001"/>
  <c r="BS1001"/>
  <c r="BR1001"/>
  <c r="BQ1001"/>
  <c r="BP1001"/>
  <c r="BO1001"/>
  <c r="BN1001"/>
  <c r="BM1001"/>
  <c r="BL1001"/>
  <c r="BK1001"/>
  <c r="BJ1001"/>
  <c r="BI1001"/>
  <c r="BH1001"/>
  <c r="BG1001"/>
  <c r="BF1001"/>
  <c r="BE1001"/>
  <c r="BD1001"/>
  <c r="AX1001"/>
  <c r="AW1001"/>
  <c r="AV1001"/>
  <c r="AU1001"/>
  <c r="AT1001"/>
  <c r="AS1001"/>
  <c r="AR1001"/>
  <c r="AQ1001"/>
  <c r="AP1001"/>
  <c r="AO1001"/>
  <c r="AI1001"/>
  <c r="AH1001"/>
  <c r="AG1001"/>
  <c r="AF1001"/>
  <c r="AE1001"/>
  <c r="AD1001"/>
  <c r="AC1001"/>
  <c r="AB1001"/>
  <c r="AA1001"/>
  <c r="Z1001"/>
  <c r="T1001"/>
  <c r="S1001"/>
  <c r="R1001"/>
  <c r="Q1001"/>
  <c r="P1001"/>
  <c r="O1001"/>
  <c r="N1001"/>
  <c r="M1001"/>
  <c r="L1001"/>
  <c r="K1001"/>
  <c r="J1001"/>
  <c r="I1001"/>
  <c r="H1001"/>
  <c r="G1001"/>
  <c r="F1001"/>
  <c r="E1001"/>
  <c r="D1001"/>
  <c r="C1001"/>
  <c r="A1001"/>
  <c r="BX1000"/>
  <c r="BW1000"/>
  <c r="BV1000"/>
  <c r="BU1000"/>
  <c r="BT1000"/>
  <c r="BS1000"/>
  <c r="BR1000"/>
  <c r="BQ1000"/>
  <c r="BP1000"/>
  <c r="BO1000"/>
  <c r="BN1000"/>
  <c r="BM1000"/>
  <c r="BL1000"/>
  <c r="BK1000"/>
  <c r="BJ1000"/>
  <c r="BI1000"/>
  <c r="BH1000"/>
  <c r="BG1000"/>
  <c r="BF1000"/>
  <c r="BE1000"/>
  <c r="BD1000"/>
  <c r="AX1000"/>
  <c r="AW1000"/>
  <c r="AV1000"/>
  <c r="AU1000"/>
  <c r="AT1000"/>
  <c r="AS1000"/>
  <c r="AR1000"/>
  <c r="AQ1000"/>
  <c r="AP1000"/>
  <c r="AO1000"/>
  <c r="AI1000"/>
  <c r="AH1000"/>
  <c r="AG1000"/>
  <c r="AF1000"/>
  <c r="AE1000"/>
  <c r="AD1000"/>
  <c r="AC1000"/>
  <c r="AB1000"/>
  <c r="AA1000"/>
  <c r="Z1000"/>
  <c r="T1000"/>
  <c r="S1000"/>
  <c r="R1000"/>
  <c r="Q1000"/>
  <c r="P1000"/>
  <c r="O1000"/>
  <c r="N1000"/>
  <c r="M1000"/>
  <c r="L1000"/>
  <c r="K1000"/>
  <c r="J1000"/>
  <c r="I1000"/>
  <c r="H1000"/>
  <c r="G1000"/>
  <c r="F1000"/>
  <c r="E1000"/>
  <c r="D1000"/>
  <c r="C1000"/>
  <c r="A1000"/>
  <c r="BX999"/>
  <c r="BW999"/>
  <c r="BV999"/>
  <c r="BU999"/>
  <c r="BT999"/>
  <c r="BS999"/>
  <c r="BR999"/>
  <c r="BQ999"/>
  <c r="BP999"/>
  <c r="BO999"/>
  <c r="BN999"/>
  <c r="BM999"/>
  <c r="BL999"/>
  <c r="BK999"/>
  <c r="BJ999"/>
  <c r="BI999"/>
  <c r="BH999"/>
  <c r="BG999"/>
  <c r="BF999"/>
  <c r="BE999"/>
  <c r="BD999"/>
  <c r="AX999"/>
  <c r="AW999"/>
  <c r="AV999"/>
  <c r="AU999"/>
  <c r="AT999"/>
  <c r="AS999"/>
  <c r="AR999"/>
  <c r="AQ999"/>
  <c r="AP999"/>
  <c r="AO999"/>
  <c r="AI999"/>
  <c r="AH999"/>
  <c r="AG999"/>
  <c r="AF999"/>
  <c r="AE999"/>
  <c r="AD999"/>
  <c r="AC999"/>
  <c r="AB999"/>
  <c r="AA999"/>
  <c r="Z999"/>
  <c r="T999"/>
  <c r="S999"/>
  <c r="R999"/>
  <c r="Q999"/>
  <c r="P999"/>
  <c r="O999"/>
  <c r="N999"/>
  <c r="M999"/>
  <c r="L999"/>
  <c r="K999"/>
  <c r="J999"/>
  <c r="I999"/>
  <c r="H999"/>
  <c r="G999"/>
  <c r="F999"/>
  <c r="E999"/>
  <c r="D999"/>
  <c r="C999"/>
  <c r="A999"/>
  <c r="BX998"/>
  <c r="BW998"/>
  <c r="BV998"/>
  <c r="BU998"/>
  <c r="BT998"/>
  <c r="BS998"/>
  <c r="BR998"/>
  <c r="BQ998"/>
  <c r="BP998"/>
  <c r="BO998"/>
  <c r="BN998"/>
  <c r="BM998"/>
  <c r="BL998"/>
  <c r="BK998"/>
  <c r="BJ998"/>
  <c r="BI998"/>
  <c r="BH998"/>
  <c r="BG998"/>
  <c r="BF998"/>
  <c r="BE998"/>
  <c r="BD998"/>
  <c r="AX998"/>
  <c r="AW998"/>
  <c r="AV998"/>
  <c r="AU998"/>
  <c r="AT998"/>
  <c r="AS998"/>
  <c r="AR998"/>
  <c r="AQ998"/>
  <c r="AP998"/>
  <c r="AO998"/>
  <c r="AI998"/>
  <c r="AH998"/>
  <c r="AG998"/>
  <c r="AF998"/>
  <c r="AE998"/>
  <c r="AD998"/>
  <c r="AC998"/>
  <c r="AB998"/>
  <c r="AA998"/>
  <c r="Z998"/>
  <c r="T998"/>
  <c r="S998"/>
  <c r="R998"/>
  <c r="Q998"/>
  <c r="P998"/>
  <c r="O998"/>
  <c r="N998"/>
  <c r="M998"/>
  <c r="L998"/>
  <c r="K998"/>
  <c r="J998"/>
  <c r="I998"/>
  <c r="H998"/>
  <c r="G998"/>
  <c r="F998"/>
  <c r="E998"/>
  <c r="D998"/>
  <c r="C998"/>
  <c r="A998"/>
  <c r="BX997"/>
  <c r="BW997"/>
  <c r="BV997"/>
  <c r="BU997"/>
  <c r="BT997"/>
  <c r="BS997"/>
  <c r="BR997"/>
  <c r="BQ997"/>
  <c r="BP997"/>
  <c r="BO997"/>
  <c r="BN997"/>
  <c r="BM997"/>
  <c r="BL997"/>
  <c r="BK997"/>
  <c r="BJ997"/>
  <c r="BI997"/>
  <c r="BH997"/>
  <c r="BG997"/>
  <c r="BF997"/>
  <c r="BE997"/>
  <c r="BD997"/>
  <c r="AX997"/>
  <c r="AW997"/>
  <c r="AV997"/>
  <c r="AU997"/>
  <c r="AT997"/>
  <c r="AS997"/>
  <c r="AR997"/>
  <c r="AQ997"/>
  <c r="AP997"/>
  <c r="AO997"/>
  <c r="AI997"/>
  <c r="AH997"/>
  <c r="AG997"/>
  <c r="AF997"/>
  <c r="AE997"/>
  <c r="AD997"/>
  <c r="AC997"/>
  <c r="AB997"/>
  <c r="AA997"/>
  <c r="Z997"/>
  <c r="T997"/>
  <c r="S997"/>
  <c r="R997"/>
  <c r="Q997"/>
  <c r="P997"/>
  <c r="O997"/>
  <c r="N997"/>
  <c r="M997"/>
  <c r="L997"/>
  <c r="K997"/>
  <c r="J997"/>
  <c r="I997"/>
  <c r="H997"/>
  <c r="G997"/>
  <c r="F997"/>
  <c r="E997"/>
  <c r="D997"/>
  <c r="C997"/>
  <c r="A997"/>
  <c r="BX996"/>
  <c r="BW996"/>
  <c r="BV996"/>
  <c r="BU996"/>
  <c r="BT996"/>
  <c r="BS996"/>
  <c r="BR996"/>
  <c r="BQ996"/>
  <c r="BP996"/>
  <c r="BO996"/>
  <c r="BN996"/>
  <c r="BM996"/>
  <c r="BL996"/>
  <c r="BK996"/>
  <c r="BJ996"/>
  <c r="BI996"/>
  <c r="BH996"/>
  <c r="BG996"/>
  <c r="BF996"/>
  <c r="BE996"/>
  <c r="BD996"/>
  <c r="AX996"/>
  <c r="AW996"/>
  <c r="AV996"/>
  <c r="AU996"/>
  <c r="AT996"/>
  <c r="AS996"/>
  <c r="AR996"/>
  <c r="AQ996"/>
  <c r="AP996"/>
  <c r="AO996"/>
  <c r="AI996"/>
  <c r="AH996"/>
  <c r="AG996"/>
  <c r="AF996"/>
  <c r="AE996"/>
  <c r="AD996"/>
  <c r="AC996"/>
  <c r="AB996"/>
  <c r="AA996"/>
  <c r="Z996"/>
  <c r="T996"/>
  <c r="S996"/>
  <c r="R996"/>
  <c r="Q996"/>
  <c r="P996"/>
  <c r="O996"/>
  <c r="N996"/>
  <c r="M996"/>
  <c r="L996"/>
  <c r="K996"/>
  <c r="J996"/>
  <c r="I996"/>
  <c r="H996"/>
  <c r="G996"/>
  <c r="F996"/>
  <c r="E996"/>
  <c r="D996"/>
  <c r="C996"/>
  <c r="A996"/>
  <c r="BX995"/>
  <c r="BW995"/>
  <c r="BV995"/>
  <c r="BU995"/>
  <c r="BT995"/>
  <c r="BS995"/>
  <c r="BR995"/>
  <c r="BQ995"/>
  <c r="BP995"/>
  <c r="BO995"/>
  <c r="BN995"/>
  <c r="BM995"/>
  <c r="BL995"/>
  <c r="BK995"/>
  <c r="BJ995"/>
  <c r="BI995"/>
  <c r="BH995"/>
  <c r="BG995"/>
  <c r="BF995"/>
  <c r="BE995"/>
  <c r="BD995"/>
  <c r="AX995"/>
  <c r="AW995"/>
  <c r="AV995"/>
  <c r="AU995"/>
  <c r="AT995"/>
  <c r="AS995"/>
  <c r="AR995"/>
  <c r="AQ995"/>
  <c r="AP995"/>
  <c r="AO995"/>
  <c r="AI995"/>
  <c r="AH995"/>
  <c r="AG995"/>
  <c r="AF995"/>
  <c r="AE995"/>
  <c r="AD995"/>
  <c r="AC995"/>
  <c r="AB995"/>
  <c r="AA995"/>
  <c r="Z995"/>
  <c r="T995"/>
  <c r="S995"/>
  <c r="R995"/>
  <c r="Q995"/>
  <c r="P995"/>
  <c r="O995"/>
  <c r="N995"/>
  <c r="M995"/>
  <c r="L995"/>
  <c r="K995"/>
  <c r="J995"/>
  <c r="I995"/>
  <c r="H995"/>
  <c r="G995"/>
  <c r="F995"/>
  <c r="E995"/>
  <c r="D995"/>
  <c r="C995"/>
  <c r="A995"/>
  <c r="BX994"/>
  <c r="BW994"/>
  <c r="BV994"/>
  <c r="BU994"/>
  <c r="BT994"/>
  <c r="BS994"/>
  <c r="BR994"/>
  <c r="BQ994"/>
  <c r="BP994"/>
  <c r="BO994"/>
  <c r="BN994"/>
  <c r="BM994"/>
  <c r="BL994"/>
  <c r="BK994"/>
  <c r="BJ994"/>
  <c r="BI994"/>
  <c r="BH994"/>
  <c r="BG994"/>
  <c r="BF994"/>
  <c r="BE994"/>
  <c r="BD994"/>
  <c r="AX994"/>
  <c r="AW994"/>
  <c r="AV994"/>
  <c r="AU994"/>
  <c r="AT994"/>
  <c r="AS994"/>
  <c r="AR994"/>
  <c r="AQ994"/>
  <c r="AP994"/>
  <c r="AO994"/>
  <c r="AI994"/>
  <c r="AH994"/>
  <c r="AG994"/>
  <c r="AF994"/>
  <c r="AE994"/>
  <c r="AD994"/>
  <c r="AC994"/>
  <c r="AB994"/>
  <c r="AA994"/>
  <c r="Z994"/>
  <c r="T994"/>
  <c r="S994"/>
  <c r="R994"/>
  <c r="Q994"/>
  <c r="P994"/>
  <c r="O994"/>
  <c r="N994"/>
  <c r="M994"/>
  <c r="L994"/>
  <c r="K994"/>
  <c r="J994"/>
  <c r="I994"/>
  <c r="H994"/>
  <c r="G994"/>
  <c r="F994"/>
  <c r="E994"/>
  <c r="D994"/>
  <c r="C994"/>
  <c r="A994"/>
  <c r="BX993"/>
  <c r="BW993"/>
  <c r="BV993"/>
  <c r="BU993"/>
  <c r="BT993"/>
  <c r="BS993"/>
  <c r="BR993"/>
  <c r="BQ993"/>
  <c r="BP993"/>
  <c r="BO993"/>
  <c r="BN993"/>
  <c r="BM993"/>
  <c r="BL993"/>
  <c r="BK993"/>
  <c r="BJ993"/>
  <c r="BI993"/>
  <c r="BH993"/>
  <c r="BG993"/>
  <c r="BF993"/>
  <c r="BE993"/>
  <c r="BD993"/>
  <c r="AX993"/>
  <c r="AW993"/>
  <c r="AV993"/>
  <c r="AU993"/>
  <c r="AT993"/>
  <c r="AS993"/>
  <c r="AR993"/>
  <c r="AQ993"/>
  <c r="AP993"/>
  <c r="AO993"/>
  <c r="AI993"/>
  <c r="AH993"/>
  <c r="AG993"/>
  <c r="AF993"/>
  <c r="AE993"/>
  <c r="AD993"/>
  <c r="AC993"/>
  <c r="AB993"/>
  <c r="AA993"/>
  <c r="Z993"/>
  <c r="T993"/>
  <c r="S993"/>
  <c r="R993"/>
  <c r="Q993"/>
  <c r="P993"/>
  <c r="O993"/>
  <c r="N993"/>
  <c r="M993"/>
  <c r="L993"/>
  <c r="K993"/>
  <c r="J993"/>
  <c r="I993"/>
  <c r="H993"/>
  <c r="G993"/>
  <c r="F993"/>
  <c r="E993"/>
  <c r="D993"/>
  <c r="C993"/>
  <c r="A993"/>
  <c r="BX992"/>
  <c r="BW992"/>
  <c r="BV992"/>
  <c r="BU992"/>
  <c r="BT992"/>
  <c r="BS992"/>
  <c r="BR992"/>
  <c r="BQ992"/>
  <c r="BP992"/>
  <c r="BO992"/>
  <c r="BN992"/>
  <c r="BM992"/>
  <c r="BL992"/>
  <c r="BK992"/>
  <c r="BJ992"/>
  <c r="BI992"/>
  <c r="BH992"/>
  <c r="BG992"/>
  <c r="BF992"/>
  <c r="BE992"/>
  <c r="BD992"/>
  <c r="AX992"/>
  <c r="AW992"/>
  <c r="AV992"/>
  <c r="AU992"/>
  <c r="AT992"/>
  <c r="AS992"/>
  <c r="AR992"/>
  <c r="AQ992"/>
  <c r="AP992"/>
  <c r="AO992"/>
  <c r="AI992"/>
  <c r="AH992"/>
  <c r="AG992"/>
  <c r="AF992"/>
  <c r="AE992"/>
  <c r="AD992"/>
  <c r="AC992"/>
  <c r="AB992"/>
  <c r="AA992"/>
  <c r="Z992"/>
  <c r="T992"/>
  <c r="S992"/>
  <c r="R992"/>
  <c r="Q992"/>
  <c r="P992"/>
  <c r="O992"/>
  <c r="N992"/>
  <c r="M992"/>
  <c r="L992"/>
  <c r="K992"/>
  <c r="J992"/>
  <c r="I992"/>
  <c r="H992"/>
  <c r="G992"/>
  <c r="F992"/>
  <c r="E992"/>
  <c r="D992"/>
  <c r="C992"/>
  <c r="A992"/>
  <c r="BX991"/>
  <c r="BW991"/>
  <c r="BV991"/>
  <c r="BU991"/>
  <c r="BT991"/>
  <c r="BS991"/>
  <c r="BR991"/>
  <c r="BQ991"/>
  <c r="BP991"/>
  <c r="BO991"/>
  <c r="BN991"/>
  <c r="BM991"/>
  <c r="BL991"/>
  <c r="BK991"/>
  <c r="BJ991"/>
  <c r="BI991"/>
  <c r="BH991"/>
  <c r="BG991"/>
  <c r="BF991"/>
  <c r="BE991"/>
  <c r="BD991"/>
  <c r="AX991"/>
  <c r="AW991"/>
  <c r="AV991"/>
  <c r="AU991"/>
  <c r="AT991"/>
  <c r="AS991"/>
  <c r="AR991"/>
  <c r="AQ991"/>
  <c r="AP991"/>
  <c r="AO991"/>
  <c r="AI991"/>
  <c r="AH991"/>
  <c r="AG991"/>
  <c r="AF991"/>
  <c r="AE991"/>
  <c r="AD991"/>
  <c r="AC991"/>
  <c r="AB991"/>
  <c r="AA991"/>
  <c r="Z991"/>
  <c r="T991"/>
  <c r="S991"/>
  <c r="R991"/>
  <c r="Q991"/>
  <c r="P991"/>
  <c r="O991"/>
  <c r="N991"/>
  <c r="M991"/>
  <c r="L991"/>
  <c r="K991"/>
  <c r="J991"/>
  <c r="I991"/>
  <c r="H991"/>
  <c r="G991"/>
  <c r="F991"/>
  <c r="E991"/>
  <c r="D991"/>
  <c r="C991"/>
  <c r="A991"/>
  <c r="BX990"/>
  <c r="BW990"/>
  <c r="BV990"/>
  <c r="BU990"/>
  <c r="BT990"/>
  <c r="BS990"/>
  <c r="BR990"/>
  <c r="BQ990"/>
  <c r="BP990"/>
  <c r="BO990"/>
  <c r="BN990"/>
  <c r="BM990"/>
  <c r="BL990"/>
  <c r="BK990"/>
  <c r="BJ990"/>
  <c r="BI990"/>
  <c r="BH990"/>
  <c r="BG990"/>
  <c r="BF990"/>
  <c r="BE990"/>
  <c r="BD990"/>
  <c r="AX990"/>
  <c r="AW990"/>
  <c r="AV990"/>
  <c r="AU990"/>
  <c r="AT990"/>
  <c r="AS990"/>
  <c r="AR990"/>
  <c r="AQ990"/>
  <c r="AP990"/>
  <c r="AO990"/>
  <c r="AI990"/>
  <c r="AH990"/>
  <c r="AG990"/>
  <c r="AF990"/>
  <c r="AE990"/>
  <c r="AD990"/>
  <c r="AC990"/>
  <c r="AB990"/>
  <c r="AA990"/>
  <c r="Z990"/>
  <c r="T990"/>
  <c r="S990"/>
  <c r="R990"/>
  <c r="Q990"/>
  <c r="P990"/>
  <c r="O990"/>
  <c r="N990"/>
  <c r="M990"/>
  <c r="L990"/>
  <c r="K990"/>
  <c r="J990"/>
  <c r="I990"/>
  <c r="H990"/>
  <c r="G990"/>
  <c r="F990"/>
  <c r="E990"/>
  <c r="D990"/>
  <c r="C990"/>
  <c r="A990"/>
  <c r="BX989"/>
  <c r="BW989"/>
  <c r="BV989"/>
  <c r="BU989"/>
  <c r="BT989"/>
  <c r="BS989"/>
  <c r="BR989"/>
  <c r="BQ989"/>
  <c r="BP989"/>
  <c r="BO989"/>
  <c r="BN989"/>
  <c r="BM989"/>
  <c r="BL989"/>
  <c r="BK989"/>
  <c r="BJ989"/>
  <c r="BI989"/>
  <c r="BH989"/>
  <c r="BG989"/>
  <c r="BF989"/>
  <c r="BE989"/>
  <c r="BD989"/>
  <c r="AX989"/>
  <c r="AW989"/>
  <c r="AV989"/>
  <c r="AU989"/>
  <c r="AT989"/>
  <c r="AS989"/>
  <c r="AR989"/>
  <c r="AQ989"/>
  <c r="AP989"/>
  <c r="AO989"/>
  <c r="AI989"/>
  <c r="AH989"/>
  <c r="AG989"/>
  <c r="AF989"/>
  <c r="AE989"/>
  <c r="AD989"/>
  <c r="AC989"/>
  <c r="AB989"/>
  <c r="AA989"/>
  <c r="Z989"/>
  <c r="T989"/>
  <c r="S989"/>
  <c r="R989"/>
  <c r="Q989"/>
  <c r="P989"/>
  <c r="O989"/>
  <c r="N989"/>
  <c r="M989"/>
  <c r="L989"/>
  <c r="K989"/>
  <c r="J989"/>
  <c r="I989"/>
  <c r="H989"/>
  <c r="G989"/>
  <c r="F989"/>
  <c r="E989"/>
  <c r="D989"/>
  <c r="C989"/>
  <c r="A989"/>
  <c r="BX988"/>
  <c r="BW988"/>
  <c r="BV988"/>
  <c r="BU988"/>
  <c r="BT988"/>
  <c r="BS988"/>
  <c r="BR988"/>
  <c r="BQ988"/>
  <c r="BP988"/>
  <c r="BO988"/>
  <c r="BN988"/>
  <c r="BM988"/>
  <c r="BL988"/>
  <c r="BK988"/>
  <c r="BJ988"/>
  <c r="BI988"/>
  <c r="BH988"/>
  <c r="BG988"/>
  <c r="BF988"/>
  <c r="BE988"/>
  <c r="BD988"/>
  <c r="AX988"/>
  <c r="AW988"/>
  <c r="AV988"/>
  <c r="AU988"/>
  <c r="AT988"/>
  <c r="AS988"/>
  <c r="AR988"/>
  <c r="AQ988"/>
  <c r="AP988"/>
  <c r="AO988"/>
  <c r="AI988"/>
  <c r="AH988"/>
  <c r="AG988"/>
  <c r="AF988"/>
  <c r="AE988"/>
  <c r="AD988"/>
  <c r="AC988"/>
  <c r="AB988"/>
  <c r="AA988"/>
  <c r="Z988"/>
  <c r="T988"/>
  <c r="S988"/>
  <c r="R988"/>
  <c r="Q988"/>
  <c r="P988"/>
  <c r="O988"/>
  <c r="N988"/>
  <c r="M988"/>
  <c r="L988"/>
  <c r="K988"/>
  <c r="J988"/>
  <c r="I988"/>
  <c r="H988"/>
  <c r="G988"/>
  <c r="F988"/>
  <c r="E988"/>
  <c r="D988"/>
  <c r="C988"/>
  <c r="A988"/>
  <c r="BX987"/>
  <c r="BW987"/>
  <c r="BV987"/>
  <c r="BU987"/>
  <c r="BT987"/>
  <c r="BS987"/>
  <c r="BR987"/>
  <c r="BQ987"/>
  <c r="BP987"/>
  <c r="BO987"/>
  <c r="BN987"/>
  <c r="BM987"/>
  <c r="BL987"/>
  <c r="BK987"/>
  <c r="BJ987"/>
  <c r="BI987"/>
  <c r="BH987"/>
  <c r="BG987"/>
  <c r="BF987"/>
  <c r="BE987"/>
  <c r="BD987"/>
  <c r="AX987"/>
  <c r="AW987"/>
  <c r="AV987"/>
  <c r="AU987"/>
  <c r="AT987"/>
  <c r="AS987"/>
  <c r="AR987"/>
  <c r="AQ987"/>
  <c r="AP987"/>
  <c r="AO987"/>
  <c r="AI987"/>
  <c r="AH987"/>
  <c r="AG987"/>
  <c r="AF987"/>
  <c r="AE987"/>
  <c r="AD987"/>
  <c r="AC987"/>
  <c r="AB987"/>
  <c r="AA987"/>
  <c r="Z987"/>
  <c r="T987"/>
  <c r="S987"/>
  <c r="R987"/>
  <c r="Q987"/>
  <c r="P987"/>
  <c r="O987"/>
  <c r="N987"/>
  <c r="M987"/>
  <c r="L987"/>
  <c r="K987"/>
  <c r="J987"/>
  <c r="I987"/>
  <c r="H987"/>
  <c r="G987"/>
  <c r="F987"/>
  <c r="E987"/>
  <c r="D987"/>
  <c r="C987"/>
  <c r="A987"/>
  <c r="BX986"/>
  <c r="BW986"/>
  <c r="BV986"/>
  <c r="BU986"/>
  <c r="BT986"/>
  <c r="BS986"/>
  <c r="BR986"/>
  <c r="BQ986"/>
  <c r="BP986"/>
  <c r="BO986"/>
  <c r="BN986"/>
  <c r="BM986"/>
  <c r="BL986"/>
  <c r="BK986"/>
  <c r="BJ986"/>
  <c r="BI986"/>
  <c r="BH986"/>
  <c r="BG986"/>
  <c r="BF986"/>
  <c r="BE986"/>
  <c r="BD986"/>
  <c r="AX986"/>
  <c r="AW986"/>
  <c r="AV986"/>
  <c r="AU986"/>
  <c r="AT986"/>
  <c r="AS986"/>
  <c r="AR986"/>
  <c r="AQ986"/>
  <c r="AP986"/>
  <c r="AO986"/>
  <c r="AI986"/>
  <c r="AH986"/>
  <c r="AG986"/>
  <c r="AF986"/>
  <c r="AE986"/>
  <c r="AD986"/>
  <c r="AC986"/>
  <c r="AB986"/>
  <c r="AA986"/>
  <c r="Z986"/>
  <c r="T986"/>
  <c r="S986"/>
  <c r="R986"/>
  <c r="Q986"/>
  <c r="P986"/>
  <c r="O986"/>
  <c r="N986"/>
  <c r="M986"/>
  <c r="L986"/>
  <c r="K986"/>
  <c r="J986"/>
  <c r="I986"/>
  <c r="H986"/>
  <c r="G986"/>
  <c r="F986"/>
  <c r="E986"/>
  <c r="D986"/>
  <c r="C986"/>
  <c r="A986"/>
  <c r="BX985"/>
  <c r="BW985"/>
  <c r="BV985"/>
  <c r="BU985"/>
  <c r="BT985"/>
  <c r="BS985"/>
  <c r="BR985"/>
  <c r="BQ985"/>
  <c r="BP985"/>
  <c r="BO985"/>
  <c r="BN985"/>
  <c r="BM985"/>
  <c r="BL985"/>
  <c r="BK985"/>
  <c r="BJ985"/>
  <c r="BI985"/>
  <c r="BH985"/>
  <c r="BG985"/>
  <c r="BF985"/>
  <c r="BE985"/>
  <c r="BD985"/>
  <c r="AX985"/>
  <c r="AW985"/>
  <c r="AV985"/>
  <c r="AU985"/>
  <c r="AT985"/>
  <c r="AS985"/>
  <c r="AR985"/>
  <c r="AQ985"/>
  <c r="AP985"/>
  <c r="AO985"/>
  <c r="AI985"/>
  <c r="AH985"/>
  <c r="AG985"/>
  <c r="AF985"/>
  <c r="AE985"/>
  <c r="AD985"/>
  <c r="AC985"/>
  <c r="AB985"/>
  <c r="AA985"/>
  <c r="Z985"/>
  <c r="T985"/>
  <c r="S985"/>
  <c r="R985"/>
  <c r="Q985"/>
  <c r="P985"/>
  <c r="O985"/>
  <c r="N985"/>
  <c r="M985"/>
  <c r="L985"/>
  <c r="K985"/>
  <c r="J985"/>
  <c r="I985"/>
  <c r="H985"/>
  <c r="G985"/>
  <c r="F985"/>
  <c r="E985"/>
  <c r="D985"/>
  <c r="C985"/>
  <c r="A985"/>
  <c r="BX984"/>
  <c r="BW984"/>
  <c r="BV984"/>
  <c r="BU984"/>
  <c r="BT984"/>
  <c r="BS984"/>
  <c r="BR984"/>
  <c r="BQ984"/>
  <c r="BP984"/>
  <c r="BO984"/>
  <c r="BN984"/>
  <c r="BM984"/>
  <c r="BL984"/>
  <c r="BK984"/>
  <c r="BJ984"/>
  <c r="BI984"/>
  <c r="BH984"/>
  <c r="BG984"/>
  <c r="BF984"/>
  <c r="BE984"/>
  <c r="BD984"/>
  <c r="AX984"/>
  <c r="AW984"/>
  <c r="AV984"/>
  <c r="AU984"/>
  <c r="AT984"/>
  <c r="AS984"/>
  <c r="AR984"/>
  <c r="AQ984"/>
  <c r="AP984"/>
  <c r="AO984"/>
  <c r="AI984"/>
  <c r="AH984"/>
  <c r="AG984"/>
  <c r="AF984"/>
  <c r="AE984"/>
  <c r="AD984"/>
  <c r="AC984"/>
  <c r="AB984"/>
  <c r="AA984"/>
  <c r="Z984"/>
  <c r="T984"/>
  <c r="S984"/>
  <c r="R984"/>
  <c r="Q984"/>
  <c r="P984"/>
  <c r="O984"/>
  <c r="N984"/>
  <c r="M984"/>
  <c r="L984"/>
  <c r="K984"/>
  <c r="J984"/>
  <c r="I984"/>
  <c r="H984"/>
  <c r="G984"/>
  <c r="F984"/>
  <c r="E984"/>
  <c r="D984"/>
  <c r="C984"/>
  <c r="A984"/>
  <c r="BX983"/>
  <c r="BW983"/>
  <c r="BV983"/>
  <c r="BU983"/>
  <c r="BT983"/>
  <c r="BS983"/>
  <c r="BR983"/>
  <c r="BQ983"/>
  <c r="BP983"/>
  <c r="BO983"/>
  <c r="BN983"/>
  <c r="BM983"/>
  <c r="BL983"/>
  <c r="BK983"/>
  <c r="BJ983"/>
  <c r="BI983"/>
  <c r="BH983"/>
  <c r="BG983"/>
  <c r="BF983"/>
  <c r="BE983"/>
  <c r="BD983"/>
  <c r="AX983"/>
  <c r="AW983"/>
  <c r="AV983"/>
  <c r="AU983"/>
  <c r="AT983"/>
  <c r="AS983"/>
  <c r="AR983"/>
  <c r="AQ983"/>
  <c r="AP983"/>
  <c r="AO983"/>
  <c r="AI983"/>
  <c r="AH983"/>
  <c r="AG983"/>
  <c r="AF983"/>
  <c r="AE983"/>
  <c r="AD983"/>
  <c r="AC983"/>
  <c r="AB983"/>
  <c r="AA983"/>
  <c r="Z983"/>
  <c r="T983"/>
  <c r="S983"/>
  <c r="R983"/>
  <c r="Q983"/>
  <c r="P983"/>
  <c r="O983"/>
  <c r="N983"/>
  <c r="M983"/>
  <c r="L983"/>
  <c r="K983"/>
  <c r="J983"/>
  <c r="I983"/>
  <c r="H983"/>
  <c r="G983"/>
  <c r="F983"/>
  <c r="E983"/>
  <c r="D983"/>
  <c r="C983"/>
  <c r="A983"/>
  <c r="BX982"/>
  <c r="BW982"/>
  <c r="BV982"/>
  <c r="BU982"/>
  <c r="BT982"/>
  <c r="BS982"/>
  <c r="BR982"/>
  <c r="BQ982"/>
  <c r="BP982"/>
  <c r="BO982"/>
  <c r="BN982"/>
  <c r="BM982"/>
  <c r="BL982"/>
  <c r="BK982"/>
  <c r="BJ982"/>
  <c r="BI982"/>
  <c r="BH982"/>
  <c r="BG982"/>
  <c r="BF982"/>
  <c r="BE982"/>
  <c r="BD982"/>
  <c r="AX982"/>
  <c r="AW982"/>
  <c r="AV982"/>
  <c r="AU982"/>
  <c r="AT982"/>
  <c r="AS982"/>
  <c r="AR982"/>
  <c r="AQ982"/>
  <c r="AP982"/>
  <c r="AO982"/>
  <c r="AI982"/>
  <c r="AH982"/>
  <c r="AG982"/>
  <c r="AF982"/>
  <c r="AE982"/>
  <c r="AD982"/>
  <c r="AC982"/>
  <c r="AB982"/>
  <c r="AA982"/>
  <c r="Z982"/>
  <c r="T982"/>
  <c r="S982"/>
  <c r="R982"/>
  <c r="Q982"/>
  <c r="P982"/>
  <c r="O982"/>
  <c r="N982"/>
  <c r="M982"/>
  <c r="L982"/>
  <c r="K982"/>
  <c r="J982"/>
  <c r="I982"/>
  <c r="H982"/>
  <c r="G982"/>
  <c r="F982"/>
  <c r="E982"/>
  <c r="D982"/>
  <c r="C982"/>
  <c r="A982"/>
  <c r="BX981"/>
  <c r="BW981"/>
  <c r="BV981"/>
  <c r="BU981"/>
  <c r="BT981"/>
  <c r="BS981"/>
  <c r="BR981"/>
  <c r="BQ981"/>
  <c r="BP981"/>
  <c r="BO981"/>
  <c r="BN981"/>
  <c r="BM981"/>
  <c r="BL981"/>
  <c r="BK981"/>
  <c r="BJ981"/>
  <c r="BI981"/>
  <c r="BH981"/>
  <c r="BG981"/>
  <c r="BF981"/>
  <c r="BE981"/>
  <c r="BD981"/>
  <c r="AX981"/>
  <c r="AW981"/>
  <c r="AV981"/>
  <c r="AU981"/>
  <c r="AT981"/>
  <c r="AS981"/>
  <c r="AR981"/>
  <c r="AQ981"/>
  <c r="AP981"/>
  <c r="AO981"/>
  <c r="AI981"/>
  <c r="AH981"/>
  <c r="AG981"/>
  <c r="AF981"/>
  <c r="AE981"/>
  <c r="AD981"/>
  <c r="AC981"/>
  <c r="AB981"/>
  <c r="AA981"/>
  <c r="Z981"/>
  <c r="T981"/>
  <c r="S981"/>
  <c r="R981"/>
  <c r="Q981"/>
  <c r="P981"/>
  <c r="O981"/>
  <c r="N981"/>
  <c r="M981"/>
  <c r="L981"/>
  <c r="K981"/>
  <c r="J981"/>
  <c r="I981"/>
  <c r="H981"/>
  <c r="G981"/>
  <c r="F981"/>
  <c r="E981"/>
  <c r="D981"/>
  <c r="C981"/>
  <c r="A981"/>
  <c r="BX980"/>
  <c r="BW980"/>
  <c r="BV980"/>
  <c r="BU980"/>
  <c r="BT980"/>
  <c r="BS980"/>
  <c r="BR980"/>
  <c r="BQ980"/>
  <c r="BP980"/>
  <c r="BO980"/>
  <c r="BN980"/>
  <c r="BM980"/>
  <c r="BL980"/>
  <c r="BK980"/>
  <c r="BJ980"/>
  <c r="BI980"/>
  <c r="BH980"/>
  <c r="BG980"/>
  <c r="BF980"/>
  <c r="BE980"/>
  <c r="BD980"/>
  <c r="AX980"/>
  <c r="AW980"/>
  <c r="AV980"/>
  <c r="AU980"/>
  <c r="AT980"/>
  <c r="AS980"/>
  <c r="AR980"/>
  <c r="AQ980"/>
  <c r="AP980"/>
  <c r="AO980"/>
  <c r="AI980"/>
  <c r="AH980"/>
  <c r="AG980"/>
  <c r="AF980"/>
  <c r="AE980"/>
  <c r="AD980"/>
  <c r="AC980"/>
  <c r="AB980"/>
  <c r="AA980"/>
  <c r="Z980"/>
  <c r="T980"/>
  <c r="S980"/>
  <c r="R980"/>
  <c r="Q980"/>
  <c r="P980"/>
  <c r="O980"/>
  <c r="N980"/>
  <c r="M980"/>
  <c r="L980"/>
  <c r="K980"/>
  <c r="J980"/>
  <c r="I980"/>
  <c r="H980"/>
  <c r="G980"/>
  <c r="F980"/>
  <c r="E980"/>
  <c r="D980"/>
  <c r="C980"/>
  <c r="A980"/>
  <c r="BX979"/>
  <c r="BW979"/>
  <c r="BV979"/>
  <c r="BU979"/>
  <c r="BT979"/>
  <c r="BS979"/>
  <c r="BR979"/>
  <c r="BQ979"/>
  <c r="BP979"/>
  <c r="BO979"/>
  <c r="BN979"/>
  <c r="BM979"/>
  <c r="BL979"/>
  <c r="BK979"/>
  <c r="BJ979"/>
  <c r="BI979"/>
  <c r="BH979"/>
  <c r="BG979"/>
  <c r="BF979"/>
  <c r="BE979"/>
  <c r="BD979"/>
  <c r="AX979"/>
  <c r="AW979"/>
  <c r="AV979"/>
  <c r="AU979"/>
  <c r="AT979"/>
  <c r="AS979"/>
  <c r="AR979"/>
  <c r="AQ979"/>
  <c r="AP979"/>
  <c r="AO979"/>
  <c r="AI979"/>
  <c r="AH979"/>
  <c r="AG979"/>
  <c r="AF979"/>
  <c r="AE979"/>
  <c r="AD979"/>
  <c r="AC979"/>
  <c r="AB979"/>
  <c r="AA979"/>
  <c r="Z979"/>
  <c r="T979"/>
  <c r="S979"/>
  <c r="R979"/>
  <c r="Q979"/>
  <c r="P979"/>
  <c r="O979"/>
  <c r="N979"/>
  <c r="M979"/>
  <c r="L979"/>
  <c r="K979"/>
  <c r="J979"/>
  <c r="I979"/>
  <c r="H979"/>
  <c r="G979"/>
  <c r="F979"/>
  <c r="E979"/>
  <c r="D979"/>
  <c r="C979"/>
  <c r="A979"/>
  <c r="BX978"/>
  <c r="BW978"/>
  <c r="BV978"/>
  <c r="BU978"/>
  <c r="BT978"/>
  <c r="BS978"/>
  <c r="BR978"/>
  <c r="BQ978"/>
  <c r="BP978"/>
  <c r="BO978"/>
  <c r="BN978"/>
  <c r="BM978"/>
  <c r="BL978"/>
  <c r="BK978"/>
  <c r="BJ978"/>
  <c r="BI978"/>
  <c r="BH978"/>
  <c r="BG978"/>
  <c r="BF978"/>
  <c r="BE978"/>
  <c r="BD978"/>
  <c r="AX978"/>
  <c r="AW978"/>
  <c r="AV978"/>
  <c r="AU978"/>
  <c r="AT978"/>
  <c r="AS978"/>
  <c r="AR978"/>
  <c r="AQ978"/>
  <c r="AP978"/>
  <c r="AO978"/>
  <c r="AI978"/>
  <c r="AH978"/>
  <c r="AG978"/>
  <c r="AF978"/>
  <c r="AE978"/>
  <c r="AD978"/>
  <c r="AC978"/>
  <c r="AB978"/>
  <c r="AA978"/>
  <c r="Z978"/>
  <c r="T978"/>
  <c r="S978"/>
  <c r="R978"/>
  <c r="Q978"/>
  <c r="P978"/>
  <c r="O978"/>
  <c r="N978"/>
  <c r="M978"/>
  <c r="L978"/>
  <c r="K978"/>
  <c r="J978"/>
  <c r="I978"/>
  <c r="H978"/>
  <c r="G978"/>
  <c r="F978"/>
  <c r="E978"/>
  <c r="D978"/>
  <c r="C978"/>
  <c r="A978"/>
  <c r="BX977"/>
  <c r="BW977"/>
  <c r="BV977"/>
  <c r="BU977"/>
  <c r="BT977"/>
  <c r="BS977"/>
  <c r="BR977"/>
  <c r="BQ977"/>
  <c r="BP977"/>
  <c r="BO977"/>
  <c r="BN977"/>
  <c r="BM977"/>
  <c r="BL977"/>
  <c r="BK977"/>
  <c r="BJ977"/>
  <c r="BI977"/>
  <c r="BH977"/>
  <c r="BG977"/>
  <c r="BF977"/>
  <c r="BE977"/>
  <c r="BD977"/>
  <c r="AX977"/>
  <c r="AW977"/>
  <c r="AV977"/>
  <c r="AU977"/>
  <c r="AT977"/>
  <c r="AS977"/>
  <c r="AR977"/>
  <c r="AQ977"/>
  <c r="AP977"/>
  <c r="AO977"/>
  <c r="AI977"/>
  <c r="AH977"/>
  <c r="AG977"/>
  <c r="AF977"/>
  <c r="AE977"/>
  <c r="AD977"/>
  <c r="AC977"/>
  <c r="AB977"/>
  <c r="AA977"/>
  <c r="Z977"/>
  <c r="T977"/>
  <c r="S977"/>
  <c r="R977"/>
  <c r="Q977"/>
  <c r="P977"/>
  <c r="O977"/>
  <c r="N977"/>
  <c r="M977"/>
  <c r="L977"/>
  <c r="K977"/>
  <c r="J977"/>
  <c r="I977"/>
  <c r="H977"/>
  <c r="G977"/>
  <c r="F977"/>
  <c r="E977"/>
  <c r="D977"/>
  <c r="C977"/>
  <c r="A977"/>
  <c r="BX976"/>
  <c r="BW976"/>
  <c r="BV976"/>
  <c r="BU976"/>
  <c r="BT976"/>
  <c r="BS976"/>
  <c r="BR976"/>
  <c r="BQ976"/>
  <c r="BP976"/>
  <c r="BO976"/>
  <c r="BN976"/>
  <c r="BM976"/>
  <c r="BL976"/>
  <c r="BK976"/>
  <c r="BJ976"/>
  <c r="BI976"/>
  <c r="BH976"/>
  <c r="BG976"/>
  <c r="BF976"/>
  <c r="BE976"/>
  <c r="BD976"/>
  <c r="AX976"/>
  <c r="AW976"/>
  <c r="AV976"/>
  <c r="AU976"/>
  <c r="AT976"/>
  <c r="AS976"/>
  <c r="AR976"/>
  <c r="AQ976"/>
  <c r="AP976"/>
  <c r="AO976"/>
  <c r="AI976"/>
  <c r="AH976"/>
  <c r="AG976"/>
  <c r="AF976"/>
  <c r="AE976"/>
  <c r="AD976"/>
  <c r="AC976"/>
  <c r="AB976"/>
  <c r="AA976"/>
  <c r="Z976"/>
  <c r="T976"/>
  <c r="S976"/>
  <c r="R976"/>
  <c r="Q976"/>
  <c r="P976"/>
  <c r="O976"/>
  <c r="N976"/>
  <c r="M976"/>
  <c r="L976"/>
  <c r="K976"/>
  <c r="J976"/>
  <c r="I976"/>
  <c r="H976"/>
  <c r="G976"/>
  <c r="F976"/>
  <c r="E976"/>
  <c r="D976"/>
  <c r="C976"/>
  <c r="A976"/>
  <c r="BX975"/>
  <c r="BW975"/>
  <c r="BV975"/>
  <c r="BU975"/>
  <c r="BT975"/>
  <c r="BS975"/>
  <c r="BR975"/>
  <c r="BQ975"/>
  <c r="BP975"/>
  <c r="BO975"/>
  <c r="BN975"/>
  <c r="BM975"/>
  <c r="BL975"/>
  <c r="BK975"/>
  <c r="BJ975"/>
  <c r="BI975"/>
  <c r="BH975"/>
  <c r="BG975"/>
  <c r="BF975"/>
  <c r="BE975"/>
  <c r="BD975"/>
  <c r="AX975"/>
  <c r="AW975"/>
  <c r="AV975"/>
  <c r="AU975"/>
  <c r="AT975"/>
  <c r="AS975"/>
  <c r="AR975"/>
  <c r="AQ975"/>
  <c r="AP975"/>
  <c r="AO975"/>
  <c r="AI975"/>
  <c r="AH975"/>
  <c r="AG975"/>
  <c r="AF975"/>
  <c r="AE975"/>
  <c r="AD975"/>
  <c r="AC975"/>
  <c r="AB975"/>
  <c r="AA975"/>
  <c r="Z975"/>
  <c r="T975"/>
  <c r="S975"/>
  <c r="R975"/>
  <c r="Q975"/>
  <c r="P975"/>
  <c r="O975"/>
  <c r="N975"/>
  <c r="M975"/>
  <c r="L975"/>
  <c r="K975"/>
  <c r="J975"/>
  <c r="I975"/>
  <c r="H975"/>
  <c r="G975"/>
  <c r="F975"/>
  <c r="E975"/>
  <c r="D975"/>
  <c r="C975"/>
  <c r="A975"/>
  <c r="BX974"/>
  <c r="BW974"/>
  <c r="BV974"/>
  <c r="BU974"/>
  <c r="BT974"/>
  <c r="BS974"/>
  <c r="BR974"/>
  <c r="BQ974"/>
  <c r="BP974"/>
  <c r="BO974"/>
  <c r="BN974"/>
  <c r="BM974"/>
  <c r="BL974"/>
  <c r="BK974"/>
  <c r="BJ974"/>
  <c r="BI974"/>
  <c r="BH974"/>
  <c r="BG974"/>
  <c r="BF974"/>
  <c r="BE974"/>
  <c r="BD974"/>
  <c r="AX974"/>
  <c r="AW974"/>
  <c r="AV974"/>
  <c r="AU974"/>
  <c r="AT974"/>
  <c r="AS974"/>
  <c r="AR974"/>
  <c r="AQ974"/>
  <c r="AP974"/>
  <c r="AO974"/>
  <c r="AI974"/>
  <c r="AH974"/>
  <c r="AG974"/>
  <c r="AF974"/>
  <c r="AE974"/>
  <c r="AD974"/>
  <c r="AC974"/>
  <c r="AB974"/>
  <c r="AA974"/>
  <c r="Z974"/>
  <c r="T974"/>
  <c r="S974"/>
  <c r="R974"/>
  <c r="Q974"/>
  <c r="P974"/>
  <c r="O974"/>
  <c r="N974"/>
  <c r="M974"/>
  <c r="L974"/>
  <c r="K974"/>
  <c r="J974"/>
  <c r="I974"/>
  <c r="H974"/>
  <c r="G974"/>
  <c r="F974"/>
  <c r="E974"/>
  <c r="D974"/>
  <c r="C974"/>
  <c r="A974"/>
  <c r="BX973"/>
  <c r="BW973"/>
  <c r="BV973"/>
  <c r="BU973"/>
  <c r="BT973"/>
  <c r="BS973"/>
  <c r="BR973"/>
  <c r="BQ973"/>
  <c r="BP973"/>
  <c r="BO973"/>
  <c r="BN973"/>
  <c r="BM973"/>
  <c r="BL973"/>
  <c r="BK973"/>
  <c r="BJ973"/>
  <c r="BI973"/>
  <c r="BH973"/>
  <c r="BG973"/>
  <c r="BF973"/>
  <c r="BE973"/>
  <c r="BD973"/>
  <c r="AX973"/>
  <c r="AW973"/>
  <c r="AV973"/>
  <c r="AU973"/>
  <c r="AT973"/>
  <c r="AS973"/>
  <c r="AR973"/>
  <c r="AQ973"/>
  <c r="AP973"/>
  <c r="AO973"/>
  <c r="AI973"/>
  <c r="AH973"/>
  <c r="AG973"/>
  <c r="AF973"/>
  <c r="AE973"/>
  <c r="AD973"/>
  <c r="AC973"/>
  <c r="AB973"/>
  <c r="AA973"/>
  <c r="Z973"/>
  <c r="T973"/>
  <c r="S973"/>
  <c r="R973"/>
  <c r="Q973"/>
  <c r="P973"/>
  <c r="O973"/>
  <c r="N973"/>
  <c r="M973"/>
  <c r="L973"/>
  <c r="K973"/>
  <c r="J973"/>
  <c r="I973"/>
  <c r="H973"/>
  <c r="G973"/>
  <c r="F973"/>
  <c r="E973"/>
  <c r="D973"/>
  <c r="C973"/>
  <c r="A973"/>
  <c r="BX972"/>
  <c r="BW972"/>
  <c r="BV972"/>
  <c r="BU972"/>
  <c r="BT972"/>
  <c r="BS972"/>
  <c r="BR972"/>
  <c r="BQ972"/>
  <c r="BP972"/>
  <c r="BO972"/>
  <c r="BN972"/>
  <c r="BM972"/>
  <c r="BL972"/>
  <c r="BK972"/>
  <c r="BJ972"/>
  <c r="BI972"/>
  <c r="BH972"/>
  <c r="BG972"/>
  <c r="BF972"/>
  <c r="BE972"/>
  <c r="BD972"/>
  <c r="AX972"/>
  <c r="AW972"/>
  <c r="AV972"/>
  <c r="AU972"/>
  <c r="AT972"/>
  <c r="AS972"/>
  <c r="AR972"/>
  <c r="AQ972"/>
  <c r="AP972"/>
  <c r="AO972"/>
  <c r="AI972"/>
  <c r="AH972"/>
  <c r="AG972"/>
  <c r="AF972"/>
  <c r="AE972"/>
  <c r="AD972"/>
  <c r="AC972"/>
  <c r="AB972"/>
  <c r="AA972"/>
  <c r="Z972"/>
  <c r="T972"/>
  <c r="S972"/>
  <c r="R972"/>
  <c r="Q972"/>
  <c r="P972"/>
  <c r="O972"/>
  <c r="N972"/>
  <c r="M972"/>
  <c r="L972"/>
  <c r="K972"/>
  <c r="J972"/>
  <c r="I972"/>
  <c r="H972"/>
  <c r="G972"/>
  <c r="F972"/>
  <c r="E972"/>
  <c r="D972"/>
  <c r="C972"/>
  <c r="A972"/>
  <c r="BX971"/>
  <c r="BW971"/>
  <c r="BV971"/>
  <c r="BU971"/>
  <c r="BT971"/>
  <c r="BS971"/>
  <c r="BR971"/>
  <c r="BQ971"/>
  <c r="BP971"/>
  <c r="BO971"/>
  <c r="BN971"/>
  <c r="BM971"/>
  <c r="BL971"/>
  <c r="BK971"/>
  <c r="BJ971"/>
  <c r="BI971"/>
  <c r="BH971"/>
  <c r="BG971"/>
  <c r="BF971"/>
  <c r="BE971"/>
  <c r="BD971"/>
  <c r="AX971"/>
  <c r="AW971"/>
  <c r="AV971"/>
  <c r="AU971"/>
  <c r="AT971"/>
  <c r="AS971"/>
  <c r="AR971"/>
  <c r="AQ971"/>
  <c r="AP971"/>
  <c r="AO971"/>
  <c r="AI971"/>
  <c r="AH971"/>
  <c r="AG971"/>
  <c r="AF971"/>
  <c r="AE971"/>
  <c r="AD971"/>
  <c r="AC971"/>
  <c r="AB971"/>
  <c r="AA971"/>
  <c r="Z971"/>
  <c r="T971"/>
  <c r="S971"/>
  <c r="R971"/>
  <c r="Q971"/>
  <c r="P971"/>
  <c r="O971"/>
  <c r="N971"/>
  <c r="M971"/>
  <c r="L971"/>
  <c r="K971"/>
  <c r="J971"/>
  <c r="I971"/>
  <c r="H971"/>
  <c r="G971"/>
  <c r="F971"/>
  <c r="E971"/>
  <c r="D971"/>
  <c r="C971"/>
  <c r="A971"/>
  <c r="BX970"/>
  <c r="BW970"/>
  <c r="BV970"/>
  <c r="BU970"/>
  <c r="BT970"/>
  <c r="BS970"/>
  <c r="BR970"/>
  <c r="BQ970"/>
  <c r="BP970"/>
  <c r="BO970"/>
  <c r="BN970"/>
  <c r="BM970"/>
  <c r="BL970"/>
  <c r="BK970"/>
  <c r="BJ970"/>
  <c r="BI970"/>
  <c r="BH970"/>
  <c r="BG970"/>
  <c r="BF970"/>
  <c r="BE970"/>
  <c r="BD970"/>
  <c r="AX970"/>
  <c r="AW970"/>
  <c r="AV970"/>
  <c r="AU970"/>
  <c r="AT970"/>
  <c r="AS970"/>
  <c r="AR970"/>
  <c r="AQ970"/>
  <c r="AP970"/>
  <c r="AO970"/>
  <c r="AI970"/>
  <c r="AH970"/>
  <c r="AG970"/>
  <c r="AF970"/>
  <c r="AE970"/>
  <c r="AD970"/>
  <c r="AC970"/>
  <c r="AB970"/>
  <c r="AA970"/>
  <c r="Z970"/>
  <c r="T970"/>
  <c r="S970"/>
  <c r="R970"/>
  <c r="Q970"/>
  <c r="P970"/>
  <c r="O970"/>
  <c r="N970"/>
  <c r="M970"/>
  <c r="L970"/>
  <c r="K970"/>
  <c r="J970"/>
  <c r="I970"/>
  <c r="H970"/>
  <c r="G970"/>
  <c r="F970"/>
  <c r="E970"/>
  <c r="D970"/>
  <c r="C970"/>
  <c r="A970"/>
  <c r="BX969"/>
  <c r="BW969"/>
  <c r="BV969"/>
  <c r="BU969"/>
  <c r="BT969"/>
  <c r="BS969"/>
  <c r="BR969"/>
  <c r="BQ969"/>
  <c r="BP969"/>
  <c r="BO969"/>
  <c r="BN969"/>
  <c r="BM969"/>
  <c r="BL969"/>
  <c r="BK969"/>
  <c r="BJ969"/>
  <c r="BI969"/>
  <c r="BH969"/>
  <c r="BG969"/>
  <c r="BF969"/>
  <c r="BE969"/>
  <c r="BD969"/>
  <c r="AX969"/>
  <c r="AW969"/>
  <c r="AV969"/>
  <c r="AU969"/>
  <c r="AT969"/>
  <c r="AS969"/>
  <c r="AR969"/>
  <c r="AQ969"/>
  <c r="AP969"/>
  <c r="AO969"/>
  <c r="AI969"/>
  <c r="AH969"/>
  <c r="AG969"/>
  <c r="AF969"/>
  <c r="AE969"/>
  <c r="AD969"/>
  <c r="AC969"/>
  <c r="AB969"/>
  <c r="AA969"/>
  <c r="Z969"/>
  <c r="T969"/>
  <c r="S969"/>
  <c r="R969"/>
  <c r="Q969"/>
  <c r="P969"/>
  <c r="O969"/>
  <c r="N969"/>
  <c r="M969"/>
  <c r="L969"/>
  <c r="K969"/>
  <c r="J969"/>
  <c r="I969"/>
  <c r="H969"/>
  <c r="G969"/>
  <c r="F969"/>
  <c r="E969"/>
  <c r="D969"/>
  <c r="C969"/>
  <c r="A969"/>
  <c r="BX968"/>
  <c r="BW968"/>
  <c r="BV968"/>
  <c r="BU968"/>
  <c r="BT968"/>
  <c r="BS968"/>
  <c r="BR968"/>
  <c r="BQ968"/>
  <c r="BP968"/>
  <c r="BO968"/>
  <c r="BN968"/>
  <c r="BM968"/>
  <c r="BL968"/>
  <c r="BK968"/>
  <c r="BJ968"/>
  <c r="BI968"/>
  <c r="BH968"/>
  <c r="BG968"/>
  <c r="BF968"/>
  <c r="BE968"/>
  <c r="BD968"/>
  <c r="AX968"/>
  <c r="AW968"/>
  <c r="AV968"/>
  <c r="AU968"/>
  <c r="AT968"/>
  <c r="AS968"/>
  <c r="AR968"/>
  <c r="AQ968"/>
  <c r="AP968"/>
  <c r="AO968"/>
  <c r="AI968"/>
  <c r="AH968"/>
  <c r="AG968"/>
  <c r="AF968"/>
  <c r="AE968"/>
  <c r="AD968"/>
  <c r="AC968"/>
  <c r="AB968"/>
  <c r="AA968"/>
  <c r="Z968"/>
  <c r="T968"/>
  <c r="S968"/>
  <c r="R968"/>
  <c r="Q968"/>
  <c r="P968"/>
  <c r="O968"/>
  <c r="N968"/>
  <c r="M968"/>
  <c r="L968"/>
  <c r="K968"/>
  <c r="J968"/>
  <c r="I968"/>
  <c r="H968"/>
  <c r="G968"/>
  <c r="F968"/>
  <c r="E968"/>
  <c r="D968"/>
  <c r="C968"/>
  <c r="A968"/>
  <c r="BX967"/>
  <c r="BW967"/>
  <c r="BV967"/>
  <c r="BU967"/>
  <c r="BT967"/>
  <c r="BS967"/>
  <c r="BR967"/>
  <c r="BQ967"/>
  <c r="BP967"/>
  <c r="BO967"/>
  <c r="BN967"/>
  <c r="BM967"/>
  <c r="BL967"/>
  <c r="BK967"/>
  <c r="BJ967"/>
  <c r="BI967"/>
  <c r="BH967"/>
  <c r="BG967"/>
  <c r="BF967"/>
  <c r="BE967"/>
  <c r="BD967"/>
  <c r="AX967"/>
  <c r="AW967"/>
  <c r="AV967"/>
  <c r="AU967"/>
  <c r="AT967"/>
  <c r="AS967"/>
  <c r="AR967"/>
  <c r="AQ967"/>
  <c r="AP967"/>
  <c r="AO967"/>
  <c r="AI967"/>
  <c r="AH967"/>
  <c r="AG967"/>
  <c r="AF967"/>
  <c r="AE967"/>
  <c r="AD967"/>
  <c r="AC967"/>
  <c r="AB967"/>
  <c r="AA967"/>
  <c r="Z967"/>
  <c r="T967"/>
  <c r="S967"/>
  <c r="R967"/>
  <c r="Q967"/>
  <c r="P967"/>
  <c r="O967"/>
  <c r="N967"/>
  <c r="M967"/>
  <c r="L967"/>
  <c r="K967"/>
  <c r="J967"/>
  <c r="I967"/>
  <c r="H967"/>
  <c r="G967"/>
  <c r="F967"/>
  <c r="E967"/>
  <c r="D967"/>
  <c r="C967"/>
  <c r="A967"/>
  <c r="BX966"/>
  <c r="BW966"/>
  <c r="BV966"/>
  <c r="BU966"/>
  <c r="BT966"/>
  <c r="BS966"/>
  <c r="BR966"/>
  <c r="BQ966"/>
  <c r="BP966"/>
  <c r="BO966"/>
  <c r="BN966"/>
  <c r="BM966"/>
  <c r="BL966"/>
  <c r="BK966"/>
  <c r="BJ966"/>
  <c r="BI966"/>
  <c r="BH966"/>
  <c r="BG966"/>
  <c r="BF966"/>
  <c r="BE966"/>
  <c r="BD966"/>
  <c r="AX966"/>
  <c r="AW966"/>
  <c r="AV966"/>
  <c r="AU966"/>
  <c r="AT966"/>
  <c r="AS966"/>
  <c r="AR966"/>
  <c r="AQ966"/>
  <c r="AP966"/>
  <c r="AO966"/>
  <c r="AI966"/>
  <c r="AH966"/>
  <c r="AG966"/>
  <c r="AF966"/>
  <c r="AE966"/>
  <c r="AD966"/>
  <c r="AC966"/>
  <c r="AB966"/>
  <c r="AA966"/>
  <c r="Z966"/>
  <c r="T966"/>
  <c r="S966"/>
  <c r="R966"/>
  <c r="Q966"/>
  <c r="P966"/>
  <c r="O966"/>
  <c r="N966"/>
  <c r="M966"/>
  <c r="L966"/>
  <c r="K966"/>
  <c r="J966"/>
  <c r="I966"/>
  <c r="H966"/>
  <c r="G966"/>
  <c r="F966"/>
  <c r="E966"/>
  <c r="D966"/>
  <c r="C966"/>
  <c r="A966"/>
  <c r="BX965"/>
  <c r="BW965"/>
  <c r="BV965"/>
  <c r="BU965"/>
  <c r="BT965"/>
  <c r="BS965"/>
  <c r="BR965"/>
  <c r="BQ965"/>
  <c r="BP965"/>
  <c r="BO965"/>
  <c r="BN965"/>
  <c r="BM965"/>
  <c r="BL965"/>
  <c r="BK965"/>
  <c r="BJ965"/>
  <c r="BI965"/>
  <c r="BH965"/>
  <c r="BG965"/>
  <c r="BF965"/>
  <c r="BE965"/>
  <c r="BD965"/>
  <c r="AX965"/>
  <c r="AW965"/>
  <c r="AV965"/>
  <c r="AU965"/>
  <c r="AT965"/>
  <c r="AS965"/>
  <c r="AR965"/>
  <c r="AQ965"/>
  <c r="AP965"/>
  <c r="AO965"/>
  <c r="AI965"/>
  <c r="AH965"/>
  <c r="AG965"/>
  <c r="AF965"/>
  <c r="AE965"/>
  <c r="AD965"/>
  <c r="AC965"/>
  <c r="AB965"/>
  <c r="AA965"/>
  <c r="Z965"/>
  <c r="T965"/>
  <c r="S965"/>
  <c r="R965"/>
  <c r="Q965"/>
  <c r="P965"/>
  <c r="O965"/>
  <c r="N965"/>
  <c r="M965"/>
  <c r="L965"/>
  <c r="K965"/>
  <c r="J965"/>
  <c r="I965"/>
  <c r="H965"/>
  <c r="G965"/>
  <c r="F965"/>
  <c r="E965"/>
  <c r="D965"/>
  <c r="C965"/>
  <c r="A965"/>
  <c r="BX964"/>
  <c r="BW964"/>
  <c r="BV964"/>
  <c r="BU964"/>
  <c r="BT964"/>
  <c r="BS964"/>
  <c r="BR964"/>
  <c r="BQ964"/>
  <c r="BP964"/>
  <c r="BO964"/>
  <c r="BN964"/>
  <c r="BM964"/>
  <c r="BL964"/>
  <c r="BK964"/>
  <c r="BJ964"/>
  <c r="BI964"/>
  <c r="BH964"/>
  <c r="BG964"/>
  <c r="BF964"/>
  <c r="BE964"/>
  <c r="BD964"/>
  <c r="AX964"/>
  <c r="AW964"/>
  <c r="AV964"/>
  <c r="AU964"/>
  <c r="AT964"/>
  <c r="AS964"/>
  <c r="AR964"/>
  <c r="AQ964"/>
  <c r="AP964"/>
  <c r="AO964"/>
  <c r="AI964"/>
  <c r="AH964"/>
  <c r="AG964"/>
  <c r="AF964"/>
  <c r="AE964"/>
  <c r="AD964"/>
  <c r="AC964"/>
  <c r="AB964"/>
  <c r="AA964"/>
  <c r="Z964"/>
  <c r="T964"/>
  <c r="S964"/>
  <c r="R964"/>
  <c r="Q964"/>
  <c r="P964"/>
  <c r="O964"/>
  <c r="N964"/>
  <c r="M964"/>
  <c r="L964"/>
  <c r="K964"/>
  <c r="J964"/>
  <c r="I964"/>
  <c r="H964"/>
  <c r="G964"/>
  <c r="F964"/>
  <c r="E964"/>
  <c r="D964"/>
  <c r="C964"/>
  <c r="A964"/>
  <c r="BX963"/>
  <c r="BW963"/>
  <c r="BV963"/>
  <c r="BU963"/>
  <c r="BT963"/>
  <c r="BS963"/>
  <c r="BR963"/>
  <c r="BQ963"/>
  <c r="BP963"/>
  <c r="BO963"/>
  <c r="BN963"/>
  <c r="BM963"/>
  <c r="BL963"/>
  <c r="BK963"/>
  <c r="BJ963"/>
  <c r="BI963"/>
  <c r="BH963"/>
  <c r="BG963"/>
  <c r="BF963"/>
  <c r="BE963"/>
  <c r="BD963"/>
  <c r="AX963"/>
  <c r="AW963"/>
  <c r="AV963"/>
  <c r="AU963"/>
  <c r="AT963"/>
  <c r="AS963"/>
  <c r="AR963"/>
  <c r="AQ963"/>
  <c r="AP963"/>
  <c r="AO963"/>
  <c r="AI963"/>
  <c r="AH963"/>
  <c r="AG963"/>
  <c r="AF963"/>
  <c r="AE963"/>
  <c r="AD963"/>
  <c r="AC963"/>
  <c r="AB963"/>
  <c r="AA963"/>
  <c r="Z963"/>
  <c r="T963"/>
  <c r="S963"/>
  <c r="R963"/>
  <c r="Q963"/>
  <c r="P963"/>
  <c r="O963"/>
  <c r="N963"/>
  <c r="M963"/>
  <c r="L963"/>
  <c r="K963"/>
  <c r="J963"/>
  <c r="I963"/>
  <c r="H963"/>
  <c r="G963"/>
  <c r="F963"/>
  <c r="E963"/>
  <c r="D963"/>
  <c r="C963"/>
  <c r="A963"/>
  <c r="BX962"/>
  <c r="BW962"/>
  <c r="BV962"/>
  <c r="BU962"/>
  <c r="BT962"/>
  <c r="BS962"/>
  <c r="BR962"/>
  <c r="BQ962"/>
  <c r="BP962"/>
  <c r="BO962"/>
  <c r="BN962"/>
  <c r="BM962"/>
  <c r="BL962"/>
  <c r="BK962"/>
  <c r="BJ962"/>
  <c r="BI962"/>
  <c r="BH962"/>
  <c r="BG962"/>
  <c r="BF962"/>
  <c r="BE962"/>
  <c r="BD962"/>
  <c r="AX962"/>
  <c r="AW962"/>
  <c r="AV962"/>
  <c r="AU962"/>
  <c r="AT962"/>
  <c r="AS962"/>
  <c r="AR962"/>
  <c r="AQ962"/>
  <c r="AP962"/>
  <c r="AO962"/>
  <c r="AI962"/>
  <c r="AH962"/>
  <c r="AG962"/>
  <c r="AF962"/>
  <c r="AE962"/>
  <c r="AD962"/>
  <c r="AC962"/>
  <c r="AB962"/>
  <c r="AA962"/>
  <c r="Z962"/>
  <c r="T962"/>
  <c r="S962"/>
  <c r="R962"/>
  <c r="Q962"/>
  <c r="P962"/>
  <c r="O962"/>
  <c r="N962"/>
  <c r="M962"/>
  <c r="L962"/>
  <c r="K962"/>
  <c r="J962"/>
  <c r="I962"/>
  <c r="H962"/>
  <c r="G962"/>
  <c r="F962"/>
  <c r="E962"/>
  <c r="D962"/>
  <c r="C962"/>
  <c r="A962"/>
  <c r="BX961"/>
  <c r="BW961"/>
  <c r="BV961"/>
  <c r="BU961"/>
  <c r="BT961"/>
  <c r="BS961"/>
  <c r="BR961"/>
  <c r="BQ961"/>
  <c r="BP961"/>
  <c r="BO961"/>
  <c r="BN961"/>
  <c r="BM961"/>
  <c r="BL961"/>
  <c r="BK961"/>
  <c r="BJ961"/>
  <c r="BI961"/>
  <c r="BH961"/>
  <c r="BG961"/>
  <c r="BF961"/>
  <c r="BE961"/>
  <c r="BD961"/>
  <c r="AX961"/>
  <c r="AW961"/>
  <c r="AV961"/>
  <c r="AU961"/>
  <c r="AT961"/>
  <c r="AS961"/>
  <c r="AR961"/>
  <c r="AQ961"/>
  <c r="AP961"/>
  <c r="AO961"/>
  <c r="AI961"/>
  <c r="AH961"/>
  <c r="AG961"/>
  <c r="AF961"/>
  <c r="AE961"/>
  <c r="AD961"/>
  <c r="AC961"/>
  <c r="AB961"/>
  <c r="AA961"/>
  <c r="Z961"/>
  <c r="T961"/>
  <c r="S961"/>
  <c r="R961"/>
  <c r="Q961"/>
  <c r="P961"/>
  <c r="O961"/>
  <c r="N961"/>
  <c r="M961"/>
  <c r="L961"/>
  <c r="K961"/>
  <c r="J961"/>
  <c r="I961"/>
  <c r="H961"/>
  <c r="G961"/>
  <c r="F961"/>
  <c r="E961"/>
  <c r="D961"/>
  <c r="C961"/>
  <c r="A961"/>
  <c r="BX960"/>
  <c r="BW960"/>
  <c r="BV960"/>
  <c r="BU960"/>
  <c r="BT960"/>
  <c r="BS960"/>
  <c r="BR960"/>
  <c r="BQ960"/>
  <c r="BP960"/>
  <c r="BO960"/>
  <c r="BN960"/>
  <c r="BM960"/>
  <c r="BL960"/>
  <c r="BK960"/>
  <c r="BJ960"/>
  <c r="BI960"/>
  <c r="BH960"/>
  <c r="BG960"/>
  <c r="BF960"/>
  <c r="BE960"/>
  <c r="BD960"/>
  <c r="AX960"/>
  <c r="AW960"/>
  <c r="AV960"/>
  <c r="AU960"/>
  <c r="AT960"/>
  <c r="AS960"/>
  <c r="AR960"/>
  <c r="AQ960"/>
  <c r="AP960"/>
  <c r="AO960"/>
  <c r="AI960"/>
  <c r="AH960"/>
  <c r="AG960"/>
  <c r="AF960"/>
  <c r="AE960"/>
  <c r="AD960"/>
  <c r="AC960"/>
  <c r="AB960"/>
  <c r="AA960"/>
  <c r="Z960"/>
  <c r="T960"/>
  <c r="S960"/>
  <c r="R960"/>
  <c r="Q960"/>
  <c r="P960"/>
  <c r="O960"/>
  <c r="N960"/>
  <c r="M960"/>
  <c r="L960"/>
  <c r="K960"/>
  <c r="J960"/>
  <c r="I960"/>
  <c r="H960"/>
  <c r="G960"/>
  <c r="F960"/>
  <c r="E960"/>
  <c r="D960"/>
  <c r="C960"/>
  <c r="A960"/>
  <c r="BX959"/>
  <c r="BW959"/>
  <c r="BV959"/>
  <c r="BU959"/>
  <c r="BT959"/>
  <c r="BS959"/>
  <c r="BR959"/>
  <c r="BQ959"/>
  <c r="BP959"/>
  <c r="BO959"/>
  <c r="BN959"/>
  <c r="BM959"/>
  <c r="BL959"/>
  <c r="BK959"/>
  <c r="BJ959"/>
  <c r="BI959"/>
  <c r="BH959"/>
  <c r="BG959"/>
  <c r="BF959"/>
  <c r="BE959"/>
  <c r="BD959"/>
  <c r="AX959"/>
  <c r="AW959"/>
  <c r="AV959"/>
  <c r="AU959"/>
  <c r="AT959"/>
  <c r="AS959"/>
  <c r="AR959"/>
  <c r="AQ959"/>
  <c r="AP959"/>
  <c r="AO959"/>
  <c r="AI959"/>
  <c r="AH959"/>
  <c r="AG959"/>
  <c r="AF959"/>
  <c r="AE959"/>
  <c r="AD959"/>
  <c r="AC959"/>
  <c r="AB959"/>
  <c r="AA959"/>
  <c r="Z959"/>
  <c r="T959"/>
  <c r="S959"/>
  <c r="R959"/>
  <c r="Q959"/>
  <c r="P959"/>
  <c r="O959"/>
  <c r="N959"/>
  <c r="M959"/>
  <c r="L959"/>
  <c r="K959"/>
  <c r="J959"/>
  <c r="I959"/>
  <c r="H959"/>
  <c r="G959"/>
  <c r="F959"/>
  <c r="E959"/>
  <c r="D959"/>
  <c r="C959"/>
  <c r="A959"/>
  <c r="BX958"/>
  <c r="BW958"/>
  <c r="BV958"/>
  <c r="BU958"/>
  <c r="BT958"/>
  <c r="BS958"/>
  <c r="BR958"/>
  <c r="BQ958"/>
  <c r="BP958"/>
  <c r="BO958"/>
  <c r="BN958"/>
  <c r="BM958"/>
  <c r="BL958"/>
  <c r="BK958"/>
  <c r="BJ958"/>
  <c r="BI958"/>
  <c r="BH958"/>
  <c r="BG958"/>
  <c r="BF958"/>
  <c r="BE958"/>
  <c r="BD958"/>
  <c r="AX958"/>
  <c r="AW958"/>
  <c r="AV958"/>
  <c r="AU958"/>
  <c r="AT958"/>
  <c r="AS958"/>
  <c r="AR958"/>
  <c r="AQ958"/>
  <c r="AP958"/>
  <c r="AO958"/>
  <c r="AI958"/>
  <c r="AH958"/>
  <c r="AG958"/>
  <c r="AF958"/>
  <c r="AE958"/>
  <c r="AD958"/>
  <c r="AC958"/>
  <c r="AB958"/>
  <c r="AA958"/>
  <c r="Z958"/>
  <c r="T958"/>
  <c r="S958"/>
  <c r="R958"/>
  <c r="Q958"/>
  <c r="P958"/>
  <c r="O958"/>
  <c r="N958"/>
  <c r="M958"/>
  <c r="L958"/>
  <c r="K958"/>
  <c r="J958"/>
  <c r="I958"/>
  <c r="H958"/>
  <c r="G958"/>
  <c r="F958"/>
  <c r="E958"/>
  <c r="D958"/>
  <c r="C958"/>
  <c r="A958"/>
  <c r="BX957"/>
  <c r="BW957"/>
  <c r="BV957"/>
  <c r="BU957"/>
  <c r="BT957"/>
  <c r="BS957"/>
  <c r="BR957"/>
  <c r="BQ957"/>
  <c r="BP957"/>
  <c r="BO957"/>
  <c r="BN957"/>
  <c r="BM957"/>
  <c r="BL957"/>
  <c r="BK957"/>
  <c r="BJ957"/>
  <c r="BI957"/>
  <c r="BH957"/>
  <c r="BG957"/>
  <c r="BF957"/>
  <c r="BE957"/>
  <c r="BD957"/>
  <c r="AX957"/>
  <c r="AW957"/>
  <c r="AV957"/>
  <c r="AU957"/>
  <c r="AT957"/>
  <c r="AS957"/>
  <c r="AR957"/>
  <c r="AQ957"/>
  <c r="AP957"/>
  <c r="AO957"/>
  <c r="AI957"/>
  <c r="AH957"/>
  <c r="AG957"/>
  <c r="AF957"/>
  <c r="AE957"/>
  <c r="AD957"/>
  <c r="AC957"/>
  <c r="AB957"/>
  <c r="AA957"/>
  <c r="Z957"/>
  <c r="T957"/>
  <c r="S957"/>
  <c r="R957"/>
  <c r="Q957"/>
  <c r="P957"/>
  <c r="O957"/>
  <c r="N957"/>
  <c r="M957"/>
  <c r="L957"/>
  <c r="K957"/>
  <c r="J957"/>
  <c r="I957"/>
  <c r="H957"/>
  <c r="G957"/>
  <c r="F957"/>
  <c r="E957"/>
  <c r="D957"/>
  <c r="C957"/>
  <c r="A957"/>
  <c r="BX956"/>
  <c r="BW956"/>
  <c r="BV956"/>
  <c r="BU956"/>
  <c r="BT956"/>
  <c r="BS956"/>
  <c r="BR956"/>
  <c r="BQ956"/>
  <c r="BP956"/>
  <c r="BO956"/>
  <c r="BN956"/>
  <c r="BM956"/>
  <c r="BL956"/>
  <c r="BK956"/>
  <c r="BJ956"/>
  <c r="BI956"/>
  <c r="BH956"/>
  <c r="BG956"/>
  <c r="BF956"/>
  <c r="BE956"/>
  <c r="BD956"/>
  <c r="AX956"/>
  <c r="AW956"/>
  <c r="AV956"/>
  <c r="AU956"/>
  <c r="AT956"/>
  <c r="AS956"/>
  <c r="AR956"/>
  <c r="AQ956"/>
  <c r="AP956"/>
  <c r="AO956"/>
  <c r="AI956"/>
  <c r="AH956"/>
  <c r="AG956"/>
  <c r="AF956"/>
  <c r="AE956"/>
  <c r="AD956"/>
  <c r="AC956"/>
  <c r="AB956"/>
  <c r="AA956"/>
  <c r="Z956"/>
  <c r="T956"/>
  <c r="S956"/>
  <c r="R956"/>
  <c r="Q956"/>
  <c r="P956"/>
  <c r="O956"/>
  <c r="N956"/>
  <c r="M956"/>
  <c r="L956"/>
  <c r="K956"/>
  <c r="J956"/>
  <c r="I956"/>
  <c r="H956"/>
  <c r="G956"/>
  <c r="F956"/>
  <c r="E956"/>
  <c r="D956"/>
  <c r="C956"/>
  <c r="A956"/>
  <c r="BX955"/>
  <c r="BW955"/>
  <c r="BV955"/>
  <c r="BU955"/>
  <c r="BT955"/>
  <c r="BS955"/>
  <c r="BR955"/>
  <c r="BQ955"/>
  <c r="BP955"/>
  <c r="BO955"/>
  <c r="BN955"/>
  <c r="BM955"/>
  <c r="BL955"/>
  <c r="BK955"/>
  <c r="BJ955"/>
  <c r="BI955"/>
  <c r="BH955"/>
  <c r="BG955"/>
  <c r="BF955"/>
  <c r="BE955"/>
  <c r="BD955"/>
  <c r="AX955"/>
  <c r="AW955"/>
  <c r="AV955"/>
  <c r="AU955"/>
  <c r="AT955"/>
  <c r="AS955"/>
  <c r="AR955"/>
  <c r="AQ955"/>
  <c r="AP955"/>
  <c r="AO955"/>
  <c r="AI955"/>
  <c r="AH955"/>
  <c r="AG955"/>
  <c r="AF955"/>
  <c r="AE955"/>
  <c r="AD955"/>
  <c r="AC955"/>
  <c r="AB955"/>
  <c r="AA955"/>
  <c r="Z955"/>
  <c r="T955"/>
  <c r="S955"/>
  <c r="R955"/>
  <c r="Q955"/>
  <c r="P955"/>
  <c r="O955"/>
  <c r="N955"/>
  <c r="M955"/>
  <c r="L955"/>
  <c r="K955"/>
  <c r="J955"/>
  <c r="I955"/>
  <c r="H955"/>
  <c r="G955"/>
  <c r="F955"/>
  <c r="E955"/>
  <c r="D955"/>
  <c r="C955"/>
  <c r="A955"/>
  <c r="BX954"/>
  <c r="BW954"/>
  <c r="BV954"/>
  <c r="BU954"/>
  <c r="BT954"/>
  <c r="BS954"/>
  <c r="BR954"/>
  <c r="BQ954"/>
  <c r="BP954"/>
  <c r="BO954"/>
  <c r="BN954"/>
  <c r="BM954"/>
  <c r="BL954"/>
  <c r="BK954"/>
  <c r="BJ954"/>
  <c r="BI954"/>
  <c r="BH954"/>
  <c r="BG954"/>
  <c r="BF954"/>
  <c r="BE954"/>
  <c r="BD954"/>
  <c r="AX954"/>
  <c r="AW954"/>
  <c r="AV954"/>
  <c r="AU954"/>
  <c r="AT954"/>
  <c r="AS954"/>
  <c r="AR954"/>
  <c r="AQ954"/>
  <c r="AP954"/>
  <c r="AO954"/>
  <c r="AI954"/>
  <c r="AH954"/>
  <c r="AG954"/>
  <c r="AF954"/>
  <c r="AE954"/>
  <c r="AD954"/>
  <c r="AC954"/>
  <c r="AB954"/>
  <c r="AA954"/>
  <c r="Z954"/>
  <c r="T954"/>
  <c r="S954"/>
  <c r="R954"/>
  <c r="Q954"/>
  <c r="P954"/>
  <c r="O954"/>
  <c r="N954"/>
  <c r="M954"/>
  <c r="L954"/>
  <c r="K954"/>
  <c r="J954"/>
  <c r="I954"/>
  <c r="H954"/>
  <c r="G954"/>
  <c r="F954"/>
  <c r="E954"/>
  <c r="D954"/>
  <c r="C954"/>
  <c r="A954"/>
  <c r="BX953"/>
  <c r="BW953"/>
  <c r="BV953"/>
  <c r="BU953"/>
  <c r="BT953"/>
  <c r="BS953"/>
  <c r="BR953"/>
  <c r="BQ953"/>
  <c r="BP953"/>
  <c r="BO953"/>
  <c r="BN953"/>
  <c r="BM953"/>
  <c r="BL953"/>
  <c r="BK953"/>
  <c r="BJ953"/>
  <c r="BI953"/>
  <c r="BH953"/>
  <c r="BG953"/>
  <c r="BF953"/>
  <c r="BE953"/>
  <c r="BD953"/>
  <c r="AX953"/>
  <c r="AW953"/>
  <c r="AV953"/>
  <c r="AU953"/>
  <c r="AT953"/>
  <c r="AS953"/>
  <c r="AR953"/>
  <c r="AQ953"/>
  <c r="AP953"/>
  <c r="AO953"/>
  <c r="AI953"/>
  <c r="AH953"/>
  <c r="AG953"/>
  <c r="AF953"/>
  <c r="AE953"/>
  <c r="AD953"/>
  <c r="AC953"/>
  <c r="AB953"/>
  <c r="AA953"/>
  <c r="Z953"/>
  <c r="T953"/>
  <c r="S953"/>
  <c r="R953"/>
  <c r="Q953"/>
  <c r="P953"/>
  <c r="O953"/>
  <c r="N953"/>
  <c r="M953"/>
  <c r="L953"/>
  <c r="K953"/>
  <c r="J953"/>
  <c r="I953"/>
  <c r="H953"/>
  <c r="G953"/>
  <c r="F953"/>
  <c r="E953"/>
  <c r="D953"/>
  <c r="C953"/>
  <c r="A953"/>
  <c r="BX952"/>
  <c r="BW952"/>
  <c r="BV952"/>
  <c r="BU952"/>
  <c r="BT952"/>
  <c r="BS952"/>
  <c r="BR952"/>
  <c r="BQ952"/>
  <c r="BP952"/>
  <c r="BO952"/>
  <c r="BN952"/>
  <c r="BM952"/>
  <c r="BL952"/>
  <c r="BK952"/>
  <c r="BJ952"/>
  <c r="BI952"/>
  <c r="BH952"/>
  <c r="BG952"/>
  <c r="BF952"/>
  <c r="BE952"/>
  <c r="BD952"/>
  <c r="AX952"/>
  <c r="AW952"/>
  <c r="AV952"/>
  <c r="AU952"/>
  <c r="AT952"/>
  <c r="AS952"/>
  <c r="AR952"/>
  <c r="AQ952"/>
  <c r="AP952"/>
  <c r="AO952"/>
  <c r="AI952"/>
  <c r="AH952"/>
  <c r="AG952"/>
  <c r="AF952"/>
  <c r="AE952"/>
  <c r="AD952"/>
  <c r="AC952"/>
  <c r="AB952"/>
  <c r="AA952"/>
  <c r="Z952"/>
  <c r="T952"/>
  <c r="S952"/>
  <c r="R952"/>
  <c r="Q952"/>
  <c r="P952"/>
  <c r="O952"/>
  <c r="N952"/>
  <c r="M952"/>
  <c r="L952"/>
  <c r="K952"/>
  <c r="J952"/>
  <c r="I952"/>
  <c r="H952"/>
  <c r="G952"/>
  <c r="F952"/>
  <c r="E952"/>
  <c r="D952"/>
  <c r="C952"/>
  <c r="A952"/>
  <c r="BX951"/>
  <c r="BW951"/>
  <c r="BV951"/>
  <c r="BU951"/>
  <c r="BT951"/>
  <c r="BS951"/>
  <c r="BR951"/>
  <c r="BQ951"/>
  <c r="BP951"/>
  <c r="BO951"/>
  <c r="BN951"/>
  <c r="BM951"/>
  <c r="BL951"/>
  <c r="BK951"/>
  <c r="BJ951"/>
  <c r="BI951"/>
  <c r="BH951"/>
  <c r="BG951"/>
  <c r="BF951"/>
  <c r="BE951"/>
  <c r="BD951"/>
  <c r="AX951"/>
  <c r="AW951"/>
  <c r="AV951"/>
  <c r="AU951"/>
  <c r="AT951"/>
  <c r="AS951"/>
  <c r="AR951"/>
  <c r="AQ951"/>
  <c r="AP951"/>
  <c r="AO951"/>
  <c r="AI951"/>
  <c r="AH951"/>
  <c r="AG951"/>
  <c r="AF951"/>
  <c r="AE951"/>
  <c r="AD951"/>
  <c r="AC951"/>
  <c r="AB951"/>
  <c r="AA951"/>
  <c r="Z951"/>
  <c r="T951"/>
  <c r="S951"/>
  <c r="R951"/>
  <c r="Q951"/>
  <c r="P951"/>
  <c r="O951"/>
  <c r="N951"/>
  <c r="M951"/>
  <c r="L951"/>
  <c r="K951"/>
  <c r="J951"/>
  <c r="I951"/>
  <c r="H951"/>
  <c r="G951"/>
  <c r="F951"/>
  <c r="E951"/>
  <c r="D951"/>
  <c r="C951"/>
  <c r="A951"/>
  <c r="BX950"/>
  <c r="BW950"/>
  <c r="BV950"/>
  <c r="BU950"/>
  <c r="BT950"/>
  <c r="BS950"/>
  <c r="BR950"/>
  <c r="BQ950"/>
  <c r="BP950"/>
  <c r="BO950"/>
  <c r="BN950"/>
  <c r="BM950"/>
  <c r="BL950"/>
  <c r="BK950"/>
  <c r="BJ950"/>
  <c r="BI950"/>
  <c r="BH950"/>
  <c r="BG950"/>
  <c r="BF950"/>
  <c r="BE950"/>
  <c r="BD950"/>
  <c r="AX950"/>
  <c r="AW950"/>
  <c r="AV950"/>
  <c r="AU950"/>
  <c r="AT950"/>
  <c r="AS950"/>
  <c r="AR950"/>
  <c r="AQ950"/>
  <c r="AP950"/>
  <c r="AO950"/>
  <c r="AI950"/>
  <c r="AH950"/>
  <c r="AG950"/>
  <c r="AF950"/>
  <c r="AE950"/>
  <c r="AD950"/>
  <c r="AC950"/>
  <c r="AB950"/>
  <c r="AA950"/>
  <c r="Z950"/>
  <c r="T950"/>
  <c r="S950"/>
  <c r="R950"/>
  <c r="Q950"/>
  <c r="P950"/>
  <c r="O950"/>
  <c r="N950"/>
  <c r="M950"/>
  <c r="L950"/>
  <c r="K950"/>
  <c r="J950"/>
  <c r="I950"/>
  <c r="H950"/>
  <c r="G950"/>
  <c r="F950"/>
  <c r="E950"/>
  <c r="D950"/>
  <c r="C950"/>
  <c r="A950"/>
  <c r="BX949"/>
  <c r="BW949"/>
  <c r="BV949"/>
  <c r="BU949"/>
  <c r="BT949"/>
  <c r="BS949"/>
  <c r="BR949"/>
  <c r="BQ949"/>
  <c r="BP949"/>
  <c r="BO949"/>
  <c r="BN949"/>
  <c r="BM949"/>
  <c r="BL949"/>
  <c r="BK949"/>
  <c r="BJ949"/>
  <c r="BI949"/>
  <c r="BH949"/>
  <c r="BG949"/>
  <c r="BF949"/>
  <c r="BE949"/>
  <c r="BD949"/>
  <c r="AX949"/>
  <c r="AW949"/>
  <c r="AV949"/>
  <c r="AU949"/>
  <c r="AT949"/>
  <c r="AS949"/>
  <c r="AR949"/>
  <c r="AQ949"/>
  <c r="AP949"/>
  <c r="AO949"/>
  <c r="AI949"/>
  <c r="AH949"/>
  <c r="AG949"/>
  <c r="AF949"/>
  <c r="AE949"/>
  <c r="AD949"/>
  <c r="AC949"/>
  <c r="AB949"/>
  <c r="AA949"/>
  <c r="Z949"/>
  <c r="T949"/>
  <c r="S949"/>
  <c r="R949"/>
  <c r="Q949"/>
  <c r="P949"/>
  <c r="O949"/>
  <c r="N949"/>
  <c r="M949"/>
  <c r="L949"/>
  <c r="K949"/>
  <c r="J949"/>
  <c r="I949"/>
  <c r="H949"/>
  <c r="G949"/>
  <c r="F949"/>
  <c r="E949"/>
  <c r="D949"/>
  <c r="C949"/>
  <c r="A949"/>
  <c r="BX948"/>
  <c r="BW948"/>
  <c r="BV948"/>
  <c r="BU948"/>
  <c r="BT948"/>
  <c r="BS948"/>
  <c r="BR948"/>
  <c r="BQ948"/>
  <c r="BP948"/>
  <c r="BO948"/>
  <c r="BN948"/>
  <c r="BM948"/>
  <c r="BL948"/>
  <c r="BK948"/>
  <c r="BJ948"/>
  <c r="BI948"/>
  <c r="BH948"/>
  <c r="BG948"/>
  <c r="BF948"/>
  <c r="BE948"/>
  <c r="BD948"/>
  <c r="AX948"/>
  <c r="AW948"/>
  <c r="AV948"/>
  <c r="AU948"/>
  <c r="AT948"/>
  <c r="AS948"/>
  <c r="AR948"/>
  <c r="AQ948"/>
  <c r="AP948"/>
  <c r="AO948"/>
  <c r="AI948"/>
  <c r="AH948"/>
  <c r="AG948"/>
  <c r="AF948"/>
  <c r="AE948"/>
  <c r="AD948"/>
  <c r="AC948"/>
  <c r="AB948"/>
  <c r="AA948"/>
  <c r="Z948"/>
  <c r="T948"/>
  <c r="S948"/>
  <c r="R948"/>
  <c r="Q948"/>
  <c r="P948"/>
  <c r="O948"/>
  <c r="N948"/>
  <c r="M948"/>
  <c r="L948"/>
  <c r="K948"/>
  <c r="J948"/>
  <c r="I948"/>
  <c r="H948"/>
  <c r="G948"/>
  <c r="F948"/>
  <c r="E948"/>
  <c r="D948"/>
  <c r="C948"/>
  <c r="A948"/>
  <c r="BX947"/>
  <c r="BW947"/>
  <c r="BV947"/>
  <c r="BU947"/>
  <c r="BT947"/>
  <c r="BS947"/>
  <c r="BR947"/>
  <c r="BQ947"/>
  <c r="BP947"/>
  <c r="BO947"/>
  <c r="BN947"/>
  <c r="BM947"/>
  <c r="BL947"/>
  <c r="BK947"/>
  <c r="BJ947"/>
  <c r="BI947"/>
  <c r="BH947"/>
  <c r="BG947"/>
  <c r="BF947"/>
  <c r="BE947"/>
  <c r="BD947"/>
  <c r="AX947"/>
  <c r="AW947"/>
  <c r="AV947"/>
  <c r="AU947"/>
  <c r="AT947"/>
  <c r="AS947"/>
  <c r="AR947"/>
  <c r="AQ947"/>
  <c r="AP947"/>
  <c r="AO947"/>
  <c r="AI947"/>
  <c r="AH947"/>
  <c r="AG947"/>
  <c r="AF947"/>
  <c r="AE947"/>
  <c r="AD947"/>
  <c r="AC947"/>
  <c r="AB947"/>
  <c r="AA947"/>
  <c r="Z947"/>
  <c r="T947"/>
  <c r="S947"/>
  <c r="R947"/>
  <c r="Q947"/>
  <c r="P947"/>
  <c r="O947"/>
  <c r="N947"/>
  <c r="M947"/>
  <c r="L947"/>
  <c r="K947"/>
  <c r="J947"/>
  <c r="I947"/>
  <c r="H947"/>
  <c r="G947"/>
  <c r="F947"/>
  <c r="E947"/>
  <c r="D947"/>
  <c r="C947"/>
  <c r="A947"/>
  <c r="BX946"/>
  <c r="BW946"/>
  <c r="BV946"/>
  <c r="BU946"/>
  <c r="BT946"/>
  <c r="BS946"/>
  <c r="BR946"/>
  <c r="BQ946"/>
  <c r="BP946"/>
  <c r="BO946"/>
  <c r="BN946"/>
  <c r="BM946"/>
  <c r="BL946"/>
  <c r="BK946"/>
  <c r="BJ946"/>
  <c r="BI946"/>
  <c r="BH946"/>
  <c r="BG946"/>
  <c r="BF946"/>
  <c r="BE946"/>
  <c r="BD946"/>
  <c r="AX946"/>
  <c r="AW946"/>
  <c r="AV946"/>
  <c r="AU946"/>
  <c r="AT946"/>
  <c r="AS946"/>
  <c r="AR946"/>
  <c r="AQ946"/>
  <c r="AP946"/>
  <c r="AO946"/>
  <c r="AI946"/>
  <c r="AH946"/>
  <c r="AG946"/>
  <c r="AF946"/>
  <c r="AE946"/>
  <c r="AD946"/>
  <c r="AC946"/>
  <c r="AB946"/>
  <c r="AA946"/>
  <c r="Z946"/>
  <c r="T946"/>
  <c r="S946"/>
  <c r="R946"/>
  <c r="Q946"/>
  <c r="P946"/>
  <c r="O946"/>
  <c r="N946"/>
  <c r="M946"/>
  <c r="L946"/>
  <c r="K946"/>
  <c r="J946"/>
  <c r="I946"/>
  <c r="H946"/>
  <c r="G946"/>
  <c r="F946"/>
  <c r="E946"/>
  <c r="D946"/>
  <c r="C946"/>
  <c r="A946"/>
  <c r="BX945"/>
  <c r="BW945"/>
  <c r="BV945"/>
  <c r="BU945"/>
  <c r="BT945"/>
  <c r="BS945"/>
  <c r="BR945"/>
  <c r="BQ945"/>
  <c r="BP945"/>
  <c r="BO945"/>
  <c r="BN945"/>
  <c r="BM945"/>
  <c r="BL945"/>
  <c r="BK945"/>
  <c r="BJ945"/>
  <c r="BI945"/>
  <c r="BH945"/>
  <c r="BG945"/>
  <c r="BF945"/>
  <c r="BE945"/>
  <c r="BD945"/>
  <c r="AX945"/>
  <c r="AW945"/>
  <c r="AV945"/>
  <c r="AU945"/>
  <c r="AT945"/>
  <c r="AS945"/>
  <c r="AR945"/>
  <c r="AQ945"/>
  <c r="AP945"/>
  <c r="AO945"/>
  <c r="AI945"/>
  <c r="AH945"/>
  <c r="AG945"/>
  <c r="AF945"/>
  <c r="AE945"/>
  <c r="AD945"/>
  <c r="AC945"/>
  <c r="AB945"/>
  <c r="AA945"/>
  <c r="Z945"/>
  <c r="T945"/>
  <c r="S945"/>
  <c r="R945"/>
  <c r="Q945"/>
  <c r="P945"/>
  <c r="O945"/>
  <c r="N945"/>
  <c r="M945"/>
  <c r="L945"/>
  <c r="K945"/>
  <c r="J945"/>
  <c r="I945"/>
  <c r="H945"/>
  <c r="G945"/>
  <c r="F945"/>
  <c r="E945"/>
  <c r="D945"/>
  <c r="C945"/>
  <c r="A945"/>
  <c r="BX944"/>
  <c r="BW944"/>
  <c r="BV944"/>
  <c r="BU944"/>
  <c r="BT944"/>
  <c r="BS944"/>
  <c r="BR944"/>
  <c r="BQ944"/>
  <c r="BP944"/>
  <c r="BO944"/>
  <c r="BN944"/>
  <c r="BM944"/>
  <c r="BL944"/>
  <c r="BK944"/>
  <c r="BJ944"/>
  <c r="BI944"/>
  <c r="BH944"/>
  <c r="BG944"/>
  <c r="BF944"/>
  <c r="BE944"/>
  <c r="BD944"/>
  <c r="AX944"/>
  <c r="AW944"/>
  <c r="AV944"/>
  <c r="AU944"/>
  <c r="AT944"/>
  <c r="AS944"/>
  <c r="AR944"/>
  <c r="AQ944"/>
  <c r="AP944"/>
  <c r="AO944"/>
  <c r="AI944"/>
  <c r="AH944"/>
  <c r="AG944"/>
  <c r="AF944"/>
  <c r="AE944"/>
  <c r="AD944"/>
  <c r="AC944"/>
  <c r="AB944"/>
  <c r="AA944"/>
  <c r="Z944"/>
  <c r="T944"/>
  <c r="S944"/>
  <c r="R944"/>
  <c r="Q944"/>
  <c r="P944"/>
  <c r="O944"/>
  <c r="N944"/>
  <c r="M944"/>
  <c r="L944"/>
  <c r="K944"/>
  <c r="J944"/>
  <c r="I944"/>
  <c r="H944"/>
  <c r="G944"/>
  <c r="F944"/>
  <c r="E944"/>
  <c r="D944"/>
  <c r="C944"/>
  <c r="A944"/>
  <c r="BX943"/>
  <c r="BW943"/>
  <c r="BV943"/>
  <c r="BU943"/>
  <c r="BT943"/>
  <c r="BS943"/>
  <c r="BR943"/>
  <c r="BQ943"/>
  <c r="BP943"/>
  <c r="BO943"/>
  <c r="BN943"/>
  <c r="BM943"/>
  <c r="BL943"/>
  <c r="BK943"/>
  <c r="BJ943"/>
  <c r="BI943"/>
  <c r="BH943"/>
  <c r="BG943"/>
  <c r="BF943"/>
  <c r="BE943"/>
  <c r="BD943"/>
  <c r="AX943"/>
  <c r="AW943"/>
  <c r="AV943"/>
  <c r="AU943"/>
  <c r="AT943"/>
  <c r="AS943"/>
  <c r="AR943"/>
  <c r="AQ943"/>
  <c r="AP943"/>
  <c r="AO943"/>
  <c r="AI943"/>
  <c r="AH943"/>
  <c r="AG943"/>
  <c r="AF943"/>
  <c r="AE943"/>
  <c r="AD943"/>
  <c r="AC943"/>
  <c r="AB943"/>
  <c r="AA943"/>
  <c r="Z943"/>
  <c r="T943"/>
  <c r="S943"/>
  <c r="R943"/>
  <c r="Q943"/>
  <c r="P943"/>
  <c r="O943"/>
  <c r="N943"/>
  <c r="M943"/>
  <c r="L943"/>
  <c r="K943"/>
  <c r="J943"/>
  <c r="I943"/>
  <c r="H943"/>
  <c r="G943"/>
  <c r="F943"/>
  <c r="E943"/>
  <c r="D943"/>
  <c r="C943"/>
  <c r="A943"/>
  <c r="BX942"/>
  <c r="BW942"/>
  <c r="BV942"/>
  <c r="BU942"/>
  <c r="BT942"/>
  <c r="BS942"/>
  <c r="BR942"/>
  <c r="BQ942"/>
  <c r="BP942"/>
  <c r="BO942"/>
  <c r="BN942"/>
  <c r="BM942"/>
  <c r="BL942"/>
  <c r="BK942"/>
  <c r="BJ942"/>
  <c r="BI942"/>
  <c r="BH942"/>
  <c r="BG942"/>
  <c r="BF942"/>
  <c r="BE942"/>
  <c r="BD942"/>
  <c r="AX942"/>
  <c r="AW942"/>
  <c r="AV942"/>
  <c r="AU942"/>
  <c r="AT942"/>
  <c r="AS942"/>
  <c r="AR942"/>
  <c r="AQ942"/>
  <c r="AP942"/>
  <c r="AO942"/>
  <c r="AI942"/>
  <c r="AH942"/>
  <c r="AG942"/>
  <c r="AF942"/>
  <c r="AE942"/>
  <c r="AD942"/>
  <c r="AC942"/>
  <c r="AB942"/>
  <c r="AA942"/>
  <c r="Z942"/>
  <c r="T942"/>
  <c r="S942"/>
  <c r="R942"/>
  <c r="Q942"/>
  <c r="P942"/>
  <c r="O942"/>
  <c r="N942"/>
  <c r="M942"/>
  <c r="L942"/>
  <c r="K942"/>
  <c r="J942"/>
  <c r="I942"/>
  <c r="H942"/>
  <c r="G942"/>
  <c r="F942"/>
  <c r="E942"/>
  <c r="D942"/>
  <c r="C942"/>
  <c r="A942"/>
  <c r="BX941"/>
  <c r="BW941"/>
  <c r="BV941"/>
  <c r="BU941"/>
  <c r="BT941"/>
  <c r="BS941"/>
  <c r="BR941"/>
  <c r="BQ941"/>
  <c r="BP941"/>
  <c r="BO941"/>
  <c r="BN941"/>
  <c r="BM941"/>
  <c r="BL941"/>
  <c r="BK941"/>
  <c r="BJ941"/>
  <c r="BI941"/>
  <c r="BH941"/>
  <c r="BG941"/>
  <c r="BF941"/>
  <c r="BE941"/>
  <c r="BD941"/>
  <c r="AX941"/>
  <c r="AW941"/>
  <c r="AV941"/>
  <c r="AU941"/>
  <c r="AT941"/>
  <c r="AS941"/>
  <c r="AR941"/>
  <c r="AQ941"/>
  <c r="AP941"/>
  <c r="AO941"/>
  <c r="AI941"/>
  <c r="AH941"/>
  <c r="AG941"/>
  <c r="AF941"/>
  <c r="AE941"/>
  <c r="AD941"/>
  <c r="AC941"/>
  <c r="AB941"/>
  <c r="AA941"/>
  <c r="Z941"/>
  <c r="T941"/>
  <c r="S941"/>
  <c r="R941"/>
  <c r="Q941"/>
  <c r="P941"/>
  <c r="O941"/>
  <c r="N941"/>
  <c r="M941"/>
  <c r="L941"/>
  <c r="K941"/>
  <c r="J941"/>
  <c r="I941"/>
  <c r="H941"/>
  <c r="G941"/>
  <c r="F941"/>
  <c r="E941"/>
  <c r="D941"/>
  <c r="C941"/>
  <c r="A941"/>
  <c r="BX940"/>
  <c r="BW940"/>
  <c r="BV940"/>
  <c r="BU940"/>
  <c r="BT940"/>
  <c r="BS940"/>
  <c r="BR940"/>
  <c r="BQ940"/>
  <c r="BP940"/>
  <c r="BO940"/>
  <c r="BN940"/>
  <c r="BM940"/>
  <c r="BL940"/>
  <c r="BK940"/>
  <c r="BJ940"/>
  <c r="BI940"/>
  <c r="BH940"/>
  <c r="BG940"/>
  <c r="BF940"/>
  <c r="BE940"/>
  <c r="BD940"/>
  <c r="AX940"/>
  <c r="AW940"/>
  <c r="AV940"/>
  <c r="AU940"/>
  <c r="AT940"/>
  <c r="AS940"/>
  <c r="AR940"/>
  <c r="AQ940"/>
  <c r="AP940"/>
  <c r="AO940"/>
  <c r="AI940"/>
  <c r="AH940"/>
  <c r="AG940"/>
  <c r="AF940"/>
  <c r="AE940"/>
  <c r="AD940"/>
  <c r="AC940"/>
  <c r="AB940"/>
  <c r="AA940"/>
  <c r="Z940"/>
  <c r="T940"/>
  <c r="S940"/>
  <c r="R940"/>
  <c r="Q940"/>
  <c r="P940"/>
  <c r="O940"/>
  <c r="N940"/>
  <c r="M940"/>
  <c r="L940"/>
  <c r="K940"/>
  <c r="J940"/>
  <c r="I940"/>
  <c r="H940"/>
  <c r="G940"/>
  <c r="F940"/>
  <c r="E940"/>
  <c r="D940"/>
  <c r="C940"/>
  <c r="A940"/>
  <c r="BX939"/>
  <c r="BW939"/>
  <c r="BV939"/>
  <c r="BU939"/>
  <c r="BT939"/>
  <c r="BS939"/>
  <c r="BR939"/>
  <c r="BQ939"/>
  <c r="BP939"/>
  <c r="BO939"/>
  <c r="BN939"/>
  <c r="BM939"/>
  <c r="BL939"/>
  <c r="BK939"/>
  <c r="BJ939"/>
  <c r="BI939"/>
  <c r="BH939"/>
  <c r="BG939"/>
  <c r="BF939"/>
  <c r="BE939"/>
  <c r="BD939"/>
  <c r="AX939"/>
  <c r="AW939"/>
  <c r="AV939"/>
  <c r="AU939"/>
  <c r="AT939"/>
  <c r="AS939"/>
  <c r="AR939"/>
  <c r="AQ939"/>
  <c r="AP939"/>
  <c r="AO939"/>
  <c r="AI939"/>
  <c r="AH939"/>
  <c r="AG939"/>
  <c r="AF939"/>
  <c r="AE939"/>
  <c r="AD939"/>
  <c r="AC939"/>
  <c r="AB939"/>
  <c r="AA939"/>
  <c r="Z939"/>
  <c r="T939"/>
  <c r="S939"/>
  <c r="R939"/>
  <c r="Q939"/>
  <c r="P939"/>
  <c r="O939"/>
  <c r="N939"/>
  <c r="M939"/>
  <c r="L939"/>
  <c r="K939"/>
  <c r="J939"/>
  <c r="I939"/>
  <c r="H939"/>
  <c r="G939"/>
  <c r="F939"/>
  <c r="E939"/>
  <c r="D939"/>
  <c r="C939"/>
  <c r="A939"/>
  <c r="BX938"/>
  <c r="BW938"/>
  <c r="BV938"/>
  <c r="BU938"/>
  <c r="BT938"/>
  <c r="BS938"/>
  <c r="BR938"/>
  <c r="BQ938"/>
  <c r="BP938"/>
  <c r="BO938"/>
  <c r="BN938"/>
  <c r="BM938"/>
  <c r="BL938"/>
  <c r="BK938"/>
  <c r="BJ938"/>
  <c r="BI938"/>
  <c r="BH938"/>
  <c r="BG938"/>
  <c r="BF938"/>
  <c r="BE938"/>
  <c r="BD938"/>
  <c r="AX938"/>
  <c r="AW938"/>
  <c r="AV938"/>
  <c r="AU938"/>
  <c r="AT938"/>
  <c r="AS938"/>
  <c r="AR938"/>
  <c r="AQ938"/>
  <c r="AP938"/>
  <c r="AO938"/>
  <c r="AI938"/>
  <c r="AH938"/>
  <c r="AG938"/>
  <c r="AF938"/>
  <c r="AE938"/>
  <c r="AD938"/>
  <c r="AC938"/>
  <c r="AB938"/>
  <c r="AA938"/>
  <c r="Z938"/>
  <c r="T938"/>
  <c r="S938"/>
  <c r="R938"/>
  <c r="Q938"/>
  <c r="P938"/>
  <c r="O938"/>
  <c r="N938"/>
  <c r="M938"/>
  <c r="L938"/>
  <c r="K938"/>
  <c r="J938"/>
  <c r="I938"/>
  <c r="H938"/>
  <c r="G938"/>
  <c r="F938"/>
  <c r="E938"/>
  <c r="D938"/>
  <c r="C938"/>
  <c r="A938"/>
  <c r="BX937"/>
  <c r="BW937"/>
  <c r="BV937"/>
  <c r="BU937"/>
  <c r="BT937"/>
  <c r="BS937"/>
  <c r="BR937"/>
  <c r="BQ937"/>
  <c r="BP937"/>
  <c r="BO937"/>
  <c r="BN937"/>
  <c r="BM937"/>
  <c r="BL937"/>
  <c r="BK937"/>
  <c r="BJ937"/>
  <c r="BI937"/>
  <c r="BH937"/>
  <c r="BG937"/>
  <c r="BF937"/>
  <c r="BE937"/>
  <c r="BD937"/>
  <c r="AX937"/>
  <c r="AW937"/>
  <c r="AV937"/>
  <c r="AU937"/>
  <c r="AT937"/>
  <c r="AS937"/>
  <c r="AR937"/>
  <c r="AQ937"/>
  <c r="AP937"/>
  <c r="AO937"/>
  <c r="AI937"/>
  <c r="AH937"/>
  <c r="AG937"/>
  <c r="AF937"/>
  <c r="AE937"/>
  <c r="AD937"/>
  <c r="AC937"/>
  <c r="AB937"/>
  <c r="AA937"/>
  <c r="Z937"/>
  <c r="T937"/>
  <c r="S937"/>
  <c r="R937"/>
  <c r="Q937"/>
  <c r="P937"/>
  <c r="O937"/>
  <c r="N937"/>
  <c r="M937"/>
  <c r="L937"/>
  <c r="K937"/>
  <c r="J937"/>
  <c r="I937"/>
  <c r="H937"/>
  <c r="G937"/>
  <c r="F937"/>
  <c r="E937"/>
  <c r="D937"/>
  <c r="C937"/>
  <c r="A937"/>
  <c r="BX936"/>
  <c r="BW936"/>
  <c r="BV936"/>
  <c r="BU936"/>
  <c r="BT936"/>
  <c r="BS936"/>
  <c r="BR936"/>
  <c r="BQ936"/>
  <c r="BP936"/>
  <c r="BO936"/>
  <c r="BN936"/>
  <c r="BM936"/>
  <c r="BL936"/>
  <c r="BK936"/>
  <c r="BJ936"/>
  <c r="BI936"/>
  <c r="BH936"/>
  <c r="BG936"/>
  <c r="BF936"/>
  <c r="BE936"/>
  <c r="BD936"/>
  <c r="AX936"/>
  <c r="AW936"/>
  <c r="AV936"/>
  <c r="AU936"/>
  <c r="AT936"/>
  <c r="AS936"/>
  <c r="AR936"/>
  <c r="AQ936"/>
  <c r="AP936"/>
  <c r="AO936"/>
  <c r="AI936"/>
  <c r="AH936"/>
  <c r="AG936"/>
  <c r="AF936"/>
  <c r="AE936"/>
  <c r="AD936"/>
  <c r="AC936"/>
  <c r="AB936"/>
  <c r="AA936"/>
  <c r="Z936"/>
  <c r="T936"/>
  <c r="S936"/>
  <c r="R936"/>
  <c r="Q936"/>
  <c r="P936"/>
  <c r="O936"/>
  <c r="N936"/>
  <c r="M936"/>
  <c r="L936"/>
  <c r="K936"/>
  <c r="J936"/>
  <c r="I936"/>
  <c r="H936"/>
  <c r="G936"/>
  <c r="F936"/>
  <c r="E936"/>
  <c r="D936"/>
  <c r="C936"/>
  <c r="A936"/>
  <c r="BX935"/>
  <c r="BW935"/>
  <c r="BV935"/>
  <c r="BU935"/>
  <c r="BT935"/>
  <c r="BS935"/>
  <c r="BR935"/>
  <c r="BQ935"/>
  <c r="BP935"/>
  <c r="BO935"/>
  <c r="BN935"/>
  <c r="BM935"/>
  <c r="BL935"/>
  <c r="BK935"/>
  <c r="BJ935"/>
  <c r="BI935"/>
  <c r="BH935"/>
  <c r="BG935"/>
  <c r="BF935"/>
  <c r="BE935"/>
  <c r="BD935"/>
  <c r="AX935"/>
  <c r="AW935"/>
  <c r="AV935"/>
  <c r="AU935"/>
  <c r="AT935"/>
  <c r="AS935"/>
  <c r="AR935"/>
  <c r="AQ935"/>
  <c r="AP935"/>
  <c r="AO935"/>
  <c r="AI935"/>
  <c r="AH935"/>
  <c r="AG935"/>
  <c r="AF935"/>
  <c r="AE935"/>
  <c r="AD935"/>
  <c r="AC935"/>
  <c r="AB935"/>
  <c r="AA935"/>
  <c r="Z935"/>
  <c r="T935"/>
  <c r="S935"/>
  <c r="R935"/>
  <c r="Q935"/>
  <c r="P935"/>
  <c r="O935"/>
  <c r="N935"/>
  <c r="M935"/>
  <c r="L935"/>
  <c r="K935"/>
  <c r="J935"/>
  <c r="I935"/>
  <c r="H935"/>
  <c r="G935"/>
  <c r="F935"/>
  <c r="E935"/>
  <c r="D935"/>
  <c r="C935"/>
  <c r="A935"/>
  <c r="BX934"/>
  <c r="BW934"/>
  <c r="BV934"/>
  <c r="BU934"/>
  <c r="BT934"/>
  <c r="BS934"/>
  <c r="BR934"/>
  <c r="BQ934"/>
  <c r="BP934"/>
  <c r="BO934"/>
  <c r="BN934"/>
  <c r="BM934"/>
  <c r="BL934"/>
  <c r="BK934"/>
  <c r="BJ934"/>
  <c r="BI934"/>
  <c r="BH934"/>
  <c r="BG934"/>
  <c r="BF934"/>
  <c r="BE934"/>
  <c r="BD934"/>
  <c r="AX934"/>
  <c r="AW934"/>
  <c r="AV934"/>
  <c r="AU934"/>
  <c r="AT934"/>
  <c r="AS934"/>
  <c r="AR934"/>
  <c r="AQ934"/>
  <c r="AP934"/>
  <c r="AO934"/>
  <c r="AI934"/>
  <c r="AH934"/>
  <c r="AG934"/>
  <c r="AF934"/>
  <c r="AE934"/>
  <c r="AD934"/>
  <c r="AC934"/>
  <c r="AB934"/>
  <c r="AA934"/>
  <c r="Z934"/>
  <c r="T934"/>
  <c r="S934"/>
  <c r="R934"/>
  <c r="Q934"/>
  <c r="P934"/>
  <c r="O934"/>
  <c r="N934"/>
  <c r="M934"/>
  <c r="L934"/>
  <c r="K934"/>
  <c r="J934"/>
  <c r="I934"/>
  <c r="H934"/>
  <c r="G934"/>
  <c r="F934"/>
  <c r="E934"/>
  <c r="D934"/>
  <c r="C934"/>
  <c r="A934"/>
  <c r="BX933"/>
  <c r="BW933"/>
  <c r="BV933"/>
  <c r="BU933"/>
  <c r="BT933"/>
  <c r="BS933"/>
  <c r="BR933"/>
  <c r="BQ933"/>
  <c r="BP933"/>
  <c r="BO933"/>
  <c r="BN933"/>
  <c r="BM933"/>
  <c r="BL933"/>
  <c r="BK933"/>
  <c r="BJ933"/>
  <c r="BI933"/>
  <c r="BH933"/>
  <c r="BG933"/>
  <c r="BF933"/>
  <c r="BE933"/>
  <c r="BD933"/>
  <c r="AX933"/>
  <c r="AW933"/>
  <c r="AV933"/>
  <c r="AU933"/>
  <c r="AT933"/>
  <c r="AS933"/>
  <c r="AR933"/>
  <c r="AQ933"/>
  <c r="AP933"/>
  <c r="AO933"/>
  <c r="AI933"/>
  <c r="AH933"/>
  <c r="AG933"/>
  <c r="AF933"/>
  <c r="AE933"/>
  <c r="AD933"/>
  <c r="AC933"/>
  <c r="AB933"/>
  <c r="AA933"/>
  <c r="Z933"/>
  <c r="T933"/>
  <c r="S933"/>
  <c r="R933"/>
  <c r="Q933"/>
  <c r="P933"/>
  <c r="O933"/>
  <c r="N933"/>
  <c r="M933"/>
  <c r="L933"/>
  <c r="K933"/>
  <c r="J933"/>
  <c r="I933"/>
  <c r="H933"/>
  <c r="G933"/>
  <c r="F933"/>
  <c r="E933"/>
  <c r="D933"/>
  <c r="C933"/>
  <c r="A933"/>
  <c r="BX932"/>
  <c r="BW932"/>
  <c r="BV932"/>
  <c r="BU932"/>
  <c r="BT932"/>
  <c r="BS932"/>
  <c r="BR932"/>
  <c r="BQ932"/>
  <c r="BP932"/>
  <c r="BO932"/>
  <c r="BN932"/>
  <c r="BM932"/>
  <c r="BL932"/>
  <c r="BK932"/>
  <c r="BJ932"/>
  <c r="BI932"/>
  <c r="BH932"/>
  <c r="BG932"/>
  <c r="BF932"/>
  <c r="BE932"/>
  <c r="BD932"/>
  <c r="AX932"/>
  <c r="AW932"/>
  <c r="AV932"/>
  <c r="AU932"/>
  <c r="AT932"/>
  <c r="AS932"/>
  <c r="AR932"/>
  <c r="AQ932"/>
  <c r="AP932"/>
  <c r="AO932"/>
  <c r="AI932"/>
  <c r="AH932"/>
  <c r="AG932"/>
  <c r="AF932"/>
  <c r="AE932"/>
  <c r="AD932"/>
  <c r="AC932"/>
  <c r="AB932"/>
  <c r="AA932"/>
  <c r="Z932"/>
  <c r="T932"/>
  <c r="S932"/>
  <c r="R932"/>
  <c r="Q932"/>
  <c r="P932"/>
  <c r="O932"/>
  <c r="N932"/>
  <c r="M932"/>
  <c r="L932"/>
  <c r="K932"/>
  <c r="J932"/>
  <c r="I932"/>
  <c r="H932"/>
  <c r="G932"/>
  <c r="F932"/>
  <c r="E932"/>
  <c r="D932"/>
  <c r="C932"/>
  <c r="A932"/>
  <c r="BX931"/>
  <c r="BW931"/>
  <c r="BV931"/>
  <c r="BU931"/>
  <c r="BT931"/>
  <c r="BS931"/>
  <c r="BR931"/>
  <c r="BQ931"/>
  <c r="BP931"/>
  <c r="BO931"/>
  <c r="BN931"/>
  <c r="BM931"/>
  <c r="BL931"/>
  <c r="BK931"/>
  <c r="BJ931"/>
  <c r="BI931"/>
  <c r="BH931"/>
  <c r="BG931"/>
  <c r="BF931"/>
  <c r="BE931"/>
  <c r="BD931"/>
  <c r="AX931"/>
  <c r="AW931"/>
  <c r="AV931"/>
  <c r="AU931"/>
  <c r="AT931"/>
  <c r="AS931"/>
  <c r="AR931"/>
  <c r="AQ931"/>
  <c r="AP931"/>
  <c r="AO931"/>
  <c r="AI931"/>
  <c r="AH931"/>
  <c r="AG931"/>
  <c r="AF931"/>
  <c r="AE931"/>
  <c r="AD931"/>
  <c r="AC931"/>
  <c r="AB931"/>
  <c r="AA931"/>
  <c r="Z931"/>
  <c r="T931"/>
  <c r="S931"/>
  <c r="R931"/>
  <c r="Q931"/>
  <c r="P931"/>
  <c r="O931"/>
  <c r="N931"/>
  <c r="M931"/>
  <c r="L931"/>
  <c r="K931"/>
  <c r="J931"/>
  <c r="I931"/>
  <c r="H931"/>
  <c r="G931"/>
  <c r="F931"/>
  <c r="E931"/>
  <c r="D931"/>
  <c r="C931"/>
  <c r="A931"/>
  <c r="BX930"/>
  <c r="BW930"/>
  <c r="BV930"/>
  <c r="BU930"/>
  <c r="BT930"/>
  <c r="BS930"/>
  <c r="BR930"/>
  <c r="BQ930"/>
  <c r="BP930"/>
  <c r="BO930"/>
  <c r="BN930"/>
  <c r="BM930"/>
  <c r="BL930"/>
  <c r="BK930"/>
  <c r="BJ930"/>
  <c r="BI930"/>
  <c r="BH930"/>
  <c r="BG930"/>
  <c r="BF930"/>
  <c r="BE930"/>
  <c r="BD930"/>
  <c r="AX930"/>
  <c r="AW930"/>
  <c r="AV930"/>
  <c r="AU930"/>
  <c r="AT930"/>
  <c r="AS930"/>
  <c r="AR930"/>
  <c r="AQ930"/>
  <c r="AP930"/>
  <c r="AO930"/>
  <c r="AI930"/>
  <c r="AH930"/>
  <c r="AG930"/>
  <c r="AF930"/>
  <c r="AE930"/>
  <c r="AD930"/>
  <c r="AC930"/>
  <c r="AB930"/>
  <c r="AA930"/>
  <c r="Z930"/>
  <c r="T930"/>
  <c r="S930"/>
  <c r="R930"/>
  <c r="Q930"/>
  <c r="P930"/>
  <c r="O930"/>
  <c r="N930"/>
  <c r="M930"/>
  <c r="L930"/>
  <c r="K930"/>
  <c r="J930"/>
  <c r="I930"/>
  <c r="H930"/>
  <c r="G930"/>
  <c r="F930"/>
  <c r="E930"/>
  <c r="D930"/>
  <c r="C930"/>
  <c r="A930"/>
  <c r="BX929"/>
  <c r="BW929"/>
  <c r="BV929"/>
  <c r="BU929"/>
  <c r="BT929"/>
  <c r="BS929"/>
  <c r="BR929"/>
  <c r="BQ929"/>
  <c r="BP929"/>
  <c r="BO929"/>
  <c r="BN929"/>
  <c r="BM929"/>
  <c r="BL929"/>
  <c r="BK929"/>
  <c r="BJ929"/>
  <c r="BI929"/>
  <c r="BH929"/>
  <c r="BG929"/>
  <c r="BF929"/>
  <c r="BE929"/>
  <c r="BD929"/>
  <c r="AX929"/>
  <c r="AW929"/>
  <c r="AV929"/>
  <c r="AU929"/>
  <c r="AT929"/>
  <c r="AS929"/>
  <c r="AR929"/>
  <c r="AQ929"/>
  <c r="AP929"/>
  <c r="AO929"/>
  <c r="AI929"/>
  <c r="AH929"/>
  <c r="AG929"/>
  <c r="AF929"/>
  <c r="AE929"/>
  <c r="AD929"/>
  <c r="AC929"/>
  <c r="AB929"/>
  <c r="AA929"/>
  <c r="Z929"/>
  <c r="T929"/>
  <c r="S929"/>
  <c r="R929"/>
  <c r="Q929"/>
  <c r="P929"/>
  <c r="O929"/>
  <c r="N929"/>
  <c r="M929"/>
  <c r="L929"/>
  <c r="K929"/>
  <c r="J929"/>
  <c r="I929"/>
  <c r="H929"/>
  <c r="G929"/>
  <c r="F929"/>
  <c r="E929"/>
  <c r="D929"/>
  <c r="C929"/>
  <c r="A929"/>
  <c r="BX928"/>
  <c r="BW928"/>
  <c r="BV928"/>
  <c r="BU928"/>
  <c r="BT928"/>
  <c r="BS928"/>
  <c r="BR928"/>
  <c r="BQ928"/>
  <c r="BP928"/>
  <c r="BO928"/>
  <c r="BN928"/>
  <c r="BM928"/>
  <c r="BL928"/>
  <c r="BK928"/>
  <c r="BJ928"/>
  <c r="BI928"/>
  <c r="BH928"/>
  <c r="BG928"/>
  <c r="BF928"/>
  <c r="BE928"/>
  <c r="BD928"/>
  <c r="AX928"/>
  <c r="AW928"/>
  <c r="AV928"/>
  <c r="AU928"/>
  <c r="AT928"/>
  <c r="AS928"/>
  <c r="AR928"/>
  <c r="AQ928"/>
  <c r="AP928"/>
  <c r="AO928"/>
  <c r="AI928"/>
  <c r="AH928"/>
  <c r="AG928"/>
  <c r="AF928"/>
  <c r="AE928"/>
  <c r="AD928"/>
  <c r="AC928"/>
  <c r="AB928"/>
  <c r="AA928"/>
  <c r="Z928"/>
  <c r="T928"/>
  <c r="S928"/>
  <c r="R928"/>
  <c r="Q928"/>
  <c r="P928"/>
  <c r="O928"/>
  <c r="N928"/>
  <c r="M928"/>
  <c r="L928"/>
  <c r="K928"/>
  <c r="J928"/>
  <c r="I928"/>
  <c r="H928"/>
  <c r="G928"/>
  <c r="F928"/>
  <c r="E928"/>
  <c r="D928"/>
  <c r="C928"/>
  <c r="A928"/>
  <c r="BX927"/>
  <c r="BW927"/>
  <c r="BV927"/>
  <c r="BU927"/>
  <c r="BT927"/>
  <c r="BS927"/>
  <c r="BR927"/>
  <c r="BQ927"/>
  <c r="BP927"/>
  <c r="BO927"/>
  <c r="BN927"/>
  <c r="BM927"/>
  <c r="BL927"/>
  <c r="BK927"/>
  <c r="BJ927"/>
  <c r="BI927"/>
  <c r="BH927"/>
  <c r="BG927"/>
  <c r="BF927"/>
  <c r="BE927"/>
  <c r="BD927"/>
  <c r="AX927"/>
  <c r="AW927"/>
  <c r="AV927"/>
  <c r="AU927"/>
  <c r="AT927"/>
  <c r="AS927"/>
  <c r="AR927"/>
  <c r="AQ927"/>
  <c r="AP927"/>
  <c r="AO927"/>
  <c r="AI927"/>
  <c r="AH927"/>
  <c r="AG927"/>
  <c r="AF927"/>
  <c r="AE927"/>
  <c r="AD927"/>
  <c r="AC927"/>
  <c r="AB927"/>
  <c r="AA927"/>
  <c r="Z927"/>
  <c r="T927"/>
  <c r="S927"/>
  <c r="R927"/>
  <c r="Q927"/>
  <c r="P927"/>
  <c r="O927"/>
  <c r="N927"/>
  <c r="M927"/>
  <c r="L927"/>
  <c r="K927"/>
  <c r="J927"/>
  <c r="I927"/>
  <c r="H927"/>
  <c r="G927"/>
  <c r="F927"/>
  <c r="E927"/>
  <c r="D927"/>
  <c r="C927"/>
  <c r="A927"/>
  <c r="BX926"/>
  <c r="BW926"/>
  <c r="BV926"/>
  <c r="BU926"/>
  <c r="BT926"/>
  <c r="BS926"/>
  <c r="BR926"/>
  <c r="BQ926"/>
  <c r="BP926"/>
  <c r="BO926"/>
  <c r="BN926"/>
  <c r="BM926"/>
  <c r="BL926"/>
  <c r="BK926"/>
  <c r="BJ926"/>
  <c r="BI926"/>
  <c r="BH926"/>
  <c r="BG926"/>
  <c r="BF926"/>
  <c r="BE926"/>
  <c r="BD926"/>
  <c r="AX926"/>
  <c r="AW926"/>
  <c r="AV926"/>
  <c r="AU926"/>
  <c r="AT926"/>
  <c r="AS926"/>
  <c r="AR926"/>
  <c r="AQ926"/>
  <c r="AP926"/>
  <c r="AO926"/>
  <c r="AI926"/>
  <c r="AH926"/>
  <c r="AG926"/>
  <c r="AF926"/>
  <c r="AE926"/>
  <c r="AD926"/>
  <c r="AC926"/>
  <c r="AB926"/>
  <c r="AA926"/>
  <c r="Z926"/>
  <c r="T926"/>
  <c r="S926"/>
  <c r="R926"/>
  <c r="Q926"/>
  <c r="P926"/>
  <c r="O926"/>
  <c r="N926"/>
  <c r="M926"/>
  <c r="L926"/>
  <c r="K926"/>
  <c r="J926"/>
  <c r="I926"/>
  <c r="H926"/>
  <c r="G926"/>
  <c r="F926"/>
  <c r="E926"/>
  <c r="D926"/>
  <c r="C926"/>
  <c r="A926"/>
  <c r="BX925"/>
  <c r="BW925"/>
  <c r="BV925"/>
  <c r="BU925"/>
  <c r="BT925"/>
  <c r="BS925"/>
  <c r="BR925"/>
  <c r="BQ925"/>
  <c r="BP925"/>
  <c r="BO925"/>
  <c r="BN925"/>
  <c r="BM925"/>
  <c r="BL925"/>
  <c r="BK925"/>
  <c r="BJ925"/>
  <c r="BI925"/>
  <c r="BH925"/>
  <c r="BG925"/>
  <c r="BF925"/>
  <c r="BE925"/>
  <c r="BD925"/>
  <c r="AX925"/>
  <c r="AW925"/>
  <c r="AV925"/>
  <c r="AU925"/>
  <c r="AT925"/>
  <c r="AS925"/>
  <c r="AR925"/>
  <c r="AQ925"/>
  <c r="AP925"/>
  <c r="AO925"/>
  <c r="AI925"/>
  <c r="AH925"/>
  <c r="AG925"/>
  <c r="AF925"/>
  <c r="AE925"/>
  <c r="AD925"/>
  <c r="AC925"/>
  <c r="AB925"/>
  <c r="AA925"/>
  <c r="Z925"/>
  <c r="T925"/>
  <c r="S925"/>
  <c r="R925"/>
  <c r="Q925"/>
  <c r="P925"/>
  <c r="O925"/>
  <c r="N925"/>
  <c r="M925"/>
  <c r="L925"/>
  <c r="K925"/>
  <c r="J925"/>
  <c r="I925"/>
  <c r="H925"/>
  <c r="G925"/>
  <c r="F925"/>
  <c r="E925"/>
  <c r="D925"/>
  <c r="C925"/>
  <c r="A925"/>
  <c r="BX924"/>
  <c r="BW924"/>
  <c r="BV924"/>
  <c r="BU924"/>
  <c r="BT924"/>
  <c r="BS924"/>
  <c r="BR924"/>
  <c r="BQ924"/>
  <c r="BP924"/>
  <c r="BO924"/>
  <c r="BN924"/>
  <c r="BM924"/>
  <c r="BL924"/>
  <c r="BK924"/>
  <c r="BJ924"/>
  <c r="BI924"/>
  <c r="BH924"/>
  <c r="BG924"/>
  <c r="BF924"/>
  <c r="BE924"/>
  <c r="BD924"/>
  <c r="AX924"/>
  <c r="AW924"/>
  <c r="AV924"/>
  <c r="AU924"/>
  <c r="AT924"/>
  <c r="AS924"/>
  <c r="AR924"/>
  <c r="AQ924"/>
  <c r="AP924"/>
  <c r="AO924"/>
  <c r="AI924"/>
  <c r="AH924"/>
  <c r="AG924"/>
  <c r="AF924"/>
  <c r="AE924"/>
  <c r="AD924"/>
  <c r="AC924"/>
  <c r="AB924"/>
  <c r="AA924"/>
  <c r="Z924"/>
  <c r="T924"/>
  <c r="S924"/>
  <c r="R924"/>
  <c r="Q924"/>
  <c r="P924"/>
  <c r="O924"/>
  <c r="N924"/>
  <c r="M924"/>
  <c r="L924"/>
  <c r="K924"/>
  <c r="J924"/>
  <c r="I924"/>
  <c r="H924"/>
  <c r="G924"/>
  <c r="F924"/>
  <c r="E924"/>
  <c r="D924"/>
  <c r="C924"/>
  <c r="A924"/>
  <c r="BX923"/>
  <c r="BW923"/>
  <c r="BV923"/>
  <c r="BU923"/>
  <c r="BT923"/>
  <c r="BS923"/>
  <c r="BR923"/>
  <c r="BQ923"/>
  <c r="BP923"/>
  <c r="BO923"/>
  <c r="BN923"/>
  <c r="BM923"/>
  <c r="BL923"/>
  <c r="BK923"/>
  <c r="BJ923"/>
  <c r="BI923"/>
  <c r="BH923"/>
  <c r="BG923"/>
  <c r="BF923"/>
  <c r="BE923"/>
  <c r="BD923"/>
  <c r="AX923"/>
  <c r="AW923"/>
  <c r="AV923"/>
  <c r="AU923"/>
  <c r="AT923"/>
  <c r="AS923"/>
  <c r="AR923"/>
  <c r="AQ923"/>
  <c r="AP923"/>
  <c r="AO923"/>
  <c r="AI923"/>
  <c r="AH923"/>
  <c r="AG923"/>
  <c r="AF923"/>
  <c r="AE923"/>
  <c r="AD923"/>
  <c r="AC923"/>
  <c r="AB923"/>
  <c r="AA923"/>
  <c r="Z923"/>
  <c r="T923"/>
  <c r="S923"/>
  <c r="R923"/>
  <c r="Q923"/>
  <c r="P923"/>
  <c r="O923"/>
  <c r="N923"/>
  <c r="M923"/>
  <c r="L923"/>
  <c r="K923"/>
  <c r="J923"/>
  <c r="I923"/>
  <c r="H923"/>
  <c r="G923"/>
  <c r="F923"/>
  <c r="E923"/>
  <c r="D923"/>
  <c r="C923"/>
  <c r="A923"/>
  <c r="BX922"/>
  <c r="BW922"/>
  <c r="BV922"/>
  <c r="BU922"/>
  <c r="BT922"/>
  <c r="BS922"/>
  <c r="BR922"/>
  <c r="BQ922"/>
  <c r="BP922"/>
  <c r="BO922"/>
  <c r="BN922"/>
  <c r="BM922"/>
  <c r="BL922"/>
  <c r="BK922"/>
  <c r="BJ922"/>
  <c r="BI922"/>
  <c r="BH922"/>
  <c r="BG922"/>
  <c r="BF922"/>
  <c r="BE922"/>
  <c r="BD922"/>
  <c r="AX922"/>
  <c r="AW922"/>
  <c r="AV922"/>
  <c r="AU922"/>
  <c r="AT922"/>
  <c r="AS922"/>
  <c r="AR922"/>
  <c r="AQ922"/>
  <c r="AP922"/>
  <c r="AO922"/>
  <c r="AI922"/>
  <c r="AH922"/>
  <c r="AG922"/>
  <c r="AF922"/>
  <c r="AE922"/>
  <c r="AD922"/>
  <c r="AC922"/>
  <c r="AB922"/>
  <c r="AA922"/>
  <c r="Z922"/>
  <c r="T922"/>
  <c r="S922"/>
  <c r="R922"/>
  <c r="Q922"/>
  <c r="P922"/>
  <c r="O922"/>
  <c r="N922"/>
  <c r="M922"/>
  <c r="L922"/>
  <c r="K922"/>
  <c r="J922"/>
  <c r="I922"/>
  <c r="H922"/>
  <c r="G922"/>
  <c r="F922"/>
  <c r="E922"/>
  <c r="D922"/>
  <c r="C922"/>
  <c r="A922"/>
  <c r="BX921"/>
  <c r="BW921"/>
  <c r="BV921"/>
  <c r="BU921"/>
  <c r="BT921"/>
  <c r="BS921"/>
  <c r="BR921"/>
  <c r="BQ921"/>
  <c r="BP921"/>
  <c r="BO921"/>
  <c r="BN921"/>
  <c r="BM921"/>
  <c r="BL921"/>
  <c r="BK921"/>
  <c r="BJ921"/>
  <c r="BI921"/>
  <c r="BH921"/>
  <c r="BG921"/>
  <c r="BF921"/>
  <c r="BE921"/>
  <c r="BD921"/>
  <c r="AX921"/>
  <c r="AW921"/>
  <c r="AV921"/>
  <c r="AU921"/>
  <c r="AT921"/>
  <c r="AS921"/>
  <c r="AR921"/>
  <c r="AQ921"/>
  <c r="AP921"/>
  <c r="AO921"/>
  <c r="AI921"/>
  <c r="AH921"/>
  <c r="AG921"/>
  <c r="AF921"/>
  <c r="AE921"/>
  <c r="AD921"/>
  <c r="AC921"/>
  <c r="AB921"/>
  <c r="AA921"/>
  <c r="Z921"/>
  <c r="T921"/>
  <c r="S921"/>
  <c r="R921"/>
  <c r="Q921"/>
  <c r="P921"/>
  <c r="O921"/>
  <c r="N921"/>
  <c r="M921"/>
  <c r="L921"/>
  <c r="K921"/>
  <c r="J921"/>
  <c r="I921"/>
  <c r="H921"/>
  <c r="G921"/>
  <c r="F921"/>
  <c r="E921"/>
  <c r="D921"/>
  <c r="C921"/>
  <c r="A921"/>
  <c r="BX920"/>
  <c r="BW920"/>
  <c r="BV920"/>
  <c r="BU920"/>
  <c r="BT920"/>
  <c r="BS920"/>
  <c r="BR920"/>
  <c r="BQ920"/>
  <c r="BP920"/>
  <c r="BO920"/>
  <c r="BN920"/>
  <c r="BM920"/>
  <c r="BL920"/>
  <c r="BK920"/>
  <c r="BJ920"/>
  <c r="BI920"/>
  <c r="BH920"/>
  <c r="BG920"/>
  <c r="BF920"/>
  <c r="BE920"/>
  <c r="BD920"/>
  <c r="AX920"/>
  <c r="AW920"/>
  <c r="AV920"/>
  <c r="AU920"/>
  <c r="AT920"/>
  <c r="AS920"/>
  <c r="AR920"/>
  <c r="AQ920"/>
  <c r="AP920"/>
  <c r="AO920"/>
  <c r="AI920"/>
  <c r="AH920"/>
  <c r="AG920"/>
  <c r="AF920"/>
  <c r="AE920"/>
  <c r="AD920"/>
  <c r="AC920"/>
  <c r="AB920"/>
  <c r="AA920"/>
  <c r="Z920"/>
  <c r="T920"/>
  <c r="S920"/>
  <c r="R920"/>
  <c r="Q920"/>
  <c r="P920"/>
  <c r="O920"/>
  <c r="N920"/>
  <c r="M920"/>
  <c r="L920"/>
  <c r="K920"/>
  <c r="J920"/>
  <c r="I920"/>
  <c r="H920"/>
  <c r="G920"/>
  <c r="F920"/>
  <c r="E920"/>
  <c r="D920"/>
  <c r="C920"/>
  <c r="A920"/>
  <c r="BX919"/>
  <c r="BW919"/>
  <c r="BV919"/>
  <c r="BU919"/>
  <c r="BT919"/>
  <c r="BS919"/>
  <c r="BR919"/>
  <c r="BQ919"/>
  <c r="BP919"/>
  <c r="BO919"/>
  <c r="BN919"/>
  <c r="BM919"/>
  <c r="BL919"/>
  <c r="BK919"/>
  <c r="BJ919"/>
  <c r="BI919"/>
  <c r="BH919"/>
  <c r="BG919"/>
  <c r="BF919"/>
  <c r="BE919"/>
  <c r="BD919"/>
  <c r="AX919"/>
  <c r="AW919"/>
  <c r="AV919"/>
  <c r="AU919"/>
  <c r="AT919"/>
  <c r="AS919"/>
  <c r="AR919"/>
  <c r="AQ919"/>
  <c r="AP919"/>
  <c r="AO919"/>
  <c r="AI919"/>
  <c r="AH919"/>
  <c r="AG919"/>
  <c r="AF919"/>
  <c r="AE919"/>
  <c r="AD919"/>
  <c r="AC919"/>
  <c r="AB919"/>
  <c r="AA919"/>
  <c r="Z919"/>
  <c r="T919"/>
  <c r="S919"/>
  <c r="R919"/>
  <c r="Q919"/>
  <c r="P919"/>
  <c r="O919"/>
  <c r="N919"/>
  <c r="M919"/>
  <c r="L919"/>
  <c r="K919"/>
  <c r="J919"/>
  <c r="I919"/>
  <c r="H919"/>
  <c r="G919"/>
  <c r="F919"/>
  <c r="E919"/>
  <c r="D919"/>
  <c r="C919"/>
  <c r="A919"/>
  <c r="BX918"/>
  <c r="BW918"/>
  <c r="BV918"/>
  <c r="BU918"/>
  <c r="BT918"/>
  <c r="BS918"/>
  <c r="BR918"/>
  <c r="BQ918"/>
  <c r="BP918"/>
  <c r="BO918"/>
  <c r="BN918"/>
  <c r="BM918"/>
  <c r="BL918"/>
  <c r="BK918"/>
  <c r="BJ918"/>
  <c r="BI918"/>
  <c r="BH918"/>
  <c r="BG918"/>
  <c r="BF918"/>
  <c r="BE918"/>
  <c r="BD918"/>
  <c r="AX918"/>
  <c r="AW918"/>
  <c r="AV918"/>
  <c r="AU918"/>
  <c r="AT918"/>
  <c r="AS918"/>
  <c r="AR918"/>
  <c r="AQ918"/>
  <c r="AP918"/>
  <c r="AO918"/>
  <c r="AI918"/>
  <c r="AH918"/>
  <c r="AG918"/>
  <c r="AF918"/>
  <c r="AE918"/>
  <c r="AD918"/>
  <c r="AC918"/>
  <c r="AB918"/>
  <c r="AA918"/>
  <c r="Z918"/>
  <c r="T918"/>
  <c r="S918"/>
  <c r="R918"/>
  <c r="Q918"/>
  <c r="P918"/>
  <c r="O918"/>
  <c r="N918"/>
  <c r="M918"/>
  <c r="L918"/>
  <c r="K918"/>
  <c r="J918"/>
  <c r="I918"/>
  <c r="H918"/>
  <c r="G918"/>
  <c r="F918"/>
  <c r="E918"/>
  <c r="D918"/>
  <c r="C918"/>
  <c r="A918"/>
  <c r="BX917"/>
  <c r="BW917"/>
  <c r="BV917"/>
  <c r="BU917"/>
  <c r="BT917"/>
  <c r="BS917"/>
  <c r="BR917"/>
  <c r="BQ917"/>
  <c r="BP917"/>
  <c r="BO917"/>
  <c r="BN917"/>
  <c r="BM917"/>
  <c r="BL917"/>
  <c r="BK917"/>
  <c r="BJ917"/>
  <c r="BI917"/>
  <c r="BH917"/>
  <c r="BG917"/>
  <c r="BF917"/>
  <c r="BE917"/>
  <c r="BD917"/>
  <c r="AX917"/>
  <c r="AW917"/>
  <c r="AV917"/>
  <c r="AU917"/>
  <c r="AT917"/>
  <c r="AS917"/>
  <c r="AR917"/>
  <c r="AQ917"/>
  <c r="AP917"/>
  <c r="AO917"/>
  <c r="AI917"/>
  <c r="AH917"/>
  <c r="AG917"/>
  <c r="AF917"/>
  <c r="AE917"/>
  <c r="AD917"/>
  <c r="AC917"/>
  <c r="AB917"/>
  <c r="AA917"/>
  <c r="Z917"/>
  <c r="T917"/>
  <c r="S917"/>
  <c r="R917"/>
  <c r="Q917"/>
  <c r="P917"/>
  <c r="O917"/>
  <c r="N917"/>
  <c r="M917"/>
  <c r="L917"/>
  <c r="K917"/>
  <c r="J917"/>
  <c r="I917"/>
  <c r="H917"/>
  <c r="G917"/>
  <c r="F917"/>
  <c r="E917"/>
  <c r="D917"/>
  <c r="C917"/>
  <c r="A917"/>
  <c r="BX916"/>
  <c r="BW916"/>
  <c r="BV916"/>
  <c r="BU916"/>
  <c r="BT916"/>
  <c r="BS916"/>
  <c r="BR916"/>
  <c r="BQ916"/>
  <c r="BP916"/>
  <c r="BO916"/>
  <c r="BN916"/>
  <c r="BM916"/>
  <c r="BL916"/>
  <c r="BK916"/>
  <c r="BJ916"/>
  <c r="BI916"/>
  <c r="BH916"/>
  <c r="BG916"/>
  <c r="BF916"/>
  <c r="BE916"/>
  <c r="BD916"/>
  <c r="AX916"/>
  <c r="AW916"/>
  <c r="AV916"/>
  <c r="AU916"/>
  <c r="AT916"/>
  <c r="AS916"/>
  <c r="AR916"/>
  <c r="AQ916"/>
  <c r="AP916"/>
  <c r="AO916"/>
  <c r="AI916"/>
  <c r="AH916"/>
  <c r="AG916"/>
  <c r="AF916"/>
  <c r="AE916"/>
  <c r="AD916"/>
  <c r="AC916"/>
  <c r="AB916"/>
  <c r="AA916"/>
  <c r="Z916"/>
  <c r="T916"/>
  <c r="S916"/>
  <c r="R916"/>
  <c r="Q916"/>
  <c r="P916"/>
  <c r="O916"/>
  <c r="N916"/>
  <c r="M916"/>
  <c r="L916"/>
  <c r="K916"/>
  <c r="J916"/>
  <c r="I916"/>
  <c r="H916"/>
  <c r="G916"/>
  <c r="F916"/>
  <c r="E916"/>
  <c r="D916"/>
  <c r="C916"/>
  <c r="A916"/>
  <c r="BX915"/>
  <c r="BW915"/>
  <c r="BV915"/>
  <c r="BU915"/>
  <c r="BT915"/>
  <c r="BS915"/>
  <c r="BR915"/>
  <c r="BQ915"/>
  <c r="BP915"/>
  <c r="BO915"/>
  <c r="BN915"/>
  <c r="BM915"/>
  <c r="BL915"/>
  <c r="BK915"/>
  <c r="BJ915"/>
  <c r="BI915"/>
  <c r="BH915"/>
  <c r="BG915"/>
  <c r="BF915"/>
  <c r="BE915"/>
  <c r="BD915"/>
  <c r="AX915"/>
  <c r="AW915"/>
  <c r="AV915"/>
  <c r="AU915"/>
  <c r="AT915"/>
  <c r="AS915"/>
  <c r="AR915"/>
  <c r="AQ915"/>
  <c r="AP915"/>
  <c r="AO915"/>
  <c r="AI915"/>
  <c r="AH915"/>
  <c r="AG915"/>
  <c r="AF915"/>
  <c r="AE915"/>
  <c r="AD915"/>
  <c r="AC915"/>
  <c r="AB915"/>
  <c r="AA915"/>
  <c r="Z915"/>
  <c r="T915"/>
  <c r="S915"/>
  <c r="R915"/>
  <c r="Q915"/>
  <c r="P915"/>
  <c r="O915"/>
  <c r="N915"/>
  <c r="M915"/>
  <c r="L915"/>
  <c r="K915"/>
  <c r="J915"/>
  <c r="I915"/>
  <c r="H915"/>
  <c r="G915"/>
  <c r="F915"/>
  <c r="E915"/>
  <c r="D915"/>
  <c r="C915"/>
  <c r="A915"/>
  <c r="BX914"/>
  <c r="BW914"/>
  <c r="BV914"/>
  <c r="BU914"/>
  <c r="BT914"/>
  <c r="BS914"/>
  <c r="BR914"/>
  <c r="BQ914"/>
  <c r="BP914"/>
  <c r="BO914"/>
  <c r="BN914"/>
  <c r="BM914"/>
  <c r="BL914"/>
  <c r="BK914"/>
  <c r="BJ914"/>
  <c r="BI914"/>
  <c r="BH914"/>
  <c r="BG914"/>
  <c r="BF914"/>
  <c r="BE914"/>
  <c r="BD914"/>
  <c r="AX914"/>
  <c r="AW914"/>
  <c r="AV914"/>
  <c r="AU914"/>
  <c r="AT914"/>
  <c r="AS914"/>
  <c r="AR914"/>
  <c r="AQ914"/>
  <c r="AP914"/>
  <c r="AO914"/>
  <c r="AI914"/>
  <c r="AH914"/>
  <c r="AG914"/>
  <c r="AF914"/>
  <c r="AE914"/>
  <c r="AD914"/>
  <c r="AC914"/>
  <c r="AB914"/>
  <c r="AA914"/>
  <c r="Z914"/>
  <c r="T914"/>
  <c r="S914"/>
  <c r="R914"/>
  <c r="Q914"/>
  <c r="P914"/>
  <c r="O914"/>
  <c r="N914"/>
  <c r="M914"/>
  <c r="L914"/>
  <c r="K914"/>
  <c r="J914"/>
  <c r="I914"/>
  <c r="H914"/>
  <c r="G914"/>
  <c r="F914"/>
  <c r="E914"/>
  <c r="D914"/>
  <c r="C914"/>
  <c r="A914"/>
  <c r="BX913"/>
  <c r="BW913"/>
  <c r="BV913"/>
  <c r="BU913"/>
  <c r="BT913"/>
  <c r="BS913"/>
  <c r="BR913"/>
  <c r="BQ913"/>
  <c r="BP913"/>
  <c r="BO913"/>
  <c r="BN913"/>
  <c r="BM913"/>
  <c r="BL913"/>
  <c r="BK913"/>
  <c r="BJ913"/>
  <c r="BI913"/>
  <c r="BH913"/>
  <c r="BG913"/>
  <c r="BF913"/>
  <c r="BE913"/>
  <c r="BD913"/>
  <c r="AX913"/>
  <c r="AW913"/>
  <c r="AV913"/>
  <c r="AU913"/>
  <c r="AT913"/>
  <c r="AS913"/>
  <c r="AR913"/>
  <c r="AQ913"/>
  <c r="AP913"/>
  <c r="AO913"/>
  <c r="AI913"/>
  <c r="AH913"/>
  <c r="AG913"/>
  <c r="AF913"/>
  <c r="AE913"/>
  <c r="AD913"/>
  <c r="AC913"/>
  <c r="AB913"/>
  <c r="AA913"/>
  <c r="Z913"/>
  <c r="T913"/>
  <c r="S913"/>
  <c r="R913"/>
  <c r="Q913"/>
  <c r="P913"/>
  <c r="O913"/>
  <c r="N913"/>
  <c r="M913"/>
  <c r="L913"/>
  <c r="K913"/>
  <c r="J913"/>
  <c r="I913"/>
  <c r="H913"/>
  <c r="G913"/>
  <c r="F913"/>
  <c r="E913"/>
  <c r="D913"/>
  <c r="C913"/>
  <c r="A913"/>
  <c r="BX912"/>
  <c r="BW912"/>
  <c r="BV912"/>
  <c r="BU912"/>
  <c r="BT912"/>
  <c r="BS912"/>
  <c r="BR912"/>
  <c r="BQ912"/>
  <c r="BP912"/>
  <c r="BO912"/>
  <c r="BN912"/>
  <c r="BM912"/>
  <c r="BL912"/>
  <c r="BK912"/>
  <c r="BJ912"/>
  <c r="BI912"/>
  <c r="BH912"/>
  <c r="BG912"/>
  <c r="BF912"/>
  <c r="BE912"/>
  <c r="BD912"/>
  <c r="AX912"/>
  <c r="AW912"/>
  <c r="AV912"/>
  <c r="AU912"/>
  <c r="AT912"/>
  <c r="AS912"/>
  <c r="AR912"/>
  <c r="AQ912"/>
  <c r="AP912"/>
  <c r="AO912"/>
  <c r="AI912"/>
  <c r="AH912"/>
  <c r="AG912"/>
  <c r="AF912"/>
  <c r="AE912"/>
  <c r="AD912"/>
  <c r="AC912"/>
  <c r="AB912"/>
  <c r="AA912"/>
  <c r="Z912"/>
  <c r="T912"/>
  <c r="S912"/>
  <c r="R912"/>
  <c r="Q912"/>
  <c r="P912"/>
  <c r="O912"/>
  <c r="N912"/>
  <c r="M912"/>
  <c r="L912"/>
  <c r="K912"/>
  <c r="J912"/>
  <c r="I912"/>
  <c r="H912"/>
  <c r="G912"/>
  <c r="F912"/>
  <c r="E912"/>
  <c r="D912"/>
  <c r="C912"/>
  <c r="A912"/>
  <c r="BX911"/>
  <c r="BW911"/>
  <c r="BV911"/>
  <c r="BU911"/>
  <c r="BT911"/>
  <c r="BS911"/>
  <c r="BR911"/>
  <c r="BQ911"/>
  <c r="BP911"/>
  <c r="BO911"/>
  <c r="BN911"/>
  <c r="BM911"/>
  <c r="BL911"/>
  <c r="BK911"/>
  <c r="BJ911"/>
  <c r="BI911"/>
  <c r="BH911"/>
  <c r="BG911"/>
  <c r="BF911"/>
  <c r="BE911"/>
  <c r="BD911"/>
  <c r="AX911"/>
  <c r="AW911"/>
  <c r="AV911"/>
  <c r="AU911"/>
  <c r="AT911"/>
  <c r="AS911"/>
  <c r="AR911"/>
  <c r="AQ911"/>
  <c r="AP911"/>
  <c r="AO911"/>
  <c r="AI911"/>
  <c r="AH911"/>
  <c r="AG911"/>
  <c r="AF911"/>
  <c r="AE911"/>
  <c r="AD911"/>
  <c r="AC911"/>
  <c r="AB911"/>
  <c r="AA911"/>
  <c r="Z911"/>
  <c r="T911"/>
  <c r="S911"/>
  <c r="R911"/>
  <c r="Q911"/>
  <c r="P911"/>
  <c r="O911"/>
  <c r="N911"/>
  <c r="M911"/>
  <c r="L911"/>
  <c r="K911"/>
  <c r="J911"/>
  <c r="I911"/>
  <c r="H911"/>
  <c r="G911"/>
  <c r="F911"/>
  <c r="E911"/>
  <c r="D911"/>
  <c r="C911"/>
  <c r="A911"/>
  <c r="BX910"/>
  <c r="BW910"/>
  <c r="BV910"/>
  <c r="BU910"/>
  <c r="BT910"/>
  <c r="BS910"/>
  <c r="BR910"/>
  <c r="BQ910"/>
  <c r="BP910"/>
  <c r="BO910"/>
  <c r="BN910"/>
  <c r="BM910"/>
  <c r="BL910"/>
  <c r="BK910"/>
  <c r="BJ910"/>
  <c r="BI910"/>
  <c r="BH910"/>
  <c r="BG910"/>
  <c r="BF910"/>
  <c r="BE910"/>
  <c r="BD910"/>
  <c r="AX910"/>
  <c r="AW910"/>
  <c r="AV910"/>
  <c r="AU910"/>
  <c r="AT910"/>
  <c r="AS910"/>
  <c r="AR910"/>
  <c r="AQ910"/>
  <c r="AP910"/>
  <c r="AO910"/>
  <c r="AI910"/>
  <c r="AH910"/>
  <c r="AG910"/>
  <c r="AF910"/>
  <c r="AE910"/>
  <c r="AD910"/>
  <c r="AC910"/>
  <c r="AB910"/>
  <c r="AA910"/>
  <c r="Z910"/>
  <c r="T910"/>
  <c r="S910"/>
  <c r="R910"/>
  <c r="Q910"/>
  <c r="P910"/>
  <c r="O910"/>
  <c r="N910"/>
  <c r="M910"/>
  <c r="L910"/>
  <c r="K910"/>
  <c r="J910"/>
  <c r="I910"/>
  <c r="H910"/>
  <c r="G910"/>
  <c r="F910"/>
  <c r="E910"/>
  <c r="D910"/>
  <c r="C910"/>
  <c r="A910"/>
  <c r="BX909"/>
  <c r="BW909"/>
  <c r="BV909"/>
  <c r="BU909"/>
  <c r="BT909"/>
  <c r="BS909"/>
  <c r="BR909"/>
  <c r="BQ909"/>
  <c r="BP909"/>
  <c r="BO909"/>
  <c r="BN909"/>
  <c r="BM909"/>
  <c r="BL909"/>
  <c r="BK909"/>
  <c r="BJ909"/>
  <c r="BI909"/>
  <c r="BH909"/>
  <c r="BG909"/>
  <c r="BF909"/>
  <c r="BE909"/>
  <c r="BD909"/>
  <c r="AX909"/>
  <c r="AW909"/>
  <c r="AV909"/>
  <c r="AU909"/>
  <c r="AT909"/>
  <c r="AS909"/>
  <c r="AR909"/>
  <c r="AQ909"/>
  <c r="AP909"/>
  <c r="AO909"/>
  <c r="AI909"/>
  <c r="AH909"/>
  <c r="AG909"/>
  <c r="AF909"/>
  <c r="AE909"/>
  <c r="AD909"/>
  <c r="AC909"/>
  <c r="AB909"/>
  <c r="AA909"/>
  <c r="Z909"/>
  <c r="T909"/>
  <c r="S909"/>
  <c r="R909"/>
  <c r="Q909"/>
  <c r="P909"/>
  <c r="O909"/>
  <c r="N909"/>
  <c r="M909"/>
  <c r="L909"/>
  <c r="K909"/>
  <c r="J909"/>
  <c r="I909"/>
  <c r="H909"/>
  <c r="G909"/>
  <c r="F909"/>
  <c r="E909"/>
  <c r="D909"/>
  <c r="C909"/>
  <c r="A909"/>
  <c r="BX908"/>
  <c r="BW908"/>
  <c r="BV908"/>
  <c r="BU908"/>
  <c r="BT908"/>
  <c r="BS908"/>
  <c r="BR908"/>
  <c r="BQ908"/>
  <c r="BP908"/>
  <c r="BO908"/>
  <c r="BN908"/>
  <c r="BM908"/>
  <c r="BL908"/>
  <c r="BK908"/>
  <c r="BJ908"/>
  <c r="BI908"/>
  <c r="BH908"/>
  <c r="BG908"/>
  <c r="BF908"/>
  <c r="BE908"/>
  <c r="BD908"/>
  <c r="AX908"/>
  <c r="AW908"/>
  <c r="AV908"/>
  <c r="AU908"/>
  <c r="AT908"/>
  <c r="AS908"/>
  <c r="AR908"/>
  <c r="AQ908"/>
  <c r="AP908"/>
  <c r="AO908"/>
  <c r="AI908"/>
  <c r="AH908"/>
  <c r="AG908"/>
  <c r="AF908"/>
  <c r="AE908"/>
  <c r="AD908"/>
  <c r="AC908"/>
  <c r="AB908"/>
  <c r="AA908"/>
  <c r="Z908"/>
  <c r="T908"/>
  <c r="S908"/>
  <c r="R908"/>
  <c r="Q908"/>
  <c r="P908"/>
  <c r="O908"/>
  <c r="N908"/>
  <c r="M908"/>
  <c r="L908"/>
  <c r="K908"/>
  <c r="J908"/>
  <c r="I908"/>
  <c r="H908"/>
  <c r="G908"/>
  <c r="F908"/>
  <c r="E908"/>
  <c r="D908"/>
  <c r="C908"/>
  <c r="A908"/>
  <c r="BX907"/>
  <c r="BW907"/>
  <c r="BV907"/>
  <c r="BU907"/>
  <c r="BT907"/>
  <c r="BS907"/>
  <c r="BR907"/>
  <c r="BQ907"/>
  <c r="BP907"/>
  <c r="BO907"/>
  <c r="BN907"/>
  <c r="BM907"/>
  <c r="BL907"/>
  <c r="BK907"/>
  <c r="BJ907"/>
  <c r="BI907"/>
  <c r="BH907"/>
  <c r="BG907"/>
  <c r="BF907"/>
  <c r="BE907"/>
  <c r="BD907"/>
  <c r="AX907"/>
  <c r="AW907"/>
  <c r="AV907"/>
  <c r="AU907"/>
  <c r="AT907"/>
  <c r="AS907"/>
  <c r="AR907"/>
  <c r="AQ907"/>
  <c r="AP907"/>
  <c r="AO907"/>
  <c r="AI907"/>
  <c r="AH907"/>
  <c r="AG907"/>
  <c r="AF907"/>
  <c r="AE907"/>
  <c r="AD907"/>
  <c r="AC907"/>
  <c r="AB907"/>
  <c r="AA907"/>
  <c r="Z907"/>
  <c r="T907"/>
  <c r="S907"/>
  <c r="R907"/>
  <c r="Q907"/>
  <c r="P907"/>
  <c r="O907"/>
  <c r="N907"/>
  <c r="M907"/>
  <c r="L907"/>
  <c r="K907"/>
  <c r="J907"/>
  <c r="I907"/>
  <c r="H907"/>
  <c r="G907"/>
  <c r="F907"/>
  <c r="E907"/>
  <c r="D907"/>
  <c r="C907"/>
  <c r="A907"/>
  <c r="BX906"/>
  <c r="BW906"/>
  <c r="BV906"/>
  <c r="BU906"/>
  <c r="BT906"/>
  <c r="BS906"/>
  <c r="BR906"/>
  <c r="BQ906"/>
  <c r="BP906"/>
  <c r="BO906"/>
  <c r="BN906"/>
  <c r="BM906"/>
  <c r="BL906"/>
  <c r="BK906"/>
  <c r="BJ906"/>
  <c r="BI906"/>
  <c r="BH906"/>
  <c r="BG906"/>
  <c r="BF906"/>
  <c r="BE906"/>
  <c r="BD906"/>
  <c r="AX906"/>
  <c r="AW906"/>
  <c r="AV906"/>
  <c r="AU906"/>
  <c r="AT906"/>
  <c r="AS906"/>
  <c r="AR906"/>
  <c r="AQ906"/>
  <c r="AP906"/>
  <c r="AO906"/>
  <c r="AI906"/>
  <c r="AH906"/>
  <c r="AG906"/>
  <c r="AF906"/>
  <c r="AE906"/>
  <c r="AD906"/>
  <c r="AC906"/>
  <c r="AB906"/>
  <c r="AA906"/>
  <c r="Z906"/>
  <c r="T906"/>
  <c r="S906"/>
  <c r="R906"/>
  <c r="Q906"/>
  <c r="P906"/>
  <c r="O906"/>
  <c r="N906"/>
  <c r="M906"/>
  <c r="L906"/>
  <c r="K906"/>
  <c r="J906"/>
  <c r="I906"/>
  <c r="H906"/>
  <c r="G906"/>
  <c r="F906"/>
  <c r="E906"/>
  <c r="D906"/>
  <c r="C906"/>
  <c r="A906"/>
  <c r="BX905"/>
  <c r="BW905"/>
  <c r="BV905"/>
  <c r="BU905"/>
  <c r="BT905"/>
  <c r="BS905"/>
  <c r="BR905"/>
  <c r="BQ905"/>
  <c r="BP905"/>
  <c r="BO905"/>
  <c r="BN905"/>
  <c r="BM905"/>
  <c r="BL905"/>
  <c r="BK905"/>
  <c r="BJ905"/>
  <c r="BI905"/>
  <c r="BH905"/>
  <c r="BG905"/>
  <c r="BF905"/>
  <c r="BE905"/>
  <c r="BD905"/>
  <c r="AX905"/>
  <c r="AW905"/>
  <c r="AV905"/>
  <c r="AU905"/>
  <c r="AT905"/>
  <c r="AS905"/>
  <c r="AR905"/>
  <c r="AQ905"/>
  <c r="AP905"/>
  <c r="AO905"/>
  <c r="AI905"/>
  <c r="AH905"/>
  <c r="AG905"/>
  <c r="AF905"/>
  <c r="AE905"/>
  <c r="AD905"/>
  <c r="AC905"/>
  <c r="AB905"/>
  <c r="AA905"/>
  <c r="Z905"/>
  <c r="T905"/>
  <c r="S905"/>
  <c r="R905"/>
  <c r="Q905"/>
  <c r="P905"/>
  <c r="O905"/>
  <c r="N905"/>
  <c r="M905"/>
  <c r="L905"/>
  <c r="K905"/>
  <c r="J905"/>
  <c r="I905"/>
  <c r="H905"/>
  <c r="G905"/>
  <c r="F905"/>
  <c r="E905"/>
  <c r="D905"/>
  <c r="C905"/>
  <c r="A905"/>
  <c r="BX904"/>
  <c r="BW904"/>
  <c r="BV904"/>
  <c r="BU904"/>
  <c r="BT904"/>
  <c r="BS904"/>
  <c r="BR904"/>
  <c r="BQ904"/>
  <c r="BP904"/>
  <c r="BO904"/>
  <c r="BN904"/>
  <c r="BM904"/>
  <c r="BL904"/>
  <c r="BK904"/>
  <c r="BJ904"/>
  <c r="BI904"/>
  <c r="BH904"/>
  <c r="BG904"/>
  <c r="BF904"/>
  <c r="BE904"/>
  <c r="BD904"/>
  <c r="AX904"/>
  <c r="AW904"/>
  <c r="AV904"/>
  <c r="AU904"/>
  <c r="AT904"/>
  <c r="AS904"/>
  <c r="AR904"/>
  <c r="AQ904"/>
  <c r="AP904"/>
  <c r="AO904"/>
  <c r="AI904"/>
  <c r="AH904"/>
  <c r="AG904"/>
  <c r="AF904"/>
  <c r="AE904"/>
  <c r="AD904"/>
  <c r="AC904"/>
  <c r="AB904"/>
  <c r="AA904"/>
  <c r="Z904"/>
  <c r="T904"/>
  <c r="S904"/>
  <c r="R904"/>
  <c r="Q904"/>
  <c r="P904"/>
  <c r="O904"/>
  <c r="N904"/>
  <c r="M904"/>
  <c r="L904"/>
  <c r="K904"/>
  <c r="J904"/>
  <c r="I904"/>
  <c r="H904"/>
  <c r="G904"/>
  <c r="F904"/>
  <c r="E904"/>
  <c r="D904"/>
  <c r="C904"/>
  <c r="A904"/>
  <c r="BX903"/>
  <c r="BW903"/>
  <c r="BV903"/>
  <c r="BU903"/>
  <c r="BT903"/>
  <c r="BS903"/>
  <c r="BR903"/>
  <c r="BQ903"/>
  <c r="BP903"/>
  <c r="BO903"/>
  <c r="BN903"/>
  <c r="BM903"/>
  <c r="BL903"/>
  <c r="BK903"/>
  <c r="BJ903"/>
  <c r="BI903"/>
  <c r="BH903"/>
  <c r="BG903"/>
  <c r="BF903"/>
  <c r="BE903"/>
  <c r="BD903"/>
  <c r="AX903"/>
  <c r="AW903"/>
  <c r="AV903"/>
  <c r="AU903"/>
  <c r="AT903"/>
  <c r="AS903"/>
  <c r="AR903"/>
  <c r="AQ903"/>
  <c r="AP903"/>
  <c r="AO903"/>
  <c r="AI903"/>
  <c r="AH903"/>
  <c r="AG903"/>
  <c r="AF903"/>
  <c r="AE903"/>
  <c r="AD903"/>
  <c r="AC903"/>
  <c r="AB903"/>
  <c r="AA903"/>
  <c r="Z903"/>
  <c r="T903"/>
  <c r="S903"/>
  <c r="R903"/>
  <c r="Q903"/>
  <c r="P903"/>
  <c r="O903"/>
  <c r="N903"/>
  <c r="M903"/>
  <c r="L903"/>
  <c r="K903"/>
  <c r="J903"/>
  <c r="I903"/>
  <c r="H903"/>
  <c r="G903"/>
  <c r="F903"/>
  <c r="E903"/>
  <c r="D903"/>
  <c r="C903"/>
  <c r="A903"/>
  <c r="BX902"/>
  <c r="BW902"/>
  <c r="BV902"/>
  <c r="BU902"/>
  <c r="BT902"/>
  <c r="BS902"/>
  <c r="BR902"/>
  <c r="BQ902"/>
  <c r="BP902"/>
  <c r="BO902"/>
  <c r="BN902"/>
  <c r="BM902"/>
  <c r="BL902"/>
  <c r="BK902"/>
  <c r="BJ902"/>
  <c r="BI902"/>
  <c r="BH902"/>
  <c r="BG902"/>
  <c r="BF902"/>
  <c r="BE902"/>
  <c r="BD902"/>
  <c r="AX902"/>
  <c r="AW902"/>
  <c r="AV902"/>
  <c r="AU902"/>
  <c r="AT902"/>
  <c r="AS902"/>
  <c r="AR902"/>
  <c r="AQ902"/>
  <c r="AP902"/>
  <c r="AO902"/>
  <c r="AI902"/>
  <c r="AH902"/>
  <c r="AG902"/>
  <c r="AF902"/>
  <c r="AE902"/>
  <c r="AD902"/>
  <c r="AC902"/>
  <c r="AB902"/>
  <c r="AA902"/>
  <c r="Z902"/>
  <c r="T902"/>
  <c r="S902"/>
  <c r="R902"/>
  <c r="Q902"/>
  <c r="P902"/>
  <c r="O902"/>
  <c r="N902"/>
  <c r="M902"/>
  <c r="L902"/>
  <c r="K902"/>
  <c r="J902"/>
  <c r="I902"/>
  <c r="H902"/>
  <c r="G902"/>
  <c r="F902"/>
  <c r="E902"/>
  <c r="D902"/>
  <c r="C902"/>
  <c r="A902"/>
  <c r="BX901"/>
  <c r="BW901"/>
  <c r="BV901"/>
  <c r="BU901"/>
  <c r="BT901"/>
  <c r="BS901"/>
  <c r="BR901"/>
  <c r="BQ901"/>
  <c r="BP901"/>
  <c r="BO901"/>
  <c r="BN901"/>
  <c r="BM901"/>
  <c r="BL901"/>
  <c r="BK901"/>
  <c r="BJ901"/>
  <c r="BI901"/>
  <c r="BH901"/>
  <c r="BG901"/>
  <c r="BF901"/>
  <c r="BE901"/>
  <c r="BD901"/>
  <c r="AX901"/>
  <c r="AW901"/>
  <c r="AV901"/>
  <c r="AU901"/>
  <c r="AT901"/>
  <c r="AS901"/>
  <c r="AR901"/>
  <c r="AQ901"/>
  <c r="AP901"/>
  <c r="AO901"/>
  <c r="AI901"/>
  <c r="AH901"/>
  <c r="AG901"/>
  <c r="AF901"/>
  <c r="AE901"/>
  <c r="AD901"/>
  <c r="AC901"/>
  <c r="AB901"/>
  <c r="AA901"/>
  <c r="Z901"/>
  <c r="T901"/>
  <c r="S901"/>
  <c r="R901"/>
  <c r="Q901"/>
  <c r="P901"/>
  <c r="O901"/>
  <c r="N901"/>
  <c r="M901"/>
  <c r="L901"/>
  <c r="K901"/>
  <c r="J901"/>
  <c r="I901"/>
  <c r="H901"/>
  <c r="G901"/>
  <c r="F901"/>
  <c r="E901"/>
  <c r="D901"/>
  <c r="C901"/>
  <c r="A901"/>
  <c r="BX900"/>
  <c r="BW900"/>
  <c r="BV900"/>
  <c r="BU900"/>
  <c r="BT900"/>
  <c r="BS900"/>
  <c r="BR900"/>
  <c r="BQ900"/>
  <c r="BP900"/>
  <c r="BO900"/>
  <c r="BN900"/>
  <c r="BM900"/>
  <c r="BL900"/>
  <c r="BK900"/>
  <c r="BJ900"/>
  <c r="BI900"/>
  <c r="BH900"/>
  <c r="BG900"/>
  <c r="BF900"/>
  <c r="BE900"/>
  <c r="BD900"/>
  <c r="AX900"/>
  <c r="AW900"/>
  <c r="AV900"/>
  <c r="AU900"/>
  <c r="AT900"/>
  <c r="AS900"/>
  <c r="AR900"/>
  <c r="AQ900"/>
  <c r="AP900"/>
  <c r="AO900"/>
  <c r="AI900"/>
  <c r="AH900"/>
  <c r="AG900"/>
  <c r="AF900"/>
  <c r="AE900"/>
  <c r="AD900"/>
  <c r="AC900"/>
  <c r="AB900"/>
  <c r="AA900"/>
  <c r="Z900"/>
  <c r="T900"/>
  <c r="S900"/>
  <c r="R900"/>
  <c r="Q900"/>
  <c r="P900"/>
  <c r="O900"/>
  <c r="N900"/>
  <c r="M900"/>
  <c r="L900"/>
  <c r="K900"/>
  <c r="J900"/>
  <c r="I900"/>
  <c r="H900"/>
  <c r="G900"/>
  <c r="F900"/>
  <c r="E900"/>
  <c r="D900"/>
  <c r="C900"/>
  <c r="A900"/>
  <c r="BX899"/>
  <c r="BW899"/>
  <c r="BV899"/>
  <c r="BU899"/>
  <c r="BT899"/>
  <c r="BS899"/>
  <c r="BR899"/>
  <c r="BQ899"/>
  <c r="BP899"/>
  <c r="BO899"/>
  <c r="BN899"/>
  <c r="BM899"/>
  <c r="BL899"/>
  <c r="BK899"/>
  <c r="BJ899"/>
  <c r="BI899"/>
  <c r="BH899"/>
  <c r="BG899"/>
  <c r="BF899"/>
  <c r="BE899"/>
  <c r="BD899"/>
  <c r="AX899"/>
  <c r="AW899"/>
  <c r="AV899"/>
  <c r="AU899"/>
  <c r="AT899"/>
  <c r="AS899"/>
  <c r="AR899"/>
  <c r="AQ899"/>
  <c r="AP899"/>
  <c r="AO899"/>
  <c r="AI899"/>
  <c r="AH899"/>
  <c r="AG899"/>
  <c r="AF899"/>
  <c r="AE899"/>
  <c r="AD899"/>
  <c r="AC899"/>
  <c r="AB899"/>
  <c r="AA899"/>
  <c r="Z899"/>
  <c r="T899"/>
  <c r="S899"/>
  <c r="R899"/>
  <c r="Q899"/>
  <c r="P899"/>
  <c r="O899"/>
  <c r="N899"/>
  <c r="M899"/>
  <c r="L899"/>
  <c r="K899"/>
  <c r="J899"/>
  <c r="I899"/>
  <c r="H899"/>
  <c r="G899"/>
  <c r="F899"/>
  <c r="E899"/>
  <c r="D899"/>
  <c r="C899"/>
  <c r="A899"/>
  <c r="BX898"/>
  <c r="BW898"/>
  <c r="BV898"/>
  <c r="BU898"/>
  <c r="BT898"/>
  <c r="BS898"/>
  <c r="BR898"/>
  <c r="BQ898"/>
  <c r="BP898"/>
  <c r="BO898"/>
  <c r="BN898"/>
  <c r="BM898"/>
  <c r="BL898"/>
  <c r="BK898"/>
  <c r="BJ898"/>
  <c r="BI898"/>
  <c r="BH898"/>
  <c r="BG898"/>
  <c r="BF898"/>
  <c r="BE898"/>
  <c r="BD898"/>
  <c r="AX898"/>
  <c r="AW898"/>
  <c r="AV898"/>
  <c r="AU898"/>
  <c r="AT898"/>
  <c r="AS898"/>
  <c r="AR898"/>
  <c r="AQ898"/>
  <c r="AP898"/>
  <c r="AO898"/>
  <c r="AI898"/>
  <c r="AH898"/>
  <c r="AG898"/>
  <c r="AF898"/>
  <c r="AE898"/>
  <c r="AD898"/>
  <c r="AC898"/>
  <c r="AB898"/>
  <c r="AA898"/>
  <c r="Z898"/>
  <c r="T898"/>
  <c r="S898"/>
  <c r="R898"/>
  <c r="Q898"/>
  <c r="P898"/>
  <c r="O898"/>
  <c r="N898"/>
  <c r="M898"/>
  <c r="L898"/>
  <c r="K898"/>
  <c r="J898"/>
  <c r="I898"/>
  <c r="H898"/>
  <c r="G898"/>
  <c r="F898"/>
  <c r="E898"/>
  <c r="D898"/>
  <c r="C898"/>
  <c r="A898"/>
  <c r="BX897"/>
  <c r="BW897"/>
  <c r="BV897"/>
  <c r="BU897"/>
  <c r="BT897"/>
  <c r="BS897"/>
  <c r="BR897"/>
  <c r="BQ897"/>
  <c r="BP897"/>
  <c r="BO897"/>
  <c r="BN897"/>
  <c r="BM897"/>
  <c r="BL897"/>
  <c r="BK897"/>
  <c r="BJ897"/>
  <c r="BI897"/>
  <c r="BH897"/>
  <c r="BG897"/>
  <c r="BF897"/>
  <c r="BE897"/>
  <c r="BD897"/>
  <c r="AX897"/>
  <c r="AW897"/>
  <c r="AV897"/>
  <c r="AU897"/>
  <c r="AT897"/>
  <c r="AS897"/>
  <c r="AR897"/>
  <c r="AQ897"/>
  <c r="AP897"/>
  <c r="AO897"/>
  <c r="AI897"/>
  <c r="AH897"/>
  <c r="AG897"/>
  <c r="AF897"/>
  <c r="AE897"/>
  <c r="AD897"/>
  <c r="AC897"/>
  <c r="AB897"/>
  <c r="AA897"/>
  <c r="Z897"/>
  <c r="T897"/>
  <c r="S897"/>
  <c r="R897"/>
  <c r="Q897"/>
  <c r="P897"/>
  <c r="O897"/>
  <c r="N897"/>
  <c r="M897"/>
  <c r="L897"/>
  <c r="K897"/>
  <c r="J897"/>
  <c r="I897"/>
  <c r="H897"/>
  <c r="G897"/>
  <c r="F897"/>
  <c r="E897"/>
  <c r="D897"/>
  <c r="C897"/>
  <c r="A897"/>
  <c r="BX896"/>
  <c r="BW896"/>
  <c r="BV896"/>
  <c r="BU896"/>
  <c r="BT896"/>
  <c r="BS896"/>
  <c r="BR896"/>
  <c r="BQ896"/>
  <c r="BP896"/>
  <c r="BO896"/>
  <c r="BN896"/>
  <c r="BM896"/>
  <c r="BL896"/>
  <c r="BK896"/>
  <c r="BJ896"/>
  <c r="BI896"/>
  <c r="BH896"/>
  <c r="BG896"/>
  <c r="BF896"/>
  <c r="BE896"/>
  <c r="BD896"/>
  <c r="AX896"/>
  <c r="AW896"/>
  <c r="AV896"/>
  <c r="AU896"/>
  <c r="AT896"/>
  <c r="AS896"/>
  <c r="AR896"/>
  <c r="AQ896"/>
  <c r="AP896"/>
  <c r="AO896"/>
  <c r="AI896"/>
  <c r="AH896"/>
  <c r="AG896"/>
  <c r="AF896"/>
  <c r="AE896"/>
  <c r="AD896"/>
  <c r="AC896"/>
  <c r="AB896"/>
  <c r="AA896"/>
  <c r="Z896"/>
  <c r="T896"/>
  <c r="S896"/>
  <c r="R896"/>
  <c r="Q896"/>
  <c r="P896"/>
  <c r="O896"/>
  <c r="N896"/>
  <c r="M896"/>
  <c r="L896"/>
  <c r="K896"/>
  <c r="J896"/>
  <c r="I896"/>
  <c r="H896"/>
  <c r="G896"/>
  <c r="F896"/>
  <c r="E896"/>
  <c r="D896"/>
  <c r="C896"/>
  <c r="A896"/>
  <c r="BX895"/>
  <c r="BW895"/>
  <c r="BV895"/>
  <c r="BU895"/>
  <c r="BT895"/>
  <c r="BS895"/>
  <c r="BR895"/>
  <c r="BQ895"/>
  <c r="BP895"/>
  <c r="BO895"/>
  <c r="BN895"/>
  <c r="BM895"/>
  <c r="BL895"/>
  <c r="BK895"/>
  <c r="BJ895"/>
  <c r="BI895"/>
  <c r="BH895"/>
  <c r="BG895"/>
  <c r="BF895"/>
  <c r="BE895"/>
  <c r="BD895"/>
  <c r="AX895"/>
  <c r="AW895"/>
  <c r="AV895"/>
  <c r="AU895"/>
  <c r="AT895"/>
  <c r="AS895"/>
  <c r="AR895"/>
  <c r="AQ895"/>
  <c r="AP895"/>
  <c r="AO895"/>
  <c r="AI895"/>
  <c r="AH895"/>
  <c r="AG895"/>
  <c r="AF895"/>
  <c r="AE895"/>
  <c r="AD895"/>
  <c r="AC895"/>
  <c r="AB895"/>
  <c r="AA895"/>
  <c r="Z895"/>
  <c r="T895"/>
  <c r="S895"/>
  <c r="R895"/>
  <c r="Q895"/>
  <c r="P895"/>
  <c r="O895"/>
  <c r="N895"/>
  <c r="M895"/>
  <c r="L895"/>
  <c r="K895"/>
  <c r="J895"/>
  <c r="I895"/>
  <c r="H895"/>
  <c r="G895"/>
  <c r="F895"/>
  <c r="E895"/>
  <c r="D895"/>
  <c r="C895"/>
  <c r="A895"/>
  <c r="BX894"/>
  <c r="BW894"/>
  <c r="BV894"/>
  <c r="BU894"/>
  <c r="BT894"/>
  <c r="BS894"/>
  <c r="BR894"/>
  <c r="BQ894"/>
  <c r="BP894"/>
  <c r="BO894"/>
  <c r="BN894"/>
  <c r="BM894"/>
  <c r="BL894"/>
  <c r="BK894"/>
  <c r="BJ894"/>
  <c r="BI894"/>
  <c r="BH894"/>
  <c r="BG894"/>
  <c r="BF894"/>
  <c r="BE894"/>
  <c r="BD894"/>
  <c r="AX894"/>
  <c r="AW894"/>
  <c r="AV894"/>
  <c r="AU894"/>
  <c r="AT894"/>
  <c r="AS894"/>
  <c r="AR894"/>
  <c r="AQ894"/>
  <c r="AP894"/>
  <c r="AO894"/>
  <c r="AI894"/>
  <c r="AH894"/>
  <c r="AG894"/>
  <c r="AF894"/>
  <c r="AE894"/>
  <c r="AD894"/>
  <c r="AC894"/>
  <c r="AB894"/>
  <c r="AA894"/>
  <c r="Z894"/>
  <c r="T894"/>
  <c r="S894"/>
  <c r="R894"/>
  <c r="Q894"/>
  <c r="P894"/>
  <c r="O894"/>
  <c r="N894"/>
  <c r="M894"/>
  <c r="L894"/>
  <c r="K894"/>
  <c r="J894"/>
  <c r="I894"/>
  <c r="H894"/>
  <c r="G894"/>
  <c r="F894"/>
  <c r="E894"/>
  <c r="D894"/>
  <c r="C894"/>
  <c r="A894"/>
  <c r="BX893"/>
  <c r="BW893"/>
  <c r="BV893"/>
  <c r="BU893"/>
  <c r="BT893"/>
  <c r="BS893"/>
  <c r="BR893"/>
  <c r="BQ893"/>
  <c r="BP893"/>
  <c r="BO893"/>
  <c r="BN893"/>
  <c r="BM893"/>
  <c r="BL893"/>
  <c r="BK893"/>
  <c r="BJ893"/>
  <c r="BI893"/>
  <c r="BH893"/>
  <c r="BG893"/>
  <c r="BF893"/>
  <c r="BE893"/>
  <c r="BD893"/>
  <c r="AX893"/>
  <c r="AW893"/>
  <c r="AV893"/>
  <c r="AU893"/>
  <c r="AT893"/>
  <c r="AS893"/>
  <c r="AR893"/>
  <c r="AQ893"/>
  <c r="AP893"/>
  <c r="AO893"/>
  <c r="AI893"/>
  <c r="AH893"/>
  <c r="AG893"/>
  <c r="AF893"/>
  <c r="AE893"/>
  <c r="AD893"/>
  <c r="AC893"/>
  <c r="AB893"/>
  <c r="AA893"/>
  <c r="Z893"/>
  <c r="T893"/>
  <c r="S893"/>
  <c r="R893"/>
  <c r="Q893"/>
  <c r="P893"/>
  <c r="O893"/>
  <c r="N893"/>
  <c r="M893"/>
  <c r="L893"/>
  <c r="K893"/>
  <c r="J893"/>
  <c r="I893"/>
  <c r="H893"/>
  <c r="G893"/>
  <c r="F893"/>
  <c r="E893"/>
  <c r="D893"/>
  <c r="C893"/>
  <c r="A893"/>
  <c r="BX892"/>
  <c r="BW892"/>
  <c r="BV892"/>
  <c r="BU892"/>
  <c r="BT892"/>
  <c r="BS892"/>
  <c r="BR892"/>
  <c r="BQ892"/>
  <c r="BP892"/>
  <c r="BO892"/>
  <c r="BN892"/>
  <c r="BM892"/>
  <c r="BL892"/>
  <c r="BK892"/>
  <c r="BJ892"/>
  <c r="BI892"/>
  <c r="BH892"/>
  <c r="BG892"/>
  <c r="BF892"/>
  <c r="BE892"/>
  <c r="BD892"/>
  <c r="AX892"/>
  <c r="AW892"/>
  <c r="AV892"/>
  <c r="AU892"/>
  <c r="AT892"/>
  <c r="AS892"/>
  <c r="AR892"/>
  <c r="AQ892"/>
  <c r="AP892"/>
  <c r="AO892"/>
  <c r="AI892"/>
  <c r="AH892"/>
  <c r="AG892"/>
  <c r="AF892"/>
  <c r="AE892"/>
  <c r="AD892"/>
  <c r="AC892"/>
  <c r="AB892"/>
  <c r="AA892"/>
  <c r="Z892"/>
  <c r="T892"/>
  <c r="S892"/>
  <c r="R892"/>
  <c r="Q892"/>
  <c r="P892"/>
  <c r="O892"/>
  <c r="N892"/>
  <c r="M892"/>
  <c r="L892"/>
  <c r="K892"/>
  <c r="J892"/>
  <c r="I892"/>
  <c r="H892"/>
  <c r="G892"/>
  <c r="F892"/>
  <c r="E892"/>
  <c r="D892"/>
  <c r="C892"/>
  <c r="A892"/>
  <c r="BX891"/>
  <c r="BW891"/>
  <c r="BV891"/>
  <c r="BU891"/>
  <c r="BT891"/>
  <c r="BS891"/>
  <c r="BR891"/>
  <c r="BQ891"/>
  <c r="BP891"/>
  <c r="BO891"/>
  <c r="BN891"/>
  <c r="BM891"/>
  <c r="BL891"/>
  <c r="BK891"/>
  <c r="BJ891"/>
  <c r="BI891"/>
  <c r="BH891"/>
  <c r="BG891"/>
  <c r="BF891"/>
  <c r="BE891"/>
  <c r="BD891"/>
  <c r="AX891"/>
  <c r="AW891"/>
  <c r="AV891"/>
  <c r="AU891"/>
  <c r="AT891"/>
  <c r="AS891"/>
  <c r="AR891"/>
  <c r="AQ891"/>
  <c r="AP891"/>
  <c r="AO891"/>
  <c r="AI891"/>
  <c r="AH891"/>
  <c r="AG891"/>
  <c r="AF891"/>
  <c r="AE891"/>
  <c r="AD891"/>
  <c r="AC891"/>
  <c r="AB891"/>
  <c r="AA891"/>
  <c r="Z891"/>
  <c r="T891"/>
  <c r="S891"/>
  <c r="R891"/>
  <c r="Q891"/>
  <c r="P891"/>
  <c r="O891"/>
  <c r="N891"/>
  <c r="M891"/>
  <c r="L891"/>
  <c r="K891"/>
  <c r="J891"/>
  <c r="I891"/>
  <c r="H891"/>
  <c r="G891"/>
  <c r="F891"/>
  <c r="E891"/>
  <c r="D891"/>
  <c r="C891"/>
  <c r="A891"/>
  <c r="BX890"/>
  <c r="BW890"/>
  <c r="BV890"/>
  <c r="BU890"/>
  <c r="BT890"/>
  <c r="BS890"/>
  <c r="BR890"/>
  <c r="BQ890"/>
  <c r="BP890"/>
  <c r="BO890"/>
  <c r="BN890"/>
  <c r="BM890"/>
  <c r="BL890"/>
  <c r="BK890"/>
  <c r="BJ890"/>
  <c r="BI890"/>
  <c r="BH890"/>
  <c r="BG890"/>
  <c r="BF890"/>
  <c r="BE890"/>
  <c r="BD890"/>
  <c r="AX890"/>
  <c r="AW890"/>
  <c r="AV890"/>
  <c r="AU890"/>
  <c r="AT890"/>
  <c r="AS890"/>
  <c r="AR890"/>
  <c r="AQ890"/>
  <c r="AP890"/>
  <c r="AO890"/>
  <c r="AI890"/>
  <c r="AH890"/>
  <c r="AG890"/>
  <c r="AF890"/>
  <c r="AE890"/>
  <c r="AD890"/>
  <c r="AC890"/>
  <c r="AB890"/>
  <c r="AA890"/>
  <c r="Z890"/>
  <c r="T890"/>
  <c r="S890"/>
  <c r="R890"/>
  <c r="Q890"/>
  <c r="P890"/>
  <c r="O890"/>
  <c r="N890"/>
  <c r="M890"/>
  <c r="L890"/>
  <c r="K890"/>
  <c r="J890"/>
  <c r="I890"/>
  <c r="H890"/>
  <c r="G890"/>
  <c r="F890"/>
  <c r="E890"/>
  <c r="D890"/>
  <c r="C890"/>
  <c r="A890"/>
  <c r="BX889"/>
  <c r="BW889"/>
  <c r="BV889"/>
  <c r="BU889"/>
  <c r="BT889"/>
  <c r="BS889"/>
  <c r="BR889"/>
  <c r="BQ889"/>
  <c r="BP889"/>
  <c r="BO889"/>
  <c r="BN889"/>
  <c r="BM889"/>
  <c r="BL889"/>
  <c r="BK889"/>
  <c r="BJ889"/>
  <c r="BI889"/>
  <c r="BH889"/>
  <c r="BG889"/>
  <c r="BF889"/>
  <c r="BE889"/>
  <c r="BD889"/>
  <c r="AX889"/>
  <c r="AW889"/>
  <c r="AV889"/>
  <c r="AU889"/>
  <c r="AT889"/>
  <c r="AS889"/>
  <c r="AR889"/>
  <c r="AQ889"/>
  <c r="AP889"/>
  <c r="AO889"/>
  <c r="AI889"/>
  <c r="AH889"/>
  <c r="AG889"/>
  <c r="AF889"/>
  <c r="AE889"/>
  <c r="AD889"/>
  <c r="AC889"/>
  <c r="AB889"/>
  <c r="AA889"/>
  <c r="Z889"/>
  <c r="T889"/>
  <c r="S889"/>
  <c r="R889"/>
  <c r="Q889"/>
  <c r="P889"/>
  <c r="O889"/>
  <c r="N889"/>
  <c r="M889"/>
  <c r="L889"/>
  <c r="K889"/>
  <c r="J889"/>
  <c r="I889"/>
  <c r="H889"/>
  <c r="G889"/>
  <c r="F889"/>
  <c r="E889"/>
  <c r="D889"/>
  <c r="C889"/>
  <c r="A889"/>
  <c r="BX888"/>
  <c r="BW888"/>
  <c r="BV888"/>
  <c r="BU888"/>
  <c r="BT888"/>
  <c r="BS888"/>
  <c r="BR888"/>
  <c r="BQ888"/>
  <c r="BP888"/>
  <c r="BO888"/>
  <c r="BN888"/>
  <c r="BM888"/>
  <c r="BL888"/>
  <c r="BK888"/>
  <c r="BJ888"/>
  <c r="BI888"/>
  <c r="BH888"/>
  <c r="BG888"/>
  <c r="BF888"/>
  <c r="BE888"/>
  <c r="BD888"/>
  <c r="AX888"/>
  <c r="AW888"/>
  <c r="AV888"/>
  <c r="AU888"/>
  <c r="AT888"/>
  <c r="AS888"/>
  <c r="AR888"/>
  <c r="AQ888"/>
  <c r="AP888"/>
  <c r="AO888"/>
  <c r="AI888"/>
  <c r="AH888"/>
  <c r="AG888"/>
  <c r="AF888"/>
  <c r="AE888"/>
  <c r="AD888"/>
  <c r="AC888"/>
  <c r="AB888"/>
  <c r="AA888"/>
  <c r="Z888"/>
  <c r="T888"/>
  <c r="S888"/>
  <c r="R888"/>
  <c r="Q888"/>
  <c r="P888"/>
  <c r="O888"/>
  <c r="N888"/>
  <c r="M888"/>
  <c r="L888"/>
  <c r="K888"/>
  <c r="J888"/>
  <c r="I888"/>
  <c r="H888"/>
  <c r="G888"/>
  <c r="F888"/>
  <c r="E888"/>
  <c r="D888"/>
  <c r="C888"/>
  <c r="A888"/>
  <c r="BX887"/>
  <c r="BW887"/>
  <c r="BV887"/>
  <c r="BU887"/>
  <c r="BT887"/>
  <c r="BS887"/>
  <c r="BR887"/>
  <c r="BQ887"/>
  <c r="BP887"/>
  <c r="BO887"/>
  <c r="BN887"/>
  <c r="BM887"/>
  <c r="BL887"/>
  <c r="BK887"/>
  <c r="BJ887"/>
  <c r="BI887"/>
  <c r="BH887"/>
  <c r="BG887"/>
  <c r="BF887"/>
  <c r="BE887"/>
  <c r="BD887"/>
  <c r="AX887"/>
  <c r="AW887"/>
  <c r="AV887"/>
  <c r="AU887"/>
  <c r="AT887"/>
  <c r="AS887"/>
  <c r="AR887"/>
  <c r="AQ887"/>
  <c r="AP887"/>
  <c r="AO887"/>
  <c r="AI887"/>
  <c r="AH887"/>
  <c r="AG887"/>
  <c r="AF887"/>
  <c r="AE887"/>
  <c r="AD887"/>
  <c r="AC887"/>
  <c r="AB887"/>
  <c r="AA887"/>
  <c r="Z887"/>
  <c r="T887"/>
  <c r="S887"/>
  <c r="R887"/>
  <c r="Q887"/>
  <c r="P887"/>
  <c r="O887"/>
  <c r="N887"/>
  <c r="M887"/>
  <c r="L887"/>
  <c r="K887"/>
  <c r="J887"/>
  <c r="I887"/>
  <c r="H887"/>
  <c r="G887"/>
  <c r="F887"/>
  <c r="E887"/>
  <c r="D887"/>
  <c r="C887"/>
  <c r="A887"/>
  <c r="BX886"/>
  <c r="BW886"/>
  <c r="BV886"/>
  <c r="BU886"/>
  <c r="BT886"/>
  <c r="BS886"/>
  <c r="BR886"/>
  <c r="BQ886"/>
  <c r="BP886"/>
  <c r="BO886"/>
  <c r="BN886"/>
  <c r="BM886"/>
  <c r="BL886"/>
  <c r="BK886"/>
  <c r="BJ886"/>
  <c r="BI886"/>
  <c r="BH886"/>
  <c r="BG886"/>
  <c r="BF886"/>
  <c r="BE886"/>
  <c r="BD886"/>
  <c r="AX886"/>
  <c r="AW886"/>
  <c r="AV886"/>
  <c r="AU886"/>
  <c r="AT886"/>
  <c r="AS886"/>
  <c r="AR886"/>
  <c r="AQ886"/>
  <c r="AP886"/>
  <c r="AO886"/>
  <c r="AI886"/>
  <c r="AH886"/>
  <c r="AG886"/>
  <c r="AF886"/>
  <c r="AE886"/>
  <c r="AD886"/>
  <c r="AC886"/>
  <c r="AB886"/>
  <c r="AA886"/>
  <c r="Z886"/>
  <c r="T886"/>
  <c r="S886"/>
  <c r="R886"/>
  <c r="Q886"/>
  <c r="P886"/>
  <c r="O886"/>
  <c r="N886"/>
  <c r="M886"/>
  <c r="L886"/>
  <c r="K886"/>
  <c r="J886"/>
  <c r="I886"/>
  <c r="H886"/>
  <c r="G886"/>
  <c r="F886"/>
  <c r="E886"/>
  <c r="D886"/>
  <c r="C886"/>
  <c r="A886"/>
  <c r="BX885"/>
  <c r="BW885"/>
  <c r="BV885"/>
  <c r="BU885"/>
  <c r="BT885"/>
  <c r="BS885"/>
  <c r="BR885"/>
  <c r="BQ885"/>
  <c r="BP885"/>
  <c r="BO885"/>
  <c r="BN885"/>
  <c r="BM885"/>
  <c r="BL885"/>
  <c r="BK885"/>
  <c r="BJ885"/>
  <c r="BI885"/>
  <c r="BH885"/>
  <c r="BG885"/>
  <c r="BF885"/>
  <c r="BE885"/>
  <c r="BD885"/>
  <c r="AX885"/>
  <c r="AW885"/>
  <c r="AV885"/>
  <c r="AU885"/>
  <c r="AT885"/>
  <c r="AS885"/>
  <c r="AR885"/>
  <c r="AQ885"/>
  <c r="AP885"/>
  <c r="AO885"/>
  <c r="AI885"/>
  <c r="AH885"/>
  <c r="AG885"/>
  <c r="AF885"/>
  <c r="AE885"/>
  <c r="AD885"/>
  <c r="AC885"/>
  <c r="AB885"/>
  <c r="AA885"/>
  <c r="Z885"/>
  <c r="T885"/>
  <c r="S885"/>
  <c r="R885"/>
  <c r="Q885"/>
  <c r="P885"/>
  <c r="O885"/>
  <c r="N885"/>
  <c r="M885"/>
  <c r="L885"/>
  <c r="K885"/>
  <c r="J885"/>
  <c r="I885"/>
  <c r="H885"/>
  <c r="G885"/>
  <c r="F885"/>
  <c r="E885"/>
  <c r="D885"/>
  <c r="C885"/>
  <c r="A885"/>
  <c r="BX884"/>
  <c r="BW884"/>
  <c r="BV884"/>
  <c r="BU884"/>
  <c r="BT884"/>
  <c r="BS884"/>
  <c r="BR884"/>
  <c r="BQ884"/>
  <c r="BP884"/>
  <c r="BO884"/>
  <c r="BN884"/>
  <c r="BM884"/>
  <c r="BL884"/>
  <c r="BK884"/>
  <c r="BJ884"/>
  <c r="BI884"/>
  <c r="BH884"/>
  <c r="BG884"/>
  <c r="BF884"/>
  <c r="BE884"/>
  <c r="BD884"/>
  <c r="AX884"/>
  <c r="AW884"/>
  <c r="AV884"/>
  <c r="AU884"/>
  <c r="AT884"/>
  <c r="AS884"/>
  <c r="AR884"/>
  <c r="AQ884"/>
  <c r="AP884"/>
  <c r="AO884"/>
  <c r="AI884"/>
  <c r="AH884"/>
  <c r="AG884"/>
  <c r="AF884"/>
  <c r="AE884"/>
  <c r="AD884"/>
  <c r="AC884"/>
  <c r="AB884"/>
  <c r="AA884"/>
  <c r="Z884"/>
  <c r="T884"/>
  <c r="S884"/>
  <c r="R884"/>
  <c r="Q884"/>
  <c r="P884"/>
  <c r="O884"/>
  <c r="N884"/>
  <c r="M884"/>
  <c r="L884"/>
  <c r="K884"/>
  <c r="J884"/>
  <c r="I884"/>
  <c r="H884"/>
  <c r="G884"/>
  <c r="F884"/>
  <c r="E884"/>
  <c r="D884"/>
  <c r="C884"/>
  <c r="A884"/>
  <c r="BX883"/>
  <c r="BW883"/>
  <c r="BV883"/>
  <c r="BU883"/>
  <c r="BT883"/>
  <c r="BS883"/>
  <c r="BR883"/>
  <c r="BQ883"/>
  <c r="BP883"/>
  <c r="BO883"/>
  <c r="BN883"/>
  <c r="BM883"/>
  <c r="BL883"/>
  <c r="BK883"/>
  <c r="BJ883"/>
  <c r="BI883"/>
  <c r="BH883"/>
  <c r="BG883"/>
  <c r="BF883"/>
  <c r="BE883"/>
  <c r="BD883"/>
  <c r="AX883"/>
  <c r="AW883"/>
  <c r="AV883"/>
  <c r="AU883"/>
  <c r="AT883"/>
  <c r="AS883"/>
  <c r="AR883"/>
  <c r="AQ883"/>
  <c r="AP883"/>
  <c r="AO883"/>
  <c r="AI883"/>
  <c r="AH883"/>
  <c r="AG883"/>
  <c r="AF883"/>
  <c r="AE883"/>
  <c r="AD883"/>
  <c r="AC883"/>
  <c r="AB883"/>
  <c r="AA883"/>
  <c r="Z883"/>
  <c r="T883"/>
  <c r="S883"/>
  <c r="R883"/>
  <c r="Q883"/>
  <c r="P883"/>
  <c r="O883"/>
  <c r="N883"/>
  <c r="M883"/>
  <c r="L883"/>
  <c r="K883"/>
  <c r="J883"/>
  <c r="I883"/>
  <c r="H883"/>
  <c r="G883"/>
  <c r="F883"/>
  <c r="E883"/>
  <c r="D883"/>
  <c r="C883"/>
  <c r="A883"/>
  <c r="BX882"/>
  <c r="BW882"/>
  <c r="BV882"/>
  <c r="BU882"/>
  <c r="BT882"/>
  <c r="BS882"/>
  <c r="BR882"/>
  <c r="BQ882"/>
  <c r="BP882"/>
  <c r="BO882"/>
  <c r="BN882"/>
  <c r="BM882"/>
  <c r="BL882"/>
  <c r="BK882"/>
  <c r="BJ882"/>
  <c r="BI882"/>
  <c r="BH882"/>
  <c r="BG882"/>
  <c r="BF882"/>
  <c r="BE882"/>
  <c r="BD882"/>
  <c r="AX882"/>
  <c r="AW882"/>
  <c r="AV882"/>
  <c r="AU882"/>
  <c r="AT882"/>
  <c r="AS882"/>
  <c r="AR882"/>
  <c r="AQ882"/>
  <c r="AP882"/>
  <c r="AO882"/>
  <c r="AI882"/>
  <c r="AH882"/>
  <c r="AG882"/>
  <c r="AF882"/>
  <c r="AE882"/>
  <c r="AD882"/>
  <c r="AC882"/>
  <c r="AB882"/>
  <c r="AA882"/>
  <c r="Z882"/>
  <c r="T882"/>
  <c r="S882"/>
  <c r="R882"/>
  <c r="Q882"/>
  <c r="P882"/>
  <c r="O882"/>
  <c r="N882"/>
  <c r="M882"/>
  <c r="L882"/>
  <c r="K882"/>
  <c r="J882"/>
  <c r="I882"/>
  <c r="H882"/>
  <c r="G882"/>
  <c r="F882"/>
  <c r="E882"/>
  <c r="D882"/>
  <c r="C882"/>
  <c r="A882"/>
  <c r="BX881"/>
  <c r="BW881"/>
  <c r="BV881"/>
  <c r="BU881"/>
  <c r="BT881"/>
  <c r="BS881"/>
  <c r="BR881"/>
  <c r="BQ881"/>
  <c r="BP881"/>
  <c r="BO881"/>
  <c r="BN881"/>
  <c r="BM881"/>
  <c r="BL881"/>
  <c r="BK881"/>
  <c r="BJ881"/>
  <c r="BI881"/>
  <c r="BH881"/>
  <c r="BG881"/>
  <c r="BF881"/>
  <c r="BE881"/>
  <c r="BD881"/>
  <c r="AX881"/>
  <c r="AW881"/>
  <c r="AV881"/>
  <c r="AU881"/>
  <c r="AT881"/>
  <c r="AS881"/>
  <c r="AR881"/>
  <c r="AQ881"/>
  <c r="AP881"/>
  <c r="AO881"/>
  <c r="AI881"/>
  <c r="AH881"/>
  <c r="AG881"/>
  <c r="AF881"/>
  <c r="AE881"/>
  <c r="AD881"/>
  <c r="AC881"/>
  <c r="AB881"/>
  <c r="AA881"/>
  <c r="Z881"/>
  <c r="T881"/>
  <c r="S881"/>
  <c r="R881"/>
  <c r="Q881"/>
  <c r="P881"/>
  <c r="O881"/>
  <c r="N881"/>
  <c r="M881"/>
  <c r="L881"/>
  <c r="K881"/>
  <c r="J881"/>
  <c r="I881"/>
  <c r="H881"/>
  <c r="G881"/>
  <c r="F881"/>
  <c r="E881"/>
  <c r="D881"/>
  <c r="C881"/>
  <c r="A881"/>
  <c r="BX880"/>
  <c r="BW880"/>
  <c r="BV880"/>
  <c r="BU880"/>
  <c r="BT880"/>
  <c r="BS880"/>
  <c r="BR880"/>
  <c r="BQ880"/>
  <c r="BP880"/>
  <c r="BO880"/>
  <c r="BN880"/>
  <c r="BM880"/>
  <c r="BL880"/>
  <c r="BK880"/>
  <c r="BJ880"/>
  <c r="BI880"/>
  <c r="BH880"/>
  <c r="BG880"/>
  <c r="BF880"/>
  <c r="BE880"/>
  <c r="BD880"/>
  <c r="AX880"/>
  <c r="AW880"/>
  <c r="AV880"/>
  <c r="AU880"/>
  <c r="AT880"/>
  <c r="AS880"/>
  <c r="AR880"/>
  <c r="AQ880"/>
  <c r="AP880"/>
  <c r="AO880"/>
  <c r="AI880"/>
  <c r="AH880"/>
  <c r="AG880"/>
  <c r="AF880"/>
  <c r="AE880"/>
  <c r="AD880"/>
  <c r="AC880"/>
  <c r="AB880"/>
  <c r="AA880"/>
  <c r="Z880"/>
  <c r="T880"/>
  <c r="S880"/>
  <c r="R880"/>
  <c r="Q880"/>
  <c r="P880"/>
  <c r="O880"/>
  <c r="N880"/>
  <c r="M880"/>
  <c r="L880"/>
  <c r="K880"/>
  <c r="J880"/>
  <c r="I880"/>
  <c r="H880"/>
  <c r="G880"/>
  <c r="F880"/>
  <c r="E880"/>
  <c r="D880"/>
  <c r="C880"/>
  <c r="A880"/>
  <c r="BX879"/>
  <c r="BW879"/>
  <c r="BV879"/>
  <c r="BU879"/>
  <c r="BT879"/>
  <c r="BS879"/>
  <c r="BR879"/>
  <c r="BQ879"/>
  <c r="BP879"/>
  <c r="BO879"/>
  <c r="BN879"/>
  <c r="BM879"/>
  <c r="BL879"/>
  <c r="BK879"/>
  <c r="BJ879"/>
  <c r="BI879"/>
  <c r="BH879"/>
  <c r="BG879"/>
  <c r="BF879"/>
  <c r="BE879"/>
  <c r="BD879"/>
  <c r="AX879"/>
  <c r="AW879"/>
  <c r="AV879"/>
  <c r="AU879"/>
  <c r="AT879"/>
  <c r="AS879"/>
  <c r="AR879"/>
  <c r="AQ879"/>
  <c r="AP879"/>
  <c r="AO879"/>
  <c r="AI879"/>
  <c r="AH879"/>
  <c r="AG879"/>
  <c r="AF879"/>
  <c r="AE879"/>
  <c r="AD879"/>
  <c r="AC879"/>
  <c r="AB879"/>
  <c r="AA879"/>
  <c r="Z879"/>
  <c r="T879"/>
  <c r="S879"/>
  <c r="R879"/>
  <c r="Q879"/>
  <c r="P879"/>
  <c r="O879"/>
  <c r="N879"/>
  <c r="M879"/>
  <c r="L879"/>
  <c r="K879"/>
  <c r="J879"/>
  <c r="I879"/>
  <c r="H879"/>
  <c r="G879"/>
  <c r="F879"/>
  <c r="E879"/>
  <c r="D879"/>
  <c r="C879"/>
  <c r="A879"/>
  <c r="BX878"/>
  <c r="BW878"/>
  <c r="BV878"/>
  <c r="BU878"/>
  <c r="BT878"/>
  <c r="BS878"/>
  <c r="BR878"/>
  <c r="BQ878"/>
  <c r="BP878"/>
  <c r="BO878"/>
  <c r="BN878"/>
  <c r="BM878"/>
  <c r="BL878"/>
  <c r="BK878"/>
  <c r="BJ878"/>
  <c r="BI878"/>
  <c r="BH878"/>
  <c r="BG878"/>
  <c r="BF878"/>
  <c r="BE878"/>
  <c r="BD878"/>
  <c r="AX878"/>
  <c r="AW878"/>
  <c r="AV878"/>
  <c r="AU878"/>
  <c r="AT878"/>
  <c r="AS878"/>
  <c r="AR878"/>
  <c r="AQ878"/>
  <c r="AP878"/>
  <c r="AO878"/>
  <c r="AI878"/>
  <c r="AH878"/>
  <c r="AG878"/>
  <c r="AF878"/>
  <c r="AE878"/>
  <c r="AD878"/>
  <c r="AC878"/>
  <c r="AB878"/>
  <c r="AA878"/>
  <c r="Z878"/>
  <c r="T878"/>
  <c r="S878"/>
  <c r="R878"/>
  <c r="Q878"/>
  <c r="P878"/>
  <c r="O878"/>
  <c r="N878"/>
  <c r="M878"/>
  <c r="L878"/>
  <c r="K878"/>
  <c r="J878"/>
  <c r="I878"/>
  <c r="H878"/>
  <c r="G878"/>
  <c r="F878"/>
  <c r="E878"/>
  <c r="D878"/>
  <c r="C878"/>
  <c r="A878"/>
  <c r="BX877"/>
  <c r="BW877"/>
  <c r="BV877"/>
  <c r="BU877"/>
  <c r="BT877"/>
  <c r="BS877"/>
  <c r="BR877"/>
  <c r="BQ877"/>
  <c r="BP877"/>
  <c r="BO877"/>
  <c r="BN877"/>
  <c r="BM877"/>
  <c r="BL877"/>
  <c r="BK877"/>
  <c r="BJ877"/>
  <c r="BI877"/>
  <c r="BH877"/>
  <c r="BG877"/>
  <c r="BF877"/>
  <c r="BE877"/>
  <c r="BD877"/>
  <c r="AX877"/>
  <c r="AW877"/>
  <c r="AV877"/>
  <c r="AU877"/>
  <c r="AT877"/>
  <c r="AS877"/>
  <c r="AR877"/>
  <c r="AQ877"/>
  <c r="AP877"/>
  <c r="AO877"/>
  <c r="AI877"/>
  <c r="AH877"/>
  <c r="AG877"/>
  <c r="AF877"/>
  <c r="AE877"/>
  <c r="AD877"/>
  <c r="AC877"/>
  <c r="AB877"/>
  <c r="AA877"/>
  <c r="Z877"/>
  <c r="T877"/>
  <c r="S877"/>
  <c r="R877"/>
  <c r="Q877"/>
  <c r="P877"/>
  <c r="O877"/>
  <c r="N877"/>
  <c r="M877"/>
  <c r="L877"/>
  <c r="K877"/>
  <c r="J877"/>
  <c r="I877"/>
  <c r="H877"/>
  <c r="G877"/>
  <c r="F877"/>
  <c r="E877"/>
  <c r="D877"/>
  <c r="C877"/>
  <c r="A877"/>
  <c r="BX876"/>
  <c r="BW876"/>
  <c r="BV876"/>
  <c r="BU876"/>
  <c r="BT876"/>
  <c r="BS876"/>
  <c r="BR876"/>
  <c r="BQ876"/>
  <c r="BP876"/>
  <c r="BO876"/>
  <c r="BN876"/>
  <c r="BM876"/>
  <c r="BL876"/>
  <c r="BK876"/>
  <c r="BJ876"/>
  <c r="BI876"/>
  <c r="BH876"/>
  <c r="BG876"/>
  <c r="BF876"/>
  <c r="BE876"/>
  <c r="BD876"/>
  <c r="AX876"/>
  <c r="AW876"/>
  <c r="AV876"/>
  <c r="AU876"/>
  <c r="AT876"/>
  <c r="AS876"/>
  <c r="AR876"/>
  <c r="AQ876"/>
  <c r="AP876"/>
  <c r="AO876"/>
  <c r="AI876"/>
  <c r="AH876"/>
  <c r="AG876"/>
  <c r="AF876"/>
  <c r="AE876"/>
  <c r="AD876"/>
  <c r="AC876"/>
  <c r="AB876"/>
  <c r="AA876"/>
  <c r="Z876"/>
  <c r="T876"/>
  <c r="S876"/>
  <c r="R876"/>
  <c r="Q876"/>
  <c r="P876"/>
  <c r="O876"/>
  <c r="N876"/>
  <c r="M876"/>
  <c r="L876"/>
  <c r="K876"/>
  <c r="J876"/>
  <c r="I876"/>
  <c r="H876"/>
  <c r="G876"/>
  <c r="F876"/>
  <c r="E876"/>
  <c r="D876"/>
  <c r="C876"/>
  <c r="A876"/>
  <c r="BX875"/>
  <c r="BW875"/>
  <c r="BV875"/>
  <c r="BU875"/>
  <c r="BT875"/>
  <c r="BS875"/>
  <c r="BR875"/>
  <c r="BQ875"/>
  <c r="BP875"/>
  <c r="BO875"/>
  <c r="BN875"/>
  <c r="BM875"/>
  <c r="BL875"/>
  <c r="BK875"/>
  <c r="BJ875"/>
  <c r="BI875"/>
  <c r="BH875"/>
  <c r="BG875"/>
  <c r="BF875"/>
  <c r="BE875"/>
  <c r="BD875"/>
  <c r="AX875"/>
  <c r="AW875"/>
  <c r="AV875"/>
  <c r="AU875"/>
  <c r="AT875"/>
  <c r="AS875"/>
  <c r="AR875"/>
  <c r="AQ875"/>
  <c r="AP875"/>
  <c r="AO875"/>
  <c r="AI875"/>
  <c r="AH875"/>
  <c r="AG875"/>
  <c r="AF875"/>
  <c r="AE875"/>
  <c r="AD875"/>
  <c r="AC875"/>
  <c r="AB875"/>
  <c r="AA875"/>
  <c r="Z875"/>
  <c r="T875"/>
  <c r="S875"/>
  <c r="R875"/>
  <c r="Q875"/>
  <c r="P875"/>
  <c r="O875"/>
  <c r="N875"/>
  <c r="M875"/>
  <c r="L875"/>
  <c r="K875"/>
  <c r="J875"/>
  <c r="I875"/>
  <c r="H875"/>
  <c r="G875"/>
  <c r="F875"/>
  <c r="E875"/>
  <c r="D875"/>
  <c r="C875"/>
  <c r="A875"/>
  <c r="BX874"/>
  <c r="BW874"/>
  <c r="BV874"/>
  <c r="BU874"/>
  <c r="BT874"/>
  <c r="BS874"/>
  <c r="BR874"/>
  <c r="BQ874"/>
  <c r="BP874"/>
  <c r="BO874"/>
  <c r="BN874"/>
  <c r="BM874"/>
  <c r="BL874"/>
  <c r="BK874"/>
  <c r="BJ874"/>
  <c r="BI874"/>
  <c r="BH874"/>
  <c r="BG874"/>
  <c r="BF874"/>
  <c r="BE874"/>
  <c r="BD874"/>
  <c r="AX874"/>
  <c r="AW874"/>
  <c r="AV874"/>
  <c r="AU874"/>
  <c r="AT874"/>
  <c r="AS874"/>
  <c r="AR874"/>
  <c r="AQ874"/>
  <c r="AP874"/>
  <c r="AO874"/>
  <c r="AI874"/>
  <c r="AH874"/>
  <c r="AG874"/>
  <c r="AF874"/>
  <c r="AE874"/>
  <c r="AD874"/>
  <c r="AC874"/>
  <c r="AB874"/>
  <c r="AA874"/>
  <c r="Z874"/>
  <c r="T874"/>
  <c r="S874"/>
  <c r="R874"/>
  <c r="Q874"/>
  <c r="P874"/>
  <c r="O874"/>
  <c r="N874"/>
  <c r="M874"/>
  <c r="L874"/>
  <c r="K874"/>
  <c r="J874"/>
  <c r="I874"/>
  <c r="H874"/>
  <c r="G874"/>
  <c r="F874"/>
  <c r="E874"/>
  <c r="D874"/>
  <c r="C874"/>
  <c r="A874"/>
  <c r="BX873"/>
  <c r="BW873"/>
  <c r="BV873"/>
  <c r="BU873"/>
  <c r="BT873"/>
  <c r="BS873"/>
  <c r="BR873"/>
  <c r="BQ873"/>
  <c r="BP873"/>
  <c r="BO873"/>
  <c r="BN873"/>
  <c r="BM873"/>
  <c r="BL873"/>
  <c r="BK873"/>
  <c r="BJ873"/>
  <c r="BI873"/>
  <c r="BH873"/>
  <c r="BG873"/>
  <c r="BF873"/>
  <c r="BE873"/>
  <c r="BD873"/>
  <c r="AX873"/>
  <c r="AW873"/>
  <c r="AV873"/>
  <c r="AU873"/>
  <c r="AT873"/>
  <c r="AS873"/>
  <c r="AR873"/>
  <c r="AQ873"/>
  <c r="AP873"/>
  <c r="AO873"/>
  <c r="AI873"/>
  <c r="AH873"/>
  <c r="AG873"/>
  <c r="AF873"/>
  <c r="AE873"/>
  <c r="AD873"/>
  <c r="AC873"/>
  <c r="AB873"/>
  <c r="AA873"/>
  <c r="Z873"/>
  <c r="T873"/>
  <c r="S873"/>
  <c r="R873"/>
  <c r="Q873"/>
  <c r="P873"/>
  <c r="O873"/>
  <c r="N873"/>
  <c r="M873"/>
  <c r="L873"/>
  <c r="K873"/>
  <c r="J873"/>
  <c r="I873"/>
  <c r="H873"/>
  <c r="G873"/>
  <c r="F873"/>
  <c r="E873"/>
  <c r="D873"/>
  <c r="C873"/>
  <c r="A873"/>
  <c r="BX872"/>
  <c r="BW872"/>
  <c r="BV872"/>
  <c r="BU872"/>
  <c r="BT872"/>
  <c r="BS872"/>
  <c r="BR872"/>
  <c r="BQ872"/>
  <c r="BP872"/>
  <c r="BO872"/>
  <c r="BN872"/>
  <c r="BM872"/>
  <c r="BL872"/>
  <c r="BK872"/>
  <c r="BJ872"/>
  <c r="BI872"/>
  <c r="BH872"/>
  <c r="BG872"/>
  <c r="BF872"/>
  <c r="BE872"/>
  <c r="BD872"/>
  <c r="AX872"/>
  <c r="AW872"/>
  <c r="AV872"/>
  <c r="AU872"/>
  <c r="AT872"/>
  <c r="AS872"/>
  <c r="AR872"/>
  <c r="AQ872"/>
  <c r="AP872"/>
  <c r="AO872"/>
  <c r="AI872"/>
  <c r="AH872"/>
  <c r="AG872"/>
  <c r="AF872"/>
  <c r="AE872"/>
  <c r="AD872"/>
  <c r="AC872"/>
  <c r="AB872"/>
  <c r="AA872"/>
  <c r="Z872"/>
  <c r="T872"/>
  <c r="S872"/>
  <c r="R872"/>
  <c r="Q872"/>
  <c r="P872"/>
  <c r="O872"/>
  <c r="N872"/>
  <c r="M872"/>
  <c r="L872"/>
  <c r="K872"/>
  <c r="J872"/>
  <c r="I872"/>
  <c r="H872"/>
  <c r="G872"/>
  <c r="F872"/>
  <c r="E872"/>
  <c r="D872"/>
  <c r="C872"/>
  <c r="A872"/>
  <c r="BX871"/>
  <c r="BW871"/>
  <c r="BV871"/>
  <c r="BU871"/>
  <c r="BT871"/>
  <c r="BS871"/>
  <c r="BR871"/>
  <c r="BQ871"/>
  <c r="BP871"/>
  <c r="BO871"/>
  <c r="BN871"/>
  <c r="BM871"/>
  <c r="BL871"/>
  <c r="BK871"/>
  <c r="BJ871"/>
  <c r="BI871"/>
  <c r="BH871"/>
  <c r="BG871"/>
  <c r="BF871"/>
  <c r="BE871"/>
  <c r="BD871"/>
  <c r="AX871"/>
  <c r="AW871"/>
  <c r="AV871"/>
  <c r="AU871"/>
  <c r="AT871"/>
  <c r="AS871"/>
  <c r="AR871"/>
  <c r="AQ871"/>
  <c r="AP871"/>
  <c r="AO871"/>
  <c r="AI871"/>
  <c r="AH871"/>
  <c r="AG871"/>
  <c r="AF871"/>
  <c r="AE871"/>
  <c r="AD871"/>
  <c r="AC871"/>
  <c r="AB871"/>
  <c r="AA871"/>
  <c r="Z871"/>
  <c r="T871"/>
  <c r="S871"/>
  <c r="R871"/>
  <c r="Q871"/>
  <c r="P871"/>
  <c r="O871"/>
  <c r="N871"/>
  <c r="M871"/>
  <c r="L871"/>
  <c r="K871"/>
  <c r="J871"/>
  <c r="I871"/>
  <c r="H871"/>
  <c r="G871"/>
  <c r="F871"/>
  <c r="E871"/>
  <c r="D871"/>
  <c r="C871"/>
  <c r="A871"/>
  <c r="BX870"/>
  <c r="BW870"/>
  <c r="BV870"/>
  <c r="BU870"/>
  <c r="BT870"/>
  <c r="BS870"/>
  <c r="BR870"/>
  <c r="BQ870"/>
  <c r="BP870"/>
  <c r="BO870"/>
  <c r="BN870"/>
  <c r="BM870"/>
  <c r="BL870"/>
  <c r="BK870"/>
  <c r="BJ870"/>
  <c r="BI870"/>
  <c r="BH870"/>
  <c r="BG870"/>
  <c r="BF870"/>
  <c r="BE870"/>
  <c r="BD870"/>
  <c r="AX870"/>
  <c r="AW870"/>
  <c r="AV870"/>
  <c r="AU870"/>
  <c r="AT870"/>
  <c r="AS870"/>
  <c r="AR870"/>
  <c r="AQ870"/>
  <c r="AP870"/>
  <c r="AO870"/>
  <c r="AI870"/>
  <c r="AH870"/>
  <c r="AG870"/>
  <c r="AF870"/>
  <c r="AE870"/>
  <c r="AD870"/>
  <c r="AC870"/>
  <c r="AB870"/>
  <c r="AA870"/>
  <c r="Z870"/>
  <c r="T870"/>
  <c r="S870"/>
  <c r="R870"/>
  <c r="Q870"/>
  <c r="P870"/>
  <c r="O870"/>
  <c r="N870"/>
  <c r="M870"/>
  <c r="L870"/>
  <c r="K870"/>
  <c r="J870"/>
  <c r="I870"/>
  <c r="H870"/>
  <c r="G870"/>
  <c r="F870"/>
  <c r="E870"/>
  <c r="D870"/>
  <c r="C870"/>
  <c r="A870"/>
  <c r="BX869"/>
  <c r="BW869"/>
  <c r="BV869"/>
  <c r="BU869"/>
  <c r="BT869"/>
  <c r="BS869"/>
  <c r="BR869"/>
  <c r="BQ869"/>
  <c r="BP869"/>
  <c r="BO869"/>
  <c r="BN869"/>
  <c r="BM869"/>
  <c r="BL869"/>
  <c r="BK869"/>
  <c r="BJ869"/>
  <c r="BI869"/>
  <c r="BH869"/>
  <c r="BG869"/>
  <c r="BF869"/>
  <c r="BE869"/>
  <c r="BD869"/>
  <c r="AX869"/>
  <c r="AW869"/>
  <c r="AV869"/>
  <c r="AU869"/>
  <c r="AT869"/>
  <c r="AS869"/>
  <c r="AR869"/>
  <c r="AQ869"/>
  <c r="AP869"/>
  <c r="AO869"/>
  <c r="AI869"/>
  <c r="AH869"/>
  <c r="AG869"/>
  <c r="AF869"/>
  <c r="AE869"/>
  <c r="AD869"/>
  <c r="AC869"/>
  <c r="AB869"/>
  <c r="AA869"/>
  <c r="Z869"/>
  <c r="T869"/>
  <c r="S869"/>
  <c r="R869"/>
  <c r="Q869"/>
  <c r="P869"/>
  <c r="O869"/>
  <c r="N869"/>
  <c r="M869"/>
  <c r="L869"/>
  <c r="K869"/>
  <c r="J869"/>
  <c r="I869"/>
  <c r="H869"/>
  <c r="G869"/>
  <c r="F869"/>
  <c r="E869"/>
  <c r="D869"/>
  <c r="C869"/>
  <c r="A869"/>
  <c r="BX868"/>
  <c r="BW868"/>
  <c r="BV868"/>
  <c r="BU868"/>
  <c r="BT868"/>
  <c r="BS868"/>
  <c r="BR868"/>
  <c r="BQ868"/>
  <c r="BP868"/>
  <c r="BO868"/>
  <c r="BN868"/>
  <c r="BM868"/>
  <c r="BL868"/>
  <c r="BK868"/>
  <c r="BJ868"/>
  <c r="BI868"/>
  <c r="BH868"/>
  <c r="BG868"/>
  <c r="BF868"/>
  <c r="BE868"/>
  <c r="BD868"/>
  <c r="AX868"/>
  <c r="AW868"/>
  <c r="AV868"/>
  <c r="AU868"/>
  <c r="AT868"/>
  <c r="AS868"/>
  <c r="AR868"/>
  <c r="AQ868"/>
  <c r="AP868"/>
  <c r="AO868"/>
  <c r="AI868"/>
  <c r="AH868"/>
  <c r="AG868"/>
  <c r="AF868"/>
  <c r="AE868"/>
  <c r="AD868"/>
  <c r="AC868"/>
  <c r="AB868"/>
  <c r="AA868"/>
  <c r="Z868"/>
  <c r="T868"/>
  <c r="S868"/>
  <c r="R868"/>
  <c r="Q868"/>
  <c r="P868"/>
  <c r="O868"/>
  <c r="N868"/>
  <c r="M868"/>
  <c r="L868"/>
  <c r="K868"/>
  <c r="J868"/>
  <c r="I868"/>
  <c r="H868"/>
  <c r="G868"/>
  <c r="F868"/>
  <c r="E868"/>
  <c r="D868"/>
  <c r="C868"/>
  <c r="A868"/>
  <c r="BX867"/>
  <c r="BW867"/>
  <c r="BV867"/>
  <c r="BU867"/>
  <c r="BT867"/>
  <c r="BS867"/>
  <c r="BR867"/>
  <c r="BQ867"/>
  <c r="BP867"/>
  <c r="BO867"/>
  <c r="BN867"/>
  <c r="BM867"/>
  <c r="BL867"/>
  <c r="BK867"/>
  <c r="BJ867"/>
  <c r="BI867"/>
  <c r="BH867"/>
  <c r="BG867"/>
  <c r="BF867"/>
  <c r="BE867"/>
  <c r="BD867"/>
  <c r="AX867"/>
  <c r="AW867"/>
  <c r="AV867"/>
  <c r="AU867"/>
  <c r="AT867"/>
  <c r="AS867"/>
  <c r="AR867"/>
  <c r="AQ867"/>
  <c r="AP867"/>
  <c r="AO867"/>
  <c r="AI867"/>
  <c r="AH867"/>
  <c r="AG867"/>
  <c r="AF867"/>
  <c r="AE867"/>
  <c r="AD867"/>
  <c r="AC867"/>
  <c r="AB867"/>
  <c r="AA867"/>
  <c r="Z867"/>
  <c r="T867"/>
  <c r="S867"/>
  <c r="R867"/>
  <c r="Q867"/>
  <c r="P867"/>
  <c r="O867"/>
  <c r="N867"/>
  <c r="M867"/>
  <c r="L867"/>
  <c r="K867"/>
  <c r="J867"/>
  <c r="I867"/>
  <c r="H867"/>
  <c r="G867"/>
  <c r="F867"/>
  <c r="E867"/>
  <c r="D867"/>
  <c r="C867"/>
  <c r="A867"/>
  <c r="BX866"/>
  <c r="BW866"/>
  <c r="BV866"/>
  <c r="BU866"/>
  <c r="BT866"/>
  <c r="BS866"/>
  <c r="BR866"/>
  <c r="BQ866"/>
  <c r="BP866"/>
  <c r="BO866"/>
  <c r="BN866"/>
  <c r="BM866"/>
  <c r="BL866"/>
  <c r="BK866"/>
  <c r="BJ866"/>
  <c r="BI866"/>
  <c r="BH866"/>
  <c r="BG866"/>
  <c r="BF866"/>
  <c r="BE866"/>
  <c r="BD866"/>
  <c r="AX866"/>
  <c r="AW866"/>
  <c r="AV866"/>
  <c r="AU866"/>
  <c r="AT866"/>
  <c r="AS866"/>
  <c r="AR866"/>
  <c r="AQ866"/>
  <c r="AP866"/>
  <c r="AO866"/>
  <c r="AI866"/>
  <c r="AH866"/>
  <c r="AG866"/>
  <c r="AF866"/>
  <c r="AE866"/>
  <c r="AD866"/>
  <c r="AC866"/>
  <c r="AB866"/>
  <c r="AA866"/>
  <c r="Z866"/>
  <c r="T866"/>
  <c r="S866"/>
  <c r="R866"/>
  <c r="Q866"/>
  <c r="P866"/>
  <c r="O866"/>
  <c r="N866"/>
  <c r="M866"/>
  <c r="L866"/>
  <c r="K866"/>
  <c r="J866"/>
  <c r="I866"/>
  <c r="H866"/>
  <c r="G866"/>
  <c r="F866"/>
  <c r="E866"/>
  <c r="D866"/>
  <c r="C866"/>
  <c r="A866"/>
  <c r="BX865"/>
  <c r="BW865"/>
  <c r="BV865"/>
  <c r="BU865"/>
  <c r="BT865"/>
  <c r="BS865"/>
  <c r="BR865"/>
  <c r="BQ865"/>
  <c r="BP865"/>
  <c r="BO865"/>
  <c r="BN865"/>
  <c r="BM865"/>
  <c r="BL865"/>
  <c r="BK865"/>
  <c r="BJ865"/>
  <c r="BI865"/>
  <c r="BH865"/>
  <c r="BG865"/>
  <c r="BF865"/>
  <c r="BE865"/>
  <c r="BD865"/>
  <c r="AX865"/>
  <c r="AW865"/>
  <c r="AV865"/>
  <c r="AU865"/>
  <c r="AT865"/>
  <c r="AS865"/>
  <c r="AR865"/>
  <c r="AQ865"/>
  <c r="AP865"/>
  <c r="AO865"/>
  <c r="AI865"/>
  <c r="AH865"/>
  <c r="AG865"/>
  <c r="AF865"/>
  <c r="AE865"/>
  <c r="AD865"/>
  <c r="AC865"/>
  <c r="AB865"/>
  <c r="AA865"/>
  <c r="Z865"/>
  <c r="T865"/>
  <c r="S865"/>
  <c r="R865"/>
  <c r="Q865"/>
  <c r="P865"/>
  <c r="O865"/>
  <c r="N865"/>
  <c r="M865"/>
  <c r="L865"/>
  <c r="K865"/>
  <c r="J865"/>
  <c r="I865"/>
  <c r="H865"/>
  <c r="G865"/>
  <c r="F865"/>
  <c r="E865"/>
  <c r="D865"/>
  <c r="C865"/>
  <c r="A865"/>
  <c r="BX864"/>
  <c r="BW864"/>
  <c r="BV864"/>
  <c r="BU864"/>
  <c r="BT864"/>
  <c r="BS864"/>
  <c r="BR864"/>
  <c r="BQ864"/>
  <c r="BP864"/>
  <c r="BO864"/>
  <c r="BN864"/>
  <c r="BM864"/>
  <c r="BL864"/>
  <c r="BK864"/>
  <c r="BJ864"/>
  <c r="BI864"/>
  <c r="BH864"/>
  <c r="BG864"/>
  <c r="BF864"/>
  <c r="BE864"/>
  <c r="BD864"/>
  <c r="AX864"/>
  <c r="AW864"/>
  <c r="AV864"/>
  <c r="AU864"/>
  <c r="AT864"/>
  <c r="AS864"/>
  <c r="AR864"/>
  <c r="AQ864"/>
  <c r="AP864"/>
  <c r="AO864"/>
  <c r="AI864"/>
  <c r="AH864"/>
  <c r="AG864"/>
  <c r="AF864"/>
  <c r="AE864"/>
  <c r="AD864"/>
  <c r="AC864"/>
  <c r="AB864"/>
  <c r="AA864"/>
  <c r="Z864"/>
  <c r="T864"/>
  <c r="S864"/>
  <c r="R864"/>
  <c r="Q864"/>
  <c r="P864"/>
  <c r="O864"/>
  <c r="N864"/>
  <c r="M864"/>
  <c r="L864"/>
  <c r="K864"/>
  <c r="J864"/>
  <c r="I864"/>
  <c r="H864"/>
  <c r="G864"/>
  <c r="F864"/>
  <c r="E864"/>
  <c r="D864"/>
  <c r="C864"/>
  <c r="A864"/>
  <c r="BX863"/>
  <c r="BW863"/>
  <c r="BV863"/>
  <c r="BU863"/>
  <c r="BT863"/>
  <c r="BS863"/>
  <c r="BR863"/>
  <c r="BQ863"/>
  <c r="BP863"/>
  <c r="BO863"/>
  <c r="BN863"/>
  <c r="BM863"/>
  <c r="BL863"/>
  <c r="BK863"/>
  <c r="BJ863"/>
  <c r="BI863"/>
  <c r="BH863"/>
  <c r="BG863"/>
  <c r="BF863"/>
  <c r="BE863"/>
  <c r="BD863"/>
  <c r="AX863"/>
  <c r="AW863"/>
  <c r="AV863"/>
  <c r="AU863"/>
  <c r="AT863"/>
  <c r="AS863"/>
  <c r="AR863"/>
  <c r="AQ863"/>
  <c r="AP863"/>
  <c r="AO863"/>
  <c r="AI863"/>
  <c r="AH863"/>
  <c r="AG863"/>
  <c r="AF863"/>
  <c r="AE863"/>
  <c r="AD863"/>
  <c r="AC863"/>
  <c r="AB863"/>
  <c r="AA863"/>
  <c r="Z863"/>
  <c r="T863"/>
  <c r="S863"/>
  <c r="R863"/>
  <c r="Q863"/>
  <c r="P863"/>
  <c r="O863"/>
  <c r="N863"/>
  <c r="M863"/>
  <c r="L863"/>
  <c r="K863"/>
  <c r="J863"/>
  <c r="I863"/>
  <c r="H863"/>
  <c r="G863"/>
  <c r="F863"/>
  <c r="E863"/>
  <c r="D863"/>
  <c r="C863"/>
  <c r="A863"/>
  <c r="BX862"/>
  <c r="BW862"/>
  <c r="BV862"/>
  <c r="BU862"/>
  <c r="BT862"/>
  <c r="BS862"/>
  <c r="BR862"/>
  <c r="BQ862"/>
  <c r="BP862"/>
  <c r="BO862"/>
  <c r="BN862"/>
  <c r="BM862"/>
  <c r="BL862"/>
  <c r="BK862"/>
  <c r="BJ862"/>
  <c r="BI862"/>
  <c r="BH862"/>
  <c r="BG862"/>
  <c r="BF862"/>
  <c r="BE862"/>
  <c r="BD862"/>
  <c r="AX862"/>
  <c r="AW862"/>
  <c r="AV862"/>
  <c r="AU862"/>
  <c r="AT862"/>
  <c r="AS862"/>
  <c r="AR862"/>
  <c r="AQ862"/>
  <c r="AP862"/>
  <c r="AO862"/>
  <c r="AI862"/>
  <c r="AH862"/>
  <c r="AG862"/>
  <c r="AF862"/>
  <c r="AE862"/>
  <c r="AD862"/>
  <c r="AC862"/>
  <c r="AB862"/>
  <c r="AA862"/>
  <c r="Z862"/>
  <c r="T862"/>
  <c r="S862"/>
  <c r="R862"/>
  <c r="Q862"/>
  <c r="P862"/>
  <c r="O862"/>
  <c r="N862"/>
  <c r="M862"/>
  <c r="L862"/>
  <c r="K862"/>
  <c r="J862"/>
  <c r="I862"/>
  <c r="H862"/>
  <c r="G862"/>
  <c r="F862"/>
  <c r="E862"/>
  <c r="D862"/>
  <c r="C862"/>
  <c r="A862"/>
  <c r="BX861"/>
  <c r="BW861"/>
  <c r="BV861"/>
  <c r="BU861"/>
  <c r="BT861"/>
  <c r="BS861"/>
  <c r="BR861"/>
  <c r="BQ861"/>
  <c r="BP861"/>
  <c r="BO861"/>
  <c r="BN861"/>
  <c r="BM861"/>
  <c r="BL861"/>
  <c r="BK861"/>
  <c r="BJ861"/>
  <c r="BI861"/>
  <c r="BH861"/>
  <c r="BG861"/>
  <c r="BF861"/>
  <c r="BE861"/>
  <c r="BD861"/>
  <c r="AX861"/>
  <c r="AW861"/>
  <c r="AV861"/>
  <c r="AU861"/>
  <c r="AT861"/>
  <c r="AS861"/>
  <c r="AR861"/>
  <c r="AQ861"/>
  <c r="AP861"/>
  <c r="AO861"/>
  <c r="AI861"/>
  <c r="AH861"/>
  <c r="AG861"/>
  <c r="AF861"/>
  <c r="AE861"/>
  <c r="AD861"/>
  <c r="AC861"/>
  <c r="AB861"/>
  <c r="AA861"/>
  <c r="Z861"/>
  <c r="T861"/>
  <c r="S861"/>
  <c r="R861"/>
  <c r="Q861"/>
  <c r="P861"/>
  <c r="O861"/>
  <c r="N861"/>
  <c r="M861"/>
  <c r="L861"/>
  <c r="K861"/>
  <c r="J861"/>
  <c r="I861"/>
  <c r="H861"/>
  <c r="G861"/>
  <c r="F861"/>
  <c r="E861"/>
  <c r="D861"/>
  <c r="C861"/>
  <c r="A861"/>
  <c r="BX860"/>
  <c r="BW860"/>
  <c r="BV860"/>
  <c r="BU860"/>
  <c r="BT860"/>
  <c r="BS860"/>
  <c r="BR860"/>
  <c r="BQ860"/>
  <c r="BP860"/>
  <c r="BO860"/>
  <c r="BN860"/>
  <c r="BM860"/>
  <c r="BL860"/>
  <c r="BK860"/>
  <c r="BJ860"/>
  <c r="BI860"/>
  <c r="BH860"/>
  <c r="BG860"/>
  <c r="BF860"/>
  <c r="BE860"/>
  <c r="BD860"/>
  <c r="AX860"/>
  <c r="AW860"/>
  <c r="AV860"/>
  <c r="AU860"/>
  <c r="AT860"/>
  <c r="AS860"/>
  <c r="AR860"/>
  <c r="AQ860"/>
  <c r="AP860"/>
  <c r="AO860"/>
  <c r="AI860"/>
  <c r="AH860"/>
  <c r="AG860"/>
  <c r="AF860"/>
  <c r="AE860"/>
  <c r="AD860"/>
  <c r="AC860"/>
  <c r="AB860"/>
  <c r="AA860"/>
  <c r="Z860"/>
  <c r="T860"/>
  <c r="S860"/>
  <c r="R860"/>
  <c r="Q860"/>
  <c r="P860"/>
  <c r="O860"/>
  <c r="N860"/>
  <c r="M860"/>
  <c r="L860"/>
  <c r="K860"/>
  <c r="J860"/>
  <c r="I860"/>
  <c r="H860"/>
  <c r="G860"/>
  <c r="F860"/>
  <c r="E860"/>
  <c r="D860"/>
  <c r="C860"/>
  <c r="A860"/>
  <c r="BX859"/>
  <c r="BW859"/>
  <c r="BV859"/>
  <c r="BU859"/>
  <c r="BT859"/>
  <c r="BS859"/>
  <c r="BR859"/>
  <c r="BQ859"/>
  <c r="BP859"/>
  <c r="BO859"/>
  <c r="BN859"/>
  <c r="BM859"/>
  <c r="BL859"/>
  <c r="BK859"/>
  <c r="BJ859"/>
  <c r="BI859"/>
  <c r="BH859"/>
  <c r="BG859"/>
  <c r="BF859"/>
  <c r="BE859"/>
  <c r="BD859"/>
  <c r="AX859"/>
  <c r="AW859"/>
  <c r="AV859"/>
  <c r="AU859"/>
  <c r="AT859"/>
  <c r="AS859"/>
  <c r="AR859"/>
  <c r="AQ859"/>
  <c r="AP859"/>
  <c r="AO859"/>
  <c r="AI859"/>
  <c r="AH859"/>
  <c r="AG859"/>
  <c r="AF859"/>
  <c r="AE859"/>
  <c r="AD859"/>
  <c r="AC859"/>
  <c r="AB859"/>
  <c r="AA859"/>
  <c r="Z859"/>
  <c r="T859"/>
  <c r="S859"/>
  <c r="R859"/>
  <c r="Q859"/>
  <c r="P859"/>
  <c r="O859"/>
  <c r="N859"/>
  <c r="M859"/>
  <c r="L859"/>
  <c r="K859"/>
  <c r="J859"/>
  <c r="I859"/>
  <c r="H859"/>
  <c r="G859"/>
  <c r="F859"/>
  <c r="E859"/>
  <c r="D859"/>
  <c r="C859"/>
  <c r="A859"/>
  <c r="BX858"/>
  <c r="BW858"/>
  <c r="BV858"/>
  <c r="BU858"/>
  <c r="BT858"/>
  <c r="BS858"/>
  <c r="BR858"/>
  <c r="BQ858"/>
  <c r="BP858"/>
  <c r="BO858"/>
  <c r="BN858"/>
  <c r="BM858"/>
  <c r="BL858"/>
  <c r="BK858"/>
  <c r="BJ858"/>
  <c r="BI858"/>
  <c r="BH858"/>
  <c r="BG858"/>
  <c r="BF858"/>
  <c r="BE858"/>
  <c r="BD858"/>
  <c r="AX858"/>
  <c r="AW858"/>
  <c r="AV858"/>
  <c r="AU858"/>
  <c r="AT858"/>
  <c r="AS858"/>
  <c r="AR858"/>
  <c r="AQ858"/>
  <c r="AP858"/>
  <c r="AO858"/>
  <c r="AI858"/>
  <c r="AH858"/>
  <c r="AG858"/>
  <c r="AF858"/>
  <c r="AE858"/>
  <c r="AD858"/>
  <c r="AC858"/>
  <c r="AB858"/>
  <c r="AA858"/>
  <c r="Z858"/>
  <c r="T858"/>
  <c r="S858"/>
  <c r="R858"/>
  <c r="Q858"/>
  <c r="P858"/>
  <c r="O858"/>
  <c r="N858"/>
  <c r="M858"/>
  <c r="L858"/>
  <c r="K858"/>
  <c r="J858"/>
  <c r="I858"/>
  <c r="H858"/>
  <c r="G858"/>
  <c r="F858"/>
  <c r="E858"/>
  <c r="D858"/>
  <c r="C858"/>
  <c r="A858"/>
  <c r="BX857"/>
  <c r="BW857"/>
  <c r="BV857"/>
  <c r="BU857"/>
  <c r="BT857"/>
  <c r="BS857"/>
  <c r="BR857"/>
  <c r="BQ857"/>
  <c r="BP857"/>
  <c r="BO857"/>
  <c r="BN857"/>
  <c r="BM857"/>
  <c r="BL857"/>
  <c r="BK857"/>
  <c r="BJ857"/>
  <c r="BI857"/>
  <c r="BH857"/>
  <c r="BG857"/>
  <c r="BF857"/>
  <c r="BE857"/>
  <c r="BD857"/>
  <c r="AX857"/>
  <c r="AW857"/>
  <c r="AV857"/>
  <c r="AU857"/>
  <c r="AT857"/>
  <c r="AS857"/>
  <c r="AR857"/>
  <c r="AQ857"/>
  <c r="AP857"/>
  <c r="AO857"/>
  <c r="AI857"/>
  <c r="AH857"/>
  <c r="AG857"/>
  <c r="AF857"/>
  <c r="AE857"/>
  <c r="AD857"/>
  <c r="AC857"/>
  <c r="AB857"/>
  <c r="AA857"/>
  <c r="Z857"/>
  <c r="T857"/>
  <c r="S857"/>
  <c r="R857"/>
  <c r="Q857"/>
  <c r="P857"/>
  <c r="O857"/>
  <c r="N857"/>
  <c r="M857"/>
  <c r="L857"/>
  <c r="K857"/>
  <c r="J857"/>
  <c r="I857"/>
  <c r="H857"/>
  <c r="G857"/>
  <c r="F857"/>
  <c r="E857"/>
  <c r="D857"/>
  <c r="C857"/>
  <c r="A857"/>
  <c r="BX856"/>
  <c r="BW856"/>
  <c r="BV856"/>
  <c r="BU856"/>
  <c r="BT856"/>
  <c r="BS856"/>
  <c r="BR856"/>
  <c r="BQ856"/>
  <c r="BP856"/>
  <c r="BO856"/>
  <c r="BN856"/>
  <c r="BM856"/>
  <c r="BL856"/>
  <c r="BK856"/>
  <c r="BJ856"/>
  <c r="BI856"/>
  <c r="BH856"/>
  <c r="BG856"/>
  <c r="BF856"/>
  <c r="BE856"/>
  <c r="BD856"/>
  <c r="AX856"/>
  <c r="AW856"/>
  <c r="AV856"/>
  <c r="AU856"/>
  <c r="AT856"/>
  <c r="AS856"/>
  <c r="AR856"/>
  <c r="AQ856"/>
  <c r="AP856"/>
  <c r="AO856"/>
  <c r="AI856"/>
  <c r="AH856"/>
  <c r="AG856"/>
  <c r="AF856"/>
  <c r="AE856"/>
  <c r="AD856"/>
  <c r="AC856"/>
  <c r="AB856"/>
  <c r="AA856"/>
  <c r="Z856"/>
  <c r="T856"/>
  <c r="S856"/>
  <c r="R856"/>
  <c r="Q856"/>
  <c r="P856"/>
  <c r="O856"/>
  <c r="N856"/>
  <c r="M856"/>
  <c r="L856"/>
  <c r="K856"/>
  <c r="J856"/>
  <c r="I856"/>
  <c r="H856"/>
  <c r="G856"/>
  <c r="F856"/>
  <c r="E856"/>
  <c r="D856"/>
  <c r="C856"/>
  <c r="A856"/>
  <c r="BX855"/>
  <c r="BW855"/>
  <c r="BV855"/>
  <c r="BU855"/>
  <c r="BT855"/>
  <c r="BS855"/>
  <c r="BR855"/>
  <c r="BQ855"/>
  <c r="BP855"/>
  <c r="BO855"/>
  <c r="BN855"/>
  <c r="BM855"/>
  <c r="BL855"/>
  <c r="BK855"/>
  <c r="BJ855"/>
  <c r="BI855"/>
  <c r="BH855"/>
  <c r="BG855"/>
  <c r="BF855"/>
  <c r="BE855"/>
  <c r="BD855"/>
  <c r="AX855"/>
  <c r="AW855"/>
  <c r="AV855"/>
  <c r="AU855"/>
  <c r="AT855"/>
  <c r="AS855"/>
  <c r="AR855"/>
  <c r="AQ855"/>
  <c r="AP855"/>
  <c r="AO855"/>
  <c r="AI855"/>
  <c r="AH855"/>
  <c r="AG855"/>
  <c r="AF855"/>
  <c r="AE855"/>
  <c r="AD855"/>
  <c r="AC855"/>
  <c r="AB855"/>
  <c r="AA855"/>
  <c r="Z855"/>
  <c r="T855"/>
  <c r="S855"/>
  <c r="R855"/>
  <c r="Q855"/>
  <c r="P855"/>
  <c r="O855"/>
  <c r="N855"/>
  <c r="M855"/>
  <c r="L855"/>
  <c r="K855"/>
  <c r="J855"/>
  <c r="I855"/>
  <c r="H855"/>
  <c r="G855"/>
  <c r="F855"/>
  <c r="E855"/>
  <c r="D855"/>
  <c r="C855"/>
  <c r="A855"/>
  <c r="BX854"/>
  <c r="BW854"/>
  <c r="BV854"/>
  <c r="BU854"/>
  <c r="BT854"/>
  <c r="BS854"/>
  <c r="BR854"/>
  <c r="BQ854"/>
  <c r="BP854"/>
  <c r="BO854"/>
  <c r="BN854"/>
  <c r="BM854"/>
  <c r="BL854"/>
  <c r="BK854"/>
  <c r="BJ854"/>
  <c r="BI854"/>
  <c r="BH854"/>
  <c r="BG854"/>
  <c r="BF854"/>
  <c r="BE854"/>
  <c r="BD854"/>
  <c r="AX854"/>
  <c r="AW854"/>
  <c r="AV854"/>
  <c r="AU854"/>
  <c r="AT854"/>
  <c r="AS854"/>
  <c r="AR854"/>
  <c r="AQ854"/>
  <c r="AP854"/>
  <c r="AO854"/>
  <c r="AI854"/>
  <c r="AH854"/>
  <c r="AG854"/>
  <c r="AF854"/>
  <c r="AE854"/>
  <c r="AD854"/>
  <c r="AC854"/>
  <c r="AB854"/>
  <c r="AA854"/>
  <c r="Z854"/>
  <c r="T854"/>
  <c r="S854"/>
  <c r="R854"/>
  <c r="Q854"/>
  <c r="P854"/>
  <c r="O854"/>
  <c r="N854"/>
  <c r="M854"/>
  <c r="L854"/>
  <c r="K854"/>
  <c r="J854"/>
  <c r="I854"/>
  <c r="H854"/>
  <c r="G854"/>
  <c r="F854"/>
  <c r="E854"/>
  <c r="D854"/>
  <c r="C854"/>
  <c r="A854"/>
  <c r="BX853"/>
  <c r="BW853"/>
  <c r="BV853"/>
  <c r="BU853"/>
  <c r="BT853"/>
  <c r="BS853"/>
  <c r="BR853"/>
  <c r="BQ853"/>
  <c r="BP853"/>
  <c r="BO853"/>
  <c r="BN853"/>
  <c r="BM853"/>
  <c r="BL853"/>
  <c r="BK853"/>
  <c r="BJ853"/>
  <c r="BI853"/>
  <c r="BH853"/>
  <c r="BG853"/>
  <c r="BF853"/>
  <c r="BE853"/>
  <c r="BD853"/>
  <c r="AX853"/>
  <c r="AW853"/>
  <c r="AV853"/>
  <c r="AU853"/>
  <c r="AT853"/>
  <c r="AS853"/>
  <c r="AR853"/>
  <c r="AQ853"/>
  <c r="AP853"/>
  <c r="AO853"/>
  <c r="AI853"/>
  <c r="AH853"/>
  <c r="AG853"/>
  <c r="AF853"/>
  <c r="AE853"/>
  <c r="AD853"/>
  <c r="AC853"/>
  <c r="AB853"/>
  <c r="AA853"/>
  <c r="Z853"/>
  <c r="T853"/>
  <c r="S853"/>
  <c r="R853"/>
  <c r="Q853"/>
  <c r="P853"/>
  <c r="O853"/>
  <c r="N853"/>
  <c r="M853"/>
  <c r="L853"/>
  <c r="K853"/>
  <c r="J853"/>
  <c r="I853"/>
  <c r="H853"/>
  <c r="G853"/>
  <c r="F853"/>
  <c r="E853"/>
  <c r="D853"/>
  <c r="C853"/>
  <c r="A853"/>
  <c r="BX852"/>
  <c r="BW852"/>
  <c r="BV852"/>
  <c r="BU852"/>
  <c r="BT852"/>
  <c r="BS852"/>
  <c r="BR852"/>
  <c r="BQ852"/>
  <c r="BP852"/>
  <c r="BO852"/>
  <c r="BN852"/>
  <c r="BM852"/>
  <c r="BL852"/>
  <c r="BK852"/>
  <c r="BJ852"/>
  <c r="BI852"/>
  <c r="BH852"/>
  <c r="BG852"/>
  <c r="BF852"/>
  <c r="BE852"/>
  <c r="BD852"/>
  <c r="AX852"/>
  <c r="AW852"/>
  <c r="AV852"/>
  <c r="AU852"/>
  <c r="AT852"/>
  <c r="AS852"/>
  <c r="AR852"/>
  <c r="AQ852"/>
  <c r="AP852"/>
  <c r="AO852"/>
  <c r="AI852"/>
  <c r="AH852"/>
  <c r="AG852"/>
  <c r="AF852"/>
  <c r="AE852"/>
  <c r="AD852"/>
  <c r="AC852"/>
  <c r="AB852"/>
  <c r="AA852"/>
  <c r="Z852"/>
  <c r="T852"/>
  <c r="S852"/>
  <c r="R852"/>
  <c r="Q852"/>
  <c r="P852"/>
  <c r="O852"/>
  <c r="N852"/>
  <c r="M852"/>
  <c r="L852"/>
  <c r="K852"/>
  <c r="J852"/>
  <c r="I852"/>
  <c r="H852"/>
  <c r="G852"/>
  <c r="F852"/>
  <c r="E852"/>
  <c r="D852"/>
  <c r="C852"/>
  <c r="A852"/>
  <c r="BX851"/>
  <c r="BW851"/>
  <c r="BV851"/>
  <c r="BU851"/>
  <c r="BT851"/>
  <c r="BS851"/>
  <c r="BR851"/>
  <c r="BQ851"/>
  <c r="BP851"/>
  <c r="BO851"/>
  <c r="BN851"/>
  <c r="BM851"/>
  <c r="BL851"/>
  <c r="BK851"/>
  <c r="BJ851"/>
  <c r="BI851"/>
  <c r="BH851"/>
  <c r="BG851"/>
  <c r="BF851"/>
  <c r="BE851"/>
  <c r="BD851"/>
  <c r="AX851"/>
  <c r="AW851"/>
  <c r="AV851"/>
  <c r="AU851"/>
  <c r="AT851"/>
  <c r="AS851"/>
  <c r="AR851"/>
  <c r="AQ851"/>
  <c r="AP851"/>
  <c r="AO851"/>
  <c r="AI851"/>
  <c r="AH851"/>
  <c r="AG851"/>
  <c r="AF851"/>
  <c r="AE851"/>
  <c r="AD851"/>
  <c r="AC851"/>
  <c r="AB851"/>
  <c r="AA851"/>
  <c r="Z851"/>
  <c r="T851"/>
  <c r="S851"/>
  <c r="R851"/>
  <c r="Q851"/>
  <c r="P851"/>
  <c r="O851"/>
  <c r="N851"/>
  <c r="M851"/>
  <c r="L851"/>
  <c r="K851"/>
  <c r="J851"/>
  <c r="I851"/>
  <c r="H851"/>
  <c r="G851"/>
  <c r="F851"/>
  <c r="E851"/>
  <c r="D851"/>
  <c r="C851"/>
  <c r="A851"/>
  <c r="BX850"/>
  <c r="BW850"/>
  <c r="BV850"/>
  <c r="BU850"/>
  <c r="BT850"/>
  <c r="BS850"/>
  <c r="BR850"/>
  <c r="BQ850"/>
  <c r="BP850"/>
  <c r="BO850"/>
  <c r="BN850"/>
  <c r="BM850"/>
  <c r="BL850"/>
  <c r="BK850"/>
  <c r="BJ850"/>
  <c r="BI850"/>
  <c r="BH850"/>
  <c r="BG850"/>
  <c r="BF850"/>
  <c r="BE850"/>
  <c r="BD850"/>
  <c r="AX850"/>
  <c r="AW850"/>
  <c r="AV850"/>
  <c r="AU850"/>
  <c r="AT850"/>
  <c r="AS850"/>
  <c r="AR850"/>
  <c r="AQ850"/>
  <c r="AP850"/>
  <c r="AO850"/>
  <c r="AI850"/>
  <c r="AH850"/>
  <c r="AG850"/>
  <c r="AF850"/>
  <c r="AE850"/>
  <c r="AD850"/>
  <c r="AC850"/>
  <c r="AB850"/>
  <c r="AA850"/>
  <c r="Z850"/>
  <c r="T850"/>
  <c r="S850"/>
  <c r="R850"/>
  <c r="Q850"/>
  <c r="P850"/>
  <c r="O850"/>
  <c r="N850"/>
  <c r="M850"/>
  <c r="L850"/>
  <c r="K850"/>
  <c r="J850"/>
  <c r="I850"/>
  <c r="H850"/>
  <c r="G850"/>
  <c r="F850"/>
  <c r="E850"/>
  <c r="D850"/>
  <c r="C850"/>
  <c r="A850"/>
  <c r="BX849"/>
  <c r="BW849"/>
  <c r="BV849"/>
  <c r="BU849"/>
  <c r="BT849"/>
  <c r="BS849"/>
  <c r="BR849"/>
  <c r="BQ849"/>
  <c r="BP849"/>
  <c r="BO849"/>
  <c r="BN849"/>
  <c r="BM849"/>
  <c r="BL849"/>
  <c r="BK849"/>
  <c r="BJ849"/>
  <c r="BI849"/>
  <c r="BH849"/>
  <c r="BG849"/>
  <c r="BF849"/>
  <c r="BE849"/>
  <c r="BD849"/>
  <c r="AX849"/>
  <c r="AW849"/>
  <c r="AV849"/>
  <c r="AU849"/>
  <c r="AT849"/>
  <c r="AS849"/>
  <c r="AR849"/>
  <c r="AQ849"/>
  <c r="AP849"/>
  <c r="AO849"/>
  <c r="AI849"/>
  <c r="AH849"/>
  <c r="AG849"/>
  <c r="AF849"/>
  <c r="AE849"/>
  <c r="AD849"/>
  <c r="AC849"/>
  <c r="AB849"/>
  <c r="AA849"/>
  <c r="Z849"/>
  <c r="T849"/>
  <c r="S849"/>
  <c r="R849"/>
  <c r="Q849"/>
  <c r="P849"/>
  <c r="O849"/>
  <c r="N849"/>
  <c r="M849"/>
  <c r="L849"/>
  <c r="K849"/>
  <c r="J849"/>
  <c r="I849"/>
  <c r="H849"/>
  <c r="G849"/>
  <c r="F849"/>
  <c r="E849"/>
  <c r="D849"/>
  <c r="C849"/>
  <c r="A849"/>
  <c r="BX848"/>
  <c r="BW848"/>
  <c r="BV848"/>
  <c r="BU848"/>
  <c r="BT848"/>
  <c r="BS848"/>
  <c r="BR848"/>
  <c r="BQ848"/>
  <c r="BP848"/>
  <c r="BO848"/>
  <c r="BN848"/>
  <c r="BM848"/>
  <c r="BL848"/>
  <c r="BK848"/>
  <c r="BJ848"/>
  <c r="BI848"/>
  <c r="BH848"/>
  <c r="BG848"/>
  <c r="BF848"/>
  <c r="BE848"/>
  <c r="BD848"/>
  <c r="AX848"/>
  <c r="AW848"/>
  <c r="AV848"/>
  <c r="AU848"/>
  <c r="AT848"/>
  <c r="AS848"/>
  <c r="AR848"/>
  <c r="AQ848"/>
  <c r="AP848"/>
  <c r="AO848"/>
  <c r="AI848"/>
  <c r="AH848"/>
  <c r="AG848"/>
  <c r="AF848"/>
  <c r="AE848"/>
  <c r="AD848"/>
  <c r="AC848"/>
  <c r="AB848"/>
  <c r="AA848"/>
  <c r="Z848"/>
  <c r="T848"/>
  <c r="S848"/>
  <c r="R848"/>
  <c r="Q848"/>
  <c r="P848"/>
  <c r="O848"/>
  <c r="N848"/>
  <c r="M848"/>
  <c r="L848"/>
  <c r="K848"/>
  <c r="J848"/>
  <c r="I848"/>
  <c r="H848"/>
  <c r="G848"/>
  <c r="F848"/>
  <c r="E848"/>
  <c r="D848"/>
  <c r="C848"/>
  <c r="A848"/>
  <c r="BX847"/>
  <c r="BW847"/>
  <c r="BV847"/>
  <c r="BU847"/>
  <c r="BT847"/>
  <c r="BS847"/>
  <c r="BR847"/>
  <c r="BQ847"/>
  <c r="BP847"/>
  <c r="BO847"/>
  <c r="BN847"/>
  <c r="BM847"/>
  <c r="BL847"/>
  <c r="BK847"/>
  <c r="BJ847"/>
  <c r="BI847"/>
  <c r="BH847"/>
  <c r="BG847"/>
  <c r="BF847"/>
  <c r="BE847"/>
  <c r="BD847"/>
  <c r="AX847"/>
  <c r="AW847"/>
  <c r="AV847"/>
  <c r="AU847"/>
  <c r="AT847"/>
  <c r="AS847"/>
  <c r="AR847"/>
  <c r="AQ847"/>
  <c r="AP847"/>
  <c r="AO847"/>
  <c r="AI847"/>
  <c r="AH847"/>
  <c r="AG847"/>
  <c r="AF847"/>
  <c r="AE847"/>
  <c r="AD847"/>
  <c r="AC847"/>
  <c r="AB847"/>
  <c r="AA847"/>
  <c r="Z847"/>
  <c r="T847"/>
  <c r="S847"/>
  <c r="R847"/>
  <c r="Q847"/>
  <c r="P847"/>
  <c r="O847"/>
  <c r="N847"/>
  <c r="M847"/>
  <c r="L847"/>
  <c r="K847"/>
  <c r="J847"/>
  <c r="I847"/>
  <c r="H847"/>
  <c r="G847"/>
  <c r="F847"/>
  <c r="E847"/>
  <c r="D847"/>
  <c r="C847"/>
  <c r="A847"/>
  <c r="BX846"/>
  <c r="BW846"/>
  <c r="BV846"/>
  <c r="BU846"/>
  <c r="BT846"/>
  <c r="BS846"/>
  <c r="BR846"/>
  <c r="BQ846"/>
  <c r="BP846"/>
  <c r="BO846"/>
  <c r="BN846"/>
  <c r="BM846"/>
  <c r="BL846"/>
  <c r="BK846"/>
  <c r="BJ846"/>
  <c r="BI846"/>
  <c r="BH846"/>
  <c r="BG846"/>
  <c r="BF846"/>
  <c r="BE846"/>
  <c r="BD846"/>
  <c r="AX846"/>
  <c r="AW846"/>
  <c r="AV846"/>
  <c r="AU846"/>
  <c r="AT846"/>
  <c r="AS846"/>
  <c r="AR846"/>
  <c r="AQ846"/>
  <c r="AP846"/>
  <c r="AO846"/>
  <c r="AI846"/>
  <c r="AH846"/>
  <c r="AG846"/>
  <c r="AF846"/>
  <c r="AE846"/>
  <c r="AD846"/>
  <c r="AC846"/>
  <c r="AB846"/>
  <c r="AA846"/>
  <c r="Z846"/>
  <c r="T846"/>
  <c r="S846"/>
  <c r="R846"/>
  <c r="Q846"/>
  <c r="P846"/>
  <c r="O846"/>
  <c r="N846"/>
  <c r="M846"/>
  <c r="L846"/>
  <c r="K846"/>
  <c r="J846"/>
  <c r="I846"/>
  <c r="H846"/>
  <c r="G846"/>
  <c r="F846"/>
  <c r="E846"/>
  <c r="D846"/>
  <c r="C846"/>
  <c r="A846"/>
  <c r="BX845"/>
  <c r="BW845"/>
  <c r="BV845"/>
  <c r="BU845"/>
  <c r="BT845"/>
  <c r="BS845"/>
  <c r="BR845"/>
  <c r="BQ845"/>
  <c r="BP845"/>
  <c r="BO845"/>
  <c r="BN845"/>
  <c r="BM845"/>
  <c r="BL845"/>
  <c r="BK845"/>
  <c r="BJ845"/>
  <c r="BI845"/>
  <c r="BH845"/>
  <c r="BG845"/>
  <c r="BF845"/>
  <c r="BE845"/>
  <c r="BD845"/>
  <c r="AX845"/>
  <c r="AW845"/>
  <c r="AV845"/>
  <c r="AU845"/>
  <c r="AT845"/>
  <c r="AS845"/>
  <c r="AR845"/>
  <c r="AQ845"/>
  <c r="AP845"/>
  <c r="AO845"/>
  <c r="AI845"/>
  <c r="AH845"/>
  <c r="AG845"/>
  <c r="AF845"/>
  <c r="AE845"/>
  <c r="AD845"/>
  <c r="AC845"/>
  <c r="AB845"/>
  <c r="AA845"/>
  <c r="Z845"/>
  <c r="T845"/>
  <c r="S845"/>
  <c r="R845"/>
  <c r="Q845"/>
  <c r="P845"/>
  <c r="O845"/>
  <c r="N845"/>
  <c r="M845"/>
  <c r="L845"/>
  <c r="K845"/>
  <c r="J845"/>
  <c r="I845"/>
  <c r="H845"/>
  <c r="G845"/>
  <c r="F845"/>
  <c r="E845"/>
  <c r="D845"/>
  <c r="C845"/>
  <c r="A845"/>
  <c r="BX844"/>
  <c r="BW844"/>
  <c r="BV844"/>
  <c r="BU844"/>
  <c r="BT844"/>
  <c r="BS844"/>
  <c r="BR844"/>
  <c r="BQ844"/>
  <c r="BP844"/>
  <c r="BO844"/>
  <c r="BN844"/>
  <c r="BM844"/>
  <c r="BL844"/>
  <c r="BK844"/>
  <c r="BJ844"/>
  <c r="BI844"/>
  <c r="BH844"/>
  <c r="BG844"/>
  <c r="BF844"/>
  <c r="BE844"/>
  <c r="BD844"/>
  <c r="AX844"/>
  <c r="AW844"/>
  <c r="AV844"/>
  <c r="AU844"/>
  <c r="AT844"/>
  <c r="AS844"/>
  <c r="AR844"/>
  <c r="AQ844"/>
  <c r="AP844"/>
  <c r="AO844"/>
  <c r="AI844"/>
  <c r="AH844"/>
  <c r="AG844"/>
  <c r="AF844"/>
  <c r="AE844"/>
  <c r="AD844"/>
  <c r="AC844"/>
  <c r="AB844"/>
  <c r="AA844"/>
  <c r="Z844"/>
  <c r="T844"/>
  <c r="S844"/>
  <c r="R844"/>
  <c r="Q844"/>
  <c r="P844"/>
  <c r="O844"/>
  <c r="N844"/>
  <c r="M844"/>
  <c r="L844"/>
  <c r="K844"/>
  <c r="J844"/>
  <c r="I844"/>
  <c r="H844"/>
  <c r="G844"/>
  <c r="F844"/>
  <c r="E844"/>
  <c r="D844"/>
  <c r="C844"/>
  <c r="A844"/>
  <c r="BX843"/>
  <c r="BW843"/>
  <c r="BV843"/>
  <c r="BU843"/>
  <c r="BT843"/>
  <c r="BS843"/>
  <c r="BR843"/>
  <c r="BQ843"/>
  <c r="BP843"/>
  <c r="BO843"/>
  <c r="BN843"/>
  <c r="BM843"/>
  <c r="BL843"/>
  <c r="BK843"/>
  <c r="BJ843"/>
  <c r="BI843"/>
  <c r="BH843"/>
  <c r="BG843"/>
  <c r="BF843"/>
  <c r="BE843"/>
  <c r="BD843"/>
  <c r="AX843"/>
  <c r="AW843"/>
  <c r="AV843"/>
  <c r="AU843"/>
  <c r="AT843"/>
  <c r="AS843"/>
  <c r="AR843"/>
  <c r="AQ843"/>
  <c r="AP843"/>
  <c r="AO843"/>
  <c r="AI843"/>
  <c r="AH843"/>
  <c r="AG843"/>
  <c r="AF843"/>
  <c r="AE843"/>
  <c r="AD843"/>
  <c r="AC843"/>
  <c r="AB843"/>
  <c r="AA843"/>
  <c r="Z843"/>
  <c r="T843"/>
  <c r="S843"/>
  <c r="R843"/>
  <c r="Q843"/>
  <c r="P843"/>
  <c r="O843"/>
  <c r="N843"/>
  <c r="M843"/>
  <c r="L843"/>
  <c r="K843"/>
  <c r="J843"/>
  <c r="I843"/>
  <c r="H843"/>
  <c r="G843"/>
  <c r="F843"/>
  <c r="E843"/>
  <c r="D843"/>
  <c r="C843"/>
  <c r="A843"/>
  <c r="BX842"/>
  <c r="BW842"/>
  <c r="BV842"/>
  <c r="BU842"/>
  <c r="BT842"/>
  <c r="BS842"/>
  <c r="BR842"/>
  <c r="BQ842"/>
  <c r="BP842"/>
  <c r="BO842"/>
  <c r="BN842"/>
  <c r="BM842"/>
  <c r="BL842"/>
  <c r="BK842"/>
  <c r="BJ842"/>
  <c r="BI842"/>
  <c r="BH842"/>
  <c r="BG842"/>
  <c r="BF842"/>
  <c r="BE842"/>
  <c r="BD842"/>
  <c r="AX842"/>
  <c r="AW842"/>
  <c r="AV842"/>
  <c r="AU842"/>
  <c r="AT842"/>
  <c r="AS842"/>
  <c r="AR842"/>
  <c r="AQ842"/>
  <c r="AP842"/>
  <c r="AO842"/>
  <c r="AI842"/>
  <c r="AH842"/>
  <c r="AG842"/>
  <c r="AF842"/>
  <c r="AE842"/>
  <c r="AD842"/>
  <c r="AC842"/>
  <c r="AB842"/>
  <c r="AA842"/>
  <c r="Z842"/>
  <c r="T842"/>
  <c r="S842"/>
  <c r="R842"/>
  <c r="Q842"/>
  <c r="P842"/>
  <c r="O842"/>
  <c r="N842"/>
  <c r="M842"/>
  <c r="L842"/>
  <c r="K842"/>
  <c r="J842"/>
  <c r="I842"/>
  <c r="H842"/>
  <c r="G842"/>
  <c r="F842"/>
  <c r="E842"/>
  <c r="D842"/>
  <c r="C842"/>
  <c r="A842"/>
  <c r="BX841"/>
  <c r="BW841"/>
  <c r="BV841"/>
  <c r="BU841"/>
  <c r="BT841"/>
  <c r="BS841"/>
  <c r="BR841"/>
  <c r="BQ841"/>
  <c r="BP841"/>
  <c r="BO841"/>
  <c r="BN841"/>
  <c r="BM841"/>
  <c r="BL841"/>
  <c r="BK841"/>
  <c r="BJ841"/>
  <c r="BI841"/>
  <c r="BH841"/>
  <c r="BG841"/>
  <c r="BF841"/>
  <c r="BE841"/>
  <c r="BD841"/>
  <c r="AX841"/>
  <c r="AW841"/>
  <c r="AV841"/>
  <c r="AU841"/>
  <c r="AT841"/>
  <c r="AS841"/>
  <c r="AR841"/>
  <c r="AQ841"/>
  <c r="AP841"/>
  <c r="AO841"/>
  <c r="AI841"/>
  <c r="AH841"/>
  <c r="AG841"/>
  <c r="AF841"/>
  <c r="AE841"/>
  <c r="AD841"/>
  <c r="AC841"/>
  <c r="AB841"/>
  <c r="AA841"/>
  <c r="Z841"/>
  <c r="T841"/>
  <c r="S841"/>
  <c r="R841"/>
  <c r="Q841"/>
  <c r="P841"/>
  <c r="O841"/>
  <c r="N841"/>
  <c r="M841"/>
  <c r="L841"/>
  <c r="K841"/>
  <c r="J841"/>
  <c r="I841"/>
  <c r="H841"/>
  <c r="G841"/>
  <c r="F841"/>
  <c r="E841"/>
  <c r="D841"/>
  <c r="C841"/>
  <c r="A841"/>
  <c r="BX840"/>
  <c r="BW840"/>
  <c r="BV840"/>
  <c r="BU840"/>
  <c r="BT840"/>
  <c r="BS840"/>
  <c r="BR840"/>
  <c r="BQ840"/>
  <c r="BP840"/>
  <c r="BO840"/>
  <c r="BN840"/>
  <c r="BM840"/>
  <c r="BL840"/>
  <c r="BK840"/>
  <c r="BJ840"/>
  <c r="BI840"/>
  <c r="BH840"/>
  <c r="BG840"/>
  <c r="BF840"/>
  <c r="BE840"/>
  <c r="BD840"/>
  <c r="AX840"/>
  <c r="AW840"/>
  <c r="AV840"/>
  <c r="AU840"/>
  <c r="AT840"/>
  <c r="AS840"/>
  <c r="AR840"/>
  <c r="AQ840"/>
  <c r="AP840"/>
  <c r="AO840"/>
  <c r="AI840"/>
  <c r="AH840"/>
  <c r="AG840"/>
  <c r="AF840"/>
  <c r="AE840"/>
  <c r="AD840"/>
  <c r="AC840"/>
  <c r="AB840"/>
  <c r="AA840"/>
  <c r="Z840"/>
  <c r="T840"/>
  <c r="S840"/>
  <c r="R840"/>
  <c r="Q840"/>
  <c r="P840"/>
  <c r="O840"/>
  <c r="N840"/>
  <c r="M840"/>
  <c r="L840"/>
  <c r="K840"/>
  <c r="J840"/>
  <c r="I840"/>
  <c r="H840"/>
  <c r="G840"/>
  <c r="F840"/>
  <c r="E840"/>
  <c r="D840"/>
  <c r="C840"/>
  <c r="A840"/>
  <c r="BX839"/>
  <c r="BW839"/>
  <c r="BV839"/>
  <c r="BU839"/>
  <c r="BT839"/>
  <c r="BS839"/>
  <c r="BR839"/>
  <c r="BQ839"/>
  <c r="BP839"/>
  <c r="BO839"/>
  <c r="BN839"/>
  <c r="BM839"/>
  <c r="BL839"/>
  <c r="BK839"/>
  <c r="BJ839"/>
  <c r="BI839"/>
  <c r="BH839"/>
  <c r="BG839"/>
  <c r="BF839"/>
  <c r="BE839"/>
  <c r="BD839"/>
  <c r="AX839"/>
  <c r="AW839"/>
  <c r="AV839"/>
  <c r="AU839"/>
  <c r="AT839"/>
  <c r="AS839"/>
  <c r="AR839"/>
  <c r="AQ839"/>
  <c r="AP839"/>
  <c r="AO839"/>
  <c r="AI839"/>
  <c r="AH839"/>
  <c r="AG839"/>
  <c r="AF839"/>
  <c r="AE839"/>
  <c r="AD839"/>
  <c r="AC839"/>
  <c r="AB839"/>
  <c r="AA839"/>
  <c r="Z839"/>
  <c r="T839"/>
  <c r="S839"/>
  <c r="R839"/>
  <c r="Q839"/>
  <c r="P839"/>
  <c r="O839"/>
  <c r="N839"/>
  <c r="M839"/>
  <c r="L839"/>
  <c r="K839"/>
  <c r="J839"/>
  <c r="I839"/>
  <c r="H839"/>
  <c r="G839"/>
  <c r="F839"/>
  <c r="E839"/>
  <c r="D839"/>
  <c r="C839"/>
  <c r="A839"/>
  <c r="BX838"/>
  <c r="BW838"/>
  <c r="BV838"/>
  <c r="BU838"/>
  <c r="BT838"/>
  <c r="BS838"/>
  <c r="BR838"/>
  <c r="BQ838"/>
  <c r="BP838"/>
  <c r="BO838"/>
  <c r="BN838"/>
  <c r="BM838"/>
  <c r="BL838"/>
  <c r="BK838"/>
  <c r="BJ838"/>
  <c r="BI838"/>
  <c r="BH838"/>
  <c r="BG838"/>
  <c r="BF838"/>
  <c r="BE838"/>
  <c r="BD838"/>
  <c r="AX838"/>
  <c r="AW838"/>
  <c r="AV838"/>
  <c r="AU838"/>
  <c r="AT838"/>
  <c r="AS838"/>
  <c r="AR838"/>
  <c r="AQ838"/>
  <c r="AP838"/>
  <c r="AO838"/>
  <c r="AI838"/>
  <c r="AH838"/>
  <c r="AG838"/>
  <c r="AF838"/>
  <c r="AE838"/>
  <c r="AD838"/>
  <c r="AC838"/>
  <c r="AB838"/>
  <c r="AA838"/>
  <c r="Z838"/>
  <c r="T838"/>
  <c r="S838"/>
  <c r="R838"/>
  <c r="Q838"/>
  <c r="P838"/>
  <c r="O838"/>
  <c r="N838"/>
  <c r="M838"/>
  <c r="L838"/>
  <c r="K838"/>
  <c r="J838"/>
  <c r="I838"/>
  <c r="H838"/>
  <c r="G838"/>
  <c r="F838"/>
  <c r="E838"/>
  <c r="D838"/>
  <c r="C838"/>
  <c r="A838"/>
  <c r="BX837"/>
  <c r="BW837"/>
  <c r="BV837"/>
  <c r="BU837"/>
  <c r="BT837"/>
  <c r="BS837"/>
  <c r="BR837"/>
  <c r="BQ837"/>
  <c r="BP837"/>
  <c r="BO837"/>
  <c r="BN837"/>
  <c r="BM837"/>
  <c r="BL837"/>
  <c r="BK837"/>
  <c r="BJ837"/>
  <c r="BI837"/>
  <c r="BH837"/>
  <c r="BG837"/>
  <c r="BF837"/>
  <c r="BE837"/>
  <c r="BD837"/>
  <c r="AX837"/>
  <c r="AW837"/>
  <c r="AV837"/>
  <c r="AU837"/>
  <c r="AT837"/>
  <c r="AS837"/>
  <c r="AR837"/>
  <c r="AQ837"/>
  <c r="AP837"/>
  <c r="AO837"/>
  <c r="AI837"/>
  <c r="AH837"/>
  <c r="AG837"/>
  <c r="AF837"/>
  <c r="AE837"/>
  <c r="AD837"/>
  <c r="AC837"/>
  <c r="AB837"/>
  <c r="AA837"/>
  <c r="Z837"/>
  <c r="T837"/>
  <c r="S837"/>
  <c r="R837"/>
  <c r="Q837"/>
  <c r="P837"/>
  <c r="O837"/>
  <c r="N837"/>
  <c r="M837"/>
  <c r="L837"/>
  <c r="K837"/>
  <c r="J837"/>
  <c r="I837"/>
  <c r="H837"/>
  <c r="G837"/>
  <c r="F837"/>
  <c r="E837"/>
  <c r="D837"/>
  <c r="C837"/>
  <c r="A837"/>
  <c r="BX836"/>
  <c r="BW836"/>
  <c r="BV836"/>
  <c r="BU836"/>
  <c r="BT836"/>
  <c r="BS836"/>
  <c r="BR836"/>
  <c r="BQ836"/>
  <c r="BP836"/>
  <c r="BO836"/>
  <c r="BN836"/>
  <c r="BM836"/>
  <c r="BL836"/>
  <c r="BK836"/>
  <c r="BJ836"/>
  <c r="BI836"/>
  <c r="BH836"/>
  <c r="BG836"/>
  <c r="BF836"/>
  <c r="BE836"/>
  <c r="BD836"/>
  <c r="AX836"/>
  <c r="AW836"/>
  <c r="AV836"/>
  <c r="AU836"/>
  <c r="AT836"/>
  <c r="AS836"/>
  <c r="AR836"/>
  <c r="AQ836"/>
  <c r="AP836"/>
  <c r="AO836"/>
  <c r="AI836"/>
  <c r="AH836"/>
  <c r="AG836"/>
  <c r="AF836"/>
  <c r="AE836"/>
  <c r="AD836"/>
  <c r="AC836"/>
  <c r="AB836"/>
  <c r="AA836"/>
  <c r="Z836"/>
  <c r="T836"/>
  <c r="S836"/>
  <c r="R836"/>
  <c r="Q836"/>
  <c r="P836"/>
  <c r="O836"/>
  <c r="N836"/>
  <c r="M836"/>
  <c r="L836"/>
  <c r="K836"/>
  <c r="J836"/>
  <c r="I836"/>
  <c r="H836"/>
  <c r="G836"/>
  <c r="F836"/>
  <c r="E836"/>
  <c r="D836"/>
  <c r="C836"/>
  <c r="A836"/>
  <c r="BX835"/>
  <c r="BW835"/>
  <c r="BV835"/>
  <c r="BU835"/>
  <c r="BT835"/>
  <c r="BS835"/>
  <c r="BR835"/>
  <c r="BQ835"/>
  <c r="BP835"/>
  <c r="BO835"/>
  <c r="BN835"/>
  <c r="BM835"/>
  <c r="BL835"/>
  <c r="BK835"/>
  <c r="BJ835"/>
  <c r="BI835"/>
  <c r="BH835"/>
  <c r="BG835"/>
  <c r="BF835"/>
  <c r="BE835"/>
  <c r="BD835"/>
  <c r="AX835"/>
  <c r="AW835"/>
  <c r="AV835"/>
  <c r="AU835"/>
  <c r="AT835"/>
  <c r="AS835"/>
  <c r="AR835"/>
  <c r="AQ835"/>
  <c r="AP835"/>
  <c r="AO835"/>
  <c r="AI835"/>
  <c r="AH835"/>
  <c r="AG835"/>
  <c r="AF835"/>
  <c r="AE835"/>
  <c r="AD835"/>
  <c r="AC835"/>
  <c r="AB835"/>
  <c r="AA835"/>
  <c r="Z835"/>
  <c r="T835"/>
  <c r="S835"/>
  <c r="R835"/>
  <c r="Q835"/>
  <c r="P835"/>
  <c r="O835"/>
  <c r="N835"/>
  <c r="M835"/>
  <c r="L835"/>
  <c r="K835"/>
  <c r="J835"/>
  <c r="I835"/>
  <c r="H835"/>
  <c r="G835"/>
  <c r="F835"/>
  <c r="E835"/>
  <c r="D835"/>
  <c r="C835"/>
  <c r="A835"/>
  <c r="BX834"/>
  <c r="BW834"/>
  <c r="BV834"/>
  <c r="BU834"/>
  <c r="BT834"/>
  <c r="BS834"/>
  <c r="BR834"/>
  <c r="BQ834"/>
  <c r="BP834"/>
  <c r="BO834"/>
  <c r="BN834"/>
  <c r="BM834"/>
  <c r="BL834"/>
  <c r="BK834"/>
  <c r="BJ834"/>
  <c r="BI834"/>
  <c r="BH834"/>
  <c r="BG834"/>
  <c r="BF834"/>
  <c r="BE834"/>
  <c r="BD834"/>
  <c r="AX834"/>
  <c r="AW834"/>
  <c r="AV834"/>
  <c r="AU834"/>
  <c r="AT834"/>
  <c r="AS834"/>
  <c r="AR834"/>
  <c r="AQ834"/>
  <c r="AP834"/>
  <c r="AO834"/>
  <c r="AI834"/>
  <c r="AH834"/>
  <c r="AG834"/>
  <c r="AF834"/>
  <c r="AE834"/>
  <c r="AD834"/>
  <c r="AC834"/>
  <c r="AB834"/>
  <c r="AA834"/>
  <c r="Z834"/>
  <c r="T834"/>
  <c r="S834"/>
  <c r="R834"/>
  <c r="Q834"/>
  <c r="P834"/>
  <c r="O834"/>
  <c r="N834"/>
  <c r="M834"/>
  <c r="L834"/>
  <c r="K834"/>
  <c r="J834"/>
  <c r="I834"/>
  <c r="H834"/>
  <c r="G834"/>
  <c r="F834"/>
  <c r="E834"/>
  <c r="D834"/>
  <c r="C834"/>
  <c r="BX833"/>
  <c r="BW833"/>
  <c r="BV833"/>
  <c r="BU833"/>
  <c r="BT833"/>
  <c r="BS833"/>
  <c r="BR833"/>
  <c r="BQ833"/>
  <c r="BP833"/>
  <c r="BO833"/>
  <c r="BN833"/>
  <c r="BM833"/>
  <c r="BL833"/>
  <c r="BK833"/>
  <c r="BJ833"/>
  <c r="BI833"/>
  <c r="BH833"/>
  <c r="BG833"/>
  <c r="BF833"/>
  <c r="BE833"/>
  <c r="BD833"/>
  <c r="AX833"/>
  <c r="AW833"/>
  <c r="AV833"/>
  <c r="AU833"/>
  <c r="AT833"/>
  <c r="AS833"/>
  <c r="AR833"/>
  <c r="AQ833"/>
  <c r="AP833"/>
  <c r="AO833"/>
  <c r="AI833"/>
  <c r="AH833"/>
  <c r="AG833"/>
  <c r="AF833"/>
  <c r="AE833"/>
  <c r="AD833"/>
  <c r="AC833"/>
  <c r="AB833"/>
  <c r="AA833"/>
  <c r="Z833"/>
  <c r="T833"/>
  <c r="S833"/>
  <c r="R833"/>
  <c r="Q833"/>
  <c r="P833"/>
  <c r="O833"/>
  <c r="N833"/>
  <c r="M833"/>
  <c r="L833"/>
  <c r="K833"/>
  <c r="J833"/>
  <c r="I833"/>
  <c r="H833"/>
  <c r="G833"/>
  <c r="F833"/>
  <c r="E833"/>
  <c r="D833"/>
  <c r="C833"/>
  <c r="BX832"/>
  <c r="BW832"/>
  <c r="BV832"/>
  <c r="BU832"/>
  <c r="BT832"/>
  <c r="BS832"/>
  <c r="BR832"/>
  <c r="BQ832"/>
  <c r="BP832"/>
  <c r="BO832"/>
  <c r="BN832"/>
  <c r="BM832"/>
  <c r="BL832"/>
  <c r="BK832"/>
  <c r="BJ832"/>
  <c r="BI832"/>
  <c r="BH832"/>
  <c r="BG832"/>
  <c r="BF832"/>
  <c r="BE832"/>
  <c r="BD832"/>
  <c r="AX832"/>
  <c r="AW832"/>
  <c r="AV832"/>
  <c r="AU832"/>
  <c r="AT832"/>
  <c r="AS832"/>
  <c r="AR832"/>
  <c r="AQ832"/>
  <c r="AP832"/>
  <c r="AO832"/>
  <c r="AI832"/>
  <c r="AH832"/>
  <c r="AG832"/>
  <c r="AF832"/>
  <c r="AE832"/>
  <c r="AD832"/>
  <c r="AC832"/>
  <c r="AB832"/>
  <c r="AA832"/>
  <c r="Z832"/>
  <c r="T832"/>
  <c r="S832"/>
  <c r="R832"/>
  <c r="Q832"/>
  <c r="P832"/>
  <c r="O832"/>
  <c r="N832"/>
  <c r="M832"/>
  <c r="L832"/>
  <c r="K832"/>
  <c r="J832"/>
  <c r="I832"/>
  <c r="H832"/>
  <c r="G832"/>
  <c r="F832"/>
  <c r="E832"/>
  <c r="D832"/>
  <c r="C832"/>
  <c r="BX831"/>
  <c r="BW831"/>
  <c r="BV831"/>
  <c r="BU831"/>
  <c r="BT831"/>
  <c r="BS831"/>
  <c r="BR831"/>
  <c r="BQ831"/>
  <c r="BP831"/>
  <c r="BO831"/>
  <c r="BN831"/>
  <c r="BM831"/>
  <c r="BL831"/>
  <c r="BK831"/>
  <c r="BJ831"/>
  <c r="BI831"/>
  <c r="BH831"/>
  <c r="BG831"/>
  <c r="BF831"/>
  <c r="BE831"/>
  <c r="BD831"/>
  <c r="AX831"/>
  <c r="AW831"/>
  <c r="AV831"/>
  <c r="AU831"/>
  <c r="AT831"/>
  <c r="AS831"/>
  <c r="AR831"/>
  <c r="AQ831"/>
  <c r="AP831"/>
  <c r="AO831"/>
  <c r="AI831"/>
  <c r="AH831"/>
  <c r="AG831"/>
  <c r="AF831"/>
  <c r="AE831"/>
  <c r="AD831"/>
  <c r="AC831"/>
  <c r="AB831"/>
  <c r="AA831"/>
  <c r="Z831"/>
  <c r="T831"/>
  <c r="S831"/>
  <c r="R831"/>
  <c r="Q831"/>
  <c r="P831"/>
  <c r="O831"/>
  <c r="N831"/>
  <c r="M831"/>
  <c r="L831"/>
  <c r="K831"/>
  <c r="J831"/>
  <c r="I831"/>
  <c r="H831"/>
  <c r="G831"/>
  <c r="F831"/>
  <c r="E831"/>
  <c r="D831"/>
  <c r="C831"/>
  <c r="BX830"/>
  <c r="BW830"/>
  <c r="BV830"/>
  <c r="BU830"/>
  <c r="BT830"/>
  <c r="BS830"/>
  <c r="BR830"/>
  <c r="BQ830"/>
  <c r="BP830"/>
  <c r="BO830"/>
  <c r="BN830"/>
  <c r="BM830"/>
  <c r="BL830"/>
  <c r="BK830"/>
  <c r="BJ830"/>
  <c r="BI830"/>
  <c r="BH830"/>
  <c r="BG830"/>
  <c r="BF830"/>
  <c r="BE830"/>
  <c r="BD830"/>
  <c r="AX830"/>
  <c r="AW830"/>
  <c r="AV830"/>
  <c r="AU830"/>
  <c r="AT830"/>
  <c r="AS830"/>
  <c r="AR830"/>
  <c r="AQ830"/>
  <c r="AP830"/>
  <c r="AO830"/>
  <c r="AI830"/>
  <c r="AH830"/>
  <c r="AG830"/>
  <c r="AF830"/>
  <c r="AE830"/>
  <c r="AD830"/>
  <c r="AC830"/>
  <c r="AB830"/>
  <c r="AA830"/>
  <c r="Z830"/>
  <c r="T830"/>
  <c r="S830"/>
  <c r="R830"/>
  <c r="Q830"/>
  <c r="P830"/>
  <c r="O830"/>
  <c r="N830"/>
  <c r="M830"/>
  <c r="L830"/>
  <c r="K830"/>
  <c r="J830"/>
  <c r="I830"/>
  <c r="H830"/>
  <c r="G830"/>
  <c r="F830"/>
  <c r="E830"/>
  <c r="D830"/>
  <c r="C830"/>
  <c r="BX829"/>
  <c r="BW829"/>
  <c r="BV829"/>
  <c r="BU829"/>
  <c r="BT829"/>
  <c r="BS829"/>
  <c r="BR829"/>
  <c r="BQ829"/>
  <c r="BP829"/>
  <c r="BO829"/>
  <c r="BN829"/>
  <c r="BM829"/>
  <c r="BL829"/>
  <c r="BK829"/>
  <c r="BJ829"/>
  <c r="BI829"/>
  <c r="BH829"/>
  <c r="BG829"/>
  <c r="BF829"/>
  <c r="BE829"/>
  <c r="BD829"/>
  <c r="AX829"/>
  <c r="AW829"/>
  <c r="AV829"/>
  <c r="AU829"/>
  <c r="AT829"/>
  <c r="AS829"/>
  <c r="AR829"/>
  <c r="AQ829"/>
  <c r="AP829"/>
  <c r="AO829"/>
  <c r="AI829"/>
  <c r="AH829"/>
  <c r="AG829"/>
  <c r="AF829"/>
  <c r="AE829"/>
  <c r="AD829"/>
  <c r="AC829"/>
  <c r="AB829"/>
  <c r="AA829"/>
  <c r="Z829"/>
  <c r="T829"/>
  <c r="S829"/>
  <c r="R829"/>
  <c r="Q829"/>
  <c r="P829"/>
  <c r="O829"/>
  <c r="N829"/>
  <c r="M829"/>
  <c r="L829"/>
  <c r="K829"/>
  <c r="J829"/>
  <c r="I829"/>
  <c r="H829"/>
  <c r="G829"/>
  <c r="F829"/>
  <c r="E829"/>
  <c r="D829"/>
  <c r="C829"/>
  <c r="BX828"/>
  <c r="BW828"/>
  <c r="BV828"/>
  <c r="BU828"/>
  <c r="BT828"/>
  <c r="BS828"/>
  <c r="BR828"/>
  <c r="BQ828"/>
  <c r="BP828"/>
  <c r="BO828"/>
  <c r="BN828"/>
  <c r="BM828"/>
  <c r="BL828"/>
  <c r="BK828"/>
  <c r="BJ828"/>
  <c r="BI828"/>
  <c r="BH828"/>
  <c r="BG828"/>
  <c r="BF828"/>
  <c r="BE828"/>
  <c r="BD828"/>
  <c r="AX828"/>
  <c r="AW828"/>
  <c r="AV828"/>
  <c r="AU828"/>
  <c r="AT828"/>
  <c r="AS828"/>
  <c r="AR828"/>
  <c r="AQ828"/>
  <c r="AP828"/>
  <c r="AO828"/>
  <c r="AI828"/>
  <c r="AH828"/>
  <c r="AG828"/>
  <c r="AF828"/>
  <c r="AE828"/>
  <c r="AD828"/>
  <c r="AC828"/>
  <c r="AB828"/>
  <c r="AA828"/>
  <c r="Z828"/>
  <c r="T828"/>
  <c r="S828"/>
  <c r="R828"/>
  <c r="Q828"/>
  <c r="P828"/>
  <c r="O828"/>
  <c r="N828"/>
  <c r="M828"/>
  <c r="L828"/>
  <c r="K828"/>
  <c r="J828"/>
  <c r="I828"/>
  <c r="H828"/>
  <c r="G828"/>
  <c r="F828"/>
  <c r="E828"/>
  <c r="D828"/>
  <c r="C828"/>
  <c r="BX827"/>
  <c r="BW827"/>
  <c r="BV827"/>
  <c r="BU827"/>
  <c r="BT827"/>
  <c r="BS827"/>
  <c r="BR827"/>
  <c r="BQ827"/>
  <c r="BP827"/>
  <c r="BO827"/>
  <c r="BN827"/>
  <c r="BM827"/>
  <c r="BL827"/>
  <c r="BK827"/>
  <c r="BJ827"/>
  <c r="BI827"/>
  <c r="BH827"/>
  <c r="BG827"/>
  <c r="BF827"/>
  <c r="BE827"/>
  <c r="BD827"/>
  <c r="AX827"/>
  <c r="AW827"/>
  <c r="AV827"/>
  <c r="AU827"/>
  <c r="AT827"/>
  <c r="AS827"/>
  <c r="AR827"/>
  <c r="AQ827"/>
  <c r="AP827"/>
  <c r="AO827"/>
  <c r="AI827"/>
  <c r="AH827"/>
  <c r="AG827"/>
  <c r="AF827"/>
  <c r="AE827"/>
  <c r="AD827"/>
  <c r="AC827"/>
  <c r="AB827"/>
  <c r="AA827"/>
  <c r="Z827"/>
  <c r="T827"/>
  <c r="S827"/>
  <c r="R827"/>
  <c r="Q827"/>
  <c r="P827"/>
  <c r="O827"/>
  <c r="N827"/>
  <c r="M827"/>
  <c r="L827"/>
  <c r="K827"/>
  <c r="J827"/>
  <c r="I827"/>
  <c r="H827"/>
  <c r="G827"/>
  <c r="F827"/>
  <c r="E827"/>
  <c r="D827"/>
  <c r="C827"/>
  <c r="BX826"/>
  <c r="BW826"/>
  <c r="BV826"/>
  <c r="BU826"/>
  <c r="BT826"/>
  <c r="BS826"/>
  <c r="BR826"/>
  <c r="BQ826"/>
  <c r="BP826"/>
  <c r="BO826"/>
  <c r="BN826"/>
  <c r="BM826"/>
  <c r="BL826"/>
  <c r="BK826"/>
  <c r="BJ826"/>
  <c r="BI826"/>
  <c r="BH826"/>
  <c r="BG826"/>
  <c r="BF826"/>
  <c r="BE826"/>
  <c r="BD826"/>
  <c r="AX826"/>
  <c r="AW826"/>
  <c r="AV826"/>
  <c r="AU826"/>
  <c r="AT826"/>
  <c r="AS826"/>
  <c r="AR826"/>
  <c r="AQ826"/>
  <c r="AP826"/>
  <c r="AO826"/>
  <c r="AI826"/>
  <c r="AH826"/>
  <c r="AG826"/>
  <c r="AF826"/>
  <c r="AE826"/>
  <c r="AD826"/>
  <c r="AC826"/>
  <c r="AB826"/>
  <c r="AA826"/>
  <c r="Z826"/>
  <c r="T826"/>
  <c r="S826"/>
  <c r="R826"/>
  <c r="Q826"/>
  <c r="P826"/>
  <c r="O826"/>
  <c r="N826"/>
  <c r="M826"/>
  <c r="L826"/>
  <c r="K826"/>
  <c r="J826"/>
  <c r="I826"/>
  <c r="H826"/>
  <c r="G826"/>
  <c r="F826"/>
  <c r="E826"/>
  <c r="D826"/>
  <c r="C826"/>
  <c r="BX825"/>
  <c r="BW825"/>
  <c r="BV825"/>
  <c r="BU825"/>
  <c r="BT825"/>
  <c r="BS825"/>
  <c r="BR825"/>
  <c r="BQ825"/>
  <c r="BP825"/>
  <c r="BO825"/>
  <c r="BN825"/>
  <c r="BM825"/>
  <c r="BL825"/>
  <c r="BK825"/>
  <c r="BJ825"/>
  <c r="BI825"/>
  <c r="BH825"/>
  <c r="BG825"/>
  <c r="BF825"/>
  <c r="BE825"/>
  <c r="BD825"/>
  <c r="AX825"/>
  <c r="AW825"/>
  <c r="AV825"/>
  <c r="AU825"/>
  <c r="AT825"/>
  <c r="AS825"/>
  <c r="AR825"/>
  <c r="AQ825"/>
  <c r="AP825"/>
  <c r="AO825"/>
  <c r="AI825"/>
  <c r="AH825"/>
  <c r="AG825"/>
  <c r="AF825"/>
  <c r="AE825"/>
  <c r="AD825"/>
  <c r="AC825"/>
  <c r="AB825"/>
  <c r="AA825"/>
  <c r="Z825"/>
  <c r="T825"/>
  <c r="S825"/>
  <c r="R825"/>
  <c r="Q825"/>
  <c r="P825"/>
  <c r="O825"/>
  <c r="N825"/>
  <c r="M825"/>
  <c r="L825"/>
  <c r="K825"/>
  <c r="J825"/>
  <c r="I825"/>
  <c r="H825"/>
  <c r="G825"/>
  <c r="F825"/>
  <c r="E825"/>
  <c r="D825"/>
  <c r="C825"/>
  <c r="BX824"/>
  <c r="BW824"/>
  <c r="BV824"/>
  <c r="BU824"/>
  <c r="BT824"/>
  <c r="BS824"/>
  <c r="BR824"/>
  <c r="BQ824"/>
  <c r="BP824"/>
  <c r="BO824"/>
  <c r="BN824"/>
  <c r="BM824"/>
  <c r="BL824"/>
  <c r="BK824"/>
  <c r="BJ824"/>
  <c r="BI824"/>
  <c r="BH824"/>
  <c r="BG824"/>
  <c r="BF824"/>
  <c r="BE824"/>
  <c r="BD824"/>
  <c r="AX824"/>
  <c r="AW824"/>
  <c r="AV824"/>
  <c r="AU824"/>
  <c r="AT824"/>
  <c r="AS824"/>
  <c r="AR824"/>
  <c r="AQ824"/>
  <c r="AP824"/>
  <c r="AO824"/>
  <c r="AI824"/>
  <c r="AH824"/>
  <c r="AG824"/>
  <c r="AF824"/>
  <c r="AE824"/>
  <c r="AD824"/>
  <c r="AC824"/>
  <c r="AB824"/>
  <c r="AA824"/>
  <c r="Z824"/>
  <c r="T824"/>
  <c r="S824"/>
  <c r="R824"/>
  <c r="Q824"/>
  <c r="P824"/>
  <c r="O824"/>
  <c r="N824"/>
  <c r="M824"/>
  <c r="L824"/>
  <c r="K824"/>
  <c r="J824"/>
  <c r="I824"/>
  <c r="H824"/>
  <c r="G824"/>
  <c r="F824"/>
  <c r="E824"/>
  <c r="D824"/>
  <c r="C824"/>
  <c r="BX823"/>
  <c r="BW823"/>
  <c r="BV823"/>
  <c r="BU823"/>
  <c r="BT823"/>
  <c r="BS823"/>
  <c r="BR823"/>
  <c r="BQ823"/>
  <c r="BP823"/>
  <c r="BO823"/>
  <c r="BN823"/>
  <c r="BM823"/>
  <c r="BL823"/>
  <c r="BK823"/>
  <c r="BJ823"/>
  <c r="BI823"/>
  <c r="BH823"/>
  <c r="BG823"/>
  <c r="BF823"/>
  <c r="BE823"/>
  <c r="BD823"/>
  <c r="AX823"/>
  <c r="AW823"/>
  <c r="AV823"/>
  <c r="AU823"/>
  <c r="AT823"/>
  <c r="AS823"/>
  <c r="AR823"/>
  <c r="AQ823"/>
  <c r="AP823"/>
  <c r="AO823"/>
  <c r="AI823"/>
  <c r="AH823"/>
  <c r="AG823"/>
  <c r="AF823"/>
  <c r="AE823"/>
  <c r="AD823"/>
  <c r="AC823"/>
  <c r="AB823"/>
  <c r="AA823"/>
  <c r="Z823"/>
  <c r="T823"/>
  <c r="S823"/>
  <c r="R823"/>
  <c r="Q823"/>
  <c r="P823"/>
  <c r="O823"/>
  <c r="N823"/>
  <c r="M823"/>
  <c r="L823"/>
  <c r="K823"/>
  <c r="J823"/>
  <c r="I823"/>
  <c r="H823"/>
  <c r="G823"/>
  <c r="F823"/>
  <c r="E823"/>
  <c r="D823"/>
  <c r="C823"/>
  <c r="BX822"/>
  <c r="BW822"/>
  <c r="BV822"/>
  <c r="BU822"/>
  <c r="BT822"/>
  <c r="BS822"/>
  <c r="BR822"/>
  <c r="BQ822"/>
  <c r="BP822"/>
  <c r="BO822"/>
  <c r="BN822"/>
  <c r="BM822"/>
  <c r="BL822"/>
  <c r="BK822"/>
  <c r="BJ822"/>
  <c r="BI822"/>
  <c r="BH822"/>
  <c r="BG822"/>
  <c r="BF822"/>
  <c r="BE822"/>
  <c r="BD822"/>
  <c r="AX822"/>
  <c r="AW822"/>
  <c r="AV822"/>
  <c r="AU822"/>
  <c r="AT822"/>
  <c r="AS822"/>
  <c r="AR822"/>
  <c r="AQ822"/>
  <c r="AP822"/>
  <c r="AO822"/>
  <c r="AI822"/>
  <c r="AH822"/>
  <c r="AG822"/>
  <c r="AF822"/>
  <c r="AE822"/>
  <c r="AD822"/>
  <c r="AC822"/>
  <c r="AB822"/>
  <c r="AA822"/>
  <c r="Z822"/>
  <c r="T822"/>
  <c r="S822"/>
  <c r="R822"/>
  <c r="Q822"/>
  <c r="P822"/>
  <c r="O822"/>
  <c r="N822"/>
  <c r="M822"/>
  <c r="L822"/>
  <c r="K822"/>
  <c r="J822"/>
  <c r="I822"/>
  <c r="H822"/>
  <c r="G822"/>
  <c r="F822"/>
  <c r="E822"/>
  <c r="D822"/>
  <c r="C822"/>
  <c r="BX821"/>
  <c r="BW821"/>
  <c r="BV821"/>
  <c r="BU821"/>
  <c r="BT821"/>
  <c r="BS821"/>
  <c r="BR821"/>
  <c r="BQ821"/>
  <c r="BP821"/>
  <c r="BO821"/>
  <c r="BN821"/>
  <c r="BM821"/>
  <c r="BL821"/>
  <c r="BK821"/>
  <c r="BJ821"/>
  <c r="BI821"/>
  <c r="BH821"/>
  <c r="BG821"/>
  <c r="BF821"/>
  <c r="BE821"/>
  <c r="BD821"/>
  <c r="AX821"/>
  <c r="AW821"/>
  <c r="AV821"/>
  <c r="AU821"/>
  <c r="AT821"/>
  <c r="AS821"/>
  <c r="AR821"/>
  <c r="AQ821"/>
  <c r="AP821"/>
  <c r="AO821"/>
  <c r="AI821"/>
  <c r="AH821"/>
  <c r="AG821"/>
  <c r="AF821"/>
  <c r="AE821"/>
  <c r="AD821"/>
  <c r="AC821"/>
  <c r="AB821"/>
  <c r="AA821"/>
  <c r="Z821"/>
  <c r="T821"/>
  <c r="S821"/>
  <c r="R821"/>
  <c r="Q821"/>
  <c r="P821"/>
  <c r="O821"/>
  <c r="N821"/>
  <c r="M821"/>
  <c r="L821"/>
  <c r="K821"/>
  <c r="J821"/>
  <c r="I821"/>
  <c r="H821"/>
  <c r="G821"/>
  <c r="F821"/>
  <c r="E821"/>
  <c r="D821"/>
  <c r="C821"/>
  <c r="A821"/>
  <c r="BX820"/>
  <c r="BW820"/>
  <c r="BV820"/>
  <c r="BU820"/>
  <c r="BT820"/>
  <c r="BS820"/>
  <c r="BR820"/>
  <c r="BQ820"/>
  <c r="BP820"/>
  <c r="BO820"/>
  <c r="BN820"/>
  <c r="BM820"/>
  <c r="BL820"/>
  <c r="BK820"/>
  <c r="BJ820"/>
  <c r="BI820"/>
  <c r="BH820"/>
  <c r="BG820"/>
  <c r="BF820"/>
  <c r="BE820"/>
  <c r="BD820"/>
  <c r="AX820"/>
  <c r="AW820"/>
  <c r="AV820"/>
  <c r="AU820"/>
  <c r="AT820"/>
  <c r="AS820"/>
  <c r="AR820"/>
  <c r="AQ820"/>
  <c r="AP820"/>
  <c r="AO820"/>
  <c r="AI820"/>
  <c r="AH820"/>
  <c r="AG820"/>
  <c r="AF820"/>
  <c r="AE820"/>
  <c r="AD820"/>
  <c r="AC820"/>
  <c r="AB820"/>
  <c r="AA820"/>
  <c r="Z820"/>
  <c r="T820"/>
  <c r="S820"/>
  <c r="R820"/>
  <c r="Q820"/>
  <c r="P820"/>
  <c r="O820"/>
  <c r="N820"/>
  <c r="M820"/>
  <c r="L820"/>
  <c r="K820"/>
  <c r="J820"/>
  <c r="I820"/>
  <c r="H820"/>
  <c r="G820"/>
  <c r="F820"/>
  <c r="E820"/>
  <c r="D820"/>
  <c r="C820"/>
  <c r="A820"/>
  <c r="BX819"/>
  <c r="BW819"/>
  <c r="BV819"/>
  <c r="BU819"/>
  <c r="BT819"/>
  <c r="BS819"/>
  <c r="BR819"/>
  <c r="BQ819"/>
  <c r="BP819"/>
  <c r="BO819"/>
  <c r="BN819"/>
  <c r="BM819"/>
  <c r="BL819"/>
  <c r="BK819"/>
  <c r="BJ819"/>
  <c r="BI819"/>
  <c r="BH819"/>
  <c r="BG819"/>
  <c r="BF819"/>
  <c r="BE819"/>
  <c r="BD819"/>
  <c r="AX819"/>
  <c r="AW819"/>
  <c r="AV819"/>
  <c r="AU819"/>
  <c r="AT819"/>
  <c r="AS819"/>
  <c r="AR819"/>
  <c r="AQ819"/>
  <c r="AP819"/>
  <c r="AO819"/>
  <c r="AI819"/>
  <c r="AH819"/>
  <c r="AG819"/>
  <c r="AF819"/>
  <c r="AE819"/>
  <c r="AD819"/>
  <c r="AC819"/>
  <c r="AB819"/>
  <c r="AA819"/>
  <c r="Z819"/>
  <c r="T819"/>
  <c r="S819"/>
  <c r="R819"/>
  <c r="Q819"/>
  <c r="P819"/>
  <c r="O819"/>
  <c r="N819"/>
  <c r="M819"/>
  <c r="L819"/>
  <c r="K819"/>
  <c r="J819"/>
  <c r="I819"/>
  <c r="H819"/>
  <c r="G819"/>
  <c r="F819"/>
  <c r="E819"/>
  <c r="D819"/>
  <c r="C819"/>
  <c r="A819"/>
  <c r="BX818"/>
  <c r="BW818"/>
  <c r="BV818"/>
  <c r="BU818"/>
  <c r="BT818"/>
  <c r="BS818"/>
  <c r="BR818"/>
  <c r="BQ818"/>
  <c r="BP818"/>
  <c r="BO818"/>
  <c r="BN818"/>
  <c r="BM818"/>
  <c r="BL818"/>
  <c r="BK818"/>
  <c r="BJ818"/>
  <c r="BI818"/>
  <c r="BH818"/>
  <c r="BG818"/>
  <c r="BF818"/>
  <c r="BE818"/>
  <c r="BD818"/>
  <c r="AX818"/>
  <c r="AW818"/>
  <c r="AV818"/>
  <c r="AU818"/>
  <c r="AT818"/>
  <c r="AS818"/>
  <c r="AR818"/>
  <c r="AQ818"/>
  <c r="AP818"/>
  <c r="AO818"/>
  <c r="AI818"/>
  <c r="AH818"/>
  <c r="AG818"/>
  <c r="AF818"/>
  <c r="AE818"/>
  <c r="AD818"/>
  <c r="AC818"/>
  <c r="AB818"/>
  <c r="AA818"/>
  <c r="Z818"/>
  <c r="T818"/>
  <c r="S818"/>
  <c r="R818"/>
  <c r="Q818"/>
  <c r="P818"/>
  <c r="O818"/>
  <c r="N818"/>
  <c r="M818"/>
  <c r="L818"/>
  <c r="K818"/>
  <c r="J818"/>
  <c r="I818"/>
  <c r="H818"/>
  <c r="G818"/>
  <c r="F818"/>
  <c r="E818"/>
  <c r="D818"/>
  <c r="C818"/>
  <c r="A818"/>
  <c r="BX817"/>
  <c r="BW817"/>
  <c r="BV817"/>
  <c r="BU817"/>
  <c r="BT817"/>
  <c r="BS817"/>
  <c r="BR817"/>
  <c r="BQ817"/>
  <c r="BP817"/>
  <c r="BO817"/>
  <c r="BN817"/>
  <c r="BM817"/>
  <c r="BL817"/>
  <c r="BK817"/>
  <c r="BJ817"/>
  <c r="BI817"/>
  <c r="BH817"/>
  <c r="BG817"/>
  <c r="BF817"/>
  <c r="BE817"/>
  <c r="BD817"/>
  <c r="AX817"/>
  <c r="AW817"/>
  <c r="AV817"/>
  <c r="AU817"/>
  <c r="AT817"/>
  <c r="AS817"/>
  <c r="AR817"/>
  <c r="AQ817"/>
  <c r="AP817"/>
  <c r="AO817"/>
  <c r="AI817"/>
  <c r="AH817"/>
  <c r="AG817"/>
  <c r="AF817"/>
  <c r="AE817"/>
  <c r="AD817"/>
  <c r="AC817"/>
  <c r="AB817"/>
  <c r="AA817"/>
  <c r="Z817"/>
  <c r="T817"/>
  <c r="S817"/>
  <c r="R817"/>
  <c r="Q817"/>
  <c r="P817"/>
  <c r="O817"/>
  <c r="N817"/>
  <c r="M817"/>
  <c r="L817"/>
  <c r="K817"/>
  <c r="J817"/>
  <c r="I817"/>
  <c r="H817"/>
  <c r="G817"/>
  <c r="F817"/>
  <c r="E817"/>
  <c r="D817"/>
  <c r="C817"/>
  <c r="A817"/>
  <c r="BX816"/>
  <c r="BW816"/>
  <c r="BV816"/>
  <c r="BU816"/>
  <c r="BT816"/>
  <c r="BS816"/>
  <c r="BR816"/>
  <c r="BQ816"/>
  <c r="BP816"/>
  <c r="BO816"/>
  <c r="BN816"/>
  <c r="BM816"/>
  <c r="BL816"/>
  <c r="BK816"/>
  <c r="BJ816"/>
  <c r="BI816"/>
  <c r="BH816"/>
  <c r="BG816"/>
  <c r="BF816"/>
  <c r="BE816"/>
  <c r="BD816"/>
  <c r="AX816"/>
  <c r="AW816"/>
  <c r="AV816"/>
  <c r="AU816"/>
  <c r="AT816"/>
  <c r="AS816"/>
  <c r="AR816"/>
  <c r="AQ816"/>
  <c r="AP816"/>
  <c r="AO816"/>
  <c r="AI816"/>
  <c r="AH816"/>
  <c r="AG816"/>
  <c r="AF816"/>
  <c r="AE816"/>
  <c r="AD816"/>
  <c r="AC816"/>
  <c r="AB816"/>
  <c r="AA816"/>
  <c r="Z816"/>
  <c r="T816"/>
  <c r="S816"/>
  <c r="R816"/>
  <c r="Q816"/>
  <c r="P816"/>
  <c r="O816"/>
  <c r="N816"/>
  <c r="M816"/>
  <c r="L816"/>
  <c r="K816"/>
  <c r="J816"/>
  <c r="I816"/>
  <c r="H816"/>
  <c r="G816"/>
  <c r="F816"/>
  <c r="E816"/>
  <c r="D816"/>
  <c r="C816"/>
  <c r="A816"/>
  <c r="BX815"/>
  <c r="BW815"/>
  <c r="BV815"/>
  <c r="BU815"/>
  <c r="BT815"/>
  <c r="BS815"/>
  <c r="BR815"/>
  <c r="BQ815"/>
  <c r="BP815"/>
  <c r="BO815"/>
  <c r="BN815"/>
  <c r="BM815"/>
  <c r="BL815"/>
  <c r="BK815"/>
  <c r="BJ815"/>
  <c r="BI815"/>
  <c r="BH815"/>
  <c r="BG815"/>
  <c r="BF815"/>
  <c r="BE815"/>
  <c r="BD815"/>
  <c r="AX815"/>
  <c r="AW815"/>
  <c r="AV815"/>
  <c r="AU815"/>
  <c r="AT815"/>
  <c r="AS815"/>
  <c r="AR815"/>
  <c r="AQ815"/>
  <c r="AP815"/>
  <c r="AO815"/>
  <c r="AI815"/>
  <c r="AH815"/>
  <c r="AG815"/>
  <c r="AF815"/>
  <c r="AE815"/>
  <c r="AD815"/>
  <c r="AC815"/>
  <c r="AB815"/>
  <c r="AA815"/>
  <c r="Z815"/>
  <c r="T815"/>
  <c r="S815"/>
  <c r="R815"/>
  <c r="Q815"/>
  <c r="P815"/>
  <c r="O815"/>
  <c r="N815"/>
  <c r="M815"/>
  <c r="L815"/>
  <c r="K815"/>
  <c r="J815"/>
  <c r="I815"/>
  <c r="H815"/>
  <c r="G815"/>
  <c r="F815"/>
  <c r="E815"/>
  <c r="D815"/>
  <c r="C815"/>
  <c r="A815"/>
  <c r="BX814"/>
  <c r="BW814"/>
  <c r="BV814"/>
  <c r="BU814"/>
  <c r="BT814"/>
  <c r="BS814"/>
  <c r="BR814"/>
  <c r="BQ814"/>
  <c r="BP814"/>
  <c r="BO814"/>
  <c r="BN814"/>
  <c r="BM814"/>
  <c r="BL814"/>
  <c r="BK814"/>
  <c r="BJ814"/>
  <c r="BI814"/>
  <c r="BH814"/>
  <c r="BG814"/>
  <c r="BF814"/>
  <c r="BE814"/>
  <c r="BD814"/>
  <c r="AX814"/>
  <c r="AW814"/>
  <c r="AV814"/>
  <c r="AU814"/>
  <c r="AT814"/>
  <c r="AS814"/>
  <c r="AR814"/>
  <c r="AQ814"/>
  <c r="AP814"/>
  <c r="AO814"/>
  <c r="AI814"/>
  <c r="AH814"/>
  <c r="AG814"/>
  <c r="AF814"/>
  <c r="AE814"/>
  <c r="AD814"/>
  <c r="AC814"/>
  <c r="AB814"/>
  <c r="AA814"/>
  <c r="Z814"/>
  <c r="T814"/>
  <c r="S814"/>
  <c r="R814"/>
  <c r="Q814"/>
  <c r="P814"/>
  <c r="O814"/>
  <c r="N814"/>
  <c r="M814"/>
  <c r="L814"/>
  <c r="K814"/>
  <c r="J814"/>
  <c r="I814"/>
  <c r="H814"/>
  <c r="G814"/>
  <c r="F814"/>
  <c r="E814"/>
  <c r="D814"/>
  <c r="C814"/>
  <c r="A814"/>
  <c r="BX813"/>
  <c r="BW813"/>
  <c r="BV813"/>
  <c r="BU813"/>
  <c r="BT813"/>
  <c r="BS813"/>
  <c r="BR813"/>
  <c r="BQ813"/>
  <c r="BP813"/>
  <c r="BO813"/>
  <c r="BN813"/>
  <c r="BM813"/>
  <c r="BL813"/>
  <c r="BK813"/>
  <c r="BJ813"/>
  <c r="BI813"/>
  <c r="BH813"/>
  <c r="BG813"/>
  <c r="BF813"/>
  <c r="BE813"/>
  <c r="BD813"/>
  <c r="AX813"/>
  <c r="AW813"/>
  <c r="AV813"/>
  <c r="AU813"/>
  <c r="AT813"/>
  <c r="AS813"/>
  <c r="AR813"/>
  <c r="AQ813"/>
  <c r="AP813"/>
  <c r="AO813"/>
  <c r="AI813"/>
  <c r="AH813"/>
  <c r="AG813"/>
  <c r="AF813"/>
  <c r="AE813"/>
  <c r="AD813"/>
  <c r="AC813"/>
  <c r="AB813"/>
  <c r="AA813"/>
  <c r="Z813"/>
  <c r="T813"/>
  <c r="S813"/>
  <c r="R813"/>
  <c r="Q813"/>
  <c r="P813"/>
  <c r="O813"/>
  <c r="N813"/>
  <c r="M813"/>
  <c r="L813"/>
  <c r="K813"/>
  <c r="J813"/>
  <c r="I813"/>
  <c r="H813"/>
  <c r="G813"/>
  <c r="F813"/>
  <c r="E813"/>
  <c r="D813"/>
  <c r="C813"/>
  <c r="A813"/>
  <c r="BX812"/>
  <c r="BW812"/>
  <c r="BV812"/>
  <c r="BU812"/>
  <c r="BT812"/>
  <c r="BS812"/>
  <c r="BR812"/>
  <c r="BQ812"/>
  <c r="BP812"/>
  <c r="BO812"/>
  <c r="BN812"/>
  <c r="BM812"/>
  <c r="BL812"/>
  <c r="BK812"/>
  <c r="BJ812"/>
  <c r="BI812"/>
  <c r="BH812"/>
  <c r="BG812"/>
  <c r="BF812"/>
  <c r="BE812"/>
  <c r="BD812"/>
  <c r="AX812"/>
  <c r="AW812"/>
  <c r="AV812"/>
  <c r="AU812"/>
  <c r="AT812"/>
  <c r="AS812"/>
  <c r="AR812"/>
  <c r="AQ812"/>
  <c r="AP812"/>
  <c r="AO812"/>
  <c r="AI812"/>
  <c r="AH812"/>
  <c r="AG812"/>
  <c r="AF812"/>
  <c r="AE812"/>
  <c r="AD812"/>
  <c r="AC812"/>
  <c r="AB812"/>
  <c r="AA812"/>
  <c r="Z812"/>
  <c r="T812"/>
  <c r="S812"/>
  <c r="R812"/>
  <c r="Q812"/>
  <c r="P812"/>
  <c r="O812"/>
  <c r="N812"/>
  <c r="M812"/>
  <c r="L812"/>
  <c r="K812"/>
  <c r="J812"/>
  <c r="I812"/>
  <c r="H812"/>
  <c r="G812"/>
  <c r="F812"/>
  <c r="E812"/>
  <c r="D812"/>
  <c r="C812"/>
  <c r="A812"/>
  <c r="BX811"/>
  <c r="BW811"/>
  <c r="BV811"/>
  <c r="BU811"/>
  <c r="BT811"/>
  <c r="BS811"/>
  <c r="BR811"/>
  <c r="BQ811"/>
  <c r="BP811"/>
  <c r="BO811"/>
  <c r="BN811"/>
  <c r="BM811"/>
  <c r="BL811"/>
  <c r="BK811"/>
  <c r="BJ811"/>
  <c r="BI811"/>
  <c r="BH811"/>
  <c r="BG811"/>
  <c r="BF811"/>
  <c r="BE811"/>
  <c r="BD811"/>
  <c r="AX811"/>
  <c r="AW811"/>
  <c r="AV811"/>
  <c r="AU811"/>
  <c r="AT811"/>
  <c r="AS811"/>
  <c r="AR811"/>
  <c r="AQ811"/>
  <c r="AP811"/>
  <c r="AO811"/>
  <c r="AI811"/>
  <c r="AH811"/>
  <c r="AG811"/>
  <c r="AF811"/>
  <c r="AE811"/>
  <c r="AD811"/>
  <c r="AC811"/>
  <c r="AB811"/>
  <c r="AA811"/>
  <c r="Z811"/>
  <c r="T811"/>
  <c r="S811"/>
  <c r="R811"/>
  <c r="Q811"/>
  <c r="P811"/>
  <c r="O811"/>
  <c r="N811"/>
  <c r="M811"/>
  <c r="L811"/>
  <c r="K811"/>
  <c r="J811"/>
  <c r="I811"/>
  <c r="H811"/>
  <c r="G811"/>
  <c r="F811"/>
  <c r="E811"/>
  <c r="D811"/>
  <c r="C811"/>
  <c r="A811"/>
  <c r="BX810"/>
  <c r="BW810"/>
  <c r="BV810"/>
  <c r="BU810"/>
  <c r="BT810"/>
  <c r="BS810"/>
  <c r="BR810"/>
  <c r="BQ810"/>
  <c r="BP810"/>
  <c r="BO810"/>
  <c r="BN810"/>
  <c r="BM810"/>
  <c r="BL810"/>
  <c r="BK810"/>
  <c r="BJ810"/>
  <c r="BI810"/>
  <c r="BH810"/>
  <c r="BG810"/>
  <c r="BF810"/>
  <c r="BE810"/>
  <c r="BD810"/>
  <c r="AX810"/>
  <c r="AW810"/>
  <c r="AV810"/>
  <c r="AU810"/>
  <c r="AT810"/>
  <c r="AS810"/>
  <c r="AR810"/>
  <c r="AQ810"/>
  <c r="AP810"/>
  <c r="AO810"/>
  <c r="AI810"/>
  <c r="AH810"/>
  <c r="AG810"/>
  <c r="AF810"/>
  <c r="AE810"/>
  <c r="AD810"/>
  <c r="AC810"/>
  <c r="AB810"/>
  <c r="AA810"/>
  <c r="Z810"/>
  <c r="T810"/>
  <c r="S810"/>
  <c r="R810"/>
  <c r="Q810"/>
  <c r="P810"/>
  <c r="O810"/>
  <c r="N810"/>
  <c r="M810"/>
  <c r="L810"/>
  <c r="K810"/>
  <c r="J810"/>
  <c r="I810"/>
  <c r="H810"/>
  <c r="G810"/>
  <c r="F810"/>
  <c r="E810"/>
  <c r="D810"/>
  <c r="C810"/>
  <c r="A810"/>
  <c r="BX809"/>
  <c r="BW809"/>
  <c r="BV809"/>
  <c r="BU809"/>
  <c r="BT809"/>
  <c r="BS809"/>
  <c r="BR809"/>
  <c r="BQ809"/>
  <c r="BP809"/>
  <c r="BO809"/>
  <c r="BN809"/>
  <c r="BM809"/>
  <c r="BL809"/>
  <c r="BK809"/>
  <c r="BJ809"/>
  <c r="BI809"/>
  <c r="BH809"/>
  <c r="BG809"/>
  <c r="BF809"/>
  <c r="BE809"/>
  <c r="BD809"/>
  <c r="AX809"/>
  <c r="AW809"/>
  <c r="AV809"/>
  <c r="AU809"/>
  <c r="AT809"/>
  <c r="AS809"/>
  <c r="AR809"/>
  <c r="AQ809"/>
  <c r="AP809"/>
  <c r="AO809"/>
  <c r="AI809"/>
  <c r="AH809"/>
  <c r="AG809"/>
  <c r="AF809"/>
  <c r="AE809"/>
  <c r="AD809"/>
  <c r="AC809"/>
  <c r="AB809"/>
  <c r="AA809"/>
  <c r="Z809"/>
  <c r="T809"/>
  <c r="S809"/>
  <c r="R809"/>
  <c r="Q809"/>
  <c r="P809"/>
  <c r="O809"/>
  <c r="N809"/>
  <c r="M809"/>
  <c r="L809"/>
  <c r="K809"/>
  <c r="J809"/>
  <c r="I809"/>
  <c r="H809"/>
  <c r="G809"/>
  <c r="F809"/>
  <c r="E809"/>
  <c r="D809"/>
  <c r="C809"/>
  <c r="A809"/>
  <c r="BX808"/>
  <c r="BW808"/>
  <c r="BV808"/>
  <c r="BU808"/>
  <c r="BT808"/>
  <c r="BS808"/>
  <c r="BR808"/>
  <c r="BQ808"/>
  <c r="BP808"/>
  <c r="BO808"/>
  <c r="BN808"/>
  <c r="BM808"/>
  <c r="BL808"/>
  <c r="BK808"/>
  <c r="BJ808"/>
  <c r="BI808"/>
  <c r="BH808"/>
  <c r="BG808"/>
  <c r="BF808"/>
  <c r="BE808"/>
  <c r="BD808"/>
  <c r="AX808"/>
  <c r="AW808"/>
  <c r="AV808"/>
  <c r="AU808"/>
  <c r="AT808"/>
  <c r="AS808"/>
  <c r="AR808"/>
  <c r="AQ808"/>
  <c r="AP808"/>
  <c r="AO808"/>
  <c r="AI808"/>
  <c r="AH808"/>
  <c r="AG808"/>
  <c r="AF808"/>
  <c r="AE808"/>
  <c r="AD808"/>
  <c r="AC808"/>
  <c r="AB808"/>
  <c r="AA808"/>
  <c r="Z808"/>
  <c r="T808"/>
  <c r="S808"/>
  <c r="R808"/>
  <c r="Q808"/>
  <c r="P808"/>
  <c r="O808"/>
  <c r="N808"/>
  <c r="M808"/>
  <c r="L808"/>
  <c r="K808"/>
  <c r="J808"/>
  <c r="I808"/>
  <c r="H808"/>
  <c r="G808"/>
  <c r="F808"/>
  <c r="E808"/>
  <c r="D808"/>
  <c r="C808"/>
  <c r="A808"/>
  <c r="BX807"/>
  <c r="BW807"/>
  <c r="BV807"/>
  <c r="BU807"/>
  <c r="BT807"/>
  <c r="BS807"/>
  <c r="BR807"/>
  <c r="BQ807"/>
  <c r="BP807"/>
  <c r="BO807"/>
  <c r="BN807"/>
  <c r="BM807"/>
  <c r="BL807"/>
  <c r="BK807"/>
  <c r="BJ807"/>
  <c r="BI807"/>
  <c r="BH807"/>
  <c r="BG807"/>
  <c r="BF807"/>
  <c r="BE807"/>
  <c r="BD807"/>
  <c r="AX807"/>
  <c r="AW807"/>
  <c r="AV807"/>
  <c r="AU807"/>
  <c r="AT807"/>
  <c r="AS807"/>
  <c r="AR807"/>
  <c r="AQ807"/>
  <c r="AP807"/>
  <c r="AO807"/>
  <c r="AI807"/>
  <c r="AH807"/>
  <c r="AG807"/>
  <c r="AF807"/>
  <c r="AE807"/>
  <c r="AD807"/>
  <c r="AC807"/>
  <c r="AB807"/>
  <c r="AA807"/>
  <c r="Z807"/>
  <c r="T807"/>
  <c r="S807"/>
  <c r="R807"/>
  <c r="Q807"/>
  <c r="P807"/>
  <c r="O807"/>
  <c r="N807"/>
  <c r="M807"/>
  <c r="L807"/>
  <c r="K807"/>
  <c r="J807"/>
  <c r="I807"/>
  <c r="H807"/>
  <c r="G807"/>
  <c r="F807"/>
  <c r="E807"/>
  <c r="D807"/>
  <c r="C807"/>
  <c r="A807"/>
  <c r="BX806"/>
  <c r="BW806"/>
  <c r="BV806"/>
  <c r="BU806"/>
  <c r="BT806"/>
  <c r="BS806"/>
  <c r="BR806"/>
  <c r="BQ806"/>
  <c r="BP806"/>
  <c r="BO806"/>
  <c r="BN806"/>
  <c r="BM806"/>
  <c r="BL806"/>
  <c r="BK806"/>
  <c r="BJ806"/>
  <c r="BI806"/>
  <c r="BH806"/>
  <c r="BG806"/>
  <c r="BF806"/>
  <c r="BE806"/>
  <c r="BD806"/>
  <c r="AX806"/>
  <c r="AW806"/>
  <c r="AV806"/>
  <c r="AU806"/>
  <c r="AT806"/>
  <c r="AS806"/>
  <c r="AR806"/>
  <c r="AQ806"/>
  <c r="AP806"/>
  <c r="AO806"/>
  <c r="AI806"/>
  <c r="AH806"/>
  <c r="AG806"/>
  <c r="AF806"/>
  <c r="AE806"/>
  <c r="AD806"/>
  <c r="AC806"/>
  <c r="AB806"/>
  <c r="AA806"/>
  <c r="Z806"/>
  <c r="T806"/>
  <c r="S806"/>
  <c r="R806"/>
  <c r="Q806"/>
  <c r="P806"/>
  <c r="O806"/>
  <c r="N806"/>
  <c r="M806"/>
  <c r="L806"/>
  <c r="K806"/>
  <c r="J806"/>
  <c r="I806"/>
  <c r="H806"/>
  <c r="G806"/>
  <c r="F806"/>
  <c r="E806"/>
  <c r="D806"/>
  <c r="C806"/>
  <c r="A806"/>
  <c r="BX805"/>
  <c r="BW805"/>
  <c r="BV805"/>
  <c r="BU805"/>
  <c r="BT805"/>
  <c r="BS805"/>
  <c r="BR805"/>
  <c r="BQ805"/>
  <c r="BP805"/>
  <c r="BO805"/>
  <c r="BN805"/>
  <c r="BM805"/>
  <c r="BL805"/>
  <c r="BK805"/>
  <c r="BJ805"/>
  <c r="BI805"/>
  <c r="BH805"/>
  <c r="BG805"/>
  <c r="BF805"/>
  <c r="BE805"/>
  <c r="BD805"/>
  <c r="AX805"/>
  <c r="AW805"/>
  <c r="AV805"/>
  <c r="AU805"/>
  <c r="AT805"/>
  <c r="AS805"/>
  <c r="AR805"/>
  <c r="AQ805"/>
  <c r="AP805"/>
  <c r="AO805"/>
  <c r="AI805"/>
  <c r="AH805"/>
  <c r="AG805"/>
  <c r="AF805"/>
  <c r="AE805"/>
  <c r="AD805"/>
  <c r="AC805"/>
  <c r="AB805"/>
  <c r="AA805"/>
  <c r="Z805"/>
  <c r="T805"/>
  <c r="S805"/>
  <c r="R805"/>
  <c r="Q805"/>
  <c r="P805"/>
  <c r="O805"/>
  <c r="N805"/>
  <c r="M805"/>
  <c r="L805"/>
  <c r="K805"/>
  <c r="J805"/>
  <c r="I805"/>
  <c r="H805"/>
  <c r="G805"/>
  <c r="F805"/>
  <c r="E805"/>
  <c r="D805"/>
  <c r="C805"/>
  <c r="A805"/>
  <c r="BX804"/>
  <c r="BW804"/>
  <c r="BV804"/>
  <c r="BU804"/>
  <c r="BT804"/>
  <c r="BS804"/>
  <c r="BR804"/>
  <c r="BQ804"/>
  <c r="BP804"/>
  <c r="BO804"/>
  <c r="BN804"/>
  <c r="BM804"/>
  <c r="BL804"/>
  <c r="BK804"/>
  <c r="BJ804"/>
  <c r="BI804"/>
  <c r="BH804"/>
  <c r="BG804"/>
  <c r="BF804"/>
  <c r="BE804"/>
  <c r="BD804"/>
  <c r="AX804"/>
  <c r="AW804"/>
  <c r="AV804"/>
  <c r="AU804"/>
  <c r="AT804"/>
  <c r="AS804"/>
  <c r="AR804"/>
  <c r="AQ804"/>
  <c r="AP804"/>
  <c r="AO804"/>
  <c r="AI804"/>
  <c r="AH804"/>
  <c r="AG804"/>
  <c r="AF804"/>
  <c r="AE804"/>
  <c r="AD804"/>
  <c r="AC804"/>
  <c r="AB804"/>
  <c r="AA804"/>
  <c r="Z804"/>
  <c r="T804"/>
  <c r="S804"/>
  <c r="R804"/>
  <c r="Q804"/>
  <c r="P804"/>
  <c r="O804"/>
  <c r="N804"/>
  <c r="M804"/>
  <c r="L804"/>
  <c r="K804"/>
  <c r="J804"/>
  <c r="I804"/>
  <c r="H804"/>
  <c r="G804"/>
  <c r="F804"/>
  <c r="E804"/>
  <c r="D804"/>
  <c r="C804"/>
  <c r="A804"/>
  <c r="BX803"/>
  <c r="BW803"/>
  <c r="BV803"/>
  <c r="BU803"/>
  <c r="BT803"/>
  <c r="BS803"/>
  <c r="BR803"/>
  <c r="BQ803"/>
  <c r="BP803"/>
  <c r="BO803"/>
  <c r="BN803"/>
  <c r="BM803"/>
  <c r="BL803"/>
  <c r="BK803"/>
  <c r="BJ803"/>
  <c r="BI803"/>
  <c r="BH803"/>
  <c r="BG803"/>
  <c r="BF803"/>
  <c r="BE803"/>
  <c r="BD803"/>
  <c r="AX803"/>
  <c r="AW803"/>
  <c r="AV803"/>
  <c r="AU803"/>
  <c r="AT803"/>
  <c r="AS803"/>
  <c r="AR803"/>
  <c r="AQ803"/>
  <c r="AP803"/>
  <c r="AO803"/>
  <c r="AI803"/>
  <c r="AH803"/>
  <c r="AG803"/>
  <c r="AF803"/>
  <c r="AE803"/>
  <c r="AD803"/>
  <c r="AC803"/>
  <c r="AB803"/>
  <c r="AA803"/>
  <c r="Z803"/>
  <c r="T803"/>
  <c r="S803"/>
  <c r="R803"/>
  <c r="Q803"/>
  <c r="P803"/>
  <c r="O803"/>
  <c r="N803"/>
  <c r="M803"/>
  <c r="L803"/>
  <c r="K803"/>
  <c r="J803"/>
  <c r="I803"/>
  <c r="H803"/>
  <c r="G803"/>
  <c r="F803"/>
  <c r="E803"/>
  <c r="D803"/>
  <c r="C803"/>
  <c r="A803"/>
  <c r="BX802"/>
  <c r="BW802"/>
  <c r="BV802"/>
  <c r="BU802"/>
  <c r="BT802"/>
  <c r="BS802"/>
  <c r="BR802"/>
  <c r="BQ802"/>
  <c r="BP802"/>
  <c r="BO802"/>
  <c r="BN802"/>
  <c r="BM802"/>
  <c r="BL802"/>
  <c r="BK802"/>
  <c r="BJ802"/>
  <c r="BI802"/>
  <c r="BH802"/>
  <c r="BG802"/>
  <c r="BF802"/>
  <c r="BE802"/>
  <c r="BD802"/>
  <c r="AX802"/>
  <c r="AW802"/>
  <c r="AV802"/>
  <c r="AU802"/>
  <c r="AT802"/>
  <c r="AS802"/>
  <c r="AR802"/>
  <c r="AQ802"/>
  <c r="AP802"/>
  <c r="AO802"/>
  <c r="AI802"/>
  <c r="AH802"/>
  <c r="AG802"/>
  <c r="AF802"/>
  <c r="AE802"/>
  <c r="AD802"/>
  <c r="AC802"/>
  <c r="AB802"/>
  <c r="AA802"/>
  <c r="Z802"/>
  <c r="T802"/>
  <c r="S802"/>
  <c r="R802"/>
  <c r="Q802"/>
  <c r="P802"/>
  <c r="O802"/>
  <c r="N802"/>
  <c r="M802"/>
  <c r="L802"/>
  <c r="K802"/>
  <c r="J802"/>
  <c r="I802"/>
  <c r="H802"/>
  <c r="G802"/>
  <c r="F802"/>
  <c r="E802"/>
  <c r="D802"/>
  <c r="C802"/>
  <c r="A802"/>
  <c r="BX801"/>
  <c r="BW801"/>
  <c r="BV801"/>
  <c r="BU801"/>
  <c r="BT801"/>
  <c r="BS801"/>
  <c r="BR801"/>
  <c r="BQ801"/>
  <c r="BP801"/>
  <c r="BO801"/>
  <c r="BN801"/>
  <c r="BM801"/>
  <c r="BL801"/>
  <c r="BK801"/>
  <c r="BJ801"/>
  <c r="BI801"/>
  <c r="BH801"/>
  <c r="BG801"/>
  <c r="BF801"/>
  <c r="BE801"/>
  <c r="BD801"/>
  <c r="AX801"/>
  <c r="AW801"/>
  <c r="AV801"/>
  <c r="AU801"/>
  <c r="AT801"/>
  <c r="AS801"/>
  <c r="AR801"/>
  <c r="AQ801"/>
  <c r="AP801"/>
  <c r="AO801"/>
  <c r="AI801"/>
  <c r="AH801"/>
  <c r="AG801"/>
  <c r="AF801"/>
  <c r="AE801"/>
  <c r="AD801"/>
  <c r="AC801"/>
  <c r="AB801"/>
  <c r="AA801"/>
  <c r="Z801"/>
  <c r="T801"/>
  <c r="S801"/>
  <c r="R801"/>
  <c r="Q801"/>
  <c r="P801"/>
  <c r="O801"/>
  <c r="N801"/>
  <c r="M801"/>
  <c r="L801"/>
  <c r="K801"/>
  <c r="J801"/>
  <c r="I801"/>
  <c r="H801"/>
  <c r="G801"/>
  <c r="F801"/>
  <c r="E801"/>
  <c r="D801"/>
  <c r="C801"/>
  <c r="A801"/>
  <c r="BX800"/>
  <c r="BW800"/>
  <c r="BV800"/>
  <c r="BU800"/>
  <c r="BT800"/>
  <c r="BS800"/>
  <c r="BR800"/>
  <c r="BQ800"/>
  <c r="BP800"/>
  <c r="BO800"/>
  <c r="BN800"/>
  <c r="BM800"/>
  <c r="BL800"/>
  <c r="BK800"/>
  <c r="BJ800"/>
  <c r="BI800"/>
  <c r="BH800"/>
  <c r="BG800"/>
  <c r="BF800"/>
  <c r="BE800"/>
  <c r="BD800"/>
  <c r="AX800"/>
  <c r="AW800"/>
  <c r="AV800"/>
  <c r="AU800"/>
  <c r="AT800"/>
  <c r="AS800"/>
  <c r="AR800"/>
  <c r="AQ800"/>
  <c r="AP800"/>
  <c r="AO800"/>
  <c r="AI800"/>
  <c r="AH800"/>
  <c r="AG800"/>
  <c r="AF800"/>
  <c r="AE800"/>
  <c r="AD800"/>
  <c r="AC800"/>
  <c r="AB800"/>
  <c r="AA800"/>
  <c r="Z800"/>
  <c r="T800"/>
  <c r="S800"/>
  <c r="R800"/>
  <c r="Q800"/>
  <c r="P800"/>
  <c r="O800"/>
  <c r="N800"/>
  <c r="M800"/>
  <c r="L800"/>
  <c r="K800"/>
  <c r="J800"/>
  <c r="I800"/>
  <c r="H800"/>
  <c r="G800"/>
  <c r="F800"/>
  <c r="E800"/>
  <c r="D800"/>
  <c r="C800"/>
  <c r="A800"/>
  <c r="BX799"/>
  <c r="BW799"/>
  <c r="BV799"/>
  <c r="BU799"/>
  <c r="BT799"/>
  <c r="BS799"/>
  <c r="BR799"/>
  <c r="BQ799"/>
  <c r="BP799"/>
  <c r="BO799"/>
  <c r="BN799"/>
  <c r="BM799"/>
  <c r="BL799"/>
  <c r="BK799"/>
  <c r="BJ799"/>
  <c r="BI799"/>
  <c r="BH799"/>
  <c r="BG799"/>
  <c r="BF799"/>
  <c r="BE799"/>
  <c r="BD799"/>
  <c r="AX799"/>
  <c r="AW799"/>
  <c r="AV799"/>
  <c r="AU799"/>
  <c r="AT799"/>
  <c r="AS799"/>
  <c r="AR799"/>
  <c r="AQ799"/>
  <c r="AP799"/>
  <c r="AO799"/>
  <c r="AI799"/>
  <c r="AH799"/>
  <c r="AG799"/>
  <c r="AF799"/>
  <c r="AE799"/>
  <c r="AD799"/>
  <c r="AC799"/>
  <c r="AB799"/>
  <c r="AA799"/>
  <c r="Z799"/>
  <c r="T799"/>
  <c r="S799"/>
  <c r="R799"/>
  <c r="Q799"/>
  <c r="P799"/>
  <c r="O799"/>
  <c r="N799"/>
  <c r="M799"/>
  <c r="L799"/>
  <c r="K799"/>
  <c r="J799"/>
  <c r="I799"/>
  <c r="H799"/>
  <c r="G799"/>
  <c r="F799"/>
  <c r="E799"/>
  <c r="D799"/>
  <c r="C799"/>
  <c r="A799"/>
  <c r="BX798"/>
  <c r="BW798"/>
  <c r="BV798"/>
  <c r="BU798"/>
  <c r="BT798"/>
  <c r="BS798"/>
  <c r="BR798"/>
  <c r="BQ798"/>
  <c r="BP798"/>
  <c r="BO798"/>
  <c r="BN798"/>
  <c r="BM798"/>
  <c r="BL798"/>
  <c r="BK798"/>
  <c r="BJ798"/>
  <c r="BI798"/>
  <c r="BH798"/>
  <c r="BG798"/>
  <c r="BF798"/>
  <c r="BE798"/>
  <c r="BD798"/>
  <c r="AX798"/>
  <c r="AW798"/>
  <c r="AV798"/>
  <c r="AU798"/>
  <c r="AT798"/>
  <c r="AS798"/>
  <c r="AR798"/>
  <c r="AQ798"/>
  <c r="AP798"/>
  <c r="AO798"/>
  <c r="AI798"/>
  <c r="AH798"/>
  <c r="AG798"/>
  <c r="AF798"/>
  <c r="AE798"/>
  <c r="AD798"/>
  <c r="AC798"/>
  <c r="AB798"/>
  <c r="AA798"/>
  <c r="Z798"/>
  <c r="T798"/>
  <c r="S798"/>
  <c r="R798"/>
  <c r="Q798"/>
  <c r="P798"/>
  <c r="O798"/>
  <c r="N798"/>
  <c r="M798"/>
  <c r="L798"/>
  <c r="K798"/>
  <c r="J798"/>
  <c r="I798"/>
  <c r="H798"/>
  <c r="G798"/>
  <c r="F798"/>
  <c r="E798"/>
  <c r="D798"/>
  <c r="C798"/>
  <c r="A798"/>
  <c r="BX797"/>
  <c r="BW797"/>
  <c r="BV797"/>
  <c r="BU797"/>
  <c r="BT797"/>
  <c r="BS797"/>
  <c r="BR797"/>
  <c r="BQ797"/>
  <c r="BP797"/>
  <c r="BO797"/>
  <c r="BN797"/>
  <c r="BM797"/>
  <c r="BL797"/>
  <c r="BK797"/>
  <c r="BJ797"/>
  <c r="BI797"/>
  <c r="BH797"/>
  <c r="BG797"/>
  <c r="BF797"/>
  <c r="BE797"/>
  <c r="BD797"/>
  <c r="AX797"/>
  <c r="AW797"/>
  <c r="AV797"/>
  <c r="AU797"/>
  <c r="AT797"/>
  <c r="AS797"/>
  <c r="AR797"/>
  <c r="AQ797"/>
  <c r="AP797"/>
  <c r="AO797"/>
  <c r="AI797"/>
  <c r="AH797"/>
  <c r="AG797"/>
  <c r="AF797"/>
  <c r="AE797"/>
  <c r="AD797"/>
  <c r="AC797"/>
  <c r="AB797"/>
  <c r="AA797"/>
  <c r="Z797"/>
  <c r="T797"/>
  <c r="S797"/>
  <c r="R797"/>
  <c r="Q797"/>
  <c r="P797"/>
  <c r="O797"/>
  <c r="N797"/>
  <c r="M797"/>
  <c r="L797"/>
  <c r="K797"/>
  <c r="J797"/>
  <c r="I797"/>
  <c r="H797"/>
  <c r="G797"/>
  <c r="F797"/>
  <c r="E797"/>
  <c r="D797"/>
  <c r="C797"/>
  <c r="A797"/>
  <c r="BX796"/>
  <c r="BW796"/>
  <c r="BV796"/>
  <c r="BU796"/>
  <c r="BT796"/>
  <c r="BS796"/>
  <c r="BR796"/>
  <c r="BQ796"/>
  <c r="BP796"/>
  <c r="BO796"/>
  <c r="BN796"/>
  <c r="BM796"/>
  <c r="BL796"/>
  <c r="BK796"/>
  <c r="BJ796"/>
  <c r="BI796"/>
  <c r="BH796"/>
  <c r="BG796"/>
  <c r="BF796"/>
  <c r="BE796"/>
  <c r="BD796"/>
  <c r="AX796"/>
  <c r="AW796"/>
  <c r="AV796"/>
  <c r="AU796"/>
  <c r="AT796"/>
  <c r="AS796"/>
  <c r="AR796"/>
  <c r="AQ796"/>
  <c r="AP796"/>
  <c r="AO796"/>
  <c r="AI796"/>
  <c r="AH796"/>
  <c r="AG796"/>
  <c r="AF796"/>
  <c r="AE796"/>
  <c r="AD796"/>
  <c r="AC796"/>
  <c r="AB796"/>
  <c r="AA796"/>
  <c r="Z796"/>
  <c r="T796"/>
  <c r="S796"/>
  <c r="R796"/>
  <c r="Q796"/>
  <c r="P796"/>
  <c r="O796"/>
  <c r="N796"/>
  <c r="M796"/>
  <c r="L796"/>
  <c r="K796"/>
  <c r="J796"/>
  <c r="I796"/>
  <c r="H796"/>
  <c r="G796"/>
  <c r="F796"/>
  <c r="E796"/>
  <c r="D796"/>
  <c r="C796"/>
  <c r="A796"/>
  <c r="BX795"/>
  <c r="BW795"/>
  <c r="BV795"/>
  <c r="BU795"/>
  <c r="BT795"/>
  <c r="BS795"/>
  <c r="BR795"/>
  <c r="BQ795"/>
  <c r="BP795"/>
  <c r="BO795"/>
  <c r="BN795"/>
  <c r="BM795"/>
  <c r="BL795"/>
  <c r="BK795"/>
  <c r="BJ795"/>
  <c r="BI795"/>
  <c r="BH795"/>
  <c r="BG795"/>
  <c r="BF795"/>
  <c r="BE795"/>
  <c r="BD795"/>
  <c r="AX795"/>
  <c r="AW795"/>
  <c r="AV795"/>
  <c r="AU795"/>
  <c r="AT795"/>
  <c r="AS795"/>
  <c r="AR795"/>
  <c r="AQ795"/>
  <c r="AP795"/>
  <c r="AO795"/>
  <c r="AI795"/>
  <c r="AH795"/>
  <c r="AG795"/>
  <c r="AF795"/>
  <c r="AE795"/>
  <c r="AD795"/>
  <c r="AC795"/>
  <c r="AB795"/>
  <c r="AA795"/>
  <c r="Z795"/>
  <c r="T795"/>
  <c r="S795"/>
  <c r="R795"/>
  <c r="Q795"/>
  <c r="P795"/>
  <c r="O795"/>
  <c r="N795"/>
  <c r="M795"/>
  <c r="L795"/>
  <c r="K795"/>
  <c r="J795"/>
  <c r="I795"/>
  <c r="H795"/>
  <c r="G795"/>
  <c r="F795"/>
  <c r="E795"/>
  <c r="D795"/>
  <c r="C795"/>
  <c r="A795"/>
  <c r="BX794"/>
  <c r="BW794"/>
  <c r="BV794"/>
  <c r="BU794"/>
  <c r="BT794"/>
  <c r="BS794"/>
  <c r="BR794"/>
  <c r="BQ794"/>
  <c r="BP794"/>
  <c r="BO794"/>
  <c r="BN794"/>
  <c r="BM794"/>
  <c r="BL794"/>
  <c r="BK794"/>
  <c r="BJ794"/>
  <c r="BI794"/>
  <c r="BH794"/>
  <c r="BG794"/>
  <c r="BF794"/>
  <c r="BE794"/>
  <c r="BD794"/>
  <c r="AX794"/>
  <c r="AW794"/>
  <c r="AV794"/>
  <c r="AU794"/>
  <c r="AT794"/>
  <c r="AS794"/>
  <c r="AR794"/>
  <c r="AQ794"/>
  <c r="AP794"/>
  <c r="AO794"/>
  <c r="AI794"/>
  <c r="AH794"/>
  <c r="AG794"/>
  <c r="AF794"/>
  <c r="AE794"/>
  <c r="AD794"/>
  <c r="AC794"/>
  <c r="AB794"/>
  <c r="AA794"/>
  <c r="Z794"/>
  <c r="T794"/>
  <c r="S794"/>
  <c r="R794"/>
  <c r="Q794"/>
  <c r="P794"/>
  <c r="O794"/>
  <c r="N794"/>
  <c r="M794"/>
  <c r="L794"/>
  <c r="K794"/>
  <c r="J794"/>
  <c r="I794"/>
  <c r="H794"/>
  <c r="G794"/>
  <c r="F794"/>
  <c r="E794"/>
  <c r="D794"/>
  <c r="C794"/>
  <c r="A794"/>
  <c r="BX793"/>
  <c r="BW793"/>
  <c r="BV793"/>
  <c r="BU793"/>
  <c r="BT793"/>
  <c r="BS793"/>
  <c r="BR793"/>
  <c r="BQ793"/>
  <c r="BP793"/>
  <c r="BO793"/>
  <c r="BN793"/>
  <c r="BM793"/>
  <c r="BL793"/>
  <c r="BK793"/>
  <c r="BJ793"/>
  <c r="BI793"/>
  <c r="BH793"/>
  <c r="BG793"/>
  <c r="BF793"/>
  <c r="BE793"/>
  <c r="BD793"/>
  <c r="AX793"/>
  <c r="AW793"/>
  <c r="AV793"/>
  <c r="AU793"/>
  <c r="AT793"/>
  <c r="AS793"/>
  <c r="AR793"/>
  <c r="AQ793"/>
  <c r="AP793"/>
  <c r="AO793"/>
  <c r="AI793"/>
  <c r="AH793"/>
  <c r="AG793"/>
  <c r="AF793"/>
  <c r="AE793"/>
  <c r="AD793"/>
  <c r="AC793"/>
  <c r="AB793"/>
  <c r="AA793"/>
  <c r="Z793"/>
  <c r="T793"/>
  <c r="S793"/>
  <c r="R793"/>
  <c r="Q793"/>
  <c r="P793"/>
  <c r="O793"/>
  <c r="N793"/>
  <c r="M793"/>
  <c r="L793"/>
  <c r="K793"/>
  <c r="J793"/>
  <c r="I793"/>
  <c r="H793"/>
  <c r="G793"/>
  <c r="F793"/>
  <c r="E793"/>
  <c r="D793"/>
  <c r="C793"/>
  <c r="A793"/>
  <c r="BX792"/>
  <c r="BW792"/>
  <c r="BV792"/>
  <c r="BU792"/>
  <c r="BT792"/>
  <c r="BS792"/>
  <c r="BR792"/>
  <c r="BQ792"/>
  <c r="BP792"/>
  <c r="BO792"/>
  <c r="BN792"/>
  <c r="BM792"/>
  <c r="BL792"/>
  <c r="BK792"/>
  <c r="BJ792"/>
  <c r="BI792"/>
  <c r="BH792"/>
  <c r="BG792"/>
  <c r="BF792"/>
  <c r="BE792"/>
  <c r="BD792"/>
  <c r="AX792"/>
  <c r="AW792"/>
  <c r="AV792"/>
  <c r="AU792"/>
  <c r="AT792"/>
  <c r="AS792"/>
  <c r="AR792"/>
  <c r="AQ792"/>
  <c r="AP792"/>
  <c r="AO792"/>
  <c r="AI792"/>
  <c r="AH792"/>
  <c r="AG792"/>
  <c r="AF792"/>
  <c r="AE792"/>
  <c r="AD792"/>
  <c r="AC792"/>
  <c r="AB792"/>
  <c r="AA792"/>
  <c r="Z792"/>
  <c r="T792"/>
  <c r="S792"/>
  <c r="R792"/>
  <c r="Q792"/>
  <c r="P792"/>
  <c r="O792"/>
  <c r="N792"/>
  <c r="M792"/>
  <c r="L792"/>
  <c r="K792"/>
  <c r="J792"/>
  <c r="I792"/>
  <c r="H792"/>
  <c r="G792"/>
  <c r="F792"/>
  <c r="E792"/>
  <c r="D792"/>
  <c r="C792"/>
  <c r="A792"/>
  <c r="BX791"/>
  <c r="BW791"/>
  <c r="BV791"/>
  <c r="BU791"/>
  <c r="BT791"/>
  <c r="BS791"/>
  <c r="BR791"/>
  <c r="BQ791"/>
  <c r="BP791"/>
  <c r="BO791"/>
  <c r="BN791"/>
  <c r="BM791"/>
  <c r="BL791"/>
  <c r="BK791"/>
  <c r="BJ791"/>
  <c r="BI791"/>
  <c r="BH791"/>
  <c r="BG791"/>
  <c r="BF791"/>
  <c r="BE791"/>
  <c r="BD791"/>
  <c r="AX791"/>
  <c r="AW791"/>
  <c r="AV791"/>
  <c r="AU791"/>
  <c r="AT791"/>
  <c r="AS791"/>
  <c r="AR791"/>
  <c r="AQ791"/>
  <c r="AP791"/>
  <c r="AO791"/>
  <c r="AI791"/>
  <c r="AH791"/>
  <c r="AG791"/>
  <c r="AF791"/>
  <c r="AE791"/>
  <c r="AD791"/>
  <c r="AC791"/>
  <c r="AB791"/>
  <c r="AA791"/>
  <c r="Z791"/>
  <c r="T791"/>
  <c r="S791"/>
  <c r="R791"/>
  <c r="Q791"/>
  <c r="P791"/>
  <c r="O791"/>
  <c r="N791"/>
  <c r="M791"/>
  <c r="L791"/>
  <c r="K791"/>
  <c r="J791"/>
  <c r="I791"/>
  <c r="H791"/>
  <c r="G791"/>
  <c r="F791"/>
  <c r="E791"/>
  <c r="D791"/>
  <c r="C791"/>
  <c r="A791"/>
  <c r="BX790"/>
  <c r="BW790"/>
  <c r="BV790"/>
  <c r="BU790"/>
  <c r="BT790"/>
  <c r="BS790"/>
  <c r="BR790"/>
  <c r="BQ790"/>
  <c r="BP790"/>
  <c r="BO790"/>
  <c r="BN790"/>
  <c r="BM790"/>
  <c r="BL790"/>
  <c r="BK790"/>
  <c r="BJ790"/>
  <c r="BI790"/>
  <c r="BH790"/>
  <c r="BG790"/>
  <c r="BF790"/>
  <c r="BE790"/>
  <c r="BD790"/>
  <c r="AX790"/>
  <c r="AW790"/>
  <c r="AV790"/>
  <c r="AU790"/>
  <c r="AT790"/>
  <c r="AS790"/>
  <c r="AR790"/>
  <c r="AQ790"/>
  <c r="AP790"/>
  <c r="AO790"/>
  <c r="AI790"/>
  <c r="AH790"/>
  <c r="AG790"/>
  <c r="AF790"/>
  <c r="AE790"/>
  <c r="AD790"/>
  <c r="AC790"/>
  <c r="AB790"/>
  <c r="AA790"/>
  <c r="Z790"/>
  <c r="T790"/>
  <c r="S790"/>
  <c r="R790"/>
  <c r="Q790"/>
  <c r="P790"/>
  <c r="O790"/>
  <c r="N790"/>
  <c r="M790"/>
  <c r="L790"/>
  <c r="K790"/>
  <c r="J790"/>
  <c r="I790"/>
  <c r="H790"/>
  <c r="G790"/>
  <c r="F790"/>
  <c r="E790"/>
  <c r="D790"/>
  <c r="C790"/>
  <c r="A790"/>
  <c r="BX789"/>
  <c r="BW789"/>
  <c r="BV789"/>
  <c r="BU789"/>
  <c r="BT789"/>
  <c r="BS789"/>
  <c r="BR789"/>
  <c r="BQ789"/>
  <c r="BP789"/>
  <c r="BO789"/>
  <c r="BN789"/>
  <c r="BM789"/>
  <c r="BL789"/>
  <c r="BK789"/>
  <c r="BJ789"/>
  <c r="BI789"/>
  <c r="BH789"/>
  <c r="BG789"/>
  <c r="BF789"/>
  <c r="BE789"/>
  <c r="BD789"/>
  <c r="AX789"/>
  <c r="AW789"/>
  <c r="AV789"/>
  <c r="AU789"/>
  <c r="AT789"/>
  <c r="AS789"/>
  <c r="AR789"/>
  <c r="AQ789"/>
  <c r="AP789"/>
  <c r="AO789"/>
  <c r="AI789"/>
  <c r="AH789"/>
  <c r="AG789"/>
  <c r="AF789"/>
  <c r="AE789"/>
  <c r="AD789"/>
  <c r="AC789"/>
  <c r="AB789"/>
  <c r="AA789"/>
  <c r="Z789"/>
  <c r="T789"/>
  <c r="S789"/>
  <c r="R789"/>
  <c r="Q789"/>
  <c r="P789"/>
  <c r="O789"/>
  <c r="N789"/>
  <c r="M789"/>
  <c r="L789"/>
  <c r="K789"/>
  <c r="J789"/>
  <c r="I789"/>
  <c r="H789"/>
  <c r="G789"/>
  <c r="F789"/>
  <c r="E789"/>
  <c r="D789"/>
  <c r="C789"/>
  <c r="A789"/>
  <c r="BX788"/>
  <c r="BW788"/>
  <c r="BV788"/>
  <c r="BU788"/>
  <c r="BT788"/>
  <c r="BS788"/>
  <c r="BR788"/>
  <c r="BQ788"/>
  <c r="BP788"/>
  <c r="BO788"/>
  <c r="BN788"/>
  <c r="BM788"/>
  <c r="BL788"/>
  <c r="BK788"/>
  <c r="BJ788"/>
  <c r="BI788"/>
  <c r="BH788"/>
  <c r="BG788"/>
  <c r="BF788"/>
  <c r="BE788"/>
  <c r="BD788"/>
  <c r="AX788"/>
  <c r="AW788"/>
  <c r="AV788"/>
  <c r="AU788"/>
  <c r="AT788"/>
  <c r="AS788"/>
  <c r="AR788"/>
  <c r="AQ788"/>
  <c r="AP788"/>
  <c r="AO788"/>
  <c r="AI788"/>
  <c r="AH788"/>
  <c r="AG788"/>
  <c r="AF788"/>
  <c r="AE788"/>
  <c r="AD788"/>
  <c r="AC788"/>
  <c r="AB788"/>
  <c r="AA788"/>
  <c r="Z788"/>
  <c r="T788"/>
  <c r="S788"/>
  <c r="R788"/>
  <c r="Q788"/>
  <c r="P788"/>
  <c r="O788"/>
  <c r="N788"/>
  <c r="M788"/>
  <c r="L788"/>
  <c r="K788"/>
  <c r="J788"/>
  <c r="I788"/>
  <c r="H788"/>
  <c r="G788"/>
  <c r="F788"/>
  <c r="E788"/>
  <c r="D788"/>
  <c r="C788"/>
  <c r="A788"/>
  <c r="BX787"/>
  <c r="BW787"/>
  <c r="BV787"/>
  <c r="BU787"/>
  <c r="BT787"/>
  <c r="BS787"/>
  <c r="BR787"/>
  <c r="BQ787"/>
  <c r="BP787"/>
  <c r="BO787"/>
  <c r="BN787"/>
  <c r="BM787"/>
  <c r="BL787"/>
  <c r="BK787"/>
  <c r="BJ787"/>
  <c r="BI787"/>
  <c r="BH787"/>
  <c r="BG787"/>
  <c r="BF787"/>
  <c r="BE787"/>
  <c r="BD787"/>
  <c r="AX787"/>
  <c r="AW787"/>
  <c r="AV787"/>
  <c r="AU787"/>
  <c r="AT787"/>
  <c r="AS787"/>
  <c r="AR787"/>
  <c r="AQ787"/>
  <c r="AP787"/>
  <c r="AO787"/>
  <c r="AI787"/>
  <c r="AH787"/>
  <c r="AG787"/>
  <c r="AF787"/>
  <c r="AE787"/>
  <c r="AD787"/>
  <c r="AC787"/>
  <c r="AB787"/>
  <c r="AA787"/>
  <c r="Z787"/>
  <c r="T787"/>
  <c r="S787"/>
  <c r="R787"/>
  <c r="Q787"/>
  <c r="P787"/>
  <c r="O787"/>
  <c r="N787"/>
  <c r="M787"/>
  <c r="L787"/>
  <c r="K787"/>
  <c r="J787"/>
  <c r="I787"/>
  <c r="H787"/>
  <c r="G787"/>
  <c r="F787"/>
  <c r="E787"/>
  <c r="D787"/>
  <c r="C787"/>
  <c r="A787"/>
  <c r="BX786"/>
  <c r="BW786"/>
  <c r="BV786"/>
  <c r="BU786"/>
  <c r="BT786"/>
  <c r="BS786"/>
  <c r="BR786"/>
  <c r="BQ786"/>
  <c r="BP786"/>
  <c r="BO786"/>
  <c r="BN786"/>
  <c r="BM786"/>
  <c r="BL786"/>
  <c r="BK786"/>
  <c r="BJ786"/>
  <c r="BI786"/>
  <c r="BH786"/>
  <c r="BG786"/>
  <c r="BF786"/>
  <c r="BE786"/>
  <c r="BD786"/>
  <c r="AX786"/>
  <c r="AW786"/>
  <c r="AV786"/>
  <c r="AU786"/>
  <c r="AT786"/>
  <c r="AS786"/>
  <c r="AR786"/>
  <c r="AQ786"/>
  <c r="AP786"/>
  <c r="AO786"/>
  <c r="AI786"/>
  <c r="AH786"/>
  <c r="AG786"/>
  <c r="AF786"/>
  <c r="AE786"/>
  <c r="AD786"/>
  <c r="AC786"/>
  <c r="AB786"/>
  <c r="AA786"/>
  <c r="Z786"/>
  <c r="T786"/>
  <c r="S786"/>
  <c r="R786"/>
  <c r="Q786"/>
  <c r="P786"/>
  <c r="O786"/>
  <c r="N786"/>
  <c r="M786"/>
  <c r="L786"/>
  <c r="K786"/>
  <c r="J786"/>
  <c r="I786"/>
  <c r="H786"/>
  <c r="G786"/>
  <c r="F786"/>
  <c r="E786"/>
  <c r="D786"/>
  <c r="C786"/>
  <c r="A786"/>
  <c r="BX785"/>
  <c r="BW785"/>
  <c r="BV785"/>
  <c r="BU785"/>
  <c r="BT785"/>
  <c r="BS785"/>
  <c r="BR785"/>
  <c r="BQ785"/>
  <c r="BP785"/>
  <c r="BO785"/>
  <c r="BN785"/>
  <c r="BM785"/>
  <c r="BL785"/>
  <c r="BK785"/>
  <c r="BJ785"/>
  <c r="BI785"/>
  <c r="BH785"/>
  <c r="BG785"/>
  <c r="BF785"/>
  <c r="BE785"/>
  <c r="BD785"/>
  <c r="AX785"/>
  <c r="AW785"/>
  <c r="AV785"/>
  <c r="AU785"/>
  <c r="AT785"/>
  <c r="AS785"/>
  <c r="AR785"/>
  <c r="AQ785"/>
  <c r="AP785"/>
  <c r="AO785"/>
  <c r="AI785"/>
  <c r="AH785"/>
  <c r="AG785"/>
  <c r="AF785"/>
  <c r="AE785"/>
  <c r="AD785"/>
  <c r="AC785"/>
  <c r="AB785"/>
  <c r="AA785"/>
  <c r="Z785"/>
  <c r="T785"/>
  <c r="S785"/>
  <c r="R785"/>
  <c r="Q785"/>
  <c r="P785"/>
  <c r="O785"/>
  <c r="N785"/>
  <c r="M785"/>
  <c r="L785"/>
  <c r="K785"/>
  <c r="J785"/>
  <c r="I785"/>
  <c r="H785"/>
  <c r="G785"/>
  <c r="F785"/>
  <c r="E785"/>
  <c r="D785"/>
  <c r="C785"/>
  <c r="A785"/>
  <c r="BX784"/>
  <c r="BW784"/>
  <c r="BV784"/>
  <c r="BU784"/>
  <c r="BT784"/>
  <c r="BS784"/>
  <c r="BR784"/>
  <c r="BQ784"/>
  <c r="BP784"/>
  <c r="BO784"/>
  <c r="BN784"/>
  <c r="BM784"/>
  <c r="BL784"/>
  <c r="BK784"/>
  <c r="BJ784"/>
  <c r="BI784"/>
  <c r="BH784"/>
  <c r="BG784"/>
  <c r="BF784"/>
  <c r="BE784"/>
  <c r="BD784"/>
  <c r="AX784"/>
  <c r="AW784"/>
  <c r="AV784"/>
  <c r="AU784"/>
  <c r="AT784"/>
  <c r="AS784"/>
  <c r="AR784"/>
  <c r="AQ784"/>
  <c r="AP784"/>
  <c r="AO784"/>
  <c r="AI784"/>
  <c r="AH784"/>
  <c r="AG784"/>
  <c r="AF784"/>
  <c r="AE784"/>
  <c r="AD784"/>
  <c r="AC784"/>
  <c r="AB784"/>
  <c r="AA784"/>
  <c r="Z784"/>
  <c r="T784"/>
  <c r="S784"/>
  <c r="R784"/>
  <c r="Q784"/>
  <c r="P784"/>
  <c r="O784"/>
  <c r="N784"/>
  <c r="M784"/>
  <c r="L784"/>
  <c r="K784"/>
  <c r="J784"/>
  <c r="I784"/>
  <c r="H784"/>
  <c r="G784"/>
  <c r="F784"/>
  <c r="E784"/>
  <c r="D784"/>
  <c r="C784"/>
  <c r="A784"/>
  <c r="BX783"/>
  <c r="BW783"/>
  <c r="BV783"/>
  <c r="BU783"/>
  <c r="BT783"/>
  <c r="BS783"/>
  <c r="BR783"/>
  <c r="BQ783"/>
  <c r="BP783"/>
  <c r="BO783"/>
  <c r="BN783"/>
  <c r="BM783"/>
  <c r="BL783"/>
  <c r="BK783"/>
  <c r="BJ783"/>
  <c r="BI783"/>
  <c r="BH783"/>
  <c r="BG783"/>
  <c r="BF783"/>
  <c r="BE783"/>
  <c r="BD783"/>
  <c r="AX783"/>
  <c r="AW783"/>
  <c r="AV783"/>
  <c r="AU783"/>
  <c r="AT783"/>
  <c r="AS783"/>
  <c r="AR783"/>
  <c r="AQ783"/>
  <c r="AP783"/>
  <c r="AO783"/>
  <c r="AI783"/>
  <c r="AH783"/>
  <c r="AG783"/>
  <c r="AF783"/>
  <c r="AE783"/>
  <c r="AD783"/>
  <c r="AC783"/>
  <c r="AB783"/>
  <c r="AA783"/>
  <c r="Z783"/>
  <c r="T783"/>
  <c r="S783"/>
  <c r="R783"/>
  <c r="Q783"/>
  <c r="P783"/>
  <c r="O783"/>
  <c r="N783"/>
  <c r="M783"/>
  <c r="L783"/>
  <c r="K783"/>
  <c r="J783"/>
  <c r="I783"/>
  <c r="H783"/>
  <c r="G783"/>
  <c r="F783"/>
  <c r="E783"/>
  <c r="D783"/>
  <c r="C783"/>
  <c r="A783"/>
  <c r="BX782"/>
  <c r="BW782"/>
  <c r="BV782"/>
  <c r="BU782"/>
  <c r="BT782"/>
  <c r="BS782"/>
  <c r="BR782"/>
  <c r="BQ782"/>
  <c r="BP782"/>
  <c r="BO782"/>
  <c r="BN782"/>
  <c r="BM782"/>
  <c r="BL782"/>
  <c r="BK782"/>
  <c r="BJ782"/>
  <c r="BI782"/>
  <c r="BH782"/>
  <c r="BG782"/>
  <c r="BF782"/>
  <c r="BE782"/>
  <c r="BD782"/>
  <c r="AX782"/>
  <c r="AW782"/>
  <c r="AV782"/>
  <c r="AU782"/>
  <c r="AT782"/>
  <c r="AS782"/>
  <c r="AR782"/>
  <c r="AQ782"/>
  <c r="AP782"/>
  <c r="AO782"/>
  <c r="AI782"/>
  <c r="AH782"/>
  <c r="AG782"/>
  <c r="AF782"/>
  <c r="AE782"/>
  <c r="AD782"/>
  <c r="AC782"/>
  <c r="AB782"/>
  <c r="AA782"/>
  <c r="Z782"/>
  <c r="T782"/>
  <c r="S782"/>
  <c r="R782"/>
  <c r="Q782"/>
  <c r="P782"/>
  <c r="O782"/>
  <c r="N782"/>
  <c r="M782"/>
  <c r="L782"/>
  <c r="K782"/>
  <c r="J782"/>
  <c r="I782"/>
  <c r="H782"/>
  <c r="G782"/>
  <c r="F782"/>
  <c r="E782"/>
  <c r="D782"/>
  <c r="C782"/>
  <c r="A782"/>
  <c r="BX781"/>
  <c r="BW781"/>
  <c r="BV781"/>
  <c r="BU781"/>
  <c r="BT781"/>
  <c r="BS781"/>
  <c r="BR781"/>
  <c r="BQ781"/>
  <c r="BP781"/>
  <c r="BO781"/>
  <c r="BN781"/>
  <c r="BM781"/>
  <c r="BL781"/>
  <c r="BK781"/>
  <c r="BJ781"/>
  <c r="BI781"/>
  <c r="BH781"/>
  <c r="BG781"/>
  <c r="BF781"/>
  <c r="BE781"/>
  <c r="BD781"/>
  <c r="AX781"/>
  <c r="AW781"/>
  <c r="AV781"/>
  <c r="AU781"/>
  <c r="AT781"/>
  <c r="AS781"/>
  <c r="AR781"/>
  <c r="AQ781"/>
  <c r="AP781"/>
  <c r="AO781"/>
  <c r="AI781"/>
  <c r="AH781"/>
  <c r="AG781"/>
  <c r="AF781"/>
  <c r="AE781"/>
  <c r="AD781"/>
  <c r="AC781"/>
  <c r="AB781"/>
  <c r="AA781"/>
  <c r="Z781"/>
  <c r="T781"/>
  <c r="S781"/>
  <c r="R781"/>
  <c r="Q781"/>
  <c r="P781"/>
  <c r="O781"/>
  <c r="N781"/>
  <c r="M781"/>
  <c r="L781"/>
  <c r="K781"/>
  <c r="J781"/>
  <c r="I781"/>
  <c r="H781"/>
  <c r="G781"/>
  <c r="F781"/>
  <c r="E781"/>
  <c r="D781"/>
  <c r="C781"/>
  <c r="A781"/>
  <c r="BX780"/>
  <c r="BW780"/>
  <c r="BV780"/>
  <c r="BU780"/>
  <c r="BT780"/>
  <c r="BS780"/>
  <c r="BR780"/>
  <c r="BQ780"/>
  <c r="BP780"/>
  <c r="BO780"/>
  <c r="BN780"/>
  <c r="BM780"/>
  <c r="BL780"/>
  <c r="BK780"/>
  <c r="BJ780"/>
  <c r="BI780"/>
  <c r="BH780"/>
  <c r="BG780"/>
  <c r="BF780"/>
  <c r="BE780"/>
  <c r="BD780"/>
  <c r="AX780"/>
  <c r="AW780"/>
  <c r="AV780"/>
  <c r="AU780"/>
  <c r="AT780"/>
  <c r="AS780"/>
  <c r="AR780"/>
  <c r="AQ780"/>
  <c r="AP780"/>
  <c r="AO780"/>
  <c r="AI780"/>
  <c r="AH780"/>
  <c r="AG780"/>
  <c r="AF780"/>
  <c r="AE780"/>
  <c r="AD780"/>
  <c r="AC780"/>
  <c r="AB780"/>
  <c r="AA780"/>
  <c r="Z780"/>
  <c r="T780"/>
  <c r="S780"/>
  <c r="R780"/>
  <c r="Q780"/>
  <c r="P780"/>
  <c r="O780"/>
  <c r="N780"/>
  <c r="M780"/>
  <c r="L780"/>
  <c r="K780"/>
  <c r="J780"/>
  <c r="I780"/>
  <c r="H780"/>
  <c r="G780"/>
  <c r="F780"/>
  <c r="E780"/>
  <c r="D780"/>
  <c r="C780"/>
  <c r="A780"/>
  <c r="BX779"/>
  <c r="BW779"/>
  <c r="BV779"/>
  <c r="BU779"/>
  <c r="BT779"/>
  <c r="BS779"/>
  <c r="BR779"/>
  <c r="BQ779"/>
  <c r="BP779"/>
  <c r="BO779"/>
  <c r="BN779"/>
  <c r="BM779"/>
  <c r="BL779"/>
  <c r="BK779"/>
  <c r="BJ779"/>
  <c r="BI779"/>
  <c r="BH779"/>
  <c r="BG779"/>
  <c r="BF779"/>
  <c r="BE779"/>
  <c r="BD779"/>
  <c r="AX779"/>
  <c r="AW779"/>
  <c r="AV779"/>
  <c r="AU779"/>
  <c r="AT779"/>
  <c r="AS779"/>
  <c r="AR779"/>
  <c r="AQ779"/>
  <c r="AP779"/>
  <c r="AO779"/>
  <c r="AI779"/>
  <c r="AH779"/>
  <c r="AG779"/>
  <c r="AF779"/>
  <c r="AE779"/>
  <c r="AD779"/>
  <c r="AC779"/>
  <c r="AB779"/>
  <c r="AA779"/>
  <c r="Z779"/>
  <c r="T779"/>
  <c r="S779"/>
  <c r="R779"/>
  <c r="Q779"/>
  <c r="P779"/>
  <c r="O779"/>
  <c r="N779"/>
  <c r="M779"/>
  <c r="L779"/>
  <c r="K779"/>
  <c r="J779"/>
  <c r="I779"/>
  <c r="H779"/>
  <c r="G779"/>
  <c r="F779"/>
  <c r="E779"/>
  <c r="D779"/>
  <c r="C779"/>
  <c r="A779"/>
  <c r="BX778"/>
  <c r="BW778"/>
  <c r="BV778"/>
  <c r="BU778"/>
  <c r="BT778"/>
  <c r="BS778"/>
  <c r="BR778"/>
  <c r="BQ778"/>
  <c r="BP778"/>
  <c r="BO778"/>
  <c r="BN778"/>
  <c r="BM778"/>
  <c r="BL778"/>
  <c r="BK778"/>
  <c r="BJ778"/>
  <c r="BI778"/>
  <c r="BH778"/>
  <c r="BG778"/>
  <c r="BF778"/>
  <c r="BE778"/>
  <c r="BD778"/>
  <c r="AX778"/>
  <c r="AW778"/>
  <c r="AV778"/>
  <c r="AU778"/>
  <c r="AT778"/>
  <c r="AS778"/>
  <c r="AR778"/>
  <c r="AQ778"/>
  <c r="AP778"/>
  <c r="AO778"/>
  <c r="AI778"/>
  <c r="AH778"/>
  <c r="AG778"/>
  <c r="AF778"/>
  <c r="AE778"/>
  <c r="AD778"/>
  <c r="AC778"/>
  <c r="AB778"/>
  <c r="AA778"/>
  <c r="Z778"/>
  <c r="T778"/>
  <c r="S778"/>
  <c r="R778"/>
  <c r="Q778"/>
  <c r="P778"/>
  <c r="O778"/>
  <c r="N778"/>
  <c r="M778"/>
  <c r="L778"/>
  <c r="K778"/>
  <c r="J778"/>
  <c r="I778"/>
  <c r="H778"/>
  <c r="G778"/>
  <c r="F778"/>
  <c r="E778"/>
  <c r="D778"/>
  <c r="C778"/>
  <c r="A778"/>
  <c r="BX777"/>
  <c r="BW777"/>
  <c r="BV777"/>
  <c r="BU777"/>
  <c r="BT777"/>
  <c r="BS777"/>
  <c r="BR777"/>
  <c r="BQ777"/>
  <c r="BP777"/>
  <c r="BO777"/>
  <c r="BN777"/>
  <c r="BM777"/>
  <c r="BL777"/>
  <c r="BK777"/>
  <c r="BJ777"/>
  <c r="BI777"/>
  <c r="BH777"/>
  <c r="BG777"/>
  <c r="BF777"/>
  <c r="BE777"/>
  <c r="BD777"/>
  <c r="AX777"/>
  <c r="AW777"/>
  <c r="AV777"/>
  <c r="AU777"/>
  <c r="AT777"/>
  <c r="AS777"/>
  <c r="AR777"/>
  <c r="AQ777"/>
  <c r="AP777"/>
  <c r="AO777"/>
  <c r="AI777"/>
  <c r="AH777"/>
  <c r="AG777"/>
  <c r="AF777"/>
  <c r="AE777"/>
  <c r="AD777"/>
  <c r="AC777"/>
  <c r="AB777"/>
  <c r="AA777"/>
  <c r="Z777"/>
  <c r="T777"/>
  <c r="S777"/>
  <c r="R777"/>
  <c r="Q777"/>
  <c r="P777"/>
  <c r="O777"/>
  <c r="N777"/>
  <c r="M777"/>
  <c r="L777"/>
  <c r="K777"/>
  <c r="J777"/>
  <c r="I777"/>
  <c r="H777"/>
  <c r="G777"/>
  <c r="F777"/>
  <c r="E777"/>
  <c r="D777"/>
  <c r="C777"/>
  <c r="A777"/>
  <c r="BX776"/>
  <c r="BW776"/>
  <c r="BV776"/>
  <c r="BU776"/>
  <c r="BT776"/>
  <c r="BS776"/>
  <c r="BR776"/>
  <c r="BQ776"/>
  <c r="BP776"/>
  <c r="BO776"/>
  <c r="BN776"/>
  <c r="BM776"/>
  <c r="BL776"/>
  <c r="BK776"/>
  <c r="BJ776"/>
  <c r="BI776"/>
  <c r="BH776"/>
  <c r="BG776"/>
  <c r="BF776"/>
  <c r="BE776"/>
  <c r="BD776"/>
  <c r="AX776"/>
  <c r="AW776"/>
  <c r="AV776"/>
  <c r="AU776"/>
  <c r="AT776"/>
  <c r="AS776"/>
  <c r="AR776"/>
  <c r="AQ776"/>
  <c r="AP776"/>
  <c r="AO776"/>
  <c r="AI776"/>
  <c r="AH776"/>
  <c r="AG776"/>
  <c r="AF776"/>
  <c r="AE776"/>
  <c r="AD776"/>
  <c r="AC776"/>
  <c r="AB776"/>
  <c r="AA776"/>
  <c r="Z776"/>
  <c r="T776"/>
  <c r="S776"/>
  <c r="R776"/>
  <c r="Q776"/>
  <c r="P776"/>
  <c r="O776"/>
  <c r="N776"/>
  <c r="M776"/>
  <c r="L776"/>
  <c r="K776"/>
  <c r="J776"/>
  <c r="I776"/>
  <c r="H776"/>
  <c r="G776"/>
  <c r="F776"/>
  <c r="E776"/>
  <c r="D776"/>
  <c r="C776"/>
  <c r="A776"/>
  <c r="BX775"/>
  <c r="BW775"/>
  <c r="BV775"/>
  <c r="BU775"/>
  <c r="BT775"/>
  <c r="BS775"/>
  <c r="BR775"/>
  <c r="BQ775"/>
  <c r="BP775"/>
  <c r="BO775"/>
  <c r="BN775"/>
  <c r="BM775"/>
  <c r="BL775"/>
  <c r="BK775"/>
  <c r="BJ775"/>
  <c r="BI775"/>
  <c r="BH775"/>
  <c r="BG775"/>
  <c r="BF775"/>
  <c r="BE775"/>
  <c r="BD775"/>
  <c r="AX775"/>
  <c r="AW775"/>
  <c r="AV775"/>
  <c r="AU775"/>
  <c r="AT775"/>
  <c r="AS775"/>
  <c r="AR775"/>
  <c r="AQ775"/>
  <c r="AP775"/>
  <c r="AO775"/>
  <c r="AI775"/>
  <c r="AH775"/>
  <c r="AG775"/>
  <c r="AF775"/>
  <c r="AE775"/>
  <c r="AD775"/>
  <c r="AC775"/>
  <c r="AB775"/>
  <c r="AA775"/>
  <c r="Z775"/>
  <c r="T775"/>
  <c r="S775"/>
  <c r="R775"/>
  <c r="Q775"/>
  <c r="P775"/>
  <c r="O775"/>
  <c r="N775"/>
  <c r="M775"/>
  <c r="L775"/>
  <c r="K775"/>
  <c r="J775"/>
  <c r="I775"/>
  <c r="H775"/>
  <c r="G775"/>
  <c r="F775"/>
  <c r="E775"/>
  <c r="D775"/>
  <c r="C775"/>
  <c r="A775"/>
  <c r="BX774"/>
  <c r="BW774"/>
  <c r="BV774"/>
  <c r="BU774"/>
  <c r="BT774"/>
  <c r="BS774"/>
  <c r="BR774"/>
  <c r="BQ774"/>
  <c r="BP774"/>
  <c r="BO774"/>
  <c r="BN774"/>
  <c r="BM774"/>
  <c r="BL774"/>
  <c r="BK774"/>
  <c r="BJ774"/>
  <c r="BI774"/>
  <c r="BH774"/>
  <c r="BG774"/>
  <c r="BF774"/>
  <c r="BE774"/>
  <c r="BD774"/>
  <c r="AX774"/>
  <c r="AW774"/>
  <c r="AV774"/>
  <c r="AU774"/>
  <c r="AT774"/>
  <c r="AS774"/>
  <c r="AR774"/>
  <c r="AQ774"/>
  <c r="AP774"/>
  <c r="AO774"/>
  <c r="AI774"/>
  <c r="AH774"/>
  <c r="AG774"/>
  <c r="AF774"/>
  <c r="AE774"/>
  <c r="AD774"/>
  <c r="AC774"/>
  <c r="AB774"/>
  <c r="AA774"/>
  <c r="Z774"/>
  <c r="T774"/>
  <c r="S774"/>
  <c r="R774"/>
  <c r="Q774"/>
  <c r="P774"/>
  <c r="O774"/>
  <c r="N774"/>
  <c r="M774"/>
  <c r="L774"/>
  <c r="K774"/>
  <c r="J774"/>
  <c r="I774"/>
  <c r="H774"/>
  <c r="G774"/>
  <c r="F774"/>
  <c r="E774"/>
  <c r="D774"/>
  <c r="C774"/>
  <c r="A774"/>
  <c r="BX773"/>
  <c r="BW773"/>
  <c r="BV773"/>
  <c r="BU773"/>
  <c r="BT773"/>
  <c r="BS773"/>
  <c r="BR773"/>
  <c r="BQ773"/>
  <c r="BP773"/>
  <c r="BO773"/>
  <c r="BN773"/>
  <c r="BM773"/>
  <c r="BL773"/>
  <c r="BK773"/>
  <c r="BJ773"/>
  <c r="BI773"/>
  <c r="BH773"/>
  <c r="BG773"/>
  <c r="BF773"/>
  <c r="BE773"/>
  <c r="BD773"/>
  <c r="AX773"/>
  <c r="AW773"/>
  <c r="AV773"/>
  <c r="AU773"/>
  <c r="AT773"/>
  <c r="AS773"/>
  <c r="AR773"/>
  <c r="AQ773"/>
  <c r="AP773"/>
  <c r="AO773"/>
  <c r="AI773"/>
  <c r="AH773"/>
  <c r="AG773"/>
  <c r="AF773"/>
  <c r="AE773"/>
  <c r="AD773"/>
  <c r="AC773"/>
  <c r="AB773"/>
  <c r="AA773"/>
  <c r="Z773"/>
  <c r="T773"/>
  <c r="S773"/>
  <c r="R773"/>
  <c r="Q773"/>
  <c r="P773"/>
  <c r="O773"/>
  <c r="N773"/>
  <c r="M773"/>
  <c r="L773"/>
  <c r="K773"/>
  <c r="J773"/>
  <c r="I773"/>
  <c r="H773"/>
  <c r="G773"/>
  <c r="F773"/>
  <c r="E773"/>
  <c r="D773"/>
  <c r="C773"/>
  <c r="A773"/>
  <c r="BX772"/>
  <c r="BW772"/>
  <c r="BV772"/>
  <c r="BU772"/>
  <c r="BT772"/>
  <c r="BS772"/>
  <c r="BR772"/>
  <c r="BQ772"/>
  <c r="BP772"/>
  <c r="BO772"/>
  <c r="BN772"/>
  <c r="BM772"/>
  <c r="BL772"/>
  <c r="BK772"/>
  <c r="BJ772"/>
  <c r="BI772"/>
  <c r="BH772"/>
  <c r="BG772"/>
  <c r="BF772"/>
  <c r="BE772"/>
  <c r="BD772"/>
  <c r="AX772"/>
  <c r="AW772"/>
  <c r="AV772"/>
  <c r="AU772"/>
  <c r="AT772"/>
  <c r="AS772"/>
  <c r="AR772"/>
  <c r="AQ772"/>
  <c r="AP772"/>
  <c r="AO772"/>
  <c r="AI772"/>
  <c r="AH772"/>
  <c r="AG772"/>
  <c r="AF772"/>
  <c r="AE772"/>
  <c r="AD772"/>
  <c r="AC772"/>
  <c r="AB772"/>
  <c r="AA772"/>
  <c r="Z772"/>
  <c r="T772"/>
  <c r="S772"/>
  <c r="R772"/>
  <c r="Q772"/>
  <c r="P772"/>
  <c r="O772"/>
  <c r="N772"/>
  <c r="M772"/>
  <c r="L772"/>
  <c r="K772"/>
  <c r="J772"/>
  <c r="I772"/>
  <c r="H772"/>
  <c r="G772"/>
  <c r="F772"/>
  <c r="E772"/>
  <c r="D772"/>
  <c r="C772"/>
  <c r="A772"/>
  <c r="BX771"/>
  <c r="BW771"/>
  <c r="BV771"/>
  <c r="BU771"/>
  <c r="BT771"/>
  <c r="BS771"/>
  <c r="BR771"/>
  <c r="BQ771"/>
  <c r="BP771"/>
  <c r="BO771"/>
  <c r="BN771"/>
  <c r="BM771"/>
  <c r="BL771"/>
  <c r="BK771"/>
  <c r="BJ771"/>
  <c r="BI771"/>
  <c r="BH771"/>
  <c r="BG771"/>
  <c r="BF771"/>
  <c r="BE771"/>
  <c r="BD771"/>
  <c r="AX771"/>
  <c r="AW771"/>
  <c r="AV771"/>
  <c r="AU771"/>
  <c r="AT771"/>
  <c r="AS771"/>
  <c r="AR771"/>
  <c r="AQ771"/>
  <c r="AP771"/>
  <c r="AO771"/>
  <c r="AI771"/>
  <c r="AH771"/>
  <c r="AG771"/>
  <c r="AF771"/>
  <c r="AE771"/>
  <c r="AD771"/>
  <c r="AC771"/>
  <c r="AB771"/>
  <c r="AA771"/>
  <c r="Z771"/>
  <c r="T771"/>
  <c r="S771"/>
  <c r="R771"/>
  <c r="Q771"/>
  <c r="P771"/>
  <c r="O771"/>
  <c r="N771"/>
  <c r="M771"/>
  <c r="L771"/>
  <c r="K771"/>
  <c r="J771"/>
  <c r="I771"/>
  <c r="H771"/>
  <c r="G771"/>
  <c r="F771"/>
  <c r="E771"/>
  <c r="D771"/>
  <c r="C771"/>
  <c r="A771"/>
  <c r="BX770"/>
  <c r="BW770"/>
  <c r="BV770"/>
  <c r="BU770"/>
  <c r="BT770"/>
  <c r="BS770"/>
  <c r="BR770"/>
  <c r="BQ770"/>
  <c r="BP770"/>
  <c r="BO770"/>
  <c r="BN770"/>
  <c r="BM770"/>
  <c r="BL770"/>
  <c r="BK770"/>
  <c r="BJ770"/>
  <c r="BI770"/>
  <c r="BH770"/>
  <c r="BG770"/>
  <c r="BF770"/>
  <c r="BE770"/>
  <c r="BD770"/>
  <c r="AX770"/>
  <c r="AW770"/>
  <c r="AV770"/>
  <c r="AU770"/>
  <c r="AT770"/>
  <c r="AS770"/>
  <c r="AR770"/>
  <c r="AQ770"/>
  <c r="AP770"/>
  <c r="AO770"/>
  <c r="AI770"/>
  <c r="AH770"/>
  <c r="AG770"/>
  <c r="AF770"/>
  <c r="AE770"/>
  <c r="AD770"/>
  <c r="AC770"/>
  <c r="AB770"/>
  <c r="AA770"/>
  <c r="Z770"/>
  <c r="T770"/>
  <c r="S770"/>
  <c r="R770"/>
  <c r="Q770"/>
  <c r="P770"/>
  <c r="O770"/>
  <c r="N770"/>
  <c r="M770"/>
  <c r="L770"/>
  <c r="K770"/>
  <c r="J770"/>
  <c r="I770"/>
  <c r="H770"/>
  <c r="G770"/>
  <c r="F770"/>
  <c r="E770"/>
  <c r="D770"/>
  <c r="C770"/>
  <c r="A770"/>
  <c r="BX769"/>
  <c r="BW769"/>
  <c r="BV769"/>
  <c r="BU769"/>
  <c r="BT769"/>
  <c r="BS769"/>
  <c r="BR769"/>
  <c r="BQ769"/>
  <c r="BP769"/>
  <c r="BO769"/>
  <c r="BN769"/>
  <c r="BM769"/>
  <c r="BL769"/>
  <c r="BK769"/>
  <c r="BJ769"/>
  <c r="BI769"/>
  <c r="BH769"/>
  <c r="BG769"/>
  <c r="BF769"/>
  <c r="BE769"/>
  <c r="BD769"/>
  <c r="AX769"/>
  <c r="AW769"/>
  <c r="AV769"/>
  <c r="AU769"/>
  <c r="AT769"/>
  <c r="AS769"/>
  <c r="AR769"/>
  <c r="AQ769"/>
  <c r="AP769"/>
  <c r="AO769"/>
  <c r="AI769"/>
  <c r="AH769"/>
  <c r="AG769"/>
  <c r="AF769"/>
  <c r="AE769"/>
  <c r="AD769"/>
  <c r="AC769"/>
  <c r="AB769"/>
  <c r="AA769"/>
  <c r="Z769"/>
  <c r="T769"/>
  <c r="S769"/>
  <c r="R769"/>
  <c r="Q769"/>
  <c r="P769"/>
  <c r="O769"/>
  <c r="N769"/>
  <c r="M769"/>
  <c r="L769"/>
  <c r="K769"/>
  <c r="J769"/>
  <c r="I769"/>
  <c r="H769"/>
  <c r="G769"/>
  <c r="F769"/>
  <c r="E769"/>
  <c r="D769"/>
  <c r="C769"/>
  <c r="A769"/>
  <c r="BX768"/>
  <c r="BW768"/>
  <c r="BV768"/>
  <c r="BU768"/>
  <c r="BT768"/>
  <c r="BS768"/>
  <c r="BR768"/>
  <c r="BQ768"/>
  <c r="BP768"/>
  <c r="BO768"/>
  <c r="BN768"/>
  <c r="BM768"/>
  <c r="BL768"/>
  <c r="BK768"/>
  <c r="BJ768"/>
  <c r="BI768"/>
  <c r="BH768"/>
  <c r="BG768"/>
  <c r="BF768"/>
  <c r="BE768"/>
  <c r="BD768"/>
  <c r="AX768"/>
  <c r="AW768"/>
  <c r="AV768"/>
  <c r="AU768"/>
  <c r="AT768"/>
  <c r="AS768"/>
  <c r="AR768"/>
  <c r="AQ768"/>
  <c r="AP768"/>
  <c r="AO768"/>
  <c r="AI768"/>
  <c r="AH768"/>
  <c r="AG768"/>
  <c r="AF768"/>
  <c r="AE768"/>
  <c r="AD768"/>
  <c r="AC768"/>
  <c r="AB768"/>
  <c r="AA768"/>
  <c r="Z768"/>
  <c r="T768"/>
  <c r="S768"/>
  <c r="R768"/>
  <c r="Q768"/>
  <c r="P768"/>
  <c r="O768"/>
  <c r="N768"/>
  <c r="M768"/>
  <c r="L768"/>
  <c r="K768"/>
  <c r="J768"/>
  <c r="I768"/>
  <c r="H768"/>
  <c r="G768"/>
  <c r="F768"/>
  <c r="E768"/>
  <c r="D768"/>
  <c r="C768"/>
  <c r="A768"/>
  <c r="BX767"/>
  <c r="BW767"/>
  <c r="BV767"/>
  <c r="BU767"/>
  <c r="BT767"/>
  <c r="BS767"/>
  <c r="BR767"/>
  <c r="BQ767"/>
  <c r="BP767"/>
  <c r="BO767"/>
  <c r="BN767"/>
  <c r="BM767"/>
  <c r="BL767"/>
  <c r="BK767"/>
  <c r="BJ767"/>
  <c r="BI767"/>
  <c r="BH767"/>
  <c r="BG767"/>
  <c r="BF767"/>
  <c r="BE767"/>
  <c r="BD767"/>
  <c r="AX767"/>
  <c r="AW767"/>
  <c r="AV767"/>
  <c r="AU767"/>
  <c r="AT767"/>
  <c r="AS767"/>
  <c r="AR767"/>
  <c r="AQ767"/>
  <c r="AP767"/>
  <c r="AO767"/>
  <c r="AI767"/>
  <c r="AH767"/>
  <c r="AG767"/>
  <c r="AF767"/>
  <c r="AE767"/>
  <c r="AD767"/>
  <c r="AC767"/>
  <c r="AB767"/>
  <c r="AA767"/>
  <c r="Z767"/>
  <c r="T767"/>
  <c r="S767"/>
  <c r="R767"/>
  <c r="Q767"/>
  <c r="P767"/>
  <c r="O767"/>
  <c r="N767"/>
  <c r="M767"/>
  <c r="L767"/>
  <c r="K767"/>
  <c r="J767"/>
  <c r="I767"/>
  <c r="H767"/>
  <c r="G767"/>
  <c r="F767"/>
  <c r="E767"/>
  <c r="D767"/>
  <c r="C767"/>
  <c r="A767"/>
  <c r="BX766"/>
  <c r="BW766"/>
  <c r="BV766"/>
  <c r="BU766"/>
  <c r="BT766"/>
  <c r="BS766"/>
  <c r="BR766"/>
  <c r="BQ766"/>
  <c r="BP766"/>
  <c r="BO766"/>
  <c r="BN766"/>
  <c r="BM766"/>
  <c r="BL766"/>
  <c r="BK766"/>
  <c r="BJ766"/>
  <c r="BI766"/>
  <c r="BH766"/>
  <c r="BG766"/>
  <c r="BF766"/>
  <c r="BE766"/>
  <c r="BD766"/>
  <c r="AX766"/>
  <c r="AW766"/>
  <c r="AV766"/>
  <c r="AU766"/>
  <c r="AT766"/>
  <c r="AS766"/>
  <c r="AR766"/>
  <c r="AQ766"/>
  <c r="AP766"/>
  <c r="AO766"/>
  <c r="AI766"/>
  <c r="AH766"/>
  <c r="AG766"/>
  <c r="AF766"/>
  <c r="AE766"/>
  <c r="AD766"/>
  <c r="AC766"/>
  <c r="AB766"/>
  <c r="AA766"/>
  <c r="Z766"/>
  <c r="T766"/>
  <c r="S766"/>
  <c r="R766"/>
  <c r="Q766"/>
  <c r="P766"/>
  <c r="O766"/>
  <c r="N766"/>
  <c r="M766"/>
  <c r="L766"/>
  <c r="K766"/>
  <c r="J766"/>
  <c r="I766"/>
  <c r="H766"/>
  <c r="G766"/>
  <c r="F766"/>
  <c r="E766"/>
  <c r="D766"/>
  <c r="C766"/>
  <c r="A766"/>
  <c r="BX765"/>
  <c r="BW765"/>
  <c r="BV765"/>
  <c r="BU765"/>
  <c r="BT765"/>
  <c r="BS765"/>
  <c r="BR765"/>
  <c r="BQ765"/>
  <c r="BP765"/>
  <c r="BO765"/>
  <c r="BN765"/>
  <c r="BM765"/>
  <c r="BL765"/>
  <c r="BK765"/>
  <c r="BJ765"/>
  <c r="BI765"/>
  <c r="BH765"/>
  <c r="BG765"/>
  <c r="BF765"/>
  <c r="BE765"/>
  <c r="BD765"/>
  <c r="AX765"/>
  <c r="AW765"/>
  <c r="AV765"/>
  <c r="AU765"/>
  <c r="AT765"/>
  <c r="AS765"/>
  <c r="AR765"/>
  <c r="AQ765"/>
  <c r="AP765"/>
  <c r="AO765"/>
  <c r="AI765"/>
  <c r="AH765"/>
  <c r="AG765"/>
  <c r="AF765"/>
  <c r="AE765"/>
  <c r="AD765"/>
  <c r="AC765"/>
  <c r="AB765"/>
  <c r="AA765"/>
  <c r="Z765"/>
  <c r="T765"/>
  <c r="S765"/>
  <c r="R765"/>
  <c r="Q765"/>
  <c r="P765"/>
  <c r="O765"/>
  <c r="N765"/>
  <c r="M765"/>
  <c r="L765"/>
  <c r="K765"/>
  <c r="J765"/>
  <c r="I765"/>
  <c r="H765"/>
  <c r="G765"/>
  <c r="F765"/>
  <c r="E765"/>
  <c r="D765"/>
  <c r="C765"/>
  <c r="A765"/>
  <c r="BX764"/>
  <c r="BW764"/>
  <c r="BV764"/>
  <c r="BU764"/>
  <c r="BT764"/>
  <c r="BS764"/>
  <c r="BR764"/>
  <c r="BQ764"/>
  <c r="BP764"/>
  <c r="BO764"/>
  <c r="BN764"/>
  <c r="BM764"/>
  <c r="BL764"/>
  <c r="BK764"/>
  <c r="BJ764"/>
  <c r="BI764"/>
  <c r="BH764"/>
  <c r="BG764"/>
  <c r="BF764"/>
  <c r="BE764"/>
  <c r="BD764"/>
  <c r="AX764"/>
  <c r="AW764"/>
  <c r="AV764"/>
  <c r="AU764"/>
  <c r="AT764"/>
  <c r="AS764"/>
  <c r="AR764"/>
  <c r="AQ764"/>
  <c r="AP764"/>
  <c r="AO764"/>
  <c r="AI764"/>
  <c r="AH764"/>
  <c r="AG764"/>
  <c r="AF764"/>
  <c r="AE764"/>
  <c r="AD764"/>
  <c r="AC764"/>
  <c r="AB764"/>
  <c r="AA764"/>
  <c r="Z764"/>
  <c r="T764"/>
  <c r="S764"/>
  <c r="R764"/>
  <c r="Q764"/>
  <c r="P764"/>
  <c r="O764"/>
  <c r="N764"/>
  <c r="M764"/>
  <c r="L764"/>
  <c r="K764"/>
  <c r="J764"/>
  <c r="I764"/>
  <c r="H764"/>
  <c r="G764"/>
  <c r="F764"/>
  <c r="E764"/>
  <c r="D764"/>
  <c r="C764"/>
  <c r="A764"/>
  <c r="BX763"/>
  <c r="BW763"/>
  <c r="BV763"/>
  <c r="BU763"/>
  <c r="BT763"/>
  <c r="BS763"/>
  <c r="BR763"/>
  <c r="BQ763"/>
  <c r="BP763"/>
  <c r="BO763"/>
  <c r="BN763"/>
  <c r="BM763"/>
  <c r="BL763"/>
  <c r="BK763"/>
  <c r="BJ763"/>
  <c r="BI763"/>
  <c r="BH763"/>
  <c r="BG763"/>
  <c r="BF763"/>
  <c r="BE763"/>
  <c r="BD763"/>
  <c r="AX763"/>
  <c r="AW763"/>
  <c r="AV763"/>
  <c r="AU763"/>
  <c r="AT763"/>
  <c r="AS763"/>
  <c r="AR763"/>
  <c r="AQ763"/>
  <c r="AP763"/>
  <c r="AO763"/>
  <c r="AI763"/>
  <c r="AH763"/>
  <c r="AG763"/>
  <c r="AF763"/>
  <c r="AE763"/>
  <c r="AD763"/>
  <c r="AC763"/>
  <c r="AB763"/>
  <c r="AA763"/>
  <c r="Z763"/>
  <c r="T763"/>
  <c r="S763"/>
  <c r="R763"/>
  <c r="Q763"/>
  <c r="P763"/>
  <c r="O763"/>
  <c r="N763"/>
  <c r="M763"/>
  <c r="L763"/>
  <c r="K763"/>
  <c r="J763"/>
  <c r="I763"/>
  <c r="H763"/>
  <c r="G763"/>
  <c r="F763"/>
  <c r="E763"/>
  <c r="D763"/>
  <c r="C763"/>
  <c r="A763"/>
  <c r="BX762"/>
  <c r="BW762"/>
  <c r="BV762"/>
  <c r="BU762"/>
  <c r="BT762"/>
  <c r="BS762"/>
  <c r="BR762"/>
  <c r="BQ762"/>
  <c r="BP762"/>
  <c r="BO762"/>
  <c r="BN762"/>
  <c r="BM762"/>
  <c r="BL762"/>
  <c r="BK762"/>
  <c r="BJ762"/>
  <c r="BI762"/>
  <c r="BH762"/>
  <c r="BG762"/>
  <c r="BF762"/>
  <c r="BE762"/>
  <c r="BD762"/>
  <c r="AX762"/>
  <c r="AW762"/>
  <c r="AV762"/>
  <c r="AU762"/>
  <c r="AT762"/>
  <c r="AS762"/>
  <c r="AR762"/>
  <c r="AQ762"/>
  <c r="AP762"/>
  <c r="AO762"/>
  <c r="AI762"/>
  <c r="AH762"/>
  <c r="AG762"/>
  <c r="AF762"/>
  <c r="AE762"/>
  <c r="AD762"/>
  <c r="AC762"/>
  <c r="AB762"/>
  <c r="AA762"/>
  <c r="Z762"/>
  <c r="T762"/>
  <c r="S762"/>
  <c r="R762"/>
  <c r="Q762"/>
  <c r="P762"/>
  <c r="O762"/>
  <c r="N762"/>
  <c r="M762"/>
  <c r="L762"/>
  <c r="K762"/>
  <c r="J762"/>
  <c r="I762"/>
  <c r="H762"/>
  <c r="G762"/>
  <c r="F762"/>
  <c r="E762"/>
  <c r="D762"/>
  <c r="C762"/>
  <c r="A762"/>
  <c r="BX761"/>
  <c r="BW761"/>
  <c r="BV761"/>
  <c r="BU761"/>
  <c r="BT761"/>
  <c r="BS761"/>
  <c r="BR761"/>
  <c r="BQ761"/>
  <c r="BP761"/>
  <c r="BO761"/>
  <c r="BN761"/>
  <c r="BM761"/>
  <c r="BL761"/>
  <c r="BK761"/>
  <c r="BJ761"/>
  <c r="BI761"/>
  <c r="BH761"/>
  <c r="BG761"/>
  <c r="BF761"/>
  <c r="BE761"/>
  <c r="BD761"/>
  <c r="AX761"/>
  <c r="AW761"/>
  <c r="AV761"/>
  <c r="AU761"/>
  <c r="AT761"/>
  <c r="AS761"/>
  <c r="AR761"/>
  <c r="AQ761"/>
  <c r="AP761"/>
  <c r="AO761"/>
  <c r="AI761"/>
  <c r="AH761"/>
  <c r="AG761"/>
  <c r="AF761"/>
  <c r="AE761"/>
  <c r="AD761"/>
  <c r="AC761"/>
  <c r="AB761"/>
  <c r="AA761"/>
  <c r="Z761"/>
  <c r="T761"/>
  <c r="S761"/>
  <c r="R761"/>
  <c r="Q761"/>
  <c r="P761"/>
  <c r="O761"/>
  <c r="N761"/>
  <c r="M761"/>
  <c r="L761"/>
  <c r="K761"/>
  <c r="J761"/>
  <c r="I761"/>
  <c r="H761"/>
  <c r="G761"/>
  <c r="F761"/>
  <c r="E761"/>
  <c r="D761"/>
  <c r="C761"/>
  <c r="A761"/>
  <c r="BX760"/>
  <c r="BW760"/>
  <c r="BV760"/>
  <c r="BU760"/>
  <c r="BT760"/>
  <c r="BS760"/>
  <c r="BR760"/>
  <c r="BQ760"/>
  <c r="BP760"/>
  <c r="BO760"/>
  <c r="BN760"/>
  <c r="BM760"/>
  <c r="BL760"/>
  <c r="BK760"/>
  <c r="BJ760"/>
  <c r="BI760"/>
  <c r="BH760"/>
  <c r="BG760"/>
  <c r="BF760"/>
  <c r="BE760"/>
  <c r="BD760"/>
  <c r="AX760"/>
  <c r="AW760"/>
  <c r="AV760"/>
  <c r="AU760"/>
  <c r="AT760"/>
  <c r="AS760"/>
  <c r="AR760"/>
  <c r="AQ760"/>
  <c r="AP760"/>
  <c r="AO760"/>
  <c r="AI760"/>
  <c r="AH760"/>
  <c r="AG760"/>
  <c r="AF760"/>
  <c r="AE760"/>
  <c r="AD760"/>
  <c r="AC760"/>
  <c r="AB760"/>
  <c r="AA760"/>
  <c r="Z760"/>
  <c r="T760"/>
  <c r="S760"/>
  <c r="R760"/>
  <c r="Q760"/>
  <c r="P760"/>
  <c r="O760"/>
  <c r="N760"/>
  <c r="M760"/>
  <c r="L760"/>
  <c r="K760"/>
  <c r="J760"/>
  <c r="I760"/>
  <c r="H760"/>
  <c r="G760"/>
  <c r="F760"/>
  <c r="E760"/>
  <c r="D760"/>
  <c r="C760"/>
  <c r="A760"/>
  <c r="BX759"/>
  <c r="BW759"/>
  <c r="BV759"/>
  <c r="BU759"/>
  <c r="BT759"/>
  <c r="BS759"/>
  <c r="BR759"/>
  <c r="BQ759"/>
  <c r="BP759"/>
  <c r="BO759"/>
  <c r="BN759"/>
  <c r="BM759"/>
  <c r="BL759"/>
  <c r="BK759"/>
  <c r="BJ759"/>
  <c r="BI759"/>
  <c r="BH759"/>
  <c r="BG759"/>
  <c r="BF759"/>
  <c r="BE759"/>
  <c r="BD759"/>
  <c r="AX759"/>
  <c r="AW759"/>
  <c r="AV759"/>
  <c r="AU759"/>
  <c r="AT759"/>
  <c r="AS759"/>
  <c r="AR759"/>
  <c r="AQ759"/>
  <c r="AP759"/>
  <c r="AO759"/>
  <c r="AI759"/>
  <c r="AH759"/>
  <c r="AG759"/>
  <c r="AF759"/>
  <c r="AE759"/>
  <c r="AD759"/>
  <c r="AC759"/>
  <c r="AB759"/>
  <c r="AA759"/>
  <c r="Z759"/>
  <c r="T759"/>
  <c r="S759"/>
  <c r="R759"/>
  <c r="Q759"/>
  <c r="P759"/>
  <c r="O759"/>
  <c r="N759"/>
  <c r="M759"/>
  <c r="L759"/>
  <c r="K759"/>
  <c r="J759"/>
  <c r="I759"/>
  <c r="H759"/>
  <c r="G759"/>
  <c r="F759"/>
  <c r="E759"/>
  <c r="D759"/>
  <c r="C759"/>
  <c r="A759"/>
  <c r="BX758"/>
  <c r="BW758"/>
  <c r="BV758"/>
  <c r="BU758"/>
  <c r="BT758"/>
  <c r="BS758"/>
  <c r="BR758"/>
  <c r="BQ758"/>
  <c r="BP758"/>
  <c r="BO758"/>
  <c r="BN758"/>
  <c r="BM758"/>
  <c r="BL758"/>
  <c r="BK758"/>
  <c r="BJ758"/>
  <c r="BI758"/>
  <c r="BH758"/>
  <c r="BG758"/>
  <c r="BF758"/>
  <c r="BE758"/>
  <c r="BD758"/>
  <c r="AX758"/>
  <c r="AW758"/>
  <c r="AV758"/>
  <c r="AU758"/>
  <c r="AT758"/>
  <c r="AS758"/>
  <c r="AR758"/>
  <c r="AQ758"/>
  <c r="AP758"/>
  <c r="AO758"/>
  <c r="AI758"/>
  <c r="AH758"/>
  <c r="AG758"/>
  <c r="AF758"/>
  <c r="AE758"/>
  <c r="AD758"/>
  <c r="AC758"/>
  <c r="AB758"/>
  <c r="AA758"/>
  <c r="Z758"/>
  <c r="T758"/>
  <c r="S758"/>
  <c r="R758"/>
  <c r="Q758"/>
  <c r="P758"/>
  <c r="O758"/>
  <c r="N758"/>
  <c r="M758"/>
  <c r="L758"/>
  <c r="K758"/>
  <c r="J758"/>
  <c r="I758"/>
  <c r="H758"/>
  <c r="G758"/>
  <c r="F758"/>
  <c r="E758"/>
  <c r="D758"/>
  <c r="C758"/>
  <c r="A758"/>
  <c r="BX757"/>
  <c r="BW757"/>
  <c r="BV757"/>
  <c r="BU757"/>
  <c r="BT757"/>
  <c r="BS757"/>
  <c r="BR757"/>
  <c r="BQ757"/>
  <c r="BP757"/>
  <c r="BO757"/>
  <c r="BN757"/>
  <c r="BM757"/>
  <c r="BL757"/>
  <c r="BK757"/>
  <c r="BJ757"/>
  <c r="BI757"/>
  <c r="BH757"/>
  <c r="BG757"/>
  <c r="BF757"/>
  <c r="BE757"/>
  <c r="BD757"/>
  <c r="AX757"/>
  <c r="AW757"/>
  <c r="AV757"/>
  <c r="AU757"/>
  <c r="AT757"/>
  <c r="AS757"/>
  <c r="AR757"/>
  <c r="AQ757"/>
  <c r="AP757"/>
  <c r="AO757"/>
  <c r="AI757"/>
  <c r="AH757"/>
  <c r="AG757"/>
  <c r="AF757"/>
  <c r="AE757"/>
  <c r="AD757"/>
  <c r="AC757"/>
  <c r="AB757"/>
  <c r="AA757"/>
  <c r="Z757"/>
  <c r="T757"/>
  <c r="S757"/>
  <c r="R757"/>
  <c r="Q757"/>
  <c r="P757"/>
  <c r="O757"/>
  <c r="N757"/>
  <c r="M757"/>
  <c r="L757"/>
  <c r="K757"/>
  <c r="J757"/>
  <c r="I757"/>
  <c r="H757"/>
  <c r="G757"/>
  <c r="F757"/>
  <c r="E757"/>
  <c r="D757"/>
  <c r="C757"/>
  <c r="A757"/>
  <c r="BX756"/>
  <c r="BW756"/>
  <c r="BV756"/>
  <c r="BU756"/>
  <c r="BT756"/>
  <c r="BS756"/>
  <c r="BR756"/>
  <c r="BQ756"/>
  <c r="BP756"/>
  <c r="BO756"/>
  <c r="BN756"/>
  <c r="BM756"/>
  <c r="BL756"/>
  <c r="BK756"/>
  <c r="BJ756"/>
  <c r="BI756"/>
  <c r="BH756"/>
  <c r="BG756"/>
  <c r="BF756"/>
  <c r="BE756"/>
  <c r="BD756"/>
  <c r="AX756"/>
  <c r="AW756"/>
  <c r="AV756"/>
  <c r="AU756"/>
  <c r="AT756"/>
  <c r="AS756"/>
  <c r="AR756"/>
  <c r="AQ756"/>
  <c r="AP756"/>
  <c r="AO756"/>
  <c r="AI756"/>
  <c r="AH756"/>
  <c r="AG756"/>
  <c r="AF756"/>
  <c r="AE756"/>
  <c r="AD756"/>
  <c r="AC756"/>
  <c r="AB756"/>
  <c r="AA756"/>
  <c r="Z756"/>
  <c r="T756"/>
  <c r="S756"/>
  <c r="R756"/>
  <c r="Q756"/>
  <c r="P756"/>
  <c r="O756"/>
  <c r="N756"/>
  <c r="M756"/>
  <c r="L756"/>
  <c r="K756"/>
  <c r="J756"/>
  <c r="I756"/>
  <c r="H756"/>
  <c r="G756"/>
  <c r="F756"/>
  <c r="E756"/>
  <c r="D756"/>
  <c r="C756"/>
  <c r="A756"/>
  <c r="BX755"/>
  <c r="BW755"/>
  <c r="BV755"/>
  <c r="BU755"/>
  <c r="BT755"/>
  <c r="BS755"/>
  <c r="BR755"/>
  <c r="BQ755"/>
  <c r="BP755"/>
  <c r="BO755"/>
  <c r="BN755"/>
  <c r="BM755"/>
  <c r="BL755"/>
  <c r="BK755"/>
  <c r="BJ755"/>
  <c r="BI755"/>
  <c r="BH755"/>
  <c r="BG755"/>
  <c r="BF755"/>
  <c r="BE755"/>
  <c r="BD755"/>
  <c r="AX755"/>
  <c r="AW755"/>
  <c r="AV755"/>
  <c r="AU755"/>
  <c r="AT755"/>
  <c r="AS755"/>
  <c r="AR755"/>
  <c r="AQ755"/>
  <c r="AP755"/>
  <c r="AO755"/>
  <c r="AI755"/>
  <c r="AH755"/>
  <c r="AG755"/>
  <c r="AF755"/>
  <c r="AE755"/>
  <c r="AD755"/>
  <c r="AC755"/>
  <c r="AB755"/>
  <c r="AA755"/>
  <c r="Z755"/>
  <c r="T755"/>
  <c r="S755"/>
  <c r="R755"/>
  <c r="Q755"/>
  <c r="P755"/>
  <c r="O755"/>
  <c r="N755"/>
  <c r="M755"/>
  <c r="L755"/>
  <c r="K755"/>
  <c r="J755"/>
  <c r="I755"/>
  <c r="H755"/>
  <c r="G755"/>
  <c r="F755"/>
  <c r="E755"/>
  <c r="D755"/>
  <c r="C755"/>
  <c r="A755"/>
  <c r="BX754"/>
  <c r="BW754"/>
  <c r="BV754"/>
  <c r="BU754"/>
  <c r="BT754"/>
  <c r="BS754"/>
  <c r="BR754"/>
  <c r="BQ754"/>
  <c r="BP754"/>
  <c r="BO754"/>
  <c r="BN754"/>
  <c r="BM754"/>
  <c r="BL754"/>
  <c r="BK754"/>
  <c r="BJ754"/>
  <c r="BI754"/>
  <c r="BH754"/>
  <c r="BG754"/>
  <c r="BF754"/>
  <c r="BE754"/>
  <c r="BD754"/>
  <c r="AX754"/>
  <c r="AW754"/>
  <c r="AV754"/>
  <c r="AU754"/>
  <c r="AT754"/>
  <c r="AS754"/>
  <c r="AR754"/>
  <c r="AQ754"/>
  <c r="AP754"/>
  <c r="AO754"/>
  <c r="AI754"/>
  <c r="AH754"/>
  <c r="AG754"/>
  <c r="AF754"/>
  <c r="AE754"/>
  <c r="AD754"/>
  <c r="AC754"/>
  <c r="AB754"/>
  <c r="AA754"/>
  <c r="Z754"/>
  <c r="T754"/>
  <c r="S754"/>
  <c r="R754"/>
  <c r="Q754"/>
  <c r="P754"/>
  <c r="O754"/>
  <c r="N754"/>
  <c r="M754"/>
  <c r="L754"/>
  <c r="K754"/>
  <c r="J754"/>
  <c r="I754"/>
  <c r="H754"/>
  <c r="G754"/>
  <c r="F754"/>
  <c r="E754"/>
  <c r="D754"/>
  <c r="C754"/>
  <c r="A754"/>
  <c r="BX753"/>
  <c r="BW753"/>
  <c r="BV753"/>
  <c r="BU753"/>
  <c r="BT753"/>
  <c r="BS753"/>
  <c r="BR753"/>
  <c r="BQ753"/>
  <c r="BP753"/>
  <c r="BO753"/>
  <c r="BN753"/>
  <c r="BM753"/>
  <c r="BL753"/>
  <c r="BK753"/>
  <c r="BJ753"/>
  <c r="BI753"/>
  <c r="BH753"/>
  <c r="BG753"/>
  <c r="BF753"/>
  <c r="BE753"/>
  <c r="BD753"/>
  <c r="AX753"/>
  <c r="AW753"/>
  <c r="AV753"/>
  <c r="AU753"/>
  <c r="AT753"/>
  <c r="AS753"/>
  <c r="AR753"/>
  <c r="AQ753"/>
  <c r="AP753"/>
  <c r="AO753"/>
  <c r="AI753"/>
  <c r="AH753"/>
  <c r="AG753"/>
  <c r="AF753"/>
  <c r="AE753"/>
  <c r="AD753"/>
  <c r="AC753"/>
  <c r="AB753"/>
  <c r="AA753"/>
  <c r="Z753"/>
  <c r="T753"/>
  <c r="S753"/>
  <c r="R753"/>
  <c r="Q753"/>
  <c r="P753"/>
  <c r="O753"/>
  <c r="N753"/>
  <c r="M753"/>
  <c r="L753"/>
  <c r="K753"/>
  <c r="J753"/>
  <c r="I753"/>
  <c r="H753"/>
  <c r="G753"/>
  <c r="F753"/>
  <c r="E753"/>
  <c r="D753"/>
  <c r="C753"/>
  <c r="A753"/>
  <c r="BX752"/>
  <c r="BW752"/>
  <c r="BV752"/>
  <c r="BU752"/>
  <c r="BT752"/>
  <c r="BS752"/>
  <c r="BR752"/>
  <c r="BQ752"/>
  <c r="BP752"/>
  <c r="BO752"/>
  <c r="BN752"/>
  <c r="BM752"/>
  <c r="BL752"/>
  <c r="BK752"/>
  <c r="BJ752"/>
  <c r="BI752"/>
  <c r="BH752"/>
  <c r="BG752"/>
  <c r="BF752"/>
  <c r="BE752"/>
  <c r="BD752"/>
  <c r="AX752"/>
  <c r="AW752"/>
  <c r="AV752"/>
  <c r="AU752"/>
  <c r="AT752"/>
  <c r="AS752"/>
  <c r="AR752"/>
  <c r="AQ752"/>
  <c r="AP752"/>
  <c r="AO752"/>
  <c r="AI752"/>
  <c r="AH752"/>
  <c r="AG752"/>
  <c r="AF752"/>
  <c r="AE752"/>
  <c r="AD752"/>
  <c r="AC752"/>
  <c r="AB752"/>
  <c r="AA752"/>
  <c r="Z752"/>
  <c r="T752"/>
  <c r="S752"/>
  <c r="R752"/>
  <c r="Q752"/>
  <c r="P752"/>
  <c r="O752"/>
  <c r="N752"/>
  <c r="M752"/>
  <c r="L752"/>
  <c r="K752"/>
  <c r="J752"/>
  <c r="I752"/>
  <c r="H752"/>
  <c r="G752"/>
  <c r="F752"/>
  <c r="E752"/>
  <c r="D752"/>
  <c r="C752"/>
  <c r="A752"/>
  <c r="BX751"/>
  <c r="BW751"/>
  <c r="BV751"/>
  <c r="BU751"/>
  <c r="BT751"/>
  <c r="BS751"/>
  <c r="BR751"/>
  <c r="BQ751"/>
  <c r="BP751"/>
  <c r="BO751"/>
  <c r="BN751"/>
  <c r="BM751"/>
  <c r="BL751"/>
  <c r="BK751"/>
  <c r="BJ751"/>
  <c r="BI751"/>
  <c r="BH751"/>
  <c r="BG751"/>
  <c r="BF751"/>
  <c r="BE751"/>
  <c r="BD751"/>
  <c r="AX751"/>
  <c r="AW751"/>
  <c r="AV751"/>
  <c r="AU751"/>
  <c r="AT751"/>
  <c r="AS751"/>
  <c r="AR751"/>
  <c r="AQ751"/>
  <c r="AP751"/>
  <c r="AO751"/>
  <c r="AI751"/>
  <c r="AH751"/>
  <c r="AG751"/>
  <c r="AF751"/>
  <c r="AE751"/>
  <c r="AD751"/>
  <c r="AC751"/>
  <c r="AB751"/>
  <c r="AA751"/>
  <c r="Z751"/>
  <c r="T751"/>
  <c r="S751"/>
  <c r="R751"/>
  <c r="Q751"/>
  <c r="P751"/>
  <c r="O751"/>
  <c r="N751"/>
  <c r="M751"/>
  <c r="L751"/>
  <c r="K751"/>
  <c r="J751"/>
  <c r="I751"/>
  <c r="H751"/>
  <c r="G751"/>
  <c r="F751"/>
  <c r="E751"/>
  <c r="D751"/>
  <c r="C751"/>
  <c r="A751"/>
  <c r="BX750"/>
  <c r="BW750"/>
  <c r="BV750"/>
  <c r="BU750"/>
  <c r="BT750"/>
  <c r="BS750"/>
  <c r="BR750"/>
  <c r="BQ750"/>
  <c r="BP750"/>
  <c r="BO750"/>
  <c r="BN750"/>
  <c r="BM750"/>
  <c r="BL750"/>
  <c r="BK750"/>
  <c r="BJ750"/>
  <c r="BI750"/>
  <c r="BH750"/>
  <c r="BG750"/>
  <c r="BF750"/>
  <c r="BE750"/>
  <c r="BD750"/>
  <c r="AX750"/>
  <c r="AW750"/>
  <c r="AV750"/>
  <c r="AU750"/>
  <c r="AT750"/>
  <c r="AS750"/>
  <c r="AR750"/>
  <c r="AQ750"/>
  <c r="AP750"/>
  <c r="AO750"/>
  <c r="AI750"/>
  <c r="AH750"/>
  <c r="AG750"/>
  <c r="AF750"/>
  <c r="AE750"/>
  <c r="AD750"/>
  <c r="AC750"/>
  <c r="AB750"/>
  <c r="AA750"/>
  <c r="Z750"/>
  <c r="T750"/>
  <c r="S750"/>
  <c r="R750"/>
  <c r="Q750"/>
  <c r="P750"/>
  <c r="O750"/>
  <c r="N750"/>
  <c r="M750"/>
  <c r="L750"/>
  <c r="K750"/>
  <c r="J750"/>
  <c r="I750"/>
  <c r="H750"/>
  <c r="G750"/>
  <c r="F750"/>
  <c r="E750"/>
  <c r="D750"/>
  <c r="C750"/>
  <c r="A750"/>
  <c r="BX749"/>
  <c r="BW749"/>
  <c r="BV749"/>
  <c r="BU749"/>
  <c r="BT749"/>
  <c r="BS749"/>
  <c r="BR749"/>
  <c r="BQ749"/>
  <c r="BP749"/>
  <c r="BO749"/>
  <c r="BN749"/>
  <c r="BM749"/>
  <c r="BL749"/>
  <c r="BK749"/>
  <c r="BJ749"/>
  <c r="BI749"/>
  <c r="BH749"/>
  <c r="BG749"/>
  <c r="BF749"/>
  <c r="BE749"/>
  <c r="BD749"/>
  <c r="AX749"/>
  <c r="AW749"/>
  <c r="AV749"/>
  <c r="AU749"/>
  <c r="AT749"/>
  <c r="AS749"/>
  <c r="AR749"/>
  <c r="AQ749"/>
  <c r="AP749"/>
  <c r="AO749"/>
  <c r="AI749"/>
  <c r="AH749"/>
  <c r="AG749"/>
  <c r="AF749"/>
  <c r="AE749"/>
  <c r="AD749"/>
  <c r="AC749"/>
  <c r="AB749"/>
  <c r="AA749"/>
  <c r="Z749"/>
  <c r="T749"/>
  <c r="S749"/>
  <c r="R749"/>
  <c r="Q749"/>
  <c r="P749"/>
  <c r="O749"/>
  <c r="N749"/>
  <c r="M749"/>
  <c r="L749"/>
  <c r="K749"/>
  <c r="J749"/>
  <c r="I749"/>
  <c r="H749"/>
  <c r="G749"/>
  <c r="F749"/>
  <c r="E749"/>
  <c r="D749"/>
  <c r="C749"/>
  <c r="A749"/>
  <c r="BX748"/>
  <c r="BW748"/>
  <c r="BV748"/>
  <c r="BU748"/>
  <c r="BT748"/>
  <c r="BS748"/>
  <c r="BR748"/>
  <c r="BQ748"/>
  <c r="BP748"/>
  <c r="BO748"/>
  <c r="BN748"/>
  <c r="BM748"/>
  <c r="BL748"/>
  <c r="BK748"/>
  <c r="BJ748"/>
  <c r="BI748"/>
  <c r="BH748"/>
  <c r="BG748"/>
  <c r="BF748"/>
  <c r="BE748"/>
  <c r="BD748"/>
  <c r="AX748"/>
  <c r="AW748"/>
  <c r="AV748"/>
  <c r="AU748"/>
  <c r="AT748"/>
  <c r="AS748"/>
  <c r="AR748"/>
  <c r="AQ748"/>
  <c r="AP748"/>
  <c r="AO748"/>
  <c r="AI748"/>
  <c r="AH748"/>
  <c r="AG748"/>
  <c r="AF748"/>
  <c r="AE748"/>
  <c r="AD748"/>
  <c r="AC748"/>
  <c r="AB748"/>
  <c r="AA748"/>
  <c r="Z748"/>
  <c r="T748"/>
  <c r="S748"/>
  <c r="R748"/>
  <c r="Q748"/>
  <c r="P748"/>
  <c r="O748"/>
  <c r="N748"/>
  <c r="M748"/>
  <c r="L748"/>
  <c r="K748"/>
  <c r="J748"/>
  <c r="I748"/>
  <c r="H748"/>
  <c r="G748"/>
  <c r="F748"/>
  <c r="E748"/>
  <c r="D748"/>
  <c r="C748"/>
  <c r="A748"/>
  <c r="BX747"/>
  <c r="BW747"/>
  <c r="BV747"/>
  <c r="BU747"/>
  <c r="BT747"/>
  <c r="BS747"/>
  <c r="BR747"/>
  <c r="BQ747"/>
  <c r="BP747"/>
  <c r="BO747"/>
  <c r="BN747"/>
  <c r="BM747"/>
  <c r="BL747"/>
  <c r="BK747"/>
  <c r="BJ747"/>
  <c r="BI747"/>
  <c r="BH747"/>
  <c r="BG747"/>
  <c r="BF747"/>
  <c r="BE747"/>
  <c r="BD747"/>
  <c r="AX747"/>
  <c r="AW747"/>
  <c r="AV747"/>
  <c r="AU747"/>
  <c r="AT747"/>
  <c r="AS747"/>
  <c r="AR747"/>
  <c r="AQ747"/>
  <c r="AP747"/>
  <c r="AO747"/>
  <c r="AI747"/>
  <c r="AH747"/>
  <c r="AG747"/>
  <c r="AF747"/>
  <c r="AE747"/>
  <c r="AD747"/>
  <c r="AC747"/>
  <c r="AB747"/>
  <c r="AA747"/>
  <c r="Z747"/>
  <c r="T747"/>
  <c r="S747"/>
  <c r="R747"/>
  <c r="Q747"/>
  <c r="P747"/>
  <c r="O747"/>
  <c r="N747"/>
  <c r="M747"/>
  <c r="L747"/>
  <c r="K747"/>
  <c r="J747"/>
  <c r="I747"/>
  <c r="H747"/>
  <c r="G747"/>
  <c r="F747"/>
  <c r="E747"/>
  <c r="D747"/>
  <c r="C747"/>
  <c r="A747"/>
  <c r="BX746"/>
  <c r="BW746"/>
  <c r="BV746"/>
  <c r="BU746"/>
  <c r="BT746"/>
  <c r="BS746"/>
  <c r="BR746"/>
  <c r="BQ746"/>
  <c r="BP746"/>
  <c r="BO746"/>
  <c r="BN746"/>
  <c r="BM746"/>
  <c r="BL746"/>
  <c r="BK746"/>
  <c r="BJ746"/>
  <c r="BI746"/>
  <c r="BH746"/>
  <c r="BG746"/>
  <c r="BF746"/>
  <c r="BE746"/>
  <c r="BD746"/>
  <c r="AX746"/>
  <c r="AW746"/>
  <c r="AV746"/>
  <c r="AU746"/>
  <c r="AT746"/>
  <c r="AS746"/>
  <c r="AR746"/>
  <c r="AQ746"/>
  <c r="AP746"/>
  <c r="AO746"/>
  <c r="AI746"/>
  <c r="AH746"/>
  <c r="AG746"/>
  <c r="AF746"/>
  <c r="AE746"/>
  <c r="AD746"/>
  <c r="AC746"/>
  <c r="AB746"/>
  <c r="AA746"/>
  <c r="Z746"/>
  <c r="T746"/>
  <c r="S746"/>
  <c r="R746"/>
  <c r="Q746"/>
  <c r="P746"/>
  <c r="O746"/>
  <c r="N746"/>
  <c r="M746"/>
  <c r="L746"/>
  <c r="K746"/>
  <c r="J746"/>
  <c r="I746"/>
  <c r="H746"/>
  <c r="G746"/>
  <c r="F746"/>
  <c r="E746"/>
  <c r="D746"/>
  <c r="C746"/>
  <c r="A746"/>
  <c r="BX745"/>
  <c r="BW745"/>
  <c r="BV745"/>
  <c r="BU745"/>
  <c r="BT745"/>
  <c r="BS745"/>
  <c r="BR745"/>
  <c r="BQ745"/>
  <c r="BP745"/>
  <c r="BO745"/>
  <c r="BN745"/>
  <c r="BM745"/>
  <c r="BL745"/>
  <c r="BK745"/>
  <c r="BJ745"/>
  <c r="BI745"/>
  <c r="BH745"/>
  <c r="BG745"/>
  <c r="BF745"/>
  <c r="BE745"/>
  <c r="BD745"/>
  <c r="AX745"/>
  <c r="AW745"/>
  <c r="AV745"/>
  <c r="AU745"/>
  <c r="AT745"/>
  <c r="AS745"/>
  <c r="AR745"/>
  <c r="AQ745"/>
  <c r="AP745"/>
  <c r="AO745"/>
  <c r="AI745"/>
  <c r="AH745"/>
  <c r="AG745"/>
  <c r="AF745"/>
  <c r="AE745"/>
  <c r="AD745"/>
  <c r="AC745"/>
  <c r="AB745"/>
  <c r="AA745"/>
  <c r="Z745"/>
  <c r="T745"/>
  <c r="S745"/>
  <c r="R745"/>
  <c r="Q745"/>
  <c r="P745"/>
  <c r="O745"/>
  <c r="N745"/>
  <c r="M745"/>
  <c r="L745"/>
  <c r="K745"/>
  <c r="J745"/>
  <c r="I745"/>
  <c r="H745"/>
  <c r="G745"/>
  <c r="F745"/>
  <c r="E745"/>
  <c r="D745"/>
  <c r="C745"/>
  <c r="A745"/>
  <c r="BX744"/>
  <c r="BW744"/>
  <c r="BV744"/>
  <c r="BU744"/>
  <c r="BT744"/>
  <c r="BS744"/>
  <c r="BR744"/>
  <c r="BQ744"/>
  <c r="BP744"/>
  <c r="BO744"/>
  <c r="BN744"/>
  <c r="BM744"/>
  <c r="BL744"/>
  <c r="BK744"/>
  <c r="BJ744"/>
  <c r="BI744"/>
  <c r="BH744"/>
  <c r="BG744"/>
  <c r="BF744"/>
  <c r="BE744"/>
  <c r="BD744"/>
  <c r="AX744"/>
  <c r="AW744"/>
  <c r="AV744"/>
  <c r="AU744"/>
  <c r="AT744"/>
  <c r="AS744"/>
  <c r="AR744"/>
  <c r="AQ744"/>
  <c r="AP744"/>
  <c r="AO744"/>
  <c r="AI744"/>
  <c r="AH744"/>
  <c r="AG744"/>
  <c r="AF744"/>
  <c r="AE744"/>
  <c r="AD744"/>
  <c r="AC744"/>
  <c r="AB744"/>
  <c r="AA744"/>
  <c r="Z744"/>
  <c r="T744"/>
  <c r="S744"/>
  <c r="R744"/>
  <c r="Q744"/>
  <c r="P744"/>
  <c r="O744"/>
  <c r="N744"/>
  <c r="M744"/>
  <c r="L744"/>
  <c r="K744"/>
  <c r="J744"/>
  <c r="I744"/>
  <c r="H744"/>
  <c r="G744"/>
  <c r="F744"/>
  <c r="E744"/>
  <c r="D744"/>
  <c r="C744"/>
  <c r="A744"/>
  <c r="BX743"/>
  <c r="BW743"/>
  <c r="BV743"/>
  <c r="BU743"/>
  <c r="BT743"/>
  <c r="BS743"/>
  <c r="BR743"/>
  <c r="BQ743"/>
  <c r="BP743"/>
  <c r="BO743"/>
  <c r="BN743"/>
  <c r="BM743"/>
  <c r="BL743"/>
  <c r="BK743"/>
  <c r="BJ743"/>
  <c r="BI743"/>
  <c r="BH743"/>
  <c r="BG743"/>
  <c r="BF743"/>
  <c r="BE743"/>
  <c r="BD743"/>
  <c r="AX743"/>
  <c r="AW743"/>
  <c r="AV743"/>
  <c r="AU743"/>
  <c r="AT743"/>
  <c r="AS743"/>
  <c r="AR743"/>
  <c r="AQ743"/>
  <c r="AP743"/>
  <c r="AO743"/>
  <c r="AI743"/>
  <c r="AH743"/>
  <c r="AG743"/>
  <c r="AF743"/>
  <c r="AE743"/>
  <c r="AD743"/>
  <c r="AC743"/>
  <c r="AB743"/>
  <c r="AA743"/>
  <c r="Z743"/>
  <c r="T743"/>
  <c r="S743"/>
  <c r="R743"/>
  <c r="Q743"/>
  <c r="P743"/>
  <c r="O743"/>
  <c r="N743"/>
  <c r="M743"/>
  <c r="L743"/>
  <c r="K743"/>
  <c r="J743"/>
  <c r="I743"/>
  <c r="H743"/>
  <c r="G743"/>
  <c r="F743"/>
  <c r="E743"/>
  <c r="D743"/>
  <c r="C743"/>
  <c r="A743"/>
  <c r="BX742"/>
  <c r="BW742"/>
  <c r="BV742"/>
  <c r="BU742"/>
  <c r="BT742"/>
  <c r="BS742"/>
  <c r="BR742"/>
  <c r="BQ742"/>
  <c r="BP742"/>
  <c r="BO742"/>
  <c r="BN742"/>
  <c r="BM742"/>
  <c r="BL742"/>
  <c r="BK742"/>
  <c r="BJ742"/>
  <c r="BI742"/>
  <c r="BH742"/>
  <c r="BG742"/>
  <c r="BF742"/>
  <c r="BE742"/>
  <c r="BD742"/>
  <c r="AX742"/>
  <c r="AW742"/>
  <c r="AV742"/>
  <c r="AU742"/>
  <c r="AT742"/>
  <c r="AS742"/>
  <c r="AR742"/>
  <c r="AQ742"/>
  <c r="AP742"/>
  <c r="AO742"/>
  <c r="AI742"/>
  <c r="AH742"/>
  <c r="AG742"/>
  <c r="AF742"/>
  <c r="AE742"/>
  <c r="AD742"/>
  <c r="AC742"/>
  <c r="AB742"/>
  <c r="AA742"/>
  <c r="Z742"/>
  <c r="T742"/>
  <c r="S742"/>
  <c r="R742"/>
  <c r="Q742"/>
  <c r="P742"/>
  <c r="O742"/>
  <c r="N742"/>
  <c r="M742"/>
  <c r="L742"/>
  <c r="K742"/>
  <c r="J742"/>
  <c r="I742"/>
  <c r="H742"/>
  <c r="G742"/>
  <c r="F742"/>
  <c r="E742"/>
  <c r="D742"/>
  <c r="C742"/>
  <c r="A742"/>
  <c r="BX741"/>
  <c r="BW741"/>
  <c r="BV741"/>
  <c r="BU741"/>
  <c r="BT741"/>
  <c r="BS741"/>
  <c r="BR741"/>
  <c r="BQ741"/>
  <c r="BP741"/>
  <c r="BO741"/>
  <c r="BN741"/>
  <c r="BM741"/>
  <c r="BL741"/>
  <c r="BK741"/>
  <c r="BJ741"/>
  <c r="BI741"/>
  <c r="BH741"/>
  <c r="BG741"/>
  <c r="BF741"/>
  <c r="BE741"/>
  <c r="BD741"/>
  <c r="AX741"/>
  <c r="AW741"/>
  <c r="AV741"/>
  <c r="AU741"/>
  <c r="AT741"/>
  <c r="AS741"/>
  <c r="AR741"/>
  <c r="AQ741"/>
  <c r="AP741"/>
  <c r="AO741"/>
  <c r="AI741"/>
  <c r="AH741"/>
  <c r="AG741"/>
  <c r="AF741"/>
  <c r="AE741"/>
  <c r="AD741"/>
  <c r="AC741"/>
  <c r="AB741"/>
  <c r="AA741"/>
  <c r="Z741"/>
  <c r="T741"/>
  <c r="S741"/>
  <c r="R741"/>
  <c r="Q741"/>
  <c r="P741"/>
  <c r="O741"/>
  <c r="N741"/>
  <c r="M741"/>
  <c r="L741"/>
  <c r="K741"/>
  <c r="J741"/>
  <c r="I741"/>
  <c r="H741"/>
  <c r="G741"/>
  <c r="F741"/>
  <c r="E741"/>
  <c r="D741"/>
  <c r="C741"/>
  <c r="A741"/>
  <c r="BX740"/>
  <c r="BW740"/>
  <c r="BV740"/>
  <c r="BU740"/>
  <c r="BT740"/>
  <c r="BS740"/>
  <c r="BR740"/>
  <c r="BQ740"/>
  <c r="BP740"/>
  <c r="BO740"/>
  <c r="BN740"/>
  <c r="BM740"/>
  <c r="BL740"/>
  <c r="BK740"/>
  <c r="BJ740"/>
  <c r="BI740"/>
  <c r="BH740"/>
  <c r="BG740"/>
  <c r="BF740"/>
  <c r="BE740"/>
  <c r="BD740"/>
  <c r="AX740"/>
  <c r="AW740"/>
  <c r="AV740"/>
  <c r="AU740"/>
  <c r="AT740"/>
  <c r="AS740"/>
  <c r="AR740"/>
  <c r="AQ740"/>
  <c r="AP740"/>
  <c r="AO740"/>
  <c r="AI740"/>
  <c r="AH740"/>
  <c r="AG740"/>
  <c r="AF740"/>
  <c r="AE740"/>
  <c r="AD740"/>
  <c r="AC740"/>
  <c r="AB740"/>
  <c r="AA740"/>
  <c r="Z740"/>
  <c r="T740"/>
  <c r="S740"/>
  <c r="R740"/>
  <c r="Q740"/>
  <c r="P740"/>
  <c r="O740"/>
  <c r="N740"/>
  <c r="M740"/>
  <c r="L740"/>
  <c r="K740"/>
  <c r="J740"/>
  <c r="I740"/>
  <c r="H740"/>
  <c r="G740"/>
  <c r="F740"/>
  <c r="E740"/>
  <c r="D740"/>
  <c r="C740"/>
  <c r="A740"/>
  <c r="BX739"/>
  <c r="BW739"/>
  <c r="BV739"/>
  <c r="BU739"/>
  <c r="BT739"/>
  <c r="BS739"/>
  <c r="BR739"/>
  <c r="BQ739"/>
  <c r="BP739"/>
  <c r="BO739"/>
  <c r="BN739"/>
  <c r="BM739"/>
  <c r="BL739"/>
  <c r="BK739"/>
  <c r="BJ739"/>
  <c r="BI739"/>
  <c r="BH739"/>
  <c r="BG739"/>
  <c r="BF739"/>
  <c r="BE739"/>
  <c r="BD739"/>
  <c r="AX739"/>
  <c r="AW739"/>
  <c r="AV739"/>
  <c r="AU739"/>
  <c r="AT739"/>
  <c r="AS739"/>
  <c r="AR739"/>
  <c r="AQ739"/>
  <c r="AP739"/>
  <c r="AO739"/>
  <c r="AI739"/>
  <c r="AH739"/>
  <c r="AG739"/>
  <c r="AF739"/>
  <c r="AE739"/>
  <c r="AD739"/>
  <c r="AC739"/>
  <c r="AB739"/>
  <c r="AA739"/>
  <c r="Z739"/>
  <c r="T739"/>
  <c r="S739"/>
  <c r="R739"/>
  <c r="Q739"/>
  <c r="P739"/>
  <c r="O739"/>
  <c r="N739"/>
  <c r="M739"/>
  <c r="L739"/>
  <c r="K739"/>
  <c r="J739"/>
  <c r="I739"/>
  <c r="H739"/>
  <c r="G739"/>
  <c r="F739"/>
  <c r="E739"/>
  <c r="D739"/>
  <c r="C739"/>
  <c r="A739"/>
  <c r="BX738"/>
  <c r="BW738"/>
  <c r="BV738"/>
  <c r="BU738"/>
  <c r="BT738"/>
  <c r="BS738"/>
  <c r="BR738"/>
  <c r="BQ738"/>
  <c r="BP738"/>
  <c r="BO738"/>
  <c r="BN738"/>
  <c r="BM738"/>
  <c r="BL738"/>
  <c r="BK738"/>
  <c r="BJ738"/>
  <c r="BI738"/>
  <c r="BH738"/>
  <c r="BG738"/>
  <c r="BF738"/>
  <c r="BE738"/>
  <c r="BD738"/>
  <c r="AX738"/>
  <c r="AW738"/>
  <c r="AV738"/>
  <c r="AU738"/>
  <c r="AT738"/>
  <c r="AS738"/>
  <c r="AR738"/>
  <c r="AQ738"/>
  <c r="AP738"/>
  <c r="AO738"/>
  <c r="AI738"/>
  <c r="AH738"/>
  <c r="AG738"/>
  <c r="AF738"/>
  <c r="AE738"/>
  <c r="AD738"/>
  <c r="AC738"/>
  <c r="AB738"/>
  <c r="AA738"/>
  <c r="Z738"/>
  <c r="T738"/>
  <c r="S738"/>
  <c r="R738"/>
  <c r="Q738"/>
  <c r="P738"/>
  <c r="O738"/>
  <c r="N738"/>
  <c r="M738"/>
  <c r="L738"/>
  <c r="K738"/>
  <c r="J738"/>
  <c r="I738"/>
  <c r="H738"/>
  <c r="G738"/>
  <c r="F738"/>
  <c r="E738"/>
  <c r="D738"/>
  <c r="C738"/>
  <c r="A738"/>
  <c r="BX737"/>
  <c r="BW737"/>
  <c r="BV737"/>
  <c r="BU737"/>
  <c r="BT737"/>
  <c r="BS737"/>
  <c r="BR737"/>
  <c r="BQ737"/>
  <c r="BP737"/>
  <c r="BO737"/>
  <c r="BN737"/>
  <c r="BM737"/>
  <c r="BL737"/>
  <c r="BK737"/>
  <c r="BJ737"/>
  <c r="BI737"/>
  <c r="BH737"/>
  <c r="BG737"/>
  <c r="BF737"/>
  <c r="BE737"/>
  <c r="BD737"/>
  <c r="AX737"/>
  <c r="AW737"/>
  <c r="AV737"/>
  <c r="AU737"/>
  <c r="AT737"/>
  <c r="AS737"/>
  <c r="AR737"/>
  <c r="AQ737"/>
  <c r="AP737"/>
  <c r="AO737"/>
  <c r="AI737"/>
  <c r="AH737"/>
  <c r="AG737"/>
  <c r="AF737"/>
  <c r="AE737"/>
  <c r="AD737"/>
  <c r="AC737"/>
  <c r="AB737"/>
  <c r="AA737"/>
  <c r="Z737"/>
  <c r="T737"/>
  <c r="S737"/>
  <c r="R737"/>
  <c r="Q737"/>
  <c r="P737"/>
  <c r="O737"/>
  <c r="N737"/>
  <c r="M737"/>
  <c r="L737"/>
  <c r="K737"/>
  <c r="J737"/>
  <c r="I737"/>
  <c r="H737"/>
  <c r="G737"/>
  <c r="F737"/>
  <c r="E737"/>
  <c r="D737"/>
  <c r="C737"/>
  <c r="A737"/>
  <c r="BX736"/>
  <c r="BW736"/>
  <c r="BV736"/>
  <c r="BU736"/>
  <c r="BT736"/>
  <c r="BS736"/>
  <c r="BR736"/>
  <c r="BQ736"/>
  <c r="BP736"/>
  <c r="BO736"/>
  <c r="BN736"/>
  <c r="BM736"/>
  <c r="BL736"/>
  <c r="BK736"/>
  <c r="BJ736"/>
  <c r="BI736"/>
  <c r="BH736"/>
  <c r="BG736"/>
  <c r="BF736"/>
  <c r="BE736"/>
  <c r="BD736"/>
  <c r="AX736"/>
  <c r="AW736"/>
  <c r="AV736"/>
  <c r="AU736"/>
  <c r="AT736"/>
  <c r="AS736"/>
  <c r="AR736"/>
  <c r="AQ736"/>
  <c r="AP736"/>
  <c r="AO736"/>
  <c r="AI736"/>
  <c r="AH736"/>
  <c r="AG736"/>
  <c r="AF736"/>
  <c r="AE736"/>
  <c r="AD736"/>
  <c r="AC736"/>
  <c r="AB736"/>
  <c r="AA736"/>
  <c r="Z736"/>
  <c r="T736"/>
  <c r="S736"/>
  <c r="R736"/>
  <c r="Q736"/>
  <c r="P736"/>
  <c r="O736"/>
  <c r="N736"/>
  <c r="M736"/>
  <c r="L736"/>
  <c r="K736"/>
  <c r="J736"/>
  <c r="I736"/>
  <c r="H736"/>
  <c r="G736"/>
  <c r="F736"/>
  <c r="E736"/>
  <c r="D736"/>
  <c r="C736"/>
  <c r="A736"/>
  <c r="BX735"/>
  <c r="BW735"/>
  <c r="BV735"/>
  <c r="BU735"/>
  <c r="BT735"/>
  <c r="BS735"/>
  <c r="BR735"/>
  <c r="BQ735"/>
  <c r="BP735"/>
  <c r="BO735"/>
  <c r="BN735"/>
  <c r="BM735"/>
  <c r="BL735"/>
  <c r="BK735"/>
  <c r="BJ735"/>
  <c r="BI735"/>
  <c r="BH735"/>
  <c r="BG735"/>
  <c r="BF735"/>
  <c r="BE735"/>
  <c r="BD735"/>
  <c r="AX735"/>
  <c r="AW735"/>
  <c r="AV735"/>
  <c r="AU735"/>
  <c r="AT735"/>
  <c r="AS735"/>
  <c r="AR735"/>
  <c r="AQ735"/>
  <c r="AP735"/>
  <c r="AO735"/>
  <c r="AI735"/>
  <c r="AH735"/>
  <c r="AG735"/>
  <c r="AF735"/>
  <c r="AE735"/>
  <c r="AD735"/>
  <c r="AC735"/>
  <c r="AB735"/>
  <c r="AA735"/>
  <c r="Z735"/>
  <c r="T735"/>
  <c r="S735"/>
  <c r="R735"/>
  <c r="Q735"/>
  <c r="P735"/>
  <c r="O735"/>
  <c r="N735"/>
  <c r="M735"/>
  <c r="L735"/>
  <c r="K735"/>
  <c r="J735"/>
  <c r="I735"/>
  <c r="H735"/>
  <c r="G735"/>
  <c r="F735"/>
  <c r="E735"/>
  <c r="D735"/>
  <c r="C735"/>
  <c r="A735"/>
  <c r="BX734"/>
  <c r="BW734"/>
  <c r="BV734"/>
  <c r="BU734"/>
  <c r="BT734"/>
  <c r="BS734"/>
  <c r="BR734"/>
  <c r="BQ734"/>
  <c r="BP734"/>
  <c r="BO734"/>
  <c r="BN734"/>
  <c r="BM734"/>
  <c r="BL734"/>
  <c r="BK734"/>
  <c r="BJ734"/>
  <c r="BI734"/>
  <c r="BH734"/>
  <c r="BG734"/>
  <c r="BF734"/>
  <c r="BE734"/>
  <c r="BD734"/>
  <c r="AX734"/>
  <c r="AW734"/>
  <c r="AV734"/>
  <c r="AU734"/>
  <c r="AT734"/>
  <c r="AS734"/>
  <c r="AR734"/>
  <c r="AQ734"/>
  <c r="AP734"/>
  <c r="AO734"/>
  <c r="AI734"/>
  <c r="AH734"/>
  <c r="AG734"/>
  <c r="AF734"/>
  <c r="AE734"/>
  <c r="AD734"/>
  <c r="AC734"/>
  <c r="AB734"/>
  <c r="AA734"/>
  <c r="Z734"/>
  <c r="T734"/>
  <c r="S734"/>
  <c r="R734"/>
  <c r="Q734"/>
  <c r="P734"/>
  <c r="O734"/>
  <c r="N734"/>
  <c r="M734"/>
  <c r="L734"/>
  <c r="K734"/>
  <c r="J734"/>
  <c r="I734"/>
  <c r="H734"/>
  <c r="G734"/>
  <c r="F734"/>
  <c r="E734"/>
  <c r="D734"/>
  <c r="C734"/>
  <c r="A734"/>
  <c r="BX733"/>
  <c r="BW733"/>
  <c r="BV733"/>
  <c r="BU733"/>
  <c r="BT733"/>
  <c r="BS733"/>
  <c r="BR733"/>
  <c r="BQ733"/>
  <c r="BP733"/>
  <c r="BO733"/>
  <c r="BN733"/>
  <c r="BM733"/>
  <c r="BL733"/>
  <c r="BK733"/>
  <c r="BJ733"/>
  <c r="BI733"/>
  <c r="BH733"/>
  <c r="BG733"/>
  <c r="BF733"/>
  <c r="BE733"/>
  <c r="BD733"/>
  <c r="AX733"/>
  <c r="AW733"/>
  <c r="AV733"/>
  <c r="AU733"/>
  <c r="AT733"/>
  <c r="AS733"/>
  <c r="AR733"/>
  <c r="AQ733"/>
  <c r="AP733"/>
  <c r="AO733"/>
  <c r="AI733"/>
  <c r="AH733"/>
  <c r="AG733"/>
  <c r="AF733"/>
  <c r="AE733"/>
  <c r="AD733"/>
  <c r="AC733"/>
  <c r="AB733"/>
  <c r="AA733"/>
  <c r="Z733"/>
  <c r="T733"/>
  <c r="S733"/>
  <c r="R733"/>
  <c r="Q733"/>
  <c r="P733"/>
  <c r="O733"/>
  <c r="N733"/>
  <c r="M733"/>
  <c r="L733"/>
  <c r="K733"/>
  <c r="J733"/>
  <c r="I733"/>
  <c r="H733"/>
  <c r="G733"/>
  <c r="F733"/>
  <c r="E733"/>
  <c r="D733"/>
  <c r="C733"/>
  <c r="A733"/>
  <c r="BX732"/>
  <c r="BW732"/>
  <c r="BV732"/>
  <c r="BU732"/>
  <c r="BT732"/>
  <c r="BS732"/>
  <c r="BR732"/>
  <c r="BQ732"/>
  <c r="BP732"/>
  <c r="BO732"/>
  <c r="BN732"/>
  <c r="BM732"/>
  <c r="BL732"/>
  <c r="BK732"/>
  <c r="BJ732"/>
  <c r="BI732"/>
  <c r="BH732"/>
  <c r="BG732"/>
  <c r="BF732"/>
  <c r="BE732"/>
  <c r="BD732"/>
  <c r="AX732"/>
  <c r="AW732"/>
  <c r="AV732"/>
  <c r="AU732"/>
  <c r="AT732"/>
  <c r="AS732"/>
  <c r="AR732"/>
  <c r="AQ732"/>
  <c r="AP732"/>
  <c r="AO732"/>
  <c r="AI732"/>
  <c r="AH732"/>
  <c r="AG732"/>
  <c r="AF732"/>
  <c r="AE732"/>
  <c r="AD732"/>
  <c r="AC732"/>
  <c r="AB732"/>
  <c r="AA732"/>
  <c r="Z732"/>
  <c r="T732"/>
  <c r="S732"/>
  <c r="R732"/>
  <c r="Q732"/>
  <c r="P732"/>
  <c r="O732"/>
  <c r="N732"/>
  <c r="M732"/>
  <c r="L732"/>
  <c r="K732"/>
  <c r="J732"/>
  <c r="I732"/>
  <c r="H732"/>
  <c r="G732"/>
  <c r="F732"/>
  <c r="E732"/>
  <c r="D732"/>
  <c r="C732"/>
  <c r="A732"/>
  <c r="BX731"/>
  <c r="BW731"/>
  <c r="BV731"/>
  <c r="BU731"/>
  <c r="BT731"/>
  <c r="BS731"/>
  <c r="BR731"/>
  <c r="BQ731"/>
  <c r="BP731"/>
  <c r="BO731"/>
  <c r="BN731"/>
  <c r="BM731"/>
  <c r="BL731"/>
  <c r="BK731"/>
  <c r="BJ731"/>
  <c r="BI731"/>
  <c r="BH731"/>
  <c r="BG731"/>
  <c r="BF731"/>
  <c r="BE731"/>
  <c r="BD731"/>
  <c r="AX731"/>
  <c r="AW731"/>
  <c r="AV731"/>
  <c r="AU731"/>
  <c r="AT731"/>
  <c r="AS731"/>
  <c r="AR731"/>
  <c r="AQ731"/>
  <c r="AP731"/>
  <c r="AO731"/>
  <c r="AI731"/>
  <c r="AH731"/>
  <c r="AG731"/>
  <c r="AF731"/>
  <c r="AE731"/>
  <c r="AD731"/>
  <c r="AC731"/>
  <c r="AB731"/>
  <c r="AA731"/>
  <c r="Z731"/>
  <c r="T731"/>
  <c r="S731"/>
  <c r="R731"/>
  <c r="Q731"/>
  <c r="P731"/>
  <c r="O731"/>
  <c r="N731"/>
  <c r="M731"/>
  <c r="L731"/>
  <c r="K731"/>
  <c r="J731"/>
  <c r="I731"/>
  <c r="H731"/>
  <c r="G731"/>
  <c r="F731"/>
  <c r="E731"/>
  <c r="D731"/>
  <c r="C731"/>
  <c r="A731"/>
  <c r="BX730"/>
  <c r="BW730"/>
  <c r="BV730"/>
  <c r="BU730"/>
  <c r="BT730"/>
  <c r="BS730"/>
  <c r="BR730"/>
  <c r="BQ730"/>
  <c r="BP730"/>
  <c r="BO730"/>
  <c r="BN730"/>
  <c r="BM730"/>
  <c r="BL730"/>
  <c r="BK730"/>
  <c r="BJ730"/>
  <c r="BI730"/>
  <c r="BH730"/>
  <c r="BG730"/>
  <c r="BF730"/>
  <c r="BE730"/>
  <c r="BD730"/>
  <c r="AX730"/>
  <c r="AW730"/>
  <c r="AV730"/>
  <c r="AU730"/>
  <c r="AT730"/>
  <c r="AS730"/>
  <c r="AR730"/>
  <c r="AQ730"/>
  <c r="AP730"/>
  <c r="AO730"/>
  <c r="AI730"/>
  <c r="AH730"/>
  <c r="AG730"/>
  <c r="AF730"/>
  <c r="AE730"/>
  <c r="AD730"/>
  <c r="AC730"/>
  <c r="AB730"/>
  <c r="AA730"/>
  <c r="Z730"/>
  <c r="T730"/>
  <c r="S730"/>
  <c r="R730"/>
  <c r="Q730"/>
  <c r="P730"/>
  <c r="O730"/>
  <c r="N730"/>
  <c r="M730"/>
  <c r="L730"/>
  <c r="K730"/>
  <c r="J730"/>
  <c r="I730"/>
  <c r="H730"/>
  <c r="G730"/>
  <c r="F730"/>
  <c r="E730"/>
  <c r="D730"/>
  <c r="C730"/>
  <c r="A730"/>
  <c r="BX729"/>
  <c r="BW729"/>
  <c r="BV729"/>
  <c r="BU729"/>
  <c r="BT729"/>
  <c r="BS729"/>
  <c r="BR729"/>
  <c r="BQ729"/>
  <c r="BP729"/>
  <c r="BO729"/>
  <c r="BN729"/>
  <c r="BM729"/>
  <c r="BL729"/>
  <c r="BK729"/>
  <c r="BJ729"/>
  <c r="BI729"/>
  <c r="BH729"/>
  <c r="BG729"/>
  <c r="BF729"/>
  <c r="BE729"/>
  <c r="BD729"/>
  <c r="AX729"/>
  <c r="AW729"/>
  <c r="AV729"/>
  <c r="AU729"/>
  <c r="AT729"/>
  <c r="AS729"/>
  <c r="AR729"/>
  <c r="AQ729"/>
  <c r="AP729"/>
  <c r="AO729"/>
  <c r="AI729"/>
  <c r="AH729"/>
  <c r="AG729"/>
  <c r="AF729"/>
  <c r="AE729"/>
  <c r="AD729"/>
  <c r="AC729"/>
  <c r="AB729"/>
  <c r="AA729"/>
  <c r="Z729"/>
  <c r="T729"/>
  <c r="S729"/>
  <c r="R729"/>
  <c r="Q729"/>
  <c r="P729"/>
  <c r="O729"/>
  <c r="N729"/>
  <c r="M729"/>
  <c r="L729"/>
  <c r="K729"/>
  <c r="J729"/>
  <c r="I729"/>
  <c r="H729"/>
  <c r="G729"/>
  <c r="F729"/>
  <c r="E729"/>
  <c r="D729"/>
  <c r="C729"/>
  <c r="A729"/>
  <c r="BX728"/>
  <c r="BW728"/>
  <c r="BV728"/>
  <c r="BU728"/>
  <c r="BT728"/>
  <c r="BS728"/>
  <c r="BR728"/>
  <c r="BQ728"/>
  <c r="BP728"/>
  <c r="BO728"/>
  <c r="BN728"/>
  <c r="BM728"/>
  <c r="BL728"/>
  <c r="BK728"/>
  <c r="BJ728"/>
  <c r="BI728"/>
  <c r="BH728"/>
  <c r="BG728"/>
  <c r="BF728"/>
  <c r="BE728"/>
  <c r="BD728"/>
  <c r="AX728"/>
  <c r="AW728"/>
  <c r="AV728"/>
  <c r="AU728"/>
  <c r="AT728"/>
  <c r="AS728"/>
  <c r="AR728"/>
  <c r="AQ728"/>
  <c r="AP728"/>
  <c r="AO728"/>
  <c r="AI728"/>
  <c r="AH728"/>
  <c r="AG728"/>
  <c r="AF728"/>
  <c r="AE728"/>
  <c r="AD728"/>
  <c r="AC728"/>
  <c r="AB728"/>
  <c r="AA728"/>
  <c r="Z728"/>
  <c r="T728"/>
  <c r="S728"/>
  <c r="R728"/>
  <c r="Q728"/>
  <c r="P728"/>
  <c r="O728"/>
  <c r="N728"/>
  <c r="M728"/>
  <c r="L728"/>
  <c r="K728"/>
  <c r="J728"/>
  <c r="I728"/>
  <c r="H728"/>
  <c r="G728"/>
  <c r="F728"/>
  <c r="E728"/>
  <c r="D728"/>
  <c r="C728"/>
  <c r="A728"/>
  <c r="BX727"/>
  <c r="BW727"/>
  <c r="BV727"/>
  <c r="BU727"/>
  <c r="BT727"/>
  <c r="BS727"/>
  <c r="BR727"/>
  <c r="BQ727"/>
  <c r="BP727"/>
  <c r="BO727"/>
  <c r="BN727"/>
  <c r="BM727"/>
  <c r="BL727"/>
  <c r="BK727"/>
  <c r="BJ727"/>
  <c r="BI727"/>
  <c r="BH727"/>
  <c r="BG727"/>
  <c r="BF727"/>
  <c r="BE727"/>
  <c r="BD727"/>
  <c r="AX727"/>
  <c r="AW727"/>
  <c r="AV727"/>
  <c r="AU727"/>
  <c r="AT727"/>
  <c r="AS727"/>
  <c r="AR727"/>
  <c r="AQ727"/>
  <c r="AP727"/>
  <c r="AO727"/>
  <c r="AI727"/>
  <c r="AH727"/>
  <c r="AG727"/>
  <c r="AF727"/>
  <c r="AE727"/>
  <c r="AD727"/>
  <c r="AC727"/>
  <c r="AB727"/>
  <c r="AA727"/>
  <c r="Z727"/>
  <c r="T727"/>
  <c r="S727"/>
  <c r="R727"/>
  <c r="Q727"/>
  <c r="P727"/>
  <c r="O727"/>
  <c r="N727"/>
  <c r="M727"/>
  <c r="L727"/>
  <c r="K727"/>
  <c r="J727"/>
  <c r="I727"/>
  <c r="H727"/>
  <c r="G727"/>
  <c r="F727"/>
  <c r="E727"/>
  <c r="D727"/>
  <c r="C727"/>
  <c r="A727"/>
  <c r="BX726"/>
  <c r="BW726"/>
  <c r="BV726"/>
  <c r="BU726"/>
  <c r="BT726"/>
  <c r="BS726"/>
  <c r="BR726"/>
  <c r="BQ726"/>
  <c r="BP726"/>
  <c r="BO726"/>
  <c r="BN726"/>
  <c r="BM726"/>
  <c r="BL726"/>
  <c r="BK726"/>
  <c r="BJ726"/>
  <c r="BI726"/>
  <c r="BH726"/>
  <c r="BG726"/>
  <c r="BF726"/>
  <c r="BE726"/>
  <c r="BD726"/>
  <c r="AX726"/>
  <c r="AW726"/>
  <c r="AV726"/>
  <c r="AU726"/>
  <c r="AT726"/>
  <c r="AS726"/>
  <c r="AR726"/>
  <c r="AQ726"/>
  <c r="AP726"/>
  <c r="AO726"/>
  <c r="AI726"/>
  <c r="AH726"/>
  <c r="AG726"/>
  <c r="AF726"/>
  <c r="AE726"/>
  <c r="AD726"/>
  <c r="AC726"/>
  <c r="AB726"/>
  <c r="AA726"/>
  <c r="Z726"/>
  <c r="T726"/>
  <c r="S726"/>
  <c r="R726"/>
  <c r="Q726"/>
  <c r="P726"/>
  <c r="O726"/>
  <c r="N726"/>
  <c r="M726"/>
  <c r="L726"/>
  <c r="K726"/>
  <c r="J726"/>
  <c r="I726"/>
  <c r="H726"/>
  <c r="G726"/>
  <c r="F726"/>
  <c r="E726"/>
  <c r="D726"/>
  <c r="C726"/>
  <c r="A726"/>
  <c r="BX725"/>
  <c r="BW725"/>
  <c r="BV725"/>
  <c r="BU725"/>
  <c r="BT725"/>
  <c r="BS725"/>
  <c r="BR725"/>
  <c r="BQ725"/>
  <c r="BP725"/>
  <c r="BO725"/>
  <c r="BN725"/>
  <c r="BM725"/>
  <c r="BL725"/>
  <c r="BK725"/>
  <c r="BJ725"/>
  <c r="BI725"/>
  <c r="BH725"/>
  <c r="BG725"/>
  <c r="BF725"/>
  <c r="BE725"/>
  <c r="BD725"/>
  <c r="AX725"/>
  <c r="AW725"/>
  <c r="AV725"/>
  <c r="AU725"/>
  <c r="AT725"/>
  <c r="AS725"/>
  <c r="AR725"/>
  <c r="AQ725"/>
  <c r="AP725"/>
  <c r="AO725"/>
  <c r="AI725"/>
  <c r="AH725"/>
  <c r="AG725"/>
  <c r="AF725"/>
  <c r="AE725"/>
  <c r="AD725"/>
  <c r="AC725"/>
  <c r="AB725"/>
  <c r="AA725"/>
  <c r="Z725"/>
  <c r="T725"/>
  <c r="S725"/>
  <c r="R725"/>
  <c r="Q725"/>
  <c r="P725"/>
  <c r="O725"/>
  <c r="N725"/>
  <c r="M725"/>
  <c r="L725"/>
  <c r="K725"/>
  <c r="J725"/>
  <c r="I725"/>
  <c r="H725"/>
  <c r="G725"/>
  <c r="F725"/>
  <c r="E725"/>
  <c r="D725"/>
  <c r="C725"/>
  <c r="A725"/>
  <c r="BX724"/>
  <c r="BW724"/>
  <c r="BV724"/>
  <c r="BU724"/>
  <c r="BT724"/>
  <c r="BS724"/>
  <c r="BR724"/>
  <c r="BQ724"/>
  <c r="BP724"/>
  <c r="BO724"/>
  <c r="BN724"/>
  <c r="BM724"/>
  <c r="BL724"/>
  <c r="BK724"/>
  <c r="BJ724"/>
  <c r="BI724"/>
  <c r="BH724"/>
  <c r="BG724"/>
  <c r="BF724"/>
  <c r="BE724"/>
  <c r="BD724"/>
  <c r="AX724"/>
  <c r="AW724"/>
  <c r="AV724"/>
  <c r="AU724"/>
  <c r="AT724"/>
  <c r="AS724"/>
  <c r="AR724"/>
  <c r="AQ724"/>
  <c r="AP724"/>
  <c r="AO724"/>
  <c r="AI724"/>
  <c r="AH724"/>
  <c r="AG724"/>
  <c r="AF724"/>
  <c r="AE724"/>
  <c r="AD724"/>
  <c r="AC724"/>
  <c r="AB724"/>
  <c r="AA724"/>
  <c r="Z724"/>
  <c r="T724"/>
  <c r="S724"/>
  <c r="R724"/>
  <c r="Q724"/>
  <c r="P724"/>
  <c r="O724"/>
  <c r="N724"/>
  <c r="M724"/>
  <c r="L724"/>
  <c r="K724"/>
  <c r="J724"/>
  <c r="I724"/>
  <c r="H724"/>
  <c r="G724"/>
  <c r="F724"/>
  <c r="E724"/>
  <c r="D724"/>
  <c r="C724"/>
  <c r="A724"/>
  <c r="BX723"/>
  <c r="BW723"/>
  <c r="BV723"/>
  <c r="BU723"/>
  <c r="BT723"/>
  <c r="BS723"/>
  <c r="BR723"/>
  <c r="BQ723"/>
  <c r="BP723"/>
  <c r="BO723"/>
  <c r="BN723"/>
  <c r="BM723"/>
  <c r="BL723"/>
  <c r="BK723"/>
  <c r="BJ723"/>
  <c r="BI723"/>
  <c r="BH723"/>
  <c r="BG723"/>
  <c r="BF723"/>
  <c r="BE723"/>
  <c r="BD723"/>
  <c r="AX723"/>
  <c r="AW723"/>
  <c r="AV723"/>
  <c r="AU723"/>
  <c r="AT723"/>
  <c r="AS723"/>
  <c r="AR723"/>
  <c r="AQ723"/>
  <c r="AP723"/>
  <c r="AO723"/>
  <c r="AI723"/>
  <c r="AH723"/>
  <c r="AG723"/>
  <c r="AF723"/>
  <c r="AE723"/>
  <c r="AD723"/>
  <c r="AC723"/>
  <c r="AB723"/>
  <c r="AA723"/>
  <c r="Z723"/>
  <c r="T723"/>
  <c r="S723"/>
  <c r="R723"/>
  <c r="Q723"/>
  <c r="P723"/>
  <c r="O723"/>
  <c r="N723"/>
  <c r="M723"/>
  <c r="L723"/>
  <c r="K723"/>
  <c r="J723"/>
  <c r="I723"/>
  <c r="H723"/>
  <c r="G723"/>
  <c r="F723"/>
  <c r="E723"/>
  <c r="D723"/>
  <c r="C723"/>
  <c r="A723"/>
  <c r="BX722"/>
  <c r="BW722"/>
  <c r="BV722"/>
  <c r="BU722"/>
  <c r="BT722"/>
  <c r="BS722"/>
  <c r="BR722"/>
  <c r="BQ722"/>
  <c r="BP722"/>
  <c r="BO722"/>
  <c r="BN722"/>
  <c r="BM722"/>
  <c r="BL722"/>
  <c r="BK722"/>
  <c r="BJ722"/>
  <c r="BI722"/>
  <c r="BH722"/>
  <c r="BG722"/>
  <c r="BF722"/>
  <c r="BE722"/>
  <c r="BD722"/>
  <c r="AX722"/>
  <c r="AW722"/>
  <c r="AV722"/>
  <c r="AU722"/>
  <c r="AT722"/>
  <c r="AS722"/>
  <c r="AR722"/>
  <c r="AQ722"/>
  <c r="AP722"/>
  <c r="AO722"/>
  <c r="AI722"/>
  <c r="AH722"/>
  <c r="AG722"/>
  <c r="AF722"/>
  <c r="AE722"/>
  <c r="AD722"/>
  <c r="AC722"/>
  <c r="AB722"/>
  <c r="AA722"/>
  <c r="Z722"/>
  <c r="T722"/>
  <c r="S722"/>
  <c r="R722"/>
  <c r="Q722"/>
  <c r="P722"/>
  <c r="O722"/>
  <c r="N722"/>
  <c r="M722"/>
  <c r="L722"/>
  <c r="K722"/>
  <c r="J722"/>
  <c r="I722"/>
  <c r="H722"/>
  <c r="G722"/>
  <c r="F722"/>
  <c r="E722"/>
  <c r="D722"/>
  <c r="C722"/>
  <c r="A722"/>
  <c r="BX721"/>
  <c r="BW721"/>
  <c r="BV721"/>
  <c r="BU721"/>
  <c r="BT721"/>
  <c r="BS721"/>
  <c r="BR721"/>
  <c r="BQ721"/>
  <c r="BP721"/>
  <c r="BO721"/>
  <c r="BN721"/>
  <c r="BM721"/>
  <c r="BL721"/>
  <c r="BK721"/>
  <c r="BJ721"/>
  <c r="BI721"/>
  <c r="BH721"/>
  <c r="BG721"/>
  <c r="BF721"/>
  <c r="BE721"/>
  <c r="BD721"/>
  <c r="AX721"/>
  <c r="AW721"/>
  <c r="AV721"/>
  <c r="AU721"/>
  <c r="AT721"/>
  <c r="AS721"/>
  <c r="AR721"/>
  <c r="AQ721"/>
  <c r="AP721"/>
  <c r="AO721"/>
  <c r="AI721"/>
  <c r="AH721"/>
  <c r="AG721"/>
  <c r="AF721"/>
  <c r="AE721"/>
  <c r="AD721"/>
  <c r="AC721"/>
  <c r="AB721"/>
  <c r="AA721"/>
  <c r="Z721"/>
  <c r="T721"/>
  <c r="S721"/>
  <c r="R721"/>
  <c r="Q721"/>
  <c r="P721"/>
  <c r="O721"/>
  <c r="N721"/>
  <c r="M721"/>
  <c r="L721"/>
  <c r="K721"/>
  <c r="J721"/>
  <c r="I721"/>
  <c r="H721"/>
  <c r="G721"/>
  <c r="F721"/>
  <c r="E721"/>
  <c r="D721"/>
  <c r="C721"/>
  <c r="A721"/>
  <c r="BX720"/>
  <c r="BW720"/>
  <c r="BV720"/>
  <c r="BU720"/>
  <c r="BT720"/>
  <c r="BS720"/>
  <c r="BR720"/>
  <c r="BQ720"/>
  <c r="BP720"/>
  <c r="BO720"/>
  <c r="BN720"/>
  <c r="BM720"/>
  <c r="BL720"/>
  <c r="BK720"/>
  <c r="BJ720"/>
  <c r="BI720"/>
  <c r="BH720"/>
  <c r="BG720"/>
  <c r="BF720"/>
  <c r="BE720"/>
  <c r="BD720"/>
  <c r="AX720"/>
  <c r="AW720"/>
  <c r="AV720"/>
  <c r="AU720"/>
  <c r="AT720"/>
  <c r="AS720"/>
  <c r="AR720"/>
  <c r="AQ720"/>
  <c r="AP720"/>
  <c r="AO720"/>
  <c r="AI720"/>
  <c r="AH720"/>
  <c r="AG720"/>
  <c r="AF720"/>
  <c r="AE720"/>
  <c r="AD720"/>
  <c r="AC720"/>
  <c r="AB720"/>
  <c r="AA720"/>
  <c r="Z720"/>
  <c r="T720"/>
  <c r="S720"/>
  <c r="R720"/>
  <c r="Q720"/>
  <c r="P720"/>
  <c r="O720"/>
  <c r="N720"/>
  <c r="M720"/>
  <c r="L720"/>
  <c r="K720"/>
  <c r="J720"/>
  <c r="I720"/>
  <c r="H720"/>
  <c r="G720"/>
  <c r="F720"/>
  <c r="E720"/>
  <c r="D720"/>
  <c r="C720"/>
  <c r="A720"/>
  <c r="BX719"/>
  <c r="BW719"/>
  <c r="BV719"/>
  <c r="BU719"/>
  <c r="BT719"/>
  <c r="BS719"/>
  <c r="BR719"/>
  <c r="BQ719"/>
  <c r="BP719"/>
  <c r="BO719"/>
  <c r="BN719"/>
  <c r="BM719"/>
  <c r="BL719"/>
  <c r="BK719"/>
  <c r="BJ719"/>
  <c r="BI719"/>
  <c r="BH719"/>
  <c r="BG719"/>
  <c r="BF719"/>
  <c r="BE719"/>
  <c r="BD719"/>
  <c r="AX719"/>
  <c r="AW719"/>
  <c r="AV719"/>
  <c r="AU719"/>
  <c r="AT719"/>
  <c r="AS719"/>
  <c r="AR719"/>
  <c r="AQ719"/>
  <c r="AP719"/>
  <c r="AO719"/>
  <c r="AI719"/>
  <c r="AH719"/>
  <c r="AG719"/>
  <c r="AF719"/>
  <c r="AE719"/>
  <c r="AD719"/>
  <c r="AC719"/>
  <c r="AB719"/>
  <c r="AA719"/>
  <c r="Z719"/>
  <c r="T719"/>
  <c r="S719"/>
  <c r="R719"/>
  <c r="Q719"/>
  <c r="P719"/>
  <c r="O719"/>
  <c r="N719"/>
  <c r="M719"/>
  <c r="L719"/>
  <c r="K719"/>
  <c r="J719"/>
  <c r="I719"/>
  <c r="H719"/>
  <c r="G719"/>
  <c r="F719"/>
  <c r="E719"/>
  <c r="D719"/>
  <c r="C719"/>
  <c r="A719"/>
  <c r="BX718"/>
  <c r="BW718"/>
  <c r="BV718"/>
  <c r="BU718"/>
  <c r="BT718"/>
  <c r="BS718"/>
  <c r="BR718"/>
  <c r="BQ718"/>
  <c r="BP718"/>
  <c r="BO718"/>
  <c r="BN718"/>
  <c r="BM718"/>
  <c r="BL718"/>
  <c r="BK718"/>
  <c r="BJ718"/>
  <c r="BI718"/>
  <c r="BH718"/>
  <c r="BG718"/>
  <c r="BF718"/>
  <c r="BE718"/>
  <c r="BD718"/>
  <c r="AX718"/>
  <c r="AW718"/>
  <c r="AV718"/>
  <c r="AU718"/>
  <c r="AT718"/>
  <c r="AS718"/>
  <c r="AR718"/>
  <c r="AQ718"/>
  <c r="AP718"/>
  <c r="AO718"/>
  <c r="AI718"/>
  <c r="AH718"/>
  <c r="AG718"/>
  <c r="AF718"/>
  <c r="AE718"/>
  <c r="AD718"/>
  <c r="AC718"/>
  <c r="AB718"/>
  <c r="AA718"/>
  <c r="Z718"/>
  <c r="T718"/>
  <c r="S718"/>
  <c r="R718"/>
  <c r="Q718"/>
  <c r="P718"/>
  <c r="O718"/>
  <c r="N718"/>
  <c r="M718"/>
  <c r="L718"/>
  <c r="K718"/>
  <c r="J718"/>
  <c r="I718"/>
  <c r="H718"/>
  <c r="G718"/>
  <c r="F718"/>
  <c r="E718"/>
  <c r="D718"/>
  <c r="C718"/>
  <c r="A718"/>
  <c r="BX717"/>
  <c r="BW717"/>
  <c r="BV717"/>
  <c r="BU717"/>
  <c r="BT717"/>
  <c r="BS717"/>
  <c r="BR717"/>
  <c r="BQ717"/>
  <c r="BP717"/>
  <c r="BO717"/>
  <c r="BN717"/>
  <c r="BM717"/>
  <c r="BL717"/>
  <c r="BK717"/>
  <c r="BJ717"/>
  <c r="BI717"/>
  <c r="BH717"/>
  <c r="BG717"/>
  <c r="BF717"/>
  <c r="BE717"/>
  <c r="BD717"/>
  <c r="AX717"/>
  <c r="AW717"/>
  <c r="AV717"/>
  <c r="AU717"/>
  <c r="AT717"/>
  <c r="AS717"/>
  <c r="AR717"/>
  <c r="AQ717"/>
  <c r="AP717"/>
  <c r="AO717"/>
  <c r="AI717"/>
  <c r="AH717"/>
  <c r="AG717"/>
  <c r="AF717"/>
  <c r="AE717"/>
  <c r="AD717"/>
  <c r="AC717"/>
  <c r="AB717"/>
  <c r="AA717"/>
  <c r="Z717"/>
  <c r="T717"/>
  <c r="S717"/>
  <c r="R717"/>
  <c r="Q717"/>
  <c r="P717"/>
  <c r="O717"/>
  <c r="N717"/>
  <c r="M717"/>
  <c r="L717"/>
  <c r="K717"/>
  <c r="J717"/>
  <c r="I717"/>
  <c r="H717"/>
  <c r="G717"/>
  <c r="F717"/>
  <c r="E717"/>
  <c r="D717"/>
  <c r="C717"/>
  <c r="A717"/>
  <c r="BX716"/>
  <c r="BW716"/>
  <c r="BV716"/>
  <c r="BU716"/>
  <c r="BT716"/>
  <c r="BS716"/>
  <c r="BR716"/>
  <c r="BQ716"/>
  <c r="BP716"/>
  <c r="BO716"/>
  <c r="BN716"/>
  <c r="BM716"/>
  <c r="BL716"/>
  <c r="BK716"/>
  <c r="BJ716"/>
  <c r="BI716"/>
  <c r="BH716"/>
  <c r="BG716"/>
  <c r="BF716"/>
  <c r="BE716"/>
  <c r="BD716"/>
  <c r="AX716"/>
  <c r="AW716"/>
  <c r="AV716"/>
  <c r="AU716"/>
  <c r="AT716"/>
  <c r="AS716"/>
  <c r="AR716"/>
  <c r="AQ716"/>
  <c r="AP716"/>
  <c r="AO716"/>
  <c r="AI716"/>
  <c r="AH716"/>
  <c r="AG716"/>
  <c r="AF716"/>
  <c r="AE716"/>
  <c r="AD716"/>
  <c r="AC716"/>
  <c r="AB716"/>
  <c r="AA716"/>
  <c r="Z716"/>
  <c r="T716"/>
  <c r="S716"/>
  <c r="R716"/>
  <c r="Q716"/>
  <c r="P716"/>
  <c r="O716"/>
  <c r="N716"/>
  <c r="M716"/>
  <c r="L716"/>
  <c r="K716"/>
  <c r="J716"/>
  <c r="I716"/>
  <c r="H716"/>
  <c r="G716"/>
  <c r="F716"/>
  <c r="E716"/>
  <c r="D716"/>
  <c r="C716"/>
  <c r="A716"/>
  <c r="BX715"/>
  <c r="BW715"/>
  <c r="BV715"/>
  <c r="BU715"/>
  <c r="BT715"/>
  <c r="BS715"/>
  <c r="BR715"/>
  <c r="BQ715"/>
  <c r="BP715"/>
  <c r="BO715"/>
  <c r="BN715"/>
  <c r="BM715"/>
  <c r="BL715"/>
  <c r="BK715"/>
  <c r="BJ715"/>
  <c r="BI715"/>
  <c r="BH715"/>
  <c r="BG715"/>
  <c r="BF715"/>
  <c r="BE715"/>
  <c r="BD715"/>
  <c r="AX715"/>
  <c r="AW715"/>
  <c r="AV715"/>
  <c r="AU715"/>
  <c r="AT715"/>
  <c r="AS715"/>
  <c r="AR715"/>
  <c r="AQ715"/>
  <c r="AP715"/>
  <c r="AO715"/>
  <c r="AI715"/>
  <c r="AH715"/>
  <c r="AG715"/>
  <c r="AF715"/>
  <c r="AE715"/>
  <c r="AD715"/>
  <c r="AC715"/>
  <c r="AB715"/>
  <c r="AA715"/>
  <c r="Z715"/>
  <c r="T715"/>
  <c r="S715"/>
  <c r="R715"/>
  <c r="Q715"/>
  <c r="P715"/>
  <c r="O715"/>
  <c r="N715"/>
  <c r="M715"/>
  <c r="L715"/>
  <c r="K715"/>
  <c r="J715"/>
  <c r="I715"/>
  <c r="H715"/>
  <c r="G715"/>
  <c r="F715"/>
  <c r="E715"/>
  <c r="D715"/>
  <c r="C715"/>
  <c r="A715"/>
  <c r="BX714"/>
  <c r="BW714"/>
  <c r="BV714"/>
  <c r="BU714"/>
  <c r="BT714"/>
  <c r="BS714"/>
  <c r="BR714"/>
  <c r="BQ714"/>
  <c r="BP714"/>
  <c r="BO714"/>
  <c r="BN714"/>
  <c r="BM714"/>
  <c r="BL714"/>
  <c r="BK714"/>
  <c r="BJ714"/>
  <c r="BI714"/>
  <c r="BH714"/>
  <c r="BG714"/>
  <c r="BF714"/>
  <c r="BE714"/>
  <c r="BD714"/>
  <c r="AX714"/>
  <c r="AW714"/>
  <c r="AV714"/>
  <c r="AU714"/>
  <c r="AT714"/>
  <c r="AS714"/>
  <c r="AR714"/>
  <c r="AQ714"/>
  <c r="AP714"/>
  <c r="AO714"/>
  <c r="AI714"/>
  <c r="AH714"/>
  <c r="AG714"/>
  <c r="AF714"/>
  <c r="AE714"/>
  <c r="AD714"/>
  <c r="AC714"/>
  <c r="AB714"/>
  <c r="AA714"/>
  <c r="Z714"/>
  <c r="T714"/>
  <c r="S714"/>
  <c r="R714"/>
  <c r="Q714"/>
  <c r="P714"/>
  <c r="O714"/>
  <c r="N714"/>
  <c r="M714"/>
  <c r="L714"/>
  <c r="K714"/>
  <c r="J714"/>
  <c r="I714"/>
  <c r="H714"/>
  <c r="G714"/>
  <c r="F714"/>
  <c r="E714"/>
  <c r="D714"/>
  <c r="C714"/>
  <c r="A714"/>
  <c r="BX713"/>
  <c r="BW713"/>
  <c r="BV713"/>
  <c r="BU713"/>
  <c r="BT713"/>
  <c r="BS713"/>
  <c r="BR713"/>
  <c r="BQ713"/>
  <c r="BP713"/>
  <c r="BO713"/>
  <c r="BN713"/>
  <c r="BM713"/>
  <c r="BL713"/>
  <c r="BK713"/>
  <c r="BJ713"/>
  <c r="BI713"/>
  <c r="BH713"/>
  <c r="BG713"/>
  <c r="BF713"/>
  <c r="BE713"/>
  <c r="BD713"/>
  <c r="AX713"/>
  <c r="AW713"/>
  <c r="AV713"/>
  <c r="AU713"/>
  <c r="AT713"/>
  <c r="AS713"/>
  <c r="AR713"/>
  <c r="AQ713"/>
  <c r="AP713"/>
  <c r="AO713"/>
  <c r="AI713"/>
  <c r="AH713"/>
  <c r="AG713"/>
  <c r="AF713"/>
  <c r="AE713"/>
  <c r="AD713"/>
  <c r="AC713"/>
  <c r="AB713"/>
  <c r="AA713"/>
  <c r="Z713"/>
  <c r="T713"/>
  <c r="S713"/>
  <c r="R713"/>
  <c r="Q713"/>
  <c r="P713"/>
  <c r="O713"/>
  <c r="N713"/>
  <c r="M713"/>
  <c r="L713"/>
  <c r="K713"/>
  <c r="J713"/>
  <c r="I713"/>
  <c r="H713"/>
  <c r="G713"/>
  <c r="F713"/>
  <c r="E713"/>
  <c r="D713"/>
  <c r="C713"/>
  <c r="A713"/>
  <c r="BX712"/>
  <c r="BW712"/>
  <c r="BV712"/>
  <c r="BU712"/>
  <c r="BT712"/>
  <c r="BS712"/>
  <c r="BR712"/>
  <c r="BQ712"/>
  <c r="BP712"/>
  <c r="BO712"/>
  <c r="BN712"/>
  <c r="BM712"/>
  <c r="BL712"/>
  <c r="BK712"/>
  <c r="BJ712"/>
  <c r="BI712"/>
  <c r="BH712"/>
  <c r="BG712"/>
  <c r="BF712"/>
  <c r="BE712"/>
  <c r="BD712"/>
  <c r="AX712"/>
  <c r="AW712"/>
  <c r="AV712"/>
  <c r="AU712"/>
  <c r="AT712"/>
  <c r="AS712"/>
  <c r="AR712"/>
  <c r="AQ712"/>
  <c r="AP712"/>
  <c r="AO712"/>
  <c r="AI712"/>
  <c r="AH712"/>
  <c r="AG712"/>
  <c r="AF712"/>
  <c r="AE712"/>
  <c r="AD712"/>
  <c r="AC712"/>
  <c r="AB712"/>
  <c r="AA712"/>
  <c r="Z712"/>
  <c r="T712"/>
  <c r="S712"/>
  <c r="R712"/>
  <c r="Q712"/>
  <c r="P712"/>
  <c r="O712"/>
  <c r="N712"/>
  <c r="M712"/>
  <c r="L712"/>
  <c r="K712"/>
  <c r="J712"/>
  <c r="I712"/>
  <c r="H712"/>
  <c r="G712"/>
  <c r="F712"/>
  <c r="E712"/>
  <c r="D712"/>
  <c r="C712"/>
  <c r="A712"/>
  <c r="BX711"/>
  <c r="BW711"/>
  <c r="BV711"/>
  <c r="BU711"/>
  <c r="BT711"/>
  <c r="BS711"/>
  <c r="BR711"/>
  <c r="BQ711"/>
  <c r="BP711"/>
  <c r="BO711"/>
  <c r="BN711"/>
  <c r="BM711"/>
  <c r="BL711"/>
  <c r="BK711"/>
  <c r="BJ711"/>
  <c r="BI711"/>
  <c r="BH711"/>
  <c r="BG711"/>
  <c r="BF711"/>
  <c r="BE711"/>
  <c r="BD711"/>
  <c r="AX711"/>
  <c r="AW711"/>
  <c r="AV711"/>
  <c r="AU711"/>
  <c r="AT711"/>
  <c r="AS711"/>
  <c r="AR711"/>
  <c r="AQ711"/>
  <c r="AP711"/>
  <c r="AO711"/>
  <c r="AI711"/>
  <c r="AH711"/>
  <c r="AG711"/>
  <c r="AF711"/>
  <c r="AE711"/>
  <c r="AD711"/>
  <c r="AC711"/>
  <c r="AB711"/>
  <c r="AA711"/>
  <c r="Z711"/>
  <c r="T711"/>
  <c r="S711"/>
  <c r="R711"/>
  <c r="Q711"/>
  <c r="P711"/>
  <c r="O711"/>
  <c r="N711"/>
  <c r="M711"/>
  <c r="L711"/>
  <c r="K711"/>
  <c r="J711"/>
  <c r="I711"/>
  <c r="H711"/>
  <c r="G711"/>
  <c r="F711"/>
  <c r="E711"/>
  <c r="D711"/>
  <c r="C711"/>
  <c r="A711"/>
  <c r="BX710"/>
  <c r="BW710"/>
  <c r="BV710"/>
  <c r="BU710"/>
  <c r="BT710"/>
  <c r="BS710"/>
  <c r="BR710"/>
  <c r="BQ710"/>
  <c r="BP710"/>
  <c r="BO710"/>
  <c r="BN710"/>
  <c r="BM710"/>
  <c r="BL710"/>
  <c r="BK710"/>
  <c r="BJ710"/>
  <c r="BI710"/>
  <c r="BH710"/>
  <c r="BG710"/>
  <c r="BF710"/>
  <c r="BE710"/>
  <c r="BD710"/>
  <c r="AX710"/>
  <c r="AW710"/>
  <c r="AV710"/>
  <c r="AU710"/>
  <c r="AT710"/>
  <c r="AS710"/>
  <c r="AR710"/>
  <c r="AQ710"/>
  <c r="AP710"/>
  <c r="AO710"/>
  <c r="AI710"/>
  <c r="AH710"/>
  <c r="AG710"/>
  <c r="AF710"/>
  <c r="AE710"/>
  <c r="AD710"/>
  <c r="AC710"/>
  <c r="AB710"/>
  <c r="AA710"/>
  <c r="Z710"/>
  <c r="T710"/>
  <c r="S710"/>
  <c r="R710"/>
  <c r="Q710"/>
  <c r="P710"/>
  <c r="O710"/>
  <c r="N710"/>
  <c r="M710"/>
  <c r="L710"/>
  <c r="K710"/>
  <c r="J710"/>
  <c r="I710"/>
  <c r="H710"/>
  <c r="G710"/>
  <c r="F710"/>
  <c r="E710"/>
  <c r="D710"/>
  <c r="C710"/>
  <c r="A710"/>
  <c r="BX709"/>
  <c r="BW709"/>
  <c r="BV709"/>
  <c r="BU709"/>
  <c r="BT709"/>
  <c r="BS709"/>
  <c r="BR709"/>
  <c r="BQ709"/>
  <c r="BP709"/>
  <c r="BO709"/>
  <c r="BN709"/>
  <c r="BM709"/>
  <c r="BL709"/>
  <c r="BK709"/>
  <c r="BJ709"/>
  <c r="BI709"/>
  <c r="BH709"/>
  <c r="BG709"/>
  <c r="BF709"/>
  <c r="BE709"/>
  <c r="BD709"/>
  <c r="AX709"/>
  <c r="AW709"/>
  <c r="AV709"/>
  <c r="AU709"/>
  <c r="AT709"/>
  <c r="AS709"/>
  <c r="AR709"/>
  <c r="AQ709"/>
  <c r="AP709"/>
  <c r="AO709"/>
  <c r="AI709"/>
  <c r="AH709"/>
  <c r="AG709"/>
  <c r="AF709"/>
  <c r="AE709"/>
  <c r="AD709"/>
  <c r="AC709"/>
  <c r="AB709"/>
  <c r="AA709"/>
  <c r="Z709"/>
  <c r="T709"/>
  <c r="S709"/>
  <c r="R709"/>
  <c r="Q709"/>
  <c r="P709"/>
  <c r="O709"/>
  <c r="N709"/>
  <c r="M709"/>
  <c r="L709"/>
  <c r="K709"/>
  <c r="J709"/>
  <c r="I709"/>
  <c r="H709"/>
  <c r="G709"/>
  <c r="F709"/>
  <c r="E709"/>
  <c r="D709"/>
  <c r="C709"/>
  <c r="A709"/>
  <c r="BX708"/>
  <c r="BW708"/>
  <c r="BV708"/>
  <c r="BU708"/>
  <c r="BT708"/>
  <c r="BS708"/>
  <c r="BR708"/>
  <c r="BQ708"/>
  <c r="BP708"/>
  <c r="BO708"/>
  <c r="BN708"/>
  <c r="BM708"/>
  <c r="BL708"/>
  <c r="BK708"/>
  <c r="BJ708"/>
  <c r="BI708"/>
  <c r="BH708"/>
  <c r="BG708"/>
  <c r="BF708"/>
  <c r="BE708"/>
  <c r="BD708"/>
  <c r="AX708"/>
  <c r="AW708"/>
  <c r="AV708"/>
  <c r="AU708"/>
  <c r="AT708"/>
  <c r="AS708"/>
  <c r="AR708"/>
  <c r="AQ708"/>
  <c r="AP708"/>
  <c r="AO708"/>
  <c r="AI708"/>
  <c r="AH708"/>
  <c r="AG708"/>
  <c r="AF708"/>
  <c r="AE708"/>
  <c r="AD708"/>
  <c r="AC708"/>
  <c r="AB708"/>
  <c r="AA708"/>
  <c r="Z708"/>
  <c r="T708"/>
  <c r="S708"/>
  <c r="R708"/>
  <c r="Q708"/>
  <c r="P708"/>
  <c r="O708"/>
  <c r="N708"/>
  <c r="M708"/>
  <c r="L708"/>
  <c r="K708"/>
  <c r="J708"/>
  <c r="I708"/>
  <c r="H708"/>
  <c r="G708"/>
  <c r="F708"/>
  <c r="E708"/>
  <c r="D708"/>
  <c r="C708"/>
  <c r="A708"/>
  <c r="BX707"/>
  <c r="BW707"/>
  <c r="BV707"/>
  <c r="BU707"/>
  <c r="BT707"/>
  <c r="BS707"/>
  <c r="BR707"/>
  <c r="BQ707"/>
  <c r="BP707"/>
  <c r="BO707"/>
  <c r="BN707"/>
  <c r="BM707"/>
  <c r="BL707"/>
  <c r="BK707"/>
  <c r="BJ707"/>
  <c r="BI707"/>
  <c r="BH707"/>
  <c r="BG707"/>
  <c r="BF707"/>
  <c r="BE707"/>
  <c r="BD707"/>
  <c r="AX707"/>
  <c r="AW707"/>
  <c r="AV707"/>
  <c r="AU707"/>
  <c r="AT707"/>
  <c r="AS707"/>
  <c r="AR707"/>
  <c r="AQ707"/>
  <c r="AP707"/>
  <c r="AO707"/>
  <c r="AI707"/>
  <c r="AH707"/>
  <c r="AG707"/>
  <c r="AF707"/>
  <c r="AE707"/>
  <c r="AD707"/>
  <c r="AC707"/>
  <c r="AB707"/>
  <c r="AA707"/>
  <c r="Z707"/>
  <c r="T707"/>
  <c r="S707"/>
  <c r="R707"/>
  <c r="Q707"/>
  <c r="P707"/>
  <c r="O707"/>
  <c r="N707"/>
  <c r="M707"/>
  <c r="L707"/>
  <c r="K707"/>
  <c r="J707"/>
  <c r="I707"/>
  <c r="H707"/>
  <c r="G707"/>
  <c r="F707"/>
  <c r="E707"/>
  <c r="D707"/>
  <c r="C707"/>
  <c r="A707"/>
  <c r="BX706"/>
  <c r="BW706"/>
  <c r="BV706"/>
  <c r="BU706"/>
  <c r="BT706"/>
  <c r="BS706"/>
  <c r="BR706"/>
  <c r="BQ706"/>
  <c r="BP706"/>
  <c r="BO706"/>
  <c r="BN706"/>
  <c r="BM706"/>
  <c r="BL706"/>
  <c r="BK706"/>
  <c r="BJ706"/>
  <c r="BI706"/>
  <c r="BH706"/>
  <c r="BG706"/>
  <c r="BF706"/>
  <c r="BE706"/>
  <c r="BD706"/>
  <c r="AX706"/>
  <c r="AW706"/>
  <c r="AV706"/>
  <c r="AU706"/>
  <c r="AT706"/>
  <c r="AS706"/>
  <c r="AR706"/>
  <c r="AQ706"/>
  <c r="AP706"/>
  <c r="AO706"/>
  <c r="AI706"/>
  <c r="AH706"/>
  <c r="AG706"/>
  <c r="AF706"/>
  <c r="AE706"/>
  <c r="AD706"/>
  <c r="AC706"/>
  <c r="AB706"/>
  <c r="AA706"/>
  <c r="Z706"/>
  <c r="T706"/>
  <c r="S706"/>
  <c r="R706"/>
  <c r="Q706"/>
  <c r="P706"/>
  <c r="O706"/>
  <c r="N706"/>
  <c r="M706"/>
  <c r="L706"/>
  <c r="K706"/>
  <c r="J706"/>
  <c r="I706"/>
  <c r="H706"/>
  <c r="G706"/>
  <c r="F706"/>
  <c r="E706"/>
  <c r="D706"/>
  <c r="C706"/>
  <c r="A706"/>
  <c r="BX705"/>
  <c r="BW705"/>
  <c r="BV705"/>
  <c r="BU705"/>
  <c r="BT705"/>
  <c r="BS705"/>
  <c r="BR705"/>
  <c r="BQ705"/>
  <c r="BP705"/>
  <c r="BO705"/>
  <c r="BN705"/>
  <c r="BM705"/>
  <c r="BL705"/>
  <c r="BK705"/>
  <c r="BJ705"/>
  <c r="BI705"/>
  <c r="BH705"/>
  <c r="BG705"/>
  <c r="BF705"/>
  <c r="BE705"/>
  <c r="BD705"/>
  <c r="AX705"/>
  <c r="AW705"/>
  <c r="AV705"/>
  <c r="AU705"/>
  <c r="AT705"/>
  <c r="AS705"/>
  <c r="AR705"/>
  <c r="AQ705"/>
  <c r="AP705"/>
  <c r="AO705"/>
  <c r="AI705"/>
  <c r="AH705"/>
  <c r="AG705"/>
  <c r="AF705"/>
  <c r="AE705"/>
  <c r="AD705"/>
  <c r="AC705"/>
  <c r="AB705"/>
  <c r="AA705"/>
  <c r="Z705"/>
  <c r="T705"/>
  <c r="S705"/>
  <c r="R705"/>
  <c r="Q705"/>
  <c r="P705"/>
  <c r="O705"/>
  <c r="N705"/>
  <c r="M705"/>
  <c r="L705"/>
  <c r="K705"/>
  <c r="J705"/>
  <c r="I705"/>
  <c r="H705"/>
  <c r="G705"/>
  <c r="F705"/>
  <c r="E705"/>
  <c r="D705"/>
  <c r="C705"/>
  <c r="A705"/>
  <c r="BX704"/>
  <c r="BW704"/>
  <c r="BV704"/>
  <c r="BU704"/>
  <c r="BT704"/>
  <c r="BS704"/>
  <c r="BR704"/>
  <c r="BQ704"/>
  <c r="BP704"/>
  <c r="BO704"/>
  <c r="BN704"/>
  <c r="BM704"/>
  <c r="BL704"/>
  <c r="BK704"/>
  <c r="BJ704"/>
  <c r="BI704"/>
  <c r="BH704"/>
  <c r="BG704"/>
  <c r="BF704"/>
  <c r="BE704"/>
  <c r="BD704"/>
  <c r="AX704"/>
  <c r="AW704"/>
  <c r="AV704"/>
  <c r="AU704"/>
  <c r="AT704"/>
  <c r="AS704"/>
  <c r="AR704"/>
  <c r="AQ704"/>
  <c r="AP704"/>
  <c r="AO704"/>
  <c r="AI704"/>
  <c r="AH704"/>
  <c r="AG704"/>
  <c r="AF704"/>
  <c r="AE704"/>
  <c r="AD704"/>
  <c r="AC704"/>
  <c r="AB704"/>
  <c r="AA704"/>
  <c r="Z704"/>
  <c r="T704"/>
  <c r="S704"/>
  <c r="R704"/>
  <c r="Q704"/>
  <c r="P704"/>
  <c r="O704"/>
  <c r="N704"/>
  <c r="M704"/>
  <c r="L704"/>
  <c r="K704"/>
  <c r="J704"/>
  <c r="I704"/>
  <c r="H704"/>
  <c r="G704"/>
  <c r="F704"/>
  <c r="E704"/>
  <c r="D704"/>
  <c r="C704"/>
  <c r="A704"/>
  <c r="BX703"/>
  <c r="BW703"/>
  <c r="BV703"/>
  <c r="BU703"/>
  <c r="BT703"/>
  <c r="BS703"/>
  <c r="BR703"/>
  <c r="BQ703"/>
  <c r="BP703"/>
  <c r="BO703"/>
  <c r="BN703"/>
  <c r="BM703"/>
  <c r="BL703"/>
  <c r="BK703"/>
  <c r="BJ703"/>
  <c r="BI703"/>
  <c r="BH703"/>
  <c r="BG703"/>
  <c r="BF703"/>
  <c r="BE703"/>
  <c r="BD703"/>
  <c r="AX703"/>
  <c r="AW703"/>
  <c r="AV703"/>
  <c r="AU703"/>
  <c r="AT703"/>
  <c r="AS703"/>
  <c r="AR703"/>
  <c r="AQ703"/>
  <c r="AP703"/>
  <c r="AO703"/>
  <c r="AI703"/>
  <c r="AH703"/>
  <c r="AG703"/>
  <c r="AF703"/>
  <c r="AE703"/>
  <c r="AD703"/>
  <c r="AC703"/>
  <c r="AB703"/>
  <c r="AA703"/>
  <c r="Z703"/>
  <c r="T703"/>
  <c r="S703"/>
  <c r="R703"/>
  <c r="Q703"/>
  <c r="P703"/>
  <c r="O703"/>
  <c r="N703"/>
  <c r="M703"/>
  <c r="L703"/>
  <c r="K703"/>
  <c r="J703"/>
  <c r="I703"/>
  <c r="H703"/>
  <c r="G703"/>
  <c r="F703"/>
  <c r="E703"/>
  <c r="D703"/>
  <c r="C703"/>
  <c r="A703"/>
  <c r="BX702"/>
  <c r="BW702"/>
  <c r="BV702"/>
  <c r="BU702"/>
  <c r="BT702"/>
  <c r="BS702"/>
  <c r="BR702"/>
  <c r="BQ702"/>
  <c r="BP702"/>
  <c r="BO702"/>
  <c r="BN702"/>
  <c r="BM702"/>
  <c r="BL702"/>
  <c r="BK702"/>
  <c r="BJ702"/>
  <c r="BI702"/>
  <c r="BH702"/>
  <c r="BG702"/>
  <c r="BF702"/>
  <c r="BE702"/>
  <c r="BD702"/>
  <c r="AX702"/>
  <c r="AW702"/>
  <c r="AV702"/>
  <c r="AU702"/>
  <c r="AT702"/>
  <c r="AS702"/>
  <c r="AR702"/>
  <c r="AQ702"/>
  <c r="AP702"/>
  <c r="AO702"/>
  <c r="AI702"/>
  <c r="AH702"/>
  <c r="AG702"/>
  <c r="AF702"/>
  <c r="AE702"/>
  <c r="AD702"/>
  <c r="AC702"/>
  <c r="AB702"/>
  <c r="AA702"/>
  <c r="Z702"/>
  <c r="T702"/>
  <c r="S702"/>
  <c r="R702"/>
  <c r="Q702"/>
  <c r="P702"/>
  <c r="O702"/>
  <c r="N702"/>
  <c r="M702"/>
  <c r="L702"/>
  <c r="K702"/>
  <c r="J702"/>
  <c r="I702"/>
  <c r="H702"/>
  <c r="G702"/>
  <c r="F702"/>
  <c r="E702"/>
  <c r="D702"/>
  <c r="C702"/>
  <c r="A702"/>
  <c r="BX701"/>
  <c r="BW701"/>
  <c r="BV701"/>
  <c r="BU701"/>
  <c r="BT701"/>
  <c r="BS701"/>
  <c r="BR701"/>
  <c r="BQ701"/>
  <c r="BP701"/>
  <c r="BO701"/>
  <c r="BN701"/>
  <c r="BM701"/>
  <c r="BL701"/>
  <c r="BK701"/>
  <c r="BJ701"/>
  <c r="BI701"/>
  <c r="BH701"/>
  <c r="BG701"/>
  <c r="BF701"/>
  <c r="BE701"/>
  <c r="BD701"/>
  <c r="AX701"/>
  <c r="AW701"/>
  <c r="AV701"/>
  <c r="AU701"/>
  <c r="AT701"/>
  <c r="AS701"/>
  <c r="AR701"/>
  <c r="AQ701"/>
  <c r="AP701"/>
  <c r="AO701"/>
  <c r="AI701"/>
  <c r="AH701"/>
  <c r="AG701"/>
  <c r="AF701"/>
  <c r="AE701"/>
  <c r="AD701"/>
  <c r="AC701"/>
  <c r="AB701"/>
  <c r="AA701"/>
  <c r="Z701"/>
  <c r="T701"/>
  <c r="S701"/>
  <c r="R701"/>
  <c r="Q701"/>
  <c r="P701"/>
  <c r="O701"/>
  <c r="N701"/>
  <c r="M701"/>
  <c r="L701"/>
  <c r="K701"/>
  <c r="J701"/>
  <c r="I701"/>
  <c r="H701"/>
  <c r="G701"/>
  <c r="F701"/>
  <c r="E701"/>
  <c r="D701"/>
  <c r="C701"/>
  <c r="A701"/>
  <c r="BX700"/>
  <c r="BW700"/>
  <c r="BV700"/>
  <c r="BU700"/>
  <c r="BT700"/>
  <c r="BS700"/>
  <c r="BR700"/>
  <c r="BQ700"/>
  <c r="BP700"/>
  <c r="BO700"/>
  <c r="BN700"/>
  <c r="BM700"/>
  <c r="BL700"/>
  <c r="BK700"/>
  <c r="BJ700"/>
  <c r="BI700"/>
  <c r="BH700"/>
  <c r="BG700"/>
  <c r="BF700"/>
  <c r="BE700"/>
  <c r="BD700"/>
  <c r="AX700"/>
  <c r="AW700"/>
  <c r="AV700"/>
  <c r="AU700"/>
  <c r="AT700"/>
  <c r="AS700"/>
  <c r="AR700"/>
  <c r="AQ700"/>
  <c r="AP700"/>
  <c r="AO700"/>
  <c r="AI700"/>
  <c r="AH700"/>
  <c r="AG700"/>
  <c r="AF700"/>
  <c r="AE700"/>
  <c r="AD700"/>
  <c r="AC700"/>
  <c r="AB700"/>
  <c r="AA700"/>
  <c r="Z700"/>
  <c r="T700"/>
  <c r="S700"/>
  <c r="R700"/>
  <c r="Q700"/>
  <c r="P700"/>
  <c r="O700"/>
  <c r="N700"/>
  <c r="M700"/>
  <c r="L700"/>
  <c r="K700"/>
  <c r="J700"/>
  <c r="I700"/>
  <c r="H700"/>
  <c r="G700"/>
  <c r="F700"/>
  <c r="E700"/>
  <c r="D700"/>
  <c r="C700"/>
  <c r="A700"/>
  <c r="BX699"/>
  <c r="BW699"/>
  <c r="BV699"/>
  <c r="BU699"/>
  <c r="BT699"/>
  <c r="BS699"/>
  <c r="BR699"/>
  <c r="BQ699"/>
  <c r="BP699"/>
  <c r="BO699"/>
  <c r="BN699"/>
  <c r="BM699"/>
  <c r="BL699"/>
  <c r="BK699"/>
  <c r="BJ699"/>
  <c r="BI699"/>
  <c r="BH699"/>
  <c r="BG699"/>
  <c r="BF699"/>
  <c r="BE699"/>
  <c r="BD699"/>
  <c r="AX699"/>
  <c r="AW699"/>
  <c r="AV699"/>
  <c r="AU699"/>
  <c r="AT699"/>
  <c r="AS699"/>
  <c r="AR699"/>
  <c r="AQ699"/>
  <c r="AP699"/>
  <c r="AO699"/>
  <c r="AI699"/>
  <c r="AH699"/>
  <c r="AG699"/>
  <c r="AF699"/>
  <c r="AE699"/>
  <c r="AD699"/>
  <c r="AC699"/>
  <c r="AB699"/>
  <c r="AA699"/>
  <c r="Z699"/>
  <c r="T699"/>
  <c r="S699"/>
  <c r="R699"/>
  <c r="Q699"/>
  <c r="P699"/>
  <c r="O699"/>
  <c r="N699"/>
  <c r="M699"/>
  <c r="L699"/>
  <c r="K699"/>
  <c r="J699"/>
  <c r="I699"/>
  <c r="H699"/>
  <c r="G699"/>
  <c r="F699"/>
  <c r="E699"/>
  <c r="D699"/>
  <c r="C699"/>
  <c r="A699"/>
  <c r="BX698"/>
  <c r="BW698"/>
  <c r="BV698"/>
  <c r="BU698"/>
  <c r="BT698"/>
  <c r="BS698"/>
  <c r="BR698"/>
  <c r="BQ698"/>
  <c r="BP698"/>
  <c r="BO698"/>
  <c r="BN698"/>
  <c r="BM698"/>
  <c r="BL698"/>
  <c r="BK698"/>
  <c r="BJ698"/>
  <c r="BI698"/>
  <c r="BH698"/>
  <c r="BG698"/>
  <c r="BF698"/>
  <c r="BE698"/>
  <c r="BD698"/>
  <c r="AX698"/>
  <c r="AW698"/>
  <c r="AV698"/>
  <c r="AU698"/>
  <c r="AT698"/>
  <c r="AS698"/>
  <c r="AR698"/>
  <c r="AQ698"/>
  <c r="AP698"/>
  <c r="AO698"/>
  <c r="AI698"/>
  <c r="AH698"/>
  <c r="AG698"/>
  <c r="AF698"/>
  <c r="AE698"/>
  <c r="AD698"/>
  <c r="AC698"/>
  <c r="AB698"/>
  <c r="AA698"/>
  <c r="Z698"/>
  <c r="T698"/>
  <c r="S698"/>
  <c r="R698"/>
  <c r="Q698"/>
  <c r="P698"/>
  <c r="O698"/>
  <c r="N698"/>
  <c r="M698"/>
  <c r="L698"/>
  <c r="K698"/>
  <c r="J698"/>
  <c r="I698"/>
  <c r="H698"/>
  <c r="G698"/>
  <c r="F698"/>
  <c r="E698"/>
  <c r="D698"/>
  <c r="C698"/>
  <c r="A698"/>
  <c r="BX697"/>
  <c r="BW697"/>
  <c r="BV697"/>
  <c r="BU697"/>
  <c r="BT697"/>
  <c r="BS697"/>
  <c r="BR697"/>
  <c r="BQ697"/>
  <c r="BP697"/>
  <c r="BO697"/>
  <c r="BN697"/>
  <c r="BM697"/>
  <c r="BL697"/>
  <c r="BK697"/>
  <c r="BJ697"/>
  <c r="BI697"/>
  <c r="BH697"/>
  <c r="BG697"/>
  <c r="BF697"/>
  <c r="BE697"/>
  <c r="BD697"/>
  <c r="AX697"/>
  <c r="AW697"/>
  <c r="AV697"/>
  <c r="AU697"/>
  <c r="AT697"/>
  <c r="AS697"/>
  <c r="AR697"/>
  <c r="AQ697"/>
  <c r="AP697"/>
  <c r="AO697"/>
  <c r="AI697"/>
  <c r="AH697"/>
  <c r="AG697"/>
  <c r="AF697"/>
  <c r="AE697"/>
  <c r="AD697"/>
  <c r="AC697"/>
  <c r="AB697"/>
  <c r="AA697"/>
  <c r="Z697"/>
  <c r="T697"/>
  <c r="S697"/>
  <c r="R697"/>
  <c r="Q697"/>
  <c r="P697"/>
  <c r="O697"/>
  <c r="N697"/>
  <c r="M697"/>
  <c r="L697"/>
  <c r="K697"/>
  <c r="J697"/>
  <c r="I697"/>
  <c r="H697"/>
  <c r="G697"/>
  <c r="F697"/>
  <c r="E697"/>
  <c r="D697"/>
  <c r="C697"/>
  <c r="A697"/>
  <c r="BX696"/>
  <c r="BW696"/>
  <c r="BV696"/>
  <c r="BU696"/>
  <c r="BT696"/>
  <c r="BS696"/>
  <c r="BR696"/>
  <c r="BQ696"/>
  <c r="BP696"/>
  <c r="BO696"/>
  <c r="BN696"/>
  <c r="BM696"/>
  <c r="BL696"/>
  <c r="BK696"/>
  <c r="BJ696"/>
  <c r="BI696"/>
  <c r="BH696"/>
  <c r="BG696"/>
  <c r="BF696"/>
  <c r="BE696"/>
  <c r="BD696"/>
  <c r="AX696"/>
  <c r="AW696"/>
  <c r="AV696"/>
  <c r="AU696"/>
  <c r="AT696"/>
  <c r="AS696"/>
  <c r="AR696"/>
  <c r="AQ696"/>
  <c r="AP696"/>
  <c r="AO696"/>
  <c r="AI696"/>
  <c r="AH696"/>
  <c r="AG696"/>
  <c r="AF696"/>
  <c r="AE696"/>
  <c r="AD696"/>
  <c r="AC696"/>
  <c r="AB696"/>
  <c r="AA696"/>
  <c r="Z696"/>
  <c r="T696"/>
  <c r="S696"/>
  <c r="R696"/>
  <c r="Q696"/>
  <c r="P696"/>
  <c r="O696"/>
  <c r="N696"/>
  <c r="M696"/>
  <c r="L696"/>
  <c r="K696"/>
  <c r="J696"/>
  <c r="I696"/>
  <c r="H696"/>
  <c r="G696"/>
  <c r="F696"/>
  <c r="E696"/>
  <c r="D696"/>
  <c r="C696"/>
  <c r="A696"/>
  <c r="BX695"/>
  <c r="BW695"/>
  <c r="BV695"/>
  <c r="BU695"/>
  <c r="BT695"/>
  <c r="BS695"/>
  <c r="BR695"/>
  <c r="BQ695"/>
  <c r="BP695"/>
  <c r="BO695"/>
  <c r="BN695"/>
  <c r="BM695"/>
  <c r="BL695"/>
  <c r="BK695"/>
  <c r="BJ695"/>
  <c r="BI695"/>
  <c r="BH695"/>
  <c r="BG695"/>
  <c r="BF695"/>
  <c r="BE695"/>
  <c r="BD695"/>
  <c r="AX695"/>
  <c r="AW695"/>
  <c r="AV695"/>
  <c r="AU695"/>
  <c r="AT695"/>
  <c r="AS695"/>
  <c r="AR695"/>
  <c r="AQ695"/>
  <c r="AP695"/>
  <c r="AO695"/>
  <c r="AI695"/>
  <c r="AH695"/>
  <c r="AG695"/>
  <c r="AF695"/>
  <c r="AE695"/>
  <c r="AD695"/>
  <c r="AC695"/>
  <c r="AB695"/>
  <c r="AA695"/>
  <c r="Z695"/>
  <c r="T695"/>
  <c r="S695"/>
  <c r="R695"/>
  <c r="Q695"/>
  <c r="P695"/>
  <c r="O695"/>
  <c r="N695"/>
  <c r="M695"/>
  <c r="L695"/>
  <c r="K695"/>
  <c r="J695"/>
  <c r="I695"/>
  <c r="H695"/>
  <c r="G695"/>
  <c r="F695"/>
  <c r="E695"/>
  <c r="D695"/>
  <c r="C695"/>
  <c r="A695"/>
  <c r="BX694"/>
  <c r="BW694"/>
  <c r="BV694"/>
  <c r="BU694"/>
  <c r="BT694"/>
  <c r="BS694"/>
  <c r="BR694"/>
  <c r="BQ694"/>
  <c r="BP694"/>
  <c r="BO694"/>
  <c r="BN694"/>
  <c r="BM694"/>
  <c r="BL694"/>
  <c r="BK694"/>
  <c r="BJ694"/>
  <c r="BI694"/>
  <c r="BH694"/>
  <c r="BG694"/>
  <c r="BF694"/>
  <c r="BE694"/>
  <c r="BD694"/>
  <c r="AX694"/>
  <c r="AW694"/>
  <c r="AV694"/>
  <c r="AU694"/>
  <c r="AT694"/>
  <c r="AS694"/>
  <c r="AR694"/>
  <c r="AQ694"/>
  <c r="AP694"/>
  <c r="AO694"/>
  <c r="AI694"/>
  <c r="AH694"/>
  <c r="AG694"/>
  <c r="AF694"/>
  <c r="AE694"/>
  <c r="AD694"/>
  <c r="AC694"/>
  <c r="AB694"/>
  <c r="AA694"/>
  <c r="Z694"/>
  <c r="T694"/>
  <c r="S694"/>
  <c r="R694"/>
  <c r="Q694"/>
  <c r="P694"/>
  <c r="O694"/>
  <c r="N694"/>
  <c r="M694"/>
  <c r="L694"/>
  <c r="K694"/>
  <c r="J694"/>
  <c r="I694"/>
  <c r="H694"/>
  <c r="G694"/>
  <c r="F694"/>
  <c r="E694"/>
  <c r="D694"/>
  <c r="C694"/>
  <c r="A694"/>
  <c r="BX693"/>
  <c r="BW693"/>
  <c r="BV693"/>
  <c r="BU693"/>
  <c r="BT693"/>
  <c r="BS693"/>
  <c r="BR693"/>
  <c r="BQ693"/>
  <c r="BP693"/>
  <c r="BO693"/>
  <c r="BN693"/>
  <c r="BM693"/>
  <c r="BL693"/>
  <c r="BK693"/>
  <c r="BJ693"/>
  <c r="BI693"/>
  <c r="BH693"/>
  <c r="BG693"/>
  <c r="BF693"/>
  <c r="BE693"/>
  <c r="BD693"/>
  <c r="AX693"/>
  <c r="AW693"/>
  <c r="AV693"/>
  <c r="AU693"/>
  <c r="AT693"/>
  <c r="AS693"/>
  <c r="AR693"/>
  <c r="AQ693"/>
  <c r="AP693"/>
  <c r="AO693"/>
  <c r="AI693"/>
  <c r="AH693"/>
  <c r="AG693"/>
  <c r="AF693"/>
  <c r="AE693"/>
  <c r="AD693"/>
  <c r="AC693"/>
  <c r="AB693"/>
  <c r="AA693"/>
  <c r="Z693"/>
  <c r="T693"/>
  <c r="S693"/>
  <c r="R693"/>
  <c r="Q693"/>
  <c r="P693"/>
  <c r="O693"/>
  <c r="N693"/>
  <c r="M693"/>
  <c r="L693"/>
  <c r="K693"/>
  <c r="J693"/>
  <c r="I693"/>
  <c r="H693"/>
  <c r="G693"/>
  <c r="F693"/>
  <c r="E693"/>
  <c r="D693"/>
  <c r="C693"/>
  <c r="A693"/>
  <c r="BX692"/>
  <c r="BW692"/>
  <c r="BV692"/>
  <c r="BU692"/>
  <c r="BT692"/>
  <c r="BS692"/>
  <c r="BR692"/>
  <c r="BQ692"/>
  <c r="BP692"/>
  <c r="BO692"/>
  <c r="BN692"/>
  <c r="BM692"/>
  <c r="BL692"/>
  <c r="BK692"/>
  <c r="BJ692"/>
  <c r="BI692"/>
  <c r="BH692"/>
  <c r="BG692"/>
  <c r="BF692"/>
  <c r="BE692"/>
  <c r="BD692"/>
  <c r="AX692"/>
  <c r="AW692"/>
  <c r="AV692"/>
  <c r="AU692"/>
  <c r="AT692"/>
  <c r="AS692"/>
  <c r="AR692"/>
  <c r="AQ692"/>
  <c r="AP692"/>
  <c r="AO692"/>
  <c r="AI692"/>
  <c r="AH692"/>
  <c r="AG692"/>
  <c r="AF692"/>
  <c r="AE692"/>
  <c r="AD692"/>
  <c r="AC692"/>
  <c r="AB692"/>
  <c r="AA692"/>
  <c r="Z692"/>
  <c r="T692"/>
  <c r="S692"/>
  <c r="R692"/>
  <c r="Q692"/>
  <c r="P692"/>
  <c r="O692"/>
  <c r="N692"/>
  <c r="M692"/>
  <c r="L692"/>
  <c r="K692"/>
  <c r="J692"/>
  <c r="I692"/>
  <c r="H692"/>
  <c r="G692"/>
  <c r="F692"/>
  <c r="E692"/>
  <c r="D692"/>
  <c r="C692"/>
  <c r="A692"/>
  <c r="BX691"/>
  <c r="BW691"/>
  <c r="BV691"/>
  <c r="BU691"/>
  <c r="BT691"/>
  <c r="BS691"/>
  <c r="BR691"/>
  <c r="BQ691"/>
  <c r="BP691"/>
  <c r="BO691"/>
  <c r="BN691"/>
  <c r="BM691"/>
  <c r="BL691"/>
  <c r="BK691"/>
  <c r="BJ691"/>
  <c r="BI691"/>
  <c r="BH691"/>
  <c r="BG691"/>
  <c r="BF691"/>
  <c r="BE691"/>
  <c r="BD691"/>
  <c r="AX691"/>
  <c r="AW691"/>
  <c r="AV691"/>
  <c r="AU691"/>
  <c r="AT691"/>
  <c r="AS691"/>
  <c r="AR691"/>
  <c r="AQ691"/>
  <c r="AP691"/>
  <c r="AO691"/>
  <c r="AI691"/>
  <c r="AH691"/>
  <c r="AG691"/>
  <c r="AF691"/>
  <c r="AE691"/>
  <c r="AD691"/>
  <c r="AC691"/>
  <c r="AB691"/>
  <c r="AA691"/>
  <c r="Z691"/>
  <c r="T691"/>
  <c r="S691"/>
  <c r="R691"/>
  <c r="Q691"/>
  <c r="P691"/>
  <c r="O691"/>
  <c r="N691"/>
  <c r="M691"/>
  <c r="L691"/>
  <c r="K691"/>
  <c r="J691"/>
  <c r="I691"/>
  <c r="H691"/>
  <c r="G691"/>
  <c r="F691"/>
  <c r="E691"/>
  <c r="D691"/>
  <c r="C691"/>
  <c r="A691"/>
  <c r="BX690"/>
  <c r="BW690"/>
  <c r="BV690"/>
  <c r="BU690"/>
  <c r="BT690"/>
  <c r="BS690"/>
  <c r="BR690"/>
  <c r="BQ690"/>
  <c r="BP690"/>
  <c r="BO690"/>
  <c r="BN690"/>
  <c r="BM690"/>
  <c r="BL690"/>
  <c r="BK690"/>
  <c r="BJ690"/>
  <c r="BI690"/>
  <c r="BH690"/>
  <c r="BG690"/>
  <c r="BF690"/>
  <c r="BE690"/>
  <c r="BD690"/>
  <c r="AX690"/>
  <c r="AW690"/>
  <c r="AV690"/>
  <c r="AU690"/>
  <c r="AT690"/>
  <c r="AS690"/>
  <c r="AR690"/>
  <c r="AQ690"/>
  <c r="AP690"/>
  <c r="AO690"/>
  <c r="AI690"/>
  <c r="AH690"/>
  <c r="AG690"/>
  <c r="AF690"/>
  <c r="AE690"/>
  <c r="AD690"/>
  <c r="AC690"/>
  <c r="AB690"/>
  <c r="AA690"/>
  <c r="Z690"/>
  <c r="T690"/>
  <c r="S690"/>
  <c r="R690"/>
  <c r="Q690"/>
  <c r="P690"/>
  <c r="O690"/>
  <c r="N690"/>
  <c r="M690"/>
  <c r="L690"/>
  <c r="K690"/>
  <c r="J690"/>
  <c r="I690"/>
  <c r="H690"/>
  <c r="G690"/>
  <c r="F690"/>
  <c r="E690"/>
  <c r="D690"/>
  <c r="C690"/>
  <c r="A690"/>
  <c r="BX689"/>
  <c r="BW689"/>
  <c r="BV689"/>
  <c r="BU689"/>
  <c r="BT689"/>
  <c r="BS689"/>
  <c r="BR689"/>
  <c r="BQ689"/>
  <c r="BP689"/>
  <c r="BO689"/>
  <c r="BN689"/>
  <c r="BM689"/>
  <c r="BL689"/>
  <c r="BK689"/>
  <c r="BJ689"/>
  <c r="BI689"/>
  <c r="BH689"/>
  <c r="BG689"/>
  <c r="BF689"/>
  <c r="BE689"/>
  <c r="BD689"/>
  <c r="AX689"/>
  <c r="AW689"/>
  <c r="AV689"/>
  <c r="AU689"/>
  <c r="AT689"/>
  <c r="AS689"/>
  <c r="AR689"/>
  <c r="AQ689"/>
  <c r="AP689"/>
  <c r="AO689"/>
  <c r="AI689"/>
  <c r="AH689"/>
  <c r="AG689"/>
  <c r="AF689"/>
  <c r="AE689"/>
  <c r="AD689"/>
  <c r="AC689"/>
  <c r="AB689"/>
  <c r="AA689"/>
  <c r="Z689"/>
  <c r="T689"/>
  <c r="S689"/>
  <c r="R689"/>
  <c r="Q689"/>
  <c r="P689"/>
  <c r="O689"/>
  <c r="N689"/>
  <c r="M689"/>
  <c r="L689"/>
  <c r="K689"/>
  <c r="J689"/>
  <c r="I689"/>
  <c r="H689"/>
  <c r="G689"/>
  <c r="F689"/>
  <c r="E689"/>
  <c r="D689"/>
  <c r="C689"/>
  <c r="A689"/>
  <c r="BX688"/>
  <c r="BW688"/>
  <c r="BV688"/>
  <c r="BU688"/>
  <c r="BT688"/>
  <c r="BS688"/>
  <c r="BR688"/>
  <c r="BQ688"/>
  <c r="BP688"/>
  <c r="BO688"/>
  <c r="BN688"/>
  <c r="BM688"/>
  <c r="BL688"/>
  <c r="BK688"/>
  <c r="BJ688"/>
  <c r="BI688"/>
  <c r="BH688"/>
  <c r="BG688"/>
  <c r="BF688"/>
  <c r="BE688"/>
  <c r="BD688"/>
  <c r="AX688"/>
  <c r="AW688"/>
  <c r="AV688"/>
  <c r="AU688"/>
  <c r="AT688"/>
  <c r="AS688"/>
  <c r="AR688"/>
  <c r="AQ688"/>
  <c r="AP688"/>
  <c r="AO688"/>
  <c r="AI688"/>
  <c r="AH688"/>
  <c r="AG688"/>
  <c r="AF688"/>
  <c r="AE688"/>
  <c r="AD688"/>
  <c r="AC688"/>
  <c r="AB688"/>
  <c r="AA688"/>
  <c r="Z688"/>
  <c r="T688"/>
  <c r="S688"/>
  <c r="R688"/>
  <c r="Q688"/>
  <c r="P688"/>
  <c r="O688"/>
  <c r="N688"/>
  <c r="M688"/>
  <c r="L688"/>
  <c r="K688"/>
  <c r="J688"/>
  <c r="I688"/>
  <c r="H688"/>
  <c r="G688"/>
  <c r="F688"/>
  <c r="E688"/>
  <c r="D688"/>
  <c r="C688"/>
  <c r="A688"/>
  <c r="BX687"/>
  <c r="BW687"/>
  <c r="BV687"/>
  <c r="BU687"/>
  <c r="BT687"/>
  <c r="BS687"/>
  <c r="BR687"/>
  <c r="BQ687"/>
  <c r="BP687"/>
  <c r="BO687"/>
  <c r="BN687"/>
  <c r="BM687"/>
  <c r="BL687"/>
  <c r="BK687"/>
  <c r="BJ687"/>
  <c r="BI687"/>
  <c r="BH687"/>
  <c r="BG687"/>
  <c r="BF687"/>
  <c r="BE687"/>
  <c r="BD687"/>
  <c r="AX687"/>
  <c r="AW687"/>
  <c r="AV687"/>
  <c r="AU687"/>
  <c r="AT687"/>
  <c r="AS687"/>
  <c r="AR687"/>
  <c r="AQ687"/>
  <c r="AP687"/>
  <c r="AO687"/>
  <c r="AI687"/>
  <c r="AH687"/>
  <c r="AG687"/>
  <c r="AF687"/>
  <c r="AE687"/>
  <c r="AD687"/>
  <c r="AC687"/>
  <c r="AB687"/>
  <c r="AA687"/>
  <c r="Z687"/>
  <c r="T687"/>
  <c r="S687"/>
  <c r="R687"/>
  <c r="Q687"/>
  <c r="P687"/>
  <c r="O687"/>
  <c r="N687"/>
  <c r="M687"/>
  <c r="L687"/>
  <c r="K687"/>
  <c r="J687"/>
  <c r="I687"/>
  <c r="H687"/>
  <c r="G687"/>
  <c r="F687"/>
  <c r="E687"/>
  <c r="D687"/>
  <c r="C687"/>
  <c r="A687"/>
  <c r="BX686"/>
  <c r="BW686"/>
  <c r="BV686"/>
  <c r="BU686"/>
  <c r="BT686"/>
  <c r="BS686"/>
  <c r="BR686"/>
  <c r="BQ686"/>
  <c r="BP686"/>
  <c r="BO686"/>
  <c r="BN686"/>
  <c r="BM686"/>
  <c r="BL686"/>
  <c r="BK686"/>
  <c r="BJ686"/>
  <c r="BI686"/>
  <c r="BH686"/>
  <c r="BG686"/>
  <c r="BF686"/>
  <c r="BE686"/>
  <c r="BD686"/>
  <c r="AX686"/>
  <c r="AW686"/>
  <c r="AV686"/>
  <c r="AU686"/>
  <c r="AT686"/>
  <c r="AS686"/>
  <c r="AR686"/>
  <c r="AQ686"/>
  <c r="AP686"/>
  <c r="AO686"/>
  <c r="AI686"/>
  <c r="AH686"/>
  <c r="AG686"/>
  <c r="AF686"/>
  <c r="AE686"/>
  <c r="AD686"/>
  <c r="AC686"/>
  <c r="AB686"/>
  <c r="AA686"/>
  <c r="Z686"/>
  <c r="T686"/>
  <c r="S686"/>
  <c r="R686"/>
  <c r="Q686"/>
  <c r="P686"/>
  <c r="O686"/>
  <c r="N686"/>
  <c r="M686"/>
  <c r="L686"/>
  <c r="K686"/>
  <c r="J686"/>
  <c r="I686"/>
  <c r="H686"/>
  <c r="G686"/>
  <c r="F686"/>
  <c r="E686"/>
  <c r="D686"/>
  <c r="C686"/>
  <c r="A686"/>
  <c r="BX685"/>
  <c r="BW685"/>
  <c r="BV685"/>
  <c r="BU685"/>
  <c r="BT685"/>
  <c r="BS685"/>
  <c r="BR685"/>
  <c r="BQ685"/>
  <c r="BP685"/>
  <c r="BO685"/>
  <c r="BN685"/>
  <c r="BM685"/>
  <c r="BL685"/>
  <c r="BK685"/>
  <c r="BJ685"/>
  <c r="BI685"/>
  <c r="BH685"/>
  <c r="BG685"/>
  <c r="BF685"/>
  <c r="BE685"/>
  <c r="BD685"/>
  <c r="AX685"/>
  <c r="AW685"/>
  <c r="AV685"/>
  <c r="AU685"/>
  <c r="AT685"/>
  <c r="AS685"/>
  <c r="AR685"/>
  <c r="AQ685"/>
  <c r="AP685"/>
  <c r="AO685"/>
  <c r="AI685"/>
  <c r="AH685"/>
  <c r="AG685"/>
  <c r="AF685"/>
  <c r="AE685"/>
  <c r="AD685"/>
  <c r="AC685"/>
  <c r="AB685"/>
  <c r="AA685"/>
  <c r="Z685"/>
  <c r="T685"/>
  <c r="S685"/>
  <c r="R685"/>
  <c r="Q685"/>
  <c r="P685"/>
  <c r="O685"/>
  <c r="N685"/>
  <c r="M685"/>
  <c r="L685"/>
  <c r="K685"/>
  <c r="J685"/>
  <c r="I685"/>
  <c r="H685"/>
  <c r="G685"/>
  <c r="F685"/>
  <c r="E685"/>
  <c r="D685"/>
  <c r="C685"/>
  <c r="A685"/>
  <c r="BX684"/>
  <c r="BW684"/>
  <c r="BV684"/>
  <c r="BU684"/>
  <c r="BT684"/>
  <c r="BS684"/>
  <c r="BR684"/>
  <c r="BQ684"/>
  <c r="BP684"/>
  <c r="BO684"/>
  <c r="BN684"/>
  <c r="BM684"/>
  <c r="BL684"/>
  <c r="BK684"/>
  <c r="BJ684"/>
  <c r="BI684"/>
  <c r="BH684"/>
  <c r="BG684"/>
  <c r="BF684"/>
  <c r="BE684"/>
  <c r="BD684"/>
  <c r="AX684"/>
  <c r="AW684"/>
  <c r="AV684"/>
  <c r="AU684"/>
  <c r="AT684"/>
  <c r="AS684"/>
  <c r="AR684"/>
  <c r="AQ684"/>
  <c r="AP684"/>
  <c r="AO684"/>
  <c r="AI684"/>
  <c r="AH684"/>
  <c r="AG684"/>
  <c r="AF684"/>
  <c r="AE684"/>
  <c r="AD684"/>
  <c r="AC684"/>
  <c r="AB684"/>
  <c r="AA684"/>
  <c r="Z684"/>
  <c r="T684"/>
  <c r="S684"/>
  <c r="R684"/>
  <c r="Q684"/>
  <c r="P684"/>
  <c r="O684"/>
  <c r="N684"/>
  <c r="M684"/>
  <c r="L684"/>
  <c r="K684"/>
  <c r="J684"/>
  <c r="I684"/>
  <c r="H684"/>
  <c r="G684"/>
  <c r="F684"/>
  <c r="E684"/>
  <c r="D684"/>
  <c r="C684"/>
  <c r="A684"/>
  <c r="BX683"/>
  <c r="BW683"/>
  <c r="BV683"/>
  <c r="BU683"/>
  <c r="BT683"/>
  <c r="BS683"/>
  <c r="BR683"/>
  <c r="BQ683"/>
  <c r="BP683"/>
  <c r="BO683"/>
  <c r="BN683"/>
  <c r="BM683"/>
  <c r="BL683"/>
  <c r="BK683"/>
  <c r="BJ683"/>
  <c r="BI683"/>
  <c r="BH683"/>
  <c r="BG683"/>
  <c r="BF683"/>
  <c r="BE683"/>
  <c r="BD683"/>
  <c r="AX683"/>
  <c r="AW683"/>
  <c r="AV683"/>
  <c r="AU683"/>
  <c r="AT683"/>
  <c r="AS683"/>
  <c r="AR683"/>
  <c r="AQ683"/>
  <c r="AP683"/>
  <c r="AO683"/>
  <c r="AI683"/>
  <c r="AH683"/>
  <c r="AG683"/>
  <c r="AF683"/>
  <c r="AE683"/>
  <c r="AD683"/>
  <c r="AC683"/>
  <c r="AB683"/>
  <c r="AA683"/>
  <c r="Z683"/>
  <c r="T683"/>
  <c r="S683"/>
  <c r="R683"/>
  <c r="Q683"/>
  <c r="P683"/>
  <c r="O683"/>
  <c r="N683"/>
  <c r="M683"/>
  <c r="L683"/>
  <c r="K683"/>
  <c r="J683"/>
  <c r="I683"/>
  <c r="H683"/>
  <c r="G683"/>
  <c r="F683"/>
  <c r="E683"/>
  <c r="D683"/>
  <c r="C683"/>
  <c r="A683"/>
  <c r="BX682"/>
  <c r="BW682"/>
  <c r="BV682"/>
  <c r="BU682"/>
  <c r="BT682"/>
  <c r="BS682"/>
  <c r="BR682"/>
  <c r="BQ682"/>
  <c r="BP682"/>
  <c r="BO682"/>
  <c r="BN682"/>
  <c r="BM682"/>
  <c r="BL682"/>
  <c r="BK682"/>
  <c r="BJ682"/>
  <c r="BI682"/>
  <c r="BH682"/>
  <c r="BG682"/>
  <c r="BF682"/>
  <c r="BE682"/>
  <c r="BD682"/>
  <c r="AX682"/>
  <c r="AW682"/>
  <c r="AV682"/>
  <c r="AU682"/>
  <c r="AT682"/>
  <c r="AS682"/>
  <c r="AR682"/>
  <c r="AQ682"/>
  <c r="AP682"/>
  <c r="AO682"/>
  <c r="AI682"/>
  <c r="AH682"/>
  <c r="AG682"/>
  <c r="AF682"/>
  <c r="AE682"/>
  <c r="AD682"/>
  <c r="AC682"/>
  <c r="AB682"/>
  <c r="AA682"/>
  <c r="Z682"/>
  <c r="T682"/>
  <c r="S682"/>
  <c r="R682"/>
  <c r="Q682"/>
  <c r="P682"/>
  <c r="O682"/>
  <c r="N682"/>
  <c r="M682"/>
  <c r="L682"/>
  <c r="K682"/>
  <c r="J682"/>
  <c r="I682"/>
  <c r="H682"/>
  <c r="G682"/>
  <c r="F682"/>
  <c r="E682"/>
  <c r="D682"/>
  <c r="C682"/>
  <c r="A682"/>
  <c r="BX681"/>
  <c r="BW681"/>
  <c r="BV681"/>
  <c r="BU681"/>
  <c r="BT681"/>
  <c r="BS681"/>
  <c r="BR681"/>
  <c r="BQ681"/>
  <c r="BP681"/>
  <c r="BO681"/>
  <c r="BN681"/>
  <c r="BM681"/>
  <c r="BL681"/>
  <c r="BK681"/>
  <c r="BJ681"/>
  <c r="BI681"/>
  <c r="BH681"/>
  <c r="BG681"/>
  <c r="BF681"/>
  <c r="BE681"/>
  <c r="BD681"/>
  <c r="AX681"/>
  <c r="AW681"/>
  <c r="AV681"/>
  <c r="AU681"/>
  <c r="AT681"/>
  <c r="AS681"/>
  <c r="AR681"/>
  <c r="AQ681"/>
  <c r="AP681"/>
  <c r="AO681"/>
  <c r="AI681"/>
  <c r="AH681"/>
  <c r="AG681"/>
  <c r="AF681"/>
  <c r="AE681"/>
  <c r="AD681"/>
  <c r="AC681"/>
  <c r="AB681"/>
  <c r="AA681"/>
  <c r="Z681"/>
  <c r="T681"/>
  <c r="S681"/>
  <c r="R681"/>
  <c r="Q681"/>
  <c r="P681"/>
  <c r="O681"/>
  <c r="N681"/>
  <c r="M681"/>
  <c r="L681"/>
  <c r="K681"/>
  <c r="J681"/>
  <c r="I681"/>
  <c r="H681"/>
  <c r="G681"/>
  <c r="F681"/>
  <c r="E681"/>
  <c r="D681"/>
  <c r="C681"/>
  <c r="A681"/>
  <c r="BX680"/>
  <c r="BW680"/>
  <c r="BV680"/>
  <c r="BU680"/>
  <c r="BT680"/>
  <c r="BS680"/>
  <c r="BR680"/>
  <c r="BQ680"/>
  <c r="BP680"/>
  <c r="BO680"/>
  <c r="BN680"/>
  <c r="BM680"/>
  <c r="BL680"/>
  <c r="BK680"/>
  <c r="BJ680"/>
  <c r="BI680"/>
  <c r="BH680"/>
  <c r="BG680"/>
  <c r="BF680"/>
  <c r="BE680"/>
  <c r="BD680"/>
  <c r="AX680"/>
  <c r="AW680"/>
  <c r="AV680"/>
  <c r="AU680"/>
  <c r="AT680"/>
  <c r="AS680"/>
  <c r="AR680"/>
  <c r="AQ680"/>
  <c r="AP680"/>
  <c r="AO680"/>
  <c r="AI680"/>
  <c r="AH680"/>
  <c r="AG680"/>
  <c r="AF680"/>
  <c r="AE680"/>
  <c r="AD680"/>
  <c r="AC680"/>
  <c r="AB680"/>
  <c r="AA680"/>
  <c r="Z680"/>
  <c r="T680"/>
  <c r="S680"/>
  <c r="R680"/>
  <c r="Q680"/>
  <c r="P680"/>
  <c r="O680"/>
  <c r="N680"/>
  <c r="M680"/>
  <c r="L680"/>
  <c r="K680"/>
  <c r="J680"/>
  <c r="I680"/>
  <c r="H680"/>
  <c r="G680"/>
  <c r="F680"/>
  <c r="E680"/>
  <c r="D680"/>
  <c r="C680"/>
  <c r="A680"/>
  <c r="BX679"/>
  <c r="BW679"/>
  <c r="BV679"/>
  <c r="BU679"/>
  <c r="BT679"/>
  <c r="BS679"/>
  <c r="BR679"/>
  <c r="BQ679"/>
  <c r="BP679"/>
  <c r="BO679"/>
  <c r="BN679"/>
  <c r="BM679"/>
  <c r="BL679"/>
  <c r="BK679"/>
  <c r="BJ679"/>
  <c r="BI679"/>
  <c r="BH679"/>
  <c r="BG679"/>
  <c r="BF679"/>
  <c r="BE679"/>
  <c r="BD679"/>
  <c r="AX679"/>
  <c r="AW679"/>
  <c r="AV679"/>
  <c r="AU679"/>
  <c r="AT679"/>
  <c r="AS679"/>
  <c r="AR679"/>
  <c r="AQ679"/>
  <c r="AP679"/>
  <c r="AO679"/>
  <c r="AI679"/>
  <c r="AH679"/>
  <c r="AG679"/>
  <c r="AF679"/>
  <c r="AE679"/>
  <c r="AD679"/>
  <c r="AC679"/>
  <c r="AB679"/>
  <c r="AA679"/>
  <c r="Z679"/>
  <c r="T679"/>
  <c r="S679"/>
  <c r="R679"/>
  <c r="Q679"/>
  <c r="P679"/>
  <c r="O679"/>
  <c r="N679"/>
  <c r="M679"/>
  <c r="L679"/>
  <c r="K679"/>
  <c r="J679"/>
  <c r="I679"/>
  <c r="H679"/>
  <c r="G679"/>
  <c r="F679"/>
  <c r="E679"/>
  <c r="D679"/>
  <c r="C679"/>
  <c r="A679"/>
  <c r="BX678"/>
  <c r="BW678"/>
  <c r="BV678"/>
  <c r="BU678"/>
  <c r="BT678"/>
  <c r="BS678"/>
  <c r="BR678"/>
  <c r="BQ678"/>
  <c r="BP678"/>
  <c r="BO678"/>
  <c r="BN678"/>
  <c r="BM678"/>
  <c r="BL678"/>
  <c r="BK678"/>
  <c r="BJ678"/>
  <c r="BI678"/>
  <c r="BH678"/>
  <c r="BG678"/>
  <c r="BF678"/>
  <c r="BE678"/>
  <c r="BD678"/>
  <c r="AX678"/>
  <c r="AW678"/>
  <c r="AV678"/>
  <c r="AU678"/>
  <c r="AT678"/>
  <c r="AS678"/>
  <c r="AR678"/>
  <c r="AQ678"/>
  <c r="AP678"/>
  <c r="AO678"/>
  <c r="AI678"/>
  <c r="AH678"/>
  <c r="AG678"/>
  <c r="AF678"/>
  <c r="AE678"/>
  <c r="AD678"/>
  <c r="AC678"/>
  <c r="AB678"/>
  <c r="AA678"/>
  <c r="Z678"/>
  <c r="T678"/>
  <c r="S678"/>
  <c r="R678"/>
  <c r="Q678"/>
  <c r="P678"/>
  <c r="O678"/>
  <c r="N678"/>
  <c r="M678"/>
  <c r="L678"/>
  <c r="K678"/>
  <c r="J678"/>
  <c r="I678"/>
  <c r="H678"/>
  <c r="G678"/>
  <c r="F678"/>
  <c r="E678"/>
  <c r="D678"/>
  <c r="C678"/>
  <c r="A678"/>
  <c r="BX677"/>
  <c r="BW677"/>
  <c r="BV677"/>
  <c r="BU677"/>
  <c r="BT677"/>
  <c r="BS677"/>
  <c r="BR677"/>
  <c r="BQ677"/>
  <c r="BP677"/>
  <c r="BO677"/>
  <c r="BN677"/>
  <c r="BM677"/>
  <c r="BL677"/>
  <c r="BK677"/>
  <c r="BJ677"/>
  <c r="BI677"/>
  <c r="BH677"/>
  <c r="BG677"/>
  <c r="BF677"/>
  <c r="BE677"/>
  <c r="BD677"/>
  <c r="AX677"/>
  <c r="AW677"/>
  <c r="AV677"/>
  <c r="AU677"/>
  <c r="AT677"/>
  <c r="AS677"/>
  <c r="AR677"/>
  <c r="AQ677"/>
  <c r="AP677"/>
  <c r="AO677"/>
  <c r="AI677"/>
  <c r="AH677"/>
  <c r="AG677"/>
  <c r="AF677"/>
  <c r="AE677"/>
  <c r="AD677"/>
  <c r="AC677"/>
  <c r="AB677"/>
  <c r="AA677"/>
  <c r="Z677"/>
  <c r="T677"/>
  <c r="S677"/>
  <c r="R677"/>
  <c r="Q677"/>
  <c r="P677"/>
  <c r="O677"/>
  <c r="N677"/>
  <c r="M677"/>
  <c r="L677"/>
  <c r="K677"/>
  <c r="J677"/>
  <c r="I677"/>
  <c r="H677"/>
  <c r="G677"/>
  <c r="F677"/>
  <c r="E677"/>
  <c r="D677"/>
  <c r="C677"/>
  <c r="A677"/>
  <c r="BX676"/>
  <c r="BW676"/>
  <c r="BV676"/>
  <c r="BU676"/>
  <c r="BT676"/>
  <c r="BS676"/>
  <c r="BR676"/>
  <c r="BQ676"/>
  <c r="BP676"/>
  <c r="BO676"/>
  <c r="BN676"/>
  <c r="BM676"/>
  <c r="BL676"/>
  <c r="BK676"/>
  <c r="BJ676"/>
  <c r="BI676"/>
  <c r="BH676"/>
  <c r="BG676"/>
  <c r="BF676"/>
  <c r="BE676"/>
  <c r="BD676"/>
  <c r="AX676"/>
  <c r="AW676"/>
  <c r="AV676"/>
  <c r="AU676"/>
  <c r="AT676"/>
  <c r="AS676"/>
  <c r="AR676"/>
  <c r="AQ676"/>
  <c r="AP676"/>
  <c r="AO676"/>
  <c r="AI676"/>
  <c r="AH676"/>
  <c r="AG676"/>
  <c r="AF676"/>
  <c r="AE676"/>
  <c r="AD676"/>
  <c r="AC676"/>
  <c r="AB676"/>
  <c r="AA676"/>
  <c r="Z676"/>
  <c r="T676"/>
  <c r="S676"/>
  <c r="R676"/>
  <c r="Q676"/>
  <c r="P676"/>
  <c r="O676"/>
  <c r="N676"/>
  <c r="M676"/>
  <c r="L676"/>
  <c r="K676"/>
  <c r="J676"/>
  <c r="I676"/>
  <c r="H676"/>
  <c r="G676"/>
  <c r="F676"/>
  <c r="E676"/>
  <c r="D676"/>
  <c r="C676"/>
  <c r="A676"/>
  <c r="BX675"/>
  <c r="BW675"/>
  <c r="BV675"/>
  <c r="BU675"/>
  <c r="BT675"/>
  <c r="BS675"/>
  <c r="BR675"/>
  <c r="BQ675"/>
  <c r="BP675"/>
  <c r="BO675"/>
  <c r="BN675"/>
  <c r="BM675"/>
  <c r="BL675"/>
  <c r="BK675"/>
  <c r="BJ675"/>
  <c r="BI675"/>
  <c r="BH675"/>
  <c r="BG675"/>
  <c r="BF675"/>
  <c r="BE675"/>
  <c r="BD675"/>
  <c r="AX675"/>
  <c r="AW675"/>
  <c r="AV675"/>
  <c r="AU675"/>
  <c r="AT675"/>
  <c r="AS675"/>
  <c r="AR675"/>
  <c r="AQ675"/>
  <c r="AP675"/>
  <c r="AO675"/>
  <c r="AI675"/>
  <c r="AH675"/>
  <c r="AG675"/>
  <c r="AF675"/>
  <c r="AE675"/>
  <c r="AD675"/>
  <c r="AC675"/>
  <c r="AB675"/>
  <c r="AA675"/>
  <c r="Z675"/>
  <c r="T675"/>
  <c r="S675"/>
  <c r="R675"/>
  <c r="Q675"/>
  <c r="P675"/>
  <c r="O675"/>
  <c r="N675"/>
  <c r="M675"/>
  <c r="L675"/>
  <c r="K675"/>
  <c r="J675"/>
  <c r="I675"/>
  <c r="H675"/>
  <c r="G675"/>
  <c r="F675"/>
  <c r="E675"/>
  <c r="D675"/>
  <c r="C675"/>
  <c r="A675"/>
  <c r="BX674"/>
  <c r="BW674"/>
  <c r="BV674"/>
  <c r="BU674"/>
  <c r="BT674"/>
  <c r="BS674"/>
  <c r="BR674"/>
  <c r="BQ674"/>
  <c r="BP674"/>
  <c r="BO674"/>
  <c r="BN674"/>
  <c r="BM674"/>
  <c r="BL674"/>
  <c r="BK674"/>
  <c r="BJ674"/>
  <c r="BI674"/>
  <c r="BH674"/>
  <c r="BG674"/>
  <c r="BF674"/>
  <c r="BE674"/>
  <c r="BD674"/>
  <c r="AX674"/>
  <c r="AW674"/>
  <c r="AV674"/>
  <c r="AU674"/>
  <c r="AT674"/>
  <c r="AS674"/>
  <c r="AR674"/>
  <c r="AQ674"/>
  <c r="AP674"/>
  <c r="AO674"/>
  <c r="AI674"/>
  <c r="AH674"/>
  <c r="AG674"/>
  <c r="AF674"/>
  <c r="AE674"/>
  <c r="AD674"/>
  <c r="AC674"/>
  <c r="AB674"/>
  <c r="AA674"/>
  <c r="Z674"/>
  <c r="T674"/>
  <c r="S674"/>
  <c r="R674"/>
  <c r="Q674"/>
  <c r="P674"/>
  <c r="O674"/>
  <c r="N674"/>
  <c r="M674"/>
  <c r="L674"/>
  <c r="K674"/>
  <c r="J674"/>
  <c r="I674"/>
  <c r="H674"/>
  <c r="G674"/>
  <c r="F674"/>
  <c r="E674"/>
  <c r="D674"/>
  <c r="C674"/>
  <c r="A674"/>
  <c r="BX673"/>
  <c r="BW673"/>
  <c r="BV673"/>
  <c r="BU673"/>
  <c r="BT673"/>
  <c r="BS673"/>
  <c r="BR673"/>
  <c r="BQ673"/>
  <c r="BP673"/>
  <c r="BO673"/>
  <c r="BN673"/>
  <c r="BM673"/>
  <c r="BL673"/>
  <c r="BK673"/>
  <c r="BJ673"/>
  <c r="BI673"/>
  <c r="BH673"/>
  <c r="BG673"/>
  <c r="BF673"/>
  <c r="BE673"/>
  <c r="BD673"/>
  <c r="AX673"/>
  <c r="AW673"/>
  <c r="AV673"/>
  <c r="AU673"/>
  <c r="AT673"/>
  <c r="AS673"/>
  <c r="AR673"/>
  <c r="AQ673"/>
  <c r="AP673"/>
  <c r="AO673"/>
  <c r="AI673"/>
  <c r="AH673"/>
  <c r="AG673"/>
  <c r="AF673"/>
  <c r="AE673"/>
  <c r="AD673"/>
  <c r="AC673"/>
  <c r="AB673"/>
  <c r="AA673"/>
  <c r="Z673"/>
  <c r="T673"/>
  <c r="S673"/>
  <c r="R673"/>
  <c r="Q673"/>
  <c r="P673"/>
  <c r="O673"/>
  <c r="N673"/>
  <c r="M673"/>
  <c r="L673"/>
  <c r="K673"/>
  <c r="J673"/>
  <c r="I673"/>
  <c r="H673"/>
  <c r="G673"/>
  <c r="F673"/>
  <c r="E673"/>
  <c r="D673"/>
  <c r="C673"/>
  <c r="A673"/>
  <c r="BX672"/>
  <c r="BW672"/>
  <c r="BV672"/>
  <c r="BU672"/>
  <c r="BT672"/>
  <c r="BS672"/>
  <c r="BR672"/>
  <c r="BQ672"/>
  <c r="BP672"/>
  <c r="BO672"/>
  <c r="BN672"/>
  <c r="BM672"/>
  <c r="BL672"/>
  <c r="BK672"/>
  <c r="BJ672"/>
  <c r="BI672"/>
  <c r="BH672"/>
  <c r="BG672"/>
  <c r="BF672"/>
  <c r="BE672"/>
  <c r="BD672"/>
  <c r="AX672"/>
  <c r="AW672"/>
  <c r="AV672"/>
  <c r="AU672"/>
  <c r="AT672"/>
  <c r="AS672"/>
  <c r="AR672"/>
  <c r="AQ672"/>
  <c r="AP672"/>
  <c r="AO672"/>
  <c r="AI672"/>
  <c r="AH672"/>
  <c r="AG672"/>
  <c r="AF672"/>
  <c r="AE672"/>
  <c r="AD672"/>
  <c r="AC672"/>
  <c r="AB672"/>
  <c r="AA672"/>
  <c r="Z672"/>
  <c r="T672"/>
  <c r="S672"/>
  <c r="R672"/>
  <c r="Q672"/>
  <c r="P672"/>
  <c r="O672"/>
  <c r="N672"/>
  <c r="M672"/>
  <c r="L672"/>
  <c r="K672"/>
  <c r="J672"/>
  <c r="I672"/>
  <c r="H672"/>
  <c r="G672"/>
  <c r="F672"/>
  <c r="E672"/>
  <c r="D672"/>
  <c r="C672"/>
  <c r="A672"/>
  <c r="BX671"/>
  <c r="BW671"/>
  <c r="BV671"/>
  <c r="BU671"/>
  <c r="BT671"/>
  <c r="BS671"/>
  <c r="BR671"/>
  <c r="BQ671"/>
  <c r="BP671"/>
  <c r="BO671"/>
  <c r="BN671"/>
  <c r="BM671"/>
  <c r="BL671"/>
  <c r="BK671"/>
  <c r="BJ671"/>
  <c r="BI671"/>
  <c r="BH671"/>
  <c r="BG671"/>
  <c r="BF671"/>
  <c r="BE671"/>
  <c r="BD671"/>
  <c r="AX671"/>
  <c r="AW671"/>
  <c r="AV671"/>
  <c r="AU671"/>
  <c r="AT671"/>
  <c r="AS671"/>
  <c r="AR671"/>
  <c r="AQ671"/>
  <c r="AP671"/>
  <c r="AO671"/>
  <c r="AI671"/>
  <c r="AH671"/>
  <c r="AG671"/>
  <c r="AF671"/>
  <c r="AE671"/>
  <c r="AD671"/>
  <c r="AC671"/>
  <c r="AB671"/>
  <c r="AA671"/>
  <c r="Z671"/>
  <c r="T671"/>
  <c r="S671"/>
  <c r="R671"/>
  <c r="Q671"/>
  <c r="P671"/>
  <c r="O671"/>
  <c r="N671"/>
  <c r="M671"/>
  <c r="L671"/>
  <c r="K671"/>
  <c r="J671"/>
  <c r="I671"/>
  <c r="H671"/>
  <c r="G671"/>
  <c r="F671"/>
  <c r="E671"/>
  <c r="D671"/>
  <c r="C671"/>
  <c r="A671"/>
  <c r="BX670"/>
  <c r="BW670"/>
  <c r="BV670"/>
  <c r="BU670"/>
  <c r="BT670"/>
  <c r="BS670"/>
  <c r="BR670"/>
  <c r="BQ670"/>
  <c r="BP670"/>
  <c r="BO670"/>
  <c r="BN670"/>
  <c r="BM670"/>
  <c r="BL670"/>
  <c r="BK670"/>
  <c r="BJ670"/>
  <c r="BI670"/>
  <c r="BH670"/>
  <c r="BG670"/>
  <c r="BF670"/>
  <c r="BE670"/>
  <c r="BD670"/>
  <c r="AX670"/>
  <c r="AW670"/>
  <c r="AV670"/>
  <c r="AU670"/>
  <c r="AT670"/>
  <c r="AS670"/>
  <c r="AR670"/>
  <c r="AQ670"/>
  <c r="AP670"/>
  <c r="AO670"/>
  <c r="AI670"/>
  <c r="AH670"/>
  <c r="AG670"/>
  <c r="AF670"/>
  <c r="AE670"/>
  <c r="AD670"/>
  <c r="AC670"/>
  <c r="AB670"/>
  <c r="AA670"/>
  <c r="Z670"/>
  <c r="T670"/>
  <c r="S670"/>
  <c r="R670"/>
  <c r="Q670"/>
  <c r="P670"/>
  <c r="O670"/>
  <c r="N670"/>
  <c r="M670"/>
  <c r="L670"/>
  <c r="K670"/>
  <c r="J670"/>
  <c r="I670"/>
  <c r="H670"/>
  <c r="G670"/>
  <c r="F670"/>
  <c r="E670"/>
  <c r="D670"/>
  <c r="C670"/>
  <c r="A670"/>
  <c r="BX669"/>
  <c r="BW669"/>
  <c r="BV669"/>
  <c r="BU669"/>
  <c r="BT669"/>
  <c r="BS669"/>
  <c r="BR669"/>
  <c r="BQ669"/>
  <c r="BP669"/>
  <c r="BO669"/>
  <c r="BN669"/>
  <c r="BM669"/>
  <c r="BL669"/>
  <c r="BK669"/>
  <c r="BJ669"/>
  <c r="BI669"/>
  <c r="BH669"/>
  <c r="BG669"/>
  <c r="BF669"/>
  <c r="BE669"/>
  <c r="BD669"/>
  <c r="AX669"/>
  <c r="AW669"/>
  <c r="AV669"/>
  <c r="AU669"/>
  <c r="AT669"/>
  <c r="AS669"/>
  <c r="AR669"/>
  <c r="AQ669"/>
  <c r="AP669"/>
  <c r="AO669"/>
  <c r="AI669"/>
  <c r="AH669"/>
  <c r="AG669"/>
  <c r="AF669"/>
  <c r="AE669"/>
  <c r="AD669"/>
  <c r="AC669"/>
  <c r="AB669"/>
  <c r="AA669"/>
  <c r="Z669"/>
  <c r="T669"/>
  <c r="S669"/>
  <c r="R669"/>
  <c r="Q669"/>
  <c r="P669"/>
  <c r="O669"/>
  <c r="N669"/>
  <c r="M669"/>
  <c r="L669"/>
  <c r="K669"/>
  <c r="J669"/>
  <c r="I669"/>
  <c r="H669"/>
  <c r="G669"/>
  <c r="F669"/>
  <c r="E669"/>
  <c r="D669"/>
  <c r="C669"/>
  <c r="A669"/>
  <c r="BX668"/>
  <c r="BW668"/>
  <c r="BV668"/>
  <c r="BU668"/>
  <c r="BT668"/>
  <c r="BS668"/>
  <c r="BR668"/>
  <c r="BQ668"/>
  <c r="BP668"/>
  <c r="BO668"/>
  <c r="BN668"/>
  <c r="BM668"/>
  <c r="BL668"/>
  <c r="BK668"/>
  <c r="BJ668"/>
  <c r="BI668"/>
  <c r="BH668"/>
  <c r="BG668"/>
  <c r="BF668"/>
  <c r="BE668"/>
  <c r="BD668"/>
  <c r="AX668"/>
  <c r="AW668"/>
  <c r="AV668"/>
  <c r="AU668"/>
  <c r="AT668"/>
  <c r="AS668"/>
  <c r="AR668"/>
  <c r="AQ668"/>
  <c r="AP668"/>
  <c r="AO668"/>
  <c r="AI668"/>
  <c r="AH668"/>
  <c r="AG668"/>
  <c r="AF668"/>
  <c r="AE668"/>
  <c r="AD668"/>
  <c r="AC668"/>
  <c r="AB668"/>
  <c r="AA668"/>
  <c r="Z668"/>
  <c r="T668"/>
  <c r="S668"/>
  <c r="R668"/>
  <c r="Q668"/>
  <c r="P668"/>
  <c r="O668"/>
  <c r="N668"/>
  <c r="M668"/>
  <c r="L668"/>
  <c r="K668"/>
  <c r="J668"/>
  <c r="I668"/>
  <c r="H668"/>
  <c r="G668"/>
  <c r="F668"/>
  <c r="E668"/>
  <c r="D668"/>
  <c r="C668"/>
  <c r="A668"/>
  <c r="BX667"/>
  <c r="BW667"/>
  <c r="BV667"/>
  <c r="BU667"/>
  <c r="BT667"/>
  <c r="BS667"/>
  <c r="BR667"/>
  <c r="BQ667"/>
  <c r="BP667"/>
  <c r="BO667"/>
  <c r="BN667"/>
  <c r="BM667"/>
  <c r="BL667"/>
  <c r="BK667"/>
  <c r="BJ667"/>
  <c r="BI667"/>
  <c r="BH667"/>
  <c r="BG667"/>
  <c r="BF667"/>
  <c r="BE667"/>
  <c r="BD667"/>
  <c r="AX667"/>
  <c r="AW667"/>
  <c r="AV667"/>
  <c r="AU667"/>
  <c r="AT667"/>
  <c r="AS667"/>
  <c r="AR667"/>
  <c r="AQ667"/>
  <c r="AP667"/>
  <c r="AO667"/>
  <c r="AI667"/>
  <c r="AH667"/>
  <c r="AG667"/>
  <c r="AF667"/>
  <c r="AE667"/>
  <c r="AD667"/>
  <c r="AC667"/>
  <c r="AB667"/>
  <c r="AA667"/>
  <c r="Z667"/>
  <c r="T667"/>
  <c r="S667"/>
  <c r="R667"/>
  <c r="Q667"/>
  <c r="P667"/>
  <c r="O667"/>
  <c r="N667"/>
  <c r="M667"/>
  <c r="L667"/>
  <c r="K667"/>
  <c r="J667"/>
  <c r="I667"/>
  <c r="H667"/>
  <c r="G667"/>
  <c r="F667"/>
  <c r="E667"/>
  <c r="D667"/>
  <c r="C667"/>
  <c r="A667"/>
  <c r="BX666"/>
  <c r="BW666"/>
  <c r="BV666"/>
  <c r="BU666"/>
  <c r="BT666"/>
  <c r="BS666"/>
  <c r="BR666"/>
  <c r="BQ666"/>
  <c r="BP666"/>
  <c r="BO666"/>
  <c r="BN666"/>
  <c r="BM666"/>
  <c r="BL666"/>
  <c r="BK666"/>
  <c r="BJ666"/>
  <c r="BI666"/>
  <c r="BH666"/>
  <c r="BG666"/>
  <c r="BF666"/>
  <c r="BE666"/>
  <c r="BD666"/>
  <c r="AX666"/>
  <c r="AW666"/>
  <c r="AV666"/>
  <c r="AU666"/>
  <c r="AT666"/>
  <c r="AS666"/>
  <c r="AR666"/>
  <c r="AQ666"/>
  <c r="AP666"/>
  <c r="AO666"/>
  <c r="AI666"/>
  <c r="AH666"/>
  <c r="AG666"/>
  <c r="AF666"/>
  <c r="AE666"/>
  <c r="AD666"/>
  <c r="AC666"/>
  <c r="AB666"/>
  <c r="AA666"/>
  <c r="Z666"/>
  <c r="T666"/>
  <c r="S666"/>
  <c r="R666"/>
  <c r="Q666"/>
  <c r="P666"/>
  <c r="O666"/>
  <c r="N666"/>
  <c r="M666"/>
  <c r="L666"/>
  <c r="K666"/>
  <c r="J666"/>
  <c r="I666"/>
  <c r="H666"/>
  <c r="G666"/>
  <c r="F666"/>
  <c r="E666"/>
  <c r="D666"/>
  <c r="C666"/>
  <c r="A666"/>
  <c r="BX665"/>
  <c r="BW665"/>
  <c r="BV665"/>
  <c r="BU665"/>
  <c r="BT665"/>
  <c r="BS665"/>
  <c r="BR665"/>
  <c r="BQ665"/>
  <c r="BP665"/>
  <c r="BO665"/>
  <c r="BN665"/>
  <c r="BM665"/>
  <c r="BL665"/>
  <c r="BK665"/>
  <c r="BJ665"/>
  <c r="BI665"/>
  <c r="BH665"/>
  <c r="BG665"/>
  <c r="BF665"/>
  <c r="BE665"/>
  <c r="BD665"/>
  <c r="AX665"/>
  <c r="AW665"/>
  <c r="AV665"/>
  <c r="AU665"/>
  <c r="AT665"/>
  <c r="AS665"/>
  <c r="AR665"/>
  <c r="AQ665"/>
  <c r="AP665"/>
  <c r="AO665"/>
  <c r="AI665"/>
  <c r="AH665"/>
  <c r="AG665"/>
  <c r="AF665"/>
  <c r="AE665"/>
  <c r="AD665"/>
  <c r="AC665"/>
  <c r="AB665"/>
  <c r="AA665"/>
  <c r="Z665"/>
  <c r="T665"/>
  <c r="S665"/>
  <c r="R665"/>
  <c r="Q665"/>
  <c r="P665"/>
  <c r="O665"/>
  <c r="N665"/>
  <c r="M665"/>
  <c r="L665"/>
  <c r="K665"/>
  <c r="J665"/>
  <c r="I665"/>
  <c r="H665"/>
  <c r="G665"/>
  <c r="F665"/>
  <c r="E665"/>
  <c r="D665"/>
  <c r="C665"/>
  <c r="A665"/>
  <c r="BX664"/>
  <c r="BW664"/>
  <c r="BV664"/>
  <c r="BU664"/>
  <c r="BT664"/>
  <c r="BS664"/>
  <c r="BR664"/>
  <c r="BQ664"/>
  <c r="BP664"/>
  <c r="BO664"/>
  <c r="BN664"/>
  <c r="BM664"/>
  <c r="BL664"/>
  <c r="BK664"/>
  <c r="BJ664"/>
  <c r="BI664"/>
  <c r="BH664"/>
  <c r="BG664"/>
  <c r="BF664"/>
  <c r="BE664"/>
  <c r="BD664"/>
  <c r="AX664"/>
  <c r="AW664"/>
  <c r="AV664"/>
  <c r="AU664"/>
  <c r="AT664"/>
  <c r="AS664"/>
  <c r="AR664"/>
  <c r="AQ664"/>
  <c r="AP664"/>
  <c r="AO664"/>
  <c r="AI664"/>
  <c r="AH664"/>
  <c r="AG664"/>
  <c r="AF664"/>
  <c r="AE664"/>
  <c r="AD664"/>
  <c r="AC664"/>
  <c r="AB664"/>
  <c r="AA664"/>
  <c r="Z664"/>
  <c r="T664"/>
  <c r="S664"/>
  <c r="R664"/>
  <c r="Q664"/>
  <c r="P664"/>
  <c r="O664"/>
  <c r="N664"/>
  <c r="M664"/>
  <c r="L664"/>
  <c r="K664"/>
  <c r="J664"/>
  <c r="I664"/>
  <c r="H664"/>
  <c r="G664"/>
  <c r="F664"/>
  <c r="E664"/>
  <c r="D664"/>
  <c r="C664"/>
  <c r="A664"/>
  <c r="BX663"/>
  <c r="BW663"/>
  <c r="BV663"/>
  <c r="BU663"/>
  <c r="BT663"/>
  <c r="BS663"/>
  <c r="BR663"/>
  <c r="BQ663"/>
  <c r="BP663"/>
  <c r="BO663"/>
  <c r="BN663"/>
  <c r="BM663"/>
  <c r="BL663"/>
  <c r="BK663"/>
  <c r="BJ663"/>
  <c r="BI663"/>
  <c r="BH663"/>
  <c r="BG663"/>
  <c r="BF663"/>
  <c r="BE663"/>
  <c r="BD663"/>
  <c r="AX663"/>
  <c r="AW663"/>
  <c r="AV663"/>
  <c r="AU663"/>
  <c r="AT663"/>
  <c r="AS663"/>
  <c r="AR663"/>
  <c r="AQ663"/>
  <c r="AP663"/>
  <c r="AO663"/>
  <c r="AI663"/>
  <c r="AH663"/>
  <c r="AG663"/>
  <c r="AF663"/>
  <c r="AE663"/>
  <c r="AD663"/>
  <c r="AC663"/>
  <c r="AB663"/>
  <c r="AA663"/>
  <c r="Z663"/>
  <c r="T663"/>
  <c r="S663"/>
  <c r="R663"/>
  <c r="Q663"/>
  <c r="P663"/>
  <c r="O663"/>
  <c r="N663"/>
  <c r="M663"/>
  <c r="L663"/>
  <c r="K663"/>
  <c r="J663"/>
  <c r="I663"/>
  <c r="H663"/>
  <c r="G663"/>
  <c r="F663"/>
  <c r="E663"/>
  <c r="D663"/>
  <c r="C663"/>
  <c r="A663"/>
  <c r="BX662"/>
  <c r="BW662"/>
  <c r="BV662"/>
  <c r="BU662"/>
  <c r="BT662"/>
  <c r="BS662"/>
  <c r="BR662"/>
  <c r="BQ662"/>
  <c r="BP662"/>
  <c r="BO662"/>
  <c r="BN662"/>
  <c r="BM662"/>
  <c r="BL662"/>
  <c r="BK662"/>
  <c r="BJ662"/>
  <c r="BI662"/>
  <c r="BH662"/>
  <c r="BG662"/>
  <c r="BF662"/>
  <c r="BE662"/>
  <c r="BD662"/>
  <c r="AX662"/>
  <c r="AW662"/>
  <c r="AV662"/>
  <c r="AU662"/>
  <c r="AT662"/>
  <c r="AS662"/>
  <c r="AR662"/>
  <c r="AQ662"/>
  <c r="AP662"/>
  <c r="AO662"/>
  <c r="AI662"/>
  <c r="AH662"/>
  <c r="AG662"/>
  <c r="AF662"/>
  <c r="AE662"/>
  <c r="AD662"/>
  <c r="AC662"/>
  <c r="AB662"/>
  <c r="AA662"/>
  <c r="Z662"/>
  <c r="T662"/>
  <c r="S662"/>
  <c r="R662"/>
  <c r="Q662"/>
  <c r="P662"/>
  <c r="O662"/>
  <c r="N662"/>
  <c r="M662"/>
  <c r="L662"/>
  <c r="K662"/>
  <c r="J662"/>
  <c r="I662"/>
  <c r="H662"/>
  <c r="G662"/>
  <c r="F662"/>
  <c r="E662"/>
  <c r="D662"/>
  <c r="C662"/>
  <c r="A662"/>
  <c r="BX661"/>
  <c r="BW661"/>
  <c r="BV661"/>
  <c r="BU661"/>
  <c r="BT661"/>
  <c r="BS661"/>
  <c r="BR661"/>
  <c r="BQ661"/>
  <c r="BP661"/>
  <c r="BO661"/>
  <c r="BN661"/>
  <c r="BM661"/>
  <c r="BL661"/>
  <c r="BK661"/>
  <c r="BJ661"/>
  <c r="BI661"/>
  <c r="BH661"/>
  <c r="BG661"/>
  <c r="BF661"/>
  <c r="BE661"/>
  <c r="BD661"/>
  <c r="AX661"/>
  <c r="AW661"/>
  <c r="AV661"/>
  <c r="AU661"/>
  <c r="AT661"/>
  <c r="AS661"/>
  <c r="AR661"/>
  <c r="AQ661"/>
  <c r="AP661"/>
  <c r="AO661"/>
  <c r="AI661"/>
  <c r="AH661"/>
  <c r="AG661"/>
  <c r="AF661"/>
  <c r="AE661"/>
  <c r="AD661"/>
  <c r="AC661"/>
  <c r="AB661"/>
  <c r="AA661"/>
  <c r="Z661"/>
  <c r="T661"/>
  <c r="S661"/>
  <c r="R661"/>
  <c r="Q661"/>
  <c r="P661"/>
  <c r="O661"/>
  <c r="N661"/>
  <c r="M661"/>
  <c r="L661"/>
  <c r="K661"/>
  <c r="J661"/>
  <c r="I661"/>
  <c r="H661"/>
  <c r="G661"/>
  <c r="F661"/>
  <c r="E661"/>
  <c r="D661"/>
  <c r="C661"/>
  <c r="A661"/>
  <c r="BX660"/>
  <c r="BW660"/>
  <c r="BV660"/>
  <c r="BU660"/>
  <c r="BT660"/>
  <c r="BS660"/>
  <c r="BR660"/>
  <c r="BQ660"/>
  <c r="BP660"/>
  <c r="BO660"/>
  <c r="BN660"/>
  <c r="BM660"/>
  <c r="BL660"/>
  <c r="BK660"/>
  <c r="BJ660"/>
  <c r="BI660"/>
  <c r="BH660"/>
  <c r="BG660"/>
  <c r="BF660"/>
  <c r="BE660"/>
  <c r="BD660"/>
  <c r="AX660"/>
  <c r="AW660"/>
  <c r="AV660"/>
  <c r="AU660"/>
  <c r="AT660"/>
  <c r="AS660"/>
  <c r="AR660"/>
  <c r="AQ660"/>
  <c r="AP660"/>
  <c r="AO660"/>
  <c r="AI660"/>
  <c r="AH660"/>
  <c r="AG660"/>
  <c r="AF660"/>
  <c r="AE660"/>
  <c r="AD660"/>
  <c r="AC660"/>
  <c r="AB660"/>
  <c r="AA660"/>
  <c r="Z660"/>
  <c r="T660"/>
  <c r="S660"/>
  <c r="R660"/>
  <c r="Q660"/>
  <c r="P660"/>
  <c r="O660"/>
  <c r="N660"/>
  <c r="M660"/>
  <c r="L660"/>
  <c r="K660"/>
  <c r="J660"/>
  <c r="I660"/>
  <c r="H660"/>
  <c r="G660"/>
  <c r="F660"/>
  <c r="E660"/>
  <c r="D660"/>
  <c r="C660"/>
  <c r="A660"/>
  <c r="BX659"/>
  <c r="BW659"/>
  <c r="BV659"/>
  <c r="BU659"/>
  <c r="BT659"/>
  <c r="BS659"/>
  <c r="BR659"/>
  <c r="BQ659"/>
  <c r="BP659"/>
  <c r="BO659"/>
  <c r="BN659"/>
  <c r="BM659"/>
  <c r="BL659"/>
  <c r="BK659"/>
  <c r="BJ659"/>
  <c r="BI659"/>
  <c r="BH659"/>
  <c r="BG659"/>
  <c r="BF659"/>
  <c r="BE659"/>
  <c r="BD659"/>
  <c r="AX659"/>
  <c r="AW659"/>
  <c r="AV659"/>
  <c r="AU659"/>
  <c r="AT659"/>
  <c r="AS659"/>
  <c r="AR659"/>
  <c r="AQ659"/>
  <c r="AP659"/>
  <c r="AO659"/>
  <c r="AI659"/>
  <c r="AH659"/>
  <c r="AG659"/>
  <c r="AF659"/>
  <c r="AE659"/>
  <c r="AD659"/>
  <c r="AC659"/>
  <c r="AB659"/>
  <c r="AA659"/>
  <c r="Z659"/>
  <c r="T659"/>
  <c r="S659"/>
  <c r="R659"/>
  <c r="Q659"/>
  <c r="P659"/>
  <c r="O659"/>
  <c r="N659"/>
  <c r="M659"/>
  <c r="L659"/>
  <c r="K659"/>
  <c r="J659"/>
  <c r="I659"/>
  <c r="H659"/>
  <c r="G659"/>
  <c r="F659"/>
  <c r="E659"/>
  <c r="D659"/>
  <c r="C659"/>
  <c r="A659"/>
  <c r="BX658"/>
  <c r="BW658"/>
  <c r="BV658"/>
  <c r="BU658"/>
  <c r="BT658"/>
  <c r="BS658"/>
  <c r="BR658"/>
  <c r="BQ658"/>
  <c r="BP658"/>
  <c r="BO658"/>
  <c r="BN658"/>
  <c r="BM658"/>
  <c r="BL658"/>
  <c r="BK658"/>
  <c r="BJ658"/>
  <c r="BI658"/>
  <c r="BH658"/>
  <c r="BG658"/>
  <c r="BF658"/>
  <c r="BE658"/>
  <c r="BD658"/>
  <c r="AX658"/>
  <c r="AW658"/>
  <c r="AV658"/>
  <c r="AU658"/>
  <c r="AT658"/>
  <c r="AS658"/>
  <c r="AR658"/>
  <c r="AQ658"/>
  <c r="AP658"/>
  <c r="AO658"/>
  <c r="AI658"/>
  <c r="AH658"/>
  <c r="AG658"/>
  <c r="AF658"/>
  <c r="AE658"/>
  <c r="AD658"/>
  <c r="AC658"/>
  <c r="AB658"/>
  <c r="AA658"/>
  <c r="Z658"/>
  <c r="T658"/>
  <c r="S658"/>
  <c r="R658"/>
  <c r="Q658"/>
  <c r="P658"/>
  <c r="O658"/>
  <c r="N658"/>
  <c r="M658"/>
  <c r="L658"/>
  <c r="K658"/>
  <c r="J658"/>
  <c r="I658"/>
  <c r="H658"/>
  <c r="G658"/>
  <c r="F658"/>
  <c r="E658"/>
  <c r="D658"/>
  <c r="C658"/>
  <c r="A658"/>
  <c r="BX657"/>
  <c r="BW657"/>
  <c r="BV657"/>
  <c r="BU657"/>
  <c r="BT657"/>
  <c r="BS657"/>
  <c r="BR657"/>
  <c r="BQ657"/>
  <c r="BP657"/>
  <c r="BO657"/>
  <c r="BN657"/>
  <c r="BM657"/>
  <c r="BL657"/>
  <c r="BK657"/>
  <c r="BJ657"/>
  <c r="BI657"/>
  <c r="BH657"/>
  <c r="BG657"/>
  <c r="BF657"/>
  <c r="BE657"/>
  <c r="BD657"/>
  <c r="AX657"/>
  <c r="AW657"/>
  <c r="AV657"/>
  <c r="AU657"/>
  <c r="AT657"/>
  <c r="AS657"/>
  <c r="AR657"/>
  <c r="AQ657"/>
  <c r="AP657"/>
  <c r="AO657"/>
  <c r="AI657"/>
  <c r="AH657"/>
  <c r="AG657"/>
  <c r="AF657"/>
  <c r="AE657"/>
  <c r="AD657"/>
  <c r="AC657"/>
  <c r="AB657"/>
  <c r="AA657"/>
  <c r="Z657"/>
  <c r="T657"/>
  <c r="S657"/>
  <c r="R657"/>
  <c r="Q657"/>
  <c r="P657"/>
  <c r="O657"/>
  <c r="N657"/>
  <c r="M657"/>
  <c r="L657"/>
  <c r="K657"/>
  <c r="J657"/>
  <c r="I657"/>
  <c r="H657"/>
  <c r="G657"/>
  <c r="F657"/>
  <c r="E657"/>
  <c r="D657"/>
  <c r="C657"/>
  <c r="A657"/>
  <c r="BX656"/>
  <c r="BW656"/>
  <c r="BV656"/>
  <c r="BU656"/>
  <c r="BT656"/>
  <c r="BS656"/>
  <c r="BR656"/>
  <c r="BQ656"/>
  <c r="BP656"/>
  <c r="BO656"/>
  <c r="BN656"/>
  <c r="BM656"/>
  <c r="BL656"/>
  <c r="BK656"/>
  <c r="BJ656"/>
  <c r="BI656"/>
  <c r="BH656"/>
  <c r="BG656"/>
  <c r="BF656"/>
  <c r="BE656"/>
  <c r="BD656"/>
  <c r="AX656"/>
  <c r="AW656"/>
  <c r="AV656"/>
  <c r="AU656"/>
  <c r="AT656"/>
  <c r="AS656"/>
  <c r="AR656"/>
  <c r="AQ656"/>
  <c r="AP656"/>
  <c r="AO656"/>
  <c r="AI656"/>
  <c r="AH656"/>
  <c r="AG656"/>
  <c r="AF656"/>
  <c r="AE656"/>
  <c r="AD656"/>
  <c r="AC656"/>
  <c r="AB656"/>
  <c r="AA656"/>
  <c r="Z656"/>
  <c r="T656"/>
  <c r="S656"/>
  <c r="R656"/>
  <c r="Q656"/>
  <c r="P656"/>
  <c r="O656"/>
  <c r="N656"/>
  <c r="M656"/>
  <c r="L656"/>
  <c r="K656"/>
  <c r="J656"/>
  <c r="I656"/>
  <c r="H656"/>
  <c r="G656"/>
  <c r="F656"/>
  <c r="E656"/>
  <c r="D656"/>
  <c r="C656"/>
  <c r="A656"/>
  <c r="BX655"/>
  <c r="BW655"/>
  <c r="BV655"/>
  <c r="BU655"/>
  <c r="BT655"/>
  <c r="BS655"/>
  <c r="BR655"/>
  <c r="BQ655"/>
  <c r="BP655"/>
  <c r="BO655"/>
  <c r="BN655"/>
  <c r="BM655"/>
  <c r="BL655"/>
  <c r="BK655"/>
  <c r="BJ655"/>
  <c r="BI655"/>
  <c r="BH655"/>
  <c r="BG655"/>
  <c r="BF655"/>
  <c r="BE655"/>
  <c r="BD655"/>
  <c r="AX655"/>
  <c r="AW655"/>
  <c r="AV655"/>
  <c r="AU655"/>
  <c r="AT655"/>
  <c r="AS655"/>
  <c r="AR655"/>
  <c r="AQ655"/>
  <c r="AP655"/>
  <c r="AO655"/>
  <c r="AI655"/>
  <c r="AH655"/>
  <c r="AG655"/>
  <c r="AF655"/>
  <c r="AE655"/>
  <c r="AD655"/>
  <c r="AC655"/>
  <c r="AB655"/>
  <c r="AA655"/>
  <c r="Z655"/>
  <c r="T655"/>
  <c r="S655"/>
  <c r="R655"/>
  <c r="Q655"/>
  <c r="P655"/>
  <c r="O655"/>
  <c r="N655"/>
  <c r="M655"/>
  <c r="L655"/>
  <c r="K655"/>
  <c r="J655"/>
  <c r="I655"/>
  <c r="H655"/>
  <c r="G655"/>
  <c r="F655"/>
  <c r="E655"/>
  <c r="D655"/>
  <c r="C655"/>
  <c r="A655"/>
  <c r="BX654"/>
  <c r="BW654"/>
  <c r="BV654"/>
  <c r="BU654"/>
  <c r="BT654"/>
  <c r="BS654"/>
  <c r="BR654"/>
  <c r="BQ654"/>
  <c r="BP654"/>
  <c r="BO654"/>
  <c r="BN654"/>
  <c r="BM654"/>
  <c r="BL654"/>
  <c r="BK654"/>
  <c r="BJ654"/>
  <c r="BI654"/>
  <c r="BH654"/>
  <c r="BG654"/>
  <c r="BF654"/>
  <c r="BE654"/>
  <c r="BD654"/>
  <c r="AX654"/>
  <c r="AW654"/>
  <c r="AV654"/>
  <c r="AU654"/>
  <c r="AT654"/>
  <c r="AS654"/>
  <c r="AR654"/>
  <c r="AQ654"/>
  <c r="AP654"/>
  <c r="AO654"/>
  <c r="AI654"/>
  <c r="AH654"/>
  <c r="AG654"/>
  <c r="AF654"/>
  <c r="AE654"/>
  <c r="AD654"/>
  <c r="AC654"/>
  <c r="AB654"/>
  <c r="AA654"/>
  <c r="Z654"/>
  <c r="T654"/>
  <c r="S654"/>
  <c r="R654"/>
  <c r="Q654"/>
  <c r="P654"/>
  <c r="O654"/>
  <c r="N654"/>
  <c r="M654"/>
  <c r="L654"/>
  <c r="K654"/>
  <c r="J654"/>
  <c r="I654"/>
  <c r="H654"/>
  <c r="G654"/>
  <c r="F654"/>
  <c r="E654"/>
  <c r="D654"/>
  <c r="C654"/>
  <c r="A654"/>
  <c r="BX653"/>
  <c r="BW653"/>
  <c r="BV653"/>
  <c r="BU653"/>
  <c r="BT653"/>
  <c r="BS653"/>
  <c r="BR653"/>
  <c r="BQ653"/>
  <c r="BP653"/>
  <c r="BO653"/>
  <c r="BN653"/>
  <c r="BM653"/>
  <c r="BL653"/>
  <c r="BK653"/>
  <c r="BJ653"/>
  <c r="BI653"/>
  <c r="BH653"/>
  <c r="BG653"/>
  <c r="BF653"/>
  <c r="BE653"/>
  <c r="BD653"/>
  <c r="AX653"/>
  <c r="AW653"/>
  <c r="AV653"/>
  <c r="AU653"/>
  <c r="AT653"/>
  <c r="AS653"/>
  <c r="AR653"/>
  <c r="AQ653"/>
  <c r="AP653"/>
  <c r="AO653"/>
  <c r="AI653"/>
  <c r="AH653"/>
  <c r="AG653"/>
  <c r="AF653"/>
  <c r="AE653"/>
  <c r="AD653"/>
  <c r="AC653"/>
  <c r="AB653"/>
  <c r="AA653"/>
  <c r="Z653"/>
  <c r="T653"/>
  <c r="S653"/>
  <c r="R653"/>
  <c r="Q653"/>
  <c r="P653"/>
  <c r="O653"/>
  <c r="N653"/>
  <c r="M653"/>
  <c r="L653"/>
  <c r="K653"/>
  <c r="J653"/>
  <c r="I653"/>
  <c r="H653"/>
  <c r="G653"/>
  <c r="F653"/>
  <c r="E653"/>
  <c r="D653"/>
  <c r="C653"/>
  <c r="A653"/>
  <c r="BX652"/>
  <c r="BW652"/>
  <c r="BV652"/>
  <c r="BU652"/>
  <c r="BT652"/>
  <c r="BS652"/>
  <c r="BR652"/>
  <c r="BQ652"/>
  <c r="BP652"/>
  <c r="BO652"/>
  <c r="BN652"/>
  <c r="BM652"/>
  <c r="BL652"/>
  <c r="BK652"/>
  <c r="BJ652"/>
  <c r="BI652"/>
  <c r="BH652"/>
  <c r="BG652"/>
  <c r="BF652"/>
  <c r="BE652"/>
  <c r="BD652"/>
  <c r="AX652"/>
  <c r="AW652"/>
  <c r="AV652"/>
  <c r="AU652"/>
  <c r="AT652"/>
  <c r="AS652"/>
  <c r="AR652"/>
  <c r="AQ652"/>
  <c r="AP652"/>
  <c r="AO652"/>
  <c r="AI652"/>
  <c r="AH652"/>
  <c r="AG652"/>
  <c r="AF652"/>
  <c r="AE652"/>
  <c r="AD652"/>
  <c r="AC652"/>
  <c r="AB652"/>
  <c r="AA652"/>
  <c r="Z652"/>
  <c r="T652"/>
  <c r="S652"/>
  <c r="R652"/>
  <c r="Q652"/>
  <c r="P652"/>
  <c r="O652"/>
  <c r="N652"/>
  <c r="M652"/>
  <c r="L652"/>
  <c r="K652"/>
  <c r="J652"/>
  <c r="I652"/>
  <c r="H652"/>
  <c r="G652"/>
  <c r="F652"/>
  <c r="E652"/>
  <c r="D652"/>
  <c r="C652"/>
  <c r="A652"/>
  <c r="BX651"/>
  <c r="BW651"/>
  <c r="BV651"/>
  <c r="BU651"/>
  <c r="BT651"/>
  <c r="BS651"/>
  <c r="BR651"/>
  <c r="BQ651"/>
  <c r="BP651"/>
  <c r="BO651"/>
  <c r="BN651"/>
  <c r="BM651"/>
  <c r="BL651"/>
  <c r="BK651"/>
  <c r="BJ651"/>
  <c r="BI651"/>
  <c r="BH651"/>
  <c r="BG651"/>
  <c r="BF651"/>
  <c r="BE651"/>
  <c r="BD651"/>
  <c r="AX651"/>
  <c r="AW651"/>
  <c r="AV651"/>
  <c r="AU651"/>
  <c r="AT651"/>
  <c r="AS651"/>
  <c r="AR651"/>
  <c r="AQ651"/>
  <c r="AP651"/>
  <c r="AO651"/>
  <c r="AI651"/>
  <c r="AH651"/>
  <c r="AG651"/>
  <c r="AF651"/>
  <c r="AE651"/>
  <c r="AD651"/>
  <c r="AC651"/>
  <c r="AB651"/>
  <c r="AA651"/>
  <c r="Z651"/>
  <c r="T651"/>
  <c r="S651"/>
  <c r="R651"/>
  <c r="Q651"/>
  <c r="P651"/>
  <c r="O651"/>
  <c r="N651"/>
  <c r="M651"/>
  <c r="L651"/>
  <c r="K651"/>
  <c r="J651"/>
  <c r="I651"/>
  <c r="H651"/>
  <c r="G651"/>
  <c r="F651"/>
  <c r="E651"/>
  <c r="D651"/>
  <c r="C651"/>
  <c r="A651"/>
  <c r="BX650"/>
  <c r="BW650"/>
  <c r="BV650"/>
  <c r="BU650"/>
  <c r="BT650"/>
  <c r="BS650"/>
  <c r="BR650"/>
  <c r="BQ650"/>
  <c r="BP650"/>
  <c r="BO650"/>
  <c r="BN650"/>
  <c r="BM650"/>
  <c r="BL650"/>
  <c r="BK650"/>
  <c r="BJ650"/>
  <c r="BI650"/>
  <c r="BH650"/>
  <c r="BG650"/>
  <c r="BF650"/>
  <c r="BE650"/>
  <c r="BD650"/>
  <c r="AX650"/>
  <c r="AW650"/>
  <c r="AV650"/>
  <c r="AU650"/>
  <c r="AT650"/>
  <c r="AS650"/>
  <c r="AR650"/>
  <c r="AQ650"/>
  <c r="AP650"/>
  <c r="AO650"/>
  <c r="AI650"/>
  <c r="AH650"/>
  <c r="AG650"/>
  <c r="AF650"/>
  <c r="AE650"/>
  <c r="AD650"/>
  <c r="AC650"/>
  <c r="AB650"/>
  <c r="AA650"/>
  <c r="Z650"/>
  <c r="T650"/>
  <c r="S650"/>
  <c r="R650"/>
  <c r="Q650"/>
  <c r="P650"/>
  <c r="O650"/>
  <c r="N650"/>
  <c r="M650"/>
  <c r="L650"/>
  <c r="K650"/>
  <c r="J650"/>
  <c r="I650"/>
  <c r="H650"/>
  <c r="G650"/>
  <c r="F650"/>
  <c r="E650"/>
  <c r="D650"/>
  <c r="C650"/>
  <c r="A650"/>
  <c r="BX649"/>
  <c r="BW649"/>
  <c r="BV649"/>
  <c r="BU649"/>
  <c r="BT649"/>
  <c r="BS649"/>
  <c r="BR649"/>
  <c r="BQ649"/>
  <c r="BP649"/>
  <c r="BO649"/>
  <c r="BN649"/>
  <c r="BM649"/>
  <c r="BL649"/>
  <c r="BK649"/>
  <c r="BJ649"/>
  <c r="BI649"/>
  <c r="BH649"/>
  <c r="BG649"/>
  <c r="BF649"/>
  <c r="BE649"/>
  <c r="BD649"/>
  <c r="AX649"/>
  <c r="AW649"/>
  <c r="AV649"/>
  <c r="AU649"/>
  <c r="AT649"/>
  <c r="AS649"/>
  <c r="AR649"/>
  <c r="AQ649"/>
  <c r="AP649"/>
  <c r="AO649"/>
  <c r="AI649"/>
  <c r="AH649"/>
  <c r="AG649"/>
  <c r="AF649"/>
  <c r="AE649"/>
  <c r="AD649"/>
  <c r="AC649"/>
  <c r="AB649"/>
  <c r="AA649"/>
  <c r="Z649"/>
  <c r="T649"/>
  <c r="S649"/>
  <c r="R649"/>
  <c r="Q649"/>
  <c r="P649"/>
  <c r="O649"/>
  <c r="N649"/>
  <c r="M649"/>
  <c r="L649"/>
  <c r="K649"/>
  <c r="J649"/>
  <c r="I649"/>
  <c r="H649"/>
  <c r="G649"/>
  <c r="F649"/>
  <c r="E649"/>
  <c r="D649"/>
  <c r="C649"/>
  <c r="A649"/>
  <c r="BX648"/>
  <c r="BW648"/>
  <c r="BV648"/>
  <c r="BU648"/>
  <c r="BT648"/>
  <c r="BS648"/>
  <c r="BR648"/>
  <c r="BQ648"/>
  <c r="BP648"/>
  <c r="BO648"/>
  <c r="BN648"/>
  <c r="BM648"/>
  <c r="BL648"/>
  <c r="BK648"/>
  <c r="BJ648"/>
  <c r="BI648"/>
  <c r="BH648"/>
  <c r="BG648"/>
  <c r="BF648"/>
  <c r="BE648"/>
  <c r="BD648"/>
  <c r="AX648"/>
  <c r="AW648"/>
  <c r="AV648"/>
  <c r="AU648"/>
  <c r="AT648"/>
  <c r="AS648"/>
  <c r="AR648"/>
  <c r="AQ648"/>
  <c r="AP648"/>
  <c r="AO648"/>
  <c r="AI648"/>
  <c r="AH648"/>
  <c r="AG648"/>
  <c r="AF648"/>
  <c r="AE648"/>
  <c r="AD648"/>
  <c r="AC648"/>
  <c r="AB648"/>
  <c r="AA648"/>
  <c r="Z648"/>
  <c r="T648"/>
  <c r="S648"/>
  <c r="R648"/>
  <c r="Q648"/>
  <c r="P648"/>
  <c r="O648"/>
  <c r="N648"/>
  <c r="M648"/>
  <c r="L648"/>
  <c r="K648"/>
  <c r="J648"/>
  <c r="I648"/>
  <c r="H648"/>
  <c r="G648"/>
  <c r="F648"/>
  <c r="E648"/>
  <c r="D648"/>
  <c r="C648"/>
  <c r="A648"/>
  <c r="BX647"/>
  <c r="BW647"/>
  <c r="BV647"/>
  <c r="BU647"/>
  <c r="BT647"/>
  <c r="BS647"/>
  <c r="BR647"/>
  <c r="BQ647"/>
  <c r="BP647"/>
  <c r="BO647"/>
  <c r="BN647"/>
  <c r="BM647"/>
  <c r="BL647"/>
  <c r="BK647"/>
  <c r="BJ647"/>
  <c r="BI647"/>
  <c r="BH647"/>
  <c r="BG647"/>
  <c r="BF647"/>
  <c r="BE647"/>
  <c r="BD647"/>
  <c r="AX647"/>
  <c r="AW647"/>
  <c r="AV647"/>
  <c r="AU647"/>
  <c r="AT647"/>
  <c r="AS647"/>
  <c r="AR647"/>
  <c r="AQ647"/>
  <c r="AP647"/>
  <c r="AO647"/>
  <c r="AI647"/>
  <c r="AH647"/>
  <c r="AG647"/>
  <c r="AF647"/>
  <c r="AE647"/>
  <c r="AD647"/>
  <c r="AC647"/>
  <c r="AB647"/>
  <c r="AA647"/>
  <c r="Z647"/>
  <c r="T647"/>
  <c r="S647"/>
  <c r="R647"/>
  <c r="Q647"/>
  <c r="P647"/>
  <c r="O647"/>
  <c r="N647"/>
  <c r="M647"/>
  <c r="L647"/>
  <c r="K647"/>
  <c r="J647"/>
  <c r="I647"/>
  <c r="H647"/>
  <c r="G647"/>
  <c r="F647"/>
  <c r="E647"/>
  <c r="D647"/>
  <c r="C647"/>
  <c r="A647"/>
  <c r="BX646"/>
  <c r="BW646"/>
  <c r="BV646"/>
  <c r="BU646"/>
  <c r="BT646"/>
  <c r="BS646"/>
  <c r="BR646"/>
  <c r="BQ646"/>
  <c r="BP646"/>
  <c r="BO646"/>
  <c r="BN646"/>
  <c r="BM646"/>
  <c r="BL646"/>
  <c r="BK646"/>
  <c r="BJ646"/>
  <c r="BI646"/>
  <c r="BH646"/>
  <c r="BG646"/>
  <c r="BF646"/>
  <c r="BE646"/>
  <c r="BD646"/>
  <c r="AX646"/>
  <c r="AW646"/>
  <c r="AV646"/>
  <c r="AU646"/>
  <c r="AT646"/>
  <c r="AS646"/>
  <c r="AR646"/>
  <c r="AQ646"/>
  <c r="AP646"/>
  <c r="AO646"/>
  <c r="AI646"/>
  <c r="AH646"/>
  <c r="AG646"/>
  <c r="AF646"/>
  <c r="AE646"/>
  <c r="AD646"/>
  <c r="AC646"/>
  <c r="AB646"/>
  <c r="AA646"/>
  <c r="Z646"/>
  <c r="T646"/>
  <c r="S646"/>
  <c r="R646"/>
  <c r="Q646"/>
  <c r="P646"/>
  <c r="O646"/>
  <c r="N646"/>
  <c r="M646"/>
  <c r="L646"/>
  <c r="K646"/>
  <c r="J646"/>
  <c r="I646"/>
  <c r="H646"/>
  <c r="G646"/>
  <c r="F646"/>
  <c r="E646"/>
  <c r="D646"/>
  <c r="C646"/>
  <c r="A646"/>
  <c r="BX645"/>
  <c r="BW645"/>
  <c r="BV645"/>
  <c r="BU645"/>
  <c r="BT645"/>
  <c r="BS645"/>
  <c r="BR645"/>
  <c r="BQ645"/>
  <c r="BP645"/>
  <c r="BO645"/>
  <c r="BN645"/>
  <c r="BM645"/>
  <c r="BL645"/>
  <c r="BK645"/>
  <c r="BJ645"/>
  <c r="BI645"/>
  <c r="BH645"/>
  <c r="BG645"/>
  <c r="BF645"/>
  <c r="BE645"/>
  <c r="BD645"/>
  <c r="AX645"/>
  <c r="AW645"/>
  <c r="AV645"/>
  <c r="AU645"/>
  <c r="AT645"/>
  <c r="AS645"/>
  <c r="AR645"/>
  <c r="AQ645"/>
  <c r="AP645"/>
  <c r="AO645"/>
  <c r="AI645"/>
  <c r="AH645"/>
  <c r="AG645"/>
  <c r="AF645"/>
  <c r="AE645"/>
  <c r="AD645"/>
  <c r="AC645"/>
  <c r="AB645"/>
  <c r="AA645"/>
  <c r="Z645"/>
  <c r="T645"/>
  <c r="S645"/>
  <c r="R645"/>
  <c r="Q645"/>
  <c r="P645"/>
  <c r="O645"/>
  <c r="N645"/>
  <c r="M645"/>
  <c r="L645"/>
  <c r="K645"/>
  <c r="J645"/>
  <c r="I645"/>
  <c r="H645"/>
  <c r="G645"/>
  <c r="F645"/>
  <c r="E645"/>
  <c r="D645"/>
  <c r="C645"/>
  <c r="A645"/>
  <c r="BX644"/>
  <c r="BW644"/>
  <c r="BV644"/>
  <c r="BU644"/>
  <c r="BT644"/>
  <c r="BS644"/>
  <c r="BR644"/>
  <c r="BQ644"/>
  <c r="BP644"/>
  <c r="BO644"/>
  <c r="BN644"/>
  <c r="BM644"/>
  <c r="BL644"/>
  <c r="BK644"/>
  <c r="BJ644"/>
  <c r="BI644"/>
  <c r="BH644"/>
  <c r="BG644"/>
  <c r="BF644"/>
  <c r="BE644"/>
  <c r="BD644"/>
  <c r="AX644"/>
  <c r="AW644"/>
  <c r="AV644"/>
  <c r="AU644"/>
  <c r="AT644"/>
  <c r="AS644"/>
  <c r="AR644"/>
  <c r="AQ644"/>
  <c r="AP644"/>
  <c r="AO644"/>
  <c r="AI644"/>
  <c r="AH644"/>
  <c r="AG644"/>
  <c r="AF644"/>
  <c r="AE644"/>
  <c r="AD644"/>
  <c r="AC644"/>
  <c r="AB644"/>
  <c r="AA644"/>
  <c r="Z644"/>
  <c r="T644"/>
  <c r="S644"/>
  <c r="R644"/>
  <c r="Q644"/>
  <c r="P644"/>
  <c r="O644"/>
  <c r="N644"/>
  <c r="M644"/>
  <c r="L644"/>
  <c r="K644"/>
  <c r="J644"/>
  <c r="I644"/>
  <c r="H644"/>
  <c r="G644"/>
  <c r="F644"/>
  <c r="E644"/>
  <c r="D644"/>
  <c r="C644"/>
  <c r="A644"/>
  <c r="BX643"/>
  <c r="BW643"/>
  <c r="BV643"/>
  <c r="BU643"/>
  <c r="BT643"/>
  <c r="BS643"/>
  <c r="BR643"/>
  <c r="BQ643"/>
  <c r="BP643"/>
  <c r="BO643"/>
  <c r="BN643"/>
  <c r="BM643"/>
  <c r="BL643"/>
  <c r="BK643"/>
  <c r="BJ643"/>
  <c r="BI643"/>
  <c r="BH643"/>
  <c r="BG643"/>
  <c r="BF643"/>
  <c r="BE643"/>
  <c r="BD643"/>
  <c r="AX643"/>
  <c r="AW643"/>
  <c r="AV643"/>
  <c r="AU643"/>
  <c r="AT643"/>
  <c r="AS643"/>
  <c r="AR643"/>
  <c r="AQ643"/>
  <c r="AP643"/>
  <c r="AO643"/>
  <c r="AI643"/>
  <c r="AH643"/>
  <c r="AG643"/>
  <c r="AF643"/>
  <c r="AE643"/>
  <c r="AD643"/>
  <c r="AC643"/>
  <c r="AB643"/>
  <c r="AA643"/>
  <c r="Z643"/>
  <c r="T643"/>
  <c r="S643"/>
  <c r="R643"/>
  <c r="Q643"/>
  <c r="P643"/>
  <c r="O643"/>
  <c r="N643"/>
  <c r="M643"/>
  <c r="L643"/>
  <c r="K643"/>
  <c r="J643"/>
  <c r="I643"/>
  <c r="H643"/>
  <c r="G643"/>
  <c r="F643"/>
  <c r="E643"/>
  <c r="D643"/>
  <c r="C643"/>
  <c r="A643"/>
  <c r="BX642"/>
  <c r="BW642"/>
  <c r="BV642"/>
  <c r="BU642"/>
  <c r="BT642"/>
  <c r="BS642"/>
  <c r="BR642"/>
  <c r="BQ642"/>
  <c r="BP642"/>
  <c r="BO642"/>
  <c r="BN642"/>
  <c r="BM642"/>
  <c r="BL642"/>
  <c r="BK642"/>
  <c r="BJ642"/>
  <c r="BI642"/>
  <c r="BH642"/>
  <c r="BG642"/>
  <c r="BF642"/>
  <c r="BE642"/>
  <c r="BD642"/>
  <c r="AX642"/>
  <c r="AW642"/>
  <c r="AV642"/>
  <c r="AU642"/>
  <c r="AT642"/>
  <c r="AS642"/>
  <c r="AR642"/>
  <c r="AQ642"/>
  <c r="AP642"/>
  <c r="AO642"/>
  <c r="AI642"/>
  <c r="AH642"/>
  <c r="AG642"/>
  <c r="AF642"/>
  <c r="AE642"/>
  <c r="AD642"/>
  <c r="AC642"/>
  <c r="AB642"/>
  <c r="AA642"/>
  <c r="Z642"/>
  <c r="T642"/>
  <c r="S642"/>
  <c r="R642"/>
  <c r="Q642"/>
  <c r="P642"/>
  <c r="O642"/>
  <c r="N642"/>
  <c r="M642"/>
  <c r="L642"/>
  <c r="K642"/>
  <c r="J642"/>
  <c r="I642"/>
  <c r="H642"/>
  <c r="G642"/>
  <c r="F642"/>
  <c r="E642"/>
  <c r="D642"/>
  <c r="C642"/>
  <c r="A642"/>
  <c r="BX641"/>
  <c r="BW641"/>
  <c r="BV641"/>
  <c r="BU641"/>
  <c r="BT641"/>
  <c r="BS641"/>
  <c r="BR641"/>
  <c r="BQ641"/>
  <c r="BP641"/>
  <c r="BO641"/>
  <c r="BN641"/>
  <c r="BM641"/>
  <c r="BL641"/>
  <c r="BK641"/>
  <c r="BJ641"/>
  <c r="BI641"/>
  <c r="BH641"/>
  <c r="BG641"/>
  <c r="BF641"/>
  <c r="BE641"/>
  <c r="BD641"/>
  <c r="AX641"/>
  <c r="AW641"/>
  <c r="AV641"/>
  <c r="AU641"/>
  <c r="AT641"/>
  <c r="AS641"/>
  <c r="AR641"/>
  <c r="AQ641"/>
  <c r="AP641"/>
  <c r="AO641"/>
  <c r="AI641"/>
  <c r="AH641"/>
  <c r="AG641"/>
  <c r="AF641"/>
  <c r="AE641"/>
  <c r="AD641"/>
  <c r="AC641"/>
  <c r="AB641"/>
  <c r="AA641"/>
  <c r="Z641"/>
  <c r="T641"/>
  <c r="S641"/>
  <c r="R641"/>
  <c r="Q641"/>
  <c r="P641"/>
  <c r="O641"/>
  <c r="N641"/>
  <c r="M641"/>
  <c r="L641"/>
  <c r="K641"/>
  <c r="J641"/>
  <c r="I641"/>
  <c r="H641"/>
  <c r="G641"/>
  <c r="F641"/>
  <c r="E641"/>
  <c r="D641"/>
  <c r="C641"/>
  <c r="A641"/>
  <c r="BX640"/>
  <c r="BW640"/>
  <c r="BV640"/>
  <c r="BU640"/>
  <c r="BT640"/>
  <c r="BS640"/>
  <c r="BR640"/>
  <c r="BQ640"/>
  <c r="BP640"/>
  <c r="BO640"/>
  <c r="BN640"/>
  <c r="BM640"/>
  <c r="BL640"/>
  <c r="BK640"/>
  <c r="BJ640"/>
  <c r="BI640"/>
  <c r="BH640"/>
  <c r="BG640"/>
  <c r="BF640"/>
  <c r="BE640"/>
  <c r="BD640"/>
  <c r="AX640"/>
  <c r="AW640"/>
  <c r="AV640"/>
  <c r="AU640"/>
  <c r="AT640"/>
  <c r="AS640"/>
  <c r="AR640"/>
  <c r="AQ640"/>
  <c r="AP640"/>
  <c r="AO640"/>
  <c r="AI640"/>
  <c r="AH640"/>
  <c r="AG640"/>
  <c r="AF640"/>
  <c r="AE640"/>
  <c r="AD640"/>
  <c r="AC640"/>
  <c r="AB640"/>
  <c r="AA640"/>
  <c r="Z640"/>
  <c r="T640"/>
  <c r="S640"/>
  <c r="R640"/>
  <c r="Q640"/>
  <c r="P640"/>
  <c r="O640"/>
  <c r="N640"/>
  <c r="M640"/>
  <c r="L640"/>
  <c r="K640"/>
  <c r="J640"/>
  <c r="I640"/>
  <c r="H640"/>
  <c r="G640"/>
  <c r="F640"/>
  <c r="E640"/>
  <c r="D640"/>
  <c r="C640"/>
  <c r="A640"/>
  <c r="BX639"/>
  <c r="BW639"/>
  <c r="BV639"/>
  <c r="BU639"/>
  <c r="BT639"/>
  <c r="BS639"/>
  <c r="BR639"/>
  <c r="BQ639"/>
  <c r="BP639"/>
  <c r="BO639"/>
  <c r="BN639"/>
  <c r="BM639"/>
  <c r="BL639"/>
  <c r="BK639"/>
  <c r="BJ639"/>
  <c r="BI639"/>
  <c r="BH639"/>
  <c r="BG639"/>
  <c r="BF639"/>
  <c r="BE639"/>
  <c r="BD639"/>
  <c r="AX639"/>
  <c r="AW639"/>
  <c r="AV639"/>
  <c r="AU639"/>
  <c r="AT639"/>
  <c r="AS639"/>
  <c r="AR639"/>
  <c r="AQ639"/>
  <c r="AP639"/>
  <c r="AO639"/>
  <c r="AI639"/>
  <c r="AH639"/>
  <c r="AG639"/>
  <c r="AF639"/>
  <c r="AE639"/>
  <c r="AD639"/>
  <c r="AC639"/>
  <c r="AB639"/>
  <c r="AA639"/>
  <c r="Z639"/>
  <c r="T639"/>
  <c r="S639"/>
  <c r="R639"/>
  <c r="Q639"/>
  <c r="P639"/>
  <c r="O639"/>
  <c r="N639"/>
  <c r="M639"/>
  <c r="L639"/>
  <c r="K639"/>
  <c r="J639"/>
  <c r="I639"/>
  <c r="H639"/>
  <c r="G639"/>
  <c r="F639"/>
  <c r="E639"/>
  <c r="D639"/>
  <c r="C639"/>
  <c r="BX638"/>
  <c r="BW638"/>
  <c r="BV638"/>
  <c r="BU638"/>
  <c r="BT638"/>
  <c r="BS638"/>
  <c r="BR638"/>
  <c r="BQ638"/>
  <c r="BP638"/>
  <c r="BO638"/>
  <c r="BN638"/>
  <c r="BM638"/>
  <c r="BL638"/>
  <c r="BK638"/>
  <c r="BJ638"/>
  <c r="BI638"/>
  <c r="BH638"/>
  <c r="BG638"/>
  <c r="BF638"/>
  <c r="BE638"/>
  <c r="BD638"/>
  <c r="AX638"/>
  <c r="AW638"/>
  <c r="AV638"/>
  <c r="AU638"/>
  <c r="AT638"/>
  <c r="AS638"/>
  <c r="AR638"/>
  <c r="AQ638"/>
  <c r="AP638"/>
  <c r="AO638"/>
  <c r="AI638"/>
  <c r="AH638"/>
  <c r="AG638"/>
  <c r="AF638"/>
  <c r="AE638"/>
  <c r="AD638"/>
  <c r="AC638"/>
  <c r="AB638"/>
  <c r="AA638"/>
  <c r="Z638"/>
  <c r="T638"/>
  <c r="S638"/>
  <c r="R638"/>
  <c r="Q638"/>
  <c r="P638"/>
  <c r="O638"/>
  <c r="N638"/>
  <c r="M638"/>
  <c r="L638"/>
  <c r="K638"/>
  <c r="J638"/>
  <c r="I638"/>
  <c r="H638"/>
  <c r="G638"/>
  <c r="F638"/>
  <c r="E638"/>
  <c r="D638"/>
  <c r="C638"/>
  <c r="BX637"/>
  <c r="BW637"/>
  <c r="BV637"/>
  <c r="BU637"/>
  <c r="BT637"/>
  <c r="BS637"/>
  <c r="BR637"/>
  <c r="BQ637"/>
  <c r="BP637"/>
  <c r="BO637"/>
  <c r="BN637"/>
  <c r="BM637"/>
  <c r="BL637"/>
  <c r="BK637"/>
  <c r="BJ637"/>
  <c r="BI637"/>
  <c r="BH637"/>
  <c r="BG637"/>
  <c r="BF637"/>
  <c r="BE637"/>
  <c r="BD637"/>
  <c r="AX637"/>
  <c r="AW637"/>
  <c r="AV637"/>
  <c r="AU637"/>
  <c r="AT637"/>
  <c r="AS637"/>
  <c r="AR637"/>
  <c r="AQ637"/>
  <c r="AP637"/>
  <c r="AO637"/>
  <c r="AI637"/>
  <c r="AH637"/>
  <c r="AG637"/>
  <c r="AF637"/>
  <c r="AE637"/>
  <c r="AD637"/>
  <c r="AC637"/>
  <c r="AB637"/>
  <c r="AA637"/>
  <c r="Z637"/>
  <c r="T637"/>
  <c r="S637"/>
  <c r="R637"/>
  <c r="Q637"/>
  <c r="P637"/>
  <c r="O637"/>
  <c r="N637"/>
  <c r="M637"/>
  <c r="L637"/>
  <c r="K637"/>
  <c r="J637"/>
  <c r="I637"/>
  <c r="H637"/>
  <c r="G637"/>
  <c r="F637"/>
  <c r="E637"/>
  <c r="D637"/>
  <c r="C637"/>
  <c r="BX636"/>
  <c r="BW636"/>
  <c r="BV636"/>
  <c r="BU636"/>
  <c r="BT636"/>
  <c r="BS636"/>
  <c r="BR636"/>
  <c r="BQ636"/>
  <c r="BP636"/>
  <c r="BO636"/>
  <c r="BN636"/>
  <c r="BM636"/>
  <c r="BL636"/>
  <c r="BK636"/>
  <c r="BJ636"/>
  <c r="BI636"/>
  <c r="BH636"/>
  <c r="BG636"/>
  <c r="BF636"/>
  <c r="BE636"/>
  <c r="BD636"/>
  <c r="AX636"/>
  <c r="AW636"/>
  <c r="AV636"/>
  <c r="AU636"/>
  <c r="AT636"/>
  <c r="AS636"/>
  <c r="AR636"/>
  <c r="AQ636"/>
  <c r="AP636"/>
  <c r="AO636"/>
  <c r="AI636"/>
  <c r="AH636"/>
  <c r="AG636"/>
  <c r="AF636"/>
  <c r="AE636"/>
  <c r="AD636"/>
  <c r="AC636"/>
  <c r="AB636"/>
  <c r="AA636"/>
  <c r="Z636"/>
  <c r="T636"/>
  <c r="S636"/>
  <c r="R636"/>
  <c r="Q636"/>
  <c r="P636"/>
  <c r="O636"/>
  <c r="N636"/>
  <c r="M636"/>
  <c r="L636"/>
  <c r="K636"/>
  <c r="J636"/>
  <c r="I636"/>
  <c r="H636"/>
  <c r="G636"/>
  <c r="F636"/>
  <c r="E636"/>
  <c r="D636"/>
  <c r="C636"/>
  <c r="BX635"/>
  <c r="BW635"/>
  <c r="BV635"/>
  <c r="BU635"/>
  <c r="BT635"/>
  <c r="BS635"/>
  <c r="BR635"/>
  <c r="BQ635"/>
  <c r="BP635"/>
  <c r="BO635"/>
  <c r="BN635"/>
  <c r="BM635"/>
  <c r="BL635"/>
  <c r="BK635"/>
  <c r="BJ635"/>
  <c r="BI635"/>
  <c r="BH635"/>
  <c r="BG635"/>
  <c r="BF635"/>
  <c r="BE635"/>
  <c r="BD635"/>
  <c r="AX635"/>
  <c r="AW635"/>
  <c r="AV635"/>
  <c r="AU635"/>
  <c r="AT635"/>
  <c r="AS635"/>
  <c r="AR635"/>
  <c r="AQ635"/>
  <c r="AP635"/>
  <c r="AO635"/>
  <c r="AI635"/>
  <c r="AH635"/>
  <c r="AG635"/>
  <c r="AF635"/>
  <c r="AE635"/>
  <c r="AD635"/>
  <c r="AC635"/>
  <c r="AB635"/>
  <c r="AA635"/>
  <c r="Z635"/>
  <c r="T635"/>
  <c r="S635"/>
  <c r="R635"/>
  <c r="Q635"/>
  <c r="P635"/>
  <c r="O635"/>
  <c r="N635"/>
  <c r="M635"/>
  <c r="L635"/>
  <c r="K635"/>
  <c r="J635"/>
  <c r="I635"/>
  <c r="H635"/>
  <c r="G635"/>
  <c r="F635"/>
  <c r="E635"/>
  <c r="D635"/>
  <c r="C635"/>
  <c r="BX634"/>
  <c r="BW634"/>
  <c r="BV634"/>
  <c r="BU634"/>
  <c r="BT634"/>
  <c r="BS634"/>
  <c r="BR634"/>
  <c r="BQ634"/>
  <c r="BP634"/>
  <c r="BO634"/>
  <c r="BN634"/>
  <c r="BM634"/>
  <c r="BL634"/>
  <c r="BK634"/>
  <c r="BJ634"/>
  <c r="BI634"/>
  <c r="BH634"/>
  <c r="BG634"/>
  <c r="BF634"/>
  <c r="BE634"/>
  <c r="BD634"/>
  <c r="AX634"/>
  <c r="AW634"/>
  <c r="AV634"/>
  <c r="AU634"/>
  <c r="AT634"/>
  <c r="AS634"/>
  <c r="AR634"/>
  <c r="AQ634"/>
  <c r="AP634"/>
  <c r="AO634"/>
  <c r="AI634"/>
  <c r="AH634"/>
  <c r="AG634"/>
  <c r="AF634"/>
  <c r="AE634"/>
  <c r="AD634"/>
  <c r="AC634"/>
  <c r="AB634"/>
  <c r="AA634"/>
  <c r="Z634"/>
  <c r="T634"/>
  <c r="S634"/>
  <c r="R634"/>
  <c r="Q634"/>
  <c r="P634"/>
  <c r="O634"/>
  <c r="N634"/>
  <c r="M634"/>
  <c r="L634"/>
  <c r="K634"/>
  <c r="J634"/>
  <c r="I634"/>
  <c r="H634"/>
  <c r="G634"/>
  <c r="F634"/>
  <c r="E634"/>
  <c r="D634"/>
  <c r="C634"/>
  <c r="BX633"/>
  <c r="BW633"/>
  <c r="BV633"/>
  <c r="BU633"/>
  <c r="BT633"/>
  <c r="BS633"/>
  <c r="BR633"/>
  <c r="BQ633"/>
  <c r="BP633"/>
  <c r="BO633"/>
  <c r="BN633"/>
  <c r="BM633"/>
  <c r="BL633"/>
  <c r="BK633"/>
  <c r="BJ633"/>
  <c r="BI633"/>
  <c r="BH633"/>
  <c r="BG633"/>
  <c r="BF633"/>
  <c r="BE633"/>
  <c r="BD633"/>
  <c r="AX633"/>
  <c r="AW633"/>
  <c r="AV633"/>
  <c r="AU633"/>
  <c r="AT633"/>
  <c r="AS633"/>
  <c r="AR633"/>
  <c r="AQ633"/>
  <c r="AP633"/>
  <c r="AO633"/>
  <c r="AI633"/>
  <c r="AH633"/>
  <c r="AG633"/>
  <c r="AF633"/>
  <c r="AE633"/>
  <c r="AD633"/>
  <c r="AC633"/>
  <c r="AB633"/>
  <c r="AA633"/>
  <c r="Z633"/>
  <c r="T633"/>
  <c r="S633"/>
  <c r="R633"/>
  <c r="Q633"/>
  <c r="P633"/>
  <c r="O633"/>
  <c r="N633"/>
  <c r="M633"/>
  <c r="L633"/>
  <c r="K633"/>
  <c r="J633"/>
  <c r="I633"/>
  <c r="H633"/>
  <c r="G633"/>
  <c r="F633"/>
  <c r="E633"/>
  <c r="D633"/>
  <c r="C633"/>
  <c r="BX632"/>
  <c r="BW632"/>
  <c r="BV632"/>
  <c r="BU632"/>
  <c r="BT632"/>
  <c r="BS632"/>
  <c r="BR632"/>
  <c r="BQ632"/>
  <c r="BP632"/>
  <c r="BO632"/>
  <c r="BN632"/>
  <c r="BM632"/>
  <c r="BL632"/>
  <c r="BK632"/>
  <c r="BJ632"/>
  <c r="BI632"/>
  <c r="BH632"/>
  <c r="BG632"/>
  <c r="BF632"/>
  <c r="BE632"/>
  <c r="BD632"/>
  <c r="AX632"/>
  <c r="AW632"/>
  <c r="AV632"/>
  <c r="AU632"/>
  <c r="AT632"/>
  <c r="AS632"/>
  <c r="AR632"/>
  <c r="AQ632"/>
  <c r="AP632"/>
  <c r="AO632"/>
  <c r="AI632"/>
  <c r="AH632"/>
  <c r="AG632"/>
  <c r="AF632"/>
  <c r="AE632"/>
  <c r="AD632"/>
  <c r="AC632"/>
  <c r="AB632"/>
  <c r="AA632"/>
  <c r="Z632"/>
  <c r="T632"/>
  <c r="S632"/>
  <c r="R632"/>
  <c r="Q632"/>
  <c r="P632"/>
  <c r="O632"/>
  <c r="N632"/>
  <c r="M632"/>
  <c r="L632"/>
  <c r="K632"/>
  <c r="J632"/>
  <c r="I632"/>
  <c r="H632"/>
  <c r="G632"/>
  <c r="F632"/>
  <c r="E632"/>
  <c r="D632"/>
  <c r="C632"/>
  <c r="BX631"/>
  <c r="BW631"/>
  <c r="BV631"/>
  <c r="BU631"/>
  <c r="BT631"/>
  <c r="BS631"/>
  <c r="BR631"/>
  <c r="BQ631"/>
  <c r="BP631"/>
  <c r="BO631"/>
  <c r="BN631"/>
  <c r="BM631"/>
  <c r="BL631"/>
  <c r="BK631"/>
  <c r="BJ631"/>
  <c r="BI631"/>
  <c r="BH631"/>
  <c r="BG631"/>
  <c r="BF631"/>
  <c r="BE631"/>
  <c r="BD631"/>
  <c r="AX631"/>
  <c r="AW631"/>
  <c r="AV631"/>
  <c r="AU631"/>
  <c r="AT631"/>
  <c r="AS631"/>
  <c r="AR631"/>
  <c r="AQ631"/>
  <c r="AP631"/>
  <c r="AO631"/>
  <c r="AI631"/>
  <c r="AH631"/>
  <c r="AG631"/>
  <c r="AF631"/>
  <c r="AE631"/>
  <c r="AD631"/>
  <c r="AC631"/>
  <c r="AB631"/>
  <c r="AA631"/>
  <c r="Z631"/>
  <c r="T631"/>
  <c r="S631"/>
  <c r="R631"/>
  <c r="Q631"/>
  <c r="P631"/>
  <c r="O631"/>
  <c r="N631"/>
  <c r="M631"/>
  <c r="L631"/>
  <c r="K631"/>
  <c r="J631"/>
  <c r="I631"/>
  <c r="H631"/>
  <c r="G631"/>
  <c r="F631"/>
  <c r="E631"/>
  <c r="D631"/>
  <c r="C631"/>
  <c r="BX630"/>
  <c r="BW630"/>
  <c r="BV630"/>
  <c r="BU630"/>
  <c r="BT630"/>
  <c r="BS630"/>
  <c r="BR630"/>
  <c r="BQ630"/>
  <c r="BP630"/>
  <c r="BO630"/>
  <c r="BN630"/>
  <c r="BM630"/>
  <c r="BL630"/>
  <c r="BK630"/>
  <c r="BJ630"/>
  <c r="BI630"/>
  <c r="BH630"/>
  <c r="BG630"/>
  <c r="BF630"/>
  <c r="BE630"/>
  <c r="BD630"/>
  <c r="AX630"/>
  <c r="AW630"/>
  <c r="AV630"/>
  <c r="AU630"/>
  <c r="AT630"/>
  <c r="AS630"/>
  <c r="AR630"/>
  <c r="AQ630"/>
  <c r="AP630"/>
  <c r="AO630"/>
  <c r="AI630"/>
  <c r="AH630"/>
  <c r="AG630"/>
  <c r="AF630"/>
  <c r="AE630"/>
  <c r="AD630"/>
  <c r="AC630"/>
  <c r="AB630"/>
  <c r="AA630"/>
  <c r="Z630"/>
  <c r="T630"/>
  <c r="S630"/>
  <c r="R630"/>
  <c r="Q630"/>
  <c r="P630"/>
  <c r="O630"/>
  <c r="N630"/>
  <c r="M630"/>
  <c r="L630"/>
  <c r="K630"/>
  <c r="J630"/>
  <c r="I630"/>
  <c r="H630"/>
  <c r="G630"/>
  <c r="F630"/>
  <c r="E630"/>
  <c r="D630"/>
  <c r="C630"/>
  <c r="BX629"/>
  <c r="BW629"/>
  <c r="BV629"/>
  <c r="BU629"/>
  <c r="BT629"/>
  <c r="BS629"/>
  <c r="BR629"/>
  <c r="BQ629"/>
  <c r="BP629"/>
  <c r="BO629"/>
  <c r="BN629"/>
  <c r="BM629"/>
  <c r="BL629"/>
  <c r="BK629"/>
  <c r="BJ629"/>
  <c r="BI629"/>
  <c r="BH629"/>
  <c r="BG629"/>
  <c r="BF629"/>
  <c r="BE629"/>
  <c r="BD629"/>
  <c r="AX629"/>
  <c r="AW629"/>
  <c r="AV629"/>
  <c r="AU629"/>
  <c r="AT629"/>
  <c r="AS629"/>
  <c r="AR629"/>
  <c r="AQ629"/>
  <c r="AP629"/>
  <c r="AO629"/>
  <c r="AI629"/>
  <c r="AH629"/>
  <c r="AG629"/>
  <c r="AF629"/>
  <c r="AE629"/>
  <c r="AD629"/>
  <c r="AC629"/>
  <c r="AB629"/>
  <c r="AA629"/>
  <c r="Z629"/>
  <c r="T629"/>
  <c r="S629"/>
  <c r="R629"/>
  <c r="Q629"/>
  <c r="P629"/>
  <c r="O629"/>
  <c r="N629"/>
  <c r="M629"/>
  <c r="L629"/>
  <c r="K629"/>
  <c r="J629"/>
  <c r="I629"/>
  <c r="H629"/>
  <c r="G629"/>
  <c r="F629"/>
  <c r="E629"/>
  <c r="D629"/>
  <c r="C629"/>
  <c r="BX628"/>
  <c r="BW628"/>
  <c r="BV628"/>
  <c r="BU628"/>
  <c r="BT628"/>
  <c r="BS628"/>
  <c r="BR628"/>
  <c r="BQ628"/>
  <c r="BP628"/>
  <c r="BO628"/>
  <c r="BN628"/>
  <c r="BM628"/>
  <c r="BL628"/>
  <c r="BK628"/>
  <c r="BJ628"/>
  <c r="BI628"/>
  <c r="BH628"/>
  <c r="BG628"/>
  <c r="BF628"/>
  <c r="BE628"/>
  <c r="BD628"/>
  <c r="AX628"/>
  <c r="AW628"/>
  <c r="AV628"/>
  <c r="AU628"/>
  <c r="AT628"/>
  <c r="AS628"/>
  <c r="AR628"/>
  <c r="AQ628"/>
  <c r="AP628"/>
  <c r="AO628"/>
  <c r="AI628"/>
  <c r="AH628"/>
  <c r="AG628"/>
  <c r="AF628"/>
  <c r="AE628"/>
  <c r="AD628"/>
  <c r="AC628"/>
  <c r="AB628"/>
  <c r="AA628"/>
  <c r="Z628"/>
  <c r="T628"/>
  <c r="S628"/>
  <c r="R628"/>
  <c r="Q628"/>
  <c r="P628"/>
  <c r="O628"/>
  <c r="N628"/>
  <c r="M628"/>
  <c r="L628"/>
  <c r="K628"/>
  <c r="J628"/>
  <c r="I628"/>
  <c r="H628"/>
  <c r="G628"/>
  <c r="F628"/>
  <c r="E628"/>
  <c r="D628"/>
  <c r="C628"/>
  <c r="BX627"/>
  <c r="BW627"/>
  <c r="BV627"/>
  <c r="BU627"/>
  <c r="BT627"/>
  <c r="BS627"/>
  <c r="BR627"/>
  <c r="BQ627"/>
  <c r="BP627"/>
  <c r="BO627"/>
  <c r="BN627"/>
  <c r="BM627"/>
  <c r="BL627"/>
  <c r="BK627"/>
  <c r="BJ627"/>
  <c r="BI627"/>
  <c r="BH627"/>
  <c r="BG627"/>
  <c r="BF627"/>
  <c r="BE627"/>
  <c r="BD627"/>
  <c r="AX627"/>
  <c r="AW627"/>
  <c r="AV627"/>
  <c r="AU627"/>
  <c r="AT627"/>
  <c r="AS627"/>
  <c r="AR627"/>
  <c r="AQ627"/>
  <c r="AP627"/>
  <c r="AO627"/>
  <c r="AI627"/>
  <c r="AH627"/>
  <c r="AG627"/>
  <c r="AF627"/>
  <c r="AE627"/>
  <c r="AD627"/>
  <c r="AC627"/>
  <c r="AB627"/>
  <c r="AA627"/>
  <c r="Z627"/>
  <c r="T627"/>
  <c r="S627"/>
  <c r="R627"/>
  <c r="Q627"/>
  <c r="P627"/>
  <c r="O627"/>
  <c r="N627"/>
  <c r="M627"/>
  <c r="L627"/>
  <c r="K627"/>
  <c r="J627"/>
  <c r="I627"/>
  <c r="H627"/>
  <c r="G627"/>
  <c r="F627"/>
  <c r="E627"/>
  <c r="D627"/>
  <c r="C627"/>
  <c r="BX626"/>
  <c r="BW626"/>
  <c r="BV626"/>
  <c r="BU626"/>
  <c r="BT626"/>
  <c r="BS626"/>
  <c r="BR626"/>
  <c r="BQ626"/>
  <c r="BP626"/>
  <c r="BO626"/>
  <c r="BN626"/>
  <c r="BM626"/>
  <c r="BL626"/>
  <c r="BK626"/>
  <c r="BJ626"/>
  <c r="BI626"/>
  <c r="BH626"/>
  <c r="BG626"/>
  <c r="BF626"/>
  <c r="BE626"/>
  <c r="BD626"/>
  <c r="AX626"/>
  <c r="AW626"/>
  <c r="AV626"/>
  <c r="AU626"/>
  <c r="AT626"/>
  <c r="AS626"/>
  <c r="AR626"/>
  <c r="AQ626"/>
  <c r="AP626"/>
  <c r="AO626"/>
  <c r="AI626"/>
  <c r="AH626"/>
  <c r="AG626"/>
  <c r="AF626"/>
  <c r="AE626"/>
  <c r="AD626"/>
  <c r="AC626"/>
  <c r="AB626"/>
  <c r="AA626"/>
  <c r="Z626"/>
  <c r="T626"/>
  <c r="S626"/>
  <c r="R626"/>
  <c r="Q626"/>
  <c r="P626"/>
  <c r="O626"/>
  <c r="N626"/>
  <c r="M626"/>
  <c r="L626"/>
  <c r="K626"/>
  <c r="J626"/>
  <c r="I626"/>
  <c r="H626"/>
  <c r="G626"/>
  <c r="F626"/>
  <c r="E626"/>
  <c r="D626"/>
  <c r="C626"/>
  <c r="A626"/>
  <c r="BX625"/>
  <c r="BW625"/>
  <c r="BV625"/>
  <c r="BU625"/>
  <c r="BT625"/>
  <c r="BS625"/>
  <c r="BR625"/>
  <c r="BQ625"/>
  <c r="BP625"/>
  <c r="BO625"/>
  <c r="BN625"/>
  <c r="BM625"/>
  <c r="BL625"/>
  <c r="BK625"/>
  <c r="BJ625"/>
  <c r="BI625"/>
  <c r="BH625"/>
  <c r="BG625"/>
  <c r="BF625"/>
  <c r="BE625"/>
  <c r="BD625"/>
  <c r="AX625"/>
  <c r="AW625"/>
  <c r="AV625"/>
  <c r="AU625"/>
  <c r="AT625"/>
  <c r="AS625"/>
  <c r="AR625"/>
  <c r="AQ625"/>
  <c r="AP625"/>
  <c r="AO625"/>
  <c r="AI625"/>
  <c r="AH625"/>
  <c r="AG625"/>
  <c r="AF625"/>
  <c r="AE625"/>
  <c r="AD625"/>
  <c r="AC625"/>
  <c r="AB625"/>
  <c r="AA625"/>
  <c r="Z625"/>
  <c r="T625"/>
  <c r="S625"/>
  <c r="R625"/>
  <c r="Q625"/>
  <c r="P625"/>
  <c r="O625"/>
  <c r="N625"/>
  <c r="M625"/>
  <c r="L625"/>
  <c r="K625"/>
  <c r="J625"/>
  <c r="I625"/>
  <c r="H625"/>
  <c r="G625"/>
  <c r="F625"/>
  <c r="E625"/>
  <c r="D625"/>
  <c r="C625"/>
  <c r="A625"/>
  <c r="BX624"/>
  <c r="BW624"/>
  <c r="BV624"/>
  <c r="BU624"/>
  <c r="BT624"/>
  <c r="BS624"/>
  <c r="BR624"/>
  <c r="BQ624"/>
  <c r="BP624"/>
  <c r="BO624"/>
  <c r="BN624"/>
  <c r="BM624"/>
  <c r="BL624"/>
  <c r="BK624"/>
  <c r="BJ624"/>
  <c r="BI624"/>
  <c r="BH624"/>
  <c r="BG624"/>
  <c r="BF624"/>
  <c r="BE624"/>
  <c r="BD624"/>
  <c r="AX624"/>
  <c r="AW624"/>
  <c r="AV624"/>
  <c r="AU624"/>
  <c r="AT624"/>
  <c r="AS624"/>
  <c r="AR624"/>
  <c r="AQ624"/>
  <c r="AP624"/>
  <c r="AO624"/>
  <c r="AI624"/>
  <c r="AH624"/>
  <c r="AG624"/>
  <c r="AF624"/>
  <c r="AE624"/>
  <c r="AD624"/>
  <c r="AC624"/>
  <c r="AB624"/>
  <c r="AA624"/>
  <c r="Z624"/>
  <c r="T624"/>
  <c r="S624"/>
  <c r="R624"/>
  <c r="Q624"/>
  <c r="P624"/>
  <c r="O624"/>
  <c r="N624"/>
  <c r="M624"/>
  <c r="L624"/>
  <c r="K624"/>
  <c r="J624"/>
  <c r="I624"/>
  <c r="H624"/>
  <c r="G624"/>
  <c r="F624"/>
  <c r="E624"/>
  <c r="D624"/>
  <c r="C624"/>
  <c r="A624"/>
  <c r="BX623"/>
  <c r="BW623"/>
  <c r="BV623"/>
  <c r="BU623"/>
  <c r="BT623"/>
  <c r="BS623"/>
  <c r="BR623"/>
  <c r="BQ623"/>
  <c r="BP623"/>
  <c r="BO623"/>
  <c r="BN623"/>
  <c r="BM623"/>
  <c r="BL623"/>
  <c r="BK623"/>
  <c r="BJ623"/>
  <c r="BI623"/>
  <c r="BH623"/>
  <c r="BG623"/>
  <c r="BF623"/>
  <c r="BE623"/>
  <c r="BD623"/>
  <c r="AX623"/>
  <c r="AW623"/>
  <c r="AV623"/>
  <c r="AU623"/>
  <c r="AT623"/>
  <c r="AS623"/>
  <c r="AR623"/>
  <c r="AQ623"/>
  <c r="AP623"/>
  <c r="AO623"/>
  <c r="AI623"/>
  <c r="AH623"/>
  <c r="AG623"/>
  <c r="AF623"/>
  <c r="AE623"/>
  <c r="AD623"/>
  <c r="AC623"/>
  <c r="AB623"/>
  <c r="AA623"/>
  <c r="Z623"/>
  <c r="T623"/>
  <c r="S623"/>
  <c r="R623"/>
  <c r="Q623"/>
  <c r="P623"/>
  <c r="O623"/>
  <c r="N623"/>
  <c r="M623"/>
  <c r="L623"/>
  <c r="K623"/>
  <c r="J623"/>
  <c r="I623"/>
  <c r="H623"/>
  <c r="G623"/>
  <c r="F623"/>
  <c r="E623"/>
  <c r="D623"/>
  <c r="C623"/>
  <c r="A623"/>
  <c r="BX622"/>
  <c r="BW622"/>
  <c r="BV622"/>
  <c r="BU622"/>
  <c r="BT622"/>
  <c r="BS622"/>
  <c r="BR622"/>
  <c r="BQ622"/>
  <c r="BP622"/>
  <c r="BO622"/>
  <c r="BN622"/>
  <c r="BM622"/>
  <c r="BL622"/>
  <c r="BK622"/>
  <c r="BJ622"/>
  <c r="BI622"/>
  <c r="BH622"/>
  <c r="BG622"/>
  <c r="BF622"/>
  <c r="BE622"/>
  <c r="BD622"/>
  <c r="AX622"/>
  <c r="AW622"/>
  <c r="AV622"/>
  <c r="AU622"/>
  <c r="AT622"/>
  <c r="AS622"/>
  <c r="AR622"/>
  <c r="AQ622"/>
  <c r="AP622"/>
  <c r="AO622"/>
  <c r="AI622"/>
  <c r="AH622"/>
  <c r="AG622"/>
  <c r="AF622"/>
  <c r="AE622"/>
  <c r="AD622"/>
  <c r="AC622"/>
  <c r="AB622"/>
  <c r="AA622"/>
  <c r="Z622"/>
  <c r="T622"/>
  <c r="S622"/>
  <c r="R622"/>
  <c r="Q622"/>
  <c r="P622"/>
  <c r="O622"/>
  <c r="N622"/>
  <c r="M622"/>
  <c r="L622"/>
  <c r="K622"/>
  <c r="J622"/>
  <c r="I622"/>
  <c r="H622"/>
  <c r="G622"/>
  <c r="F622"/>
  <c r="E622"/>
  <c r="D622"/>
  <c r="C622"/>
  <c r="A622"/>
  <c r="BX621"/>
  <c r="BW621"/>
  <c r="BV621"/>
  <c r="BU621"/>
  <c r="BT621"/>
  <c r="BS621"/>
  <c r="BR621"/>
  <c r="BQ621"/>
  <c r="BP621"/>
  <c r="BO621"/>
  <c r="BN621"/>
  <c r="BM621"/>
  <c r="BL621"/>
  <c r="BK621"/>
  <c r="BJ621"/>
  <c r="BI621"/>
  <c r="BH621"/>
  <c r="BG621"/>
  <c r="BF621"/>
  <c r="BE621"/>
  <c r="BD621"/>
  <c r="AX621"/>
  <c r="AW621"/>
  <c r="AV621"/>
  <c r="AU621"/>
  <c r="AT621"/>
  <c r="AS621"/>
  <c r="AR621"/>
  <c r="AQ621"/>
  <c r="AP621"/>
  <c r="AO621"/>
  <c r="AI621"/>
  <c r="AH621"/>
  <c r="AG621"/>
  <c r="AF621"/>
  <c r="AE621"/>
  <c r="AD621"/>
  <c r="AC621"/>
  <c r="AB621"/>
  <c r="AA621"/>
  <c r="Z621"/>
  <c r="T621"/>
  <c r="S621"/>
  <c r="R621"/>
  <c r="Q621"/>
  <c r="P621"/>
  <c r="O621"/>
  <c r="N621"/>
  <c r="M621"/>
  <c r="L621"/>
  <c r="K621"/>
  <c r="J621"/>
  <c r="I621"/>
  <c r="H621"/>
  <c r="G621"/>
  <c r="F621"/>
  <c r="E621"/>
  <c r="D621"/>
  <c r="C621"/>
  <c r="A621"/>
  <c r="BX620"/>
  <c r="BW620"/>
  <c r="BV620"/>
  <c r="BU620"/>
  <c r="BT620"/>
  <c r="BS620"/>
  <c r="BR620"/>
  <c r="BQ620"/>
  <c r="BP620"/>
  <c r="BO620"/>
  <c r="BN620"/>
  <c r="BM620"/>
  <c r="BL620"/>
  <c r="BK620"/>
  <c r="BJ620"/>
  <c r="BI620"/>
  <c r="BH620"/>
  <c r="BG620"/>
  <c r="BF620"/>
  <c r="BE620"/>
  <c r="BD620"/>
  <c r="AX620"/>
  <c r="AW620"/>
  <c r="AV620"/>
  <c r="AU620"/>
  <c r="AT620"/>
  <c r="AS620"/>
  <c r="AR620"/>
  <c r="AQ620"/>
  <c r="AP620"/>
  <c r="AO620"/>
  <c r="AI620"/>
  <c r="AH620"/>
  <c r="AG620"/>
  <c r="AF620"/>
  <c r="AE620"/>
  <c r="AD620"/>
  <c r="AC620"/>
  <c r="AB620"/>
  <c r="AA620"/>
  <c r="Z620"/>
  <c r="T620"/>
  <c r="S620"/>
  <c r="R620"/>
  <c r="Q620"/>
  <c r="P620"/>
  <c r="O620"/>
  <c r="N620"/>
  <c r="M620"/>
  <c r="L620"/>
  <c r="K620"/>
  <c r="J620"/>
  <c r="I620"/>
  <c r="H620"/>
  <c r="G620"/>
  <c r="F620"/>
  <c r="E620"/>
  <c r="D620"/>
  <c r="C620"/>
  <c r="A620"/>
  <c r="BX619"/>
  <c r="BW619"/>
  <c r="BV619"/>
  <c r="BU619"/>
  <c r="BT619"/>
  <c r="BS619"/>
  <c r="BR619"/>
  <c r="BQ619"/>
  <c r="BP619"/>
  <c r="BO619"/>
  <c r="BN619"/>
  <c r="BM619"/>
  <c r="BL619"/>
  <c r="BK619"/>
  <c r="BJ619"/>
  <c r="BI619"/>
  <c r="BH619"/>
  <c r="BG619"/>
  <c r="BF619"/>
  <c r="BE619"/>
  <c r="BD619"/>
  <c r="AX619"/>
  <c r="AW619"/>
  <c r="AV619"/>
  <c r="AU619"/>
  <c r="AT619"/>
  <c r="AS619"/>
  <c r="AR619"/>
  <c r="AQ619"/>
  <c r="AP619"/>
  <c r="AO619"/>
  <c r="AI619"/>
  <c r="AH619"/>
  <c r="AG619"/>
  <c r="AF619"/>
  <c r="AE619"/>
  <c r="AD619"/>
  <c r="AC619"/>
  <c r="AB619"/>
  <c r="AA619"/>
  <c r="Z619"/>
  <c r="T619"/>
  <c r="S619"/>
  <c r="R619"/>
  <c r="Q619"/>
  <c r="P619"/>
  <c r="O619"/>
  <c r="N619"/>
  <c r="M619"/>
  <c r="L619"/>
  <c r="K619"/>
  <c r="J619"/>
  <c r="I619"/>
  <c r="H619"/>
  <c r="G619"/>
  <c r="F619"/>
  <c r="E619"/>
  <c r="D619"/>
  <c r="C619"/>
  <c r="A619"/>
  <c r="BX618"/>
  <c r="BW618"/>
  <c r="BV618"/>
  <c r="BU618"/>
  <c r="BT618"/>
  <c r="BS618"/>
  <c r="BR618"/>
  <c r="BQ618"/>
  <c r="BP618"/>
  <c r="BO618"/>
  <c r="BN618"/>
  <c r="BM618"/>
  <c r="BL618"/>
  <c r="BK618"/>
  <c r="BJ618"/>
  <c r="BI618"/>
  <c r="BH618"/>
  <c r="BG618"/>
  <c r="BF618"/>
  <c r="BE618"/>
  <c r="BD618"/>
  <c r="AX618"/>
  <c r="AW618"/>
  <c r="AV618"/>
  <c r="AU618"/>
  <c r="AT618"/>
  <c r="AS618"/>
  <c r="AR618"/>
  <c r="AQ618"/>
  <c r="AP618"/>
  <c r="AO618"/>
  <c r="AI618"/>
  <c r="AH618"/>
  <c r="AG618"/>
  <c r="AF618"/>
  <c r="AE618"/>
  <c r="AD618"/>
  <c r="AC618"/>
  <c r="AB618"/>
  <c r="AA618"/>
  <c r="Z618"/>
  <c r="T618"/>
  <c r="S618"/>
  <c r="R618"/>
  <c r="Q618"/>
  <c r="P618"/>
  <c r="O618"/>
  <c r="N618"/>
  <c r="M618"/>
  <c r="L618"/>
  <c r="K618"/>
  <c r="J618"/>
  <c r="I618"/>
  <c r="H618"/>
  <c r="G618"/>
  <c r="F618"/>
  <c r="E618"/>
  <c r="D618"/>
  <c r="C618"/>
  <c r="A618"/>
  <c r="BX617"/>
  <c r="BW617"/>
  <c r="BV617"/>
  <c r="BU617"/>
  <c r="BT617"/>
  <c r="BS617"/>
  <c r="BR617"/>
  <c r="BQ617"/>
  <c r="BP617"/>
  <c r="BO617"/>
  <c r="BN617"/>
  <c r="BM617"/>
  <c r="BL617"/>
  <c r="BK617"/>
  <c r="BJ617"/>
  <c r="BI617"/>
  <c r="BH617"/>
  <c r="BG617"/>
  <c r="BF617"/>
  <c r="BE617"/>
  <c r="BD617"/>
  <c r="AX617"/>
  <c r="AW617"/>
  <c r="AV617"/>
  <c r="AU617"/>
  <c r="AT617"/>
  <c r="AS617"/>
  <c r="AR617"/>
  <c r="AQ617"/>
  <c r="AP617"/>
  <c r="AO617"/>
  <c r="AI617"/>
  <c r="AH617"/>
  <c r="AG617"/>
  <c r="AF617"/>
  <c r="AE617"/>
  <c r="AD617"/>
  <c r="AC617"/>
  <c r="AB617"/>
  <c r="AA617"/>
  <c r="Z617"/>
  <c r="T617"/>
  <c r="S617"/>
  <c r="R617"/>
  <c r="Q617"/>
  <c r="P617"/>
  <c r="O617"/>
  <c r="N617"/>
  <c r="M617"/>
  <c r="L617"/>
  <c r="K617"/>
  <c r="J617"/>
  <c r="I617"/>
  <c r="H617"/>
  <c r="G617"/>
  <c r="F617"/>
  <c r="E617"/>
  <c r="D617"/>
  <c r="C617"/>
  <c r="A617"/>
  <c r="BX616"/>
  <c r="BW616"/>
  <c r="BV616"/>
  <c r="BU616"/>
  <c r="BT616"/>
  <c r="BS616"/>
  <c r="BR616"/>
  <c r="BQ616"/>
  <c r="BP616"/>
  <c r="BO616"/>
  <c r="BN616"/>
  <c r="BM616"/>
  <c r="BL616"/>
  <c r="BK616"/>
  <c r="BJ616"/>
  <c r="BI616"/>
  <c r="BH616"/>
  <c r="BG616"/>
  <c r="BF616"/>
  <c r="BE616"/>
  <c r="BD616"/>
  <c r="AX616"/>
  <c r="AW616"/>
  <c r="AV616"/>
  <c r="AU616"/>
  <c r="AT616"/>
  <c r="AS616"/>
  <c r="AR616"/>
  <c r="AQ616"/>
  <c r="AP616"/>
  <c r="AO616"/>
  <c r="AI616"/>
  <c r="AH616"/>
  <c r="AG616"/>
  <c r="AF616"/>
  <c r="AE616"/>
  <c r="AD616"/>
  <c r="AC616"/>
  <c r="AB616"/>
  <c r="AA616"/>
  <c r="Z616"/>
  <c r="T616"/>
  <c r="S616"/>
  <c r="R616"/>
  <c r="Q616"/>
  <c r="P616"/>
  <c r="O616"/>
  <c r="N616"/>
  <c r="M616"/>
  <c r="L616"/>
  <c r="K616"/>
  <c r="J616"/>
  <c r="I616"/>
  <c r="H616"/>
  <c r="G616"/>
  <c r="F616"/>
  <c r="E616"/>
  <c r="D616"/>
  <c r="C616"/>
  <c r="A616"/>
  <c r="BX615"/>
  <c r="BW615"/>
  <c r="BV615"/>
  <c r="BU615"/>
  <c r="BT615"/>
  <c r="BS615"/>
  <c r="BR615"/>
  <c r="BQ615"/>
  <c r="BP615"/>
  <c r="BO615"/>
  <c r="BN615"/>
  <c r="BM615"/>
  <c r="BL615"/>
  <c r="BK615"/>
  <c r="BJ615"/>
  <c r="BI615"/>
  <c r="BH615"/>
  <c r="BG615"/>
  <c r="BF615"/>
  <c r="BE615"/>
  <c r="BD615"/>
  <c r="AX615"/>
  <c r="AW615"/>
  <c r="AV615"/>
  <c r="AU615"/>
  <c r="AT615"/>
  <c r="AS615"/>
  <c r="AR615"/>
  <c r="AQ615"/>
  <c r="AP615"/>
  <c r="AO615"/>
  <c r="AI615"/>
  <c r="AH615"/>
  <c r="AG615"/>
  <c r="AF615"/>
  <c r="AE615"/>
  <c r="AD615"/>
  <c r="AC615"/>
  <c r="AB615"/>
  <c r="AA615"/>
  <c r="Z615"/>
  <c r="T615"/>
  <c r="S615"/>
  <c r="R615"/>
  <c r="Q615"/>
  <c r="P615"/>
  <c r="O615"/>
  <c r="N615"/>
  <c r="M615"/>
  <c r="L615"/>
  <c r="K615"/>
  <c r="J615"/>
  <c r="I615"/>
  <c r="H615"/>
  <c r="G615"/>
  <c r="F615"/>
  <c r="E615"/>
  <c r="D615"/>
  <c r="C615"/>
  <c r="A615"/>
  <c r="BX614"/>
  <c r="BW614"/>
  <c r="BV614"/>
  <c r="BU614"/>
  <c r="BT614"/>
  <c r="BS614"/>
  <c r="BR614"/>
  <c r="BQ614"/>
  <c r="BP614"/>
  <c r="BO614"/>
  <c r="BN614"/>
  <c r="BM614"/>
  <c r="BL614"/>
  <c r="BK614"/>
  <c r="BJ614"/>
  <c r="BI614"/>
  <c r="BH614"/>
  <c r="BG614"/>
  <c r="BF614"/>
  <c r="BE614"/>
  <c r="BD614"/>
  <c r="AX614"/>
  <c r="AW614"/>
  <c r="AV614"/>
  <c r="AU614"/>
  <c r="AT614"/>
  <c r="AS614"/>
  <c r="AR614"/>
  <c r="AQ614"/>
  <c r="AP614"/>
  <c r="AO614"/>
  <c r="AI614"/>
  <c r="AH614"/>
  <c r="AG614"/>
  <c r="AF614"/>
  <c r="AE614"/>
  <c r="AD614"/>
  <c r="AC614"/>
  <c r="AB614"/>
  <c r="AA614"/>
  <c r="Z614"/>
  <c r="T614"/>
  <c r="S614"/>
  <c r="R614"/>
  <c r="Q614"/>
  <c r="P614"/>
  <c r="O614"/>
  <c r="N614"/>
  <c r="M614"/>
  <c r="L614"/>
  <c r="K614"/>
  <c r="J614"/>
  <c r="I614"/>
  <c r="H614"/>
  <c r="G614"/>
  <c r="F614"/>
  <c r="E614"/>
  <c r="D614"/>
  <c r="C614"/>
  <c r="A614"/>
  <c r="BX613"/>
  <c r="BW613"/>
  <c r="BV613"/>
  <c r="BU613"/>
  <c r="BT613"/>
  <c r="BS613"/>
  <c r="BR613"/>
  <c r="BQ613"/>
  <c r="BP613"/>
  <c r="BO613"/>
  <c r="BN613"/>
  <c r="BM613"/>
  <c r="BL613"/>
  <c r="BK613"/>
  <c r="BJ613"/>
  <c r="BI613"/>
  <c r="BH613"/>
  <c r="BG613"/>
  <c r="BF613"/>
  <c r="BE613"/>
  <c r="BD613"/>
  <c r="AX613"/>
  <c r="AW613"/>
  <c r="AV613"/>
  <c r="AU613"/>
  <c r="AT613"/>
  <c r="AS613"/>
  <c r="AR613"/>
  <c r="AQ613"/>
  <c r="AP613"/>
  <c r="AO613"/>
  <c r="AI613"/>
  <c r="AH613"/>
  <c r="AG613"/>
  <c r="AF613"/>
  <c r="AE613"/>
  <c r="AD613"/>
  <c r="AC613"/>
  <c r="AB613"/>
  <c r="AA613"/>
  <c r="Z613"/>
  <c r="T613"/>
  <c r="S613"/>
  <c r="R613"/>
  <c r="Q613"/>
  <c r="P613"/>
  <c r="O613"/>
  <c r="N613"/>
  <c r="M613"/>
  <c r="L613"/>
  <c r="K613"/>
  <c r="J613"/>
  <c r="I613"/>
  <c r="H613"/>
  <c r="G613"/>
  <c r="F613"/>
  <c r="E613"/>
  <c r="D613"/>
  <c r="C613"/>
  <c r="A613"/>
  <c r="BX612"/>
  <c r="BW612"/>
  <c r="BV612"/>
  <c r="BU612"/>
  <c r="BT612"/>
  <c r="BS612"/>
  <c r="BR612"/>
  <c r="BQ612"/>
  <c r="BP612"/>
  <c r="BO612"/>
  <c r="BN612"/>
  <c r="BM612"/>
  <c r="BL612"/>
  <c r="BK612"/>
  <c r="BJ612"/>
  <c r="BI612"/>
  <c r="BH612"/>
  <c r="BG612"/>
  <c r="BF612"/>
  <c r="BE612"/>
  <c r="BD612"/>
  <c r="AX612"/>
  <c r="AW612"/>
  <c r="AV612"/>
  <c r="AU612"/>
  <c r="AT612"/>
  <c r="AS612"/>
  <c r="AR612"/>
  <c r="AQ612"/>
  <c r="AP612"/>
  <c r="AO612"/>
  <c r="AI612"/>
  <c r="AH612"/>
  <c r="AG612"/>
  <c r="AF612"/>
  <c r="AE612"/>
  <c r="AD612"/>
  <c r="AC612"/>
  <c r="AB612"/>
  <c r="AA612"/>
  <c r="Z612"/>
  <c r="T612"/>
  <c r="S612"/>
  <c r="R612"/>
  <c r="Q612"/>
  <c r="P612"/>
  <c r="O612"/>
  <c r="N612"/>
  <c r="M612"/>
  <c r="L612"/>
  <c r="K612"/>
  <c r="J612"/>
  <c r="I612"/>
  <c r="H612"/>
  <c r="G612"/>
  <c r="F612"/>
  <c r="E612"/>
  <c r="D612"/>
  <c r="C612"/>
  <c r="A612"/>
  <c r="BX611"/>
  <c r="BW611"/>
  <c r="BV611"/>
  <c r="BU611"/>
  <c r="BT611"/>
  <c r="BS611"/>
  <c r="BR611"/>
  <c r="BQ611"/>
  <c r="BP611"/>
  <c r="BO611"/>
  <c r="BN611"/>
  <c r="BM611"/>
  <c r="BL611"/>
  <c r="BK611"/>
  <c r="BJ611"/>
  <c r="BI611"/>
  <c r="BH611"/>
  <c r="BG611"/>
  <c r="BF611"/>
  <c r="BE611"/>
  <c r="BD611"/>
  <c r="AX611"/>
  <c r="AW611"/>
  <c r="AV611"/>
  <c r="AU611"/>
  <c r="AT611"/>
  <c r="AS611"/>
  <c r="AR611"/>
  <c r="AQ611"/>
  <c r="AP611"/>
  <c r="AO611"/>
  <c r="AI611"/>
  <c r="AH611"/>
  <c r="AG611"/>
  <c r="AF611"/>
  <c r="AE611"/>
  <c r="AD611"/>
  <c r="AC611"/>
  <c r="AB611"/>
  <c r="AA611"/>
  <c r="Z611"/>
  <c r="T611"/>
  <c r="S611"/>
  <c r="R611"/>
  <c r="Q611"/>
  <c r="P611"/>
  <c r="O611"/>
  <c r="N611"/>
  <c r="M611"/>
  <c r="L611"/>
  <c r="K611"/>
  <c r="J611"/>
  <c r="I611"/>
  <c r="H611"/>
  <c r="G611"/>
  <c r="F611"/>
  <c r="E611"/>
  <c r="D611"/>
  <c r="C611"/>
  <c r="A611"/>
  <c r="BX610"/>
  <c r="BW610"/>
  <c r="BV610"/>
  <c r="BU610"/>
  <c r="BT610"/>
  <c r="BS610"/>
  <c r="BR610"/>
  <c r="BQ610"/>
  <c r="BP610"/>
  <c r="BO610"/>
  <c r="BN610"/>
  <c r="BM610"/>
  <c r="BL610"/>
  <c r="BK610"/>
  <c r="BJ610"/>
  <c r="BI610"/>
  <c r="BH610"/>
  <c r="BG610"/>
  <c r="BF610"/>
  <c r="BE610"/>
  <c r="BD610"/>
  <c r="AX610"/>
  <c r="AW610"/>
  <c r="AV610"/>
  <c r="AU610"/>
  <c r="AT610"/>
  <c r="AS610"/>
  <c r="AR610"/>
  <c r="AQ610"/>
  <c r="AP610"/>
  <c r="AO610"/>
  <c r="AI610"/>
  <c r="AH610"/>
  <c r="AG610"/>
  <c r="AF610"/>
  <c r="AE610"/>
  <c r="AD610"/>
  <c r="AC610"/>
  <c r="AB610"/>
  <c r="AA610"/>
  <c r="Z610"/>
  <c r="T610"/>
  <c r="S610"/>
  <c r="R610"/>
  <c r="Q610"/>
  <c r="P610"/>
  <c r="O610"/>
  <c r="N610"/>
  <c r="M610"/>
  <c r="L610"/>
  <c r="K610"/>
  <c r="J610"/>
  <c r="I610"/>
  <c r="H610"/>
  <c r="G610"/>
  <c r="F610"/>
  <c r="E610"/>
  <c r="D610"/>
  <c r="C610"/>
  <c r="A610"/>
  <c r="BX609"/>
  <c r="BW609"/>
  <c r="BV609"/>
  <c r="BU609"/>
  <c r="BT609"/>
  <c r="BS609"/>
  <c r="BR609"/>
  <c r="BQ609"/>
  <c r="BP609"/>
  <c r="BO609"/>
  <c r="BN609"/>
  <c r="BM609"/>
  <c r="BL609"/>
  <c r="BK609"/>
  <c r="BJ609"/>
  <c r="BI609"/>
  <c r="BH609"/>
  <c r="BG609"/>
  <c r="BF609"/>
  <c r="BE609"/>
  <c r="BD609"/>
  <c r="AX609"/>
  <c r="AW609"/>
  <c r="AV609"/>
  <c r="AU609"/>
  <c r="AT609"/>
  <c r="AS609"/>
  <c r="AR609"/>
  <c r="AQ609"/>
  <c r="AP609"/>
  <c r="AO609"/>
  <c r="AI609"/>
  <c r="AH609"/>
  <c r="AG609"/>
  <c r="AF609"/>
  <c r="AE609"/>
  <c r="AD609"/>
  <c r="AC609"/>
  <c r="AB609"/>
  <c r="AA609"/>
  <c r="Z609"/>
  <c r="T609"/>
  <c r="S609"/>
  <c r="R609"/>
  <c r="Q609"/>
  <c r="P609"/>
  <c r="O609"/>
  <c r="N609"/>
  <c r="M609"/>
  <c r="L609"/>
  <c r="K609"/>
  <c r="J609"/>
  <c r="I609"/>
  <c r="H609"/>
  <c r="G609"/>
  <c r="F609"/>
  <c r="E609"/>
  <c r="D609"/>
  <c r="C609"/>
  <c r="A609"/>
  <c r="BX608"/>
  <c r="BW608"/>
  <c r="BV608"/>
  <c r="BU608"/>
  <c r="BT608"/>
  <c r="BS608"/>
  <c r="BR608"/>
  <c r="BQ608"/>
  <c r="BP608"/>
  <c r="BO608"/>
  <c r="BN608"/>
  <c r="BM608"/>
  <c r="BL608"/>
  <c r="BK608"/>
  <c r="BJ608"/>
  <c r="BI608"/>
  <c r="BH608"/>
  <c r="BG608"/>
  <c r="BF608"/>
  <c r="BE608"/>
  <c r="BD608"/>
  <c r="AX608"/>
  <c r="AW608"/>
  <c r="AV608"/>
  <c r="AU608"/>
  <c r="AT608"/>
  <c r="AS608"/>
  <c r="AR608"/>
  <c r="AQ608"/>
  <c r="AP608"/>
  <c r="AO608"/>
  <c r="AI608"/>
  <c r="AH608"/>
  <c r="AG608"/>
  <c r="AF608"/>
  <c r="AE608"/>
  <c r="AD608"/>
  <c r="AC608"/>
  <c r="AB608"/>
  <c r="AA608"/>
  <c r="Z608"/>
  <c r="T608"/>
  <c r="S608"/>
  <c r="R608"/>
  <c r="Q608"/>
  <c r="P608"/>
  <c r="O608"/>
  <c r="N608"/>
  <c r="M608"/>
  <c r="L608"/>
  <c r="K608"/>
  <c r="J608"/>
  <c r="I608"/>
  <c r="H608"/>
  <c r="G608"/>
  <c r="F608"/>
  <c r="E608"/>
  <c r="D608"/>
  <c r="C608"/>
  <c r="A608"/>
  <c r="BX607"/>
  <c r="BW607"/>
  <c r="BV607"/>
  <c r="BU607"/>
  <c r="BT607"/>
  <c r="BS607"/>
  <c r="BR607"/>
  <c r="BQ607"/>
  <c r="BP607"/>
  <c r="BO607"/>
  <c r="BN607"/>
  <c r="BM607"/>
  <c r="BL607"/>
  <c r="BK607"/>
  <c r="BJ607"/>
  <c r="BI607"/>
  <c r="BH607"/>
  <c r="BG607"/>
  <c r="BF607"/>
  <c r="BE607"/>
  <c r="BD607"/>
  <c r="AX607"/>
  <c r="AW607"/>
  <c r="AV607"/>
  <c r="AU607"/>
  <c r="AT607"/>
  <c r="AS607"/>
  <c r="AR607"/>
  <c r="AQ607"/>
  <c r="AP607"/>
  <c r="AO607"/>
  <c r="AI607"/>
  <c r="AH607"/>
  <c r="AG607"/>
  <c r="AF607"/>
  <c r="AE607"/>
  <c r="AD607"/>
  <c r="AC607"/>
  <c r="AB607"/>
  <c r="AA607"/>
  <c r="Z607"/>
  <c r="T607"/>
  <c r="S607"/>
  <c r="R607"/>
  <c r="Q607"/>
  <c r="P607"/>
  <c r="O607"/>
  <c r="N607"/>
  <c r="M607"/>
  <c r="L607"/>
  <c r="K607"/>
  <c r="J607"/>
  <c r="I607"/>
  <c r="H607"/>
  <c r="G607"/>
  <c r="F607"/>
  <c r="E607"/>
  <c r="D607"/>
  <c r="C607"/>
  <c r="A607"/>
  <c r="BX606"/>
  <c r="BW606"/>
  <c r="BV606"/>
  <c r="BU606"/>
  <c r="BT606"/>
  <c r="BS606"/>
  <c r="BR606"/>
  <c r="BQ606"/>
  <c r="BP606"/>
  <c r="BO606"/>
  <c r="BN606"/>
  <c r="BM606"/>
  <c r="BL606"/>
  <c r="BK606"/>
  <c r="BJ606"/>
  <c r="BI606"/>
  <c r="BH606"/>
  <c r="BG606"/>
  <c r="BF606"/>
  <c r="BE606"/>
  <c r="BD606"/>
  <c r="AX606"/>
  <c r="AW606"/>
  <c r="AV606"/>
  <c r="AU606"/>
  <c r="AT606"/>
  <c r="AS606"/>
  <c r="AR606"/>
  <c r="AQ606"/>
  <c r="AP606"/>
  <c r="AO606"/>
  <c r="AI606"/>
  <c r="AH606"/>
  <c r="AG606"/>
  <c r="AF606"/>
  <c r="AE606"/>
  <c r="AD606"/>
  <c r="AC606"/>
  <c r="AB606"/>
  <c r="AA606"/>
  <c r="Z606"/>
  <c r="T606"/>
  <c r="S606"/>
  <c r="R606"/>
  <c r="Q606"/>
  <c r="P606"/>
  <c r="O606"/>
  <c r="N606"/>
  <c r="M606"/>
  <c r="L606"/>
  <c r="K606"/>
  <c r="J606"/>
  <c r="I606"/>
  <c r="H606"/>
  <c r="G606"/>
  <c r="F606"/>
  <c r="E606"/>
  <c r="D606"/>
  <c r="C606"/>
  <c r="A606"/>
  <c r="BX605"/>
  <c r="BW605"/>
  <c r="BV605"/>
  <c r="BU605"/>
  <c r="BT605"/>
  <c r="BS605"/>
  <c r="BR605"/>
  <c r="BQ605"/>
  <c r="BP605"/>
  <c r="BO605"/>
  <c r="BN605"/>
  <c r="BM605"/>
  <c r="BL605"/>
  <c r="BK605"/>
  <c r="BJ605"/>
  <c r="BI605"/>
  <c r="BH605"/>
  <c r="BG605"/>
  <c r="BF605"/>
  <c r="BE605"/>
  <c r="BD605"/>
  <c r="AX605"/>
  <c r="AW605"/>
  <c r="AV605"/>
  <c r="AU605"/>
  <c r="AT605"/>
  <c r="AS605"/>
  <c r="AR605"/>
  <c r="AQ605"/>
  <c r="AP605"/>
  <c r="AO605"/>
  <c r="AI605"/>
  <c r="AH605"/>
  <c r="AG605"/>
  <c r="AF605"/>
  <c r="AE605"/>
  <c r="AD605"/>
  <c r="AC605"/>
  <c r="AB605"/>
  <c r="AA605"/>
  <c r="Z605"/>
  <c r="T605"/>
  <c r="S605"/>
  <c r="R605"/>
  <c r="Q605"/>
  <c r="P605"/>
  <c r="O605"/>
  <c r="N605"/>
  <c r="M605"/>
  <c r="L605"/>
  <c r="K605"/>
  <c r="J605"/>
  <c r="I605"/>
  <c r="H605"/>
  <c r="G605"/>
  <c r="F605"/>
  <c r="E605"/>
  <c r="D605"/>
  <c r="C605"/>
  <c r="A605"/>
  <c r="BX604"/>
  <c r="BW604"/>
  <c r="BV604"/>
  <c r="BU604"/>
  <c r="BT604"/>
  <c r="BS604"/>
  <c r="BR604"/>
  <c r="BQ604"/>
  <c r="BP604"/>
  <c r="BO604"/>
  <c r="BN604"/>
  <c r="BM604"/>
  <c r="BL604"/>
  <c r="BK604"/>
  <c r="BJ604"/>
  <c r="BI604"/>
  <c r="BH604"/>
  <c r="BG604"/>
  <c r="BF604"/>
  <c r="BE604"/>
  <c r="BD604"/>
  <c r="AX604"/>
  <c r="AW604"/>
  <c r="AV604"/>
  <c r="AU604"/>
  <c r="AT604"/>
  <c r="AS604"/>
  <c r="AR604"/>
  <c r="AQ604"/>
  <c r="AP604"/>
  <c r="AO604"/>
  <c r="AI604"/>
  <c r="AH604"/>
  <c r="AG604"/>
  <c r="AF604"/>
  <c r="AE604"/>
  <c r="AD604"/>
  <c r="AC604"/>
  <c r="AB604"/>
  <c r="AA604"/>
  <c r="Z604"/>
  <c r="T604"/>
  <c r="S604"/>
  <c r="R604"/>
  <c r="Q604"/>
  <c r="P604"/>
  <c r="O604"/>
  <c r="N604"/>
  <c r="M604"/>
  <c r="L604"/>
  <c r="K604"/>
  <c r="J604"/>
  <c r="I604"/>
  <c r="H604"/>
  <c r="G604"/>
  <c r="F604"/>
  <c r="E604"/>
  <c r="D604"/>
  <c r="C604"/>
  <c r="A604"/>
  <c r="BX603"/>
  <c r="BW603"/>
  <c r="BV603"/>
  <c r="BU603"/>
  <c r="BT603"/>
  <c r="BS603"/>
  <c r="BR603"/>
  <c r="BQ603"/>
  <c r="BP603"/>
  <c r="BO603"/>
  <c r="BN603"/>
  <c r="BM603"/>
  <c r="BL603"/>
  <c r="BK603"/>
  <c r="BJ603"/>
  <c r="BI603"/>
  <c r="BH603"/>
  <c r="BG603"/>
  <c r="BF603"/>
  <c r="BE603"/>
  <c r="BD603"/>
  <c r="AX603"/>
  <c r="AW603"/>
  <c r="AV603"/>
  <c r="AU603"/>
  <c r="AT603"/>
  <c r="AS603"/>
  <c r="AR603"/>
  <c r="AQ603"/>
  <c r="AP603"/>
  <c r="AO603"/>
  <c r="AI603"/>
  <c r="AH603"/>
  <c r="AG603"/>
  <c r="AF603"/>
  <c r="AE603"/>
  <c r="AD603"/>
  <c r="AC603"/>
  <c r="AB603"/>
  <c r="AA603"/>
  <c r="Z603"/>
  <c r="T603"/>
  <c r="S603"/>
  <c r="R603"/>
  <c r="Q603"/>
  <c r="P603"/>
  <c r="O603"/>
  <c r="N603"/>
  <c r="M603"/>
  <c r="L603"/>
  <c r="K603"/>
  <c r="J603"/>
  <c r="I603"/>
  <c r="H603"/>
  <c r="G603"/>
  <c r="F603"/>
  <c r="E603"/>
  <c r="D603"/>
  <c r="C603"/>
  <c r="A603"/>
  <c r="BX602"/>
  <c r="BW602"/>
  <c r="BV602"/>
  <c r="BU602"/>
  <c r="BT602"/>
  <c r="BS602"/>
  <c r="BR602"/>
  <c r="BQ602"/>
  <c r="BP602"/>
  <c r="BO602"/>
  <c r="BN602"/>
  <c r="BM602"/>
  <c r="BL602"/>
  <c r="BK602"/>
  <c r="BJ602"/>
  <c r="BI602"/>
  <c r="BH602"/>
  <c r="BG602"/>
  <c r="BF602"/>
  <c r="BE602"/>
  <c r="BD602"/>
  <c r="AX602"/>
  <c r="AW602"/>
  <c r="AV602"/>
  <c r="AU602"/>
  <c r="AT602"/>
  <c r="AS602"/>
  <c r="AR602"/>
  <c r="AQ602"/>
  <c r="AP602"/>
  <c r="AO602"/>
  <c r="AI602"/>
  <c r="AH602"/>
  <c r="AG602"/>
  <c r="AF602"/>
  <c r="AE602"/>
  <c r="AD602"/>
  <c r="AC602"/>
  <c r="AB602"/>
  <c r="AA602"/>
  <c r="Z602"/>
  <c r="T602"/>
  <c r="S602"/>
  <c r="R602"/>
  <c r="Q602"/>
  <c r="P602"/>
  <c r="O602"/>
  <c r="N602"/>
  <c r="M602"/>
  <c r="L602"/>
  <c r="K602"/>
  <c r="J602"/>
  <c r="I602"/>
  <c r="H602"/>
  <c r="G602"/>
  <c r="F602"/>
  <c r="E602"/>
  <c r="D602"/>
  <c r="C602"/>
  <c r="A602"/>
  <c r="BX601"/>
  <c r="BW601"/>
  <c r="BV601"/>
  <c r="BU601"/>
  <c r="BT601"/>
  <c r="BS601"/>
  <c r="BR601"/>
  <c r="BQ601"/>
  <c r="BP601"/>
  <c r="BO601"/>
  <c r="BN601"/>
  <c r="BM601"/>
  <c r="BL601"/>
  <c r="BK601"/>
  <c r="BJ601"/>
  <c r="BI601"/>
  <c r="BH601"/>
  <c r="BG601"/>
  <c r="BF601"/>
  <c r="BE601"/>
  <c r="BD601"/>
  <c r="AX601"/>
  <c r="AW601"/>
  <c r="AV601"/>
  <c r="AU601"/>
  <c r="AT601"/>
  <c r="AS601"/>
  <c r="AR601"/>
  <c r="AQ601"/>
  <c r="AP601"/>
  <c r="AO601"/>
  <c r="AI601"/>
  <c r="AH601"/>
  <c r="AG601"/>
  <c r="AF601"/>
  <c r="AE601"/>
  <c r="AD601"/>
  <c r="AC601"/>
  <c r="AB601"/>
  <c r="AA601"/>
  <c r="Z601"/>
  <c r="T601"/>
  <c r="S601"/>
  <c r="R601"/>
  <c r="Q601"/>
  <c r="P601"/>
  <c r="O601"/>
  <c r="N601"/>
  <c r="M601"/>
  <c r="L601"/>
  <c r="K601"/>
  <c r="J601"/>
  <c r="I601"/>
  <c r="H601"/>
  <c r="G601"/>
  <c r="F601"/>
  <c r="E601"/>
  <c r="D601"/>
  <c r="C601"/>
  <c r="A601"/>
  <c r="BX600"/>
  <c r="BW600"/>
  <c r="BV600"/>
  <c r="BU600"/>
  <c r="BT600"/>
  <c r="BS600"/>
  <c r="BR600"/>
  <c r="BQ600"/>
  <c r="BP600"/>
  <c r="BO600"/>
  <c r="BN600"/>
  <c r="BM600"/>
  <c r="BL600"/>
  <c r="BK600"/>
  <c r="BJ600"/>
  <c r="BI600"/>
  <c r="BH600"/>
  <c r="BG600"/>
  <c r="BF600"/>
  <c r="BE600"/>
  <c r="BD600"/>
  <c r="AX600"/>
  <c r="AW600"/>
  <c r="AV600"/>
  <c r="AU600"/>
  <c r="AT600"/>
  <c r="AS600"/>
  <c r="AR600"/>
  <c r="AQ600"/>
  <c r="AP600"/>
  <c r="AO600"/>
  <c r="AI600"/>
  <c r="AH600"/>
  <c r="AG600"/>
  <c r="AF600"/>
  <c r="AE600"/>
  <c r="AD600"/>
  <c r="AC600"/>
  <c r="AB600"/>
  <c r="AA600"/>
  <c r="Z600"/>
  <c r="T600"/>
  <c r="S600"/>
  <c r="R600"/>
  <c r="Q600"/>
  <c r="P600"/>
  <c r="O600"/>
  <c r="N600"/>
  <c r="M600"/>
  <c r="L600"/>
  <c r="K600"/>
  <c r="J600"/>
  <c r="I600"/>
  <c r="H600"/>
  <c r="G600"/>
  <c r="F600"/>
  <c r="E600"/>
  <c r="D600"/>
  <c r="C600"/>
  <c r="A600"/>
  <c r="BX599"/>
  <c r="BW599"/>
  <c r="BV599"/>
  <c r="BU599"/>
  <c r="BT599"/>
  <c r="BS599"/>
  <c r="BR599"/>
  <c r="BQ599"/>
  <c r="BP599"/>
  <c r="BO599"/>
  <c r="BN599"/>
  <c r="BM599"/>
  <c r="BL599"/>
  <c r="BK599"/>
  <c r="BJ599"/>
  <c r="BI599"/>
  <c r="BH599"/>
  <c r="BG599"/>
  <c r="BF599"/>
  <c r="BE599"/>
  <c r="BD599"/>
  <c r="AX599"/>
  <c r="AW599"/>
  <c r="AV599"/>
  <c r="AU599"/>
  <c r="AT599"/>
  <c r="AS599"/>
  <c r="AR599"/>
  <c r="AQ599"/>
  <c r="AP599"/>
  <c r="AO599"/>
  <c r="AI599"/>
  <c r="AH599"/>
  <c r="AG599"/>
  <c r="AF599"/>
  <c r="AE599"/>
  <c r="AD599"/>
  <c r="AC599"/>
  <c r="AB599"/>
  <c r="AA599"/>
  <c r="Z599"/>
  <c r="T599"/>
  <c r="S599"/>
  <c r="R599"/>
  <c r="Q599"/>
  <c r="P599"/>
  <c r="O599"/>
  <c r="N599"/>
  <c r="M599"/>
  <c r="L599"/>
  <c r="K599"/>
  <c r="J599"/>
  <c r="I599"/>
  <c r="H599"/>
  <c r="G599"/>
  <c r="F599"/>
  <c r="E599"/>
  <c r="D599"/>
  <c r="C599"/>
  <c r="A599"/>
  <c r="BX598"/>
  <c r="BW598"/>
  <c r="BV598"/>
  <c r="BU598"/>
  <c r="BT598"/>
  <c r="BS598"/>
  <c r="BR598"/>
  <c r="BQ598"/>
  <c r="BP598"/>
  <c r="BO598"/>
  <c r="BN598"/>
  <c r="BM598"/>
  <c r="BL598"/>
  <c r="BK598"/>
  <c r="BJ598"/>
  <c r="BI598"/>
  <c r="BH598"/>
  <c r="BG598"/>
  <c r="BF598"/>
  <c r="BE598"/>
  <c r="BD598"/>
  <c r="AX598"/>
  <c r="AW598"/>
  <c r="AV598"/>
  <c r="AU598"/>
  <c r="AT598"/>
  <c r="AS598"/>
  <c r="AR598"/>
  <c r="AQ598"/>
  <c r="AP598"/>
  <c r="AO598"/>
  <c r="AI598"/>
  <c r="AH598"/>
  <c r="AG598"/>
  <c r="AF598"/>
  <c r="AE598"/>
  <c r="AD598"/>
  <c r="AC598"/>
  <c r="AB598"/>
  <c r="AA598"/>
  <c r="Z598"/>
  <c r="T598"/>
  <c r="S598"/>
  <c r="R598"/>
  <c r="Q598"/>
  <c r="P598"/>
  <c r="O598"/>
  <c r="N598"/>
  <c r="M598"/>
  <c r="L598"/>
  <c r="K598"/>
  <c r="J598"/>
  <c r="I598"/>
  <c r="H598"/>
  <c r="G598"/>
  <c r="F598"/>
  <c r="E598"/>
  <c r="D598"/>
  <c r="C598"/>
  <c r="A598"/>
  <c r="BX597"/>
  <c r="BW597"/>
  <c r="BV597"/>
  <c r="BU597"/>
  <c r="BT597"/>
  <c r="BS597"/>
  <c r="BR597"/>
  <c r="BQ597"/>
  <c r="BP597"/>
  <c r="BO597"/>
  <c r="BN597"/>
  <c r="BM597"/>
  <c r="BL597"/>
  <c r="BK597"/>
  <c r="BJ597"/>
  <c r="BI597"/>
  <c r="BH597"/>
  <c r="BG597"/>
  <c r="BF597"/>
  <c r="BE597"/>
  <c r="BD597"/>
  <c r="AX597"/>
  <c r="AW597"/>
  <c r="AV597"/>
  <c r="AU597"/>
  <c r="AT597"/>
  <c r="AS597"/>
  <c r="AR597"/>
  <c r="AQ597"/>
  <c r="AP597"/>
  <c r="AO597"/>
  <c r="AI597"/>
  <c r="AH597"/>
  <c r="AG597"/>
  <c r="AF597"/>
  <c r="AE597"/>
  <c r="AD597"/>
  <c r="AC597"/>
  <c r="AB597"/>
  <c r="AA597"/>
  <c r="Z597"/>
  <c r="T597"/>
  <c r="S597"/>
  <c r="R597"/>
  <c r="Q597"/>
  <c r="P597"/>
  <c r="O597"/>
  <c r="N597"/>
  <c r="M597"/>
  <c r="L597"/>
  <c r="K597"/>
  <c r="J597"/>
  <c r="I597"/>
  <c r="H597"/>
  <c r="G597"/>
  <c r="F597"/>
  <c r="E597"/>
  <c r="D597"/>
  <c r="C597"/>
  <c r="A597"/>
  <c r="BX596"/>
  <c r="BW596"/>
  <c r="BV596"/>
  <c r="BU596"/>
  <c r="BT596"/>
  <c r="BS596"/>
  <c r="BR596"/>
  <c r="BQ596"/>
  <c r="BP596"/>
  <c r="BO596"/>
  <c r="BN596"/>
  <c r="BM596"/>
  <c r="BL596"/>
  <c r="BK596"/>
  <c r="BJ596"/>
  <c r="BI596"/>
  <c r="BH596"/>
  <c r="BG596"/>
  <c r="BF596"/>
  <c r="BE596"/>
  <c r="BD596"/>
  <c r="AX596"/>
  <c r="AW596"/>
  <c r="AV596"/>
  <c r="AU596"/>
  <c r="AT596"/>
  <c r="AS596"/>
  <c r="AR596"/>
  <c r="AQ596"/>
  <c r="AP596"/>
  <c r="AO596"/>
  <c r="AI596"/>
  <c r="AH596"/>
  <c r="AG596"/>
  <c r="AF596"/>
  <c r="AE596"/>
  <c r="AD596"/>
  <c r="AC596"/>
  <c r="AB596"/>
  <c r="AA596"/>
  <c r="Z596"/>
  <c r="T596"/>
  <c r="S596"/>
  <c r="R596"/>
  <c r="Q596"/>
  <c r="P596"/>
  <c r="O596"/>
  <c r="N596"/>
  <c r="M596"/>
  <c r="L596"/>
  <c r="K596"/>
  <c r="J596"/>
  <c r="I596"/>
  <c r="H596"/>
  <c r="G596"/>
  <c r="F596"/>
  <c r="E596"/>
  <c r="D596"/>
  <c r="C596"/>
  <c r="A596"/>
  <c r="BX595"/>
  <c r="BW595"/>
  <c r="BV595"/>
  <c r="BU595"/>
  <c r="BT595"/>
  <c r="BS595"/>
  <c r="BR595"/>
  <c r="BQ595"/>
  <c r="BP595"/>
  <c r="BO595"/>
  <c r="BN595"/>
  <c r="BM595"/>
  <c r="BL595"/>
  <c r="BK595"/>
  <c r="BJ595"/>
  <c r="BI595"/>
  <c r="BH595"/>
  <c r="BG595"/>
  <c r="BF595"/>
  <c r="BE595"/>
  <c r="BD595"/>
  <c r="AX595"/>
  <c r="AW595"/>
  <c r="AV595"/>
  <c r="AU595"/>
  <c r="AT595"/>
  <c r="AS595"/>
  <c r="AR595"/>
  <c r="AQ595"/>
  <c r="AP595"/>
  <c r="AO595"/>
  <c r="AI595"/>
  <c r="AH595"/>
  <c r="AG595"/>
  <c r="AF595"/>
  <c r="AE595"/>
  <c r="AD595"/>
  <c r="AC595"/>
  <c r="AB595"/>
  <c r="AA595"/>
  <c r="Z595"/>
  <c r="T595"/>
  <c r="S595"/>
  <c r="R595"/>
  <c r="Q595"/>
  <c r="P595"/>
  <c r="O595"/>
  <c r="N595"/>
  <c r="M595"/>
  <c r="L595"/>
  <c r="K595"/>
  <c r="J595"/>
  <c r="I595"/>
  <c r="H595"/>
  <c r="G595"/>
  <c r="F595"/>
  <c r="E595"/>
  <c r="D595"/>
  <c r="C595"/>
  <c r="A595"/>
  <c r="BX594"/>
  <c r="BW594"/>
  <c r="BV594"/>
  <c r="BU594"/>
  <c r="BT594"/>
  <c r="BS594"/>
  <c r="BR594"/>
  <c r="BQ594"/>
  <c r="BP594"/>
  <c r="BO594"/>
  <c r="BN594"/>
  <c r="BM594"/>
  <c r="BL594"/>
  <c r="BK594"/>
  <c r="BJ594"/>
  <c r="BI594"/>
  <c r="BH594"/>
  <c r="BG594"/>
  <c r="BF594"/>
  <c r="BE594"/>
  <c r="BD594"/>
  <c r="AX594"/>
  <c r="AW594"/>
  <c r="AV594"/>
  <c r="AU594"/>
  <c r="AT594"/>
  <c r="AS594"/>
  <c r="AR594"/>
  <c r="AQ594"/>
  <c r="AP594"/>
  <c r="AO594"/>
  <c r="AI594"/>
  <c r="AH594"/>
  <c r="AG594"/>
  <c r="AF594"/>
  <c r="AE594"/>
  <c r="AD594"/>
  <c r="AC594"/>
  <c r="AB594"/>
  <c r="AA594"/>
  <c r="Z594"/>
  <c r="T594"/>
  <c r="S594"/>
  <c r="R594"/>
  <c r="Q594"/>
  <c r="P594"/>
  <c r="O594"/>
  <c r="N594"/>
  <c r="M594"/>
  <c r="L594"/>
  <c r="K594"/>
  <c r="J594"/>
  <c r="I594"/>
  <c r="H594"/>
  <c r="G594"/>
  <c r="F594"/>
  <c r="E594"/>
  <c r="D594"/>
  <c r="C594"/>
  <c r="A594"/>
  <c r="BX593"/>
  <c r="BW593"/>
  <c r="BV593"/>
  <c r="BU593"/>
  <c r="BT593"/>
  <c r="BS593"/>
  <c r="BR593"/>
  <c r="BQ593"/>
  <c r="BP593"/>
  <c r="BO593"/>
  <c r="BN593"/>
  <c r="BM593"/>
  <c r="BL593"/>
  <c r="BK593"/>
  <c r="BJ593"/>
  <c r="BI593"/>
  <c r="BH593"/>
  <c r="BG593"/>
  <c r="BF593"/>
  <c r="BE593"/>
  <c r="BD593"/>
  <c r="AX593"/>
  <c r="AW593"/>
  <c r="AV593"/>
  <c r="AU593"/>
  <c r="AT593"/>
  <c r="AS593"/>
  <c r="AR593"/>
  <c r="AQ593"/>
  <c r="AP593"/>
  <c r="AO593"/>
  <c r="AI593"/>
  <c r="AH593"/>
  <c r="AG593"/>
  <c r="AF593"/>
  <c r="AE593"/>
  <c r="AD593"/>
  <c r="AC593"/>
  <c r="AB593"/>
  <c r="AA593"/>
  <c r="Z593"/>
  <c r="T593"/>
  <c r="S593"/>
  <c r="R593"/>
  <c r="Q593"/>
  <c r="P593"/>
  <c r="O593"/>
  <c r="N593"/>
  <c r="M593"/>
  <c r="L593"/>
  <c r="K593"/>
  <c r="J593"/>
  <c r="I593"/>
  <c r="H593"/>
  <c r="G593"/>
  <c r="F593"/>
  <c r="E593"/>
  <c r="D593"/>
  <c r="C593"/>
  <c r="A593"/>
  <c r="BX592"/>
  <c r="BW592"/>
  <c r="BV592"/>
  <c r="BU592"/>
  <c r="BT592"/>
  <c r="BS592"/>
  <c r="BR592"/>
  <c r="BQ592"/>
  <c r="BP592"/>
  <c r="BO592"/>
  <c r="BN592"/>
  <c r="BM592"/>
  <c r="BL592"/>
  <c r="BK592"/>
  <c r="BJ592"/>
  <c r="BI592"/>
  <c r="BH592"/>
  <c r="BG592"/>
  <c r="BF592"/>
  <c r="BE592"/>
  <c r="BD592"/>
  <c r="AX592"/>
  <c r="AW592"/>
  <c r="AV592"/>
  <c r="AU592"/>
  <c r="AT592"/>
  <c r="AS592"/>
  <c r="AR592"/>
  <c r="AQ592"/>
  <c r="AP592"/>
  <c r="AO592"/>
  <c r="AI592"/>
  <c r="AH592"/>
  <c r="AG592"/>
  <c r="AF592"/>
  <c r="AE592"/>
  <c r="AD592"/>
  <c r="AC592"/>
  <c r="AB592"/>
  <c r="AA592"/>
  <c r="Z592"/>
  <c r="T592"/>
  <c r="S592"/>
  <c r="R592"/>
  <c r="Q592"/>
  <c r="P592"/>
  <c r="O592"/>
  <c r="N592"/>
  <c r="M592"/>
  <c r="L592"/>
  <c r="K592"/>
  <c r="J592"/>
  <c r="I592"/>
  <c r="H592"/>
  <c r="G592"/>
  <c r="F592"/>
  <c r="E592"/>
  <c r="D592"/>
  <c r="C592"/>
  <c r="A592"/>
  <c r="BX591"/>
  <c r="BW591"/>
  <c r="BV591"/>
  <c r="BU591"/>
  <c r="BT591"/>
  <c r="BS591"/>
  <c r="BR591"/>
  <c r="BQ591"/>
  <c r="BP591"/>
  <c r="BO591"/>
  <c r="BN591"/>
  <c r="BM591"/>
  <c r="BL591"/>
  <c r="BK591"/>
  <c r="BJ591"/>
  <c r="BI591"/>
  <c r="BH591"/>
  <c r="BG591"/>
  <c r="BF591"/>
  <c r="BE591"/>
  <c r="BD591"/>
  <c r="AX591"/>
  <c r="AW591"/>
  <c r="AV591"/>
  <c r="AU591"/>
  <c r="AT591"/>
  <c r="AS591"/>
  <c r="AR591"/>
  <c r="AQ591"/>
  <c r="AP591"/>
  <c r="AO591"/>
  <c r="AI591"/>
  <c r="AH591"/>
  <c r="AG591"/>
  <c r="AF591"/>
  <c r="AE591"/>
  <c r="AD591"/>
  <c r="AC591"/>
  <c r="AB591"/>
  <c r="AA591"/>
  <c r="Z591"/>
  <c r="T591"/>
  <c r="S591"/>
  <c r="R591"/>
  <c r="Q591"/>
  <c r="P591"/>
  <c r="O591"/>
  <c r="N591"/>
  <c r="M591"/>
  <c r="L591"/>
  <c r="K591"/>
  <c r="J591"/>
  <c r="I591"/>
  <c r="H591"/>
  <c r="G591"/>
  <c r="F591"/>
  <c r="E591"/>
  <c r="D591"/>
  <c r="C591"/>
  <c r="A591"/>
  <c r="BX590"/>
  <c r="BW590"/>
  <c r="BV590"/>
  <c r="BU590"/>
  <c r="BT590"/>
  <c r="BS590"/>
  <c r="BR590"/>
  <c r="BQ590"/>
  <c r="BP590"/>
  <c r="BO590"/>
  <c r="BN590"/>
  <c r="BM590"/>
  <c r="BL590"/>
  <c r="BK590"/>
  <c r="BJ590"/>
  <c r="BI590"/>
  <c r="BH590"/>
  <c r="BG590"/>
  <c r="BF590"/>
  <c r="BE590"/>
  <c r="BD590"/>
  <c r="AX590"/>
  <c r="AW590"/>
  <c r="AV590"/>
  <c r="AU590"/>
  <c r="AT590"/>
  <c r="AS590"/>
  <c r="AR590"/>
  <c r="AQ590"/>
  <c r="AP590"/>
  <c r="AO590"/>
  <c r="AI590"/>
  <c r="AH590"/>
  <c r="AG590"/>
  <c r="AF590"/>
  <c r="AE590"/>
  <c r="AD590"/>
  <c r="AC590"/>
  <c r="AB590"/>
  <c r="AA590"/>
  <c r="Z590"/>
  <c r="T590"/>
  <c r="S590"/>
  <c r="R590"/>
  <c r="Q590"/>
  <c r="P590"/>
  <c r="O590"/>
  <c r="N590"/>
  <c r="M590"/>
  <c r="L590"/>
  <c r="K590"/>
  <c r="J590"/>
  <c r="I590"/>
  <c r="H590"/>
  <c r="G590"/>
  <c r="F590"/>
  <c r="E590"/>
  <c r="D590"/>
  <c r="C590"/>
  <c r="A590"/>
  <c r="BX589"/>
  <c r="BW589"/>
  <c r="BV589"/>
  <c r="BU589"/>
  <c r="BT589"/>
  <c r="BS589"/>
  <c r="BR589"/>
  <c r="BQ589"/>
  <c r="BP589"/>
  <c r="BO589"/>
  <c r="BN589"/>
  <c r="BM589"/>
  <c r="BL589"/>
  <c r="BK589"/>
  <c r="BJ589"/>
  <c r="BI589"/>
  <c r="BH589"/>
  <c r="BG589"/>
  <c r="BF589"/>
  <c r="BE589"/>
  <c r="BD589"/>
  <c r="AX589"/>
  <c r="AW589"/>
  <c r="AV589"/>
  <c r="AU589"/>
  <c r="AT589"/>
  <c r="AS589"/>
  <c r="AR589"/>
  <c r="AQ589"/>
  <c r="AP589"/>
  <c r="AO589"/>
  <c r="AI589"/>
  <c r="AH589"/>
  <c r="AG589"/>
  <c r="AF589"/>
  <c r="AE589"/>
  <c r="AD589"/>
  <c r="AC589"/>
  <c r="AB589"/>
  <c r="AA589"/>
  <c r="Z589"/>
  <c r="T589"/>
  <c r="S589"/>
  <c r="R589"/>
  <c r="Q589"/>
  <c r="P589"/>
  <c r="O589"/>
  <c r="N589"/>
  <c r="M589"/>
  <c r="L589"/>
  <c r="K589"/>
  <c r="J589"/>
  <c r="I589"/>
  <c r="H589"/>
  <c r="G589"/>
  <c r="F589"/>
  <c r="E589"/>
  <c r="D589"/>
  <c r="C589"/>
  <c r="A589"/>
  <c r="BX588"/>
  <c r="BW588"/>
  <c r="BV588"/>
  <c r="BU588"/>
  <c r="BT588"/>
  <c r="BS588"/>
  <c r="BR588"/>
  <c r="BQ588"/>
  <c r="BP588"/>
  <c r="BO588"/>
  <c r="BN588"/>
  <c r="BM588"/>
  <c r="BL588"/>
  <c r="BK588"/>
  <c r="BJ588"/>
  <c r="BI588"/>
  <c r="BH588"/>
  <c r="BG588"/>
  <c r="BF588"/>
  <c r="BE588"/>
  <c r="BD588"/>
  <c r="AX588"/>
  <c r="AW588"/>
  <c r="AV588"/>
  <c r="AU588"/>
  <c r="AT588"/>
  <c r="AS588"/>
  <c r="AR588"/>
  <c r="AQ588"/>
  <c r="AP588"/>
  <c r="AO588"/>
  <c r="AI588"/>
  <c r="AH588"/>
  <c r="AG588"/>
  <c r="AF588"/>
  <c r="AE588"/>
  <c r="AD588"/>
  <c r="AC588"/>
  <c r="AB588"/>
  <c r="AA588"/>
  <c r="Z588"/>
  <c r="T588"/>
  <c r="S588"/>
  <c r="R588"/>
  <c r="Q588"/>
  <c r="P588"/>
  <c r="O588"/>
  <c r="N588"/>
  <c r="M588"/>
  <c r="L588"/>
  <c r="K588"/>
  <c r="J588"/>
  <c r="I588"/>
  <c r="H588"/>
  <c r="G588"/>
  <c r="F588"/>
  <c r="E588"/>
  <c r="D588"/>
  <c r="C588"/>
  <c r="A588"/>
  <c r="BX587"/>
  <c r="BW587"/>
  <c r="BV587"/>
  <c r="BU587"/>
  <c r="BT587"/>
  <c r="BS587"/>
  <c r="BR587"/>
  <c r="BQ587"/>
  <c r="BP587"/>
  <c r="BO587"/>
  <c r="BN587"/>
  <c r="BM587"/>
  <c r="BL587"/>
  <c r="BK587"/>
  <c r="BJ587"/>
  <c r="BI587"/>
  <c r="BH587"/>
  <c r="BG587"/>
  <c r="BF587"/>
  <c r="BE587"/>
  <c r="BD587"/>
  <c r="AX587"/>
  <c r="AW587"/>
  <c r="AV587"/>
  <c r="AU587"/>
  <c r="AT587"/>
  <c r="AS587"/>
  <c r="AR587"/>
  <c r="AQ587"/>
  <c r="AP587"/>
  <c r="AO587"/>
  <c r="AI587"/>
  <c r="AH587"/>
  <c r="AG587"/>
  <c r="AF587"/>
  <c r="AE587"/>
  <c r="AD587"/>
  <c r="AC587"/>
  <c r="AB587"/>
  <c r="AA587"/>
  <c r="Z587"/>
  <c r="T587"/>
  <c r="S587"/>
  <c r="R587"/>
  <c r="Q587"/>
  <c r="P587"/>
  <c r="O587"/>
  <c r="N587"/>
  <c r="M587"/>
  <c r="L587"/>
  <c r="K587"/>
  <c r="J587"/>
  <c r="I587"/>
  <c r="H587"/>
  <c r="G587"/>
  <c r="F587"/>
  <c r="E587"/>
  <c r="D587"/>
  <c r="C587"/>
  <c r="A587"/>
  <c r="BX586"/>
  <c r="BW586"/>
  <c r="BV586"/>
  <c r="BU586"/>
  <c r="BT586"/>
  <c r="BS586"/>
  <c r="BR586"/>
  <c r="BQ586"/>
  <c r="BP586"/>
  <c r="BO586"/>
  <c r="BN586"/>
  <c r="BM586"/>
  <c r="BL586"/>
  <c r="BK586"/>
  <c r="BJ586"/>
  <c r="BI586"/>
  <c r="BH586"/>
  <c r="BG586"/>
  <c r="BF586"/>
  <c r="BE586"/>
  <c r="BD586"/>
  <c r="AX586"/>
  <c r="AW586"/>
  <c r="AV586"/>
  <c r="AU586"/>
  <c r="AT586"/>
  <c r="AS586"/>
  <c r="AR586"/>
  <c r="AQ586"/>
  <c r="AP586"/>
  <c r="AO586"/>
  <c r="AI586"/>
  <c r="AH586"/>
  <c r="AG586"/>
  <c r="AF586"/>
  <c r="AE586"/>
  <c r="AD586"/>
  <c r="AC586"/>
  <c r="AB586"/>
  <c r="AA586"/>
  <c r="Z586"/>
  <c r="T586"/>
  <c r="S586"/>
  <c r="R586"/>
  <c r="Q586"/>
  <c r="P586"/>
  <c r="O586"/>
  <c r="N586"/>
  <c r="M586"/>
  <c r="L586"/>
  <c r="K586"/>
  <c r="J586"/>
  <c r="I586"/>
  <c r="H586"/>
  <c r="G586"/>
  <c r="F586"/>
  <c r="E586"/>
  <c r="D586"/>
  <c r="C586"/>
  <c r="A586"/>
  <c r="BX585"/>
  <c r="BW585"/>
  <c r="BV585"/>
  <c r="BU585"/>
  <c r="BT585"/>
  <c r="BS585"/>
  <c r="BR585"/>
  <c r="BQ585"/>
  <c r="BP585"/>
  <c r="BO585"/>
  <c r="BN585"/>
  <c r="BM585"/>
  <c r="BL585"/>
  <c r="BK585"/>
  <c r="BJ585"/>
  <c r="BI585"/>
  <c r="BH585"/>
  <c r="BG585"/>
  <c r="BF585"/>
  <c r="BE585"/>
  <c r="BD585"/>
  <c r="AX585"/>
  <c r="AW585"/>
  <c r="AV585"/>
  <c r="AU585"/>
  <c r="AT585"/>
  <c r="AS585"/>
  <c r="AR585"/>
  <c r="AQ585"/>
  <c r="AP585"/>
  <c r="AO585"/>
  <c r="AI585"/>
  <c r="AH585"/>
  <c r="AG585"/>
  <c r="AF585"/>
  <c r="AE585"/>
  <c r="AD585"/>
  <c r="AC585"/>
  <c r="AB585"/>
  <c r="AA585"/>
  <c r="Z585"/>
  <c r="T585"/>
  <c r="S585"/>
  <c r="R585"/>
  <c r="Q585"/>
  <c r="P585"/>
  <c r="O585"/>
  <c r="N585"/>
  <c r="M585"/>
  <c r="L585"/>
  <c r="K585"/>
  <c r="J585"/>
  <c r="I585"/>
  <c r="H585"/>
  <c r="G585"/>
  <c r="F585"/>
  <c r="E585"/>
  <c r="D585"/>
  <c r="C585"/>
  <c r="A585"/>
  <c r="BX584"/>
  <c r="BW584"/>
  <c r="BV584"/>
  <c r="BU584"/>
  <c r="BT584"/>
  <c r="BS584"/>
  <c r="BR584"/>
  <c r="BQ584"/>
  <c r="BP584"/>
  <c r="BO584"/>
  <c r="BN584"/>
  <c r="BM584"/>
  <c r="BL584"/>
  <c r="BK584"/>
  <c r="BJ584"/>
  <c r="BI584"/>
  <c r="BH584"/>
  <c r="BG584"/>
  <c r="BF584"/>
  <c r="BE584"/>
  <c r="BD584"/>
  <c r="AX584"/>
  <c r="AW584"/>
  <c r="AV584"/>
  <c r="AU584"/>
  <c r="AT584"/>
  <c r="AS584"/>
  <c r="AR584"/>
  <c r="AQ584"/>
  <c r="AP584"/>
  <c r="AO584"/>
  <c r="AI584"/>
  <c r="AH584"/>
  <c r="AG584"/>
  <c r="AF584"/>
  <c r="AE584"/>
  <c r="AD584"/>
  <c r="AC584"/>
  <c r="AB584"/>
  <c r="AA584"/>
  <c r="Z584"/>
  <c r="T584"/>
  <c r="S584"/>
  <c r="R584"/>
  <c r="Q584"/>
  <c r="P584"/>
  <c r="O584"/>
  <c r="N584"/>
  <c r="M584"/>
  <c r="L584"/>
  <c r="K584"/>
  <c r="J584"/>
  <c r="I584"/>
  <c r="H584"/>
  <c r="G584"/>
  <c r="F584"/>
  <c r="E584"/>
  <c r="D584"/>
  <c r="C584"/>
  <c r="A584"/>
  <c r="BX583"/>
  <c r="BW583"/>
  <c r="BV583"/>
  <c r="BU583"/>
  <c r="BT583"/>
  <c r="BS583"/>
  <c r="BR583"/>
  <c r="BQ583"/>
  <c r="BP583"/>
  <c r="BO583"/>
  <c r="BN583"/>
  <c r="BM583"/>
  <c r="BL583"/>
  <c r="BK583"/>
  <c r="BJ583"/>
  <c r="BI583"/>
  <c r="BH583"/>
  <c r="BG583"/>
  <c r="BF583"/>
  <c r="BE583"/>
  <c r="BD583"/>
  <c r="AX583"/>
  <c r="AW583"/>
  <c r="AV583"/>
  <c r="AU583"/>
  <c r="AT583"/>
  <c r="AS583"/>
  <c r="AR583"/>
  <c r="AQ583"/>
  <c r="AP583"/>
  <c r="AO583"/>
  <c r="AI583"/>
  <c r="AH583"/>
  <c r="AG583"/>
  <c r="AF583"/>
  <c r="AE583"/>
  <c r="AD583"/>
  <c r="AC583"/>
  <c r="AB583"/>
  <c r="AA583"/>
  <c r="Z583"/>
  <c r="T583"/>
  <c r="S583"/>
  <c r="R583"/>
  <c r="Q583"/>
  <c r="P583"/>
  <c r="O583"/>
  <c r="N583"/>
  <c r="M583"/>
  <c r="L583"/>
  <c r="K583"/>
  <c r="J583"/>
  <c r="I583"/>
  <c r="H583"/>
  <c r="G583"/>
  <c r="F583"/>
  <c r="E583"/>
  <c r="D583"/>
  <c r="C583"/>
  <c r="A583"/>
  <c r="BX582"/>
  <c r="BW582"/>
  <c r="BV582"/>
  <c r="BU582"/>
  <c r="BT582"/>
  <c r="BS582"/>
  <c r="BR582"/>
  <c r="BQ582"/>
  <c r="BP582"/>
  <c r="BO582"/>
  <c r="BN582"/>
  <c r="BM582"/>
  <c r="BL582"/>
  <c r="BK582"/>
  <c r="BJ582"/>
  <c r="BI582"/>
  <c r="BH582"/>
  <c r="BG582"/>
  <c r="BF582"/>
  <c r="BE582"/>
  <c r="BD582"/>
  <c r="AX582"/>
  <c r="AW582"/>
  <c r="AV582"/>
  <c r="AU582"/>
  <c r="AT582"/>
  <c r="AS582"/>
  <c r="AR582"/>
  <c r="AQ582"/>
  <c r="AP582"/>
  <c r="AO582"/>
  <c r="AI582"/>
  <c r="AH582"/>
  <c r="AG582"/>
  <c r="AF582"/>
  <c r="AE582"/>
  <c r="AD582"/>
  <c r="AC582"/>
  <c r="AB582"/>
  <c r="AA582"/>
  <c r="Z582"/>
  <c r="T582"/>
  <c r="S582"/>
  <c r="R582"/>
  <c r="Q582"/>
  <c r="P582"/>
  <c r="O582"/>
  <c r="N582"/>
  <c r="M582"/>
  <c r="L582"/>
  <c r="K582"/>
  <c r="J582"/>
  <c r="I582"/>
  <c r="H582"/>
  <c r="G582"/>
  <c r="F582"/>
  <c r="E582"/>
  <c r="D582"/>
  <c r="C582"/>
  <c r="A582"/>
  <c r="BX581"/>
  <c r="BW581"/>
  <c r="BV581"/>
  <c r="BU581"/>
  <c r="BT581"/>
  <c r="BS581"/>
  <c r="BR581"/>
  <c r="BQ581"/>
  <c r="BP581"/>
  <c r="BO581"/>
  <c r="BN581"/>
  <c r="BM581"/>
  <c r="BL581"/>
  <c r="BK581"/>
  <c r="BJ581"/>
  <c r="BI581"/>
  <c r="BH581"/>
  <c r="BG581"/>
  <c r="BF581"/>
  <c r="BE581"/>
  <c r="BD581"/>
  <c r="AX581"/>
  <c r="AW581"/>
  <c r="AV581"/>
  <c r="AU581"/>
  <c r="AT581"/>
  <c r="AS581"/>
  <c r="AR581"/>
  <c r="AQ581"/>
  <c r="AP581"/>
  <c r="AO581"/>
  <c r="AI581"/>
  <c r="AH581"/>
  <c r="AG581"/>
  <c r="AF581"/>
  <c r="AE581"/>
  <c r="AD581"/>
  <c r="AC581"/>
  <c r="AB581"/>
  <c r="AA581"/>
  <c r="Z581"/>
  <c r="T581"/>
  <c r="S581"/>
  <c r="R581"/>
  <c r="Q581"/>
  <c r="P581"/>
  <c r="O581"/>
  <c r="N581"/>
  <c r="M581"/>
  <c r="L581"/>
  <c r="K581"/>
  <c r="J581"/>
  <c r="I581"/>
  <c r="H581"/>
  <c r="G581"/>
  <c r="F581"/>
  <c r="E581"/>
  <c r="D581"/>
  <c r="C581"/>
  <c r="A581"/>
  <c r="BX580"/>
  <c r="BW580"/>
  <c r="BV580"/>
  <c r="BU580"/>
  <c r="BT580"/>
  <c r="BS580"/>
  <c r="BR580"/>
  <c r="BQ580"/>
  <c r="BP580"/>
  <c r="BO580"/>
  <c r="BN580"/>
  <c r="BM580"/>
  <c r="BL580"/>
  <c r="BK580"/>
  <c r="BJ580"/>
  <c r="BI580"/>
  <c r="BH580"/>
  <c r="BG580"/>
  <c r="BF580"/>
  <c r="BE580"/>
  <c r="BD580"/>
  <c r="AX580"/>
  <c r="AW580"/>
  <c r="AV580"/>
  <c r="AU580"/>
  <c r="AT580"/>
  <c r="AS580"/>
  <c r="AR580"/>
  <c r="AQ580"/>
  <c r="AP580"/>
  <c r="AO580"/>
  <c r="AI580"/>
  <c r="AH580"/>
  <c r="AG580"/>
  <c r="AF580"/>
  <c r="AE580"/>
  <c r="AD580"/>
  <c r="AC580"/>
  <c r="AB580"/>
  <c r="AA580"/>
  <c r="Z580"/>
  <c r="T580"/>
  <c r="S580"/>
  <c r="R580"/>
  <c r="Q580"/>
  <c r="P580"/>
  <c r="O580"/>
  <c r="N580"/>
  <c r="M580"/>
  <c r="L580"/>
  <c r="K580"/>
  <c r="J580"/>
  <c r="I580"/>
  <c r="H580"/>
  <c r="G580"/>
  <c r="F580"/>
  <c r="E580"/>
  <c r="D580"/>
  <c r="C580"/>
  <c r="A580"/>
  <c r="BX579"/>
  <c r="BW579"/>
  <c r="BV579"/>
  <c r="BU579"/>
  <c r="BT579"/>
  <c r="BS579"/>
  <c r="BR579"/>
  <c r="BQ579"/>
  <c r="BP579"/>
  <c r="BO579"/>
  <c r="BN579"/>
  <c r="BM579"/>
  <c r="BL579"/>
  <c r="BK579"/>
  <c r="BJ579"/>
  <c r="BI579"/>
  <c r="BH579"/>
  <c r="BG579"/>
  <c r="BF579"/>
  <c r="BE579"/>
  <c r="BD579"/>
  <c r="AX579"/>
  <c r="AW579"/>
  <c r="AV579"/>
  <c r="AU579"/>
  <c r="AT579"/>
  <c r="AS579"/>
  <c r="AR579"/>
  <c r="AQ579"/>
  <c r="AP579"/>
  <c r="AO579"/>
  <c r="AI579"/>
  <c r="AH579"/>
  <c r="AG579"/>
  <c r="AF579"/>
  <c r="AE579"/>
  <c r="AD579"/>
  <c r="AC579"/>
  <c r="AB579"/>
  <c r="AA579"/>
  <c r="Z579"/>
  <c r="T579"/>
  <c r="S579"/>
  <c r="R579"/>
  <c r="Q579"/>
  <c r="P579"/>
  <c r="O579"/>
  <c r="N579"/>
  <c r="M579"/>
  <c r="L579"/>
  <c r="K579"/>
  <c r="J579"/>
  <c r="I579"/>
  <c r="H579"/>
  <c r="G579"/>
  <c r="F579"/>
  <c r="E579"/>
  <c r="D579"/>
  <c r="C579"/>
  <c r="A579"/>
  <c r="BX578"/>
  <c r="BW578"/>
  <c r="BV578"/>
  <c r="BU578"/>
  <c r="BT578"/>
  <c r="BS578"/>
  <c r="BR578"/>
  <c r="BQ578"/>
  <c r="BP578"/>
  <c r="BO578"/>
  <c r="BN578"/>
  <c r="BM578"/>
  <c r="BL578"/>
  <c r="BK578"/>
  <c r="BJ578"/>
  <c r="BI578"/>
  <c r="BH578"/>
  <c r="BG578"/>
  <c r="BF578"/>
  <c r="BE578"/>
  <c r="BD578"/>
  <c r="AX578"/>
  <c r="AW578"/>
  <c r="AV578"/>
  <c r="AU578"/>
  <c r="AT578"/>
  <c r="AS578"/>
  <c r="AR578"/>
  <c r="AQ578"/>
  <c r="AP578"/>
  <c r="AO578"/>
  <c r="AI578"/>
  <c r="AH578"/>
  <c r="AG578"/>
  <c r="AF578"/>
  <c r="AE578"/>
  <c r="AD578"/>
  <c r="AC578"/>
  <c r="AB578"/>
  <c r="AA578"/>
  <c r="Z578"/>
  <c r="T578"/>
  <c r="S578"/>
  <c r="R578"/>
  <c r="Q578"/>
  <c r="P578"/>
  <c r="O578"/>
  <c r="N578"/>
  <c r="M578"/>
  <c r="L578"/>
  <c r="K578"/>
  <c r="J578"/>
  <c r="I578"/>
  <c r="H578"/>
  <c r="G578"/>
  <c r="F578"/>
  <c r="E578"/>
  <c r="D578"/>
  <c r="C578"/>
  <c r="A578"/>
  <c r="BX577"/>
  <c r="BW577"/>
  <c r="BV577"/>
  <c r="BU577"/>
  <c r="BT577"/>
  <c r="BS577"/>
  <c r="BR577"/>
  <c r="BQ577"/>
  <c r="BP577"/>
  <c r="BO577"/>
  <c r="BN577"/>
  <c r="BM577"/>
  <c r="BL577"/>
  <c r="BK577"/>
  <c r="BJ577"/>
  <c r="BI577"/>
  <c r="BH577"/>
  <c r="BG577"/>
  <c r="BF577"/>
  <c r="BE577"/>
  <c r="BD577"/>
  <c r="AX577"/>
  <c r="AW577"/>
  <c r="AV577"/>
  <c r="AU577"/>
  <c r="AT577"/>
  <c r="AS577"/>
  <c r="AR577"/>
  <c r="AQ577"/>
  <c r="AP577"/>
  <c r="AO577"/>
  <c r="AI577"/>
  <c r="AH577"/>
  <c r="AG577"/>
  <c r="AF577"/>
  <c r="AE577"/>
  <c r="AD577"/>
  <c r="AC577"/>
  <c r="AB577"/>
  <c r="AA577"/>
  <c r="Z577"/>
  <c r="T577"/>
  <c r="S577"/>
  <c r="R577"/>
  <c r="Q577"/>
  <c r="P577"/>
  <c r="O577"/>
  <c r="N577"/>
  <c r="M577"/>
  <c r="L577"/>
  <c r="K577"/>
  <c r="J577"/>
  <c r="I577"/>
  <c r="H577"/>
  <c r="G577"/>
  <c r="F577"/>
  <c r="E577"/>
  <c r="D577"/>
  <c r="C577"/>
  <c r="A577"/>
  <c r="BX576"/>
  <c r="BW576"/>
  <c r="BV576"/>
  <c r="BU576"/>
  <c r="BT576"/>
  <c r="BS576"/>
  <c r="BR576"/>
  <c r="BQ576"/>
  <c r="BP576"/>
  <c r="BO576"/>
  <c r="BN576"/>
  <c r="BM576"/>
  <c r="BL576"/>
  <c r="BK576"/>
  <c r="BJ576"/>
  <c r="BI576"/>
  <c r="BH576"/>
  <c r="BG576"/>
  <c r="BF576"/>
  <c r="BE576"/>
  <c r="BD576"/>
  <c r="AX576"/>
  <c r="AW576"/>
  <c r="AV576"/>
  <c r="AU576"/>
  <c r="AT576"/>
  <c r="AS576"/>
  <c r="AR576"/>
  <c r="AQ576"/>
  <c r="AP576"/>
  <c r="AO576"/>
  <c r="AI576"/>
  <c r="AH576"/>
  <c r="AG576"/>
  <c r="AF576"/>
  <c r="AE576"/>
  <c r="AD576"/>
  <c r="AC576"/>
  <c r="AB576"/>
  <c r="AA576"/>
  <c r="Z576"/>
  <c r="T576"/>
  <c r="S576"/>
  <c r="R576"/>
  <c r="Q576"/>
  <c r="P576"/>
  <c r="O576"/>
  <c r="N576"/>
  <c r="M576"/>
  <c r="L576"/>
  <c r="K576"/>
  <c r="J576"/>
  <c r="I576"/>
  <c r="H576"/>
  <c r="G576"/>
  <c r="F576"/>
  <c r="E576"/>
  <c r="D576"/>
  <c r="C576"/>
  <c r="A576"/>
  <c r="BX575"/>
  <c r="BW575"/>
  <c r="BV575"/>
  <c r="BU575"/>
  <c r="BT575"/>
  <c r="BS575"/>
  <c r="BR575"/>
  <c r="BQ575"/>
  <c r="BP575"/>
  <c r="BO575"/>
  <c r="BN575"/>
  <c r="BM575"/>
  <c r="BL575"/>
  <c r="BK575"/>
  <c r="BJ575"/>
  <c r="BI575"/>
  <c r="BH575"/>
  <c r="BG575"/>
  <c r="BF575"/>
  <c r="BE575"/>
  <c r="BD575"/>
  <c r="AX575"/>
  <c r="AW575"/>
  <c r="AV575"/>
  <c r="AU575"/>
  <c r="AT575"/>
  <c r="AS575"/>
  <c r="AR575"/>
  <c r="AQ575"/>
  <c r="AP575"/>
  <c r="AO575"/>
  <c r="AI575"/>
  <c r="AH575"/>
  <c r="AG575"/>
  <c r="AF575"/>
  <c r="AE575"/>
  <c r="AD575"/>
  <c r="AC575"/>
  <c r="AB575"/>
  <c r="AA575"/>
  <c r="Z575"/>
  <c r="T575"/>
  <c r="S575"/>
  <c r="R575"/>
  <c r="Q575"/>
  <c r="P575"/>
  <c r="O575"/>
  <c r="N575"/>
  <c r="M575"/>
  <c r="L575"/>
  <c r="K575"/>
  <c r="J575"/>
  <c r="I575"/>
  <c r="H575"/>
  <c r="G575"/>
  <c r="F575"/>
  <c r="E575"/>
  <c r="D575"/>
  <c r="C575"/>
  <c r="A575"/>
  <c r="BX574"/>
  <c r="BW574"/>
  <c r="BV574"/>
  <c r="BU574"/>
  <c r="BT574"/>
  <c r="BS574"/>
  <c r="BR574"/>
  <c r="BQ574"/>
  <c r="BP574"/>
  <c r="BO574"/>
  <c r="BN574"/>
  <c r="BM574"/>
  <c r="BL574"/>
  <c r="BK574"/>
  <c r="BJ574"/>
  <c r="BI574"/>
  <c r="BH574"/>
  <c r="BG574"/>
  <c r="BF574"/>
  <c r="BE574"/>
  <c r="BD574"/>
  <c r="AX574"/>
  <c r="AW574"/>
  <c r="AV574"/>
  <c r="AU574"/>
  <c r="AT574"/>
  <c r="AS574"/>
  <c r="AR574"/>
  <c r="AQ574"/>
  <c r="AP574"/>
  <c r="AO574"/>
  <c r="AI574"/>
  <c r="AH574"/>
  <c r="AG574"/>
  <c r="AF574"/>
  <c r="AE574"/>
  <c r="AD574"/>
  <c r="AC574"/>
  <c r="AB574"/>
  <c r="AA574"/>
  <c r="Z574"/>
  <c r="T574"/>
  <c r="S574"/>
  <c r="R574"/>
  <c r="Q574"/>
  <c r="P574"/>
  <c r="O574"/>
  <c r="N574"/>
  <c r="M574"/>
  <c r="L574"/>
  <c r="K574"/>
  <c r="J574"/>
  <c r="I574"/>
  <c r="H574"/>
  <c r="G574"/>
  <c r="F574"/>
  <c r="E574"/>
  <c r="D574"/>
  <c r="C574"/>
  <c r="A574"/>
  <c r="BX573"/>
  <c r="BW573"/>
  <c r="BV573"/>
  <c r="BU573"/>
  <c r="BT573"/>
  <c r="BS573"/>
  <c r="BR573"/>
  <c r="BQ573"/>
  <c r="BP573"/>
  <c r="BO573"/>
  <c r="BN573"/>
  <c r="BM573"/>
  <c r="BL573"/>
  <c r="BK573"/>
  <c r="BJ573"/>
  <c r="BI573"/>
  <c r="BH573"/>
  <c r="BG573"/>
  <c r="BF573"/>
  <c r="BE573"/>
  <c r="BD573"/>
  <c r="AX573"/>
  <c r="AW573"/>
  <c r="AV573"/>
  <c r="AU573"/>
  <c r="AT573"/>
  <c r="AS573"/>
  <c r="AR573"/>
  <c r="AQ573"/>
  <c r="AP573"/>
  <c r="AO573"/>
  <c r="AI573"/>
  <c r="AH573"/>
  <c r="AG573"/>
  <c r="AF573"/>
  <c r="AE573"/>
  <c r="AD573"/>
  <c r="AC573"/>
  <c r="AB573"/>
  <c r="AA573"/>
  <c r="Z573"/>
  <c r="T573"/>
  <c r="S573"/>
  <c r="R573"/>
  <c r="Q573"/>
  <c r="P573"/>
  <c r="O573"/>
  <c r="N573"/>
  <c r="M573"/>
  <c r="L573"/>
  <c r="K573"/>
  <c r="J573"/>
  <c r="I573"/>
  <c r="H573"/>
  <c r="G573"/>
  <c r="F573"/>
  <c r="E573"/>
  <c r="D573"/>
  <c r="C573"/>
  <c r="A573"/>
  <c r="BX572"/>
  <c r="BW572"/>
  <c r="BV572"/>
  <c r="BU572"/>
  <c r="BT572"/>
  <c r="BS572"/>
  <c r="BR572"/>
  <c r="BQ572"/>
  <c r="BP572"/>
  <c r="BO572"/>
  <c r="BN572"/>
  <c r="BM572"/>
  <c r="BL572"/>
  <c r="BK572"/>
  <c r="BJ572"/>
  <c r="BI572"/>
  <c r="BH572"/>
  <c r="BG572"/>
  <c r="BF572"/>
  <c r="BE572"/>
  <c r="BD572"/>
  <c r="AX572"/>
  <c r="AW572"/>
  <c r="AV572"/>
  <c r="AU572"/>
  <c r="AT572"/>
  <c r="AS572"/>
  <c r="AR572"/>
  <c r="AQ572"/>
  <c r="AP572"/>
  <c r="AO572"/>
  <c r="AI572"/>
  <c r="AH572"/>
  <c r="AG572"/>
  <c r="AF572"/>
  <c r="AE572"/>
  <c r="AD572"/>
  <c r="AC572"/>
  <c r="AB572"/>
  <c r="AA572"/>
  <c r="Z572"/>
  <c r="T572"/>
  <c r="S572"/>
  <c r="R572"/>
  <c r="Q572"/>
  <c r="P572"/>
  <c r="O572"/>
  <c r="N572"/>
  <c r="M572"/>
  <c r="L572"/>
  <c r="K572"/>
  <c r="J572"/>
  <c r="I572"/>
  <c r="H572"/>
  <c r="G572"/>
  <c r="F572"/>
  <c r="E572"/>
  <c r="D572"/>
  <c r="C572"/>
  <c r="A572"/>
  <c r="BX571"/>
  <c r="BW571"/>
  <c r="BV571"/>
  <c r="BU571"/>
  <c r="BT571"/>
  <c r="BS571"/>
  <c r="BR571"/>
  <c r="BQ571"/>
  <c r="BP571"/>
  <c r="BO571"/>
  <c r="BN571"/>
  <c r="BM571"/>
  <c r="BL571"/>
  <c r="BK571"/>
  <c r="BJ571"/>
  <c r="BI571"/>
  <c r="BH571"/>
  <c r="BG571"/>
  <c r="BF571"/>
  <c r="BE571"/>
  <c r="BD571"/>
  <c r="AX571"/>
  <c r="AW571"/>
  <c r="AV571"/>
  <c r="AU571"/>
  <c r="AT571"/>
  <c r="AS571"/>
  <c r="AR571"/>
  <c r="AQ571"/>
  <c r="AP571"/>
  <c r="AO571"/>
  <c r="AI571"/>
  <c r="AH571"/>
  <c r="AG571"/>
  <c r="AF571"/>
  <c r="AE571"/>
  <c r="AD571"/>
  <c r="AC571"/>
  <c r="AB571"/>
  <c r="AA571"/>
  <c r="Z571"/>
  <c r="T571"/>
  <c r="S571"/>
  <c r="R571"/>
  <c r="Q571"/>
  <c r="P571"/>
  <c r="O571"/>
  <c r="N571"/>
  <c r="M571"/>
  <c r="L571"/>
  <c r="K571"/>
  <c r="J571"/>
  <c r="I571"/>
  <c r="H571"/>
  <c r="G571"/>
  <c r="F571"/>
  <c r="E571"/>
  <c r="D571"/>
  <c r="C571"/>
  <c r="A571"/>
  <c r="BX570"/>
  <c r="BW570"/>
  <c r="BV570"/>
  <c r="BU570"/>
  <c r="BT570"/>
  <c r="BS570"/>
  <c r="BR570"/>
  <c r="BQ570"/>
  <c r="BP570"/>
  <c r="BO570"/>
  <c r="BN570"/>
  <c r="BM570"/>
  <c r="BL570"/>
  <c r="BK570"/>
  <c r="BJ570"/>
  <c r="BI570"/>
  <c r="BH570"/>
  <c r="BG570"/>
  <c r="BF570"/>
  <c r="BE570"/>
  <c r="BD570"/>
  <c r="AX570"/>
  <c r="AW570"/>
  <c r="AV570"/>
  <c r="AU570"/>
  <c r="AT570"/>
  <c r="AS570"/>
  <c r="AR570"/>
  <c r="AQ570"/>
  <c r="AP570"/>
  <c r="AO570"/>
  <c r="AI570"/>
  <c r="AH570"/>
  <c r="AG570"/>
  <c r="AF570"/>
  <c r="AE570"/>
  <c r="AD570"/>
  <c r="AC570"/>
  <c r="AB570"/>
  <c r="AA570"/>
  <c r="Z570"/>
  <c r="T570"/>
  <c r="S570"/>
  <c r="R570"/>
  <c r="Q570"/>
  <c r="P570"/>
  <c r="O570"/>
  <c r="N570"/>
  <c r="M570"/>
  <c r="L570"/>
  <c r="K570"/>
  <c r="J570"/>
  <c r="I570"/>
  <c r="H570"/>
  <c r="G570"/>
  <c r="F570"/>
  <c r="E570"/>
  <c r="D570"/>
  <c r="C570"/>
  <c r="A570"/>
  <c r="BX569"/>
  <c r="BW569"/>
  <c r="BV569"/>
  <c r="BU569"/>
  <c r="BT569"/>
  <c r="BS569"/>
  <c r="BR569"/>
  <c r="BQ569"/>
  <c r="BP569"/>
  <c r="BO569"/>
  <c r="BN569"/>
  <c r="BM569"/>
  <c r="BL569"/>
  <c r="BK569"/>
  <c r="BJ569"/>
  <c r="BI569"/>
  <c r="BH569"/>
  <c r="BG569"/>
  <c r="BF569"/>
  <c r="BE569"/>
  <c r="BD569"/>
  <c r="AX569"/>
  <c r="AW569"/>
  <c r="AV569"/>
  <c r="AU569"/>
  <c r="AT569"/>
  <c r="AS569"/>
  <c r="AR569"/>
  <c r="AQ569"/>
  <c r="AP569"/>
  <c r="AO569"/>
  <c r="AI569"/>
  <c r="AH569"/>
  <c r="AG569"/>
  <c r="AF569"/>
  <c r="AE569"/>
  <c r="AD569"/>
  <c r="AC569"/>
  <c r="AB569"/>
  <c r="AA569"/>
  <c r="Z569"/>
  <c r="T569"/>
  <c r="S569"/>
  <c r="R569"/>
  <c r="Q569"/>
  <c r="P569"/>
  <c r="O569"/>
  <c r="N569"/>
  <c r="M569"/>
  <c r="L569"/>
  <c r="K569"/>
  <c r="J569"/>
  <c r="I569"/>
  <c r="H569"/>
  <c r="G569"/>
  <c r="F569"/>
  <c r="E569"/>
  <c r="D569"/>
  <c r="C569"/>
  <c r="A569"/>
  <c r="BX568"/>
  <c r="BW568"/>
  <c r="BV568"/>
  <c r="BU568"/>
  <c r="BT568"/>
  <c r="BS568"/>
  <c r="BR568"/>
  <c r="BQ568"/>
  <c r="BP568"/>
  <c r="BO568"/>
  <c r="BN568"/>
  <c r="BM568"/>
  <c r="BL568"/>
  <c r="BK568"/>
  <c r="BJ568"/>
  <c r="BI568"/>
  <c r="BH568"/>
  <c r="BG568"/>
  <c r="BF568"/>
  <c r="BE568"/>
  <c r="BD568"/>
  <c r="AX568"/>
  <c r="AW568"/>
  <c r="AV568"/>
  <c r="AU568"/>
  <c r="AT568"/>
  <c r="AS568"/>
  <c r="AR568"/>
  <c r="AQ568"/>
  <c r="AP568"/>
  <c r="AO568"/>
  <c r="AI568"/>
  <c r="AH568"/>
  <c r="AG568"/>
  <c r="AF568"/>
  <c r="AE568"/>
  <c r="AD568"/>
  <c r="AC568"/>
  <c r="AB568"/>
  <c r="AA568"/>
  <c r="Z568"/>
  <c r="T568"/>
  <c r="S568"/>
  <c r="R568"/>
  <c r="Q568"/>
  <c r="P568"/>
  <c r="O568"/>
  <c r="N568"/>
  <c r="M568"/>
  <c r="L568"/>
  <c r="K568"/>
  <c r="J568"/>
  <c r="I568"/>
  <c r="H568"/>
  <c r="G568"/>
  <c r="F568"/>
  <c r="E568"/>
  <c r="D568"/>
  <c r="C568"/>
  <c r="A568"/>
  <c r="BX567"/>
  <c r="BW567"/>
  <c r="BV567"/>
  <c r="BU567"/>
  <c r="BT567"/>
  <c r="BS567"/>
  <c r="BR567"/>
  <c r="BQ567"/>
  <c r="BP567"/>
  <c r="BO567"/>
  <c r="BN567"/>
  <c r="BM567"/>
  <c r="BL567"/>
  <c r="BK567"/>
  <c r="BJ567"/>
  <c r="BI567"/>
  <c r="BH567"/>
  <c r="BG567"/>
  <c r="BF567"/>
  <c r="BE567"/>
  <c r="BD567"/>
  <c r="AX567"/>
  <c r="AW567"/>
  <c r="AV567"/>
  <c r="AU567"/>
  <c r="AT567"/>
  <c r="AS567"/>
  <c r="AR567"/>
  <c r="AQ567"/>
  <c r="AP567"/>
  <c r="AO567"/>
  <c r="AI567"/>
  <c r="AH567"/>
  <c r="AG567"/>
  <c r="AF567"/>
  <c r="AE567"/>
  <c r="AD567"/>
  <c r="AC567"/>
  <c r="AB567"/>
  <c r="AA567"/>
  <c r="Z567"/>
  <c r="T567"/>
  <c r="S567"/>
  <c r="R567"/>
  <c r="Q567"/>
  <c r="P567"/>
  <c r="O567"/>
  <c r="N567"/>
  <c r="M567"/>
  <c r="L567"/>
  <c r="K567"/>
  <c r="J567"/>
  <c r="I567"/>
  <c r="H567"/>
  <c r="G567"/>
  <c r="F567"/>
  <c r="E567"/>
  <c r="D567"/>
  <c r="C567"/>
  <c r="A567"/>
  <c r="BX566"/>
  <c r="BW566"/>
  <c r="BV566"/>
  <c r="BU566"/>
  <c r="BT566"/>
  <c r="BS566"/>
  <c r="BR566"/>
  <c r="BQ566"/>
  <c r="BP566"/>
  <c r="BO566"/>
  <c r="BN566"/>
  <c r="BM566"/>
  <c r="BL566"/>
  <c r="BK566"/>
  <c r="BJ566"/>
  <c r="BI566"/>
  <c r="BH566"/>
  <c r="BG566"/>
  <c r="BF566"/>
  <c r="BE566"/>
  <c r="BD566"/>
  <c r="AX566"/>
  <c r="AW566"/>
  <c r="AV566"/>
  <c r="AU566"/>
  <c r="AT566"/>
  <c r="AS566"/>
  <c r="AR566"/>
  <c r="AQ566"/>
  <c r="AP566"/>
  <c r="AO566"/>
  <c r="AI566"/>
  <c r="AH566"/>
  <c r="AG566"/>
  <c r="AF566"/>
  <c r="AE566"/>
  <c r="AD566"/>
  <c r="AC566"/>
  <c r="AB566"/>
  <c r="AA566"/>
  <c r="Z566"/>
  <c r="T566"/>
  <c r="S566"/>
  <c r="R566"/>
  <c r="Q566"/>
  <c r="P566"/>
  <c r="O566"/>
  <c r="N566"/>
  <c r="M566"/>
  <c r="L566"/>
  <c r="K566"/>
  <c r="J566"/>
  <c r="I566"/>
  <c r="H566"/>
  <c r="G566"/>
  <c r="F566"/>
  <c r="E566"/>
  <c r="D566"/>
  <c r="C566"/>
  <c r="A566"/>
  <c r="BX565"/>
  <c r="BW565"/>
  <c r="BV565"/>
  <c r="BU565"/>
  <c r="BT565"/>
  <c r="BS565"/>
  <c r="BR565"/>
  <c r="BQ565"/>
  <c r="BP565"/>
  <c r="BO565"/>
  <c r="BN565"/>
  <c r="BM565"/>
  <c r="BL565"/>
  <c r="BK565"/>
  <c r="BJ565"/>
  <c r="BI565"/>
  <c r="BH565"/>
  <c r="BG565"/>
  <c r="BF565"/>
  <c r="BE565"/>
  <c r="BD565"/>
  <c r="AX565"/>
  <c r="AW565"/>
  <c r="AV565"/>
  <c r="AU565"/>
  <c r="AT565"/>
  <c r="AS565"/>
  <c r="AR565"/>
  <c r="AQ565"/>
  <c r="AP565"/>
  <c r="AO565"/>
  <c r="AI565"/>
  <c r="AH565"/>
  <c r="AG565"/>
  <c r="AF565"/>
  <c r="AE565"/>
  <c r="AD565"/>
  <c r="AC565"/>
  <c r="AB565"/>
  <c r="AA565"/>
  <c r="Z565"/>
  <c r="T565"/>
  <c r="S565"/>
  <c r="R565"/>
  <c r="Q565"/>
  <c r="P565"/>
  <c r="O565"/>
  <c r="N565"/>
  <c r="M565"/>
  <c r="L565"/>
  <c r="K565"/>
  <c r="J565"/>
  <c r="I565"/>
  <c r="H565"/>
  <c r="G565"/>
  <c r="F565"/>
  <c r="E565"/>
  <c r="D565"/>
  <c r="C565"/>
  <c r="A565"/>
  <c r="BX564"/>
  <c r="BW564"/>
  <c r="BV564"/>
  <c r="BU564"/>
  <c r="BT564"/>
  <c r="BS564"/>
  <c r="BR564"/>
  <c r="BQ564"/>
  <c r="BP564"/>
  <c r="BO564"/>
  <c r="BN564"/>
  <c r="BM564"/>
  <c r="BL564"/>
  <c r="BK564"/>
  <c r="BJ564"/>
  <c r="BI564"/>
  <c r="BH564"/>
  <c r="BG564"/>
  <c r="BF564"/>
  <c r="BE564"/>
  <c r="BD564"/>
  <c r="AX564"/>
  <c r="AW564"/>
  <c r="AV564"/>
  <c r="AU564"/>
  <c r="AT564"/>
  <c r="AS564"/>
  <c r="AR564"/>
  <c r="AQ564"/>
  <c r="AP564"/>
  <c r="AO564"/>
  <c r="AI564"/>
  <c r="AH564"/>
  <c r="AG564"/>
  <c r="AF564"/>
  <c r="AE564"/>
  <c r="AD564"/>
  <c r="AC564"/>
  <c r="AB564"/>
  <c r="AA564"/>
  <c r="Z564"/>
  <c r="T564"/>
  <c r="S564"/>
  <c r="R564"/>
  <c r="Q564"/>
  <c r="P564"/>
  <c r="O564"/>
  <c r="N564"/>
  <c r="M564"/>
  <c r="L564"/>
  <c r="K564"/>
  <c r="J564"/>
  <c r="I564"/>
  <c r="H564"/>
  <c r="G564"/>
  <c r="F564"/>
  <c r="E564"/>
  <c r="D564"/>
  <c r="C564"/>
  <c r="A564"/>
  <c r="BX563"/>
  <c r="BW563"/>
  <c r="BV563"/>
  <c r="BU563"/>
  <c r="BT563"/>
  <c r="BS563"/>
  <c r="BR563"/>
  <c r="BQ563"/>
  <c r="BP563"/>
  <c r="BO563"/>
  <c r="BN563"/>
  <c r="BM563"/>
  <c r="BL563"/>
  <c r="BK563"/>
  <c r="BJ563"/>
  <c r="BI563"/>
  <c r="BH563"/>
  <c r="BG563"/>
  <c r="BF563"/>
  <c r="BE563"/>
  <c r="BD563"/>
  <c r="AX563"/>
  <c r="AW563"/>
  <c r="AV563"/>
  <c r="AU563"/>
  <c r="AT563"/>
  <c r="AS563"/>
  <c r="AR563"/>
  <c r="AQ563"/>
  <c r="AP563"/>
  <c r="AO563"/>
  <c r="AI563"/>
  <c r="AH563"/>
  <c r="AG563"/>
  <c r="AF563"/>
  <c r="AE563"/>
  <c r="AD563"/>
  <c r="AC563"/>
  <c r="AB563"/>
  <c r="AA563"/>
  <c r="Z563"/>
  <c r="T563"/>
  <c r="S563"/>
  <c r="R563"/>
  <c r="Q563"/>
  <c r="P563"/>
  <c r="O563"/>
  <c r="N563"/>
  <c r="M563"/>
  <c r="L563"/>
  <c r="K563"/>
  <c r="J563"/>
  <c r="I563"/>
  <c r="H563"/>
  <c r="G563"/>
  <c r="F563"/>
  <c r="E563"/>
  <c r="D563"/>
  <c r="C563"/>
  <c r="A563"/>
  <c r="BX562"/>
  <c r="BW562"/>
  <c r="BV562"/>
  <c r="BU562"/>
  <c r="BT562"/>
  <c r="BS562"/>
  <c r="BR562"/>
  <c r="BQ562"/>
  <c r="BP562"/>
  <c r="BO562"/>
  <c r="BN562"/>
  <c r="BM562"/>
  <c r="BL562"/>
  <c r="BK562"/>
  <c r="BJ562"/>
  <c r="BI562"/>
  <c r="BH562"/>
  <c r="BG562"/>
  <c r="BF562"/>
  <c r="BE562"/>
  <c r="BD562"/>
  <c r="AX562"/>
  <c r="AW562"/>
  <c r="AV562"/>
  <c r="AU562"/>
  <c r="AT562"/>
  <c r="AS562"/>
  <c r="AR562"/>
  <c r="AQ562"/>
  <c r="AP562"/>
  <c r="AO562"/>
  <c r="AI562"/>
  <c r="AH562"/>
  <c r="AG562"/>
  <c r="AF562"/>
  <c r="AE562"/>
  <c r="AD562"/>
  <c r="AC562"/>
  <c r="AB562"/>
  <c r="AA562"/>
  <c r="Z562"/>
  <c r="T562"/>
  <c r="S562"/>
  <c r="R562"/>
  <c r="Q562"/>
  <c r="P562"/>
  <c r="O562"/>
  <c r="N562"/>
  <c r="M562"/>
  <c r="L562"/>
  <c r="K562"/>
  <c r="J562"/>
  <c r="I562"/>
  <c r="H562"/>
  <c r="G562"/>
  <c r="F562"/>
  <c r="E562"/>
  <c r="D562"/>
  <c r="C562"/>
  <c r="A562"/>
  <c r="BX561"/>
  <c r="BW561"/>
  <c r="BV561"/>
  <c r="BU561"/>
  <c r="BT561"/>
  <c r="BS561"/>
  <c r="BR561"/>
  <c r="BQ561"/>
  <c r="BP561"/>
  <c r="BO561"/>
  <c r="BN561"/>
  <c r="BM561"/>
  <c r="BL561"/>
  <c r="BK561"/>
  <c r="BJ561"/>
  <c r="BI561"/>
  <c r="BH561"/>
  <c r="BG561"/>
  <c r="BF561"/>
  <c r="BE561"/>
  <c r="BD561"/>
  <c r="AX561"/>
  <c r="AW561"/>
  <c r="AV561"/>
  <c r="AU561"/>
  <c r="AT561"/>
  <c r="AS561"/>
  <c r="AR561"/>
  <c r="AQ561"/>
  <c r="AP561"/>
  <c r="AO561"/>
  <c r="AI561"/>
  <c r="AH561"/>
  <c r="AG561"/>
  <c r="AF561"/>
  <c r="AE561"/>
  <c r="AD561"/>
  <c r="AC561"/>
  <c r="AB561"/>
  <c r="AA561"/>
  <c r="Z561"/>
  <c r="T561"/>
  <c r="S561"/>
  <c r="R561"/>
  <c r="Q561"/>
  <c r="P561"/>
  <c r="O561"/>
  <c r="N561"/>
  <c r="M561"/>
  <c r="L561"/>
  <c r="K561"/>
  <c r="J561"/>
  <c r="I561"/>
  <c r="H561"/>
  <c r="G561"/>
  <c r="F561"/>
  <c r="E561"/>
  <c r="D561"/>
  <c r="C561"/>
  <c r="A561"/>
  <c r="BX560"/>
  <c r="BW560"/>
  <c r="BV560"/>
  <c r="BU560"/>
  <c r="BT560"/>
  <c r="BS560"/>
  <c r="BR560"/>
  <c r="BQ560"/>
  <c r="BP560"/>
  <c r="BO560"/>
  <c r="BN560"/>
  <c r="BM560"/>
  <c r="BL560"/>
  <c r="BK560"/>
  <c r="BJ560"/>
  <c r="BI560"/>
  <c r="BH560"/>
  <c r="BG560"/>
  <c r="BF560"/>
  <c r="BE560"/>
  <c r="BD560"/>
  <c r="AX560"/>
  <c r="AW560"/>
  <c r="AV560"/>
  <c r="AU560"/>
  <c r="AT560"/>
  <c r="AS560"/>
  <c r="AR560"/>
  <c r="AQ560"/>
  <c r="AP560"/>
  <c r="AO560"/>
  <c r="AI560"/>
  <c r="AH560"/>
  <c r="AG560"/>
  <c r="AF560"/>
  <c r="AE560"/>
  <c r="AD560"/>
  <c r="AC560"/>
  <c r="AB560"/>
  <c r="AA560"/>
  <c r="Z560"/>
  <c r="T560"/>
  <c r="S560"/>
  <c r="R560"/>
  <c r="Q560"/>
  <c r="P560"/>
  <c r="O560"/>
  <c r="N560"/>
  <c r="M560"/>
  <c r="L560"/>
  <c r="K560"/>
  <c r="J560"/>
  <c r="I560"/>
  <c r="H560"/>
  <c r="G560"/>
  <c r="F560"/>
  <c r="E560"/>
  <c r="D560"/>
  <c r="C560"/>
  <c r="A560"/>
  <c r="BX559"/>
  <c r="BW559"/>
  <c r="BV559"/>
  <c r="BU559"/>
  <c r="BT559"/>
  <c r="BS559"/>
  <c r="BR559"/>
  <c r="BQ559"/>
  <c r="BP559"/>
  <c r="BO559"/>
  <c r="BN559"/>
  <c r="BM559"/>
  <c r="BL559"/>
  <c r="BK559"/>
  <c r="BJ559"/>
  <c r="BI559"/>
  <c r="BH559"/>
  <c r="BG559"/>
  <c r="BF559"/>
  <c r="BE559"/>
  <c r="BD559"/>
  <c r="AX559"/>
  <c r="AW559"/>
  <c r="AV559"/>
  <c r="AU559"/>
  <c r="AT559"/>
  <c r="AS559"/>
  <c r="AR559"/>
  <c r="AQ559"/>
  <c r="AP559"/>
  <c r="AO559"/>
  <c r="AI559"/>
  <c r="AH559"/>
  <c r="AG559"/>
  <c r="AF559"/>
  <c r="AE559"/>
  <c r="AD559"/>
  <c r="AC559"/>
  <c r="AB559"/>
  <c r="AA559"/>
  <c r="Z559"/>
  <c r="T559"/>
  <c r="S559"/>
  <c r="R559"/>
  <c r="Q559"/>
  <c r="P559"/>
  <c r="O559"/>
  <c r="N559"/>
  <c r="M559"/>
  <c r="L559"/>
  <c r="K559"/>
  <c r="J559"/>
  <c r="I559"/>
  <c r="H559"/>
  <c r="G559"/>
  <c r="F559"/>
  <c r="E559"/>
  <c r="D559"/>
  <c r="C559"/>
  <c r="A559"/>
  <c r="BX558"/>
  <c r="BW558"/>
  <c r="BV558"/>
  <c r="BU558"/>
  <c r="BT558"/>
  <c r="BS558"/>
  <c r="BR558"/>
  <c r="BQ558"/>
  <c r="BP558"/>
  <c r="BO558"/>
  <c r="BN558"/>
  <c r="BM558"/>
  <c r="BL558"/>
  <c r="BK558"/>
  <c r="BJ558"/>
  <c r="BI558"/>
  <c r="BH558"/>
  <c r="BG558"/>
  <c r="BF558"/>
  <c r="BE558"/>
  <c r="BD558"/>
  <c r="AX558"/>
  <c r="AW558"/>
  <c r="AV558"/>
  <c r="AU558"/>
  <c r="AT558"/>
  <c r="AS558"/>
  <c r="AR558"/>
  <c r="AQ558"/>
  <c r="AP558"/>
  <c r="AO558"/>
  <c r="AI558"/>
  <c r="AH558"/>
  <c r="AG558"/>
  <c r="AF558"/>
  <c r="AE558"/>
  <c r="AD558"/>
  <c r="AC558"/>
  <c r="AB558"/>
  <c r="AA558"/>
  <c r="Z558"/>
  <c r="T558"/>
  <c r="S558"/>
  <c r="R558"/>
  <c r="Q558"/>
  <c r="P558"/>
  <c r="O558"/>
  <c r="N558"/>
  <c r="M558"/>
  <c r="L558"/>
  <c r="K558"/>
  <c r="J558"/>
  <c r="I558"/>
  <c r="H558"/>
  <c r="G558"/>
  <c r="F558"/>
  <c r="E558"/>
  <c r="D558"/>
  <c r="C558"/>
  <c r="A558"/>
  <c r="BX557"/>
  <c r="BW557"/>
  <c r="BV557"/>
  <c r="BU557"/>
  <c r="BT557"/>
  <c r="BS557"/>
  <c r="BR557"/>
  <c r="BQ557"/>
  <c r="BP557"/>
  <c r="BO557"/>
  <c r="BN557"/>
  <c r="BM557"/>
  <c r="BL557"/>
  <c r="BK557"/>
  <c r="BJ557"/>
  <c r="BI557"/>
  <c r="BH557"/>
  <c r="BG557"/>
  <c r="BF557"/>
  <c r="BE557"/>
  <c r="BD557"/>
  <c r="AX557"/>
  <c r="AW557"/>
  <c r="AV557"/>
  <c r="AU557"/>
  <c r="AT557"/>
  <c r="AS557"/>
  <c r="AR557"/>
  <c r="AQ557"/>
  <c r="AP557"/>
  <c r="AO557"/>
  <c r="AI557"/>
  <c r="AH557"/>
  <c r="AG557"/>
  <c r="AF557"/>
  <c r="AE557"/>
  <c r="AD557"/>
  <c r="AC557"/>
  <c r="AB557"/>
  <c r="AA557"/>
  <c r="Z557"/>
  <c r="T557"/>
  <c r="S557"/>
  <c r="R557"/>
  <c r="Q557"/>
  <c r="P557"/>
  <c r="O557"/>
  <c r="N557"/>
  <c r="M557"/>
  <c r="L557"/>
  <c r="K557"/>
  <c r="J557"/>
  <c r="I557"/>
  <c r="H557"/>
  <c r="G557"/>
  <c r="F557"/>
  <c r="E557"/>
  <c r="D557"/>
  <c r="C557"/>
  <c r="A557"/>
  <c r="BX556"/>
  <c r="BW556"/>
  <c r="BV556"/>
  <c r="BU556"/>
  <c r="BT556"/>
  <c r="BS556"/>
  <c r="BR556"/>
  <c r="BQ556"/>
  <c r="BP556"/>
  <c r="BO556"/>
  <c r="BN556"/>
  <c r="BM556"/>
  <c r="BL556"/>
  <c r="BK556"/>
  <c r="BJ556"/>
  <c r="BI556"/>
  <c r="BH556"/>
  <c r="BG556"/>
  <c r="BF556"/>
  <c r="BE556"/>
  <c r="BD556"/>
  <c r="AX556"/>
  <c r="AW556"/>
  <c r="AV556"/>
  <c r="AU556"/>
  <c r="AT556"/>
  <c r="AS556"/>
  <c r="AR556"/>
  <c r="AQ556"/>
  <c r="AP556"/>
  <c r="AO556"/>
  <c r="AI556"/>
  <c r="AH556"/>
  <c r="AG556"/>
  <c r="AF556"/>
  <c r="AE556"/>
  <c r="AD556"/>
  <c r="AC556"/>
  <c r="AB556"/>
  <c r="AA556"/>
  <c r="Z556"/>
  <c r="T556"/>
  <c r="S556"/>
  <c r="R556"/>
  <c r="Q556"/>
  <c r="P556"/>
  <c r="O556"/>
  <c r="N556"/>
  <c r="M556"/>
  <c r="L556"/>
  <c r="K556"/>
  <c r="J556"/>
  <c r="I556"/>
  <c r="H556"/>
  <c r="G556"/>
  <c r="F556"/>
  <c r="E556"/>
  <c r="D556"/>
  <c r="C556"/>
  <c r="A556"/>
  <c r="BX555"/>
  <c r="BW555"/>
  <c r="BV555"/>
  <c r="BU555"/>
  <c r="BT555"/>
  <c r="BS555"/>
  <c r="BR555"/>
  <c r="BQ555"/>
  <c r="BP555"/>
  <c r="BO555"/>
  <c r="BN555"/>
  <c r="BM555"/>
  <c r="BL555"/>
  <c r="BK555"/>
  <c r="BJ555"/>
  <c r="BI555"/>
  <c r="BH555"/>
  <c r="BG555"/>
  <c r="BF555"/>
  <c r="BE555"/>
  <c r="BD555"/>
  <c r="AX555"/>
  <c r="AW555"/>
  <c r="AV555"/>
  <c r="AU555"/>
  <c r="AT555"/>
  <c r="AS555"/>
  <c r="AR555"/>
  <c r="AQ555"/>
  <c r="AP555"/>
  <c r="AO555"/>
  <c r="AI555"/>
  <c r="AH555"/>
  <c r="AG555"/>
  <c r="AF555"/>
  <c r="AE555"/>
  <c r="AD555"/>
  <c r="AC555"/>
  <c r="AB555"/>
  <c r="AA555"/>
  <c r="Z555"/>
  <c r="T555"/>
  <c r="S555"/>
  <c r="R555"/>
  <c r="Q555"/>
  <c r="P555"/>
  <c r="O555"/>
  <c r="N555"/>
  <c r="M555"/>
  <c r="L555"/>
  <c r="K555"/>
  <c r="J555"/>
  <c r="I555"/>
  <c r="H555"/>
  <c r="G555"/>
  <c r="F555"/>
  <c r="E555"/>
  <c r="D555"/>
  <c r="C555"/>
  <c r="A555"/>
  <c r="BX554"/>
  <c r="BW554"/>
  <c r="BV554"/>
  <c r="BU554"/>
  <c r="BT554"/>
  <c r="BS554"/>
  <c r="BR554"/>
  <c r="BQ554"/>
  <c r="BP554"/>
  <c r="BO554"/>
  <c r="BN554"/>
  <c r="BM554"/>
  <c r="BL554"/>
  <c r="BK554"/>
  <c r="BJ554"/>
  <c r="BI554"/>
  <c r="BH554"/>
  <c r="BG554"/>
  <c r="BF554"/>
  <c r="BE554"/>
  <c r="BD554"/>
  <c r="AX554"/>
  <c r="AW554"/>
  <c r="AV554"/>
  <c r="AU554"/>
  <c r="AT554"/>
  <c r="AS554"/>
  <c r="AR554"/>
  <c r="AQ554"/>
  <c r="AP554"/>
  <c r="AO554"/>
  <c r="AI554"/>
  <c r="AH554"/>
  <c r="AG554"/>
  <c r="AF554"/>
  <c r="AE554"/>
  <c r="AD554"/>
  <c r="AC554"/>
  <c r="AB554"/>
  <c r="AA554"/>
  <c r="Z554"/>
  <c r="T554"/>
  <c r="S554"/>
  <c r="R554"/>
  <c r="Q554"/>
  <c r="P554"/>
  <c r="O554"/>
  <c r="N554"/>
  <c r="M554"/>
  <c r="L554"/>
  <c r="K554"/>
  <c r="J554"/>
  <c r="I554"/>
  <c r="H554"/>
  <c r="G554"/>
  <c r="F554"/>
  <c r="E554"/>
  <c r="D554"/>
  <c r="C554"/>
  <c r="A554"/>
  <c r="BX553"/>
  <c r="BW553"/>
  <c r="BV553"/>
  <c r="BU553"/>
  <c r="BT553"/>
  <c r="BS553"/>
  <c r="BR553"/>
  <c r="BQ553"/>
  <c r="BP553"/>
  <c r="BO553"/>
  <c r="BN553"/>
  <c r="BM553"/>
  <c r="BL553"/>
  <c r="BK553"/>
  <c r="BJ553"/>
  <c r="BI553"/>
  <c r="BH553"/>
  <c r="BG553"/>
  <c r="BF553"/>
  <c r="BE553"/>
  <c r="BD553"/>
  <c r="AX553"/>
  <c r="AW553"/>
  <c r="AV553"/>
  <c r="AU553"/>
  <c r="AT553"/>
  <c r="AS553"/>
  <c r="AR553"/>
  <c r="AQ553"/>
  <c r="AP553"/>
  <c r="AO553"/>
  <c r="AI553"/>
  <c r="AH553"/>
  <c r="AG553"/>
  <c r="AF553"/>
  <c r="AE553"/>
  <c r="AD553"/>
  <c r="AC553"/>
  <c r="AB553"/>
  <c r="AA553"/>
  <c r="Z553"/>
  <c r="T553"/>
  <c r="S553"/>
  <c r="R553"/>
  <c r="Q553"/>
  <c r="P553"/>
  <c r="O553"/>
  <c r="N553"/>
  <c r="M553"/>
  <c r="L553"/>
  <c r="K553"/>
  <c r="J553"/>
  <c r="I553"/>
  <c r="H553"/>
  <c r="G553"/>
  <c r="F553"/>
  <c r="E553"/>
  <c r="D553"/>
  <c r="C553"/>
  <c r="A553"/>
  <c r="BX552"/>
  <c r="BW552"/>
  <c r="BV552"/>
  <c r="BU552"/>
  <c r="BT552"/>
  <c r="BS552"/>
  <c r="BR552"/>
  <c r="BQ552"/>
  <c r="BP552"/>
  <c r="BO552"/>
  <c r="BN552"/>
  <c r="BM552"/>
  <c r="BL552"/>
  <c r="BK552"/>
  <c r="BJ552"/>
  <c r="BI552"/>
  <c r="BH552"/>
  <c r="BG552"/>
  <c r="BF552"/>
  <c r="BE552"/>
  <c r="BD552"/>
  <c r="AX552"/>
  <c r="AW552"/>
  <c r="AV552"/>
  <c r="AU552"/>
  <c r="AT552"/>
  <c r="AS552"/>
  <c r="AR552"/>
  <c r="AQ552"/>
  <c r="AP552"/>
  <c r="AO552"/>
  <c r="AI552"/>
  <c r="AH552"/>
  <c r="AG552"/>
  <c r="AF552"/>
  <c r="AE552"/>
  <c r="AD552"/>
  <c r="AC552"/>
  <c r="AB552"/>
  <c r="AA552"/>
  <c r="Z552"/>
  <c r="T552"/>
  <c r="S552"/>
  <c r="R552"/>
  <c r="Q552"/>
  <c r="P552"/>
  <c r="O552"/>
  <c r="N552"/>
  <c r="M552"/>
  <c r="L552"/>
  <c r="K552"/>
  <c r="J552"/>
  <c r="I552"/>
  <c r="H552"/>
  <c r="G552"/>
  <c r="F552"/>
  <c r="E552"/>
  <c r="D552"/>
  <c r="C552"/>
  <c r="A552"/>
  <c r="BX551"/>
  <c r="BW551"/>
  <c r="BV551"/>
  <c r="BU551"/>
  <c r="BT551"/>
  <c r="BS551"/>
  <c r="BR551"/>
  <c r="BQ551"/>
  <c r="BP551"/>
  <c r="BO551"/>
  <c r="BN551"/>
  <c r="BM551"/>
  <c r="BL551"/>
  <c r="BK551"/>
  <c r="BJ551"/>
  <c r="BI551"/>
  <c r="BH551"/>
  <c r="BG551"/>
  <c r="BF551"/>
  <c r="BE551"/>
  <c r="BD551"/>
  <c r="AX551"/>
  <c r="AW551"/>
  <c r="AV551"/>
  <c r="AU551"/>
  <c r="AT551"/>
  <c r="AS551"/>
  <c r="AR551"/>
  <c r="AQ551"/>
  <c r="AP551"/>
  <c r="AO551"/>
  <c r="AI551"/>
  <c r="AH551"/>
  <c r="AG551"/>
  <c r="AF551"/>
  <c r="AE551"/>
  <c r="AD551"/>
  <c r="AC551"/>
  <c r="AB551"/>
  <c r="AA551"/>
  <c r="Z551"/>
  <c r="T551"/>
  <c r="S551"/>
  <c r="R551"/>
  <c r="Q551"/>
  <c r="P551"/>
  <c r="O551"/>
  <c r="N551"/>
  <c r="M551"/>
  <c r="L551"/>
  <c r="K551"/>
  <c r="J551"/>
  <c r="I551"/>
  <c r="H551"/>
  <c r="G551"/>
  <c r="F551"/>
  <c r="E551"/>
  <c r="D551"/>
  <c r="C551"/>
  <c r="A551"/>
  <c r="BX550"/>
  <c r="BW550"/>
  <c r="BV550"/>
  <c r="BU550"/>
  <c r="BT550"/>
  <c r="BS550"/>
  <c r="BR550"/>
  <c r="BQ550"/>
  <c r="BP550"/>
  <c r="BO550"/>
  <c r="BN550"/>
  <c r="BM550"/>
  <c r="BL550"/>
  <c r="BK550"/>
  <c r="BJ550"/>
  <c r="BI550"/>
  <c r="BH550"/>
  <c r="BG550"/>
  <c r="BF550"/>
  <c r="BE550"/>
  <c r="BD550"/>
  <c r="AX550"/>
  <c r="AW550"/>
  <c r="AV550"/>
  <c r="AU550"/>
  <c r="AT550"/>
  <c r="AS550"/>
  <c r="AR550"/>
  <c r="AQ550"/>
  <c r="AP550"/>
  <c r="AO550"/>
  <c r="AI550"/>
  <c r="AH550"/>
  <c r="AG550"/>
  <c r="AF550"/>
  <c r="AE550"/>
  <c r="AD550"/>
  <c r="AC550"/>
  <c r="AB550"/>
  <c r="AA550"/>
  <c r="Z550"/>
  <c r="T550"/>
  <c r="S550"/>
  <c r="R550"/>
  <c r="Q550"/>
  <c r="P550"/>
  <c r="O550"/>
  <c r="N550"/>
  <c r="M550"/>
  <c r="L550"/>
  <c r="K550"/>
  <c r="J550"/>
  <c r="I550"/>
  <c r="H550"/>
  <c r="G550"/>
  <c r="F550"/>
  <c r="E550"/>
  <c r="D550"/>
  <c r="C550"/>
  <c r="A550"/>
  <c r="BX549"/>
  <c r="BW549"/>
  <c r="BV549"/>
  <c r="BU549"/>
  <c r="BT549"/>
  <c r="BS549"/>
  <c r="BR549"/>
  <c r="BQ549"/>
  <c r="BP549"/>
  <c r="BO549"/>
  <c r="BN549"/>
  <c r="BM549"/>
  <c r="BL549"/>
  <c r="BK549"/>
  <c r="BJ549"/>
  <c r="BI549"/>
  <c r="BH549"/>
  <c r="BG549"/>
  <c r="BF549"/>
  <c r="BE549"/>
  <c r="BD549"/>
  <c r="AX549"/>
  <c r="AW549"/>
  <c r="AV549"/>
  <c r="AU549"/>
  <c r="AT549"/>
  <c r="AS549"/>
  <c r="AR549"/>
  <c r="AQ549"/>
  <c r="AP549"/>
  <c r="AO549"/>
  <c r="AI549"/>
  <c r="AH549"/>
  <c r="AG549"/>
  <c r="AF549"/>
  <c r="AE549"/>
  <c r="AD549"/>
  <c r="AC549"/>
  <c r="AB549"/>
  <c r="AA549"/>
  <c r="Z549"/>
  <c r="T549"/>
  <c r="S549"/>
  <c r="R549"/>
  <c r="Q549"/>
  <c r="P549"/>
  <c r="O549"/>
  <c r="N549"/>
  <c r="M549"/>
  <c r="L549"/>
  <c r="K549"/>
  <c r="J549"/>
  <c r="I549"/>
  <c r="H549"/>
  <c r="G549"/>
  <c r="F549"/>
  <c r="E549"/>
  <c r="D549"/>
  <c r="C549"/>
  <c r="A549"/>
  <c r="BX548"/>
  <c r="BW548"/>
  <c r="BV548"/>
  <c r="BU548"/>
  <c r="BT548"/>
  <c r="BS548"/>
  <c r="BR548"/>
  <c r="BQ548"/>
  <c r="BP548"/>
  <c r="BO548"/>
  <c r="BN548"/>
  <c r="BM548"/>
  <c r="BL548"/>
  <c r="BK548"/>
  <c r="BJ548"/>
  <c r="BI548"/>
  <c r="BH548"/>
  <c r="BG548"/>
  <c r="BF548"/>
  <c r="BE548"/>
  <c r="BD548"/>
  <c r="AX548"/>
  <c r="AW548"/>
  <c r="AV548"/>
  <c r="AU548"/>
  <c r="AT548"/>
  <c r="AS548"/>
  <c r="AR548"/>
  <c r="AQ548"/>
  <c r="AP548"/>
  <c r="AO548"/>
  <c r="AI548"/>
  <c r="AH548"/>
  <c r="AG548"/>
  <c r="AF548"/>
  <c r="AE548"/>
  <c r="AD548"/>
  <c r="AC548"/>
  <c r="AB548"/>
  <c r="AA548"/>
  <c r="Z548"/>
  <c r="T548"/>
  <c r="S548"/>
  <c r="R548"/>
  <c r="Q548"/>
  <c r="P548"/>
  <c r="O548"/>
  <c r="N548"/>
  <c r="M548"/>
  <c r="L548"/>
  <c r="K548"/>
  <c r="J548"/>
  <c r="I548"/>
  <c r="H548"/>
  <c r="G548"/>
  <c r="F548"/>
  <c r="E548"/>
  <c r="D548"/>
  <c r="C548"/>
  <c r="A548"/>
  <c r="BX547"/>
  <c r="BW547"/>
  <c r="BV547"/>
  <c r="BU547"/>
  <c r="BT547"/>
  <c r="BS547"/>
  <c r="BR547"/>
  <c r="BQ547"/>
  <c r="BP547"/>
  <c r="BO547"/>
  <c r="BN547"/>
  <c r="BM547"/>
  <c r="BL547"/>
  <c r="BK547"/>
  <c r="BJ547"/>
  <c r="BI547"/>
  <c r="BH547"/>
  <c r="BG547"/>
  <c r="BF547"/>
  <c r="BE547"/>
  <c r="BD547"/>
  <c r="AX547"/>
  <c r="AW547"/>
  <c r="AV547"/>
  <c r="AU547"/>
  <c r="AT547"/>
  <c r="AS547"/>
  <c r="AR547"/>
  <c r="AQ547"/>
  <c r="AP547"/>
  <c r="AO547"/>
  <c r="AI547"/>
  <c r="AH547"/>
  <c r="AG547"/>
  <c r="AF547"/>
  <c r="AE547"/>
  <c r="AD547"/>
  <c r="AC547"/>
  <c r="AB547"/>
  <c r="AA547"/>
  <c r="Z547"/>
  <c r="T547"/>
  <c r="S547"/>
  <c r="R547"/>
  <c r="Q547"/>
  <c r="P547"/>
  <c r="O547"/>
  <c r="N547"/>
  <c r="M547"/>
  <c r="L547"/>
  <c r="K547"/>
  <c r="J547"/>
  <c r="I547"/>
  <c r="H547"/>
  <c r="G547"/>
  <c r="F547"/>
  <c r="E547"/>
  <c r="D547"/>
  <c r="C547"/>
  <c r="A547"/>
  <c r="BX546"/>
  <c r="BW546"/>
  <c r="BV546"/>
  <c r="BU546"/>
  <c r="BT546"/>
  <c r="BS546"/>
  <c r="BR546"/>
  <c r="BQ546"/>
  <c r="BP546"/>
  <c r="BO546"/>
  <c r="BN546"/>
  <c r="BM546"/>
  <c r="BL546"/>
  <c r="BK546"/>
  <c r="BJ546"/>
  <c r="BI546"/>
  <c r="BH546"/>
  <c r="BG546"/>
  <c r="BF546"/>
  <c r="BE546"/>
  <c r="BD546"/>
  <c r="AX546"/>
  <c r="AW546"/>
  <c r="AV546"/>
  <c r="AU546"/>
  <c r="AT546"/>
  <c r="AS546"/>
  <c r="AR546"/>
  <c r="AQ546"/>
  <c r="AP546"/>
  <c r="AO546"/>
  <c r="AI546"/>
  <c r="AH546"/>
  <c r="AG546"/>
  <c r="AF546"/>
  <c r="AE546"/>
  <c r="AD546"/>
  <c r="AC546"/>
  <c r="AB546"/>
  <c r="AA546"/>
  <c r="Z546"/>
  <c r="T546"/>
  <c r="S546"/>
  <c r="R546"/>
  <c r="Q546"/>
  <c r="P546"/>
  <c r="O546"/>
  <c r="N546"/>
  <c r="M546"/>
  <c r="L546"/>
  <c r="K546"/>
  <c r="J546"/>
  <c r="I546"/>
  <c r="H546"/>
  <c r="G546"/>
  <c r="F546"/>
  <c r="E546"/>
  <c r="D546"/>
  <c r="C546"/>
  <c r="A546"/>
  <c r="BX545"/>
  <c r="BW545"/>
  <c r="BV545"/>
  <c r="BU545"/>
  <c r="BT545"/>
  <c r="BS545"/>
  <c r="BR545"/>
  <c r="BQ545"/>
  <c r="BP545"/>
  <c r="BO545"/>
  <c r="BN545"/>
  <c r="BM545"/>
  <c r="BL545"/>
  <c r="BK545"/>
  <c r="BJ545"/>
  <c r="BI545"/>
  <c r="BH545"/>
  <c r="BG545"/>
  <c r="BF545"/>
  <c r="BE545"/>
  <c r="BD545"/>
  <c r="AX545"/>
  <c r="AW545"/>
  <c r="AV545"/>
  <c r="AU545"/>
  <c r="AT545"/>
  <c r="AS545"/>
  <c r="AR545"/>
  <c r="AQ545"/>
  <c r="AP545"/>
  <c r="AO545"/>
  <c r="AI545"/>
  <c r="AH545"/>
  <c r="AG545"/>
  <c r="AF545"/>
  <c r="AE545"/>
  <c r="AD545"/>
  <c r="AC545"/>
  <c r="AB545"/>
  <c r="AA545"/>
  <c r="Z545"/>
  <c r="T545"/>
  <c r="S545"/>
  <c r="R545"/>
  <c r="Q545"/>
  <c r="P545"/>
  <c r="O545"/>
  <c r="N545"/>
  <c r="M545"/>
  <c r="L545"/>
  <c r="K545"/>
  <c r="J545"/>
  <c r="I545"/>
  <c r="H545"/>
  <c r="G545"/>
  <c r="F545"/>
  <c r="E545"/>
  <c r="D545"/>
  <c r="C545"/>
  <c r="A545"/>
  <c r="BX544"/>
  <c r="BW544"/>
  <c r="BV544"/>
  <c r="BU544"/>
  <c r="BT544"/>
  <c r="BS544"/>
  <c r="BR544"/>
  <c r="BQ544"/>
  <c r="BP544"/>
  <c r="BO544"/>
  <c r="BN544"/>
  <c r="BM544"/>
  <c r="BL544"/>
  <c r="BK544"/>
  <c r="BJ544"/>
  <c r="BI544"/>
  <c r="BH544"/>
  <c r="BG544"/>
  <c r="BF544"/>
  <c r="BE544"/>
  <c r="BD544"/>
  <c r="AX544"/>
  <c r="AW544"/>
  <c r="AV544"/>
  <c r="AU544"/>
  <c r="AT544"/>
  <c r="AS544"/>
  <c r="AR544"/>
  <c r="AQ544"/>
  <c r="AP544"/>
  <c r="AO544"/>
  <c r="AI544"/>
  <c r="AH544"/>
  <c r="AG544"/>
  <c r="AF544"/>
  <c r="AE544"/>
  <c r="AD544"/>
  <c r="AC544"/>
  <c r="AB544"/>
  <c r="AA544"/>
  <c r="Z544"/>
  <c r="T544"/>
  <c r="S544"/>
  <c r="R544"/>
  <c r="Q544"/>
  <c r="P544"/>
  <c r="O544"/>
  <c r="N544"/>
  <c r="M544"/>
  <c r="L544"/>
  <c r="K544"/>
  <c r="J544"/>
  <c r="I544"/>
  <c r="H544"/>
  <c r="G544"/>
  <c r="F544"/>
  <c r="E544"/>
  <c r="D544"/>
  <c r="C544"/>
  <c r="A544"/>
  <c r="BX543"/>
  <c r="BW543"/>
  <c r="BV543"/>
  <c r="BU543"/>
  <c r="BT543"/>
  <c r="BS543"/>
  <c r="BR543"/>
  <c r="BQ543"/>
  <c r="BP543"/>
  <c r="BO543"/>
  <c r="BN543"/>
  <c r="BM543"/>
  <c r="BL543"/>
  <c r="BK543"/>
  <c r="BJ543"/>
  <c r="BI543"/>
  <c r="BH543"/>
  <c r="BG543"/>
  <c r="BF543"/>
  <c r="BE543"/>
  <c r="BD543"/>
  <c r="AX543"/>
  <c r="AW543"/>
  <c r="AV543"/>
  <c r="AU543"/>
  <c r="AT543"/>
  <c r="AS543"/>
  <c r="AR543"/>
  <c r="AQ543"/>
  <c r="AP543"/>
  <c r="AO543"/>
  <c r="AI543"/>
  <c r="AH543"/>
  <c r="AG543"/>
  <c r="AF543"/>
  <c r="AE543"/>
  <c r="AD543"/>
  <c r="AC543"/>
  <c r="AB543"/>
  <c r="AA543"/>
  <c r="Z543"/>
  <c r="T543"/>
  <c r="S543"/>
  <c r="R543"/>
  <c r="Q543"/>
  <c r="P543"/>
  <c r="O543"/>
  <c r="N543"/>
  <c r="M543"/>
  <c r="L543"/>
  <c r="K543"/>
  <c r="J543"/>
  <c r="I543"/>
  <c r="H543"/>
  <c r="G543"/>
  <c r="F543"/>
  <c r="E543"/>
  <c r="D543"/>
  <c r="C543"/>
  <c r="A543"/>
  <c r="BX542"/>
  <c r="BW542"/>
  <c r="BV542"/>
  <c r="BU542"/>
  <c r="BT542"/>
  <c r="BS542"/>
  <c r="BR542"/>
  <c r="BQ542"/>
  <c r="BP542"/>
  <c r="BO542"/>
  <c r="BN542"/>
  <c r="BM542"/>
  <c r="BL542"/>
  <c r="BK542"/>
  <c r="BJ542"/>
  <c r="BI542"/>
  <c r="BH542"/>
  <c r="BG542"/>
  <c r="BF542"/>
  <c r="BE542"/>
  <c r="BD542"/>
  <c r="AX542"/>
  <c r="AW542"/>
  <c r="AV542"/>
  <c r="AU542"/>
  <c r="AT542"/>
  <c r="AS542"/>
  <c r="AR542"/>
  <c r="AQ542"/>
  <c r="AP542"/>
  <c r="AO542"/>
  <c r="AI542"/>
  <c r="AH542"/>
  <c r="AG542"/>
  <c r="AF542"/>
  <c r="AE542"/>
  <c r="AD542"/>
  <c r="AC542"/>
  <c r="AB542"/>
  <c r="AA542"/>
  <c r="Z542"/>
  <c r="T542"/>
  <c r="S542"/>
  <c r="R542"/>
  <c r="Q542"/>
  <c r="P542"/>
  <c r="O542"/>
  <c r="N542"/>
  <c r="M542"/>
  <c r="L542"/>
  <c r="K542"/>
  <c r="J542"/>
  <c r="I542"/>
  <c r="H542"/>
  <c r="G542"/>
  <c r="F542"/>
  <c r="E542"/>
  <c r="D542"/>
  <c r="C542"/>
  <c r="A542"/>
  <c r="BX541"/>
  <c r="BW541"/>
  <c r="BV541"/>
  <c r="BU541"/>
  <c r="BT541"/>
  <c r="BS541"/>
  <c r="BR541"/>
  <c r="BQ541"/>
  <c r="BP541"/>
  <c r="BO541"/>
  <c r="BN541"/>
  <c r="BM541"/>
  <c r="BL541"/>
  <c r="BK541"/>
  <c r="BJ541"/>
  <c r="BI541"/>
  <c r="BH541"/>
  <c r="BG541"/>
  <c r="BF541"/>
  <c r="BE541"/>
  <c r="BD541"/>
  <c r="AX541"/>
  <c r="AW541"/>
  <c r="AV541"/>
  <c r="AU541"/>
  <c r="AT541"/>
  <c r="AS541"/>
  <c r="AR541"/>
  <c r="AQ541"/>
  <c r="AP541"/>
  <c r="AO541"/>
  <c r="AI541"/>
  <c r="AH541"/>
  <c r="AG541"/>
  <c r="AF541"/>
  <c r="AE541"/>
  <c r="AD541"/>
  <c r="AC541"/>
  <c r="AB541"/>
  <c r="AA541"/>
  <c r="Z541"/>
  <c r="T541"/>
  <c r="S541"/>
  <c r="R541"/>
  <c r="Q541"/>
  <c r="P541"/>
  <c r="O541"/>
  <c r="N541"/>
  <c r="M541"/>
  <c r="L541"/>
  <c r="K541"/>
  <c r="J541"/>
  <c r="I541"/>
  <c r="H541"/>
  <c r="G541"/>
  <c r="F541"/>
  <c r="E541"/>
  <c r="D541"/>
  <c r="C541"/>
  <c r="A541"/>
  <c r="BX540"/>
  <c r="BW540"/>
  <c r="BV540"/>
  <c r="BU540"/>
  <c r="BT540"/>
  <c r="BS540"/>
  <c r="BR540"/>
  <c r="BQ540"/>
  <c r="BP540"/>
  <c r="BO540"/>
  <c r="BN540"/>
  <c r="BM540"/>
  <c r="BL540"/>
  <c r="BK540"/>
  <c r="BJ540"/>
  <c r="BI540"/>
  <c r="BH540"/>
  <c r="BG540"/>
  <c r="BF540"/>
  <c r="BE540"/>
  <c r="BD540"/>
  <c r="AX540"/>
  <c r="AW540"/>
  <c r="AV540"/>
  <c r="AU540"/>
  <c r="AT540"/>
  <c r="AS540"/>
  <c r="AR540"/>
  <c r="AQ540"/>
  <c r="AP540"/>
  <c r="AO540"/>
  <c r="AI540"/>
  <c r="AH540"/>
  <c r="AG540"/>
  <c r="AF540"/>
  <c r="AE540"/>
  <c r="AD540"/>
  <c r="AC540"/>
  <c r="AB540"/>
  <c r="AA540"/>
  <c r="Z540"/>
  <c r="T540"/>
  <c r="S540"/>
  <c r="R540"/>
  <c r="Q540"/>
  <c r="P540"/>
  <c r="O540"/>
  <c r="N540"/>
  <c r="M540"/>
  <c r="L540"/>
  <c r="K540"/>
  <c r="J540"/>
  <c r="I540"/>
  <c r="H540"/>
  <c r="G540"/>
  <c r="F540"/>
  <c r="E540"/>
  <c r="D540"/>
  <c r="C540"/>
  <c r="A540"/>
  <c r="BX539"/>
  <c r="BW539"/>
  <c r="BV539"/>
  <c r="BU539"/>
  <c r="BT539"/>
  <c r="BS539"/>
  <c r="BR539"/>
  <c r="BQ539"/>
  <c r="BP539"/>
  <c r="BO539"/>
  <c r="BN539"/>
  <c r="BM539"/>
  <c r="BL539"/>
  <c r="BK539"/>
  <c r="BJ539"/>
  <c r="BI539"/>
  <c r="BH539"/>
  <c r="BG539"/>
  <c r="BF539"/>
  <c r="BE539"/>
  <c r="BD539"/>
  <c r="AX539"/>
  <c r="AW539"/>
  <c r="AV539"/>
  <c r="AU539"/>
  <c r="AT539"/>
  <c r="AS539"/>
  <c r="AR539"/>
  <c r="AQ539"/>
  <c r="AP539"/>
  <c r="AO539"/>
  <c r="AI539"/>
  <c r="AH539"/>
  <c r="AG539"/>
  <c r="AF539"/>
  <c r="AE539"/>
  <c r="AD539"/>
  <c r="AC539"/>
  <c r="AB539"/>
  <c r="AA539"/>
  <c r="Z539"/>
  <c r="T539"/>
  <c r="S539"/>
  <c r="R539"/>
  <c r="Q539"/>
  <c r="P539"/>
  <c r="O539"/>
  <c r="N539"/>
  <c r="M539"/>
  <c r="L539"/>
  <c r="K539"/>
  <c r="J539"/>
  <c r="I539"/>
  <c r="H539"/>
  <c r="G539"/>
  <c r="F539"/>
  <c r="E539"/>
  <c r="D539"/>
  <c r="C539"/>
  <c r="A539"/>
  <c r="BX538"/>
  <c r="BW538"/>
  <c r="BV538"/>
  <c r="BU538"/>
  <c r="BT538"/>
  <c r="BS538"/>
  <c r="BR538"/>
  <c r="BQ538"/>
  <c r="BP538"/>
  <c r="BO538"/>
  <c r="BN538"/>
  <c r="BM538"/>
  <c r="BL538"/>
  <c r="BK538"/>
  <c r="BJ538"/>
  <c r="BI538"/>
  <c r="BH538"/>
  <c r="BG538"/>
  <c r="BF538"/>
  <c r="BE538"/>
  <c r="BD538"/>
  <c r="AX538"/>
  <c r="AW538"/>
  <c r="AV538"/>
  <c r="AU538"/>
  <c r="AT538"/>
  <c r="AS538"/>
  <c r="AR538"/>
  <c r="AQ538"/>
  <c r="AP538"/>
  <c r="AO538"/>
  <c r="AI538"/>
  <c r="AH538"/>
  <c r="AG538"/>
  <c r="AF538"/>
  <c r="AE538"/>
  <c r="AD538"/>
  <c r="AC538"/>
  <c r="AB538"/>
  <c r="AA538"/>
  <c r="Z538"/>
  <c r="T538"/>
  <c r="S538"/>
  <c r="R538"/>
  <c r="Q538"/>
  <c r="P538"/>
  <c r="O538"/>
  <c r="N538"/>
  <c r="M538"/>
  <c r="L538"/>
  <c r="K538"/>
  <c r="J538"/>
  <c r="I538"/>
  <c r="H538"/>
  <c r="G538"/>
  <c r="F538"/>
  <c r="E538"/>
  <c r="D538"/>
  <c r="C538"/>
  <c r="A538"/>
  <c r="BX537"/>
  <c r="BW537"/>
  <c r="BV537"/>
  <c r="BU537"/>
  <c r="BT537"/>
  <c r="BS537"/>
  <c r="BR537"/>
  <c r="BQ537"/>
  <c r="BP537"/>
  <c r="BO537"/>
  <c r="BN537"/>
  <c r="BM537"/>
  <c r="BL537"/>
  <c r="BK537"/>
  <c r="BJ537"/>
  <c r="BI537"/>
  <c r="BH537"/>
  <c r="BG537"/>
  <c r="BF537"/>
  <c r="BE537"/>
  <c r="BD537"/>
  <c r="AX537"/>
  <c r="AW537"/>
  <c r="AV537"/>
  <c r="AU537"/>
  <c r="AT537"/>
  <c r="AS537"/>
  <c r="AR537"/>
  <c r="AQ537"/>
  <c r="AP537"/>
  <c r="AO537"/>
  <c r="AI537"/>
  <c r="AH537"/>
  <c r="AG537"/>
  <c r="AF537"/>
  <c r="AE537"/>
  <c r="AD537"/>
  <c r="AC537"/>
  <c r="AB537"/>
  <c r="AA537"/>
  <c r="Z537"/>
  <c r="T537"/>
  <c r="S537"/>
  <c r="R537"/>
  <c r="Q537"/>
  <c r="P537"/>
  <c r="O537"/>
  <c r="N537"/>
  <c r="M537"/>
  <c r="L537"/>
  <c r="K537"/>
  <c r="J537"/>
  <c r="I537"/>
  <c r="H537"/>
  <c r="G537"/>
  <c r="F537"/>
  <c r="E537"/>
  <c r="D537"/>
  <c r="C537"/>
  <c r="A537"/>
  <c r="BX536"/>
  <c r="BW536"/>
  <c r="BV536"/>
  <c r="BU536"/>
  <c r="BT536"/>
  <c r="BS536"/>
  <c r="BR536"/>
  <c r="BQ536"/>
  <c r="BP536"/>
  <c r="BO536"/>
  <c r="BN536"/>
  <c r="BM536"/>
  <c r="BL536"/>
  <c r="BK536"/>
  <c r="BJ536"/>
  <c r="BI536"/>
  <c r="BH536"/>
  <c r="BG536"/>
  <c r="BF536"/>
  <c r="BE536"/>
  <c r="BD536"/>
  <c r="AX536"/>
  <c r="AW536"/>
  <c r="AV536"/>
  <c r="AU536"/>
  <c r="AT536"/>
  <c r="AS536"/>
  <c r="AR536"/>
  <c r="AQ536"/>
  <c r="AP536"/>
  <c r="AO536"/>
  <c r="AI536"/>
  <c r="AH536"/>
  <c r="AG536"/>
  <c r="AF536"/>
  <c r="AE536"/>
  <c r="AD536"/>
  <c r="AC536"/>
  <c r="AB536"/>
  <c r="AA536"/>
  <c r="Z536"/>
  <c r="T536"/>
  <c r="S536"/>
  <c r="R536"/>
  <c r="Q536"/>
  <c r="P536"/>
  <c r="O536"/>
  <c r="N536"/>
  <c r="M536"/>
  <c r="L536"/>
  <c r="K536"/>
  <c r="J536"/>
  <c r="I536"/>
  <c r="H536"/>
  <c r="G536"/>
  <c r="F536"/>
  <c r="E536"/>
  <c r="D536"/>
  <c r="C536"/>
  <c r="A536"/>
  <c r="BX535"/>
  <c r="BW535"/>
  <c r="BV535"/>
  <c r="BU535"/>
  <c r="BT535"/>
  <c r="BS535"/>
  <c r="BR535"/>
  <c r="BQ535"/>
  <c r="BP535"/>
  <c r="BO535"/>
  <c r="BN535"/>
  <c r="BM535"/>
  <c r="BL535"/>
  <c r="BK535"/>
  <c r="BJ535"/>
  <c r="BI535"/>
  <c r="BH535"/>
  <c r="BG535"/>
  <c r="BF535"/>
  <c r="BE535"/>
  <c r="BD535"/>
  <c r="AX535"/>
  <c r="AW535"/>
  <c r="AV535"/>
  <c r="AU535"/>
  <c r="AT535"/>
  <c r="AS535"/>
  <c r="AR535"/>
  <c r="AQ535"/>
  <c r="AP535"/>
  <c r="AO535"/>
  <c r="AI535"/>
  <c r="AH535"/>
  <c r="AG535"/>
  <c r="AF535"/>
  <c r="AE535"/>
  <c r="AD535"/>
  <c r="AC535"/>
  <c r="AB535"/>
  <c r="AA535"/>
  <c r="Z535"/>
  <c r="T535"/>
  <c r="S535"/>
  <c r="R535"/>
  <c r="Q535"/>
  <c r="P535"/>
  <c r="O535"/>
  <c r="N535"/>
  <c r="M535"/>
  <c r="L535"/>
  <c r="K535"/>
  <c r="J535"/>
  <c r="I535"/>
  <c r="H535"/>
  <c r="G535"/>
  <c r="F535"/>
  <c r="E535"/>
  <c r="D535"/>
  <c r="C535"/>
  <c r="A535"/>
  <c r="BX534"/>
  <c r="BW534"/>
  <c r="BV534"/>
  <c r="BU534"/>
  <c r="BT534"/>
  <c r="BS534"/>
  <c r="BR534"/>
  <c r="BQ534"/>
  <c r="BP534"/>
  <c r="BO534"/>
  <c r="BN534"/>
  <c r="BM534"/>
  <c r="BL534"/>
  <c r="BK534"/>
  <c r="BJ534"/>
  <c r="BI534"/>
  <c r="BH534"/>
  <c r="BG534"/>
  <c r="BF534"/>
  <c r="BE534"/>
  <c r="BD534"/>
  <c r="AX534"/>
  <c r="AW534"/>
  <c r="AV534"/>
  <c r="AU534"/>
  <c r="AT534"/>
  <c r="AS534"/>
  <c r="AR534"/>
  <c r="AQ534"/>
  <c r="AP534"/>
  <c r="AO534"/>
  <c r="AI534"/>
  <c r="AH534"/>
  <c r="AG534"/>
  <c r="AF534"/>
  <c r="AE534"/>
  <c r="AD534"/>
  <c r="AC534"/>
  <c r="AB534"/>
  <c r="AA534"/>
  <c r="Z534"/>
  <c r="T534"/>
  <c r="S534"/>
  <c r="R534"/>
  <c r="Q534"/>
  <c r="P534"/>
  <c r="O534"/>
  <c r="N534"/>
  <c r="M534"/>
  <c r="L534"/>
  <c r="K534"/>
  <c r="J534"/>
  <c r="I534"/>
  <c r="H534"/>
  <c r="G534"/>
  <c r="F534"/>
  <c r="E534"/>
  <c r="D534"/>
  <c r="C534"/>
  <c r="A534"/>
  <c r="BX533"/>
  <c r="BW533"/>
  <c r="BV533"/>
  <c r="BU533"/>
  <c r="BT533"/>
  <c r="BS533"/>
  <c r="BR533"/>
  <c r="BQ533"/>
  <c r="BP533"/>
  <c r="BO533"/>
  <c r="BN533"/>
  <c r="BM533"/>
  <c r="BL533"/>
  <c r="BK533"/>
  <c r="BJ533"/>
  <c r="BI533"/>
  <c r="BH533"/>
  <c r="BG533"/>
  <c r="BF533"/>
  <c r="BE533"/>
  <c r="BD533"/>
  <c r="AX533"/>
  <c r="AW533"/>
  <c r="AV533"/>
  <c r="AU533"/>
  <c r="AT533"/>
  <c r="AS533"/>
  <c r="AR533"/>
  <c r="AQ533"/>
  <c r="AP533"/>
  <c r="AO533"/>
  <c r="AI533"/>
  <c r="AH533"/>
  <c r="AG533"/>
  <c r="AF533"/>
  <c r="AE533"/>
  <c r="AD533"/>
  <c r="AC533"/>
  <c r="AB533"/>
  <c r="AA533"/>
  <c r="Z533"/>
  <c r="T533"/>
  <c r="S533"/>
  <c r="R533"/>
  <c r="Q533"/>
  <c r="P533"/>
  <c r="O533"/>
  <c r="N533"/>
  <c r="M533"/>
  <c r="L533"/>
  <c r="K533"/>
  <c r="J533"/>
  <c r="I533"/>
  <c r="H533"/>
  <c r="G533"/>
  <c r="F533"/>
  <c r="E533"/>
  <c r="D533"/>
  <c r="C533"/>
  <c r="A533"/>
  <c r="BX532"/>
  <c r="BW532"/>
  <c r="BV532"/>
  <c r="BU532"/>
  <c r="BT532"/>
  <c r="BS532"/>
  <c r="BR532"/>
  <c r="BQ532"/>
  <c r="BP532"/>
  <c r="BO532"/>
  <c r="BN532"/>
  <c r="BM532"/>
  <c r="BL532"/>
  <c r="BK532"/>
  <c r="BJ532"/>
  <c r="BI532"/>
  <c r="BH532"/>
  <c r="BG532"/>
  <c r="BF532"/>
  <c r="BE532"/>
  <c r="BD532"/>
  <c r="AX532"/>
  <c r="AW532"/>
  <c r="AV532"/>
  <c r="AU532"/>
  <c r="AT532"/>
  <c r="AS532"/>
  <c r="AR532"/>
  <c r="AQ532"/>
  <c r="AP532"/>
  <c r="AO532"/>
  <c r="AI532"/>
  <c r="AH532"/>
  <c r="AG532"/>
  <c r="AF532"/>
  <c r="AE532"/>
  <c r="AD532"/>
  <c r="AC532"/>
  <c r="AB532"/>
  <c r="AA532"/>
  <c r="Z532"/>
  <c r="T532"/>
  <c r="S532"/>
  <c r="R532"/>
  <c r="Q532"/>
  <c r="P532"/>
  <c r="O532"/>
  <c r="N532"/>
  <c r="M532"/>
  <c r="L532"/>
  <c r="K532"/>
  <c r="J532"/>
  <c r="I532"/>
  <c r="H532"/>
  <c r="G532"/>
  <c r="F532"/>
  <c r="E532"/>
  <c r="D532"/>
  <c r="C532"/>
  <c r="A532"/>
  <c r="BX531"/>
  <c r="BW531"/>
  <c r="BV531"/>
  <c r="BU531"/>
  <c r="BT531"/>
  <c r="BS531"/>
  <c r="BR531"/>
  <c r="BQ531"/>
  <c r="BP531"/>
  <c r="BO531"/>
  <c r="BN531"/>
  <c r="BM531"/>
  <c r="BL531"/>
  <c r="BK531"/>
  <c r="BJ531"/>
  <c r="BI531"/>
  <c r="BH531"/>
  <c r="BG531"/>
  <c r="BF531"/>
  <c r="BE531"/>
  <c r="BD531"/>
  <c r="AX531"/>
  <c r="AW531"/>
  <c r="AV531"/>
  <c r="AU531"/>
  <c r="AT531"/>
  <c r="AS531"/>
  <c r="AR531"/>
  <c r="AQ531"/>
  <c r="AP531"/>
  <c r="AO531"/>
  <c r="AI531"/>
  <c r="AH531"/>
  <c r="AG531"/>
  <c r="AF531"/>
  <c r="AE531"/>
  <c r="AD531"/>
  <c r="AC531"/>
  <c r="AB531"/>
  <c r="AA531"/>
  <c r="Z531"/>
  <c r="T531"/>
  <c r="S531"/>
  <c r="R531"/>
  <c r="Q531"/>
  <c r="P531"/>
  <c r="O531"/>
  <c r="N531"/>
  <c r="M531"/>
  <c r="L531"/>
  <c r="K531"/>
  <c r="J531"/>
  <c r="I531"/>
  <c r="H531"/>
  <c r="G531"/>
  <c r="F531"/>
  <c r="E531"/>
  <c r="D531"/>
  <c r="C531"/>
  <c r="A531"/>
  <c r="BX530"/>
  <c r="BW530"/>
  <c r="BV530"/>
  <c r="BU530"/>
  <c r="BT530"/>
  <c r="BS530"/>
  <c r="BR530"/>
  <c r="BQ530"/>
  <c r="BP530"/>
  <c r="BO530"/>
  <c r="BN530"/>
  <c r="BM530"/>
  <c r="BL530"/>
  <c r="BK530"/>
  <c r="BJ530"/>
  <c r="BI530"/>
  <c r="BH530"/>
  <c r="BG530"/>
  <c r="BF530"/>
  <c r="BE530"/>
  <c r="BD530"/>
  <c r="AX530"/>
  <c r="AW530"/>
  <c r="AV530"/>
  <c r="AU530"/>
  <c r="AT530"/>
  <c r="AS530"/>
  <c r="AR530"/>
  <c r="AQ530"/>
  <c r="AP530"/>
  <c r="AO530"/>
  <c r="AI530"/>
  <c r="AH530"/>
  <c r="AG530"/>
  <c r="AF530"/>
  <c r="AE530"/>
  <c r="AD530"/>
  <c r="AC530"/>
  <c r="AB530"/>
  <c r="AA530"/>
  <c r="Z530"/>
  <c r="T530"/>
  <c r="S530"/>
  <c r="R530"/>
  <c r="Q530"/>
  <c r="P530"/>
  <c r="O530"/>
  <c r="N530"/>
  <c r="M530"/>
  <c r="L530"/>
  <c r="K530"/>
  <c r="J530"/>
  <c r="I530"/>
  <c r="H530"/>
  <c r="G530"/>
  <c r="F530"/>
  <c r="E530"/>
  <c r="D530"/>
  <c r="C530"/>
  <c r="A530"/>
  <c r="BX529"/>
  <c r="BW529"/>
  <c r="BV529"/>
  <c r="BU529"/>
  <c r="BT529"/>
  <c r="BS529"/>
  <c r="BR529"/>
  <c r="BQ529"/>
  <c r="BP529"/>
  <c r="BO529"/>
  <c r="BN529"/>
  <c r="BM529"/>
  <c r="BL529"/>
  <c r="BK529"/>
  <c r="BJ529"/>
  <c r="BI529"/>
  <c r="BH529"/>
  <c r="BG529"/>
  <c r="BF529"/>
  <c r="BE529"/>
  <c r="BD529"/>
  <c r="AX529"/>
  <c r="AW529"/>
  <c r="AV529"/>
  <c r="AU529"/>
  <c r="AT529"/>
  <c r="AS529"/>
  <c r="AR529"/>
  <c r="AQ529"/>
  <c r="AP529"/>
  <c r="AO529"/>
  <c r="AI529"/>
  <c r="AH529"/>
  <c r="AG529"/>
  <c r="AF529"/>
  <c r="AE529"/>
  <c r="AD529"/>
  <c r="AC529"/>
  <c r="AB529"/>
  <c r="AA529"/>
  <c r="Z529"/>
  <c r="T529"/>
  <c r="S529"/>
  <c r="R529"/>
  <c r="Q529"/>
  <c r="P529"/>
  <c r="O529"/>
  <c r="N529"/>
  <c r="M529"/>
  <c r="L529"/>
  <c r="K529"/>
  <c r="J529"/>
  <c r="I529"/>
  <c r="H529"/>
  <c r="G529"/>
  <c r="F529"/>
  <c r="E529"/>
  <c r="D529"/>
  <c r="C529"/>
  <c r="A529"/>
  <c r="BX528"/>
  <c r="BW528"/>
  <c r="BV528"/>
  <c r="BU528"/>
  <c r="BT528"/>
  <c r="BS528"/>
  <c r="BR528"/>
  <c r="BQ528"/>
  <c r="BP528"/>
  <c r="BO528"/>
  <c r="BN528"/>
  <c r="BM528"/>
  <c r="BL528"/>
  <c r="BK528"/>
  <c r="BJ528"/>
  <c r="BI528"/>
  <c r="BH528"/>
  <c r="BG528"/>
  <c r="BF528"/>
  <c r="BE528"/>
  <c r="BD528"/>
  <c r="AX528"/>
  <c r="AW528"/>
  <c r="AV528"/>
  <c r="AU528"/>
  <c r="AT528"/>
  <c r="AS528"/>
  <c r="AR528"/>
  <c r="AQ528"/>
  <c r="AP528"/>
  <c r="AO528"/>
  <c r="AI528"/>
  <c r="AH528"/>
  <c r="AG528"/>
  <c r="AF528"/>
  <c r="AE528"/>
  <c r="AD528"/>
  <c r="AC528"/>
  <c r="AB528"/>
  <c r="AA528"/>
  <c r="Z528"/>
  <c r="T528"/>
  <c r="S528"/>
  <c r="R528"/>
  <c r="Q528"/>
  <c r="P528"/>
  <c r="O528"/>
  <c r="N528"/>
  <c r="M528"/>
  <c r="L528"/>
  <c r="K528"/>
  <c r="J528"/>
  <c r="I528"/>
  <c r="H528"/>
  <c r="G528"/>
  <c r="F528"/>
  <c r="E528"/>
  <c r="D528"/>
  <c r="C528"/>
  <c r="A528"/>
  <c r="BX527"/>
  <c r="BW527"/>
  <c r="BV527"/>
  <c r="BU527"/>
  <c r="BT527"/>
  <c r="BS527"/>
  <c r="BR527"/>
  <c r="BQ527"/>
  <c r="BP527"/>
  <c r="BO527"/>
  <c r="BN527"/>
  <c r="BM527"/>
  <c r="BL527"/>
  <c r="BK527"/>
  <c r="BJ527"/>
  <c r="BI527"/>
  <c r="BH527"/>
  <c r="BG527"/>
  <c r="BF527"/>
  <c r="BE527"/>
  <c r="BD527"/>
  <c r="AX527"/>
  <c r="AW527"/>
  <c r="AV527"/>
  <c r="AU527"/>
  <c r="AT527"/>
  <c r="AS527"/>
  <c r="AR527"/>
  <c r="AQ527"/>
  <c r="AP527"/>
  <c r="AO527"/>
  <c r="AI527"/>
  <c r="AH527"/>
  <c r="AG527"/>
  <c r="AF527"/>
  <c r="AE527"/>
  <c r="AD527"/>
  <c r="AC527"/>
  <c r="AB527"/>
  <c r="AA527"/>
  <c r="Z527"/>
  <c r="T527"/>
  <c r="S527"/>
  <c r="R527"/>
  <c r="Q527"/>
  <c r="P527"/>
  <c r="O527"/>
  <c r="N527"/>
  <c r="M527"/>
  <c r="L527"/>
  <c r="K527"/>
  <c r="J527"/>
  <c r="I527"/>
  <c r="H527"/>
  <c r="G527"/>
  <c r="F527"/>
  <c r="E527"/>
  <c r="D527"/>
  <c r="C527"/>
  <c r="A527"/>
  <c r="BX526"/>
  <c r="BW526"/>
  <c r="BV526"/>
  <c r="BU526"/>
  <c r="BT526"/>
  <c r="BS526"/>
  <c r="BR526"/>
  <c r="BQ526"/>
  <c r="BP526"/>
  <c r="BO526"/>
  <c r="BN526"/>
  <c r="BM526"/>
  <c r="BL526"/>
  <c r="BK526"/>
  <c r="BJ526"/>
  <c r="BI526"/>
  <c r="BH526"/>
  <c r="BG526"/>
  <c r="BF526"/>
  <c r="BE526"/>
  <c r="BD526"/>
  <c r="AX526"/>
  <c r="AW526"/>
  <c r="AV526"/>
  <c r="AU526"/>
  <c r="AT526"/>
  <c r="AS526"/>
  <c r="AR526"/>
  <c r="AQ526"/>
  <c r="AP526"/>
  <c r="AO526"/>
  <c r="AI526"/>
  <c r="AH526"/>
  <c r="AG526"/>
  <c r="AF526"/>
  <c r="AE526"/>
  <c r="AD526"/>
  <c r="AC526"/>
  <c r="AB526"/>
  <c r="AA526"/>
  <c r="Z526"/>
  <c r="T526"/>
  <c r="S526"/>
  <c r="R526"/>
  <c r="Q526"/>
  <c r="P526"/>
  <c r="O526"/>
  <c r="N526"/>
  <c r="M526"/>
  <c r="L526"/>
  <c r="K526"/>
  <c r="J526"/>
  <c r="I526"/>
  <c r="H526"/>
  <c r="G526"/>
  <c r="F526"/>
  <c r="E526"/>
  <c r="D526"/>
  <c r="C526"/>
  <c r="A526"/>
  <c r="BX525"/>
  <c r="BW525"/>
  <c r="BV525"/>
  <c r="BU525"/>
  <c r="BT525"/>
  <c r="BS525"/>
  <c r="BR525"/>
  <c r="BQ525"/>
  <c r="BP525"/>
  <c r="BO525"/>
  <c r="BN525"/>
  <c r="BM525"/>
  <c r="BL525"/>
  <c r="BK525"/>
  <c r="BJ525"/>
  <c r="BI525"/>
  <c r="BH525"/>
  <c r="BG525"/>
  <c r="BF525"/>
  <c r="BE525"/>
  <c r="BD525"/>
  <c r="AX525"/>
  <c r="AW525"/>
  <c r="AV525"/>
  <c r="AU525"/>
  <c r="AT525"/>
  <c r="AS525"/>
  <c r="AR525"/>
  <c r="AQ525"/>
  <c r="AP525"/>
  <c r="AO525"/>
  <c r="AI525"/>
  <c r="AH525"/>
  <c r="AG525"/>
  <c r="AF525"/>
  <c r="AE525"/>
  <c r="AD525"/>
  <c r="AC525"/>
  <c r="AB525"/>
  <c r="AA525"/>
  <c r="Z525"/>
  <c r="T525"/>
  <c r="S525"/>
  <c r="R525"/>
  <c r="Q525"/>
  <c r="P525"/>
  <c r="O525"/>
  <c r="N525"/>
  <c r="M525"/>
  <c r="L525"/>
  <c r="K525"/>
  <c r="J525"/>
  <c r="I525"/>
  <c r="H525"/>
  <c r="G525"/>
  <c r="F525"/>
  <c r="E525"/>
  <c r="D525"/>
  <c r="C525"/>
  <c r="A525"/>
  <c r="BX524"/>
  <c r="BW524"/>
  <c r="BV524"/>
  <c r="BU524"/>
  <c r="BT524"/>
  <c r="BS524"/>
  <c r="BR524"/>
  <c r="BQ524"/>
  <c r="BP524"/>
  <c r="BO524"/>
  <c r="BN524"/>
  <c r="BM524"/>
  <c r="BL524"/>
  <c r="BK524"/>
  <c r="BJ524"/>
  <c r="BI524"/>
  <c r="BH524"/>
  <c r="BG524"/>
  <c r="BF524"/>
  <c r="BE524"/>
  <c r="BD524"/>
  <c r="AX524"/>
  <c r="AW524"/>
  <c r="AV524"/>
  <c r="AU524"/>
  <c r="AT524"/>
  <c r="AS524"/>
  <c r="AR524"/>
  <c r="AQ524"/>
  <c r="AP524"/>
  <c r="AO524"/>
  <c r="AI524"/>
  <c r="AH524"/>
  <c r="AG524"/>
  <c r="AF524"/>
  <c r="AE524"/>
  <c r="AD524"/>
  <c r="AC524"/>
  <c r="AB524"/>
  <c r="AA524"/>
  <c r="Z524"/>
  <c r="T524"/>
  <c r="S524"/>
  <c r="R524"/>
  <c r="Q524"/>
  <c r="P524"/>
  <c r="O524"/>
  <c r="N524"/>
  <c r="M524"/>
  <c r="L524"/>
  <c r="K524"/>
  <c r="J524"/>
  <c r="I524"/>
  <c r="H524"/>
  <c r="G524"/>
  <c r="F524"/>
  <c r="E524"/>
  <c r="D524"/>
  <c r="C524"/>
  <c r="A524"/>
  <c r="BX523"/>
  <c r="BW523"/>
  <c r="BV523"/>
  <c r="BU523"/>
  <c r="BT523"/>
  <c r="BS523"/>
  <c r="BR523"/>
  <c r="BQ523"/>
  <c r="BP523"/>
  <c r="BO523"/>
  <c r="BN523"/>
  <c r="BM523"/>
  <c r="BL523"/>
  <c r="BK523"/>
  <c r="BJ523"/>
  <c r="BI523"/>
  <c r="BH523"/>
  <c r="BG523"/>
  <c r="BF523"/>
  <c r="BE523"/>
  <c r="BD523"/>
  <c r="AX523"/>
  <c r="AW523"/>
  <c r="AV523"/>
  <c r="AU523"/>
  <c r="AT523"/>
  <c r="AS523"/>
  <c r="AR523"/>
  <c r="AQ523"/>
  <c r="AP523"/>
  <c r="AO523"/>
  <c r="AI523"/>
  <c r="AH523"/>
  <c r="AG523"/>
  <c r="AF523"/>
  <c r="AE523"/>
  <c r="AD523"/>
  <c r="AC523"/>
  <c r="AB523"/>
  <c r="AA523"/>
  <c r="Z523"/>
  <c r="T523"/>
  <c r="S523"/>
  <c r="R523"/>
  <c r="Q523"/>
  <c r="P523"/>
  <c r="O523"/>
  <c r="N523"/>
  <c r="M523"/>
  <c r="L523"/>
  <c r="K523"/>
  <c r="J523"/>
  <c r="I523"/>
  <c r="H523"/>
  <c r="G523"/>
  <c r="F523"/>
  <c r="E523"/>
  <c r="D523"/>
  <c r="C523"/>
  <c r="A523"/>
  <c r="BX522"/>
  <c r="BW522"/>
  <c r="BV522"/>
  <c r="BU522"/>
  <c r="BT522"/>
  <c r="BS522"/>
  <c r="BR522"/>
  <c r="BQ522"/>
  <c r="BP522"/>
  <c r="BO522"/>
  <c r="BN522"/>
  <c r="BM522"/>
  <c r="BL522"/>
  <c r="BK522"/>
  <c r="BJ522"/>
  <c r="BI522"/>
  <c r="BH522"/>
  <c r="BG522"/>
  <c r="BF522"/>
  <c r="BE522"/>
  <c r="BD522"/>
  <c r="AX522"/>
  <c r="AW522"/>
  <c r="AV522"/>
  <c r="AU522"/>
  <c r="AT522"/>
  <c r="AS522"/>
  <c r="AR522"/>
  <c r="AQ522"/>
  <c r="AP522"/>
  <c r="AO522"/>
  <c r="AI522"/>
  <c r="AH522"/>
  <c r="AG522"/>
  <c r="AF522"/>
  <c r="AE522"/>
  <c r="AD522"/>
  <c r="AC522"/>
  <c r="AB522"/>
  <c r="AA522"/>
  <c r="Z522"/>
  <c r="T522"/>
  <c r="S522"/>
  <c r="R522"/>
  <c r="Q522"/>
  <c r="P522"/>
  <c r="O522"/>
  <c r="N522"/>
  <c r="M522"/>
  <c r="L522"/>
  <c r="K522"/>
  <c r="J522"/>
  <c r="I522"/>
  <c r="H522"/>
  <c r="G522"/>
  <c r="F522"/>
  <c r="E522"/>
  <c r="D522"/>
  <c r="C522"/>
  <c r="A522"/>
  <c r="BX521"/>
  <c r="BW521"/>
  <c r="BV521"/>
  <c r="BU521"/>
  <c r="BT521"/>
  <c r="BS521"/>
  <c r="BR521"/>
  <c r="BQ521"/>
  <c r="BP521"/>
  <c r="BO521"/>
  <c r="BN521"/>
  <c r="BM521"/>
  <c r="BL521"/>
  <c r="BK521"/>
  <c r="BJ521"/>
  <c r="BI521"/>
  <c r="BH521"/>
  <c r="BG521"/>
  <c r="BF521"/>
  <c r="BE521"/>
  <c r="BD521"/>
  <c r="AX521"/>
  <c r="AW521"/>
  <c r="AV521"/>
  <c r="AU521"/>
  <c r="AT521"/>
  <c r="AS521"/>
  <c r="AR521"/>
  <c r="AQ521"/>
  <c r="AP521"/>
  <c r="AO521"/>
  <c r="AI521"/>
  <c r="AH521"/>
  <c r="AG521"/>
  <c r="AF521"/>
  <c r="AE521"/>
  <c r="AD521"/>
  <c r="AC521"/>
  <c r="AB521"/>
  <c r="AA521"/>
  <c r="Z521"/>
  <c r="T521"/>
  <c r="S521"/>
  <c r="R521"/>
  <c r="Q521"/>
  <c r="P521"/>
  <c r="O521"/>
  <c r="N521"/>
  <c r="M521"/>
  <c r="L521"/>
  <c r="K521"/>
  <c r="J521"/>
  <c r="I521"/>
  <c r="H521"/>
  <c r="G521"/>
  <c r="F521"/>
  <c r="E521"/>
  <c r="D521"/>
  <c r="C521"/>
  <c r="A521"/>
  <c r="BX520"/>
  <c r="BW520"/>
  <c r="BV520"/>
  <c r="BU520"/>
  <c r="BT520"/>
  <c r="BS520"/>
  <c r="BR520"/>
  <c r="BQ520"/>
  <c r="BP520"/>
  <c r="BO520"/>
  <c r="BN520"/>
  <c r="BM520"/>
  <c r="BL520"/>
  <c r="BK520"/>
  <c r="BJ520"/>
  <c r="BI520"/>
  <c r="BH520"/>
  <c r="BG520"/>
  <c r="BF520"/>
  <c r="BE520"/>
  <c r="BD520"/>
  <c r="AX520"/>
  <c r="AW520"/>
  <c r="AV520"/>
  <c r="AU520"/>
  <c r="AT520"/>
  <c r="AS520"/>
  <c r="AR520"/>
  <c r="AQ520"/>
  <c r="AP520"/>
  <c r="AO520"/>
  <c r="AI520"/>
  <c r="AH520"/>
  <c r="AG520"/>
  <c r="AF520"/>
  <c r="AE520"/>
  <c r="AD520"/>
  <c r="AC520"/>
  <c r="AB520"/>
  <c r="AA520"/>
  <c r="Z520"/>
  <c r="T520"/>
  <c r="S520"/>
  <c r="R520"/>
  <c r="Q520"/>
  <c r="P520"/>
  <c r="O520"/>
  <c r="N520"/>
  <c r="M520"/>
  <c r="L520"/>
  <c r="K520"/>
  <c r="J520"/>
  <c r="I520"/>
  <c r="H520"/>
  <c r="G520"/>
  <c r="F520"/>
  <c r="E520"/>
  <c r="D520"/>
  <c r="C520"/>
  <c r="A520"/>
  <c r="BX519"/>
  <c r="BW519"/>
  <c r="BV519"/>
  <c r="BU519"/>
  <c r="BT519"/>
  <c r="BS519"/>
  <c r="BR519"/>
  <c r="BQ519"/>
  <c r="BP519"/>
  <c r="BO519"/>
  <c r="BN519"/>
  <c r="BM519"/>
  <c r="BL519"/>
  <c r="BK519"/>
  <c r="BJ519"/>
  <c r="BI519"/>
  <c r="BH519"/>
  <c r="BG519"/>
  <c r="BF519"/>
  <c r="BE519"/>
  <c r="BD519"/>
  <c r="AX519"/>
  <c r="AW519"/>
  <c r="AV519"/>
  <c r="AU519"/>
  <c r="AT519"/>
  <c r="AS519"/>
  <c r="AR519"/>
  <c r="AQ519"/>
  <c r="AP519"/>
  <c r="AO519"/>
  <c r="AI519"/>
  <c r="AH519"/>
  <c r="AG519"/>
  <c r="AF519"/>
  <c r="AE519"/>
  <c r="AD519"/>
  <c r="AC519"/>
  <c r="AB519"/>
  <c r="AA519"/>
  <c r="Z519"/>
  <c r="T519"/>
  <c r="S519"/>
  <c r="R519"/>
  <c r="Q519"/>
  <c r="P519"/>
  <c r="O519"/>
  <c r="N519"/>
  <c r="M519"/>
  <c r="L519"/>
  <c r="K519"/>
  <c r="J519"/>
  <c r="I519"/>
  <c r="H519"/>
  <c r="G519"/>
  <c r="F519"/>
  <c r="E519"/>
  <c r="D519"/>
  <c r="C519"/>
  <c r="A519"/>
  <c r="BX518"/>
  <c r="BW518"/>
  <c r="BV518"/>
  <c r="BU518"/>
  <c r="BT518"/>
  <c r="BS518"/>
  <c r="BR518"/>
  <c r="BQ518"/>
  <c r="BP518"/>
  <c r="BO518"/>
  <c r="BN518"/>
  <c r="BM518"/>
  <c r="BL518"/>
  <c r="BK518"/>
  <c r="BJ518"/>
  <c r="BI518"/>
  <c r="BH518"/>
  <c r="BG518"/>
  <c r="BF518"/>
  <c r="BE518"/>
  <c r="BD518"/>
  <c r="AX518"/>
  <c r="AW518"/>
  <c r="AV518"/>
  <c r="AU518"/>
  <c r="AT518"/>
  <c r="AS518"/>
  <c r="AR518"/>
  <c r="AQ518"/>
  <c r="AP518"/>
  <c r="AO518"/>
  <c r="AI518"/>
  <c r="AH518"/>
  <c r="AG518"/>
  <c r="AF518"/>
  <c r="AE518"/>
  <c r="AD518"/>
  <c r="AC518"/>
  <c r="AB518"/>
  <c r="AA518"/>
  <c r="Z518"/>
  <c r="T518"/>
  <c r="S518"/>
  <c r="R518"/>
  <c r="Q518"/>
  <c r="P518"/>
  <c r="O518"/>
  <c r="N518"/>
  <c r="M518"/>
  <c r="L518"/>
  <c r="K518"/>
  <c r="J518"/>
  <c r="I518"/>
  <c r="H518"/>
  <c r="G518"/>
  <c r="F518"/>
  <c r="E518"/>
  <c r="D518"/>
  <c r="C518"/>
  <c r="A518"/>
  <c r="BX517"/>
  <c r="BW517"/>
  <c r="BV517"/>
  <c r="BU517"/>
  <c r="BT517"/>
  <c r="BS517"/>
  <c r="BR517"/>
  <c r="BQ517"/>
  <c r="BP517"/>
  <c r="BO517"/>
  <c r="BN517"/>
  <c r="BM517"/>
  <c r="BL517"/>
  <c r="BK517"/>
  <c r="BJ517"/>
  <c r="BI517"/>
  <c r="BH517"/>
  <c r="BG517"/>
  <c r="BF517"/>
  <c r="BE517"/>
  <c r="BD517"/>
  <c r="AX517"/>
  <c r="AW517"/>
  <c r="AV517"/>
  <c r="AU517"/>
  <c r="AT517"/>
  <c r="AS517"/>
  <c r="AR517"/>
  <c r="AQ517"/>
  <c r="AP517"/>
  <c r="AO517"/>
  <c r="AI517"/>
  <c r="AH517"/>
  <c r="AG517"/>
  <c r="AF517"/>
  <c r="AE517"/>
  <c r="AD517"/>
  <c r="AC517"/>
  <c r="AB517"/>
  <c r="AA517"/>
  <c r="Z517"/>
  <c r="T517"/>
  <c r="S517"/>
  <c r="R517"/>
  <c r="Q517"/>
  <c r="P517"/>
  <c r="O517"/>
  <c r="N517"/>
  <c r="M517"/>
  <c r="L517"/>
  <c r="K517"/>
  <c r="J517"/>
  <c r="I517"/>
  <c r="H517"/>
  <c r="G517"/>
  <c r="F517"/>
  <c r="E517"/>
  <c r="D517"/>
  <c r="C517"/>
  <c r="A517"/>
  <c r="BX516"/>
  <c r="BW516"/>
  <c r="BV516"/>
  <c r="BU516"/>
  <c r="BT516"/>
  <c r="BS516"/>
  <c r="BR516"/>
  <c r="BQ516"/>
  <c r="BP516"/>
  <c r="BO516"/>
  <c r="BN516"/>
  <c r="BM516"/>
  <c r="BL516"/>
  <c r="BK516"/>
  <c r="BJ516"/>
  <c r="BI516"/>
  <c r="BH516"/>
  <c r="BG516"/>
  <c r="BF516"/>
  <c r="BE516"/>
  <c r="BD516"/>
  <c r="AX516"/>
  <c r="AW516"/>
  <c r="AV516"/>
  <c r="AU516"/>
  <c r="AT516"/>
  <c r="AS516"/>
  <c r="AR516"/>
  <c r="AQ516"/>
  <c r="AP516"/>
  <c r="AO516"/>
  <c r="AI516"/>
  <c r="AH516"/>
  <c r="AG516"/>
  <c r="AF516"/>
  <c r="AE516"/>
  <c r="AD516"/>
  <c r="AC516"/>
  <c r="AB516"/>
  <c r="AA516"/>
  <c r="Z516"/>
  <c r="T516"/>
  <c r="S516"/>
  <c r="R516"/>
  <c r="Q516"/>
  <c r="P516"/>
  <c r="O516"/>
  <c r="N516"/>
  <c r="M516"/>
  <c r="L516"/>
  <c r="K516"/>
  <c r="J516"/>
  <c r="I516"/>
  <c r="H516"/>
  <c r="G516"/>
  <c r="F516"/>
  <c r="E516"/>
  <c r="D516"/>
  <c r="C516"/>
  <c r="A516"/>
  <c r="BX515"/>
  <c r="BW515"/>
  <c r="BV515"/>
  <c r="BU515"/>
  <c r="BT515"/>
  <c r="BS515"/>
  <c r="BR515"/>
  <c r="BQ515"/>
  <c r="BP515"/>
  <c r="BO515"/>
  <c r="BN515"/>
  <c r="BM515"/>
  <c r="BL515"/>
  <c r="BK515"/>
  <c r="BJ515"/>
  <c r="BI515"/>
  <c r="BH515"/>
  <c r="BG515"/>
  <c r="BF515"/>
  <c r="BE515"/>
  <c r="BD515"/>
  <c r="AX515"/>
  <c r="AW515"/>
  <c r="AV515"/>
  <c r="AU515"/>
  <c r="AT515"/>
  <c r="AS515"/>
  <c r="AR515"/>
  <c r="AQ515"/>
  <c r="AP515"/>
  <c r="AO515"/>
  <c r="AI515"/>
  <c r="AH515"/>
  <c r="AG515"/>
  <c r="AF515"/>
  <c r="AE515"/>
  <c r="AD515"/>
  <c r="AC515"/>
  <c r="AB515"/>
  <c r="AA515"/>
  <c r="Z515"/>
  <c r="T515"/>
  <c r="S515"/>
  <c r="R515"/>
  <c r="Q515"/>
  <c r="P515"/>
  <c r="O515"/>
  <c r="N515"/>
  <c r="M515"/>
  <c r="L515"/>
  <c r="K515"/>
  <c r="J515"/>
  <c r="I515"/>
  <c r="H515"/>
  <c r="G515"/>
  <c r="F515"/>
  <c r="E515"/>
  <c r="D515"/>
  <c r="C515"/>
  <c r="A515"/>
  <c r="BX514"/>
  <c r="BW514"/>
  <c r="BV514"/>
  <c r="BU514"/>
  <c r="BT514"/>
  <c r="BS514"/>
  <c r="BR514"/>
  <c r="BQ514"/>
  <c r="BP514"/>
  <c r="BO514"/>
  <c r="BN514"/>
  <c r="BM514"/>
  <c r="BL514"/>
  <c r="BK514"/>
  <c r="BJ514"/>
  <c r="BI514"/>
  <c r="BH514"/>
  <c r="BG514"/>
  <c r="BF514"/>
  <c r="BE514"/>
  <c r="BD514"/>
  <c r="AX514"/>
  <c r="AW514"/>
  <c r="AV514"/>
  <c r="AU514"/>
  <c r="AT514"/>
  <c r="AS514"/>
  <c r="AR514"/>
  <c r="AQ514"/>
  <c r="AP514"/>
  <c r="AO514"/>
  <c r="AI514"/>
  <c r="AH514"/>
  <c r="AG514"/>
  <c r="AF514"/>
  <c r="AE514"/>
  <c r="AD514"/>
  <c r="AC514"/>
  <c r="AB514"/>
  <c r="AA514"/>
  <c r="Z514"/>
  <c r="T514"/>
  <c r="S514"/>
  <c r="R514"/>
  <c r="Q514"/>
  <c r="P514"/>
  <c r="O514"/>
  <c r="N514"/>
  <c r="M514"/>
  <c r="L514"/>
  <c r="K514"/>
  <c r="J514"/>
  <c r="I514"/>
  <c r="H514"/>
  <c r="G514"/>
  <c r="F514"/>
  <c r="E514"/>
  <c r="D514"/>
  <c r="C514"/>
  <c r="A514"/>
  <c r="BX513"/>
  <c r="BW513"/>
  <c r="BV513"/>
  <c r="BU513"/>
  <c r="BT513"/>
  <c r="BS513"/>
  <c r="BR513"/>
  <c r="BQ513"/>
  <c r="BP513"/>
  <c r="BO513"/>
  <c r="BN513"/>
  <c r="BM513"/>
  <c r="BL513"/>
  <c r="BK513"/>
  <c r="BJ513"/>
  <c r="BI513"/>
  <c r="BH513"/>
  <c r="BG513"/>
  <c r="BF513"/>
  <c r="BE513"/>
  <c r="BD513"/>
  <c r="AX513"/>
  <c r="AW513"/>
  <c r="AV513"/>
  <c r="AU513"/>
  <c r="AT513"/>
  <c r="AS513"/>
  <c r="AR513"/>
  <c r="AQ513"/>
  <c r="AP513"/>
  <c r="AO513"/>
  <c r="AI513"/>
  <c r="AH513"/>
  <c r="AG513"/>
  <c r="AF513"/>
  <c r="AE513"/>
  <c r="AD513"/>
  <c r="AC513"/>
  <c r="AB513"/>
  <c r="AA513"/>
  <c r="Z513"/>
  <c r="T513"/>
  <c r="S513"/>
  <c r="R513"/>
  <c r="Q513"/>
  <c r="P513"/>
  <c r="O513"/>
  <c r="N513"/>
  <c r="M513"/>
  <c r="L513"/>
  <c r="K513"/>
  <c r="J513"/>
  <c r="I513"/>
  <c r="H513"/>
  <c r="G513"/>
  <c r="F513"/>
  <c r="E513"/>
  <c r="D513"/>
  <c r="C513"/>
  <c r="A513"/>
  <c r="BX512"/>
  <c r="BW512"/>
  <c r="BV512"/>
  <c r="BU512"/>
  <c r="BT512"/>
  <c r="BS512"/>
  <c r="BR512"/>
  <c r="BQ512"/>
  <c r="BP512"/>
  <c r="BO512"/>
  <c r="BN512"/>
  <c r="BM512"/>
  <c r="BL512"/>
  <c r="BK512"/>
  <c r="BJ512"/>
  <c r="BI512"/>
  <c r="BH512"/>
  <c r="BG512"/>
  <c r="BF512"/>
  <c r="BE512"/>
  <c r="BD512"/>
  <c r="AX512"/>
  <c r="AW512"/>
  <c r="AV512"/>
  <c r="AU512"/>
  <c r="AT512"/>
  <c r="AS512"/>
  <c r="AR512"/>
  <c r="AQ512"/>
  <c r="AP512"/>
  <c r="AO512"/>
  <c r="AI512"/>
  <c r="AH512"/>
  <c r="AG512"/>
  <c r="AF512"/>
  <c r="AE512"/>
  <c r="AD512"/>
  <c r="AC512"/>
  <c r="AB512"/>
  <c r="AA512"/>
  <c r="Z512"/>
  <c r="T512"/>
  <c r="S512"/>
  <c r="R512"/>
  <c r="Q512"/>
  <c r="P512"/>
  <c r="O512"/>
  <c r="N512"/>
  <c r="M512"/>
  <c r="L512"/>
  <c r="K512"/>
  <c r="J512"/>
  <c r="I512"/>
  <c r="H512"/>
  <c r="G512"/>
  <c r="F512"/>
  <c r="E512"/>
  <c r="D512"/>
  <c r="C512"/>
  <c r="A512"/>
  <c r="BX511"/>
  <c r="BW511"/>
  <c r="BV511"/>
  <c r="BU511"/>
  <c r="BT511"/>
  <c r="BS511"/>
  <c r="BR511"/>
  <c r="BQ511"/>
  <c r="BP511"/>
  <c r="BO511"/>
  <c r="BN511"/>
  <c r="BM511"/>
  <c r="BL511"/>
  <c r="BK511"/>
  <c r="BJ511"/>
  <c r="BI511"/>
  <c r="BH511"/>
  <c r="BG511"/>
  <c r="BF511"/>
  <c r="BE511"/>
  <c r="BD511"/>
  <c r="AX511"/>
  <c r="AW511"/>
  <c r="AV511"/>
  <c r="AU511"/>
  <c r="AT511"/>
  <c r="AS511"/>
  <c r="AR511"/>
  <c r="AQ511"/>
  <c r="AP511"/>
  <c r="AO511"/>
  <c r="AI511"/>
  <c r="AH511"/>
  <c r="AG511"/>
  <c r="AF511"/>
  <c r="AE511"/>
  <c r="AD511"/>
  <c r="AC511"/>
  <c r="AB511"/>
  <c r="AA511"/>
  <c r="Z511"/>
  <c r="T511"/>
  <c r="S511"/>
  <c r="R511"/>
  <c r="Q511"/>
  <c r="P511"/>
  <c r="O511"/>
  <c r="N511"/>
  <c r="M511"/>
  <c r="L511"/>
  <c r="K511"/>
  <c r="J511"/>
  <c r="I511"/>
  <c r="H511"/>
  <c r="G511"/>
  <c r="F511"/>
  <c r="E511"/>
  <c r="D511"/>
  <c r="C511"/>
  <c r="A511"/>
  <c r="BX510"/>
  <c r="BW510"/>
  <c r="BV510"/>
  <c r="BU510"/>
  <c r="BT510"/>
  <c r="BS510"/>
  <c r="BR510"/>
  <c r="BQ510"/>
  <c r="BP510"/>
  <c r="BO510"/>
  <c r="BN510"/>
  <c r="BM510"/>
  <c r="BL510"/>
  <c r="BK510"/>
  <c r="BJ510"/>
  <c r="BI510"/>
  <c r="BH510"/>
  <c r="BG510"/>
  <c r="BF510"/>
  <c r="BE510"/>
  <c r="BD510"/>
  <c r="AX510"/>
  <c r="AW510"/>
  <c r="AV510"/>
  <c r="AU510"/>
  <c r="AT510"/>
  <c r="AS510"/>
  <c r="AR510"/>
  <c r="AQ510"/>
  <c r="AP510"/>
  <c r="AO510"/>
  <c r="AI510"/>
  <c r="AH510"/>
  <c r="AG510"/>
  <c r="AF510"/>
  <c r="AE510"/>
  <c r="AD510"/>
  <c r="AC510"/>
  <c r="AB510"/>
  <c r="AA510"/>
  <c r="Z510"/>
  <c r="T510"/>
  <c r="S510"/>
  <c r="R510"/>
  <c r="Q510"/>
  <c r="P510"/>
  <c r="O510"/>
  <c r="N510"/>
  <c r="M510"/>
  <c r="L510"/>
  <c r="K510"/>
  <c r="J510"/>
  <c r="I510"/>
  <c r="H510"/>
  <c r="G510"/>
  <c r="F510"/>
  <c r="E510"/>
  <c r="D510"/>
  <c r="C510"/>
  <c r="A510"/>
  <c r="BX509"/>
  <c r="BW509"/>
  <c r="BV509"/>
  <c r="BU509"/>
  <c r="BT509"/>
  <c r="BS509"/>
  <c r="BR509"/>
  <c r="BQ509"/>
  <c r="BP509"/>
  <c r="BO509"/>
  <c r="BN509"/>
  <c r="BM509"/>
  <c r="BL509"/>
  <c r="BK509"/>
  <c r="BJ509"/>
  <c r="BI509"/>
  <c r="BH509"/>
  <c r="BG509"/>
  <c r="BF509"/>
  <c r="BE509"/>
  <c r="BD509"/>
  <c r="AX509"/>
  <c r="AW509"/>
  <c r="AV509"/>
  <c r="AU509"/>
  <c r="AT509"/>
  <c r="AS509"/>
  <c r="AR509"/>
  <c r="AQ509"/>
  <c r="AP509"/>
  <c r="AO509"/>
  <c r="AI509"/>
  <c r="AH509"/>
  <c r="AG509"/>
  <c r="AF509"/>
  <c r="AE509"/>
  <c r="AD509"/>
  <c r="AC509"/>
  <c r="AB509"/>
  <c r="AA509"/>
  <c r="Z509"/>
  <c r="T509"/>
  <c r="S509"/>
  <c r="R509"/>
  <c r="Q509"/>
  <c r="P509"/>
  <c r="O509"/>
  <c r="N509"/>
  <c r="M509"/>
  <c r="L509"/>
  <c r="K509"/>
  <c r="J509"/>
  <c r="I509"/>
  <c r="H509"/>
  <c r="G509"/>
  <c r="F509"/>
  <c r="E509"/>
  <c r="D509"/>
  <c r="C509"/>
  <c r="A509"/>
  <c r="BX508"/>
  <c r="BW508"/>
  <c r="BV508"/>
  <c r="BU508"/>
  <c r="BT508"/>
  <c r="BS508"/>
  <c r="BR508"/>
  <c r="BQ508"/>
  <c r="BP508"/>
  <c r="BO508"/>
  <c r="BN508"/>
  <c r="BM508"/>
  <c r="BL508"/>
  <c r="BK508"/>
  <c r="BJ508"/>
  <c r="BI508"/>
  <c r="BH508"/>
  <c r="BG508"/>
  <c r="BF508"/>
  <c r="BE508"/>
  <c r="BD508"/>
  <c r="AX508"/>
  <c r="AW508"/>
  <c r="AV508"/>
  <c r="AU508"/>
  <c r="AT508"/>
  <c r="AS508"/>
  <c r="AR508"/>
  <c r="AQ508"/>
  <c r="AP508"/>
  <c r="AO508"/>
  <c r="AI508"/>
  <c r="AH508"/>
  <c r="AG508"/>
  <c r="AF508"/>
  <c r="AE508"/>
  <c r="AD508"/>
  <c r="AC508"/>
  <c r="AB508"/>
  <c r="AA508"/>
  <c r="Z508"/>
  <c r="T508"/>
  <c r="S508"/>
  <c r="R508"/>
  <c r="Q508"/>
  <c r="P508"/>
  <c r="O508"/>
  <c r="N508"/>
  <c r="M508"/>
  <c r="L508"/>
  <c r="K508"/>
  <c r="J508"/>
  <c r="I508"/>
  <c r="H508"/>
  <c r="G508"/>
  <c r="F508"/>
  <c r="E508"/>
  <c r="D508"/>
  <c r="C508"/>
  <c r="A508"/>
  <c r="BX507"/>
  <c r="BW507"/>
  <c r="BV507"/>
  <c r="BU507"/>
  <c r="BT507"/>
  <c r="BS507"/>
  <c r="BR507"/>
  <c r="BQ507"/>
  <c r="BP507"/>
  <c r="BO507"/>
  <c r="BN507"/>
  <c r="BM507"/>
  <c r="BL507"/>
  <c r="BK507"/>
  <c r="BJ507"/>
  <c r="BI507"/>
  <c r="BH507"/>
  <c r="BG507"/>
  <c r="BF507"/>
  <c r="BE507"/>
  <c r="BD507"/>
  <c r="AX507"/>
  <c r="AW507"/>
  <c r="AV507"/>
  <c r="AU507"/>
  <c r="AT507"/>
  <c r="AS507"/>
  <c r="AR507"/>
  <c r="AQ507"/>
  <c r="AP507"/>
  <c r="AO507"/>
  <c r="AI507"/>
  <c r="AH507"/>
  <c r="AG507"/>
  <c r="AF507"/>
  <c r="AE507"/>
  <c r="AD507"/>
  <c r="AC507"/>
  <c r="AB507"/>
  <c r="AA507"/>
  <c r="Z507"/>
  <c r="T507"/>
  <c r="S507"/>
  <c r="R507"/>
  <c r="Q507"/>
  <c r="P507"/>
  <c r="O507"/>
  <c r="N507"/>
  <c r="M507"/>
  <c r="L507"/>
  <c r="K507"/>
  <c r="J507"/>
  <c r="I507"/>
  <c r="H507"/>
  <c r="G507"/>
  <c r="F507"/>
  <c r="E507"/>
  <c r="D507"/>
  <c r="C507"/>
  <c r="A507"/>
  <c r="BX506"/>
  <c r="BW506"/>
  <c r="BV506"/>
  <c r="BU506"/>
  <c r="BT506"/>
  <c r="BS506"/>
  <c r="BR506"/>
  <c r="BQ506"/>
  <c r="BP506"/>
  <c r="BO506"/>
  <c r="BN506"/>
  <c r="BM506"/>
  <c r="BL506"/>
  <c r="BK506"/>
  <c r="BJ506"/>
  <c r="BI506"/>
  <c r="BH506"/>
  <c r="BG506"/>
  <c r="BF506"/>
  <c r="BE506"/>
  <c r="BD506"/>
  <c r="AX506"/>
  <c r="AW506"/>
  <c r="AV506"/>
  <c r="AU506"/>
  <c r="AT506"/>
  <c r="AS506"/>
  <c r="AR506"/>
  <c r="AQ506"/>
  <c r="AP506"/>
  <c r="AO506"/>
  <c r="AI506"/>
  <c r="AH506"/>
  <c r="AG506"/>
  <c r="AF506"/>
  <c r="AE506"/>
  <c r="AD506"/>
  <c r="AC506"/>
  <c r="AB506"/>
  <c r="AA506"/>
  <c r="Z506"/>
  <c r="T506"/>
  <c r="S506"/>
  <c r="R506"/>
  <c r="Q506"/>
  <c r="P506"/>
  <c r="O506"/>
  <c r="N506"/>
  <c r="M506"/>
  <c r="L506"/>
  <c r="K506"/>
  <c r="J506"/>
  <c r="I506"/>
  <c r="H506"/>
  <c r="G506"/>
  <c r="F506"/>
  <c r="E506"/>
  <c r="D506"/>
  <c r="C506"/>
  <c r="A506"/>
  <c r="BX505"/>
  <c r="BW505"/>
  <c r="BV505"/>
  <c r="BU505"/>
  <c r="BT505"/>
  <c r="BS505"/>
  <c r="BR505"/>
  <c r="BQ505"/>
  <c r="BP505"/>
  <c r="BO505"/>
  <c r="BN505"/>
  <c r="BM505"/>
  <c r="BL505"/>
  <c r="BK505"/>
  <c r="BJ505"/>
  <c r="BI505"/>
  <c r="BH505"/>
  <c r="BG505"/>
  <c r="BF505"/>
  <c r="BE505"/>
  <c r="BD505"/>
  <c r="AX505"/>
  <c r="AW505"/>
  <c r="AV505"/>
  <c r="AU505"/>
  <c r="AT505"/>
  <c r="AS505"/>
  <c r="AR505"/>
  <c r="AQ505"/>
  <c r="AP505"/>
  <c r="AO505"/>
  <c r="AI505"/>
  <c r="AH505"/>
  <c r="AG505"/>
  <c r="AF505"/>
  <c r="AE505"/>
  <c r="AD505"/>
  <c r="AC505"/>
  <c r="AB505"/>
  <c r="AA505"/>
  <c r="Z505"/>
  <c r="T505"/>
  <c r="S505"/>
  <c r="R505"/>
  <c r="Q505"/>
  <c r="P505"/>
  <c r="O505"/>
  <c r="N505"/>
  <c r="M505"/>
  <c r="L505"/>
  <c r="K505"/>
  <c r="J505"/>
  <c r="I505"/>
  <c r="H505"/>
  <c r="G505"/>
  <c r="F505"/>
  <c r="E505"/>
  <c r="D505"/>
  <c r="C505"/>
  <c r="A505"/>
  <c r="BX504"/>
  <c r="BW504"/>
  <c r="BV504"/>
  <c r="BU504"/>
  <c r="BT504"/>
  <c r="BS504"/>
  <c r="BR504"/>
  <c r="BQ504"/>
  <c r="BP504"/>
  <c r="BO504"/>
  <c r="BN504"/>
  <c r="BM504"/>
  <c r="BL504"/>
  <c r="BK504"/>
  <c r="BJ504"/>
  <c r="BI504"/>
  <c r="BH504"/>
  <c r="BG504"/>
  <c r="BF504"/>
  <c r="BE504"/>
  <c r="BD504"/>
  <c r="AX504"/>
  <c r="AW504"/>
  <c r="AV504"/>
  <c r="AU504"/>
  <c r="AT504"/>
  <c r="AS504"/>
  <c r="AR504"/>
  <c r="AQ504"/>
  <c r="AP504"/>
  <c r="AO504"/>
  <c r="AI504"/>
  <c r="AH504"/>
  <c r="AG504"/>
  <c r="AF504"/>
  <c r="AE504"/>
  <c r="AD504"/>
  <c r="AC504"/>
  <c r="AB504"/>
  <c r="AA504"/>
  <c r="Z504"/>
  <c r="T504"/>
  <c r="S504"/>
  <c r="R504"/>
  <c r="Q504"/>
  <c r="P504"/>
  <c r="O504"/>
  <c r="N504"/>
  <c r="M504"/>
  <c r="L504"/>
  <c r="K504"/>
  <c r="J504"/>
  <c r="I504"/>
  <c r="H504"/>
  <c r="G504"/>
  <c r="F504"/>
  <c r="E504"/>
  <c r="D504"/>
  <c r="C504"/>
  <c r="A504"/>
  <c r="BX503"/>
  <c r="BW503"/>
  <c r="BV503"/>
  <c r="BU503"/>
  <c r="BT503"/>
  <c r="BS503"/>
  <c r="BR503"/>
  <c r="BQ503"/>
  <c r="BP503"/>
  <c r="BO503"/>
  <c r="BN503"/>
  <c r="BM503"/>
  <c r="BL503"/>
  <c r="BK503"/>
  <c r="BJ503"/>
  <c r="BI503"/>
  <c r="BH503"/>
  <c r="BG503"/>
  <c r="BF503"/>
  <c r="BE503"/>
  <c r="BD503"/>
  <c r="AX503"/>
  <c r="AW503"/>
  <c r="AV503"/>
  <c r="AU503"/>
  <c r="AT503"/>
  <c r="AS503"/>
  <c r="AR503"/>
  <c r="AQ503"/>
  <c r="AP503"/>
  <c r="AO503"/>
  <c r="AI503"/>
  <c r="AH503"/>
  <c r="AG503"/>
  <c r="AF503"/>
  <c r="AE503"/>
  <c r="AD503"/>
  <c r="AC503"/>
  <c r="AB503"/>
  <c r="AA503"/>
  <c r="Z503"/>
  <c r="T503"/>
  <c r="S503"/>
  <c r="R503"/>
  <c r="Q503"/>
  <c r="P503"/>
  <c r="O503"/>
  <c r="N503"/>
  <c r="M503"/>
  <c r="L503"/>
  <c r="K503"/>
  <c r="J503"/>
  <c r="I503"/>
  <c r="H503"/>
  <c r="G503"/>
  <c r="F503"/>
  <c r="E503"/>
  <c r="D503"/>
  <c r="C503"/>
  <c r="A503"/>
  <c r="BX502"/>
  <c r="BW502"/>
  <c r="BV502"/>
  <c r="BU502"/>
  <c r="BT502"/>
  <c r="BS502"/>
  <c r="BR502"/>
  <c r="BQ502"/>
  <c r="BP502"/>
  <c r="BO502"/>
  <c r="BN502"/>
  <c r="BM502"/>
  <c r="BL502"/>
  <c r="BK502"/>
  <c r="BJ502"/>
  <c r="BI502"/>
  <c r="BH502"/>
  <c r="BG502"/>
  <c r="BF502"/>
  <c r="BE502"/>
  <c r="BD502"/>
  <c r="AX502"/>
  <c r="AW502"/>
  <c r="AV502"/>
  <c r="AU502"/>
  <c r="AT502"/>
  <c r="AS502"/>
  <c r="AR502"/>
  <c r="AQ502"/>
  <c r="AP502"/>
  <c r="AO502"/>
  <c r="AI502"/>
  <c r="AH502"/>
  <c r="AG502"/>
  <c r="AF502"/>
  <c r="AE502"/>
  <c r="AD502"/>
  <c r="AC502"/>
  <c r="AB502"/>
  <c r="AA502"/>
  <c r="Z502"/>
  <c r="T502"/>
  <c r="S502"/>
  <c r="R502"/>
  <c r="Q502"/>
  <c r="P502"/>
  <c r="O502"/>
  <c r="N502"/>
  <c r="M502"/>
  <c r="L502"/>
  <c r="K502"/>
  <c r="J502"/>
  <c r="I502"/>
  <c r="H502"/>
  <c r="G502"/>
  <c r="F502"/>
  <c r="E502"/>
  <c r="D502"/>
  <c r="C502"/>
  <c r="A502"/>
  <c r="BX501"/>
  <c r="BW501"/>
  <c r="BV501"/>
  <c r="BU501"/>
  <c r="BT501"/>
  <c r="BS501"/>
  <c r="BR501"/>
  <c r="BQ501"/>
  <c r="BP501"/>
  <c r="BO501"/>
  <c r="BN501"/>
  <c r="BM501"/>
  <c r="BL501"/>
  <c r="BK501"/>
  <c r="BJ501"/>
  <c r="BI501"/>
  <c r="BH501"/>
  <c r="BG501"/>
  <c r="BF501"/>
  <c r="BE501"/>
  <c r="BD501"/>
  <c r="AX501"/>
  <c r="AW501"/>
  <c r="AV501"/>
  <c r="AU501"/>
  <c r="AT501"/>
  <c r="AS501"/>
  <c r="AR501"/>
  <c r="AQ501"/>
  <c r="AP501"/>
  <c r="AO501"/>
  <c r="AI501"/>
  <c r="AH501"/>
  <c r="AG501"/>
  <c r="AF501"/>
  <c r="AE501"/>
  <c r="AD501"/>
  <c r="AC501"/>
  <c r="AB501"/>
  <c r="AA501"/>
  <c r="Z501"/>
  <c r="T501"/>
  <c r="S501"/>
  <c r="R501"/>
  <c r="Q501"/>
  <c r="P501"/>
  <c r="O501"/>
  <c r="N501"/>
  <c r="M501"/>
  <c r="L501"/>
  <c r="K501"/>
  <c r="J501"/>
  <c r="I501"/>
  <c r="H501"/>
  <c r="G501"/>
  <c r="F501"/>
  <c r="E501"/>
  <c r="D501"/>
  <c r="C501"/>
  <c r="A501"/>
  <c r="BX500"/>
  <c r="BW500"/>
  <c r="BV500"/>
  <c r="BU500"/>
  <c r="BT500"/>
  <c r="BS500"/>
  <c r="BR500"/>
  <c r="BQ500"/>
  <c r="BP500"/>
  <c r="BO500"/>
  <c r="BN500"/>
  <c r="BM500"/>
  <c r="BL500"/>
  <c r="BK500"/>
  <c r="BJ500"/>
  <c r="BI500"/>
  <c r="BH500"/>
  <c r="BG500"/>
  <c r="BF500"/>
  <c r="BE500"/>
  <c r="BD500"/>
  <c r="AX500"/>
  <c r="AW500"/>
  <c r="AV500"/>
  <c r="AU500"/>
  <c r="AT500"/>
  <c r="AS500"/>
  <c r="AR500"/>
  <c r="AQ500"/>
  <c r="AP500"/>
  <c r="AO500"/>
  <c r="AI500"/>
  <c r="AH500"/>
  <c r="AG500"/>
  <c r="AF500"/>
  <c r="AE500"/>
  <c r="AD500"/>
  <c r="AC500"/>
  <c r="AB500"/>
  <c r="AA500"/>
  <c r="Z500"/>
  <c r="T500"/>
  <c r="S500"/>
  <c r="R500"/>
  <c r="Q500"/>
  <c r="P500"/>
  <c r="O500"/>
  <c r="N500"/>
  <c r="M500"/>
  <c r="L500"/>
  <c r="K500"/>
  <c r="J500"/>
  <c r="I500"/>
  <c r="H500"/>
  <c r="G500"/>
  <c r="F500"/>
  <c r="E500"/>
  <c r="D500"/>
  <c r="C500"/>
  <c r="A500"/>
  <c r="BX499"/>
  <c r="BW499"/>
  <c r="BV499"/>
  <c r="BU499"/>
  <c r="BT499"/>
  <c r="BS499"/>
  <c r="BR499"/>
  <c r="BQ499"/>
  <c r="BP499"/>
  <c r="BO499"/>
  <c r="BN499"/>
  <c r="BM499"/>
  <c r="BL499"/>
  <c r="BK499"/>
  <c r="BJ499"/>
  <c r="BI499"/>
  <c r="BH499"/>
  <c r="BG499"/>
  <c r="BF499"/>
  <c r="BE499"/>
  <c r="BD499"/>
  <c r="AX499"/>
  <c r="AW499"/>
  <c r="AV499"/>
  <c r="AU499"/>
  <c r="AT499"/>
  <c r="AS499"/>
  <c r="AR499"/>
  <c r="AQ499"/>
  <c r="AP499"/>
  <c r="AO499"/>
  <c r="AI499"/>
  <c r="AH499"/>
  <c r="AG499"/>
  <c r="AF499"/>
  <c r="AE499"/>
  <c r="AD499"/>
  <c r="AC499"/>
  <c r="AB499"/>
  <c r="AA499"/>
  <c r="Z499"/>
  <c r="T499"/>
  <c r="S499"/>
  <c r="R499"/>
  <c r="Q499"/>
  <c r="P499"/>
  <c r="O499"/>
  <c r="N499"/>
  <c r="M499"/>
  <c r="L499"/>
  <c r="K499"/>
  <c r="J499"/>
  <c r="I499"/>
  <c r="H499"/>
  <c r="G499"/>
  <c r="F499"/>
  <c r="E499"/>
  <c r="D499"/>
  <c r="C499"/>
  <c r="A499"/>
  <c r="BX498"/>
  <c r="BW498"/>
  <c r="BV498"/>
  <c r="BU498"/>
  <c r="BT498"/>
  <c r="BS498"/>
  <c r="BR498"/>
  <c r="BQ498"/>
  <c r="BP498"/>
  <c r="BO498"/>
  <c r="BN498"/>
  <c r="BM498"/>
  <c r="BL498"/>
  <c r="BK498"/>
  <c r="BJ498"/>
  <c r="BI498"/>
  <c r="BH498"/>
  <c r="BG498"/>
  <c r="BF498"/>
  <c r="BE498"/>
  <c r="BD498"/>
  <c r="AX498"/>
  <c r="AW498"/>
  <c r="AV498"/>
  <c r="AU498"/>
  <c r="AT498"/>
  <c r="AS498"/>
  <c r="AR498"/>
  <c r="AQ498"/>
  <c r="AP498"/>
  <c r="AO498"/>
  <c r="AI498"/>
  <c r="AH498"/>
  <c r="AG498"/>
  <c r="AF498"/>
  <c r="AE498"/>
  <c r="AD498"/>
  <c r="AC498"/>
  <c r="AB498"/>
  <c r="AA498"/>
  <c r="Z498"/>
  <c r="T498"/>
  <c r="S498"/>
  <c r="R498"/>
  <c r="Q498"/>
  <c r="P498"/>
  <c r="O498"/>
  <c r="N498"/>
  <c r="M498"/>
  <c r="L498"/>
  <c r="K498"/>
  <c r="J498"/>
  <c r="I498"/>
  <c r="H498"/>
  <c r="G498"/>
  <c r="F498"/>
  <c r="E498"/>
  <c r="D498"/>
  <c r="C498"/>
  <c r="A498"/>
  <c r="BX497"/>
  <c r="BW497"/>
  <c r="BV497"/>
  <c r="BU497"/>
  <c r="BT497"/>
  <c r="BS497"/>
  <c r="BR497"/>
  <c r="BQ497"/>
  <c r="BP497"/>
  <c r="BO497"/>
  <c r="BN497"/>
  <c r="BM497"/>
  <c r="BL497"/>
  <c r="BK497"/>
  <c r="BJ497"/>
  <c r="BI497"/>
  <c r="BH497"/>
  <c r="BG497"/>
  <c r="BF497"/>
  <c r="BE497"/>
  <c r="BD497"/>
  <c r="AX497"/>
  <c r="AW497"/>
  <c r="AV497"/>
  <c r="AU497"/>
  <c r="AT497"/>
  <c r="AS497"/>
  <c r="AR497"/>
  <c r="AQ497"/>
  <c r="AP497"/>
  <c r="AO497"/>
  <c r="AI497"/>
  <c r="AH497"/>
  <c r="AG497"/>
  <c r="AF497"/>
  <c r="AE497"/>
  <c r="AD497"/>
  <c r="AC497"/>
  <c r="AB497"/>
  <c r="AA497"/>
  <c r="Z497"/>
  <c r="T497"/>
  <c r="S497"/>
  <c r="R497"/>
  <c r="Q497"/>
  <c r="P497"/>
  <c r="O497"/>
  <c r="N497"/>
  <c r="M497"/>
  <c r="L497"/>
  <c r="K497"/>
  <c r="J497"/>
  <c r="I497"/>
  <c r="H497"/>
  <c r="G497"/>
  <c r="F497"/>
  <c r="E497"/>
  <c r="D497"/>
  <c r="C497"/>
  <c r="A497"/>
  <c r="BX496"/>
  <c r="BW496"/>
  <c r="BV496"/>
  <c r="BU496"/>
  <c r="BT496"/>
  <c r="BS496"/>
  <c r="BR496"/>
  <c r="BQ496"/>
  <c r="BP496"/>
  <c r="BO496"/>
  <c r="BN496"/>
  <c r="BM496"/>
  <c r="BL496"/>
  <c r="BK496"/>
  <c r="BJ496"/>
  <c r="BI496"/>
  <c r="BH496"/>
  <c r="BG496"/>
  <c r="BF496"/>
  <c r="BE496"/>
  <c r="BD496"/>
  <c r="AX496"/>
  <c r="AW496"/>
  <c r="AV496"/>
  <c r="AU496"/>
  <c r="AT496"/>
  <c r="AS496"/>
  <c r="AR496"/>
  <c r="AQ496"/>
  <c r="AP496"/>
  <c r="AO496"/>
  <c r="AI496"/>
  <c r="AH496"/>
  <c r="AG496"/>
  <c r="AF496"/>
  <c r="AE496"/>
  <c r="AD496"/>
  <c r="AC496"/>
  <c r="AB496"/>
  <c r="AA496"/>
  <c r="Z496"/>
  <c r="T496"/>
  <c r="S496"/>
  <c r="R496"/>
  <c r="Q496"/>
  <c r="P496"/>
  <c r="O496"/>
  <c r="N496"/>
  <c r="M496"/>
  <c r="L496"/>
  <c r="K496"/>
  <c r="J496"/>
  <c r="I496"/>
  <c r="H496"/>
  <c r="G496"/>
  <c r="F496"/>
  <c r="E496"/>
  <c r="D496"/>
  <c r="C496"/>
  <c r="A496"/>
  <c r="BX495"/>
  <c r="BW495"/>
  <c r="BV495"/>
  <c r="BU495"/>
  <c r="BT495"/>
  <c r="BS495"/>
  <c r="BR495"/>
  <c r="BQ495"/>
  <c r="BP495"/>
  <c r="BO495"/>
  <c r="BN495"/>
  <c r="BM495"/>
  <c r="BL495"/>
  <c r="BK495"/>
  <c r="BJ495"/>
  <c r="BI495"/>
  <c r="BH495"/>
  <c r="BG495"/>
  <c r="BF495"/>
  <c r="BE495"/>
  <c r="BD495"/>
  <c r="AX495"/>
  <c r="AW495"/>
  <c r="AV495"/>
  <c r="AU495"/>
  <c r="AT495"/>
  <c r="AS495"/>
  <c r="AR495"/>
  <c r="AQ495"/>
  <c r="AP495"/>
  <c r="AO495"/>
  <c r="AI495"/>
  <c r="AH495"/>
  <c r="AG495"/>
  <c r="AF495"/>
  <c r="AE495"/>
  <c r="AD495"/>
  <c r="AC495"/>
  <c r="AB495"/>
  <c r="AA495"/>
  <c r="Z495"/>
  <c r="T495"/>
  <c r="S495"/>
  <c r="R495"/>
  <c r="Q495"/>
  <c r="P495"/>
  <c r="O495"/>
  <c r="N495"/>
  <c r="M495"/>
  <c r="L495"/>
  <c r="K495"/>
  <c r="J495"/>
  <c r="I495"/>
  <c r="H495"/>
  <c r="G495"/>
  <c r="F495"/>
  <c r="E495"/>
  <c r="D495"/>
  <c r="C495"/>
  <c r="A495"/>
  <c r="BX494"/>
  <c r="BW494"/>
  <c r="BV494"/>
  <c r="BU494"/>
  <c r="BT494"/>
  <c r="BS494"/>
  <c r="BR494"/>
  <c r="BQ494"/>
  <c r="BP494"/>
  <c r="BO494"/>
  <c r="BN494"/>
  <c r="BM494"/>
  <c r="BL494"/>
  <c r="BK494"/>
  <c r="BJ494"/>
  <c r="BI494"/>
  <c r="BH494"/>
  <c r="BG494"/>
  <c r="BF494"/>
  <c r="BE494"/>
  <c r="BD494"/>
  <c r="AX494"/>
  <c r="AW494"/>
  <c r="AV494"/>
  <c r="AU494"/>
  <c r="AT494"/>
  <c r="AS494"/>
  <c r="AR494"/>
  <c r="AQ494"/>
  <c r="AP494"/>
  <c r="AO494"/>
  <c r="AI494"/>
  <c r="AH494"/>
  <c r="AG494"/>
  <c r="AF494"/>
  <c r="AE494"/>
  <c r="AD494"/>
  <c r="AC494"/>
  <c r="AB494"/>
  <c r="AA494"/>
  <c r="Z494"/>
  <c r="T494"/>
  <c r="S494"/>
  <c r="R494"/>
  <c r="Q494"/>
  <c r="P494"/>
  <c r="O494"/>
  <c r="N494"/>
  <c r="M494"/>
  <c r="L494"/>
  <c r="K494"/>
  <c r="J494"/>
  <c r="I494"/>
  <c r="H494"/>
  <c r="G494"/>
  <c r="F494"/>
  <c r="E494"/>
  <c r="D494"/>
  <c r="C494"/>
  <c r="A494"/>
  <c r="BX493"/>
  <c r="BW493"/>
  <c r="BV493"/>
  <c r="BU493"/>
  <c r="BT493"/>
  <c r="BS493"/>
  <c r="BR493"/>
  <c r="BQ493"/>
  <c r="BP493"/>
  <c r="BO493"/>
  <c r="BN493"/>
  <c r="BM493"/>
  <c r="BL493"/>
  <c r="BK493"/>
  <c r="BJ493"/>
  <c r="BI493"/>
  <c r="BH493"/>
  <c r="BG493"/>
  <c r="BF493"/>
  <c r="BE493"/>
  <c r="BD493"/>
  <c r="AX493"/>
  <c r="AW493"/>
  <c r="AV493"/>
  <c r="AU493"/>
  <c r="AT493"/>
  <c r="AS493"/>
  <c r="AR493"/>
  <c r="AQ493"/>
  <c r="AP493"/>
  <c r="AO493"/>
  <c r="AI493"/>
  <c r="AH493"/>
  <c r="AG493"/>
  <c r="AF493"/>
  <c r="AE493"/>
  <c r="AD493"/>
  <c r="AC493"/>
  <c r="AB493"/>
  <c r="AA493"/>
  <c r="Z493"/>
  <c r="T493"/>
  <c r="S493"/>
  <c r="R493"/>
  <c r="Q493"/>
  <c r="P493"/>
  <c r="O493"/>
  <c r="N493"/>
  <c r="M493"/>
  <c r="L493"/>
  <c r="K493"/>
  <c r="J493"/>
  <c r="I493"/>
  <c r="H493"/>
  <c r="G493"/>
  <c r="F493"/>
  <c r="E493"/>
  <c r="D493"/>
  <c r="C493"/>
  <c r="A493"/>
  <c r="BX492"/>
  <c r="BW492"/>
  <c r="BV492"/>
  <c r="BU492"/>
  <c r="BT492"/>
  <c r="BS492"/>
  <c r="BR492"/>
  <c r="BQ492"/>
  <c r="BP492"/>
  <c r="BO492"/>
  <c r="BN492"/>
  <c r="BM492"/>
  <c r="BL492"/>
  <c r="BK492"/>
  <c r="BJ492"/>
  <c r="BI492"/>
  <c r="BH492"/>
  <c r="BG492"/>
  <c r="BF492"/>
  <c r="BE492"/>
  <c r="BD492"/>
  <c r="AX492"/>
  <c r="AW492"/>
  <c r="AV492"/>
  <c r="AU492"/>
  <c r="AT492"/>
  <c r="AS492"/>
  <c r="AR492"/>
  <c r="AQ492"/>
  <c r="AP492"/>
  <c r="AO492"/>
  <c r="AI492"/>
  <c r="AH492"/>
  <c r="AG492"/>
  <c r="AF492"/>
  <c r="AE492"/>
  <c r="AD492"/>
  <c r="AC492"/>
  <c r="AB492"/>
  <c r="AA492"/>
  <c r="Z492"/>
  <c r="T492"/>
  <c r="S492"/>
  <c r="R492"/>
  <c r="Q492"/>
  <c r="P492"/>
  <c r="O492"/>
  <c r="N492"/>
  <c r="M492"/>
  <c r="L492"/>
  <c r="K492"/>
  <c r="J492"/>
  <c r="I492"/>
  <c r="H492"/>
  <c r="G492"/>
  <c r="F492"/>
  <c r="E492"/>
  <c r="D492"/>
  <c r="C492"/>
  <c r="A492"/>
  <c r="BX491"/>
  <c r="BW491"/>
  <c r="BV491"/>
  <c r="BU491"/>
  <c r="BT491"/>
  <c r="BS491"/>
  <c r="BR491"/>
  <c r="BQ491"/>
  <c r="BP491"/>
  <c r="BO491"/>
  <c r="BN491"/>
  <c r="BM491"/>
  <c r="BL491"/>
  <c r="BK491"/>
  <c r="BJ491"/>
  <c r="BI491"/>
  <c r="BH491"/>
  <c r="BG491"/>
  <c r="BF491"/>
  <c r="BE491"/>
  <c r="BD491"/>
  <c r="AX491"/>
  <c r="AW491"/>
  <c r="AV491"/>
  <c r="AU491"/>
  <c r="AT491"/>
  <c r="AS491"/>
  <c r="AR491"/>
  <c r="AQ491"/>
  <c r="AP491"/>
  <c r="AO491"/>
  <c r="AI491"/>
  <c r="AH491"/>
  <c r="AG491"/>
  <c r="AF491"/>
  <c r="AE491"/>
  <c r="AD491"/>
  <c r="AC491"/>
  <c r="AB491"/>
  <c r="AA491"/>
  <c r="Z491"/>
  <c r="T491"/>
  <c r="S491"/>
  <c r="R491"/>
  <c r="Q491"/>
  <c r="P491"/>
  <c r="O491"/>
  <c r="N491"/>
  <c r="M491"/>
  <c r="L491"/>
  <c r="K491"/>
  <c r="J491"/>
  <c r="I491"/>
  <c r="H491"/>
  <c r="G491"/>
  <c r="F491"/>
  <c r="E491"/>
  <c r="D491"/>
  <c r="C491"/>
  <c r="A491"/>
  <c r="BX490"/>
  <c r="BW490"/>
  <c r="BV490"/>
  <c r="BU490"/>
  <c r="BT490"/>
  <c r="BS490"/>
  <c r="BR490"/>
  <c r="BQ490"/>
  <c r="BP490"/>
  <c r="BO490"/>
  <c r="BN490"/>
  <c r="BM490"/>
  <c r="BL490"/>
  <c r="BK490"/>
  <c r="BJ490"/>
  <c r="BI490"/>
  <c r="BH490"/>
  <c r="BG490"/>
  <c r="BF490"/>
  <c r="BE490"/>
  <c r="BD490"/>
  <c r="AX490"/>
  <c r="AW490"/>
  <c r="AV490"/>
  <c r="AU490"/>
  <c r="AT490"/>
  <c r="AS490"/>
  <c r="AR490"/>
  <c r="AQ490"/>
  <c r="AP490"/>
  <c r="AO490"/>
  <c r="AI490"/>
  <c r="AH490"/>
  <c r="AG490"/>
  <c r="AF490"/>
  <c r="AE490"/>
  <c r="AD490"/>
  <c r="AC490"/>
  <c r="AB490"/>
  <c r="AA490"/>
  <c r="Z490"/>
  <c r="T490"/>
  <c r="S490"/>
  <c r="R490"/>
  <c r="Q490"/>
  <c r="P490"/>
  <c r="O490"/>
  <c r="N490"/>
  <c r="M490"/>
  <c r="L490"/>
  <c r="K490"/>
  <c r="J490"/>
  <c r="I490"/>
  <c r="H490"/>
  <c r="G490"/>
  <c r="F490"/>
  <c r="E490"/>
  <c r="D490"/>
  <c r="C490"/>
  <c r="A490"/>
  <c r="BX489"/>
  <c r="BW489"/>
  <c r="BV489"/>
  <c r="BU489"/>
  <c r="BT489"/>
  <c r="BS489"/>
  <c r="BR489"/>
  <c r="BQ489"/>
  <c r="BP489"/>
  <c r="BO489"/>
  <c r="BN489"/>
  <c r="BM489"/>
  <c r="BL489"/>
  <c r="BK489"/>
  <c r="BJ489"/>
  <c r="BI489"/>
  <c r="BH489"/>
  <c r="BG489"/>
  <c r="BF489"/>
  <c r="BE489"/>
  <c r="BD489"/>
  <c r="AX489"/>
  <c r="AW489"/>
  <c r="AV489"/>
  <c r="AU489"/>
  <c r="AT489"/>
  <c r="AS489"/>
  <c r="AR489"/>
  <c r="AQ489"/>
  <c r="AP489"/>
  <c r="AO489"/>
  <c r="AI489"/>
  <c r="AH489"/>
  <c r="AG489"/>
  <c r="AF489"/>
  <c r="AE489"/>
  <c r="AD489"/>
  <c r="AC489"/>
  <c r="AB489"/>
  <c r="AA489"/>
  <c r="Z489"/>
  <c r="T489"/>
  <c r="S489"/>
  <c r="R489"/>
  <c r="Q489"/>
  <c r="P489"/>
  <c r="O489"/>
  <c r="N489"/>
  <c r="M489"/>
  <c r="L489"/>
  <c r="K489"/>
  <c r="J489"/>
  <c r="I489"/>
  <c r="H489"/>
  <c r="G489"/>
  <c r="F489"/>
  <c r="E489"/>
  <c r="D489"/>
  <c r="C489"/>
  <c r="A489"/>
  <c r="BX488"/>
  <c r="BW488"/>
  <c r="BV488"/>
  <c r="BU488"/>
  <c r="BT488"/>
  <c r="BS488"/>
  <c r="BR488"/>
  <c r="BQ488"/>
  <c r="BP488"/>
  <c r="BO488"/>
  <c r="BN488"/>
  <c r="BM488"/>
  <c r="BL488"/>
  <c r="BK488"/>
  <c r="BJ488"/>
  <c r="BI488"/>
  <c r="BH488"/>
  <c r="BG488"/>
  <c r="BF488"/>
  <c r="BE488"/>
  <c r="BD488"/>
  <c r="AX488"/>
  <c r="AW488"/>
  <c r="AV488"/>
  <c r="AU488"/>
  <c r="AT488"/>
  <c r="AS488"/>
  <c r="AR488"/>
  <c r="AQ488"/>
  <c r="AP488"/>
  <c r="AO488"/>
  <c r="AI488"/>
  <c r="AH488"/>
  <c r="AG488"/>
  <c r="AF488"/>
  <c r="AE488"/>
  <c r="AD488"/>
  <c r="AC488"/>
  <c r="AB488"/>
  <c r="AA488"/>
  <c r="Z488"/>
  <c r="T488"/>
  <c r="S488"/>
  <c r="R488"/>
  <c r="Q488"/>
  <c r="P488"/>
  <c r="O488"/>
  <c r="N488"/>
  <c r="M488"/>
  <c r="L488"/>
  <c r="K488"/>
  <c r="J488"/>
  <c r="I488"/>
  <c r="H488"/>
  <c r="G488"/>
  <c r="F488"/>
  <c r="E488"/>
  <c r="D488"/>
  <c r="C488"/>
  <c r="A488"/>
  <c r="BX487"/>
  <c r="BW487"/>
  <c r="BV487"/>
  <c r="BU487"/>
  <c r="BT487"/>
  <c r="BS487"/>
  <c r="BR487"/>
  <c r="BQ487"/>
  <c r="BP487"/>
  <c r="BO487"/>
  <c r="BN487"/>
  <c r="BM487"/>
  <c r="BL487"/>
  <c r="BK487"/>
  <c r="BJ487"/>
  <c r="BI487"/>
  <c r="BH487"/>
  <c r="BG487"/>
  <c r="BF487"/>
  <c r="BE487"/>
  <c r="BD487"/>
  <c r="AX487"/>
  <c r="AW487"/>
  <c r="AV487"/>
  <c r="AU487"/>
  <c r="AT487"/>
  <c r="AS487"/>
  <c r="AR487"/>
  <c r="AQ487"/>
  <c r="AP487"/>
  <c r="AO487"/>
  <c r="AI487"/>
  <c r="AH487"/>
  <c r="AG487"/>
  <c r="AF487"/>
  <c r="AE487"/>
  <c r="AD487"/>
  <c r="AC487"/>
  <c r="AB487"/>
  <c r="AA487"/>
  <c r="Z487"/>
  <c r="T487"/>
  <c r="S487"/>
  <c r="R487"/>
  <c r="Q487"/>
  <c r="P487"/>
  <c r="O487"/>
  <c r="N487"/>
  <c r="M487"/>
  <c r="L487"/>
  <c r="K487"/>
  <c r="J487"/>
  <c r="I487"/>
  <c r="H487"/>
  <c r="G487"/>
  <c r="F487"/>
  <c r="E487"/>
  <c r="D487"/>
  <c r="C487"/>
  <c r="A487"/>
  <c r="BX486"/>
  <c r="BW486"/>
  <c r="BV486"/>
  <c r="BU486"/>
  <c r="BT486"/>
  <c r="BS486"/>
  <c r="BR486"/>
  <c r="BQ486"/>
  <c r="BP486"/>
  <c r="BO486"/>
  <c r="BN486"/>
  <c r="BM486"/>
  <c r="BL486"/>
  <c r="BK486"/>
  <c r="BJ486"/>
  <c r="BI486"/>
  <c r="BH486"/>
  <c r="BG486"/>
  <c r="BF486"/>
  <c r="BE486"/>
  <c r="BD486"/>
  <c r="AX486"/>
  <c r="AW486"/>
  <c r="AV486"/>
  <c r="AU486"/>
  <c r="AT486"/>
  <c r="AS486"/>
  <c r="AR486"/>
  <c r="AQ486"/>
  <c r="AP486"/>
  <c r="AO486"/>
  <c r="AI486"/>
  <c r="AH486"/>
  <c r="AG486"/>
  <c r="AF486"/>
  <c r="AE486"/>
  <c r="AD486"/>
  <c r="AC486"/>
  <c r="AB486"/>
  <c r="AA486"/>
  <c r="Z486"/>
  <c r="T486"/>
  <c r="S486"/>
  <c r="R486"/>
  <c r="Q486"/>
  <c r="P486"/>
  <c r="O486"/>
  <c r="N486"/>
  <c r="M486"/>
  <c r="L486"/>
  <c r="K486"/>
  <c r="J486"/>
  <c r="I486"/>
  <c r="H486"/>
  <c r="G486"/>
  <c r="F486"/>
  <c r="E486"/>
  <c r="D486"/>
  <c r="C486"/>
  <c r="A486"/>
  <c r="BX485"/>
  <c r="BW485"/>
  <c r="BV485"/>
  <c r="BU485"/>
  <c r="BT485"/>
  <c r="BS485"/>
  <c r="BR485"/>
  <c r="BQ485"/>
  <c r="BP485"/>
  <c r="BO485"/>
  <c r="BN485"/>
  <c r="BM485"/>
  <c r="BL485"/>
  <c r="BK485"/>
  <c r="BJ485"/>
  <c r="BI485"/>
  <c r="BH485"/>
  <c r="BG485"/>
  <c r="BF485"/>
  <c r="BE485"/>
  <c r="BD485"/>
  <c r="AX485"/>
  <c r="AW485"/>
  <c r="AV485"/>
  <c r="AU485"/>
  <c r="AT485"/>
  <c r="AS485"/>
  <c r="AR485"/>
  <c r="AQ485"/>
  <c r="AP485"/>
  <c r="AO485"/>
  <c r="AI485"/>
  <c r="AH485"/>
  <c r="AG485"/>
  <c r="AF485"/>
  <c r="AE485"/>
  <c r="AD485"/>
  <c r="AC485"/>
  <c r="AB485"/>
  <c r="AA485"/>
  <c r="Z485"/>
  <c r="T485"/>
  <c r="S485"/>
  <c r="R485"/>
  <c r="Q485"/>
  <c r="P485"/>
  <c r="O485"/>
  <c r="N485"/>
  <c r="M485"/>
  <c r="L485"/>
  <c r="K485"/>
  <c r="J485"/>
  <c r="I485"/>
  <c r="H485"/>
  <c r="G485"/>
  <c r="F485"/>
  <c r="E485"/>
  <c r="D485"/>
  <c r="C485"/>
  <c r="A485"/>
  <c r="BX484"/>
  <c r="BW484"/>
  <c r="BV484"/>
  <c r="BU484"/>
  <c r="BT484"/>
  <c r="BS484"/>
  <c r="BR484"/>
  <c r="BQ484"/>
  <c r="BP484"/>
  <c r="BO484"/>
  <c r="BN484"/>
  <c r="BM484"/>
  <c r="BL484"/>
  <c r="BK484"/>
  <c r="BJ484"/>
  <c r="BI484"/>
  <c r="BH484"/>
  <c r="BG484"/>
  <c r="BF484"/>
  <c r="BE484"/>
  <c r="BD484"/>
  <c r="AX484"/>
  <c r="AW484"/>
  <c r="AV484"/>
  <c r="AU484"/>
  <c r="AT484"/>
  <c r="AS484"/>
  <c r="AR484"/>
  <c r="AQ484"/>
  <c r="AP484"/>
  <c r="AO484"/>
  <c r="AI484"/>
  <c r="AH484"/>
  <c r="AG484"/>
  <c r="AF484"/>
  <c r="AE484"/>
  <c r="AD484"/>
  <c r="AC484"/>
  <c r="AB484"/>
  <c r="AA484"/>
  <c r="Z484"/>
  <c r="T484"/>
  <c r="S484"/>
  <c r="R484"/>
  <c r="Q484"/>
  <c r="P484"/>
  <c r="O484"/>
  <c r="N484"/>
  <c r="M484"/>
  <c r="L484"/>
  <c r="K484"/>
  <c r="J484"/>
  <c r="I484"/>
  <c r="H484"/>
  <c r="G484"/>
  <c r="F484"/>
  <c r="E484"/>
  <c r="D484"/>
  <c r="C484"/>
  <c r="A484"/>
  <c r="BX483"/>
  <c r="BW483"/>
  <c r="BV483"/>
  <c r="BU483"/>
  <c r="BT483"/>
  <c r="BS483"/>
  <c r="BR483"/>
  <c r="BQ483"/>
  <c r="BP483"/>
  <c r="BO483"/>
  <c r="BN483"/>
  <c r="BM483"/>
  <c r="BL483"/>
  <c r="BK483"/>
  <c r="BJ483"/>
  <c r="BI483"/>
  <c r="BH483"/>
  <c r="BG483"/>
  <c r="BF483"/>
  <c r="BE483"/>
  <c r="BD483"/>
  <c r="AX483"/>
  <c r="AW483"/>
  <c r="AV483"/>
  <c r="AU483"/>
  <c r="AT483"/>
  <c r="AS483"/>
  <c r="AR483"/>
  <c r="AQ483"/>
  <c r="AP483"/>
  <c r="AO483"/>
  <c r="AI483"/>
  <c r="AH483"/>
  <c r="AG483"/>
  <c r="AF483"/>
  <c r="AE483"/>
  <c r="AD483"/>
  <c r="AC483"/>
  <c r="AB483"/>
  <c r="AA483"/>
  <c r="Z483"/>
  <c r="T483"/>
  <c r="S483"/>
  <c r="R483"/>
  <c r="Q483"/>
  <c r="P483"/>
  <c r="O483"/>
  <c r="N483"/>
  <c r="M483"/>
  <c r="L483"/>
  <c r="K483"/>
  <c r="J483"/>
  <c r="I483"/>
  <c r="H483"/>
  <c r="G483"/>
  <c r="F483"/>
  <c r="E483"/>
  <c r="D483"/>
  <c r="C483"/>
  <c r="A483"/>
  <c r="BX482"/>
  <c r="BW482"/>
  <c r="BV482"/>
  <c r="BU482"/>
  <c r="BT482"/>
  <c r="BS482"/>
  <c r="BR482"/>
  <c r="BQ482"/>
  <c r="BP482"/>
  <c r="BO482"/>
  <c r="BN482"/>
  <c r="BM482"/>
  <c r="BL482"/>
  <c r="BK482"/>
  <c r="BJ482"/>
  <c r="BI482"/>
  <c r="BH482"/>
  <c r="BG482"/>
  <c r="BF482"/>
  <c r="BE482"/>
  <c r="BD482"/>
  <c r="AX482"/>
  <c r="AW482"/>
  <c r="AV482"/>
  <c r="AU482"/>
  <c r="AT482"/>
  <c r="AS482"/>
  <c r="AR482"/>
  <c r="AQ482"/>
  <c r="AP482"/>
  <c r="AO482"/>
  <c r="AI482"/>
  <c r="AH482"/>
  <c r="AG482"/>
  <c r="AF482"/>
  <c r="AE482"/>
  <c r="AD482"/>
  <c r="AC482"/>
  <c r="AB482"/>
  <c r="AA482"/>
  <c r="Z482"/>
  <c r="T482"/>
  <c r="S482"/>
  <c r="R482"/>
  <c r="Q482"/>
  <c r="P482"/>
  <c r="O482"/>
  <c r="N482"/>
  <c r="M482"/>
  <c r="L482"/>
  <c r="K482"/>
  <c r="J482"/>
  <c r="I482"/>
  <c r="H482"/>
  <c r="G482"/>
  <c r="F482"/>
  <c r="E482"/>
  <c r="D482"/>
  <c r="C482"/>
  <c r="A482"/>
  <c r="BX481"/>
  <c r="BW481"/>
  <c r="BV481"/>
  <c r="BU481"/>
  <c r="BT481"/>
  <c r="BS481"/>
  <c r="BR481"/>
  <c r="BQ481"/>
  <c r="BP481"/>
  <c r="BO481"/>
  <c r="BN481"/>
  <c r="BM481"/>
  <c r="BL481"/>
  <c r="BK481"/>
  <c r="BJ481"/>
  <c r="BI481"/>
  <c r="BH481"/>
  <c r="BG481"/>
  <c r="BF481"/>
  <c r="BE481"/>
  <c r="BD481"/>
  <c r="AX481"/>
  <c r="AW481"/>
  <c r="AV481"/>
  <c r="AU481"/>
  <c r="AT481"/>
  <c r="AS481"/>
  <c r="AR481"/>
  <c r="AQ481"/>
  <c r="AP481"/>
  <c r="AO481"/>
  <c r="AI481"/>
  <c r="AH481"/>
  <c r="AG481"/>
  <c r="AF481"/>
  <c r="AE481"/>
  <c r="AD481"/>
  <c r="AC481"/>
  <c r="AB481"/>
  <c r="AA481"/>
  <c r="Z481"/>
  <c r="T481"/>
  <c r="S481"/>
  <c r="R481"/>
  <c r="Q481"/>
  <c r="P481"/>
  <c r="O481"/>
  <c r="N481"/>
  <c r="M481"/>
  <c r="L481"/>
  <c r="K481"/>
  <c r="J481"/>
  <c r="I481"/>
  <c r="H481"/>
  <c r="G481"/>
  <c r="F481"/>
  <c r="E481"/>
  <c r="D481"/>
  <c r="C481"/>
  <c r="A481"/>
  <c r="BX480"/>
  <c r="BW480"/>
  <c r="BV480"/>
  <c r="BU480"/>
  <c r="BT480"/>
  <c r="BS480"/>
  <c r="BR480"/>
  <c r="BQ480"/>
  <c r="BP480"/>
  <c r="BO480"/>
  <c r="BN480"/>
  <c r="BM480"/>
  <c r="BL480"/>
  <c r="BK480"/>
  <c r="BJ480"/>
  <c r="BI480"/>
  <c r="BH480"/>
  <c r="BG480"/>
  <c r="BF480"/>
  <c r="BE480"/>
  <c r="BD480"/>
  <c r="AX480"/>
  <c r="AW480"/>
  <c r="AV480"/>
  <c r="AU480"/>
  <c r="AT480"/>
  <c r="AS480"/>
  <c r="AR480"/>
  <c r="AQ480"/>
  <c r="AP480"/>
  <c r="AO480"/>
  <c r="AI480"/>
  <c r="AH480"/>
  <c r="AG480"/>
  <c r="AF480"/>
  <c r="AE480"/>
  <c r="AD480"/>
  <c r="AC480"/>
  <c r="AB480"/>
  <c r="AA480"/>
  <c r="Z480"/>
  <c r="T480"/>
  <c r="S480"/>
  <c r="R480"/>
  <c r="Q480"/>
  <c r="P480"/>
  <c r="O480"/>
  <c r="N480"/>
  <c r="M480"/>
  <c r="L480"/>
  <c r="K480"/>
  <c r="J480"/>
  <c r="I480"/>
  <c r="H480"/>
  <c r="G480"/>
  <c r="F480"/>
  <c r="E480"/>
  <c r="D480"/>
  <c r="C480"/>
  <c r="A480"/>
  <c r="BX479"/>
  <c r="BW479"/>
  <c r="BV479"/>
  <c r="BU479"/>
  <c r="BT479"/>
  <c r="BS479"/>
  <c r="BR479"/>
  <c r="BQ479"/>
  <c r="BP479"/>
  <c r="BO479"/>
  <c r="BN479"/>
  <c r="BM479"/>
  <c r="BL479"/>
  <c r="BK479"/>
  <c r="BJ479"/>
  <c r="BI479"/>
  <c r="BH479"/>
  <c r="BG479"/>
  <c r="BF479"/>
  <c r="BE479"/>
  <c r="BD479"/>
  <c r="AX479"/>
  <c r="AW479"/>
  <c r="AV479"/>
  <c r="AU479"/>
  <c r="AT479"/>
  <c r="AS479"/>
  <c r="AR479"/>
  <c r="AQ479"/>
  <c r="AP479"/>
  <c r="AO479"/>
  <c r="AI479"/>
  <c r="AH479"/>
  <c r="AG479"/>
  <c r="AF479"/>
  <c r="AE479"/>
  <c r="AD479"/>
  <c r="AC479"/>
  <c r="AB479"/>
  <c r="AA479"/>
  <c r="Z479"/>
  <c r="T479"/>
  <c r="S479"/>
  <c r="R479"/>
  <c r="Q479"/>
  <c r="P479"/>
  <c r="O479"/>
  <c r="N479"/>
  <c r="M479"/>
  <c r="L479"/>
  <c r="K479"/>
  <c r="J479"/>
  <c r="I479"/>
  <c r="H479"/>
  <c r="G479"/>
  <c r="F479"/>
  <c r="E479"/>
  <c r="D479"/>
  <c r="C479"/>
  <c r="A479"/>
  <c r="BX478"/>
  <c r="BW478"/>
  <c r="BV478"/>
  <c r="BU478"/>
  <c r="BT478"/>
  <c r="BS478"/>
  <c r="BR478"/>
  <c r="BQ478"/>
  <c r="BP478"/>
  <c r="BO478"/>
  <c r="BN478"/>
  <c r="BM478"/>
  <c r="BL478"/>
  <c r="BK478"/>
  <c r="BJ478"/>
  <c r="BI478"/>
  <c r="BH478"/>
  <c r="BG478"/>
  <c r="BF478"/>
  <c r="BE478"/>
  <c r="BD478"/>
  <c r="AX478"/>
  <c r="AW478"/>
  <c r="AV478"/>
  <c r="AU478"/>
  <c r="AT478"/>
  <c r="AS478"/>
  <c r="AR478"/>
  <c r="AQ478"/>
  <c r="AP478"/>
  <c r="AO478"/>
  <c r="AI478"/>
  <c r="AH478"/>
  <c r="AG478"/>
  <c r="AF478"/>
  <c r="AE478"/>
  <c r="AD478"/>
  <c r="AC478"/>
  <c r="AB478"/>
  <c r="AA478"/>
  <c r="Z478"/>
  <c r="T478"/>
  <c r="S478"/>
  <c r="R478"/>
  <c r="Q478"/>
  <c r="P478"/>
  <c r="O478"/>
  <c r="N478"/>
  <c r="M478"/>
  <c r="L478"/>
  <c r="K478"/>
  <c r="J478"/>
  <c r="I478"/>
  <c r="H478"/>
  <c r="G478"/>
  <c r="F478"/>
  <c r="E478"/>
  <c r="D478"/>
  <c r="C478"/>
  <c r="A478"/>
  <c r="BX477"/>
  <c r="BW477"/>
  <c r="BV477"/>
  <c r="BU477"/>
  <c r="BT477"/>
  <c r="BS477"/>
  <c r="BR477"/>
  <c r="BQ477"/>
  <c r="BP477"/>
  <c r="BO477"/>
  <c r="BN477"/>
  <c r="BM477"/>
  <c r="BL477"/>
  <c r="BK477"/>
  <c r="BJ477"/>
  <c r="BI477"/>
  <c r="BH477"/>
  <c r="BG477"/>
  <c r="BF477"/>
  <c r="BE477"/>
  <c r="BD477"/>
  <c r="AX477"/>
  <c r="AW477"/>
  <c r="AV477"/>
  <c r="AU477"/>
  <c r="AT477"/>
  <c r="AS477"/>
  <c r="AR477"/>
  <c r="AQ477"/>
  <c r="AP477"/>
  <c r="AO477"/>
  <c r="AI477"/>
  <c r="AH477"/>
  <c r="AG477"/>
  <c r="AF477"/>
  <c r="AE477"/>
  <c r="AD477"/>
  <c r="AC477"/>
  <c r="AB477"/>
  <c r="AA477"/>
  <c r="Z477"/>
  <c r="T477"/>
  <c r="S477"/>
  <c r="R477"/>
  <c r="Q477"/>
  <c r="P477"/>
  <c r="O477"/>
  <c r="N477"/>
  <c r="M477"/>
  <c r="L477"/>
  <c r="K477"/>
  <c r="J477"/>
  <c r="I477"/>
  <c r="H477"/>
  <c r="G477"/>
  <c r="F477"/>
  <c r="E477"/>
  <c r="D477"/>
  <c r="C477"/>
  <c r="A477"/>
  <c r="BX476"/>
  <c r="BW476"/>
  <c r="BV476"/>
  <c r="BU476"/>
  <c r="BT476"/>
  <c r="BS476"/>
  <c r="BR476"/>
  <c r="BQ476"/>
  <c r="BP476"/>
  <c r="BO476"/>
  <c r="BN476"/>
  <c r="BM476"/>
  <c r="BL476"/>
  <c r="BK476"/>
  <c r="BJ476"/>
  <c r="BI476"/>
  <c r="BH476"/>
  <c r="BG476"/>
  <c r="BF476"/>
  <c r="BE476"/>
  <c r="BD476"/>
  <c r="AX476"/>
  <c r="AW476"/>
  <c r="AV476"/>
  <c r="AU476"/>
  <c r="AT476"/>
  <c r="AS476"/>
  <c r="AR476"/>
  <c r="AQ476"/>
  <c r="AP476"/>
  <c r="AO476"/>
  <c r="AI476"/>
  <c r="AH476"/>
  <c r="AG476"/>
  <c r="AF476"/>
  <c r="AE476"/>
  <c r="AD476"/>
  <c r="AC476"/>
  <c r="AB476"/>
  <c r="AA476"/>
  <c r="Z476"/>
  <c r="T476"/>
  <c r="S476"/>
  <c r="R476"/>
  <c r="Q476"/>
  <c r="P476"/>
  <c r="O476"/>
  <c r="N476"/>
  <c r="M476"/>
  <c r="L476"/>
  <c r="K476"/>
  <c r="J476"/>
  <c r="I476"/>
  <c r="H476"/>
  <c r="G476"/>
  <c r="F476"/>
  <c r="E476"/>
  <c r="D476"/>
  <c r="C476"/>
  <c r="A476"/>
  <c r="BX475"/>
  <c r="BW475"/>
  <c r="BV475"/>
  <c r="BU475"/>
  <c r="BT475"/>
  <c r="BS475"/>
  <c r="BR475"/>
  <c r="BQ475"/>
  <c r="BP475"/>
  <c r="BO475"/>
  <c r="BN475"/>
  <c r="BM475"/>
  <c r="BL475"/>
  <c r="BK475"/>
  <c r="BJ475"/>
  <c r="BI475"/>
  <c r="BH475"/>
  <c r="BG475"/>
  <c r="BF475"/>
  <c r="BE475"/>
  <c r="BD475"/>
  <c r="AX475"/>
  <c r="AW475"/>
  <c r="AV475"/>
  <c r="AU475"/>
  <c r="AT475"/>
  <c r="AS475"/>
  <c r="AR475"/>
  <c r="AQ475"/>
  <c r="AP475"/>
  <c r="AO475"/>
  <c r="AI475"/>
  <c r="AH475"/>
  <c r="AG475"/>
  <c r="AF475"/>
  <c r="AE475"/>
  <c r="AD475"/>
  <c r="AC475"/>
  <c r="AB475"/>
  <c r="AA475"/>
  <c r="Z475"/>
  <c r="T475"/>
  <c r="S475"/>
  <c r="R475"/>
  <c r="Q475"/>
  <c r="P475"/>
  <c r="O475"/>
  <c r="N475"/>
  <c r="M475"/>
  <c r="L475"/>
  <c r="K475"/>
  <c r="J475"/>
  <c r="I475"/>
  <c r="H475"/>
  <c r="G475"/>
  <c r="F475"/>
  <c r="E475"/>
  <c r="D475"/>
  <c r="C475"/>
  <c r="A475"/>
  <c r="BX474"/>
  <c r="BW474"/>
  <c r="BV474"/>
  <c r="BU474"/>
  <c r="BT474"/>
  <c r="BS474"/>
  <c r="BR474"/>
  <c r="BQ474"/>
  <c r="BP474"/>
  <c r="BO474"/>
  <c r="BN474"/>
  <c r="BM474"/>
  <c r="BL474"/>
  <c r="BK474"/>
  <c r="BJ474"/>
  <c r="BI474"/>
  <c r="BH474"/>
  <c r="BG474"/>
  <c r="BF474"/>
  <c r="BE474"/>
  <c r="BD474"/>
  <c r="AX474"/>
  <c r="AW474"/>
  <c r="AV474"/>
  <c r="AU474"/>
  <c r="AT474"/>
  <c r="AS474"/>
  <c r="AR474"/>
  <c r="AQ474"/>
  <c r="AP474"/>
  <c r="AO474"/>
  <c r="AI474"/>
  <c r="AH474"/>
  <c r="AG474"/>
  <c r="AF474"/>
  <c r="AE474"/>
  <c r="AD474"/>
  <c r="AC474"/>
  <c r="AB474"/>
  <c r="AA474"/>
  <c r="Z474"/>
  <c r="T474"/>
  <c r="S474"/>
  <c r="R474"/>
  <c r="Q474"/>
  <c r="P474"/>
  <c r="O474"/>
  <c r="N474"/>
  <c r="M474"/>
  <c r="L474"/>
  <c r="K474"/>
  <c r="J474"/>
  <c r="I474"/>
  <c r="H474"/>
  <c r="G474"/>
  <c r="F474"/>
  <c r="E474"/>
  <c r="D474"/>
  <c r="C474"/>
  <c r="A474"/>
  <c r="BX473"/>
  <c r="BW473"/>
  <c r="BV473"/>
  <c r="BU473"/>
  <c r="BT473"/>
  <c r="BS473"/>
  <c r="BR473"/>
  <c r="BQ473"/>
  <c r="BP473"/>
  <c r="BO473"/>
  <c r="BN473"/>
  <c r="BM473"/>
  <c r="BL473"/>
  <c r="BK473"/>
  <c r="BJ473"/>
  <c r="BI473"/>
  <c r="BH473"/>
  <c r="BG473"/>
  <c r="BF473"/>
  <c r="BE473"/>
  <c r="BD473"/>
  <c r="AX473"/>
  <c r="AW473"/>
  <c r="AV473"/>
  <c r="AU473"/>
  <c r="AT473"/>
  <c r="AS473"/>
  <c r="AR473"/>
  <c r="AQ473"/>
  <c r="AP473"/>
  <c r="AO473"/>
  <c r="AI473"/>
  <c r="AH473"/>
  <c r="AG473"/>
  <c r="AF473"/>
  <c r="AE473"/>
  <c r="AD473"/>
  <c r="AC473"/>
  <c r="AB473"/>
  <c r="AA473"/>
  <c r="Z473"/>
  <c r="T473"/>
  <c r="S473"/>
  <c r="R473"/>
  <c r="Q473"/>
  <c r="P473"/>
  <c r="O473"/>
  <c r="N473"/>
  <c r="M473"/>
  <c r="L473"/>
  <c r="K473"/>
  <c r="J473"/>
  <c r="I473"/>
  <c r="H473"/>
  <c r="G473"/>
  <c r="F473"/>
  <c r="E473"/>
  <c r="D473"/>
  <c r="C473"/>
  <c r="A473"/>
  <c r="BX472"/>
  <c r="BW472"/>
  <c r="BV472"/>
  <c r="BU472"/>
  <c r="BT472"/>
  <c r="BS472"/>
  <c r="BR472"/>
  <c r="BQ472"/>
  <c r="BP472"/>
  <c r="BO472"/>
  <c r="BN472"/>
  <c r="BM472"/>
  <c r="BL472"/>
  <c r="BK472"/>
  <c r="BJ472"/>
  <c r="BI472"/>
  <c r="BH472"/>
  <c r="BG472"/>
  <c r="BF472"/>
  <c r="BE472"/>
  <c r="BD472"/>
  <c r="AX472"/>
  <c r="AW472"/>
  <c r="AV472"/>
  <c r="AU472"/>
  <c r="AT472"/>
  <c r="AS472"/>
  <c r="AR472"/>
  <c r="AQ472"/>
  <c r="AP472"/>
  <c r="AO472"/>
  <c r="AI472"/>
  <c r="AH472"/>
  <c r="AG472"/>
  <c r="AF472"/>
  <c r="AE472"/>
  <c r="AD472"/>
  <c r="AC472"/>
  <c r="AB472"/>
  <c r="AA472"/>
  <c r="Z472"/>
  <c r="T472"/>
  <c r="S472"/>
  <c r="R472"/>
  <c r="Q472"/>
  <c r="P472"/>
  <c r="O472"/>
  <c r="N472"/>
  <c r="M472"/>
  <c r="L472"/>
  <c r="K472"/>
  <c r="J472"/>
  <c r="I472"/>
  <c r="H472"/>
  <c r="G472"/>
  <c r="F472"/>
  <c r="E472"/>
  <c r="D472"/>
  <c r="C472"/>
  <c r="A472"/>
  <c r="BX471"/>
  <c r="BW471"/>
  <c r="BV471"/>
  <c r="BU471"/>
  <c r="BT471"/>
  <c r="BS471"/>
  <c r="BR471"/>
  <c r="BQ471"/>
  <c r="BP471"/>
  <c r="BO471"/>
  <c r="BN471"/>
  <c r="BM471"/>
  <c r="BL471"/>
  <c r="BK471"/>
  <c r="BJ471"/>
  <c r="BI471"/>
  <c r="BH471"/>
  <c r="BG471"/>
  <c r="BF471"/>
  <c r="BE471"/>
  <c r="BD471"/>
  <c r="AX471"/>
  <c r="AW471"/>
  <c r="AV471"/>
  <c r="AU471"/>
  <c r="AT471"/>
  <c r="AS471"/>
  <c r="AR471"/>
  <c r="AQ471"/>
  <c r="AP471"/>
  <c r="AO471"/>
  <c r="AI471"/>
  <c r="AH471"/>
  <c r="AG471"/>
  <c r="AF471"/>
  <c r="AE471"/>
  <c r="AD471"/>
  <c r="AC471"/>
  <c r="AB471"/>
  <c r="AA471"/>
  <c r="Z471"/>
  <c r="T471"/>
  <c r="S471"/>
  <c r="R471"/>
  <c r="Q471"/>
  <c r="P471"/>
  <c r="O471"/>
  <c r="N471"/>
  <c r="M471"/>
  <c r="L471"/>
  <c r="K471"/>
  <c r="J471"/>
  <c r="I471"/>
  <c r="H471"/>
  <c r="G471"/>
  <c r="F471"/>
  <c r="E471"/>
  <c r="D471"/>
  <c r="C471"/>
  <c r="A471"/>
  <c r="BX470"/>
  <c r="BW470"/>
  <c r="BV470"/>
  <c r="BU470"/>
  <c r="BT470"/>
  <c r="BS470"/>
  <c r="BR470"/>
  <c r="BQ470"/>
  <c r="BP470"/>
  <c r="BO470"/>
  <c r="BN470"/>
  <c r="BM470"/>
  <c r="BL470"/>
  <c r="BK470"/>
  <c r="BJ470"/>
  <c r="BI470"/>
  <c r="BH470"/>
  <c r="BG470"/>
  <c r="BF470"/>
  <c r="BE470"/>
  <c r="BD470"/>
  <c r="AX470"/>
  <c r="AW470"/>
  <c r="AV470"/>
  <c r="AU470"/>
  <c r="AT470"/>
  <c r="AS470"/>
  <c r="AR470"/>
  <c r="AQ470"/>
  <c r="AP470"/>
  <c r="AO470"/>
  <c r="AI470"/>
  <c r="AH470"/>
  <c r="AG470"/>
  <c r="AF470"/>
  <c r="AE470"/>
  <c r="AD470"/>
  <c r="AC470"/>
  <c r="AB470"/>
  <c r="AA470"/>
  <c r="Z470"/>
  <c r="T470"/>
  <c r="S470"/>
  <c r="R470"/>
  <c r="Q470"/>
  <c r="P470"/>
  <c r="O470"/>
  <c r="N470"/>
  <c r="M470"/>
  <c r="L470"/>
  <c r="K470"/>
  <c r="J470"/>
  <c r="I470"/>
  <c r="H470"/>
  <c r="G470"/>
  <c r="F470"/>
  <c r="E470"/>
  <c r="D470"/>
  <c r="C470"/>
  <c r="A470"/>
  <c r="BX469"/>
  <c r="BW469"/>
  <c r="BV469"/>
  <c r="BU469"/>
  <c r="BT469"/>
  <c r="BS469"/>
  <c r="BR469"/>
  <c r="BQ469"/>
  <c r="BP469"/>
  <c r="BO469"/>
  <c r="BN469"/>
  <c r="BM469"/>
  <c r="BL469"/>
  <c r="BK469"/>
  <c r="BJ469"/>
  <c r="BI469"/>
  <c r="BH469"/>
  <c r="BG469"/>
  <c r="BF469"/>
  <c r="BE469"/>
  <c r="BD469"/>
  <c r="AX469"/>
  <c r="AW469"/>
  <c r="AV469"/>
  <c r="AU469"/>
  <c r="AT469"/>
  <c r="AS469"/>
  <c r="AR469"/>
  <c r="AQ469"/>
  <c r="AP469"/>
  <c r="AO469"/>
  <c r="AI469"/>
  <c r="AH469"/>
  <c r="AG469"/>
  <c r="AF469"/>
  <c r="AE469"/>
  <c r="AD469"/>
  <c r="AC469"/>
  <c r="AB469"/>
  <c r="AA469"/>
  <c r="Z469"/>
  <c r="T469"/>
  <c r="S469"/>
  <c r="R469"/>
  <c r="Q469"/>
  <c r="P469"/>
  <c r="O469"/>
  <c r="N469"/>
  <c r="M469"/>
  <c r="L469"/>
  <c r="K469"/>
  <c r="J469"/>
  <c r="I469"/>
  <c r="H469"/>
  <c r="G469"/>
  <c r="F469"/>
  <c r="E469"/>
  <c r="D469"/>
  <c r="C469"/>
  <c r="A469"/>
  <c r="BX468"/>
  <c r="BW468"/>
  <c r="BV468"/>
  <c r="BU468"/>
  <c r="BT468"/>
  <c r="BS468"/>
  <c r="BR468"/>
  <c r="BQ468"/>
  <c r="BP468"/>
  <c r="BO468"/>
  <c r="BN468"/>
  <c r="BM468"/>
  <c r="BL468"/>
  <c r="BK468"/>
  <c r="BJ468"/>
  <c r="BI468"/>
  <c r="BH468"/>
  <c r="BG468"/>
  <c r="BF468"/>
  <c r="BE468"/>
  <c r="BD468"/>
  <c r="AX468"/>
  <c r="AW468"/>
  <c r="AV468"/>
  <c r="AU468"/>
  <c r="AT468"/>
  <c r="AS468"/>
  <c r="AR468"/>
  <c r="AQ468"/>
  <c r="AP468"/>
  <c r="AO468"/>
  <c r="AI468"/>
  <c r="AH468"/>
  <c r="AG468"/>
  <c r="AF468"/>
  <c r="AE468"/>
  <c r="AD468"/>
  <c r="AC468"/>
  <c r="AB468"/>
  <c r="AA468"/>
  <c r="Z468"/>
  <c r="T468"/>
  <c r="S468"/>
  <c r="R468"/>
  <c r="Q468"/>
  <c r="P468"/>
  <c r="O468"/>
  <c r="N468"/>
  <c r="M468"/>
  <c r="L468"/>
  <c r="K468"/>
  <c r="J468"/>
  <c r="I468"/>
  <c r="H468"/>
  <c r="G468"/>
  <c r="F468"/>
  <c r="E468"/>
  <c r="D468"/>
  <c r="C468"/>
  <c r="A468"/>
  <c r="BX467"/>
  <c r="BW467"/>
  <c r="BV467"/>
  <c r="BU467"/>
  <c r="BT467"/>
  <c r="BS467"/>
  <c r="BR467"/>
  <c r="BQ467"/>
  <c r="BP467"/>
  <c r="BO467"/>
  <c r="BN467"/>
  <c r="BM467"/>
  <c r="BL467"/>
  <c r="BK467"/>
  <c r="BJ467"/>
  <c r="BI467"/>
  <c r="BH467"/>
  <c r="BG467"/>
  <c r="BF467"/>
  <c r="BE467"/>
  <c r="BD467"/>
  <c r="AX467"/>
  <c r="AW467"/>
  <c r="AV467"/>
  <c r="AU467"/>
  <c r="AT467"/>
  <c r="AS467"/>
  <c r="AR467"/>
  <c r="AQ467"/>
  <c r="AP467"/>
  <c r="AO467"/>
  <c r="AI467"/>
  <c r="AH467"/>
  <c r="AG467"/>
  <c r="AF467"/>
  <c r="AE467"/>
  <c r="AD467"/>
  <c r="AC467"/>
  <c r="AB467"/>
  <c r="AA467"/>
  <c r="Z467"/>
  <c r="T467"/>
  <c r="S467"/>
  <c r="R467"/>
  <c r="Q467"/>
  <c r="P467"/>
  <c r="O467"/>
  <c r="N467"/>
  <c r="M467"/>
  <c r="L467"/>
  <c r="K467"/>
  <c r="J467"/>
  <c r="I467"/>
  <c r="H467"/>
  <c r="G467"/>
  <c r="F467"/>
  <c r="E467"/>
  <c r="D467"/>
  <c r="C467"/>
  <c r="A467"/>
  <c r="BX466"/>
  <c r="BW466"/>
  <c r="BV466"/>
  <c r="BU466"/>
  <c r="BT466"/>
  <c r="BS466"/>
  <c r="BR466"/>
  <c r="BQ466"/>
  <c r="BP466"/>
  <c r="BO466"/>
  <c r="BN466"/>
  <c r="BM466"/>
  <c r="BL466"/>
  <c r="BK466"/>
  <c r="BJ466"/>
  <c r="BI466"/>
  <c r="BH466"/>
  <c r="BG466"/>
  <c r="BF466"/>
  <c r="BE466"/>
  <c r="BD466"/>
  <c r="AX466"/>
  <c r="AW466"/>
  <c r="AV466"/>
  <c r="AU466"/>
  <c r="AT466"/>
  <c r="AS466"/>
  <c r="AR466"/>
  <c r="AQ466"/>
  <c r="AP466"/>
  <c r="AO466"/>
  <c r="AI466"/>
  <c r="AH466"/>
  <c r="AG466"/>
  <c r="AF466"/>
  <c r="AE466"/>
  <c r="AD466"/>
  <c r="AC466"/>
  <c r="AB466"/>
  <c r="AA466"/>
  <c r="Z466"/>
  <c r="T466"/>
  <c r="S466"/>
  <c r="R466"/>
  <c r="Q466"/>
  <c r="P466"/>
  <c r="O466"/>
  <c r="N466"/>
  <c r="M466"/>
  <c r="L466"/>
  <c r="K466"/>
  <c r="J466"/>
  <c r="I466"/>
  <c r="H466"/>
  <c r="G466"/>
  <c r="F466"/>
  <c r="E466"/>
  <c r="D466"/>
  <c r="C466"/>
  <c r="A466"/>
  <c r="BX465"/>
  <c r="BW465"/>
  <c r="BV465"/>
  <c r="BU465"/>
  <c r="BT465"/>
  <c r="BS465"/>
  <c r="BR465"/>
  <c r="BQ465"/>
  <c r="BP465"/>
  <c r="BO465"/>
  <c r="BN465"/>
  <c r="BM465"/>
  <c r="BL465"/>
  <c r="BK465"/>
  <c r="BJ465"/>
  <c r="BI465"/>
  <c r="BH465"/>
  <c r="BG465"/>
  <c r="BF465"/>
  <c r="BE465"/>
  <c r="BD465"/>
  <c r="AX465"/>
  <c r="AW465"/>
  <c r="AV465"/>
  <c r="AU465"/>
  <c r="AT465"/>
  <c r="AS465"/>
  <c r="AR465"/>
  <c r="AQ465"/>
  <c r="AP465"/>
  <c r="AO465"/>
  <c r="AI465"/>
  <c r="AH465"/>
  <c r="AG465"/>
  <c r="AF465"/>
  <c r="AE465"/>
  <c r="AD465"/>
  <c r="AC465"/>
  <c r="AB465"/>
  <c r="AA465"/>
  <c r="Z465"/>
  <c r="T465"/>
  <c r="S465"/>
  <c r="R465"/>
  <c r="Q465"/>
  <c r="P465"/>
  <c r="O465"/>
  <c r="N465"/>
  <c r="M465"/>
  <c r="L465"/>
  <c r="K465"/>
  <c r="J465"/>
  <c r="I465"/>
  <c r="H465"/>
  <c r="G465"/>
  <c r="F465"/>
  <c r="E465"/>
  <c r="D465"/>
  <c r="C465"/>
  <c r="A465"/>
  <c r="BX464"/>
  <c r="BW464"/>
  <c r="BV464"/>
  <c r="BU464"/>
  <c r="BT464"/>
  <c r="BS464"/>
  <c r="BR464"/>
  <c r="BQ464"/>
  <c r="BP464"/>
  <c r="BO464"/>
  <c r="BN464"/>
  <c r="BM464"/>
  <c r="BL464"/>
  <c r="BK464"/>
  <c r="BJ464"/>
  <c r="BI464"/>
  <c r="BH464"/>
  <c r="BG464"/>
  <c r="BF464"/>
  <c r="BE464"/>
  <c r="BD464"/>
  <c r="AX464"/>
  <c r="AW464"/>
  <c r="AV464"/>
  <c r="AU464"/>
  <c r="AT464"/>
  <c r="AS464"/>
  <c r="AR464"/>
  <c r="AQ464"/>
  <c r="AP464"/>
  <c r="AO464"/>
  <c r="AI464"/>
  <c r="AH464"/>
  <c r="AG464"/>
  <c r="AF464"/>
  <c r="AE464"/>
  <c r="AD464"/>
  <c r="AC464"/>
  <c r="AB464"/>
  <c r="AA464"/>
  <c r="Z464"/>
  <c r="T464"/>
  <c r="S464"/>
  <c r="R464"/>
  <c r="Q464"/>
  <c r="P464"/>
  <c r="O464"/>
  <c r="N464"/>
  <c r="M464"/>
  <c r="L464"/>
  <c r="K464"/>
  <c r="J464"/>
  <c r="I464"/>
  <c r="H464"/>
  <c r="G464"/>
  <c r="F464"/>
  <c r="E464"/>
  <c r="D464"/>
  <c r="C464"/>
  <c r="A464"/>
  <c r="BX463"/>
  <c r="BW463"/>
  <c r="BV463"/>
  <c r="BU463"/>
  <c r="BT463"/>
  <c r="BS463"/>
  <c r="BR463"/>
  <c r="BQ463"/>
  <c r="BP463"/>
  <c r="BO463"/>
  <c r="BN463"/>
  <c r="BM463"/>
  <c r="BL463"/>
  <c r="BK463"/>
  <c r="BJ463"/>
  <c r="BI463"/>
  <c r="BH463"/>
  <c r="BG463"/>
  <c r="BF463"/>
  <c r="BE463"/>
  <c r="BD463"/>
  <c r="AX463"/>
  <c r="AW463"/>
  <c r="AV463"/>
  <c r="AU463"/>
  <c r="AT463"/>
  <c r="AS463"/>
  <c r="AR463"/>
  <c r="AQ463"/>
  <c r="AP463"/>
  <c r="AO463"/>
  <c r="AI463"/>
  <c r="AH463"/>
  <c r="AG463"/>
  <c r="AF463"/>
  <c r="AE463"/>
  <c r="AD463"/>
  <c r="AC463"/>
  <c r="AB463"/>
  <c r="AA463"/>
  <c r="Z463"/>
  <c r="T463"/>
  <c r="S463"/>
  <c r="R463"/>
  <c r="Q463"/>
  <c r="P463"/>
  <c r="O463"/>
  <c r="N463"/>
  <c r="M463"/>
  <c r="L463"/>
  <c r="K463"/>
  <c r="J463"/>
  <c r="I463"/>
  <c r="H463"/>
  <c r="G463"/>
  <c r="F463"/>
  <c r="E463"/>
  <c r="D463"/>
  <c r="C463"/>
  <c r="A463"/>
  <c r="BX462"/>
  <c r="BW462"/>
  <c r="BV462"/>
  <c r="BU462"/>
  <c r="BT462"/>
  <c r="BS462"/>
  <c r="BR462"/>
  <c r="BQ462"/>
  <c r="BP462"/>
  <c r="BO462"/>
  <c r="BN462"/>
  <c r="BM462"/>
  <c r="BL462"/>
  <c r="BK462"/>
  <c r="BJ462"/>
  <c r="BI462"/>
  <c r="BH462"/>
  <c r="BG462"/>
  <c r="BF462"/>
  <c r="BE462"/>
  <c r="BD462"/>
  <c r="AX462"/>
  <c r="AW462"/>
  <c r="AV462"/>
  <c r="AU462"/>
  <c r="AT462"/>
  <c r="AS462"/>
  <c r="AR462"/>
  <c r="AQ462"/>
  <c r="AP462"/>
  <c r="AO462"/>
  <c r="AI462"/>
  <c r="AH462"/>
  <c r="AG462"/>
  <c r="AF462"/>
  <c r="AE462"/>
  <c r="AD462"/>
  <c r="AC462"/>
  <c r="AB462"/>
  <c r="AA462"/>
  <c r="Z462"/>
  <c r="T462"/>
  <c r="S462"/>
  <c r="R462"/>
  <c r="Q462"/>
  <c r="P462"/>
  <c r="O462"/>
  <c r="N462"/>
  <c r="M462"/>
  <c r="L462"/>
  <c r="K462"/>
  <c r="J462"/>
  <c r="I462"/>
  <c r="H462"/>
  <c r="G462"/>
  <c r="F462"/>
  <c r="E462"/>
  <c r="D462"/>
  <c r="C462"/>
  <c r="A462"/>
  <c r="BX461"/>
  <c r="BW461"/>
  <c r="BV461"/>
  <c r="BU461"/>
  <c r="BT461"/>
  <c r="BS461"/>
  <c r="BR461"/>
  <c r="BQ461"/>
  <c r="BP461"/>
  <c r="BO461"/>
  <c r="BN461"/>
  <c r="BM461"/>
  <c r="BL461"/>
  <c r="BK461"/>
  <c r="BJ461"/>
  <c r="BI461"/>
  <c r="BH461"/>
  <c r="BG461"/>
  <c r="BF461"/>
  <c r="BE461"/>
  <c r="BD461"/>
  <c r="AX461"/>
  <c r="AW461"/>
  <c r="AV461"/>
  <c r="AU461"/>
  <c r="AT461"/>
  <c r="AS461"/>
  <c r="AR461"/>
  <c r="AQ461"/>
  <c r="AP461"/>
  <c r="AO461"/>
  <c r="AI461"/>
  <c r="AH461"/>
  <c r="AG461"/>
  <c r="AF461"/>
  <c r="AE461"/>
  <c r="AD461"/>
  <c r="AC461"/>
  <c r="AB461"/>
  <c r="AA461"/>
  <c r="Z461"/>
  <c r="T461"/>
  <c r="S461"/>
  <c r="R461"/>
  <c r="Q461"/>
  <c r="P461"/>
  <c r="O461"/>
  <c r="N461"/>
  <c r="M461"/>
  <c r="L461"/>
  <c r="K461"/>
  <c r="J461"/>
  <c r="I461"/>
  <c r="H461"/>
  <c r="G461"/>
  <c r="F461"/>
  <c r="E461"/>
  <c r="D461"/>
  <c r="C461"/>
  <c r="A461"/>
  <c r="BX460"/>
  <c r="BW460"/>
  <c r="BV460"/>
  <c r="BU460"/>
  <c r="BT460"/>
  <c r="BS460"/>
  <c r="BR460"/>
  <c r="BQ460"/>
  <c r="BP460"/>
  <c r="BO460"/>
  <c r="BN460"/>
  <c r="BM460"/>
  <c r="BL460"/>
  <c r="BK460"/>
  <c r="BJ460"/>
  <c r="BI460"/>
  <c r="BH460"/>
  <c r="BG460"/>
  <c r="BF460"/>
  <c r="BE460"/>
  <c r="BD460"/>
  <c r="AX460"/>
  <c r="AW460"/>
  <c r="AV460"/>
  <c r="AU460"/>
  <c r="AT460"/>
  <c r="AS460"/>
  <c r="AR460"/>
  <c r="AQ460"/>
  <c r="AP460"/>
  <c r="AO460"/>
  <c r="AI460"/>
  <c r="AH460"/>
  <c r="AG460"/>
  <c r="AF460"/>
  <c r="AE460"/>
  <c r="AD460"/>
  <c r="AC460"/>
  <c r="AB460"/>
  <c r="AA460"/>
  <c r="Z460"/>
  <c r="T460"/>
  <c r="S460"/>
  <c r="R460"/>
  <c r="Q460"/>
  <c r="P460"/>
  <c r="O460"/>
  <c r="N460"/>
  <c r="M460"/>
  <c r="L460"/>
  <c r="K460"/>
  <c r="J460"/>
  <c r="I460"/>
  <c r="H460"/>
  <c r="G460"/>
  <c r="F460"/>
  <c r="E460"/>
  <c r="D460"/>
  <c r="C460"/>
  <c r="A460"/>
  <c r="BX459"/>
  <c r="BW459"/>
  <c r="BV459"/>
  <c r="BU459"/>
  <c r="BT459"/>
  <c r="BS459"/>
  <c r="BR459"/>
  <c r="BQ459"/>
  <c r="BP459"/>
  <c r="BO459"/>
  <c r="BN459"/>
  <c r="BM459"/>
  <c r="BL459"/>
  <c r="BK459"/>
  <c r="BJ459"/>
  <c r="BI459"/>
  <c r="BH459"/>
  <c r="BG459"/>
  <c r="BF459"/>
  <c r="BE459"/>
  <c r="BD459"/>
  <c r="AX459"/>
  <c r="AW459"/>
  <c r="AV459"/>
  <c r="AU459"/>
  <c r="AT459"/>
  <c r="AS459"/>
  <c r="AR459"/>
  <c r="AQ459"/>
  <c r="AP459"/>
  <c r="AO459"/>
  <c r="AI459"/>
  <c r="AH459"/>
  <c r="AG459"/>
  <c r="AF459"/>
  <c r="AE459"/>
  <c r="AD459"/>
  <c r="AC459"/>
  <c r="AB459"/>
  <c r="AA459"/>
  <c r="Z459"/>
  <c r="T459"/>
  <c r="S459"/>
  <c r="R459"/>
  <c r="Q459"/>
  <c r="P459"/>
  <c r="O459"/>
  <c r="N459"/>
  <c r="M459"/>
  <c r="L459"/>
  <c r="K459"/>
  <c r="J459"/>
  <c r="I459"/>
  <c r="H459"/>
  <c r="G459"/>
  <c r="F459"/>
  <c r="E459"/>
  <c r="D459"/>
  <c r="C459"/>
  <c r="A459"/>
  <c r="BX458"/>
  <c r="BW458"/>
  <c r="BV458"/>
  <c r="BU458"/>
  <c r="BT458"/>
  <c r="BS458"/>
  <c r="BR458"/>
  <c r="BQ458"/>
  <c r="BP458"/>
  <c r="BO458"/>
  <c r="BN458"/>
  <c r="BM458"/>
  <c r="BL458"/>
  <c r="BK458"/>
  <c r="BJ458"/>
  <c r="BI458"/>
  <c r="BH458"/>
  <c r="BG458"/>
  <c r="BF458"/>
  <c r="BE458"/>
  <c r="BD458"/>
  <c r="AX458"/>
  <c r="AW458"/>
  <c r="AV458"/>
  <c r="AU458"/>
  <c r="AT458"/>
  <c r="AS458"/>
  <c r="AR458"/>
  <c r="AQ458"/>
  <c r="AP458"/>
  <c r="AO458"/>
  <c r="AI458"/>
  <c r="AH458"/>
  <c r="AG458"/>
  <c r="AF458"/>
  <c r="AE458"/>
  <c r="AD458"/>
  <c r="AC458"/>
  <c r="AB458"/>
  <c r="AA458"/>
  <c r="Z458"/>
  <c r="T458"/>
  <c r="S458"/>
  <c r="R458"/>
  <c r="Q458"/>
  <c r="P458"/>
  <c r="O458"/>
  <c r="N458"/>
  <c r="M458"/>
  <c r="L458"/>
  <c r="K458"/>
  <c r="J458"/>
  <c r="I458"/>
  <c r="H458"/>
  <c r="G458"/>
  <c r="F458"/>
  <c r="E458"/>
  <c r="D458"/>
  <c r="C458"/>
  <c r="A458"/>
  <c r="BX457"/>
  <c r="BW457"/>
  <c r="BV457"/>
  <c r="BU457"/>
  <c r="BT457"/>
  <c r="BS457"/>
  <c r="BR457"/>
  <c r="BQ457"/>
  <c r="BP457"/>
  <c r="BO457"/>
  <c r="BN457"/>
  <c r="BM457"/>
  <c r="BL457"/>
  <c r="BK457"/>
  <c r="BJ457"/>
  <c r="BI457"/>
  <c r="BH457"/>
  <c r="BG457"/>
  <c r="BF457"/>
  <c r="BE457"/>
  <c r="BD457"/>
  <c r="AX457"/>
  <c r="AW457"/>
  <c r="AV457"/>
  <c r="AU457"/>
  <c r="AT457"/>
  <c r="AS457"/>
  <c r="AR457"/>
  <c r="AQ457"/>
  <c r="AP457"/>
  <c r="AO457"/>
  <c r="AI457"/>
  <c r="AH457"/>
  <c r="AG457"/>
  <c r="AF457"/>
  <c r="AE457"/>
  <c r="AD457"/>
  <c r="AC457"/>
  <c r="AB457"/>
  <c r="AA457"/>
  <c r="Z457"/>
  <c r="T457"/>
  <c r="S457"/>
  <c r="R457"/>
  <c r="Q457"/>
  <c r="P457"/>
  <c r="O457"/>
  <c r="N457"/>
  <c r="M457"/>
  <c r="L457"/>
  <c r="K457"/>
  <c r="J457"/>
  <c r="I457"/>
  <c r="H457"/>
  <c r="G457"/>
  <c r="F457"/>
  <c r="E457"/>
  <c r="D457"/>
  <c r="C457"/>
  <c r="A457"/>
  <c r="BX456"/>
  <c r="BW456"/>
  <c r="BV456"/>
  <c r="BU456"/>
  <c r="BT456"/>
  <c r="BS456"/>
  <c r="BR456"/>
  <c r="BQ456"/>
  <c r="BP456"/>
  <c r="BO456"/>
  <c r="BN456"/>
  <c r="BM456"/>
  <c r="BL456"/>
  <c r="BK456"/>
  <c r="BJ456"/>
  <c r="BI456"/>
  <c r="BH456"/>
  <c r="BG456"/>
  <c r="BF456"/>
  <c r="BE456"/>
  <c r="BD456"/>
  <c r="AX456"/>
  <c r="AW456"/>
  <c r="AV456"/>
  <c r="AU456"/>
  <c r="AT456"/>
  <c r="AS456"/>
  <c r="AR456"/>
  <c r="AQ456"/>
  <c r="AP456"/>
  <c r="AO456"/>
  <c r="AI456"/>
  <c r="AH456"/>
  <c r="AG456"/>
  <c r="AF456"/>
  <c r="AE456"/>
  <c r="AD456"/>
  <c r="AC456"/>
  <c r="AB456"/>
  <c r="AA456"/>
  <c r="Z456"/>
  <c r="T456"/>
  <c r="S456"/>
  <c r="R456"/>
  <c r="Q456"/>
  <c r="P456"/>
  <c r="O456"/>
  <c r="N456"/>
  <c r="M456"/>
  <c r="L456"/>
  <c r="K456"/>
  <c r="J456"/>
  <c r="I456"/>
  <c r="H456"/>
  <c r="G456"/>
  <c r="F456"/>
  <c r="E456"/>
  <c r="D456"/>
  <c r="C456"/>
  <c r="A456"/>
  <c r="BX455"/>
  <c r="BW455"/>
  <c r="BV455"/>
  <c r="BU455"/>
  <c r="BT455"/>
  <c r="BS455"/>
  <c r="BR455"/>
  <c r="BQ455"/>
  <c r="BP455"/>
  <c r="BO455"/>
  <c r="BN455"/>
  <c r="BM455"/>
  <c r="BL455"/>
  <c r="BK455"/>
  <c r="BJ455"/>
  <c r="BI455"/>
  <c r="BH455"/>
  <c r="BG455"/>
  <c r="BF455"/>
  <c r="BE455"/>
  <c r="BD455"/>
  <c r="AX455"/>
  <c r="AW455"/>
  <c r="AV455"/>
  <c r="AU455"/>
  <c r="AT455"/>
  <c r="AS455"/>
  <c r="AR455"/>
  <c r="AQ455"/>
  <c r="AP455"/>
  <c r="AO455"/>
  <c r="AI455"/>
  <c r="AH455"/>
  <c r="AG455"/>
  <c r="AF455"/>
  <c r="AE455"/>
  <c r="AD455"/>
  <c r="AC455"/>
  <c r="AB455"/>
  <c r="AA455"/>
  <c r="Z455"/>
  <c r="T455"/>
  <c r="S455"/>
  <c r="R455"/>
  <c r="Q455"/>
  <c r="P455"/>
  <c r="O455"/>
  <c r="N455"/>
  <c r="M455"/>
  <c r="L455"/>
  <c r="K455"/>
  <c r="J455"/>
  <c r="I455"/>
  <c r="H455"/>
  <c r="G455"/>
  <c r="F455"/>
  <c r="E455"/>
  <c r="D455"/>
  <c r="C455"/>
  <c r="A455"/>
  <c r="BX454"/>
  <c r="BW454"/>
  <c r="BV454"/>
  <c r="BU454"/>
  <c r="BT454"/>
  <c r="BS454"/>
  <c r="BR454"/>
  <c r="BQ454"/>
  <c r="BP454"/>
  <c r="BO454"/>
  <c r="BN454"/>
  <c r="BM454"/>
  <c r="BL454"/>
  <c r="BK454"/>
  <c r="BJ454"/>
  <c r="BI454"/>
  <c r="BH454"/>
  <c r="BG454"/>
  <c r="BF454"/>
  <c r="BE454"/>
  <c r="BD454"/>
  <c r="AX454"/>
  <c r="AW454"/>
  <c r="AV454"/>
  <c r="AU454"/>
  <c r="AT454"/>
  <c r="AS454"/>
  <c r="AR454"/>
  <c r="AQ454"/>
  <c r="AP454"/>
  <c r="AO454"/>
  <c r="AI454"/>
  <c r="AH454"/>
  <c r="AG454"/>
  <c r="AF454"/>
  <c r="AE454"/>
  <c r="AD454"/>
  <c r="AC454"/>
  <c r="AB454"/>
  <c r="AA454"/>
  <c r="Z454"/>
  <c r="T454"/>
  <c r="S454"/>
  <c r="R454"/>
  <c r="Q454"/>
  <c r="P454"/>
  <c r="O454"/>
  <c r="N454"/>
  <c r="M454"/>
  <c r="L454"/>
  <c r="K454"/>
  <c r="J454"/>
  <c r="I454"/>
  <c r="H454"/>
  <c r="G454"/>
  <c r="F454"/>
  <c r="E454"/>
  <c r="D454"/>
  <c r="C454"/>
  <c r="A454"/>
  <c r="BX453"/>
  <c r="BW453"/>
  <c r="BV453"/>
  <c r="BU453"/>
  <c r="BT453"/>
  <c r="BS453"/>
  <c r="BR453"/>
  <c r="BQ453"/>
  <c r="BP453"/>
  <c r="BO453"/>
  <c r="BN453"/>
  <c r="BM453"/>
  <c r="BL453"/>
  <c r="BK453"/>
  <c r="BJ453"/>
  <c r="BI453"/>
  <c r="BH453"/>
  <c r="BG453"/>
  <c r="BF453"/>
  <c r="BE453"/>
  <c r="BD453"/>
  <c r="AX453"/>
  <c r="AW453"/>
  <c r="AV453"/>
  <c r="AU453"/>
  <c r="AT453"/>
  <c r="AS453"/>
  <c r="AR453"/>
  <c r="AQ453"/>
  <c r="AP453"/>
  <c r="AO453"/>
  <c r="AI453"/>
  <c r="AH453"/>
  <c r="AG453"/>
  <c r="AF453"/>
  <c r="AE453"/>
  <c r="AD453"/>
  <c r="AC453"/>
  <c r="AB453"/>
  <c r="AA453"/>
  <c r="Z453"/>
  <c r="T453"/>
  <c r="S453"/>
  <c r="R453"/>
  <c r="Q453"/>
  <c r="P453"/>
  <c r="O453"/>
  <c r="N453"/>
  <c r="M453"/>
  <c r="L453"/>
  <c r="K453"/>
  <c r="J453"/>
  <c r="I453"/>
  <c r="H453"/>
  <c r="G453"/>
  <c r="F453"/>
  <c r="E453"/>
  <c r="D453"/>
  <c r="C453"/>
  <c r="A453"/>
  <c r="BX452"/>
  <c r="BW452"/>
  <c r="BV452"/>
  <c r="BU452"/>
  <c r="BT452"/>
  <c r="BS452"/>
  <c r="BR452"/>
  <c r="BQ452"/>
  <c r="BP452"/>
  <c r="BO452"/>
  <c r="BN452"/>
  <c r="BM452"/>
  <c r="BL452"/>
  <c r="BK452"/>
  <c r="BJ452"/>
  <c r="BI452"/>
  <c r="BH452"/>
  <c r="BG452"/>
  <c r="BF452"/>
  <c r="BE452"/>
  <c r="BD452"/>
  <c r="AX452"/>
  <c r="AW452"/>
  <c r="AV452"/>
  <c r="AU452"/>
  <c r="AT452"/>
  <c r="AS452"/>
  <c r="AR452"/>
  <c r="AQ452"/>
  <c r="AP452"/>
  <c r="AO452"/>
  <c r="AI452"/>
  <c r="AH452"/>
  <c r="AG452"/>
  <c r="AF452"/>
  <c r="AE452"/>
  <c r="AD452"/>
  <c r="AC452"/>
  <c r="AB452"/>
  <c r="AA452"/>
  <c r="Z452"/>
  <c r="T452"/>
  <c r="S452"/>
  <c r="R452"/>
  <c r="Q452"/>
  <c r="P452"/>
  <c r="O452"/>
  <c r="N452"/>
  <c r="M452"/>
  <c r="L452"/>
  <c r="K452"/>
  <c r="J452"/>
  <c r="I452"/>
  <c r="H452"/>
  <c r="G452"/>
  <c r="F452"/>
  <c r="E452"/>
  <c r="D452"/>
  <c r="C452"/>
  <c r="A452"/>
  <c r="BX451"/>
  <c r="BW451"/>
  <c r="BV451"/>
  <c r="BU451"/>
  <c r="BT451"/>
  <c r="BS451"/>
  <c r="BR451"/>
  <c r="BQ451"/>
  <c r="BP451"/>
  <c r="BO451"/>
  <c r="BN451"/>
  <c r="BM451"/>
  <c r="BL451"/>
  <c r="BK451"/>
  <c r="BJ451"/>
  <c r="BI451"/>
  <c r="BH451"/>
  <c r="BG451"/>
  <c r="BF451"/>
  <c r="BE451"/>
  <c r="BD451"/>
  <c r="AX451"/>
  <c r="AW451"/>
  <c r="AV451"/>
  <c r="AU451"/>
  <c r="AT451"/>
  <c r="AS451"/>
  <c r="AR451"/>
  <c r="AQ451"/>
  <c r="AP451"/>
  <c r="AO451"/>
  <c r="AI451"/>
  <c r="AH451"/>
  <c r="AG451"/>
  <c r="AF451"/>
  <c r="AE451"/>
  <c r="AD451"/>
  <c r="AC451"/>
  <c r="AB451"/>
  <c r="AA451"/>
  <c r="Z451"/>
  <c r="T451"/>
  <c r="S451"/>
  <c r="R451"/>
  <c r="Q451"/>
  <c r="P451"/>
  <c r="O451"/>
  <c r="N451"/>
  <c r="M451"/>
  <c r="L451"/>
  <c r="K451"/>
  <c r="J451"/>
  <c r="I451"/>
  <c r="H451"/>
  <c r="G451"/>
  <c r="F451"/>
  <c r="E451"/>
  <c r="D451"/>
  <c r="C451"/>
  <c r="A451"/>
  <c r="BX450"/>
  <c r="BW450"/>
  <c r="BV450"/>
  <c r="BU450"/>
  <c r="BT450"/>
  <c r="BS450"/>
  <c r="BR450"/>
  <c r="BQ450"/>
  <c r="BP450"/>
  <c r="BO450"/>
  <c r="BN450"/>
  <c r="BM450"/>
  <c r="BL450"/>
  <c r="BK450"/>
  <c r="BJ450"/>
  <c r="BI450"/>
  <c r="BH450"/>
  <c r="BG450"/>
  <c r="BF450"/>
  <c r="BE450"/>
  <c r="BD450"/>
  <c r="AX450"/>
  <c r="AW450"/>
  <c r="AV450"/>
  <c r="AU450"/>
  <c r="AT450"/>
  <c r="AS450"/>
  <c r="AR450"/>
  <c r="AQ450"/>
  <c r="AP450"/>
  <c r="AO450"/>
  <c r="AI450"/>
  <c r="AH450"/>
  <c r="AG450"/>
  <c r="AF450"/>
  <c r="AE450"/>
  <c r="AD450"/>
  <c r="AC450"/>
  <c r="AB450"/>
  <c r="AA450"/>
  <c r="Z450"/>
  <c r="T450"/>
  <c r="S450"/>
  <c r="R450"/>
  <c r="Q450"/>
  <c r="P450"/>
  <c r="O450"/>
  <c r="N450"/>
  <c r="M450"/>
  <c r="L450"/>
  <c r="K450"/>
  <c r="J450"/>
  <c r="I450"/>
  <c r="H450"/>
  <c r="G450"/>
  <c r="F450"/>
  <c r="E450"/>
  <c r="D450"/>
  <c r="C450"/>
  <c r="A450"/>
  <c r="BX449"/>
  <c r="BW449"/>
  <c r="BV449"/>
  <c r="BU449"/>
  <c r="BT449"/>
  <c r="BS449"/>
  <c r="BR449"/>
  <c r="BQ449"/>
  <c r="BP449"/>
  <c r="BO449"/>
  <c r="BN449"/>
  <c r="BM449"/>
  <c r="BL449"/>
  <c r="BK449"/>
  <c r="BJ449"/>
  <c r="BI449"/>
  <c r="BH449"/>
  <c r="BG449"/>
  <c r="BF449"/>
  <c r="BE449"/>
  <c r="BD449"/>
  <c r="AX449"/>
  <c r="AW449"/>
  <c r="AV449"/>
  <c r="AU449"/>
  <c r="AT449"/>
  <c r="AS449"/>
  <c r="AR449"/>
  <c r="AQ449"/>
  <c r="AP449"/>
  <c r="AO449"/>
  <c r="AI449"/>
  <c r="AH449"/>
  <c r="AG449"/>
  <c r="AF449"/>
  <c r="AE449"/>
  <c r="AD449"/>
  <c r="AC449"/>
  <c r="AB449"/>
  <c r="AA449"/>
  <c r="Z449"/>
  <c r="T449"/>
  <c r="S449"/>
  <c r="R449"/>
  <c r="Q449"/>
  <c r="P449"/>
  <c r="O449"/>
  <c r="N449"/>
  <c r="M449"/>
  <c r="L449"/>
  <c r="K449"/>
  <c r="J449"/>
  <c r="I449"/>
  <c r="H449"/>
  <c r="G449"/>
  <c r="F449"/>
  <c r="E449"/>
  <c r="D449"/>
  <c r="C449"/>
  <c r="A449"/>
  <c r="BX448"/>
  <c r="BW448"/>
  <c r="BV448"/>
  <c r="BU448"/>
  <c r="BT448"/>
  <c r="BS448"/>
  <c r="BR448"/>
  <c r="BQ448"/>
  <c r="BP448"/>
  <c r="BO448"/>
  <c r="BN448"/>
  <c r="BM448"/>
  <c r="BL448"/>
  <c r="BK448"/>
  <c r="BJ448"/>
  <c r="BI448"/>
  <c r="BH448"/>
  <c r="BG448"/>
  <c r="BF448"/>
  <c r="BE448"/>
  <c r="BD448"/>
  <c r="AX448"/>
  <c r="AW448"/>
  <c r="AV448"/>
  <c r="AU448"/>
  <c r="AT448"/>
  <c r="AS448"/>
  <c r="AR448"/>
  <c r="AQ448"/>
  <c r="AP448"/>
  <c r="AO448"/>
  <c r="AI448"/>
  <c r="AH448"/>
  <c r="AG448"/>
  <c r="AF448"/>
  <c r="AE448"/>
  <c r="AD448"/>
  <c r="AC448"/>
  <c r="AB448"/>
  <c r="AA448"/>
  <c r="Z448"/>
  <c r="T448"/>
  <c r="S448"/>
  <c r="R448"/>
  <c r="Q448"/>
  <c r="P448"/>
  <c r="O448"/>
  <c r="N448"/>
  <c r="M448"/>
  <c r="L448"/>
  <c r="K448"/>
  <c r="J448"/>
  <c r="I448"/>
  <c r="H448"/>
  <c r="G448"/>
  <c r="F448"/>
  <c r="E448"/>
  <c r="D448"/>
  <c r="C448"/>
  <c r="A448"/>
  <c r="BX447"/>
  <c r="BW447"/>
  <c r="BV447"/>
  <c r="BU447"/>
  <c r="BT447"/>
  <c r="BS447"/>
  <c r="BR447"/>
  <c r="BQ447"/>
  <c r="BP447"/>
  <c r="BO447"/>
  <c r="BN447"/>
  <c r="BM447"/>
  <c r="BL447"/>
  <c r="BK447"/>
  <c r="BJ447"/>
  <c r="BI447"/>
  <c r="BH447"/>
  <c r="BG447"/>
  <c r="BF447"/>
  <c r="BE447"/>
  <c r="BD447"/>
  <c r="AX447"/>
  <c r="AW447"/>
  <c r="AV447"/>
  <c r="AU447"/>
  <c r="AT447"/>
  <c r="AS447"/>
  <c r="AR447"/>
  <c r="AQ447"/>
  <c r="AP447"/>
  <c r="AO447"/>
  <c r="AI447"/>
  <c r="AH447"/>
  <c r="AG447"/>
  <c r="AF447"/>
  <c r="AE447"/>
  <c r="AD447"/>
  <c r="AC447"/>
  <c r="AB447"/>
  <c r="AA447"/>
  <c r="Z447"/>
  <c r="T447"/>
  <c r="S447"/>
  <c r="R447"/>
  <c r="Q447"/>
  <c r="P447"/>
  <c r="O447"/>
  <c r="N447"/>
  <c r="M447"/>
  <c r="L447"/>
  <c r="K447"/>
  <c r="J447"/>
  <c r="I447"/>
  <c r="H447"/>
  <c r="G447"/>
  <c r="F447"/>
  <c r="E447"/>
  <c r="D447"/>
  <c r="C447"/>
  <c r="A447"/>
  <c r="BX446"/>
  <c r="BW446"/>
  <c r="BV446"/>
  <c r="BU446"/>
  <c r="BT446"/>
  <c r="BS446"/>
  <c r="BR446"/>
  <c r="BQ446"/>
  <c r="BP446"/>
  <c r="BO446"/>
  <c r="BN446"/>
  <c r="BM446"/>
  <c r="BL446"/>
  <c r="BK446"/>
  <c r="BJ446"/>
  <c r="BI446"/>
  <c r="BH446"/>
  <c r="BG446"/>
  <c r="BF446"/>
  <c r="BE446"/>
  <c r="BD446"/>
  <c r="AX446"/>
  <c r="AW446"/>
  <c r="AV446"/>
  <c r="AU446"/>
  <c r="AT446"/>
  <c r="AS446"/>
  <c r="AR446"/>
  <c r="AQ446"/>
  <c r="AP446"/>
  <c r="AO446"/>
  <c r="AI446"/>
  <c r="AH446"/>
  <c r="AG446"/>
  <c r="AF446"/>
  <c r="AE446"/>
  <c r="AD446"/>
  <c r="AC446"/>
  <c r="AB446"/>
  <c r="AA446"/>
  <c r="Z446"/>
  <c r="T446"/>
  <c r="S446"/>
  <c r="R446"/>
  <c r="Q446"/>
  <c r="P446"/>
  <c r="O446"/>
  <c r="N446"/>
  <c r="M446"/>
  <c r="L446"/>
  <c r="K446"/>
  <c r="J446"/>
  <c r="I446"/>
  <c r="H446"/>
  <c r="G446"/>
  <c r="F446"/>
  <c r="E446"/>
  <c r="D446"/>
  <c r="C446"/>
  <c r="A446"/>
  <c r="BX445"/>
  <c r="BW445"/>
  <c r="BV445"/>
  <c r="BU445"/>
  <c r="BT445"/>
  <c r="BS445"/>
  <c r="BR445"/>
  <c r="BQ445"/>
  <c r="BP445"/>
  <c r="BO445"/>
  <c r="BN445"/>
  <c r="BM445"/>
  <c r="BL445"/>
  <c r="BK445"/>
  <c r="BJ445"/>
  <c r="BI445"/>
  <c r="BH445"/>
  <c r="BG445"/>
  <c r="BF445"/>
  <c r="BE445"/>
  <c r="BD445"/>
  <c r="AX445"/>
  <c r="AW445"/>
  <c r="AV445"/>
  <c r="AU445"/>
  <c r="AT445"/>
  <c r="AS445"/>
  <c r="AR445"/>
  <c r="AQ445"/>
  <c r="AP445"/>
  <c r="AO445"/>
  <c r="AI445"/>
  <c r="AH445"/>
  <c r="AG445"/>
  <c r="AF445"/>
  <c r="AE445"/>
  <c r="AD445"/>
  <c r="AC445"/>
  <c r="AB445"/>
  <c r="AA445"/>
  <c r="Z445"/>
  <c r="T445"/>
  <c r="S445"/>
  <c r="R445"/>
  <c r="Q445"/>
  <c r="P445"/>
  <c r="O445"/>
  <c r="N445"/>
  <c r="M445"/>
  <c r="L445"/>
  <c r="K445"/>
  <c r="J445"/>
  <c r="I445"/>
  <c r="H445"/>
  <c r="G445"/>
  <c r="F445"/>
  <c r="E445"/>
  <c r="D445"/>
  <c r="C445"/>
  <c r="A445"/>
  <c r="BX444"/>
  <c r="BW444"/>
  <c r="BV444"/>
  <c r="BU444"/>
  <c r="BT444"/>
  <c r="BS444"/>
  <c r="BR444"/>
  <c r="BQ444"/>
  <c r="BP444"/>
  <c r="BO444"/>
  <c r="BN444"/>
  <c r="BM444"/>
  <c r="BL444"/>
  <c r="BK444"/>
  <c r="BJ444"/>
  <c r="BI444"/>
  <c r="BH444"/>
  <c r="BG444"/>
  <c r="BF444"/>
  <c r="BE444"/>
  <c r="BD444"/>
  <c r="AX444"/>
  <c r="AW444"/>
  <c r="AV444"/>
  <c r="AU444"/>
  <c r="AT444"/>
  <c r="AS444"/>
  <c r="AR444"/>
  <c r="AQ444"/>
  <c r="AP444"/>
  <c r="AO444"/>
  <c r="AI444"/>
  <c r="AH444"/>
  <c r="AG444"/>
  <c r="AF444"/>
  <c r="AE444"/>
  <c r="AD444"/>
  <c r="AC444"/>
  <c r="AB444"/>
  <c r="AA444"/>
  <c r="Z444"/>
  <c r="T444"/>
  <c r="S444"/>
  <c r="R444"/>
  <c r="Q444"/>
  <c r="P444"/>
  <c r="O444"/>
  <c r="N444"/>
  <c r="M444"/>
  <c r="L444"/>
  <c r="K444"/>
  <c r="J444"/>
  <c r="I444"/>
  <c r="H444"/>
  <c r="G444"/>
  <c r="F444"/>
  <c r="E444"/>
  <c r="D444"/>
  <c r="C444"/>
  <c r="BX443"/>
  <c r="BW443"/>
  <c r="BV443"/>
  <c r="BU443"/>
  <c r="BT443"/>
  <c r="BS443"/>
  <c r="BR443"/>
  <c r="BQ443"/>
  <c r="BP443"/>
  <c r="BO443"/>
  <c r="BN443"/>
  <c r="BM443"/>
  <c r="BL443"/>
  <c r="BK443"/>
  <c r="BJ443"/>
  <c r="BI443"/>
  <c r="BH443"/>
  <c r="BG443"/>
  <c r="BF443"/>
  <c r="BE443"/>
  <c r="BD443"/>
  <c r="AX443"/>
  <c r="AW443"/>
  <c r="AV443"/>
  <c r="AU443"/>
  <c r="AT443"/>
  <c r="AS443"/>
  <c r="AR443"/>
  <c r="AQ443"/>
  <c r="AP443"/>
  <c r="AO443"/>
  <c r="AI443"/>
  <c r="AH443"/>
  <c r="AG443"/>
  <c r="AF443"/>
  <c r="AE443"/>
  <c r="AD443"/>
  <c r="AC443"/>
  <c r="AB443"/>
  <c r="AA443"/>
  <c r="Z443"/>
  <c r="T443"/>
  <c r="S443"/>
  <c r="R443"/>
  <c r="Q443"/>
  <c r="P443"/>
  <c r="O443"/>
  <c r="N443"/>
  <c r="M443"/>
  <c r="L443"/>
  <c r="K443"/>
  <c r="J443"/>
  <c r="I443"/>
  <c r="H443"/>
  <c r="G443"/>
  <c r="F443"/>
  <c r="E443"/>
  <c r="D443"/>
  <c r="C443"/>
  <c r="BX442"/>
  <c r="BW442"/>
  <c r="BV442"/>
  <c r="BU442"/>
  <c r="BT442"/>
  <c r="BS442"/>
  <c r="BR442"/>
  <c r="BQ442"/>
  <c r="BP442"/>
  <c r="BO442"/>
  <c r="BN442"/>
  <c r="BM442"/>
  <c r="BL442"/>
  <c r="BK442"/>
  <c r="BJ442"/>
  <c r="BI442"/>
  <c r="BH442"/>
  <c r="BG442"/>
  <c r="BF442"/>
  <c r="BE442"/>
  <c r="BD442"/>
  <c r="AX442"/>
  <c r="AW442"/>
  <c r="AV442"/>
  <c r="AU442"/>
  <c r="AT442"/>
  <c r="AS442"/>
  <c r="AR442"/>
  <c r="AQ442"/>
  <c r="AP442"/>
  <c r="AO442"/>
  <c r="AI442"/>
  <c r="AH442"/>
  <c r="AG442"/>
  <c r="AF442"/>
  <c r="AE442"/>
  <c r="AD442"/>
  <c r="AC442"/>
  <c r="AB442"/>
  <c r="AA442"/>
  <c r="Z442"/>
  <c r="T442"/>
  <c r="S442"/>
  <c r="R442"/>
  <c r="Q442"/>
  <c r="P442"/>
  <c r="O442"/>
  <c r="N442"/>
  <c r="M442"/>
  <c r="L442"/>
  <c r="K442"/>
  <c r="J442"/>
  <c r="I442"/>
  <c r="H442"/>
  <c r="G442"/>
  <c r="F442"/>
  <c r="E442"/>
  <c r="D442"/>
  <c r="C442"/>
  <c r="BX441"/>
  <c r="BW441"/>
  <c r="BV441"/>
  <c r="BU441"/>
  <c r="BT441"/>
  <c r="BS441"/>
  <c r="BR441"/>
  <c r="BQ441"/>
  <c r="BP441"/>
  <c r="BO441"/>
  <c r="BN441"/>
  <c r="BM441"/>
  <c r="BL441"/>
  <c r="BK441"/>
  <c r="BJ441"/>
  <c r="BI441"/>
  <c r="BH441"/>
  <c r="BG441"/>
  <c r="BF441"/>
  <c r="BE441"/>
  <c r="BD441"/>
  <c r="AX441"/>
  <c r="AW441"/>
  <c r="AV441"/>
  <c r="AU441"/>
  <c r="AT441"/>
  <c r="AS441"/>
  <c r="AR441"/>
  <c r="AQ441"/>
  <c r="AP441"/>
  <c r="AO441"/>
  <c r="AI441"/>
  <c r="AH441"/>
  <c r="AG441"/>
  <c r="AF441"/>
  <c r="AE441"/>
  <c r="AD441"/>
  <c r="AC441"/>
  <c r="AB441"/>
  <c r="AA441"/>
  <c r="Z441"/>
  <c r="T441"/>
  <c r="S441"/>
  <c r="R441"/>
  <c r="Q441"/>
  <c r="P441"/>
  <c r="O441"/>
  <c r="N441"/>
  <c r="M441"/>
  <c r="L441"/>
  <c r="K441"/>
  <c r="J441"/>
  <c r="I441"/>
  <c r="H441"/>
  <c r="G441"/>
  <c r="F441"/>
  <c r="E441"/>
  <c r="D441"/>
  <c r="C441"/>
  <c r="BX440"/>
  <c r="BW440"/>
  <c r="BV440"/>
  <c r="BU440"/>
  <c r="BT440"/>
  <c r="BS440"/>
  <c r="BR440"/>
  <c r="BQ440"/>
  <c r="BP440"/>
  <c r="BO440"/>
  <c r="BN440"/>
  <c r="BM440"/>
  <c r="BL440"/>
  <c r="BK440"/>
  <c r="BJ440"/>
  <c r="BI440"/>
  <c r="BH440"/>
  <c r="BG440"/>
  <c r="BF440"/>
  <c r="BE440"/>
  <c r="BD440"/>
  <c r="AX440"/>
  <c r="AW440"/>
  <c r="AV440"/>
  <c r="AU440"/>
  <c r="AT440"/>
  <c r="AS440"/>
  <c r="AR440"/>
  <c r="AQ440"/>
  <c r="AP440"/>
  <c r="AO440"/>
  <c r="AI440"/>
  <c r="AH440"/>
  <c r="AG440"/>
  <c r="AF440"/>
  <c r="AE440"/>
  <c r="AD440"/>
  <c r="AC440"/>
  <c r="AB440"/>
  <c r="AA440"/>
  <c r="Z440"/>
  <c r="T440"/>
  <c r="S440"/>
  <c r="R440"/>
  <c r="Q440"/>
  <c r="P440"/>
  <c r="O440"/>
  <c r="N440"/>
  <c r="M440"/>
  <c r="L440"/>
  <c r="K440"/>
  <c r="J440"/>
  <c r="I440"/>
  <c r="H440"/>
  <c r="G440"/>
  <c r="F440"/>
  <c r="E440"/>
  <c r="D440"/>
  <c r="C440"/>
  <c r="BX439"/>
  <c r="BW439"/>
  <c r="BV439"/>
  <c r="BU439"/>
  <c r="BT439"/>
  <c r="BS439"/>
  <c r="BR439"/>
  <c r="BQ439"/>
  <c r="BP439"/>
  <c r="BO439"/>
  <c r="BN439"/>
  <c r="BM439"/>
  <c r="BL439"/>
  <c r="BK439"/>
  <c r="BJ439"/>
  <c r="BI439"/>
  <c r="BH439"/>
  <c r="BG439"/>
  <c r="BF439"/>
  <c r="BE439"/>
  <c r="BD439"/>
  <c r="AX439"/>
  <c r="AW439"/>
  <c r="AV439"/>
  <c r="AU439"/>
  <c r="AT439"/>
  <c r="AS439"/>
  <c r="AR439"/>
  <c r="AQ439"/>
  <c r="AP439"/>
  <c r="AO439"/>
  <c r="AI439"/>
  <c r="AH439"/>
  <c r="AG439"/>
  <c r="AF439"/>
  <c r="AE439"/>
  <c r="AD439"/>
  <c r="AC439"/>
  <c r="AB439"/>
  <c r="AA439"/>
  <c r="Z439"/>
  <c r="T439"/>
  <c r="S439"/>
  <c r="R439"/>
  <c r="Q439"/>
  <c r="P439"/>
  <c r="O439"/>
  <c r="N439"/>
  <c r="M439"/>
  <c r="L439"/>
  <c r="K439"/>
  <c r="J439"/>
  <c r="I439"/>
  <c r="H439"/>
  <c r="G439"/>
  <c r="F439"/>
  <c r="E439"/>
  <c r="D439"/>
  <c r="C439"/>
  <c r="BX438"/>
  <c r="BW438"/>
  <c r="BV438"/>
  <c r="BU438"/>
  <c r="BT438"/>
  <c r="BS438"/>
  <c r="BR438"/>
  <c r="BQ438"/>
  <c r="BP438"/>
  <c r="BO438"/>
  <c r="BN438"/>
  <c r="BM438"/>
  <c r="BL438"/>
  <c r="BK438"/>
  <c r="BJ438"/>
  <c r="BI438"/>
  <c r="BH438"/>
  <c r="BG438"/>
  <c r="BF438"/>
  <c r="BE438"/>
  <c r="BD438"/>
  <c r="AX438"/>
  <c r="AW438"/>
  <c r="AV438"/>
  <c r="AU438"/>
  <c r="AT438"/>
  <c r="AS438"/>
  <c r="AR438"/>
  <c r="AQ438"/>
  <c r="AP438"/>
  <c r="AO438"/>
  <c r="AI438"/>
  <c r="AH438"/>
  <c r="AG438"/>
  <c r="AF438"/>
  <c r="AE438"/>
  <c r="AD438"/>
  <c r="AC438"/>
  <c r="AB438"/>
  <c r="AA438"/>
  <c r="Z438"/>
  <c r="T438"/>
  <c r="S438"/>
  <c r="R438"/>
  <c r="Q438"/>
  <c r="P438"/>
  <c r="O438"/>
  <c r="N438"/>
  <c r="M438"/>
  <c r="L438"/>
  <c r="K438"/>
  <c r="J438"/>
  <c r="I438"/>
  <c r="H438"/>
  <c r="G438"/>
  <c r="F438"/>
  <c r="E438"/>
  <c r="D438"/>
  <c r="C438"/>
  <c r="BX437"/>
  <c r="BW437"/>
  <c r="BV437"/>
  <c r="BU437"/>
  <c r="BT437"/>
  <c r="BS437"/>
  <c r="BR437"/>
  <c r="BQ437"/>
  <c r="BP437"/>
  <c r="BO437"/>
  <c r="BN437"/>
  <c r="BM437"/>
  <c r="BL437"/>
  <c r="BK437"/>
  <c r="BJ437"/>
  <c r="BI437"/>
  <c r="BH437"/>
  <c r="BG437"/>
  <c r="BF437"/>
  <c r="BE437"/>
  <c r="BD437"/>
  <c r="AX437"/>
  <c r="AW437"/>
  <c r="AV437"/>
  <c r="AU437"/>
  <c r="AT437"/>
  <c r="AS437"/>
  <c r="AR437"/>
  <c r="AQ437"/>
  <c r="AP437"/>
  <c r="AO437"/>
  <c r="AI437"/>
  <c r="AH437"/>
  <c r="AG437"/>
  <c r="AF437"/>
  <c r="AE437"/>
  <c r="AD437"/>
  <c r="AC437"/>
  <c r="AB437"/>
  <c r="AA437"/>
  <c r="Z437"/>
  <c r="T437"/>
  <c r="S437"/>
  <c r="R437"/>
  <c r="Q437"/>
  <c r="P437"/>
  <c r="O437"/>
  <c r="N437"/>
  <c r="M437"/>
  <c r="L437"/>
  <c r="K437"/>
  <c r="J437"/>
  <c r="I437"/>
  <c r="H437"/>
  <c r="G437"/>
  <c r="F437"/>
  <c r="E437"/>
  <c r="D437"/>
  <c r="C437"/>
  <c r="BX436"/>
  <c r="BW436"/>
  <c r="BV436"/>
  <c r="BU436"/>
  <c r="BT436"/>
  <c r="BS436"/>
  <c r="BR436"/>
  <c r="BQ436"/>
  <c r="BP436"/>
  <c r="BO436"/>
  <c r="BN436"/>
  <c r="BM436"/>
  <c r="BL436"/>
  <c r="BK436"/>
  <c r="BJ436"/>
  <c r="BI436"/>
  <c r="BH436"/>
  <c r="BG436"/>
  <c r="BF436"/>
  <c r="BE436"/>
  <c r="BD436"/>
  <c r="AX436"/>
  <c r="AW436"/>
  <c r="AV436"/>
  <c r="AU436"/>
  <c r="AT436"/>
  <c r="AS436"/>
  <c r="AR436"/>
  <c r="AQ436"/>
  <c r="AP436"/>
  <c r="AO436"/>
  <c r="AI436"/>
  <c r="AH436"/>
  <c r="AG436"/>
  <c r="AF436"/>
  <c r="AE436"/>
  <c r="AD436"/>
  <c r="AC436"/>
  <c r="AB436"/>
  <c r="AA436"/>
  <c r="Z436"/>
  <c r="T436"/>
  <c r="S436"/>
  <c r="R436"/>
  <c r="Q436"/>
  <c r="P436"/>
  <c r="O436"/>
  <c r="N436"/>
  <c r="M436"/>
  <c r="L436"/>
  <c r="K436"/>
  <c r="J436"/>
  <c r="I436"/>
  <c r="H436"/>
  <c r="G436"/>
  <c r="F436"/>
  <c r="E436"/>
  <c r="D436"/>
  <c r="C436"/>
  <c r="BX435"/>
  <c r="BW435"/>
  <c r="BV435"/>
  <c r="BU435"/>
  <c r="BT435"/>
  <c r="BS435"/>
  <c r="BR435"/>
  <c r="BQ435"/>
  <c r="BP435"/>
  <c r="BO435"/>
  <c r="BN435"/>
  <c r="BM435"/>
  <c r="BL435"/>
  <c r="BK435"/>
  <c r="BJ435"/>
  <c r="BI435"/>
  <c r="BH435"/>
  <c r="BG435"/>
  <c r="BF435"/>
  <c r="BE435"/>
  <c r="BD435"/>
  <c r="AX435"/>
  <c r="AW435"/>
  <c r="AV435"/>
  <c r="AU435"/>
  <c r="AT435"/>
  <c r="AS435"/>
  <c r="AR435"/>
  <c r="AQ435"/>
  <c r="AP435"/>
  <c r="AO435"/>
  <c r="AI435"/>
  <c r="AH435"/>
  <c r="AG435"/>
  <c r="AF435"/>
  <c r="AE435"/>
  <c r="AD435"/>
  <c r="AC435"/>
  <c r="AB435"/>
  <c r="AA435"/>
  <c r="Z435"/>
  <c r="T435"/>
  <c r="S435"/>
  <c r="R435"/>
  <c r="Q435"/>
  <c r="P435"/>
  <c r="O435"/>
  <c r="N435"/>
  <c r="M435"/>
  <c r="L435"/>
  <c r="K435"/>
  <c r="J435"/>
  <c r="I435"/>
  <c r="H435"/>
  <c r="G435"/>
  <c r="F435"/>
  <c r="E435"/>
  <c r="D435"/>
  <c r="C435"/>
  <c r="BX434"/>
  <c r="BW434"/>
  <c r="BV434"/>
  <c r="BU434"/>
  <c r="BT434"/>
  <c r="BS434"/>
  <c r="BR434"/>
  <c r="BQ434"/>
  <c r="BP434"/>
  <c r="BO434"/>
  <c r="BN434"/>
  <c r="BM434"/>
  <c r="BL434"/>
  <c r="BK434"/>
  <c r="BJ434"/>
  <c r="BI434"/>
  <c r="BH434"/>
  <c r="BG434"/>
  <c r="BF434"/>
  <c r="BE434"/>
  <c r="BD434"/>
  <c r="AX434"/>
  <c r="AW434"/>
  <c r="AV434"/>
  <c r="AU434"/>
  <c r="AT434"/>
  <c r="AS434"/>
  <c r="AR434"/>
  <c r="AQ434"/>
  <c r="AP434"/>
  <c r="AO434"/>
  <c r="AI434"/>
  <c r="AH434"/>
  <c r="AG434"/>
  <c r="AF434"/>
  <c r="AE434"/>
  <c r="AD434"/>
  <c r="AC434"/>
  <c r="AB434"/>
  <c r="AA434"/>
  <c r="Z434"/>
  <c r="T434"/>
  <c r="S434"/>
  <c r="R434"/>
  <c r="Q434"/>
  <c r="P434"/>
  <c r="O434"/>
  <c r="N434"/>
  <c r="M434"/>
  <c r="L434"/>
  <c r="K434"/>
  <c r="J434"/>
  <c r="I434"/>
  <c r="H434"/>
  <c r="G434"/>
  <c r="F434"/>
  <c r="E434"/>
  <c r="D434"/>
  <c r="C434"/>
  <c r="BX433"/>
  <c r="BW433"/>
  <c r="BV433"/>
  <c r="BU433"/>
  <c r="BT433"/>
  <c r="BS433"/>
  <c r="BR433"/>
  <c r="BQ433"/>
  <c r="BP433"/>
  <c r="BO433"/>
  <c r="BN433"/>
  <c r="BM433"/>
  <c r="BL433"/>
  <c r="BK433"/>
  <c r="BJ433"/>
  <c r="BI433"/>
  <c r="BH433"/>
  <c r="BG433"/>
  <c r="BF433"/>
  <c r="BE433"/>
  <c r="BD433"/>
  <c r="AX433"/>
  <c r="AW433"/>
  <c r="AV433"/>
  <c r="AU433"/>
  <c r="AT433"/>
  <c r="AS433"/>
  <c r="AR433"/>
  <c r="AQ433"/>
  <c r="AP433"/>
  <c r="AO433"/>
  <c r="AI433"/>
  <c r="AH433"/>
  <c r="AG433"/>
  <c r="AF433"/>
  <c r="AE433"/>
  <c r="AD433"/>
  <c r="AC433"/>
  <c r="AB433"/>
  <c r="AA433"/>
  <c r="Z433"/>
  <c r="T433"/>
  <c r="S433"/>
  <c r="R433"/>
  <c r="Q433"/>
  <c r="P433"/>
  <c r="O433"/>
  <c r="N433"/>
  <c r="M433"/>
  <c r="L433"/>
  <c r="K433"/>
  <c r="J433"/>
  <c r="I433"/>
  <c r="H433"/>
  <c r="G433"/>
  <c r="F433"/>
  <c r="E433"/>
  <c r="D433"/>
  <c r="C433"/>
  <c r="BX432"/>
  <c r="BW432"/>
  <c r="BV432"/>
  <c r="BU432"/>
  <c r="BT432"/>
  <c r="BS432"/>
  <c r="BR432"/>
  <c r="BQ432"/>
  <c r="BP432"/>
  <c r="BO432"/>
  <c r="BN432"/>
  <c r="BM432"/>
  <c r="BL432"/>
  <c r="BK432"/>
  <c r="BJ432"/>
  <c r="BI432"/>
  <c r="BH432"/>
  <c r="BG432"/>
  <c r="BF432"/>
  <c r="BE432"/>
  <c r="BD432"/>
  <c r="AX432"/>
  <c r="AW432"/>
  <c r="AV432"/>
  <c r="AU432"/>
  <c r="AT432"/>
  <c r="AS432"/>
  <c r="AR432"/>
  <c r="AQ432"/>
  <c r="AP432"/>
  <c r="AO432"/>
  <c r="AI432"/>
  <c r="AH432"/>
  <c r="AG432"/>
  <c r="AF432"/>
  <c r="AE432"/>
  <c r="AD432"/>
  <c r="AC432"/>
  <c r="AB432"/>
  <c r="AA432"/>
  <c r="Z432"/>
  <c r="T432"/>
  <c r="S432"/>
  <c r="R432"/>
  <c r="Q432"/>
  <c r="P432"/>
  <c r="O432"/>
  <c r="N432"/>
  <c r="M432"/>
  <c r="L432"/>
  <c r="K432"/>
  <c r="J432"/>
  <c r="I432"/>
  <c r="H432"/>
  <c r="G432"/>
  <c r="F432"/>
  <c r="E432"/>
  <c r="D432"/>
  <c r="C432"/>
  <c r="BX431"/>
  <c r="BW431"/>
  <c r="BV431"/>
  <c r="BU431"/>
  <c r="BT431"/>
  <c r="BS431"/>
  <c r="BR431"/>
  <c r="BQ431"/>
  <c r="BP431"/>
  <c r="BO431"/>
  <c r="BN431"/>
  <c r="BM431"/>
  <c r="BL431"/>
  <c r="BK431"/>
  <c r="BJ431"/>
  <c r="BI431"/>
  <c r="BH431"/>
  <c r="BG431"/>
  <c r="BF431"/>
  <c r="BE431"/>
  <c r="BD431"/>
  <c r="AX431"/>
  <c r="AW431"/>
  <c r="AV431"/>
  <c r="AU431"/>
  <c r="AT431"/>
  <c r="AS431"/>
  <c r="AR431"/>
  <c r="AQ431"/>
  <c r="AP431"/>
  <c r="AO431"/>
  <c r="AI431"/>
  <c r="AH431"/>
  <c r="AG431"/>
  <c r="AF431"/>
  <c r="AE431"/>
  <c r="AD431"/>
  <c r="AC431"/>
  <c r="AB431"/>
  <c r="AA431"/>
  <c r="Z431"/>
  <c r="T431"/>
  <c r="S431"/>
  <c r="R431"/>
  <c r="Q431"/>
  <c r="P431"/>
  <c r="O431"/>
  <c r="N431"/>
  <c r="M431"/>
  <c r="L431"/>
  <c r="K431"/>
  <c r="J431"/>
  <c r="I431"/>
  <c r="H431"/>
  <c r="G431"/>
  <c r="F431"/>
  <c r="E431"/>
  <c r="D431"/>
  <c r="C431"/>
  <c r="A431"/>
  <c r="BX430"/>
  <c r="BW430"/>
  <c r="BV430"/>
  <c r="BU430"/>
  <c r="BT430"/>
  <c r="BS430"/>
  <c r="BR430"/>
  <c r="BQ430"/>
  <c r="BP430"/>
  <c r="BO430"/>
  <c r="BN430"/>
  <c r="BM430"/>
  <c r="BL430"/>
  <c r="BK430"/>
  <c r="BJ430"/>
  <c r="BI430"/>
  <c r="BH430"/>
  <c r="BG430"/>
  <c r="BF430"/>
  <c r="BE430"/>
  <c r="BD430"/>
  <c r="AX430"/>
  <c r="AW430"/>
  <c r="AV430"/>
  <c r="AU430"/>
  <c r="AT430"/>
  <c r="AS430"/>
  <c r="AR430"/>
  <c r="AQ430"/>
  <c r="AP430"/>
  <c r="AO430"/>
  <c r="AI430"/>
  <c r="AH430"/>
  <c r="AG430"/>
  <c r="AF430"/>
  <c r="AE430"/>
  <c r="AD430"/>
  <c r="AC430"/>
  <c r="AB430"/>
  <c r="AA430"/>
  <c r="Z430"/>
  <c r="T430"/>
  <c r="S430"/>
  <c r="R430"/>
  <c r="Q430"/>
  <c r="P430"/>
  <c r="O430"/>
  <c r="N430"/>
  <c r="M430"/>
  <c r="L430"/>
  <c r="K430"/>
  <c r="J430"/>
  <c r="I430"/>
  <c r="H430"/>
  <c r="G430"/>
  <c r="F430"/>
  <c r="E430"/>
  <c r="D430"/>
  <c r="C430"/>
  <c r="A430"/>
  <c r="BX429"/>
  <c r="BW429"/>
  <c r="BV429"/>
  <c r="BU429"/>
  <c r="BT429"/>
  <c r="BS429"/>
  <c r="BR429"/>
  <c r="BQ429"/>
  <c r="BP429"/>
  <c r="BO429"/>
  <c r="BN429"/>
  <c r="BM429"/>
  <c r="BL429"/>
  <c r="BK429"/>
  <c r="BJ429"/>
  <c r="BI429"/>
  <c r="BH429"/>
  <c r="BG429"/>
  <c r="BF429"/>
  <c r="BE429"/>
  <c r="BD429"/>
  <c r="AX429"/>
  <c r="AW429"/>
  <c r="AV429"/>
  <c r="AU429"/>
  <c r="AT429"/>
  <c r="AS429"/>
  <c r="AR429"/>
  <c r="AQ429"/>
  <c r="AP429"/>
  <c r="AO429"/>
  <c r="AI429"/>
  <c r="AH429"/>
  <c r="AG429"/>
  <c r="AF429"/>
  <c r="AE429"/>
  <c r="AD429"/>
  <c r="AC429"/>
  <c r="AB429"/>
  <c r="AA429"/>
  <c r="Z429"/>
  <c r="T429"/>
  <c r="S429"/>
  <c r="R429"/>
  <c r="Q429"/>
  <c r="P429"/>
  <c r="O429"/>
  <c r="N429"/>
  <c r="M429"/>
  <c r="L429"/>
  <c r="K429"/>
  <c r="J429"/>
  <c r="I429"/>
  <c r="H429"/>
  <c r="G429"/>
  <c r="F429"/>
  <c r="E429"/>
  <c r="D429"/>
  <c r="C429"/>
  <c r="A429"/>
  <c r="BX428"/>
  <c r="BW428"/>
  <c r="BV428"/>
  <c r="BU428"/>
  <c r="BT428"/>
  <c r="BS428"/>
  <c r="BR428"/>
  <c r="BQ428"/>
  <c r="BP428"/>
  <c r="BO428"/>
  <c r="BN428"/>
  <c r="BM428"/>
  <c r="BL428"/>
  <c r="BK428"/>
  <c r="BJ428"/>
  <c r="BI428"/>
  <c r="BH428"/>
  <c r="BG428"/>
  <c r="BF428"/>
  <c r="BE428"/>
  <c r="BD428"/>
  <c r="AX428"/>
  <c r="AW428"/>
  <c r="AV428"/>
  <c r="AU428"/>
  <c r="AT428"/>
  <c r="AS428"/>
  <c r="AR428"/>
  <c r="AQ428"/>
  <c r="AP428"/>
  <c r="AO428"/>
  <c r="AI428"/>
  <c r="AH428"/>
  <c r="AG428"/>
  <c r="AF428"/>
  <c r="AE428"/>
  <c r="AD428"/>
  <c r="AC428"/>
  <c r="AB428"/>
  <c r="AA428"/>
  <c r="Z428"/>
  <c r="T428"/>
  <c r="S428"/>
  <c r="R428"/>
  <c r="Q428"/>
  <c r="P428"/>
  <c r="O428"/>
  <c r="N428"/>
  <c r="M428"/>
  <c r="L428"/>
  <c r="K428"/>
  <c r="J428"/>
  <c r="I428"/>
  <c r="H428"/>
  <c r="G428"/>
  <c r="F428"/>
  <c r="E428"/>
  <c r="D428"/>
  <c r="C428"/>
  <c r="A428"/>
  <c r="BX427"/>
  <c r="BW427"/>
  <c r="BV427"/>
  <c r="BU427"/>
  <c r="BT427"/>
  <c r="BS427"/>
  <c r="BR427"/>
  <c r="BQ427"/>
  <c r="BP427"/>
  <c r="BO427"/>
  <c r="BN427"/>
  <c r="BM427"/>
  <c r="BL427"/>
  <c r="BK427"/>
  <c r="BJ427"/>
  <c r="BI427"/>
  <c r="BH427"/>
  <c r="BG427"/>
  <c r="BF427"/>
  <c r="BE427"/>
  <c r="BD427"/>
  <c r="AX427"/>
  <c r="AW427"/>
  <c r="AV427"/>
  <c r="AU427"/>
  <c r="AT427"/>
  <c r="AS427"/>
  <c r="AR427"/>
  <c r="AQ427"/>
  <c r="AP427"/>
  <c r="AO427"/>
  <c r="AI427"/>
  <c r="AH427"/>
  <c r="AG427"/>
  <c r="AF427"/>
  <c r="AE427"/>
  <c r="AD427"/>
  <c r="AC427"/>
  <c r="AB427"/>
  <c r="AA427"/>
  <c r="Z427"/>
  <c r="T427"/>
  <c r="S427"/>
  <c r="R427"/>
  <c r="Q427"/>
  <c r="P427"/>
  <c r="O427"/>
  <c r="N427"/>
  <c r="M427"/>
  <c r="L427"/>
  <c r="K427"/>
  <c r="J427"/>
  <c r="I427"/>
  <c r="H427"/>
  <c r="G427"/>
  <c r="F427"/>
  <c r="E427"/>
  <c r="D427"/>
  <c r="C427"/>
  <c r="A427"/>
  <c r="BX426"/>
  <c r="BW426"/>
  <c r="BV426"/>
  <c r="BU426"/>
  <c r="BT426"/>
  <c r="BS426"/>
  <c r="BR426"/>
  <c r="BQ426"/>
  <c r="BP426"/>
  <c r="BO426"/>
  <c r="BN426"/>
  <c r="BM426"/>
  <c r="BL426"/>
  <c r="BK426"/>
  <c r="BJ426"/>
  <c r="BI426"/>
  <c r="BH426"/>
  <c r="BG426"/>
  <c r="BF426"/>
  <c r="BE426"/>
  <c r="BD426"/>
  <c r="AX426"/>
  <c r="AW426"/>
  <c r="AV426"/>
  <c r="AU426"/>
  <c r="AT426"/>
  <c r="AS426"/>
  <c r="AR426"/>
  <c r="AQ426"/>
  <c r="AP426"/>
  <c r="AO426"/>
  <c r="AI426"/>
  <c r="AH426"/>
  <c r="AG426"/>
  <c r="AF426"/>
  <c r="AE426"/>
  <c r="AD426"/>
  <c r="AC426"/>
  <c r="AB426"/>
  <c r="AA426"/>
  <c r="Z426"/>
  <c r="T426"/>
  <c r="S426"/>
  <c r="R426"/>
  <c r="Q426"/>
  <c r="P426"/>
  <c r="O426"/>
  <c r="N426"/>
  <c r="M426"/>
  <c r="L426"/>
  <c r="K426"/>
  <c r="J426"/>
  <c r="I426"/>
  <c r="H426"/>
  <c r="G426"/>
  <c r="F426"/>
  <c r="E426"/>
  <c r="D426"/>
  <c r="C426"/>
  <c r="A426"/>
  <c r="BX425"/>
  <c r="BW425"/>
  <c r="BV425"/>
  <c r="BU425"/>
  <c r="BT425"/>
  <c r="BS425"/>
  <c r="BR425"/>
  <c r="BQ425"/>
  <c r="BP425"/>
  <c r="BO425"/>
  <c r="BN425"/>
  <c r="BM425"/>
  <c r="BL425"/>
  <c r="BK425"/>
  <c r="BJ425"/>
  <c r="BI425"/>
  <c r="BH425"/>
  <c r="BG425"/>
  <c r="BF425"/>
  <c r="BE425"/>
  <c r="BD425"/>
  <c r="AX425"/>
  <c r="AW425"/>
  <c r="AV425"/>
  <c r="AU425"/>
  <c r="AT425"/>
  <c r="AS425"/>
  <c r="AR425"/>
  <c r="AQ425"/>
  <c r="AP425"/>
  <c r="AO425"/>
  <c r="AI425"/>
  <c r="AH425"/>
  <c r="AG425"/>
  <c r="AF425"/>
  <c r="AE425"/>
  <c r="AD425"/>
  <c r="AC425"/>
  <c r="AB425"/>
  <c r="AA425"/>
  <c r="Z425"/>
  <c r="T425"/>
  <c r="S425"/>
  <c r="R425"/>
  <c r="Q425"/>
  <c r="P425"/>
  <c r="O425"/>
  <c r="N425"/>
  <c r="M425"/>
  <c r="L425"/>
  <c r="K425"/>
  <c r="J425"/>
  <c r="I425"/>
  <c r="H425"/>
  <c r="G425"/>
  <c r="F425"/>
  <c r="E425"/>
  <c r="D425"/>
  <c r="C425"/>
  <c r="A425"/>
  <c r="BX424"/>
  <c r="BW424"/>
  <c r="BV424"/>
  <c r="BU424"/>
  <c r="BT424"/>
  <c r="BS424"/>
  <c r="BR424"/>
  <c r="BQ424"/>
  <c r="BP424"/>
  <c r="BO424"/>
  <c r="BN424"/>
  <c r="BM424"/>
  <c r="BL424"/>
  <c r="BK424"/>
  <c r="BJ424"/>
  <c r="BI424"/>
  <c r="BH424"/>
  <c r="BG424"/>
  <c r="BF424"/>
  <c r="BE424"/>
  <c r="BD424"/>
  <c r="AX424"/>
  <c r="AW424"/>
  <c r="AV424"/>
  <c r="AU424"/>
  <c r="AT424"/>
  <c r="AS424"/>
  <c r="AR424"/>
  <c r="AQ424"/>
  <c r="AP424"/>
  <c r="AO424"/>
  <c r="AI424"/>
  <c r="AH424"/>
  <c r="AG424"/>
  <c r="AF424"/>
  <c r="AE424"/>
  <c r="AD424"/>
  <c r="AC424"/>
  <c r="AB424"/>
  <c r="AA424"/>
  <c r="Z424"/>
  <c r="T424"/>
  <c r="S424"/>
  <c r="R424"/>
  <c r="Q424"/>
  <c r="P424"/>
  <c r="O424"/>
  <c r="N424"/>
  <c r="M424"/>
  <c r="L424"/>
  <c r="K424"/>
  <c r="J424"/>
  <c r="I424"/>
  <c r="H424"/>
  <c r="G424"/>
  <c r="F424"/>
  <c r="E424"/>
  <c r="D424"/>
  <c r="C424"/>
  <c r="A424"/>
  <c r="BX423"/>
  <c r="BW423"/>
  <c r="BV423"/>
  <c r="BU423"/>
  <c r="BT423"/>
  <c r="BS423"/>
  <c r="BR423"/>
  <c r="BQ423"/>
  <c r="BP423"/>
  <c r="BO423"/>
  <c r="BN423"/>
  <c r="BM423"/>
  <c r="BL423"/>
  <c r="BK423"/>
  <c r="BJ423"/>
  <c r="BI423"/>
  <c r="BH423"/>
  <c r="BG423"/>
  <c r="BF423"/>
  <c r="BE423"/>
  <c r="BD423"/>
  <c r="AX423"/>
  <c r="AW423"/>
  <c r="AV423"/>
  <c r="AU423"/>
  <c r="AT423"/>
  <c r="AS423"/>
  <c r="AR423"/>
  <c r="AQ423"/>
  <c r="AP423"/>
  <c r="AO423"/>
  <c r="AI423"/>
  <c r="AH423"/>
  <c r="AG423"/>
  <c r="AF423"/>
  <c r="AE423"/>
  <c r="AD423"/>
  <c r="AC423"/>
  <c r="AB423"/>
  <c r="AA423"/>
  <c r="Z423"/>
  <c r="T423"/>
  <c r="S423"/>
  <c r="R423"/>
  <c r="Q423"/>
  <c r="P423"/>
  <c r="O423"/>
  <c r="N423"/>
  <c r="M423"/>
  <c r="L423"/>
  <c r="K423"/>
  <c r="J423"/>
  <c r="I423"/>
  <c r="H423"/>
  <c r="G423"/>
  <c r="F423"/>
  <c r="E423"/>
  <c r="D423"/>
  <c r="C423"/>
  <c r="A423"/>
  <c r="BX422"/>
  <c r="BW422"/>
  <c r="BV422"/>
  <c r="BU422"/>
  <c r="BT422"/>
  <c r="BS422"/>
  <c r="BR422"/>
  <c r="BQ422"/>
  <c r="BP422"/>
  <c r="BO422"/>
  <c r="BN422"/>
  <c r="BM422"/>
  <c r="BL422"/>
  <c r="BK422"/>
  <c r="BJ422"/>
  <c r="BI422"/>
  <c r="BH422"/>
  <c r="BG422"/>
  <c r="BF422"/>
  <c r="BE422"/>
  <c r="BD422"/>
  <c r="AX422"/>
  <c r="AW422"/>
  <c r="AV422"/>
  <c r="AU422"/>
  <c r="AT422"/>
  <c r="AS422"/>
  <c r="AR422"/>
  <c r="AQ422"/>
  <c r="AP422"/>
  <c r="AO422"/>
  <c r="AI422"/>
  <c r="AH422"/>
  <c r="AG422"/>
  <c r="AF422"/>
  <c r="AE422"/>
  <c r="AD422"/>
  <c r="AC422"/>
  <c r="AB422"/>
  <c r="AA422"/>
  <c r="Z422"/>
  <c r="T422"/>
  <c r="S422"/>
  <c r="R422"/>
  <c r="Q422"/>
  <c r="P422"/>
  <c r="O422"/>
  <c r="N422"/>
  <c r="M422"/>
  <c r="L422"/>
  <c r="K422"/>
  <c r="J422"/>
  <c r="I422"/>
  <c r="H422"/>
  <c r="G422"/>
  <c r="F422"/>
  <c r="E422"/>
  <c r="D422"/>
  <c r="C422"/>
  <c r="A422"/>
  <c r="BX421"/>
  <c r="BW421"/>
  <c r="BV421"/>
  <c r="BU421"/>
  <c r="BT421"/>
  <c r="BS421"/>
  <c r="BR421"/>
  <c r="BQ421"/>
  <c r="BP421"/>
  <c r="BO421"/>
  <c r="BN421"/>
  <c r="BM421"/>
  <c r="BL421"/>
  <c r="BK421"/>
  <c r="BJ421"/>
  <c r="BI421"/>
  <c r="BH421"/>
  <c r="BG421"/>
  <c r="BF421"/>
  <c r="BE421"/>
  <c r="BD421"/>
  <c r="AX421"/>
  <c r="AW421"/>
  <c r="AV421"/>
  <c r="AU421"/>
  <c r="AT421"/>
  <c r="AS421"/>
  <c r="AR421"/>
  <c r="AQ421"/>
  <c r="AP421"/>
  <c r="AO421"/>
  <c r="AI421"/>
  <c r="AH421"/>
  <c r="AG421"/>
  <c r="AF421"/>
  <c r="AE421"/>
  <c r="AD421"/>
  <c r="AC421"/>
  <c r="AB421"/>
  <c r="AA421"/>
  <c r="Z421"/>
  <c r="T421"/>
  <c r="S421"/>
  <c r="R421"/>
  <c r="Q421"/>
  <c r="P421"/>
  <c r="O421"/>
  <c r="N421"/>
  <c r="M421"/>
  <c r="L421"/>
  <c r="K421"/>
  <c r="J421"/>
  <c r="I421"/>
  <c r="H421"/>
  <c r="G421"/>
  <c r="F421"/>
  <c r="E421"/>
  <c r="D421"/>
  <c r="C421"/>
  <c r="A421"/>
  <c r="BX420"/>
  <c r="BW420"/>
  <c r="BV420"/>
  <c r="BU420"/>
  <c r="BT420"/>
  <c r="BS420"/>
  <c r="BR420"/>
  <c r="BQ420"/>
  <c r="BP420"/>
  <c r="BO420"/>
  <c r="BN420"/>
  <c r="BM420"/>
  <c r="BL420"/>
  <c r="BK420"/>
  <c r="BJ420"/>
  <c r="BI420"/>
  <c r="BH420"/>
  <c r="BG420"/>
  <c r="BF420"/>
  <c r="BE420"/>
  <c r="BD420"/>
  <c r="AX420"/>
  <c r="AW420"/>
  <c r="AV420"/>
  <c r="AU420"/>
  <c r="AT420"/>
  <c r="AS420"/>
  <c r="AR420"/>
  <c r="AQ420"/>
  <c r="AP420"/>
  <c r="AO420"/>
  <c r="AI420"/>
  <c r="AH420"/>
  <c r="AG420"/>
  <c r="AF420"/>
  <c r="AE420"/>
  <c r="AD420"/>
  <c r="AC420"/>
  <c r="AB420"/>
  <c r="AA420"/>
  <c r="Z420"/>
  <c r="T420"/>
  <c r="S420"/>
  <c r="R420"/>
  <c r="Q420"/>
  <c r="P420"/>
  <c r="O420"/>
  <c r="N420"/>
  <c r="M420"/>
  <c r="L420"/>
  <c r="K420"/>
  <c r="J420"/>
  <c r="I420"/>
  <c r="H420"/>
  <c r="G420"/>
  <c r="F420"/>
  <c r="E420"/>
  <c r="D420"/>
  <c r="C420"/>
  <c r="A420"/>
  <c r="BX419"/>
  <c r="BW419"/>
  <c r="BV419"/>
  <c r="BU419"/>
  <c r="BT419"/>
  <c r="BS419"/>
  <c r="BR419"/>
  <c r="BQ419"/>
  <c r="BP419"/>
  <c r="BO419"/>
  <c r="BN419"/>
  <c r="BM419"/>
  <c r="BL419"/>
  <c r="BK419"/>
  <c r="BJ419"/>
  <c r="BI419"/>
  <c r="BH419"/>
  <c r="BG419"/>
  <c r="BF419"/>
  <c r="BE419"/>
  <c r="BD419"/>
  <c r="AX419"/>
  <c r="AW419"/>
  <c r="AV419"/>
  <c r="AU419"/>
  <c r="AT419"/>
  <c r="AS419"/>
  <c r="AR419"/>
  <c r="AQ419"/>
  <c r="AP419"/>
  <c r="AO419"/>
  <c r="AI419"/>
  <c r="AH419"/>
  <c r="AG419"/>
  <c r="AF419"/>
  <c r="AE419"/>
  <c r="AD419"/>
  <c r="AC419"/>
  <c r="AB419"/>
  <c r="AA419"/>
  <c r="Z419"/>
  <c r="T419"/>
  <c r="S419"/>
  <c r="R419"/>
  <c r="Q419"/>
  <c r="P419"/>
  <c r="O419"/>
  <c r="N419"/>
  <c r="M419"/>
  <c r="L419"/>
  <c r="K419"/>
  <c r="J419"/>
  <c r="I419"/>
  <c r="H419"/>
  <c r="G419"/>
  <c r="F419"/>
  <c r="E419"/>
  <c r="D419"/>
  <c r="C419"/>
  <c r="A419"/>
  <c r="BX418"/>
  <c r="BW418"/>
  <c r="BV418"/>
  <c r="BU418"/>
  <c r="BT418"/>
  <c r="BS418"/>
  <c r="BR418"/>
  <c r="BQ418"/>
  <c r="BP418"/>
  <c r="BO418"/>
  <c r="BN418"/>
  <c r="BM418"/>
  <c r="BL418"/>
  <c r="BK418"/>
  <c r="BJ418"/>
  <c r="BI418"/>
  <c r="BH418"/>
  <c r="BG418"/>
  <c r="BF418"/>
  <c r="BE418"/>
  <c r="BD418"/>
  <c r="AX418"/>
  <c r="AW418"/>
  <c r="AV418"/>
  <c r="AU418"/>
  <c r="AT418"/>
  <c r="AS418"/>
  <c r="AR418"/>
  <c r="AQ418"/>
  <c r="AP418"/>
  <c r="AO418"/>
  <c r="AI418"/>
  <c r="AH418"/>
  <c r="AG418"/>
  <c r="AF418"/>
  <c r="AE418"/>
  <c r="AD418"/>
  <c r="AC418"/>
  <c r="AB418"/>
  <c r="AA418"/>
  <c r="Z418"/>
  <c r="T418"/>
  <c r="S418"/>
  <c r="R418"/>
  <c r="Q418"/>
  <c r="P418"/>
  <c r="O418"/>
  <c r="N418"/>
  <c r="M418"/>
  <c r="L418"/>
  <c r="K418"/>
  <c r="J418"/>
  <c r="I418"/>
  <c r="H418"/>
  <c r="G418"/>
  <c r="F418"/>
  <c r="E418"/>
  <c r="D418"/>
  <c r="C418"/>
  <c r="A418"/>
  <c r="BX417"/>
  <c r="BW417"/>
  <c r="BV417"/>
  <c r="BU417"/>
  <c r="BT417"/>
  <c r="BS417"/>
  <c r="BR417"/>
  <c r="BQ417"/>
  <c r="BP417"/>
  <c r="BO417"/>
  <c r="BN417"/>
  <c r="BM417"/>
  <c r="BL417"/>
  <c r="BK417"/>
  <c r="BJ417"/>
  <c r="BI417"/>
  <c r="BH417"/>
  <c r="BG417"/>
  <c r="BF417"/>
  <c r="BE417"/>
  <c r="BD417"/>
  <c r="AX417"/>
  <c r="AW417"/>
  <c r="AV417"/>
  <c r="AU417"/>
  <c r="AT417"/>
  <c r="AS417"/>
  <c r="AR417"/>
  <c r="AQ417"/>
  <c r="AP417"/>
  <c r="AO417"/>
  <c r="AI417"/>
  <c r="AH417"/>
  <c r="AG417"/>
  <c r="AF417"/>
  <c r="AE417"/>
  <c r="AD417"/>
  <c r="AC417"/>
  <c r="AB417"/>
  <c r="AA417"/>
  <c r="Z417"/>
  <c r="T417"/>
  <c r="S417"/>
  <c r="R417"/>
  <c r="Q417"/>
  <c r="P417"/>
  <c r="O417"/>
  <c r="N417"/>
  <c r="M417"/>
  <c r="L417"/>
  <c r="K417"/>
  <c r="J417"/>
  <c r="I417"/>
  <c r="H417"/>
  <c r="G417"/>
  <c r="F417"/>
  <c r="E417"/>
  <c r="D417"/>
  <c r="C417"/>
  <c r="A417"/>
  <c r="BX416"/>
  <c r="BW416"/>
  <c r="BV416"/>
  <c r="BU416"/>
  <c r="BT416"/>
  <c r="BS416"/>
  <c r="BR416"/>
  <c r="BQ416"/>
  <c r="BP416"/>
  <c r="BO416"/>
  <c r="BN416"/>
  <c r="BM416"/>
  <c r="BL416"/>
  <c r="BK416"/>
  <c r="BJ416"/>
  <c r="BI416"/>
  <c r="BH416"/>
  <c r="BG416"/>
  <c r="BF416"/>
  <c r="BE416"/>
  <c r="BD416"/>
  <c r="AX416"/>
  <c r="AW416"/>
  <c r="AV416"/>
  <c r="AU416"/>
  <c r="AT416"/>
  <c r="AS416"/>
  <c r="AR416"/>
  <c r="AQ416"/>
  <c r="AP416"/>
  <c r="AO416"/>
  <c r="AI416"/>
  <c r="AH416"/>
  <c r="AG416"/>
  <c r="AF416"/>
  <c r="AE416"/>
  <c r="AD416"/>
  <c r="AC416"/>
  <c r="AB416"/>
  <c r="AA416"/>
  <c r="Z416"/>
  <c r="T416"/>
  <c r="S416"/>
  <c r="R416"/>
  <c r="Q416"/>
  <c r="P416"/>
  <c r="O416"/>
  <c r="N416"/>
  <c r="M416"/>
  <c r="L416"/>
  <c r="K416"/>
  <c r="J416"/>
  <c r="I416"/>
  <c r="H416"/>
  <c r="G416"/>
  <c r="F416"/>
  <c r="E416"/>
  <c r="D416"/>
  <c r="C416"/>
  <c r="A416"/>
  <c r="BX415"/>
  <c r="BW415"/>
  <c r="BV415"/>
  <c r="BU415"/>
  <c r="BT415"/>
  <c r="BS415"/>
  <c r="BR415"/>
  <c r="BQ415"/>
  <c r="BP415"/>
  <c r="BO415"/>
  <c r="BN415"/>
  <c r="BM415"/>
  <c r="BL415"/>
  <c r="BK415"/>
  <c r="BJ415"/>
  <c r="BI415"/>
  <c r="BH415"/>
  <c r="BG415"/>
  <c r="BF415"/>
  <c r="BE415"/>
  <c r="BD415"/>
  <c r="AX415"/>
  <c r="AW415"/>
  <c r="AV415"/>
  <c r="AU415"/>
  <c r="AT415"/>
  <c r="AS415"/>
  <c r="AR415"/>
  <c r="AQ415"/>
  <c r="AP415"/>
  <c r="AO415"/>
  <c r="AI415"/>
  <c r="AH415"/>
  <c r="AG415"/>
  <c r="AF415"/>
  <c r="AE415"/>
  <c r="AD415"/>
  <c r="AC415"/>
  <c r="AB415"/>
  <c r="AA415"/>
  <c r="Z415"/>
  <c r="T415"/>
  <c r="S415"/>
  <c r="R415"/>
  <c r="Q415"/>
  <c r="P415"/>
  <c r="O415"/>
  <c r="N415"/>
  <c r="M415"/>
  <c r="L415"/>
  <c r="K415"/>
  <c r="J415"/>
  <c r="I415"/>
  <c r="H415"/>
  <c r="G415"/>
  <c r="F415"/>
  <c r="E415"/>
  <c r="D415"/>
  <c r="C415"/>
  <c r="A415"/>
  <c r="BX414"/>
  <c r="BW414"/>
  <c r="BV414"/>
  <c r="BU414"/>
  <c r="BT414"/>
  <c r="BS414"/>
  <c r="BR414"/>
  <c r="BQ414"/>
  <c r="BP414"/>
  <c r="BO414"/>
  <c r="BN414"/>
  <c r="BM414"/>
  <c r="BL414"/>
  <c r="BK414"/>
  <c r="BJ414"/>
  <c r="BI414"/>
  <c r="BH414"/>
  <c r="BG414"/>
  <c r="BF414"/>
  <c r="BE414"/>
  <c r="BD414"/>
  <c r="AX414"/>
  <c r="AW414"/>
  <c r="AV414"/>
  <c r="AU414"/>
  <c r="AT414"/>
  <c r="AS414"/>
  <c r="AR414"/>
  <c r="AQ414"/>
  <c r="AP414"/>
  <c r="AO414"/>
  <c r="AI414"/>
  <c r="AH414"/>
  <c r="AG414"/>
  <c r="AF414"/>
  <c r="AE414"/>
  <c r="AD414"/>
  <c r="AC414"/>
  <c r="AB414"/>
  <c r="AA414"/>
  <c r="Z414"/>
  <c r="T414"/>
  <c r="S414"/>
  <c r="R414"/>
  <c r="Q414"/>
  <c r="P414"/>
  <c r="O414"/>
  <c r="N414"/>
  <c r="M414"/>
  <c r="L414"/>
  <c r="K414"/>
  <c r="J414"/>
  <c r="I414"/>
  <c r="H414"/>
  <c r="G414"/>
  <c r="F414"/>
  <c r="E414"/>
  <c r="D414"/>
  <c r="C414"/>
  <c r="A414"/>
  <c r="BX413"/>
  <c r="BW413"/>
  <c r="BV413"/>
  <c r="BU413"/>
  <c r="BT413"/>
  <c r="BS413"/>
  <c r="BR413"/>
  <c r="BQ413"/>
  <c r="BP413"/>
  <c r="BO413"/>
  <c r="BN413"/>
  <c r="BM413"/>
  <c r="BL413"/>
  <c r="BK413"/>
  <c r="BJ413"/>
  <c r="BI413"/>
  <c r="BH413"/>
  <c r="BG413"/>
  <c r="BF413"/>
  <c r="BE413"/>
  <c r="BD413"/>
  <c r="AX413"/>
  <c r="AW413"/>
  <c r="AV413"/>
  <c r="AU413"/>
  <c r="AT413"/>
  <c r="AS413"/>
  <c r="AR413"/>
  <c r="AQ413"/>
  <c r="AP413"/>
  <c r="AO413"/>
  <c r="AI413"/>
  <c r="AH413"/>
  <c r="AG413"/>
  <c r="AF413"/>
  <c r="AE413"/>
  <c r="AD413"/>
  <c r="AC413"/>
  <c r="AB413"/>
  <c r="AA413"/>
  <c r="Z413"/>
  <c r="T413"/>
  <c r="S413"/>
  <c r="R413"/>
  <c r="Q413"/>
  <c r="P413"/>
  <c r="O413"/>
  <c r="N413"/>
  <c r="M413"/>
  <c r="L413"/>
  <c r="K413"/>
  <c r="J413"/>
  <c r="I413"/>
  <c r="H413"/>
  <c r="G413"/>
  <c r="F413"/>
  <c r="E413"/>
  <c r="D413"/>
  <c r="C413"/>
  <c r="A413"/>
  <c r="BX412"/>
  <c r="BW412"/>
  <c r="BV412"/>
  <c r="BU412"/>
  <c r="BT412"/>
  <c r="BS412"/>
  <c r="BR412"/>
  <c r="BQ412"/>
  <c r="BP412"/>
  <c r="BO412"/>
  <c r="BN412"/>
  <c r="BM412"/>
  <c r="BL412"/>
  <c r="BK412"/>
  <c r="BJ412"/>
  <c r="BI412"/>
  <c r="BH412"/>
  <c r="BG412"/>
  <c r="BF412"/>
  <c r="BE412"/>
  <c r="BD412"/>
  <c r="AX412"/>
  <c r="AW412"/>
  <c r="AV412"/>
  <c r="AU412"/>
  <c r="AT412"/>
  <c r="AS412"/>
  <c r="AR412"/>
  <c r="AQ412"/>
  <c r="AP412"/>
  <c r="AO412"/>
  <c r="AI412"/>
  <c r="AH412"/>
  <c r="AG412"/>
  <c r="AF412"/>
  <c r="AE412"/>
  <c r="AD412"/>
  <c r="AC412"/>
  <c r="AB412"/>
  <c r="AA412"/>
  <c r="Z412"/>
  <c r="T412"/>
  <c r="S412"/>
  <c r="R412"/>
  <c r="Q412"/>
  <c r="P412"/>
  <c r="O412"/>
  <c r="N412"/>
  <c r="M412"/>
  <c r="L412"/>
  <c r="K412"/>
  <c r="J412"/>
  <c r="I412"/>
  <c r="H412"/>
  <c r="G412"/>
  <c r="F412"/>
  <c r="E412"/>
  <c r="D412"/>
  <c r="C412"/>
  <c r="A412"/>
  <c r="BX411"/>
  <c r="BW411"/>
  <c r="BV411"/>
  <c r="BU411"/>
  <c r="BT411"/>
  <c r="BS411"/>
  <c r="BR411"/>
  <c r="BQ411"/>
  <c r="BP411"/>
  <c r="BO411"/>
  <c r="BN411"/>
  <c r="BM411"/>
  <c r="BL411"/>
  <c r="BK411"/>
  <c r="BJ411"/>
  <c r="BI411"/>
  <c r="BH411"/>
  <c r="BG411"/>
  <c r="BF411"/>
  <c r="BE411"/>
  <c r="BD411"/>
  <c r="AX411"/>
  <c r="AW411"/>
  <c r="AV411"/>
  <c r="AU411"/>
  <c r="AT411"/>
  <c r="AS411"/>
  <c r="AR411"/>
  <c r="AQ411"/>
  <c r="AP411"/>
  <c r="AO411"/>
  <c r="AI411"/>
  <c r="AH411"/>
  <c r="AG411"/>
  <c r="AF411"/>
  <c r="AE411"/>
  <c r="AD411"/>
  <c r="AC411"/>
  <c r="AB411"/>
  <c r="AA411"/>
  <c r="Z411"/>
  <c r="T411"/>
  <c r="S411"/>
  <c r="R411"/>
  <c r="Q411"/>
  <c r="P411"/>
  <c r="O411"/>
  <c r="N411"/>
  <c r="M411"/>
  <c r="L411"/>
  <c r="K411"/>
  <c r="J411"/>
  <c r="I411"/>
  <c r="H411"/>
  <c r="G411"/>
  <c r="F411"/>
  <c r="E411"/>
  <c r="D411"/>
  <c r="C411"/>
  <c r="A411"/>
  <c r="BX410"/>
  <c r="BW410"/>
  <c r="BV410"/>
  <c r="BU410"/>
  <c r="BT410"/>
  <c r="BS410"/>
  <c r="BR410"/>
  <c r="BQ410"/>
  <c r="BP410"/>
  <c r="BO410"/>
  <c r="BN410"/>
  <c r="BM410"/>
  <c r="BL410"/>
  <c r="BK410"/>
  <c r="BJ410"/>
  <c r="BI410"/>
  <c r="BH410"/>
  <c r="BG410"/>
  <c r="BF410"/>
  <c r="BE410"/>
  <c r="BD410"/>
  <c r="AX410"/>
  <c r="AW410"/>
  <c r="AV410"/>
  <c r="AU410"/>
  <c r="AT410"/>
  <c r="AS410"/>
  <c r="AR410"/>
  <c r="AQ410"/>
  <c r="AP410"/>
  <c r="AO410"/>
  <c r="AI410"/>
  <c r="AH410"/>
  <c r="AG410"/>
  <c r="AF410"/>
  <c r="AE410"/>
  <c r="AD410"/>
  <c r="AC410"/>
  <c r="AB410"/>
  <c r="AA410"/>
  <c r="Z410"/>
  <c r="T410"/>
  <c r="S410"/>
  <c r="R410"/>
  <c r="Q410"/>
  <c r="P410"/>
  <c r="O410"/>
  <c r="N410"/>
  <c r="M410"/>
  <c r="L410"/>
  <c r="K410"/>
  <c r="J410"/>
  <c r="I410"/>
  <c r="H410"/>
  <c r="G410"/>
  <c r="F410"/>
  <c r="E410"/>
  <c r="D410"/>
  <c r="C410"/>
  <c r="A410"/>
  <c r="BX409"/>
  <c r="BW409"/>
  <c r="BV409"/>
  <c r="BU409"/>
  <c r="BT409"/>
  <c r="BS409"/>
  <c r="BR409"/>
  <c r="BQ409"/>
  <c r="BP409"/>
  <c r="BO409"/>
  <c r="BN409"/>
  <c r="BM409"/>
  <c r="BL409"/>
  <c r="BK409"/>
  <c r="BJ409"/>
  <c r="BI409"/>
  <c r="BH409"/>
  <c r="BG409"/>
  <c r="BF409"/>
  <c r="BE409"/>
  <c r="BD409"/>
  <c r="AX409"/>
  <c r="AW409"/>
  <c r="AV409"/>
  <c r="AU409"/>
  <c r="AT409"/>
  <c r="AS409"/>
  <c r="AR409"/>
  <c r="AQ409"/>
  <c r="AP409"/>
  <c r="AO409"/>
  <c r="AI409"/>
  <c r="AH409"/>
  <c r="AG409"/>
  <c r="AF409"/>
  <c r="AE409"/>
  <c r="AD409"/>
  <c r="AC409"/>
  <c r="AB409"/>
  <c r="AA409"/>
  <c r="Z409"/>
  <c r="T409"/>
  <c r="S409"/>
  <c r="R409"/>
  <c r="Q409"/>
  <c r="P409"/>
  <c r="O409"/>
  <c r="N409"/>
  <c r="M409"/>
  <c r="L409"/>
  <c r="K409"/>
  <c r="J409"/>
  <c r="I409"/>
  <c r="H409"/>
  <c r="G409"/>
  <c r="F409"/>
  <c r="E409"/>
  <c r="D409"/>
  <c r="C409"/>
  <c r="A409"/>
  <c r="BX408"/>
  <c r="BW408"/>
  <c r="BV408"/>
  <c r="BU408"/>
  <c r="BT408"/>
  <c r="BS408"/>
  <c r="BR408"/>
  <c r="BQ408"/>
  <c r="BP408"/>
  <c r="BO408"/>
  <c r="BN408"/>
  <c r="BM408"/>
  <c r="BL408"/>
  <c r="BK408"/>
  <c r="BJ408"/>
  <c r="BI408"/>
  <c r="BH408"/>
  <c r="BG408"/>
  <c r="BF408"/>
  <c r="BE408"/>
  <c r="BD408"/>
  <c r="AX408"/>
  <c r="AW408"/>
  <c r="AV408"/>
  <c r="AU408"/>
  <c r="AT408"/>
  <c r="AS408"/>
  <c r="AR408"/>
  <c r="AQ408"/>
  <c r="AP408"/>
  <c r="AO408"/>
  <c r="AI408"/>
  <c r="AH408"/>
  <c r="AG408"/>
  <c r="AF408"/>
  <c r="AE408"/>
  <c r="AD408"/>
  <c r="AC408"/>
  <c r="AB408"/>
  <c r="AA408"/>
  <c r="Z408"/>
  <c r="T408"/>
  <c r="S408"/>
  <c r="R408"/>
  <c r="Q408"/>
  <c r="P408"/>
  <c r="O408"/>
  <c r="N408"/>
  <c r="M408"/>
  <c r="L408"/>
  <c r="K408"/>
  <c r="J408"/>
  <c r="I408"/>
  <c r="H408"/>
  <c r="G408"/>
  <c r="F408"/>
  <c r="E408"/>
  <c r="D408"/>
  <c r="C408"/>
  <c r="A408"/>
  <c r="BX407"/>
  <c r="BW407"/>
  <c r="BV407"/>
  <c r="BU407"/>
  <c r="BT407"/>
  <c r="BS407"/>
  <c r="BR407"/>
  <c r="BQ407"/>
  <c r="BP407"/>
  <c r="BO407"/>
  <c r="BN407"/>
  <c r="BM407"/>
  <c r="BL407"/>
  <c r="BK407"/>
  <c r="BJ407"/>
  <c r="BI407"/>
  <c r="BH407"/>
  <c r="BG407"/>
  <c r="BF407"/>
  <c r="BE407"/>
  <c r="BD407"/>
  <c r="AX407"/>
  <c r="AW407"/>
  <c r="AV407"/>
  <c r="AU407"/>
  <c r="AT407"/>
  <c r="AS407"/>
  <c r="AR407"/>
  <c r="AQ407"/>
  <c r="AP407"/>
  <c r="AO407"/>
  <c r="AI407"/>
  <c r="AH407"/>
  <c r="AG407"/>
  <c r="AF407"/>
  <c r="AE407"/>
  <c r="AD407"/>
  <c r="AC407"/>
  <c r="AB407"/>
  <c r="AA407"/>
  <c r="Z407"/>
  <c r="T407"/>
  <c r="S407"/>
  <c r="R407"/>
  <c r="Q407"/>
  <c r="P407"/>
  <c r="O407"/>
  <c r="N407"/>
  <c r="M407"/>
  <c r="L407"/>
  <c r="K407"/>
  <c r="J407"/>
  <c r="I407"/>
  <c r="H407"/>
  <c r="G407"/>
  <c r="F407"/>
  <c r="E407"/>
  <c r="D407"/>
  <c r="C407"/>
  <c r="A407"/>
  <c r="BX406"/>
  <c r="BW406"/>
  <c r="BV406"/>
  <c r="BU406"/>
  <c r="BT406"/>
  <c r="BS406"/>
  <c r="BR406"/>
  <c r="BQ406"/>
  <c r="BP406"/>
  <c r="BO406"/>
  <c r="BN406"/>
  <c r="BM406"/>
  <c r="BL406"/>
  <c r="BK406"/>
  <c r="BJ406"/>
  <c r="BI406"/>
  <c r="BH406"/>
  <c r="BG406"/>
  <c r="BF406"/>
  <c r="BE406"/>
  <c r="BD406"/>
  <c r="AX406"/>
  <c r="AW406"/>
  <c r="AV406"/>
  <c r="AU406"/>
  <c r="AT406"/>
  <c r="AS406"/>
  <c r="AR406"/>
  <c r="AQ406"/>
  <c r="AP406"/>
  <c r="AO406"/>
  <c r="AI406"/>
  <c r="AH406"/>
  <c r="AG406"/>
  <c r="AF406"/>
  <c r="AE406"/>
  <c r="AD406"/>
  <c r="AC406"/>
  <c r="AB406"/>
  <c r="AA406"/>
  <c r="Z406"/>
  <c r="T406"/>
  <c r="S406"/>
  <c r="R406"/>
  <c r="Q406"/>
  <c r="P406"/>
  <c r="O406"/>
  <c r="N406"/>
  <c r="M406"/>
  <c r="L406"/>
  <c r="K406"/>
  <c r="J406"/>
  <c r="I406"/>
  <c r="H406"/>
  <c r="G406"/>
  <c r="F406"/>
  <c r="E406"/>
  <c r="D406"/>
  <c r="C406"/>
  <c r="A406"/>
  <c r="BX405"/>
  <c r="BW405"/>
  <c r="BV405"/>
  <c r="BU405"/>
  <c r="BT405"/>
  <c r="BS405"/>
  <c r="BR405"/>
  <c r="BQ405"/>
  <c r="BP405"/>
  <c r="BO405"/>
  <c r="BN405"/>
  <c r="BM405"/>
  <c r="BL405"/>
  <c r="BK405"/>
  <c r="BJ405"/>
  <c r="BI405"/>
  <c r="BH405"/>
  <c r="BG405"/>
  <c r="BF405"/>
  <c r="BE405"/>
  <c r="BD405"/>
  <c r="AX405"/>
  <c r="AW405"/>
  <c r="AV405"/>
  <c r="AU405"/>
  <c r="AT405"/>
  <c r="AS405"/>
  <c r="AR405"/>
  <c r="AQ405"/>
  <c r="AP405"/>
  <c r="AO405"/>
  <c r="AI405"/>
  <c r="AH405"/>
  <c r="AG405"/>
  <c r="AF405"/>
  <c r="AE405"/>
  <c r="AD405"/>
  <c r="AC405"/>
  <c r="AB405"/>
  <c r="AA405"/>
  <c r="Z405"/>
  <c r="T405"/>
  <c r="S405"/>
  <c r="R405"/>
  <c r="Q405"/>
  <c r="P405"/>
  <c r="O405"/>
  <c r="N405"/>
  <c r="M405"/>
  <c r="L405"/>
  <c r="K405"/>
  <c r="J405"/>
  <c r="I405"/>
  <c r="H405"/>
  <c r="G405"/>
  <c r="F405"/>
  <c r="E405"/>
  <c r="D405"/>
  <c r="C405"/>
  <c r="A405"/>
  <c r="BX404"/>
  <c r="BW404"/>
  <c r="BV404"/>
  <c r="BU404"/>
  <c r="BT404"/>
  <c r="BS404"/>
  <c r="BR404"/>
  <c r="BQ404"/>
  <c r="BP404"/>
  <c r="BO404"/>
  <c r="BN404"/>
  <c r="BM404"/>
  <c r="BL404"/>
  <c r="BK404"/>
  <c r="BJ404"/>
  <c r="BI404"/>
  <c r="BH404"/>
  <c r="BG404"/>
  <c r="BF404"/>
  <c r="BE404"/>
  <c r="BD404"/>
  <c r="AX404"/>
  <c r="AW404"/>
  <c r="AV404"/>
  <c r="AU404"/>
  <c r="AT404"/>
  <c r="AS404"/>
  <c r="AR404"/>
  <c r="AQ404"/>
  <c r="AP404"/>
  <c r="AO404"/>
  <c r="AI404"/>
  <c r="AH404"/>
  <c r="AG404"/>
  <c r="AF404"/>
  <c r="AE404"/>
  <c r="AD404"/>
  <c r="AC404"/>
  <c r="AB404"/>
  <c r="AA404"/>
  <c r="Z404"/>
  <c r="T404"/>
  <c r="S404"/>
  <c r="R404"/>
  <c r="Q404"/>
  <c r="P404"/>
  <c r="O404"/>
  <c r="N404"/>
  <c r="M404"/>
  <c r="L404"/>
  <c r="K404"/>
  <c r="J404"/>
  <c r="I404"/>
  <c r="H404"/>
  <c r="G404"/>
  <c r="F404"/>
  <c r="E404"/>
  <c r="D404"/>
  <c r="C404"/>
  <c r="A404"/>
  <c r="BX403"/>
  <c r="BW403"/>
  <c r="BV403"/>
  <c r="BU403"/>
  <c r="BT403"/>
  <c r="BS403"/>
  <c r="BR403"/>
  <c r="BQ403"/>
  <c r="BP403"/>
  <c r="BO403"/>
  <c r="BN403"/>
  <c r="BM403"/>
  <c r="BL403"/>
  <c r="BK403"/>
  <c r="BJ403"/>
  <c r="BI403"/>
  <c r="BH403"/>
  <c r="BG403"/>
  <c r="BF403"/>
  <c r="BE403"/>
  <c r="BD403"/>
  <c r="AX403"/>
  <c r="AW403"/>
  <c r="AV403"/>
  <c r="AU403"/>
  <c r="AT403"/>
  <c r="AS403"/>
  <c r="AR403"/>
  <c r="AQ403"/>
  <c r="AP403"/>
  <c r="AO403"/>
  <c r="AI403"/>
  <c r="AH403"/>
  <c r="AG403"/>
  <c r="AF403"/>
  <c r="AE403"/>
  <c r="AD403"/>
  <c r="AC403"/>
  <c r="AB403"/>
  <c r="AA403"/>
  <c r="Z403"/>
  <c r="T403"/>
  <c r="S403"/>
  <c r="R403"/>
  <c r="Q403"/>
  <c r="P403"/>
  <c r="O403"/>
  <c r="N403"/>
  <c r="M403"/>
  <c r="L403"/>
  <c r="K403"/>
  <c r="J403"/>
  <c r="I403"/>
  <c r="H403"/>
  <c r="G403"/>
  <c r="F403"/>
  <c r="E403"/>
  <c r="D403"/>
  <c r="C403"/>
  <c r="A403"/>
  <c r="BX402"/>
  <c r="BW402"/>
  <c r="BV402"/>
  <c r="BU402"/>
  <c r="BT402"/>
  <c r="BS402"/>
  <c r="BR402"/>
  <c r="BQ402"/>
  <c r="BP402"/>
  <c r="BO402"/>
  <c r="BN402"/>
  <c r="BM402"/>
  <c r="BL402"/>
  <c r="BK402"/>
  <c r="BJ402"/>
  <c r="BI402"/>
  <c r="BH402"/>
  <c r="BG402"/>
  <c r="BF402"/>
  <c r="BE402"/>
  <c r="BD402"/>
  <c r="AX402"/>
  <c r="AW402"/>
  <c r="AV402"/>
  <c r="AU402"/>
  <c r="AT402"/>
  <c r="AS402"/>
  <c r="AR402"/>
  <c r="AQ402"/>
  <c r="AP402"/>
  <c r="AO402"/>
  <c r="AI402"/>
  <c r="AH402"/>
  <c r="AG402"/>
  <c r="AF402"/>
  <c r="AE402"/>
  <c r="AD402"/>
  <c r="AC402"/>
  <c r="AB402"/>
  <c r="AA402"/>
  <c r="Z402"/>
  <c r="T402"/>
  <c r="S402"/>
  <c r="R402"/>
  <c r="Q402"/>
  <c r="P402"/>
  <c r="O402"/>
  <c r="N402"/>
  <c r="M402"/>
  <c r="L402"/>
  <c r="K402"/>
  <c r="J402"/>
  <c r="I402"/>
  <c r="H402"/>
  <c r="G402"/>
  <c r="F402"/>
  <c r="E402"/>
  <c r="D402"/>
  <c r="C402"/>
  <c r="A402"/>
  <c r="BX401"/>
  <c r="BW401"/>
  <c r="BV401"/>
  <c r="BU401"/>
  <c r="BT401"/>
  <c r="BS401"/>
  <c r="BR401"/>
  <c r="BQ401"/>
  <c r="BP401"/>
  <c r="BO401"/>
  <c r="BN401"/>
  <c r="BM401"/>
  <c r="BL401"/>
  <c r="BK401"/>
  <c r="BJ401"/>
  <c r="BI401"/>
  <c r="BH401"/>
  <c r="BG401"/>
  <c r="BF401"/>
  <c r="BE401"/>
  <c r="BD401"/>
  <c r="AX401"/>
  <c r="AW401"/>
  <c r="AV401"/>
  <c r="AU401"/>
  <c r="AT401"/>
  <c r="AS401"/>
  <c r="AR401"/>
  <c r="AQ401"/>
  <c r="AP401"/>
  <c r="AO401"/>
  <c r="AI401"/>
  <c r="AH401"/>
  <c r="AG401"/>
  <c r="AF401"/>
  <c r="AE401"/>
  <c r="AD401"/>
  <c r="AC401"/>
  <c r="AB401"/>
  <c r="AA401"/>
  <c r="Z401"/>
  <c r="T401"/>
  <c r="S401"/>
  <c r="R401"/>
  <c r="Q401"/>
  <c r="P401"/>
  <c r="O401"/>
  <c r="N401"/>
  <c r="M401"/>
  <c r="L401"/>
  <c r="K401"/>
  <c r="J401"/>
  <c r="I401"/>
  <c r="H401"/>
  <c r="G401"/>
  <c r="F401"/>
  <c r="E401"/>
  <c r="D401"/>
  <c r="C401"/>
  <c r="A401"/>
  <c r="BX400"/>
  <c r="BW400"/>
  <c r="BV400"/>
  <c r="BU400"/>
  <c r="BT400"/>
  <c r="BS400"/>
  <c r="BR400"/>
  <c r="BQ400"/>
  <c r="BP400"/>
  <c r="BO400"/>
  <c r="BN400"/>
  <c r="BM400"/>
  <c r="BL400"/>
  <c r="BK400"/>
  <c r="BJ400"/>
  <c r="BI400"/>
  <c r="BH400"/>
  <c r="BG400"/>
  <c r="BF400"/>
  <c r="BE400"/>
  <c r="BD400"/>
  <c r="AX400"/>
  <c r="AW400"/>
  <c r="AV400"/>
  <c r="AU400"/>
  <c r="AT400"/>
  <c r="AS400"/>
  <c r="AR400"/>
  <c r="AQ400"/>
  <c r="AP400"/>
  <c r="AO400"/>
  <c r="AI400"/>
  <c r="AH400"/>
  <c r="AG400"/>
  <c r="AF400"/>
  <c r="AE400"/>
  <c r="AD400"/>
  <c r="AC400"/>
  <c r="AB400"/>
  <c r="AA400"/>
  <c r="Z400"/>
  <c r="T400"/>
  <c r="S400"/>
  <c r="R400"/>
  <c r="Q400"/>
  <c r="P400"/>
  <c r="O400"/>
  <c r="N400"/>
  <c r="M400"/>
  <c r="L400"/>
  <c r="K400"/>
  <c r="J400"/>
  <c r="I400"/>
  <c r="H400"/>
  <c r="G400"/>
  <c r="F400"/>
  <c r="E400"/>
  <c r="D400"/>
  <c r="C400"/>
  <c r="A400"/>
  <c r="BX399"/>
  <c r="BW399"/>
  <c r="BV399"/>
  <c r="BU399"/>
  <c r="BT399"/>
  <c r="BS399"/>
  <c r="BR399"/>
  <c r="BQ399"/>
  <c r="BP399"/>
  <c r="BO399"/>
  <c r="BN399"/>
  <c r="BM399"/>
  <c r="BL399"/>
  <c r="BK399"/>
  <c r="BJ399"/>
  <c r="BI399"/>
  <c r="BH399"/>
  <c r="BG399"/>
  <c r="BF399"/>
  <c r="BE399"/>
  <c r="BD399"/>
  <c r="AX399"/>
  <c r="AW399"/>
  <c r="AV399"/>
  <c r="AU399"/>
  <c r="AT399"/>
  <c r="AS399"/>
  <c r="AR399"/>
  <c r="AQ399"/>
  <c r="AP399"/>
  <c r="AO399"/>
  <c r="AI399"/>
  <c r="AH399"/>
  <c r="AG399"/>
  <c r="AF399"/>
  <c r="AE399"/>
  <c r="AD399"/>
  <c r="AC399"/>
  <c r="AB399"/>
  <c r="AA399"/>
  <c r="Z399"/>
  <c r="T399"/>
  <c r="S399"/>
  <c r="R399"/>
  <c r="Q399"/>
  <c r="P399"/>
  <c r="O399"/>
  <c r="N399"/>
  <c r="M399"/>
  <c r="L399"/>
  <c r="K399"/>
  <c r="J399"/>
  <c r="I399"/>
  <c r="H399"/>
  <c r="G399"/>
  <c r="F399"/>
  <c r="E399"/>
  <c r="D399"/>
  <c r="C399"/>
  <c r="A399"/>
  <c r="BX398"/>
  <c r="BW398"/>
  <c r="BV398"/>
  <c r="BU398"/>
  <c r="BT398"/>
  <c r="BS398"/>
  <c r="BR398"/>
  <c r="BQ398"/>
  <c r="BP398"/>
  <c r="BO398"/>
  <c r="BN398"/>
  <c r="BM398"/>
  <c r="BL398"/>
  <c r="BK398"/>
  <c r="BJ398"/>
  <c r="BI398"/>
  <c r="BH398"/>
  <c r="BG398"/>
  <c r="BF398"/>
  <c r="BE398"/>
  <c r="BD398"/>
  <c r="AX398"/>
  <c r="AW398"/>
  <c r="AV398"/>
  <c r="AU398"/>
  <c r="AT398"/>
  <c r="AS398"/>
  <c r="AR398"/>
  <c r="AQ398"/>
  <c r="AP398"/>
  <c r="AO398"/>
  <c r="AI398"/>
  <c r="AH398"/>
  <c r="AG398"/>
  <c r="AF398"/>
  <c r="AE398"/>
  <c r="AD398"/>
  <c r="AC398"/>
  <c r="AB398"/>
  <c r="AA398"/>
  <c r="Z398"/>
  <c r="T398"/>
  <c r="S398"/>
  <c r="R398"/>
  <c r="Q398"/>
  <c r="P398"/>
  <c r="O398"/>
  <c r="N398"/>
  <c r="M398"/>
  <c r="L398"/>
  <c r="K398"/>
  <c r="J398"/>
  <c r="I398"/>
  <c r="H398"/>
  <c r="G398"/>
  <c r="F398"/>
  <c r="E398"/>
  <c r="D398"/>
  <c r="C398"/>
  <c r="A398"/>
  <c r="BX397"/>
  <c r="BW397"/>
  <c r="BV397"/>
  <c r="BU397"/>
  <c r="BT397"/>
  <c r="BS397"/>
  <c r="BR397"/>
  <c r="BQ397"/>
  <c r="BP397"/>
  <c r="BO397"/>
  <c r="BN397"/>
  <c r="BM397"/>
  <c r="BL397"/>
  <c r="BK397"/>
  <c r="BJ397"/>
  <c r="BI397"/>
  <c r="BH397"/>
  <c r="BG397"/>
  <c r="BF397"/>
  <c r="BE397"/>
  <c r="BD397"/>
  <c r="AX397"/>
  <c r="AW397"/>
  <c r="AV397"/>
  <c r="AU397"/>
  <c r="AT397"/>
  <c r="AS397"/>
  <c r="AR397"/>
  <c r="AQ397"/>
  <c r="AP397"/>
  <c r="AO397"/>
  <c r="AI397"/>
  <c r="AH397"/>
  <c r="AG397"/>
  <c r="AF397"/>
  <c r="AE397"/>
  <c r="AD397"/>
  <c r="AC397"/>
  <c r="AB397"/>
  <c r="AA397"/>
  <c r="Z397"/>
  <c r="T397"/>
  <c r="S397"/>
  <c r="R397"/>
  <c r="Q397"/>
  <c r="P397"/>
  <c r="O397"/>
  <c r="N397"/>
  <c r="M397"/>
  <c r="L397"/>
  <c r="K397"/>
  <c r="J397"/>
  <c r="I397"/>
  <c r="H397"/>
  <c r="G397"/>
  <c r="F397"/>
  <c r="E397"/>
  <c r="D397"/>
  <c r="C397"/>
  <c r="A397"/>
  <c r="BX396"/>
  <c r="BW396"/>
  <c r="BV396"/>
  <c r="BU396"/>
  <c r="BT396"/>
  <c r="BS396"/>
  <c r="BR396"/>
  <c r="BQ396"/>
  <c r="BP396"/>
  <c r="BO396"/>
  <c r="BN396"/>
  <c r="BM396"/>
  <c r="BL396"/>
  <c r="BK396"/>
  <c r="BJ396"/>
  <c r="BI396"/>
  <c r="BH396"/>
  <c r="BG396"/>
  <c r="BF396"/>
  <c r="BE396"/>
  <c r="BD396"/>
  <c r="AX396"/>
  <c r="AW396"/>
  <c r="AV396"/>
  <c r="AU396"/>
  <c r="AT396"/>
  <c r="AS396"/>
  <c r="AR396"/>
  <c r="AQ396"/>
  <c r="AP396"/>
  <c r="AO396"/>
  <c r="AI396"/>
  <c r="AH396"/>
  <c r="AG396"/>
  <c r="AF396"/>
  <c r="AE396"/>
  <c r="AD396"/>
  <c r="AC396"/>
  <c r="AB396"/>
  <c r="AA396"/>
  <c r="Z396"/>
  <c r="T396"/>
  <c r="S396"/>
  <c r="R396"/>
  <c r="Q396"/>
  <c r="P396"/>
  <c r="O396"/>
  <c r="N396"/>
  <c r="M396"/>
  <c r="L396"/>
  <c r="K396"/>
  <c r="J396"/>
  <c r="I396"/>
  <c r="H396"/>
  <c r="G396"/>
  <c r="F396"/>
  <c r="E396"/>
  <c r="D396"/>
  <c r="C396"/>
  <c r="A396"/>
  <c r="BX395"/>
  <c r="BW395"/>
  <c r="BV395"/>
  <c r="BU395"/>
  <c r="BT395"/>
  <c r="BS395"/>
  <c r="BR395"/>
  <c r="BQ395"/>
  <c r="BP395"/>
  <c r="BO395"/>
  <c r="BN395"/>
  <c r="BM395"/>
  <c r="BL395"/>
  <c r="BK395"/>
  <c r="BJ395"/>
  <c r="BI395"/>
  <c r="BH395"/>
  <c r="BG395"/>
  <c r="BF395"/>
  <c r="BE395"/>
  <c r="BD395"/>
  <c r="AX395"/>
  <c r="AW395"/>
  <c r="AV395"/>
  <c r="AU395"/>
  <c r="AT395"/>
  <c r="AS395"/>
  <c r="AR395"/>
  <c r="AQ395"/>
  <c r="AP395"/>
  <c r="AO395"/>
  <c r="AI395"/>
  <c r="AH395"/>
  <c r="AG395"/>
  <c r="AF395"/>
  <c r="AE395"/>
  <c r="AD395"/>
  <c r="AC395"/>
  <c r="AB395"/>
  <c r="AA395"/>
  <c r="Z395"/>
  <c r="T395"/>
  <c r="S395"/>
  <c r="R395"/>
  <c r="Q395"/>
  <c r="P395"/>
  <c r="O395"/>
  <c r="N395"/>
  <c r="M395"/>
  <c r="L395"/>
  <c r="K395"/>
  <c r="J395"/>
  <c r="I395"/>
  <c r="H395"/>
  <c r="G395"/>
  <c r="F395"/>
  <c r="E395"/>
  <c r="D395"/>
  <c r="C395"/>
  <c r="A395"/>
  <c r="BX394"/>
  <c r="BW394"/>
  <c r="BV394"/>
  <c r="BU394"/>
  <c r="BT394"/>
  <c r="BS394"/>
  <c r="BR394"/>
  <c r="BQ394"/>
  <c r="BP394"/>
  <c r="BO394"/>
  <c r="BN394"/>
  <c r="BM394"/>
  <c r="BL394"/>
  <c r="BK394"/>
  <c r="BJ394"/>
  <c r="BI394"/>
  <c r="BH394"/>
  <c r="BG394"/>
  <c r="BF394"/>
  <c r="BE394"/>
  <c r="BD394"/>
  <c r="AX394"/>
  <c r="AW394"/>
  <c r="AV394"/>
  <c r="AU394"/>
  <c r="AT394"/>
  <c r="AS394"/>
  <c r="AR394"/>
  <c r="AQ394"/>
  <c r="AP394"/>
  <c r="AO394"/>
  <c r="AI394"/>
  <c r="AH394"/>
  <c r="AG394"/>
  <c r="AF394"/>
  <c r="AE394"/>
  <c r="AD394"/>
  <c r="AC394"/>
  <c r="AB394"/>
  <c r="AA394"/>
  <c r="Z394"/>
  <c r="T394"/>
  <c r="S394"/>
  <c r="R394"/>
  <c r="Q394"/>
  <c r="P394"/>
  <c r="O394"/>
  <c r="N394"/>
  <c r="M394"/>
  <c r="L394"/>
  <c r="K394"/>
  <c r="J394"/>
  <c r="I394"/>
  <c r="H394"/>
  <c r="G394"/>
  <c r="F394"/>
  <c r="E394"/>
  <c r="D394"/>
  <c r="C394"/>
  <c r="A394"/>
  <c r="BX393"/>
  <c r="BW393"/>
  <c r="BV393"/>
  <c r="BU393"/>
  <c r="BT393"/>
  <c r="BS393"/>
  <c r="BR393"/>
  <c r="BQ393"/>
  <c r="BP393"/>
  <c r="BO393"/>
  <c r="BN393"/>
  <c r="BM393"/>
  <c r="BL393"/>
  <c r="BK393"/>
  <c r="BJ393"/>
  <c r="BI393"/>
  <c r="BH393"/>
  <c r="BG393"/>
  <c r="BF393"/>
  <c r="BE393"/>
  <c r="BD393"/>
  <c r="AX393"/>
  <c r="AW393"/>
  <c r="AV393"/>
  <c r="AU393"/>
  <c r="AT393"/>
  <c r="AS393"/>
  <c r="AR393"/>
  <c r="AQ393"/>
  <c r="AP393"/>
  <c r="AO393"/>
  <c r="AI393"/>
  <c r="AH393"/>
  <c r="AG393"/>
  <c r="AF393"/>
  <c r="AE393"/>
  <c r="AD393"/>
  <c r="AC393"/>
  <c r="AB393"/>
  <c r="AA393"/>
  <c r="Z393"/>
  <c r="T393"/>
  <c r="S393"/>
  <c r="R393"/>
  <c r="Q393"/>
  <c r="P393"/>
  <c r="O393"/>
  <c r="N393"/>
  <c r="M393"/>
  <c r="L393"/>
  <c r="K393"/>
  <c r="J393"/>
  <c r="I393"/>
  <c r="H393"/>
  <c r="G393"/>
  <c r="F393"/>
  <c r="E393"/>
  <c r="D393"/>
  <c r="C393"/>
  <c r="A393"/>
  <c r="BX392"/>
  <c r="BW392"/>
  <c r="BV392"/>
  <c r="BU392"/>
  <c r="BT392"/>
  <c r="BS392"/>
  <c r="BR392"/>
  <c r="BQ392"/>
  <c r="BP392"/>
  <c r="BO392"/>
  <c r="BN392"/>
  <c r="BM392"/>
  <c r="BL392"/>
  <c r="BK392"/>
  <c r="BJ392"/>
  <c r="BI392"/>
  <c r="BH392"/>
  <c r="BG392"/>
  <c r="BF392"/>
  <c r="BE392"/>
  <c r="BD392"/>
  <c r="AX392"/>
  <c r="AW392"/>
  <c r="AV392"/>
  <c r="AU392"/>
  <c r="AT392"/>
  <c r="AS392"/>
  <c r="AR392"/>
  <c r="AQ392"/>
  <c r="AP392"/>
  <c r="AO392"/>
  <c r="AI392"/>
  <c r="AH392"/>
  <c r="AG392"/>
  <c r="AF392"/>
  <c r="AE392"/>
  <c r="AD392"/>
  <c r="AC392"/>
  <c r="AB392"/>
  <c r="AA392"/>
  <c r="Z392"/>
  <c r="T392"/>
  <c r="S392"/>
  <c r="R392"/>
  <c r="Q392"/>
  <c r="P392"/>
  <c r="O392"/>
  <c r="N392"/>
  <c r="M392"/>
  <c r="L392"/>
  <c r="K392"/>
  <c r="J392"/>
  <c r="I392"/>
  <c r="H392"/>
  <c r="G392"/>
  <c r="F392"/>
  <c r="E392"/>
  <c r="D392"/>
  <c r="C392"/>
  <c r="A392"/>
  <c r="BX391"/>
  <c r="BW391"/>
  <c r="BV391"/>
  <c r="BU391"/>
  <c r="BT391"/>
  <c r="BS391"/>
  <c r="BR391"/>
  <c r="BQ391"/>
  <c r="BP391"/>
  <c r="BO391"/>
  <c r="BN391"/>
  <c r="BM391"/>
  <c r="BL391"/>
  <c r="BK391"/>
  <c r="BJ391"/>
  <c r="BI391"/>
  <c r="BH391"/>
  <c r="BG391"/>
  <c r="BF391"/>
  <c r="BE391"/>
  <c r="BD391"/>
  <c r="AX391"/>
  <c r="AW391"/>
  <c r="AV391"/>
  <c r="AU391"/>
  <c r="AT391"/>
  <c r="AS391"/>
  <c r="AR391"/>
  <c r="AQ391"/>
  <c r="AP391"/>
  <c r="AO391"/>
  <c r="AI391"/>
  <c r="AH391"/>
  <c r="AG391"/>
  <c r="AF391"/>
  <c r="AE391"/>
  <c r="AD391"/>
  <c r="AC391"/>
  <c r="AB391"/>
  <c r="AA391"/>
  <c r="Z391"/>
  <c r="T391"/>
  <c r="S391"/>
  <c r="R391"/>
  <c r="Q391"/>
  <c r="P391"/>
  <c r="O391"/>
  <c r="N391"/>
  <c r="M391"/>
  <c r="L391"/>
  <c r="K391"/>
  <c r="J391"/>
  <c r="I391"/>
  <c r="H391"/>
  <c r="G391"/>
  <c r="F391"/>
  <c r="E391"/>
  <c r="D391"/>
  <c r="C391"/>
  <c r="A391"/>
  <c r="BX390"/>
  <c r="BW390"/>
  <c r="BV390"/>
  <c r="BU390"/>
  <c r="BT390"/>
  <c r="BS390"/>
  <c r="BR390"/>
  <c r="BQ390"/>
  <c r="BP390"/>
  <c r="BO390"/>
  <c r="BN390"/>
  <c r="BM390"/>
  <c r="BL390"/>
  <c r="BK390"/>
  <c r="BJ390"/>
  <c r="BI390"/>
  <c r="BH390"/>
  <c r="BG390"/>
  <c r="BF390"/>
  <c r="BE390"/>
  <c r="BD390"/>
  <c r="AX390"/>
  <c r="AW390"/>
  <c r="AV390"/>
  <c r="AU390"/>
  <c r="AT390"/>
  <c r="AS390"/>
  <c r="AR390"/>
  <c r="AQ390"/>
  <c r="AP390"/>
  <c r="AO390"/>
  <c r="AI390"/>
  <c r="AH390"/>
  <c r="AG390"/>
  <c r="AF390"/>
  <c r="AE390"/>
  <c r="AD390"/>
  <c r="AC390"/>
  <c r="AB390"/>
  <c r="AA390"/>
  <c r="Z390"/>
  <c r="T390"/>
  <c r="S390"/>
  <c r="R390"/>
  <c r="Q390"/>
  <c r="P390"/>
  <c r="O390"/>
  <c r="N390"/>
  <c r="M390"/>
  <c r="L390"/>
  <c r="K390"/>
  <c r="J390"/>
  <c r="I390"/>
  <c r="H390"/>
  <c r="G390"/>
  <c r="F390"/>
  <c r="E390"/>
  <c r="D390"/>
  <c r="C390"/>
  <c r="A390"/>
  <c r="BX389"/>
  <c r="BW389"/>
  <c r="BV389"/>
  <c r="BU389"/>
  <c r="BT389"/>
  <c r="BS389"/>
  <c r="BR389"/>
  <c r="BQ389"/>
  <c r="BP389"/>
  <c r="BO389"/>
  <c r="BN389"/>
  <c r="BM389"/>
  <c r="BL389"/>
  <c r="BK389"/>
  <c r="BJ389"/>
  <c r="BI389"/>
  <c r="BH389"/>
  <c r="BG389"/>
  <c r="BF389"/>
  <c r="BE389"/>
  <c r="BD389"/>
  <c r="AX389"/>
  <c r="AW389"/>
  <c r="AV389"/>
  <c r="AU389"/>
  <c r="AT389"/>
  <c r="AS389"/>
  <c r="AR389"/>
  <c r="AQ389"/>
  <c r="AP389"/>
  <c r="AO389"/>
  <c r="AI389"/>
  <c r="AH389"/>
  <c r="AG389"/>
  <c r="AF389"/>
  <c r="AE389"/>
  <c r="AD389"/>
  <c r="AC389"/>
  <c r="AB389"/>
  <c r="AA389"/>
  <c r="Z389"/>
  <c r="T389"/>
  <c r="S389"/>
  <c r="R389"/>
  <c r="Q389"/>
  <c r="P389"/>
  <c r="O389"/>
  <c r="N389"/>
  <c r="M389"/>
  <c r="L389"/>
  <c r="K389"/>
  <c r="J389"/>
  <c r="I389"/>
  <c r="H389"/>
  <c r="G389"/>
  <c r="F389"/>
  <c r="E389"/>
  <c r="D389"/>
  <c r="C389"/>
  <c r="A389"/>
  <c r="BX388"/>
  <c r="BW388"/>
  <c r="BV388"/>
  <c r="BU388"/>
  <c r="BT388"/>
  <c r="BS388"/>
  <c r="BR388"/>
  <c r="BQ388"/>
  <c r="BP388"/>
  <c r="BO388"/>
  <c r="BN388"/>
  <c r="BM388"/>
  <c r="BL388"/>
  <c r="BK388"/>
  <c r="BJ388"/>
  <c r="BI388"/>
  <c r="BH388"/>
  <c r="BG388"/>
  <c r="BF388"/>
  <c r="BE388"/>
  <c r="BD388"/>
  <c r="AX388"/>
  <c r="AW388"/>
  <c r="AV388"/>
  <c r="AU388"/>
  <c r="AT388"/>
  <c r="AS388"/>
  <c r="AR388"/>
  <c r="AQ388"/>
  <c r="AP388"/>
  <c r="AO388"/>
  <c r="AI388"/>
  <c r="AH388"/>
  <c r="AG388"/>
  <c r="AF388"/>
  <c r="AE388"/>
  <c r="AD388"/>
  <c r="AC388"/>
  <c r="AB388"/>
  <c r="AA388"/>
  <c r="Z388"/>
  <c r="T388"/>
  <c r="S388"/>
  <c r="R388"/>
  <c r="Q388"/>
  <c r="P388"/>
  <c r="O388"/>
  <c r="N388"/>
  <c r="M388"/>
  <c r="L388"/>
  <c r="K388"/>
  <c r="J388"/>
  <c r="I388"/>
  <c r="H388"/>
  <c r="G388"/>
  <c r="F388"/>
  <c r="E388"/>
  <c r="D388"/>
  <c r="C388"/>
  <c r="A388"/>
  <c r="BX387"/>
  <c r="BW387"/>
  <c r="BV387"/>
  <c r="BU387"/>
  <c r="BT387"/>
  <c r="BS387"/>
  <c r="BR387"/>
  <c r="BQ387"/>
  <c r="BP387"/>
  <c r="BO387"/>
  <c r="BN387"/>
  <c r="BM387"/>
  <c r="BL387"/>
  <c r="BK387"/>
  <c r="BJ387"/>
  <c r="BI387"/>
  <c r="BH387"/>
  <c r="BG387"/>
  <c r="BF387"/>
  <c r="BE387"/>
  <c r="BD387"/>
  <c r="AX387"/>
  <c r="AW387"/>
  <c r="AV387"/>
  <c r="AU387"/>
  <c r="AT387"/>
  <c r="AS387"/>
  <c r="AR387"/>
  <c r="AQ387"/>
  <c r="AP387"/>
  <c r="AO387"/>
  <c r="AI387"/>
  <c r="AH387"/>
  <c r="AG387"/>
  <c r="AF387"/>
  <c r="AE387"/>
  <c r="AD387"/>
  <c r="AC387"/>
  <c r="AB387"/>
  <c r="AA387"/>
  <c r="Z387"/>
  <c r="T387"/>
  <c r="S387"/>
  <c r="R387"/>
  <c r="Q387"/>
  <c r="P387"/>
  <c r="O387"/>
  <c r="N387"/>
  <c r="M387"/>
  <c r="L387"/>
  <c r="K387"/>
  <c r="J387"/>
  <c r="I387"/>
  <c r="H387"/>
  <c r="G387"/>
  <c r="F387"/>
  <c r="E387"/>
  <c r="D387"/>
  <c r="C387"/>
  <c r="A387"/>
  <c r="BX386"/>
  <c r="BW386"/>
  <c r="BV386"/>
  <c r="BU386"/>
  <c r="BT386"/>
  <c r="BS386"/>
  <c r="BR386"/>
  <c r="BQ386"/>
  <c r="BP386"/>
  <c r="BO386"/>
  <c r="BN386"/>
  <c r="BM386"/>
  <c r="BL386"/>
  <c r="BK386"/>
  <c r="BJ386"/>
  <c r="BI386"/>
  <c r="BH386"/>
  <c r="BG386"/>
  <c r="BF386"/>
  <c r="BE386"/>
  <c r="BD386"/>
  <c r="AX386"/>
  <c r="AW386"/>
  <c r="AV386"/>
  <c r="AU386"/>
  <c r="AT386"/>
  <c r="AS386"/>
  <c r="AR386"/>
  <c r="AQ386"/>
  <c r="AP386"/>
  <c r="AO386"/>
  <c r="AI386"/>
  <c r="AH386"/>
  <c r="AG386"/>
  <c r="AF386"/>
  <c r="AE386"/>
  <c r="AD386"/>
  <c r="AC386"/>
  <c r="AB386"/>
  <c r="AA386"/>
  <c r="Z386"/>
  <c r="T386"/>
  <c r="S386"/>
  <c r="R386"/>
  <c r="Q386"/>
  <c r="P386"/>
  <c r="O386"/>
  <c r="N386"/>
  <c r="M386"/>
  <c r="L386"/>
  <c r="K386"/>
  <c r="J386"/>
  <c r="I386"/>
  <c r="H386"/>
  <c r="G386"/>
  <c r="F386"/>
  <c r="E386"/>
  <c r="D386"/>
  <c r="C386"/>
  <c r="A386"/>
  <c r="BX385"/>
  <c r="BW385"/>
  <c r="BV385"/>
  <c r="BU385"/>
  <c r="BT385"/>
  <c r="BS385"/>
  <c r="BR385"/>
  <c r="BQ385"/>
  <c r="BP385"/>
  <c r="BO385"/>
  <c r="BN385"/>
  <c r="BM385"/>
  <c r="BL385"/>
  <c r="BK385"/>
  <c r="BJ385"/>
  <c r="BI385"/>
  <c r="BH385"/>
  <c r="BG385"/>
  <c r="BF385"/>
  <c r="BE385"/>
  <c r="BD385"/>
  <c r="AX385"/>
  <c r="AW385"/>
  <c r="AV385"/>
  <c r="AU385"/>
  <c r="AT385"/>
  <c r="AS385"/>
  <c r="AR385"/>
  <c r="AQ385"/>
  <c r="AP385"/>
  <c r="AO385"/>
  <c r="AI385"/>
  <c r="AH385"/>
  <c r="AG385"/>
  <c r="AF385"/>
  <c r="AE385"/>
  <c r="AD385"/>
  <c r="AC385"/>
  <c r="AB385"/>
  <c r="AA385"/>
  <c r="Z385"/>
  <c r="T385"/>
  <c r="S385"/>
  <c r="R385"/>
  <c r="Q385"/>
  <c r="P385"/>
  <c r="O385"/>
  <c r="N385"/>
  <c r="M385"/>
  <c r="L385"/>
  <c r="K385"/>
  <c r="J385"/>
  <c r="I385"/>
  <c r="H385"/>
  <c r="G385"/>
  <c r="F385"/>
  <c r="E385"/>
  <c r="D385"/>
  <c r="C385"/>
  <c r="A385"/>
  <c r="BX384"/>
  <c r="BW384"/>
  <c r="BV384"/>
  <c r="BU384"/>
  <c r="BT384"/>
  <c r="BS384"/>
  <c r="BR384"/>
  <c r="BQ384"/>
  <c r="BP384"/>
  <c r="BO384"/>
  <c r="BN384"/>
  <c r="BM384"/>
  <c r="BL384"/>
  <c r="BK384"/>
  <c r="BJ384"/>
  <c r="BI384"/>
  <c r="BH384"/>
  <c r="BG384"/>
  <c r="BF384"/>
  <c r="BE384"/>
  <c r="BD384"/>
  <c r="AX384"/>
  <c r="AW384"/>
  <c r="AV384"/>
  <c r="AU384"/>
  <c r="AT384"/>
  <c r="AS384"/>
  <c r="AR384"/>
  <c r="AQ384"/>
  <c r="AP384"/>
  <c r="AO384"/>
  <c r="AI384"/>
  <c r="AH384"/>
  <c r="AG384"/>
  <c r="AF384"/>
  <c r="AE384"/>
  <c r="AD384"/>
  <c r="AC384"/>
  <c r="AB384"/>
  <c r="AA384"/>
  <c r="Z384"/>
  <c r="T384"/>
  <c r="S384"/>
  <c r="R384"/>
  <c r="Q384"/>
  <c r="P384"/>
  <c r="O384"/>
  <c r="N384"/>
  <c r="M384"/>
  <c r="L384"/>
  <c r="K384"/>
  <c r="J384"/>
  <c r="I384"/>
  <c r="H384"/>
  <c r="G384"/>
  <c r="F384"/>
  <c r="E384"/>
  <c r="D384"/>
  <c r="C384"/>
  <c r="A384"/>
  <c r="BX383"/>
  <c r="BW383"/>
  <c r="BV383"/>
  <c r="BU383"/>
  <c r="BT383"/>
  <c r="BS383"/>
  <c r="BR383"/>
  <c r="BQ383"/>
  <c r="BP383"/>
  <c r="BO383"/>
  <c r="BN383"/>
  <c r="BM383"/>
  <c r="BL383"/>
  <c r="BK383"/>
  <c r="BJ383"/>
  <c r="BI383"/>
  <c r="BH383"/>
  <c r="BG383"/>
  <c r="BF383"/>
  <c r="BE383"/>
  <c r="BD383"/>
  <c r="AX383"/>
  <c r="AW383"/>
  <c r="AV383"/>
  <c r="AU383"/>
  <c r="AT383"/>
  <c r="AS383"/>
  <c r="AR383"/>
  <c r="AQ383"/>
  <c r="AP383"/>
  <c r="AO383"/>
  <c r="AI383"/>
  <c r="AH383"/>
  <c r="AG383"/>
  <c r="AF383"/>
  <c r="AE383"/>
  <c r="AD383"/>
  <c r="AC383"/>
  <c r="AB383"/>
  <c r="AA383"/>
  <c r="Z383"/>
  <c r="T383"/>
  <c r="S383"/>
  <c r="R383"/>
  <c r="Q383"/>
  <c r="P383"/>
  <c r="O383"/>
  <c r="N383"/>
  <c r="M383"/>
  <c r="L383"/>
  <c r="K383"/>
  <c r="J383"/>
  <c r="I383"/>
  <c r="H383"/>
  <c r="G383"/>
  <c r="F383"/>
  <c r="E383"/>
  <c r="D383"/>
  <c r="C383"/>
  <c r="A383"/>
  <c r="BX382"/>
  <c r="BW382"/>
  <c r="BV382"/>
  <c r="BU382"/>
  <c r="BT382"/>
  <c r="BS382"/>
  <c r="BR382"/>
  <c r="BQ382"/>
  <c r="BP382"/>
  <c r="BO382"/>
  <c r="BN382"/>
  <c r="BM382"/>
  <c r="BL382"/>
  <c r="BK382"/>
  <c r="BJ382"/>
  <c r="BI382"/>
  <c r="BH382"/>
  <c r="BG382"/>
  <c r="BF382"/>
  <c r="BE382"/>
  <c r="BD382"/>
  <c r="AX382"/>
  <c r="AW382"/>
  <c r="AV382"/>
  <c r="AU382"/>
  <c r="AT382"/>
  <c r="AS382"/>
  <c r="AR382"/>
  <c r="AQ382"/>
  <c r="AP382"/>
  <c r="AO382"/>
  <c r="AI382"/>
  <c r="AH382"/>
  <c r="AG382"/>
  <c r="AF382"/>
  <c r="AE382"/>
  <c r="AD382"/>
  <c r="AC382"/>
  <c r="AB382"/>
  <c r="AA382"/>
  <c r="Z382"/>
  <c r="T382"/>
  <c r="S382"/>
  <c r="R382"/>
  <c r="Q382"/>
  <c r="P382"/>
  <c r="O382"/>
  <c r="N382"/>
  <c r="M382"/>
  <c r="L382"/>
  <c r="K382"/>
  <c r="J382"/>
  <c r="I382"/>
  <c r="H382"/>
  <c r="G382"/>
  <c r="F382"/>
  <c r="E382"/>
  <c r="D382"/>
  <c r="C382"/>
  <c r="A382"/>
  <c r="BX381"/>
  <c r="BW381"/>
  <c r="BV381"/>
  <c r="BU381"/>
  <c r="BT381"/>
  <c r="BS381"/>
  <c r="BR381"/>
  <c r="BQ381"/>
  <c r="BP381"/>
  <c r="BO381"/>
  <c r="BN381"/>
  <c r="BM381"/>
  <c r="BL381"/>
  <c r="BK381"/>
  <c r="BJ381"/>
  <c r="BI381"/>
  <c r="BH381"/>
  <c r="BG381"/>
  <c r="BF381"/>
  <c r="BE381"/>
  <c r="BD381"/>
  <c r="AX381"/>
  <c r="AW381"/>
  <c r="AV381"/>
  <c r="AU381"/>
  <c r="AT381"/>
  <c r="AS381"/>
  <c r="AR381"/>
  <c r="AQ381"/>
  <c r="AP381"/>
  <c r="AO381"/>
  <c r="AI381"/>
  <c r="AH381"/>
  <c r="AG381"/>
  <c r="AF381"/>
  <c r="AE381"/>
  <c r="AD381"/>
  <c r="AC381"/>
  <c r="AB381"/>
  <c r="AA381"/>
  <c r="Z381"/>
  <c r="T381"/>
  <c r="S381"/>
  <c r="R381"/>
  <c r="Q381"/>
  <c r="P381"/>
  <c r="O381"/>
  <c r="N381"/>
  <c r="M381"/>
  <c r="L381"/>
  <c r="K381"/>
  <c r="J381"/>
  <c r="I381"/>
  <c r="H381"/>
  <c r="G381"/>
  <c r="F381"/>
  <c r="E381"/>
  <c r="D381"/>
  <c r="C381"/>
  <c r="A381"/>
  <c r="BX380"/>
  <c r="BW380"/>
  <c r="BV380"/>
  <c r="BU380"/>
  <c r="BT380"/>
  <c r="BS380"/>
  <c r="BR380"/>
  <c r="BQ380"/>
  <c r="BP380"/>
  <c r="BO380"/>
  <c r="BN380"/>
  <c r="BM380"/>
  <c r="BL380"/>
  <c r="BK380"/>
  <c r="BJ380"/>
  <c r="BI380"/>
  <c r="BH380"/>
  <c r="BG380"/>
  <c r="BF380"/>
  <c r="BE380"/>
  <c r="BD380"/>
  <c r="AX380"/>
  <c r="AW380"/>
  <c r="AV380"/>
  <c r="AU380"/>
  <c r="AT380"/>
  <c r="AS380"/>
  <c r="AR380"/>
  <c r="AQ380"/>
  <c r="AP380"/>
  <c r="AO380"/>
  <c r="AI380"/>
  <c r="AH380"/>
  <c r="AG380"/>
  <c r="AF380"/>
  <c r="AE380"/>
  <c r="AD380"/>
  <c r="AC380"/>
  <c r="AB380"/>
  <c r="AA380"/>
  <c r="Z380"/>
  <c r="T380"/>
  <c r="S380"/>
  <c r="R380"/>
  <c r="Q380"/>
  <c r="P380"/>
  <c r="O380"/>
  <c r="N380"/>
  <c r="M380"/>
  <c r="L380"/>
  <c r="K380"/>
  <c r="J380"/>
  <c r="I380"/>
  <c r="H380"/>
  <c r="G380"/>
  <c r="F380"/>
  <c r="E380"/>
  <c r="D380"/>
  <c r="C380"/>
  <c r="A380"/>
  <c r="BX379"/>
  <c r="BW379"/>
  <c r="BV379"/>
  <c r="BU379"/>
  <c r="BT379"/>
  <c r="BS379"/>
  <c r="BR379"/>
  <c r="BQ379"/>
  <c r="BP379"/>
  <c r="BO379"/>
  <c r="BN379"/>
  <c r="BM379"/>
  <c r="BL379"/>
  <c r="BK379"/>
  <c r="BJ379"/>
  <c r="BI379"/>
  <c r="BH379"/>
  <c r="BG379"/>
  <c r="BF379"/>
  <c r="BE379"/>
  <c r="BD379"/>
  <c r="AX379"/>
  <c r="AW379"/>
  <c r="AV379"/>
  <c r="AU379"/>
  <c r="AT379"/>
  <c r="AS379"/>
  <c r="AR379"/>
  <c r="AQ379"/>
  <c r="AP379"/>
  <c r="AO379"/>
  <c r="AI379"/>
  <c r="AH379"/>
  <c r="AG379"/>
  <c r="AF379"/>
  <c r="AE379"/>
  <c r="AD379"/>
  <c r="AC379"/>
  <c r="AB379"/>
  <c r="AA379"/>
  <c r="Z379"/>
  <c r="T379"/>
  <c r="S379"/>
  <c r="R379"/>
  <c r="Q379"/>
  <c r="P379"/>
  <c r="O379"/>
  <c r="N379"/>
  <c r="M379"/>
  <c r="L379"/>
  <c r="K379"/>
  <c r="J379"/>
  <c r="I379"/>
  <c r="H379"/>
  <c r="G379"/>
  <c r="F379"/>
  <c r="E379"/>
  <c r="D379"/>
  <c r="C379"/>
  <c r="A379"/>
  <c r="BX378"/>
  <c r="BW378"/>
  <c r="BV378"/>
  <c r="BU378"/>
  <c r="BT378"/>
  <c r="BS378"/>
  <c r="BR378"/>
  <c r="BQ378"/>
  <c r="BP378"/>
  <c r="BO378"/>
  <c r="BN378"/>
  <c r="BM378"/>
  <c r="BL378"/>
  <c r="BK378"/>
  <c r="BJ378"/>
  <c r="BI378"/>
  <c r="BH378"/>
  <c r="BG378"/>
  <c r="BF378"/>
  <c r="BE378"/>
  <c r="BD378"/>
  <c r="AX378"/>
  <c r="AW378"/>
  <c r="AV378"/>
  <c r="AU378"/>
  <c r="AT378"/>
  <c r="AS378"/>
  <c r="AR378"/>
  <c r="AQ378"/>
  <c r="AP378"/>
  <c r="AO378"/>
  <c r="AI378"/>
  <c r="AH378"/>
  <c r="AG378"/>
  <c r="AF378"/>
  <c r="AE378"/>
  <c r="AD378"/>
  <c r="AC378"/>
  <c r="AB378"/>
  <c r="AA378"/>
  <c r="Z378"/>
  <c r="T378"/>
  <c r="S378"/>
  <c r="R378"/>
  <c r="Q378"/>
  <c r="P378"/>
  <c r="O378"/>
  <c r="N378"/>
  <c r="M378"/>
  <c r="L378"/>
  <c r="K378"/>
  <c r="J378"/>
  <c r="I378"/>
  <c r="H378"/>
  <c r="G378"/>
  <c r="F378"/>
  <c r="E378"/>
  <c r="D378"/>
  <c r="C378"/>
  <c r="A378"/>
  <c r="BX377"/>
  <c r="BW377"/>
  <c r="BV377"/>
  <c r="BU377"/>
  <c r="BT377"/>
  <c r="BS377"/>
  <c r="BR377"/>
  <c r="BQ377"/>
  <c r="BP377"/>
  <c r="BO377"/>
  <c r="BN377"/>
  <c r="BM377"/>
  <c r="BL377"/>
  <c r="BK377"/>
  <c r="BJ377"/>
  <c r="BI377"/>
  <c r="BH377"/>
  <c r="BG377"/>
  <c r="BF377"/>
  <c r="BE377"/>
  <c r="BD377"/>
  <c r="AX377"/>
  <c r="AW377"/>
  <c r="AV377"/>
  <c r="AU377"/>
  <c r="AT377"/>
  <c r="AS377"/>
  <c r="AR377"/>
  <c r="AQ377"/>
  <c r="AP377"/>
  <c r="AO377"/>
  <c r="AI377"/>
  <c r="AH377"/>
  <c r="AG377"/>
  <c r="AF377"/>
  <c r="AE377"/>
  <c r="AD377"/>
  <c r="AC377"/>
  <c r="AB377"/>
  <c r="AA377"/>
  <c r="Z377"/>
  <c r="T377"/>
  <c r="S377"/>
  <c r="R377"/>
  <c r="Q377"/>
  <c r="P377"/>
  <c r="O377"/>
  <c r="N377"/>
  <c r="M377"/>
  <c r="L377"/>
  <c r="K377"/>
  <c r="J377"/>
  <c r="I377"/>
  <c r="H377"/>
  <c r="G377"/>
  <c r="F377"/>
  <c r="E377"/>
  <c r="D377"/>
  <c r="C377"/>
  <c r="A377"/>
  <c r="BX376"/>
  <c r="BW376"/>
  <c r="BV376"/>
  <c r="BU376"/>
  <c r="BT376"/>
  <c r="BS376"/>
  <c r="BR376"/>
  <c r="BQ376"/>
  <c r="BP376"/>
  <c r="BO376"/>
  <c r="BN376"/>
  <c r="BM376"/>
  <c r="BL376"/>
  <c r="BK376"/>
  <c r="BJ376"/>
  <c r="BI376"/>
  <c r="BH376"/>
  <c r="BG376"/>
  <c r="BF376"/>
  <c r="BE376"/>
  <c r="BD376"/>
  <c r="AX376"/>
  <c r="AW376"/>
  <c r="AV376"/>
  <c r="AU376"/>
  <c r="AT376"/>
  <c r="AS376"/>
  <c r="AR376"/>
  <c r="AQ376"/>
  <c r="AP376"/>
  <c r="AO376"/>
  <c r="AI376"/>
  <c r="AH376"/>
  <c r="AG376"/>
  <c r="AF376"/>
  <c r="AE376"/>
  <c r="AD376"/>
  <c r="AC376"/>
  <c r="AB376"/>
  <c r="AA376"/>
  <c r="Z376"/>
  <c r="T376"/>
  <c r="S376"/>
  <c r="R376"/>
  <c r="Q376"/>
  <c r="P376"/>
  <c r="O376"/>
  <c r="N376"/>
  <c r="M376"/>
  <c r="L376"/>
  <c r="K376"/>
  <c r="J376"/>
  <c r="I376"/>
  <c r="H376"/>
  <c r="G376"/>
  <c r="F376"/>
  <c r="E376"/>
  <c r="D376"/>
  <c r="C376"/>
  <c r="A376"/>
  <c r="BX375"/>
  <c r="BW375"/>
  <c r="BV375"/>
  <c r="BU375"/>
  <c r="BT375"/>
  <c r="BS375"/>
  <c r="BR375"/>
  <c r="BQ375"/>
  <c r="BP375"/>
  <c r="BO375"/>
  <c r="BN375"/>
  <c r="BM375"/>
  <c r="BL375"/>
  <c r="BK375"/>
  <c r="BJ375"/>
  <c r="BI375"/>
  <c r="BH375"/>
  <c r="BG375"/>
  <c r="BF375"/>
  <c r="BE375"/>
  <c r="BD375"/>
  <c r="AX375"/>
  <c r="AW375"/>
  <c r="AV375"/>
  <c r="AU375"/>
  <c r="AT375"/>
  <c r="AS375"/>
  <c r="AR375"/>
  <c r="AQ375"/>
  <c r="AP375"/>
  <c r="AO375"/>
  <c r="AI375"/>
  <c r="AH375"/>
  <c r="AG375"/>
  <c r="AF375"/>
  <c r="AE375"/>
  <c r="AD375"/>
  <c r="AC375"/>
  <c r="AB375"/>
  <c r="AA375"/>
  <c r="Z375"/>
  <c r="T375"/>
  <c r="S375"/>
  <c r="R375"/>
  <c r="Q375"/>
  <c r="P375"/>
  <c r="O375"/>
  <c r="N375"/>
  <c r="M375"/>
  <c r="L375"/>
  <c r="K375"/>
  <c r="J375"/>
  <c r="I375"/>
  <c r="H375"/>
  <c r="G375"/>
  <c r="F375"/>
  <c r="E375"/>
  <c r="D375"/>
  <c r="C375"/>
  <c r="A375"/>
  <c r="BX374"/>
  <c r="BW374"/>
  <c r="BV374"/>
  <c r="BU374"/>
  <c r="BT374"/>
  <c r="BS374"/>
  <c r="BR374"/>
  <c r="BQ374"/>
  <c r="BP374"/>
  <c r="BO374"/>
  <c r="BN374"/>
  <c r="BM374"/>
  <c r="BL374"/>
  <c r="BK374"/>
  <c r="BJ374"/>
  <c r="BI374"/>
  <c r="BH374"/>
  <c r="BG374"/>
  <c r="BF374"/>
  <c r="BE374"/>
  <c r="BD374"/>
  <c r="AX374"/>
  <c r="AW374"/>
  <c r="AV374"/>
  <c r="AU374"/>
  <c r="AT374"/>
  <c r="AS374"/>
  <c r="AR374"/>
  <c r="AQ374"/>
  <c r="AP374"/>
  <c r="AO374"/>
  <c r="AI374"/>
  <c r="AH374"/>
  <c r="AG374"/>
  <c r="AF374"/>
  <c r="AE374"/>
  <c r="AD374"/>
  <c r="AC374"/>
  <c r="AB374"/>
  <c r="AA374"/>
  <c r="Z374"/>
  <c r="T374"/>
  <c r="S374"/>
  <c r="R374"/>
  <c r="Q374"/>
  <c r="P374"/>
  <c r="O374"/>
  <c r="N374"/>
  <c r="M374"/>
  <c r="L374"/>
  <c r="K374"/>
  <c r="J374"/>
  <c r="I374"/>
  <c r="H374"/>
  <c r="G374"/>
  <c r="F374"/>
  <c r="E374"/>
  <c r="D374"/>
  <c r="C374"/>
  <c r="A374"/>
  <c r="BX373"/>
  <c r="BW373"/>
  <c r="BV373"/>
  <c r="BU373"/>
  <c r="BT373"/>
  <c r="BS373"/>
  <c r="BR373"/>
  <c r="BQ373"/>
  <c r="BP373"/>
  <c r="BO373"/>
  <c r="BN373"/>
  <c r="BM373"/>
  <c r="BL373"/>
  <c r="BK373"/>
  <c r="BJ373"/>
  <c r="BI373"/>
  <c r="BH373"/>
  <c r="BG373"/>
  <c r="BF373"/>
  <c r="BE373"/>
  <c r="BD373"/>
  <c r="AX373"/>
  <c r="AW373"/>
  <c r="AV373"/>
  <c r="AU373"/>
  <c r="AT373"/>
  <c r="AS373"/>
  <c r="AR373"/>
  <c r="AQ373"/>
  <c r="AP373"/>
  <c r="AO373"/>
  <c r="AI373"/>
  <c r="AH373"/>
  <c r="AG373"/>
  <c r="AF373"/>
  <c r="AE373"/>
  <c r="AD373"/>
  <c r="AC373"/>
  <c r="AB373"/>
  <c r="AA373"/>
  <c r="Z373"/>
  <c r="T373"/>
  <c r="S373"/>
  <c r="R373"/>
  <c r="Q373"/>
  <c r="P373"/>
  <c r="O373"/>
  <c r="N373"/>
  <c r="M373"/>
  <c r="L373"/>
  <c r="K373"/>
  <c r="J373"/>
  <c r="I373"/>
  <c r="H373"/>
  <c r="G373"/>
  <c r="F373"/>
  <c r="E373"/>
  <c r="D373"/>
  <c r="C373"/>
  <c r="A373"/>
  <c r="BX372"/>
  <c r="BW372"/>
  <c r="BV372"/>
  <c r="BU372"/>
  <c r="BT372"/>
  <c r="BS372"/>
  <c r="BR372"/>
  <c r="BQ372"/>
  <c r="BP372"/>
  <c r="BO372"/>
  <c r="BN372"/>
  <c r="BM372"/>
  <c r="BL372"/>
  <c r="BK372"/>
  <c r="BJ372"/>
  <c r="BI372"/>
  <c r="BH372"/>
  <c r="BG372"/>
  <c r="BF372"/>
  <c r="BE372"/>
  <c r="BD372"/>
  <c r="AX372"/>
  <c r="AW372"/>
  <c r="AV372"/>
  <c r="AU372"/>
  <c r="AT372"/>
  <c r="AS372"/>
  <c r="AR372"/>
  <c r="AQ372"/>
  <c r="AP372"/>
  <c r="AO372"/>
  <c r="AI372"/>
  <c r="AH372"/>
  <c r="AG372"/>
  <c r="AF372"/>
  <c r="AE372"/>
  <c r="AD372"/>
  <c r="AC372"/>
  <c r="AB372"/>
  <c r="AA372"/>
  <c r="Z372"/>
  <c r="T372"/>
  <c r="S372"/>
  <c r="R372"/>
  <c r="Q372"/>
  <c r="P372"/>
  <c r="O372"/>
  <c r="N372"/>
  <c r="M372"/>
  <c r="L372"/>
  <c r="K372"/>
  <c r="J372"/>
  <c r="I372"/>
  <c r="H372"/>
  <c r="G372"/>
  <c r="F372"/>
  <c r="E372"/>
  <c r="D372"/>
  <c r="C372"/>
  <c r="A372"/>
  <c r="BX371"/>
  <c r="BW371"/>
  <c r="BV371"/>
  <c r="BU371"/>
  <c r="BT371"/>
  <c r="BS371"/>
  <c r="BR371"/>
  <c r="BQ371"/>
  <c r="BP371"/>
  <c r="BO371"/>
  <c r="BN371"/>
  <c r="BM371"/>
  <c r="BL371"/>
  <c r="BK371"/>
  <c r="BJ371"/>
  <c r="BI371"/>
  <c r="BH371"/>
  <c r="BG371"/>
  <c r="BF371"/>
  <c r="BE371"/>
  <c r="BD371"/>
  <c r="AX371"/>
  <c r="AW371"/>
  <c r="AV371"/>
  <c r="AU371"/>
  <c r="AT371"/>
  <c r="AS371"/>
  <c r="AR371"/>
  <c r="AQ371"/>
  <c r="AP371"/>
  <c r="AO371"/>
  <c r="AI371"/>
  <c r="AH371"/>
  <c r="AG371"/>
  <c r="AF371"/>
  <c r="AE371"/>
  <c r="AD371"/>
  <c r="AC371"/>
  <c r="AB371"/>
  <c r="AA371"/>
  <c r="Z371"/>
  <c r="T371"/>
  <c r="S371"/>
  <c r="R371"/>
  <c r="Q371"/>
  <c r="P371"/>
  <c r="O371"/>
  <c r="N371"/>
  <c r="M371"/>
  <c r="L371"/>
  <c r="K371"/>
  <c r="J371"/>
  <c r="I371"/>
  <c r="H371"/>
  <c r="G371"/>
  <c r="F371"/>
  <c r="E371"/>
  <c r="D371"/>
  <c r="C371"/>
  <c r="A371"/>
  <c r="BX370"/>
  <c r="BW370"/>
  <c r="BV370"/>
  <c r="BU370"/>
  <c r="BT370"/>
  <c r="BS370"/>
  <c r="BR370"/>
  <c r="BQ370"/>
  <c r="BP370"/>
  <c r="BO370"/>
  <c r="BN370"/>
  <c r="BM370"/>
  <c r="BL370"/>
  <c r="BK370"/>
  <c r="BJ370"/>
  <c r="BI370"/>
  <c r="BH370"/>
  <c r="BG370"/>
  <c r="BF370"/>
  <c r="BE370"/>
  <c r="BD370"/>
  <c r="AX370"/>
  <c r="AW370"/>
  <c r="AV370"/>
  <c r="AU370"/>
  <c r="AT370"/>
  <c r="AS370"/>
  <c r="AR370"/>
  <c r="AQ370"/>
  <c r="AP370"/>
  <c r="AO370"/>
  <c r="AI370"/>
  <c r="AH370"/>
  <c r="AG370"/>
  <c r="AF370"/>
  <c r="AE370"/>
  <c r="AD370"/>
  <c r="AC370"/>
  <c r="AB370"/>
  <c r="AA370"/>
  <c r="Z370"/>
  <c r="T370"/>
  <c r="S370"/>
  <c r="R370"/>
  <c r="Q370"/>
  <c r="P370"/>
  <c r="O370"/>
  <c r="N370"/>
  <c r="M370"/>
  <c r="L370"/>
  <c r="K370"/>
  <c r="J370"/>
  <c r="I370"/>
  <c r="H370"/>
  <c r="G370"/>
  <c r="F370"/>
  <c r="E370"/>
  <c r="D370"/>
  <c r="C370"/>
  <c r="A370"/>
  <c r="BX369"/>
  <c r="BW369"/>
  <c r="BV369"/>
  <c r="BU369"/>
  <c r="BT369"/>
  <c r="BS369"/>
  <c r="BR369"/>
  <c r="BQ369"/>
  <c r="BP369"/>
  <c r="BO369"/>
  <c r="BN369"/>
  <c r="BM369"/>
  <c r="BL369"/>
  <c r="BK369"/>
  <c r="BJ369"/>
  <c r="BI369"/>
  <c r="BH369"/>
  <c r="BG369"/>
  <c r="BF369"/>
  <c r="BE369"/>
  <c r="BD369"/>
  <c r="AX369"/>
  <c r="AW369"/>
  <c r="AV369"/>
  <c r="AU369"/>
  <c r="AT369"/>
  <c r="AS369"/>
  <c r="AR369"/>
  <c r="AQ369"/>
  <c r="AP369"/>
  <c r="AO369"/>
  <c r="AI369"/>
  <c r="AH369"/>
  <c r="AG369"/>
  <c r="AF369"/>
  <c r="AE369"/>
  <c r="AD369"/>
  <c r="AC369"/>
  <c r="AB369"/>
  <c r="AA369"/>
  <c r="Z369"/>
  <c r="T369"/>
  <c r="S369"/>
  <c r="R369"/>
  <c r="Q369"/>
  <c r="P369"/>
  <c r="O369"/>
  <c r="N369"/>
  <c r="M369"/>
  <c r="L369"/>
  <c r="K369"/>
  <c r="J369"/>
  <c r="I369"/>
  <c r="H369"/>
  <c r="G369"/>
  <c r="F369"/>
  <c r="E369"/>
  <c r="D369"/>
  <c r="C369"/>
  <c r="A369"/>
  <c r="BX368"/>
  <c r="BW368"/>
  <c r="BV368"/>
  <c r="BU368"/>
  <c r="BT368"/>
  <c r="BS368"/>
  <c r="BR368"/>
  <c r="BQ368"/>
  <c r="BP368"/>
  <c r="BO368"/>
  <c r="BN368"/>
  <c r="BM368"/>
  <c r="BL368"/>
  <c r="BK368"/>
  <c r="BJ368"/>
  <c r="BI368"/>
  <c r="BH368"/>
  <c r="BG368"/>
  <c r="BF368"/>
  <c r="BE368"/>
  <c r="BD368"/>
  <c r="AX368"/>
  <c r="AW368"/>
  <c r="AV368"/>
  <c r="AU368"/>
  <c r="AT368"/>
  <c r="AS368"/>
  <c r="AR368"/>
  <c r="AQ368"/>
  <c r="AP368"/>
  <c r="AO368"/>
  <c r="AI368"/>
  <c r="AH368"/>
  <c r="AG368"/>
  <c r="AF368"/>
  <c r="AE368"/>
  <c r="AD368"/>
  <c r="AC368"/>
  <c r="AB368"/>
  <c r="AA368"/>
  <c r="Z368"/>
  <c r="T368"/>
  <c r="S368"/>
  <c r="R368"/>
  <c r="Q368"/>
  <c r="P368"/>
  <c r="O368"/>
  <c r="N368"/>
  <c r="M368"/>
  <c r="L368"/>
  <c r="K368"/>
  <c r="J368"/>
  <c r="I368"/>
  <c r="H368"/>
  <c r="G368"/>
  <c r="F368"/>
  <c r="E368"/>
  <c r="D368"/>
  <c r="C368"/>
  <c r="A368"/>
  <c r="BX367"/>
  <c r="BW367"/>
  <c r="BV367"/>
  <c r="BU367"/>
  <c r="BT367"/>
  <c r="BS367"/>
  <c r="BR367"/>
  <c r="BQ367"/>
  <c r="BP367"/>
  <c r="BO367"/>
  <c r="BN367"/>
  <c r="BM367"/>
  <c r="BL367"/>
  <c r="BK367"/>
  <c r="BJ367"/>
  <c r="BI367"/>
  <c r="BH367"/>
  <c r="BG367"/>
  <c r="BF367"/>
  <c r="BE367"/>
  <c r="BD367"/>
  <c r="AX367"/>
  <c r="AW367"/>
  <c r="AV367"/>
  <c r="AU367"/>
  <c r="AT367"/>
  <c r="AS367"/>
  <c r="AR367"/>
  <c r="AQ367"/>
  <c r="AP367"/>
  <c r="AO367"/>
  <c r="AI367"/>
  <c r="AH367"/>
  <c r="AG367"/>
  <c r="AF367"/>
  <c r="AE367"/>
  <c r="AD367"/>
  <c r="AC367"/>
  <c r="AB367"/>
  <c r="AA367"/>
  <c r="Z367"/>
  <c r="T367"/>
  <c r="S367"/>
  <c r="R367"/>
  <c r="Q367"/>
  <c r="P367"/>
  <c r="O367"/>
  <c r="N367"/>
  <c r="M367"/>
  <c r="L367"/>
  <c r="K367"/>
  <c r="J367"/>
  <c r="I367"/>
  <c r="H367"/>
  <c r="G367"/>
  <c r="F367"/>
  <c r="E367"/>
  <c r="D367"/>
  <c r="C367"/>
  <c r="A367"/>
  <c r="BX366"/>
  <c r="BW366"/>
  <c r="BV366"/>
  <c r="BU366"/>
  <c r="BT366"/>
  <c r="BS366"/>
  <c r="BR366"/>
  <c r="BQ366"/>
  <c r="BP366"/>
  <c r="BO366"/>
  <c r="BN366"/>
  <c r="BM366"/>
  <c r="BL366"/>
  <c r="BK366"/>
  <c r="BJ366"/>
  <c r="BI366"/>
  <c r="BH366"/>
  <c r="BG366"/>
  <c r="BF366"/>
  <c r="BE366"/>
  <c r="BD366"/>
  <c r="AX366"/>
  <c r="AW366"/>
  <c r="AV366"/>
  <c r="AU366"/>
  <c r="AT366"/>
  <c r="AS366"/>
  <c r="AR366"/>
  <c r="AQ366"/>
  <c r="AP366"/>
  <c r="AO366"/>
  <c r="AI366"/>
  <c r="AH366"/>
  <c r="AG366"/>
  <c r="AF366"/>
  <c r="AE366"/>
  <c r="AD366"/>
  <c r="AC366"/>
  <c r="AB366"/>
  <c r="AA366"/>
  <c r="Z366"/>
  <c r="T366"/>
  <c r="S366"/>
  <c r="R366"/>
  <c r="Q366"/>
  <c r="P366"/>
  <c r="O366"/>
  <c r="N366"/>
  <c r="M366"/>
  <c r="L366"/>
  <c r="K366"/>
  <c r="J366"/>
  <c r="I366"/>
  <c r="H366"/>
  <c r="G366"/>
  <c r="F366"/>
  <c r="E366"/>
  <c r="D366"/>
  <c r="C366"/>
  <c r="A366"/>
  <c r="BX365"/>
  <c r="BW365"/>
  <c r="BV365"/>
  <c r="BU365"/>
  <c r="BT365"/>
  <c r="BS365"/>
  <c r="BR365"/>
  <c r="BQ365"/>
  <c r="BP365"/>
  <c r="BO365"/>
  <c r="BN365"/>
  <c r="BM365"/>
  <c r="BL365"/>
  <c r="BK365"/>
  <c r="BJ365"/>
  <c r="BI365"/>
  <c r="BH365"/>
  <c r="BG365"/>
  <c r="BF365"/>
  <c r="BE365"/>
  <c r="BD365"/>
  <c r="AX365"/>
  <c r="AW365"/>
  <c r="AV365"/>
  <c r="AU365"/>
  <c r="AT365"/>
  <c r="AS365"/>
  <c r="AR365"/>
  <c r="AQ365"/>
  <c r="AP365"/>
  <c r="AO365"/>
  <c r="AI365"/>
  <c r="AH365"/>
  <c r="AG365"/>
  <c r="AF365"/>
  <c r="AE365"/>
  <c r="AD365"/>
  <c r="AC365"/>
  <c r="AB365"/>
  <c r="AA365"/>
  <c r="Z365"/>
  <c r="T365"/>
  <c r="S365"/>
  <c r="R365"/>
  <c r="Q365"/>
  <c r="P365"/>
  <c r="O365"/>
  <c r="N365"/>
  <c r="M365"/>
  <c r="L365"/>
  <c r="K365"/>
  <c r="J365"/>
  <c r="I365"/>
  <c r="H365"/>
  <c r="G365"/>
  <c r="F365"/>
  <c r="E365"/>
  <c r="D365"/>
  <c r="C365"/>
  <c r="A365"/>
  <c r="BX364"/>
  <c r="BW364"/>
  <c r="BV364"/>
  <c r="BU364"/>
  <c r="BT364"/>
  <c r="BS364"/>
  <c r="BR364"/>
  <c r="BQ364"/>
  <c r="BP364"/>
  <c r="BO364"/>
  <c r="BN364"/>
  <c r="BM364"/>
  <c r="BL364"/>
  <c r="BK364"/>
  <c r="BJ364"/>
  <c r="BI364"/>
  <c r="BH364"/>
  <c r="BG364"/>
  <c r="BF364"/>
  <c r="BE364"/>
  <c r="BD364"/>
  <c r="AX364"/>
  <c r="AW364"/>
  <c r="AV364"/>
  <c r="AU364"/>
  <c r="AT364"/>
  <c r="AS364"/>
  <c r="AR364"/>
  <c r="AQ364"/>
  <c r="AP364"/>
  <c r="AO364"/>
  <c r="AI364"/>
  <c r="AH364"/>
  <c r="AG364"/>
  <c r="AF364"/>
  <c r="AE364"/>
  <c r="AD364"/>
  <c r="AC364"/>
  <c r="AB364"/>
  <c r="AA364"/>
  <c r="Z364"/>
  <c r="T364"/>
  <c r="S364"/>
  <c r="R364"/>
  <c r="Q364"/>
  <c r="P364"/>
  <c r="O364"/>
  <c r="N364"/>
  <c r="M364"/>
  <c r="L364"/>
  <c r="K364"/>
  <c r="J364"/>
  <c r="I364"/>
  <c r="H364"/>
  <c r="G364"/>
  <c r="F364"/>
  <c r="E364"/>
  <c r="D364"/>
  <c r="C364"/>
  <c r="A364"/>
  <c r="BX363"/>
  <c r="BW363"/>
  <c r="BV363"/>
  <c r="BU363"/>
  <c r="BT363"/>
  <c r="BS363"/>
  <c r="BR363"/>
  <c r="BQ363"/>
  <c r="BP363"/>
  <c r="BO363"/>
  <c r="BN363"/>
  <c r="BM363"/>
  <c r="BL363"/>
  <c r="BK363"/>
  <c r="BJ363"/>
  <c r="BI363"/>
  <c r="BH363"/>
  <c r="BG363"/>
  <c r="BF363"/>
  <c r="BE363"/>
  <c r="BD363"/>
  <c r="AX363"/>
  <c r="AW363"/>
  <c r="AV363"/>
  <c r="AU363"/>
  <c r="AT363"/>
  <c r="AS363"/>
  <c r="AR363"/>
  <c r="AQ363"/>
  <c r="AP363"/>
  <c r="AO363"/>
  <c r="AI363"/>
  <c r="AH363"/>
  <c r="AG363"/>
  <c r="AF363"/>
  <c r="AE363"/>
  <c r="AD363"/>
  <c r="AC363"/>
  <c r="AB363"/>
  <c r="AA363"/>
  <c r="Z363"/>
  <c r="T363"/>
  <c r="S363"/>
  <c r="R363"/>
  <c r="Q363"/>
  <c r="P363"/>
  <c r="O363"/>
  <c r="N363"/>
  <c r="M363"/>
  <c r="L363"/>
  <c r="K363"/>
  <c r="J363"/>
  <c r="I363"/>
  <c r="H363"/>
  <c r="G363"/>
  <c r="F363"/>
  <c r="E363"/>
  <c r="D363"/>
  <c r="C363"/>
  <c r="A363"/>
  <c r="BX362"/>
  <c r="BW362"/>
  <c r="BV362"/>
  <c r="BU362"/>
  <c r="BT362"/>
  <c r="BS362"/>
  <c r="BR362"/>
  <c r="BQ362"/>
  <c r="BP362"/>
  <c r="BO362"/>
  <c r="BN362"/>
  <c r="BM362"/>
  <c r="BL362"/>
  <c r="BK362"/>
  <c r="BJ362"/>
  <c r="BI362"/>
  <c r="BH362"/>
  <c r="BG362"/>
  <c r="BF362"/>
  <c r="BE362"/>
  <c r="BD362"/>
  <c r="AX362"/>
  <c r="AW362"/>
  <c r="AV362"/>
  <c r="AU362"/>
  <c r="AT362"/>
  <c r="AS362"/>
  <c r="AR362"/>
  <c r="AQ362"/>
  <c r="AP362"/>
  <c r="AO362"/>
  <c r="AI362"/>
  <c r="AH362"/>
  <c r="AG362"/>
  <c r="AF362"/>
  <c r="AE362"/>
  <c r="AD362"/>
  <c r="AC362"/>
  <c r="AB362"/>
  <c r="AA362"/>
  <c r="Z362"/>
  <c r="T362"/>
  <c r="S362"/>
  <c r="R362"/>
  <c r="Q362"/>
  <c r="P362"/>
  <c r="O362"/>
  <c r="N362"/>
  <c r="M362"/>
  <c r="L362"/>
  <c r="K362"/>
  <c r="J362"/>
  <c r="I362"/>
  <c r="H362"/>
  <c r="G362"/>
  <c r="F362"/>
  <c r="E362"/>
  <c r="D362"/>
  <c r="C362"/>
  <c r="A362"/>
  <c r="BX361"/>
  <c r="BW361"/>
  <c r="BV361"/>
  <c r="BU361"/>
  <c r="BT361"/>
  <c r="BS361"/>
  <c r="BR361"/>
  <c r="BQ361"/>
  <c r="BP361"/>
  <c r="BO361"/>
  <c r="BN361"/>
  <c r="BM361"/>
  <c r="BL361"/>
  <c r="BK361"/>
  <c r="BJ361"/>
  <c r="BI361"/>
  <c r="BH361"/>
  <c r="BG361"/>
  <c r="BF361"/>
  <c r="BE361"/>
  <c r="BD361"/>
  <c r="AX361"/>
  <c r="AW361"/>
  <c r="AV361"/>
  <c r="AU361"/>
  <c r="AT361"/>
  <c r="AS361"/>
  <c r="AR361"/>
  <c r="AQ361"/>
  <c r="AP361"/>
  <c r="AO361"/>
  <c r="AI361"/>
  <c r="AH361"/>
  <c r="AG361"/>
  <c r="AF361"/>
  <c r="AE361"/>
  <c r="AD361"/>
  <c r="AC361"/>
  <c r="AB361"/>
  <c r="AA361"/>
  <c r="Z361"/>
  <c r="T361"/>
  <c r="S361"/>
  <c r="R361"/>
  <c r="Q361"/>
  <c r="P361"/>
  <c r="O361"/>
  <c r="N361"/>
  <c r="M361"/>
  <c r="L361"/>
  <c r="K361"/>
  <c r="J361"/>
  <c r="I361"/>
  <c r="H361"/>
  <c r="G361"/>
  <c r="F361"/>
  <c r="E361"/>
  <c r="D361"/>
  <c r="C361"/>
  <c r="A361"/>
  <c r="BX360"/>
  <c r="BW360"/>
  <c r="BV360"/>
  <c r="BU360"/>
  <c r="BT360"/>
  <c r="BS360"/>
  <c r="BR360"/>
  <c r="BQ360"/>
  <c r="BP360"/>
  <c r="BO360"/>
  <c r="BN360"/>
  <c r="BM360"/>
  <c r="BL360"/>
  <c r="BK360"/>
  <c r="BJ360"/>
  <c r="BI360"/>
  <c r="BH360"/>
  <c r="BG360"/>
  <c r="BF360"/>
  <c r="BE360"/>
  <c r="BD360"/>
  <c r="AX360"/>
  <c r="AW360"/>
  <c r="AV360"/>
  <c r="AU360"/>
  <c r="AT360"/>
  <c r="AS360"/>
  <c r="AR360"/>
  <c r="AQ360"/>
  <c r="AP360"/>
  <c r="AO360"/>
  <c r="AI360"/>
  <c r="AH360"/>
  <c r="AG360"/>
  <c r="AF360"/>
  <c r="AE360"/>
  <c r="AD360"/>
  <c r="AC360"/>
  <c r="AB360"/>
  <c r="AA360"/>
  <c r="Z360"/>
  <c r="T360"/>
  <c r="S360"/>
  <c r="R360"/>
  <c r="Q360"/>
  <c r="P360"/>
  <c r="O360"/>
  <c r="N360"/>
  <c r="M360"/>
  <c r="L360"/>
  <c r="K360"/>
  <c r="J360"/>
  <c r="I360"/>
  <c r="H360"/>
  <c r="G360"/>
  <c r="F360"/>
  <c r="E360"/>
  <c r="D360"/>
  <c r="C360"/>
  <c r="A360"/>
  <c r="BX359"/>
  <c r="BW359"/>
  <c r="BV359"/>
  <c r="BU359"/>
  <c r="BT359"/>
  <c r="BS359"/>
  <c r="BR359"/>
  <c r="BQ359"/>
  <c r="BP359"/>
  <c r="BO359"/>
  <c r="BN359"/>
  <c r="BM359"/>
  <c r="BL359"/>
  <c r="BK359"/>
  <c r="BJ359"/>
  <c r="BI359"/>
  <c r="BH359"/>
  <c r="BG359"/>
  <c r="BF359"/>
  <c r="BE359"/>
  <c r="BD359"/>
  <c r="AX359"/>
  <c r="AW359"/>
  <c r="AV359"/>
  <c r="AU359"/>
  <c r="AT359"/>
  <c r="AS359"/>
  <c r="AR359"/>
  <c r="AQ359"/>
  <c r="AP359"/>
  <c r="AO359"/>
  <c r="AI359"/>
  <c r="AH359"/>
  <c r="AG359"/>
  <c r="AF359"/>
  <c r="AE359"/>
  <c r="AD359"/>
  <c r="AC359"/>
  <c r="AB359"/>
  <c r="AA359"/>
  <c r="Z359"/>
  <c r="T359"/>
  <c r="S359"/>
  <c r="R359"/>
  <c r="Q359"/>
  <c r="P359"/>
  <c r="O359"/>
  <c r="N359"/>
  <c r="M359"/>
  <c r="L359"/>
  <c r="K359"/>
  <c r="J359"/>
  <c r="I359"/>
  <c r="H359"/>
  <c r="G359"/>
  <c r="F359"/>
  <c r="E359"/>
  <c r="D359"/>
  <c r="C359"/>
  <c r="A359"/>
  <c r="BX358"/>
  <c r="BW358"/>
  <c r="BV358"/>
  <c r="BU358"/>
  <c r="BT358"/>
  <c r="BS358"/>
  <c r="BR358"/>
  <c r="BQ358"/>
  <c r="BP358"/>
  <c r="BO358"/>
  <c r="BN358"/>
  <c r="BM358"/>
  <c r="BL358"/>
  <c r="BK358"/>
  <c r="BJ358"/>
  <c r="BI358"/>
  <c r="BH358"/>
  <c r="BG358"/>
  <c r="BF358"/>
  <c r="BE358"/>
  <c r="BD358"/>
  <c r="AX358"/>
  <c r="AW358"/>
  <c r="AV358"/>
  <c r="AU358"/>
  <c r="AT358"/>
  <c r="AS358"/>
  <c r="AR358"/>
  <c r="AQ358"/>
  <c r="AP358"/>
  <c r="AO358"/>
  <c r="AI358"/>
  <c r="AH358"/>
  <c r="AG358"/>
  <c r="AF358"/>
  <c r="AE358"/>
  <c r="AD358"/>
  <c r="AC358"/>
  <c r="AB358"/>
  <c r="AA358"/>
  <c r="Z358"/>
  <c r="T358"/>
  <c r="S358"/>
  <c r="R358"/>
  <c r="Q358"/>
  <c r="P358"/>
  <c r="O358"/>
  <c r="N358"/>
  <c r="M358"/>
  <c r="L358"/>
  <c r="K358"/>
  <c r="J358"/>
  <c r="I358"/>
  <c r="H358"/>
  <c r="G358"/>
  <c r="F358"/>
  <c r="E358"/>
  <c r="D358"/>
  <c r="C358"/>
  <c r="A358"/>
  <c r="BX357"/>
  <c r="BW357"/>
  <c r="BV357"/>
  <c r="BU357"/>
  <c r="BT357"/>
  <c r="BS357"/>
  <c r="BR357"/>
  <c r="BQ357"/>
  <c r="BP357"/>
  <c r="BO357"/>
  <c r="BN357"/>
  <c r="BM357"/>
  <c r="BL357"/>
  <c r="BK357"/>
  <c r="BJ357"/>
  <c r="BI357"/>
  <c r="BH357"/>
  <c r="BG357"/>
  <c r="BF357"/>
  <c r="BE357"/>
  <c r="BD357"/>
  <c r="AX357"/>
  <c r="AW357"/>
  <c r="AV357"/>
  <c r="AU357"/>
  <c r="AT357"/>
  <c r="AS357"/>
  <c r="AR357"/>
  <c r="AQ357"/>
  <c r="AP357"/>
  <c r="AO357"/>
  <c r="AI357"/>
  <c r="AH357"/>
  <c r="AG357"/>
  <c r="AF357"/>
  <c r="AE357"/>
  <c r="AD357"/>
  <c r="AC357"/>
  <c r="AB357"/>
  <c r="AA357"/>
  <c r="Z357"/>
  <c r="T357"/>
  <c r="S357"/>
  <c r="R357"/>
  <c r="Q357"/>
  <c r="P357"/>
  <c r="O357"/>
  <c r="N357"/>
  <c r="M357"/>
  <c r="L357"/>
  <c r="K357"/>
  <c r="J357"/>
  <c r="I357"/>
  <c r="H357"/>
  <c r="G357"/>
  <c r="F357"/>
  <c r="E357"/>
  <c r="D357"/>
  <c r="C357"/>
  <c r="A357"/>
  <c r="BX356"/>
  <c r="BW356"/>
  <c r="BV356"/>
  <c r="BU356"/>
  <c r="BT356"/>
  <c r="BS356"/>
  <c r="BR356"/>
  <c r="BQ356"/>
  <c r="BP356"/>
  <c r="BO356"/>
  <c r="BN356"/>
  <c r="BM356"/>
  <c r="BL356"/>
  <c r="BK356"/>
  <c r="BJ356"/>
  <c r="BI356"/>
  <c r="BH356"/>
  <c r="BG356"/>
  <c r="BF356"/>
  <c r="BE356"/>
  <c r="BD356"/>
  <c r="AX356"/>
  <c r="AW356"/>
  <c r="AV356"/>
  <c r="AU356"/>
  <c r="AT356"/>
  <c r="AS356"/>
  <c r="AR356"/>
  <c r="AQ356"/>
  <c r="AP356"/>
  <c r="AO356"/>
  <c r="AI356"/>
  <c r="AH356"/>
  <c r="AG356"/>
  <c r="AF356"/>
  <c r="AE356"/>
  <c r="AD356"/>
  <c r="AC356"/>
  <c r="AB356"/>
  <c r="AA356"/>
  <c r="Z356"/>
  <c r="T356"/>
  <c r="S356"/>
  <c r="R356"/>
  <c r="Q356"/>
  <c r="P356"/>
  <c r="O356"/>
  <c r="N356"/>
  <c r="M356"/>
  <c r="L356"/>
  <c r="K356"/>
  <c r="J356"/>
  <c r="I356"/>
  <c r="H356"/>
  <c r="G356"/>
  <c r="F356"/>
  <c r="E356"/>
  <c r="D356"/>
  <c r="C356"/>
  <c r="A356"/>
  <c r="BX355"/>
  <c r="BW355"/>
  <c r="BV355"/>
  <c r="BU355"/>
  <c r="BT355"/>
  <c r="BS355"/>
  <c r="BR355"/>
  <c r="BQ355"/>
  <c r="BP355"/>
  <c r="BO355"/>
  <c r="BN355"/>
  <c r="BM355"/>
  <c r="BL355"/>
  <c r="BK355"/>
  <c r="BJ355"/>
  <c r="BI355"/>
  <c r="BH355"/>
  <c r="BG355"/>
  <c r="BF355"/>
  <c r="BE355"/>
  <c r="BD355"/>
  <c r="AX355"/>
  <c r="AW355"/>
  <c r="AV355"/>
  <c r="AU355"/>
  <c r="AT355"/>
  <c r="AS355"/>
  <c r="AR355"/>
  <c r="AQ355"/>
  <c r="AP355"/>
  <c r="AO355"/>
  <c r="AI355"/>
  <c r="AH355"/>
  <c r="AG355"/>
  <c r="AF355"/>
  <c r="AE355"/>
  <c r="AD355"/>
  <c r="AC355"/>
  <c r="AB355"/>
  <c r="AA355"/>
  <c r="Z355"/>
  <c r="T355"/>
  <c r="S355"/>
  <c r="R355"/>
  <c r="Q355"/>
  <c r="P355"/>
  <c r="O355"/>
  <c r="N355"/>
  <c r="M355"/>
  <c r="L355"/>
  <c r="K355"/>
  <c r="J355"/>
  <c r="I355"/>
  <c r="H355"/>
  <c r="G355"/>
  <c r="F355"/>
  <c r="E355"/>
  <c r="D355"/>
  <c r="C355"/>
  <c r="A355"/>
  <c r="BX354"/>
  <c r="BW354"/>
  <c r="BV354"/>
  <c r="BU354"/>
  <c r="BT354"/>
  <c r="BS354"/>
  <c r="BR354"/>
  <c r="BQ354"/>
  <c r="BP354"/>
  <c r="BO354"/>
  <c r="BN354"/>
  <c r="BM354"/>
  <c r="BL354"/>
  <c r="BK354"/>
  <c r="BJ354"/>
  <c r="BI354"/>
  <c r="BH354"/>
  <c r="BG354"/>
  <c r="BF354"/>
  <c r="BE354"/>
  <c r="BD354"/>
  <c r="AX354"/>
  <c r="AW354"/>
  <c r="AV354"/>
  <c r="AU354"/>
  <c r="AT354"/>
  <c r="AS354"/>
  <c r="AR354"/>
  <c r="AQ354"/>
  <c r="AP354"/>
  <c r="AO354"/>
  <c r="AI354"/>
  <c r="AH354"/>
  <c r="AG354"/>
  <c r="AF354"/>
  <c r="AE354"/>
  <c r="AD354"/>
  <c r="AC354"/>
  <c r="AB354"/>
  <c r="AA354"/>
  <c r="Z354"/>
  <c r="T354"/>
  <c r="S354"/>
  <c r="R354"/>
  <c r="Q354"/>
  <c r="P354"/>
  <c r="O354"/>
  <c r="N354"/>
  <c r="M354"/>
  <c r="L354"/>
  <c r="K354"/>
  <c r="J354"/>
  <c r="I354"/>
  <c r="H354"/>
  <c r="G354"/>
  <c r="F354"/>
  <c r="E354"/>
  <c r="D354"/>
  <c r="C354"/>
  <c r="A354"/>
  <c r="BX353"/>
  <c r="BW353"/>
  <c r="BV353"/>
  <c r="BU353"/>
  <c r="BT353"/>
  <c r="BS353"/>
  <c r="BR353"/>
  <c r="BQ353"/>
  <c r="BP353"/>
  <c r="BO353"/>
  <c r="BN353"/>
  <c r="BM353"/>
  <c r="BL353"/>
  <c r="BK353"/>
  <c r="BJ353"/>
  <c r="BI353"/>
  <c r="BH353"/>
  <c r="BG353"/>
  <c r="BF353"/>
  <c r="BE353"/>
  <c r="BD353"/>
  <c r="AX353"/>
  <c r="AW353"/>
  <c r="AV353"/>
  <c r="AU353"/>
  <c r="AT353"/>
  <c r="AS353"/>
  <c r="AR353"/>
  <c r="AQ353"/>
  <c r="AP353"/>
  <c r="AO353"/>
  <c r="AI353"/>
  <c r="AH353"/>
  <c r="AG353"/>
  <c r="AF353"/>
  <c r="AE353"/>
  <c r="AD353"/>
  <c r="AC353"/>
  <c r="AB353"/>
  <c r="AA353"/>
  <c r="Z353"/>
  <c r="T353"/>
  <c r="S353"/>
  <c r="R353"/>
  <c r="Q353"/>
  <c r="P353"/>
  <c r="O353"/>
  <c r="N353"/>
  <c r="M353"/>
  <c r="L353"/>
  <c r="K353"/>
  <c r="J353"/>
  <c r="I353"/>
  <c r="H353"/>
  <c r="G353"/>
  <c r="F353"/>
  <c r="E353"/>
  <c r="D353"/>
  <c r="C353"/>
  <c r="A353"/>
  <c r="BX352"/>
  <c r="BW352"/>
  <c r="BV352"/>
  <c r="BU352"/>
  <c r="BT352"/>
  <c r="BS352"/>
  <c r="BR352"/>
  <c r="BQ352"/>
  <c r="BP352"/>
  <c r="BO352"/>
  <c r="BN352"/>
  <c r="BM352"/>
  <c r="BL352"/>
  <c r="BK352"/>
  <c r="BJ352"/>
  <c r="BI352"/>
  <c r="BH352"/>
  <c r="BG352"/>
  <c r="BF352"/>
  <c r="BE352"/>
  <c r="BD352"/>
  <c r="AX352"/>
  <c r="AW352"/>
  <c r="AV352"/>
  <c r="AU352"/>
  <c r="AT352"/>
  <c r="AS352"/>
  <c r="AR352"/>
  <c r="AQ352"/>
  <c r="AP352"/>
  <c r="AO352"/>
  <c r="AI352"/>
  <c r="AH352"/>
  <c r="AG352"/>
  <c r="AF352"/>
  <c r="AE352"/>
  <c r="AD352"/>
  <c r="AC352"/>
  <c r="AB352"/>
  <c r="AA352"/>
  <c r="Z352"/>
  <c r="T352"/>
  <c r="S352"/>
  <c r="R352"/>
  <c r="Q352"/>
  <c r="P352"/>
  <c r="O352"/>
  <c r="N352"/>
  <c r="M352"/>
  <c r="L352"/>
  <c r="K352"/>
  <c r="J352"/>
  <c r="I352"/>
  <c r="H352"/>
  <c r="G352"/>
  <c r="F352"/>
  <c r="E352"/>
  <c r="D352"/>
  <c r="C352"/>
  <c r="A352"/>
  <c r="BX351"/>
  <c r="BW351"/>
  <c r="BV351"/>
  <c r="BU351"/>
  <c r="BT351"/>
  <c r="BS351"/>
  <c r="BR351"/>
  <c r="BQ351"/>
  <c r="BP351"/>
  <c r="BO351"/>
  <c r="BN351"/>
  <c r="BM351"/>
  <c r="BL351"/>
  <c r="BK351"/>
  <c r="BJ351"/>
  <c r="BI351"/>
  <c r="BH351"/>
  <c r="BG351"/>
  <c r="BF351"/>
  <c r="BE351"/>
  <c r="BD351"/>
  <c r="AX351"/>
  <c r="AW351"/>
  <c r="AV351"/>
  <c r="AU351"/>
  <c r="AT351"/>
  <c r="AS351"/>
  <c r="AR351"/>
  <c r="AQ351"/>
  <c r="AP351"/>
  <c r="AO351"/>
  <c r="AI351"/>
  <c r="AH351"/>
  <c r="AG351"/>
  <c r="AF351"/>
  <c r="AE351"/>
  <c r="AD351"/>
  <c r="AC351"/>
  <c r="AB351"/>
  <c r="AA351"/>
  <c r="Z351"/>
  <c r="T351"/>
  <c r="S351"/>
  <c r="R351"/>
  <c r="Q351"/>
  <c r="P351"/>
  <c r="O351"/>
  <c r="N351"/>
  <c r="M351"/>
  <c r="L351"/>
  <c r="K351"/>
  <c r="J351"/>
  <c r="I351"/>
  <c r="H351"/>
  <c r="G351"/>
  <c r="F351"/>
  <c r="E351"/>
  <c r="D351"/>
  <c r="C351"/>
  <c r="A351"/>
  <c r="BX350"/>
  <c r="BW350"/>
  <c r="BV350"/>
  <c r="BU350"/>
  <c r="BT350"/>
  <c r="BS350"/>
  <c r="BR350"/>
  <c r="BQ350"/>
  <c r="BP350"/>
  <c r="BO350"/>
  <c r="BN350"/>
  <c r="BM350"/>
  <c r="BL350"/>
  <c r="BK350"/>
  <c r="BJ350"/>
  <c r="BI350"/>
  <c r="BH350"/>
  <c r="BG350"/>
  <c r="BF350"/>
  <c r="BE350"/>
  <c r="BD350"/>
  <c r="AX350"/>
  <c r="AW350"/>
  <c r="AV350"/>
  <c r="AU350"/>
  <c r="AT350"/>
  <c r="AS350"/>
  <c r="AR350"/>
  <c r="AQ350"/>
  <c r="AP350"/>
  <c r="AO350"/>
  <c r="AI350"/>
  <c r="AH350"/>
  <c r="AG350"/>
  <c r="AF350"/>
  <c r="AE350"/>
  <c r="AD350"/>
  <c r="AC350"/>
  <c r="AB350"/>
  <c r="AA350"/>
  <c r="Z350"/>
  <c r="T350"/>
  <c r="S350"/>
  <c r="R350"/>
  <c r="Q350"/>
  <c r="P350"/>
  <c r="O350"/>
  <c r="N350"/>
  <c r="M350"/>
  <c r="L350"/>
  <c r="K350"/>
  <c r="J350"/>
  <c r="I350"/>
  <c r="H350"/>
  <c r="G350"/>
  <c r="F350"/>
  <c r="E350"/>
  <c r="D350"/>
  <c r="C350"/>
  <c r="A350"/>
  <c r="BX349"/>
  <c r="BW349"/>
  <c r="BV349"/>
  <c r="BU349"/>
  <c r="BT349"/>
  <c r="BS349"/>
  <c r="BR349"/>
  <c r="BQ349"/>
  <c r="BP349"/>
  <c r="BO349"/>
  <c r="BN349"/>
  <c r="BM349"/>
  <c r="BL349"/>
  <c r="BK349"/>
  <c r="BJ349"/>
  <c r="BI349"/>
  <c r="BH349"/>
  <c r="BG349"/>
  <c r="BF349"/>
  <c r="BE349"/>
  <c r="BD349"/>
  <c r="AX349"/>
  <c r="AW349"/>
  <c r="AV349"/>
  <c r="AU349"/>
  <c r="AT349"/>
  <c r="AS349"/>
  <c r="AR349"/>
  <c r="AQ349"/>
  <c r="AP349"/>
  <c r="AO349"/>
  <c r="AI349"/>
  <c r="AH349"/>
  <c r="AG349"/>
  <c r="AF349"/>
  <c r="AE349"/>
  <c r="AD349"/>
  <c r="AC349"/>
  <c r="AB349"/>
  <c r="AA349"/>
  <c r="Z349"/>
  <c r="T349"/>
  <c r="S349"/>
  <c r="R349"/>
  <c r="Q349"/>
  <c r="P349"/>
  <c r="O349"/>
  <c r="N349"/>
  <c r="M349"/>
  <c r="L349"/>
  <c r="K349"/>
  <c r="J349"/>
  <c r="I349"/>
  <c r="H349"/>
  <c r="G349"/>
  <c r="F349"/>
  <c r="E349"/>
  <c r="D349"/>
  <c r="C349"/>
  <c r="A349"/>
  <c r="BX348"/>
  <c r="BW348"/>
  <c r="BV348"/>
  <c r="BU348"/>
  <c r="BT348"/>
  <c r="BS348"/>
  <c r="BR348"/>
  <c r="BQ348"/>
  <c r="BP348"/>
  <c r="BO348"/>
  <c r="BN348"/>
  <c r="BM348"/>
  <c r="BL348"/>
  <c r="BK348"/>
  <c r="BJ348"/>
  <c r="BI348"/>
  <c r="BH348"/>
  <c r="BG348"/>
  <c r="BF348"/>
  <c r="BE348"/>
  <c r="BD348"/>
  <c r="AX348"/>
  <c r="AW348"/>
  <c r="AV348"/>
  <c r="AU348"/>
  <c r="AT348"/>
  <c r="AS348"/>
  <c r="AR348"/>
  <c r="AQ348"/>
  <c r="AP348"/>
  <c r="AO348"/>
  <c r="AI348"/>
  <c r="AH348"/>
  <c r="AG348"/>
  <c r="AF348"/>
  <c r="AE348"/>
  <c r="AD348"/>
  <c r="AC348"/>
  <c r="AB348"/>
  <c r="AA348"/>
  <c r="Z348"/>
  <c r="T348"/>
  <c r="S348"/>
  <c r="R348"/>
  <c r="Q348"/>
  <c r="P348"/>
  <c r="O348"/>
  <c r="N348"/>
  <c r="M348"/>
  <c r="L348"/>
  <c r="K348"/>
  <c r="J348"/>
  <c r="I348"/>
  <c r="H348"/>
  <c r="G348"/>
  <c r="F348"/>
  <c r="E348"/>
  <c r="D348"/>
  <c r="C348"/>
  <c r="A348"/>
  <c r="BX347"/>
  <c r="BW347"/>
  <c r="BV347"/>
  <c r="BU347"/>
  <c r="BT347"/>
  <c r="BS347"/>
  <c r="BR347"/>
  <c r="BQ347"/>
  <c r="BP347"/>
  <c r="BO347"/>
  <c r="BN347"/>
  <c r="BM347"/>
  <c r="BL347"/>
  <c r="BK347"/>
  <c r="BJ347"/>
  <c r="BI347"/>
  <c r="BH347"/>
  <c r="BG347"/>
  <c r="BF347"/>
  <c r="BE347"/>
  <c r="BD347"/>
  <c r="AX347"/>
  <c r="AW347"/>
  <c r="AV347"/>
  <c r="AU347"/>
  <c r="AT347"/>
  <c r="AS347"/>
  <c r="AR347"/>
  <c r="AQ347"/>
  <c r="AP347"/>
  <c r="AO347"/>
  <c r="AI347"/>
  <c r="AH347"/>
  <c r="AG347"/>
  <c r="AF347"/>
  <c r="AE347"/>
  <c r="AD347"/>
  <c r="AC347"/>
  <c r="AB347"/>
  <c r="AA347"/>
  <c r="Z347"/>
  <c r="T347"/>
  <c r="S347"/>
  <c r="R347"/>
  <c r="Q347"/>
  <c r="P347"/>
  <c r="O347"/>
  <c r="N347"/>
  <c r="M347"/>
  <c r="L347"/>
  <c r="K347"/>
  <c r="J347"/>
  <c r="I347"/>
  <c r="H347"/>
  <c r="G347"/>
  <c r="F347"/>
  <c r="E347"/>
  <c r="D347"/>
  <c r="C347"/>
  <c r="A347"/>
  <c r="BX346"/>
  <c r="BW346"/>
  <c r="BV346"/>
  <c r="BU346"/>
  <c r="BT346"/>
  <c r="BS346"/>
  <c r="BR346"/>
  <c r="BQ346"/>
  <c r="BP346"/>
  <c r="BO346"/>
  <c r="BN346"/>
  <c r="BM346"/>
  <c r="BL346"/>
  <c r="BK346"/>
  <c r="BJ346"/>
  <c r="BI346"/>
  <c r="BH346"/>
  <c r="BG346"/>
  <c r="BF346"/>
  <c r="BE346"/>
  <c r="BD346"/>
  <c r="AX346"/>
  <c r="AW346"/>
  <c r="AV346"/>
  <c r="AU346"/>
  <c r="AT346"/>
  <c r="AS346"/>
  <c r="AR346"/>
  <c r="AQ346"/>
  <c r="AP346"/>
  <c r="AO346"/>
  <c r="AI346"/>
  <c r="AH346"/>
  <c r="AG346"/>
  <c r="AF346"/>
  <c r="AE346"/>
  <c r="AD346"/>
  <c r="AC346"/>
  <c r="AB346"/>
  <c r="AA346"/>
  <c r="Z346"/>
  <c r="T346"/>
  <c r="S346"/>
  <c r="R346"/>
  <c r="Q346"/>
  <c r="P346"/>
  <c r="O346"/>
  <c r="N346"/>
  <c r="M346"/>
  <c r="L346"/>
  <c r="K346"/>
  <c r="J346"/>
  <c r="I346"/>
  <c r="H346"/>
  <c r="G346"/>
  <c r="F346"/>
  <c r="E346"/>
  <c r="D346"/>
  <c r="C346"/>
  <c r="A346"/>
  <c r="BX345"/>
  <c r="BW345"/>
  <c r="BV345"/>
  <c r="BU345"/>
  <c r="BT345"/>
  <c r="BS345"/>
  <c r="BR345"/>
  <c r="BQ345"/>
  <c r="BP345"/>
  <c r="BO345"/>
  <c r="BN345"/>
  <c r="BM345"/>
  <c r="BL345"/>
  <c r="BK345"/>
  <c r="BJ345"/>
  <c r="BI345"/>
  <c r="BH345"/>
  <c r="BG345"/>
  <c r="BF345"/>
  <c r="BE345"/>
  <c r="BD345"/>
  <c r="AX345"/>
  <c r="AW345"/>
  <c r="AV345"/>
  <c r="AU345"/>
  <c r="AT345"/>
  <c r="AS345"/>
  <c r="AR345"/>
  <c r="AQ345"/>
  <c r="AP345"/>
  <c r="AO345"/>
  <c r="AI345"/>
  <c r="AH345"/>
  <c r="AG345"/>
  <c r="AF345"/>
  <c r="AE345"/>
  <c r="AD345"/>
  <c r="AC345"/>
  <c r="AB345"/>
  <c r="AA345"/>
  <c r="Z345"/>
  <c r="T345"/>
  <c r="S345"/>
  <c r="R345"/>
  <c r="Q345"/>
  <c r="P345"/>
  <c r="O345"/>
  <c r="N345"/>
  <c r="M345"/>
  <c r="L345"/>
  <c r="K345"/>
  <c r="J345"/>
  <c r="I345"/>
  <c r="H345"/>
  <c r="G345"/>
  <c r="F345"/>
  <c r="E345"/>
  <c r="D345"/>
  <c r="C345"/>
  <c r="A345"/>
  <c r="BX344"/>
  <c r="BW344"/>
  <c r="BV344"/>
  <c r="BU344"/>
  <c r="BT344"/>
  <c r="BS344"/>
  <c r="BR344"/>
  <c r="BQ344"/>
  <c r="BP344"/>
  <c r="BO344"/>
  <c r="BN344"/>
  <c r="BM344"/>
  <c r="BL344"/>
  <c r="BK344"/>
  <c r="BJ344"/>
  <c r="BI344"/>
  <c r="BH344"/>
  <c r="BG344"/>
  <c r="BF344"/>
  <c r="BE344"/>
  <c r="BD344"/>
  <c r="AX344"/>
  <c r="AW344"/>
  <c r="AV344"/>
  <c r="AU344"/>
  <c r="AT344"/>
  <c r="AS344"/>
  <c r="AR344"/>
  <c r="AQ344"/>
  <c r="AP344"/>
  <c r="AO344"/>
  <c r="AI344"/>
  <c r="AH344"/>
  <c r="AG344"/>
  <c r="AF344"/>
  <c r="AE344"/>
  <c r="AD344"/>
  <c r="AC344"/>
  <c r="AB344"/>
  <c r="AA344"/>
  <c r="Z344"/>
  <c r="T344"/>
  <c r="S344"/>
  <c r="R344"/>
  <c r="Q344"/>
  <c r="P344"/>
  <c r="O344"/>
  <c r="N344"/>
  <c r="M344"/>
  <c r="L344"/>
  <c r="K344"/>
  <c r="J344"/>
  <c r="I344"/>
  <c r="H344"/>
  <c r="G344"/>
  <c r="F344"/>
  <c r="E344"/>
  <c r="D344"/>
  <c r="C344"/>
  <c r="A344"/>
  <c r="BX343"/>
  <c r="BW343"/>
  <c r="BV343"/>
  <c r="BU343"/>
  <c r="BT343"/>
  <c r="BS343"/>
  <c r="BR343"/>
  <c r="BQ343"/>
  <c r="BP343"/>
  <c r="BO343"/>
  <c r="BN343"/>
  <c r="BM343"/>
  <c r="BL343"/>
  <c r="BK343"/>
  <c r="BJ343"/>
  <c r="BI343"/>
  <c r="BH343"/>
  <c r="BG343"/>
  <c r="BF343"/>
  <c r="BE343"/>
  <c r="BD343"/>
  <c r="AX343"/>
  <c r="AW343"/>
  <c r="AV343"/>
  <c r="AU343"/>
  <c r="AT343"/>
  <c r="AS343"/>
  <c r="AR343"/>
  <c r="AQ343"/>
  <c r="AP343"/>
  <c r="AO343"/>
  <c r="AI343"/>
  <c r="AH343"/>
  <c r="AG343"/>
  <c r="AF343"/>
  <c r="AE343"/>
  <c r="AD343"/>
  <c r="AC343"/>
  <c r="AB343"/>
  <c r="AA343"/>
  <c r="Z343"/>
  <c r="T343"/>
  <c r="S343"/>
  <c r="R343"/>
  <c r="Q343"/>
  <c r="P343"/>
  <c r="O343"/>
  <c r="N343"/>
  <c r="M343"/>
  <c r="L343"/>
  <c r="K343"/>
  <c r="J343"/>
  <c r="I343"/>
  <c r="H343"/>
  <c r="G343"/>
  <c r="F343"/>
  <c r="E343"/>
  <c r="D343"/>
  <c r="C343"/>
  <c r="A343"/>
  <c r="BX342"/>
  <c r="BW342"/>
  <c r="BV342"/>
  <c r="BU342"/>
  <c r="BT342"/>
  <c r="BS342"/>
  <c r="BR342"/>
  <c r="BQ342"/>
  <c r="BP342"/>
  <c r="BO342"/>
  <c r="BN342"/>
  <c r="BM342"/>
  <c r="BL342"/>
  <c r="BK342"/>
  <c r="BJ342"/>
  <c r="BI342"/>
  <c r="BH342"/>
  <c r="BG342"/>
  <c r="BF342"/>
  <c r="BE342"/>
  <c r="BD342"/>
  <c r="AX342"/>
  <c r="AW342"/>
  <c r="AV342"/>
  <c r="AU342"/>
  <c r="AT342"/>
  <c r="AS342"/>
  <c r="AR342"/>
  <c r="AQ342"/>
  <c r="AP342"/>
  <c r="AO342"/>
  <c r="AI342"/>
  <c r="AH342"/>
  <c r="AG342"/>
  <c r="AF342"/>
  <c r="AE342"/>
  <c r="AD342"/>
  <c r="AC342"/>
  <c r="AB342"/>
  <c r="AA342"/>
  <c r="Z342"/>
  <c r="T342"/>
  <c r="S342"/>
  <c r="R342"/>
  <c r="Q342"/>
  <c r="P342"/>
  <c r="O342"/>
  <c r="N342"/>
  <c r="M342"/>
  <c r="L342"/>
  <c r="K342"/>
  <c r="J342"/>
  <c r="I342"/>
  <c r="H342"/>
  <c r="G342"/>
  <c r="F342"/>
  <c r="E342"/>
  <c r="D342"/>
  <c r="C342"/>
  <c r="A342"/>
  <c r="BX341"/>
  <c r="BW341"/>
  <c r="BV341"/>
  <c r="BU341"/>
  <c r="BT341"/>
  <c r="BS341"/>
  <c r="BR341"/>
  <c r="BQ341"/>
  <c r="BP341"/>
  <c r="BO341"/>
  <c r="BN341"/>
  <c r="BM341"/>
  <c r="BL341"/>
  <c r="BK341"/>
  <c r="BJ341"/>
  <c r="BI341"/>
  <c r="BH341"/>
  <c r="BG341"/>
  <c r="BF341"/>
  <c r="BE341"/>
  <c r="BD341"/>
  <c r="AX341"/>
  <c r="AW341"/>
  <c r="AV341"/>
  <c r="AU341"/>
  <c r="AT341"/>
  <c r="AS341"/>
  <c r="AR341"/>
  <c r="AQ341"/>
  <c r="AP341"/>
  <c r="AO341"/>
  <c r="AI341"/>
  <c r="AH341"/>
  <c r="AG341"/>
  <c r="AF341"/>
  <c r="AE341"/>
  <c r="AD341"/>
  <c r="AC341"/>
  <c r="AB341"/>
  <c r="AA341"/>
  <c r="Z341"/>
  <c r="T341"/>
  <c r="S341"/>
  <c r="R341"/>
  <c r="Q341"/>
  <c r="P341"/>
  <c r="O341"/>
  <c r="N341"/>
  <c r="M341"/>
  <c r="L341"/>
  <c r="K341"/>
  <c r="J341"/>
  <c r="I341"/>
  <c r="H341"/>
  <c r="G341"/>
  <c r="F341"/>
  <c r="E341"/>
  <c r="D341"/>
  <c r="C341"/>
  <c r="A341"/>
  <c r="BX340"/>
  <c r="BW340"/>
  <c r="BV340"/>
  <c r="BU340"/>
  <c r="BT340"/>
  <c r="BS340"/>
  <c r="BR340"/>
  <c r="BQ340"/>
  <c r="BP340"/>
  <c r="BO340"/>
  <c r="BN340"/>
  <c r="BM340"/>
  <c r="BL340"/>
  <c r="BK340"/>
  <c r="BJ340"/>
  <c r="BI340"/>
  <c r="BH340"/>
  <c r="BG340"/>
  <c r="BF340"/>
  <c r="BE340"/>
  <c r="BD340"/>
  <c r="AX340"/>
  <c r="AW340"/>
  <c r="AV340"/>
  <c r="AU340"/>
  <c r="AT340"/>
  <c r="AS340"/>
  <c r="AR340"/>
  <c r="AQ340"/>
  <c r="AP340"/>
  <c r="AO340"/>
  <c r="AI340"/>
  <c r="AH340"/>
  <c r="AG340"/>
  <c r="AF340"/>
  <c r="AE340"/>
  <c r="AD340"/>
  <c r="AC340"/>
  <c r="AB340"/>
  <c r="AA340"/>
  <c r="Z340"/>
  <c r="T340"/>
  <c r="S340"/>
  <c r="R340"/>
  <c r="Q340"/>
  <c r="P340"/>
  <c r="O340"/>
  <c r="N340"/>
  <c r="M340"/>
  <c r="L340"/>
  <c r="K340"/>
  <c r="J340"/>
  <c r="I340"/>
  <c r="H340"/>
  <c r="G340"/>
  <c r="F340"/>
  <c r="E340"/>
  <c r="D340"/>
  <c r="C340"/>
  <c r="A340"/>
  <c r="BX339"/>
  <c r="BW339"/>
  <c r="BV339"/>
  <c r="BU339"/>
  <c r="BT339"/>
  <c r="BS339"/>
  <c r="BR339"/>
  <c r="BQ339"/>
  <c r="BP339"/>
  <c r="BO339"/>
  <c r="BN339"/>
  <c r="BM339"/>
  <c r="BL339"/>
  <c r="BK339"/>
  <c r="BJ339"/>
  <c r="BI339"/>
  <c r="BH339"/>
  <c r="BG339"/>
  <c r="BF339"/>
  <c r="BE339"/>
  <c r="BD339"/>
  <c r="AX339"/>
  <c r="AW339"/>
  <c r="AV339"/>
  <c r="AU339"/>
  <c r="AT339"/>
  <c r="AS339"/>
  <c r="AR339"/>
  <c r="AQ339"/>
  <c r="AP339"/>
  <c r="AO339"/>
  <c r="AI339"/>
  <c r="AH339"/>
  <c r="AG339"/>
  <c r="AF339"/>
  <c r="AE339"/>
  <c r="AD339"/>
  <c r="AC339"/>
  <c r="AB339"/>
  <c r="AA339"/>
  <c r="Z339"/>
  <c r="T339"/>
  <c r="S339"/>
  <c r="R339"/>
  <c r="Q339"/>
  <c r="P339"/>
  <c r="O339"/>
  <c r="N339"/>
  <c r="M339"/>
  <c r="L339"/>
  <c r="K339"/>
  <c r="J339"/>
  <c r="I339"/>
  <c r="H339"/>
  <c r="G339"/>
  <c r="F339"/>
  <c r="E339"/>
  <c r="D339"/>
  <c r="C339"/>
  <c r="A339"/>
  <c r="BX338"/>
  <c r="BW338"/>
  <c r="BV338"/>
  <c r="BU338"/>
  <c r="BT338"/>
  <c r="BS338"/>
  <c r="BR338"/>
  <c r="BQ338"/>
  <c r="BP338"/>
  <c r="BO338"/>
  <c r="BN338"/>
  <c r="BM338"/>
  <c r="BL338"/>
  <c r="BK338"/>
  <c r="BJ338"/>
  <c r="BI338"/>
  <c r="BH338"/>
  <c r="BG338"/>
  <c r="BF338"/>
  <c r="BE338"/>
  <c r="BD338"/>
  <c r="AX338"/>
  <c r="AW338"/>
  <c r="AV338"/>
  <c r="AU338"/>
  <c r="AT338"/>
  <c r="AS338"/>
  <c r="AR338"/>
  <c r="AQ338"/>
  <c r="AP338"/>
  <c r="AO338"/>
  <c r="AI338"/>
  <c r="AH338"/>
  <c r="AG338"/>
  <c r="AF338"/>
  <c r="AE338"/>
  <c r="AD338"/>
  <c r="AC338"/>
  <c r="AB338"/>
  <c r="AA338"/>
  <c r="Z338"/>
  <c r="T338"/>
  <c r="S338"/>
  <c r="R338"/>
  <c r="Q338"/>
  <c r="P338"/>
  <c r="O338"/>
  <c r="N338"/>
  <c r="M338"/>
  <c r="L338"/>
  <c r="K338"/>
  <c r="J338"/>
  <c r="I338"/>
  <c r="H338"/>
  <c r="G338"/>
  <c r="F338"/>
  <c r="E338"/>
  <c r="D338"/>
  <c r="C338"/>
  <c r="A338"/>
  <c r="BX337"/>
  <c r="BW337"/>
  <c r="BV337"/>
  <c r="BU337"/>
  <c r="BT337"/>
  <c r="BS337"/>
  <c r="BR337"/>
  <c r="BQ337"/>
  <c r="BP337"/>
  <c r="BO337"/>
  <c r="BN337"/>
  <c r="BM337"/>
  <c r="BL337"/>
  <c r="BK337"/>
  <c r="BJ337"/>
  <c r="BI337"/>
  <c r="BH337"/>
  <c r="BG337"/>
  <c r="BF337"/>
  <c r="BE337"/>
  <c r="BD337"/>
  <c r="AX337"/>
  <c r="AW337"/>
  <c r="AV337"/>
  <c r="AU337"/>
  <c r="AT337"/>
  <c r="AS337"/>
  <c r="AR337"/>
  <c r="AQ337"/>
  <c r="AP337"/>
  <c r="AO337"/>
  <c r="AI337"/>
  <c r="AH337"/>
  <c r="AG337"/>
  <c r="AF337"/>
  <c r="AE337"/>
  <c r="AD337"/>
  <c r="AC337"/>
  <c r="AB337"/>
  <c r="AA337"/>
  <c r="Z337"/>
  <c r="T337"/>
  <c r="S337"/>
  <c r="R337"/>
  <c r="Q337"/>
  <c r="P337"/>
  <c r="O337"/>
  <c r="N337"/>
  <c r="M337"/>
  <c r="L337"/>
  <c r="K337"/>
  <c r="J337"/>
  <c r="I337"/>
  <c r="H337"/>
  <c r="G337"/>
  <c r="F337"/>
  <c r="E337"/>
  <c r="D337"/>
  <c r="C337"/>
  <c r="A337"/>
  <c r="BX336"/>
  <c r="BW336"/>
  <c r="BV336"/>
  <c r="BU336"/>
  <c r="BT336"/>
  <c r="BS336"/>
  <c r="BR336"/>
  <c r="BQ336"/>
  <c r="BP336"/>
  <c r="BO336"/>
  <c r="BN336"/>
  <c r="BM336"/>
  <c r="BL336"/>
  <c r="BK336"/>
  <c r="BJ336"/>
  <c r="BI336"/>
  <c r="BH336"/>
  <c r="BG336"/>
  <c r="BF336"/>
  <c r="BE336"/>
  <c r="BD336"/>
  <c r="AX336"/>
  <c r="AW336"/>
  <c r="AV336"/>
  <c r="AU336"/>
  <c r="AT336"/>
  <c r="AS336"/>
  <c r="AR336"/>
  <c r="AQ336"/>
  <c r="AP336"/>
  <c r="AO336"/>
  <c r="AI336"/>
  <c r="AH336"/>
  <c r="AG336"/>
  <c r="AF336"/>
  <c r="AE336"/>
  <c r="AD336"/>
  <c r="AC336"/>
  <c r="AB336"/>
  <c r="AA336"/>
  <c r="Z336"/>
  <c r="T336"/>
  <c r="S336"/>
  <c r="R336"/>
  <c r="Q336"/>
  <c r="P336"/>
  <c r="O336"/>
  <c r="N336"/>
  <c r="M336"/>
  <c r="L336"/>
  <c r="K336"/>
  <c r="J336"/>
  <c r="I336"/>
  <c r="H336"/>
  <c r="G336"/>
  <c r="F336"/>
  <c r="E336"/>
  <c r="D336"/>
  <c r="C336"/>
  <c r="A336"/>
  <c r="BX335"/>
  <c r="BW335"/>
  <c r="BV335"/>
  <c r="BU335"/>
  <c r="BT335"/>
  <c r="BS335"/>
  <c r="BR335"/>
  <c r="BQ335"/>
  <c r="BP335"/>
  <c r="BO335"/>
  <c r="BN335"/>
  <c r="BM335"/>
  <c r="BL335"/>
  <c r="BK335"/>
  <c r="BJ335"/>
  <c r="BI335"/>
  <c r="BH335"/>
  <c r="BG335"/>
  <c r="BF335"/>
  <c r="BE335"/>
  <c r="BD335"/>
  <c r="AX335"/>
  <c r="AW335"/>
  <c r="AV335"/>
  <c r="AU335"/>
  <c r="AT335"/>
  <c r="AS335"/>
  <c r="AR335"/>
  <c r="AQ335"/>
  <c r="AP335"/>
  <c r="AO335"/>
  <c r="AI335"/>
  <c r="AH335"/>
  <c r="AG335"/>
  <c r="AF335"/>
  <c r="AE335"/>
  <c r="AD335"/>
  <c r="AC335"/>
  <c r="AB335"/>
  <c r="AA335"/>
  <c r="Z335"/>
  <c r="T335"/>
  <c r="S335"/>
  <c r="R335"/>
  <c r="Q335"/>
  <c r="P335"/>
  <c r="O335"/>
  <c r="N335"/>
  <c r="M335"/>
  <c r="L335"/>
  <c r="K335"/>
  <c r="J335"/>
  <c r="I335"/>
  <c r="H335"/>
  <c r="G335"/>
  <c r="F335"/>
  <c r="E335"/>
  <c r="D335"/>
  <c r="C335"/>
  <c r="A335"/>
  <c r="BX334"/>
  <c r="BW334"/>
  <c r="BV334"/>
  <c r="BU334"/>
  <c r="BT334"/>
  <c r="BS334"/>
  <c r="BR334"/>
  <c r="BQ334"/>
  <c r="BP334"/>
  <c r="BO334"/>
  <c r="BN334"/>
  <c r="BM334"/>
  <c r="BL334"/>
  <c r="BK334"/>
  <c r="BJ334"/>
  <c r="BI334"/>
  <c r="BH334"/>
  <c r="BG334"/>
  <c r="BF334"/>
  <c r="BE334"/>
  <c r="BD334"/>
  <c r="AX334"/>
  <c r="AW334"/>
  <c r="AV334"/>
  <c r="AU334"/>
  <c r="AT334"/>
  <c r="AS334"/>
  <c r="AR334"/>
  <c r="AQ334"/>
  <c r="AP334"/>
  <c r="AO334"/>
  <c r="AI334"/>
  <c r="AH334"/>
  <c r="AG334"/>
  <c r="AF334"/>
  <c r="AE334"/>
  <c r="AD334"/>
  <c r="AC334"/>
  <c r="AB334"/>
  <c r="AA334"/>
  <c r="Z334"/>
  <c r="T334"/>
  <c r="S334"/>
  <c r="R334"/>
  <c r="Q334"/>
  <c r="P334"/>
  <c r="O334"/>
  <c r="N334"/>
  <c r="M334"/>
  <c r="L334"/>
  <c r="K334"/>
  <c r="J334"/>
  <c r="I334"/>
  <c r="H334"/>
  <c r="G334"/>
  <c r="F334"/>
  <c r="E334"/>
  <c r="D334"/>
  <c r="C334"/>
  <c r="A334"/>
  <c r="BX333"/>
  <c r="BW333"/>
  <c r="BV333"/>
  <c r="BU333"/>
  <c r="BT333"/>
  <c r="BS333"/>
  <c r="BR333"/>
  <c r="BQ333"/>
  <c r="BP333"/>
  <c r="BO333"/>
  <c r="BN333"/>
  <c r="BM333"/>
  <c r="BL333"/>
  <c r="BK333"/>
  <c r="BJ333"/>
  <c r="BI333"/>
  <c r="BH333"/>
  <c r="BG333"/>
  <c r="BF333"/>
  <c r="BE333"/>
  <c r="BD333"/>
  <c r="AX333"/>
  <c r="AW333"/>
  <c r="AV333"/>
  <c r="AU333"/>
  <c r="AT333"/>
  <c r="AS333"/>
  <c r="AR333"/>
  <c r="AQ333"/>
  <c r="AP333"/>
  <c r="AO333"/>
  <c r="AI333"/>
  <c r="AH333"/>
  <c r="AG333"/>
  <c r="AF333"/>
  <c r="AE333"/>
  <c r="AD333"/>
  <c r="AC333"/>
  <c r="AB333"/>
  <c r="AA333"/>
  <c r="Z333"/>
  <c r="T333"/>
  <c r="S333"/>
  <c r="R333"/>
  <c r="Q333"/>
  <c r="P333"/>
  <c r="O333"/>
  <c r="N333"/>
  <c r="M333"/>
  <c r="L333"/>
  <c r="K333"/>
  <c r="J333"/>
  <c r="I333"/>
  <c r="H333"/>
  <c r="G333"/>
  <c r="F333"/>
  <c r="E333"/>
  <c r="D333"/>
  <c r="C333"/>
  <c r="A333"/>
  <c r="BX332"/>
  <c r="BW332"/>
  <c r="BV332"/>
  <c r="BU332"/>
  <c r="BT332"/>
  <c r="BS332"/>
  <c r="BR332"/>
  <c r="BQ332"/>
  <c r="BP332"/>
  <c r="BO332"/>
  <c r="BN332"/>
  <c r="BM332"/>
  <c r="BL332"/>
  <c r="BK332"/>
  <c r="BJ332"/>
  <c r="BI332"/>
  <c r="BH332"/>
  <c r="BG332"/>
  <c r="BF332"/>
  <c r="BE332"/>
  <c r="BD332"/>
  <c r="AX332"/>
  <c r="AW332"/>
  <c r="AV332"/>
  <c r="AU332"/>
  <c r="AT332"/>
  <c r="AS332"/>
  <c r="AR332"/>
  <c r="AQ332"/>
  <c r="AP332"/>
  <c r="AO332"/>
  <c r="AI332"/>
  <c r="AH332"/>
  <c r="AG332"/>
  <c r="AF332"/>
  <c r="AE332"/>
  <c r="AD332"/>
  <c r="AC332"/>
  <c r="AB332"/>
  <c r="AA332"/>
  <c r="Z332"/>
  <c r="T332"/>
  <c r="S332"/>
  <c r="R332"/>
  <c r="Q332"/>
  <c r="P332"/>
  <c r="O332"/>
  <c r="N332"/>
  <c r="M332"/>
  <c r="L332"/>
  <c r="K332"/>
  <c r="J332"/>
  <c r="I332"/>
  <c r="H332"/>
  <c r="G332"/>
  <c r="F332"/>
  <c r="E332"/>
  <c r="D332"/>
  <c r="C332"/>
  <c r="A332"/>
  <c r="BX331"/>
  <c r="BW331"/>
  <c r="BV331"/>
  <c r="BU331"/>
  <c r="BT331"/>
  <c r="BS331"/>
  <c r="BR331"/>
  <c r="BQ331"/>
  <c r="BP331"/>
  <c r="BO331"/>
  <c r="BN331"/>
  <c r="BM331"/>
  <c r="BL331"/>
  <c r="BK331"/>
  <c r="BJ331"/>
  <c r="BI331"/>
  <c r="BH331"/>
  <c r="BG331"/>
  <c r="BF331"/>
  <c r="BE331"/>
  <c r="BD331"/>
  <c r="AX331"/>
  <c r="AW331"/>
  <c r="AV331"/>
  <c r="AU331"/>
  <c r="AT331"/>
  <c r="AS331"/>
  <c r="AR331"/>
  <c r="AQ331"/>
  <c r="AP331"/>
  <c r="AO331"/>
  <c r="AI331"/>
  <c r="AH331"/>
  <c r="AG331"/>
  <c r="AF331"/>
  <c r="AE331"/>
  <c r="AD331"/>
  <c r="AC331"/>
  <c r="AB331"/>
  <c r="AA331"/>
  <c r="Z331"/>
  <c r="T331"/>
  <c r="S331"/>
  <c r="R331"/>
  <c r="Q331"/>
  <c r="P331"/>
  <c r="O331"/>
  <c r="N331"/>
  <c r="M331"/>
  <c r="L331"/>
  <c r="K331"/>
  <c r="J331"/>
  <c r="I331"/>
  <c r="H331"/>
  <c r="G331"/>
  <c r="F331"/>
  <c r="E331"/>
  <c r="D331"/>
  <c r="C331"/>
  <c r="A331"/>
  <c r="BX330"/>
  <c r="BW330"/>
  <c r="BV330"/>
  <c r="BU330"/>
  <c r="BT330"/>
  <c r="BS330"/>
  <c r="BR330"/>
  <c r="BQ330"/>
  <c r="BP330"/>
  <c r="BO330"/>
  <c r="BN330"/>
  <c r="BM330"/>
  <c r="BL330"/>
  <c r="BK330"/>
  <c r="BJ330"/>
  <c r="BI330"/>
  <c r="BH330"/>
  <c r="BG330"/>
  <c r="BF330"/>
  <c r="BE330"/>
  <c r="BD330"/>
  <c r="AX330"/>
  <c r="AW330"/>
  <c r="AV330"/>
  <c r="AU330"/>
  <c r="AT330"/>
  <c r="AS330"/>
  <c r="AR330"/>
  <c r="AQ330"/>
  <c r="AP330"/>
  <c r="AO330"/>
  <c r="AI330"/>
  <c r="AH330"/>
  <c r="AG330"/>
  <c r="AF330"/>
  <c r="AE330"/>
  <c r="AD330"/>
  <c r="AC330"/>
  <c r="AB330"/>
  <c r="AA330"/>
  <c r="Z330"/>
  <c r="T330"/>
  <c r="S330"/>
  <c r="R330"/>
  <c r="Q330"/>
  <c r="P330"/>
  <c r="O330"/>
  <c r="N330"/>
  <c r="M330"/>
  <c r="L330"/>
  <c r="K330"/>
  <c r="J330"/>
  <c r="I330"/>
  <c r="H330"/>
  <c r="G330"/>
  <c r="F330"/>
  <c r="E330"/>
  <c r="D330"/>
  <c r="C330"/>
  <c r="A330"/>
  <c r="BX329"/>
  <c r="BW329"/>
  <c r="BV329"/>
  <c r="BU329"/>
  <c r="BT329"/>
  <c r="BS329"/>
  <c r="BR329"/>
  <c r="BQ329"/>
  <c r="BP329"/>
  <c r="BO329"/>
  <c r="BN329"/>
  <c r="BM329"/>
  <c r="BL329"/>
  <c r="BK329"/>
  <c r="BJ329"/>
  <c r="BI329"/>
  <c r="BH329"/>
  <c r="BG329"/>
  <c r="BF329"/>
  <c r="BE329"/>
  <c r="BD329"/>
  <c r="AX329"/>
  <c r="AW329"/>
  <c r="AV329"/>
  <c r="AU329"/>
  <c r="AT329"/>
  <c r="AS329"/>
  <c r="AR329"/>
  <c r="AQ329"/>
  <c r="AP329"/>
  <c r="AO329"/>
  <c r="AI329"/>
  <c r="AH329"/>
  <c r="AG329"/>
  <c r="AF329"/>
  <c r="AE329"/>
  <c r="AD329"/>
  <c r="AC329"/>
  <c r="AB329"/>
  <c r="AA329"/>
  <c r="Z329"/>
  <c r="T329"/>
  <c r="S329"/>
  <c r="R329"/>
  <c r="Q329"/>
  <c r="P329"/>
  <c r="O329"/>
  <c r="N329"/>
  <c r="M329"/>
  <c r="L329"/>
  <c r="K329"/>
  <c r="J329"/>
  <c r="I329"/>
  <c r="H329"/>
  <c r="G329"/>
  <c r="F329"/>
  <c r="E329"/>
  <c r="D329"/>
  <c r="C329"/>
  <c r="A329"/>
  <c r="BX328"/>
  <c r="BW328"/>
  <c r="BV328"/>
  <c r="BU328"/>
  <c r="BT328"/>
  <c r="BS328"/>
  <c r="BR328"/>
  <c r="BQ328"/>
  <c r="BP328"/>
  <c r="BO328"/>
  <c r="BN328"/>
  <c r="BM328"/>
  <c r="BL328"/>
  <c r="BK328"/>
  <c r="BJ328"/>
  <c r="BI328"/>
  <c r="BH328"/>
  <c r="BG328"/>
  <c r="BF328"/>
  <c r="BE328"/>
  <c r="BD328"/>
  <c r="AX328"/>
  <c r="AW328"/>
  <c r="AV328"/>
  <c r="AU328"/>
  <c r="AT328"/>
  <c r="AS328"/>
  <c r="AR328"/>
  <c r="AQ328"/>
  <c r="AP328"/>
  <c r="AO328"/>
  <c r="AI328"/>
  <c r="AH328"/>
  <c r="AG328"/>
  <c r="AF328"/>
  <c r="AE328"/>
  <c r="AD328"/>
  <c r="AC328"/>
  <c r="AB328"/>
  <c r="AA328"/>
  <c r="Z328"/>
  <c r="T328"/>
  <c r="S328"/>
  <c r="R328"/>
  <c r="Q328"/>
  <c r="P328"/>
  <c r="O328"/>
  <c r="N328"/>
  <c r="M328"/>
  <c r="L328"/>
  <c r="K328"/>
  <c r="J328"/>
  <c r="I328"/>
  <c r="H328"/>
  <c r="G328"/>
  <c r="F328"/>
  <c r="E328"/>
  <c r="D328"/>
  <c r="C328"/>
  <c r="A328"/>
  <c r="BX327"/>
  <c r="BW327"/>
  <c r="BV327"/>
  <c r="BU327"/>
  <c r="BT327"/>
  <c r="BS327"/>
  <c r="BR327"/>
  <c r="BQ327"/>
  <c r="BP327"/>
  <c r="BO327"/>
  <c r="BN327"/>
  <c r="BM327"/>
  <c r="BL327"/>
  <c r="BK327"/>
  <c r="BJ327"/>
  <c r="BI327"/>
  <c r="BH327"/>
  <c r="BG327"/>
  <c r="BF327"/>
  <c r="BE327"/>
  <c r="BD327"/>
  <c r="AX327"/>
  <c r="AW327"/>
  <c r="AV327"/>
  <c r="AU327"/>
  <c r="AT327"/>
  <c r="AS327"/>
  <c r="AR327"/>
  <c r="AQ327"/>
  <c r="AP327"/>
  <c r="AO327"/>
  <c r="AI327"/>
  <c r="AH327"/>
  <c r="AG327"/>
  <c r="AF327"/>
  <c r="AE327"/>
  <c r="AD327"/>
  <c r="AC327"/>
  <c r="AB327"/>
  <c r="AA327"/>
  <c r="Z327"/>
  <c r="T327"/>
  <c r="S327"/>
  <c r="R327"/>
  <c r="Q327"/>
  <c r="P327"/>
  <c r="O327"/>
  <c r="N327"/>
  <c r="M327"/>
  <c r="L327"/>
  <c r="K327"/>
  <c r="J327"/>
  <c r="I327"/>
  <c r="H327"/>
  <c r="G327"/>
  <c r="F327"/>
  <c r="E327"/>
  <c r="D327"/>
  <c r="C327"/>
  <c r="A327"/>
  <c r="BX326"/>
  <c r="BW326"/>
  <c r="BV326"/>
  <c r="BU326"/>
  <c r="BT326"/>
  <c r="BS326"/>
  <c r="BR326"/>
  <c r="BQ326"/>
  <c r="BP326"/>
  <c r="BO326"/>
  <c r="BN326"/>
  <c r="BM326"/>
  <c r="BL326"/>
  <c r="BK326"/>
  <c r="BJ326"/>
  <c r="BI326"/>
  <c r="BH326"/>
  <c r="BG326"/>
  <c r="BF326"/>
  <c r="BE326"/>
  <c r="BD326"/>
  <c r="AX326"/>
  <c r="AW326"/>
  <c r="AV326"/>
  <c r="AU326"/>
  <c r="AT326"/>
  <c r="AS326"/>
  <c r="AR326"/>
  <c r="AQ326"/>
  <c r="AP326"/>
  <c r="AO326"/>
  <c r="AI326"/>
  <c r="AH326"/>
  <c r="AG326"/>
  <c r="AF326"/>
  <c r="AE326"/>
  <c r="AD326"/>
  <c r="AC326"/>
  <c r="AB326"/>
  <c r="AA326"/>
  <c r="Z326"/>
  <c r="T326"/>
  <c r="S326"/>
  <c r="R326"/>
  <c r="Q326"/>
  <c r="P326"/>
  <c r="O326"/>
  <c r="N326"/>
  <c r="M326"/>
  <c r="L326"/>
  <c r="K326"/>
  <c r="J326"/>
  <c r="I326"/>
  <c r="H326"/>
  <c r="G326"/>
  <c r="F326"/>
  <c r="E326"/>
  <c r="D326"/>
  <c r="C326"/>
  <c r="A326"/>
  <c r="BX325"/>
  <c r="BW325"/>
  <c r="BV325"/>
  <c r="BU325"/>
  <c r="BT325"/>
  <c r="BS325"/>
  <c r="BR325"/>
  <c r="BQ325"/>
  <c r="BP325"/>
  <c r="BO325"/>
  <c r="BN325"/>
  <c r="BM325"/>
  <c r="BL325"/>
  <c r="BK325"/>
  <c r="BJ325"/>
  <c r="BI325"/>
  <c r="BH325"/>
  <c r="BG325"/>
  <c r="BF325"/>
  <c r="BE325"/>
  <c r="BD325"/>
  <c r="AX325"/>
  <c r="AW325"/>
  <c r="AV325"/>
  <c r="AU325"/>
  <c r="AT325"/>
  <c r="AS325"/>
  <c r="AR325"/>
  <c r="AQ325"/>
  <c r="AP325"/>
  <c r="AO325"/>
  <c r="AI325"/>
  <c r="AH325"/>
  <c r="AG325"/>
  <c r="AF325"/>
  <c r="AE325"/>
  <c r="AD325"/>
  <c r="AC325"/>
  <c r="AB325"/>
  <c r="AA325"/>
  <c r="Z325"/>
  <c r="T325"/>
  <c r="S325"/>
  <c r="R325"/>
  <c r="Q325"/>
  <c r="P325"/>
  <c r="O325"/>
  <c r="N325"/>
  <c r="M325"/>
  <c r="L325"/>
  <c r="K325"/>
  <c r="J325"/>
  <c r="I325"/>
  <c r="H325"/>
  <c r="G325"/>
  <c r="F325"/>
  <c r="E325"/>
  <c r="D325"/>
  <c r="C325"/>
  <c r="A325"/>
  <c r="BX324"/>
  <c r="BW324"/>
  <c r="BV324"/>
  <c r="BU324"/>
  <c r="BT324"/>
  <c r="BS324"/>
  <c r="BR324"/>
  <c r="BQ324"/>
  <c r="BP324"/>
  <c r="BO324"/>
  <c r="BN324"/>
  <c r="BM324"/>
  <c r="BL324"/>
  <c r="BK324"/>
  <c r="BJ324"/>
  <c r="BI324"/>
  <c r="BH324"/>
  <c r="BG324"/>
  <c r="BF324"/>
  <c r="BE324"/>
  <c r="BD324"/>
  <c r="AX324"/>
  <c r="AW324"/>
  <c r="AV324"/>
  <c r="AU324"/>
  <c r="AT324"/>
  <c r="AS324"/>
  <c r="AR324"/>
  <c r="AQ324"/>
  <c r="AP324"/>
  <c r="AO324"/>
  <c r="AI324"/>
  <c r="AH324"/>
  <c r="AG324"/>
  <c r="AF324"/>
  <c r="AE324"/>
  <c r="AD324"/>
  <c r="AC324"/>
  <c r="AB324"/>
  <c r="AA324"/>
  <c r="Z324"/>
  <c r="T324"/>
  <c r="S324"/>
  <c r="R324"/>
  <c r="Q324"/>
  <c r="P324"/>
  <c r="O324"/>
  <c r="N324"/>
  <c r="M324"/>
  <c r="L324"/>
  <c r="K324"/>
  <c r="J324"/>
  <c r="I324"/>
  <c r="H324"/>
  <c r="G324"/>
  <c r="F324"/>
  <c r="E324"/>
  <c r="D324"/>
  <c r="C324"/>
  <c r="A324"/>
  <c r="BX323"/>
  <c r="BW323"/>
  <c r="BV323"/>
  <c r="BU323"/>
  <c r="BT323"/>
  <c r="BS323"/>
  <c r="BR323"/>
  <c r="BQ323"/>
  <c r="BP323"/>
  <c r="BO323"/>
  <c r="BN323"/>
  <c r="BM323"/>
  <c r="BL323"/>
  <c r="BK323"/>
  <c r="BJ323"/>
  <c r="BI323"/>
  <c r="BH323"/>
  <c r="BG323"/>
  <c r="BF323"/>
  <c r="BE323"/>
  <c r="BD323"/>
  <c r="AX323"/>
  <c r="AW323"/>
  <c r="AV323"/>
  <c r="AU323"/>
  <c r="AT323"/>
  <c r="AS323"/>
  <c r="AR323"/>
  <c r="AQ323"/>
  <c r="AP323"/>
  <c r="AO323"/>
  <c r="AI323"/>
  <c r="AH323"/>
  <c r="AG323"/>
  <c r="AF323"/>
  <c r="AE323"/>
  <c r="AD323"/>
  <c r="AC323"/>
  <c r="AB323"/>
  <c r="AA323"/>
  <c r="Z323"/>
  <c r="T323"/>
  <c r="S323"/>
  <c r="R323"/>
  <c r="Q323"/>
  <c r="P323"/>
  <c r="O323"/>
  <c r="N323"/>
  <c r="M323"/>
  <c r="L323"/>
  <c r="K323"/>
  <c r="J323"/>
  <c r="I323"/>
  <c r="H323"/>
  <c r="G323"/>
  <c r="F323"/>
  <c r="E323"/>
  <c r="D323"/>
  <c r="C323"/>
  <c r="A323"/>
  <c r="BX322"/>
  <c r="BW322"/>
  <c r="BV322"/>
  <c r="BU322"/>
  <c r="BT322"/>
  <c r="BS322"/>
  <c r="BR322"/>
  <c r="BQ322"/>
  <c r="BP322"/>
  <c r="BO322"/>
  <c r="BN322"/>
  <c r="BM322"/>
  <c r="BL322"/>
  <c r="BK322"/>
  <c r="BJ322"/>
  <c r="BI322"/>
  <c r="BH322"/>
  <c r="BG322"/>
  <c r="BF322"/>
  <c r="BE322"/>
  <c r="BD322"/>
  <c r="AX322"/>
  <c r="AW322"/>
  <c r="AV322"/>
  <c r="AU322"/>
  <c r="AT322"/>
  <c r="AS322"/>
  <c r="AR322"/>
  <c r="AQ322"/>
  <c r="AP322"/>
  <c r="AO322"/>
  <c r="AI322"/>
  <c r="AH322"/>
  <c r="AG322"/>
  <c r="AF322"/>
  <c r="AE322"/>
  <c r="AD322"/>
  <c r="AC322"/>
  <c r="AB322"/>
  <c r="AA322"/>
  <c r="Z322"/>
  <c r="T322"/>
  <c r="S322"/>
  <c r="R322"/>
  <c r="Q322"/>
  <c r="P322"/>
  <c r="O322"/>
  <c r="N322"/>
  <c r="M322"/>
  <c r="L322"/>
  <c r="K322"/>
  <c r="J322"/>
  <c r="I322"/>
  <c r="H322"/>
  <c r="G322"/>
  <c r="F322"/>
  <c r="E322"/>
  <c r="D322"/>
  <c r="C322"/>
  <c r="A322"/>
  <c r="BX321"/>
  <c r="BW321"/>
  <c r="BV321"/>
  <c r="BU321"/>
  <c r="BT321"/>
  <c r="BS321"/>
  <c r="BR321"/>
  <c r="BQ321"/>
  <c r="BP321"/>
  <c r="BO321"/>
  <c r="BN321"/>
  <c r="BM321"/>
  <c r="BL321"/>
  <c r="BK321"/>
  <c r="BJ321"/>
  <c r="BI321"/>
  <c r="BH321"/>
  <c r="BG321"/>
  <c r="BF321"/>
  <c r="BE321"/>
  <c r="BD321"/>
  <c r="AX321"/>
  <c r="AW321"/>
  <c r="AV321"/>
  <c r="AU321"/>
  <c r="AT321"/>
  <c r="AS321"/>
  <c r="AR321"/>
  <c r="AQ321"/>
  <c r="AP321"/>
  <c r="AO321"/>
  <c r="AI321"/>
  <c r="AH321"/>
  <c r="AG321"/>
  <c r="AF321"/>
  <c r="AE321"/>
  <c r="AD321"/>
  <c r="AC321"/>
  <c r="AB321"/>
  <c r="AA321"/>
  <c r="Z321"/>
  <c r="T321"/>
  <c r="S321"/>
  <c r="R321"/>
  <c r="Q321"/>
  <c r="P321"/>
  <c r="O321"/>
  <c r="N321"/>
  <c r="M321"/>
  <c r="L321"/>
  <c r="K321"/>
  <c r="J321"/>
  <c r="I321"/>
  <c r="H321"/>
  <c r="G321"/>
  <c r="F321"/>
  <c r="E321"/>
  <c r="D321"/>
  <c r="C321"/>
  <c r="A321"/>
  <c r="BX320"/>
  <c r="BW320"/>
  <c r="BV320"/>
  <c r="BU320"/>
  <c r="BT320"/>
  <c r="BS320"/>
  <c r="BR320"/>
  <c r="BQ320"/>
  <c r="BP320"/>
  <c r="BO320"/>
  <c r="BN320"/>
  <c r="BM320"/>
  <c r="BL320"/>
  <c r="BK320"/>
  <c r="BJ320"/>
  <c r="BI320"/>
  <c r="BH320"/>
  <c r="BG320"/>
  <c r="BF320"/>
  <c r="BE320"/>
  <c r="BD320"/>
  <c r="AX320"/>
  <c r="AW320"/>
  <c r="AV320"/>
  <c r="AU320"/>
  <c r="AT320"/>
  <c r="AS320"/>
  <c r="AR320"/>
  <c r="AQ320"/>
  <c r="AP320"/>
  <c r="AO320"/>
  <c r="AI320"/>
  <c r="AH320"/>
  <c r="AG320"/>
  <c r="AF320"/>
  <c r="AE320"/>
  <c r="AD320"/>
  <c r="AC320"/>
  <c r="AB320"/>
  <c r="AA320"/>
  <c r="Z320"/>
  <c r="T320"/>
  <c r="S320"/>
  <c r="R320"/>
  <c r="Q320"/>
  <c r="P320"/>
  <c r="O320"/>
  <c r="N320"/>
  <c r="M320"/>
  <c r="L320"/>
  <c r="K320"/>
  <c r="J320"/>
  <c r="I320"/>
  <c r="H320"/>
  <c r="G320"/>
  <c r="F320"/>
  <c r="E320"/>
  <c r="D320"/>
  <c r="C320"/>
  <c r="A320"/>
  <c r="BX319"/>
  <c r="BW319"/>
  <c r="BV319"/>
  <c r="BU319"/>
  <c r="BT319"/>
  <c r="BS319"/>
  <c r="BR319"/>
  <c r="BQ319"/>
  <c r="BP319"/>
  <c r="BO319"/>
  <c r="BN319"/>
  <c r="BM319"/>
  <c r="BL319"/>
  <c r="BK319"/>
  <c r="BJ319"/>
  <c r="BI319"/>
  <c r="BH319"/>
  <c r="BG319"/>
  <c r="BF319"/>
  <c r="BE319"/>
  <c r="BD319"/>
  <c r="AX319"/>
  <c r="AW319"/>
  <c r="AV319"/>
  <c r="AU319"/>
  <c r="AT319"/>
  <c r="AS319"/>
  <c r="AR319"/>
  <c r="AQ319"/>
  <c r="AP319"/>
  <c r="AO319"/>
  <c r="AI319"/>
  <c r="AH319"/>
  <c r="AG319"/>
  <c r="AF319"/>
  <c r="AE319"/>
  <c r="AD319"/>
  <c r="AC319"/>
  <c r="AB319"/>
  <c r="AA319"/>
  <c r="Z319"/>
  <c r="T319"/>
  <c r="S319"/>
  <c r="R319"/>
  <c r="Q319"/>
  <c r="P319"/>
  <c r="O319"/>
  <c r="N319"/>
  <c r="M319"/>
  <c r="L319"/>
  <c r="K319"/>
  <c r="J319"/>
  <c r="I319"/>
  <c r="H319"/>
  <c r="G319"/>
  <c r="F319"/>
  <c r="E319"/>
  <c r="D319"/>
  <c r="C319"/>
  <c r="A319"/>
  <c r="BX318"/>
  <c r="BW318"/>
  <c r="BV318"/>
  <c r="BU318"/>
  <c r="BT318"/>
  <c r="BS318"/>
  <c r="BR318"/>
  <c r="BQ318"/>
  <c r="BP318"/>
  <c r="BO318"/>
  <c r="BN318"/>
  <c r="BM318"/>
  <c r="BL318"/>
  <c r="BK318"/>
  <c r="BJ318"/>
  <c r="BI318"/>
  <c r="BH318"/>
  <c r="BG318"/>
  <c r="BF318"/>
  <c r="BE318"/>
  <c r="BD318"/>
  <c r="AX318"/>
  <c r="AW318"/>
  <c r="AV318"/>
  <c r="AU318"/>
  <c r="AT318"/>
  <c r="AS318"/>
  <c r="AR318"/>
  <c r="AQ318"/>
  <c r="AP318"/>
  <c r="AO318"/>
  <c r="AI318"/>
  <c r="AH318"/>
  <c r="AG318"/>
  <c r="AF318"/>
  <c r="AE318"/>
  <c r="AD318"/>
  <c r="AC318"/>
  <c r="AB318"/>
  <c r="AA318"/>
  <c r="Z318"/>
  <c r="T318"/>
  <c r="S318"/>
  <c r="R318"/>
  <c r="Q318"/>
  <c r="P318"/>
  <c r="O318"/>
  <c r="N318"/>
  <c r="M318"/>
  <c r="L318"/>
  <c r="K318"/>
  <c r="J318"/>
  <c r="I318"/>
  <c r="H318"/>
  <c r="G318"/>
  <c r="F318"/>
  <c r="E318"/>
  <c r="D318"/>
  <c r="C318"/>
  <c r="A318"/>
  <c r="BX317"/>
  <c r="BW317"/>
  <c r="BV317"/>
  <c r="BU317"/>
  <c r="BT317"/>
  <c r="BS317"/>
  <c r="BR317"/>
  <c r="BQ317"/>
  <c r="BP317"/>
  <c r="BO317"/>
  <c r="BN317"/>
  <c r="BM317"/>
  <c r="BL317"/>
  <c r="BK317"/>
  <c r="BJ317"/>
  <c r="BI317"/>
  <c r="BH317"/>
  <c r="BG317"/>
  <c r="BF317"/>
  <c r="BE317"/>
  <c r="BD317"/>
  <c r="AX317"/>
  <c r="AW317"/>
  <c r="AV317"/>
  <c r="AU317"/>
  <c r="AT317"/>
  <c r="AS317"/>
  <c r="AR317"/>
  <c r="AQ317"/>
  <c r="AP317"/>
  <c r="AO317"/>
  <c r="AI317"/>
  <c r="AH317"/>
  <c r="AG317"/>
  <c r="AF317"/>
  <c r="AE317"/>
  <c r="AD317"/>
  <c r="AC317"/>
  <c r="AB317"/>
  <c r="AA317"/>
  <c r="Z317"/>
  <c r="T317"/>
  <c r="S317"/>
  <c r="R317"/>
  <c r="Q317"/>
  <c r="P317"/>
  <c r="O317"/>
  <c r="N317"/>
  <c r="M317"/>
  <c r="L317"/>
  <c r="K317"/>
  <c r="J317"/>
  <c r="I317"/>
  <c r="H317"/>
  <c r="G317"/>
  <c r="F317"/>
  <c r="E317"/>
  <c r="D317"/>
  <c r="C317"/>
  <c r="A317"/>
  <c r="BX316"/>
  <c r="BW316"/>
  <c r="BV316"/>
  <c r="BU316"/>
  <c r="BT316"/>
  <c r="BS316"/>
  <c r="BR316"/>
  <c r="BQ316"/>
  <c r="BP316"/>
  <c r="BO316"/>
  <c r="BN316"/>
  <c r="BM316"/>
  <c r="BL316"/>
  <c r="BK316"/>
  <c r="BJ316"/>
  <c r="BI316"/>
  <c r="BH316"/>
  <c r="BG316"/>
  <c r="BF316"/>
  <c r="BE316"/>
  <c r="BD316"/>
  <c r="AX316"/>
  <c r="AW316"/>
  <c r="AV316"/>
  <c r="AU316"/>
  <c r="AT316"/>
  <c r="AS316"/>
  <c r="AR316"/>
  <c r="AQ316"/>
  <c r="AP316"/>
  <c r="AO316"/>
  <c r="AI316"/>
  <c r="AH316"/>
  <c r="AG316"/>
  <c r="AF316"/>
  <c r="AE316"/>
  <c r="AD316"/>
  <c r="AC316"/>
  <c r="AB316"/>
  <c r="AA316"/>
  <c r="Z316"/>
  <c r="T316"/>
  <c r="S316"/>
  <c r="R316"/>
  <c r="Q316"/>
  <c r="P316"/>
  <c r="O316"/>
  <c r="N316"/>
  <c r="M316"/>
  <c r="L316"/>
  <c r="K316"/>
  <c r="J316"/>
  <c r="I316"/>
  <c r="H316"/>
  <c r="G316"/>
  <c r="F316"/>
  <c r="E316"/>
  <c r="D316"/>
  <c r="C316"/>
  <c r="A316"/>
  <c r="BX315"/>
  <c r="BW315"/>
  <c r="BV315"/>
  <c r="BU315"/>
  <c r="BT315"/>
  <c r="BS315"/>
  <c r="BR315"/>
  <c r="BQ315"/>
  <c r="BP315"/>
  <c r="BO315"/>
  <c r="BN315"/>
  <c r="BM315"/>
  <c r="BL315"/>
  <c r="BK315"/>
  <c r="BJ315"/>
  <c r="BI315"/>
  <c r="BH315"/>
  <c r="BG315"/>
  <c r="BF315"/>
  <c r="BE315"/>
  <c r="BD315"/>
  <c r="AX315"/>
  <c r="AW315"/>
  <c r="AV315"/>
  <c r="AU315"/>
  <c r="AT315"/>
  <c r="AS315"/>
  <c r="AR315"/>
  <c r="AQ315"/>
  <c r="AP315"/>
  <c r="AO315"/>
  <c r="AI315"/>
  <c r="AH315"/>
  <c r="AG315"/>
  <c r="AF315"/>
  <c r="AE315"/>
  <c r="AD315"/>
  <c r="AC315"/>
  <c r="AB315"/>
  <c r="AA315"/>
  <c r="Z315"/>
  <c r="T315"/>
  <c r="S315"/>
  <c r="R315"/>
  <c r="Q315"/>
  <c r="P315"/>
  <c r="O315"/>
  <c r="N315"/>
  <c r="M315"/>
  <c r="L315"/>
  <c r="K315"/>
  <c r="J315"/>
  <c r="I315"/>
  <c r="H315"/>
  <c r="G315"/>
  <c r="F315"/>
  <c r="E315"/>
  <c r="D315"/>
  <c r="C315"/>
  <c r="A315"/>
  <c r="BX314"/>
  <c r="BW314"/>
  <c r="BV314"/>
  <c r="BU314"/>
  <c r="BT314"/>
  <c r="BS314"/>
  <c r="BR314"/>
  <c r="BQ314"/>
  <c r="BP314"/>
  <c r="BO314"/>
  <c r="BN314"/>
  <c r="BM314"/>
  <c r="BL314"/>
  <c r="BK314"/>
  <c r="BJ314"/>
  <c r="BI314"/>
  <c r="BH314"/>
  <c r="BG314"/>
  <c r="BF314"/>
  <c r="BE314"/>
  <c r="BD314"/>
  <c r="AX314"/>
  <c r="AW314"/>
  <c r="AV314"/>
  <c r="AU314"/>
  <c r="AT314"/>
  <c r="AS314"/>
  <c r="AR314"/>
  <c r="AQ314"/>
  <c r="AP314"/>
  <c r="AO314"/>
  <c r="AI314"/>
  <c r="AH314"/>
  <c r="AG314"/>
  <c r="AF314"/>
  <c r="AE314"/>
  <c r="AD314"/>
  <c r="AC314"/>
  <c r="AB314"/>
  <c r="AA314"/>
  <c r="Z314"/>
  <c r="T314"/>
  <c r="S314"/>
  <c r="R314"/>
  <c r="Q314"/>
  <c r="P314"/>
  <c r="O314"/>
  <c r="N314"/>
  <c r="M314"/>
  <c r="L314"/>
  <c r="K314"/>
  <c r="J314"/>
  <c r="I314"/>
  <c r="H314"/>
  <c r="G314"/>
  <c r="F314"/>
  <c r="E314"/>
  <c r="D314"/>
  <c r="C314"/>
  <c r="A314"/>
  <c r="BX313"/>
  <c r="BW313"/>
  <c r="BV313"/>
  <c r="BU313"/>
  <c r="BT313"/>
  <c r="BS313"/>
  <c r="BR313"/>
  <c r="BQ313"/>
  <c r="BP313"/>
  <c r="BO313"/>
  <c r="BN313"/>
  <c r="BM313"/>
  <c r="BL313"/>
  <c r="BK313"/>
  <c r="BJ313"/>
  <c r="BI313"/>
  <c r="BH313"/>
  <c r="BG313"/>
  <c r="BF313"/>
  <c r="BE313"/>
  <c r="BD313"/>
  <c r="AX313"/>
  <c r="AW313"/>
  <c r="AV313"/>
  <c r="AU313"/>
  <c r="AT313"/>
  <c r="AS313"/>
  <c r="AR313"/>
  <c r="AQ313"/>
  <c r="AP313"/>
  <c r="AO313"/>
  <c r="AI313"/>
  <c r="AH313"/>
  <c r="AG313"/>
  <c r="AF313"/>
  <c r="AE313"/>
  <c r="AD313"/>
  <c r="AC313"/>
  <c r="AB313"/>
  <c r="AA313"/>
  <c r="Z313"/>
  <c r="T313"/>
  <c r="S313"/>
  <c r="R313"/>
  <c r="Q313"/>
  <c r="P313"/>
  <c r="O313"/>
  <c r="N313"/>
  <c r="M313"/>
  <c r="L313"/>
  <c r="K313"/>
  <c r="J313"/>
  <c r="I313"/>
  <c r="H313"/>
  <c r="G313"/>
  <c r="F313"/>
  <c r="E313"/>
  <c r="D313"/>
  <c r="C313"/>
  <c r="A313"/>
  <c r="BX312"/>
  <c r="BW312"/>
  <c r="BV312"/>
  <c r="BU312"/>
  <c r="BT312"/>
  <c r="BS312"/>
  <c r="BR312"/>
  <c r="BQ312"/>
  <c r="BP312"/>
  <c r="BO312"/>
  <c r="BN312"/>
  <c r="BM312"/>
  <c r="BL312"/>
  <c r="BK312"/>
  <c r="BJ312"/>
  <c r="BI312"/>
  <c r="BH312"/>
  <c r="BG312"/>
  <c r="BF312"/>
  <c r="BE312"/>
  <c r="BD312"/>
  <c r="AX312"/>
  <c r="AW312"/>
  <c r="AV312"/>
  <c r="AU312"/>
  <c r="AT312"/>
  <c r="AS312"/>
  <c r="AR312"/>
  <c r="AQ312"/>
  <c r="AP312"/>
  <c r="AO312"/>
  <c r="AI312"/>
  <c r="AH312"/>
  <c r="AG312"/>
  <c r="AF312"/>
  <c r="AE312"/>
  <c r="AD312"/>
  <c r="AC312"/>
  <c r="AB312"/>
  <c r="AA312"/>
  <c r="Z312"/>
  <c r="T312"/>
  <c r="S312"/>
  <c r="R312"/>
  <c r="Q312"/>
  <c r="P312"/>
  <c r="O312"/>
  <c r="N312"/>
  <c r="M312"/>
  <c r="L312"/>
  <c r="K312"/>
  <c r="J312"/>
  <c r="I312"/>
  <c r="H312"/>
  <c r="G312"/>
  <c r="F312"/>
  <c r="E312"/>
  <c r="D312"/>
  <c r="C312"/>
  <c r="A312"/>
  <c r="BX311"/>
  <c r="BW311"/>
  <c r="BV311"/>
  <c r="BU311"/>
  <c r="BT311"/>
  <c r="BS311"/>
  <c r="BR311"/>
  <c r="BQ311"/>
  <c r="BP311"/>
  <c r="BO311"/>
  <c r="BN311"/>
  <c r="BM311"/>
  <c r="BL311"/>
  <c r="BK311"/>
  <c r="BJ311"/>
  <c r="BI311"/>
  <c r="BH311"/>
  <c r="BG311"/>
  <c r="BF311"/>
  <c r="BE311"/>
  <c r="BD311"/>
  <c r="AX311"/>
  <c r="AW311"/>
  <c r="AV311"/>
  <c r="AU311"/>
  <c r="AT311"/>
  <c r="AS311"/>
  <c r="AR311"/>
  <c r="AQ311"/>
  <c r="AP311"/>
  <c r="AO311"/>
  <c r="AI311"/>
  <c r="AH311"/>
  <c r="AG311"/>
  <c r="AF311"/>
  <c r="AE311"/>
  <c r="AD311"/>
  <c r="AC311"/>
  <c r="AB311"/>
  <c r="AA311"/>
  <c r="Z311"/>
  <c r="T311"/>
  <c r="S311"/>
  <c r="R311"/>
  <c r="Q311"/>
  <c r="P311"/>
  <c r="O311"/>
  <c r="N311"/>
  <c r="M311"/>
  <c r="L311"/>
  <c r="K311"/>
  <c r="J311"/>
  <c r="I311"/>
  <c r="H311"/>
  <c r="G311"/>
  <c r="F311"/>
  <c r="E311"/>
  <c r="D311"/>
  <c r="C311"/>
  <c r="A311"/>
  <c r="BX310"/>
  <c r="BW310"/>
  <c r="BV310"/>
  <c r="BU310"/>
  <c r="BT310"/>
  <c r="BS310"/>
  <c r="BR310"/>
  <c r="BQ310"/>
  <c r="BP310"/>
  <c r="BO310"/>
  <c r="BN310"/>
  <c r="BM310"/>
  <c r="BL310"/>
  <c r="BK310"/>
  <c r="BJ310"/>
  <c r="BI310"/>
  <c r="BH310"/>
  <c r="BG310"/>
  <c r="BF310"/>
  <c r="BE310"/>
  <c r="BD310"/>
  <c r="AX310"/>
  <c r="AW310"/>
  <c r="AV310"/>
  <c r="AU310"/>
  <c r="AT310"/>
  <c r="AS310"/>
  <c r="AR310"/>
  <c r="AQ310"/>
  <c r="AP310"/>
  <c r="AO310"/>
  <c r="AI310"/>
  <c r="AH310"/>
  <c r="AG310"/>
  <c r="AF310"/>
  <c r="AE310"/>
  <c r="AD310"/>
  <c r="AC310"/>
  <c r="AB310"/>
  <c r="AA310"/>
  <c r="Z310"/>
  <c r="T310"/>
  <c r="S310"/>
  <c r="R310"/>
  <c r="Q310"/>
  <c r="P310"/>
  <c r="O310"/>
  <c r="N310"/>
  <c r="M310"/>
  <c r="L310"/>
  <c r="K310"/>
  <c r="J310"/>
  <c r="I310"/>
  <c r="H310"/>
  <c r="G310"/>
  <c r="F310"/>
  <c r="E310"/>
  <c r="D310"/>
  <c r="C310"/>
  <c r="A310"/>
  <c r="BX309"/>
  <c r="BW309"/>
  <c r="BV309"/>
  <c r="BU309"/>
  <c r="BT309"/>
  <c r="BS309"/>
  <c r="BR309"/>
  <c r="BQ309"/>
  <c r="BP309"/>
  <c r="BO309"/>
  <c r="BN309"/>
  <c r="BM309"/>
  <c r="BL309"/>
  <c r="BK309"/>
  <c r="BJ309"/>
  <c r="BI309"/>
  <c r="BH309"/>
  <c r="BG309"/>
  <c r="BF309"/>
  <c r="BE309"/>
  <c r="BD309"/>
  <c r="AX309"/>
  <c r="AW309"/>
  <c r="AV309"/>
  <c r="AU309"/>
  <c r="AT309"/>
  <c r="AS309"/>
  <c r="AR309"/>
  <c r="AQ309"/>
  <c r="AP309"/>
  <c r="AO309"/>
  <c r="AI309"/>
  <c r="AH309"/>
  <c r="AG309"/>
  <c r="AF309"/>
  <c r="AE309"/>
  <c r="AD309"/>
  <c r="AC309"/>
  <c r="AB309"/>
  <c r="AA309"/>
  <c r="Z309"/>
  <c r="T309"/>
  <c r="S309"/>
  <c r="R309"/>
  <c r="Q309"/>
  <c r="P309"/>
  <c r="O309"/>
  <c r="N309"/>
  <c r="M309"/>
  <c r="L309"/>
  <c r="K309"/>
  <c r="J309"/>
  <c r="I309"/>
  <c r="H309"/>
  <c r="G309"/>
  <c r="F309"/>
  <c r="E309"/>
  <c r="D309"/>
  <c r="C309"/>
  <c r="A309"/>
  <c r="BX308"/>
  <c r="BW308"/>
  <c r="BV308"/>
  <c r="BU308"/>
  <c r="BT308"/>
  <c r="BS308"/>
  <c r="BR308"/>
  <c r="BQ308"/>
  <c r="BP308"/>
  <c r="BO308"/>
  <c r="BN308"/>
  <c r="BM308"/>
  <c r="BL308"/>
  <c r="BK308"/>
  <c r="BJ308"/>
  <c r="BI308"/>
  <c r="BH308"/>
  <c r="BG308"/>
  <c r="BF308"/>
  <c r="BE308"/>
  <c r="BD308"/>
  <c r="AX308"/>
  <c r="AW308"/>
  <c r="AV308"/>
  <c r="AU308"/>
  <c r="AT308"/>
  <c r="AS308"/>
  <c r="AR308"/>
  <c r="AQ308"/>
  <c r="AP308"/>
  <c r="AO308"/>
  <c r="AI308"/>
  <c r="AH308"/>
  <c r="AG308"/>
  <c r="AF308"/>
  <c r="AE308"/>
  <c r="AD308"/>
  <c r="AC308"/>
  <c r="AB308"/>
  <c r="AA308"/>
  <c r="Z308"/>
  <c r="T308"/>
  <c r="S308"/>
  <c r="R308"/>
  <c r="Q308"/>
  <c r="P308"/>
  <c r="O308"/>
  <c r="N308"/>
  <c r="M308"/>
  <c r="L308"/>
  <c r="K308"/>
  <c r="J308"/>
  <c r="I308"/>
  <c r="H308"/>
  <c r="G308"/>
  <c r="F308"/>
  <c r="E308"/>
  <c r="D308"/>
  <c r="C308"/>
  <c r="A308"/>
  <c r="BX307"/>
  <c r="BW307"/>
  <c r="BV307"/>
  <c r="BU307"/>
  <c r="BT307"/>
  <c r="BS307"/>
  <c r="BR307"/>
  <c r="BQ307"/>
  <c r="BP307"/>
  <c r="BO307"/>
  <c r="BN307"/>
  <c r="BM307"/>
  <c r="BL307"/>
  <c r="BK307"/>
  <c r="BJ307"/>
  <c r="BI307"/>
  <c r="BH307"/>
  <c r="BG307"/>
  <c r="BF307"/>
  <c r="BE307"/>
  <c r="BD307"/>
  <c r="AX307"/>
  <c r="AW307"/>
  <c r="AV307"/>
  <c r="AU307"/>
  <c r="AT307"/>
  <c r="AS307"/>
  <c r="AR307"/>
  <c r="AQ307"/>
  <c r="AP307"/>
  <c r="AO307"/>
  <c r="AI307"/>
  <c r="AH307"/>
  <c r="AG307"/>
  <c r="AF307"/>
  <c r="AE307"/>
  <c r="AD307"/>
  <c r="AC307"/>
  <c r="AB307"/>
  <c r="AA307"/>
  <c r="Z307"/>
  <c r="T307"/>
  <c r="S307"/>
  <c r="R307"/>
  <c r="Q307"/>
  <c r="P307"/>
  <c r="O307"/>
  <c r="N307"/>
  <c r="M307"/>
  <c r="L307"/>
  <c r="K307"/>
  <c r="J307"/>
  <c r="I307"/>
  <c r="H307"/>
  <c r="G307"/>
  <c r="F307"/>
  <c r="E307"/>
  <c r="D307"/>
  <c r="C307"/>
  <c r="A307"/>
  <c r="BX306"/>
  <c r="BW306"/>
  <c r="BV306"/>
  <c r="BU306"/>
  <c r="BT306"/>
  <c r="BS306"/>
  <c r="BR306"/>
  <c r="BQ306"/>
  <c r="BP306"/>
  <c r="BO306"/>
  <c r="BN306"/>
  <c r="BM306"/>
  <c r="BL306"/>
  <c r="BK306"/>
  <c r="BJ306"/>
  <c r="BI306"/>
  <c r="BH306"/>
  <c r="BG306"/>
  <c r="BF306"/>
  <c r="BE306"/>
  <c r="BD306"/>
  <c r="AX306"/>
  <c r="AW306"/>
  <c r="AV306"/>
  <c r="AU306"/>
  <c r="AT306"/>
  <c r="AS306"/>
  <c r="AR306"/>
  <c r="AQ306"/>
  <c r="AP306"/>
  <c r="AO306"/>
  <c r="AI306"/>
  <c r="AH306"/>
  <c r="AG306"/>
  <c r="AF306"/>
  <c r="AE306"/>
  <c r="AD306"/>
  <c r="AC306"/>
  <c r="AB306"/>
  <c r="AA306"/>
  <c r="Z306"/>
  <c r="T306"/>
  <c r="S306"/>
  <c r="R306"/>
  <c r="Q306"/>
  <c r="P306"/>
  <c r="O306"/>
  <c r="N306"/>
  <c r="M306"/>
  <c r="L306"/>
  <c r="K306"/>
  <c r="J306"/>
  <c r="I306"/>
  <c r="H306"/>
  <c r="G306"/>
  <c r="F306"/>
  <c r="E306"/>
  <c r="D306"/>
  <c r="C306"/>
  <c r="A306"/>
  <c r="BX305"/>
  <c r="BW305"/>
  <c r="BV305"/>
  <c r="BU305"/>
  <c r="BT305"/>
  <c r="BS305"/>
  <c r="BR305"/>
  <c r="BQ305"/>
  <c r="BP305"/>
  <c r="BO305"/>
  <c r="BN305"/>
  <c r="BM305"/>
  <c r="BL305"/>
  <c r="BK305"/>
  <c r="BJ305"/>
  <c r="BI305"/>
  <c r="BH305"/>
  <c r="BG305"/>
  <c r="BF305"/>
  <c r="BE305"/>
  <c r="BD305"/>
  <c r="AX305"/>
  <c r="AW305"/>
  <c r="AV305"/>
  <c r="AU305"/>
  <c r="AT305"/>
  <c r="AS305"/>
  <c r="AR305"/>
  <c r="AQ305"/>
  <c r="AP305"/>
  <c r="AO305"/>
  <c r="AI305"/>
  <c r="AH305"/>
  <c r="AG305"/>
  <c r="AF305"/>
  <c r="AE305"/>
  <c r="AD305"/>
  <c r="AC305"/>
  <c r="AB305"/>
  <c r="AA305"/>
  <c r="Z305"/>
  <c r="T305"/>
  <c r="S305"/>
  <c r="R305"/>
  <c r="Q305"/>
  <c r="P305"/>
  <c r="O305"/>
  <c r="N305"/>
  <c r="M305"/>
  <c r="L305"/>
  <c r="K305"/>
  <c r="J305"/>
  <c r="I305"/>
  <c r="H305"/>
  <c r="G305"/>
  <c r="F305"/>
  <c r="E305"/>
  <c r="D305"/>
  <c r="C305"/>
  <c r="A305"/>
  <c r="BX304"/>
  <c r="BW304"/>
  <c r="BV304"/>
  <c r="BU304"/>
  <c r="BT304"/>
  <c r="BS304"/>
  <c r="BR304"/>
  <c r="BQ304"/>
  <c r="BP304"/>
  <c r="BO304"/>
  <c r="BN304"/>
  <c r="BM304"/>
  <c r="BL304"/>
  <c r="BK304"/>
  <c r="BJ304"/>
  <c r="BI304"/>
  <c r="BH304"/>
  <c r="BG304"/>
  <c r="BF304"/>
  <c r="BE304"/>
  <c r="BD304"/>
  <c r="AX304"/>
  <c r="AW304"/>
  <c r="AV304"/>
  <c r="AU304"/>
  <c r="AT304"/>
  <c r="AS304"/>
  <c r="AR304"/>
  <c r="AQ304"/>
  <c r="AP304"/>
  <c r="AO304"/>
  <c r="AI304"/>
  <c r="AH304"/>
  <c r="AG304"/>
  <c r="AF304"/>
  <c r="AE304"/>
  <c r="AD304"/>
  <c r="AC304"/>
  <c r="AB304"/>
  <c r="AA304"/>
  <c r="Z304"/>
  <c r="T304"/>
  <c r="S304"/>
  <c r="R304"/>
  <c r="Q304"/>
  <c r="P304"/>
  <c r="O304"/>
  <c r="N304"/>
  <c r="M304"/>
  <c r="L304"/>
  <c r="K304"/>
  <c r="J304"/>
  <c r="I304"/>
  <c r="H304"/>
  <c r="G304"/>
  <c r="F304"/>
  <c r="E304"/>
  <c r="D304"/>
  <c r="C304"/>
  <c r="A304"/>
  <c r="BX303"/>
  <c r="BW303"/>
  <c r="BV303"/>
  <c r="BU303"/>
  <c r="BT303"/>
  <c r="BS303"/>
  <c r="BR303"/>
  <c r="BQ303"/>
  <c r="BP303"/>
  <c r="BO303"/>
  <c r="BN303"/>
  <c r="BM303"/>
  <c r="BL303"/>
  <c r="BK303"/>
  <c r="BJ303"/>
  <c r="BI303"/>
  <c r="BH303"/>
  <c r="BG303"/>
  <c r="BF303"/>
  <c r="BE303"/>
  <c r="BD303"/>
  <c r="AX303"/>
  <c r="AW303"/>
  <c r="AV303"/>
  <c r="AU303"/>
  <c r="AT303"/>
  <c r="AS303"/>
  <c r="AR303"/>
  <c r="AQ303"/>
  <c r="AP303"/>
  <c r="AO303"/>
  <c r="AI303"/>
  <c r="AH303"/>
  <c r="AG303"/>
  <c r="AF303"/>
  <c r="AE303"/>
  <c r="AD303"/>
  <c r="AC303"/>
  <c r="AB303"/>
  <c r="AA303"/>
  <c r="Z303"/>
  <c r="T303"/>
  <c r="S303"/>
  <c r="R303"/>
  <c r="Q303"/>
  <c r="P303"/>
  <c r="O303"/>
  <c r="N303"/>
  <c r="M303"/>
  <c r="L303"/>
  <c r="K303"/>
  <c r="J303"/>
  <c r="I303"/>
  <c r="H303"/>
  <c r="G303"/>
  <c r="F303"/>
  <c r="E303"/>
  <c r="D303"/>
  <c r="C303"/>
  <c r="A303"/>
  <c r="BX302"/>
  <c r="BW302"/>
  <c r="BV302"/>
  <c r="BU302"/>
  <c r="BT302"/>
  <c r="BS302"/>
  <c r="BR302"/>
  <c r="BQ302"/>
  <c r="BP302"/>
  <c r="BO302"/>
  <c r="BN302"/>
  <c r="BM302"/>
  <c r="BL302"/>
  <c r="BK302"/>
  <c r="BJ302"/>
  <c r="BI302"/>
  <c r="BH302"/>
  <c r="BG302"/>
  <c r="BF302"/>
  <c r="BE302"/>
  <c r="BD302"/>
  <c r="AX302"/>
  <c r="AW302"/>
  <c r="AV302"/>
  <c r="AU302"/>
  <c r="AT302"/>
  <c r="AS302"/>
  <c r="AR302"/>
  <c r="AQ302"/>
  <c r="AP302"/>
  <c r="AO302"/>
  <c r="AI302"/>
  <c r="AH302"/>
  <c r="AG302"/>
  <c r="AF302"/>
  <c r="AE302"/>
  <c r="AD302"/>
  <c r="AC302"/>
  <c r="AB302"/>
  <c r="AA302"/>
  <c r="Z302"/>
  <c r="T302"/>
  <c r="S302"/>
  <c r="R302"/>
  <c r="Q302"/>
  <c r="P302"/>
  <c r="O302"/>
  <c r="N302"/>
  <c r="M302"/>
  <c r="L302"/>
  <c r="K302"/>
  <c r="J302"/>
  <c r="I302"/>
  <c r="H302"/>
  <c r="G302"/>
  <c r="F302"/>
  <c r="E302"/>
  <c r="D302"/>
  <c r="C302"/>
  <c r="A302"/>
  <c r="BX301"/>
  <c r="BW301"/>
  <c r="BV301"/>
  <c r="BU301"/>
  <c r="BT301"/>
  <c r="BS301"/>
  <c r="BR301"/>
  <c r="BQ301"/>
  <c r="BP301"/>
  <c r="BO301"/>
  <c r="BN301"/>
  <c r="BM301"/>
  <c r="BL301"/>
  <c r="BK301"/>
  <c r="BJ301"/>
  <c r="BI301"/>
  <c r="BH301"/>
  <c r="BG301"/>
  <c r="BF301"/>
  <c r="BE301"/>
  <c r="BD301"/>
  <c r="AX301"/>
  <c r="AW301"/>
  <c r="AV301"/>
  <c r="AU301"/>
  <c r="AT301"/>
  <c r="AS301"/>
  <c r="AR301"/>
  <c r="AQ301"/>
  <c r="AP301"/>
  <c r="AO301"/>
  <c r="AI301"/>
  <c r="AH301"/>
  <c r="AG301"/>
  <c r="AF301"/>
  <c r="AE301"/>
  <c r="AD301"/>
  <c r="AC301"/>
  <c r="AB301"/>
  <c r="AA301"/>
  <c r="Z301"/>
  <c r="T301"/>
  <c r="S301"/>
  <c r="R301"/>
  <c r="Q301"/>
  <c r="P301"/>
  <c r="O301"/>
  <c r="N301"/>
  <c r="M301"/>
  <c r="L301"/>
  <c r="K301"/>
  <c r="J301"/>
  <c r="I301"/>
  <c r="H301"/>
  <c r="G301"/>
  <c r="F301"/>
  <c r="E301"/>
  <c r="D301"/>
  <c r="C301"/>
  <c r="A301"/>
  <c r="BX300"/>
  <c r="BW300"/>
  <c r="BV300"/>
  <c r="BU300"/>
  <c r="BT300"/>
  <c r="BS300"/>
  <c r="BR300"/>
  <c r="BQ300"/>
  <c r="BP300"/>
  <c r="BO300"/>
  <c r="BN300"/>
  <c r="BM300"/>
  <c r="BL300"/>
  <c r="BK300"/>
  <c r="BJ300"/>
  <c r="BI300"/>
  <c r="BH300"/>
  <c r="BG300"/>
  <c r="BF300"/>
  <c r="BE300"/>
  <c r="BD300"/>
  <c r="AX300"/>
  <c r="AW300"/>
  <c r="AV300"/>
  <c r="AU300"/>
  <c r="AT300"/>
  <c r="AS300"/>
  <c r="AR300"/>
  <c r="AQ300"/>
  <c r="AP300"/>
  <c r="AO300"/>
  <c r="AI300"/>
  <c r="AH300"/>
  <c r="AG300"/>
  <c r="AF300"/>
  <c r="AE300"/>
  <c r="AD300"/>
  <c r="AC300"/>
  <c r="AB300"/>
  <c r="AA300"/>
  <c r="Z300"/>
  <c r="T300"/>
  <c r="S300"/>
  <c r="R300"/>
  <c r="Q300"/>
  <c r="P300"/>
  <c r="O300"/>
  <c r="N300"/>
  <c r="M300"/>
  <c r="L300"/>
  <c r="K300"/>
  <c r="J300"/>
  <c r="I300"/>
  <c r="H300"/>
  <c r="G300"/>
  <c r="F300"/>
  <c r="E300"/>
  <c r="D300"/>
  <c r="C300"/>
  <c r="A300"/>
  <c r="BX299"/>
  <c r="BW299"/>
  <c r="BV299"/>
  <c r="BU299"/>
  <c r="BT299"/>
  <c r="BS299"/>
  <c r="BR299"/>
  <c r="BQ299"/>
  <c r="BP299"/>
  <c r="BO299"/>
  <c r="BN299"/>
  <c r="BM299"/>
  <c r="BL299"/>
  <c r="BK299"/>
  <c r="BJ299"/>
  <c r="BI299"/>
  <c r="BH299"/>
  <c r="BG299"/>
  <c r="BF299"/>
  <c r="BE299"/>
  <c r="BD299"/>
  <c r="AX299"/>
  <c r="AW299"/>
  <c r="AV299"/>
  <c r="AU299"/>
  <c r="AT299"/>
  <c r="AS299"/>
  <c r="AR299"/>
  <c r="AQ299"/>
  <c r="AP299"/>
  <c r="AO299"/>
  <c r="AI299"/>
  <c r="AH299"/>
  <c r="AG299"/>
  <c r="AF299"/>
  <c r="AE299"/>
  <c r="AD299"/>
  <c r="AC299"/>
  <c r="AB299"/>
  <c r="AA299"/>
  <c r="Z299"/>
  <c r="T299"/>
  <c r="S299"/>
  <c r="R299"/>
  <c r="Q299"/>
  <c r="P299"/>
  <c r="O299"/>
  <c r="N299"/>
  <c r="M299"/>
  <c r="L299"/>
  <c r="K299"/>
  <c r="J299"/>
  <c r="I299"/>
  <c r="H299"/>
  <c r="G299"/>
  <c r="F299"/>
  <c r="E299"/>
  <c r="D299"/>
  <c r="C299"/>
  <c r="A299"/>
  <c r="BX298"/>
  <c r="BW298"/>
  <c r="BV298"/>
  <c r="BU298"/>
  <c r="BT298"/>
  <c r="BS298"/>
  <c r="BR298"/>
  <c r="BQ298"/>
  <c r="BP298"/>
  <c r="BO298"/>
  <c r="BN298"/>
  <c r="BM298"/>
  <c r="BL298"/>
  <c r="BK298"/>
  <c r="BJ298"/>
  <c r="BI298"/>
  <c r="BH298"/>
  <c r="BG298"/>
  <c r="BF298"/>
  <c r="BE298"/>
  <c r="BD298"/>
  <c r="AX298"/>
  <c r="AW298"/>
  <c r="AV298"/>
  <c r="AU298"/>
  <c r="AT298"/>
  <c r="AS298"/>
  <c r="AR298"/>
  <c r="AQ298"/>
  <c r="AP298"/>
  <c r="AO298"/>
  <c r="AI298"/>
  <c r="AH298"/>
  <c r="AG298"/>
  <c r="AF298"/>
  <c r="AE298"/>
  <c r="AD298"/>
  <c r="AC298"/>
  <c r="AB298"/>
  <c r="AA298"/>
  <c r="Z298"/>
  <c r="T298"/>
  <c r="S298"/>
  <c r="R298"/>
  <c r="Q298"/>
  <c r="P298"/>
  <c r="O298"/>
  <c r="N298"/>
  <c r="M298"/>
  <c r="L298"/>
  <c r="K298"/>
  <c r="J298"/>
  <c r="I298"/>
  <c r="H298"/>
  <c r="G298"/>
  <c r="F298"/>
  <c r="E298"/>
  <c r="D298"/>
  <c r="C298"/>
  <c r="A298"/>
  <c r="BX297"/>
  <c r="BW297"/>
  <c r="BV297"/>
  <c r="BU297"/>
  <c r="BT297"/>
  <c r="BS297"/>
  <c r="BR297"/>
  <c r="BQ297"/>
  <c r="BP297"/>
  <c r="BO297"/>
  <c r="BN297"/>
  <c r="BM297"/>
  <c r="BL297"/>
  <c r="BK297"/>
  <c r="BJ297"/>
  <c r="BI297"/>
  <c r="BH297"/>
  <c r="BG297"/>
  <c r="BF297"/>
  <c r="BE297"/>
  <c r="BD297"/>
  <c r="AX297"/>
  <c r="AW297"/>
  <c r="AV297"/>
  <c r="AU297"/>
  <c r="AT297"/>
  <c r="AS297"/>
  <c r="AR297"/>
  <c r="AQ297"/>
  <c r="AP297"/>
  <c r="AO297"/>
  <c r="AI297"/>
  <c r="AH297"/>
  <c r="AG297"/>
  <c r="AF297"/>
  <c r="AE297"/>
  <c r="AD297"/>
  <c r="AC297"/>
  <c r="AB297"/>
  <c r="AA297"/>
  <c r="Z297"/>
  <c r="T297"/>
  <c r="S297"/>
  <c r="R297"/>
  <c r="Q297"/>
  <c r="P297"/>
  <c r="O297"/>
  <c r="N297"/>
  <c r="M297"/>
  <c r="L297"/>
  <c r="K297"/>
  <c r="J297"/>
  <c r="I297"/>
  <c r="H297"/>
  <c r="G297"/>
  <c r="F297"/>
  <c r="E297"/>
  <c r="D297"/>
  <c r="C297"/>
  <c r="A297"/>
  <c r="BX296"/>
  <c r="BW296"/>
  <c r="BV296"/>
  <c r="BU296"/>
  <c r="BT296"/>
  <c r="BS296"/>
  <c r="BR296"/>
  <c r="BQ296"/>
  <c r="BP296"/>
  <c r="BO296"/>
  <c r="BN296"/>
  <c r="BM296"/>
  <c r="BL296"/>
  <c r="BK296"/>
  <c r="BJ296"/>
  <c r="BI296"/>
  <c r="BH296"/>
  <c r="BG296"/>
  <c r="BF296"/>
  <c r="BE296"/>
  <c r="BD296"/>
  <c r="AX296"/>
  <c r="AW296"/>
  <c r="AV296"/>
  <c r="AU296"/>
  <c r="AT296"/>
  <c r="AS296"/>
  <c r="AR296"/>
  <c r="AQ296"/>
  <c r="AP296"/>
  <c r="AO296"/>
  <c r="AI296"/>
  <c r="AH296"/>
  <c r="AG296"/>
  <c r="AF296"/>
  <c r="AE296"/>
  <c r="AD296"/>
  <c r="AC296"/>
  <c r="AB296"/>
  <c r="AA296"/>
  <c r="Z296"/>
  <c r="T296"/>
  <c r="S296"/>
  <c r="R296"/>
  <c r="Q296"/>
  <c r="P296"/>
  <c r="O296"/>
  <c r="N296"/>
  <c r="M296"/>
  <c r="L296"/>
  <c r="K296"/>
  <c r="J296"/>
  <c r="I296"/>
  <c r="H296"/>
  <c r="G296"/>
  <c r="F296"/>
  <c r="E296"/>
  <c r="D296"/>
  <c r="C296"/>
  <c r="A296"/>
  <c r="BX295"/>
  <c r="BW295"/>
  <c r="BV295"/>
  <c r="BU295"/>
  <c r="BT295"/>
  <c r="BS295"/>
  <c r="BR295"/>
  <c r="BQ295"/>
  <c r="BP295"/>
  <c r="BO295"/>
  <c r="BN295"/>
  <c r="BM295"/>
  <c r="BL295"/>
  <c r="BK295"/>
  <c r="BJ295"/>
  <c r="BI295"/>
  <c r="BH295"/>
  <c r="BG295"/>
  <c r="BF295"/>
  <c r="BE295"/>
  <c r="BD295"/>
  <c r="AX295"/>
  <c r="AW295"/>
  <c r="AV295"/>
  <c r="AU295"/>
  <c r="AT295"/>
  <c r="AS295"/>
  <c r="AR295"/>
  <c r="AQ295"/>
  <c r="AP295"/>
  <c r="AO295"/>
  <c r="AI295"/>
  <c r="AH295"/>
  <c r="AG295"/>
  <c r="AF295"/>
  <c r="AE295"/>
  <c r="AD295"/>
  <c r="AC295"/>
  <c r="AB295"/>
  <c r="AA295"/>
  <c r="Z295"/>
  <c r="T295"/>
  <c r="S295"/>
  <c r="R295"/>
  <c r="Q295"/>
  <c r="P295"/>
  <c r="O295"/>
  <c r="N295"/>
  <c r="M295"/>
  <c r="L295"/>
  <c r="K295"/>
  <c r="J295"/>
  <c r="I295"/>
  <c r="H295"/>
  <c r="G295"/>
  <c r="F295"/>
  <c r="E295"/>
  <c r="D295"/>
  <c r="C295"/>
  <c r="A295"/>
  <c r="BX294"/>
  <c r="BW294"/>
  <c r="BV294"/>
  <c r="BU294"/>
  <c r="BT294"/>
  <c r="BS294"/>
  <c r="BR294"/>
  <c r="BQ294"/>
  <c r="BP294"/>
  <c r="BO294"/>
  <c r="BN294"/>
  <c r="BM294"/>
  <c r="BL294"/>
  <c r="BK294"/>
  <c r="BJ294"/>
  <c r="BI294"/>
  <c r="BH294"/>
  <c r="BG294"/>
  <c r="BF294"/>
  <c r="BE294"/>
  <c r="BD294"/>
  <c r="AX294"/>
  <c r="AW294"/>
  <c r="AV294"/>
  <c r="AU294"/>
  <c r="AT294"/>
  <c r="AS294"/>
  <c r="AR294"/>
  <c r="AQ294"/>
  <c r="AP294"/>
  <c r="AO294"/>
  <c r="AI294"/>
  <c r="AH294"/>
  <c r="AG294"/>
  <c r="AF294"/>
  <c r="AE294"/>
  <c r="AD294"/>
  <c r="AC294"/>
  <c r="AB294"/>
  <c r="AA294"/>
  <c r="Z294"/>
  <c r="T294"/>
  <c r="S294"/>
  <c r="R294"/>
  <c r="Q294"/>
  <c r="P294"/>
  <c r="O294"/>
  <c r="N294"/>
  <c r="M294"/>
  <c r="L294"/>
  <c r="K294"/>
  <c r="J294"/>
  <c r="I294"/>
  <c r="H294"/>
  <c r="G294"/>
  <c r="F294"/>
  <c r="E294"/>
  <c r="D294"/>
  <c r="C294"/>
  <c r="A294"/>
  <c r="BX293"/>
  <c r="BW293"/>
  <c r="BV293"/>
  <c r="BU293"/>
  <c r="BT293"/>
  <c r="BS293"/>
  <c r="BR293"/>
  <c r="BQ293"/>
  <c r="BP293"/>
  <c r="BO293"/>
  <c r="BN293"/>
  <c r="BM293"/>
  <c r="BL293"/>
  <c r="BK293"/>
  <c r="BJ293"/>
  <c r="BI293"/>
  <c r="BH293"/>
  <c r="BG293"/>
  <c r="BF293"/>
  <c r="BE293"/>
  <c r="BD293"/>
  <c r="AX293"/>
  <c r="AW293"/>
  <c r="AV293"/>
  <c r="AU293"/>
  <c r="AT293"/>
  <c r="AS293"/>
  <c r="AR293"/>
  <c r="AQ293"/>
  <c r="AP293"/>
  <c r="AO293"/>
  <c r="AI293"/>
  <c r="AH293"/>
  <c r="AG293"/>
  <c r="AF293"/>
  <c r="AE293"/>
  <c r="AD293"/>
  <c r="AC293"/>
  <c r="AB293"/>
  <c r="AA293"/>
  <c r="Z293"/>
  <c r="T293"/>
  <c r="S293"/>
  <c r="R293"/>
  <c r="Q293"/>
  <c r="P293"/>
  <c r="O293"/>
  <c r="N293"/>
  <c r="M293"/>
  <c r="L293"/>
  <c r="K293"/>
  <c r="J293"/>
  <c r="I293"/>
  <c r="H293"/>
  <c r="G293"/>
  <c r="F293"/>
  <c r="E293"/>
  <c r="D293"/>
  <c r="C293"/>
  <c r="A293"/>
  <c r="BX292"/>
  <c r="BW292"/>
  <c r="BV292"/>
  <c r="BU292"/>
  <c r="BT292"/>
  <c r="BS292"/>
  <c r="BR292"/>
  <c r="BQ292"/>
  <c r="BP292"/>
  <c r="BO292"/>
  <c r="BN292"/>
  <c r="BM292"/>
  <c r="BL292"/>
  <c r="BK292"/>
  <c r="BJ292"/>
  <c r="BI292"/>
  <c r="BH292"/>
  <c r="BG292"/>
  <c r="BF292"/>
  <c r="BE292"/>
  <c r="BD292"/>
  <c r="AX292"/>
  <c r="AW292"/>
  <c r="AV292"/>
  <c r="AU292"/>
  <c r="AT292"/>
  <c r="AS292"/>
  <c r="AR292"/>
  <c r="AQ292"/>
  <c r="AP292"/>
  <c r="AO292"/>
  <c r="AI292"/>
  <c r="AH292"/>
  <c r="AG292"/>
  <c r="AF292"/>
  <c r="AE292"/>
  <c r="AD292"/>
  <c r="AC292"/>
  <c r="AB292"/>
  <c r="AA292"/>
  <c r="Z292"/>
  <c r="T292"/>
  <c r="S292"/>
  <c r="R292"/>
  <c r="Q292"/>
  <c r="P292"/>
  <c r="O292"/>
  <c r="N292"/>
  <c r="M292"/>
  <c r="L292"/>
  <c r="K292"/>
  <c r="J292"/>
  <c r="I292"/>
  <c r="H292"/>
  <c r="G292"/>
  <c r="F292"/>
  <c r="E292"/>
  <c r="D292"/>
  <c r="C292"/>
  <c r="A292"/>
  <c r="BX291"/>
  <c r="BW291"/>
  <c r="BV291"/>
  <c r="BU291"/>
  <c r="BT291"/>
  <c r="BS291"/>
  <c r="BR291"/>
  <c r="BQ291"/>
  <c r="BP291"/>
  <c r="BO291"/>
  <c r="BN291"/>
  <c r="BM291"/>
  <c r="BL291"/>
  <c r="BK291"/>
  <c r="BJ291"/>
  <c r="BI291"/>
  <c r="BH291"/>
  <c r="BG291"/>
  <c r="BF291"/>
  <c r="BE291"/>
  <c r="BD291"/>
  <c r="AX291"/>
  <c r="AW291"/>
  <c r="AV291"/>
  <c r="AU291"/>
  <c r="AT291"/>
  <c r="AS291"/>
  <c r="AR291"/>
  <c r="AQ291"/>
  <c r="AP291"/>
  <c r="AO291"/>
  <c r="AI291"/>
  <c r="AH291"/>
  <c r="AG291"/>
  <c r="AF291"/>
  <c r="AE291"/>
  <c r="AD291"/>
  <c r="AC291"/>
  <c r="AB291"/>
  <c r="AA291"/>
  <c r="Z291"/>
  <c r="T291"/>
  <c r="S291"/>
  <c r="R291"/>
  <c r="Q291"/>
  <c r="P291"/>
  <c r="O291"/>
  <c r="N291"/>
  <c r="M291"/>
  <c r="L291"/>
  <c r="K291"/>
  <c r="J291"/>
  <c r="I291"/>
  <c r="H291"/>
  <c r="G291"/>
  <c r="F291"/>
  <c r="E291"/>
  <c r="D291"/>
  <c r="C291"/>
  <c r="A291"/>
  <c r="BX290"/>
  <c r="BW290"/>
  <c r="BV290"/>
  <c r="BU290"/>
  <c r="BT290"/>
  <c r="BS290"/>
  <c r="BR290"/>
  <c r="BQ290"/>
  <c r="BP290"/>
  <c r="BO290"/>
  <c r="BN290"/>
  <c r="BM290"/>
  <c r="BL290"/>
  <c r="BK290"/>
  <c r="BJ290"/>
  <c r="BI290"/>
  <c r="BH290"/>
  <c r="BG290"/>
  <c r="BF290"/>
  <c r="BE290"/>
  <c r="BD290"/>
  <c r="AX290"/>
  <c r="AW290"/>
  <c r="AV290"/>
  <c r="AU290"/>
  <c r="AT290"/>
  <c r="AS290"/>
  <c r="AR290"/>
  <c r="AQ290"/>
  <c r="AP290"/>
  <c r="AO290"/>
  <c r="AI290"/>
  <c r="AH290"/>
  <c r="AG290"/>
  <c r="AF290"/>
  <c r="AE290"/>
  <c r="AD290"/>
  <c r="AC290"/>
  <c r="AB290"/>
  <c r="AA290"/>
  <c r="Z290"/>
  <c r="T290"/>
  <c r="S290"/>
  <c r="R290"/>
  <c r="Q290"/>
  <c r="P290"/>
  <c r="O290"/>
  <c r="N290"/>
  <c r="M290"/>
  <c r="L290"/>
  <c r="K290"/>
  <c r="J290"/>
  <c r="I290"/>
  <c r="H290"/>
  <c r="G290"/>
  <c r="F290"/>
  <c r="E290"/>
  <c r="D290"/>
  <c r="C290"/>
  <c r="A290"/>
  <c r="BX289"/>
  <c r="BW289"/>
  <c r="BV289"/>
  <c r="BU289"/>
  <c r="BT289"/>
  <c r="BS289"/>
  <c r="BR289"/>
  <c r="BQ289"/>
  <c r="BP289"/>
  <c r="BO289"/>
  <c r="BN289"/>
  <c r="BM289"/>
  <c r="BL289"/>
  <c r="BK289"/>
  <c r="BJ289"/>
  <c r="BI289"/>
  <c r="BH289"/>
  <c r="BG289"/>
  <c r="BF289"/>
  <c r="BE289"/>
  <c r="BD289"/>
  <c r="AX289"/>
  <c r="AW289"/>
  <c r="AV289"/>
  <c r="AU289"/>
  <c r="AT289"/>
  <c r="AS289"/>
  <c r="AR289"/>
  <c r="AQ289"/>
  <c r="AP289"/>
  <c r="AO289"/>
  <c r="AI289"/>
  <c r="AH289"/>
  <c r="AG289"/>
  <c r="AF289"/>
  <c r="AE289"/>
  <c r="AD289"/>
  <c r="AC289"/>
  <c r="AB289"/>
  <c r="AA289"/>
  <c r="Z289"/>
  <c r="T289"/>
  <c r="S289"/>
  <c r="R289"/>
  <c r="Q289"/>
  <c r="P289"/>
  <c r="O289"/>
  <c r="N289"/>
  <c r="M289"/>
  <c r="L289"/>
  <c r="K289"/>
  <c r="J289"/>
  <c r="I289"/>
  <c r="H289"/>
  <c r="G289"/>
  <c r="F289"/>
  <c r="E289"/>
  <c r="D289"/>
  <c r="C289"/>
  <c r="A289"/>
  <c r="BX288"/>
  <c r="BW288"/>
  <c r="BV288"/>
  <c r="BU288"/>
  <c r="BT288"/>
  <c r="BS288"/>
  <c r="BR288"/>
  <c r="BQ288"/>
  <c r="BP288"/>
  <c r="BO288"/>
  <c r="BN288"/>
  <c r="BM288"/>
  <c r="BL288"/>
  <c r="BK288"/>
  <c r="BJ288"/>
  <c r="BI288"/>
  <c r="BH288"/>
  <c r="BG288"/>
  <c r="BF288"/>
  <c r="BE288"/>
  <c r="BD288"/>
  <c r="AX288"/>
  <c r="AW288"/>
  <c r="AV288"/>
  <c r="AU288"/>
  <c r="AT288"/>
  <c r="AS288"/>
  <c r="AR288"/>
  <c r="AQ288"/>
  <c r="AP288"/>
  <c r="AO288"/>
  <c r="AI288"/>
  <c r="AH288"/>
  <c r="AG288"/>
  <c r="AF288"/>
  <c r="AE288"/>
  <c r="AD288"/>
  <c r="AC288"/>
  <c r="AB288"/>
  <c r="AA288"/>
  <c r="Z288"/>
  <c r="T288"/>
  <c r="S288"/>
  <c r="R288"/>
  <c r="Q288"/>
  <c r="P288"/>
  <c r="O288"/>
  <c r="N288"/>
  <c r="M288"/>
  <c r="L288"/>
  <c r="K288"/>
  <c r="J288"/>
  <c r="I288"/>
  <c r="H288"/>
  <c r="G288"/>
  <c r="F288"/>
  <c r="E288"/>
  <c r="D288"/>
  <c r="C288"/>
  <c r="A288"/>
  <c r="BX287"/>
  <c r="BW287"/>
  <c r="BV287"/>
  <c r="BU287"/>
  <c r="BT287"/>
  <c r="BS287"/>
  <c r="BR287"/>
  <c r="BQ287"/>
  <c r="BP287"/>
  <c r="BO287"/>
  <c r="BN287"/>
  <c r="BM287"/>
  <c r="BL287"/>
  <c r="BK287"/>
  <c r="BJ287"/>
  <c r="BI287"/>
  <c r="BH287"/>
  <c r="BG287"/>
  <c r="BF287"/>
  <c r="BE287"/>
  <c r="BD287"/>
  <c r="AX287"/>
  <c r="AW287"/>
  <c r="AV287"/>
  <c r="AU287"/>
  <c r="AT287"/>
  <c r="AS287"/>
  <c r="AR287"/>
  <c r="AQ287"/>
  <c r="AP287"/>
  <c r="AO287"/>
  <c r="AI287"/>
  <c r="AH287"/>
  <c r="AG287"/>
  <c r="AF287"/>
  <c r="AE287"/>
  <c r="AD287"/>
  <c r="AC287"/>
  <c r="AB287"/>
  <c r="AA287"/>
  <c r="Z287"/>
  <c r="T287"/>
  <c r="S287"/>
  <c r="R287"/>
  <c r="Q287"/>
  <c r="P287"/>
  <c r="O287"/>
  <c r="N287"/>
  <c r="M287"/>
  <c r="L287"/>
  <c r="K287"/>
  <c r="J287"/>
  <c r="I287"/>
  <c r="H287"/>
  <c r="G287"/>
  <c r="F287"/>
  <c r="E287"/>
  <c r="D287"/>
  <c r="C287"/>
  <c r="A287"/>
  <c r="BX286"/>
  <c r="BW286"/>
  <c r="BV286"/>
  <c r="BU286"/>
  <c r="BT286"/>
  <c r="BS286"/>
  <c r="BR286"/>
  <c r="BQ286"/>
  <c r="BP286"/>
  <c r="BO286"/>
  <c r="BN286"/>
  <c r="BM286"/>
  <c r="BL286"/>
  <c r="BK286"/>
  <c r="BJ286"/>
  <c r="BI286"/>
  <c r="BH286"/>
  <c r="BG286"/>
  <c r="BF286"/>
  <c r="BE286"/>
  <c r="BD286"/>
  <c r="AX286"/>
  <c r="AW286"/>
  <c r="AV286"/>
  <c r="AU286"/>
  <c r="AT286"/>
  <c r="AS286"/>
  <c r="AR286"/>
  <c r="AQ286"/>
  <c r="AP286"/>
  <c r="AO286"/>
  <c r="AI286"/>
  <c r="AH286"/>
  <c r="AG286"/>
  <c r="AF286"/>
  <c r="AE286"/>
  <c r="AD286"/>
  <c r="AC286"/>
  <c r="AB286"/>
  <c r="AA286"/>
  <c r="Z286"/>
  <c r="T286"/>
  <c r="S286"/>
  <c r="R286"/>
  <c r="Q286"/>
  <c r="P286"/>
  <c r="O286"/>
  <c r="N286"/>
  <c r="M286"/>
  <c r="L286"/>
  <c r="K286"/>
  <c r="J286"/>
  <c r="I286"/>
  <c r="H286"/>
  <c r="G286"/>
  <c r="F286"/>
  <c r="E286"/>
  <c r="D286"/>
  <c r="C286"/>
  <c r="A286"/>
  <c r="BX285"/>
  <c r="BW285"/>
  <c r="BV285"/>
  <c r="BU285"/>
  <c r="BT285"/>
  <c r="BS285"/>
  <c r="BR285"/>
  <c r="BQ285"/>
  <c r="BP285"/>
  <c r="BO285"/>
  <c r="BN285"/>
  <c r="BM285"/>
  <c r="BL285"/>
  <c r="BK285"/>
  <c r="BJ285"/>
  <c r="BI285"/>
  <c r="BH285"/>
  <c r="BG285"/>
  <c r="BF285"/>
  <c r="BE285"/>
  <c r="BD285"/>
  <c r="AX285"/>
  <c r="AW285"/>
  <c r="AV285"/>
  <c r="AU285"/>
  <c r="AT285"/>
  <c r="AS285"/>
  <c r="AR285"/>
  <c r="AQ285"/>
  <c r="AP285"/>
  <c r="AO285"/>
  <c r="AI285"/>
  <c r="AH285"/>
  <c r="AG285"/>
  <c r="AF285"/>
  <c r="AE285"/>
  <c r="AD285"/>
  <c r="AC285"/>
  <c r="AB285"/>
  <c r="AA285"/>
  <c r="Z285"/>
  <c r="T285"/>
  <c r="S285"/>
  <c r="R285"/>
  <c r="Q285"/>
  <c r="P285"/>
  <c r="O285"/>
  <c r="N285"/>
  <c r="M285"/>
  <c r="L285"/>
  <c r="K285"/>
  <c r="J285"/>
  <c r="I285"/>
  <c r="H285"/>
  <c r="G285"/>
  <c r="F285"/>
  <c r="E285"/>
  <c r="D285"/>
  <c r="C285"/>
  <c r="A285"/>
  <c r="BX284"/>
  <c r="BW284"/>
  <c r="BV284"/>
  <c r="BU284"/>
  <c r="BT284"/>
  <c r="BS284"/>
  <c r="BR284"/>
  <c r="BQ284"/>
  <c r="BP284"/>
  <c r="BO284"/>
  <c r="BN284"/>
  <c r="BM284"/>
  <c r="BL284"/>
  <c r="BK284"/>
  <c r="BJ284"/>
  <c r="BI284"/>
  <c r="BH284"/>
  <c r="BG284"/>
  <c r="BF284"/>
  <c r="BE284"/>
  <c r="BD284"/>
  <c r="AX284"/>
  <c r="AW284"/>
  <c r="AV284"/>
  <c r="AU284"/>
  <c r="AT284"/>
  <c r="AS284"/>
  <c r="AR284"/>
  <c r="AQ284"/>
  <c r="AP284"/>
  <c r="AO284"/>
  <c r="AI284"/>
  <c r="AH284"/>
  <c r="AG284"/>
  <c r="AF284"/>
  <c r="AE284"/>
  <c r="AD284"/>
  <c r="AC284"/>
  <c r="AB284"/>
  <c r="AA284"/>
  <c r="Z284"/>
  <c r="T284"/>
  <c r="S284"/>
  <c r="R284"/>
  <c r="Q284"/>
  <c r="P284"/>
  <c r="O284"/>
  <c r="N284"/>
  <c r="M284"/>
  <c r="L284"/>
  <c r="K284"/>
  <c r="J284"/>
  <c r="I284"/>
  <c r="H284"/>
  <c r="G284"/>
  <c r="F284"/>
  <c r="E284"/>
  <c r="D284"/>
  <c r="C284"/>
  <c r="A284"/>
  <c r="BX283"/>
  <c r="BW283"/>
  <c r="BV283"/>
  <c r="BU283"/>
  <c r="BT283"/>
  <c r="BS283"/>
  <c r="BR283"/>
  <c r="BQ283"/>
  <c r="BP283"/>
  <c r="BO283"/>
  <c r="BN283"/>
  <c r="BM283"/>
  <c r="BL283"/>
  <c r="BK283"/>
  <c r="BJ283"/>
  <c r="BI283"/>
  <c r="BH283"/>
  <c r="BG283"/>
  <c r="BF283"/>
  <c r="BE283"/>
  <c r="BD283"/>
  <c r="AX283"/>
  <c r="AW283"/>
  <c r="AV283"/>
  <c r="AU283"/>
  <c r="AT283"/>
  <c r="AS283"/>
  <c r="AR283"/>
  <c r="AQ283"/>
  <c r="AP283"/>
  <c r="AO283"/>
  <c r="AI283"/>
  <c r="AH283"/>
  <c r="AG283"/>
  <c r="AF283"/>
  <c r="AE283"/>
  <c r="AD283"/>
  <c r="AC283"/>
  <c r="AB283"/>
  <c r="AA283"/>
  <c r="Z283"/>
  <c r="T283"/>
  <c r="S283"/>
  <c r="R283"/>
  <c r="Q283"/>
  <c r="P283"/>
  <c r="O283"/>
  <c r="N283"/>
  <c r="M283"/>
  <c r="L283"/>
  <c r="K283"/>
  <c r="J283"/>
  <c r="I283"/>
  <c r="H283"/>
  <c r="G283"/>
  <c r="F283"/>
  <c r="E283"/>
  <c r="D283"/>
  <c r="C283"/>
  <c r="A283"/>
  <c r="BX282"/>
  <c r="BW282"/>
  <c r="BV282"/>
  <c r="BU282"/>
  <c r="BT282"/>
  <c r="BS282"/>
  <c r="BR282"/>
  <c r="BQ282"/>
  <c r="BP282"/>
  <c r="BO282"/>
  <c r="BN282"/>
  <c r="BM282"/>
  <c r="BL282"/>
  <c r="BK282"/>
  <c r="BJ282"/>
  <c r="BI282"/>
  <c r="BH282"/>
  <c r="BG282"/>
  <c r="BF282"/>
  <c r="BE282"/>
  <c r="BD282"/>
  <c r="AX282"/>
  <c r="AW282"/>
  <c r="AV282"/>
  <c r="AU282"/>
  <c r="AT282"/>
  <c r="AS282"/>
  <c r="AR282"/>
  <c r="AQ282"/>
  <c r="AP282"/>
  <c r="AO282"/>
  <c r="AI282"/>
  <c r="AH282"/>
  <c r="AG282"/>
  <c r="AF282"/>
  <c r="AE282"/>
  <c r="AD282"/>
  <c r="AC282"/>
  <c r="AB282"/>
  <c r="AA282"/>
  <c r="Z282"/>
  <c r="T282"/>
  <c r="S282"/>
  <c r="R282"/>
  <c r="Q282"/>
  <c r="P282"/>
  <c r="O282"/>
  <c r="N282"/>
  <c r="M282"/>
  <c r="L282"/>
  <c r="K282"/>
  <c r="J282"/>
  <c r="I282"/>
  <c r="H282"/>
  <c r="G282"/>
  <c r="F282"/>
  <c r="E282"/>
  <c r="D282"/>
  <c r="C282"/>
  <c r="A282"/>
  <c r="BX281"/>
  <c r="BW281"/>
  <c r="BV281"/>
  <c r="BU281"/>
  <c r="BT281"/>
  <c r="BS281"/>
  <c r="BR281"/>
  <c r="BQ281"/>
  <c r="BP281"/>
  <c r="BO281"/>
  <c r="BN281"/>
  <c r="BM281"/>
  <c r="BL281"/>
  <c r="BK281"/>
  <c r="BJ281"/>
  <c r="BI281"/>
  <c r="BH281"/>
  <c r="BG281"/>
  <c r="BF281"/>
  <c r="BE281"/>
  <c r="BD281"/>
  <c r="AX281"/>
  <c r="AW281"/>
  <c r="AV281"/>
  <c r="AU281"/>
  <c r="AT281"/>
  <c r="AS281"/>
  <c r="AR281"/>
  <c r="AQ281"/>
  <c r="AP281"/>
  <c r="AO281"/>
  <c r="AI281"/>
  <c r="AH281"/>
  <c r="AG281"/>
  <c r="AF281"/>
  <c r="AE281"/>
  <c r="AD281"/>
  <c r="AC281"/>
  <c r="AB281"/>
  <c r="AA281"/>
  <c r="Z281"/>
  <c r="T281"/>
  <c r="S281"/>
  <c r="R281"/>
  <c r="Q281"/>
  <c r="P281"/>
  <c r="O281"/>
  <c r="N281"/>
  <c r="M281"/>
  <c r="L281"/>
  <c r="K281"/>
  <c r="J281"/>
  <c r="I281"/>
  <c r="H281"/>
  <c r="G281"/>
  <c r="F281"/>
  <c r="E281"/>
  <c r="D281"/>
  <c r="C281"/>
  <c r="A281"/>
  <c r="BX280"/>
  <c r="BW280"/>
  <c r="BV280"/>
  <c r="BU280"/>
  <c r="BT280"/>
  <c r="BS280"/>
  <c r="BR280"/>
  <c r="BQ280"/>
  <c r="BP280"/>
  <c r="BO280"/>
  <c r="BN280"/>
  <c r="BM280"/>
  <c r="BL280"/>
  <c r="BK280"/>
  <c r="BJ280"/>
  <c r="BI280"/>
  <c r="BH280"/>
  <c r="BG280"/>
  <c r="BF280"/>
  <c r="BE280"/>
  <c r="BD280"/>
  <c r="AX280"/>
  <c r="AW280"/>
  <c r="AV280"/>
  <c r="AU280"/>
  <c r="AT280"/>
  <c r="AS280"/>
  <c r="AR280"/>
  <c r="AQ280"/>
  <c r="AP280"/>
  <c r="AO280"/>
  <c r="AI280"/>
  <c r="AH280"/>
  <c r="AG280"/>
  <c r="AF280"/>
  <c r="AE280"/>
  <c r="AD280"/>
  <c r="AC280"/>
  <c r="AB280"/>
  <c r="AA280"/>
  <c r="Z280"/>
  <c r="T280"/>
  <c r="S280"/>
  <c r="R280"/>
  <c r="Q280"/>
  <c r="P280"/>
  <c r="O280"/>
  <c r="N280"/>
  <c r="M280"/>
  <c r="L280"/>
  <c r="K280"/>
  <c r="J280"/>
  <c r="I280"/>
  <c r="H280"/>
  <c r="G280"/>
  <c r="F280"/>
  <c r="E280"/>
  <c r="D280"/>
  <c r="C280"/>
  <c r="A280"/>
  <c r="BX279"/>
  <c r="BW279"/>
  <c r="BV279"/>
  <c r="BU279"/>
  <c r="BT279"/>
  <c r="BS279"/>
  <c r="BR279"/>
  <c r="BQ279"/>
  <c r="BP279"/>
  <c r="BO279"/>
  <c r="BN279"/>
  <c r="BM279"/>
  <c r="BL279"/>
  <c r="BK279"/>
  <c r="BJ279"/>
  <c r="BI279"/>
  <c r="BH279"/>
  <c r="BG279"/>
  <c r="BF279"/>
  <c r="BE279"/>
  <c r="BD279"/>
  <c r="AX279"/>
  <c r="AW279"/>
  <c r="AV279"/>
  <c r="AU279"/>
  <c r="AT279"/>
  <c r="AS279"/>
  <c r="AR279"/>
  <c r="AQ279"/>
  <c r="AP279"/>
  <c r="AO279"/>
  <c r="AI279"/>
  <c r="AH279"/>
  <c r="AG279"/>
  <c r="AF279"/>
  <c r="AE279"/>
  <c r="AD279"/>
  <c r="AC279"/>
  <c r="AB279"/>
  <c r="AA279"/>
  <c r="Z279"/>
  <c r="T279"/>
  <c r="S279"/>
  <c r="R279"/>
  <c r="Q279"/>
  <c r="P279"/>
  <c r="O279"/>
  <c r="N279"/>
  <c r="M279"/>
  <c r="L279"/>
  <c r="K279"/>
  <c r="J279"/>
  <c r="I279"/>
  <c r="H279"/>
  <c r="G279"/>
  <c r="F279"/>
  <c r="E279"/>
  <c r="D279"/>
  <c r="C279"/>
  <c r="A279"/>
  <c r="BX278"/>
  <c r="BW278"/>
  <c r="BV278"/>
  <c r="BU278"/>
  <c r="BT278"/>
  <c r="BS278"/>
  <c r="BR278"/>
  <c r="BQ278"/>
  <c r="BP278"/>
  <c r="BO278"/>
  <c r="BN278"/>
  <c r="BM278"/>
  <c r="BL278"/>
  <c r="BK278"/>
  <c r="BJ278"/>
  <c r="BI278"/>
  <c r="BH278"/>
  <c r="BG278"/>
  <c r="BF278"/>
  <c r="BE278"/>
  <c r="BD278"/>
  <c r="AX278"/>
  <c r="AW278"/>
  <c r="AV278"/>
  <c r="AU278"/>
  <c r="AT278"/>
  <c r="AS278"/>
  <c r="AR278"/>
  <c r="AQ278"/>
  <c r="AP278"/>
  <c r="AO278"/>
  <c r="AI278"/>
  <c r="AH278"/>
  <c r="AG278"/>
  <c r="AF278"/>
  <c r="AE278"/>
  <c r="AD278"/>
  <c r="AC278"/>
  <c r="AB278"/>
  <c r="AA278"/>
  <c r="Z278"/>
  <c r="T278"/>
  <c r="S278"/>
  <c r="R278"/>
  <c r="Q278"/>
  <c r="P278"/>
  <c r="O278"/>
  <c r="N278"/>
  <c r="M278"/>
  <c r="L278"/>
  <c r="K278"/>
  <c r="J278"/>
  <c r="I278"/>
  <c r="H278"/>
  <c r="G278"/>
  <c r="F278"/>
  <c r="E278"/>
  <c r="D278"/>
  <c r="C278"/>
  <c r="A278"/>
  <c r="BX277"/>
  <c r="BW277"/>
  <c r="BV277"/>
  <c r="BU277"/>
  <c r="BT277"/>
  <c r="BS277"/>
  <c r="BR277"/>
  <c r="BQ277"/>
  <c r="BP277"/>
  <c r="BO277"/>
  <c r="BN277"/>
  <c r="BM277"/>
  <c r="BL277"/>
  <c r="BK277"/>
  <c r="BJ277"/>
  <c r="BI277"/>
  <c r="BH277"/>
  <c r="BG277"/>
  <c r="BF277"/>
  <c r="BE277"/>
  <c r="BD277"/>
  <c r="AX277"/>
  <c r="AW277"/>
  <c r="AV277"/>
  <c r="AU277"/>
  <c r="AT277"/>
  <c r="AS277"/>
  <c r="AR277"/>
  <c r="AQ277"/>
  <c r="AP277"/>
  <c r="AO277"/>
  <c r="AI277"/>
  <c r="AH277"/>
  <c r="AG277"/>
  <c r="AF277"/>
  <c r="AE277"/>
  <c r="AD277"/>
  <c r="AC277"/>
  <c r="AB277"/>
  <c r="AA277"/>
  <c r="Z277"/>
  <c r="T277"/>
  <c r="S277"/>
  <c r="R277"/>
  <c r="Q277"/>
  <c r="P277"/>
  <c r="O277"/>
  <c r="N277"/>
  <c r="M277"/>
  <c r="L277"/>
  <c r="K277"/>
  <c r="J277"/>
  <c r="I277"/>
  <c r="H277"/>
  <c r="G277"/>
  <c r="F277"/>
  <c r="E277"/>
  <c r="D277"/>
  <c r="C277"/>
  <c r="A277"/>
  <c r="BX276"/>
  <c r="BW276"/>
  <c r="BV276"/>
  <c r="BU276"/>
  <c r="BT276"/>
  <c r="BS276"/>
  <c r="BR276"/>
  <c r="BQ276"/>
  <c r="BP276"/>
  <c r="BO276"/>
  <c r="BN276"/>
  <c r="BM276"/>
  <c r="BL276"/>
  <c r="BK276"/>
  <c r="BJ276"/>
  <c r="BI276"/>
  <c r="BH276"/>
  <c r="BG276"/>
  <c r="BF276"/>
  <c r="BE276"/>
  <c r="BD276"/>
  <c r="AX276"/>
  <c r="AW276"/>
  <c r="AV276"/>
  <c r="AU276"/>
  <c r="AT276"/>
  <c r="AS276"/>
  <c r="AR276"/>
  <c r="AQ276"/>
  <c r="AP276"/>
  <c r="AO276"/>
  <c r="AI276"/>
  <c r="AH276"/>
  <c r="AG276"/>
  <c r="AF276"/>
  <c r="AE276"/>
  <c r="AD276"/>
  <c r="AC276"/>
  <c r="AB276"/>
  <c r="AA276"/>
  <c r="Z276"/>
  <c r="T276"/>
  <c r="S276"/>
  <c r="R276"/>
  <c r="Q276"/>
  <c r="P276"/>
  <c r="O276"/>
  <c r="N276"/>
  <c r="M276"/>
  <c r="L276"/>
  <c r="K276"/>
  <c r="J276"/>
  <c r="I276"/>
  <c r="H276"/>
  <c r="G276"/>
  <c r="F276"/>
  <c r="E276"/>
  <c r="D276"/>
  <c r="C276"/>
  <c r="A276"/>
  <c r="BX275"/>
  <c r="BW275"/>
  <c r="BV275"/>
  <c r="BU275"/>
  <c r="BT275"/>
  <c r="BS275"/>
  <c r="BR275"/>
  <c r="BQ275"/>
  <c r="BP275"/>
  <c r="BO275"/>
  <c r="BN275"/>
  <c r="BM275"/>
  <c r="BL275"/>
  <c r="BK275"/>
  <c r="BJ275"/>
  <c r="BI275"/>
  <c r="BH275"/>
  <c r="BG275"/>
  <c r="BF275"/>
  <c r="BE275"/>
  <c r="BD275"/>
  <c r="AX275"/>
  <c r="AW275"/>
  <c r="AV275"/>
  <c r="AU275"/>
  <c r="AT275"/>
  <c r="AS275"/>
  <c r="AR275"/>
  <c r="AQ275"/>
  <c r="AP275"/>
  <c r="AO275"/>
  <c r="AI275"/>
  <c r="AH275"/>
  <c r="AG275"/>
  <c r="AF275"/>
  <c r="AE275"/>
  <c r="AD275"/>
  <c r="AC275"/>
  <c r="AB275"/>
  <c r="AA275"/>
  <c r="Z275"/>
  <c r="T275"/>
  <c r="S275"/>
  <c r="R275"/>
  <c r="Q275"/>
  <c r="P275"/>
  <c r="O275"/>
  <c r="N275"/>
  <c r="M275"/>
  <c r="L275"/>
  <c r="K275"/>
  <c r="J275"/>
  <c r="I275"/>
  <c r="H275"/>
  <c r="G275"/>
  <c r="F275"/>
  <c r="E275"/>
  <c r="D275"/>
  <c r="C275"/>
  <c r="A275"/>
  <c r="BX274"/>
  <c r="BW274"/>
  <c r="BV274"/>
  <c r="BU274"/>
  <c r="BT274"/>
  <c r="BS274"/>
  <c r="BR274"/>
  <c r="BQ274"/>
  <c r="BP274"/>
  <c r="BO274"/>
  <c r="BN274"/>
  <c r="BM274"/>
  <c r="BL274"/>
  <c r="BK274"/>
  <c r="BJ274"/>
  <c r="BI274"/>
  <c r="BH274"/>
  <c r="BG274"/>
  <c r="BF274"/>
  <c r="BE274"/>
  <c r="BD274"/>
  <c r="AX274"/>
  <c r="AW274"/>
  <c r="AV274"/>
  <c r="AU274"/>
  <c r="AT274"/>
  <c r="AS274"/>
  <c r="AR274"/>
  <c r="AQ274"/>
  <c r="AP274"/>
  <c r="AO274"/>
  <c r="AI274"/>
  <c r="AH274"/>
  <c r="AG274"/>
  <c r="AF274"/>
  <c r="AE274"/>
  <c r="AD274"/>
  <c r="AC274"/>
  <c r="AB274"/>
  <c r="AA274"/>
  <c r="Z274"/>
  <c r="T274"/>
  <c r="S274"/>
  <c r="R274"/>
  <c r="Q274"/>
  <c r="P274"/>
  <c r="O274"/>
  <c r="N274"/>
  <c r="M274"/>
  <c r="L274"/>
  <c r="K274"/>
  <c r="J274"/>
  <c r="I274"/>
  <c r="H274"/>
  <c r="G274"/>
  <c r="F274"/>
  <c r="E274"/>
  <c r="D274"/>
  <c r="C274"/>
  <c r="A274"/>
  <c r="BX273"/>
  <c r="BW273"/>
  <c r="BV273"/>
  <c r="BU273"/>
  <c r="BT273"/>
  <c r="BS273"/>
  <c r="BR273"/>
  <c r="BQ273"/>
  <c r="BP273"/>
  <c r="BO273"/>
  <c r="BN273"/>
  <c r="BM273"/>
  <c r="BL273"/>
  <c r="BK273"/>
  <c r="BJ273"/>
  <c r="BI273"/>
  <c r="BH273"/>
  <c r="BG273"/>
  <c r="BF273"/>
  <c r="BE273"/>
  <c r="BD273"/>
  <c r="AX273"/>
  <c r="AW273"/>
  <c r="AV273"/>
  <c r="AU273"/>
  <c r="AT273"/>
  <c r="AS273"/>
  <c r="AR273"/>
  <c r="AQ273"/>
  <c r="AP273"/>
  <c r="AO273"/>
  <c r="AI273"/>
  <c r="AH273"/>
  <c r="AG273"/>
  <c r="AF273"/>
  <c r="AE273"/>
  <c r="AD273"/>
  <c r="AC273"/>
  <c r="AB273"/>
  <c r="AA273"/>
  <c r="Z273"/>
  <c r="T273"/>
  <c r="S273"/>
  <c r="R273"/>
  <c r="Q273"/>
  <c r="P273"/>
  <c r="O273"/>
  <c r="N273"/>
  <c r="M273"/>
  <c r="L273"/>
  <c r="K273"/>
  <c r="J273"/>
  <c r="I273"/>
  <c r="H273"/>
  <c r="G273"/>
  <c r="F273"/>
  <c r="E273"/>
  <c r="D273"/>
  <c r="C273"/>
  <c r="A273"/>
  <c r="BX272"/>
  <c r="BW272"/>
  <c r="BV272"/>
  <c r="BU272"/>
  <c r="BT272"/>
  <c r="BS272"/>
  <c r="BR272"/>
  <c r="BQ272"/>
  <c r="BP272"/>
  <c r="BO272"/>
  <c r="BN272"/>
  <c r="BM272"/>
  <c r="BL272"/>
  <c r="BK272"/>
  <c r="BJ272"/>
  <c r="BI272"/>
  <c r="BH272"/>
  <c r="BG272"/>
  <c r="BF272"/>
  <c r="BE272"/>
  <c r="BD272"/>
  <c r="AX272"/>
  <c r="AW272"/>
  <c r="AV272"/>
  <c r="AU272"/>
  <c r="AT272"/>
  <c r="AS272"/>
  <c r="AR272"/>
  <c r="AQ272"/>
  <c r="AP272"/>
  <c r="AO272"/>
  <c r="AI272"/>
  <c r="AH272"/>
  <c r="AG272"/>
  <c r="AF272"/>
  <c r="AE272"/>
  <c r="AD272"/>
  <c r="AC272"/>
  <c r="AB272"/>
  <c r="AA272"/>
  <c r="Z272"/>
  <c r="T272"/>
  <c r="S272"/>
  <c r="R272"/>
  <c r="Q272"/>
  <c r="P272"/>
  <c r="O272"/>
  <c r="N272"/>
  <c r="M272"/>
  <c r="L272"/>
  <c r="K272"/>
  <c r="J272"/>
  <c r="I272"/>
  <c r="H272"/>
  <c r="G272"/>
  <c r="F272"/>
  <c r="E272"/>
  <c r="D272"/>
  <c r="C272"/>
  <c r="A272"/>
  <c r="BX271"/>
  <c r="BW271"/>
  <c r="BV271"/>
  <c r="BU271"/>
  <c r="BT271"/>
  <c r="BS271"/>
  <c r="BR271"/>
  <c r="BQ271"/>
  <c r="BP271"/>
  <c r="BO271"/>
  <c r="BN271"/>
  <c r="BM271"/>
  <c r="BL271"/>
  <c r="BK271"/>
  <c r="BJ271"/>
  <c r="BI271"/>
  <c r="BH271"/>
  <c r="BG271"/>
  <c r="BF271"/>
  <c r="BE271"/>
  <c r="BD271"/>
  <c r="AX271"/>
  <c r="AW271"/>
  <c r="AV271"/>
  <c r="AU271"/>
  <c r="AT271"/>
  <c r="AS271"/>
  <c r="AR271"/>
  <c r="AQ271"/>
  <c r="AP271"/>
  <c r="AO271"/>
  <c r="AI271"/>
  <c r="AH271"/>
  <c r="AG271"/>
  <c r="AF271"/>
  <c r="AE271"/>
  <c r="AD271"/>
  <c r="AC271"/>
  <c r="AB271"/>
  <c r="AA271"/>
  <c r="Z271"/>
  <c r="T271"/>
  <c r="S271"/>
  <c r="R271"/>
  <c r="Q271"/>
  <c r="P271"/>
  <c r="O271"/>
  <c r="N271"/>
  <c r="M271"/>
  <c r="L271"/>
  <c r="K271"/>
  <c r="J271"/>
  <c r="I271"/>
  <c r="H271"/>
  <c r="G271"/>
  <c r="F271"/>
  <c r="E271"/>
  <c r="D271"/>
  <c r="C271"/>
  <c r="A271"/>
  <c r="BX270"/>
  <c r="BW270"/>
  <c r="BV270"/>
  <c r="BU270"/>
  <c r="BT270"/>
  <c r="BS270"/>
  <c r="BR270"/>
  <c r="BQ270"/>
  <c r="BP270"/>
  <c r="BO270"/>
  <c r="BN270"/>
  <c r="BM270"/>
  <c r="BL270"/>
  <c r="BK270"/>
  <c r="BJ270"/>
  <c r="BI270"/>
  <c r="BH270"/>
  <c r="BG270"/>
  <c r="BF270"/>
  <c r="BE270"/>
  <c r="BD270"/>
  <c r="AX270"/>
  <c r="AW270"/>
  <c r="AV270"/>
  <c r="AU270"/>
  <c r="AT270"/>
  <c r="AS270"/>
  <c r="AR270"/>
  <c r="AQ270"/>
  <c r="AP270"/>
  <c r="AO270"/>
  <c r="AI270"/>
  <c r="AH270"/>
  <c r="AG270"/>
  <c r="AF270"/>
  <c r="AE270"/>
  <c r="AD270"/>
  <c r="AC270"/>
  <c r="AB270"/>
  <c r="AA270"/>
  <c r="Z270"/>
  <c r="T270"/>
  <c r="S270"/>
  <c r="R270"/>
  <c r="Q270"/>
  <c r="P270"/>
  <c r="O270"/>
  <c r="N270"/>
  <c r="M270"/>
  <c r="L270"/>
  <c r="K270"/>
  <c r="J270"/>
  <c r="I270"/>
  <c r="H270"/>
  <c r="G270"/>
  <c r="F270"/>
  <c r="E270"/>
  <c r="D270"/>
  <c r="C270"/>
  <c r="A270"/>
  <c r="BX269"/>
  <c r="BW269"/>
  <c r="BV269"/>
  <c r="BU269"/>
  <c r="BT269"/>
  <c r="BS269"/>
  <c r="BR269"/>
  <c r="BQ269"/>
  <c r="BP269"/>
  <c r="BO269"/>
  <c r="BN269"/>
  <c r="BM269"/>
  <c r="BL269"/>
  <c r="BK269"/>
  <c r="BJ269"/>
  <c r="BI269"/>
  <c r="BH269"/>
  <c r="BG269"/>
  <c r="BF269"/>
  <c r="BE269"/>
  <c r="BD269"/>
  <c r="AX269"/>
  <c r="AW269"/>
  <c r="AV269"/>
  <c r="AU269"/>
  <c r="AT269"/>
  <c r="AS269"/>
  <c r="AR269"/>
  <c r="AQ269"/>
  <c r="AP269"/>
  <c r="AO269"/>
  <c r="AI269"/>
  <c r="AH269"/>
  <c r="AG269"/>
  <c r="AF269"/>
  <c r="AE269"/>
  <c r="AD269"/>
  <c r="AC269"/>
  <c r="AB269"/>
  <c r="AA269"/>
  <c r="Z269"/>
  <c r="T269"/>
  <c r="S269"/>
  <c r="R269"/>
  <c r="Q269"/>
  <c r="P269"/>
  <c r="O269"/>
  <c r="N269"/>
  <c r="M269"/>
  <c r="L269"/>
  <c r="K269"/>
  <c r="J269"/>
  <c r="I269"/>
  <c r="H269"/>
  <c r="G269"/>
  <c r="F269"/>
  <c r="E269"/>
  <c r="D269"/>
  <c r="C269"/>
  <c r="A269"/>
  <c r="BX268"/>
  <c r="BW268"/>
  <c r="BV268"/>
  <c r="BU268"/>
  <c r="BT268"/>
  <c r="BS268"/>
  <c r="BR268"/>
  <c r="BQ268"/>
  <c r="BP268"/>
  <c r="BO268"/>
  <c r="BN268"/>
  <c r="BM268"/>
  <c r="BL268"/>
  <c r="BK268"/>
  <c r="BJ268"/>
  <c r="BI268"/>
  <c r="BH268"/>
  <c r="BG268"/>
  <c r="BF268"/>
  <c r="BE268"/>
  <c r="BD268"/>
  <c r="AX268"/>
  <c r="AW268"/>
  <c r="AV268"/>
  <c r="AU268"/>
  <c r="AT268"/>
  <c r="AS268"/>
  <c r="AR268"/>
  <c r="AQ268"/>
  <c r="AP268"/>
  <c r="AO268"/>
  <c r="AI268"/>
  <c r="AH268"/>
  <c r="AG268"/>
  <c r="AF268"/>
  <c r="AE268"/>
  <c r="AD268"/>
  <c r="AC268"/>
  <c r="AB268"/>
  <c r="AA268"/>
  <c r="Z268"/>
  <c r="T268"/>
  <c r="S268"/>
  <c r="R268"/>
  <c r="Q268"/>
  <c r="P268"/>
  <c r="O268"/>
  <c r="N268"/>
  <c r="M268"/>
  <c r="L268"/>
  <c r="K268"/>
  <c r="J268"/>
  <c r="I268"/>
  <c r="H268"/>
  <c r="G268"/>
  <c r="F268"/>
  <c r="E268"/>
  <c r="D268"/>
  <c r="C268"/>
  <c r="A268"/>
  <c r="BX267"/>
  <c r="BW267"/>
  <c r="BV267"/>
  <c r="BU267"/>
  <c r="BT267"/>
  <c r="BS267"/>
  <c r="BR267"/>
  <c r="BQ267"/>
  <c r="BP267"/>
  <c r="BO267"/>
  <c r="BN267"/>
  <c r="BM267"/>
  <c r="BL267"/>
  <c r="BK267"/>
  <c r="BJ267"/>
  <c r="BI267"/>
  <c r="BH267"/>
  <c r="BG267"/>
  <c r="BF267"/>
  <c r="BE267"/>
  <c r="BD267"/>
  <c r="AX267"/>
  <c r="AW267"/>
  <c r="AV267"/>
  <c r="AU267"/>
  <c r="AT267"/>
  <c r="AS267"/>
  <c r="AR267"/>
  <c r="AQ267"/>
  <c r="AP267"/>
  <c r="AO267"/>
  <c r="AI267"/>
  <c r="AH267"/>
  <c r="AG267"/>
  <c r="AF267"/>
  <c r="AE267"/>
  <c r="AD267"/>
  <c r="AC267"/>
  <c r="AB267"/>
  <c r="AA267"/>
  <c r="Z267"/>
  <c r="T267"/>
  <c r="S267"/>
  <c r="R267"/>
  <c r="Q267"/>
  <c r="P267"/>
  <c r="O267"/>
  <c r="N267"/>
  <c r="M267"/>
  <c r="L267"/>
  <c r="K267"/>
  <c r="J267"/>
  <c r="I267"/>
  <c r="H267"/>
  <c r="G267"/>
  <c r="F267"/>
  <c r="E267"/>
  <c r="D267"/>
  <c r="C267"/>
  <c r="A267"/>
  <c r="BX266"/>
  <c r="BW266"/>
  <c r="BV266"/>
  <c r="BU266"/>
  <c r="BT266"/>
  <c r="BS266"/>
  <c r="BR266"/>
  <c r="BQ266"/>
  <c r="BP266"/>
  <c r="BO266"/>
  <c r="BN266"/>
  <c r="BM266"/>
  <c r="BL266"/>
  <c r="BK266"/>
  <c r="BJ266"/>
  <c r="BI266"/>
  <c r="BH266"/>
  <c r="BG266"/>
  <c r="BF266"/>
  <c r="BE266"/>
  <c r="BD266"/>
  <c r="AX266"/>
  <c r="AW266"/>
  <c r="AV266"/>
  <c r="AU266"/>
  <c r="AT266"/>
  <c r="AS266"/>
  <c r="AR266"/>
  <c r="AQ266"/>
  <c r="AP266"/>
  <c r="AO266"/>
  <c r="AI266"/>
  <c r="AH266"/>
  <c r="AG266"/>
  <c r="AF266"/>
  <c r="AE266"/>
  <c r="AD266"/>
  <c r="AC266"/>
  <c r="AB266"/>
  <c r="AA266"/>
  <c r="Z266"/>
  <c r="T266"/>
  <c r="S266"/>
  <c r="R266"/>
  <c r="Q266"/>
  <c r="P266"/>
  <c r="O266"/>
  <c r="N266"/>
  <c r="M266"/>
  <c r="L266"/>
  <c r="K266"/>
  <c r="J266"/>
  <c r="I266"/>
  <c r="H266"/>
  <c r="G266"/>
  <c r="F266"/>
  <c r="E266"/>
  <c r="D266"/>
  <c r="C266"/>
  <c r="A266"/>
  <c r="BX265"/>
  <c r="BW265"/>
  <c r="BV265"/>
  <c r="BU265"/>
  <c r="BT265"/>
  <c r="BS265"/>
  <c r="BR265"/>
  <c r="BQ265"/>
  <c r="BP265"/>
  <c r="BO265"/>
  <c r="BN265"/>
  <c r="BM265"/>
  <c r="BL265"/>
  <c r="BK265"/>
  <c r="BJ265"/>
  <c r="BI265"/>
  <c r="BH265"/>
  <c r="BG265"/>
  <c r="BF265"/>
  <c r="BE265"/>
  <c r="BD265"/>
  <c r="AX265"/>
  <c r="AW265"/>
  <c r="AV265"/>
  <c r="AU265"/>
  <c r="AT265"/>
  <c r="AS265"/>
  <c r="AR265"/>
  <c r="AQ265"/>
  <c r="AP265"/>
  <c r="AO265"/>
  <c r="AI265"/>
  <c r="AH265"/>
  <c r="AG265"/>
  <c r="AF265"/>
  <c r="AE265"/>
  <c r="AD265"/>
  <c r="AC265"/>
  <c r="AB265"/>
  <c r="AA265"/>
  <c r="Z265"/>
  <c r="T265"/>
  <c r="S265"/>
  <c r="R265"/>
  <c r="Q265"/>
  <c r="P265"/>
  <c r="O265"/>
  <c r="N265"/>
  <c r="M265"/>
  <c r="L265"/>
  <c r="K265"/>
  <c r="J265"/>
  <c r="I265"/>
  <c r="H265"/>
  <c r="G265"/>
  <c r="F265"/>
  <c r="E265"/>
  <c r="D265"/>
  <c r="C265"/>
  <c r="A265"/>
  <c r="BX264"/>
  <c r="BW264"/>
  <c r="BV264"/>
  <c r="BU264"/>
  <c r="BT264"/>
  <c r="BS264"/>
  <c r="BR264"/>
  <c r="BQ264"/>
  <c r="BP264"/>
  <c r="BO264"/>
  <c r="BN264"/>
  <c r="BM264"/>
  <c r="BL264"/>
  <c r="BK264"/>
  <c r="BJ264"/>
  <c r="BI264"/>
  <c r="BH264"/>
  <c r="BG264"/>
  <c r="BF264"/>
  <c r="BE264"/>
  <c r="BD264"/>
  <c r="AX264"/>
  <c r="AW264"/>
  <c r="AV264"/>
  <c r="AU264"/>
  <c r="AT264"/>
  <c r="AS264"/>
  <c r="AR264"/>
  <c r="AQ264"/>
  <c r="AP264"/>
  <c r="AO264"/>
  <c r="AI264"/>
  <c r="AH264"/>
  <c r="AG264"/>
  <c r="AF264"/>
  <c r="AE264"/>
  <c r="AD264"/>
  <c r="AC264"/>
  <c r="AB264"/>
  <c r="AA264"/>
  <c r="Z264"/>
  <c r="T264"/>
  <c r="S264"/>
  <c r="R264"/>
  <c r="Q264"/>
  <c r="P264"/>
  <c r="O264"/>
  <c r="N264"/>
  <c r="M264"/>
  <c r="L264"/>
  <c r="K264"/>
  <c r="J264"/>
  <c r="I264"/>
  <c r="H264"/>
  <c r="G264"/>
  <c r="F264"/>
  <c r="E264"/>
  <c r="D264"/>
  <c r="C264"/>
  <c r="A264"/>
  <c r="BX263"/>
  <c r="BW263"/>
  <c r="BV263"/>
  <c r="BU263"/>
  <c r="BT263"/>
  <c r="BS263"/>
  <c r="BR263"/>
  <c r="BQ263"/>
  <c r="BP263"/>
  <c r="BO263"/>
  <c r="BN263"/>
  <c r="BM263"/>
  <c r="BL263"/>
  <c r="BK263"/>
  <c r="BJ263"/>
  <c r="BI263"/>
  <c r="BH263"/>
  <c r="BG263"/>
  <c r="BF263"/>
  <c r="BE263"/>
  <c r="BD263"/>
  <c r="AX263"/>
  <c r="AW263"/>
  <c r="AV263"/>
  <c r="AU263"/>
  <c r="AT263"/>
  <c r="AS263"/>
  <c r="AR263"/>
  <c r="AQ263"/>
  <c r="AP263"/>
  <c r="AO263"/>
  <c r="AI263"/>
  <c r="AH263"/>
  <c r="AG263"/>
  <c r="AF263"/>
  <c r="AE263"/>
  <c r="AD263"/>
  <c r="AC263"/>
  <c r="AB263"/>
  <c r="AA263"/>
  <c r="Z263"/>
  <c r="T263"/>
  <c r="S263"/>
  <c r="R263"/>
  <c r="Q263"/>
  <c r="P263"/>
  <c r="O263"/>
  <c r="N263"/>
  <c r="M263"/>
  <c r="L263"/>
  <c r="K263"/>
  <c r="J263"/>
  <c r="I263"/>
  <c r="H263"/>
  <c r="G263"/>
  <c r="F263"/>
  <c r="E263"/>
  <c r="D263"/>
  <c r="C263"/>
  <c r="A263"/>
  <c r="BX262"/>
  <c r="BW262"/>
  <c r="BV262"/>
  <c r="BU262"/>
  <c r="BT262"/>
  <c r="BS262"/>
  <c r="BR262"/>
  <c r="BQ262"/>
  <c r="BP262"/>
  <c r="BO262"/>
  <c r="BN262"/>
  <c r="BM262"/>
  <c r="BL262"/>
  <c r="BK262"/>
  <c r="BJ262"/>
  <c r="BI262"/>
  <c r="BH262"/>
  <c r="BG262"/>
  <c r="BF262"/>
  <c r="BE262"/>
  <c r="BD262"/>
  <c r="AX262"/>
  <c r="AW262"/>
  <c r="AV262"/>
  <c r="AU262"/>
  <c r="AT262"/>
  <c r="AS262"/>
  <c r="AR262"/>
  <c r="AQ262"/>
  <c r="AP262"/>
  <c r="AO262"/>
  <c r="AI262"/>
  <c r="AH262"/>
  <c r="AG262"/>
  <c r="AF262"/>
  <c r="AE262"/>
  <c r="AD262"/>
  <c r="AC262"/>
  <c r="AB262"/>
  <c r="AA262"/>
  <c r="Z262"/>
  <c r="T262"/>
  <c r="S262"/>
  <c r="R262"/>
  <c r="Q262"/>
  <c r="P262"/>
  <c r="O262"/>
  <c r="N262"/>
  <c r="M262"/>
  <c r="L262"/>
  <c r="K262"/>
  <c r="J262"/>
  <c r="I262"/>
  <c r="H262"/>
  <c r="G262"/>
  <c r="F262"/>
  <c r="E262"/>
  <c r="D262"/>
  <c r="C262"/>
  <c r="A262"/>
  <c r="BX261"/>
  <c r="BW261"/>
  <c r="BV261"/>
  <c r="BU261"/>
  <c r="BT261"/>
  <c r="BS261"/>
  <c r="BR261"/>
  <c r="BQ261"/>
  <c r="BP261"/>
  <c r="BO261"/>
  <c r="BN261"/>
  <c r="BM261"/>
  <c r="BL261"/>
  <c r="BK261"/>
  <c r="BJ261"/>
  <c r="BI261"/>
  <c r="BH261"/>
  <c r="BG261"/>
  <c r="BF261"/>
  <c r="BE261"/>
  <c r="BD261"/>
  <c r="AX261"/>
  <c r="AW261"/>
  <c r="AV261"/>
  <c r="AU261"/>
  <c r="AT261"/>
  <c r="AS261"/>
  <c r="AR261"/>
  <c r="AQ261"/>
  <c r="AP261"/>
  <c r="AO261"/>
  <c r="AI261"/>
  <c r="AH261"/>
  <c r="AG261"/>
  <c r="AF261"/>
  <c r="AE261"/>
  <c r="AD261"/>
  <c r="AC261"/>
  <c r="AB261"/>
  <c r="AA261"/>
  <c r="Z261"/>
  <c r="T261"/>
  <c r="S261"/>
  <c r="R261"/>
  <c r="Q261"/>
  <c r="P261"/>
  <c r="O261"/>
  <c r="N261"/>
  <c r="M261"/>
  <c r="L261"/>
  <c r="K261"/>
  <c r="J261"/>
  <c r="I261"/>
  <c r="H261"/>
  <c r="G261"/>
  <c r="F261"/>
  <c r="E261"/>
  <c r="D261"/>
  <c r="C261"/>
  <c r="A261"/>
  <c r="BX260"/>
  <c r="BW260"/>
  <c r="BV260"/>
  <c r="BU260"/>
  <c r="BT260"/>
  <c r="BS260"/>
  <c r="BR260"/>
  <c r="BQ260"/>
  <c r="BP260"/>
  <c r="BO260"/>
  <c r="BN260"/>
  <c r="BM260"/>
  <c r="BL260"/>
  <c r="BK260"/>
  <c r="BJ260"/>
  <c r="BI260"/>
  <c r="BH260"/>
  <c r="BG260"/>
  <c r="BF260"/>
  <c r="BE260"/>
  <c r="BD260"/>
  <c r="AX260"/>
  <c r="AW260"/>
  <c r="AV260"/>
  <c r="AU260"/>
  <c r="AT260"/>
  <c r="AS260"/>
  <c r="AR260"/>
  <c r="AQ260"/>
  <c r="AP260"/>
  <c r="AO260"/>
  <c r="AI260"/>
  <c r="AH260"/>
  <c r="AG260"/>
  <c r="AF260"/>
  <c r="AE260"/>
  <c r="AD260"/>
  <c r="AC260"/>
  <c r="AB260"/>
  <c r="AA260"/>
  <c r="Z260"/>
  <c r="T260"/>
  <c r="S260"/>
  <c r="R260"/>
  <c r="Q260"/>
  <c r="P260"/>
  <c r="O260"/>
  <c r="N260"/>
  <c r="M260"/>
  <c r="L260"/>
  <c r="K260"/>
  <c r="J260"/>
  <c r="I260"/>
  <c r="H260"/>
  <c r="G260"/>
  <c r="F260"/>
  <c r="E260"/>
  <c r="D260"/>
  <c r="C260"/>
  <c r="A260"/>
  <c r="BX259"/>
  <c r="BW259"/>
  <c r="BV259"/>
  <c r="BU259"/>
  <c r="BT259"/>
  <c r="BS259"/>
  <c r="BR259"/>
  <c r="BQ259"/>
  <c r="BP259"/>
  <c r="BO259"/>
  <c r="BN259"/>
  <c r="BM259"/>
  <c r="BL259"/>
  <c r="BK259"/>
  <c r="BJ259"/>
  <c r="BI259"/>
  <c r="BH259"/>
  <c r="BG259"/>
  <c r="BF259"/>
  <c r="BE259"/>
  <c r="BD259"/>
  <c r="AX259"/>
  <c r="AW259"/>
  <c r="AV259"/>
  <c r="AU259"/>
  <c r="AT259"/>
  <c r="AS259"/>
  <c r="AR259"/>
  <c r="AQ259"/>
  <c r="AP259"/>
  <c r="AO259"/>
  <c r="AI259"/>
  <c r="AH259"/>
  <c r="AG259"/>
  <c r="AF259"/>
  <c r="AE259"/>
  <c r="AD259"/>
  <c r="AC259"/>
  <c r="AB259"/>
  <c r="AA259"/>
  <c r="Z259"/>
  <c r="T259"/>
  <c r="S259"/>
  <c r="R259"/>
  <c r="Q259"/>
  <c r="P259"/>
  <c r="O259"/>
  <c r="N259"/>
  <c r="M259"/>
  <c r="L259"/>
  <c r="K259"/>
  <c r="J259"/>
  <c r="I259"/>
  <c r="H259"/>
  <c r="G259"/>
  <c r="F259"/>
  <c r="E259"/>
  <c r="D259"/>
  <c r="C259"/>
  <c r="A259"/>
  <c r="BX258"/>
  <c r="BW258"/>
  <c r="BV258"/>
  <c r="BU258"/>
  <c r="BT258"/>
  <c r="BS258"/>
  <c r="BR258"/>
  <c r="BQ258"/>
  <c r="BP258"/>
  <c r="BO258"/>
  <c r="BN258"/>
  <c r="BM258"/>
  <c r="BL258"/>
  <c r="BK258"/>
  <c r="BJ258"/>
  <c r="BI258"/>
  <c r="BH258"/>
  <c r="BG258"/>
  <c r="BF258"/>
  <c r="BE258"/>
  <c r="BD258"/>
  <c r="AX258"/>
  <c r="AW258"/>
  <c r="AV258"/>
  <c r="AU258"/>
  <c r="AT258"/>
  <c r="AS258"/>
  <c r="AR258"/>
  <c r="AQ258"/>
  <c r="AP258"/>
  <c r="AO258"/>
  <c r="AI258"/>
  <c r="AH258"/>
  <c r="AG258"/>
  <c r="AF258"/>
  <c r="AE258"/>
  <c r="AD258"/>
  <c r="AC258"/>
  <c r="AB258"/>
  <c r="AA258"/>
  <c r="Z258"/>
  <c r="T258"/>
  <c r="S258"/>
  <c r="R258"/>
  <c r="Q258"/>
  <c r="P258"/>
  <c r="O258"/>
  <c r="N258"/>
  <c r="M258"/>
  <c r="L258"/>
  <c r="K258"/>
  <c r="J258"/>
  <c r="I258"/>
  <c r="H258"/>
  <c r="G258"/>
  <c r="F258"/>
  <c r="E258"/>
  <c r="D258"/>
  <c r="C258"/>
  <c r="A258"/>
  <c r="BX257"/>
  <c r="BW257"/>
  <c r="BV257"/>
  <c r="BU257"/>
  <c r="BT257"/>
  <c r="BS257"/>
  <c r="BR257"/>
  <c r="BQ257"/>
  <c r="BP257"/>
  <c r="BO257"/>
  <c r="BN257"/>
  <c r="BM257"/>
  <c r="BL257"/>
  <c r="BK257"/>
  <c r="BJ257"/>
  <c r="BI257"/>
  <c r="BH257"/>
  <c r="BG257"/>
  <c r="BF257"/>
  <c r="BE257"/>
  <c r="BD257"/>
  <c r="AX257"/>
  <c r="AW257"/>
  <c r="AV257"/>
  <c r="AU257"/>
  <c r="AT257"/>
  <c r="AS257"/>
  <c r="AR257"/>
  <c r="AQ257"/>
  <c r="AP257"/>
  <c r="AO257"/>
  <c r="AI257"/>
  <c r="AH257"/>
  <c r="AG257"/>
  <c r="AF257"/>
  <c r="AE257"/>
  <c r="AD257"/>
  <c r="AC257"/>
  <c r="AB257"/>
  <c r="AA257"/>
  <c r="Z257"/>
  <c r="T257"/>
  <c r="S257"/>
  <c r="R257"/>
  <c r="Q257"/>
  <c r="P257"/>
  <c r="O257"/>
  <c r="N257"/>
  <c r="M257"/>
  <c r="L257"/>
  <c r="K257"/>
  <c r="J257"/>
  <c r="I257"/>
  <c r="H257"/>
  <c r="G257"/>
  <c r="F257"/>
  <c r="E257"/>
  <c r="D257"/>
  <c r="C257"/>
  <c r="A257"/>
  <c r="BX256"/>
  <c r="BW256"/>
  <c r="BV256"/>
  <c r="BU256"/>
  <c r="BT256"/>
  <c r="BS256"/>
  <c r="BR256"/>
  <c r="BQ256"/>
  <c r="BP256"/>
  <c r="BO256"/>
  <c r="BN256"/>
  <c r="BM256"/>
  <c r="BL256"/>
  <c r="BK256"/>
  <c r="BJ256"/>
  <c r="BI256"/>
  <c r="BH256"/>
  <c r="BG256"/>
  <c r="BF256"/>
  <c r="BE256"/>
  <c r="BD256"/>
  <c r="AX256"/>
  <c r="AW256"/>
  <c r="AV256"/>
  <c r="AU256"/>
  <c r="AT256"/>
  <c r="AS256"/>
  <c r="AR256"/>
  <c r="AQ256"/>
  <c r="AP256"/>
  <c r="AO256"/>
  <c r="AI256"/>
  <c r="AH256"/>
  <c r="AG256"/>
  <c r="AF256"/>
  <c r="AE256"/>
  <c r="AD256"/>
  <c r="AC256"/>
  <c r="AB256"/>
  <c r="AA256"/>
  <c r="Z256"/>
  <c r="T256"/>
  <c r="S256"/>
  <c r="R256"/>
  <c r="Q256"/>
  <c r="P256"/>
  <c r="O256"/>
  <c r="N256"/>
  <c r="M256"/>
  <c r="L256"/>
  <c r="K256"/>
  <c r="J256"/>
  <c r="I256"/>
  <c r="H256"/>
  <c r="G256"/>
  <c r="F256"/>
  <c r="E256"/>
  <c r="D256"/>
  <c r="C256"/>
  <c r="A256"/>
  <c r="BX255"/>
  <c r="BW255"/>
  <c r="BV255"/>
  <c r="BU255"/>
  <c r="BT255"/>
  <c r="BS255"/>
  <c r="BR255"/>
  <c r="BQ255"/>
  <c r="BP255"/>
  <c r="BO255"/>
  <c r="BN255"/>
  <c r="BM255"/>
  <c r="BL255"/>
  <c r="BK255"/>
  <c r="BJ255"/>
  <c r="BI255"/>
  <c r="BH255"/>
  <c r="BG255"/>
  <c r="BF255"/>
  <c r="BE255"/>
  <c r="BD255"/>
  <c r="AX255"/>
  <c r="AW255"/>
  <c r="AV255"/>
  <c r="AU255"/>
  <c r="AT255"/>
  <c r="AS255"/>
  <c r="AR255"/>
  <c r="AQ255"/>
  <c r="AP255"/>
  <c r="AO255"/>
  <c r="AI255"/>
  <c r="AH255"/>
  <c r="AG255"/>
  <c r="AF255"/>
  <c r="AE255"/>
  <c r="AD255"/>
  <c r="AC255"/>
  <c r="AB255"/>
  <c r="AA255"/>
  <c r="Z255"/>
  <c r="T255"/>
  <c r="S255"/>
  <c r="R255"/>
  <c r="Q255"/>
  <c r="P255"/>
  <c r="O255"/>
  <c r="N255"/>
  <c r="M255"/>
  <c r="L255"/>
  <c r="K255"/>
  <c r="J255"/>
  <c r="I255"/>
  <c r="H255"/>
  <c r="G255"/>
  <c r="F255"/>
  <c r="E255"/>
  <c r="D255"/>
  <c r="C255"/>
  <c r="A255"/>
  <c r="BX254"/>
  <c r="BW254"/>
  <c r="BV254"/>
  <c r="BU254"/>
  <c r="BT254"/>
  <c r="BS254"/>
  <c r="BR254"/>
  <c r="BQ254"/>
  <c r="BP254"/>
  <c r="BO254"/>
  <c r="BN254"/>
  <c r="BM254"/>
  <c r="BL254"/>
  <c r="BK254"/>
  <c r="BJ254"/>
  <c r="BI254"/>
  <c r="BH254"/>
  <c r="BG254"/>
  <c r="BF254"/>
  <c r="BE254"/>
  <c r="BD254"/>
  <c r="AX254"/>
  <c r="AW254"/>
  <c r="AV254"/>
  <c r="AU254"/>
  <c r="AT254"/>
  <c r="AS254"/>
  <c r="AR254"/>
  <c r="AQ254"/>
  <c r="AP254"/>
  <c r="AO254"/>
  <c r="AI254"/>
  <c r="AH254"/>
  <c r="AG254"/>
  <c r="AF254"/>
  <c r="AE254"/>
  <c r="AD254"/>
  <c r="AC254"/>
  <c r="AB254"/>
  <c r="AA254"/>
  <c r="Z254"/>
  <c r="T254"/>
  <c r="S254"/>
  <c r="R254"/>
  <c r="Q254"/>
  <c r="P254"/>
  <c r="O254"/>
  <c r="N254"/>
  <c r="M254"/>
  <c r="L254"/>
  <c r="K254"/>
  <c r="J254"/>
  <c r="I254"/>
  <c r="H254"/>
  <c r="G254"/>
  <c r="F254"/>
  <c r="E254"/>
  <c r="D254"/>
  <c r="C254"/>
  <c r="A254"/>
  <c r="BX253"/>
  <c r="BW253"/>
  <c r="BV253"/>
  <c r="BU253"/>
  <c r="BT253"/>
  <c r="BS253"/>
  <c r="BR253"/>
  <c r="BQ253"/>
  <c r="BP253"/>
  <c r="BO253"/>
  <c r="BN253"/>
  <c r="BM253"/>
  <c r="BL253"/>
  <c r="BK253"/>
  <c r="BJ253"/>
  <c r="BI253"/>
  <c r="BH253"/>
  <c r="BG253"/>
  <c r="BF253"/>
  <c r="BE253"/>
  <c r="BD253"/>
  <c r="AX253"/>
  <c r="AW253"/>
  <c r="AV253"/>
  <c r="AU253"/>
  <c r="AT253"/>
  <c r="AS253"/>
  <c r="AR253"/>
  <c r="AQ253"/>
  <c r="AP253"/>
  <c r="AO253"/>
  <c r="AI253"/>
  <c r="AH253"/>
  <c r="AG253"/>
  <c r="AF253"/>
  <c r="AE253"/>
  <c r="AD253"/>
  <c r="AC253"/>
  <c r="AB253"/>
  <c r="AA253"/>
  <c r="Z253"/>
  <c r="T253"/>
  <c r="S253"/>
  <c r="R253"/>
  <c r="Q253"/>
  <c r="P253"/>
  <c r="O253"/>
  <c r="N253"/>
  <c r="M253"/>
  <c r="L253"/>
  <c r="K253"/>
  <c r="J253"/>
  <c r="I253"/>
  <c r="H253"/>
  <c r="G253"/>
  <c r="F253"/>
  <c r="E253"/>
  <c r="D253"/>
  <c r="C253"/>
  <c r="A253"/>
  <c r="BX252"/>
  <c r="BW252"/>
  <c r="BV252"/>
  <c r="BU252"/>
  <c r="BT252"/>
  <c r="BS252"/>
  <c r="BR252"/>
  <c r="BQ252"/>
  <c r="BP252"/>
  <c r="BO252"/>
  <c r="BN252"/>
  <c r="BM252"/>
  <c r="BL252"/>
  <c r="BK252"/>
  <c r="BJ252"/>
  <c r="BI252"/>
  <c r="BH252"/>
  <c r="BG252"/>
  <c r="BF252"/>
  <c r="BE252"/>
  <c r="BD252"/>
  <c r="AX252"/>
  <c r="AW252"/>
  <c r="AV252"/>
  <c r="AU252"/>
  <c r="AT252"/>
  <c r="AS252"/>
  <c r="AR252"/>
  <c r="AQ252"/>
  <c r="AP252"/>
  <c r="AO252"/>
  <c r="AI252"/>
  <c r="AH252"/>
  <c r="AG252"/>
  <c r="AF252"/>
  <c r="AE252"/>
  <c r="AD252"/>
  <c r="AC252"/>
  <c r="AB252"/>
  <c r="AA252"/>
  <c r="Z252"/>
  <c r="T252"/>
  <c r="S252"/>
  <c r="R252"/>
  <c r="Q252"/>
  <c r="P252"/>
  <c r="O252"/>
  <c r="N252"/>
  <c r="M252"/>
  <c r="L252"/>
  <c r="K252"/>
  <c r="J252"/>
  <c r="I252"/>
  <c r="H252"/>
  <c r="G252"/>
  <c r="F252"/>
  <c r="E252"/>
  <c r="D252"/>
  <c r="C252"/>
  <c r="A252"/>
  <c r="BX251"/>
  <c r="BW251"/>
  <c r="BV251"/>
  <c r="BU251"/>
  <c r="BT251"/>
  <c r="BS251"/>
  <c r="BR251"/>
  <c r="BQ251"/>
  <c r="BP251"/>
  <c r="BO251"/>
  <c r="BN251"/>
  <c r="BM251"/>
  <c r="BL251"/>
  <c r="BK251"/>
  <c r="BJ251"/>
  <c r="BI251"/>
  <c r="BH251"/>
  <c r="BG251"/>
  <c r="BF251"/>
  <c r="BE251"/>
  <c r="BD251"/>
  <c r="AX251"/>
  <c r="AW251"/>
  <c r="AV251"/>
  <c r="AU251"/>
  <c r="AT251"/>
  <c r="AS251"/>
  <c r="AR251"/>
  <c r="AQ251"/>
  <c r="AP251"/>
  <c r="AO251"/>
  <c r="AI251"/>
  <c r="AH251"/>
  <c r="AG251"/>
  <c r="AF251"/>
  <c r="AE251"/>
  <c r="AD251"/>
  <c r="AC251"/>
  <c r="AB251"/>
  <c r="AA251"/>
  <c r="Z251"/>
  <c r="T251"/>
  <c r="S251"/>
  <c r="R251"/>
  <c r="Q251"/>
  <c r="P251"/>
  <c r="O251"/>
  <c r="N251"/>
  <c r="M251"/>
  <c r="L251"/>
  <c r="K251"/>
  <c r="J251"/>
  <c r="I251"/>
  <c r="H251"/>
  <c r="G251"/>
  <c r="F251"/>
  <c r="E251"/>
  <c r="D251"/>
  <c r="C251"/>
  <c r="A251"/>
  <c r="BX250"/>
  <c r="BW250"/>
  <c r="BV250"/>
  <c r="BU250"/>
  <c r="BT250"/>
  <c r="BS250"/>
  <c r="BR250"/>
  <c r="BQ250"/>
  <c r="BP250"/>
  <c r="BO250"/>
  <c r="BN250"/>
  <c r="BM250"/>
  <c r="BL250"/>
  <c r="BK250"/>
  <c r="BJ250"/>
  <c r="BI250"/>
  <c r="BH250"/>
  <c r="BG250"/>
  <c r="BF250"/>
  <c r="BE250"/>
  <c r="BD250"/>
  <c r="AX250"/>
  <c r="AW250"/>
  <c r="AV250"/>
  <c r="AU250"/>
  <c r="AT250"/>
  <c r="AS250"/>
  <c r="AR250"/>
  <c r="AQ250"/>
  <c r="AP250"/>
  <c r="AO250"/>
  <c r="AI250"/>
  <c r="AH250"/>
  <c r="AG250"/>
  <c r="AF250"/>
  <c r="AE250"/>
  <c r="AD250"/>
  <c r="AC250"/>
  <c r="AB250"/>
  <c r="AA250"/>
  <c r="Z250"/>
  <c r="T250"/>
  <c r="S250"/>
  <c r="R250"/>
  <c r="Q250"/>
  <c r="P250"/>
  <c r="O250"/>
  <c r="N250"/>
  <c r="M250"/>
  <c r="L250"/>
  <c r="K250"/>
  <c r="J250"/>
  <c r="I250"/>
  <c r="H250"/>
  <c r="G250"/>
  <c r="F250"/>
  <c r="E250"/>
  <c r="D250"/>
  <c r="C250"/>
  <c r="A250"/>
  <c r="BX249"/>
  <c r="BW249"/>
  <c r="BV249"/>
  <c r="BU249"/>
  <c r="BT249"/>
  <c r="BS249"/>
  <c r="BR249"/>
  <c r="BQ249"/>
  <c r="BP249"/>
  <c r="BO249"/>
  <c r="BN249"/>
  <c r="BM249"/>
  <c r="BL249"/>
  <c r="BK249"/>
  <c r="BJ249"/>
  <c r="BI249"/>
  <c r="AX249"/>
  <c r="AW249"/>
  <c r="AV249"/>
  <c r="AU249"/>
  <c r="AT249"/>
  <c r="AS249"/>
  <c r="AR249"/>
  <c r="AQ249"/>
  <c r="AP249"/>
  <c r="AO249"/>
  <c r="AI249"/>
  <c r="AH249"/>
  <c r="AG249"/>
  <c r="AF249"/>
  <c r="AE249"/>
  <c r="AD249"/>
  <c r="AC249"/>
  <c r="AB249"/>
  <c r="AA249"/>
  <c r="Z249"/>
  <c r="T249"/>
  <c r="S249"/>
  <c r="R249"/>
  <c r="Q249"/>
  <c r="P249"/>
  <c r="O249"/>
  <c r="N249"/>
  <c r="M249"/>
  <c r="L249"/>
  <c r="K249"/>
  <c r="J249"/>
  <c r="I249"/>
  <c r="H249"/>
  <c r="G249"/>
  <c r="F249"/>
  <c r="E249"/>
  <c r="D249"/>
  <c r="C249"/>
  <c r="BX248"/>
  <c r="BW248"/>
  <c r="BV248"/>
  <c r="BU248"/>
  <c r="BT248"/>
  <c r="BS248"/>
  <c r="BR248"/>
  <c r="BQ248"/>
  <c r="BP248"/>
  <c r="BO248"/>
  <c r="BN248"/>
  <c r="BM248"/>
  <c r="BL248"/>
  <c r="BK248"/>
  <c r="BJ248"/>
  <c r="BI248"/>
  <c r="AX248"/>
  <c r="AW248"/>
  <c r="AV248"/>
  <c r="AU248"/>
  <c r="AT248"/>
  <c r="AS248"/>
  <c r="AR248"/>
  <c r="AQ248"/>
  <c r="AP248"/>
  <c r="AO248"/>
  <c r="AI248"/>
  <c r="AH248"/>
  <c r="AG248"/>
  <c r="AF248"/>
  <c r="AE248"/>
  <c r="AD248"/>
  <c r="AC248"/>
  <c r="AB248"/>
  <c r="AA248"/>
  <c r="Z248"/>
  <c r="T248"/>
  <c r="S248"/>
  <c r="R248"/>
  <c r="Q248"/>
  <c r="P248"/>
  <c r="O248"/>
  <c r="N248"/>
  <c r="M248"/>
  <c r="L248"/>
  <c r="K248"/>
  <c r="J248"/>
  <c r="I248"/>
  <c r="H248"/>
  <c r="G248"/>
  <c r="F248"/>
  <c r="E248"/>
  <c r="D248"/>
  <c r="C248"/>
  <c r="BX247"/>
  <c r="BW247"/>
  <c r="BV247"/>
  <c r="BU247"/>
  <c r="BT247"/>
  <c r="BS247"/>
  <c r="BR247"/>
  <c r="BQ247"/>
  <c r="BP247"/>
  <c r="BO247"/>
  <c r="BN247"/>
  <c r="BM247"/>
  <c r="BL247"/>
  <c r="BK247"/>
  <c r="BJ247"/>
  <c r="BI247"/>
  <c r="AX247"/>
  <c r="AW247"/>
  <c r="AV247"/>
  <c r="AU247"/>
  <c r="AT247"/>
  <c r="AS247"/>
  <c r="AR247"/>
  <c r="AQ247"/>
  <c r="AP247"/>
  <c r="AO247"/>
  <c r="AI247"/>
  <c r="AH247"/>
  <c r="AG247"/>
  <c r="AF247"/>
  <c r="AE247"/>
  <c r="AD247"/>
  <c r="AC247"/>
  <c r="AB247"/>
  <c r="AA247"/>
  <c r="Z247"/>
  <c r="T247"/>
  <c r="S247"/>
  <c r="R247"/>
  <c r="Q247"/>
  <c r="P247"/>
  <c r="O247"/>
  <c r="N247"/>
  <c r="M247"/>
  <c r="L247"/>
  <c r="K247"/>
  <c r="J247"/>
  <c r="I247"/>
  <c r="H247"/>
  <c r="G247"/>
  <c r="F247"/>
  <c r="E247"/>
  <c r="D247"/>
  <c r="C247"/>
  <c r="BX246"/>
  <c r="BW246"/>
  <c r="BV246"/>
  <c r="BU246"/>
  <c r="BT246"/>
  <c r="BS246"/>
  <c r="BR246"/>
  <c r="BQ246"/>
  <c r="BP246"/>
  <c r="BO246"/>
  <c r="BN246"/>
  <c r="BM246"/>
  <c r="BL246"/>
  <c r="BK246"/>
  <c r="BJ246"/>
  <c r="BI246"/>
  <c r="AX246"/>
  <c r="AW246"/>
  <c r="AV246"/>
  <c r="AU246"/>
  <c r="AT246"/>
  <c r="AS246"/>
  <c r="AR246"/>
  <c r="AQ246"/>
  <c r="AP246"/>
  <c r="AO246"/>
  <c r="AI246"/>
  <c r="AH246"/>
  <c r="AG246"/>
  <c r="AF246"/>
  <c r="AE246"/>
  <c r="AD246"/>
  <c r="AC246"/>
  <c r="AB246"/>
  <c r="AA246"/>
  <c r="Z246"/>
  <c r="T246"/>
  <c r="S246"/>
  <c r="R246"/>
  <c r="Q246"/>
  <c r="P246"/>
  <c r="O246"/>
  <c r="N246"/>
  <c r="M246"/>
  <c r="L246"/>
  <c r="K246"/>
  <c r="J246"/>
  <c r="I246"/>
  <c r="H246"/>
  <c r="G246"/>
  <c r="F246"/>
  <c r="E246"/>
  <c r="D246"/>
  <c r="C246"/>
  <c r="BX245"/>
  <c r="BW245"/>
  <c r="BV245"/>
  <c r="BU245"/>
  <c r="BT245"/>
  <c r="BS245"/>
  <c r="BR245"/>
  <c r="BQ245"/>
  <c r="BP245"/>
  <c r="BO245"/>
  <c r="BN245"/>
  <c r="BM245"/>
  <c r="BL245"/>
  <c r="BK245"/>
  <c r="BJ245"/>
  <c r="BI245"/>
  <c r="AX245"/>
  <c r="AW245"/>
  <c r="AV245"/>
  <c r="AU245"/>
  <c r="AT245"/>
  <c r="AS245"/>
  <c r="AR245"/>
  <c r="AQ245"/>
  <c r="AP245"/>
  <c r="AO245"/>
  <c r="AI245"/>
  <c r="AH245"/>
  <c r="AG245"/>
  <c r="AF245"/>
  <c r="AE245"/>
  <c r="AD245"/>
  <c r="AC245"/>
  <c r="AB245"/>
  <c r="AA245"/>
  <c r="Z245"/>
  <c r="T245"/>
  <c r="S245"/>
  <c r="R245"/>
  <c r="Q245"/>
  <c r="P245"/>
  <c r="O245"/>
  <c r="N245"/>
  <c r="M245"/>
  <c r="L245"/>
  <c r="K245"/>
  <c r="J245"/>
  <c r="I245"/>
  <c r="H245"/>
  <c r="G245"/>
  <c r="F245"/>
  <c r="E245"/>
  <c r="D245"/>
  <c r="C245"/>
  <c r="BX244"/>
  <c r="BW244"/>
  <c r="BV244"/>
  <c r="BU244"/>
  <c r="BT244"/>
  <c r="BS244"/>
  <c r="BR244"/>
  <c r="BQ244"/>
  <c r="BP244"/>
  <c r="BO244"/>
  <c r="BN244"/>
  <c r="BM244"/>
  <c r="BL244"/>
  <c r="BK244"/>
  <c r="BJ244"/>
  <c r="BI244"/>
  <c r="AX244"/>
  <c r="AW244"/>
  <c r="AV244"/>
  <c r="AU244"/>
  <c r="AT244"/>
  <c r="AS244"/>
  <c r="AR244"/>
  <c r="AQ244"/>
  <c r="AP244"/>
  <c r="AO244"/>
  <c r="AI244"/>
  <c r="AH244"/>
  <c r="AG244"/>
  <c r="AF244"/>
  <c r="AE244"/>
  <c r="AD244"/>
  <c r="AC244"/>
  <c r="AB244"/>
  <c r="AA244"/>
  <c r="Z244"/>
  <c r="T244"/>
  <c r="S244"/>
  <c r="R244"/>
  <c r="Q244"/>
  <c r="P244"/>
  <c r="O244"/>
  <c r="N244"/>
  <c r="M244"/>
  <c r="L244"/>
  <c r="K244"/>
  <c r="J244"/>
  <c r="I244"/>
  <c r="H244"/>
  <c r="G244"/>
  <c r="F244"/>
  <c r="E244"/>
  <c r="D244"/>
  <c r="C244"/>
  <c r="BX243"/>
  <c r="BW243"/>
  <c r="BV243"/>
  <c r="BU243"/>
  <c r="BT243"/>
  <c r="BS243"/>
  <c r="BR243"/>
  <c r="BQ243"/>
  <c r="BP243"/>
  <c r="BO243"/>
  <c r="BN243"/>
  <c r="BM243"/>
  <c r="BL243"/>
  <c r="BK243"/>
  <c r="BJ243"/>
  <c r="BI243"/>
  <c r="AX243"/>
  <c r="AW243"/>
  <c r="AV243"/>
  <c r="AU243"/>
  <c r="AT243"/>
  <c r="AS243"/>
  <c r="AR243"/>
  <c r="AQ243"/>
  <c r="AP243"/>
  <c r="AO243"/>
  <c r="AI243"/>
  <c r="AH243"/>
  <c r="AG243"/>
  <c r="AF243"/>
  <c r="AE243"/>
  <c r="AD243"/>
  <c r="AC243"/>
  <c r="AB243"/>
  <c r="AA243"/>
  <c r="Z243"/>
  <c r="T243"/>
  <c r="S243"/>
  <c r="R243"/>
  <c r="Q243"/>
  <c r="P243"/>
  <c r="O243"/>
  <c r="N243"/>
  <c r="M243"/>
  <c r="L243"/>
  <c r="K243"/>
  <c r="J243"/>
  <c r="I243"/>
  <c r="H243"/>
  <c r="G243"/>
  <c r="F243"/>
  <c r="E243"/>
  <c r="D243"/>
  <c r="C243"/>
  <c r="BX242"/>
  <c r="BW242"/>
  <c r="BV242"/>
  <c r="BU242"/>
  <c r="BT242"/>
  <c r="BS242"/>
  <c r="BR242"/>
  <c r="BQ242"/>
  <c r="BP242"/>
  <c r="BO242"/>
  <c r="BN242"/>
  <c r="BM242"/>
  <c r="BL242"/>
  <c r="BK242"/>
  <c r="BJ242"/>
  <c r="BI242"/>
  <c r="AX242"/>
  <c r="AW242"/>
  <c r="AV242"/>
  <c r="AU242"/>
  <c r="AT242"/>
  <c r="AS242"/>
  <c r="AR242"/>
  <c r="AQ242"/>
  <c r="AP242"/>
  <c r="AO242"/>
  <c r="AI242"/>
  <c r="AH242"/>
  <c r="AG242"/>
  <c r="AF242"/>
  <c r="AE242"/>
  <c r="AD242"/>
  <c r="AC242"/>
  <c r="AB242"/>
  <c r="AA242"/>
  <c r="Z242"/>
  <c r="T242"/>
  <c r="S242"/>
  <c r="R242"/>
  <c r="Q242"/>
  <c r="P242"/>
  <c r="O242"/>
  <c r="N242"/>
  <c r="M242"/>
  <c r="L242"/>
  <c r="K242"/>
  <c r="J242"/>
  <c r="I242"/>
  <c r="H242"/>
  <c r="G242"/>
  <c r="F242"/>
  <c r="E242"/>
  <c r="D242"/>
  <c r="C242"/>
  <c r="BX241"/>
  <c r="BW241"/>
  <c r="BV241"/>
  <c r="BU241"/>
  <c r="BT241"/>
  <c r="BS241"/>
  <c r="BR241"/>
  <c r="BQ241"/>
  <c r="BP241"/>
  <c r="BO241"/>
  <c r="BN241"/>
  <c r="BM241"/>
  <c r="BL241"/>
  <c r="BK241"/>
  <c r="BJ241"/>
  <c r="BI241"/>
  <c r="AX241"/>
  <c r="AW241"/>
  <c r="AV241"/>
  <c r="AU241"/>
  <c r="AT241"/>
  <c r="AS241"/>
  <c r="AR241"/>
  <c r="AQ241"/>
  <c r="AP241"/>
  <c r="AO241"/>
  <c r="AI241"/>
  <c r="AH241"/>
  <c r="AG241"/>
  <c r="AF241"/>
  <c r="AE241"/>
  <c r="AD241"/>
  <c r="AC241"/>
  <c r="AB241"/>
  <c r="AA241"/>
  <c r="Z241"/>
  <c r="T241"/>
  <c r="S241"/>
  <c r="R241"/>
  <c r="Q241"/>
  <c r="P241"/>
  <c r="O241"/>
  <c r="N241"/>
  <c r="M241"/>
  <c r="L241"/>
  <c r="K241"/>
  <c r="J241"/>
  <c r="I241"/>
  <c r="H241"/>
  <c r="G241"/>
  <c r="F241"/>
  <c r="E241"/>
  <c r="D241"/>
  <c r="C241"/>
  <c r="BX240"/>
  <c r="BW240"/>
  <c r="BV240"/>
  <c r="BU240"/>
  <c r="BT240"/>
  <c r="BS240"/>
  <c r="BR240"/>
  <c r="BQ240"/>
  <c r="BP240"/>
  <c r="BO240"/>
  <c r="BN240"/>
  <c r="BM240"/>
  <c r="BL240"/>
  <c r="BK240"/>
  <c r="BJ240"/>
  <c r="BI240"/>
  <c r="AX240"/>
  <c r="AW240"/>
  <c r="AV240"/>
  <c r="AU240"/>
  <c r="AT240"/>
  <c r="AS240"/>
  <c r="AR240"/>
  <c r="AQ240"/>
  <c r="AP240"/>
  <c r="AO240"/>
  <c r="AI240"/>
  <c r="AH240"/>
  <c r="AG240"/>
  <c r="AF240"/>
  <c r="AE240"/>
  <c r="AD240"/>
  <c r="AC240"/>
  <c r="AB240"/>
  <c r="AA240"/>
  <c r="Z240"/>
  <c r="T240"/>
  <c r="S240"/>
  <c r="R240"/>
  <c r="Q240"/>
  <c r="P240"/>
  <c r="O240"/>
  <c r="N240"/>
  <c r="M240"/>
  <c r="L240"/>
  <c r="K240"/>
  <c r="J240"/>
  <c r="I240"/>
  <c r="H240"/>
  <c r="G240"/>
  <c r="F240"/>
  <c r="E240"/>
  <c r="D240"/>
  <c r="C240"/>
  <c r="BX239"/>
  <c r="BW239"/>
  <c r="BV239"/>
  <c r="BU239"/>
  <c r="BT239"/>
  <c r="BS239"/>
  <c r="BR239"/>
  <c r="BQ239"/>
  <c r="BP239"/>
  <c r="BO239"/>
  <c r="BN239"/>
  <c r="BM239"/>
  <c r="BL239"/>
  <c r="BK239"/>
  <c r="BJ239"/>
  <c r="BI239"/>
  <c r="AX239"/>
  <c r="AW239"/>
  <c r="AV239"/>
  <c r="AU239"/>
  <c r="AT239"/>
  <c r="AS239"/>
  <c r="AR239"/>
  <c r="AQ239"/>
  <c r="AP239"/>
  <c r="AO239"/>
  <c r="AI239"/>
  <c r="AH239"/>
  <c r="AG239"/>
  <c r="AF239"/>
  <c r="AE239"/>
  <c r="AD239"/>
  <c r="AC239"/>
  <c r="AB239"/>
  <c r="AA239"/>
  <c r="Z239"/>
  <c r="T239"/>
  <c r="S239"/>
  <c r="R239"/>
  <c r="Q239"/>
  <c r="P239"/>
  <c r="O239"/>
  <c r="N239"/>
  <c r="M239"/>
  <c r="L239"/>
  <c r="K239"/>
  <c r="J239"/>
  <c r="I239"/>
  <c r="H239"/>
  <c r="G239"/>
  <c r="F239"/>
  <c r="E239"/>
  <c r="D239"/>
  <c r="C239"/>
  <c r="BX238"/>
  <c r="BW238"/>
  <c r="BV238"/>
  <c r="BU238"/>
  <c r="BT238"/>
  <c r="BS238"/>
  <c r="BR238"/>
  <c r="BQ238"/>
  <c r="BP238"/>
  <c r="BO238"/>
  <c r="BN238"/>
  <c r="BM238"/>
  <c r="BL238"/>
  <c r="BK238"/>
  <c r="BJ238"/>
  <c r="BI238"/>
  <c r="AX238"/>
  <c r="AW238"/>
  <c r="AV238"/>
  <c r="AU238"/>
  <c r="AT238"/>
  <c r="AS238"/>
  <c r="AR238"/>
  <c r="AQ238"/>
  <c r="AP238"/>
  <c r="AO238"/>
  <c r="AI238"/>
  <c r="AH238"/>
  <c r="AG238"/>
  <c r="AF238"/>
  <c r="AE238"/>
  <c r="AD238"/>
  <c r="AC238"/>
  <c r="AB238"/>
  <c r="AA238"/>
  <c r="Z238"/>
  <c r="T238"/>
  <c r="S238"/>
  <c r="R238"/>
  <c r="Q238"/>
  <c r="P238"/>
  <c r="O238"/>
  <c r="N238"/>
  <c r="M238"/>
  <c r="L238"/>
  <c r="K238"/>
  <c r="J238"/>
  <c r="I238"/>
  <c r="H238"/>
  <c r="G238"/>
  <c r="F238"/>
  <c r="E238"/>
  <c r="D238"/>
  <c r="C238"/>
  <c r="BX237"/>
  <c r="BW237"/>
  <c r="BV237"/>
  <c r="BU237"/>
  <c r="BT237"/>
  <c r="BS237"/>
  <c r="BR237"/>
  <c r="BQ237"/>
  <c r="BP237"/>
  <c r="BO237"/>
  <c r="BN237"/>
  <c r="BM237"/>
  <c r="BL237"/>
  <c r="BK237"/>
  <c r="BJ237"/>
  <c r="BI237"/>
  <c r="AX237"/>
  <c r="AW237"/>
  <c r="AV237"/>
  <c r="AU237"/>
  <c r="AT237"/>
  <c r="AS237"/>
  <c r="AR237"/>
  <c r="AQ237"/>
  <c r="AP237"/>
  <c r="AO237"/>
  <c r="AI237"/>
  <c r="AH237"/>
  <c r="AG237"/>
  <c r="AF237"/>
  <c r="AE237"/>
  <c r="AD237"/>
  <c r="AC237"/>
  <c r="AB237"/>
  <c r="AA237"/>
  <c r="Z237"/>
  <c r="T237"/>
  <c r="S237"/>
  <c r="R237"/>
  <c r="Q237"/>
  <c r="P237"/>
  <c r="O237"/>
  <c r="N237"/>
  <c r="M237"/>
  <c r="L237"/>
  <c r="K237"/>
  <c r="J237"/>
  <c r="I237"/>
  <c r="H237"/>
  <c r="G237"/>
  <c r="F237"/>
  <c r="E237"/>
  <c r="D237"/>
  <c r="C237"/>
  <c r="BX236"/>
  <c r="BW236"/>
  <c r="BV236"/>
  <c r="BU236"/>
  <c r="BT236"/>
  <c r="BS236"/>
  <c r="BR236"/>
  <c r="BQ236"/>
  <c r="BP236"/>
  <c r="BO236"/>
  <c r="BM236"/>
  <c r="BL236"/>
  <c r="AX236"/>
  <c r="AW236"/>
  <c r="AV236"/>
  <c r="AU236"/>
  <c r="AT236"/>
  <c r="AS236"/>
  <c r="AR236"/>
  <c r="AQ236"/>
  <c r="AP236"/>
  <c r="AO236"/>
  <c r="AI236"/>
  <c r="AH236"/>
  <c r="AG236"/>
  <c r="AF236"/>
  <c r="AE236"/>
  <c r="AD236"/>
  <c r="AC236"/>
  <c r="AB236"/>
  <c r="AA236"/>
  <c r="Z236"/>
  <c r="T236"/>
  <c r="S236"/>
  <c r="R236"/>
  <c r="Q236"/>
  <c r="P236"/>
  <c r="O236"/>
  <c r="N236"/>
  <c r="M236"/>
  <c r="L236"/>
  <c r="K236"/>
  <c r="J236"/>
  <c r="I236"/>
  <c r="H236"/>
  <c r="G236"/>
  <c r="F236"/>
  <c r="E236"/>
  <c r="D236"/>
  <c r="C236"/>
  <c r="A236"/>
  <c r="BX235"/>
  <c r="BW235"/>
  <c r="BV235"/>
  <c r="BU235"/>
  <c r="BT235"/>
  <c r="BS235"/>
  <c r="BR235"/>
  <c r="BQ235"/>
  <c r="BP235"/>
  <c r="BO235"/>
  <c r="BM235"/>
  <c r="BL235"/>
  <c r="AX235"/>
  <c r="AW235"/>
  <c r="AV235"/>
  <c r="AU235"/>
  <c r="AT235"/>
  <c r="AS235"/>
  <c r="AR235"/>
  <c r="AQ235"/>
  <c r="AP235"/>
  <c r="AO235"/>
  <c r="AI235"/>
  <c r="AH235"/>
  <c r="AG235"/>
  <c r="AF235"/>
  <c r="AE235"/>
  <c r="AD235"/>
  <c r="AC235"/>
  <c r="AB235"/>
  <c r="AA235"/>
  <c r="Z235"/>
  <c r="T235"/>
  <c r="S235"/>
  <c r="R235"/>
  <c r="Q235"/>
  <c r="P235"/>
  <c r="O235"/>
  <c r="N235"/>
  <c r="M235"/>
  <c r="L235"/>
  <c r="K235"/>
  <c r="J235"/>
  <c r="I235"/>
  <c r="H235"/>
  <c r="G235"/>
  <c r="F235"/>
  <c r="E235"/>
  <c r="D235"/>
  <c r="C235"/>
  <c r="A235"/>
  <c r="BX234"/>
  <c r="BW234"/>
  <c r="BV234"/>
  <c r="BU234"/>
  <c r="BT234"/>
  <c r="BS234"/>
  <c r="BR234"/>
  <c r="BQ234"/>
  <c r="BP234"/>
  <c r="BO234"/>
  <c r="BM234"/>
  <c r="BL234"/>
  <c r="AX234"/>
  <c r="AW234"/>
  <c r="AV234"/>
  <c r="AU234"/>
  <c r="AT234"/>
  <c r="AS234"/>
  <c r="AR234"/>
  <c r="AQ234"/>
  <c r="AP234"/>
  <c r="AO234"/>
  <c r="AI234"/>
  <c r="AH234"/>
  <c r="AG234"/>
  <c r="AF234"/>
  <c r="AE234"/>
  <c r="AD234"/>
  <c r="AC234"/>
  <c r="AB234"/>
  <c r="AA234"/>
  <c r="Z234"/>
  <c r="T234"/>
  <c r="S234"/>
  <c r="R234"/>
  <c r="Q234"/>
  <c r="P234"/>
  <c r="O234"/>
  <c r="N234"/>
  <c r="M234"/>
  <c r="L234"/>
  <c r="K234"/>
  <c r="J234"/>
  <c r="I234"/>
  <c r="H234"/>
  <c r="G234"/>
  <c r="F234"/>
  <c r="E234"/>
  <c r="D234"/>
  <c r="C234"/>
  <c r="A234"/>
  <c r="BX233"/>
  <c r="BW233"/>
  <c r="BV233"/>
  <c r="BU233"/>
  <c r="BT233"/>
  <c r="BS233"/>
  <c r="BR233"/>
  <c r="BQ233"/>
  <c r="BP233"/>
  <c r="BO233"/>
  <c r="BM233"/>
  <c r="BL233"/>
  <c r="AX233"/>
  <c r="AW233"/>
  <c r="AV233"/>
  <c r="AU233"/>
  <c r="AT233"/>
  <c r="AS233"/>
  <c r="AR233"/>
  <c r="AQ233"/>
  <c r="AP233"/>
  <c r="AO233"/>
  <c r="AI233"/>
  <c r="AH233"/>
  <c r="AG233"/>
  <c r="AF233"/>
  <c r="AE233"/>
  <c r="AD233"/>
  <c r="AC233"/>
  <c r="AB233"/>
  <c r="AA233"/>
  <c r="Z233"/>
  <c r="T233"/>
  <c r="S233"/>
  <c r="R233"/>
  <c r="Q233"/>
  <c r="P233"/>
  <c r="O233"/>
  <c r="N233"/>
  <c r="M233"/>
  <c r="L233"/>
  <c r="K233"/>
  <c r="J233"/>
  <c r="I233"/>
  <c r="H233"/>
  <c r="G233"/>
  <c r="F233"/>
  <c r="E233"/>
  <c r="D233"/>
  <c r="C233"/>
  <c r="A233"/>
  <c r="BX232"/>
  <c r="BW232"/>
  <c r="BV232"/>
  <c r="BU232"/>
  <c r="BT232"/>
  <c r="BS232"/>
  <c r="BR232"/>
  <c r="BQ232"/>
  <c r="BP232"/>
  <c r="BO232"/>
  <c r="BM232"/>
  <c r="BL232"/>
  <c r="AX232"/>
  <c r="AW232"/>
  <c r="AV232"/>
  <c r="AU232"/>
  <c r="AT232"/>
  <c r="AS232"/>
  <c r="AR232"/>
  <c r="AQ232"/>
  <c r="AP232"/>
  <c r="AO232"/>
  <c r="AI232"/>
  <c r="AH232"/>
  <c r="AG232"/>
  <c r="AF232"/>
  <c r="AE232"/>
  <c r="AD232"/>
  <c r="AC232"/>
  <c r="AB232"/>
  <c r="AA232"/>
  <c r="Z232"/>
  <c r="T232"/>
  <c r="S232"/>
  <c r="R232"/>
  <c r="Q232"/>
  <c r="P232"/>
  <c r="O232"/>
  <c r="N232"/>
  <c r="M232"/>
  <c r="L232"/>
  <c r="K232"/>
  <c r="J232"/>
  <c r="I232"/>
  <c r="H232"/>
  <c r="G232"/>
  <c r="F232"/>
  <c r="E232"/>
  <c r="D232"/>
  <c r="C232"/>
  <c r="A232"/>
  <c r="BX231"/>
  <c r="BW231"/>
  <c r="BV231"/>
  <c r="BU231"/>
  <c r="BT231"/>
  <c r="BS231"/>
  <c r="BR231"/>
  <c r="BQ231"/>
  <c r="BP231"/>
  <c r="BO231"/>
  <c r="BM231"/>
  <c r="BL231"/>
  <c r="AX231"/>
  <c r="AW231"/>
  <c r="AV231"/>
  <c r="AU231"/>
  <c r="AT231"/>
  <c r="AS231"/>
  <c r="AR231"/>
  <c r="AQ231"/>
  <c r="AP231"/>
  <c r="AO231"/>
  <c r="AI231"/>
  <c r="AH231"/>
  <c r="AG231"/>
  <c r="AF231"/>
  <c r="AE231"/>
  <c r="AD231"/>
  <c r="AC231"/>
  <c r="AB231"/>
  <c r="AA231"/>
  <c r="Z231"/>
  <c r="T231"/>
  <c r="S231"/>
  <c r="R231"/>
  <c r="Q231"/>
  <c r="P231"/>
  <c r="O231"/>
  <c r="N231"/>
  <c r="M231"/>
  <c r="L231"/>
  <c r="K231"/>
  <c r="J231"/>
  <c r="I231"/>
  <c r="H231"/>
  <c r="G231"/>
  <c r="F231"/>
  <c r="E231"/>
  <c r="D231"/>
  <c r="C231"/>
  <c r="A231"/>
  <c r="BX230"/>
  <c r="BW230"/>
  <c r="BV230"/>
  <c r="BU230"/>
  <c r="BT230"/>
  <c r="BS230"/>
  <c r="BR230"/>
  <c r="BQ230"/>
  <c r="BP230"/>
  <c r="BO230"/>
  <c r="BM230"/>
  <c r="BL230"/>
  <c r="AX230"/>
  <c r="AW230"/>
  <c r="AV230"/>
  <c r="AU230"/>
  <c r="AT230"/>
  <c r="AS230"/>
  <c r="AR230"/>
  <c r="AQ230"/>
  <c r="AP230"/>
  <c r="AO230"/>
  <c r="AI230"/>
  <c r="AH230"/>
  <c r="AG230"/>
  <c r="AF230"/>
  <c r="AE230"/>
  <c r="AD230"/>
  <c r="AC230"/>
  <c r="AB230"/>
  <c r="AA230"/>
  <c r="Z230"/>
  <c r="T230"/>
  <c r="S230"/>
  <c r="R230"/>
  <c r="Q230"/>
  <c r="P230"/>
  <c r="O230"/>
  <c r="N230"/>
  <c r="M230"/>
  <c r="L230"/>
  <c r="K230"/>
  <c r="J230"/>
  <c r="I230"/>
  <c r="H230"/>
  <c r="G230"/>
  <c r="F230"/>
  <c r="E230"/>
  <c r="D230"/>
  <c r="C230"/>
  <c r="A230"/>
  <c r="BX229"/>
  <c r="BW229"/>
  <c r="BV229"/>
  <c r="BU229"/>
  <c r="BT229"/>
  <c r="BS229"/>
  <c r="BR229"/>
  <c r="BQ229"/>
  <c r="BP229"/>
  <c r="BO229"/>
  <c r="BM229"/>
  <c r="BL229"/>
  <c r="AX229"/>
  <c r="AW229"/>
  <c r="AV229"/>
  <c r="AU229"/>
  <c r="AT229"/>
  <c r="AS229"/>
  <c r="AR229"/>
  <c r="AQ229"/>
  <c r="AP229"/>
  <c r="AO229"/>
  <c r="AI229"/>
  <c r="AH229"/>
  <c r="AG229"/>
  <c r="AF229"/>
  <c r="AE229"/>
  <c r="AD229"/>
  <c r="AC229"/>
  <c r="AB229"/>
  <c r="AA229"/>
  <c r="Z229"/>
  <c r="T229"/>
  <c r="S229"/>
  <c r="R229"/>
  <c r="Q229"/>
  <c r="P229"/>
  <c r="O229"/>
  <c r="N229"/>
  <c r="M229"/>
  <c r="L229"/>
  <c r="K229"/>
  <c r="J229"/>
  <c r="I229"/>
  <c r="H229"/>
  <c r="G229"/>
  <c r="F229"/>
  <c r="E229"/>
  <c r="D229"/>
  <c r="C229"/>
  <c r="A229"/>
  <c r="BX228"/>
  <c r="BW228"/>
  <c r="BV228"/>
  <c r="BU228"/>
  <c r="BT228"/>
  <c r="BS228"/>
  <c r="BR228"/>
  <c r="BQ228"/>
  <c r="BP228"/>
  <c r="BO228"/>
  <c r="BM228"/>
  <c r="BL228"/>
  <c r="AX228"/>
  <c r="AW228"/>
  <c r="AV228"/>
  <c r="AU228"/>
  <c r="AT228"/>
  <c r="AS228"/>
  <c r="AR228"/>
  <c r="AQ228"/>
  <c r="AP228"/>
  <c r="AO228"/>
  <c r="AI228"/>
  <c r="AH228"/>
  <c r="AG228"/>
  <c r="AF228"/>
  <c r="AE228"/>
  <c r="AD228"/>
  <c r="AC228"/>
  <c r="AB228"/>
  <c r="AA228"/>
  <c r="Z228"/>
  <c r="T228"/>
  <c r="S228"/>
  <c r="R228"/>
  <c r="Q228"/>
  <c r="P228"/>
  <c r="O228"/>
  <c r="N228"/>
  <c r="M228"/>
  <c r="L228"/>
  <c r="K228"/>
  <c r="J228"/>
  <c r="I228"/>
  <c r="H228"/>
  <c r="G228"/>
  <c r="F228"/>
  <c r="E228"/>
  <c r="D228"/>
  <c r="C228"/>
  <c r="A228"/>
  <c r="BX227"/>
  <c r="BW227"/>
  <c r="BV227"/>
  <c r="BU227"/>
  <c r="BT227"/>
  <c r="BS227"/>
  <c r="BR227"/>
  <c r="BQ227"/>
  <c r="BP227"/>
  <c r="BO227"/>
  <c r="BM227"/>
  <c r="BL227"/>
  <c r="AX227"/>
  <c r="AW227"/>
  <c r="AV227"/>
  <c r="AU227"/>
  <c r="AT227"/>
  <c r="AS227"/>
  <c r="AR227"/>
  <c r="AQ227"/>
  <c r="AP227"/>
  <c r="AO227"/>
  <c r="AI227"/>
  <c r="AH227"/>
  <c r="AG227"/>
  <c r="AF227"/>
  <c r="AE227"/>
  <c r="AD227"/>
  <c r="AC227"/>
  <c r="AB227"/>
  <c r="AA227"/>
  <c r="Z227"/>
  <c r="T227"/>
  <c r="S227"/>
  <c r="R227"/>
  <c r="Q227"/>
  <c r="P227"/>
  <c r="O227"/>
  <c r="N227"/>
  <c r="M227"/>
  <c r="L227"/>
  <c r="K227"/>
  <c r="J227"/>
  <c r="I227"/>
  <c r="H227"/>
  <c r="G227"/>
  <c r="F227"/>
  <c r="E227"/>
  <c r="D227"/>
  <c r="C227"/>
  <c r="A227"/>
  <c r="BX226"/>
  <c r="BW226"/>
  <c r="BV226"/>
  <c r="BU226"/>
  <c r="BT226"/>
  <c r="BS226"/>
  <c r="BR226"/>
  <c r="BQ226"/>
  <c r="BP226"/>
  <c r="BO226"/>
  <c r="BM226"/>
  <c r="BL226"/>
  <c r="AX226"/>
  <c r="AW226"/>
  <c r="AV226"/>
  <c r="AU226"/>
  <c r="AT226"/>
  <c r="AS226"/>
  <c r="AR226"/>
  <c r="AQ226"/>
  <c r="AP226"/>
  <c r="AO226"/>
  <c r="AI226"/>
  <c r="AH226"/>
  <c r="AG226"/>
  <c r="AF226"/>
  <c r="AE226"/>
  <c r="AD226"/>
  <c r="AC226"/>
  <c r="AB226"/>
  <c r="AA226"/>
  <c r="Z226"/>
  <c r="T226"/>
  <c r="S226"/>
  <c r="R226"/>
  <c r="Q226"/>
  <c r="P226"/>
  <c r="O226"/>
  <c r="N226"/>
  <c r="M226"/>
  <c r="L226"/>
  <c r="K226"/>
  <c r="J226"/>
  <c r="I226"/>
  <c r="H226"/>
  <c r="G226"/>
  <c r="F226"/>
  <c r="E226"/>
  <c r="D226"/>
  <c r="C226"/>
  <c r="A226"/>
  <c r="BX225"/>
  <c r="BW225"/>
  <c r="BV225"/>
  <c r="BU225"/>
  <c r="BT225"/>
  <c r="BS225"/>
  <c r="BR225"/>
  <c r="BQ225"/>
  <c r="BP225"/>
  <c r="BO225"/>
  <c r="BM225"/>
  <c r="BL225"/>
  <c r="AX225"/>
  <c r="AW225"/>
  <c r="AV225"/>
  <c r="AU225"/>
  <c r="AT225"/>
  <c r="AS225"/>
  <c r="AR225"/>
  <c r="AQ225"/>
  <c r="AP225"/>
  <c r="AO225"/>
  <c r="AI225"/>
  <c r="AH225"/>
  <c r="AG225"/>
  <c r="AF225"/>
  <c r="AE225"/>
  <c r="AD225"/>
  <c r="AC225"/>
  <c r="AB225"/>
  <c r="AA225"/>
  <c r="Z225"/>
  <c r="T225"/>
  <c r="S225"/>
  <c r="R225"/>
  <c r="Q225"/>
  <c r="P225"/>
  <c r="O225"/>
  <c r="N225"/>
  <c r="M225"/>
  <c r="L225"/>
  <c r="K225"/>
  <c r="J225"/>
  <c r="I225"/>
  <c r="H225"/>
  <c r="G225"/>
  <c r="F225"/>
  <c r="E225"/>
  <c r="D225"/>
  <c r="C225"/>
  <c r="A225"/>
  <c r="BX224"/>
  <c r="BW224"/>
  <c r="BV224"/>
  <c r="BU224"/>
  <c r="BT224"/>
  <c r="BS224"/>
  <c r="BR224"/>
  <c r="BQ224"/>
  <c r="BP224"/>
  <c r="BO224"/>
  <c r="BM224"/>
  <c r="BL224"/>
  <c r="AX224"/>
  <c r="AW224"/>
  <c r="AV224"/>
  <c r="AU224"/>
  <c r="AT224"/>
  <c r="AS224"/>
  <c r="AR224"/>
  <c r="AQ224"/>
  <c r="AP224"/>
  <c r="AO224"/>
  <c r="AI224"/>
  <c r="AH224"/>
  <c r="AG224"/>
  <c r="AF224"/>
  <c r="AE224"/>
  <c r="AD224"/>
  <c r="AC224"/>
  <c r="AB224"/>
  <c r="AA224"/>
  <c r="Z224"/>
  <c r="T224"/>
  <c r="S224"/>
  <c r="R224"/>
  <c r="Q224"/>
  <c r="P224"/>
  <c r="O224"/>
  <c r="N224"/>
  <c r="M224"/>
  <c r="L224"/>
  <c r="K224"/>
  <c r="J224"/>
  <c r="I224"/>
  <c r="H224"/>
  <c r="G224"/>
  <c r="F224"/>
  <c r="E224"/>
  <c r="D224"/>
  <c r="C224"/>
  <c r="A224"/>
  <c r="BX223"/>
  <c r="BW223"/>
  <c r="BV223"/>
  <c r="BU223"/>
  <c r="BT223"/>
  <c r="BS223"/>
  <c r="BR223"/>
  <c r="BQ223"/>
  <c r="BP223"/>
  <c r="BO223"/>
  <c r="BM223"/>
  <c r="BL223"/>
  <c r="AX223"/>
  <c r="AW223"/>
  <c r="AV223"/>
  <c r="AU223"/>
  <c r="AT223"/>
  <c r="AS223"/>
  <c r="AR223"/>
  <c r="AQ223"/>
  <c r="AP223"/>
  <c r="AO223"/>
  <c r="AI223"/>
  <c r="AH223"/>
  <c r="AG223"/>
  <c r="AF223"/>
  <c r="AE223"/>
  <c r="AD223"/>
  <c r="AC223"/>
  <c r="AB223"/>
  <c r="AA223"/>
  <c r="Z223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A223"/>
  <c r="BX222"/>
  <c r="BW222"/>
  <c r="BV222"/>
  <c r="BU222"/>
  <c r="BT222"/>
  <c r="BS222"/>
  <c r="BR222"/>
  <c r="BQ222"/>
  <c r="BP222"/>
  <c r="BO222"/>
  <c r="BM222"/>
  <c r="BL222"/>
  <c r="AX222"/>
  <c r="AW222"/>
  <c r="AV222"/>
  <c r="AU222"/>
  <c r="AT222"/>
  <c r="AS222"/>
  <c r="AR222"/>
  <c r="AQ222"/>
  <c r="AP222"/>
  <c r="AO222"/>
  <c r="AI222"/>
  <c r="AH222"/>
  <c r="AG222"/>
  <c r="AF222"/>
  <c r="AE222"/>
  <c r="AD222"/>
  <c r="AC222"/>
  <c r="AB222"/>
  <c r="AA222"/>
  <c r="Z222"/>
  <c r="T222"/>
  <c r="S222"/>
  <c r="R222"/>
  <c r="Q222"/>
  <c r="P222"/>
  <c r="O222"/>
  <c r="N222"/>
  <c r="M222"/>
  <c r="L222"/>
  <c r="K222"/>
  <c r="J222"/>
  <c r="I222"/>
  <c r="H222"/>
  <c r="G222"/>
  <c r="F222"/>
  <c r="E222"/>
  <c r="D222"/>
  <c r="C222"/>
  <c r="A222"/>
  <c r="BX221"/>
  <c r="BW221"/>
  <c r="BV221"/>
  <c r="BU221"/>
  <c r="BT221"/>
  <c r="BS221"/>
  <c r="BR221"/>
  <c r="BQ221"/>
  <c r="BP221"/>
  <c r="BO221"/>
  <c r="BM221"/>
  <c r="BL221"/>
  <c r="AX221"/>
  <c r="AW221"/>
  <c r="AV221"/>
  <c r="AU221"/>
  <c r="AT221"/>
  <c r="AS221"/>
  <c r="AR221"/>
  <c r="AQ221"/>
  <c r="AP221"/>
  <c r="AO221"/>
  <c r="AI221"/>
  <c r="AH221"/>
  <c r="AG221"/>
  <c r="AF221"/>
  <c r="AE221"/>
  <c r="AD221"/>
  <c r="AC221"/>
  <c r="AB221"/>
  <c r="AA221"/>
  <c r="Z221"/>
  <c r="T221"/>
  <c r="S221"/>
  <c r="R221"/>
  <c r="Q221"/>
  <c r="P221"/>
  <c r="O221"/>
  <c r="N221"/>
  <c r="M221"/>
  <c r="L221"/>
  <c r="K221"/>
  <c r="J221"/>
  <c r="I221"/>
  <c r="H221"/>
  <c r="G221"/>
  <c r="F221"/>
  <c r="E221"/>
  <c r="D221"/>
  <c r="C221"/>
  <c r="A221"/>
  <c r="BX220"/>
  <c r="BW220"/>
  <c r="BV220"/>
  <c r="BU220"/>
  <c r="BT220"/>
  <c r="BS220"/>
  <c r="BR220"/>
  <c r="BQ220"/>
  <c r="BP220"/>
  <c r="BO220"/>
  <c r="BM220"/>
  <c r="BL220"/>
  <c r="AX220"/>
  <c r="AW220"/>
  <c r="AV220"/>
  <c r="AU220"/>
  <c r="AT220"/>
  <c r="AS220"/>
  <c r="AR220"/>
  <c r="AQ220"/>
  <c r="AP220"/>
  <c r="AO220"/>
  <c r="AI220"/>
  <c r="AH220"/>
  <c r="AG220"/>
  <c r="AF220"/>
  <c r="AE220"/>
  <c r="AD220"/>
  <c r="AC220"/>
  <c r="AB220"/>
  <c r="AA220"/>
  <c r="Z220"/>
  <c r="T220"/>
  <c r="S220"/>
  <c r="R220"/>
  <c r="Q220"/>
  <c r="P220"/>
  <c r="O220"/>
  <c r="N220"/>
  <c r="M220"/>
  <c r="L220"/>
  <c r="K220"/>
  <c r="J220"/>
  <c r="I220"/>
  <c r="H220"/>
  <c r="G220"/>
  <c r="F220"/>
  <c r="E220"/>
  <c r="D220"/>
  <c r="C220"/>
  <c r="A220"/>
  <c r="BX219"/>
  <c r="BW219"/>
  <c r="BV219"/>
  <c r="BU219"/>
  <c r="BT219"/>
  <c r="BS219"/>
  <c r="BR219"/>
  <c r="BQ219"/>
  <c r="BP219"/>
  <c r="BO219"/>
  <c r="BM219"/>
  <c r="BL219"/>
  <c r="AX219"/>
  <c r="AW219"/>
  <c r="AV219"/>
  <c r="AU219"/>
  <c r="AT219"/>
  <c r="AS219"/>
  <c r="AR219"/>
  <c r="AQ219"/>
  <c r="AP219"/>
  <c r="AO219"/>
  <c r="AI219"/>
  <c r="AH219"/>
  <c r="AG219"/>
  <c r="AF219"/>
  <c r="AE219"/>
  <c r="AD219"/>
  <c r="AC219"/>
  <c r="AB219"/>
  <c r="AA219"/>
  <c r="Z219"/>
  <c r="T219"/>
  <c r="S219"/>
  <c r="R219"/>
  <c r="Q219"/>
  <c r="P219"/>
  <c r="O219"/>
  <c r="N219"/>
  <c r="M219"/>
  <c r="L219"/>
  <c r="K219"/>
  <c r="J219"/>
  <c r="I219"/>
  <c r="H219"/>
  <c r="G219"/>
  <c r="F219"/>
  <c r="E219"/>
  <c r="D219"/>
  <c r="C219"/>
  <c r="A219"/>
  <c r="BX218"/>
  <c r="BW218"/>
  <c r="BV218"/>
  <c r="BU218"/>
  <c r="BT218"/>
  <c r="BS218"/>
  <c r="BR218"/>
  <c r="BQ218"/>
  <c r="BP218"/>
  <c r="BO218"/>
  <c r="BM218"/>
  <c r="BL218"/>
  <c r="AX218"/>
  <c r="AW218"/>
  <c r="AV218"/>
  <c r="AU218"/>
  <c r="AT218"/>
  <c r="AS218"/>
  <c r="AR218"/>
  <c r="AQ218"/>
  <c r="AP218"/>
  <c r="AO218"/>
  <c r="AI218"/>
  <c r="AH218"/>
  <c r="AG218"/>
  <c r="AF218"/>
  <c r="AE218"/>
  <c r="AD218"/>
  <c r="AC218"/>
  <c r="AB218"/>
  <c r="AA218"/>
  <c r="Z218"/>
  <c r="T218"/>
  <c r="S218"/>
  <c r="R218"/>
  <c r="Q218"/>
  <c r="P218"/>
  <c r="O218"/>
  <c r="N218"/>
  <c r="M218"/>
  <c r="L218"/>
  <c r="K218"/>
  <c r="J218"/>
  <c r="I218"/>
  <c r="H218"/>
  <c r="G218"/>
  <c r="F218"/>
  <c r="E218"/>
  <c r="D218"/>
  <c r="C218"/>
  <c r="A218"/>
  <c r="BX217"/>
  <c r="BW217"/>
  <c r="BV217"/>
  <c r="BU217"/>
  <c r="BT217"/>
  <c r="BS217"/>
  <c r="BR217"/>
  <c r="BQ217"/>
  <c r="BP217"/>
  <c r="BO217"/>
  <c r="BM217"/>
  <c r="BL217"/>
  <c r="AX217"/>
  <c r="AW217"/>
  <c r="AV217"/>
  <c r="AU217"/>
  <c r="AT217"/>
  <c r="AS217"/>
  <c r="AR217"/>
  <c r="AQ217"/>
  <c r="AP217"/>
  <c r="AO217"/>
  <c r="AI217"/>
  <c r="AH217"/>
  <c r="AG217"/>
  <c r="AF217"/>
  <c r="AE217"/>
  <c r="AD217"/>
  <c r="AC217"/>
  <c r="AB217"/>
  <c r="AA217"/>
  <c r="Z217"/>
  <c r="T217"/>
  <c r="S217"/>
  <c r="R217"/>
  <c r="Q217"/>
  <c r="P217"/>
  <c r="O217"/>
  <c r="N217"/>
  <c r="M217"/>
  <c r="L217"/>
  <c r="K217"/>
  <c r="J217"/>
  <c r="I217"/>
  <c r="H217"/>
  <c r="G217"/>
  <c r="F217"/>
  <c r="E217"/>
  <c r="D217"/>
  <c r="C217"/>
  <c r="A217"/>
  <c r="BX216"/>
  <c r="BW216"/>
  <c r="BV216"/>
  <c r="BU216"/>
  <c r="BT216"/>
  <c r="BS216"/>
  <c r="BR216"/>
  <c r="BQ216"/>
  <c r="BP216"/>
  <c r="BO216"/>
  <c r="BM216"/>
  <c r="BL216"/>
  <c r="AX216"/>
  <c r="AW216"/>
  <c r="AV216"/>
  <c r="AU216"/>
  <c r="AT216"/>
  <c r="AS216"/>
  <c r="AR216"/>
  <c r="AQ216"/>
  <c r="AP216"/>
  <c r="AO216"/>
  <c r="AI216"/>
  <c r="AH216"/>
  <c r="AG216"/>
  <c r="AF216"/>
  <c r="AE216"/>
  <c r="AD216"/>
  <c r="AC216"/>
  <c r="AB216"/>
  <c r="AA216"/>
  <c r="Z216"/>
  <c r="T216"/>
  <c r="S216"/>
  <c r="R216"/>
  <c r="Q216"/>
  <c r="P216"/>
  <c r="O216"/>
  <c r="N216"/>
  <c r="M216"/>
  <c r="L216"/>
  <c r="K216"/>
  <c r="J216"/>
  <c r="I216"/>
  <c r="H216"/>
  <c r="G216"/>
  <c r="F216"/>
  <c r="E216"/>
  <c r="D216"/>
  <c r="C216"/>
  <c r="A216"/>
  <c r="BX215"/>
  <c r="BW215"/>
  <c r="BV215"/>
  <c r="BU215"/>
  <c r="BT215"/>
  <c r="BS215"/>
  <c r="BR215"/>
  <c r="BQ215"/>
  <c r="BP215"/>
  <c r="BO215"/>
  <c r="BM215"/>
  <c r="BL215"/>
  <c r="AX215"/>
  <c r="AW215"/>
  <c r="AV215"/>
  <c r="AU215"/>
  <c r="AT215"/>
  <c r="AS215"/>
  <c r="AR215"/>
  <c r="AQ215"/>
  <c r="AP215"/>
  <c r="AO215"/>
  <c r="AI215"/>
  <c r="AH215"/>
  <c r="AG215"/>
  <c r="AF215"/>
  <c r="AE215"/>
  <c r="AD215"/>
  <c r="AC215"/>
  <c r="AB215"/>
  <c r="AA215"/>
  <c r="Z215"/>
  <c r="T215"/>
  <c r="S215"/>
  <c r="R215"/>
  <c r="Q215"/>
  <c r="P215"/>
  <c r="O215"/>
  <c r="N215"/>
  <c r="M215"/>
  <c r="L215"/>
  <c r="K215"/>
  <c r="J215"/>
  <c r="I215"/>
  <c r="H215"/>
  <c r="G215"/>
  <c r="F215"/>
  <c r="E215"/>
  <c r="D215"/>
  <c r="C215"/>
  <c r="A215"/>
  <c r="BX214"/>
  <c r="BW214"/>
  <c r="BV214"/>
  <c r="BU214"/>
  <c r="BT214"/>
  <c r="BS214"/>
  <c r="BR214"/>
  <c r="BQ214"/>
  <c r="BP214"/>
  <c r="BO214"/>
  <c r="BM214"/>
  <c r="BL214"/>
  <c r="AX214"/>
  <c r="AW214"/>
  <c r="AV214"/>
  <c r="AU214"/>
  <c r="AT214"/>
  <c r="AS214"/>
  <c r="AR214"/>
  <c r="AQ214"/>
  <c r="AP214"/>
  <c r="AO214"/>
  <c r="AI214"/>
  <c r="AH214"/>
  <c r="AG214"/>
  <c r="AF214"/>
  <c r="AE214"/>
  <c r="AD214"/>
  <c r="AC214"/>
  <c r="AB214"/>
  <c r="AA214"/>
  <c r="Z214"/>
  <c r="T214"/>
  <c r="S214"/>
  <c r="R214"/>
  <c r="Q214"/>
  <c r="P214"/>
  <c r="O214"/>
  <c r="N214"/>
  <c r="M214"/>
  <c r="L214"/>
  <c r="K214"/>
  <c r="J214"/>
  <c r="I214"/>
  <c r="H214"/>
  <c r="G214"/>
  <c r="F214"/>
  <c r="E214"/>
  <c r="D214"/>
  <c r="C214"/>
  <c r="A214"/>
  <c r="BX213"/>
  <c r="BW213"/>
  <c r="BV213"/>
  <c r="BU213"/>
  <c r="BT213"/>
  <c r="BS213"/>
  <c r="BR213"/>
  <c r="BQ213"/>
  <c r="BP213"/>
  <c r="BO213"/>
  <c r="BM213"/>
  <c r="BL213"/>
  <c r="AX213"/>
  <c r="AW213"/>
  <c r="AV213"/>
  <c r="AU213"/>
  <c r="AT213"/>
  <c r="AS213"/>
  <c r="AR213"/>
  <c r="AQ213"/>
  <c r="AP213"/>
  <c r="AO213"/>
  <c r="AI213"/>
  <c r="AH213"/>
  <c r="AG213"/>
  <c r="AF213"/>
  <c r="AE213"/>
  <c r="AD213"/>
  <c r="AC213"/>
  <c r="AB213"/>
  <c r="AA213"/>
  <c r="Z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A213"/>
  <c r="BX212"/>
  <c r="BW212"/>
  <c r="BV212"/>
  <c r="BU212"/>
  <c r="BT212"/>
  <c r="BS212"/>
  <c r="BR212"/>
  <c r="BQ212"/>
  <c r="BP212"/>
  <c r="BO212"/>
  <c r="BM212"/>
  <c r="BL212"/>
  <c r="AX212"/>
  <c r="AW212"/>
  <c r="AV212"/>
  <c r="AU212"/>
  <c r="AT212"/>
  <c r="AS212"/>
  <c r="AR212"/>
  <c r="AQ212"/>
  <c r="AP212"/>
  <c r="AO212"/>
  <c r="AI212"/>
  <c r="AH212"/>
  <c r="AG212"/>
  <c r="AF212"/>
  <c r="AE212"/>
  <c r="AD212"/>
  <c r="AC212"/>
  <c r="AB212"/>
  <c r="AA212"/>
  <c r="Z212"/>
  <c r="T212"/>
  <c r="S212"/>
  <c r="R212"/>
  <c r="Q212"/>
  <c r="P212"/>
  <c r="O212"/>
  <c r="N212"/>
  <c r="M212"/>
  <c r="L212"/>
  <c r="K212"/>
  <c r="J212"/>
  <c r="I212"/>
  <c r="H212"/>
  <c r="G212"/>
  <c r="F212"/>
  <c r="E212"/>
  <c r="D212"/>
  <c r="C212"/>
  <c r="A212"/>
  <c r="BX211"/>
  <c r="BW211"/>
  <c r="BV211"/>
  <c r="BU211"/>
  <c r="BT211"/>
  <c r="BS211"/>
  <c r="BR211"/>
  <c r="BQ211"/>
  <c r="BP211"/>
  <c r="BO211"/>
  <c r="BM211"/>
  <c r="BL211"/>
  <c r="AX211"/>
  <c r="AW211"/>
  <c r="AV211"/>
  <c r="AU211"/>
  <c r="AT211"/>
  <c r="AS211"/>
  <c r="AR211"/>
  <c r="AQ211"/>
  <c r="AP211"/>
  <c r="AO211"/>
  <c r="AI211"/>
  <c r="AH211"/>
  <c r="AG211"/>
  <c r="AF211"/>
  <c r="AE211"/>
  <c r="AD211"/>
  <c r="AC211"/>
  <c r="AB211"/>
  <c r="AA211"/>
  <c r="Z211"/>
  <c r="T211"/>
  <c r="S211"/>
  <c r="R211"/>
  <c r="Q211"/>
  <c r="P211"/>
  <c r="O211"/>
  <c r="N211"/>
  <c r="M211"/>
  <c r="L211"/>
  <c r="K211"/>
  <c r="J211"/>
  <c r="I211"/>
  <c r="H211"/>
  <c r="G211"/>
  <c r="F211"/>
  <c r="E211"/>
  <c r="D211"/>
  <c r="C211"/>
  <c r="A211"/>
  <c r="BX210"/>
  <c r="BW210"/>
  <c r="BV210"/>
  <c r="BU210"/>
  <c r="BT210"/>
  <c r="BS210"/>
  <c r="BR210"/>
  <c r="BQ210"/>
  <c r="BP210"/>
  <c r="BO210"/>
  <c r="BM210"/>
  <c r="BL210"/>
  <c r="AX210"/>
  <c r="AW210"/>
  <c r="AV210"/>
  <c r="AU210"/>
  <c r="AT210"/>
  <c r="AS210"/>
  <c r="AR210"/>
  <c r="AQ210"/>
  <c r="AP210"/>
  <c r="AO210"/>
  <c r="AI210"/>
  <c r="AH210"/>
  <c r="AG210"/>
  <c r="AF210"/>
  <c r="AE210"/>
  <c r="AD210"/>
  <c r="AC210"/>
  <c r="AB210"/>
  <c r="AA210"/>
  <c r="Z210"/>
  <c r="T210"/>
  <c r="S210"/>
  <c r="R210"/>
  <c r="Q210"/>
  <c r="P210"/>
  <c r="O210"/>
  <c r="N210"/>
  <c r="M210"/>
  <c r="L210"/>
  <c r="K210"/>
  <c r="J210"/>
  <c r="I210"/>
  <c r="H210"/>
  <c r="G210"/>
  <c r="F210"/>
  <c r="E210"/>
  <c r="D210"/>
  <c r="C210"/>
  <c r="A210"/>
  <c r="BX209"/>
  <c r="BW209"/>
  <c r="BV209"/>
  <c r="BU209"/>
  <c r="BT209"/>
  <c r="BS209"/>
  <c r="BR209"/>
  <c r="BQ209"/>
  <c r="BP209"/>
  <c r="BO209"/>
  <c r="BM209"/>
  <c r="BL209"/>
  <c r="AX209"/>
  <c r="AW209"/>
  <c r="AV209"/>
  <c r="AU209"/>
  <c r="AT209"/>
  <c r="AS209"/>
  <c r="AR209"/>
  <c r="AQ209"/>
  <c r="AP209"/>
  <c r="AO209"/>
  <c r="AI209"/>
  <c r="AH209"/>
  <c r="AG209"/>
  <c r="AF209"/>
  <c r="AE209"/>
  <c r="AD209"/>
  <c r="AC209"/>
  <c r="AB209"/>
  <c r="AA209"/>
  <c r="Z209"/>
  <c r="T209"/>
  <c r="S209"/>
  <c r="R209"/>
  <c r="Q209"/>
  <c r="P209"/>
  <c r="O209"/>
  <c r="N209"/>
  <c r="M209"/>
  <c r="L209"/>
  <c r="K209"/>
  <c r="J209"/>
  <c r="I209"/>
  <c r="H209"/>
  <c r="G209"/>
  <c r="F209"/>
  <c r="E209"/>
  <c r="D209"/>
  <c r="C209"/>
  <c r="A209"/>
  <c r="BX208"/>
  <c r="BW208"/>
  <c r="BV208"/>
  <c r="BU208"/>
  <c r="BT208"/>
  <c r="BS208"/>
  <c r="BR208"/>
  <c r="BQ208"/>
  <c r="BP208"/>
  <c r="BO208"/>
  <c r="BM208"/>
  <c r="BL208"/>
  <c r="AX208"/>
  <c r="AW208"/>
  <c r="AV208"/>
  <c r="AU208"/>
  <c r="AT208"/>
  <c r="AS208"/>
  <c r="AR208"/>
  <c r="AQ208"/>
  <c r="AP208"/>
  <c r="AO208"/>
  <c r="AI208"/>
  <c r="AH208"/>
  <c r="AG208"/>
  <c r="AF208"/>
  <c r="AE208"/>
  <c r="AD208"/>
  <c r="AC208"/>
  <c r="AB208"/>
  <c r="AA208"/>
  <c r="Z208"/>
  <c r="T208"/>
  <c r="S208"/>
  <c r="R208"/>
  <c r="Q208"/>
  <c r="P208"/>
  <c r="O208"/>
  <c r="N208"/>
  <c r="M208"/>
  <c r="L208"/>
  <c r="K208"/>
  <c r="J208"/>
  <c r="I208"/>
  <c r="H208"/>
  <c r="G208"/>
  <c r="F208"/>
  <c r="E208"/>
  <c r="D208"/>
  <c r="C208"/>
  <c r="A208"/>
  <c r="BX207"/>
  <c r="BW207"/>
  <c r="BV207"/>
  <c r="BU207"/>
  <c r="BT207"/>
  <c r="BS207"/>
  <c r="BR207"/>
  <c r="BQ207"/>
  <c r="BP207"/>
  <c r="BO207"/>
  <c r="BM207"/>
  <c r="BL207"/>
  <c r="AX207"/>
  <c r="AW207"/>
  <c r="AV207"/>
  <c r="AU207"/>
  <c r="AT207"/>
  <c r="AS207"/>
  <c r="AR207"/>
  <c r="AQ207"/>
  <c r="AP207"/>
  <c r="AO207"/>
  <c r="AI207"/>
  <c r="AH207"/>
  <c r="AG207"/>
  <c r="AF207"/>
  <c r="AE207"/>
  <c r="AD207"/>
  <c r="AC207"/>
  <c r="AB207"/>
  <c r="AA207"/>
  <c r="Z207"/>
  <c r="T207"/>
  <c r="S207"/>
  <c r="R207"/>
  <c r="Q207"/>
  <c r="P207"/>
  <c r="O207"/>
  <c r="N207"/>
  <c r="M207"/>
  <c r="L207"/>
  <c r="K207"/>
  <c r="J207"/>
  <c r="I207"/>
  <c r="H207"/>
  <c r="G207"/>
  <c r="F207"/>
  <c r="E207"/>
  <c r="D207"/>
  <c r="C207"/>
  <c r="A207"/>
  <c r="BX206"/>
  <c r="BW206"/>
  <c r="BV206"/>
  <c r="BU206"/>
  <c r="BT206"/>
  <c r="BS206"/>
  <c r="BR206"/>
  <c r="BQ206"/>
  <c r="BP206"/>
  <c r="BO206"/>
  <c r="BM206"/>
  <c r="BL206"/>
  <c r="AX206"/>
  <c r="AW206"/>
  <c r="AV206"/>
  <c r="AU206"/>
  <c r="AT206"/>
  <c r="AS206"/>
  <c r="AR206"/>
  <c r="AQ206"/>
  <c r="AP206"/>
  <c r="AO206"/>
  <c r="AI206"/>
  <c r="AH206"/>
  <c r="AG206"/>
  <c r="AF206"/>
  <c r="AE206"/>
  <c r="AD206"/>
  <c r="AC206"/>
  <c r="AB206"/>
  <c r="AA206"/>
  <c r="Z206"/>
  <c r="T206"/>
  <c r="S206"/>
  <c r="R206"/>
  <c r="Q206"/>
  <c r="P206"/>
  <c r="O206"/>
  <c r="N206"/>
  <c r="M206"/>
  <c r="L206"/>
  <c r="K206"/>
  <c r="J206"/>
  <c r="I206"/>
  <c r="H206"/>
  <c r="G206"/>
  <c r="F206"/>
  <c r="E206"/>
  <c r="D206"/>
  <c r="C206"/>
  <c r="A206"/>
  <c r="BX205"/>
  <c r="BW205"/>
  <c r="BV205"/>
  <c r="BU205"/>
  <c r="BT205"/>
  <c r="BS205"/>
  <c r="BR205"/>
  <c r="BQ205"/>
  <c r="BP205"/>
  <c r="BO205"/>
  <c r="BM205"/>
  <c r="BL205"/>
  <c r="AX205"/>
  <c r="AW205"/>
  <c r="AV205"/>
  <c r="AU205"/>
  <c r="AT205"/>
  <c r="AS205"/>
  <c r="AR205"/>
  <c r="AQ205"/>
  <c r="AP205"/>
  <c r="AO205"/>
  <c r="AI205"/>
  <c r="AH205"/>
  <c r="AG205"/>
  <c r="AF205"/>
  <c r="AE205"/>
  <c r="AD205"/>
  <c r="AC205"/>
  <c r="AB205"/>
  <c r="AA205"/>
  <c r="Z205"/>
  <c r="T205"/>
  <c r="S205"/>
  <c r="R205"/>
  <c r="Q205"/>
  <c r="P205"/>
  <c r="O205"/>
  <c r="N205"/>
  <c r="M205"/>
  <c r="L205"/>
  <c r="K205"/>
  <c r="J205"/>
  <c r="I205"/>
  <c r="H205"/>
  <c r="G205"/>
  <c r="F205"/>
  <c r="E205"/>
  <c r="D205"/>
  <c r="C205"/>
  <c r="A205"/>
  <c r="BX204"/>
  <c r="BW204"/>
  <c r="BV204"/>
  <c r="BU204"/>
  <c r="BT204"/>
  <c r="BS204"/>
  <c r="BR204"/>
  <c r="BQ204"/>
  <c r="BP204"/>
  <c r="BO204"/>
  <c r="BM204"/>
  <c r="BL204"/>
  <c r="AX204"/>
  <c r="AW204"/>
  <c r="AV204"/>
  <c r="AU204"/>
  <c r="AT204"/>
  <c r="AS204"/>
  <c r="AR204"/>
  <c r="AQ204"/>
  <c r="AP204"/>
  <c r="AO204"/>
  <c r="AI204"/>
  <c r="AH204"/>
  <c r="AG204"/>
  <c r="AF204"/>
  <c r="AE204"/>
  <c r="AD204"/>
  <c r="AC204"/>
  <c r="AB204"/>
  <c r="AA204"/>
  <c r="Z204"/>
  <c r="T204"/>
  <c r="S204"/>
  <c r="R204"/>
  <c r="Q204"/>
  <c r="P204"/>
  <c r="O204"/>
  <c r="N204"/>
  <c r="M204"/>
  <c r="L204"/>
  <c r="K204"/>
  <c r="J204"/>
  <c r="I204"/>
  <c r="H204"/>
  <c r="G204"/>
  <c r="F204"/>
  <c r="E204"/>
  <c r="D204"/>
  <c r="C204"/>
  <c r="A204"/>
  <c r="BX203"/>
  <c r="BW203"/>
  <c r="BV203"/>
  <c r="BU203"/>
  <c r="BT203"/>
  <c r="BS203"/>
  <c r="BR203"/>
  <c r="BQ203"/>
  <c r="BP203"/>
  <c r="BO203"/>
  <c r="BM203"/>
  <c r="BL203"/>
  <c r="AX203"/>
  <c r="AW203"/>
  <c r="AV203"/>
  <c r="AU203"/>
  <c r="AT203"/>
  <c r="AS203"/>
  <c r="AR203"/>
  <c r="AQ203"/>
  <c r="AP203"/>
  <c r="AO203"/>
  <c r="AI203"/>
  <c r="AH203"/>
  <c r="AG203"/>
  <c r="AF203"/>
  <c r="AE203"/>
  <c r="AD203"/>
  <c r="AC203"/>
  <c r="AB203"/>
  <c r="AA203"/>
  <c r="Z203"/>
  <c r="T203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A203"/>
  <c r="BX202"/>
  <c r="BW202"/>
  <c r="BV202"/>
  <c r="BU202"/>
  <c r="BT202"/>
  <c r="BS202"/>
  <c r="BR202"/>
  <c r="BQ202"/>
  <c r="BP202"/>
  <c r="BO202"/>
  <c r="BM202"/>
  <c r="BL202"/>
  <c r="AX202"/>
  <c r="AW202"/>
  <c r="AV202"/>
  <c r="AU202"/>
  <c r="AT202"/>
  <c r="AS202"/>
  <c r="AR202"/>
  <c r="AQ202"/>
  <c r="AP202"/>
  <c r="AO202"/>
  <c r="AI202"/>
  <c r="AH202"/>
  <c r="AG202"/>
  <c r="AF202"/>
  <c r="AE202"/>
  <c r="AD202"/>
  <c r="AC202"/>
  <c r="AB202"/>
  <c r="AA202"/>
  <c r="Z202"/>
  <c r="T202"/>
  <c r="S202"/>
  <c r="R202"/>
  <c r="Q202"/>
  <c r="P202"/>
  <c r="O202"/>
  <c r="N202"/>
  <c r="M202"/>
  <c r="L202"/>
  <c r="K202"/>
  <c r="J202"/>
  <c r="I202"/>
  <c r="H202"/>
  <c r="G202"/>
  <c r="F202"/>
  <c r="E202"/>
  <c r="D202"/>
  <c r="C202"/>
  <c r="A202"/>
  <c r="BX201"/>
  <c r="BW201"/>
  <c r="BV201"/>
  <c r="BU201"/>
  <c r="BT201"/>
  <c r="BS201"/>
  <c r="BR201"/>
  <c r="BQ201"/>
  <c r="BP201"/>
  <c r="BO201"/>
  <c r="BM201"/>
  <c r="BL201"/>
  <c r="AX201"/>
  <c r="AW201"/>
  <c r="AV201"/>
  <c r="AU201"/>
  <c r="AT201"/>
  <c r="AS201"/>
  <c r="AR201"/>
  <c r="AQ201"/>
  <c r="AP201"/>
  <c r="AO201"/>
  <c r="AI201"/>
  <c r="AH201"/>
  <c r="AG201"/>
  <c r="AF201"/>
  <c r="AE201"/>
  <c r="AD201"/>
  <c r="AC201"/>
  <c r="AB201"/>
  <c r="AA201"/>
  <c r="Z201"/>
  <c r="T201"/>
  <c r="S201"/>
  <c r="R201"/>
  <c r="Q201"/>
  <c r="P201"/>
  <c r="O201"/>
  <c r="N201"/>
  <c r="M201"/>
  <c r="L201"/>
  <c r="K201"/>
  <c r="J201"/>
  <c r="I201"/>
  <c r="H201"/>
  <c r="G201"/>
  <c r="F201"/>
  <c r="E201"/>
  <c r="D201"/>
  <c r="C201"/>
  <c r="A201"/>
  <c r="BX200"/>
  <c r="BW200"/>
  <c r="BV200"/>
  <c r="BU200"/>
  <c r="BT200"/>
  <c r="BS200"/>
  <c r="BR200"/>
  <c r="BQ200"/>
  <c r="BP200"/>
  <c r="BO200"/>
  <c r="BM200"/>
  <c r="BL200"/>
  <c r="AX200"/>
  <c r="AW200"/>
  <c r="AV200"/>
  <c r="AU200"/>
  <c r="AT200"/>
  <c r="AS200"/>
  <c r="AR200"/>
  <c r="AQ200"/>
  <c r="AP200"/>
  <c r="AO200"/>
  <c r="AI200"/>
  <c r="AH200"/>
  <c r="AG200"/>
  <c r="AF200"/>
  <c r="AE200"/>
  <c r="AD200"/>
  <c r="AC200"/>
  <c r="AB200"/>
  <c r="AA200"/>
  <c r="Z200"/>
  <c r="T200"/>
  <c r="S200"/>
  <c r="R200"/>
  <c r="Q200"/>
  <c r="P200"/>
  <c r="O200"/>
  <c r="N200"/>
  <c r="M200"/>
  <c r="L200"/>
  <c r="K200"/>
  <c r="J200"/>
  <c r="I200"/>
  <c r="H200"/>
  <c r="G200"/>
  <c r="F200"/>
  <c r="E200"/>
  <c r="D200"/>
  <c r="C200"/>
  <c r="A200"/>
  <c r="BX199"/>
  <c r="BW199"/>
  <c r="BV199"/>
  <c r="BU199"/>
  <c r="BT199"/>
  <c r="BS199"/>
  <c r="BR199"/>
  <c r="BQ199"/>
  <c r="BP199"/>
  <c r="BO199"/>
  <c r="BM199"/>
  <c r="BL199"/>
  <c r="AX199"/>
  <c r="AW199"/>
  <c r="AV199"/>
  <c r="AU199"/>
  <c r="AT199"/>
  <c r="AS199"/>
  <c r="AR199"/>
  <c r="AQ199"/>
  <c r="AP199"/>
  <c r="AO199"/>
  <c r="AI199"/>
  <c r="AH199"/>
  <c r="AG199"/>
  <c r="AF199"/>
  <c r="AE199"/>
  <c r="AD199"/>
  <c r="AC199"/>
  <c r="AB199"/>
  <c r="AA199"/>
  <c r="Z199"/>
  <c r="T199"/>
  <c r="S199"/>
  <c r="R199"/>
  <c r="Q199"/>
  <c r="P199"/>
  <c r="O199"/>
  <c r="N199"/>
  <c r="M199"/>
  <c r="L199"/>
  <c r="K199"/>
  <c r="J199"/>
  <c r="I199"/>
  <c r="H199"/>
  <c r="G199"/>
  <c r="F199"/>
  <c r="E199"/>
  <c r="D199"/>
  <c r="C199"/>
  <c r="A199"/>
  <c r="BX198"/>
  <c r="BW198"/>
  <c r="BV198"/>
  <c r="BU198"/>
  <c r="BT198"/>
  <c r="BS198"/>
  <c r="BR198"/>
  <c r="BQ198"/>
  <c r="BP198"/>
  <c r="BO198"/>
  <c r="BM198"/>
  <c r="BL198"/>
  <c r="AX198"/>
  <c r="AW198"/>
  <c r="AV198"/>
  <c r="AU198"/>
  <c r="AT198"/>
  <c r="AS198"/>
  <c r="AR198"/>
  <c r="AQ198"/>
  <c r="AP198"/>
  <c r="AO198"/>
  <c r="AI198"/>
  <c r="AH198"/>
  <c r="AG198"/>
  <c r="AF198"/>
  <c r="AE198"/>
  <c r="AD198"/>
  <c r="AC198"/>
  <c r="AB198"/>
  <c r="AA198"/>
  <c r="Z198"/>
  <c r="T198"/>
  <c r="S198"/>
  <c r="R198"/>
  <c r="Q198"/>
  <c r="P198"/>
  <c r="O198"/>
  <c r="N198"/>
  <c r="M198"/>
  <c r="L198"/>
  <c r="K198"/>
  <c r="J198"/>
  <c r="I198"/>
  <c r="H198"/>
  <c r="G198"/>
  <c r="F198"/>
  <c r="E198"/>
  <c r="D198"/>
  <c r="C198"/>
  <c r="A198"/>
  <c r="BX197"/>
  <c r="BW197"/>
  <c r="BV197"/>
  <c r="BU197"/>
  <c r="BT197"/>
  <c r="BS197"/>
  <c r="BR197"/>
  <c r="BQ197"/>
  <c r="BP197"/>
  <c r="BO197"/>
  <c r="BM197"/>
  <c r="BL197"/>
  <c r="AX197"/>
  <c r="AW197"/>
  <c r="AV197"/>
  <c r="AU197"/>
  <c r="AT197"/>
  <c r="AS197"/>
  <c r="AR197"/>
  <c r="AQ197"/>
  <c r="AP197"/>
  <c r="AO197"/>
  <c r="AI197"/>
  <c r="AH197"/>
  <c r="AG197"/>
  <c r="AF197"/>
  <c r="AE197"/>
  <c r="AD197"/>
  <c r="AC197"/>
  <c r="AB197"/>
  <c r="AA197"/>
  <c r="Z197"/>
  <c r="T197"/>
  <c r="S197"/>
  <c r="R197"/>
  <c r="Q197"/>
  <c r="P197"/>
  <c r="O197"/>
  <c r="N197"/>
  <c r="M197"/>
  <c r="L197"/>
  <c r="K197"/>
  <c r="J197"/>
  <c r="I197"/>
  <c r="H197"/>
  <c r="G197"/>
  <c r="F197"/>
  <c r="E197"/>
  <c r="D197"/>
  <c r="C197"/>
  <c r="A197"/>
  <c r="BX196"/>
  <c r="BW196"/>
  <c r="BV196"/>
  <c r="BU196"/>
  <c r="BT196"/>
  <c r="BS196"/>
  <c r="BR196"/>
  <c r="BQ196"/>
  <c r="BP196"/>
  <c r="BO196"/>
  <c r="BM196"/>
  <c r="BL196"/>
  <c r="AX196"/>
  <c r="AW196"/>
  <c r="AV196"/>
  <c r="AU196"/>
  <c r="AT196"/>
  <c r="AS196"/>
  <c r="AR196"/>
  <c r="AQ196"/>
  <c r="AP196"/>
  <c r="AO196"/>
  <c r="AI196"/>
  <c r="AH196"/>
  <c r="AG196"/>
  <c r="AF196"/>
  <c r="AE196"/>
  <c r="AD196"/>
  <c r="AC196"/>
  <c r="AB196"/>
  <c r="AA196"/>
  <c r="Z196"/>
  <c r="T196"/>
  <c r="S196"/>
  <c r="R196"/>
  <c r="Q196"/>
  <c r="P196"/>
  <c r="O196"/>
  <c r="N196"/>
  <c r="M196"/>
  <c r="L196"/>
  <c r="K196"/>
  <c r="J196"/>
  <c r="I196"/>
  <c r="H196"/>
  <c r="G196"/>
  <c r="F196"/>
  <c r="E196"/>
  <c r="D196"/>
  <c r="C196"/>
  <c r="A196"/>
  <c r="BX195"/>
  <c r="BW195"/>
  <c r="BV195"/>
  <c r="BU195"/>
  <c r="BT195"/>
  <c r="BS195"/>
  <c r="BR195"/>
  <c r="BQ195"/>
  <c r="BP195"/>
  <c r="BO195"/>
  <c r="BM195"/>
  <c r="BL195"/>
  <c r="AX195"/>
  <c r="AW195"/>
  <c r="AV195"/>
  <c r="AU195"/>
  <c r="AT195"/>
  <c r="AS195"/>
  <c r="AR195"/>
  <c r="AQ195"/>
  <c r="AP195"/>
  <c r="AO195"/>
  <c r="AI195"/>
  <c r="AH195"/>
  <c r="AG195"/>
  <c r="AF195"/>
  <c r="AE195"/>
  <c r="AD195"/>
  <c r="AC195"/>
  <c r="AB195"/>
  <c r="AA195"/>
  <c r="Z195"/>
  <c r="T195"/>
  <c r="S195"/>
  <c r="R195"/>
  <c r="Q195"/>
  <c r="P195"/>
  <c r="O195"/>
  <c r="N195"/>
  <c r="M195"/>
  <c r="L195"/>
  <c r="K195"/>
  <c r="J195"/>
  <c r="I195"/>
  <c r="H195"/>
  <c r="G195"/>
  <c r="F195"/>
  <c r="E195"/>
  <c r="D195"/>
  <c r="C195"/>
  <c r="A195"/>
  <c r="BX194"/>
  <c r="BW194"/>
  <c r="BV194"/>
  <c r="BU194"/>
  <c r="BT194"/>
  <c r="BS194"/>
  <c r="BR194"/>
  <c r="BQ194"/>
  <c r="BP194"/>
  <c r="BO194"/>
  <c r="BM194"/>
  <c r="BL194"/>
  <c r="AX194"/>
  <c r="AW194"/>
  <c r="AV194"/>
  <c r="AU194"/>
  <c r="AT194"/>
  <c r="AS194"/>
  <c r="AR194"/>
  <c r="AQ194"/>
  <c r="AP194"/>
  <c r="AO194"/>
  <c r="AI194"/>
  <c r="AH194"/>
  <c r="AG194"/>
  <c r="AF194"/>
  <c r="AE194"/>
  <c r="AD194"/>
  <c r="AC194"/>
  <c r="AB194"/>
  <c r="AA194"/>
  <c r="Z194"/>
  <c r="T194"/>
  <c r="S194"/>
  <c r="R194"/>
  <c r="Q194"/>
  <c r="P194"/>
  <c r="O194"/>
  <c r="N194"/>
  <c r="M194"/>
  <c r="L194"/>
  <c r="K194"/>
  <c r="J194"/>
  <c r="I194"/>
  <c r="H194"/>
  <c r="G194"/>
  <c r="F194"/>
  <c r="E194"/>
  <c r="D194"/>
  <c r="C194"/>
  <c r="A194"/>
  <c r="BX193"/>
  <c r="BW193"/>
  <c r="BV193"/>
  <c r="BU193"/>
  <c r="BT193"/>
  <c r="BS193"/>
  <c r="BR193"/>
  <c r="BQ193"/>
  <c r="BP193"/>
  <c r="BO193"/>
  <c r="BM193"/>
  <c r="BL193"/>
  <c r="AX193"/>
  <c r="AW193"/>
  <c r="AV193"/>
  <c r="AU193"/>
  <c r="AT193"/>
  <c r="AS193"/>
  <c r="AR193"/>
  <c r="AQ193"/>
  <c r="AP193"/>
  <c r="AO193"/>
  <c r="AI193"/>
  <c r="AH193"/>
  <c r="AG193"/>
  <c r="AF193"/>
  <c r="AE193"/>
  <c r="AD193"/>
  <c r="AC193"/>
  <c r="AB193"/>
  <c r="AA193"/>
  <c r="Z193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A193"/>
  <c r="BX192"/>
  <c r="BW192"/>
  <c r="BV192"/>
  <c r="BU192"/>
  <c r="BT192"/>
  <c r="BS192"/>
  <c r="BR192"/>
  <c r="BQ192"/>
  <c r="BP192"/>
  <c r="BO192"/>
  <c r="BM192"/>
  <c r="BL192"/>
  <c r="AX192"/>
  <c r="AW192"/>
  <c r="AV192"/>
  <c r="AU192"/>
  <c r="AT192"/>
  <c r="AS192"/>
  <c r="AR192"/>
  <c r="AQ192"/>
  <c r="AP192"/>
  <c r="AO192"/>
  <c r="AI192"/>
  <c r="AH192"/>
  <c r="AG192"/>
  <c r="AF192"/>
  <c r="AE192"/>
  <c r="AD192"/>
  <c r="AC192"/>
  <c r="AB192"/>
  <c r="AA192"/>
  <c r="Z192"/>
  <c r="T192"/>
  <c r="S192"/>
  <c r="R192"/>
  <c r="Q192"/>
  <c r="P192"/>
  <c r="O192"/>
  <c r="N192"/>
  <c r="M192"/>
  <c r="L192"/>
  <c r="K192"/>
  <c r="J192"/>
  <c r="I192"/>
  <c r="H192"/>
  <c r="G192"/>
  <c r="F192"/>
  <c r="E192"/>
  <c r="D192"/>
  <c r="C192"/>
  <c r="A192"/>
  <c r="BX191"/>
  <c r="BW191"/>
  <c r="BV191"/>
  <c r="BU191"/>
  <c r="BT191"/>
  <c r="BS191"/>
  <c r="BR191"/>
  <c r="BQ191"/>
  <c r="BP191"/>
  <c r="BO191"/>
  <c r="BM191"/>
  <c r="BL191"/>
  <c r="AX191"/>
  <c r="AW191"/>
  <c r="AV191"/>
  <c r="AU191"/>
  <c r="AT191"/>
  <c r="AS191"/>
  <c r="AR191"/>
  <c r="AQ191"/>
  <c r="AP191"/>
  <c r="AO191"/>
  <c r="AI191"/>
  <c r="AH191"/>
  <c r="AG191"/>
  <c r="AF191"/>
  <c r="AE191"/>
  <c r="AD191"/>
  <c r="AC191"/>
  <c r="AB191"/>
  <c r="AA191"/>
  <c r="Z191"/>
  <c r="T191"/>
  <c r="S191"/>
  <c r="R191"/>
  <c r="Q191"/>
  <c r="P191"/>
  <c r="O191"/>
  <c r="N191"/>
  <c r="M191"/>
  <c r="L191"/>
  <c r="K191"/>
  <c r="J191"/>
  <c r="I191"/>
  <c r="H191"/>
  <c r="G191"/>
  <c r="F191"/>
  <c r="E191"/>
  <c r="D191"/>
  <c r="C191"/>
  <c r="A191"/>
  <c r="BX190"/>
  <c r="BW190"/>
  <c r="BV190"/>
  <c r="BU190"/>
  <c r="BT190"/>
  <c r="BS190"/>
  <c r="BR190"/>
  <c r="BQ190"/>
  <c r="BP190"/>
  <c r="BO190"/>
  <c r="BM190"/>
  <c r="BL190"/>
  <c r="AX190"/>
  <c r="AW190"/>
  <c r="AV190"/>
  <c r="AU190"/>
  <c r="AT190"/>
  <c r="AS190"/>
  <c r="AR190"/>
  <c r="AQ190"/>
  <c r="AP190"/>
  <c r="AO190"/>
  <c r="AI190"/>
  <c r="AH190"/>
  <c r="AG190"/>
  <c r="AF190"/>
  <c r="AE190"/>
  <c r="AD190"/>
  <c r="AC190"/>
  <c r="AB190"/>
  <c r="AA190"/>
  <c r="Z190"/>
  <c r="T190"/>
  <c r="S190"/>
  <c r="R190"/>
  <c r="Q190"/>
  <c r="P190"/>
  <c r="O190"/>
  <c r="N190"/>
  <c r="M190"/>
  <c r="L190"/>
  <c r="K190"/>
  <c r="J190"/>
  <c r="I190"/>
  <c r="H190"/>
  <c r="G190"/>
  <c r="F190"/>
  <c r="E190"/>
  <c r="D190"/>
  <c r="C190"/>
  <c r="A190"/>
  <c r="BX189"/>
  <c r="BW189"/>
  <c r="BV189"/>
  <c r="BU189"/>
  <c r="BT189"/>
  <c r="BS189"/>
  <c r="BR189"/>
  <c r="BQ189"/>
  <c r="BP189"/>
  <c r="BO189"/>
  <c r="BM189"/>
  <c r="BL189"/>
  <c r="AX189"/>
  <c r="AW189"/>
  <c r="AV189"/>
  <c r="AU189"/>
  <c r="AT189"/>
  <c r="AS189"/>
  <c r="AR189"/>
  <c r="AQ189"/>
  <c r="AP189"/>
  <c r="AO189"/>
  <c r="AI189"/>
  <c r="AH189"/>
  <c r="AG189"/>
  <c r="AF189"/>
  <c r="AE189"/>
  <c r="AD189"/>
  <c r="AC189"/>
  <c r="AB189"/>
  <c r="AA189"/>
  <c r="Z189"/>
  <c r="T189"/>
  <c r="S189"/>
  <c r="R189"/>
  <c r="Q189"/>
  <c r="P189"/>
  <c r="O189"/>
  <c r="N189"/>
  <c r="M189"/>
  <c r="L189"/>
  <c r="K189"/>
  <c r="J189"/>
  <c r="I189"/>
  <c r="H189"/>
  <c r="G189"/>
  <c r="F189"/>
  <c r="E189"/>
  <c r="D189"/>
  <c r="C189"/>
  <c r="A189"/>
  <c r="BX188"/>
  <c r="BW188"/>
  <c r="BV188"/>
  <c r="BU188"/>
  <c r="BT188"/>
  <c r="BS188"/>
  <c r="BR188"/>
  <c r="BQ188"/>
  <c r="BP188"/>
  <c r="BO188"/>
  <c r="BM188"/>
  <c r="BL188"/>
  <c r="AX188"/>
  <c r="AW188"/>
  <c r="AV188"/>
  <c r="AU188"/>
  <c r="AT188"/>
  <c r="AS188"/>
  <c r="AR188"/>
  <c r="AQ188"/>
  <c r="AP188"/>
  <c r="AO188"/>
  <c r="AI188"/>
  <c r="AH188"/>
  <c r="AG188"/>
  <c r="AF188"/>
  <c r="AE188"/>
  <c r="AD188"/>
  <c r="AC188"/>
  <c r="AB188"/>
  <c r="AA188"/>
  <c r="Z188"/>
  <c r="T188"/>
  <c r="S188"/>
  <c r="R188"/>
  <c r="Q188"/>
  <c r="P188"/>
  <c r="O188"/>
  <c r="N188"/>
  <c r="M188"/>
  <c r="L188"/>
  <c r="K188"/>
  <c r="J188"/>
  <c r="I188"/>
  <c r="H188"/>
  <c r="G188"/>
  <c r="F188"/>
  <c r="E188"/>
  <c r="D188"/>
  <c r="C188"/>
  <c r="A188"/>
  <c r="BX187"/>
  <c r="BW187"/>
  <c r="BV187"/>
  <c r="BU187"/>
  <c r="BT187"/>
  <c r="BS187"/>
  <c r="BR187"/>
  <c r="BQ187"/>
  <c r="BP187"/>
  <c r="BO187"/>
  <c r="BM187"/>
  <c r="BL187"/>
  <c r="AX187"/>
  <c r="AW187"/>
  <c r="AV187"/>
  <c r="AU187"/>
  <c r="AT187"/>
  <c r="AS187"/>
  <c r="AR187"/>
  <c r="AQ187"/>
  <c r="AP187"/>
  <c r="AO187"/>
  <c r="AI187"/>
  <c r="AH187"/>
  <c r="AG187"/>
  <c r="AF187"/>
  <c r="AE187"/>
  <c r="AD187"/>
  <c r="AC187"/>
  <c r="AB187"/>
  <c r="AA187"/>
  <c r="Z187"/>
  <c r="T187"/>
  <c r="S187"/>
  <c r="R187"/>
  <c r="Q187"/>
  <c r="P187"/>
  <c r="O187"/>
  <c r="N187"/>
  <c r="M187"/>
  <c r="L187"/>
  <c r="K187"/>
  <c r="J187"/>
  <c r="I187"/>
  <c r="H187"/>
  <c r="G187"/>
  <c r="F187"/>
  <c r="E187"/>
  <c r="D187"/>
  <c r="C187"/>
  <c r="A187"/>
  <c r="BX186"/>
  <c r="BW186"/>
  <c r="BV186"/>
  <c r="BU186"/>
  <c r="BT186"/>
  <c r="BS186"/>
  <c r="BR186"/>
  <c r="BQ186"/>
  <c r="BP186"/>
  <c r="BO186"/>
  <c r="BM186"/>
  <c r="BL186"/>
  <c r="AX186"/>
  <c r="AW186"/>
  <c r="AV186"/>
  <c r="AU186"/>
  <c r="AT186"/>
  <c r="AS186"/>
  <c r="AR186"/>
  <c r="AQ186"/>
  <c r="AP186"/>
  <c r="AO186"/>
  <c r="AI186"/>
  <c r="AH186"/>
  <c r="AG186"/>
  <c r="AF186"/>
  <c r="AE186"/>
  <c r="AD186"/>
  <c r="AC186"/>
  <c r="AB186"/>
  <c r="AA186"/>
  <c r="Z186"/>
  <c r="T186"/>
  <c r="S186"/>
  <c r="R186"/>
  <c r="Q186"/>
  <c r="P186"/>
  <c r="O186"/>
  <c r="N186"/>
  <c r="M186"/>
  <c r="L186"/>
  <c r="K186"/>
  <c r="J186"/>
  <c r="I186"/>
  <c r="H186"/>
  <c r="G186"/>
  <c r="F186"/>
  <c r="E186"/>
  <c r="D186"/>
  <c r="C186"/>
  <c r="A186"/>
  <c r="BX185"/>
  <c r="BW185"/>
  <c r="BV185"/>
  <c r="BU185"/>
  <c r="BT185"/>
  <c r="BS185"/>
  <c r="BR185"/>
  <c r="BQ185"/>
  <c r="BP185"/>
  <c r="BO185"/>
  <c r="BM185"/>
  <c r="BL185"/>
  <c r="AX185"/>
  <c r="AW185"/>
  <c r="AV185"/>
  <c r="AU185"/>
  <c r="AT185"/>
  <c r="AS185"/>
  <c r="AR185"/>
  <c r="AQ185"/>
  <c r="AP185"/>
  <c r="AO185"/>
  <c r="AI185"/>
  <c r="AH185"/>
  <c r="AG185"/>
  <c r="AF185"/>
  <c r="AE185"/>
  <c r="AD185"/>
  <c r="AC185"/>
  <c r="AB185"/>
  <c r="AA185"/>
  <c r="Z185"/>
  <c r="T185"/>
  <c r="S185"/>
  <c r="R185"/>
  <c r="Q185"/>
  <c r="P185"/>
  <c r="O185"/>
  <c r="N185"/>
  <c r="M185"/>
  <c r="L185"/>
  <c r="K185"/>
  <c r="J185"/>
  <c r="I185"/>
  <c r="H185"/>
  <c r="G185"/>
  <c r="F185"/>
  <c r="E185"/>
  <c r="D185"/>
  <c r="C185"/>
  <c r="A185"/>
  <c r="BX184"/>
  <c r="BW184"/>
  <c r="BV184"/>
  <c r="BU184"/>
  <c r="BT184"/>
  <c r="BS184"/>
  <c r="BR184"/>
  <c r="BQ184"/>
  <c r="BP184"/>
  <c r="BO184"/>
  <c r="BM184"/>
  <c r="BL184"/>
  <c r="AX184"/>
  <c r="AW184"/>
  <c r="AV184"/>
  <c r="AU184"/>
  <c r="AT184"/>
  <c r="AS184"/>
  <c r="AR184"/>
  <c r="AQ184"/>
  <c r="AP184"/>
  <c r="AO184"/>
  <c r="AI184"/>
  <c r="AH184"/>
  <c r="AG184"/>
  <c r="AF184"/>
  <c r="AE184"/>
  <c r="AD184"/>
  <c r="AC184"/>
  <c r="AB184"/>
  <c r="AA184"/>
  <c r="Z184"/>
  <c r="T184"/>
  <c r="S184"/>
  <c r="R184"/>
  <c r="Q184"/>
  <c r="P184"/>
  <c r="O184"/>
  <c r="N184"/>
  <c r="M184"/>
  <c r="L184"/>
  <c r="K184"/>
  <c r="J184"/>
  <c r="I184"/>
  <c r="H184"/>
  <c r="G184"/>
  <c r="F184"/>
  <c r="E184"/>
  <c r="D184"/>
  <c r="C184"/>
  <c r="A184"/>
  <c r="BX183"/>
  <c r="BW183"/>
  <c r="BV183"/>
  <c r="BU183"/>
  <c r="BT183"/>
  <c r="BS183"/>
  <c r="BR183"/>
  <c r="BQ183"/>
  <c r="BP183"/>
  <c r="BO183"/>
  <c r="BM183"/>
  <c r="BL183"/>
  <c r="AX183"/>
  <c r="AW183"/>
  <c r="AV183"/>
  <c r="AU183"/>
  <c r="AT183"/>
  <c r="AS183"/>
  <c r="AR183"/>
  <c r="AQ183"/>
  <c r="AP183"/>
  <c r="AO183"/>
  <c r="AI183"/>
  <c r="AH183"/>
  <c r="AG183"/>
  <c r="AF183"/>
  <c r="AE183"/>
  <c r="AD183"/>
  <c r="AC183"/>
  <c r="AB183"/>
  <c r="AA183"/>
  <c r="Z183"/>
  <c r="T183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A183"/>
  <c r="BX182"/>
  <c r="BW182"/>
  <c r="BV182"/>
  <c r="BU182"/>
  <c r="BT182"/>
  <c r="BS182"/>
  <c r="BR182"/>
  <c r="BQ182"/>
  <c r="BP182"/>
  <c r="BO182"/>
  <c r="BM182"/>
  <c r="BL182"/>
  <c r="AX182"/>
  <c r="AW182"/>
  <c r="AV182"/>
  <c r="AU182"/>
  <c r="AT182"/>
  <c r="AS182"/>
  <c r="AR182"/>
  <c r="AQ182"/>
  <c r="AP182"/>
  <c r="AO182"/>
  <c r="AI182"/>
  <c r="AH182"/>
  <c r="AG182"/>
  <c r="AF182"/>
  <c r="AE182"/>
  <c r="AD182"/>
  <c r="AC182"/>
  <c r="AB182"/>
  <c r="AA182"/>
  <c r="Z182"/>
  <c r="T182"/>
  <c r="S182"/>
  <c r="R182"/>
  <c r="Q182"/>
  <c r="P182"/>
  <c r="O182"/>
  <c r="N182"/>
  <c r="M182"/>
  <c r="L182"/>
  <c r="K182"/>
  <c r="J182"/>
  <c r="I182"/>
  <c r="H182"/>
  <c r="G182"/>
  <c r="F182"/>
  <c r="E182"/>
  <c r="D182"/>
  <c r="C182"/>
  <c r="A182"/>
  <c r="BX181"/>
  <c r="BW181"/>
  <c r="BV181"/>
  <c r="BU181"/>
  <c r="BT181"/>
  <c r="BS181"/>
  <c r="BR181"/>
  <c r="BQ181"/>
  <c r="BP181"/>
  <c r="BO181"/>
  <c r="BM181"/>
  <c r="BL181"/>
  <c r="AX181"/>
  <c r="AW181"/>
  <c r="AV181"/>
  <c r="AU181"/>
  <c r="AT181"/>
  <c r="AS181"/>
  <c r="AR181"/>
  <c r="AQ181"/>
  <c r="AP181"/>
  <c r="AO181"/>
  <c r="AI181"/>
  <c r="AH181"/>
  <c r="AG181"/>
  <c r="AF181"/>
  <c r="AE181"/>
  <c r="AD181"/>
  <c r="AC181"/>
  <c r="AB181"/>
  <c r="AA181"/>
  <c r="Z181"/>
  <c r="T181"/>
  <c r="S181"/>
  <c r="R181"/>
  <c r="Q181"/>
  <c r="P181"/>
  <c r="O181"/>
  <c r="N181"/>
  <c r="M181"/>
  <c r="L181"/>
  <c r="K181"/>
  <c r="J181"/>
  <c r="I181"/>
  <c r="H181"/>
  <c r="G181"/>
  <c r="F181"/>
  <c r="E181"/>
  <c r="D181"/>
  <c r="C181"/>
  <c r="A181"/>
  <c r="BX180"/>
  <c r="BW180"/>
  <c r="BV180"/>
  <c r="BU180"/>
  <c r="BT180"/>
  <c r="BS180"/>
  <c r="BR180"/>
  <c r="BQ180"/>
  <c r="BP180"/>
  <c r="BO180"/>
  <c r="BM180"/>
  <c r="BL180"/>
  <c r="AX180"/>
  <c r="AW180"/>
  <c r="AV180"/>
  <c r="AU180"/>
  <c r="AT180"/>
  <c r="AS180"/>
  <c r="AR180"/>
  <c r="AQ180"/>
  <c r="AP180"/>
  <c r="AO180"/>
  <c r="AI180"/>
  <c r="AH180"/>
  <c r="AG180"/>
  <c r="AF180"/>
  <c r="AE180"/>
  <c r="AD180"/>
  <c r="AC180"/>
  <c r="AB180"/>
  <c r="AA180"/>
  <c r="Z180"/>
  <c r="T180"/>
  <c r="S180"/>
  <c r="R180"/>
  <c r="Q180"/>
  <c r="P180"/>
  <c r="O180"/>
  <c r="N180"/>
  <c r="M180"/>
  <c r="L180"/>
  <c r="K180"/>
  <c r="J180"/>
  <c r="I180"/>
  <c r="H180"/>
  <c r="G180"/>
  <c r="F180"/>
  <c r="E180"/>
  <c r="D180"/>
  <c r="C180"/>
  <c r="A180"/>
  <c r="BX179"/>
  <c r="BW179"/>
  <c r="BV179"/>
  <c r="BU179"/>
  <c r="BT179"/>
  <c r="BS179"/>
  <c r="BR179"/>
  <c r="BQ179"/>
  <c r="BP179"/>
  <c r="BO179"/>
  <c r="BM179"/>
  <c r="BL179"/>
  <c r="AX179"/>
  <c r="AW179"/>
  <c r="AV179"/>
  <c r="AU179"/>
  <c r="AT179"/>
  <c r="AS179"/>
  <c r="AR179"/>
  <c r="AQ179"/>
  <c r="AP179"/>
  <c r="AO179"/>
  <c r="AI179"/>
  <c r="AH179"/>
  <c r="AG179"/>
  <c r="AF179"/>
  <c r="AE179"/>
  <c r="AD179"/>
  <c r="AC179"/>
  <c r="AB179"/>
  <c r="AA179"/>
  <c r="Z179"/>
  <c r="T179"/>
  <c r="S179"/>
  <c r="R179"/>
  <c r="Q179"/>
  <c r="P179"/>
  <c r="O179"/>
  <c r="N179"/>
  <c r="M179"/>
  <c r="L179"/>
  <c r="K179"/>
  <c r="J179"/>
  <c r="I179"/>
  <c r="H179"/>
  <c r="G179"/>
  <c r="F179"/>
  <c r="E179"/>
  <c r="D179"/>
  <c r="C179"/>
  <c r="A179"/>
  <c r="BX178"/>
  <c r="BW178"/>
  <c r="BV178"/>
  <c r="BU178"/>
  <c r="BT178"/>
  <c r="BS178"/>
  <c r="BR178"/>
  <c r="BQ178"/>
  <c r="BP178"/>
  <c r="BO178"/>
  <c r="BM178"/>
  <c r="BL178"/>
  <c r="AX178"/>
  <c r="AW178"/>
  <c r="AV178"/>
  <c r="AU178"/>
  <c r="AT178"/>
  <c r="AS178"/>
  <c r="AR178"/>
  <c r="AQ178"/>
  <c r="AP178"/>
  <c r="AO178"/>
  <c r="AI178"/>
  <c r="AH178"/>
  <c r="AG178"/>
  <c r="AF178"/>
  <c r="AE178"/>
  <c r="AD178"/>
  <c r="AC178"/>
  <c r="AB178"/>
  <c r="AA178"/>
  <c r="Z178"/>
  <c r="T178"/>
  <c r="S178"/>
  <c r="R178"/>
  <c r="Q178"/>
  <c r="P178"/>
  <c r="O178"/>
  <c r="N178"/>
  <c r="M178"/>
  <c r="L178"/>
  <c r="K178"/>
  <c r="J178"/>
  <c r="I178"/>
  <c r="H178"/>
  <c r="G178"/>
  <c r="F178"/>
  <c r="E178"/>
  <c r="D178"/>
  <c r="C178"/>
  <c r="A178"/>
  <c r="BX177"/>
  <c r="BW177"/>
  <c r="BV177"/>
  <c r="BU177"/>
  <c r="BT177"/>
  <c r="BS177"/>
  <c r="BR177"/>
  <c r="BQ177"/>
  <c r="BP177"/>
  <c r="BO177"/>
  <c r="BM177"/>
  <c r="BL177"/>
  <c r="AX177"/>
  <c r="AW177"/>
  <c r="AV177"/>
  <c r="AU177"/>
  <c r="AT177"/>
  <c r="AS177"/>
  <c r="AR177"/>
  <c r="AQ177"/>
  <c r="AP177"/>
  <c r="AO177"/>
  <c r="AI177"/>
  <c r="AH177"/>
  <c r="AG177"/>
  <c r="AF177"/>
  <c r="AE177"/>
  <c r="AD177"/>
  <c r="AC177"/>
  <c r="AB177"/>
  <c r="AA177"/>
  <c r="Z177"/>
  <c r="T177"/>
  <c r="S177"/>
  <c r="R177"/>
  <c r="Q177"/>
  <c r="P177"/>
  <c r="O177"/>
  <c r="N177"/>
  <c r="M177"/>
  <c r="L177"/>
  <c r="K177"/>
  <c r="J177"/>
  <c r="I177"/>
  <c r="H177"/>
  <c r="G177"/>
  <c r="F177"/>
  <c r="E177"/>
  <c r="D177"/>
  <c r="C177"/>
  <c r="A177"/>
  <c r="BX176"/>
  <c r="BW176"/>
  <c r="BV176"/>
  <c r="BU176"/>
  <c r="BT176"/>
  <c r="BS176"/>
  <c r="BR176"/>
  <c r="BQ176"/>
  <c r="BP176"/>
  <c r="BO176"/>
  <c r="BM176"/>
  <c r="BL176"/>
  <c r="AX176"/>
  <c r="AW176"/>
  <c r="AV176"/>
  <c r="AU176"/>
  <c r="AT176"/>
  <c r="AS176"/>
  <c r="AR176"/>
  <c r="AQ176"/>
  <c r="AP176"/>
  <c r="AO176"/>
  <c r="AI176"/>
  <c r="AH176"/>
  <c r="AG176"/>
  <c r="AF176"/>
  <c r="AE176"/>
  <c r="AD176"/>
  <c r="AC176"/>
  <c r="AB176"/>
  <c r="AA176"/>
  <c r="Z176"/>
  <c r="T176"/>
  <c r="S176"/>
  <c r="R176"/>
  <c r="Q176"/>
  <c r="P176"/>
  <c r="O176"/>
  <c r="N176"/>
  <c r="M176"/>
  <c r="L176"/>
  <c r="K176"/>
  <c r="J176"/>
  <c r="I176"/>
  <c r="H176"/>
  <c r="G176"/>
  <c r="F176"/>
  <c r="E176"/>
  <c r="D176"/>
  <c r="C176"/>
  <c r="A176"/>
  <c r="BX175"/>
  <c r="BW175"/>
  <c r="BV175"/>
  <c r="BU175"/>
  <c r="BT175"/>
  <c r="BS175"/>
  <c r="BR175"/>
  <c r="BQ175"/>
  <c r="BP175"/>
  <c r="BO175"/>
  <c r="BM175"/>
  <c r="BL175"/>
  <c r="AX175"/>
  <c r="AW175"/>
  <c r="AV175"/>
  <c r="AU175"/>
  <c r="AT175"/>
  <c r="AS175"/>
  <c r="AR175"/>
  <c r="AQ175"/>
  <c r="AP175"/>
  <c r="AO175"/>
  <c r="AI175"/>
  <c r="AH175"/>
  <c r="AG175"/>
  <c r="AF175"/>
  <c r="AE175"/>
  <c r="AD175"/>
  <c r="AC175"/>
  <c r="AB175"/>
  <c r="AA175"/>
  <c r="Z175"/>
  <c r="T175"/>
  <c r="S175"/>
  <c r="R175"/>
  <c r="Q175"/>
  <c r="P175"/>
  <c r="O175"/>
  <c r="N175"/>
  <c r="M175"/>
  <c r="L175"/>
  <c r="K175"/>
  <c r="J175"/>
  <c r="I175"/>
  <c r="H175"/>
  <c r="G175"/>
  <c r="F175"/>
  <c r="E175"/>
  <c r="D175"/>
  <c r="C175"/>
  <c r="A175"/>
  <c r="BX174"/>
  <c r="BW174"/>
  <c r="BV174"/>
  <c r="BU174"/>
  <c r="BT174"/>
  <c r="BS174"/>
  <c r="BR174"/>
  <c r="BQ174"/>
  <c r="BP174"/>
  <c r="BO174"/>
  <c r="BM174"/>
  <c r="BL174"/>
  <c r="AX174"/>
  <c r="AW174"/>
  <c r="AV174"/>
  <c r="AU174"/>
  <c r="AT174"/>
  <c r="AS174"/>
  <c r="AR174"/>
  <c r="AQ174"/>
  <c r="AP174"/>
  <c r="AO174"/>
  <c r="AI174"/>
  <c r="AH174"/>
  <c r="AG174"/>
  <c r="AF174"/>
  <c r="AE174"/>
  <c r="AD174"/>
  <c r="AC174"/>
  <c r="AB174"/>
  <c r="AA174"/>
  <c r="Z174"/>
  <c r="T174"/>
  <c r="S174"/>
  <c r="R174"/>
  <c r="Q174"/>
  <c r="P174"/>
  <c r="O174"/>
  <c r="N174"/>
  <c r="M174"/>
  <c r="L174"/>
  <c r="K174"/>
  <c r="J174"/>
  <c r="I174"/>
  <c r="H174"/>
  <c r="G174"/>
  <c r="F174"/>
  <c r="E174"/>
  <c r="D174"/>
  <c r="C174"/>
  <c r="A174"/>
  <c r="BX173"/>
  <c r="BW173"/>
  <c r="BV173"/>
  <c r="BU173"/>
  <c r="BT173"/>
  <c r="BS173"/>
  <c r="BR173"/>
  <c r="BQ173"/>
  <c r="BP173"/>
  <c r="BO173"/>
  <c r="BM173"/>
  <c r="BL173"/>
  <c r="AX173"/>
  <c r="AW173"/>
  <c r="AV173"/>
  <c r="AU173"/>
  <c r="AT173"/>
  <c r="AS173"/>
  <c r="AR173"/>
  <c r="AQ173"/>
  <c r="AP173"/>
  <c r="AO173"/>
  <c r="AI173"/>
  <c r="AH173"/>
  <c r="AG173"/>
  <c r="AF173"/>
  <c r="AE173"/>
  <c r="AD173"/>
  <c r="AC173"/>
  <c r="AB173"/>
  <c r="AA173"/>
  <c r="Z173"/>
  <c r="T173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A173"/>
  <c r="BX172"/>
  <c r="BW172"/>
  <c r="BV172"/>
  <c r="BU172"/>
  <c r="BT172"/>
  <c r="BS172"/>
  <c r="BR172"/>
  <c r="BQ172"/>
  <c r="BP172"/>
  <c r="BO172"/>
  <c r="BM172"/>
  <c r="BL172"/>
  <c r="AX172"/>
  <c r="AW172"/>
  <c r="AV172"/>
  <c r="AU172"/>
  <c r="AT172"/>
  <c r="AS172"/>
  <c r="AR172"/>
  <c r="AQ172"/>
  <c r="AP172"/>
  <c r="AO172"/>
  <c r="AI172"/>
  <c r="AH172"/>
  <c r="AG172"/>
  <c r="AF172"/>
  <c r="AE172"/>
  <c r="AD172"/>
  <c r="AC172"/>
  <c r="AB172"/>
  <c r="AA172"/>
  <c r="Z172"/>
  <c r="T172"/>
  <c r="S172"/>
  <c r="R172"/>
  <c r="Q172"/>
  <c r="P172"/>
  <c r="O172"/>
  <c r="N172"/>
  <c r="M172"/>
  <c r="L172"/>
  <c r="K172"/>
  <c r="J172"/>
  <c r="I172"/>
  <c r="H172"/>
  <c r="G172"/>
  <c r="F172"/>
  <c r="E172"/>
  <c r="D172"/>
  <c r="C172"/>
  <c r="A172"/>
  <c r="BX171"/>
  <c r="BW171"/>
  <c r="BV171"/>
  <c r="BU171"/>
  <c r="BT171"/>
  <c r="BS171"/>
  <c r="BR171"/>
  <c r="BQ171"/>
  <c r="BP171"/>
  <c r="BO171"/>
  <c r="BM171"/>
  <c r="BL171"/>
  <c r="AX171"/>
  <c r="AW171"/>
  <c r="AV171"/>
  <c r="AU171"/>
  <c r="AT171"/>
  <c r="AS171"/>
  <c r="AR171"/>
  <c r="AQ171"/>
  <c r="AP171"/>
  <c r="AO171"/>
  <c r="AI171"/>
  <c r="AH171"/>
  <c r="AG171"/>
  <c r="AF171"/>
  <c r="AE171"/>
  <c r="AD171"/>
  <c r="AC171"/>
  <c r="AB171"/>
  <c r="AA171"/>
  <c r="Z171"/>
  <c r="T171"/>
  <c r="S171"/>
  <c r="R171"/>
  <c r="Q171"/>
  <c r="P171"/>
  <c r="O171"/>
  <c r="N171"/>
  <c r="M171"/>
  <c r="L171"/>
  <c r="K171"/>
  <c r="J171"/>
  <c r="I171"/>
  <c r="H171"/>
  <c r="G171"/>
  <c r="F171"/>
  <c r="E171"/>
  <c r="D171"/>
  <c r="C171"/>
  <c r="A171"/>
  <c r="BX170"/>
  <c r="BW170"/>
  <c r="BV170"/>
  <c r="BU170"/>
  <c r="BT170"/>
  <c r="BS170"/>
  <c r="BR170"/>
  <c r="BQ170"/>
  <c r="BP170"/>
  <c r="BO170"/>
  <c r="BM170"/>
  <c r="BL170"/>
  <c r="AX170"/>
  <c r="AW170"/>
  <c r="AV170"/>
  <c r="AU170"/>
  <c r="AT170"/>
  <c r="AS170"/>
  <c r="AR170"/>
  <c r="AQ170"/>
  <c r="AP170"/>
  <c r="AO170"/>
  <c r="AI170"/>
  <c r="AH170"/>
  <c r="AG170"/>
  <c r="AF170"/>
  <c r="AE170"/>
  <c r="AD170"/>
  <c r="AC170"/>
  <c r="AB170"/>
  <c r="AA170"/>
  <c r="Z170"/>
  <c r="T170"/>
  <c r="S170"/>
  <c r="R170"/>
  <c r="Q170"/>
  <c r="P170"/>
  <c r="O170"/>
  <c r="N170"/>
  <c r="M170"/>
  <c r="L170"/>
  <c r="K170"/>
  <c r="J170"/>
  <c r="I170"/>
  <c r="H170"/>
  <c r="G170"/>
  <c r="F170"/>
  <c r="E170"/>
  <c r="D170"/>
  <c r="C170"/>
  <c r="A170"/>
  <c r="BX169"/>
  <c r="BW169"/>
  <c r="BV169"/>
  <c r="BU169"/>
  <c r="BT169"/>
  <c r="BS169"/>
  <c r="BR169"/>
  <c r="BQ169"/>
  <c r="BP169"/>
  <c r="BO169"/>
  <c r="BM169"/>
  <c r="BL169"/>
  <c r="AX169"/>
  <c r="AW169"/>
  <c r="AV169"/>
  <c r="AU169"/>
  <c r="AT169"/>
  <c r="AS169"/>
  <c r="AR169"/>
  <c r="AQ169"/>
  <c r="AP169"/>
  <c r="AO169"/>
  <c r="AI169"/>
  <c r="AH169"/>
  <c r="AG169"/>
  <c r="AF169"/>
  <c r="AE169"/>
  <c r="AD169"/>
  <c r="AC169"/>
  <c r="AB169"/>
  <c r="AA169"/>
  <c r="Z169"/>
  <c r="T169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A169"/>
  <c r="BX168"/>
  <c r="BW168"/>
  <c r="BV168"/>
  <c r="BU168"/>
  <c r="BT168"/>
  <c r="BS168"/>
  <c r="BR168"/>
  <c r="BQ168"/>
  <c r="BP168"/>
  <c r="BO168"/>
  <c r="BM168"/>
  <c r="BL168"/>
  <c r="AX168"/>
  <c r="AW168"/>
  <c r="AV168"/>
  <c r="AU168"/>
  <c r="AT168"/>
  <c r="AS168"/>
  <c r="AR168"/>
  <c r="AQ168"/>
  <c r="AP168"/>
  <c r="AO168"/>
  <c r="AI168"/>
  <c r="AH168"/>
  <c r="AG168"/>
  <c r="AF168"/>
  <c r="AE168"/>
  <c r="AD168"/>
  <c r="AC168"/>
  <c r="AB168"/>
  <c r="AA168"/>
  <c r="Z168"/>
  <c r="T168"/>
  <c r="S168"/>
  <c r="R168"/>
  <c r="Q168"/>
  <c r="P168"/>
  <c r="O168"/>
  <c r="N168"/>
  <c r="M168"/>
  <c r="L168"/>
  <c r="K168"/>
  <c r="J168"/>
  <c r="I168"/>
  <c r="H168"/>
  <c r="G168"/>
  <c r="F168"/>
  <c r="E168"/>
  <c r="D168"/>
  <c r="C168"/>
  <c r="A168"/>
  <c r="BX167"/>
  <c r="BW167"/>
  <c r="BV167"/>
  <c r="BU167"/>
  <c r="BT167"/>
  <c r="BS167"/>
  <c r="BR167"/>
  <c r="BQ167"/>
  <c r="BP167"/>
  <c r="BO167"/>
  <c r="BM167"/>
  <c r="BL167"/>
  <c r="AX167"/>
  <c r="AW167"/>
  <c r="AV167"/>
  <c r="AU167"/>
  <c r="AT167"/>
  <c r="AS167"/>
  <c r="AR167"/>
  <c r="AQ167"/>
  <c r="AP167"/>
  <c r="AO167"/>
  <c r="AI167"/>
  <c r="AH167"/>
  <c r="AG167"/>
  <c r="AF167"/>
  <c r="AE167"/>
  <c r="AD167"/>
  <c r="AC167"/>
  <c r="AB167"/>
  <c r="AA167"/>
  <c r="Z167"/>
  <c r="T167"/>
  <c r="S167"/>
  <c r="R167"/>
  <c r="Q167"/>
  <c r="P167"/>
  <c r="O167"/>
  <c r="N167"/>
  <c r="M167"/>
  <c r="L167"/>
  <c r="K167"/>
  <c r="J167"/>
  <c r="I167"/>
  <c r="H167"/>
  <c r="G167"/>
  <c r="F167"/>
  <c r="E167"/>
  <c r="D167"/>
  <c r="C167"/>
  <c r="A167"/>
  <c r="BX166"/>
  <c r="BW166"/>
  <c r="BV166"/>
  <c r="BU166"/>
  <c r="BT166"/>
  <c r="BS166"/>
  <c r="BR166"/>
  <c r="BQ166"/>
  <c r="BP166"/>
  <c r="BO166"/>
  <c r="BM166"/>
  <c r="BL166"/>
  <c r="AX166"/>
  <c r="AW166"/>
  <c r="AV166"/>
  <c r="AU166"/>
  <c r="AT166"/>
  <c r="AS166"/>
  <c r="AR166"/>
  <c r="AQ166"/>
  <c r="AP166"/>
  <c r="AO166"/>
  <c r="AI166"/>
  <c r="AH166"/>
  <c r="AG166"/>
  <c r="AF166"/>
  <c r="AE166"/>
  <c r="AD166"/>
  <c r="AC166"/>
  <c r="AB166"/>
  <c r="AA166"/>
  <c r="Z166"/>
  <c r="T166"/>
  <c r="S166"/>
  <c r="R166"/>
  <c r="Q166"/>
  <c r="P166"/>
  <c r="O166"/>
  <c r="N166"/>
  <c r="M166"/>
  <c r="L166"/>
  <c r="K166"/>
  <c r="J166"/>
  <c r="I166"/>
  <c r="H166"/>
  <c r="G166"/>
  <c r="F166"/>
  <c r="E166"/>
  <c r="D166"/>
  <c r="C166"/>
  <c r="A166"/>
  <c r="BX165"/>
  <c r="BW165"/>
  <c r="BV165"/>
  <c r="BU165"/>
  <c r="BT165"/>
  <c r="BS165"/>
  <c r="BR165"/>
  <c r="BQ165"/>
  <c r="BP165"/>
  <c r="BO165"/>
  <c r="BM165"/>
  <c r="BL165"/>
  <c r="AX165"/>
  <c r="AW165"/>
  <c r="AV165"/>
  <c r="AU165"/>
  <c r="AT165"/>
  <c r="AS165"/>
  <c r="AR165"/>
  <c r="AQ165"/>
  <c r="AP165"/>
  <c r="AO165"/>
  <c r="AI165"/>
  <c r="AH165"/>
  <c r="AG165"/>
  <c r="AF165"/>
  <c r="AE165"/>
  <c r="AD165"/>
  <c r="AC165"/>
  <c r="AB165"/>
  <c r="AA165"/>
  <c r="Z165"/>
  <c r="T165"/>
  <c r="S165"/>
  <c r="R165"/>
  <c r="Q165"/>
  <c r="P165"/>
  <c r="O165"/>
  <c r="N165"/>
  <c r="M165"/>
  <c r="L165"/>
  <c r="K165"/>
  <c r="J165"/>
  <c r="I165"/>
  <c r="H165"/>
  <c r="G165"/>
  <c r="F165"/>
  <c r="E165"/>
  <c r="D165"/>
  <c r="C165"/>
  <c r="A165"/>
  <c r="BX164"/>
  <c r="BW164"/>
  <c r="BV164"/>
  <c r="BU164"/>
  <c r="BT164"/>
  <c r="BS164"/>
  <c r="BR164"/>
  <c r="BQ164"/>
  <c r="BP164"/>
  <c r="BO164"/>
  <c r="BM164"/>
  <c r="BL164"/>
  <c r="AX164"/>
  <c r="AW164"/>
  <c r="AV164"/>
  <c r="AU164"/>
  <c r="AT164"/>
  <c r="AS164"/>
  <c r="AR164"/>
  <c r="AQ164"/>
  <c r="AP164"/>
  <c r="AO164"/>
  <c r="AI164"/>
  <c r="AH164"/>
  <c r="AG164"/>
  <c r="AF164"/>
  <c r="AE164"/>
  <c r="AD164"/>
  <c r="AC164"/>
  <c r="AB164"/>
  <c r="AA164"/>
  <c r="Z164"/>
  <c r="T164"/>
  <c r="S164"/>
  <c r="R164"/>
  <c r="Q164"/>
  <c r="P164"/>
  <c r="O164"/>
  <c r="N164"/>
  <c r="M164"/>
  <c r="L164"/>
  <c r="K164"/>
  <c r="J164"/>
  <c r="I164"/>
  <c r="H164"/>
  <c r="G164"/>
  <c r="F164"/>
  <c r="E164"/>
  <c r="D164"/>
  <c r="C164"/>
  <c r="A164"/>
  <c r="BX163"/>
  <c r="BW163"/>
  <c r="BV163"/>
  <c r="BU163"/>
  <c r="BT163"/>
  <c r="BS163"/>
  <c r="BR163"/>
  <c r="BQ163"/>
  <c r="BP163"/>
  <c r="BO163"/>
  <c r="BM163"/>
  <c r="BL163"/>
  <c r="AX163"/>
  <c r="AW163"/>
  <c r="AV163"/>
  <c r="AU163"/>
  <c r="AT163"/>
  <c r="AS163"/>
  <c r="AR163"/>
  <c r="AQ163"/>
  <c r="AP163"/>
  <c r="AO163"/>
  <c r="AI163"/>
  <c r="AH163"/>
  <c r="AG163"/>
  <c r="AF163"/>
  <c r="AE163"/>
  <c r="AD163"/>
  <c r="AC163"/>
  <c r="AB163"/>
  <c r="AA163"/>
  <c r="Z163"/>
  <c r="T163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A163"/>
  <c r="BX162"/>
  <c r="BW162"/>
  <c r="BV162"/>
  <c r="BU162"/>
  <c r="BT162"/>
  <c r="BS162"/>
  <c r="BR162"/>
  <c r="BQ162"/>
  <c r="BP162"/>
  <c r="BO162"/>
  <c r="BM162"/>
  <c r="BL162"/>
  <c r="AX162"/>
  <c r="AW162"/>
  <c r="AV162"/>
  <c r="AU162"/>
  <c r="AT162"/>
  <c r="AS162"/>
  <c r="AR162"/>
  <c r="AQ162"/>
  <c r="AP162"/>
  <c r="AO162"/>
  <c r="AI162"/>
  <c r="AH162"/>
  <c r="AG162"/>
  <c r="AF162"/>
  <c r="AE162"/>
  <c r="AD162"/>
  <c r="AC162"/>
  <c r="AB162"/>
  <c r="AA162"/>
  <c r="Z162"/>
  <c r="T162"/>
  <c r="S162"/>
  <c r="R162"/>
  <c r="Q162"/>
  <c r="P162"/>
  <c r="O162"/>
  <c r="N162"/>
  <c r="M162"/>
  <c r="L162"/>
  <c r="K162"/>
  <c r="J162"/>
  <c r="I162"/>
  <c r="H162"/>
  <c r="G162"/>
  <c r="F162"/>
  <c r="E162"/>
  <c r="D162"/>
  <c r="C162"/>
  <c r="A162"/>
  <c r="BX161"/>
  <c r="BW161"/>
  <c r="BV161"/>
  <c r="BU161"/>
  <c r="BT161"/>
  <c r="BS161"/>
  <c r="BR161"/>
  <c r="BQ161"/>
  <c r="BP161"/>
  <c r="BO161"/>
  <c r="BM161"/>
  <c r="BL161"/>
  <c r="AX161"/>
  <c r="AW161"/>
  <c r="AV161"/>
  <c r="AU161"/>
  <c r="AT161"/>
  <c r="AS161"/>
  <c r="AR161"/>
  <c r="AQ161"/>
  <c r="AP161"/>
  <c r="AO161"/>
  <c r="AI161"/>
  <c r="AH161"/>
  <c r="AG161"/>
  <c r="AF161"/>
  <c r="AE161"/>
  <c r="AD161"/>
  <c r="AC161"/>
  <c r="AB161"/>
  <c r="AA161"/>
  <c r="Z161"/>
  <c r="T161"/>
  <c r="S161"/>
  <c r="R161"/>
  <c r="Q161"/>
  <c r="P161"/>
  <c r="O161"/>
  <c r="N161"/>
  <c r="M161"/>
  <c r="L161"/>
  <c r="K161"/>
  <c r="J161"/>
  <c r="I161"/>
  <c r="H161"/>
  <c r="G161"/>
  <c r="F161"/>
  <c r="E161"/>
  <c r="D161"/>
  <c r="C161"/>
  <c r="A161"/>
  <c r="BX160"/>
  <c r="BW160"/>
  <c r="BV160"/>
  <c r="BU160"/>
  <c r="BT160"/>
  <c r="BS160"/>
  <c r="BR160"/>
  <c r="BQ160"/>
  <c r="BP160"/>
  <c r="BO160"/>
  <c r="BM160"/>
  <c r="BL160"/>
  <c r="AX160"/>
  <c r="AW160"/>
  <c r="AV160"/>
  <c r="AU160"/>
  <c r="AT160"/>
  <c r="AS160"/>
  <c r="AR160"/>
  <c r="AQ160"/>
  <c r="AP160"/>
  <c r="AO160"/>
  <c r="AI160"/>
  <c r="AH160"/>
  <c r="AG160"/>
  <c r="AF160"/>
  <c r="AE160"/>
  <c r="AD160"/>
  <c r="AC160"/>
  <c r="AB160"/>
  <c r="AA160"/>
  <c r="Z160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A160"/>
  <c r="BX159"/>
  <c r="BW159"/>
  <c r="BV159"/>
  <c r="BU159"/>
  <c r="BT159"/>
  <c r="BS159"/>
  <c r="BR159"/>
  <c r="BQ159"/>
  <c r="BP159"/>
  <c r="BO159"/>
  <c r="BM159"/>
  <c r="BL159"/>
  <c r="AX159"/>
  <c r="AW159"/>
  <c r="AV159"/>
  <c r="AU159"/>
  <c r="AT159"/>
  <c r="AS159"/>
  <c r="AR159"/>
  <c r="AQ159"/>
  <c r="AP159"/>
  <c r="AO159"/>
  <c r="AI159"/>
  <c r="AH159"/>
  <c r="AG159"/>
  <c r="AF159"/>
  <c r="AE159"/>
  <c r="AD159"/>
  <c r="AC159"/>
  <c r="AB159"/>
  <c r="AA159"/>
  <c r="Z159"/>
  <c r="T159"/>
  <c r="S159"/>
  <c r="R159"/>
  <c r="Q159"/>
  <c r="P159"/>
  <c r="O159"/>
  <c r="N159"/>
  <c r="M159"/>
  <c r="L159"/>
  <c r="K159"/>
  <c r="J159"/>
  <c r="I159"/>
  <c r="H159"/>
  <c r="G159"/>
  <c r="F159"/>
  <c r="E159"/>
  <c r="D159"/>
  <c r="C159"/>
  <c r="A159"/>
  <c r="BX158"/>
  <c r="BW158"/>
  <c r="BV158"/>
  <c r="BU158"/>
  <c r="BT158"/>
  <c r="BS158"/>
  <c r="BR158"/>
  <c r="BQ158"/>
  <c r="BP158"/>
  <c r="BO158"/>
  <c r="BM158"/>
  <c r="BL158"/>
  <c r="AX158"/>
  <c r="AW158"/>
  <c r="AV158"/>
  <c r="AU158"/>
  <c r="AT158"/>
  <c r="AS158"/>
  <c r="AR158"/>
  <c r="AQ158"/>
  <c r="AP158"/>
  <c r="AO158"/>
  <c r="AI158"/>
  <c r="AH158"/>
  <c r="AG158"/>
  <c r="AF158"/>
  <c r="AE158"/>
  <c r="AD158"/>
  <c r="AC158"/>
  <c r="AB158"/>
  <c r="AA158"/>
  <c r="Z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A158"/>
  <c r="BX157"/>
  <c r="BW157"/>
  <c r="BV157"/>
  <c r="BU157"/>
  <c r="BT157"/>
  <c r="BS157"/>
  <c r="BR157"/>
  <c r="BQ157"/>
  <c r="BP157"/>
  <c r="BO157"/>
  <c r="BM157"/>
  <c r="BL157"/>
  <c r="AX157"/>
  <c r="AW157"/>
  <c r="AV157"/>
  <c r="AU157"/>
  <c r="AT157"/>
  <c r="AS157"/>
  <c r="AR157"/>
  <c r="AQ157"/>
  <c r="AP157"/>
  <c r="AO157"/>
  <c r="AI157"/>
  <c r="AH157"/>
  <c r="AG157"/>
  <c r="AF157"/>
  <c r="AE157"/>
  <c r="AD157"/>
  <c r="AC157"/>
  <c r="AB157"/>
  <c r="AA157"/>
  <c r="Z157"/>
  <c r="T157"/>
  <c r="S157"/>
  <c r="R157"/>
  <c r="Q157"/>
  <c r="P157"/>
  <c r="O157"/>
  <c r="N157"/>
  <c r="M157"/>
  <c r="L157"/>
  <c r="K157"/>
  <c r="J157"/>
  <c r="I157"/>
  <c r="H157"/>
  <c r="G157"/>
  <c r="F157"/>
  <c r="E157"/>
  <c r="D157"/>
  <c r="C157"/>
  <c r="A157"/>
  <c r="BX156"/>
  <c r="BW156"/>
  <c r="BV156"/>
  <c r="BU156"/>
  <c r="BT156"/>
  <c r="BS156"/>
  <c r="BR156"/>
  <c r="BQ156"/>
  <c r="BP156"/>
  <c r="BO156"/>
  <c r="BM156"/>
  <c r="BL156"/>
  <c r="AX156"/>
  <c r="AW156"/>
  <c r="AV156"/>
  <c r="AU156"/>
  <c r="AT156"/>
  <c r="AS156"/>
  <c r="AR156"/>
  <c r="AQ156"/>
  <c r="AP156"/>
  <c r="AO156"/>
  <c r="AI156"/>
  <c r="AH156"/>
  <c r="AG156"/>
  <c r="AF156"/>
  <c r="AE156"/>
  <c r="AD156"/>
  <c r="AC156"/>
  <c r="AB156"/>
  <c r="AA156"/>
  <c r="Z156"/>
  <c r="T156"/>
  <c r="S156"/>
  <c r="R156"/>
  <c r="Q156"/>
  <c r="P156"/>
  <c r="O156"/>
  <c r="N156"/>
  <c r="M156"/>
  <c r="L156"/>
  <c r="K156"/>
  <c r="J156"/>
  <c r="I156"/>
  <c r="H156"/>
  <c r="G156"/>
  <c r="F156"/>
  <c r="E156"/>
  <c r="D156"/>
  <c r="C156"/>
  <c r="A156"/>
  <c r="BX155"/>
  <c r="BW155"/>
  <c r="BV155"/>
  <c r="BU155"/>
  <c r="BT155"/>
  <c r="BS155"/>
  <c r="BR155"/>
  <c r="BQ155"/>
  <c r="BP155"/>
  <c r="BO155"/>
  <c r="BM155"/>
  <c r="BL155"/>
  <c r="AX155"/>
  <c r="AW155"/>
  <c r="AV155"/>
  <c r="AU155"/>
  <c r="AT155"/>
  <c r="AS155"/>
  <c r="AR155"/>
  <c r="AQ155"/>
  <c r="AP155"/>
  <c r="AO155"/>
  <c r="AI155"/>
  <c r="AH155"/>
  <c r="AG155"/>
  <c r="AF155"/>
  <c r="AE155"/>
  <c r="AD155"/>
  <c r="AC155"/>
  <c r="AB155"/>
  <c r="AA155"/>
  <c r="Z155"/>
  <c r="T155"/>
  <c r="S155"/>
  <c r="R155"/>
  <c r="Q155"/>
  <c r="P155"/>
  <c r="O155"/>
  <c r="N155"/>
  <c r="M155"/>
  <c r="L155"/>
  <c r="K155"/>
  <c r="J155"/>
  <c r="I155"/>
  <c r="H155"/>
  <c r="G155"/>
  <c r="F155"/>
  <c r="E155"/>
  <c r="D155"/>
  <c r="C155"/>
  <c r="A155"/>
  <c r="BX154"/>
  <c r="BW154"/>
  <c r="BV154"/>
  <c r="BU154"/>
  <c r="BT154"/>
  <c r="BS154"/>
  <c r="BR154"/>
  <c r="BQ154"/>
  <c r="BP154"/>
  <c r="BO154"/>
  <c r="BM154"/>
  <c r="BL154"/>
  <c r="AX154"/>
  <c r="AW154"/>
  <c r="AV154"/>
  <c r="AU154"/>
  <c r="AT154"/>
  <c r="AS154"/>
  <c r="AR154"/>
  <c r="AQ154"/>
  <c r="AP154"/>
  <c r="AO154"/>
  <c r="AI154"/>
  <c r="AH154"/>
  <c r="AG154"/>
  <c r="AF154"/>
  <c r="AE154"/>
  <c r="AD154"/>
  <c r="AC154"/>
  <c r="AB154"/>
  <c r="AA154"/>
  <c r="Z154"/>
  <c r="T154"/>
  <c r="S154"/>
  <c r="R154"/>
  <c r="Q154"/>
  <c r="P154"/>
  <c r="O154"/>
  <c r="N154"/>
  <c r="M154"/>
  <c r="L154"/>
  <c r="K154"/>
  <c r="J154"/>
  <c r="I154"/>
  <c r="H154"/>
  <c r="G154"/>
  <c r="F154"/>
  <c r="E154"/>
  <c r="D154"/>
  <c r="C154"/>
  <c r="A154"/>
  <c r="BX153"/>
  <c r="BW153"/>
  <c r="BV153"/>
  <c r="BU153"/>
  <c r="BT153"/>
  <c r="BS153"/>
  <c r="BR153"/>
  <c r="BQ153"/>
  <c r="BP153"/>
  <c r="BO153"/>
  <c r="BM153"/>
  <c r="BL153"/>
  <c r="AX153"/>
  <c r="AW153"/>
  <c r="AV153"/>
  <c r="AU153"/>
  <c r="AT153"/>
  <c r="AS153"/>
  <c r="AR153"/>
  <c r="AQ153"/>
  <c r="AP153"/>
  <c r="AO153"/>
  <c r="AI153"/>
  <c r="AH153"/>
  <c r="AG153"/>
  <c r="AF153"/>
  <c r="AE153"/>
  <c r="AD153"/>
  <c r="AC153"/>
  <c r="AB153"/>
  <c r="AA153"/>
  <c r="Z153"/>
  <c r="T153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A153"/>
  <c r="BX152"/>
  <c r="BW152"/>
  <c r="BV152"/>
  <c r="BU152"/>
  <c r="BT152"/>
  <c r="BS152"/>
  <c r="BR152"/>
  <c r="BQ152"/>
  <c r="BP152"/>
  <c r="BO152"/>
  <c r="BM152"/>
  <c r="BL152"/>
  <c r="AX152"/>
  <c r="AW152"/>
  <c r="AV152"/>
  <c r="AU152"/>
  <c r="AT152"/>
  <c r="AS152"/>
  <c r="AR152"/>
  <c r="AQ152"/>
  <c r="AP152"/>
  <c r="AO152"/>
  <c r="AI152"/>
  <c r="AH152"/>
  <c r="AG152"/>
  <c r="AF152"/>
  <c r="AE152"/>
  <c r="AD152"/>
  <c r="AC152"/>
  <c r="AB152"/>
  <c r="AA152"/>
  <c r="Z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A152"/>
  <c r="BX151"/>
  <c r="BW151"/>
  <c r="BV151"/>
  <c r="BU151"/>
  <c r="BT151"/>
  <c r="BS151"/>
  <c r="BR151"/>
  <c r="BQ151"/>
  <c r="BP151"/>
  <c r="BO151"/>
  <c r="BM151"/>
  <c r="BL151"/>
  <c r="AX151"/>
  <c r="AW151"/>
  <c r="AV151"/>
  <c r="AU151"/>
  <c r="AT151"/>
  <c r="AS151"/>
  <c r="AR151"/>
  <c r="AQ151"/>
  <c r="AP151"/>
  <c r="AO151"/>
  <c r="AI151"/>
  <c r="AH151"/>
  <c r="AG151"/>
  <c r="AF151"/>
  <c r="AE151"/>
  <c r="AD151"/>
  <c r="AC151"/>
  <c r="AB151"/>
  <c r="AA151"/>
  <c r="Z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A151"/>
  <c r="BX150"/>
  <c r="BW150"/>
  <c r="BV150"/>
  <c r="BU150"/>
  <c r="BT150"/>
  <c r="BS150"/>
  <c r="BR150"/>
  <c r="BQ150"/>
  <c r="BP150"/>
  <c r="BO150"/>
  <c r="BM150"/>
  <c r="BL150"/>
  <c r="AX150"/>
  <c r="AW150"/>
  <c r="AV150"/>
  <c r="AU150"/>
  <c r="AT150"/>
  <c r="AS150"/>
  <c r="AR150"/>
  <c r="AQ150"/>
  <c r="AP150"/>
  <c r="AO150"/>
  <c r="AI150"/>
  <c r="AH150"/>
  <c r="AG150"/>
  <c r="AF150"/>
  <c r="AE150"/>
  <c r="AD150"/>
  <c r="AC150"/>
  <c r="AB150"/>
  <c r="AA150"/>
  <c r="Z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A150"/>
  <c r="BX149"/>
  <c r="BW149"/>
  <c r="BV149"/>
  <c r="BU149"/>
  <c r="BT149"/>
  <c r="BS149"/>
  <c r="BR149"/>
  <c r="BQ149"/>
  <c r="BP149"/>
  <c r="BO149"/>
  <c r="BM149"/>
  <c r="BL149"/>
  <c r="AX149"/>
  <c r="AW149"/>
  <c r="AV149"/>
  <c r="AU149"/>
  <c r="AT149"/>
  <c r="AS149"/>
  <c r="AR149"/>
  <c r="AQ149"/>
  <c r="AP149"/>
  <c r="AO149"/>
  <c r="AI149"/>
  <c r="AH149"/>
  <c r="AG149"/>
  <c r="AF149"/>
  <c r="AE149"/>
  <c r="AD149"/>
  <c r="AC149"/>
  <c r="AB149"/>
  <c r="AA149"/>
  <c r="Z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A149"/>
  <c r="BX148"/>
  <c r="BW148"/>
  <c r="BV148"/>
  <c r="BU148"/>
  <c r="BT148"/>
  <c r="BS148"/>
  <c r="BR148"/>
  <c r="BQ148"/>
  <c r="BP148"/>
  <c r="BO148"/>
  <c r="BM148"/>
  <c r="BL148"/>
  <c r="AX148"/>
  <c r="AW148"/>
  <c r="AV148"/>
  <c r="AU148"/>
  <c r="AT148"/>
  <c r="AS148"/>
  <c r="AR148"/>
  <c r="AQ148"/>
  <c r="AP148"/>
  <c r="AO148"/>
  <c r="AI148"/>
  <c r="AH148"/>
  <c r="AG148"/>
  <c r="AF148"/>
  <c r="AE148"/>
  <c r="AD148"/>
  <c r="AC148"/>
  <c r="AB148"/>
  <c r="AA148"/>
  <c r="Z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A148"/>
  <c r="BX147"/>
  <c r="BW147"/>
  <c r="BV147"/>
  <c r="BU147"/>
  <c r="BT147"/>
  <c r="BS147"/>
  <c r="BR147"/>
  <c r="BQ147"/>
  <c r="BP147"/>
  <c r="BO147"/>
  <c r="BM147"/>
  <c r="BL147"/>
  <c r="AX147"/>
  <c r="AW147"/>
  <c r="AV147"/>
  <c r="AU147"/>
  <c r="AT147"/>
  <c r="AS147"/>
  <c r="AR147"/>
  <c r="AQ147"/>
  <c r="AP147"/>
  <c r="AO147"/>
  <c r="AI147"/>
  <c r="AH147"/>
  <c r="AG147"/>
  <c r="AF147"/>
  <c r="AE147"/>
  <c r="AD147"/>
  <c r="AC147"/>
  <c r="AB147"/>
  <c r="AA147"/>
  <c r="Z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A147"/>
  <c r="BX146"/>
  <c r="BW146"/>
  <c r="BV146"/>
  <c r="BU146"/>
  <c r="BT146"/>
  <c r="BS146"/>
  <c r="BR146"/>
  <c r="BQ146"/>
  <c r="BP146"/>
  <c r="BO146"/>
  <c r="BM146"/>
  <c r="BL146"/>
  <c r="AX146"/>
  <c r="AW146"/>
  <c r="AV146"/>
  <c r="AU146"/>
  <c r="AT146"/>
  <c r="AS146"/>
  <c r="AR146"/>
  <c r="AQ146"/>
  <c r="AP146"/>
  <c r="AO146"/>
  <c r="AI146"/>
  <c r="AH146"/>
  <c r="AG146"/>
  <c r="AF146"/>
  <c r="AE146"/>
  <c r="AD146"/>
  <c r="AC146"/>
  <c r="AB146"/>
  <c r="AA146"/>
  <c r="Z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A146"/>
  <c r="BX145"/>
  <c r="BW145"/>
  <c r="BV145"/>
  <c r="BU145"/>
  <c r="BT145"/>
  <c r="BS145"/>
  <c r="BR145"/>
  <c r="BQ145"/>
  <c r="BP145"/>
  <c r="BO145"/>
  <c r="BM145"/>
  <c r="BL145"/>
  <c r="AX145"/>
  <c r="AW145"/>
  <c r="AV145"/>
  <c r="AU145"/>
  <c r="AT145"/>
  <c r="AS145"/>
  <c r="AR145"/>
  <c r="AQ145"/>
  <c r="AP145"/>
  <c r="AO145"/>
  <c r="AI145"/>
  <c r="AH145"/>
  <c r="AG145"/>
  <c r="AF145"/>
  <c r="AE145"/>
  <c r="AD145"/>
  <c r="AC145"/>
  <c r="AB145"/>
  <c r="AA145"/>
  <c r="Z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A145"/>
  <c r="BX144"/>
  <c r="BW144"/>
  <c r="BV144"/>
  <c r="BU144"/>
  <c r="BT144"/>
  <c r="BS144"/>
  <c r="BR144"/>
  <c r="BQ144"/>
  <c r="BP144"/>
  <c r="BO144"/>
  <c r="BM144"/>
  <c r="BL144"/>
  <c r="AX144"/>
  <c r="AW144"/>
  <c r="AV144"/>
  <c r="AU144"/>
  <c r="AT144"/>
  <c r="AS144"/>
  <c r="AR144"/>
  <c r="AQ144"/>
  <c r="AP144"/>
  <c r="AO144"/>
  <c r="AI144"/>
  <c r="AH144"/>
  <c r="AG144"/>
  <c r="AF144"/>
  <c r="AE144"/>
  <c r="AD144"/>
  <c r="AC144"/>
  <c r="AB144"/>
  <c r="AA144"/>
  <c r="Z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A144"/>
  <c r="BX143"/>
  <c r="BW143"/>
  <c r="BV143"/>
  <c r="BU143"/>
  <c r="BT143"/>
  <c r="BS143"/>
  <c r="BR143"/>
  <c r="BQ143"/>
  <c r="BP143"/>
  <c r="BO143"/>
  <c r="BM143"/>
  <c r="BL143"/>
  <c r="AX143"/>
  <c r="AW143"/>
  <c r="AV143"/>
  <c r="AU143"/>
  <c r="AT143"/>
  <c r="AS143"/>
  <c r="AR143"/>
  <c r="AQ143"/>
  <c r="AP143"/>
  <c r="AO143"/>
  <c r="AI143"/>
  <c r="AH143"/>
  <c r="AG143"/>
  <c r="AF143"/>
  <c r="AE143"/>
  <c r="AD143"/>
  <c r="AC143"/>
  <c r="AB143"/>
  <c r="AA143"/>
  <c r="Z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A143"/>
  <c r="BX142"/>
  <c r="BW142"/>
  <c r="BV142"/>
  <c r="BU142"/>
  <c r="BT142"/>
  <c r="BS142"/>
  <c r="BR142"/>
  <c r="BQ142"/>
  <c r="BP142"/>
  <c r="BO142"/>
  <c r="BM142"/>
  <c r="BL142"/>
  <c r="AX142"/>
  <c r="AW142"/>
  <c r="AV142"/>
  <c r="AU142"/>
  <c r="AT142"/>
  <c r="AS142"/>
  <c r="AR142"/>
  <c r="AQ142"/>
  <c r="AP142"/>
  <c r="AO142"/>
  <c r="AI142"/>
  <c r="AH142"/>
  <c r="AG142"/>
  <c r="AF142"/>
  <c r="AE142"/>
  <c r="AD142"/>
  <c r="AC142"/>
  <c r="AB142"/>
  <c r="AA142"/>
  <c r="Z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A142"/>
  <c r="BX141"/>
  <c r="BW141"/>
  <c r="BV141"/>
  <c r="BU141"/>
  <c r="BT141"/>
  <c r="BS141"/>
  <c r="BR141"/>
  <c r="BQ141"/>
  <c r="BP141"/>
  <c r="BO141"/>
  <c r="BM141"/>
  <c r="BL141"/>
  <c r="AX141"/>
  <c r="AW141"/>
  <c r="AV141"/>
  <c r="AU141"/>
  <c r="AT141"/>
  <c r="AS141"/>
  <c r="AR141"/>
  <c r="AQ141"/>
  <c r="AP141"/>
  <c r="AO141"/>
  <c r="AI141"/>
  <c r="AH141"/>
  <c r="AG141"/>
  <c r="AF141"/>
  <c r="AE141"/>
  <c r="AD141"/>
  <c r="AC141"/>
  <c r="AB141"/>
  <c r="AA141"/>
  <c r="Z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A141"/>
  <c r="BX140"/>
  <c r="BW140"/>
  <c r="BV140"/>
  <c r="BU140"/>
  <c r="BT140"/>
  <c r="BS140"/>
  <c r="BR140"/>
  <c r="BQ140"/>
  <c r="BP140"/>
  <c r="BO140"/>
  <c r="BM140"/>
  <c r="BL140"/>
  <c r="AX140"/>
  <c r="AW140"/>
  <c r="AV140"/>
  <c r="AU140"/>
  <c r="AT140"/>
  <c r="AS140"/>
  <c r="AR140"/>
  <c r="AQ140"/>
  <c r="AP140"/>
  <c r="AO140"/>
  <c r="AI140"/>
  <c r="AH140"/>
  <c r="AG140"/>
  <c r="AF140"/>
  <c r="AE140"/>
  <c r="AD140"/>
  <c r="AC140"/>
  <c r="AB140"/>
  <c r="AA140"/>
  <c r="Z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A140"/>
  <c r="BX139"/>
  <c r="BW139"/>
  <c r="BV139"/>
  <c r="BU139"/>
  <c r="BT139"/>
  <c r="BS139"/>
  <c r="BR139"/>
  <c r="BQ139"/>
  <c r="BP139"/>
  <c r="BO139"/>
  <c r="BM139"/>
  <c r="BL139"/>
  <c r="AX139"/>
  <c r="AW139"/>
  <c r="AV139"/>
  <c r="AU139"/>
  <c r="AT139"/>
  <c r="AS139"/>
  <c r="AR139"/>
  <c r="AQ139"/>
  <c r="AP139"/>
  <c r="AO139"/>
  <c r="AI139"/>
  <c r="AH139"/>
  <c r="AG139"/>
  <c r="AF139"/>
  <c r="AE139"/>
  <c r="AD139"/>
  <c r="AC139"/>
  <c r="AB139"/>
  <c r="AA139"/>
  <c r="Z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A139"/>
  <c r="BX138"/>
  <c r="BW138"/>
  <c r="BV138"/>
  <c r="BU138"/>
  <c r="BT138"/>
  <c r="BS138"/>
  <c r="BR138"/>
  <c r="BQ138"/>
  <c r="BP138"/>
  <c r="BO138"/>
  <c r="BM138"/>
  <c r="BL138"/>
  <c r="AX138"/>
  <c r="AW138"/>
  <c r="AV138"/>
  <c r="AU138"/>
  <c r="AT138"/>
  <c r="AS138"/>
  <c r="AR138"/>
  <c r="AQ138"/>
  <c r="AP138"/>
  <c r="AO138"/>
  <c r="AI138"/>
  <c r="AH138"/>
  <c r="AG138"/>
  <c r="AF138"/>
  <c r="AE138"/>
  <c r="AD138"/>
  <c r="AC138"/>
  <c r="AB138"/>
  <c r="AA138"/>
  <c r="Z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A138"/>
  <c r="BX137"/>
  <c r="BW137"/>
  <c r="BV137"/>
  <c r="BU137"/>
  <c r="BT137"/>
  <c r="BS137"/>
  <c r="BR137"/>
  <c r="BQ137"/>
  <c r="BP137"/>
  <c r="BO137"/>
  <c r="BM137"/>
  <c r="BL137"/>
  <c r="AX137"/>
  <c r="AW137"/>
  <c r="AV137"/>
  <c r="AU137"/>
  <c r="AT137"/>
  <c r="AS137"/>
  <c r="AR137"/>
  <c r="AQ137"/>
  <c r="AP137"/>
  <c r="AO137"/>
  <c r="AI137"/>
  <c r="AH137"/>
  <c r="AG137"/>
  <c r="AF137"/>
  <c r="AE137"/>
  <c r="AD137"/>
  <c r="AC137"/>
  <c r="AB137"/>
  <c r="AA137"/>
  <c r="Z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A137"/>
  <c r="BX136"/>
  <c r="BW136"/>
  <c r="BV136"/>
  <c r="BU136"/>
  <c r="BT136"/>
  <c r="BS136"/>
  <c r="BR136"/>
  <c r="BQ136"/>
  <c r="BP136"/>
  <c r="BO136"/>
  <c r="BM136"/>
  <c r="BL136"/>
  <c r="AX136"/>
  <c r="AW136"/>
  <c r="AV136"/>
  <c r="AU136"/>
  <c r="AT136"/>
  <c r="AS136"/>
  <c r="AR136"/>
  <c r="AQ136"/>
  <c r="AP136"/>
  <c r="AO136"/>
  <c r="AI136"/>
  <c r="AH136"/>
  <c r="AG136"/>
  <c r="AF136"/>
  <c r="AE136"/>
  <c r="AD136"/>
  <c r="AC136"/>
  <c r="AB136"/>
  <c r="AA136"/>
  <c r="Z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A136"/>
  <c r="BX135"/>
  <c r="BW135"/>
  <c r="BV135"/>
  <c r="BU135"/>
  <c r="BT135"/>
  <c r="BS135"/>
  <c r="BR135"/>
  <c r="BQ135"/>
  <c r="BP135"/>
  <c r="BO135"/>
  <c r="BM135"/>
  <c r="BL135"/>
  <c r="AX135"/>
  <c r="AW135"/>
  <c r="AV135"/>
  <c r="AU135"/>
  <c r="AT135"/>
  <c r="AS135"/>
  <c r="AR135"/>
  <c r="AQ135"/>
  <c r="AP135"/>
  <c r="AO135"/>
  <c r="AI135"/>
  <c r="AH135"/>
  <c r="AG135"/>
  <c r="AF135"/>
  <c r="AE135"/>
  <c r="AD135"/>
  <c r="AC135"/>
  <c r="AB135"/>
  <c r="AA135"/>
  <c r="Z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A135"/>
  <c r="BX134"/>
  <c r="BW134"/>
  <c r="BV134"/>
  <c r="BU134"/>
  <c r="BT134"/>
  <c r="BS134"/>
  <c r="BR134"/>
  <c r="BQ134"/>
  <c r="BP134"/>
  <c r="BO134"/>
  <c r="BM134"/>
  <c r="BL134"/>
  <c r="AX134"/>
  <c r="AW134"/>
  <c r="AV134"/>
  <c r="AU134"/>
  <c r="AT134"/>
  <c r="AS134"/>
  <c r="AR134"/>
  <c r="AQ134"/>
  <c r="AP134"/>
  <c r="AO134"/>
  <c r="AI134"/>
  <c r="AH134"/>
  <c r="AG134"/>
  <c r="AF134"/>
  <c r="AE134"/>
  <c r="AD134"/>
  <c r="AC134"/>
  <c r="AB134"/>
  <c r="AA134"/>
  <c r="Z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A134"/>
  <c r="BX133"/>
  <c r="BW133"/>
  <c r="BV133"/>
  <c r="BU133"/>
  <c r="BT133"/>
  <c r="BS133"/>
  <c r="BR133"/>
  <c r="BQ133"/>
  <c r="BP133"/>
  <c r="BO133"/>
  <c r="BM133"/>
  <c r="BL133"/>
  <c r="AX133"/>
  <c r="AW133"/>
  <c r="AV133"/>
  <c r="AU133"/>
  <c r="AT133"/>
  <c r="AS133"/>
  <c r="AR133"/>
  <c r="AQ133"/>
  <c r="AP133"/>
  <c r="AO133"/>
  <c r="AI133"/>
  <c r="AH133"/>
  <c r="AG133"/>
  <c r="AF133"/>
  <c r="AE133"/>
  <c r="AD133"/>
  <c r="AC133"/>
  <c r="AB133"/>
  <c r="AA133"/>
  <c r="Z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A133"/>
  <c r="BX132"/>
  <c r="BW132"/>
  <c r="BV132"/>
  <c r="BU132"/>
  <c r="BT132"/>
  <c r="BS132"/>
  <c r="BR132"/>
  <c r="BQ132"/>
  <c r="BP132"/>
  <c r="BO132"/>
  <c r="BM132"/>
  <c r="BL132"/>
  <c r="AX132"/>
  <c r="AW132"/>
  <c r="AV132"/>
  <c r="AU132"/>
  <c r="AT132"/>
  <c r="AS132"/>
  <c r="AR132"/>
  <c r="AQ132"/>
  <c r="AP132"/>
  <c r="AO132"/>
  <c r="AI132"/>
  <c r="AH132"/>
  <c r="AG132"/>
  <c r="AF132"/>
  <c r="AE132"/>
  <c r="AD132"/>
  <c r="AC132"/>
  <c r="AB132"/>
  <c r="AA132"/>
  <c r="Z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A132"/>
  <c r="BX131"/>
  <c r="BW131"/>
  <c r="BV131"/>
  <c r="BU131"/>
  <c r="BT131"/>
  <c r="BS131"/>
  <c r="BR131"/>
  <c r="BQ131"/>
  <c r="BP131"/>
  <c r="BO131"/>
  <c r="BM131"/>
  <c r="BL131"/>
  <c r="AX131"/>
  <c r="AW131"/>
  <c r="AV131"/>
  <c r="AU131"/>
  <c r="AT131"/>
  <c r="AS131"/>
  <c r="AR131"/>
  <c r="AQ131"/>
  <c r="AP131"/>
  <c r="AO131"/>
  <c r="AI131"/>
  <c r="AH131"/>
  <c r="AG131"/>
  <c r="AF131"/>
  <c r="AE131"/>
  <c r="AD131"/>
  <c r="AC131"/>
  <c r="AB131"/>
  <c r="AA131"/>
  <c r="Z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A131"/>
  <c r="BX130"/>
  <c r="BW130"/>
  <c r="BV130"/>
  <c r="BU130"/>
  <c r="BT130"/>
  <c r="BS130"/>
  <c r="BR130"/>
  <c r="BQ130"/>
  <c r="BP130"/>
  <c r="BO130"/>
  <c r="BM130"/>
  <c r="BL130"/>
  <c r="AX130"/>
  <c r="AW130"/>
  <c r="AV130"/>
  <c r="AU130"/>
  <c r="AT130"/>
  <c r="AS130"/>
  <c r="AR130"/>
  <c r="AQ130"/>
  <c r="AP130"/>
  <c r="AO130"/>
  <c r="AI130"/>
  <c r="AH130"/>
  <c r="AG130"/>
  <c r="AF130"/>
  <c r="AE130"/>
  <c r="AD130"/>
  <c r="AC130"/>
  <c r="AB130"/>
  <c r="AA130"/>
  <c r="Z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A130"/>
  <c r="BX129"/>
  <c r="BW129"/>
  <c r="BV129"/>
  <c r="BU129"/>
  <c r="BT129"/>
  <c r="BS129"/>
  <c r="BR129"/>
  <c r="BQ129"/>
  <c r="BP129"/>
  <c r="BO129"/>
  <c r="BM129"/>
  <c r="BL129"/>
  <c r="AX129"/>
  <c r="AW129"/>
  <c r="AV129"/>
  <c r="AU129"/>
  <c r="AT129"/>
  <c r="AS129"/>
  <c r="AR129"/>
  <c r="AQ129"/>
  <c r="AP129"/>
  <c r="AO129"/>
  <c r="AI129"/>
  <c r="AH129"/>
  <c r="AG129"/>
  <c r="AF129"/>
  <c r="AE129"/>
  <c r="AD129"/>
  <c r="AC129"/>
  <c r="AB129"/>
  <c r="AA129"/>
  <c r="Z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A129"/>
  <c r="BX128"/>
  <c r="BW128"/>
  <c r="BV128"/>
  <c r="BU128"/>
  <c r="BT128"/>
  <c r="BS128"/>
  <c r="BR128"/>
  <c r="BQ128"/>
  <c r="BP128"/>
  <c r="BO128"/>
  <c r="BM128"/>
  <c r="BL128"/>
  <c r="AX128"/>
  <c r="AW128"/>
  <c r="AV128"/>
  <c r="AU128"/>
  <c r="AT128"/>
  <c r="AS128"/>
  <c r="AR128"/>
  <c r="AQ128"/>
  <c r="AP128"/>
  <c r="AO128"/>
  <c r="AI128"/>
  <c r="AH128"/>
  <c r="AG128"/>
  <c r="AF128"/>
  <c r="AE128"/>
  <c r="AD128"/>
  <c r="AC128"/>
  <c r="AB128"/>
  <c r="AA128"/>
  <c r="Z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A128"/>
  <c r="BX127"/>
  <c r="BW127"/>
  <c r="BV127"/>
  <c r="BU127"/>
  <c r="BT127"/>
  <c r="BS127"/>
  <c r="BR127"/>
  <c r="BQ127"/>
  <c r="BP127"/>
  <c r="BO127"/>
  <c r="BM127"/>
  <c r="BL127"/>
  <c r="AX127"/>
  <c r="AW127"/>
  <c r="AV127"/>
  <c r="AU127"/>
  <c r="AT127"/>
  <c r="AS127"/>
  <c r="AR127"/>
  <c r="AQ127"/>
  <c r="AP127"/>
  <c r="AO127"/>
  <c r="AI127"/>
  <c r="AH127"/>
  <c r="AG127"/>
  <c r="AF127"/>
  <c r="AE127"/>
  <c r="AD127"/>
  <c r="AC127"/>
  <c r="AB127"/>
  <c r="AA127"/>
  <c r="Z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A127"/>
  <c r="BX126"/>
  <c r="BW126"/>
  <c r="BV126"/>
  <c r="BU126"/>
  <c r="BT126"/>
  <c r="BS126"/>
  <c r="BR126"/>
  <c r="BQ126"/>
  <c r="BP126"/>
  <c r="BO126"/>
  <c r="BM126"/>
  <c r="BL126"/>
  <c r="AX126"/>
  <c r="AW126"/>
  <c r="AV126"/>
  <c r="AU126"/>
  <c r="AT126"/>
  <c r="AS126"/>
  <c r="AR126"/>
  <c r="AQ126"/>
  <c r="AP126"/>
  <c r="AO126"/>
  <c r="AI126"/>
  <c r="AH126"/>
  <c r="AG126"/>
  <c r="AF126"/>
  <c r="AE126"/>
  <c r="AD126"/>
  <c r="AC126"/>
  <c r="AB126"/>
  <c r="AA126"/>
  <c r="Z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A126"/>
  <c r="BX125"/>
  <c r="BW125"/>
  <c r="BV125"/>
  <c r="BU125"/>
  <c r="BT125"/>
  <c r="BS125"/>
  <c r="BR125"/>
  <c r="BQ125"/>
  <c r="BP125"/>
  <c r="BO125"/>
  <c r="BM125"/>
  <c r="BL125"/>
  <c r="AX125"/>
  <c r="AW125"/>
  <c r="AV125"/>
  <c r="AU125"/>
  <c r="AT125"/>
  <c r="AS125"/>
  <c r="AR125"/>
  <c r="AQ125"/>
  <c r="AP125"/>
  <c r="AO125"/>
  <c r="AI125"/>
  <c r="AH125"/>
  <c r="AG125"/>
  <c r="AF125"/>
  <c r="AE125"/>
  <c r="AD125"/>
  <c r="AC125"/>
  <c r="AB125"/>
  <c r="AA125"/>
  <c r="Z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A125"/>
  <c r="BX124"/>
  <c r="BW124"/>
  <c r="BV124"/>
  <c r="BU124"/>
  <c r="BT124"/>
  <c r="BS124"/>
  <c r="BR124"/>
  <c r="BQ124"/>
  <c r="BP124"/>
  <c r="BO124"/>
  <c r="BM124"/>
  <c r="BL124"/>
  <c r="AX124"/>
  <c r="AW124"/>
  <c r="AV124"/>
  <c r="AU124"/>
  <c r="AT124"/>
  <c r="AS124"/>
  <c r="AR124"/>
  <c r="AQ124"/>
  <c r="AP124"/>
  <c r="AO124"/>
  <c r="AI124"/>
  <c r="AH124"/>
  <c r="AG124"/>
  <c r="AF124"/>
  <c r="AE124"/>
  <c r="AD124"/>
  <c r="AC124"/>
  <c r="AB124"/>
  <c r="AA124"/>
  <c r="Z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A124"/>
  <c r="BX123"/>
  <c r="BW123"/>
  <c r="BV123"/>
  <c r="BU123"/>
  <c r="BT123"/>
  <c r="BS123"/>
  <c r="BR123"/>
  <c r="BQ123"/>
  <c r="BP123"/>
  <c r="BO123"/>
  <c r="BM123"/>
  <c r="BL123"/>
  <c r="AX123"/>
  <c r="AW123"/>
  <c r="AV123"/>
  <c r="AU123"/>
  <c r="AT123"/>
  <c r="AS123"/>
  <c r="AR123"/>
  <c r="AQ123"/>
  <c r="AP123"/>
  <c r="AO123"/>
  <c r="AI123"/>
  <c r="AH123"/>
  <c r="AG123"/>
  <c r="AF123"/>
  <c r="AE123"/>
  <c r="AD123"/>
  <c r="AC123"/>
  <c r="AB123"/>
  <c r="AA123"/>
  <c r="Z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A123"/>
  <c r="BX122"/>
  <c r="BW122"/>
  <c r="BV122"/>
  <c r="BU122"/>
  <c r="BT122"/>
  <c r="BS122"/>
  <c r="BR122"/>
  <c r="BQ122"/>
  <c r="BP122"/>
  <c r="BO122"/>
  <c r="BM122"/>
  <c r="BL122"/>
  <c r="AX122"/>
  <c r="AW122"/>
  <c r="AV122"/>
  <c r="AU122"/>
  <c r="AT122"/>
  <c r="AS122"/>
  <c r="AR122"/>
  <c r="AQ122"/>
  <c r="AP122"/>
  <c r="AO122"/>
  <c r="AI122"/>
  <c r="AH122"/>
  <c r="AG122"/>
  <c r="AF122"/>
  <c r="AE122"/>
  <c r="AD122"/>
  <c r="AC122"/>
  <c r="AB122"/>
  <c r="AA122"/>
  <c r="Z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A122"/>
  <c r="BX121"/>
  <c r="BW121"/>
  <c r="BV121"/>
  <c r="BU121"/>
  <c r="BT121"/>
  <c r="BS121"/>
  <c r="BR121"/>
  <c r="BQ121"/>
  <c r="BP121"/>
  <c r="BO121"/>
  <c r="BM121"/>
  <c r="BL121"/>
  <c r="AX121"/>
  <c r="AW121"/>
  <c r="AV121"/>
  <c r="AU121"/>
  <c r="AT121"/>
  <c r="AS121"/>
  <c r="AR121"/>
  <c r="AQ121"/>
  <c r="AP121"/>
  <c r="AO121"/>
  <c r="AI121"/>
  <c r="AH121"/>
  <c r="AG121"/>
  <c r="AF121"/>
  <c r="AE121"/>
  <c r="AD121"/>
  <c r="AC121"/>
  <c r="AB121"/>
  <c r="AA121"/>
  <c r="Z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A121"/>
  <c r="BX120"/>
  <c r="BW120"/>
  <c r="BV120"/>
  <c r="BU120"/>
  <c r="BT120"/>
  <c r="BS120"/>
  <c r="BR120"/>
  <c r="BQ120"/>
  <c r="BP120"/>
  <c r="BO120"/>
  <c r="BM120"/>
  <c r="BL120"/>
  <c r="AX120"/>
  <c r="AW120"/>
  <c r="AV120"/>
  <c r="AU120"/>
  <c r="AT120"/>
  <c r="AS120"/>
  <c r="AR120"/>
  <c r="AQ120"/>
  <c r="AP120"/>
  <c r="AO120"/>
  <c r="AI120"/>
  <c r="AH120"/>
  <c r="AG120"/>
  <c r="AF120"/>
  <c r="AE120"/>
  <c r="AD120"/>
  <c r="AC120"/>
  <c r="AB120"/>
  <c r="AA120"/>
  <c r="Z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A120"/>
  <c r="BX119"/>
  <c r="BW119"/>
  <c r="BV119"/>
  <c r="BU119"/>
  <c r="BT119"/>
  <c r="BS119"/>
  <c r="BR119"/>
  <c r="BQ119"/>
  <c r="BP119"/>
  <c r="BO119"/>
  <c r="BM119"/>
  <c r="BL119"/>
  <c r="AX119"/>
  <c r="AW119"/>
  <c r="AV119"/>
  <c r="AU119"/>
  <c r="AT119"/>
  <c r="AS119"/>
  <c r="AR119"/>
  <c r="AQ119"/>
  <c r="AP119"/>
  <c r="AO119"/>
  <c r="AI119"/>
  <c r="AH119"/>
  <c r="AG119"/>
  <c r="AF119"/>
  <c r="AE119"/>
  <c r="AD119"/>
  <c r="AC119"/>
  <c r="AB119"/>
  <c r="AA119"/>
  <c r="Z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A119"/>
  <c r="BX118"/>
  <c r="BW118"/>
  <c r="BV118"/>
  <c r="BU118"/>
  <c r="BT118"/>
  <c r="BS118"/>
  <c r="BR118"/>
  <c r="BQ118"/>
  <c r="BP118"/>
  <c r="BO118"/>
  <c r="BM118"/>
  <c r="BL118"/>
  <c r="AX118"/>
  <c r="AW118"/>
  <c r="AV118"/>
  <c r="AU118"/>
  <c r="AT118"/>
  <c r="AS118"/>
  <c r="AR118"/>
  <c r="AQ118"/>
  <c r="AP118"/>
  <c r="AO118"/>
  <c r="AI118"/>
  <c r="AH118"/>
  <c r="AG118"/>
  <c r="AF118"/>
  <c r="AE118"/>
  <c r="AD118"/>
  <c r="AC118"/>
  <c r="AB118"/>
  <c r="AA118"/>
  <c r="Z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A118"/>
  <c r="BX117"/>
  <c r="BW117"/>
  <c r="BV117"/>
  <c r="BU117"/>
  <c r="BT117"/>
  <c r="BS117"/>
  <c r="BR117"/>
  <c r="BQ117"/>
  <c r="BP117"/>
  <c r="BO117"/>
  <c r="BM117"/>
  <c r="BL117"/>
  <c r="AX117"/>
  <c r="AW117"/>
  <c r="AV117"/>
  <c r="AU117"/>
  <c r="AT117"/>
  <c r="AS117"/>
  <c r="AR117"/>
  <c r="AQ117"/>
  <c r="AP117"/>
  <c r="AO117"/>
  <c r="AI117"/>
  <c r="AH117"/>
  <c r="AG117"/>
  <c r="AF117"/>
  <c r="AE117"/>
  <c r="AD117"/>
  <c r="AC117"/>
  <c r="AB117"/>
  <c r="AA117"/>
  <c r="Z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A117"/>
  <c r="BX116"/>
  <c r="BW116"/>
  <c r="BV116"/>
  <c r="BU116"/>
  <c r="BT116"/>
  <c r="BS116"/>
  <c r="BR116"/>
  <c r="BQ116"/>
  <c r="BP116"/>
  <c r="BO116"/>
  <c r="BM116"/>
  <c r="BL116"/>
  <c r="AX116"/>
  <c r="AW116"/>
  <c r="AV116"/>
  <c r="AU116"/>
  <c r="AT116"/>
  <c r="AS116"/>
  <c r="AR116"/>
  <c r="AQ116"/>
  <c r="AP116"/>
  <c r="AO116"/>
  <c r="AI116"/>
  <c r="AH116"/>
  <c r="AG116"/>
  <c r="AF116"/>
  <c r="AE116"/>
  <c r="AD116"/>
  <c r="AC116"/>
  <c r="AB116"/>
  <c r="AA116"/>
  <c r="Z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A116"/>
  <c r="BX115"/>
  <c r="BW115"/>
  <c r="BV115"/>
  <c r="BU115"/>
  <c r="BT115"/>
  <c r="BS115"/>
  <c r="BR115"/>
  <c r="BQ115"/>
  <c r="BP115"/>
  <c r="BO115"/>
  <c r="BM115"/>
  <c r="BL115"/>
  <c r="AX115"/>
  <c r="AW115"/>
  <c r="AV115"/>
  <c r="AU115"/>
  <c r="AT115"/>
  <c r="AS115"/>
  <c r="AR115"/>
  <c r="AQ115"/>
  <c r="AP115"/>
  <c r="AO115"/>
  <c r="AI115"/>
  <c r="AH115"/>
  <c r="AG115"/>
  <c r="AF115"/>
  <c r="AE115"/>
  <c r="AD115"/>
  <c r="AC115"/>
  <c r="AB115"/>
  <c r="AA115"/>
  <c r="Z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A115"/>
  <c r="BX114"/>
  <c r="BW114"/>
  <c r="BV114"/>
  <c r="BU114"/>
  <c r="BT114"/>
  <c r="BS114"/>
  <c r="BR114"/>
  <c r="BQ114"/>
  <c r="BP114"/>
  <c r="BO114"/>
  <c r="BM114"/>
  <c r="BL114"/>
  <c r="AX114"/>
  <c r="AW114"/>
  <c r="AV114"/>
  <c r="AU114"/>
  <c r="AT114"/>
  <c r="AS114"/>
  <c r="AR114"/>
  <c r="AQ114"/>
  <c r="AP114"/>
  <c r="AO114"/>
  <c r="AI114"/>
  <c r="AH114"/>
  <c r="AG114"/>
  <c r="AF114"/>
  <c r="AE114"/>
  <c r="AD114"/>
  <c r="AC114"/>
  <c r="AB114"/>
  <c r="AA114"/>
  <c r="Z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A114"/>
  <c r="BX113"/>
  <c r="BW113"/>
  <c r="BV113"/>
  <c r="BU113"/>
  <c r="BT113"/>
  <c r="BS113"/>
  <c r="BR113"/>
  <c r="BQ113"/>
  <c r="BP113"/>
  <c r="BO113"/>
  <c r="BM113"/>
  <c r="BL113"/>
  <c r="AX113"/>
  <c r="AW113"/>
  <c r="AV113"/>
  <c r="AU113"/>
  <c r="AT113"/>
  <c r="AS113"/>
  <c r="AR113"/>
  <c r="AQ113"/>
  <c r="AP113"/>
  <c r="AO113"/>
  <c r="AI113"/>
  <c r="AH113"/>
  <c r="AG113"/>
  <c r="AF113"/>
  <c r="AE113"/>
  <c r="AD113"/>
  <c r="AC113"/>
  <c r="AB113"/>
  <c r="AA113"/>
  <c r="Z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A113"/>
  <c r="BX112"/>
  <c r="BW112"/>
  <c r="BV112"/>
  <c r="BU112"/>
  <c r="BT112"/>
  <c r="BS112"/>
  <c r="BR112"/>
  <c r="BQ112"/>
  <c r="BP112"/>
  <c r="BO112"/>
  <c r="BM112"/>
  <c r="BL112"/>
  <c r="AX112"/>
  <c r="AW112"/>
  <c r="AV112"/>
  <c r="AU112"/>
  <c r="AT112"/>
  <c r="AS112"/>
  <c r="AR112"/>
  <c r="AQ112"/>
  <c r="AP112"/>
  <c r="AO112"/>
  <c r="AI112"/>
  <c r="AH112"/>
  <c r="AG112"/>
  <c r="AF112"/>
  <c r="AE112"/>
  <c r="AD112"/>
  <c r="AC112"/>
  <c r="AB112"/>
  <c r="AA112"/>
  <c r="Z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A112"/>
  <c r="BX111"/>
  <c r="BW111"/>
  <c r="BV111"/>
  <c r="BU111"/>
  <c r="BT111"/>
  <c r="BS111"/>
  <c r="BR111"/>
  <c r="BQ111"/>
  <c r="BP111"/>
  <c r="BO111"/>
  <c r="BM111"/>
  <c r="BL111"/>
  <c r="AX111"/>
  <c r="AW111"/>
  <c r="AV111"/>
  <c r="AU111"/>
  <c r="AT111"/>
  <c r="AS111"/>
  <c r="AR111"/>
  <c r="AQ111"/>
  <c r="AP111"/>
  <c r="AO111"/>
  <c r="AI111"/>
  <c r="AH111"/>
  <c r="AG111"/>
  <c r="AF111"/>
  <c r="AE111"/>
  <c r="AD111"/>
  <c r="AC111"/>
  <c r="AB111"/>
  <c r="AA111"/>
  <c r="Z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A111"/>
  <c r="BX110"/>
  <c r="BW110"/>
  <c r="BV110"/>
  <c r="BU110"/>
  <c r="BT110"/>
  <c r="BS110"/>
  <c r="BR110"/>
  <c r="BQ110"/>
  <c r="BP110"/>
  <c r="BO110"/>
  <c r="BM110"/>
  <c r="BL110"/>
  <c r="AX110"/>
  <c r="AW110"/>
  <c r="AV110"/>
  <c r="AU110"/>
  <c r="AT110"/>
  <c r="AS110"/>
  <c r="AR110"/>
  <c r="AQ110"/>
  <c r="AP110"/>
  <c r="AO110"/>
  <c r="AI110"/>
  <c r="AH110"/>
  <c r="AG110"/>
  <c r="AF110"/>
  <c r="AE110"/>
  <c r="AD110"/>
  <c r="AC110"/>
  <c r="AB110"/>
  <c r="AA110"/>
  <c r="Z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A110"/>
  <c r="BX109"/>
  <c r="BW109"/>
  <c r="BV109"/>
  <c r="BU109"/>
  <c r="BT109"/>
  <c r="BS109"/>
  <c r="BR109"/>
  <c r="BQ109"/>
  <c r="BP109"/>
  <c r="BO109"/>
  <c r="BM109"/>
  <c r="BL109"/>
  <c r="AX109"/>
  <c r="AW109"/>
  <c r="AV109"/>
  <c r="AU109"/>
  <c r="AT109"/>
  <c r="AS109"/>
  <c r="AR109"/>
  <c r="AQ109"/>
  <c r="AP109"/>
  <c r="AO109"/>
  <c r="AI109"/>
  <c r="AH109"/>
  <c r="AG109"/>
  <c r="AF109"/>
  <c r="AE109"/>
  <c r="AD109"/>
  <c r="AC109"/>
  <c r="AB109"/>
  <c r="AA109"/>
  <c r="Z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A109"/>
  <c r="BX108"/>
  <c r="BW108"/>
  <c r="BV108"/>
  <c r="BU108"/>
  <c r="BT108"/>
  <c r="BS108"/>
  <c r="BR108"/>
  <c r="BQ108"/>
  <c r="BP108"/>
  <c r="BO108"/>
  <c r="BM108"/>
  <c r="BL108"/>
  <c r="AX108"/>
  <c r="AW108"/>
  <c r="AV108"/>
  <c r="AU108"/>
  <c r="AT108"/>
  <c r="AS108"/>
  <c r="AR108"/>
  <c r="AQ108"/>
  <c r="AP108"/>
  <c r="AO108"/>
  <c r="AI108"/>
  <c r="AH108"/>
  <c r="AG108"/>
  <c r="AF108"/>
  <c r="AE108"/>
  <c r="AD108"/>
  <c r="AC108"/>
  <c r="AB108"/>
  <c r="AA108"/>
  <c r="Z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A108"/>
  <c r="BX107"/>
  <c r="BW107"/>
  <c r="BV107"/>
  <c r="BU107"/>
  <c r="BT107"/>
  <c r="BS107"/>
  <c r="BR107"/>
  <c r="BQ107"/>
  <c r="BP107"/>
  <c r="BO107"/>
  <c r="BM107"/>
  <c r="BL107"/>
  <c r="AX107"/>
  <c r="AW107"/>
  <c r="AV107"/>
  <c r="AU107"/>
  <c r="AT107"/>
  <c r="AS107"/>
  <c r="AR107"/>
  <c r="AQ107"/>
  <c r="AP107"/>
  <c r="AO107"/>
  <c r="AI107"/>
  <c r="AH107"/>
  <c r="AG107"/>
  <c r="AF107"/>
  <c r="AE107"/>
  <c r="AD107"/>
  <c r="AC107"/>
  <c r="AB107"/>
  <c r="AA107"/>
  <c r="Z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A107"/>
  <c r="BX106"/>
  <c r="BW106"/>
  <c r="BV106"/>
  <c r="BU106"/>
  <c r="BT106"/>
  <c r="BS106"/>
  <c r="BR106"/>
  <c r="BQ106"/>
  <c r="BP106"/>
  <c r="BO106"/>
  <c r="BM106"/>
  <c r="BL106"/>
  <c r="AX106"/>
  <c r="AW106"/>
  <c r="AV106"/>
  <c r="AU106"/>
  <c r="AT106"/>
  <c r="AS106"/>
  <c r="AR106"/>
  <c r="AQ106"/>
  <c r="AP106"/>
  <c r="AO106"/>
  <c r="AI106"/>
  <c r="AH106"/>
  <c r="AG106"/>
  <c r="AF106"/>
  <c r="AE106"/>
  <c r="AD106"/>
  <c r="AC106"/>
  <c r="AB106"/>
  <c r="AA106"/>
  <c r="Z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A106"/>
  <c r="BX105"/>
  <c r="BW105"/>
  <c r="BV105"/>
  <c r="BU105"/>
  <c r="BT105"/>
  <c r="BS105"/>
  <c r="BR105"/>
  <c r="BQ105"/>
  <c r="BP105"/>
  <c r="BO105"/>
  <c r="BM105"/>
  <c r="BL105"/>
  <c r="AX105"/>
  <c r="AW105"/>
  <c r="AV105"/>
  <c r="AU105"/>
  <c r="AT105"/>
  <c r="AS105"/>
  <c r="AR105"/>
  <c r="AQ105"/>
  <c r="AP105"/>
  <c r="AO105"/>
  <c r="AI105"/>
  <c r="AH105"/>
  <c r="AG105"/>
  <c r="AF105"/>
  <c r="AE105"/>
  <c r="AD105"/>
  <c r="AC105"/>
  <c r="AB105"/>
  <c r="AA105"/>
  <c r="Z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A105"/>
  <c r="BX104"/>
  <c r="BW104"/>
  <c r="BV104"/>
  <c r="BU104"/>
  <c r="BT104"/>
  <c r="BS104"/>
  <c r="BR104"/>
  <c r="BQ104"/>
  <c r="BP104"/>
  <c r="BO104"/>
  <c r="BM104"/>
  <c r="BL104"/>
  <c r="AX104"/>
  <c r="AW104"/>
  <c r="AV104"/>
  <c r="AU104"/>
  <c r="AT104"/>
  <c r="AS104"/>
  <c r="AR104"/>
  <c r="AQ104"/>
  <c r="AP104"/>
  <c r="AO104"/>
  <c r="AI104"/>
  <c r="AH104"/>
  <c r="AG104"/>
  <c r="AF104"/>
  <c r="AE104"/>
  <c r="AD104"/>
  <c r="AC104"/>
  <c r="AB104"/>
  <c r="AA104"/>
  <c r="Z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A104"/>
  <c r="BX103"/>
  <c r="BW103"/>
  <c r="BV103"/>
  <c r="BU103"/>
  <c r="BT103"/>
  <c r="BS103"/>
  <c r="BR103"/>
  <c r="BQ103"/>
  <c r="BP103"/>
  <c r="BO103"/>
  <c r="BM103"/>
  <c r="BL103"/>
  <c r="AX103"/>
  <c r="AW103"/>
  <c r="AV103"/>
  <c r="AU103"/>
  <c r="AT103"/>
  <c r="AS103"/>
  <c r="AR103"/>
  <c r="AQ103"/>
  <c r="AP103"/>
  <c r="AO103"/>
  <c r="AI103"/>
  <c r="AH103"/>
  <c r="AG103"/>
  <c r="AF103"/>
  <c r="AE103"/>
  <c r="AD103"/>
  <c r="AC103"/>
  <c r="AB103"/>
  <c r="AA103"/>
  <c r="Z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A103"/>
  <c r="BX102"/>
  <c r="BW102"/>
  <c r="BV102"/>
  <c r="BU102"/>
  <c r="BT102"/>
  <c r="BS102"/>
  <c r="BR102"/>
  <c r="BQ102"/>
  <c r="BP102"/>
  <c r="BO102"/>
  <c r="BM102"/>
  <c r="BL102"/>
  <c r="AX102"/>
  <c r="AW102"/>
  <c r="AV102"/>
  <c r="AU102"/>
  <c r="AT102"/>
  <c r="AS102"/>
  <c r="AR102"/>
  <c r="AQ102"/>
  <c r="AP102"/>
  <c r="AO102"/>
  <c r="AI102"/>
  <c r="AH102"/>
  <c r="AG102"/>
  <c r="AF102"/>
  <c r="AE102"/>
  <c r="AD102"/>
  <c r="AC102"/>
  <c r="AB102"/>
  <c r="AA102"/>
  <c r="Z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A102"/>
  <c r="BX101"/>
  <c r="BW101"/>
  <c r="BV101"/>
  <c r="BU101"/>
  <c r="BT101"/>
  <c r="BS101"/>
  <c r="BR101"/>
  <c r="BQ101"/>
  <c r="BP101"/>
  <c r="BO101"/>
  <c r="BM101"/>
  <c r="BL101"/>
  <c r="AX101"/>
  <c r="AW101"/>
  <c r="AV101"/>
  <c r="AU101"/>
  <c r="AT101"/>
  <c r="AS101"/>
  <c r="AR101"/>
  <c r="AQ101"/>
  <c r="AP101"/>
  <c r="AO101"/>
  <c r="AI101"/>
  <c r="AH101"/>
  <c r="AG101"/>
  <c r="AF101"/>
  <c r="AE101"/>
  <c r="AD101"/>
  <c r="AC101"/>
  <c r="AB101"/>
  <c r="AA101"/>
  <c r="Z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A101"/>
  <c r="BX100"/>
  <c r="BW100"/>
  <c r="BV100"/>
  <c r="BU100"/>
  <c r="BT100"/>
  <c r="BS100"/>
  <c r="BR100"/>
  <c r="BQ100"/>
  <c r="BP100"/>
  <c r="BO100"/>
  <c r="BM100"/>
  <c r="BL100"/>
  <c r="AX100"/>
  <c r="AW100"/>
  <c r="AV100"/>
  <c r="AU100"/>
  <c r="AT100"/>
  <c r="AS100"/>
  <c r="AR100"/>
  <c r="AQ100"/>
  <c r="AP100"/>
  <c r="AO100"/>
  <c r="AI100"/>
  <c r="AH100"/>
  <c r="AG100"/>
  <c r="AF100"/>
  <c r="AE100"/>
  <c r="AD100"/>
  <c r="AC100"/>
  <c r="AB100"/>
  <c r="AA100"/>
  <c r="Z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A100"/>
  <c r="BX99"/>
  <c r="BW99"/>
  <c r="BV99"/>
  <c r="BU99"/>
  <c r="BT99"/>
  <c r="BS99"/>
  <c r="BR99"/>
  <c r="BQ99"/>
  <c r="BP99"/>
  <c r="BO99"/>
  <c r="BM99"/>
  <c r="BL99"/>
  <c r="AX99"/>
  <c r="AW99"/>
  <c r="AV99"/>
  <c r="AU99"/>
  <c r="AT99"/>
  <c r="AS99"/>
  <c r="AR99"/>
  <c r="AQ99"/>
  <c r="AP99"/>
  <c r="AO99"/>
  <c r="AI99"/>
  <c r="AH99"/>
  <c r="AG99"/>
  <c r="AF99"/>
  <c r="AE99"/>
  <c r="AD99"/>
  <c r="AC99"/>
  <c r="AB99"/>
  <c r="AA99"/>
  <c r="Z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A99"/>
  <c r="BX98"/>
  <c r="BW98"/>
  <c r="BV98"/>
  <c r="BU98"/>
  <c r="BT98"/>
  <c r="BS98"/>
  <c r="BR98"/>
  <c r="BQ98"/>
  <c r="BP98"/>
  <c r="BO98"/>
  <c r="BM98"/>
  <c r="BL98"/>
  <c r="AX98"/>
  <c r="AW98"/>
  <c r="AV98"/>
  <c r="AU98"/>
  <c r="AT98"/>
  <c r="AS98"/>
  <c r="AR98"/>
  <c r="AQ98"/>
  <c r="AP98"/>
  <c r="AO98"/>
  <c r="AI98"/>
  <c r="AH98"/>
  <c r="AG98"/>
  <c r="AF98"/>
  <c r="AE98"/>
  <c r="AD98"/>
  <c r="AC98"/>
  <c r="AB98"/>
  <c r="AA98"/>
  <c r="Z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A98"/>
  <c r="BX97"/>
  <c r="BW97"/>
  <c r="BV97"/>
  <c r="BU97"/>
  <c r="BT97"/>
  <c r="BS97"/>
  <c r="BR97"/>
  <c r="BQ97"/>
  <c r="BP97"/>
  <c r="BO97"/>
  <c r="BM97"/>
  <c r="BL97"/>
  <c r="AX97"/>
  <c r="AW97"/>
  <c r="AV97"/>
  <c r="AU97"/>
  <c r="AT97"/>
  <c r="AS97"/>
  <c r="AR97"/>
  <c r="AQ97"/>
  <c r="AP97"/>
  <c r="AO97"/>
  <c r="AI97"/>
  <c r="AH97"/>
  <c r="AG97"/>
  <c r="AF97"/>
  <c r="AE97"/>
  <c r="AD97"/>
  <c r="AC97"/>
  <c r="AB97"/>
  <c r="AA97"/>
  <c r="Z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A97"/>
  <c r="BX96"/>
  <c r="BW96"/>
  <c r="BV96"/>
  <c r="BU96"/>
  <c r="BT96"/>
  <c r="BS96"/>
  <c r="BR96"/>
  <c r="BQ96"/>
  <c r="BP96"/>
  <c r="BO96"/>
  <c r="BM96"/>
  <c r="BL96"/>
  <c r="AX96"/>
  <c r="AW96"/>
  <c r="AV96"/>
  <c r="AU96"/>
  <c r="AT96"/>
  <c r="AS96"/>
  <c r="AR96"/>
  <c r="AQ96"/>
  <c r="AP96"/>
  <c r="AO96"/>
  <c r="AI96"/>
  <c r="AH96"/>
  <c r="AG96"/>
  <c r="AF96"/>
  <c r="AE96"/>
  <c r="AD96"/>
  <c r="AC96"/>
  <c r="AB96"/>
  <c r="AA96"/>
  <c r="Z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A96"/>
  <c r="BX95"/>
  <c r="BW95"/>
  <c r="BV95"/>
  <c r="BU95"/>
  <c r="BT95"/>
  <c r="BS95"/>
  <c r="BR95"/>
  <c r="BQ95"/>
  <c r="BP95"/>
  <c r="BO95"/>
  <c r="BM95"/>
  <c r="BL95"/>
  <c r="AX95"/>
  <c r="AW95"/>
  <c r="AV95"/>
  <c r="AU95"/>
  <c r="AT95"/>
  <c r="AS95"/>
  <c r="AR95"/>
  <c r="AQ95"/>
  <c r="AP95"/>
  <c r="AO95"/>
  <c r="AI95"/>
  <c r="AH95"/>
  <c r="AG95"/>
  <c r="AF95"/>
  <c r="AE95"/>
  <c r="AD95"/>
  <c r="AC95"/>
  <c r="AB95"/>
  <c r="AA95"/>
  <c r="Z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A95"/>
  <c r="BX94"/>
  <c r="BW94"/>
  <c r="BV94"/>
  <c r="BU94"/>
  <c r="BT94"/>
  <c r="BS94"/>
  <c r="BR94"/>
  <c r="BQ94"/>
  <c r="BP94"/>
  <c r="BO94"/>
  <c r="BM94"/>
  <c r="BL94"/>
  <c r="AX94"/>
  <c r="AW94"/>
  <c r="AV94"/>
  <c r="AU94"/>
  <c r="AT94"/>
  <c r="AS94"/>
  <c r="AR94"/>
  <c r="AQ94"/>
  <c r="AP94"/>
  <c r="AO94"/>
  <c r="AI94"/>
  <c r="AH94"/>
  <c r="AG94"/>
  <c r="AF94"/>
  <c r="AE94"/>
  <c r="AD94"/>
  <c r="AC94"/>
  <c r="AB94"/>
  <c r="AA94"/>
  <c r="Z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A94"/>
  <c r="BX93"/>
  <c r="BW93"/>
  <c r="BV93"/>
  <c r="BU93"/>
  <c r="BT93"/>
  <c r="BS93"/>
  <c r="BR93"/>
  <c r="BQ93"/>
  <c r="BP93"/>
  <c r="BO93"/>
  <c r="BM93"/>
  <c r="BL93"/>
  <c r="AX93"/>
  <c r="AW93"/>
  <c r="AV93"/>
  <c r="AU93"/>
  <c r="AT93"/>
  <c r="AS93"/>
  <c r="AR93"/>
  <c r="AQ93"/>
  <c r="AP93"/>
  <c r="AO93"/>
  <c r="AI93"/>
  <c r="AH93"/>
  <c r="AG93"/>
  <c r="AF93"/>
  <c r="AE93"/>
  <c r="AD93"/>
  <c r="AC93"/>
  <c r="AB93"/>
  <c r="AA93"/>
  <c r="Z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A93"/>
  <c r="BX92"/>
  <c r="BW92"/>
  <c r="BV92"/>
  <c r="BU92"/>
  <c r="BT92"/>
  <c r="BS92"/>
  <c r="BR92"/>
  <c r="BQ92"/>
  <c r="BP92"/>
  <c r="BO92"/>
  <c r="BM92"/>
  <c r="BL92"/>
  <c r="AX92"/>
  <c r="AW92"/>
  <c r="AV92"/>
  <c r="AU92"/>
  <c r="AT92"/>
  <c r="AS92"/>
  <c r="AR92"/>
  <c r="AQ92"/>
  <c r="AP92"/>
  <c r="AO92"/>
  <c r="AI92"/>
  <c r="AH92"/>
  <c r="AG92"/>
  <c r="AF92"/>
  <c r="AE92"/>
  <c r="AD92"/>
  <c r="AC92"/>
  <c r="AB92"/>
  <c r="AA92"/>
  <c r="Z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A92"/>
  <c r="BX91"/>
  <c r="BW91"/>
  <c r="BV91"/>
  <c r="BU91"/>
  <c r="BT91"/>
  <c r="BS91"/>
  <c r="BR91"/>
  <c r="BQ91"/>
  <c r="BP91"/>
  <c r="BO91"/>
  <c r="BM91"/>
  <c r="BL91"/>
  <c r="AX91"/>
  <c r="AW91"/>
  <c r="AV91"/>
  <c r="AU91"/>
  <c r="AT91"/>
  <c r="AS91"/>
  <c r="AR91"/>
  <c r="AQ91"/>
  <c r="AP91"/>
  <c r="AO91"/>
  <c r="AI91"/>
  <c r="AH91"/>
  <c r="AG91"/>
  <c r="AF91"/>
  <c r="AE91"/>
  <c r="AD91"/>
  <c r="AC91"/>
  <c r="AB91"/>
  <c r="AA91"/>
  <c r="Z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A91"/>
  <c r="BX90"/>
  <c r="BW90"/>
  <c r="BV90"/>
  <c r="BU90"/>
  <c r="BT90"/>
  <c r="BS90"/>
  <c r="BR90"/>
  <c r="BQ90"/>
  <c r="BP90"/>
  <c r="BO90"/>
  <c r="BM90"/>
  <c r="BL90"/>
  <c r="AX90"/>
  <c r="AW90"/>
  <c r="AV90"/>
  <c r="AU90"/>
  <c r="AT90"/>
  <c r="AS90"/>
  <c r="AR90"/>
  <c r="AQ90"/>
  <c r="AP90"/>
  <c r="AO90"/>
  <c r="AI90"/>
  <c r="AH90"/>
  <c r="AG90"/>
  <c r="AF90"/>
  <c r="AE90"/>
  <c r="AD90"/>
  <c r="AC90"/>
  <c r="AB90"/>
  <c r="AA90"/>
  <c r="Z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A90"/>
  <c r="BX89"/>
  <c r="BW89"/>
  <c r="BV89"/>
  <c r="BU89"/>
  <c r="BT89"/>
  <c r="BS89"/>
  <c r="BR89"/>
  <c r="BQ89"/>
  <c r="BP89"/>
  <c r="BO89"/>
  <c r="BM89"/>
  <c r="BL89"/>
  <c r="AX89"/>
  <c r="AW89"/>
  <c r="AV89"/>
  <c r="AU89"/>
  <c r="AT89"/>
  <c r="AS89"/>
  <c r="AR89"/>
  <c r="AQ89"/>
  <c r="AP89"/>
  <c r="AO89"/>
  <c r="AI89"/>
  <c r="AH89"/>
  <c r="AG89"/>
  <c r="AF89"/>
  <c r="AE89"/>
  <c r="AD89"/>
  <c r="AC89"/>
  <c r="AB89"/>
  <c r="AA89"/>
  <c r="Z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A89"/>
  <c r="BX88"/>
  <c r="BW88"/>
  <c r="BV88"/>
  <c r="BU88"/>
  <c r="BT88"/>
  <c r="BS88"/>
  <c r="BR88"/>
  <c r="BQ88"/>
  <c r="BP88"/>
  <c r="BO88"/>
  <c r="BM88"/>
  <c r="BL88"/>
  <c r="AX88"/>
  <c r="AW88"/>
  <c r="AV88"/>
  <c r="AU88"/>
  <c r="AT88"/>
  <c r="AS88"/>
  <c r="AR88"/>
  <c r="AQ88"/>
  <c r="AP88"/>
  <c r="AO88"/>
  <c r="AI88"/>
  <c r="AH88"/>
  <c r="AG88"/>
  <c r="AF88"/>
  <c r="AE88"/>
  <c r="AD88"/>
  <c r="AC88"/>
  <c r="AB88"/>
  <c r="AA88"/>
  <c r="Z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A88"/>
  <c r="BX87"/>
  <c r="BW87"/>
  <c r="BV87"/>
  <c r="BU87"/>
  <c r="BT87"/>
  <c r="BS87"/>
  <c r="BR87"/>
  <c r="BQ87"/>
  <c r="BP87"/>
  <c r="BO87"/>
  <c r="BM87"/>
  <c r="BL87"/>
  <c r="AX87"/>
  <c r="AW87"/>
  <c r="AV87"/>
  <c r="AU87"/>
  <c r="AT87"/>
  <c r="AS87"/>
  <c r="AR87"/>
  <c r="AQ87"/>
  <c r="AP87"/>
  <c r="AO87"/>
  <c r="AI87"/>
  <c r="AH87"/>
  <c r="AG87"/>
  <c r="AF87"/>
  <c r="AE87"/>
  <c r="AD87"/>
  <c r="AC87"/>
  <c r="AB87"/>
  <c r="AA87"/>
  <c r="Z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A87"/>
  <c r="BX86"/>
  <c r="BW86"/>
  <c r="BV86"/>
  <c r="BU86"/>
  <c r="BT86"/>
  <c r="BS86"/>
  <c r="BR86"/>
  <c r="BQ86"/>
  <c r="BP86"/>
  <c r="BO86"/>
  <c r="BM86"/>
  <c r="BL86"/>
  <c r="AX86"/>
  <c r="AW86"/>
  <c r="AV86"/>
  <c r="AU86"/>
  <c r="AT86"/>
  <c r="AS86"/>
  <c r="AR86"/>
  <c r="AQ86"/>
  <c r="AP86"/>
  <c r="AO86"/>
  <c r="AI86"/>
  <c r="AH86"/>
  <c r="AG86"/>
  <c r="AF86"/>
  <c r="AE86"/>
  <c r="AD86"/>
  <c r="AC86"/>
  <c r="AB86"/>
  <c r="AA86"/>
  <c r="Z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A86"/>
  <c r="BX85"/>
  <c r="BW85"/>
  <c r="BV85"/>
  <c r="BU85"/>
  <c r="BT85"/>
  <c r="BS85"/>
  <c r="BR85"/>
  <c r="BQ85"/>
  <c r="BP85"/>
  <c r="BO85"/>
  <c r="BM85"/>
  <c r="BL85"/>
  <c r="AX85"/>
  <c r="AW85"/>
  <c r="AV85"/>
  <c r="AU85"/>
  <c r="AT85"/>
  <c r="AS85"/>
  <c r="AR85"/>
  <c r="AQ85"/>
  <c r="AP85"/>
  <c r="AO85"/>
  <c r="AI85"/>
  <c r="AH85"/>
  <c r="AG85"/>
  <c r="AF85"/>
  <c r="AE85"/>
  <c r="AD85"/>
  <c r="AC85"/>
  <c r="AB85"/>
  <c r="AA85"/>
  <c r="Z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A85"/>
  <c r="BX84"/>
  <c r="BW84"/>
  <c r="BV84"/>
  <c r="BU84"/>
  <c r="BT84"/>
  <c r="BS84"/>
  <c r="BR84"/>
  <c r="BQ84"/>
  <c r="BP84"/>
  <c r="BO84"/>
  <c r="BM84"/>
  <c r="BL84"/>
  <c r="AX84"/>
  <c r="AW84"/>
  <c r="AV84"/>
  <c r="AU84"/>
  <c r="AT84"/>
  <c r="AS84"/>
  <c r="AR84"/>
  <c r="AQ84"/>
  <c r="AP84"/>
  <c r="AO84"/>
  <c r="AI84"/>
  <c r="AH84"/>
  <c r="AG84"/>
  <c r="AF84"/>
  <c r="AE84"/>
  <c r="AD84"/>
  <c r="AC84"/>
  <c r="AB84"/>
  <c r="AA84"/>
  <c r="Z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A84"/>
  <c r="BX83"/>
  <c r="BW83"/>
  <c r="BV83"/>
  <c r="BU83"/>
  <c r="BT83"/>
  <c r="BS83"/>
  <c r="BR83"/>
  <c r="BQ83"/>
  <c r="BP83"/>
  <c r="BO83"/>
  <c r="BM83"/>
  <c r="BL83"/>
  <c r="AX83"/>
  <c r="AW83"/>
  <c r="AV83"/>
  <c r="AU83"/>
  <c r="AT83"/>
  <c r="AS83"/>
  <c r="AR83"/>
  <c r="AQ83"/>
  <c r="AP83"/>
  <c r="AO83"/>
  <c r="AI83"/>
  <c r="AH83"/>
  <c r="AG83"/>
  <c r="AF83"/>
  <c r="AE83"/>
  <c r="AD83"/>
  <c r="AC83"/>
  <c r="AB83"/>
  <c r="AA83"/>
  <c r="Z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A83"/>
  <c r="BX82"/>
  <c r="BW82"/>
  <c r="BV82"/>
  <c r="BU82"/>
  <c r="BT82"/>
  <c r="BS82"/>
  <c r="BR82"/>
  <c r="BQ82"/>
  <c r="BP82"/>
  <c r="BO82"/>
  <c r="BM82"/>
  <c r="BL82"/>
  <c r="AX82"/>
  <c r="AW82"/>
  <c r="AV82"/>
  <c r="AU82"/>
  <c r="AT82"/>
  <c r="AS82"/>
  <c r="AR82"/>
  <c r="AQ82"/>
  <c r="AP82"/>
  <c r="AO82"/>
  <c r="AI82"/>
  <c r="AH82"/>
  <c r="AG82"/>
  <c r="AF82"/>
  <c r="AE82"/>
  <c r="AD82"/>
  <c r="AC82"/>
  <c r="AB82"/>
  <c r="AA82"/>
  <c r="Z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A82"/>
  <c r="BX81"/>
  <c r="BW81"/>
  <c r="BV81"/>
  <c r="BU81"/>
  <c r="BT81"/>
  <c r="BS81"/>
  <c r="BR81"/>
  <c r="BQ81"/>
  <c r="BP81"/>
  <c r="BO81"/>
  <c r="BM81"/>
  <c r="BL81"/>
  <c r="AX81"/>
  <c r="AW81"/>
  <c r="AV81"/>
  <c r="AU81"/>
  <c r="AT81"/>
  <c r="AS81"/>
  <c r="AR81"/>
  <c r="AQ81"/>
  <c r="AP81"/>
  <c r="AO81"/>
  <c r="AI81"/>
  <c r="AH81"/>
  <c r="AG81"/>
  <c r="AF81"/>
  <c r="AE81"/>
  <c r="AD81"/>
  <c r="AC81"/>
  <c r="AB81"/>
  <c r="AA81"/>
  <c r="Z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A81"/>
  <c r="BX80"/>
  <c r="BW80"/>
  <c r="BV80"/>
  <c r="BU80"/>
  <c r="BT80"/>
  <c r="BS80"/>
  <c r="BR80"/>
  <c r="BQ80"/>
  <c r="BP80"/>
  <c r="BO80"/>
  <c r="BM80"/>
  <c r="BL80"/>
  <c r="AX80"/>
  <c r="AW80"/>
  <c r="AV80"/>
  <c r="AU80"/>
  <c r="AT80"/>
  <c r="AS80"/>
  <c r="AR80"/>
  <c r="AQ80"/>
  <c r="AP80"/>
  <c r="AO80"/>
  <c r="AI80"/>
  <c r="AH80"/>
  <c r="AG80"/>
  <c r="AF80"/>
  <c r="AE80"/>
  <c r="AD80"/>
  <c r="AC80"/>
  <c r="AB80"/>
  <c r="AA80"/>
  <c r="Z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A80"/>
  <c r="BX79"/>
  <c r="BW79"/>
  <c r="BV79"/>
  <c r="BU79"/>
  <c r="BT79"/>
  <c r="BS79"/>
  <c r="BR79"/>
  <c r="BQ79"/>
  <c r="BP79"/>
  <c r="BO79"/>
  <c r="BM79"/>
  <c r="BL79"/>
  <c r="AX79"/>
  <c r="AW79"/>
  <c r="AV79"/>
  <c r="AU79"/>
  <c r="AT79"/>
  <c r="AS79"/>
  <c r="AR79"/>
  <c r="AQ79"/>
  <c r="AP79"/>
  <c r="AO79"/>
  <c r="AI79"/>
  <c r="AH79"/>
  <c r="AG79"/>
  <c r="AF79"/>
  <c r="AE79"/>
  <c r="AD79"/>
  <c r="AC79"/>
  <c r="AB79"/>
  <c r="AA79"/>
  <c r="Z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A79"/>
  <c r="BX78"/>
  <c r="BW78"/>
  <c r="BV78"/>
  <c r="BU78"/>
  <c r="BT78"/>
  <c r="BS78"/>
  <c r="BR78"/>
  <c r="BQ78"/>
  <c r="BP78"/>
  <c r="BO78"/>
  <c r="BM78"/>
  <c r="BL78"/>
  <c r="AX78"/>
  <c r="AW78"/>
  <c r="AV78"/>
  <c r="AU78"/>
  <c r="AT78"/>
  <c r="AS78"/>
  <c r="AR78"/>
  <c r="AQ78"/>
  <c r="AP78"/>
  <c r="AO78"/>
  <c r="AI78"/>
  <c r="AH78"/>
  <c r="AG78"/>
  <c r="AF78"/>
  <c r="AE78"/>
  <c r="AD78"/>
  <c r="AC78"/>
  <c r="AB78"/>
  <c r="AA78"/>
  <c r="Z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A78"/>
  <c r="BX77"/>
  <c r="BW77"/>
  <c r="BV77"/>
  <c r="BU77"/>
  <c r="BT77"/>
  <c r="BS77"/>
  <c r="BR77"/>
  <c r="BQ77"/>
  <c r="BP77"/>
  <c r="BO77"/>
  <c r="BM77"/>
  <c r="BL77"/>
  <c r="AX77"/>
  <c r="AW77"/>
  <c r="AV77"/>
  <c r="AU77"/>
  <c r="AT77"/>
  <c r="AS77"/>
  <c r="AR77"/>
  <c r="AQ77"/>
  <c r="AP77"/>
  <c r="AO77"/>
  <c r="AI77"/>
  <c r="AH77"/>
  <c r="AG77"/>
  <c r="AF77"/>
  <c r="AE77"/>
  <c r="AD77"/>
  <c r="AC77"/>
  <c r="AB77"/>
  <c r="AA77"/>
  <c r="Z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A77"/>
  <c r="BX76"/>
  <c r="BW76"/>
  <c r="BV76"/>
  <c r="BU76"/>
  <c r="BT76"/>
  <c r="BS76"/>
  <c r="BR76"/>
  <c r="BQ76"/>
  <c r="BP76"/>
  <c r="BO76"/>
  <c r="BM76"/>
  <c r="BL76"/>
  <c r="AX76"/>
  <c r="AW76"/>
  <c r="AV76"/>
  <c r="AU76"/>
  <c r="AT76"/>
  <c r="AS76"/>
  <c r="AR76"/>
  <c r="AQ76"/>
  <c r="AP76"/>
  <c r="AO76"/>
  <c r="AI76"/>
  <c r="AH76"/>
  <c r="AG76"/>
  <c r="AF76"/>
  <c r="AE76"/>
  <c r="AD76"/>
  <c r="AC76"/>
  <c r="AB76"/>
  <c r="AA76"/>
  <c r="Z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A76"/>
  <c r="BX75"/>
  <c r="BW75"/>
  <c r="BV75"/>
  <c r="BU75"/>
  <c r="BT75"/>
  <c r="BS75"/>
  <c r="BR75"/>
  <c r="BQ75"/>
  <c r="BP75"/>
  <c r="BO75"/>
  <c r="BM75"/>
  <c r="BL75"/>
  <c r="AX75"/>
  <c r="AW75"/>
  <c r="AV75"/>
  <c r="AU75"/>
  <c r="AT75"/>
  <c r="AS75"/>
  <c r="AR75"/>
  <c r="AQ75"/>
  <c r="AP75"/>
  <c r="AO75"/>
  <c r="AI75"/>
  <c r="AH75"/>
  <c r="AG75"/>
  <c r="AF75"/>
  <c r="AE75"/>
  <c r="AD75"/>
  <c r="AC75"/>
  <c r="AB75"/>
  <c r="AA75"/>
  <c r="Z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A75"/>
  <c r="BX74"/>
  <c r="BW74"/>
  <c r="BV74"/>
  <c r="BU74"/>
  <c r="BT74"/>
  <c r="BS74"/>
  <c r="BR74"/>
  <c r="BQ74"/>
  <c r="BP74"/>
  <c r="BO74"/>
  <c r="BM74"/>
  <c r="BL74"/>
  <c r="AX74"/>
  <c r="AW74"/>
  <c r="AV74"/>
  <c r="AU74"/>
  <c r="AT74"/>
  <c r="AS74"/>
  <c r="AR74"/>
  <c r="AQ74"/>
  <c r="AP74"/>
  <c r="AO74"/>
  <c r="AI74"/>
  <c r="AH74"/>
  <c r="AG74"/>
  <c r="AF74"/>
  <c r="AE74"/>
  <c r="AD74"/>
  <c r="AC74"/>
  <c r="AB74"/>
  <c r="AA74"/>
  <c r="Z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A74"/>
  <c r="BX73"/>
  <c r="BW73"/>
  <c r="BV73"/>
  <c r="BU73"/>
  <c r="BT73"/>
  <c r="BS73"/>
  <c r="BR73"/>
  <c r="BQ73"/>
  <c r="BP73"/>
  <c r="BO73"/>
  <c r="BM73"/>
  <c r="BL73"/>
  <c r="AX73"/>
  <c r="AW73"/>
  <c r="AV73"/>
  <c r="AU73"/>
  <c r="AT73"/>
  <c r="AS73"/>
  <c r="AR73"/>
  <c r="AQ73"/>
  <c r="AP73"/>
  <c r="AO73"/>
  <c r="AI73"/>
  <c r="AH73"/>
  <c r="AG73"/>
  <c r="AF73"/>
  <c r="AE73"/>
  <c r="AD73"/>
  <c r="AC73"/>
  <c r="AB73"/>
  <c r="AA73"/>
  <c r="Z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A73"/>
  <c r="BX72"/>
  <c r="BW72"/>
  <c r="BV72"/>
  <c r="BU72"/>
  <c r="BT72"/>
  <c r="BS72"/>
  <c r="BR72"/>
  <c r="BQ72"/>
  <c r="BP72"/>
  <c r="BO72"/>
  <c r="BM72"/>
  <c r="BL72"/>
  <c r="AX72"/>
  <c r="AW72"/>
  <c r="AV72"/>
  <c r="AU72"/>
  <c r="AT72"/>
  <c r="AS72"/>
  <c r="AR72"/>
  <c r="AQ72"/>
  <c r="AP72"/>
  <c r="AO72"/>
  <c r="AI72"/>
  <c r="AH72"/>
  <c r="AG72"/>
  <c r="AF72"/>
  <c r="AE72"/>
  <c r="AD72"/>
  <c r="AC72"/>
  <c r="AB72"/>
  <c r="AA72"/>
  <c r="Z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A72"/>
  <c r="BX71"/>
  <c r="BW71"/>
  <c r="BV71"/>
  <c r="BU71"/>
  <c r="BT71"/>
  <c r="BS71"/>
  <c r="BR71"/>
  <c r="BQ71"/>
  <c r="BP71"/>
  <c r="BO71"/>
  <c r="BM71"/>
  <c r="BL71"/>
  <c r="AX71"/>
  <c r="AW71"/>
  <c r="AV71"/>
  <c r="AU71"/>
  <c r="AT71"/>
  <c r="AS71"/>
  <c r="AR71"/>
  <c r="AQ71"/>
  <c r="AP71"/>
  <c r="AO71"/>
  <c r="AI71"/>
  <c r="AH71"/>
  <c r="AG71"/>
  <c r="AF71"/>
  <c r="AE71"/>
  <c r="AD71"/>
  <c r="AC71"/>
  <c r="AB71"/>
  <c r="AA71"/>
  <c r="Z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A71"/>
  <c r="BX70"/>
  <c r="BW70"/>
  <c r="BV70"/>
  <c r="BU70"/>
  <c r="BT70"/>
  <c r="BS70"/>
  <c r="BR70"/>
  <c r="BQ70"/>
  <c r="BP70"/>
  <c r="BO70"/>
  <c r="BM70"/>
  <c r="BL70"/>
  <c r="AX70"/>
  <c r="AW70"/>
  <c r="AV70"/>
  <c r="AU70"/>
  <c r="AT70"/>
  <c r="AS70"/>
  <c r="AR70"/>
  <c r="AQ70"/>
  <c r="AP70"/>
  <c r="AO70"/>
  <c r="AI70"/>
  <c r="AH70"/>
  <c r="AG70"/>
  <c r="AF70"/>
  <c r="AE70"/>
  <c r="AD70"/>
  <c r="AC70"/>
  <c r="AB70"/>
  <c r="AA70"/>
  <c r="Z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A70"/>
  <c r="BX69"/>
  <c r="BW69"/>
  <c r="BV69"/>
  <c r="BU69"/>
  <c r="BT69"/>
  <c r="BS69"/>
  <c r="BR69"/>
  <c r="BQ69"/>
  <c r="BP69"/>
  <c r="BO69"/>
  <c r="BM69"/>
  <c r="BL69"/>
  <c r="AX69"/>
  <c r="AW69"/>
  <c r="AV69"/>
  <c r="AU69"/>
  <c r="AT69"/>
  <c r="AS69"/>
  <c r="AR69"/>
  <c r="AQ69"/>
  <c r="AP69"/>
  <c r="AO69"/>
  <c r="AI69"/>
  <c r="AH69"/>
  <c r="AG69"/>
  <c r="AF69"/>
  <c r="AE69"/>
  <c r="AD69"/>
  <c r="AC69"/>
  <c r="AB69"/>
  <c r="AA69"/>
  <c r="Z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A69"/>
  <c r="BX68"/>
  <c r="BW68"/>
  <c r="BV68"/>
  <c r="BU68"/>
  <c r="BT68"/>
  <c r="BS68"/>
  <c r="BR68"/>
  <c r="BQ68"/>
  <c r="BP68"/>
  <c r="BO68"/>
  <c r="BM68"/>
  <c r="BL68"/>
  <c r="AX68"/>
  <c r="AW68"/>
  <c r="AV68"/>
  <c r="AU68"/>
  <c r="AT68"/>
  <c r="AS68"/>
  <c r="AR68"/>
  <c r="AQ68"/>
  <c r="AP68"/>
  <c r="AO68"/>
  <c r="AI68"/>
  <c r="AH68"/>
  <c r="AG68"/>
  <c r="AF68"/>
  <c r="AE68"/>
  <c r="AD68"/>
  <c r="AC68"/>
  <c r="AB68"/>
  <c r="AA68"/>
  <c r="Z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A68"/>
  <c r="BX67"/>
  <c r="BW67"/>
  <c r="BV67"/>
  <c r="BU67"/>
  <c r="BT67"/>
  <c r="BS67"/>
  <c r="BR67"/>
  <c r="BQ67"/>
  <c r="BP67"/>
  <c r="BO67"/>
  <c r="BM67"/>
  <c r="BL67"/>
  <c r="AX67"/>
  <c r="AW67"/>
  <c r="AV67"/>
  <c r="AU67"/>
  <c r="AT67"/>
  <c r="AS67"/>
  <c r="AR67"/>
  <c r="AQ67"/>
  <c r="AP67"/>
  <c r="AO67"/>
  <c r="AI67"/>
  <c r="AH67"/>
  <c r="AG67"/>
  <c r="AF67"/>
  <c r="AE67"/>
  <c r="AD67"/>
  <c r="AC67"/>
  <c r="AB67"/>
  <c r="AA67"/>
  <c r="Z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A67"/>
  <c r="BX66"/>
  <c r="BW66"/>
  <c r="BV66"/>
  <c r="BU66"/>
  <c r="BT66"/>
  <c r="BS66"/>
  <c r="BR66"/>
  <c r="BQ66"/>
  <c r="BP66"/>
  <c r="BO66"/>
  <c r="BM66"/>
  <c r="BL66"/>
  <c r="AX66"/>
  <c r="AW66"/>
  <c r="AV66"/>
  <c r="AU66"/>
  <c r="AT66"/>
  <c r="AS66"/>
  <c r="AR66"/>
  <c r="AQ66"/>
  <c r="AP66"/>
  <c r="AO66"/>
  <c r="AI66"/>
  <c r="AH66"/>
  <c r="AG66"/>
  <c r="AF66"/>
  <c r="AE66"/>
  <c r="AD66"/>
  <c r="AC66"/>
  <c r="AB66"/>
  <c r="AA66"/>
  <c r="Z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A66"/>
  <c r="BX65"/>
  <c r="BW65"/>
  <c r="BV65"/>
  <c r="BU65"/>
  <c r="BT65"/>
  <c r="BS65"/>
  <c r="BR65"/>
  <c r="BQ65"/>
  <c r="BP65"/>
  <c r="BO65"/>
  <c r="BM65"/>
  <c r="BL65"/>
  <c r="AX65"/>
  <c r="AW65"/>
  <c r="AV65"/>
  <c r="AU65"/>
  <c r="AT65"/>
  <c r="AS65"/>
  <c r="AR65"/>
  <c r="AQ65"/>
  <c r="AP65"/>
  <c r="AO65"/>
  <c r="AI65"/>
  <c r="AH65"/>
  <c r="AG65"/>
  <c r="AF65"/>
  <c r="AE65"/>
  <c r="AD65"/>
  <c r="AC65"/>
  <c r="AB65"/>
  <c r="AA65"/>
  <c r="Z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A65"/>
  <c r="BX64"/>
  <c r="BW64"/>
  <c r="BV64"/>
  <c r="BU64"/>
  <c r="BT64"/>
  <c r="BS64"/>
  <c r="BR64"/>
  <c r="BQ64"/>
  <c r="BP64"/>
  <c r="BO64"/>
  <c r="BM64"/>
  <c r="BL64"/>
  <c r="AX64"/>
  <c r="AW64"/>
  <c r="AV64"/>
  <c r="AU64"/>
  <c r="AT64"/>
  <c r="AS64"/>
  <c r="AR64"/>
  <c r="AQ64"/>
  <c r="AP64"/>
  <c r="AO64"/>
  <c r="AI64"/>
  <c r="AH64"/>
  <c r="AG64"/>
  <c r="AF64"/>
  <c r="AE64"/>
  <c r="AD64"/>
  <c r="AC64"/>
  <c r="AB64"/>
  <c r="AA64"/>
  <c r="Z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A64"/>
  <c r="BX63"/>
  <c r="BW63"/>
  <c r="BV63"/>
  <c r="BU63"/>
  <c r="BT63"/>
  <c r="BS63"/>
  <c r="BR63"/>
  <c r="BQ63"/>
  <c r="BP63"/>
  <c r="BO63"/>
  <c r="BM63"/>
  <c r="BL63"/>
  <c r="AX63"/>
  <c r="AW63"/>
  <c r="AV63"/>
  <c r="AU63"/>
  <c r="AT63"/>
  <c r="AS63"/>
  <c r="AR63"/>
  <c r="AQ63"/>
  <c r="AP63"/>
  <c r="AO63"/>
  <c r="AI63"/>
  <c r="AH63"/>
  <c r="AG63"/>
  <c r="AF63"/>
  <c r="AE63"/>
  <c r="AD63"/>
  <c r="AC63"/>
  <c r="AB63"/>
  <c r="AA63"/>
  <c r="Z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A63"/>
  <c r="BX62"/>
  <c r="BW62"/>
  <c r="BV62"/>
  <c r="BU62"/>
  <c r="BT62"/>
  <c r="BS62"/>
  <c r="BR62"/>
  <c r="BQ62"/>
  <c r="BP62"/>
  <c r="BO62"/>
  <c r="BM62"/>
  <c r="BL62"/>
  <c r="AX62"/>
  <c r="AW62"/>
  <c r="AV62"/>
  <c r="AU62"/>
  <c r="AT62"/>
  <c r="AS62"/>
  <c r="AR62"/>
  <c r="AQ62"/>
  <c r="AP62"/>
  <c r="AO62"/>
  <c r="AI62"/>
  <c r="AH62"/>
  <c r="AG62"/>
  <c r="AF62"/>
  <c r="AE62"/>
  <c r="AD62"/>
  <c r="AC62"/>
  <c r="AB62"/>
  <c r="AA62"/>
  <c r="Z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A62"/>
  <c r="BX61"/>
  <c r="BW61"/>
  <c r="BV61"/>
  <c r="BU61"/>
  <c r="BT61"/>
  <c r="BS61"/>
  <c r="BR61"/>
  <c r="BQ61"/>
  <c r="BP61"/>
  <c r="BO61"/>
  <c r="BM61"/>
  <c r="BL61"/>
  <c r="AX61"/>
  <c r="AW61"/>
  <c r="AV61"/>
  <c r="AU61"/>
  <c r="AT61"/>
  <c r="AS61"/>
  <c r="AR61"/>
  <c r="AQ61"/>
  <c r="AP61"/>
  <c r="AO61"/>
  <c r="AI61"/>
  <c r="AH61"/>
  <c r="AG61"/>
  <c r="AF61"/>
  <c r="AE61"/>
  <c r="AD61"/>
  <c r="AC61"/>
  <c r="AB61"/>
  <c r="AA61"/>
  <c r="Z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A61"/>
  <c r="BX60"/>
  <c r="BW60"/>
  <c r="BV60"/>
  <c r="BU60"/>
  <c r="BT60"/>
  <c r="BS60"/>
  <c r="BR60"/>
  <c r="BQ60"/>
  <c r="BP60"/>
  <c r="BO60"/>
  <c r="BM60"/>
  <c r="BL60"/>
  <c r="AX60"/>
  <c r="AW60"/>
  <c r="AV60"/>
  <c r="AU60"/>
  <c r="AT60"/>
  <c r="AS60"/>
  <c r="AR60"/>
  <c r="AQ60"/>
  <c r="AP60"/>
  <c r="AO60"/>
  <c r="AI60"/>
  <c r="AH60"/>
  <c r="AG60"/>
  <c r="AF60"/>
  <c r="AE60"/>
  <c r="AD60"/>
  <c r="AC60"/>
  <c r="AB60"/>
  <c r="AA60"/>
  <c r="Z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A60"/>
  <c r="BX59"/>
  <c r="BW59"/>
  <c r="BV59"/>
  <c r="BU59"/>
  <c r="BT59"/>
  <c r="BS59"/>
  <c r="BR59"/>
  <c r="BQ59"/>
  <c r="BP59"/>
  <c r="BO59"/>
  <c r="BM59"/>
  <c r="BL59"/>
  <c r="AX59"/>
  <c r="AW59"/>
  <c r="AV59"/>
  <c r="AU59"/>
  <c r="AT59"/>
  <c r="AS59"/>
  <c r="AR59"/>
  <c r="AQ59"/>
  <c r="AP59"/>
  <c r="AO59"/>
  <c r="AI59"/>
  <c r="AH59"/>
  <c r="AG59"/>
  <c r="AF59"/>
  <c r="AE59"/>
  <c r="AD59"/>
  <c r="AC59"/>
  <c r="AB59"/>
  <c r="AA59"/>
  <c r="Z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A59"/>
  <c r="BX58"/>
  <c r="BW58"/>
  <c r="BV58"/>
  <c r="BU58"/>
  <c r="BT58"/>
  <c r="BS58"/>
  <c r="BR58"/>
  <c r="BQ58"/>
  <c r="BP58"/>
  <c r="BO58"/>
  <c r="BM58"/>
  <c r="BL58"/>
  <c r="AX58"/>
  <c r="AW58"/>
  <c r="AV58"/>
  <c r="AU58"/>
  <c r="AT58"/>
  <c r="AS58"/>
  <c r="AR58"/>
  <c r="AQ58"/>
  <c r="AP58"/>
  <c r="AO58"/>
  <c r="AI58"/>
  <c r="AH58"/>
  <c r="AG58"/>
  <c r="AF58"/>
  <c r="AE58"/>
  <c r="AD58"/>
  <c r="AC58"/>
  <c r="AB58"/>
  <c r="AA58"/>
  <c r="Z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A58"/>
  <c r="BX57"/>
  <c r="BW57"/>
  <c r="BV57"/>
  <c r="BU57"/>
  <c r="BT57"/>
  <c r="BS57"/>
  <c r="BR57"/>
  <c r="BQ57"/>
  <c r="BP57"/>
  <c r="BO57"/>
  <c r="BM57"/>
  <c r="BL57"/>
  <c r="AX57"/>
  <c r="AW57"/>
  <c r="AV57"/>
  <c r="AU57"/>
  <c r="AT57"/>
  <c r="AS57"/>
  <c r="AR57"/>
  <c r="AQ57"/>
  <c r="AP57"/>
  <c r="AO57"/>
  <c r="AI57"/>
  <c r="AH57"/>
  <c r="AG57"/>
  <c r="AF57"/>
  <c r="AE57"/>
  <c r="AD57"/>
  <c r="AC57"/>
  <c r="AB57"/>
  <c r="AA57"/>
  <c r="Z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A57"/>
  <c r="BX56"/>
  <c r="BW56"/>
  <c r="BV56"/>
  <c r="BU56"/>
  <c r="BT56"/>
  <c r="BS56"/>
  <c r="BR56"/>
  <c r="BQ56"/>
  <c r="BP56"/>
  <c r="BO56"/>
  <c r="BM56"/>
  <c r="BL56"/>
  <c r="AX56"/>
  <c r="AW56"/>
  <c r="AV56"/>
  <c r="AU56"/>
  <c r="AT56"/>
  <c r="AS56"/>
  <c r="AR56"/>
  <c r="AQ56"/>
  <c r="AP56"/>
  <c r="AO56"/>
  <c r="AI56"/>
  <c r="AH56"/>
  <c r="AG56"/>
  <c r="AF56"/>
  <c r="AE56"/>
  <c r="AD56"/>
  <c r="AC56"/>
  <c r="AB56"/>
  <c r="AA56"/>
  <c r="Z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A56"/>
  <c r="BX55"/>
  <c r="BW55"/>
  <c r="BV55"/>
  <c r="BU55"/>
  <c r="BT55"/>
  <c r="BS55"/>
  <c r="BR55"/>
  <c r="BQ55"/>
  <c r="BP55"/>
  <c r="BO55"/>
  <c r="BM55"/>
  <c r="BL55"/>
  <c r="AX55"/>
  <c r="AW55"/>
  <c r="AV55"/>
  <c r="AU55"/>
  <c r="AT55"/>
  <c r="AS55"/>
  <c r="AR55"/>
  <c r="AQ55"/>
  <c r="AP55"/>
  <c r="AO55"/>
  <c r="AI55"/>
  <c r="AH55"/>
  <c r="AG55"/>
  <c r="AF55"/>
  <c r="AE55"/>
  <c r="AD55"/>
  <c r="AC55"/>
  <c r="AB55"/>
  <c r="AA55"/>
  <c r="Z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A55"/>
  <c r="BX54"/>
  <c r="BW54"/>
  <c r="BV54"/>
  <c r="BU54"/>
  <c r="BT54"/>
  <c r="BS54"/>
  <c r="BR54"/>
  <c r="BQ54"/>
  <c r="BP54"/>
  <c r="BO54"/>
  <c r="BM54"/>
  <c r="BL54"/>
  <c r="AX54"/>
  <c r="AW54"/>
  <c r="AV54"/>
  <c r="AU54"/>
  <c r="AT54"/>
  <c r="AS54"/>
  <c r="AR54"/>
  <c r="AQ54"/>
  <c r="AP54"/>
  <c r="AO54"/>
  <c r="AI54"/>
  <c r="AH54"/>
  <c r="AG54"/>
  <c r="AF54"/>
  <c r="AE54"/>
  <c r="AD54"/>
  <c r="AC54"/>
  <c r="AB54"/>
  <c r="AA54"/>
  <c r="Z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X53"/>
  <c r="BW53"/>
  <c r="BV53"/>
  <c r="BU53"/>
  <c r="BT53"/>
  <c r="BS53"/>
  <c r="BR53"/>
  <c r="BQ53"/>
  <c r="BP53"/>
  <c r="BO53"/>
  <c r="BM53"/>
  <c r="BL53"/>
  <c r="AX53"/>
  <c r="AW53"/>
  <c r="AV53"/>
  <c r="AU53"/>
  <c r="AT53"/>
  <c r="AS53"/>
  <c r="AR53"/>
  <c r="AQ53"/>
  <c r="AP53"/>
  <c r="AO53"/>
  <c r="AI53"/>
  <c r="AH53"/>
  <c r="AG53"/>
  <c r="AF53"/>
  <c r="AE53"/>
  <c r="AD53"/>
  <c r="AC53"/>
  <c r="AB53"/>
  <c r="AA53"/>
  <c r="Z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X52"/>
  <c r="BW52"/>
  <c r="BV52"/>
  <c r="BU52"/>
  <c r="BT52"/>
  <c r="BS52"/>
  <c r="BR52"/>
  <c r="BQ52"/>
  <c r="BP52"/>
  <c r="BO52"/>
  <c r="BM52"/>
  <c r="BL52"/>
  <c r="AX52"/>
  <c r="AW52"/>
  <c r="AV52"/>
  <c r="AU52"/>
  <c r="AT52"/>
  <c r="AS52"/>
  <c r="AR52"/>
  <c r="AQ52"/>
  <c r="AP52"/>
  <c r="AO52"/>
  <c r="AI52"/>
  <c r="AH52"/>
  <c r="AG52"/>
  <c r="AF52"/>
  <c r="AE52"/>
  <c r="AD52"/>
  <c r="AC52"/>
  <c r="AB52"/>
  <c r="AA52"/>
  <c r="Z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X51"/>
  <c r="BW51"/>
  <c r="BV51"/>
  <c r="BU51"/>
  <c r="BT51"/>
  <c r="BS51"/>
  <c r="BR51"/>
  <c r="BQ51"/>
  <c r="BP51"/>
  <c r="BO51"/>
  <c r="BM51"/>
  <c r="BL51"/>
  <c r="AX51"/>
  <c r="AW51"/>
  <c r="AV51"/>
  <c r="AU51"/>
  <c r="AT51"/>
  <c r="AS51"/>
  <c r="AR51"/>
  <c r="AQ51"/>
  <c r="AP51"/>
  <c r="AO51"/>
  <c r="AI51"/>
  <c r="AH51"/>
  <c r="AG51"/>
  <c r="AF51"/>
  <c r="AE51"/>
  <c r="AD51"/>
  <c r="AC51"/>
  <c r="AB51"/>
  <c r="AA51"/>
  <c r="Z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X50"/>
  <c r="BW50"/>
  <c r="BV50"/>
  <c r="BU50"/>
  <c r="BT50"/>
  <c r="BS50"/>
  <c r="BR50"/>
  <c r="BQ50"/>
  <c r="BP50"/>
  <c r="BO50"/>
  <c r="BM50"/>
  <c r="BL50"/>
  <c r="AX50"/>
  <c r="AW50"/>
  <c r="AV50"/>
  <c r="AU50"/>
  <c r="AT50"/>
  <c r="AS50"/>
  <c r="AR50"/>
  <c r="AQ50"/>
  <c r="AP50"/>
  <c r="AO50"/>
  <c r="AI50"/>
  <c r="AH50"/>
  <c r="AG50"/>
  <c r="AF50"/>
  <c r="AE50"/>
  <c r="AD50"/>
  <c r="AC50"/>
  <c r="AB50"/>
  <c r="AA50"/>
  <c r="Z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X49"/>
  <c r="BW49"/>
  <c r="BV49"/>
  <c r="BU49"/>
  <c r="BT49"/>
  <c r="BS49"/>
  <c r="BR49"/>
  <c r="BQ49"/>
  <c r="BP49"/>
  <c r="BO49"/>
  <c r="BM49"/>
  <c r="BL49"/>
  <c r="AX49"/>
  <c r="AW49"/>
  <c r="AV49"/>
  <c r="AU49"/>
  <c r="AT49"/>
  <c r="AS49"/>
  <c r="AR49"/>
  <c r="AQ49"/>
  <c r="AP49"/>
  <c r="AO49"/>
  <c r="AI49"/>
  <c r="AH49"/>
  <c r="AG49"/>
  <c r="AF49"/>
  <c r="AE49"/>
  <c r="AD49"/>
  <c r="AC49"/>
  <c r="AB49"/>
  <c r="AA49"/>
  <c r="Z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X48"/>
  <c r="BW48"/>
  <c r="BV48"/>
  <c r="BU48"/>
  <c r="BT48"/>
  <c r="BS48"/>
  <c r="BR48"/>
  <c r="BQ48"/>
  <c r="BP48"/>
  <c r="BO48"/>
  <c r="BM48"/>
  <c r="BL48"/>
  <c r="AX48"/>
  <c r="AW48"/>
  <c r="AV48"/>
  <c r="AU48"/>
  <c r="AT48"/>
  <c r="AS48"/>
  <c r="AR48"/>
  <c r="AQ48"/>
  <c r="AP48"/>
  <c r="AO48"/>
  <c r="AI48"/>
  <c r="AH48"/>
  <c r="AG48"/>
  <c r="AF48"/>
  <c r="AE48"/>
  <c r="AD48"/>
  <c r="AC48"/>
  <c r="AB48"/>
  <c r="AA48"/>
  <c r="Z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X47"/>
  <c r="BW47"/>
  <c r="BV47"/>
  <c r="BU47"/>
  <c r="BT47"/>
  <c r="BS47"/>
  <c r="BR47"/>
  <c r="BQ47"/>
  <c r="BP47"/>
  <c r="BO47"/>
  <c r="BM47"/>
  <c r="BL47"/>
  <c r="AX47"/>
  <c r="AW47"/>
  <c r="AV47"/>
  <c r="AU47"/>
  <c r="AT47"/>
  <c r="AS47"/>
  <c r="AR47"/>
  <c r="AQ47"/>
  <c r="AP47"/>
  <c r="AO47"/>
  <c r="AI47"/>
  <c r="AH47"/>
  <c r="AG47"/>
  <c r="AF47"/>
  <c r="AE47"/>
  <c r="AD47"/>
  <c r="AC47"/>
  <c r="AB47"/>
  <c r="AA47"/>
  <c r="Z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X46"/>
  <c r="BW46"/>
  <c r="BV46"/>
  <c r="BU46"/>
  <c r="BT46"/>
  <c r="BS46"/>
  <c r="BR46"/>
  <c r="BQ46"/>
  <c r="BP46"/>
  <c r="BO46"/>
  <c r="BM46"/>
  <c r="BL46"/>
  <c r="AX46"/>
  <c r="AW46"/>
  <c r="AV46"/>
  <c r="AU46"/>
  <c r="AT46"/>
  <c r="AS46"/>
  <c r="AR46"/>
  <c r="AQ46"/>
  <c r="AP46"/>
  <c r="AO46"/>
  <c r="AI46"/>
  <c r="AH46"/>
  <c r="AG46"/>
  <c r="AF46"/>
  <c r="AE46"/>
  <c r="AD46"/>
  <c r="AC46"/>
  <c r="AB46"/>
  <c r="AA46"/>
  <c r="Z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X45"/>
  <c r="BW45"/>
  <c r="BV45"/>
  <c r="BU45"/>
  <c r="BT45"/>
  <c r="BS45"/>
  <c r="BR45"/>
  <c r="BQ45"/>
  <c r="BP45"/>
  <c r="BO45"/>
  <c r="BM45"/>
  <c r="BL45"/>
  <c r="AX45"/>
  <c r="AW45"/>
  <c r="AV45"/>
  <c r="AU45"/>
  <c r="AT45"/>
  <c r="AS45"/>
  <c r="AR45"/>
  <c r="AQ45"/>
  <c r="AP45"/>
  <c r="AO45"/>
  <c r="AI45"/>
  <c r="AH45"/>
  <c r="AG45"/>
  <c r="AF45"/>
  <c r="AE45"/>
  <c r="AD45"/>
  <c r="AC45"/>
  <c r="AB45"/>
  <c r="AA45"/>
  <c r="Z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X44"/>
  <c r="BW44"/>
  <c r="BV44"/>
  <c r="BU44"/>
  <c r="BT44"/>
  <c r="BS44"/>
  <c r="BR44"/>
  <c r="BQ44"/>
  <c r="BP44"/>
  <c r="BO44"/>
  <c r="BM44"/>
  <c r="BL44"/>
  <c r="AX44"/>
  <c r="AW44"/>
  <c r="AV44"/>
  <c r="AU44"/>
  <c r="AT44"/>
  <c r="AS44"/>
  <c r="AR44"/>
  <c r="AQ44"/>
  <c r="AP44"/>
  <c r="AO44"/>
  <c r="AI44"/>
  <c r="AH44"/>
  <c r="AG44"/>
  <c r="AF44"/>
  <c r="AE44"/>
  <c r="AD44"/>
  <c r="AC44"/>
  <c r="AB44"/>
  <c r="AA44"/>
  <c r="Z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X43"/>
  <c r="BW43"/>
  <c r="BV43"/>
  <c r="BU43"/>
  <c r="BT43"/>
  <c r="BS43"/>
  <c r="BR43"/>
  <c r="BQ43"/>
  <c r="BP43"/>
  <c r="BO43"/>
  <c r="BM43"/>
  <c r="BL43"/>
  <c r="AX43"/>
  <c r="AW43"/>
  <c r="AV43"/>
  <c r="AU43"/>
  <c r="AT43"/>
  <c r="AS43"/>
  <c r="AR43"/>
  <c r="AQ43"/>
  <c r="AP43"/>
  <c r="AO43"/>
  <c r="AI43"/>
  <c r="AH43"/>
  <c r="AG43"/>
  <c r="AF43"/>
  <c r="AE43"/>
  <c r="AD43"/>
  <c r="AC43"/>
  <c r="AB43"/>
  <c r="AA43"/>
  <c r="Z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X42"/>
  <c r="BW42"/>
  <c r="BV42"/>
  <c r="BU42"/>
  <c r="BT42"/>
  <c r="BS42"/>
  <c r="BR42"/>
  <c r="BQ42"/>
  <c r="BP42"/>
  <c r="BO42"/>
  <c r="BM42"/>
  <c r="BL42"/>
  <c r="AX42"/>
  <c r="AW42"/>
  <c r="AV42"/>
  <c r="AU42"/>
  <c r="AT42"/>
  <c r="AS42"/>
  <c r="AR42"/>
  <c r="AQ42"/>
  <c r="AP42"/>
  <c r="AO42"/>
  <c r="AI42"/>
  <c r="AH42"/>
  <c r="AG42"/>
  <c r="AF42"/>
  <c r="AE42"/>
  <c r="AD42"/>
  <c r="AC42"/>
  <c r="AB42"/>
  <c r="AA42"/>
  <c r="Z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X41"/>
  <c r="BW41"/>
  <c r="BR41"/>
  <c r="BQ41"/>
  <c r="BL41"/>
  <c r="BK41"/>
  <c r="BJ41"/>
  <c r="BI41"/>
  <c r="AX41"/>
  <c r="AW41"/>
  <c r="AV41"/>
  <c r="AU41"/>
  <c r="AT41"/>
  <c r="AS41"/>
  <c r="AR41"/>
  <c r="AQ41"/>
  <c r="AP41"/>
  <c r="AO41"/>
  <c r="AI41"/>
  <c r="AH41"/>
  <c r="AG41"/>
  <c r="AF41"/>
  <c r="AE41"/>
  <c r="AD41"/>
  <c r="AC41"/>
  <c r="AB41"/>
  <c r="AA41"/>
  <c r="Z41"/>
  <c r="T41"/>
  <c r="S41"/>
  <c r="R41"/>
  <c r="Q41"/>
  <c r="P41"/>
  <c r="O41"/>
  <c r="N41"/>
  <c r="M41"/>
  <c r="L41"/>
  <c r="K41"/>
  <c r="J41"/>
  <c r="I41"/>
  <c r="H41"/>
  <c r="G41"/>
  <c r="F41"/>
  <c r="E41"/>
  <c r="D41"/>
  <c r="BX40"/>
  <c r="BW40"/>
  <c r="BR40"/>
  <c r="BQ40"/>
  <c r="BL40"/>
  <c r="BK40"/>
  <c r="BJ40"/>
  <c r="BI40"/>
  <c r="AX40"/>
  <c r="AW40"/>
  <c r="AV40"/>
  <c r="AU40"/>
  <c r="AT40"/>
  <c r="AS40"/>
  <c r="AR40"/>
  <c r="AQ40"/>
  <c r="AP40"/>
  <c r="AO40"/>
  <c r="AI40"/>
  <c r="AH40"/>
  <c r="AG40"/>
  <c r="AF40"/>
  <c r="AE40"/>
  <c r="AD40"/>
  <c r="AC40"/>
  <c r="AB40"/>
  <c r="AA40"/>
  <c r="Z40"/>
  <c r="T40"/>
  <c r="S40"/>
  <c r="R40"/>
  <c r="Q40"/>
  <c r="P40"/>
  <c r="O40"/>
  <c r="N40"/>
  <c r="M40"/>
  <c r="L40"/>
  <c r="K40"/>
  <c r="J40"/>
  <c r="I40"/>
  <c r="H40"/>
  <c r="G40"/>
  <c r="F40"/>
  <c r="E40"/>
  <c r="D40"/>
  <c r="BX39"/>
  <c r="BW39"/>
  <c r="BR39"/>
  <c r="BQ39"/>
  <c r="BL39"/>
  <c r="BK39"/>
  <c r="BJ39"/>
  <c r="BI39"/>
  <c r="AX39"/>
  <c r="AW39"/>
  <c r="AV39"/>
  <c r="AU39"/>
  <c r="AT39"/>
  <c r="AS39"/>
  <c r="AR39"/>
  <c r="AQ39"/>
  <c r="AP39"/>
  <c r="AO39"/>
  <c r="AI39"/>
  <c r="AH39"/>
  <c r="AG39"/>
  <c r="AF39"/>
  <c r="AE39"/>
  <c r="AD39"/>
  <c r="AC39"/>
  <c r="AB39"/>
  <c r="AA39"/>
  <c r="Z39"/>
  <c r="T39"/>
  <c r="S39"/>
  <c r="R39"/>
  <c r="Q39"/>
  <c r="P39"/>
  <c r="O39"/>
  <c r="N39"/>
  <c r="M39"/>
  <c r="L39"/>
  <c r="K39"/>
  <c r="J39"/>
  <c r="I39"/>
  <c r="H39"/>
  <c r="G39"/>
  <c r="F39"/>
  <c r="E39"/>
  <c r="D39"/>
  <c r="BX38"/>
  <c r="BW38"/>
  <c r="BR38"/>
  <c r="BQ38"/>
  <c r="BL38"/>
  <c r="BK38"/>
  <c r="BJ38"/>
  <c r="BI38"/>
  <c r="AX38"/>
  <c r="AW38"/>
  <c r="AV38"/>
  <c r="AU38"/>
  <c r="AT38"/>
  <c r="AS38"/>
  <c r="AR38"/>
  <c r="AQ38"/>
  <c r="AP38"/>
  <c r="AO38"/>
  <c r="AI38"/>
  <c r="AH38"/>
  <c r="AG38"/>
  <c r="AF38"/>
  <c r="AE38"/>
  <c r="AD38"/>
  <c r="AC38"/>
  <c r="AB38"/>
  <c r="AA38"/>
  <c r="Z38"/>
  <c r="T38"/>
  <c r="S38"/>
  <c r="R38"/>
  <c r="Q38"/>
  <c r="P38"/>
  <c r="O38"/>
  <c r="N38"/>
  <c r="M38"/>
  <c r="L38"/>
  <c r="K38"/>
  <c r="J38"/>
  <c r="I38"/>
  <c r="H38"/>
  <c r="G38"/>
  <c r="F38"/>
  <c r="E38"/>
  <c r="D38"/>
  <c r="BX37"/>
  <c r="BW37"/>
  <c r="BR37"/>
  <c r="BQ37"/>
  <c r="BL37"/>
  <c r="BK37"/>
  <c r="BJ37"/>
  <c r="BI37"/>
  <c r="AX37"/>
  <c r="AW37"/>
  <c r="AV37"/>
  <c r="AU37"/>
  <c r="AT37"/>
  <c r="AS37"/>
  <c r="AR37"/>
  <c r="AQ37"/>
  <c r="AP37"/>
  <c r="AO37"/>
  <c r="AI37"/>
  <c r="AH37"/>
  <c r="AG37"/>
  <c r="AF37"/>
  <c r="AE37"/>
  <c r="AD37"/>
  <c r="AC37"/>
  <c r="AB37"/>
  <c r="AA37"/>
  <c r="Z37"/>
  <c r="T37"/>
  <c r="S37"/>
  <c r="R37"/>
  <c r="Q37"/>
  <c r="P37"/>
  <c r="O37"/>
  <c r="N37"/>
  <c r="M37"/>
  <c r="L37"/>
  <c r="K37"/>
  <c r="J37"/>
  <c r="I37"/>
  <c r="H37"/>
  <c r="G37"/>
  <c r="F37"/>
  <c r="E37"/>
  <c r="D37"/>
  <c r="BX36"/>
  <c r="BW36"/>
  <c r="BR36"/>
  <c r="BQ36"/>
  <c r="BL36"/>
  <c r="BK36"/>
  <c r="BJ36"/>
  <c r="BI36"/>
  <c r="AX36"/>
  <c r="AW36"/>
  <c r="AV36"/>
  <c r="AU36"/>
  <c r="AT36"/>
  <c r="AS36"/>
  <c r="AR36"/>
  <c r="AQ36"/>
  <c r="AP36"/>
  <c r="AO36"/>
  <c r="AI36"/>
  <c r="AH36"/>
  <c r="AG36"/>
  <c r="AF36"/>
  <c r="AE36"/>
  <c r="AD36"/>
  <c r="AC36"/>
  <c r="AB36"/>
  <c r="AA36"/>
  <c r="Z36"/>
  <c r="T36"/>
  <c r="S36"/>
  <c r="R36"/>
  <c r="Q36"/>
  <c r="P36"/>
  <c r="O36"/>
  <c r="N36"/>
  <c r="M36"/>
  <c r="L36"/>
  <c r="K36"/>
  <c r="J36"/>
  <c r="I36"/>
  <c r="H36"/>
  <c r="G36"/>
  <c r="F36"/>
  <c r="E36"/>
  <c r="D36"/>
  <c r="BX35"/>
  <c r="BW35"/>
  <c r="BR35"/>
  <c r="BQ35"/>
  <c r="BL35"/>
  <c r="BK35"/>
  <c r="BJ35"/>
  <c r="BI35"/>
  <c r="AX35"/>
  <c r="AW35"/>
  <c r="AV35"/>
  <c r="AU35"/>
  <c r="AT35"/>
  <c r="AS35"/>
  <c r="AR35"/>
  <c r="AQ35"/>
  <c r="AP35"/>
  <c r="AO35"/>
  <c r="AI35"/>
  <c r="AH35"/>
  <c r="AG35"/>
  <c r="AF35"/>
  <c r="AE35"/>
  <c r="AD35"/>
  <c r="AC35"/>
  <c r="AB35"/>
  <c r="AA35"/>
  <c r="Z35"/>
  <c r="T35"/>
  <c r="S35"/>
  <c r="R35"/>
  <c r="Q35"/>
  <c r="P35"/>
  <c r="O35"/>
  <c r="N35"/>
  <c r="M35"/>
  <c r="L35"/>
  <c r="K35"/>
  <c r="J35"/>
  <c r="I35"/>
  <c r="H35"/>
  <c r="G35"/>
  <c r="F35"/>
  <c r="E35"/>
  <c r="D35"/>
  <c r="BX34"/>
  <c r="BW34"/>
  <c r="BR34"/>
  <c r="BQ34"/>
  <c r="BL34"/>
  <c r="BK34"/>
  <c r="BJ34"/>
  <c r="BI34"/>
  <c r="AX34"/>
  <c r="AW34"/>
  <c r="AV34"/>
  <c r="AU34"/>
  <c r="AT34"/>
  <c r="AS34"/>
  <c r="AR34"/>
  <c r="AQ34"/>
  <c r="AP34"/>
  <c r="AO34"/>
  <c r="AI34"/>
  <c r="AH34"/>
  <c r="AG34"/>
  <c r="AF34"/>
  <c r="AE34"/>
  <c r="AD34"/>
  <c r="AC34"/>
  <c r="AB34"/>
  <c r="AA34"/>
  <c r="Z34"/>
  <c r="T34"/>
  <c r="S34"/>
  <c r="R34"/>
  <c r="Q34"/>
  <c r="P34"/>
  <c r="O34"/>
  <c r="N34"/>
  <c r="M34"/>
  <c r="L34"/>
  <c r="K34"/>
  <c r="J34"/>
  <c r="I34"/>
  <c r="H34"/>
  <c r="G34"/>
  <c r="F34"/>
  <c r="E34"/>
  <c r="D34"/>
  <c r="BX33"/>
  <c r="BW33"/>
  <c r="BR33"/>
  <c r="BQ33"/>
  <c r="BL33"/>
  <c r="BK33"/>
  <c r="BJ33"/>
  <c r="BI33"/>
  <c r="AX33"/>
  <c r="AW33"/>
  <c r="AV33"/>
  <c r="AU33"/>
  <c r="AT33"/>
  <c r="AS33"/>
  <c r="AR33"/>
  <c r="AQ33"/>
  <c r="AP33"/>
  <c r="AO33"/>
  <c r="AI33"/>
  <c r="AH33"/>
  <c r="AG33"/>
  <c r="AF33"/>
  <c r="AE33"/>
  <c r="AD33"/>
  <c r="AC33"/>
  <c r="AB33"/>
  <c r="AA33"/>
  <c r="Z33"/>
  <c r="T33"/>
  <c r="S33"/>
  <c r="R33"/>
  <c r="Q33"/>
  <c r="P33"/>
  <c r="O33"/>
  <c r="N33"/>
  <c r="M33"/>
  <c r="L33"/>
  <c r="K33"/>
  <c r="J33"/>
  <c r="I33"/>
  <c r="H33"/>
  <c r="G33"/>
  <c r="F33"/>
  <c r="E33"/>
  <c r="D33"/>
  <c r="BX32"/>
  <c r="BW32"/>
  <c r="BR32"/>
  <c r="BQ32"/>
  <c r="BL32"/>
  <c r="BK32"/>
  <c r="BJ32"/>
  <c r="BI32"/>
  <c r="AX32"/>
  <c r="AW32"/>
  <c r="AV32"/>
  <c r="AU32"/>
  <c r="AT32"/>
  <c r="AS32"/>
  <c r="AR32"/>
  <c r="AQ32"/>
  <c r="AP32"/>
  <c r="AO32"/>
  <c r="AI32"/>
  <c r="AH32"/>
  <c r="AG32"/>
  <c r="AF32"/>
  <c r="AE32"/>
  <c r="AD32"/>
  <c r="AC32"/>
  <c r="AB32"/>
  <c r="AA32"/>
  <c r="Z32"/>
  <c r="T32"/>
  <c r="S32"/>
  <c r="R32"/>
  <c r="Q32"/>
  <c r="P32"/>
  <c r="O32"/>
  <c r="N32"/>
  <c r="M32"/>
  <c r="L32"/>
  <c r="K32"/>
  <c r="J32"/>
  <c r="I32"/>
  <c r="H32"/>
  <c r="G32"/>
  <c r="F32"/>
  <c r="E32"/>
  <c r="D32"/>
  <c r="BX31"/>
  <c r="BW31"/>
  <c r="BR31"/>
  <c r="BQ31"/>
  <c r="BL31"/>
  <c r="BK31"/>
  <c r="BJ31"/>
  <c r="BI31"/>
  <c r="AX31"/>
  <c r="AW31"/>
  <c r="AV31"/>
  <c r="AU31"/>
  <c r="AT31"/>
  <c r="AS31"/>
  <c r="AR31"/>
  <c r="AQ31"/>
  <c r="AP31"/>
  <c r="AO31"/>
  <c r="AI31"/>
  <c r="AH31"/>
  <c r="AG31"/>
  <c r="AF31"/>
  <c r="AE31"/>
  <c r="AD31"/>
  <c r="AC31"/>
  <c r="AB31"/>
  <c r="AA31"/>
  <c r="Z31"/>
  <c r="T31"/>
  <c r="S31"/>
  <c r="R31"/>
  <c r="Q31"/>
  <c r="P31"/>
  <c r="O31"/>
  <c r="N31"/>
  <c r="M31"/>
  <c r="L31"/>
  <c r="K31"/>
  <c r="J31"/>
  <c r="I31"/>
  <c r="H31"/>
  <c r="G31"/>
  <c r="F31"/>
  <c r="E31"/>
  <c r="D31"/>
  <c r="BX30"/>
  <c r="BW30"/>
  <c r="BR30"/>
  <c r="BQ30"/>
  <c r="BL30"/>
  <c r="BK30"/>
  <c r="BJ30"/>
  <c r="BI30"/>
  <c r="AX30"/>
  <c r="AW30"/>
  <c r="AV30"/>
  <c r="AU30"/>
  <c r="AT30"/>
  <c r="AS30"/>
  <c r="AR30"/>
  <c r="AQ30"/>
  <c r="AP30"/>
  <c r="AO30"/>
  <c r="AI30"/>
  <c r="AH30"/>
  <c r="AG30"/>
  <c r="AF30"/>
  <c r="AE30"/>
  <c r="AD30"/>
  <c r="AC30"/>
  <c r="AB30"/>
  <c r="AA30"/>
  <c r="Z30"/>
  <c r="T30"/>
  <c r="S30"/>
  <c r="R30"/>
  <c r="Q30"/>
  <c r="P30"/>
  <c r="O30"/>
  <c r="N30"/>
  <c r="M30"/>
  <c r="L30"/>
  <c r="K30"/>
  <c r="J30"/>
  <c r="I30"/>
  <c r="H30"/>
  <c r="G30"/>
  <c r="F30"/>
  <c r="E30"/>
  <c r="D30"/>
  <c r="BX29"/>
  <c r="BW29"/>
  <c r="BR29"/>
  <c r="BQ29"/>
  <c r="BL29"/>
  <c r="BK29"/>
  <c r="BJ29"/>
  <c r="BI29"/>
  <c r="AX29"/>
  <c r="AW29"/>
  <c r="AV29"/>
  <c r="AU29"/>
  <c r="AT29"/>
  <c r="AS29"/>
  <c r="AR29"/>
  <c r="AQ29"/>
  <c r="AP29"/>
  <c r="AO29"/>
  <c r="AI29"/>
  <c r="AH29"/>
  <c r="AG29"/>
  <c r="AF29"/>
  <c r="AE29"/>
  <c r="AD29"/>
  <c r="AC29"/>
  <c r="AB29"/>
  <c r="AA29"/>
  <c r="Z29"/>
  <c r="T29"/>
  <c r="S29"/>
  <c r="R29"/>
  <c r="Q29"/>
  <c r="P29"/>
  <c r="O29"/>
  <c r="N29"/>
  <c r="M29"/>
  <c r="L29"/>
  <c r="K29"/>
  <c r="J29"/>
  <c r="I29"/>
  <c r="H29"/>
  <c r="G29"/>
  <c r="F29"/>
  <c r="E29"/>
  <c r="D29"/>
  <c r="O15"/>
  <c r="N15"/>
  <c r="M15"/>
  <c r="L15"/>
  <c r="K15"/>
  <c r="J15"/>
  <c r="I15"/>
  <c r="H15"/>
  <c r="O14"/>
  <c r="N14"/>
  <c r="M14"/>
  <c r="L14"/>
  <c r="K14"/>
  <c r="J14"/>
  <c r="I14"/>
  <c r="H14"/>
  <c r="AD13"/>
  <c r="AB13"/>
  <c r="Y13"/>
  <c r="X13"/>
  <c r="W13"/>
  <c r="O13"/>
  <c r="N13"/>
  <c r="M13"/>
  <c r="L13"/>
  <c r="K13"/>
  <c r="J13"/>
  <c r="I13"/>
  <c r="H13"/>
  <c r="AD12"/>
  <c r="AB12"/>
  <c r="Y12"/>
  <c r="X12"/>
  <c r="W12"/>
  <c r="O12"/>
  <c r="N12"/>
  <c r="M12"/>
  <c r="L12"/>
  <c r="K12"/>
  <c r="J12"/>
  <c r="I12"/>
  <c r="H12"/>
  <c r="AD11"/>
  <c r="AB11"/>
  <c r="Y11"/>
  <c r="X11"/>
  <c r="W11"/>
  <c r="O11"/>
  <c r="N11"/>
  <c r="M11"/>
  <c r="L11"/>
  <c r="K11"/>
  <c r="J11"/>
  <c r="I11"/>
  <c r="H11"/>
  <c r="AD10"/>
  <c r="AB10"/>
  <c r="Y10"/>
  <c r="X10"/>
  <c r="W10"/>
  <c r="O10"/>
  <c r="N10"/>
  <c r="M10"/>
  <c r="L10"/>
  <c r="K10"/>
  <c r="J10"/>
  <c r="I10"/>
  <c r="H10"/>
  <c r="AD9"/>
  <c r="AB9"/>
  <c r="Y9"/>
  <c r="X9"/>
  <c r="W9"/>
  <c r="O9"/>
  <c r="N9"/>
  <c r="M9"/>
  <c r="L9"/>
  <c r="K9"/>
  <c r="J9"/>
  <c r="I9"/>
  <c r="H9"/>
  <c r="AD8"/>
  <c r="AB8"/>
  <c r="Y8"/>
  <c r="X8"/>
  <c r="W8"/>
  <c r="P8"/>
  <c r="O8"/>
  <c r="N8"/>
  <c r="M8"/>
  <c r="L8"/>
  <c r="K8"/>
  <c r="J8"/>
  <c r="I8"/>
  <c r="H8"/>
  <c r="P7"/>
  <c r="O7"/>
  <c r="N7"/>
  <c r="M7"/>
  <c r="L7"/>
  <c r="K7"/>
  <c r="J7"/>
  <c r="I7"/>
  <c r="H7"/>
  <c r="P6"/>
  <c r="O6"/>
  <c r="N6"/>
  <c r="M6"/>
  <c r="L6"/>
  <c r="K6"/>
  <c r="J6"/>
  <c r="I6"/>
  <c r="H6"/>
  <c r="P5"/>
  <c r="O5"/>
  <c r="N5"/>
  <c r="M5"/>
  <c r="L5"/>
  <c r="K5"/>
  <c r="J5"/>
  <c r="I5"/>
  <c r="H5"/>
  <c r="P4"/>
  <c r="O4"/>
  <c r="N4"/>
  <c r="M4"/>
  <c r="L4"/>
  <c r="K4"/>
  <c r="J4"/>
  <c r="I4"/>
  <c r="H4"/>
  <c r="P3"/>
  <c r="O3"/>
  <c r="N3"/>
  <c r="M3"/>
  <c r="L3"/>
  <c r="K3"/>
  <c r="J3"/>
  <c r="I3"/>
  <c r="H3"/>
  <c r="X328" i="7"/>
  <c r="W328"/>
  <c r="V328"/>
  <c r="U328"/>
  <c r="T328"/>
  <c r="S328"/>
  <c r="R328"/>
  <c r="Q328"/>
  <c r="P328"/>
  <c r="O328"/>
  <c r="N328"/>
  <c r="M328"/>
  <c r="L328"/>
  <c r="K328"/>
  <c r="J328"/>
  <c r="I328"/>
  <c r="H328"/>
  <c r="G328"/>
  <c r="F328"/>
  <c r="E328"/>
  <c r="X327"/>
  <c r="W327"/>
  <c r="V327"/>
  <c r="U327"/>
  <c r="T327"/>
  <c r="S327"/>
  <c r="R327"/>
  <c r="Q327"/>
  <c r="P327"/>
  <c r="O327"/>
  <c r="N327"/>
  <c r="M327"/>
  <c r="L327"/>
  <c r="K327"/>
  <c r="J327"/>
  <c r="I327"/>
  <c r="H327"/>
  <c r="G327"/>
  <c r="F327"/>
  <c r="E327"/>
  <c r="X326"/>
  <c r="W326"/>
  <c r="V326"/>
  <c r="U326"/>
  <c r="T326"/>
  <c r="S326"/>
  <c r="R326"/>
  <c r="Q326"/>
  <c r="P326"/>
  <c r="O326"/>
  <c r="N326"/>
  <c r="M326"/>
  <c r="L326"/>
  <c r="K326"/>
  <c r="J326"/>
  <c r="I326"/>
  <c r="H326"/>
  <c r="G326"/>
  <c r="F326"/>
  <c r="E326"/>
  <c r="X325"/>
  <c r="W325"/>
  <c r="V325"/>
  <c r="U325"/>
  <c r="T325"/>
  <c r="S325"/>
  <c r="R325"/>
  <c r="Q325"/>
  <c r="P325"/>
  <c r="O325"/>
  <c r="N325"/>
  <c r="M325"/>
  <c r="L325"/>
  <c r="K325"/>
  <c r="J325"/>
  <c r="I325"/>
  <c r="H325"/>
  <c r="G325"/>
  <c r="F325"/>
  <c r="E325"/>
  <c r="X324"/>
  <c r="W324"/>
  <c r="V324"/>
  <c r="U324"/>
  <c r="T324"/>
  <c r="S324"/>
  <c r="R324"/>
  <c r="Q324"/>
  <c r="P324"/>
  <c r="O324"/>
  <c r="N324"/>
  <c r="M324"/>
  <c r="L324"/>
  <c r="K324"/>
  <c r="J324"/>
  <c r="I324"/>
  <c r="H324"/>
  <c r="G324"/>
  <c r="F324"/>
  <c r="E324"/>
  <c r="X323"/>
  <c r="W323"/>
  <c r="V323"/>
  <c r="U323"/>
  <c r="T323"/>
  <c r="S323"/>
  <c r="R323"/>
  <c r="Q323"/>
  <c r="P323"/>
  <c r="O323"/>
  <c r="N323"/>
  <c r="M323"/>
  <c r="L323"/>
  <c r="K323"/>
  <c r="J323"/>
  <c r="I323"/>
  <c r="H323"/>
  <c r="G323"/>
  <c r="F323"/>
  <c r="E323"/>
  <c r="X322"/>
  <c r="W322"/>
  <c r="V322"/>
  <c r="U322"/>
  <c r="T322"/>
  <c r="S322"/>
  <c r="R322"/>
  <c r="Q322"/>
  <c r="P322"/>
  <c r="O322"/>
  <c r="N322"/>
  <c r="M322"/>
  <c r="L322"/>
  <c r="K322"/>
  <c r="J322"/>
  <c r="I322"/>
  <c r="H322"/>
  <c r="G322"/>
  <c r="F322"/>
  <c r="E322"/>
  <c r="X321"/>
  <c r="W321"/>
  <c r="V321"/>
  <c r="U321"/>
  <c r="T321"/>
  <c r="S321"/>
  <c r="R321"/>
  <c r="Q321"/>
  <c r="P321"/>
  <c r="O321"/>
  <c r="N321"/>
  <c r="M321"/>
  <c r="L321"/>
  <c r="K321"/>
  <c r="J321"/>
  <c r="I321"/>
  <c r="H321"/>
  <c r="G321"/>
  <c r="F321"/>
  <c r="E321"/>
  <c r="X320"/>
  <c r="W320"/>
  <c r="V320"/>
  <c r="U320"/>
  <c r="T320"/>
  <c r="S320"/>
  <c r="R320"/>
  <c r="Q320"/>
  <c r="P320"/>
  <c r="O320"/>
  <c r="N320"/>
  <c r="M320"/>
  <c r="L320"/>
  <c r="K320"/>
  <c r="J320"/>
  <c r="I320"/>
  <c r="H320"/>
  <c r="G320"/>
  <c r="F320"/>
  <c r="E320"/>
  <c r="X319"/>
  <c r="W319"/>
  <c r="V319"/>
  <c r="U319"/>
  <c r="T319"/>
  <c r="S319"/>
  <c r="R319"/>
  <c r="Q319"/>
  <c r="P319"/>
  <c r="O319"/>
  <c r="N319"/>
  <c r="M319"/>
  <c r="L319"/>
  <c r="K319"/>
  <c r="J319"/>
  <c r="I319"/>
  <c r="H319"/>
  <c r="G319"/>
  <c r="F319"/>
  <c r="E319"/>
  <c r="X318"/>
  <c r="W318"/>
  <c r="V318"/>
  <c r="U318"/>
  <c r="T318"/>
  <c r="S318"/>
  <c r="R318"/>
  <c r="Q318"/>
  <c r="P318"/>
  <c r="O318"/>
  <c r="N318"/>
  <c r="M318"/>
  <c r="L318"/>
  <c r="K318"/>
  <c r="J318"/>
  <c r="I318"/>
  <c r="H318"/>
  <c r="G318"/>
  <c r="F318"/>
  <c r="E318"/>
  <c r="X317"/>
  <c r="W317"/>
  <c r="V317"/>
  <c r="U317"/>
  <c r="T317"/>
  <c r="S317"/>
  <c r="R317"/>
  <c r="Q317"/>
  <c r="P317"/>
  <c r="O317"/>
  <c r="N317"/>
  <c r="M317"/>
  <c r="L317"/>
  <c r="K317"/>
  <c r="J317"/>
  <c r="I317"/>
  <c r="H317"/>
  <c r="G317"/>
  <c r="F317"/>
  <c r="E317"/>
  <c r="X316"/>
  <c r="W316"/>
  <c r="V316"/>
  <c r="U316"/>
  <c r="T316"/>
  <c r="S316"/>
  <c r="R316"/>
  <c r="Q316"/>
  <c r="P316"/>
  <c r="O316"/>
  <c r="N316"/>
  <c r="M316"/>
  <c r="L316"/>
  <c r="K316"/>
  <c r="J316"/>
  <c r="I316"/>
  <c r="H316"/>
  <c r="G316"/>
  <c r="F316"/>
  <c r="E316"/>
  <c r="X315"/>
  <c r="W315"/>
  <c r="V315"/>
  <c r="U315"/>
  <c r="T315"/>
  <c r="S315"/>
  <c r="R315"/>
  <c r="Q315"/>
  <c r="P315"/>
  <c r="O315"/>
  <c r="N315"/>
  <c r="M315"/>
  <c r="L315"/>
  <c r="K315"/>
  <c r="J315"/>
  <c r="I315"/>
  <c r="H315"/>
  <c r="G315"/>
  <c r="F315"/>
  <c r="E315"/>
  <c r="X314"/>
  <c r="W314"/>
  <c r="V314"/>
  <c r="U314"/>
  <c r="T314"/>
  <c r="S314"/>
  <c r="R314"/>
  <c r="Q314"/>
  <c r="P314"/>
  <c r="O314"/>
  <c r="N314"/>
  <c r="M314"/>
  <c r="L314"/>
  <c r="K314"/>
  <c r="J314"/>
  <c r="I314"/>
  <c r="H314"/>
  <c r="G314"/>
  <c r="F314"/>
  <c r="E314"/>
  <c r="X307"/>
  <c r="W307"/>
  <c r="V307"/>
  <c r="U307"/>
  <c r="T307"/>
  <c r="S307"/>
  <c r="R307"/>
  <c r="Q307"/>
  <c r="P307"/>
  <c r="O307"/>
  <c r="N307"/>
  <c r="M307"/>
  <c r="L307"/>
  <c r="K307"/>
  <c r="J307"/>
  <c r="I307"/>
  <c r="H307"/>
  <c r="G307"/>
  <c r="F307"/>
  <c r="E307"/>
  <c r="X306"/>
  <c r="W306"/>
  <c r="V306"/>
  <c r="U306"/>
  <c r="T306"/>
  <c r="S306"/>
  <c r="R306"/>
  <c r="Q306"/>
  <c r="P306"/>
  <c r="O306"/>
  <c r="N306"/>
  <c r="M306"/>
  <c r="L306"/>
  <c r="K306"/>
  <c r="J306"/>
  <c r="I306"/>
  <c r="H306"/>
  <c r="G306"/>
  <c r="F306"/>
  <c r="E306"/>
  <c r="X305"/>
  <c r="W305"/>
  <c r="V305"/>
  <c r="U305"/>
  <c r="T305"/>
  <c r="S305"/>
  <c r="R305"/>
  <c r="Q305"/>
  <c r="P305"/>
  <c r="O305"/>
  <c r="N305"/>
  <c r="M305"/>
  <c r="L305"/>
  <c r="K305"/>
  <c r="J305"/>
  <c r="I305"/>
  <c r="H305"/>
  <c r="G305"/>
  <c r="F305"/>
  <c r="E305"/>
  <c r="X304"/>
  <c r="W304"/>
  <c r="V304"/>
  <c r="U304"/>
  <c r="T304"/>
  <c r="S304"/>
  <c r="R304"/>
  <c r="Q304"/>
  <c r="P304"/>
  <c r="O304"/>
  <c r="N304"/>
  <c r="M304"/>
  <c r="L304"/>
  <c r="K304"/>
  <c r="J304"/>
  <c r="I304"/>
  <c r="H304"/>
  <c r="G304"/>
  <c r="F304"/>
  <c r="E304"/>
  <c r="X303"/>
  <c r="W303"/>
  <c r="V303"/>
  <c r="U303"/>
  <c r="T303"/>
  <c r="S303"/>
  <c r="R303"/>
  <c r="Q303"/>
  <c r="P303"/>
  <c r="O303"/>
  <c r="N303"/>
  <c r="M303"/>
  <c r="L303"/>
  <c r="K303"/>
  <c r="J303"/>
  <c r="I303"/>
  <c r="H303"/>
  <c r="G303"/>
  <c r="F303"/>
  <c r="E303"/>
  <c r="X302"/>
  <c r="W302"/>
  <c r="V302"/>
  <c r="U302"/>
  <c r="T302"/>
  <c r="S302"/>
  <c r="R302"/>
  <c r="Q302"/>
  <c r="P302"/>
  <c r="O302"/>
  <c r="N302"/>
  <c r="M302"/>
  <c r="L302"/>
  <c r="K302"/>
  <c r="J302"/>
  <c r="I302"/>
  <c r="H302"/>
  <c r="G302"/>
  <c r="F302"/>
  <c r="E302"/>
  <c r="X301"/>
  <c r="W301"/>
  <c r="V301"/>
  <c r="U301"/>
  <c r="T301"/>
  <c r="S301"/>
  <c r="R301"/>
  <c r="Q301"/>
  <c r="P301"/>
  <c r="O301"/>
  <c r="N301"/>
  <c r="M301"/>
  <c r="L301"/>
  <c r="K301"/>
  <c r="J301"/>
  <c r="I301"/>
  <c r="H301"/>
  <c r="G301"/>
  <c r="F301"/>
  <c r="E301"/>
  <c r="X300"/>
  <c r="W300"/>
  <c r="V300"/>
  <c r="U300"/>
  <c r="T300"/>
  <c r="S300"/>
  <c r="R300"/>
  <c r="Q300"/>
  <c r="P300"/>
  <c r="O300"/>
  <c r="N300"/>
  <c r="M300"/>
  <c r="L300"/>
  <c r="K300"/>
  <c r="J300"/>
  <c r="I300"/>
  <c r="H300"/>
  <c r="G300"/>
  <c r="F300"/>
  <c r="E300"/>
  <c r="X299"/>
  <c r="W299"/>
  <c r="V299"/>
  <c r="U299"/>
  <c r="T299"/>
  <c r="S299"/>
  <c r="R299"/>
  <c r="Q299"/>
  <c r="P299"/>
  <c r="O299"/>
  <c r="N299"/>
  <c r="M299"/>
  <c r="L299"/>
  <c r="K299"/>
  <c r="J299"/>
  <c r="I299"/>
  <c r="H299"/>
  <c r="G299"/>
  <c r="F299"/>
  <c r="E299"/>
  <c r="X298"/>
  <c r="W298"/>
  <c r="V298"/>
  <c r="U298"/>
  <c r="T298"/>
  <c r="S298"/>
  <c r="R298"/>
  <c r="Q298"/>
  <c r="P298"/>
  <c r="O298"/>
  <c r="N298"/>
  <c r="M298"/>
  <c r="L298"/>
  <c r="K298"/>
  <c r="J298"/>
  <c r="I298"/>
  <c r="H298"/>
  <c r="G298"/>
  <c r="F298"/>
  <c r="E298"/>
  <c r="X297"/>
  <c r="W297"/>
  <c r="V297"/>
  <c r="U297"/>
  <c r="T297"/>
  <c r="S297"/>
  <c r="R297"/>
  <c r="Q297"/>
  <c r="P297"/>
  <c r="O297"/>
  <c r="N297"/>
  <c r="M297"/>
  <c r="L297"/>
  <c r="K297"/>
  <c r="J297"/>
  <c r="I297"/>
  <c r="H297"/>
  <c r="G297"/>
  <c r="F297"/>
  <c r="E297"/>
  <c r="X296"/>
  <c r="W296"/>
  <c r="V296"/>
  <c r="U296"/>
  <c r="T296"/>
  <c r="S296"/>
  <c r="R296"/>
  <c r="Q296"/>
  <c r="P296"/>
  <c r="O296"/>
  <c r="N296"/>
  <c r="M296"/>
  <c r="L296"/>
  <c r="K296"/>
  <c r="J296"/>
  <c r="I296"/>
  <c r="H296"/>
  <c r="G296"/>
  <c r="F296"/>
  <c r="E296"/>
  <c r="X295"/>
  <c r="W295"/>
  <c r="V295"/>
  <c r="U295"/>
  <c r="T295"/>
  <c r="S295"/>
  <c r="R295"/>
  <c r="Q295"/>
  <c r="P295"/>
  <c r="O295"/>
  <c r="N295"/>
  <c r="M295"/>
  <c r="L295"/>
  <c r="K295"/>
  <c r="J295"/>
  <c r="I295"/>
  <c r="H295"/>
  <c r="G295"/>
  <c r="F295"/>
  <c r="E295"/>
  <c r="X294"/>
  <c r="W294"/>
  <c r="V294"/>
  <c r="U294"/>
  <c r="T294"/>
  <c r="S294"/>
  <c r="R294"/>
  <c r="Q294"/>
  <c r="P294"/>
  <c r="O294"/>
  <c r="N294"/>
  <c r="M294"/>
  <c r="L294"/>
  <c r="K294"/>
  <c r="J294"/>
  <c r="I294"/>
  <c r="H294"/>
  <c r="G294"/>
  <c r="F294"/>
  <c r="E294"/>
  <c r="X293"/>
  <c r="W293"/>
  <c r="V293"/>
  <c r="U293"/>
  <c r="T293"/>
  <c r="S293"/>
  <c r="R293"/>
  <c r="Q293"/>
  <c r="P293"/>
  <c r="O293"/>
  <c r="N293"/>
  <c r="M293"/>
  <c r="L293"/>
  <c r="K293"/>
  <c r="J293"/>
  <c r="I293"/>
  <c r="H293"/>
  <c r="G293"/>
  <c r="F293"/>
  <c r="E293"/>
  <c r="X286"/>
  <c r="W286"/>
  <c r="V286"/>
  <c r="U286"/>
  <c r="T286"/>
  <c r="S286"/>
  <c r="R286"/>
  <c r="Q286"/>
  <c r="P286"/>
  <c r="O286"/>
  <c r="N286"/>
  <c r="M286"/>
  <c r="L286"/>
  <c r="K286"/>
  <c r="J286"/>
  <c r="I286"/>
  <c r="H286"/>
  <c r="G286"/>
  <c r="F286"/>
  <c r="E286"/>
  <c r="X285"/>
  <c r="W285"/>
  <c r="V285"/>
  <c r="U285"/>
  <c r="T285"/>
  <c r="S285"/>
  <c r="R285"/>
  <c r="Q285"/>
  <c r="P285"/>
  <c r="O285"/>
  <c r="N285"/>
  <c r="M285"/>
  <c r="L285"/>
  <c r="K285"/>
  <c r="J285"/>
  <c r="I285"/>
  <c r="H285"/>
  <c r="G285"/>
  <c r="F285"/>
  <c r="E285"/>
  <c r="X284"/>
  <c r="W284"/>
  <c r="V284"/>
  <c r="U284"/>
  <c r="T284"/>
  <c r="S284"/>
  <c r="R284"/>
  <c r="Q284"/>
  <c r="P284"/>
  <c r="O284"/>
  <c r="N284"/>
  <c r="M284"/>
  <c r="L284"/>
  <c r="K284"/>
  <c r="J284"/>
  <c r="I284"/>
  <c r="H284"/>
  <c r="G284"/>
  <c r="F284"/>
  <c r="E284"/>
  <c r="X283"/>
  <c r="W283"/>
  <c r="V283"/>
  <c r="U283"/>
  <c r="T283"/>
  <c r="S283"/>
  <c r="R283"/>
  <c r="Q283"/>
  <c r="P283"/>
  <c r="O283"/>
  <c r="N283"/>
  <c r="M283"/>
  <c r="L283"/>
  <c r="K283"/>
  <c r="J283"/>
  <c r="I283"/>
  <c r="H283"/>
  <c r="G283"/>
  <c r="F283"/>
  <c r="E283"/>
  <c r="X282"/>
  <c r="W282"/>
  <c r="V282"/>
  <c r="U282"/>
  <c r="T282"/>
  <c r="S282"/>
  <c r="R282"/>
  <c r="Q282"/>
  <c r="P282"/>
  <c r="O282"/>
  <c r="N282"/>
  <c r="M282"/>
  <c r="L282"/>
  <c r="K282"/>
  <c r="J282"/>
  <c r="I282"/>
  <c r="H282"/>
  <c r="G282"/>
  <c r="F282"/>
  <c r="E282"/>
  <c r="X281"/>
  <c r="W281"/>
  <c r="V281"/>
  <c r="U281"/>
  <c r="T281"/>
  <c r="S281"/>
  <c r="R281"/>
  <c r="Q281"/>
  <c r="P281"/>
  <c r="O281"/>
  <c r="N281"/>
  <c r="M281"/>
  <c r="L281"/>
  <c r="K281"/>
  <c r="J281"/>
  <c r="I281"/>
  <c r="H281"/>
  <c r="G281"/>
  <c r="F281"/>
  <c r="E281"/>
  <c r="X280"/>
  <c r="W280"/>
  <c r="V280"/>
  <c r="U280"/>
  <c r="T280"/>
  <c r="S280"/>
  <c r="R280"/>
  <c r="Q280"/>
  <c r="P280"/>
  <c r="O280"/>
  <c r="N280"/>
  <c r="M280"/>
  <c r="L280"/>
  <c r="K280"/>
  <c r="J280"/>
  <c r="I280"/>
  <c r="H280"/>
  <c r="G280"/>
  <c r="F280"/>
  <c r="E280"/>
  <c r="X279"/>
  <c r="W279"/>
  <c r="V279"/>
  <c r="U279"/>
  <c r="T279"/>
  <c r="S279"/>
  <c r="R279"/>
  <c r="Q279"/>
  <c r="P279"/>
  <c r="O279"/>
  <c r="N279"/>
  <c r="M279"/>
  <c r="L279"/>
  <c r="K279"/>
  <c r="J279"/>
  <c r="I279"/>
  <c r="H279"/>
  <c r="G279"/>
  <c r="F279"/>
  <c r="E279"/>
  <c r="X278"/>
  <c r="W278"/>
  <c r="V278"/>
  <c r="U278"/>
  <c r="T278"/>
  <c r="S278"/>
  <c r="R278"/>
  <c r="Q278"/>
  <c r="P278"/>
  <c r="O278"/>
  <c r="N278"/>
  <c r="M278"/>
  <c r="L278"/>
  <c r="K278"/>
  <c r="J278"/>
  <c r="I278"/>
  <c r="H278"/>
  <c r="G278"/>
  <c r="F278"/>
  <c r="E278"/>
  <c r="X277"/>
  <c r="W277"/>
  <c r="V277"/>
  <c r="U277"/>
  <c r="T277"/>
  <c r="S277"/>
  <c r="R277"/>
  <c r="Q277"/>
  <c r="P277"/>
  <c r="O277"/>
  <c r="N277"/>
  <c r="M277"/>
  <c r="L277"/>
  <c r="K277"/>
  <c r="J277"/>
  <c r="I277"/>
  <c r="H277"/>
  <c r="G277"/>
  <c r="F277"/>
  <c r="E277"/>
  <c r="X276"/>
  <c r="W276"/>
  <c r="V276"/>
  <c r="U276"/>
  <c r="T276"/>
  <c r="S276"/>
  <c r="R276"/>
  <c r="Q276"/>
  <c r="P276"/>
  <c r="O276"/>
  <c r="N276"/>
  <c r="M276"/>
  <c r="L276"/>
  <c r="K276"/>
  <c r="J276"/>
  <c r="I276"/>
  <c r="H276"/>
  <c r="G276"/>
  <c r="F276"/>
  <c r="E276"/>
  <c r="X275"/>
  <c r="W275"/>
  <c r="V275"/>
  <c r="U275"/>
  <c r="T275"/>
  <c r="S275"/>
  <c r="R275"/>
  <c r="Q275"/>
  <c r="P275"/>
  <c r="O275"/>
  <c r="N275"/>
  <c r="M275"/>
  <c r="L275"/>
  <c r="K275"/>
  <c r="J275"/>
  <c r="I275"/>
  <c r="H275"/>
  <c r="G275"/>
  <c r="F275"/>
  <c r="E275"/>
  <c r="X274"/>
  <c r="W274"/>
  <c r="V274"/>
  <c r="U274"/>
  <c r="T274"/>
  <c r="S274"/>
  <c r="R274"/>
  <c r="Q274"/>
  <c r="P274"/>
  <c r="O274"/>
  <c r="N274"/>
  <c r="M274"/>
  <c r="L274"/>
  <c r="K274"/>
  <c r="J274"/>
  <c r="I274"/>
  <c r="H274"/>
  <c r="G274"/>
  <c r="F274"/>
  <c r="E274"/>
  <c r="X273"/>
  <c r="W273"/>
  <c r="V273"/>
  <c r="U273"/>
  <c r="T273"/>
  <c r="S273"/>
  <c r="R273"/>
  <c r="Q273"/>
  <c r="P273"/>
  <c r="O273"/>
  <c r="N273"/>
  <c r="M273"/>
  <c r="L273"/>
  <c r="K273"/>
  <c r="J273"/>
  <c r="I273"/>
  <c r="H273"/>
  <c r="G273"/>
  <c r="F273"/>
  <c r="E273"/>
  <c r="X272"/>
  <c r="W272"/>
  <c r="V272"/>
  <c r="U272"/>
  <c r="T272"/>
  <c r="S272"/>
  <c r="R272"/>
  <c r="Q272"/>
  <c r="P272"/>
  <c r="O272"/>
  <c r="N272"/>
  <c r="M272"/>
  <c r="L272"/>
  <c r="K272"/>
  <c r="J272"/>
  <c r="I272"/>
  <c r="H272"/>
  <c r="G272"/>
  <c r="F272"/>
  <c r="E272"/>
  <c r="X265"/>
  <c r="W265"/>
  <c r="V265"/>
  <c r="U265"/>
  <c r="T265"/>
  <c r="S265"/>
  <c r="R265"/>
  <c r="Q265"/>
  <c r="P265"/>
  <c r="O265"/>
  <c r="N265"/>
  <c r="M265"/>
  <c r="L265"/>
  <c r="K265"/>
  <c r="J265"/>
  <c r="I265"/>
  <c r="H265"/>
  <c r="G265"/>
  <c r="F265"/>
  <c r="E265"/>
  <c r="X264"/>
  <c r="W264"/>
  <c r="V264"/>
  <c r="U264"/>
  <c r="T264"/>
  <c r="S264"/>
  <c r="R264"/>
  <c r="Q264"/>
  <c r="P264"/>
  <c r="O264"/>
  <c r="N264"/>
  <c r="M264"/>
  <c r="L264"/>
  <c r="K264"/>
  <c r="J264"/>
  <c r="I264"/>
  <c r="H264"/>
  <c r="G264"/>
  <c r="F264"/>
  <c r="E264"/>
  <c r="X263"/>
  <c r="W263"/>
  <c r="V263"/>
  <c r="U263"/>
  <c r="T263"/>
  <c r="S263"/>
  <c r="R263"/>
  <c r="Q263"/>
  <c r="P263"/>
  <c r="O263"/>
  <c r="N263"/>
  <c r="M263"/>
  <c r="L263"/>
  <c r="K263"/>
  <c r="J263"/>
  <c r="I263"/>
  <c r="H263"/>
  <c r="G263"/>
  <c r="F263"/>
  <c r="E263"/>
  <c r="X262"/>
  <c r="W262"/>
  <c r="V262"/>
  <c r="U262"/>
  <c r="T262"/>
  <c r="S262"/>
  <c r="R262"/>
  <c r="Q262"/>
  <c r="P262"/>
  <c r="O262"/>
  <c r="N262"/>
  <c r="M262"/>
  <c r="L262"/>
  <c r="K262"/>
  <c r="J262"/>
  <c r="I262"/>
  <c r="H262"/>
  <c r="G262"/>
  <c r="F262"/>
  <c r="E262"/>
  <c r="X261"/>
  <c r="W261"/>
  <c r="V261"/>
  <c r="U261"/>
  <c r="T261"/>
  <c r="S261"/>
  <c r="R261"/>
  <c r="Q261"/>
  <c r="P261"/>
  <c r="O261"/>
  <c r="N261"/>
  <c r="M261"/>
  <c r="L261"/>
  <c r="K261"/>
  <c r="J261"/>
  <c r="I261"/>
  <c r="H261"/>
  <c r="G261"/>
  <c r="F261"/>
  <c r="E261"/>
  <c r="X260"/>
  <c r="W260"/>
  <c r="V260"/>
  <c r="U260"/>
  <c r="T260"/>
  <c r="S260"/>
  <c r="R260"/>
  <c r="Q260"/>
  <c r="P260"/>
  <c r="O260"/>
  <c r="N260"/>
  <c r="M260"/>
  <c r="L260"/>
  <c r="K260"/>
  <c r="J260"/>
  <c r="I260"/>
  <c r="H260"/>
  <c r="G260"/>
  <c r="F260"/>
  <c r="E260"/>
  <c r="X259"/>
  <c r="W259"/>
  <c r="V259"/>
  <c r="U259"/>
  <c r="T259"/>
  <c r="S259"/>
  <c r="R259"/>
  <c r="Q259"/>
  <c r="P259"/>
  <c r="O259"/>
  <c r="N259"/>
  <c r="M259"/>
  <c r="L259"/>
  <c r="K259"/>
  <c r="J259"/>
  <c r="I259"/>
  <c r="H259"/>
  <c r="G259"/>
  <c r="F259"/>
  <c r="E259"/>
  <c r="X258"/>
  <c r="W258"/>
  <c r="V258"/>
  <c r="U258"/>
  <c r="T258"/>
  <c r="S258"/>
  <c r="R258"/>
  <c r="Q258"/>
  <c r="P258"/>
  <c r="O258"/>
  <c r="N258"/>
  <c r="M258"/>
  <c r="L258"/>
  <c r="K258"/>
  <c r="J258"/>
  <c r="I258"/>
  <c r="H258"/>
  <c r="G258"/>
  <c r="F258"/>
  <c r="E258"/>
  <c r="X257"/>
  <c r="W257"/>
  <c r="V257"/>
  <c r="U257"/>
  <c r="T257"/>
  <c r="S257"/>
  <c r="R257"/>
  <c r="Q257"/>
  <c r="P257"/>
  <c r="O257"/>
  <c r="N257"/>
  <c r="M257"/>
  <c r="L257"/>
  <c r="K257"/>
  <c r="J257"/>
  <c r="I257"/>
  <c r="H257"/>
  <c r="G257"/>
  <c r="F257"/>
  <c r="E257"/>
  <c r="X256"/>
  <c r="W256"/>
  <c r="V256"/>
  <c r="U256"/>
  <c r="T256"/>
  <c r="S256"/>
  <c r="R256"/>
  <c r="Q256"/>
  <c r="P256"/>
  <c r="O256"/>
  <c r="N256"/>
  <c r="M256"/>
  <c r="L256"/>
  <c r="K256"/>
  <c r="J256"/>
  <c r="I256"/>
  <c r="H256"/>
  <c r="G256"/>
  <c r="F256"/>
  <c r="E256"/>
  <c r="X255"/>
  <c r="W255"/>
  <c r="V255"/>
  <c r="U255"/>
  <c r="T255"/>
  <c r="S255"/>
  <c r="R255"/>
  <c r="Q255"/>
  <c r="P255"/>
  <c r="O255"/>
  <c r="N255"/>
  <c r="M255"/>
  <c r="L255"/>
  <c r="K255"/>
  <c r="J255"/>
  <c r="I255"/>
  <c r="H255"/>
  <c r="G255"/>
  <c r="F255"/>
  <c r="E255"/>
  <c r="X254"/>
  <c r="W254"/>
  <c r="V254"/>
  <c r="U254"/>
  <c r="T254"/>
  <c r="S254"/>
  <c r="R254"/>
  <c r="Q254"/>
  <c r="P254"/>
  <c r="O254"/>
  <c r="N254"/>
  <c r="M254"/>
  <c r="L254"/>
  <c r="K254"/>
  <c r="J254"/>
  <c r="I254"/>
  <c r="H254"/>
  <c r="G254"/>
  <c r="F254"/>
  <c r="E254"/>
  <c r="X253"/>
  <c r="W253"/>
  <c r="V253"/>
  <c r="U253"/>
  <c r="T253"/>
  <c r="S253"/>
  <c r="R253"/>
  <c r="Q253"/>
  <c r="P253"/>
  <c r="O253"/>
  <c r="N253"/>
  <c r="M253"/>
  <c r="L253"/>
  <c r="K253"/>
  <c r="J253"/>
  <c r="I253"/>
  <c r="H253"/>
  <c r="G253"/>
  <c r="F253"/>
  <c r="E253"/>
  <c r="X252"/>
  <c r="W252"/>
  <c r="V252"/>
  <c r="U252"/>
  <c r="T252"/>
  <c r="S252"/>
  <c r="R252"/>
  <c r="Q252"/>
  <c r="P252"/>
  <c r="O252"/>
  <c r="N252"/>
  <c r="M252"/>
  <c r="L252"/>
  <c r="K252"/>
  <c r="J252"/>
  <c r="I252"/>
  <c r="H252"/>
  <c r="G252"/>
  <c r="F252"/>
  <c r="E252"/>
  <c r="X251"/>
  <c r="W251"/>
  <c r="V251"/>
  <c r="U251"/>
  <c r="T251"/>
  <c r="S251"/>
  <c r="R251"/>
  <c r="Q251"/>
  <c r="P251"/>
  <c r="O251"/>
  <c r="N251"/>
  <c r="M251"/>
  <c r="L251"/>
  <c r="K251"/>
  <c r="J251"/>
  <c r="I251"/>
  <c r="H251"/>
  <c r="G251"/>
  <c r="F251"/>
  <c r="E251"/>
  <c r="AD242"/>
  <c r="AC242"/>
  <c r="AB242"/>
  <c r="AA242"/>
  <c r="Z242"/>
  <c r="X242"/>
  <c r="W242"/>
  <c r="V242"/>
  <c r="U242"/>
  <c r="T242"/>
  <c r="S242"/>
  <c r="R242"/>
  <c r="Q242"/>
  <c r="P242"/>
  <c r="O242"/>
  <c r="N242"/>
  <c r="M242"/>
  <c r="L242"/>
  <c r="K242"/>
  <c r="J242"/>
  <c r="I242"/>
  <c r="H242"/>
  <c r="G242"/>
  <c r="F242"/>
  <c r="E242"/>
  <c r="D242"/>
  <c r="C242"/>
  <c r="AD241"/>
  <c r="AC241"/>
  <c r="AB241"/>
  <c r="AA241"/>
  <c r="Z241"/>
  <c r="X241"/>
  <c r="W241"/>
  <c r="V241"/>
  <c r="U241"/>
  <c r="T241"/>
  <c r="S241"/>
  <c r="R241"/>
  <c r="Q241"/>
  <c r="P241"/>
  <c r="O241"/>
  <c r="N241"/>
  <c r="M241"/>
  <c r="L241"/>
  <c r="K241"/>
  <c r="J241"/>
  <c r="I241"/>
  <c r="H241"/>
  <c r="G241"/>
  <c r="F241"/>
  <c r="E241"/>
  <c r="D241"/>
  <c r="C241"/>
  <c r="AD240"/>
  <c r="AC240"/>
  <c r="AB240"/>
  <c r="AA240"/>
  <c r="Z240"/>
  <c r="X240"/>
  <c r="W240"/>
  <c r="V240"/>
  <c r="U240"/>
  <c r="T240"/>
  <c r="S240"/>
  <c r="R240"/>
  <c r="Q240"/>
  <c r="P240"/>
  <c r="O240"/>
  <c r="N240"/>
  <c r="M240"/>
  <c r="L240"/>
  <c r="K240"/>
  <c r="J240"/>
  <c r="I240"/>
  <c r="H240"/>
  <c r="G240"/>
  <c r="F240"/>
  <c r="E240"/>
  <c r="D240"/>
  <c r="C240"/>
  <c r="AD239"/>
  <c r="AC239"/>
  <c r="AB239"/>
  <c r="AA239"/>
  <c r="Z239"/>
  <c r="X239"/>
  <c r="W239"/>
  <c r="V239"/>
  <c r="U239"/>
  <c r="T239"/>
  <c r="S239"/>
  <c r="R239"/>
  <c r="Q239"/>
  <c r="P239"/>
  <c r="O239"/>
  <c r="N239"/>
  <c r="M239"/>
  <c r="L239"/>
  <c r="K239"/>
  <c r="J239"/>
  <c r="I239"/>
  <c r="H239"/>
  <c r="G239"/>
  <c r="F239"/>
  <c r="E239"/>
  <c r="D239"/>
  <c r="C239"/>
  <c r="AD238"/>
  <c r="AC238"/>
  <c r="AB238"/>
  <c r="AA238"/>
  <c r="Z238"/>
  <c r="X238"/>
  <c r="W238"/>
  <c r="V238"/>
  <c r="U238"/>
  <c r="T238"/>
  <c r="S238"/>
  <c r="R238"/>
  <c r="Q238"/>
  <c r="P238"/>
  <c r="O238"/>
  <c r="N238"/>
  <c r="M238"/>
  <c r="L238"/>
  <c r="K238"/>
  <c r="J238"/>
  <c r="I238"/>
  <c r="H238"/>
  <c r="G238"/>
  <c r="F238"/>
  <c r="E238"/>
  <c r="D238"/>
  <c r="C238"/>
  <c r="AD237"/>
  <c r="AC237"/>
  <c r="AB237"/>
  <c r="AA237"/>
  <c r="Z237"/>
  <c r="X237"/>
  <c r="W237"/>
  <c r="V237"/>
  <c r="U237"/>
  <c r="T237"/>
  <c r="S237"/>
  <c r="R237"/>
  <c r="Q237"/>
  <c r="P237"/>
  <c r="O237"/>
  <c r="N237"/>
  <c r="M237"/>
  <c r="L237"/>
  <c r="K237"/>
  <c r="J237"/>
  <c r="I237"/>
  <c r="H237"/>
  <c r="G237"/>
  <c r="F237"/>
  <c r="E237"/>
  <c r="D237"/>
  <c r="C237"/>
  <c r="AD236"/>
  <c r="AC236"/>
  <c r="AB236"/>
  <c r="AA236"/>
  <c r="Z236"/>
  <c r="X236"/>
  <c r="W236"/>
  <c r="V236"/>
  <c r="U236"/>
  <c r="T236"/>
  <c r="S236"/>
  <c r="R236"/>
  <c r="Q236"/>
  <c r="P236"/>
  <c r="O236"/>
  <c r="N236"/>
  <c r="M236"/>
  <c r="L236"/>
  <c r="K236"/>
  <c r="J236"/>
  <c r="I236"/>
  <c r="H236"/>
  <c r="G236"/>
  <c r="F236"/>
  <c r="E236"/>
  <c r="D236"/>
  <c r="C236"/>
  <c r="AD235"/>
  <c r="AC235"/>
  <c r="AB235"/>
  <c r="AA235"/>
  <c r="Z235"/>
  <c r="X235"/>
  <c r="W235"/>
  <c r="V235"/>
  <c r="U235"/>
  <c r="T235"/>
  <c r="S235"/>
  <c r="R235"/>
  <c r="Q235"/>
  <c r="P235"/>
  <c r="O235"/>
  <c r="N235"/>
  <c r="M235"/>
  <c r="L235"/>
  <c r="K235"/>
  <c r="J235"/>
  <c r="I235"/>
  <c r="H235"/>
  <c r="G235"/>
  <c r="F235"/>
  <c r="E235"/>
  <c r="D235"/>
  <c r="C235"/>
  <c r="AD234"/>
  <c r="AC234"/>
  <c r="AB234"/>
  <c r="AA234"/>
  <c r="Z234"/>
  <c r="X234"/>
  <c r="W234"/>
  <c r="V234"/>
  <c r="U234"/>
  <c r="T234"/>
  <c r="S234"/>
  <c r="R234"/>
  <c r="Q234"/>
  <c r="P234"/>
  <c r="O234"/>
  <c r="N234"/>
  <c r="M234"/>
  <c r="L234"/>
  <c r="K234"/>
  <c r="J234"/>
  <c r="I234"/>
  <c r="H234"/>
  <c r="G234"/>
  <c r="F234"/>
  <c r="E234"/>
  <c r="D234"/>
  <c r="C234"/>
  <c r="AD233"/>
  <c r="AC233"/>
  <c r="AB233"/>
  <c r="AA233"/>
  <c r="Z233"/>
  <c r="X233"/>
  <c r="W233"/>
  <c r="V233"/>
  <c r="U233"/>
  <c r="T233"/>
  <c r="S233"/>
  <c r="R233"/>
  <c r="Q233"/>
  <c r="P233"/>
  <c r="O233"/>
  <c r="N233"/>
  <c r="M233"/>
  <c r="L233"/>
  <c r="K233"/>
  <c r="J233"/>
  <c r="I233"/>
  <c r="H233"/>
  <c r="G233"/>
  <c r="F233"/>
  <c r="E233"/>
  <c r="D233"/>
  <c r="C233"/>
  <c r="AD232"/>
  <c r="AC232"/>
  <c r="AB232"/>
  <c r="AA232"/>
  <c r="Z232"/>
  <c r="X232"/>
  <c r="W232"/>
  <c r="V232"/>
  <c r="U232"/>
  <c r="T232"/>
  <c r="S232"/>
  <c r="R232"/>
  <c r="Q232"/>
  <c r="P232"/>
  <c r="O232"/>
  <c r="N232"/>
  <c r="M232"/>
  <c r="L232"/>
  <c r="K232"/>
  <c r="J232"/>
  <c r="I232"/>
  <c r="H232"/>
  <c r="G232"/>
  <c r="F232"/>
  <c r="E232"/>
  <c r="D232"/>
  <c r="C232"/>
  <c r="AD231"/>
  <c r="AC231"/>
  <c r="AB231"/>
  <c r="AA231"/>
  <c r="Z231"/>
  <c r="X231"/>
  <c r="W231"/>
  <c r="V231"/>
  <c r="U231"/>
  <c r="T231"/>
  <c r="S231"/>
  <c r="R231"/>
  <c r="Q231"/>
  <c r="P231"/>
  <c r="O231"/>
  <c r="N231"/>
  <c r="M231"/>
  <c r="L231"/>
  <c r="K231"/>
  <c r="J231"/>
  <c r="I231"/>
  <c r="H231"/>
  <c r="G231"/>
  <c r="F231"/>
  <c r="E231"/>
  <c r="D231"/>
  <c r="C231"/>
  <c r="AD230"/>
  <c r="AC230"/>
  <c r="AB230"/>
  <c r="AA230"/>
  <c r="Z230"/>
  <c r="X230"/>
  <c r="W230"/>
  <c r="V230"/>
  <c r="U230"/>
  <c r="T230"/>
  <c r="S230"/>
  <c r="R230"/>
  <c r="Q230"/>
  <c r="P230"/>
  <c r="O230"/>
  <c r="N230"/>
  <c r="M230"/>
  <c r="L230"/>
  <c r="K230"/>
  <c r="J230"/>
  <c r="I230"/>
  <c r="H230"/>
  <c r="G230"/>
  <c r="F230"/>
  <c r="E230"/>
  <c r="D230"/>
  <c r="C230"/>
  <c r="AD229"/>
  <c r="AC229"/>
  <c r="AB229"/>
  <c r="AA229"/>
  <c r="Z229"/>
  <c r="X229"/>
  <c r="W229"/>
  <c r="V229"/>
  <c r="U229"/>
  <c r="T229"/>
  <c r="S229"/>
  <c r="R229"/>
  <c r="Q229"/>
  <c r="P229"/>
  <c r="O229"/>
  <c r="N229"/>
  <c r="M229"/>
  <c r="L229"/>
  <c r="K229"/>
  <c r="J229"/>
  <c r="I229"/>
  <c r="H229"/>
  <c r="G229"/>
  <c r="F229"/>
  <c r="E229"/>
  <c r="D229"/>
  <c r="C229"/>
  <c r="AD228"/>
  <c r="AC228"/>
  <c r="AB228"/>
  <c r="AA228"/>
  <c r="Z228"/>
  <c r="X228"/>
  <c r="W228"/>
  <c r="V228"/>
  <c r="U228"/>
  <c r="T228"/>
  <c r="S228"/>
  <c r="R228"/>
  <c r="Q228"/>
  <c r="P228"/>
  <c r="O228"/>
  <c r="N228"/>
  <c r="M228"/>
  <c r="L228"/>
  <c r="K228"/>
  <c r="J228"/>
  <c r="I228"/>
  <c r="H228"/>
  <c r="G228"/>
  <c r="F228"/>
  <c r="E228"/>
  <c r="D228"/>
  <c r="C228"/>
  <c r="AD227"/>
  <c r="AC227"/>
  <c r="AB227"/>
  <c r="AA227"/>
  <c r="Z227"/>
  <c r="X227"/>
  <c r="W227"/>
  <c r="V227"/>
  <c r="U227"/>
  <c r="T227"/>
  <c r="S227"/>
  <c r="R227"/>
  <c r="Q227"/>
  <c r="P227"/>
  <c r="O227"/>
  <c r="N227"/>
  <c r="M227"/>
  <c r="L227"/>
  <c r="K227"/>
  <c r="J227"/>
  <c r="I227"/>
  <c r="H227"/>
  <c r="G227"/>
  <c r="F227"/>
  <c r="E227"/>
  <c r="D227"/>
  <c r="C227"/>
  <c r="AD226"/>
  <c r="AC226"/>
  <c r="AB226"/>
  <c r="AA226"/>
  <c r="Z226"/>
  <c r="X226"/>
  <c r="W226"/>
  <c r="V226"/>
  <c r="U226"/>
  <c r="T226"/>
  <c r="S226"/>
  <c r="R226"/>
  <c r="Q226"/>
  <c r="P226"/>
  <c r="O226"/>
  <c r="N226"/>
  <c r="M226"/>
  <c r="L226"/>
  <c r="K226"/>
  <c r="J226"/>
  <c r="I226"/>
  <c r="H226"/>
  <c r="G226"/>
  <c r="F226"/>
  <c r="E226"/>
  <c r="D226"/>
  <c r="C226"/>
  <c r="AD225"/>
  <c r="AC225"/>
  <c r="AB225"/>
  <c r="AA225"/>
  <c r="Z225"/>
  <c r="X225"/>
  <c r="W225"/>
  <c r="V225"/>
  <c r="U225"/>
  <c r="T225"/>
  <c r="S225"/>
  <c r="R225"/>
  <c r="Q225"/>
  <c r="P225"/>
  <c r="O225"/>
  <c r="N225"/>
  <c r="M225"/>
  <c r="L225"/>
  <c r="K225"/>
  <c r="J225"/>
  <c r="I225"/>
  <c r="H225"/>
  <c r="G225"/>
  <c r="F225"/>
  <c r="E225"/>
  <c r="D225"/>
  <c r="C225"/>
  <c r="AD224"/>
  <c r="AC224"/>
  <c r="AB224"/>
  <c r="AA224"/>
  <c r="Z224"/>
  <c r="X224"/>
  <c r="W224"/>
  <c r="V224"/>
  <c r="U224"/>
  <c r="T224"/>
  <c r="S224"/>
  <c r="R224"/>
  <c r="Q224"/>
  <c r="P224"/>
  <c r="O224"/>
  <c r="N224"/>
  <c r="M224"/>
  <c r="L224"/>
  <c r="K224"/>
  <c r="J224"/>
  <c r="I224"/>
  <c r="H224"/>
  <c r="G224"/>
  <c r="F224"/>
  <c r="E224"/>
  <c r="D224"/>
  <c r="C224"/>
  <c r="AD223"/>
  <c r="AC223"/>
  <c r="AB223"/>
  <c r="AA223"/>
  <c r="Z223"/>
  <c r="X223"/>
  <c r="W223"/>
  <c r="V223"/>
  <c r="U223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AD222"/>
  <c r="AC222"/>
  <c r="AB222"/>
  <c r="AA222"/>
  <c r="Z222"/>
  <c r="X222"/>
  <c r="W222"/>
  <c r="V222"/>
  <c r="U222"/>
  <c r="T222"/>
  <c r="S222"/>
  <c r="R222"/>
  <c r="Q222"/>
  <c r="P222"/>
  <c r="O222"/>
  <c r="N222"/>
  <c r="M222"/>
  <c r="L222"/>
  <c r="K222"/>
  <c r="J222"/>
  <c r="I222"/>
  <c r="H222"/>
  <c r="G222"/>
  <c r="F222"/>
  <c r="E222"/>
  <c r="D222"/>
  <c r="C222"/>
  <c r="AD221"/>
  <c r="AC221"/>
  <c r="AB221"/>
  <c r="AA221"/>
  <c r="Z221"/>
  <c r="X221"/>
  <c r="W221"/>
  <c r="V221"/>
  <c r="U221"/>
  <c r="T221"/>
  <c r="S221"/>
  <c r="R221"/>
  <c r="Q221"/>
  <c r="P221"/>
  <c r="O221"/>
  <c r="N221"/>
  <c r="M221"/>
  <c r="L221"/>
  <c r="K221"/>
  <c r="J221"/>
  <c r="I221"/>
  <c r="H221"/>
  <c r="G221"/>
  <c r="F221"/>
  <c r="E221"/>
  <c r="D221"/>
  <c r="C221"/>
  <c r="AD220"/>
  <c r="AC220"/>
  <c r="AB220"/>
  <c r="AA220"/>
  <c r="Z220"/>
  <c r="X220"/>
  <c r="W220"/>
  <c r="V220"/>
  <c r="U220"/>
  <c r="T220"/>
  <c r="S220"/>
  <c r="R220"/>
  <c r="Q220"/>
  <c r="P220"/>
  <c r="O220"/>
  <c r="N220"/>
  <c r="M220"/>
  <c r="L220"/>
  <c r="K220"/>
  <c r="J220"/>
  <c r="I220"/>
  <c r="H220"/>
  <c r="G220"/>
  <c r="F220"/>
  <c r="E220"/>
  <c r="D220"/>
  <c r="C220"/>
  <c r="AD219"/>
  <c r="AC219"/>
  <c r="AB219"/>
  <c r="AA219"/>
  <c r="Z219"/>
  <c r="X219"/>
  <c r="W219"/>
  <c r="V219"/>
  <c r="U219"/>
  <c r="T219"/>
  <c r="S219"/>
  <c r="R219"/>
  <c r="Q219"/>
  <c r="P219"/>
  <c r="O219"/>
  <c r="N219"/>
  <c r="M219"/>
  <c r="L219"/>
  <c r="K219"/>
  <c r="J219"/>
  <c r="I219"/>
  <c r="H219"/>
  <c r="G219"/>
  <c r="F219"/>
  <c r="E219"/>
  <c r="D219"/>
  <c r="C219"/>
  <c r="AD218"/>
  <c r="AC218"/>
  <c r="AB218"/>
  <c r="AA218"/>
  <c r="Z218"/>
  <c r="X218"/>
  <c r="W218"/>
  <c r="V218"/>
  <c r="U218"/>
  <c r="T218"/>
  <c r="S218"/>
  <c r="R218"/>
  <c r="Q218"/>
  <c r="P218"/>
  <c r="O218"/>
  <c r="N218"/>
  <c r="M218"/>
  <c r="L218"/>
  <c r="K218"/>
  <c r="J218"/>
  <c r="I218"/>
  <c r="H218"/>
  <c r="G218"/>
  <c r="F218"/>
  <c r="E218"/>
  <c r="D218"/>
  <c r="C218"/>
  <c r="AD217"/>
  <c r="AC217"/>
  <c r="AB217"/>
  <c r="AA217"/>
  <c r="Z217"/>
  <c r="X217"/>
  <c r="W217"/>
  <c r="V217"/>
  <c r="U217"/>
  <c r="T217"/>
  <c r="S217"/>
  <c r="R217"/>
  <c r="Q217"/>
  <c r="P217"/>
  <c r="O217"/>
  <c r="N217"/>
  <c r="M217"/>
  <c r="L217"/>
  <c r="K217"/>
  <c r="J217"/>
  <c r="I217"/>
  <c r="H217"/>
  <c r="G217"/>
  <c r="F217"/>
  <c r="E217"/>
  <c r="D217"/>
  <c r="C217"/>
  <c r="AD216"/>
  <c r="AC216"/>
  <c r="AB216"/>
  <c r="AA216"/>
  <c r="Z216"/>
  <c r="X216"/>
  <c r="W216"/>
  <c r="V216"/>
  <c r="U216"/>
  <c r="T216"/>
  <c r="S216"/>
  <c r="R216"/>
  <c r="Q216"/>
  <c r="P216"/>
  <c r="O216"/>
  <c r="N216"/>
  <c r="M216"/>
  <c r="L216"/>
  <c r="K216"/>
  <c r="J216"/>
  <c r="I216"/>
  <c r="H216"/>
  <c r="G216"/>
  <c r="F216"/>
  <c r="E216"/>
  <c r="D216"/>
  <c r="C216"/>
  <c r="AD215"/>
  <c r="AC215"/>
  <c r="AB215"/>
  <c r="AA215"/>
  <c r="Z215"/>
  <c r="X215"/>
  <c r="W215"/>
  <c r="V215"/>
  <c r="U215"/>
  <c r="T215"/>
  <c r="S215"/>
  <c r="R215"/>
  <c r="Q215"/>
  <c r="P215"/>
  <c r="O215"/>
  <c r="N215"/>
  <c r="M215"/>
  <c r="L215"/>
  <c r="K215"/>
  <c r="J215"/>
  <c r="I215"/>
  <c r="H215"/>
  <c r="G215"/>
  <c r="F215"/>
  <c r="E215"/>
  <c r="D215"/>
  <c r="C215"/>
  <c r="AD214"/>
  <c r="AC214"/>
  <c r="AB214"/>
  <c r="AA214"/>
  <c r="Z214"/>
  <c r="X214"/>
  <c r="W214"/>
  <c r="V214"/>
  <c r="U214"/>
  <c r="T214"/>
  <c r="S214"/>
  <c r="R214"/>
  <c r="Q214"/>
  <c r="P214"/>
  <c r="O214"/>
  <c r="N214"/>
  <c r="M214"/>
  <c r="L214"/>
  <c r="K214"/>
  <c r="J214"/>
  <c r="I214"/>
  <c r="H214"/>
  <c r="G214"/>
  <c r="F214"/>
  <c r="E214"/>
  <c r="D214"/>
  <c r="C214"/>
  <c r="AD213"/>
  <c r="AC213"/>
  <c r="AB213"/>
  <c r="AA213"/>
  <c r="Z213"/>
  <c r="X213"/>
  <c r="W213"/>
  <c r="V213"/>
  <c r="U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AD212"/>
  <c r="AC212"/>
  <c r="AB212"/>
  <c r="AA212"/>
  <c r="Z212"/>
  <c r="X212"/>
  <c r="W212"/>
  <c r="V212"/>
  <c r="U212"/>
  <c r="T212"/>
  <c r="S212"/>
  <c r="R212"/>
  <c r="Q212"/>
  <c r="P212"/>
  <c r="O212"/>
  <c r="N212"/>
  <c r="M212"/>
  <c r="L212"/>
  <c r="K212"/>
  <c r="J212"/>
  <c r="I212"/>
  <c r="H212"/>
  <c r="G212"/>
  <c r="F212"/>
  <c r="E212"/>
  <c r="D212"/>
  <c r="C212"/>
  <c r="AD211"/>
  <c r="AC211"/>
  <c r="AB211"/>
  <c r="AA211"/>
  <c r="Z211"/>
  <c r="X211"/>
  <c r="W211"/>
  <c r="V211"/>
  <c r="U211"/>
  <c r="T211"/>
  <c r="S211"/>
  <c r="R211"/>
  <c r="Q211"/>
  <c r="P211"/>
  <c r="O211"/>
  <c r="N211"/>
  <c r="M211"/>
  <c r="L211"/>
  <c r="K211"/>
  <c r="J211"/>
  <c r="I211"/>
  <c r="H211"/>
  <c r="G211"/>
  <c r="F211"/>
  <c r="E211"/>
  <c r="D211"/>
  <c r="C211"/>
  <c r="AD210"/>
  <c r="AC210"/>
  <c r="AB210"/>
  <c r="AA210"/>
  <c r="Z210"/>
  <c r="X210"/>
  <c r="W210"/>
  <c r="V210"/>
  <c r="U210"/>
  <c r="T210"/>
  <c r="S210"/>
  <c r="R210"/>
  <c r="Q210"/>
  <c r="P210"/>
  <c r="O210"/>
  <c r="N210"/>
  <c r="M210"/>
  <c r="L210"/>
  <c r="K210"/>
  <c r="J210"/>
  <c r="I210"/>
  <c r="H210"/>
  <c r="G210"/>
  <c r="F210"/>
  <c r="E210"/>
  <c r="D210"/>
  <c r="C210"/>
  <c r="AD209"/>
  <c r="AC209"/>
  <c r="AB209"/>
  <c r="AA209"/>
  <c r="Z209"/>
  <c r="X209"/>
  <c r="W209"/>
  <c r="V209"/>
  <c r="U209"/>
  <c r="T209"/>
  <c r="S209"/>
  <c r="R209"/>
  <c r="Q209"/>
  <c r="P209"/>
  <c r="O209"/>
  <c r="N209"/>
  <c r="M209"/>
  <c r="L209"/>
  <c r="K209"/>
  <c r="J209"/>
  <c r="I209"/>
  <c r="H209"/>
  <c r="G209"/>
  <c r="F209"/>
  <c r="E209"/>
  <c r="D209"/>
  <c r="C209"/>
  <c r="AD208"/>
  <c r="AC208"/>
  <c r="AB208"/>
  <c r="AA208"/>
  <c r="Z208"/>
  <c r="X208"/>
  <c r="W208"/>
  <c r="V208"/>
  <c r="U208"/>
  <c r="T208"/>
  <c r="S208"/>
  <c r="R208"/>
  <c r="Q208"/>
  <c r="P208"/>
  <c r="O208"/>
  <c r="N208"/>
  <c r="M208"/>
  <c r="L208"/>
  <c r="K208"/>
  <c r="J208"/>
  <c r="I208"/>
  <c r="H208"/>
  <c r="G208"/>
  <c r="F208"/>
  <c r="E208"/>
  <c r="D208"/>
  <c r="C208"/>
  <c r="AD207"/>
  <c r="AC207"/>
  <c r="AB207"/>
  <c r="AA207"/>
  <c r="Z207"/>
  <c r="X207"/>
  <c r="W207"/>
  <c r="V207"/>
  <c r="U207"/>
  <c r="T207"/>
  <c r="S207"/>
  <c r="R207"/>
  <c r="Q207"/>
  <c r="P207"/>
  <c r="O207"/>
  <c r="N207"/>
  <c r="M207"/>
  <c r="L207"/>
  <c r="K207"/>
  <c r="J207"/>
  <c r="I207"/>
  <c r="H207"/>
  <c r="G207"/>
  <c r="F207"/>
  <c r="E207"/>
  <c r="D207"/>
  <c r="C207"/>
  <c r="AD206"/>
  <c r="AC206"/>
  <c r="AB206"/>
  <c r="AA206"/>
  <c r="Z206"/>
  <c r="X206"/>
  <c r="W206"/>
  <c r="V206"/>
  <c r="U206"/>
  <c r="T206"/>
  <c r="S206"/>
  <c r="R206"/>
  <c r="Q206"/>
  <c r="P206"/>
  <c r="O206"/>
  <c r="N206"/>
  <c r="M206"/>
  <c r="L206"/>
  <c r="K206"/>
  <c r="J206"/>
  <c r="I206"/>
  <c r="H206"/>
  <c r="G206"/>
  <c r="F206"/>
  <c r="E206"/>
  <c r="D206"/>
  <c r="C206"/>
  <c r="AD205"/>
  <c r="AC205"/>
  <c r="AB205"/>
  <c r="AA205"/>
  <c r="Z205"/>
  <c r="X205"/>
  <c r="W205"/>
  <c r="V205"/>
  <c r="U205"/>
  <c r="T205"/>
  <c r="S205"/>
  <c r="R205"/>
  <c r="Q205"/>
  <c r="P205"/>
  <c r="O205"/>
  <c r="N205"/>
  <c r="M205"/>
  <c r="L205"/>
  <c r="K205"/>
  <c r="J205"/>
  <c r="I205"/>
  <c r="H205"/>
  <c r="G205"/>
  <c r="F205"/>
  <c r="E205"/>
  <c r="D205"/>
  <c r="C205"/>
  <c r="AD204"/>
  <c r="AC204"/>
  <c r="AB204"/>
  <c r="AA204"/>
  <c r="Z204"/>
  <c r="X204"/>
  <c r="W204"/>
  <c r="V204"/>
  <c r="U204"/>
  <c r="T204"/>
  <c r="S204"/>
  <c r="R204"/>
  <c r="Q204"/>
  <c r="P204"/>
  <c r="O204"/>
  <c r="N204"/>
  <c r="M204"/>
  <c r="L204"/>
  <c r="K204"/>
  <c r="J204"/>
  <c r="I204"/>
  <c r="H204"/>
  <c r="G204"/>
  <c r="F204"/>
  <c r="E204"/>
  <c r="D204"/>
  <c r="C204"/>
  <c r="AD203"/>
  <c r="AC203"/>
  <c r="AB203"/>
  <c r="AA203"/>
  <c r="Z203"/>
  <c r="X203"/>
  <c r="W203"/>
  <c r="V203"/>
  <c r="U203"/>
  <c r="T203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AD202"/>
  <c r="AC202"/>
  <c r="AB202"/>
  <c r="AA202"/>
  <c r="Z202"/>
  <c r="X202"/>
  <c r="W202"/>
  <c r="V202"/>
  <c r="U202"/>
  <c r="T202"/>
  <c r="S202"/>
  <c r="R202"/>
  <c r="Q202"/>
  <c r="P202"/>
  <c r="O202"/>
  <c r="N202"/>
  <c r="M202"/>
  <c r="L202"/>
  <c r="K202"/>
  <c r="J202"/>
  <c r="I202"/>
  <c r="H202"/>
  <c r="G202"/>
  <c r="F202"/>
  <c r="E202"/>
  <c r="D202"/>
  <c r="C202"/>
  <c r="AD201"/>
  <c r="AC201"/>
  <c r="AB201"/>
  <c r="AA201"/>
  <c r="Z201"/>
  <c r="X201"/>
  <c r="W201"/>
  <c r="V201"/>
  <c r="U201"/>
  <c r="T201"/>
  <c r="S201"/>
  <c r="R201"/>
  <c r="Q201"/>
  <c r="P201"/>
  <c r="O201"/>
  <c r="N201"/>
  <c r="M201"/>
  <c r="L201"/>
  <c r="K201"/>
  <c r="J201"/>
  <c r="I201"/>
  <c r="H201"/>
  <c r="G201"/>
  <c r="F201"/>
  <c r="E201"/>
  <c r="D201"/>
  <c r="C201"/>
  <c r="AD200"/>
  <c r="AC200"/>
  <c r="AB200"/>
  <c r="AA200"/>
  <c r="Z200"/>
  <c r="X200"/>
  <c r="W200"/>
  <c r="V200"/>
  <c r="U200"/>
  <c r="T200"/>
  <c r="S200"/>
  <c r="R200"/>
  <c r="Q200"/>
  <c r="P200"/>
  <c r="O200"/>
  <c r="N200"/>
  <c r="M200"/>
  <c r="L200"/>
  <c r="K200"/>
  <c r="J200"/>
  <c r="I200"/>
  <c r="H200"/>
  <c r="G200"/>
  <c r="F200"/>
  <c r="E200"/>
  <c r="D200"/>
  <c r="C200"/>
  <c r="AD199"/>
  <c r="AC199"/>
  <c r="AB199"/>
  <c r="AA199"/>
  <c r="Z199"/>
  <c r="X199"/>
  <c r="W199"/>
  <c r="V199"/>
  <c r="U199"/>
  <c r="T199"/>
  <c r="S199"/>
  <c r="R199"/>
  <c r="Q199"/>
  <c r="P199"/>
  <c r="O199"/>
  <c r="N199"/>
  <c r="M199"/>
  <c r="L199"/>
  <c r="K199"/>
  <c r="J199"/>
  <c r="I199"/>
  <c r="H199"/>
  <c r="G199"/>
  <c r="F199"/>
  <c r="E199"/>
  <c r="D199"/>
  <c r="C199"/>
  <c r="AD198"/>
  <c r="AC198"/>
  <c r="AB198"/>
  <c r="AA198"/>
  <c r="Z198"/>
  <c r="X198"/>
  <c r="W198"/>
  <c r="V198"/>
  <c r="U198"/>
  <c r="T198"/>
  <c r="S198"/>
  <c r="R198"/>
  <c r="Q198"/>
  <c r="P198"/>
  <c r="O198"/>
  <c r="N198"/>
  <c r="M198"/>
  <c r="L198"/>
  <c r="K198"/>
  <c r="J198"/>
  <c r="I198"/>
  <c r="H198"/>
  <c r="G198"/>
  <c r="F198"/>
  <c r="E198"/>
  <c r="D198"/>
  <c r="C198"/>
  <c r="AD197"/>
  <c r="AC197"/>
  <c r="AB197"/>
  <c r="AA197"/>
  <c r="Z197"/>
  <c r="X197"/>
  <c r="W197"/>
  <c r="V197"/>
  <c r="U197"/>
  <c r="T197"/>
  <c r="S197"/>
  <c r="R197"/>
  <c r="Q197"/>
  <c r="P197"/>
  <c r="O197"/>
  <c r="N197"/>
  <c r="M197"/>
  <c r="L197"/>
  <c r="K197"/>
  <c r="J197"/>
  <c r="I197"/>
  <c r="H197"/>
  <c r="G197"/>
  <c r="F197"/>
  <c r="E197"/>
  <c r="D197"/>
  <c r="C197"/>
  <c r="AD196"/>
  <c r="AC196"/>
  <c r="AB196"/>
  <c r="AA196"/>
  <c r="Z196"/>
  <c r="X196"/>
  <c r="W196"/>
  <c r="V196"/>
  <c r="U196"/>
  <c r="T196"/>
  <c r="S196"/>
  <c r="R196"/>
  <c r="Q196"/>
  <c r="P196"/>
  <c r="O196"/>
  <c r="N196"/>
  <c r="M196"/>
  <c r="L196"/>
  <c r="K196"/>
  <c r="J196"/>
  <c r="I196"/>
  <c r="H196"/>
  <c r="G196"/>
  <c r="F196"/>
  <c r="E196"/>
  <c r="D196"/>
  <c r="C196"/>
  <c r="AD195"/>
  <c r="AC195"/>
  <c r="AB195"/>
  <c r="AA195"/>
  <c r="Z195"/>
  <c r="X195"/>
  <c r="W195"/>
  <c r="V195"/>
  <c r="U195"/>
  <c r="T195"/>
  <c r="S195"/>
  <c r="R195"/>
  <c r="Q195"/>
  <c r="P195"/>
  <c r="O195"/>
  <c r="N195"/>
  <c r="M195"/>
  <c r="L195"/>
  <c r="K195"/>
  <c r="J195"/>
  <c r="I195"/>
  <c r="H195"/>
  <c r="G195"/>
  <c r="F195"/>
  <c r="E195"/>
  <c r="D195"/>
  <c r="C195"/>
  <c r="AD194"/>
  <c r="AC194"/>
  <c r="AB194"/>
  <c r="AA194"/>
  <c r="Z194"/>
  <c r="X194"/>
  <c r="W194"/>
  <c r="V194"/>
  <c r="U194"/>
  <c r="T194"/>
  <c r="S194"/>
  <c r="R194"/>
  <c r="Q194"/>
  <c r="P194"/>
  <c r="O194"/>
  <c r="N194"/>
  <c r="M194"/>
  <c r="L194"/>
  <c r="K194"/>
  <c r="J194"/>
  <c r="I194"/>
  <c r="H194"/>
  <c r="G194"/>
  <c r="F194"/>
  <c r="E194"/>
  <c r="D194"/>
  <c r="C194"/>
  <c r="AD193"/>
  <c r="AC193"/>
  <c r="AB193"/>
  <c r="AA193"/>
  <c r="Z193"/>
  <c r="X193"/>
  <c r="W193"/>
  <c r="V193"/>
  <c r="U193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AD192"/>
  <c r="AC192"/>
  <c r="AB192"/>
  <c r="AA192"/>
  <c r="Z192"/>
  <c r="X192"/>
  <c r="W192"/>
  <c r="V192"/>
  <c r="U192"/>
  <c r="T192"/>
  <c r="S192"/>
  <c r="R192"/>
  <c r="Q192"/>
  <c r="P192"/>
  <c r="O192"/>
  <c r="N192"/>
  <c r="M192"/>
  <c r="L192"/>
  <c r="K192"/>
  <c r="J192"/>
  <c r="I192"/>
  <c r="H192"/>
  <c r="G192"/>
  <c r="F192"/>
  <c r="E192"/>
  <c r="D192"/>
  <c r="C192"/>
  <c r="AD191"/>
  <c r="AC191"/>
  <c r="AB191"/>
  <c r="AA191"/>
  <c r="Z191"/>
  <c r="X191"/>
  <c r="W191"/>
  <c r="V191"/>
  <c r="U191"/>
  <c r="T191"/>
  <c r="S191"/>
  <c r="R191"/>
  <c r="Q191"/>
  <c r="P191"/>
  <c r="O191"/>
  <c r="N191"/>
  <c r="M191"/>
  <c r="L191"/>
  <c r="K191"/>
  <c r="J191"/>
  <c r="I191"/>
  <c r="H191"/>
  <c r="G191"/>
  <c r="F191"/>
  <c r="E191"/>
  <c r="D191"/>
  <c r="C191"/>
  <c r="AD190"/>
  <c r="AC190"/>
  <c r="AB190"/>
  <c r="AA190"/>
  <c r="Z190"/>
  <c r="X190"/>
  <c r="W190"/>
  <c r="V190"/>
  <c r="U190"/>
  <c r="T190"/>
  <c r="S190"/>
  <c r="R190"/>
  <c r="Q190"/>
  <c r="P190"/>
  <c r="O190"/>
  <c r="N190"/>
  <c r="M190"/>
  <c r="L190"/>
  <c r="K190"/>
  <c r="J190"/>
  <c r="I190"/>
  <c r="H190"/>
  <c r="G190"/>
  <c r="F190"/>
  <c r="E190"/>
  <c r="D190"/>
  <c r="C190"/>
  <c r="AD189"/>
  <c r="AC189"/>
  <c r="AB189"/>
  <c r="AA189"/>
  <c r="Z189"/>
  <c r="X189"/>
  <c r="W189"/>
  <c r="V189"/>
  <c r="U189"/>
  <c r="T189"/>
  <c r="S189"/>
  <c r="R189"/>
  <c r="Q189"/>
  <c r="P189"/>
  <c r="O189"/>
  <c r="N189"/>
  <c r="M189"/>
  <c r="L189"/>
  <c r="K189"/>
  <c r="J189"/>
  <c r="I189"/>
  <c r="H189"/>
  <c r="G189"/>
  <c r="F189"/>
  <c r="E189"/>
  <c r="D189"/>
  <c r="C189"/>
  <c r="AD188"/>
  <c r="AC188"/>
  <c r="AB188"/>
  <c r="AA188"/>
  <c r="Z188"/>
  <c r="X188"/>
  <c r="W188"/>
  <c r="V188"/>
  <c r="U188"/>
  <c r="T188"/>
  <c r="S188"/>
  <c r="R188"/>
  <c r="Q188"/>
  <c r="P188"/>
  <c r="O188"/>
  <c r="N188"/>
  <c r="M188"/>
  <c r="L188"/>
  <c r="K188"/>
  <c r="J188"/>
  <c r="I188"/>
  <c r="H188"/>
  <c r="G188"/>
  <c r="F188"/>
  <c r="E188"/>
  <c r="D188"/>
  <c r="C188"/>
  <c r="AD187"/>
  <c r="AC187"/>
  <c r="AB187"/>
  <c r="AA187"/>
  <c r="Z187"/>
  <c r="X187"/>
  <c r="W187"/>
  <c r="V187"/>
  <c r="U187"/>
  <c r="T187"/>
  <c r="S187"/>
  <c r="R187"/>
  <c r="Q187"/>
  <c r="P187"/>
  <c r="O187"/>
  <c r="N187"/>
  <c r="M187"/>
  <c r="L187"/>
  <c r="K187"/>
  <c r="J187"/>
  <c r="I187"/>
  <c r="H187"/>
  <c r="G187"/>
  <c r="F187"/>
  <c r="E187"/>
  <c r="D187"/>
  <c r="C187"/>
  <c r="AD186"/>
  <c r="AC186"/>
  <c r="AB186"/>
  <c r="AA186"/>
  <c r="Z186"/>
  <c r="X186"/>
  <c r="W186"/>
  <c r="V186"/>
  <c r="U186"/>
  <c r="T186"/>
  <c r="S186"/>
  <c r="R186"/>
  <c r="Q186"/>
  <c r="P186"/>
  <c r="O186"/>
  <c r="N186"/>
  <c r="M186"/>
  <c r="L186"/>
  <c r="K186"/>
  <c r="J186"/>
  <c r="I186"/>
  <c r="H186"/>
  <c r="G186"/>
  <c r="F186"/>
  <c r="E186"/>
  <c r="D186"/>
  <c r="C186"/>
  <c r="AD185"/>
  <c r="AC185"/>
  <c r="AB185"/>
  <c r="AA185"/>
  <c r="Z185"/>
  <c r="X185"/>
  <c r="W185"/>
  <c r="V185"/>
  <c r="U185"/>
  <c r="T185"/>
  <c r="S185"/>
  <c r="R185"/>
  <c r="Q185"/>
  <c r="P185"/>
  <c r="O185"/>
  <c r="N185"/>
  <c r="M185"/>
  <c r="L185"/>
  <c r="K185"/>
  <c r="J185"/>
  <c r="I185"/>
  <c r="H185"/>
  <c r="G185"/>
  <c r="F185"/>
  <c r="E185"/>
  <c r="D185"/>
  <c r="C185"/>
  <c r="AD184"/>
  <c r="AC184"/>
  <c r="AB184"/>
  <c r="AA184"/>
  <c r="Z184"/>
  <c r="X184"/>
  <c r="W184"/>
  <c r="V184"/>
  <c r="U184"/>
  <c r="T184"/>
  <c r="S184"/>
  <c r="R184"/>
  <c r="Q184"/>
  <c r="P184"/>
  <c r="O184"/>
  <c r="N184"/>
  <c r="M184"/>
  <c r="L184"/>
  <c r="K184"/>
  <c r="J184"/>
  <c r="I184"/>
  <c r="H184"/>
  <c r="G184"/>
  <c r="F184"/>
  <c r="E184"/>
  <c r="D184"/>
  <c r="C184"/>
  <c r="AD183"/>
  <c r="AC183"/>
  <c r="AB183"/>
  <c r="AA183"/>
  <c r="Z183"/>
  <c r="X183"/>
  <c r="W183"/>
  <c r="V183"/>
  <c r="U183"/>
  <c r="T183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AD182"/>
  <c r="AC182"/>
  <c r="AB182"/>
  <c r="AA182"/>
  <c r="Z182"/>
  <c r="X182"/>
  <c r="W182"/>
  <c r="V182"/>
  <c r="U182"/>
  <c r="T182"/>
  <c r="S182"/>
  <c r="R182"/>
  <c r="Q182"/>
  <c r="P182"/>
  <c r="O182"/>
  <c r="N182"/>
  <c r="M182"/>
  <c r="L182"/>
  <c r="K182"/>
  <c r="J182"/>
  <c r="I182"/>
  <c r="H182"/>
  <c r="G182"/>
  <c r="F182"/>
  <c r="E182"/>
  <c r="D182"/>
  <c r="C182"/>
  <c r="AD181"/>
  <c r="AC181"/>
  <c r="AB181"/>
  <c r="AA181"/>
  <c r="Z181"/>
  <c r="X181"/>
  <c r="W181"/>
  <c r="V181"/>
  <c r="U181"/>
  <c r="T181"/>
  <c r="S181"/>
  <c r="R181"/>
  <c r="Q181"/>
  <c r="P181"/>
  <c r="O181"/>
  <c r="N181"/>
  <c r="M181"/>
  <c r="L181"/>
  <c r="K181"/>
  <c r="J181"/>
  <c r="I181"/>
  <c r="H181"/>
  <c r="G181"/>
  <c r="F181"/>
  <c r="E181"/>
  <c r="D181"/>
  <c r="C181"/>
  <c r="AD180"/>
  <c r="AC180"/>
  <c r="AB180"/>
  <c r="AA180"/>
  <c r="Z180"/>
  <c r="X180"/>
  <c r="W180"/>
  <c r="V180"/>
  <c r="U180"/>
  <c r="T180"/>
  <c r="S180"/>
  <c r="R180"/>
  <c r="Q180"/>
  <c r="P180"/>
  <c r="O180"/>
  <c r="N180"/>
  <c r="M180"/>
  <c r="L180"/>
  <c r="K180"/>
  <c r="J180"/>
  <c r="I180"/>
  <c r="H180"/>
  <c r="G180"/>
  <c r="F180"/>
  <c r="E180"/>
  <c r="D180"/>
  <c r="C180"/>
  <c r="AD179"/>
  <c r="AC179"/>
  <c r="AB179"/>
  <c r="AA179"/>
  <c r="Z179"/>
  <c r="X179"/>
  <c r="W179"/>
  <c r="V179"/>
  <c r="U179"/>
  <c r="T179"/>
  <c r="S179"/>
  <c r="R179"/>
  <c r="Q179"/>
  <c r="P179"/>
  <c r="O179"/>
  <c r="N179"/>
  <c r="M179"/>
  <c r="L179"/>
  <c r="K179"/>
  <c r="J179"/>
  <c r="I179"/>
  <c r="H179"/>
  <c r="G179"/>
  <c r="F179"/>
  <c r="E179"/>
  <c r="D179"/>
  <c r="C179"/>
  <c r="AD178"/>
  <c r="AC178"/>
  <c r="AB178"/>
  <c r="AA178"/>
  <c r="Z178"/>
  <c r="X178"/>
  <c r="W178"/>
  <c r="V178"/>
  <c r="U178"/>
  <c r="T178"/>
  <c r="S178"/>
  <c r="R178"/>
  <c r="Q178"/>
  <c r="P178"/>
  <c r="O178"/>
  <c r="N178"/>
  <c r="M178"/>
  <c r="L178"/>
  <c r="K178"/>
  <c r="J178"/>
  <c r="I178"/>
  <c r="H178"/>
  <c r="G178"/>
  <c r="F178"/>
  <c r="E178"/>
  <c r="D178"/>
  <c r="C178"/>
  <c r="AD177"/>
  <c r="AC177"/>
  <c r="AB177"/>
  <c r="AA177"/>
  <c r="Z177"/>
  <c r="X177"/>
  <c r="W177"/>
  <c r="V177"/>
  <c r="U177"/>
  <c r="T177"/>
  <c r="S177"/>
  <c r="R177"/>
  <c r="Q177"/>
  <c r="P177"/>
  <c r="O177"/>
  <c r="N177"/>
  <c r="M177"/>
  <c r="L177"/>
  <c r="K177"/>
  <c r="J177"/>
  <c r="I177"/>
  <c r="H177"/>
  <c r="G177"/>
  <c r="F177"/>
  <c r="E177"/>
  <c r="D177"/>
  <c r="C177"/>
  <c r="AD176"/>
  <c r="AC176"/>
  <c r="AB176"/>
  <c r="AA176"/>
  <c r="Z176"/>
  <c r="X176"/>
  <c r="W176"/>
  <c r="V176"/>
  <c r="U176"/>
  <c r="T176"/>
  <c r="S176"/>
  <c r="R176"/>
  <c r="Q176"/>
  <c r="P176"/>
  <c r="O176"/>
  <c r="N176"/>
  <c r="M176"/>
  <c r="L176"/>
  <c r="K176"/>
  <c r="J176"/>
  <c r="I176"/>
  <c r="H176"/>
  <c r="G176"/>
  <c r="F176"/>
  <c r="E176"/>
  <c r="D176"/>
  <c r="C176"/>
  <c r="AD175"/>
  <c r="AC175"/>
  <c r="AB175"/>
  <c r="AA175"/>
  <c r="Z175"/>
  <c r="X175"/>
  <c r="W175"/>
  <c r="V175"/>
  <c r="U175"/>
  <c r="T175"/>
  <c r="S175"/>
  <c r="R175"/>
  <c r="Q175"/>
  <c r="P175"/>
  <c r="O175"/>
  <c r="N175"/>
  <c r="M175"/>
  <c r="L175"/>
  <c r="K175"/>
  <c r="J175"/>
  <c r="I175"/>
  <c r="H175"/>
  <c r="G175"/>
  <c r="F175"/>
  <c r="E175"/>
  <c r="D175"/>
  <c r="C175"/>
  <c r="AD174"/>
  <c r="AC174"/>
  <c r="AB174"/>
  <c r="AA174"/>
  <c r="Z174"/>
  <c r="X174"/>
  <c r="W174"/>
  <c r="V174"/>
  <c r="U174"/>
  <c r="T174"/>
  <c r="S174"/>
  <c r="R174"/>
  <c r="Q174"/>
  <c r="P174"/>
  <c r="O174"/>
  <c r="N174"/>
  <c r="M174"/>
  <c r="L174"/>
  <c r="K174"/>
  <c r="J174"/>
  <c r="I174"/>
  <c r="H174"/>
  <c r="G174"/>
  <c r="F174"/>
  <c r="E174"/>
  <c r="D174"/>
  <c r="C174"/>
  <c r="AD173"/>
  <c r="AC173"/>
  <c r="AB173"/>
  <c r="AA173"/>
  <c r="Z173"/>
  <c r="X173"/>
  <c r="W173"/>
  <c r="V173"/>
  <c r="U173"/>
  <c r="T173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AD172"/>
  <c r="AC172"/>
  <c r="AB172"/>
  <c r="AA172"/>
  <c r="Z172"/>
  <c r="X172"/>
  <c r="W172"/>
  <c r="V172"/>
  <c r="U172"/>
  <c r="T172"/>
  <c r="S172"/>
  <c r="R172"/>
  <c r="Q172"/>
  <c r="P172"/>
  <c r="O172"/>
  <c r="N172"/>
  <c r="M172"/>
  <c r="L172"/>
  <c r="K172"/>
  <c r="J172"/>
  <c r="I172"/>
  <c r="H172"/>
  <c r="G172"/>
  <c r="F172"/>
  <c r="E172"/>
  <c r="D172"/>
  <c r="C172"/>
  <c r="AD171"/>
  <c r="AC171"/>
  <c r="AB171"/>
  <c r="AA171"/>
  <c r="Z171"/>
  <c r="X171"/>
  <c r="W171"/>
  <c r="V171"/>
  <c r="U171"/>
  <c r="T171"/>
  <c r="S171"/>
  <c r="R171"/>
  <c r="Q171"/>
  <c r="P171"/>
  <c r="O171"/>
  <c r="N171"/>
  <c r="M171"/>
  <c r="L171"/>
  <c r="K171"/>
  <c r="J171"/>
  <c r="I171"/>
  <c r="H171"/>
  <c r="G171"/>
  <c r="F171"/>
  <c r="E171"/>
  <c r="D171"/>
  <c r="C171"/>
  <c r="AD170"/>
  <c r="AC170"/>
  <c r="AB170"/>
  <c r="AA170"/>
  <c r="Z170"/>
  <c r="X170"/>
  <c r="W170"/>
  <c r="V170"/>
  <c r="U170"/>
  <c r="T170"/>
  <c r="S170"/>
  <c r="R170"/>
  <c r="Q170"/>
  <c r="P170"/>
  <c r="O170"/>
  <c r="N170"/>
  <c r="M170"/>
  <c r="L170"/>
  <c r="K170"/>
  <c r="J170"/>
  <c r="I170"/>
  <c r="H170"/>
  <c r="G170"/>
  <c r="F170"/>
  <c r="E170"/>
  <c r="D170"/>
  <c r="C170"/>
  <c r="AD169"/>
  <c r="AC169"/>
  <c r="AB169"/>
  <c r="AA169"/>
  <c r="Z169"/>
  <c r="X169"/>
  <c r="W169"/>
  <c r="V169"/>
  <c r="U169"/>
  <c r="T169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AD168"/>
  <c r="AC168"/>
  <c r="AB168"/>
  <c r="AA168"/>
  <c r="Z168"/>
  <c r="X168"/>
  <c r="W168"/>
  <c r="V168"/>
  <c r="U168"/>
  <c r="T168"/>
  <c r="S168"/>
  <c r="R168"/>
  <c r="Q168"/>
  <c r="P168"/>
  <c r="O168"/>
  <c r="N168"/>
  <c r="M168"/>
  <c r="L168"/>
  <c r="K168"/>
  <c r="J168"/>
  <c r="I168"/>
  <c r="H168"/>
  <c r="G168"/>
  <c r="F168"/>
  <c r="E168"/>
  <c r="D168"/>
  <c r="C168"/>
  <c r="AD167"/>
  <c r="AC167"/>
  <c r="AB167"/>
  <c r="AA167"/>
  <c r="Z167"/>
  <c r="X167"/>
  <c r="W167"/>
  <c r="V167"/>
  <c r="U167"/>
  <c r="T167"/>
  <c r="S167"/>
  <c r="R167"/>
  <c r="Q167"/>
  <c r="P167"/>
  <c r="O167"/>
  <c r="N167"/>
  <c r="M167"/>
  <c r="L167"/>
  <c r="K167"/>
  <c r="J167"/>
  <c r="I167"/>
  <c r="H167"/>
  <c r="G167"/>
  <c r="F167"/>
  <c r="E167"/>
  <c r="D167"/>
  <c r="C167"/>
  <c r="AD166"/>
  <c r="AC166"/>
  <c r="AB166"/>
  <c r="AA166"/>
  <c r="Z166"/>
  <c r="X166"/>
  <c r="W166"/>
  <c r="V166"/>
  <c r="U166"/>
  <c r="T166"/>
  <c r="S166"/>
  <c r="R166"/>
  <c r="Q166"/>
  <c r="P166"/>
  <c r="O166"/>
  <c r="N166"/>
  <c r="M166"/>
  <c r="L166"/>
  <c r="K166"/>
  <c r="J166"/>
  <c r="I166"/>
  <c r="H166"/>
  <c r="G166"/>
  <c r="F166"/>
  <c r="E166"/>
  <c r="D166"/>
  <c r="C166"/>
  <c r="AD165"/>
  <c r="AC165"/>
  <c r="AB165"/>
  <c r="AA165"/>
  <c r="Z165"/>
  <c r="X165"/>
  <c r="W165"/>
  <c r="V165"/>
  <c r="U165"/>
  <c r="T165"/>
  <c r="S165"/>
  <c r="R165"/>
  <c r="Q165"/>
  <c r="P165"/>
  <c r="O165"/>
  <c r="N165"/>
  <c r="M165"/>
  <c r="L165"/>
  <c r="K165"/>
  <c r="J165"/>
  <c r="I165"/>
  <c r="H165"/>
  <c r="G165"/>
  <c r="F165"/>
  <c r="E165"/>
  <c r="D165"/>
  <c r="C165"/>
  <c r="AD164"/>
  <c r="AC164"/>
  <c r="AB164"/>
  <c r="AA164"/>
  <c r="Z164"/>
  <c r="X164"/>
  <c r="W164"/>
  <c r="V164"/>
  <c r="U164"/>
  <c r="T164"/>
  <c r="S164"/>
  <c r="R164"/>
  <c r="Q164"/>
  <c r="P164"/>
  <c r="O164"/>
  <c r="N164"/>
  <c r="M164"/>
  <c r="L164"/>
  <c r="K164"/>
  <c r="J164"/>
  <c r="I164"/>
  <c r="H164"/>
  <c r="G164"/>
  <c r="F164"/>
  <c r="E164"/>
  <c r="D164"/>
  <c r="C164"/>
  <c r="AD163"/>
  <c r="AC163"/>
  <c r="AB163"/>
  <c r="AA163"/>
  <c r="Z163"/>
  <c r="X163"/>
  <c r="W163"/>
  <c r="V163"/>
  <c r="U163"/>
  <c r="T163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AD162"/>
  <c r="AC162"/>
  <c r="AB162"/>
  <c r="AA162"/>
  <c r="Z162"/>
  <c r="X162"/>
  <c r="W162"/>
  <c r="V162"/>
  <c r="U162"/>
  <c r="T162"/>
  <c r="S162"/>
  <c r="R162"/>
  <c r="Q162"/>
  <c r="P162"/>
  <c r="O162"/>
  <c r="N162"/>
  <c r="M162"/>
  <c r="L162"/>
  <c r="K162"/>
  <c r="J162"/>
  <c r="I162"/>
  <c r="H162"/>
  <c r="G162"/>
  <c r="F162"/>
  <c r="E162"/>
  <c r="D162"/>
  <c r="C162"/>
  <c r="AD161"/>
  <c r="AC161"/>
  <c r="AB161"/>
  <c r="AA161"/>
  <c r="Z161"/>
  <c r="X161"/>
  <c r="W161"/>
  <c r="V161"/>
  <c r="U161"/>
  <c r="T161"/>
  <c r="S161"/>
  <c r="R161"/>
  <c r="Q161"/>
  <c r="P161"/>
  <c r="O161"/>
  <c r="N161"/>
  <c r="M161"/>
  <c r="L161"/>
  <c r="K161"/>
  <c r="J161"/>
  <c r="I161"/>
  <c r="H161"/>
  <c r="G161"/>
  <c r="F161"/>
  <c r="E161"/>
  <c r="D161"/>
  <c r="C161"/>
  <c r="AD160"/>
  <c r="AC160"/>
  <c r="AB160"/>
  <c r="AA160"/>
  <c r="Z160"/>
  <c r="X160"/>
  <c r="W160"/>
  <c r="V160"/>
  <c r="U160"/>
  <c r="T160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AD159"/>
  <c r="AC159"/>
  <c r="AB159"/>
  <c r="AA159"/>
  <c r="Z159"/>
  <c r="X159"/>
  <c r="W159"/>
  <c r="V159"/>
  <c r="U159"/>
  <c r="T159"/>
  <c r="S159"/>
  <c r="R159"/>
  <c r="Q159"/>
  <c r="P159"/>
  <c r="O159"/>
  <c r="N159"/>
  <c r="M159"/>
  <c r="L159"/>
  <c r="K159"/>
  <c r="J159"/>
  <c r="I159"/>
  <c r="H159"/>
  <c r="G159"/>
  <c r="F159"/>
  <c r="E159"/>
  <c r="D159"/>
  <c r="C159"/>
  <c r="AD158"/>
  <c r="AC158"/>
  <c r="AB158"/>
  <c r="AA158"/>
  <c r="Z158"/>
  <c r="X158"/>
  <c r="W158"/>
  <c r="V158"/>
  <c r="U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AD157"/>
  <c r="AC157"/>
  <c r="AB157"/>
  <c r="AA157"/>
  <c r="Z157"/>
  <c r="X157"/>
  <c r="W157"/>
  <c r="V157"/>
  <c r="U157"/>
  <c r="T157"/>
  <c r="S157"/>
  <c r="R157"/>
  <c r="Q157"/>
  <c r="P157"/>
  <c r="O157"/>
  <c r="N157"/>
  <c r="M157"/>
  <c r="L157"/>
  <c r="K157"/>
  <c r="J157"/>
  <c r="I157"/>
  <c r="H157"/>
  <c r="G157"/>
  <c r="F157"/>
  <c r="E157"/>
  <c r="D157"/>
  <c r="C157"/>
  <c r="AD156"/>
  <c r="AC156"/>
  <c r="AB156"/>
  <c r="AA156"/>
  <c r="Z156"/>
  <c r="X156"/>
  <c r="W156"/>
  <c r="V156"/>
  <c r="U156"/>
  <c r="T156"/>
  <c r="S156"/>
  <c r="R156"/>
  <c r="Q156"/>
  <c r="P156"/>
  <c r="O156"/>
  <c r="N156"/>
  <c r="M156"/>
  <c r="L156"/>
  <c r="K156"/>
  <c r="J156"/>
  <c r="I156"/>
  <c r="H156"/>
  <c r="G156"/>
  <c r="F156"/>
  <c r="E156"/>
  <c r="D156"/>
  <c r="C156"/>
  <c r="AD155"/>
  <c r="AC155"/>
  <c r="AB155"/>
  <c r="AA155"/>
  <c r="Z155"/>
  <c r="X155"/>
  <c r="W155"/>
  <c r="V155"/>
  <c r="U155"/>
  <c r="T155"/>
  <c r="S155"/>
  <c r="R155"/>
  <c r="Q155"/>
  <c r="P155"/>
  <c r="O155"/>
  <c r="N155"/>
  <c r="M155"/>
  <c r="L155"/>
  <c r="K155"/>
  <c r="J155"/>
  <c r="I155"/>
  <c r="H155"/>
  <c r="G155"/>
  <c r="F155"/>
  <c r="E155"/>
  <c r="D155"/>
  <c r="C155"/>
  <c r="AD154"/>
  <c r="AC154"/>
  <c r="AB154"/>
  <c r="AA154"/>
  <c r="Z154"/>
  <c r="X154"/>
  <c r="W154"/>
  <c r="V154"/>
  <c r="U154"/>
  <c r="T154"/>
  <c r="S154"/>
  <c r="R154"/>
  <c r="Q154"/>
  <c r="P154"/>
  <c r="O154"/>
  <c r="N154"/>
  <c r="M154"/>
  <c r="L154"/>
  <c r="K154"/>
  <c r="J154"/>
  <c r="I154"/>
  <c r="H154"/>
  <c r="G154"/>
  <c r="F154"/>
  <c r="E154"/>
  <c r="D154"/>
  <c r="C154"/>
  <c r="AD153"/>
  <c r="AC153"/>
  <c r="AB153"/>
  <c r="AA153"/>
  <c r="Z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AD152"/>
  <c r="AC152"/>
  <c r="AB152"/>
  <c r="AA152"/>
  <c r="Z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AD151"/>
  <c r="AC151"/>
  <c r="AB151"/>
  <c r="AA151"/>
  <c r="Z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AD150"/>
  <c r="AC150"/>
  <c r="AB150"/>
  <c r="AA150"/>
  <c r="Z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AD149"/>
  <c r="AC149"/>
  <c r="AB149"/>
  <c r="AA149"/>
  <c r="Z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AD148"/>
  <c r="AC148"/>
  <c r="AB148"/>
  <c r="AA148"/>
  <c r="Z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AD147"/>
  <c r="AC147"/>
  <c r="AB147"/>
  <c r="AA147"/>
  <c r="Z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AD146"/>
  <c r="AC146"/>
  <c r="AB146"/>
  <c r="AA146"/>
  <c r="Z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AD145"/>
  <c r="AC145"/>
  <c r="AB145"/>
  <c r="AA145"/>
  <c r="Z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AD144"/>
  <c r="AC144"/>
  <c r="AB144"/>
  <c r="AA144"/>
  <c r="Z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AD143"/>
  <c r="AC143"/>
  <c r="AB143"/>
  <c r="AA143"/>
  <c r="Z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AD142"/>
  <c r="AC142"/>
  <c r="AB142"/>
  <c r="AA142"/>
  <c r="Z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AD141"/>
  <c r="AC141"/>
  <c r="AB141"/>
  <c r="AA141"/>
  <c r="Z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AD140"/>
  <c r="AC140"/>
  <c r="AB140"/>
  <c r="AA140"/>
  <c r="Z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AD139"/>
  <c r="AC139"/>
  <c r="AB139"/>
  <c r="AA139"/>
  <c r="Z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AD138"/>
  <c r="AC138"/>
  <c r="AB138"/>
  <c r="AA138"/>
  <c r="Z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AD137"/>
  <c r="AC137"/>
  <c r="AB137"/>
  <c r="AA137"/>
  <c r="Z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AD136"/>
  <c r="AC136"/>
  <c r="AB136"/>
  <c r="AA136"/>
  <c r="Z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AD135"/>
  <c r="AC135"/>
  <c r="AB135"/>
  <c r="AA135"/>
  <c r="Z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AD134"/>
  <c r="AC134"/>
  <c r="AB134"/>
  <c r="AA134"/>
  <c r="Z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AD133"/>
  <c r="AC133"/>
  <c r="AB133"/>
  <c r="AA133"/>
  <c r="Z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AD132"/>
  <c r="AC132"/>
  <c r="AB132"/>
  <c r="AA132"/>
  <c r="Z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AD131"/>
  <c r="AC131"/>
  <c r="AB131"/>
  <c r="AA131"/>
  <c r="Z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AD130"/>
  <c r="AC130"/>
  <c r="AB130"/>
  <c r="AA130"/>
  <c r="Z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AD129"/>
  <c r="AC129"/>
  <c r="AB129"/>
  <c r="AA129"/>
  <c r="Z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AD128"/>
  <c r="AC128"/>
  <c r="AB128"/>
  <c r="AA128"/>
  <c r="Z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AD127"/>
  <c r="AC127"/>
  <c r="AB127"/>
  <c r="AA127"/>
  <c r="Z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AD126"/>
  <c r="AC126"/>
  <c r="AB126"/>
  <c r="AA126"/>
  <c r="Z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AD125"/>
  <c r="AC125"/>
  <c r="AB125"/>
  <c r="AA125"/>
  <c r="Z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AD124"/>
  <c r="AC124"/>
  <c r="AB124"/>
  <c r="AA124"/>
  <c r="Z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AD123"/>
  <c r="AC123"/>
  <c r="AB123"/>
  <c r="AA123"/>
  <c r="Z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AD122"/>
  <c r="AC122"/>
  <c r="AB122"/>
  <c r="AA122"/>
  <c r="Z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AD121"/>
  <c r="AC121"/>
  <c r="AB121"/>
  <c r="AA121"/>
  <c r="Z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AD120"/>
  <c r="AC120"/>
  <c r="AB120"/>
  <c r="AA120"/>
  <c r="Z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AD119"/>
  <c r="AC119"/>
  <c r="AB119"/>
  <c r="AA119"/>
  <c r="Z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AD118"/>
  <c r="AC118"/>
  <c r="AB118"/>
  <c r="AA118"/>
  <c r="Z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AD117"/>
  <c r="AC117"/>
  <c r="AB117"/>
  <c r="AA117"/>
  <c r="Z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AD116"/>
  <c r="AC116"/>
  <c r="AB116"/>
  <c r="AA116"/>
  <c r="Z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AD115"/>
  <c r="AC115"/>
  <c r="AB115"/>
  <c r="AA115"/>
  <c r="Z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AD114"/>
  <c r="AC114"/>
  <c r="AB114"/>
  <c r="AA114"/>
  <c r="Z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AD113"/>
  <c r="AC113"/>
  <c r="AB113"/>
  <c r="AA113"/>
  <c r="Z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AD112"/>
  <c r="AC112"/>
  <c r="AB112"/>
  <c r="AA112"/>
  <c r="Z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AD111"/>
  <c r="AC111"/>
  <c r="AB111"/>
  <c r="AA111"/>
  <c r="Z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AD110"/>
  <c r="AC110"/>
  <c r="AB110"/>
  <c r="AA110"/>
  <c r="Z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AD109"/>
  <c r="AC109"/>
  <c r="AB109"/>
  <c r="AA109"/>
  <c r="Z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AD108"/>
  <c r="AC108"/>
  <c r="AB108"/>
  <c r="AA108"/>
  <c r="Z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AD107"/>
  <c r="AC107"/>
  <c r="AB107"/>
  <c r="AA107"/>
  <c r="Z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AD106"/>
  <c r="AC106"/>
  <c r="AB106"/>
  <c r="AA106"/>
  <c r="Z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AD105"/>
  <c r="AC105"/>
  <c r="AB105"/>
  <c r="AA105"/>
  <c r="Z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AD104"/>
  <c r="AC104"/>
  <c r="AB104"/>
  <c r="AA104"/>
  <c r="Z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AD103"/>
  <c r="AC103"/>
  <c r="AB103"/>
  <c r="AA103"/>
  <c r="Z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AD102"/>
  <c r="AC102"/>
  <c r="AB102"/>
  <c r="AA102"/>
  <c r="Z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AD101"/>
  <c r="AC101"/>
  <c r="AB101"/>
  <c r="AA101"/>
  <c r="Z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AD100"/>
  <c r="AC100"/>
  <c r="AB100"/>
  <c r="AA100"/>
  <c r="Z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AD99"/>
  <c r="AC99"/>
  <c r="AB99"/>
  <c r="AA99"/>
  <c r="Z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AD98"/>
  <c r="AC98"/>
  <c r="AB98"/>
  <c r="AA98"/>
  <c r="Z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AD97"/>
  <c r="AC97"/>
  <c r="AB97"/>
  <c r="AA97"/>
  <c r="Z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AD96"/>
  <c r="AC96"/>
  <c r="AB96"/>
  <c r="AA96"/>
  <c r="Z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AD95"/>
  <c r="AC95"/>
  <c r="AB95"/>
  <c r="AA95"/>
  <c r="Z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AD94"/>
  <c r="AC94"/>
  <c r="AB94"/>
  <c r="AA94"/>
  <c r="Z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AD93"/>
  <c r="AC93"/>
  <c r="AB93"/>
  <c r="AA93"/>
  <c r="Z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AD92"/>
  <c r="AC92"/>
  <c r="AB92"/>
  <c r="AA92"/>
  <c r="Z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AD91"/>
  <c r="AC91"/>
  <c r="AB91"/>
  <c r="AA91"/>
  <c r="Z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AD90"/>
  <c r="AC90"/>
  <c r="AB90"/>
  <c r="AA90"/>
  <c r="Z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AD89"/>
  <c r="AC89"/>
  <c r="AB89"/>
  <c r="AA89"/>
  <c r="Z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AD88"/>
  <c r="AC88"/>
  <c r="AB88"/>
  <c r="AA88"/>
  <c r="Z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AD87"/>
  <c r="AC87"/>
  <c r="AB87"/>
  <c r="AA87"/>
  <c r="Z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AD86"/>
  <c r="AC86"/>
  <c r="AB86"/>
  <c r="AA86"/>
  <c r="Z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AD85"/>
  <c r="AC85"/>
  <c r="AB85"/>
  <c r="AA85"/>
  <c r="Z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AD84"/>
  <c r="AC84"/>
  <c r="AB84"/>
  <c r="AA84"/>
  <c r="Z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AD83"/>
  <c r="AC83"/>
  <c r="AB83"/>
  <c r="AA83"/>
  <c r="Z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AD82"/>
  <c r="AC82"/>
  <c r="AB82"/>
  <c r="AA82"/>
  <c r="Z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AD81"/>
  <c r="AC81"/>
  <c r="AB81"/>
  <c r="AA81"/>
  <c r="Z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AD80"/>
  <c r="AC80"/>
  <c r="AB80"/>
  <c r="AA80"/>
  <c r="Z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AD79"/>
  <c r="AC79"/>
  <c r="AB79"/>
  <c r="AA79"/>
  <c r="Z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AD78"/>
  <c r="AC78"/>
  <c r="AB78"/>
  <c r="AA78"/>
  <c r="Z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AD77"/>
  <c r="AC77"/>
  <c r="AB77"/>
  <c r="AA77"/>
  <c r="Z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AD76"/>
  <c r="AC76"/>
  <c r="AB76"/>
  <c r="AA76"/>
  <c r="Z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AD75"/>
  <c r="AC75"/>
  <c r="AB75"/>
  <c r="AA75"/>
  <c r="Z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AD74"/>
  <c r="AC74"/>
  <c r="AB74"/>
  <c r="AA74"/>
  <c r="Z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AD73"/>
  <c r="AC73"/>
  <c r="AB73"/>
  <c r="AA73"/>
  <c r="Z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AD72"/>
  <c r="AC72"/>
  <c r="AB72"/>
  <c r="AA72"/>
  <c r="Z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AD71"/>
  <c r="AC71"/>
  <c r="AB71"/>
  <c r="AA71"/>
  <c r="Z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AD70"/>
  <c r="AC70"/>
  <c r="AB70"/>
  <c r="AA70"/>
  <c r="Z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AD69"/>
  <c r="AC69"/>
  <c r="AB69"/>
  <c r="AA69"/>
  <c r="Z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AD68"/>
  <c r="AC68"/>
  <c r="AB68"/>
  <c r="AA68"/>
  <c r="Z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AD67"/>
  <c r="AC67"/>
  <c r="AB67"/>
  <c r="AA67"/>
  <c r="Z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AD66"/>
  <c r="AC66"/>
  <c r="AB66"/>
  <c r="AA66"/>
  <c r="Z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AD65"/>
  <c r="AC65"/>
  <c r="AB65"/>
  <c r="AA65"/>
  <c r="Z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AD64"/>
  <c r="AC64"/>
  <c r="AB64"/>
  <c r="AA64"/>
  <c r="Z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AD63"/>
  <c r="AC63"/>
  <c r="AB63"/>
  <c r="AA63"/>
  <c r="Z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AD62"/>
  <c r="AC62"/>
  <c r="AB62"/>
  <c r="AA62"/>
  <c r="Z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AD61"/>
  <c r="AC61"/>
  <c r="AB61"/>
  <c r="AA61"/>
  <c r="Z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AD60"/>
  <c r="AC60"/>
  <c r="AB60"/>
  <c r="AA60"/>
  <c r="Z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D60"/>
  <c r="C60"/>
  <c r="AD59"/>
  <c r="AC59"/>
  <c r="AB59"/>
  <c r="AA59"/>
  <c r="Z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D59"/>
  <c r="C59"/>
  <c r="AD58"/>
  <c r="AC58"/>
  <c r="AB58"/>
  <c r="AA58"/>
  <c r="Z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D58"/>
  <c r="C58"/>
  <c r="AD57"/>
  <c r="AC57"/>
  <c r="AB57"/>
  <c r="AA57"/>
  <c r="Z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D57"/>
  <c r="C57"/>
  <c r="AD56"/>
  <c r="AC56"/>
  <c r="AB56"/>
  <c r="AA56"/>
  <c r="Z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D56"/>
  <c r="C56"/>
  <c r="AD55"/>
  <c r="AC55"/>
  <c r="AB55"/>
  <c r="AA55"/>
  <c r="Z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D55"/>
  <c r="C55"/>
  <c r="AD54"/>
  <c r="AC54"/>
  <c r="AB54"/>
  <c r="AA54"/>
  <c r="Z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D54"/>
  <c r="C54"/>
  <c r="AD53"/>
  <c r="AC53"/>
  <c r="AB53"/>
  <c r="AA53"/>
  <c r="Z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D53"/>
  <c r="C53"/>
  <c r="AD52"/>
  <c r="AC52"/>
  <c r="AB52"/>
  <c r="AA52"/>
  <c r="Z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D52"/>
  <c r="C52"/>
  <c r="AD51"/>
  <c r="AC51"/>
  <c r="AB51"/>
  <c r="AA51"/>
  <c r="Z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D51"/>
  <c r="C51"/>
  <c r="AD50"/>
  <c r="AC50"/>
  <c r="AB50"/>
  <c r="AA50"/>
  <c r="Z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D50"/>
  <c r="C50"/>
  <c r="AD49"/>
  <c r="AC49"/>
  <c r="AB49"/>
  <c r="AA49"/>
  <c r="Z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D49"/>
  <c r="C49"/>
  <c r="AD48"/>
  <c r="AC48"/>
  <c r="AB48"/>
  <c r="AA48"/>
  <c r="Z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D48"/>
  <c r="C48"/>
  <c r="AD47"/>
  <c r="AC47"/>
  <c r="AB47"/>
  <c r="AA47"/>
  <c r="Z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AD46"/>
  <c r="AC46"/>
  <c r="AB46"/>
  <c r="AA46"/>
  <c r="Z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AD45"/>
  <c r="AC45"/>
  <c r="AB45"/>
  <c r="AA45"/>
  <c r="Z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AD44"/>
  <c r="AC44"/>
  <c r="AB44"/>
  <c r="AA44"/>
  <c r="Z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AD43"/>
  <c r="AC43"/>
  <c r="AB43"/>
  <c r="AA43"/>
  <c r="Z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AD42"/>
  <c r="AC42"/>
  <c r="AB42"/>
  <c r="AA42"/>
  <c r="Z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AD41"/>
  <c r="AC41"/>
  <c r="AB41"/>
  <c r="AA41"/>
  <c r="Z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AD40"/>
  <c r="AC40"/>
  <c r="AB40"/>
  <c r="AA40"/>
  <c r="Z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AD39"/>
  <c r="AC39"/>
  <c r="AB39"/>
  <c r="AA39"/>
  <c r="Z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AD38"/>
  <c r="AC38"/>
  <c r="AB38"/>
  <c r="AA38"/>
  <c r="Z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AD37"/>
  <c r="AC37"/>
  <c r="AB37"/>
  <c r="AA37"/>
  <c r="Z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AD36"/>
  <c r="AC36"/>
  <c r="AB36"/>
  <c r="AA36"/>
  <c r="Z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AD35"/>
  <c r="AC35"/>
  <c r="AB35"/>
  <c r="AA35"/>
  <c r="Z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J30"/>
  <c r="I30"/>
  <c r="H30"/>
  <c r="G30"/>
  <c r="F30"/>
  <c r="E30"/>
  <c r="S29"/>
  <c r="M29"/>
  <c r="N29" s="1"/>
  <c r="O29" s="1"/>
  <c r="P29" s="1"/>
  <c r="Q29" s="1"/>
  <c r="J29"/>
  <c r="I29"/>
  <c r="H29"/>
  <c r="G29"/>
  <c r="F29"/>
  <c r="E29"/>
  <c r="S28"/>
  <c r="Q28"/>
  <c r="P28"/>
  <c r="O28"/>
  <c r="N28"/>
  <c r="M28"/>
  <c r="J28"/>
  <c r="I28"/>
  <c r="H28"/>
  <c r="G28"/>
  <c r="F28"/>
  <c r="E28"/>
  <c r="S27"/>
  <c r="M27"/>
  <c r="N27" s="1"/>
  <c r="O27" s="1"/>
  <c r="P27" s="1"/>
  <c r="Q27" s="1"/>
  <c r="J27"/>
  <c r="I27"/>
  <c r="H27"/>
  <c r="G27"/>
  <c r="F27"/>
  <c r="E27"/>
  <c r="S26"/>
  <c r="M26"/>
  <c r="N26" s="1"/>
  <c r="O26" s="1"/>
  <c r="P26" s="1"/>
  <c r="Q26" s="1"/>
  <c r="J26"/>
  <c r="I26"/>
  <c r="H26"/>
  <c r="G26"/>
  <c r="F26"/>
  <c r="E26"/>
  <c r="S25"/>
  <c r="M25"/>
  <c r="N25" s="1"/>
  <c r="O25" s="1"/>
  <c r="P25" s="1"/>
  <c r="Q25" s="1"/>
  <c r="J25"/>
  <c r="I25"/>
  <c r="H25"/>
  <c r="G25"/>
  <c r="F25"/>
  <c r="E25"/>
  <c r="S24"/>
  <c r="M24"/>
  <c r="N24" s="1"/>
  <c r="O24" s="1"/>
  <c r="P24" s="1"/>
  <c r="Q24" s="1"/>
  <c r="J24"/>
  <c r="I24"/>
  <c r="H24"/>
  <c r="G24"/>
  <c r="F24"/>
  <c r="E24"/>
  <c r="S23"/>
  <c r="Q23"/>
  <c r="P23"/>
  <c r="O23"/>
  <c r="N23"/>
  <c r="M23"/>
  <c r="J23"/>
  <c r="I23"/>
  <c r="H23"/>
  <c r="G23"/>
  <c r="F23"/>
  <c r="E23"/>
  <c r="S22"/>
  <c r="Q22"/>
  <c r="P22"/>
  <c r="O22"/>
  <c r="N22"/>
  <c r="M22"/>
  <c r="J22"/>
  <c r="I22"/>
  <c r="H22"/>
  <c r="G22"/>
  <c r="F22"/>
  <c r="E22"/>
  <c r="S21"/>
  <c r="Q21"/>
  <c r="P21"/>
  <c r="O21"/>
  <c r="N21"/>
  <c r="M21"/>
  <c r="J21"/>
  <c r="I21"/>
  <c r="H21"/>
  <c r="G21"/>
  <c r="F21"/>
  <c r="E21"/>
  <c r="W14"/>
  <c r="W13"/>
  <c r="W12"/>
  <c r="W11"/>
  <c r="W10"/>
  <c r="W9"/>
  <c r="M6"/>
  <c r="L6"/>
  <c r="K6"/>
  <c r="J6"/>
  <c r="I6"/>
  <c r="H6"/>
  <c r="G6"/>
  <c r="F6"/>
  <c r="E6"/>
  <c r="D6"/>
  <c r="M5"/>
  <c r="L5"/>
  <c r="K5"/>
  <c r="J5"/>
  <c r="I5"/>
  <c r="H5"/>
  <c r="G5"/>
  <c r="F5"/>
  <c r="E5"/>
  <c r="D5"/>
  <c r="M4"/>
  <c r="L4"/>
  <c r="K4"/>
  <c r="J4"/>
  <c r="I4"/>
  <c r="H4"/>
  <c r="G4"/>
  <c r="F4"/>
  <c r="E4"/>
  <c r="D4"/>
  <c r="R169" i="1"/>
  <c r="Q169"/>
  <c r="P169"/>
  <c r="O169"/>
  <c r="N169"/>
  <c r="M169"/>
  <c r="L169"/>
  <c r="K169"/>
  <c r="J169"/>
  <c r="I169"/>
  <c r="H169"/>
  <c r="G169"/>
  <c r="R168"/>
  <c r="Q168"/>
  <c r="P168"/>
  <c r="O168"/>
  <c r="N168"/>
  <c r="M168"/>
  <c r="L168"/>
  <c r="K168"/>
  <c r="J168"/>
  <c r="I168"/>
  <c r="H168"/>
  <c r="G168"/>
  <c r="R167"/>
  <c r="Q167"/>
  <c r="P167"/>
  <c r="O167"/>
  <c r="N167"/>
  <c r="M167"/>
  <c r="L167"/>
  <c r="K167"/>
  <c r="J167"/>
  <c r="I167"/>
  <c r="H167"/>
  <c r="G167"/>
  <c r="R166"/>
  <c r="Q166"/>
  <c r="P166"/>
  <c r="O166"/>
  <c r="N166"/>
  <c r="M166"/>
  <c r="L166"/>
  <c r="K166"/>
  <c r="J166"/>
  <c r="I166"/>
  <c r="H166"/>
  <c r="G166"/>
  <c r="R165"/>
  <c r="Q165"/>
  <c r="P165"/>
  <c r="O165"/>
  <c r="N165"/>
  <c r="M165"/>
  <c r="L165"/>
  <c r="K165"/>
  <c r="J165"/>
  <c r="I165"/>
  <c r="H165"/>
  <c r="G165"/>
  <c r="R164"/>
  <c r="Q164"/>
  <c r="P164"/>
  <c r="O164"/>
  <c r="N164"/>
  <c r="M164"/>
  <c r="L164"/>
  <c r="K164"/>
  <c r="J164"/>
  <c r="I164"/>
  <c r="H164"/>
  <c r="G164"/>
  <c r="R163"/>
  <c r="Q163"/>
  <c r="P163"/>
  <c r="O163"/>
  <c r="N163"/>
  <c r="M163"/>
  <c r="L163"/>
  <c r="K163"/>
  <c r="J163"/>
  <c r="I163"/>
  <c r="H163"/>
  <c r="G163"/>
  <c r="R162"/>
  <c r="Q162"/>
  <c r="P162"/>
  <c r="O162"/>
  <c r="N162"/>
  <c r="M162"/>
  <c r="L162"/>
  <c r="K162"/>
  <c r="J162"/>
  <c r="I162"/>
  <c r="H162"/>
  <c r="G162"/>
  <c r="R161"/>
  <c r="Q161"/>
  <c r="P161"/>
  <c r="O161"/>
  <c r="N161"/>
  <c r="M161"/>
  <c r="L161"/>
  <c r="K161"/>
  <c r="J161"/>
  <c r="I161"/>
  <c r="H161"/>
  <c r="G161"/>
  <c r="R160"/>
  <c r="Q160"/>
  <c r="P160"/>
  <c r="O160"/>
  <c r="N160"/>
  <c r="M160"/>
  <c r="L160"/>
  <c r="K160"/>
  <c r="J160"/>
  <c r="I160"/>
  <c r="H160"/>
  <c r="G160"/>
  <c r="R159"/>
  <c r="Q159"/>
  <c r="P159"/>
  <c r="O159"/>
  <c r="N159"/>
  <c r="M159"/>
  <c r="L159"/>
  <c r="K159"/>
  <c r="J159"/>
  <c r="I159"/>
  <c r="H159"/>
  <c r="G159"/>
  <c r="R158"/>
  <c r="Q158"/>
  <c r="P158"/>
  <c r="O158"/>
  <c r="N158"/>
  <c r="M158"/>
  <c r="L158"/>
  <c r="K158"/>
  <c r="J158"/>
  <c r="I158"/>
  <c r="H158"/>
  <c r="G158"/>
  <c r="R155"/>
  <c r="Q155"/>
  <c r="P155"/>
  <c r="O155"/>
  <c r="N155"/>
  <c r="M155"/>
  <c r="L155"/>
  <c r="K155"/>
  <c r="J155"/>
  <c r="I155"/>
  <c r="H155"/>
  <c r="G155"/>
  <c r="R154"/>
  <c r="Q154"/>
  <c r="P154"/>
  <c r="O154"/>
  <c r="N154"/>
  <c r="M154"/>
  <c r="L154"/>
  <c r="K154"/>
  <c r="J154"/>
  <c r="I154"/>
  <c r="H154"/>
  <c r="G154"/>
  <c r="R153"/>
  <c r="Q153"/>
  <c r="P153"/>
  <c r="O153"/>
  <c r="N153"/>
  <c r="M153"/>
  <c r="L153"/>
  <c r="K153"/>
  <c r="J153"/>
  <c r="I153"/>
  <c r="H153"/>
  <c r="G153"/>
  <c r="R152"/>
  <c r="Q152"/>
  <c r="P152"/>
  <c r="O152"/>
  <c r="N152"/>
  <c r="M152"/>
  <c r="L152"/>
  <c r="K152"/>
  <c r="J152"/>
  <c r="I152"/>
  <c r="H152"/>
  <c r="G152"/>
  <c r="R151"/>
  <c r="Q151"/>
  <c r="P151"/>
  <c r="O151"/>
  <c r="N151"/>
  <c r="M151"/>
  <c r="L151"/>
  <c r="K151"/>
  <c r="J151"/>
  <c r="I151"/>
  <c r="H151"/>
  <c r="G151"/>
  <c r="R150"/>
  <c r="Q150"/>
  <c r="P150"/>
  <c r="O150"/>
  <c r="N150"/>
  <c r="M150"/>
  <c r="L150"/>
  <c r="K150"/>
  <c r="J150"/>
  <c r="I150"/>
  <c r="H150"/>
  <c r="G150"/>
  <c r="R149"/>
  <c r="Q149"/>
  <c r="P149"/>
  <c r="O149"/>
  <c r="N149"/>
  <c r="M149"/>
  <c r="L149"/>
  <c r="K149"/>
  <c r="J149"/>
  <c r="I149"/>
  <c r="H149"/>
  <c r="G149"/>
  <c r="R148"/>
  <c r="Q148"/>
  <c r="P148"/>
  <c r="O148"/>
  <c r="N148"/>
  <c r="M148"/>
  <c r="L148"/>
  <c r="K148"/>
  <c r="J148"/>
  <c r="I148"/>
  <c r="H148"/>
  <c r="G148"/>
  <c r="R147"/>
  <c r="Q147"/>
  <c r="P147"/>
  <c r="O147"/>
  <c r="N147"/>
  <c r="M147"/>
  <c r="L147"/>
  <c r="K147"/>
  <c r="J147"/>
  <c r="I147"/>
  <c r="H147"/>
  <c r="G147"/>
  <c r="R146"/>
  <c r="Q146"/>
  <c r="P146"/>
  <c r="O146"/>
  <c r="N146"/>
  <c r="M146"/>
  <c r="L146"/>
  <c r="K146"/>
  <c r="J146"/>
  <c r="I146"/>
  <c r="H146"/>
  <c r="G146"/>
  <c r="R145"/>
  <c r="Q145"/>
  <c r="P145"/>
  <c r="O145"/>
  <c r="N145"/>
  <c r="M145"/>
  <c r="L145"/>
  <c r="K145"/>
  <c r="J145"/>
  <c r="I145"/>
  <c r="H145"/>
  <c r="G145"/>
  <c r="R144"/>
  <c r="Q144"/>
  <c r="P144"/>
  <c r="O144"/>
  <c r="N144"/>
  <c r="M144"/>
  <c r="L144"/>
  <c r="K144"/>
  <c r="J144"/>
  <c r="I144"/>
  <c r="H144"/>
  <c r="G144"/>
  <c r="P140"/>
  <c r="O140"/>
  <c r="N140"/>
  <c r="M140"/>
  <c r="L140"/>
  <c r="K140"/>
  <c r="J140"/>
  <c r="I140"/>
  <c r="H140"/>
  <c r="G140"/>
  <c r="P139"/>
  <c r="O139"/>
  <c r="N139"/>
  <c r="M139"/>
  <c r="L139"/>
  <c r="K139"/>
  <c r="J139"/>
  <c r="I139"/>
  <c r="H139"/>
  <c r="G139"/>
  <c r="P138"/>
  <c r="O138"/>
  <c r="N138"/>
  <c r="M138"/>
  <c r="L138"/>
  <c r="K138"/>
  <c r="J138"/>
  <c r="I138"/>
  <c r="H138"/>
  <c r="G138"/>
  <c r="P137"/>
  <c r="O137"/>
  <c r="N137"/>
  <c r="M137"/>
  <c r="L137"/>
  <c r="K137"/>
  <c r="J137"/>
  <c r="I137"/>
  <c r="H137"/>
  <c r="G137"/>
  <c r="P136"/>
  <c r="O136"/>
  <c r="N136"/>
  <c r="M136"/>
  <c r="L136"/>
  <c r="K136"/>
  <c r="J136"/>
  <c r="I136"/>
  <c r="H136"/>
  <c r="G136"/>
  <c r="P135"/>
  <c r="O135"/>
  <c r="N135"/>
  <c r="P134"/>
  <c r="O134"/>
  <c r="N134"/>
  <c r="M134"/>
  <c r="L134"/>
  <c r="K134"/>
  <c r="J134"/>
  <c r="I134"/>
  <c r="H134"/>
  <c r="G134"/>
  <c r="P133"/>
  <c r="O133"/>
  <c r="N133"/>
  <c r="M133"/>
  <c r="L133"/>
  <c r="K133"/>
  <c r="J133"/>
  <c r="I133"/>
  <c r="H133"/>
  <c r="G133"/>
  <c r="P132"/>
  <c r="O132"/>
  <c r="N132"/>
  <c r="M132"/>
  <c r="L132"/>
  <c r="K132"/>
  <c r="J132"/>
  <c r="I132"/>
  <c r="H132"/>
  <c r="G132"/>
  <c r="P129"/>
  <c r="O129"/>
  <c r="N129"/>
  <c r="M129"/>
  <c r="L129"/>
  <c r="K129"/>
  <c r="J129"/>
  <c r="I129"/>
  <c r="H129"/>
  <c r="G129"/>
  <c r="P128"/>
  <c r="O128"/>
  <c r="N128"/>
  <c r="M128"/>
  <c r="L128"/>
  <c r="K128"/>
  <c r="J128"/>
  <c r="I128"/>
  <c r="H128"/>
  <c r="G128"/>
  <c r="P127"/>
  <c r="O127"/>
  <c r="N127"/>
  <c r="M127"/>
  <c r="L127"/>
  <c r="K127"/>
  <c r="J127"/>
  <c r="I127"/>
  <c r="H127"/>
  <c r="G127"/>
  <c r="P126"/>
  <c r="O126"/>
  <c r="N126"/>
  <c r="M126"/>
  <c r="L126"/>
  <c r="K126"/>
  <c r="J126"/>
  <c r="I126"/>
  <c r="H126"/>
  <c r="G126"/>
  <c r="P125"/>
  <c r="O125"/>
  <c r="N125"/>
  <c r="M125"/>
  <c r="L125"/>
  <c r="K125"/>
  <c r="J125"/>
  <c r="I125"/>
  <c r="H125"/>
  <c r="G125"/>
  <c r="P124"/>
  <c r="O124"/>
  <c r="N124"/>
  <c r="M124"/>
  <c r="L124"/>
  <c r="K124"/>
  <c r="J124"/>
  <c r="I124"/>
  <c r="H124"/>
  <c r="G124"/>
  <c r="P123"/>
  <c r="O123"/>
  <c r="N123"/>
  <c r="M123"/>
  <c r="L123"/>
  <c r="K123"/>
  <c r="J123"/>
  <c r="I123"/>
  <c r="H123"/>
  <c r="G123"/>
  <c r="P122"/>
  <c r="O122"/>
  <c r="N122"/>
  <c r="M122"/>
  <c r="L122"/>
  <c r="K122"/>
  <c r="J122"/>
  <c r="I122"/>
  <c r="H122"/>
  <c r="G122"/>
  <c r="P121"/>
  <c r="O121"/>
  <c r="N121"/>
  <c r="M121"/>
  <c r="L121"/>
  <c r="K121"/>
  <c r="J121"/>
  <c r="I121"/>
  <c r="H121"/>
  <c r="G121"/>
  <c r="P120"/>
  <c r="O120"/>
  <c r="N120"/>
  <c r="M120"/>
  <c r="L120"/>
  <c r="K120"/>
  <c r="J120"/>
  <c r="I120"/>
  <c r="H120"/>
  <c r="G120"/>
  <c r="P119"/>
  <c r="O119"/>
  <c r="N119"/>
  <c r="M119"/>
  <c r="L119"/>
  <c r="K119"/>
  <c r="J119"/>
  <c r="I119"/>
  <c r="H119"/>
  <c r="G119"/>
  <c r="P118"/>
  <c r="O118"/>
  <c r="N118"/>
  <c r="M118"/>
  <c r="L118"/>
  <c r="K118"/>
  <c r="J118"/>
  <c r="I118"/>
  <c r="H118"/>
  <c r="G118"/>
  <c r="M115"/>
  <c r="L115"/>
  <c r="K115"/>
  <c r="J115"/>
  <c r="I115"/>
  <c r="H115"/>
  <c r="G115"/>
  <c r="M114"/>
  <c r="L114"/>
  <c r="K114"/>
  <c r="J114"/>
  <c r="I114"/>
  <c r="H114"/>
  <c r="G114"/>
  <c r="M113"/>
  <c r="L113"/>
  <c r="K113"/>
  <c r="J113"/>
  <c r="I113"/>
  <c r="H113"/>
  <c r="G113"/>
  <c r="M112"/>
  <c r="L112"/>
  <c r="K112"/>
  <c r="J112"/>
  <c r="I112"/>
  <c r="H112"/>
  <c r="G112"/>
  <c r="M111"/>
  <c r="L111"/>
  <c r="K111"/>
  <c r="J111"/>
  <c r="I111"/>
  <c r="H111"/>
  <c r="G111"/>
  <c r="M110"/>
  <c r="L110"/>
  <c r="K110"/>
  <c r="J110"/>
  <c r="I110"/>
  <c r="H110"/>
  <c r="G110"/>
  <c r="M109"/>
  <c r="L109"/>
  <c r="K109"/>
  <c r="J109"/>
  <c r="I109"/>
  <c r="H109"/>
  <c r="G109"/>
  <c r="M108"/>
  <c r="L108"/>
  <c r="K108"/>
  <c r="J108"/>
  <c r="I108"/>
  <c r="H108"/>
  <c r="G108"/>
  <c r="M107"/>
  <c r="L107"/>
  <c r="K107"/>
  <c r="J107"/>
  <c r="I107"/>
  <c r="H107"/>
  <c r="G107"/>
  <c r="M104"/>
  <c r="L104"/>
  <c r="K104"/>
  <c r="J104"/>
  <c r="I104"/>
  <c r="H104"/>
  <c r="G104"/>
  <c r="M103"/>
  <c r="L103"/>
  <c r="K103"/>
  <c r="J103"/>
  <c r="I103"/>
  <c r="H103"/>
  <c r="G103"/>
  <c r="M102"/>
  <c r="L102"/>
  <c r="K102"/>
  <c r="J102"/>
  <c r="I102"/>
  <c r="H102"/>
  <c r="G102"/>
  <c r="M101"/>
  <c r="L101"/>
  <c r="K101"/>
  <c r="J101"/>
  <c r="I101"/>
  <c r="H101"/>
  <c r="G101"/>
  <c r="M100"/>
  <c r="L100"/>
  <c r="K100"/>
  <c r="J100"/>
  <c r="I100"/>
  <c r="H100"/>
  <c r="G100"/>
  <c r="M99"/>
  <c r="L99"/>
  <c r="K99"/>
  <c r="J99"/>
  <c r="I99"/>
  <c r="H99"/>
  <c r="G99"/>
  <c r="M98"/>
  <c r="L98"/>
  <c r="K98"/>
  <c r="J98"/>
  <c r="I98"/>
  <c r="H98"/>
  <c r="G98"/>
  <c r="M97"/>
  <c r="L97"/>
  <c r="K97"/>
  <c r="J97"/>
  <c r="I97"/>
  <c r="H97"/>
  <c r="G97"/>
  <c r="M96"/>
  <c r="L96"/>
  <c r="K96"/>
  <c r="J96"/>
  <c r="I96"/>
  <c r="H96"/>
  <c r="G96"/>
  <c r="M95"/>
  <c r="L95"/>
  <c r="K95"/>
  <c r="J95"/>
  <c r="I95"/>
  <c r="H95"/>
  <c r="G95"/>
  <c r="M94"/>
  <c r="L94"/>
  <c r="K94"/>
  <c r="J94"/>
  <c r="I94"/>
  <c r="H94"/>
  <c r="G94"/>
  <c r="M93"/>
  <c r="L93"/>
  <c r="K93"/>
  <c r="J93"/>
  <c r="I93"/>
  <c r="H93"/>
  <c r="G93"/>
  <c r="P90"/>
  <c r="O90"/>
  <c r="N90"/>
  <c r="M90"/>
  <c r="L90"/>
  <c r="K90"/>
  <c r="J90"/>
  <c r="I90"/>
  <c r="H90"/>
  <c r="G90"/>
  <c r="P89"/>
  <c r="O89"/>
  <c r="N89"/>
  <c r="M89"/>
  <c r="L89"/>
  <c r="K89"/>
  <c r="J89"/>
  <c r="I89"/>
  <c r="H89"/>
  <c r="G89"/>
  <c r="P88"/>
  <c r="O88"/>
  <c r="N88"/>
  <c r="M88"/>
  <c r="L88"/>
  <c r="K88"/>
  <c r="J88"/>
  <c r="I88"/>
  <c r="H88"/>
  <c r="G88"/>
  <c r="P87"/>
  <c r="O87"/>
  <c r="N87"/>
  <c r="M87"/>
  <c r="L87"/>
  <c r="K87"/>
  <c r="J87"/>
  <c r="I87"/>
  <c r="H87"/>
  <c r="G87"/>
  <c r="P86"/>
  <c r="O86"/>
  <c r="N86"/>
  <c r="M86"/>
  <c r="L86"/>
  <c r="K86"/>
  <c r="J86"/>
  <c r="I86"/>
  <c r="H86"/>
  <c r="G86"/>
  <c r="P85"/>
  <c r="O85"/>
  <c r="N85"/>
  <c r="G85"/>
  <c r="G135" s="1"/>
  <c r="P84"/>
  <c r="O84"/>
  <c r="N84"/>
  <c r="M84"/>
  <c r="L84"/>
  <c r="K84"/>
  <c r="J84"/>
  <c r="I84"/>
  <c r="H84"/>
  <c r="G84"/>
  <c r="P83"/>
  <c r="O83"/>
  <c r="N83"/>
  <c r="M83"/>
  <c r="L83"/>
  <c r="K83"/>
  <c r="J83"/>
  <c r="I83"/>
  <c r="H83"/>
  <c r="G83"/>
  <c r="P82"/>
  <c r="O82"/>
  <c r="N82"/>
  <c r="M82"/>
  <c r="L82"/>
  <c r="K82"/>
  <c r="J82"/>
  <c r="I82"/>
  <c r="H82"/>
  <c r="G82"/>
  <c r="M79"/>
  <c r="L79"/>
  <c r="K79"/>
  <c r="J79"/>
  <c r="I79"/>
  <c r="H79"/>
  <c r="G79"/>
  <c r="M78"/>
  <c r="L78"/>
  <c r="K78"/>
  <c r="J78"/>
  <c r="I78"/>
  <c r="H78"/>
  <c r="G78"/>
  <c r="M77"/>
  <c r="L77"/>
  <c r="K77"/>
  <c r="J77"/>
  <c r="I77"/>
  <c r="H77"/>
  <c r="G77"/>
  <c r="M76"/>
  <c r="L76"/>
  <c r="K76"/>
  <c r="J76"/>
  <c r="I76"/>
  <c r="H76"/>
  <c r="G76"/>
  <c r="M75"/>
  <c r="L75"/>
  <c r="K75"/>
  <c r="J75"/>
  <c r="I75"/>
  <c r="H75"/>
  <c r="G75"/>
  <c r="M74"/>
  <c r="L74"/>
  <c r="K74"/>
  <c r="J74"/>
  <c r="I74"/>
  <c r="H74"/>
  <c r="G74"/>
  <c r="M73"/>
  <c r="L73"/>
  <c r="K73"/>
  <c r="J73"/>
  <c r="I73"/>
  <c r="H73"/>
  <c r="G73"/>
  <c r="M72"/>
  <c r="L72"/>
  <c r="K72"/>
  <c r="J72"/>
  <c r="I72"/>
  <c r="H72"/>
  <c r="G72"/>
  <c r="M71"/>
  <c r="L71"/>
  <c r="K71"/>
  <c r="J71"/>
  <c r="I71"/>
  <c r="H71"/>
  <c r="G71"/>
  <c r="M70"/>
  <c r="L70"/>
  <c r="K70"/>
  <c r="J70"/>
  <c r="I70"/>
  <c r="H70"/>
  <c r="G70"/>
  <c r="M69"/>
  <c r="L69"/>
  <c r="K69"/>
  <c r="J69"/>
  <c r="I69"/>
  <c r="H69"/>
  <c r="G69"/>
  <c r="M68"/>
  <c r="L68"/>
  <c r="K68"/>
  <c r="J68"/>
  <c r="I68"/>
  <c r="H68"/>
  <c r="G68"/>
  <c r="M64"/>
  <c r="L64"/>
  <c r="K64"/>
  <c r="J64"/>
  <c r="I64"/>
  <c r="H64"/>
  <c r="G64"/>
  <c r="M63"/>
  <c r="L63"/>
  <c r="K63"/>
  <c r="J63"/>
  <c r="I63"/>
  <c r="H63"/>
  <c r="G63"/>
  <c r="M62"/>
  <c r="L62"/>
  <c r="K62"/>
  <c r="J62"/>
  <c r="I62"/>
  <c r="H62"/>
  <c r="G62"/>
  <c r="M61"/>
  <c r="L61"/>
  <c r="K61"/>
  <c r="J61"/>
  <c r="I61"/>
  <c r="H61"/>
  <c r="G61"/>
  <c r="M60"/>
  <c r="L60"/>
  <c r="K60"/>
  <c r="J60"/>
  <c r="I60"/>
  <c r="H60"/>
  <c r="G60"/>
  <c r="M59"/>
  <c r="AV153" i="3" s="1"/>
  <c r="L59" i="1"/>
  <c r="AU153" i="3" s="1"/>
  <c r="K59" i="1"/>
  <c r="AT152" i="3" s="1"/>
  <c r="J59" i="1"/>
  <c r="AS152" i="3" s="1"/>
  <c r="I59" i="1"/>
  <c r="AR151" i="3" s="1"/>
  <c r="H59" i="1"/>
  <c r="AQ151" i="3" s="1"/>
  <c r="G59" i="1"/>
  <c r="AP150" i="3" s="1"/>
  <c r="M58" i="1"/>
  <c r="L58"/>
  <c r="K58"/>
  <c r="J58"/>
  <c r="I58"/>
  <c r="H58"/>
  <c r="G58"/>
  <c r="M57"/>
  <c r="L57"/>
  <c r="K57"/>
  <c r="J57"/>
  <c r="I57"/>
  <c r="H57"/>
  <c r="G57"/>
  <c r="M56"/>
  <c r="L56"/>
  <c r="K56"/>
  <c r="J56"/>
  <c r="I56"/>
  <c r="H56"/>
  <c r="G56"/>
  <c r="M53"/>
  <c r="L53"/>
  <c r="K53"/>
  <c r="J53"/>
  <c r="I53"/>
  <c r="H53"/>
  <c r="G53"/>
  <c r="M52"/>
  <c r="L52"/>
  <c r="K52"/>
  <c r="J52"/>
  <c r="I52"/>
  <c r="H52"/>
  <c r="G52"/>
  <c r="M51"/>
  <c r="L51"/>
  <c r="K51"/>
  <c r="J51"/>
  <c r="I51"/>
  <c r="H51"/>
  <c r="G51"/>
  <c r="M50"/>
  <c r="L50"/>
  <c r="K50"/>
  <c r="J50"/>
  <c r="I50"/>
  <c r="H50"/>
  <c r="G50"/>
  <c r="M49"/>
  <c r="L49"/>
  <c r="K49"/>
  <c r="J49"/>
  <c r="I49"/>
  <c r="H49"/>
  <c r="G49"/>
  <c r="M48"/>
  <c r="L48"/>
  <c r="K48"/>
  <c r="J48"/>
  <c r="I48"/>
  <c r="H48"/>
  <c r="G48"/>
  <c r="M47"/>
  <c r="L47"/>
  <c r="K47"/>
  <c r="J47"/>
  <c r="I47"/>
  <c r="H47"/>
  <c r="G47"/>
  <c r="M46"/>
  <c r="L46"/>
  <c r="K46"/>
  <c r="J46"/>
  <c r="I46"/>
  <c r="H46"/>
  <c r="G46"/>
  <c r="M45"/>
  <c r="L45"/>
  <c r="K45"/>
  <c r="J45"/>
  <c r="I45"/>
  <c r="H45"/>
  <c r="G45"/>
  <c r="M44"/>
  <c r="L44"/>
  <c r="K44"/>
  <c r="J44"/>
  <c r="I44"/>
  <c r="H44"/>
  <c r="G44"/>
  <c r="M43"/>
  <c r="L43"/>
  <c r="K43"/>
  <c r="J43"/>
  <c r="I43"/>
  <c r="H43"/>
  <c r="G43"/>
  <c r="M42"/>
  <c r="L42"/>
  <c r="K42"/>
  <c r="J42"/>
  <c r="I42"/>
  <c r="H42"/>
  <c r="G42"/>
  <c r="M39"/>
  <c r="L39"/>
  <c r="K39"/>
  <c r="J39"/>
  <c r="I39"/>
  <c r="H39"/>
  <c r="G39"/>
  <c r="M38"/>
  <c r="L38"/>
  <c r="K38"/>
  <c r="J38"/>
  <c r="I38"/>
  <c r="H38"/>
  <c r="G38"/>
  <c r="M37"/>
  <c r="L37"/>
  <c r="K37"/>
  <c r="J37"/>
  <c r="I37"/>
  <c r="H37"/>
  <c r="G37"/>
  <c r="N36"/>
  <c r="M36"/>
  <c r="L36"/>
  <c r="K36"/>
  <c r="J36"/>
  <c r="I36"/>
  <c r="H36"/>
  <c r="G36"/>
  <c r="N35"/>
  <c r="M35"/>
  <c r="L35"/>
  <c r="K35"/>
  <c r="J35"/>
  <c r="I35"/>
  <c r="H35"/>
  <c r="G35"/>
  <c r="N34"/>
  <c r="M34"/>
  <c r="L34"/>
  <c r="K34"/>
  <c r="J34"/>
  <c r="I34"/>
  <c r="H34"/>
  <c r="G34"/>
  <c r="N33"/>
  <c r="M33"/>
  <c r="L33"/>
  <c r="K33"/>
  <c r="J33"/>
  <c r="I33"/>
  <c r="H33"/>
  <c r="G33"/>
  <c r="N32"/>
  <c r="M32"/>
  <c r="L32"/>
  <c r="K32"/>
  <c r="J32"/>
  <c r="I32"/>
  <c r="H32"/>
  <c r="G32"/>
  <c r="P4"/>
  <c r="O4"/>
  <c r="N4"/>
  <c r="M4"/>
  <c r="L4"/>
  <c r="K4"/>
  <c r="J4"/>
  <c r="I4"/>
  <c r="H4"/>
  <c r="G4"/>
  <c r="P3"/>
  <c r="O3"/>
  <c r="N3"/>
  <c r="M3"/>
  <c r="L3"/>
  <c r="K3"/>
  <c r="J3"/>
  <c r="I3"/>
  <c r="H3"/>
  <c r="G3"/>
  <c r="N97" i="9"/>
  <c r="M97"/>
  <c r="L97"/>
  <c r="K97"/>
  <c r="J97"/>
  <c r="I97"/>
  <c r="H97"/>
  <c r="G97"/>
  <c r="F97"/>
  <c r="E97"/>
  <c r="N96"/>
  <c r="M96"/>
  <c r="L96"/>
  <c r="K96"/>
  <c r="J96"/>
  <c r="I96"/>
  <c r="H96"/>
  <c r="G96"/>
  <c r="F96"/>
  <c r="E96"/>
  <c r="N95"/>
  <c r="M95"/>
  <c r="L95"/>
  <c r="K95"/>
  <c r="J95"/>
  <c r="I95"/>
  <c r="H95"/>
  <c r="G95"/>
  <c r="F95"/>
  <c r="E95"/>
  <c r="N94"/>
  <c r="M94"/>
  <c r="L94"/>
  <c r="K94"/>
  <c r="J94"/>
  <c r="I94"/>
  <c r="H94"/>
  <c r="G94"/>
  <c r="F94"/>
  <c r="E94"/>
  <c r="N77"/>
  <c r="M77"/>
  <c r="M90" s="1"/>
  <c r="L77"/>
  <c r="L109" s="1"/>
  <c r="K77"/>
  <c r="J77"/>
  <c r="J90" s="1"/>
  <c r="I77"/>
  <c r="H77"/>
  <c r="G77"/>
  <c r="G109" s="1"/>
  <c r="F77"/>
  <c r="E77"/>
  <c r="E90" s="1"/>
  <c r="N76"/>
  <c r="N108" s="1"/>
  <c r="M76"/>
  <c r="L76"/>
  <c r="L89" s="1"/>
  <c r="K76"/>
  <c r="J76"/>
  <c r="I76"/>
  <c r="I108" s="1"/>
  <c r="H76"/>
  <c r="G76"/>
  <c r="G89" s="1"/>
  <c r="F76"/>
  <c r="F108" s="1"/>
  <c r="E76"/>
  <c r="N75"/>
  <c r="N88" s="1"/>
  <c r="M75"/>
  <c r="L75"/>
  <c r="K75"/>
  <c r="K107" s="1"/>
  <c r="J75"/>
  <c r="I75"/>
  <c r="I88" s="1"/>
  <c r="H75"/>
  <c r="H107" s="1"/>
  <c r="G75"/>
  <c r="F75"/>
  <c r="F88" s="1"/>
  <c r="E75"/>
  <c r="N74"/>
  <c r="M74"/>
  <c r="L74"/>
  <c r="K74"/>
  <c r="J74"/>
  <c r="J87" s="1"/>
  <c r="I74"/>
  <c r="U9" i="17" s="1"/>
  <c r="H74" i="9"/>
  <c r="H106" s="1"/>
  <c r="G74"/>
  <c r="F74"/>
  <c r="E74"/>
  <c r="N73"/>
  <c r="M73"/>
  <c r="M86" s="1"/>
  <c r="L73"/>
  <c r="K73"/>
  <c r="J73"/>
  <c r="I73"/>
  <c r="H73"/>
  <c r="G73"/>
  <c r="F73"/>
  <c r="E73"/>
  <c r="E86" s="1"/>
  <c r="N72"/>
  <c r="M72"/>
  <c r="L72"/>
  <c r="L104" s="1"/>
  <c r="K72"/>
  <c r="J72"/>
  <c r="G72"/>
  <c r="G104" s="1"/>
  <c r="F72"/>
  <c r="F85" s="1"/>
  <c r="E72"/>
  <c r="N71"/>
  <c r="N103" s="1"/>
  <c r="M71"/>
  <c r="Y6" i="17" s="1"/>
  <c r="L71" i="9"/>
  <c r="K71"/>
  <c r="J71"/>
  <c r="I71"/>
  <c r="H71"/>
  <c r="H84" s="1"/>
  <c r="G71"/>
  <c r="F71"/>
  <c r="F103" s="1"/>
  <c r="E71"/>
  <c r="Q6" i="17" s="1"/>
  <c r="N70" i="9"/>
  <c r="M70"/>
  <c r="L70"/>
  <c r="K70"/>
  <c r="J70"/>
  <c r="I70"/>
  <c r="U5" i="17" s="1"/>
  <c r="H70" i="9"/>
  <c r="G70"/>
  <c r="F70"/>
  <c r="E70"/>
  <c r="N69"/>
  <c r="M69"/>
  <c r="M82" s="1"/>
  <c r="L69"/>
  <c r="K69"/>
  <c r="J69"/>
  <c r="J101" s="1"/>
  <c r="I69"/>
  <c r="H69"/>
  <c r="G69"/>
  <c r="G82" s="1"/>
  <c r="F69"/>
  <c r="E69"/>
  <c r="Q4" i="17" s="1"/>
  <c r="X54" i="9"/>
  <c r="W54"/>
  <c r="V54"/>
  <c r="U54"/>
  <c r="T54"/>
  <c r="S54"/>
  <c r="R54"/>
  <c r="Q54"/>
  <c r="P54"/>
  <c r="O54"/>
  <c r="X51"/>
  <c r="W51"/>
  <c r="V51"/>
  <c r="U51"/>
  <c r="T51"/>
  <c r="S51"/>
  <c r="R51"/>
  <c r="Q51"/>
  <c r="P51"/>
  <c r="O51"/>
  <c r="X47"/>
  <c r="W47"/>
  <c r="V47"/>
  <c r="U47"/>
  <c r="T47"/>
  <c r="S47"/>
  <c r="R47"/>
  <c r="Q47"/>
  <c r="P47"/>
  <c r="O47"/>
  <c r="N33"/>
  <c r="M33"/>
  <c r="L33"/>
  <c r="K33"/>
  <c r="J33"/>
  <c r="I33"/>
  <c r="H33"/>
  <c r="G33"/>
  <c r="F33"/>
  <c r="E33"/>
  <c r="N32"/>
  <c r="M32"/>
  <c r="L32"/>
  <c r="K32"/>
  <c r="J32"/>
  <c r="I32"/>
  <c r="H32"/>
  <c r="G32"/>
  <c r="F32"/>
  <c r="E32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N27"/>
  <c r="M27"/>
  <c r="L27"/>
  <c r="K27"/>
  <c r="J27"/>
  <c r="I27"/>
  <c r="H27"/>
  <c r="G27"/>
  <c r="F27"/>
  <c r="E27"/>
  <c r="N26"/>
  <c r="M26"/>
  <c r="L26"/>
  <c r="K26"/>
  <c r="J26"/>
  <c r="I26"/>
  <c r="H26"/>
  <c r="G26"/>
  <c r="F26"/>
  <c r="E26"/>
  <c r="N25"/>
  <c r="M25"/>
  <c r="L25"/>
  <c r="K25"/>
  <c r="J25"/>
  <c r="I25"/>
  <c r="H25"/>
  <c r="G25"/>
  <c r="F25"/>
  <c r="E25"/>
  <c r="N24"/>
  <c r="M24"/>
  <c r="L24"/>
  <c r="K24"/>
  <c r="J24"/>
  <c r="I24"/>
  <c r="H24"/>
  <c r="G24"/>
  <c r="F24"/>
  <c r="E24"/>
  <c r="N23"/>
  <c r="M23"/>
  <c r="L23"/>
  <c r="K23"/>
  <c r="J23"/>
  <c r="I23"/>
  <c r="H23"/>
  <c r="G23"/>
  <c r="F23"/>
  <c r="E23"/>
  <c r="N22"/>
  <c r="M22"/>
  <c r="L22"/>
  <c r="K22"/>
  <c r="J22"/>
  <c r="I22"/>
  <c r="H22"/>
  <c r="G22"/>
  <c r="F22"/>
  <c r="E22"/>
  <c r="N21"/>
  <c r="M21"/>
  <c r="L21"/>
  <c r="K21"/>
  <c r="J21"/>
  <c r="I21"/>
  <c r="H21"/>
  <c r="G21"/>
  <c r="F21"/>
  <c r="E21"/>
  <c r="N20"/>
  <c r="M20"/>
  <c r="L20"/>
  <c r="K20"/>
  <c r="J20"/>
  <c r="I20"/>
  <c r="H20"/>
  <c r="G20"/>
  <c r="F20"/>
  <c r="E20"/>
  <c r="N19"/>
  <c r="M19"/>
  <c r="L19"/>
  <c r="K19"/>
  <c r="J19"/>
  <c r="I19"/>
  <c r="H19"/>
  <c r="G19"/>
  <c r="F19"/>
  <c r="E19"/>
  <c r="N18"/>
  <c r="M18"/>
  <c r="L18"/>
  <c r="K18"/>
  <c r="J18"/>
  <c r="I18"/>
  <c r="H18"/>
  <c r="G18"/>
  <c r="F18"/>
  <c r="E18"/>
  <c r="N17"/>
  <c r="M17"/>
  <c r="L17"/>
  <c r="K17"/>
  <c r="J17"/>
  <c r="I17"/>
  <c r="H17"/>
  <c r="G17"/>
  <c r="F17"/>
  <c r="E17"/>
  <c r="N16"/>
  <c r="M16"/>
  <c r="L16"/>
  <c r="K16"/>
  <c r="J16"/>
  <c r="I16"/>
  <c r="H16"/>
  <c r="G16"/>
  <c r="F16"/>
  <c r="E16"/>
  <c r="N15"/>
  <c r="M15"/>
  <c r="L15"/>
  <c r="K15"/>
  <c r="J15"/>
  <c r="I15"/>
  <c r="H15"/>
  <c r="G15"/>
  <c r="F15"/>
  <c r="E15"/>
  <c r="N14"/>
  <c r="M14"/>
  <c r="L14"/>
  <c r="K14"/>
  <c r="J14"/>
  <c r="I14"/>
  <c r="H14"/>
  <c r="G14"/>
  <c r="F14"/>
  <c r="E14"/>
  <c r="O6"/>
  <c r="P3"/>
  <c r="P6" s="1"/>
  <c r="O3"/>
  <c r="N3"/>
  <c r="M3"/>
  <c r="L3"/>
  <c r="K3"/>
  <c r="J3"/>
  <c r="I3"/>
  <c r="H3"/>
  <c r="G3"/>
  <c r="F3"/>
  <c r="E3"/>
  <c r="D3"/>
  <c r="H22" i="6" l="1"/>
  <c r="K24"/>
  <c r="O27"/>
  <c r="H30"/>
  <c r="K32"/>
  <c r="O35"/>
  <c r="H23"/>
  <c r="K25"/>
  <c r="O28"/>
  <c r="H31"/>
  <c r="K33"/>
  <c r="O22"/>
  <c r="H25"/>
  <c r="K27"/>
  <c r="O30"/>
  <c r="H33"/>
  <c r="K35"/>
  <c r="O23"/>
  <c r="H26"/>
  <c r="K28"/>
  <c r="O31"/>
  <c r="H34"/>
  <c r="K21"/>
  <c r="O24"/>
  <c r="H27"/>
  <c r="K29"/>
  <c r="O32"/>
  <c r="H35"/>
  <c r="K22"/>
  <c r="O25"/>
  <c r="H28"/>
  <c r="K30"/>
  <c r="I34"/>
  <c r="R4"/>
  <c r="L22"/>
  <c r="I25"/>
  <c r="L30"/>
  <c r="I33"/>
  <c r="L21"/>
  <c r="I24"/>
  <c r="L29"/>
  <c r="I32"/>
  <c r="I23"/>
  <c r="L28"/>
  <c r="I31"/>
  <c r="I22"/>
  <c r="L27"/>
  <c r="I30"/>
  <c r="L35"/>
  <c r="I21"/>
  <c r="L26"/>
  <c r="I29"/>
  <c r="L34"/>
  <c r="L25"/>
  <c r="I28"/>
  <c r="L33"/>
  <c r="L24"/>
  <c r="I27"/>
  <c r="L32"/>
  <c r="I35"/>
  <c r="L23"/>
  <c r="I26"/>
  <c r="L31"/>
  <c r="EP148" i="3"/>
  <c r="EI109"/>
  <c r="EM120"/>
  <c r="EI113"/>
  <c r="EI129"/>
  <c r="EM112"/>
  <c r="M85" i="1"/>
  <c r="M135" s="1"/>
  <c r="C50" i="17"/>
  <c r="W50"/>
  <c r="G83"/>
  <c r="S83"/>
  <c r="AR4" i="3"/>
  <c r="AT5"/>
  <c r="AV6"/>
  <c r="AP7"/>
  <c r="AR8"/>
  <c r="AT9"/>
  <c r="AV10"/>
  <c r="AP11"/>
  <c r="AR12"/>
  <c r="AT13"/>
  <c r="AV14"/>
  <c r="AP15"/>
  <c r="AR16"/>
  <c r="AT17"/>
  <c r="AV18"/>
  <c r="AP19"/>
  <c r="AR20"/>
  <c r="AT21"/>
  <c r="AV22"/>
  <c r="AP23"/>
  <c r="AR24"/>
  <c r="AT25"/>
  <c r="AV26"/>
  <c r="AP27"/>
  <c r="AR28"/>
  <c r="AT29"/>
  <c r="AV30"/>
  <c r="AP31"/>
  <c r="AR32"/>
  <c r="AT33"/>
  <c r="AV34"/>
  <c r="AP35"/>
  <c r="AR36"/>
  <c r="AT37"/>
  <c r="AV38"/>
  <c r="AP39"/>
  <c r="AR40"/>
  <c r="AT41"/>
  <c r="AV42"/>
  <c r="AP43"/>
  <c r="AR44"/>
  <c r="AT45"/>
  <c r="AV46"/>
  <c r="AP47"/>
  <c r="AR48"/>
  <c r="AT49"/>
  <c r="AV50"/>
  <c r="AP51"/>
  <c r="AR52"/>
  <c r="AT53"/>
  <c r="AV54"/>
  <c r="AP55"/>
  <c r="AR56"/>
  <c r="AT57"/>
  <c r="AV58"/>
  <c r="AP59"/>
  <c r="AR60"/>
  <c r="AT61"/>
  <c r="AV62"/>
  <c r="AP63"/>
  <c r="AR64"/>
  <c r="AT65"/>
  <c r="AV66"/>
  <c r="AP67"/>
  <c r="AR68"/>
  <c r="AT69"/>
  <c r="AV70"/>
  <c r="AP71"/>
  <c r="AR72"/>
  <c r="AT73"/>
  <c r="AV74"/>
  <c r="AP75"/>
  <c r="AR76"/>
  <c r="AT77"/>
  <c r="AV78"/>
  <c r="AP79"/>
  <c r="AR80"/>
  <c r="AT81"/>
  <c r="AV82"/>
  <c r="AP83"/>
  <c r="AR84"/>
  <c r="AT85"/>
  <c r="AV86"/>
  <c r="AP87"/>
  <c r="AR88"/>
  <c r="AT89"/>
  <c r="AV90"/>
  <c r="AP91"/>
  <c r="AR92"/>
  <c r="AT93"/>
  <c r="AV94"/>
  <c r="AP95"/>
  <c r="AR96"/>
  <c r="AT97"/>
  <c r="AV98"/>
  <c r="AP99"/>
  <c r="AR100"/>
  <c r="AT101"/>
  <c r="AV102"/>
  <c r="AP103"/>
  <c r="AR104"/>
  <c r="AT105"/>
  <c r="AV106"/>
  <c r="AP107"/>
  <c r="AR108"/>
  <c r="AT109"/>
  <c r="AV110"/>
  <c r="AP111"/>
  <c r="AR112"/>
  <c r="AT113"/>
  <c r="AV114"/>
  <c r="AP115"/>
  <c r="AR116"/>
  <c r="AT117"/>
  <c r="AV118"/>
  <c r="AP119"/>
  <c r="AR120"/>
  <c r="AT121"/>
  <c r="AV122"/>
  <c r="AP123"/>
  <c r="AR124"/>
  <c r="AT125"/>
  <c r="AV126"/>
  <c r="AP127"/>
  <c r="AR128"/>
  <c r="AT129"/>
  <c r="AV130"/>
  <c r="AP131"/>
  <c r="AR132"/>
  <c r="AT133"/>
  <c r="AV134"/>
  <c r="AP135"/>
  <c r="AR136"/>
  <c r="AT137"/>
  <c r="EI137"/>
  <c r="AV138"/>
  <c r="AP139"/>
  <c r="AR140"/>
  <c r="AT141"/>
  <c r="EI141"/>
  <c r="AV142"/>
  <c r="AP143"/>
  <c r="AR144"/>
  <c r="AT145"/>
  <c r="EI145"/>
  <c r="AV146"/>
  <c r="AP147"/>
  <c r="AR148"/>
  <c r="AT149"/>
  <c r="AV150"/>
  <c r="AP151"/>
  <c r="AR152"/>
  <c r="AT153"/>
  <c r="L85" i="1"/>
  <c r="L135" s="1"/>
  <c r="V50" i="17"/>
  <c r="F83"/>
  <c r="R83"/>
  <c r="AQ4" i="3"/>
  <c r="AS5"/>
  <c r="AU6"/>
  <c r="AQ8"/>
  <c r="AS9"/>
  <c r="AU10"/>
  <c r="AQ12"/>
  <c r="AS13"/>
  <c r="AU14"/>
  <c r="AQ16"/>
  <c r="AS17"/>
  <c r="AU18"/>
  <c r="AQ20"/>
  <c r="AS21"/>
  <c r="AU22"/>
  <c r="AQ24"/>
  <c r="AS25"/>
  <c r="AU26"/>
  <c r="AQ28"/>
  <c r="AS29"/>
  <c r="AU30"/>
  <c r="AQ32"/>
  <c r="AS33"/>
  <c r="AU34"/>
  <c r="AQ36"/>
  <c r="AS37"/>
  <c r="AU38"/>
  <c r="AQ40"/>
  <c r="AS41"/>
  <c r="AU42"/>
  <c r="AQ44"/>
  <c r="AS45"/>
  <c r="AU46"/>
  <c r="AQ48"/>
  <c r="AS49"/>
  <c r="AU50"/>
  <c r="AQ52"/>
  <c r="AS53"/>
  <c r="AU54"/>
  <c r="AQ56"/>
  <c r="AS57"/>
  <c r="AU58"/>
  <c r="AQ60"/>
  <c r="AS61"/>
  <c r="AU62"/>
  <c r="AQ64"/>
  <c r="AS65"/>
  <c r="AU66"/>
  <c r="AQ68"/>
  <c r="AS69"/>
  <c r="AU70"/>
  <c r="AQ72"/>
  <c r="AS73"/>
  <c r="AU74"/>
  <c r="AQ76"/>
  <c r="AS77"/>
  <c r="AU78"/>
  <c r="AQ80"/>
  <c r="AS81"/>
  <c r="AU82"/>
  <c r="AQ84"/>
  <c r="AS85"/>
  <c r="AU86"/>
  <c r="AQ88"/>
  <c r="AS89"/>
  <c r="AU90"/>
  <c r="AQ92"/>
  <c r="AS93"/>
  <c r="AU94"/>
  <c r="AQ96"/>
  <c r="AS97"/>
  <c r="AU98"/>
  <c r="AQ100"/>
  <c r="AS101"/>
  <c r="AU102"/>
  <c r="AQ104"/>
  <c r="AS105"/>
  <c r="AU106"/>
  <c r="AQ108"/>
  <c r="AS109"/>
  <c r="AU110"/>
  <c r="AQ112"/>
  <c r="AS113"/>
  <c r="AU114"/>
  <c r="AQ116"/>
  <c r="AS117"/>
  <c r="AU118"/>
  <c r="AQ120"/>
  <c r="AS121"/>
  <c r="AU122"/>
  <c r="AQ124"/>
  <c r="AS125"/>
  <c r="AU126"/>
  <c r="AQ128"/>
  <c r="AS129"/>
  <c r="AU130"/>
  <c r="AQ132"/>
  <c r="AS133"/>
  <c r="AU134"/>
  <c r="AQ136"/>
  <c r="AS137"/>
  <c r="AU138"/>
  <c r="AQ140"/>
  <c r="AS141"/>
  <c r="AU142"/>
  <c r="AQ144"/>
  <c r="AS145"/>
  <c r="AU146"/>
  <c r="AQ148"/>
  <c r="AS149"/>
  <c r="AU150"/>
  <c r="AQ152"/>
  <c r="AS153"/>
  <c r="K85" i="1"/>
  <c r="K135" s="1"/>
  <c r="I50" i="17"/>
  <c r="U50"/>
  <c r="E83"/>
  <c r="Q83"/>
  <c r="AP4" i="3"/>
  <c r="AR5"/>
  <c r="AT6"/>
  <c r="AV7"/>
  <c r="AP8"/>
  <c r="AR9"/>
  <c r="AT10"/>
  <c r="AV11"/>
  <c r="AP12"/>
  <c r="AR13"/>
  <c r="AT14"/>
  <c r="AV15"/>
  <c r="AP16"/>
  <c r="AR17"/>
  <c r="AT18"/>
  <c r="AV19"/>
  <c r="AP20"/>
  <c r="AR21"/>
  <c r="AT22"/>
  <c r="AV23"/>
  <c r="AP24"/>
  <c r="AR25"/>
  <c r="AT26"/>
  <c r="AV27"/>
  <c r="AP28"/>
  <c r="AR29"/>
  <c r="AT30"/>
  <c r="AV31"/>
  <c r="AP32"/>
  <c r="AR33"/>
  <c r="AT34"/>
  <c r="AV35"/>
  <c r="AP36"/>
  <c r="AR37"/>
  <c r="AT38"/>
  <c r="AV39"/>
  <c r="AP40"/>
  <c r="AR41"/>
  <c r="AT42"/>
  <c r="AV43"/>
  <c r="AP44"/>
  <c r="AR45"/>
  <c r="AT46"/>
  <c r="AV47"/>
  <c r="AP48"/>
  <c r="AR49"/>
  <c r="AT50"/>
  <c r="AV51"/>
  <c r="AP52"/>
  <c r="AR53"/>
  <c r="AT54"/>
  <c r="AV55"/>
  <c r="AP56"/>
  <c r="AR57"/>
  <c r="AT58"/>
  <c r="AV59"/>
  <c r="AP60"/>
  <c r="AR61"/>
  <c r="AT62"/>
  <c r="AV63"/>
  <c r="AP64"/>
  <c r="AR65"/>
  <c r="AT66"/>
  <c r="AV67"/>
  <c r="AP68"/>
  <c r="AR69"/>
  <c r="AT70"/>
  <c r="AV71"/>
  <c r="AP72"/>
  <c r="AR73"/>
  <c r="AT74"/>
  <c r="AV75"/>
  <c r="AP76"/>
  <c r="AR77"/>
  <c r="AT78"/>
  <c r="AV79"/>
  <c r="AP80"/>
  <c r="AR81"/>
  <c r="AT82"/>
  <c r="AV83"/>
  <c r="AP84"/>
  <c r="AR85"/>
  <c r="AT86"/>
  <c r="AV87"/>
  <c r="AP88"/>
  <c r="AR89"/>
  <c r="AT90"/>
  <c r="AV91"/>
  <c r="AP92"/>
  <c r="AR93"/>
  <c r="AT94"/>
  <c r="AV95"/>
  <c r="AP96"/>
  <c r="AR97"/>
  <c r="AT98"/>
  <c r="AV99"/>
  <c r="AP100"/>
  <c r="AR101"/>
  <c r="AT102"/>
  <c r="AV103"/>
  <c r="AP104"/>
  <c r="AR105"/>
  <c r="AT106"/>
  <c r="AV107"/>
  <c r="AP108"/>
  <c r="AR109"/>
  <c r="AT110"/>
  <c r="AV111"/>
  <c r="AP112"/>
  <c r="AR113"/>
  <c r="AT114"/>
  <c r="AV115"/>
  <c r="AP116"/>
  <c r="AR117"/>
  <c r="AT118"/>
  <c r="AV119"/>
  <c r="AP120"/>
  <c r="AR121"/>
  <c r="AT122"/>
  <c r="AV123"/>
  <c r="AP124"/>
  <c r="AR125"/>
  <c r="AT126"/>
  <c r="AV127"/>
  <c r="AP128"/>
  <c r="AR129"/>
  <c r="AT130"/>
  <c r="AV131"/>
  <c r="AP132"/>
  <c r="AR133"/>
  <c r="AT134"/>
  <c r="AV135"/>
  <c r="AP136"/>
  <c r="AR137"/>
  <c r="AT138"/>
  <c r="AV139"/>
  <c r="AP140"/>
  <c r="AR141"/>
  <c r="AT142"/>
  <c r="AV143"/>
  <c r="AP144"/>
  <c r="AR145"/>
  <c r="AT146"/>
  <c r="AV147"/>
  <c r="AP148"/>
  <c r="AR149"/>
  <c r="AT150"/>
  <c r="AV151"/>
  <c r="AP152"/>
  <c r="AR153"/>
  <c r="J85" i="1"/>
  <c r="J135" s="1"/>
  <c r="H50" i="17"/>
  <c r="T50"/>
  <c r="D83"/>
  <c r="AQ5" i="3"/>
  <c r="AS6"/>
  <c r="AU7"/>
  <c r="AQ9"/>
  <c r="AS10"/>
  <c r="AU11"/>
  <c r="AQ13"/>
  <c r="AS14"/>
  <c r="AU15"/>
  <c r="AQ17"/>
  <c r="AS18"/>
  <c r="AU19"/>
  <c r="AQ21"/>
  <c r="AS22"/>
  <c r="AU23"/>
  <c r="AQ25"/>
  <c r="AS26"/>
  <c r="AU27"/>
  <c r="AQ29"/>
  <c r="AS30"/>
  <c r="AU31"/>
  <c r="AQ33"/>
  <c r="AS34"/>
  <c r="AU35"/>
  <c r="AQ37"/>
  <c r="AS38"/>
  <c r="AU39"/>
  <c r="AQ41"/>
  <c r="AS42"/>
  <c r="AU43"/>
  <c r="AQ45"/>
  <c r="AS46"/>
  <c r="AU47"/>
  <c r="AQ49"/>
  <c r="AS50"/>
  <c r="AU51"/>
  <c r="AQ53"/>
  <c r="AS54"/>
  <c r="AU55"/>
  <c r="AQ57"/>
  <c r="AS58"/>
  <c r="AU59"/>
  <c r="AQ61"/>
  <c r="AS62"/>
  <c r="AU63"/>
  <c r="AQ65"/>
  <c r="AS66"/>
  <c r="AU67"/>
  <c r="AQ69"/>
  <c r="AS70"/>
  <c r="AU71"/>
  <c r="AQ73"/>
  <c r="AS74"/>
  <c r="AU75"/>
  <c r="AQ77"/>
  <c r="AS78"/>
  <c r="AU79"/>
  <c r="AQ81"/>
  <c r="AS82"/>
  <c r="AU83"/>
  <c r="AQ85"/>
  <c r="AS86"/>
  <c r="AU87"/>
  <c r="AQ89"/>
  <c r="AS90"/>
  <c r="AU91"/>
  <c r="AQ93"/>
  <c r="AS94"/>
  <c r="AU95"/>
  <c r="AQ97"/>
  <c r="AS98"/>
  <c r="AU99"/>
  <c r="AQ101"/>
  <c r="AS102"/>
  <c r="AU103"/>
  <c r="AQ105"/>
  <c r="AS106"/>
  <c r="AU107"/>
  <c r="AQ109"/>
  <c r="AS110"/>
  <c r="AU111"/>
  <c r="AQ113"/>
  <c r="AS114"/>
  <c r="AU115"/>
  <c r="AQ117"/>
  <c r="AS118"/>
  <c r="AU119"/>
  <c r="AQ121"/>
  <c r="AS122"/>
  <c r="AU123"/>
  <c r="AQ125"/>
  <c r="AS126"/>
  <c r="AU127"/>
  <c r="AQ129"/>
  <c r="AS130"/>
  <c r="AU131"/>
  <c r="AQ133"/>
  <c r="AS134"/>
  <c r="AU135"/>
  <c r="AQ137"/>
  <c r="AS138"/>
  <c r="AU139"/>
  <c r="AQ141"/>
  <c r="AS142"/>
  <c r="AU143"/>
  <c r="AQ145"/>
  <c r="AS146"/>
  <c r="AU147"/>
  <c r="AQ149"/>
  <c r="AS150"/>
  <c r="AU151"/>
  <c r="AQ153"/>
  <c r="I72" i="9"/>
  <c r="I104" s="1"/>
  <c r="I85" i="1"/>
  <c r="I135" s="1"/>
  <c r="G50" i="17"/>
  <c r="S50"/>
  <c r="C83"/>
  <c r="W83"/>
  <c r="AV4" i="3"/>
  <c r="AP5"/>
  <c r="AR6"/>
  <c r="AT7"/>
  <c r="AV8"/>
  <c r="AP9"/>
  <c r="AR10"/>
  <c r="AT11"/>
  <c r="AV12"/>
  <c r="AP13"/>
  <c r="AR14"/>
  <c r="AT15"/>
  <c r="AV16"/>
  <c r="AP17"/>
  <c r="AR18"/>
  <c r="AT19"/>
  <c r="AV20"/>
  <c r="AP21"/>
  <c r="AR22"/>
  <c r="AT23"/>
  <c r="AV24"/>
  <c r="AP25"/>
  <c r="AR26"/>
  <c r="AT27"/>
  <c r="AV28"/>
  <c r="AP29"/>
  <c r="AR30"/>
  <c r="AT31"/>
  <c r="AV32"/>
  <c r="AP33"/>
  <c r="AR34"/>
  <c r="AT35"/>
  <c r="AV36"/>
  <c r="AP37"/>
  <c r="AR38"/>
  <c r="AT39"/>
  <c r="AV40"/>
  <c r="AP41"/>
  <c r="AR42"/>
  <c r="AT43"/>
  <c r="AV44"/>
  <c r="AP45"/>
  <c r="AR46"/>
  <c r="AT47"/>
  <c r="AV48"/>
  <c r="AP49"/>
  <c r="AR50"/>
  <c r="AT51"/>
  <c r="AV52"/>
  <c r="AP53"/>
  <c r="AR54"/>
  <c r="AT55"/>
  <c r="AV56"/>
  <c r="AP57"/>
  <c r="AR58"/>
  <c r="AT59"/>
  <c r="AV60"/>
  <c r="AP61"/>
  <c r="AR62"/>
  <c r="AT63"/>
  <c r="AV64"/>
  <c r="AP65"/>
  <c r="AR66"/>
  <c r="AT67"/>
  <c r="AV68"/>
  <c r="AP69"/>
  <c r="AR70"/>
  <c r="AT71"/>
  <c r="AV72"/>
  <c r="AP73"/>
  <c r="AR74"/>
  <c r="AT75"/>
  <c r="AV76"/>
  <c r="AP77"/>
  <c r="AR78"/>
  <c r="AT79"/>
  <c r="AV80"/>
  <c r="AP81"/>
  <c r="AR82"/>
  <c r="AT83"/>
  <c r="AV84"/>
  <c r="AP85"/>
  <c r="AR86"/>
  <c r="AT87"/>
  <c r="AV88"/>
  <c r="AP89"/>
  <c r="AR90"/>
  <c r="AT91"/>
  <c r="AV92"/>
  <c r="AP93"/>
  <c r="AR94"/>
  <c r="AT95"/>
  <c r="AV96"/>
  <c r="AP97"/>
  <c r="AR98"/>
  <c r="AT99"/>
  <c r="AV100"/>
  <c r="AP101"/>
  <c r="AR102"/>
  <c r="AT103"/>
  <c r="AV104"/>
  <c r="AP105"/>
  <c r="AR106"/>
  <c r="AT107"/>
  <c r="AV108"/>
  <c r="AP109"/>
  <c r="AR110"/>
  <c r="AT111"/>
  <c r="AV112"/>
  <c r="AP113"/>
  <c r="AR114"/>
  <c r="AT115"/>
  <c r="AV116"/>
  <c r="AP117"/>
  <c r="AR118"/>
  <c r="AT119"/>
  <c r="AV120"/>
  <c r="AP121"/>
  <c r="AR122"/>
  <c r="AT123"/>
  <c r="AV124"/>
  <c r="AP125"/>
  <c r="AR126"/>
  <c r="AT127"/>
  <c r="AV128"/>
  <c r="AP129"/>
  <c r="AR130"/>
  <c r="AT131"/>
  <c r="AV132"/>
  <c r="AP133"/>
  <c r="AR134"/>
  <c r="AT135"/>
  <c r="AV136"/>
  <c r="AP137"/>
  <c r="AR138"/>
  <c r="AT139"/>
  <c r="AV140"/>
  <c r="AP141"/>
  <c r="AR142"/>
  <c r="AT143"/>
  <c r="AV144"/>
  <c r="AP145"/>
  <c r="AR146"/>
  <c r="AT147"/>
  <c r="AV148"/>
  <c r="AP149"/>
  <c r="AR150"/>
  <c r="AT151"/>
  <c r="AV152"/>
  <c r="AP153"/>
  <c r="H72" i="9"/>
  <c r="H85" i="1"/>
  <c r="H135" s="1"/>
  <c r="F50" i="17"/>
  <c r="R50"/>
  <c r="V83"/>
  <c r="AU4" i="3"/>
  <c r="AQ6"/>
  <c r="AS7"/>
  <c r="AU8"/>
  <c r="AQ10"/>
  <c r="AS11"/>
  <c r="AU12"/>
  <c r="AQ14"/>
  <c r="AS15"/>
  <c r="AU16"/>
  <c r="AQ18"/>
  <c r="AS19"/>
  <c r="AU20"/>
  <c r="AQ22"/>
  <c r="AS23"/>
  <c r="AU24"/>
  <c r="AQ26"/>
  <c r="AS27"/>
  <c r="AU28"/>
  <c r="AQ30"/>
  <c r="AS31"/>
  <c r="AU32"/>
  <c r="AQ34"/>
  <c r="AS35"/>
  <c r="AU36"/>
  <c r="AQ38"/>
  <c r="AS39"/>
  <c r="AU40"/>
  <c r="AQ42"/>
  <c r="AS43"/>
  <c r="AU44"/>
  <c r="AQ46"/>
  <c r="AS47"/>
  <c r="AU48"/>
  <c r="AQ50"/>
  <c r="AS51"/>
  <c r="AU52"/>
  <c r="AQ54"/>
  <c r="AS55"/>
  <c r="AU56"/>
  <c r="AQ58"/>
  <c r="AS59"/>
  <c r="AU60"/>
  <c r="AQ62"/>
  <c r="AS63"/>
  <c r="AU64"/>
  <c r="AQ66"/>
  <c r="AS67"/>
  <c r="AU68"/>
  <c r="AQ70"/>
  <c r="AS71"/>
  <c r="AU72"/>
  <c r="AQ74"/>
  <c r="AS75"/>
  <c r="AU76"/>
  <c r="AQ78"/>
  <c r="AS79"/>
  <c r="AU80"/>
  <c r="AQ82"/>
  <c r="AS83"/>
  <c r="AU84"/>
  <c r="AQ86"/>
  <c r="AS87"/>
  <c r="AU88"/>
  <c r="AQ90"/>
  <c r="AS91"/>
  <c r="AU92"/>
  <c r="AQ94"/>
  <c r="AS95"/>
  <c r="AU96"/>
  <c r="AQ98"/>
  <c r="AS99"/>
  <c r="AU100"/>
  <c r="AQ102"/>
  <c r="AS103"/>
  <c r="AU104"/>
  <c r="AQ106"/>
  <c r="AS107"/>
  <c r="AU108"/>
  <c r="AQ110"/>
  <c r="AS111"/>
  <c r="AU112"/>
  <c r="AQ114"/>
  <c r="AS115"/>
  <c r="AU116"/>
  <c r="AQ118"/>
  <c r="AS119"/>
  <c r="AU120"/>
  <c r="AQ122"/>
  <c r="AS123"/>
  <c r="AU124"/>
  <c r="AQ126"/>
  <c r="AS127"/>
  <c r="AU128"/>
  <c r="AQ130"/>
  <c r="AS131"/>
  <c r="AU132"/>
  <c r="AQ134"/>
  <c r="AS135"/>
  <c r="AU136"/>
  <c r="AQ138"/>
  <c r="AS139"/>
  <c r="AU140"/>
  <c r="AQ142"/>
  <c r="AS143"/>
  <c r="AU144"/>
  <c r="AQ146"/>
  <c r="AS147"/>
  <c r="AU148"/>
  <c r="AQ150"/>
  <c r="AS151"/>
  <c r="AU152"/>
  <c r="E50" i="17"/>
  <c r="Q50"/>
  <c r="I83"/>
  <c r="U83"/>
  <c r="AT4" i="3"/>
  <c r="AV5"/>
  <c r="AP6"/>
  <c r="AR7"/>
  <c r="AT8"/>
  <c r="AV9"/>
  <c r="AP10"/>
  <c r="AR11"/>
  <c r="AT12"/>
  <c r="AV13"/>
  <c r="AP14"/>
  <c r="AR15"/>
  <c r="AT16"/>
  <c r="AV17"/>
  <c r="AP18"/>
  <c r="AR19"/>
  <c r="AT20"/>
  <c r="AV21"/>
  <c r="AP22"/>
  <c r="AR23"/>
  <c r="AT24"/>
  <c r="AV25"/>
  <c r="AP26"/>
  <c r="AR27"/>
  <c r="AT28"/>
  <c r="AV29"/>
  <c r="AP30"/>
  <c r="AR31"/>
  <c r="AT32"/>
  <c r="AV33"/>
  <c r="AP34"/>
  <c r="AR35"/>
  <c r="AT36"/>
  <c r="AV37"/>
  <c r="AP38"/>
  <c r="AR39"/>
  <c r="AT40"/>
  <c r="AV41"/>
  <c r="AP42"/>
  <c r="AR43"/>
  <c r="AT44"/>
  <c r="AV45"/>
  <c r="AP46"/>
  <c r="AR47"/>
  <c r="AT48"/>
  <c r="AV49"/>
  <c r="AP50"/>
  <c r="AR51"/>
  <c r="AT52"/>
  <c r="AV53"/>
  <c r="AP54"/>
  <c r="AR55"/>
  <c r="AT56"/>
  <c r="AV57"/>
  <c r="AP58"/>
  <c r="AR59"/>
  <c r="AT60"/>
  <c r="AV61"/>
  <c r="AP62"/>
  <c r="AR63"/>
  <c r="AT64"/>
  <c r="AV65"/>
  <c r="AP66"/>
  <c r="AR67"/>
  <c r="AT68"/>
  <c r="AV69"/>
  <c r="AP70"/>
  <c r="AR71"/>
  <c r="AT72"/>
  <c r="AV73"/>
  <c r="AP74"/>
  <c r="AR75"/>
  <c r="AT76"/>
  <c r="AV77"/>
  <c r="AP78"/>
  <c r="AR79"/>
  <c r="AT80"/>
  <c r="AV81"/>
  <c r="AP82"/>
  <c r="AR83"/>
  <c r="AT84"/>
  <c r="AV85"/>
  <c r="AP86"/>
  <c r="AR87"/>
  <c r="AT88"/>
  <c r="AV89"/>
  <c r="AP90"/>
  <c r="AR91"/>
  <c r="AT92"/>
  <c r="AV93"/>
  <c r="AP94"/>
  <c r="AR95"/>
  <c r="AT96"/>
  <c r="AV97"/>
  <c r="AP98"/>
  <c r="AR99"/>
  <c r="AT100"/>
  <c r="AV101"/>
  <c r="AP102"/>
  <c r="AR103"/>
  <c r="AT104"/>
  <c r="AV105"/>
  <c r="AP106"/>
  <c r="AR107"/>
  <c r="AT108"/>
  <c r="AV109"/>
  <c r="AP110"/>
  <c r="AR111"/>
  <c r="AT112"/>
  <c r="AV113"/>
  <c r="AP114"/>
  <c r="AR115"/>
  <c r="AT116"/>
  <c r="AV117"/>
  <c r="AP118"/>
  <c r="AR119"/>
  <c r="AT120"/>
  <c r="AV121"/>
  <c r="AP122"/>
  <c r="EK122"/>
  <c r="AR123"/>
  <c r="AT124"/>
  <c r="AV125"/>
  <c r="AP126"/>
  <c r="EK126"/>
  <c r="AR127"/>
  <c r="AT128"/>
  <c r="AV129"/>
  <c r="AP130"/>
  <c r="AR131"/>
  <c r="AT132"/>
  <c r="AV133"/>
  <c r="AP134"/>
  <c r="EK134"/>
  <c r="AR135"/>
  <c r="AT136"/>
  <c r="AV137"/>
  <c r="AP138"/>
  <c r="AR139"/>
  <c r="AT140"/>
  <c r="AV141"/>
  <c r="AP142"/>
  <c r="AR143"/>
  <c r="AT144"/>
  <c r="AV145"/>
  <c r="AP146"/>
  <c r="AR147"/>
  <c r="AT148"/>
  <c r="AV149"/>
  <c r="D50" i="17"/>
  <c r="H83"/>
  <c r="T83"/>
  <c r="AS4" i="3"/>
  <c r="AU5"/>
  <c r="AQ7"/>
  <c r="AS8"/>
  <c r="AU9"/>
  <c r="AQ11"/>
  <c r="AS12"/>
  <c r="AU13"/>
  <c r="AQ15"/>
  <c r="AS16"/>
  <c r="AU17"/>
  <c r="AQ19"/>
  <c r="AS20"/>
  <c r="AU21"/>
  <c r="AQ23"/>
  <c r="AS24"/>
  <c r="AU25"/>
  <c r="AQ27"/>
  <c r="AS28"/>
  <c r="AU29"/>
  <c r="AQ31"/>
  <c r="AS32"/>
  <c r="AU33"/>
  <c r="AQ35"/>
  <c r="AS36"/>
  <c r="AU37"/>
  <c r="AQ39"/>
  <c r="AS40"/>
  <c r="AU41"/>
  <c r="AQ43"/>
  <c r="AS44"/>
  <c r="AU45"/>
  <c r="AQ47"/>
  <c r="AS48"/>
  <c r="AU49"/>
  <c r="AQ51"/>
  <c r="AS52"/>
  <c r="AU53"/>
  <c r="AQ55"/>
  <c r="AS56"/>
  <c r="AU57"/>
  <c r="AQ59"/>
  <c r="AS60"/>
  <c r="AU61"/>
  <c r="AQ63"/>
  <c r="AS64"/>
  <c r="AU65"/>
  <c r="AQ67"/>
  <c r="AS68"/>
  <c r="AU69"/>
  <c r="AQ71"/>
  <c r="AS72"/>
  <c r="AU73"/>
  <c r="AQ75"/>
  <c r="AS76"/>
  <c r="AU77"/>
  <c r="AQ79"/>
  <c r="AS80"/>
  <c r="AU81"/>
  <c r="AQ83"/>
  <c r="AS84"/>
  <c r="AU85"/>
  <c r="AQ87"/>
  <c r="AS88"/>
  <c r="AU89"/>
  <c r="AQ91"/>
  <c r="AS92"/>
  <c r="AU93"/>
  <c r="AQ95"/>
  <c r="AS96"/>
  <c r="AU97"/>
  <c r="AQ99"/>
  <c r="AS100"/>
  <c r="AU101"/>
  <c r="AQ103"/>
  <c r="AS104"/>
  <c r="AU105"/>
  <c r="AQ107"/>
  <c r="AS108"/>
  <c r="AU109"/>
  <c r="AQ111"/>
  <c r="AS112"/>
  <c r="AU113"/>
  <c r="AQ115"/>
  <c r="AS116"/>
  <c r="AU117"/>
  <c r="AQ119"/>
  <c r="AS120"/>
  <c r="AU121"/>
  <c r="AQ123"/>
  <c r="AS124"/>
  <c r="AU125"/>
  <c r="AQ127"/>
  <c r="AS128"/>
  <c r="AU129"/>
  <c r="AQ131"/>
  <c r="AS132"/>
  <c r="AU133"/>
  <c r="AQ135"/>
  <c r="AS136"/>
  <c r="AU137"/>
  <c r="AQ139"/>
  <c r="AS140"/>
  <c r="AU141"/>
  <c r="AQ143"/>
  <c r="AS144"/>
  <c r="AU145"/>
  <c r="AQ147"/>
  <c r="AS148"/>
  <c r="AU149"/>
  <c r="EC52"/>
  <c r="EC56"/>
  <c r="EF116"/>
  <c r="EI85"/>
  <c r="EI89"/>
  <c r="EI93"/>
  <c r="EI97"/>
  <c r="EI151"/>
  <c r="EP4"/>
  <c r="EP8"/>
  <c r="EP12"/>
  <c r="EP16"/>
  <c r="EP20"/>
  <c r="EP32"/>
  <c r="EP36"/>
  <c r="EP40"/>
  <c r="EP44"/>
  <c r="EP48"/>
  <c r="EN21"/>
  <c r="EN25"/>
  <c r="EN141"/>
  <c r="EN145"/>
  <c r="EN149"/>
  <c r="EH16"/>
  <c r="EH20"/>
  <c r="EH24"/>
  <c r="EH28"/>
  <c r="EH32"/>
  <c r="EI138"/>
  <c r="EI142"/>
  <c r="EI146"/>
  <c r="EI150"/>
  <c r="EH125"/>
  <c r="EH129"/>
  <c r="EH133"/>
  <c r="EH137"/>
  <c r="EH141"/>
  <c r="EH145"/>
  <c r="EH149"/>
  <c r="EH153"/>
  <c r="EI147"/>
  <c r="EM52"/>
  <c r="EM56"/>
  <c r="EM60"/>
  <c r="EM64"/>
  <c r="EH126"/>
  <c r="EH130"/>
  <c r="EH134"/>
  <c r="EH138"/>
  <c r="EH142"/>
  <c r="EH146"/>
  <c r="EH150"/>
  <c r="ED9"/>
  <c r="EN13"/>
  <c r="EN17"/>
  <c r="ED25"/>
  <c r="EF28"/>
  <c r="ED29"/>
  <c r="EN33"/>
  <c r="ED41"/>
  <c r="ED45"/>
  <c r="EI101"/>
  <c r="EI105"/>
  <c r="EO27"/>
  <c r="EO31"/>
  <c r="EP6"/>
  <c r="EP10"/>
  <c r="EN11"/>
  <c r="EI127"/>
  <c r="EI131"/>
  <c r="EI139"/>
  <c r="EI143"/>
  <c r="EO13"/>
  <c r="EO17"/>
  <c r="EM84"/>
  <c r="EM88"/>
  <c r="EM92"/>
  <c r="EM96"/>
  <c r="EM100"/>
  <c r="EM104"/>
  <c r="EP15"/>
  <c r="EP19"/>
  <c r="EO18"/>
  <c r="EO22"/>
  <c r="EF4"/>
  <c r="ED5"/>
  <c r="EO7"/>
  <c r="EH8"/>
  <c r="EP18"/>
  <c r="EN19"/>
  <c r="EP24"/>
  <c r="EO25"/>
  <c r="EP27"/>
  <c r="EO30"/>
  <c r="EF36"/>
  <c r="ED37"/>
  <c r="EF40"/>
  <c r="EF44"/>
  <c r="EF48"/>
  <c r="EI49"/>
  <c r="EF52"/>
  <c r="EI53"/>
  <c r="EF56"/>
  <c r="EI57"/>
  <c r="EF60"/>
  <c r="EI61"/>
  <c r="EF64"/>
  <c r="EI65"/>
  <c r="EF68"/>
  <c r="EI69"/>
  <c r="EF72"/>
  <c r="EI73"/>
  <c r="EF76"/>
  <c r="EI77"/>
  <c r="EF80"/>
  <c r="EI81"/>
  <c r="EF84"/>
  <c r="EF88"/>
  <c r="EF92"/>
  <c r="EF96"/>
  <c r="EF100"/>
  <c r="EF104"/>
  <c r="EF108"/>
  <c r="EF112"/>
  <c r="EI117"/>
  <c r="EF120"/>
  <c r="EI121"/>
  <c r="EP124"/>
  <c r="ED125"/>
  <c r="EF128"/>
  <c r="ED133"/>
  <c r="EF136"/>
  <c r="EF140"/>
  <c r="EF148"/>
  <c r="EI149"/>
  <c r="EH4"/>
  <c r="EP14"/>
  <c r="EN15"/>
  <c r="EO21"/>
  <c r="EP23"/>
  <c r="EO26"/>
  <c r="EN29"/>
  <c r="EF32"/>
  <c r="ED33"/>
  <c r="EO35"/>
  <c r="EH36"/>
  <c r="EO39"/>
  <c r="EH40"/>
  <c r="EO43"/>
  <c r="EH44"/>
  <c r="EO47"/>
  <c r="EH48"/>
  <c r="EO51"/>
  <c r="EO55"/>
  <c r="EO59"/>
  <c r="EH60"/>
  <c r="EO63"/>
  <c r="EH64"/>
  <c r="EO67"/>
  <c r="EH68"/>
  <c r="EO71"/>
  <c r="EH72"/>
  <c r="EO75"/>
  <c r="EH76"/>
  <c r="EO79"/>
  <c r="EH80"/>
  <c r="EO83"/>
  <c r="EH84"/>
  <c r="EO87"/>
  <c r="EH88"/>
  <c r="EO91"/>
  <c r="EH92"/>
  <c r="EO95"/>
  <c r="EH96"/>
  <c r="EO99"/>
  <c r="EH100"/>
  <c r="EO103"/>
  <c r="EH104"/>
  <c r="EO107"/>
  <c r="EH108"/>
  <c r="EO111"/>
  <c r="EH112"/>
  <c r="EO115"/>
  <c r="EH116"/>
  <c r="EO119"/>
  <c r="EH120"/>
  <c r="EM124"/>
  <c r="EF133"/>
  <c r="EN7"/>
  <c r="EF24"/>
  <c r="EJ128"/>
  <c r="EJ136"/>
  <c r="EJ152"/>
  <c r="EO9"/>
  <c r="EP11"/>
  <c r="EO14"/>
  <c r="EF20"/>
  <c r="ED21"/>
  <c r="EO23"/>
  <c r="EP34"/>
  <c r="EN35"/>
  <c r="EP38"/>
  <c r="EN39"/>
  <c r="EK42"/>
  <c r="EN43"/>
  <c r="EP46"/>
  <c r="EN47"/>
  <c r="EP50"/>
  <c r="EN51"/>
  <c r="EP54"/>
  <c r="EN55"/>
  <c r="EP58"/>
  <c r="EN59"/>
  <c r="EP62"/>
  <c r="EN63"/>
  <c r="EK66"/>
  <c r="EN67"/>
  <c r="EK70"/>
  <c r="EN71"/>
  <c r="EK74"/>
  <c r="EN75"/>
  <c r="EK78"/>
  <c r="EN79"/>
  <c r="EK82"/>
  <c r="EN83"/>
  <c r="EK86"/>
  <c r="EN87"/>
  <c r="EK90"/>
  <c r="EN91"/>
  <c r="EN95"/>
  <c r="EN99"/>
  <c r="EN103"/>
  <c r="EN107"/>
  <c r="EN111"/>
  <c r="EN115"/>
  <c r="EN119"/>
  <c r="EN123"/>
  <c r="EK129"/>
  <c r="EK130"/>
  <c r="EK133"/>
  <c r="EK138"/>
  <c r="EK142"/>
  <c r="EK146"/>
  <c r="EK150"/>
  <c r="N107" i="9"/>
  <c r="EO5" i="3"/>
  <c r="EP7"/>
  <c r="EO10"/>
  <c r="EF16"/>
  <c r="ED17"/>
  <c r="EO19"/>
  <c r="EP30"/>
  <c r="EN31"/>
  <c r="EO37"/>
  <c r="EO41"/>
  <c r="EO45"/>
  <c r="EO49"/>
  <c r="EO53"/>
  <c r="EO57"/>
  <c r="EO61"/>
  <c r="EO65"/>
  <c r="EM68"/>
  <c r="EO69"/>
  <c r="EM72"/>
  <c r="EO73"/>
  <c r="EM76"/>
  <c r="EO77"/>
  <c r="EM80"/>
  <c r="EO81"/>
  <c r="EO85"/>
  <c r="EO89"/>
  <c r="EO93"/>
  <c r="EO97"/>
  <c r="EO101"/>
  <c r="EO105"/>
  <c r="EO109"/>
  <c r="EO113"/>
  <c r="EO117"/>
  <c r="EO121"/>
  <c r="EF124"/>
  <c r="EO6"/>
  <c r="EN9"/>
  <c r="EF12"/>
  <c r="ED13"/>
  <c r="EO15"/>
  <c r="EP26"/>
  <c r="EN27"/>
  <c r="EO33"/>
  <c r="EP35"/>
  <c r="EP39"/>
  <c r="EP43"/>
  <c r="EP47"/>
  <c r="EP51"/>
  <c r="EP55"/>
  <c r="EP59"/>
  <c r="EP63"/>
  <c r="EP67"/>
  <c r="EP71"/>
  <c r="EP75"/>
  <c r="EP79"/>
  <c r="EP83"/>
  <c r="EP87"/>
  <c r="EP91"/>
  <c r="EP95"/>
  <c r="EP99"/>
  <c r="EP103"/>
  <c r="EP107"/>
  <c r="EP111"/>
  <c r="EN5"/>
  <c r="EF8"/>
  <c r="EO11"/>
  <c r="EH12"/>
  <c r="EP22"/>
  <c r="EN23"/>
  <c r="EP28"/>
  <c r="EO29"/>
  <c r="EP31"/>
  <c r="EO34"/>
  <c r="EO38"/>
  <c r="EO42"/>
  <c r="EO46"/>
  <c r="EO50"/>
  <c r="EO54"/>
  <c r="EO58"/>
  <c r="EO62"/>
  <c r="EO66"/>
  <c r="EO70"/>
  <c r="EO74"/>
  <c r="EO78"/>
  <c r="EO82"/>
  <c r="EO86"/>
  <c r="EO90"/>
  <c r="EO94"/>
  <c r="EK94"/>
  <c r="EO98"/>
  <c r="EK98"/>
  <c r="EO102"/>
  <c r="EK102"/>
  <c r="EO106"/>
  <c r="EK106"/>
  <c r="EO110"/>
  <c r="EK110"/>
  <c r="EO114"/>
  <c r="EK114"/>
  <c r="EO118"/>
  <c r="EK118"/>
  <c r="EO122"/>
  <c r="EP133"/>
  <c r="EJ4"/>
  <c r="EJ5"/>
  <c r="EK6"/>
  <c r="EJ8"/>
  <c r="EJ9"/>
  <c r="EK10"/>
  <c r="EJ12"/>
  <c r="EJ13"/>
  <c r="EK14"/>
  <c r="EJ16"/>
  <c r="EJ17"/>
  <c r="EK18"/>
  <c r="EJ20"/>
  <c r="EJ21"/>
  <c r="EK22"/>
  <c r="EJ24"/>
  <c r="EJ25"/>
  <c r="EK26"/>
  <c r="EJ28"/>
  <c r="EJ29"/>
  <c r="EK30"/>
  <c r="EJ32"/>
  <c r="EJ33"/>
  <c r="EK34"/>
  <c r="EJ36"/>
  <c r="EJ37"/>
  <c r="EK38"/>
  <c r="EJ40"/>
  <c r="EJ41"/>
  <c r="EJ44"/>
  <c r="EJ45"/>
  <c r="EK46"/>
  <c r="EJ48"/>
  <c r="EJ49"/>
  <c r="EK50"/>
  <c r="EJ52"/>
  <c r="EP52"/>
  <c r="EJ53"/>
  <c r="EK54"/>
  <c r="EJ56"/>
  <c r="EP56"/>
  <c r="EJ57"/>
  <c r="EK58"/>
  <c r="EJ60"/>
  <c r="EP60"/>
  <c r="EJ61"/>
  <c r="EK62"/>
  <c r="EJ64"/>
  <c r="EP64"/>
  <c r="EJ65"/>
  <c r="EJ68"/>
  <c r="EP68"/>
  <c r="EJ69"/>
  <c r="EJ72"/>
  <c r="EP72"/>
  <c r="EJ73"/>
  <c r="EJ76"/>
  <c r="EP76"/>
  <c r="EJ77"/>
  <c r="EJ80"/>
  <c r="EP80"/>
  <c r="EJ81"/>
  <c r="EJ84"/>
  <c r="EP84"/>
  <c r="EJ85"/>
  <c r="EJ88"/>
  <c r="EP88"/>
  <c r="EJ89"/>
  <c r="EJ92"/>
  <c r="EP92"/>
  <c r="EJ93"/>
  <c r="EJ96"/>
  <c r="EP96"/>
  <c r="EJ97"/>
  <c r="EJ100"/>
  <c r="EP100"/>
  <c r="EJ101"/>
  <c r="EJ104"/>
  <c r="EP104"/>
  <c r="EJ105"/>
  <c r="EJ108"/>
  <c r="EP108"/>
  <c r="EJ109"/>
  <c r="EJ112"/>
  <c r="EP112"/>
  <c r="EJ113"/>
  <c r="EJ116"/>
  <c r="EP116"/>
  <c r="EJ117"/>
  <c r="EJ120"/>
  <c r="EP120"/>
  <c r="EJ121"/>
  <c r="EJ124"/>
  <c r="EJ125"/>
  <c r="EO126"/>
  <c r="EM128"/>
  <c r="EP131"/>
  <c r="EN135"/>
  <c r="ED137"/>
  <c r="EJ140"/>
  <c r="EP143"/>
  <c r="EJ148"/>
  <c r="EP151"/>
  <c r="EI153"/>
  <c r="EI6"/>
  <c r="EI7"/>
  <c r="EI10"/>
  <c r="EI11"/>
  <c r="EI14"/>
  <c r="EI15"/>
  <c r="EI18"/>
  <c r="EI19"/>
  <c r="EI22"/>
  <c r="EI23"/>
  <c r="EI26"/>
  <c r="EI27"/>
  <c r="EI30"/>
  <c r="EI31"/>
  <c r="EI34"/>
  <c r="EI35"/>
  <c r="EI38"/>
  <c r="EI39"/>
  <c r="EI42"/>
  <c r="EI43"/>
  <c r="EI46"/>
  <c r="EI47"/>
  <c r="ED49"/>
  <c r="EI50"/>
  <c r="EI51"/>
  <c r="ED53"/>
  <c r="EI54"/>
  <c r="EI55"/>
  <c r="ED57"/>
  <c r="EI58"/>
  <c r="EI59"/>
  <c r="ED61"/>
  <c r="EI62"/>
  <c r="EI63"/>
  <c r="ED65"/>
  <c r="EI66"/>
  <c r="EI67"/>
  <c r="ED69"/>
  <c r="EI70"/>
  <c r="EI71"/>
  <c r="ED73"/>
  <c r="EI74"/>
  <c r="EI75"/>
  <c r="ED77"/>
  <c r="EI78"/>
  <c r="EI79"/>
  <c r="ED81"/>
  <c r="EI82"/>
  <c r="EI83"/>
  <c r="ED85"/>
  <c r="EI86"/>
  <c r="EI87"/>
  <c r="ED89"/>
  <c r="EI90"/>
  <c r="EI91"/>
  <c r="ED93"/>
  <c r="EI94"/>
  <c r="EI95"/>
  <c r="ED97"/>
  <c r="EI98"/>
  <c r="EI99"/>
  <c r="ED101"/>
  <c r="EI102"/>
  <c r="EI103"/>
  <c r="ED105"/>
  <c r="EI106"/>
  <c r="EI107"/>
  <c r="ED109"/>
  <c r="EI110"/>
  <c r="EI111"/>
  <c r="ED113"/>
  <c r="EI114"/>
  <c r="EI115"/>
  <c r="ED117"/>
  <c r="EI118"/>
  <c r="EI119"/>
  <c r="ED121"/>
  <c r="EI122"/>
  <c r="EI123"/>
  <c r="EN125"/>
  <c r="EO127"/>
  <c r="EM131"/>
  <c r="EK132"/>
  <c r="EP134"/>
  <c r="EN136"/>
  <c r="EJ141"/>
  <c r="EM143"/>
  <c r="EK144"/>
  <c r="EJ149"/>
  <c r="EM151"/>
  <c r="EK152"/>
  <c r="EM4"/>
  <c r="EC4"/>
  <c r="EI5"/>
  <c r="EM8"/>
  <c r="EC8"/>
  <c r="EI9"/>
  <c r="EM12"/>
  <c r="EC12"/>
  <c r="EI13"/>
  <c r="EM16"/>
  <c r="EC16"/>
  <c r="EI17"/>
  <c r="EM20"/>
  <c r="EC20"/>
  <c r="EI21"/>
  <c r="EM24"/>
  <c r="EC24"/>
  <c r="EI25"/>
  <c r="EM28"/>
  <c r="EC28"/>
  <c r="EI29"/>
  <c r="EM32"/>
  <c r="EC32"/>
  <c r="EI33"/>
  <c r="EM36"/>
  <c r="EC36"/>
  <c r="EI37"/>
  <c r="EM40"/>
  <c r="EC40"/>
  <c r="EI41"/>
  <c r="EM44"/>
  <c r="EC44"/>
  <c r="EI45"/>
  <c r="EM48"/>
  <c r="EC48"/>
  <c r="EC60"/>
  <c r="EC64"/>
  <c r="EC68"/>
  <c r="EC72"/>
  <c r="EC76"/>
  <c r="EC80"/>
  <c r="EC84"/>
  <c r="EC88"/>
  <c r="EC92"/>
  <c r="EC96"/>
  <c r="EC100"/>
  <c r="EC104"/>
  <c r="EC108"/>
  <c r="EC112"/>
  <c r="EC116"/>
  <c r="EC120"/>
  <c r="EJ129"/>
  <c r="EO130"/>
  <c r="EM132"/>
  <c r="EP135"/>
  <c r="EN139"/>
  <c r="EO142"/>
  <c r="EM144"/>
  <c r="EK145"/>
  <c r="EN147"/>
  <c r="EO150"/>
  <c r="EM152"/>
  <c r="EK153"/>
  <c r="EN4"/>
  <c r="EN8"/>
  <c r="EN12"/>
  <c r="EN16"/>
  <c r="EN20"/>
  <c r="EN24"/>
  <c r="EN28"/>
  <c r="EN32"/>
  <c r="EN36"/>
  <c r="EN40"/>
  <c r="EP42"/>
  <c r="EN44"/>
  <c r="EN48"/>
  <c r="EN52"/>
  <c r="EN56"/>
  <c r="EN60"/>
  <c r="EN64"/>
  <c r="EP66"/>
  <c r="EN68"/>
  <c r="EP70"/>
  <c r="EN72"/>
  <c r="EP74"/>
  <c r="EN76"/>
  <c r="EP78"/>
  <c r="EN80"/>
  <c r="EP82"/>
  <c r="EN84"/>
  <c r="EP86"/>
  <c r="EN88"/>
  <c r="EP90"/>
  <c r="EN92"/>
  <c r="EP94"/>
  <c r="EN96"/>
  <c r="EP98"/>
  <c r="EN100"/>
  <c r="EP102"/>
  <c r="EN104"/>
  <c r="EP106"/>
  <c r="EN108"/>
  <c r="EP110"/>
  <c r="EN112"/>
  <c r="EP114"/>
  <c r="EN116"/>
  <c r="EP118"/>
  <c r="EN120"/>
  <c r="EP122"/>
  <c r="EN124"/>
  <c r="EI125"/>
  <c r="EI126"/>
  <c r="EP128"/>
  <c r="EN129"/>
  <c r="EO131"/>
  <c r="EM135"/>
  <c r="EK136"/>
  <c r="EK137"/>
  <c r="EP138"/>
  <c r="EN140"/>
  <c r="ED141"/>
  <c r="EO143"/>
  <c r="EP146"/>
  <c r="EN148"/>
  <c r="ED149"/>
  <c r="EO151"/>
  <c r="EK5"/>
  <c r="EH6"/>
  <c r="EK9"/>
  <c r="EH10"/>
  <c r="EK13"/>
  <c r="EH14"/>
  <c r="EK17"/>
  <c r="EH18"/>
  <c r="EK21"/>
  <c r="EH22"/>
  <c r="EK25"/>
  <c r="EH26"/>
  <c r="EK29"/>
  <c r="EH30"/>
  <c r="EK33"/>
  <c r="EH34"/>
  <c r="EK37"/>
  <c r="EH38"/>
  <c r="EK41"/>
  <c r="EH42"/>
  <c r="EK45"/>
  <c r="EH46"/>
  <c r="EK49"/>
  <c r="EH50"/>
  <c r="EK53"/>
  <c r="EH54"/>
  <c r="EK57"/>
  <c r="EH58"/>
  <c r="EK61"/>
  <c r="EH62"/>
  <c r="EK65"/>
  <c r="EH66"/>
  <c r="EK69"/>
  <c r="EH70"/>
  <c r="EK73"/>
  <c r="EH74"/>
  <c r="EK77"/>
  <c r="EH78"/>
  <c r="EK81"/>
  <c r="EH82"/>
  <c r="EK85"/>
  <c r="EH86"/>
  <c r="EK89"/>
  <c r="EH90"/>
  <c r="EK93"/>
  <c r="EH94"/>
  <c r="EK97"/>
  <c r="EH98"/>
  <c r="EK101"/>
  <c r="EH102"/>
  <c r="EK105"/>
  <c r="EH106"/>
  <c r="EK109"/>
  <c r="EH110"/>
  <c r="EK113"/>
  <c r="EH114"/>
  <c r="EP115"/>
  <c r="EK117"/>
  <c r="EH118"/>
  <c r="EP119"/>
  <c r="EK121"/>
  <c r="EH122"/>
  <c r="EP123"/>
  <c r="EN127"/>
  <c r="ED129"/>
  <c r="EJ132"/>
  <c r="EJ133"/>
  <c r="EO134"/>
  <c r="EM136"/>
  <c r="EP139"/>
  <c r="EJ144"/>
  <c r="EP147"/>
  <c r="H88" i="9"/>
  <c r="EK4" i="3"/>
  <c r="EH5"/>
  <c r="EM7"/>
  <c r="EK8"/>
  <c r="EH9"/>
  <c r="EM11"/>
  <c r="EK12"/>
  <c r="EH13"/>
  <c r="EM15"/>
  <c r="EK16"/>
  <c r="EH17"/>
  <c r="EM19"/>
  <c r="EK20"/>
  <c r="EH21"/>
  <c r="EM23"/>
  <c r="EK24"/>
  <c r="EH25"/>
  <c r="EM27"/>
  <c r="EK28"/>
  <c r="EH29"/>
  <c r="EM31"/>
  <c r="EK32"/>
  <c r="EH33"/>
  <c r="EM35"/>
  <c r="EK36"/>
  <c r="EH37"/>
  <c r="EM39"/>
  <c r="EK40"/>
  <c r="EH41"/>
  <c r="EM43"/>
  <c r="EK44"/>
  <c r="EH45"/>
  <c r="EM47"/>
  <c r="EK48"/>
  <c r="EH49"/>
  <c r="EM51"/>
  <c r="EK52"/>
  <c r="EH53"/>
  <c r="EM55"/>
  <c r="EK56"/>
  <c r="EH57"/>
  <c r="EM59"/>
  <c r="EK60"/>
  <c r="EH61"/>
  <c r="EM63"/>
  <c r="EK64"/>
  <c r="EH65"/>
  <c r="EM67"/>
  <c r="EK68"/>
  <c r="EH69"/>
  <c r="EM71"/>
  <c r="EK72"/>
  <c r="EH73"/>
  <c r="EM75"/>
  <c r="EK76"/>
  <c r="EH77"/>
  <c r="EM79"/>
  <c r="EK80"/>
  <c r="EH81"/>
  <c r="EM83"/>
  <c r="EK84"/>
  <c r="EH85"/>
  <c r="EM87"/>
  <c r="EK88"/>
  <c r="EH89"/>
  <c r="EM91"/>
  <c r="EK92"/>
  <c r="EH93"/>
  <c r="EM95"/>
  <c r="EK96"/>
  <c r="EH97"/>
  <c r="EM99"/>
  <c r="EK100"/>
  <c r="EH101"/>
  <c r="EM103"/>
  <c r="EK104"/>
  <c r="EH105"/>
  <c r="EM107"/>
  <c r="EK108"/>
  <c r="EH109"/>
  <c r="EM111"/>
  <c r="EK112"/>
  <c r="EH113"/>
  <c r="EM115"/>
  <c r="EK116"/>
  <c r="EH117"/>
  <c r="EM119"/>
  <c r="EK120"/>
  <c r="EH121"/>
  <c r="EM123"/>
  <c r="EK124"/>
  <c r="EK125"/>
  <c r="EP126"/>
  <c r="EN128"/>
  <c r="EI130"/>
  <c r="EP132"/>
  <c r="EN133"/>
  <c r="EO135"/>
  <c r="EM139"/>
  <c r="EK140"/>
  <c r="EJ145"/>
  <c r="EM147"/>
  <c r="EK148"/>
  <c r="EJ153"/>
  <c r="EH52"/>
  <c r="EH56"/>
  <c r="EP127"/>
  <c r="EN131"/>
  <c r="EF132"/>
  <c r="EJ137"/>
  <c r="EO138"/>
  <c r="EM140"/>
  <c r="EK141"/>
  <c r="EN143"/>
  <c r="EF144"/>
  <c r="EO146"/>
  <c r="EM148"/>
  <c r="EK149"/>
  <c r="EN151"/>
  <c r="EF152"/>
  <c r="EN37"/>
  <c r="EN41"/>
  <c r="EN45"/>
  <c r="EN49"/>
  <c r="EN53"/>
  <c r="EN57"/>
  <c r="EN61"/>
  <c r="EN65"/>
  <c r="EN69"/>
  <c r="EN73"/>
  <c r="EN77"/>
  <c r="EN81"/>
  <c r="EN85"/>
  <c r="EN89"/>
  <c r="EN93"/>
  <c r="EN97"/>
  <c r="EN101"/>
  <c r="EN105"/>
  <c r="EN109"/>
  <c r="EN113"/>
  <c r="EN117"/>
  <c r="EN121"/>
  <c r="EO123"/>
  <c r="EM127"/>
  <c r="EK128"/>
  <c r="EP129"/>
  <c r="EP130"/>
  <c r="EN132"/>
  <c r="EI133"/>
  <c r="EI134"/>
  <c r="EI135"/>
  <c r="EP136"/>
  <c r="EN137"/>
  <c r="EO139"/>
  <c r="EP142"/>
  <c r="EN144"/>
  <c r="ED145"/>
  <c r="EO147"/>
  <c r="EP150"/>
  <c r="EN152"/>
  <c r="F102" i="9"/>
  <c r="R5" i="17"/>
  <c r="F83" i="9"/>
  <c r="L103"/>
  <c r="X6" i="17"/>
  <c r="L84" i="9"/>
  <c r="J108"/>
  <c r="J89"/>
  <c r="T8" i="17"/>
  <c r="H105" i="9"/>
  <c r="H86"/>
  <c r="S4" i="17"/>
  <c r="G101" i="9"/>
  <c r="Q5" i="17"/>
  <c r="E102" i="9"/>
  <c r="Y5" i="17"/>
  <c r="M102" i="9"/>
  <c r="W6" i="17"/>
  <c r="K103" i="9"/>
  <c r="S8" i="17"/>
  <c r="G105" i="9"/>
  <c r="Q9" i="17"/>
  <c r="E106" i="9"/>
  <c r="Y9" i="17"/>
  <c r="M106" i="9"/>
  <c r="E82"/>
  <c r="K84"/>
  <c r="M87"/>
  <c r="E101"/>
  <c r="I107"/>
  <c r="N102"/>
  <c r="Z5" i="17"/>
  <c r="N83" i="9"/>
  <c r="F82"/>
  <c r="R4" i="17"/>
  <c r="F101" i="9"/>
  <c r="N82"/>
  <c r="Z4" i="17"/>
  <c r="N101" i="9"/>
  <c r="X5" i="17"/>
  <c r="L83" i="9"/>
  <c r="L102"/>
  <c r="V6" i="17"/>
  <c r="J84" i="9"/>
  <c r="J103"/>
  <c r="T7" i="17"/>
  <c r="H85" i="9"/>
  <c r="H104"/>
  <c r="F86"/>
  <c r="R8" i="17"/>
  <c r="F105" i="9"/>
  <c r="N86"/>
  <c r="Z8" i="17"/>
  <c r="N105" i="9"/>
  <c r="X9" i="17"/>
  <c r="L87" i="9"/>
  <c r="L106"/>
  <c r="J88"/>
  <c r="J107"/>
  <c r="H89"/>
  <c r="H108"/>
  <c r="F90"/>
  <c r="F109"/>
  <c r="N90"/>
  <c r="N109"/>
  <c r="L90"/>
  <c r="F107"/>
  <c r="H109"/>
  <c r="H90"/>
  <c r="K83"/>
  <c r="W5" i="17"/>
  <c r="U6"/>
  <c r="I84" i="9"/>
  <c r="S7" i="17"/>
  <c r="G85" i="9"/>
  <c r="K87"/>
  <c r="W9" i="17"/>
  <c r="M83" i="9"/>
  <c r="E87"/>
  <c r="G90"/>
  <c r="I103"/>
  <c r="K106"/>
  <c r="M109"/>
  <c r="Y4" i="17"/>
  <c r="F106" i="9"/>
  <c r="R9" i="17"/>
  <c r="F87" i="9"/>
  <c r="X4" i="17"/>
  <c r="L101" i="9"/>
  <c r="J102"/>
  <c r="V5" i="17"/>
  <c r="T6"/>
  <c r="H103" i="9"/>
  <c r="R7" i="17"/>
  <c r="F104" i="9"/>
  <c r="Z7" i="17"/>
  <c r="N104" i="9"/>
  <c r="X8" i="17"/>
  <c r="L105" i="9"/>
  <c r="J106"/>
  <c r="V9" i="17"/>
  <c r="J83" i="9"/>
  <c r="L86"/>
  <c r="N89"/>
  <c r="J109"/>
  <c r="T4" i="17"/>
  <c r="H101" i="9"/>
  <c r="J104"/>
  <c r="V7" i="17"/>
  <c r="J85" i="9"/>
  <c r="K82"/>
  <c r="W4" i="17"/>
  <c r="K101" i="9"/>
  <c r="I83"/>
  <c r="I102"/>
  <c r="G84"/>
  <c r="G103"/>
  <c r="S6" i="17"/>
  <c r="Q7"/>
  <c r="E85" i="9"/>
  <c r="E104"/>
  <c r="Y7" i="17"/>
  <c r="M85" i="9"/>
  <c r="M104"/>
  <c r="K86"/>
  <c r="W8" i="17"/>
  <c r="K105" i="9"/>
  <c r="I87"/>
  <c r="I106"/>
  <c r="G88"/>
  <c r="G107"/>
  <c r="E89"/>
  <c r="E108"/>
  <c r="M89"/>
  <c r="M108"/>
  <c r="K90"/>
  <c r="K109"/>
  <c r="E83"/>
  <c r="G86"/>
  <c r="I89"/>
  <c r="K102"/>
  <c r="M105"/>
  <c r="E109"/>
  <c r="Y8" i="17"/>
  <c r="N106" i="9"/>
  <c r="Z9" i="17"/>
  <c r="N87" i="9"/>
  <c r="J82"/>
  <c r="V4" i="17"/>
  <c r="H83" i="9"/>
  <c r="T5" i="17"/>
  <c r="F84" i="9"/>
  <c r="R6" i="17"/>
  <c r="N84" i="9"/>
  <c r="Z6" i="17"/>
  <c r="X7"/>
  <c r="L85" i="9"/>
  <c r="J86"/>
  <c r="V8" i="17"/>
  <c r="H87" i="9"/>
  <c r="T9" i="17"/>
  <c r="L82" i="9"/>
  <c r="N85"/>
  <c r="F89"/>
  <c r="H102"/>
  <c r="J105"/>
  <c r="L108"/>
  <c r="Q8" i="17"/>
  <c r="L107" i="9"/>
  <c r="L88"/>
  <c r="U4" i="17"/>
  <c r="I101" i="9"/>
  <c r="I82"/>
  <c r="G102"/>
  <c r="S5" i="17"/>
  <c r="G83" i="9"/>
  <c r="E103"/>
  <c r="E84"/>
  <c r="M103"/>
  <c r="M84"/>
  <c r="K104"/>
  <c r="W7" i="17"/>
  <c r="K85" i="9"/>
  <c r="U8" i="17"/>
  <c r="I105" i="9"/>
  <c r="I86"/>
  <c r="G106"/>
  <c r="S9" i="17"/>
  <c r="G87" i="9"/>
  <c r="E107"/>
  <c r="E88"/>
  <c r="M107"/>
  <c r="M88"/>
  <c r="K108"/>
  <c r="K89"/>
  <c r="I109"/>
  <c r="I90"/>
  <c r="H82"/>
  <c r="K88"/>
  <c r="M101"/>
  <c r="E105"/>
  <c r="G108"/>
  <c r="EI4" i="3"/>
  <c r="EF5"/>
  <c r="EP5"/>
  <c r="ED6"/>
  <c r="EN6"/>
  <c r="EK7"/>
  <c r="EI8"/>
  <c r="EF9"/>
  <c r="EP9"/>
  <c r="ED10"/>
  <c r="EN10"/>
  <c r="EK11"/>
  <c r="EI12"/>
  <c r="EF13"/>
  <c r="EP13"/>
  <c r="ED14"/>
  <c r="EN14"/>
  <c r="EK15"/>
  <c r="EI16"/>
  <c r="EF17"/>
  <c r="EP17"/>
  <c r="ED18"/>
  <c r="EN18"/>
  <c r="EK19"/>
  <c r="EI20"/>
  <c r="EF21"/>
  <c r="EP21"/>
  <c r="ED22"/>
  <c r="EN22"/>
  <c r="EK23"/>
  <c r="EI24"/>
  <c r="EF25"/>
  <c r="EP25"/>
  <c r="ED26"/>
  <c r="EN26"/>
  <c r="EK27"/>
  <c r="EI28"/>
  <c r="EF29"/>
  <c r="EP29"/>
  <c r="ED30"/>
  <c r="EN30"/>
  <c r="EK31"/>
  <c r="EI32"/>
  <c r="EF33"/>
  <c r="EP33"/>
  <c r="ED34"/>
  <c r="EN34"/>
  <c r="EK35"/>
  <c r="EI36"/>
  <c r="EF37"/>
  <c r="EP37"/>
  <c r="ED38"/>
  <c r="EN38"/>
  <c r="EK39"/>
  <c r="EI40"/>
  <c r="EF41"/>
  <c r="EP41"/>
  <c r="ED42"/>
  <c r="EN42"/>
  <c r="EK43"/>
  <c r="EI44"/>
  <c r="EF45"/>
  <c r="EP45"/>
  <c r="ED46"/>
  <c r="EN46"/>
  <c r="EK47"/>
  <c r="EI48"/>
  <c r="EF49"/>
  <c r="EP49"/>
  <c r="ED50"/>
  <c r="EN50"/>
  <c r="EK51"/>
  <c r="EI52"/>
  <c r="EF53"/>
  <c r="EP53"/>
  <c r="ED54"/>
  <c r="EN54"/>
  <c r="EK55"/>
  <c r="EI56"/>
  <c r="EF57"/>
  <c r="EP57"/>
  <c r="ED58"/>
  <c r="EN58"/>
  <c r="EK59"/>
  <c r="EI60"/>
  <c r="EF61"/>
  <c r="EP61"/>
  <c r="ED62"/>
  <c r="EN62"/>
  <c r="EK63"/>
  <c r="EI64"/>
  <c r="EF65"/>
  <c r="EP65"/>
  <c r="ED66"/>
  <c r="EN66"/>
  <c r="EK67"/>
  <c r="EI68"/>
  <c r="EF69"/>
  <c r="EP69"/>
  <c r="ED70"/>
  <c r="EN70"/>
  <c r="EK71"/>
  <c r="EI72"/>
  <c r="EF73"/>
  <c r="EP73"/>
  <c r="ED74"/>
  <c r="EN74"/>
  <c r="EK75"/>
  <c r="EI76"/>
  <c r="EF77"/>
  <c r="EP77"/>
  <c r="ED78"/>
  <c r="EN78"/>
  <c r="EK79"/>
  <c r="EI80"/>
  <c r="EF81"/>
  <c r="EP81"/>
  <c r="ED82"/>
  <c r="EN82"/>
  <c r="EK83"/>
  <c r="EI84"/>
  <c r="EF85"/>
  <c r="EP85"/>
  <c r="ED86"/>
  <c r="EN86"/>
  <c r="EK87"/>
  <c r="EI88"/>
  <c r="EF89"/>
  <c r="EP89"/>
  <c r="ED90"/>
  <c r="EN90"/>
  <c r="EK91"/>
  <c r="EI92"/>
  <c r="EF93"/>
  <c r="EP93"/>
  <c r="ED94"/>
  <c r="EN94"/>
  <c r="EK95"/>
  <c r="EI96"/>
  <c r="EF97"/>
  <c r="EP97"/>
  <c r="ED98"/>
  <c r="EN98"/>
  <c r="EK99"/>
  <c r="EI100"/>
  <c r="EF101"/>
  <c r="EP101"/>
  <c r="ED102"/>
  <c r="EN102"/>
  <c r="EK103"/>
  <c r="EI104"/>
  <c r="EF105"/>
  <c r="EP105"/>
  <c r="ED106"/>
  <c r="EN106"/>
  <c r="EK107"/>
  <c r="EI108"/>
  <c r="EF109"/>
  <c r="EP109"/>
  <c r="ED110"/>
  <c r="EN110"/>
  <c r="EK111"/>
  <c r="EI112"/>
  <c r="EF113"/>
  <c r="EP113"/>
  <c r="ED114"/>
  <c r="EN114"/>
  <c r="EK115"/>
  <c r="EI116"/>
  <c r="EF117"/>
  <c r="EP117"/>
  <c r="ED118"/>
  <c r="EN118"/>
  <c r="EK119"/>
  <c r="EI120"/>
  <c r="EF121"/>
  <c r="EP121"/>
  <c r="ED122"/>
  <c r="EN122"/>
  <c r="EK123"/>
  <c r="EI124"/>
  <c r="EF125"/>
  <c r="EP125"/>
  <c r="ED126"/>
  <c r="EN126"/>
  <c r="EK127"/>
  <c r="EI128"/>
  <c r="EF129"/>
  <c r="ED130"/>
  <c r="EN130"/>
  <c r="EK131"/>
  <c r="EI132"/>
  <c r="ED134"/>
  <c r="EN134"/>
  <c r="EK135"/>
  <c r="EI136"/>
  <c r="EF137"/>
  <c r="EP137"/>
  <c r="ED138"/>
  <c r="EN138"/>
  <c r="EK139"/>
  <c r="EI140"/>
  <c r="EF141"/>
  <c r="EP141"/>
  <c r="ED142"/>
  <c r="EN142"/>
  <c r="EK143"/>
  <c r="EI144"/>
  <c r="EF145"/>
  <c r="EP145"/>
  <c r="ED146"/>
  <c r="EN146"/>
  <c r="EK147"/>
  <c r="EI148"/>
  <c r="EF149"/>
  <c r="EP149"/>
  <c r="ED150"/>
  <c r="EN150"/>
  <c r="EK151"/>
  <c r="EI152"/>
  <c r="EF153"/>
  <c r="EP153"/>
  <c r="EE5"/>
  <c r="EC6"/>
  <c r="EM6"/>
  <c r="EJ7"/>
  <c r="EE9"/>
  <c r="EC10"/>
  <c r="EM10"/>
  <c r="EJ11"/>
  <c r="EE13"/>
  <c r="EC14"/>
  <c r="EM14"/>
  <c r="EJ15"/>
  <c r="EE17"/>
  <c r="EC18"/>
  <c r="EM18"/>
  <c r="EJ19"/>
  <c r="EE21"/>
  <c r="EC22"/>
  <c r="EM22"/>
  <c r="EJ23"/>
  <c r="EE25"/>
  <c r="EC26"/>
  <c r="EM26"/>
  <c r="EJ27"/>
  <c r="EE29"/>
  <c r="EC30"/>
  <c r="EM30"/>
  <c r="EJ31"/>
  <c r="EE33"/>
  <c r="EC34"/>
  <c r="EM34"/>
  <c r="EJ35"/>
  <c r="EE37"/>
  <c r="EC38"/>
  <c r="EM38"/>
  <c r="EJ39"/>
  <c r="EE41"/>
  <c r="EC42"/>
  <c r="EM42"/>
  <c r="EJ43"/>
  <c r="EE45"/>
  <c r="EC46"/>
  <c r="EM46"/>
  <c r="EJ47"/>
  <c r="EE49"/>
  <c r="EC50"/>
  <c r="EM50"/>
  <c r="EJ51"/>
  <c r="EE53"/>
  <c r="EC54"/>
  <c r="EM54"/>
  <c r="EJ55"/>
  <c r="EE57"/>
  <c r="EC58"/>
  <c r="EM58"/>
  <c r="EJ59"/>
  <c r="EE61"/>
  <c r="EC62"/>
  <c r="EM62"/>
  <c r="EJ63"/>
  <c r="EE65"/>
  <c r="EC66"/>
  <c r="EM66"/>
  <c r="EJ67"/>
  <c r="EE69"/>
  <c r="EC70"/>
  <c r="EM70"/>
  <c r="EJ71"/>
  <c r="EE73"/>
  <c r="EC74"/>
  <c r="EM74"/>
  <c r="EJ75"/>
  <c r="EE77"/>
  <c r="EC78"/>
  <c r="EM78"/>
  <c r="EJ79"/>
  <c r="EE81"/>
  <c r="EC82"/>
  <c r="EM82"/>
  <c r="EJ83"/>
  <c r="EE85"/>
  <c r="EC86"/>
  <c r="EM86"/>
  <c r="EJ87"/>
  <c r="EE89"/>
  <c r="EC90"/>
  <c r="EM90"/>
  <c r="EJ91"/>
  <c r="EE93"/>
  <c r="EC94"/>
  <c r="EM94"/>
  <c r="EJ95"/>
  <c r="EE97"/>
  <c r="EC98"/>
  <c r="EM98"/>
  <c r="EJ99"/>
  <c r="EE101"/>
  <c r="EC102"/>
  <c r="EM102"/>
  <c r="EJ103"/>
  <c r="EE105"/>
  <c r="EC106"/>
  <c r="EM106"/>
  <c r="EJ107"/>
  <c r="EE109"/>
  <c r="EC110"/>
  <c r="EM110"/>
  <c r="EJ111"/>
  <c r="EE113"/>
  <c r="EC114"/>
  <c r="EM114"/>
  <c r="EJ115"/>
  <c r="EE117"/>
  <c r="EC118"/>
  <c r="EM118"/>
  <c r="EJ119"/>
  <c r="EE121"/>
  <c r="EC122"/>
  <c r="EM122"/>
  <c r="EJ123"/>
  <c r="EH124"/>
  <c r="EE125"/>
  <c r="EO125"/>
  <c r="EC126"/>
  <c r="EM126"/>
  <c r="EJ127"/>
  <c r="EH128"/>
  <c r="EE129"/>
  <c r="EO129"/>
  <c r="EC130"/>
  <c r="EM130"/>
  <c r="EJ131"/>
  <c r="EH132"/>
  <c r="EE133"/>
  <c r="EO133"/>
  <c r="EC134"/>
  <c r="EM134"/>
  <c r="EJ135"/>
  <c r="EH136"/>
  <c r="EE137"/>
  <c r="EO137"/>
  <c r="EC138"/>
  <c r="EM138"/>
  <c r="EJ139"/>
  <c r="EH140"/>
  <c r="EE141"/>
  <c r="EO141"/>
  <c r="EC142"/>
  <c r="EM142"/>
  <c r="EJ143"/>
  <c r="EH144"/>
  <c r="EE145"/>
  <c r="EO145"/>
  <c r="EC146"/>
  <c r="EM146"/>
  <c r="EJ147"/>
  <c r="EH148"/>
  <c r="EE149"/>
  <c r="EO149"/>
  <c r="EC150"/>
  <c r="EM150"/>
  <c r="EJ151"/>
  <c r="EH152"/>
  <c r="EE153"/>
  <c r="EO153"/>
  <c r="ED153"/>
  <c r="EN153"/>
  <c r="EE4"/>
  <c r="EO4"/>
  <c r="EC5"/>
  <c r="EM5"/>
  <c r="EJ6"/>
  <c r="EH7"/>
  <c r="EE8"/>
  <c r="EO8"/>
  <c r="EC9"/>
  <c r="EM9"/>
  <c r="EJ10"/>
  <c r="EH11"/>
  <c r="EE12"/>
  <c r="EO12"/>
  <c r="EC13"/>
  <c r="EM13"/>
  <c r="EJ14"/>
  <c r="EH15"/>
  <c r="EE16"/>
  <c r="EO16"/>
  <c r="EC17"/>
  <c r="EM17"/>
  <c r="EJ18"/>
  <c r="EH19"/>
  <c r="EE20"/>
  <c r="EO20"/>
  <c r="EC21"/>
  <c r="EM21"/>
  <c r="EJ22"/>
  <c r="EH23"/>
  <c r="EE24"/>
  <c r="EO24"/>
  <c r="EC25"/>
  <c r="EM25"/>
  <c r="EJ26"/>
  <c r="EH27"/>
  <c r="EE28"/>
  <c r="EO28"/>
  <c r="EC29"/>
  <c r="EM29"/>
  <c r="EJ30"/>
  <c r="EH31"/>
  <c r="EE32"/>
  <c r="EO32"/>
  <c r="EC33"/>
  <c r="EM33"/>
  <c r="EJ34"/>
  <c r="EH35"/>
  <c r="EE36"/>
  <c r="EO36"/>
  <c r="EC37"/>
  <c r="EM37"/>
  <c r="EJ38"/>
  <c r="EH39"/>
  <c r="EE40"/>
  <c r="EO40"/>
  <c r="EC41"/>
  <c r="EM41"/>
  <c r="EJ42"/>
  <c r="EH43"/>
  <c r="EE44"/>
  <c r="EO44"/>
  <c r="EC45"/>
  <c r="EM45"/>
  <c r="EJ46"/>
  <c r="EH47"/>
  <c r="EE48"/>
  <c r="EO48"/>
  <c r="EC49"/>
  <c r="EM49"/>
  <c r="EJ50"/>
  <c r="EH51"/>
  <c r="EE52"/>
  <c r="EO52"/>
  <c r="EC53"/>
  <c r="EM53"/>
  <c r="EJ54"/>
  <c r="EH55"/>
  <c r="EE56"/>
  <c r="EO56"/>
  <c r="EC57"/>
  <c r="EM57"/>
  <c r="EJ58"/>
  <c r="EH59"/>
  <c r="EE60"/>
  <c r="EO60"/>
  <c r="EC61"/>
  <c r="EM61"/>
  <c r="EJ62"/>
  <c r="EH63"/>
  <c r="EE64"/>
  <c r="EO64"/>
  <c r="EC65"/>
  <c r="EM65"/>
  <c r="EJ66"/>
  <c r="EH67"/>
  <c r="EE68"/>
  <c r="EO68"/>
  <c r="EC69"/>
  <c r="EM69"/>
  <c r="EJ70"/>
  <c r="EH71"/>
  <c r="EE72"/>
  <c r="EO72"/>
  <c r="EC73"/>
  <c r="EM73"/>
  <c r="EJ74"/>
  <c r="EH75"/>
  <c r="EE76"/>
  <c r="EO76"/>
  <c r="EC77"/>
  <c r="EM77"/>
  <c r="EJ78"/>
  <c r="EH79"/>
  <c r="EE80"/>
  <c r="EO80"/>
  <c r="EC81"/>
  <c r="EM81"/>
  <c r="EJ82"/>
  <c r="EH83"/>
  <c r="EE84"/>
  <c r="EO84"/>
  <c r="EC85"/>
  <c r="EM85"/>
  <c r="EJ86"/>
  <c r="EH87"/>
  <c r="EE88"/>
  <c r="EO88"/>
  <c r="EC89"/>
  <c r="EM89"/>
  <c r="EJ90"/>
  <c r="EH91"/>
  <c r="EE92"/>
  <c r="EO92"/>
  <c r="EC93"/>
  <c r="EM93"/>
  <c r="EJ94"/>
  <c r="EH95"/>
  <c r="EE96"/>
  <c r="EO96"/>
  <c r="EC97"/>
  <c r="EM97"/>
  <c r="EJ98"/>
  <c r="EH99"/>
  <c r="EE100"/>
  <c r="EO100"/>
  <c r="EC101"/>
  <c r="EM101"/>
  <c r="EJ102"/>
  <c r="EH103"/>
  <c r="EE104"/>
  <c r="EO104"/>
  <c r="EC105"/>
  <c r="EM105"/>
  <c r="EJ106"/>
  <c r="EH107"/>
  <c r="EE108"/>
  <c r="EO108"/>
  <c r="EC109"/>
  <c r="EM109"/>
  <c r="EJ110"/>
  <c r="EH111"/>
  <c r="EE112"/>
  <c r="EO112"/>
  <c r="EC113"/>
  <c r="EM113"/>
  <c r="EJ114"/>
  <c r="EH115"/>
  <c r="EE116"/>
  <c r="EO116"/>
  <c r="EC117"/>
  <c r="EM117"/>
  <c r="EJ118"/>
  <c r="EH119"/>
  <c r="EE120"/>
  <c r="EO120"/>
  <c r="EC121"/>
  <c r="EM121"/>
  <c r="EJ122"/>
  <c r="EH123"/>
  <c r="EE124"/>
  <c r="EO124"/>
  <c r="EC125"/>
  <c r="EM125"/>
  <c r="EJ126"/>
  <c r="EH127"/>
  <c r="EE128"/>
  <c r="EO128"/>
  <c r="EC129"/>
  <c r="EM129"/>
  <c r="EJ130"/>
  <c r="EH131"/>
  <c r="EE132"/>
  <c r="EO132"/>
  <c r="EC133"/>
  <c r="EM133"/>
  <c r="EJ134"/>
  <c r="EH135"/>
  <c r="EE136"/>
  <c r="EO136"/>
  <c r="EC137"/>
  <c r="EM137"/>
  <c r="EJ138"/>
  <c r="EH139"/>
  <c r="EE140"/>
  <c r="EO140"/>
  <c r="EC141"/>
  <c r="EM141"/>
  <c r="EJ142"/>
  <c r="EH143"/>
  <c r="EE144"/>
  <c r="EO144"/>
  <c r="EC145"/>
  <c r="EM145"/>
  <c r="EJ146"/>
  <c r="EH147"/>
  <c r="EE148"/>
  <c r="EO148"/>
  <c r="EC149"/>
  <c r="EM149"/>
  <c r="EJ150"/>
  <c r="EH151"/>
  <c r="EE152"/>
  <c r="EO152"/>
  <c r="EC153"/>
  <c r="EM153"/>
  <c r="ED4"/>
  <c r="EF7"/>
  <c r="ED8"/>
  <c r="EF11"/>
  <c r="ED12"/>
  <c r="EF15"/>
  <c r="ED16"/>
  <c r="EF19"/>
  <c r="ED20"/>
  <c r="EF23"/>
  <c r="ED24"/>
  <c r="EF27"/>
  <c r="ED28"/>
  <c r="EF31"/>
  <c r="ED32"/>
  <c r="EF35"/>
  <c r="ED36"/>
  <c r="EF39"/>
  <c r="ED40"/>
  <c r="EF43"/>
  <c r="ED44"/>
  <c r="EF47"/>
  <c r="ED48"/>
  <c r="EF51"/>
  <c r="ED52"/>
  <c r="EF55"/>
  <c r="ED56"/>
  <c r="EF59"/>
  <c r="ED60"/>
  <c r="EF63"/>
  <c r="ED64"/>
  <c r="EF67"/>
  <c r="ED68"/>
  <c r="EF71"/>
  <c r="ED72"/>
  <c r="EF75"/>
  <c r="ED76"/>
  <c r="EF79"/>
  <c r="ED80"/>
  <c r="EF83"/>
  <c r="ED84"/>
  <c r="EF87"/>
  <c r="ED88"/>
  <c r="EF91"/>
  <c r="ED92"/>
  <c r="EF95"/>
  <c r="ED96"/>
  <c r="EF99"/>
  <c r="ED100"/>
  <c r="EF103"/>
  <c r="ED104"/>
  <c r="EF107"/>
  <c r="ED108"/>
  <c r="EF111"/>
  <c r="ED112"/>
  <c r="EF115"/>
  <c r="ED116"/>
  <c r="EF119"/>
  <c r="ED120"/>
  <c r="EF123"/>
  <c r="ED124"/>
  <c r="EF127"/>
  <c r="ED128"/>
  <c r="EF131"/>
  <c r="ED132"/>
  <c r="EF135"/>
  <c r="ED136"/>
  <c r="EF139"/>
  <c r="ED140"/>
  <c r="EF143"/>
  <c r="ED144"/>
  <c r="EF147"/>
  <c r="ED148"/>
  <c r="EF151"/>
  <c r="ED152"/>
  <c r="EE7"/>
  <c r="EE11"/>
  <c r="EE15"/>
  <c r="EE19"/>
  <c r="EE23"/>
  <c r="EE27"/>
  <c r="EE31"/>
  <c r="EE35"/>
  <c r="EE39"/>
  <c r="EE43"/>
  <c r="EE47"/>
  <c r="EE51"/>
  <c r="EE55"/>
  <c r="EE59"/>
  <c r="EE63"/>
  <c r="EE67"/>
  <c r="EE71"/>
  <c r="EE75"/>
  <c r="EE79"/>
  <c r="EE83"/>
  <c r="EE87"/>
  <c r="EE91"/>
  <c r="EE95"/>
  <c r="EE99"/>
  <c r="EE103"/>
  <c r="EE107"/>
  <c r="EE111"/>
  <c r="EE115"/>
  <c r="EE119"/>
  <c r="EE123"/>
  <c r="EC124"/>
  <c r="EE127"/>
  <c r="EC128"/>
  <c r="EE131"/>
  <c r="EC132"/>
  <c r="EE135"/>
  <c r="EC136"/>
  <c r="EE139"/>
  <c r="EC140"/>
  <c r="EE143"/>
  <c r="EC144"/>
  <c r="EE147"/>
  <c r="EC148"/>
  <c r="EE151"/>
  <c r="EC152"/>
  <c r="EF6"/>
  <c r="ED7"/>
  <c r="EF10"/>
  <c r="ED11"/>
  <c r="EF14"/>
  <c r="ED15"/>
  <c r="EF18"/>
  <c r="ED19"/>
  <c r="EF22"/>
  <c r="ED23"/>
  <c r="EF26"/>
  <c r="ED27"/>
  <c r="EF30"/>
  <c r="ED31"/>
  <c r="EF34"/>
  <c r="ED35"/>
  <c r="EF38"/>
  <c r="ED39"/>
  <c r="EF42"/>
  <c r="ED43"/>
  <c r="EF46"/>
  <c r="ED47"/>
  <c r="EF50"/>
  <c r="ED51"/>
  <c r="EF54"/>
  <c r="ED55"/>
  <c r="EF58"/>
  <c r="ED59"/>
  <c r="EF62"/>
  <c r="ED63"/>
  <c r="EF66"/>
  <c r="ED67"/>
  <c r="EF70"/>
  <c r="ED71"/>
  <c r="EF74"/>
  <c r="ED75"/>
  <c r="EF78"/>
  <c r="ED79"/>
  <c r="EF82"/>
  <c r="ED83"/>
  <c r="EF86"/>
  <c r="ED87"/>
  <c r="EF90"/>
  <c r="ED91"/>
  <c r="EF94"/>
  <c r="ED95"/>
  <c r="EF98"/>
  <c r="ED99"/>
  <c r="EF102"/>
  <c r="ED103"/>
  <c r="EF106"/>
  <c r="ED107"/>
  <c r="EF110"/>
  <c r="ED111"/>
  <c r="EF114"/>
  <c r="ED115"/>
  <c r="EF118"/>
  <c r="ED119"/>
  <c r="EF122"/>
  <c r="ED123"/>
  <c r="EF126"/>
  <c r="ED127"/>
  <c r="EF130"/>
  <c r="ED131"/>
  <c r="EF134"/>
  <c r="ED135"/>
  <c r="EF138"/>
  <c r="ED139"/>
  <c r="EF142"/>
  <c r="ED143"/>
  <c r="EF146"/>
  <c r="ED147"/>
  <c r="EF150"/>
  <c r="ED151"/>
  <c r="EE6"/>
  <c r="EC7"/>
  <c r="EE10"/>
  <c r="EC11"/>
  <c r="EE14"/>
  <c r="EC15"/>
  <c r="EE18"/>
  <c r="EC19"/>
  <c r="EE22"/>
  <c r="EC23"/>
  <c r="EE26"/>
  <c r="EC27"/>
  <c r="EE30"/>
  <c r="EC31"/>
  <c r="EE34"/>
  <c r="EC35"/>
  <c r="EE38"/>
  <c r="EC39"/>
  <c r="EE42"/>
  <c r="EC43"/>
  <c r="EE46"/>
  <c r="EC47"/>
  <c r="EE50"/>
  <c r="EC51"/>
  <c r="EE54"/>
  <c r="EC55"/>
  <c r="EE58"/>
  <c r="EC59"/>
  <c r="EE62"/>
  <c r="EC63"/>
  <c r="EE66"/>
  <c r="EC67"/>
  <c r="EE70"/>
  <c r="EC71"/>
  <c r="EE74"/>
  <c r="EC75"/>
  <c r="EE78"/>
  <c r="EC79"/>
  <c r="EE82"/>
  <c r="EC83"/>
  <c r="EE86"/>
  <c r="EC87"/>
  <c r="EE90"/>
  <c r="EC91"/>
  <c r="EE94"/>
  <c r="EC95"/>
  <c r="EE98"/>
  <c r="EC99"/>
  <c r="EE102"/>
  <c r="EC103"/>
  <c r="EE106"/>
  <c r="EC107"/>
  <c r="EE110"/>
  <c r="EC111"/>
  <c r="EE114"/>
  <c r="EC115"/>
  <c r="EE118"/>
  <c r="EC119"/>
  <c r="EE122"/>
  <c r="EC123"/>
  <c r="EE126"/>
  <c r="EC127"/>
  <c r="EE130"/>
  <c r="EC131"/>
  <c r="EE134"/>
  <c r="EC135"/>
  <c r="EE138"/>
  <c r="EC139"/>
  <c r="EE142"/>
  <c r="EC143"/>
  <c r="EE146"/>
  <c r="EC147"/>
  <c r="EE150"/>
  <c r="EC151"/>
  <c r="I85" i="9" l="1"/>
  <c r="U7" i="17"/>
</calcChain>
</file>

<file path=xl/comments1.xml><?xml version="1.0" encoding="utf-8"?>
<comments xmlns="http://schemas.openxmlformats.org/spreadsheetml/2006/main">
  <authors>
    <author>作者</author>
  </authors>
  <commentList>
    <comment ref="I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仅脚本使用</t>
        </r>
      </text>
    </comment>
  </commentList>
</comments>
</file>

<file path=xl/sharedStrings.xml><?xml version="1.0" encoding="utf-8"?>
<sst xmlns="http://schemas.openxmlformats.org/spreadsheetml/2006/main" count="3687" uniqueCount="1258">
  <si>
    <t>力量</t>
  </si>
  <si>
    <t>智力</t>
  </si>
  <si>
    <t>耐力</t>
  </si>
  <si>
    <t>敏捷</t>
  </si>
  <si>
    <t>物攻</t>
  </si>
  <si>
    <t>物防</t>
  </si>
  <si>
    <t>法攻</t>
  </si>
  <si>
    <t>法防</t>
    <phoneticPr fontId="1" type="noConversion"/>
  </si>
  <si>
    <t>速度</t>
    <phoneticPr fontId="1" type="noConversion"/>
  </si>
  <si>
    <t>生命</t>
  </si>
  <si>
    <t>魔法</t>
  </si>
  <si>
    <t>体质</t>
  </si>
  <si>
    <t>控制命中</t>
    <phoneticPr fontId="1" type="noConversion"/>
  </si>
  <si>
    <t>治疗强度</t>
    <phoneticPr fontId="1" type="noConversion"/>
  </si>
  <si>
    <t>控制抗性</t>
    <phoneticPr fontId="1" type="noConversion"/>
  </si>
  <si>
    <t>每级自然成长</t>
    <phoneticPr fontId="1" type="noConversion"/>
  </si>
  <si>
    <t>加点方式</t>
    <phoneticPr fontId="1" type="noConversion"/>
  </si>
  <si>
    <t>极端全力</t>
    <phoneticPr fontId="1" type="noConversion"/>
  </si>
  <si>
    <t>极端全体</t>
    <phoneticPr fontId="1" type="noConversion"/>
  </si>
  <si>
    <t>极端全耐</t>
    <phoneticPr fontId="1" type="noConversion"/>
  </si>
  <si>
    <t>速度</t>
    <phoneticPr fontId="1" type="noConversion"/>
  </si>
  <si>
    <t>法攻</t>
    <phoneticPr fontId="1" type="noConversion"/>
  </si>
  <si>
    <t>法攻推荐</t>
  </si>
  <si>
    <t>物控推荐</t>
  </si>
  <si>
    <t>法控推荐</t>
  </si>
  <si>
    <t>极端全体</t>
  </si>
  <si>
    <t>极端全力</t>
  </si>
  <si>
    <t>极端全耐</t>
  </si>
  <si>
    <t>05000</t>
  </si>
  <si>
    <t>00500</t>
  </si>
  <si>
    <t>00050</t>
  </si>
  <si>
    <t>物理攻击→回合数</t>
    <phoneticPr fontId="1" type="noConversion"/>
  </si>
  <si>
    <t>生命</t>
    <phoneticPr fontId="1" type="noConversion"/>
  </si>
  <si>
    <t>体质</t>
    <phoneticPr fontId="1" type="noConversion"/>
  </si>
  <si>
    <t>智力</t>
    <phoneticPr fontId="1" type="noConversion"/>
  </si>
  <si>
    <t>力量</t>
    <phoneticPr fontId="1" type="noConversion"/>
  </si>
  <si>
    <t>耐力</t>
    <phoneticPr fontId="1" type="noConversion"/>
  </si>
  <si>
    <t>敏捷</t>
    <phoneticPr fontId="1" type="noConversion"/>
  </si>
  <si>
    <t>当前生命上限</t>
    <phoneticPr fontId="1" type="noConversion"/>
  </si>
  <si>
    <t>极端全智</t>
  </si>
  <si>
    <t>极端全智</t>
    <phoneticPr fontId="1" type="noConversion"/>
  </si>
  <si>
    <t>2智3耐</t>
  </si>
  <si>
    <t>物攻推荐</t>
  </si>
  <si>
    <t>2力3耐</t>
  </si>
  <si>
    <t>宝石1</t>
    <phoneticPr fontId="1" type="noConversion"/>
  </si>
  <si>
    <t>宝石2</t>
    <phoneticPr fontId="1" type="noConversion"/>
  </si>
  <si>
    <t>治疗强度</t>
    <phoneticPr fontId="1" type="noConversion"/>
  </si>
  <si>
    <t>控制抗性</t>
    <phoneticPr fontId="1" type="noConversion"/>
  </si>
  <si>
    <t>控制命中</t>
    <phoneticPr fontId="1" type="noConversion"/>
  </si>
  <si>
    <t>速度</t>
    <phoneticPr fontId="1" type="noConversion"/>
  </si>
  <si>
    <t>法防</t>
    <phoneticPr fontId="1" type="noConversion"/>
  </si>
  <si>
    <t>法攻</t>
    <phoneticPr fontId="1" type="noConversion"/>
  </si>
  <si>
    <t>生命</t>
    <phoneticPr fontId="1" type="noConversion"/>
  </si>
  <si>
    <t>固定属性</t>
    <phoneticPr fontId="1" type="noConversion"/>
  </si>
  <si>
    <t>加点选择层面能力系数</t>
    <phoneticPr fontId="1" type="noConversion"/>
  </si>
  <si>
    <t>物攻</t>
    <phoneticPr fontId="1" type="noConversion"/>
  </si>
  <si>
    <t>平均阵法加成</t>
    <phoneticPr fontId="1" type="noConversion"/>
  </si>
  <si>
    <t>治疗</t>
    <phoneticPr fontId="1" type="noConversion"/>
  </si>
  <si>
    <t>体质</t>
    <phoneticPr fontId="1" type="noConversion"/>
  </si>
  <si>
    <t>技能附加百分比系数</t>
    <phoneticPr fontId="1" type="noConversion"/>
  </si>
  <si>
    <t>技能附加点数系数</t>
    <phoneticPr fontId="1" type="noConversion"/>
  </si>
  <si>
    <t>装备白属性</t>
    <phoneticPr fontId="1" type="noConversion"/>
  </si>
  <si>
    <t>加点层面选择属性</t>
    <phoneticPr fontId="1" type="noConversion"/>
  </si>
  <si>
    <t>职业层面选择属性</t>
    <phoneticPr fontId="1" type="noConversion"/>
  </si>
  <si>
    <t>职业技能被动</t>
    <phoneticPr fontId="1" type="noConversion"/>
  </si>
  <si>
    <t>合计</t>
    <phoneticPr fontId="1" type="noConversion"/>
  </si>
  <si>
    <t>职业层面选择属性</t>
    <phoneticPr fontId="1" type="noConversion"/>
  </si>
  <si>
    <t>自然成长</t>
    <phoneticPr fontId="1" type="noConversion"/>
  </si>
  <si>
    <t>手动加点</t>
    <phoneticPr fontId="1" type="noConversion"/>
  </si>
  <si>
    <t>装备附加</t>
    <phoneticPr fontId="1" type="noConversion"/>
  </si>
  <si>
    <t>战士</t>
    <phoneticPr fontId="1" type="noConversion"/>
  </si>
  <si>
    <t>猎人</t>
    <phoneticPr fontId="1" type="noConversion"/>
  </si>
  <si>
    <t>法师</t>
    <phoneticPr fontId="1" type="noConversion"/>
  </si>
  <si>
    <t>圣骑</t>
    <phoneticPr fontId="1" type="noConversion"/>
  </si>
  <si>
    <t>牧师</t>
    <phoneticPr fontId="1" type="noConversion"/>
  </si>
  <si>
    <t>德鲁伊</t>
    <phoneticPr fontId="1" type="noConversion"/>
  </si>
  <si>
    <t>职业标准加点</t>
    <phoneticPr fontId="1" type="noConversion"/>
  </si>
  <si>
    <t>自然成长加点</t>
    <phoneticPr fontId="1" type="noConversion"/>
  </si>
  <si>
    <t>装备附加点数</t>
    <phoneticPr fontId="1" type="noConversion"/>
  </si>
  <si>
    <t>体质</t>
    <phoneticPr fontId="1" type="noConversion"/>
  </si>
  <si>
    <t>该模块标准属性</t>
    <phoneticPr fontId="1" type="noConversion"/>
  </si>
  <si>
    <t>一级点数标准投放（自然成长、加点、装备附加）</t>
    <phoneticPr fontId="1" type="noConversion"/>
  </si>
  <si>
    <t>鞋子</t>
  </si>
  <si>
    <t>buff1类型id</t>
  </si>
  <si>
    <t>buff1释放属性状态过滤</t>
  </si>
  <si>
    <t>buff1释放属性状态条件</t>
  </si>
  <si>
    <t>buff1释放buff状态过滤</t>
  </si>
  <si>
    <t>buff1释放buff状态条件</t>
  </si>
  <si>
    <t>buff1触发几率</t>
  </si>
  <si>
    <t>buff1命中</t>
  </si>
  <si>
    <t>buff1目标类型</t>
  </si>
  <si>
    <t>buff1目标个数</t>
  </si>
  <si>
    <t>buff1排序变量</t>
  </si>
  <si>
    <t>buff1持续回合</t>
  </si>
  <si>
    <t>buff1效果</t>
  </si>
  <si>
    <t>buff2类型id</t>
  </si>
  <si>
    <t>buff2释放属性状态过滤</t>
  </si>
  <si>
    <t>buff2释放属性状态条件</t>
  </si>
  <si>
    <t>buff2释放buff状态过滤</t>
  </si>
  <si>
    <t>buff2释放buff状态条件</t>
  </si>
  <si>
    <t>buff2触发几率</t>
  </si>
  <si>
    <t>buff2命中</t>
  </si>
  <si>
    <t>buff2目标类型</t>
  </si>
  <si>
    <t>buff2目标个数</t>
  </si>
  <si>
    <t>buff2排序变量</t>
  </si>
  <si>
    <t>buff2持续回合</t>
  </si>
  <si>
    <t>buff2效果</t>
  </si>
  <si>
    <t>魔法</t>
    <phoneticPr fontId="1" type="noConversion"/>
  </si>
  <si>
    <t>buff3类型id</t>
  </si>
  <si>
    <t>buff3释放属性状态过滤</t>
  </si>
  <si>
    <t>buff3释放属性状态条件</t>
  </si>
  <si>
    <t>buff3释放buff状态过滤</t>
  </si>
  <si>
    <t>buff3释放buff状态条件</t>
  </si>
  <si>
    <t>buff3触发几率</t>
  </si>
  <si>
    <t>buff3命中</t>
  </si>
  <si>
    <t>buff3目标类型</t>
  </si>
  <si>
    <t>buff3目标个数</t>
  </si>
  <si>
    <t>buff3排序变量</t>
  </si>
  <si>
    <t>buff3持续回合</t>
  </si>
  <si>
    <t>buff3效果</t>
  </si>
  <si>
    <t>buff4类型id</t>
  </si>
  <si>
    <t>buff4释放属性状态过滤</t>
  </si>
  <si>
    <t>buff4释放属性状态条件</t>
  </si>
  <si>
    <t>buff4释放buff状态过滤</t>
  </si>
  <si>
    <t>buff4释放buff状态条件</t>
  </si>
  <si>
    <t>buff4触发几率</t>
  </si>
  <si>
    <t>buff4命中</t>
  </si>
  <si>
    <t>buff4目标类型</t>
  </si>
  <si>
    <t>buff4目标个数</t>
  </si>
  <si>
    <t>buff4排序变量</t>
  </si>
  <si>
    <t>buff4持续回合</t>
  </si>
  <si>
    <t>buff4效果</t>
  </si>
  <si>
    <t>buff5类型id</t>
  </si>
  <si>
    <t>buff5释放属性状态过滤</t>
  </si>
  <si>
    <t>buff5释放属性状态条件</t>
  </si>
  <si>
    <t>buff5释放buff状态过滤</t>
  </si>
  <si>
    <t>buff5释放buff状态条件</t>
  </si>
  <si>
    <t>buff5触发几率</t>
  </si>
  <si>
    <t>buff5命中</t>
  </si>
  <si>
    <t>buff5目标类型</t>
  </si>
  <si>
    <t>buff5目标个数</t>
  </si>
  <si>
    <t>buff5排序变量</t>
  </si>
  <si>
    <t>buff5持续回合</t>
  </si>
  <si>
    <t>buff5效果</t>
  </si>
  <si>
    <t>buff6类型id</t>
  </si>
  <si>
    <t>buff6释放属性状态过滤</t>
  </si>
  <si>
    <t>buff6释放属性状态条件</t>
  </si>
  <si>
    <t>buff6释放buff状态过滤</t>
  </si>
  <si>
    <t>buff6释放buff状态条件</t>
  </si>
  <si>
    <t>buff6触发几率</t>
  </si>
  <si>
    <t>buff6命中</t>
  </si>
  <si>
    <t>buff6目标类型</t>
  </si>
  <si>
    <t>buff6目标个数</t>
  </si>
  <si>
    <t>buff6排序变量</t>
  </si>
  <si>
    <t>buff6持续回合</t>
  </si>
  <si>
    <t>buff6效果</t>
  </si>
  <si>
    <t>物理攻击</t>
    <phoneticPr fontId="1" type="noConversion"/>
  </si>
  <si>
    <t>buff7类型id</t>
  </si>
  <si>
    <t>buff7释放属性状态过滤</t>
  </si>
  <si>
    <t>buff7释放属性状态条件</t>
  </si>
  <si>
    <t>buff7释放buff状态过滤</t>
  </si>
  <si>
    <t>buff7释放buff状态条件</t>
  </si>
  <si>
    <t>buff7触发几率</t>
  </si>
  <si>
    <t>buff7命中</t>
  </si>
  <si>
    <t>buff7目标类型</t>
  </si>
  <si>
    <t>buff7目标个数</t>
  </si>
  <si>
    <t>buff7排序变量</t>
  </si>
  <si>
    <t>buff7持续回合</t>
  </si>
  <si>
    <t>buff7效果</t>
  </si>
  <si>
    <t>物理防御</t>
    <phoneticPr fontId="1" type="noConversion"/>
  </si>
  <si>
    <t>buff8类型id</t>
  </si>
  <si>
    <t>buff8释放属性状态过滤</t>
  </si>
  <si>
    <t>buff8释放属性状态条件</t>
  </si>
  <si>
    <t>buff8释放buff状态过滤</t>
  </si>
  <si>
    <t>buff8释放buff状态条件</t>
  </si>
  <si>
    <t>buff8触发几率</t>
  </si>
  <si>
    <t>buff8命中</t>
  </si>
  <si>
    <t>buff8目标类型</t>
  </si>
  <si>
    <t>buff8目标个数</t>
  </si>
  <si>
    <t>buff8排序变量</t>
  </si>
  <si>
    <t>buff8持续回合</t>
  </si>
  <si>
    <t>buff8效果</t>
  </si>
  <si>
    <t>法术攻击</t>
    <phoneticPr fontId="1" type="noConversion"/>
  </si>
  <si>
    <t>buff9类型id</t>
  </si>
  <si>
    <t>buff9释放属性状态过滤</t>
  </si>
  <si>
    <t>buff9释放属性状态条件</t>
  </si>
  <si>
    <t>buff9释放buff状态过滤</t>
  </si>
  <si>
    <t>buff9释放buff状态条件</t>
  </si>
  <si>
    <t>buff9触发几率</t>
  </si>
  <si>
    <t>buff9命中</t>
  </si>
  <si>
    <t>buff9目标类型</t>
  </si>
  <si>
    <t>buff9目标个数</t>
  </si>
  <si>
    <t>buff9排序变量</t>
  </si>
  <si>
    <t>buff9持续回合</t>
  </si>
  <si>
    <t>buff9效果</t>
  </si>
  <si>
    <t>法术防御</t>
    <phoneticPr fontId="1" type="noConversion"/>
  </si>
  <si>
    <t>buff10类型id</t>
  </si>
  <si>
    <t>buff10释放属性状态过滤</t>
  </si>
  <si>
    <t>buff10释放属性状态条件</t>
  </si>
  <si>
    <t>buff10释放buff状态过滤</t>
  </si>
  <si>
    <t>buff10释放buff状态条件</t>
  </si>
  <si>
    <t>buff10触发几率</t>
  </si>
  <si>
    <t>buff10命中</t>
  </si>
  <si>
    <t>buff10目标类型</t>
  </si>
  <si>
    <t>buff10目标个数</t>
  </si>
  <si>
    <t>buff10排序变量</t>
  </si>
  <si>
    <t>buff10持续回合</t>
  </si>
  <si>
    <t>buff10效果</t>
  </si>
  <si>
    <t>buff11类型id</t>
  </si>
  <si>
    <t>buff11释放属性状态过滤</t>
  </si>
  <si>
    <t>buff11释放属性状态条件</t>
  </si>
  <si>
    <t>buff11释放buff状态过滤</t>
  </si>
  <si>
    <t>buff11释放buff状态条件</t>
  </si>
  <si>
    <t>buff11触发几率</t>
  </si>
  <si>
    <t>buff11命中</t>
  </si>
  <si>
    <t>buff11目标类型</t>
  </si>
  <si>
    <t>buff11目标个数</t>
  </si>
  <si>
    <t>buff11排序变量</t>
  </si>
  <si>
    <t>buff11持续回合</t>
  </si>
  <si>
    <t>buff11效果</t>
  </si>
  <si>
    <t>buff12释放属性状态过滤</t>
  </si>
  <si>
    <t>buff12释放属性状态条件</t>
  </si>
  <si>
    <t>buff12释放buff状态过滤</t>
  </si>
  <si>
    <t>buff12释放buff状态条件</t>
  </si>
  <si>
    <t>buff12触发几率</t>
  </si>
  <si>
    <t>buff12命中</t>
  </si>
  <si>
    <t>buff12排序变量</t>
  </si>
  <si>
    <t>buff12持续回合</t>
  </si>
  <si>
    <t>buff12效果</t>
  </si>
  <si>
    <t>法术暴击</t>
    <phoneticPr fontId="1" type="noConversion"/>
  </si>
  <si>
    <t>吸血率 吸血系数</t>
  </si>
  <si>
    <t>标准角色物攻回合数</t>
    <phoneticPr fontId="1" type="noConversion"/>
  </si>
  <si>
    <t>标准角色法攻回合数</t>
    <phoneticPr fontId="1" type="noConversion"/>
  </si>
  <si>
    <t>标准角色治疗平均回合数</t>
    <phoneticPr fontId="1" type="noConversion"/>
  </si>
  <si>
    <t>装备等级</t>
    <phoneticPr fontId="1" type="noConversion"/>
  </si>
  <si>
    <t>双加属性量权重</t>
    <phoneticPr fontId="1" type="noConversion"/>
  </si>
  <si>
    <t>二级属性能力评分</t>
    <phoneticPr fontId="1" type="noConversion"/>
  </si>
  <si>
    <t>二级属性能力价值</t>
    <phoneticPr fontId="1" type="noConversion"/>
  </si>
  <si>
    <t>修正</t>
    <phoneticPr fontId="1" type="noConversion"/>
  </si>
  <si>
    <t>白属性最大能力评分</t>
    <phoneticPr fontId="1" type="noConversion"/>
  </si>
  <si>
    <t>法攻</t>
    <phoneticPr fontId="1" type="noConversion"/>
  </si>
  <si>
    <t>法防</t>
    <phoneticPr fontId="1" type="noConversion"/>
  </si>
  <si>
    <t>治疗强度</t>
    <phoneticPr fontId="1" type="noConversion"/>
  </si>
  <si>
    <t>控制命中</t>
    <phoneticPr fontId="1" type="noConversion"/>
  </si>
  <si>
    <t>装备标准属性成长</t>
    <phoneticPr fontId="1" type="noConversion"/>
  </si>
  <si>
    <t>武器</t>
    <phoneticPr fontId="1" type="noConversion"/>
  </si>
  <si>
    <t>生命</t>
    <phoneticPr fontId="1" type="noConversion"/>
  </si>
  <si>
    <t>法攻</t>
    <phoneticPr fontId="1" type="noConversion"/>
  </si>
  <si>
    <t>法防</t>
    <phoneticPr fontId="1" type="noConversion"/>
  </si>
  <si>
    <t>速度</t>
    <phoneticPr fontId="1" type="noConversion"/>
  </si>
  <si>
    <t>治疗强度</t>
    <phoneticPr fontId="1" type="noConversion"/>
  </si>
  <si>
    <t>控制命中</t>
    <phoneticPr fontId="1" type="noConversion"/>
  </si>
  <si>
    <t>控制抗性</t>
    <phoneticPr fontId="1" type="noConversion"/>
  </si>
  <si>
    <t>头盔</t>
    <phoneticPr fontId="1" type="noConversion"/>
  </si>
  <si>
    <t>项链</t>
    <phoneticPr fontId="1" type="noConversion"/>
  </si>
  <si>
    <t>腰带</t>
    <phoneticPr fontId="1" type="noConversion"/>
  </si>
  <si>
    <t>鞋子</t>
    <phoneticPr fontId="1" type="noConversion"/>
  </si>
  <si>
    <t>部件id</t>
    <phoneticPr fontId="1" type="noConversion"/>
  </si>
  <si>
    <t>装备部件</t>
    <phoneticPr fontId="1" type="noConversion"/>
  </si>
  <si>
    <t>属性比重</t>
    <phoneticPr fontId="1" type="noConversion"/>
  </si>
  <si>
    <t>剑</t>
    <phoneticPr fontId="1" type="noConversion"/>
  </si>
  <si>
    <t>锤</t>
    <phoneticPr fontId="1" type="noConversion"/>
  </si>
  <si>
    <t>弓箭</t>
    <phoneticPr fontId="1" type="noConversion"/>
  </si>
  <si>
    <t>爪</t>
    <phoneticPr fontId="1" type="noConversion"/>
  </si>
  <si>
    <t>魔棒</t>
    <phoneticPr fontId="1" type="noConversion"/>
  </si>
  <si>
    <t>法杖</t>
    <phoneticPr fontId="1" type="noConversion"/>
  </si>
  <si>
    <t>男衣</t>
    <phoneticPr fontId="1" type="noConversion"/>
  </si>
  <si>
    <t>女衣</t>
    <phoneticPr fontId="1" type="noConversion"/>
  </si>
  <si>
    <t>男头盔</t>
    <phoneticPr fontId="1" type="noConversion"/>
  </si>
  <si>
    <t>女头饰</t>
    <phoneticPr fontId="1" type="noConversion"/>
  </si>
  <si>
    <t>项链</t>
    <phoneticPr fontId="1" type="noConversion"/>
  </si>
  <si>
    <t>腰带</t>
    <phoneticPr fontId="1" type="noConversion"/>
  </si>
  <si>
    <t>鞋子</t>
    <phoneticPr fontId="1" type="noConversion"/>
  </si>
  <si>
    <t>强化最低系数</t>
    <phoneticPr fontId="1" type="noConversion"/>
  </si>
  <si>
    <t>非强化白属性</t>
    <phoneticPr fontId="1" type="noConversion"/>
  </si>
  <si>
    <t>强化白属性</t>
    <phoneticPr fontId="1" type="noConversion"/>
  </si>
  <si>
    <t>装备id</t>
    <phoneticPr fontId="1" type="noConversion"/>
  </si>
  <si>
    <t>部件id</t>
    <phoneticPr fontId="1" type="noConversion"/>
  </si>
  <si>
    <t>装备外形</t>
    <phoneticPr fontId="1" type="noConversion"/>
  </si>
  <si>
    <t>装备等级</t>
    <phoneticPr fontId="1" type="noConversion"/>
  </si>
  <si>
    <t>白属性最大评分</t>
    <phoneticPr fontId="1" type="noConversion"/>
  </si>
  <si>
    <t>珍品评分</t>
    <phoneticPr fontId="1" type="noConversion"/>
  </si>
  <si>
    <t>区间</t>
    <phoneticPr fontId="1" type="noConversion"/>
  </si>
  <si>
    <t>单条属性量权重</t>
    <phoneticPr fontId="1" type="noConversion"/>
  </si>
  <si>
    <t>一加一减属性量权重</t>
    <phoneticPr fontId="1" type="noConversion"/>
  </si>
  <si>
    <t>双加属性</t>
    <phoneticPr fontId="1" type="noConversion"/>
  </si>
  <si>
    <t>单条属性</t>
    <phoneticPr fontId="1" type="noConversion"/>
  </si>
  <si>
    <t>加</t>
    <phoneticPr fontId="1" type="noConversion"/>
  </si>
  <si>
    <t>减</t>
    <phoneticPr fontId="1" type="noConversion"/>
  </si>
  <si>
    <t>限制部件</t>
    <phoneticPr fontId="1" type="noConversion"/>
  </si>
  <si>
    <t>武器、衣服</t>
    <phoneticPr fontId="1" type="noConversion"/>
  </si>
  <si>
    <t>属性能力价值</t>
    <phoneticPr fontId="1" type="noConversion"/>
  </si>
  <si>
    <t>加点能力价值</t>
    <phoneticPr fontId="1" type="noConversion"/>
  </si>
  <si>
    <t>投放属性能力价值</t>
    <phoneticPr fontId="1" type="noConversion"/>
  </si>
  <si>
    <t>装备部件价值评分系数</t>
    <phoneticPr fontId="1" type="noConversion"/>
  </si>
  <si>
    <t>附加一级属性最大评分</t>
    <phoneticPr fontId="1" type="noConversion"/>
  </si>
  <si>
    <t>特效评分</t>
    <phoneticPr fontId="1" type="noConversion"/>
  </si>
  <si>
    <t>特技评分</t>
    <phoneticPr fontId="1" type="noConversion"/>
  </si>
  <si>
    <t>宝石投放属性能力价值</t>
    <phoneticPr fontId="1" type="noConversion"/>
  </si>
  <si>
    <t>宝石数量</t>
    <phoneticPr fontId="1" type="noConversion"/>
  </si>
  <si>
    <t>宝石等级</t>
    <phoneticPr fontId="1" type="noConversion"/>
  </si>
  <si>
    <t>标准战士</t>
  </si>
  <si>
    <t>标准战士</t>
    <phoneticPr fontId="1" type="noConversion"/>
  </si>
  <si>
    <t>标准圣骑</t>
  </si>
  <si>
    <t>标准圣骑</t>
    <phoneticPr fontId="1" type="noConversion"/>
  </si>
  <si>
    <t>标准猎人</t>
  </si>
  <si>
    <t>标准猎人</t>
    <phoneticPr fontId="1" type="noConversion"/>
  </si>
  <si>
    <t>标准德鲁伊</t>
  </si>
  <si>
    <t>标准德鲁伊</t>
    <phoneticPr fontId="1" type="noConversion"/>
  </si>
  <si>
    <t>标准法师</t>
  </si>
  <si>
    <t>标准法师</t>
    <phoneticPr fontId="1" type="noConversion"/>
  </si>
  <si>
    <t>标准牧师</t>
  </si>
  <si>
    <t>标准牧师</t>
    <phoneticPr fontId="1" type="noConversion"/>
  </si>
  <si>
    <t>公会技能</t>
    <phoneticPr fontId="1" type="noConversion"/>
  </si>
  <si>
    <t>装备打符</t>
    <phoneticPr fontId="1" type="noConversion"/>
  </si>
  <si>
    <t xml:space="preserve">修炼平均加强系数 </t>
  </si>
  <si>
    <t xml:space="preserve">修炼平均加强系数 </t>
    <phoneticPr fontId="1" type="noConversion"/>
  </si>
  <si>
    <t>职业技能</t>
    <phoneticPr fontId="1" type="noConversion"/>
  </si>
  <si>
    <t>公会修炼</t>
    <phoneticPr fontId="1" type="noConversion"/>
  </si>
  <si>
    <t>属性id</t>
    <phoneticPr fontId="1" type="noConversion"/>
  </si>
  <si>
    <t>体质</t>
    <phoneticPr fontId="1" type="noConversion"/>
  </si>
  <si>
    <t>智力</t>
    <phoneticPr fontId="1" type="noConversion"/>
  </si>
  <si>
    <t>耐力</t>
    <phoneticPr fontId="1" type="noConversion"/>
  </si>
  <si>
    <t>敏捷</t>
    <phoneticPr fontId="1" type="noConversion"/>
  </si>
  <si>
    <t>生命值</t>
    <phoneticPr fontId="1" type="noConversion"/>
  </si>
  <si>
    <t>魔法</t>
    <phoneticPr fontId="1" type="noConversion"/>
  </si>
  <si>
    <t>魔法值</t>
    <phoneticPr fontId="1" type="noConversion"/>
  </si>
  <si>
    <t>怒气</t>
    <phoneticPr fontId="1" type="noConversion"/>
  </si>
  <si>
    <t>怒气值</t>
    <phoneticPr fontId="1" type="noConversion"/>
  </si>
  <si>
    <t>物理攻击</t>
    <phoneticPr fontId="1" type="noConversion"/>
  </si>
  <si>
    <t>物理防御</t>
    <phoneticPr fontId="1" type="noConversion"/>
  </si>
  <si>
    <t>法术攻击</t>
    <phoneticPr fontId="1" type="noConversion"/>
  </si>
  <si>
    <t>法术防御</t>
    <phoneticPr fontId="1" type="noConversion"/>
  </si>
  <si>
    <t>命中</t>
    <phoneticPr fontId="1" type="noConversion"/>
  </si>
  <si>
    <t>闪避</t>
    <phoneticPr fontId="1" type="noConversion"/>
  </si>
  <si>
    <t>物理暴击</t>
    <phoneticPr fontId="1" type="noConversion"/>
  </si>
  <si>
    <t>物理抗暴</t>
    <phoneticPr fontId="1" type="noConversion"/>
  </si>
  <si>
    <t>物理暴伤</t>
    <phoneticPr fontId="1" type="noConversion"/>
  </si>
  <si>
    <t>法术暴击</t>
    <phoneticPr fontId="1" type="noConversion"/>
  </si>
  <si>
    <t>法术抗暴</t>
    <phoneticPr fontId="1" type="noConversion"/>
  </si>
  <si>
    <t>法术暴伤</t>
    <phoneticPr fontId="1" type="noConversion"/>
  </si>
  <si>
    <t>治疗暴击</t>
    <phoneticPr fontId="1" type="noConversion"/>
  </si>
  <si>
    <t>治疗暴击量</t>
    <phoneticPr fontId="1" type="noConversion"/>
  </si>
  <si>
    <t>忽视物理防御几率</t>
    <phoneticPr fontId="1" type="noConversion"/>
  </si>
  <si>
    <t>忽视物理防御系数</t>
    <phoneticPr fontId="1" type="noConversion"/>
  </si>
  <si>
    <t>忽视法术防御几率</t>
    <phoneticPr fontId="1" type="noConversion"/>
  </si>
  <si>
    <t>忽视法术防御系数</t>
    <phoneticPr fontId="1" type="noConversion"/>
  </si>
  <si>
    <t>吸血几率</t>
    <phoneticPr fontId="1" type="noConversion"/>
  </si>
  <si>
    <t>装备能力评分</t>
    <phoneticPr fontId="1" type="noConversion"/>
  </si>
  <si>
    <t>吸血系数</t>
    <phoneticPr fontId="1" type="noConversion"/>
  </si>
  <si>
    <t>打蓝几率</t>
    <phoneticPr fontId="1" type="noConversion"/>
  </si>
  <si>
    <t>白属性能力评分</t>
    <phoneticPr fontId="1" type="noConversion"/>
  </si>
  <si>
    <t>打蓝系数（原吸蓝比例改成打蓝比例）</t>
    <phoneticPr fontId="1" type="noConversion"/>
  </si>
  <si>
    <t>装备每点一级属性能力评分</t>
    <phoneticPr fontId="1" type="noConversion"/>
  </si>
  <si>
    <t>上毒和被感染毒几率</t>
    <phoneticPr fontId="1" type="noConversion"/>
  </si>
  <si>
    <t>毒掉血系数</t>
    <phoneticPr fontId="1" type="noConversion"/>
  </si>
  <si>
    <t>毒掉蓝系数</t>
    <phoneticPr fontId="1" type="noConversion"/>
  </si>
  <si>
    <t>毒回合数</t>
    <phoneticPr fontId="1" type="noConversion"/>
  </si>
  <si>
    <t>死亡禁锢几率</t>
    <phoneticPr fontId="1" type="noConversion"/>
  </si>
  <si>
    <t>死亡禁锢回合数</t>
    <phoneticPr fontId="1" type="noConversion"/>
  </si>
  <si>
    <t>物理连击几率</t>
    <phoneticPr fontId="1" type="noConversion"/>
  </si>
  <si>
    <t>物理连击伤害系数</t>
    <phoneticPr fontId="1" type="noConversion"/>
  </si>
  <si>
    <t>物理连击次数上限（原连击次数改成连击次数上限）</t>
    <phoneticPr fontId="1" type="noConversion"/>
  </si>
  <si>
    <t>法术连击几率</t>
    <phoneticPr fontId="1" type="noConversion"/>
  </si>
  <si>
    <t>法术连击伤害系数</t>
    <phoneticPr fontId="1" type="noConversion"/>
  </si>
  <si>
    <t>法术连击刺伤上限</t>
    <phoneticPr fontId="1" type="noConversion"/>
  </si>
  <si>
    <t>追击几率</t>
    <phoneticPr fontId="1" type="noConversion"/>
  </si>
  <si>
    <t>追击伤害系数</t>
    <phoneticPr fontId="1" type="noConversion"/>
  </si>
  <si>
    <t>追击次数上限</t>
    <phoneticPr fontId="1" type="noConversion"/>
  </si>
  <si>
    <t>溅射几率</t>
    <phoneticPr fontId="1" type="noConversion"/>
  </si>
  <si>
    <t>溅射伤害系数</t>
    <phoneticPr fontId="1" type="noConversion"/>
  </si>
  <si>
    <t>溅射数量</t>
    <phoneticPr fontId="1" type="noConversion"/>
  </si>
  <si>
    <t>格挡几率</t>
    <phoneticPr fontId="1" type="noConversion"/>
  </si>
  <si>
    <t>格挡减伤系数</t>
    <phoneticPr fontId="1" type="noConversion"/>
  </si>
  <si>
    <t>反震几率</t>
    <phoneticPr fontId="1" type="noConversion"/>
  </si>
  <si>
    <t>反震伤害系数</t>
    <phoneticPr fontId="1" type="noConversion"/>
  </si>
  <si>
    <t>反击几率</t>
    <phoneticPr fontId="1" type="noConversion"/>
  </si>
  <si>
    <t>反击伤害系数</t>
    <phoneticPr fontId="1" type="noConversion"/>
  </si>
  <si>
    <t>神佑几率（原复活几率无用改为神佑几率）</t>
    <phoneticPr fontId="1" type="noConversion"/>
  </si>
  <si>
    <t>神佑复活血量系数</t>
    <phoneticPr fontId="1" type="noConversion"/>
  </si>
  <si>
    <t>冰系法术吸收率</t>
    <phoneticPr fontId="1" type="noConversion"/>
  </si>
  <si>
    <t>火系法术吸收率</t>
    <phoneticPr fontId="1" type="noConversion"/>
  </si>
  <si>
    <t>奥系法术吸收率</t>
    <phoneticPr fontId="1" type="noConversion"/>
  </si>
  <si>
    <t>神圣系法术吸收率</t>
    <phoneticPr fontId="1" type="noConversion"/>
  </si>
  <si>
    <t>暗影系法术吸收率</t>
    <phoneticPr fontId="1" type="noConversion"/>
  </si>
  <si>
    <t>冰系法术吸收系数</t>
    <phoneticPr fontId="1" type="noConversion"/>
  </si>
  <si>
    <t>火系法术吸收系数</t>
    <phoneticPr fontId="1" type="noConversion"/>
  </si>
  <si>
    <t>物理伤害效果修正</t>
    <phoneticPr fontId="1" type="noConversion"/>
  </si>
  <si>
    <t>受物理伤害效果修正</t>
    <phoneticPr fontId="1" type="noConversion"/>
  </si>
  <si>
    <t>法术伤害效果修正</t>
    <phoneticPr fontId="1" type="noConversion"/>
  </si>
  <si>
    <t>受法术伤害效果修正</t>
    <phoneticPr fontId="1" type="noConversion"/>
  </si>
  <si>
    <t>治疗效果修正</t>
    <phoneticPr fontId="1" type="noConversion"/>
  </si>
  <si>
    <t>受治疗效果修正</t>
    <phoneticPr fontId="1" type="noConversion"/>
  </si>
  <si>
    <t>控制几率修正</t>
    <phoneticPr fontId="1" type="noConversion"/>
  </si>
  <si>
    <t>被控制几率修正</t>
    <phoneticPr fontId="1" type="noConversion"/>
  </si>
  <si>
    <t>物理暴击几率修正</t>
    <phoneticPr fontId="1" type="noConversion"/>
  </si>
  <si>
    <t>被物理暴击几率修正</t>
    <phoneticPr fontId="1" type="noConversion"/>
  </si>
  <si>
    <t>法术暴击几率修正</t>
    <phoneticPr fontId="1" type="noConversion"/>
  </si>
  <si>
    <t>被法术暴击几率修正</t>
    <phoneticPr fontId="1" type="noConversion"/>
  </si>
  <si>
    <t>治疗暴击几率修正</t>
    <phoneticPr fontId="1" type="noConversion"/>
  </si>
  <si>
    <t>被治疗暴击几率修正</t>
    <phoneticPr fontId="1" type="noConversion"/>
  </si>
  <si>
    <t>攻击和被攻击时中毒几率修正</t>
    <phoneticPr fontId="1" type="noConversion"/>
  </si>
  <si>
    <t>被死亡禁锢几率修正</t>
    <phoneticPr fontId="1" type="noConversion"/>
  </si>
  <si>
    <t>攻击时被格挡几率修正</t>
    <phoneticPr fontId="1" type="noConversion"/>
  </si>
  <si>
    <t>攻击时被反震几率修正</t>
    <phoneticPr fontId="1" type="noConversion"/>
  </si>
  <si>
    <t>攻击时被反击几率修正（原反击次数）</t>
    <phoneticPr fontId="1" type="noConversion"/>
  </si>
  <si>
    <t>攻击时被神佑几率修正</t>
    <phoneticPr fontId="1" type="noConversion"/>
  </si>
  <si>
    <t>治疗加深</t>
    <phoneticPr fontId="1" type="noConversion"/>
  </si>
  <si>
    <t>被治疗加深</t>
    <phoneticPr fontId="1" type="noConversion"/>
  </si>
  <si>
    <t>角色等级</t>
    <phoneticPr fontId="1" type="noConversion"/>
  </si>
  <si>
    <t>技能附加百分比系数</t>
  </si>
  <si>
    <t>技能附加点数系数</t>
  </si>
  <si>
    <t>治疗</t>
  </si>
  <si>
    <t>阵法</t>
    <phoneticPr fontId="1" type="noConversion"/>
  </si>
  <si>
    <t>职业技能每级评分</t>
    <phoneticPr fontId="1" type="noConversion"/>
  </si>
  <si>
    <t>职业技能总评分成长</t>
    <phoneticPr fontId="1" type="noConversion"/>
  </si>
  <si>
    <t>公会技能总评分成长</t>
    <phoneticPr fontId="1" type="noConversion"/>
  </si>
  <si>
    <t>公会修炼总评分成长</t>
    <phoneticPr fontId="1" type="noConversion"/>
  </si>
  <si>
    <t>被治疗暴击几率修正</t>
    <phoneticPr fontId="1" type="noConversion"/>
  </si>
  <si>
    <t>物理暴击</t>
    <phoneticPr fontId="1" type="noConversion"/>
  </si>
  <si>
    <t>法术暴击</t>
    <phoneticPr fontId="1" type="noConversion"/>
  </si>
  <si>
    <t>治疗暴击</t>
    <phoneticPr fontId="1" type="noConversion"/>
  </si>
  <si>
    <t>物理伤害效果修正</t>
    <phoneticPr fontId="1" type="noConversion"/>
  </si>
  <si>
    <t>法术伤害效果修正</t>
    <phoneticPr fontId="1" type="noConversion"/>
  </si>
  <si>
    <t>治疗效果修正</t>
    <phoneticPr fontId="1" type="noConversion"/>
  </si>
  <si>
    <t>控制几率修正</t>
    <phoneticPr fontId="1" type="noConversion"/>
  </si>
  <si>
    <t>物理穿透</t>
    <phoneticPr fontId="1" type="noConversion"/>
  </si>
  <si>
    <t>物理抗暴</t>
    <phoneticPr fontId="1" type="noConversion"/>
  </si>
  <si>
    <t>法术抗暴</t>
    <phoneticPr fontId="1" type="noConversion"/>
  </si>
  <si>
    <t>被治疗暴击</t>
    <phoneticPr fontId="1" type="noConversion"/>
  </si>
  <si>
    <t>受物理伤害效果修正</t>
    <phoneticPr fontId="1" type="noConversion"/>
  </si>
  <si>
    <t>受法术伤害效果修正</t>
    <phoneticPr fontId="1" type="noConversion"/>
  </si>
  <si>
    <t>受治疗效果修正</t>
    <phoneticPr fontId="1" type="noConversion"/>
  </si>
  <si>
    <t>被控制几率修正</t>
    <phoneticPr fontId="1" type="noConversion"/>
  </si>
  <si>
    <t>物理暴击几率修正</t>
    <phoneticPr fontId="1" type="noConversion"/>
  </si>
  <si>
    <t>法术暴击几率修正</t>
    <phoneticPr fontId="1" type="noConversion"/>
  </si>
  <si>
    <t>治疗暴击几率修正</t>
    <phoneticPr fontId="1" type="noConversion"/>
  </si>
  <si>
    <t>被物理暴击几率修正</t>
    <phoneticPr fontId="1" type="noConversion"/>
  </si>
  <si>
    <t>被法术暴击几率修正</t>
    <phoneticPr fontId="1" type="noConversion"/>
  </si>
  <si>
    <t>默认暴伤</t>
    <phoneticPr fontId="1" type="noConversion"/>
  </si>
  <si>
    <t>默认平均暴击率</t>
    <phoneticPr fontId="1" type="noConversion"/>
  </si>
  <si>
    <t>默认平均修正</t>
    <phoneticPr fontId="1" type="noConversion"/>
  </si>
  <si>
    <t>默认平均控制命中</t>
    <phoneticPr fontId="1" type="noConversion"/>
  </si>
  <si>
    <t>百分比属性能力价值</t>
    <phoneticPr fontId="1" type="noConversion"/>
  </si>
  <si>
    <t>取值</t>
    <phoneticPr fontId="1" type="noConversion"/>
  </si>
  <si>
    <t>用修正属性和速度百分比值博弈</t>
    <phoneticPr fontId="1" type="noConversion"/>
  </si>
  <si>
    <t>附加放大系数和点数系数</t>
    <phoneticPr fontId="1" type="noConversion"/>
  </si>
  <si>
    <t>生命10、魔法10</t>
    <phoneticPr fontId="1" type="noConversion"/>
  </si>
  <si>
    <t>角色等级</t>
    <phoneticPr fontId="1" type="noConversion"/>
  </si>
  <si>
    <t>标准战士</t>
    <phoneticPr fontId="1" type="noConversion"/>
  </si>
  <si>
    <t>最大评分</t>
    <phoneticPr fontId="1" type="noConversion"/>
  </si>
  <si>
    <t>初始属性评分</t>
    <phoneticPr fontId="1" type="noConversion"/>
  </si>
  <si>
    <t>修正</t>
    <phoneticPr fontId="1" type="noConversion"/>
  </si>
  <si>
    <t>一级属性带来主角总成长差异对照</t>
    <phoneticPr fontId="1" type="noConversion"/>
  </si>
  <si>
    <t>全力→全智</t>
    <phoneticPr fontId="1" type="noConversion"/>
  </si>
  <si>
    <t>全力→全力</t>
    <phoneticPr fontId="1" type="noConversion"/>
  </si>
  <si>
    <t>全力→全耐</t>
    <phoneticPr fontId="1" type="noConversion"/>
  </si>
  <si>
    <t>全力→全体</t>
    <phoneticPr fontId="1" type="noConversion"/>
  </si>
  <si>
    <t>全智→全力</t>
    <phoneticPr fontId="1" type="noConversion"/>
  </si>
  <si>
    <t>全智→全智</t>
    <phoneticPr fontId="1" type="noConversion"/>
  </si>
  <si>
    <t>全智→全耐</t>
    <phoneticPr fontId="1" type="noConversion"/>
  </si>
  <si>
    <t>全智→全体</t>
    <phoneticPr fontId="1" type="noConversion"/>
  </si>
  <si>
    <t>角色等级</t>
    <phoneticPr fontId="1" type="noConversion"/>
  </si>
  <si>
    <t>治疗→全力</t>
    <phoneticPr fontId="1" type="noConversion"/>
  </si>
  <si>
    <t>治疗→全智</t>
    <phoneticPr fontId="1" type="noConversion"/>
  </si>
  <si>
    <t>治疗→全耐</t>
    <phoneticPr fontId="1" type="noConversion"/>
  </si>
  <si>
    <t>治疗→全体</t>
    <phoneticPr fontId="1" type="noConversion"/>
  </si>
  <si>
    <t>回合数验算</t>
    <phoneticPr fontId="1" type="noConversion"/>
  </si>
  <si>
    <t>投穿透属性博弈</t>
    <phoneticPr fontId="1" type="noConversion"/>
  </si>
  <si>
    <t>平均阵法加成</t>
    <phoneticPr fontId="1" type="noConversion"/>
  </si>
  <si>
    <t>物理抵抗</t>
    <phoneticPr fontId="1" type="noConversion"/>
  </si>
  <si>
    <t>法术穿透</t>
    <phoneticPr fontId="1" type="noConversion"/>
  </si>
  <si>
    <t>法术抵抗</t>
    <phoneticPr fontId="1" type="noConversion"/>
  </si>
  <si>
    <t>选择加点属性</t>
    <phoneticPr fontId="1" type="noConversion"/>
  </si>
  <si>
    <t>加点方式</t>
    <phoneticPr fontId="1" type="noConversion"/>
  </si>
  <si>
    <t>物攻推荐</t>
    <phoneticPr fontId="1" type="noConversion"/>
  </si>
  <si>
    <t>极端全体</t>
    <phoneticPr fontId="1" type="noConversion"/>
  </si>
  <si>
    <t>00500</t>
    <phoneticPr fontId="1" type="noConversion"/>
  </si>
  <si>
    <t>05000</t>
    <phoneticPr fontId="1" type="noConversion"/>
  </si>
  <si>
    <t>00050</t>
    <phoneticPr fontId="1" type="noConversion"/>
  </si>
  <si>
    <t>00230</t>
    <phoneticPr fontId="1" type="noConversion"/>
  </si>
  <si>
    <t>02030</t>
    <phoneticPr fontId="1" type="noConversion"/>
  </si>
  <si>
    <t>公会技能</t>
    <phoneticPr fontId="1" type="noConversion"/>
  </si>
  <si>
    <t>加点方式</t>
    <phoneticPr fontId="1" type="noConversion"/>
  </si>
  <si>
    <t>一级属性成长合计（包括装备附加）</t>
    <phoneticPr fontId="1" type="noConversion"/>
  </si>
  <si>
    <t>公会技能强身和冥思每级评分</t>
    <phoneticPr fontId="1" type="noConversion"/>
  </si>
  <si>
    <t>技能能力评分</t>
    <phoneticPr fontId="1" type="noConversion"/>
  </si>
  <si>
    <t>公会修炼每级能力评分</t>
    <phoneticPr fontId="1" type="noConversion"/>
  </si>
  <si>
    <t>角色一级属性每点能力评分（等级能力评分）</t>
    <phoneticPr fontId="1" type="noConversion"/>
  </si>
  <si>
    <t>装备特效评分</t>
    <phoneticPr fontId="1" type="noConversion"/>
  </si>
  <si>
    <t>装备特技评分</t>
    <phoneticPr fontId="1" type="noConversion"/>
  </si>
  <si>
    <t>宝石评分</t>
    <phoneticPr fontId="1" type="noConversion"/>
  </si>
  <si>
    <t>角色成长总评分</t>
    <phoneticPr fontId="1" type="noConversion"/>
  </si>
  <si>
    <t>白属性能力成长评分</t>
    <phoneticPr fontId="1" type="noConversion"/>
  </si>
  <si>
    <t>装备附加点数成长评分</t>
    <phoneticPr fontId="1" type="noConversion"/>
  </si>
  <si>
    <t>装备特效成长评分</t>
    <phoneticPr fontId="1" type="noConversion"/>
  </si>
  <si>
    <t>总和</t>
    <phoneticPr fontId="1" type="noConversion"/>
  </si>
  <si>
    <t>二级属性极限成长</t>
    <phoneticPr fontId="1" type="noConversion"/>
  </si>
  <si>
    <t>加1点最大投放量</t>
    <phoneticPr fontId="1" type="noConversion"/>
  </si>
  <si>
    <t>手动加点各属性极限</t>
    <phoneticPr fontId="1" type="noConversion"/>
  </si>
  <si>
    <t>一级属性成长比例</t>
    <phoneticPr fontId="1" type="noConversion"/>
  </si>
  <si>
    <t>宝石1带来属性成长</t>
    <phoneticPr fontId="1" type="noConversion"/>
  </si>
  <si>
    <t>职业被动技能各属性极限成长</t>
    <phoneticPr fontId="1" type="noConversion"/>
  </si>
  <si>
    <t>最低/最高</t>
    <phoneticPr fontId="1" type="noConversion"/>
  </si>
  <si>
    <t>极限最低成长</t>
    <phoneticPr fontId="1" type="noConversion"/>
  </si>
  <si>
    <t>（固定投放-自然加点）/极限</t>
    <phoneticPr fontId="1" type="noConversion"/>
  </si>
  <si>
    <t>固定部分比重</t>
    <phoneticPr fontId="1" type="noConversion"/>
  </si>
  <si>
    <t>一级属性转换（用来投放二级属性）</t>
    <phoneticPr fontId="1" type="noConversion"/>
  </si>
  <si>
    <t>高级技能每个评分</t>
    <phoneticPr fontId="1" type="noConversion"/>
  </si>
  <si>
    <t>法防</t>
  </si>
  <si>
    <t>速度</t>
  </si>
  <si>
    <t>成长评分</t>
    <phoneticPr fontId="1" type="noConversion"/>
  </si>
  <si>
    <t>主角总评分成长</t>
    <phoneticPr fontId="1" type="noConversion"/>
  </si>
  <si>
    <t>宠物能力评分</t>
    <phoneticPr fontId="1" type="noConversion"/>
  </si>
  <si>
    <t>70级</t>
    <phoneticPr fontId="1" type="noConversion"/>
  </si>
  <si>
    <t>合计</t>
    <phoneticPr fontId="1" type="noConversion"/>
  </si>
  <si>
    <t>资质评分</t>
    <phoneticPr fontId="1" type="noConversion"/>
  </si>
  <si>
    <t>按照资质评分系数换算</t>
    <phoneticPr fontId="1" type="noConversion"/>
  </si>
  <si>
    <t>物理穿透</t>
    <phoneticPr fontId="1" type="noConversion"/>
  </si>
  <si>
    <t>法术穿透</t>
    <phoneticPr fontId="1" type="noConversion"/>
  </si>
  <si>
    <t>法术抵抗</t>
    <phoneticPr fontId="1" type="noConversion"/>
  </si>
  <si>
    <t>治疗加深</t>
    <phoneticPr fontId="1" type="noConversion"/>
  </si>
  <si>
    <t>修炼等级</t>
    <phoneticPr fontId="1" type="noConversion"/>
  </si>
  <si>
    <t>需要等级</t>
    <phoneticPr fontId="1" type="noConversion"/>
  </si>
  <si>
    <t>需要帮会等级</t>
    <phoneticPr fontId="1" type="noConversion"/>
  </si>
  <si>
    <t>需要历史帮贡</t>
    <phoneticPr fontId="1" type="noConversion"/>
  </si>
  <si>
    <t>物理抵抗</t>
  </si>
  <si>
    <t>物理抵抗</t>
    <phoneticPr fontId="1" type="noConversion"/>
  </si>
  <si>
    <t>物理穿透</t>
  </si>
  <si>
    <t>法术抵抗</t>
  </si>
  <si>
    <t>法术穿透</t>
  </si>
  <si>
    <t>物理攻击</t>
    <phoneticPr fontId="1" type="noConversion"/>
  </si>
  <si>
    <t>物理防御</t>
    <phoneticPr fontId="1" type="noConversion"/>
  </si>
  <si>
    <t>法术攻击</t>
    <phoneticPr fontId="1" type="noConversion"/>
  </si>
  <si>
    <t>法术防御</t>
    <phoneticPr fontId="1" type="noConversion"/>
  </si>
  <si>
    <t>速度</t>
    <phoneticPr fontId="1" type="noConversion"/>
  </si>
  <si>
    <t>治疗强度</t>
    <phoneticPr fontId="1" type="noConversion"/>
  </si>
  <si>
    <t>控制命中</t>
    <phoneticPr fontId="1" type="noConversion"/>
  </si>
  <si>
    <t>控制抗性</t>
    <phoneticPr fontId="1" type="noConversion"/>
  </si>
  <si>
    <t>物理穿透</t>
    <phoneticPr fontId="1" type="noConversion"/>
  </si>
  <si>
    <t>物理抵抗</t>
    <phoneticPr fontId="1" type="noConversion"/>
  </si>
  <si>
    <t>法术穿透</t>
    <phoneticPr fontId="1" type="noConversion"/>
  </si>
  <si>
    <t>法术抵抗</t>
    <phoneticPr fontId="1" type="noConversion"/>
  </si>
  <si>
    <t>治疗加深</t>
    <phoneticPr fontId="1" type="noConversion"/>
  </si>
  <si>
    <t>物理暴击</t>
    <phoneticPr fontId="1" type="noConversion"/>
  </si>
  <si>
    <t>物理抗暴</t>
    <phoneticPr fontId="1" type="noConversion"/>
  </si>
  <si>
    <t>法术暴击</t>
    <phoneticPr fontId="1" type="noConversion"/>
  </si>
  <si>
    <t>法术抗暴</t>
    <phoneticPr fontId="1" type="noConversion"/>
  </si>
  <si>
    <t>控制免疫</t>
    <phoneticPr fontId="1" type="noConversion"/>
  </si>
  <si>
    <t>控制加成</t>
    <phoneticPr fontId="1" type="noConversion"/>
  </si>
  <si>
    <t>千分位</t>
    <phoneticPr fontId="1" type="noConversion"/>
  </si>
  <si>
    <t>被治疗加深</t>
    <phoneticPr fontId="1" type="noConversion"/>
  </si>
  <si>
    <t>被治疗效果修正</t>
  </si>
  <si>
    <t>进属性面板的属性</t>
    <phoneticPr fontId="1" type="noConversion"/>
  </si>
  <si>
    <t>基础</t>
    <phoneticPr fontId="1" type="noConversion"/>
  </si>
  <si>
    <t>高级</t>
    <phoneticPr fontId="1" type="noConversion"/>
  </si>
  <si>
    <t>控制加成</t>
    <phoneticPr fontId="1" type="noConversion"/>
  </si>
  <si>
    <t>锤</t>
  </si>
  <si>
    <t>弓箭</t>
  </si>
  <si>
    <t>爪</t>
  </si>
  <si>
    <t>魔棒</t>
  </si>
  <si>
    <t>法杖</t>
  </si>
  <si>
    <t>男衣</t>
  </si>
  <si>
    <t>女衣</t>
  </si>
  <si>
    <t>男头盔</t>
  </si>
  <si>
    <t>女头饰</t>
  </si>
  <si>
    <t>名称</t>
    <phoneticPr fontId="1" type="noConversion"/>
  </si>
  <si>
    <t>属性1ID</t>
    <phoneticPr fontId="1" type="noConversion"/>
  </si>
  <si>
    <t>属性1名称</t>
    <phoneticPr fontId="1" type="noConversion"/>
  </si>
  <si>
    <t>属性1波动段1min</t>
  </si>
  <si>
    <t>属性1波动段1max</t>
  </si>
  <si>
    <t>属性1波动段1权重</t>
  </si>
  <si>
    <t>属性1波动段2min</t>
  </si>
  <si>
    <t>属性1波动段2max</t>
  </si>
  <si>
    <t>属性1波动段2权重</t>
  </si>
  <si>
    <t>属性1波动段3min</t>
  </si>
  <si>
    <t>属性1波动段3max</t>
  </si>
  <si>
    <t>属性1波动段3权重</t>
  </si>
  <si>
    <t>属性1波动段4min</t>
  </si>
  <si>
    <t>属性1波动段4max</t>
  </si>
  <si>
    <t>属性1波动段4权重</t>
  </si>
  <si>
    <t>属性1波动段5min</t>
  </si>
  <si>
    <t>属性1波动段5max</t>
  </si>
  <si>
    <t>属性1波动段5权重</t>
  </si>
  <si>
    <t>属性2ID</t>
  </si>
  <si>
    <t>属性2名称</t>
    <phoneticPr fontId="1" type="noConversion"/>
  </si>
  <si>
    <t>属性2波动段1min</t>
  </si>
  <si>
    <t>属性2波动段1max</t>
  </si>
  <si>
    <t>属性2波动段2min</t>
  </si>
  <si>
    <t>属性2波动段2max</t>
  </si>
  <si>
    <t>属性2波动段3min</t>
  </si>
  <si>
    <t>属性2波动段3max</t>
  </si>
  <si>
    <t>属性2波动段4min</t>
  </si>
  <si>
    <t>属性2波动段4max</t>
  </si>
  <si>
    <t>属性2波动段5min</t>
  </si>
  <si>
    <t>属性2波动段5max</t>
  </si>
  <si>
    <t>属性3ID</t>
  </si>
  <si>
    <t>属性3名称</t>
    <phoneticPr fontId="1" type="noConversion"/>
  </si>
  <si>
    <t>属性3波动段1min</t>
  </si>
  <si>
    <t>属性3波动段1max</t>
  </si>
  <si>
    <t>属性3波动段2min</t>
  </si>
  <si>
    <t>属性3波动段2max</t>
  </si>
  <si>
    <t>属性3波动段3min</t>
  </si>
  <si>
    <t>属性3波动段3max</t>
  </si>
  <si>
    <t>属性3波动段4min</t>
  </si>
  <si>
    <t>属性3波动段4max</t>
  </si>
  <si>
    <t>属性3波动段5min</t>
  </si>
  <si>
    <t>属性3波动段5max</t>
  </si>
  <si>
    <t>剑</t>
  </si>
  <si>
    <t>项链</t>
  </si>
  <si>
    <t>腰带</t>
  </si>
  <si>
    <t>治疗强度</t>
  </si>
  <si>
    <t>法术攻击</t>
    <phoneticPr fontId="1" type="noConversion"/>
  </si>
  <si>
    <t>属性类型</t>
    <phoneticPr fontId="1" type="noConversion"/>
  </si>
  <si>
    <t>分段明细</t>
    <phoneticPr fontId="1" type="noConversion"/>
  </si>
  <si>
    <t>1min</t>
    <phoneticPr fontId="1" type="noConversion"/>
  </si>
  <si>
    <t>1max</t>
    <phoneticPr fontId="1" type="noConversion"/>
  </si>
  <si>
    <t>2min</t>
    <phoneticPr fontId="1" type="noConversion"/>
  </si>
  <si>
    <t>2max</t>
    <phoneticPr fontId="1" type="noConversion"/>
  </si>
  <si>
    <t>3min</t>
    <phoneticPr fontId="1" type="noConversion"/>
  </si>
  <si>
    <t>3max</t>
    <phoneticPr fontId="1" type="noConversion"/>
  </si>
  <si>
    <t>4min</t>
    <phoneticPr fontId="1" type="noConversion"/>
  </si>
  <si>
    <t>4max</t>
    <phoneticPr fontId="1" type="noConversion"/>
  </si>
  <si>
    <t>5min</t>
    <phoneticPr fontId="1" type="noConversion"/>
  </si>
  <si>
    <t>5max</t>
    <phoneticPr fontId="1" type="noConversion"/>
  </si>
  <si>
    <t>分段权重</t>
  </si>
  <si>
    <t>属性2波动段1权重</t>
    <phoneticPr fontId="1" type="noConversion"/>
  </si>
  <si>
    <t>属性2波动段2权重</t>
    <phoneticPr fontId="1" type="noConversion"/>
  </si>
  <si>
    <t>属性2波动段3权重</t>
    <phoneticPr fontId="1" type="noConversion"/>
  </si>
  <si>
    <t>属性2波动段4权重</t>
    <phoneticPr fontId="1" type="noConversion"/>
  </si>
  <si>
    <t>属性2波动段5权重</t>
    <phoneticPr fontId="1" type="noConversion"/>
  </si>
  <si>
    <t>属性3波动段1权重</t>
    <phoneticPr fontId="1" type="noConversion"/>
  </si>
  <si>
    <t>属性3波动段2权重</t>
    <phoneticPr fontId="1" type="noConversion"/>
  </si>
  <si>
    <t>属性3波动段3权重</t>
    <phoneticPr fontId="1" type="noConversion"/>
  </si>
  <si>
    <t>属性3波动段4权重</t>
    <phoneticPr fontId="1" type="noConversion"/>
  </si>
  <si>
    <t>属性3波动段5权重</t>
    <phoneticPr fontId="1" type="noConversion"/>
  </si>
  <si>
    <t>非强化最高系数</t>
  </si>
  <si>
    <t>强化最低系数</t>
  </si>
  <si>
    <t>属性1成长投放</t>
    <phoneticPr fontId="1" type="noConversion"/>
  </si>
  <si>
    <t>属性1成长总投放</t>
    <phoneticPr fontId="1" type="noConversion"/>
  </si>
  <si>
    <t>属性2成长总投放</t>
    <phoneticPr fontId="1" type="noConversion"/>
  </si>
  <si>
    <t>普通最低系数</t>
    <phoneticPr fontId="1" type="noConversion"/>
  </si>
  <si>
    <t>普通最高系数</t>
    <phoneticPr fontId="1" type="noConversion"/>
  </si>
  <si>
    <t>强化最高系数</t>
    <phoneticPr fontId="1" type="noConversion"/>
  </si>
  <si>
    <t>装备id</t>
    <phoneticPr fontId="1" type="noConversion"/>
  </si>
  <si>
    <t>道具类型</t>
    <phoneticPr fontId="1" type="noConversion"/>
  </si>
  <si>
    <t>编号</t>
    <phoneticPr fontId="1" type="noConversion"/>
  </si>
  <si>
    <t>衣甲</t>
    <phoneticPr fontId="1" type="noConversion"/>
  </si>
  <si>
    <t>头盔</t>
    <phoneticPr fontId="1" type="noConversion"/>
  </si>
  <si>
    <t>宝石最高等级</t>
    <phoneticPr fontId="1" type="noConversion"/>
  </si>
  <si>
    <t>宝石类型1</t>
    <phoneticPr fontId="1" type="noConversion"/>
  </si>
  <si>
    <t>宝石类型2</t>
    <phoneticPr fontId="1" type="noConversion"/>
  </si>
  <si>
    <t>宝石类型3</t>
    <phoneticPr fontId="1" type="noConversion"/>
  </si>
  <si>
    <t>宝石类型4</t>
    <phoneticPr fontId="1" type="noConversion"/>
  </si>
  <si>
    <t>宝石槽开启数量</t>
    <phoneticPr fontId="1" type="noConversion"/>
  </si>
  <si>
    <t>宝石类型</t>
    <phoneticPr fontId="1" type="noConversion"/>
  </si>
  <si>
    <t>生命资质</t>
  </si>
  <si>
    <t>法术资质</t>
  </si>
  <si>
    <t>物理资质</t>
  </si>
  <si>
    <t>防御资质</t>
  </si>
  <si>
    <t>速度资质</t>
  </si>
  <si>
    <t>标准资质</t>
  </si>
  <si>
    <t>标准资质总评分</t>
  </si>
  <si>
    <t>每点资质评分</t>
  </si>
  <si>
    <t>乱速浮动值</t>
  </si>
  <si>
    <t>防御减伤系数</t>
  </si>
  <si>
    <t>默认自动保护率</t>
  </si>
  <si>
    <t>保护分担伤害系数</t>
  </si>
  <si>
    <t>最低物理伤害系数</t>
  </si>
  <si>
    <t>控制基础命中率</t>
  </si>
  <si>
    <t>控制命中率上限</t>
  </si>
  <si>
    <t>控制衰减系数</t>
  </si>
  <si>
    <t>控制增长系数</t>
  </si>
  <si>
    <t>最低法术暴击率</t>
  </si>
  <si>
    <t>最低治疗暴击率</t>
  </si>
  <si>
    <t>白属性能力评分按照装备属性算出后除以装备部件评分系数</t>
    <phoneticPr fontId="1" type="noConversion"/>
  </si>
  <si>
    <t>火元素法术吸收率</t>
  </si>
  <si>
    <t>水元素法术吸收率</t>
  </si>
  <si>
    <t>土元素法术吸收率</t>
  </si>
  <si>
    <t>雷元素法术吸收率</t>
  </si>
  <si>
    <t>预留元素法术吸收率</t>
  </si>
  <si>
    <t>火元素法术吸收系数</t>
  </si>
  <si>
    <t>水元素法术吸收系数</t>
  </si>
  <si>
    <t>土元素法术吸收系数</t>
  </si>
  <si>
    <t>雷元素法术吸收系数</t>
  </si>
  <si>
    <t>预留元素法术吸收系数</t>
  </si>
  <si>
    <t>灵魂禁锢率=灵魂禁锢几率-被灵魂禁锢几率修正</t>
  </si>
  <si>
    <t>灵魂禁锢回合数=灵魂禁锢回合数</t>
  </si>
  <si>
    <t>灵魂禁锢几率</t>
  </si>
  <si>
    <t>灵魂禁锢回合数</t>
  </si>
  <si>
    <t>判断是否灵魂禁锢</t>
  </si>
  <si>
    <t>灵魂禁锢率 灵魂禁锢buffid 灵魂禁锢回合数</t>
  </si>
  <si>
    <t>被灵魂禁锢几率修正</t>
  </si>
  <si>
    <t>加点方式</t>
  </si>
  <si>
    <t>控制命中</t>
  </si>
  <si>
    <t>控制抗性</t>
  </si>
  <si>
    <t>最低物理暴击率</t>
  </si>
  <si>
    <t>基础属性</t>
    <phoneticPr fontId="1" type="noConversion"/>
  </si>
  <si>
    <t>技能执行</t>
    <phoneticPr fontId="1" type="noConversion"/>
  </si>
  <si>
    <t>体质</t>
    <phoneticPr fontId="1" type="noConversion"/>
  </si>
  <si>
    <t>//该次技能内部参数</t>
    <phoneticPr fontId="1" type="noConversion"/>
  </si>
  <si>
    <t>判断技能是否能释放</t>
    <phoneticPr fontId="1" type="noConversion"/>
  </si>
  <si>
    <t>技能释放属性状态过滤</t>
    <phoneticPr fontId="1" type="noConversion"/>
  </si>
  <si>
    <t>技能释放属性状态条件</t>
    <phoneticPr fontId="1" type="noConversion"/>
  </si>
  <si>
    <t>力量</t>
    <phoneticPr fontId="1" type="noConversion"/>
  </si>
  <si>
    <t>技能释放buff状态过滤</t>
    <phoneticPr fontId="1" type="noConversion"/>
  </si>
  <si>
    <t>技能释放buff状态条件</t>
    <phoneticPr fontId="1" type="noConversion"/>
  </si>
  <si>
    <t>耐力</t>
    <phoneticPr fontId="1" type="noConversion"/>
  </si>
  <si>
    <t>技能释放消耗生命</t>
    <phoneticPr fontId="1" type="noConversion"/>
  </si>
  <si>
    <t>技能释放消耗魔法</t>
    <phoneticPr fontId="1" type="noConversion"/>
  </si>
  <si>
    <t>技能释放消耗怒气</t>
    <phoneticPr fontId="1" type="noConversion"/>
  </si>
  <si>
    <t>敏捷</t>
    <phoneticPr fontId="1" type="noConversion"/>
  </si>
  <si>
    <t>选择目标类型</t>
    <phoneticPr fontId="1" type="noConversion"/>
  </si>
  <si>
    <t>玩家操作选择的目标</t>
    <phoneticPr fontId="1" type="noConversion"/>
  </si>
  <si>
    <t>生命</t>
    <phoneticPr fontId="1" type="noConversion"/>
  </si>
  <si>
    <t>buff0类型id</t>
    <phoneticPr fontId="1" type="noConversion"/>
  </si>
  <si>
    <t>buff0释放属性状态过滤</t>
    <phoneticPr fontId="1" type="noConversion"/>
  </si>
  <si>
    <t>buff0释放属性状态条件</t>
    <phoneticPr fontId="1" type="noConversion"/>
  </si>
  <si>
    <t>buff0释放buff状态过滤</t>
    <phoneticPr fontId="1" type="noConversion"/>
  </si>
  <si>
    <t>buff0释放buff状态条件</t>
    <phoneticPr fontId="1" type="noConversion"/>
  </si>
  <si>
    <t>buff0触发几率</t>
    <phoneticPr fontId="1" type="noConversion"/>
  </si>
  <si>
    <t>buff0命中</t>
    <phoneticPr fontId="1" type="noConversion"/>
  </si>
  <si>
    <t>buff0目标类型</t>
    <phoneticPr fontId="1" type="noConversion"/>
  </si>
  <si>
    <t>buff0目标个数</t>
    <phoneticPr fontId="1" type="noConversion"/>
  </si>
  <si>
    <t>buff0排序变量</t>
    <phoneticPr fontId="1" type="noConversion"/>
  </si>
  <si>
    <t>buff0持续回合</t>
    <phoneticPr fontId="1" type="noConversion"/>
  </si>
  <si>
    <t>buff0效果</t>
    <phoneticPr fontId="1" type="noConversion"/>
  </si>
  <si>
    <t>当前生命上限</t>
    <phoneticPr fontId="1" type="noConversion"/>
  </si>
  <si>
    <t>生命值</t>
    <phoneticPr fontId="1" type="noConversion"/>
  </si>
  <si>
    <t>魔法</t>
    <phoneticPr fontId="1" type="noConversion"/>
  </si>
  <si>
    <t>魔法值</t>
    <phoneticPr fontId="1" type="noConversion"/>
  </si>
  <si>
    <t>怒气</t>
    <phoneticPr fontId="1" type="noConversion"/>
  </si>
  <si>
    <t>怒气值</t>
    <phoneticPr fontId="1" type="noConversion"/>
  </si>
  <si>
    <t>物理攻击</t>
    <phoneticPr fontId="1" type="noConversion"/>
  </si>
  <si>
    <t>物理防御</t>
    <phoneticPr fontId="1" type="noConversion"/>
  </si>
  <si>
    <t>法术攻击</t>
    <phoneticPr fontId="1" type="noConversion"/>
  </si>
  <si>
    <t>法术防御</t>
    <phoneticPr fontId="1" type="noConversion"/>
  </si>
  <si>
    <t>治疗强度</t>
    <phoneticPr fontId="1" type="noConversion"/>
  </si>
  <si>
    <t>控制命中</t>
    <phoneticPr fontId="1" type="noConversion"/>
  </si>
  <si>
    <t>buff12类型id</t>
    <phoneticPr fontId="1" type="noConversion"/>
  </si>
  <si>
    <t>buff12目标类型</t>
    <phoneticPr fontId="1" type="noConversion"/>
  </si>
  <si>
    <t>buff12目标个数</t>
    <phoneticPr fontId="1" type="noConversion"/>
  </si>
  <si>
    <t>控制抗性</t>
    <phoneticPr fontId="1" type="noConversion"/>
  </si>
  <si>
    <t>速度</t>
    <phoneticPr fontId="1" type="noConversion"/>
  </si>
  <si>
    <t>取出属性</t>
    <phoneticPr fontId="1" type="noConversion"/>
  </si>
  <si>
    <t>所有战斗属性</t>
    <phoneticPr fontId="1" type="noConversion"/>
  </si>
  <si>
    <t>命中</t>
    <phoneticPr fontId="1" type="noConversion"/>
  </si>
  <si>
    <t>插入对应的技能脚本修正参数</t>
    <phoneticPr fontId="1" type="noConversion"/>
  </si>
  <si>
    <t>闪避</t>
    <phoneticPr fontId="1" type="noConversion"/>
  </si>
  <si>
    <t>按技能阶段包含的效果buff一个阶段一个阶段执行</t>
    <phoneticPr fontId="1" type="noConversion"/>
  </si>
  <si>
    <t>物理暴击</t>
    <phoneticPr fontId="1" type="noConversion"/>
  </si>
  <si>
    <t>该阶段buff全部不能释放则跳过该阶段，该阶段buff全部闪避则客户端播放闪避动作</t>
    <phoneticPr fontId="1" type="noConversion"/>
  </si>
  <si>
    <t>物理抗暴</t>
    <phoneticPr fontId="1" type="noConversion"/>
  </si>
  <si>
    <t>每个buff的执行流程</t>
    <phoneticPr fontId="1" type="noConversion"/>
  </si>
  <si>
    <t>//该次buff内部参数</t>
    <phoneticPr fontId="1" type="noConversion"/>
  </si>
  <si>
    <t>物理暴伤</t>
    <phoneticPr fontId="1" type="noConversion"/>
  </si>
  <si>
    <t>该效果buff释放条件</t>
    <phoneticPr fontId="1" type="noConversion"/>
  </si>
  <si>
    <t>法术暴击</t>
    <phoneticPr fontId="1" type="noConversion"/>
  </si>
  <si>
    <t>法术抗暴</t>
    <phoneticPr fontId="1" type="noConversion"/>
  </si>
  <si>
    <t>物理伤害效果修正</t>
    <phoneticPr fontId="1" type="noConversion"/>
  </si>
  <si>
    <t>被物理伤害修正</t>
    <phoneticPr fontId="1" type="noConversion"/>
  </si>
  <si>
    <t>法术暴伤</t>
    <phoneticPr fontId="1" type="noConversion"/>
  </si>
  <si>
    <t>治疗暴击</t>
    <phoneticPr fontId="1" type="noConversion"/>
  </si>
  <si>
    <t>最低物理伤害</t>
    <phoneticPr fontId="1" type="noConversion"/>
  </si>
  <si>
    <t>伤害浮动值</t>
    <phoneticPr fontId="1" type="noConversion"/>
  </si>
  <si>
    <t>治疗暴击量</t>
    <phoneticPr fontId="1" type="noConversion"/>
  </si>
  <si>
    <t>忽视物理防御率=忽视物理防御几率</t>
    <phoneticPr fontId="1" type="noConversion"/>
  </si>
  <si>
    <t>忽视物理防御系数=忽视物理防御系数</t>
    <phoneticPr fontId="1" type="noConversion"/>
  </si>
  <si>
    <t>忽视物理防御几率</t>
    <phoneticPr fontId="1" type="noConversion"/>
  </si>
  <si>
    <t>忽视物理防御系数</t>
    <phoneticPr fontId="1" type="noConversion"/>
  </si>
  <si>
    <t>物理暴伤=物理暴伤</t>
    <phoneticPr fontId="1" type="noConversion"/>
  </si>
  <si>
    <t>忽视法术防御几率</t>
    <phoneticPr fontId="1" type="noConversion"/>
  </si>
  <si>
    <t>是否防御=靠客户端给</t>
    <phoneticPr fontId="1" type="noConversion"/>
  </si>
  <si>
    <t>防御减免伤害系数=防御减免伤害系数</t>
    <phoneticPr fontId="1" type="noConversion"/>
  </si>
  <si>
    <t>忽视法术防御系数</t>
    <phoneticPr fontId="1" type="noConversion"/>
  </si>
  <si>
    <t>格挡减免伤害系数=格挡减免伤害系数</t>
    <phoneticPr fontId="1" type="noConversion"/>
  </si>
  <si>
    <t>吸血几率</t>
    <phoneticPr fontId="1" type="noConversion"/>
  </si>
  <si>
    <t>是否主动保护=靠客户端给</t>
    <phoneticPr fontId="1" type="noConversion"/>
  </si>
  <si>
    <t>吸血系数</t>
    <phoneticPr fontId="1" type="noConversion"/>
  </si>
  <si>
    <t>保护分担伤害系数=保护分担伤害系数</t>
    <phoneticPr fontId="1" type="noConversion"/>
  </si>
  <si>
    <t>打蓝几率</t>
    <phoneticPr fontId="1" type="noConversion"/>
  </si>
  <si>
    <t>打蓝率=打蓝几率</t>
    <phoneticPr fontId="1" type="noConversion"/>
  </si>
  <si>
    <t>打蓝系数=打蓝系数</t>
    <phoneticPr fontId="1" type="noConversion"/>
  </si>
  <si>
    <t>打蓝系数（原吸蓝比例改成打蓝比例）</t>
    <phoneticPr fontId="1" type="noConversion"/>
  </si>
  <si>
    <t>吸血率=吸血几率</t>
    <phoneticPr fontId="1" type="noConversion"/>
  </si>
  <si>
    <t>吸血系数=吸血系数</t>
    <phoneticPr fontId="1" type="noConversion"/>
  </si>
  <si>
    <t>上毒几率</t>
    <phoneticPr fontId="1" type="noConversion"/>
  </si>
  <si>
    <t>上毒几率=上毒几率-攻击和被攻击时中毒几率修正</t>
    <phoneticPr fontId="1" type="noConversion"/>
  </si>
  <si>
    <t>被动毒感染几率=被动毒感染几率-攻击和被攻击时中毒几率修正</t>
    <phoneticPr fontId="1" type="noConversion"/>
  </si>
  <si>
    <t>毒掉血系数=毒掉血系数</t>
    <phoneticPr fontId="1" type="noConversion"/>
  </si>
  <si>
    <t>毒掉蓝系数=毒掉血系数</t>
    <phoneticPr fontId="1" type="noConversion"/>
  </si>
  <si>
    <t>毒回合数=毒回合数</t>
    <phoneticPr fontId="1" type="noConversion"/>
  </si>
  <si>
    <t>毒掉血系数</t>
    <phoneticPr fontId="1" type="noConversion"/>
  </si>
  <si>
    <t>毒掉蓝系数</t>
    <phoneticPr fontId="1" type="noConversion"/>
  </si>
  <si>
    <t>溅射率=溅射几率</t>
    <phoneticPr fontId="1" type="noConversion"/>
  </si>
  <si>
    <t>溅射数量=溅射数量</t>
    <phoneticPr fontId="1" type="noConversion"/>
  </si>
  <si>
    <t>溅射伤害系数=溅射伤害系数</t>
    <phoneticPr fontId="1" type="noConversion"/>
  </si>
  <si>
    <t>毒回合数</t>
    <phoneticPr fontId="1" type="noConversion"/>
  </si>
  <si>
    <t>反震率=反震几率-攻击时被反震几率修正</t>
    <phoneticPr fontId="1" type="noConversion"/>
  </si>
  <si>
    <t>反震伤害系数=反震伤害系数</t>
    <phoneticPr fontId="1" type="noConversion"/>
  </si>
  <si>
    <t>神佑率=神佑几率-攻击时被神佑几率修正</t>
    <phoneticPr fontId="1" type="noConversion"/>
  </si>
  <si>
    <t>神佑复活血量系数=神佑复活血量系数</t>
    <phoneticPr fontId="1" type="noConversion"/>
  </si>
  <si>
    <t>反击率=反击几率-攻击时被反击几率修正</t>
    <phoneticPr fontId="1" type="noConversion"/>
  </si>
  <si>
    <t>反击伤害系数=反击伤害系数</t>
    <phoneticPr fontId="1" type="noConversion"/>
  </si>
  <si>
    <t>物理连击几率</t>
    <phoneticPr fontId="1" type="noConversion"/>
  </si>
  <si>
    <t>物理连击率=物理连击几率</t>
    <phoneticPr fontId="1" type="noConversion"/>
  </si>
  <si>
    <t>物理连击伤害系数=物理连击伤害系数</t>
    <phoneticPr fontId="1" type="noConversion"/>
  </si>
  <si>
    <t>物理连击次数上限=物理连击次数上限</t>
    <phoneticPr fontId="1" type="noConversion"/>
  </si>
  <si>
    <t>物理连击伤害系数</t>
    <phoneticPr fontId="1" type="noConversion"/>
  </si>
  <si>
    <t>追击率=追击几率</t>
    <phoneticPr fontId="1" type="noConversion"/>
  </si>
  <si>
    <t>追击伤害系数=物理连击伤害系数</t>
    <phoneticPr fontId="1" type="noConversion"/>
  </si>
  <si>
    <t>追击次数上限=追击次数上限</t>
    <phoneticPr fontId="1" type="noConversion"/>
  </si>
  <si>
    <t>物理连击次数上限（原连击次数改成连击次数上限）</t>
    <phoneticPr fontId="1" type="noConversion"/>
  </si>
  <si>
    <t>是否可被击飞=是否可被击飞</t>
    <phoneticPr fontId="1" type="noConversion"/>
  </si>
  <si>
    <t>法术连击几率</t>
    <phoneticPr fontId="1" type="noConversion"/>
  </si>
  <si>
    <t>法术连击伤害系数</t>
    <phoneticPr fontId="1" type="noConversion"/>
  </si>
  <si>
    <t>法术连击刺伤上限</t>
    <phoneticPr fontId="1" type="noConversion"/>
  </si>
  <si>
    <t>判断buff是否能释放</t>
    <phoneticPr fontId="1" type="noConversion"/>
  </si>
  <si>
    <t>追击几率</t>
    <phoneticPr fontId="1" type="noConversion"/>
  </si>
  <si>
    <t>判断是否闪避</t>
    <phoneticPr fontId="1" type="noConversion"/>
  </si>
  <si>
    <t>追击伤害系数</t>
    <phoneticPr fontId="1" type="noConversion"/>
  </si>
  <si>
    <t>追击次数上限</t>
    <phoneticPr fontId="1" type="noConversion"/>
  </si>
  <si>
    <t>如果闪避，跳过该buff</t>
    <phoneticPr fontId="1" type="noConversion"/>
  </si>
  <si>
    <t>溅射几率</t>
    <phoneticPr fontId="1" type="noConversion"/>
  </si>
  <si>
    <t>创建效果值=物理攻击-物理防御(效果值基础公式由技能表buff效果逻辑参数配置)</t>
    <phoneticPr fontId="1" type="noConversion"/>
  </si>
  <si>
    <t>溅射伤害系数</t>
    <phoneticPr fontId="1" type="noConversion"/>
  </si>
  <si>
    <t>判断是否忽视物理防御</t>
    <phoneticPr fontId="1" type="noConversion"/>
  </si>
  <si>
    <t>溅射数量</t>
    <phoneticPr fontId="1" type="noConversion"/>
  </si>
  <si>
    <t>忽视物理防御率 忽视物理防御系数</t>
    <phoneticPr fontId="1" type="noConversion"/>
  </si>
  <si>
    <t>格挡几率</t>
    <phoneticPr fontId="1" type="noConversion"/>
  </si>
  <si>
    <t>如果忽视物理防御：效果值=效果值+物理防御*（1-忽视物理防御系数）</t>
    <phoneticPr fontId="1" type="noConversion"/>
  </si>
  <si>
    <t>格挡减伤系数</t>
    <phoneticPr fontId="1" type="noConversion"/>
  </si>
  <si>
    <t>判断是否物理暴击</t>
    <phoneticPr fontId="1" type="noConversion"/>
  </si>
  <si>
    <t>反震几率</t>
    <phoneticPr fontId="1" type="noConversion"/>
  </si>
  <si>
    <t>物理暴击率 物理暴伤</t>
    <phoneticPr fontId="1" type="noConversion"/>
  </si>
  <si>
    <t>反震伤害系数</t>
    <phoneticPr fontId="1" type="noConversion"/>
  </si>
  <si>
    <t>如果暴击：效果值=效果值*（1+物理暴伤/1000）</t>
    <phoneticPr fontId="1" type="noConversion"/>
  </si>
  <si>
    <t>反击几率</t>
    <phoneticPr fontId="1" type="noConversion"/>
  </si>
  <si>
    <t>加上效果值修正和穿透计算并随机</t>
    <phoneticPr fontId="1" type="noConversion"/>
  </si>
  <si>
    <t>反击伤害系数</t>
    <phoneticPr fontId="1" type="noConversion"/>
  </si>
  <si>
    <t>神佑几率（原复活几率无用改为神佑几率）</t>
    <phoneticPr fontId="1" type="noConversion"/>
  </si>
  <si>
    <t>效果值=效果值*random[（1-物理波动）,（1+法术波动）]</t>
    <phoneticPr fontId="1" type="noConversion"/>
  </si>
  <si>
    <t>神佑复活血量系数</t>
    <phoneticPr fontId="1" type="noConversion"/>
  </si>
  <si>
    <t>判断是否被防御、格挡（防御和格挡互斥，防御状态下受击不会触发格挡）</t>
    <phoneticPr fontId="1" type="noConversion"/>
  </si>
  <si>
    <t>是否防御 防御减免伤害系数</t>
    <phoneticPr fontId="1" type="noConversion"/>
  </si>
  <si>
    <t>如果防御：效果值=效果值*（1-防御减免伤害系数）</t>
    <phoneticPr fontId="1" type="noConversion"/>
  </si>
  <si>
    <t>不防御：判断是否格挡</t>
    <phoneticPr fontId="1" type="noConversion"/>
  </si>
  <si>
    <t xml:space="preserve">       格挡率 格挡减免伤害系数</t>
    <phoneticPr fontId="1" type="noConversion"/>
  </si>
  <si>
    <t xml:space="preserve">       格挡：效果值=效果值*（1-格挡减免伤害系数）</t>
    <phoneticPr fontId="1" type="noConversion"/>
  </si>
  <si>
    <r>
      <t xml:space="preserve">计算最低物理伤害值 </t>
    </r>
    <r>
      <rPr>
        <sz val="10"/>
        <color theme="1"/>
        <rFont val="宋体"/>
        <family val="3"/>
        <charset val="134"/>
        <scheme val="minor"/>
      </rPr>
      <t>效果值=max（物理攻击*最低物理伤害系数,效果值)</t>
    </r>
    <phoneticPr fontId="1" type="noConversion"/>
  </si>
  <si>
    <t>判断是否是被保护</t>
    <phoneticPr fontId="1" type="noConversion"/>
  </si>
  <si>
    <t>是否主动保护：根据玩家指令结果，同样两个单位一回合只能保护一次</t>
    <phoneticPr fontId="1" type="noConversion"/>
  </si>
  <si>
    <t>被动保护：根据场上其他4个队友主角单位的出手顺序随机一遍，一确定有人保护则随机计算停止</t>
    <phoneticPr fontId="1" type="noConversion"/>
  </si>
  <si>
    <t xml:space="preserve">         每个组合被动保护概率 保护分担伤害系数</t>
    <phoneticPr fontId="1" type="noConversion"/>
  </si>
  <si>
    <t>保护：效果值=效果值*（1-保护分担伤害系数）</t>
    <phoneticPr fontId="1" type="noConversion"/>
  </si>
  <si>
    <t>受物理伤害效果修正</t>
    <phoneticPr fontId="1" type="noConversion"/>
  </si>
  <si>
    <t xml:space="preserve">     添加对保护单位的效果buff  对保护单位的效果值=效果值*保护分担伤害系数</t>
    <phoneticPr fontId="1" type="noConversion"/>
  </si>
  <si>
    <t>法术伤害效果修正</t>
    <phoneticPr fontId="1" type="noConversion"/>
  </si>
  <si>
    <t>判断是否打蓝</t>
    <phoneticPr fontId="1" type="noConversion"/>
  </si>
  <si>
    <t>受法术伤害效果修正</t>
    <phoneticPr fontId="1" type="noConversion"/>
  </si>
  <si>
    <t>打蓝率 打蓝系数</t>
    <phoneticPr fontId="1" type="noConversion"/>
  </si>
  <si>
    <t>治疗效果修正</t>
    <phoneticPr fontId="1" type="noConversion"/>
  </si>
  <si>
    <t>如果打蓝：触发一个目标减蓝类型效果值=效果值*打蓝系数</t>
    <phoneticPr fontId="1" type="noConversion"/>
  </si>
  <si>
    <t>判断是否吸血</t>
    <phoneticPr fontId="1" type="noConversion"/>
  </si>
  <si>
    <t>控制几率修正</t>
    <phoneticPr fontId="1" type="noConversion"/>
  </si>
  <si>
    <t>被控制几率修正</t>
    <phoneticPr fontId="1" type="noConversion"/>
  </si>
  <si>
    <t>如果吸血：触发一个攻击方加血类型效果值=效果值*吸血系数</t>
    <phoneticPr fontId="1" type="noConversion"/>
  </si>
  <si>
    <t>物理暴击几率修正</t>
    <phoneticPr fontId="1" type="noConversion"/>
  </si>
  <si>
    <t>判断是否中毒或被感染</t>
    <phoneticPr fontId="1" type="noConversion"/>
  </si>
  <si>
    <t>被物理暴击几率修正</t>
    <phoneticPr fontId="1" type="noConversion"/>
  </si>
  <si>
    <t>上毒几率 被动毒感染几率 普通毒buffid 毒掉血系数 毒掉蓝系数 毒回合数</t>
    <phoneticPr fontId="1" type="noConversion"/>
  </si>
  <si>
    <t>法术暴击几率修正</t>
    <phoneticPr fontId="1" type="noConversion"/>
  </si>
  <si>
    <t>如果目标身上没有毒buff，则随机是否能中毒，中毒则给目标加上毒buff</t>
    <phoneticPr fontId="1" type="noConversion"/>
  </si>
  <si>
    <t>被法术暴击几率修正</t>
    <phoneticPr fontId="1" type="noConversion"/>
  </si>
  <si>
    <t>如果目标身上本来就有毒buff，则随机是否能感染，如果感染则给攻击者加上毒buff</t>
    <phoneticPr fontId="1" type="noConversion"/>
  </si>
  <si>
    <t>治疗暴击几率修正</t>
    <phoneticPr fontId="1" type="noConversion"/>
  </si>
  <si>
    <t>被治疗暴击几率修正</t>
    <phoneticPr fontId="1" type="noConversion"/>
  </si>
  <si>
    <t>攻击和被攻击时中毒几率修正</t>
    <phoneticPr fontId="1" type="noConversion"/>
  </si>
  <si>
    <t>判断是否溅射</t>
    <phoneticPr fontId="1" type="noConversion"/>
  </si>
  <si>
    <t>溅射几率 溅射数量 溅射伤害系数</t>
    <phoneticPr fontId="1" type="noConversion"/>
  </si>
  <si>
    <t>攻击时被格挡几率修正</t>
    <phoneticPr fontId="1" type="noConversion"/>
  </si>
  <si>
    <t>如果溅射，触发一个对周围随机几个目标的减血效果</t>
    <phoneticPr fontId="1" type="noConversion"/>
  </si>
  <si>
    <t>攻击时被反震几率修正</t>
    <phoneticPr fontId="1" type="noConversion"/>
  </si>
  <si>
    <t>判断是否被反震</t>
    <phoneticPr fontId="1" type="noConversion"/>
  </si>
  <si>
    <t>攻击时被反击几率修正（原反击次数）</t>
    <phoneticPr fontId="1" type="noConversion"/>
  </si>
  <si>
    <t>反震率 反震伤害系数</t>
    <phoneticPr fontId="1" type="noConversion"/>
  </si>
  <si>
    <t>攻击时被神佑几率修正</t>
    <phoneticPr fontId="1" type="noConversion"/>
  </si>
  <si>
    <t>如果反震：攻击方减血效果值=min（目标方剩余血量，效果值*反震伤害系数）</t>
    <phoneticPr fontId="1" type="noConversion"/>
  </si>
  <si>
    <t>物理穿透</t>
    <phoneticPr fontId="1" type="noConversion"/>
  </si>
  <si>
    <t xml:space="preserve">         判断被反震者是否死亡，如果死亡，不再触发连击、追击、反击效果</t>
    <phoneticPr fontId="1" type="noConversion"/>
  </si>
  <si>
    <t>判断目标是否濒死</t>
    <phoneticPr fontId="1" type="noConversion"/>
  </si>
  <si>
    <t>效果值&gt;=剩余血量 则濒死</t>
    <phoneticPr fontId="1" type="noConversion"/>
  </si>
  <si>
    <t>如果濒死 判断是否被神佑</t>
    <phoneticPr fontId="1" type="noConversion"/>
  </si>
  <si>
    <t>治疗加深</t>
    <phoneticPr fontId="1" type="noConversion"/>
  </si>
  <si>
    <t>被治疗加深</t>
    <phoneticPr fontId="1" type="noConversion"/>
  </si>
  <si>
    <t>如果神佑：目标加血效果值=目标最大生命值*神佑复活血量系数</t>
    <phoneticPr fontId="1" type="noConversion"/>
  </si>
  <si>
    <t>控制加成</t>
    <phoneticPr fontId="1" type="noConversion"/>
  </si>
  <si>
    <t>如果不神佑：死亡（死亡持续性buff）</t>
    <phoneticPr fontId="1" type="noConversion"/>
  </si>
  <si>
    <t>控制免疫</t>
    <phoneticPr fontId="1" type="noConversion"/>
  </si>
  <si>
    <t>如果目标没有死亡，判断是否被反击</t>
    <phoneticPr fontId="1" type="noConversion"/>
  </si>
  <si>
    <t>物理波动</t>
    <phoneticPr fontId="1" type="noConversion"/>
  </si>
  <si>
    <t>反击率</t>
    <phoneticPr fontId="1" type="noConversion"/>
  </si>
  <si>
    <t>法术波动</t>
    <phoneticPr fontId="1" type="noConversion"/>
  </si>
  <si>
    <t>如果反击：触发一个新的物理普攻</t>
    <phoneticPr fontId="1" type="noConversion"/>
  </si>
  <si>
    <t>治疗波动</t>
    <phoneticPr fontId="1" type="noConversion"/>
  </si>
  <si>
    <t>如果目标没有死亡且当前物理连击次数没有达到上限，判断是否物理连击</t>
    <phoneticPr fontId="1" type="noConversion"/>
  </si>
  <si>
    <t>物理连击几率 物理连击伤害系数 物理连击次数上限</t>
    <phoneticPr fontId="1" type="noConversion"/>
  </si>
  <si>
    <t>服务器参数</t>
    <phoneticPr fontId="1" type="noConversion"/>
  </si>
  <si>
    <t>gs/propties/battle</t>
    <phoneticPr fontId="1" type="noConversion"/>
  </si>
  <si>
    <t>如果目标没有死亡且当前追击次数没有达到上限，判断是否追击</t>
    <phoneticPr fontId="1" type="noConversion"/>
  </si>
  <si>
    <t>追击几率 追击伤害系数 追击次数上限</t>
    <phoneticPr fontId="1" type="noConversion"/>
  </si>
  <si>
    <t>如果目标死亡，判断是否可被击飞</t>
    <phoneticPr fontId="1" type="noConversion"/>
  </si>
  <si>
    <t>主角不可被击飞</t>
    <phoneticPr fontId="1" type="noConversion"/>
  </si>
  <si>
    <t>有等待复活技能的宠物不被击飞，其他被击飞</t>
    <phoneticPr fontId="1" type="noConversion"/>
  </si>
  <si>
    <t>有等待复活技能的怪物不可被击飞，其他可被击飞，怪物具体是否被击飞由怪物表配置</t>
    <phoneticPr fontId="1" type="noConversion"/>
  </si>
  <si>
    <t>其他类型效果buff还可能需要用到的被动事件</t>
    <phoneticPr fontId="1" type="noConversion"/>
  </si>
  <si>
    <t>忽视法术防御</t>
    <phoneticPr fontId="1" type="noConversion"/>
  </si>
  <si>
    <t>忽视法术防御几率 忽视法术防御系数</t>
    <phoneticPr fontId="1" type="noConversion"/>
  </si>
  <si>
    <t>被动毒感染几率</t>
    <phoneticPr fontId="1" type="noConversion"/>
  </si>
  <si>
    <t xml:space="preserve">治疗暴击率=治疗暴击/1000+(治疗暴击几率修正+被治疗暴击几率修正）  </t>
    <phoneticPr fontId="1" type="noConversion"/>
  </si>
  <si>
    <t>好友度自动保护概率加成表</t>
    <phoneticPr fontId="1" type="noConversion"/>
  </si>
  <si>
    <t>火元素法术吸收</t>
    <phoneticPr fontId="1" type="noConversion"/>
  </si>
  <si>
    <t>水元素法术吸收</t>
    <phoneticPr fontId="1" type="noConversion"/>
  </si>
  <si>
    <t>土元素法术吸收</t>
    <phoneticPr fontId="1" type="noConversion"/>
  </si>
  <si>
    <t>雷元素法术吸收</t>
    <phoneticPr fontId="1" type="noConversion"/>
  </si>
  <si>
    <t>预留元素法术吸收</t>
    <phoneticPr fontId="1" type="noConversion"/>
  </si>
  <si>
    <t>法伤公式</t>
    <phoneticPr fontId="1" type="noConversion"/>
  </si>
  <si>
    <t>法术伤害=法术伤害*random[（1-法术波动）,（1+法术波动）]</t>
    <phoneticPr fontId="1" type="noConversion"/>
  </si>
  <si>
    <t>治疗公式</t>
    <phoneticPr fontId="1" type="noConversion"/>
  </si>
  <si>
    <t>控制命中公式</t>
    <phoneticPr fontId="1" type="noConversion"/>
  </si>
  <si>
    <t>当控制命中小于对方控制抗性时</t>
    <phoneticPr fontId="1" type="noConversion"/>
  </si>
  <si>
    <t>当控制命中大于对方控制抗性时</t>
    <phoneticPr fontId="1" type="noConversion"/>
  </si>
  <si>
    <t>暴击、抗暴、暴伤、穿透、抵抗、加深、加成、免疫用千分位，除以1000换算</t>
    <phoneticPr fontId="1" type="noConversion"/>
  </si>
  <si>
    <t>控制抗性、控制命中计算时要除以10换算</t>
    <phoneticPr fontId="1" type="noConversion"/>
  </si>
  <si>
    <t>物防</t>
    <phoneticPr fontId="1" type="noConversion"/>
  </si>
  <si>
    <t>控制命中率=控制基础命中*控制衰减系数^(控制抗性/10-控制命中/10)+（控制几率修正-控制几率修正）+（控制加成/1000-控制免疫/1000）</t>
    <phoneticPr fontId="1" type="noConversion"/>
  </si>
  <si>
    <t>控制命中率=控制命中上限-（控制命中上限-控制基础命中）*控制增长系数^(控制命中/10-控制抗性/10)+（控制几率修正-控制几率修正）+（控制加成/1000-控制免疫/1000）</t>
    <phoneticPr fontId="1" type="noConversion"/>
  </si>
  <si>
    <t xml:space="preserve">物理暴击率=（物理暴击/1000-物理抗暴/1000）+(物理暴击几率修正-被物理暴击几率修正）  </t>
    <phoneticPr fontId="1" type="noConversion"/>
  </si>
  <si>
    <t>命中率=命中/1000-闪避/1000 (命中率由技能表内buff命中逻辑参数配置)</t>
    <phoneticPr fontId="1" type="noConversion"/>
  </si>
  <si>
    <t xml:space="preserve">法术暴击率=（法术暴击/1000-法术抗暴/1000）+(法术暴击几率修正-被法术暴击几率修正）  </t>
    <phoneticPr fontId="1" type="noConversion"/>
  </si>
  <si>
    <t>法术伤害最小伤害=技能等级*技能伤害系数</t>
    <phoneticPr fontId="1" type="noConversion"/>
  </si>
  <si>
    <t>阵法属性</t>
    <phoneticPr fontId="1" type="noConversion"/>
  </si>
  <si>
    <t>速度 speed_percent 0.03 -0.03</t>
    <phoneticPr fontId="1" type="noConversion"/>
  </si>
  <si>
    <t>物攻 physicrevise_value 0.03 -0.03</t>
    <phoneticPr fontId="1" type="noConversion"/>
  </si>
  <si>
    <t>法攻 magicrevise_value 0.03 -0.03</t>
    <phoneticPr fontId="1" type="noConversion"/>
  </si>
  <si>
    <t>物防 onphysicrevise_value 0.03 -0.03</t>
    <phoneticPr fontId="1" type="noConversion"/>
  </si>
  <si>
    <t>法防 onmagicrevise_value 0.03 -0.03</t>
    <phoneticPr fontId="1" type="noConversion"/>
  </si>
  <si>
    <t>控制命中 enhanceseal_value 0.03 -0.03</t>
    <phoneticPr fontId="1" type="noConversion"/>
  </si>
  <si>
    <t>控制抗性 resistseal_value 0.03 -0.03</t>
    <phoneticPr fontId="1" type="noConversion"/>
  </si>
  <si>
    <t>治疗效果 healrevise_value 0.03 -0.03</t>
    <phoneticPr fontId="1" type="noConversion"/>
  </si>
  <si>
    <t>被治疗效果 ealedrevise_value 0.03 -0.03</t>
    <phoneticPr fontId="1" type="noConversion"/>
  </si>
  <si>
    <t>治疗量=（治疗强度+技能等级*技能伤害系数）*（1+治疗暴击量/1000）*（1+治疗效果修正+被治疗效果修正）*（1+治疗加深/1000+被治疗加深/1000）</t>
    <phoneticPr fontId="1" type="noConversion"/>
  </si>
  <si>
    <t>治疗暴击率=（治疗暴击/1000+被治疗暴击/1000)+（治疗暴击几率修正+被治疗暴击几率修正）</t>
    <phoneticPr fontId="1" type="noConversion"/>
  </si>
  <si>
    <t>被治疗暴击</t>
  </si>
  <si>
    <t>特技</t>
    <phoneticPr fontId="1" type="noConversion"/>
  </si>
  <si>
    <t>特效</t>
    <phoneticPr fontId="1" type="noConversion"/>
  </si>
  <si>
    <t>特效库id</t>
    <phoneticPr fontId="1" type="noConversion"/>
  </si>
  <si>
    <t>cons_value</t>
  </si>
  <si>
    <t>iq_value</t>
  </si>
  <si>
    <t>str_value</t>
  </si>
  <si>
    <t>endu_value</t>
  </si>
  <si>
    <t>agi_value</t>
  </si>
  <si>
    <t>maxhp_value</t>
  </si>
  <si>
    <t>uplimithp_value</t>
  </si>
  <si>
    <t>maxmp_value</t>
  </si>
  <si>
    <t>maxsp_value</t>
  </si>
  <si>
    <t>defend_value</t>
  </si>
  <si>
    <t>magicattack_value</t>
  </si>
  <si>
    <t>magicdef_value</t>
  </si>
  <si>
    <t>medical_value</t>
  </si>
  <si>
    <t>unseal_value</t>
  </si>
  <si>
    <t>speed_value</t>
  </si>
  <si>
    <t>hit_value</t>
  </si>
  <si>
    <t>dodge_value</t>
  </si>
  <si>
    <t>resistcruel_value</t>
  </si>
  <si>
    <t>magiccruellv_value</t>
  </si>
  <si>
    <t>resistmagiccrule_value</t>
  </si>
  <si>
    <t>magiccrueldegree_value</t>
  </si>
  <si>
    <t>heallv_value</t>
  </si>
  <si>
    <t>healdegree_value</t>
  </si>
  <si>
    <t>xixuerate_value</t>
  </si>
  <si>
    <t>xixuedegree_value</t>
  </si>
  <si>
    <t>dalanrate_value</t>
  </si>
  <si>
    <t>xilandegree_value</t>
  </si>
  <si>
    <t>poisonrate_value</t>
  </si>
  <si>
    <t>poisonxue_value</t>
  </si>
  <si>
    <t>poisonlan_value</t>
  </si>
  <si>
    <t>poisonhuihe_value</t>
  </si>
  <si>
    <t>deadjijngurate_value</t>
  </si>
  <si>
    <t>deadjinguhuihe_value</t>
  </si>
  <si>
    <t>comborate_value</t>
  </si>
  <si>
    <t>comboratedegree_value</t>
  </si>
  <si>
    <t>magicdouble_value</t>
  </si>
  <si>
    <t>magiccombo_value</t>
  </si>
  <si>
    <t>magiccombolimit_value</t>
  </si>
  <si>
    <t>zhuijirate_value</t>
  </si>
  <si>
    <t>zhuijidegree_value</t>
  </si>
  <si>
    <t>zhuijinum_value</t>
  </si>
  <si>
    <t>splashrate_value</t>
  </si>
  <si>
    <t>splashnum_value</t>
  </si>
  <si>
    <t>blockrate_value</t>
  </si>
  <si>
    <t>blockratedegree_value</t>
  </si>
  <si>
    <t>fanzhenrate_value</t>
  </si>
  <si>
    <t>fanzhendegree_value</t>
  </si>
  <si>
    <t>fanjirate_value</t>
  </si>
  <si>
    <t>fanjidegree_value</t>
  </si>
  <si>
    <t>revivedegree_value</t>
  </si>
  <si>
    <t>fireabsorb_value</t>
  </si>
  <si>
    <t>waterabsorb_value</t>
  </si>
  <si>
    <t>stoneabsorb_value</t>
  </si>
  <si>
    <t>thunderabsorb_value</t>
  </si>
  <si>
    <t>woodabsorb_value</t>
  </si>
  <si>
    <t>thunderabsorbdegree_value</t>
  </si>
  <si>
    <t>woodabsorbdegree_value</t>
  </si>
  <si>
    <t>physicrevise_value</t>
  </si>
  <si>
    <t>onphysicrevise_value</t>
  </si>
  <si>
    <t>magicrevise_value</t>
  </si>
  <si>
    <t>onmagicrevise_value</t>
  </si>
  <si>
    <t>healrevise_value</t>
  </si>
  <si>
    <t>healedrevise_value</t>
  </si>
  <si>
    <t>enhanceseal_value</t>
  </si>
  <si>
    <t>resistseal_value</t>
  </si>
  <si>
    <t>magiccruel_value</t>
  </si>
  <si>
    <t>medicalcrulerevise_value</t>
  </si>
  <si>
    <t>onpoisonrate_value</t>
  </si>
  <si>
    <t>ondeadjingurate_value</t>
  </si>
  <si>
    <t>onblockrate_value</t>
  </si>
  <si>
    <t>onfanzhenrate_value</t>
  </si>
  <si>
    <t>onfanjinum_value</t>
  </si>
  <si>
    <t>onrevive_value</t>
  </si>
  <si>
    <t>physicchuantou_value</t>
  </si>
  <si>
    <t>physicdikang_value</t>
  </si>
  <si>
    <t>magicchuantou_value</t>
  </si>
  <si>
    <t>magicdikang_value</t>
  </si>
  <si>
    <t>medicaljiashen_value</t>
  </si>
  <si>
    <t>onmedicaljiashen_value</t>
  </si>
  <si>
    <t>kongzhijiacheng_value</t>
  </si>
  <si>
    <t>kongzhimianyi_value</t>
  </si>
  <si>
    <t>wulibodong_value</t>
  </si>
  <si>
    <t>fashubodong_value</t>
  </si>
  <si>
    <t>zhiliaobodong_value</t>
  </si>
  <si>
    <t>onheallv_value</t>
  </si>
  <si>
    <t>50以下</t>
    <phoneticPr fontId="30" type="noConversion"/>
  </si>
  <si>
    <t>宝石1每级投放属性</t>
    <phoneticPr fontId="1" type="noConversion"/>
  </si>
  <si>
    <t>标准职业被动技能属性成长</t>
    <phoneticPr fontId="1" type="noConversion"/>
  </si>
  <si>
    <t>属性成长标准投放-模块投放量</t>
    <phoneticPr fontId="1" type="noConversion"/>
  </si>
  <si>
    <t>角色属性标准投放-模块投放比重</t>
    <phoneticPr fontId="1" type="noConversion"/>
  </si>
  <si>
    <t>属性投放标准模板</t>
    <phoneticPr fontId="1" type="noConversion"/>
  </si>
  <si>
    <t>宝石属性成长标准投放</t>
    <phoneticPr fontId="1" type="noConversion"/>
  </si>
  <si>
    <t>各部件宝石槽投放</t>
    <phoneticPr fontId="1" type="noConversion"/>
  </si>
  <si>
    <t>职业被动属性</t>
    <phoneticPr fontId="1" type="noConversion"/>
  </si>
  <si>
    <t>标准职业总成长差异对照</t>
    <phoneticPr fontId="1" type="noConversion"/>
  </si>
  <si>
    <t>标准职业总成长比例</t>
    <phoneticPr fontId="1" type="noConversion"/>
  </si>
  <si>
    <t>标准职业能力总成长定义</t>
    <phoneticPr fontId="1" type="noConversion"/>
  </si>
  <si>
    <t>标准职业能力总成长定义</t>
    <phoneticPr fontId="1" type="noConversion"/>
  </si>
  <si>
    <t>主角初始属性</t>
    <phoneticPr fontId="1" type="noConversion"/>
  </si>
  <si>
    <t>新版</t>
  </si>
  <si>
    <t>效果值=效果值*（1+物理伤害效果修正-被物理伤害效果修正）*（1+物理穿透/1000）*（1-物理抵抗/1000）</t>
    <phoneticPr fontId="1" type="noConversion"/>
  </si>
  <si>
    <t>法术伤害=(法攻*技能放大系数-法防+技能等级*技能伤害系数)*(1+法术暴伤/1000)*（1+法术伤害效果修正-被法术伤害效果修正）（1+法术穿透/1000）*（1-法术抵抗/1000）</t>
    <phoneticPr fontId="1" type="noConversion"/>
  </si>
  <si>
    <t>魔法</t>
    <phoneticPr fontId="1" type="noConversion"/>
  </si>
  <si>
    <t>治疗量=治疗量*random[（1-治疗波动）,（1+治疗波动）]</t>
    <phoneticPr fontId="1" type="noConversion"/>
  </si>
  <si>
    <t>根据宠物出战上限取N只当前身上可出战的宠物合算总的宠物评分</t>
    <phoneticPr fontId="1" type="noConversion"/>
  </si>
  <si>
    <t>一级属性</t>
  </si>
  <si>
    <t>职业技能</t>
  </si>
  <si>
    <t>阵法</t>
  </si>
  <si>
    <t>修炼</t>
  </si>
  <si>
    <t>标准角色</t>
    <phoneticPr fontId="1" type="noConversion"/>
  </si>
  <si>
    <t>装备附加属性</t>
    <phoneticPr fontId="1" type="noConversion"/>
  </si>
  <si>
    <t>装备附魔</t>
    <phoneticPr fontId="1" type="noConversion"/>
  </si>
  <si>
    <t>合计</t>
    <phoneticPr fontId="1" type="noConversion"/>
  </si>
  <si>
    <t>标准角色标准属性实际值</t>
    <phoneticPr fontId="1" type="noConversion"/>
  </si>
  <si>
    <t>标准角色标准属性拟合值</t>
    <phoneticPr fontId="1" type="noConversion"/>
  </si>
  <si>
    <t>宝石获得属性对照</t>
    <phoneticPr fontId="1" type="noConversion"/>
  </si>
  <si>
    <t>各种类宝石单位属性</t>
    <phoneticPr fontId="1" type="noConversion"/>
  </si>
  <si>
    <t>所有宝石各属性极限成长</t>
    <phoneticPr fontId="1" type="noConversion"/>
  </si>
  <si>
    <t>标准职业成长占极限职业成长比例</t>
    <phoneticPr fontId="1" type="noConversion"/>
  </si>
  <si>
    <t>法攻</t>
    <phoneticPr fontId="1" type="noConversion"/>
  </si>
  <si>
    <t>治疗强度</t>
    <phoneticPr fontId="1" type="noConversion"/>
  </si>
  <si>
    <t>控制命中</t>
    <phoneticPr fontId="1" type="noConversion"/>
  </si>
  <si>
    <t>延续手动比例装备1级点数</t>
    <phoneticPr fontId="1" type="noConversion"/>
  </si>
  <si>
    <t>点</t>
    <phoneticPr fontId="1" type="noConversion"/>
  </si>
  <si>
    <t>低级技能每个评分</t>
    <phoneticPr fontId="1" type="noConversion"/>
  </si>
  <si>
    <t>白装最低</t>
  </si>
  <si>
    <t>白装最高</t>
  </si>
  <si>
    <t>绿装最低</t>
  </si>
  <si>
    <t>绿装最高</t>
  </si>
  <si>
    <t>蓝装最低</t>
  </si>
  <si>
    <t>蓝装最高</t>
  </si>
  <si>
    <t>紫装最低</t>
  </si>
  <si>
    <t>紫装最高</t>
  </si>
  <si>
    <t>特技</t>
    <phoneticPr fontId="1" type="noConversion"/>
  </si>
  <si>
    <t>特效</t>
    <phoneticPr fontId="1" type="noConversion"/>
  </si>
  <si>
    <t>白装最低</t>
    <phoneticPr fontId="1" type="noConversion"/>
  </si>
  <si>
    <t>白装最高</t>
    <phoneticPr fontId="1" type="noConversion"/>
  </si>
  <si>
    <t>绿装最低</t>
    <phoneticPr fontId="1" type="noConversion"/>
  </si>
  <si>
    <t>绿装最高</t>
    <phoneticPr fontId="1" type="noConversion"/>
  </si>
  <si>
    <t>蓝装最低</t>
    <phoneticPr fontId="1" type="noConversion"/>
  </si>
  <si>
    <t>蓝装最高</t>
    <phoneticPr fontId="1" type="noConversion"/>
  </si>
  <si>
    <t>紫装最低</t>
    <phoneticPr fontId="1" type="noConversion"/>
  </si>
  <si>
    <t>紫装最高</t>
    <phoneticPr fontId="1" type="noConversion"/>
  </si>
  <si>
    <t>普通打造几率</t>
    <phoneticPr fontId="1" type="noConversion"/>
  </si>
  <si>
    <t>强化打造几率</t>
    <phoneticPr fontId="1" type="noConversion"/>
  </si>
  <si>
    <t>附加一级属性区间</t>
    <phoneticPr fontId="1" type="noConversion"/>
  </si>
  <si>
    <t>附加一级属性几率</t>
    <phoneticPr fontId="1" type="noConversion"/>
  </si>
  <si>
    <t>白装</t>
    <phoneticPr fontId="1" type="noConversion"/>
  </si>
  <si>
    <t>属性ID</t>
    <phoneticPr fontId="1" type="noConversion"/>
  </si>
  <si>
    <t>附加属性双加随机库ID</t>
  </si>
  <si>
    <t>附加属性单加随机库ID</t>
  </si>
  <si>
    <t>附加属性加减随机库ID</t>
  </si>
  <si>
    <t>绿装</t>
    <phoneticPr fontId="1" type="noConversion"/>
  </si>
  <si>
    <t>蓝装</t>
    <phoneticPr fontId="1" type="noConversion"/>
  </si>
  <si>
    <t>紫装</t>
    <phoneticPr fontId="1" type="noConversion"/>
  </si>
  <si>
    <t>橙装</t>
    <phoneticPr fontId="1" type="noConversion"/>
  </si>
  <si>
    <t>橙装最低</t>
    <phoneticPr fontId="1" type="noConversion"/>
  </si>
  <si>
    <t>橙装最高</t>
    <phoneticPr fontId="1" type="noConversion"/>
  </si>
  <si>
    <t>橙装最低</t>
    <phoneticPr fontId="1" type="noConversion"/>
  </si>
  <si>
    <t>橙装最高</t>
    <phoneticPr fontId="1" type="noConversion"/>
  </si>
  <si>
    <t>绿装附加一级属性</t>
    <phoneticPr fontId="1" type="noConversion"/>
  </si>
  <si>
    <t>蓝装附加一级属性</t>
    <phoneticPr fontId="1" type="noConversion"/>
  </si>
  <si>
    <t>紫装附加一级属性</t>
    <phoneticPr fontId="1" type="noConversion"/>
  </si>
  <si>
    <t>橙装附加一级属性</t>
    <phoneticPr fontId="1" type="noConversion"/>
  </si>
  <si>
    <t>、</t>
    <phoneticPr fontId="1" type="noConversion"/>
  </si>
  <si>
    <t>品质前缀</t>
    <phoneticPr fontId="1" type="noConversion"/>
  </si>
  <si>
    <t>VLOOKUP(BO29,$Z$8:$AB$13,2)</t>
    <phoneticPr fontId="1" type="noConversion"/>
  </si>
  <si>
    <t>VLOOKUP(BO29,$Z$8:$AB$13,3)</t>
    <phoneticPr fontId="1" type="noConversion"/>
  </si>
  <si>
    <t>VLOOKUP(BO29,$S$8:$Y$13,IF(A29&lt;50,2,IF(A29&gt;=80,4,3)))</t>
    <phoneticPr fontId="1" type="noConversion"/>
  </si>
  <si>
    <t>VLOOKUP(BO29,$S$8:$Y$13,IF(A29&lt;50,5,IF(A29&gt;=80,7,6)))</t>
    <phoneticPr fontId="1" type="noConversion"/>
  </si>
  <si>
    <t>特技库id</t>
  </si>
  <si>
    <t>武器</t>
    <phoneticPr fontId="1" type="noConversion"/>
  </si>
  <si>
    <t>衣服</t>
    <phoneticPr fontId="1" type="noConversion"/>
  </si>
  <si>
    <t>头盔</t>
    <phoneticPr fontId="1" type="noConversion"/>
  </si>
  <si>
    <t>项链</t>
    <phoneticPr fontId="1" type="noConversion"/>
  </si>
  <si>
    <t>腰带</t>
    <phoneticPr fontId="1" type="noConversion"/>
  </si>
  <si>
    <t>鞋子</t>
    <phoneticPr fontId="1" type="noConversion"/>
  </si>
  <si>
    <t>格挡率=格挡几率-攻击时被格挡几率修正</t>
    <phoneticPr fontId="1" type="noConversion"/>
  </si>
  <si>
    <t>每个组合被动保护概率=默认自动保护率+好友度加成自动保护率</t>
    <phoneticPr fontId="1" type="noConversion"/>
  </si>
  <si>
    <t>等级</t>
    <phoneticPr fontId="1" type="noConversion"/>
  </si>
  <si>
    <t>极限成长</t>
    <phoneticPr fontId="1" type="noConversion"/>
  </si>
  <si>
    <t>标准角色标准成长</t>
    <phoneticPr fontId="1" type="noConversion"/>
  </si>
  <si>
    <t>生命</t>
    <phoneticPr fontId="1" type="noConversion"/>
  </si>
  <si>
    <t>物防</t>
    <phoneticPr fontId="1" type="noConversion"/>
  </si>
  <si>
    <t>法攻</t>
    <phoneticPr fontId="1" type="noConversion"/>
  </si>
  <si>
    <t>法防</t>
    <phoneticPr fontId="1" type="noConversion"/>
  </si>
  <si>
    <t>速度</t>
    <phoneticPr fontId="1" type="noConversion"/>
  </si>
  <si>
    <t>治疗强度</t>
    <phoneticPr fontId="1" type="noConversion"/>
  </si>
  <si>
    <t>控制命中</t>
    <phoneticPr fontId="1" type="noConversion"/>
  </si>
  <si>
    <t>控制抗性</t>
    <phoneticPr fontId="1" type="noConversion"/>
  </si>
  <si>
    <t>标准角色</t>
    <phoneticPr fontId="1" type="noConversion"/>
  </si>
  <si>
    <t>标准角色+1成长</t>
    <phoneticPr fontId="1" type="noConversion"/>
  </si>
  <si>
    <t>标准角色+2成长</t>
    <phoneticPr fontId="1" type="noConversion"/>
  </si>
  <si>
    <t>标准角色+3成长</t>
    <phoneticPr fontId="1" type="noConversion"/>
  </si>
  <si>
    <t>标准角色+2属性实际值</t>
    <phoneticPr fontId="1" type="noConversion"/>
  </si>
  <si>
    <t>标准角色+1属性实际值</t>
    <phoneticPr fontId="1" type="noConversion"/>
  </si>
  <si>
    <t>标准角色+3属性实际值</t>
    <phoneticPr fontId="1" type="noConversion"/>
  </si>
  <si>
    <t>标准角色养成开启</t>
    <phoneticPr fontId="1" type="noConversion"/>
  </si>
  <si>
    <t>养成极限</t>
    <phoneticPr fontId="1" type="noConversion"/>
  </si>
  <si>
    <t>标准角色养成拟合</t>
    <phoneticPr fontId="1" type="noConversion"/>
  </si>
  <si>
    <t>标准角色+1养成</t>
    <phoneticPr fontId="1" type="noConversion"/>
  </si>
  <si>
    <t>标准角色+2养成</t>
    <phoneticPr fontId="1" type="noConversion"/>
  </si>
  <si>
    <t>标准角色养成</t>
    <phoneticPr fontId="1" type="noConversion"/>
  </si>
  <si>
    <t>标准角色极限成长</t>
    <phoneticPr fontId="1" type="noConversion"/>
  </si>
  <si>
    <t>标准角色+3养成</t>
    <phoneticPr fontId="1" type="noConversion"/>
  </si>
  <si>
    <t>标准成长</t>
    <phoneticPr fontId="1" type="noConversion"/>
  </si>
  <si>
    <t>标准成长+1</t>
    <phoneticPr fontId="1" type="noConversion"/>
  </si>
  <si>
    <t>标准成长+2</t>
    <phoneticPr fontId="1" type="noConversion"/>
  </si>
  <si>
    <t>标准成长+3</t>
    <phoneticPr fontId="1" type="noConversion"/>
  </si>
  <si>
    <t>curhp_value</t>
  </si>
  <si>
    <t>curmp_value</t>
  </si>
  <si>
    <t>cursp_value</t>
  </si>
  <si>
    <t>phyattack_value</t>
  </si>
  <si>
    <t>sealhit_value</t>
  </si>
  <si>
    <t>phycruellv_value</t>
  </si>
  <si>
    <t>phycrueldegree_value</t>
  </si>
  <si>
    <t>phynodefrate_value</t>
  </si>
  <si>
    <t>phynodefdegree_value</t>
  </si>
  <si>
    <t>magicnodefrate_value</t>
  </si>
  <si>
    <t>magicnodefdegree_value</t>
  </si>
  <si>
    <t>phycombolimit_value</t>
  </si>
  <si>
    <t>splashdegree_value</t>
  </si>
  <si>
    <t>reviverate_value</t>
  </si>
  <si>
    <t>fireabsorbdegree_value</t>
  </si>
  <si>
    <t>waterabsorbdegree_value</t>
  </si>
  <si>
    <t>stoneabsorbdegree_value</t>
  </si>
  <si>
    <t>phycruelrate_value</t>
  </si>
  <si>
    <t>phyoncruelrate_value</t>
  </si>
  <si>
    <t>magiconcruel_value</t>
  </si>
  <si>
    <t>medicaloncrulerevise_value</t>
  </si>
  <si>
    <t>标准角色百分比属性实际值</t>
    <phoneticPr fontId="1" type="noConversion"/>
  </si>
  <si>
    <t>物理穿透</t>
    <phoneticPr fontId="1" type="noConversion"/>
  </si>
  <si>
    <t>物理抵抗</t>
    <phoneticPr fontId="1" type="noConversion"/>
  </si>
  <si>
    <t>法术穿透</t>
    <phoneticPr fontId="1" type="noConversion"/>
  </si>
  <si>
    <t>法术抵抗</t>
    <phoneticPr fontId="1" type="noConversion"/>
  </si>
  <si>
    <t>治疗加深</t>
    <phoneticPr fontId="1" type="noConversion"/>
  </si>
  <si>
    <t>被治疗加深</t>
    <phoneticPr fontId="1" type="noConversion"/>
  </si>
  <si>
    <t>控制加成</t>
    <phoneticPr fontId="1" type="noConversion"/>
  </si>
  <si>
    <t>控制免疫</t>
    <phoneticPr fontId="1" type="noConversion"/>
  </si>
  <si>
    <t>标准角色+3百分比属性实际值</t>
    <phoneticPr fontId="1" type="noConversion"/>
  </si>
  <si>
    <t>标准角色+2百分比属性实际值</t>
    <phoneticPr fontId="1" type="noConversion"/>
  </si>
  <si>
    <t>标准角色+1百分比属性实际值</t>
    <phoneticPr fontId="1" type="noConversion"/>
  </si>
  <si>
    <t>标准角色百分比属性拟合值</t>
    <phoneticPr fontId="1" type="noConversion"/>
  </si>
  <si>
    <t>主角百分比属性成长</t>
    <phoneticPr fontId="30" type="noConversion"/>
  </si>
  <si>
    <t>宠物攻法</t>
  </si>
  <si>
    <t>宠物物抗</t>
  </si>
  <si>
    <t>宠物法抗</t>
  </si>
  <si>
    <t>宠物守护</t>
  </si>
  <si>
    <t>攻法专精</t>
  </si>
  <si>
    <t>物抗专精</t>
  </si>
  <si>
    <t>法抗专精</t>
  </si>
  <si>
    <t>守护专精</t>
  </si>
  <si>
    <t>标准萨满</t>
  </si>
  <si>
    <t>标准盗贼</t>
  </si>
  <si>
    <t>标准术士</t>
  </si>
  <si>
    <t>标准术士</t>
    <phoneticPr fontId="1" type="noConversion"/>
  </si>
  <si>
    <t>盗贼</t>
    <phoneticPr fontId="1" type="noConversion"/>
  </si>
  <si>
    <t>标准盗贼</t>
    <phoneticPr fontId="1" type="noConversion"/>
  </si>
  <si>
    <t>标准萨满</t>
    <phoneticPr fontId="1" type="noConversion"/>
  </si>
  <si>
    <t>牧师</t>
    <phoneticPr fontId="1" type="noConversion"/>
  </si>
  <si>
    <t>萨满</t>
    <phoneticPr fontId="1" type="noConversion"/>
  </si>
  <si>
    <t>术士</t>
    <phoneticPr fontId="1" type="noConversion"/>
  </si>
  <si>
    <t>物防</t>
    <phoneticPr fontId="1" type="noConversion"/>
  </si>
  <si>
    <t>物辅推荐</t>
  </si>
  <si>
    <t>物辅推荐</t>
    <phoneticPr fontId="1" type="noConversion"/>
  </si>
  <si>
    <t>法辅推荐</t>
  </si>
  <si>
    <t>法辅推荐</t>
    <phoneticPr fontId="1" type="noConversion"/>
  </si>
  <si>
    <t>00230</t>
  </si>
  <si>
    <t>02030</t>
  </si>
  <si>
    <t>物攻</t>
    <phoneticPr fontId="1" type="noConversion"/>
  </si>
  <si>
    <t>单位数衰减</t>
    <phoneticPr fontId="1" type="noConversion"/>
  </si>
  <si>
    <t>法术单攻</t>
    <phoneticPr fontId="1" type="noConversion"/>
  </si>
  <si>
    <t>单体治疗</t>
    <phoneticPr fontId="1" type="noConversion"/>
  </si>
  <si>
    <t>法术单攻→回合数</t>
    <phoneticPr fontId="1" type="noConversion"/>
  </si>
  <si>
    <t>一级属性每点评分</t>
    <phoneticPr fontId="1" type="noConversion"/>
  </si>
  <si>
    <t>蓝紫</t>
    <phoneticPr fontId="1" type="noConversion"/>
  </si>
  <si>
    <t>70以上</t>
    <phoneticPr fontId="30" type="noConversion"/>
  </si>
  <si>
    <t>魔棒法杖</t>
    <phoneticPr fontId="1" type="noConversion"/>
  </si>
  <si>
    <t>其他</t>
    <phoneticPr fontId="1" type="noConversion"/>
  </si>
  <si>
    <t>紫</t>
    <phoneticPr fontId="1" type="noConversion"/>
  </si>
  <si>
    <t>橙</t>
    <phoneticPr fontId="1" type="noConversion"/>
  </si>
  <si>
    <t>紫</t>
    <phoneticPr fontId="1" type="noConversion"/>
  </si>
  <si>
    <t>5000*(当前成长-952）/1000</t>
    <phoneticPr fontId="1" type="noConversion"/>
  </si>
  <si>
    <t>生命</t>
    <phoneticPr fontId="1" type="noConversion"/>
  </si>
  <si>
    <t>法防</t>
    <phoneticPr fontId="1" type="noConversion"/>
  </si>
  <si>
    <t>控制命中</t>
    <phoneticPr fontId="1" type="noConversion"/>
  </si>
  <si>
    <t>物防</t>
    <phoneticPr fontId="1" type="noConversion"/>
  </si>
  <si>
    <t>法攻</t>
    <phoneticPr fontId="1" type="noConversion"/>
  </si>
  <si>
    <t>标准角色法攻回合数</t>
    <phoneticPr fontId="1" type="noConversion"/>
  </si>
  <si>
    <t>控制命中</t>
    <phoneticPr fontId="1" type="noConversion"/>
  </si>
  <si>
    <t>风</t>
    <phoneticPr fontId="1" type="noConversion"/>
  </si>
  <si>
    <t>火</t>
    <phoneticPr fontId="1" type="noConversion"/>
  </si>
  <si>
    <t>水</t>
    <phoneticPr fontId="1" type="noConversion"/>
  </si>
  <si>
    <t>地</t>
    <phoneticPr fontId="1" type="noConversion"/>
  </si>
  <si>
    <t>防御</t>
    <phoneticPr fontId="1" type="noConversion"/>
  </si>
  <si>
    <t>反弹</t>
    <phoneticPr fontId="1" type="noConversion"/>
  </si>
  <si>
    <t>吸收</t>
    <phoneticPr fontId="1" type="noConversion"/>
  </si>
  <si>
    <t>闪避</t>
    <phoneticPr fontId="1" type="noConversion"/>
  </si>
  <si>
    <t>昏迷</t>
    <phoneticPr fontId="1" type="noConversion"/>
  </si>
  <si>
    <t>灼伤</t>
    <phoneticPr fontId="1" type="noConversion"/>
  </si>
  <si>
    <t>淬毒</t>
    <phoneticPr fontId="1" type="noConversion"/>
  </si>
</sst>
</file>

<file path=xl/styles.xml><?xml version="1.0" encoding="utf-8"?>
<styleSheet xmlns="http://schemas.openxmlformats.org/spreadsheetml/2006/main">
  <fonts count="5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2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b/>
      <sz val="10"/>
      <color theme="1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10"/>
      <color rgb="FFC00000"/>
      <name val="宋体"/>
      <family val="3"/>
      <charset val="134"/>
      <scheme val="minor"/>
    </font>
    <font>
      <b/>
      <sz val="10"/>
      <color rgb="FF00B0F0"/>
      <name val="宋体"/>
      <family val="3"/>
      <charset val="134"/>
      <scheme val="minor"/>
    </font>
    <font>
      <sz val="10"/>
      <color rgb="FF00B0F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0"/>
      <color rgb="FF00B050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10"/>
      <color rgb="FF9C65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rgb="FF0070C0"/>
      <name val="宋体"/>
      <family val="2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0"/>
      <color rgb="FF0070C0"/>
      <name val="宋体"/>
      <family val="3"/>
      <charset val="134"/>
      <scheme val="minor"/>
    </font>
    <font>
      <sz val="10"/>
      <color theme="9" tint="-0.249977111117893"/>
      <name val="宋体"/>
      <family val="3"/>
      <charset val="134"/>
      <scheme val="minor"/>
    </font>
    <font>
      <sz val="10"/>
      <color rgb="FF7030A0"/>
      <name val="宋体"/>
      <family val="3"/>
      <charset val="134"/>
      <scheme val="minor"/>
    </font>
    <font>
      <b/>
      <sz val="10"/>
      <color rgb="FF7030A0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b/>
      <sz val="10"/>
      <color rgb="FF92D05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color theme="9" tint="-0.249977111117893"/>
      <name val="宋体"/>
      <family val="3"/>
      <charset val="134"/>
      <scheme val="minor"/>
    </font>
    <font>
      <sz val="10"/>
      <color rgb="FF7030A0"/>
      <name val="宋体"/>
      <family val="2"/>
      <charset val="134"/>
      <scheme val="minor"/>
    </font>
    <font>
      <sz val="10"/>
      <color theme="9" tint="-0.249977111117893"/>
      <name val="宋体"/>
      <family val="2"/>
      <charset val="134"/>
      <scheme val="minor"/>
    </font>
    <font>
      <b/>
      <sz val="10"/>
      <color rgb="FFFF0000"/>
      <name val="宋体"/>
      <family val="2"/>
      <charset val="134"/>
      <scheme val="minor"/>
    </font>
    <font>
      <b/>
      <sz val="10"/>
      <name val="宋体"/>
      <family val="2"/>
      <charset val="134"/>
      <scheme val="minor"/>
    </font>
    <font>
      <b/>
      <sz val="10"/>
      <color rgb="FF00B0F0"/>
      <name val="宋体"/>
      <family val="2"/>
      <charset val="134"/>
      <scheme val="minor"/>
    </font>
    <font>
      <b/>
      <sz val="10"/>
      <color rgb="FF7030A0"/>
      <name val="宋体"/>
      <family val="2"/>
      <charset val="134"/>
      <scheme val="minor"/>
    </font>
    <font>
      <sz val="10"/>
      <color rgb="FFFF3399"/>
      <name val="宋体"/>
      <family val="3"/>
      <charset val="134"/>
      <scheme val="minor"/>
    </font>
    <font>
      <b/>
      <sz val="10"/>
      <color theme="9" tint="-0.249977111117893"/>
      <name val="宋体"/>
      <family val="2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1"/>
      <color rgb="FF00B0F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b/>
      <sz val="10"/>
      <color indexed="8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1" fillId="6" borderId="0" applyNumberFormat="0" applyBorder="0" applyAlignment="0" applyProtection="0">
      <alignment vertical="center"/>
    </xf>
  </cellStyleXfs>
  <cellXfs count="5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 applyBorder="1" applyAlignment="1">
      <alignment horizontal="right"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0" borderId="0" xfId="0" applyFont="1" applyAlignment="1">
      <alignment horizontal="right" vertical="center"/>
    </xf>
    <xf numFmtId="0" fontId="14" fillId="0" borderId="1" xfId="0" applyFont="1" applyBorder="1">
      <alignment vertical="center"/>
    </xf>
    <xf numFmtId="49" fontId="11" fillId="0" borderId="0" xfId="0" applyNumberFormat="1" applyFont="1" applyBorder="1">
      <alignment vertical="center"/>
    </xf>
    <xf numFmtId="0" fontId="11" fillId="0" borderId="0" xfId="0" applyFont="1" applyBorder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3" fillId="0" borderId="0" xfId="0" applyFont="1" applyBorder="1">
      <alignment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6" fillId="0" borderId="5" xfId="0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6" fillId="0" borderId="0" xfId="0" applyFont="1" applyFill="1" applyBorder="1">
      <alignment vertical="center"/>
    </xf>
    <xf numFmtId="0" fontId="9" fillId="0" borderId="11" xfId="0" applyFont="1" applyBorder="1" applyAlignment="1"/>
    <xf numFmtId="0" fontId="13" fillId="0" borderId="0" xfId="0" applyFont="1" applyAlignment="1">
      <alignment horizontal="right" vertical="center"/>
    </xf>
    <xf numFmtId="0" fontId="3" fillId="0" borderId="10" xfId="0" applyFont="1" applyBorder="1" applyAlignment="1"/>
    <xf numFmtId="0" fontId="3" fillId="0" borderId="11" xfId="0" applyFont="1" applyBorder="1" applyAlignment="1"/>
    <xf numFmtId="0" fontId="6" fillId="0" borderId="11" xfId="0" applyFont="1" applyBorder="1" applyAlignment="1"/>
    <xf numFmtId="0" fontId="6" fillId="0" borderId="11" xfId="0" applyFont="1" applyBorder="1">
      <alignment vertical="center"/>
    </xf>
    <xf numFmtId="0" fontId="6" fillId="0" borderId="12" xfId="0" applyFont="1" applyBorder="1" applyAlignment="1"/>
    <xf numFmtId="0" fontId="6" fillId="0" borderId="2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6" fillId="0" borderId="0" xfId="0" applyNumberFormat="1" applyFont="1" applyBorder="1">
      <alignment vertical="center"/>
    </xf>
    <xf numFmtId="0" fontId="9" fillId="0" borderId="1" xfId="0" applyNumberFormat="1" applyFont="1" applyBorder="1">
      <alignment vertical="center"/>
    </xf>
    <xf numFmtId="0" fontId="15" fillId="0" borderId="1" xfId="0" applyNumberFormat="1" applyFont="1" applyBorder="1" applyAlignment="1">
      <alignment horizontal="right" vertical="center"/>
    </xf>
    <xf numFmtId="0" fontId="2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3" fillId="3" borderId="1" xfId="0" applyNumberFormat="1" applyFont="1" applyFill="1" applyBorder="1">
      <alignment vertical="center"/>
    </xf>
    <xf numFmtId="0" fontId="18" fillId="3" borderId="1" xfId="0" applyNumberFormat="1" applyFont="1" applyFill="1" applyBorder="1">
      <alignment vertic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NumberFormat="1" applyFont="1" applyBorder="1">
      <alignment vertical="center"/>
    </xf>
    <xf numFmtId="0" fontId="18" fillId="0" borderId="1" xfId="0" applyNumberFormat="1" applyFont="1" applyBorder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6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20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>
      <alignment vertical="center"/>
    </xf>
    <xf numFmtId="0" fontId="3" fillId="0" borderId="1" xfId="0" applyNumberFormat="1" applyFont="1" applyFill="1" applyBorder="1">
      <alignment vertical="center"/>
    </xf>
    <xf numFmtId="0" fontId="18" fillId="0" borderId="1" xfId="0" applyNumberFormat="1" applyFont="1" applyFill="1" applyBorder="1">
      <alignment vertical="center"/>
    </xf>
    <xf numFmtId="0" fontId="19" fillId="0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9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2" fillId="5" borderId="0" xfId="0" applyFont="1" applyFill="1">
      <alignment vertical="center"/>
    </xf>
    <xf numFmtId="0" fontId="3" fillId="5" borderId="1" xfId="0" applyNumberFormat="1" applyFont="1" applyFill="1" applyBorder="1">
      <alignment vertical="center"/>
    </xf>
    <xf numFmtId="0" fontId="18" fillId="5" borderId="1" xfId="0" applyNumberFormat="1" applyFont="1" applyFill="1" applyBorder="1">
      <alignment vertical="center"/>
    </xf>
    <xf numFmtId="0" fontId="15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22" fillId="0" borderId="1" xfId="0" applyFont="1" applyFill="1" applyBorder="1">
      <alignment vertical="center"/>
    </xf>
    <xf numFmtId="0" fontId="14" fillId="0" borderId="0" xfId="0" applyFont="1" applyBorder="1">
      <alignment vertical="center"/>
    </xf>
    <xf numFmtId="0" fontId="23" fillId="0" borderId="0" xfId="0" applyFont="1" applyAlignment="1">
      <alignment horizontal="right" vertical="center"/>
    </xf>
    <xf numFmtId="0" fontId="11" fillId="4" borderId="0" xfId="0" applyFont="1" applyFill="1">
      <alignment vertical="center"/>
    </xf>
    <xf numFmtId="0" fontId="11" fillId="4" borderId="1" xfId="0" applyFont="1" applyFill="1" applyBorder="1">
      <alignment vertical="center"/>
    </xf>
    <xf numFmtId="0" fontId="9" fillId="4" borderId="1" xfId="0" applyNumberFormat="1" applyFont="1" applyFill="1" applyBorder="1">
      <alignment vertical="center"/>
    </xf>
    <xf numFmtId="0" fontId="11" fillId="4" borderId="1" xfId="0" applyNumberFormat="1" applyFont="1" applyFill="1" applyBorder="1" applyAlignment="1">
      <alignment horizontal="left" vertical="center"/>
    </xf>
    <xf numFmtId="49" fontId="11" fillId="4" borderId="1" xfId="0" applyNumberFormat="1" applyFont="1" applyFill="1" applyBorder="1" applyAlignment="1">
      <alignment horizontal="left" vertical="center"/>
    </xf>
    <xf numFmtId="0" fontId="9" fillId="7" borderId="1" xfId="0" applyNumberFormat="1" applyFont="1" applyFill="1" applyBorder="1">
      <alignment vertical="center"/>
    </xf>
    <xf numFmtId="0" fontId="14" fillId="0" borderId="0" xfId="0" applyFont="1">
      <alignment vertical="center"/>
    </xf>
    <xf numFmtId="0" fontId="3" fillId="4" borderId="0" xfId="0" applyFont="1" applyFill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0" xfId="0" applyFont="1" applyFill="1" applyBorder="1">
      <alignment vertical="center"/>
    </xf>
    <xf numFmtId="0" fontId="11" fillId="4" borderId="0" xfId="0" applyFont="1" applyFill="1" applyBorder="1">
      <alignment vertical="center"/>
    </xf>
    <xf numFmtId="0" fontId="19" fillId="0" borderId="0" xfId="0" applyFont="1">
      <alignment vertical="center"/>
    </xf>
    <xf numFmtId="0" fontId="24" fillId="6" borderId="0" xfId="1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/>
    <xf numFmtId="0" fontId="8" fillId="0" borderId="0" xfId="0" applyFont="1" applyBorder="1" applyAlignment="1"/>
    <xf numFmtId="0" fontId="12" fillId="0" borderId="0" xfId="0" applyFont="1">
      <alignment vertical="center"/>
    </xf>
    <xf numFmtId="0" fontId="9" fillId="0" borderId="2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9" fillId="0" borderId="5" xfId="0" applyNumberFormat="1" applyFont="1" applyFill="1" applyBorder="1">
      <alignment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7" fillId="0" borderId="1" xfId="0" applyNumberFormat="1" applyFont="1" applyBorder="1">
      <alignment vertical="center"/>
    </xf>
    <xf numFmtId="0" fontId="3" fillId="0" borderId="0" xfId="0" applyNumberFormat="1" applyFont="1">
      <alignment vertical="center"/>
    </xf>
    <xf numFmtId="0" fontId="6" fillId="0" borderId="0" xfId="0" applyFont="1" applyBorder="1">
      <alignment vertical="center"/>
    </xf>
    <xf numFmtId="0" fontId="3" fillId="0" borderId="10" xfId="0" applyFont="1" applyBorder="1">
      <alignment vertical="center"/>
    </xf>
    <xf numFmtId="0" fontId="6" fillId="0" borderId="10" xfId="0" applyFont="1" applyBorder="1">
      <alignment vertical="center"/>
    </xf>
    <xf numFmtId="0" fontId="3" fillId="4" borderId="14" xfId="0" applyFont="1" applyFill="1" applyBorder="1">
      <alignment vertical="center"/>
    </xf>
    <xf numFmtId="0" fontId="6" fillId="4" borderId="15" xfId="0" applyFont="1" applyFill="1" applyBorder="1">
      <alignment vertical="center"/>
    </xf>
    <xf numFmtId="0" fontId="3" fillId="4" borderId="15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3" fillId="7" borderId="14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3" fillId="7" borderId="15" xfId="0" applyFont="1" applyFill="1" applyBorder="1">
      <alignment vertical="center"/>
    </xf>
    <xf numFmtId="0" fontId="3" fillId="7" borderId="13" xfId="0" applyFont="1" applyFill="1" applyBorder="1">
      <alignment vertical="center"/>
    </xf>
    <xf numFmtId="0" fontId="3" fillId="8" borderId="14" xfId="0" applyFont="1" applyFill="1" applyBorder="1">
      <alignment vertical="center"/>
    </xf>
    <xf numFmtId="0" fontId="6" fillId="8" borderId="15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3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9" fillId="0" borderId="10" xfId="0" applyNumberFormat="1" applyFont="1" applyBorder="1">
      <alignment vertical="center"/>
    </xf>
    <xf numFmtId="0" fontId="9" fillId="7" borderId="0" xfId="0" applyFont="1" applyFill="1" applyBorder="1">
      <alignment vertical="center"/>
    </xf>
    <xf numFmtId="0" fontId="9" fillId="7" borderId="6" xfId="0" applyFont="1" applyFill="1" applyBorder="1">
      <alignment vertical="center"/>
    </xf>
    <xf numFmtId="0" fontId="9" fillId="0" borderId="0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5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0" borderId="6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8" fillId="0" borderId="0" xfId="0" applyFont="1" applyAlignment="1">
      <alignment horizontal="right" vertical="center"/>
    </xf>
    <xf numFmtId="0" fontId="9" fillId="4" borderId="0" xfId="0" applyFont="1" applyFill="1" applyBorder="1">
      <alignment vertical="center"/>
    </xf>
    <xf numFmtId="0" fontId="16" fillId="0" borderId="0" xfId="0" applyFont="1" applyAlignment="1">
      <alignment horizontal="right" vertical="center"/>
    </xf>
    <xf numFmtId="0" fontId="2" fillId="4" borderId="0" xfId="0" applyFont="1" applyFill="1">
      <alignment vertical="center"/>
    </xf>
    <xf numFmtId="0" fontId="14" fillId="7" borderId="0" xfId="0" applyFont="1" applyFill="1">
      <alignment vertical="center"/>
    </xf>
    <xf numFmtId="0" fontId="11" fillId="4" borderId="12" xfId="0" applyFont="1" applyFill="1" applyBorder="1" applyAlignment="1">
      <alignment horizontal="right" vertical="center"/>
    </xf>
    <xf numFmtId="0" fontId="9" fillId="4" borderId="12" xfId="0" applyNumberFormat="1" applyFont="1" applyFill="1" applyBorder="1" applyAlignment="1">
      <alignment horizontal="right" vertical="center"/>
    </xf>
    <xf numFmtId="0" fontId="2" fillId="8" borderId="1" xfId="0" applyFont="1" applyFill="1" applyBorder="1">
      <alignment vertical="center"/>
    </xf>
    <xf numFmtId="0" fontId="14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6" fillId="0" borderId="15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3" xfId="0" applyFont="1" applyBorder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11" fillId="8" borderId="0" xfId="0" applyFont="1" applyFill="1">
      <alignment vertical="center"/>
    </xf>
    <xf numFmtId="0" fontId="11" fillId="7" borderId="0" xfId="0" applyFont="1" applyFill="1">
      <alignment vertical="center"/>
    </xf>
    <xf numFmtId="0" fontId="11" fillId="7" borderId="1" xfId="0" applyFont="1" applyFill="1" applyBorder="1">
      <alignment vertical="center"/>
    </xf>
    <xf numFmtId="0" fontId="11" fillId="7" borderId="1" xfId="0" applyNumberFormat="1" applyFont="1" applyFill="1" applyBorder="1" applyAlignment="1">
      <alignment horizontal="left" vertical="center"/>
    </xf>
    <xf numFmtId="49" fontId="11" fillId="7" borderId="1" xfId="0" applyNumberFormat="1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6" fillId="0" borderId="1" xfId="0" applyNumberFormat="1" applyFont="1" applyFill="1" applyBorder="1">
      <alignment vertical="center"/>
    </xf>
    <xf numFmtId="0" fontId="11" fillId="8" borderId="1" xfId="0" applyFont="1" applyFill="1" applyBorder="1">
      <alignment vertical="center"/>
    </xf>
    <xf numFmtId="0" fontId="14" fillId="8" borderId="1" xfId="0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1" fillId="7" borderId="0" xfId="0" applyFont="1" applyFill="1" applyBorder="1">
      <alignment vertical="center"/>
    </xf>
    <xf numFmtId="49" fontId="11" fillId="7" borderId="0" xfId="0" applyNumberFormat="1" applyFont="1" applyFill="1" applyBorder="1" applyAlignment="1">
      <alignment horizontal="left" vertical="center"/>
    </xf>
    <xf numFmtId="0" fontId="14" fillId="7" borderId="1" xfId="0" applyNumberFormat="1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right" vertical="center"/>
    </xf>
    <xf numFmtId="0" fontId="23" fillId="7" borderId="0" xfId="0" applyFont="1" applyFill="1">
      <alignment vertical="center"/>
    </xf>
    <xf numFmtId="0" fontId="14" fillId="7" borderId="1" xfId="0" applyFont="1" applyFill="1" applyBorder="1">
      <alignment vertical="center"/>
    </xf>
    <xf numFmtId="0" fontId="9" fillId="7" borderId="0" xfId="0" applyFont="1" applyFill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2" fillId="0" borderId="1" xfId="0" applyNumberFormat="1" applyFont="1" applyBorder="1">
      <alignment vertical="center"/>
    </xf>
    <xf numFmtId="0" fontId="11" fillId="0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27" fillId="0" borderId="0" xfId="0" applyFont="1">
      <alignment vertical="center"/>
    </xf>
    <xf numFmtId="0" fontId="27" fillId="0" borderId="0" xfId="0" applyFont="1" applyBorder="1">
      <alignment vertical="center"/>
    </xf>
    <xf numFmtId="0" fontId="3" fillId="4" borderId="1" xfId="0" applyNumberFormat="1" applyFont="1" applyFill="1" applyBorder="1">
      <alignment vertical="center"/>
    </xf>
    <xf numFmtId="0" fontId="18" fillId="4" borderId="1" xfId="0" applyNumberFormat="1" applyFont="1" applyFill="1" applyBorder="1">
      <alignment vertical="center"/>
    </xf>
    <xf numFmtId="0" fontId="9" fillId="4" borderId="1" xfId="0" applyNumberFormat="1" applyFont="1" applyFill="1" applyBorder="1" applyAlignment="1">
      <alignment horizontal="left" vertical="center"/>
    </xf>
    <xf numFmtId="0" fontId="3" fillId="4" borderId="0" xfId="0" applyFont="1" applyFill="1">
      <alignment vertical="center"/>
    </xf>
    <xf numFmtId="0" fontId="9" fillId="4" borderId="1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right" vertical="center"/>
    </xf>
    <xf numFmtId="0" fontId="13" fillId="8" borderId="0" xfId="0" applyFont="1" applyFill="1">
      <alignment vertical="center"/>
    </xf>
    <xf numFmtId="0" fontId="9" fillId="8" borderId="1" xfId="0" applyNumberFormat="1" applyFont="1" applyFill="1" applyBorder="1">
      <alignment vertical="center"/>
    </xf>
    <xf numFmtId="0" fontId="11" fillId="8" borderId="0" xfId="0" applyFont="1" applyFill="1" applyAlignment="1">
      <alignment horizontal="right" vertical="center"/>
    </xf>
    <xf numFmtId="0" fontId="11" fillId="8" borderId="1" xfId="0" applyNumberFormat="1" applyFont="1" applyFill="1" applyBorder="1" applyAlignment="1">
      <alignment horizontal="left" vertical="center"/>
    </xf>
    <xf numFmtId="49" fontId="11" fillId="8" borderId="1" xfId="0" applyNumberFormat="1" applyFont="1" applyFill="1" applyBorder="1" applyAlignment="1">
      <alignment horizontal="left" vertical="center"/>
    </xf>
    <xf numFmtId="0" fontId="13" fillId="8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0" fontId="2" fillId="8" borderId="0" xfId="0" applyFont="1" applyFill="1">
      <alignment vertical="center"/>
    </xf>
    <xf numFmtId="0" fontId="3" fillId="8" borderId="1" xfId="0" applyNumberFormat="1" applyFont="1" applyFill="1" applyBorder="1">
      <alignment vertical="center"/>
    </xf>
    <xf numFmtId="0" fontId="18" fillId="8" borderId="1" xfId="0" applyNumberFormat="1" applyFont="1" applyFill="1" applyBorder="1">
      <alignment vertical="center"/>
    </xf>
    <xf numFmtId="0" fontId="4" fillId="8" borderId="0" xfId="0" applyFont="1" applyFill="1">
      <alignment vertical="center"/>
    </xf>
    <xf numFmtId="0" fontId="9" fillId="8" borderId="1" xfId="0" applyNumberFormat="1" applyFont="1" applyFill="1" applyBorder="1" applyAlignment="1">
      <alignment horizontal="left" vertical="center"/>
    </xf>
    <xf numFmtId="0" fontId="3" fillId="8" borderId="0" xfId="0" applyFont="1" applyFill="1">
      <alignment vertical="center"/>
    </xf>
    <xf numFmtId="0" fontId="9" fillId="8" borderId="1" xfId="0" applyFont="1" applyFill="1" applyBorder="1" applyAlignment="1">
      <alignment horizontal="left" vertical="center"/>
    </xf>
    <xf numFmtId="0" fontId="28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9" fillId="0" borderId="1" xfId="0" applyFont="1" applyFill="1" applyBorder="1">
      <alignment vertical="center"/>
    </xf>
    <xf numFmtId="0" fontId="3" fillId="9" borderId="14" xfId="0" applyFont="1" applyFill="1" applyBorder="1">
      <alignment vertical="center"/>
    </xf>
    <xf numFmtId="0" fontId="6" fillId="9" borderId="15" xfId="0" applyFont="1" applyFill="1" applyBorder="1">
      <alignment vertical="center"/>
    </xf>
    <xf numFmtId="0" fontId="3" fillId="9" borderId="15" xfId="0" applyFont="1" applyFill="1" applyBorder="1">
      <alignment vertical="center"/>
    </xf>
    <xf numFmtId="0" fontId="3" fillId="9" borderId="13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49" fontId="0" fillId="0" borderId="0" xfId="0" applyNumberFormat="1" applyAlignment="1"/>
    <xf numFmtId="0" fontId="2" fillId="0" borderId="1" xfId="0" applyFont="1" applyBorder="1">
      <alignment vertical="center"/>
    </xf>
    <xf numFmtId="0" fontId="3" fillId="10" borderId="1" xfId="0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9" fillId="0" borderId="0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2" fillId="10" borderId="1" xfId="0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0" fontId="9" fillId="2" borderId="15" xfId="0" applyFont="1" applyFill="1" applyBorder="1">
      <alignment vertical="center"/>
    </xf>
    <xf numFmtId="0" fontId="9" fillId="2" borderId="3" xfId="0" applyFont="1" applyFill="1" applyBorder="1">
      <alignment vertical="center"/>
    </xf>
    <xf numFmtId="0" fontId="3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3" fillId="2" borderId="6" xfId="0" applyFont="1" applyFill="1" applyBorder="1" applyAlignment="1">
      <alignment horizontal="left" vertical="center"/>
    </xf>
    <xf numFmtId="0" fontId="9" fillId="0" borderId="0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0" xfId="0" applyFont="1" applyFill="1">
      <alignment vertical="center"/>
    </xf>
    <xf numFmtId="0" fontId="4" fillId="2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0" fontId="17" fillId="2" borderId="0" xfId="0" applyFont="1" applyFill="1">
      <alignment vertical="center"/>
    </xf>
    <xf numFmtId="0" fontId="15" fillId="2" borderId="0" xfId="0" applyFont="1" applyFill="1" applyAlignment="1">
      <alignment horizontal="right" vertical="center"/>
    </xf>
    <xf numFmtId="0" fontId="9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 vertical="center"/>
    </xf>
    <xf numFmtId="0" fontId="7" fillId="2" borderId="10" xfId="0" applyFont="1" applyFill="1" applyBorder="1">
      <alignment vertical="center"/>
    </xf>
    <xf numFmtId="0" fontId="9" fillId="2" borderId="10" xfId="0" applyFont="1" applyFill="1" applyBorder="1" applyAlignment="1"/>
    <xf numFmtId="0" fontId="14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9" fillId="2" borderId="11" xfId="0" applyFont="1" applyFill="1" applyBorder="1" applyAlignment="1"/>
    <xf numFmtId="0" fontId="14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9" fillId="2" borderId="12" xfId="0" applyFont="1" applyFill="1" applyBorder="1" applyAlignment="1"/>
    <xf numFmtId="0" fontId="14" fillId="2" borderId="12" xfId="0" applyFont="1" applyFill="1" applyBorder="1">
      <alignment vertical="center"/>
    </xf>
    <xf numFmtId="0" fontId="10" fillId="2" borderId="0" xfId="0" applyFont="1" applyFill="1">
      <alignment vertical="center"/>
    </xf>
    <xf numFmtId="0" fontId="9" fillId="4" borderId="0" xfId="0" applyFont="1" applyFill="1">
      <alignment vertical="center"/>
    </xf>
    <xf numFmtId="0" fontId="2" fillId="0" borderId="9" xfId="0" applyFont="1" applyBorder="1" applyAlignment="1">
      <alignment horizontal="left" vertical="center"/>
    </xf>
    <xf numFmtId="0" fontId="10" fillId="0" borderId="7" xfId="0" applyFont="1" applyBorder="1">
      <alignment vertical="center"/>
    </xf>
    <xf numFmtId="0" fontId="2" fillId="0" borderId="0" xfId="0" applyFont="1" applyAlignment="1">
      <alignment horizontal="right"/>
    </xf>
    <xf numFmtId="0" fontId="10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0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right" vertical="center"/>
    </xf>
    <xf numFmtId="0" fontId="31" fillId="0" borderId="0" xfId="0" applyFont="1" applyFill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left" vertical="center"/>
    </xf>
    <xf numFmtId="0" fontId="23" fillId="0" borderId="0" xfId="0" applyFont="1" applyFill="1">
      <alignment vertical="center"/>
    </xf>
    <xf numFmtId="0" fontId="14" fillId="0" borderId="1" xfId="0" applyFont="1" applyFill="1" applyBorder="1">
      <alignment vertical="center"/>
    </xf>
    <xf numFmtId="0" fontId="9" fillId="0" borderId="0" xfId="0" applyFont="1" applyFill="1" applyAlignment="1">
      <alignment horizontal="right" vertical="center"/>
    </xf>
    <xf numFmtId="0" fontId="14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7" borderId="5" xfId="0" applyFont="1" applyFill="1" applyBorder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49" fontId="11" fillId="4" borderId="0" xfId="0" applyNumberFormat="1" applyFont="1" applyFill="1" applyBorder="1" applyAlignment="1">
      <alignment horizontal="left" vertical="center"/>
    </xf>
    <xf numFmtId="0" fontId="14" fillId="4" borderId="0" xfId="0" applyFont="1" applyFill="1">
      <alignment vertical="center"/>
    </xf>
    <xf numFmtId="0" fontId="14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33" fillId="0" borderId="1" xfId="0" applyNumberFormat="1" applyFont="1" applyBorder="1">
      <alignment vertical="center"/>
    </xf>
    <xf numFmtId="0" fontId="34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5" fillId="12" borderId="0" xfId="0" applyFont="1" applyFill="1">
      <alignment vertical="center"/>
    </xf>
    <xf numFmtId="0" fontId="36" fillId="12" borderId="0" xfId="0" applyFont="1" applyFill="1">
      <alignment vertical="center"/>
    </xf>
    <xf numFmtId="0" fontId="19" fillId="12" borderId="0" xfId="0" applyFont="1" applyFill="1">
      <alignment vertical="center"/>
    </xf>
    <xf numFmtId="0" fontId="34" fillId="12" borderId="0" xfId="0" applyFont="1" applyFill="1">
      <alignment vertical="center"/>
    </xf>
    <xf numFmtId="0" fontId="2" fillId="0" borderId="14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10" fillId="0" borderId="0" xfId="0" applyFont="1" applyBorder="1">
      <alignment vertical="center"/>
    </xf>
    <xf numFmtId="0" fontId="10" fillId="0" borderId="8" xfId="0" applyFont="1" applyBorder="1">
      <alignment vertical="center"/>
    </xf>
    <xf numFmtId="0" fontId="3" fillId="13" borderId="1" xfId="0" applyFont="1" applyFill="1" applyBorder="1">
      <alignment vertical="center"/>
    </xf>
    <xf numFmtId="0" fontId="3" fillId="14" borderId="1" xfId="0" applyFont="1" applyFill="1" applyBorder="1">
      <alignment vertical="center"/>
    </xf>
    <xf numFmtId="0" fontId="38" fillId="12" borderId="0" xfId="0" applyFont="1" applyFill="1">
      <alignment vertical="center"/>
    </xf>
    <xf numFmtId="0" fontId="22" fillId="0" borderId="0" xfId="0" applyFont="1">
      <alignment vertical="center"/>
    </xf>
    <xf numFmtId="0" fontId="38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15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3" fillId="15" borderId="0" xfId="0" applyFont="1" applyFill="1" applyBorder="1">
      <alignment vertical="center"/>
    </xf>
    <xf numFmtId="0" fontId="3" fillId="15" borderId="0" xfId="0" applyFont="1" applyFill="1" applyBorder="1" applyAlignment="1">
      <alignment horizontal="left" vertical="center"/>
    </xf>
    <xf numFmtId="0" fontId="2" fillId="15" borderId="0" xfId="0" applyFont="1" applyFill="1" applyBorder="1">
      <alignment vertical="center"/>
    </xf>
    <xf numFmtId="0" fontId="6" fillId="15" borderId="0" xfId="0" applyFont="1" applyFill="1" applyBorder="1">
      <alignment vertical="center"/>
    </xf>
    <xf numFmtId="0" fontId="39" fillId="0" borderId="0" xfId="0" applyFont="1" applyBorder="1">
      <alignment vertical="center"/>
    </xf>
    <xf numFmtId="0" fontId="40" fillId="0" borderId="0" xfId="0" applyFont="1" applyBorder="1">
      <alignment vertical="center"/>
    </xf>
    <xf numFmtId="0" fontId="40" fillId="0" borderId="6" xfId="0" applyFont="1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9" fillId="0" borderId="7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0" fontId="44" fillId="0" borderId="0" xfId="0" applyFont="1" applyFill="1" applyAlignment="1">
      <alignment horizontal="left" vertical="center"/>
    </xf>
    <xf numFmtId="0" fontId="20" fillId="0" borderId="1" xfId="0" applyNumberFormat="1" applyFont="1" applyFill="1" applyBorder="1">
      <alignment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NumberFormat="1" applyFont="1" applyFill="1" applyAlignment="1">
      <alignment horizontal="center" vertical="center"/>
    </xf>
    <xf numFmtId="0" fontId="33" fillId="0" borderId="1" xfId="0" applyNumberFormat="1" applyFont="1" applyFill="1" applyBorder="1">
      <alignment vertical="center"/>
    </xf>
    <xf numFmtId="0" fontId="33" fillId="0" borderId="0" xfId="0" applyFont="1" applyFill="1" applyAlignment="1">
      <alignment horizontal="left" vertical="center"/>
    </xf>
    <xf numFmtId="0" fontId="33" fillId="0" borderId="0" xfId="0" applyNumberFormat="1" applyFont="1" applyFill="1" applyAlignment="1">
      <alignment horizontal="center" vertical="center"/>
    </xf>
    <xf numFmtId="0" fontId="46" fillId="0" borderId="0" xfId="0" applyFont="1" applyFill="1" applyAlignment="1">
      <alignment horizontal="left" vertical="center"/>
    </xf>
    <xf numFmtId="0" fontId="32" fillId="0" borderId="1" xfId="0" applyNumberFormat="1" applyFont="1" applyFill="1" applyBorder="1">
      <alignment vertical="center"/>
    </xf>
    <xf numFmtId="0" fontId="32" fillId="0" borderId="0" xfId="0" applyFont="1" applyFill="1" applyAlignment="1">
      <alignment horizontal="left" vertical="center"/>
    </xf>
    <xf numFmtId="0" fontId="32" fillId="0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11" fillId="8" borderId="12" xfId="0" applyFont="1" applyFill="1" applyBorder="1" applyAlignment="1">
      <alignment horizontal="right" vertical="center"/>
    </xf>
    <xf numFmtId="0" fontId="9" fillId="8" borderId="12" xfId="0" applyNumberFormat="1" applyFont="1" applyFill="1" applyBorder="1" applyAlignment="1">
      <alignment horizontal="right" vertical="center"/>
    </xf>
    <xf numFmtId="0" fontId="11" fillId="13" borderId="12" xfId="0" applyFont="1" applyFill="1" applyBorder="1" applyAlignment="1">
      <alignment horizontal="right" vertical="center"/>
    </xf>
    <xf numFmtId="0" fontId="9" fillId="13" borderId="12" xfId="0" applyNumberFormat="1" applyFont="1" applyFill="1" applyBorder="1" applyAlignment="1">
      <alignment horizontal="right" vertical="center"/>
    </xf>
    <xf numFmtId="0" fontId="11" fillId="14" borderId="12" xfId="0" applyFont="1" applyFill="1" applyBorder="1" applyAlignment="1">
      <alignment horizontal="right" vertical="center"/>
    </xf>
    <xf numFmtId="0" fontId="9" fillId="14" borderId="12" xfId="0" applyNumberFormat="1" applyFont="1" applyFill="1" applyBorder="1" applyAlignment="1">
      <alignment horizontal="right" vertical="center"/>
    </xf>
    <xf numFmtId="0" fontId="3" fillId="0" borderId="7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2" fillId="8" borderId="0" xfId="0" applyNumberFormat="1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0" fillId="0" borderId="1" xfId="0" applyFont="1" applyFill="1" applyBorder="1">
      <alignment vertical="center"/>
    </xf>
    <xf numFmtId="0" fontId="20" fillId="0" borderId="1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50" fillId="8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right" vertical="center"/>
    </xf>
    <xf numFmtId="0" fontId="10" fillId="8" borderId="0" xfId="0" applyFont="1" applyFill="1">
      <alignment vertical="center"/>
    </xf>
    <xf numFmtId="0" fontId="7" fillId="8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0" borderId="2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9" xfId="0" applyFont="1" applyBorder="1">
      <alignment vertical="center"/>
    </xf>
    <xf numFmtId="0" fontId="8" fillId="4" borderId="0" xfId="0" applyFont="1" applyFill="1">
      <alignment vertical="center"/>
    </xf>
    <xf numFmtId="0" fontId="6" fillId="0" borderId="0" xfId="0" applyFont="1" applyFill="1">
      <alignment vertical="center"/>
    </xf>
    <xf numFmtId="0" fontId="7" fillId="0" borderId="0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3" xfId="0" applyFont="1" applyBorder="1">
      <alignment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9" fillId="2" borderId="0" xfId="0" applyFont="1" applyFill="1" applyAlignment="1">
      <alignment horizontal="right" vertical="center"/>
    </xf>
    <xf numFmtId="0" fontId="29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</cellXfs>
  <cellStyles count="2">
    <cellStyle name="常规" xfId="0" builtinId="0"/>
    <cellStyle name="适中" xfId="1" builtinId="28"/>
  </cellStyles>
  <dxfs count="0"/>
  <tableStyles count="0" defaultTableStyle="TableStyleMedium9" defaultPivotStyle="PivotStyleLight16"/>
  <colors>
    <mruColors>
      <color rgb="FFFF3399"/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生命实际值</c:v>
          </c:tx>
          <c:marker>
            <c:symbol val="none"/>
          </c:marker>
          <c:xVal>
            <c:numRef>
              <c:f>标准主角标准属性!$A$4:$A$153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标准主角标准属性!$B$4:$B$153</c:f>
              <c:numCache>
                <c:formatCode>General</c:formatCode>
                <c:ptCount val="150"/>
                <c:pt idx="0">
                  <c:v>227</c:v>
                </c:pt>
                <c:pt idx="1">
                  <c:v>243</c:v>
                </c:pt>
                <c:pt idx="2">
                  <c:v>259</c:v>
                </c:pt>
                <c:pt idx="3">
                  <c:v>275</c:v>
                </c:pt>
                <c:pt idx="4">
                  <c:v>291</c:v>
                </c:pt>
                <c:pt idx="5">
                  <c:v>307</c:v>
                </c:pt>
                <c:pt idx="6">
                  <c:v>323</c:v>
                </c:pt>
                <c:pt idx="7">
                  <c:v>339</c:v>
                </c:pt>
                <c:pt idx="8">
                  <c:v>355</c:v>
                </c:pt>
                <c:pt idx="9">
                  <c:v>475</c:v>
                </c:pt>
                <c:pt idx="10">
                  <c:v>491</c:v>
                </c:pt>
                <c:pt idx="11">
                  <c:v>507</c:v>
                </c:pt>
                <c:pt idx="12">
                  <c:v>523</c:v>
                </c:pt>
                <c:pt idx="13">
                  <c:v>539</c:v>
                </c:pt>
                <c:pt idx="14">
                  <c:v>555</c:v>
                </c:pt>
                <c:pt idx="15">
                  <c:v>571</c:v>
                </c:pt>
                <c:pt idx="16">
                  <c:v>587</c:v>
                </c:pt>
                <c:pt idx="17">
                  <c:v>603</c:v>
                </c:pt>
                <c:pt idx="18">
                  <c:v>619</c:v>
                </c:pt>
                <c:pt idx="19">
                  <c:v>750</c:v>
                </c:pt>
                <c:pt idx="20">
                  <c:v>766</c:v>
                </c:pt>
                <c:pt idx="21">
                  <c:v>782</c:v>
                </c:pt>
                <c:pt idx="22">
                  <c:v>798</c:v>
                </c:pt>
                <c:pt idx="23">
                  <c:v>814</c:v>
                </c:pt>
                <c:pt idx="24">
                  <c:v>830</c:v>
                </c:pt>
                <c:pt idx="25">
                  <c:v>846</c:v>
                </c:pt>
                <c:pt idx="26">
                  <c:v>862</c:v>
                </c:pt>
                <c:pt idx="27">
                  <c:v>878</c:v>
                </c:pt>
                <c:pt idx="28">
                  <c:v>894</c:v>
                </c:pt>
                <c:pt idx="29">
                  <c:v>1144</c:v>
                </c:pt>
                <c:pt idx="30">
                  <c:v>1160</c:v>
                </c:pt>
                <c:pt idx="31">
                  <c:v>1176</c:v>
                </c:pt>
                <c:pt idx="32">
                  <c:v>1192</c:v>
                </c:pt>
                <c:pt idx="33">
                  <c:v>1208</c:v>
                </c:pt>
                <c:pt idx="34">
                  <c:v>1469</c:v>
                </c:pt>
                <c:pt idx="35">
                  <c:v>1492</c:v>
                </c:pt>
                <c:pt idx="36">
                  <c:v>1515</c:v>
                </c:pt>
                <c:pt idx="37">
                  <c:v>1538</c:v>
                </c:pt>
                <c:pt idx="38">
                  <c:v>1561</c:v>
                </c:pt>
                <c:pt idx="39">
                  <c:v>1755</c:v>
                </c:pt>
                <c:pt idx="40">
                  <c:v>1778</c:v>
                </c:pt>
                <c:pt idx="41">
                  <c:v>1801</c:v>
                </c:pt>
                <c:pt idx="42">
                  <c:v>1824</c:v>
                </c:pt>
                <c:pt idx="43">
                  <c:v>1847</c:v>
                </c:pt>
                <c:pt idx="44">
                  <c:v>1870</c:v>
                </c:pt>
                <c:pt idx="45">
                  <c:v>1893</c:v>
                </c:pt>
                <c:pt idx="46">
                  <c:v>1916</c:v>
                </c:pt>
                <c:pt idx="47">
                  <c:v>1939</c:v>
                </c:pt>
                <c:pt idx="48">
                  <c:v>1962</c:v>
                </c:pt>
                <c:pt idx="49">
                  <c:v>2159</c:v>
                </c:pt>
                <c:pt idx="50">
                  <c:v>2182</c:v>
                </c:pt>
                <c:pt idx="51">
                  <c:v>2205</c:v>
                </c:pt>
                <c:pt idx="52">
                  <c:v>2228</c:v>
                </c:pt>
                <c:pt idx="53">
                  <c:v>2251</c:v>
                </c:pt>
                <c:pt idx="54">
                  <c:v>2274</c:v>
                </c:pt>
                <c:pt idx="55">
                  <c:v>2297</c:v>
                </c:pt>
                <c:pt idx="56">
                  <c:v>2320</c:v>
                </c:pt>
                <c:pt idx="57">
                  <c:v>2343</c:v>
                </c:pt>
                <c:pt idx="58">
                  <c:v>2366</c:v>
                </c:pt>
                <c:pt idx="59">
                  <c:v>2609</c:v>
                </c:pt>
                <c:pt idx="60">
                  <c:v>2632</c:v>
                </c:pt>
                <c:pt idx="61">
                  <c:v>2655</c:v>
                </c:pt>
                <c:pt idx="62">
                  <c:v>2678</c:v>
                </c:pt>
                <c:pt idx="63">
                  <c:v>2701</c:v>
                </c:pt>
                <c:pt idx="64">
                  <c:v>2724</c:v>
                </c:pt>
                <c:pt idx="65">
                  <c:v>2747</c:v>
                </c:pt>
                <c:pt idx="66">
                  <c:v>2770</c:v>
                </c:pt>
                <c:pt idx="67">
                  <c:v>2793</c:v>
                </c:pt>
                <c:pt idx="68">
                  <c:v>2816</c:v>
                </c:pt>
                <c:pt idx="69">
                  <c:v>3044</c:v>
                </c:pt>
                <c:pt idx="70">
                  <c:v>3067</c:v>
                </c:pt>
                <c:pt idx="71">
                  <c:v>3090</c:v>
                </c:pt>
                <c:pt idx="72">
                  <c:v>3113</c:v>
                </c:pt>
                <c:pt idx="73">
                  <c:v>3136</c:v>
                </c:pt>
                <c:pt idx="74">
                  <c:v>3159</c:v>
                </c:pt>
                <c:pt idx="75">
                  <c:v>3182</c:v>
                </c:pt>
                <c:pt idx="76">
                  <c:v>3205</c:v>
                </c:pt>
                <c:pt idx="77">
                  <c:v>3228</c:v>
                </c:pt>
                <c:pt idx="78">
                  <c:v>3251</c:v>
                </c:pt>
                <c:pt idx="79">
                  <c:v>3398</c:v>
                </c:pt>
                <c:pt idx="80">
                  <c:v>3421</c:v>
                </c:pt>
                <c:pt idx="81">
                  <c:v>3444</c:v>
                </c:pt>
                <c:pt idx="82">
                  <c:v>3467</c:v>
                </c:pt>
                <c:pt idx="83">
                  <c:v>3490</c:v>
                </c:pt>
                <c:pt idx="84">
                  <c:v>3513</c:v>
                </c:pt>
                <c:pt idx="85">
                  <c:v>3536</c:v>
                </c:pt>
                <c:pt idx="86">
                  <c:v>3559</c:v>
                </c:pt>
                <c:pt idx="87">
                  <c:v>3582</c:v>
                </c:pt>
                <c:pt idx="88">
                  <c:v>3605</c:v>
                </c:pt>
                <c:pt idx="89">
                  <c:v>3753</c:v>
                </c:pt>
                <c:pt idx="90">
                  <c:v>3776</c:v>
                </c:pt>
                <c:pt idx="91">
                  <c:v>3799</c:v>
                </c:pt>
                <c:pt idx="92">
                  <c:v>3822</c:v>
                </c:pt>
                <c:pt idx="93">
                  <c:v>3845</c:v>
                </c:pt>
                <c:pt idx="94">
                  <c:v>3868</c:v>
                </c:pt>
                <c:pt idx="95">
                  <c:v>3891</c:v>
                </c:pt>
                <c:pt idx="96">
                  <c:v>3914</c:v>
                </c:pt>
                <c:pt idx="97">
                  <c:v>3937</c:v>
                </c:pt>
                <c:pt idx="98">
                  <c:v>3960</c:v>
                </c:pt>
                <c:pt idx="99">
                  <c:v>4108</c:v>
                </c:pt>
                <c:pt idx="100">
                  <c:v>4131</c:v>
                </c:pt>
                <c:pt idx="101">
                  <c:v>4154</c:v>
                </c:pt>
                <c:pt idx="102">
                  <c:v>4177</c:v>
                </c:pt>
                <c:pt idx="103">
                  <c:v>4200</c:v>
                </c:pt>
                <c:pt idx="104">
                  <c:v>4223</c:v>
                </c:pt>
                <c:pt idx="105">
                  <c:v>4246</c:v>
                </c:pt>
                <c:pt idx="106">
                  <c:v>4269</c:v>
                </c:pt>
                <c:pt idx="107">
                  <c:v>4292</c:v>
                </c:pt>
                <c:pt idx="108">
                  <c:v>4315</c:v>
                </c:pt>
                <c:pt idx="109">
                  <c:v>4463</c:v>
                </c:pt>
                <c:pt idx="110">
                  <c:v>4486</c:v>
                </c:pt>
                <c:pt idx="111">
                  <c:v>4509</c:v>
                </c:pt>
                <c:pt idx="112">
                  <c:v>4532</c:v>
                </c:pt>
                <c:pt idx="113">
                  <c:v>4555</c:v>
                </c:pt>
                <c:pt idx="114">
                  <c:v>4578</c:v>
                </c:pt>
                <c:pt idx="115">
                  <c:v>4601</c:v>
                </c:pt>
                <c:pt idx="116">
                  <c:v>4624</c:v>
                </c:pt>
                <c:pt idx="117">
                  <c:v>4647</c:v>
                </c:pt>
                <c:pt idx="118">
                  <c:v>4670</c:v>
                </c:pt>
                <c:pt idx="119">
                  <c:v>4818</c:v>
                </c:pt>
                <c:pt idx="120">
                  <c:v>4841</c:v>
                </c:pt>
                <c:pt idx="121">
                  <c:v>4864</c:v>
                </c:pt>
                <c:pt idx="122">
                  <c:v>4887</c:v>
                </c:pt>
                <c:pt idx="123">
                  <c:v>4910</c:v>
                </c:pt>
                <c:pt idx="124">
                  <c:v>4933</c:v>
                </c:pt>
                <c:pt idx="125">
                  <c:v>4956</c:v>
                </c:pt>
                <c:pt idx="126">
                  <c:v>4979</c:v>
                </c:pt>
                <c:pt idx="127">
                  <c:v>5002</c:v>
                </c:pt>
                <c:pt idx="128">
                  <c:v>5025</c:v>
                </c:pt>
                <c:pt idx="129">
                  <c:v>5172</c:v>
                </c:pt>
                <c:pt idx="130">
                  <c:v>5195</c:v>
                </c:pt>
                <c:pt idx="131">
                  <c:v>5218</c:v>
                </c:pt>
                <c:pt idx="132">
                  <c:v>5241</c:v>
                </c:pt>
                <c:pt idx="133">
                  <c:v>5264</c:v>
                </c:pt>
                <c:pt idx="134">
                  <c:v>5287</c:v>
                </c:pt>
                <c:pt idx="135">
                  <c:v>5310</c:v>
                </c:pt>
                <c:pt idx="136">
                  <c:v>5333</c:v>
                </c:pt>
                <c:pt idx="137">
                  <c:v>5356</c:v>
                </c:pt>
                <c:pt idx="138">
                  <c:v>5379</c:v>
                </c:pt>
                <c:pt idx="139">
                  <c:v>5527</c:v>
                </c:pt>
                <c:pt idx="140">
                  <c:v>5550</c:v>
                </c:pt>
                <c:pt idx="141">
                  <c:v>5573</c:v>
                </c:pt>
                <c:pt idx="142">
                  <c:v>5596</c:v>
                </c:pt>
                <c:pt idx="143">
                  <c:v>5619</c:v>
                </c:pt>
                <c:pt idx="144">
                  <c:v>5642</c:v>
                </c:pt>
                <c:pt idx="145">
                  <c:v>5665</c:v>
                </c:pt>
                <c:pt idx="146">
                  <c:v>5688</c:v>
                </c:pt>
                <c:pt idx="147">
                  <c:v>5711</c:v>
                </c:pt>
                <c:pt idx="148">
                  <c:v>5734</c:v>
                </c:pt>
                <c:pt idx="149">
                  <c:v>5882</c:v>
                </c:pt>
              </c:numCache>
            </c:numRef>
          </c:yVal>
          <c:smooth val="1"/>
        </c:ser>
        <c:ser>
          <c:idx val="1"/>
          <c:order val="1"/>
          <c:tx>
            <c:v>生命拟合值</c:v>
          </c:tx>
          <c:marker>
            <c:symbol val="none"/>
          </c:marker>
          <c:xVal>
            <c:numRef>
              <c:f>标准主角标准属性!$A$4:$A$153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标准主角标准属性!$B$158:$B$307</c:f>
              <c:numCache>
                <c:formatCode>General</c:formatCode>
                <c:ptCount val="150"/>
                <c:pt idx="0">
                  <c:v>239</c:v>
                </c:pt>
                <c:pt idx="1">
                  <c:v>279</c:v>
                </c:pt>
                <c:pt idx="2">
                  <c:v>318</c:v>
                </c:pt>
                <c:pt idx="3">
                  <c:v>358</c:v>
                </c:pt>
                <c:pt idx="4">
                  <c:v>397</c:v>
                </c:pt>
                <c:pt idx="5">
                  <c:v>437</c:v>
                </c:pt>
                <c:pt idx="6">
                  <c:v>476</c:v>
                </c:pt>
                <c:pt idx="7">
                  <c:v>516</c:v>
                </c:pt>
                <c:pt idx="8">
                  <c:v>555</c:v>
                </c:pt>
                <c:pt idx="9">
                  <c:v>595</c:v>
                </c:pt>
                <c:pt idx="10">
                  <c:v>634</c:v>
                </c:pt>
                <c:pt idx="11">
                  <c:v>674</c:v>
                </c:pt>
                <c:pt idx="12">
                  <c:v>713</c:v>
                </c:pt>
                <c:pt idx="13">
                  <c:v>753</c:v>
                </c:pt>
                <c:pt idx="14">
                  <c:v>792</c:v>
                </c:pt>
                <c:pt idx="15">
                  <c:v>832</c:v>
                </c:pt>
                <c:pt idx="16">
                  <c:v>871</c:v>
                </c:pt>
                <c:pt idx="17">
                  <c:v>911</c:v>
                </c:pt>
                <c:pt idx="18">
                  <c:v>950</c:v>
                </c:pt>
                <c:pt idx="19">
                  <c:v>990</c:v>
                </c:pt>
                <c:pt idx="20">
                  <c:v>1029</c:v>
                </c:pt>
                <c:pt idx="21">
                  <c:v>1069</c:v>
                </c:pt>
                <c:pt idx="22">
                  <c:v>1108</c:v>
                </c:pt>
                <c:pt idx="23">
                  <c:v>1148</c:v>
                </c:pt>
                <c:pt idx="24">
                  <c:v>1187</c:v>
                </c:pt>
                <c:pt idx="25">
                  <c:v>1226</c:v>
                </c:pt>
                <c:pt idx="26">
                  <c:v>1266</c:v>
                </c:pt>
                <c:pt idx="27">
                  <c:v>1305</c:v>
                </c:pt>
                <c:pt idx="28">
                  <c:v>1345</c:v>
                </c:pt>
                <c:pt idx="29">
                  <c:v>1384</c:v>
                </c:pt>
                <c:pt idx="30">
                  <c:v>1424</c:v>
                </c:pt>
                <c:pt idx="31">
                  <c:v>1463</c:v>
                </c:pt>
                <c:pt idx="32">
                  <c:v>1503</c:v>
                </c:pt>
                <c:pt idx="33">
                  <c:v>1542</c:v>
                </c:pt>
                <c:pt idx="34">
                  <c:v>1582</c:v>
                </c:pt>
                <c:pt idx="35">
                  <c:v>1621</c:v>
                </c:pt>
                <c:pt idx="36">
                  <c:v>1661</c:v>
                </c:pt>
                <c:pt idx="37">
                  <c:v>1700</c:v>
                </c:pt>
                <c:pt idx="38">
                  <c:v>1740</c:v>
                </c:pt>
                <c:pt idx="39">
                  <c:v>1779</c:v>
                </c:pt>
                <c:pt idx="40">
                  <c:v>1819</c:v>
                </c:pt>
                <c:pt idx="41">
                  <c:v>1858</c:v>
                </c:pt>
                <c:pt idx="42">
                  <c:v>1898</c:v>
                </c:pt>
                <c:pt idx="43">
                  <c:v>1937</c:v>
                </c:pt>
                <c:pt idx="44">
                  <c:v>1977</c:v>
                </c:pt>
                <c:pt idx="45">
                  <c:v>2016</c:v>
                </c:pt>
                <c:pt idx="46">
                  <c:v>2056</c:v>
                </c:pt>
                <c:pt idx="47">
                  <c:v>2095</c:v>
                </c:pt>
                <c:pt idx="48">
                  <c:v>2135</c:v>
                </c:pt>
                <c:pt idx="49">
                  <c:v>2174</c:v>
                </c:pt>
                <c:pt idx="50">
                  <c:v>2213</c:v>
                </c:pt>
                <c:pt idx="51">
                  <c:v>2253</c:v>
                </c:pt>
                <c:pt idx="52">
                  <c:v>2292</c:v>
                </c:pt>
                <c:pt idx="53">
                  <c:v>2332</c:v>
                </c:pt>
                <c:pt idx="54">
                  <c:v>2371</c:v>
                </c:pt>
                <c:pt idx="55">
                  <c:v>2411</c:v>
                </c:pt>
                <c:pt idx="56">
                  <c:v>2450</c:v>
                </c:pt>
                <c:pt idx="57">
                  <c:v>2490</c:v>
                </c:pt>
                <c:pt idx="58">
                  <c:v>2529</c:v>
                </c:pt>
                <c:pt idx="59">
                  <c:v>2569</c:v>
                </c:pt>
                <c:pt idx="60">
                  <c:v>2608</c:v>
                </c:pt>
                <c:pt idx="61">
                  <c:v>2648</c:v>
                </c:pt>
                <c:pt idx="62">
                  <c:v>2687</c:v>
                </c:pt>
                <c:pt idx="63">
                  <c:v>2727</c:v>
                </c:pt>
                <c:pt idx="64">
                  <c:v>2766</c:v>
                </c:pt>
                <c:pt idx="65">
                  <c:v>2806</c:v>
                </c:pt>
                <c:pt idx="66">
                  <c:v>2845</c:v>
                </c:pt>
                <c:pt idx="67">
                  <c:v>2885</c:v>
                </c:pt>
                <c:pt idx="68">
                  <c:v>2924</c:v>
                </c:pt>
                <c:pt idx="69">
                  <c:v>2964</c:v>
                </c:pt>
                <c:pt idx="70">
                  <c:v>3003</c:v>
                </c:pt>
                <c:pt idx="71">
                  <c:v>3043</c:v>
                </c:pt>
                <c:pt idx="72">
                  <c:v>3082</c:v>
                </c:pt>
                <c:pt idx="73">
                  <c:v>3122</c:v>
                </c:pt>
                <c:pt idx="74">
                  <c:v>3161</c:v>
                </c:pt>
                <c:pt idx="75">
                  <c:v>3200</c:v>
                </c:pt>
                <c:pt idx="76">
                  <c:v>3240</c:v>
                </c:pt>
                <c:pt idx="77">
                  <c:v>3279</c:v>
                </c:pt>
                <c:pt idx="78">
                  <c:v>3319</c:v>
                </c:pt>
                <c:pt idx="79">
                  <c:v>3358</c:v>
                </c:pt>
                <c:pt idx="80">
                  <c:v>3398</c:v>
                </c:pt>
                <c:pt idx="81">
                  <c:v>3437</c:v>
                </c:pt>
                <c:pt idx="82">
                  <c:v>3477</c:v>
                </c:pt>
                <c:pt idx="83">
                  <c:v>3516</c:v>
                </c:pt>
                <c:pt idx="84">
                  <c:v>3556</c:v>
                </c:pt>
                <c:pt idx="85">
                  <c:v>3595</c:v>
                </c:pt>
                <c:pt idx="86">
                  <c:v>3635</c:v>
                </c:pt>
                <c:pt idx="87">
                  <c:v>3674</c:v>
                </c:pt>
                <c:pt idx="88">
                  <c:v>3714</c:v>
                </c:pt>
                <c:pt idx="89">
                  <c:v>3753</c:v>
                </c:pt>
                <c:pt idx="90">
                  <c:v>3793</c:v>
                </c:pt>
                <c:pt idx="91">
                  <c:v>3832</c:v>
                </c:pt>
                <c:pt idx="92">
                  <c:v>3872</c:v>
                </c:pt>
                <c:pt idx="93">
                  <c:v>3911</c:v>
                </c:pt>
                <c:pt idx="94">
                  <c:v>3951</c:v>
                </c:pt>
                <c:pt idx="95">
                  <c:v>3990</c:v>
                </c:pt>
                <c:pt idx="96">
                  <c:v>4030</c:v>
                </c:pt>
                <c:pt idx="97">
                  <c:v>4069</c:v>
                </c:pt>
                <c:pt idx="98">
                  <c:v>4109</c:v>
                </c:pt>
                <c:pt idx="99">
                  <c:v>4148</c:v>
                </c:pt>
                <c:pt idx="100">
                  <c:v>4187</c:v>
                </c:pt>
                <c:pt idx="101">
                  <c:v>4227</c:v>
                </c:pt>
                <c:pt idx="102">
                  <c:v>4266</c:v>
                </c:pt>
                <c:pt idx="103">
                  <c:v>4306</c:v>
                </c:pt>
                <c:pt idx="104">
                  <c:v>4345</c:v>
                </c:pt>
                <c:pt idx="105">
                  <c:v>4385</c:v>
                </c:pt>
                <c:pt idx="106">
                  <c:v>4424</c:v>
                </c:pt>
                <c:pt idx="107">
                  <c:v>4464</c:v>
                </c:pt>
                <c:pt idx="108">
                  <c:v>4503</c:v>
                </c:pt>
                <c:pt idx="109">
                  <c:v>4543</c:v>
                </c:pt>
                <c:pt idx="110">
                  <c:v>4582</c:v>
                </c:pt>
                <c:pt idx="111">
                  <c:v>4622</c:v>
                </c:pt>
                <c:pt idx="112">
                  <c:v>4661</c:v>
                </c:pt>
                <c:pt idx="113">
                  <c:v>4701</c:v>
                </c:pt>
                <c:pt idx="114">
                  <c:v>4740</c:v>
                </c:pt>
                <c:pt idx="115">
                  <c:v>4780</c:v>
                </c:pt>
                <c:pt idx="116">
                  <c:v>4819</c:v>
                </c:pt>
                <c:pt idx="117">
                  <c:v>4859</c:v>
                </c:pt>
                <c:pt idx="118">
                  <c:v>4898</c:v>
                </c:pt>
                <c:pt idx="119">
                  <c:v>4938</c:v>
                </c:pt>
                <c:pt idx="120">
                  <c:v>4977</c:v>
                </c:pt>
                <c:pt idx="121">
                  <c:v>5017</c:v>
                </c:pt>
                <c:pt idx="122">
                  <c:v>5056</c:v>
                </c:pt>
                <c:pt idx="123">
                  <c:v>5096</c:v>
                </c:pt>
                <c:pt idx="124">
                  <c:v>5135</c:v>
                </c:pt>
                <c:pt idx="125">
                  <c:v>5174</c:v>
                </c:pt>
                <c:pt idx="126">
                  <c:v>5214</c:v>
                </c:pt>
                <c:pt idx="127">
                  <c:v>5253</c:v>
                </c:pt>
                <c:pt idx="128">
                  <c:v>5293</c:v>
                </c:pt>
                <c:pt idx="129">
                  <c:v>5332</c:v>
                </c:pt>
                <c:pt idx="130">
                  <c:v>5372</c:v>
                </c:pt>
                <c:pt idx="131">
                  <c:v>5411</c:v>
                </c:pt>
                <c:pt idx="132">
                  <c:v>5451</c:v>
                </c:pt>
                <c:pt idx="133">
                  <c:v>5490</c:v>
                </c:pt>
                <c:pt idx="134">
                  <c:v>5530</c:v>
                </c:pt>
                <c:pt idx="135">
                  <c:v>5569</c:v>
                </c:pt>
                <c:pt idx="136">
                  <c:v>5609</c:v>
                </c:pt>
                <c:pt idx="137">
                  <c:v>5648</c:v>
                </c:pt>
                <c:pt idx="138">
                  <c:v>5688</c:v>
                </c:pt>
                <c:pt idx="139">
                  <c:v>5727</c:v>
                </c:pt>
                <c:pt idx="140">
                  <c:v>5767</c:v>
                </c:pt>
                <c:pt idx="141">
                  <c:v>5806</c:v>
                </c:pt>
                <c:pt idx="142">
                  <c:v>5846</c:v>
                </c:pt>
                <c:pt idx="143">
                  <c:v>5885</c:v>
                </c:pt>
                <c:pt idx="144">
                  <c:v>5925</c:v>
                </c:pt>
                <c:pt idx="145">
                  <c:v>5964</c:v>
                </c:pt>
                <c:pt idx="146">
                  <c:v>6004</c:v>
                </c:pt>
                <c:pt idx="147">
                  <c:v>6043</c:v>
                </c:pt>
                <c:pt idx="148">
                  <c:v>6083</c:v>
                </c:pt>
                <c:pt idx="149">
                  <c:v>6122</c:v>
                </c:pt>
              </c:numCache>
            </c:numRef>
          </c:yVal>
          <c:smooth val="1"/>
        </c:ser>
        <c:axId val="249595392"/>
        <c:axId val="249596928"/>
      </c:scatterChart>
      <c:valAx>
        <c:axId val="249595392"/>
        <c:scaling>
          <c:orientation val="minMax"/>
        </c:scaling>
        <c:axPos val="b"/>
        <c:numFmt formatCode="General" sourceLinked="1"/>
        <c:tickLblPos val="nextTo"/>
        <c:crossAx val="249596928"/>
        <c:crosses val="autoZero"/>
        <c:crossBetween val="midCat"/>
      </c:valAx>
      <c:valAx>
        <c:axId val="249596928"/>
        <c:scaling>
          <c:orientation val="minMax"/>
        </c:scaling>
        <c:axPos val="l"/>
        <c:majorGridlines/>
        <c:numFmt formatCode="General" sourceLinked="1"/>
        <c:tickLblPos val="nextTo"/>
        <c:crossAx val="24959539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物攻实际值</c:v>
          </c:tx>
          <c:marker>
            <c:symbol val="none"/>
          </c:marker>
          <c:yVal>
            <c:numRef>
              <c:f>标准主角标准属性!$D$4:$D$153</c:f>
              <c:numCache>
                <c:formatCode>General</c:formatCode>
                <c:ptCount val="150"/>
                <c:pt idx="0">
                  <c:v>113</c:v>
                </c:pt>
                <c:pt idx="1">
                  <c:v>118</c:v>
                </c:pt>
                <c:pt idx="2">
                  <c:v>123</c:v>
                </c:pt>
                <c:pt idx="3">
                  <c:v>128</c:v>
                </c:pt>
                <c:pt idx="4">
                  <c:v>133</c:v>
                </c:pt>
                <c:pt idx="5">
                  <c:v>138</c:v>
                </c:pt>
                <c:pt idx="6">
                  <c:v>143</c:v>
                </c:pt>
                <c:pt idx="7">
                  <c:v>148</c:v>
                </c:pt>
                <c:pt idx="8">
                  <c:v>153</c:v>
                </c:pt>
                <c:pt idx="9">
                  <c:v>232</c:v>
                </c:pt>
                <c:pt idx="10">
                  <c:v>240</c:v>
                </c:pt>
                <c:pt idx="11">
                  <c:v>247</c:v>
                </c:pt>
                <c:pt idx="12">
                  <c:v>255</c:v>
                </c:pt>
                <c:pt idx="13">
                  <c:v>262</c:v>
                </c:pt>
                <c:pt idx="14">
                  <c:v>270</c:v>
                </c:pt>
                <c:pt idx="15">
                  <c:v>277</c:v>
                </c:pt>
                <c:pt idx="16">
                  <c:v>285</c:v>
                </c:pt>
                <c:pt idx="17">
                  <c:v>292</c:v>
                </c:pt>
                <c:pt idx="18">
                  <c:v>300</c:v>
                </c:pt>
                <c:pt idx="19">
                  <c:v>365</c:v>
                </c:pt>
                <c:pt idx="20">
                  <c:v>372</c:v>
                </c:pt>
                <c:pt idx="21">
                  <c:v>380</c:v>
                </c:pt>
                <c:pt idx="22">
                  <c:v>387</c:v>
                </c:pt>
                <c:pt idx="23">
                  <c:v>395</c:v>
                </c:pt>
                <c:pt idx="24">
                  <c:v>402</c:v>
                </c:pt>
                <c:pt idx="25">
                  <c:v>410</c:v>
                </c:pt>
                <c:pt idx="26">
                  <c:v>417</c:v>
                </c:pt>
                <c:pt idx="27">
                  <c:v>425</c:v>
                </c:pt>
                <c:pt idx="28">
                  <c:v>432</c:v>
                </c:pt>
                <c:pt idx="29">
                  <c:v>521</c:v>
                </c:pt>
                <c:pt idx="30">
                  <c:v>529</c:v>
                </c:pt>
                <c:pt idx="31">
                  <c:v>536</c:v>
                </c:pt>
                <c:pt idx="32">
                  <c:v>544</c:v>
                </c:pt>
                <c:pt idx="33">
                  <c:v>551</c:v>
                </c:pt>
                <c:pt idx="34">
                  <c:v>559</c:v>
                </c:pt>
                <c:pt idx="35">
                  <c:v>566</c:v>
                </c:pt>
                <c:pt idx="36">
                  <c:v>574</c:v>
                </c:pt>
                <c:pt idx="37">
                  <c:v>581</c:v>
                </c:pt>
                <c:pt idx="38">
                  <c:v>589</c:v>
                </c:pt>
                <c:pt idx="39">
                  <c:v>670</c:v>
                </c:pt>
                <c:pt idx="40">
                  <c:v>677</c:v>
                </c:pt>
                <c:pt idx="41">
                  <c:v>685</c:v>
                </c:pt>
                <c:pt idx="42">
                  <c:v>692</c:v>
                </c:pt>
                <c:pt idx="43">
                  <c:v>700</c:v>
                </c:pt>
                <c:pt idx="44">
                  <c:v>707</c:v>
                </c:pt>
                <c:pt idx="45">
                  <c:v>715</c:v>
                </c:pt>
                <c:pt idx="46">
                  <c:v>722</c:v>
                </c:pt>
                <c:pt idx="47">
                  <c:v>730</c:v>
                </c:pt>
                <c:pt idx="48">
                  <c:v>737</c:v>
                </c:pt>
                <c:pt idx="49">
                  <c:v>820</c:v>
                </c:pt>
                <c:pt idx="50">
                  <c:v>827</c:v>
                </c:pt>
                <c:pt idx="51">
                  <c:v>835</c:v>
                </c:pt>
                <c:pt idx="52">
                  <c:v>842</c:v>
                </c:pt>
                <c:pt idx="53">
                  <c:v>850</c:v>
                </c:pt>
                <c:pt idx="54">
                  <c:v>857</c:v>
                </c:pt>
                <c:pt idx="55">
                  <c:v>865</c:v>
                </c:pt>
                <c:pt idx="56">
                  <c:v>872</c:v>
                </c:pt>
                <c:pt idx="57">
                  <c:v>880</c:v>
                </c:pt>
                <c:pt idx="58">
                  <c:v>887</c:v>
                </c:pt>
                <c:pt idx="59">
                  <c:v>980</c:v>
                </c:pt>
                <c:pt idx="60">
                  <c:v>988</c:v>
                </c:pt>
                <c:pt idx="61">
                  <c:v>995</c:v>
                </c:pt>
                <c:pt idx="62">
                  <c:v>1003</c:v>
                </c:pt>
                <c:pt idx="63">
                  <c:v>1010</c:v>
                </c:pt>
                <c:pt idx="64">
                  <c:v>1018</c:v>
                </c:pt>
                <c:pt idx="65">
                  <c:v>1025</c:v>
                </c:pt>
                <c:pt idx="66">
                  <c:v>1033</c:v>
                </c:pt>
                <c:pt idx="67">
                  <c:v>1040</c:v>
                </c:pt>
                <c:pt idx="68">
                  <c:v>1048</c:v>
                </c:pt>
                <c:pt idx="69">
                  <c:v>1134</c:v>
                </c:pt>
                <c:pt idx="70">
                  <c:v>1141</c:v>
                </c:pt>
                <c:pt idx="71">
                  <c:v>1149</c:v>
                </c:pt>
                <c:pt idx="72">
                  <c:v>1156</c:v>
                </c:pt>
                <c:pt idx="73">
                  <c:v>1164</c:v>
                </c:pt>
                <c:pt idx="74">
                  <c:v>1171</c:v>
                </c:pt>
                <c:pt idx="75">
                  <c:v>1179</c:v>
                </c:pt>
                <c:pt idx="76">
                  <c:v>1186</c:v>
                </c:pt>
                <c:pt idx="77">
                  <c:v>1194</c:v>
                </c:pt>
                <c:pt idx="78">
                  <c:v>1201</c:v>
                </c:pt>
                <c:pt idx="79">
                  <c:v>1271</c:v>
                </c:pt>
                <c:pt idx="80">
                  <c:v>1279</c:v>
                </c:pt>
                <c:pt idx="81">
                  <c:v>1286</c:v>
                </c:pt>
                <c:pt idx="82">
                  <c:v>1294</c:v>
                </c:pt>
                <c:pt idx="83">
                  <c:v>1301</c:v>
                </c:pt>
                <c:pt idx="84">
                  <c:v>1309</c:v>
                </c:pt>
                <c:pt idx="85">
                  <c:v>1316</c:v>
                </c:pt>
                <c:pt idx="86">
                  <c:v>1324</c:v>
                </c:pt>
                <c:pt idx="87">
                  <c:v>1331</c:v>
                </c:pt>
                <c:pt idx="88">
                  <c:v>1339</c:v>
                </c:pt>
                <c:pt idx="89">
                  <c:v>1409</c:v>
                </c:pt>
                <c:pt idx="90">
                  <c:v>1416</c:v>
                </c:pt>
                <c:pt idx="91">
                  <c:v>1424</c:v>
                </c:pt>
                <c:pt idx="92">
                  <c:v>1431</c:v>
                </c:pt>
                <c:pt idx="93">
                  <c:v>1439</c:v>
                </c:pt>
                <c:pt idx="94">
                  <c:v>1446</c:v>
                </c:pt>
                <c:pt idx="95">
                  <c:v>1454</c:v>
                </c:pt>
                <c:pt idx="96">
                  <c:v>1461</c:v>
                </c:pt>
                <c:pt idx="97">
                  <c:v>1469</c:v>
                </c:pt>
                <c:pt idx="98">
                  <c:v>1476</c:v>
                </c:pt>
                <c:pt idx="99">
                  <c:v>1546</c:v>
                </c:pt>
                <c:pt idx="100">
                  <c:v>1554</c:v>
                </c:pt>
                <c:pt idx="101">
                  <c:v>1561</c:v>
                </c:pt>
                <c:pt idx="102">
                  <c:v>1569</c:v>
                </c:pt>
                <c:pt idx="103">
                  <c:v>1576</c:v>
                </c:pt>
                <c:pt idx="104">
                  <c:v>1584</c:v>
                </c:pt>
                <c:pt idx="105">
                  <c:v>1591</c:v>
                </c:pt>
                <c:pt idx="106">
                  <c:v>1599</c:v>
                </c:pt>
                <c:pt idx="107">
                  <c:v>1606</c:v>
                </c:pt>
                <c:pt idx="108">
                  <c:v>1614</c:v>
                </c:pt>
                <c:pt idx="109">
                  <c:v>1683</c:v>
                </c:pt>
                <c:pt idx="110">
                  <c:v>1691</c:v>
                </c:pt>
                <c:pt idx="111">
                  <c:v>1698</c:v>
                </c:pt>
                <c:pt idx="112">
                  <c:v>1706</c:v>
                </c:pt>
                <c:pt idx="113">
                  <c:v>1713</c:v>
                </c:pt>
                <c:pt idx="114">
                  <c:v>1721</c:v>
                </c:pt>
                <c:pt idx="115">
                  <c:v>1728</c:v>
                </c:pt>
                <c:pt idx="116">
                  <c:v>1736</c:v>
                </c:pt>
                <c:pt idx="117">
                  <c:v>1743</c:v>
                </c:pt>
                <c:pt idx="118">
                  <c:v>1751</c:v>
                </c:pt>
                <c:pt idx="119">
                  <c:v>1821</c:v>
                </c:pt>
                <c:pt idx="120">
                  <c:v>1828</c:v>
                </c:pt>
                <c:pt idx="121">
                  <c:v>1836</c:v>
                </c:pt>
                <c:pt idx="122">
                  <c:v>1843</c:v>
                </c:pt>
                <c:pt idx="123">
                  <c:v>1851</c:v>
                </c:pt>
                <c:pt idx="124">
                  <c:v>1858</c:v>
                </c:pt>
                <c:pt idx="125">
                  <c:v>1866</c:v>
                </c:pt>
                <c:pt idx="126">
                  <c:v>1873</c:v>
                </c:pt>
                <c:pt idx="127">
                  <c:v>1881</c:v>
                </c:pt>
                <c:pt idx="128">
                  <c:v>1888</c:v>
                </c:pt>
                <c:pt idx="129">
                  <c:v>1958</c:v>
                </c:pt>
                <c:pt idx="130">
                  <c:v>1966</c:v>
                </c:pt>
                <c:pt idx="131">
                  <c:v>1973</c:v>
                </c:pt>
                <c:pt idx="132">
                  <c:v>1981</c:v>
                </c:pt>
                <c:pt idx="133">
                  <c:v>1988</c:v>
                </c:pt>
                <c:pt idx="134">
                  <c:v>1996</c:v>
                </c:pt>
                <c:pt idx="135">
                  <c:v>2003</c:v>
                </c:pt>
                <c:pt idx="136">
                  <c:v>2011</c:v>
                </c:pt>
                <c:pt idx="137">
                  <c:v>2018</c:v>
                </c:pt>
                <c:pt idx="138">
                  <c:v>2026</c:v>
                </c:pt>
                <c:pt idx="139">
                  <c:v>2096</c:v>
                </c:pt>
                <c:pt idx="140">
                  <c:v>2103</c:v>
                </c:pt>
                <c:pt idx="141">
                  <c:v>2111</c:v>
                </c:pt>
                <c:pt idx="142">
                  <c:v>2118</c:v>
                </c:pt>
                <c:pt idx="143">
                  <c:v>2126</c:v>
                </c:pt>
                <c:pt idx="144">
                  <c:v>2133</c:v>
                </c:pt>
                <c:pt idx="145">
                  <c:v>2141</c:v>
                </c:pt>
                <c:pt idx="146">
                  <c:v>2148</c:v>
                </c:pt>
                <c:pt idx="147">
                  <c:v>2156</c:v>
                </c:pt>
                <c:pt idx="148">
                  <c:v>2163</c:v>
                </c:pt>
                <c:pt idx="149">
                  <c:v>2233</c:v>
                </c:pt>
              </c:numCache>
            </c:numRef>
          </c:yVal>
          <c:smooth val="1"/>
        </c:ser>
        <c:ser>
          <c:idx val="1"/>
          <c:order val="1"/>
          <c:tx>
            <c:v>物攻拟合值</c:v>
          </c:tx>
          <c:marker>
            <c:symbol val="none"/>
          </c:marker>
          <c:yVal>
            <c:numRef>
              <c:f>标准主角标准属性!$D$158:$D$307</c:f>
              <c:numCache>
                <c:formatCode>General</c:formatCode>
                <c:ptCount val="150"/>
                <c:pt idx="0">
                  <c:v>115</c:v>
                </c:pt>
                <c:pt idx="1">
                  <c:v>129</c:v>
                </c:pt>
                <c:pt idx="2">
                  <c:v>144</c:v>
                </c:pt>
                <c:pt idx="3">
                  <c:v>158</c:v>
                </c:pt>
                <c:pt idx="4">
                  <c:v>173</c:v>
                </c:pt>
                <c:pt idx="5">
                  <c:v>187</c:v>
                </c:pt>
                <c:pt idx="6">
                  <c:v>202</c:v>
                </c:pt>
                <c:pt idx="7">
                  <c:v>216</c:v>
                </c:pt>
                <c:pt idx="8">
                  <c:v>231</c:v>
                </c:pt>
                <c:pt idx="9">
                  <c:v>245</c:v>
                </c:pt>
                <c:pt idx="10">
                  <c:v>260</c:v>
                </c:pt>
                <c:pt idx="11">
                  <c:v>274</c:v>
                </c:pt>
                <c:pt idx="12">
                  <c:v>289</c:v>
                </c:pt>
                <c:pt idx="13">
                  <c:v>304</c:v>
                </c:pt>
                <c:pt idx="14">
                  <c:v>318</c:v>
                </c:pt>
                <c:pt idx="15">
                  <c:v>333</c:v>
                </c:pt>
                <c:pt idx="16">
                  <c:v>347</c:v>
                </c:pt>
                <c:pt idx="17">
                  <c:v>362</c:v>
                </c:pt>
                <c:pt idx="18">
                  <c:v>376</c:v>
                </c:pt>
                <c:pt idx="19">
                  <c:v>391</c:v>
                </c:pt>
                <c:pt idx="20">
                  <c:v>405</c:v>
                </c:pt>
                <c:pt idx="21">
                  <c:v>420</c:v>
                </c:pt>
                <c:pt idx="22">
                  <c:v>434</c:v>
                </c:pt>
                <c:pt idx="23">
                  <c:v>449</c:v>
                </c:pt>
                <c:pt idx="24">
                  <c:v>464</c:v>
                </c:pt>
                <c:pt idx="25">
                  <c:v>478</c:v>
                </c:pt>
                <c:pt idx="26">
                  <c:v>493</c:v>
                </c:pt>
                <c:pt idx="27">
                  <c:v>507</c:v>
                </c:pt>
                <c:pt idx="28">
                  <c:v>522</c:v>
                </c:pt>
                <c:pt idx="29">
                  <c:v>536</c:v>
                </c:pt>
                <c:pt idx="30">
                  <c:v>551</c:v>
                </c:pt>
                <c:pt idx="31">
                  <c:v>565</c:v>
                </c:pt>
                <c:pt idx="32">
                  <c:v>580</c:v>
                </c:pt>
                <c:pt idx="33">
                  <c:v>594</c:v>
                </c:pt>
                <c:pt idx="34">
                  <c:v>609</c:v>
                </c:pt>
                <c:pt idx="35">
                  <c:v>623</c:v>
                </c:pt>
                <c:pt idx="36">
                  <c:v>638</c:v>
                </c:pt>
                <c:pt idx="37">
                  <c:v>653</c:v>
                </c:pt>
                <c:pt idx="38">
                  <c:v>667</c:v>
                </c:pt>
                <c:pt idx="39">
                  <c:v>682</c:v>
                </c:pt>
                <c:pt idx="40">
                  <c:v>696</c:v>
                </c:pt>
                <c:pt idx="41">
                  <c:v>711</c:v>
                </c:pt>
                <c:pt idx="42">
                  <c:v>725</c:v>
                </c:pt>
                <c:pt idx="43">
                  <c:v>740</c:v>
                </c:pt>
                <c:pt idx="44">
                  <c:v>754</c:v>
                </c:pt>
                <c:pt idx="45">
                  <c:v>769</c:v>
                </c:pt>
                <c:pt idx="46">
                  <c:v>783</c:v>
                </c:pt>
                <c:pt idx="47">
                  <c:v>798</c:v>
                </c:pt>
                <c:pt idx="48">
                  <c:v>812</c:v>
                </c:pt>
                <c:pt idx="49">
                  <c:v>827</c:v>
                </c:pt>
                <c:pt idx="50">
                  <c:v>842</c:v>
                </c:pt>
                <c:pt idx="51">
                  <c:v>856</c:v>
                </c:pt>
                <c:pt idx="52">
                  <c:v>871</c:v>
                </c:pt>
                <c:pt idx="53">
                  <c:v>885</c:v>
                </c:pt>
                <c:pt idx="54">
                  <c:v>900</c:v>
                </c:pt>
                <c:pt idx="55">
                  <c:v>914</c:v>
                </c:pt>
                <c:pt idx="56">
                  <c:v>929</c:v>
                </c:pt>
                <c:pt idx="57">
                  <c:v>943</c:v>
                </c:pt>
                <c:pt idx="58">
                  <c:v>958</c:v>
                </c:pt>
                <c:pt idx="59">
                  <c:v>972</c:v>
                </c:pt>
                <c:pt idx="60">
                  <c:v>987</c:v>
                </c:pt>
                <c:pt idx="61">
                  <c:v>1001</c:v>
                </c:pt>
                <c:pt idx="62">
                  <c:v>1016</c:v>
                </c:pt>
                <c:pt idx="63">
                  <c:v>1031</c:v>
                </c:pt>
                <c:pt idx="64">
                  <c:v>1045</c:v>
                </c:pt>
                <c:pt idx="65">
                  <c:v>1060</c:v>
                </c:pt>
                <c:pt idx="66">
                  <c:v>1074</c:v>
                </c:pt>
                <c:pt idx="67">
                  <c:v>1089</c:v>
                </c:pt>
                <c:pt idx="68">
                  <c:v>1103</c:v>
                </c:pt>
                <c:pt idx="69">
                  <c:v>1118</c:v>
                </c:pt>
                <c:pt idx="70">
                  <c:v>1132</c:v>
                </c:pt>
                <c:pt idx="71">
                  <c:v>1147</c:v>
                </c:pt>
                <c:pt idx="72">
                  <c:v>1161</c:v>
                </c:pt>
                <c:pt idx="73">
                  <c:v>1176</c:v>
                </c:pt>
                <c:pt idx="74">
                  <c:v>1191</c:v>
                </c:pt>
                <c:pt idx="75">
                  <c:v>1205</c:v>
                </c:pt>
                <c:pt idx="76">
                  <c:v>1220</c:v>
                </c:pt>
                <c:pt idx="77">
                  <c:v>1234</c:v>
                </c:pt>
                <c:pt idx="78">
                  <c:v>1249</c:v>
                </c:pt>
                <c:pt idx="79">
                  <c:v>1263</c:v>
                </c:pt>
                <c:pt idx="80">
                  <c:v>1278</c:v>
                </c:pt>
                <c:pt idx="81">
                  <c:v>1292</c:v>
                </c:pt>
                <c:pt idx="82">
                  <c:v>1307</c:v>
                </c:pt>
                <c:pt idx="83">
                  <c:v>1321</c:v>
                </c:pt>
                <c:pt idx="84">
                  <c:v>1336</c:v>
                </c:pt>
                <c:pt idx="85">
                  <c:v>1350</c:v>
                </c:pt>
                <c:pt idx="86">
                  <c:v>1365</c:v>
                </c:pt>
                <c:pt idx="87">
                  <c:v>1380</c:v>
                </c:pt>
                <c:pt idx="88">
                  <c:v>1394</c:v>
                </c:pt>
                <c:pt idx="89">
                  <c:v>1409</c:v>
                </c:pt>
                <c:pt idx="90">
                  <c:v>1423</c:v>
                </c:pt>
                <c:pt idx="91">
                  <c:v>1438</c:v>
                </c:pt>
                <c:pt idx="92">
                  <c:v>1452</c:v>
                </c:pt>
                <c:pt idx="93">
                  <c:v>1467</c:v>
                </c:pt>
                <c:pt idx="94">
                  <c:v>1481</c:v>
                </c:pt>
                <c:pt idx="95">
                  <c:v>1496</c:v>
                </c:pt>
                <c:pt idx="96">
                  <c:v>1510</c:v>
                </c:pt>
                <c:pt idx="97">
                  <c:v>1525</c:v>
                </c:pt>
                <c:pt idx="98">
                  <c:v>1539</c:v>
                </c:pt>
                <c:pt idx="99">
                  <c:v>1554</c:v>
                </c:pt>
                <c:pt idx="100">
                  <c:v>1569</c:v>
                </c:pt>
                <c:pt idx="101">
                  <c:v>1583</c:v>
                </c:pt>
                <c:pt idx="102">
                  <c:v>1598</c:v>
                </c:pt>
                <c:pt idx="103">
                  <c:v>1612</c:v>
                </c:pt>
                <c:pt idx="104">
                  <c:v>1627</c:v>
                </c:pt>
                <c:pt idx="105">
                  <c:v>1641</c:v>
                </c:pt>
                <c:pt idx="106">
                  <c:v>1656</c:v>
                </c:pt>
                <c:pt idx="107">
                  <c:v>1670</c:v>
                </c:pt>
                <c:pt idx="108">
                  <c:v>1685</c:v>
                </c:pt>
                <c:pt idx="109">
                  <c:v>1699</c:v>
                </c:pt>
                <c:pt idx="110">
                  <c:v>1714</c:v>
                </c:pt>
                <c:pt idx="111">
                  <c:v>1728</c:v>
                </c:pt>
                <c:pt idx="112">
                  <c:v>1743</c:v>
                </c:pt>
                <c:pt idx="113">
                  <c:v>1758</c:v>
                </c:pt>
                <c:pt idx="114">
                  <c:v>1772</c:v>
                </c:pt>
                <c:pt idx="115">
                  <c:v>1787</c:v>
                </c:pt>
                <c:pt idx="116">
                  <c:v>1801</c:v>
                </c:pt>
                <c:pt idx="117">
                  <c:v>1816</c:v>
                </c:pt>
                <c:pt idx="118">
                  <c:v>1830</c:v>
                </c:pt>
                <c:pt idx="119">
                  <c:v>1845</c:v>
                </c:pt>
                <c:pt idx="120">
                  <c:v>1859</c:v>
                </c:pt>
                <c:pt idx="121">
                  <c:v>1874</c:v>
                </c:pt>
                <c:pt idx="122">
                  <c:v>1888</c:v>
                </c:pt>
                <c:pt idx="123">
                  <c:v>1903</c:v>
                </c:pt>
                <c:pt idx="124">
                  <c:v>1918</c:v>
                </c:pt>
                <c:pt idx="125">
                  <c:v>1932</c:v>
                </c:pt>
                <c:pt idx="126">
                  <c:v>1947</c:v>
                </c:pt>
                <c:pt idx="127">
                  <c:v>1961</c:v>
                </c:pt>
                <c:pt idx="128">
                  <c:v>1976</c:v>
                </c:pt>
                <c:pt idx="129">
                  <c:v>1990</c:v>
                </c:pt>
                <c:pt idx="130">
                  <c:v>2005</c:v>
                </c:pt>
                <c:pt idx="131">
                  <c:v>2019</c:v>
                </c:pt>
                <c:pt idx="132">
                  <c:v>2034</c:v>
                </c:pt>
                <c:pt idx="133">
                  <c:v>2048</c:v>
                </c:pt>
                <c:pt idx="134">
                  <c:v>2063</c:v>
                </c:pt>
                <c:pt idx="135">
                  <c:v>2077</c:v>
                </c:pt>
                <c:pt idx="136">
                  <c:v>2092</c:v>
                </c:pt>
                <c:pt idx="137">
                  <c:v>2107</c:v>
                </c:pt>
                <c:pt idx="138">
                  <c:v>2121</c:v>
                </c:pt>
                <c:pt idx="139">
                  <c:v>2136</c:v>
                </c:pt>
                <c:pt idx="140">
                  <c:v>2150</c:v>
                </c:pt>
                <c:pt idx="141">
                  <c:v>2165</c:v>
                </c:pt>
                <c:pt idx="142">
                  <c:v>2179</c:v>
                </c:pt>
                <c:pt idx="143">
                  <c:v>2194</c:v>
                </c:pt>
                <c:pt idx="144">
                  <c:v>2208</c:v>
                </c:pt>
                <c:pt idx="145">
                  <c:v>2223</c:v>
                </c:pt>
                <c:pt idx="146">
                  <c:v>2237</c:v>
                </c:pt>
                <c:pt idx="147">
                  <c:v>2252</c:v>
                </c:pt>
                <c:pt idx="148">
                  <c:v>2266</c:v>
                </c:pt>
                <c:pt idx="149">
                  <c:v>2281</c:v>
                </c:pt>
              </c:numCache>
            </c:numRef>
          </c:yVal>
          <c:smooth val="1"/>
        </c:ser>
        <c:axId val="253434880"/>
        <c:axId val="253440768"/>
      </c:scatterChart>
      <c:valAx>
        <c:axId val="253434880"/>
        <c:scaling>
          <c:orientation val="minMax"/>
        </c:scaling>
        <c:axPos val="b"/>
        <c:tickLblPos val="nextTo"/>
        <c:crossAx val="253440768"/>
        <c:crosses val="autoZero"/>
        <c:crossBetween val="midCat"/>
      </c:valAx>
      <c:valAx>
        <c:axId val="253440768"/>
        <c:scaling>
          <c:orientation val="minMax"/>
        </c:scaling>
        <c:axPos val="l"/>
        <c:majorGridlines/>
        <c:numFmt formatCode="General" sourceLinked="1"/>
        <c:tickLblPos val="nextTo"/>
        <c:crossAx val="2534348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物防实际值</c:v>
          </c:tx>
          <c:marker>
            <c:symbol val="none"/>
          </c:marker>
          <c:yVal>
            <c:numRef>
              <c:f>标准主角标准属性!$E$4:$E$153</c:f>
              <c:numCache>
                <c:formatCode>General</c:formatCode>
                <c:ptCount val="150"/>
                <c:pt idx="0">
                  <c:v>55</c:v>
                </c:pt>
                <c:pt idx="1">
                  <c:v>57</c:v>
                </c:pt>
                <c:pt idx="2">
                  <c:v>59</c:v>
                </c:pt>
                <c:pt idx="3">
                  <c:v>62</c:v>
                </c:pt>
                <c:pt idx="4">
                  <c:v>64</c:v>
                </c:pt>
                <c:pt idx="5">
                  <c:v>66</c:v>
                </c:pt>
                <c:pt idx="6">
                  <c:v>68</c:v>
                </c:pt>
                <c:pt idx="7">
                  <c:v>70</c:v>
                </c:pt>
                <c:pt idx="8">
                  <c:v>73</c:v>
                </c:pt>
                <c:pt idx="9">
                  <c:v>101</c:v>
                </c:pt>
                <c:pt idx="10">
                  <c:v>103</c:v>
                </c:pt>
                <c:pt idx="11">
                  <c:v>105</c:v>
                </c:pt>
                <c:pt idx="12">
                  <c:v>107</c:v>
                </c:pt>
                <c:pt idx="13">
                  <c:v>110</c:v>
                </c:pt>
                <c:pt idx="14">
                  <c:v>112</c:v>
                </c:pt>
                <c:pt idx="15">
                  <c:v>114</c:v>
                </c:pt>
                <c:pt idx="16">
                  <c:v>116</c:v>
                </c:pt>
                <c:pt idx="17">
                  <c:v>118</c:v>
                </c:pt>
                <c:pt idx="18">
                  <c:v>121</c:v>
                </c:pt>
                <c:pt idx="19">
                  <c:v>151</c:v>
                </c:pt>
                <c:pt idx="20">
                  <c:v>154</c:v>
                </c:pt>
                <c:pt idx="21">
                  <c:v>156</c:v>
                </c:pt>
                <c:pt idx="22">
                  <c:v>158</c:v>
                </c:pt>
                <c:pt idx="23">
                  <c:v>160</c:v>
                </c:pt>
                <c:pt idx="24">
                  <c:v>162</c:v>
                </c:pt>
                <c:pt idx="25">
                  <c:v>165</c:v>
                </c:pt>
                <c:pt idx="26">
                  <c:v>167</c:v>
                </c:pt>
                <c:pt idx="27">
                  <c:v>169</c:v>
                </c:pt>
                <c:pt idx="28">
                  <c:v>171</c:v>
                </c:pt>
                <c:pt idx="29">
                  <c:v>238</c:v>
                </c:pt>
                <c:pt idx="30">
                  <c:v>240</c:v>
                </c:pt>
                <c:pt idx="31">
                  <c:v>243</c:v>
                </c:pt>
                <c:pt idx="32">
                  <c:v>245</c:v>
                </c:pt>
                <c:pt idx="33">
                  <c:v>247</c:v>
                </c:pt>
                <c:pt idx="34">
                  <c:v>249</c:v>
                </c:pt>
                <c:pt idx="35">
                  <c:v>251</c:v>
                </c:pt>
                <c:pt idx="36">
                  <c:v>254</c:v>
                </c:pt>
                <c:pt idx="37">
                  <c:v>256</c:v>
                </c:pt>
                <c:pt idx="38">
                  <c:v>258</c:v>
                </c:pt>
                <c:pt idx="39">
                  <c:v>301</c:v>
                </c:pt>
                <c:pt idx="40">
                  <c:v>303</c:v>
                </c:pt>
                <c:pt idx="41">
                  <c:v>305</c:v>
                </c:pt>
                <c:pt idx="42">
                  <c:v>307</c:v>
                </c:pt>
                <c:pt idx="43">
                  <c:v>310</c:v>
                </c:pt>
                <c:pt idx="44">
                  <c:v>312</c:v>
                </c:pt>
                <c:pt idx="45">
                  <c:v>314</c:v>
                </c:pt>
                <c:pt idx="46">
                  <c:v>316</c:v>
                </c:pt>
                <c:pt idx="47">
                  <c:v>318</c:v>
                </c:pt>
                <c:pt idx="48">
                  <c:v>321</c:v>
                </c:pt>
                <c:pt idx="49">
                  <c:v>364</c:v>
                </c:pt>
                <c:pt idx="50">
                  <c:v>366</c:v>
                </c:pt>
                <c:pt idx="51">
                  <c:v>368</c:v>
                </c:pt>
                <c:pt idx="52">
                  <c:v>370</c:v>
                </c:pt>
                <c:pt idx="53">
                  <c:v>372</c:v>
                </c:pt>
                <c:pt idx="54">
                  <c:v>375</c:v>
                </c:pt>
                <c:pt idx="55">
                  <c:v>377</c:v>
                </c:pt>
                <c:pt idx="56">
                  <c:v>379</c:v>
                </c:pt>
                <c:pt idx="57">
                  <c:v>381</c:v>
                </c:pt>
                <c:pt idx="58">
                  <c:v>383</c:v>
                </c:pt>
                <c:pt idx="59">
                  <c:v>438</c:v>
                </c:pt>
                <c:pt idx="60">
                  <c:v>440</c:v>
                </c:pt>
                <c:pt idx="61">
                  <c:v>443</c:v>
                </c:pt>
                <c:pt idx="62">
                  <c:v>445</c:v>
                </c:pt>
                <c:pt idx="63">
                  <c:v>447</c:v>
                </c:pt>
                <c:pt idx="64">
                  <c:v>449</c:v>
                </c:pt>
                <c:pt idx="65">
                  <c:v>451</c:v>
                </c:pt>
                <c:pt idx="66">
                  <c:v>454</c:v>
                </c:pt>
                <c:pt idx="67">
                  <c:v>456</c:v>
                </c:pt>
                <c:pt idx="68">
                  <c:v>458</c:v>
                </c:pt>
                <c:pt idx="69">
                  <c:v>513</c:v>
                </c:pt>
                <c:pt idx="70">
                  <c:v>515</c:v>
                </c:pt>
                <c:pt idx="71">
                  <c:v>517</c:v>
                </c:pt>
                <c:pt idx="72">
                  <c:v>520</c:v>
                </c:pt>
                <c:pt idx="73">
                  <c:v>522</c:v>
                </c:pt>
                <c:pt idx="74">
                  <c:v>524</c:v>
                </c:pt>
                <c:pt idx="75">
                  <c:v>526</c:v>
                </c:pt>
                <c:pt idx="76">
                  <c:v>528</c:v>
                </c:pt>
                <c:pt idx="77">
                  <c:v>531</c:v>
                </c:pt>
                <c:pt idx="78">
                  <c:v>533</c:v>
                </c:pt>
                <c:pt idx="79">
                  <c:v>564</c:v>
                </c:pt>
                <c:pt idx="80">
                  <c:v>566</c:v>
                </c:pt>
                <c:pt idx="81">
                  <c:v>568</c:v>
                </c:pt>
                <c:pt idx="82">
                  <c:v>570</c:v>
                </c:pt>
                <c:pt idx="83">
                  <c:v>572</c:v>
                </c:pt>
                <c:pt idx="84">
                  <c:v>575</c:v>
                </c:pt>
                <c:pt idx="85">
                  <c:v>577</c:v>
                </c:pt>
                <c:pt idx="86">
                  <c:v>579</c:v>
                </c:pt>
                <c:pt idx="87">
                  <c:v>581</c:v>
                </c:pt>
                <c:pt idx="88">
                  <c:v>583</c:v>
                </c:pt>
                <c:pt idx="89">
                  <c:v>614</c:v>
                </c:pt>
                <c:pt idx="90">
                  <c:v>617</c:v>
                </c:pt>
                <c:pt idx="91">
                  <c:v>619</c:v>
                </c:pt>
                <c:pt idx="92">
                  <c:v>621</c:v>
                </c:pt>
                <c:pt idx="93">
                  <c:v>623</c:v>
                </c:pt>
                <c:pt idx="94">
                  <c:v>625</c:v>
                </c:pt>
                <c:pt idx="95">
                  <c:v>628</c:v>
                </c:pt>
                <c:pt idx="96">
                  <c:v>630</c:v>
                </c:pt>
                <c:pt idx="97">
                  <c:v>632</c:v>
                </c:pt>
                <c:pt idx="98">
                  <c:v>634</c:v>
                </c:pt>
                <c:pt idx="99">
                  <c:v>665</c:v>
                </c:pt>
                <c:pt idx="100">
                  <c:v>667</c:v>
                </c:pt>
                <c:pt idx="101">
                  <c:v>669</c:v>
                </c:pt>
                <c:pt idx="102">
                  <c:v>672</c:v>
                </c:pt>
                <c:pt idx="103">
                  <c:v>674</c:v>
                </c:pt>
                <c:pt idx="104">
                  <c:v>676</c:v>
                </c:pt>
                <c:pt idx="105">
                  <c:v>678</c:v>
                </c:pt>
                <c:pt idx="106">
                  <c:v>680</c:v>
                </c:pt>
                <c:pt idx="107">
                  <c:v>683</c:v>
                </c:pt>
                <c:pt idx="108">
                  <c:v>685</c:v>
                </c:pt>
                <c:pt idx="109">
                  <c:v>716</c:v>
                </c:pt>
                <c:pt idx="110">
                  <c:v>718</c:v>
                </c:pt>
                <c:pt idx="111">
                  <c:v>720</c:v>
                </c:pt>
                <c:pt idx="112">
                  <c:v>722</c:v>
                </c:pt>
                <c:pt idx="113">
                  <c:v>725</c:v>
                </c:pt>
                <c:pt idx="114">
                  <c:v>727</c:v>
                </c:pt>
                <c:pt idx="115">
                  <c:v>729</c:v>
                </c:pt>
                <c:pt idx="116">
                  <c:v>731</c:v>
                </c:pt>
                <c:pt idx="117">
                  <c:v>733</c:v>
                </c:pt>
                <c:pt idx="118">
                  <c:v>736</c:v>
                </c:pt>
                <c:pt idx="119">
                  <c:v>766</c:v>
                </c:pt>
                <c:pt idx="120">
                  <c:v>769</c:v>
                </c:pt>
                <c:pt idx="121">
                  <c:v>771</c:v>
                </c:pt>
                <c:pt idx="122">
                  <c:v>773</c:v>
                </c:pt>
                <c:pt idx="123">
                  <c:v>775</c:v>
                </c:pt>
                <c:pt idx="124">
                  <c:v>777</c:v>
                </c:pt>
                <c:pt idx="125">
                  <c:v>780</c:v>
                </c:pt>
                <c:pt idx="126">
                  <c:v>782</c:v>
                </c:pt>
                <c:pt idx="127">
                  <c:v>784</c:v>
                </c:pt>
                <c:pt idx="128">
                  <c:v>786</c:v>
                </c:pt>
                <c:pt idx="129">
                  <c:v>817</c:v>
                </c:pt>
                <c:pt idx="130">
                  <c:v>819</c:v>
                </c:pt>
                <c:pt idx="131">
                  <c:v>822</c:v>
                </c:pt>
                <c:pt idx="132">
                  <c:v>824</c:v>
                </c:pt>
                <c:pt idx="133">
                  <c:v>826</c:v>
                </c:pt>
                <c:pt idx="134">
                  <c:v>828</c:v>
                </c:pt>
                <c:pt idx="135">
                  <c:v>830</c:v>
                </c:pt>
                <c:pt idx="136">
                  <c:v>833</c:v>
                </c:pt>
                <c:pt idx="137">
                  <c:v>835</c:v>
                </c:pt>
                <c:pt idx="138">
                  <c:v>837</c:v>
                </c:pt>
                <c:pt idx="139">
                  <c:v>868</c:v>
                </c:pt>
                <c:pt idx="140">
                  <c:v>870</c:v>
                </c:pt>
                <c:pt idx="141">
                  <c:v>872</c:v>
                </c:pt>
                <c:pt idx="142">
                  <c:v>874</c:v>
                </c:pt>
                <c:pt idx="143">
                  <c:v>877</c:v>
                </c:pt>
                <c:pt idx="144">
                  <c:v>879</c:v>
                </c:pt>
                <c:pt idx="145">
                  <c:v>881</c:v>
                </c:pt>
                <c:pt idx="146">
                  <c:v>883</c:v>
                </c:pt>
                <c:pt idx="147">
                  <c:v>885</c:v>
                </c:pt>
                <c:pt idx="148">
                  <c:v>888</c:v>
                </c:pt>
                <c:pt idx="149">
                  <c:v>919</c:v>
                </c:pt>
              </c:numCache>
            </c:numRef>
          </c:yVal>
          <c:smooth val="1"/>
        </c:ser>
        <c:ser>
          <c:idx val="1"/>
          <c:order val="1"/>
          <c:tx>
            <c:v>物防拟合值</c:v>
          </c:tx>
          <c:marker>
            <c:symbol val="none"/>
          </c:marker>
          <c:yVal>
            <c:numRef>
              <c:f>标准主角标准属性!$E$158:$E$307</c:f>
              <c:numCache>
                <c:formatCode>General</c:formatCode>
                <c:ptCount val="150"/>
                <c:pt idx="0">
                  <c:v>56</c:v>
                </c:pt>
                <c:pt idx="1">
                  <c:v>63</c:v>
                </c:pt>
                <c:pt idx="2">
                  <c:v>69</c:v>
                </c:pt>
                <c:pt idx="3">
                  <c:v>75</c:v>
                </c:pt>
                <c:pt idx="4">
                  <c:v>81</c:v>
                </c:pt>
                <c:pt idx="5">
                  <c:v>88</c:v>
                </c:pt>
                <c:pt idx="6">
                  <c:v>94</c:v>
                </c:pt>
                <c:pt idx="7">
                  <c:v>100</c:v>
                </c:pt>
                <c:pt idx="8">
                  <c:v>106</c:v>
                </c:pt>
                <c:pt idx="9">
                  <c:v>113</c:v>
                </c:pt>
                <c:pt idx="10">
                  <c:v>119</c:v>
                </c:pt>
                <c:pt idx="11">
                  <c:v>125</c:v>
                </c:pt>
                <c:pt idx="12">
                  <c:v>132</c:v>
                </c:pt>
                <c:pt idx="13">
                  <c:v>138</c:v>
                </c:pt>
                <c:pt idx="14">
                  <c:v>144</c:v>
                </c:pt>
                <c:pt idx="15">
                  <c:v>150</c:v>
                </c:pt>
                <c:pt idx="16">
                  <c:v>157</c:v>
                </c:pt>
                <c:pt idx="17">
                  <c:v>163</c:v>
                </c:pt>
                <c:pt idx="18">
                  <c:v>169</c:v>
                </c:pt>
                <c:pt idx="19">
                  <c:v>175</c:v>
                </c:pt>
                <c:pt idx="20">
                  <c:v>182</c:v>
                </c:pt>
                <c:pt idx="21">
                  <c:v>188</c:v>
                </c:pt>
                <c:pt idx="22">
                  <c:v>194</c:v>
                </c:pt>
                <c:pt idx="23">
                  <c:v>200</c:v>
                </c:pt>
                <c:pt idx="24">
                  <c:v>207</c:v>
                </c:pt>
                <c:pt idx="25">
                  <c:v>213</c:v>
                </c:pt>
                <c:pt idx="26">
                  <c:v>219</c:v>
                </c:pt>
                <c:pt idx="27">
                  <c:v>226</c:v>
                </c:pt>
                <c:pt idx="28">
                  <c:v>232</c:v>
                </c:pt>
                <c:pt idx="29">
                  <c:v>238</c:v>
                </c:pt>
                <c:pt idx="30">
                  <c:v>244</c:v>
                </c:pt>
                <c:pt idx="31">
                  <c:v>251</c:v>
                </c:pt>
                <c:pt idx="32">
                  <c:v>257</c:v>
                </c:pt>
                <c:pt idx="33">
                  <c:v>263</c:v>
                </c:pt>
                <c:pt idx="34">
                  <c:v>269</c:v>
                </c:pt>
                <c:pt idx="35">
                  <c:v>276</c:v>
                </c:pt>
                <c:pt idx="36">
                  <c:v>282</c:v>
                </c:pt>
                <c:pt idx="37">
                  <c:v>288</c:v>
                </c:pt>
                <c:pt idx="38">
                  <c:v>295</c:v>
                </c:pt>
                <c:pt idx="39">
                  <c:v>301</c:v>
                </c:pt>
                <c:pt idx="40">
                  <c:v>307</c:v>
                </c:pt>
                <c:pt idx="41">
                  <c:v>313</c:v>
                </c:pt>
                <c:pt idx="42">
                  <c:v>320</c:v>
                </c:pt>
                <c:pt idx="43">
                  <c:v>326</c:v>
                </c:pt>
                <c:pt idx="44">
                  <c:v>332</c:v>
                </c:pt>
                <c:pt idx="45">
                  <c:v>338</c:v>
                </c:pt>
                <c:pt idx="46">
                  <c:v>345</c:v>
                </c:pt>
                <c:pt idx="47">
                  <c:v>351</c:v>
                </c:pt>
                <c:pt idx="48">
                  <c:v>357</c:v>
                </c:pt>
                <c:pt idx="49">
                  <c:v>364</c:v>
                </c:pt>
                <c:pt idx="50">
                  <c:v>370</c:v>
                </c:pt>
                <c:pt idx="51">
                  <c:v>376</c:v>
                </c:pt>
                <c:pt idx="52">
                  <c:v>382</c:v>
                </c:pt>
                <c:pt idx="53">
                  <c:v>389</c:v>
                </c:pt>
                <c:pt idx="54">
                  <c:v>395</c:v>
                </c:pt>
                <c:pt idx="55">
                  <c:v>401</c:v>
                </c:pt>
                <c:pt idx="56">
                  <c:v>407</c:v>
                </c:pt>
                <c:pt idx="57">
                  <c:v>414</c:v>
                </c:pt>
                <c:pt idx="58">
                  <c:v>420</c:v>
                </c:pt>
                <c:pt idx="59">
                  <c:v>426</c:v>
                </c:pt>
                <c:pt idx="60">
                  <c:v>432</c:v>
                </c:pt>
                <c:pt idx="61">
                  <c:v>439</c:v>
                </c:pt>
                <c:pt idx="62">
                  <c:v>445</c:v>
                </c:pt>
                <c:pt idx="63">
                  <c:v>451</c:v>
                </c:pt>
                <c:pt idx="64">
                  <c:v>458</c:v>
                </c:pt>
                <c:pt idx="65">
                  <c:v>464</c:v>
                </c:pt>
                <c:pt idx="66">
                  <c:v>470</c:v>
                </c:pt>
                <c:pt idx="67">
                  <c:v>476</c:v>
                </c:pt>
                <c:pt idx="68">
                  <c:v>483</c:v>
                </c:pt>
                <c:pt idx="69">
                  <c:v>489</c:v>
                </c:pt>
                <c:pt idx="70">
                  <c:v>495</c:v>
                </c:pt>
                <c:pt idx="71">
                  <c:v>501</c:v>
                </c:pt>
                <c:pt idx="72">
                  <c:v>508</c:v>
                </c:pt>
                <c:pt idx="73">
                  <c:v>514</c:v>
                </c:pt>
                <c:pt idx="74">
                  <c:v>520</c:v>
                </c:pt>
                <c:pt idx="75">
                  <c:v>527</c:v>
                </c:pt>
                <c:pt idx="76">
                  <c:v>533</c:v>
                </c:pt>
                <c:pt idx="77">
                  <c:v>539</c:v>
                </c:pt>
                <c:pt idx="78">
                  <c:v>545</c:v>
                </c:pt>
                <c:pt idx="79">
                  <c:v>552</c:v>
                </c:pt>
                <c:pt idx="80">
                  <c:v>558</c:v>
                </c:pt>
                <c:pt idx="81">
                  <c:v>564</c:v>
                </c:pt>
                <c:pt idx="82">
                  <c:v>570</c:v>
                </c:pt>
                <c:pt idx="83">
                  <c:v>577</c:v>
                </c:pt>
                <c:pt idx="84">
                  <c:v>583</c:v>
                </c:pt>
                <c:pt idx="85">
                  <c:v>589</c:v>
                </c:pt>
                <c:pt idx="86">
                  <c:v>595</c:v>
                </c:pt>
                <c:pt idx="87">
                  <c:v>602</c:v>
                </c:pt>
                <c:pt idx="88">
                  <c:v>608</c:v>
                </c:pt>
                <c:pt idx="89">
                  <c:v>614</c:v>
                </c:pt>
                <c:pt idx="90">
                  <c:v>621</c:v>
                </c:pt>
                <c:pt idx="91">
                  <c:v>627</c:v>
                </c:pt>
                <c:pt idx="92">
                  <c:v>633</c:v>
                </c:pt>
                <c:pt idx="93">
                  <c:v>639</c:v>
                </c:pt>
                <c:pt idx="94">
                  <c:v>646</c:v>
                </c:pt>
                <c:pt idx="95">
                  <c:v>652</c:v>
                </c:pt>
                <c:pt idx="96">
                  <c:v>658</c:v>
                </c:pt>
                <c:pt idx="97">
                  <c:v>664</c:v>
                </c:pt>
                <c:pt idx="98">
                  <c:v>671</c:v>
                </c:pt>
                <c:pt idx="99">
                  <c:v>677</c:v>
                </c:pt>
                <c:pt idx="100">
                  <c:v>683</c:v>
                </c:pt>
                <c:pt idx="101">
                  <c:v>690</c:v>
                </c:pt>
                <c:pt idx="102">
                  <c:v>696</c:v>
                </c:pt>
                <c:pt idx="103">
                  <c:v>702</c:v>
                </c:pt>
                <c:pt idx="104">
                  <c:v>708</c:v>
                </c:pt>
                <c:pt idx="105">
                  <c:v>715</c:v>
                </c:pt>
                <c:pt idx="106">
                  <c:v>721</c:v>
                </c:pt>
                <c:pt idx="107">
                  <c:v>727</c:v>
                </c:pt>
                <c:pt idx="108">
                  <c:v>733</c:v>
                </c:pt>
                <c:pt idx="109">
                  <c:v>740</c:v>
                </c:pt>
                <c:pt idx="110">
                  <c:v>746</c:v>
                </c:pt>
                <c:pt idx="111">
                  <c:v>752</c:v>
                </c:pt>
                <c:pt idx="112">
                  <c:v>759</c:v>
                </c:pt>
                <c:pt idx="113">
                  <c:v>765</c:v>
                </c:pt>
                <c:pt idx="114">
                  <c:v>771</c:v>
                </c:pt>
                <c:pt idx="115">
                  <c:v>777</c:v>
                </c:pt>
                <c:pt idx="116">
                  <c:v>784</c:v>
                </c:pt>
                <c:pt idx="117">
                  <c:v>790</c:v>
                </c:pt>
                <c:pt idx="118">
                  <c:v>796</c:v>
                </c:pt>
                <c:pt idx="119">
                  <c:v>802</c:v>
                </c:pt>
                <c:pt idx="120">
                  <c:v>809</c:v>
                </c:pt>
                <c:pt idx="121">
                  <c:v>815</c:v>
                </c:pt>
                <c:pt idx="122">
                  <c:v>821</c:v>
                </c:pt>
                <c:pt idx="123">
                  <c:v>827</c:v>
                </c:pt>
                <c:pt idx="124">
                  <c:v>834</c:v>
                </c:pt>
                <c:pt idx="125">
                  <c:v>840</c:v>
                </c:pt>
                <c:pt idx="126">
                  <c:v>846</c:v>
                </c:pt>
                <c:pt idx="127">
                  <c:v>853</c:v>
                </c:pt>
                <c:pt idx="128">
                  <c:v>859</c:v>
                </c:pt>
                <c:pt idx="129">
                  <c:v>865</c:v>
                </c:pt>
                <c:pt idx="130">
                  <c:v>871</c:v>
                </c:pt>
                <c:pt idx="131">
                  <c:v>878</c:v>
                </c:pt>
                <c:pt idx="132">
                  <c:v>884</c:v>
                </c:pt>
                <c:pt idx="133">
                  <c:v>890</c:v>
                </c:pt>
                <c:pt idx="134">
                  <c:v>896</c:v>
                </c:pt>
                <c:pt idx="135">
                  <c:v>903</c:v>
                </c:pt>
                <c:pt idx="136">
                  <c:v>909</c:v>
                </c:pt>
                <c:pt idx="137">
                  <c:v>915</c:v>
                </c:pt>
                <c:pt idx="138">
                  <c:v>922</c:v>
                </c:pt>
                <c:pt idx="139">
                  <c:v>928</c:v>
                </c:pt>
                <c:pt idx="140">
                  <c:v>934</c:v>
                </c:pt>
                <c:pt idx="141">
                  <c:v>940</c:v>
                </c:pt>
                <c:pt idx="142">
                  <c:v>947</c:v>
                </c:pt>
                <c:pt idx="143">
                  <c:v>953</c:v>
                </c:pt>
                <c:pt idx="144">
                  <c:v>959</c:v>
                </c:pt>
                <c:pt idx="145">
                  <c:v>965</c:v>
                </c:pt>
                <c:pt idx="146">
                  <c:v>972</c:v>
                </c:pt>
                <c:pt idx="147">
                  <c:v>978</c:v>
                </c:pt>
                <c:pt idx="148">
                  <c:v>984</c:v>
                </c:pt>
                <c:pt idx="149">
                  <c:v>991</c:v>
                </c:pt>
              </c:numCache>
            </c:numRef>
          </c:yVal>
          <c:smooth val="1"/>
        </c:ser>
        <c:axId val="253473536"/>
        <c:axId val="253475072"/>
      </c:scatterChart>
      <c:valAx>
        <c:axId val="253473536"/>
        <c:scaling>
          <c:orientation val="minMax"/>
        </c:scaling>
        <c:axPos val="b"/>
        <c:tickLblPos val="nextTo"/>
        <c:crossAx val="253475072"/>
        <c:crosses val="autoZero"/>
        <c:crossBetween val="midCat"/>
      </c:valAx>
      <c:valAx>
        <c:axId val="253475072"/>
        <c:scaling>
          <c:orientation val="minMax"/>
        </c:scaling>
        <c:axPos val="l"/>
        <c:majorGridlines/>
        <c:numFmt formatCode="General" sourceLinked="1"/>
        <c:tickLblPos val="nextTo"/>
        <c:crossAx val="2534735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法攻实际值</c:v>
          </c:tx>
          <c:marker>
            <c:symbol val="none"/>
          </c:marker>
          <c:yVal>
            <c:numRef>
              <c:f>标准主角标准属性!$F$4:$F$153</c:f>
              <c:numCache>
                <c:formatCode>General</c:formatCode>
                <c:ptCount val="150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179</c:v>
                </c:pt>
                <c:pt idx="10">
                  <c:v>186</c:v>
                </c:pt>
                <c:pt idx="11">
                  <c:v>193</c:v>
                </c:pt>
                <c:pt idx="12">
                  <c:v>200</c:v>
                </c:pt>
                <c:pt idx="13">
                  <c:v>207</c:v>
                </c:pt>
                <c:pt idx="14">
                  <c:v>214</c:v>
                </c:pt>
                <c:pt idx="15">
                  <c:v>221</c:v>
                </c:pt>
                <c:pt idx="16">
                  <c:v>228</c:v>
                </c:pt>
                <c:pt idx="17">
                  <c:v>235</c:v>
                </c:pt>
                <c:pt idx="18">
                  <c:v>242</c:v>
                </c:pt>
                <c:pt idx="19">
                  <c:v>277</c:v>
                </c:pt>
                <c:pt idx="20">
                  <c:v>284</c:v>
                </c:pt>
                <c:pt idx="21">
                  <c:v>291</c:v>
                </c:pt>
                <c:pt idx="22">
                  <c:v>298</c:v>
                </c:pt>
                <c:pt idx="23">
                  <c:v>305</c:v>
                </c:pt>
                <c:pt idx="24">
                  <c:v>312</c:v>
                </c:pt>
                <c:pt idx="25">
                  <c:v>319</c:v>
                </c:pt>
                <c:pt idx="26">
                  <c:v>326</c:v>
                </c:pt>
                <c:pt idx="27">
                  <c:v>333</c:v>
                </c:pt>
                <c:pt idx="28">
                  <c:v>340</c:v>
                </c:pt>
                <c:pt idx="29">
                  <c:v>394</c:v>
                </c:pt>
                <c:pt idx="30">
                  <c:v>401</c:v>
                </c:pt>
                <c:pt idx="31">
                  <c:v>408</c:v>
                </c:pt>
                <c:pt idx="32">
                  <c:v>415</c:v>
                </c:pt>
                <c:pt idx="33">
                  <c:v>422</c:v>
                </c:pt>
                <c:pt idx="34">
                  <c:v>429</c:v>
                </c:pt>
                <c:pt idx="35">
                  <c:v>436</c:v>
                </c:pt>
                <c:pt idx="36">
                  <c:v>443</c:v>
                </c:pt>
                <c:pt idx="37">
                  <c:v>450</c:v>
                </c:pt>
                <c:pt idx="38">
                  <c:v>457</c:v>
                </c:pt>
                <c:pt idx="39">
                  <c:v>507</c:v>
                </c:pt>
                <c:pt idx="40">
                  <c:v>514</c:v>
                </c:pt>
                <c:pt idx="41">
                  <c:v>521</c:v>
                </c:pt>
                <c:pt idx="42">
                  <c:v>528</c:v>
                </c:pt>
                <c:pt idx="43">
                  <c:v>535</c:v>
                </c:pt>
                <c:pt idx="44">
                  <c:v>542</c:v>
                </c:pt>
                <c:pt idx="45">
                  <c:v>549</c:v>
                </c:pt>
                <c:pt idx="46">
                  <c:v>556</c:v>
                </c:pt>
                <c:pt idx="47">
                  <c:v>563</c:v>
                </c:pt>
                <c:pt idx="48">
                  <c:v>570</c:v>
                </c:pt>
                <c:pt idx="49">
                  <c:v>621</c:v>
                </c:pt>
                <c:pt idx="50">
                  <c:v>628</c:v>
                </c:pt>
                <c:pt idx="51">
                  <c:v>635</c:v>
                </c:pt>
                <c:pt idx="52">
                  <c:v>642</c:v>
                </c:pt>
                <c:pt idx="53">
                  <c:v>649</c:v>
                </c:pt>
                <c:pt idx="54">
                  <c:v>656</c:v>
                </c:pt>
                <c:pt idx="55">
                  <c:v>663</c:v>
                </c:pt>
                <c:pt idx="56">
                  <c:v>670</c:v>
                </c:pt>
                <c:pt idx="57">
                  <c:v>677</c:v>
                </c:pt>
                <c:pt idx="58">
                  <c:v>684</c:v>
                </c:pt>
                <c:pt idx="59">
                  <c:v>744</c:v>
                </c:pt>
                <c:pt idx="60">
                  <c:v>751</c:v>
                </c:pt>
                <c:pt idx="61">
                  <c:v>758</c:v>
                </c:pt>
                <c:pt idx="62">
                  <c:v>765</c:v>
                </c:pt>
                <c:pt idx="63">
                  <c:v>772</c:v>
                </c:pt>
                <c:pt idx="64">
                  <c:v>779</c:v>
                </c:pt>
                <c:pt idx="65">
                  <c:v>786</c:v>
                </c:pt>
                <c:pt idx="66">
                  <c:v>793</c:v>
                </c:pt>
                <c:pt idx="67">
                  <c:v>800</c:v>
                </c:pt>
                <c:pt idx="68">
                  <c:v>807</c:v>
                </c:pt>
                <c:pt idx="69">
                  <c:v>860</c:v>
                </c:pt>
                <c:pt idx="70">
                  <c:v>867</c:v>
                </c:pt>
                <c:pt idx="71">
                  <c:v>874</c:v>
                </c:pt>
                <c:pt idx="72">
                  <c:v>881</c:v>
                </c:pt>
                <c:pt idx="73">
                  <c:v>888</c:v>
                </c:pt>
                <c:pt idx="74">
                  <c:v>895</c:v>
                </c:pt>
                <c:pt idx="75">
                  <c:v>902</c:v>
                </c:pt>
                <c:pt idx="76">
                  <c:v>909</c:v>
                </c:pt>
                <c:pt idx="77">
                  <c:v>916</c:v>
                </c:pt>
                <c:pt idx="78">
                  <c:v>923</c:v>
                </c:pt>
                <c:pt idx="79">
                  <c:v>964</c:v>
                </c:pt>
                <c:pt idx="80">
                  <c:v>971</c:v>
                </c:pt>
                <c:pt idx="81">
                  <c:v>978</c:v>
                </c:pt>
                <c:pt idx="82">
                  <c:v>985</c:v>
                </c:pt>
                <c:pt idx="83">
                  <c:v>992</c:v>
                </c:pt>
                <c:pt idx="84">
                  <c:v>999</c:v>
                </c:pt>
                <c:pt idx="85">
                  <c:v>1006</c:v>
                </c:pt>
                <c:pt idx="86">
                  <c:v>1013</c:v>
                </c:pt>
                <c:pt idx="87">
                  <c:v>1020</c:v>
                </c:pt>
                <c:pt idx="88">
                  <c:v>1027</c:v>
                </c:pt>
                <c:pt idx="89">
                  <c:v>1067</c:v>
                </c:pt>
                <c:pt idx="90">
                  <c:v>1074</c:v>
                </c:pt>
                <c:pt idx="91">
                  <c:v>1081</c:v>
                </c:pt>
                <c:pt idx="92">
                  <c:v>1088</c:v>
                </c:pt>
                <c:pt idx="93">
                  <c:v>1095</c:v>
                </c:pt>
                <c:pt idx="94">
                  <c:v>1102</c:v>
                </c:pt>
                <c:pt idx="95">
                  <c:v>1109</c:v>
                </c:pt>
                <c:pt idx="96">
                  <c:v>1116</c:v>
                </c:pt>
                <c:pt idx="97">
                  <c:v>1123</c:v>
                </c:pt>
                <c:pt idx="98">
                  <c:v>1130</c:v>
                </c:pt>
                <c:pt idx="99">
                  <c:v>1171</c:v>
                </c:pt>
                <c:pt idx="100">
                  <c:v>1178</c:v>
                </c:pt>
                <c:pt idx="101">
                  <c:v>1185</c:v>
                </c:pt>
                <c:pt idx="102">
                  <c:v>1192</c:v>
                </c:pt>
                <c:pt idx="103">
                  <c:v>1199</c:v>
                </c:pt>
                <c:pt idx="104">
                  <c:v>1206</c:v>
                </c:pt>
                <c:pt idx="105">
                  <c:v>1213</c:v>
                </c:pt>
                <c:pt idx="106">
                  <c:v>1220</c:v>
                </c:pt>
                <c:pt idx="107">
                  <c:v>1227</c:v>
                </c:pt>
                <c:pt idx="108">
                  <c:v>1234</c:v>
                </c:pt>
                <c:pt idx="109">
                  <c:v>1275</c:v>
                </c:pt>
                <c:pt idx="110">
                  <c:v>1282</c:v>
                </c:pt>
                <c:pt idx="111">
                  <c:v>1289</c:v>
                </c:pt>
                <c:pt idx="112">
                  <c:v>1296</c:v>
                </c:pt>
                <c:pt idx="113">
                  <c:v>1303</c:v>
                </c:pt>
                <c:pt idx="114">
                  <c:v>1310</c:v>
                </c:pt>
                <c:pt idx="115">
                  <c:v>1317</c:v>
                </c:pt>
                <c:pt idx="116">
                  <c:v>1324</c:v>
                </c:pt>
                <c:pt idx="117">
                  <c:v>1331</c:v>
                </c:pt>
                <c:pt idx="118">
                  <c:v>1338</c:v>
                </c:pt>
                <c:pt idx="119">
                  <c:v>1378</c:v>
                </c:pt>
                <c:pt idx="120">
                  <c:v>1385</c:v>
                </c:pt>
                <c:pt idx="121">
                  <c:v>1392</c:v>
                </c:pt>
                <c:pt idx="122">
                  <c:v>1399</c:v>
                </c:pt>
                <c:pt idx="123">
                  <c:v>1406</c:v>
                </c:pt>
                <c:pt idx="124">
                  <c:v>1413</c:v>
                </c:pt>
                <c:pt idx="125">
                  <c:v>1420</c:v>
                </c:pt>
                <c:pt idx="126">
                  <c:v>1427</c:v>
                </c:pt>
                <c:pt idx="127">
                  <c:v>1434</c:v>
                </c:pt>
                <c:pt idx="128">
                  <c:v>1441</c:v>
                </c:pt>
                <c:pt idx="129">
                  <c:v>1482</c:v>
                </c:pt>
                <c:pt idx="130">
                  <c:v>1489</c:v>
                </c:pt>
                <c:pt idx="131">
                  <c:v>1496</c:v>
                </c:pt>
                <c:pt idx="132">
                  <c:v>1503</c:v>
                </c:pt>
                <c:pt idx="133">
                  <c:v>1510</c:v>
                </c:pt>
                <c:pt idx="134">
                  <c:v>1517</c:v>
                </c:pt>
                <c:pt idx="135">
                  <c:v>1524</c:v>
                </c:pt>
                <c:pt idx="136">
                  <c:v>1531</c:v>
                </c:pt>
                <c:pt idx="137">
                  <c:v>1538</c:v>
                </c:pt>
                <c:pt idx="138">
                  <c:v>1545</c:v>
                </c:pt>
                <c:pt idx="139">
                  <c:v>1586</c:v>
                </c:pt>
                <c:pt idx="140">
                  <c:v>1593</c:v>
                </c:pt>
                <c:pt idx="141">
                  <c:v>1600</c:v>
                </c:pt>
                <c:pt idx="142">
                  <c:v>1607</c:v>
                </c:pt>
                <c:pt idx="143">
                  <c:v>1614</c:v>
                </c:pt>
                <c:pt idx="144">
                  <c:v>1621</c:v>
                </c:pt>
                <c:pt idx="145">
                  <c:v>1628</c:v>
                </c:pt>
                <c:pt idx="146">
                  <c:v>1635</c:v>
                </c:pt>
                <c:pt idx="147">
                  <c:v>1642</c:v>
                </c:pt>
                <c:pt idx="148">
                  <c:v>1649</c:v>
                </c:pt>
                <c:pt idx="149">
                  <c:v>1690</c:v>
                </c:pt>
              </c:numCache>
            </c:numRef>
          </c:yVal>
          <c:smooth val="1"/>
        </c:ser>
        <c:ser>
          <c:idx val="1"/>
          <c:order val="1"/>
          <c:tx>
            <c:v>法攻拟合值</c:v>
          </c:tx>
          <c:marker>
            <c:symbol val="none"/>
          </c:marker>
          <c:yVal>
            <c:numRef>
              <c:f>标准主角标准属性!$F$158:$F$307</c:f>
              <c:numCache>
                <c:formatCode>General</c:formatCode>
                <c:ptCount val="150"/>
                <c:pt idx="0">
                  <c:v>91</c:v>
                </c:pt>
                <c:pt idx="1">
                  <c:v>102</c:v>
                </c:pt>
                <c:pt idx="2">
                  <c:v>113</c:v>
                </c:pt>
                <c:pt idx="3">
                  <c:v>124</c:v>
                </c:pt>
                <c:pt idx="4">
                  <c:v>135</c:v>
                </c:pt>
                <c:pt idx="5">
                  <c:v>146</c:v>
                </c:pt>
                <c:pt idx="6">
                  <c:v>157</c:v>
                </c:pt>
                <c:pt idx="7">
                  <c:v>168</c:v>
                </c:pt>
                <c:pt idx="8">
                  <c:v>179</c:v>
                </c:pt>
                <c:pt idx="9">
                  <c:v>190</c:v>
                </c:pt>
                <c:pt idx="10">
                  <c:v>201</c:v>
                </c:pt>
                <c:pt idx="11">
                  <c:v>212</c:v>
                </c:pt>
                <c:pt idx="12">
                  <c:v>223</c:v>
                </c:pt>
                <c:pt idx="13">
                  <c:v>234</c:v>
                </c:pt>
                <c:pt idx="14">
                  <c:v>245</c:v>
                </c:pt>
                <c:pt idx="15">
                  <c:v>256</c:v>
                </c:pt>
                <c:pt idx="16">
                  <c:v>266</c:v>
                </c:pt>
                <c:pt idx="17">
                  <c:v>277</c:v>
                </c:pt>
                <c:pt idx="18">
                  <c:v>288</c:v>
                </c:pt>
                <c:pt idx="19">
                  <c:v>299</c:v>
                </c:pt>
                <c:pt idx="20">
                  <c:v>310</c:v>
                </c:pt>
                <c:pt idx="21">
                  <c:v>321</c:v>
                </c:pt>
                <c:pt idx="22">
                  <c:v>332</c:v>
                </c:pt>
                <c:pt idx="23">
                  <c:v>343</c:v>
                </c:pt>
                <c:pt idx="24">
                  <c:v>354</c:v>
                </c:pt>
                <c:pt idx="25">
                  <c:v>365</c:v>
                </c:pt>
                <c:pt idx="26">
                  <c:v>376</c:v>
                </c:pt>
                <c:pt idx="27">
                  <c:v>387</c:v>
                </c:pt>
                <c:pt idx="28">
                  <c:v>398</c:v>
                </c:pt>
                <c:pt idx="29">
                  <c:v>409</c:v>
                </c:pt>
                <c:pt idx="30">
                  <c:v>420</c:v>
                </c:pt>
                <c:pt idx="31">
                  <c:v>431</c:v>
                </c:pt>
                <c:pt idx="32">
                  <c:v>442</c:v>
                </c:pt>
                <c:pt idx="33">
                  <c:v>453</c:v>
                </c:pt>
                <c:pt idx="34">
                  <c:v>464</c:v>
                </c:pt>
                <c:pt idx="35">
                  <c:v>475</c:v>
                </c:pt>
                <c:pt idx="36">
                  <c:v>486</c:v>
                </c:pt>
                <c:pt idx="37">
                  <c:v>497</c:v>
                </c:pt>
                <c:pt idx="38">
                  <c:v>508</c:v>
                </c:pt>
                <c:pt idx="39">
                  <c:v>519</c:v>
                </c:pt>
                <c:pt idx="40">
                  <c:v>530</c:v>
                </c:pt>
                <c:pt idx="41">
                  <c:v>541</c:v>
                </c:pt>
                <c:pt idx="42">
                  <c:v>552</c:v>
                </c:pt>
                <c:pt idx="43">
                  <c:v>563</c:v>
                </c:pt>
                <c:pt idx="44">
                  <c:v>574</c:v>
                </c:pt>
                <c:pt idx="45">
                  <c:v>585</c:v>
                </c:pt>
                <c:pt idx="46">
                  <c:v>596</c:v>
                </c:pt>
                <c:pt idx="47">
                  <c:v>607</c:v>
                </c:pt>
                <c:pt idx="48">
                  <c:v>618</c:v>
                </c:pt>
                <c:pt idx="49">
                  <c:v>629</c:v>
                </c:pt>
                <c:pt idx="50">
                  <c:v>639</c:v>
                </c:pt>
                <c:pt idx="51">
                  <c:v>650</c:v>
                </c:pt>
                <c:pt idx="52">
                  <c:v>661</c:v>
                </c:pt>
                <c:pt idx="53">
                  <c:v>672</c:v>
                </c:pt>
                <c:pt idx="54">
                  <c:v>683</c:v>
                </c:pt>
                <c:pt idx="55">
                  <c:v>694</c:v>
                </c:pt>
                <c:pt idx="56">
                  <c:v>705</c:v>
                </c:pt>
                <c:pt idx="57">
                  <c:v>716</c:v>
                </c:pt>
                <c:pt idx="58">
                  <c:v>727</c:v>
                </c:pt>
                <c:pt idx="59">
                  <c:v>738</c:v>
                </c:pt>
                <c:pt idx="60">
                  <c:v>749</c:v>
                </c:pt>
                <c:pt idx="61">
                  <c:v>760</c:v>
                </c:pt>
                <c:pt idx="62">
                  <c:v>771</c:v>
                </c:pt>
                <c:pt idx="63">
                  <c:v>782</c:v>
                </c:pt>
                <c:pt idx="64">
                  <c:v>793</c:v>
                </c:pt>
                <c:pt idx="65">
                  <c:v>804</c:v>
                </c:pt>
                <c:pt idx="66">
                  <c:v>815</c:v>
                </c:pt>
                <c:pt idx="67">
                  <c:v>826</c:v>
                </c:pt>
                <c:pt idx="68">
                  <c:v>837</c:v>
                </c:pt>
                <c:pt idx="69">
                  <c:v>848</c:v>
                </c:pt>
                <c:pt idx="70">
                  <c:v>859</c:v>
                </c:pt>
                <c:pt idx="71">
                  <c:v>870</c:v>
                </c:pt>
                <c:pt idx="72">
                  <c:v>881</c:v>
                </c:pt>
                <c:pt idx="73">
                  <c:v>892</c:v>
                </c:pt>
                <c:pt idx="74">
                  <c:v>903</c:v>
                </c:pt>
                <c:pt idx="75">
                  <c:v>914</c:v>
                </c:pt>
                <c:pt idx="76">
                  <c:v>925</c:v>
                </c:pt>
                <c:pt idx="77">
                  <c:v>936</c:v>
                </c:pt>
                <c:pt idx="78">
                  <c:v>947</c:v>
                </c:pt>
                <c:pt idx="79">
                  <c:v>958</c:v>
                </c:pt>
                <c:pt idx="80">
                  <c:v>969</c:v>
                </c:pt>
                <c:pt idx="81">
                  <c:v>980</c:v>
                </c:pt>
                <c:pt idx="82">
                  <c:v>991</c:v>
                </c:pt>
                <c:pt idx="83">
                  <c:v>1001</c:v>
                </c:pt>
                <c:pt idx="84">
                  <c:v>1012</c:v>
                </c:pt>
                <c:pt idx="85">
                  <c:v>1023</c:v>
                </c:pt>
                <c:pt idx="86">
                  <c:v>1034</c:v>
                </c:pt>
                <c:pt idx="87">
                  <c:v>1045</c:v>
                </c:pt>
                <c:pt idx="88">
                  <c:v>1056</c:v>
                </c:pt>
                <c:pt idx="89">
                  <c:v>1067</c:v>
                </c:pt>
                <c:pt idx="90">
                  <c:v>1078</c:v>
                </c:pt>
                <c:pt idx="91">
                  <c:v>1089</c:v>
                </c:pt>
                <c:pt idx="92">
                  <c:v>1100</c:v>
                </c:pt>
                <c:pt idx="93">
                  <c:v>1111</c:v>
                </c:pt>
                <c:pt idx="94">
                  <c:v>1122</c:v>
                </c:pt>
                <c:pt idx="95">
                  <c:v>1133</c:v>
                </c:pt>
                <c:pt idx="96">
                  <c:v>1144</c:v>
                </c:pt>
                <c:pt idx="97">
                  <c:v>1155</c:v>
                </c:pt>
                <c:pt idx="98">
                  <c:v>1166</c:v>
                </c:pt>
                <c:pt idx="99">
                  <c:v>1177</c:v>
                </c:pt>
                <c:pt idx="100">
                  <c:v>1188</c:v>
                </c:pt>
                <c:pt idx="101">
                  <c:v>1199</c:v>
                </c:pt>
                <c:pt idx="102">
                  <c:v>1210</c:v>
                </c:pt>
                <c:pt idx="103">
                  <c:v>1221</c:v>
                </c:pt>
                <c:pt idx="104">
                  <c:v>1232</c:v>
                </c:pt>
                <c:pt idx="105">
                  <c:v>1243</c:v>
                </c:pt>
                <c:pt idx="106">
                  <c:v>1254</c:v>
                </c:pt>
                <c:pt idx="107">
                  <c:v>1265</c:v>
                </c:pt>
                <c:pt idx="108">
                  <c:v>1276</c:v>
                </c:pt>
                <c:pt idx="109">
                  <c:v>1287</c:v>
                </c:pt>
                <c:pt idx="110">
                  <c:v>1298</c:v>
                </c:pt>
                <c:pt idx="111">
                  <c:v>1309</c:v>
                </c:pt>
                <c:pt idx="112">
                  <c:v>1320</c:v>
                </c:pt>
                <c:pt idx="113">
                  <c:v>1331</c:v>
                </c:pt>
                <c:pt idx="114">
                  <c:v>1342</c:v>
                </c:pt>
                <c:pt idx="115">
                  <c:v>1353</c:v>
                </c:pt>
                <c:pt idx="116">
                  <c:v>1363</c:v>
                </c:pt>
                <c:pt idx="117">
                  <c:v>1374</c:v>
                </c:pt>
                <c:pt idx="118">
                  <c:v>1385</c:v>
                </c:pt>
                <c:pt idx="119">
                  <c:v>1396</c:v>
                </c:pt>
                <c:pt idx="120">
                  <c:v>1407</c:v>
                </c:pt>
                <c:pt idx="121">
                  <c:v>1418</c:v>
                </c:pt>
                <c:pt idx="122">
                  <c:v>1429</c:v>
                </c:pt>
                <c:pt idx="123">
                  <c:v>1440</c:v>
                </c:pt>
                <c:pt idx="124">
                  <c:v>1451</c:v>
                </c:pt>
                <c:pt idx="125">
                  <c:v>1462</c:v>
                </c:pt>
                <c:pt idx="126">
                  <c:v>1473</c:v>
                </c:pt>
                <c:pt idx="127">
                  <c:v>1484</c:v>
                </c:pt>
                <c:pt idx="128">
                  <c:v>1495</c:v>
                </c:pt>
                <c:pt idx="129">
                  <c:v>1506</c:v>
                </c:pt>
                <c:pt idx="130">
                  <c:v>1517</c:v>
                </c:pt>
                <c:pt idx="131">
                  <c:v>1528</c:v>
                </c:pt>
                <c:pt idx="132">
                  <c:v>1539</c:v>
                </c:pt>
                <c:pt idx="133">
                  <c:v>1550</c:v>
                </c:pt>
                <c:pt idx="134">
                  <c:v>1561</c:v>
                </c:pt>
                <c:pt idx="135">
                  <c:v>1572</c:v>
                </c:pt>
                <c:pt idx="136">
                  <c:v>1583</c:v>
                </c:pt>
                <c:pt idx="137">
                  <c:v>1594</c:v>
                </c:pt>
                <c:pt idx="138">
                  <c:v>1605</c:v>
                </c:pt>
                <c:pt idx="139">
                  <c:v>1616</c:v>
                </c:pt>
                <c:pt idx="140">
                  <c:v>1627</c:v>
                </c:pt>
                <c:pt idx="141">
                  <c:v>1638</c:v>
                </c:pt>
                <c:pt idx="142">
                  <c:v>1649</c:v>
                </c:pt>
                <c:pt idx="143">
                  <c:v>1660</c:v>
                </c:pt>
                <c:pt idx="144">
                  <c:v>1671</c:v>
                </c:pt>
                <c:pt idx="145">
                  <c:v>1682</c:v>
                </c:pt>
                <c:pt idx="146">
                  <c:v>1693</c:v>
                </c:pt>
                <c:pt idx="147">
                  <c:v>1704</c:v>
                </c:pt>
                <c:pt idx="148">
                  <c:v>1715</c:v>
                </c:pt>
                <c:pt idx="149">
                  <c:v>1726</c:v>
                </c:pt>
              </c:numCache>
            </c:numRef>
          </c:yVal>
          <c:smooth val="1"/>
        </c:ser>
        <c:axId val="253778176"/>
        <c:axId val="253784064"/>
      </c:scatterChart>
      <c:valAx>
        <c:axId val="253778176"/>
        <c:scaling>
          <c:orientation val="minMax"/>
        </c:scaling>
        <c:axPos val="b"/>
        <c:tickLblPos val="nextTo"/>
        <c:crossAx val="253784064"/>
        <c:crosses val="autoZero"/>
        <c:crossBetween val="midCat"/>
      </c:valAx>
      <c:valAx>
        <c:axId val="253784064"/>
        <c:scaling>
          <c:orientation val="minMax"/>
        </c:scaling>
        <c:axPos val="l"/>
        <c:majorGridlines/>
        <c:numFmt formatCode="General" sourceLinked="1"/>
        <c:tickLblPos val="nextTo"/>
        <c:crossAx val="2537781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法防实际值</c:v>
          </c:tx>
          <c:marker>
            <c:symbol val="none"/>
          </c:marker>
          <c:yVal>
            <c:numRef>
              <c:f>标准主角标准属性!$G$4:$G$153</c:f>
              <c:numCache>
                <c:formatCode>General</c:formatCode>
                <c:ptCount val="150"/>
                <c:pt idx="0">
                  <c:v>47</c:v>
                </c:pt>
                <c:pt idx="1">
                  <c:v>52</c:v>
                </c:pt>
                <c:pt idx="2">
                  <c:v>57</c:v>
                </c:pt>
                <c:pt idx="3">
                  <c:v>62</c:v>
                </c:pt>
                <c:pt idx="4">
                  <c:v>68</c:v>
                </c:pt>
                <c:pt idx="5">
                  <c:v>73</c:v>
                </c:pt>
                <c:pt idx="6">
                  <c:v>78</c:v>
                </c:pt>
                <c:pt idx="7">
                  <c:v>83</c:v>
                </c:pt>
                <c:pt idx="8">
                  <c:v>88</c:v>
                </c:pt>
                <c:pt idx="9">
                  <c:v>109</c:v>
                </c:pt>
                <c:pt idx="10">
                  <c:v>114</c:v>
                </c:pt>
                <c:pt idx="11">
                  <c:v>119</c:v>
                </c:pt>
                <c:pt idx="12">
                  <c:v>124</c:v>
                </c:pt>
                <c:pt idx="13">
                  <c:v>130</c:v>
                </c:pt>
                <c:pt idx="14">
                  <c:v>135</c:v>
                </c:pt>
                <c:pt idx="15">
                  <c:v>140</c:v>
                </c:pt>
                <c:pt idx="16">
                  <c:v>145</c:v>
                </c:pt>
                <c:pt idx="17">
                  <c:v>150</c:v>
                </c:pt>
                <c:pt idx="18">
                  <c:v>156</c:v>
                </c:pt>
                <c:pt idx="19">
                  <c:v>178</c:v>
                </c:pt>
                <c:pt idx="20">
                  <c:v>183</c:v>
                </c:pt>
                <c:pt idx="21">
                  <c:v>188</c:v>
                </c:pt>
                <c:pt idx="22">
                  <c:v>193</c:v>
                </c:pt>
                <c:pt idx="23">
                  <c:v>198</c:v>
                </c:pt>
                <c:pt idx="24">
                  <c:v>204</c:v>
                </c:pt>
                <c:pt idx="25">
                  <c:v>209</c:v>
                </c:pt>
                <c:pt idx="26">
                  <c:v>214</c:v>
                </c:pt>
                <c:pt idx="27">
                  <c:v>219</c:v>
                </c:pt>
                <c:pt idx="28">
                  <c:v>224</c:v>
                </c:pt>
                <c:pt idx="29">
                  <c:v>270</c:v>
                </c:pt>
                <c:pt idx="30">
                  <c:v>276</c:v>
                </c:pt>
                <c:pt idx="31">
                  <c:v>281</c:v>
                </c:pt>
                <c:pt idx="32">
                  <c:v>286</c:v>
                </c:pt>
                <c:pt idx="33">
                  <c:v>291</c:v>
                </c:pt>
                <c:pt idx="34">
                  <c:v>296</c:v>
                </c:pt>
                <c:pt idx="35">
                  <c:v>302</c:v>
                </c:pt>
                <c:pt idx="36">
                  <c:v>307</c:v>
                </c:pt>
                <c:pt idx="37">
                  <c:v>312</c:v>
                </c:pt>
                <c:pt idx="38">
                  <c:v>317</c:v>
                </c:pt>
                <c:pt idx="39">
                  <c:v>353</c:v>
                </c:pt>
                <c:pt idx="40">
                  <c:v>358</c:v>
                </c:pt>
                <c:pt idx="41">
                  <c:v>363</c:v>
                </c:pt>
                <c:pt idx="42">
                  <c:v>368</c:v>
                </c:pt>
                <c:pt idx="43">
                  <c:v>374</c:v>
                </c:pt>
                <c:pt idx="44">
                  <c:v>379</c:v>
                </c:pt>
                <c:pt idx="45">
                  <c:v>384</c:v>
                </c:pt>
                <c:pt idx="46">
                  <c:v>389</c:v>
                </c:pt>
                <c:pt idx="47">
                  <c:v>394</c:v>
                </c:pt>
                <c:pt idx="48">
                  <c:v>400</c:v>
                </c:pt>
                <c:pt idx="49">
                  <c:v>436</c:v>
                </c:pt>
                <c:pt idx="50">
                  <c:v>441</c:v>
                </c:pt>
                <c:pt idx="51">
                  <c:v>447</c:v>
                </c:pt>
                <c:pt idx="52">
                  <c:v>452</c:v>
                </c:pt>
                <c:pt idx="53">
                  <c:v>457</c:v>
                </c:pt>
                <c:pt idx="54">
                  <c:v>462</c:v>
                </c:pt>
                <c:pt idx="55">
                  <c:v>467</c:v>
                </c:pt>
                <c:pt idx="56">
                  <c:v>473</c:v>
                </c:pt>
                <c:pt idx="57">
                  <c:v>478</c:v>
                </c:pt>
                <c:pt idx="58">
                  <c:v>483</c:v>
                </c:pt>
                <c:pt idx="59">
                  <c:v>530</c:v>
                </c:pt>
                <c:pt idx="60">
                  <c:v>535</c:v>
                </c:pt>
                <c:pt idx="61">
                  <c:v>540</c:v>
                </c:pt>
                <c:pt idx="62">
                  <c:v>545</c:v>
                </c:pt>
                <c:pt idx="63">
                  <c:v>551</c:v>
                </c:pt>
                <c:pt idx="64">
                  <c:v>556</c:v>
                </c:pt>
                <c:pt idx="65">
                  <c:v>561</c:v>
                </c:pt>
                <c:pt idx="66">
                  <c:v>566</c:v>
                </c:pt>
                <c:pt idx="67">
                  <c:v>571</c:v>
                </c:pt>
                <c:pt idx="68">
                  <c:v>577</c:v>
                </c:pt>
                <c:pt idx="69">
                  <c:v>618</c:v>
                </c:pt>
                <c:pt idx="70">
                  <c:v>623</c:v>
                </c:pt>
                <c:pt idx="71">
                  <c:v>629</c:v>
                </c:pt>
                <c:pt idx="72">
                  <c:v>634</c:v>
                </c:pt>
                <c:pt idx="73">
                  <c:v>639</c:v>
                </c:pt>
                <c:pt idx="74">
                  <c:v>644</c:v>
                </c:pt>
                <c:pt idx="75">
                  <c:v>649</c:v>
                </c:pt>
                <c:pt idx="76">
                  <c:v>655</c:v>
                </c:pt>
                <c:pt idx="77">
                  <c:v>660</c:v>
                </c:pt>
                <c:pt idx="78">
                  <c:v>665</c:v>
                </c:pt>
                <c:pt idx="79">
                  <c:v>690</c:v>
                </c:pt>
                <c:pt idx="80">
                  <c:v>696</c:v>
                </c:pt>
                <c:pt idx="81">
                  <c:v>701</c:v>
                </c:pt>
                <c:pt idx="82">
                  <c:v>706</c:v>
                </c:pt>
                <c:pt idx="83">
                  <c:v>711</c:v>
                </c:pt>
                <c:pt idx="84">
                  <c:v>716</c:v>
                </c:pt>
                <c:pt idx="85">
                  <c:v>722</c:v>
                </c:pt>
                <c:pt idx="86">
                  <c:v>727</c:v>
                </c:pt>
                <c:pt idx="87">
                  <c:v>732</c:v>
                </c:pt>
                <c:pt idx="88">
                  <c:v>737</c:v>
                </c:pt>
                <c:pt idx="89">
                  <c:v>763</c:v>
                </c:pt>
                <c:pt idx="90">
                  <c:v>768</c:v>
                </c:pt>
                <c:pt idx="91">
                  <c:v>773</c:v>
                </c:pt>
                <c:pt idx="92">
                  <c:v>778</c:v>
                </c:pt>
                <c:pt idx="93">
                  <c:v>784</c:v>
                </c:pt>
                <c:pt idx="94">
                  <c:v>789</c:v>
                </c:pt>
                <c:pt idx="95">
                  <c:v>794</c:v>
                </c:pt>
                <c:pt idx="96">
                  <c:v>799</c:v>
                </c:pt>
                <c:pt idx="97">
                  <c:v>804</c:v>
                </c:pt>
                <c:pt idx="98">
                  <c:v>810</c:v>
                </c:pt>
                <c:pt idx="99">
                  <c:v>835</c:v>
                </c:pt>
                <c:pt idx="100">
                  <c:v>840</c:v>
                </c:pt>
                <c:pt idx="101">
                  <c:v>845</c:v>
                </c:pt>
                <c:pt idx="102">
                  <c:v>851</c:v>
                </c:pt>
                <c:pt idx="103">
                  <c:v>856</c:v>
                </c:pt>
                <c:pt idx="104">
                  <c:v>861</c:v>
                </c:pt>
                <c:pt idx="105">
                  <c:v>866</c:v>
                </c:pt>
                <c:pt idx="106">
                  <c:v>871</c:v>
                </c:pt>
                <c:pt idx="107">
                  <c:v>877</c:v>
                </c:pt>
                <c:pt idx="108">
                  <c:v>882</c:v>
                </c:pt>
                <c:pt idx="109">
                  <c:v>907</c:v>
                </c:pt>
                <c:pt idx="110">
                  <c:v>913</c:v>
                </c:pt>
                <c:pt idx="111">
                  <c:v>918</c:v>
                </c:pt>
                <c:pt idx="112">
                  <c:v>923</c:v>
                </c:pt>
                <c:pt idx="113">
                  <c:v>928</c:v>
                </c:pt>
                <c:pt idx="114">
                  <c:v>933</c:v>
                </c:pt>
                <c:pt idx="115">
                  <c:v>939</c:v>
                </c:pt>
                <c:pt idx="116">
                  <c:v>944</c:v>
                </c:pt>
                <c:pt idx="117">
                  <c:v>949</c:v>
                </c:pt>
                <c:pt idx="118">
                  <c:v>954</c:v>
                </c:pt>
                <c:pt idx="119">
                  <c:v>980</c:v>
                </c:pt>
                <c:pt idx="120">
                  <c:v>985</c:v>
                </c:pt>
                <c:pt idx="121">
                  <c:v>990</c:v>
                </c:pt>
                <c:pt idx="122">
                  <c:v>995</c:v>
                </c:pt>
                <c:pt idx="123">
                  <c:v>1000</c:v>
                </c:pt>
                <c:pt idx="124">
                  <c:v>1006</c:v>
                </c:pt>
                <c:pt idx="125">
                  <c:v>1011</c:v>
                </c:pt>
                <c:pt idx="126">
                  <c:v>1016</c:v>
                </c:pt>
                <c:pt idx="127">
                  <c:v>1021</c:v>
                </c:pt>
                <c:pt idx="128">
                  <c:v>1026</c:v>
                </c:pt>
                <c:pt idx="129">
                  <c:v>1052</c:v>
                </c:pt>
                <c:pt idx="130">
                  <c:v>1057</c:v>
                </c:pt>
                <c:pt idx="131">
                  <c:v>1062</c:v>
                </c:pt>
                <c:pt idx="132">
                  <c:v>1068</c:v>
                </c:pt>
                <c:pt idx="133">
                  <c:v>1073</c:v>
                </c:pt>
                <c:pt idx="134">
                  <c:v>1078</c:v>
                </c:pt>
                <c:pt idx="135">
                  <c:v>1083</c:v>
                </c:pt>
                <c:pt idx="136">
                  <c:v>1088</c:v>
                </c:pt>
                <c:pt idx="137">
                  <c:v>1094</c:v>
                </c:pt>
                <c:pt idx="138">
                  <c:v>1099</c:v>
                </c:pt>
                <c:pt idx="139">
                  <c:v>1124</c:v>
                </c:pt>
                <c:pt idx="140">
                  <c:v>1129</c:v>
                </c:pt>
                <c:pt idx="141">
                  <c:v>1135</c:v>
                </c:pt>
                <c:pt idx="142">
                  <c:v>1140</c:v>
                </c:pt>
                <c:pt idx="143">
                  <c:v>1145</c:v>
                </c:pt>
                <c:pt idx="144">
                  <c:v>1150</c:v>
                </c:pt>
                <c:pt idx="145">
                  <c:v>1155</c:v>
                </c:pt>
                <c:pt idx="146">
                  <c:v>1161</c:v>
                </c:pt>
                <c:pt idx="147">
                  <c:v>1166</c:v>
                </c:pt>
                <c:pt idx="148">
                  <c:v>1171</c:v>
                </c:pt>
                <c:pt idx="149">
                  <c:v>1197</c:v>
                </c:pt>
              </c:numCache>
            </c:numRef>
          </c:yVal>
          <c:smooth val="1"/>
        </c:ser>
        <c:ser>
          <c:idx val="1"/>
          <c:order val="1"/>
          <c:tx>
            <c:v>法防拟合值</c:v>
          </c:tx>
          <c:marker>
            <c:symbol val="none"/>
          </c:marker>
          <c:yVal>
            <c:numRef>
              <c:f>标准主角标准属性!$G$158:$G$307</c:f>
              <c:numCache>
                <c:formatCode>General</c:formatCode>
                <c:ptCount val="150"/>
                <c:pt idx="0">
                  <c:v>48</c:v>
                </c:pt>
                <c:pt idx="1">
                  <c:v>56</c:v>
                </c:pt>
                <c:pt idx="2">
                  <c:v>64</c:v>
                </c:pt>
                <c:pt idx="3">
                  <c:v>72</c:v>
                </c:pt>
                <c:pt idx="4">
                  <c:v>80</c:v>
                </c:pt>
                <c:pt idx="5">
                  <c:v>88</c:v>
                </c:pt>
                <c:pt idx="6">
                  <c:v>96</c:v>
                </c:pt>
                <c:pt idx="7">
                  <c:v>104</c:v>
                </c:pt>
                <c:pt idx="8">
                  <c:v>112</c:v>
                </c:pt>
                <c:pt idx="9">
                  <c:v>120</c:v>
                </c:pt>
                <c:pt idx="10">
                  <c:v>128</c:v>
                </c:pt>
                <c:pt idx="11">
                  <c:v>136</c:v>
                </c:pt>
                <c:pt idx="12">
                  <c:v>144</c:v>
                </c:pt>
                <c:pt idx="13">
                  <c:v>152</c:v>
                </c:pt>
                <c:pt idx="14">
                  <c:v>160</c:v>
                </c:pt>
                <c:pt idx="15">
                  <c:v>168</c:v>
                </c:pt>
                <c:pt idx="16">
                  <c:v>177</c:v>
                </c:pt>
                <c:pt idx="17">
                  <c:v>185</c:v>
                </c:pt>
                <c:pt idx="18">
                  <c:v>193</c:v>
                </c:pt>
                <c:pt idx="19">
                  <c:v>201</c:v>
                </c:pt>
                <c:pt idx="20">
                  <c:v>209</c:v>
                </c:pt>
                <c:pt idx="21">
                  <c:v>217</c:v>
                </c:pt>
                <c:pt idx="22">
                  <c:v>225</c:v>
                </c:pt>
                <c:pt idx="23">
                  <c:v>233</c:v>
                </c:pt>
                <c:pt idx="24">
                  <c:v>241</c:v>
                </c:pt>
                <c:pt idx="25">
                  <c:v>249</c:v>
                </c:pt>
                <c:pt idx="26">
                  <c:v>257</c:v>
                </c:pt>
                <c:pt idx="27">
                  <c:v>265</c:v>
                </c:pt>
                <c:pt idx="28">
                  <c:v>273</c:v>
                </c:pt>
                <c:pt idx="29">
                  <c:v>281</c:v>
                </c:pt>
                <c:pt idx="30">
                  <c:v>289</c:v>
                </c:pt>
                <c:pt idx="31">
                  <c:v>297</c:v>
                </c:pt>
                <c:pt idx="32">
                  <c:v>305</c:v>
                </c:pt>
                <c:pt idx="33">
                  <c:v>313</c:v>
                </c:pt>
                <c:pt idx="34">
                  <c:v>321</c:v>
                </c:pt>
                <c:pt idx="35">
                  <c:v>329</c:v>
                </c:pt>
                <c:pt idx="36">
                  <c:v>337</c:v>
                </c:pt>
                <c:pt idx="37">
                  <c:v>345</c:v>
                </c:pt>
                <c:pt idx="38">
                  <c:v>353</c:v>
                </c:pt>
                <c:pt idx="39">
                  <c:v>361</c:v>
                </c:pt>
                <c:pt idx="40">
                  <c:v>369</c:v>
                </c:pt>
                <c:pt idx="41">
                  <c:v>377</c:v>
                </c:pt>
                <c:pt idx="42">
                  <c:v>385</c:v>
                </c:pt>
                <c:pt idx="43">
                  <c:v>393</c:v>
                </c:pt>
                <c:pt idx="44">
                  <c:v>401</c:v>
                </c:pt>
                <c:pt idx="45">
                  <c:v>409</c:v>
                </c:pt>
                <c:pt idx="46">
                  <c:v>417</c:v>
                </c:pt>
                <c:pt idx="47">
                  <c:v>425</c:v>
                </c:pt>
                <c:pt idx="48">
                  <c:v>433</c:v>
                </c:pt>
                <c:pt idx="49">
                  <c:v>442</c:v>
                </c:pt>
                <c:pt idx="50">
                  <c:v>450</c:v>
                </c:pt>
                <c:pt idx="51">
                  <c:v>458</c:v>
                </c:pt>
                <c:pt idx="52">
                  <c:v>466</c:v>
                </c:pt>
                <c:pt idx="53">
                  <c:v>474</c:v>
                </c:pt>
                <c:pt idx="54">
                  <c:v>482</c:v>
                </c:pt>
                <c:pt idx="55">
                  <c:v>490</c:v>
                </c:pt>
                <c:pt idx="56">
                  <c:v>498</c:v>
                </c:pt>
                <c:pt idx="57">
                  <c:v>506</c:v>
                </c:pt>
                <c:pt idx="58">
                  <c:v>514</c:v>
                </c:pt>
                <c:pt idx="59">
                  <c:v>522</c:v>
                </c:pt>
                <c:pt idx="60">
                  <c:v>530</c:v>
                </c:pt>
                <c:pt idx="61">
                  <c:v>538</c:v>
                </c:pt>
                <c:pt idx="62">
                  <c:v>546</c:v>
                </c:pt>
                <c:pt idx="63">
                  <c:v>554</c:v>
                </c:pt>
                <c:pt idx="64">
                  <c:v>562</c:v>
                </c:pt>
                <c:pt idx="65">
                  <c:v>570</c:v>
                </c:pt>
                <c:pt idx="66">
                  <c:v>578</c:v>
                </c:pt>
                <c:pt idx="67">
                  <c:v>586</c:v>
                </c:pt>
                <c:pt idx="68">
                  <c:v>594</c:v>
                </c:pt>
                <c:pt idx="69">
                  <c:v>602</c:v>
                </c:pt>
                <c:pt idx="70">
                  <c:v>610</c:v>
                </c:pt>
                <c:pt idx="71">
                  <c:v>618</c:v>
                </c:pt>
                <c:pt idx="72">
                  <c:v>626</c:v>
                </c:pt>
                <c:pt idx="73">
                  <c:v>634</c:v>
                </c:pt>
                <c:pt idx="74">
                  <c:v>642</c:v>
                </c:pt>
                <c:pt idx="75">
                  <c:v>650</c:v>
                </c:pt>
                <c:pt idx="76">
                  <c:v>658</c:v>
                </c:pt>
                <c:pt idx="77">
                  <c:v>666</c:v>
                </c:pt>
                <c:pt idx="78">
                  <c:v>674</c:v>
                </c:pt>
                <c:pt idx="79">
                  <c:v>682</c:v>
                </c:pt>
                <c:pt idx="80">
                  <c:v>690</c:v>
                </c:pt>
                <c:pt idx="81">
                  <c:v>698</c:v>
                </c:pt>
                <c:pt idx="82">
                  <c:v>706</c:v>
                </c:pt>
                <c:pt idx="83">
                  <c:v>715</c:v>
                </c:pt>
                <c:pt idx="84">
                  <c:v>723</c:v>
                </c:pt>
                <c:pt idx="85">
                  <c:v>731</c:v>
                </c:pt>
                <c:pt idx="86">
                  <c:v>739</c:v>
                </c:pt>
                <c:pt idx="87">
                  <c:v>747</c:v>
                </c:pt>
                <c:pt idx="88">
                  <c:v>755</c:v>
                </c:pt>
                <c:pt idx="89">
                  <c:v>763</c:v>
                </c:pt>
                <c:pt idx="90">
                  <c:v>771</c:v>
                </c:pt>
                <c:pt idx="91">
                  <c:v>779</c:v>
                </c:pt>
                <c:pt idx="92">
                  <c:v>787</c:v>
                </c:pt>
                <c:pt idx="93">
                  <c:v>795</c:v>
                </c:pt>
                <c:pt idx="94">
                  <c:v>803</c:v>
                </c:pt>
                <c:pt idx="95">
                  <c:v>811</c:v>
                </c:pt>
                <c:pt idx="96">
                  <c:v>819</c:v>
                </c:pt>
                <c:pt idx="97">
                  <c:v>827</c:v>
                </c:pt>
                <c:pt idx="98">
                  <c:v>835</c:v>
                </c:pt>
                <c:pt idx="99">
                  <c:v>843</c:v>
                </c:pt>
                <c:pt idx="100">
                  <c:v>851</c:v>
                </c:pt>
                <c:pt idx="101">
                  <c:v>859</c:v>
                </c:pt>
                <c:pt idx="102">
                  <c:v>867</c:v>
                </c:pt>
                <c:pt idx="103">
                  <c:v>875</c:v>
                </c:pt>
                <c:pt idx="104">
                  <c:v>883</c:v>
                </c:pt>
                <c:pt idx="105">
                  <c:v>891</c:v>
                </c:pt>
                <c:pt idx="106">
                  <c:v>899</c:v>
                </c:pt>
                <c:pt idx="107">
                  <c:v>907</c:v>
                </c:pt>
                <c:pt idx="108">
                  <c:v>915</c:v>
                </c:pt>
                <c:pt idx="109">
                  <c:v>923</c:v>
                </c:pt>
                <c:pt idx="110">
                  <c:v>931</c:v>
                </c:pt>
                <c:pt idx="111">
                  <c:v>939</c:v>
                </c:pt>
                <c:pt idx="112">
                  <c:v>947</c:v>
                </c:pt>
                <c:pt idx="113">
                  <c:v>955</c:v>
                </c:pt>
                <c:pt idx="114">
                  <c:v>963</c:v>
                </c:pt>
                <c:pt idx="115">
                  <c:v>971</c:v>
                </c:pt>
                <c:pt idx="116">
                  <c:v>980</c:v>
                </c:pt>
                <c:pt idx="117">
                  <c:v>988</c:v>
                </c:pt>
                <c:pt idx="118">
                  <c:v>996</c:v>
                </c:pt>
                <c:pt idx="119">
                  <c:v>1004</c:v>
                </c:pt>
                <c:pt idx="120">
                  <c:v>1012</c:v>
                </c:pt>
                <c:pt idx="121">
                  <c:v>1020</c:v>
                </c:pt>
                <c:pt idx="122">
                  <c:v>1028</c:v>
                </c:pt>
                <c:pt idx="123">
                  <c:v>1036</c:v>
                </c:pt>
                <c:pt idx="124">
                  <c:v>1044</c:v>
                </c:pt>
                <c:pt idx="125">
                  <c:v>1052</c:v>
                </c:pt>
                <c:pt idx="126">
                  <c:v>1060</c:v>
                </c:pt>
                <c:pt idx="127">
                  <c:v>1068</c:v>
                </c:pt>
                <c:pt idx="128">
                  <c:v>1076</c:v>
                </c:pt>
                <c:pt idx="129">
                  <c:v>1084</c:v>
                </c:pt>
                <c:pt idx="130">
                  <c:v>1092</c:v>
                </c:pt>
                <c:pt idx="131">
                  <c:v>1100</c:v>
                </c:pt>
                <c:pt idx="132">
                  <c:v>1108</c:v>
                </c:pt>
                <c:pt idx="133">
                  <c:v>1116</c:v>
                </c:pt>
                <c:pt idx="134">
                  <c:v>1124</c:v>
                </c:pt>
                <c:pt idx="135">
                  <c:v>1132</c:v>
                </c:pt>
                <c:pt idx="136">
                  <c:v>1140</c:v>
                </c:pt>
                <c:pt idx="137">
                  <c:v>1148</c:v>
                </c:pt>
                <c:pt idx="138">
                  <c:v>1156</c:v>
                </c:pt>
                <c:pt idx="139">
                  <c:v>1164</c:v>
                </c:pt>
                <c:pt idx="140">
                  <c:v>1172</c:v>
                </c:pt>
                <c:pt idx="141">
                  <c:v>1180</c:v>
                </c:pt>
                <c:pt idx="142">
                  <c:v>1188</c:v>
                </c:pt>
                <c:pt idx="143">
                  <c:v>1196</c:v>
                </c:pt>
                <c:pt idx="144">
                  <c:v>1204</c:v>
                </c:pt>
                <c:pt idx="145">
                  <c:v>1212</c:v>
                </c:pt>
                <c:pt idx="146">
                  <c:v>1220</c:v>
                </c:pt>
                <c:pt idx="147">
                  <c:v>1228</c:v>
                </c:pt>
                <c:pt idx="148">
                  <c:v>1236</c:v>
                </c:pt>
                <c:pt idx="149">
                  <c:v>1245</c:v>
                </c:pt>
              </c:numCache>
            </c:numRef>
          </c:yVal>
          <c:smooth val="1"/>
        </c:ser>
        <c:axId val="253804544"/>
        <c:axId val="253806080"/>
      </c:scatterChart>
      <c:valAx>
        <c:axId val="253804544"/>
        <c:scaling>
          <c:orientation val="minMax"/>
        </c:scaling>
        <c:axPos val="b"/>
        <c:tickLblPos val="nextTo"/>
        <c:crossAx val="253806080"/>
        <c:crosses val="autoZero"/>
        <c:crossBetween val="midCat"/>
      </c:valAx>
      <c:valAx>
        <c:axId val="253806080"/>
        <c:scaling>
          <c:orientation val="minMax"/>
        </c:scaling>
        <c:axPos val="l"/>
        <c:majorGridlines/>
        <c:numFmt formatCode="General" sourceLinked="1"/>
        <c:tickLblPos val="nextTo"/>
        <c:crossAx val="2538045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速度实际值</c:v>
          </c:tx>
          <c:marker>
            <c:symbol val="none"/>
          </c:marker>
          <c:yVal>
            <c:numRef>
              <c:f>标准主角标准属性!$H$4:$H$153</c:f>
              <c:numCache>
                <c:formatCode>General</c:formatCode>
                <c:ptCount val="150"/>
                <c:pt idx="0">
                  <c:v>35</c:v>
                </c:pt>
                <c:pt idx="1">
                  <c:v>38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50</c:v>
                </c:pt>
                <c:pt idx="6">
                  <c:v>53</c:v>
                </c:pt>
                <c:pt idx="7">
                  <c:v>56</c:v>
                </c:pt>
                <c:pt idx="8">
                  <c:v>59</c:v>
                </c:pt>
                <c:pt idx="9">
                  <c:v>75</c:v>
                </c:pt>
                <c:pt idx="10">
                  <c:v>79</c:v>
                </c:pt>
                <c:pt idx="11">
                  <c:v>82</c:v>
                </c:pt>
                <c:pt idx="12">
                  <c:v>86</c:v>
                </c:pt>
                <c:pt idx="13">
                  <c:v>90</c:v>
                </c:pt>
                <c:pt idx="14">
                  <c:v>93</c:v>
                </c:pt>
                <c:pt idx="15">
                  <c:v>97</c:v>
                </c:pt>
                <c:pt idx="16">
                  <c:v>100</c:v>
                </c:pt>
                <c:pt idx="17">
                  <c:v>104</c:v>
                </c:pt>
                <c:pt idx="18">
                  <c:v>108</c:v>
                </c:pt>
                <c:pt idx="19">
                  <c:v>120</c:v>
                </c:pt>
                <c:pt idx="20">
                  <c:v>124</c:v>
                </c:pt>
                <c:pt idx="21">
                  <c:v>127</c:v>
                </c:pt>
                <c:pt idx="22">
                  <c:v>131</c:v>
                </c:pt>
                <c:pt idx="23">
                  <c:v>135</c:v>
                </c:pt>
                <c:pt idx="24">
                  <c:v>138</c:v>
                </c:pt>
                <c:pt idx="25">
                  <c:v>142</c:v>
                </c:pt>
                <c:pt idx="26">
                  <c:v>145</c:v>
                </c:pt>
                <c:pt idx="27">
                  <c:v>149</c:v>
                </c:pt>
                <c:pt idx="28">
                  <c:v>153</c:v>
                </c:pt>
                <c:pt idx="29">
                  <c:v>189</c:v>
                </c:pt>
                <c:pt idx="30">
                  <c:v>193</c:v>
                </c:pt>
                <c:pt idx="31">
                  <c:v>197</c:v>
                </c:pt>
                <c:pt idx="32">
                  <c:v>200</c:v>
                </c:pt>
                <c:pt idx="33">
                  <c:v>204</c:v>
                </c:pt>
                <c:pt idx="34">
                  <c:v>207</c:v>
                </c:pt>
                <c:pt idx="35">
                  <c:v>211</c:v>
                </c:pt>
                <c:pt idx="36">
                  <c:v>215</c:v>
                </c:pt>
                <c:pt idx="37">
                  <c:v>218</c:v>
                </c:pt>
                <c:pt idx="38">
                  <c:v>222</c:v>
                </c:pt>
                <c:pt idx="39">
                  <c:v>244</c:v>
                </c:pt>
                <c:pt idx="40">
                  <c:v>248</c:v>
                </c:pt>
                <c:pt idx="41">
                  <c:v>252</c:v>
                </c:pt>
                <c:pt idx="42">
                  <c:v>255</c:v>
                </c:pt>
                <c:pt idx="43">
                  <c:v>259</c:v>
                </c:pt>
                <c:pt idx="44">
                  <c:v>262</c:v>
                </c:pt>
                <c:pt idx="45">
                  <c:v>266</c:v>
                </c:pt>
                <c:pt idx="46">
                  <c:v>270</c:v>
                </c:pt>
                <c:pt idx="47">
                  <c:v>273</c:v>
                </c:pt>
                <c:pt idx="48">
                  <c:v>277</c:v>
                </c:pt>
                <c:pt idx="49">
                  <c:v>300</c:v>
                </c:pt>
                <c:pt idx="50">
                  <c:v>303</c:v>
                </c:pt>
                <c:pt idx="51">
                  <c:v>307</c:v>
                </c:pt>
                <c:pt idx="52">
                  <c:v>311</c:v>
                </c:pt>
                <c:pt idx="53">
                  <c:v>314</c:v>
                </c:pt>
                <c:pt idx="54">
                  <c:v>318</c:v>
                </c:pt>
                <c:pt idx="55">
                  <c:v>321</c:v>
                </c:pt>
                <c:pt idx="56">
                  <c:v>325</c:v>
                </c:pt>
                <c:pt idx="57">
                  <c:v>329</c:v>
                </c:pt>
                <c:pt idx="58">
                  <c:v>332</c:v>
                </c:pt>
                <c:pt idx="59">
                  <c:v>364</c:v>
                </c:pt>
                <c:pt idx="60">
                  <c:v>368</c:v>
                </c:pt>
                <c:pt idx="61">
                  <c:v>371</c:v>
                </c:pt>
                <c:pt idx="62">
                  <c:v>375</c:v>
                </c:pt>
                <c:pt idx="63">
                  <c:v>379</c:v>
                </c:pt>
                <c:pt idx="64">
                  <c:v>382</c:v>
                </c:pt>
                <c:pt idx="65">
                  <c:v>386</c:v>
                </c:pt>
                <c:pt idx="66">
                  <c:v>389</c:v>
                </c:pt>
                <c:pt idx="67">
                  <c:v>393</c:v>
                </c:pt>
                <c:pt idx="68">
                  <c:v>397</c:v>
                </c:pt>
                <c:pt idx="69">
                  <c:v>426</c:v>
                </c:pt>
                <c:pt idx="70">
                  <c:v>430</c:v>
                </c:pt>
                <c:pt idx="71">
                  <c:v>434</c:v>
                </c:pt>
                <c:pt idx="72">
                  <c:v>437</c:v>
                </c:pt>
                <c:pt idx="73">
                  <c:v>441</c:v>
                </c:pt>
                <c:pt idx="74">
                  <c:v>444</c:v>
                </c:pt>
                <c:pt idx="75">
                  <c:v>448</c:v>
                </c:pt>
                <c:pt idx="76">
                  <c:v>452</c:v>
                </c:pt>
                <c:pt idx="77">
                  <c:v>455</c:v>
                </c:pt>
                <c:pt idx="78">
                  <c:v>459</c:v>
                </c:pt>
                <c:pt idx="79">
                  <c:v>473</c:v>
                </c:pt>
                <c:pt idx="80">
                  <c:v>476</c:v>
                </c:pt>
                <c:pt idx="81">
                  <c:v>480</c:v>
                </c:pt>
                <c:pt idx="82">
                  <c:v>484</c:v>
                </c:pt>
                <c:pt idx="83">
                  <c:v>487</c:v>
                </c:pt>
                <c:pt idx="84">
                  <c:v>491</c:v>
                </c:pt>
                <c:pt idx="85">
                  <c:v>494</c:v>
                </c:pt>
                <c:pt idx="86">
                  <c:v>498</c:v>
                </c:pt>
                <c:pt idx="87">
                  <c:v>502</c:v>
                </c:pt>
                <c:pt idx="88">
                  <c:v>505</c:v>
                </c:pt>
                <c:pt idx="89">
                  <c:v>519</c:v>
                </c:pt>
                <c:pt idx="90">
                  <c:v>523</c:v>
                </c:pt>
                <c:pt idx="91">
                  <c:v>526</c:v>
                </c:pt>
                <c:pt idx="92">
                  <c:v>530</c:v>
                </c:pt>
                <c:pt idx="93">
                  <c:v>534</c:v>
                </c:pt>
                <c:pt idx="94">
                  <c:v>537</c:v>
                </c:pt>
                <c:pt idx="95">
                  <c:v>541</c:v>
                </c:pt>
                <c:pt idx="96">
                  <c:v>544</c:v>
                </c:pt>
                <c:pt idx="97">
                  <c:v>548</c:v>
                </c:pt>
                <c:pt idx="98">
                  <c:v>552</c:v>
                </c:pt>
                <c:pt idx="99">
                  <c:v>566</c:v>
                </c:pt>
                <c:pt idx="100">
                  <c:v>569</c:v>
                </c:pt>
                <c:pt idx="101">
                  <c:v>573</c:v>
                </c:pt>
                <c:pt idx="102">
                  <c:v>576</c:v>
                </c:pt>
                <c:pt idx="103">
                  <c:v>580</c:v>
                </c:pt>
                <c:pt idx="104">
                  <c:v>584</c:v>
                </c:pt>
                <c:pt idx="105">
                  <c:v>587</c:v>
                </c:pt>
                <c:pt idx="106">
                  <c:v>591</c:v>
                </c:pt>
                <c:pt idx="107">
                  <c:v>594</c:v>
                </c:pt>
                <c:pt idx="108">
                  <c:v>598</c:v>
                </c:pt>
                <c:pt idx="109">
                  <c:v>612</c:v>
                </c:pt>
                <c:pt idx="110">
                  <c:v>615</c:v>
                </c:pt>
                <c:pt idx="111">
                  <c:v>619</c:v>
                </c:pt>
                <c:pt idx="112">
                  <c:v>623</c:v>
                </c:pt>
                <c:pt idx="113">
                  <c:v>626</c:v>
                </c:pt>
                <c:pt idx="114">
                  <c:v>630</c:v>
                </c:pt>
                <c:pt idx="115">
                  <c:v>633</c:v>
                </c:pt>
                <c:pt idx="116">
                  <c:v>637</c:v>
                </c:pt>
                <c:pt idx="117">
                  <c:v>641</c:v>
                </c:pt>
                <c:pt idx="118">
                  <c:v>644</c:v>
                </c:pt>
                <c:pt idx="119">
                  <c:v>658</c:v>
                </c:pt>
                <c:pt idx="120">
                  <c:v>662</c:v>
                </c:pt>
                <c:pt idx="121">
                  <c:v>665</c:v>
                </c:pt>
                <c:pt idx="122">
                  <c:v>669</c:v>
                </c:pt>
                <c:pt idx="123">
                  <c:v>673</c:v>
                </c:pt>
                <c:pt idx="124">
                  <c:v>676</c:v>
                </c:pt>
                <c:pt idx="125">
                  <c:v>680</c:v>
                </c:pt>
                <c:pt idx="126">
                  <c:v>683</c:v>
                </c:pt>
                <c:pt idx="127">
                  <c:v>687</c:v>
                </c:pt>
                <c:pt idx="128">
                  <c:v>691</c:v>
                </c:pt>
                <c:pt idx="129">
                  <c:v>705</c:v>
                </c:pt>
                <c:pt idx="130">
                  <c:v>708</c:v>
                </c:pt>
                <c:pt idx="131">
                  <c:v>712</c:v>
                </c:pt>
                <c:pt idx="132">
                  <c:v>715</c:v>
                </c:pt>
                <c:pt idx="133">
                  <c:v>719</c:v>
                </c:pt>
                <c:pt idx="134">
                  <c:v>723</c:v>
                </c:pt>
                <c:pt idx="135">
                  <c:v>726</c:v>
                </c:pt>
                <c:pt idx="136">
                  <c:v>730</c:v>
                </c:pt>
                <c:pt idx="137">
                  <c:v>733</c:v>
                </c:pt>
                <c:pt idx="138">
                  <c:v>737</c:v>
                </c:pt>
                <c:pt idx="139">
                  <c:v>751</c:v>
                </c:pt>
                <c:pt idx="140">
                  <c:v>755</c:v>
                </c:pt>
                <c:pt idx="141">
                  <c:v>758</c:v>
                </c:pt>
                <c:pt idx="142">
                  <c:v>762</c:v>
                </c:pt>
                <c:pt idx="143">
                  <c:v>765</c:v>
                </c:pt>
                <c:pt idx="144">
                  <c:v>769</c:v>
                </c:pt>
                <c:pt idx="145">
                  <c:v>773</c:v>
                </c:pt>
                <c:pt idx="146">
                  <c:v>776</c:v>
                </c:pt>
                <c:pt idx="147">
                  <c:v>780</c:v>
                </c:pt>
                <c:pt idx="148">
                  <c:v>783</c:v>
                </c:pt>
                <c:pt idx="149">
                  <c:v>797</c:v>
                </c:pt>
              </c:numCache>
            </c:numRef>
          </c:yVal>
          <c:smooth val="1"/>
        </c:ser>
        <c:ser>
          <c:idx val="1"/>
          <c:order val="1"/>
          <c:tx>
            <c:v>速度拟合值</c:v>
          </c:tx>
          <c:marker>
            <c:symbol val="none"/>
          </c:marker>
          <c:yVal>
            <c:numRef>
              <c:f>标准主角标准属性!$H$158:$H$307</c:f>
              <c:numCache>
                <c:formatCode>General</c:formatCode>
                <c:ptCount val="150"/>
                <c:pt idx="0">
                  <c:v>35</c:v>
                </c:pt>
                <c:pt idx="1">
                  <c:v>40</c:v>
                </c:pt>
                <c:pt idx="2">
                  <c:v>46</c:v>
                </c:pt>
                <c:pt idx="3">
                  <c:v>51</c:v>
                </c:pt>
                <c:pt idx="4">
                  <c:v>56</c:v>
                </c:pt>
                <c:pt idx="5">
                  <c:v>61</c:v>
                </c:pt>
                <c:pt idx="6">
                  <c:v>66</c:v>
                </c:pt>
                <c:pt idx="7">
                  <c:v>71</c:v>
                </c:pt>
                <c:pt idx="8">
                  <c:v>77</c:v>
                </c:pt>
                <c:pt idx="9">
                  <c:v>82</c:v>
                </c:pt>
                <c:pt idx="10">
                  <c:v>87</c:v>
                </c:pt>
                <c:pt idx="11">
                  <c:v>92</c:v>
                </c:pt>
                <c:pt idx="12">
                  <c:v>97</c:v>
                </c:pt>
                <c:pt idx="13">
                  <c:v>103</c:v>
                </c:pt>
                <c:pt idx="14">
                  <c:v>108</c:v>
                </c:pt>
                <c:pt idx="15">
                  <c:v>113</c:v>
                </c:pt>
                <c:pt idx="16">
                  <c:v>118</c:v>
                </c:pt>
                <c:pt idx="17">
                  <c:v>123</c:v>
                </c:pt>
                <c:pt idx="18">
                  <c:v>128</c:v>
                </c:pt>
                <c:pt idx="19">
                  <c:v>134</c:v>
                </c:pt>
                <c:pt idx="20">
                  <c:v>139</c:v>
                </c:pt>
                <c:pt idx="21">
                  <c:v>144</c:v>
                </c:pt>
                <c:pt idx="22">
                  <c:v>149</c:v>
                </c:pt>
                <c:pt idx="23">
                  <c:v>154</c:v>
                </c:pt>
                <c:pt idx="24">
                  <c:v>160</c:v>
                </c:pt>
                <c:pt idx="25">
                  <c:v>165</c:v>
                </c:pt>
                <c:pt idx="26">
                  <c:v>170</c:v>
                </c:pt>
                <c:pt idx="27">
                  <c:v>175</c:v>
                </c:pt>
                <c:pt idx="28">
                  <c:v>180</c:v>
                </c:pt>
                <c:pt idx="29">
                  <c:v>185</c:v>
                </c:pt>
                <c:pt idx="30">
                  <c:v>191</c:v>
                </c:pt>
                <c:pt idx="31">
                  <c:v>196</c:v>
                </c:pt>
                <c:pt idx="32">
                  <c:v>201</c:v>
                </c:pt>
                <c:pt idx="33">
                  <c:v>206</c:v>
                </c:pt>
                <c:pt idx="34">
                  <c:v>211</c:v>
                </c:pt>
                <c:pt idx="35">
                  <c:v>216</c:v>
                </c:pt>
                <c:pt idx="36">
                  <c:v>222</c:v>
                </c:pt>
                <c:pt idx="37">
                  <c:v>227</c:v>
                </c:pt>
                <c:pt idx="38">
                  <c:v>232</c:v>
                </c:pt>
                <c:pt idx="39">
                  <c:v>237</c:v>
                </c:pt>
                <c:pt idx="40">
                  <c:v>242</c:v>
                </c:pt>
                <c:pt idx="41">
                  <c:v>248</c:v>
                </c:pt>
                <c:pt idx="42">
                  <c:v>253</c:v>
                </c:pt>
                <c:pt idx="43">
                  <c:v>258</c:v>
                </c:pt>
                <c:pt idx="44">
                  <c:v>263</c:v>
                </c:pt>
                <c:pt idx="45">
                  <c:v>268</c:v>
                </c:pt>
                <c:pt idx="46">
                  <c:v>273</c:v>
                </c:pt>
                <c:pt idx="47">
                  <c:v>279</c:v>
                </c:pt>
                <c:pt idx="48">
                  <c:v>284</c:v>
                </c:pt>
                <c:pt idx="49">
                  <c:v>289</c:v>
                </c:pt>
                <c:pt idx="50">
                  <c:v>294</c:v>
                </c:pt>
                <c:pt idx="51">
                  <c:v>299</c:v>
                </c:pt>
                <c:pt idx="52">
                  <c:v>305</c:v>
                </c:pt>
                <c:pt idx="53">
                  <c:v>310</c:v>
                </c:pt>
                <c:pt idx="54">
                  <c:v>315</c:v>
                </c:pt>
                <c:pt idx="55">
                  <c:v>320</c:v>
                </c:pt>
                <c:pt idx="56">
                  <c:v>325</c:v>
                </c:pt>
                <c:pt idx="57">
                  <c:v>330</c:v>
                </c:pt>
                <c:pt idx="58">
                  <c:v>336</c:v>
                </c:pt>
                <c:pt idx="59">
                  <c:v>341</c:v>
                </c:pt>
                <c:pt idx="60">
                  <c:v>346</c:v>
                </c:pt>
                <c:pt idx="61">
                  <c:v>351</c:v>
                </c:pt>
                <c:pt idx="62">
                  <c:v>356</c:v>
                </c:pt>
                <c:pt idx="63">
                  <c:v>362</c:v>
                </c:pt>
                <c:pt idx="64">
                  <c:v>367</c:v>
                </c:pt>
                <c:pt idx="65">
                  <c:v>372</c:v>
                </c:pt>
                <c:pt idx="66">
                  <c:v>377</c:v>
                </c:pt>
                <c:pt idx="67">
                  <c:v>382</c:v>
                </c:pt>
                <c:pt idx="68">
                  <c:v>387</c:v>
                </c:pt>
                <c:pt idx="69">
                  <c:v>393</c:v>
                </c:pt>
                <c:pt idx="70">
                  <c:v>398</c:v>
                </c:pt>
                <c:pt idx="71">
                  <c:v>403</c:v>
                </c:pt>
                <c:pt idx="72">
                  <c:v>408</c:v>
                </c:pt>
                <c:pt idx="73">
                  <c:v>413</c:v>
                </c:pt>
                <c:pt idx="74">
                  <c:v>419</c:v>
                </c:pt>
                <c:pt idx="75">
                  <c:v>424</c:v>
                </c:pt>
                <c:pt idx="76">
                  <c:v>429</c:v>
                </c:pt>
                <c:pt idx="77">
                  <c:v>434</c:v>
                </c:pt>
                <c:pt idx="78">
                  <c:v>439</c:v>
                </c:pt>
                <c:pt idx="79">
                  <c:v>444</c:v>
                </c:pt>
                <c:pt idx="80">
                  <c:v>450</c:v>
                </c:pt>
                <c:pt idx="81">
                  <c:v>455</c:v>
                </c:pt>
                <c:pt idx="82">
                  <c:v>460</c:v>
                </c:pt>
                <c:pt idx="83">
                  <c:v>465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491</c:v>
                </c:pt>
                <c:pt idx="89">
                  <c:v>496</c:v>
                </c:pt>
                <c:pt idx="90">
                  <c:v>501</c:v>
                </c:pt>
                <c:pt idx="91">
                  <c:v>507</c:v>
                </c:pt>
                <c:pt idx="92">
                  <c:v>512</c:v>
                </c:pt>
                <c:pt idx="93">
                  <c:v>517</c:v>
                </c:pt>
                <c:pt idx="94">
                  <c:v>522</c:v>
                </c:pt>
                <c:pt idx="95">
                  <c:v>527</c:v>
                </c:pt>
                <c:pt idx="96">
                  <c:v>532</c:v>
                </c:pt>
                <c:pt idx="97">
                  <c:v>538</c:v>
                </c:pt>
                <c:pt idx="98">
                  <c:v>543</c:v>
                </c:pt>
                <c:pt idx="99">
                  <c:v>548</c:v>
                </c:pt>
                <c:pt idx="100">
                  <c:v>553</c:v>
                </c:pt>
                <c:pt idx="101">
                  <c:v>558</c:v>
                </c:pt>
                <c:pt idx="102">
                  <c:v>564</c:v>
                </c:pt>
                <c:pt idx="103">
                  <c:v>569</c:v>
                </c:pt>
                <c:pt idx="104">
                  <c:v>574</c:v>
                </c:pt>
                <c:pt idx="105">
                  <c:v>579</c:v>
                </c:pt>
                <c:pt idx="106">
                  <c:v>584</c:v>
                </c:pt>
                <c:pt idx="107">
                  <c:v>589</c:v>
                </c:pt>
                <c:pt idx="108">
                  <c:v>595</c:v>
                </c:pt>
                <c:pt idx="109">
                  <c:v>600</c:v>
                </c:pt>
                <c:pt idx="110">
                  <c:v>605</c:v>
                </c:pt>
                <c:pt idx="111">
                  <c:v>610</c:v>
                </c:pt>
                <c:pt idx="112">
                  <c:v>615</c:v>
                </c:pt>
                <c:pt idx="113">
                  <c:v>621</c:v>
                </c:pt>
                <c:pt idx="114">
                  <c:v>626</c:v>
                </c:pt>
                <c:pt idx="115">
                  <c:v>631</c:v>
                </c:pt>
                <c:pt idx="116">
                  <c:v>636</c:v>
                </c:pt>
                <c:pt idx="117">
                  <c:v>641</c:v>
                </c:pt>
                <c:pt idx="118">
                  <c:v>646</c:v>
                </c:pt>
                <c:pt idx="119">
                  <c:v>652</c:v>
                </c:pt>
                <c:pt idx="120">
                  <c:v>657</c:v>
                </c:pt>
                <c:pt idx="121">
                  <c:v>662</c:v>
                </c:pt>
                <c:pt idx="122">
                  <c:v>667</c:v>
                </c:pt>
                <c:pt idx="123">
                  <c:v>672</c:v>
                </c:pt>
                <c:pt idx="124">
                  <c:v>678</c:v>
                </c:pt>
                <c:pt idx="125">
                  <c:v>683</c:v>
                </c:pt>
                <c:pt idx="126">
                  <c:v>688</c:v>
                </c:pt>
                <c:pt idx="127">
                  <c:v>693</c:v>
                </c:pt>
                <c:pt idx="128">
                  <c:v>698</c:v>
                </c:pt>
                <c:pt idx="129">
                  <c:v>703</c:v>
                </c:pt>
                <c:pt idx="130">
                  <c:v>709</c:v>
                </c:pt>
                <c:pt idx="131">
                  <c:v>714</c:v>
                </c:pt>
                <c:pt idx="132">
                  <c:v>719</c:v>
                </c:pt>
                <c:pt idx="133">
                  <c:v>724</c:v>
                </c:pt>
                <c:pt idx="134">
                  <c:v>729</c:v>
                </c:pt>
                <c:pt idx="135">
                  <c:v>734</c:v>
                </c:pt>
                <c:pt idx="136">
                  <c:v>740</c:v>
                </c:pt>
                <c:pt idx="137">
                  <c:v>745</c:v>
                </c:pt>
                <c:pt idx="138">
                  <c:v>750</c:v>
                </c:pt>
                <c:pt idx="139">
                  <c:v>755</c:v>
                </c:pt>
                <c:pt idx="140">
                  <c:v>760</c:v>
                </c:pt>
                <c:pt idx="141">
                  <c:v>766</c:v>
                </c:pt>
                <c:pt idx="142">
                  <c:v>771</c:v>
                </c:pt>
                <c:pt idx="143">
                  <c:v>776</c:v>
                </c:pt>
                <c:pt idx="144">
                  <c:v>781</c:v>
                </c:pt>
                <c:pt idx="145">
                  <c:v>786</c:v>
                </c:pt>
                <c:pt idx="146">
                  <c:v>791</c:v>
                </c:pt>
                <c:pt idx="147">
                  <c:v>797</c:v>
                </c:pt>
                <c:pt idx="148">
                  <c:v>802</c:v>
                </c:pt>
                <c:pt idx="149">
                  <c:v>807</c:v>
                </c:pt>
              </c:numCache>
            </c:numRef>
          </c:yVal>
          <c:smooth val="1"/>
        </c:ser>
        <c:axId val="253838848"/>
        <c:axId val="253840384"/>
      </c:scatterChart>
      <c:valAx>
        <c:axId val="253838848"/>
        <c:scaling>
          <c:orientation val="minMax"/>
        </c:scaling>
        <c:axPos val="b"/>
        <c:tickLblPos val="nextTo"/>
        <c:crossAx val="253840384"/>
        <c:crosses val="autoZero"/>
        <c:crossBetween val="midCat"/>
      </c:valAx>
      <c:valAx>
        <c:axId val="253840384"/>
        <c:scaling>
          <c:orientation val="minMax"/>
        </c:scaling>
        <c:axPos val="l"/>
        <c:majorGridlines/>
        <c:numFmt formatCode="General" sourceLinked="1"/>
        <c:tickLblPos val="nextTo"/>
        <c:crossAx val="25383884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物理穿透实际值</c:v>
          </c:tx>
          <c:marker>
            <c:symbol val="none"/>
          </c:marker>
          <c:yVal>
            <c:numRef>
              <c:f>标准主角标准属性!$L$4:$L$153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61</c:v>
                </c:pt>
                <c:pt idx="55">
                  <c:v>61</c:v>
                </c:pt>
                <c:pt idx="56">
                  <c:v>61</c:v>
                </c:pt>
                <c:pt idx="57">
                  <c:v>61</c:v>
                </c:pt>
                <c:pt idx="58">
                  <c:v>61</c:v>
                </c:pt>
                <c:pt idx="59">
                  <c:v>126</c:v>
                </c:pt>
                <c:pt idx="60">
                  <c:v>126</c:v>
                </c:pt>
                <c:pt idx="61">
                  <c:v>126</c:v>
                </c:pt>
                <c:pt idx="62">
                  <c:v>126</c:v>
                </c:pt>
                <c:pt idx="63">
                  <c:v>126</c:v>
                </c:pt>
                <c:pt idx="64">
                  <c:v>172</c:v>
                </c:pt>
                <c:pt idx="65">
                  <c:v>172</c:v>
                </c:pt>
                <c:pt idx="66">
                  <c:v>172</c:v>
                </c:pt>
                <c:pt idx="67">
                  <c:v>172</c:v>
                </c:pt>
                <c:pt idx="68">
                  <c:v>172</c:v>
                </c:pt>
                <c:pt idx="69">
                  <c:v>219</c:v>
                </c:pt>
                <c:pt idx="70">
                  <c:v>219</c:v>
                </c:pt>
                <c:pt idx="71">
                  <c:v>219</c:v>
                </c:pt>
                <c:pt idx="72">
                  <c:v>219</c:v>
                </c:pt>
                <c:pt idx="73">
                  <c:v>219</c:v>
                </c:pt>
                <c:pt idx="74">
                  <c:v>243</c:v>
                </c:pt>
                <c:pt idx="75">
                  <c:v>243</c:v>
                </c:pt>
                <c:pt idx="76">
                  <c:v>243</c:v>
                </c:pt>
                <c:pt idx="77">
                  <c:v>243</c:v>
                </c:pt>
                <c:pt idx="78">
                  <c:v>243</c:v>
                </c:pt>
                <c:pt idx="79">
                  <c:v>294</c:v>
                </c:pt>
                <c:pt idx="80">
                  <c:v>294</c:v>
                </c:pt>
                <c:pt idx="81">
                  <c:v>294</c:v>
                </c:pt>
                <c:pt idx="82">
                  <c:v>294</c:v>
                </c:pt>
                <c:pt idx="83">
                  <c:v>294</c:v>
                </c:pt>
                <c:pt idx="84">
                  <c:v>319</c:v>
                </c:pt>
                <c:pt idx="85">
                  <c:v>319</c:v>
                </c:pt>
                <c:pt idx="86">
                  <c:v>319</c:v>
                </c:pt>
                <c:pt idx="87">
                  <c:v>319</c:v>
                </c:pt>
                <c:pt idx="88">
                  <c:v>319</c:v>
                </c:pt>
                <c:pt idx="89">
                  <c:v>319</c:v>
                </c:pt>
                <c:pt idx="90">
                  <c:v>319</c:v>
                </c:pt>
                <c:pt idx="91">
                  <c:v>319</c:v>
                </c:pt>
                <c:pt idx="92">
                  <c:v>319</c:v>
                </c:pt>
                <c:pt idx="93">
                  <c:v>319</c:v>
                </c:pt>
                <c:pt idx="94">
                  <c:v>319</c:v>
                </c:pt>
                <c:pt idx="95">
                  <c:v>319</c:v>
                </c:pt>
                <c:pt idx="96">
                  <c:v>319</c:v>
                </c:pt>
                <c:pt idx="97">
                  <c:v>319</c:v>
                </c:pt>
                <c:pt idx="98">
                  <c:v>319</c:v>
                </c:pt>
                <c:pt idx="99">
                  <c:v>319</c:v>
                </c:pt>
                <c:pt idx="100">
                  <c:v>319</c:v>
                </c:pt>
                <c:pt idx="101">
                  <c:v>319</c:v>
                </c:pt>
                <c:pt idx="102">
                  <c:v>319</c:v>
                </c:pt>
                <c:pt idx="103">
                  <c:v>319</c:v>
                </c:pt>
                <c:pt idx="104">
                  <c:v>319</c:v>
                </c:pt>
                <c:pt idx="105">
                  <c:v>319</c:v>
                </c:pt>
                <c:pt idx="106">
                  <c:v>319</c:v>
                </c:pt>
                <c:pt idx="107">
                  <c:v>319</c:v>
                </c:pt>
                <c:pt idx="108">
                  <c:v>319</c:v>
                </c:pt>
                <c:pt idx="109">
                  <c:v>319</c:v>
                </c:pt>
                <c:pt idx="110">
                  <c:v>319</c:v>
                </c:pt>
                <c:pt idx="111">
                  <c:v>319</c:v>
                </c:pt>
                <c:pt idx="112">
                  <c:v>319</c:v>
                </c:pt>
                <c:pt idx="113">
                  <c:v>319</c:v>
                </c:pt>
                <c:pt idx="114">
                  <c:v>319</c:v>
                </c:pt>
                <c:pt idx="115">
                  <c:v>319</c:v>
                </c:pt>
                <c:pt idx="116">
                  <c:v>319</c:v>
                </c:pt>
                <c:pt idx="117">
                  <c:v>319</c:v>
                </c:pt>
                <c:pt idx="118">
                  <c:v>319</c:v>
                </c:pt>
                <c:pt idx="119">
                  <c:v>319</c:v>
                </c:pt>
                <c:pt idx="120">
                  <c:v>319</c:v>
                </c:pt>
                <c:pt idx="121">
                  <c:v>319</c:v>
                </c:pt>
                <c:pt idx="122">
                  <c:v>319</c:v>
                </c:pt>
                <c:pt idx="123">
                  <c:v>319</c:v>
                </c:pt>
                <c:pt idx="124">
                  <c:v>319</c:v>
                </c:pt>
                <c:pt idx="125">
                  <c:v>319</c:v>
                </c:pt>
                <c:pt idx="126">
                  <c:v>319</c:v>
                </c:pt>
                <c:pt idx="127">
                  <c:v>319</c:v>
                </c:pt>
                <c:pt idx="128">
                  <c:v>319</c:v>
                </c:pt>
                <c:pt idx="129">
                  <c:v>319</c:v>
                </c:pt>
                <c:pt idx="130">
                  <c:v>319</c:v>
                </c:pt>
                <c:pt idx="131">
                  <c:v>319</c:v>
                </c:pt>
                <c:pt idx="132">
                  <c:v>319</c:v>
                </c:pt>
                <c:pt idx="133">
                  <c:v>319</c:v>
                </c:pt>
                <c:pt idx="134">
                  <c:v>319</c:v>
                </c:pt>
                <c:pt idx="135">
                  <c:v>319</c:v>
                </c:pt>
                <c:pt idx="136">
                  <c:v>319</c:v>
                </c:pt>
                <c:pt idx="137">
                  <c:v>319</c:v>
                </c:pt>
                <c:pt idx="138">
                  <c:v>319</c:v>
                </c:pt>
                <c:pt idx="139">
                  <c:v>319</c:v>
                </c:pt>
                <c:pt idx="140">
                  <c:v>319</c:v>
                </c:pt>
                <c:pt idx="141">
                  <c:v>319</c:v>
                </c:pt>
                <c:pt idx="142">
                  <c:v>319</c:v>
                </c:pt>
                <c:pt idx="143">
                  <c:v>319</c:v>
                </c:pt>
                <c:pt idx="144">
                  <c:v>319</c:v>
                </c:pt>
                <c:pt idx="145">
                  <c:v>319</c:v>
                </c:pt>
                <c:pt idx="146">
                  <c:v>319</c:v>
                </c:pt>
                <c:pt idx="147">
                  <c:v>319</c:v>
                </c:pt>
                <c:pt idx="148">
                  <c:v>319</c:v>
                </c:pt>
                <c:pt idx="149">
                  <c:v>319</c:v>
                </c:pt>
              </c:numCache>
            </c:numRef>
          </c:yVal>
          <c:smooth val="1"/>
        </c:ser>
        <c:ser>
          <c:idx val="1"/>
          <c:order val="1"/>
          <c:tx>
            <c:v>物理穿透拟合值</c:v>
          </c:tx>
          <c:marker>
            <c:symbol val="none"/>
          </c:marker>
          <c:yVal>
            <c:numRef>
              <c:f>标准主角标准属性!$L$158:$L$307</c:f>
              <c:numCache>
                <c:formatCode>General</c:formatCode>
                <c:ptCount val="15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</c:numCache>
            </c:numRef>
          </c:yVal>
          <c:smooth val="1"/>
        </c:ser>
        <c:axId val="253848576"/>
        <c:axId val="253887232"/>
      </c:scatterChart>
      <c:valAx>
        <c:axId val="253848576"/>
        <c:scaling>
          <c:orientation val="minMax"/>
        </c:scaling>
        <c:axPos val="b"/>
        <c:tickLblPos val="nextTo"/>
        <c:crossAx val="253887232"/>
        <c:crosses val="autoZero"/>
        <c:crossBetween val="midCat"/>
      </c:valAx>
      <c:valAx>
        <c:axId val="253887232"/>
        <c:scaling>
          <c:orientation val="minMax"/>
        </c:scaling>
        <c:axPos val="l"/>
        <c:majorGridlines/>
        <c:numFmt formatCode="General" sourceLinked="1"/>
        <c:tickLblPos val="nextTo"/>
        <c:crossAx val="2538485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844" l="0.70000000000000062" r="0.70000000000000062" t="0.750000000000008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x>
            <c:v>治疗加深实际值</c:v>
          </c:tx>
          <c:marker>
            <c:symbol val="none"/>
          </c:marker>
          <c:yVal>
            <c:numRef>
              <c:f>标准主角标准属性!$P$4:$P$153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</c:numCache>
            </c:numRef>
          </c:yVal>
          <c:smooth val="1"/>
        </c:ser>
        <c:ser>
          <c:idx val="1"/>
          <c:order val="1"/>
          <c:tx>
            <c:v>治疗加深拟合值</c:v>
          </c:tx>
          <c:marker>
            <c:symbol val="none"/>
          </c:marker>
          <c:yVal>
            <c:numRef>
              <c:f>标准主角标准属性!$P$158:$P$307</c:f>
              <c:numCache>
                <c:formatCode>General</c:formatCode>
                <c:ptCount val="15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</c:numCache>
            </c:numRef>
          </c:yVal>
          <c:smooth val="1"/>
        </c:ser>
        <c:axId val="253907712"/>
        <c:axId val="253909248"/>
      </c:scatterChart>
      <c:valAx>
        <c:axId val="253907712"/>
        <c:scaling>
          <c:orientation val="minMax"/>
        </c:scaling>
        <c:axPos val="b"/>
        <c:tickLblPos val="nextTo"/>
        <c:crossAx val="253909248"/>
        <c:crosses val="autoZero"/>
        <c:crossBetween val="midCat"/>
      </c:valAx>
      <c:valAx>
        <c:axId val="253909248"/>
        <c:scaling>
          <c:orientation val="minMax"/>
        </c:scaling>
        <c:axPos val="l"/>
        <c:majorGridlines/>
        <c:numFmt formatCode="General" sourceLinked="1"/>
        <c:tickLblPos val="nextTo"/>
        <c:crossAx val="25390771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428623</xdr:colOff>
      <xdr:row>156</xdr:row>
      <xdr:rowOff>133350</xdr:rowOff>
    </xdr:from>
    <xdr:to>
      <xdr:col>30</xdr:col>
      <xdr:colOff>47624</xdr:colOff>
      <xdr:row>182</xdr:row>
      <xdr:rowOff>104776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428624</xdr:colOff>
      <xdr:row>185</xdr:row>
      <xdr:rowOff>19049</xdr:rowOff>
    </xdr:from>
    <xdr:to>
      <xdr:col>29</xdr:col>
      <xdr:colOff>638175</xdr:colOff>
      <xdr:row>213</xdr:row>
      <xdr:rowOff>19050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438149</xdr:colOff>
      <xdr:row>214</xdr:row>
      <xdr:rowOff>66675</xdr:rowOff>
    </xdr:from>
    <xdr:to>
      <xdr:col>29</xdr:col>
      <xdr:colOff>657225</xdr:colOff>
      <xdr:row>238</xdr:row>
      <xdr:rowOff>9525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552450</xdr:colOff>
      <xdr:row>185</xdr:row>
      <xdr:rowOff>104776</xdr:rowOff>
    </xdr:from>
    <xdr:to>
      <xdr:col>40</xdr:col>
      <xdr:colOff>57150</xdr:colOff>
      <xdr:row>212</xdr:row>
      <xdr:rowOff>47625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552450</xdr:colOff>
      <xdr:row>214</xdr:row>
      <xdr:rowOff>76201</xdr:rowOff>
    </xdr:from>
    <xdr:to>
      <xdr:col>39</xdr:col>
      <xdr:colOff>657225</xdr:colOff>
      <xdr:row>238</xdr:row>
      <xdr:rowOff>1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485775</xdr:colOff>
      <xdr:row>156</xdr:row>
      <xdr:rowOff>85725</xdr:rowOff>
    </xdr:from>
    <xdr:to>
      <xdr:col>39</xdr:col>
      <xdr:colOff>676275</xdr:colOff>
      <xdr:row>183</xdr:row>
      <xdr:rowOff>28574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409575</xdr:colOff>
      <xdr:row>239</xdr:row>
      <xdr:rowOff>95250</xdr:rowOff>
    </xdr:from>
    <xdr:to>
      <xdr:col>29</xdr:col>
      <xdr:colOff>628651</xdr:colOff>
      <xdr:row>263</xdr:row>
      <xdr:rowOff>38100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571500</xdr:colOff>
      <xdr:row>239</xdr:row>
      <xdr:rowOff>76200</xdr:rowOff>
    </xdr:from>
    <xdr:to>
      <xdr:col>40</xdr:col>
      <xdr:colOff>104776</xdr:colOff>
      <xdr:row>263</xdr:row>
      <xdr:rowOff>19050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T145"/>
  <sheetViews>
    <sheetView topLeftCell="A103" workbookViewId="0">
      <selection activeCell="D116" sqref="D116"/>
    </sheetView>
  </sheetViews>
  <sheetFormatPr defaultRowHeight="12"/>
  <cols>
    <col min="1" max="2" width="9" style="1"/>
    <col min="3" max="3" width="48.375" style="1" bestFit="1" customWidth="1"/>
    <col min="4" max="4" width="9" style="1"/>
    <col min="5" max="5" width="24.375" style="1" customWidth="1"/>
    <col min="6" max="6" width="9" style="1"/>
    <col min="7" max="7" width="29.75" style="154" customWidth="1"/>
    <col min="8" max="8" width="63.375" style="1" customWidth="1"/>
    <col min="9" max="9" width="51.125" style="1" bestFit="1" customWidth="1"/>
    <col min="10" max="10" width="23.125" style="1" bestFit="1" customWidth="1"/>
    <col min="11" max="11" width="20.75" style="1" bestFit="1" customWidth="1"/>
    <col min="12" max="13" width="21.125" style="1" bestFit="1" customWidth="1"/>
    <col min="14" max="14" width="19.75" style="1" customWidth="1"/>
    <col min="15" max="16" width="20.75" style="1" bestFit="1" customWidth="1"/>
    <col min="17" max="17" width="12.625" style="1" bestFit="1" customWidth="1"/>
    <col min="18" max="18" width="13.625" style="1" bestFit="1" customWidth="1"/>
    <col min="19" max="19" width="12.625" style="1" bestFit="1" customWidth="1"/>
    <col min="20" max="16384" width="9" style="1"/>
  </cols>
  <sheetData>
    <row r="1" spans="2:20">
      <c r="B1" s="22" t="s">
        <v>697</v>
      </c>
      <c r="G1" s="153" t="s">
        <v>698</v>
      </c>
    </row>
    <row r="2" spans="2:20">
      <c r="B2" s="1">
        <v>10</v>
      </c>
      <c r="C2" s="28" t="s">
        <v>699</v>
      </c>
      <c r="D2" s="1">
        <v>10</v>
      </c>
      <c r="E2" s="1" t="s">
        <v>957</v>
      </c>
      <c r="H2" s="86" t="s">
        <v>700</v>
      </c>
    </row>
    <row r="3" spans="2:20">
      <c r="B3" s="1">
        <v>20</v>
      </c>
      <c r="C3" s="29" t="s">
        <v>34</v>
      </c>
      <c r="D3" s="1">
        <v>20</v>
      </c>
      <c r="E3" s="1" t="s">
        <v>958</v>
      </c>
      <c r="G3" s="155" t="s">
        <v>701</v>
      </c>
      <c r="H3" s="20" t="s">
        <v>702</v>
      </c>
      <c r="I3" s="20" t="s">
        <v>703</v>
      </c>
      <c r="L3" s="20"/>
    </row>
    <row r="4" spans="2:20">
      <c r="B4" s="1">
        <v>30</v>
      </c>
      <c r="C4" s="26" t="s">
        <v>704</v>
      </c>
      <c r="D4" s="1">
        <v>30</v>
      </c>
      <c r="E4" s="1" t="s">
        <v>959</v>
      </c>
      <c r="G4" s="156"/>
      <c r="H4" s="20" t="s">
        <v>705</v>
      </c>
      <c r="I4" s="20" t="s">
        <v>706</v>
      </c>
      <c r="L4" s="20"/>
    </row>
    <row r="5" spans="2:20">
      <c r="B5" s="1">
        <v>40</v>
      </c>
      <c r="C5" s="26" t="s">
        <v>707</v>
      </c>
      <c r="D5" s="1">
        <v>40</v>
      </c>
      <c r="E5" s="1" t="s">
        <v>960</v>
      </c>
      <c r="H5" s="20" t="s">
        <v>708</v>
      </c>
      <c r="I5" s="20" t="s">
        <v>709</v>
      </c>
      <c r="J5" s="20" t="s">
        <v>710</v>
      </c>
      <c r="L5" s="20"/>
    </row>
    <row r="6" spans="2:20">
      <c r="B6" s="1">
        <v>50</v>
      </c>
      <c r="C6" s="26" t="s">
        <v>711</v>
      </c>
      <c r="D6" s="1">
        <v>50</v>
      </c>
      <c r="E6" s="1" t="s">
        <v>961</v>
      </c>
      <c r="H6" s="20" t="s">
        <v>712</v>
      </c>
      <c r="I6" s="87" t="s">
        <v>713</v>
      </c>
      <c r="L6" s="20"/>
    </row>
    <row r="7" spans="2:20">
      <c r="B7" s="1">
        <v>60</v>
      </c>
      <c r="C7" s="26" t="s">
        <v>714</v>
      </c>
      <c r="D7" s="1">
        <v>60</v>
      </c>
      <c r="E7" s="1" t="s">
        <v>962</v>
      </c>
      <c r="H7" s="20" t="s">
        <v>715</v>
      </c>
      <c r="I7" s="20" t="s">
        <v>716</v>
      </c>
      <c r="J7" s="20" t="s">
        <v>717</v>
      </c>
      <c r="K7" s="20" t="s">
        <v>718</v>
      </c>
      <c r="L7" s="20" t="s">
        <v>719</v>
      </c>
      <c r="M7" s="20" t="s">
        <v>720</v>
      </c>
      <c r="N7" s="20" t="s">
        <v>721</v>
      </c>
      <c r="O7" s="20" t="s">
        <v>722</v>
      </c>
      <c r="P7" s="20" t="s">
        <v>723</v>
      </c>
      <c r="Q7" s="20" t="s">
        <v>724</v>
      </c>
      <c r="R7" s="20" t="s">
        <v>725</v>
      </c>
      <c r="S7" s="20" t="s">
        <v>726</v>
      </c>
      <c r="T7" s="20"/>
    </row>
    <row r="8" spans="2:20">
      <c r="B8" s="1">
        <v>70</v>
      </c>
      <c r="C8" s="26" t="s">
        <v>727</v>
      </c>
      <c r="D8" s="1">
        <v>70</v>
      </c>
      <c r="E8" s="1" t="s">
        <v>963</v>
      </c>
      <c r="H8" s="20" t="s">
        <v>83</v>
      </c>
      <c r="I8" s="20" t="s">
        <v>84</v>
      </c>
      <c r="J8" s="20" t="s">
        <v>85</v>
      </c>
      <c r="K8" s="20" t="s">
        <v>86</v>
      </c>
      <c r="L8" s="20" t="s">
        <v>87</v>
      </c>
      <c r="M8" s="20" t="s">
        <v>88</v>
      </c>
      <c r="N8" s="20" t="s">
        <v>89</v>
      </c>
      <c r="O8" s="20" t="s">
        <v>90</v>
      </c>
      <c r="P8" s="20" t="s">
        <v>91</v>
      </c>
      <c r="Q8" s="20" t="s">
        <v>92</v>
      </c>
      <c r="R8" s="20" t="s">
        <v>93</v>
      </c>
      <c r="S8" s="20" t="s">
        <v>94</v>
      </c>
      <c r="T8" s="20"/>
    </row>
    <row r="9" spans="2:20">
      <c r="B9" s="1">
        <v>80</v>
      </c>
      <c r="C9" s="26" t="s">
        <v>728</v>
      </c>
      <c r="D9" s="1">
        <v>80</v>
      </c>
      <c r="E9" s="1" t="s">
        <v>1166</v>
      </c>
      <c r="H9" s="20" t="s">
        <v>95</v>
      </c>
      <c r="I9" s="20" t="s">
        <v>96</v>
      </c>
      <c r="J9" s="20" t="s">
        <v>97</v>
      </c>
      <c r="K9" s="20" t="s">
        <v>98</v>
      </c>
      <c r="L9" s="20" t="s">
        <v>99</v>
      </c>
      <c r="M9" s="20" t="s">
        <v>100</v>
      </c>
      <c r="N9" s="20" t="s">
        <v>101</v>
      </c>
      <c r="O9" s="20" t="s">
        <v>102</v>
      </c>
      <c r="P9" s="20" t="s">
        <v>103</v>
      </c>
      <c r="Q9" s="20" t="s">
        <v>104</v>
      </c>
      <c r="R9" s="20" t="s">
        <v>105</v>
      </c>
      <c r="S9" s="20" t="s">
        <v>106</v>
      </c>
      <c r="T9" s="20"/>
    </row>
    <row r="10" spans="2:20">
      <c r="B10" s="1">
        <v>90</v>
      </c>
      <c r="C10" s="26" t="s">
        <v>729</v>
      </c>
      <c r="D10" s="1">
        <v>90</v>
      </c>
      <c r="E10" s="1" t="s">
        <v>964</v>
      </c>
      <c r="H10" s="20" t="s">
        <v>108</v>
      </c>
      <c r="I10" s="20" t="s">
        <v>109</v>
      </c>
      <c r="J10" s="20" t="s">
        <v>110</v>
      </c>
      <c r="K10" s="20" t="s">
        <v>111</v>
      </c>
      <c r="L10" s="20" t="s">
        <v>112</v>
      </c>
      <c r="M10" s="20" t="s">
        <v>113</v>
      </c>
      <c r="N10" s="20" t="s">
        <v>114</v>
      </c>
      <c r="O10" s="20" t="s">
        <v>115</v>
      </c>
      <c r="P10" s="20" t="s">
        <v>116</v>
      </c>
      <c r="Q10" s="20" t="s">
        <v>117</v>
      </c>
      <c r="R10" s="20" t="s">
        <v>118</v>
      </c>
      <c r="S10" s="20" t="s">
        <v>119</v>
      </c>
      <c r="T10" s="20"/>
    </row>
    <row r="11" spans="2:20">
      <c r="B11" s="1">
        <v>100</v>
      </c>
      <c r="C11" s="26" t="s">
        <v>730</v>
      </c>
      <c r="D11" s="1">
        <v>100</v>
      </c>
      <c r="E11" s="1" t="s">
        <v>1167</v>
      </c>
      <c r="H11" s="20" t="s">
        <v>120</v>
      </c>
      <c r="I11" s="20" t="s">
        <v>121</v>
      </c>
      <c r="J11" s="20" t="s">
        <v>122</v>
      </c>
      <c r="K11" s="20" t="s">
        <v>123</v>
      </c>
      <c r="L11" s="20" t="s">
        <v>124</v>
      </c>
      <c r="M11" s="20" t="s">
        <v>125</v>
      </c>
      <c r="N11" s="20" t="s">
        <v>126</v>
      </c>
      <c r="O11" s="20" t="s">
        <v>127</v>
      </c>
      <c r="P11" s="20" t="s">
        <v>128</v>
      </c>
      <c r="Q11" s="20" t="s">
        <v>129</v>
      </c>
      <c r="R11" s="20" t="s">
        <v>130</v>
      </c>
      <c r="S11" s="20" t="s">
        <v>131</v>
      </c>
      <c r="T11" s="20"/>
    </row>
    <row r="12" spans="2:20">
      <c r="B12" s="1">
        <v>110</v>
      </c>
      <c r="C12" s="26" t="s">
        <v>731</v>
      </c>
      <c r="D12" s="1">
        <v>110</v>
      </c>
      <c r="E12" s="1" t="s">
        <v>965</v>
      </c>
      <c r="H12" s="20" t="s">
        <v>132</v>
      </c>
      <c r="I12" s="20" t="s">
        <v>133</v>
      </c>
      <c r="J12" s="20" t="s">
        <v>134</v>
      </c>
      <c r="K12" s="20" t="s">
        <v>135</v>
      </c>
      <c r="L12" s="20" t="s">
        <v>136</v>
      </c>
      <c r="M12" s="20" t="s">
        <v>137</v>
      </c>
      <c r="N12" s="20" t="s">
        <v>138</v>
      </c>
      <c r="O12" s="20" t="s">
        <v>139</v>
      </c>
      <c r="P12" s="20" t="s">
        <v>140</v>
      </c>
      <c r="Q12" s="20" t="s">
        <v>141</v>
      </c>
      <c r="R12" s="20" t="s">
        <v>142</v>
      </c>
      <c r="S12" s="20" t="s">
        <v>143</v>
      </c>
      <c r="T12" s="20"/>
    </row>
    <row r="13" spans="2:20">
      <c r="B13" s="1">
        <v>120</v>
      </c>
      <c r="C13" s="26" t="s">
        <v>732</v>
      </c>
      <c r="D13" s="1">
        <v>120</v>
      </c>
      <c r="E13" s="1" t="s">
        <v>1168</v>
      </c>
      <c r="H13" s="20" t="s">
        <v>144</v>
      </c>
      <c r="I13" s="20" t="s">
        <v>145</v>
      </c>
      <c r="J13" s="20" t="s">
        <v>146</v>
      </c>
      <c r="K13" s="20" t="s">
        <v>147</v>
      </c>
      <c r="L13" s="20" t="s">
        <v>148</v>
      </c>
      <c r="M13" s="20" t="s">
        <v>149</v>
      </c>
      <c r="N13" s="20" t="s">
        <v>150</v>
      </c>
      <c r="O13" s="20" t="s">
        <v>151</v>
      </c>
      <c r="P13" s="20" t="s">
        <v>152</v>
      </c>
      <c r="Q13" s="20" t="s">
        <v>153</v>
      </c>
      <c r="R13" s="20" t="s">
        <v>154</v>
      </c>
      <c r="S13" s="20" t="s">
        <v>155</v>
      </c>
      <c r="T13" s="20"/>
    </row>
    <row r="14" spans="2:20">
      <c r="B14" s="1">
        <v>130</v>
      </c>
      <c r="C14" s="26" t="s">
        <v>733</v>
      </c>
      <c r="D14" s="1">
        <v>130</v>
      </c>
      <c r="E14" s="1" t="s">
        <v>1169</v>
      </c>
      <c r="H14" s="20" t="s">
        <v>157</v>
      </c>
      <c r="I14" s="20" t="s">
        <v>158</v>
      </c>
      <c r="J14" s="20" t="s">
        <v>159</v>
      </c>
      <c r="K14" s="20" t="s">
        <v>160</v>
      </c>
      <c r="L14" s="20" t="s">
        <v>161</v>
      </c>
      <c r="M14" s="20" t="s">
        <v>162</v>
      </c>
      <c r="N14" s="20" t="s">
        <v>163</v>
      </c>
      <c r="O14" s="20" t="s">
        <v>164</v>
      </c>
      <c r="P14" s="20" t="s">
        <v>165</v>
      </c>
      <c r="Q14" s="20" t="s">
        <v>166</v>
      </c>
      <c r="R14" s="20" t="s">
        <v>167</v>
      </c>
      <c r="S14" s="20" t="s">
        <v>168</v>
      </c>
      <c r="T14" s="20"/>
    </row>
    <row r="15" spans="2:20">
      <c r="B15" s="1">
        <v>140</v>
      </c>
      <c r="C15" s="26" t="s">
        <v>734</v>
      </c>
      <c r="D15" s="1">
        <v>140</v>
      </c>
      <c r="E15" s="1" t="s">
        <v>966</v>
      </c>
      <c r="H15" s="20" t="s">
        <v>170</v>
      </c>
      <c r="I15" s="20" t="s">
        <v>171</v>
      </c>
      <c r="J15" s="20" t="s">
        <v>172</v>
      </c>
      <c r="K15" s="20" t="s">
        <v>173</v>
      </c>
      <c r="L15" s="20" t="s">
        <v>174</v>
      </c>
      <c r="M15" s="20" t="s">
        <v>175</v>
      </c>
      <c r="N15" s="20" t="s">
        <v>176</v>
      </c>
      <c r="O15" s="20" t="s">
        <v>177</v>
      </c>
      <c r="P15" s="20" t="s">
        <v>178</v>
      </c>
      <c r="Q15" s="20" t="s">
        <v>179</v>
      </c>
      <c r="R15" s="20" t="s">
        <v>180</v>
      </c>
      <c r="S15" s="20" t="s">
        <v>181</v>
      </c>
      <c r="T15" s="20"/>
    </row>
    <row r="16" spans="2:20">
      <c r="B16" s="1">
        <v>150</v>
      </c>
      <c r="C16" s="26" t="s">
        <v>735</v>
      </c>
      <c r="D16" s="1">
        <v>150</v>
      </c>
      <c r="E16" s="1" t="s">
        <v>967</v>
      </c>
      <c r="H16" s="20" t="s">
        <v>183</v>
      </c>
      <c r="I16" s="20" t="s">
        <v>184</v>
      </c>
      <c r="J16" s="20" t="s">
        <v>185</v>
      </c>
      <c r="K16" s="20" t="s">
        <v>186</v>
      </c>
      <c r="L16" s="20" t="s">
        <v>187</v>
      </c>
      <c r="M16" s="20" t="s">
        <v>188</v>
      </c>
      <c r="N16" s="20" t="s">
        <v>189</v>
      </c>
      <c r="O16" s="20" t="s">
        <v>190</v>
      </c>
      <c r="P16" s="20" t="s">
        <v>191</v>
      </c>
      <c r="Q16" s="20" t="s">
        <v>192</v>
      </c>
      <c r="R16" s="20" t="s">
        <v>193</v>
      </c>
      <c r="S16" s="20" t="s">
        <v>194</v>
      </c>
      <c r="T16" s="20"/>
    </row>
    <row r="17" spans="2:20">
      <c r="B17" s="1">
        <v>160</v>
      </c>
      <c r="C17" s="26" t="s">
        <v>736</v>
      </c>
      <c r="D17" s="1">
        <v>160</v>
      </c>
      <c r="E17" s="1" t="s">
        <v>968</v>
      </c>
      <c r="H17" s="20" t="s">
        <v>196</v>
      </c>
      <c r="I17" s="20" t="s">
        <v>197</v>
      </c>
      <c r="J17" s="20" t="s">
        <v>198</v>
      </c>
      <c r="K17" s="20" t="s">
        <v>199</v>
      </c>
      <c r="L17" s="20" t="s">
        <v>200</v>
      </c>
      <c r="M17" s="20" t="s">
        <v>201</v>
      </c>
      <c r="N17" s="20" t="s">
        <v>202</v>
      </c>
      <c r="O17" s="20" t="s">
        <v>203</v>
      </c>
      <c r="P17" s="20" t="s">
        <v>204</v>
      </c>
      <c r="Q17" s="20" t="s">
        <v>205</v>
      </c>
      <c r="R17" s="20" t="s">
        <v>206</v>
      </c>
      <c r="S17" s="20" t="s">
        <v>207</v>
      </c>
      <c r="T17" s="20"/>
    </row>
    <row r="18" spans="2:20">
      <c r="B18" s="1">
        <v>170</v>
      </c>
      <c r="C18" s="26" t="s">
        <v>737</v>
      </c>
      <c r="D18" s="1">
        <v>170</v>
      </c>
      <c r="E18" s="1" t="s">
        <v>969</v>
      </c>
      <c r="H18" s="20" t="s">
        <v>208</v>
      </c>
      <c r="I18" s="20" t="s">
        <v>209</v>
      </c>
      <c r="J18" s="20" t="s">
        <v>210</v>
      </c>
      <c r="K18" s="20" t="s">
        <v>211</v>
      </c>
      <c r="L18" s="20" t="s">
        <v>212</v>
      </c>
      <c r="M18" s="20" t="s">
        <v>213</v>
      </c>
      <c r="N18" s="20" t="s">
        <v>214</v>
      </c>
      <c r="O18" s="20" t="s">
        <v>215</v>
      </c>
      <c r="P18" s="20" t="s">
        <v>216</v>
      </c>
      <c r="Q18" s="20" t="s">
        <v>217</v>
      </c>
      <c r="R18" s="20" t="s">
        <v>218</v>
      </c>
      <c r="S18" s="20" t="s">
        <v>219</v>
      </c>
      <c r="T18" s="20"/>
    </row>
    <row r="19" spans="2:20">
      <c r="B19" s="1">
        <v>180</v>
      </c>
      <c r="C19" s="26" t="s">
        <v>738</v>
      </c>
      <c r="D19" s="1">
        <v>180</v>
      </c>
      <c r="E19" s="1" t="s">
        <v>1170</v>
      </c>
      <c r="H19" s="20" t="s">
        <v>739</v>
      </c>
      <c r="I19" s="20" t="s">
        <v>220</v>
      </c>
      <c r="J19" s="20" t="s">
        <v>221</v>
      </c>
      <c r="K19" s="20" t="s">
        <v>222</v>
      </c>
      <c r="L19" s="20" t="s">
        <v>223</v>
      </c>
      <c r="M19" s="20" t="s">
        <v>224</v>
      </c>
      <c r="N19" s="20" t="s">
        <v>225</v>
      </c>
      <c r="O19" s="20" t="s">
        <v>740</v>
      </c>
      <c r="P19" s="20" t="s">
        <v>741</v>
      </c>
      <c r="Q19" s="20" t="s">
        <v>226</v>
      </c>
      <c r="R19" s="20" t="s">
        <v>227</v>
      </c>
      <c r="S19" s="20" t="s">
        <v>228</v>
      </c>
      <c r="T19" s="20"/>
    </row>
    <row r="20" spans="2:20">
      <c r="B20" s="1">
        <v>190</v>
      </c>
      <c r="C20" s="26" t="s">
        <v>742</v>
      </c>
      <c r="D20" s="1">
        <v>190</v>
      </c>
      <c r="E20" s="1" t="s">
        <v>970</v>
      </c>
      <c r="H20" s="20"/>
      <c r="I20" s="20"/>
      <c r="J20" s="20"/>
      <c r="K20" s="20"/>
      <c r="L20" s="20"/>
    </row>
    <row r="21" spans="2:20">
      <c r="B21" s="1">
        <v>200</v>
      </c>
      <c r="C21" s="26" t="s">
        <v>743</v>
      </c>
      <c r="D21" s="1">
        <v>200</v>
      </c>
      <c r="E21" s="1" t="s">
        <v>971</v>
      </c>
      <c r="G21" s="153" t="s">
        <v>744</v>
      </c>
      <c r="H21" s="1" t="s">
        <v>745</v>
      </c>
      <c r="L21" s="20"/>
    </row>
    <row r="22" spans="2:20">
      <c r="B22" s="1">
        <v>210</v>
      </c>
      <c r="C22" s="26" t="s">
        <v>746</v>
      </c>
      <c r="D22" s="1">
        <v>210</v>
      </c>
      <c r="E22" s="1" t="s">
        <v>972</v>
      </c>
      <c r="H22" s="3" t="s">
        <v>747</v>
      </c>
      <c r="L22" s="20"/>
    </row>
    <row r="23" spans="2:20">
      <c r="B23" s="1">
        <v>220</v>
      </c>
      <c r="C23" s="26" t="s">
        <v>748</v>
      </c>
      <c r="D23" s="1">
        <v>220</v>
      </c>
      <c r="E23" s="1" t="s">
        <v>973</v>
      </c>
      <c r="H23" s="6"/>
      <c r="L23" s="20"/>
    </row>
    <row r="24" spans="2:20">
      <c r="B24" s="1">
        <v>230</v>
      </c>
      <c r="C24" s="26" t="s">
        <v>750</v>
      </c>
      <c r="D24" s="1">
        <v>230</v>
      </c>
      <c r="E24" s="1" t="s">
        <v>1171</v>
      </c>
      <c r="G24" s="156" t="s">
        <v>749</v>
      </c>
      <c r="L24" s="20"/>
    </row>
    <row r="25" spans="2:20">
      <c r="B25" s="1">
        <v>240</v>
      </c>
      <c r="C25" s="26" t="s">
        <v>752</v>
      </c>
      <c r="D25" s="1">
        <v>240</v>
      </c>
      <c r="E25" s="1" t="s">
        <v>974</v>
      </c>
      <c r="G25" s="156" t="s">
        <v>751</v>
      </c>
      <c r="L25" s="20"/>
    </row>
    <row r="26" spans="2:20">
      <c r="B26" s="1">
        <v>250</v>
      </c>
      <c r="C26" s="26" t="s">
        <v>755</v>
      </c>
      <c r="D26" s="1">
        <v>250</v>
      </c>
      <c r="E26" s="1" t="s">
        <v>1172</v>
      </c>
      <c r="G26" s="156" t="s">
        <v>753</v>
      </c>
      <c r="H26" s="86" t="s">
        <v>754</v>
      </c>
      <c r="L26" s="20"/>
    </row>
    <row r="27" spans="2:20">
      <c r="B27" s="1">
        <v>260</v>
      </c>
      <c r="C27" s="26" t="s">
        <v>757</v>
      </c>
      <c r="D27" s="1">
        <v>260</v>
      </c>
      <c r="E27" s="1" t="s">
        <v>975</v>
      </c>
      <c r="H27" s="20" t="s">
        <v>756</v>
      </c>
      <c r="L27" s="20"/>
    </row>
    <row r="28" spans="2:20">
      <c r="B28" s="1">
        <v>270</v>
      </c>
      <c r="C28" s="26" t="s">
        <v>758</v>
      </c>
      <c r="D28" s="1">
        <v>270</v>
      </c>
      <c r="E28" s="1" t="s">
        <v>976</v>
      </c>
      <c r="H28" s="20" t="s">
        <v>733</v>
      </c>
      <c r="I28" s="20" t="s">
        <v>734</v>
      </c>
      <c r="J28" s="20"/>
      <c r="K28" s="20"/>
      <c r="L28" s="20"/>
    </row>
    <row r="29" spans="2:20">
      <c r="B29" s="1">
        <v>280</v>
      </c>
      <c r="C29" s="26" t="s">
        <v>761</v>
      </c>
      <c r="D29" s="1">
        <v>280</v>
      </c>
      <c r="E29" s="1" t="s">
        <v>977</v>
      </c>
      <c r="H29" s="20" t="s">
        <v>759</v>
      </c>
      <c r="I29" s="20" t="s">
        <v>760</v>
      </c>
      <c r="J29" s="20"/>
      <c r="K29" s="20"/>
      <c r="L29" s="20"/>
    </row>
    <row r="30" spans="2:20">
      <c r="B30" s="1">
        <v>290</v>
      </c>
      <c r="C30" s="26" t="s">
        <v>762</v>
      </c>
      <c r="D30" s="1">
        <v>290</v>
      </c>
      <c r="E30" s="1" t="s">
        <v>978</v>
      </c>
      <c r="H30" s="20" t="s">
        <v>528</v>
      </c>
      <c r="I30" s="20" t="s">
        <v>526</v>
      </c>
      <c r="K30" s="20"/>
      <c r="L30" s="20"/>
    </row>
    <row r="31" spans="2:20">
      <c r="B31" s="1">
        <v>300</v>
      </c>
      <c r="C31" s="26" t="s">
        <v>765</v>
      </c>
      <c r="D31" s="1">
        <v>300</v>
      </c>
      <c r="E31" s="1" t="s">
        <v>979</v>
      </c>
      <c r="H31" s="20" t="s">
        <v>763</v>
      </c>
      <c r="I31" s="20" t="s">
        <v>764</v>
      </c>
      <c r="L31" s="20"/>
    </row>
    <row r="32" spans="2:20">
      <c r="B32" s="1">
        <v>310</v>
      </c>
      <c r="C32" s="26" t="s">
        <v>768</v>
      </c>
      <c r="D32" s="1">
        <v>310</v>
      </c>
      <c r="E32" s="1" t="s">
        <v>1173</v>
      </c>
      <c r="H32" s="20" t="s">
        <v>766</v>
      </c>
      <c r="I32" s="20" t="s">
        <v>767</v>
      </c>
      <c r="J32" s="20"/>
      <c r="K32" s="20"/>
      <c r="L32" s="20"/>
    </row>
    <row r="33" spans="2:12">
      <c r="B33" s="1">
        <v>320</v>
      </c>
      <c r="C33" s="30" t="s">
        <v>769</v>
      </c>
      <c r="D33" s="1">
        <v>320</v>
      </c>
      <c r="E33" s="1" t="s">
        <v>1174</v>
      </c>
      <c r="H33" s="20" t="s">
        <v>937</v>
      </c>
      <c r="I33" s="20"/>
      <c r="J33" s="20"/>
      <c r="K33" s="20"/>
      <c r="L33" s="20"/>
    </row>
    <row r="34" spans="2:12">
      <c r="B34" s="1">
        <v>330</v>
      </c>
      <c r="C34" s="26" t="s">
        <v>771</v>
      </c>
      <c r="D34" s="1">
        <v>330</v>
      </c>
      <c r="E34" s="1" t="s">
        <v>1175</v>
      </c>
      <c r="H34" s="20" t="s">
        <v>770</v>
      </c>
      <c r="J34" s="20"/>
      <c r="K34" s="20"/>
      <c r="L34" s="20"/>
    </row>
    <row r="35" spans="2:12">
      <c r="B35" s="1">
        <v>340</v>
      </c>
      <c r="C35" s="30" t="s">
        <v>774</v>
      </c>
      <c r="D35" s="1">
        <v>340</v>
      </c>
      <c r="E35" s="1" t="s">
        <v>1176</v>
      </c>
      <c r="H35" s="20" t="s">
        <v>772</v>
      </c>
      <c r="I35" s="20" t="s">
        <v>773</v>
      </c>
      <c r="K35" s="20"/>
      <c r="L35" s="20"/>
    </row>
    <row r="36" spans="2:12">
      <c r="B36" s="1">
        <v>350</v>
      </c>
      <c r="C36" s="29" t="s">
        <v>776</v>
      </c>
      <c r="D36" s="1">
        <v>350</v>
      </c>
      <c r="E36" s="1" t="s">
        <v>980</v>
      </c>
      <c r="H36" s="20" t="s">
        <v>1134</v>
      </c>
      <c r="I36" s="20" t="s">
        <v>775</v>
      </c>
      <c r="J36" s="20"/>
      <c r="K36" s="20"/>
      <c r="L36" s="20"/>
    </row>
    <row r="37" spans="2:12">
      <c r="B37" s="1">
        <v>360</v>
      </c>
      <c r="C37" s="26" t="s">
        <v>778</v>
      </c>
      <c r="D37" s="1">
        <v>360</v>
      </c>
      <c r="E37" s="1" t="s">
        <v>981</v>
      </c>
      <c r="H37" s="20" t="s">
        <v>777</v>
      </c>
      <c r="I37" s="20"/>
      <c r="J37" s="20"/>
      <c r="K37" s="20"/>
      <c r="L37" s="20"/>
    </row>
    <row r="38" spans="2:12">
      <c r="B38" s="1">
        <v>370</v>
      </c>
      <c r="C38" s="30" t="s">
        <v>780</v>
      </c>
      <c r="D38" s="1">
        <v>370</v>
      </c>
      <c r="E38" s="1" t="s">
        <v>982</v>
      </c>
      <c r="H38" s="20" t="s">
        <v>1135</v>
      </c>
      <c r="I38" s="20" t="s">
        <v>779</v>
      </c>
      <c r="J38" s="20"/>
      <c r="K38" s="20"/>
      <c r="L38" s="20"/>
    </row>
    <row r="39" spans="2:12">
      <c r="B39" s="1">
        <v>380</v>
      </c>
      <c r="C39" s="30" t="s">
        <v>783</v>
      </c>
      <c r="D39" s="1">
        <v>380</v>
      </c>
      <c r="E39" s="1" t="s">
        <v>983</v>
      </c>
      <c r="H39" s="18" t="s">
        <v>781</v>
      </c>
      <c r="I39" s="20" t="s">
        <v>782</v>
      </c>
      <c r="J39" s="20"/>
      <c r="K39" s="20"/>
      <c r="L39" s="20"/>
    </row>
    <row r="40" spans="2:12">
      <c r="B40" s="1">
        <v>390</v>
      </c>
      <c r="C40" s="26" t="s">
        <v>786</v>
      </c>
      <c r="D40" s="1">
        <v>390</v>
      </c>
      <c r="E40" s="1" t="s">
        <v>984</v>
      </c>
      <c r="H40" s="20" t="s">
        <v>784</v>
      </c>
      <c r="I40" s="20" t="s">
        <v>785</v>
      </c>
      <c r="J40" s="20"/>
      <c r="K40" s="20"/>
      <c r="L40" s="20"/>
    </row>
    <row r="41" spans="2:12">
      <c r="B41" s="1">
        <v>400</v>
      </c>
      <c r="C41" s="30" t="s">
        <v>792</v>
      </c>
      <c r="D41" s="1">
        <v>400</v>
      </c>
      <c r="E41" s="1" t="s">
        <v>985</v>
      </c>
      <c r="H41" s="4" t="s">
        <v>787</v>
      </c>
      <c r="I41" s="4" t="s">
        <v>788</v>
      </c>
      <c r="J41" s="20" t="s">
        <v>789</v>
      </c>
      <c r="K41" s="20" t="s">
        <v>790</v>
      </c>
      <c r="L41" s="20" t="s">
        <v>791</v>
      </c>
    </row>
    <row r="42" spans="2:12">
      <c r="B42" s="1">
        <v>410</v>
      </c>
      <c r="C42" s="30" t="s">
        <v>793</v>
      </c>
      <c r="D42" s="1">
        <v>410</v>
      </c>
      <c r="E42" s="1" t="s">
        <v>986</v>
      </c>
      <c r="H42" s="20" t="s">
        <v>686</v>
      </c>
      <c r="I42" s="20" t="s">
        <v>687</v>
      </c>
      <c r="J42" s="20"/>
      <c r="K42" s="20"/>
    </row>
    <row r="43" spans="2:12">
      <c r="B43" s="1">
        <v>420</v>
      </c>
      <c r="C43" s="30" t="s">
        <v>797</v>
      </c>
      <c r="D43" s="1">
        <v>420</v>
      </c>
      <c r="E43" s="1" t="s">
        <v>987</v>
      </c>
      <c r="H43" s="20" t="s">
        <v>794</v>
      </c>
      <c r="I43" s="20" t="s">
        <v>795</v>
      </c>
      <c r="J43" s="20" t="s">
        <v>796</v>
      </c>
      <c r="K43" s="20"/>
      <c r="L43" s="20"/>
    </row>
    <row r="44" spans="2:12">
      <c r="B44" s="1">
        <v>430</v>
      </c>
      <c r="C44" s="30" t="s">
        <v>688</v>
      </c>
      <c r="D44" s="1">
        <v>430</v>
      </c>
      <c r="E44" s="1" t="s">
        <v>988</v>
      </c>
      <c r="H44" s="20" t="s">
        <v>798</v>
      </c>
      <c r="I44" s="20" t="s">
        <v>799</v>
      </c>
      <c r="J44" s="20"/>
      <c r="K44" s="20"/>
      <c r="L44" s="20"/>
    </row>
    <row r="45" spans="2:12">
      <c r="B45" s="1">
        <v>440</v>
      </c>
      <c r="C45" s="30" t="s">
        <v>689</v>
      </c>
      <c r="D45" s="1">
        <v>440</v>
      </c>
      <c r="E45" s="1" t="s">
        <v>989</v>
      </c>
      <c r="H45" s="20" t="s">
        <v>800</v>
      </c>
      <c r="I45" s="20" t="s">
        <v>801</v>
      </c>
      <c r="J45" s="20"/>
      <c r="K45" s="20"/>
      <c r="L45" s="20"/>
    </row>
    <row r="46" spans="2:12">
      <c r="B46" s="1">
        <v>450</v>
      </c>
      <c r="C46" s="29" t="s">
        <v>804</v>
      </c>
      <c r="D46" s="1">
        <v>450</v>
      </c>
      <c r="E46" s="1" t="s">
        <v>990</v>
      </c>
      <c r="H46" s="20" t="s">
        <v>802</v>
      </c>
      <c r="I46" s="20" t="s">
        <v>803</v>
      </c>
      <c r="J46" s="20"/>
      <c r="K46" s="20"/>
      <c r="L46" s="20"/>
    </row>
    <row r="47" spans="2:12">
      <c r="B47" s="1">
        <v>460</v>
      </c>
      <c r="C47" s="30" t="s">
        <v>808</v>
      </c>
      <c r="D47" s="1">
        <v>460</v>
      </c>
      <c r="E47" s="1" t="s">
        <v>991</v>
      </c>
      <c r="H47" s="20" t="s">
        <v>805</v>
      </c>
      <c r="I47" s="20" t="s">
        <v>806</v>
      </c>
      <c r="J47" s="20" t="s">
        <v>807</v>
      </c>
      <c r="K47" s="20"/>
      <c r="L47" s="20"/>
    </row>
    <row r="48" spans="2:12">
      <c r="B48" s="1">
        <v>470</v>
      </c>
      <c r="C48" s="30" t="s">
        <v>812</v>
      </c>
      <c r="D48" s="1">
        <v>470</v>
      </c>
      <c r="E48" s="1" t="s">
        <v>1177</v>
      </c>
      <c r="H48" s="20" t="s">
        <v>809</v>
      </c>
      <c r="I48" s="20" t="s">
        <v>810</v>
      </c>
      <c r="J48" s="20" t="s">
        <v>811</v>
      </c>
      <c r="K48" s="20"/>
      <c r="L48" s="20"/>
    </row>
    <row r="49" spans="2:12">
      <c r="B49" s="1">
        <v>480</v>
      </c>
      <c r="C49" s="29" t="s">
        <v>814</v>
      </c>
      <c r="D49" s="1">
        <v>480</v>
      </c>
      <c r="E49" s="1" t="s">
        <v>992</v>
      </c>
      <c r="H49" s="20" t="s">
        <v>813</v>
      </c>
      <c r="I49" s="20"/>
      <c r="J49" s="20"/>
      <c r="K49" s="20"/>
      <c r="L49" s="20"/>
    </row>
    <row r="50" spans="2:12">
      <c r="B50" s="1">
        <v>490</v>
      </c>
      <c r="C50" s="30" t="s">
        <v>815</v>
      </c>
      <c r="D50" s="1">
        <v>490</v>
      </c>
      <c r="E50" s="1" t="s">
        <v>993</v>
      </c>
      <c r="H50" s="3" t="s">
        <v>747</v>
      </c>
      <c r="I50" s="20"/>
      <c r="J50" s="20"/>
      <c r="K50" s="20"/>
      <c r="L50" s="20"/>
    </row>
    <row r="51" spans="2:12">
      <c r="B51" s="1">
        <v>500</v>
      </c>
      <c r="C51" s="30" t="s">
        <v>816</v>
      </c>
      <c r="D51" s="1">
        <v>500</v>
      </c>
      <c r="E51" s="1" t="s">
        <v>994</v>
      </c>
      <c r="K51" s="20"/>
      <c r="L51" s="20"/>
    </row>
    <row r="52" spans="2:12">
      <c r="B52" s="1">
        <v>510</v>
      </c>
      <c r="C52" s="29" t="s">
        <v>818</v>
      </c>
      <c r="D52" s="1">
        <v>510</v>
      </c>
      <c r="E52" s="1" t="s">
        <v>995</v>
      </c>
      <c r="H52" s="70" t="s">
        <v>817</v>
      </c>
      <c r="K52" s="20"/>
      <c r="L52" s="20"/>
    </row>
    <row r="53" spans="2:12">
      <c r="B53" s="1">
        <v>520</v>
      </c>
      <c r="C53" s="30" t="s">
        <v>820</v>
      </c>
      <c r="D53" s="1">
        <v>520</v>
      </c>
      <c r="E53" s="1" t="s">
        <v>996</v>
      </c>
      <c r="H53" s="235" t="s">
        <v>819</v>
      </c>
      <c r="J53" s="20"/>
      <c r="K53" s="20"/>
      <c r="L53" s="20"/>
    </row>
    <row r="54" spans="2:12">
      <c r="B54" s="1">
        <v>530</v>
      </c>
      <c r="C54" s="26" t="s">
        <v>821</v>
      </c>
      <c r="D54" s="1">
        <v>530</v>
      </c>
      <c r="E54" s="1" t="s">
        <v>997</v>
      </c>
      <c r="H54" s="215" t="s">
        <v>938</v>
      </c>
      <c r="I54" s="20"/>
      <c r="J54" s="20"/>
      <c r="K54" s="20"/>
      <c r="L54" s="20"/>
    </row>
    <row r="55" spans="2:12">
      <c r="B55" s="1">
        <v>540</v>
      </c>
      <c r="C55" s="30" t="s">
        <v>823</v>
      </c>
      <c r="D55" s="1">
        <v>540</v>
      </c>
      <c r="E55" s="1" t="s">
        <v>998</v>
      </c>
      <c r="H55" s="236" t="s">
        <v>822</v>
      </c>
      <c r="J55" s="20"/>
      <c r="K55" s="20"/>
      <c r="L55" s="20"/>
    </row>
    <row r="56" spans="2:12">
      <c r="B56" s="1">
        <v>550</v>
      </c>
      <c r="C56" s="26" t="s">
        <v>825</v>
      </c>
      <c r="D56" s="1">
        <v>550</v>
      </c>
      <c r="E56" s="1" t="s">
        <v>1178</v>
      </c>
      <c r="H56" s="275" t="s">
        <v>824</v>
      </c>
      <c r="I56" s="20"/>
      <c r="L56" s="20"/>
    </row>
    <row r="57" spans="2:12">
      <c r="B57" s="1">
        <v>560</v>
      </c>
      <c r="C57" s="30" t="s">
        <v>827</v>
      </c>
      <c r="D57" s="1">
        <v>560</v>
      </c>
      <c r="E57" s="1" t="s">
        <v>999</v>
      </c>
      <c r="H57" s="2" t="s">
        <v>826</v>
      </c>
      <c r="J57" s="20"/>
      <c r="K57" s="20"/>
      <c r="L57" s="20"/>
    </row>
    <row r="58" spans="2:12">
      <c r="B58" s="1">
        <v>570</v>
      </c>
      <c r="C58" s="26" t="s">
        <v>829</v>
      </c>
      <c r="D58" s="1">
        <v>570</v>
      </c>
      <c r="E58" s="1" t="s">
        <v>1000</v>
      </c>
      <c r="H58" s="20" t="s">
        <v>828</v>
      </c>
      <c r="I58" s="20"/>
      <c r="K58" s="20"/>
      <c r="L58" s="20"/>
    </row>
    <row r="59" spans="2:12">
      <c r="B59" s="1">
        <v>580</v>
      </c>
      <c r="C59" s="26" t="s">
        <v>831</v>
      </c>
      <c r="D59" s="1">
        <v>580</v>
      </c>
      <c r="E59" s="1" t="s">
        <v>1001</v>
      </c>
      <c r="H59" s="20" t="s">
        <v>830</v>
      </c>
      <c r="J59" s="20"/>
      <c r="K59" s="20"/>
    </row>
    <row r="60" spans="2:12">
      <c r="B60" s="1">
        <v>590</v>
      </c>
      <c r="C60" s="26" t="s">
        <v>833</v>
      </c>
      <c r="D60" s="1">
        <v>590</v>
      </c>
      <c r="E60" s="1" t="s">
        <v>1002</v>
      </c>
      <c r="H60" s="2" t="s">
        <v>832</v>
      </c>
      <c r="I60" s="20"/>
      <c r="K60" s="20"/>
    </row>
    <row r="61" spans="2:12">
      <c r="B61" s="1">
        <v>600</v>
      </c>
      <c r="C61" s="26" t="s">
        <v>835</v>
      </c>
      <c r="D61" s="1">
        <v>600</v>
      </c>
      <c r="E61" s="1" t="s">
        <v>1003</v>
      </c>
      <c r="H61" s="20" t="s">
        <v>834</v>
      </c>
      <c r="J61" s="20"/>
      <c r="K61" s="20"/>
    </row>
    <row r="62" spans="2:12">
      <c r="B62" s="1">
        <v>610</v>
      </c>
      <c r="C62" s="26" t="s">
        <v>837</v>
      </c>
      <c r="D62" s="1">
        <v>610</v>
      </c>
      <c r="E62" s="1" t="s">
        <v>1004</v>
      </c>
      <c r="H62" s="20" t="s">
        <v>836</v>
      </c>
      <c r="I62" s="20"/>
      <c r="J62" s="20"/>
      <c r="K62" s="20"/>
    </row>
    <row r="63" spans="2:12">
      <c r="B63" s="1">
        <v>620</v>
      </c>
      <c r="C63" s="26" t="s">
        <v>839</v>
      </c>
      <c r="D63" s="1">
        <v>620</v>
      </c>
      <c r="E63" s="1" t="s">
        <v>1005</v>
      </c>
      <c r="H63" s="2" t="s">
        <v>838</v>
      </c>
      <c r="J63" s="20"/>
      <c r="K63" s="20"/>
    </row>
    <row r="64" spans="2:12">
      <c r="B64" s="1">
        <v>630</v>
      </c>
      <c r="C64" s="30" t="s">
        <v>840</v>
      </c>
      <c r="D64" s="1">
        <v>630</v>
      </c>
      <c r="E64" s="1" t="s">
        <v>1179</v>
      </c>
      <c r="H64" s="20" t="s">
        <v>1057</v>
      </c>
      <c r="J64" s="20"/>
      <c r="K64" s="20"/>
    </row>
    <row r="65" spans="2:11">
      <c r="B65" s="1">
        <v>640</v>
      </c>
      <c r="C65" s="30" t="s">
        <v>842</v>
      </c>
      <c r="D65" s="1">
        <v>640</v>
      </c>
      <c r="E65" s="1" t="s">
        <v>1006</v>
      </c>
      <c r="H65" s="20" t="s">
        <v>841</v>
      </c>
      <c r="J65" s="20"/>
      <c r="K65" s="20"/>
    </row>
    <row r="66" spans="2:11">
      <c r="B66" s="1">
        <v>650</v>
      </c>
      <c r="C66" s="29" t="s">
        <v>676</v>
      </c>
      <c r="D66" s="1">
        <v>650</v>
      </c>
      <c r="E66" s="1" t="s">
        <v>1007</v>
      </c>
      <c r="H66" s="2" t="s">
        <v>843</v>
      </c>
      <c r="I66" s="20"/>
      <c r="J66" s="20"/>
      <c r="K66" s="20"/>
    </row>
    <row r="67" spans="2:11">
      <c r="B67" s="1">
        <v>660</v>
      </c>
      <c r="C67" s="29" t="s">
        <v>677</v>
      </c>
      <c r="D67" s="1">
        <v>660</v>
      </c>
      <c r="E67" s="1" t="s">
        <v>1008</v>
      </c>
      <c r="H67" s="20" t="s">
        <v>844</v>
      </c>
      <c r="J67" s="20"/>
      <c r="K67" s="20"/>
    </row>
    <row r="68" spans="2:11">
      <c r="B68" s="1">
        <v>670</v>
      </c>
      <c r="C68" s="29" t="s">
        <v>678</v>
      </c>
      <c r="D68" s="1">
        <v>670</v>
      </c>
      <c r="E68" s="1" t="s">
        <v>1009</v>
      </c>
      <c r="H68" s="19" t="s">
        <v>845</v>
      </c>
      <c r="I68" s="20"/>
      <c r="J68" s="20"/>
      <c r="K68" s="20"/>
    </row>
    <row r="69" spans="2:11">
      <c r="B69" s="1">
        <v>680</v>
      </c>
      <c r="C69" s="29" t="s">
        <v>679</v>
      </c>
      <c r="D69" s="1">
        <v>680</v>
      </c>
      <c r="E69" s="1" t="s">
        <v>1010</v>
      </c>
      <c r="H69" s="20" t="s">
        <v>846</v>
      </c>
      <c r="K69" s="20"/>
    </row>
    <row r="70" spans="2:11">
      <c r="B70" s="1">
        <v>690</v>
      </c>
      <c r="C70" s="26" t="s">
        <v>680</v>
      </c>
      <c r="D70" s="1">
        <v>690</v>
      </c>
      <c r="E70" s="1" t="s">
        <v>1011</v>
      </c>
      <c r="H70" s="20" t="s">
        <v>847</v>
      </c>
      <c r="I70" s="20"/>
      <c r="J70" s="20"/>
      <c r="K70" s="20"/>
    </row>
    <row r="71" spans="2:11">
      <c r="B71" s="1">
        <v>700</v>
      </c>
      <c r="C71" s="30" t="s">
        <v>681</v>
      </c>
      <c r="D71" s="1">
        <v>700</v>
      </c>
      <c r="E71" s="1" t="s">
        <v>1180</v>
      </c>
      <c r="H71" s="20" t="s">
        <v>848</v>
      </c>
      <c r="K71" s="20"/>
    </row>
    <row r="72" spans="2:11">
      <c r="B72" s="1">
        <v>710</v>
      </c>
      <c r="C72" s="30" t="s">
        <v>682</v>
      </c>
      <c r="D72" s="1">
        <v>710</v>
      </c>
      <c r="E72" s="1" t="s">
        <v>1181</v>
      </c>
      <c r="H72" s="2" t="s">
        <v>849</v>
      </c>
      <c r="K72" s="20"/>
    </row>
    <row r="73" spans="2:11">
      <c r="B73" s="1">
        <v>720</v>
      </c>
      <c r="C73" s="30" t="s">
        <v>683</v>
      </c>
      <c r="D73" s="1">
        <v>720</v>
      </c>
      <c r="E73" s="1" t="s">
        <v>1182</v>
      </c>
      <c r="H73" s="5" t="s">
        <v>850</v>
      </c>
      <c r="J73" s="20"/>
      <c r="K73" s="20"/>
    </row>
    <row r="74" spans="2:11">
      <c r="B74" s="1">
        <v>730</v>
      </c>
      <c r="C74" s="30" t="s">
        <v>684</v>
      </c>
      <c r="D74" s="1">
        <v>730</v>
      </c>
      <c r="E74" s="1" t="s">
        <v>1012</v>
      </c>
      <c r="H74" s="20" t="s">
        <v>851</v>
      </c>
      <c r="J74" s="20"/>
      <c r="K74" s="20"/>
    </row>
    <row r="75" spans="2:11">
      <c r="B75" s="1">
        <v>740</v>
      </c>
      <c r="C75" s="30" t="s">
        <v>685</v>
      </c>
      <c r="D75" s="1">
        <v>740</v>
      </c>
      <c r="E75" s="1" t="s">
        <v>1013</v>
      </c>
      <c r="H75" s="19" t="s">
        <v>852</v>
      </c>
    </row>
    <row r="76" spans="2:11">
      <c r="B76" s="1">
        <v>750</v>
      </c>
      <c r="C76" s="30" t="s">
        <v>759</v>
      </c>
      <c r="D76" s="1">
        <v>750</v>
      </c>
      <c r="E76" s="1" t="s">
        <v>1014</v>
      </c>
      <c r="H76" s="20" t="s">
        <v>853</v>
      </c>
    </row>
    <row r="77" spans="2:11">
      <c r="B77" s="1">
        <v>760</v>
      </c>
      <c r="C77" s="30" t="s">
        <v>855</v>
      </c>
      <c r="D77" s="1">
        <v>760</v>
      </c>
      <c r="E77" s="1" t="s">
        <v>1015</v>
      </c>
      <c r="H77" s="20" t="s">
        <v>854</v>
      </c>
    </row>
    <row r="78" spans="2:11">
      <c r="B78" s="1">
        <v>770</v>
      </c>
      <c r="C78" s="30" t="s">
        <v>857</v>
      </c>
      <c r="D78" s="1">
        <v>770</v>
      </c>
      <c r="E78" s="1" t="s">
        <v>1016</v>
      </c>
      <c r="H78" s="20" t="s">
        <v>856</v>
      </c>
    </row>
    <row r="79" spans="2:11">
      <c r="B79" s="1">
        <v>780</v>
      </c>
      <c r="C79" s="30" t="s">
        <v>859</v>
      </c>
      <c r="D79" s="1">
        <v>780</v>
      </c>
      <c r="E79" s="1" t="s">
        <v>1017</v>
      </c>
      <c r="H79" s="2" t="s">
        <v>858</v>
      </c>
    </row>
    <row r="80" spans="2:11">
      <c r="B80" s="1">
        <v>790</v>
      </c>
      <c r="C80" s="30" t="s">
        <v>861</v>
      </c>
      <c r="D80" s="1">
        <v>790</v>
      </c>
      <c r="E80" s="1" t="s">
        <v>1018</v>
      </c>
      <c r="H80" s="18" t="s">
        <v>860</v>
      </c>
    </row>
    <row r="81" spans="2:8">
      <c r="B81" s="1">
        <v>800</v>
      </c>
      <c r="C81" s="26" t="s">
        <v>552</v>
      </c>
      <c r="D81" s="1">
        <v>800</v>
      </c>
      <c r="E81" s="1" t="s">
        <v>1019</v>
      </c>
      <c r="H81" s="20" t="s">
        <v>862</v>
      </c>
    </row>
    <row r="82" spans="2:8">
      <c r="B82" s="1">
        <v>810</v>
      </c>
      <c r="C82" s="26" t="s">
        <v>864</v>
      </c>
      <c r="D82" s="1">
        <v>810</v>
      </c>
      <c r="E82" s="1" t="s">
        <v>1020</v>
      </c>
      <c r="H82" s="5" t="s">
        <v>863</v>
      </c>
    </row>
    <row r="83" spans="2:8">
      <c r="B83" s="1">
        <v>820</v>
      </c>
      <c r="C83" s="26" t="s">
        <v>865</v>
      </c>
      <c r="D83" s="1">
        <v>820</v>
      </c>
      <c r="E83" s="1" t="s">
        <v>1021</v>
      </c>
      <c r="H83" s="20" t="s">
        <v>230</v>
      </c>
    </row>
    <row r="84" spans="2:8">
      <c r="B84" s="1">
        <v>830</v>
      </c>
      <c r="C84" s="26" t="s">
        <v>867</v>
      </c>
      <c r="D84" s="1">
        <v>830</v>
      </c>
      <c r="E84" s="1" t="s">
        <v>1183</v>
      </c>
      <c r="H84" s="20" t="s">
        <v>866</v>
      </c>
    </row>
    <row r="85" spans="2:8">
      <c r="B85" s="1">
        <v>840</v>
      </c>
      <c r="C85" s="30" t="s">
        <v>869</v>
      </c>
      <c r="D85" s="1">
        <v>840</v>
      </c>
      <c r="E85" s="1" t="s">
        <v>1184</v>
      </c>
      <c r="H85" s="5" t="s">
        <v>868</v>
      </c>
    </row>
    <row r="86" spans="2:8">
      <c r="B86" s="1">
        <v>850</v>
      </c>
      <c r="C86" s="29" t="s">
        <v>871</v>
      </c>
      <c r="D86" s="1">
        <v>850</v>
      </c>
      <c r="E86" s="1" t="s">
        <v>1022</v>
      </c>
      <c r="H86" s="20" t="s">
        <v>870</v>
      </c>
    </row>
    <row r="87" spans="2:8">
      <c r="B87" s="1">
        <v>860</v>
      </c>
      <c r="C87" s="30" t="s">
        <v>873</v>
      </c>
      <c r="D87" s="1">
        <v>860</v>
      </c>
      <c r="E87" s="1" t="s">
        <v>1185</v>
      </c>
      <c r="H87" s="20" t="s">
        <v>872</v>
      </c>
    </row>
    <row r="88" spans="2:8">
      <c r="B88" s="1">
        <v>870</v>
      </c>
      <c r="C88" s="26" t="s">
        <v>875</v>
      </c>
      <c r="D88" s="1">
        <v>870</v>
      </c>
      <c r="E88" s="1" t="s">
        <v>1023</v>
      </c>
      <c r="H88" s="20" t="s">
        <v>874</v>
      </c>
    </row>
    <row r="89" spans="2:8">
      <c r="B89" s="1">
        <v>880</v>
      </c>
      <c r="C89" s="30" t="s">
        <v>876</v>
      </c>
      <c r="D89" s="1">
        <v>880</v>
      </c>
      <c r="E89" s="1" t="s">
        <v>1186</v>
      </c>
      <c r="H89" s="2" t="s">
        <v>690</v>
      </c>
    </row>
    <row r="90" spans="2:8">
      <c r="B90" s="1">
        <v>890</v>
      </c>
      <c r="C90" s="30" t="s">
        <v>877</v>
      </c>
      <c r="D90" s="1">
        <v>890</v>
      </c>
      <c r="E90" s="1" t="s">
        <v>1024</v>
      </c>
      <c r="H90" s="20" t="s">
        <v>691</v>
      </c>
    </row>
    <row r="91" spans="2:8">
      <c r="B91" s="1">
        <v>900</v>
      </c>
      <c r="C91" s="30" t="s">
        <v>692</v>
      </c>
      <c r="D91" s="1">
        <v>900</v>
      </c>
      <c r="E91" s="1" t="s">
        <v>1025</v>
      </c>
      <c r="H91" s="5" t="s">
        <v>878</v>
      </c>
    </row>
    <row r="92" spans="2:8">
      <c r="B92" s="1">
        <v>910</v>
      </c>
      <c r="C92" s="30" t="s">
        <v>880</v>
      </c>
      <c r="D92" s="1">
        <v>910</v>
      </c>
      <c r="E92" s="1" t="s">
        <v>1026</v>
      </c>
      <c r="H92" s="20" t="s">
        <v>879</v>
      </c>
    </row>
    <row r="93" spans="2:8">
      <c r="B93" s="1">
        <v>920</v>
      </c>
      <c r="C93" s="30" t="s">
        <v>882</v>
      </c>
      <c r="D93" s="1">
        <v>920</v>
      </c>
      <c r="E93" s="1" t="s">
        <v>1027</v>
      </c>
      <c r="H93" s="20" t="s">
        <v>881</v>
      </c>
    </row>
    <row r="94" spans="2:8">
      <c r="B94" s="1">
        <v>930</v>
      </c>
      <c r="C94" s="30" t="s">
        <v>884</v>
      </c>
      <c r="D94" s="1">
        <v>930</v>
      </c>
      <c r="E94" s="1" t="s">
        <v>1028</v>
      </c>
      <c r="H94" s="2" t="s">
        <v>883</v>
      </c>
    </row>
    <row r="95" spans="2:8">
      <c r="B95" s="1">
        <v>940</v>
      </c>
      <c r="C95" s="30" t="s">
        <v>886</v>
      </c>
      <c r="D95" s="1">
        <v>940</v>
      </c>
      <c r="E95" s="1" t="s">
        <v>1029</v>
      </c>
      <c r="H95" s="19" t="s">
        <v>885</v>
      </c>
    </row>
    <row r="96" spans="2:8">
      <c r="B96" s="1">
        <v>950</v>
      </c>
      <c r="C96" s="31" t="s">
        <v>888</v>
      </c>
      <c r="D96" s="1">
        <v>950</v>
      </c>
      <c r="E96" s="1" t="s">
        <v>1030</v>
      </c>
      <c r="H96" s="20" t="s">
        <v>887</v>
      </c>
    </row>
    <row r="97" spans="2:8">
      <c r="B97" s="1">
        <v>960</v>
      </c>
      <c r="C97" s="31" t="s">
        <v>526</v>
      </c>
      <c r="D97" s="1">
        <v>960</v>
      </c>
      <c r="E97" s="1" t="s">
        <v>1031</v>
      </c>
      <c r="H97" s="20" t="s">
        <v>889</v>
      </c>
    </row>
    <row r="98" spans="2:8">
      <c r="B98" s="1">
        <v>970</v>
      </c>
      <c r="C98" s="31" t="s">
        <v>530</v>
      </c>
      <c r="D98" s="1">
        <v>970</v>
      </c>
      <c r="E98" s="1" t="s">
        <v>1032</v>
      </c>
      <c r="H98" s="2" t="s">
        <v>890</v>
      </c>
    </row>
    <row r="99" spans="2:8">
      <c r="B99" s="1">
        <v>980</v>
      </c>
      <c r="C99" s="31" t="s">
        <v>529</v>
      </c>
      <c r="D99" s="1">
        <v>980</v>
      </c>
      <c r="E99" s="1" t="s">
        <v>1033</v>
      </c>
      <c r="H99" s="20" t="s">
        <v>891</v>
      </c>
    </row>
    <row r="100" spans="2:8">
      <c r="B100" s="1">
        <v>990</v>
      </c>
      <c r="C100" s="31" t="s">
        <v>893</v>
      </c>
      <c r="D100" s="1">
        <v>990</v>
      </c>
      <c r="E100" s="1" t="s">
        <v>1034</v>
      </c>
      <c r="H100" s="2" t="s">
        <v>892</v>
      </c>
    </row>
    <row r="101" spans="2:8">
      <c r="B101" s="1">
        <v>1000</v>
      </c>
      <c r="C101" s="32" t="s">
        <v>894</v>
      </c>
      <c r="D101" s="1">
        <v>1000</v>
      </c>
      <c r="E101" s="1" t="s">
        <v>1035</v>
      </c>
      <c r="H101" s="20" t="s">
        <v>800</v>
      </c>
    </row>
    <row r="102" spans="2:8">
      <c r="B102" s="1">
        <v>2130</v>
      </c>
      <c r="C102" s="6" t="s">
        <v>896</v>
      </c>
      <c r="D102" s="1">
        <v>2130</v>
      </c>
      <c r="E102" s="1" t="s">
        <v>1036</v>
      </c>
      <c r="H102" s="20" t="s">
        <v>895</v>
      </c>
    </row>
    <row r="103" spans="2:8">
      <c r="B103" s="1">
        <v>2140</v>
      </c>
      <c r="C103" s="6" t="s">
        <v>898</v>
      </c>
      <c r="D103" s="1">
        <v>2140</v>
      </c>
      <c r="E103" s="1" t="s">
        <v>1037</v>
      </c>
      <c r="H103" s="20" t="s">
        <v>897</v>
      </c>
    </row>
    <row r="104" spans="2:8">
      <c r="B104" s="279">
        <v>2150</v>
      </c>
      <c r="C104" s="280" t="s">
        <v>900</v>
      </c>
      <c r="D104" s="1">
        <v>2150</v>
      </c>
      <c r="E104" s="1" t="s">
        <v>1038</v>
      </c>
      <c r="H104" s="5" t="s">
        <v>899</v>
      </c>
    </row>
    <row r="105" spans="2:8">
      <c r="B105" s="279">
        <v>2160</v>
      </c>
      <c r="C105" s="281" t="s">
        <v>902</v>
      </c>
      <c r="D105" s="1">
        <v>2160</v>
      </c>
      <c r="E105" s="1" t="s">
        <v>1039</v>
      </c>
      <c r="H105" s="20" t="s">
        <v>901</v>
      </c>
    </row>
    <row r="106" spans="2:8">
      <c r="B106" s="1">
        <v>2170</v>
      </c>
      <c r="C106" s="6" t="s">
        <v>904</v>
      </c>
      <c r="D106" s="1">
        <v>2170</v>
      </c>
      <c r="E106" s="1" t="s">
        <v>1040</v>
      </c>
      <c r="H106" s="20" t="s">
        <v>903</v>
      </c>
    </row>
    <row r="107" spans="2:8">
      <c r="B107" s="1">
        <v>2180</v>
      </c>
      <c r="C107" s="6" t="s">
        <v>953</v>
      </c>
      <c r="D107" s="1">
        <v>2180</v>
      </c>
      <c r="E107" s="1" t="s">
        <v>1041</v>
      </c>
      <c r="H107" s="2" t="s">
        <v>905</v>
      </c>
    </row>
    <row r="108" spans="2:8">
      <c r="B108" s="2" t="s">
        <v>907</v>
      </c>
      <c r="C108" s="2" t="s">
        <v>908</v>
      </c>
      <c r="D108" s="21"/>
      <c r="E108" s="21"/>
      <c r="F108" s="21"/>
      <c r="H108" s="20" t="s">
        <v>906</v>
      </c>
    </row>
    <row r="109" spans="2:8">
      <c r="B109" s="2"/>
      <c r="C109" s="33" t="s">
        <v>664</v>
      </c>
      <c r="D109" s="34">
        <v>0.05</v>
      </c>
      <c r="E109" s="283"/>
      <c r="F109" s="283"/>
      <c r="H109" s="2" t="s">
        <v>909</v>
      </c>
    </row>
    <row r="110" spans="2:8">
      <c r="B110" s="2"/>
      <c r="C110" s="23" t="s">
        <v>665</v>
      </c>
      <c r="D110" s="24">
        <v>0.5</v>
      </c>
      <c r="E110" s="283"/>
      <c r="F110" s="283"/>
      <c r="H110" s="20" t="s">
        <v>910</v>
      </c>
    </row>
    <row r="111" spans="2:8">
      <c r="B111" s="2"/>
      <c r="C111" s="23" t="s">
        <v>666</v>
      </c>
      <c r="D111" s="24">
        <v>0.01</v>
      </c>
      <c r="E111" s="283"/>
      <c r="F111" s="283"/>
      <c r="H111" s="3" t="s">
        <v>911</v>
      </c>
    </row>
    <row r="112" spans="2:8">
      <c r="B112" s="2"/>
      <c r="C112" s="23" t="s">
        <v>667</v>
      </c>
      <c r="D112" s="24">
        <v>0.5</v>
      </c>
      <c r="E112" s="283"/>
      <c r="F112" s="283"/>
      <c r="H112" s="20" t="s">
        <v>912</v>
      </c>
    </row>
    <row r="113" spans="2:8">
      <c r="B113" s="4"/>
      <c r="C113" s="23" t="s">
        <v>668</v>
      </c>
      <c r="D113" s="24">
        <v>0.1</v>
      </c>
      <c r="E113" s="283"/>
      <c r="F113" s="283"/>
      <c r="H113" s="19" t="s">
        <v>913</v>
      </c>
    </row>
    <row r="114" spans="2:8">
      <c r="B114" s="4"/>
      <c r="C114" s="249" t="s">
        <v>669</v>
      </c>
      <c r="D114" s="250">
        <v>0.66</v>
      </c>
      <c r="E114" s="284"/>
      <c r="F114" s="284"/>
      <c r="H114" s="20" t="s">
        <v>914</v>
      </c>
    </row>
    <row r="115" spans="2:8">
      <c r="B115" s="4"/>
      <c r="C115" s="249" t="s">
        <v>670</v>
      </c>
      <c r="D115" s="250">
        <v>0.98</v>
      </c>
      <c r="E115" s="284"/>
      <c r="F115" s="284"/>
      <c r="G115" s="153" t="s">
        <v>915</v>
      </c>
    </row>
    <row r="116" spans="2:8">
      <c r="B116" s="4"/>
      <c r="C116" s="249" t="s">
        <v>671</v>
      </c>
      <c r="D116" s="250">
        <v>0.9</v>
      </c>
      <c r="E116" s="284"/>
      <c r="F116" s="284"/>
      <c r="H116" s="22" t="s">
        <v>916</v>
      </c>
    </row>
    <row r="117" spans="2:8">
      <c r="B117" s="4"/>
      <c r="C117" s="249" t="s">
        <v>672</v>
      </c>
      <c r="D117" s="250">
        <v>0.95</v>
      </c>
      <c r="E117" s="284"/>
      <c r="F117" s="284"/>
      <c r="H117" s="1" t="s">
        <v>917</v>
      </c>
    </row>
    <row r="118" spans="2:8">
      <c r="B118" s="4"/>
      <c r="C118" s="23" t="s">
        <v>696</v>
      </c>
      <c r="D118" s="24">
        <v>0.03</v>
      </c>
      <c r="E118" s="283"/>
      <c r="F118" s="283"/>
      <c r="H118" s="22" t="s">
        <v>757</v>
      </c>
    </row>
    <row r="119" spans="2:8">
      <c r="B119" s="2"/>
      <c r="C119" s="23" t="s">
        <v>673</v>
      </c>
      <c r="D119" s="24">
        <v>0.03</v>
      </c>
      <c r="E119" s="283"/>
      <c r="F119" s="283"/>
      <c r="H119" s="1" t="s">
        <v>939</v>
      </c>
    </row>
    <row r="120" spans="2:8">
      <c r="B120" s="20"/>
      <c r="C120" s="23" t="s">
        <v>674</v>
      </c>
      <c r="D120" s="24">
        <v>0.02</v>
      </c>
      <c r="E120" s="283"/>
      <c r="F120" s="283"/>
      <c r="H120" s="20" t="s">
        <v>761</v>
      </c>
    </row>
    <row r="121" spans="2:8">
      <c r="B121" s="20"/>
      <c r="C121" s="278" t="s">
        <v>918</v>
      </c>
      <c r="D121" s="277">
        <v>0.15</v>
      </c>
      <c r="E121" s="244"/>
      <c r="F121" s="244"/>
      <c r="H121" s="22" t="s">
        <v>762</v>
      </c>
    </row>
    <row r="122" spans="2:8">
      <c r="C122" s="25" t="s">
        <v>920</v>
      </c>
      <c r="H122" s="20" t="s">
        <v>919</v>
      </c>
    </row>
    <row r="123" spans="2:8">
      <c r="H123" s="89" t="s">
        <v>921</v>
      </c>
    </row>
    <row r="124" spans="2:8">
      <c r="H124" s="89" t="s">
        <v>922</v>
      </c>
    </row>
    <row r="125" spans="2:8">
      <c r="H125" s="89" t="s">
        <v>923</v>
      </c>
    </row>
    <row r="126" spans="2:8">
      <c r="H126" s="89" t="s">
        <v>924</v>
      </c>
    </row>
    <row r="127" spans="2:8">
      <c r="H127" s="90" t="s">
        <v>925</v>
      </c>
    </row>
    <row r="129" spans="7:8">
      <c r="G129" s="157" t="s">
        <v>926</v>
      </c>
      <c r="H129" s="4" t="s">
        <v>939</v>
      </c>
    </row>
    <row r="130" spans="7:8">
      <c r="H130" s="1" t="s">
        <v>1058</v>
      </c>
    </row>
    <row r="131" spans="7:8">
      <c r="H131" s="1" t="s">
        <v>927</v>
      </c>
    </row>
    <row r="132" spans="7:8">
      <c r="H132" s="1" t="s">
        <v>940</v>
      </c>
    </row>
    <row r="134" spans="7:8">
      <c r="G134" s="157" t="s">
        <v>928</v>
      </c>
      <c r="H134" s="6" t="s">
        <v>952</v>
      </c>
    </row>
    <row r="135" spans="7:8">
      <c r="H135" s="1" t="s">
        <v>951</v>
      </c>
    </row>
    <row r="136" spans="7:8">
      <c r="H136" s="1" t="s">
        <v>1060</v>
      </c>
    </row>
    <row r="138" spans="7:8">
      <c r="G138" s="157" t="s">
        <v>929</v>
      </c>
      <c r="H138" s="1" t="s">
        <v>930</v>
      </c>
    </row>
    <row r="139" spans="7:8">
      <c r="H139" s="1" t="s">
        <v>935</v>
      </c>
    </row>
    <row r="140" spans="7:8">
      <c r="H140" s="1" t="s">
        <v>931</v>
      </c>
    </row>
    <row r="141" spans="7:8">
      <c r="H141" s="1" t="s">
        <v>936</v>
      </c>
    </row>
    <row r="144" spans="7:8">
      <c r="H144" s="3" t="s">
        <v>932</v>
      </c>
    </row>
    <row r="145" spans="8:8">
      <c r="H145" s="3" t="s">
        <v>933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AI109"/>
  <sheetViews>
    <sheetView topLeftCell="B1" workbookViewId="0">
      <selection activeCell="D3" sqref="D3:M3"/>
    </sheetView>
  </sheetViews>
  <sheetFormatPr defaultRowHeight="12"/>
  <cols>
    <col min="1" max="1" width="9" style="1"/>
    <col min="2" max="2" width="5" style="1" customWidth="1"/>
    <col min="3" max="3" width="21.25" style="1" customWidth="1"/>
    <col min="4" max="4" width="22.75" style="1" customWidth="1"/>
    <col min="5" max="5" width="13.5" style="1" customWidth="1"/>
    <col min="6" max="6" width="19.125" style="1" customWidth="1"/>
    <col min="7" max="7" width="13.75" style="1" customWidth="1"/>
    <col min="8" max="8" width="16" style="1" bestFit="1" customWidth="1"/>
    <col min="9" max="12" width="9" style="1"/>
    <col min="13" max="13" width="10.25" style="1" bestFit="1" customWidth="1"/>
    <col min="14" max="14" width="18.5" style="1" customWidth="1"/>
    <col min="15" max="15" width="16.75" style="1" bestFit="1" customWidth="1"/>
    <col min="16" max="16" width="10.25" style="1" bestFit="1" customWidth="1"/>
    <col min="17" max="17" width="12.75" style="1" bestFit="1" customWidth="1"/>
    <col min="18" max="16384" width="9" style="1"/>
  </cols>
  <sheetData>
    <row r="1" spans="3:21">
      <c r="N1" s="38"/>
    </row>
    <row r="2" spans="3:21" s="38" customFormat="1">
      <c r="C2" s="69" t="s">
        <v>1047</v>
      </c>
      <c r="D2" s="57" t="s">
        <v>52</v>
      </c>
      <c r="E2" s="57" t="s">
        <v>10</v>
      </c>
      <c r="F2" s="58" t="s">
        <v>4</v>
      </c>
      <c r="G2" s="57" t="s">
        <v>5</v>
      </c>
      <c r="H2" s="58" t="s">
        <v>51</v>
      </c>
      <c r="I2" s="57" t="s">
        <v>50</v>
      </c>
      <c r="J2" s="57" t="s">
        <v>49</v>
      </c>
      <c r="K2" s="58" t="s">
        <v>46</v>
      </c>
      <c r="L2" s="58" t="s">
        <v>48</v>
      </c>
      <c r="M2" s="57" t="s">
        <v>47</v>
      </c>
      <c r="N2" s="38" t="s">
        <v>231</v>
      </c>
      <c r="O2" s="38" t="s">
        <v>1245</v>
      </c>
      <c r="P2" s="38" t="s">
        <v>233</v>
      </c>
    </row>
    <row r="3" spans="3:21" s="38" customFormat="1">
      <c r="D3" s="63">
        <f>ROUND(SUM(E36:E53),2)</f>
        <v>57.4</v>
      </c>
      <c r="E3" s="63">
        <f t="shared" ref="E3:M3" si="0">ROUND(SUM(F36:F53),2)</f>
        <v>48.2</v>
      </c>
      <c r="F3" s="63">
        <f t="shared" si="0"/>
        <v>19.3</v>
      </c>
      <c r="G3" s="63">
        <f t="shared" si="0"/>
        <v>9.6999999999999993</v>
      </c>
      <c r="H3" s="63">
        <f>ROUND(SUM(I36:I53),2)</f>
        <v>14.3</v>
      </c>
      <c r="I3" s="63">
        <f t="shared" si="0"/>
        <v>10.9</v>
      </c>
      <c r="J3" s="63">
        <f t="shared" si="0"/>
        <v>7.25</v>
      </c>
      <c r="K3" s="63">
        <f t="shared" si="0"/>
        <v>5.0999999999999996</v>
      </c>
      <c r="L3" s="63">
        <f t="shared" si="0"/>
        <v>10.9</v>
      </c>
      <c r="M3" s="63">
        <f t="shared" si="0"/>
        <v>11.1</v>
      </c>
      <c r="N3" s="39">
        <f>D3/((F3*(1+E8)-G3+F8)*(1+G8)*(1+H8))/I8</f>
        <v>4.0901835594573006</v>
      </c>
      <c r="O3" s="39">
        <f>D3/((H3*(1+E9)-I3+F9)*(1+G9)*(1+H9))/I9</f>
        <v>8.1673306772908347</v>
      </c>
      <c r="P3" s="39">
        <f>D3/((K3*(1+E10)+F10)*(1+G10)*(1+H10))/I10</f>
        <v>6.6853016538551122</v>
      </c>
    </row>
    <row r="4" spans="3:21" s="38" customFormat="1">
      <c r="C4" s="69" t="s">
        <v>1055</v>
      </c>
      <c r="D4" s="459">
        <v>200</v>
      </c>
      <c r="E4" s="459">
        <v>200</v>
      </c>
      <c r="F4" s="459">
        <v>100</v>
      </c>
      <c r="G4" s="459">
        <v>50</v>
      </c>
      <c r="H4" s="459">
        <v>80</v>
      </c>
      <c r="I4" s="459">
        <v>40</v>
      </c>
      <c r="J4" s="459">
        <v>30</v>
      </c>
      <c r="K4" s="459">
        <v>20</v>
      </c>
      <c r="L4" s="459">
        <v>0</v>
      </c>
      <c r="M4" s="459">
        <v>0</v>
      </c>
      <c r="N4" s="39"/>
      <c r="O4" s="39"/>
      <c r="P4" s="39"/>
      <c r="Q4" s="1"/>
    </row>
    <row r="5" spans="3:21" s="38" customFormat="1" ht="9.75" customHeight="1">
      <c r="C5" s="6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3:21" s="38" customFormat="1" ht="9.75" customHeight="1">
      <c r="D6" s="59"/>
      <c r="E6" s="59"/>
      <c r="F6" s="59"/>
      <c r="G6" s="59"/>
      <c r="H6" s="59"/>
      <c r="I6" s="59"/>
      <c r="J6" s="59"/>
      <c r="K6" s="59"/>
      <c r="L6" s="59"/>
      <c r="M6" s="59"/>
      <c r="N6" s="39"/>
      <c r="O6" s="63">
        <f>3700/O3</f>
        <v>453.02439024390253</v>
      </c>
      <c r="P6" s="63">
        <f>3700/P3</f>
        <v>553.45296167247398</v>
      </c>
      <c r="Q6" s="460"/>
      <c r="R6" s="460"/>
      <c r="S6" s="460"/>
    </row>
    <row r="7" spans="3:21" s="62" customFormat="1" ht="9.75" customHeight="1">
      <c r="E7" s="62" t="s">
        <v>59</v>
      </c>
      <c r="F7" s="62" t="s">
        <v>60</v>
      </c>
      <c r="G7" s="62" t="s">
        <v>56</v>
      </c>
      <c r="H7" s="62" t="s">
        <v>316</v>
      </c>
      <c r="I7" s="62" t="s">
        <v>1227</v>
      </c>
      <c r="O7" s="460"/>
      <c r="P7" s="460"/>
      <c r="Q7" s="460"/>
      <c r="R7" s="460"/>
      <c r="S7" s="460"/>
    </row>
    <row r="8" spans="3:21" s="38" customFormat="1" ht="9.75" customHeight="1">
      <c r="D8" s="39" t="s">
        <v>55</v>
      </c>
      <c r="E8" s="63">
        <v>0.1</v>
      </c>
      <c r="F8" s="63">
        <v>1</v>
      </c>
      <c r="G8" s="63">
        <v>0.12</v>
      </c>
      <c r="H8" s="63">
        <v>0</v>
      </c>
      <c r="I8" s="59">
        <v>1</v>
      </c>
      <c r="J8" s="59"/>
      <c r="K8" s="59"/>
      <c r="L8" s="59"/>
      <c r="M8" s="59"/>
      <c r="N8" s="39"/>
      <c r="O8" s="63"/>
      <c r="P8" s="63"/>
      <c r="Q8" s="460"/>
      <c r="R8" s="460"/>
      <c r="S8" s="460"/>
    </row>
    <row r="9" spans="3:21" s="38" customFormat="1" ht="9.75" customHeight="1">
      <c r="D9" s="39" t="s">
        <v>21</v>
      </c>
      <c r="E9" s="63">
        <v>0.5</v>
      </c>
      <c r="F9" s="63">
        <v>2</v>
      </c>
      <c r="G9" s="63">
        <v>0.12</v>
      </c>
      <c r="H9" s="63">
        <v>0</v>
      </c>
      <c r="I9" s="59">
        <v>0.5</v>
      </c>
      <c r="J9" s="59"/>
      <c r="K9" s="59"/>
      <c r="L9" s="59"/>
      <c r="M9" s="59"/>
      <c r="N9" s="39"/>
      <c r="O9" s="4"/>
      <c r="P9" s="4"/>
      <c r="Q9" s="460"/>
      <c r="R9" s="460"/>
      <c r="S9" s="460"/>
    </row>
    <row r="10" spans="3:21">
      <c r="C10" s="38"/>
      <c r="D10" s="70" t="s">
        <v>57</v>
      </c>
      <c r="E10" s="63">
        <v>0</v>
      </c>
      <c r="F10" s="63">
        <v>3</v>
      </c>
      <c r="G10" s="63">
        <v>0</v>
      </c>
      <c r="H10" s="63">
        <v>0.06</v>
      </c>
      <c r="I10" s="59">
        <v>1</v>
      </c>
      <c r="J10" s="59"/>
      <c r="K10" s="59"/>
      <c r="L10" s="59"/>
      <c r="M10" s="59"/>
      <c r="N10" s="5"/>
      <c r="O10" s="4"/>
      <c r="P10" s="4"/>
      <c r="Q10" s="460"/>
      <c r="R10" s="4"/>
      <c r="S10" s="4"/>
      <c r="T10" s="38"/>
    </row>
    <row r="11" spans="3:21">
      <c r="O11" s="4"/>
      <c r="P11" s="4"/>
      <c r="Q11" s="460"/>
      <c r="R11" s="4"/>
      <c r="S11" s="4"/>
      <c r="T11" s="38"/>
    </row>
    <row r="12" spans="3:21">
      <c r="C12" s="44"/>
      <c r="O12" s="4"/>
      <c r="P12" s="4"/>
      <c r="Q12" s="460"/>
      <c r="R12" s="460"/>
      <c r="S12" s="4"/>
    </row>
    <row r="13" spans="3:21">
      <c r="C13" s="64"/>
      <c r="D13" s="185" t="s">
        <v>1046</v>
      </c>
      <c r="E13" s="65" t="s">
        <v>32</v>
      </c>
      <c r="F13" s="65" t="s">
        <v>1059</v>
      </c>
      <c r="G13" s="66" t="s">
        <v>4</v>
      </c>
      <c r="H13" s="65" t="s">
        <v>5</v>
      </c>
      <c r="I13" s="66" t="s">
        <v>21</v>
      </c>
      <c r="J13" s="65" t="s">
        <v>7</v>
      </c>
      <c r="K13" s="65" t="s">
        <v>8</v>
      </c>
      <c r="L13" s="66" t="s">
        <v>13</v>
      </c>
      <c r="M13" s="66" t="s">
        <v>12</v>
      </c>
      <c r="N13" s="65" t="s">
        <v>14</v>
      </c>
      <c r="O13" s="4"/>
      <c r="P13" s="4"/>
      <c r="Q13" s="460"/>
      <c r="R13" s="4"/>
      <c r="S13" s="4"/>
    </row>
    <row r="14" spans="3:21">
      <c r="C14" s="481" t="s">
        <v>53</v>
      </c>
      <c r="D14" s="67" t="s">
        <v>61</v>
      </c>
      <c r="E14" s="64">
        <f>ROUND(E36/D$3,3)</f>
        <v>0.28599999999999998</v>
      </c>
      <c r="F14" s="64">
        <f t="shared" ref="F14:N14" si="1">ROUND(F36/E$3,3)</f>
        <v>0.17</v>
      </c>
      <c r="G14" s="64">
        <f t="shared" si="1"/>
        <v>0.42499999999999999</v>
      </c>
      <c r="H14" s="64">
        <f t="shared" si="1"/>
        <v>0.42299999999999999</v>
      </c>
      <c r="I14" s="64">
        <f t="shared" si="1"/>
        <v>0.28699999999999998</v>
      </c>
      <c r="J14" s="64">
        <f t="shared" si="1"/>
        <v>0.22</v>
      </c>
      <c r="K14" s="64">
        <f t="shared" si="1"/>
        <v>0.17899999999999999</v>
      </c>
      <c r="L14" s="64">
        <f t="shared" si="1"/>
        <v>0.58799999999999997</v>
      </c>
      <c r="M14" s="64">
        <f t="shared" si="1"/>
        <v>0</v>
      </c>
      <c r="N14" s="64">
        <f t="shared" si="1"/>
        <v>0</v>
      </c>
      <c r="O14" s="4"/>
      <c r="P14" s="4"/>
      <c r="Q14" s="4"/>
      <c r="R14" s="4"/>
      <c r="S14" s="4"/>
    </row>
    <row r="15" spans="3:21">
      <c r="C15" s="481"/>
      <c r="D15" s="67" t="s">
        <v>313</v>
      </c>
      <c r="E15" s="64">
        <f t="shared" ref="E15:N15" si="2">ROUND(E37/D$3,3)</f>
        <v>0.17399999999999999</v>
      </c>
      <c r="F15" s="64">
        <f t="shared" si="2"/>
        <v>0.20699999999999999</v>
      </c>
      <c r="G15" s="64">
        <f t="shared" si="2"/>
        <v>0</v>
      </c>
      <c r="H15" s="64">
        <f t="shared" si="2"/>
        <v>0</v>
      </c>
      <c r="I15" s="64">
        <f t="shared" si="2"/>
        <v>0</v>
      </c>
      <c r="J15" s="64">
        <f t="shared" si="2"/>
        <v>0</v>
      </c>
      <c r="K15" s="64">
        <f t="shared" si="2"/>
        <v>0</v>
      </c>
      <c r="L15" s="64">
        <f t="shared" si="2"/>
        <v>0</v>
      </c>
      <c r="M15" s="64">
        <f t="shared" si="2"/>
        <v>0</v>
      </c>
      <c r="N15" s="64">
        <f t="shared" si="2"/>
        <v>0</v>
      </c>
      <c r="O15" s="4"/>
      <c r="P15" s="4"/>
      <c r="Q15" s="4"/>
      <c r="R15" s="4"/>
      <c r="S15" s="4"/>
    </row>
    <row r="16" spans="3:21">
      <c r="C16" s="481"/>
      <c r="D16" s="67" t="s">
        <v>314</v>
      </c>
      <c r="E16" s="64">
        <f t="shared" ref="E16:N16" si="3">ROUND(E38/D$3,3)</f>
        <v>8.6999999999999994E-2</v>
      </c>
      <c r="F16" s="64">
        <f t="shared" si="3"/>
        <v>0</v>
      </c>
      <c r="G16" s="64">
        <f t="shared" si="3"/>
        <v>5.1999999999999998E-2</v>
      </c>
      <c r="H16" s="64">
        <f t="shared" si="3"/>
        <v>0.10299999999999999</v>
      </c>
      <c r="I16" s="64">
        <f t="shared" si="3"/>
        <v>7.0000000000000007E-2</v>
      </c>
      <c r="J16" s="64">
        <f t="shared" si="3"/>
        <v>9.1999999999999998E-2</v>
      </c>
      <c r="K16" s="64">
        <f t="shared" si="3"/>
        <v>6.9000000000000006E-2</v>
      </c>
      <c r="L16" s="64">
        <f t="shared" si="3"/>
        <v>9.8000000000000004E-2</v>
      </c>
      <c r="M16" s="64">
        <f t="shared" si="3"/>
        <v>2.8000000000000001E-2</v>
      </c>
      <c r="N16" s="64">
        <f t="shared" si="3"/>
        <v>2.7E-2</v>
      </c>
      <c r="O16" s="4"/>
      <c r="P16" s="4"/>
      <c r="Q16" s="4"/>
      <c r="R16" s="4"/>
      <c r="S16" s="4"/>
      <c r="T16" s="4"/>
      <c r="U16" s="4"/>
    </row>
    <row r="17" spans="3:21">
      <c r="C17" s="481"/>
      <c r="D17" s="67"/>
      <c r="E17" s="64">
        <f t="shared" ref="E17:N17" si="4">ROUND(E39/D$3,3)</f>
        <v>0</v>
      </c>
      <c r="F17" s="64">
        <f t="shared" si="4"/>
        <v>0</v>
      </c>
      <c r="G17" s="64">
        <f t="shared" si="4"/>
        <v>0</v>
      </c>
      <c r="H17" s="64">
        <f t="shared" si="4"/>
        <v>0</v>
      </c>
      <c r="I17" s="64">
        <f t="shared" si="4"/>
        <v>0</v>
      </c>
      <c r="J17" s="64">
        <f t="shared" si="4"/>
        <v>0</v>
      </c>
      <c r="K17" s="64">
        <f t="shared" si="4"/>
        <v>0</v>
      </c>
      <c r="L17" s="64">
        <f t="shared" si="4"/>
        <v>0</v>
      </c>
      <c r="M17" s="64">
        <f t="shared" si="4"/>
        <v>0</v>
      </c>
      <c r="N17" s="64">
        <f t="shared" si="4"/>
        <v>0</v>
      </c>
      <c r="O17" s="4"/>
      <c r="P17" s="4"/>
      <c r="Q17" s="4"/>
      <c r="R17" s="4"/>
      <c r="S17" s="4"/>
      <c r="T17" s="4"/>
      <c r="U17" s="4"/>
    </row>
    <row r="18" spans="3:21">
      <c r="C18" s="481"/>
      <c r="D18" s="67"/>
      <c r="E18" s="64">
        <f t="shared" ref="E18:N18" si="5">ROUND(E40/D$3,3)</f>
        <v>0</v>
      </c>
      <c r="F18" s="64">
        <f t="shared" si="5"/>
        <v>0</v>
      </c>
      <c r="G18" s="64">
        <f t="shared" si="5"/>
        <v>0</v>
      </c>
      <c r="H18" s="64">
        <f t="shared" si="5"/>
        <v>0</v>
      </c>
      <c r="I18" s="64">
        <f t="shared" si="5"/>
        <v>0</v>
      </c>
      <c r="J18" s="64">
        <f t="shared" si="5"/>
        <v>0</v>
      </c>
      <c r="K18" s="64">
        <f t="shared" si="5"/>
        <v>0</v>
      </c>
      <c r="L18" s="64">
        <f t="shared" si="5"/>
        <v>0</v>
      </c>
      <c r="M18" s="64">
        <f t="shared" si="5"/>
        <v>0</v>
      </c>
      <c r="N18" s="64">
        <f t="shared" si="5"/>
        <v>0</v>
      </c>
      <c r="O18" s="4"/>
      <c r="P18" s="4"/>
      <c r="Q18" s="4"/>
      <c r="R18" s="4"/>
      <c r="S18" s="4"/>
      <c r="T18" s="4"/>
      <c r="U18" s="4"/>
    </row>
    <row r="19" spans="3:21" ht="12" customHeight="1">
      <c r="C19" s="482"/>
      <c r="D19" s="67"/>
      <c r="E19" s="64">
        <f t="shared" ref="E19:N19" si="6">ROUND(E41/D$3,3)</f>
        <v>0</v>
      </c>
      <c r="F19" s="64">
        <f t="shared" si="6"/>
        <v>0</v>
      </c>
      <c r="G19" s="64">
        <f t="shared" si="6"/>
        <v>0</v>
      </c>
      <c r="H19" s="64">
        <f t="shared" si="6"/>
        <v>0</v>
      </c>
      <c r="I19" s="64">
        <f t="shared" si="6"/>
        <v>0</v>
      </c>
      <c r="J19" s="64">
        <f t="shared" si="6"/>
        <v>0</v>
      </c>
      <c r="K19" s="64">
        <f t="shared" si="6"/>
        <v>0</v>
      </c>
      <c r="L19" s="64">
        <f t="shared" si="6"/>
        <v>0</v>
      </c>
      <c r="M19" s="64">
        <f t="shared" si="6"/>
        <v>0</v>
      </c>
      <c r="N19" s="64">
        <f t="shared" si="6"/>
        <v>0</v>
      </c>
      <c r="O19" s="4"/>
      <c r="P19" s="4"/>
      <c r="Q19" s="4"/>
      <c r="S19" s="4"/>
    </row>
    <row r="20" spans="3:21" ht="12" customHeight="1">
      <c r="C20" s="482"/>
      <c r="D20" s="67"/>
      <c r="E20" s="64">
        <f t="shared" ref="E20:N20" si="7">ROUND(E42/D$3,3)</f>
        <v>0</v>
      </c>
      <c r="F20" s="64">
        <f t="shared" si="7"/>
        <v>0</v>
      </c>
      <c r="G20" s="64">
        <f t="shared" si="7"/>
        <v>0</v>
      </c>
      <c r="H20" s="64">
        <f t="shared" si="7"/>
        <v>0</v>
      </c>
      <c r="I20" s="64">
        <f t="shared" si="7"/>
        <v>0</v>
      </c>
      <c r="J20" s="64">
        <f t="shared" si="7"/>
        <v>0</v>
      </c>
      <c r="K20" s="64">
        <f t="shared" si="7"/>
        <v>0</v>
      </c>
      <c r="L20" s="64">
        <f t="shared" si="7"/>
        <v>0</v>
      </c>
      <c r="M20" s="64">
        <f t="shared" si="7"/>
        <v>0</v>
      </c>
      <c r="N20" s="64">
        <f t="shared" si="7"/>
        <v>0</v>
      </c>
      <c r="O20" s="4"/>
      <c r="P20" s="4"/>
      <c r="S20" s="4"/>
    </row>
    <row r="21" spans="3:21" ht="12" customHeight="1">
      <c r="C21" s="482"/>
      <c r="D21" s="67"/>
      <c r="E21" s="64">
        <f t="shared" ref="E21:N21" si="8">ROUND(E43/D$3,3)</f>
        <v>0</v>
      </c>
      <c r="F21" s="64">
        <f t="shared" si="8"/>
        <v>0</v>
      </c>
      <c r="G21" s="64">
        <f t="shared" si="8"/>
        <v>0</v>
      </c>
      <c r="H21" s="64">
        <f t="shared" si="8"/>
        <v>0</v>
      </c>
      <c r="I21" s="64">
        <f t="shared" si="8"/>
        <v>0</v>
      </c>
      <c r="J21" s="64">
        <f t="shared" si="8"/>
        <v>0</v>
      </c>
      <c r="K21" s="64">
        <f t="shared" si="8"/>
        <v>0</v>
      </c>
      <c r="L21" s="64">
        <f t="shared" si="8"/>
        <v>0</v>
      </c>
      <c r="M21" s="64">
        <f t="shared" si="8"/>
        <v>0</v>
      </c>
      <c r="N21" s="64">
        <f t="shared" si="8"/>
        <v>0</v>
      </c>
      <c r="O21" s="4"/>
      <c r="P21" s="4"/>
      <c r="S21" s="4"/>
    </row>
    <row r="22" spans="3:21" ht="12" customHeight="1">
      <c r="C22" s="482"/>
      <c r="D22" s="67"/>
      <c r="E22" s="64">
        <f t="shared" ref="E22:N22" si="9">ROUND(E44/D$3,3)</f>
        <v>0</v>
      </c>
      <c r="F22" s="64">
        <f t="shared" si="9"/>
        <v>0</v>
      </c>
      <c r="G22" s="64">
        <f t="shared" si="9"/>
        <v>0</v>
      </c>
      <c r="H22" s="64">
        <f t="shared" si="9"/>
        <v>0</v>
      </c>
      <c r="I22" s="64">
        <f t="shared" si="9"/>
        <v>0</v>
      </c>
      <c r="J22" s="64">
        <f t="shared" si="9"/>
        <v>0</v>
      </c>
      <c r="K22" s="64">
        <f t="shared" si="9"/>
        <v>0</v>
      </c>
      <c r="L22" s="64">
        <f t="shared" si="9"/>
        <v>0</v>
      </c>
      <c r="M22" s="64">
        <f t="shared" si="9"/>
        <v>0</v>
      </c>
      <c r="N22" s="64">
        <f t="shared" si="9"/>
        <v>0</v>
      </c>
      <c r="O22" s="4"/>
      <c r="P22" s="4"/>
      <c r="Q22" s="4"/>
      <c r="R22" s="4"/>
      <c r="S22" s="4"/>
    </row>
    <row r="23" spans="3:21">
      <c r="C23" s="488" t="s">
        <v>62</v>
      </c>
      <c r="D23" s="68" t="s">
        <v>67</v>
      </c>
      <c r="E23" s="64">
        <f t="shared" ref="E23:N23" si="10">ROUND(E45/D$3,3)</f>
        <v>0.13900000000000001</v>
      </c>
      <c r="F23" s="64">
        <f t="shared" si="10"/>
        <v>0.104</v>
      </c>
      <c r="G23" s="64">
        <f t="shared" si="10"/>
        <v>5.1999999999999998E-2</v>
      </c>
      <c r="H23" s="64">
        <f t="shared" si="10"/>
        <v>0.22700000000000001</v>
      </c>
      <c r="I23" s="64">
        <f t="shared" si="10"/>
        <v>7.0000000000000007E-2</v>
      </c>
      <c r="J23" s="64">
        <f t="shared" si="10"/>
        <v>0.22</v>
      </c>
      <c r="K23" s="64">
        <f t="shared" si="10"/>
        <v>0.28999999999999998</v>
      </c>
      <c r="L23" s="64">
        <f t="shared" si="10"/>
        <v>0</v>
      </c>
      <c r="M23" s="64">
        <f t="shared" si="10"/>
        <v>0</v>
      </c>
      <c r="N23" s="64">
        <f t="shared" si="10"/>
        <v>0</v>
      </c>
      <c r="O23" s="4"/>
      <c r="P23" s="4"/>
      <c r="Q23" s="4"/>
      <c r="R23" s="4"/>
      <c r="S23" s="4"/>
    </row>
    <row r="24" spans="3:21">
      <c r="C24" s="489"/>
      <c r="D24" s="67" t="s">
        <v>68</v>
      </c>
      <c r="E24" s="64">
        <f t="shared" ref="E24:N24" si="11">ROUND(E46/D$3,3)</f>
        <v>0.13900000000000001</v>
      </c>
      <c r="F24" s="64">
        <f t="shared" si="11"/>
        <v>0.41499999999999998</v>
      </c>
      <c r="G24" s="64">
        <f t="shared" si="11"/>
        <v>0.20699999999999999</v>
      </c>
      <c r="H24" s="64">
        <f t="shared" si="11"/>
        <v>0</v>
      </c>
      <c r="I24" s="64">
        <f t="shared" si="11"/>
        <v>0.28000000000000003</v>
      </c>
      <c r="J24" s="64">
        <f t="shared" si="11"/>
        <v>0.25700000000000001</v>
      </c>
      <c r="K24" s="64">
        <f t="shared" si="11"/>
        <v>0.13800000000000001</v>
      </c>
      <c r="L24" s="64">
        <f t="shared" si="11"/>
        <v>0</v>
      </c>
      <c r="M24" s="64">
        <f t="shared" si="11"/>
        <v>0</v>
      </c>
      <c r="N24" s="64">
        <f t="shared" si="11"/>
        <v>0</v>
      </c>
    </row>
    <row r="25" spans="3:21">
      <c r="C25" s="489"/>
      <c r="D25" s="67" t="s">
        <v>69</v>
      </c>
      <c r="E25" s="64">
        <f t="shared" ref="E25:N25" si="12">ROUND(E47/D$3,3)</f>
        <v>3.5000000000000003E-2</v>
      </c>
      <c r="F25" s="64">
        <f t="shared" si="12"/>
        <v>0.104</v>
      </c>
      <c r="G25" s="64">
        <f t="shared" si="12"/>
        <v>5.1999999999999998E-2</v>
      </c>
      <c r="H25" s="64">
        <f t="shared" si="12"/>
        <v>0</v>
      </c>
      <c r="I25" s="64">
        <f t="shared" si="12"/>
        <v>7.0000000000000007E-2</v>
      </c>
      <c r="J25" s="64">
        <f t="shared" si="12"/>
        <v>6.4000000000000001E-2</v>
      </c>
      <c r="K25" s="64">
        <f t="shared" si="12"/>
        <v>3.4000000000000002E-2</v>
      </c>
      <c r="L25" s="64">
        <f t="shared" si="12"/>
        <v>0</v>
      </c>
      <c r="M25" s="64">
        <f t="shared" si="12"/>
        <v>0</v>
      </c>
      <c r="N25" s="64">
        <f t="shared" si="12"/>
        <v>0</v>
      </c>
    </row>
    <row r="26" spans="3:21">
      <c r="C26" s="489"/>
      <c r="D26" s="67"/>
      <c r="E26" s="64">
        <f t="shared" ref="E26:N26" si="13">ROUND(E48/D$3,3)</f>
        <v>0</v>
      </c>
      <c r="F26" s="64">
        <f t="shared" si="13"/>
        <v>0</v>
      </c>
      <c r="G26" s="64">
        <f t="shared" si="13"/>
        <v>0</v>
      </c>
      <c r="H26" s="64">
        <f t="shared" si="13"/>
        <v>0</v>
      </c>
      <c r="I26" s="64">
        <f t="shared" si="13"/>
        <v>0</v>
      </c>
      <c r="J26" s="64">
        <f t="shared" si="13"/>
        <v>0</v>
      </c>
      <c r="K26" s="64">
        <f t="shared" si="13"/>
        <v>0</v>
      </c>
      <c r="L26" s="64">
        <f t="shared" si="13"/>
        <v>0</v>
      </c>
      <c r="M26" s="64">
        <f t="shared" si="13"/>
        <v>0</v>
      </c>
      <c r="N26" s="64">
        <f t="shared" si="13"/>
        <v>0</v>
      </c>
      <c r="P26" s="4"/>
      <c r="Q26" s="4"/>
    </row>
    <row r="27" spans="3:21">
      <c r="C27" s="490"/>
      <c r="D27" s="67"/>
      <c r="E27" s="64">
        <f t="shared" ref="E27:N27" si="14">ROUND(E49/D$3,3)</f>
        <v>0</v>
      </c>
      <c r="F27" s="64">
        <f t="shared" si="14"/>
        <v>0</v>
      </c>
      <c r="G27" s="64">
        <f t="shared" si="14"/>
        <v>0</v>
      </c>
      <c r="H27" s="64">
        <f t="shared" si="14"/>
        <v>0</v>
      </c>
      <c r="I27" s="64">
        <f t="shared" si="14"/>
        <v>0</v>
      </c>
      <c r="J27" s="64">
        <f t="shared" si="14"/>
        <v>0</v>
      </c>
      <c r="K27" s="64">
        <f t="shared" si="14"/>
        <v>0</v>
      </c>
      <c r="L27" s="64">
        <f t="shared" si="14"/>
        <v>0</v>
      </c>
      <c r="M27" s="64">
        <f t="shared" si="14"/>
        <v>0</v>
      </c>
      <c r="N27" s="64">
        <f t="shared" si="14"/>
        <v>0</v>
      </c>
    </row>
    <row r="28" spans="3:21" ht="12" customHeight="1">
      <c r="C28" s="488" t="s">
        <v>66</v>
      </c>
      <c r="D28" s="67" t="s">
        <v>44</v>
      </c>
      <c r="E28" s="64">
        <f t="shared" ref="E28:N28" si="15">ROUND(E50/D$3,3)</f>
        <v>7.0000000000000007E-2</v>
      </c>
      <c r="F28" s="64">
        <f t="shared" si="15"/>
        <v>0</v>
      </c>
      <c r="G28" s="64">
        <f t="shared" si="15"/>
        <v>4.1000000000000002E-2</v>
      </c>
      <c r="H28" s="64">
        <f t="shared" si="15"/>
        <v>0.124</v>
      </c>
      <c r="I28" s="64">
        <f t="shared" si="15"/>
        <v>4.2000000000000003E-2</v>
      </c>
      <c r="J28" s="64">
        <f t="shared" si="15"/>
        <v>7.2999999999999995E-2</v>
      </c>
      <c r="K28" s="64">
        <f t="shared" si="15"/>
        <v>0.11</v>
      </c>
      <c r="L28" s="64">
        <f t="shared" si="15"/>
        <v>0.157</v>
      </c>
      <c r="M28" s="64">
        <f t="shared" si="15"/>
        <v>2.8000000000000001E-2</v>
      </c>
      <c r="N28" s="64">
        <f t="shared" si="15"/>
        <v>3.5999999999999997E-2</v>
      </c>
    </row>
    <row r="29" spans="3:21" ht="12" customHeight="1">
      <c r="C29" s="491"/>
      <c r="D29" s="67" t="s">
        <v>45</v>
      </c>
      <c r="E29" s="64">
        <f t="shared" ref="E29:N29" si="16">ROUND(E51/D$3,3)</f>
        <v>7.0000000000000007E-2</v>
      </c>
      <c r="F29" s="64">
        <f t="shared" si="16"/>
        <v>0</v>
      </c>
      <c r="G29" s="64">
        <f t="shared" si="16"/>
        <v>4.1000000000000002E-2</v>
      </c>
      <c r="H29" s="64">
        <f t="shared" si="16"/>
        <v>0.124</v>
      </c>
      <c r="I29" s="64">
        <f t="shared" si="16"/>
        <v>4.2000000000000003E-2</v>
      </c>
      <c r="J29" s="64">
        <f t="shared" si="16"/>
        <v>7.2999999999999995E-2</v>
      </c>
      <c r="K29" s="64">
        <f t="shared" si="16"/>
        <v>0.11</v>
      </c>
      <c r="L29" s="64">
        <f t="shared" si="16"/>
        <v>0.157</v>
      </c>
      <c r="M29" s="64">
        <f t="shared" si="16"/>
        <v>2.8000000000000001E-2</v>
      </c>
      <c r="N29" s="64">
        <f t="shared" si="16"/>
        <v>3.5999999999999997E-2</v>
      </c>
    </row>
    <row r="30" spans="3:21" ht="12" customHeight="1">
      <c r="C30" s="491"/>
      <c r="D30" s="68" t="s">
        <v>64</v>
      </c>
      <c r="E30" s="64">
        <f t="shared" ref="E30:N30" si="17">ROUND(E52/D$3,3)</f>
        <v>0</v>
      </c>
      <c r="F30" s="64">
        <f t="shared" si="17"/>
        <v>0</v>
      </c>
      <c r="G30" s="64">
        <f t="shared" si="17"/>
        <v>0.13</v>
      </c>
      <c r="H30" s="64">
        <f t="shared" si="17"/>
        <v>0</v>
      </c>
      <c r="I30" s="64">
        <f t="shared" si="17"/>
        <v>0.14000000000000001</v>
      </c>
      <c r="J30" s="64">
        <f t="shared" si="17"/>
        <v>0</v>
      </c>
      <c r="K30" s="64">
        <f t="shared" si="17"/>
        <v>6.9000000000000006E-2</v>
      </c>
      <c r="L30" s="64">
        <f t="shared" si="17"/>
        <v>0</v>
      </c>
      <c r="M30" s="64">
        <f t="shared" si="17"/>
        <v>0.91700000000000004</v>
      </c>
      <c r="N30" s="64">
        <f t="shared" si="17"/>
        <v>0.90100000000000002</v>
      </c>
    </row>
    <row r="31" spans="3:21" ht="12" customHeight="1">
      <c r="C31" s="492"/>
      <c r="D31" s="68"/>
      <c r="E31" s="64">
        <f t="shared" ref="E31:N31" si="18">ROUND(E53/D$3,3)</f>
        <v>0</v>
      </c>
      <c r="F31" s="64">
        <f t="shared" si="18"/>
        <v>0</v>
      </c>
      <c r="G31" s="64">
        <f t="shared" si="18"/>
        <v>0</v>
      </c>
      <c r="H31" s="64">
        <f t="shared" si="18"/>
        <v>0</v>
      </c>
      <c r="I31" s="64">
        <f t="shared" si="18"/>
        <v>0</v>
      </c>
      <c r="J31" s="64">
        <f t="shared" si="18"/>
        <v>0</v>
      </c>
      <c r="K31" s="64">
        <f t="shared" si="18"/>
        <v>0</v>
      </c>
      <c r="L31" s="64">
        <f t="shared" si="18"/>
        <v>0</v>
      </c>
      <c r="M31" s="64">
        <f t="shared" si="18"/>
        <v>0</v>
      </c>
      <c r="N31" s="64">
        <f t="shared" si="18"/>
        <v>0</v>
      </c>
    </row>
    <row r="32" spans="3:21" ht="13.5">
      <c r="C32" s="61"/>
      <c r="D32" s="7" t="s">
        <v>65</v>
      </c>
      <c r="E32" s="64">
        <f>SUM(E14:E31)</f>
        <v>1</v>
      </c>
      <c r="F32" s="64">
        <f t="shared" ref="F32:N32" si="19">SUM(F14:F31)</f>
        <v>0.99999999999999989</v>
      </c>
      <c r="G32" s="64">
        <f t="shared" si="19"/>
        <v>1</v>
      </c>
      <c r="H32" s="64">
        <f t="shared" si="19"/>
        <v>1.0009999999999999</v>
      </c>
      <c r="I32" s="64">
        <f t="shared" si="19"/>
        <v>1.0010000000000003</v>
      </c>
      <c r="J32" s="64">
        <f t="shared" si="19"/>
        <v>0.99899999999999989</v>
      </c>
      <c r="K32" s="64">
        <f t="shared" si="19"/>
        <v>0.99900000000000011</v>
      </c>
      <c r="L32" s="64">
        <f t="shared" si="19"/>
        <v>1</v>
      </c>
      <c r="M32" s="64">
        <f t="shared" si="19"/>
        <v>1.0010000000000001</v>
      </c>
      <c r="N32" s="64">
        <f t="shared" si="19"/>
        <v>1</v>
      </c>
    </row>
    <row r="33" spans="3:35" ht="13.5">
      <c r="C33" s="61"/>
      <c r="D33" s="7" t="s">
        <v>506</v>
      </c>
      <c r="E33" s="1">
        <f>SUM(E14:E16)</f>
        <v>0.54699999999999993</v>
      </c>
      <c r="F33" s="1">
        <f t="shared" ref="F33:N33" si="20">SUM(F14:F16)</f>
        <v>0.377</v>
      </c>
      <c r="G33" s="1">
        <f t="shared" si="20"/>
        <v>0.47699999999999998</v>
      </c>
      <c r="H33" s="1">
        <f t="shared" si="20"/>
        <v>0.52600000000000002</v>
      </c>
      <c r="I33" s="1">
        <f t="shared" si="20"/>
        <v>0.35699999999999998</v>
      </c>
      <c r="J33" s="1">
        <f t="shared" si="20"/>
        <v>0.312</v>
      </c>
      <c r="K33" s="1">
        <f t="shared" si="20"/>
        <v>0.248</v>
      </c>
      <c r="L33" s="1">
        <f t="shared" si="20"/>
        <v>0.68599999999999994</v>
      </c>
      <c r="M33" s="1">
        <f t="shared" si="20"/>
        <v>2.8000000000000001E-2</v>
      </c>
      <c r="N33" s="1">
        <f t="shared" si="20"/>
        <v>2.7E-2</v>
      </c>
    </row>
    <row r="35" spans="3:35">
      <c r="D35" s="21" t="s">
        <v>1045</v>
      </c>
      <c r="E35" s="40" t="s">
        <v>32</v>
      </c>
      <c r="F35" s="40" t="s">
        <v>10</v>
      </c>
      <c r="G35" s="41" t="s">
        <v>4</v>
      </c>
      <c r="H35" s="40" t="s">
        <v>5</v>
      </c>
      <c r="I35" s="41" t="s">
        <v>21</v>
      </c>
      <c r="J35" s="40" t="s">
        <v>7</v>
      </c>
      <c r="K35" s="40" t="s">
        <v>8</v>
      </c>
      <c r="L35" s="41" t="s">
        <v>13</v>
      </c>
      <c r="M35" s="41" t="s">
        <v>12</v>
      </c>
      <c r="N35" s="40" t="s">
        <v>14</v>
      </c>
    </row>
    <row r="36" spans="3:35">
      <c r="C36" s="479" t="s">
        <v>53</v>
      </c>
      <c r="D36" s="37" t="s">
        <v>61</v>
      </c>
      <c r="E36" s="6">
        <v>16.399999999999999</v>
      </c>
      <c r="F36" s="6">
        <v>8.1999999999999993</v>
      </c>
      <c r="G36" s="6">
        <v>8.1999999999999993</v>
      </c>
      <c r="H36" s="6">
        <v>4.0999999999999996</v>
      </c>
      <c r="I36" s="6">
        <v>4.0999999999999996</v>
      </c>
      <c r="J36" s="6">
        <v>2.4</v>
      </c>
      <c r="K36" s="6">
        <v>1.3</v>
      </c>
      <c r="L36" s="6">
        <v>3</v>
      </c>
      <c r="M36" s="6">
        <v>0</v>
      </c>
      <c r="N36" s="6">
        <v>0</v>
      </c>
      <c r="O36" s="453">
        <v>16.399999999999999</v>
      </c>
      <c r="P36" s="454">
        <v>8.1999999999999993</v>
      </c>
      <c r="Q36" s="454">
        <v>8.1999999999999993</v>
      </c>
      <c r="R36" s="454">
        <v>4.0999999999999996</v>
      </c>
      <c r="S36" s="454">
        <v>4.0999999999999996</v>
      </c>
      <c r="T36" s="454">
        <v>2.4</v>
      </c>
      <c r="U36" s="454">
        <v>1.3</v>
      </c>
      <c r="V36" s="454">
        <v>3</v>
      </c>
      <c r="W36" s="454">
        <v>0</v>
      </c>
      <c r="X36" s="455">
        <v>0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3:35">
      <c r="C37" s="479"/>
      <c r="D37" s="37" t="s">
        <v>482</v>
      </c>
      <c r="E37" s="6">
        <v>10</v>
      </c>
      <c r="F37" s="6">
        <v>10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456">
        <v>10</v>
      </c>
      <c r="P37" s="345">
        <v>10</v>
      </c>
      <c r="Q37" s="345">
        <v>0</v>
      </c>
      <c r="R37" s="345">
        <v>0</v>
      </c>
      <c r="S37" s="345">
        <v>0</v>
      </c>
      <c r="T37" s="345">
        <v>0</v>
      </c>
      <c r="U37" s="345">
        <v>0</v>
      </c>
      <c r="V37" s="345">
        <v>0</v>
      </c>
      <c r="W37" s="345">
        <v>0</v>
      </c>
      <c r="X37" s="457">
        <v>0</v>
      </c>
    </row>
    <row r="38" spans="3:35">
      <c r="C38" s="479"/>
      <c r="D38" s="37" t="s">
        <v>1068</v>
      </c>
      <c r="E38" s="6">
        <v>5</v>
      </c>
      <c r="F38" s="6">
        <v>0</v>
      </c>
      <c r="G38" s="6">
        <v>1</v>
      </c>
      <c r="H38" s="6">
        <v>1</v>
      </c>
      <c r="I38" s="6">
        <v>1</v>
      </c>
      <c r="J38" s="6">
        <v>1</v>
      </c>
      <c r="K38" s="6">
        <v>0.5</v>
      </c>
      <c r="L38" s="6">
        <v>0.5</v>
      </c>
      <c r="M38" s="6">
        <v>0.3</v>
      </c>
      <c r="N38" s="6">
        <v>0.3</v>
      </c>
      <c r="O38" s="456">
        <v>5</v>
      </c>
      <c r="P38" s="345">
        <v>0</v>
      </c>
      <c r="Q38" s="345">
        <v>1</v>
      </c>
      <c r="R38" s="345">
        <v>1</v>
      </c>
      <c r="S38" s="345">
        <v>1</v>
      </c>
      <c r="T38" s="345">
        <v>1</v>
      </c>
      <c r="U38" s="345">
        <v>0.5</v>
      </c>
      <c r="V38" s="345">
        <v>0.5</v>
      </c>
      <c r="W38" s="345">
        <v>0.3</v>
      </c>
      <c r="X38" s="457">
        <v>0.3</v>
      </c>
    </row>
    <row r="39" spans="3:35">
      <c r="C39" s="479"/>
      <c r="D39" s="37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456">
        <v>0</v>
      </c>
      <c r="P39" s="345">
        <v>0</v>
      </c>
      <c r="Q39" s="345">
        <v>0</v>
      </c>
      <c r="R39" s="345">
        <v>0</v>
      </c>
      <c r="S39" s="345">
        <v>0</v>
      </c>
      <c r="T39" s="345">
        <v>0</v>
      </c>
      <c r="U39" s="345">
        <v>0</v>
      </c>
      <c r="V39" s="345">
        <v>0</v>
      </c>
      <c r="W39" s="345">
        <v>0</v>
      </c>
      <c r="X39" s="457">
        <v>0</v>
      </c>
    </row>
    <row r="40" spans="3:35">
      <c r="C40" s="479"/>
      <c r="D40" s="37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456">
        <v>0</v>
      </c>
      <c r="P40" s="345">
        <v>0</v>
      </c>
      <c r="Q40" s="345">
        <v>0</v>
      </c>
      <c r="R40" s="345">
        <v>0</v>
      </c>
      <c r="S40" s="345">
        <v>0</v>
      </c>
      <c r="T40" s="345">
        <v>0</v>
      </c>
      <c r="U40" s="345">
        <v>0</v>
      </c>
      <c r="V40" s="345">
        <v>0</v>
      </c>
      <c r="W40" s="345">
        <v>0</v>
      </c>
      <c r="X40" s="457">
        <v>0</v>
      </c>
    </row>
    <row r="41" spans="3:35">
      <c r="C41" s="480"/>
      <c r="D41" s="37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456">
        <v>0</v>
      </c>
      <c r="P41" s="345">
        <v>0</v>
      </c>
      <c r="Q41" s="345">
        <v>0</v>
      </c>
      <c r="R41" s="345">
        <v>0</v>
      </c>
      <c r="S41" s="345">
        <v>0</v>
      </c>
      <c r="T41" s="345">
        <v>0</v>
      </c>
      <c r="U41" s="345">
        <v>0</v>
      </c>
      <c r="V41" s="345">
        <v>0</v>
      </c>
      <c r="W41" s="345">
        <v>0</v>
      </c>
      <c r="X41" s="457">
        <v>0</v>
      </c>
    </row>
    <row r="42" spans="3:35">
      <c r="C42" s="480"/>
      <c r="D42" s="37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456">
        <v>0</v>
      </c>
      <c r="P42" s="345">
        <v>0</v>
      </c>
      <c r="Q42" s="345">
        <v>0</v>
      </c>
      <c r="R42" s="345">
        <v>0</v>
      </c>
      <c r="S42" s="345">
        <v>0</v>
      </c>
      <c r="T42" s="345">
        <v>0</v>
      </c>
      <c r="U42" s="345">
        <v>0</v>
      </c>
      <c r="V42" s="345">
        <v>0</v>
      </c>
      <c r="W42" s="345">
        <v>0</v>
      </c>
      <c r="X42" s="457">
        <v>0</v>
      </c>
    </row>
    <row r="43" spans="3:35">
      <c r="C43" s="480"/>
      <c r="D43" s="37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456">
        <v>0</v>
      </c>
      <c r="P43" s="345">
        <v>0</v>
      </c>
      <c r="Q43" s="345">
        <v>0</v>
      </c>
      <c r="R43" s="345">
        <v>0</v>
      </c>
      <c r="S43" s="345">
        <v>0</v>
      </c>
      <c r="T43" s="345">
        <v>0</v>
      </c>
      <c r="U43" s="345">
        <v>0</v>
      </c>
      <c r="V43" s="345">
        <v>0</v>
      </c>
      <c r="W43" s="345">
        <v>0</v>
      </c>
      <c r="X43" s="457">
        <v>0</v>
      </c>
    </row>
    <row r="44" spans="3:35">
      <c r="C44" s="480"/>
      <c r="D44" s="37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456">
        <v>0</v>
      </c>
      <c r="P44" s="345">
        <v>0</v>
      </c>
      <c r="Q44" s="345">
        <v>0</v>
      </c>
      <c r="R44" s="345">
        <v>0</v>
      </c>
      <c r="S44" s="345">
        <v>0</v>
      </c>
      <c r="T44" s="345">
        <v>0</v>
      </c>
      <c r="U44" s="345">
        <v>0</v>
      </c>
      <c r="V44" s="345">
        <v>0</v>
      </c>
      <c r="W44" s="345">
        <v>0</v>
      </c>
      <c r="X44" s="457">
        <v>0</v>
      </c>
    </row>
    <row r="45" spans="3:35">
      <c r="C45" s="483" t="s">
        <v>62</v>
      </c>
      <c r="D45" s="60" t="s">
        <v>67</v>
      </c>
      <c r="E45" s="6">
        <v>8</v>
      </c>
      <c r="F45" s="6">
        <v>5</v>
      </c>
      <c r="G45" s="6">
        <v>1</v>
      </c>
      <c r="H45" s="6">
        <v>2.2000000000000002</v>
      </c>
      <c r="I45" s="6">
        <v>1</v>
      </c>
      <c r="J45" s="6">
        <v>2.4</v>
      </c>
      <c r="K45" s="6">
        <v>2.1</v>
      </c>
      <c r="L45" s="6">
        <v>0</v>
      </c>
      <c r="M45" s="6">
        <v>0</v>
      </c>
      <c r="N45" s="6">
        <v>0</v>
      </c>
      <c r="O45" s="456">
        <v>8</v>
      </c>
      <c r="P45" s="345">
        <v>5</v>
      </c>
      <c r="Q45" s="345">
        <v>1</v>
      </c>
      <c r="R45" s="345">
        <v>2.2000000000000002</v>
      </c>
      <c r="S45" s="345">
        <v>1</v>
      </c>
      <c r="T45" s="345">
        <v>2.4</v>
      </c>
      <c r="U45" s="345">
        <v>2.1</v>
      </c>
      <c r="V45" s="345">
        <v>0</v>
      </c>
      <c r="W45" s="345">
        <v>0</v>
      </c>
      <c r="X45" s="457">
        <v>0</v>
      </c>
    </row>
    <row r="46" spans="3:35">
      <c r="C46" s="484"/>
      <c r="D46" s="37" t="s">
        <v>68</v>
      </c>
      <c r="E46" s="6">
        <v>8</v>
      </c>
      <c r="F46" s="6">
        <v>20</v>
      </c>
      <c r="G46" s="6">
        <v>4</v>
      </c>
      <c r="H46" s="6">
        <v>0</v>
      </c>
      <c r="I46" s="6">
        <v>4</v>
      </c>
      <c r="J46" s="6">
        <v>2.8</v>
      </c>
      <c r="K46" s="6">
        <v>1</v>
      </c>
      <c r="L46" s="6">
        <v>0</v>
      </c>
      <c r="M46" s="6">
        <v>0</v>
      </c>
      <c r="N46" s="6">
        <v>0</v>
      </c>
      <c r="O46" s="456">
        <v>8</v>
      </c>
      <c r="P46" s="345">
        <v>20</v>
      </c>
      <c r="Q46" s="345">
        <v>4</v>
      </c>
      <c r="R46" s="345">
        <v>0</v>
      </c>
      <c r="S46" s="345">
        <v>4</v>
      </c>
      <c r="T46" s="345">
        <v>2.8</v>
      </c>
      <c r="U46" s="345">
        <v>1</v>
      </c>
      <c r="V46" s="345">
        <v>0</v>
      </c>
      <c r="W46" s="345">
        <v>0</v>
      </c>
      <c r="X46" s="457">
        <v>0</v>
      </c>
    </row>
    <row r="47" spans="3:35">
      <c r="C47" s="484"/>
      <c r="D47" s="37" t="s">
        <v>69</v>
      </c>
      <c r="E47" s="6">
        <v>2</v>
      </c>
      <c r="F47" s="6">
        <v>5</v>
      </c>
      <c r="G47" s="6">
        <v>1</v>
      </c>
      <c r="H47" s="6">
        <v>0</v>
      </c>
      <c r="I47" s="6">
        <v>1</v>
      </c>
      <c r="J47" s="6">
        <v>0.7</v>
      </c>
      <c r="K47" s="6">
        <v>0.25</v>
      </c>
      <c r="L47" s="6">
        <v>0</v>
      </c>
      <c r="M47" s="6">
        <v>0</v>
      </c>
      <c r="N47" s="6">
        <v>0</v>
      </c>
      <c r="O47" s="456">
        <f>O46/4</f>
        <v>2</v>
      </c>
      <c r="P47" s="345">
        <f t="shared" ref="P47:X47" si="21">P46/4</f>
        <v>5</v>
      </c>
      <c r="Q47" s="345">
        <f t="shared" si="21"/>
        <v>1</v>
      </c>
      <c r="R47" s="345">
        <f t="shared" si="21"/>
        <v>0</v>
      </c>
      <c r="S47" s="345">
        <f t="shared" si="21"/>
        <v>1</v>
      </c>
      <c r="T47" s="345">
        <f t="shared" si="21"/>
        <v>0.7</v>
      </c>
      <c r="U47" s="345">
        <f t="shared" si="21"/>
        <v>0.25</v>
      </c>
      <c r="V47" s="345">
        <f t="shared" si="21"/>
        <v>0</v>
      </c>
      <c r="W47" s="345">
        <f t="shared" si="21"/>
        <v>0</v>
      </c>
      <c r="X47" s="457">
        <f t="shared" si="21"/>
        <v>0</v>
      </c>
    </row>
    <row r="48" spans="3:35">
      <c r="C48" s="484"/>
      <c r="D48" s="37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456">
        <v>0</v>
      </c>
      <c r="P48" s="345">
        <v>0</v>
      </c>
      <c r="Q48" s="345">
        <v>0</v>
      </c>
      <c r="R48" s="345">
        <v>0</v>
      </c>
      <c r="S48" s="345">
        <v>0</v>
      </c>
      <c r="T48" s="345">
        <v>0</v>
      </c>
      <c r="U48" s="345">
        <v>0</v>
      </c>
      <c r="V48" s="345">
        <v>0</v>
      </c>
      <c r="W48" s="345">
        <v>0</v>
      </c>
      <c r="X48" s="457">
        <v>0</v>
      </c>
    </row>
    <row r="49" spans="3:24">
      <c r="C49" s="485"/>
      <c r="D49" s="3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456">
        <v>0</v>
      </c>
      <c r="P49" s="345">
        <v>0</v>
      </c>
      <c r="Q49" s="345">
        <v>0</v>
      </c>
      <c r="R49" s="345">
        <v>0</v>
      </c>
      <c r="S49" s="345">
        <v>0</v>
      </c>
      <c r="T49" s="345">
        <v>0</v>
      </c>
      <c r="U49" s="345">
        <v>0</v>
      </c>
      <c r="V49" s="345">
        <v>0</v>
      </c>
      <c r="W49" s="345">
        <v>0</v>
      </c>
      <c r="X49" s="457">
        <v>0</v>
      </c>
    </row>
    <row r="50" spans="3:24">
      <c r="C50" s="483" t="s">
        <v>63</v>
      </c>
      <c r="D50" s="37" t="s">
        <v>44</v>
      </c>
      <c r="E50" s="6">
        <v>4</v>
      </c>
      <c r="F50" s="6">
        <v>0</v>
      </c>
      <c r="G50" s="6">
        <v>0.8</v>
      </c>
      <c r="H50" s="6">
        <v>1.2</v>
      </c>
      <c r="I50" s="6">
        <v>0.6</v>
      </c>
      <c r="J50" s="6">
        <v>0.8</v>
      </c>
      <c r="K50" s="6">
        <v>0.8</v>
      </c>
      <c r="L50" s="6">
        <v>0.8</v>
      </c>
      <c r="M50" s="6">
        <v>0.3</v>
      </c>
      <c r="N50" s="6">
        <v>0.4</v>
      </c>
      <c r="O50" s="456">
        <v>4</v>
      </c>
      <c r="P50" s="345">
        <v>0</v>
      </c>
      <c r="Q50" s="345">
        <v>0.8</v>
      </c>
      <c r="R50" s="345">
        <v>1.2</v>
      </c>
      <c r="S50" s="345">
        <v>0.6</v>
      </c>
      <c r="T50" s="345">
        <v>0.8</v>
      </c>
      <c r="U50" s="345">
        <v>0.8</v>
      </c>
      <c r="V50" s="345">
        <v>0.8</v>
      </c>
      <c r="W50" s="345">
        <v>0.3</v>
      </c>
      <c r="X50" s="457">
        <v>0.4</v>
      </c>
    </row>
    <row r="51" spans="3:24">
      <c r="C51" s="486"/>
      <c r="D51" s="37" t="s">
        <v>45</v>
      </c>
      <c r="E51" s="6">
        <v>4</v>
      </c>
      <c r="F51" s="6">
        <v>0</v>
      </c>
      <c r="G51" s="6">
        <v>0.8</v>
      </c>
      <c r="H51" s="6">
        <v>1.2</v>
      </c>
      <c r="I51" s="6">
        <v>0.6</v>
      </c>
      <c r="J51" s="6">
        <v>0.8</v>
      </c>
      <c r="K51" s="6">
        <v>0.8</v>
      </c>
      <c r="L51" s="6">
        <v>0.8</v>
      </c>
      <c r="M51" s="6">
        <v>0.3</v>
      </c>
      <c r="N51" s="6">
        <v>0.4</v>
      </c>
      <c r="O51" s="456">
        <f>O50</f>
        <v>4</v>
      </c>
      <c r="P51" s="345">
        <f t="shared" ref="P51:X51" si="22">P50</f>
        <v>0</v>
      </c>
      <c r="Q51" s="345">
        <f t="shared" si="22"/>
        <v>0.8</v>
      </c>
      <c r="R51" s="345">
        <f t="shared" si="22"/>
        <v>1.2</v>
      </c>
      <c r="S51" s="345">
        <f t="shared" si="22"/>
        <v>0.6</v>
      </c>
      <c r="T51" s="345">
        <f t="shared" si="22"/>
        <v>0.8</v>
      </c>
      <c r="U51" s="345">
        <f t="shared" si="22"/>
        <v>0.8</v>
      </c>
      <c r="V51" s="345">
        <f t="shared" si="22"/>
        <v>0.8</v>
      </c>
      <c r="W51" s="345">
        <f t="shared" si="22"/>
        <v>0.3</v>
      </c>
      <c r="X51" s="457">
        <f t="shared" si="22"/>
        <v>0.4</v>
      </c>
    </row>
    <row r="52" spans="3:24">
      <c r="C52" s="486"/>
      <c r="D52" s="60" t="s">
        <v>64</v>
      </c>
      <c r="E52" s="6">
        <v>0</v>
      </c>
      <c r="F52" s="6">
        <v>0</v>
      </c>
      <c r="G52" s="6">
        <v>2.5</v>
      </c>
      <c r="H52" s="6">
        <v>0</v>
      </c>
      <c r="I52" s="6">
        <v>2</v>
      </c>
      <c r="J52" s="6">
        <v>0</v>
      </c>
      <c r="K52" s="6">
        <v>0.5</v>
      </c>
      <c r="L52" s="6">
        <v>0</v>
      </c>
      <c r="M52" s="6">
        <v>10</v>
      </c>
      <c r="N52" s="6">
        <v>10</v>
      </c>
      <c r="O52" s="456">
        <v>0</v>
      </c>
      <c r="P52" s="345">
        <v>0</v>
      </c>
      <c r="Q52" s="345">
        <v>2.5</v>
      </c>
      <c r="R52" s="345">
        <v>0</v>
      </c>
      <c r="S52" s="345">
        <v>2</v>
      </c>
      <c r="T52" s="345">
        <v>0</v>
      </c>
      <c r="U52" s="345">
        <v>0.5</v>
      </c>
      <c r="V52" s="345">
        <v>0</v>
      </c>
      <c r="W52" s="345">
        <v>10</v>
      </c>
      <c r="X52" s="457">
        <v>10</v>
      </c>
    </row>
    <row r="53" spans="3:24">
      <c r="C53" s="487"/>
      <c r="D53" s="60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278">
        <v>0</v>
      </c>
      <c r="P53" s="346">
        <v>0</v>
      </c>
      <c r="Q53" s="346">
        <v>0</v>
      </c>
      <c r="R53" s="346">
        <v>0</v>
      </c>
      <c r="S53" s="346">
        <v>0</v>
      </c>
      <c r="T53" s="346">
        <v>0</v>
      </c>
      <c r="U53" s="346">
        <v>0</v>
      </c>
      <c r="V53" s="346">
        <v>0</v>
      </c>
      <c r="W53" s="346">
        <v>0</v>
      </c>
      <c r="X53" s="458">
        <v>0</v>
      </c>
    </row>
    <row r="54" spans="3:24">
      <c r="O54" s="1">
        <f>SUM(O36:O53)</f>
        <v>57.4</v>
      </c>
      <c r="P54" s="1">
        <f t="shared" ref="P54:X54" si="23">SUM(P36:P53)</f>
        <v>48.2</v>
      </c>
      <c r="Q54" s="1">
        <f t="shared" si="23"/>
        <v>19.3</v>
      </c>
      <c r="R54" s="1">
        <f t="shared" si="23"/>
        <v>9.6999999999999993</v>
      </c>
      <c r="S54" s="1">
        <f t="shared" si="23"/>
        <v>14.299999999999999</v>
      </c>
      <c r="T54" s="1">
        <f t="shared" si="23"/>
        <v>10.9</v>
      </c>
      <c r="U54" s="1">
        <f t="shared" si="23"/>
        <v>7.25</v>
      </c>
      <c r="V54" s="1">
        <f t="shared" si="23"/>
        <v>5.0999999999999996</v>
      </c>
      <c r="W54" s="1">
        <f t="shared" si="23"/>
        <v>10.9</v>
      </c>
      <c r="X54" s="1">
        <f t="shared" si="23"/>
        <v>11.1</v>
      </c>
    </row>
    <row r="55" spans="3:24">
      <c r="D55" s="44"/>
    </row>
    <row r="56" spans="3:24" s="38" customFormat="1" ht="16.5" customHeight="1">
      <c r="C56" s="69" t="s">
        <v>1053</v>
      </c>
      <c r="D56" s="57" t="s">
        <v>32</v>
      </c>
      <c r="E56" s="57" t="s">
        <v>10</v>
      </c>
      <c r="F56" s="58" t="s">
        <v>4</v>
      </c>
      <c r="G56" s="57" t="s">
        <v>5</v>
      </c>
      <c r="H56" s="58" t="s">
        <v>21</v>
      </c>
      <c r="I56" s="57" t="s">
        <v>7</v>
      </c>
      <c r="J56" s="57" t="s">
        <v>8</v>
      </c>
      <c r="K56" s="58" t="s">
        <v>13</v>
      </c>
      <c r="L56" s="58" t="s">
        <v>12</v>
      </c>
      <c r="M56" s="57" t="s">
        <v>14</v>
      </c>
      <c r="N56" s="39"/>
      <c r="O56" s="39"/>
      <c r="P56" s="39"/>
    </row>
    <row r="57" spans="3:24" s="38" customFormat="1" ht="16.5" customHeight="1">
      <c r="C57" s="71" t="s">
        <v>302</v>
      </c>
      <c r="D57" s="72">
        <v>1</v>
      </c>
      <c r="E57" s="72"/>
      <c r="F57" s="72">
        <v>1</v>
      </c>
      <c r="G57" s="72"/>
      <c r="H57" s="72"/>
      <c r="I57" s="72">
        <v>1</v>
      </c>
      <c r="J57" s="72">
        <v>1</v>
      </c>
      <c r="K57" s="72"/>
      <c r="L57" s="72"/>
      <c r="M57" s="72"/>
      <c r="N57" s="71" t="s">
        <v>70</v>
      </c>
      <c r="O57" s="39"/>
      <c r="P57" s="39"/>
    </row>
    <row r="58" spans="3:24" s="38" customFormat="1" ht="16.5" customHeight="1">
      <c r="C58" s="71" t="s">
        <v>304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1" t="s">
        <v>73</v>
      </c>
      <c r="O58" s="39"/>
      <c r="P58" s="39"/>
    </row>
    <row r="59" spans="3:24" s="38" customFormat="1" ht="16.5" customHeight="1">
      <c r="C59" s="71" t="s">
        <v>306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1" t="s">
        <v>71</v>
      </c>
      <c r="O59" s="39"/>
      <c r="P59" s="39"/>
    </row>
    <row r="60" spans="3:24" s="38" customFormat="1" ht="16.5" customHeight="1">
      <c r="C60" s="71" t="s">
        <v>308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1" t="s">
        <v>75</v>
      </c>
      <c r="O60" s="39"/>
      <c r="P60" s="39"/>
    </row>
    <row r="61" spans="3:24" s="38" customFormat="1" ht="16.5" customHeight="1">
      <c r="C61" s="71" t="s">
        <v>310</v>
      </c>
      <c r="D61" s="72"/>
      <c r="E61" s="72">
        <v>1</v>
      </c>
      <c r="F61" s="72"/>
      <c r="G61" s="72">
        <v>1</v>
      </c>
      <c r="H61" s="72">
        <v>1</v>
      </c>
      <c r="I61" s="72"/>
      <c r="J61" s="72"/>
      <c r="K61" s="72"/>
      <c r="L61" s="72"/>
      <c r="M61" s="72"/>
      <c r="N61" s="71" t="s">
        <v>72</v>
      </c>
      <c r="O61" s="39"/>
      <c r="P61" s="39"/>
    </row>
    <row r="62" spans="3:24" s="38" customFormat="1" ht="16.5" customHeight="1">
      <c r="C62" s="71" t="s">
        <v>312</v>
      </c>
      <c r="D62" s="72"/>
      <c r="E62" s="72"/>
      <c r="F62" s="72"/>
      <c r="G62" s="72"/>
      <c r="H62" s="72"/>
      <c r="I62" s="72"/>
      <c r="J62" s="72"/>
      <c r="K62" s="72">
        <v>1</v>
      </c>
      <c r="L62" s="72"/>
      <c r="M62" s="72"/>
      <c r="N62" s="71" t="s">
        <v>1216</v>
      </c>
      <c r="O62" s="39"/>
      <c r="P62" s="39"/>
    </row>
    <row r="63" spans="3:24" s="38" customFormat="1" ht="16.5" customHeight="1">
      <c r="C63" s="71" t="s">
        <v>1215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1" t="s">
        <v>1217</v>
      </c>
      <c r="O63" s="39"/>
      <c r="P63" s="39"/>
    </row>
    <row r="64" spans="3:24" s="38" customFormat="1" ht="16.5" customHeight="1">
      <c r="C64" s="71" t="s">
        <v>1214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1" t="s">
        <v>1213</v>
      </c>
      <c r="O64" s="39"/>
      <c r="P64" s="39"/>
    </row>
    <row r="65" spans="3:16" s="38" customFormat="1" ht="16.5" customHeight="1">
      <c r="C65" s="71" t="s">
        <v>1212</v>
      </c>
      <c r="D65" s="72"/>
      <c r="E65" s="72"/>
      <c r="F65" s="72"/>
      <c r="G65" s="72"/>
      <c r="H65" s="72"/>
      <c r="I65" s="72"/>
      <c r="J65" s="72"/>
      <c r="K65" s="72"/>
      <c r="L65" s="72">
        <v>1</v>
      </c>
      <c r="M65" s="72">
        <v>1</v>
      </c>
      <c r="N65" s="71" t="s">
        <v>1218</v>
      </c>
      <c r="O65" s="39"/>
      <c r="P65" s="39"/>
    </row>
    <row r="67" spans="3:16">
      <c r="C67" s="21" t="s">
        <v>1051</v>
      </c>
    </row>
    <row r="68" spans="3:16">
      <c r="C68" s="138"/>
      <c r="D68" s="138" t="s">
        <v>483</v>
      </c>
      <c r="E68" s="188" t="s">
        <v>246</v>
      </c>
      <c r="F68" s="188" t="s">
        <v>10</v>
      </c>
      <c r="G68" s="189" t="s">
        <v>4</v>
      </c>
      <c r="H68" s="188" t="s">
        <v>5</v>
      </c>
      <c r="I68" s="189" t="s">
        <v>240</v>
      </c>
      <c r="J68" s="188" t="s">
        <v>241</v>
      </c>
      <c r="K68" s="188" t="s">
        <v>249</v>
      </c>
      <c r="L68" s="189" t="s">
        <v>242</v>
      </c>
      <c r="M68" s="189" t="s">
        <v>243</v>
      </c>
      <c r="N68" s="188" t="s">
        <v>252</v>
      </c>
    </row>
    <row r="69" spans="3:16">
      <c r="C69" s="82" t="s">
        <v>301</v>
      </c>
      <c r="D69" s="190">
        <v>10400</v>
      </c>
      <c r="E69" s="191">
        <f>ROUND(SUM(属性投放!E$36:E$45)+VLOOKUP($C69,一级属性!$E$41:$P$64,COLUMNS(一级属性!$E$41:G$64),0)*(1+0.25)+VLOOKUP($C69,宝石属性!$B$43:$M$66,COLUMNS(宝石属性!$B$43:D$66),0)*2+VLOOKUP($C69,职业被动!$B$6:$M$29,COLUMNS(职业被动!$B$6:D$29),0),2)</f>
        <v>57.4</v>
      </c>
      <c r="F69" s="191">
        <f>ROUND(SUM(属性投放!F$36:F$45)+VLOOKUP($C69,一级属性!$E$41:$P$64,COLUMNS(一级属性!$E$41:H$64),0)*(1+0.25)+VLOOKUP($C69,宝石属性!$B$43:$M$66,COLUMNS(宝石属性!$B$43:E$66),0)*2+VLOOKUP($C69,职业被动!$B$6:$M$29,COLUMNS(职业被动!$B$6:E$29),0),2)</f>
        <v>23.2</v>
      </c>
      <c r="G69" s="191">
        <f>ROUND(SUM(属性投放!G$36:G$45)+VLOOKUP($C69,一级属性!$E$41:$P$64,COLUMNS(一级属性!$E$41:I$64),0)*(1+0.25)+VLOOKUP($C69,宝石属性!$B$43:$M$66,COLUMNS(宝石属性!$B$43:F$66),0)*2+VLOOKUP($C69,职业被动!$B$6:$M$29,COLUMNS(职业被动!$B$6:F$29),0),2)</f>
        <v>19.3</v>
      </c>
      <c r="H69" s="191">
        <f>ROUND(SUM(属性投放!H$36:H$45)+VLOOKUP($C69,一级属性!$E$41:$P$64,COLUMNS(一级属性!$E$41:J$64),0)*(1+0.25)+VLOOKUP($C69,宝石属性!$B$43:$M$66,COLUMNS(宝石属性!$B$43:G$66),0)*2+VLOOKUP($C69,职业被动!$B$6:$M$29,COLUMNS(职业被动!$B$6:G$29),0),2)</f>
        <v>10.7</v>
      </c>
      <c r="I69" s="191">
        <f>ROUND(SUM(属性投放!I$36:I$45)+VLOOKUP($C69,一级属性!$E$41:$P$64,COLUMNS(一级属性!$E$41:K$64),0)*(1+0.25)+VLOOKUP($C69,宝石属性!$B$43:$M$66,COLUMNS(宝石属性!$B$43:H$66),0)*2+VLOOKUP($C69,职业被动!$B$6:$M$29,COLUMNS(职业被动!$B$6:H$29),0),2)</f>
        <v>6.1</v>
      </c>
      <c r="J69" s="191">
        <f>ROUND(SUM(属性投放!J$36:J$45)+VLOOKUP($C69,一级属性!$E$41:$P$64,COLUMNS(一级属性!$E$41:L$64),0)*(1+0.25)+VLOOKUP($C69,宝石属性!$B$43:$M$66,COLUMNS(宝石属性!$B$43:I$66),0)*2+VLOOKUP($C69,职业被动!$B$6:$M$29,COLUMNS(职业被动!$B$6:I$29),0),2)</f>
        <v>10.9</v>
      </c>
      <c r="K69" s="191">
        <f>ROUND(SUM(属性投放!K$36:K$45)+VLOOKUP($C69,一级属性!$E$41:$P$64,COLUMNS(一级属性!$E$41:M$64),0)*(1+0.25)+VLOOKUP($C69,宝石属性!$B$43:$M$66,COLUMNS(宝石属性!$B$43:J$66),0)*2+VLOOKUP($C69,职业被动!$B$6:$M$29,COLUMNS(职业被动!$B$6:J$29),0),2)</f>
        <v>7.25</v>
      </c>
      <c r="L69" s="191">
        <f>ROUND(SUM(属性投放!L$36:L$45)+VLOOKUP($C69,一级属性!$E$41:$P$64,COLUMNS(一级属性!$E$41:N$64),0)*(1+0.25)+VLOOKUP($C69,宝石属性!$B$43:$M$66,COLUMNS(宝石属性!$B$43:K$66),0)*2+VLOOKUP($C69,职业被动!$B$6:$M$29,COLUMNS(职业被动!$B$6:K$29),0),2)</f>
        <v>3.5</v>
      </c>
      <c r="M69" s="191">
        <f>ROUND(SUM(属性投放!M$36:M$45)+VLOOKUP($C69,一级属性!$E$41:$P$64,COLUMNS(一级属性!$E$41:O$64),0)*(1+0.25)+VLOOKUP($C69,宝石属性!$B$43:$M$66,COLUMNS(宝石属性!$B$43:L$66),0)*2+VLOOKUP($C69,职业被动!$B$6:$M$29,COLUMNS(职业被动!$B$6:L$29),0),2)</f>
        <v>0.3</v>
      </c>
      <c r="N69" s="191">
        <f>ROUND(SUM(属性投放!N$36:N$45)+VLOOKUP($C69,一级属性!$E$41:$P$64,COLUMNS(一级属性!$E$41:P$64),0)*(1+0.25)+VLOOKUP($C69,宝石属性!$B$43:$M$66,COLUMNS(宝石属性!$B$43:M$66),0)*2+VLOOKUP($C69,职业被动!$B$6:$M$29,COLUMNS(职业被动!$B$6:M$29),0),2)</f>
        <v>11.1</v>
      </c>
    </row>
    <row r="70" spans="3:16">
      <c r="C70" s="82" t="s">
        <v>303</v>
      </c>
      <c r="D70" s="190">
        <v>13001</v>
      </c>
      <c r="E70" s="191">
        <f>ROUND(SUM(属性投放!E$36:E$45)+VLOOKUP($C70,一级属性!$E$41:$P$64,COLUMNS(一级属性!$E$41:G$64),0)*(1+0.25)+VLOOKUP($C70,宝石属性!$B$43:$M$66,COLUMNS(宝石属性!$B$43:D$66),0)*2+VLOOKUP($C70,职业被动!$B$6:$M$29,COLUMNS(职业被动!$B$6:D$29),0),2)</f>
        <v>71.400000000000006</v>
      </c>
      <c r="F70" s="191">
        <f>ROUND(SUM(属性投放!F$36:F$45)+VLOOKUP($C70,一级属性!$E$41:$P$64,COLUMNS(一级属性!$E$41:H$64),0)*(1+0.25)+VLOOKUP($C70,宝石属性!$B$43:$M$66,COLUMNS(宝石属性!$B$43:E$66),0)*2+VLOOKUP($C70,职业被动!$B$6:$M$29,COLUMNS(职业被动!$B$6:E$29),0),2)</f>
        <v>41.95</v>
      </c>
      <c r="G70" s="191">
        <f>ROUND(SUM(属性投放!G$36:G$45)+VLOOKUP($C70,一级属性!$E$41:$P$64,COLUMNS(一级属性!$E$41:I$64),0)*(1+0.25)+VLOOKUP($C70,宝石属性!$B$43:$M$66,COLUMNS(宝石属性!$B$43:F$66),0)*2+VLOOKUP($C70,职业被动!$B$6:$M$29,COLUMNS(职业被动!$B$6:F$29),0),2)</f>
        <v>10.199999999999999</v>
      </c>
      <c r="H70" s="191">
        <f>ROUND(SUM(属性投放!H$36:H$45)+VLOOKUP($C70,一级属性!$E$41:$P$64,COLUMNS(一级属性!$E$41:J$64),0)*(1+0.25)+VLOOKUP($C70,宝石属性!$B$43:$M$66,COLUMNS(宝石属性!$B$43:G$66),0)*2+VLOOKUP($C70,职业被动!$B$6:$M$29,COLUMNS(职业被动!$B$6:G$29),0),2)</f>
        <v>9.6999999999999993</v>
      </c>
      <c r="I70" s="191">
        <f>ROUND(SUM(属性投放!I$36:I$45)+VLOOKUP($C70,一级属性!$E$41:$P$64,COLUMNS(一级属性!$E$41:K$64),0)*(1+0.25)+VLOOKUP($C70,宝石属性!$B$43:$M$66,COLUMNS(宝石属性!$B$43:H$66),0)*2+VLOOKUP($C70,职业被动!$B$6:$M$29,COLUMNS(职业被动!$B$6:H$29),0),2)</f>
        <v>10.85</v>
      </c>
      <c r="J70" s="191">
        <f>ROUND(SUM(属性投放!J$36:J$45)+VLOOKUP($C70,一级属性!$E$41:$P$64,COLUMNS(一级属性!$E$41:L$64),0)*(1+0.25)+VLOOKUP($C70,宝石属性!$B$43:$M$66,COLUMNS(宝石属性!$B$43:I$66),0)*2+VLOOKUP($C70,职业被动!$B$6:$M$29,COLUMNS(职业被动!$B$6:I$29),0),2)</f>
        <v>11.65</v>
      </c>
      <c r="K70" s="191">
        <f>ROUND(SUM(属性投放!K$36:K$45)+VLOOKUP($C70,一级属性!$E$41:$P$64,COLUMNS(一级属性!$E$41:M$64),0)*(1+0.25)+VLOOKUP($C70,宝石属性!$B$43:$M$66,COLUMNS(宝石属性!$B$43:J$66),0)*2+VLOOKUP($C70,职业被动!$B$6:$M$29,COLUMNS(职业被动!$B$6:J$29),0),2)</f>
        <v>8.1300000000000008</v>
      </c>
      <c r="L70" s="191">
        <f>ROUND(SUM(属性投放!L$36:L$45)+VLOOKUP($C70,一级属性!$E$41:$P$64,COLUMNS(一级属性!$E$41:N$64),0)*(1+0.25)+VLOOKUP($C70,宝石属性!$B$43:$M$66,COLUMNS(宝石属性!$B$43:K$66),0)*2+VLOOKUP($C70,职业被动!$B$6:$M$29,COLUMNS(职业被动!$B$6:K$29),0),2)</f>
        <v>5.0999999999999996</v>
      </c>
      <c r="M70" s="191">
        <f>ROUND(SUM(属性投放!M$36:M$45)+VLOOKUP($C70,一级属性!$E$41:$P$64,COLUMNS(一级属性!$E$41:O$64),0)*(1+0.25)+VLOOKUP($C70,宝石属性!$B$43:$M$66,COLUMNS(宝石属性!$B$43:L$66),0)*2+VLOOKUP($C70,职业被动!$B$6:$M$29,COLUMNS(职业被动!$B$6:L$29),0),2)</f>
        <v>0.3</v>
      </c>
      <c r="N70" s="191">
        <f>ROUND(SUM(属性投放!N$36:N$45)+VLOOKUP($C70,一级属性!$E$41:$P$64,COLUMNS(一级属性!$E$41:P$64),0)*(1+0.25)+VLOOKUP($C70,宝石属性!$B$43:$M$66,COLUMNS(宝石属性!$B$43:M$66),0)*2+VLOOKUP($C70,职业被动!$B$6:$M$29,COLUMNS(职业被动!$B$6:M$29),0),2)</f>
        <v>11.1</v>
      </c>
    </row>
    <row r="71" spans="3:16">
      <c r="C71" s="82" t="s">
        <v>305</v>
      </c>
      <c r="D71" s="190">
        <v>10400</v>
      </c>
      <c r="E71" s="191">
        <f>ROUND(SUM(属性投放!E$36:E$45)+VLOOKUP($C71,一级属性!$E$41:$P$64,COLUMNS(一级属性!$E$41:G$64),0)*(1+0.25)+VLOOKUP($C71,宝石属性!$B$43:$M$66,COLUMNS(宝石属性!$B$43:D$66),0)*2+VLOOKUP($C71,职业被动!$B$6:$M$29,COLUMNS(职业被动!$B$6:D$29),0),2)</f>
        <v>64.400000000000006</v>
      </c>
      <c r="F71" s="191">
        <f>ROUND(SUM(属性投放!F$36:F$45)+VLOOKUP($C71,一级属性!$E$41:$P$64,COLUMNS(一级属性!$E$41:H$64),0)*(1+0.25)+VLOOKUP($C71,宝石属性!$B$43:$M$66,COLUMNS(宝石属性!$B$43:E$66),0)*2+VLOOKUP($C71,职业被动!$B$6:$M$29,COLUMNS(职业被动!$B$6:E$29),0),2)</f>
        <v>23.2</v>
      </c>
      <c r="G71" s="191">
        <f>ROUND(SUM(属性投放!G$36:G$45)+VLOOKUP($C71,一级属性!$E$41:$P$64,COLUMNS(一级属性!$E$41:I$64),0)*(1+0.25)+VLOOKUP($C71,宝石属性!$B$43:$M$66,COLUMNS(宝石属性!$B$43:F$66),0)*2+VLOOKUP($C71,职业被动!$B$6:$M$29,COLUMNS(职业被动!$B$6:F$29),0),2)</f>
        <v>16.8</v>
      </c>
      <c r="H71" s="191">
        <f>ROUND(SUM(属性投放!H$36:H$45)+VLOOKUP($C71,一级属性!$E$41:$P$64,COLUMNS(一级属性!$E$41:J$64),0)*(1+0.25)+VLOOKUP($C71,宝石属性!$B$43:$M$66,COLUMNS(宝石属性!$B$43:G$66),0)*2+VLOOKUP($C71,职业被动!$B$6:$M$29,COLUMNS(职业被动!$B$6:G$29),0),2)</f>
        <v>11.7</v>
      </c>
      <c r="I71" s="191">
        <f>ROUND(SUM(属性投放!I$36:I$45)+VLOOKUP($C71,一级属性!$E$41:$P$64,COLUMNS(一级属性!$E$41:K$64),0)*(1+0.25)+VLOOKUP($C71,宝石属性!$B$43:$M$66,COLUMNS(宝石属性!$B$43:H$66),0)*2+VLOOKUP($C71,职业被动!$B$6:$M$29,COLUMNS(职业被动!$B$6:H$29),0),2)</f>
        <v>6.1</v>
      </c>
      <c r="J71" s="191">
        <f>ROUND(SUM(属性投放!J$36:J$45)+VLOOKUP($C71,一级属性!$E$41:$P$64,COLUMNS(一级属性!$E$41:L$64),0)*(1+0.25)+VLOOKUP($C71,宝石属性!$B$43:$M$66,COLUMNS(宝石属性!$B$43:I$66),0)*2+VLOOKUP($C71,职业被动!$B$6:$M$29,COLUMNS(职业被动!$B$6:I$29),0),2)</f>
        <v>10.9</v>
      </c>
      <c r="K71" s="191">
        <f>ROUND(SUM(属性投放!K$36:K$45)+VLOOKUP($C71,一级属性!$E$41:$P$64,COLUMNS(一级属性!$E$41:M$64),0)*(1+0.25)+VLOOKUP($C71,宝石属性!$B$43:$M$66,COLUMNS(宝石属性!$B$43:J$66),0)*2+VLOOKUP($C71,职业被动!$B$6:$M$29,COLUMNS(职业被动!$B$6:J$29),0),2)</f>
        <v>7.25</v>
      </c>
      <c r="L71" s="191">
        <f>ROUND(SUM(属性投放!L$36:L$45)+VLOOKUP($C71,一级属性!$E$41:$P$64,COLUMNS(一级属性!$E$41:N$64),0)*(1+0.25)+VLOOKUP($C71,宝石属性!$B$43:$M$66,COLUMNS(宝石属性!$B$43:K$66),0)*2+VLOOKUP($C71,职业被动!$B$6:$M$29,COLUMNS(职业被动!$B$6:K$29),0),2)</f>
        <v>3.5</v>
      </c>
      <c r="M71" s="191">
        <f>ROUND(SUM(属性投放!M$36:M$45)+VLOOKUP($C71,一级属性!$E$41:$P$64,COLUMNS(一级属性!$E$41:O$64),0)*(1+0.25)+VLOOKUP($C71,宝石属性!$B$43:$M$66,COLUMNS(宝石属性!$B$43:L$66),0)*2+VLOOKUP($C71,职业被动!$B$6:$M$29,COLUMNS(职业被动!$B$6:L$29),0),2)</f>
        <v>0.3</v>
      </c>
      <c r="N71" s="191">
        <f>ROUND(SUM(属性投放!N$36:N$45)+VLOOKUP($C71,一级属性!$E$41:$P$64,COLUMNS(一级属性!$E$41:P$64),0)*(1+0.25)+VLOOKUP($C71,宝石属性!$B$43:$M$66,COLUMNS(宝石属性!$B$43:M$66),0)*2+VLOOKUP($C71,职业被动!$B$6:$M$29,COLUMNS(职业被动!$B$6:M$29),0),2)</f>
        <v>11.1</v>
      </c>
    </row>
    <row r="72" spans="3:16">
      <c r="C72" s="82" t="s">
        <v>307</v>
      </c>
      <c r="D72" s="190">
        <v>10310</v>
      </c>
      <c r="E72" s="191">
        <f>ROUND(SUM(属性投放!E$36:E$45)+VLOOKUP($C72,一级属性!$E$41:$P$64,COLUMNS(一级属性!$E$41:G$64),0)*(1+0.25)+VLOOKUP($C72,宝石属性!$B$43:$M$66,COLUMNS(宝石属性!$B$43:D$66),0)*2+VLOOKUP($C72,职业被动!$B$6:$M$29,COLUMNS(职业被动!$B$6:D$29),0),2)</f>
        <v>64.400000000000006</v>
      </c>
      <c r="F72" s="191">
        <f>ROUND(SUM(属性投放!F$36:F$45)+VLOOKUP($C72,一级属性!$E$41:$P$64,COLUMNS(一级属性!$E$41:H$64),0)*(1+0.25)+VLOOKUP($C72,宝石属性!$B$43:$M$66,COLUMNS(宝石属性!$B$43:E$66),0)*2+VLOOKUP($C72,职业被动!$B$6:$M$29,COLUMNS(职业被动!$B$6:E$29),0),2)</f>
        <v>41.95</v>
      </c>
      <c r="G72" s="191">
        <f>ROUND(SUM(属性投放!G$36:G$45)+VLOOKUP($C72,一级属性!$E$41:$P$64,COLUMNS(一级属性!$E$41:I$64),0)*(1+0.25)+VLOOKUP($C72,宝石属性!$B$43:$M$66,COLUMNS(宝石属性!$B$43:F$66),0)*2+VLOOKUP($C72,职业被动!$B$6:$M$29,COLUMNS(职业被动!$B$6:F$29),0),2)</f>
        <v>10.199999999999999</v>
      </c>
      <c r="H72" s="191">
        <f>ROUND(SUM(属性投放!H$36:H$45)+VLOOKUP($C72,一级属性!$E$41:$P$64,COLUMNS(一级属性!$E$41:J$64),0)*(1+0.25)+VLOOKUP($C72,宝石属性!$B$43:$M$66,COLUMNS(宝石属性!$B$43:G$66),0)*2+VLOOKUP($C72,职业被动!$B$6:$M$29,COLUMNS(职业被动!$B$6:G$29),0),2)</f>
        <v>9.6999999999999993</v>
      </c>
      <c r="I72" s="191">
        <f>ROUND(SUM(属性投放!I$36:I$45)+VLOOKUP($C72,一级属性!$E$41:$P$64,COLUMNS(一级属性!$E$41:K$64),0)*(1+0.25)+VLOOKUP($C72,宝石属性!$B$43:$M$66,COLUMNS(宝石属性!$B$43:H$66),0)*2+VLOOKUP($C72,职业被动!$B$6:$M$29,COLUMNS(职业被动!$B$6:H$29),0),2)</f>
        <v>9.85</v>
      </c>
      <c r="J72" s="191">
        <f>ROUND(SUM(属性投放!J$36:J$45)+VLOOKUP($C72,一级属性!$E$41:$P$64,COLUMNS(一级属性!$E$41:L$64),0)*(1+0.25)+VLOOKUP($C72,宝石属性!$B$43:$M$66,COLUMNS(宝石属性!$B$43:I$66),0)*2+VLOOKUP($C72,职业被动!$B$6:$M$29,COLUMNS(职业被动!$B$6:I$29),0),2)</f>
        <v>11.65</v>
      </c>
      <c r="K72" s="191">
        <f>ROUND(SUM(属性投放!K$36:K$45)+VLOOKUP($C72,一级属性!$E$41:$P$64,COLUMNS(一级属性!$E$41:M$64),0)*(1+0.25)+VLOOKUP($C72,宝石属性!$B$43:$M$66,COLUMNS(宝石属性!$B$43:J$66),0)*2+VLOOKUP($C72,职业被动!$B$6:$M$29,COLUMNS(职业被动!$B$6:J$29),0),2)</f>
        <v>8.1300000000000008</v>
      </c>
      <c r="L72" s="191">
        <f>ROUND(SUM(属性投放!L$36:L$45)+VLOOKUP($C72,一级属性!$E$41:$P$64,COLUMNS(一级属性!$E$41:N$64),0)*(1+0.25)+VLOOKUP($C72,宝石属性!$B$43:$M$66,COLUMNS(宝石属性!$B$43:K$66),0)*2+VLOOKUP($C72,职业被动!$B$6:$M$29,COLUMNS(职业被动!$B$6:K$29),0),2)</f>
        <v>3.5</v>
      </c>
      <c r="M72" s="191">
        <f>ROUND(SUM(属性投放!M$36:M$45)+VLOOKUP($C72,一级属性!$E$41:$P$64,COLUMNS(一级属性!$E$41:O$64),0)*(1+0.25)+VLOOKUP($C72,宝石属性!$B$43:$M$66,COLUMNS(宝石属性!$B$43:L$66),0)*2+VLOOKUP($C72,职业被动!$B$6:$M$29,COLUMNS(职业被动!$B$6:L$29),0),2)</f>
        <v>10.9</v>
      </c>
      <c r="N72" s="191">
        <f>ROUND(SUM(属性投放!N$36:N$45)+VLOOKUP($C72,一级属性!$E$41:$P$64,COLUMNS(一级属性!$E$41:P$64),0)*(1+0.25)+VLOOKUP($C72,宝石属性!$B$43:$M$66,COLUMNS(宝石属性!$B$43:M$66),0)*2+VLOOKUP($C72,职业被动!$B$6:$M$29,COLUMNS(职业被动!$B$6:M$29),0),2)</f>
        <v>11.1</v>
      </c>
    </row>
    <row r="73" spans="3:16">
      <c r="C73" s="82" t="s">
        <v>309</v>
      </c>
      <c r="D73" s="190">
        <v>14000</v>
      </c>
      <c r="E73" s="191">
        <f>ROUND(SUM(属性投放!E$36:E$45)+VLOOKUP($C73,一级属性!$E$41:$P$64,COLUMNS(一级属性!$E$41:G$64),0)*(1+0.25)+VLOOKUP($C73,宝石属性!$B$43:$M$66,COLUMNS(宝石属性!$B$43:D$66),0)*2+VLOOKUP($C73,职业被动!$B$6:$M$29,COLUMNS(职业被动!$B$6:D$29),0),2)</f>
        <v>57.4</v>
      </c>
      <c r="F73" s="191">
        <f>ROUND(SUM(属性投放!F$36:F$45)+VLOOKUP($C73,一级属性!$E$41:$P$64,COLUMNS(一级属性!$E$41:H$64),0)*(1+0.25)+VLOOKUP($C73,宝石属性!$B$43:$M$66,COLUMNS(宝石属性!$B$43:E$66),0)*2+VLOOKUP($C73,职业被动!$B$6:$M$29,COLUMNS(职业被动!$B$6:E$29),0),2)</f>
        <v>48.2</v>
      </c>
      <c r="G73" s="191">
        <f>ROUND(SUM(属性投放!G$36:G$45)+VLOOKUP($C73,一级属性!$E$41:$P$64,COLUMNS(一级属性!$E$41:I$64),0)*(1+0.25)+VLOOKUP($C73,宝石属性!$B$43:$M$66,COLUMNS(宝石属性!$B$43:F$66),0)*2+VLOOKUP($C73,职业被动!$B$6:$M$29,COLUMNS(职业被动!$B$6:F$29),0),2)</f>
        <v>10.199999999999999</v>
      </c>
      <c r="H73" s="191">
        <f>ROUND(SUM(属性投放!H$36:H$45)+VLOOKUP($C73,一级属性!$E$41:$P$64,COLUMNS(一级属性!$E$41:J$64),0)*(1+0.25)+VLOOKUP($C73,宝石属性!$B$43:$M$66,COLUMNS(宝石属性!$B$43:G$66),0)*2+VLOOKUP($C73,职业被动!$B$6:$M$29,COLUMNS(职业被动!$B$6:G$29),0),2)</f>
        <v>9.6999999999999993</v>
      </c>
      <c r="I73" s="191">
        <f>ROUND(SUM(属性投放!I$36:I$45)+VLOOKUP($C73,一级属性!$E$41:$P$64,COLUMNS(一级属性!$E$41:K$64),0)*(1+0.25)+VLOOKUP($C73,宝石属性!$B$43:$M$66,COLUMNS(宝石属性!$B$43:H$66),0)*2+VLOOKUP($C73,职业被动!$B$6:$M$29,COLUMNS(职业被动!$B$6:H$29),0),2)</f>
        <v>14.3</v>
      </c>
      <c r="J73" s="191">
        <f>ROUND(SUM(属性投放!J$36:J$45)+VLOOKUP($C73,一级属性!$E$41:$P$64,COLUMNS(一级属性!$E$41:L$64),0)*(1+0.25)+VLOOKUP($C73,宝石属性!$B$43:$M$66,COLUMNS(宝石属性!$B$43:I$66),0)*2+VLOOKUP($C73,职业被动!$B$6:$M$29,COLUMNS(职业被动!$B$6:I$29),0),2)</f>
        <v>13.9</v>
      </c>
      <c r="K73" s="191">
        <f>ROUND(SUM(属性投放!K$36:K$45)+VLOOKUP($C73,一级属性!$E$41:$P$64,COLUMNS(一级属性!$E$41:M$64),0)*(1+0.25)+VLOOKUP($C73,宝石属性!$B$43:$M$66,COLUMNS(宝石属性!$B$43:J$66),0)*2+VLOOKUP($C73,职业被动!$B$6:$M$29,COLUMNS(职业被动!$B$6:J$29),0),2)</f>
        <v>6.25</v>
      </c>
      <c r="L73" s="191">
        <f>ROUND(SUM(属性投放!L$36:L$45)+VLOOKUP($C73,一级属性!$E$41:$P$64,COLUMNS(一级属性!$E$41:N$64),0)*(1+0.25)+VLOOKUP($C73,宝石属性!$B$43:$M$66,COLUMNS(宝石属性!$B$43:K$66),0)*2+VLOOKUP($C73,职业被动!$B$6:$M$29,COLUMNS(职业被动!$B$6:K$29),0),2)</f>
        <v>3.5</v>
      </c>
      <c r="M73" s="191">
        <f>ROUND(SUM(属性投放!M$36:M$45)+VLOOKUP($C73,一级属性!$E$41:$P$64,COLUMNS(一级属性!$E$41:O$64),0)*(1+0.25)+VLOOKUP($C73,宝石属性!$B$43:$M$66,COLUMNS(宝石属性!$B$43:L$66),0)*2+VLOOKUP($C73,职业被动!$B$6:$M$29,COLUMNS(职业被动!$B$6:L$29),0),2)</f>
        <v>0.3</v>
      </c>
      <c r="N73" s="191">
        <f>ROUND(SUM(属性投放!N$36:N$45)+VLOOKUP($C73,一级属性!$E$41:$P$64,COLUMNS(一级属性!$E$41:P$64),0)*(1+0.25)+VLOOKUP($C73,宝石属性!$B$43:$M$66,COLUMNS(宝石属性!$B$43:M$66),0)*2+VLOOKUP($C73,职业被动!$B$6:$M$29,COLUMNS(职业被动!$B$6:M$29),0),2)</f>
        <v>11.1</v>
      </c>
    </row>
    <row r="74" spans="3:16">
      <c r="C74" s="82" t="s">
        <v>311</v>
      </c>
      <c r="D74" s="192">
        <v>13001</v>
      </c>
      <c r="E74" s="191">
        <f>ROUND(SUM(属性投放!E$36:E$45)+VLOOKUP($C74,一级属性!$E$41:$P$64,COLUMNS(一级属性!$E$41:G$64),0)*(1+0.25)+VLOOKUP($C74,宝石属性!$B$43:$M$66,COLUMNS(宝石属性!$B$43:D$66),0)*2+VLOOKUP($C74,职业被动!$B$6:$M$29,COLUMNS(职业被动!$B$6:D$29),0),2)</f>
        <v>71.400000000000006</v>
      </c>
      <c r="F74" s="191">
        <f>ROUND(SUM(属性投放!F$36:F$45)+VLOOKUP($C74,一级属性!$E$41:$P$64,COLUMNS(一级属性!$E$41:H$64),0)*(1+0.25)+VLOOKUP($C74,宝石属性!$B$43:$M$66,COLUMNS(宝石属性!$B$43:E$66),0)*2+VLOOKUP($C74,职业被动!$B$6:$M$29,COLUMNS(职业被动!$B$6:E$29),0),2)</f>
        <v>41.95</v>
      </c>
      <c r="G74" s="191">
        <f>ROUND(SUM(属性投放!G$36:G$45)+VLOOKUP($C74,一级属性!$E$41:$P$64,COLUMNS(一级属性!$E$41:I$64),0)*(1+0.25)+VLOOKUP($C74,宝石属性!$B$43:$M$66,COLUMNS(宝石属性!$B$43:F$66),0)*2+VLOOKUP($C74,职业被动!$B$6:$M$29,COLUMNS(职业被动!$B$6:F$29),0),2)</f>
        <v>10.199999999999999</v>
      </c>
      <c r="H74" s="191">
        <f>ROUND(SUM(属性投放!H$36:H$45)+VLOOKUP($C74,一级属性!$E$41:$P$64,COLUMNS(一级属性!$E$41:J$64),0)*(1+0.25)+VLOOKUP($C74,宝石属性!$B$43:$M$66,COLUMNS(宝石属性!$B$43:G$66),0)*2+VLOOKUP($C74,职业被动!$B$6:$M$29,COLUMNS(职业被动!$B$6:G$29),0),2)</f>
        <v>9.6999999999999993</v>
      </c>
      <c r="I74" s="191">
        <f>ROUND(SUM(属性投放!I$36:I$45)+VLOOKUP($C74,一级属性!$E$41:$P$64,COLUMNS(一级属性!$E$41:K$64),0)*(1+0.25)+VLOOKUP($C74,宝石属性!$B$43:$M$66,COLUMNS(宝石属性!$B$43:H$66),0)*2+VLOOKUP($C74,职业被动!$B$6:$M$29,COLUMNS(职业被动!$B$6:H$29),0),2)</f>
        <v>10.85</v>
      </c>
      <c r="J74" s="191">
        <f>ROUND(SUM(属性投放!J$36:J$45)+VLOOKUP($C74,一级属性!$E$41:$P$64,COLUMNS(一级属性!$E$41:L$64),0)*(1+0.25)+VLOOKUP($C74,宝石属性!$B$43:$M$66,COLUMNS(宝石属性!$B$43:I$66),0)*2+VLOOKUP($C74,职业被动!$B$6:$M$29,COLUMNS(职业被动!$B$6:I$29),0),2)</f>
        <v>11.65</v>
      </c>
      <c r="K74" s="191">
        <f>ROUND(SUM(属性投放!K$36:K$45)+VLOOKUP($C74,一级属性!$E$41:$P$64,COLUMNS(一级属性!$E$41:M$64),0)*(1+0.25)+VLOOKUP($C74,宝石属性!$B$43:$M$66,COLUMNS(宝石属性!$B$43:J$66),0)*2+VLOOKUP($C74,职业被动!$B$6:$M$29,COLUMNS(职业被动!$B$6:J$29),0),2)</f>
        <v>8.1300000000000008</v>
      </c>
      <c r="L74" s="191">
        <f>ROUND(SUM(属性投放!L$36:L$45)+VLOOKUP($C74,一级属性!$E$41:$P$64,COLUMNS(一级属性!$E$41:N$64),0)*(1+0.25)+VLOOKUP($C74,宝石属性!$B$43:$M$66,COLUMNS(宝石属性!$B$43:K$66),0)*2+VLOOKUP($C74,职业被动!$B$6:$M$29,COLUMNS(职业被动!$B$6:K$29),0),2)</f>
        <v>5.0999999999999996</v>
      </c>
      <c r="M74" s="191">
        <f>ROUND(SUM(属性投放!M$36:M$45)+VLOOKUP($C74,一级属性!$E$41:$P$64,COLUMNS(一级属性!$E$41:O$64),0)*(1+0.25)+VLOOKUP($C74,宝石属性!$B$43:$M$66,COLUMNS(宝石属性!$B$43:L$66),0)*2+VLOOKUP($C74,职业被动!$B$6:$M$29,COLUMNS(职业被动!$B$6:L$29),0),2)</f>
        <v>0.3</v>
      </c>
      <c r="N74" s="191">
        <f>ROUND(SUM(属性投放!N$36:N$45)+VLOOKUP($C74,一级属性!$E$41:$P$64,COLUMNS(一级属性!$E$41:P$64),0)*(1+0.25)+VLOOKUP($C74,宝石属性!$B$43:$M$66,COLUMNS(宝石属性!$B$43:M$66),0)*2+VLOOKUP($C74,职业被动!$B$6:$M$29,COLUMNS(职业被动!$B$6:M$29),0),2)</f>
        <v>11.1</v>
      </c>
    </row>
    <row r="75" spans="3:16">
      <c r="C75" s="82" t="s">
        <v>1209</v>
      </c>
      <c r="D75" s="192">
        <v>14000</v>
      </c>
      <c r="E75" s="191">
        <f>ROUND(SUM(属性投放!E$36:E$45)+VLOOKUP($C75,一级属性!$E$41:$P$64,COLUMNS(一级属性!$E$41:G$64),0)*(1+0.25)+VLOOKUP($C75,宝石属性!$B$43:$M$66,COLUMNS(宝石属性!$B$43:D$66),0)*2+VLOOKUP($C75,职业被动!$B$6:$M$29,COLUMNS(职业被动!$B$6:D$29),0),2)</f>
        <v>57.4</v>
      </c>
      <c r="F75" s="191">
        <f>ROUND(SUM(属性投放!F$36:F$45)+VLOOKUP($C75,一级属性!$E$41:$P$64,COLUMNS(一级属性!$E$41:H$64),0)*(1+0.25)+VLOOKUP($C75,宝石属性!$B$43:$M$66,COLUMNS(宝石属性!$B$43:E$66),0)*2+VLOOKUP($C75,职业被动!$B$6:$M$29,COLUMNS(职业被动!$B$6:E$29),0),2)</f>
        <v>48.2</v>
      </c>
      <c r="G75" s="191">
        <f>ROUND(SUM(属性投放!G$36:G$45)+VLOOKUP($C75,一级属性!$E$41:$P$64,COLUMNS(一级属性!$E$41:I$64),0)*(1+0.25)+VLOOKUP($C75,宝石属性!$B$43:$M$66,COLUMNS(宝石属性!$B$43:F$66),0)*2+VLOOKUP($C75,职业被动!$B$6:$M$29,COLUMNS(职业被动!$B$6:F$29),0),2)</f>
        <v>10.199999999999999</v>
      </c>
      <c r="H75" s="191">
        <f>ROUND(SUM(属性投放!H$36:H$45)+VLOOKUP($C75,一级属性!$E$41:$P$64,COLUMNS(一级属性!$E$41:J$64),0)*(1+0.25)+VLOOKUP($C75,宝石属性!$B$43:$M$66,COLUMNS(宝石属性!$B$43:G$66),0)*2+VLOOKUP($C75,职业被动!$B$6:$M$29,COLUMNS(职业被动!$B$6:G$29),0),2)</f>
        <v>9.6999999999999993</v>
      </c>
      <c r="I75" s="191">
        <f>ROUND(SUM(属性投放!I$36:I$45)+VLOOKUP($C75,一级属性!$E$41:$P$64,COLUMNS(一级属性!$E$41:K$64),0)*(1+0.25)+VLOOKUP($C75,宝石属性!$B$43:$M$66,COLUMNS(宝石属性!$B$43:H$66),0)*2+VLOOKUP($C75,职业被动!$B$6:$M$29,COLUMNS(职业被动!$B$6:H$29),0),2)</f>
        <v>14.3</v>
      </c>
      <c r="J75" s="191">
        <f>ROUND(SUM(属性投放!J$36:J$45)+VLOOKUP($C75,一级属性!$E$41:$P$64,COLUMNS(一级属性!$E$41:L$64),0)*(1+0.25)+VLOOKUP($C75,宝石属性!$B$43:$M$66,COLUMNS(宝石属性!$B$43:I$66),0)*2+VLOOKUP($C75,职业被动!$B$6:$M$29,COLUMNS(职业被动!$B$6:I$29),0),2)</f>
        <v>13.9</v>
      </c>
      <c r="K75" s="191">
        <f>ROUND(SUM(属性投放!K$36:K$45)+VLOOKUP($C75,一级属性!$E$41:$P$64,COLUMNS(一级属性!$E$41:M$64),0)*(1+0.25)+VLOOKUP($C75,宝石属性!$B$43:$M$66,COLUMNS(宝石属性!$B$43:J$66),0)*2+VLOOKUP($C75,职业被动!$B$6:$M$29,COLUMNS(职业被动!$B$6:J$29),0),2)</f>
        <v>6.25</v>
      </c>
      <c r="L75" s="191">
        <f>ROUND(SUM(属性投放!L$36:L$45)+VLOOKUP($C75,一级属性!$E$41:$P$64,COLUMNS(一级属性!$E$41:N$64),0)*(1+0.25)+VLOOKUP($C75,宝石属性!$B$43:$M$66,COLUMNS(宝石属性!$B$43:K$66),0)*2+VLOOKUP($C75,职业被动!$B$6:$M$29,COLUMNS(职业被动!$B$6:K$29),0),2)</f>
        <v>3.5</v>
      </c>
      <c r="M75" s="191">
        <f>ROUND(SUM(属性投放!M$36:M$45)+VLOOKUP($C75,一级属性!$E$41:$P$64,COLUMNS(一级属性!$E$41:O$64),0)*(1+0.25)+VLOOKUP($C75,宝石属性!$B$43:$M$66,COLUMNS(宝石属性!$B$43:L$66),0)*2+VLOOKUP($C75,职业被动!$B$6:$M$29,COLUMNS(职业被动!$B$6:L$29),0),2)</f>
        <v>0.3</v>
      </c>
      <c r="N75" s="191">
        <f>ROUND(SUM(属性投放!N$36:N$45)+VLOOKUP($C75,一级属性!$E$41:$P$64,COLUMNS(一级属性!$E$41:P$64),0)*(1+0.25)+VLOOKUP($C75,宝石属性!$B$43:$M$66,COLUMNS(宝石属性!$B$43:M$66),0)*2+VLOOKUP($C75,职业被动!$B$6:$M$29,COLUMNS(职业被动!$B$6:M$29),0),2)</f>
        <v>11.1</v>
      </c>
    </row>
    <row r="76" spans="3:16">
      <c r="C76" s="82" t="s">
        <v>1210</v>
      </c>
      <c r="D76" s="192">
        <v>10400</v>
      </c>
      <c r="E76" s="191">
        <f>ROUND(SUM(属性投放!E$36:E$45)+VLOOKUP($C76,一级属性!$E$41:$P$64,COLUMNS(一级属性!$E$41:G$64),0)*(1+0.25)+VLOOKUP($C76,宝石属性!$B$43:$M$66,COLUMNS(宝石属性!$B$43:D$66),0)*2+VLOOKUP($C76,职业被动!$B$6:$M$29,COLUMNS(职业被动!$B$6:D$29),0),2)</f>
        <v>57.4</v>
      </c>
      <c r="F76" s="191">
        <f>ROUND(SUM(属性投放!F$36:F$45)+VLOOKUP($C76,一级属性!$E$41:$P$64,COLUMNS(一级属性!$E$41:H$64),0)*(1+0.25)+VLOOKUP($C76,宝石属性!$B$43:$M$66,COLUMNS(宝石属性!$B$43:E$66),0)*2+VLOOKUP($C76,职业被动!$B$6:$M$29,COLUMNS(职业被动!$B$6:E$29),0),2)</f>
        <v>23.2</v>
      </c>
      <c r="G76" s="191">
        <f>ROUND(SUM(属性投放!G$36:G$45)+VLOOKUP($C76,一级属性!$E$41:$P$64,COLUMNS(一级属性!$E$41:I$64),0)*(1+0.25)+VLOOKUP($C76,宝石属性!$B$43:$M$66,COLUMNS(宝石属性!$B$43:F$66),0)*2+VLOOKUP($C76,职业被动!$B$6:$M$29,COLUMNS(职业被动!$B$6:F$29),0),2)</f>
        <v>19.3</v>
      </c>
      <c r="H76" s="191">
        <f>ROUND(SUM(属性投放!H$36:H$45)+VLOOKUP($C76,一级属性!$E$41:$P$64,COLUMNS(一级属性!$E$41:J$64),0)*(1+0.25)+VLOOKUP($C76,宝石属性!$B$43:$M$66,COLUMNS(宝石属性!$B$43:G$66),0)*2+VLOOKUP($C76,职业被动!$B$6:$M$29,COLUMNS(职业被动!$B$6:G$29),0),2)</f>
        <v>10.7</v>
      </c>
      <c r="I76" s="191">
        <f>ROUND(SUM(属性投放!I$36:I$45)+VLOOKUP($C76,一级属性!$E$41:$P$64,COLUMNS(一级属性!$E$41:K$64),0)*(1+0.25)+VLOOKUP($C76,宝石属性!$B$43:$M$66,COLUMNS(宝石属性!$B$43:H$66),0)*2+VLOOKUP($C76,职业被动!$B$6:$M$29,COLUMNS(职业被动!$B$6:H$29),0),2)</f>
        <v>6.1</v>
      </c>
      <c r="J76" s="191">
        <f>ROUND(SUM(属性投放!J$36:J$45)+VLOOKUP($C76,一级属性!$E$41:$P$64,COLUMNS(一级属性!$E$41:L$64),0)*(1+0.25)+VLOOKUP($C76,宝石属性!$B$43:$M$66,COLUMNS(宝石属性!$B$43:I$66),0)*2+VLOOKUP($C76,职业被动!$B$6:$M$29,COLUMNS(职业被动!$B$6:I$29),0),2)</f>
        <v>10.9</v>
      </c>
      <c r="K76" s="191">
        <f>ROUND(SUM(属性投放!K$36:K$45)+VLOOKUP($C76,一级属性!$E$41:$P$64,COLUMNS(一级属性!$E$41:M$64),0)*(1+0.25)+VLOOKUP($C76,宝石属性!$B$43:$M$66,COLUMNS(宝石属性!$B$43:J$66),0)*2+VLOOKUP($C76,职业被动!$B$6:$M$29,COLUMNS(职业被动!$B$6:J$29),0),2)</f>
        <v>7.25</v>
      </c>
      <c r="L76" s="191">
        <f>ROUND(SUM(属性投放!L$36:L$45)+VLOOKUP($C76,一级属性!$E$41:$P$64,COLUMNS(一级属性!$E$41:N$64),0)*(1+0.25)+VLOOKUP($C76,宝石属性!$B$43:$M$66,COLUMNS(宝石属性!$B$43:K$66),0)*2+VLOOKUP($C76,职业被动!$B$6:$M$29,COLUMNS(职业被动!$B$6:K$29),0),2)</f>
        <v>3.5</v>
      </c>
      <c r="M76" s="191">
        <f>ROUND(SUM(属性投放!M$36:M$45)+VLOOKUP($C76,一级属性!$E$41:$P$64,COLUMNS(一级属性!$E$41:O$64),0)*(1+0.25)+VLOOKUP($C76,宝石属性!$B$43:$M$66,COLUMNS(宝石属性!$B$43:L$66),0)*2+VLOOKUP($C76,职业被动!$B$6:$M$29,COLUMNS(职业被动!$B$6:L$29),0),2)</f>
        <v>0.3</v>
      </c>
      <c r="N76" s="191">
        <f>ROUND(SUM(属性投放!N$36:N$45)+VLOOKUP($C76,一级属性!$E$41:$P$64,COLUMNS(一级属性!$E$41:P$64),0)*(1+0.25)+VLOOKUP($C76,宝石属性!$B$43:$M$66,COLUMNS(宝石属性!$B$43:M$66),0)*2+VLOOKUP($C76,职业被动!$B$6:$M$29,COLUMNS(职业被动!$B$6:M$29),0),2)</f>
        <v>11.1</v>
      </c>
    </row>
    <row r="77" spans="3:16">
      <c r="C77" s="82" t="s">
        <v>1211</v>
      </c>
      <c r="D77" s="192">
        <v>13001</v>
      </c>
      <c r="E77" s="191">
        <f>ROUND(SUM(属性投放!E$36:E$45)+VLOOKUP($C77,一级属性!$E$41:$P$64,COLUMNS(一级属性!$E$41:G$64),0)*(1+0.25)+VLOOKUP($C77,宝石属性!$B$43:$M$66,COLUMNS(宝石属性!$B$43:D$66),0)*2+VLOOKUP($C77,职业被动!$B$6:$M$29,COLUMNS(职业被动!$B$6:D$29),0),2)</f>
        <v>57.4</v>
      </c>
      <c r="F77" s="191">
        <f>ROUND(SUM(属性投放!F$36:F$45)+VLOOKUP($C77,一级属性!$E$41:$P$64,COLUMNS(一级属性!$E$41:H$64),0)*(1+0.25)+VLOOKUP($C77,宝石属性!$B$43:$M$66,COLUMNS(宝石属性!$B$43:E$66),0)*2+VLOOKUP($C77,职业被动!$B$6:$M$29,COLUMNS(职业被动!$B$6:E$29),0),2)</f>
        <v>41.95</v>
      </c>
      <c r="G77" s="191">
        <f>ROUND(SUM(属性投放!G$36:G$45)+VLOOKUP($C77,一级属性!$E$41:$P$64,COLUMNS(一级属性!$E$41:I$64),0)*(1+0.25)+VLOOKUP($C77,宝石属性!$B$43:$M$66,COLUMNS(宝石属性!$B$43:F$66),0)*2+VLOOKUP($C77,职业被动!$B$6:$M$29,COLUMNS(职业被动!$B$6:F$29),0),2)</f>
        <v>10.199999999999999</v>
      </c>
      <c r="H77" s="191">
        <f>ROUND(SUM(属性投放!H$36:H$45)+VLOOKUP($C77,一级属性!$E$41:$P$64,COLUMNS(一级属性!$E$41:J$64),0)*(1+0.25)+VLOOKUP($C77,宝石属性!$B$43:$M$66,COLUMNS(宝石属性!$B$43:G$66),0)*2+VLOOKUP($C77,职业被动!$B$6:$M$29,COLUMNS(职业被动!$B$6:G$29),0),2)</f>
        <v>10.7</v>
      </c>
      <c r="I77" s="191">
        <f>ROUND(SUM(属性投放!I$36:I$45)+VLOOKUP($C77,一级属性!$E$41:$P$64,COLUMNS(一级属性!$E$41:K$64),0)*(1+0.25)+VLOOKUP($C77,宝石属性!$B$43:$M$66,COLUMNS(宝石属性!$B$43:H$66),0)*2+VLOOKUP($C77,职业被动!$B$6:$M$29,COLUMNS(职业被动!$B$6:H$29),0),2)</f>
        <v>9.85</v>
      </c>
      <c r="J77" s="191">
        <f>ROUND(SUM(属性投放!J$36:J$45)+VLOOKUP($C77,一级属性!$E$41:$P$64,COLUMNS(一级属性!$E$41:L$64),0)*(1+0.25)+VLOOKUP($C77,宝石属性!$B$43:$M$66,COLUMNS(宝石属性!$B$43:I$66),0)*2+VLOOKUP($C77,职业被动!$B$6:$M$29,COLUMNS(职业被动!$B$6:I$29),0),2)</f>
        <v>11.65</v>
      </c>
      <c r="K77" s="191">
        <f>ROUND(SUM(属性投放!K$36:K$45)+VLOOKUP($C77,一级属性!$E$41:$P$64,COLUMNS(一级属性!$E$41:M$64),0)*(1+0.25)+VLOOKUP($C77,宝石属性!$B$43:$M$66,COLUMNS(宝石属性!$B$43:J$66),0)*2+VLOOKUP($C77,职业被动!$B$6:$M$29,COLUMNS(职业被动!$B$6:J$29),0),2)</f>
        <v>8.1300000000000008</v>
      </c>
      <c r="L77" s="191">
        <f>ROUND(SUM(属性投放!L$36:L$45)+VLOOKUP($C77,一级属性!$E$41:$P$64,COLUMNS(一级属性!$E$41:N$64),0)*(1+0.25)+VLOOKUP($C77,宝石属性!$B$43:$M$66,COLUMNS(宝石属性!$B$43:K$66),0)*2+VLOOKUP($C77,职业被动!$B$6:$M$29,COLUMNS(职业被动!$B$6:K$29),0),2)</f>
        <v>3.5</v>
      </c>
      <c r="M77" s="191">
        <f>ROUND(SUM(属性投放!M$36:M$45)+VLOOKUP($C77,一级属性!$E$41:$P$64,COLUMNS(一级属性!$E$41:O$64),0)*(1+0.25)+VLOOKUP($C77,宝石属性!$B$43:$M$66,COLUMNS(宝石属性!$B$43:L$66),0)*2+VLOOKUP($C77,职业被动!$B$6:$M$29,COLUMNS(职业被动!$B$6:L$29),0),2)</f>
        <v>10.9</v>
      </c>
      <c r="N77" s="191">
        <f>ROUND(SUM(属性投放!N$36:N$45)+VLOOKUP($C77,一级属性!$E$41:$P$64,COLUMNS(一级属性!$E$41:P$64),0)*(1+0.25)+VLOOKUP($C77,宝石属性!$B$43:$M$66,COLUMNS(宝石属性!$B$43:M$66),0)*2+VLOOKUP($C77,职业被动!$B$6:$M$29,COLUMNS(职业被动!$B$6:M$29),0),2)</f>
        <v>11.1</v>
      </c>
    </row>
    <row r="80" spans="3:16">
      <c r="C80" s="21" t="s">
        <v>1052</v>
      </c>
    </row>
    <row r="81" spans="3:14">
      <c r="C81" s="138"/>
      <c r="D81" s="138" t="s">
        <v>483</v>
      </c>
      <c r="E81" s="188" t="s">
        <v>246</v>
      </c>
      <c r="F81" s="188" t="s">
        <v>10</v>
      </c>
      <c r="G81" s="189" t="s">
        <v>4</v>
      </c>
      <c r="H81" s="188" t="s">
        <v>5</v>
      </c>
      <c r="I81" s="189" t="s">
        <v>240</v>
      </c>
      <c r="J81" s="188" t="s">
        <v>241</v>
      </c>
      <c r="K81" s="188" t="s">
        <v>249</v>
      </c>
      <c r="L81" s="189" t="s">
        <v>242</v>
      </c>
      <c r="M81" s="189" t="s">
        <v>243</v>
      </c>
      <c r="N81" s="188" t="s">
        <v>252</v>
      </c>
    </row>
    <row r="82" spans="3:14">
      <c r="C82" s="82" t="s">
        <v>301</v>
      </c>
      <c r="D82" s="190">
        <v>10400</v>
      </c>
      <c r="E82" s="191">
        <f>ROUND(E69/D$3,2)</f>
        <v>1</v>
      </c>
      <c r="F82" s="191">
        <f t="shared" ref="F82:N82" si="24">ROUND(F69/E$3,2)</f>
        <v>0.48</v>
      </c>
      <c r="G82" s="191">
        <f t="shared" si="24"/>
        <v>1</v>
      </c>
      <c r="H82" s="191">
        <f t="shared" si="24"/>
        <v>1.1000000000000001</v>
      </c>
      <c r="I82" s="191">
        <f t="shared" si="24"/>
        <v>0.43</v>
      </c>
      <c r="J82" s="191">
        <f t="shared" si="24"/>
        <v>1</v>
      </c>
      <c r="K82" s="191">
        <f t="shared" si="24"/>
        <v>1</v>
      </c>
      <c r="L82" s="191">
        <f t="shared" si="24"/>
        <v>0.69</v>
      </c>
      <c r="M82" s="191">
        <f t="shared" si="24"/>
        <v>0.03</v>
      </c>
      <c r="N82" s="191">
        <f t="shared" si="24"/>
        <v>1</v>
      </c>
    </row>
    <row r="83" spans="3:14">
      <c r="C83" s="82" t="s">
        <v>303</v>
      </c>
      <c r="D83" s="190">
        <v>13001</v>
      </c>
      <c r="E83" s="191">
        <f t="shared" ref="E83:N83" si="25">ROUND(E70/D$3,2)</f>
        <v>1.24</v>
      </c>
      <c r="F83" s="191">
        <f t="shared" si="25"/>
        <v>0.87</v>
      </c>
      <c r="G83" s="191">
        <f t="shared" si="25"/>
        <v>0.53</v>
      </c>
      <c r="H83" s="191">
        <f t="shared" si="25"/>
        <v>1</v>
      </c>
      <c r="I83" s="191">
        <f t="shared" si="25"/>
        <v>0.76</v>
      </c>
      <c r="J83" s="191">
        <f t="shared" si="25"/>
        <v>1.07</v>
      </c>
      <c r="K83" s="191">
        <f t="shared" si="25"/>
        <v>1.1200000000000001</v>
      </c>
      <c r="L83" s="191">
        <f t="shared" si="25"/>
        <v>1</v>
      </c>
      <c r="M83" s="191">
        <f t="shared" si="25"/>
        <v>0.03</v>
      </c>
      <c r="N83" s="191">
        <f t="shared" si="25"/>
        <v>1</v>
      </c>
    </row>
    <row r="84" spans="3:14">
      <c r="C84" s="82" t="s">
        <v>305</v>
      </c>
      <c r="D84" s="190">
        <v>10400</v>
      </c>
      <c r="E84" s="191">
        <f t="shared" ref="E84:N84" si="26">ROUND(E71/D$3,2)</f>
        <v>1.1200000000000001</v>
      </c>
      <c r="F84" s="191">
        <f t="shared" si="26"/>
        <v>0.48</v>
      </c>
      <c r="G84" s="191">
        <f t="shared" si="26"/>
        <v>0.87</v>
      </c>
      <c r="H84" s="191">
        <f t="shared" si="26"/>
        <v>1.21</v>
      </c>
      <c r="I84" s="191">
        <f t="shared" si="26"/>
        <v>0.43</v>
      </c>
      <c r="J84" s="191">
        <f t="shared" si="26"/>
        <v>1</v>
      </c>
      <c r="K84" s="191">
        <f t="shared" si="26"/>
        <v>1</v>
      </c>
      <c r="L84" s="191">
        <f t="shared" si="26"/>
        <v>0.69</v>
      </c>
      <c r="M84" s="191">
        <f t="shared" si="26"/>
        <v>0.03</v>
      </c>
      <c r="N84" s="191">
        <f t="shared" si="26"/>
        <v>1</v>
      </c>
    </row>
    <row r="85" spans="3:14">
      <c r="C85" s="82" t="s">
        <v>307</v>
      </c>
      <c r="D85" s="190">
        <v>10310</v>
      </c>
      <c r="E85" s="191">
        <f t="shared" ref="E85:N85" si="27">ROUND(E72/D$3,2)</f>
        <v>1.1200000000000001</v>
      </c>
      <c r="F85" s="191">
        <f t="shared" si="27"/>
        <v>0.87</v>
      </c>
      <c r="G85" s="191">
        <f t="shared" si="27"/>
        <v>0.53</v>
      </c>
      <c r="H85" s="191">
        <f t="shared" si="27"/>
        <v>1</v>
      </c>
      <c r="I85" s="191">
        <f t="shared" si="27"/>
        <v>0.69</v>
      </c>
      <c r="J85" s="191">
        <f t="shared" si="27"/>
        <v>1.07</v>
      </c>
      <c r="K85" s="191">
        <f t="shared" si="27"/>
        <v>1.1200000000000001</v>
      </c>
      <c r="L85" s="191">
        <f t="shared" si="27"/>
        <v>0.69</v>
      </c>
      <c r="M85" s="191">
        <f t="shared" si="27"/>
        <v>1</v>
      </c>
      <c r="N85" s="191">
        <f t="shared" si="27"/>
        <v>1</v>
      </c>
    </row>
    <row r="86" spans="3:14">
      <c r="C86" s="82" t="s">
        <v>309</v>
      </c>
      <c r="D86" s="190">
        <v>14000</v>
      </c>
      <c r="E86" s="191">
        <f t="shared" ref="E86:N86" si="28">ROUND(E73/D$3,2)</f>
        <v>1</v>
      </c>
      <c r="F86" s="191">
        <f t="shared" si="28"/>
        <v>1</v>
      </c>
      <c r="G86" s="191">
        <f t="shared" si="28"/>
        <v>0.53</v>
      </c>
      <c r="H86" s="191">
        <f t="shared" si="28"/>
        <v>1</v>
      </c>
      <c r="I86" s="191">
        <f t="shared" si="28"/>
        <v>1</v>
      </c>
      <c r="J86" s="191">
        <f t="shared" si="28"/>
        <v>1.28</v>
      </c>
      <c r="K86" s="191">
        <f t="shared" si="28"/>
        <v>0.86</v>
      </c>
      <c r="L86" s="191">
        <f t="shared" si="28"/>
        <v>0.69</v>
      </c>
      <c r="M86" s="191">
        <f t="shared" si="28"/>
        <v>0.03</v>
      </c>
      <c r="N86" s="191">
        <f t="shared" si="28"/>
        <v>1</v>
      </c>
    </row>
    <row r="87" spans="3:14">
      <c r="C87" s="82" t="s">
        <v>311</v>
      </c>
      <c r="D87" s="192">
        <v>13001</v>
      </c>
      <c r="E87" s="191">
        <f t="shared" ref="E87:E88" si="29">ROUND(E74/D$3,2)</f>
        <v>1.24</v>
      </c>
      <c r="F87" s="191">
        <f t="shared" ref="F87:F88" si="30">ROUND(F74/E$3,2)</f>
        <v>0.87</v>
      </c>
      <c r="G87" s="191">
        <f t="shared" ref="G87:G88" si="31">ROUND(G74/F$3,2)</f>
        <v>0.53</v>
      </c>
      <c r="H87" s="191">
        <f t="shared" ref="H87:H88" si="32">ROUND(H74/G$3,2)</f>
        <v>1</v>
      </c>
      <c r="I87" s="191">
        <f t="shared" ref="I87:I88" si="33">ROUND(I74/H$3,2)</f>
        <v>0.76</v>
      </c>
      <c r="J87" s="191">
        <f t="shared" ref="J87:J88" si="34">ROUND(J74/I$3,2)</f>
        <v>1.07</v>
      </c>
      <c r="K87" s="191">
        <f t="shared" ref="K87:K88" si="35">ROUND(K74/J$3,2)</f>
        <v>1.1200000000000001</v>
      </c>
      <c r="L87" s="191">
        <f t="shared" ref="L87:L88" si="36">ROUND(L74/K$3,2)</f>
        <v>1</v>
      </c>
      <c r="M87" s="191">
        <f t="shared" ref="M87:M88" si="37">ROUND(M74/L$3,2)</f>
        <v>0.03</v>
      </c>
      <c r="N87" s="191">
        <f t="shared" ref="N87:N88" si="38">ROUND(N74/M$3,2)</f>
        <v>1</v>
      </c>
    </row>
    <row r="88" spans="3:14">
      <c r="C88" s="82" t="s">
        <v>1209</v>
      </c>
      <c r="D88" s="190">
        <v>14000</v>
      </c>
      <c r="E88" s="191">
        <f t="shared" si="29"/>
        <v>1</v>
      </c>
      <c r="F88" s="191">
        <f t="shared" si="30"/>
        <v>1</v>
      </c>
      <c r="G88" s="191">
        <f t="shared" si="31"/>
        <v>0.53</v>
      </c>
      <c r="H88" s="191">
        <f t="shared" si="32"/>
        <v>1</v>
      </c>
      <c r="I88" s="191">
        <f t="shared" si="33"/>
        <v>1</v>
      </c>
      <c r="J88" s="191">
        <f t="shared" si="34"/>
        <v>1.28</v>
      </c>
      <c r="K88" s="191">
        <f t="shared" si="35"/>
        <v>0.86</v>
      </c>
      <c r="L88" s="191">
        <f t="shared" si="36"/>
        <v>0.69</v>
      </c>
      <c r="M88" s="191">
        <f t="shared" si="37"/>
        <v>0.03</v>
      </c>
      <c r="N88" s="191">
        <f t="shared" si="38"/>
        <v>1</v>
      </c>
    </row>
    <row r="89" spans="3:14">
      <c r="C89" s="82" t="s">
        <v>1210</v>
      </c>
      <c r="D89" s="190">
        <v>10400</v>
      </c>
      <c r="E89" s="191">
        <f t="shared" ref="E89:E90" si="39">ROUND(E76/D$3,2)</f>
        <v>1</v>
      </c>
      <c r="F89" s="191">
        <f t="shared" ref="F89:F90" si="40">ROUND(F76/E$3,2)</f>
        <v>0.48</v>
      </c>
      <c r="G89" s="191">
        <f t="shared" ref="G89:G90" si="41">ROUND(G76/F$3,2)</f>
        <v>1</v>
      </c>
      <c r="H89" s="191">
        <f t="shared" ref="H89:H90" si="42">ROUND(H76/G$3,2)</f>
        <v>1.1000000000000001</v>
      </c>
      <c r="I89" s="191">
        <f t="shared" ref="I89:I90" si="43">ROUND(I76/H$3,2)</f>
        <v>0.43</v>
      </c>
      <c r="J89" s="191">
        <f t="shared" ref="J89:J90" si="44">ROUND(J76/I$3,2)</f>
        <v>1</v>
      </c>
      <c r="K89" s="191">
        <f t="shared" ref="K89:K90" si="45">ROUND(K76/J$3,2)</f>
        <v>1</v>
      </c>
      <c r="L89" s="191">
        <f t="shared" ref="L89:L90" si="46">ROUND(L76/K$3,2)</f>
        <v>0.69</v>
      </c>
      <c r="M89" s="191">
        <f t="shared" ref="M89:M90" si="47">ROUND(M76/L$3,2)</f>
        <v>0.03</v>
      </c>
      <c r="N89" s="191">
        <f t="shared" ref="N89:N90" si="48">ROUND(N76/M$3,2)</f>
        <v>1</v>
      </c>
    </row>
    <row r="90" spans="3:14">
      <c r="C90" s="82" t="s">
        <v>1211</v>
      </c>
      <c r="D90" s="192">
        <v>13001</v>
      </c>
      <c r="E90" s="191">
        <f t="shared" si="39"/>
        <v>1</v>
      </c>
      <c r="F90" s="191">
        <f t="shared" si="40"/>
        <v>0.87</v>
      </c>
      <c r="G90" s="191">
        <f t="shared" si="41"/>
        <v>0.53</v>
      </c>
      <c r="H90" s="191">
        <f t="shared" si="42"/>
        <v>1.1000000000000001</v>
      </c>
      <c r="I90" s="191">
        <f t="shared" si="43"/>
        <v>0.69</v>
      </c>
      <c r="J90" s="191">
        <f t="shared" si="44"/>
        <v>1.07</v>
      </c>
      <c r="K90" s="191">
        <f t="shared" si="45"/>
        <v>1.1200000000000001</v>
      </c>
      <c r="L90" s="191">
        <f t="shared" si="46"/>
        <v>0.69</v>
      </c>
      <c r="M90" s="191">
        <f t="shared" si="47"/>
        <v>1</v>
      </c>
      <c r="N90" s="191">
        <f t="shared" si="48"/>
        <v>1</v>
      </c>
    </row>
    <row r="93" spans="3:14">
      <c r="C93" s="38"/>
      <c r="D93" s="38"/>
      <c r="E93" s="57" t="s">
        <v>246</v>
      </c>
      <c r="F93" s="57" t="s">
        <v>10</v>
      </c>
      <c r="G93" s="58" t="s">
        <v>4</v>
      </c>
      <c r="H93" s="57" t="s">
        <v>5</v>
      </c>
      <c r="I93" s="58" t="s">
        <v>240</v>
      </c>
      <c r="J93" s="57" t="s">
        <v>241</v>
      </c>
      <c r="K93" s="57" t="s">
        <v>249</v>
      </c>
      <c r="L93" s="58" t="s">
        <v>242</v>
      </c>
      <c r="M93" s="58" t="s">
        <v>243</v>
      </c>
      <c r="N93" s="57" t="s">
        <v>252</v>
      </c>
    </row>
    <row r="94" spans="3:14">
      <c r="C94" s="38"/>
      <c r="D94" s="70" t="s">
        <v>497</v>
      </c>
      <c r="E94" s="38">
        <f>ROUND(SUM(E36:E38)+一级属性!G37+一级属性!G39*(5+一级属性!$H$17)/5+宝石属性!C18*2+职业被动!C3,2)</f>
        <v>119.4</v>
      </c>
      <c r="F94" s="38">
        <f>ROUND(SUM(F36:F38)+一级属性!H37+一级属性!H39*(5+一级属性!$H$17)/5+宝石属性!D18*2+职业被动!D3,2)</f>
        <v>54.45</v>
      </c>
      <c r="G94" s="38">
        <f>ROUND(SUM(G36:G38)+一级属性!I37+一级属性!I39*(5+一级属性!$H$17)/5+宝石属性!E18*2+职业被动!E3,2)</f>
        <v>22.15</v>
      </c>
      <c r="H94" s="38">
        <f>ROUND(SUM(H36:H38)+一级属性!J37+一级属性!J39*(5+一级属性!$H$17)/5+宝石属性!F18*2+职业被动!F3,2)</f>
        <v>26.85</v>
      </c>
      <c r="I94" s="38">
        <f>ROUND(SUM(I36:I38)+一级属性!K37+一级属性!K39*(5+一级属性!$H$17)/5+宝石属性!G18*2+职业被动!G3,2)</f>
        <v>16.75</v>
      </c>
      <c r="J94" s="38">
        <f>ROUND(SUM(J36:J38)+一级属性!L37+一级属性!L39*(5+一级属性!$H$17)/5+宝石属性!H18*2+职业被动!H3,2)</f>
        <v>16.25</v>
      </c>
      <c r="K94" s="38">
        <f>ROUND(SUM(K36:K38)+一级属性!M37+一级属性!M39*(5+一级属性!$H$17)/5+宝石属性!I18*2+职业被动!I3,2)</f>
        <v>16.98</v>
      </c>
      <c r="L94" s="38">
        <f>ROUND(SUM(L36:L38)+一级属性!N37+一级属性!N39*(5+一级属性!$H$17)/5+宝石属性!J18*2+职业被动!J3,2)</f>
        <v>6.7</v>
      </c>
      <c r="M94" s="38">
        <f>ROUND(SUM(M36:M38)+一级属性!O37+一级属性!O39*(5+一级属性!$H$17)/5+宝石属性!K18*2+职业被动!K3,2)</f>
        <v>11.5</v>
      </c>
      <c r="N94" s="38">
        <f>ROUND(SUM(N36:N38)+一级属性!P37+一级属性!P39*(5+一级属性!$H$17)/5+宝石属性!L18*2+职业被动!L3,2)</f>
        <v>11.9</v>
      </c>
    </row>
    <row r="95" spans="3:14">
      <c r="C95" s="38"/>
      <c r="D95" s="70" t="s">
        <v>504</v>
      </c>
      <c r="E95" s="38">
        <f>SUM(E$36:E$45)</f>
        <v>39.4</v>
      </c>
      <c r="F95" s="38">
        <f>SUM(F$36:F$45)</f>
        <v>23.2</v>
      </c>
      <c r="G95" s="38">
        <f t="shared" ref="G95:N95" si="49">SUM(G$36:G$45)</f>
        <v>10.199999999999999</v>
      </c>
      <c r="H95" s="38">
        <f t="shared" si="49"/>
        <v>7.3</v>
      </c>
      <c r="I95" s="38">
        <f t="shared" si="49"/>
        <v>6.1</v>
      </c>
      <c r="J95" s="38">
        <f t="shared" si="49"/>
        <v>5.8</v>
      </c>
      <c r="K95" s="38">
        <f t="shared" si="49"/>
        <v>3.9000000000000004</v>
      </c>
      <c r="L95" s="38">
        <f t="shared" si="49"/>
        <v>3.5</v>
      </c>
      <c r="M95" s="38">
        <f t="shared" si="49"/>
        <v>0.3</v>
      </c>
      <c r="N95" s="38">
        <f t="shared" si="49"/>
        <v>0.3</v>
      </c>
    </row>
    <row r="96" spans="3:14">
      <c r="C96" s="38"/>
      <c r="D96" s="70" t="s">
        <v>503</v>
      </c>
      <c r="E96" s="38">
        <f>ROUND(E95/E94,3)</f>
        <v>0.33</v>
      </c>
      <c r="F96" s="38">
        <f t="shared" ref="F96:N96" si="50">ROUND(F95/F94,3)</f>
        <v>0.42599999999999999</v>
      </c>
      <c r="G96" s="38">
        <f t="shared" si="50"/>
        <v>0.46</v>
      </c>
      <c r="H96" s="38">
        <f t="shared" si="50"/>
        <v>0.27200000000000002</v>
      </c>
      <c r="I96" s="38">
        <f t="shared" si="50"/>
        <v>0.36399999999999999</v>
      </c>
      <c r="J96" s="38">
        <f t="shared" si="50"/>
        <v>0.35699999999999998</v>
      </c>
      <c r="K96" s="38">
        <f t="shared" si="50"/>
        <v>0.23</v>
      </c>
      <c r="L96" s="38">
        <f t="shared" si="50"/>
        <v>0.52200000000000002</v>
      </c>
      <c r="M96" s="38">
        <f t="shared" si="50"/>
        <v>2.5999999999999999E-2</v>
      </c>
      <c r="N96" s="38">
        <f t="shared" si="50"/>
        <v>2.5000000000000001E-2</v>
      </c>
    </row>
    <row r="97" spans="3:14">
      <c r="C97" s="38"/>
      <c r="D97" s="70" t="s">
        <v>505</v>
      </c>
      <c r="E97" s="38">
        <f>ROUND(SUM(E$36:E$44)/E94,3)</f>
        <v>0.26300000000000001</v>
      </c>
      <c r="F97" s="38">
        <f t="shared" ref="F97:L97" si="51">ROUND(SUM(F$36:F$44)/F94,3)</f>
        <v>0.33400000000000002</v>
      </c>
      <c r="G97" s="38">
        <f t="shared" si="51"/>
        <v>0.41499999999999998</v>
      </c>
      <c r="H97" s="38">
        <f t="shared" si="51"/>
        <v>0.19</v>
      </c>
      <c r="I97" s="38">
        <f t="shared" si="51"/>
        <v>0.30399999999999999</v>
      </c>
      <c r="J97" s="38">
        <f t="shared" si="51"/>
        <v>0.20899999999999999</v>
      </c>
      <c r="K97" s="38">
        <f t="shared" si="51"/>
        <v>0.106</v>
      </c>
      <c r="L97" s="38">
        <f t="shared" si="51"/>
        <v>0.52200000000000002</v>
      </c>
      <c r="M97" s="38">
        <f t="shared" ref="M97:N97" si="52">SUM(M$36:M$44)/M94</f>
        <v>2.6086956521739129E-2</v>
      </c>
      <c r="N97" s="38">
        <f t="shared" si="52"/>
        <v>2.5210084033613443E-2</v>
      </c>
    </row>
    <row r="98" spans="3:14"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</row>
    <row r="99" spans="3:14">
      <c r="C99" s="208" t="s">
        <v>1075</v>
      </c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</row>
    <row r="100" spans="3:14">
      <c r="C100" s="205"/>
      <c r="D100" s="205" t="s">
        <v>483</v>
      </c>
      <c r="E100" s="206" t="s">
        <v>246</v>
      </c>
      <c r="F100" s="206" t="s">
        <v>10</v>
      </c>
      <c r="G100" s="207" t="s">
        <v>4</v>
      </c>
      <c r="H100" s="206" t="s">
        <v>5</v>
      </c>
      <c r="I100" s="207" t="s">
        <v>240</v>
      </c>
      <c r="J100" s="206" t="s">
        <v>241</v>
      </c>
      <c r="K100" s="206" t="s">
        <v>249</v>
      </c>
      <c r="L100" s="207" t="s">
        <v>242</v>
      </c>
      <c r="M100" s="207" t="s">
        <v>243</v>
      </c>
      <c r="N100" s="206" t="s">
        <v>252</v>
      </c>
    </row>
    <row r="101" spans="3:14">
      <c r="C101" s="203" t="s">
        <v>301</v>
      </c>
      <c r="D101" s="209">
        <v>10400</v>
      </c>
      <c r="E101" s="210">
        <f t="shared" ref="E101:N101" si="53">ROUND(E69/E$94,3)</f>
        <v>0.48099999999999998</v>
      </c>
      <c r="F101" s="210">
        <f t="shared" si="53"/>
        <v>0.42599999999999999</v>
      </c>
      <c r="G101" s="210">
        <f t="shared" si="53"/>
        <v>0.871</v>
      </c>
      <c r="H101" s="210">
        <f t="shared" si="53"/>
        <v>0.39900000000000002</v>
      </c>
      <c r="I101" s="210">
        <f t="shared" si="53"/>
        <v>0.36399999999999999</v>
      </c>
      <c r="J101" s="210">
        <f t="shared" si="53"/>
        <v>0.67100000000000004</v>
      </c>
      <c r="K101" s="210">
        <f t="shared" si="53"/>
        <v>0.42699999999999999</v>
      </c>
      <c r="L101" s="210">
        <f t="shared" si="53"/>
        <v>0.52200000000000002</v>
      </c>
      <c r="M101" s="210">
        <f t="shared" si="53"/>
        <v>2.5999999999999999E-2</v>
      </c>
      <c r="N101" s="210">
        <f t="shared" si="53"/>
        <v>0.93300000000000005</v>
      </c>
    </row>
    <row r="102" spans="3:14">
      <c r="C102" s="203" t="s">
        <v>303</v>
      </c>
      <c r="D102" s="209">
        <v>13001</v>
      </c>
      <c r="E102" s="210">
        <f t="shared" ref="E102:N102" si="54">ROUND(E70/E$94,3)</f>
        <v>0.59799999999999998</v>
      </c>
      <c r="F102" s="210">
        <f t="shared" si="54"/>
        <v>0.77</v>
      </c>
      <c r="G102" s="210">
        <f t="shared" si="54"/>
        <v>0.46</v>
      </c>
      <c r="H102" s="210">
        <f t="shared" si="54"/>
        <v>0.36099999999999999</v>
      </c>
      <c r="I102" s="210">
        <f t="shared" si="54"/>
        <v>0.64800000000000002</v>
      </c>
      <c r="J102" s="210">
        <f t="shared" si="54"/>
        <v>0.71699999999999997</v>
      </c>
      <c r="K102" s="210">
        <f t="shared" si="54"/>
        <v>0.47899999999999998</v>
      </c>
      <c r="L102" s="210">
        <f t="shared" si="54"/>
        <v>0.76100000000000001</v>
      </c>
      <c r="M102" s="210">
        <f t="shared" si="54"/>
        <v>2.5999999999999999E-2</v>
      </c>
      <c r="N102" s="210">
        <f t="shared" si="54"/>
        <v>0.93300000000000005</v>
      </c>
    </row>
    <row r="103" spans="3:14">
      <c r="C103" s="203" t="s">
        <v>305</v>
      </c>
      <c r="D103" s="209">
        <v>10400</v>
      </c>
      <c r="E103" s="210">
        <f t="shared" ref="E103:N103" si="55">ROUND(E71/E$94,3)</f>
        <v>0.53900000000000003</v>
      </c>
      <c r="F103" s="210">
        <f t="shared" si="55"/>
        <v>0.42599999999999999</v>
      </c>
      <c r="G103" s="210">
        <f t="shared" si="55"/>
        <v>0.75800000000000001</v>
      </c>
      <c r="H103" s="210">
        <f t="shared" si="55"/>
        <v>0.436</v>
      </c>
      <c r="I103" s="210">
        <f t="shared" si="55"/>
        <v>0.36399999999999999</v>
      </c>
      <c r="J103" s="210">
        <f t="shared" si="55"/>
        <v>0.67100000000000004</v>
      </c>
      <c r="K103" s="210">
        <f t="shared" si="55"/>
        <v>0.42699999999999999</v>
      </c>
      <c r="L103" s="210">
        <f t="shared" si="55"/>
        <v>0.52200000000000002</v>
      </c>
      <c r="M103" s="210">
        <f t="shared" si="55"/>
        <v>2.5999999999999999E-2</v>
      </c>
      <c r="N103" s="210">
        <f t="shared" si="55"/>
        <v>0.93300000000000005</v>
      </c>
    </row>
    <row r="104" spans="3:14">
      <c r="C104" s="203" t="s">
        <v>307</v>
      </c>
      <c r="D104" s="209">
        <v>10310</v>
      </c>
      <c r="E104" s="210">
        <f t="shared" ref="E104:N104" si="56">ROUND(E72/E$94,3)</f>
        <v>0.53900000000000003</v>
      </c>
      <c r="F104" s="210">
        <f t="shared" si="56"/>
        <v>0.77</v>
      </c>
      <c r="G104" s="210">
        <f t="shared" si="56"/>
        <v>0.46</v>
      </c>
      <c r="H104" s="210">
        <f t="shared" si="56"/>
        <v>0.36099999999999999</v>
      </c>
      <c r="I104" s="210">
        <f t="shared" si="56"/>
        <v>0.58799999999999997</v>
      </c>
      <c r="J104" s="210">
        <f t="shared" si="56"/>
        <v>0.71699999999999997</v>
      </c>
      <c r="K104" s="210">
        <f t="shared" si="56"/>
        <v>0.47899999999999998</v>
      </c>
      <c r="L104" s="210">
        <f t="shared" si="56"/>
        <v>0.52200000000000002</v>
      </c>
      <c r="M104" s="210">
        <f t="shared" si="56"/>
        <v>0.94799999999999995</v>
      </c>
      <c r="N104" s="210">
        <f t="shared" si="56"/>
        <v>0.93300000000000005</v>
      </c>
    </row>
    <row r="105" spans="3:14">
      <c r="C105" s="203" t="s">
        <v>309</v>
      </c>
      <c r="D105" s="209">
        <v>14000</v>
      </c>
      <c r="E105" s="210">
        <f t="shared" ref="E105:N105" si="57">ROUND(E73/E$94,3)</f>
        <v>0.48099999999999998</v>
      </c>
      <c r="F105" s="210">
        <f t="shared" si="57"/>
        <v>0.88500000000000001</v>
      </c>
      <c r="G105" s="210">
        <f t="shared" si="57"/>
        <v>0.46</v>
      </c>
      <c r="H105" s="210">
        <f t="shared" si="57"/>
        <v>0.36099999999999999</v>
      </c>
      <c r="I105" s="210">
        <f t="shared" si="57"/>
        <v>0.85399999999999998</v>
      </c>
      <c r="J105" s="210">
        <f t="shared" si="57"/>
        <v>0.85499999999999998</v>
      </c>
      <c r="K105" s="210">
        <f t="shared" si="57"/>
        <v>0.36799999999999999</v>
      </c>
      <c r="L105" s="210">
        <f t="shared" si="57"/>
        <v>0.52200000000000002</v>
      </c>
      <c r="M105" s="210">
        <f t="shared" si="57"/>
        <v>2.5999999999999999E-2</v>
      </c>
      <c r="N105" s="210">
        <f t="shared" si="57"/>
        <v>0.93300000000000005</v>
      </c>
    </row>
    <row r="106" spans="3:14">
      <c r="C106" s="203" t="s">
        <v>311</v>
      </c>
      <c r="D106" s="209">
        <v>13001</v>
      </c>
      <c r="E106" s="210">
        <f t="shared" ref="E106:N106" si="58">ROUND(E74/E$94,3)</f>
        <v>0.59799999999999998</v>
      </c>
      <c r="F106" s="210">
        <f t="shared" si="58"/>
        <v>0.77</v>
      </c>
      <c r="G106" s="210">
        <f t="shared" si="58"/>
        <v>0.46</v>
      </c>
      <c r="H106" s="210">
        <f t="shared" si="58"/>
        <v>0.36099999999999999</v>
      </c>
      <c r="I106" s="210">
        <f t="shared" si="58"/>
        <v>0.64800000000000002</v>
      </c>
      <c r="J106" s="210">
        <f t="shared" si="58"/>
        <v>0.71699999999999997</v>
      </c>
      <c r="K106" s="210">
        <f t="shared" si="58"/>
        <v>0.47899999999999998</v>
      </c>
      <c r="L106" s="210">
        <f t="shared" si="58"/>
        <v>0.76100000000000001</v>
      </c>
      <c r="M106" s="210">
        <f t="shared" si="58"/>
        <v>2.5999999999999999E-2</v>
      </c>
      <c r="N106" s="210">
        <f t="shared" si="58"/>
        <v>0.93300000000000005</v>
      </c>
    </row>
    <row r="107" spans="3:14">
      <c r="C107" s="203" t="s">
        <v>1209</v>
      </c>
      <c r="D107" s="209">
        <v>14000</v>
      </c>
      <c r="E107" s="210">
        <f t="shared" ref="E107:N107" si="59">ROUND(E75/E$94,3)</f>
        <v>0.48099999999999998</v>
      </c>
      <c r="F107" s="210">
        <f t="shared" si="59"/>
        <v>0.88500000000000001</v>
      </c>
      <c r="G107" s="210">
        <f t="shared" si="59"/>
        <v>0.46</v>
      </c>
      <c r="H107" s="210">
        <f t="shared" si="59"/>
        <v>0.36099999999999999</v>
      </c>
      <c r="I107" s="210">
        <f t="shared" si="59"/>
        <v>0.85399999999999998</v>
      </c>
      <c r="J107" s="210">
        <f t="shared" si="59"/>
        <v>0.85499999999999998</v>
      </c>
      <c r="K107" s="210">
        <f t="shared" si="59"/>
        <v>0.36799999999999999</v>
      </c>
      <c r="L107" s="210">
        <f t="shared" si="59"/>
        <v>0.52200000000000002</v>
      </c>
      <c r="M107" s="210">
        <f t="shared" si="59"/>
        <v>2.5999999999999999E-2</v>
      </c>
      <c r="N107" s="210">
        <f t="shared" si="59"/>
        <v>0.93300000000000005</v>
      </c>
    </row>
    <row r="108" spans="3:14">
      <c r="C108" s="203" t="s">
        <v>1210</v>
      </c>
      <c r="D108" s="209">
        <v>10400</v>
      </c>
      <c r="E108" s="210">
        <f t="shared" ref="E108:N108" si="60">ROUND(E76/E$94,3)</f>
        <v>0.48099999999999998</v>
      </c>
      <c r="F108" s="210">
        <f t="shared" si="60"/>
        <v>0.42599999999999999</v>
      </c>
      <c r="G108" s="210">
        <f t="shared" si="60"/>
        <v>0.871</v>
      </c>
      <c r="H108" s="210">
        <f t="shared" si="60"/>
        <v>0.39900000000000002</v>
      </c>
      <c r="I108" s="210">
        <f t="shared" si="60"/>
        <v>0.36399999999999999</v>
      </c>
      <c r="J108" s="210">
        <f t="shared" si="60"/>
        <v>0.67100000000000004</v>
      </c>
      <c r="K108" s="210">
        <f t="shared" si="60"/>
        <v>0.42699999999999999</v>
      </c>
      <c r="L108" s="210">
        <f t="shared" si="60"/>
        <v>0.52200000000000002</v>
      </c>
      <c r="M108" s="210">
        <f t="shared" si="60"/>
        <v>2.5999999999999999E-2</v>
      </c>
      <c r="N108" s="210">
        <f t="shared" si="60"/>
        <v>0.93300000000000005</v>
      </c>
    </row>
    <row r="109" spans="3:14">
      <c r="C109" s="203" t="s">
        <v>1211</v>
      </c>
      <c r="D109" s="211">
        <v>13001</v>
      </c>
      <c r="E109" s="210">
        <f t="shared" ref="E109:N109" si="61">ROUND(E77/E$94,3)</f>
        <v>0.48099999999999998</v>
      </c>
      <c r="F109" s="210">
        <f t="shared" si="61"/>
        <v>0.77</v>
      </c>
      <c r="G109" s="210">
        <f t="shared" si="61"/>
        <v>0.46</v>
      </c>
      <c r="H109" s="210">
        <f t="shared" si="61"/>
        <v>0.39900000000000002</v>
      </c>
      <c r="I109" s="210">
        <f t="shared" si="61"/>
        <v>0.58799999999999997</v>
      </c>
      <c r="J109" s="210">
        <f t="shared" si="61"/>
        <v>0.71699999999999997</v>
      </c>
      <c r="K109" s="210">
        <f t="shared" si="61"/>
        <v>0.47899999999999998</v>
      </c>
      <c r="L109" s="210">
        <f t="shared" si="61"/>
        <v>0.52200000000000002</v>
      </c>
      <c r="M109" s="210">
        <f t="shared" si="61"/>
        <v>0.94799999999999995</v>
      </c>
      <c r="N109" s="210">
        <f t="shared" si="61"/>
        <v>0.93300000000000005</v>
      </c>
    </row>
  </sheetData>
  <mergeCells count="6">
    <mergeCell ref="C36:C44"/>
    <mergeCell ref="C14:C22"/>
    <mergeCell ref="C45:C49"/>
    <mergeCell ref="C50:C53"/>
    <mergeCell ref="C23:C27"/>
    <mergeCell ref="C28:C31"/>
  </mergeCells>
  <phoneticPr fontId="1" type="noConversion"/>
  <pageMargins left="0.7" right="0.7" top="0.75" bottom="0.75" header="0.3" footer="0.3"/>
  <pageSetup paperSize="9" orientation="portrait" r:id="rId1"/>
  <ignoredErrors>
    <ignoredError sqref="E94:N9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E1:R169"/>
  <sheetViews>
    <sheetView topLeftCell="D121" workbookViewId="0">
      <selection activeCell="G136" sqref="G136"/>
    </sheetView>
  </sheetViews>
  <sheetFormatPr defaultRowHeight="11.25"/>
  <cols>
    <col min="1" max="4" width="9" style="8"/>
    <col min="5" max="5" width="25.75" style="8" bestFit="1" customWidth="1"/>
    <col min="6" max="6" width="18.625" style="8" bestFit="1" customWidth="1"/>
    <col min="7" max="7" width="15.625" style="8" customWidth="1"/>
    <col min="8" max="8" width="17.25" style="8" bestFit="1" customWidth="1"/>
    <col min="9" max="9" width="16.875" style="8" customWidth="1"/>
    <col min="10" max="11" width="9" style="8"/>
    <col min="12" max="12" width="10.375" style="8" customWidth="1"/>
    <col min="13" max="13" width="9" style="8"/>
    <col min="14" max="14" width="12.75" style="8" bestFit="1" customWidth="1"/>
    <col min="15" max="15" width="14.25" style="8" bestFit="1" customWidth="1"/>
    <col min="16" max="16384" width="9" style="8"/>
  </cols>
  <sheetData>
    <row r="1" spans="5:16" ht="14.25" customHeight="1"/>
    <row r="2" spans="5:16" ht="12">
      <c r="E2" s="27" t="s">
        <v>80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6</v>
      </c>
      <c r="L2" s="9" t="s">
        <v>7</v>
      </c>
      <c r="M2" s="9" t="s">
        <v>8</v>
      </c>
      <c r="N2" s="36" t="s">
        <v>13</v>
      </c>
      <c r="O2" s="36" t="s">
        <v>12</v>
      </c>
      <c r="P2" s="36" t="s">
        <v>14</v>
      </c>
    </row>
    <row r="3" spans="5:16" ht="22.5">
      <c r="E3" s="10"/>
      <c r="F3" s="42" t="s">
        <v>81</v>
      </c>
      <c r="G3" s="9">
        <f>SUM(属性投放!E45:E47)</f>
        <v>18</v>
      </c>
      <c r="H3" s="9">
        <f>SUM(属性投放!F45:F47)</f>
        <v>30</v>
      </c>
      <c r="I3" s="9">
        <f>SUM(属性投放!G45:G47)</f>
        <v>6</v>
      </c>
      <c r="J3" s="9">
        <f>SUM(属性投放!H45:H47)</f>
        <v>2.2000000000000002</v>
      </c>
      <c r="K3" s="9">
        <f>SUM(属性投放!I45:I47)</f>
        <v>6</v>
      </c>
      <c r="L3" s="9">
        <f>SUM(属性投放!J45:J47)</f>
        <v>5.8999999999999995</v>
      </c>
      <c r="M3" s="9">
        <f>SUM(属性投放!K45:K47)</f>
        <v>3.35</v>
      </c>
      <c r="N3" s="9">
        <f>SUM(属性投放!L45:L47)</f>
        <v>0</v>
      </c>
      <c r="O3" s="9">
        <f>SUM(属性投放!M45:M47)</f>
        <v>0</v>
      </c>
      <c r="P3" s="9">
        <f>SUM(属性投放!N45:N47)</f>
        <v>0</v>
      </c>
    </row>
    <row r="4" spans="5:16">
      <c r="E4" s="10"/>
      <c r="F4" s="8" t="s">
        <v>236</v>
      </c>
      <c r="G4" s="9">
        <f>属性价值和能力评分!F6</f>
        <v>0.34</v>
      </c>
      <c r="H4" s="9">
        <f>属性价值和能力评分!G6</f>
        <v>0.4</v>
      </c>
      <c r="I4" s="9">
        <f>属性价值和能力评分!H6</f>
        <v>1</v>
      </c>
      <c r="J4" s="9">
        <f>属性价值和能力评分!I6</f>
        <v>2</v>
      </c>
      <c r="K4" s="9">
        <f>属性价值和能力评分!J6</f>
        <v>1.35</v>
      </c>
      <c r="L4" s="9">
        <f>属性价值和能力评分!K6</f>
        <v>1.7</v>
      </c>
      <c r="M4" s="9">
        <f>属性价值和能力评分!L6</f>
        <v>2.5</v>
      </c>
      <c r="N4" s="9">
        <f>属性价值和能力评分!M6</f>
        <v>4</v>
      </c>
      <c r="O4" s="9">
        <f>属性价值和能力评分!N6</f>
        <v>1.7</v>
      </c>
      <c r="P4" s="9">
        <f>属性价值和能力评分!O6</f>
        <v>1.7</v>
      </c>
    </row>
    <row r="5" spans="5:16">
      <c r="F5" s="27"/>
    </row>
    <row r="6" spans="5:16">
      <c r="F6" s="74" t="s">
        <v>77</v>
      </c>
      <c r="G6" s="73">
        <v>1</v>
      </c>
      <c r="H6" s="81">
        <v>1</v>
      </c>
      <c r="I6" s="81">
        <v>1</v>
      </c>
      <c r="J6" s="81">
        <v>1</v>
      </c>
      <c r="K6" s="81">
        <v>1</v>
      </c>
    </row>
    <row r="7" spans="5:16">
      <c r="F7" s="27" t="s">
        <v>76</v>
      </c>
      <c r="G7" s="11" t="s">
        <v>79</v>
      </c>
      <c r="H7" s="11" t="s">
        <v>1</v>
      </c>
      <c r="I7" s="11" t="s">
        <v>0</v>
      </c>
      <c r="J7" s="11" t="s">
        <v>2</v>
      </c>
      <c r="K7" s="11" t="s">
        <v>3</v>
      </c>
    </row>
    <row r="8" spans="5:16" ht="12">
      <c r="F8" s="71" t="s">
        <v>70</v>
      </c>
      <c r="G8" s="11">
        <v>1</v>
      </c>
      <c r="H8" s="11">
        <v>0</v>
      </c>
      <c r="I8" s="11">
        <v>4</v>
      </c>
      <c r="J8" s="11">
        <v>0</v>
      </c>
      <c r="K8" s="11">
        <v>0</v>
      </c>
    </row>
    <row r="9" spans="5:16" ht="12">
      <c r="F9" s="71" t="s">
        <v>73</v>
      </c>
      <c r="G9" s="11">
        <v>1</v>
      </c>
      <c r="H9" s="11">
        <v>3</v>
      </c>
      <c r="I9" s="11">
        <v>0</v>
      </c>
      <c r="J9" s="11">
        <v>0</v>
      </c>
      <c r="K9" s="11">
        <v>1</v>
      </c>
    </row>
    <row r="10" spans="5:16" ht="12">
      <c r="F10" s="71" t="s">
        <v>71</v>
      </c>
      <c r="G10" s="11">
        <v>1</v>
      </c>
      <c r="H10" s="11">
        <v>0</v>
      </c>
      <c r="I10" s="11">
        <v>4</v>
      </c>
      <c r="J10" s="11">
        <v>0</v>
      </c>
      <c r="K10" s="11">
        <v>0</v>
      </c>
    </row>
    <row r="11" spans="5:16" ht="12">
      <c r="F11" s="71" t="s">
        <v>75</v>
      </c>
      <c r="G11" s="11">
        <v>1</v>
      </c>
      <c r="H11" s="11">
        <v>0</v>
      </c>
      <c r="I11" s="11">
        <v>3</v>
      </c>
      <c r="J11" s="11">
        <v>1</v>
      </c>
      <c r="K11" s="11">
        <v>0</v>
      </c>
    </row>
    <row r="12" spans="5:16" ht="12">
      <c r="F12" s="71" t="s">
        <v>72</v>
      </c>
      <c r="G12" s="11">
        <v>1</v>
      </c>
      <c r="H12" s="11">
        <v>4</v>
      </c>
      <c r="I12" s="11">
        <v>0</v>
      </c>
      <c r="J12" s="11">
        <v>0</v>
      </c>
      <c r="K12" s="11">
        <v>0</v>
      </c>
    </row>
    <row r="13" spans="5:16" ht="12">
      <c r="F13" s="71" t="s">
        <v>74</v>
      </c>
      <c r="G13" s="11">
        <v>1</v>
      </c>
      <c r="H13" s="11">
        <v>3</v>
      </c>
      <c r="I13" s="11">
        <v>0</v>
      </c>
      <c r="J13" s="11">
        <v>0</v>
      </c>
      <c r="K13" s="11">
        <v>1</v>
      </c>
    </row>
    <row r="14" spans="5:16" ht="12">
      <c r="F14" s="71" t="s">
        <v>1217</v>
      </c>
      <c r="G14" s="11">
        <v>1</v>
      </c>
      <c r="H14" s="11">
        <v>4</v>
      </c>
      <c r="I14" s="11">
        <v>0</v>
      </c>
      <c r="J14" s="11">
        <v>0</v>
      </c>
      <c r="K14" s="11">
        <v>0</v>
      </c>
    </row>
    <row r="15" spans="5:16" ht="12">
      <c r="F15" s="71" t="s">
        <v>1213</v>
      </c>
      <c r="G15" s="11">
        <v>1</v>
      </c>
      <c r="H15" s="11">
        <v>0</v>
      </c>
      <c r="I15" s="11">
        <v>4</v>
      </c>
      <c r="J15" s="11">
        <v>0</v>
      </c>
      <c r="K15" s="11">
        <v>0</v>
      </c>
    </row>
    <row r="16" spans="5:16" ht="12">
      <c r="F16" s="71" t="s">
        <v>1218</v>
      </c>
      <c r="G16" s="11">
        <v>1</v>
      </c>
      <c r="H16" s="11">
        <v>3</v>
      </c>
      <c r="I16" s="11">
        <v>0</v>
      </c>
      <c r="J16" s="11">
        <v>0</v>
      </c>
      <c r="K16" s="11">
        <v>1</v>
      </c>
    </row>
    <row r="17" spans="5:14">
      <c r="F17" s="27" t="s">
        <v>78</v>
      </c>
      <c r="G17" s="73" t="s">
        <v>1079</v>
      </c>
      <c r="H17" s="91">
        <v>1.25</v>
      </c>
      <c r="I17" s="8" t="s">
        <v>1080</v>
      </c>
    </row>
    <row r="18" spans="5:14">
      <c r="F18" s="10"/>
      <c r="G18" s="73"/>
    </row>
    <row r="19" spans="5:14">
      <c r="F19" s="10"/>
      <c r="G19" s="43"/>
    </row>
    <row r="20" spans="5:14" ht="12">
      <c r="E20" s="2" t="s">
        <v>54</v>
      </c>
      <c r="F20" s="15"/>
    </row>
    <row r="21" spans="5:14" ht="12">
      <c r="F21" s="163"/>
      <c r="G21" s="167" t="s">
        <v>32</v>
      </c>
      <c r="H21" s="167" t="s">
        <v>10</v>
      </c>
      <c r="I21" s="167" t="s">
        <v>4</v>
      </c>
      <c r="J21" s="167" t="s">
        <v>5</v>
      </c>
      <c r="K21" s="167" t="s">
        <v>21</v>
      </c>
      <c r="L21" s="167" t="s">
        <v>7</v>
      </c>
      <c r="M21" s="167" t="s">
        <v>8</v>
      </c>
    </row>
    <row r="22" spans="5:14" ht="12">
      <c r="F22" s="168" t="s">
        <v>33</v>
      </c>
      <c r="G22" s="169">
        <v>1</v>
      </c>
      <c r="H22" s="169">
        <v>0</v>
      </c>
      <c r="I22" s="169">
        <v>0</v>
      </c>
      <c r="J22" s="169">
        <v>0</v>
      </c>
      <c r="K22" s="169">
        <v>0</v>
      </c>
      <c r="L22" s="169">
        <v>0.4</v>
      </c>
      <c r="M22" s="169">
        <v>0.13</v>
      </c>
    </row>
    <row r="23" spans="5:14" ht="12">
      <c r="F23" s="168" t="s">
        <v>34</v>
      </c>
      <c r="G23" s="169">
        <v>0</v>
      </c>
      <c r="H23" s="169">
        <v>1</v>
      </c>
      <c r="I23" s="169">
        <v>0</v>
      </c>
      <c r="J23" s="169">
        <v>0</v>
      </c>
      <c r="K23" s="169">
        <v>1</v>
      </c>
      <c r="L23" s="169">
        <v>1</v>
      </c>
      <c r="M23" s="169">
        <v>0</v>
      </c>
    </row>
    <row r="24" spans="5:14" ht="12">
      <c r="F24" s="62" t="s">
        <v>35</v>
      </c>
      <c r="G24" s="169">
        <v>0</v>
      </c>
      <c r="H24" s="169">
        <v>0</v>
      </c>
      <c r="I24" s="169">
        <v>1</v>
      </c>
      <c r="J24" s="169">
        <v>0</v>
      </c>
      <c r="K24" s="169">
        <v>0</v>
      </c>
      <c r="L24" s="169">
        <v>0.6</v>
      </c>
      <c r="M24" s="169">
        <v>0.13</v>
      </c>
    </row>
    <row r="25" spans="5:14" ht="12">
      <c r="F25" s="168" t="s">
        <v>36</v>
      </c>
      <c r="G25" s="169">
        <v>0</v>
      </c>
      <c r="H25" s="169">
        <v>0</v>
      </c>
      <c r="I25" s="169">
        <v>0</v>
      </c>
      <c r="J25" s="169">
        <v>1</v>
      </c>
      <c r="K25" s="169">
        <v>0</v>
      </c>
      <c r="L25" s="169">
        <v>0.4</v>
      </c>
      <c r="M25" s="169">
        <v>0.13</v>
      </c>
    </row>
    <row r="26" spans="5:14" ht="12">
      <c r="F26" s="168" t="s">
        <v>37</v>
      </c>
      <c r="G26" s="169">
        <v>0</v>
      </c>
      <c r="H26" s="169">
        <v>0</v>
      </c>
      <c r="I26" s="169">
        <v>0</v>
      </c>
      <c r="J26" s="169">
        <v>0</v>
      </c>
      <c r="K26" s="169">
        <v>0</v>
      </c>
      <c r="L26" s="169">
        <v>0</v>
      </c>
      <c r="M26" s="169">
        <v>1</v>
      </c>
    </row>
    <row r="29" spans="5:14">
      <c r="E29" s="212" t="s">
        <v>507</v>
      </c>
    </row>
    <row r="31" spans="5:14">
      <c r="E31" s="158"/>
      <c r="F31" s="170"/>
      <c r="G31" s="170" t="s">
        <v>9</v>
      </c>
      <c r="H31" s="170" t="s">
        <v>10</v>
      </c>
      <c r="I31" s="170" t="s">
        <v>4</v>
      </c>
      <c r="J31" s="170" t="s">
        <v>5</v>
      </c>
      <c r="K31" s="170" t="s">
        <v>6</v>
      </c>
      <c r="L31" s="170" t="s">
        <v>7</v>
      </c>
      <c r="M31" s="170" t="s">
        <v>8</v>
      </c>
      <c r="N31" s="170" t="s">
        <v>292</v>
      </c>
    </row>
    <row r="32" spans="5:14">
      <c r="E32" s="158">
        <v>10</v>
      </c>
      <c r="F32" s="170" t="s">
        <v>58</v>
      </c>
      <c r="G32" s="171">
        <f>ROUND(G$3/((VLOOKUP(VLOOKUP(1,属性投放!D$56:$N$65,COLUMNS(属性投放!D$56:$N$65),0),$F$8:$K$16,2,0)*G$22+VLOOKUP(VLOOKUP(1,属性投放!D$56:$N$65,COLUMNS(属性投放!D$56:$N$65),0),$F$8:$K$16,3,0)*G$23+VLOOKUP(VLOOKUP(1,属性投放!D$56:$N$65,COLUMNS(属性投放!D$56:$N$65),0),$F$8:$K$16,4,0)*G$24+VLOOKUP(VLOOKUP(1,属性投放!D$56:$N$65,COLUMNS(属性投放!D$56:$N$65),0),$F$8:$K$16,5,0)*G$25+VLOOKUP(VLOOKUP(1,属性投放!D$56:$N$65,COLUMNS(属性投放!D$56:$N$65),0),$F$8:$K$16,6,0)*G$26)*(5+$H$17)/5+1*SUM(G$22:G$26))*G22,1)</f>
        <v>8</v>
      </c>
      <c r="H32" s="171">
        <f>ROUND(H$3/((VLOOKUP(VLOOKUP(1,属性投放!E$56:$N$65,COLUMNS(属性投放!E$56:$N$65),0),$F$8:$K$16,2,0)*H$22+VLOOKUP(VLOOKUP(1,属性投放!E$56:$N$65,COLUMNS(属性投放!E$56:$N$65),0),$F$8:$K$16,3,0)*H$23+VLOOKUP(VLOOKUP(1,属性投放!E$56:$N$65,COLUMNS(属性投放!E$56:$N$65),0),$F$8:$K$16,4,0)*H$24+VLOOKUP(VLOOKUP(1,属性投放!E$56:$N$65,COLUMNS(属性投放!E$56:$N$65),0),$F$8:$K$16,5,0)*H$25+VLOOKUP(VLOOKUP(1,属性投放!E$56:$N$65,COLUMNS(属性投放!E$56:$N$65),0),$F$8:$K$16,6,0)*H$26)*(5+$H$17)/5+1*SUM(H$22:H$26))*H22,1)</f>
        <v>0</v>
      </c>
      <c r="I32" s="171">
        <f>ROUND(I$3/((VLOOKUP(VLOOKUP(1,属性投放!F$56:$N$65,COLUMNS(属性投放!F$56:$N$65),0),$F$8:$K$16,2,0)*I$22+VLOOKUP(VLOOKUP(1,属性投放!F$56:$N$65,COLUMNS(属性投放!F$56:$N$65),0),$F$8:$K$16,3,0)*I$23+VLOOKUP(VLOOKUP(1,属性投放!F$56:$N$65,COLUMNS(属性投放!F$56:$N$65),0),$F$8:$K$16,4,0)*I$24+VLOOKUP(VLOOKUP(1,属性投放!F$56:$N$65,COLUMNS(属性投放!F$56:$N$65),0),$F$8:$K$16,5,0)*I$25+VLOOKUP(VLOOKUP(1,属性投放!F$56:$N$65,COLUMNS(属性投放!F$56:$N$65),0),$F$8:$K$16,6,0)*I$26)*(5+$H$17)/5+1*SUM(I$22:I$26))*I22,1)</f>
        <v>0</v>
      </c>
      <c r="J32" s="171">
        <f>ROUND(J$3/((VLOOKUP(VLOOKUP(1,属性投放!G$56:$N$65,COLUMNS(属性投放!G$56:$N$65),0),$F$8:$K$16,2,0)*J$22+VLOOKUP(VLOOKUP(1,属性投放!G$56:$N$65,COLUMNS(属性投放!G$56:$N$65),0),$F$8:$K$16,3,0)*J$23+VLOOKUP(VLOOKUP(1,属性投放!G$56:$N$65,COLUMNS(属性投放!G$56:$N$65),0),$F$8:$K$16,4,0)*J$24+VLOOKUP(VLOOKUP(1,属性投放!G$56:$N$65,COLUMNS(属性投放!G$56:$N$65),0),$F$8:$K$16,5,0)*J$25+VLOOKUP(VLOOKUP(1,属性投放!G$56:$N$65,COLUMNS(属性投放!G$56:$N$65),0),$F$8:$K$16,6,0)*J$26)*(5+$H$17)/5+1*SUM(J$22:J$26))*J22,1)</f>
        <v>0</v>
      </c>
      <c r="K32" s="171">
        <f>ROUND(K$3/((VLOOKUP(VLOOKUP(1,属性投放!H$56:$N$65,COLUMNS(属性投放!H$56:$N$65),0),$F$8:$K$16,2,0)*K$22+VLOOKUP(VLOOKUP(1,属性投放!H$56:$N$65,COLUMNS(属性投放!H$56:$N$65),0),$F$8:$K$16,3,0)*K$23+VLOOKUP(VLOOKUP(1,属性投放!H$56:$N$65,COLUMNS(属性投放!H$56:$N$65),0),$F$8:$K$16,4,0)*K$24+VLOOKUP(VLOOKUP(1,属性投放!H$56:$N$65,COLUMNS(属性投放!H$56:$N$65),0),$F$8:$K$16,5,0)*K$25+VLOOKUP(VLOOKUP(1,属性投放!H$56:$N$65,COLUMNS(属性投放!H$56:$N$65),0),$F$8:$K$16,6,0)*K$26)*(5+$H$17)/5+1*SUM(K$22:K$26))*K22,1)</f>
        <v>0</v>
      </c>
      <c r="L32" s="171">
        <f>ROUND(L$3/((VLOOKUP(VLOOKUP(1,属性投放!I$56:$N$65,COLUMNS(属性投放!I$56:$N$65),0),$F$8:$K$16,2,0)*L$22+VLOOKUP(VLOOKUP(1,属性投放!I$56:$N$65,COLUMNS(属性投放!I$56:$N$65),0),$F$8:$K$16,3,0)*L$23+VLOOKUP(VLOOKUP(1,属性投放!I$56:$N$65,COLUMNS(属性投放!I$56:$N$65),0),$F$8:$K$16,4,0)*L$24+VLOOKUP(VLOOKUP(1,属性投放!I$56:$N$65,COLUMNS(属性投放!I$56:$N$65),0),$F$8:$K$16,5,0)*L$25+VLOOKUP(VLOOKUP(1,属性投放!I$56:$N$65,COLUMNS(属性投放!I$56:$N$65),0),$F$8:$K$16,6,0)*L$26)*(5+$H$17)/5+1*SUM(L$22:L$26))*L22,1)</f>
        <v>0.4</v>
      </c>
      <c r="M32" s="171">
        <f>ROUND(M$3/((VLOOKUP(VLOOKUP(1,属性投放!J$56:$N$65,COLUMNS(属性投放!J$56:$N$65),0),$F$8:$K$16,2,0)*M$22+VLOOKUP(VLOOKUP(1,属性投放!J$56:$N$65,COLUMNS(属性投放!J$56:$N$65),0),$F$8:$K$16,3,0)*M$23+VLOOKUP(VLOOKUP(1,属性投放!J$56:$N$65,COLUMNS(属性投放!J$56:$N$65),0),$F$8:$K$16,4,0)*M$24+VLOOKUP(VLOOKUP(1,属性投放!J$56:$N$65,COLUMNS(属性投放!J$56:$N$65),0),$F$8:$K$16,5,0)*M$25+VLOOKUP(VLOOKUP(1,属性投放!J$56:$N$65,COLUMNS(属性投放!J$56:$N$65),0),$F$8:$K$16,6,0)*M$26)*(5+$H$17)/5+1*SUM(M$22:M$26))*M22,1)</f>
        <v>0.2</v>
      </c>
      <c r="N32" s="171">
        <f>G32*G$4+H32*H$4+I32*I$4+J32*J$4+K32*K$4+L32*L$4+M32*M$4</f>
        <v>3.9000000000000004</v>
      </c>
    </row>
    <row r="33" spans="5:16">
      <c r="E33" s="158">
        <v>20</v>
      </c>
      <c r="F33" s="170" t="s">
        <v>1</v>
      </c>
      <c r="G33" s="171">
        <f>ROUND(G$3/((VLOOKUP(VLOOKUP(1,属性投放!D$56:$N$65,COLUMNS(属性投放!D$56:$N$65),0),$F$8:$K$16,2,0)*G$22+VLOOKUP(VLOOKUP(1,属性投放!D$56:$N$65,COLUMNS(属性投放!D$56:$N$65),0),$F$8:$K$16,3,0)*G$23+VLOOKUP(VLOOKUP(1,属性投放!D$56:$N$65,COLUMNS(属性投放!D$56:$N$65),0),$F$8:$K$16,4,0)*G$24+VLOOKUP(VLOOKUP(1,属性投放!D$56:$N$65,COLUMNS(属性投放!D$56:$N$65),0),$F$8:$K$16,5,0)*G$25+VLOOKUP(VLOOKUP(1,属性投放!D$56:$N$65,COLUMNS(属性投放!D$56:$N$65),0),$F$8:$K$16,6,0)*G$26)*(5+$H$17)/5+1*SUM(G$22:G$26))*G23,1)</f>
        <v>0</v>
      </c>
      <c r="H33" s="171">
        <f>ROUND(H$3/((VLOOKUP(VLOOKUP(1,属性投放!E$56:$N$65,COLUMNS(属性投放!E$56:$N$65),0),$F$8:$K$16,2,0)*H$22+VLOOKUP(VLOOKUP(1,属性投放!E$56:$N$65,COLUMNS(属性投放!E$56:$N$65),0),$F$8:$K$16,3,0)*H$23+VLOOKUP(VLOOKUP(1,属性投放!E$56:$N$65,COLUMNS(属性投放!E$56:$N$65),0),$F$8:$K$16,4,0)*H$24+VLOOKUP(VLOOKUP(1,属性投放!E$56:$N$65,COLUMNS(属性投放!E$56:$N$65),0),$F$8:$K$16,5,0)*H$25+VLOOKUP(VLOOKUP(1,属性投放!E$56:$N$65,COLUMNS(属性投放!E$56:$N$65),0),$F$8:$K$16,6,0)*H$26)*(5+$H$17)/5+1*SUM(H$22:H$26))*H23,1)</f>
        <v>5</v>
      </c>
      <c r="I33" s="171">
        <f>ROUND(I$3/((VLOOKUP(VLOOKUP(1,属性投放!F$56:$N$65,COLUMNS(属性投放!F$56:$N$65),0),$F$8:$K$16,2,0)*I$22+VLOOKUP(VLOOKUP(1,属性投放!F$56:$N$65,COLUMNS(属性投放!F$56:$N$65),0),$F$8:$K$16,3,0)*I$23+VLOOKUP(VLOOKUP(1,属性投放!F$56:$N$65,COLUMNS(属性投放!F$56:$N$65),0),$F$8:$K$16,4,0)*I$24+VLOOKUP(VLOOKUP(1,属性投放!F$56:$N$65,COLUMNS(属性投放!F$56:$N$65),0),$F$8:$K$16,5,0)*I$25+VLOOKUP(VLOOKUP(1,属性投放!F$56:$N$65,COLUMNS(属性投放!F$56:$N$65),0),$F$8:$K$16,6,0)*I$26)*(5+$H$17)/5+1*SUM(I$22:I$26))*I23,1)</f>
        <v>0</v>
      </c>
      <c r="J33" s="171">
        <f>ROUND(J$3/((VLOOKUP(VLOOKUP(1,属性投放!G$56:$N$65,COLUMNS(属性投放!G$56:$N$65),0),$F$8:$K$16,2,0)*J$22+VLOOKUP(VLOOKUP(1,属性投放!G$56:$N$65,COLUMNS(属性投放!G$56:$N$65),0),$F$8:$K$16,3,0)*J$23+VLOOKUP(VLOOKUP(1,属性投放!G$56:$N$65,COLUMNS(属性投放!G$56:$N$65),0),$F$8:$K$16,4,0)*J$24+VLOOKUP(VLOOKUP(1,属性投放!G$56:$N$65,COLUMNS(属性投放!G$56:$N$65),0),$F$8:$K$16,5,0)*J$25+VLOOKUP(VLOOKUP(1,属性投放!G$56:$N$65,COLUMNS(属性投放!G$56:$N$65),0),$F$8:$K$16,6,0)*J$26)*(5+$H$17)/5+1*SUM(J$22:J$26))*J23,1)</f>
        <v>0</v>
      </c>
      <c r="K33" s="171">
        <f>ROUND(K$3/((VLOOKUP(VLOOKUP(1,属性投放!H$56:$N$65,COLUMNS(属性投放!H$56:$N$65),0),$F$8:$K$16,2,0)*K$22+VLOOKUP(VLOOKUP(1,属性投放!H$56:$N$65,COLUMNS(属性投放!H$56:$N$65),0),$F$8:$K$16,3,0)*K$23+VLOOKUP(VLOOKUP(1,属性投放!H$56:$N$65,COLUMNS(属性投放!H$56:$N$65),0),$F$8:$K$16,4,0)*K$24+VLOOKUP(VLOOKUP(1,属性投放!H$56:$N$65,COLUMNS(属性投放!H$56:$N$65),0),$F$8:$K$16,5,0)*K$25+VLOOKUP(VLOOKUP(1,属性投放!H$56:$N$65,COLUMNS(属性投放!H$56:$N$65),0),$F$8:$K$16,6,0)*K$26)*(5+$H$17)/5+1*SUM(K$22:K$26))*K23,1)</f>
        <v>1</v>
      </c>
      <c r="L33" s="171">
        <f>ROUND(L$3/((VLOOKUP(VLOOKUP(1,属性投放!I$56:$N$65,COLUMNS(属性投放!I$56:$N$65),0),$F$8:$K$16,2,0)*L$22+VLOOKUP(VLOOKUP(1,属性投放!I$56:$N$65,COLUMNS(属性投放!I$56:$N$65),0),$F$8:$K$16,3,0)*L$23+VLOOKUP(VLOOKUP(1,属性投放!I$56:$N$65,COLUMNS(属性投放!I$56:$N$65),0),$F$8:$K$16,4,0)*L$24+VLOOKUP(VLOOKUP(1,属性投放!I$56:$N$65,COLUMNS(属性投放!I$56:$N$65),0),$F$8:$K$16,5,0)*L$25+VLOOKUP(VLOOKUP(1,属性投放!I$56:$N$65,COLUMNS(属性投放!I$56:$N$65),0),$F$8:$K$16,6,0)*L$26)*(5+$H$17)/5+1*SUM(L$22:L$26))*L23,1)</f>
        <v>1</v>
      </c>
      <c r="M33" s="171">
        <f>ROUND(M$3/((VLOOKUP(VLOOKUP(1,属性投放!J$56:$N$65,COLUMNS(属性投放!J$56:$N$65),0),$F$8:$K$16,2,0)*M$22+VLOOKUP(VLOOKUP(1,属性投放!J$56:$N$65,COLUMNS(属性投放!J$56:$N$65),0),$F$8:$K$16,3,0)*M$23+VLOOKUP(VLOOKUP(1,属性投放!J$56:$N$65,COLUMNS(属性投放!J$56:$N$65),0),$F$8:$K$16,4,0)*M$24+VLOOKUP(VLOOKUP(1,属性投放!J$56:$N$65,COLUMNS(属性投放!J$56:$N$65),0),$F$8:$K$16,5,0)*M$25+VLOOKUP(VLOOKUP(1,属性投放!J$56:$N$65,COLUMNS(属性投放!J$56:$N$65),0),$F$8:$K$16,6,0)*M$26)*(5+$H$17)/5+1*SUM(M$22:M$26))*M23,1)</f>
        <v>0</v>
      </c>
      <c r="N33" s="171">
        <f>G33*G$4+H33*H$4+I33*I$4+J33*J$4+K33*K$4+L33*L$4+M33*M$4</f>
        <v>5.05</v>
      </c>
    </row>
    <row r="34" spans="5:16">
      <c r="E34" s="158">
        <v>30</v>
      </c>
      <c r="F34" s="170" t="s">
        <v>0</v>
      </c>
      <c r="G34" s="171">
        <f>ROUND(G$3/((VLOOKUP(VLOOKUP(1,属性投放!D$56:$N$65,COLUMNS(属性投放!D$56:$N$65),0),$F$8:$K$16,2,0)*G$22+VLOOKUP(VLOOKUP(1,属性投放!D$56:$N$65,COLUMNS(属性投放!D$56:$N$65),0),$F$8:$K$16,3,0)*G$23+VLOOKUP(VLOOKUP(1,属性投放!D$56:$N$65,COLUMNS(属性投放!D$56:$N$65),0),$F$8:$K$16,4,0)*G$24+VLOOKUP(VLOOKUP(1,属性投放!D$56:$N$65,COLUMNS(属性投放!D$56:$N$65),0),$F$8:$K$16,5,0)*G$25+VLOOKUP(VLOOKUP(1,属性投放!D$56:$N$65,COLUMNS(属性投放!D$56:$N$65),0),$F$8:$K$16,6,0)*G$26)*(5+$H$17)/5+1*SUM(G$22:G$26))*G24,1)</f>
        <v>0</v>
      </c>
      <c r="H34" s="171">
        <f>ROUND(H$3/((VLOOKUP(VLOOKUP(1,属性投放!E$56:$N$65,COLUMNS(属性投放!E$56:$N$65),0),$F$8:$K$16,2,0)*H$22+VLOOKUP(VLOOKUP(1,属性投放!E$56:$N$65,COLUMNS(属性投放!E$56:$N$65),0),$F$8:$K$16,3,0)*H$23+VLOOKUP(VLOOKUP(1,属性投放!E$56:$N$65,COLUMNS(属性投放!E$56:$N$65),0),$F$8:$K$16,4,0)*H$24+VLOOKUP(VLOOKUP(1,属性投放!E$56:$N$65,COLUMNS(属性投放!E$56:$N$65),0),$F$8:$K$16,5,0)*H$25+VLOOKUP(VLOOKUP(1,属性投放!E$56:$N$65,COLUMNS(属性投放!E$56:$N$65),0),$F$8:$K$16,6,0)*H$26)*(5+$H$17)/5+1*SUM(H$22:H$26))*H24,1)</f>
        <v>0</v>
      </c>
      <c r="I34" s="171">
        <f>ROUND(I$3/((VLOOKUP(VLOOKUP(1,属性投放!F$56:$N$65,COLUMNS(属性投放!F$56:$N$65),0),$F$8:$K$16,2,0)*I$22+VLOOKUP(VLOOKUP(1,属性投放!F$56:$N$65,COLUMNS(属性投放!F$56:$N$65),0),$F$8:$K$16,3,0)*I$23+VLOOKUP(VLOOKUP(1,属性投放!F$56:$N$65,COLUMNS(属性投放!F$56:$N$65),0),$F$8:$K$16,4,0)*I$24+VLOOKUP(VLOOKUP(1,属性投放!F$56:$N$65,COLUMNS(属性投放!F$56:$N$65),0),$F$8:$K$16,5,0)*I$25+VLOOKUP(VLOOKUP(1,属性投放!F$56:$N$65,COLUMNS(属性投放!F$56:$N$65),0),$F$8:$K$16,6,0)*I$26)*(5+$H$17)/5+1*SUM(I$22:I$26))*I24,1)</f>
        <v>1</v>
      </c>
      <c r="J34" s="171">
        <f>ROUND(J$3/((VLOOKUP(VLOOKUP(1,属性投放!G$56:$N$65,COLUMNS(属性投放!G$56:$N$65),0),$F$8:$K$16,2,0)*J$22+VLOOKUP(VLOOKUP(1,属性投放!G$56:$N$65,COLUMNS(属性投放!G$56:$N$65),0),$F$8:$K$16,3,0)*J$23+VLOOKUP(VLOOKUP(1,属性投放!G$56:$N$65,COLUMNS(属性投放!G$56:$N$65),0),$F$8:$K$16,4,0)*J$24+VLOOKUP(VLOOKUP(1,属性投放!G$56:$N$65,COLUMNS(属性投放!G$56:$N$65),0),$F$8:$K$16,5,0)*J$25+VLOOKUP(VLOOKUP(1,属性投放!G$56:$N$65,COLUMNS(属性投放!G$56:$N$65),0),$F$8:$K$16,6,0)*J$26)*(5+$H$17)/5+1*SUM(J$22:J$26))*J24,1)</f>
        <v>0</v>
      </c>
      <c r="K34" s="171">
        <f>ROUND(K$3/((VLOOKUP(VLOOKUP(1,属性投放!H$56:$N$65,COLUMNS(属性投放!H$56:$N$65),0),$F$8:$K$16,2,0)*K$22+VLOOKUP(VLOOKUP(1,属性投放!H$56:$N$65,COLUMNS(属性投放!H$56:$N$65),0),$F$8:$K$16,3,0)*K$23+VLOOKUP(VLOOKUP(1,属性投放!H$56:$N$65,COLUMNS(属性投放!H$56:$N$65),0),$F$8:$K$16,4,0)*K$24+VLOOKUP(VLOOKUP(1,属性投放!H$56:$N$65,COLUMNS(属性投放!H$56:$N$65),0),$F$8:$K$16,5,0)*K$25+VLOOKUP(VLOOKUP(1,属性投放!H$56:$N$65,COLUMNS(属性投放!H$56:$N$65),0),$F$8:$K$16,6,0)*K$26)*(5+$H$17)/5+1*SUM(K$22:K$26))*K24,1)</f>
        <v>0</v>
      </c>
      <c r="L34" s="171">
        <f>ROUND(L$3/((VLOOKUP(VLOOKUP(1,属性投放!I$56:$N$65,COLUMNS(属性投放!I$56:$N$65),0),$F$8:$K$16,2,0)*L$22+VLOOKUP(VLOOKUP(1,属性投放!I$56:$N$65,COLUMNS(属性投放!I$56:$N$65),0),$F$8:$K$16,3,0)*L$23+VLOOKUP(VLOOKUP(1,属性投放!I$56:$N$65,COLUMNS(属性投放!I$56:$N$65),0),$F$8:$K$16,4,0)*L$24+VLOOKUP(VLOOKUP(1,属性投放!I$56:$N$65,COLUMNS(属性投放!I$56:$N$65),0),$F$8:$K$16,5,0)*L$25+VLOOKUP(VLOOKUP(1,属性投放!I$56:$N$65,COLUMNS(属性投放!I$56:$N$65),0),$F$8:$K$16,6,0)*L$26)*(5+$H$17)/5+1*SUM(L$22:L$26))*L24,1)</f>
        <v>0.6</v>
      </c>
      <c r="M34" s="171">
        <f>ROUND(M$3/((VLOOKUP(VLOOKUP(1,属性投放!J$56:$N$65,COLUMNS(属性投放!J$56:$N$65),0),$F$8:$K$16,2,0)*M$22+VLOOKUP(VLOOKUP(1,属性投放!J$56:$N$65,COLUMNS(属性投放!J$56:$N$65),0),$F$8:$K$16,3,0)*M$23+VLOOKUP(VLOOKUP(1,属性投放!J$56:$N$65,COLUMNS(属性投放!J$56:$N$65),0),$F$8:$K$16,4,0)*M$24+VLOOKUP(VLOOKUP(1,属性投放!J$56:$N$65,COLUMNS(属性投放!J$56:$N$65),0),$F$8:$K$16,5,0)*M$25+VLOOKUP(VLOOKUP(1,属性投放!J$56:$N$65,COLUMNS(属性投放!J$56:$N$65),0),$F$8:$K$16,6,0)*M$26)*(5+$H$17)/5+1*SUM(M$22:M$26))*M24,1)</f>
        <v>0.2</v>
      </c>
      <c r="N34" s="171">
        <f>G34*G$4+H34*H$4+I34*I$4+J34*J$4+K34*K$4+L34*L$4+M34*M$4</f>
        <v>2.52</v>
      </c>
    </row>
    <row r="35" spans="5:16">
      <c r="E35" s="158">
        <v>40</v>
      </c>
      <c r="F35" s="170" t="s">
        <v>2</v>
      </c>
      <c r="G35" s="171">
        <f>ROUND(G$3/((VLOOKUP(VLOOKUP(1,属性投放!D$56:$N$65,COLUMNS(属性投放!D$56:$N$65),0),$F$8:$K$16,2,0)*G$22+VLOOKUP(VLOOKUP(1,属性投放!D$56:$N$65,COLUMNS(属性投放!D$56:$N$65),0),$F$8:$K$16,3,0)*G$23+VLOOKUP(VLOOKUP(1,属性投放!D$56:$N$65,COLUMNS(属性投放!D$56:$N$65),0),$F$8:$K$16,4,0)*G$24+VLOOKUP(VLOOKUP(1,属性投放!D$56:$N$65,COLUMNS(属性投放!D$56:$N$65),0),$F$8:$K$16,5,0)*G$25+VLOOKUP(VLOOKUP(1,属性投放!D$56:$N$65,COLUMNS(属性投放!D$56:$N$65),0),$F$8:$K$16,6,0)*G$26)*(5+$H$17)/5+1*SUM(G$22:G$26))*G25,1)</f>
        <v>0</v>
      </c>
      <c r="H35" s="171">
        <f>ROUND(H$3/((VLOOKUP(VLOOKUP(1,属性投放!E$56:$N$65,COLUMNS(属性投放!E$56:$N$65),0),$F$8:$K$16,2,0)*H$22+VLOOKUP(VLOOKUP(1,属性投放!E$56:$N$65,COLUMNS(属性投放!E$56:$N$65),0),$F$8:$K$16,3,0)*H$23+VLOOKUP(VLOOKUP(1,属性投放!E$56:$N$65,COLUMNS(属性投放!E$56:$N$65),0),$F$8:$K$16,4,0)*H$24+VLOOKUP(VLOOKUP(1,属性投放!E$56:$N$65,COLUMNS(属性投放!E$56:$N$65),0),$F$8:$K$16,5,0)*H$25+VLOOKUP(VLOOKUP(1,属性投放!E$56:$N$65,COLUMNS(属性投放!E$56:$N$65),0),$F$8:$K$16,6,0)*H$26)*(5+$H$17)/5+1*SUM(H$22:H$26))*H25,1)</f>
        <v>0</v>
      </c>
      <c r="I35" s="171">
        <f>ROUND(I$3/((VLOOKUP(VLOOKUP(1,属性投放!F$56:$N$65,COLUMNS(属性投放!F$56:$N$65),0),$F$8:$K$16,2,0)*I$22+VLOOKUP(VLOOKUP(1,属性投放!F$56:$N$65,COLUMNS(属性投放!F$56:$N$65),0),$F$8:$K$16,3,0)*I$23+VLOOKUP(VLOOKUP(1,属性投放!F$56:$N$65,COLUMNS(属性投放!F$56:$N$65),0),$F$8:$K$16,4,0)*I$24+VLOOKUP(VLOOKUP(1,属性投放!F$56:$N$65,COLUMNS(属性投放!F$56:$N$65),0),$F$8:$K$16,5,0)*I$25+VLOOKUP(VLOOKUP(1,属性投放!F$56:$N$65,COLUMNS(属性投放!F$56:$N$65),0),$F$8:$K$16,6,0)*I$26)*(5+$H$17)/5+1*SUM(I$22:I$26))*I25,1)</f>
        <v>0</v>
      </c>
      <c r="J35" s="171">
        <f>ROUND(J$3/((VLOOKUP(VLOOKUP(1,属性投放!G$56:$N$65,COLUMNS(属性投放!G$56:$N$65),0),$F$8:$K$16,2,0)*J$22+VLOOKUP(VLOOKUP(1,属性投放!G$56:$N$65,COLUMNS(属性投放!G$56:$N$65),0),$F$8:$K$16,3,0)*J$23+VLOOKUP(VLOOKUP(1,属性投放!G$56:$N$65,COLUMNS(属性投放!G$56:$N$65),0),$F$8:$K$16,4,0)*J$24+VLOOKUP(VLOOKUP(1,属性投放!G$56:$N$65,COLUMNS(属性投放!G$56:$N$65),0),$F$8:$K$16,5,0)*J$25+VLOOKUP(VLOOKUP(1,属性投放!G$56:$N$65,COLUMNS(属性投放!G$56:$N$65),0),$F$8:$K$16,6,0)*J$26)*(5+$H$17)/5+1*SUM(J$22:J$26))*J25,1)</f>
        <v>2.2000000000000002</v>
      </c>
      <c r="K35" s="171">
        <f>ROUND(K$3/((VLOOKUP(VLOOKUP(1,属性投放!H$56:$N$65,COLUMNS(属性投放!H$56:$N$65),0),$F$8:$K$16,2,0)*K$22+VLOOKUP(VLOOKUP(1,属性投放!H$56:$N$65,COLUMNS(属性投放!H$56:$N$65),0),$F$8:$K$16,3,0)*K$23+VLOOKUP(VLOOKUP(1,属性投放!H$56:$N$65,COLUMNS(属性投放!H$56:$N$65),0),$F$8:$K$16,4,0)*K$24+VLOOKUP(VLOOKUP(1,属性投放!H$56:$N$65,COLUMNS(属性投放!H$56:$N$65),0),$F$8:$K$16,5,0)*K$25+VLOOKUP(VLOOKUP(1,属性投放!H$56:$N$65,COLUMNS(属性投放!H$56:$N$65),0),$F$8:$K$16,6,0)*K$26)*(5+$H$17)/5+1*SUM(K$22:K$26))*K25,1)</f>
        <v>0</v>
      </c>
      <c r="L35" s="171">
        <f>ROUND(L$3/((VLOOKUP(VLOOKUP(1,属性投放!I$56:$N$65,COLUMNS(属性投放!I$56:$N$65),0),$F$8:$K$16,2,0)*L$22+VLOOKUP(VLOOKUP(1,属性投放!I$56:$N$65,COLUMNS(属性投放!I$56:$N$65),0),$F$8:$K$16,3,0)*L$23+VLOOKUP(VLOOKUP(1,属性投放!I$56:$N$65,COLUMNS(属性投放!I$56:$N$65),0),$F$8:$K$16,4,0)*L$24+VLOOKUP(VLOOKUP(1,属性投放!I$56:$N$65,COLUMNS(属性投放!I$56:$N$65),0),$F$8:$K$16,5,0)*L$25+VLOOKUP(VLOOKUP(1,属性投放!I$56:$N$65,COLUMNS(属性投放!I$56:$N$65),0),$F$8:$K$16,6,0)*L$26)*(5+$H$17)/5+1*SUM(L$22:L$26))*L25,1)</f>
        <v>0.4</v>
      </c>
      <c r="M35" s="171">
        <f>ROUND(M$3/((VLOOKUP(VLOOKUP(1,属性投放!J$56:$N$65,COLUMNS(属性投放!J$56:$N$65),0),$F$8:$K$16,2,0)*M$22+VLOOKUP(VLOOKUP(1,属性投放!J$56:$N$65,COLUMNS(属性投放!J$56:$N$65),0),$F$8:$K$16,3,0)*M$23+VLOOKUP(VLOOKUP(1,属性投放!J$56:$N$65,COLUMNS(属性投放!J$56:$N$65),0),$F$8:$K$16,4,0)*M$24+VLOOKUP(VLOOKUP(1,属性投放!J$56:$N$65,COLUMNS(属性投放!J$56:$N$65),0),$F$8:$K$16,5,0)*M$25+VLOOKUP(VLOOKUP(1,属性投放!J$56:$N$65,COLUMNS(属性投放!J$56:$N$65),0),$F$8:$K$16,6,0)*M$26)*(5+$H$17)/5+1*SUM(M$22:M$26))*M25,1)</f>
        <v>0.2</v>
      </c>
      <c r="N35" s="171">
        <f>G35*G$4+H35*H$4+I35*I$4+J35*J$4+K35*K$4+L35*L$4+M35*M$4</f>
        <v>5.58</v>
      </c>
    </row>
    <row r="36" spans="5:16">
      <c r="E36" s="158">
        <v>50</v>
      </c>
      <c r="F36" s="170" t="s">
        <v>3</v>
      </c>
      <c r="G36" s="171">
        <f>ROUND(G$3/((VLOOKUP(VLOOKUP(1,属性投放!D$56:$N$65,COLUMNS(属性投放!D$56:$N$65),0),$F$8:$K$16,2,0)*G$22+VLOOKUP(VLOOKUP(1,属性投放!D$56:$N$65,COLUMNS(属性投放!D$56:$N$65),0),$F$8:$K$16,3,0)*G$23+VLOOKUP(VLOOKUP(1,属性投放!D$56:$N$65,COLUMNS(属性投放!D$56:$N$65),0),$F$8:$K$16,4,0)*G$24+VLOOKUP(VLOOKUP(1,属性投放!D$56:$N$65,COLUMNS(属性投放!D$56:$N$65),0),$F$8:$K$16,5,0)*G$25+VLOOKUP(VLOOKUP(1,属性投放!D$56:$N$65,COLUMNS(属性投放!D$56:$N$65),0),$F$8:$K$16,6,0)*G$26)*(5+$H$17)/5+1*SUM(G$22:G$26))*G26,1)</f>
        <v>0</v>
      </c>
      <c r="H36" s="171">
        <f>ROUND(H$3/((VLOOKUP(VLOOKUP(1,属性投放!E$56:$N$65,COLUMNS(属性投放!E$56:$N$65),0),$F$8:$K$16,2,0)*H$22+VLOOKUP(VLOOKUP(1,属性投放!E$56:$N$65,COLUMNS(属性投放!E$56:$N$65),0),$F$8:$K$16,3,0)*H$23+VLOOKUP(VLOOKUP(1,属性投放!E$56:$N$65,COLUMNS(属性投放!E$56:$N$65),0),$F$8:$K$16,4,0)*H$24+VLOOKUP(VLOOKUP(1,属性投放!E$56:$N$65,COLUMNS(属性投放!E$56:$N$65),0),$F$8:$K$16,5,0)*H$25+VLOOKUP(VLOOKUP(1,属性投放!E$56:$N$65,COLUMNS(属性投放!E$56:$N$65),0),$F$8:$K$16,6,0)*H$26)*(5+$H$17)/5+1*SUM(H$22:H$26))*H26,1)</f>
        <v>0</v>
      </c>
      <c r="I36" s="171">
        <f>ROUND(I$3/((VLOOKUP(VLOOKUP(1,属性投放!F$56:$N$65,COLUMNS(属性投放!F$56:$N$65),0),$F$8:$K$16,2,0)*I$22+VLOOKUP(VLOOKUP(1,属性投放!F$56:$N$65,COLUMNS(属性投放!F$56:$N$65),0),$F$8:$K$16,3,0)*I$23+VLOOKUP(VLOOKUP(1,属性投放!F$56:$N$65,COLUMNS(属性投放!F$56:$N$65),0),$F$8:$K$16,4,0)*I$24+VLOOKUP(VLOOKUP(1,属性投放!F$56:$N$65,COLUMNS(属性投放!F$56:$N$65),0),$F$8:$K$16,5,0)*I$25+VLOOKUP(VLOOKUP(1,属性投放!F$56:$N$65,COLUMNS(属性投放!F$56:$N$65),0),$F$8:$K$16,6,0)*I$26)*(5+$H$17)/5+1*SUM(I$22:I$26))*I26,1)</f>
        <v>0</v>
      </c>
      <c r="J36" s="171">
        <f>ROUND(J$3/((VLOOKUP(VLOOKUP(1,属性投放!G$56:$N$65,COLUMNS(属性投放!G$56:$N$65),0),$F$8:$K$16,2,0)*J$22+VLOOKUP(VLOOKUP(1,属性投放!G$56:$N$65,COLUMNS(属性投放!G$56:$N$65),0),$F$8:$K$16,3,0)*J$23+VLOOKUP(VLOOKUP(1,属性投放!G$56:$N$65,COLUMNS(属性投放!G$56:$N$65),0),$F$8:$K$16,4,0)*J$24+VLOOKUP(VLOOKUP(1,属性投放!G$56:$N$65,COLUMNS(属性投放!G$56:$N$65),0),$F$8:$K$16,5,0)*J$25+VLOOKUP(VLOOKUP(1,属性投放!G$56:$N$65,COLUMNS(属性投放!G$56:$N$65),0),$F$8:$K$16,6,0)*J$26)*(5+$H$17)/5+1*SUM(J$22:J$26))*J26,1)</f>
        <v>0</v>
      </c>
      <c r="K36" s="171">
        <f>ROUND(K$3/((VLOOKUP(VLOOKUP(1,属性投放!H$56:$N$65,COLUMNS(属性投放!H$56:$N$65),0),$F$8:$K$16,2,0)*K$22+VLOOKUP(VLOOKUP(1,属性投放!H$56:$N$65,COLUMNS(属性投放!H$56:$N$65),0),$F$8:$K$16,3,0)*K$23+VLOOKUP(VLOOKUP(1,属性投放!H$56:$N$65,COLUMNS(属性投放!H$56:$N$65),0),$F$8:$K$16,4,0)*K$24+VLOOKUP(VLOOKUP(1,属性投放!H$56:$N$65,COLUMNS(属性投放!H$56:$N$65),0),$F$8:$K$16,5,0)*K$25+VLOOKUP(VLOOKUP(1,属性投放!H$56:$N$65,COLUMNS(属性投放!H$56:$N$65),0),$F$8:$K$16,6,0)*K$26)*(5+$H$17)/5+1*SUM(K$22:K$26))*K26,1)</f>
        <v>0</v>
      </c>
      <c r="L36" s="171">
        <f>ROUND(L$3/((VLOOKUP(VLOOKUP(1,属性投放!I$56:$N$65,COLUMNS(属性投放!I$56:$N$65),0),$F$8:$K$16,2,0)*L$22+VLOOKUP(VLOOKUP(1,属性投放!I$56:$N$65,COLUMNS(属性投放!I$56:$N$65),0),$F$8:$K$16,3,0)*L$23+VLOOKUP(VLOOKUP(1,属性投放!I$56:$N$65,COLUMNS(属性投放!I$56:$N$65),0),$F$8:$K$16,4,0)*L$24+VLOOKUP(VLOOKUP(1,属性投放!I$56:$N$65,COLUMNS(属性投放!I$56:$N$65),0),$F$8:$K$16,5,0)*L$25+VLOOKUP(VLOOKUP(1,属性投放!I$56:$N$65,COLUMNS(属性投放!I$56:$N$65),0),$F$8:$K$16,6,0)*L$26)*(5+$H$17)/5+1*SUM(L$22:L$26))*L26,1)</f>
        <v>0</v>
      </c>
      <c r="M36" s="171">
        <f>ROUND(M$3/((VLOOKUP(VLOOKUP(1,属性投放!J$56:$N$65,COLUMNS(属性投放!J$56:$N$65),0),$F$8:$K$16,2,0)*M$22+VLOOKUP(VLOOKUP(1,属性投放!J$56:$N$65,COLUMNS(属性投放!J$56:$N$65),0),$F$8:$K$16,3,0)*M$23+VLOOKUP(VLOOKUP(1,属性投放!J$56:$N$65,COLUMNS(属性投放!J$56:$N$65),0),$F$8:$K$16,4,0)*M$24+VLOOKUP(VLOOKUP(1,属性投放!J$56:$N$65,COLUMNS(属性投放!J$56:$N$65),0),$F$8:$K$16,5,0)*M$25+VLOOKUP(VLOOKUP(1,属性投放!J$56:$N$65,COLUMNS(属性投放!J$56:$N$65),0),$F$8:$K$16,6,0)*M$26)*(5+$H$17)/5+1*SUM(M$22:M$26))*M26,1)</f>
        <v>1.5</v>
      </c>
      <c r="N36" s="171">
        <f>G36*G$4+H36*H$4+I36*I$4+J36*J$4+K36*K$4+L36*L$4+M36*M$4</f>
        <v>3.75</v>
      </c>
    </row>
    <row r="37" spans="5:16">
      <c r="F37" s="27" t="s">
        <v>15</v>
      </c>
      <c r="G37" s="163">
        <f t="shared" ref="G37:M37" si="0">SUM(G32:G36)</f>
        <v>8</v>
      </c>
      <c r="H37" s="163">
        <f t="shared" si="0"/>
        <v>5</v>
      </c>
      <c r="I37" s="163">
        <f t="shared" si="0"/>
        <v>1</v>
      </c>
      <c r="J37" s="163">
        <f t="shared" si="0"/>
        <v>2.2000000000000002</v>
      </c>
      <c r="K37" s="163">
        <f t="shared" si="0"/>
        <v>1</v>
      </c>
      <c r="L37" s="163">
        <f t="shared" si="0"/>
        <v>2.4</v>
      </c>
      <c r="M37" s="163">
        <f t="shared" si="0"/>
        <v>2.1</v>
      </c>
    </row>
    <row r="38" spans="5:16">
      <c r="F38" s="27" t="s">
        <v>498</v>
      </c>
      <c r="G38" s="8">
        <f>MAX(G32:G36)</f>
        <v>8</v>
      </c>
      <c r="H38" s="8">
        <f>MAX(H32:H36)</f>
        <v>5</v>
      </c>
      <c r="I38" s="8">
        <f t="shared" ref="I38:M38" si="1">MAX(I32:I36)</f>
        <v>1</v>
      </c>
      <c r="J38" s="8">
        <f t="shared" si="1"/>
        <v>2.2000000000000002</v>
      </c>
      <c r="K38" s="8">
        <f t="shared" si="1"/>
        <v>1</v>
      </c>
      <c r="L38" s="8">
        <f t="shared" si="1"/>
        <v>1</v>
      </c>
      <c r="M38" s="8">
        <f t="shared" si="1"/>
        <v>1.5</v>
      </c>
    </row>
    <row r="39" spans="5:16">
      <c r="F39" s="27" t="s">
        <v>499</v>
      </c>
      <c r="G39" s="8">
        <f>G38*5</f>
        <v>40</v>
      </c>
      <c r="H39" s="8">
        <f t="shared" ref="H39:M39" si="2">H38*5</f>
        <v>25</v>
      </c>
      <c r="I39" s="8">
        <f t="shared" si="2"/>
        <v>5</v>
      </c>
      <c r="J39" s="8">
        <f t="shared" si="2"/>
        <v>11</v>
      </c>
      <c r="K39" s="8">
        <f t="shared" si="2"/>
        <v>5</v>
      </c>
      <c r="L39" s="8">
        <f t="shared" si="2"/>
        <v>5</v>
      </c>
      <c r="M39" s="8">
        <f t="shared" si="2"/>
        <v>7.5</v>
      </c>
    </row>
    <row r="40" spans="5:16">
      <c r="E40" s="15" t="s">
        <v>473</v>
      </c>
      <c r="F40" s="12"/>
      <c r="G40" s="13"/>
      <c r="H40" s="13"/>
      <c r="I40" s="13"/>
      <c r="J40" s="13"/>
      <c r="K40" s="13"/>
      <c r="L40" s="13"/>
      <c r="M40" s="13"/>
    </row>
    <row r="41" spans="5:16" ht="12">
      <c r="E41" s="163"/>
      <c r="F41" s="163" t="s">
        <v>16</v>
      </c>
      <c r="G41" s="164" t="s">
        <v>9</v>
      </c>
      <c r="H41" s="164" t="s">
        <v>10</v>
      </c>
      <c r="I41" s="164" t="s">
        <v>4</v>
      </c>
      <c r="J41" s="164" t="s">
        <v>5</v>
      </c>
      <c r="K41" s="164" t="s">
        <v>6</v>
      </c>
      <c r="L41" s="164" t="s">
        <v>7</v>
      </c>
      <c r="M41" s="164" t="s">
        <v>8</v>
      </c>
      <c r="N41" s="167" t="s">
        <v>13</v>
      </c>
      <c r="O41" s="167" t="s">
        <v>12</v>
      </c>
      <c r="P41" s="167" t="s">
        <v>14</v>
      </c>
    </row>
    <row r="42" spans="5:16">
      <c r="E42" s="184" t="s">
        <v>42</v>
      </c>
      <c r="F42" s="165">
        <v>10400</v>
      </c>
      <c r="G42" s="164">
        <f t="shared" ref="G42:M59" si="3">G$32*MID($F42,1,1)+G$33*MID($F42,2,1)+G$34*MID($F42,3,1)+G$35*MID($F42,4,1)+G$36*MID($F42,5,1)</f>
        <v>8</v>
      </c>
      <c r="H42" s="164">
        <f t="shared" si="3"/>
        <v>0</v>
      </c>
      <c r="I42" s="164">
        <f t="shared" si="3"/>
        <v>4</v>
      </c>
      <c r="J42" s="164">
        <f t="shared" si="3"/>
        <v>0</v>
      </c>
      <c r="K42" s="164">
        <f t="shared" si="3"/>
        <v>0</v>
      </c>
      <c r="L42" s="164">
        <f t="shared" si="3"/>
        <v>2.8</v>
      </c>
      <c r="M42" s="164">
        <f t="shared" si="3"/>
        <v>1</v>
      </c>
      <c r="N42" s="163">
        <v>0</v>
      </c>
      <c r="O42" s="163">
        <v>0</v>
      </c>
      <c r="P42" s="163">
        <v>0</v>
      </c>
    </row>
    <row r="43" spans="5:16">
      <c r="E43" s="184" t="s">
        <v>22</v>
      </c>
      <c r="F43" s="165">
        <v>14000</v>
      </c>
      <c r="G43" s="164">
        <f t="shared" si="3"/>
        <v>8</v>
      </c>
      <c r="H43" s="164">
        <f t="shared" si="3"/>
        <v>20</v>
      </c>
      <c r="I43" s="164">
        <f t="shared" si="3"/>
        <v>0</v>
      </c>
      <c r="J43" s="164">
        <f t="shared" si="3"/>
        <v>0</v>
      </c>
      <c r="K43" s="164">
        <f t="shared" si="3"/>
        <v>4</v>
      </c>
      <c r="L43" s="164">
        <f t="shared" si="3"/>
        <v>4.4000000000000004</v>
      </c>
      <c r="M43" s="164">
        <f t="shared" si="3"/>
        <v>0.2</v>
      </c>
      <c r="N43" s="163">
        <v>0</v>
      </c>
      <c r="O43" s="163">
        <v>0</v>
      </c>
      <c r="P43" s="163">
        <v>0</v>
      </c>
    </row>
    <row r="44" spans="5:16">
      <c r="E44" s="184" t="s">
        <v>23</v>
      </c>
      <c r="F44" s="165">
        <v>10301</v>
      </c>
      <c r="G44" s="164">
        <f t="shared" si="3"/>
        <v>8</v>
      </c>
      <c r="H44" s="164">
        <f t="shared" si="3"/>
        <v>0</v>
      </c>
      <c r="I44" s="164">
        <f t="shared" si="3"/>
        <v>3</v>
      </c>
      <c r="J44" s="164">
        <f t="shared" si="3"/>
        <v>0</v>
      </c>
      <c r="K44" s="164">
        <f t="shared" si="3"/>
        <v>0</v>
      </c>
      <c r="L44" s="164">
        <f t="shared" si="3"/>
        <v>2.1999999999999997</v>
      </c>
      <c r="M44" s="164">
        <f t="shared" si="3"/>
        <v>2.2999999999999998</v>
      </c>
      <c r="N44" s="163">
        <v>0</v>
      </c>
      <c r="O44" s="163">
        <v>0</v>
      </c>
      <c r="P44" s="163">
        <v>0</v>
      </c>
    </row>
    <row r="45" spans="5:16">
      <c r="E45" s="184" t="s">
        <v>24</v>
      </c>
      <c r="F45" s="165">
        <v>13001</v>
      </c>
      <c r="G45" s="164">
        <f t="shared" si="3"/>
        <v>8</v>
      </c>
      <c r="H45" s="164">
        <f t="shared" si="3"/>
        <v>15</v>
      </c>
      <c r="I45" s="164">
        <f t="shared" si="3"/>
        <v>0</v>
      </c>
      <c r="J45" s="164">
        <f t="shared" si="3"/>
        <v>0</v>
      </c>
      <c r="K45" s="164">
        <f t="shared" si="3"/>
        <v>3</v>
      </c>
      <c r="L45" s="164">
        <f t="shared" si="3"/>
        <v>3.4</v>
      </c>
      <c r="M45" s="164">
        <f t="shared" si="3"/>
        <v>1.7</v>
      </c>
      <c r="N45" s="163">
        <v>0</v>
      </c>
      <c r="O45" s="163">
        <v>0</v>
      </c>
      <c r="P45" s="163">
        <v>0</v>
      </c>
    </row>
    <row r="46" spans="5:16">
      <c r="E46" s="184" t="s">
        <v>1220</v>
      </c>
      <c r="F46" s="165">
        <v>10310</v>
      </c>
      <c r="G46" s="164">
        <f t="shared" si="3"/>
        <v>8</v>
      </c>
      <c r="H46" s="164">
        <f t="shared" si="3"/>
        <v>0</v>
      </c>
      <c r="I46" s="164">
        <f t="shared" si="3"/>
        <v>3</v>
      </c>
      <c r="J46" s="164">
        <f t="shared" si="3"/>
        <v>2.2000000000000002</v>
      </c>
      <c r="K46" s="164">
        <f t="shared" si="3"/>
        <v>0</v>
      </c>
      <c r="L46" s="164">
        <f t="shared" si="3"/>
        <v>2.5999999999999996</v>
      </c>
      <c r="M46" s="164">
        <f t="shared" si="3"/>
        <v>1</v>
      </c>
      <c r="N46" s="163">
        <v>0</v>
      </c>
      <c r="O46" s="163">
        <v>0</v>
      </c>
      <c r="P46" s="163">
        <v>0</v>
      </c>
    </row>
    <row r="47" spans="5:16">
      <c r="E47" s="184" t="s">
        <v>1222</v>
      </c>
      <c r="F47" s="165">
        <v>13001</v>
      </c>
      <c r="G47" s="164">
        <f t="shared" si="3"/>
        <v>8</v>
      </c>
      <c r="H47" s="164">
        <f t="shared" si="3"/>
        <v>15</v>
      </c>
      <c r="I47" s="164">
        <f t="shared" si="3"/>
        <v>0</v>
      </c>
      <c r="J47" s="164">
        <f t="shared" si="3"/>
        <v>0</v>
      </c>
      <c r="K47" s="164">
        <f t="shared" si="3"/>
        <v>3</v>
      </c>
      <c r="L47" s="164">
        <f t="shared" si="3"/>
        <v>3.4</v>
      </c>
      <c r="M47" s="164">
        <f t="shared" si="3"/>
        <v>1.7</v>
      </c>
      <c r="N47" s="163">
        <v>0</v>
      </c>
      <c r="O47" s="163">
        <v>0</v>
      </c>
      <c r="P47" s="163">
        <v>0</v>
      </c>
    </row>
    <row r="48" spans="5:16">
      <c r="E48" s="184" t="s">
        <v>25</v>
      </c>
      <c r="F48" s="165">
        <v>50000</v>
      </c>
      <c r="G48" s="164">
        <f t="shared" si="3"/>
        <v>40</v>
      </c>
      <c r="H48" s="164">
        <f t="shared" si="3"/>
        <v>0</v>
      </c>
      <c r="I48" s="164">
        <f t="shared" si="3"/>
        <v>0</v>
      </c>
      <c r="J48" s="164">
        <f t="shared" si="3"/>
        <v>0</v>
      </c>
      <c r="K48" s="164">
        <f t="shared" si="3"/>
        <v>0</v>
      </c>
      <c r="L48" s="164">
        <f t="shared" si="3"/>
        <v>2</v>
      </c>
      <c r="M48" s="164">
        <f t="shared" si="3"/>
        <v>1</v>
      </c>
      <c r="N48" s="163">
        <v>0</v>
      </c>
      <c r="O48" s="163">
        <v>0</v>
      </c>
      <c r="P48" s="163">
        <v>0</v>
      </c>
    </row>
    <row r="49" spans="5:16">
      <c r="E49" s="184" t="s">
        <v>26</v>
      </c>
      <c r="F49" s="165" t="s">
        <v>29</v>
      </c>
      <c r="G49" s="164">
        <f t="shared" si="3"/>
        <v>0</v>
      </c>
      <c r="H49" s="164">
        <f t="shared" si="3"/>
        <v>0</v>
      </c>
      <c r="I49" s="164">
        <f t="shared" si="3"/>
        <v>5</v>
      </c>
      <c r="J49" s="164">
        <f t="shared" si="3"/>
        <v>0</v>
      </c>
      <c r="K49" s="164">
        <f t="shared" si="3"/>
        <v>0</v>
      </c>
      <c r="L49" s="164">
        <f t="shared" si="3"/>
        <v>3</v>
      </c>
      <c r="M49" s="164">
        <f t="shared" si="3"/>
        <v>1</v>
      </c>
      <c r="N49" s="163">
        <v>0</v>
      </c>
      <c r="O49" s="163">
        <v>0</v>
      </c>
      <c r="P49" s="163">
        <v>0</v>
      </c>
    </row>
    <row r="50" spans="5:16">
      <c r="E50" s="184" t="s">
        <v>39</v>
      </c>
      <c r="F50" s="166" t="s">
        <v>28</v>
      </c>
      <c r="G50" s="164">
        <f t="shared" si="3"/>
        <v>0</v>
      </c>
      <c r="H50" s="164">
        <f t="shared" si="3"/>
        <v>25</v>
      </c>
      <c r="I50" s="164">
        <f t="shared" si="3"/>
        <v>0</v>
      </c>
      <c r="J50" s="164">
        <f t="shared" si="3"/>
        <v>0</v>
      </c>
      <c r="K50" s="164">
        <f t="shared" si="3"/>
        <v>5</v>
      </c>
      <c r="L50" s="164">
        <f t="shared" si="3"/>
        <v>5</v>
      </c>
      <c r="M50" s="164">
        <f t="shared" si="3"/>
        <v>0</v>
      </c>
      <c r="N50" s="163">
        <v>0</v>
      </c>
      <c r="O50" s="163">
        <v>0</v>
      </c>
      <c r="P50" s="163">
        <v>0</v>
      </c>
    </row>
    <row r="51" spans="5:16">
      <c r="E51" s="184" t="s">
        <v>27</v>
      </c>
      <c r="F51" s="165" t="s">
        <v>30</v>
      </c>
      <c r="G51" s="164">
        <f t="shared" si="3"/>
        <v>0</v>
      </c>
      <c r="H51" s="164">
        <f t="shared" si="3"/>
        <v>0</v>
      </c>
      <c r="I51" s="164">
        <f t="shared" si="3"/>
        <v>0</v>
      </c>
      <c r="J51" s="164">
        <f t="shared" si="3"/>
        <v>11</v>
      </c>
      <c r="K51" s="164">
        <f t="shared" si="3"/>
        <v>0</v>
      </c>
      <c r="L51" s="164">
        <f t="shared" si="3"/>
        <v>2</v>
      </c>
      <c r="M51" s="164">
        <f t="shared" si="3"/>
        <v>1</v>
      </c>
      <c r="N51" s="163">
        <v>0</v>
      </c>
      <c r="O51" s="163">
        <v>0</v>
      </c>
      <c r="P51" s="163">
        <v>0</v>
      </c>
    </row>
    <row r="52" spans="5:16">
      <c r="E52" s="184" t="s">
        <v>43</v>
      </c>
      <c r="F52" s="166" t="s">
        <v>1224</v>
      </c>
      <c r="G52" s="164">
        <f t="shared" si="3"/>
        <v>0</v>
      </c>
      <c r="H52" s="164">
        <f t="shared" si="3"/>
        <v>0</v>
      </c>
      <c r="I52" s="164">
        <f t="shared" si="3"/>
        <v>2</v>
      </c>
      <c r="J52" s="164">
        <f t="shared" si="3"/>
        <v>6.6000000000000005</v>
      </c>
      <c r="K52" s="164">
        <f t="shared" si="3"/>
        <v>0</v>
      </c>
      <c r="L52" s="164">
        <f t="shared" si="3"/>
        <v>2.4000000000000004</v>
      </c>
      <c r="M52" s="164">
        <f t="shared" si="3"/>
        <v>1</v>
      </c>
      <c r="N52" s="163">
        <v>0</v>
      </c>
      <c r="O52" s="163">
        <v>0</v>
      </c>
      <c r="P52" s="163">
        <v>0</v>
      </c>
    </row>
    <row r="53" spans="5:16">
      <c r="E53" s="184" t="s">
        <v>41</v>
      </c>
      <c r="F53" s="166" t="s">
        <v>1225</v>
      </c>
      <c r="G53" s="164">
        <f t="shared" si="3"/>
        <v>0</v>
      </c>
      <c r="H53" s="164">
        <f t="shared" si="3"/>
        <v>10</v>
      </c>
      <c r="I53" s="164">
        <f t="shared" si="3"/>
        <v>0</v>
      </c>
      <c r="J53" s="164">
        <f t="shared" si="3"/>
        <v>6.6000000000000005</v>
      </c>
      <c r="K53" s="164">
        <f t="shared" si="3"/>
        <v>2</v>
      </c>
      <c r="L53" s="164">
        <f t="shared" si="3"/>
        <v>3.2</v>
      </c>
      <c r="M53" s="164">
        <f t="shared" si="3"/>
        <v>0.60000000000000009</v>
      </c>
      <c r="N53" s="163">
        <v>0</v>
      </c>
      <c r="O53" s="163">
        <v>0</v>
      </c>
      <c r="P53" s="163">
        <v>0</v>
      </c>
    </row>
    <row r="54" spans="5:16">
      <c r="E54" s="184"/>
      <c r="F54" s="303"/>
      <c r="N54" s="163"/>
      <c r="O54" s="163"/>
      <c r="P54" s="163"/>
    </row>
    <row r="55" spans="5:16" s="143" customFormat="1" ht="11.25" customHeight="1">
      <c r="E55" s="304"/>
      <c r="F55" s="143" t="s">
        <v>16</v>
      </c>
      <c r="G55" s="305" t="s">
        <v>9</v>
      </c>
      <c r="H55" s="305" t="s">
        <v>10</v>
      </c>
      <c r="I55" s="305" t="s">
        <v>4</v>
      </c>
      <c r="J55" s="305" t="s">
        <v>5</v>
      </c>
      <c r="K55" s="305" t="s">
        <v>6</v>
      </c>
      <c r="L55" s="305" t="s">
        <v>7</v>
      </c>
      <c r="M55" s="305" t="s">
        <v>8</v>
      </c>
      <c r="N55" s="167" t="s">
        <v>13</v>
      </c>
      <c r="O55" s="167" t="s">
        <v>12</v>
      </c>
      <c r="P55" s="167" t="s">
        <v>14</v>
      </c>
    </row>
    <row r="56" spans="5:16" s="143" customFormat="1" ht="12">
      <c r="E56" s="306" t="s">
        <v>301</v>
      </c>
      <c r="F56" s="307">
        <v>10400</v>
      </c>
      <c r="G56" s="164">
        <f t="shared" si="3"/>
        <v>8</v>
      </c>
      <c r="H56" s="164">
        <f t="shared" si="3"/>
        <v>0</v>
      </c>
      <c r="I56" s="164">
        <f t="shared" si="3"/>
        <v>4</v>
      </c>
      <c r="J56" s="164">
        <f t="shared" si="3"/>
        <v>0</v>
      </c>
      <c r="K56" s="164">
        <f t="shared" si="3"/>
        <v>0</v>
      </c>
      <c r="L56" s="164">
        <f t="shared" si="3"/>
        <v>2.8</v>
      </c>
      <c r="M56" s="164">
        <f t="shared" si="3"/>
        <v>1</v>
      </c>
      <c r="N56" s="143">
        <v>0</v>
      </c>
      <c r="O56" s="143">
        <v>0</v>
      </c>
      <c r="P56" s="143">
        <v>0</v>
      </c>
    </row>
    <row r="57" spans="5:16" s="143" customFormat="1" ht="12">
      <c r="E57" s="306" t="s">
        <v>303</v>
      </c>
      <c r="F57" s="307">
        <v>13001</v>
      </c>
      <c r="G57" s="164">
        <f t="shared" si="3"/>
        <v>8</v>
      </c>
      <c r="H57" s="164">
        <f t="shared" si="3"/>
        <v>15</v>
      </c>
      <c r="I57" s="164">
        <f t="shared" si="3"/>
        <v>0</v>
      </c>
      <c r="J57" s="164">
        <f t="shared" si="3"/>
        <v>0</v>
      </c>
      <c r="K57" s="164">
        <f t="shared" si="3"/>
        <v>3</v>
      </c>
      <c r="L57" s="164">
        <f t="shared" si="3"/>
        <v>3.4</v>
      </c>
      <c r="M57" s="164">
        <f t="shared" si="3"/>
        <v>1.7</v>
      </c>
      <c r="N57" s="143">
        <v>0</v>
      </c>
      <c r="O57" s="143">
        <v>0</v>
      </c>
      <c r="P57" s="143">
        <v>0</v>
      </c>
    </row>
    <row r="58" spans="5:16" s="143" customFormat="1" ht="12">
      <c r="E58" s="306" t="s">
        <v>305</v>
      </c>
      <c r="F58" s="307">
        <v>10400</v>
      </c>
      <c r="G58" s="164">
        <f t="shared" si="3"/>
        <v>8</v>
      </c>
      <c r="H58" s="164">
        <f t="shared" si="3"/>
        <v>0</v>
      </c>
      <c r="I58" s="164">
        <f t="shared" si="3"/>
        <v>4</v>
      </c>
      <c r="J58" s="164">
        <f t="shared" si="3"/>
        <v>0</v>
      </c>
      <c r="K58" s="164">
        <f t="shared" si="3"/>
        <v>0</v>
      </c>
      <c r="L58" s="164">
        <f t="shared" si="3"/>
        <v>2.8</v>
      </c>
      <c r="M58" s="164">
        <f t="shared" si="3"/>
        <v>1</v>
      </c>
      <c r="N58" s="143">
        <v>0</v>
      </c>
      <c r="O58" s="143">
        <v>0</v>
      </c>
      <c r="P58" s="143">
        <v>0</v>
      </c>
    </row>
    <row r="59" spans="5:16" s="143" customFormat="1" ht="12">
      <c r="E59" s="306" t="s">
        <v>307</v>
      </c>
      <c r="F59" s="307">
        <v>13001</v>
      </c>
      <c r="G59" s="164">
        <f t="shared" si="3"/>
        <v>8</v>
      </c>
      <c r="H59" s="164">
        <f t="shared" si="3"/>
        <v>15</v>
      </c>
      <c r="I59" s="164">
        <f t="shared" si="3"/>
        <v>0</v>
      </c>
      <c r="J59" s="164">
        <f t="shared" si="3"/>
        <v>0</v>
      </c>
      <c r="K59" s="164">
        <f t="shared" si="3"/>
        <v>3</v>
      </c>
      <c r="L59" s="164">
        <f t="shared" si="3"/>
        <v>3.4</v>
      </c>
      <c r="M59" s="164">
        <f t="shared" si="3"/>
        <v>1.7</v>
      </c>
      <c r="N59" s="143">
        <v>0</v>
      </c>
      <c r="O59" s="143">
        <v>0</v>
      </c>
      <c r="P59" s="143">
        <v>0</v>
      </c>
    </row>
    <row r="60" spans="5:16" s="143" customFormat="1" ht="12">
      <c r="E60" s="306" t="s">
        <v>309</v>
      </c>
      <c r="F60" s="307">
        <v>14000</v>
      </c>
      <c r="G60" s="164">
        <f t="shared" ref="G60:M64" si="4">G$32*MID($F60,1,1)+G$33*MID($F60,2,1)+G$34*MID($F60,3,1)+G$35*MID($F60,4,1)+G$36*MID($F60,5,1)</f>
        <v>8</v>
      </c>
      <c r="H60" s="164">
        <f t="shared" si="4"/>
        <v>20</v>
      </c>
      <c r="I60" s="164">
        <f t="shared" si="4"/>
        <v>0</v>
      </c>
      <c r="J60" s="164">
        <f t="shared" si="4"/>
        <v>0</v>
      </c>
      <c r="K60" s="164">
        <f t="shared" si="4"/>
        <v>4</v>
      </c>
      <c r="L60" s="164">
        <f t="shared" si="4"/>
        <v>4.4000000000000004</v>
      </c>
      <c r="M60" s="164">
        <f t="shared" si="4"/>
        <v>0.2</v>
      </c>
      <c r="N60" s="143">
        <v>0</v>
      </c>
      <c r="O60" s="143">
        <v>0</v>
      </c>
      <c r="P60" s="143">
        <v>0</v>
      </c>
    </row>
    <row r="61" spans="5:16" s="143" customFormat="1" ht="12">
      <c r="E61" s="306" t="s">
        <v>311</v>
      </c>
      <c r="F61" s="308">
        <v>13001</v>
      </c>
      <c r="G61" s="164">
        <f t="shared" si="4"/>
        <v>8</v>
      </c>
      <c r="H61" s="164">
        <f t="shared" si="4"/>
        <v>15</v>
      </c>
      <c r="I61" s="164">
        <f t="shared" si="4"/>
        <v>0</v>
      </c>
      <c r="J61" s="164">
        <f t="shared" si="4"/>
        <v>0</v>
      </c>
      <c r="K61" s="164">
        <f t="shared" si="4"/>
        <v>3</v>
      </c>
      <c r="L61" s="164">
        <f t="shared" si="4"/>
        <v>3.4</v>
      </c>
      <c r="M61" s="164">
        <f t="shared" si="4"/>
        <v>1.7</v>
      </c>
      <c r="N61" s="143">
        <v>0</v>
      </c>
      <c r="O61" s="143">
        <v>0</v>
      </c>
      <c r="P61" s="143">
        <v>0</v>
      </c>
    </row>
    <row r="62" spans="5:16" s="143" customFormat="1" ht="12">
      <c r="E62" s="306" t="s">
        <v>1209</v>
      </c>
      <c r="F62" s="307">
        <v>14000</v>
      </c>
      <c r="G62" s="164">
        <f t="shared" si="4"/>
        <v>8</v>
      </c>
      <c r="H62" s="164">
        <f t="shared" si="4"/>
        <v>20</v>
      </c>
      <c r="I62" s="164">
        <f t="shared" si="4"/>
        <v>0</v>
      </c>
      <c r="J62" s="164">
        <f t="shared" si="4"/>
        <v>0</v>
      </c>
      <c r="K62" s="164">
        <f t="shared" si="4"/>
        <v>4</v>
      </c>
      <c r="L62" s="164">
        <f t="shared" si="4"/>
        <v>4.4000000000000004</v>
      </c>
      <c r="M62" s="164">
        <f t="shared" si="4"/>
        <v>0.2</v>
      </c>
      <c r="N62" s="143">
        <v>0</v>
      </c>
      <c r="O62" s="143">
        <v>0</v>
      </c>
      <c r="P62" s="143">
        <v>0</v>
      </c>
    </row>
    <row r="63" spans="5:16" s="143" customFormat="1" ht="12">
      <c r="E63" s="306" t="s">
        <v>1210</v>
      </c>
      <c r="F63" s="307">
        <v>10400</v>
      </c>
      <c r="G63" s="164">
        <f t="shared" si="4"/>
        <v>8</v>
      </c>
      <c r="H63" s="164">
        <f t="shared" si="4"/>
        <v>0</v>
      </c>
      <c r="I63" s="164">
        <f t="shared" si="4"/>
        <v>4</v>
      </c>
      <c r="J63" s="164">
        <f t="shared" si="4"/>
        <v>0</v>
      </c>
      <c r="K63" s="164">
        <f t="shared" si="4"/>
        <v>0</v>
      </c>
      <c r="L63" s="164">
        <f t="shared" si="4"/>
        <v>2.8</v>
      </c>
      <c r="M63" s="164">
        <f t="shared" si="4"/>
        <v>1</v>
      </c>
      <c r="N63" s="143">
        <v>0</v>
      </c>
      <c r="O63" s="143">
        <v>0</v>
      </c>
      <c r="P63" s="143">
        <v>0</v>
      </c>
    </row>
    <row r="64" spans="5:16" s="143" customFormat="1" ht="12">
      <c r="E64" s="306" t="s">
        <v>1211</v>
      </c>
      <c r="F64" s="308">
        <v>13001</v>
      </c>
      <c r="G64" s="164">
        <f t="shared" si="4"/>
        <v>8</v>
      </c>
      <c r="H64" s="164">
        <f t="shared" si="4"/>
        <v>15</v>
      </c>
      <c r="I64" s="164">
        <f t="shared" si="4"/>
        <v>0</v>
      </c>
      <c r="J64" s="164">
        <f t="shared" si="4"/>
        <v>0</v>
      </c>
      <c r="K64" s="164">
        <f t="shared" si="4"/>
        <v>3</v>
      </c>
      <c r="L64" s="164">
        <f t="shared" si="4"/>
        <v>3.4</v>
      </c>
      <c r="M64" s="164">
        <f t="shared" si="4"/>
        <v>1.7</v>
      </c>
      <c r="N64" s="143">
        <v>0</v>
      </c>
      <c r="O64" s="143">
        <v>0</v>
      </c>
      <c r="P64" s="143">
        <v>0</v>
      </c>
    </row>
    <row r="66" spans="5:16">
      <c r="E66" s="15"/>
      <c r="F66" s="12"/>
      <c r="G66" s="13"/>
      <c r="H66" s="13"/>
      <c r="I66" s="13"/>
      <c r="J66" s="13"/>
      <c r="K66" s="13"/>
      <c r="L66" s="13"/>
      <c r="M66" s="13"/>
    </row>
    <row r="67" spans="5:16" ht="12">
      <c r="E67" s="177" t="s">
        <v>484</v>
      </c>
      <c r="F67" s="159" t="s">
        <v>16</v>
      </c>
      <c r="G67" s="160" t="s">
        <v>9</v>
      </c>
      <c r="H67" s="160" t="s">
        <v>10</v>
      </c>
      <c r="I67" s="160" t="s">
        <v>4</v>
      </c>
      <c r="J67" s="160" t="s">
        <v>5</v>
      </c>
      <c r="K67" s="160" t="s">
        <v>6</v>
      </c>
      <c r="L67" s="160" t="s">
        <v>7</v>
      </c>
      <c r="M67" s="160" t="s">
        <v>8</v>
      </c>
      <c r="N67" s="80" t="s">
        <v>13</v>
      </c>
      <c r="O67" s="80" t="s">
        <v>12</v>
      </c>
      <c r="P67" s="80" t="s">
        <v>14</v>
      </c>
    </row>
    <row r="68" spans="5:16">
      <c r="E68" s="178" t="s">
        <v>42</v>
      </c>
      <c r="F68" s="161">
        <v>10400</v>
      </c>
      <c r="G68" s="160">
        <f>G42*(5+$H$17)/5+G$37</f>
        <v>18</v>
      </c>
      <c r="H68" s="160">
        <f t="shared" ref="H68:M68" si="5">H42*(5+$H$17)/5+H$37</f>
        <v>5</v>
      </c>
      <c r="I68" s="160">
        <f t="shared" si="5"/>
        <v>6</v>
      </c>
      <c r="J68" s="160">
        <f t="shared" si="5"/>
        <v>2.2000000000000002</v>
      </c>
      <c r="K68" s="160">
        <f t="shared" si="5"/>
        <v>1</v>
      </c>
      <c r="L68" s="160">
        <f t="shared" si="5"/>
        <v>5.9</v>
      </c>
      <c r="M68" s="160">
        <f t="shared" si="5"/>
        <v>3.35</v>
      </c>
      <c r="N68" s="160">
        <v>0</v>
      </c>
      <c r="O68" s="160">
        <v>0</v>
      </c>
      <c r="P68" s="160">
        <v>0</v>
      </c>
    </row>
    <row r="69" spans="5:16">
      <c r="E69" s="178" t="s">
        <v>22</v>
      </c>
      <c r="F69" s="161">
        <v>14000</v>
      </c>
      <c r="G69" s="160">
        <f t="shared" ref="G69:M69" si="6">G43*(5+$H$17)/5+G$37</f>
        <v>18</v>
      </c>
      <c r="H69" s="160">
        <f t="shared" si="6"/>
        <v>30</v>
      </c>
      <c r="I69" s="160">
        <f t="shared" si="6"/>
        <v>1</v>
      </c>
      <c r="J69" s="160">
        <f t="shared" si="6"/>
        <v>2.2000000000000002</v>
      </c>
      <c r="K69" s="160">
        <f t="shared" si="6"/>
        <v>6</v>
      </c>
      <c r="L69" s="160">
        <f t="shared" si="6"/>
        <v>7.9</v>
      </c>
      <c r="M69" s="160">
        <f t="shared" si="6"/>
        <v>2.35</v>
      </c>
      <c r="N69" s="160">
        <v>0</v>
      </c>
      <c r="O69" s="160">
        <v>0</v>
      </c>
      <c r="P69" s="160">
        <v>0</v>
      </c>
    </row>
    <row r="70" spans="5:16">
      <c r="E70" s="178" t="s">
        <v>23</v>
      </c>
      <c r="F70" s="161">
        <v>10301</v>
      </c>
      <c r="G70" s="160">
        <f t="shared" ref="G70:M70" si="7">G44*(5+$H$17)/5+G$37</f>
        <v>18</v>
      </c>
      <c r="H70" s="160">
        <f t="shared" si="7"/>
        <v>5</v>
      </c>
      <c r="I70" s="160">
        <f t="shared" si="7"/>
        <v>4.75</v>
      </c>
      <c r="J70" s="160">
        <f t="shared" si="7"/>
        <v>2.2000000000000002</v>
      </c>
      <c r="K70" s="160">
        <f t="shared" si="7"/>
        <v>1</v>
      </c>
      <c r="L70" s="160">
        <f t="shared" si="7"/>
        <v>5.1499999999999995</v>
      </c>
      <c r="M70" s="160">
        <f t="shared" si="7"/>
        <v>4.9749999999999996</v>
      </c>
      <c r="N70" s="160">
        <v>0</v>
      </c>
      <c r="O70" s="160">
        <v>0</v>
      </c>
      <c r="P70" s="160">
        <v>0</v>
      </c>
    </row>
    <row r="71" spans="5:16">
      <c r="E71" s="178" t="s">
        <v>24</v>
      </c>
      <c r="F71" s="161">
        <v>13001</v>
      </c>
      <c r="G71" s="160">
        <f t="shared" ref="G71:M72" si="8">G45*(5+$H$17)/5+G$37</f>
        <v>18</v>
      </c>
      <c r="H71" s="160">
        <f t="shared" si="8"/>
        <v>23.75</v>
      </c>
      <c r="I71" s="160">
        <f t="shared" si="8"/>
        <v>1</v>
      </c>
      <c r="J71" s="160">
        <f t="shared" si="8"/>
        <v>2.2000000000000002</v>
      </c>
      <c r="K71" s="160">
        <f t="shared" si="8"/>
        <v>4.75</v>
      </c>
      <c r="L71" s="160">
        <f t="shared" si="8"/>
        <v>6.65</v>
      </c>
      <c r="M71" s="160">
        <f t="shared" si="8"/>
        <v>4.2249999999999996</v>
      </c>
      <c r="N71" s="160">
        <v>0</v>
      </c>
      <c r="O71" s="160">
        <v>0</v>
      </c>
      <c r="P71" s="160">
        <v>0</v>
      </c>
    </row>
    <row r="72" spans="5:16">
      <c r="E72" s="178" t="s">
        <v>1220</v>
      </c>
      <c r="F72" s="161">
        <v>10310</v>
      </c>
      <c r="G72" s="160">
        <f t="shared" si="8"/>
        <v>18</v>
      </c>
      <c r="H72" s="160">
        <f t="shared" si="8"/>
        <v>5</v>
      </c>
      <c r="I72" s="160">
        <f t="shared" si="8"/>
        <v>4.75</v>
      </c>
      <c r="J72" s="160">
        <f t="shared" si="8"/>
        <v>4.9500000000000011</v>
      </c>
      <c r="K72" s="160">
        <f t="shared" si="8"/>
        <v>1</v>
      </c>
      <c r="L72" s="160">
        <f t="shared" si="8"/>
        <v>5.6499999999999986</v>
      </c>
      <c r="M72" s="160">
        <f t="shared" si="8"/>
        <v>3.35</v>
      </c>
      <c r="N72" s="160">
        <v>0</v>
      </c>
      <c r="O72" s="160">
        <v>0</v>
      </c>
      <c r="P72" s="160">
        <v>0</v>
      </c>
    </row>
    <row r="73" spans="5:16">
      <c r="E73" s="178" t="s">
        <v>1222</v>
      </c>
      <c r="F73" s="161">
        <v>13001</v>
      </c>
      <c r="G73" s="160">
        <f t="shared" ref="G73:M73" si="9">G47*(5+$H$17)/5+G$37</f>
        <v>18</v>
      </c>
      <c r="H73" s="160">
        <f t="shared" si="9"/>
        <v>23.75</v>
      </c>
      <c r="I73" s="160">
        <f t="shared" si="9"/>
        <v>1</v>
      </c>
      <c r="J73" s="160">
        <f t="shared" si="9"/>
        <v>2.2000000000000002</v>
      </c>
      <c r="K73" s="160">
        <f t="shared" si="9"/>
        <v>4.75</v>
      </c>
      <c r="L73" s="160">
        <f t="shared" si="9"/>
        <v>6.65</v>
      </c>
      <c r="M73" s="160">
        <f t="shared" si="9"/>
        <v>4.2249999999999996</v>
      </c>
      <c r="N73" s="160">
        <v>0</v>
      </c>
      <c r="O73" s="160">
        <v>0</v>
      </c>
      <c r="P73" s="160">
        <v>0</v>
      </c>
    </row>
    <row r="74" spans="5:16">
      <c r="E74" s="178" t="s">
        <v>25</v>
      </c>
      <c r="F74" s="161">
        <v>50000</v>
      </c>
      <c r="G74" s="160">
        <f t="shared" ref="G74:M74" si="10">G48*(5+$H$17)/5+G$37</f>
        <v>58</v>
      </c>
      <c r="H74" s="160">
        <f t="shared" si="10"/>
        <v>5</v>
      </c>
      <c r="I74" s="160">
        <f t="shared" si="10"/>
        <v>1</v>
      </c>
      <c r="J74" s="160">
        <f t="shared" si="10"/>
        <v>2.2000000000000002</v>
      </c>
      <c r="K74" s="160">
        <f t="shared" si="10"/>
        <v>1</v>
      </c>
      <c r="L74" s="160">
        <f t="shared" si="10"/>
        <v>4.9000000000000004</v>
      </c>
      <c r="M74" s="160">
        <f t="shared" si="10"/>
        <v>3.35</v>
      </c>
      <c r="N74" s="160">
        <v>0</v>
      </c>
      <c r="O74" s="160">
        <v>0</v>
      </c>
      <c r="P74" s="160">
        <v>0</v>
      </c>
    </row>
    <row r="75" spans="5:16">
      <c r="E75" s="178" t="s">
        <v>26</v>
      </c>
      <c r="F75" s="161" t="s">
        <v>29</v>
      </c>
      <c r="G75" s="160">
        <f t="shared" ref="G75:M75" si="11">G49*(5+$H$17)/5+G$37</f>
        <v>8</v>
      </c>
      <c r="H75" s="160">
        <f t="shared" si="11"/>
        <v>5</v>
      </c>
      <c r="I75" s="160">
        <f t="shared" si="11"/>
        <v>7.25</v>
      </c>
      <c r="J75" s="160">
        <f t="shared" si="11"/>
        <v>2.2000000000000002</v>
      </c>
      <c r="K75" s="160">
        <f t="shared" si="11"/>
        <v>1</v>
      </c>
      <c r="L75" s="160">
        <f t="shared" si="11"/>
        <v>6.15</v>
      </c>
      <c r="M75" s="160">
        <f t="shared" si="11"/>
        <v>3.35</v>
      </c>
      <c r="N75" s="160">
        <v>0</v>
      </c>
      <c r="O75" s="160">
        <v>0</v>
      </c>
      <c r="P75" s="160">
        <v>0</v>
      </c>
    </row>
    <row r="76" spans="5:16">
      <c r="E76" s="178" t="s">
        <v>39</v>
      </c>
      <c r="F76" s="162" t="s">
        <v>28</v>
      </c>
      <c r="G76" s="160">
        <f t="shared" ref="G76:M76" si="12">G50*(5+$H$17)/5+G$37</f>
        <v>8</v>
      </c>
      <c r="H76" s="160">
        <f t="shared" si="12"/>
        <v>36.25</v>
      </c>
      <c r="I76" s="160">
        <f t="shared" si="12"/>
        <v>1</v>
      </c>
      <c r="J76" s="160">
        <f t="shared" si="12"/>
        <v>2.2000000000000002</v>
      </c>
      <c r="K76" s="160">
        <f t="shared" si="12"/>
        <v>7.25</v>
      </c>
      <c r="L76" s="160">
        <f t="shared" si="12"/>
        <v>8.65</v>
      </c>
      <c r="M76" s="160">
        <f t="shared" si="12"/>
        <v>2.1</v>
      </c>
      <c r="N76" s="160">
        <v>0</v>
      </c>
      <c r="O76" s="160">
        <v>0</v>
      </c>
      <c r="P76" s="160">
        <v>0</v>
      </c>
    </row>
    <row r="77" spans="5:16">
      <c r="E77" s="178" t="s">
        <v>27</v>
      </c>
      <c r="F77" s="161" t="s">
        <v>30</v>
      </c>
      <c r="G77" s="160">
        <f t="shared" ref="G77:M77" si="13">G51*(5+$H$17)/5+G$37</f>
        <v>8</v>
      </c>
      <c r="H77" s="160">
        <f t="shared" si="13"/>
        <v>5</v>
      </c>
      <c r="I77" s="160">
        <f t="shared" si="13"/>
        <v>1</v>
      </c>
      <c r="J77" s="160">
        <f t="shared" si="13"/>
        <v>15.95</v>
      </c>
      <c r="K77" s="160">
        <f t="shared" si="13"/>
        <v>1</v>
      </c>
      <c r="L77" s="160">
        <f t="shared" si="13"/>
        <v>4.9000000000000004</v>
      </c>
      <c r="M77" s="160">
        <f t="shared" si="13"/>
        <v>3.35</v>
      </c>
      <c r="N77" s="160">
        <v>0</v>
      </c>
      <c r="O77" s="160">
        <v>0</v>
      </c>
      <c r="P77" s="160">
        <v>0</v>
      </c>
    </row>
    <row r="78" spans="5:16">
      <c r="E78" s="178" t="s">
        <v>43</v>
      </c>
      <c r="F78" s="162" t="s">
        <v>1224</v>
      </c>
      <c r="G78" s="160">
        <f t="shared" ref="G78:M78" si="14">G52*(5+$H$17)/5+G$37</f>
        <v>8</v>
      </c>
      <c r="H78" s="160">
        <f t="shared" si="14"/>
        <v>5</v>
      </c>
      <c r="I78" s="160">
        <f t="shared" si="14"/>
        <v>3.5</v>
      </c>
      <c r="J78" s="160">
        <f t="shared" si="14"/>
        <v>10.45</v>
      </c>
      <c r="K78" s="160">
        <f t="shared" si="14"/>
        <v>1</v>
      </c>
      <c r="L78" s="160">
        <f t="shared" si="14"/>
        <v>5.4</v>
      </c>
      <c r="M78" s="160">
        <f t="shared" si="14"/>
        <v>3.35</v>
      </c>
      <c r="N78" s="160">
        <v>0</v>
      </c>
      <c r="O78" s="160">
        <v>0</v>
      </c>
      <c r="P78" s="160">
        <v>0</v>
      </c>
    </row>
    <row r="79" spans="5:16">
      <c r="E79" s="178" t="s">
        <v>41</v>
      </c>
      <c r="F79" s="162" t="s">
        <v>1225</v>
      </c>
      <c r="G79" s="160">
        <f t="shared" ref="G79:M79" si="15">G53*(5+$H$17)/5+G$37</f>
        <v>8</v>
      </c>
      <c r="H79" s="160">
        <f t="shared" si="15"/>
        <v>17.5</v>
      </c>
      <c r="I79" s="160">
        <f t="shared" si="15"/>
        <v>1</v>
      </c>
      <c r="J79" s="160">
        <f t="shared" si="15"/>
        <v>10.45</v>
      </c>
      <c r="K79" s="160">
        <f t="shared" si="15"/>
        <v>3.5</v>
      </c>
      <c r="L79" s="160">
        <f t="shared" si="15"/>
        <v>6.4</v>
      </c>
      <c r="M79" s="160">
        <f t="shared" si="15"/>
        <v>2.85</v>
      </c>
      <c r="N79" s="160">
        <v>0</v>
      </c>
      <c r="O79" s="160">
        <v>0</v>
      </c>
      <c r="P79" s="160">
        <v>0</v>
      </c>
    </row>
    <row r="80" spans="5:16" ht="10.5" customHeight="1">
      <c r="E80" s="159"/>
      <c r="F80" s="174"/>
      <c r="G80" s="173"/>
      <c r="H80" s="173"/>
      <c r="I80" s="173"/>
      <c r="J80" s="173"/>
      <c r="K80" s="173"/>
      <c r="L80" s="173"/>
      <c r="M80" s="173"/>
      <c r="N80" s="159"/>
      <c r="O80" s="159"/>
      <c r="P80" s="159"/>
    </row>
    <row r="81" spans="5:16" s="143" customFormat="1" ht="11.25" customHeight="1">
      <c r="E81" s="179"/>
      <c r="F81" s="139" t="s">
        <v>16</v>
      </c>
      <c r="G81" s="180" t="s">
        <v>9</v>
      </c>
      <c r="H81" s="180" t="s">
        <v>10</v>
      </c>
      <c r="I81" s="180" t="s">
        <v>4</v>
      </c>
      <c r="J81" s="180" t="s">
        <v>5</v>
      </c>
      <c r="K81" s="180" t="s">
        <v>6</v>
      </c>
      <c r="L81" s="180" t="s">
        <v>7</v>
      </c>
      <c r="M81" s="180" t="s">
        <v>8</v>
      </c>
      <c r="N81" s="80" t="s">
        <v>13</v>
      </c>
      <c r="O81" s="80" t="s">
        <v>12</v>
      </c>
      <c r="P81" s="80" t="s">
        <v>14</v>
      </c>
    </row>
    <row r="82" spans="5:16" s="143" customFormat="1" ht="12">
      <c r="E82" s="181" t="s">
        <v>301</v>
      </c>
      <c r="F82" s="175">
        <v>10400</v>
      </c>
      <c r="G82" s="160">
        <f>G56*(5+$H$17)/5+G$37</f>
        <v>18</v>
      </c>
      <c r="H82" s="160">
        <f t="shared" ref="H82:P82" si="16">H56*(5+$H$17)/5+H$37</f>
        <v>5</v>
      </c>
      <c r="I82" s="160">
        <f t="shared" si="16"/>
        <v>6</v>
      </c>
      <c r="J82" s="160">
        <f t="shared" si="16"/>
        <v>2.2000000000000002</v>
      </c>
      <c r="K82" s="160">
        <f t="shared" si="16"/>
        <v>1</v>
      </c>
      <c r="L82" s="160">
        <f t="shared" si="16"/>
        <v>5.9</v>
      </c>
      <c r="M82" s="160">
        <f t="shared" si="16"/>
        <v>3.35</v>
      </c>
      <c r="N82" s="160">
        <f t="shared" si="16"/>
        <v>0</v>
      </c>
      <c r="O82" s="160">
        <f t="shared" si="16"/>
        <v>0</v>
      </c>
      <c r="P82" s="160">
        <f t="shared" si="16"/>
        <v>0</v>
      </c>
    </row>
    <row r="83" spans="5:16" s="143" customFormat="1" ht="12">
      <c r="E83" s="181" t="s">
        <v>303</v>
      </c>
      <c r="F83" s="175">
        <v>13001</v>
      </c>
      <c r="G83" s="160">
        <f t="shared" ref="G83:P83" si="17">G57*(5+$H$17)/5+G$37</f>
        <v>18</v>
      </c>
      <c r="H83" s="160">
        <f t="shared" si="17"/>
        <v>23.75</v>
      </c>
      <c r="I83" s="160">
        <f t="shared" si="17"/>
        <v>1</v>
      </c>
      <c r="J83" s="160">
        <f t="shared" si="17"/>
        <v>2.2000000000000002</v>
      </c>
      <c r="K83" s="160">
        <f t="shared" si="17"/>
        <v>4.75</v>
      </c>
      <c r="L83" s="160">
        <f t="shared" si="17"/>
        <v>6.65</v>
      </c>
      <c r="M83" s="160">
        <f t="shared" si="17"/>
        <v>4.2249999999999996</v>
      </c>
      <c r="N83" s="160">
        <f t="shared" si="17"/>
        <v>0</v>
      </c>
      <c r="O83" s="160">
        <f t="shared" si="17"/>
        <v>0</v>
      </c>
      <c r="P83" s="160">
        <f t="shared" si="17"/>
        <v>0</v>
      </c>
    </row>
    <row r="84" spans="5:16" s="143" customFormat="1" ht="12">
      <c r="E84" s="181" t="s">
        <v>305</v>
      </c>
      <c r="F84" s="175">
        <v>10400</v>
      </c>
      <c r="G84" s="160">
        <f t="shared" ref="G84:P84" si="18">G58*(5+$H$17)/5+G$37</f>
        <v>18</v>
      </c>
      <c r="H84" s="160">
        <f t="shared" si="18"/>
        <v>5</v>
      </c>
      <c r="I84" s="160">
        <f t="shared" si="18"/>
        <v>6</v>
      </c>
      <c r="J84" s="160">
        <f t="shared" si="18"/>
        <v>2.2000000000000002</v>
      </c>
      <c r="K84" s="160">
        <f t="shared" si="18"/>
        <v>1</v>
      </c>
      <c r="L84" s="160">
        <f t="shared" si="18"/>
        <v>5.9</v>
      </c>
      <c r="M84" s="160">
        <f t="shared" si="18"/>
        <v>3.35</v>
      </c>
      <c r="N84" s="160">
        <f t="shared" si="18"/>
        <v>0</v>
      </c>
      <c r="O84" s="160">
        <f t="shared" si="18"/>
        <v>0</v>
      </c>
      <c r="P84" s="160">
        <f t="shared" si="18"/>
        <v>0</v>
      </c>
    </row>
    <row r="85" spans="5:16" s="143" customFormat="1" ht="12">
      <c r="E85" s="181" t="s">
        <v>307</v>
      </c>
      <c r="F85" s="175">
        <v>13001</v>
      </c>
      <c r="G85" s="160">
        <f t="shared" ref="G85:P85" si="19">G59*(5+$H$17)/5+G$37</f>
        <v>18</v>
      </c>
      <c r="H85" s="160">
        <f t="shared" si="19"/>
        <v>23.75</v>
      </c>
      <c r="I85" s="160">
        <f t="shared" si="19"/>
        <v>1</v>
      </c>
      <c r="J85" s="160">
        <f t="shared" si="19"/>
        <v>2.2000000000000002</v>
      </c>
      <c r="K85" s="160">
        <f t="shared" si="19"/>
        <v>4.75</v>
      </c>
      <c r="L85" s="160">
        <f t="shared" si="19"/>
        <v>6.65</v>
      </c>
      <c r="M85" s="160">
        <f t="shared" si="19"/>
        <v>4.2249999999999996</v>
      </c>
      <c r="N85" s="160">
        <f t="shared" si="19"/>
        <v>0</v>
      </c>
      <c r="O85" s="160">
        <f t="shared" si="19"/>
        <v>0</v>
      </c>
      <c r="P85" s="160">
        <f t="shared" si="19"/>
        <v>0</v>
      </c>
    </row>
    <row r="86" spans="5:16" s="143" customFormat="1" ht="12">
      <c r="E86" s="181" t="s">
        <v>309</v>
      </c>
      <c r="F86" s="175">
        <v>14000</v>
      </c>
      <c r="G86" s="160">
        <f t="shared" ref="G86:P86" si="20">G60*(5+$H$17)/5+G$37</f>
        <v>18</v>
      </c>
      <c r="H86" s="160">
        <f t="shared" si="20"/>
        <v>30</v>
      </c>
      <c r="I86" s="160">
        <f t="shared" si="20"/>
        <v>1</v>
      </c>
      <c r="J86" s="160">
        <f t="shared" si="20"/>
        <v>2.2000000000000002</v>
      </c>
      <c r="K86" s="160">
        <f t="shared" si="20"/>
        <v>6</v>
      </c>
      <c r="L86" s="160">
        <f t="shared" si="20"/>
        <v>7.9</v>
      </c>
      <c r="M86" s="160">
        <f t="shared" si="20"/>
        <v>2.35</v>
      </c>
      <c r="N86" s="160">
        <f t="shared" si="20"/>
        <v>0</v>
      </c>
      <c r="O86" s="160">
        <f t="shared" si="20"/>
        <v>0</v>
      </c>
      <c r="P86" s="160">
        <f t="shared" si="20"/>
        <v>0</v>
      </c>
    </row>
    <row r="87" spans="5:16" s="143" customFormat="1" ht="12">
      <c r="E87" s="181" t="s">
        <v>311</v>
      </c>
      <c r="F87" s="176">
        <v>13001</v>
      </c>
      <c r="G87" s="160">
        <f t="shared" ref="G87:P87" si="21">G61*(5+$H$17)/5+G$37</f>
        <v>18</v>
      </c>
      <c r="H87" s="160">
        <f t="shared" si="21"/>
        <v>23.75</v>
      </c>
      <c r="I87" s="160">
        <f t="shared" si="21"/>
        <v>1</v>
      </c>
      <c r="J87" s="160">
        <f t="shared" si="21"/>
        <v>2.2000000000000002</v>
      </c>
      <c r="K87" s="160">
        <f t="shared" si="21"/>
        <v>4.75</v>
      </c>
      <c r="L87" s="160">
        <f t="shared" si="21"/>
        <v>6.65</v>
      </c>
      <c r="M87" s="160">
        <f t="shared" si="21"/>
        <v>4.2249999999999996</v>
      </c>
      <c r="N87" s="160">
        <f t="shared" si="21"/>
        <v>0</v>
      </c>
      <c r="O87" s="160">
        <f t="shared" si="21"/>
        <v>0</v>
      </c>
      <c r="P87" s="160">
        <f t="shared" si="21"/>
        <v>0</v>
      </c>
    </row>
    <row r="88" spans="5:16" s="143" customFormat="1" ht="12">
      <c r="E88" s="181" t="s">
        <v>1209</v>
      </c>
      <c r="F88" s="175">
        <v>14000</v>
      </c>
      <c r="G88" s="160">
        <f t="shared" ref="G88:P88" si="22">G62*(5+$H$17)/5+G$37</f>
        <v>18</v>
      </c>
      <c r="H88" s="160">
        <f t="shared" si="22"/>
        <v>30</v>
      </c>
      <c r="I88" s="160">
        <f t="shared" si="22"/>
        <v>1</v>
      </c>
      <c r="J88" s="160">
        <f t="shared" si="22"/>
        <v>2.2000000000000002</v>
      </c>
      <c r="K88" s="160">
        <f t="shared" si="22"/>
        <v>6</v>
      </c>
      <c r="L88" s="160">
        <f t="shared" si="22"/>
        <v>7.9</v>
      </c>
      <c r="M88" s="160">
        <f t="shared" si="22"/>
        <v>2.35</v>
      </c>
      <c r="N88" s="160">
        <f t="shared" si="22"/>
        <v>0</v>
      </c>
      <c r="O88" s="160">
        <f t="shared" si="22"/>
        <v>0</v>
      </c>
      <c r="P88" s="160">
        <f t="shared" si="22"/>
        <v>0</v>
      </c>
    </row>
    <row r="89" spans="5:16" s="143" customFormat="1" ht="12">
      <c r="E89" s="181" t="s">
        <v>1210</v>
      </c>
      <c r="F89" s="175">
        <v>10400</v>
      </c>
      <c r="G89" s="160">
        <f t="shared" ref="G89:P89" si="23">G63*(5+$H$17)/5+G$37</f>
        <v>18</v>
      </c>
      <c r="H89" s="160">
        <f t="shared" si="23"/>
        <v>5</v>
      </c>
      <c r="I89" s="160">
        <f t="shared" si="23"/>
        <v>6</v>
      </c>
      <c r="J89" s="160">
        <f t="shared" si="23"/>
        <v>2.2000000000000002</v>
      </c>
      <c r="K89" s="160">
        <f t="shared" si="23"/>
        <v>1</v>
      </c>
      <c r="L89" s="160">
        <f t="shared" si="23"/>
        <v>5.9</v>
      </c>
      <c r="M89" s="160">
        <f t="shared" si="23"/>
        <v>3.35</v>
      </c>
      <c r="N89" s="160">
        <f t="shared" si="23"/>
        <v>0</v>
      </c>
      <c r="O89" s="160">
        <f t="shared" si="23"/>
        <v>0</v>
      </c>
      <c r="P89" s="160">
        <f t="shared" si="23"/>
        <v>0</v>
      </c>
    </row>
    <row r="90" spans="5:16" s="143" customFormat="1" ht="12">
      <c r="E90" s="181" t="s">
        <v>1211</v>
      </c>
      <c r="F90" s="176">
        <v>13001</v>
      </c>
      <c r="G90" s="160">
        <f t="shared" ref="G90:P90" si="24">G64*(5+$H$17)/5+G$37</f>
        <v>18</v>
      </c>
      <c r="H90" s="160">
        <f t="shared" si="24"/>
        <v>23.75</v>
      </c>
      <c r="I90" s="160">
        <f t="shared" si="24"/>
        <v>1</v>
      </c>
      <c r="J90" s="160">
        <f t="shared" si="24"/>
        <v>2.2000000000000002</v>
      </c>
      <c r="K90" s="160">
        <f t="shared" si="24"/>
        <v>4.75</v>
      </c>
      <c r="L90" s="160">
        <f t="shared" si="24"/>
        <v>6.65</v>
      </c>
      <c r="M90" s="160">
        <f t="shared" si="24"/>
        <v>4.2249999999999996</v>
      </c>
      <c r="N90" s="160">
        <f t="shared" si="24"/>
        <v>0</v>
      </c>
      <c r="O90" s="160">
        <f t="shared" si="24"/>
        <v>0</v>
      </c>
      <c r="P90" s="160">
        <f t="shared" si="24"/>
        <v>0</v>
      </c>
    </row>
    <row r="91" spans="5:16" s="143" customFormat="1" ht="12">
      <c r="E91" s="71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5:16" ht="12">
      <c r="E92" s="195" t="s">
        <v>500</v>
      </c>
      <c r="F92" s="75" t="s">
        <v>16</v>
      </c>
      <c r="G92" s="76" t="s">
        <v>9</v>
      </c>
      <c r="H92" s="76" t="s">
        <v>10</v>
      </c>
      <c r="I92" s="76" t="s">
        <v>4</v>
      </c>
      <c r="J92" s="76" t="s">
        <v>5</v>
      </c>
      <c r="K92" s="76" t="s">
        <v>6</v>
      </c>
      <c r="L92" s="76" t="s">
        <v>7</v>
      </c>
      <c r="M92" s="76" t="s">
        <v>8</v>
      </c>
      <c r="N92" s="77" t="s">
        <v>13</v>
      </c>
      <c r="O92" s="77" t="s">
        <v>12</v>
      </c>
      <c r="P92" s="77" t="s">
        <v>14</v>
      </c>
    </row>
    <row r="93" spans="5:16">
      <c r="E93" s="196" t="s">
        <v>42</v>
      </c>
      <c r="F93" s="78">
        <v>10400</v>
      </c>
      <c r="G93" s="76">
        <f>ROUND(VLOOKUP($F93,$F$68:$M$79,COLUMNS($F$67:G$79),0)/G$3,2)</f>
        <v>1</v>
      </c>
      <c r="H93" s="76">
        <f>ROUND(VLOOKUP($F93,$F$68:$M$79,COLUMNS($F$67:H$79),0)/H$3,2)</f>
        <v>0.17</v>
      </c>
      <c r="I93" s="76">
        <f>ROUND(VLOOKUP($F93,$F$68:$M$79,COLUMNS($F$67:I$79),0)/I$3,2)</f>
        <v>1</v>
      </c>
      <c r="J93" s="76">
        <f>ROUND(VLOOKUP($F93,$F$68:$M$79,COLUMNS($F$67:J$79),0)/J$3,2)</f>
        <v>1</v>
      </c>
      <c r="K93" s="76">
        <f>ROUND(VLOOKUP($F93,$F$68:$M$79,COLUMNS($F$67:K$79),0)/K$3,2)</f>
        <v>0.17</v>
      </c>
      <c r="L93" s="76">
        <f>ROUND(VLOOKUP($F93,$F$68:$M$79,COLUMNS($F$67:L$79),0)/L$3,2)</f>
        <v>1</v>
      </c>
      <c r="M93" s="76">
        <f>ROUND(VLOOKUP($F93,$F$68:$M$79,COLUMNS($F$67:M$79),0)/M$3,2)</f>
        <v>1</v>
      </c>
      <c r="N93" s="76">
        <v>0</v>
      </c>
      <c r="O93" s="76">
        <v>0</v>
      </c>
      <c r="P93" s="76">
        <v>0</v>
      </c>
    </row>
    <row r="94" spans="5:16">
      <c r="E94" s="196" t="s">
        <v>22</v>
      </c>
      <c r="F94" s="78">
        <v>14000</v>
      </c>
      <c r="G94" s="76">
        <f>ROUND(VLOOKUP($F94,$F$68:$M$79,COLUMNS($F$67:G$79),0)/G$3,2)</f>
        <v>1</v>
      </c>
      <c r="H94" s="76">
        <f>ROUND(VLOOKUP($F94,$F$68:$M$79,COLUMNS($F$67:H$79),0)/H$3,2)</f>
        <v>1</v>
      </c>
      <c r="I94" s="76">
        <f>ROUND(VLOOKUP($F94,$F$68:$M$79,COLUMNS($F$67:I$79),0)/I$3,2)</f>
        <v>0.17</v>
      </c>
      <c r="J94" s="76">
        <f>ROUND(VLOOKUP($F94,$F$68:$M$79,COLUMNS($F$67:J$79),0)/J$3,2)</f>
        <v>1</v>
      </c>
      <c r="K94" s="76">
        <f>ROUND(VLOOKUP($F94,$F$68:$M$79,COLUMNS($F$67:K$79),0)/K$3,2)</f>
        <v>1</v>
      </c>
      <c r="L94" s="76">
        <f>ROUND(VLOOKUP($F94,$F$68:$M$79,COLUMNS($F$67:L$79),0)/L$3,2)</f>
        <v>1.34</v>
      </c>
      <c r="M94" s="76">
        <f>ROUND(VLOOKUP($F94,$F$68:$M$79,COLUMNS($F$67:M$79),0)/M$3,2)</f>
        <v>0.7</v>
      </c>
      <c r="N94" s="76">
        <v>0</v>
      </c>
      <c r="O94" s="76">
        <v>0</v>
      </c>
      <c r="P94" s="76">
        <v>0</v>
      </c>
    </row>
    <row r="95" spans="5:16">
      <c r="E95" s="196" t="s">
        <v>23</v>
      </c>
      <c r="F95" s="78">
        <v>10301</v>
      </c>
      <c r="G95" s="76">
        <f>ROUND(VLOOKUP($F95,$F$68:$M$79,COLUMNS($F$67:G$79),0)/G$3,2)</f>
        <v>1</v>
      </c>
      <c r="H95" s="76">
        <f>ROUND(VLOOKUP($F95,$F$68:$M$79,COLUMNS($F$67:H$79),0)/H$3,2)</f>
        <v>0.17</v>
      </c>
      <c r="I95" s="76">
        <f>ROUND(VLOOKUP($F95,$F$68:$M$79,COLUMNS($F$67:I$79),0)/I$3,2)</f>
        <v>0.79</v>
      </c>
      <c r="J95" s="76">
        <f>ROUND(VLOOKUP($F95,$F$68:$M$79,COLUMNS($F$67:J$79),0)/J$3,2)</f>
        <v>1</v>
      </c>
      <c r="K95" s="76">
        <f>ROUND(VLOOKUP($F95,$F$68:$M$79,COLUMNS($F$67:K$79),0)/K$3,2)</f>
        <v>0.17</v>
      </c>
      <c r="L95" s="76">
        <f>ROUND(VLOOKUP($F95,$F$68:$M$79,COLUMNS($F$67:L$79),0)/L$3,2)</f>
        <v>0.87</v>
      </c>
      <c r="M95" s="76">
        <f>ROUND(VLOOKUP($F95,$F$68:$M$79,COLUMNS($F$67:M$79),0)/M$3,2)</f>
        <v>1.49</v>
      </c>
      <c r="N95" s="76">
        <v>0</v>
      </c>
      <c r="O95" s="76">
        <v>0</v>
      </c>
      <c r="P95" s="76">
        <v>0</v>
      </c>
    </row>
    <row r="96" spans="5:16">
      <c r="E96" s="196" t="s">
        <v>24</v>
      </c>
      <c r="F96" s="78">
        <v>13001</v>
      </c>
      <c r="G96" s="76">
        <f>ROUND(VLOOKUP($F96,$F$68:$M$79,COLUMNS($F$67:G$79),0)/G$3,2)</f>
        <v>1</v>
      </c>
      <c r="H96" s="76">
        <f>ROUND(VLOOKUP($F96,$F$68:$M$79,COLUMNS($F$67:H$79),0)/H$3,2)</f>
        <v>0.79</v>
      </c>
      <c r="I96" s="76">
        <f>ROUND(VLOOKUP($F96,$F$68:$M$79,COLUMNS($F$67:I$79),0)/I$3,2)</f>
        <v>0.17</v>
      </c>
      <c r="J96" s="76">
        <f>ROUND(VLOOKUP($F96,$F$68:$M$79,COLUMNS($F$67:J$79),0)/J$3,2)</f>
        <v>1</v>
      </c>
      <c r="K96" s="76">
        <f>ROUND(VLOOKUP($F96,$F$68:$M$79,COLUMNS($F$67:K$79),0)/K$3,2)</f>
        <v>0.79</v>
      </c>
      <c r="L96" s="76">
        <f>ROUND(VLOOKUP($F96,$F$68:$M$79,COLUMNS($F$67:L$79),0)/L$3,2)</f>
        <v>1.1299999999999999</v>
      </c>
      <c r="M96" s="76">
        <f>ROUND(VLOOKUP($F96,$F$68:$M$79,COLUMNS($F$67:M$79),0)/M$3,2)</f>
        <v>1.26</v>
      </c>
      <c r="N96" s="76">
        <v>0</v>
      </c>
      <c r="O96" s="76">
        <v>0</v>
      </c>
      <c r="P96" s="76">
        <v>0</v>
      </c>
    </row>
    <row r="97" spans="5:16">
      <c r="E97" s="196" t="s">
        <v>1220</v>
      </c>
      <c r="F97" s="78">
        <v>10310</v>
      </c>
      <c r="G97" s="76">
        <f>ROUND(VLOOKUP($F97,$F$68:$M$79,COLUMNS($F$67:G$79),0)/G$3,2)</f>
        <v>1</v>
      </c>
      <c r="H97" s="76">
        <f>ROUND(VLOOKUP($F97,$F$68:$M$79,COLUMNS($F$67:H$79),0)/H$3,2)</f>
        <v>0.17</v>
      </c>
      <c r="I97" s="76">
        <f>ROUND(VLOOKUP($F97,$F$68:$M$79,COLUMNS($F$67:I$79),0)/I$3,2)</f>
        <v>0.79</v>
      </c>
      <c r="J97" s="76">
        <f>ROUND(VLOOKUP($F97,$F$68:$M$79,COLUMNS($F$67:J$79),0)/J$3,2)</f>
        <v>2.25</v>
      </c>
      <c r="K97" s="76">
        <f>ROUND(VLOOKUP($F97,$F$68:$M$79,COLUMNS($F$67:K$79),0)/K$3,2)</f>
        <v>0.17</v>
      </c>
      <c r="L97" s="76">
        <f>ROUND(VLOOKUP($F97,$F$68:$M$79,COLUMNS($F$67:L$79),0)/L$3,2)</f>
        <v>0.96</v>
      </c>
      <c r="M97" s="76">
        <f>ROUND(VLOOKUP($F97,$F$68:$M$79,COLUMNS($F$67:M$79),0)/M$3,2)</f>
        <v>1</v>
      </c>
      <c r="N97" s="76">
        <v>0</v>
      </c>
      <c r="O97" s="76">
        <v>0</v>
      </c>
      <c r="P97" s="76">
        <v>0</v>
      </c>
    </row>
    <row r="98" spans="5:16">
      <c r="E98" s="196" t="s">
        <v>1222</v>
      </c>
      <c r="F98" s="78">
        <v>13001</v>
      </c>
      <c r="G98" s="76">
        <f>ROUND(VLOOKUP($F98,$F$68:$M$79,COLUMNS($F$67:G$79),0)/G$3,2)</f>
        <v>1</v>
      </c>
      <c r="H98" s="76">
        <f>ROUND(VLOOKUP($F98,$F$68:$M$79,COLUMNS($F$67:H$79),0)/H$3,2)</f>
        <v>0.79</v>
      </c>
      <c r="I98" s="76">
        <f>ROUND(VLOOKUP($F98,$F$68:$M$79,COLUMNS($F$67:I$79),0)/I$3,2)</f>
        <v>0.17</v>
      </c>
      <c r="J98" s="76">
        <f>ROUND(VLOOKUP($F98,$F$68:$M$79,COLUMNS($F$67:J$79),0)/J$3,2)</f>
        <v>1</v>
      </c>
      <c r="K98" s="76">
        <f>ROUND(VLOOKUP($F98,$F$68:$M$79,COLUMNS($F$67:K$79),0)/K$3,2)</f>
        <v>0.79</v>
      </c>
      <c r="L98" s="76">
        <f>ROUND(VLOOKUP($F98,$F$68:$M$79,COLUMNS($F$67:L$79),0)/L$3,2)</f>
        <v>1.1299999999999999</v>
      </c>
      <c r="M98" s="76">
        <f>ROUND(VLOOKUP($F98,$F$68:$M$79,COLUMNS($F$67:M$79),0)/M$3,2)</f>
        <v>1.26</v>
      </c>
      <c r="N98" s="76">
        <v>0</v>
      </c>
      <c r="O98" s="76">
        <v>0</v>
      </c>
      <c r="P98" s="76">
        <v>0</v>
      </c>
    </row>
    <row r="99" spans="5:16">
      <c r="E99" s="196" t="s">
        <v>25</v>
      </c>
      <c r="F99" s="78">
        <v>50000</v>
      </c>
      <c r="G99" s="76">
        <f>ROUND(VLOOKUP($F99,$F$68:$M$79,COLUMNS($F$67:G$79),0)/G$3,2)</f>
        <v>3.22</v>
      </c>
      <c r="H99" s="76">
        <f>ROUND(VLOOKUP($F99,$F$68:$M$79,COLUMNS($F$67:H$79),0)/H$3,2)</f>
        <v>0.17</v>
      </c>
      <c r="I99" s="76">
        <f>ROUND(VLOOKUP($F99,$F$68:$M$79,COLUMNS($F$67:I$79),0)/I$3,2)</f>
        <v>0.17</v>
      </c>
      <c r="J99" s="76">
        <f>ROUND(VLOOKUP($F99,$F$68:$M$79,COLUMNS($F$67:J$79),0)/J$3,2)</f>
        <v>1</v>
      </c>
      <c r="K99" s="76">
        <f>ROUND(VLOOKUP($F99,$F$68:$M$79,COLUMNS($F$67:K$79),0)/K$3,2)</f>
        <v>0.17</v>
      </c>
      <c r="L99" s="76">
        <f>ROUND(VLOOKUP($F99,$F$68:$M$79,COLUMNS($F$67:L$79),0)/L$3,2)</f>
        <v>0.83</v>
      </c>
      <c r="M99" s="76">
        <f>ROUND(VLOOKUP($F99,$F$68:$M$79,COLUMNS($F$67:M$79),0)/M$3,2)</f>
        <v>1</v>
      </c>
      <c r="N99" s="76">
        <v>0</v>
      </c>
      <c r="O99" s="76">
        <v>0</v>
      </c>
      <c r="P99" s="76">
        <v>0</v>
      </c>
    </row>
    <row r="100" spans="5:16" ht="12.75" customHeight="1">
      <c r="E100" s="196" t="s">
        <v>26</v>
      </c>
      <c r="F100" s="78" t="s">
        <v>29</v>
      </c>
      <c r="G100" s="76">
        <f>ROUND(VLOOKUP($F100,$F$68:$M$79,COLUMNS($F$67:G$79),0)/G$3,2)</f>
        <v>0.44</v>
      </c>
      <c r="H100" s="76">
        <f>ROUND(VLOOKUP($F100,$F$68:$M$79,COLUMNS($F$67:H$79),0)/H$3,2)</f>
        <v>0.17</v>
      </c>
      <c r="I100" s="76">
        <f>ROUND(VLOOKUP($F100,$F$68:$M$79,COLUMNS($F$67:I$79),0)/I$3,2)</f>
        <v>1.21</v>
      </c>
      <c r="J100" s="76">
        <f>ROUND(VLOOKUP($F100,$F$68:$M$79,COLUMNS($F$67:J$79),0)/J$3,2)</f>
        <v>1</v>
      </c>
      <c r="K100" s="76">
        <f>ROUND(VLOOKUP($F100,$F$68:$M$79,COLUMNS($F$67:K$79),0)/K$3,2)</f>
        <v>0.17</v>
      </c>
      <c r="L100" s="76">
        <f>ROUND(VLOOKUP($F100,$F$68:$M$79,COLUMNS($F$67:L$79),0)/L$3,2)</f>
        <v>1.04</v>
      </c>
      <c r="M100" s="76">
        <f>ROUND(VLOOKUP($F100,$F$68:$M$79,COLUMNS($F$67:M$79),0)/M$3,2)</f>
        <v>1</v>
      </c>
      <c r="N100" s="76">
        <v>0</v>
      </c>
      <c r="O100" s="76">
        <v>0</v>
      </c>
      <c r="P100" s="76">
        <v>0</v>
      </c>
    </row>
    <row r="101" spans="5:16">
      <c r="E101" s="196" t="s">
        <v>39</v>
      </c>
      <c r="F101" s="79" t="s">
        <v>28</v>
      </c>
      <c r="G101" s="76">
        <f>ROUND(VLOOKUP($F101,$F$68:$M$79,COLUMNS($F$67:G$79),0)/G$3,2)</f>
        <v>0.44</v>
      </c>
      <c r="H101" s="76">
        <f>ROUND(VLOOKUP($F101,$F$68:$M$79,COLUMNS($F$67:H$79),0)/H$3,2)</f>
        <v>1.21</v>
      </c>
      <c r="I101" s="76">
        <f>ROUND(VLOOKUP($F101,$F$68:$M$79,COLUMNS($F$67:I$79),0)/I$3,2)</f>
        <v>0.17</v>
      </c>
      <c r="J101" s="76">
        <f>ROUND(VLOOKUP($F101,$F$68:$M$79,COLUMNS($F$67:J$79),0)/J$3,2)</f>
        <v>1</v>
      </c>
      <c r="K101" s="76">
        <f>ROUND(VLOOKUP($F101,$F$68:$M$79,COLUMNS($F$67:K$79),0)/K$3,2)</f>
        <v>1.21</v>
      </c>
      <c r="L101" s="76">
        <f>ROUND(VLOOKUP($F101,$F$68:$M$79,COLUMNS($F$67:L$79),0)/L$3,2)</f>
        <v>1.47</v>
      </c>
      <c r="M101" s="76">
        <f>ROUND(VLOOKUP($F101,$F$68:$M$79,COLUMNS($F$67:M$79),0)/M$3,2)</f>
        <v>0.63</v>
      </c>
      <c r="N101" s="76">
        <v>0</v>
      </c>
      <c r="O101" s="76">
        <v>0</v>
      </c>
      <c r="P101" s="76">
        <v>0</v>
      </c>
    </row>
    <row r="102" spans="5:16">
      <c r="E102" s="196" t="s">
        <v>27</v>
      </c>
      <c r="F102" s="78" t="s">
        <v>30</v>
      </c>
      <c r="G102" s="76">
        <f>ROUND(VLOOKUP($F102,$F$68:$M$79,COLUMNS($F$67:G$79),0)/G$3,2)</f>
        <v>0.44</v>
      </c>
      <c r="H102" s="76">
        <f>ROUND(VLOOKUP($F102,$F$68:$M$79,COLUMNS($F$67:H$79),0)/H$3,2)</f>
        <v>0.17</v>
      </c>
      <c r="I102" s="76">
        <f>ROUND(VLOOKUP($F102,$F$68:$M$79,COLUMNS($F$67:I$79),0)/I$3,2)</f>
        <v>0.17</v>
      </c>
      <c r="J102" s="76">
        <f>ROUND(VLOOKUP($F102,$F$68:$M$79,COLUMNS($F$67:J$79),0)/J$3,2)</f>
        <v>7.25</v>
      </c>
      <c r="K102" s="76">
        <f>ROUND(VLOOKUP($F102,$F$68:$M$79,COLUMNS($F$67:K$79),0)/K$3,2)</f>
        <v>0.17</v>
      </c>
      <c r="L102" s="76">
        <f>ROUND(VLOOKUP($F102,$F$68:$M$79,COLUMNS($F$67:L$79),0)/L$3,2)</f>
        <v>0.83</v>
      </c>
      <c r="M102" s="76">
        <f>ROUND(VLOOKUP($F102,$F$68:$M$79,COLUMNS($F$67:M$79),0)/M$3,2)</f>
        <v>1</v>
      </c>
      <c r="N102" s="76">
        <v>0</v>
      </c>
      <c r="O102" s="76">
        <v>0</v>
      </c>
      <c r="P102" s="76">
        <v>0</v>
      </c>
    </row>
    <row r="103" spans="5:16">
      <c r="E103" s="196" t="s">
        <v>43</v>
      </c>
      <c r="F103" s="79" t="s">
        <v>1224</v>
      </c>
      <c r="G103" s="76">
        <f>ROUND(VLOOKUP($F103,$F$68:$M$79,COLUMNS($F$67:G$79),0)/G$3,2)</f>
        <v>0.44</v>
      </c>
      <c r="H103" s="76">
        <f>ROUND(VLOOKUP($F103,$F$68:$M$79,COLUMNS($F$67:H$79),0)/H$3,2)</f>
        <v>0.17</v>
      </c>
      <c r="I103" s="76">
        <f>ROUND(VLOOKUP($F103,$F$68:$M$79,COLUMNS($F$67:I$79),0)/I$3,2)</f>
        <v>0.57999999999999996</v>
      </c>
      <c r="J103" s="76">
        <f>ROUND(VLOOKUP($F103,$F$68:$M$79,COLUMNS($F$67:J$79),0)/J$3,2)</f>
        <v>4.75</v>
      </c>
      <c r="K103" s="76">
        <f>ROUND(VLOOKUP($F103,$F$68:$M$79,COLUMNS($F$67:K$79),0)/K$3,2)</f>
        <v>0.17</v>
      </c>
      <c r="L103" s="76">
        <f>ROUND(VLOOKUP($F103,$F$68:$M$79,COLUMNS($F$67:L$79),0)/L$3,2)</f>
        <v>0.92</v>
      </c>
      <c r="M103" s="76">
        <f>ROUND(VLOOKUP($F103,$F$68:$M$79,COLUMNS($F$67:M$79),0)/M$3,2)</f>
        <v>1</v>
      </c>
      <c r="N103" s="76">
        <v>0</v>
      </c>
      <c r="O103" s="76">
        <v>0</v>
      </c>
      <c r="P103" s="76">
        <v>0</v>
      </c>
    </row>
    <row r="104" spans="5:16">
      <c r="E104" s="196" t="s">
        <v>41</v>
      </c>
      <c r="F104" s="79" t="s">
        <v>1225</v>
      </c>
      <c r="G104" s="76">
        <f>ROUND(VLOOKUP($F104,$F$68:$M$79,COLUMNS($F$67:G$79),0)/G$3,2)</f>
        <v>0.44</v>
      </c>
      <c r="H104" s="76">
        <f>ROUND(VLOOKUP($F104,$F$68:$M$79,COLUMNS($F$67:H$79),0)/H$3,2)</f>
        <v>0.57999999999999996</v>
      </c>
      <c r="I104" s="76">
        <f>ROUND(VLOOKUP($F104,$F$68:$M$79,COLUMNS($F$67:I$79),0)/I$3,2)</f>
        <v>0.17</v>
      </c>
      <c r="J104" s="76">
        <f>ROUND(VLOOKUP($F104,$F$68:$M$79,COLUMNS($F$67:J$79),0)/J$3,2)</f>
        <v>4.75</v>
      </c>
      <c r="K104" s="76">
        <f>ROUND(VLOOKUP($F104,$F$68:$M$79,COLUMNS($F$67:K$79),0)/K$3,2)</f>
        <v>0.57999999999999996</v>
      </c>
      <c r="L104" s="76">
        <f>ROUND(VLOOKUP($F104,$F$68:$M$79,COLUMNS($F$67:L$79),0)/L$3,2)</f>
        <v>1.08</v>
      </c>
      <c r="M104" s="76">
        <f>ROUND(VLOOKUP($F104,$F$68:$M$79,COLUMNS($F$67:M$79),0)/M$3,2)</f>
        <v>0.85</v>
      </c>
      <c r="N104" s="76">
        <v>0</v>
      </c>
      <c r="O104" s="76">
        <v>0</v>
      </c>
      <c r="P104" s="76">
        <v>0</v>
      </c>
    </row>
    <row r="105" spans="5:16" ht="12">
      <c r="E105" s="82"/>
      <c r="F105" s="193"/>
      <c r="G105" s="85"/>
      <c r="H105" s="85"/>
      <c r="I105" s="85"/>
      <c r="J105" s="85"/>
      <c r="K105" s="85"/>
      <c r="L105" s="85"/>
      <c r="M105" s="85"/>
      <c r="N105" s="75"/>
      <c r="O105" s="75"/>
      <c r="P105" s="75"/>
    </row>
    <row r="106" spans="5:16" ht="12">
      <c r="E106" s="194"/>
      <c r="F106" s="75" t="s">
        <v>474</v>
      </c>
      <c r="G106" s="76" t="s">
        <v>9</v>
      </c>
      <c r="H106" s="76" t="s">
        <v>10</v>
      </c>
      <c r="I106" s="76" t="s">
        <v>4</v>
      </c>
      <c r="J106" s="76" t="s">
        <v>5</v>
      </c>
      <c r="K106" s="76" t="s">
        <v>6</v>
      </c>
      <c r="L106" s="76" t="s">
        <v>7</v>
      </c>
      <c r="M106" s="76" t="s">
        <v>8</v>
      </c>
      <c r="N106" s="77" t="s">
        <v>13</v>
      </c>
      <c r="O106" s="77" t="s">
        <v>12</v>
      </c>
      <c r="P106" s="77" t="s">
        <v>14</v>
      </c>
    </row>
    <row r="107" spans="5:16" ht="12">
      <c r="E107" s="82" t="s">
        <v>301</v>
      </c>
      <c r="F107" s="78">
        <v>10400</v>
      </c>
      <c r="G107" s="76">
        <f>ROUND(VLOOKUP($F107,$F$68:$M$79,COLUMNS($F$67:G$79),0)/G$3,2)</f>
        <v>1</v>
      </c>
      <c r="H107" s="76">
        <f>ROUND(VLOOKUP($F107,$F$68:$M$79,COLUMNS($F$67:H$79),0)/H$3,2)</f>
        <v>0.17</v>
      </c>
      <c r="I107" s="76">
        <f>ROUND(VLOOKUP($F107,$F$68:$M$79,COLUMNS($F$67:I$79),0)/I$3,2)</f>
        <v>1</v>
      </c>
      <c r="J107" s="76">
        <f>ROUND(VLOOKUP($F107,$F$68:$M$79,COLUMNS($F$67:J$79),0)/J$3,2)</f>
        <v>1</v>
      </c>
      <c r="K107" s="76">
        <f>ROUND(VLOOKUP($F107,$F$68:$M$79,COLUMNS($F$67:K$79),0)/K$3,2)</f>
        <v>0.17</v>
      </c>
      <c r="L107" s="76">
        <f>ROUND(VLOOKUP($F107,$F$68:$M$79,COLUMNS($F$67:L$79),0)/L$3,2)</f>
        <v>1</v>
      </c>
      <c r="M107" s="76">
        <f>ROUND(VLOOKUP($F107,$F$68:$M$79,COLUMNS($F$67:M$79),0)/M$3,2)</f>
        <v>1</v>
      </c>
      <c r="N107" s="76">
        <v>0</v>
      </c>
      <c r="O107" s="76">
        <v>0</v>
      </c>
      <c r="P107" s="76">
        <v>0</v>
      </c>
    </row>
    <row r="108" spans="5:16" ht="12">
      <c r="E108" s="82" t="s">
        <v>303</v>
      </c>
      <c r="F108" s="78">
        <v>13001</v>
      </c>
      <c r="G108" s="76">
        <f>ROUND(VLOOKUP($F108,$F$68:$M$79,COLUMNS($F$67:G$79),0)/G$3,2)</f>
        <v>1</v>
      </c>
      <c r="H108" s="76">
        <f>ROUND(VLOOKUP($F108,$F$68:$M$79,COLUMNS($F$67:H$79),0)/H$3,2)</f>
        <v>0.79</v>
      </c>
      <c r="I108" s="76">
        <f>ROUND(VLOOKUP($F108,$F$68:$M$79,COLUMNS($F$67:I$79),0)/I$3,2)</f>
        <v>0.17</v>
      </c>
      <c r="J108" s="76">
        <f>ROUND(VLOOKUP($F108,$F$68:$M$79,COLUMNS($F$67:J$79),0)/J$3,2)</f>
        <v>1</v>
      </c>
      <c r="K108" s="76">
        <f>ROUND(VLOOKUP($F108,$F$68:$M$79,COLUMNS($F$67:K$79),0)/K$3,2)</f>
        <v>0.79</v>
      </c>
      <c r="L108" s="76">
        <f>ROUND(VLOOKUP($F108,$F$68:$M$79,COLUMNS($F$67:L$79),0)/L$3,2)</f>
        <v>1.1299999999999999</v>
      </c>
      <c r="M108" s="76">
        <f>ROUND(VLOOKUP($F108,$F$68:$M$79,COLUMNS($F$67:M$79),0)/M$3,2)</f>
        <v>1.26</v>
      </c>
      <c r="N108" s="76">
        <v>0</v>
      </c>
      <c r="O108" s="76">
        <v>0</v>
      </c>
      <c r="P108" s="76">
        <v>0</v>
      </c>
    </row>
    <row r="109" spans="5:16" ht="12">
      <c r="E109" s="82" t="s">
        <v>305</v>
      </c>
      <c r="F109" s="78">
        <v>10400</v>
      </c>
      <c r="G109" s="76">
        <f>ROUND(VLOOKUP($F109,$F$68:$M$79,COLUMNS($F$67:G$79),0)/G$3,2)</f>
        <v>1</v>
      </c>
      <c r="H109" s="76">
        <f>ROUND(VLOOKUP($F109,$F$68:$M$79,COLUMNS($F$67:H$79),0)/H$3,2)</f>
        <v>0.17</v>
      </c>
      <c r="I109" s="76">
        <f>ROUND(VLOOKUP($F109,$F$68:$M$79,COLUMNS($F$67:I$79),0)/I$3,2)</f>
        <v>1</v>
      </c>
      <c r="J109" s="76">
        <f>ROUND(VLOOKUP($F109,$F$68:$M$79,COLUMNS($F$67:J$79),0)/J$3,2)</f>
        <v>1</v>
      </c>
      <c r="K109" s="76">
        <f>ROUND(VLOOKUP($F109,$F$68:$M$79,COLUMNS($F$67:K$79),0)/K$3,2)</f>
        <v>0.17</v>
      </c>
      <c r="L109" s="76">
        <f>ROUND(VLOOKUP($F109,$F$68:$M$79,COLUMNS($F$67:L$79),0)/L$3,2)</f>
        <v>1</v>
      </c>
      <c r="M109" s="76">
        <f>ROUND(VLOOKUP($F109,$F$68:$M$79,COLUMNS($F$67:M$79),0)/M$3,2)</f>
        <v>1</v>
      </c>
      <c r="N109" s="76">
        <v>0</v>
      </c>
      <c r="O109" s="76">
        <v>0</v>
      </c>
      <c r="P109" s="76">
        <v>0</v>
      </c>
    </row>
    <row r="110" spans="5:16" ht="12">
      <c r="E110" s="82" t="s">
        <v>307</v>
      </c>
      <c r="F110" s="78">
        <v>13001</v>
      </c>
      <c r="G110" s="76">
        <f>ROUND(VLOOKUP($F110,$F$68:$M$79,COLUMNS($F$67:G$79),0)/G$3,2)</f>
        <v>1</v>
      </c>
      <c r="H110" s="76">
        <f>ROUND(VLOOKUP($F110,$F$68:$M$79,COLUMNS($F$67:H$79),0)/H$3,2)</f>
        <v>0.79</v>
      </c>
      <c r="I110" s="76">
        <f>ROUND(VLOOKUP($F110,$F$68:$M$79,COLUMNS($F$67:I$79),0)/I$3,2)</f>
        <v>0.17</v>
      </c>
      <c r="J110" s="76">
        <f>ROUND(VLOOKUP($F110,$F$68:$M$79,COLUMNS($F$67:J$79),0)/J$3,2)</f>
        <v>1</v>
      </c>
      <c r="K110" s="76">
        <f>ROUND(VLOOKUP($F110,$F$68:$M$79,COLUMNS($F$67:K$79),0)/K$3,2)</f>
        <v>0.79</v>
      </c>
      <c r="L110" s="76">
        <f>ROUND(VLOOKUP($F110,$F$68:$M$79,COLUMNS($F$67:L$79),0)/L$3,2)</f>
        <v>1.1299999999999999</v>
      </c>
      <c r="M110" s="76">
        <f>ROUND(VLOOKUP($F110,$F$68:$M$79,COLUMNS($F$67:M$79),0)/M$3,2)</f>
        <v>1.26</v>
      </c>
      <c r="N110" s="76">
        <v>0</v>
      </c>
      <c r="O110" s="76">
        <v>0</v>
      </c>
      <c r="P110" s="76">
        <v>0</v>
      </c>
    </row>
    <row r="111" spans="5:16" ht="12">
      <c r="E111" s="82" t="s">
        <v>309</v>
      </c>
      <c r="F111" s="78">
        <v>14000</v>
      </c>
      <c r="G111" s="84">
        <f>ROUND(VLOOKUP($F111,$F$68:$M$79,COLUMNS($F$67:G$79),0)/G$3,2)</f>
        <v>1</v>
      </c>
      <c r="H111" s="84">
        <f>ROUND(VLOOKUP($F111,$F$68:$M$79,COLUMNS($F$67:H$79),0)/H$3,2)</f>
        <v>1</v>
      </c>
      <c r="I111" s="84">
        <f>ROUND(VLOOKUP($F111,$F$68:$M$79,COLUMNS($F$67:I$79),0)/I$3,2)</f>
        <v>0.17</v>
      </c>
      <c r="J111" s="84">
        <f>ROUND(VLOOKUP($F111,$F$68:$M$79,COLUMNS($F$67:J$79),0)/J$3,2)</f>
        <v>1</v>
      </c>
      <c r="K111" s="84">
        <f>ROUND(VLOOKUP($F111,$F$68:$M$79,COLUMNS($F$67:K$79),0)/K$3,2)</f>
        <v>1</v>
      </c>
      <c r="L111" s="84">
        <f>ROUND(VLOOKUP($F111,$F$68:$M$79,COLUMNS($F$67:L$79),0)/L$3,2)</f>
        <v>1.34</v>
      </c>
      <c r="M111" s="84">
        <f>ROUND(VLOOKUP($F111,$F$68:$M$79,COLUMNS($F$67:M$79),0)/M$3,2)</f>
        <v>0.7</v>
      </c>
      <c r="N111" s="76">
        <v>0</v>
      </c>
      <c r="O111" s="76">
        <v>0</v>
      </c>
      <c r="P111" s="76">
        <v>0</v>
      </c>
    </row>
    <row r="112" spans="5:16" ht="12">
      <c r="E112" s="82" t="s">
        <v>311</v>
      </c>
      <c r="F112" s="78">
        <v>13001</v>
      </c>
      <c r="G112" s="84">
        <f>ROUND(VLOOKUP($F112,$F$68:$M$79,COLUMNS($F$67:G$79),0)/G$3,2)</f>
        <v>1</v>
      </c>
      <c r="H112" s="84">
        <f>ROUND(VLOOKUP($F112,$F$68:$M$79,COLUMNS($F$67:H$79),0)/H$3,2)</f>
        <v>0.79</v>
      </c>
      <c r="I112" s="84">
        <f>ROUND(VLOOKUP($F112,$F$68:$M$79,COLUMNS($F$67:I$79),0)/I$3,2)</f>
        <v>0.17</v>
      </c>
      <c r="J112" s="84">
        <f>ROUND(VLOOKUP($F112,$F$68:$M$79,COLUMNS($F$67:J$79),0)/J$3,2)</f>
        <v>1</v>
      </c>
      <c r="K112" s="84">
        <f>ROUND(VLOOKUP($F112,$F$68:$M$79,COLUMNS($F$67:K$79),0)/K$3,2)</f>
        <v>0.79</v>
      </c>
      <c r="L112" s="84">
        <f>ROUND(VLOOKUP($F112,$F$68:$M$79,COLUMNS($F$67:L$79),0)/L$3,2)</f>
        <v>1.1299999999999999</v>
      </c>
      <c r="M112" s="84">
        <f>ROUND(VLOOKUP($F112,$F$68:$M$79,COLUMNS($F$67:M$79),0)/M$3,2)</f>
        <v>1.26</v>
      </c>
      <c r="N112" s="76">
        <v>0</v>
      </c>
      <c r="O112" s="76">
        <v>0</v>
      </c>
      <c r="P112" s="76">
        <v>0</v>
      </c>
    </row>
    <row r="113" spans="5:16" ht="12">
      <c r="E113" s="82" t="s">
        <v>1209</v>
      </c>
      <c r="F113" s="78">
        <v>14000</v>
      </c>
      <c r="G113" s="84">
        <f>ROUND(VLOOKUP($F113,$F$68:$M$79,COLUMNS($F$67:G$79),0)/G$3,2)</f>
        <v>1</v>
      </c>
      <c r="H113" s="84">
        <f>ROUND(VLOOKUP($F113,$F$68:$M$79,COLUMNS($F$67:H$79),0)/H$3,2)</f>
        <v>1</v>
      </c>
      <c r="I113" s="84">
        <f>ROUND(VLOOKUP($F113,$F$68:$M$79,COLUMNS($F$67:I$79),0)/I$3,2)</f>
        <v>0.17</v>
      </c>
      <c r="J113" s="84">
        <f>ROUND(VLOOKUP($F113,$F$68:$M$79,COLUMNS($F$67:J$79),0)/J$3,2)</f>
        <v>1</v>
      </c>
      <c r="K113" s="84">
        <f>ROUND(VLOOKUP($F113,$F$68:$M$79,COLUMNS($F$67:K$79),0)/K$3,2)</f>
        <v>1</v>
      </c>
      <c r="L113" s="84">
        <f>ROUND(VLOOKUP($F113,$F$68:$M$79,COLUMNS($F$67:L$79),0)/L$3,2)</f>
        <v>1.34</v>
      </c>
      <c r="M113" s="84">
        <f>ROUND(VLOOKUP($F113,$F$68:$M$79,COLUMNS($F$67:M$79),0)/M$3,2)</f>
        <v>0.7</v>
      </c>
      <c r="N113" s="76">
        <v>0</v>
      </c>
      <c r="O113" s="76">
        <v>0</v>
      </c>
      <c r="P113" s="76">
        <v>0</v>
      </c>
    </row>
    <row r="114" spans="5:16" ht="12">
      <c r="E114" s="82" t="s">
        <v>1210</v>
      </c>
      <c r="F114" s="78">
        <v>10400</v>
      </c>
      <c r="G114" s="84">
        <f>ROUND(VLOOKUP($F114,$F$68:$M$79,COLUMNS($F$67:G$79),0)/G$3,2)</f>
        <v>1</v>
      </c>
      <c r="H114" s="84">
        <f>ROUND(VLOOKUP($F114,$F$68:$M$79,COLUMNS($F$67:H$79),0)/H$3,2)</f>
        <v>0.17</v>
      </c>
      <c r="I114" s="84">
        <f>ROUND(VLOOKUP($F114,$F$68:$M$79,COLUMNS($F$67:I$79),0)/I$3,2)</f>
        <v>1</v>
      </c>
      <c r="J114" s="84">
        <f>ROUND(VLOOKUP($F114,$F$68:$M$79,COLUMNS($F$67:J$79),0)/J$3,2)</f>
        <v>1</v>
      </c>
      <c r="K114" s="84">
        <f>ROUND(VLOOKUP($F114,$F$68:$M$79,COLUMNS($F$67:K$79),0)/K$3,2)</f>
        <v>0.17</v>
      </c>
      <c r="L114" s="84">
        <f>ROUND(VLOOKUP($F114,$F$68:$M$79,COLUMNS($F$67:L$79),0)/L$3,2)</f>
        <v>1</v>
      </c>
      <c r="M114" s="84">
        <f>ROUND(VLOOKUP($F114,$F$68:$M$79,COLUMNS($F$67:M$79),0)/M$3,2)</f>
        <v>1</v>
      </c>
      <c r="N114" s="76">
        <v>0</v>
      </c>
      <c r="O114" s="76">
        <v>0</v>
      </c>
      <c r="P114" s="76">
        <v>0</v>
      </c>
    </row>
    <row r="115" spans="5:16" ht="12">
      <c r="E115" s="82" t="s">
        <v>1211</v>
      </c>
      <c r="F115" s="83">
        <v>13001</v>
      </c>
      <c r="G115" s="84">
        <f>ROUND(VLOOKUP($F115,$F$68:$M$79,COLUMNS($F$67:G$79),0)/G$3,2)</f>
        <v>1</v>
      </c>
      <c r="H115" s="84">
        <f>ROUND(VLOOKUP($F115,$F$68:$M$79,COLUMNS($F$67:H$79),0)/H$3,2)</f>
        <v>0.79</v>
      </c>
      <c r="I115" s="84">
        <f>ROUND(VLOOKUP($F115,$F$68:$M$79,COLUMNS($F$67:I$79),0)/I$3,2)</f>
        <v>0.17</v>
      </c>
      <c r="J115" s="84">
        <f>ROUND(VLOOKUP($F115,$F$68:$M$79,COLUMNS($F$67:J$79),0)/J$3,2)</f>
        <v>1</v>
      </c>
      <c r="K115" s="84">
        <f>ROUND(VLOOKUP($F115,$F$68:$M$79,COLUMNS($F$67:K$79),0)/K$3,2)</f>
        <v>0.79</v>
      </c>
      <c r="L115" s="84">
        <f>ROUND(VLOOKUP($F115,$F$68:$M$79,COLUMNS($F$67:L$79),0)/L$3,2)</f>
        <v>1.1299999999999999</v>
      </c>
      <c r="M115" s="84">
        <f>ROUND(VLOOKUP($F115,$F$68:$M$79,COLUMNS($F$67:M$79),0)/M$3,2)</f>
        <v>1.26</v>
      </c>
      <c r="N115" s="76">
        <v>0</v>
      </c>
      <c r="O115" s="76">
        <v>0</v>
      </c>
      <c r="P115" s="76">
        <v>0</v>
      </c>
    </row>
    <row r="116" spans="5:16" ht="12">
      <c r="E116" s="71"/>
      <c r="G116" s="13"/>
      <c r="H116" s="172"/>
      <c r="I116" s="172"/>
      <c r="J116" s="172"/>
      <c r="K116" s="172"/>
      <c r="L116" s="172"/>
      <c r="M116" s="172"/>
      <c r="N116" s="172"/>
      <c r="O116" s="172"/>
      <c r="P116" s="172"/>
    </row>
    <row r="117" spans="5:16" ht="11.25" customHeight="1">
      <c r="E117" s="197" t="s">
        <v>453</v>
      </c>
      <c r="F117" s="158" t="s">
        <v>16</v>
      </c>
      <c r="G117" s="170" t="s">
        <v>9</v>
      </c>
      <c r="H117" s="170" t="s">
        <v>10</v>
      </c>
      <c r="I117" s="170" t="s">
        <v>4</v>
      </c>
      <c r="J117" s="170" t="s">
        <v>5</v>
      </c>
      <c r="K117" s="170" t="s">
        <v>6</v>
      </c>
      <c r="L117" s="170" t="s">
        <v>7</v>
      </c>
      <c r="M117" s="170" t="s">
        <v>8</v>
      </c>
      <c r="N117" s="198" t="s">
        <v>13</v>
      </c>
      <c r="O117" s="198" t="s">
        <v>12</v>
      </c>
      <c r="P117" s="198" t="s">
        <v>14</v>
      </c>
    </row>
    <row r="118" spans="5:16">
      <c r="E118" s="199" t="s">
        <v>42</v>
      </c>
      <c r="F118" s="200">
        <v>10400</v>
      </c>
      <c r="G118" s="170">
        <f>G68+SUM(属性投放!E$36:E$44)+SUM(属性投放!E$50:E$53)</f>
        <v>57.4</v>
      </c>
      <c r="H118" s="170">
        <f>H68+SUM(属性投放!F$36:F$44)+SUM(属性投放!F$50:F$53)</f>
        <v>23.2</v>
      </c>
      <c r="I118" s="170">
        <f>I68+SUM(属性投放!G$36:G$44)+SUM(属性投放!G$50:G$53)</f>
        <v>19.299999999999997</v>
      </c>
      <c r="J118" s="170">
        <f>J68+SUM(属性投放!H$36:H$44)+SUM(属性投放!H$50:H$53)</f>
        <v>9.6999999999999993</v>
      </c>
      <c r="K118" s="170">
        <f>K68+SUM(属性投放!I$36:I$44)+SUM(属性投放!I$50:I$53)</f>
        <v>9.3000000000000007</v>
      </c>
      <c r="L118" s="170">
        <f>L68+SUM(属性投放!J$36:J$44)+SUM(属性投放!J$50:J$53)</f>
        <v>10.9</v>
      </c>
      <c r="M118" s="170">
        <f>M68+SUM(属性投放!K$36:K$44)+SUM(属性投放!K$50:K$53)</f>
        <v>7.25</v>
      </c>
      <c r="N118" s="170">
        <f>N68+SUM(属性投放!L$36:L$44)+SUM(属性投放!L$50:L$53)</f>
        <v>5.0999999999999996</v>
      </c>
      <c r="O118" s="170">
        <f>O68+SUM(属性投放!M$36:M$44)+SUM(属性投放!M$50:M$53)</f>
        <v>10.9</v>
      </c>
      <c r="P118" s="170">
        <f>P68+SUM(属性投放!N$36:N$44)+SUM(属性投放!N$50:N$53)</f>
        <v>11.100000000000001</v>
      </c>
    </row>
    <row r="119" spans="5:16">
      <c r="E119" s="199" t="s">
        <v>22</v>
      </c>
      <c r="F119" s="200">
        <v>14000</v>
      </c>
      <c r="G119" s="170">
        <f>G69+SUM(属性投放!E$36:E$44)+SUM(属性投放!E$50:E$53)</f>
        <v>57.4</v>
      </c>
      <c r="H119" s="170">
        <f>H69+SUM(属性投放!F$36:F$44)+SUM(属性投放!F$50:F$53)</f>
        <v>48.2</v>
      </c>
      <c r="I119" s="170">
        <f>I69+SUM(属性投放!G$36:G$44)+SUM(属性投放!G$50:G$53)</f>
        <v>14.299999999999999</v>
      </c>
      <c r="J119" s="170">
        <f>J69+SUM(属性投放!H$36:H$44)+SUM(属性投放!H$50:H$53)</f>
        <v>9.6999999999999993</v>
      </c>
      <c r="K119" s="170">
        <f>K69+SUM(属性投放!I$36:I$44)+SUM(属性投放!I$50:I$53)</f>
        <v>14.3</v>
      </c>
      <c r="L119" s="170">
        <f>L69+SUM(属性投放!J$36:J$44)+SUM(属性投放!J$50:J$53)</f>
        <v>12.9</v>
      </c>
      <c r="M119" s="170">
        <f>M69+SUM(属性投放!K$36:K$44)+SUM(属性投放!K$50:K$53)</f>
        <v>6.25</v>
      </c>
      <c r="N119" s="170">
        <f>N69+SUM(属性投放!L$36:L$44)+SUM(属性投放!L$50:L$53)</f>
        <v>5.0999999999999996</v>
      </c>
      <c r="O119" s="170">
        <f>O69+SUM(属性投放!M$36:M$44)+SUM(属性投放!M$50:M$53)</f>
        <v>10.9</v>
      </c>
      <c r="P119" s="170">
        <f>P69+SUM(属性投放!N$36:N$44)+SUM(属性投放!N$50:N$53)</f>
        <v>11.100000000000001</v>
      </c>
    </row>
    <row r="120" spans="5:16">
      <c r="E120" s="199" t="s">
        <v>23</v>
      </c>
      <c r="F120" s="200">
        <v>10301</v>
      </c>
      <c r="G120" s="170">
        <f>G70+SUM(属性投放!E$36:E$44)+SUM(属性投放!E$50:E$53)</f>
        <v>57.4</v>
      </c>
      <c r="H120" s="170">
        <f>H70+SUM(属性投放!F$36:F$44)+SUM(属性投放!F$50:F$53)</f>
        <v>23.2</v>
      </c>
      <c r="I120" s="170">
        <f>I70+SUM(属性投放!G$36:G$44)+SUM(属性投放!G$50:G$53)</f>
        <v>18.049999999999997</v>
      </c>
      <c r="J120" s="170">
        <f>J70+SUM(属性投放!H$36:H$44)+SUM(属性投放!H$50:H$53)</f>
        <v>9.6999999999999993</v>
      </c>
      <c r="K120" s="170">
        <f>K70+SUM(属性投放!I$36:I$44)+SUM(属性投放!I$50:I$53)</f>
        <v>9.3000000000000007</v>
      </c>
      <c r="L120" s="170">
        <f>L70+SUM(属性投放!J$36:J$44)+SUM(属性投放!J$50:J$53)</f>
        <v>10.149999999999999</v>
      </c>
      <c r="M120" s="170">
        <f>M70+SUM(属性投放!K$36:K$44)+SUM(属性投放!K$50:K$53)</f>
        <v>8.875</v>
      </c>
      <c r="N120" s="170">
        <f>N70+SUM(属性投放!L$36:L$44)+SUM(属性投放!L$50:L$53)</f>
        <v>5.0999999999999996</v>
      </c>
      <c r="O120" s="170">
        <f>O70+SUM(属性投放!M$36:M$44)+SUM(属性投放!M$50:M$53)</f>
        <v>10.9</v>
      </c>
      <c r="P120" s="170">
        <f>P70+SUM(属性投放!N$36:N$44)+SUM(属性投放!N$50:N$53)</f>
        <v>11.100000000000001</v>
      </c>
    </row>
    <row r="121" spans="5:16">
      <c r="E121" s="199" t="s">
        <v>24</v>
      </c>
      <c r="F121" s="200">
        <v>13001</v>
      </c>
      <c r="G121" s="170">
        <f>G71+SUM(属性投放!E$36:E$44)+SUM(属性投放!E$50:E$53)</f>
        <v>57.4</v>
      </c>
      <c r="H121" s="170">
        <f>H71+SUM(属性投放!F$36:F$44)+SUM(属性投放!F$50:F$53)</f>
        <v>41.95</v>
      </c>
      <c r="I121" s="170">
        <f>I71+SUM(属性投放!G$36:G$44)+SUM(属性投放!G$50:G$53)</f>
        <v>14.299999999999999</v>
      </c>
      <c r="J121" s="170">
        <f>J71+SUM(属性投放!H$36:H$44)+SUM(属性投放!H$50:H$53)</f>
        <v>9.6999999999999993</v>
      </c>
      <c r="K121" s="170">
        <f>K71+SUM(属性投放!I$36:I$44)+SUM(属性投放!I$50:I$53)</f>
        <v>13.05</v>
      </c>
      <c r="L121" s="170">
        <f>L71+SUM(属性投放!J$36:J$44)+SUM(属性投放!J$50:J$53)</f>
        <v>11.65</v>
      </c>
      <c r="M121" s="170">
        <f>M71+SUM(属性投放!K$36:K$44)+SUM(属性投放!K$50:K$53)</f>
        <v>8.125</v>
      </c>
      <c r="N121" s="170">
        <f>N71+SUM(属性投放!L$36:L$44)+SUM(属性投放!L$50:L$53)</f>
        <v>5.0999999999999996</v>
      </c>
      <c r="O121" s="170">
        <f>O71+SUM(属性投放!M$36:M$44)+SUM(属性投放!M$50:M$53)</f>
        <v>10.9</v>
      </c>
      <c r="P121" s="170">
        <f>P71+SUM(属性投放!N$36:N$44)+SUM(属性投放!N$50:N$53)</f>
        <v>11.100000000000001</v>
      </c>
    </row>
    <row r="122" spans="5:16">
      <c r="E122" s="199" t="s">
        <v>1220</v>
      </c>
      <c r="F122" s="200">
        <v>10310</v>
      </c>
      <c r="G122" s="170">
        <f>G72+SUM(属性投放!E$36:E$44)+SUM(属性投放!E$50:E$53)</f>
        <v>57.4</v>
      </c>
      <c r="H122" s="170">
        <f>H72+SUM(属性投放!F$36:F$44)+SUM(属性投放!F$50:F$53)</f>
        <v>23.2</v>
      </c>
      <c r="I122" s="170">
        <f>I72+SUM(属性投放!G$36:G$44)+SUM(属性投放!G$50:G$53)</f>
        <v>18.049999999999997</v>
      </c>
      <c r="J122" s="170">
        <f>J72+SUM(属性投放!H$36:H$44)+SUM(属性投放!H$50:H$53)</f>
        <v>12.450000000000001</v>
      </c>
      <c r="K122" s="170">
        <f>K72+SUM(属性投放!I$36:I$44)+SUM(属性投放!I$50:I$53)</f>
        <v>9.3000000000000007</v>
      </c>
      <c r="L122" s="170">
        <f>L72+SUM(属性投放!J$36:J$44)+SUM(属性投放!J$50:J$53)</f>
        <v>10.649999999999999</v>
      </c>
      <c r="M122" s="170">
        <f>M72+SUM(属性投放!K$36:K$44)+SUM(属性投放!K$50:K$53)</f>
        <v>7.25</v>
      </c>
      <c r="N122" s="170">
        <f>N72+SUM(属性投放!L$36:L$44)+SUM(属性投放!L$50:L$53)</f>
        <v>5.0999999999999996</v>
      </c>
      <c r="O122" s="170">
        <f>O72+SUM(属性投放!M$36:M$44)+SUM(属性投放!M$50:M$53)</f>
        <v>10.9</v>
      </c>
      <c r="P122" s="170">
        <f>P72+SUM(属性投放!N$36:N$44)+SUM(属性投放!N$50:N$53)</f>
        <v>11.100000000000001</v>
      </c>
    </row>
    <row r="123" spans="5:16">
      <c r="E123" s="199" t="s">
        <v>1222</v>
      </c>
      <c r="F123" s="200">
        <v>13001</v>
      </c>
      <c r="G123" s="170">
        <f>G73+SUM(属性投放!E$36:E$44)+SUM(属性投放!E$50:E$53)</f>
        <v>57.4</v>
      </c>
      <c r="H123" s="170">
        <f>H73+SUM(属性投放!F$36:F$44)+SUM(属性投放!F$50:F$53)</f>
        <v>41.95</v>
      </c>
      <c r="I123" s="170">
        <f>I73+SUM(属性投放!G$36:G$44)+SUM(属性投放!G$50:G$53)</f>
        <v>14.299999999999999</v>
      </c>
      <c r="J123" s="170">
        <f>J73+SUM(属性投放!H$36:H$44)+SUM(属性投放!H$50:H$53)</f>
        <v>9.6999999999999993</v>
      </c>
      <c r="K123" s="170">
        <f>K73+SUM(属性投放!I$36:I$44)+SUM(属性投放!I$50:I$53)</f>
        <v>13.05</v>
      </c>
      <c r="L123" s="170">
        <f>L73+SUM(属性投放!J$36:J$44)+SUM(属性投放!J$50:J$53)</f>
        <v>11.65</v>
      </c>
      <c r="M123" s="170">
        <f>M73+SUM(属性投放!K$36:K$44)+SUM(属性投放!K$50:K$53)</f>
        <v>8.125</v>
      </c>
      <c r="N123" s="170">
        <f>N73+SUM(属性投放!L$36:L$44)+SUM(属性投放!L$50:L$53)</f>
        <v>5.0999999999999996</v>
      </c>
      <c r="O123" s="170">
        <f>O73+SUM(属性投放!M$36:M$44)+SUM(属性投放!M$50:M$53)</f>
        <v>10.9</v>
      </c>
      <c r="P123" s="170">
        <f>P73+SUM(属性投放!N$36:N$44)+SUM(属性投放!N$50:N$53)</f>
        <v>11.100000000000001</v>
      </c>
    </row>
    <row r="124" spans="5:16">
      <c r="E124" s="199" t="s">
        <v>25</v>
      </c>
      <c r="F124" s="200">
        <v>50000</v>
      </c>
      <c r="G124" s="170">
        <f>G74+SUM(属性投放!E$36:E$44)+SUM(属性投放!E$50:E$53)</f>
        <v>97.4</v>
      </c>
      <c r="H124" s="170">
        <f>H74+SUM(属性投放!F$36:F$44)+SUM(属性投放!F$50:F$53)</f>
        <v>23.2</v>
      </c>
      <c r="I124" s="170">
        <f>I74+SUM(属性投放!G$36:G$44)+SUM(属性投放!G$50:G$53)</f>
        <v>14.299999999999999</v>
      </c>
      <c r="J124" s="170">
        <f>J74+SUM(属性投放!H$36:H$44)+SUM(属性投放!H$50:H$53)</f>
        <v>9.6999999999999993</v>
      </c>
      <c r="K124" s="170">
        <f>K74+SUM(属性投放!I$36:I$44)+SUM(属性投放!I$50:I$53)</f>
        <v>9.3000000000000007</v>
      </c>
      <c r="L124" s="170">
        <f>L74+SUM(属性投放!J$36:J$44)+SUM(属性投放!J$50:J$53)</f>
        <v>9.9</v>
      </c>
      <c r="M124" s="170">
        <f>M74+SUM(属性投放!K$36:K$44)+SUM(属性投放!K$50:K$53)</f>
        <v>7.25</v>
      </c>
      <c r="N124" s="170">
        <f>N74+SUM(属性投放!L$36:L$44)+SUM(属性投放!L$50:L$53)</f>
        <v>5.0999999999999996</v>
      </c>
      <c r="O124" s="170">
        <f>O74+SUM(属性投放!M$36:M$44)+SUM(属性投放!M$50:M$53)</f>
        <v>10.9</v>
      </c>
      <c r="P124" s="170">
        <f>P74+SUM(属性投放!N$36:N$44)+SUM(属性投放!N$50:N$53)</f>
        <v>11.100000000000001</v>
      </c>
    </row>
    <row r="125" spans="5:16" ht="12.75" customHeight="1">
      <c r="E125" s="199" t="s">
        <v>26</v>
      </c>
      <c r="F125" s="200" t="s">
        <v>29</v>
      </c>
      <c r="G125" s="170">
        <f>G75+SUM(属性投放!E$36:E$44)+SUM(属性投放!E$50:E$53)</f>
        <v>47.4</v>
      </c>
      <c r="H125" s="170">
        <f>H75+SUM(属性投放!F$36:F$44)+SUM(属性投放!F$50:F$53)</f>
        <v>23.2</v>
      </c>
      <c r="I125" s="170">
        <f>I75+SUM(属性投放!G$36:G$44)+SUM(属性投放!G$50:G$53)</f>
        <v>20.549999999999997</v>
      </c>
      <c r="J125" s="170">
        <f>J75+SUM(属性投放!H$36:H$44)+SUM(属性投放!H$50:H$53)</f>
        <v>9.6999999999999993</v>
      </c>
      <c r="K125" s="170">
        <f>K75+SUM(属性投放!I$36:I$44)+SUM(属性投放!I$50:I$53)</f>
        <v>9.3000000000000007</v>
      </c>
      <c r="L125" s="170">
        <f>L75+SUM(属性投放!J$36:J$44)+SUM(属性投放!J$50:J$53)</f>
        <v>11.15</v>
      </c>
      <c r="M125" s="170">
        <f>M75+SUM(属性投放!K$36:K$44)+SUM(属性投放!K$50:K$53)</f>
        <v>7.25</v>
      </c>
      <c r="N125" s="170">
        <f>N75+SUM(属性投放!L$36:L$44)+SUM(属性投放!L$50:L$53)</f>
        <v>5.0999999999999996</v>
      </c>
      <c r="O125" s="170">
        <f>O75+SUM(属性投放!M$36:M$44)+SUM(属性投放!M$50:M$53)</f>
        <v>10.9</v>
      </c>
      <c r="P125" s="170">
        <f>P75+SUM(属性投放!N$36:N$44)+SUM(属性投放!N$50:N$53)</f>
        <v>11.100000000000001</v>
      </c>
    </row>
    <row r="126" spans="5:16">
      <c r="E126" s="199" t="s">
        <v>39</v>
      </c>
      <c r="F126" s="201" t="s">
        <v>28</v>
      </c>
      <c r="G126" s="170">
        <f>G76+SUM(属性投放!E$36:E$44)+SUM(属性投放!E$50:E$53)</f>
        <v>47.4</v>
      </c>
      <c r="H126" s="170">
        <f>H76+SUM(属性投放!F$36:F$44)+SUM(属性投放!F$50:F$53)</f>
        <v>54.45</v>
      </c>
      <c r="I126" s="170">
        <f>I76+SUM(属性投放!G$36:G$44)+SUM(属性投放!G$50:G$53)</f>
        <v>14.299999999999999</v>
      </c>
      <c r="J126" s="170">
        <f>J76+SUM(属性投放!H$36:H$44)+SUM(属性投放!H$50:H$53)</f>
        <v>9.6999999999999993</v>
      </c>
      <c r="K126" s="170">
        <f>K76+SUM(属性投放!I$36:I$44)+SUM(属性投放!I$50:I$53)</f>
        <v>15.55</v>
      </c>
      <c r="L126" s="170">
        <f>L76+SUM(属性投放!J$36:J$44)+SUM(属性投放!J$50:J$53)</f>
        <v>13.65</v>
      </c>
      <c r="M126" s="170">
        <f>M76+SUM(属性投放!K$36:K$44)+SUM(属性投放!K$50:K$53)</f>
        <v>6</v>
      </c>
      <c r="N126" s="170">
        <f>N76+SUM(属性投放!L$36:L$44)+SUM(属性投放!L$50:L$53)</f>
        <v>5.0999999999999996</v>
      </c>
      <c r="O126" s="170">
        <f>O76+SUM(属性投放!M$36:M$44)+SUM(属性投放!M$50:M$53)</f>
        <v>10.9</v>
      </c>
      <c r="P126" s="170">
        <f>P76+SUM(属性投放!N$36:N$44)+SUM(属性投放!N$50:N$53)</f>
        <v>11.100000000000001</v>
      </c>
    </row>
    <row r="127" spans="5:16">
      <c r="E127" s="199" t="s">
        <v>27</v>
      </c>
      <c r="F127" s="200" t="s">
        <v>30</v>
      </c>
      <c r="G127" s="170">
        <f>G77+SUM(属性投放!E$36:E$44)+SUM(属性投放!E$50:E$53)</f>
        <v>47.4</v>
      </c>
      <c r="H127" s="170">
        <f>H77+SUM(属性投放!F$36:F$44)+SUM(属性投放!F$50:F$53)</f>
        <v>23.2</v>
      </c>
      <c r="I127" s="170">
        <f>I77+SUM(属性投放!G$36:G$44)+SUM(属性投放!G$50:G$53)</f>
        <v>14.299999999999999</v>
      </c>
      <c r="J127" s="170">
        <f>J77+SUM(属性投放!H$36:H$44)+SUM(属性投放!H$50:H$53)</f>
        <v>23.449999999999996</v>
      </c>
      <c r="K127" s="170">
        <f>K77+SUM(属性投放!I$36:I$44)+SUM(属性投放!I$50:I$53)</f>
        <v>9.3000000000000007</v>
      </c>
      <c r="L127" s="170">
        <f>L77+SUM(属性投放!J$36:J$44)+SUM(属性投放!J$50:J$53)</f>
        <v>9.9</v>
      </c>
      <c r="M127" s="170">
        <f>M77+SUM(属性投放!K$36:K$44)+SUM(属性投放!K$50:K$53)</f>
        <v>7.25</v>
      </c>
      <c r="N127" s="170">
        <f>N77+SUM(属性投放!L$36:L$44)+SUM(属性投放!L$50:L$53)</f>
        <v>5.0999999999999996</v>
      </c>
      <c r="O127" s="170">
        <f>O77+SUM(属性投放!M$36:M$44)+SUM(属性投放!M$50:M$53)</f>
        <v>10.9</v>
      </c>
      <c r="P127" s="170">
        <f>P77+SUM(属性投放!N$36:N$44)+SUM(属性投放!N$50:N$53)</f>
        <v>11.100000000000001</v>
      </c>
    </row>
    <row r="128" spans="5:16">
      <c r="E128" s="199" t="s">
        <v>43</v>
      </c>
      <c r="F128" s="201" t="s">
        <v>1224</v>
      </c>
      <c r="G128" s="170">
        <f>G78+SUM(属性投放!E$36:E$44)+SUM(属性投放!E$50:E$53)</f>
        <v>47.4</v>
      </c>
      <c r="H128" s="170">
        <f>H78+SUM(属性投放!F$36:F$44)+SUM(属性投放!F$50:F$53)</f>
        <v>23.2</v>
      </c>
      <c r="I128" s="170">
        <f>I78+SUM(属性投放!G$36:G$44)+SUM(属性投放!G$50:G$53)</f>
        <v>16.799999999999997</v>
      </c>
      <c r="J128" s="170">
        <f>J78+SUM(属性投放!H$36:H$44)+SUM(属性投放!H$50:H$53)</f>
        <v>17.95</v>
      </c>
      <c r="K128" s="170">
        <f>K78+SUM(属性投放!I$36:I$44)+SUM(属性投放!I$50:I$53)</f>
        <v>9.3000000000000007</v>
      </c>
      <c r="L128" s="170">
        <f>L78+SUM(属性投放!J$36:J$44)+SUM(属性投放!J$50:J$53)</f>
        <v>10.4</v>
      </c>
      <c r="M128" s="170">
        <f>M78+SUM(属性投放!K$36:K$44)+SUM(属性投放!K$50:K$53)</f>
        <v>7.25</v>
      </c>
      <c r="N128" s="170">
        <f>N78+SUM(属性投放!L$36:L$44)+SUM(属性投放!L$50:L$53)</f>
        <v>5.0999999999999996</v>
      </c>
      <c r="O128" s="170">
        <f>O78+SUM(属性投放!M$36:M$44)+SUM(属性投放!M$50:M$53)</f>
        <v>10.9</v>
      </c>
      <c r="P128" s="170">
        <f>P78+SUM(属性投放!N$36:N$44)+SUM(属性投放!N$50:N$53)</f>
        <v>11.100000000000001</v>
      </c>
    </row>
    <row r="129" spans="5:18">
      <c r="E129" s="199" t="s">
        <v>41</v>
      </c>
      <c r="F129" s="201" t="s">
        <v>1225</v>
      </c>
      <c r="G129" s="170">
        <f>G79+SUM(属性投放!E$36:E$44)+SUM(属性投放!E$50:E$53)</f>
        <v>47.4</v>
      </c>
      <c r="H129" s="170">
        <f>H79+SUM(属性投放!F$36:F$44)+SUM(属性投放!F$50:F$53)</f>
        <v>35.700000000000003</v>
      </c>
      <c r="I129" s="170">
        <f>I79+SUM(属性投放!G$36:G$44)+SUM(属性投放!G$50:G$53)</f>
        <v>14.299999999999999</v>
      </c>
      <c r="J129" s="170">
        <f>J79+SUM(属性投放!H$36:H$44)+SUM(属性投放!H$50:H$53)</f>
        <v>17.95</v>
      </c>
      <c r="K129" s="170">
        <f>K79+SUM(属性投放!I$36:I$44)+SUM(属性投放!I$50:I$53)</f>
        <v>11.8</v>
      </c>
      <c r="L129" s="170">
        <f>L79+SUM(属性投放!J$36:J$44)+SUM(属性投放!J$50:J$53)</f>
        <v>11.4</v>
      </c>
      <c r="M129" s="170">
        <f>M79+SUM(属性投放!K$36:K$44)+SUM(属性投放!K$50:K$53)</f>
        <v>6.75</v>
      </c>
      <c r="N129" s="170">
        <f>N79+SUM(属性投放!L$36:L$44)+SUM(属性投放!L$50:L$53)</f>
        <v>5.0999999999999996</v>
      </c>
      <c r="O129" s="170">
        <f>O79+SUM(属性投放!M$36:M$44)+SUM(属性投放!M$50:M$53)</f>
        <v>10.9</v>
      </c>
      <c r="P129" s="170">
        <f>P79+SUM(属性投放!N$36:N$44)+SUM(属性投放!N$50:N$53)</f>
        <v>11.100000000000001</v>
      </c>
    </row>
    <row r="130" spans="5:18"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</row>
    <row r="131" spans="5:18" ht="12">
      <c r="E131" s="202"/>
      <c r="F131" s="158" t="s">
        <v>474</v>
      </c>
      <c r="G131" s="170" t="s">
        <v>9</v>
      </c>
      <c r="H131" s="170" t="s">
        <v>10</v>
      </c>
      <c r="I131" s="170" t="s">
        <v>4</v>
      </c>
      <c r="J131" s="170" t="s">
        <v>5</v>
      </c>
      <c r="K131" s="170" t="s">
        <v>6</v>
      </c>
      <c r="L131" s="170" t="s">
        <v>7</v>
      </c>
      <c r="M131" s="170" t="s">
        <v>8</v>
      </c>
      <c r="N131" s="198" t="s">
        <v>13</v>
      </c>
      <c r="O131" s="198" t="s">
        <v>12</v>
      </c>
      <c r="P131" s="198" t="s">
        <v>14</v>
      </c>
    </row>
    <row r="132" spans="5:18" ht="12">
      <c r="E132" s="203" t="s">
        <v>301</v>
      </c>
      <c r="F132" s="200">
        <v>10400</v>
      </c>
      <c r="G132" s="170">
        <f>G82+SUM(属性投放!E$36:E$44)+SUM(属性投放!E$50:E$53)</f>
        <v>57.4</v>
      </c>
      <c r="H132" s="170">
        <f>H82+SUM(属性投放!F$36:F$44)+SUM(属性投放!F$50:F$53)</f>
        <v>23.2</v>
      </c>
      <c r="I132" s="170">
        <f>I82+SUM(属性投放!G$36:G$44)+SUM(属性投放!G$50:G$53)</f>
        <v>19.299999999999997</v>
      </c>
      <c r="J132" s="170">
        <f>J82+SUM(属性投放!H$36:H$44)+SUM(属性投放!H$50:H$53)</f>
        <v>9.6999999999999993</v>
      </c>
      <c r="K132" s="170">
        <f>K82+SUM(属性投放!I$36:I$44)+SUM(属性投放!I$50:I$53)</f>
        <v>9.3000000000000007</v>
      </c>
      <c r="L132" s="170">
        <f>L82+SUM(属性投放!J$36:J$44)+SUM(属性投放!J$50:J$53)</f>
        <v>10.9</v>
      </c>
      <c r="M132" s="170">
        <f>M82+SUM(属性投放!K$36:K$44)+SUM(属性投放!K$50:K$53)</f>
        <v>7.25</v>
      </c>
      <c r="N132" s="170">
        <f>N82+SUM(属性投放!L$36:L$44)+SUM(属性投放!L$50:L$53)</f>
        <v>5.0999999999999996</v>
      </c>
      <c r="O132" s="170">
        <f>O82+SUM(属性投放!M$36:M$44)+SUM(属性投放!M$50:M$53)</f>
        <v>10.9</v>
      </c>
      <c r="P132" s="170">
        <f>P82+SUM(属性投放!N$36:N$44)+SUM(属性投放!N$50:N$53)</f>
        <v>11.100000000000001</v>
      </c>
    </row>
    <row r="133" spans="5:18" ht="12">
      <c r="E133" s="203" t="s">
        <v>303</v>
      </c>
      <c r="F133" s="200">
        <v>13001</v>
      </c>
      <c r="G133" s="170">
        <f>G83+SUM(属性投放!E$36:E$44)+SUM(属性投放!E$50:E$53)</f>
        <v>57.4</v>
      </c>
      <c r="H133" s="170">
        <f>H83+SUM(属性投放!F$36:F$44)+SUM(属性投放!F$50:F$53)</f>
        <v>41.95</v>
      </c>
      <c r="I133" s="170">
        <f>I83+SUM(属性投放!G$36:G$44)+SUM(属性投放!G$50:G$53)</f>
        <v>14.299999999999999</v>
      </c>
      <c r="J133" s="170">
        <f>J83+SUM(属性投放!H$36:H$44)+SUM(属性投放!H$50:H$53)</f>
        <v>9.6999999999999993</v>
      </c>
      <c r="K133" s="170">
        <f>K83+SUM(属性投放!I$36:I$44)+SUM(属性投放!I$50:I$53)</f>
        <v>13.05</v>
      </c>
      <c r="L133" s="170">
        <f>L83+SUM(属性投放!J$36:J$44)+SUM(属性投放!J$50:J$53)</f>
        <v>11.65</v>
      </c>
      <c r="M133" s="170">
        <f>M83+SUM(属性投放!K$36:K$44)+SUM(属性投放!K$50:K$53)</f>
        <v>8.125</v>
      </c>
      <c r="N133" s="170">
        <f>N83+SUM(属性投放!L$36:L$44)+SUM(属性投放!L$50:L$53)</f>
        <v>5.0999999999999996</v>
      </c>
      <c r="O133" s="170">
        <f>O83+SUM(属性投放!M$36:M$44)+SUM(属性投放!M$50:M$53)</f>
        <v>10.9</v>
      </c>
      <c r="P133" s="170">
        <f>P83+SUM(属性投放!N$36:N$44)+SUM(属性投放!N$50:N$53)</f>
        <v>11.100000000000001</v>
      </c>
    </row>
    <row r="134" spans="5:18" ht="12">
      <c r="E134" s="203" t="s">
        <v>305</v>
      </c>
      <c r="F134" s="200">
        <v>10400</v>
      </c>
      <c r="G134" s="170">
        <f>G84+SUM(属性投放!E$36:E$44)+SUM(属性投放!E$50:E$53)</f>
        <v>57.4</v>
      </c>
      <c r="H134" s="170">
        <f>H84+SUM(属性投放!F$36:F$44)+SUM(属性投放!F$50:F$53)</f>
        <v>23.2</v>
      </c>
      <c r="I134" s="170">
        <f>I84+SUM(属性投放!G$36:G$44)+SUM(属性投放!G$50:G$53)</f>
        <v>19.299999999999997</v>
      </c>
      <c r="J134" s="170">
        <f>J84+SUM(属性投放!H$36:H$44)+SUM(属性投放!H$50:H$53)</f>
        <v>9.6999999999999993</v>
      </c>
      <c r="K134" s="170">
        <f>K84+SUM(属性投放!I$36:I$44)+SUM(属性投放!I$50:I$53)</f>
        <v>9.3000000000000007</v>
      </c>
      <c r="L134" s="170">
        <f>L84+SUM(属性投放!J$36:J$44)+SUM(属性投放!J$50:J$53)</f>
        <v>10.9</v>
      </c>
      <c r="M134" s="170">
        <f>M84+SUM(属性投放!K$36:K$44)+SUM(属性投放!K$50:K$53)</f>
        <v>7.25</v>
      </c>
      <c r="N134" s="170">
        <f>N84+SUM(属性投放!L$36:L$44)+SUM(属性投放!L$50:L$53)</f>
        <v>5.0999999999999996</v>
      </c>
      <c r="O134" s="170">
        <f>O84+SUM(属性投放!M$36:M$44)+SUM(属性投放!M$50:M$53)</f>
        <v>10.9</v>
      </c>
      <c r="P134" s="170">
        <f>P84+SUM(属性投放!N$36:N$44)+SUM(属性投放!N$50:N$53)</f>
        <v>11.100000000000001</v>
      </c>
    </row>
    <row r="135" spans="5:18" ht="12">
      <c r="E135" s="203" t="s">
        <v>307</v>
      </c>
      <c r="F135" s="200">
        <v>13001</v>
      </c>
      <c r="G135" s="170">
        <f>G85+SUM(属性投放!E$36:E$44)+SUM(属性投放!E$50:E$53)</f>
        <v>57.4</v>
      </c>
      <c r="H135" s="170">
        <f>H85+SUM(属性投放!F$36:F$44)+SUM(属性投放!F$50:F$53)</f>
        <v>41.95</v>
      </c>
      <c r="I135" s="170">
        <f>I85+SUM(属性投放!G$36:G$44)+SUM(属性投放!G$50:G$53)</f>
        <v>14.299999999999999</v>
      </c>
      <c r="J135" s="170">
        <f>J85+SUM(属性投放!H$36:H$44)+SUM(属性投放!H$50:H$53)</f>
        <v>9.6999999999999993</v>
      </c>
      <c r="K135" s="170">
        <f>K85+SUM(属性投放!I$36:I$44)+SUM(属性投放!I$50:I$53)</f>
        <v>13.05</v>
      </c>
      <c r="L135" s="170">
        <f>L85+SUM(属性投放!J$36:J$44)+SUM(属性投放!J$50:J$53)</f>
        <v>11.65</v>
      </c>
      <c r="M135" s="170">
        <f>M85+SUM(属性投放!K$36:K$44)+SUM(属性投放!K$50:K$53)</f>
        <v>8.125</v>
      </c>
      <c r="N135" s="170">
        <f>N85+SUM(属性投放!L$36:L$44)+SUM(属性投放!L$50:L$53)</f>
        <v>5.0999999999999996</v>
      </c>
      <c r="O135" s="170">
        <f>O85+SUM(属性投放!M$36:M$44)+SUM(属性投放!M$50:M$53)</f>
        <v>10.9</v>
      </c>
      <c r="P135" s="170">
        <f>P85+SUM(属性投放!N$36:N$44)+SUM(属性投放!N$50:N$53)</f>
        <v>11.100000000000001</v>
      </c>
    </row>
    <row r="136" spans="5:18" ht="12">
      <c r="E136" s="203" t="s">
        <v>309</v>
      </c>
      <c r="F136" s="200">
        <v>14000</v>
      </c>
      <c r="G136" s="170">
        <f>G86+SUM(属性投放!E$36:E$44)+SUM(属性投放!E$50:E$53)</f>
        <v>57.4</v>
      </c>
      <c r="H136" s="170">
        <f>H86+SUM(属性投放!F$36:F$44)+SUM(属性投放!F$50:F$53)</f>
        <v>48.2</v>
      </c>
      <c r="I136" s="170">
        <f>I86+SUM(属性投放!G$36:G$44)+SUM(属性投放!G$50:G$53)</f>
        <v>14.299999999999999</v>
      </c>
      <c r="J136" s="170">
        <f>J86+SUM(属性投放!H$36:H$44)+SUM(属性投放!H$50:H$53)</f>
        <v>9.6999999999999993</v>
      </c>
      <c r="K136" s="170">
        <f>K86+SUM(属性投放!I$36:I$44)+SUM(属性投放!I$50:I$53)</f>
        <v>14.3</v>
      </c>
      <c r="L136" s="170">
        <f>L86+SUM(属性投放!J$36:J$44)+SUM(属性投放!J$50:J$53)</f>
        <v>12.9</v>
      </c>
      <c r="M136" s="170">
        <f>M86+SUM(属性投放!K$36:K$44)+SUM(属性投放!K$50:K$53)</f>
        <v>6.25</v>
      </c>
      <c r="N136" s="170">
        <f>N86+SUM(属性投放!L$36:L$44)+SUM(属性投放!L$50:L$53)</f>
        <v>5.0999999999999996</v>
      </c>
      <c r="O136" s="170">
        <f>O86+SUM(属性投放!M$36:M$44)+SUM(属性投放!M$50:M$53)</f>
        <v>10.9</v>
      </c>
      <c r="P136" s="170">
        <f>P86+SUM(属性投放!N$36:N$44)+SUM(属性投放!N$50:N$53)</f>
        <v>11.100000000000001</v>
      </c>
    </row>
    <row r="137" spans="5:18" ht="12">
      <c r="E137" s="203" t="s">
        <v>311</v>
      </c>
      <c r="F137" s="200">
        <v>13001</v>
      </c>
      <c r="G137" s="170">
        <f>G87+SUM(属性投放!E$36:E$44)+SUM(属性投放!E$50:E$53)</f>
        <v>57.4</v>
      </c>
      <c r="H137" s="170">
        <f>H87+SUM(属性投放!F$36:F$44)+SUM(属性投放!F$50:F$53)</f>
        <v>41.95</v>
      </c>
      <c r="I137" s="170">
        <f>I87+SUM(属性投放!G$36:G$44)+SUM(属性投放!G$50:G$53)</f>
        <v>14.299999999999999</v>
      </c>
      <c r="J137" s="170">
        <f>J87+SUM(属性投放!H$36:H$44)+SUM(属性投放!H$50:H$53)</f>
        <v>9.6999999999999993</v>
      </c>
      <c r="K137" s="170">
        <f>K87+SUM(属性投放!I$36:I$44)+SUM(属性投放!I$50:I$53)</f>
        <v>13.05</v>
      </c>
      <c r="L137" s="170">
        <f>L87+SUM(属性投放!J$36:J$44)+SUM(属性投放!J$50:J$53)</f>
        <v>11.65</v>
      </c>
      <c r="M137" s="170">
        <f>M87+SUM(属性投放!K$36:K$44)+SUM(属性投放!K$50:K$53)</f>
        <v>8.125</v>
      </c>
      <c r="N137" s="170">
        <f>N87+SUM(属性投放!L$36:L$44)+SUM(属性投放!L$50:L$53)</f>
        <v>5.0999999999999996</v>
      </c>
      <c r="O137" s="170">
        <f>O87+SUM(属性投放!M$36:M$44)+SUM(属性投放!M$50:M$53)</f>
        <v>10.9</v>
      </c>
      <c r="P137" s="170">
        <f>P87+SUM(属性投放!N$36:N$44)+SUM(属性投放!N$50:N$53)</f>
        <v>11.100000000000001</v>
      </c>
    </row>
    <row r="138" spans="5:18" ht="12">
      <c r="E138" s="203" t="s">
        <v>1209</v>
      </c>
      <c r="F138" s="200">
        <v>14000</v>
      </c>
      <c r="G138" s="170">
        <f>G88+SUM(属性投放!E$36:E$44)+SUM(属性投放!E$50:E$53)</f>
        <v>57.4</v>
      </c>
      <c r="H138" s="170">
        <f>H88+SUM(属性投放!F$36:F$44)+SUM(属性投放!F$50:F$53)</f>
        <v>48.2</v>
      </c>
      <c r="I138" s="170">
        <f>I88+SUM(属性投放!G$36:G$44)+SUM(属性投放!G$50:G$53)</f>
        <v>14.299999999999999</v>
      </c>
      <c r="J138" s="170">
        <f>J88+SUM(属性投放!H$36:H$44)+SUM(属性投放!H$50:H$53)</f>
        <v>9.6999999999999993</v>
      </c>
      <c r="K138" s="170">
        <f>K88+SUM(属性投放!I$36:I$44)+SUM(属性投放!I$50:I$53)</f>
        <v>14.3</v>
      </c>
      <c r="L138" s="170">
        <f>L88+SUM(属性投放!J$36:J$44)+SUM(属性投放!J$50:J$53)</f>
        <v>12.9</v>
      </c>
      <c r="M138" s="170">
        <f>M88+SUM(属性投放!K$36:K$44)+SUM(属性投放!K$50:K$53)</f>
        <v>6.25</v>
      </c>
      <c r="N138" s="170">
        <f>N88+SUM(属性投放!L$36:L$44)+SUM(属性投放!L$50:L$53)</f>
        <v>5.0999999999999996</v>
      </c>
      <c r="O138" s="170">
        <f>O88+SUM(属性投放!M$36:M$44)+SUM(属性投放!M$50:M$53)</f>
        <v>10.9</v>
      </c>
      <c r="P138" s="170">
        <f>P88+SUM(属性投放!N$36:N$44)+SUM(属性投放!N$50:N$53)</f>
        <v>11.100000000000001</v>
      </c>
    </row>
    <row r="139" spans="5:18" ht="12">
      <c r="E139" s="203" t="s">
        <v>1210</v>
      </c>
      <c r="F139" s="200">
        <v>10400</v>
      </c>
      <c r="G139" s="170">
        <f>G89+SUM(属性投放!E$36:E$44)+SUM(属性投放!E$50:E$53)</f>
        <v>57.4</v>
      </c>
      <c r="H139" s="170">
        <f>H89+SUM(属性投放!F$36:F$44)+SUM(属性投放!F$50:F$53)</f>
        <v>23.2</v>
      </c>
      <c r="I139" s="170">
        <f>I89+SUM(属性投放!G$36:G$44)+SUM(属性投放!G$50:G$53)</f>
        <v>19.299999999999997</v>
      </c>
      <c r="J139" s="170">
        <f>J89+SUM(属性投放!H$36:H$44)+SUM(属性投放!H$50:H$53)</f>
        <v>9.6999999999999993</v>
      </c>
      <c r="K139" s="170">
        <f>K89+SUM(属性投放!I$36:I$44)+SUM(属性投放!I$50:I$53)</f>
        <v>9.3000000000000007</v>
      </c>
      <c r="L139" s="170">
        <f>L89+SUM(属性投放!J$36:J$44)+SUM(属性投放!J$50:J$53)</f>
        <v>10.9</v>
      </c>
      <c r="M139" s="170">
        <f>M89+SUM(属性投放!K$36:K$44)+SUM(属性投放!K$50:K$53)</f>
        <v>7.25</v>
      </c>
      <c r="N139" s="170">
        <f>N89+SUM(属性投放!L$36:L$44)+SUM(属性投放!L$50:L$53)</f>
        <v>5.0999999999999996</v>
      </c>
      <c r="O139" s="170">
        <f>O89+SUM(属性投放!M$36:M$44)+SUM(属性投放!M$50:M$53)</f>
        <v>10.9</v>
      </c>
      <c r="P139" s="170">
        <f>P89+SUM(属性投放!N$36:N$44)+SUM(属性投放!N$50:N$53)</f>
        <v>11.100000000000001</v>
      </c>
    </row>
    <row r="140" spans="5:18" ht="12">
      <c r="E140" s="203" t="s">
        <v>1211</v>
      </c>
      <c r="F140" s="204">
        <v>13001</v>
      </c>
      <c r="G140" s="170">
        <f>G90+SUM(属性投放!E$36:E$44)+SUM(属性投放!E$50:E$53)</f>
        <v>57.4</v>
      </c>
      <c r="H140" s="170">
        <f>H90+SUM(属性投放!F$36:F$44)+SUM(属性投放!F$50:F$53)</f>
        <v>41.95</v>
      </c>
      <c r="I140" s="170">
        <f>I90+SUM(属性投放!G$36:G$44)+SUM(属性投放!G$50:G$53)</f>
        <v>14.299999999999999</v>
      </c>
      <c r="J140" s="170">
        <f>J90+SUM(属性投放!H$36:H$44)+SUM(属性投放!H$50:H$53)</f>
        <v>9.6999999999999993</v>
      </c>
      <c r="K140" s="170">
        <f>K90+SUM(属性投放!I$36:I$44)+SUM(属性投放!I$50:I$53)</f>
        <v>13.05</v>
      </c>
      <c r="L140" s="170">
        <f>L90+SUM(属性投放!J$36:J$44)+SUM(属性投放!J$50:J$53)</f>
        <v>11.65</v>
      </c>
      <c r="M140" s="170">
        <f>M90+SUM(属性投放!K$36:K$44)+SUM(属性投放!K$50:K$53)</f>
        <v>8.125</v>
      </c>
      <c r="N140" s="170">
        <f>N90+SUM(属性投放!L$36:L$44)+SUM(属性投放!L$50:L$53)</f>
        <v>5.0999999999999996</v>
      </c>
      <c r="O140" s="170">
        <f>O90+SUM(属性投放!M$36:M$44)+SUM(属性投放!M$50:M$53)</f>
        <v>10.9</v>
      </c>
      <c r="P140" s="170">
        <f>P90+SUM(属性投放!N$36:N$44)+SUM(属性投放!N$50:N$53)</f>
        <v>11.100000000000001</v>
      </c>
    </row>
    <row r="143" spans="5:18" ht="12">
      <c r="E143" s="20" t="s">
        <v>16</v>
      </c>
      <c r="F143" s="2" t="s">
        <v>31</v>
      </c>
      <c r="G143" s="20" t="s">
        <v>42</v>
      </c>
      <c r="H143" s="20" t="s">
        <v>22</v>
      </c>
      <c r="I143" s="20" t="s">
        <v>23</v>
      </c>
      <c r="J143" s="20" t="s">
        <v>24</v>
      </c>
      <c r="K143" s="20" t="s">
        <v>1220</v>
      </c>
      <c r="L143" s="20" t="s">
        <v>1222</v>
      </c>
      <c r="M143" s="20" t="s">
        <v>25</v>
      </c>
      <c r="N143" s="20" t="s">
        <v>26</v>
      </c>
      <c r="O143" s="20" t="s">
        <v>39</v>
      </c>
      <c r="P143" s="20" t="s">
        <v>27</v>
      </c>
      <c r="Q143" s="20" t="s">
        <v>43</v>
      </c>
      <c r="R143" s="8" t="s">
        <v>41</v>
      </c>
    </row>
    <row r="144" spans="5:18" ht="12">
      <c r="E144" s="50">
        <v>10400</v>
      </c>
      <c r="F144" s="4" t="s">
        <v>42</v>
      </c>
      <c r="G144" s="52">
        <f>ROUND(VLOOKUP(G$143,$E$118:$P$129,3,0)/MAX(VLOOKUP($F144,$E$118:$P$129,5,0)*0.1,(VLOOKUP($F144,$E$118:$P$129,5,0)*(1+属性投放!$E$8)-VLOOKUP(G$143,$E$118:$P$129,6,0)+属性投放!$F$8)*(1+属性投放!$G$8)*(1+属性投放!$H$8)),1)</f>
        <v>4.0999999999999996</v>
      </c>
      <c r="H144" s="52">
        <f>ROUND(VLOOKUP(H$143,$E$118:$P$129,3,0)/MAX(VLOOKUP($F144,$E$118:$P$129,5,0)*0.1,(VLOOKUP($F144,$E$118:$P$129,5,0)*(1+属性投放!$E$8)-VLOOKUP(H$143,$E$118:$P$129,6,0)+属性投放!$F$8)*(1+属性投放!$G$8)*(1+属性投放!$H$8)),1)</f>
        <v>4.0999999999999996</v>
      </c>
      <c r="I144" s="52">
        <f>ROUND(VLOOKUP(I$143,$E$118:$P$129,3,0)/MAX(VLOOKUP($F144,$E$118:$P$129,5,0)*0.1,(VLOOKUP($F144,$E$118:$P$129,5,0)*(1+属性投放!$E$8)-VLOOKUP(I$143,$E$118:$P$129,6,0)+属性投放!$F$8)*(1+属性投放!$G$8)*(1+属性投放!$H$8)),1)</f>
        <v>4.0999999999999996</v>
      </c>
      <c r="J144" s="52">
        <f>ROUND(VLOOKUP(J$143,$E$118:$P$129,3,0)/MAX(VLOOKUP($F144,$E$118:$P$129,5,0)*0.1,(VLOOKUP($F144,$E$118:$P$129,5,0)*(1+属性投放!$E$8)-VLOOKUP(J$143,$E$118:$P$129,6,0)+属性投放!$F$8)*(1+属性投放!$G$8)*(1+属性投放!$H$8)),1)</f>
        <v>4.0999999999999996</v>
      </c>
      <c r="K144" s="52">
        <f>ROUND(VLOOKUP(K$143,$E$118:$P$129,3,0)/MAX(VLOOKUP($F144,$E$118:$P$129,5,0)*0.1,(VLOOKUP($F144,$E$118:$P$129,5,0)*(1+属性投放!$E$8)-VLOOKUP(K$143,$E$118:$P$129,6,0)+属性投放!$F$8)*(1+属性投放!$G$8)*(1+属性投放!$H$8)),1)</f>
        <v>5.2</v>
      </c>
      <c r="L144" s="52">
        <f>ROUND(VLOOKUP(L$143,$E$118:$P$129,3,0)/MAX(VLOOKUP($F144,$E$118:$P$129,5,0)*0.1,(VLOOKUP($F144,$E$118:$P$129,5,0)*(1+属性投放!$E$8)-VLOOKUP(L$143,$E$118:$P$129,6,0)+属性投放!$F$8)*(1+属性投放!$G$8)*(1+属性投放!$H$8)),1)</f>
        <v>4.0999999999999996</v>
      </c>
      <c r="M144" s="52">
        <f>ROUND(VLOOKUP(M$143,$E$118:$P$129,3,0)/MAX(VLOOKUP($F144,$E$118:$P$129,5,0)*0.1,(VLOOKUP($F144,$E$118:$P$129,5,0)*(1+属性投放!$E$8)-VLOOKUP(M$143,$E$118:$P$129,6,0)+属性投放!$F$8)*(1+属性投放!$G$8)*(1+属性投放!$H$8)),1)</f>
        <v>6.9</v>
      </c>
      <c r="N144" s="52">
        <f>ROUND(VLOOKUP(N$143,$E$118:$P$129,3,0)/MAX(VLOOKUP($F144,$E$118:$P$129,5,0)*0.1,(VLOOKUP($F144,$E$118:$P$129,5,0)*(1+属性投放!$E$8)-VLOOKUP(N$143,$E$118:$P$129,6,0)+属性投放!$F$8)*(1+属性投放!$G$8)*(1+属性投放!$H$8)),1)</f>
        <v>3.4</v>
      </c>
      <c r="O144" s="52">
        <f>ROUND(VLOOKUP(O$143,$E$118:$P$129,3,0)/MAX(VLOOKUP($F144,$E$118:$P$129,5,0)*0.1,(VLOOKUP($F144,$E$118:$P$129,5,0)*(1+属性投放!$E$8)-VLOOKUP(O$143,$E$118:$P$129,6,0)+属性投放!$F$8)*(1+属性投放!$G$8)*(1+属性投放!$H$8)),1)</f>
        <v>3.4</v>
      </c>
      <c r="P144" s="52">
        <f>ROUND(VLOOKUP(P$143,$E$118:$P$129,3,0)/MAX(VLOOKUP($F144,$E$118:$P$129,5,0)*0.1,(VLOOKUP($F144,$E$118:$P$129,5,0)*(1+属性投放!$E$8)-VLOOKUP(P$143,$E$118:$P$129,6,0)+属性投放!$F$8)*(1+属性投放!$G$8)*(1+属性投放!$H$8)),1)</f>
        <v>24.6</v>
      </c>
      <c r="Q144" s="52">
        <f>ROUND(VLOOKUP(Q$143,$E$118:$P$129,3,0)/MAX(VLOOKUP($F144,$E$118:$P$129,5,0)*0.1,(VLOOKUP($F144,$E$118:$P$129,5,0)*(1+属性投放!$E$8)-VLOOKUP(Q$143,$E$118:$P$129,6,0)+属性投放!$F$8)*(1+属性投放!$G$8)*(1+属性投放!$H$8)),1)</f>
        <v>9.9</v>
      </c>
      <c r="R144" s="52">
        <f>ROUND(VLOOKUP(R$143,$E$118:$P$129,3,0)/MAX(VLOOKUP($F144,$E$118:$P$129,5,0)*0.1,(VLOOKUP($F144,$E$118:$P$129,5,0)*(1+属性投放!$E$8)-VLOOKUP(R$143,$E$118:$P$129,6,0)+属性投放!$F$8)*(1+属性投放!$G$8)*(1+属性投放!$H$8)),1)</f>
        <v>9.9</v>
      </c>
    </row>
    <row r="145" spans="5:18" ht="12">
      <c r="E145" s="51">
        <v>14000</v>
      </c>
      <c r="F145" s="19" t="s">
        <v>22</v>
      </c>
      <c r="G145" s="52">
        <f>ROUND(VLOOKUP(G$143,$E$118:$P$129,3,0)/MAX(VLOOKUP($F145,$E$118:$P$129,5,0)*0.1,(VLOOKUP($F145,$E$118:$P$129,5,0)*(1+属性投放!$E$8)-VLOOKUP(G$143,$E$118:$P$129,6,0)+属性投放!$F$8)*(1+属性投放!$G$8)*(1+属性投放!$H$8)),1)</f>
        <v>7.3</v>
      </c>
      <c r="H145" s="52">
        <f>ROUND(VLOOKUP(H$143,$E$118:$P$129,3,0)/MAX(VLOOKUP($F145,$E$118:$P$129,5,0)*0.1,(VLOOKUP($F145,$E$118:$P$129,5,0)*(1+属性投放!$E$8)-VLOOKUP(H$143,$E$118:$P$129,6,0)+属性投放!$F$8)*(1+属性投放!$G$8)*(1+属性投放!$H$8)),1)</f>
        <v>7.3</v>
      </c>
      <c r="I145" s="52">
        <f>ROUND(VLOOKUP(I$143,$E$118:$P$129,3,0)/MAX(VLOOKUP($F145,$E$118:$P$129,5,0)*0.1,(VLOOKUP($F145,$E$118:$P$129,5,0)*(1+属性投放!$E$8)-VLOOKUP(I$143,$E$118:$P$129,6,0)+属性投放!$F$8)*(1+属性投放!$G$8)*(1+属性投放!$H$8)),1)</f>
        <v>7.3</v>
      </c>
      <c r="J145" s="52">
        <f>ROUND(VLOOKUP(J$143,$E$118:$P$129,3,0)/MAX(VLOOKUP($F145,$E$118:$P$129,5,0)*0.1,(VLOOKUP($F145,$E$118:$P$129,5,0)*(1+属性投放!$E$8)-VLOOKUP(J$143,$E$118:$P$129,6,0)+属性投放!$F$8)*(1+属性投放!$G$8)*(1+属性投放!$H$8)),1)</f>
        <v>7.3</v>
      </c>
      <c r="K145" s="52">
        <f>ROUND(VLOOKUP(K$143,$E$118:$P$129,3,0)/MAX(VLOOKUP($F145,$E$118:$P$129,5,0)*0.1,(VLOOKUP($F145,$E$118:$P$129,5,0)*(1+属性投放!$E$8)-VLOOKUP(K$143,$E$118:$P$129,6,0)+属性投放!$F$8)*(1+属性投放!$G$8)*(1+属性投放!$H$8)),1)</f>
        <v>12</v>
      </c>
      <c r="L145" s="52">
        <f>ROUND(VLOOKUP(L$143,$E$118:$P$129,3,0)/MAX(VLOOKUP($F145,$E$118:$P$129,5,0)*0.1,(VLOOKUP($F145,$E$118:$P$129,5,0)*(1+属性投放!$E$8)-VLOOKUP(L$143,$E$118:$P$129,6,0)+属性投放!$F$8)*(1+属性投放!$G$8)*(1+属性投放!$H$8)),1)</f>
        <v>7.3</v>
      </c>
      <c r="M145" s="52">
        <f>ROUND(VLOOKUP(M$143,$E$118:$P$129,3,0)/MAX(VLOOKUP($F145,$E$118:$P$129,5,0)*0.1,(VLOOKUP($F145,$E$118:$P$129,5,0)*(1+属性投放!$E$8)-VLOOKUP(M$143,$E$118:$P$129,6,0)+属性投放!$F$8)*(1+属性投放!$G$8)*(1+属性投放!$H$8)),1)</f>
        <v>12.4</v>
      </c>
      <c r="N145" s="52">
        <f>ROUND(VLOOKUP(N$143,$E$118:$P$129,3,0)/MAX(VLOOKUP($F145,$E$118:$P$129,5,0)*0.1,(VLOOKUP($F145,$E$118:$P$129,5,0)*(1+属性投放!$E$8)-VLOOKUP(N$143,$E$118:$P$129,6,0)+属性投放!$F$8)*(1+属性投放!$G$8)*(1+属性投放!$H$8)),1)</f>
        <v>6</v>
      </c>
      <c r="O145" s="52">
        <f>ROUND(VLOOKUP(O$143,$E$118:$P$129,3,0)/MAX(VLOOKUP($F145,$E$118:$P$129,5,0)*0.1,(VLOOKUP($F145,$E$118:$P$129,5,0)*(1+属性投放!$E$8)-VLOOKUP(O$143,$E$118:$P$129,6,0)+属性投放!$F$8)*(1+属性投放!$G$8)*(1+属性投放!$H$8)),1)</f>
        <v>6</v>
      </c>
      <c r="P145" s="52">
        <f>ROUND(VLOOKUP(P$143,$E$118:$P$129,3,0)/MAX(VLOOKUP($F145,$E$118:$P$129,5,0)*0.1,(VLOOKUP($F145,$E$118:$P$129,5,0)*(1+属性投放!$E$8)-VLOOKUP(P$143,$E$118:$P$129,6,0)+属性投放!$F$8)*(1+属性投放!$G$8)*(1+属性投放!$H$8)),1)</f>
        <v>33.1</v>
      </c>
      <c r="Q145" s="52">
        <f>ROUND(VLOOKUP(Q$143,$E$118:$P$129,3,0)/MAX(VLOOKUP($F145,$E$118:$P$129,5,0)*0.1,(VLOOKUP($F145,$E$118:$P$129,5,0)*(1+属性投放!$E$8)-VLOOKUP(Q$143,$E$118:$P$129,6,0)+属性投放!$F$8)*(1+属性投放!$G$8)*(1+属性投放!$H$8)),1)</f>
        <v>33.1</v>
      </c>
      <c r="R145" s="52">
        <f>ROUND(VLOOKUP(R$143,$E$118:$P$129,3,0)/MAX(VLOOKUP($F145,$E$118:$P$129,5,0)*0.1,(VLOOKUP($F145,$E$118:$P$129,5,0)*(1+属性投放!$E$8)-VLOOKUP(R$143,$E$118:$P$129,6,0)+属性投放!$F$8)*(1+属性投放!$G$8)*(1+属性投放!$H$8)),1)</f>
        <v>33.1</v>
      </c>
    </row>
    <row r="146" spans="5:18" ht="12">
      <c r="E146" s="50">
        <v>10301</v>
      </c>
      <c r="F146" s="4" t="s">
        <v>23</v>
      </c>
      <c r="G146" s="52">
        <f>ROUND(VLOOKUP(G$143,$E$118:$P$129,3,0)/MAX(VLOOKUP($F146,$E$118:$P$129,5,0)*0.1,(VLOOKUP($F146,$E$118:$P$129,5,0)*(1+属性投放!$E$8)-VLOOKUP(G$143,$E$118:$P$129,6,0)+属性投放!$F$8)*(1+属性投放!$G$8)*(1+属性投放!$H$8)),1)</f>
        <v>4.5999999999999996</v>
      </c>
      <c r="H146" s="52">
        <f>ROUND(VLOOKUP(H$143,$E$118:$P$129,3,0)/MAX(VLOOKUP($F146,$E$118:$P$129,5,0)*0.1,(VLOOKUP($F146,$E$118:$P$129,5,0)*(1+属性投放!$E$8)-VLOOKUP(H$143,$E$118:$P$129,6,0)+属性投放!$F$8)*(1+属性投放!$G$8)*(1+属性投放!$H$8)),1)</f>
        <v>4.5999999999999996</v>
      </c>
      <c r="I146" s="52">
        <f>ROUND(VLOOKUP(I$143,$E$118:$P$129,3,0)/MAX(VLOOKUP($F146,$E$118:$P$129,5,0)*0.1,(VLOOKUP($F146,$E$118:$P$129,5,0)*(1+属性投放!$E$8)-VLOOKUP(I$143,$E$118:$P$129,6,0)+属性投放!$F$8)*(1+属性投放!$G$8)*(1+属性投放!$H$8)),1)</f>
        <v>4.5999999999999996</v>
      </c>
      <c r="J146" s="52">
        <f>ROUND(VLOOKUP(J$143,$E$118:$P$129,3,0)/MAX(VLOOKUP($F146,$E$118:$P$129,5,0)*0.1,(VLOOKUP($F146,$E$118:$P$129,5,0)*(1+属性投放!$E$8)-VLOOKUP(J$143,$E$118:$P$129,6,0)+属性投放!$F$8)*(1+属性投放!$G$8)*(1+属性投放!$H$8)),1)</f>
        <v>4.5999999999999996</v>
      </c>
      <c r="K146" s="52">
        <f>ROUND(VLOOKUP(K$143,$E$118:$P$129,3,0)/MAX(VLOOKUP($F146,$E$118:$P$129,5,0)*0.1,(VLOOKUP($F146,$E$118:$P$129,5,0)*(1+属性投放!$E$8)-VLOOKUP(K$143,$E$118:$P$129,6,0)+属性投放!$F$8)*(1+属性投放!$G$8)*(1+属性投放!$H$8)),1)</f>
        <v>6.1</v>
      </c>
      <c r="L146" s="52">
        <f>ROUND(VLOOKUP(L$143,$E$118:$P$129,3,0)/MAX(VLOOKUP($F146,$E$118:$P$129,5,0)*0.1,(VLOOKUP($F146,$E$118:$P$129,5,0)*(1+属性投放!$E$8)-VLOOKUP(L$143,$E$118:$P$129,6,0)+属性投放!$F$8)*(1+属性投放!$G$8)*(1+属性投放!$H$8)),1)</f>
        <v>4.5999999999999996</v>
      </c>
      <c r="M146" s="52">
        <f>ROUND(VLOOKUP(M$143,$E$118:$P$129,3,0)/MAX(VLOOKUP($F146,$E$118:$P$129,5,0)*0.1,(VLOOKUP($F146,$E$118:$P$129,5,0)*(1+属性投放!$E$8)-VLOOKUP(M$143,$E$118:$P$129,6,0)+属性投放!$F$8)*(1+属性投放!$G$8)*(1+属性投放!$H$8)),1)</f>
        <v>7.8</v>
      </c>
      <c r="N146" s="52">
        <f>ROUND(VLOOKUP(N$143,$E$118:$P$129,3,0)/MAX(VLOOKUP($F146,$E$118:$P$129,5,0)*0.1,(VLOOKUP($F146,$E$118:$P$129,5,0)*(1+属性投放!$E$8)-VLOOKUP(N$143,$E$118:$P$129,6,0)+属性投放!$F$8)*(1+属性投放!$G$8)*(1+属性投放!$H$8)),1)</f>
        <v>3.8</v>
      </c>
      <c r="O146" s="52">
        <f>ROUND(VLOOKUP(O$143,$E$118:$P$129,3,0)/MAX(VLOOKUP($F146,$E$118:$P$129,5,0)*0.1,(VLOOKUP($F146,$E$118:$P$129,5,0)*(1+属性投放!$E$8)-VLOOKUP(O$143,$E$118:$P$129,6,0)+属性投放!$F$8)*(1+属性投放!$G$8)*(1+属性投放!$H$8)),1)</f>
        <v>3.8</v>
      </c>
      <c r="P146" s="52">
        <f>ROUND(VLOOKUP(P$143,$E$118:$P$129,3,0)/MAX(VLOOKUP($F146,$E$118:$P$129,5,0)*0.1,(VLOOKUP($F146,$E$118:$P$129,5,0)*(1+属性投放!$E$8)-VLOOKUP(P$143,$E$118:$P$129,6,0)+属性投放!$F$8)*(1+属性投放!$G$8)*(1+属性投放!$H$8)),1)</f>
        <v>26.3</v>
      </c>
      <c r="Q146" s="52">
        <f>ROUND(VLOOKUP(Q$143,$E$118:$P$129,3,0)/MAX(VLOOKUP($F146,$E$118:$P$129,5,0)*0.1,(VLOOKUP($F146,$E$118:$P$129,5,0)*(1+属性投放!$E$8)-VLOOKUP(Q$143,$E$118:$P$129,6,0)+属性投放!$F$8)*(1+属性投放!$G$8)*(1+属性投放!$H$8)),1)</f>
        <v>14.6</v>
      </c>
      <c r="R146" s="52">
        <f>ROUND(VLOOKUP(R$143,$E$118:$P$129,3,0)/MAX(VLOOKUP($F146,$E$118:$P$129,5,0)*0.1,(VLOOKUP($F146,$E$118:$P$129,5,0)*(1+属性投放!$E$8)-VLOOKUP(R$143,$E$118:$P$129,6,0)+属性投放!$F$8)*(1+属性投放!$G$8)*(1+属性投放!$H$8)),1)</f>
        <v>14.6</v>
      </c>
    </row>
    <row r="147" spans="5:18" ht="12">
      <c r="E147" s="51">
        <v>13001</v>
      </c>
      <c r="F147" s="19" t="s">
        <v>24</v>
      </c>
      <c r="G147" s="52">
        <f>ROUND(VLOOKUP(G$143,$E$118:$P$129,3,0)/MAX(VLOOKUP($F147,$E$118:$P$129,5,0)*0.1,(VLOOKUP($F147,$E$118:$P$129,5,0)*(1+属性投放!$E$8)-VLOOKUP(G$143,$E$118:$P$129,6,0)+属性投放!$F$8)*(1+属性投放!$G$8)*(1+属性投放!$H$8)),1)</f>
        <v>7.3</v>
      </c>
      <c r="H147" s="52">
        <f>ROUND(VLOOKUP(H$143,$E$118:$P$129,3,0)/MAX(VLOOKUP($F147,$E$118:$P$129,5,0)*0.1,(VLOOKUP($F147,$E$118:$P$129,5,0)*(1+属性投放!$E$8)-VLOOKUP(H$143,$E$118:$P$129,6,0)+属性投放!$F$8)*(1+属性投放!$G$8)*(1+属性投放!$H$8)),1)</f>
        <v>7.3</v>
      </c>
      <c r="I147" s="52">
        <f>ROUND(VLOOKUP(I$143,$E$118:$P$129,3,0)/MAX(VLOOKUP($F147,$E$118:$P$129,5,0)*0.1,(VLOOKUP($F147,$E$118:$P$129,5,0)*(1+属性投放!$E$8)-VLOOKUP(I$143,$E$118:$P$129,6,0)+属性投放!$F$8)*(1+属性投放!$G$8)*(1+属性投放!$H$8)),1)</f>
        <v>7.3</v>
      </c>
      <c r="J147" s="52">
        <f>ROUND(VLOOKUP(J$143,$E$118:$P$129,3,0)/MAX(VLOOKUP($F147,$E$118:$P$129,5,0)*0.1,(VLOOKUP($F147,$E$118:$P$129,5,0)*(1+属性投放!$E$8)-VLOOKUP(J$143,$E$118:$P$129,6,0)+属性投放!$F$8)*(1+属性投放!$G$8)*(1+属性投放!$H$8)),1)</f>
        <v>7.3</v>
      </c>
      <c r="K147" s="52">
        <f>ROUND(VLOOKUP(K$143,$E$118:$P$129,3,0)/MAX(VLOOKUP($F147,$E$118:$P$129,5,0)*0.1,(VLOOKUP($F147,$E$118:$P$129,5,0)*(1+属性投放!$E$8)-VLOOKUP(K$143,$E$118:$P$129,6,0)+属性投放!$F$8)*(1+属性投放!$G$8)*(1+属性投放!$H$8)),1)</f>
        <v>12</v>
      </c>
      <c r="L147" s="52">
        <f>ROUND(VLOOKUP(L$143,$E$118:$P$129,3,0)/MAX(VLOOKUP($F147,$E$118:$P$129,5,0)*0.1,(VLOOKUP($F147,$E$118:$P$129,5,0)*(1+属性投放!$E$8)-VLOOKUP(L$143,$E$118:$P$129,6,0)+属性投放!$F$8)*(1+属性投放!$G$8)*(1+属性投放!$H$8)),1)</f>
        <v>7.3</v>
      </c>
      <c r="M147" s="52">
        <f>ROUND(VLOOKUP(M$143,$E$118:$P$129,3,0)/MAX(VLOOKUP($F147,$E$118:$P$129,5,0)*0.1,(VLOOKUP($F147,$E$118:$P$129,5,0)*(1+属性投放!$E$8)-VLOOKUP(M$143,$E$118:$P$129,6,0)+属性投放!$F$8)*(1+属性投放!$G$8)*(1+属性投放!$H$8)),1)</f>
        <v>12.4</v>
      </c>
      <c r="N147" s="52">
        <f>ROUND(VLOOKUP(N$143,$E$118:$P$129,3,0)/MAX(VLOOKUP($F147,$E$118:$P$129,5,0)*0.1,(VLOOKUP($F147,$E$118:$P$129,5,0)*(1+属性投放!$E$8)-VLOOKUP(N$143,$E$118:$P$129,6,0)+属性投放!$F$8)*(1+属性投放!$G$8)*(1+属性投放!$H$8)),1)</f>
        <v>6</v>
      </c>
      <c r="O147" s="52">
        <f>ROUND(VLOOKUP(O$143,$E$118:$P$129,3,0)/MAX(VLOOKUP($F147,$E$118:$P$129,5,0)*0.1,(VLOOKUP($F147,$E$118:$P$129,5,0)*(1+属性投放!$E$8)-VLOOKUP(O$143,$E$118:$P$129,6,0)+属性投放!$F$8)*(1+属性投放!$G$8)*(1+属性投放!$H$8)),1)</f>
        <v>6</v>
      </c>
      <c r="P147" s="52">
        <f>ROUND(VLOOKUP(P$143,$E$118:$P$129,3,0)/MAX(VLOOKUP($F147,$E$118:$P$129,5,0)*0.1,(VLOOKUP($F147,$E$118:$P$129,5,0)*(1+属性投放!$E$8)-VLOOKUP(P$143,$E$118:$P$129,6,0)+属性投放!$F$8)*(1+属性投放!$G$8)*(1+属性投放!$H$8)),1)</f>
        <v>33.1</v>
      </c>
      <c r="Q147" s="52">
        <f>ROUND(VLOOKUP(Q$143,$E$118:$P$129,3,0)/MAX(VLOOKUP($F147,$E$118:$P$129,5,0)*0.1,(VLOOKUP($F147,$E$118:$P$129,5,0)*(1+属性投放!$E$8)-VLOOKUP(Q$143,$E$118:$P$129,6,0)+属性投放!$F$8)*(1+属性投放!$G$8)*(1+属性投放!$H$8)),1)</f>
        <v>33.1</v>
      </c>
      <c r="R147" s="52">
        <f>ROUND(VLOOKUP(R$143,$E$118:$P$129,3,0)/MAX(VLOOKUP($F147,$E$118:$P$129,5,0)*0.1,(VLOOKUP($F147,$E$118:$P$129,5,0)*(1+属性投放!$E$8)-VLOOKUP(R$143,$E$118:$P$129,6,0)+属性投放!$F$8)*(1+属性投放!$G$8)*(1+属性投放!$H$8)),1)</f>
        <v>33.1</v>
      </c>
    </row>
    <row r="148" spans="5:18" ht="12">
      <c r="E148" s="51">
        <v>10310</v>
      </c>
      <c r="F148" s="19" t="s">
        <v>1220</v>
      </c>
      <c r="G148" s="52">
        <f>ROUND(VLOOKUP(G$143,$E$118:$P$129,3,0)/MAX(VLOOKUP($F148,$E$118:$P$129,5,0)*0.1,(VLOOKUP($F148,$E$118:$P$129,5,0)*(1+属性投放!$E$8)-VLOOKUP(G$143,$E$118:$P$129,6,0)+属性投放!$F$8)*(1+属性投放!$G$8)*(1+属性投放!$H$8)),1)</f>
        <v>4.5999999999999996</v>
      </c>
      <c r="H148" s="52">
        <f>ROUND(VLOOKUP(H$143,$E$118:$P$129,3,0)/MAX(VLOOKUP($F148,$E$118:$P$129,5,0)*0.1,(VLOOKUP($F148,$E$118:$P$129,5,0)*(1+属性投放!$E$8)-VLOOKUP(H$143,$E$118:$P$129,6,0)+属性投放!$F$8)*(1+属性投放!$G$8)*(1+属性投放!$H$8)),1)</f>
        <v>4.5999999999999996</v>
      </c>
      <c r="I148" s="52">
        <f>ROUND(VLOOKUP(I$143,$E$118:$P$129,3,0)/MAX(VLOOKUP($F148,$E$118:$P$129,5,0)*0.1,(VLOOKUP($F148,$E$118:$P$129,5,0)*(1+属性投放!$E$8)-VLOOKUP(I$143,$E$118:$P$129,6,0)+属性投放!$F$8)*(1+属性投放!$G$8)*(1+属性投放!$H$8)),1)</f>
        <v>4.5999999999999996</v>
      </c>
      <c r="J148" s="52">
        <f>ROUND(VLOOKUP(J$143,$E$118:$P$129,3,0)/MAX(VLOOKUP($F148,$E$118:$P$129,5,0)*0.1,(VLOOKUP($F148,$E$118:$P$129,5,0)*(1+属性投放!$E$8)-VLOOKUP(J$143,$E$118:$P$129,6,0)+属性投放!$F$8)*(1+属性投放!$G$8)*(1+属性投放!$H$8)),1)</f>
        <v>4.5999999999999996</v>
      </c>
      <c r="K148" s="52">
        <f>ROUND(VLOOKUP(K$143,$E$118:$P$129,3,0)/MAX(VLOOKUP($F148,$E$118:$P$129,5,0)*0.1,(VLOOKUP($F148,$E$118:$P$129,5,0)*(1+属性投放!$E$8)-VLOOKUP(K$143,$E$118:$P$129,6,0)+属性投放!$F$8)*(1+属性投放!$G$8)*(1+属性投放!$H$8)),1)</f>
        <v>6.1</v>
      </c>
      <c r="L148" s="52">
        <f>ROUND(VLOOKUP(L$143,$E$118:$P$129,3,0)/MAX(VLOOKUP($F148,$E$118:$P$129,5,0)*0.1,(VLOOKUP($F148,$E$118:$P$129,5,0)*(1+属性投放!$E$8)-VLOOKUP(L$143,$E$118:$P$129,6,0)+属性投放!$F$8)*(1+属性投放!$G$8)*(1+属性投放!$H$8)),1)</f>
        <v>4.5999999999999996</v>
      </c>
      <c r="M148" s="52">
        <f>ROUND(VLOOKUP(M$143,$E$118:$P$129,3,0)/MAX(VLOOKUP($F148,$E$118:$P$129,5,0)*0.1,(VLOOKUP($F148,$E$118:$P$129,5,0)*(1+属性投放!$E$8)-VLOOKUP(M$143,$E$118:$P$129,6,0)+属性投放!$F$8)*(1+属性投放!$G$8)*(1+属性投放!$H$8)),1)</f>
        <v>7.8</v>
      </c>
      <c r="N148" s="52">
        <f>ROUND(VLOOKUP(N$143,$E$118:$P$129,3,0)/MAX(VLOOKUP($F148,$E$118:$P$129,5,0)*0.1,(VLOOKUP($F148,$E$118:$P$129,5,0)*(1+属性投放!$E$8)-VLOOKUP(N$143,$E$118:$P$129,6,0)+属性投放!$F$8)*(1+属性投放!$G$8)*(1+属性投放!$H$8)),1)</f>
        <v>3.8</v>
      </c>
      <c r="O148" s="52">
        <f>ROUND(VLOOKUP(O$143,$E$118:$P$129,3,0)/MAX(VLOOKUP($F148,$E$118:$P$129,5,0)*0.1,(VLOOKUP($F148,$E$118:$P$129,5,0)*(1+属性投放!$E$8)-VLOOKUP(O$143,$E$118:$P$129,6,0)+属性投放!$F$8)*(1+属性投放!$G$8)*(1+属性投放!$H$8)),1)</f>
        <v>3.8</v>
      </c>
      <c r="P148" s="52">
        <f>ROUND(VLOOKUP(P$143,$E$118:$P$129,3,0)/MAX(VLOOKUP($F148,$E$118:$P$129,5,0)*0.1,(VLOOKUP($F148,$E$118:$P$129,5,0)*(1+属性投放!$E$8)-VLOOKUP(P$143,$E$118:$P$129,6,0)+属性投放!$F$8)*(1+属性投放!$G$8)*(1+属性投放!$H$8)),1)</f>
        <v>26.3</v>
      </c>
      <c r="Q148" s="52">
        <f>ROUND(VLOOKUP(Q$143,$E$118:$P$129,3,0)/MAX(VLOOKUP($F148,$E$118:$P$129,5,0)*0.1,(VLOOKUP($F148,$E$118:$P$129,5,0)*(1+属性投放!$E$8)-VLOOKUP(Q$143,$E$118:$P$129,6,0)+属性投放!$F$8)*(1+属性投放!$G$8)*(1+属性投放!$H$8)),1)</f>
        <v>14.6</v>
      </c>
      <c r="R148" s="52">
        <f>ROUND(VLOOKUP(R$143,$E$118:$P$129,3,0)/MAX(VLOOKUP($F148,$E$118:$P$129,5,0)*0.1,(VLOOKUP($F148,$E$118:$P$129,5,0)*(1+属性投放!$E$8)-VLOOKUP(R$143,$E$118:$P$129,6,0)+属性投放!$F$8)*(1+属性投放!$G$8)*(1+属性投放!$H$8)),1)</f>
        <v>14.6</v>
      </c>
    </row>
    <row r="149" spans="5:18" ht="12">
      <c r="E149" s="50">
        <v>13001</v>
      </c>
      <c r="F149" s="4" t="s">
        <v>1222</v>
      </c>
      <c r="G149" s="52">
        <f>ROUND(VLOOKUP(G$143,$E$118:$P$129,3,0)/MAX(VLOOKUP($F149,$E$118:$P$129,5,0)*0.1,(VLOOKUP($F149,$E$118:$P$129,5,0)*(1+属性投放!$E$8)-VLOOKUP(G$143,$E$118:$P$129,6,0)+属性投放!$F$8)*(1+属性投放!$G$8)*(1+属性投放!$H$8)),1)</f>
        <v>7.3</v>
      </c>
      <c r="H149" s="52">
        <f>ROUND(VLOOKUP(H$143,$E$118:$P$129,3,0)/MAX(VLOOKUP($F149,$E$118:$P$129,5,0)*0.1,(VLOOKUP($F149,$E$118:$P$129,5,0)*(1+属性投放!$E$8)-VLOOKUP(H$143,$E$118:$P$129,6,0)+属性投放!$F$8)*(1+属性投放!$G$8)*(1+属性投放!$H$8)),1)</f>
        <v>7.3</v>
      </c>
      <c r="I149" s="52">
        <f>ROUND(VLOOKUP(I$143,$E$118:$P$129,3,0)/MAX(VLOOKUP($F149,$E$118:$P$129,5,0)*0.1,(VLOOKUP($F149,$E$118:$P$129,5,0)*(1+属性投放!$E$8)-VLOOKUP(I$143,$E$118:$P$129,6,0)+属性投放!$F$8)*(1+属性投放!$G$8)*(1+属性投放!$H$8)),1)</f>
        <v>7.3</v>
      </c>
      <c r="J149" s="52">
        <f>ROUND(VLOOKUP(J$143,$E$118:$P$129,3,0)/MAX(VLOOKUP($F149,$E$118:$P$129,5,0)*0.1,(VLOOKUP($F149,$E$118:$P$129,5,0)*(1+属性投放!$E$8)-VLOOKUP(J$143,$E$118:$P$129,6,0)+属性投放!$F$8)*(1+属性投放!$G$8)*(1+属性投放!$H$8)),1)</f>
        <v>7.3</v>
      </c>
      <c r="K149" s="52">
        <f>ROUND(VLOOKUP(K$143,$E$118:$P$129,3,0)/MAX(VLOOKUP($F149,$E$118:$P$129,5,0)*0.1,(VLOOKUP($F149,$E$118:$P$129,5,0)*(1+属性投放!$E$8)-VLOOKUP(K$143,$E$118:$P$129,6,0)+属性投放!$F$8)*(1+属性投放!$G$8)*(1+属性投放!$H$8)),1)</f>
        <v>12</v>
      </c>
      <c r="L149" s="52">
        <f>ROUND(VLOOKUP(L$143,$E$118:$P$129,3,0)/MAX(VLOOKUP($F149,$E$118:$P$129,5,0)*0.1,(VLOOKUP($F149,$E$118:$P$129,5,0)*(1+属性投放!$E$8)-VLOOKUP(L$143,$E$118:$P$129,6,0)+属性投放!$F$8)*(1+属性投放!$G$8)*(1+属性投放!$H$8)),1)</f>
        <v>7.3</v>
      </c>
      <c r="M149" s="52">
        <f>ROUND(VLOOKUP(M$143,$E$118:$P$129,3,0)/MAX(VLOOKUP($F149,$E$118:$P$129,5,0)*0.1,(VLOOKUP($F149,$E$118:$P$129,5,0)*(1+属性投放!$E$8)-VLOOKUP(M$143,$E$118:$P$129,6,0)+属性投放!$F$8)*(1+属性投放!$G$8)*(1+属性投放!$H$8)),1)</f>
        <v>12.4</v>
      </c>
      <c r="N149" s="52">
        <f>ROUND(VLOOKUP(N$143,$E$118:$P$129,3,0)/MAX(VLOOKUP($F149,$E$118:$P$129,5,0)*0.1,(VLOOKUP($F149,$E$118:$P$129,5,0)*(1+属性投放!$E$8)-VLOOKUP(N$143,$E$118:$P$129,6,0)+属性投放!$F$8)*(1+属性投放!$G$8)*(1+属性投放!$H$8)),1)</f>
        <v>6</v>
      </c>
      <c r="O149" s="52">
        <f>ROUND(VLOOKUP(O$143,$E$118:$P$129,3,0)/MAX(VLOOKUP($F149,$E$118:$P$129,5,0)*0.1,(VLOOKUP($F149,$E$118:$P$129,5,0)*(1+属性投放!$E$8)-VLOOKUP(O$143,$E$118:$P$129,6,0)+属性投放!$F$8)*(1+属性投放!$G$8)*(1+属性投放!$H$8)),1)</f>
        <v>6</v>
      </c>
      <c r="P149" s="52">
        <f>ROUND(VLOOKUP(P$143,$E$118:$P$129,3,0)/MAX(VLOOKUP($F149,$E$118:$P$129,5,0)*0.1,(VLOOKUP($F149,$E$118:$P$129,5,0)*(1+属性投放!$E$8)-VLOOKUP(P$143,$E$118:$P$129,6,0)+属性投放!$F$8)*(1+属性投放!$G$8)*(1+属性投放!$H$8)),1)</f>
        <v>33.1</v>
      </c>
      <c r="Q149" s="52">
        <f>ROUND(VLOOKUP(Q$143,$E$118:$P$129,3,0)/MAX(VLOOKUP($F149,$E$118:$P$129,5,0)*0.1,(VLOOKUP($F149,$E$118:$P$129,5,0)*(1+属性投放!$E$8)-VLOOKUP(Q$143,$E$118:$P$129,6,0)+属性投放!$F$8)*(1+属性投放!$G$8)*(1+属性投放!$H$8)),1)</f>
        <v>33.1</v>
      </c>
      <c r="R149" s="52">
        <f>ROUND(VLOOKUP(R$143,$E$118:$P$129,3,0)/MAX(VLOOKUP($F149,$E$118:$P$129,5,0)*0.1,(VLOOKUP($F149,$E$118:$P$129,5,0)*(1+属性投放!$E$8)-VLOOKUP(R$143,$E$118:$P$129,6,0)+属性投放!$F$8)*(1+属性投放!$G$8)*(1+属性投放!$H$8)),1)</f>
        <v>33.1</v>
      </c>
    </row>
    <row r="150" spans="5:18" ht="12">
      <c r="E150" s="50">
        <v>50000</v>
      </c>
      <c r="F150" s="4" t="s">
        <v>25</v>
      </c>
      <c r="G150" s="52">
        <f>ROUND(VLOOKUP(G$143,$E$118:$P$129,3,0)/MAX(VLOOKUP($F150,$E$118:$P$129,5,0)*0.1,(VLOOKUP($F150,$E$118:$P$129,5,0)*(1+属性投放!$E$8)-VLOOKUP(G$143,$E$118:$P$129,6,0)+属性投放!$F$8)*(1+属性投放!$G$8)*(1+属性投放!$H$8)),1)</f>
        <v>7.3</v>
      </c>
      <c r="H150" s="52">
        <f>ROUND(VLOOKUP(H$143,$E$118:$P$129,3,0)/MAX(VLOOKUP($F150,$E$118:$P$129,5,0)*0.1,(VLOOKUP($F150,$E$118:$P$129,5,0)*(1+属性投放!$E$8)-VLOOKUP(H$143,$E$118:$P$129,6,0)+属性投放!$F$8)*(1+属性投放!$G$8)*(1+属性投放!$H$8)),1)</f>
        <v>7.3</v>
      </c>
      <c r="I150" s="52">
        <f>ROUND(VLOOKUP(I$143,$E$118:$P$129,3,0)/MAX(VLOOKUP($F150,$E$118:$P$129,5,0)*0.1,(VLOOKUP($F150,$E$118:$P$129,5,0)*(1+属性投放!$E$8)-VLOOKUP(I$143,$E$118:$P$129,6,0)+属性投放!$F$8)*(1+属性投放!$G$8)*(1+属性投放!$H$8)),1)</f>
        <v>7.3</v>
      </c>
      <c r="J150" s="52">
        <f>ROUND(VLOOKUP(J$143,$E$118:$P$129,3,0)/MAX(VLOOKUP($F150,$E$118:$P$129,5,0)*0.1,(VLOOKUP($F150,$E$118:$P$129,5,0)*(1+属性投放!$E$8)-VLOOKUP(J$143,$E$118:$P$129,6,0)+属性投放!$F$8)*(1+属性投放!$G$8)*(1+属性投放!$H$8)),1)</f>
        <v>7.3</v>
      </c>
      <c r="K150" s="52">
        <f>ROUND(VLOOKUP(K$143,$E$118:$P$129,3,0)/MAX(VLOOKUP($F150,$E$118:$P$129,5,0)*0.1,(VLOOKUP($F150,$E$118:$P$129,5,0)*(1+属性投放!$E$8)-VLOOKUP(K$143,$E$118:$P$129,6,0)+属性投放!$F$8)*(1+属性投放!$G$8)*(1+属性投放!$H$8)),1)</f>
        <v>12</v>
      </c>
      <c r="L150" s="52">
        <f>ROUND(VLOOKUP(L$143,$E$118:$P$129,3,0)/MAX(VLOOKUP($F150,$E$118:$P$129,5,0)*0.1,(VLOOKUP($F150,$E$118:$P$129,5,0)*(1+属性投放!$E$8)-VLOOKUP(L$143,$E$118:$P$129,6,0)+属性投放!$F$8)*(1+属性投放!$G$8)*(1+属性投放!$H$8)),1)</f>
        <v>7.3</v>
      </c>
      <c r="M150" s="52">
        <f>ROUND(VLOOKUP(M$143,$E$118:$P$129,3,0)/MAX(VLOOKUP($F150,$E$118:$P$129,5,0)*0.1,(VLOOKUP($F150,$E$118:$P$129,5,0)*(1+属性投放!$E$8)-VLOOKUP(M$143,$E$118:$P$129,6,0)+属性投放!$F$8)*(1+属性投放!$G$8)*(1+属性投放!$H$8)),1)</f>
        <v>12.4</v>
      </c>
      <c r="N150" s="52">
        <f>ROUND(VLOOKUP(N$143,$E$118:$P$129,3,0)/MAX(VLOOKUP($F150,$E$118:$P$129,5,0)*0.1,(VLOOKUP($F150,$E$118:$P$129,5,0)*(1+属性投放!$E$8)-VLOOKUP(N$143,$E$118:$P$129,6,0)+属性投放!$F$8)*(1+属性投放!$G$8)*(1+属性投放!$H$8)),1)</f>
        <v>6</v>
      </c>
      <c r="O150" s="52">
        <f>ROUND(VLOOKUP(O$143,$E$118:$P$129,3,0)/MAX(VLOOKUP($F150,$E$118:$P$129,5,0)*0.1,(VLOOKUP($F150,$E$118:$P$129,5,0)*(1+属性投放!$E$8)-VLOOKUP(O$143,$E$118:$P$129,6,0)+属性投放!$F$8)*(1+属性投放!$G$8)*(1+属性投放!$H$8)),1)</f>
        <v>6</v>
      </c>
      <c r="P150" s="52">
        <f>ROUND(VLOOKUP(P$143,$E$118:$P$129,3,0)/MAX(VLOOKUP($F150,$E$118:$P$129,5,0)*0.1,(VLOOKUP($F150,$E$118:$P$129,5,0)*(1+属性投放!$E$8)-VLOOKUP(P$143,$E$118:$P$129,6,0)+属性投放!$F$8)*(1+属性投放!$G$8)*(1+属性投放!$H$8)),1)</f>
        <v>33.1</v>
      </c>
      <c r="Q150" s="52">
        <f>ROUND(VLOOKUP(Q$143,$E$118:$P$129,3,0)/MAX(VLOOKUP($F150,$E$118:$P$129,5,0)*0.1,(VLOOKUP($F150,$E$118:$P$129,5,0)*(1+属性投放!$E$8)-VLOOKUP(Q$143,$E$118:$P$129,6,0)+属性投放!$F$8)*(1+属性投放!$G$8)*(1+属性投放!$H$8)),1)</f>
        <v>33.1</v>
      </c>
      <c r="R150" s="52">
        <f>ROUND(VLOOKUP(R$143,$E$118:$P$129,3,0)/MAX(VLOOKUP($F150,$E$118:$P$129,5,0)*0.1,(VLOOKUP($F150,$E$118:$P$129,5,0)*(1+属性投放!$E$8)-VLOOKUP(R$143,$E$118:$P$129,6,0)+属性投放!$F$8)*(1+属性投放!$G$8)*(1+属性投放!$H$8)),1)</f>
        <v>33.1</v>
      </c>
    </row>
    <row r="151" spans="5:18" ht="12">
      <c r="E151" s="50" t="s">
        <v>29</v>
      </c>
      <c r="F151" s="4" t="s">
        <v>26</v>
      </c>
      <c r="G151" s="52">
        <f>ROUND(VLOOKUP(G$143,$E$118:$P$129,3,0)/MAX(VLOOKUP($F151,$E$118:$P$129,5,0)*0.1,(VLOOKUP($F151,$E$118:$P$129,5,0)*(1+属性投放!$E$8)-VLOOKUP(G$143,$E$118:$P$129,6,0)+属性投放!$F$8)*(1+属性投放!$G$8)*(1+属性投放!$H$8)),1)</f>
        <v>3.7</v>
      </c>
      <c r="H151" s="52">
        <f>ROUND(VLOOKUP(H$143,$E$118:$P$129,3,0)/MAX(VLOOKUP($F151,$E$118:$P$129,5,0)*0.1,(VLOOKUP($F151,$E$118:$P$129,5,0)*(1+属性投放!$E$8)-VLOOKUP(H$143,$E$118:$P$129,6,0)+属性投放!$F$8)*(1+属性投放!$G$8)*(1+属性投放!$H$8)),1)</f>
        <v>3.7</v>
      </c>
      <c r="I151" s="52">
        <f>ROUND(VLOOKUP(I$143,$E$118:$P$129,3,0)/MAX(VLOOKUP($F151,$E$118:$P$129,5,0)*0.1,(VLOOKUP($F151,$E$118:$P$129,5,0)*(1+属性投放!$E$8)-VLOOKUP(I$143,$E$118:$P$129,6,0)+属性投放!$F$8)*(1+属性投放!$G$8)*(1+属性投放!$H$8)),1)</f>
        <v>3.7</v>
      </c>
      <c r="J151" s="52">
        <f>ROUND(VLOOKUP(J$143,$E$118:$P$129,3,0)/MAX(VLOOKUP($F151,$E$118:$P$129,5,0)*0.1,(VLOOKUP($F151,$E$118:$P$129,5,0)*(1+属性投放!$E$8)-VLOOKUP(J$143,$E$118:$P$129,6,0)+属性投放!$F$8)*(1+属性投放!$G$8)*(1+属性投放!$H$8)),1)</f>
        <v>3.7</v>
      </c>
      <c r="K151" s="52">
        <f>ROUND(VLOOKUP(K$143,$E$118:$P$129,3,0)/MAX(VLOOKUP($F151,$E$118:$P$129,5,0)*0.1,(VLOOKUP($F151,$E$118:$P$129,5,0)*(1+属性投放!$E$8)-VLOOKUP(K$143,$E$118:$P$129,6,0)+属性投放!$F$8)*(1+属性投放!$G$8)*(1+属性投放!$H$8)),1)</f>
        <v>4.5999999999999996</v>
      </c>
      <c r="L151" s="52">
        <f>ROUND(VLOOKUP(L$143,$E$118:$P$129,3,0)/MAX(VLOOKUP($F151,$E$118:$P$129,5,0)*0.1,(VLOOKUP($F151,$E$118:$P$129,5,0)*(1+属性投放!$E$8)-VLOOKUP(L$143,$E$118:$P$129,6,0)+属性投放!$F$8)*(1+属性投放!$G$8)*(1+属性投放!$H$8)),1)</f>
        <v>3.7</v>
      </c>
      <c r="M151" s="52">
        <f>ROUND(VLOOKUP(M$143,$E$118:$P$129,3,0)/MAX(VLOOKUP($F151,$E$118:$P$129,5,0)*0.1,(VLOOKUP($F151,$E$118:$P$129,5,0)*(1+属性投放!$E$8)-VLOOKUP(M$143,$E$118:$P$129,6,0)+属性投放!$F$8)*(1+属性投放!$G$8)*(1+属性投放!$H$8)),1)</f>
        <v>6.3</v>
      </c>
      <c r="N151" s="52">
        <f>ROUND(VLOOKUP(N$143,$E$118:$P$129,3,0)/MAX(VLOOKUP($F151,$E$118:$P$129,5,0)*0.1,(VLOOKUP($F151,$E$118:$P$129,5,0)*(1+属性投放!$E$8)-VLOOKUP(N$143,$E$118:$P$129,6,0)+属性投放!$F$8)*(1+属性投放!$G$8)*(1+属性投放!$H$8)),1)</f>
        <v>3</v>
      </c>
      <c r="O151" s="52">
        <f>ROUND(VLOOKUP(O$143,$E$118:$P$129,3,0)/MAX(VLOOKUP($F151,$E$118:$P$129,5,0)*0.1,(VLOOKUP($F151,$E$118:$P$129,5,0)*(1+属性投放!$E$8)-VLOOKUP(O$143,$E$118:$P$129,6,0)+属性投放!$F$8)*(1+属性投放!$G$8)*(1+属性投放!$H$8)),1)</f>
        <v>3</v>
      </c>
      <c r="P151" s="52">
        <f>ROUND(VLOOKUP(P$143,$E$118:$P$129,3,0)/MAX(VLOOKUP($F151,$E$118:$P$129,5,0)*0.1,(VLOOKUP($F151,$E$118:$P$129,5,0)*(1+属性投放!$E$8)-VLOOKUP(P$143,$E$118:$P$129,6,0)+属性投放!$F$8)*(1+属性投放!$G$8)*(1+属性投放!$H$8)),1)</f>
        <v>23.1</v>
      </c>
      <c r="Q151" s="52">
        <f>ROUND(VLOOKUP(Q$143,$E$118:$P$129,3,0)/MAX(VLOOKUP($F151,$E$118:$P$129,5,0)*0.1,(VLOOKUP($F151,$E$118:$P$129,5,0)*(1+属性投放!$E$8)-VLOOKUP(Q$143,$E$118:$P$129,6,0)+属性投放!$F$8)*(1+属性投放!$G$8)*(1+属性投放!$H$8)),1)</f>
        <v>7.5</v>
      </c>
      <c r="R151" s="52">
        <f>ROUND(VLOOKUP(R$143,$E$118:$P$129,3,0)/MAX(VLOOKUP($F151,$E$118:$P$129,5,0)*0.1,(VLOOKUP($F151,$E$118:$P$129,5,0)*(1+属性投放!$E$8)-VLOOKUP(R$143,$E$118:$P$129,6,0)+属性投放!$F$8)*(1+属性投放!$G$8)*(1+属性投放!$H$8)),1)</f>
        <v>7.5</v>
      </c>
    </row>
    <row r="152" spans="5:18" ht="12">
      <c r="E152" s="51" t="s">
        <v>28</v>
      </c>
      <c r="F152" s="19" t="s">
        <v>39</v>
      </c>
      <c r="G152" s="52">
        <f>ROUND(VLOOKUP(G$143,$E$118:$P$129,3,0)/MAX(VLOOKUP($F152,$E$118:$P$129,5,0)*0.1,(VLOOKUP($F152,$E$118:$P$129,5,0)*(1+属性投放!$E$8)-VLOOKUP(G$143,$E$118:$P$129,6,0)+属性投放!$F$8)*(1+属性投放!$G$8)*(1+属性投放!$H$8)),1)</f>
        <v>7.3</v>
      </c>
      <c r="H152" s="52">
        <f>ROUND(VLOOKUP(H$143,$E$118:$P$129,3,0)/MAX(VLOOKUP($F152,$E$118:$P$129,5,0)*0.1,(VLOOKUP($F152,$E$118:$P$129,5,0)*(1+属性投放!$E$8)-VLOOKUP(H$143,$E$118:$P$129,6,0)+属性投放!$F$8)*(1+属性投放!$G$8)*(1+属性投放!$H$8)),1)</f>
        <v>7.3</v>
      </c>
      <c r="I152" s="52">
        <f>ROUND(VLOOKUP(I$143,$E$118:$P$129,3,0)/MAX(VLOOKUP($F152,$E$118:$P$129,5,0)*0.1,(VLOOKUP($F152,$E$118:$P$129,5,0)*(1+属性投放!$E$8)-VLOOKUP(I$143,$E$118:$P$129,6,0)+属性投放!$F$8)*(1+属性投放!$G$8)*(1+属性投放!$H$8)),1)</f>
        <v>7.3</v>
      </c>
      <c r="J152" s="52">
        <f>ROUND(VLOOKUP(J$143,$E$118:$P$129,3,0)/MAX(VLOOKUP($F152,$E$118:$P$129,5,0)*0.1,(VLOOKUP($F152,$E$118:$P$129,5,0)*(1+属性投放!$E$8)-VLOOKUP(J$143,$E$118:$P$129,6,0)+属性投放!$F$8)*(1+属性投放!$G$8)*(1+属性投放!$H$8)),1)</f>
        <v>7.3</v>
      </c>
      <c r="K152" s="52">
        <f>ROUND(VLOOKUP(K$143,$E$118:$P$129,3,0)/MAX(VLOOKUP($F152,$E$118:$P$129,5,0)*0.1,(VLOOKUP($F152,$E$118:$P$129,5,0)*(1+属性投放!$E$8)-VLOOKUP(K$143,$E$118:$P$129,6,0)+属性投放!$F$8)*(1+属性投放!$G$8)*(1+属性投放!$H$8)),1)</f>
        <v>12</v>
      </c>
      <c r="L152" s="52">
        <f>ROUND(VLOOKUP(L$143,$E$118:$P$129,3,0)/MAX(VLOOKUP($F152,$E$118:$P$129,5,0)*0.1,(VLOOKUP($F152,$E$118:$P$129,5,0)*(1+属性投放!$E$8)-VLOOKUP(L$143,$E$118:$P$129,6,0)+属性投放!$F$8)*(1+属性投放!$G$8)*(1+属性投放!$H$8)),1)</f>
        <v>7.3</v>
      </c>
      <c r="M152" s="52">
        <f>ROUND(VLOOKUP(M$143,$E$118:$P$129,3,0)/MAX(VLOOKUP($F152,$E$118:$P$129,5,0)*0.1,(VLOOKUP($F152,$E$118:$P$129,5,0)*(1+属性投放!$E$8)-VLOOKUP(M$143,$E$118:$P$129,6,0)+属性投放!$F$8)*(1+属性投放!$G$8)*(1+属性投放!$H$8)),1)</f>
        <v>12.4</v>
      </c>
      <c r="N152" s="52">
        <f>ROUND(VLOOKUP(N$143,$E$118:$P$129,3,0)/MAX(VLOOKUP($F152,$E$118:$P$129,5,0)*0.1,(VLOOKUP($F152,$E$118:$P$129,5,0)*(1+属性投放!$E$8)-VLOOKUP(N$143,$E$118:$P$129,6,0)+属性投放!$F$8)*(1+属性投放!$G$8)*(1+属性投放!$H$8)),1)</f>
        <v>6</v>
      </c>
      <c r="O152" s="52">
        <f>ROUND(VLOOKUP(O$143,$E$118:$P$129,3,0)/MAX(VLOOKUP($F152,$E$118:$P$129,5,0)*0.1,(VLOOKUP($F152,$E$118:$P$129,5,0)*(1+属性投放!$E$8)-VLOOKUP(O$143,$E$118:$P$129,6,0)+属性投放!$F$8)*(1+属性投放!$G$8)*(1+属性投放!$H$8)),1)</f>
        <v>6</v>
      </c>
      <c r="P152" s="52">
        <f>ROUND(VLOOKUP(P$143,$E$118:$P$129,3,0)/MAX(VLOOKUP($F152,$E$118:$P$129,5,0)*0.1,(VLOOKUP($F152,$E$118:$P$129,5,0)*(1+属性投放!$E$8)-VLOOKUP(P$143,$E$118:$P$129,6,0)+属性投放!$F$8)*(1+属性投放!$G$8)*(1+属性投放!$H$8)),1)</f>
        <v>33.1</v>
      </c>
      <c r="Q152" s="52">
        <f>ROUND(VLOOKUP(Q$143,$E$118:$P$129,3,0)/MAX(VLOOKUP($F152,$E$118:$P$129,5,0)*0.1,(VLOOKUP($F152,$E$118:$P$129,5,0)*(1+属性投放!$E$8)-VLOOKUP(Q$143,$E$118:$P$129,6,0)+属性投放!$F$8)*(1+属性投放!$G$8)*(1+属性投放!$H$8)),1)</f>
        <v>33.1</v>
      </c>
      <c r="R152" s="52">
        <f>ROUND(VLOOKUP(R$143,$E$118:$P$129,3,0)/MAX(VLOOKUP($F152,$E$118:$P$129,5,0)*0.1,(VLOOKUP($F152,$E$118:$P$129,5,0)*(1+属性投放!$E$8)-VLOOKUP(R$143,$E$118:$P$129,6,0)+属性投放!$F$8)*(1+属性投放!$G$8)*(1+属性投放!$H$8)),1)</f>
        <v>33.1</v>
      </c>
    </row>
    <row r="153" spans="5:18" ht="12">
      <c r="E153" s="50" t="s">
        <v>30</v>
      </c>
      <c r="F153" s="4" t="s">
        <v>27</v>
      </c>
      <c r="G153" s="52">
        <f>ROUND(VLOOKUP(G$143,$E$118:$P$129,3,0)/MAX(VLOOKUP($F153,$E$118:$P$129,5,0)*0.1,(VLOOKUP($F153,$E$118:$P$129,5,0)*(1+属性投放!$E$8)-VLOOKUP(G$143,$E$118:$P$129,6,0)+属性投放!$F$8)*(1+属性投放!$G$8)*(1+属性投放!$H$8)),1)</f>
        <v>7.3</v>
      </c>
      <c r="H153" s="52">
        <f>ROUND(VLOOKUP(H$143,$E$118:$P$129,3,0)/MAX(VLOOKUP($F153,$E$118:$P$129,5,0)*0.1,(VLOOKUP($F153,$E$118:$P$129,5,0)*(1+属性投放!$E$8)-VLOOKUP(H$143,$E$118:$P$129,6,0)+属性投放!$F$8)*(1+属性投放!$G$8)*(1+属性投放!$H$8)),1)</f>
        <v>7.3</v>
      </c>
      <c r="I153" s="52">
        <f>ROUND(VLOOKUP(I$143,$E$118:$P$129,3,0)/MAX(VLOOKUP($F153,$E$118:$P$129,5,0)*0.1,(VLOOKUP($F153,$E$118:$P$129,5,0)*(1+属性投放!$E$8)-VLOOKUP(I$143,$E$118:$P$129,6,0)+属性投放!$F$8)*(1+属性投放!$G$8)*(1+属性投放!$H$8)),1)</f>
        <v>7.3</v>
      </c>
      <c r="J153" s="52">
        <f>ROUND(VLOOKUP(J$143,$E$118:$P$129,3,0)/MAX(VLOOKUP($F153,$E$118:$P$129,5,0)*0.1,(VLOOKUP($F153,$E$118:$P$129,5,0)*(1+属性投放!$E$8)-VLOOKUP(J$143,$E$118:$P$129,6,0)+属性投放!$F$8)*(1+属性投放!$G$8)*(1+属性投放!$H$8)),1)</f>
        <v>7.3</v>
      </c>
      <c r="K153" s="52">
        <f>ROUND(VLOOKUP(K$143,$E$118:$P$129,3,0)/MAX(VLOOKUP($F153,$E$118:$P$129,5,0)*0.1,(VLOOKUP($F153,$E$118:$P$129,5,0)*(1+属性投放!$E$8)-VLOOKUP(K$143,$E$118:$P$129,6,0)+属性投放!$F$8)*(1+属性投放!$G$8)*(1+属性投放!$H$8)),1)</f>
        <v>12</v>
      </c>
      <c r="L153" s="52">
        <f>ROUND(VLOOKUP(L$143,$E$118:$P$129,3,0)/MAX(VLOOKUP($F153,$E$118:$P$129,5,0)*0.1,(VLOOKUP($F153,$E$118:$P$129,5,0)*(1+属性投放!$E$8)-VLOOKUP(L$143,$E$118:$P$129,6,0)+属性投放!$F$8)*(1+属性投放!$G$8)*(1+属性投放!$H$8)),1)</f>
        <v>7.3</v>
      </c>
      <c r="M153" s="52">
        <f>ROUND(VLOOKUP(M$143,$E$118:$P$129,3,0)/MAX(VLOOKUP($F153,$E$118:$P$129,5,0)*0.1,(VLOOKUP($F153,$E$118:$P$129,5,0)*(1+属性投放!$E$8)-VLOOKUP(M$143,$E$118:$P$129,6,0)+属性投放!$F$8)*(1+属性投放!$G$8)*(1+属性投放!$H$8)),1)</f>
        <v>12.4</v>
      </c>
      <c r="N153" s="52">
        <f>ROUND(VLOOKUP(N$143,$E$118:$P$129,3,0)/MAX(VLOOKUP($F153,$E$118:$P$129,5,0)*0.1,(VLOOKUP($F153,$E$118:$P$129,5,0)*(1+属性投放!$E$8)-VLOOKUP(N$143,$E$118:$P$129,6,0)+属性投放!$F$8)*(1+属性投放!$G$8)*(1+属性投放!$H$8)),1)</f>
        <v>6</v>
      </c>
      <c r="O153" s="52">
        <f>ROUND(VLOOKUP(O$143,$E$118:$P$129,3,0)/MAX(VLOOKUP($F153,$E$118:$P$129,5,0)*0.1,(VLOOKUP($F153,$E$118:$P$129,5,0)*(1+属性投放!$E$8)-VLOOKUP(O$143,$E$118:$P$129,6,0)+属性投放!$F$8)*(1+属性投放!$G$8)*(1+属性投放!$H$8)),1)</f>
        <v>6</v>
      </c>
      <c r="P153" s="52">
        <f>ROUND(VLOOKUP(P$143,$E$118:$P$129,3,0)/MAX(VLOOKUP($F153,$E$118:$P$129,5,0)*0.1,(VLOOKUP($F153,$E$118:$P$129,5,0)*(1+属性投放!$E$8)-VLOOKUP(P$143,$E$118:$P$129,6,0)+属性投放!$F$8)*(1+属性投放!$G$8)*(1+属性投放!$H$8)),1)</f>
        <v>33.1</v>
      </c>
      <c r="Q153" s="52">
        <f>ROUND(VLOOKUP(Q$143,$E$118:$P$129,3,0)/MAX(VLOOKUP($F153,$E$118:$P$129,5,0)*0.1,(VLOOKUP($F153,$E$118:$P$129,5,0)*(1+属性投放!$E$8)-VLOOKUP(Q$143,$E$118:$P$129,6,0)+属性投放!$F$8)*(1+属性投放!$G$8)*(1+属性投放!$H$8)),1)</f>
        <v>33.1</v>
      </c>
      <c r="R153" s="52">
        <f>ROUND(VLOOKUP(R$143,$E$118:$P$129,3,0)/MAX(VLOOKUP($F153,$E$118:$P$129,5,0)*0.1,(VLOOKUP($F153,$E$118:$P$129,5,0)*(1+属性投放!$E$8)-VLOOKUP(R$143,$E$118:$P$129,6,0)+属性投放!$F$8)*(1+属性投放!$G$8)*(1+属性投放!$H$8)),1)</f>
        <v>33.1</v>
      </c>
    </row>
    <row r="154" spans="5:18" ht="12">
      <c r="E154" s="53" t="s">
        <v>1224</v>
      </c>
      <c r="F154" s="4" t="s">
        <v>43</v>
      </c>
      <c r="G154" s="52">
        <f>ROUND(VLOOKUP(G$143,$E$118:$P$129,3,0)/MAX(VLOOKUP($F154,$E$118:$P$129,5,0)*0.1,(VLOOKUP($F154,$E$118:$P$129,5,0)*(1+属性投放!$E$8)-VLOOKUP(G$143,$E$118:$P$129,6,0)+属性投放!$F$8)*(1+属性投放!$G$8)*(1+属性投放!$H$8)),1)</f>
        <v>5.2</v>
      </c>
      <c r="H154" s="52">
        <f>ROUND(VLOOKUP(H$143,$E$118:$P$129,3,0)/MAX(VLOOKUP($F154,$E$118:$P$129,5,0)*0.1,(VLOOKUP($F154,$E$118:$P$129,5,0)*(1+属性投放!$E$8)-VLOOKUP(H$143,$E$118:$P$129,6,0)+属性投放!$F$8)*(1+属性投放!$G$8)*(1+属性投放!$H$8)),1)</f>
        <v>5.2</v>
      </c>
      <c r="I154" s="52">
        <f>ROUND(VLOOKUP(I$143,$E$118:$P$129,3,0)/MAX(VLOOKUP($F154,$E$118:$P$129,5,0)*0.1,(VLOOKUP($F154,$E$118:$P$129,5,0)*(1+属性投放!$E$8)-VLOOKUP(I$143,$E$118:$P$129,6,0)+属性投放!$F$8)*(1+属性投放!$G$8)*(1+属性投放!$H$8)),1)</f>
        <v>5.2</v>
      </c>
      <c r="J154" s="52">
        <f>ROUND(VLOOKUP(J$143,$E$118:$P$129,3,0)/MAX(VLOOKUP($F154,$E$118:$P$129,5,0)*0.1,(VLOOKUP($F154,$E$118:$P$129,5,0)*(1+属性投放!$E$8)-VLOOKUP(J$143,$E$118:$P$129,6,0)+属性投放!$F$8)*(1+属性投放!$G$8)*(1+属性投放!$H$8)),1)</f>
        <v>5.2</v>
      </c>
      <c r="K154" s="52">
        <f>ROUND(VLOOKUP(K$143,$E$118:$P$129,3,0)/MAX(VLOOKUP($F154,$E$118:$P$129,5,0)*0.1,(VLOOKUP($F154,$E$118:$P$129,5,0)*(1+属性投放!$E$8)-VLOOKUP(K$143,$E$118:$P$129,6,0)+属性投放!$F$8)*(1+属性投放!$G$8)*(1+属性投放!$H$8)),1)</f>
        <v>7.3</v>
      </c>
      <c r="L154" s="52">
        <f>ROUND(VLOOKUP(L$143,$E$118:$P$129,3,0)/MAX(VLOOKUP($F154,$E$118:$P$129,5,0)*0.1,(VLOOKUP($F154,$E$118:$P$129,5,0)*(1+属性投放!$E$8)-VLOOKUP(L$143,$E$118:$P$129,6,0)+属性投放!$F$8)*(1+属性投放!$G$8)*(1+属性投放!$H$8)),1)</f>
        <v>5.2</v>
      </c>
      <c r="M154" s="52">
        <f>ROUND(VLOOKUP(M$143,$E$118:$P$129,3,0)/MAX(VLOOKUP($F154,$E$118:$P$129,5,0)*0.1,(VLOOKUP($F154,$E$118:$P$129,5,0)*(1+属性投放!$E$8)-VLOOKUP(M$143,$E$118:$P$129,6,0)+属性投放!$F$8)*(1+属性投放!$G$8)*(1+属性投放!$H$8)),1)</f>
        <v>8.9</v>
      </c>
      <c r="N154" s="52">
        <f>ROUND(VLOOKUP(N$143,$E$118:$P$129,3,0)/MAX(VLOOKUP($F154,$E$118:$P$129,5,0)*0.1,(VLOOKUP($F154,$E$118:$P$129,5,0)*(1+属性投放!$E$8)-VLOOKUP(N$143,$E$118:$P$129,6,0)+属性投放!$F$8)*(1+属性投放!$G$8)*(1+属性投放!$H$8)),1)</f>
        <v>4.3</v>
      </c>
      <c r="O154" s="52">
        <f>ROUND(VLOOKUP(O$143,$E$118:$P$129,3,0)/MAX(VLOOKUP($F154,$E$118:$P$129,5,0)*0.1,(VLOOKUP($F154,$E$118:$P$129,5,0)*(1+属性投放!$E$8)-VLOOKUP(O$143,$E$118:$P$129,6,0)+属性投放!$F$8)*(1+属性投放!$G$8)*(1+属性投放!$H$8)),1)</f>
        <v>4.3</v>
      </c>
      <c r="P154" s="52">
        <f>ROUND(VLOOKUP(P$143,$E$118:$P$129,3,0)/MAX(VLOOKUP($F154,$E$118:$P$129,5,0)*0.1,(VLOOKUP($F154,$E$118:$P$129,5,0)*(1+属性投放!$E$8)-VLOOKUP(P$143,$E$118:$P$129,6,0)+属性投放!$F$8)*(1+属性投放!$G$8)*(1+属性投放!$H$8)),1)</f>
        <v>28.2</v>
      </c>
      <c r="Q154" s="52">
        <f>ROUND(VLOOKUP(Q$143,$E$118:$P$129,3,0)/MAX(VLOOKUP($F154,$E$118:$P$129,5,0)*0.1,(VLOOKUP($F154,$E$118:$P$129,5,0)*(1+属性投放!$E$8)-VLOOKUP(Q$143,$E$118:$P$129,6,0)+属性投放!$F$8)*(1+属性投放!$G$8)*(1+属性投放!$H$8)),1)</f>
        <v>27.7</v>
      </c>
      <c r="R154" s="52">
        <f>ROUND(VLOOKUP(R$143,$E$118:$P$129,3,0)/MAX(VLOOKUP($F154,$E$118:$P$129,5,0)*0.1,(VLOOKUP($F154,$E$118:$P$129,5,0)*(1+属性投放!$E$8)-VLOOKUP(R$143,$E$118:$P$129,6,0)+属性投放!$F$8)*(1+属性投放!$G$8)*(1+属性投放!$H$8)),1)</f>
        <v>27.7</v>
      </c>
    </row>
    <row r="155" spans="5:18" ht="12">
      <c r="E155" s="54" t="s">
        <v>1225</v>
      </c>
      <c r="F155" s="20" t="s">
        <v>41</v>
      </c>
      <c r="G155" s="52">
        <f>ROUND(VLOOKUP(G$143,$E$118:$P$129,3,0)/MAX(VLOOKUP($F155,$E$118:$P$129,5,0)*0.1,(VLOOKUP($F155,$E$118:$P$129,5,0)*(1+属性投放!$E$8)-VLOOKUP(G$143,$E$118:$P$129,6,0)+属性投放!$F$8)*(1+属性投放!$G$8)*(1+属性投放!$H$8)),1)</f>
        <v>7.3</v>
      </c>
      <c r="H155" s="52">
        <f>ROUND(VLOOKUP(H$143,$E$118:$P$129,3,0)/MAX(VLOOKUP($F155,$E$118:$P$129,5,0)*0.1,(VLOOKUP($F155,$E$118:$P$129,5,0)*(1+属性投放!$E$8)-VLOOKUP(H$143,$E$118:$P$129,6,0)+属性投放!$F$8)*(1+属性投放!$G$8)*(1+属性投放!$H$8)),1)</f>
        <v>7.3</v>
      </c>
      <c r="I155" s="52">
        <f>ROUND(VLOOKUP(I$143,$E$118:$P$129,3,0)/MAX(VLOOKUP($F155,$E$118:$P$129,5,0)*0.1,(VLOOKUP($F155,$E$118:$P$129,5,0)*(1+属性投放!$E$8)-VLOOKUP(I$143,$E$118:$P$129,6,0)+属性投放!$F$8)*(1+属性投放!$G$8)*(1+属性投放!$H$8)),1)</f>
        <v>7.3</v>
      </c>
      <c r="J155" s="52">
        <f>ROUND(VLOOKUP(J$143,$E$118:$P$129,3,0)/MAX(VLOOKUP($F155,$E$118:$P$129,5,0)*0.1,(VLOOKUP($F155,$E$118:$P$129,5,0)*(1+属性投放!$E$8)-VLOOKUP(J$143,$E$118:$P$129,6,0)+属性投放!$F$8)*(1+属性投放!$G$8)*(1+属性投放!$H$8)),1)</f>
        <v>7.3</v>
      </c>
      <c r="K155" s="52">
        <f>ROUND(VLOOKUP(K$143,$E$118:$P$129,3,0)/MAX(VLOOKUP($F155,$E$118:$P$129,5,0)*0.1,(VLOOKUP($F155,$E$118:$P$129,5,0)*(1+属性投放!$E$8)-VLOOKUP(K$143,$E$118:$P$129,6,0)+属性投放!$F$8)*(1+属性投放!$G$8)*(1+属性投放!$H$8)),1)</f>
        <v>12</v>
      </c>
      <c r="L155" s="52">
        <f>ROUND(VLOOKUP(L$143,$E$118:$P$129,3,0)/MAX(VLOOKUP($F155,$E$118:$P$129,5,0)*0.1,(VLOOKUP($F155,$E$118:$P$129,5,0)*(1+属性投放!$E$8)-VLOOKUP(L$143,$E$118:$P$129,6,0)+属性投放!$F$8)*(1+属性投放!$G$8)*(1+属性投放!$H$8)),1)</f>
        <v>7.3</v>
      </c>
      <c r="M155" s="52">
        <f>ROUND(VLOOKUP(M$143,$E$118:$P$129,3,0)/MAX(VLOOKUP($F155,$E$118:$P$129,5,0)*0.1,(VLOOKUP($F155,$E$118:$P$129,5,0)*(1+属性投放!$E$8)-VLOOKUP(M$143,$E$118:$P$129,6,0)+属性投放!$F$8)*(1+属性投放!$G$8)*(1+属性投放!$H$8)),1)</f>
        <v>12.4</v>
      </c>
      <c r="N155" s="52">
        <f>ROUND(VLOOKUP(N$143,$E$118:$P$129,3,0)/MAX(VLOOKUP($F155,$E$118:$P$129,5,0)*0.1,(VLOOKUP($F155,$E$118:$P$129,5,0)*(1+属性投放!$E$8)-VLOOKUP(N$143,$E$118:$P$129,6,0)+属性投放!$F$8)*(1+属性投放!$G$8)*(1+属性投放!$H$8)),1)</f>
        <v>6</v>
      </c>
      <c r="O155" s="52">
        <f>ROUND(VLOOKUP(O$143,$E$118:$P$129,3,0)/MAX(VLOOKUP($F155,$E$118:$P$129,5,0)*0.1,(VLOOKUP($F155,$E$118:$P$129,5,0)*(1+属性投放!$E$8)-VLOOKUP(O$143,$E$118:$P$129,6,0)+属性投放!$F$8)*(1+属性投放!$G$8)*(1+属性投放!$H$8)),1)</f>
        <v>6</v>
      </c>
      <c r="P155" s="52">
        <f>ROUND(VLOOKUP(P$143,$E$118:$P$129,3,0)/MAX(VLOOKUP($F155,$E$118:$P$129,5,0)*0.1,(VLOOKUP($F155,$E$118:$P$129,5,0)*(1+属性投放!$E$8)-VLOOKUP(P$143,$E$118:$P$129,6,0)+属性投放!$F$8)*(1+属性投放!$G$8)*(1+属性投放!$H$8)),1)</f>
        <v>33.1</v>
      </c>
      <c r="Q155" s="52">
        <f>ROUND(VLOOKUP(Q$143,$E$118:$P$129,3,0)/MAX(VLOOKUP($F155,$E$118:$P$129,5,0)*0.1,(VLOOKUP($F155,$E$118:$P$129,5,0)*(1+属性投放!$E$8)-VLOOKUP(Q$143,$E$118:$P$129,6,0)+属性投放!$F$8)*(1+属性投放!$G$8)*(1+属性投放!$H$8)),1)</f>
        <v>33.1</v>
      </c>
      <c r="R155" s="52">
        <f>ROUND(VLOOKUP(R$143,$E$118:$P$129,3,0)/MAX(VLOOKUP($F155,$E$118:$P$129,5,0)*0.1,(VLOOKUP($F155,$E$118:$P$129,5,0)*(1+属性投放!$E$8)-VLOOKUP(R$143,$E$118:$P$129,6,0)+属性投放!$F$8)*(1+属性投放!$G$8)*(1+属性投放!$H$8)),1)</f>
        <v>33.1</v>
      </c>
    </row>
    <row r="156" spans="5:18" ht="12"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5:18" ht="12">
      <c r="E157" s="20" t="s">
        <v>16</v>
      </c>
      <c r="F157" s="2" t="s">
        <v>1230</v>
      </c>
      <c r="G157" s="20" t="s">
        <v>42</v>
      </c>
      <c r="H157" s="20" t="s">
        <v>22</v>
      </c>
      <c r="I157" s="20" t="s">
        <v>23</v>
      </c>
      <c r="J157" s="20" t="s">
        <v>24</v>
      </c>
      <c r="K157" s="20" t="s">
        <v>1220</v>
      </c>
      <c r="L157" s="20" t="s">
        <v>1222</v>
      </c>
      <c r="M157" s="20" t="s">
        <v>25</v>
      </c>
      <c r="N157" s="20" t="s">
        <v>26</v>
      </c>
      <c r="O157" s="20" t="s">
        <v>39</v>
      </c>
      <c r="P157" s="20" t="s">
        <v>27</v>
      </c>
      <c r="Q157" s="20" t="s">
        <v>43</v>
      </c>
      <c r="R157" s="8" t="s">
        <v>41</v>
      </c>
    </row>
    <row r="158" spans="5:18" ht="12">
      <c r="E158" s="49">
        <v>10400</v>
      </c>
      <c r="F158" s="17" t="s">
        <v>42</v>
      </c>
      <c r="G158" s="48">
        <f>ROUND(VLOOKUP(G$157,$E$118:$P$129,3,0)/MAX(3,(VLOOKUP($F158,$E$118:$P$129,7,0)*(1+属性投放!$E$9)-VLOOKUP(G$157,$E$118:$P$129,8,0)+属性投放!$F$9)*(1+属性投放!$G$9)*(1+属性投放!$H$9)),1)</f>
        <v>10.1</v>
      </c>
      <c r="H158" s="48">
        <f>ROUND(VLOOKUP(H$157,$E$118:$P$129,3,0)/MAX(3,(VLOOKUP($F158,$E$118:$P$129,7,0)*(1+属性投放!$E$9)-VLOOKUP(H$157,$E$118:$P$129,8,0)+属性投放!$F$9)*(1+属性投放!$G$9)*(1+属性投放!$H$9)),1)</f>
        <v>16.8</v>
      </c>
      <c r="I158" s="48">
        <f>ROUND(VLOOKUP(I$157,$E$118:$P$129,3,0)/MAX(3,(VLOOKUP($F158,$E$118:$P$129,7,0)*(1+属性投放!$E$9)-VLOOKUP(I$157,$E$118:$P$129,8,0)+属性投放!$F$9)*(1+属性投放!$G$9)*(1+属性投放!$H$9)),1)</f>
        <v>8.8000000000000007</v>
      </c>
      <c r="J158" s="48">
        <f>ROUND(VLOOKUP(J$157,$E$118:$P$129,3,0)/MAX(3,(VLOOKUP($F158,$E$118:$P$129,7,0)*(1+属性投放!$E$9)-VLOOKUP(J$157,$E$118:$P$129,8,0)+属性投放!$F$9)*(1+属性投放!$G$9)*(1+属性投放!$H$9)),1)</f>
        <v>11.9</v>
      </c>
      <c r="K158" s="48">
        <f>ROUND(VLOOKUP(K$157,$E$118:$P$129,3,0)/MAX(3,(VLOOKUP($F158,$E$118:$P$129,7,0)*(1+属性投放!$E$9)-VLOOKUP(K$157,$E$118:$P$129,8,0)+属性投放!$F$9)*(1+属性投放!$G$9)*(1+属性投放!$H$9)),1)</f>
        <v>9.6999999999999993</v>
      </c>
      <c r="L158" s="48">
        <f>ROUND(VLOOKUP(L$157,$E$118:$P$129,3,0)/MAX(3,(VLOOKUP($F158,$E$118:$P$129,7,0)*(1+属性投放!$E$9)-VLOOKUP(L$157,$E$118:$P$129,8,0)+属性投放!$F$9)*(1+属性投放!$G$9)*(1+属性投放!$H$9)),1)</f>
        <v>11.9</v>
      </c>
      <c r="M158" s="48">
        <f>ROUND(VLOOKUP(M$157,$E$118:$P$129,3,0)/MAX(3,(VLOOKUP($F158,$E$118:$P$129,7,0)*(1+属性投放!$E$9)-VLOOKUP(M$157,$E$118:$P$129,8,0)+属性投放!$F$9)*(1+属性投放!$G$9)*(1+属性投放!$H$9)),1)</f>
        <v>14.4</v>
      </c>
      <c r="N158" s="48">
        <f>ROUND(VLOOKUP(N$157,$E$118:$P$129,3,0)/MAX(3,(VLOOKUP($F158,$E$118:$P$129,7,0)*(1+属性投放!$E$9)-VLOOKUP(N$157,$E$118:$P$129,8,0)+属性投放!$F$9)*(1+属性投放!$G$9)*(1+属性投放!$H$9)),1)</f>
        <v>8.8000000000000007</v>
      </c>
      <c r="O158" s="48">
        <f>ROUND(VLOOKUP(O$157,$E$118:$P$129,3,0)/MAX(3,(VLOOKUP($F158,$E$118:$P$129,7,0)*(1+属性投放!$E$9)-VLOOKUP(O$157,$E$118:$P$129,8,0)+属性投放!$F$9)*(1+属性投放!$G$9)*(1+属性投放!$H$9)),1)</f>
        <v>15.8</v>
      </c>
      <c r="P158" s="48">
        <f>ROUND(VLOOKUP(P$157,$E$118:$P$129,3,0)/MAX(3,(VLOOKUP($F158,$E$118:$P$129,7,0)*(1+属性投放!$E$9)-VLOOKUP(P$157,$E$118:$P$129,8,0)+属性投放!$F$9)*(1+属性投放!$G$9)*(1+属性投放!$H$9)),1)</f>
        <v>7</v>
      </c>
      <c r="Q158" s="48">
        <f>ROUND(VLOOKUP(Q$157,$E$118:$P$129,3,0)/MAX(3,(VLOOKUP($F158,$E$118:$P$129,7,0)*(1+属性投放!$E$9)-VLOOKUP(Q$157,$E$118:$P$129,8,0)+属性投放!$F$9)*(1+属性投放!$G$9)*(1+属性投放!$H$9)),1)</f>
        <v>7.6</v>
      </c>
      <c r="R158" s="48">
        <f>ROUND(VLOOKUP(R$157,$E$118:$P$129,3,0)/MAX(3,(VLOOKUP($F158,$E$118:$P$129,7,0)*(1+属性投放!$E$9)-VLOOKUP(R$157,$E$118:$P$129,8,0)+属性投放!$F$9)*(1+属性投放!$G$9)*(1+属性投放!$H$9)),1)</f>
        <v>9.3000000000000007</v>
      </c>
    </row>
    <row r="159" spans="5:18" ht="12">
      <c r="E159" s="55">
        <v>14000</v>
      </c>
      <c r="F159" s="282" t="s">
        <v>22</v>
      </c>
      <c r="G159" s="48">
        <f>ROUND(VLOOKUP(G$157,$E$118:$P$129,3,0)/MAX(3,(VLOOKUP($F159,$E$118:$P$129,7,0)*(1+属性投放!$E$9)-VLOOKUP(G$157,$E$118:$P$129,8,0)+属性投放!$F$9)*(1+属性投放!$G$9)*(1+属性投放!$H$9)),1)</f>
        <v>4.0999999999999996</v>
      </c>
      <c r="H159" s="48">
        <f>ROUND(VLOOKUP(H$157,$E$118:$P$129,3,0)/MAX(3,(VLOOKUP($F159,$E$118:$P$129,7,0)*(1+属性投放!$E$9)-VLOOKUP(H$157,$E$118:$P$129,8,0)+属性投放!$F$9)*(1+属性投放!$G$9)*(1+属性投放!$H$9)),1)</f>
        <v>4.9000000000000004</v>
      </c>
      <c r="I159" s="48">
        <f>ROUND(VLOOKUP(I$157,$E$118:$P$129,3,0)/MAX(3,(VLOOKUP($F159,$E$118:$P$129,7,0)*(1+属性投放!$E$9)-VLOOKUP(I$157,$E$118:$P$129,8,0)+属性投放!$F$9)*(1+属性投放!$G$9)*(1+属性投放!$H$9)),1)</f>
        <v>3.9</v>
      </c>
      <c r="J159" s="48">
        <f>ROUND(VLOOKUP(J$157,$E$118:$P$129,3,0)/MAX(3,(VLOOKUP($F159,$E$118:$P$129,7,0)*(1+属性投放!$E$9)-VLOOKUP(J$157,$E$118:$P$129,8,0)+属性投放!$F$9)*(1+属性投放!$G$9)*(1+属性投放!$H$9)),1)</f>
        <v>4.3</v>
      </c>
      <c r="K159" s="48">
        <f>ROUND(VLOOKUP(K$157,$E$118:$P$129,3,0)/MAX(3,(VLOOKUP($F159,$E$118:$P$129,7,0)*(1+属性投放!$E$9)-VLOOKUP(K$157,$E$118:$P$129,8,0)+属性投放!$F$9)*(1+属性投放!$G$9)*(1+属性投放!$H$9)),1)</f>
        <v>4</v>
      </c>
      <c r="L159" s="48">
        <f>ROUND(VLOOKUP(L$157,$E$118:$P$129,3,0)/MAX(3,(VLOOKUP($F159,$E$118:$P$129,7,0)*(1+属性投放!$E$9)-VLOOKUP(L$157,$E$118:$P$129,8,0)+属性投放!$F$9)*(1+属性投放!$G$9)*(1+属性投放!$H$9)),1)</f>
        <v>4.3</v>
      </c>
      <c r="M159" s="48">
        <f>ROUND(VLOOKUP(M$157,$E$118:$P$129,3,0)/MAX(3,(VLOOKUP($F159,$E$118:$P$129,7,0)*(1+属性投放!$E$9)-VLOOKUP(M$157,$E$118:$P$129,8,0)+属性投放!$F$9)*(1+属性投放!$G$9)*(1+属性投放!$H$9)),1)</f>
        <v>6.4</v>
      </c>
      <c r="N159" s="48">
        <f>ROUND(VLOOKUP(N$157,$E$118:$P$129,3,0)/MAX(3,(VLOOKUP($F159,$E$118:$P$129,7,0)*(1+属性投放!$E$9)-VLOOKUP(N$157,$E$118:$P$129,8,0)+属性投放!$F$9)*(1+属性投放!$G$9)*(1+属性投放!$H$9)),1)</f>
        <v>3.4</v>
      </c>
      <c r="O159" s="48">
        <f>ROUND(VLOOKUP(O$157,$E$118:$P$129,3,0)/MAX(3,(VLOOKUP($F159,$E$118:$P$129,7,0)*(1+属性投放!$E$9)-VLOOKUP(O$157,$E$118:$P$129,8,0)+属性投放!$F$9)*(1+属性投放!$G$9)*(1+属性投放!$H$9)),1)</f>
        <v>4.3</v>
      </c>
      <c r="P159" s="48">
        <f>ROUND(VLOOKUP(P$157,$E$118:$P$129,3,0)/MAX(3,(VLOOKUP($F159,$E$118:$P$129,7,0)*(1+属性投放!$E$9)-VLOOKUP(P$157,$E$118:$P$129,8,0)+属性投放!$F$9)*(1+属性投放!$G$9)*(1+属性投放!$H$9)),1)</f>
        <v>3.1</v>
      </c>
      <c r="Q159" s="48">
        <f>ROUND(VLOOKUP(Q$157,$E$118:$P$129,3,0)/MAX(3,(VLOOKUP($F159,$E$118:$P$129,7,0)*(1+属性投放!$E$9)-VLOOKUP(Q$157,$E$118:$P$129,8,0)+属性投放!$F$9)*(1+属性投放!$G$9)*(1+属性投放!$H$9)),1)</f>
        <v>3.2</v>
      </c>
      <c r="R159" s="48">
        <f>ROUND(VLOOKUP(R$157,$E$118:$P$129,3,0)/MAX(3,(VLOOKUP($F159,$E$118:$P$129,7,0)*(1+属性投放!$E$9)-VLOOKUP(R$157,$E$118:$P$129,8,0)+属性投放!$F$9)*(1+属性投放!$G$9)*(1+属性投放!$H$9)),1)</f>
        <v>3.5</v>
      </c>
    </row>
    <row r="160" spans="5:18" ht="12">
      <c r="E160" s="49">
        <v>10301</v>
      </c>
      <c r="F160" s="17" t="s">
        <v>23</v>
      </c>
      <c r="G160" s="48">
        <f>ROUND(VLOOKUP(G$157,$E$118:$P$129,3,0)/MAX(3,(VLOOKUP($F160,$E$118:$P$129,7,0)*(1+属性投放!$E$9)-VLOOKUP(G$157,$E$118:$P$129,8,0)+属性投放!$F$9)*(1+属性投放!$G$9)*(1+属性投放!$H$9)),1)</f>
        <v>10.1</v>
      </c>
      <c r="H160" s="48">
        <f>ROUND(VLOOKUP(H$157,$E$118:$P$129,3,0)/MAX(3,(VLOOKUP($F160,$E$118:$P$129,7,0)*(1+属性投放!$E$9)-VLOOKUP(H$157,$E$118:$P$129,8,0)+属性投放!$F$9)*(1+属性投放!$G$9)*(1+属性投放!$H$9)),1)</f>
        <v>16.8</v>
      </c>
      <c r="I160" s="48">
        <f>ROUND(VLOOKUP(I$157,$E$118:$P$129,3,0)/MAX(3,(VLOOKUP($F160,$E$118:$P$129,7,0)*(1+属性投放!$E$9)-VLOOKUP(I$157,$E$118:$P$129,8,0)+属性投放!$F$9)*(1+属性投放!$G$9)*(1+属性投放!$H$9)),1)</f>
        <v>8.8000000000000007</v>
      </c>
      <c r="J160" s="48">
        <f>ROUND(VLOOKUP(J$157,$E$118:$P$129,3,0)/MAX(3,(VLOOKUP($F160,$E$118:$P$129,7,0)*(1+属性投放!$E$9)-VLOOKUP(J$157,$E$118:$P$129,8,0)+属性投放!$F$9)*(1+属性投放!$G$9)*(1+属性投放!$H$9)),1)</f>
        <v>11.9</v>
      </c>
      <c r="K160" s="48">
        <f>ROUND(VLOOKUP(K$157,$E$118:$P$129,3,0)/MAX(3,(VLOOKUP($F160,$E$118:$P$129,7,0)*(1+属性投放!$E$9)-VLOOKUP(K$157,$E$118:$P$129,8,0)+属性投放!$F$9)*(1+属性投放!$G$9)*(1+属性投放!$H$9)),1)</f>
        <v>9.6999999999999993</v>
      </c>
      <c r="L160" s="48">
        <f>ROUND(VLOOKUP(L$157,$E$118:$P$129,3,0)/MAX(3,(VLOOKUP($F160,$E$118:$P$129,7,0)*(1+属性投放!$E$9)-VLOOKUP(L$157,$E$118:$P$129,8,0)+属性投放!$F$9)*(1+属性投放!$G$9)*(1+属性投放!$H$9)),1)</f>
        <v>11.9</v>
      </c>
      <c r="M160" s="48">
        <f>ROUND(VLOOKUP(M$157,$E$118:$P$129,3,0)/MAX(3,(VLOOKUP($F160,$E$118:$P$129,7,0)*(1+属性投放!$E$9)-VLOOKUP(M$157,$E$118:$P$129,8,0)+属性投放!$F$9)*(1+属性投放!$G$9)*(1+属性投放!$H$9)),1)</f>
        <v>14.4</v>
      </c>
      <c r="N160" s="48">
        <f>ROUND(VLOOKUP(N$157,$E$118:$P$129,3,0)/MAX(3,(VLOOKUP($F160,$E$118:$P$129,7,0)*(1+属性投放!$E$9)-VLOOKUP(N$157,$E$118:$P$129,8,0)+属性投放!$F$9)*(1+属性投放!$G$9)*(1+属性投放!$H$9)),1)</f>
        <v>8.8000000000000007</v>
      </c>
      <c r="O160" s="48">
        <f>ROUND(VLOOKUP(O$157,$E$118:$P$129,3,0)/MAX(3,(VLOOKUP($F160,$E$118:$P$129,7,0)*(1+属性投放!$E$9)-VLOOKUP(O$157,$E$118:$P$129,8,0)+属性投放!$F$9)*(1+属性投放!$G$9)*(1+属性投放!$H$9)),1)</f>
        <v>15.8</v>
      </c>
      <c r="P160" s="48">
        <f>ROUND(VLOOKUP(P$157,$E$118:$P$129,3,0)/MAX(3,(VLOOKUP($F160,$E$118:$P$129,7,0)*(1+属性投放!$E$9)-VLOOKUP(P$157,$E$118:$P$129,8,0)+属性投放!$F$9)*(1+属性投放!$G$9)*(1+属性投放!$H$9)),1)</f>
        <v>7</v>
      </c>
      <c r="Q160" s="48">
        <f>ROUND(VLOOKUP(Q$157,$E$118:$P$129,3,0)/MAX(3,(VLOOKUP($F160,$E$118:$P$129,7,0)*(1+属性投放!$E$9)-VLOOKUP(Q$157,$E$118:$P$129,8,0)+属性投放!$F$9)*(1+属性投放!$G$9)*(1+属性投放!$H$9)),1)</f>
        <v>7.6</v>
      </c>
      <c r="R160" s="48">
        <f>ROUND(VLOOKUP(R$157,$E$118:$P$129,3,0)/MAX(3,(VLOOKUP($F160,$E$118:$P$129,7,0)*(1+属性投放!$E$9)-VLOOKUP(R$157,$E$118:$P$129,8,0)+属性投放!$F$9)*(1+属性投放!$G$9)*(1+属性投放!$H$9)),1)</f>
        <v>9.3000000000000007</v>
      </c>
    </row>
    <row r="161" spans="5:18" ht="12">
      <c r="E161" s="55">
        <v>13001</v>
      </c>
      <c r="F161" s="282" t="s">
        <v>24</v>
      </c>
      <c r="G161" s="48">
        <f>ROUND(VLOOKUP(G$157,$E$118:$P$129,3,0)/MAX(3,(VLOOKUP($F161,$E$118:$P$129,7,0)*(1+属性投放!$E$9)-VLOOKUP(G$157,$E$118:$P$129,8,0)+属性投放!$F$9)*(1+属性投放!$G$9)*(1+属性投放!$H$9)),1)</f>
        <v>4.8</v>
      </c>
      <c r="H161" s="48">
        <f>ROUND(VLOOKUP(H$157,$E$118:$P$129,3,0)/MAX(3,(VLOOKUP($F161,$E$118:$P$129,7,0)*(1+属性投放!$E$9)-VLOOKUP(H$157,$E$118:$P$129,8,0)+属性投放!$F$9)*(1+属性投放!$G$9)*(1+属性投放!$H$9)),1)</f>
        <v>5.9</v>
      </c>
      <c r="I161" s="48">
        <f>ROUND(VLOOKUP(I$157,$E$118:$P$129,3,0)/MAX(3,(VLOOKUP($F161,$E$118:$P$129,7,0)*(1+属性投放!$E$9)-VLOOKUP(I$157,$E$118:$P$129,8,0)+属性投放!$F$9)*(1+属性投放!$G$9)*(1+属性投放!$H$9)),1)</f>
        <v>4.5</v>
      </c>
      <c r="J161" s="48">
        <f>ROUND(VLOOKUP(J$157,$E$118:$P$129,3,0)/MAX(3,(VLOOKUP($F161,$E$118:$P$129,7,0)*(1+属性投放!$E$9)-VLOOKUP(J$157,$E$118:$P$129,8,0)+属性投放!$F$9)*(1+属性投放!$G$9)*(1+属性投放!$H$9)),1)</f>
        <v>5.2</v>
      </c>
      <c r="K161" s="48">
        <f>ROUND(VLOOKUP(K$157,$E$118:$P$129,3,0)/MAX(3,(VLOOKUP($F161,$E$118:$P$129,7,0)*(1+属性投放!$E$9)-VLOOKUP(K$157,$E$118:$P$129,8,0)+属性投放!$F$9)*(1+属性投放!$G$9)*(1+属性投放!$H$9)),1)</f>
        <v>4.7</v>
      </c>
      <c r="L161" s="48">
        <f>ROUND(VLOOKUP(L$157,$E$118:$P$129,3,0)/MAX(3,(VLOOKUP($F161,$E$118:$P$129,7,0)*(1+属性投放!$E$9)-VLOOKUP(L$157,$E$118:$P$129,8,0)+属性投放!$F$9)*(1+属性投放!$G$9)*(1+属性投放!$H$9)),1)</f>
        <v>5.2</v>
      </c>
      <c r="M161" s="48">
        <f>ROUND(VLOOKUP(M$157,$E$118:$P$129,3,0)/MAX(3,(VLOOKUP($F161,$E$118:$P$129,7,0)*(1+属性投放!$E$9)-VLOOKUP(M$157,$E$118:$P$129,8,0)+属性投放!$F$9)*(1+属性投放!$G$9)*(1+属性投放!$H$9)),1)</f>
        <v>7.4</v>
      </c>
      <c r="N161" s="48">
        <f>ROUND(VLOOKUP(N$157,$E$118:$P$129,3,0)/MAX(3,(VLOOKUP($F161,$E$118:$P$129,7,0)*(1+属性投放!$E$9)-VLOOKUP(N$157,$E$118:$P$129,8,0)+属性投放!$F$9)*(1+属性投放!$G$9)*(1+属性投放!$H$9)),1)</f>
        <v>4.0999999999999996</v>
      </c>
      <c r="O161" s="48">
        <f>ROUND(VLOOKUP(O$157,$E$118:$P$129,3,0)/MAX(3,(VLOOKUP($F161,$E$118:$P$129,7,0)*(1+属性投放!$E$9)-VLOOKUP(O$157,$E$118:$P$129,8,0)+属性投放!$F$9)*(1+属性投放!$G$9)*(1+属性投放!$H$9)),1)</f>
        <v>5.3</v>
      </c>
      <c r="P161" s="48">
        <f>ROUND(VLOOKUP(P$157,$E$118:$P$129,3,0)/MAX(3,(VLOOKUP($F161,$E$118:$P$129,7,0)*(1+属性投放!$E$9)-VLOOKUP(P$157,$E$118:$P$129,8,0)+属性投放!$F$9)*(1+属性投放!$G$9)*(1+属性投放!$H$9)),1)</f>
        <v>3.6</v>
      </c>
      <c r="Q161" s="48">
        <f>ROUND(VLOOKUP(Q$157,$E$118:$P$129,3,0)/MAX(3,(VLOOKUP($F161,$E$118:$P$129,7,0)*(1+属性投放!$E$9)-VLOOKUP(Q$157,$E$118:$P$129,8,0)+属性投放!$F$9)*(1+属性投放!$G$9)*(1+属性投放!$H$9)),1)</f>
        <v>3.8</v>
      </c>
      <c r="R161" s="48">
        <f>ROUND(VLOOKUP(R$157,$E$118:$P$129,3,0)/MAX(3,(VLOOKUP($F161,$E$118:$P$129,7,0)*(1+属性投放!$E$9)-VLOOKUP(R$157,$E$118:$P$129,8,0)+属性投放!$F$9)*(1+属性投放!$G$9)*(1+属性投放!$H$9)),1)</f>
        <v>4.2</v>
      </c>
    </row>
    <row r="162" spans="5:18" ht="12">
      <c r="E162" s="55">
        <v>10310</v>
      </c>
      <c r="F162" s="282" t="s">
        <v>1220</v>
      </c>
      <c r="G162" s="48">
        <f>ROUND(VLOOKUP(G$157,$E$118:$P$129,3,0)/MAX(3,(VLOOKUP($F162,$E$118:$P$129,7,0)*(1+属性投放!$E$9)-VLOOKUP(G$157,$E$118:$P$129,8,0)+属性投放!$F$9)*(1+属性投放!$G$9)*(1+属性投放!$H$9)),1)</f>
        <v>10.1</v>
      </c>
      <c r="H162" s="48">
        <f>ROUND(VLOOKUP(H$157,$E$118:$P$129,3,0)/MAX(3,(VLOOKUP($F162,$E$118:$P$129,7,0)*(1+属性投放!$E$9)-VLOOKUP(H$157,$E$118:$P$129,8,0)+属性投放!$F$9)*(1+属性投放!$G$9)*(1+属性投放!$H$9)),1)</f>
        <v>16.8</v>
      </c>
      <c r="I162" s="48">
        <f>ROUND(VLOOKUP(I$157,$E$118:$P$129,3,0)/MAX(3,(VLOOKUP($F162,$E$118:$P$129,7,0)*(1+属性投放!$E$9)-VLOOKUP(I$157,$E$118:$P$129,8,0)+属性投放!$F$9)*(1+属性投放!$G$9)*(1+属性投放!$H$9)),1)</f>
        <v>8.8000000000000007</v>
      </c>
      <c r="J162" s="48">
        <f>ROUND(VLOOKUP(J$157,$E$118:$P$129,3,0)/MAX(3,(VLOOKUP($F162,$E$118:$P$129,7,0)*(1+属性投放!$E$9)-VLOOKUP(J$157,$E$118:$P$129,8,0)+属性投放!$F$9)*(1+属性投放!$G$9)*(1+属性投放!$H$9)),1)</f>
        <v>11.9</v>
      </c>
      <c r="K162" s="48">
        <f>ROUND(VLOOKUP(K$157,$E$118:$P$129,3,0)/MAX(3,(VLOOKUP($F162,$E$118:$P$129,7,0)*(1+属性投放!$E$9)-VLOOKUP(K$157,$E$118:$P$129,8,0)+属性投放!$F$9)*(1+属性投放!$G$9)*(1+属性投放!$H$9)),1)</f>
        <v>9.6999999999999993</v>
      </c>
      <c r="L162" s="48">
        <f>ROUND(VLOOKUP(L$157,$E$118:$P$129,3,0)/MAX(3,(VLOOKUP($F162,$E$118:$P$129,7,0)*(1+属性投放!$E$9)-VLOOKUP(L$157,$E$118:$P$129,8,0)+属性投放!$F$9)*(1+属性投放!$G$9)*(1+属性投放!$H$9)),1)</f>
        <v>11.9</v>
      </c>
      <c r="M162" s="48">
        <f>ROUND(VLOOKUP(M$157,$E$118:$P$129,3,0)/MAX(3,(VLOOKUP($F162,$E$118:$P$129,7,0)*(1+属性投放!$E$9)-VLOOKUP(M$157,$E$118:$P$129,8,0)+属性投放!$F$9)*(1+属性投放!$G$9)*(1+属性投放!$H$9)),1)</f>
        <v>14.4</v>
      </c>
      <c r="N162" s="48">
        <f>ROUND(VLOOKUP(N$157,$E$118:$P$129,3,0)/MAX(3,(VLOOKUP($F162,$E$118:$P$129,7,0)*(1+属性投放!$E$9)-VLOOKUP(N$157,$E$118:$P$129,8,0)+属性投放!$F$9)*(1+属性投放!$G$9)*(1+属性投放!$H$9)),1)</f>
        <v>8.8000000000000007</v>
      </c>
      <c r="O162" s="48">
        <f>ROUND(VLOOKUP(O$157,$E$118:$P$129,3,0)/MAX(3,(VLOOKUP($F162,$E$118:$P$129,7,0)*(1+属性投放!$E$9)-VLOOKUP(O$157,$E$118:$P$129,8,0)+属性投放!$F$9)*(1+属性投放!$G$9)*(1+属性投放!$H$9)),1)</f>
        <v>15.8</v>
      </c>
      <c r="P162" s="48">
        <f>ROUND(VLOOKUP(P$157,$E$118:$P$129,3,0)/MAX(3,(VLOOKUP($F162,$E$118:$P$129,7,0)*(1+属性投放!$E$9)-VLOOKUP(P$157,$E$118:$P$129,8,0)+属性投放!$F$9)*(1+属性投放!$G$9)*(1+属性投放!$H$9)),1)</f>
        <v>7</v>
      </c>
      <c r="Q162" s="48">
        <f>ROUND(VLOOKUP(Q$157,$E$118:$P$129,3,0)/MAX(3,(VLOOKUP($F162,$E$118:$P$129,7,0)*(1+属性投放!$E$9)-VLOOKUP(Q$157,$E$118:$P$129,8,0)+属性投放!$F$9)*(1+属性投放!$G$9)*(1+属性投放!$H$9)),1)</f>
        <v>7.6</v>
      </c>
      <c r="R162" s="48">
        <f>ROUND(VLOOKUP(R$157,$E$118:$P$129,3,0)/MAX(3,(VLOOKUP($F162,$E$118:$P$129,7,0)*(1+属性投放!$E$9)-VLOOKUP(R$157,$E$118:$P$129,8,0)+属性投放!$F$9)*(1+属性投放!$G$9)*(1+属性投放!$H$9)),1)</f>
        <v>9.3000000000000007</v>
      </c>
    </row>
    <row r="163" spans="5:18" ht="12">
      <c r="E163" s="55">
        <v>13001</v>
      </c>
      <c r="F163" s="282" t="s">
        <v>1222</v>
      </c>
      <c r="G163" s="48">
        <f>ROUND(VLOOKUP(G$157,$E$118:$P$129,3,0)/MAX(3,(VLOOKUP($F163,$E$118:$P$129,7,0)*(1+属性投放!$E$9)-VLOOKUP(G$157,$E$118:$P$129,8,0)+属性投放!$F$9)*(1+属性投放!$G$9)*(1+属性投放!$H$9)),1)</f>
        <v>4.8</v>
      </c>
      <c r="H163" s="48">
        <f>ROUND(VLOOKUP(H$157,$E$118:$P$129,3,0)/MAX(3,(VLOOKUP($F163,$E$118:$P$129,7,0)*(1+属性投放!$E$9)-VLOOKUP(H$157,$E$118:$P$129,8,0)+属性投放!$F$9)*(1+属性投放!$G$9)*(1+属性投放!$H$9)),1)</f>
        <v>5.9</v>
      </c>
      <c r="I163" s="48">
        <f>ROUND(VLOOKUP(I$157,$E$118:$P$129,3,0)/MAX(3,(VLOOKUP($F163,$E$118:$P$129,7,0)*(1+属性投放!$E$9)-VLOOKUP(I$157,$E$118:$P$129,8,0)+属性投放!$F$9)*(1+属性投放!$G$9)*(1+属性投放!$H$9)),1)</f>
        <v>4.5</v>
      </c>
      <c r="J163" s="48">
        <f>ROUND(VLOOKUP(J$157,$E$118:$P$129,3,0)/MAX(3,(VLOOKUP($F163,$E$118:$P$129,7,0)*(1+属性投放!$E$9)-VLOOKUP(J$157,$E$118:$P$129,8,0)+属性投放!$F$9)*(1+属性投放!$G$9)*(1+属性投放!$H$9)),1)</f>
        <v>5.2</v>
      </c>
      <c r="K163" s="48">
        <f>ROUND(VLOOKUP(K$157,$E$118:$P$129,3,0)/MAX(3,(VLOOKUP($F163,$E$118:$P$129,7,0)*(1+属性投放!$E$9)-VLOOKUP(K$157,$E$118:$P$129,8,0)+属性投放!$F$9)*(1+属性投放!$G$9)*(1+属性投放!$H$9)),1)</f>
        <v>4.7</v>
      </c>
      <c r="L163" s="48">
        <f>ROUND(VLOOKUP(L$157,$E$118:$P$129,3,0)/MAX(3,(VLOOKUP($F163,$E$118:$P$129,7,0)*(1+属性投放!$E$9)-VLOOKUP(L$157,$E$118:$P$129,8,0)+属性投放!$F$9)*(1+属性投放!$G$9)*(1+属性投放!$H$9)),1)</f>
        <v>5.2</v>
      </c>
      <c r="M163" s="48">
        <f>ROUND(VLOOKUP(M$157,$E$118:$P$129,3,0)/MAX(3,(VLOOKUP($F163,$E$118:$P$129,7,0)*(1+属性投放!$E$9)-VLOOKUP(M$157,$E$118:$P$129,8,0)+属性投放!$F$9)*(1+属性投放!$G$9)*(1+属性投放!$H$9)),1)</f>
        <v>7.4</v>
      </c>
      <c r="N163" s="48">
        <f>ROUND(VLOOKUP(N$157,$E$118:$P$129,3,0)/MAX(3,(VLOOKUP($F163,$E$118:$P$129,7,0)*(1+属性投放!$E$9)-VLOOKUP(N$157,$E$118:$P$129,8,0)+属性投放!$F$9)*(1+属性投放!$G$9)*(1+属性投放!$H$9)),1)</f>
        <v>4.0999999999999996</v>
      </c>
      <c r="O163" s="48">
        <f>ROUND(VLOOKUP(O$157,$E$118:$P$129,3,0)/MAX(3,(VLOOKUP($F163,$E$118:$P$129,7,0)*(1+属性投放!$E$9)-VLOOKUP(O$157,$E$118:$P$129,8,0)+属性投放!$F$9)*(1+属性投放!$G$9)*(1+属性投放!$H$9)),1)</f>
        <v>5.3</v>
      </c>
      <c r="P163" s="48">
        <f>ROUND(VLOOKUP(P$157,$E$118:$P$129,3,0)/MAX(3,(VLOOKUP($F163,$E$118:$P$129,7,0)*(1+属性投放!$E$9)-VLOOKUP(P$157,$E$118:$P$129,8,0)+属性投放!$F$9)*(1+属性投放!$G$9)*(1+属性投放!$H$9)),1)</f>
        <v>3.6</v>
      </c>
      <c r="Q163" s="48">
        <f>ROUND(VLOOKUP(Q$157,$E$118:$P$129,3,0)/MAX(3,(VLOOKUP($F163,$E$118:$P$129,7,0)*(1+属性投放!$E$9)-VLOOKUP(Q$157,$E$118:$P$129,8,0)+属性投放!$F$9)*(1+属性投放!$G$9)*(1+属性投放!$H$9)),1)</f>
        <v>3.8</v>
      </c>
      <c r="R163" s="48">
        <f>ROUND(VLOOKUP(R$157,$E$118:$P$129,3,0)/MAX(3,(VLOOKUP($F163,$E$118:$P$129,7,0)*(1+属性投放!$E$9)-VLOOKUP(R$157,$E$118:$P$129,8,0)+属性投放!$F$9)*(1+属性投放!$G$9)*(1+属性投放!$H$9)),1)</f>
        <v>4.2</v>
      </c>
    </row>
    <row r="164" spans="5:18" ht="12">
      <c r="E164" s="55">
        <v>50000</v>
      </c>
      <c r="F164" s="282" t="s">
        <v>25</v>
      </c>
      <c r="G164" s="48">
        <f>ROUND(VLOOKUP(G$157,$E$118:$P$129,3,0)/MAX(3,(VLOOKUP($F164,$E$118:$P$129,7,0)*(1+属性投放!$E$9)-VLOOKUP(G$157,$E$118:$P$129,8,0)+属性投放!$F$9)*(1+属性投放!$G$9)*(1+属性投放!$H$9)),1)</f>
        <v>10.1</v>
      </c>
      <c r="H164" s="48">
        <f>ROUND(VLOOKUP(H$157,$E$118:$P$129,3,0)/MAX(3,(VLOOKUP($F164,$E$118:$P$129,7,0)*(1+属性投放!$E$9)-VLOOKUP(H$157,$E$118:$P$129,8,0)+属性投放!$F$9)*(1+属性投放!$G$9)*(1+属性投放!$H$9)),1)</f>
        <v>16.8</v>
      </c>
      <c r="I164" s="48">
        <f>ROUND(VLOOKUP(I$157,$E$118:$P$129,3,0)/MAX(3,(VLOOKUP($F164,$E$118:$P$129,7,0)*(1+属性投放!$E$9)-VLOOKUP(I$157,$E$118:$P$129,8,0)+属性投放!$F$9)*(1+属性投放!$G$9)*(1+属性投放!$H$9)),1)</f>
        <v>8.8000000000000007</v>
      </c>
      <c r="J164" s="48">
        <f>ROUND(VLOOKUP(J$157,$E$118:$P$129,3,0)/MAX(3,(VLOOKUP($F164,$E$118:$P$129,7,0)*(1+属性投放!$E$9)-VLOOKUP(J$157,$E$118:$P$129,8,0)+属性投放!$F$9)*(1+属性投放!$G$9)*(1+属性投放!$H$9)),1)</f>
        <v>11.9</v>
      </c>
      <c r="K164" s="48">
        <f>ROUND(VLOOKUP(K$157,$E$118:$P$129,3,0)/MAX(3,(VLOOKUP($F164,$E$118:$P$129,7,0)*(1+属性投放!$E$9)-VLOOKUP(K$157,$E$118:$P$129,8,0)+属性投放!$F$9)*(1+属性投放!$G$9)*(1+属性投放!$H$9)),1)</f>
        <v>9.6999999999999993</v>
      </c>
      <c r="L164" s="48">
        <f>ROUND(VLOOKUP(L$157,$E$118:$P$129,3,0)/MAX(3,(VLOOKUP($F164,$E$118:$P$129,7,0)*(1+属性投放!$E$9)-VLOOKUP(L$157,$E$118:$P$129,8,0)+属性投放!$F$9)*(1+属性投放!$G$9)*(1+属性投放!$H$9)),1)</f>
        <v>11.9</v>
      </c>
      <c r="M164" s="48">
        <f>ROUND(VLOOKUP(M$157,$E$118:$P$129,3,0)/MAX(3,(VLOOKUP($F164,$E$118:$P$129,7,0)*(1+属性投放!$E$9)-VLOOKUP(M$157,$E$118:$P$129,8,0)+属性投放!$F$9)*(1+属性投放!$G$9)*(1+属性投放!$H$9)),1)</f>
        <v>14.4</v>
      </c>
      <c r="N164" s="48">
        <f>ROUND(VLOOKUP(N$157,$E$118:$P$129,3,0)/MAX(3,(VLOOKUP($F164,$E$118:$P$129,7,0)*(1+属性投放!$E$9)-VLOOKUP(N$157,$E$118:$P$129,8,0)+属性投放!$F$9)*(1+属性投放!$G$9)*(1+属性投放!$H$9)),1)</f>
        <v>8.8000000000000007</v>
      </c>
      <c r="O164" s="48">
        <f>ROUND(VLOOKUP(O$157,$E$118:$P$129,3,0)/MAX(3,(VLOOKUP($F164,$E$118:$P$129,7,0)*(1+属性投放!$E$9)-VLOOKUP(O$157,$E$118:$P$129,8,0)+属性投放!$F$9)*(1+属性投放!$G$9)*(1+属性投放!$H$9)),1)</f>
        <v>15.8</v>
      </c>
      <c r="P164" s="48">
        <f>ROUND(VLOOKUP(P$157,$E$118:$P$129,3,0)/MAX(3,(VLOOKUP($F164,$E$118:$P$129,7,0)*(1+属性投放!$E$9)-VLOOKUP(P$157,$E$118:$P$129,8,0)+属性投放!$F$9)*(1+属性投放!$G$9)*(1+属性投放!$H$9)),1)</f>
        <v>7</v>
      </c>
      <c r="Q164" s="48">
        <f>ROUND(VLOOKUP(Q$157,$E$118:$P$129,3,0)/MAX(3,(VLOOKUP($F164,$E$118:$P$129,7,0)*(1+属性投放!$E$9)-VLOOKUP(Q$157,$E$118:$P$129,8,0)+属性投放!$F$9)*(1+属性投放!$G$9)*(1+属性投放!$H$9)),1)</f>
        <v>7.6</v>
      </c>
      <c r="R164" s="48">
        <f>ROUND(VLOOKUP(R$157,$E$118:$P$129,3,0)/MAX(3,(VLOOKUP($F164,$E$118:$P$129,7,0)*(1+属性投放!$E$9)-VLOOKUP(R$157,$E$118:$P$129,8,0)+属性投放!$F$9)*(1+属性投放!$G$9)*(1+属性投放!$H$9)),1)</f>
        <v>9.3000000000000007</v>
      </c>
    </row>
    <row r="165" spans="5:18" ht="12">
      <c r="E165" s="49" t="s">
        <v>29</v>
      </c>
      <c r="F165" s="17" t="s">
        <v>26</v>
      </c>
      <c r="G165" s="48">
        <f>ROUND(VLOOKUP(G$157,$E$118:$P$129,3,0)/MAX(3,(VLOOKUP($F165,$E$118:$P$129,7,0)*(1+属性投放!$E$9)-VLOOKUP(G$157,$E$118:$P$129,8,0)+属性投放!$F$9)*(1+属性投放!$G$9)*(1+属性投放!$H$9)),1)</f>
        <v>10.1</v>
      </c>
      <c r="H165" s="48">
        <f>ROUND(VLOOKUP(H$157,$E$118:$P$129,3,0)/MAX(3,(VLOOKUP($F165,$E$118:$P$129,7,0)*(1+属性投放!$E$9)-VLOOKUP(H$157,$E$118:$P$129,8,0)+属性投放!$F$9)*(1+属性投放!$G$9)*(1+属性投放!$H$9)),1)</f>
        <v>16.8</v>
      </c>
      <c r="I165" s="48">
        <f>ROUND(VLOOKUP(I$157,$E$118:$P$129,3,0)/MAX(3,(VLOOKUP($F165,$E$118:$P$129,7,0)*(1+属性投放!$E$9)-VLOOKUP(I$157,$E$118:$P$129,8,0)+属性投放!$F$9)*(1+属性投放!$G$9)*(1+属性投放!$H$9)),1)</f>
        <v>8.8000000000000007</v>
      </c>
      <c r="J165" s="48">
        <f>ROUND(VLOOKUP(J$157,$E$118:$P$129,3,0)/MAX(3,(VLOOKUP($F165,$E$118:$P$129,7,0)*(1+属性投放!$E$9)-VLOOKUP(J$157,$E$118:$P$129,8,0)+属性投放!$F$9)*(1+属性投放!$G$9)*(1+属性投放!$H$9)),1)</f>
        <v>11.9</v>
      </c>
      <c r="K165" s="48">
        <f>ROUND(VLOOKUP(K$157,$E$118:$P$129,3,0)/MAX(3,(VLOOKUP($F165,$E$118:$P$129,7,0)*(1+属性投放!$E$9)-VLOOKUP(K$157,$E$118:$P$129,8,0)+属性投放!$F$9)*(1+属性投放!$G$9)*(1+属性投放!$H$9)),1)</f>
        <v>9.6999999999999993</v>
      </c>
      <c r="L165" s="48">
        <f>ROUND(VLOOKUP(L$157,$E$118:$P$129,3,0)/MAX(3,(VLOOKUP($F165,$E$118:$P$129,7,0)*(1+属性投放!$E$9)-VLOOKUP(L$157,$E$118:$P$129,8,0)+属性投放!$F$9)*(1+属性投放!$G$9)*(1+属性投放!$H$9)),1)</f>
        <v>11.9</v>
      </c>
      <c r="M165" s="48">
        <f>ROUND(VLOOKUP(M$157,$E$118:$P$129,3,0)/MAX(3,(VLOOKUP($F165,$E$118:$P$129,7,0)*(1+属性投放!$E$9)-VLOOKUP(M$157,$E$118:$P$129,8,0)+属性投放!$F$9)*(1+属性投放!$G$9)*(1+属性投放!$H$9)),1)</f>
        <v>14.4</v>
      </c>
      <c r="N165" s="48">
        <f>ROUND(VLOOKUP(N$157,$E$118:$P$129,3,0)/MAX(3,(VLOOKUP($F165,$E$118:$P$129,7,0)*(1+属性投放!$E$9)-VLOOKUP(N$157,$E$118:$P$129,8,0)+属性投放!$F$9)*(1+属性投放!$G$9)*(1+属性投放!$H$9)),1)</f>
        <v>8.8000000000000007</v>
      </c>
      <c r="O165" s="48">
        <f>ROUND(VLOOKUP(O$157,$E$118:$P$129,3,0)/MAX(3,(VLOOKUP($F165,$E$118:$P$129,7,0)*(1+属性投放!$E$9)-VLOOKUP(O$157,$E$118:$P$129,8,0)+属性投放!$F$9)*(1+属性投放!$G$9)*(1+属性投放!$H$9)),1)</f>
        <v>15.8</v>
      </c>
      <c r="P165" s="48">
        <f>ROUND(VLOOKUP(P$157,$E$118:$P$129,3,0)/MAX(3,(VLOOKUP($F165,$E$118:$P$129,7,0)*(1+属性投放!$E$9)-VLOOKUP(P$157,$E$118:$P$129,8,0)+属性投放!$F$9)*(1+属性投放!$G$9)*(1+属性投放!$H$9)),1)</f>
        <v>7</v>
      </c>
      <c r="Q165" s="48">
        <f>ROUND(VLOOKUP(Q$157,$E$118:$P$129,3,0)/MAX(3,(VLOOKUP($F165,$E$118:$P$129,7,0)*(1+属性投放!$E$9)-VLOOKUP(Q$157,$E$118:$P$129,8,0)+属性投放!$F$9)*(1+属性投放!$G$9)*(1+属性投放!$H$9)),1)</f>
        <v>7.6</v>
      </c>
      <c r="R165" s="48">
        <f>ROUND(VLOOKUP(R$157,$E$118:$P$129,3,0)/MAX(3,(VLOOKUP($F165,$E$118:$P$129,7,0)*(1+属性投放!$E$9)-VLOOKUP(R$157,$E$118:$P$129,8,0)+属性投放!$F$9)*(1+属性投放!$G$9)*(1+属性投放!$H$9)),1)</f>
        <v>9.3000000000000007</v>
      </c>
    </row>
    <row r="166" spans="5:18" ht="12">
      <c r="E166" s="55" t="s">
        <v>28</v>
      </c>
      <c r="F166" s="282" t="s">
        <v>39</v>
      </c>
      <c r="G166" s="48">
        <f>ROUND(VLOOKUP(G$157,$E$118:$P$129,3,0)/MAX(3,(VLOOKUP($F166,$E$118:$P$129,7,0)*(1+属性投放!$E$9)-VLOOKUP(G$157,$E$118:$P$129,8,0)+属性投放!$F$9)*(1+属性投放!$G$9)*(1+属性投放!$H$9)),1)</f>
        <v>3.6</v>
      </c>
      <c r="H166" s="48">
        <f>ROUND(VLOOKUP(H$157,$E$118:$P$129,3,0)/MAX(3,(VLOOKUP($F166,$E$118:$P$129,7,0)*(1+属性投放!$E$9)-VLOOKUP(H$157,$E$118:$P$129,8,0)+属性投放!$F$9)*(1+属性投放!$G$9)*(1+属性投放!$H$9)),1)</f>
        <v>4.0999999999999996</v>
      </c>
      <c r="I166" s="48">
        <f>ROUND(VLOOKUP(I$157,$E$118:$P$129,3,0)/MAX(3,(VLOOKUP($F166,$E$118:$P$129,7,0)*(1+属性投放!$E$9)-VLOOKUP(I$157,$E$118:$P$129,8,0)+属性投放!$F$9)*(1+属性投放!$G$9)*(1+属性投放!$H$9)),1)</f>
        <v>3.4</v>
      </c>
      <c r="J166" s="48">
        <f>ROUND(VLOOKUP(J$157,$E$118:$P$129,3,0)/MAX(3,(VLOOKUP($F166,$E$118:$P$129,7,0)*(1+属性投放!$E$9)-VLOOKUP(J$157,$E$118:$P$129,8,0)+属性投放!$F$9)*(1+属性投放!$G$9)*(1+属性投放!$H$9)),1)</f>
        <v>3.7</v>
      </c>
      <c r="K166" s="48">
        <f>ROUND(VLOOKUP(K$157,$E$118:$P$129,3,0)/MAX(3,(VLOOKUP($F166,$E$118:$P$129,7,0)*(1+属性投放!$E$9)-VLOOKUP(K$157,$E$118:$P$129,8,0)+属性投放!$F$9)*(1+属性投放!$G$9)*(1+属性投放!$H$9)),1)</f>
        <v>3.5</v>
      </c>
      <c r="L166" s="48">
        <f>ROUND(VLOOKUP(L$157,$E$118:$P$129,3,0)/MAX(3,(VLOOKUP($F166,$E$118:$P$129,7,0)*(1+属性投放!$E$9)-VLOOKUP(L$157,$E$118:$P$129,8,0)+属性投放!$F$9)*(1+属性投放!$G$9)*(1+属性投放!$H$9)),1)</f>
        <v>3.7</v>
      </c>
      <c r="M166" s="48">
        <f>ROUND(VLOOKUP(M$157,$E$118:$P$129,3,0)/MAX(3,(VLOOKUP($F166,$E$118:$P$129,7,0)*(1+属性投放!$E$9)-VLOOKUP(M$157,$E$118:$P$129,8,0)+属性投放!$F$9)*(1+属性投放!$G$9)*(1+属性投放!$H$9)),1)</f>
        <v>5.6</v>
      </c>
      <c r="N166" s="48">
        <f>ROUND(VLOOKUP(N$157,$E$118:$P$129,3,0)/MAX(3,(VLOOKUP($F166,$E$118:$P$129,7,0)*(1+属性投放!$E$9)-VLOOKUP(N$157,$E$118:$P$129,8,0)+属性投放!$F$9)*(1+属性投放!$G$9)*(1+属性投放!$H$9)),1)</f>
        <v>3</v>
      </c>
      <c r="O166" s="48">
        <f>ROUND(VLOOKUP(O$157,$E$118:$P$129,3,0)/MAX(3,(VLOOKUP($F166,$E$118:$P$129,7,0)*(1+属性投放!$E$9)-VLOOKUP(O$157,$E$118:$P$129,8,0)+属性投放!$F$9)*(1+属性投放!$G$9)*(1+属性投放!$H$9)),1)</f>
        <v>3.6</v>
      </c>
      <c r="P166" s="48">
        <f>ROUND(VLOOKUP(P$157,$E$118:$P$129,3,0)/MAX(3,(VLOOKUP($F166,$E$118:$P$129,7,0)*(1+属性投放!$E$9)-VLOOKUP(P$157,$E$118:$P$129,8,0)+属性投放!$F$9)*(1+属性投放!$G$9)*(1+属性投放!$H$9)),1)</f>
        <v>2.7</v>
      </c>
      <c r="Q166" s="48">
        <f>ROUND(VLOOKUP(Q$157,$E$118:$P$129,3,0)/MAX(3,(VLOOKUP($F166,$E$118:$P$129,7,0)*(1+属性投放!$E$9)-VLOOKUP(Q$157,$E$118:$P$129,8,0)+属性投放!$F$9)*(1+属性投放!$G$9)*(1+属性投放!$H$9)),1)</f>
        <v>2.8</v>
      </c>
      <c r="R166" s="48">
        <f>ROUND(VLOOKUP(R$157,$E$118:$P$129,3,0)/MAX(3,(VLOOKUP($F166,$E$118:$P$129,7,0)*(1+属性投放!$E$9)-VLOOKUP(R$157,$E$118:$P$129,8,0)+属性投放!$F$9)*(1+属性投放!$G$9)*(1+属性投放!$H$9)),1)</f>
        <v>3</v>
      </c>
    </row>
    <row r="167" spans="5:18" ht="12">
      <c r="E167" s="55" t="s">
        <v>30</v>
      </c>
      <c r="F167" s="282" t="s">
        <v>27</v>
      </c>
      <c r="G167" s="48">
        <f>ROUND(VLOOKUP(G$157,$E$118:$P$129,3,0)/MAX(3,(VLOOKUP($F167,$E$118:$P$129,7,0)*(1+属性投放!$E$9)-VLOOKUP(G$157,$E$118:$P$129,8,0)+属性投放!$F$9)*(1+属性投放!$G$9)*(1+属性投放!$H$9)),1)</f>
        <v>10.1</v>
      </c>
      <c r="H167" s="48">
        <f>ROUND(VLOOKUP(H$157,$E$118:$P$129,3,0)/MAX(3,(VLOOKUP($F167,$E$118:$P$129,7,0)*(1+属性投放!$E$9)-VLOOKUP(H$157,$E$118:$P$129,8,0)+属性投放!$F$9)*(1+属性投放!$G$9)*(1+属性投放!$H$9)),1)</f>
        <v>16.8</v>
      </c>
      <c r="I167" s="48">
        <f>ROUND(VLOOKUP(I$157,$E$118:$P$129,3,0)/MAX(3,(VLOOKUP($F167,$E$118:$P$129,7,0)*(1+属性投放!$E$9)-VLOOKUP(I$157,$E$118:$P$129,8,0)+属性投放!$F$9)*(1+属性投放!$G$9)*(1+属性投放!$H$9)),1)</f>
        <v>8.8000000000000007</v>
      </c>
      <c r="J167" s="48">
        <f>ROUND(VLOOKUP(J$157,$E$118:$P$129,3,0)/MAX(3,(VLOOKUP($F167,$E$118:$P$129,7,0)*(1+属性投放!$E$9)-VLOOKUP(J$157,$E$118:$P$129,8,0)+属性投放!$F$9)*(1+属性投放!$G$9)*(1+属性投放!$H$9)),1)</f>
        <v>11.9</v>
      </c>
      <c r="K167" s="48">
        <f>ROUND(VLOOKUP(K$157,$E$118:$P$129,3,0)/MAX(3,(VLOOKUP($F167,$E$118:$P$129,7,0)*(1+属性投放!$E$9)-VLOOKUP(K$157,$E$118:$P$129,8,0)+属性投放!$F$9)*(1+属性投放!$G$9)*(1+属性投放!$H$9)),1)</f>
        <v>9.6999999999999993</v>
      </c>
      <c r="L167" s="48">
        <f>ROUND(VLOOKUP(L$157,$E$118:$P$129,3,0)/MAX(3,(VLOOKUP($F167,$E$118:$P$129,7,0)*(1+属性投放!$E$9)-VLOOKUP(L$157,$E$118:$P$129,8,0)+属性投放!$F$9)*(1+属性投放!$G$9)*(1+属性投放!$H$9)),1)</f>
        <v>11.9</v>
      </c>
      <c r="M167" s="48">
        <f>ROUND(VLOOKUP(M$157,$E$118:$P$129,3,0)/MAX(3,(VLOOKUP($F167,$E$118:$P$129,7,0)*(1+属性投放!$E$9)-VLOOKUP(M$157,$E$118:$P$129,8,0)+属性投放!$F$9)*(1+属性投放!$G$9)*(1+属性投放!$H$9)),1)</f>
        <v>14.4</v>
      </c>
      <c r="N167" s="48">
        <f>ROUND(VLOOKUP(N$157,$E$118:$P$129,3,0)/MAX(3,(VLOOKUP($F167,$E$118:$P$129,7,0)*(1+属性投放!$E$9)-VLOOKUP(N$157,$E$118:$P$129,8,0)+属性投放!$F$9)*(1+属性投放!$G$9)*(1+属性投放!$H$9)),1)</f>
        <v>8.8000000000000007</v>
      </c>
      <c r="O167" s="48">
        <f>ROUND(VLOOKUP(O$157,$E$118:$P$129,3,0)/MAX(3,(VLOOKUP($F167,$E$118:$P$129,7,0)*(1+属性投放!$E$9)-VLOOKUP(O$157,$E$118:$P$129,8,0)+属性投放!$F$9)*(1+属性投放!$G$9)*(1+属性投放!$H$9)),1)</f>
        <v>15.8</v>
      </c>
      <c r="P167" s="48">
        <f>ROUND(VLOOKUP(P$157,$E$118:$P$129,3,0)/MAX(3,(VLOOKUP($F167,$E$118:$P$129,7,0)*(1+属性投放!$E$9)-VLOOKUP(P$157,$E$118:$P$129,8,0)+属性投放!$F$9)*(1+属性投放!$G$9)*(1+属性投放!$H$9)),1)</f>
        <v>7</v>
      </c>
      <c r="Q167" s="48">
        <f>ROUND(VLOOKUP(Q$157,$E$118:$P$129,3,0)/MAX(3,(VLOOKUP($F167,$E$118:$P$129,7,0)*(1+属性投放!$E$9)-VLOOKUP(Q$157,$E$118:$P$129,8,0)+属性投放!$F$9)*(1+属性投放!$G$9)*(1+属性投放!$H$9)),1)</f>
        <v>7.6</v>
      </c>
      <c r="R167" s="48">
        <f>ROUND(VLOOKUP(R$157,$E$118:$P$129,3,0)/MAX(3,(VLOOKUP($F167,$E$118:$P$129,7,0)*(1+属性投放!$E$9)-VLOOKUP(R$157,$E$118:$P$129,8,0)+属性投放!$F$9)*(1+属性投放!$G$9)*(1+属性投放!$H$9)),1)</f>
        <v>9.3000000000000007</v>
      </c>
    </row>
    <row r="168" spans="5:18" ht="12">
      <c r="E168" s="54" t="s">
        <v>1224</v>
      </c>
      <c r="F168" s="17" t="s">
        <v>43</v>
      </c>
      <c r="G168" s="48">
        <f>ROUND(VLOOKUP(G$157,$E$118:$P$129,3,0)/MAX(3,(VLOOKUP($F168,$E$118:$P$129,7,0)*(1+属性投放!$E$9)-VLOOKUP(G$157,$E$118:$P$129,8,0)+属性投放!$F$9)*(1+属性投放!$G$9)*(1+属性投放!$H$9)),1)</f>
        <v>10.1</v>
      </c>
      <c r="H168" s="48">
        <f>ROUND(VLOOKUP(H$157,$E$118:$P$129,3,0)/MAX(3,(VLOOKUP($F168,$E$118:$P$129,7,0)*(1+属性投放!$E$9)-VLOOKUP(H$157,$E$118:$P$129,8,0)+属性投放!$F$9)*(1+属性投放!$G$9)*(1+属性投放!$H$9)),1)</f>
        <v>16.8</v>
      </c>
      <c r="I168" s="48">
        <f>ROUND(VLOOKUP(I$157,$E$118:$P$129,3,0)/MAX(3,(VLOOKUP($F168,$E$118:$P$129,7,0)*(1+属性投放!$E$9)-VLOOKUP(I$157,$E$118:$P$129,8,0)+属性投放!$F$9)*(1+属性投放!$G$9)*(1+属性投放!$H$9)),1)</f>
        <v>8.8000000000000007</v>
      </c>
      <c r="J168" s="48">
        <f>ROUND(VLOOKUP(J$157,$E$118:$P$129,3,0)/MAX(3,(VLOOKUP($F168,$E$118:$P$129,7,0)*(1+属性投放!$E$9)-VLOOKUP(J$157,$E$118:$P$129,8,0)+属性投放!$F$9)*(1+属性投放!$G$9)*(1+属性投放!$H$9)),1)</f>
        <v>11.9</v>
      </c>
      <c r="K168" s="48">
        <f>ROUND(VLOOKUP(K$157,$E$118:$P$129,3,0)/MAX(3,(VLOOKUP($F168,$E$118:$P$129,7,0)*(1+属性投放!$E$9)-VLOOKUP(K$157,$E$118:$P$129,8,0)+属性投放!$F$9)*(1+属性投放!$G$9)*(1+属性投放!$H$9)),1)</f>
        <v>9.6999999999999993</v>
      </c>
      <c r="L168" s="48">
        <f>ROUND(VLOOKUP(L$157,$E$118:$P$129,3,0)/MAX(3,(VLOOKUP($F168,$E$118:$P$129,7,0)*(1+属性投放!$E$9)-VLOOKUP(L$157,$E$118:$P$129,8,0)+属性投放!$F$9)*(1+属性投放!$G$9)*(1+属性投放!$H$9)),1)</f>
        <v>11.9</v>
      </c>
      <c r="M168" s="48">
        <f>ROUND(VLOOKUP(M$157,$E$118:$P$129,3,0)/MAX(3,(VLOOKUP($F168,$E$118:$P$129,7,0)*(1+属性投放!$E$9)-VLOOKUP(M$157,$E$118:$P$129,8,0)+属性投放!$F$9)*(1+属性投放!$G$9)*(1+属性投放!$H$9)),1)</f>
        <v>14.4</v>
      </c>
      <c r="N168" s="48">
        <f>ROUND(VLOOKUP(N$157,$E$118:$P$129,3,0)/MAX(3,(VLOOKUP($F168,$E$118:$P$129,7,0)*(1+属性投放!$E$9)-VLOOKUP(N$157,$E$118:$P$129,8,0)+属性投放!$F$9)*(1+属性投放!$G$9)*(1+属性投放!$H$9)),1)</f>
        <v>8.8000000000000007</v>
      </c>
      <c r="O168" s="48">
        <f>ROUND(VLOOKUP(O$157,$E$118:$P$129,3,0)/MAX(3,(VLOOKUP($F168,$E$118:$P$129,7,0)*(1+属性投放!$E$9)-VLOOKUP(O$157,$E$118:$P$129,8,0)+属性投放!$F$9)*(1+属性投放!$G$9)*(1+属性投放!$H$9)),1)</f>
        <v>15.8</v>
      </c>
      <c r="P168" s="48">
        <f>ROUND(VLOOKUP(P$157,$E$118:$P$129,3,0)/MAX(3,(VLOOKUP($F168,$E$118:$P$129,7,0)*(1+属性投放!$E$9)-VLOOKUP(P$157,$E$118:$P$129,8,0)+属性投放!$F$9)*(1+属性投放!$G$9)*(1+属性投放!$H$9)),1)</f>
        <v>7</v>
      </c>
      <c r="Q168" s="48">
        <f>ROUND(VLOOKUP(Q$157,$E$118:$P$129,3,0)/MAX(3,(VLOOKUP($F168,$E$118:$P$129,7,0)*(1+属性投放!$E$9)-VLOOKUP(Q$157,$E$118:$P$129,8,0)+属性投放!$F$9)*(1+属性投放!$G$9)*(1+属性投放!$H$9)),1)</f>
        <v>7.6</v>
      </c>
      <c r="R168" s="48">
        <f>ROUND(VLOOKUP(R$157,$E$118:$P$129,3,0)/MAX(3,(VLOOKUP($F168,$E$118:$P$129,7,0)*(1+属性投放!$E$9)-VLOOKUP(R$157,$E$118:$P$129,8,0)+属性投放!$F$9)*(1+属性投放!$G$9)*(1+属性投放!$H$9)),1)</f>
        <v>9.3000000000000007</v>
      </c>
    </row>
    <row r="169" spans="5:18" ht="12">
      <c r="E169" s="56" t="s">
        <v>1225</v>
      </c>
      <c r="F169" s="282" t="s">
        <v>41</v>
      </c>
      <c r="G169" s="48">
        <f>ROUND(VLOOKUP(G$157,$E$118:$P$129,3,0)/MAX(3,(VLOOKUP($F169,$E$118:$P$129,7,0)*(1+属性投放!$E$9)-VLOOKUP(G$157,$E$118:$P$129,8,0)+属性投放!$F$9)*(1+属性投放!$G$9)*(1+属性投放!$H$9)),1)</f>
        <v>5.8</v>
      </c>
      <c r="H169" s="48">
        <f>ROUND(VLOOKUP(H$157,$E$118:$P$129,3,0)/MAX(3,(VLOOKUP($F169,$E$118:$P$129,7,0)*(1+属性投放!$E$9)-VLOOKUP(H$157,$E$118:$P$129,8,0)+属性投放!$F$9)*(1+属性投放!$G$9)*(1+属性投放!$H$9)),1)</f>
        <v>7.5</v>
      </c>
      <c r="I169" s="48">
        <f>ROUND(VLOOKUP(I$157,$E$118:$P$129,3,0)/MAX(3,(VLOOKUP($F169,$E$118:$P$129,7,0)*(1+属性投放!$E$9)-VLOOKUP(I$157,$E$118:$P$129,8,0)+属性投放!$F$9)*(1+属性投放!$G$9)*(1+属性投放!$H$9)),1)</f>
        <v>5.4</v>
      </c>
      <c r="J169" s="48">
        <f>ROUND(VLOOKUP(J$157,$E$118:$P$129,3,0)/MAX(3,(VLOOKUP($F169,$E$118:$P$129,7,0)*(1+属性投放!$E$9)-VLOOKUP(J$157,$E$118:$P$129,8,0)+属性投放!$F$9)*(1+属性投放!$G$9)*(1+属性投放!$H$9)),1)</f>
        <v>6.4</v>
      </c>
      <c r="K169" s="48">
        <f>ROUND(VLOOKUP(K$157,$E$118:$P$129,3,0)/MAX(3,(VLOOKUP($F169,$E$118:$P$129,7,0)*(1+属性投放!$E$9)-VLOOKUP(K$157,$E$118:$P$129,8,0)+属性投放!$F$9)*(1+属性投放!$G$9)*(1+属性投放!$H$9)),1)</f>
        <v>5.7</v>
      </c>
      <c r="L169" s="48">
        <f>ROUND(VLOOKUP(L$157,$E$118:$P$129,3,0)/MAX(3,(VLOOKUP($F169,$E$118:$P$129,7,0)*(1+属性投放!$E$9)-VLOOKUP(L$157,$E$118:$P$129,8,0)+属性投放!$F$9)*(1+属性投放!$G$9)*(1+属性投放!$H$9)),1)</f>
        <v>6.4</v>
      </c>
      <c r="M169" s="48">
        <f>ROUND(VLOOKUP(M$157,$E$118:$P$129,3,0)/MAX(3,(VLOOKUP($F169,$E$118:$P$129,7,0)*(1+属性投放!$E$9)-VLOOKUP(M$157,$E$118:$P$129,8,0)+属性投放!$F$9)*(1+属性投放!$G$9)*(1+属性投放!$H$9)),1)</f>
        <v>8.9</v>
      </c>
      <c r="N169" s="48">
        <f>ROUND(VLOOKUP(N$157,$E$118:$P$129,3,0)/MAX(3,(VLOOKUP($F169,$E$118:$P$129,7,0)*(1+属性投放!$E$9)-VLOOKUP(N$157,$E$118:$P$129,8,0)+属性投放!$F$9)*(1+属性投放!$G$9)*(1+属性投放!$H$9)),1)</f>
        <v>4.9000000000000004</v>
      </c>
      <c r="O169" s="48">
        <f>ROUND(VLOOKUP(O$157,$E$118:$P$129,3,0)/MAX(3,(VLOOKUP($F169,$E$118:$P$129,7,0)*(1+属性投放!$E$9)-VLOOKUP(O$157,$E$118:$P$129,8,0)+属性投放!$F$9)*(1+属性投放!$G$9)*(1+属性投放!$H$9)),1)</f>
        <v>7</v>
      </c>
      <c r="P169" s="48">
        <f>ROUND(VLOOKUP(P$157,$E$118:$P$129,3,0)/MAX(3,(VLOOKUP($F169,$E$118:$P$129,7,0)*(1+属性投放!$E$9)-VLOOKUP(P$157,$E$118:$P$129,8,0)+属性投放!$F$9)*(1+属性投放!$G$9)*(1+属性投放!$H$9)),1)</f>
        <v>4.3</v>
      </c>
      <c r="Q169" s="48">
        <f>ROUND(VLOOKUP(Q$157,$E$118:$P$129,3,0)/MAX(3,(VLOOKUP($F169,$E$118:$P$129,7,0)*(1+属性投放!$E$9)-VLOOKUP(Q$157,$E$118:$P$129,8,0)+属性投放!$F$9)*(1+属性投放!$G$9)*(1+属性投放!$H$9)),1)</f>
        <v>4.5999999999999996</v>
      </c>
      <c r="R169" s="48">
        <f>ROUND(VLOOKUP(R$157,$E$118:$P$129,3,0)/MAX(3,(VLOOKUP($F169,$E$118:$P$129,7,0)*(1+属性投放!$E$9)-VLOOKUP(R$157,$E$118:$P$129,8,0)+属性投放!$F$9)*(1+属性投放!$G$9)*(1+属性投放!$H$9)),1)</f>
        <v>5.0999999999999996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ignoredErrors>
    <ignoredError sqref="N3:P3" formulaRange="1"/>
    <ignoredError sqref="F49:F53 F75:F79 F100:F104 F125:F129 E151:E155 E165:E16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3:AD853"/>
  <sheetViews>
    <sheetView topLeftCell="C7" workbookViewId="0">
      <selection activeCell="O36" sqref="O36"/>
    </sheetView>
  </sheetViews>
  <sheetFormatPr defaultRowHeight="12"/>
  <cols>
    <col min="1" max="2" width="9" style="1"/>
    <col min="3" max="3" width="25.5" style="1" bestFit="1" customWidth="1"/>
    <col min="4" max="4" width="11" style="1" bestFit="1" customWidth="1"/>
    <col min="5" max="5" width="13.875" style="1" customWidth="1"/>
    <col min="6" max="6" width="11.125" style="1" customWidth="1"/>
    <col min="7" max="7" width="9" style="1"/>
    <col min="8" max="8" width="9.625" style="1" customWidth="1"/>
    <col min="9" max="9" width="12.125" style="1" customWidth="1"/>
    <col min="10" max="11" width="15.125" style="1" bestFit="1" customWidth="1"/>
    <col min="12" max="14" width="9" style="1"/>
    <col min="15" max="15" width="17.25" style="1" bestFit="1" customWidth="1"/>
    <col min="16" max="21" width="9" style="1"/>
    <col min="22" max="22" width="15.5" style="1" customWidth="1"/>
    <col min="23" max="23" width="15.125" style="1" customWidth="1"/>
    <col min="24" max="24" width="9" style="1"/>
    <col min="25" max="25" width="10.5" style="1" customWidth="1"/>
    <col min="26" max="26" width="15.125" style="1" bestFit="1" customWidth="1"/>
    <col min="27" max="27" width="9" style="1"/>
    <col min="28" max="28" width="21.375" style="1" bestFit="1" customWidth="1"/>
    <col min="29" max="16384" width="9" style="1"/>
  </cols>
  <sheetData>
    <row r="3" spans="3:27">
      <c r="D3" s="101" t="s">
        <v>32</v>
      </c>
      <c r="E3" s="36" t="s">
        <v>10</v>
      </c>
      <c r="F3" s="36" t="s">
        <v>4</v>
      </c>
      <c r="G3" s="36" t="s">
        <v>5</v>
      </c>
      <c r="H3" s="36" t="s">
        <v>240</v>
      </c>
      <c r="I3" s="36" t="s">
        <v>241</v>
      </c>
      <c r="J3" s="36" t="s">
        <v>20</v>
      </c>
      <c r="K3" s="36" t="s">
        <v>242</v>
      </c>
      <c r="L3" s="36" t="s">
        <v>243</v>
      </c>
      <c r="M3" s="36" t="s">
        <v>14</v>
      </c>
    </row>
    <row r="4" spans="3:27">
      <c r="C4" s="1" t="s">
        <v>244</v>
      </c>
      <c r="D4" s="182">
        <f>属性投放!E36</f>
        <v>16.399999999999999</v>
      </c>
      <c r="E4" s="182">
        <f>属性投放!F36</f>
        <v>8.1999999999999993</v>
      </c>
      <c r="F4" s="182">
        <f>属性投放!G36</f>
        <v>8.1999999999999993</v>
      </c>
      <c r="G4" s="182">
        <f>属性投放!H36</f>
        <v>4.0999999999999996</v>
      </c>
      <c r="H4" s="182">
        <f>属性投放!I36</f>
        <v>4.0999999999999996</v>
      </c>
      <c r="I4" s="182">
        <f>属性投放!J36</f>
        <v>2.4</v>
      </c>
      <c r="J4" s="182">
        <f>属性投放!K36</f>
        <v>1.3</v>
      </c>
      <c r="K4" s="182">
        <f>属性投放!L36</f>
        <v>3</v>
      </c>
      <c r="L4" s="182">
        <f>属性投放!M36</f>
        <v>0</v>
      </c>
      <c r="M4" s="182">
        <f>属性投放!N36</f>
        <v>0</v>
      </c>
    </row>
    <row r="5" spans="3:27">
      <c r="C5" s="1" t="s">
        <v>237</v>
      </c>
      <c r="D5" s="102">
        <f>属性价值和能力评分!F6</f>
        <v>0.34</v>
      </c>
      <c r="E5" s="102">
        <f>属性价值和能力评分!G6</f>
        <v>0.4</v>
      </c>
      <c r="F5" s="102">
        <f>属性价值和能力评分!H6</f>
        <v>1</v>
      </c>
      <c r="G5" s="102">
        <f>属性价值和能力评分!I6</f>
        <v>2</v>
      </c>
      <c r="H5" s="102">
        <f>属性价值和能力评分!J6</f>
        <v>1.35</v>
      </c>
      <c r="I5" s="102">
        <f>属性价值和能力评分!K6</f>
        <v>1.7</v>
      </c>
      <c r="J5" s="102">
        <f>属性价值和能力评分!L6</f>
        <v>2.5</v>
      </c>
      <c r="K5" s="102">
        <f>属性价值和能力评分!M6</f>
        <v>4</v>
      </c>
      <c r="L5" s="102">
        <f>属性价值和能力评分!N6</f>
        <v>1.7</v>
      </c>
      <c r="M5" s="102">
        <f>属性价值和能力评分!O6</f>
        <v>1.7</v>
      </c>
    </row>
    <row r="6" spans="3:27">
      <c r="C6" s="1" t="s">
        <v>293</v>
      </c>
      <c r="D6" s="1">
        <f>ROUND(D5*D4,2)</f>
        <v>5.58</v>
      </c>
      <c r="E6" s="1">
        <f t="shared" ref="E6:M6" si="0">ROUND(E5*E4,2)</f>
        <v>3.28</v>
      </c>
      <c r="F6" s="1">
        <f t="shared" si="0"/>
        <v>8.1999999999999993</v>
      </c>
      <c r="G6" s="1">
        <f t="shared" si="0"/>
        <v>8.1999999999999993</v>
      </c>
      <c r="H6" s="1">
        <f t="shared" si="0"/>
        <v>5.54</v>
      </c>
      <c r="I6" s="1">
        <f t="shared" si="0"/>
        <v>4.08</v>
      </c>
      <c r="J6" s="1">
        <f t="shared" si="0"/>
        <v>3.25</v>
      </c>
      <c r="K6" s="1">
        <f t="shared" si="0"/>
        <v>12</v>
      </c>
      <c r="L6" s="1">
        <f t="shared" si="0"/>
        <v>0</v>
      </c>
      <c r="M6" s="1">
        <f t="shared" si="0"/>
        <v>0</v>
      </c>
    </row>
    <row r="7" spans="3:27">
      <c r="K7" s="2"/>
    </row>
    <row r="8" spans="3:27">
      <c r="C8" s="1" t="s">
        <v>257</v>
      </c>
      <c r="D8" s="1" t="s">
        <v>258</v>
      </c>
      <c r="K8" s="2" t="s">
        <v>259</v>
      </c>
      <c r="L8" s="36" t="s">
        <v>32</v>
      </c>
      <c r="M8" s="36" t="s">
        <v>10</v>
      </c>
      <c r="N8" s="36" t="s">
        <v>4</v>
      </c>
      <c r="O8" s="36" t="s">
        <v>5</v>
      </c>
      <c r="P8" s="36" t="s">
        <v>240</v>
      </c>
      <c r="Q8" s="36" t="s">
        <v>241</v>
      </c>
      <c r="R8" s="36" t="s">
        <v>20</v>
      </c>
      <c r="S8" s="36" t="s">
        <v>242</v>
      </c>
      <c r="T8" s="36" t="s">
        <v>243</v>
      </c>
      <c r="U8" s="36" t="s">
        <v>14</v>
      </c>
      <c r="V8" s="95" t="s">
        <v>294</v>
      </c>
      <c r="W8" s="1" t="s">
        <v>239</v>
      </c>
    </row>
    <row r="9" spans="3:27">
      <c r="C9" s="1">
        <v>1</v>
      </c>
      <c r="D9" s="48" t="s">
        <v>245</v>
      </c>
      <c r="E9" s="1" t="s">
        <v>260</v>
      </c>
      <c r="F9" s="1" t="s">
        <v>261</v>
      </c>
      <c r="G9" s="1" t="s">
        <v>262</v>
      </c>
      <c r="H9" s="1" t="s">
        <v>263</v>
      </c>
      <c r="I9" s="1" t="s">
        <v>264</v>
      </c>
      <c r="J9" s="1" t="s">
        <v>265</v>
      </c>
      <c r="K9" s="2"/>
      <c r="L9" s="52"/>
      <c r="M9" s="52"/>
      <c r="N9" s="52">
        <v>1</v>
      </c>
      <c r="O9" s="52"/>
      <c r="P9" s="52">
        <v>0.45</v>
      </c>
      <c r="Q9" s="52"/>
      <c r="R9" s="52"/>
      <c r="S9" s="52">
        <v>1</v>
      </c>
      <c r="T9" s="52"/>
      <c r="U9" s="52"/>
      <c r="V9" s="1">
        <v>2.4500000000000002</v>
      </c>
      <c r="W9" s="1">
        <f t="shared" ref="W9:W14" si="1">ROUND((D$6*L9+E$6*M9+F$6*N9+G$6*O9+H$6*P9+I$6*Q9+J$6*R9+K$6*S9+L$6*T9+M$6*U9)/V9,2)</f>
        <v>9.26</v>
      </c>
    </row>
    <row r="10" spans="3:27">
      <c r="C10" s="1">
        <v>2</v>
      </c>
      <c r="D10" s="48" t="s">
        <v>647</v>
      </c>
      <c r="E10" s="1" t="s">
        <v>266</v>
      </c>
      <c r="F10" s="1" t="s">
        <v>267</v>
      </c>
      <c r="K10" s="2"/>
      <c r="L10" s="52">
        <v>0.4</v>
      </c>
      <c r="M10" s="52"/>
      <c r="N10" s="52"/>
      <c r="O10" s="52">
        <v>0.5</v>
      </c>
      <c r="P10" s="52"/>
      <c r="Q10" s="52"/>
      <c r="R10" s="52"/>
      <c r="S10" s="52"/>
      <c r="T10" s="52"/>
      <c r="U10" s="52"/>
      <c r="V10" s="1">
        <v>1</v>
      </c>
      <c r="W10" s="1">
        <f t="shared" si="1"/>
        <v>6.33</v>
      </c>
    </row>
    <row r="11" spans="3:27">
      <c r="C11" s="1">
        <v>3</v>
      </c>
      <c r="D11" s="48" t="s">
        <v>648</v>
      </c>
      <c r="E11" s="1" t="s">
        <v>268</v>
      </c>
      <c r="F11" s="1" t="s">
        <v>269</v>
      </c>
      <c r="K11" s="2"/>
      <c r="L11" s="52"/>
      <c r="M11" s="52">
        <v>1</v>
      </c>
      <c r="N11" s="52"/>
      <c r="O11" s="52">
        <v>0.3</v>
      </c>
      <c r="P11" s="52"/>
      <c r="Q11" s="52"/>
      <c r="R11" s="52"/>
      <c r="S11" s="52"/>
      <c r="T11" s="52"/>
      <c r="U11" s="52"/>
      <c r="V11" s="1">
        <v>1</v>
      </c>
      <c r="W11" s="1">
        <f t="shared" si="1"/>
        <v>5.74</v>
      </c>
    </row>
    <row r="12" spans="3:27">
      <c r="C12" s="1">
        <v>4</v>
      </c>
      <c r="D12" s="48" t="s">
        <v>270</v>
      </c>
      <c r="E12" s="1" t="s">
        <v>270</v>
      </c>
      <c r="K12" s="2"/>
      <c r="L12" s="52"/>
      <c r="M12" s="52"/>
      <c r="N12" s="52"/>
      <c r="O12" s="52"/>
      <c r="P12" s="52">
        <v>0.55000000000000004</v>
      </c>
      <c r="Q12" s="52">
        <v>0.5</v>
      </c>
      <c r="R12" s="52"/>
      <c r="S12" s="52"/>
      <c r="T12" s="52"/>
      <c r="U12" s="52"/>
      <c r="V12" s="1">
        <v>1</v>
      </c>
      <c r="W12" s="1">
        <f t="shared" si="1"/>
        <v>5.09</v>
      </c>
    </row>
    <row r="13" spans="3:27">
      <c r="C13" s="1">
        <v>5</v>
      </c>
      <c r="D13" s="48" t="s">
        <v>271</v>
      </c>
      <c r="E13" s="1" t="s">
        <v>271</v>
      </c>
      <c r="K13" s="2"/>
      <c r="L13" s="52">
        <v>0.6</v>
      </c>
      <c r="M13" s="52"/>
      <c r="N13" s="52"/>
      <c r="O13" s="52">
        <v>0.2</v>
      </c>
      <c r="P13" s="52"/>
      <c r="Q13" s="52"/>
      <c r="R13" s="52"/>
      <c r="S13" s="52"/>
      <c r="T13" s="52"/>
      <c r="U13" s="52"/>
      <c r="V13" s="1">
        <v>1</v>
      </c>
      <c r="W13" s="1">
        <f t="shared" si="1"/>
        <v>4.99</v>
      </c>
    </row>
    <row r="14" spans="3:27">
      <c r="C14" s="1">
        <v>6</v>
      </c>
      <c r="D14" s="48" t="s">
        <v>272</v>
      </c>
      <c r="E14" s="1" t="s">
        <v>82</v>
      </c>
      <c r="K14" s="2"/>
      <c r="L14" s="52"/>
      <c r="M14" s="52"/>
      <c r="N14" s="52"/>
      <c r="O14" s="52"/>
      <c r="P14" s="52"/>
      <c r="Q14" s="52">
        <v>0.5</v>
      </c>
      <c r="R14" s="52">
        <v>1</v>
      </c>
      <c r="S14" s="52"/>
      <c r="T14" s="52"/>
      <c r="U14" s="52"/>
      <c r="V14" s="1">
        <v>1</v>
      </c>
      <c r="W14" s="1">
        <f t="shared" si="1"/>
        <v>5.29</v>
      </c>
    </row>
    <row r="15" spans="3:27"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1" t="s">
        <v>1102</v>
      </c>
      <c r="W15" s="1" t="s">
        <v>1103</v>
      </c>
      <c r="X15" s="1" t="s">
        <v>1091</v>
      </c>
      <c r="Y15" s="1" t="s">
        <v>1090</v>
      </c>
      <c r="Z15" s="1" t="s">
        <v>1100</v>
      </c>
      <c r="AA15" s="1" t="s">
        <v>1101</v>
      </c>
    </row>
    <row r="16" spans="3:27">
      <c r="K16" s="235" t="s">
        <v>641</v>
      </c>
      <c r="L16" s="335">
        <v>0.7</v>
      </c>
      <c r="M16" s="335">
        <v>0.7</v>
      </c>
      <c r="N16" s="335">
        <v>0.7</v>
      </c>
      <c r="O16" s="335">
        <v>0.7</v>
      </c>
      <c r="P16" s="335">
        <v>0.7</v>
      </c>
      <c r="Q16" s="335">
        <v>0.7</v>
      </c>
      <c r="R16" s="335">
        <v>0.5</v>
      </c>
      <c r="S16" s="335">
        <v>0.5</v>
      </c>
      <c r="T16" s="335"/>
      <c r="U16" s="335"/>
      <c r="V16" s="52">
        <v>0.3</v>
      </c>
      <c r="W16" s="493">
        <v>0.5</v>
      </c>
      <c r="X16" s="493">
        <v>0.25</v>
      </c>
      <c r="Y16" s="493">
        <v>0.15</v>
      </c>
      <c r="Z16" s="493">
        <v>1</v>
      </c>
      <c r="AA16" s="493">
        <v>0</v>
      </c>
    </row>
    <row r="17" spans="4:27">
      <c r="K17" s="235" t="s">
        <v>642</v>
      </c>
      <c r="L17" s="335">
        <v>0.9</v>
      </c>
      <c r="M17" s="335">
        <v>0.9</v>
      </c>
      <c r="N17" s="335">
        <v>0.9</v>
      </c>
      <c r="O17" s="335">
        <v>0.9</v>
      </c>
      <c r="P17" s="335">
        <v>0.9</v>
      </c>
      <c r="Q17" s="335">
        <v>0.9</v>
      </c>
      <c r="R17" s="335">
        <v>0.9</v>
      </c>
      <c r="S17" s="335">
        <v>0.9</v>
      </c>
      <c r="T17" s="335"/>
      <c r="U17" s="335"/>
      <c r="V17" s="52">
        <v>1</v>
      </c>
      <c r="W17" s="494"/>
      <c r="X17" s="494"/>
      <c r="Y17" s="494"/>
      <c r="Z17" s="494"/>
      <c r="AA17" s="494"/>
    </row>
    <row r="18" spans="4:27">
      <c r="K18" s="235" t="s">
        <v>273</v>
      </c>
      <c r="L18" s="335">
        <v>0.78</v>
      </c>
      <c r="M18" s="335">
        <v>0.78</v>
      </c>
      <c r="N18" s="335">
        <v>0.78</v>
      </c>
      <c r="O18" s="335">
        <v>0.78</v>
      </c>
      <c r="P18" s="335">
        <v>0.78</v>
      </c>
      <c r="Q18" s="335">
        <v>0.78</v>
      </c>
      <c r="R18" s="335">
        <v>0.55000000000000004</v>
      </c>
      <c r="S18" s="335">
        <v>0.55000000000000004</v>
      </c>
      <c r="T18" s="335"/>
      <c r="U18" s="335"/>
      <c r="V18" s="52">
        <v>0.3</v>
      </c>
      <c r="W18" s="493">
        <v>0.5</v>
      </c>
      <c r="X18" s="493">
        <v>0.25</v>
      </c>
      <c r="Y18" s="493">
        <v>0.15</v>
      </c>
      <c r="Z18" s="493">
        <v>0</v>
      </c>
      <c r="AA18" s="493">
        <v>1</v>
      </c>
    </row>
    <row r="19" spans="4:27">
      <c r="K19" s="235" t="s">
        <v>643</v>
      </c>
      <c r="L19" s="335">
        <v>1</v>
      </c>
      <c r="M19" s="335">
        <v>1</v>
      </c>
      <c r="N19" s="335">
        <v>1</v>
      </c>
      <c r="O19" s="335">
        <v>1</v>
      </c>
      <c r="P19" s="335">
        <v>1</v>
      </c>
      <c r="Q19" s="335">
        <v>1</v>
      </c>
      <c r="R19" s="335">
        <v>1</v>
      </c>
      <c r="S19" s="335">
        <v>1</v>
      </c>
      <c r="T19" s="335"/>
      <c r="U19" s="335"/>
      <c r="V19" s="52">
        <v>1</v>
      </c>
      <c r="W19" s="494"/>
      <c r="X19" s="494"/>
      <c r="Y19" s="494"/>
      <c r="Z19" s="494"/>
      <c r="AA19" s="494"/>
    </row>
    <row r="20" spans="4:27">
      <c r="E20" s="1">
        <v>20</v>
      </c>
      <c r="F20" s="1">
        <v>30</v>
      </c>
      <c r="G20" s="1">
        <v>40</v>
      </c>
      <c r="H20" s="1">
        <v>50</v>
      </c>
      <c r="I20" s="1">
        <v>60</v>
      </c>
      <c r="J20" s="1">
        <v>70</v>
      </c>
      <c r="K20" s="2"/>
      <c r="L20" s="103"/>
      <c r="M20" s="103"/>
      <c r="N20" s="103"/>
      <c r="O20" s="103"/>
      <c r="P20" s="103"/>
      <c r="Q20" s="103"/>
      <c r="R20" s="103"/>
      <c r="S20" s="103"/>
      <c r="T20" s="103"/>
      <c r="U20" s="103"/>
    </row>
    <row r="21" spans="4:27">
      <c r="D21" s="336" t="s">
        <v>1092</v>
      </c>
      <c r="E21" s="464">
        <f t="shared" ref="E21:J21" si="2">$L21*E$20</f>
        <v>14</v>
      </c>
      <c r="F21" s="465">
        <f t="shared" si="2"/>
        <v>21</v>
      </c>
      <c r="G21" s="341">
        <f t="shared" si="2"/>
        <v>28</v>
      </c>
      <c r="H21" s="341">
        <f t="shared" si="2"/>
        <v>35</v>
      </c>
      <c r="I21" s="341">
        <f t="shared" si="2"/>
        <v>42</v>
      </c>
      <c r="J21" s="466">
        <f t="shared" si="2"/>
        <v>49</v>
      </c>
      <c r="K21" s="336" t="s">
        <v>1092</v>
      </c>
      <c r="L21" s="52">
        <v>0.7</v>
      </c>
      <c r="M21" s="52">
        <f>L21</f>
        <v>0.7</v>
      </c>
      <c r="N21" s="52">
        <f t="shared" ref="N21:Q21" si="3">M21</f>
        <v>0.7</v>
      </c>
      <c r="O21" s="52">
        <f t="shared" si="3"/>
        <v>0.7</v>
      </c>
      <c r="P21" s="52">
        <f t="shared" si="3"/>
        <v>0.7</v>
      </c>
      <c r="Q21" s="52">
        <f t="shared" si="3"/>
        <v>0.7</v>
      </c>
      <c r="R21" s="52">
        <v>0.5</v>
      </c>
      <c r="S21" s="52">
        <f>R21</f>
        <v>0.5</v>
      </c>
      <c r="T21" s="52"/>
      <c r="U21" s="52"/>
      <c r="V21" s="52"/>
      <c r="W21" s="493">
        <v>0</v>
      </c>
      <c r="X21" s="495">
        <v>0</v>
      </c>
      <c r="Y21" s="493">
        <v>0</v>
      </c>
      <c r="Z21" s="493">
        <v>0</v>
      </c>
      <c r="AA21" s="493">
        <v>0</v>
      </c>
    </row>
    <row r="22" spans="4:27" ht="12" customHeight="1">
      <c r="D22" s="336" t="s">
        <v>1093</v>
      </c>
      <c r="E22" s="467">
        <f t="shared" ref="E22:H30" si="4">$L22*E$20</f>
        <v>14</v>
      </c>
      <c r="F22" s="469">
        <f t="shared" si="4"/>
        <v>21</v>
      </c>
      <c r="G22" s="343">
        <f t="shared" si="4"/>
        <v>28</v>
      </c>
      <c r="H22" s="343">
        <f t="shared" si="4"/>
        <v>35</v>
      </c>
      <c r="I22" s="343">
        <f t="shared" ref="I22:J30" si="5">$L22*I$20</f>
        <v>42</v>
      </c>
      <c r="J22" s="468">
        <f t="shared" si="5"/>
        <v>49</v>
      </c>
      <c r="K22" s="336" t="s">
        <v>1093</v>
      </c>
      <c r="L22" s="52">
        <v>0.7</v>
      </c>
      <c r="M22" s="52">
        <f t="shared" ref="M22:Q22" si="6">L22</f>
        <v>0.7</v>
      </c>
      <c r="N22" s="52">
        <f t="shared" si="6"/>
        <v>0.7</v>
      </c>
      <c r="O22" s="52">
        <f t="shared" si="6"/>
        <v>0.7</v>
      </c>
      <c r="P22" s="52">
        <f t="shared" si="6"/>
        <v>0.7</v>
      </c>
      <c r="Q22" s="52">
        <f t="shared" si="6"/>
        <v>0.7</v>
      </c>
      <c r="R22" s="52">
        <v>0.5</v>
      </c>
      <c r="S22" s="52">
        <f t="shared" ref="S22:S28" si="7">R22</f>
        <v>0.5</v>
      </c>
      <c r="T22" s="52"/>
      <c r="U22" s="52"/>
      <c r="V22" s="52"/>
      <c r="W22" s="494"/>
      <c r="X22" s="496"/>
      <c r="Y22" s="494"/>
      <c r="Z22" s="494"/>
      <c r="AA22" s="494"/>
    </row>
    <row r="23" spans="4:27">
      <c r="D23" s="337" t="s">
        <v>1094</v>
      </c>
      <c r="E23" s="462">
        <f t="shared" si="4"/>
        <v>14</v>
      </c>
      <c r="F23" s="461">
        <f t="shared" si="4"/>
        <v>21</v>
      </c>
      <c r="G23" s="231">
        <f t="shared" si="4"/>
        <v>28</v>
      </c>
      <c r="H23" s="231">
        <f t="shared" si="4"/>
        <v>35</v>
      </c>
      <c r="I23" s="1">
        <f t="shared" si="5"/>
        <v>42</v>
      </c>
      <c r="J23" s="1">
        <f t="shared" si="5"/>
        <v>49</v>
      </c>
      <c r="K23" s="337" t="s">
        <v>1094</v>
      </c>
      <c r="L23" s="52">
        <v>0.7</v>
      </c>
      <c r="M23" s="52">
        <f t="shared" ref="M23:Q23" si="8">L23</f>
        <v>0.7</v>
      </c>
      <c r="N23" s="52">
        <f t="shared" si="8"/>
        <v>0.7</v>
      </c>
      <c r="O23" s="52">
        <f t="shared" si="8"/>
        <v>0.7</v>
      </c>
      <c r="P23" s="52">
        <f t="shared" si="8"/>
        <v>0.7</v>
      </c>
      <c r="Q23" s="52">
        <f t="shared" si="8"/>
        <v>0.7</v>
      </c>
      <c r="R23" s="52">
        <v>0.5</v>
      </c>
      <c r="S23" s="52">
        <f t="shared" si="7"/>
        <v>0.5</v>
      </c>
      <c r="T23" s="52"/>
      <c r="U23" s="52"/>
      <c r="V23" s="52">
        <v>0.3</v>
      </c>
      <c r="W23" s="493">
        <v>0.33300000000000002</v>
      </c>
      <c r="X23" s="495">
        <v>0</v>
      </c>
      <c r="Y23" s="493">
        <v>0</v>
      </c>
      <c r="Z23" s="493">
        <v>0.55000000000000004</v>
      </c>
      <c r="AA23" s="493">
        <v>0</v>
      </c>
    </row>
    <row r="24" spans="4:27" ht="12" customHeight="1">
      <c r="D24" s="337" t="s">
        <v>1095</v>
      </c>
      <c r="E24" s="462">
        <f t="shared" si="4"/>
        <v>15.2</v>
      </c>
      <c r="F24" s="461">
        <f t="shared" si="4"/>
        <v>22.8</v>
      </c>
      <c r="G24" s="231">
        <f t="shared" si="4"/>
        <v>30.4</v>
      </c>
      <c r="H24" s="231">
        <f t="shared" si="4"/>
        <v>38</v>
      </c>
      <c r="I24" s="1">
        <f t="shared" si="5"/>
        <v>45.6</v>
      </c>
      <c r="J24" s="1">
        <f t="shared" si="5"/>
        <v>53.2</v>
      </c>
      <c r="K24" s="337" t="s">
        <v>1095</v>
      </c>
      <c r="L24" s="52">
        <v>0.76</v>
      </c>
      <c r="M24" s="52">
        <f t="shared" ref="M24:Q24" si="9">L24</f>
        <v>0.76</v>
      </c>
      <c r="N24" s="52">
        <f t="shared" si="9"/>
        <v>0.76</v>
      </c>
      <c r="O24" s="52">
        <f t="shared" si="9"/>
        <v>0.76</v>
      </c>
      <c r="P24" s="52">
        <f t="shared" si="9"/>
        <v>0.76</v>
      </c>
      <c r="Q24" s="52">
        <f t="shared" si="9"/>
        <v>0.76</v>
      </c>
      <c r="R24" s="52">
        <v>0.6</v>
      </c>
      <c r="S24" s="52">
        <f t="shared" si="7"/>
        <v>0.6</v>
      </c>
      <c r="T24" s="52"/>
      <c r="U24" s="52"/>
      <c r="V24" s="52">
        <v>0.4</v>
      </c>
      <c r="W24" s="494"/>
      <c r="X24" s="496"/>
      <c r="Y24" s="494"/>
      <c r="Z24" s="494"/>
      <c r="AA24" s="494"/>
    </row>
    <row r="25" spans="4:27">
      <c r="D25" s="338" t="s">
        <v>1096</v>
      </c>
      <c r="E25" s="462">
        <f t="shared" si="4"/>
        <v>15.2</v>
      </c>
      <c r="F25" s="463">
        <f t="shared" si="4"/>
        <v>22.8</v>
      </c>
      <c r="G25" s="238">
        <f t="shared" si="4"/>
        <v>30.4</v>
      </c>
      <c r="H25" s="238">
        <f t="shared" si="4"/>
        <v>38</v>
      </c>
      <c r="I25" s="238">
        <f t="shared" si="5"/>
        <v>45.6</v>
      </c>
      <c r="J25" s="231">
        <f t="shared" si="5"/>
        <v>53.2</v>
      </c>
      <c r="K25" s="338" t="s">
        <v>1096</v>
      </c>
      <c r="L25" s="52">
        <v>0.76</v>
      </c>
      <c r="M25" s="52">
        <f t="shared" ref="M25:Q25" si="10">L25</f>
        <v>0.76</v>
      </c>
      <c r="N25" s="52">
        <f t="shared" si="10"/>
        <v>0.76</v>
      </c>
      <c r="O25" s="52">
        <f t="shared" si="10"/>
        <v>0.76</v>
      </c>
      <c r="P25" s="52">
        <f t="shared" si="10"/>
        <v>0.76</v>
      </c>
      <c r="Q25" s="52">
        <f t="shared" si="10"/>
        <v>0.76</v>
      </c>
      <c r="R25" s="52">
        <v>0.6</v>
      </c>
      <c r="S25" s="52">
        <f t="shared" si="7"/>
        <v>0.6</v>
      </c>
      <c r="T25" s="52"/>
      <c r="U25" s="52"/>
      <c r="V25" s="52">
        <v>0.4</v>
      </c>
      <c r="W25" s="493">
        <v>0.66600000000000004</v>
      </c>
      <c r="X25" s="493">
        <v>0</v>
      </c>
      <c r="Y25" s="493">
        <v>0</v>
      </c>
      <c r="Z25" s="493">
        <v>0.4</v>
      </c>
      <c r="AA25" s="493">
        <v>0.75</v>
      </c>
    </row>
    <row r="26" spans="4:27" ht="12" customHeight="1">
      <c r="D26" s="338" t="s">
        <v>1097</v>
      </c>
      <c r="E26" s="462">
        <f t="shared" si="4"/>
        <v>16.399999999999999</v>
      </c>
      <c r="F26" s="463">
        <f t="shared" si="4"/>
        <v>24.599999999999998</v>
      </c>
      <c r="G26" s="238">
        <f t="shared" si="4"/>
        <v>32.799999999999997</v>
      </c>
      <c r="H26" s="238">
        <f t="shared" si="4"/>
        <v>41</v>
      </c>
      <c r="I26" s="238">
        <f t="shared" si="5"/>
        <v>49.199999999999996</v>
      </c>
      <c r="J26" s="231">
        <f t="shared" si="5"/>
        <v>57.4</v>
      </c>
      <c r="K26" s="338" t="s">
        <v>1097</v>
      </c>
      <c r="L26" s="52">
        <v>0.82</v>
      </c>
      <c r="M26" s="52">
        <f t="shared" ref="M26:Q26" si="11">L26</f>
        <v>0.82</v>
      </c>
      <c r="N26" s="52">
        <f t="shared" si="11"/>
        <v>0.82</v>
      </c>
      <c r="O26" s="52">
        <f t="shared" si="11"/>
        <v>0.82</v>
      </c>
      <c r="P26" s="52">
        <f t="shared" si="11"/>
        <v>0.82</v>
      </c>
      <c r="Q26" s="52">
        <f t="shared" si="11"/>
        <v>0.82</v>
      </c>
      <c r="R26" s="52">
        <v>0.7</v>
      </c>
      <c r="S26" s="52">
        <f>R26</f>
        <v>0.7</v>
      </c>
      <c r="T26" s="52"/>
      <c r="U26" s="52"/>
      <c r="V26" s="52">
        <v>0.7</v>
      </c>
      <c r="W26" s="494"/>
      <c r="X26" s="494"/>
      <c r="Y26" s="494"/>
      <c r="Z26" s="494"/>
      <c r="AA26" s="494"/>
    </row>
    <row r="27" spans="4:27">
      <c r="D27" s="339" t="s">
        <v>1098</v>
      </c>
      <c r="E27" s="231">
        <f t="shared" si="4"/>
        <v>16.399999999999999</v>
      </c>
      <c r="F27" s="238">
        <f t="shared" si="4"/>
        <v>24.599999999999998</v>
      </c>
      <c r="G27" s="462">
        <f t="shared" si="4"/>
        <v>32.799999999999997</v>
      </c>
      <c r="H27" s="238">
        <f t="shared" si="4"/>
        <v>41</v>
      </c>
      <c r="I27" s="231">
        <f t="shared" si="5"/>
        <v>49.199999999999996</v>
      </c>
      <c r="J27" s="231">
        <f t="shared" si="5"/>
        <v>57.4</v>
      </c>
      <c r="K27" s="339" t="s">
        <v>1098</v>
      </c>
      <c r="L27" s="52">
        <v>0.82</v>
      </c>
      <c r="M27" s="52">
        <f t="shared" ref="M27:Q27" si="12">L27</f>
        <v>0.82</v>
      </c>
      <c r="N27" s="52">
        <f t="shared" si="12"/>
        <v>0.82</v>
      </c>
      <c r="O27" s="52">
        <f t="shared" si="12"/>
        <v>0.82</v>
      </c>
      <c r="P27" s="52">
        <f t="shared" si="12"/>
        <v>0.82</v>
      </c>
      <c r="Q27" s="52">
        <f t="shared" si="12"/>
        <v>0.82</v>
      </c>
      <c r="R27" s="52">
        <v>0.7</v>
      </c>
      <c r="S27" s="52">
        <f>R27</f>
        <v>0.7</v>
      </c>
      <c r="T27" s="52"/>
      <c r="U27" s="52"/>
      <c r="V27" s="52">
        <v>0.5</v>
      </c>
      <c r="W27" s="493">
        <v>1</v>
      </c>
      <c r="X27" s="493">
        <v>0.15</v>
      </c>
      <c r="Y27" s="493">
        <v>0.1</v>
      </c>
      <c r="Z27" s="493">
        <v>0.05</v>
      </c>
      <c r="AA27" s="493">
        <v>0.25</v>
      </c>
    </row>
    <row r="28" spans="4:27" ht="12" customHeight="1">
      <c r="D28" s="339" t="s">
        <v>1099</v>
      </c>
      <c r="E28" s="231">
        <f t="shared" si="4"/>
        <v>20</v>
      </c>
      <c r="F28" s="238">
        <f t="shared" si="4"/>
        <v>30</v>
      </c>
      <c r="G28" s="462">
        <f t="shared" si="4"/>
        <v>40</v>
      </c>
      <c r="H28" s="238">
        <f t="shared" si="4"/>
        <v>50</v>
      </c>
      <c r="I28" s="231">
        <f t="shared" si="5"/>
        <v>60</v>
      </c>
      <c r="J28" s="231">
        <f t="shared" si="5"/>
        <v>70</v>
      </c>
      <c r="K28" s="339" t="s">
        <v>1099</v>
      </c>
      <c r="L28" s="52">
        <v>1</v>
      </c>
      <c r="M28" s="52">
        <f t="shared" ref="M28:Q28" si="13">L28</f>
        <v>1</v>
      </c>
      <c r="N28" s="52">
        <f t="shared" si="13"/>
        <v>1</v>
      </c>
      <c r="O28" s="52">
        <f t="shared" si="13"/>
        <v>1</v>
      </c>
      <c r="P28" s="52">
        <f t="shared" si="13"/>
        <v>1</v>
      </c>
      <c r="Q28" s="52">
        <f t="shared" si="13"/>
        <v>1</v>
      </c>
      <c r="R28" s="52">
        <v>1</v>
      </c>
      <c r="S28" s="52">
        <f t="shared" si="7"/>
        <v>1</v>
      </c>
      <c r="T28" s="52"/>
      <c r="U28" s="52"/>
      <c r="V28" s="52">
        <v>1</v>
      </c>
      <c r="W28" s="494"/>
      <c r="X28" s="494"/>
      <c r="Y28" s="494"/>
      <c r="Z28" s="494"/>
      <c r="AA28" s="494"/>
    </row>
    <row r="29" spans="4:27">
      <c r="D29" s="349" t="s">
        <v>1113</v>
      </c>
      <c r="E29" s="1">
        <f t="shared" si="4"/>
        <v>20.399999999999999</v>
      </c>
      <c r="F29" s="231">
        <f t="shared" si="4"/>
        <v>30.6</v>
      </c>
      <c r="G29" s="231">
        <f t="shared" si="4"/>
        <v>40.799999999999997</v>
      </c>
      <c r="H29" s="231">
        <f t="shared" si="4"/>
        <v>51</v>
      </c>
      <c r="I29" s="1">
        <f t="shared" si="5"/>
        <v>61.2</v>
      </c>
      <c r="J29" s="1">
        <f t="shared" si="5"/>
        <v>71.400000000000006</v>
      </c>
      <c r="K29" s="349" t="s">
        <v>1113</v>
      </c>
      <c r="L29" s="52">
        <v>1.02</v>
      </c>
      <c r="M29" s="52">
        <f t="shared" ref="M29:Q29" si="14">L29</f>
        <v>1.02</v>
      </c>
      <c r="N29" s="52">
        <f t="shared" si="14"/>
        <v>1.02</v>
      </c>
      <c r="O29" s="52">
        <f t="shared" si="14"/>
        <v>1.02</v>
      </c>
      <c r="P29" s="52">
        <f t="shared" si="14"/>
        <v>1.02</v>
      </c>
      <c r="Q29" s="52">
        <f t="shared" si="14"/>
        <v>1.02</v>
      </c>
      <c r="R29" s="52">
        <v>1.02</v>
      </c>
      <c r="S29" s="52">
        <f>R29</f>
        <v>1.02</v>
      </c>
      <c r="T29" s="52"/>
      <c r="U29" s="52"/>
      <c r="V29" s="52">
        <v>0.7</v>
      </c>
      <c r="W29" s="493">
        <v>1</v>
      </c>
      <c r="X29" s="493">
        <v>1</v>
      </c>
      <c r="Y29" s="493">
        <v>1</v>
      </c>
      <c r="Z29" s="493">
        <v>0</v>
      </c>
      <c r="AA29" s="493">
        <v>0</v>
      </c>
    </row>
    <row r="30" spans="4:27" ht="12" customHeight="1">
      <c r="D30" s="349" t="s">
        <v>1114</v>
      </c>
      <c r="E30" s="1">
        <f t="shared" si="4"/>
        <v>20.399999999999999</v>
      </c>
      <c r="F30" s="231">
        <f t="shared" si="4"/>
        <v>30.6</v>
      </c>
      <c r="G30" s="231">
        <f t="shared" si="4"/>
        <v>40.799999999999997</v>
      </c>
      <c r="H30" s="231">
        <f t="shared" si="4"/>
        <v>51</v>
      </c>
      <c r="I30" s="1">
        <f t="shared" si="5"/>
        <v>61.2</v>
      </c>
      <c r="J30" s="1">
        <f t="shared" si="5"/>
        <v>71.400000000000006</v>
      </c>
      <c r="K30" s="349" t="s">
        <v>1114</v>
      </c>
      <c r="L30" s="52">
        <v>1.02</v>
      </c>
      <c r="M30" s="52">
        <v>1.02</v>
      </c>
      <c r="N30" s="52">
        <v>1.02</v>
      </c>
      <c r="O30" s="52">
        <v>1.02</v>
      </c>
      <c r="P30" s="52">
        <v>1.02</v>
      </c>
      <c r="Q30" s="52">
        <v>1.02</v>
      </c>
      <c r="R30" s="52">
        <v>1.02</v>
      </c>
      <c r="S30" s="52">
        <v>1.02</v>
      </c>
      <c r="T30" s="52"/>
      <c r="U30" s="52"/>
      <c r="V30" s="52">
        <v>1</v>
      </c>
      <c r="W30" s="494"/>
      <c r="X30" s="494"/>
      <c r="Y30" s="494"/>
      <c r="Z30" s="494"/>
      <c r="AA30" s="494"/>
    </row>
    <row r="31" spans="4:27">
      <c r="K31" s="2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4"/>
      <c r="W31" s="4"/>
      <c r="X31" s="4"/>
      <c r="Y31" s="4"/>
      <c r="Z31" s="4"/>
      <c r="AA31" s="4"/>
    </row>
    <row r="32" spans="4:27">
      <c r="K32" s="2"/>
      <c r="L32" s="103"/>
      <c r="M32" s="103"/>
      <c r="N32" s="103"/>
      <c r="O32" s="103"/>
      <c r="P32" s="103"/>
      <c r="Q32" s="103"/>
      <c r="R32" s="103"/>
      <c r="S32" s="103"/>
      <c r="T32" s="103"/>
      <c r="U32" s="103"/>
    </row>
    <row r="33" spans="2:30">
      <c r="F33" s="2" t="s">
        <v>274</v>
      </c>
      <c r="P33" s="2" t="s">
        <v>275</v>
      </c>
    </row>
    <row r="34" spans="2:30">
      <c r="B34" s="1" t="s">
        <v>276</v>
      </c>
      <c r="C34" s="1" t="s">
        <v>277</v>
      </c>
      <c r="D34" s="1" t="s">
        <v>278</v>
      </c>
      <c r="E34" s="1" t="s">
        <v>279</v>
      </c>
      <c r="F34" s="77" t="s">
        <v>246</v>
      </c>
      <c r="G34" s="77" t="s">
        <v>10</v>
      </c>
      <c r="H34" s="77" t="s">
        <v>4</v>
      </c>
      <c r="I34" s="77" t="s">
        <v>5</v>
      </c>
      <c r="J34" s="77" t="s">
        <v>247</v>
      </c>
      <c r="K34" s="77" t="s">
        <v>248</v>
      </c>
      <c r="L34" s="77" t="s">
        <v>249</v>
      </c>
      <c r="M34" s="77" t="s">
        <v>250</v>
      </c>
      <c r="N34" s="77" t="s">
        <v>251</v>
      </c>
      <c r="O34" s="77" t="s">
        <v>252</v>
      </c>
      <c r="P34" s="80" t="s">
        <v>246</v>
      </c>
      <c r="Q34" s="80" t="s">
        <v>10</v>
      </c>
      <c r="R34" s="80" t="s">
        <v>4</v>
      </c>
      <c r="S34" s="80" t="s">
        <v>5</v>
      </c>
      <c r="T34" s="80" t="s">
        <v>247</v>
      </c>
      <c r="U34" s="80" t="s">
        <v>248</v>
      </c>
      <c r="V34" s="80" t="s">
        <v>249</v>
      </c>
      <c r="W34" s="80" t="s">
        <v>250</v>
      </c>
      <c r="X34" s="80" t="s">
        <v>251</v>
      </c>
      <c r="Y34" s="80" t="s">
        <v>252</v>
      </c>
      <c r="Z34" s="1" t="s">
        <v>280</v>
      </c>
      <c r="AA34" s="1" t="s">
        <v>281</v>
      </c>
      <c r="AB34" s="1" t="s">
        <v>295</v>
      </c>
      <c r="AC34" s="1" t="s">
        <v>296</v>
      </c>
      <c r="AD34" s="1" t="s">
        <v>297</v>
      </c>
    </row>
    <row r="35" spans="2:30">
      <c r="B35" s="1">
        <v>1</v>
      </c>
      <c r="C35" s="1">
        <v>1</v>
      </c>
      <c r="D35" s="1">
        <v>1</v>
      </c>
      <c r="E35" s="1">
        <v>1</v>
      </c>
      <c r="F35" s="4" t="str">
        <f>IF(VLOOKUP($C35,$C$9:$U$14,COLUMNS($C$9:L$14),0)="","",ROUND(D$4*$E35*VLOOKUP($C35,$C$9:$U$14,COLUMNS($C$9:L$14),0)*L$16,0)&amp;"～"&amp;ROUND(D$4*$E35*VLOOKUP($C35,$C$9:$U$14,COLUMNS($C$9:L$14),0)*L$17,0))</f>
        <v/>
      </c>
      <c r="G35" s="4" t="str">
        <f>IF(VLOOKUP($C35,$C$9:$U$14,COLUMNS($C$9:M$14),0)="","",ROUND(E$4*$E35*VLOOKUP($C35,$C$9:$U$14,COLUMNS($C$9:M$14),0)*M$16,0)&amp;"～"&amp;ROUND(E$4*$E35*VLOOKUP($C35,$C$9:$U$14,COLUMNS($C$9:M$14),0)*M$17,0))</f>
        <v/>
      </c>
      <c r="H35" s="4" t="str">
        <f>IF(VLOOKUP($C35,$C$9:$U$14,COLUMNS($C$9:N$14),0)="","",ROUND(F$4*$E35*VLOOKUP($C35,$C$9:$U$14,COLUMNS($C$9:N$14),0)*N$16,0)&amp;"～"&amp;ROUND(F$4*$E35*VLOOKUP($C35,$C$9:$U$14,COLUMNS($C$9:N$14),0)*N$17,0))</f>
        <v>6～7</v>
      </c>
      <c r="I35" s="4" t="str">
        <f>IF(VLOOKUP($C35,$C$9:$U$14,COLUMNS($C$9:O$14),0)="","",ROUND(G$4*$E35*VLOOKUP($C35,$C$9:$U$14,COLUMNS($C$9:O$14),0)*O$16,0)&amp;"～"&amp;ROUND(G$4*$E35*VLOOKUP($C35,$C$9:$U$14,COLUMNS($C$9:O$14),0)*O$17,0))</f>
        <v/>
      </c>
      <c r="J35" s="4" t="str">
        <f>IF(VLOOKUP($C35,$C$9:$U$14,COLUMNS($C$9:P$14),0)="","",ROUND(H$4*$E35*VLOOKUP($C35,$C$9:$U$14,COLUMNS($C$9:P$14),0)*P$16,0)&amp;"～"&amp;ROUND(H$4*$E35*VLOOKUP($C35,$C$9:$U$14,COLUMNS($C$9:P$14),0)*P$17,0))</f>
        <v>1～2</v>
      </c>
      <c r="K35" s="4" t="str">
        <f>IF(VLOOKUP($C35,$C$9:$U$14,COLUMNS($C$9:Q$14),0)="","",ROUND(I$4*$E35*VLOOKUP($C35,$C$9:$U$14,COLUMNS($C$9:Q$14),0)*Q$16,0)&amp;"～"&amp;ROUND(I$4*$E35*VLOOKUP($C35,$C$9:$U$14,COLUMNS($C$9:Q$14),0)*Q$17,0))</f>
        <v/>
      </c>
      <c r="L35" s="4" t="str">
        <f>IF(VLOOKUP($C35,$C$9:$U$14,COLUMNS($C$9:R$14),0)="","",ROUND(J$4*$E35*VLOOKUP($C35,$C$9:$U$14,COLUMNS($C$9:R$14),0)*R$16,0)&amp;"～"&amp;ROUND(J$4*$E35*VLOOKUP($C35,$C$9:$U$14,COLUMNS($C$9:R$14),0)*R$17,0))</f>
        <v/>
      </c>
      <c r="M35" s="4" t="str">
        <f>IF(VLOOKUP($C35,$C$9:$U$14,COLUMNS($C$9:S$14),0)="","",ROUND(K$4*$E35*VLOOKUP($C35,$C$9:$U$14,COLUMNS($C$9:S$14),0)*S$16,0)&amp;"～"&amp;ROUND(K$4*$E35*VLOOKUP($C35,$C$9:$U$14,COLUMNS($C$9:S$14),0)*S$17,0))</f>
        <v>2～3</v>
      </c>
      <c r="N35" s="4" t="str">
        <f>IF(VLOOKUP($C35,$C$9:$U$14,COLUMNS($C$9:T$14),0)="","",ROUND(L$4*$E35*VLOOKUP($C35,$C$9:$U$14,COLUMNS($C$9:T$14),0)*T$16,0)&amp;"～"&amp;ROUND(L$4*$E35*VLOOKUP($C35,$C$9:$U$14,COLUMNS($C$9:T$14),0)*T$17,0))</f>
        <v/>
      </c>
      <c r="O35" s="4" t="str">
        <f>IF(VLOOKUP($C35,$C$9:$U$14,COLUMNS($C$9:U$14),0)="","",ROUND(M$4*$E35*VLOOKUP($C35,$C$9:$U$14,COLUMNS($C$9:U$14),0)*U$16,0)&amp;"～"&amp;ROUND(M$4*$E35*VLOOKUP($C35,$C$9:$U$14,COLUMNS($C$9:U$14),0)*U$17,0))</f>
        <v/>
      </c>
      <c r="P35" s="4" t="str">
        <f>IF(VLOOKUP($C35,$C$9:$U$14,COLUMNS($C$9:L$14),0)="","",ROUND(D$4*$E35*VLOOKUP($C35,$C$9:$U$14,COLUMNS($C$9:L$14),0)*L$18,0)&amp;"～"&amp;ROUND(D$4*$E35*VLOOKUP($C35,$C$9:$U$14,COLUMNS($C$9:L$14),0)*L$19,0))</f>
        <v/>
      </c>
      <c r="Q35" s="4" t="str">
        <f>IF(VLOOKUP($C35,$C$9:$U$14,COLUMNS($C$9:M$14),0)="","",ROUND(E$4*$E35*VLOOKUP($C35,$C$9:$U$14,COLUMNS($C$9:M$14),0)*M$18,0)&amp;"～"&amp;ROUND(E$4*$E35*VLOOKUP($C35,$C$9:$U$14,COLUMNS($C$9:M$14),0)*M$19,0))</f>
        <v/>
      </c>
      <c r="R35" s="4" t="str">
        <f>IF(VLOOKUP($C35,$C$9:$U$14,COLUMNS($C$9:N$14),0)="","",ROUND(F$4*$E35*VLOOKUP($C35,$C$9:$U$14,COLUMNS($C$9:N$14),0)*N$18,0)&amp;"～"&amp;ROUND(F$4*$E35*VLOOKUP($C35,$C$9:$U$14,COLUMNS($C$9:N$14),0)*N$19,0))</f>
        <v>6～8</v>
      </c>
      <c r="S35" s="4" t="str">
        <f>IF(VLOOKUP($C35,$C$9:$U$14,COLUMNS($C$9:O$14),0)="","",ROUND(G$4*$E35*VLOOKUP($C35,$C$9:$U$14,COLUMNS($C$9:O$14),0)*O$18,0)&amp;"～"&amp;ROUND(G$4*$E35*VLOOKUP($C35,$C$9:$U$14,COLUMNS($C$9:O$14),0)*O$19,0))</f>
        <v/>
      </c>
      <c r="T35" s="4" t="str">
        <f>IF(VLOOKUP($C35,$C$9:$U$14,COLUMNS($C$9:P$14),0)="","",ROUND(H$4*$E35*VLOOKUP($C35,$C$9:$U$14,COLUMNS($C$9:P$14),0)*P$18,0)&amp;"～"&amp;ROUND(H$4*$E35*VLOOKUP($C35,$C$9:$U$14,COLUMNS($C$9:P$14),0)*P$19,0))</f>
        <v>1～2</v>
      </c>
      <c r="U35" s="4" t="str">
        <f>IF(VLOOKUP($C35,$C$9:$U$14,COLUMNS($C$9:Q$14),0)="","",ROUND(I$4*$E35*VLOOKUP($C35,$C$9:$U$14,COLUMNS($C$9:Q$14),0)*Q$18,0)&amp;"～"&amp;ROUND(I$4*$E35*VLOOKUP($C35,$C$9:$U$14,COLUMNS($C$9:Q$14),0)*Q$19,0))</f>
        <v/>
      </c>
      <c r="V35" s="4" t="str">
        <f>IF(VLOOKUP($C35,$C$9:$U$14,COLUMNS($C$9:R$14),0)="","",ROUND(J$4*$E35*VLOOKUP($C35,$C$9:$U$14,COLUMNS($C$9:R$14),0)*R$18,0)&amp;"～"&amp;ROUND(J$4*$E35*VLOOKUP($C35,$C$9:$U$14,COLUMNS($C$9:R$14),0)*R$19,0))</f>
        <v/>
      </c>
      <c r="W35" s="4" t="str">
        <f>IF(VLOOKUP($C35,$C$9:$U$14,COLUMNS($C$9:S$14),0)="","",ROUND(K$4*$E35*VLOOKUP($C35,$C$9:$U$14,COLUMNS($C$9:S$14),0)*S$18,0)&amp;"～"&amp;ROUND(K$4*$E35*VLOOKUP($C35,$C$9:$U$14,COLUMNS($C$9:S$14),0)*S$19,0))</f>
        <v>2～3</v>
      </c>
      <c r="X35" s="4" t="str">
        <f>IF(VLOOKUP($C35,$C$9:$U$14,COLUMNS($C$9:T$14),0)="","",ROUND(L$4*$E35*VLOOKUP($C35,$C$9:$U$14,COLUMNS($C$9:T$14),0)*T$18,0)&amp;"～"&amp;ROUND(L$4*$E35*VLOOKUP($C35,$C$9:$U$14,COLUMNS($C$9:T$14),0)*T$19,0))</f>
        <v/>
      </c>
      <c r="Y35" s="4"/>
      <c r="Z35" s="4">
        <f t="shared" ref="Z35:Z98" si="15">ROUND(VLOOKUP($C35,$C$9:$W$14,21,0)*E35,0)</f>
        <v>9</v>
      </c>
      <c r="AA35" s="1">
        <f>ROUND(Z35*0.9,0)</f>
        <v>8</v>
      </c>
      <c r="AB35" s="1">
        <f>IF(C35&gt;2,0,ROUND(属性价值和能力评分!$F$38*一级属性!$H$17*装备属性!E35,0))</f>
        <v>5</v>
      </c>
      <c r="AC35" s="1">
        <f t="shared" ref="AC35:AC98" si="16">ROUND($W$9*0.15*E35,0)</f>
        <v>1</v>
      </c>
      <c r="AD35" s="1">
        <f t="shared" ref="AD35:AD98" si="17">ROUND($W$9*0.3*E35,0)</f>
        <v>3</v>
      </c>
    </row>
    <row r="36" spans="2:30">
      <c r="B36" s="1">
        <v>2</v>
      </c>
      <c r="C36" s="1">
        <v>1</v>
      </c>
      <c r="D36" s="1">
        <v>2</v>
      </c>
      <c r="E36" s="1">
        <v>1</v>
      </c>
      <c r="F36" s="4" t="str">
        <f>IF(VLOOKUP($C36,$C$9:$U$14,COLUMNS($C$9:L$14),0)="","",ROUND(D$4*$E36*VLOOKUP($C36,$C$9:$U$14,COLUMNS($C$9:L$14),0)*L$16,0)&amp;"～"&amp;ROUND(D$4*$E36*VLOOKUP($C36,$C$9:$U$14,COLUMNS($C$9:L$14),0)*L$17,0))</f>
        <v/>
      </c>
      <c r="G36" s="4" t="str">
        <f>IF(VLOOKUP($C36,$C$9:$U$14,COLUMNS($C$9:M$14),0)="","",ROUND(E$4*$E36*VLOOKUP($C36,$C$9:$U$14,COLUMNS($C$9:M$14),0)*M$16,0)&amp;"～"&amp;ROUND(E$4*$E36*VLOOKUP($C36,$C$9:$U$14,COLUMNS($C$9:M$14),0)*M$17,0))</f>
        <v/>
      </c>
      <c r="H36" s="4" t="str">
        <f>IF(VLOOKUP($C36,$C$9:$U$14,COLUMNS($C$9:N$14),0)="","",ROUND(F$4*$E36*VLOOKUP($C36,$C$9:$U$14,COLUMNS($C$9:N$14),0)*N$16,0)&amp;"～"&amp;ROUND(F$4*$E36*VLOOKUP($C36,$C$9:$U$14,COLUMNS($C$9:N$14),0)*N$17,0))</f>
        <v>6～7</v>
      </c>
      <c r="I36" s="4" t="str">
        <f>IF(VLOOKUP($C36,$C$9:$U$14,COLUMNS($C$9:O$14),0)="","",ROUND(G$4*$E36*VLOOKUP($C36,$C$9:$U$14,COLUMNS($C$9:O$14),0)*O$16,0)&amp;"～"&amp;ROUND(G$4*$E36*VLOOKUP($C36,$C$9:$U$14,COLUMNS($C$9:O$14),0)*O$17,0))</f>
        <v/>
      </c>
      <c r="J36" s="4" t="str">
        <f>IF(VLOOKUP($C36,$C$9:$U$14,COLUMNS($C$9:P$14),0)="","",ROUND(H$4*$E36*VLOOKUP($C36,$C$9:$U$14,COLUMNS($C$9:P$14),0)*P$16,0)&amp;"～"&amp;ROUND(H$4*$E36*VLOOKUP($C36,$C$9:$U$14,COLUMNS($C$9:P$14),0)*P$17,0))</f>
        <v>1～2</v>
      </c>
      <c r="K36" s="4" t="str">
        <f>IF(VLOOKUP($C36,$C$9:$U$14,COLUMNS($C$9:Q$14),0)="","",ROUND(I$4*$E36*VLOOKUP($C36,$C$9:$U$14,COLUMNS($C$9:Q$14),0)*Q$16,0)&amp;"～"&amp;ROUND(I$4*$E36*VLOOKUP($C36,$C$9:$U$14,COLUMNS($C$9:Q$14),0)*Q$17,0))</f>
        <v/>
      </c>
      <c r="L36" s="4" t="str">
        <f>IF(VLOOKUP($C36,$C$9:$U$14,COLUMNS($C$9:R$14),0)="","",ROUND(J$4*$E36*VLOOKUP($C36,$C$9:$U$14,COLUMNS($C$9:R$14),0)*R$16,0)&amp;"～"&amp;ROUND(J$4*$E36*VLOOKUP($C36,$C$9:$U$14,COLUMNS($C$9:R$14),0)*R$17,0))</f>
        <v/>
      </c>
      <c r="M36" s="4" t="str">
        <f>IF(VLOOKUP($C36,$C$9:$U$14,COLUMNS($C$9:S$14),0)="","",ROUND(K$4*$E36*VLOOKUP($C36,$C$9:$U$14,COLUMNS($C$9:S$14),0)*S$16,0)&amp;"～"&amp;ROUND(K$4*$E36*VLOOKUP($C36,$C$9:$U$14,COLUMNS($C$9:S$14),0)*S$17,0))</f>
        <v>2～3</v>
      </c>
      <c r="N36" s="4" t="str">
        <f>IF(VLOOKUP($C36,$C$9:$U$14,COLUMNS($C$9:T$14),0)="","",ROUND(L$4*$E36*VLOOKUP($C36,$C$9:$U$14,COLUMNS($C$9:T$14),0)*T$16,0)&amp;"～"&amp;ROUND(L$4*$E36*VLOOKUP($C36,$C$9:$U$14,COLUMNS($C$9:T$14),0)*T$17,0))</f>
        <v/>
      </c>
      <c r="O36" s="4" t="str">
        <f>IF(VLOOKUP($C36,$C$9:$U$14,COLUMNS($C$9:U$14),0)="","",ROUND(M$4*$E36*VLOOKUP($C36,$C$9:$U$14,COLUMNS($C$9:U$14),0)*U$16,0)&amp;"～"&amp;ROUND(M$4*$E36*VLOOKUP($C36,$C$9:$U$14,COLUMNS($C$9:U$14),0)*U$17,0))</f>
        <v/>
      </c>
      <c r="P36" s="4" t="str">
        <f>IF(VLOOKUP($C36,$C$9:$U$14,COLUMNS($C$9:L$14),0)="","",ROUND(D$4*$E36*VLOOKUP($C36,$C$9:$U$14,COLUMNS($C$9:L$14),0)*L$18,0)&amp;"～"&amp;ROUND(D$4*$E36*VLOOKUP($C36,$C$9:$U$14,COLUMNS($C$9:L$14),0)*L$19,0))</f>
        <v/>
      </c>
      <c r="Q36" s="4" t="str">
        <f>IF(VLOOKUP($C36,$C$9:$U$14,COLUMNS($C$9:M$14),0)="","",ROUND(E$4*$E36*VLOOKUP($C36,$C$9:$U$14,COLUMNS($C$9:M$14),0)*M$18,0)&amp;"～"&amp;ROUND(E$4*$E36*VLOOKUP($C36,$C$9:$U$14,COLUMNS($C$9:M$14),0)*M$19,0))</f>
        <v/>
      </c>
      <c r="R36" s="4" t="str">
        <f>IF(VLOOKUP($C36,$C$9:$U$14,COLUMNS($C$9:N$14),0)="","",ROUND(F$4*$E36*VLOOKUP($C36,$C$9:$U$14,COLUMNS($C$9:N$14),0)*N$18,0)&amp;"～"&amp;ROUND(F$4*$E36*VLOOKUP($C36,$C$9:$U$14,COLUMNS($C$9:N$14),0)*N$19,0))</f>
        <v>6～8</v>
      </c>
      <c r="S36" s="4" t="str">
        <f>IF(VLOOKUP($C36,$C$9:$U$14,COLUMNS($C$9:O$14),0)="","",ROUND(G$4*$E36*VLOOKUP($C36,$C$9:$U$14,COLUMNS($C$9:O$14),0)*O$18,0)&amp;"～"&amp;ROUND(G$4*$E36*VLOOKUP($C36,$C$9:$U$14,COLUMNS($C$9:O$14),0)*O$19,0))</f>
        <v/>
      </c>
      <c r="T36" s="4" t="str">
        <f>IF(VLOOKUP($C36,$C$9:$U$14,COLUMNS($C$9:P$14),0)="","",ROUND(H$4*$E36*VLOOKUP($C36,$C$9:$U$14,COLUMNS($C$9:P$14),0)*P$18,0)&amp;"～"&amp;ROUND(H$4*$E36*VLOOKUP($C36,$C$9:$U$14,COLUMNS($C$9:P$14),0)*P$19,0))</f>
        <v>1～2</v>
      </c>
      <c r="U36" s="4" t="str">
        <f>IF(VLOOKUP($C36,$C$9:$U$14,COLUMNS($C$9:Q$14),0)="","",ROUND(I$4*$E36*VLOOKUP($C36,$C$9:$U$14,COLUMNS($C$9:Q$14),0)*Q$18,0)&amp;"～"&amp;ROUND(I$4*$E36*VLOOKUP($C36,$C$9:$U$14,COLUMNS($C$9:Q$14),0)*Q$19,0))</f>
        <v/>
      </c>
      <c r="V36" s="4" t="str">
        <f>IF(VLOOKUP($C36,$C$9:$U$14,COLUMNS($C$9:R$14),0)="","",ROUND(J$4*$E36*VLOOKUP($C36,$C$9:$U$14,COLUMNS($C$9:R$14),0)*R$18,0)&amp;"～"&amp;ROUND(J$4*$E36*VLOOKUP($C36,$C$9:$U$14,COLUMNS($C$9:R$14),0)*R$19,0))</f>
        <v/>
      </c>
      <c r="W36" s="4" t="str">
        <f>IF(VLOOKUP($C36,$C$9:$U$14,COLUMNS($C$9:S$14),0)="","",ROUND(K$4*$E36*VLOOKUP($C36,$C$9:$U$14,COLUMNS($C$9:S$14),0)*S$18,0)&amp;"～"&amp;ROUND(K$4*$E36*VLOOKUP($C36,$C$9:$U$14,COLUMNS($C$9:S$14),0)*S$19,0))</f>
        <v>2～3</v>
      </c>
      <c r="X36" s="4" t="str">
        <f>IF(VLOOKUP($C36,$C$9:$U$14,COLUMNS($C$9:T$14),0)="","",ROUND(L$4*$E36*VLOOKUP($C36,$C$9:$U$14,COLUMNS($C$9:T$14),0)*T$18,0)&amp;"～"&amp;ROUND(L$4*$E36*VLOOKUP($C36,$C$9:$U$14,COLUMNS($C$9:T$14),0)*T$19,0))</f>
        <v/>
      </c>
      <c r="Y36" s="4"/>
      <c r="Z36" s="4">
        <f t="shared" si="15"/>
        <v>9</v>
      </c>
      <c r="AA36" s="1">
        <f t="shared" ref="AA36:AA99" si="18">ROUND(Z36*0.9,0)</f>
        <v>8</v>
      </c>
      <c r="AB36" s="1">
        <f>IF(C36&gt;2,0,ROUND(属性价值和能力评分!$F$38*一级属性!$H$17*装备属性!E36,0))</f>
        <v>5</v>
      </c>
      <c r="AC36" s="1">
        <f t="shared" si="16"/>
        <v>1</v>
      </c>
      <c r="AD36" s="1">
        <f t="shared" si="17"/>
        <v>3</v>
      </c>
    </row>
    <row r="37" spans="2:30">
      <c r="B37" s="1">
        <v>3</v>
      </c>
      <c r="C37" s="1">
        <v>1</v>
      </c>
      <c r="D37" s="1">
        <v>3</v>
      </c>
      <c r="E37" s="1">
        <v>1</v>
      </c>
      <c r="F37" s="4" t="str">
        <f>IF(VLOOKUP($C37,$C$9:$U$14,COLUMNS($C$9:L$14),0)="","",ROUND(D$4*$E37*VLOOKUP($C37,$C$9:$U$14,COLUMNS($C$9:L$14),0)*L$16,0)&amp;"～"&amp;ROUND(D$4*$E37*VLOOKUP($C37,$C$9:$U$14,COLUMNS($C$9:L$14),0)*L$17,0))</f>
        <v/>
      </c>
      <c r="G37" s="4" t="str">
        <f>IF(VLOOKUP($C37,$C$9:$U$14,COLUMNS($C$9:M$14),0)="","",ROUND(E$4*$E37*VLOOKUP($C37,$C$9:$U$14,COLUMNS($C$9:M$14),0)*M$16,0)&amp;"～"&amp;ROUND(E$4*$E37*VLOOKUP($C37,$C$9:$U$14,COLUMNS($C$9:M$14),0)*M$17,0))</f>
        <v/>
      </c>
      <c r="H37" s="4" t="str">
        <f>IF(VLOOKUP($C37,$C$9:$U$14,COLUMNS($C$9:N$14),0)="","",ROUND(F$4*$E37*VLOOKUP($C37,$C$9:$U$14,COLUMNS($C$9:N$14),0)*N$16,0)&amp;"～"&amp;ROUND(F$4*$E37*VLOOKUP($C37,$C$9:$U$14,COLUMNS($C$9:N$14),0)*N$17,0))</f>
        <v>6～7</v>
      </c>
      <c r="I37" s="4" t="str">
        <f>IF(VLOOKUP($C37,$C$9:$U$14,COLUMNS($C$9:O$14),0)="","",ROUND(G$4*$E37*VLOOKUP($C37,$C$9:$U$14,COLUMNS($C$9:O$14),0)*O$16,0)&amp;"～"&amp;ROUND(G$4*$E37*VLOOKUP($C37,$C$9:$U$14,COLUMNS($C$9:O$14),0)*O$17,0))</f>
        <v/>
      </c>
      <c r="J37" s="4" t="str">
        <f>IF(VLOOKUP($C37,$C$9:$U$14,COLUMNS($C$9:P$14),0)="","",ROUND(H$4*$E37*VLOOKUP($C37,$C$9:$U$14,COLUMNS($C$9:P$14),0)*P$16,0)&amp;"～"&amp;ROUND(H$4*$E37*VLOOKUP($C37,$C$9:$U$14,COLUMNS($C$9:P$14),0)*P$17,0))</f>
        <v>1～2</v>
      </c>
      <c r="K37" s="4" t="str">
        <f>IF(VLOOKUP($C37,$C$9:$U$14,COLUMNS($C$9:Q$14),0)="","",ROUND(I$4*$E37*VLOOKUP($C37,$C$9:$U$14,COLUMNS($C$9:Q$14),0)*Q$16,0)&amp;"～"&amp;ROUND(I$4*$E37*VLOOKUP($C37,$C$9:$U$14,COLUMNS($C$9:Q$14),0)*Q$17,0))</f>
        <v/>
      </c>
      <c r="L37" s="4" t="str">
        <f>IF(VLOOKUP($C37,$C$9:$U$14,COLUMNS($C$9:R$14),0)="","",ROUND(J$4*$E37*VLOOKUP($C37,$C$9:$U$14,COLUMNS($C$9:R$14),0)*R$16,0)&amp;"～"&amp;ROUND(J$4*$E37*VLOOKUP($C37,$C$9:$U$14,COLUMNS($C$9:R$14),0)*R$17,0))</f>
        <v/>
      </c>
      <c r="M37" s="4" t="str">
        <f>IF(VLOOKUP($C37,$C$9:$U$14,COLUMNS($C$9:S$14),0)="","",ROUND(K$4*$E37*VLOOKUP($C37,$C$9:$U$14,COLUMNS($C$9:S$14),0)*S$16,0)&amp;"～"&amp;ROUND(K$4*$E37*VLOOKUP($C37,$C$9:$U$14,COLUMNS($C$9:S$14),0)*S$17,0))</f>
        <v>2～3</v>
      </c>
      <c r="N37" s="4" t="str">
        <f>IF(VLOOKUP($C37,$C$9:$U$14,COLUMNS($C$9:T$14),0)="","",ROUND(L$4*$E37*VLOOKUP($C37,$C$9:$U$14,COLUMNS($C$9:T$14),0)*T$16,0)&amp;"～"&amp;ROUND(L$4*$E37*VLOOKUP($C37,$C$9:$U$14,COLUMNS($C$9:T$14),0)*T$17,0))</f>
        <v/>
      </c>
      <c r="O37" s="4" t="str">
        <f>IF(VLOOKUP($C37,$C$9:$U$14,COLUMNS($C$9:U$14),0)="","",ROUND(M$4*$E37*VLOOKUP($C37,$C$9:$U$14,COLUMNS($C$9:U$14),0)*U$16,0)&amp;"～"&amp;ROUND(M$4*$E37*VLOOKUP($C37,$C$9:$U$14,COLUMNS($C$9:U$14),0)*U$17,0))</f>
        <v/>
      </c>
      <c r="P37" s="4" t="str">
        <f>IF(VLOOKUP($C37,$C$9:$U$14,COLUMNS($C$9:L$14),0)="","",ROUND(D$4*$E37*VLOOKUP($C37,$C$9:$U$14,COLUMNS($C$9:L$14),0)*L$18,0)&amp;"～"&amp;ROUND(D$4*$E37*VLOOKUP($C37,$C$9:$U$14,COLUMNS($C$9:L$14),0)*L$19,0))</f>
        <v/>
      </c>
      <c r="Q37" s="4" t="str">
        <f>IF(VLOOKUP($C37,$C$9:$U$14,COLUMNS($C$9:M$14),0)="","",ROUND(E$4*$E37*VLOOKUP($C37,$C$9:$U$14,COLUMNS($C$9:M$14),0)*M$18,0)&amp;"～"&amp;ROUND(E$4*$E37*VLOOKUP($C37,$C$9:$U$14,COLUMNS($C$9:M$14),0)*M$19,0))</f>
        <v/>
      </c>
      <c r="R37" s="4" t="str">
        <f>IF(VLOOKUP($C37,$C$9:$U$14,COLUMNS($C$9:N$14),0)="","",ROUND(F$4*$E37*VLOOKUP($C37,$C$9:$U$14,COLUMNS($C$9:N$14),0)*N$18,0)&amp;"～"&amp;ROUND(F$4*$E37*VLOOKUP($C37,$C$9:$U$14,COLUMNS($C$9:N$14),0)*N$19,0))</f>
        <v>6～8</v>
      </c>
      <c r="S37" s="4" t="str">
        <f>IF(VLOOKUP($C37,$C$9:$U$14,COLUMNS($C$9:O$14),0)="","",ROUND(G$4*$E37*VLOOKUP($C37,$C$9:$U$14,COLUMNS($C$9:O$14),0)*O$18,0)&amp;"～"&amp;ROUND(G$4*$E37*VLOOKUP($C37,$C$9:$U$14,COLUMNS($C$9:O$14),0)*O$19,0))</f>
        <v/>
      </c>
      <c r="T37" s="4" t="str">
        <f>IF(VLOOKUP($C37,$C$9:$U$14,COLUMNS($C$9:P$14),0)="","",ROUND(H$4*$E37*VLOOKUP($C37,$C$9:$U$14,COLUMNS($C$9:P$14),0)*P$18,0)&amp;"～"&amp;ROUND(H$4*$E37*VLOOKUP($C37,$C$9:$U$14,COLUMNS($C$9:P$14),0)*P$19,0))</f>
        <v>1～2</v>
      </c>
      <c r="U37" s="4" t="str">
        <f>IF(VLOOKUP($C37,$C$9:$U$14,COLUMNS($C$9:Q$14),0)="","",ROUND(I$4*$E37*VLOOKUP($C37,$C$9:$U$14,COLUMNS($C$9:Q$14),0)*Q$18,0)&amp;"～"&amp;ROUND(I$4*$E37*VLOOKUP($C37,$C$9:$U$14,COLUMNS($C$9:Q$14),0)*Q$19,0))</f>
        <v/>
      </c>
      <c r="V37" s="4" t="str">
        <f>IF(VLOOKUP($C37,$C$9:$U$14,COLUMNS($C$9:R$14),0)="","",ROUND(J$4*$E37*VLOOKUP($C37,$C$9:$U$14,COLUMNS($C$9:R$14),0)*R$18,0)&amp;"～"&amp;ROUND(J$4*$E37*VLOOKUP($C37,$C$9:$U$14,COLUMNS($C$9:R$14),0)*R$19,0))</f>
        <v/>
      </c>
      <c r="W37" s="4" t="str">
        <f>IF(VLOOKUP($C37,$C$9:$U$14,COLUMNS($C$9:S$14),0)="","",ROUND(K$4*$E37*VLOOKUP($C37,$C$9:$U$14,COLUMNS($C$9:S$14),0)*S$18,0)&amp;"～"&amp;ROUND(K$4*$E37*VLOOKUP($C37,$C$9:$U$14,COLUMNS($C$9:S$14),0)*S$19,0))</f>
        <v>2～3</v>
      </c>
      <c r="X37" s="4" t="str">
        <f>IF(VLOOKUP($C37,$C$9:$U$14,COLUMNS($C$9:T$14),0)="","",ROUND(L$4*$E37*VLOOKUP($C37,$C$9:$U$14,COLUMNS($C$9:T$14),0)*T$18,0)&amp;"～"&amp;ROUND(L$4*$E37*VLOOKUP($C37,$C$9:$U$14,COLUMNS($C$9:T$14),0)*T$19,0))</f>
        <v/>
      </c>
      <c r="Y37" s="4"/>
      <c r="Z37" s="4">
        <f t="shared" si="15"/>
        <v>9</v>
      </c>
      <c r="AA37" s="1">
        <f t="shared" si="18"/>
        <v>8</v>
      </c>
      <c r="AB37" s="1">
        <f>IF(C37&gt;2,0,ROUND(属性价值和能力评分!$F$38*一级属性!$H$17*装备属性!E37,0))</f>
        <v>5</v>
      </c>
      <c r="AC37" s="1">
        <f t="shared" si="16"/>
        <v>1</v>
      </c>
      <c r="AD37" s="1">
        <f t="shared" si="17"/>
        <v>3</v>
      </c>
    </row>
    <row r="38" spans="2:30">
      <c r="B38" s="1">
        <v>4</v>
      </c>
      <c r="C38" s="1">
        <v>1</v>
      </c>
      <c r="D38" s="1">
        <v>4</v>
      </c>
      <c r="E38" s="1">
        <v>1</v>
      </c>
      <c r="F38" s="4" t="str">
        <f>IF(VLOOKUP($C38,$C$9:$U$14,COLUMNS($C$9:L$14),0)="","",ROUND(D$4*$E38*VLOOKUP($C38,$C$9:$U$14,COLUMNS($C$9:L$14),0)*L$16,0)&amp;"～"&amp;ROUND(D$4*$E38*VLOOKUP($C38,$C$9:$U$14,COLUMNS($C$9:L$14),0)*L$17,0))</f>
        <v/>
      </c>
      <c r="G38" s="4" t="str">
        <f>IF(VLOOKUP($C38,$C$9:$U$14,COLUMNS($C$9:M$14),0)="","",ROUND(E$4*$E38*VLOOKUP($C38,$C$9:$U$14,COLUMNS($C$9:M$14),0)*M$16,0)&amp;"～"&amp;ROUND(E$4*$E38*VLOOKUP($C38,$C$9:$U$14,COLUMNS($C$9:M$14),0)*M$17,0))</f>
        <v/>
      </c>
      <c r="H38" s="4" t="str">
        <f>IF(VLOOKUP($C38,$C$9:$U$14,COLUMNS($C$9:N$14),0)="","",ROUND(F$4*$E38*VLOOKUP($C38,$C$9:$U$14,COLUMNS($C$9:N$14),0)*N$16,0)&amp;"～"&amp;ROUND(F$4*$E38*VLOOKUP($C38,$C$9:$U$14,COLUMNS($C$9:N$14),0)*N$17,0))</f>
        <v>6～7</v>
      </c>
      <c r="I38" s="4" t="str">
        <f>IF(VLOOKUP($C38,$C$9:$U$14,COLUMNS($C$9:O$14),0)="","",ROUND(G$4*$E38*VLOOKUP($C38,$C$9:$U$14,COLUMNS($C$9:O$14),0)*O$16,0)&amp;"～"&amp;ROUND(G$4*$E38*VLOOKUP($C38,$C$9:$U$14,COLUMNS($C$9:O$14),0)*O$17,0))</f>
        <v/>
      </c>
      <c r="J38" s="4" t="str">
        <f>IF(VLOOKUP($C38,$C$9:$U$14,COLUMNS($C$9:P$14),0)="","",ROUND(H$4*$E38*VLOOKUP($C38,$C$9:$U$14,COLUMNS($C$9:P$14),0)*P$16,0)&amp;"～"&amp;ROUND(H$4*$E38*VLOOKUP($C38,$C$9:$U$14,COLUMNS($C$9:P$14),0)*P$17,0))</f>
        <v>1～2</v>
      </c>
      <c r="K38" s="4" t="str">
        <f>IF(VLOOKUP($C38,$C$9:$U$14,COLUMNS($C$9:Q$14),0)="","",ROUND(I$4*$E38*VLOOKUP($C38,$C$9:$U$14,COLUMNS($C$9:Q$14),0)*Q$16,0)&amp;"～"&amp;ROUND(I$4*$E38*VLOOKUP($C38,$C$9:$U$14,COLUMNS($C$9:Q$14),0)*Q$17,0))</f>
        <v/>
      </c>
      <c r="L38" s="4" t="str">
        <f>IF(VLOOKUP($C38,$C$9:$U$14,COLUMNS($C$9:R$14),0)="","",ROUND(J$4*$E38*VLOOKUP($C38,$C$9:$U$14,COLUMNS($C$9:R$14),0)*R$16,0)&amp;"～"&amp;ROUND(J$4*$E38*VLOOKUP($C38,$C$9:$U$14,COLUMNS($C$9:R$14),0)*R$17,0))</f>
        <v/>
      </c>
      <c r="M38" s="4" t="str">
        <f>IF(VLOOKUP($C38,$C$9:$U$14,COLUMNS($C$9:S$14),0)="","",ROUND(K$4*$E38*VLOOKUP($C38,$C$9:$U$14,COLUMNS($C$9:S$14),0)*S$16,0)&amp;"～"&amp;ROUND(K$4*$E38*VLOOKUP($C38,$C$9:$U$14,COLUMNS($C$9:S$14),0)*S$17,0))</f>
        <v>2～3</v>
      </c>
      <c r="N38" s="4" t="str">
        <f>IF(VLOOKUP($C38,$C$9:$U$14,COLUMNS($C$9:T$14),0)="","",ROUND(L$4*$E38*VLOOKUP($C38,$C$9:$U$14,COLUMNS($C$9:T$14),0)*T$16,0)&amp;"～"&amp;ROUND(L$4*$E38*VLOOKUP($C38,$C$9:$U$14,COLUMNS($C$9:T$14),0)*T$17,0))</f>
        <v/>
      </c>
      <c r="O38" s="4" t="str">
        <f>IF(VLOOKUP($C38,$C$9:$U$14,COLUMNS($C$9:U$14),0)="","",ROUND(M$4*$E38*VLOOKUP($C38,$C$9:$U$14,COLUMNS($C$9:U$14),0)*U$16,0)&amp;"～"&amp;ROUND(M$4*$E38*VLOOKUP($C38,$C$9:$U$14,COLUMNS($C$9:U$14),0)*U$17,0))</f>
        <v/>
      </c>
      <c r="P38" s="4" t="str">
        <f>IF(VLOOKUP($C38,$C$9:$U$14,COLUMNS($C$9:L$14),0)="","",ROUND(D$4*$E38*VLOOKUP($C38,$C$9:$U$14,COLUMNS($C$9:L$14),0)*L$18,0)&amp;"～"&amp;ROUND(D$4*$E38*VLOOKUP($C38,$C$9:$U$14,COLUMNS($C$9:L$14),0)*L$19,0))</f>
        <v/>
      </c>
      <c r="Q38" s="4" t="str">
        <f>IF(VLOOKUP($C38,$C$9:$U$14,COLUMNS($C$9:M$14),0)="","",ROUND(E$4*$E38*VLOOKUP($C38,$C$9:$U$14,COLUMNS($C$9:M$14),0)*M$18,0)&amp;"～"&amp;ROUND(E$4*$E38*VLOOKUP($C38,$C$9:$U$14,COLUMNS($C$9:M$14),0)*M$19,0))</f>
        <v/>
      </c>
      <c r="R38" s="4" t="str">
        <f>IF(VLOOKUP($C38,$C$9:$U$14,COLUMNS($C$9:N$14),0)="","",ROUND(F$4*$E38*VLOOKUP($C38,$C$9:$U$14,COLUMNS($C$9:N$14),0)*N$18,0)&amp;"～"&amp;ROUND(F$4*$E38*VLOOKUP($C38,$C$9:$U$14,COLUMNS($C$9:N$14),0)*N$19,0))</f>
        <v>6～8</v>
      </c>
      <c r="S38" s="4" t="str">
        <f>IF(VLOOKUP($C38,$C$9:$U$14,COLUMNS($C$9:O$14),0)="","",ROUND(G$4*$E38*VLOOKUP($C38,$C$9:$U$14,COLUMNS($C$9:O$14),0)*O$18,0)&amp;"～"&amp;ROUND(G$4*$E38*VLOOKUP($C38,$C$9:$U$14,COLUMNS($C$9:O$14),0)*O$19,0))</f>
        <v/>
      </c>
      <c r="T38" s="4" t="str">
        <f>IF(VLOOKUP($C38,$C$9:$U$14,COLUMNS($C$9:P$14),0)="","",ROUND(H$4*$E38*VLOOKUP($C38,$C$9:$U$14,COLUMNS($C$9:P$14),0)*P$18,0)&amp;"～"&amp;ROUND(H$4*$E38*VLOOKUP($C38,$C$9:$U$14,COLUMNS($C$9:P$14),0)*P$19,0))</f>
        <v>1～2</v>
      </c>
      <c r="U38" s="4" t="str">
        <f>IF(VLOOKUP($C38,$C$9:$U$14,COLUMNS($C$9:Q$14),0)="","",ROUND(I$4*$E38*VLOOKUP($C38,$C$9:$U$14,COLUMNS($C$9:Q$14),0)*Q$18,0)&amp;"～"&amp;ROUND(I$4*$E38*VLOOKUP($C38,$C$9:$U$14,COLUMNS($C$9:Q$14),0)*Q$19,0))</f>
        <v/>
      </c>
      <c r="V38" s="4" t="str">
        <f>IF(VLOOKUP($C38,$C$9:$U$14,COLUMNS($C$9:R$14),0)="","",ROUND(J$4*$E38*VLOOKUP($C38,$C$9:$U$14,COLUMNS($C$9:R$14),0)*R$18,0)&amp;"～"&amp;ROUND(J$4*$E38*VLOOKUP($C38,$C$9:$U$14,COLUMNS($C$9:R$14),0)*R$19,0))</f>
        <v/>
      </c>
      <c r="W38" s="4" t="str">
        <f>IF(VLOOKUP($C38,$C$9:$U$14,COLUMNS($C$9:S$14),0)="","",ROUND(K$4*$E38*VLOOKUP($C38,$C$9:$U$14,COLUMNS($C$9:S$14),0)*S$18,0)&amp;"～"&amp;ROUND(K$4*$E38*VLOOKUP($C38,$C$9:$U$14,COLUMNS($C$9:S$14),0)*S$19,0))</f>
        <v>2～3</v>
      </c>
      <c r="X38" s="4" t="str">
        <f>IF(VLOOKUP($C38,$C$9:$U$14,COLUMNS($C$9:T$14),0)="","",ROUND(L$4*$E38*VLOOKUP($C38,$C$9:$U$14,COLUMNS($C$9:T$14),0)*T$18,0)&amp;"～"&amp;ROUND(L$4*$E38*VLOOKUP($C38,$C$9:$U$14,COLUMNS($C$9:T$14),0)*T$19,0))</f>
        <v/>
      </c>
      <c r="Y38" s="4"/>
      <c r="Z38" s="4">
        <f t="shared" si="15"/>
        <v>9</v>
      </c>
      <c r="AA38" s="1">
        <f t="shared" si="18"/>
        <v>8</v>
      </c>
      <c r="AB38" s="1">
        <f>IF(C38&gt;2,0,ROUND(属性价值和能力评分!$F$38*一级属性!$H$17*装备属性!E38,0))</f>
        <v>5</v>
      </c>
      <c r="AC38" s="1">
        <f t="shared" si="16"/>
        <v>1</v>
      </c>
      <c r="AD38" s="1">
        <f t="shared" si="17"/>
        <v>3</v>
      </c>
    </row>
    <row r="39" spans="2:30">
      <c r="B39" s="1">
        <v>5</v>
      </c>
      <c r="C39" s="1">
        <v>1</v>
      </c>
      <c r="D39" s="1">
        <v>5</v>
      </c>
      <c r="E39" s="1">
        <v>1</v>
      </c>
      <c r="F39" s="4" t="str">
        <f>IF(VLOOKUP($C39,$C$9:$U$14,COLUMNS($C$9:L$14),0)="","",ROUND(D$4*$E39*VLOOKUP($C39,$C$9:$U$14,COLUMNS($C$9:L$14),0)*L$16,0)&amp;"～"&amp;ROUND(D$4*$E39*VLOOKUP($C39,$C$9:$U$14,COLUMNS($C$9:L$14),0)*L$17,0))</f>
        <v/>
      </c>
      <c r="G39" s="4" t="str">
        <f>IF(VLOOKUP($C39,$C$9:$U$14,COLUMNS($C$9:M$14),0)="","",ROUND(E$4*$E39*VLOOKUP($C39,$C$9:$U$14,COLUMNS($C$9:M$14),0)*M$16,0)&amp;"～"&amp;ROUND(E$4*$E39*VLOOKUP($C39,$C$9:$U$14,COLUMNS($C$9:M$14),0)*M$17,0))</f>
        <v/>
      </c>
      <c r="H39" s="4" t="str">
        <f>IF(VLOOKUP($C39,$C$9:$U$14,COLUMNS($C$9:N$14),0)="","",ROUND(F$4*$E39*VLOOKUP($C39,$C$9:$U$14,COLUMNS($C$9:N$14),0)*N$16,0)&amp;"～"&amp;ROUND(F$4*$E39*VLOOKUP($C39,$C$9:$U$14,COLUMNS($C$9:N$14),0)*N$17,0))</f>
        <v>6～7</v>
      </c>
      <c r="I39" s="4" t="str">
        <f>IF(VLOOKUP($C39,$C$9:$U$14,COLUMNS($C$9:O$14),0)="","",ROUND(G$4*$E39*VLOOKUP($C39,$C$9:$U$14,COLUMNS($C$9:O$14),0)*O$16,0)&amp;"～"&amp;ROUND(G$4*$E39*VLOOKUP($C39,$C$9:$U$14,COLUMNS($C$9:O$14),0)*O$17,0))</f>
        <v/>
      </c>
      <c r="J39" s="4" t="str">
        <f>IF(VLOOKUP($C39,$C$9:$U$14,COLUMNS($C$9:P$14),0)="","",ROUND(H$4*$E39*VLOOKUP($C39,$C$9:$U$14,COLUMNS($C$9:P$14),0)*P$16,0)&amp;"～"&amp;ROUND(H$4*$E39*VLOOKUP($C39,$C$9:$U$14,COLUMNS($C$9:P$14),0)*P$17,0))</f>
        <v>1～2</v>
      </c>
      <c r="K39" s="4" t="str">
        <f>IF(VLOOKUP($C39,$C$9:$U$14,COLUMNS($C$9:Q$14),0)="","",ROUND(I$4*$E39*VLOOKUP($C39,$C$9:$U$14,COLUMNS($C$9:Q$14),0)*Q$16,0)&amp;"～"&amp;ROUND(I$4*$E39*VLOOKUP($C39,$C$9:$U$14,COLUMNS($C$9:Q$14),0)*Q$17,0))</f>
        <v/>
      </c>
      <c r="L39" s="4" t="str">
        <f>IF(VLOOKUP($C39,$C$9:$U$14,COLUMNS($C$9:R$14),0)="","",ROUND(J$4*$E39*VLOOKUP($C39,$C$9:$U$14,COLUMNS($C$9:R$14),0)*R$16,0)&amp;"～"&amp;ROUND(J$4*$E39*VLOOKUP($C39,$C$9:$U$14,COLUMNS($C$9:R$14),0)*R$17,0))</f>
        <v/>
      </c>
      <c r="M39" s="4" t="str">
        <f>IF(VLOOKUP($C39,$C$9:$U$14,COLUMNS($C$9:S$14),0)="","",ROUND(K$4*$E39*VLOOKUP($C39,$C$9:$U$14,COLUMNS($C$9:S$14),0)*S$16,0)&amp;"～"&amp;ROUND(K$4*$E39*VLOOKUP($C39,$C$9:$U$14,COLUMNS($C$9:S$14),0)*S$17,0))</f>
        <v>2～3</v>
      </c>
      <c r="N39" s="4" t="str">
        <f>IF(VLOOKUP($C39,$C$9:$U$14,COLUMNS($C$9:T$14),0)="","",ROUND(L$4*$E39*VLOOKUP($C39,$C$9:$U$14,COLUMNS($C$9:T$14),0)*T$16,0)&amp;"～"&amp;ROUND(L$4*$E39*VLOOKUP($C39,$C$9:$U$14,COLUMNS($C$9:T$14),0)*T$17,0))</f>
        <v/>
      </c>
      <c r="O39" s="4" t="str">
        <f>IF(VLOOKUP($C39,$C$9:$U$14,COLUMNS($C$9:U$14),0)="","",ROUND(M$4*$E39*VLOOKUP($C39,$C$9:$U$14,COLUMNS($C$9:U$14),0)*U$16,0)&amp;"～"&amp;ROUND(M$4*$E39*VLOOKUP($C39,$C$9:$U$14,COLUMNS($C$9:U$14),0)*U$17,0))</f>
        <v/>
      </c>
      <c r="P39" s="4" t="str">
        <f>IF(VLOOKUP($C39,$C$9:$U$14,COLUMNS($C$9:L$14),0)="","",ROUND(D$4*$E39*VLOOKUP($C39,$C$9:$U$14,COLUMNS($C$9:L$14),0)*L$18,0)&amp;"～"&amp;ROUND(D$4*$E39*VLOOKUP($C39,$C$9:$U$14,COLUMNS($C$9:L$14),0)*L$19,0))</f>
        <v/>
      </c>
      <c r="Q39" s="4" t="str">
        <f>IF(VLOOKUP($C39,$C$9:$U$14,COLUMNS($C$9:M$14),0)="","",ROUND(E$4*$E39*VLOOKUP($C39,$C$9:$U$14,COLUMNS($C$9:M$14),0)*M$18,0)&amp;"～"&amp;ROUND(E$4*$E39*VLOOKUP($C39,$C$9:$U$14,COLUMNS($C$9:M$14),0)*M$19,0))</f>
        <v/>
      </c>
      <c r="R39" s="4" t="str">
        <f>IF(VLOOKUP($C39,$C$9:$U$14,COLUMNS($C$9:N$14),0)="","",ROUND(F$4*$E39*VLOOKUP($C39,$C$9:$U$14,COLUMNS($C$9:N$14),0)*N$18,0)&amp;"～"&amp;ROUND(F$4*$E39*VLOOKUP($C39,$C$9:$U$14,COLUMNS($C$9:N$14),0)*N$19,0))</f>
        <v>6～8</v>
      </c>
      <c r="S39" s="4" t="str">
        <f>IF(VLOOKUP($C39,$C$9:$U$14,COLUMNS($C$9:O$14),0)="","",ROUND(G$4*$E39*VLOOKUP($C39,$C$9:$U$14,COLUMNS($C$9:O$14),0)*O$18,0)&amp;"～"&amp;ROUND(G$4*$E39*VLOOKUP($C39,$C$9:$U$14,COLUMNS($C$9:O$14),0)*O$19,0))</f>
        <v/>
      </c>
      <c r="T39" s="4" t="str">
        <f>IF(VLOOKUP($C39,$C$9:$U$14,COLUMNS($C$9:P$14),0)="","",ROUND(H$4*$E39*VLOOKUP($C39,$C$9:$U$14,COLUMNS($C$9:P$14),0)*P$18,0)&amp;"～"&amp;ROUND(H$4*$E39*VLOOKUP($C39,$C$9:$U$14,COLUMNS($C$9:P$14),0)*P$19,0))</f>
        <v>1～2</v>
      </c>
      <c r="U39" s="4" t="str">
        <f>IF(VLOOKUP($C39,$C$9:$U$14,COLUMNS($C$9:Q$14),0)="","",ROUND(I$4*$E39*VLOOKUP($C39,$C$9:$U$14,COLUMNS($C$9:Q$14),0)*Q$18,0)&amp;"～"&amp;ROUND(I$4*$E39*VLOOKUP($C39,$C$9:$U$14,COLUMNS($C$9:Q$14),0)*Q$19,0))</f>
        <v/>
      </c>
      <c r="V39" s="4" t="str">
        <f>IF(VLOOKUP($C39,$C$9:$U$14,COLUMNS($C$9:R$14),0)="","",ROUND(J$4*$E39*VLOOKUP($C39,$C$9:$U$14,COLUMNS($C$9:R$14),0)*R$18,0)&amp;"～"&amp;ROUND(J$4*$E39*VLOOKUP($C39,$C$9:$U$14,COLUMNS($C$9:R$14),0)*R$19,0))</f>
        <v/>
      </c>
      <c r="W39" s="4" t="str">
        <f>IF(VLOOKUP($C39,$C$9:$U$14,COLUMNS($C$9:S$14),0)="","",ROUND(K$4*$E39*VLOOKUP($C39,$C$9:$U$14,COLUMNS($C$9:S$14),0)*S$18,0)&amp;"～"&amp;ROUND(K$4*$E39*VLOOKUP($C39,$C$9:$U$14,COLUMNS($C$9:S$14),0)*S$19,0))</f>
        <v>2～3</v>
      </c>
      <c r="X39" s="4" t="str">
        <f>IF(VLOOKUP($C39,$C$9:$U$14,COLUMNS($C$9:T$14),0)="","",ROUND(L$4*$E39*VLOOKUP($C39,$C$9:$U$14,COLUMNS($C$9:T$14),0)*T$18,0)&amp;"～"&amp;ROUND(L$4*$E39*VLOOKUP($C39,$C$9:$U$14,COLUMNS($C$9:T$14),0)*T$19,0))</f>
        <v/>
      </c>
      <c r="Y39" s="4"/>
      <c r="Z39" s="4">
        <f t="shared" si="15"/>
        <v>9</v>
      </c>
      <c r="AA39" s="1">
        <f t="shared" si="18"/>
        <v>8</v>
      </c>
      <c r="AB39" s="1">
        <f>IF(C39&gt;2,0,ROUND(属性价值和能力评分!$F$38*一级属性!$H$17*装备属性!E39,0))</f>
        <v>5</v>
      </c>
      <c r="AC39" s="1">
        <f t="shared" si="16"/>
        <v>1</v>
      </c>
      <c r="AD39" s="1">
        <f t="shared" si="17"/>
        <v>3</v>
      </c>
    </row>
    <row r="40" spans="2:30">
      <c r="B40" s="1">
        <v>6</v>
      </c>
      <c r="C40" s="1">
        <v>1</v>
      </c>
      <c r="D40" s="1">
        <v>6</v>
      </c>
      <c r="E40" s="1">
        <v>1</v>
      </c>
      <c r="F40" s="4" t="str">
        <f>IF(VLOOKUP($C40,$C$9:$U$14,COLUMNS($C$9:L$14),0)="","",ROUND(D$4*$E40*VLOOKUP($C40,$C$9:$U$14,COLUMNS($C$9:L$14),0)*L$16,0)&amp;"～"&amp;ROUND(D$4*$E40*VLOOKUP($C40,$C$9:$U$14,COLUMNS($C$9:L$14),0)*L$17,0))</f>
        <v/>
      </c>
      <c r="G40" s="4" t="str">
        <f>IF(VLOOKUP($C40,$C$9:$U$14,COLUMNS($C$9:M$14),0)="","",ROUND(E$4*$E40*VLOOKUP($C40,$C$9:$U$14,COLUMNS($C$9:M$14),0)*M$16,0)&amp;"～"&amp;ROUND(E$4*$E40*VLOOKUP($C40,$C$9:$U$14,COLUMNS($C$9:M$14),0)*M$17,0))</f>
        <v/>
      </c>
      <c r="H40" s="4" t="str">
        <f>IF(VLOOKUP($C40,$C$9:$U$14,COLUMNS($C$9:N$14),0)="","",ROUND(F$4*$E40*VLOOKUP($C40,$C$9:$U$14,COLUMNS($C$9:N$14),0)*N$16,0)&amp;"～"&amp;ROUND(F$4*$E40*VLOOKUP($C40,$C$9:$U$14,COLUMNS($C$9:N$14),0)*N$17,0))</f>
        <v>6～7</v>
      </c>
      <c r="I40" s="4" t="str">
        <f>IF(VLOOKUP($C40,$C$9:$U$14,COLUMNS($C$9:O$14),0)="","",ROUND(G$4*$E40*VLOOKUP($C40,$C$9:$U$14,COLUMNS($C$9:O$14),0)*O$16,0)&amp;"～"&amp;ROUND(G$4*$E40*VLOOKUP($C40,$C$9:$U$14,COLUMNS($C$9:O$14),0)*O$17,0))</f>
        <v/>
      </c>
      <c r="J40" s="4" t="str">
        <f>IF(VLOOKUP($C40,$C$9:$U$14,COLUMNS($C$9:P$14),0)="","",ROUND(H$4*$E40*VLOOKUP($C40,$C$9:$U$14,COLUMNS($C$9:P$14),0)*P$16,0)&amp;"～"&amp;ROUND(H$4*$E40*VLOOKUP($C40,$C$9:$U$14,COLUMNS($C$9:P$14),0)*P$17,0))</f>
        <v>1～2</v>
      </c>
      <c r="K40" s="4" t="str">
        <f>IF(VLOOKUP($C40,$C$9:$U$14,COLUMNS($C$9:Q$14),0)="","",ROUND(I$4*$E40*VLOOKUP($C40,$C$9:$U$14,COLUMNS($C$9:Q$14),0)*Q$16,0)&amp;"～"&amp;ROUND(I$4*$E40*VLOOKUP($C40,$C$9:$U$14,COLUMNS($C$9:Q$14),0)*Q$17,0))</f>
        <v/>
      </c>
      <c r="L40" s="4" t="str">
        <f>IF(VLOOKUP($C40,$C$9:$U$14,COLUMNS($C$9:R$14),0)="","",ROUND(J$4*$E40*VLOOKUP($C40,$C$9:$U$14,COLUMNS($C$9:R$14),0)*R$16,0)&amp;"～"&amp;ROUND(J$4*$E40*VLOOKUP($C40,$C$9:$U$14,COLUMNS($C$9:R$14),0)*R$17,0))</f>
        <v/>
      </c>
      <c r="M40" s="4" t="str">
        <f>IF(VLOOKUP($C40,$C$9:$U$14,COLUMNS($C$9:S$14),0)="","",ROUND(K$4*$E40*VLOOKUP($C40,$C$9:$U$14,COLUMNS($C$9:S$14),0)*S$16,0)&amp;"～"&amp;ROUND(K$4*$E40*VLOOKUP($C40,$C$9:$U$14,COLUMNS($C$9:S$14),0)*S$17,0))</f>
        <v>2～3</v>
      </c>
      <c r="N40" s="4" t="str">
        <f>IF(VLOOKUP($C40,$C$9:$U$14,COLUMNS($C$9:T$14),0)="","",ROUND(L$4*$E40*VLOOKUP($C40,$C$9:$U$14,COLUMNS($C$9:T$14),0)*T$16,0)&amp;"～"&amp;ROUND(L$4*$E40*VLOOKUP($C40,$C$9:$U$14,COLUMNS($C$9:T$14),0)*T$17,0))</f>
        <v/>
      </c>
      <c r="O40" s="4" t="str">
        <f>IF(VLOOKUP($C40,$C$9:$U$14,COLUMNS($C$9:U$14),0)="","",ROUND(M$4*$E40*VLOOKUP($C40,$C$9:$U$14,COLUMNS($C$9:U$14),0)*U$16,0)&amp;"～"&amp;ROUND(M$4*$E40*VLOOKUP($C40,$C$9:$U$14,COLUMNS($C$9:U$14),0)*U$17,0))</f>
        <v/>
      </c>
      <c r="P40" s="4" t="str">
        <f>IF(VLOOKUP($C40,$C$9:$U$14,COLUMNS($C$9:L$14),0)="","",ROUND(D$4*$E40*VLOOKUP($C40,$C$9:$U$14,COLUMNS($C$9:L$14),0)*L$18,0)&amp;"～"&amp;ROUND(D$4*$E40*VLOOKUP($C40,$C$9:$U$14,COLUMNS($C$9:L$14),0)*L$19,0))</f>
        <v/>
      </c>
      <c r="Q40" s="4" t="str">
        <f>IF(VLOOKUP($C40,$C$9:$U$14,COLUMNS($C$9:M$14),0)="","",ROUND(E$4*$E40*VLOOKUP($C40,$C$9:$U$14,COLUMNS($C$9:M$14),0)*M$18,0)&amp;"～"&amp;ROUND(E$4*$E40*VLOOKUP($C40,$C$9:$U$14,COLUMNS($C$9:M$14),0)*M$19,0))</f>
        <v/>
      </c>
      <c r="R40" s="4" t="str">
        <f>IF(VLOOKUP($C40,$C$9:$U$14,COLUMNS($C$9:N$14),0)="","",ROUND(F$4*$E40*VLOOKUP($C40,$C$9:$U$14,COLUMNS($C$9:N$14),0)*N$18,0)&amp;"～"&amp;ROUND(F$4*$E40*VLOOKUP($C40,$C$9:$U$14,COLUMNS($C$9:N$14),0)*N$19,0))</f>
        <v>6～8</v>
      </c>
      <c r="S40" s="4" t="str">
        <f>IF(VLOOKUP($C40,$C$9:$U$14,COLUMNS($C$9:O$14),0)="","",ROUND(G$4*$E40*VLOOKUP($C40,$C$9:$U$14,COLUMNS($C$9:O$14),0)*O$18,0)&amp;"～"&amp;ROUND(G$4*$E40*VLOOKUP($C40,$C$9:$U$14,COLUMNS($C$9:O$14),0)*O$19,0))</f>
        <v/>
      </c>
      <c r="T40" s="4" t="str">
        <f>IF(VLOOKUP($C40,$C$9:$U$14,COLUMNS($C$9:P$14),0)="","",ROUND(H$4*$E40*VLOOKUP($C40,$C$9:$U$14,COLUMNS($C$9:P$14),0)*P$18,0)&amp;"～"&amp;ROUND(H$4*$E40*VLOOKUP($C40,$C$9:$U$14,COLUMNS($C$9:P$14),0)*P$19,0))</f>
        <v>1～2</v>
      </c>
      <c r="U40" s="4" t="str">
        <f>IF(VLOOKUP($C40,$C$9:$U$14,COLUMNS($C$9:Q$14),0)="","",ROUND(I$4*$E40*VLOOKUP($C40,$C$9:$U$14,COLUMNS($C$9:Q$14),0)*Q$18,0)&amp;"～"&amp;ROUND(I$4*$E40*VLOOKUP($C40,$C$9:$U$14,COLUMNS($C$9:Q$14),0)*Q$19,0))</f>
        <v/>
      </c>
      <c r="V40" s="4" t="str">
        <f>IF(VLOOKUP($C40,$C$9:$U$14,COLUMNS($C$9:R$14),0)="","",ROUND(J$4*$E40*VLOOKUP($C40,$C$9:$U$14,COLUMNS($C$9:R$14),0)*R$18,0)&amp;"～"&amp;ROUND(J$4*$E40*VLOOKUP($C40,$C$9:$U$14,COLUMNS($C$9:R$14),0)*R$19,0))</f>
        <v/>
      </c>
      <c r="W40" s="4" t="str">
        <f>IF(VLOOKUP($C40,$C$9:$U$14,COLUMNS($C$9:S$14),0)="","",ROUND(K$4*$E40*VLOOKUP($C40,$C$9:$U$14,COLUMNS($C$9:S$14),0)*S$18,0)&amp;"～"&amp;ROUND(K$4*$E40*VLOOKUP($C40,$C$9:$U$14,COLUMNS($C$9:S$14),0)*S$19,0))</f>
        <v>2～3</v>
      </c>
      <c r="X40" s="4" t="str">
        <f>IF(VLOOKUP($C40,$C$9:$U$14,COLUMNS($C$9:T$14),0)="","",ROUND(L$4*$E40*VLOOKUP($C40,$C$9:$U$14,COLUMNS($C$9:T$14),0)*T$18,0)&amp;"～"&amp;ROUND(L$4*$E40*VLOOKUP($C40,$C$9:$U$14,COLUMNS($C$9:T$14),0)*T$19,0))</f>
        <v/>
      </c>
      <c r="Y40" s="4"/>
      <c r="Z40" s="4">
        <f t="shared" si="15"/>
        <v>9</v>
      </c>
      <c r="AA40" s="1">
        <f t="shared" si="18"/>
        <v>8</v>
      </c>
      <c r="AB40" s="1">
        <f>IF(C40&gt;2,0,ROUND(属性价值和能力评分!$F$38*一级属性!$H$17*装备属性!E40,0))</f>
        <v>5</v>
      </c>
      <c r="AC40" s="1">
        <f t="shared" si="16"/>
        <v>1</v>
      </c>
      <c r="AD40" s="1">
        <f t="shared" si="17"/>
        <v>3</v>
      </c>
    </row>
    <row r="41" spans="2:30">
      <c r="B41" s="1">
        <v>7</v>
      </c>
      <c r="C41" s="1">
        <v>2</v>
      </c>
      <c r="D41" s="1">
        <v>7</v>
      </c>
      <c r="E41" s="1">
        <v>1</v>
      </c>
      <c r="F41" s="4" t="str">
        <f>IF(VLOOKUP($C41,$C$9:$U$14,COLUMNS($C$9:L$14),0)="","",ROUND(D$4*$E41*VLOOKUP($C41,$C$9:$U$14,COLUMNS($C$9:L$14),0)*L$16,0)&amp;"～"&amp;ROUND(D$4*$E41*VLOOKUP($C41,$C$9:$U$14,COLUMNS($C$9:L$14),0)*L$17,0))</f>
        <v>5～6</v>
      </c>
      <c r="G41" s="4" t="str">
        <f>IF(VLOOKUP($C41,$C$9:$U$14,COLUMNS($C$9:M$14),0)="","",ROUND(E$4*$E41*VLOOKUP($C41,$C$9:$U$14,COLUMNS($C$9:M$14),0)*M$16,0)&amp;"～"&amp;ROUND(E$4*$E41*VLOOKUP($C41,$C$9:$U$14,COLUMNS($C$9:M$14),0)*M$17,0))</f>
        <v/>
      </c>
      <c r="H41" s="4" t="str">
        <f>IF(VLOOKUP($C41,$C$9:$U$14,COLUMNS($C$9:N$14),0)="","",ROUND(F$4*$E41*VLOOKUP($C41,$C$9:$U$14,COLUMNS($C$9:N$14),0)*N$16,0)&amp;"～"&amp;ROUND(F$4*$E41*VLOOKUP($C41,$C$9:$U$14,COLUMNS($C$9:N$14),0)*N$17,0))</f>
        <v/>
      </c>
      <c r="I41" s="4" t="str">
        <f>IF(VLOOKUP($C41,$C$9:$U$14,COLUMNS($C$9:O$14),0)="","",ROUND(G$4*$E41*VLOOKUP($C41,$C$9:$U$14,COLUMNS($C$9:O$14),0)*O$16,0)&amp;"～"&amp;ROUND(G$4*$E41*VLOOKUP($C41,$C$9:$U$14,COLUMNS($C$9:O$14),0)*O$17,0))</f>
        <v>1～2</v>
      </c>
      <c r="J41" s="4" t="str">
        <f>IF(VLOOKUP($C41,$C$9:$U$14,COLUMNS($C$9:P$14),0)="","",ROUND(H$4*$E41*VLOOKUP($C41,$C$9:$U$14,COLUMNS($C$9:P$14),0)*P$16,0)&amp;"～"&amp;ROUND(H$4*$E41*VLOOKUP($C41,$C$9:$U$14,COLUMNS($C$9:P$14),0)*P$17,0))</f>
        <v/>
      </c>
      <c r="K41" s="4" t="str">
        <f>IF(VLOOKUP($C41,$C$9:$U$14,COLUMNS($C$9:Q$14),0)="","",ROUND(I$4*$E41*VLOOKUP($C41,$C$9:$U$14,COLUMNS($C$9:Q$14),0)*Q$16,0)&amp;"～"&amp;ROUND(I$4*$E41*VLOOKUP($C41,$C$9:$U$14,COLUMNS($C$9:Q$14),0)*Q$17,0))</f>
        <v/>
      </c>
      <c r="L41" s="4" t="str">
        <f>IF(VLOOKUP($C41,$C$9:$U$14,COLUMNS($C$9:R$14),0)="","",ROUND(J$4*$E41*VLOOKUP($C41,$C$9:$U$14,COLUMNS($C$9:R$14),0)*R$16,0)&amp;"～"&amp;ROUND(J$4*$E41*VLOOKUP($C41,$C$9:$U$14,COLUMNS($C$9:R$14),0)*R$17,0))</f>
        <v/>
      </c>
      <c r="M41" s="4" t="str">
        <f>IF(VLOOKUP($C41,$C$9:$U$14,COLUMNS($C$9:S$14),0)="","",ROUND(K$4*$E41*VLOOKUP($C41,$C$9:$U$14,COLUMNS($C$9:S$14),0)*S$16,0)&amp;"～"&amp;ROUND(K$4*$E41*VLOOKUP($C41,$C$9:$U$14,COLUMNS($C$9:S$14),0)*S$17,0))</f>
        <v/>
      </c>
      <c r="N41" s="4" t="str">
        <f>IF(VLOOKUP($C41,$C$9:$U$14,COLUMNS($C$9:T$14),0)="","",ROUND(L$4*$E41*VLOOKUP($C41,$C$9:$U$14,COLUMNS($C$9:T$14),0)*T$16,0)&amp;"～"&amp;ROUND(L$4*$E41*VLOOKUP($C41,$C$9:$U$14,COLUMNS($C$9:T$14),0)*T$17,0))</f>
        <v/>
      </c>
      <c r="O41" s="4" t="str">
        <f>IF(VLOOKUP($C41,$C$9:$U$14,COLUMNS($C$9:U$14),0)="","",ROUND(M$4*$E41*VLOOKUP($C41,$C$9:$U$14,COLUMNS($C$9:U$14),0)*U$16,0)&amp;"～"&amp;ROUND(M$4*$E41*VLOOKUP($C41,$C$9:$U$14,COLUMNS($C$9:U$14),0)*U$17,0))</f>
        <v/>
      </c>
      <c r="P41" s="4" t="str">
        <f>IF(VLOOKUP($C41,$C$9:$U$14,COLUMNS($C$9:L$14),0)="","",ROUND(D$4*$E41*VLOOKUP($C41,$C$9:$U$14,COLUMNS($C$9:L$14),0)*L$18,0)&amp;"～"&amp;ROUND(D$4*$E41*VLOOKUP($C41,$C$9:$U$14,COLUMNS($C$9:L$14),0)*L$19,0))</f>
        <v>5～7</v>
      </c>
      <c r="Q41" s="4" t="str">
        <f>IF(VLOOKUP($C41,$C$9:$U$14,COLUMNS($C$9:M$14),0)="","",ROUND(E$4*$E41*VLOOKUP($C41,$C$9:$U$14,COLUMNS($C$9:M$14),0)*M$18,0)&amp;"～"&amp;ROUND(E$4*$E41*VLOOKUP($C41,$C$9:$U$14,COLUMNS($C$9:M$14),0)*M$19,0))</f>
        <v/>
      </c>
      <c r="R41" s="4" t="str">
        <f>IF(VLOOKUP($C41,$C$9:$U$14,COLUMNS($C$9:N$14),0)="","",ROUND(F$4*$E41*VLOOKUP($C41,$C$9:$U$14,COLUMNS($C$9:N$14),0)*N$18,0)&amp;"～"&amp;ROUND(F$4*$E41*VLOOKUP($C41,$C$9:$U$14,COLUMNS($C$9:N$14),0)*N$19,0))</f>
        <v/>
      </c>
      <c r="S41" s="4" t="str">
        <f>IF(VLOOKUP($C41,$C$9:$U$14,COLUMNS($C$9:O$14),0)="","",ROUND(G$4*$E41*VLOOKUP($C41,$C$9:$U$14,COLUMNS($C$9:O$14),0)*O$18,0)&amp;"～"&amp;ROUND(G$4*$E41*VLOOKUP($C41,$C$9:$U$14,COLUMNS($C$9:O$14),0)*O$19,0))</f>
        <v>2～2</v>
      </c>
      <c r="T41" s="4" t="str">
        <f>IF(VLOOKUP($C41,$C$9:$U$14,COLUMNS($C$9:P$14),0)="","",ROUND(H$4*$E41*VLOOKUP($C41,$C$9:$U$14,COLUMNS($C$9:P$14),0)*P$18,0)&amp;"～"&amp;ROUND(H$4*$E41*VLOOKUP($C41,$C$9:$U$14,COLUMNS($C$9:P$14),0)*P$19,0))</f>
        <v/>
      </c>
      <c r="U41" s="4" t="str">
        <f>IF(VLOOKUP($C41,$C$9:$U$14,COLUMNS($C$9:Q$14),0)="","",ROUND(I$4*$E41*VLOOKUP($C41,$C$9:$U$14,COLUMNS($C$9:Q$14),0)*Q$18,0)&amp;"～"&amp;ROUND(I$4*$E41*VLOOKUP($C41,$C$9:$U$14,COLUMNS($C$9:Q$14),0)*Q$19,0))</f>
        <v/>
      </c>
      <c r="V41" s="4" t="str">
        <f>IF(VLOOKUP($C41,$C$9:$U$14,COLUMNS($C$9:R$14),0)="","",ROUND(J$4*$E41*VLOOKUP($C41,$C$9:$U$14,COLUMNS($C$9:R$14),0)*R$18,0)&amp;"～"&amp;ROUND(J$4*$E41*VLOOKUP($C41,$C$9:$U$14,COLUMNS($C$9:R$14),0)*R$19,0))</f>
        <v/>
      </c>
      <c r="W41" s="4" t="str">
        <f>IF(VLOOKUP($C41,$C$9:$U$14,COLUMNS($C$9:S$14),0)="","",ROUND(K$4*$E41*VLOOKUP($C41,$C$9:$U$14,COLUMNS($C$9:S$14),0)*S$18,0)&amp;"～"&amp;ROUND(K$4*$E41*VLOOKUP($C41,$C$9:$U$14,COLUMNS($C$9:S$14),0)*S$19,0))</f>
        <v/>
      </c>
      <c r="X41" s="4" t="str">
        <f>IF(VLOOKUP($C41,$C$9:$U$14,COLUMNS($C$9:T$14),0)="","",ROUND(L$4*$E41*VLOOKUP($C41,$C$9:$U$14,COLUMNS($C$9:T$14),0)*T$18,0)&amp;"～"&amp;ROUND(L$4*$E41*VLOOKUP($C41,$C$9:$U$14,COLUMNS($C$9:T$14),0)*T$19,0))</f>
        <v/>
      </c>
      <c r="Y41" s="4"/>
      <c r="Z41" s="4">
        <f t="shared" si="15"/>
        <v>6</v>
      </c>
      <c r="AA41" s="1">
        <f t="shared" si="18"/>
        <v>5</v>
      </c>
      <c r="AB41" s="1">
        <f>IF(C41&gt;2,0,ROUND(属性价值和能力评分!$F$38*一级属性!$H$17*装备属性!E41,0))</f>
        <v>5</v>
      </c>
      <c r="AC41" s="1">
        <f t="shared" si="16"/>
        <v>1</v>
      </c>
      <c r="AD41" s="1">
        <f t="shared" si="17"/>
        <v>3</v>
      </c>
    </row>
    <row r="42" spans="2:30">
      <c r="B42" s="1">
        <v>8</v>
      </c>
      <c r="C42" s="1">
        <v>2</v>
      </c>
      <c r="D42" s="1">
        <v>8</v>
      </c>
      <c r="E42" s="1">
        <v>1</v>
      </c>
      <c r="F42" s="4" t="str">
        <f>IF(VLOOKUP($C42,$C$9:$U$14,COLUMNS($C$9:L$14),0)="","",ROUND(D$4*$E42*VLOOKUP($C42,$C$9:$U$14,COLUMNS($C$9:L$14),0)*L$16,0)&amp;"～"&amp;ROUND(D$4*$E42*VLOOKUP($C42,$C$9:$U$14,COLUMNS($C$9:L$14),0)*L$17,0))</f>
        <v>5～6</v>
      </c>
      <c r="G42" s="4" t="str">
        <f>IF(VLOOKUP($C42,$C$9:$U$14,COLUMNS($C$9:M$14),0)="","",ROUND(E$4*$E42*VLOOKUP($C42,$C$9:$U$14,COLUMNS($C$9:M$14),0)*M$16,0)&amp;"～"&amp;ROUND(E$4*$E42*VLOOKUP($C42,$C$9:$U$14,COLUMNS($C$9:M$14),0)*M$17,0))</f>
        <v/>
      </c>
      <c r="H42" s="4" t="str">
        <f>IF(VLOOKUP($C42,$C$9:$U$14,COLUMNS($C$9:N$14),0)="","",ROUND(F$4*$E42*VLOOKUP($C42,$C$9:$U$14,COLUMNS($C$9:N$14),0)*N$16,0)&amp;"～"&amp;ROUND(F$4*$E42*VLOOKUP($C42,$C$9:$U$14,COLUMNS($C$9:N$14),0)*N$17,0))</f>
        <v/>
      </c>
      <c r="I42" s="4" t="str">
        <f>IF(VLOOKUP($C42,$C$9:$U$14,COLUMNS($C$9:O$14),0)="","",ROUND(G$4*$E42*VLOOKUP($C42,$C$9:$U$14,COLUMNS($C$9:O$14),0)*O$16,0)&amp;"～"&amp;ROUND(G$4*$E42*VLOOKUP($C42,$C$9:$U$14,COLUMNS($C$9:O$14),0)*O$17,0))</f>
        <v>1～2</v>
      </c>
      <c r="J42" s="4" t="str">
        <f>IF(VLOOKUP($C42,$C$9:$U$14,COLUMNS($C$9:P$14),0)="","",ROUND(H$4*$E42*VLOOKUP($C42,$C$9:$U$14,COLUMNS($C$9:P$14),0)*P$16,0)&amp;"～"&amp;ROUND(H$4*$E42*VLOOKUP($C42,$C$9:$U$14,COLUMNS($C$9:P$14),0)*P$17,0))</f>
        <v/>
      </c>
      <c r="K42" s="4" t="str">
        <f>IF(VLOOKUP($C42,$C$9:$U$14,COLUMNS($C$9:Q$14),0)="","",ROUND(I$4*$E42*VLOOKUP($C42,$C$9:$U$14,COLUMNS($C$9:Q$14),0)*Q$16,0)&amp;"～"&amp;ROUND(I$4*$E42*VLOOKUP($C42,$C$9:$U$14,COLUMNS($C$9:Q$14),0)*Q$17,0))</f>
        <v/>
      </c>
      <c r="L42" s="4" t="str">
        <f>IF(VLOOKUP($C42,$C$9:$U$14,COLUMNS($C$9:R$14),0)="","",ROUND(J$4*$E42*VLOOKUP($C42,$C$9:$U$14,COLUMNS($C$9:R$14),0)*R$16,0)&amp;"～"&amp;ROUND(J$4*$E42*VLOOKUP($C42,$C$9:$U$14,COLUMNS($C$9:R$14),0)*R$17,0))</f>
        <v/>
      </c>
      <c r="M42" s="4" t="str">
        <f>IF(VLOOKUP($C42,$C$9:$U$14,COLUMNS($C$9:S$14),0)="","",ROUND(K$4*$E42*VLOOKUP($C42,$C$9:$U$14,COLUMNS($C$9:S$14),0)*S$16,0)&amp;"～"&amp;ROUND(K$4*$E42*VLOOKUP($C42,$C$9:$U$14,COLUMNS($C$9:S$14),0)*S$17,0))</f>
        <v/>
      </c>
      <c r="N42" s="4" t="str">
        <f>IF(VLOOKUP($C42,$C$9:$U$14,COLUMNS($C$9:T$14),0)="","",ROUND(L$4*$E42*VLOOKUP($C42,$C$9:$U$14,COLUMNS($C$9:T$14),0)*T$16,0)&amp;"～"&amp;ROUND(L$4*$E42*VLOOKUP($C42,$C$9:$U$14,COLUMNS($C$9:T$14),0)*T$17,0))</f>
        <v/>
      </c>
      <c r="O42" s="4" t="str">
        <f>IF(VLOOKUP($C42,$C$9:$U$14,COLUMNS($C$9:U$14),0)="","",ROUND(M$4*$E42*VLOOKUP($C42,$C$9:$U$14,COLUMNS($C$9:U$14),0)*U$16,0)&amp;"～"&amp;ROUND(M$4*$E42*VLOOKUP($C42,$C$9:$U$14,COLUMNS($C$9:U$14),0)*U$17,0))</f>
        <v/>
      </c>
      <c r="P42" s="4" t="str">
        <f>IF(VLOOKUP($C42,$C$9:$U$14,COLUMNS($C$9:L$14),0)="","",ROUND(D$4*$E42*VLOOKUP($C42,$C$9:$U$14,COLUMNS($C$9:L$14),0)*L$18,0)&amp;"～"&amp;ROUND(D$4*$E42*VLOOKUP($C42,$C$9:$U$14,COLUMNS($C$9:L$14),0)*L$19,0))</f>
        <v>5～7</v>
      </c>
      <c r="Q42" s="4" t="str">
        <f>IF(VLOOKUP($C42,$C$9:$U$14,COLUMNS($C$9:M$14),0)="","",ROUND(E$4*$E42*VLOOKUP($C42,$C$9:$U$14,COLUMNS($C$9:M$14),0)*M$18,0)&amp;"～"&amp;ROUND(E$4*$E42*VLOOKUP($C42,$C$9:$U$14,COLUMNS($C$9:M$14),0)*M$19,0))</f>
        <v/>
      </c>
      <c r="R42" s="4" t="str">
        <f>IF(VLOOKUP($C42,$C$9:$U$14,COLUMNS($C$9:N$14),0)="","",ROUND(F$4*$E42*VLOOKUP($C42,$C$9:$U$14,COLUMNS($C$9:N$14),0)*N$18,0)&amp;"～"&amp;ROUND(F$4*$E42*VLOOKUP($C42,$C$9:$U$14,COLUMNS($C$9:N$14),0)*N$19,0))</f>
        <v/>
      </c>
      <c r="S42" s="4" t="str">
        <f>IF(VLOOKUP($C42,$C$9:$U$14,COLUMNS($C$9:O$14),0)="","",ROUND(G$4*$E42*VLOOKUP($C42,$C$9:$U$14,COLUMNS($C$9:O$14),0)*O$18,0)&amp;"～"&amp;ROUND(G$4*$E42*VLOOKUP($C42,$C$9:$U$14,COLUMNS($C$9:O$14),0)*O$19,0))</f>
        <v>2～2</v>
      </c>
      <c r="T42" s="4" t="str">
        <f>IF(VLOOKUP($C42,$C$9:$U$14,COLUMNS($C$9:P$14),0)="","",ROUND(H$4*$E42*VLOOKUP($C42,$C$9:$U$14,COLUMNS($C$9:P$14),0)*P$18,0)&amp;"～"&amp;ROUND(H$4*$E42*VLOOKUP($C42,$C$9:$U$14,COLUMNS($C$9:P$14),0)*P$19,0))</f>
        <v/>
      </c>
      <c r="U42" s="4" t="str">
        <f>IF(VLOOKUP($C42,$C$9:$U$14,COLUMNS($C$9:Q$14),0)="","",ROUND(I$4*$E42*VLOOKUP($C42,$C$9:$U$14,COLUMNS($C$9:Q$14),0)*Q$18,0)&amp;"～"&amp;ROUND(I$4*$E42*VLOOKUP($C42,$C$9:$U$14,COLUMNS($C$9:Q$14),0)*Q$19,0))</f>
        <v/>
      </c>
      <c r="V42" s="4" t="str">
        <f>IF(VLOOKUP($C42,$C$9:$U$14,COLUMNS($C$9:R$14),0)="","",ROUND(J$4*$E42*VLOOKUP($C42,$C$9:$U$14,COLUMNS($C$9:R$14),0)*R$18,0)&amp;"～"&amp;ROUND(J$4*$E42*VLOOKUP($C42,$C$9:$U$14,COLUMNS($C$9:R$14),0)*R$19,0))</f>
        <v/>
      </c>
      <c r="W42" s="4" t="str">
        <f>IF(VLOOKUP($C42,$C$9:$U$14,COLUMNS($C$9:S$14),0)="","",ROUND(K$4*$E42*VLOOKUP($C42,$C$9:$U$14,COLUMNS($C$9:S$14),0)*S$18,0)&amp;"～"&amp;ROUND(K$4*$E42*VLOOKUP($C42,$C$9:$U$14,COLUMNS($C$9:S$14),0)*S$19,0))</f>
        <v/>
      </c>
      <c r="X42" s="4" t="str">
        <f>IF(VLOOKUP($C42,$C$9:$U$14,COLUMNS($C$9:T$14),0)="","",ROUND(L$4*$E42*VLOOKUP($C42,$C$9:$U$14,COLUMNS($C$9:T$14),0)*T$18,0)&amp;"～"&amp;ROUND(L$4*$E42*VLOOKUP($C42,$C$9:$U$14,COLUMNS($C$9:T$14),0)*T$19,0))</f>
        <v/>
      </c>
      <c r="Y42" s="4"/>
      <c r="Z42" s="4">
        <f t="shared" si="15"/>
        <v>6</v>
      </c>
      <c r="AA42" s="1">
        <f t="shared" si="18"/>
        <v>5</v>
      </c>
      <c r="AB42" s="1">
        <f>IF(C42&gt;2,0,ROUND(属性价值和能力评分!$F$38*一级属性!$H$17*装备属性!E42,0))</f>
        <v>5</v>
      </c>
      <c r="AC42" s="1">
        <f t="shared" si="16"/>
        <v>1</v>
      </c>
      <c r="AD42" s="1">
        <f t="shared" si="17"/>
        <v>3</v>
      </c>
    </row>
    <row r="43" spans="2:30">
      <c r="B43" s="1">
        <v>9</v>
      </c>
      <c r="C43" s="1">
        <v>3</v>
      </c>
      <c r="D43" s="1">
        <v>9</v>
      </c>
      <c r="E43" s="1">
        <v>1</v>
      </c>
      <c r="F43" s="4" t="str">
        <f>IF(VLOOKUP($C43,$C$9:$U$14,COLUMNS($C$9:L$14),0)="","",ROUND(D$4*$E43*VLOOKUP($C43,$C$9:$U$14,COLUMNS($C$9:L$14),0)*L$16,0)&amp;"～"&amp;ROUND(D$4*$E43*VLOOKUP($C43,$C$9:$U$14,COLUMNS($C$9:L$14),0)*L$17,0))</f>
        <v/>
      </c>
      <c r="G43" s="4" t="str">
        <f>IF(VLOOKUP($C43,$C$9:$U$14,COLUMNS($C$9:M$14),0)="","",ROUND(E$4*$E43*VLOOKUP($C43,$C$9:$U$14,COLUMNS($C$9:M$14),0)*M$16,0)&amp;"～"&amp;ROUND(E$4*$E43*VLOOKUP($C43,$C$9:$U$14,COLUMNS($C$9:M$14),0)*M$17,0))</f>
        <v>6～7</v>
      </c>
      <c r="H43" s="4" t="str">
        <f>IF(VLOOKUP($C43,$C$9:$U$14,COLUMNS($C$9:N$14),0)="","",ROUND(F$4*$E43*VLOOKUP($C43,$C$9:$U$14,COLUMNS($C$9:N$14),0)*N$16,0)&amp;"～"&amp;ROUND(F$4*$E43*VLOOKUP($C43,$C$9:$U$14,COLUMNS($C$9:N$14),0)*N$17,0))</f>
        <v/>
      </c>
      <c r="I43" s="4" t="str">
        <f>IF(VLOOKUP($C43,$C$9:$U$14,COLUMNS($C$9:O$14),0)="","",ROUND(G$4*$E43*VLOOKUP($C43,$C$9:$U$14,COLUMNS($C$9:O$14),0)*O$16,0)&amp;"～"&amp;ROUND(G$4*$E43*VLOOKUP($C43,$C$9:$U$14,COLUMNS($C$9:O$14),0)*O$17,0))</f>
        <v>1～1</v>
      </c>
      <c r="J43" s="4" t="str">
        <f>IF(VLOOKUP($C43,$C$9:$U$14,COLUMNS($C$9:P$14),0)="","",ROUND(H$4*$E43*VLOOKUP($C43,$C$9:$U$14,COLUMNS($C$9:P$14),0)*P$16,0)&amp;"～"&amp;ROUND(H$4*$E43*VLOOKUP($C43,$C$9:$U$14,COLUMNS($C$9:P$14),0)*P$17,0))</f>
        <v/>
      </c>
      <c r="K43" s="4" t="str">
        <f>IF(VLOOKUP($C43,$C$9:$U$14,COLUMNS($C$9:Q$14),0)="","",ROUND(I$4*$E43*VLOOKUP($C43,$C$9:$U$14,COLUMNS($C$9:Q$14),0)*Q$16,0)&amp;"～"&amp;ROUND(I$4*$E43*VLOOKUP($C43,$C$9:$U$14,COLUMNS($C$9:Q$14),0)*Q$17,0))</f>
        <v/>
      </c>
      <c r="L43" s="4" t="str">
        <f>IF(VLOOKUP($C43,$C$9:$U$14,COLUMNS($C$9:R$14),0)="","",ROUND(J$4*$E43*VLOOKUP($C43,$C$9:$U$14,COLUMNS($C$9:R$14),0)*R$16,0)&amp;"～"&amp;ROUND(J$4*$E43*VLOOKUP($C43,$C$9:$U$14,COLUMNS($C$9:R$14),0)*R$17,0))</f>
        <v/>
      </c>
      <c r="M43" s="4" t="str">
        <f>IF(VLOOKUP($C43,$C$9:$U$14,COLUMNS($C$9:S$14),0)="","",ROUND(K$4*$E43*VLOOKUP($C43,$C$9:$U$14,COLUMNS($C$9:S$14),0)*S$16,0)&amp;"～"&amp;ROUND(K$4*$E43*VLOOKUP($C43,$C$9:$U$14,COLUMNS($C$9:S$14),0)*S$17,0))</f>
        <v/>
      </c>
      <c r="N43" s="4" t="str">
        <f>IF(VLOOKUP($C43,$C$9:$U$14,COLUMNS($C$9:T$14),0)="","",ROUND(L$4*$E43*VLOOKUP($C43,$C$9:$U$14,COLUMNS($C$9:T$14),0)*T$16,0)&amp;"～"&amp;ROUND(L$4*$E43*VLOOKUP($C43,$C$9:$U$14,COLUMNS($C$9:T$14),0)*T$17,0))</f>
        <v/>
      </c>
      <c r="O43" s="4" t="str">
        <f>IF(VLOOKUP($C43,$C$9:$U$14,COLUMNS($C$9:U$14),0)="","",ROUND(M$4*$E43*VLOOKUP($C43,$C$9:$U$14,COLUMNS($C$9:U$14),0)*U$16,0)&amp;"～"&amp;ROUND(M$4*$E43*VLOOKUP($C43,$C$9:$U$14,COLUMNS($C$9:U$14),0)*U$17,0))</f>
        <v/>
      </c>
      <c r="P43" s="4" t="str">
        <f>IF(VLOOKUP($C43,$C$9:$U$14,COLUMNS($C$9:L$14),0)="","",ROUND(D$4*$E43*VLOOKUP($C43,$C$9:$U$14,COLUMNS($C$9:L$14),0)*L$18,0)&amp;"～"&amp;ROUND(D$4*$E43*VLOOKUP($C43,$C$9:$U$14,COLUMNS($C$9:L$14),0)*L$19,0))</f>
        <v/>
      </c>
      <c r="Q43" s="4" t="str">
        <f>IF(VLOOKUP($C43,$C$9:$U$14,COLUMNS($C$9:M$14),0)="","",ROUND(E$4*$E43*VLOOKUP($C43,$C$9:$U$14,COLUMNS($C$9:M$14),0)*M$18,0)&amp;"～"&amp;ROUND(E$4*$E43*VLOOKUP($C43,$C$9:$U$14,COLUMNS($C$9:M$14),0)*M$19,0))</f>
        <v>6～8</v>
      </c>
      <c r="R43" s="4" t="str">
        <f>IF(VLOOKUP($C43,$C$9:$U$14,COLUMNS($C$9:N$14),0)="","",ROUND(F$4*$E43*VLOOKUP($C43,$C$9:$U$14,COLUMNS($C$9:N$14),0)*N$18,0)&amp;"～"&amp;ROUND(F$4*$E43*VLOOKUP($C43,$C$9:$U$14,COLUMNS($C$9:N$14),0)*N$19,0))</f>
        <v/>
      </c>
      <c r="S43" s="4" t="str">
        <f>IF(VLOOKUP($C43,$C$9:$U$14,COLUMNS($C$9:O$14),0)="","",ROUND(G$4*$E43*VLOOKUP($C43,$C$9:$U$14,COLUMNS($C$9:O$14),0)*O$18,0)&amp;"～"&amp;ROUND(G$4*$E43*VLOOKUP($C43,$C$9:$U$14,COLUMNS($C$9:O$14),0)*O$19,0))</f>
        <v>1～1</v>
      </c>
      <c r="T43" s="4" t="str">
        <f>IF(VLOOKUP($C43,$C$9:$U$14,COLUMNS($C$9:P$14),0)="","",ROUND(H$4*$E43*VLOOKUP($C43,$C$9:$U$14,COLUMNS($C$9:P$14),0)*P$18,0)&amp;"～"&amp;ROUND(H$4*$E43*VLOOKUP($C43,$C$9:$U$14,COLUMNS($C$9:P$14),0)*P$19,0))</f>
        <v/>
      </c>
      <c r="U43" s="4" t="str">
        <f>IF(VLOOKUP($C43,$C$9:$U$14,COLUMNS($C$9:Q$14),0)="","",ROUND(I$4*$E43*VLOOKUP($C43,$C$9:$U$14,COLUMNS($C$9:Q$14),0)*Q$18,0)&amp;"～"&amp;ROUND(I$4*$E43*VLOOKUP($C43,$C$9:$U$14,COLUMNS($C$9:Q$14),0)*Q$19,0))</f>
        <v/>
      </c>
      <c r="V43" s="4" t="str">
        <f>IF(VLOOKUP($C43,$C$9:$U$14,COLUMNS($C$9:R$14),0)="","",ROUND(J$4*$E43*VLOOKUP($C43,$C$9:$U$14,COLUMNS($C$9:R$14),0)*R$18,0)&amp;"～"&amp;ROUND(J$4*$E43*VLOOKUP($C43,$C$9:$U$14,COLUMNS($C$9:R$14),0)*R$19,0))</f>
        <v/>
      </c>
      <c r="W43" s="4" t="str">
        <f>IF(VLOOKUP($C43,$C$9:$U$14,COLUMNS($C$9:S$14),0)="","",ROUND(K$4*$E43*VLOOKUP($C43,$C$9:$U$14,COLUMNS($C$9:S$14),0)*S$18,0)&amp;"～"&amp;ROUND(K$4*$E43*VLOOKUP($C43,$C$9:$U$14,COLUMNS($C$9:S$14),0)*S$19,0))</f>
        <v/>
      </c>
      <c r="X43" s="4" t="str">
        <f>IF(VLOOKUP($C43,$C$9:$U$14,COLUMNS($C$9:T$14),0)="","",ROUND(L$4*$E43*VLOOKUP($C43,$C$9:$U$14,COLUMNS($C$9:T$14),0)*T$18,0)&amp;"～"&amp;ROUND(L$4*$E43*VLOOKUP($C43,$C$9:$U$14,COLUMNS($C$9:T$14),0)*T$19,0))</f>
        <v/>
      </c>
      <c r="Y43" s="4"/>
      <c r="Z43" s="4">
        <f t="shared" si="15"/>
        <v>6</v>
      </c>
      <c r="AA43" s="1">
        <f t="shared" si="18"/>
        <v>5</v>
      </c>
      <c r="AB43" s="1">
        <f>IF(C43&gt;2,0,ROUND(属性价值和能力评分!$F$38*一级属性!$H$17*装备属性!E43,0))</f>
        <v>0</v>
      </c>
      <c r="AC43" s="1">
        <f t="shared" si="16"/>
        <v>1</v>
      </c>
      <c r="AD43" s="1">
        <f t="shared" si="17"/>
        <v>3</v>
      </c>
    </row>
    <row r="44" spans="2:30">
      <c r="B44" s="1">
        <v>10</v>
      </c>
      <c r="C44" s="1">
        <v>3</v>
      </c>
      <c r="D44" s="1">
        <v>10</v>
      </c>
      <c r="E44" s="1">
        <v>1</v>
      </c>
      <c r="F44" s="4" t="str">
        <f>IF(VLOOKUP($C44,$C$9:$U$14,COLUMNS($C$9:L$14),0)="","",ROUND(D$4*$E44*VLOOKUP($C44,$C$9:$U$14,COLUMNS($C$9:L$14),0)*L$16,0)&amp;"～"&amp;ROUND(D$4*$E44*VLOOKUP($C44,$C$9:$U$14,COLUMNS($C$9:L$14),0)*L$17,0))</f>
        <v/>
      </c>
      <c r="G44" s="4" t="str">
        <f>IF(VLOOKUP($C44,$C$9:$U$14,COLUMNS($C$9:M$14),0)="","",ROUND(E$4*$E44*VLOOKUP($C44,$C$9:$U$14,COLUMNS($C$9:M$14),0)*M$16,0)&amp;"～"&amp;ROUND(E$4*$E44*VLOOKUP($C44,$C$9:$U$14,COLUMNS($C$9:M$14),0)*M$17,0))</f>
        <v>6～7</v>
      </c>
      <c r="H44" s="4" t="str">
        <f>IF(VLOOKUP($C44,$C$9:$U$14,COLUMNS($C$9:N$14),0)="","",ROUND(F$4*$E44*VLOOKUP($C44,$C$9:$U$14,COLUMNS($C$9:N$14),0)*N$16,0)&amp;"～"&amp;ROUND(F$4*$E44*VLOOKUP($C44,$C$9:$U$14,COLUMNS($C$9:N$14),0)*N$17,0))</f>
        <v/>
      </c>
      <c r="I44" s="4" t="str">
        <f>IF(VLOOKUP($C44,$C$9:$U$14,COLUMNS($C$9:O$14),0)="","",ROUND(G$4*$E44*VLOOKUP($C44,$C$9:$U$14,COLUMNS($C$9:O$14),0)*O$16,0)&amp;"～"&amp;ROUND(G$4*$E44*VLOOKUP($C44,$C$9:$U$14,COLUMNS($C$9:O$14),0)*O$17,0))</f>
        <v>1～1</v>
      </c>
      <c r="J44" s="4" t="str">
        <f>IF(VLOOKUP($C44,$C$9:$U$14,COLUMNS($C$9:P$14),0)="","",ROUND(H$4*$E44*VLOOKUP($C44,$C$9:$U$14,COLUMNS($C$9:P$14),0)*P$16,0)&amp;"～"&amp;ROUND(H$4*$E44*VLOOKUP($C44,$C$9:$U$14,COLUMNS($C$9:P$14),0)*P$17,0))</f>
        <v/>
      </c>
      <c r="K44" s="4" t="str">
        <f>IF(VLOOKUP($C44,$C$9:$U$14,COLUMNS($C$9:Q$14),0)="","",ROUND(I$4*$E44*VLOOKUP($C44,$C$9:$U$14,COLUMNS($C$9:Q$14),0)*Q$16,0)&amp;"～"&amp;ROUND(I$4*$E44*VLOOKUP($C44,$C$9:$U$14,COLUMNS($C$9:Q$14),0)*Q$17,0))</f>
        <v/>
      </c>
      <c r="L44" s="4" t="str">
        <f>IF(VLOOKUP($C44,$C$9:$U$14,COLUMNS($C$9:R$14),0)="","",ROUND(J$4*$E44*VLOOKUP($C44,$C$9:$U$14,COLUMNS($C$9:R$14),0)*R$16,0)&amp;"～"&amp;ROUND(J$4*$E44*VLOOKUP($C44,$C$9:$U$14,COLUMNS($C$9:R$14),0)*R$17,0))</f>
        <v/>
      </c>
      <c r="M44" s="4" t="str">
        <f>IF(VLOOKUP($C44,$C$9:$U$14,COLUMNS($C$9:S$14),0)="","",ROUND(K$4*$E44*VLOOKUP($C44,$C$9:$U$14,COLUMNS($C$9:S$14),0)*S$16,0)&amp;"～"&amp;ROUND(K$4*$E44*VLOOKUP($C44,$C$9:$U$14,COLUMNS($C$9:S$14),0)*S$17,0))</f>
        <v/>
      </c>
      <c r="N44" s="4" t="str">
        <f>IF(VLOOKUP($C44,$C$9:$U$14,COLUMNS($C$9:T$14),0)="","",ROUND(L$4*$E44*VLOOKUP($C44,$C$9:$U$14,COLUMNS($C$9:T$14),0)*T$16,0)&amp;"～"&amp;ROUND(L$4*$E44*VLOOKUP($C44,$C$9:$U$14,COLUMNS($C$9:T$14),0)*T$17,0))</f>
        <v/>
      </c>
      <c r="O44" s="4" t="str">
        <f>IF(VLOOKUP($C44,$C$9:$U$14,COLUMNS($C$9:U$14),0)="","",ROUND(M$4*$E44*VLOOKUP($C44,$C$9:$U$14,COLUMNS($C$9:U$14),0)*U$16,0)&amp;"～"&amp;ROUND(M$4*$E44*VLOOKUP($C44,$C$9:$U$14,COLUMNS($C$9:U$14),0)*U$17,0))</f>
        <v/>
      </c>
      <c r="P44" s="4" t="str">
        <f>IF(VLOOKUP($C44,$C$9:$U$14,COLUMNS($C$9:L$14),0)="","",ROUND(D$4*$E44*VLOOKUP($C44,$C$9:$U$14,COLUMNS($C$9:L$14),0)*L$18,0)&amp;"～"&amp;ROUND(D$4*$E44*VLOOKUP($C44,$C$9:$U$14,COLUMNS($C$9:L$14),0)*L$19,0))</f>
        <v/>
      </c>
      <c r="Q44" s="4" t="str">
        <f>IF(VLOOKUP($C44,$C$9:$U$14,COLUMNS($C$9:M$14),0)="","",ROUND(E$4*$E44*VLOOKUP($C44,$C$9:$U$14,COLUMNS($C$9:M$14),0)*M$18,0)&amp;"～"&amp;ROUND(E$4*$E44*VLOOKUP($C44,$C$9:$U$14,COLUMNS($C$9:M$14),0)*M$19,0))</f>
        <v>6～8</v>
      </c>
      <c r="R44" s="4" t="str">
        <f>IF(VLOOKUP($C44,$C$9:$U$14,COLUMNS($C$9:N$14),0)="","",ROUND(F$4*$E44*VLOOKUP($C44,$C$9:$U$14,COLUMNS($C$9:N$14),0)*N$18,0)&amp;"～"&amp;ROUND(F$4*$E44*VLOOKUP($C44,$C$9:$U$14,COLUMNS($C$9:N$14),0)*N$19,0))</f>
        <v/>
      </c>
      <c r="S44" s="4" t="str">
        <f>IF(VLOOKUP($C44,$C$9:$U$14,COLUMNS($C$9:O$14),0)="","",ROUND(G$4*$E44*VLOOKUP($C44,$C$9:$U$14,COLUMNS($C$9:O$14),0)*O$18,0)&amp;"～"&amp;ROUND(G$4*$E44*VLOOKUP($C44,$C$9:$U$14,COLUMNS($C$9:O$14),0)*O$19,0))</f>
        <v>1～1</v>
      </c>
      <c r="T44" s="4" t="str">
        <f>IF(VLOOKUP($C44,$C$9:$U$14,COLUMNS($C$9:P$14),0)="","",ROUND(H$4*$E44*VLOOKUP($C44,$C$9:$U$14,COLUMNS($C$9:P$14),0)*P$18,0)&amp;"～"&amp;ROUND(H$4*$E44*VLOOKUP($C44,$C$9:$U$14,COLUMNS($C$9:P$14),0)*P$19,0))</f>
        <v/>
      </c>
      <c r="U44" s="4" t="str">
        <f>IF(VLOOKUP($C44,$C$9:$U$14,COLUMNS($C$9:Q$14),0)="","",ROUND(I$4*$E44*VLOOKUP($C44,$C$9:$U$14,COLUMNS($C$9:Q$14),0)*Q$18,0)&amp;"～"&amp;ROUND(I$4*$E44*VLOOKUP($C44,$C$9:$U$14,COLUMNS($C$9:Q$14),0)*Q$19,0))</f>
        <v/>
      </c>
      <c r="V44" s="4" t="str">
        <f>IF(VLOOKUP($C44,$C$9:$U$14,COLUMNS($C$9:R$14),0)="","",ROUND(J$4*$E44*VLOOKUP($C44,$C$9:$U$14,COLUMNS($C$9:R$14),0)*R$18,0)&amp;"～"&amp;ROUND(J$4*$E44*VLOOKUP($C44,$C$9:$U$14,COLUMNS($C$9:R$14),0)*R$19,0))</f>
        <v/>
      </c>
      <c r="W44" s="4" t="str">
        <f>IF(VLOOKUP($C44,$C$9:$U$14,COLUMNS($C$9:S$14),0)="","",ROUND(K$4*$E44*VLOOKUP($C44,$C$9:$U$14,COLUMNS($C$9:S$14),0)*S$18,0)&amp;"～"&amp;ROUND(K$4*$E44*VLOOKUP($C44,$C$9:$U$14,COLUMNS($C$9:S$14),0)*S$19,0))</f>
        <v/>
      </c>
      <c r="X44" s="4" t="str">
        <f>IF(VLOOKUP($C44,$C$9:$U$14,COLUMNS($C$9:T$14),0)="","",ROUND(L$4*$E44*VLOOKUP($C44,$C$9:$U$14,COLUMNS($C$9:T$14),0)*T$18,0)&amp;"～"&amp;ROUND(L$4*$E44*VLOOKUP($C44,$C$9:$U$14,COLUMNS($C$9:T$14),0)*T$19,0))</f>
        <v/>
      </c>
      <c r="Y44" s="4"/>
      <c r="Z44" s="4">
        <f t="shared" si="15"/>
        <v>6</v>
      </c>
      <c r="AA44" s="1">
        <f t="shared" si="18"/>
        <v>5</v>
      </c>
      <c r="AB44" s="1">
        <f>IF(C44&gt;2,0,ROUND(属性价值和能力评分!$F$38*一级属性!$H$17*装备属性!E44,0))</f>
        <v>0</v>
      </c>
      <c r="AC44" s="1">
        <f t="shared" si="16"/>
        <v>1</v>
      </c>
      <c r="AD44" s="1">
        <f t="shared" si="17"/>
        <v>3</v>
      </c>
    </row>
    <row r="45" spans="2:30">
      <c r="B45" s="1">
        <v>11</v>
      </c>
      <c r="C45" s="1">
        <v>4</v>
      </c>
      <c r="D45" s="1">
        <v>11</v>
      </c>
      <c r="E45" s="1">
        <v>1</v>
      </c>
      <c r="F45" s="4" t="str">
        <f>IF(VLOOKUP($C45,$C$9:$U$14,COLUMNS($C$9:L$14),0)="","",ROUND(D$4*$E45*VLOOKUP($C45,$C$9:$U$14,COLUMNS($C$9:L$14),0)*L$16,0)&amp;"～"&amp;ROUND(D$4*$E45*VLOOKUP($C45,$C$9:$U$14,COLUMNS($C$9:L$14),0)*L$17,0))</f>
        <v/>
      </c>
      <c r="G45" s="4" t="str">
        <f>IF(VLOOKUP($C45,$C$9:$U$14,COLUMNS($C$9:M$14),0)="","",ROUND(E$4*$E45*VLOOKUP($C45,$C$9:$U$14,COLUMNS($C$9:M$14),0)*M$16,0)&amp;"～"&amp;ROUND(E$4*$E45*VLOOKUP($C45,$C$9:$U$14,COLUMNS($C$9:M$14),0)*M$17,0))</f>
        <v/>
      </c>
      <c r="H45" s="4" t="str">
        <f>IF(VLOOKUP($C45,$C$9:$U$14,COLUMNS($C$9:N$14),0)="","",ROUND(F$4*$E45*VLOOKUP($C45,$C$9:$U$14,COLUMNS($C$9:N$14),0)*N$16,0)&amp;"～"&amp;ROUND(F$4*$E45*VLOOKUP($C45,$C$9:$U$14,COLUMNS($C$9:N$14),0)*N$17,0))</f>
        <v/>
      </c>
      <c r="I45" s="4" t="str">
        <f>IF(VLOOKUP($C45,$C$9:$U$14,COLUMNS($C$9:O$14),0)="","",ROUND(G$4*$E45*VLOOKUP($C45,$C$9:$U$14,COLUMNS($C$9:O$14),0)*O$16,0)&amp;"～"&amp;ROUND(G$4*$E45*VLOOKUP($C45,$C$9:$U$14,COLUMNS($C$9:O$14),0)*O$17,0))</f>
        <v/>
      </c>
      <c r="J45" s="4" t="str">
        <f>IF(VLOOKUP($C45,$C$9:$U$14,COLUMNS($C$9:P$14),0)="","",ROUND(H$4*$E45*VLOOKUP($C45,$C$9:$U$14,COLUMNS($C$9:P$14),0)*P$16,0)&amp;"～"&amp;ROUND(H$4*$E45*VLOOKUP($C45,$C$9:$U$14,COLUMNS($C$9:P$14),0)*P$17,0))</f>
        <v>2～2</v>
      </c>
      <c r="K45" s="4" t="str">
        <f>IF(VLOOKUP($C45,$C$9:$U$14,COLUMNS($C$9:Q$14),0)="","",ROUND(I$4*$E45*VLOOKUP($C45,$C$9:$U$14,COLUMNS($C$9:Q$14),0)*Q$16,0)&amp;"～"&amp;ROUND(I$4*$E45*VLOOKUP($C45,$C$9:$U$14,COLUMNS($C$9:Q$14),0)*Q$17,0))</f>
        <v>1～1</v>
      </c>
      <c r="L45" s="4" t="str">
        <f>IF(VLOOKUP($C45,$C$9:$U$14,COLUMNS($C$9:R$14),0)="","",ROUND(J$4*$E45*VLOOKUP($C45,$C$9:$U$14,COLUMNS($C$9:R$14),0)*R$16,0)&amp;"～"&amp;ROUND(J$4*$E45*VLOOKUP($C45,$C$9:$U$14,COLUMNS($C$9:R$14),0)*R$17,0))</f>
        <v/>
      </c>
      <c r="M45" s="4" t="str">
        <f>IF(VLOOKUP($C45,$C$9:$U$14,COLUMNS($C$9:S$14),0)="","",ROUND(K$4*$E45*VLOOKUP($C45,$C$9:$U$14,COLUMNS($C$9:S$14),0)*S$16,0)&amp;"～"&amp;ROUND(K$4*$E45*VLOOKUP($C45,$C$9:$U$14,COLUMNS($C$9:S$14),0)*S$17,0))</f>
        <v/>
      </c>
      <c r="N45" s="4" t="str">
        <f>IF(VLOOKUP($C45,$C$9:$U$14,COLUMNS($C$9:T$14),0)="","",ROUND(L$4*$E45*VLOOKUP($C45,$C$9:$U$14,COLUMNS($C$9:T$14),0)*T$16,0)&amp;"～"&amp;ROUND(L$4*$E45*VLOOKUP($C45,$C$9:$U$14,COLUMNS($C$9:T$14),0)*T$17,0))</f>
        <v/>
      </c>
      <c r="O45" s="4" t="str">
        <f>IF(VLOOKUP($C45,$C$9:$U$14,COLUMNS($C$9:U$14),0)="","",ROUND(M$4*$E45*VLOOKUP($C45,$C$9:$U$14,COLUMNS($C$9:U$14),0)*U$16,0)&amp;"～"&amp;ROUND(M$4*$E45*VLOOKUP($C45,$C$9:$U$14,COLUMNS($C$9:U$14),0)*U$17,0))</f>
        <v/>
      </c>
      <c r="P45" s="4" t="str">
        <f>IF(VLOOKUP($C45,$C$9:$U$14,COLUMNS($C$9:L$14),0)="","",ROUND(D$4*$E45*VLOOKUP($C45,$C$9:$U$14,COLUMNS($C$9:L$14),0)*L$18,0)&amp;"～"&amp;ROUND(D$4*$E45*VLOOKUP($C45,$C$9:$U$14,COLUMNS($C$9:L$14),0)*L$19,0))</f>
        <v/>
      </c>
      <c r="Q45" s="4" t="str">
        <f>IF(VLOOKUP($C45,$C$9:$U$14,COLUMNS($C$9:M$14),0)="","",ROUND(E$4*$E45*VLOOKUP($C45,$C$9:$U$14,COLUMNS($C$9:M$14),0)*M$18,0)&amp;"～"&amp;ROUND(E$4*$E45*VLOOKUP($C45,$C$9:$U$14,COLUMNS($C$9:M$14),0)*M$19,0))</f>
        <v/>
      </c>
      <c r="R45" s="4" t="str">
        <f>IF(VLOOKUP($C45,$C$9:$U$14,COLUMNS($C$9:N$14),0)="","",ROUND(F$4*$E45*VLOOKUP($C45,$C$9:$U$14,COLUMNS($C$9:N$14),0)*N$18,0)&amp;"～"&amp;ROUND(F$4*$E45*VLOOKUP($C45,$C$9:$U$14,COLUMNS($C$9:N$14),0)*N$19,0))</f>
        <v/>
      </c>
      <c r="S45" s="4" t="str">
        <f>IF(VLOOKUP($C45,$C$9:$U$14,COLUMNS($C$9:O$14),0)="","",ROUND(G$4*$E45*VLOOKUP($C45,$C$9:$U$14,COLUMNS($C$9:O$14),0)*O$18,0)&amp;"～"&amp;ROUND(G$4*$E45*VLOOKUP($C45,$C$9:$U$14,COLUMNS($C$9:O$14),0)*O$19,0))</f>
        <v/>
      </c>
      <c r="T45" s="4" t="str">
        <f>IF(VLOOKUP($C45,$C$9:$U$14,COLUMNS($C$9:P$14),0)="","",ROUND(H$4*$E45*VLOOKUP($C45,$C$9:$U$14,COLUMNS($C$9:P$14),0)*P$18,0)&amp;"～"&amp;ROUND(H$4*$E45*VLOOKUP($C45,$C$9:$U$14,COLUMNS($C$9:P$14),0)*P$19,0))</f>
        <v>2～2</v>
      </c>
      <c r="U45" s="4" t="str">
        <f>IF(VLOOKUP($C45,$C$9:$U$14,COLUMNS($C$9:Q$14),0)="","",ROUND(I$4*$E45*VLOOKUP($C45,$C$9:$U$14,COLUMNS($C$9:Q$14),0)*Q$18,0)&amp;"～"&amp;ROUND(I$4*$E45*VLOOKUP($C45,$C$9:$U$14,COLUMNS($C$9:Q$14),0)*Q$19,0))</f>
        <v>1～1</v>
      </c>
      <c r="V45" s="4" t="str">
        <f>IF(VLOOKUP($C45,$C$9:$U$14,COLUMNS($C$9:R$14),0)="","",ROUND(J$4*$E45*VLOOKUP($C45,$C$9:$U$14,COLUMNS($C$9:R$14),0)*R$18,0)&amp;"～"&amp;ROUND(J$4*$E45*VLOOKUP($C45,$C$9:$U$14,COLUMNS($C$9:R$14),0)*R$19,0))</f>
        <v/>
      </c>
      <c r="W45" s="4" t="str">
        <f>IF(VLOOKUP($C45,$C$9:$U$14,COLUMNS($C$9:S$14),0)="","",ROUND(K$4*$E45*VLOOKUP($C45,$C$9:$U$14,COLUMNS($C$9:S$14),0)*S$18,0)&amp;"～"&amp;ROUND(K$4*$E45*VLOOKUP($C45,$C$9:$U$14,COLUMNS($C$9:S$14),0)*S$19,0))</f>
        <v/>
      </c>
      <c r="X45" s="4" t="str">
        <f>IF(VLOOKUP($C45,$C$9:$U$14,COLUMNS($C$9:T$14),0)="","",ROUND(L$4*$E45*VLOOKUP($C45,$C$9:$U$14,COLUMNS($C$9:T$14),0)*T$18,0)&amp;"～"&amp;ROUND(L$4*$E45*VLOOKUP($C45,$C$9:$U$14,COLUMNS($C$9:T$14),0)*T$19,0))</f>
        <v/>
      </c>
      <c r="Y45" s="4"/>
      <c r="Z45" s="4">
        <f t="shared" si="15"/>
        <v>5</v>
      </c>
      <c r="AA45" s="1">
        <f t="shared" si="18"/>
        <v>5</v>
      </c>
      <c r="AB45" s="1">
        <f>IF(C45&gt;2,0,ROUND(属性价值和能力评分!$F$38*一级属性!$H$17*装备属性!E45,0))</f>
        <v>0</v>
      </c>
      <c r="AC45" s="1">
        <f t="shared" si="16"/>
        <v>1</v>
      </c>
      <c r="AD45" s="1">
        <f t="shared" si="17"/>
        <v>3</v>
      </c>
    </row>
    <row r="46" spans="2:30">
      <c r="B46" s="1">
        <v>12</v>
      </c>
      <c r="C46" s="1">
        <v>5</v>
      </c>
      <c r="D46" s="1">
        <v>12</v>
      </c>
      <c r="E46" s="1">
        <v>1</v>
      </c>
      <c r="F46" s="4" t="str">
        <f>IF(VLOOKUP($C46,$C$9:$U$14,COLUMNS($C$9:L$14),0)="","",ROUND(D$4*$E46*VLOOKUP($C46,$C$9:$U$14,COLUMNS($C$9:L$14),0)*L$16,0)&amp;"～"&amp;ROUND(D$4*$E46*VLOOKUP($C46,$C$9:$U$14,COLUMNS($C$9:L$14),0)*L$17,0))</f>
        <v>7～9</v>
      </c>
      <c r="G46" s="4" t="str">
        <f>IF(VLOOKUP($C46,$C$9:$U$14,COLUMNS($C$9:M$14),0)="","",ROUND(E$4*$E46*VLOOKUP($C46,$C$9:$U$14,COLUMNS($C$9:M$14),0)*M$16,0)&amp;"～"&amp;ROUND(E$4*$E46*VLOOKUP($C46,$C$9:$U$14,COLUMNS($C$9:M$14),0)*M$17,0))</f>
        <v/>
      </c>
      <c r="H46" s="4" t="str">
        <f>IF(VLOOKUP($C46,$C$9:$U$14,COLUMNS($C$9:N$14),0)="","",ROUND(F$4*$E46*VLOOKUP($C46,$C$9:$U$14,COLUMNS($C$9:N$14),0)*N$16,0)&amp;"～"&amp;ROUND(F$4*$E46*VLOOKUP($C46,$C$9:$U$14,COLUMNS($C$9:N$14),0)*N$17,0))</f>
        <v/>
      </c>
      <c r="I46" s="4" t="str">
        <f>IF(VLOOKUP($C46,$C$9:$U$14,COLUMNS($C$9:O$14),0)="","",ROUND(G$4*$E46*VLOOKUP($C46,$C$9:$U$14,COLUMNS($C$9:O$14),0)*O$16,0)&amp;"～"&amp;ROUND(G$4*$E46*VLOOKUP($C46,$C$9:$U$14,COLUMNS($C$9:O$14),0)*O$17,0))</f>
        <v>1～1</v>
      </c>
      <c r="J46" s="4" t="str">
        <f>IF(VLOOKUP($C46,$C$9:$U$14,COLUMNS($C$9:P$14),0)="","",ROUND(H$4*$E46*VLOOKUP($C46,$C$9:$U$14,COLUMNS($C$9:P$14),0)*P$16,0)&amp;"～"&amp;ROUND(H$4*$E46*VLOOKUP($C46,$C$9:$U$14,COLUMNS($C$9:P$14),0)*P$17,0))</f>
        <v/>
      </c>
      <c r="K46" s="4" t="str">
        <f>IF(VLOOKUP($C46,$C$9:$U$14,COLUMNS($C$9:Q$14),0)="","",ROUND(I$4*$E46*VLOOKUP($C46,$C$9:$U$14,COLUMNS($C$9:Q$14),0)*Q$16,0)&amp;"～"&amp;ROUND(I$4*$E46*VLOOKUP($C46,$C$9:$U$14,COLUMNS($C$9:Q$14),0)*Q$17,0))</f>
        <v/>
      </c>
      <c r="L46" s="4" t="str">
        <f>IF(VLOOKUP($C46,$C$9:$U$14,COLUMNS($C$9:R$14),0)="","",ROUND(J$4*$E46*VLOOKUP($C46,$C$9:$U$14,COLUMNS($C$9:R$14),0)*R$16,0)&amp;"～"&amp;ROUND(J$4*$E46*VLOOKUP($C46,$C$9:$U$14,COLUMNS($C$9:R$14),0)*R$17,0))</f>
        <v/>
      </c>
      <c r="M46" s="4" t="str">
        <f>IF(VLOOKUP($C46,$C$9:$U$14,COLUMNS($C$9:S$14),0)="","",ROUND(K$4*$E46*VLOOKUP($C46,$C$9:$U$14,COLUMNS($C$9:S$14),0)*S$16,0)&amp;"～"&amp;ROUND(K$4*$E46*VLOOKUP($C46,$C$9:$U$14,COLUMNS($C$9:S$14),0)*S$17,0))</f>
        <v/>
      </c>
      <c r="N46" s="4" t="str">
        <f>IF(VLOOKUP($C46,$C$9:$U$14,COLUMNS($C$9:T$14),0)="","",ROUND(L$4*$E46*VLOOKUP($C46,$C$9:$U$14,COLUMNS($C$9:T$14),0)*T$16,0)&amp;"～"&amp;ROUND(L$4*$E46*VLOOKUP($C46,$C$9:$U$14,COLUMNS($C$9:T$14),0)*T$17,0))</f>
        <v/>
      </c>
      <c r="O46" s="4" t="str">
        <f>IF(VLOOKUP($C46,$C$9:$U$14,COLUMNS($C$9:U$14),0)="","",ROUND(M$4*$E46*VLOOKUP($C46,$C$9:$U$14,COLUMNS($C$9:U$14),0)*U$16,0)&amp;"～"&amp;ROUND(M$4*$E46*VLOOKUP($C46,$C$9:$U$14,COLUMNS($C$9:U$14),0)*U$17,0))</f>
        <v/>
      </c>
      <c r="P46" s="4" t="str">
        <f>IF(VLOOKUP($C46,$C$9:$U$14,COLUMNS($C$9:L$14),0)="","",ROUND(D$4*$E46*VLOOKUP($C46,$C$9:$U$14,COLUMNS($C$9:L$14),0)*L$18,0)&amp;"～"&amp;ROUND(D$4*$E46*VLOOKUP($C46,$C$9:$U$14,COLUMNS($C$9:L$14),0)*L$19,0))</f>
        <v>8～10</v>
      </c>
      <c r="Q46" s="4" t="str">
        <f>IF(VLOOKUP($C46,$C$9:$U$14,COLUMNS($C$9:M$14),0)="","",ROUND(E$4*$E46*VLOOKUP($C46,$C$9:$U$14,COLUMNS($C$9:M$14),0)*M$18,0)&amp;"～"&amp;ROUND(E$4*$E46*VLOOKUP($C46,$C$9:$U$14,COLUMNS($C$9:M$14),0)*M$19,0))</f>
        <v/>
      </c>
      <c r="R46" s="4" t="str">
        <f>IF(VLOOKUP($C46,$C$9:$U$14,COLUMNS($C$9:N$14),0)="","",ROUND(F$4*$E46*VLOOKUP($C46,$C$9:$U$14,COLUMNS($C$9:N$14),0)*N$18,0)&amp;"～"&amp;ROUND(F$4*$E46*VLOOKUP($C46,$C$9:$U$14,COLUMNS($C$9:N$14),0)*N$19,0))</f>
        <v/>
      </c>
      <c r="S46" s="4" t="str">
        <f>IF(VLOOKUP($C46,$C$9:$U$14,COLUMNS($C$9:O$14),0)="","",ROUND(G$4*$E46*VLOOKUP($C46,$C$9:$U$14,COLUMNS($C$9:O$14),0)*O$18,0)&amp;"～"&amp;ROUND(G$4*$E46*VLOOKUP($C46,$C$9:$U$14,COLUMNS($C$9:O$14),0)*O$19,0))</f>
        <v>1～1</v>
      </c>
      <c r="T46" s="4" t="str">
        <f>IF(VLOOKUP($C46,$C$9:$U$14,COLUMNS($C$9:P$14),0)="","",ROUND(H$4*$E46*VLOOKUP($C46,$C$9:$U$14,COLUMNS($C$9:P$14),0)*P$18,0)&amp;"～"&amp;ROUND(H$4*$E46*VLOOKUP($C46,$C$9:$U$14,COLUMNS($C$9:P$14),0)*P$19,0))</f>
        <v/>
      </c>
      <c r="U46" s="4" t="str">
        <f>IF(VLOOKUP($C46,$C$9:$U$14,COLUMNS($C$9:Q$14),0)="","",ROUND(I$4*$E46*VLOOKUP($C46,$C$9:$U$14,COLUMNS($C$9:Q$14),0)*Q$18,0)&amp;"～"&amp;ROUND(I$4*$E46*VLOOKUP($C46,$C$9:$U$14,COLUMNS($C$9:Q$14),0)*Q$19,0))</f>
        <v/>
      </c>
      <c r="V46" s="4" t="str">
        <f>IF(VLOOKUP($C46,$C$9:$U$14,COLUMNS($C$9:R$14),0)="","",ROUND(J$4*$E46*VLOOKUP($C46,$C$9:$U$14,COLUMNS($C$9:R$14),0)*R$18,0)&amp;"～"&amp;ROUND(J$4*$E46*VLOOKUP($C46,$C$9:$U$14,COLUMNS($C$9:R$14),0)*R$19,0))</f>
        <v/>
      </c>
      <c r="W46" s="4" t="str">
        <f>IF(VLOOKUP($C46,$C$9:$U$14,COLUMNS($C$9:S$14),0)="","",ROUND(K$4*$E46*VLOOKUP($C46,$C$9:$U$14,COLUMNS($C$9:S$14),0)*S$18,0)&amp;"～"&amp;ROUND(K$4*$E46*VLOOKUP($C46,$C$9:$U$14,COLUMNS($C$9:S$14),0)*S$19,0))</f>
        <v/>
      </c>
      <c r="X46" s="4" t="str">
        <f>IF(VLOOKUP($C46,$C$9:$U$14,COLUMNS($C$9:T$14),0)="","",ROUND(L$4*$E46*VLOOKUP($C46,$C$9:$U$14,COLUMNS($C$9:T$14),0)*T$18,0)&amp;"～"&amp;ROUND(L$4*$E46*VLOOKUP($C46,$C$9:$U$14,COLUMNS($C$9:T$14),0)*T$19,0))</f>
        <v/>
      </c>
      <c r="Y46" s="4"/>
      <c r="Z46" s="4">
        <f t="shared" si="15"/>
        <v>5</v>
      </c>
      <c r="AA46" s="1">
        <f t="shared" si="18"/>
        <v>5</v>
      </c>
      <c r="AB46" s="1">
        <f>IF(C46&gt;2,0,ROUND(属性价值和能力评分!$F$38*一级属性!$H$17*装备属性!E46,0))</f>
        <v>0</v>
      </c>
      <c r="AC46" s="1">
        <f t="shared" si="16"/>
        <v>1</v>
      </c>
      <c r="AD46" s="1">
        <f t="shared" si="17"/>
        <v>3</v>
      </c>
    </row>
    <row r="47" spans="2:30">
      <c r="B47" s="1">
        <v>13</v>
      </c>
      <c r="C47" s="1">
        <v>6</v>
      </c>
      <c r="D47" s="1">
        <v>13</v>
      </c>
      <c r="E47" s="1">
        <v>1</v>
      </c>
      <c r="F47" s="4" t="str">
        <f>IF(VLOOKUP($C47,$C$9:$U$14,COLUMNS($C$9:L$14),0)="","",ROUND(D$4*$E47*VLOOKUP($C47,$C$9:$U$14,COLUMNS($C$9:L$14),0)*L$16,0)&amp;"～"&amp;ROUND(D$4*$E47*VLOOKUP($C47,$C$9:$U$14,COLUMNS($C$9:L$14),0)*L$17,0))</f>
        <v/>
      </c>
      <c r="G47" s="4" t="str">
        <f>IF(VLOOKUP($C47,$C$9:$U$14,COLUMNS($C$9:M$14),0)="","",ROUND(E$4*$E47*VLOOKUP($C47,$C$9:$U$14,COLUMNS($C$9:M$14),0)*M$16,0)&amp;"～"&amp;ROUND(E$4*$E47*VLOOKUP($C47,$C$9:$U$14,COLUMNS($C$9:M$14),0)*M$17,0))</f>
        <v/>
      </c>
      <c r="H47" s="4" t="str">
        <f>IF(VLOOKUP($C47,$C$9:$U$14,COLUMNS($C$9:N$14),0)="","",ROUND(F$4*$E47*VLOOKUP($C47,$C$9:$U$14,COLUMNS($C$9:N$14),0)*N$16,0)&amp;"～"&amp;ROUND(F$4*$E47*VLOOKUP($C47,$C$9:$U$14,COLUMNS($C$9:N$14),0)*N$17,0))</f>
        <v/>
      </c>
      <c r="I47" s="4" t="str">
        <f>IF(VLOOKUP($C47,$C$9:$U$14,COLUMNS($C$9:O$14),0)="","",ROUND(G$4*$E47*VLOOKUP($C47,$C$9:$U$14,COLUMNS($C$9:O$14),0)*O$16,0)&amp;"～"&amp;ROUND(G$4*$E47*VLOOKUP($C47,$C$9:$U$14,COLUMNS($C$9:O$14),0)*O$17,0))</f>
        <v/>
      </c>
      <c r="J47" s="4" t="str">
        <f>IF(VLOOKUP($C47,$C$9:$U$14,COLUMNS($C$9:P$14),0)="","",ROUND(H$4*$E47*VLOOKUP($C47,$C$9:$U$14,COLUMNS($C$9:P$14),0)*P$16,0)&amp;"～"&amp;ROUND(H$4*$E47*VLOOKUP($C47,$C$9:$U$14,COLUMNS($C$9:P$14),0)*P$17,0))</f>
        <v/>
      </c>
      <c r="K47" s="4" t="str">
        <f>IF(VLOOKUP($C47,$C$9:$U$14,COLUMNS($C$9:Q$14),0)="","",ROUND(I$4*$E47*VLOOKUP($C47,$C$9:$U$14,COLUMNS($C$9:Q$14),0)*Q$16,0)&amp;"～"&amp;ROUND(I$4*$E47*VLOOKUP($C47,$C$9:$U$14,COLUMNS($C$9:Q$14),0)*Q$17,0))</f>
        <v>1～1</v>
      </c>
      <c r="L47" s="4" t="str">
        <f>IF(VLOOKUP($C47,$C$9:$U$14,COLUMNS($C$9:R$14),0)="","",ROUND(J$4*$E47*VLOOKUP($C47,$C$9:$U$14,COLUMNS($C$9:R$14),0)*R$16,0)&amp;"～"&amp;ROUND(J$4*$E47*VLOOKUP($C47,$C$9:$U$14,COLUMNS($C$9:R$14),0)*R$17,0))</f>
        <v>1～1</v>
      </c>
      <c r="M47" s="4" t="str">
        <f>IF(VLOOKUP($C47,$C$9:$U$14,COLUMNS($C$9:S$14),0)="","",ROUND(K$4*$E47*VLOOKUP($C47,$C$9:$U$14,COLUMNS($C$9:S$14),0)*S$16,0)&amp;"～"&amp;ROUND(K$4*$E47*VLOOKUP($C47,$C$9:$U$14,COLUMNS($C$9:S$14),0)*S$17,0))</f>
        <v/>
      </c>
      <c r="N47" s="4" t="str">
        <f>IF(VLOOKUP($C47,$C$9:$U$14,COLUMNS($C$9:T$14),0)="","",ROUND(L$4*$E47*VLOOKUP($C47,$C$9:$U$14,COLUMNS($C$9:T$14),0)*T$16,0)&amp;"～"&amp;ROUND(L$4*$E47*VLOOKUP($C47,$C$9:$U$14,COLUMNS($C$9:T$14),0)*T$17,0))</f>
        <v/>
      </c>
      <c r="O47" s="4" t="str">
        <f>IF(VLOOKUP($C47,$C$9:$U$14,COLUMNS($C$9:U$14),0)="","",ROUND(M$4*$E47*VLOOKUP($C47,$C$9:$U$14,COLUMNS($C$9:U$14),0)*U$16,0)&amp;"～"&amp;ROUND(M$4*$E47*VLOOKUP($C47,$C$9:$U$14,COLUMNS($C$9:U$14),0)*U$17,0))</f>
        <v/>
      </c>
      <c r="P47" s="4" t="str">
        <f>IF(VLOOKUP($C47,$C$9:$U$14,COLUMNS($C$9:L$14),0)="","",ROUND(D$4*$E47*VLOOKUP($C47,$C$9:$U$14,COLUMNS($C$9:L$14),0)*L$18,0)&amp;"～"&amp;ROUND(D$4*$E47*VLOOKUP($C47,$C$9:$U$14,COLUMNS($C$9:L$14),0)*L$19,0))</f>
        <v/>
      </c>
      <c r="Q47" s="4" t="str">
        <f>IF(VLOOKUP($C47,$C$9:$U$14,COLUMNS($C$9:M$14),0)="","",ROUND(E$4*$E47*VLOOKUP($C47,$C$9:$U$14,COLUMNS($C$9:M$14),0)*M$18,0)&amp;"～"&amp;ROUND(E$4*$E47*VLOOKUP($C47,$C$9:$U$14,COLUMNS($C$9:M$14),0)*M$19,0))</f>
        <v/>
      </c>
      <c r="R47" s="4" t="str">
        <f>IF(VLOOKUP($C47,$C$9:$U$14,COLUMNS($C$9:N$14),0)="","",ROUND(F$4*$E47*VLOOKUP($C47,$C$9:$U$14,COLUMNS($C$9:N$14),0)*N$18,0)&amp;"～"&amp;ROUND(F$4*$E47*VLOOKUP($C47,$C$9:$U$14,COLUMNS($C$9:N$14),0)*N$19,0))</f>
        <v/>
      </c>
      <c r="S47" s="4" t="str">
        <f>IF(VLOOKUP($C47,$C$9:$U$14,COLUMNS($C$9:O$14),0)="","",ROUND(G$4*$E47*VLOOKUP($C47,$C$9:$U$14,COLUMNS($C$9:O$14),0)*O$18,0)&amp;"～"&amp;ROUND(G$4*$E47*VLOOKUP($C47,$C$9:$U$14,COLUMNS($C$9:O$14),0)*O$19,0))</f>
        <v/>
      </c>
      <c r="T47" s="4" t="str">
        <f>IF(VLOOKUP($C47,$C$9:$U$14,COLUMNS($C$9:P$14),0)="","",ROUND(H$4*$E47*VLOOKUP($C47,$C$9:$U$14,COLUMNS($C$9:P$14),0)*P$18,0)&amp;"～"&amp;ROUND(H$4*$E47*VLOOKUP($C47,$C$9:$U$14,COLUMNS($C$9:P$14),0)*P$19,0))</f>
        <v/>
      </c>
      <c r="U47" s="4" t="str">
        <f>IF(VLOOKUP($C47,$C$9:$U$14,COLUMNS($C$9:Q$14),0)="","",ROUND(I$4*$E47*VLOOKUP($C47,$C$9:$U$14,COLUMNS($C$9:Q$14),0)*Q$18,0)&amp;"～"&amp;ROUND(I$4*$E47*VLOOKUP($C47,$C$9:$U$14,COLUMNS($C$9:Q$14),0)*Q$19,0))</f>
        <v>1～1</v>
      </c>
      <c r="V47" s="4" t="str">
        <f>IF(VLOOKUP($C47,$C$9:$U$14,COLUMNS($C$9:R$14),0)="","",ROUND(J$4*$E47*VLOOKUP($C47,$C$9:$U$14,COLUMNS($C$9:R$14),0)*R$18,0)&amp;"～"&amp;ROUND(J$4*$E47*VLOOKUP($C47,$C$9:$U$14,COLUMNS($C$9:R$14),0)*R$19,0))</f>
        <v>1～1</v>
      </c>
      <c r="W47" s="4" t="str">
        <f>IF(VLOOKUP($C47,$C$9:$U$14,COLUMNS($C$9:S$14),0)="","",ROUND(K$4*$E47*VLOOKUP($C47,$C$9:$U$14,COLUMNS($C$9:S$14),0)*S$18,0)&amp;"～"&amp;ROUND(K$4*$E47*VLOOKUP($C47,$C$9:$U$14,COLUMNS($C$9:S$14),0)*S$19,0))</f>
        <v/>
      </c>
      <c r="X47" s="4" t="str">
        <f>IF(VLOOKUP($C47,$C$9:$U$14,COLUMNS($C$9:T$14),0)="","",ROUND(L$4*$E47*VLOOKUP($C47,$C$9:$U$14,COLUMNS($C$9:T$14),0)*T$18,0)&amp;"～"&amp;ROUND(L$4*$E47*VLOOKUP($C47,$C$9:$U$14,COLUMNS($C$9:T$14),0)*T$19,0))</f>
        <v/>
      </c>
      <c r="Y47" s="4"/>
      <c r="Z47" s="4">
        <f t="shared" si="15"/>
        <v>5</v>
      </c>
      <c r="AA47" s="1">
        <f t="shared" si="18"/>
        <v>5</v>
      </c>
      <c r="AB47" s="1">
        <f>IF(C47&gt;2,0,ROUND(属性价值和能力评分!$F$38*一级属性!$H$17*装备属性!E47,0))</f>
        <v>0</v>
      </c>
      <c r="AC47" s="1">
        <f t="shared" si="16"/>
        <v>1</v>
      </c>
      <c r="AD47" s="1">
        <f t="shared" si="17"/>
        <v>3</v>
      </c>
    </row>
    <row r="48" spans="2:30">
      <c r="B48" s="1">
        <v>14</v>
      </c>
      <c r="C48" s="1">
        <f>C35</f>
        <v>1</v>
      </c>
      <c r="D48" s="1">
        <f>D35</f>
        <v>1</v>
      </c>
      <c r="E48" s="1">
        <v>10</v>
      </c>
      <c r="F48" s="4" t="str">
        <f>IF(VLOOKUP($C48,$C$9:$U$14,COLUMNS($C$9:L$14),0)="","",ROUND(D$4*$E48*VLOOKUP($C48,$C$9:$U$14,COLUMNS($C$9:L$14),0)*L$16,0)&amp;"～"&amp;ROUND(D$4*$E48*VLOOKUP($C48,$C$9:$U$14,COLUMNS($C$9:L$14),0)*L$17,0))</f>
        <v/>
      </c>
      <c r="G48" s="4" t="str">
        <f>IF(VLOOKUP($C48,$C$9:$U$14,COLUMNS($C$9:M$14),0)="","",ROUND(E$4*$E48*VLOOKUP($C48,$C$9:$U$14,COLUMNS($C$9:M$14),0)*M$16,0)&amp;"～"&amp;ROUND(E$4*$E48*VLOOKUP($C48,$C$9:$U$14,COLUMNS($C$9:M$14),0)*M$17,0))</f>
        <v/>
      </c>
      <c r="H48" s="4" t="str">
        <f>IF(VLOOKUP($C48,$C$9:$U$14,COLUMNS($C$9:N$14),0)="","",ROUND(F$4*$E48*VLOOKUP($C48,$C$9:$U$14,COLUMNS($C$9:N$14),0)*N$16,0)&amp;"～"&amp;ROUND(F$4*$E48*VLOOKUP($C48,$C$9:$U$14,COLUMNS($C$9:N$14),0)*N$17,0))</f>
        <v>57～74</v>
      </c>
      <c r="I48" s="4" t="str">
        <f>IF(VLOOKUP($C48,$C$9:$U$14,COLUMNS($C$9:O$14),0)="","",ROUND(G$4*$E48*VLOOKUP($C48,$C$9:$U$14,COLUMNS($C$9:O$14),0)*O$16,0)&amp;"～"&amp;ROUND(G$4*$E48*VLOOKUP($C48,$C$9:$U$14,COLUMNS($C$9:O$14),0)*O$17,0))</f>
        <v/>
      </c>
      <c r="J48" s="4" t="str">
        <f>IF(VLOOKUP($C48,$C$9:$U$14,COLUMNS($C$9:P$14),0)="","",ROUND(H$4*$E48*VLOOKUP($C48,$C$9:$U$14,COLUMNS($C$9:P$14),0)*P$16,0)&amp;"～"&amp;ROUND(H$4*$E48*VLOOKUP($C48,$C$9:$U$14,COLUMNS($C$9:P$14),0)*P$17,0))</f>
        <v>13～17</v>
      </c>
      <c r="K48" s="4" t="str">
        <f>IF(VLOOKUP($C48,$C$9:$U$14,COLUMNS($C$9:Q$14),0)="","",ROUND(I$4*$E48*VLOOKUP($C48,$C$9:$U$14,COLUMNS($C$9:Q$14),0)*Q$16,0)&amp;"～"&amp;ROUND(I$4*$E48*VLOOKUP($C48,$C$9:$U$14,COLUMNS($C$9:Q$14),0)*Q$17,0))</f>
        <v/>
      </c>
      <c r="L48" s="4" t="str">
        <f>IF(VLOOKUP($C48,$C$9:$U$14,COLUMNS($C$9:R$14),0)="","",ROUND(J$4*$E48*VLOOKUP($C48,$C$9:$U$14,COLUMNS($C$9:R$14),0)*R$16,0)&amp;"～"&amp;ROUND(J$4*$E48*VLOOKUP($C48,$C$9:$U$14,COLUMNS($C$9:R$14),0)*R$17,0))</f>
        <v/>
      </c>
      <c r="M48" s="4" t="str">
        <f>IF(VLOOKUP($C48,$C$9:$U$14,COLUMNS($C$9:S$14),0)="","",ROUND(K$4*$E48*VLOOKUP($C48,$C$9:$U$14,COLUMNS($C$9:S$14),0)*S$16,0)&amp;"～"&amp;ROUND(K$4*$E48*VLOOKUP($C48,$C$9:$U$14,COLUMNS($C$9:S$14),0)*S$17,0))</f>
        <v>15～27</v>
      </c>
      <c r="N48" s="4" t="str">
        <f>IF(VLOOKUP($C48,$C$9:$U$14,COLUMNS($C$9:T$14),0)="","",ROUND(L$4*$E48*VLOOKUP($C48,$C$9:$U$14,COLUMNS($C$9:T$14),0)*T$16,0)&amp;"～"&amp;ROUND(L$4*$E48*VLOOKUP($C48,$C$9:$U$14,COLUMNS($C$9:T$14),0)*T$17,0))</f>
        <v/>
      </c>
      <c r="O48" s="4" t="str">
        <f>IF(VLOOKUP($C48,$C$9:$U$14,COLUMNS($C$9:U$14),0)="","",ROUND(M$4*$E48*VLOOKUP($C48,$C$9:$U$14,COLUMNS($C$9:U$14),0)*U$16,0)&amp;"～"&amp;ROUND(M$4*$E48*VLOOKUP($C48,$C$9:$U$14,COLUMNS($C$9:U$14),0)*U$17,0))</f>
        <v/>
      </c>
      <c r="P48" s="4" t="str">
        <f>IF(VLOOKUP($C48,$C$9:$U$14,COLUMNS($C$9:L$14),0)="","",ROUND(D$4*$E48*VLOOKUP($C48,$C$9:$U$14,COLUMNS($C$9:L$14),0)*L$18,0)&amp;"～"&amp;ROUND(D$4*$E48*VLOOKUP($C48,$C$9:$U$14,COLUMNS($C$9:L$14),0)*L$19,0))</f>
        <v/>
      </c>
      <c r="Q48" s="4" t="str">
        <f>IF(VLOOKUP($C48,$C$9:$U$14,COLUMNS($C$9:M$14),0)="","",ROUND(E$4*$E48*VLOOKUP($C48,$C$9:$U$14,COLUMNS($C$9:M$14),0)*M$18,0)&amp;"～"&amp;ROUND(E$4*$E48*VLOOKUP($C48,$C$9:$U$14,COLUMNS($C$9:M$14),0)*M$19,0))</f>
        <v/>
      </c>
      <c r="R48" s="4" t="str">
        <f>IF(VLOOKUP($C48,$C$9:$U$14,COLUMNS($C$9:N$14),0)="","",ROUND(F$4*$E48*VLOOKUP($C48,$C$9:$U$14,COLUMNS($C$9:N$14),0)*N$18,0)&amp;"～"&amp;ROUND(F$4*$E48*VLOOKUP($C48,$C$9:$U$14,COLUMNS($C$9:N$14),0)*N$19,0))</f>
        <v>64～82</v>
      </c>
      <c r="S48" s="4" t="str">
        <f>IF(VLOOKUP($C48,$C$9:$U$14,COLUMNS($C$9:O$14),0)="","",ROUND(G$4*$E48*VLOOKUP($C48,$C$9:$U$14,COLUMNS($C$9:O$14),0)*O$18,0)&amp;"～"&amp;ROUND(G$4*$E48*VLOOKUP($C48,$C$9:$U$14,COLUMNS($C$9:O$14),0)*O$19,0))</f>
        <v/>
      </c>
      <c r="T48" s="4" t="str">
        <f>IF(VLOOKUP($C48,$C$9:$U$14,COLUMNS($C$9:P$14),0)="","",ROUND(H$4*$E48*VLOOKUP($C48,$C$9:$U$14,COLUMNS($C$9:P$14),0)*P$18,0)&amp;"～"&amp;ROUND(H$4*$E48*VLOOKUP($C48,$C$9:$U$14,COLUMNS($C$9:P$14),0)*P$19,0))</f>
        <v>14～18</v>
      </c>
      <c r="U48" s="4" t="str">
        <f>IF(VLOOKUP($C48,$C$9:$U$14,COLUMNS($C$9:Q$14),0)="","",ROUND(I$4*$E48*VLOOKUP($C48,$C$9:$U$14,COLUMNS($C$9:Q$14),0)*Q$18,0)&amp;"～"&amp;ROUND(I$4*$E48*VLOOKUP($C48,$C$9:$U$14,COLUMNS($C$9:Q$14),0)*Q$19,0))</f>
        <v/>
      </c>
      <c r="V48" s="4" t="str">
        <f>IF(VLOOKUP($C48,$C$9:$U$14,COLUMNS($C$9:R$14),0)="","",ROUND(J$4*$E48*VLOOKUP($C48,$C$9:$U$14,COLUMNS($C$9:R$14),0)*R$18,0)&amp;"～"&amp;ROUND(J$4*$E48*VLOOKUP($C48,$C$9:$U$14,COLUMNS($C$9:R$14),0)*R$19,0))</f>
        <v/>
      </c>
      <c r="W48" s="4" t="str">
        <f>IF(VLOOKUP($C48,$C$9:$U$14,COLUMNS($C$9:S$14),0)="","",ROUND(K$4*$E48*VLOOKUP($C48,$C$9:$U$14,COLUMNS($C$9:S$14),0)*S$18,0)&amp;"～"&amp;ROUND(K$4*$E48*VLOOKUP($C48,$C$9:$U$14,COLUMNS($C$9:S$14),0)*S$19,0))</f>
        <v>17～30</v>
      </c>
      <c r="X48" s="4" t="str">
        <f>IF(VLOOKUP($C48,$C$9:$U$14,COLUMNS($C$9:T$14),0)="","",ROUND(L$4*$E48*VLOOKUP($C48,$C$9:$U$14,COLUMNS($C$9:T$14),0)*T$18,0)&amp;"～"&amp;ROUND(L$4*$E48*VLOOKUP($C48,$C$9:$U$14,COLUMNS($C$9:T$14),0)*T$19,0))</f>
        <v/>
      </c>
      <c r="Y48" s="4"/>
      <c r="Z48" s="4">
        <f t="shared" si="15"/>
        <v>93</v>
      </c>
      <c r="AA48" s="1">
        <f t="shared" si="18"/>
        <v>84</v>
      </c>
      <c r="AB48" s="1">
        <f>IF(C48&gt;2,0,ROUND(属性价值和能力评分!$F$38*一级属性!$H$17*装备属性!E48,0))</f>
        <v>53</v>
      </c>
      <c r="AC48" s="1">
        <f t="shared" si="16"/>
        <v>14</v>
      </c>
      <c r="AD48" s="1">
        <f t="shared" si="17"/>
        <v>28</v>
      </c>
    </row>
    <row r="49" spans="2:30">
      <c r="B49" s="1">
        <v>15</v>
      </c>
      <c r="C49" s="1">
        <f t="shared" ref="C49:C112" si="19">C36</f>
        <v>1</v>
      </c>
      <c r="D49" s="1">
        <f t="shared" ref="D49:D112" si="20">D36</f>
        <v>2</v>
      </c>
      <c r="E49" s="1">
        <v>10</v>
      </c>
      <c r="F49" s="4" t="str">
        <f>IF(VLOOKUP($C49,$C$9:$U$14,COLUMNS($C$9:L$14),0)="","",ROUND(D$4*$E49*VLOOKUP($C49,$C$9:$U$14,COLUMNS($C$9:L$14),0)*L$16,0)&amp;"～"&amp;ROUND(D$4*$E49*VLOOKUP($C49,$C$9:$U$14,COLUMNS($C$9:L$14),0)*L$17,0))</f>
        <v/>
      </c>
      <c r="G49" s="4" t="str">
        <f>IF(VLOOKUP($C49,$C$9:$U$14,COLUMNS($C$9:M$14),0)="","",ROUND(E$4*$E49*VLOOKUP($C49,$C$9:$U$14,COLUMNS($C$9:M$14),0)*M$16,0)&amp;"～"&amp;ROUND(E$4*$E49*VLOOKUP($C49,$C$9:$U$14,COLUMNS($C$9:M$14),0)*M$17,0))</f>
        <v/>
      </c>
      <c r="H49" s="4" t="str">
        <f>IF(VLOOKUP($C49,$C$9:$U$14,COLUMNS($C$9:N$14),0)="","",ROUND(F$4*$E49*VLOOKUP($C49,$C$9:$U$14,COLUMNS($C$9:N$14),0)*N$16,0)&amp;"～"&amp;ROUND(F$4*$E49*VLOOKUP($C49,$C$9:$U$14,COLUMNS($C$9:N$14),0)*N$17,0))</f>
        <v>57～74</v>
      </c>
      <c r="I49" s="4" t="str">
        <f>IF(VLOOKUP($C49,$C$9:$U$14,COLUMNS($C$9:O$14),0)="","",ROUND(G$4*$E49*VLOOKUP($C49,$C$9:$U$14,COLUMNS($C$9:O$14),0)*O$16,0)&amp;"～"&amp;ROUND(G$4*$E49*VLOOKUP($C49,$C$9:$U$14,COLUMNS($C$9:O$14),0)*O$17,0))</f>
        <v/>
      </c>
      <c r="J49" s="4" t="str">
        <f>IF(VLOOKUP($C49,$C$9:$U$14,COLUMNS($C$9:P$14),0)="","",ROUND(H$4*$E49*VLOOKUP($C49,$C$9:$U$14,COLUMNS($C$9:P$14),0)*P$16,0)&amp;"～"&amp;ROUND(H$4*$E49*VLOOKUP($C49,$C$9:$U$14,COLUMNS($C$9:P$14),0)*P$17,0))</f>
        <v>13～17</v>
      </c>
      <c r="K49" s="4" t="str">
        <f>IF(VLOOKUP($C49,$C$9:$U$14,COLUMNS($C$9:Q$14),0)="","",ROUND(I$4*$E49*VLOOKUP($C49,$C$9:$U$14,COLUMNS($C$9:Q$14),0)*Q$16,0)&amp;"～"&amp;ROUND(I$4*$E49*VLOOKUP($C49,$C$9:$U$14,COLUMNS($C$9:Q$14),0)*Q$17,0))</f>
        <v/>
      </c>
      <c r="L49" s="4" t="str">
        <f>IF(VLOOKUP($C49,$C$9:$U$14,COLUMNS($C$9:R$14),0)="","",ROUND(J$4*$E49*VLOOKUP($C49,$C$9:$U$14,COLUMNS($C$9:R$14),0)*R$16,0)&amp;"～"&amp;ROUND(J$4*$E49*VLOOKUP($C49,$C$9:$U$14,COLUMNS($C$9:R$14),0)*R$17,0))</f>
        <v/>
      </c>
      <c r="M49" s="4" t="str">
        <f>IF(VLOOKUP($C49,$C$9:$U$14,COLUMNS($C$9:S$14),0)="","",ROUND(K$4*$E49*VLOOKUP($C49,$C$9:$U$14,COLUMNS($C$9:S$14),0)*S$16,0)&amp;"～"&amp;ROUND(K$4*$E49*VLOOKUP($C49,$C$9:$U$14,COLUMNS($C$9:S$14),0)*S$17,0))</f>
        <v>15～27</v>
      </c>
      <c r="N49" s="4" t="str">
        <f>IF(VLOOKUP($C49,$C$9:$U$14,COLUMNS($C$9:T$14),0)="","",ROUND(L$4*$E49*VLOOKUP($C49,$C$9:$U$14,COLUMNS($C$9:T$14),0)*T$16,0)&amp;"～"&amp;ROUND(L$4*$E49*VLOOKUP($C49,$C$9:$U$14,COLUMNS($C$9:T$14),0)*T$17,0))</f>
        <v/>
      </c>
      <c r="O49" s="4" t="str">
        <f>IF(VLOOKUP($C49,$C$9:$U$14,COLUMNS($C$9:U$14),0)="","",ROUND(M$4*$E49*VLOOKUP($C49,$C$9:$U$14,COLUMNS($C$9:U$14),0)*U$16,0)&amp;"～"&amp;ROUND(M$4*$E49*VLOOKUP($C49,$C$9:$U$14,COLUMNS($C$9:U$14),0)*U$17,0))</f>
        <v/>
      </c>
      <c r="P49" s="4" t="str">
        <f>IF(VLOOKUP($C49,$C$9:$U$14,COLUMNS($C$9:L$14),0)="","",ROUND(D$4*$E49*VLOOKUP($C49,$C$9:$U$14,COLUMNS($C$9:L$14),0)*L$18,0)&amp;"～"&amp;ROUND(D$4*$E49*VLOOKUP($C49,$C$9:$U$14,COLUMNS($C$9:L$14),0)*L$19,0))</f>
        <v/>
      </c>
      <c r="Q49" s="4" t="str">
        <f>IF(VLOOKUP($C49,$C$9:$U$14,COLUMNS($C$9:M$14),0)="","",ROUND(E$4*$E49*VLOOKUP($C49,$C$9:$U$14,COLUMNS($C$9:M$14),0)*M$18,0)&amp;"～"&amp;ROUND(E$4*$E49*VLOOKUP($C49,$C$9:$U$14,COLUMNS($C$9:M$14),0)*M$19,0))</f>
        <v/>
      </c>
      <c r="R49" s="4" t="str">
        <f>IF(VLOOKUP($C49,$C$9:$U$14,COLUMNS($C$9:N$14),0)="","",ROUND(F$4*$E49*VLOOKUP($C49,$C$9:$U$14,COLUMNS($C$9:N$14),0)*N$18,0)&amp;"～"&amp;ROUND(F$4*$E49*VLOOKUP($C49,$C$9:$U$14,COLUMNS($C$9:N$14),0)*N$19,0))</f>
        <v>64～82</v>
      </c>
      <c r="S49" s="4" t="str">
        <f>IF(VLOOKUP($C49,$C$9:$U$14,COLUMNS($C$9:O$14),0)="","",ROUND(G$4*$E49*VLOOKUP($C49,$C$9:$U$14,COLUMNS($C$9:O$14),0)*O$18,0)&amp;"～"&amp;ROUND(G$4*$E49*VLOOKUP($C49,$C$9:$U$14,COLUMNS($C$9:O$14),0)*O$19,0))</f>
        <v/>
      </c>
      <c r="T49" s="4" t="str">
        <f>IF(VLOOKUP($C49,$C$9:$U$14,COLUMNS($C$9:P$14),0)="","",ROUND(H$4*$E49*VLOOKUP($C49,$C$9:$U$14,COLUMNS($C$9:P$14),0)*P$18,0)&amp;"～"&amp;ROUND(H$4*$E49*VLOOKUP($C49,$C$9:$U$14,COLUMNS($C$9:P$14),0)*P$19,0))</f>
        <v>14～18</v>
      </c>
      <c r="U49" s="4" t="str">
        <f>IF(VLOOKUP($C49,$C$9:$U$14,COLUMNS($C$9:Q$14),0)="","",ROUND(I$4*$E49*VLOOKUP($C49,$C$9:$U$14,COLUMNS($C$9:Q$14),0)*Q$18,0)&amp;"～"&amp;ROUND(I$4*$E49*VLOOKUP($C49,$C$9:$U$14,COLUMNS($C$9:Q$14),0)*Q$19,0))</f>
        <v/>
      </c>
      <c r="V49" s="4" t="str">
        <f>IF(VLOOKUP($C49,$C$9:$U$14,COLUMNS($C$9:R$14),0)="","",ROUND(J$4*$E49*VLOOKUP($C49,$C$9:$U$14,COLUMNS($C$9:R$14),0)*R$18,0)&amp;"～"&amp;ROUND(J$4*$E49*VLOOKUP($C49,$C$9:$U$14,COLUMNS($C$9:R$14),0)*R$19,0))</f>
        <v/>
      </c>
      <c r="W49" s="4" t="str">
        <f>IF(VLOOKUP($C49,$C$9:$U$14,COLUMNS($C$9:S$14),0)="","",ROUND(K$4*$E49*VLOOKUP($C49,$C$9:$U$14,COLUMNS($C$9:S$14),0)*S$18,0)&amp;"～"&amp;ROUND(K$4*$E49*VLOOKUP($C49,$C$9:$U$14,COLUMNS($C$9:S$14),0)*S$19,0))</f>
        <v>17～30</v>
      </c>
      <c r="X49" s="4" t="str">
        <f>IF(VLOOKUP($C49,$C$9:$U$14,COLUMNS($C$9:T$14),0)="","",ROUND(L$4*$E49*VLOOKUP($C49,$C$9:$U$14,COLUMNS($C$9:T$14),0)*T$18,0)&amp;"～"&amp;ROUND(L$4*$E49*VLOOKUP($C49,$C$9:$U$14,COLUMNS($C$9:T$14),0)*T$19,0))</f>
        <v/>
      </c>
      <c r="Y49" s="4"/>
      <c r="Z49" s="4">
        <f t="shared" si="15"/>
        <v>93</v>
      </c>
      <c r="AA49" s="1">
        <f t="shared" si="18"/>
        <v>84</v>
      </c>
      <c r="AB49" s="1">
        <f>IF(C49&gt;2,0,ROUND(属性价值和能力评分!$F$38*一级属性!$H$17*装备属性!E49,0))</f>
        <v>53</v>
      </c>
      <c r="AC49" s="1">
        <f t="shared" si="16"/>
        <v>14</v>
      </c>
      <c r="AD49" s="1">
        <f t="shared" si="17"/>
        <v>28</v>
      </c>
    </row>
    <row r="50" spans="2:30">
      <c r="B50" s="1">
        <v>16</v>
      </c>
      <c r="C50" s="1">
        <f t="shared" si="19"/>
        <v>1</v>
      </c>
      <c r="D50" s="1">
        <f t="shared" si="20"/>
        <v>3</v>
      </c>
      <c r="E50" s="1">
        <v>10</v>
      </c>
      <c r="F50" s="4" t="str">
        <f>IF(VLOOKUP($C50,$C$9:$U$14,COLUMNS($C$9:L$14),0)="","",ROUND(D$4*$E50*VLOOKUP($C50,$C$9:$U$14,COLUMNS($C$9:L$14),0)*L$16,0)&amp;"～"&amp;ROUND(D$4*$E50*VLOOKUP($C50,$C$9:$U$14,COLUMNS($C$9:L$14),0)*L$17,0))</f>
        <v/>
      </c>
      <c r="G50" s="4" t="str">
        <f>IF(VLOOKUP($C50,$C$9:$U$14,COLUMNS($C$9:M$14),0)="","",ROUND(E$4*$E50*VLOOKUP($C50,$C$9:$U$14,COLUMNS($C$9:M$14),0)*M$16,0)&amp;"～"&amp;ROUND(E$4*$E50*VLOOKUP($C50,$C$9:$U$14,COLUMNS($C$9:M$14),0)*M$17,0))</f>
        <v/>
      </c>
      <c r="H50" s="4" t="str">
        <f>IF(VLOOKUP($C50,$C$9:$U$14,COLUMNS($C$9:N$14),0)="","",ROUND(F$4*$E50*VLOOKUP($C50,$C$9:$U$14,COLUMNS($C$9:N$14),0)*N$16,0)&amp;"～"&amp;ROUND(F$4*$E50*VLOOKUP($C50,$C$9:$U$14,COLUMNS($C$9:N$14),0)*N$17,0))</f>
        <v>57～74</v>
      </c>
      <c r="I50" s="4" t="str">
        <f>IF(VLOOKUP($C50,$C$9:$U$14,COLUMNS($C$9:O$14),0)="","",ROUND(G$4*$E50*VLOOKUP($C50,$C$9:$U$14,COLUMNS($C$9:O$14),0)*O$16,0)&amp;"～"&amp;ROUND(G$4*$E50*VLOOKUP($C50,$C$9:$U$14,COLUMNS($C$9:O$14),0)*O$17,0))</f>
        <v/>
      </c>
      <c r="J50" s="4" t="str">
        <f>IF(VLOOKUP($C50,$C$9:$U$14,COLUMNS($C$9:P$14),0)="","",ROUND(H$4*$E50*VLOOKUP($C50,$C$9:$U$14,COLUMNS($C$9:P$14),0)*P$16,0)&amp;"～"&amp;ROUND(H$4*$E50*VLOOKUP($C50,$C$9:$U$14,COLUMNS($C$9:P$14),0)*P$17,0))</f>
        <v>13～17</v>
      </c>
      <c r="K50" s="4" t="str">
        <f>IF(VLOOKUP($C50,$C$9:$U$14,COLUMNS($C$9:Q$14),0)="","",ROUND(I$4*$E50*VLOOKUP($C50,$C$9:$U$14,COLUMNS($C$9:Q$14),0)*Q$16,0)&amp;"～"&amp;ROUND(I$4*$E50*VLOOKUP($C50,$C$9:$U$14,COLUMNS($C$9:Q$14),0)*Q$17,0))</f>
        <v/>
      </c>
      <c r="L50" s="4" t="str">
        <f>IF(VLOOKUP($C50,$C$9:$U$14,COLUMNS($C$9:R$14),0)="","",ROUND(J$4*$E50*VLOOKUP($C50,$C$9:$U$14,COLUMNS($C$9:R$14),0)*R$16,0)&amp;"～"&amp;ROUND(J$4*$E50*VLOOKUP($C50,$C$9:$U$14,COLUMNS($C$9:R$14),0)*R$17,0))</f>
        <v/>
      </c>
      <c r="M50" s="4" t="str">
        <f>IF(VLOOKUP($C50,$C$9:$U$14,COLUMNS($C$9:S$14),0)="","",ROUND(K$4*$E50*VLOOKUP($C50,$C$9:$U$14,COLUMNS($C$9:S$14),0)*S$16,0)&amp;"～"&amp;ROUND(K$4*$E50*VLOOKUP($C50,$C$9:$U$14,COLUMNS($C$9:S$14),0)*S$17,0))</f>
        <v>15～27</v>
      </c>
      <c r="N50" s="4" t="str">
        <f>IF(VLOOKUP($C50,$C$9:$U$14,COLUMNS($C$9:T$14),0)="","",ROUND(L$4*$E50*VLOOKUP($C50,$C$9:$U$14,COLUMNS($C$9:T$14),0)*T$16,0)&amp;"～"&amp;ROUND(L$4*$E50*VLOOKUP($C50,$C$9:$U$14,COLUMNS($C$9:T$14),0)*T$17,0))</f>
        <v/>
      </c>
      <c r="O50" s="4" t="str">
        <f>IF(VLOOKUP($C50,$C$9:$U$14,COLUMNS($C$9:U$14),0)="","",ROUND(M$4*$E50*VLOOKUP($C50,$C$9:$U$14,COLUMNS($C$9:U$14),0)*U$16,0)&amp;"～"&amp;ROUND(M$4*$E50*VLOOKUP($C50,$C$9:$U$14,COLUMNS($C$9:U$14),0)*U$17,0))</f>
        <v/>
      </c>
      <c r="P50" s="4" t="str">
        <f>IF(VLOOKUP($C50,$C$9:$U$14,COLUMNS($C$9:L$14),0)="","",ROUND(D$4*$E50*VLOOKUP($C50,$C$9:$U$14,COLUMNS($C$9:L$14),0)*L$18,0)&amp;"～"&amp;ROUND(D$4*$E50*VLOOKUP($C50,$C$9:$U$14,COLUMNS($C$9:L$14),0)*L$19,0))</f>
        <v/>
      </c>
      <c r="Q50" s="4" t="str">
        <f>IF(VLOOKUP($C50,$C$9:$U$14,COLUMNS($C$9:M$14),0)="","",ROUND(E$4*$E50*VLOOKUP($C50,$C$9:$U$14,COLUMNS($C$9:M$14),0)*M$18,0)&amp;"～"&amp;ROUND(E$4*$E50*VLOOKUP($C50,$C$9:$U$14,COLUMNS($C$9:M$14),0)*M$19,0))</f>
        <v/>
      </c>
      <c r="R50" s="4" t="str">
        <f>IF(VLOOKUP($C50,$C$9:$U$14,COLUMNS($C$9:N$14),0)="","",ROUND(F$4*$E50*VLOOKUP($C50,$C$9:$U$14,COLUMNS($C$9:N$14),0)*N$18,0)&amp;"～"&amp;ROUND(F$4*$E50*VLOOKUP($C50,$C$9:$U$14,COLUMNS($C$9:N$14),0)*N$19,0))</f>
        <v>64～82</v>
      </c>
      <c r="S50" s="4" t="str">
        <f>IF(VLOOKUP($C50,$C$9:$U$14,COLUMNS($C$9:O$14),0)="","",ROUND(G$4*$E50*VLOOKUP($C50,$C$9:$U$14,COLUMNS($C$9:O$14),0)*O$18,0)&amp;"～"&amp;ROUND(G$4*$E50*VLOOKUP($C50,$C$9:$U$14,COLUMNS($C$9:O$14),0)*O$19,0))</f>
        <v/>
      </c>
      <c r="T50" s="4" t="str">
        <f>IF(VLOOKUP($C50,$C$9:$U$14,COLUMNS($C$9:P$14),0)="","",ROUND(H$4*$E50*VLOOKUP($C50,$C$9:$U$14,COLUMNS($C$9:P$14),0)*P$18,0)&amp;"～"&amp;ROUND(H$4*$E50*VLOOKUP($C50,$C$9:$U$14,COLUMNS($C$9:P$14),0)*P$19,0))</f>
        <v>14～18</v>
      </c>
      <c r="U50" s="4" t="str">
        <f>IF(VLOOKUP($C50,$C$9:$U$14,COLUMNS($C$9:Q$14),0)="","",ROUND(I$4*$E50*VLOOKUP($C50,$C$9:$U$14,COLUMNS($C$9:Q$14),0)*Q$18,0)&amp;"～"&amp;ROUND(I$4*$E50*VLOOKUP($C50,$C$9:$U$14,COLUMNS($C$9:Q$14),0)*Q$19,0))</f>
        <v/>
      </c>
      <c r="V50" s="4" t="str">
        <f>IF(VLOOKUP($C50,$C$9:$U$14,COLUMNS($C$9:R$14),0)="","",ROUND(J$4*$E50*VLOOKUP($C50,$C$9:$U$14,COLUMNS($C$9:R$14),0)*R$18,0)&amp;"～"&amp;ROUND(J$4*$E50*VLOOKUP($C50,$C$9:$U$14,COLUMNS($C$9:R$14),0)*R$19,0))</f>
        <v/>
      </c>
      <c r="W50" s="4" t="str">
        <f>IF(VLOOKUP($C50,$C$9:$U$14,COLUMNS($C$9:S$14),0)="","",ROUND(K$4*$E50*VLOOKUP($C50,$C$9:$U$14,COLUMNS($C$9:S$14),0)*S$18,0)&amp;"～"&amp;ROUND(K$4*$E50*VLOOKUP($C50,$C$9:$U$14,COLUMNS($C$9:S$14),0)*S$19,0))</f>
        <v>17～30</v>
      </c>
      <c r="X50" s="4" t="str">
        <f>IF(VLOOKUP($C50,$C$9:$U$14,COLUMNS($C$9:T$14),0)="","",ROUND(L$4*$E50*VLOOKUP($C50,$C$9:$U$14,COLUMNS($C$9:T$14),0)*T$18,0)&amp;"～"&amp;ROUND(L$4*$E50*VLOOKUP($C50,$C$9:$U$14,COLUMNS($C$9:T$14),0)*T$19,0))</f>
        <v/>
      </c>
      <c r="Y50" s="4"/>
      <c r="Z50" s="4">
        <f t="shared" si="15"/>
        <v>93</v>
      </c>
      <c r="AA50" s="1">
        <f t="shared" si="18"/>
        <v>84</v>
      </c>
      <c r="AB50" s="1">
        <f>IF(C50&gt;2,0,ROUND(属性价值和能力评分!$F$38*一级属性!$H$17*装备属性!E50,0))</f>
        <v>53</v>
      </c>
      <c r="AC50" s="1">
        <f t="shared" si="16"/>
        <v>14</v>
      </c>
      <c r="AD50" s="1">
        <f t="shared" si="17"/>
        <v>28</v>
      </c>
    </row>
    <row r="51" spans="2:30">
      <c r="B51" s="1">
        <v>17</v>
      </c>
      <c r="C51" s="1">
        <f t="shared" si="19"/>
        <v>1</v>
      </c>
      <c r="D51" s="1">
        <f t="shared" si="20"/>
        <v>4</v>
      </c>
      <c r="E51" s="1">
        <v>10</v>
      </c>
      <c r="F51" s="4" t="str">
        <f>IF(VLOOKUP($C51,$C$9:$U$14,COLUMNS($C$9:L$14),0)="","",ROUND(D$4*$E51*VLOOKUP($C51,$C$9:$U$14,COLUMNS($C$9:L$14),0)*L$16,0)&amp;"～"&amp;ROUND(D$4*$E51*VLOOKUP($C51,$C$9:$U$14,COLUMNS($C$9:L$14),0)*L$17,0))</f>
        <v/>
      </c>
      <c r="G51" s="4" t="str">
        <f>IF(VLOOKUP($C51,$C$9:$U$14,COLUMNS($C$9:M$14),0)="","",ROUND(E$4*$E51*VLOOKUP($C51,$C$9:$U$14,COLUMNS($C$9:M$14),0)*M$16,0)&amp;"～"&amp;ROUND(E$4*$E51*VLOOKUP($C51,$C$9:$U$14,COLUMNS($C$9:M$14),0)*M$17,0))</f>
        <v/>
      </c>
      <c r="H51" s="4" t="str">
        <f>IF(VLOOKUP($C51,$C$9:$U$14,COLUMNS($C$9:N$14),0)="","",ROUND(F$4*$E51*VLOOKUP($C51,$C$9:$U$14,COLUMNS($C$9:N$14),0)*N$16,0)&amp;"～"&amp;ROUND(F$4*$E51*VLOOKUP($C51,$C$9:$U$14,COLUMNS($C$9:N$14),0)*N$17,0))</f>
        <v>57～74</v>
      </c>
      <c r="I51" s="4" t="str">
        <f>IF(VLOOKUP($C51,$C$9:$U$14,COLUMNS($C$9:O$14),0)="","",ROUND(G$4*$E51*VLOOKUP($C51,$C$9:$U$14,COLUMNS($C$9:O$14),0)*O$16,0)&amp;"～"&amp;ROUND(G$4*$E51*VLOOKUP($C51,$C$9:$U$14,COLUMNS($C$9:O$14),0)*O$17,0))</f>
        <v/>
      </c>
      <c r="J51" s="4" t="str">
        <f>IF(VLOOKUP($C51,$C$9:$U$14,COLUMNS($C$9:P$14),0)="","",ROUND(H$4*$E51*VLOOKUP($C51,$C$9:$U$14,COLUMNS($C$9:P$14),0)*P$16,0)&amp;"～"&amp;ROUND(H$4*$E51*VLOOKUP($C51,$C$9:$U$14,COLUMNS($C$9:P$14),0)*P$17,0))</f>
        <v>13～17</v>
      </c>
      <c r="K51" s="4" t="str">
        <f>IF(VLOOKUP($C51,$C$9:$U$14,COLUMNS($C$9:Q$14),0)="","",ROUND(I$4*$E51*VLOOKUP($C51,$C$9:$U$14,COLUMNS($C$9:Q$14),0)*Q$16,0)&amp;"～"&amp;ROUND(I$4*$E51*VLOOKUP($C51,$C$9:$U$14,COLUMNS($C$9:Q$14),0)*Q$17,0))</f>
        <v/>
      </c>
      <c r="L51" s="4" t="str">
        <f>IF(VLOOKUP($C51,$C$9:$U$14,COLUMNS($C$9:R$14),0)="","",ROUND(J$4*$E51*VLOOKUP($C51,$C$9:$U$14,COLUMNS($C$9:R$14),0)*R$16,0)&amp;"～"&amp;ROUND(J$4*$E51*VLOOKUP($C51,$C$9:$U$14,COLUMNS($C$9:R$14),0)*R$17,0))</f>
        <v/>
      </c>
      <c r="M51" s="4" t="str">
        <f>IF(VLOOKUP($C51,$C$9:$U$14,COLUMNS($C$9:S$14),0)="","",ROUND(K$4*$E51*VLOOKUP($C51,$C$9:$U$14,COLUMNS($C$9:S$14),0)*S$16,0)&amp;"～"&amp;ROUND(K$4*$E51*VLOOKUP($C51,$C$9:$U$14,COLUMNS($C$9:S$14),0)*S$17,0))</f>
        <v>15～27</v>
      </c>
      <c r="N51" s="4" t="str">
        <f>IF(VLOOKUP($C51,$C$9:$U$14,COLUMNS($C$9:T$14),0)="","",ROUND(L$4*$E51*VLOOKUP($C51,$C$9:$U$14,COLUMNS($C$9:T$14),0)*T$16,0)&amp;"～"&amp;ROUND(L$4*$E51*VLOOKUP($C51,$C$9:$U$14,COLUMNS($C$9:T$14),0)*T$17,0))</f>
        <v/>
      </c>
      <c r="O51" s="4" t="str">
        <f>IF(VLOOKUP($C51,$C$9:$U$14,COLUMNS($C$9:U$14),0)="","",ROUND(M$4*$E51*VLOOKUP($C51,$C$9:$U$14,COLUMNS($C$9:U$14),0)*U$16,0)&amp;"～"&amp;ROUND(M$4*$E51*VLOOKUP($C51,$C$9:$U$14,COLUMNS($C$9:U$14),0)*U$17,0))</f>
        <v/>
      </c>
      <c r="P51" s="4" t="str">
        <f>IF(VLOOKUP($C51,$C$9:$U$14,COLUMNS($C$9:L$14),0)="","",ROUND(D$4*$E51*VLOOKUP($C51,$C$9:$U$14,COLUMNS($C$9:L$14),0)*L$18,0)&amp;"～"&amp;ROUND(D$4*$E51*VLOOKUP($C51,$C$9:$U$14,COLUMNS($C$9:L$14),0)*L$19,0))</f>
        <v/>
      </c>
      <c r="Q51" s="4" t="str">
        <f>IF(VLOOKUP($C51,$C$9:$U$14,COLUMNS($C$9:M$14),0)="","",ROUND(E$4*$E51*VLOOKUP($C51,$C$9:$U$14,COLUMNS($C$9:M$14),0)*M$18,0)&amp;"～"&amp;ROUND(E$4*$E51*VLOOKUP($C51,$C$9:$U$14,COLUMNS($C$9:M$14),0)*M$19,0))</f>
        <v/>
      </c>
      <c r="R51" s="4" t="str">
        <f>IF(VLOOKUP($C51,$C$9:$U$14,COLUMNS($C$9:N$14),0)="","",ROUND(F$4*$E51*VLOOKUP($C51,$C$9:$U$14,COLUMNS($C$9:N$14),0)*N$18,0)&amp;"～"&amp;ROUND(F$4*$E51*VLOOKUP($C51,$C$9:$U$14,COLUMNS($C$9:N$14),0)*N$19,0))</f>
        <v>64～82</v>
      </c>
      <c r="S51" s="4" t="str">
        <f>IF(VLOOKUP($C51,$C$9:$U$14,COLUMNS($C$9:O$14),0)="","",ROUND(G$4*$E51*VLOOKUP($C51,$C$9:$U$14,COLUMNS($C$9:O$14),0)*O$18,0)&amp;"～"&amp;ROUND(G$4*$E51*VLOOKUP($C51,$C$9:$U$14,COLUMNS($C$9:O$14),0)*O$19,0))</f>
        <v/>
      </c>
      <c r="T51" s="4" t="str">
        <f>IF(VLOOKUP($C51,$C$9:$U$14,COLUMNS($C$9:P$14),0)="","",ROUND(H$4*$E51*VLOOKUP($C51,$C$9:$U$14,COLUMNS($C$9:P$14),0)*P$18,0)&amp;"～"&amp;ROUND(H$4*$E51*VLOOKUP($C51,$C$9:$U$14,COLUMNS($C$9:P$14),0)*P$19,0))</f>
        <v>14～18</v>
      </c>
      <c r="U51" s="4" t="str">
        <f>IF(VLOOKUP($C51,$C$9:$U$14,COLUMNS($C$9:Q$14),0)="","",ROUND(I$4*$E51*VLOOKUP($C51,$C$9:$U$14,COLUMNS($C$9:Q$14),0)*Q$18,0)&amp;"～"&amp;ROUND(I$4*$E51*VLOOKUP($C51,$C$9:$U$14,COLUMNS($C$9:Q$14),0)*Q$19,0))</f>
        <v/>
      </c>
      <c r="V51" s="4" t="str">
        <f>IF(VLOOKUP($C51,$C$9:$U$14,COLUMNS($C$9:R$14),0)="","",ROUND(J$4*$E51*VLOOKUP($C51,$C$9:$U$14,COLUMNS($C$9:R$14),0)*R$18,0)&amp;"～"&amp;ROUND(J$4*$E51*VLOOKUP($C51,$C$9:$U$14,COLUMNS($C$9:R$14),0)*R$19,0))</f>
        <v/>
      </c>
      <c r="W51" s="4" t="str">
        <f>IF(VLOOKUP($C51,$C$9:$U$14,COLUMNS($C$9:S$14),0)="","",ROUND(K$4*$E51*VLOOKUP($C51,$C$9:$U$14,COLUMNS($C$9:S$14),0)*S$18,0)&amp;"～"&amp;ROUND(K$4*$E51*VLOOKUP($C51,$C$9:$U$14,COLUMNS($C$9:S$14),0)*S$19,0))</f>
        <v>17～30</v>
      </c>
      <c r="X51" s="4" t="str">
        <f>IF(VLOOKUP($C51,$C$9:$U$14,COLUMNS($C$9:T$14),0)="","",ROUND(L$4*$E51*VLOOKUP($C51,$C$9:$U$14,COLUMNS($C$9:T$14),0)*T$18,0)&amp;"～"&amp;ROUND(L$4*$E51*VLOOKUP($C51,$C$9:$U$14,COLUMNS($C$9:T$14),0)*T$19,0))</f>
        <v/>
      </c>
      <c r="Y51" s="4"/>
      <c r="Z51" s="4">
        <f t="shared" si="15"/>
        <v>93</v>
      </c>
      <c r="AA51" s="1">
        <f t="shared" si="18"/>
        <v>84</v>
      </c>
      <c r="AB51" s="1">
        <f>IF(C51&gt;2,0,ROUND(属性价值和能力评分!$F$38*一级属性!$H$17*装备属性!E51,0))</f>
        <v>53</v>
      </c>
      <c r="AC51" s="1">
        <f t="shared" si="16"/>
        <v>14</v>
      </c>
      <c r="AD51" s="1">
        <f t="shared" si="17"/>
        <v>28</v>
      </c>
    </row>
    <row r="52" spans="2:30">
      <c r="B52" s="1">
        <v>18</v>
      </c>
      <c r="C52" s="1">
        <f t="shared" si="19"/>
        <v>1</v>
      </c>
      <c r="D52" s="1">
        <f t="shared" si="20"/>
        <v>5</v>
      </c>
      <c r="E52" s="1">
        <v>10</v>
      </c>
      <c r="F52" s="4" t="str">
        <f>IF(VLOOKUP($C52,$C$9:$U$14,COLUMNS($C$9:L$14),0)="","",ROUND(D$4*$E52*VLOOKUP($C52,$C$9:$U$14,COLUMNS($C$9:L$14),0)*L$16,0)&amp;"～"&amp;ROUND(D$4*$E52*VLOOKUP($C52,$C$9:$U$14,COLUMNS($C$9:L$14),0)*L$17,0))</f>
        <v/>
      </c>
      <c r="G52" s="4" t="str">
        <f>IF(VLOOKUP($C52,$C$9:$U$14,COLUMNS($C$9:M$14),0)="","",ROUND(E$4*$E52*VLOOKUP($C52,$C$9:$U$14,COLUMNS($C$9:M$14),0)*M$16,0)&amp;"～"&amp;ROUND(E$4*$E52*VLOOKUP($C52,$C$9:$U$14,COLUMNS($C$9:M$14),0)*M$17,0))</f>
        <v/>
      </c>
      <c r="H52" s="4" t="str">
        <f>IF(VLOOKUP($C52,$C$9:$U$14,COLUMNS($C$9:N$14),0)="","",ROUND(F$4*$E52*VLOOKUP($C52,$C$9:$U$14,COLUMNS($C$9:N$14),0)*N$16,0)&amp;"～"&amp;ROUND(F$4*$E52*VLOOKUP($C52,$C$9:$U$14,COLUMNS($C$9:N$14),0)*N$17,0))</f>
        <v>57～74</v>
      </c>
      <c r="I52" s="4" t="str">
        <f>IF(VLOOKUP($C52,$C$9:$U$14,COLUMNS($C$9:O$14),0)="","",ROUND(G$4*$E52*VLOOKUP($C52,$C$9:$U$14,COLUMNS($C$9:O$14),0)*O$16,0)&amp;"～"&amp;ROUND(G$4*$E52*VLOOKUP($C52,$C$9:$U$14,COLUMNS($C$9:O$14),0)*O$17,0))</f>
        <v/>
      </c>
      <c r="J52" s="4" t="str">
        <f>IF(VLOOKUP($C52,$C$9:$U$14,COLUMNS($C$9:P$14),0)="","",ROUND(H$4*$E52*VLOOKUP($C52,$C$9:$U$14,COLUMNS($C$9:P$14),0)*P$16,0)&amp;"～"&amp;ROUND(H$4*$E52*VLOOKUP($C52,$C$9:$U$14,COLUMNS($C$9:P$14),0)*P$17,0))</f>
        <v>13～17</v>
      </c>
      <c r="K52" s="4" t="str">
        <f>IF(VLOOKUP($C52,$C$9:$U$14,COLUMNS($C$9:Q$14),0)="","",ROUND(I$4*$E52*VLOOKUP($C52,$C$9:$U$14,COLUMNS($C$9:Q$14),0)*Q$16,0)&amp;"～"&amp;ROUND(I$4*$E52*VLOOKUP($C52,$C$9:$U$14,COLUMNS($C$9:Q$14),0)*Q$17,0))</f>
        <v/>
      </c>
      <c r="L52" s="4" t="str">
        <f>IF(VLOOKUP($C52,$C$9:$U$14,COLUMNS($C$9:R$14),0)="","",ROUND(J$4*$E52*VLOOKUP($C52,$C$9:$U$14,COLUMNS($C$9:R$14),0)*R$16,0)&amp;"～"&amp;ROUND(J$4*$E52*VLOOKUP($C52,$C$9:$U$14,COLUMNS($C$9:R$14),0)*R$17,0))</f>
        <v/>
      </c>
      <c r="M52" s="4" t="str">
        <f>IF(VLOOKUP($C52,$C$9:$U$14,COLUMNS($C$9:S$14),0)="","",ROUND(K$4*$E52*VLOOKUP($C52,$C$9:$U$14,COLUMNS($C$9:S$14),0)*S$16,0)&amp;"～"&amp;ROUND(K$4*$E52*VLOOKUP($C52,$C$9:$U$14,COLUMNS($C$9:S$14),0)*S$17,0))</f>
        <v>15～27</v>
      </c>
      <c r="N52" s="4" t="str">
        <f>IF(VLOOKUP($C52,$C$9:$U$14,COLUMNS($C$9:T$14),0)="","",ROUND(L$4*$E52*VLOOKUP($C52,$C$9:$U$14,COLUMNS($C$9:T$14),0)*T$16,0)&amp;"～"&amp;ROUND(L$4*$E52*VLOOKUP($C52,$C$9:$U$14,COLUMNS($C$9:T$14),0)*T$17,0))</f>
        <v/>
      </c>
      <c r="O52" s="4" t="str">
        <f>IF(VLOOKUP($C52,$C$9:$U$14,COLUMNS($C$9:U$14),0)="","",ROUND(M$4*$E52*VLOOKUP($C52,$C$9:$U$14,COLUMNS($C$9:U$14),0)*U$16,0)&amp;"～"&amp;ROUND(M$4*$E52*VLOOKUP($C52,$C$9:$U$14,COLUMNS($C$9:U$14),0)*U$17,0))</f>
        <v/>
      </c>
      <c r="P52" s="4" t="str">
        <f>IF(VLOOKUP($C52,$C$9:$U$14,COLUMNS($C$9:L$14),0)="","",ROUND(D$4*$E52*VLOOKUP($C52,$C$9:$U$14,COLUMNS($C$9:L$14),0)*L$18,0)&amp;"～"&amp;ROUND(D$4*$E52*VLOOKUP($C52,$C$9:$U$14,COLUMNS($C$9:L$14),0)*L$19,0))</f>
        <v/>
      </c>
      <c r="Q52" s="4" t="str">
        <f>IF(VLOOKUP($C52,$C$9:$U$14,COLUMNS($C$9:M$14),0)="","",ROUND(E$4*$E52*VLOOKUP($C52,$C$9:$U$14,COLUMNS($C$9:M$14),0)*M$18,0)&amp;"～"&amp;ROUND(E$4*$E52*VLOOKUP($C52,$C$9:$U$14,COLUMNS($C$9:M$14),0)*M$19,0))</f>
        <v/>
      </c>
      <c r="R52" s="4" t="str">
        <f>IF(VLOOKUP($C52,$C$9:$U$14,COLUMNS($C$9:N$14),0)="","",ROUND(F$4*$E52*VLOOKUP($C52,$C$9:$U$14,COLUMNS($C$9:N$14),0)*N$18,0)&amp;"～"&amp;ROUND(F$4*$E52*VLOOKUP($C52,$C$9:$U$14,COLUMNS($C$9:N$14),0)*N$19,0))</f>
        <v>64～82</v>
      </c>
      <c r="S52" s="4" t="str">
        <f>IF(VLOOKUP($C52,$C$9:$U$14,COLUMNS($C$9:O$14),0)="","",ROUND(G$4*$E52*VLOOKUP($C52,$C$9:$U$14,COLUMNS($C$9:O$14),0)*O$18,0)&amp;"～"&amp;ROUND(G$4*$E52*VLOOKUP($C52,$C$9:$U$14,COLUMNS($C$9:O$14),0)*O$19,0))</f>
        <v/>
      </c>
      <c r="T52" s="4" t="str">
        <f>IF(VLOOKUP($C52,$C$9:$U$14,COLUMNS($C$9:P$14),0)="","",ROUND(H$4*$E52*VLOOKUP($C52,$C$9:$U$14,COLUMNS($C$9:P$14),0)*P$18,0)&amp;"～"&amp;ROUND(H$4*$E52*VLOOKUP($C52,$C$9:$U$14,COLUMNS($C$9:P$14),0)*P$19,0))</f>
        <v>14～18</v>
      </c>
      <c r="U52" s="4" t="str">
        <f>IF(VLOOKUP($C52,$C$9:$U$14,COLUMNS($C$9:Q$14),0)="","",ROUND(I$4*$E52*VLOOKUP($C52,$C$9:$U$14,COLUMNS($C$9:Q$14),0)*Q$18,0)&amp;"～"&amp;ROUND(I$4*$E52*VLOOKUP($C52,$C$9:$U$14,COLUMNS($C$9:Q$14),0)*Q$19,0))</f>
        <v/>
      </c>
      <c r="V52" s="4" t="str">
        <f>IF(VLOOKUP($C52,$C$9:$U$14,COLUMNS($C$9:R$14),0)="","",ROUND(J$4*$E52*VLOOKUP($C52,$C$9:$U$14,COLUMNS($C$9:R$14),0)*R$18,0)&amp;"～"&amp;ROUND(J$4*$E52*VLOOKUP($C52,$C$9:$U$14,COLUMNS($C$9:R$14),0)*R$19,0))</f>
        <v/>
      </c>
      <c r="W52" s="4" t="str">
        <f>IF(VLOOKUP($C52,$C$9:$U$14,COLUMNS($C$9:S$14),0)="","",ROUND(K$4*$E52*VLOOKUP($C52,$C$9:$U$14,COLUMNS($C$9:S$14),0)*S$18,0)&amp;"～"&amp;ROUND(K$4*$E52*VLOOKUP($C52,$C$9:$U$14,COLUMNS($C$9:S$14),0)*S$19,0))</f>
        <v>17～30</v>
      </c>
      <c r="X52" s="4" t="str">
        <f>IF(VLOOKUP($C52,$C$9:$U$14,COLUMNS($C$9:T$14),0)="","",ROUND(L$4*$E52*VLOOKUP($C52,$C$9:$U$14,COLUMNS($C$9:T$14),0)*T$18,0)&amp;"～"&amp;ROUND(L$4*$E52*VLOOKUP($C52,$C$9:$U$14,COLUMNS($C$9:T$14),0)*T$19,0))</f>
        <v/>
      </c>
      <c r="Y52" s="4"/>
      <c r="Z52" s="4">
        <f t="shared" si="15"/>
        <v>93</v>
      </c>
      <c r="AA52" s="1">
        <f t="shared" si="18"/>
        <v>84</v>
      </c>
      <c r="AB52" s="1">
        <f>IF(C52&gt;2,0,ROUND(属性价值和能力评分!$F$38*一级属性!$H$17*装备属性!E52,0))</f>
        <v>53</v>
      </c>
      <c r="AC52" s="1">
        <f t="shared" si="16"/>
        <v>14</v>
      </c>
      <c r="AD52" s="1">
        <f t="shared" si="17"/>
        <v>28</v>
      </c>
    </row>
    <row r="53" spans="2:30">
      <c r="B53" s="1">
        <v>19</v>
      </c>
      <c r="C53" s="1">
        <f t="shared" si="19"/>
        <v>1</v>
      </c>
      <c r="D53" s="1">
        <f t="shared" si="20"/>
        <v>6</v>
      </c>
      <c r="E53" s="1">
        <v>10</v>
      </c>
      <c r="F53" s="4" t="str">
        <f>IF(VLOOKUP($C53,$C$9:$U$14,COLUMNS($C$9:L$14),0)="","",ROUND(D$4*$E53*VLOOKUP($C53,$C$9:$U$14,COLUMNS($C$9:L$14),0)*L$16,0)&amp;"～"&amp;ROUND(D$4*$E53*VLOOKUP($C53,$C$9:$U$14,COLUMNS($C$9:L$14),0)*L$17,0))</f>
        <v/>
      </c>
      <c r="G53" s="4" t="str">
        <f>IF(VLOOKUP($C53,$C$9:$U$14,COLUMNS($C$9:M$14),0)="","",ROUND(E$4*$E53*VLOOKUP($C53,$C$9:$U$14,COLUMNS($C$9:M$14),0)*M$16,0)&amp;"～"&amp;ROUND(E$4*$E53*VLOOKUP($C53,$C$9:$U$14,COLUMNS($C$9:M$14),0)*M$17,0))</f>
        <v/>
      </c>
      <c r="H53" s="4" t="str">
        <f>IF(VLOOKUP($C53,$C$9:$U$14,COLUMNS($C$9:N$14),0)="","",ROUND(F$4*$E53*VLOOKUP($C53,$C$9:$U$14,COLUMNS($C$9:N$14),0)*N$16,0)&amp;"～"&amp;ROUND(F$4*$E53*VLOOKUP($C53,$C$9:$U$14,COLUMNS($C$9:N$14),0)*N$17,0))</f>
        <v>57～74</v>
      </c>
      <c r="I53" s="4" t="str">
        <f>IF(VLOOKUP($C53,$C$9:$U$14,COLUMNS($C$9:O$14),0)="","",ROUND(G$4*$E53*VLOOKUP($C53,$C$9:$U$14,COLUMNS($C$9:O$14),0)*O$16,0)&amp;"～"&amp;ROUND(G$4*$E53*VLOOKUP($C53,$C$9:$U$14,COLUMNS($C$9:O$14),0)*O$17,0))</f>
        <v/>
      </c>
      <c r="J53" s="4" t="str">
        <f>IF(VLOOKUP($C53,$C$9:$U$14,COLUMNS($C$9:P$14),0)="","",ROUND(H$4*$E53*VLOOKUP($C53,$C$9:$U$14,COLUMNS($C$9:P$14),0)*P$16,0)&amp;"～"&amp;ROUND(H$4*$E53*VLOOKUP($C53,$C$9:$U$14,COLUMNS($C$9:P$14),0)*P$17,0))</f>
        <v>13～17</v>
      </c>
      <c r="K53" s="4" t="str">
        <f>IF(VLOOKUP($C53,$C$9:$U$14,COLUMNS($C$9:Q$14),0)="","",ROUND(I$4*$E53*VLOOKUP($C53,$C$9:$U$14,COLUMNS($C$9:Q$14),0)*Q$16,0)&amp;"～"&amp;ROUND(I$4*$E53*VLOOKUP($C53,$C$9:$U$14,COLUMNS($C$9:Q$14),0)*Q$17,0))</f>
        <v/>
      </c>
      <c r="L53" s="4" t="str">
        <f>IF(VLOOKUP($C53,$C$9:$U$14,COLUMNS($C$9:R$14),0)="","",ROUND(J$4*$E53*VLOOKUP($C53,$C$9:$U$14,COLUMNS($C$9:R$14),0)*R$16,0)&amp;"～"&amp;ROUND(J$4*$E53*VLOOKUP($C53,$C$9:$U$14,COLUMNS($C$9:R$14),0)*R$17,0))</f>
        <v/>
      </c>
      <c r="M53" s="4" t="str">
        <f>IF(VLOOKUP($C53,$C$9:$U$14,COLUMNS($C$9:S$14),0)="","",ROUND(K$4*$E53*VLOOKUP($C53,$C$9:$U$14,COLUMNS($C$9:S$14),0)*S$16,0)&amp;"～"&amp;ROUND(K$4*$E53*VLOOKUP($C53,$C$9:$U$14,COLUMNS($C$9:S$14),0)*S$17,0))</f>
        <v>15～27</v>
      </c>
      <c r="N53" s="4" t="str">
        <f>IF(VLOOKUP($C53,$C$9:$U$14,COLUMNS($C$9:T$14),0)="","",ROUND(L$4*$E53*VLOOKUP($C53,$C$9:$U$14,COLUMNS($C$9:T$14),0)*T$16,0)&amp;"～"&amp;ROUND(L$4*$E53*VLOOKUP($C53,$C$9:$U$14,COLUMNS($C$9:T$14),0)*T$17,0))</f>
        <v/>
      </c>
      <c r="O53" s="4" t="str">
        <f>IF(VLOOKUP($C53,$C$9:$U$14,COLUMNS($C$9:U$14),0)="","",ROUND(M$4*$E53*VLOOKUP($C53,$C$9:$U$14,COLUMNS($C$9:U$14),0)*U$16,0)&amp;"～"&amp;ROUND(M$4*$E53*VLOOKUP($C53,$C$9:$U$14,COLUMNS($C$9:U$14),0)*U$17,0))</f>
        <v/>
      </c>
      <c r="P53" s="4" t="str">
        <f>IF(VLOOKUP($C53,$C$9:$U$14,COLUMNS($C$9:L$14),0)="","",ROUND(D$4*$E53*VLOOKUP($C53,$C$9:$U$14,COLUMNS($C$9:L$14),0)*L$18,0)&amp;"～"&amp;ROUND(D$4*$E53*VLOOKUP($C53,$C$9:$U$14,COLUMNS($C$9:L$14),0)*L$19,0))</f>
        <v/>
      </c>
      <c r="Q53" s="4" t="str">
        <f>IF(VLOOKUP($C53,$C$9:$U$14,COLUMNS($C$9:M$14),0)="","",ROUND(E$4*$E53*VLOOKUP($C53,$C$9:$U$14,COLUMNS($C$9:M$14),0)*M$18,0)&amp;"～"&amp;ROUND(E$4*$E53*VLOOKUP($C53,$C$9:$U$14,COLUMNS($C$9:M$14),0)*M$19,0))</f>
        <v/>
      </c>
      <c r="R53" s="4" t="str">
        <f>IF(VLOOKUP($C53,$C$9:$U$14,COLUMNS($C$9:N$14),0)="","",ROUND(F$4*$E53*VLOOKUP($C53,$C$9:$U$14,COLUMNS($C$9:N$14),0)*N$18,0)&amp;"～"&amp;ROUND(F$4*$E53*VLOOKUP($C53,$C$9:$U$14,COLUMNS($C$9:N$14),0)*N$19,0))</f>
        <v>64～82</v>
      </c>
      <c r="S53" s="4" t="str">
        <f>IF(VLOOKUP($C53,$C$9:$U$14,COLUMNS($C$9:O$14),0)="","",ROUND(G$4*$E53*VLOOKUP($C53,$C$9:$U$14,COLUMNS($C$9:O$14),0)*O$18,0)&amp;"～"&amp;ROUND(G$4*$E53*VLOOKUP($C53,$C$9:$U$14,COLUMNS($C$9:O$14),0)*O$19,0))</f>
        <v/>
      </c>
      <c r="T53" s="4" t="str">
        <f>IF(VLOOKUP($C53,$C$9:$U$14,COLUMNS($C$9:P$14),0)="","",ROUND(H$4*$E53*VLOOKUP($C53,$C$9:$U$14,COLUMNS($C$9:P$14),0)*P$18,0)&amp;"～"&amp;ROUND(H$4*$E53*VLOOKUP($C53,$C$9:$U$14,COLUMNS($C$9:P$14),0)*P$19,0))</f>
        <v>14～18</v>
      </c>
      <c r="U53" s="4" t="str">
        <f>IF(VLOOKUP($C53,$C$9:$U$14,COLUMNS($C$9:Q$14),0)="","",ROUND(I$4*$E53*VLOOKUP($C53,$C$9:$U$14,COLUMNS($C$9:Q$14),0)*Q$18,0)&amp;"～"&amp;ROUND(I$4*$E53*VLOOKUP($C53,$C$9:$U$14,COLUMNS($C$9:Q$14),0)*Q$19,0))</f>
        <v/>
      </c>
      <c r="V53" s="4" t="str">
        <f>IF(VLOOKUP($C53,$C$9:$U$14,COLUMNS($C$9:R$14),0)="","",ROUND(J$4*$E53*VLOOKUP($C53,$C$9:$U$14,COLUMNS($C$9:R$14),0)*R$18,0)&amp;"～"&amp;ROUND(J$4*$E53*VLOOKUP($C53,$C$9:$U$14,COLUMNS($C$9:R$14),0)*R$19,0))</f>
        <v/>
      </c>
      <c r="W53" s="4" t="str">
        <f>IF(VLOOKUP($C53,$C$9:$U$14,COLUMNS($C$9:S$14),0)="","",ROUND(K$4*$E53*VLOOKUP($C53,$C$9:$U$14,COLUMNS($C$9:S$14),0)*S$18,0)&amp;"～"&amp;ROUND(K$4*$E53*VLOOKUP($C53,$C$9:$U$14,COLUMNS($C$9:S$14),0)*S$19,0))</f>
        <v>17～30</v>
      </c>
      <c r="X53" s="4" t="str">
        <f>IF(VLOOKUP($C53,$C$9:$U$14,COLUMNS($C$9:T$14),0)="","",ROUND(L$4*$E53*VLOOKUP($C53,$C$9:$U$14,COLUMNS($C$9:T$14),0)*T$18,0)&amp;"～"&amp;ROUND(L$4*$E53*VLOOKUP($C53,$C$9:$U$14,COLUMNS($C$9:T$14),0)*T$19,0))</f>
        <v/>
      </c>
      <c r="Y53" s="4"/>
      <c r="Z53" s="4">
        <f t="shared" si="15"/>
        <v>93</v>
      </c>
      <c r="AA53" s="1">
        <f t="shared" si="18"/>
        <v>84</v>
      </c>
      <c r="AB53" s="1">
        <f>IF(C53&gt;2,0,ROUND(属性价值和能力评分!$F$38*一级属性!$H$17*装备属性!E53,0))</f>
        <v>53</v>
      </c>
      <c r="AC53" s="1">
        <f t="shared" si="16"/>
        <v>14</v>
      </c>
      <c r="AD53" s="1">
        <f t="shared" si="17"/>
        <v>28</v>
      </c>
    </row>
    <row r="54" spans="2:30">
      <c r="B54" s="1">
        <v>20</v>
      </c>
      <c r="C54" s="1">
        <f t="shared" si="19"/>
        <v>2</v>
      </c>
      <c r="D54" s="1">
        <f t="shared" si="20"/>
        <v>7</v>
      </c>
      <c r="E54" s="1">
        <v>10</v>
      </c>
      <c r="F54" s="4" t="str">
        <f>IF(VLOOKUP($C54,$C$9:$U$14,COLUMNS($C$9:L$14),0)="","",ROUND(D$4*$E54*VLOOKUP($C54,$C$9:$U$14,COLUMNS($C$9:L$14),0)*L$16,0)&amp;"～"&amp;ROUND(D$4*$E54*VLOOKUP($C54,$C$9:$U$14,COLUMNS($C$9:L$14),0)*L$17,0))</f>
        <v>46～59</v>
      </c>
      <c r="G54" s="4" t="str">
        <f>IF(VLOOKUP($C54,$C$9:$U$14,COLUMNS($C$9:M$14),0)="","",ROUND(E$4*$E54*VLOOKUP($C54,$C$9:$U$14,COLUMNS($C$9:M$14),0)*M$16,0)&amp;"～"&amp;ROUND(E$4*$E54*VLOOKUP($C54,$C$9:$U$14,COLUMNS($C$9:M$14),0)*M$17,0))</f>
        <v/>
      </c>
      <c r="H54" s="4" t="str">
        <f>IF(VLOOKUP($C54,$C$9:$U$14,COLUMNS($C$9:N$14),0)="","",ROUND(F$4*$E54*VLOOKUP($C54,$C$9:$U$14,COLUMNS($C$9:N$14),0)*N$16,0)&amp;"～"&amp;ROUND(F$4*$E54*VLOOKUP($C54,$C$9:$U$14,COLUMNS($C$9:N$14),0)*N$17,0))</f>
        <v/>
      </c>
      <c r="I54" s="4" t="str">
        <f>IF(VLOOKUP($C54,$C$9:$U$14,COLUMNS($C$9:O$14),0)="","",ROUND(G$4*$E54*VLOOKUP($C54,$C$9:$U$14,COLUMNS($C$9:O$14),0)*O$16,0)&amp;"～"&amp;ROUND(G$4*$E54*VLOOKUP($C54,$C$9:$U$14,COLUMNS($C$9:O$14),0)*O$17,0))</f>
        <v>14～18</v>
      </c>
      <c r="J54" s="4" t="str">
        <f>IF(VLOOKUP($C54,$C$9:$U$14,COLUMNS($C$9:P$14),0)="","",ROUND(H$4*$E54*VLOOKUP($C54,$C$9:$U$14,COLUMNS($C$9:P$14),0)*P$16,0)&amp;"～"&amp;ROUND(H$4*$E54*VLOOKUP($C54,$C$9:$U$14,COLUMNS($C$9:P$14),0)*P$17,0))</f>
        <v/>
      </c>
      <c r="K54" s="4" t="str">
        <f>IF(VLOOKUP($C54,$C$9:$U$14,COLUMNS($C$9:Q$14),0)="","",ROUND(I$4*$E54*VLOOKUP($C54,$C$9:$U$14,COLUMNS($C$9:Q$14),0)*Q$16,0)&amp;"～"&amp;ROUND(I$4*$E54*VLOOKUP($C54,$C$9:$U$14,COLUMNS($C$9:Q$14),0)*Q$17,0))</f>
        <v/>
      </c>
      <c r="L54" s="4" t="str">
        <f>IF(VLOOKUP($C54,$C$9:$U$14,COLUMNS($C$9:R$14),0)="","",ROUND(J$4*$E54*VLOOKUP($C54,$C$9:$U$14,COLUMNS($C$9:R$14),0)*R$16,0)&amp;"～"&amp;ROUND(J$4*$E54*VLOOKUP($C54,$C$9:$U$14,COLUMNS($C$9:R$14),0)*R$17,0))</f>
        <v/>
      </c>
      <c r="M54" s="4" t="str">
        <f>IF(VLOOKUP($C54,$C$9:$U$14,COLUMNS($C$9:S$14),0)="","",ROUND(K$4*$E54*VLOOKUP($C54,$C$9:$U$14,COLUMNS($C$9:S$14),0)*S$16,0)&amp;"～"&amp;ROUND(K$4*$E54*VLOOKUP($C54,$C$9:$U$14,COLUMNS($C$9:S$14),0)*S$17,0))</f>
        <v/>
      </c>
      <c r="N54" s="4" t="str">
        <f>IF(VLOOKUP($C54,$C$9:$U$14,COLUMNS($C$9:T$14),0)="","",ROUND(L$4*$E54*VLOOKUP($C54,$C$9:$U$14,COLUMNS($C$9:T$14),0)*T$16,0)&amp;"～"&amp;ROUND(L$4*$E54*VLOOKUP($C54,$C$9:$U$14,COLUMNS($C$9:T$14),0)*T$17,0))</f>
        <v/>
      </c>
      <c r="O54" s="4" t="str">
        <f>IF(VLOOKUP($C54,$C$9:$U$14,COLUMNS($C$9:U$14),0)="","",ROUND(M$4*$E54*VLOOKUP($C54,$C$9:$U$14,COLUMNS($C$9:U$14),0)*U$16,0)&amp;"～"&amp;ROUND(M$4*$E54*VLOOKUP($C54,$C$9:$U$14,COLUMNS($C$9:U$14),0)*U$17,0))</f>
        <v/>
      </c>
      <c r="P54" s="4" t="str">
        <f>IF(VLOOKUP($C54,$C$9:$U$14,COLUMNS($C$9:L$14),0)="","",ROUND(D$4*$E54*VLOOKUP($C54,$C$9:$U$14,COLUMNS($C$9:L$14),0)*L$18,0)&amp;"～"&amp;ROUND(D$4*$E54*VLOOKUP($C54,$C$9:$U$14,COLUMNS($C$9:L$14),0)*L$19,0))</f>
        <v>51～66</v>
      </c>
      <c r="Q54" s="4" t="str">
        <f>IF(VLOOKUP($C54,$C$9:$U$14,COLUMNS($C$9:M$14),0)="","",ROUND(E$4*$E54*VLOOKUP($C54,$C$9:$U$14,COLUMNS($C$9:M$14),0)*M$18,0)&amp;"～"&amp;ROUND(E$4*$E54*VLOOKUP($C54,$C$9:$U$14,COLUMNS($C$9:M$14),0)*M$19,0))</f>
        <v/>
      </c>
      <c r="R54" s="4" t="str">
        <f>IF(VLOOKUP($C54,$C$9:$U$14,COLUMNS($C$9:N$14),0)="","",ROUND(F$4*$E54*VLOOKUP($C54,$C$9:$U$14,COLUMNS($C$9:N$14),0)*N$18,0)&amp;"～"&amp;ROUND(F$4*$E54*VLOOKUP($C54,$C$9:$U$14,COLUMNS($C$9:N$14),0)*N$19,0))</f>
        <v/>
      </c>
      <c r="S54" s="4" t="str">
        <f>IF(VLOOKUP($C54,$C$9:$U$14,COLUMNS($C$9:O$14),0)="","",ROUND(G$4*$E54*VLOOKUP($C54,$C$9:$U$14,COLUMNS($C$9:O$14),0)*O$18,0)&amp;"～"&amp;ROUND(G$4*$E54*VLOOKUP($C54,$C$9:$U$14,COLUMNS($C$9:O$14),0)*O$19,0))</f>
        <v>16～21</v>
      </c>
      <c r="T54" s="4" t="str">
        <f>IF(VLOOKUP($C54,$C$9:$U$14,COLUMNS($C$9:P$14),0)="","",ROUND(H$4*$E54*VLOOKUP($C54,$C$9:$U$14,COLUMNS($C$9:P$14),0)*P$18,0)&amp;"～"&amp;ROUND(H$4*$E54*VLOOKUP($C54,$C$9:$U$14,COLUMNS($C$9:P$14),0)*P$19,0))</f>
        <v/>
      </c>
      <c r="U54" s="4" t="str">
        <f>IF(VLOOKUP($C54,$C$9:$U$14,COLUMNS($C$9:Q$14),0)="","",ROUND(I$4*$E54*VLOOKUP($C54,$C$9:$U$14,COLUMNS($C$9:Q$14),0)*Q$18,0)&amp;"～"&amp;ROUND(I$4*$E54*VLOOKUP($C54,$C$9:$U$14,COLUMNS($C$9:Q$14),0)*Q$19,0))</f>
        <v/>
      </c>
      <c r="V54" s="4" t="str">
        <f>IF(VLOOKUP($C54,$C$9:$U$14,COLUMNS($C$9:R$14),0)="","",ROUND(J$4*$E54*VLOOKUP($C54,$C$9:$U$14,COLUMNS($C$9:R$14),0)*R$18,0)&amp;"～"&amp;ROUND(J$4*$E54*VLOOKUP($C54,$C$9:$U$14,COLUMNS($C$9:R$14),0)*R$19,0))</f>
        <v/>
      </c>
      <c r="W54" s="4" t="str">
        <f>IF(VLOOKUP($C54,$C$9:$U$14,COLUMNS($C$9:S$14),0)="","",ROUND(K$4*$E54*VLOOKUP($C54,$C$9:$U$14,COLUMNS($C$9:S$14),0)*S$18,0)&amp;"～"&amp;ROUND(K$4*$E54*VLOOKUP($C54,$C$9:$U$14,COLUMNS($C$9:S$14),0)*S$19,0))</f>
        <v/>
      </c>
      <c r="X54" s="4" t="str">
        <f>IF(VLOOKUP($C54,$C$9:$U$14,COLUMNS($C$9:T$14),0)="","",ROUND(L$4*$E54*VLOOKUP($C54,$C$9:$U$14,COLUMNS($C$9:T$14),0)*T$18,0)&amp;"～"&amp;ROUND(L$4*$E54*VLOOKUP($C54,$C$9:$U$14,COLUMNS($C$9:T$14),0)*T$19,0))</f>
        <v/>
      </c>
      <c r="Y54" s="4"/>
      <c r="Z54" s="4">
        <f t="shared" si="15"/>
        <v>63</v>
      </c>
      <c r="AA54" s="1">
        <f t="shared" si="18"/>
        <v>57</v>
      </c>
      <c r="AB54" s="1">
        <f>IF(C54&gt;2,0,ROUND(属性价值和能力评分!$F$38*一级属性!$H$17*装备属性!E54,0))</f>
        <v>53</v>
      </c>
      <c r="AC54" s="1">
        <f t="shared" si="16"/>
        <v>14</v>
      </c>
      <c r="AD54" s="1">
        <f t="shared" si="17"/>
        <v>28</v>
      </c>
    </row>
    <row r="55" spans="2:30">
      <c r="B55" s="1">
        <v>21</v>
      </c>
      <c r="C55" s="1">
        <f t="shared" si="19"/>
        <v>2</v>
      </c>
      <c r="D55" s="1">
        <f t="shared" si="20"/>
        <v>8</v>
      </c>
      <c r="E55" s="1">
        <v>10</v>
      </c>
      <c r="F55" s="4" t="str">
        <f>IF(VLOOKUP($C55,$C$9:$U$14,COLUMNS($C$9:L$14),0)="","",ROUND(D$4*$E55*VLOOKUP($C55,$C$9:$U$14,COLUMNS($C$9:L$14),0)*L$16,0)&amp;"～"&amp;ROUND(D$4*$E55*VLOOKUP($C55,$C$9:$U$14,COLUMNS($C$9:L$14),0)*L$17,0))</f>
        <v>46～59</v>
      </c>
      <c r="G55" s="4" t="str">
        <f>IF(VLOOKUP($C55,$C$9:$U$14,COLUMNS($C$9:M$14),0)="","",ROUND(E$4*$E55*VLOOKUP($C55,$C$9:$U$14,COLUMNS($C$9:M$14),0)*M$16,0)&amp;"～"&amp;ROUND(E$4*$E55*VLOOKUP($C55,$C$9:$U$14,COLUMNS($C$9:M$14),0)*M$17,0))</f>
        <v/>
      </c>
      <c r="H55" s="4" t="str">
        <f>IF(VLOOKUP($C55,$C$9:$U$14,COLUMNS($C$9:N$14),0)="","",ROUND(F$4*$E55*VLOOKUP($C55,$C$9:$U$14,COLUMNS($C$9:N$14),0)*N$16,0)&amp;"～"&amp;ROUND(F$4*$E55*VLOOKUP($C55,$C$9:$U$14,COLUMNS($C$9:N$14),0)*N$17,0))</f>
        <v/>
      </c>
      <c r="I55" s="4" t="str">
        <f>IF(VLOOKUP($C55,$C$9:$U$14,COLUMNS($C$9:O$14),0)="","",ROUND(G$4*$E55*VLOOKUP($C55,$C$9:$U$14,COLUMNS($C$9:O$14),0)*O$16,0)&amp;"～"&amp;ROUND(G$4*$E55*VLOOKUP($C55,$C$9:$U$14,COLUMNS($C$9:O$14),0)*O$17,0))</f>
        <v>14～18</v>
      </c>
      <c r="J55" s="4" t="str">
        <f>IF(VLOOKUP($C55,$C$9:$U$14,COLUMNS($C$9:P$14),0)="","",ROUND(H$4*$E55*VLOOKUP($C55,$C$9:$U$14,COLUMNS($C$9:P$14),0)*P$16,0)&amp;"～"&amp;ROUND(H$4*$E55*VLOOKUP($C55,$C$9:$U$14,COLUMNS($C$9:P$14),0)*P$17,0))</f>
        <v/>
      </c>
      <c r="K55" s="4" t="str">
        <f>IF(VLOOKUP($C55,$C$9:$U$14,COLUMNS($C$9:Q$14),0)="","",ROUND(I$4*$E55*VLOOKUP($C55,$C$9:$U$14,COLUMNS($C$9:Q$14),0)*Q$16,0)&amp;"～"&amp;ROUND(I$4*$E55*VLOOKUP($C55,$C$9:$U$14,COLUMNS($C$9:Q$14),0)*Q$17,0))</f>
        <v/>
      </c>
      <c r="L55" s="4" t="str">
        <f>IF(VLOOKUP($C55,$C$9:$U$14,COLUMNS($C$9:R$14),0)="","",ROUND(J$4*$E55*VLOOKUP($C55,$C$9:$U$14,COLUMNS($C$9:R$14),0)*R$16,0)&amp;"～"&amp;ROUND(J$4*$E55*VLOOKUP($C55,$C$9:$U$14,COLUMNS($C$9:R$14),0)*R$17,0))</f>
        <v/>
      </c>
      <c r="M55" s="4" t="str">
        <f>IF(VLOOKUP($C55,$C$9:$U$14,COLUMNS($C$9:S$14),0)="","",ROUND(K$4*$E55*VLOOKUP($C55,$C$9:$U$14,COLUMNS($C$9:S$14),0)*S$16,0)&amp;"～"&amp;ROUND(K$4*$E55*VLOOKUP($C55,$C$9:$U$14,COLUMNS($C$9:S$14),0)*S$17,0))</f>
        <v/>
      </c>
      <c r="N55" s="4" t="str">
        <f>IF(VLOOKUP($C55,$C$9:$U$14,COLUMNS($C$9:T$14),0)="","",ROUND(L$4*$E55*VLOOKUP($C55,$C$9:$U$14,COLUMNS($C$9:T$14),0)*T$16,0)&amp;"～"&amp;ROUND(L$4*$E55*VLOOKUP($C55,$C$9:$U$14,COLUMNS($C$9:T$14),0)*T$17,0))</f>
        <v/>
      </c>
      <c r="O55" s="4" t="str">
        <f>IF(VLOOKUP($C55,$C$9:$U$14,COLUMNS($C$9:U$14),0)="","",ROUND(M$4*$E55*VLOOKUP($C55,$C$9:$U$14,COLUMNS($C$9:U$14),0)*U$16,0)&amp;"～"&amp;ROUND(M$4*$E55*VLOOKUP($C55,$C$9:$U$14,COLUMNS($C$9:U$14),0)*U$17,0))</f>
        <v/>
      </c>
      <c r="P55" s="4" t="str">
        <f>IF(VLOOKUP($C55,$C$9:$U$14,COLUMNS($C$9:L$14),0)="","",ROUND(D$4*$E55*VLOOKUP($C55,$C$9:$U$14,COLUMNS($C$9:L$14),0)*L$18,0)&amp;"～"&amp;ROUND(D$4*$E55*VLOOKUP($C55,$C$9:$U$14,COLUMNS($C$9:L$14),0)*L$19,0))</f>
        <v>51～66</v>
      </c>
      <c r="Q55" s="4" t="str">
        <f>IF(VLOOKUP($C55,$C$9:$U$14,COLUMNS($C$9:M$14),0)="","",ROUND(E$4*$E55*VLOOKUP($C55,$C$9:$U$14,COLUMNS($C$9:M$14),0)*M$18,0)&amp;"～"&amp;ROUND(E$4*$E55*VLOOKUP($C55,$C$9:$U$14,COLUMNS($C$9:M$14),0)*M$19,0))</f>
        <v/>
      </c>
      <c r="R55" s="4" t="str">
        <f>IF(VLOOKUP($C55,$C$9:$U$14,COLUMNS($C$9:N$14),0)="","",ROUND(F$4*$E55*VLOOKUP($C55,$C$9:$U$14,COLUMNS($C$9:N$14),0)*N$18,0)&amp;"～"&amp;ROUND(F$4*$E55*VLOOKUP($C55,$C$9:$U$14,COLUMNS($C$9:N$14),0)*N$19,0))</f>
        <v/>
      </c>
      <c r="S55" s="4" t="str">
        <f>IF(VLOOKUP($C55,$C$9:$U$14,COLUMNS($C$9:O$14),0)="","",ROUND(G$4*$E55*VLOOKUP($C55,$C$9:$U$14,COLUMNS($C$9:O$14),0)*O$18,0)&amp;"～"&amp;ROUND(G$4*$E55*VLOOKUP($C55,$C$9:$U$14,COLUMNS($C$9:O$14),0)*O$19,0))</f>
        <v>16～21</v>
      </c>
      <c r="T55" s="4" t="str">
        <f>IF(VLOOKUP($C55,$C$9:$U$14,COLUMNS($C$9:P$14),0)="","",ROUND(H$4*$E55*VLOOKUP($C55,$C$9:$U$14,COLUMNS($C$9:P$14),0)*P$18,0)&amp;"～"&amp;ROUND(H$4*$E55*VLOOKUP($C55,$C$9:$U$14,COLUMNS($C$9:P$14),0)*P$19,0))</f>
        <v/>
      </c>
      <c r="U55" s="4" t="str">
        <f>IF(VLOOKUP($C55,$C$9:$U$14,COLUMNS($C$9:Q$14),0)="","",ROUND(I$4*$E55*VLOOKUP($C55,$C$9:$U$14,COLUMNS($C$9:Q$14),0)*Q$18,0)&amp;"～"&amp;ROUND(I$4*$E55*VLOOKUP($C55,$C$9:$U$14,COLUMNS($C$9:Q$14),0)*Q$19,0))</f>
        <v/>
      </c>
      <c r="V55" s="4" t="str">
        <f>IF(VLOOKUP($C55,$C$9:$U$14,COLUMNS($C$9:R$14),0)="","",ROUND(J$4*$E55*VLOOKUP($C55,$C$9:$U$14,COLUMNS($C$9:R$14),0)*R$18,0)&amp;"～"&amp;ROUND(J$4*$E55*VLOOKUP($C55,$C$9:$U$14,COLUMNS($C$9:R$14),0)*R$19,0))</f>
        <v/>
      </c>
      <c r="W55" s="4" t="str">
        <f>IF(VLOOKUP($C55,$C$9:$U$14,COLUMNS($C$9:S$14),0)="","",ROUND(K$4*$E55*VLOOKUP($C55,$C$9:$U$14,COLUMNS($C$9:S$14),0)*S$18,0)&amp;"～"&amp;ROUND(K$4*$E55*VLOOKUP($C55,$C$9:$U$14,COLUMNS($C$9:S$14),0)*S$19,0))</f>
        <v/>
      </c>
      <c r="X55" s="4" t="str">
        <f>IF(VLOOKUP($C55,$C$9:$U$14,COLUMNS($C$9:T$14),0)="","",ROUND(L$4*$E55*VLOOKUP($C55,$C$9:$U$14,COLUMNS($C$9:T$14),0)*T$18,0)&amp;"～"&amp;ROUND(L$4*$E55*VLOOKUP($C55,$C$9:$U$14,COLUMNS($C$9:T$14),0)*T$19,0))</f>
        <v/>
      </c>
      <c r="Y55" s="4"/>
      <c r="Z55" s="4">
        <f t="shared" si="15"/>
        <v>63</v>
      </c>
      <c r="AA55" s="1">
        <f t="shared" si="18"/>
        <v>57</v>
      </c>
      <c r="AB55" s="1">
        <f>IF(C55&gt;2,0,ROUND(属性价值和能力评分!$F$38*一级属性!$H$17*装备属性!E55,0))</f>
        <v>53</v>
      </c>
      <c r="AC55" s="1">
        <f t="shared" si="16"/>
        <v>14</v>
      </c>
      <c r="AD55" s="1">
        <f t="shared" si="17"/>
        <v>28</v>
      </c>
    </row>
    <row r="56" spans="2:30">
      <c r="B56" s="1">
        <v>22</v>
      </c>
      <c r="C56" s="1">
        <f t="shared" si="19"/>
        <v>3</v>
      </c>
      <c r="D56" s="1">
        <f t="shared" si="20"/>
        <v>9</v>
      </c>
      <c r="E56" s="1">
        <v>10</v>
      </c>
      <c r="F56" s="4" t="str">
        <f>IF(VLOOKUP($C56,$C$9:$U$14,COLUMNS($C$9:L$14),0)="","",ROUND(D$4*$E56*VLOOKUP($C56,$C$9:$U$14,COLUMNS($C$9:L$14),0)*L$16,0)&amp;"～"&amp;ROUND(D$4*$E56*VLOOKUP($C56,$C$9:$U$14,COLUMNS($C$9:L$14),0)*L$17,0))</f>
        <v/>
      </c>
      <c r="G56" s="4" t="str">
        <f>IF(VLOOKUP($C56,$C$9:$U$14,COLUMNS($C$9:M$14),0)="","",ROUND(E$4*$E56*VLOOKUP($C56,$C$9:$U$14,COLUMNS($C$9:M$14),0)*M$16,0)&amp;"～"&amp;ROUND(E$4*$E56*VLOOKUP($C56,$C$9:$U$14,COLUMNS($C$9:M$14),0)*M$17,0))</f>
        <v>57～74</v>
      </c>
      <c r="H56" s="4" t="str">
        <f>IF(VLOOKUP($C56,$C$9:$U$14,COLUMNS($C$9:N$14),0)="","",ROUND(F$4*$E56*VLOOKUP($C56,$C$9:$U$14,COLUMNS($C$9:N$14),0)*N$16,0)&amp;"～"&amp;ROUND(F$4*$E56*VLOOKUP($C56,$C$9:$U$14,COLUMNS($C$9:N$14),0)*N$17,0))</f>
        <v/>
      </c>
      <c r="I56" s="4" t="str">
        <f>IF(VLOOKUP($C56,$C$9:$U$14,COLUMNS($C$9:O$14),0)="","",ROUND(G$4*$E56*VLOOKUP($C56,$C$9:$U$14,COLUMNS($C$9:O$14),0)*O$16,0)&amp;"～"&amp;ROUND(G$4*$E56*VLOOKUP($C56,$C$9:$U$14,COLUMNS($C$9:O$14),0)*O$17,0))</f>
        <v>9～11</v>
      </c>
      <c r="J56" s="4" t="str">
        <f>IF(VLOOKUP($C56,$C$9:$U$14,COLUMNS($C$9:P$14),0)="","",ROUND(H$4*$E56*VLOOKUP($C56,$C$9:$U$14,COLUMNS($C$9:P$14),0)*P$16,0)&amp;"～"&amp;ROUND(H$4*$E56*VLOOKUP($C56,$C$9:$U$14,COLUMNS($C$9:P$14),0)*P$17,0))</f>
        <v/>
      </c>
      <c r="K56" s="4" t="str">
        <f>IF(VLOOKUP($C56,$C$9:$U$14,COLUMNS($C$9:Q$14),0)="","",ROUND(I$4*$E56*VLOOKUP($C56,$C$9:$U$14,COLUMNS($C$9:Q$14),0)*Q$16,0)&amp;"～"&amp;ROUND(I$4*$E56*VLOOKUP($C56,$C$9:$U$14,COLUMNS($C$9:Q$14),0)*Q$17,0))</f>
        <v/>
      </c>
      <c r="L56" s="4" t="str">
        <f>IF(VLOOKUP($C56,$C$9:$U$14,COLUMNS($C$9:R$14),0)="","",ROUND(J$4*$E56*VLOOKUP($C56,$C$9:$U$14,COLUMNS($C$9:R$14),0)*R$16,0)&amp;"～"&amp;ROUND(J$4*$E56*VLOOKUP($C56,$C$9:$U$14,COLUMNS($C$9:R$14),0)*R$17,0))</f>
        <v/>
      </c>
      <c r="M56" s="4" t="str">
        <f>IF(VLOOKUP($C56,$C$9:$U$14,COLUMNS($C$9:S$14),0)="","",ROUND(K$4*$E56*VLOOKUP($C56,$C$9:$U$14,COLUMNS($C$9:S$14),0)*S$16,0)&amp;"～"&amp;ROUND(K$4*$E56*VLOOKUP($C56,$C$9:$U$14,COLUMNS($C$9:S$14),0)*S$17,0))</f>
        <v/>
      </c>
      <c r="N56" s="4" t="str">
        <f>IF(VLOOKUP($C56,$C$9:$U$14,COLUMNS($C$9:T$14),0)="","",ROUND(L$4*$E56*VLOOKUP($C56,$C$9:$U$14,COLUMNS($C$9:T$14),0)*T$16,0)&amp;"～"&amp;ROUND(L$4*$E56*VLOOKUP($C56,$C$9:$U$14,COLUMNS($C$9:T$14),0)*T$17,0))</f>
        <v/>
      </c>
      <c r="O56" s="4" t="str">
        <f>IF(VLOOKUP($C56,$C$9:$U$14,COLUMNS($C$9:U$14),0)="","",ROUND(M$4*$E56*VLOOKUP($C56,$C$9:$U$14,COLUMNS($C$9:U$14),0)*U$16,0)&amp;"～"&amp;ROUND(M$4*$E56*VLOOKUP($C56,$C$9:$U$14,COLUMNS($C$9:U$14),0)*U$17,0))</f>
        <v/>
      </c>
      <c r="P56" s="4" t="str">
        <f>IF(VLOOKUP($C56,$C$9:$U$14,COLUMNS($C$9:L$14),0)="","",ROUND(D$4*$E56*VLOOKUP($C56,$C$9:$U$14,COLUMNS($C$9:L$14),0)*L$18,0)&amp;"～"&amp;ROUND(D$4*$E56*VLOOKUP($C56,$C$9:$U$14,COLUMNS($C$9:L$14),0)*L$19,0))</f>
        <v/>
      </c>
      <c r="Q56" s="4" t="str">
        <f>IF(VLOOKUP($C56,$C$9:$U$14,COLUMNS($C$9:M$14),0)="","",ROUND(E$4*$E56*VLOOKUP($C56,$C$9:$U$14,COLUMNS($C$9:M$14),0)*M$18,0)&amp;"～"&amp;ROUND(E$4*$E56*VLOOKUP($C56,$C$9:$U$14,COLUMNS($C$9:M$14),0)*M$19,0))</f>
        <v>64～82</v>
      </c>
      <c r="R56" s="4" t="str">
        <f>IF(VLOOKUP($C56,$C$9:$U$14,COLUMNS($C$9:N$14),0)="","",ROUND(F$4*$E56*VLOOKUP($C56,$C$9:$U$14,COLUMNS($C$9:N$14),0)*N$18,0)&amp;"～"&amp;ROUND(F$4*$E56*VLOOKUP($C56,$C$9:$U$14,COLUMNS($C$9:N$14),0)*N$19,0))</f>
        <v/>
      </c>
      <c r="S56" s="4" t="str">
        <f>IF(VLOOKUP($C56,$C$9:$U$14,COLUMNS($C$9:O$14),0)="","",ROUND(G$4*$E56*VLOOKUP($C56,$C$9:$U$14,COLUMNS($C$9:O$14),0)*O$18,0)&amp;"～"&amp;ROUND(G$4*$E56*VLOOKUP($C56,$C$9:$U$14,COLUMNS($C$9:O$14),0)*O$19,0))</f>
        <v>10～12</v>
      </c>
      <c r="T56" s="4" t="str">
        <f>IF(VLOOKUP($C56,$C$9:$U$14,COLUMNS($C$9:P$14),0)="","",ROUND(H$4*$E56*VLOOKUP($C56,$C$9:$U$14,COLUMNS($C$9:P$14),0)*P$18,0)&amp;"～"&amp;ROUND(H$4*$E56*VLOOKUP($C56,$C$9:$U$14,COLUMNS($C$9:P$14),0)*P$19,0))</f>
        <v/>
      </c>
      <c r="U56" s="4" t="str">
        <f>IF(VLOOKUP($C56,$C$9:$U$14,COLUMNS($C$9:Q$14),0)="","",ROUND(I$4*$E56*VLOOKUP($C56,$C$9:$U$14,COLUMNS($C$9:Q$14),0)*Q$18,0)&amp;"～"&amp;ROUND(I$4*$E56*VLOOKUP($C56,$C$9:$U$14,COLUMNS($C$9:Q$14),0)*Q$19,0))</f>
        <v/>
      </c>
      <c r="V56" s="4" t="str">
        <f>IF(VLOOKUP($C56,$C$9:$U$14,COLUMNS($C$9:R$14),0)="","",ROUND(J$4*$E56*VLOOKUP($C56,$C$9:$U$14,COLUMNS($C$9:R$14),0)*R$18,0)&amp;"～"&amp;ROUND(J$4*$E56*VLOOKUP($C56,$C$9:$U$14,COLUMNS($C$9:R$14),0)*R$19,0))</f>
        <v/>
      </c>
      <c r="W56" s="4" t="str">
        <f>IF(VLOOKUP($C56,$C$9:$U$14,COLUMNS($C$9:S$14),0)="","",ROUND(K$4*$E56*VLOOKUP($C56,$C$9:$U$14,COLUMNS($C$9:S$14),0)*S$18,0)&amp;"～"&amp;ROUND(K$4*$E56*VLOOKUP($C56,$C$9:$U$14,COLUMNS($C$9:S$14),0)*S$19,0))</f>
        <v/>
      </c>
      <c r="X56" s="4" t="str">
        <f>IF(VLOOKUP($C56,$C$9:$U$14,COLUMNS($C$9:T$14),0)="","",ROUND(L$4*$E56*VLOOKUP($C56,$C$9:$U$14,COLUMNS($C$9:T$14),0)*T$18,0)&amp;"～"&amp;ROUND(L$4*$E56*VLOOKUP($C56,$C$9:$U$14,COLUMNS($C$9:T$14),0)*T$19,0))</f>
        <v/>
      </c>
      <c r="Y56" s="4"/>
      <c r="Z56" s="4">
        <f t="shared" si="15"/>
        <v>57</v>
      </c>
      <c r="AA56" s="1">
        <f t="shared" si="18"/>
        <v>51</v>
      </c>
      <c r="AB56" s="1">
        <f>IF(C56&gt;2,0,ROUND(属性价值和能力评分!$F$38*一级属性!$H$17*装备属性!E56,0))</f>
        <v>0</v>
      </c>
      <c r="AC56" s="1">
        <f t="shared" si="16"/>
        <v>14</v>
      </c>
      <c r="AD56" s="1">
        <f t="shared" si="17"/>
        <v>28</v>
      </c>
    </row>
    <row r="57" spans="2:30">
      <c r="B57" s="1">
        <v>23</v>
      </c>
      <c r="C57" s="1">
        <f t="shared" si="19"/>
        <v>3</v>
      </c>
      <c r="D57" s="1">
        <f t="shared" si="20"/>
        <v>10</v>
      </c>
      <c r="E57" s="1">
        <v>10</v>
      </c>
      <c r="F57" s="4" t="str">
        <f>IF(VLOOKUP($C57,$C$9:$U$14,COLUMNS($C$9:L$14),0)="","",ROUND(D$4*$E57*VLOOKUP($C57,$C$9:$U$14,COLUMNS($C$9:L$14),0)*L$16,0)&amp;"～"&amp;ROUND(D$4*$E57*VLOOKUP($C57,$C$9:$U$14,COLUMNS($C$9:L$14),0)*L$17,0))</f>
        <v/>
      </c>
      <c r="G57" s="4" t="str">
        <f>IF(VLOOKUP($C57,$C$9:$U$14,COLUMNS($C$9:M$14),0)="","",ROUND(E$4*$E57*VLOOKUP($C57,$C$9:$U$14,COLUMNS($C$9:M$14),0)*M$16,0)&amp;"～"&amp;ROUND(E$4*$E57*VLOOKUP($C57,$C$9:$U$14,COLUMNS($C$9:M$14),0)*M$17,0))</f>
        <v>57～74</v>
      </c>
      <c r="H57" s="4" t="str">
        <f>IF(VLOOKUP($C57,$C$9:$U$14,COLUMNS($C$9:N$14),0)="","",ROUND(F$4*$E57*VLOOKUP($C57,$C$9:$U$14,COLUMNS($C$9:N$14),0)*N$16,0)&amp;"～"&amp;ROUND(F$4*$E57*VLOOKUP($C57,$C$9:$U$14,COLUMNS($C$9:N$14),0)*N$17,0))</f>
        <v/>
      </c>
      <c r="I57" s="4" t="str">
        <f>IF(VLOOKUP($C57,$C$9:$U$14,COLUMNS($C$9:O$14),0)="","",ROUND(G$4*$E57*VLOOKUP($C57,$C$9:$U$14,COLUMNS($C$9:O$14),0)*O$16,0)&amp;"～"&amp;ROUND(G$4*$E57*VLOOKUP($C57,$C$9:$U$14,COLUMNS($C$9:O$14),0)*O$17,0))</f>
        <v>9～11</v>
      </c>
      <c r="J57" s="4" t="str">
        <f>IF(VLOOKUP($C57,$C$9:$U$14,COLUMNS($C$9:P$14),0)="","",ROUND(H$4*$E57*VLOOKUP($C57,$C$9:$U$14,COLUMNS($C$9:P$14),0)*P$16,0)&amp;"～"&amp;ROUND(H$4*$E57*VLOOKUP($C57,$C$9:$U$14,COLUMNS($C$9:P$14),0)*P$17,0))</f>
        <v/>
      </c>
      <c r="K57" s="4" t="str">
        <f>IF(VLOOKUP($C57,$C$9:$U$14,COLUMNS($C$9:Q$14),0)="","",ROUND(I$4*$E57*VLOOKUP($C57,$C$9:$U$14,COLUMNS($C$9:Q$14),0)*Q$16,0)&amp;"～"&amp;ROUND(I$4*$E57*VLOOKUP($C57,$C$9:$U$14,COLUMNS($C$9:Q$14),0)*Q$17,0))</f>
        <v/>
      </c>
      <c r="L57" s="4" t="str">
        <f>IF(VLOOKUP($C57,$C$9:$U$14,COLUMNS($C$9:R$14),0)="","",ROUND(J$4*$E57*VLOOKUP($C57,$C$9:$U$14,COLUMNS($C$9:R$14),0)*R$16,0)&amp;"～"&amp;ROUND(J$4*$E57*VLOOKUP($C57,$C$9:$U$14,COLUMNS($C$9:R$14),0)*R$17,0))</f>
        <v/>
      </c>
      <c r="M57" s="4" t="str">
        <f>IF(VLOOKUP($C57,$C$9:$U$14,COLUMNS($C$9:S$14),0)="","",ROUND(K$4*$E57*VLOOKUP($C57,$C$9:$U$14,COLUMNS($C$9:S$14),0)*S$16,0)&amp;"～"&amp;ROUND(K$4*$E57*VLOOKUP($C57,$C$9:$U$14,COLUMNS($C$9:S$14),0)*S$17,0))</f>
        <v/>
      </c>
      <c r="N57" s="4" t="str">
        <f>IF(VLOOKUP($C57,$C$9:$U$14,COLUMNS($C$9:T$14),0)="","",ROUND(L$4*$E57*VLOOKUP($C57,$C$9:$U$14,COLUMNS($C$9:T$14),0)*T$16,0)&amp;"～"&amp;ROUND(L$4*$E57*VLOOKUP($C57,$C$9:$U$14,COLUMNS($C$9:T$14),0)*T$17,0))</f>
        <v/>
      </c>
      <c r="O57" s="4" t="str">
        <f>IF(VLOOKUP($C57,$C$9:$U$14,COLUMNS($C$9:U$14),0)="","",ROUND(M$4*$E57*VLOOKUP($C57,$C$9:$U$14,COLUMNS($C$9:U$14),0)*U$16,0)&amp;"～"&amp;ROUND(M$4*$E57*VLOOKUP($C57,$C$9:$U$14,COLUMNS($C$9:U$14),0)*U$17,0))</f>
        <v/>
      </c>
      <c r="P57" s="4" t="str">
        <f>IF(VLOOKUP($C57,$C$9:$U$14,COLUMNS($C$9:L$14),0)="","",ROUND(D$4*$E57*VLOOKUP($C57,$C$9:$U$14,COLUMNS($C$9:L$14),0)*L$18,0)&amp;"～"&amp;ROUND(D$4*$E57*VLOOKUP($C57,$C$9:$U$14,COLUMNS($C$9:L$14),0)*L$19,0))</f>
        <v/>
      </c>
      <c r="Q57" s="4" t="str">
        <f>IF(VLOOKUP($C57,$C$9:$U$14,COLUMNS($C$9:M$14),0)="","",ROUND(E$4*$E57*VLOOKUP($C57,$C$9:$U$14,COLUMNS($C$9:M$14),0)*M$18,0)&amp;"～"&amp;ROUND(E$4*$E57*VLOOKUP($C57,$C$9:$U$14,COLUMNS($C$9:M$14),0)*M$19,0))</f>
        <v>64～82</v>
      </c>
      <c r="R57" s="4" t="str">
        <f>IF(VLOOKUP($C57,$C$9:$U$14,COLUMNS($C$9:N$14),0)="","",ROUND(F$4*$E57*VLOOKUP($C57,$C$9:$U$14,COLUMNS($C$9:N$14),0)*N$18,0)&amp;"～"&amp;ROUND(F$4*$E57*VLOOKUP($C57,$C$9:$U$14,COLUMNS($C$9:N$14),0)*N$19,0))</f>
        <v/>
      </c>
      <c r="S57" s="4" t="str">
        <f>IF(VLOOKUP($C57,$C$9:$U$14,COLUMNS($C$9:O$14),0)="","",ROUND(G$4*$E57*VLOOKUP($C57,$C$9:$U$14,COLUMNS($C$9:O$14),0)*O$18,0)&amp;"～"&amp;ROUND(G$4*$E57*VLOOKUP($C57,$C$9:$U$14,COLUMNS($C$9:O$14),0)*O$19,0))</f>
        <v>10～12</v>
      </c>
      <c r="T57" s="4" t="str">
        <f>IF(VLOOKUP($C57,$C$9:$U$14,COLUMNS($C$9:P$14),0)="","",ROUND(H$4*$E57*VLOOKUP($C57,$C$9:$U$14,COLUMNS($C$9:P$14),0)*P$18,0)&amp;"～"&amp;ROUND(H$4*$E57*VLOOKUP($C57,$C$9:$U$14,COLUMNS($C$9:P$14),0)*P$19,0))</f>
        <v/>
      </c>
      <c r="U57" s="4" t="str">
        <f>IF(VLOOKUP($C57,$C$9:$U$14,COLUMNS($C$9:Q$14),0)="","",ROUND(I$4*$E57*VLOOKUP($C57,$C$9:$U$14,COLUMNS($C$9:Q$14),0)*Q$18,0)&amp;"～"&amp;ROUND(I$4*$E57*VLOOKUP($C57,$C$9:$U$14,COLUMNS($C$9:Q$14),0)*Q$19,0))</f>
        <v/>
      </c>
      <c r="V57" s="4" t="str">
        <f>IF(VLOOKUP($C57,$C$9:$U$14,COLUMNS($C$9:R$14),0)="","",ROUND(J$4*$E57*VLOOKUP($C57,$C$9:$U$14,COLUMNS($C$9:R$14),0)*R$18,0)&amp;"～"&amp;ROUND(J$4*$E57*VLOOKUP($C57,$C$9:$U$14,COLUMNS($C$9:R$14),0)*R$19,0))</f>
        <v/>
      </c>
      <c r="W57" s="4" t="str">
        <f>IF(VLOOKUP($C57,$C$9:$U$14,COLUMNS($C$9:S$14),0)="","",ROUND(K$4*$E57*VLOOKUP($C57,$C$9:$U$14,COLUMNS($C$9:S$14),0)*S$18,0)&amp;"～"&amp;ROUND(K$4*$E57*VLOOKUP($C57,$C$9:$U$14,COLUMNS($C$9:S$14),0)*S$19,0))</f>
        <v/>
      </c>
      <c r="X57" s="4" t="str">
        <f>IF(VLOOKUP($C57,$C$9:$U$14,COLUMNS($C$9:T$14),0)="","",ROUND(L$4*$E57*VLOOKUP($C57,$C$9:$U$14,COLUMNS($C$9:T$14),0)*T$18,0)&amp;"～"&amp;ROUND(L$4*$E57*VLOOKUP($C57,$C$9:$U$14,COLUMNS($C$9:T$14),0)*T$19,0))</f>
        <v/>
      </c>
      <c r="Y57" s="4"/>
      <c r="Z57" s="4">
        <f t="shared" si="15"/>
        <v>57</v>
      </c>
      <c r="AA57" s="1">
        <f t="shared" si="18"/>
        <v>51</v>
      </c>
      <c r="AB57" s="1">
        <f>IF(C57&gt;2,0,ROUND(属性价值和能力评分!$F$38*一级属性!$H$17*装备属性!E57,0))</f>
        <v>0</v>
      </c>
      <c r="AC57" s="1">
        <f t="shared" si="16"/>
        <v>14</v>
      </c>
      <c r="AD57" s="1">
        <f t="shared" si="17"/>
        <v>28</v>
      </c>
    </row>
    <row r="58" spans="2:30">
      <c r="B58" s="1">
        <v>24</v>
      </c>
      <c r="C58" s="1">
        <f t="shared" si="19"/>
        <v>4</v>
      </c>
      <c r="D58" s="1">
        <f t="shared" si="20"/>
        <v>11</v>
      </c>
      <c r="E58" s="1">
        <v>10</v>
      </c>
      <c r="F58" s="4" t="str">
        <f>IF(VLOOKUP($C58,$C$9:$U$14,COLUMNS($C$9:L$14),0)="","",ROUND(D$4*$E58*VLOOKUP($C58,$C$9:$U$14,COLUMNS($C$9:L$14),0)*L$16,0)&amp;"～"&amp;ROUND(D$4*$E58*VLOOKUP($C58,$C$9:$U$14,COLUMNS($C$9:L$14),0)*L$17,0))</f>
        <v/>
      </c>
      <c r="G58" s="4" t="str">
        <f>IF(VLOOKUP($C58,$C$9:$U$14,COLUMNS($C$9:M$14),0)="","",ROUND(E$4*$E58*VLOOKUP($C58,$C$9:$U$14,COLUMNS($C$9:M$14),0)*M$16,0)&amp;"～"&amp;ROUND(E$4*$E58*VLOOKUP($C58,$C$9:$U$14,COLUMNS($C$9:M$14),0)*M$17,0))</f>
        <v/>
      </c>
      <c r="H58" s="4" t="str">
        <f>IF(VLOOKUP($C58,$C$9:$U$14,COLUMNS($C$9:N$14),0)="","",ROUND(F$4*$E58*VLOOKUP($C58,$C$9:$U$14,COLUMNS($C$9:N$14),0)*N$16,0)&amp;"～"&amp;ROUND(F$4*$E58*VLOOKUP($C58,$C$9:$U$14,COLUMNS($C$9:N$14),0)*N$17,0))</f>
        <v/>
      </c>
      <c r="I58" s="4" t="str">
        <f>IF(VLOOKUP($C58,$C$9:$U$14,COLUMNS($C$9:O$14),0)="","",ROUND(G$4*$E58*VLOOKUP($C58,$C$9:$U$14,COLUMNS($C$9:O$14),0)*O$16,0)&amp;"～"&amp;ROUND(G$4*$E58*VLOOKUP($C58,$C$9:$U$14,COLUMNS($C$9:O$14),0)*O$17,0))</f>
        <v/>
      </c>
      <c r="J58" s="4" t="str">
        <f>IF(VLOOKUP($C58,$C$9:$U$14,COLUMNS($C$9:P$14),0)="","",ROUND(H$4*$E58*VLOOKUP($C58,$C$9:$U$14,COLUMNS($C$9:P$14),0)*P$16,0)&amp;"～"&amp;ROUND(H$4*$E58*VLOOKUP($C58,$C$9:$U$14,COLUMNS($C$9:P$14),0)*P$17,0))</f>
        <v>16～20</v>
      </c>
      <c r="K58" s="4" t="str">
        <f>IF(VLOOKUP($C58,$C$9:$U$14,COLUMNS($C$9:Q$14),0)="","",ROUND(I$4*$E58*VLOOKUP($C58,$C$9:$U$14,COLUMNS($C$9:Q$14),0)*Q$16,0)&amp;"～"&amp;ROUND(I$4*$E58*VLOOKUP($C58,$C$9:$U$14,COLUMNS($C$9:Q$14),0)*Q$17,0))</f>
        <v>8～11</v>
      </c>
      <c r="L58" s="4" t="str">
        <f>IF(VLOOKUP($C58,$C$9:$U$14,COLUMNS($C$9:R$14),0)="","",ROUND(J$4*$E58*VLOOKUP($C58,$C$9:$U$14,COLUMNS($C$9:R$14),0)*R$16,0)&amp;"～"&amp;ROUND(J$4*$E58*VLOOKUP($C58,$C$9:$U$14,COLUMNS($C$9:R$14),0)*R$17,0))</f>
        <v/>
      </c>
      <c r="M58" s="4" t="str">
        <f>IF(VLOOKUP($C58,$C$9:$U$14,COLUMNS($C$9:S$14),0)="","",ROUND(K$4*$E58*VLOOKUP($C58,$C$9:$U$14,COLUMNS($C$9:S$14),0)*S$16,0)&amp;"～"&amp;ROUND(K$4*$E58*VLOOKUP($C58,$C$9:$U$14,COLUMNS($C$9:S$14),0)*S$17,0))</f>
        <v/>
      </c>
      <c r="N58" s="4" t="str">
        <f>IF(VLOOKUP($C58,$C$9:$U$14,COLUMNS($C$9:T$14),0)="","",ROUND(L$4*$E58*VLOOKUP($C58,$C$9:$U$14,COLUMNS($C$9:T$14),0)*T$16,0)&amp;"～"&amp;ROUND(L$4*$E58*VLOOKUP($C58,$C$9:$U$14,COLUMNS($C$9:T$14),0)*T$17,0))</f>
        <v/>
      </c>
      <c r="O58" s="4" t="str">
        <f>IF(VLOOKUP($C58,$C$9:$U$14,COLUMNS($C$9:U$14),0)="","",ROUND(M$4*$E58*VLOOKUP($C58,$C$9:$U$14,COLUMNS($C$9:U$14),0)*U$16,0)&amp;"～"&amp;ROUND(M$4*$E58*VLOOKUP($C58,$C$9:$U$14,COLUMNS($C$9:U$14),0)*U$17,0))</f>
        <v/>
      </c>
      <c r="P58" s="4" t="str">
        <f>IF(VLOOKUP($C58,$C$9:$U$14,COLUMNS($C$9:L$14),0)="","",ROUND(D$4*$E58*VLOOKUP($C58,$C$9:$U$14,COLUMNS($C$9:L$14),0)*L$18,0)&amp;"～"&amp;ROUND(D$4*$E58*VLOOKUP($C58,$C$9:$U$14,COLUMNS($C$9:L$14),0)*L$19,0))</f>
        <v/>
      </c>
      <c r="Q58" s="4" t="str">
        <f>IF(VLOOKUP($C58,$C$9:$U$14,COLUMNS($C$9:M$14),0)="","",ROUND(E$4*$E58*VLOOKUP($C58,$C$9:$U$14,COLUMNS($C$9:M$14),0)*M$18,0)&amp;"～"&amp;ROUND(E$4*$E58*VLOOKUP($C58,$C$9:$U$14,COLUMNS($C$9:M$14),0)*M$19,0))</f>
        <v/>
      </c>
      <c r="R58" s="4" t="str">
        <f>IF(VLOOKUP($C58,$C$9:$U$14,COLUMNS($C$9:N$14),0)="","",ROUND(F$4*$E58*VLOOKUP($C58,$C$9:$U$14,COLUMNS($C$9:N$14),0)*N$18,0)&amp;"～"&amp;ROUND(F$4*$E58*VLOOKUP($C58,$C$9:$U$14,COLUMNS($C$9:N$14),0)*N$19,0))</f>
        <v/>
      </c>
      <c r="S58" s="4" t="str">
        <f>IF(VLOOKUP($C58,$C$9:$U$14,COLUMNS($C$9:O$14),0)="","",ROUND(G$4*$E58*VLOOKUP($C58,$C$9:$U$14,COLUMNS($C$9:O$14),0)*O$18,0)&amp;"～"&amp;ROUND(G$4*$E58*VLOOKUP($C58,$C$9:$U$14,COLUMNS($C$9:O$14),0)*O$19,0))</f>
        <v/>
      </c>
      <c r="T58" s="4" t="str">
        <f>IF(VLOOKUP($C58,$C$9:$U$14,COLUMNS($C$9:P$14),0)="","",ROUND(H$4*$E58*VLOOKUP($C58,$C$9:$U$14,COLUMNS($C$9:P$14),0)*P$18,0)&amp;"～"&amp;ROUND(H$4*$E58*VLOOKUP($C58,$C$9:$U$14,COLUMNS($C$9:P$14),0)*P$19,0))</f>
        <v>18～23</v>
      </c>
      <c r="U58" s="4" t="str">
        <f>IF(VLOOKUP($C58,$C$9:$U$14,COLUMNS($C$9:Q$14),0)="","",ROUND(I$4*$E58*VLOOKUP($C58,$C$9:$U$14,COLUMNS($C$9:Q$14),0)*Q$18,0)&amp;"～"&amp;ROUND(I$4*$E58*VLOOKUP($C58,$C$9:$U$14,COLUMNS($C$9:Q$14),0)*Q$19,0))</f>
        <v>9～12</v>
      </c>
      <c r="V58" s="4" t="str">
        <f>IF(VLOOKUP($C58,$C$9:$U$14,COLUMNS($C$9:R$14),0)="","",ROUND(J$4*$E58*VLOOKUP($C58,$C$9:$U$14,COLUMNS($C$9:R$14),0)*R$18,0)&amp;"～"&amp;ROUND(J$4*$E58*VLOOKUP($C58,$C$9:$U$14,COLUMNS($C$9:R$14),0)*R$19,0))</f>
        <v/>
      </c>
      <c r="W58" s="4" t="str">
        <f>IF(VLOOKUP($C58,$C$9:$U$14,COLUMNS($C$9:S$14),0)="","",ROUND(K$4*$E58*VLOOKUP($C58,$C$9:$U$14,COLUMNS($C$9:S$14),0)*S$18,0)&amp;"～"&amp;ROUND(K$4*$E58*VLOOKUP($C58,$C$9:$U$14,COLUMNS($C$9:S$14),0)*S$19,0))</f>
        <v/>
      </c>
      <c r="X58" s="4" t="str">
        <f>IF(VLOOKUP($C58,$C$9:$U$14,COLUMNS($C$9:T$14),0)="","",ROUND(L$4*$E58*VLOOKUP($C58,$C$9:$U$14,COLUMNS($C$9:T$14),0)*T$18,0)&amp;"～"&amp;ROUND(L$4*$E58*VLOOKUP($C58,$C$9:$U$14,COLUMNS($C$9:T$14),0)*T$19,0))</f>
        <v/>
      </c>
      <c r="Y58" s="4"/>
      <c r="Z58" s="4">
        <f t="shared" si="15"/>
        <v>51</v>
      </c>
      <c r="AA58" s="1">
        <f t="shared" si="18"/>
        <v>46</v>
      </c>
      <c r="AB58" s="1">
        <f>IF(C58&gt;2,0,ROUND(属性价值和能力评分!$F$38*一级属性!$H$17*装备属性!E58,0))</f>
        <v>0</v>
      </c>
      <c r="AC58" s="1">
        <f t="shared" si="16"/>
        <v>14</v>
      </c>
      <c r="AD58" s="1">
        <f t="shared" si="17"/>
        <v>28</v>
      </c>
    </row>
    <row r="59" spans="2:30">
      <c r="B59" s="1">
        <v>25</v>
      </c>
      <c r="C59" s="1">
        <f t="shared" si="19"/>
        <v>5</v>
      </c>
      <c r="D59" s="1">
        <f t="shared" si="20"/>
        <v>12</v>
      </c>
      <c r="E59" s="1">
        <v>10</v>
      </c>
      <c r="F59" s="4" t="str">
        <f>IF(VLOOKUP($C59,$C$9:$U$14,COLUMNS($C$9:L$14),0)="","",ROUND(D$4*$E59*VLOOKUP($C59,$C$9:$U$14,COLUMNS($C$9:L$14),0)*L$16,0)&amp;"～"&amp;ROUND(D$4*$E59*VLOOKUP($C59,$C$9:$U$14,COLUMNS($C$9:L$14),0)*L$17,0))</f>
        <v>69～89</v>
      </c>
      <c r="G59" s="4" t="str">
        <f>IF(VLOOKUP($C59,$C$9:$U$14,COLUMNS($C$9:M$14),0)="","",ROUND(E$4*$E59*VLOOKUP($C59,$C$9:$U$14,COLUMNS($C$9:M$14),0)*M$16,0)&amp;"～"&amp;ROUND(E$4*$E59*VLOOKUP($C59,$C$9:$U$14,COLUMNS($C$9:M$14),0)*M$17,0))</f>
        <v/>
      </c>
      <c r="H59" s="4" t="str">
        <f>IF(VLOOKUP($C59,$C$9:$U$14,COLUMNS($C$9:N$14),0)="","",ROUND(F$4*$E59*VLOOKUP($C59,$C$9:$U$14,COLUMNS($C$9:N$14),0)*N$16,0)&amp;"～"&amp;ROUND(F$4*$E59*VLOOKUP($C59,$C$9:$U$14,COLUMNS($C$9:N$14),0)*N$17,0))</f>
        <v/>
      </c>
      <c r="I59" s="4" t="str">
        <f>IF(VLOOKUP($C59,$C$9:$U$14,COLUMNS($C$9:O$14),0)="","",ROUND(G$4*$E59*VLOOKUP($C59,$C$9:$U$14,COLUMNS($C$9:O$14),0)*O$16,0)&amp;"～"&amp;ROUND(G$4*$E59*VLOOKUP($C59,$C$9:$U$14,COLUMNS($C$9:O$14),0)*O$17,0))</f>
        <v>6～7</v>
      </c>
      <c r="J59" s="4" t="str">
        <f>IF(VLOOKUP($C59,$C$9:$U$14,COLUMNS($C$9:P$14),0)="","",ROUND(H$4*$E59*VLOOKUP($C59,$C$9:$U$14,COLUMNS($C$9:P$14),0)*P$16,0)&amp;"～"&amp;ROUND(H$4*$E59*VLOOKUP($C59,$C$9:$U$14,COLUMNS($C$9:P$14),0)*P$17,0))</f>
        <v/>
      </c>
      <c r="K59" s="4" t="str">
        <f>IF(VLOOKUP($C59,$C$9:$U$14,COLUMNS($C$9:Q$14),0)="","",ROUND(I$4*$E59*VLOOKUP($C59,$C$9:$U$14,COLUMNS($C$9:Q$14),0)*Q$16,0)&amp;"～"&amp;ROUND(I$4*$E59*VLOOKUP($C59,$C$9:$U$14,COLUMNS($C$9:Q$14),0)*Q$17,0))</f>
        <v/>
      </c>
      <c r="L59" s="4" t="str">
        <f>IF(VLOOKUP($C59,$C$9:$U$14,COLUMNS($C$9:R$14),0)="","",ROUND(J$4*$E59*VLOOKUP($C59,$C$9:$U$14,COLUMNS($C$9:R$14),0)*R$16,0)&amp;"～"&amp;ROUND(J$4*$E59*VLOOKUP($C59,$C$9:$U$14,COLUMNS($C$9:R$14),0)*R$17,0))</f>
        <v/>
      </c>
      <c r="M59" s="4" t="str">
        <f>IF(VLOOKUP($C59,$C$9:$U$14,COLUMNS($C$9:S$14),0)="","",ROUND(K$4*$E59*VLOOKUP($C59,$C$9:$U$14,COLUMNS($C$9:S$14),0)*S$16,0)&amp;"～"&amp;ROUND(K$4*$E59*VLOOKUP($C59,$C$9:$U$14,COLUMNS($C$9:S$14),0)*S$17,0))</f>
        <v/>
      </c>
      <c r="N59" s="4" t="str">
        <f>IF(VLOOKUP($C59,$C$9:$U$14,COLUMNS($C$9:T$14),0)="","",ROUND(L$4*$E59*VLOOKUP($C59,$C$9:$U$14,COLUMNS($C$9:T$14),0)*T$16,0)&amp;"～"&amp;ROUND(L$4*$E59*VLOOKUP($C59,$C$9:$U$14,COLUMNS($C$9:T$14),0)*T$17,0))</f>
        <v/>
      </c>
      <c r="O59" s="4" t="str">
        <f>IF(VLOOKUP($C59,$C$9:$U$14,COLUMNS($C$9:U$14),0)="","",ROUND(M$4*$E59*VLOOKUP($C59,$C$9:$U$14,COLUMNS($C$9:U$14),0)*U$16,0)&amp;"～"&amp;ROUND(M$4*$E59*VLOOKUP($C59,$C$9:$U$14,COLUMNS($C$9:U$14),0)*U$17,0))</f>
        <v/>
      </c>
      <c r="P59" s="4" t="str">
        <f>IF(VLOOKUP($C59,$C$9:$U$14,COLUMNS($C$9:L$14),0)="","",ROUND(D$4*$E59*VLOOKUP($C59,$C$9:$U$14,COLUMNS($C$9:L$14),0)*L$18,0)&amp;"～"&amp;ROUND(D$4*$E59*VLOOKUP($C59,$C$9:$U$14,COLUMNS($C$9:L$14),0)*L$19,0))</f>
        <v>77～98</v>
      </c>
      <c r="Q59" s="4" t="str">
        <f>IF(VLOOKUP($C59,$C$9:$U$14,COLUMNS($C$9:M$14),0)="","",ROUND(E$4*$E59*VLOOKUP($C59,$C$9:$U$14,COLUMNS($C$9:M$14),0)*M$18,0)&amp;"～"&amp;ROUND(E$4*$E59*VLOOKUP($C59,$C$9:$U$14,COLUMNS($C$9:M$14),0)*M$19,0))</f>
        <v/>
      </c>
      <c r="R59" s="4" t="str">
        <f>IF(VLOOKUP($C59,$C$9:$U$14,COLUMNS($C$9:N$14),0)="","",ROUND(F$4*$E59*VLOOKUP($C59,$C$9:$U$14,COLUMNS($C$9:N$14),0)*N$18,0)&amp;"～"&amp;ROUND(F$4*$E59*VLOOKUP($C59,$C$9:$U$14,COLUMNS($C$9:N$14),0)*N$19,0))</f>
        <v/>
      </c>
      <c r="S59" s="4" t="str">
        <f>IF(VLOOKUP($C59,$C$9:$U$14,COLUMNS($C$9:O$14),0)="","",ROUND(G$4*$E59*VLOOKUP($C59,$C$9:$U$14,COLUMNS($C$9:O$14),0)*O$18,0)&amp;"～"&amp;ROUND(G$4*$E59*VLOOKUP($C59,$C$9:$U$14,COLUMNS($C$9:O$14),0)*O$19,0))</f>
        <v>6～8</v>
      </c>
      <c r="T59" s="4" t="str">
        <f>IF(VLOOKUP($C59,$C$9:$U$14,COLUMNS($C$9:P$14),0)="","",ROUND(H$4*$E59*VLOOKUP($C59,$C$9:$U$14,COLUMNS($C$9:P$14),0)*P$18,0)&amp;"～"&amp;ROUND(H$4*$E59*VLOOKUP($C59,$C$9:$U$14,COLUMNS($C$9:P$14),0)*P$19,0))</f>
        <v/>
      </c>
      <c r="U59" s="4" t="str">
        <f>IF(VLOOKUP($C59,$C$9:$U$14,COLUMNS($C$9:Q$14),0)="","",ROUND(I$4*$E59*VLOOKUP($C59,$C$9:$U$14,COLUMNS($C$9:Q$14),0)*Q$18,0)&amp;"～"&amp;ROUND(I$4*$E59*VLOOKUP($C59,$C$9:$U$14,COLUMNS($C$9:Q$14),0)*Q$19,0))</f>
        <v/>
      </c>
      <c r="V59" s="4" t="str">
        <f>IF(VLOOKUP($C59,$C$9:$U$14,COLUMNS($C$9:R$14),0)="","",ROUND(J$4*$E59*VLOOKUP($C59,$C$9:$U$14,COLUMNS($C$9:R$14),0)*R$18,0)&amp;"～"&amp;ROUND(J$4*$E59*VLOOKUP($C59,$C$9:$U$14,COLUMNS($C$9:R$14),0)*R$19,0))</f>
        <v/>
      </c>
      <c r="W59" s="4" t="str">
        <f>IF(VLOOKUP($C59,$C$9:$U$14,COLUMNS($C$9:S$14),0)="","",ROUND(K$4*$E59*VLOOKUP($C59,$C$9:$U$14,COLUMNS($C$9:S$14),0)*S$18,0)&amp;"～"&amp;ROUND(K$4*$E59*VLOOKUP($C59,$C$9:$U$14,COLUMNS($C$9:S$14),0)*S$19,0))</f>
        <v/>
      </c>
      <c r="X59" s="4" t="str">
        <f>IF(VLOOKUP($C59,$C$9:$U$14,COLUMNS($C$9:T$14),0)="","",ROUND(L$4*$E59*VLOOKUP($C59,$C$9:$U$14,COLUMNS($C$9:T$14),0)*T$18,0)&amp;"～"&amp;ROUND(L$4*$E59*VLOOKUP($C59,$C$9:$U$14,COLUMNS($C$9:T$14),0)*T$19,0))</f>
        <v/>
      </c>
      <c r="Y59" s="4"/>
      <c r="Z59" s="4">
        <f t="shared" si="15"/>
        <v>50</v>
      </c>
      <c r="AA59" s="1">
        <f t="shared" si="18"/>
        <v>45</v>
      </c>
      <c r="AB59" s="1">
        <f>IF(C59&gt;2,0,ROUND(属性价值和能力评分!$F$38*一级属性!$H$17*装备属性!E59,0))</f>
        <v>0</v>
      </c>
      <c r="AC59" s="1">
        <f t="shared" si="16"/>
        <v>14</v>
      </c>
      <c r="AD59" s="1">
        <f t="shared" si="17"/>
        <v>28</v>
      </c>
    </row>
    <row r="60" spans="2:30">
      <c r="B60" s="1">
        <v>26</v>
      </c>
      <c r="C60" s="1">
        <f t="shared" si="19"/>
        <v>6</v>
      </c>
      <c r="D60" s="1">
        <f t="shared" si="20"/>
        <v>13</v>
      </c>
      <c r="E60" s="1">
        <v>10</v>
      </c>
      <c r="F60" s="4" t="str">
        <f>IF(VLOOKUP($C60,$C$9:$U$14,COLUMNS($C$9:L$14),0)="","",ROUND(D$4*$E60*VLOOKUP($C60,$C$9:$U$14,COLUMNS($C$9:L$14),0)*L$16,0)&amp;"～"&amp;ROUND(D$4*$E60*VLOOKUP($C60,$C$9:$U$14,COLUMNS($C$9:L$14),0)*L$17,0))</f>
        <v/>
      </c>
      <c r="G60" s="4" t="str">
        <f>IF(VLOOKUP($C60,$C$9:$U$14,COLUMNS($C$9:M$14),0)="","",ROUND(E$4*$E60*VLOOKUP($C60,$C$9:$U$14,COLUMNS($C$9:M$14),0)*M$16,0)&amp;"～"&amp;ROUND(E$4*$E60*VLOOKUP($C60,$C$9:$U$14,COLUMNS($C$9:M$14),0)*M$17,0))</f>
        <v/>
      </c>
      <c r="H60" s="4" t="str">
        <f>IF(VLOOKUP($C60,$C$9:$U$14,COLUMNS($C$9:N$14),0)="","",ROUND(F$4*$E60*VLOOKUP($C60,$C$9:$U$14,COLUMNS($C$9:N$14),0)*N$16,0)&amp;"～"&amp;ROUND(F$4*$E60*VLOOKUP($C60,$C$9:$U$14,COLUMNS($C$9:N$14),0)*N$17,0))</f>
        <v/>
      </c>
      <c r="I60" s="4" t="str">
        <f>IF(VLOOKUP($C60,$C$9:$U$14,COLUMNS($C$9:O$14),0)="","",ROUND(G$4*$E60*VLOOKUP($C60,$C$9:$U$14,COLUMNS($C$9:O$14),0)*O$16,0)&amp;"～"&amp;ROUND(G$4*$E60*VLOOKUP($C60,$C$9:$U$14,COLUMNS($C$9:O$14),0)*O$17,0))</f>
        <v/>
      </c>
      <c r="J60" s="4" t="str">
        <f>IF(VLOOKUP($C60,$C$9:$U$14,COLUMNS($C$9:P$14),0)="","",ROUND(H$4*$E60*VLOOKUP($C60,$C$9:$U$14,COLUMNS($C$9:P$14),0)*P$16,0)&amp;"～"&amp;ROUND(H$4*$E60*VLOOKUP($C60,$C$9:$U$14,COLUMNS($C$9:P$14),0)*P$17,0))</f>
        <v/>
      </c>
      <c r="K60" s="4" t="str">
        <f>IF(VLOOKUP($C60,$C$9:$U$14,COLUMNS($C$9:Q$14),0)="","",ROUND(I$4*$E60*VLOOKUP($C60,$C$9:$U$14,COLUMNS($C$9:Q$14),0)*Q$16,0)&amp;"～"&amp;ROUND(I$4*$E60*VLOOKUP($C60,$C$9:$U$14,COLUMNS($C$9:Q$14),0)*Q$17,0))</f>
        <v>8～11</v>
      </c>
      <c r="L60" s="4" t="str">
        <f>IF(VLOOKUP($C60,$C$9:$U$14,COLUMNS($C$9:R$14),0)="","",ROUND(J$4*$E60*VLOOKUP($C60,$C$9:$U$14,COLUMNS($C$9:R$14),0)*R$16,0)&amp;"～"&amp;ROUND(J$4*$E60*VLOOKUP($C60,$C$9:$U$14,COLUMNS($C$9:R$14),0)*R$17,0))</f>
        <v>7～12</v>
      </c>
      <c r="M60" s="4" t="str">
        <f>IF(VLOOKUP($C60,$C$9:$U$14,COLUMNS($C$9:S$14),0)="","",ROUND(K$4*$E60*VLOOKUP($C60,$C$9:$U$14,COLUMNS($C$9:S$14),0)*S$16,0)&amp;"～"&amp;ROUND(K$4*$E60*VLOOKUP($C60,$C$9:$U$14,COLUMNS($C$9:S$14),0)*S$17,0))</f>
        <v/>
      </c>
      <c r="N60" s="4" t="str">
        <f>IF(VLOOKUP($C60,$C$9:$U$14,COLUMNS($C$9:T$14),0)="","",ROUND(L$4*$E60*VLOOKUP($C60,$C$9:$U$14,COLUMNS($C$9:T$14),0)*T$16,0)&amp;"～"&amp;ROUND(L$4*$E60*VLOOKUP($C60,$C$9:$U$14,COLUMNS($C$9:T$14),0)*T$17,0))</f>
        <v/>
      </c>
      <c r="O60" s="4" t="str">
        <f>IF(VLOOKUP($C60,$C$9:$U$14,COLUMNS($C$9:U$14),0)="","",ROUND(M$4*$E60*VLOOKUP($C60,$C$9:$U$14,COLUMNS($C$9:U$14),0)*U$16,0)&amp;"～"&amp;ROUND(M$4*$E60*VLOOKUP($C60,$C$9:$U$14,COLUMNS($C$9:U$14),0)*U$17,0))</f>
        <v/>
      </c>
      <c r="P60" s="4" t="str">
        <f>IF(VLOOKUP($C60,$C$9:$U$14,COLUMNS($C$9:L$14),0)="","",ROUND(D$4*$E60*VLOOKUP($C60,$C$9:$U$14,COLUMNS($C$9:L$14),0)*L$18,0)&amp;"～"&amp;ROUND(D$4*$E60*VLOOKUP($C60,$C$9:$U$14,COLUMNS($C$9:L$14),0)*L$19,0))</f>
        <v/>
      </c>
      <c r="Q60" s="4" t="str">
        <f>IF(VLOOKUP($C60,$C$9:$U$14,COLUMNS($C$9:M$14),0)="","",ROUND(E$4*$E60*VLOOKUP($C60,$C$9:$U$14,COLUMNS($C$9:M$14),0)*M$18,0)&amp;"～"&amp;ROUND(E$4*$E60*VLOOKUP($C60,$C$9:$U$14,COLUMNS($C$9:M$14),0)*M$19,0))</f>
        <v/>
      </c>
      <c r="R60" s="4" t="str">
        <f>IF(VLOOKUP($C60,$C$9:$U$14,COLUMNS($C$9:N$14),0)="","",ROUND(F$4*$E60*VLOOKUP($C60,$C$9:$U$14,COLUMNS($C$9:N$14),0)*N$18,0)&amp;"～"&amp;ROUND(F$4*$E60*VLOOKUP($C60,$C$9:$U$14,COLUMNS($C$9:N$14),0)*N$19,0))</f>
        <v/>
      </c>
      <c r="S60" s="4" t="str">
        <f>IF(VLOOKUP($C60,$C$9:$U$14,COLUMNS($C$9:O$14),0)="","",ROUND(G$4*$E60*VLOOKUP($C60,$C$9:$U$14,COLUMNS($C$9:O$14),0)*O$18,0)&amp;"～"&amp;ROUND(G$4*$E60*VLOOKUP($C60,$C$9:$U$14,COLUMNS($C$9:O$14),0)*O$19,0))</f>
        <v/>
      </c>
      <c r="T60" s="4" t="str">
        <f>IF(VLOOKUP($C60,$C$9:$U$14,COLUMNS($C$9:P$14),0)="","",ROUND(H$4*$E60*VLOOKUP($C60,$C$9:$U$14,COLUMNS($C$9:P$14),0)*P$18,0)&amp;"～"&amp;ROUND(H$4*$E60*VLOOKUP($C60,$C$9:$U$14,COLUMNS($C$9:P$14),0)*P$19,0))</f>
        <v/>
      </c>
      <c r="U60" s="4" t="str">
        <f>IF(VLOOKUP($C60,$C$9:$U$14,COLUMNS($C$9:Q$14),0)="","",ROUND(I$4*$E60*VLOOKUP($C60,$C$9:$U$14,COLUMNS($C$9:Q$14),0)*Q$18,0)&amp;"～"&amp;ROUND(I$4*$E60*VLOOKUP($C60,$C$9:$U$14,COLUMNS($C$9:Q$14),0)*Q$19,0))</f>
        <v>9～12</v>
      </c>
      <c r="V60" s="4" t="str">
        <f>IF(VLOOKUP($C60,$C$9:$U$14,COLUMNS($C$9:R$14),0)="","",ROUND(J$4*$E60*VLOOKUP($C60,$C$9:$U$14,COLUMNS($C$9:R$14),0)*R$18,0)&amp;"～"&amp;ROUND(J$4*$E60*VLOOKUP($C60,$C$9:$U$14,COLUMNS($C$9:R$14),0)*R$19,0))</f>
        <v>7～13</v>
      </c>
      <c r="W60" s="4" t="str">
        <f>IF(VLOOKUP($C60,$C$9:$U$14,COLUMNS($C$9:S$14),0)="","",ROUND(K$4*$E60*VLOOKUP($C60,$C$9:$U$14,COLUMNS($C$9:S$14),0)*S$18,0)&amp;"～"&amp;ROUND(K$4*$E60*VLOOKUP($C60,$C$9:$U$14,COLUMNS($C$9:S$14),0)*S$19,0))</f>
        <v/>
      </c>
      <c r="X60" s="4" t="str">
        <f>IF(VLOOKUP($C60,$C$9:$U$14,COLUMNS($C$9:T$14),0)="","",ROUND(L$4*$E60*VLOOKUP($C60,$C$9:$U$14,COLUMNS($C$9:T$14),0)*T$18,0)&amp;"～"&amp;ROUND(L$4*$E60*VLOOKUP($C60,$C$9:$U$14,COLUMNS($C$9:T$14),0)*T$19,0))</f>
        <v/>
      </c>
      <c r="Y60" s="4"/>
      <c r="Z60" s="4">
        <f t="shared" si="15"/>
        <v>53</v>
      </c>
      <c r="AA60" s="1">
        <f t="shared" si="18"/>
        <v>48</v>
      </c>
      <c r="AB60" s="1">
        <f>IF(C60&gt;2,0,ROUND(属性价值和能力评分!$F$38*一级属性!$H$17*装备属性!E60,0))</f>
        <v>0</v>
      </c>
      <c r="AC60" s="1">
        <f t="shared" si="16"/>
        <v>14</v>
      </c>
      <c r="AD60" s="1">
        <f t="shared" si="17"/>
        <v>28</v>
      </c>
    </row>
    <row r="61" spans="2:30">
      <c r="B61" s="1">
        <v>27</v>
      </c>
      <c r="C61" s="1">
        <f t="shared" si="19"/>
        <v>1</v>
      </c>
      <c r="D61" s="1">
        <f t="shared" si="20"/>
        <v>1</v>
      </c>
      <c r="E61" s="1">
        <f>E48+10</f>
        <v>20</v>
      </c>
      <c r="F61" s="4" t="str">
        <f>IF(VLOOKUP($C61,$C$9:$U$14,COLUMNS($C$9:L$14),0)="","",ROUND(D$4*$E61*VLOOKUP($C61,$C$9:$U$14,COLUMNS($C$9:L$14),0)*L$16,0)&amp;"～"&amp;ROUND(D$4*$E61*VLOOKUP($C61,$C$9:$U$14,COLUMNS($C$9:L$14),0)*L$17,0))</f>
        <v/>
      </c>
      <c r="G61" s="4" t="str">
        <f>IF(VLOOKUP($C61,$C$9:$U$14,COLUMNS($C$9:M$14),0)="","",ROUND(E$4*$E61*VLOOKUP($C61,$C$9:$U$14,COLUMNS($C$9:M$14),0)*M$16,0)&amp;"～"&amp;ROUND(E$4*$E61*VLOOKUP($C61,$C$9:$U$14,COLUMNS($C$9:M$14),0)*M$17,0))</f>
        <v/>
      </c>
      <c r="H61" s="4" t="str">
        <f>IF(VLOOKUP($C61,$C$9:$U$14,COLUMNS($C$9:N$14),0)="","",ROUND(F$4*$E61*VLOOKUP($C61,$C$9:$U$14,COLUMNS($C$9:N$14),0)*N$16,0)&amp;"～"&amp;ROUND(F$4*$E61*VLOOKUP($C61,$C$9:$U$14,COLUMNS($C$9:N$14),0)*N$17,0))</f>
        <v>115～148</v>
      </c>
      <c r="I61" s="4" t="str">
        <f>IF(VLOOKUP($C61,$C$9:$U$14,COLUMNS($C$9:O$14),0)="","",ROUND(G$4*$E61*VLOOKUP($C61,$C$9:$U$14,COLUMNS($C$9:O$14),0)*O$16,0)&amp;"～"&amp;ROUND(G$4*$E61*VLOOKUP($C61,$C$9:$U$14,COLUMNS($C$9:O$14),0)*O$17,0))</f>
        <v/>
      </c>
      <c r="J61" s="4" t="str">
        <f>IF(VLOOKUP($C61,$C$9:$U$14,COLUMNS($C$9:P$14),0)="","",ROUND(H$4*$E61*VLOOKUP($C61,$C$9:$U$14,COLUMNS($C$9:P$14),0)*P$16,0)&amp;"～"&amp;ROUND(H$4*$E61*VLOOKUP($C61,$C$9:$U$14,COLUMNS($C$9:P$14),0)*P$17,0))</f>
        <v>26～33</v>
      </c>
      <c r="K61" s="4" t="str">
        <f>IF(VLOOKUP($C61,$C$9:$U$14,COLUMNS($C$9:Q$14),0)="","",ROUND(I$4*$E61*VLOOKUP($C61,$C$9:$U$14,COLUMNS($C$9:Q$14),0)*Q$16,0)&amp;"～"&amp;ROUND(I$4*$E61*VLOOKUP($C61,$C$9:$U$14,COLUMNS($C$9:Q$14),0)*Q$17,0))</f>
        <v/>
      </c>
      <c r="L61" s="4" t="str">
        <f>IF(VLOOKUP($C61,$C$9:$U$14,COLUMNS($C$9:R$14),0)="","",ROUND(J$4*$E61*VLOOKUP($C61,$C$9:$U$14,COLUMNS($C$9:R$14),0)*R$16,0)&amp;"～"&amp;ROUND(J$4*$E61*VLOOKUP($C61,$C$9:$U$14,COLUMNS($C$9:R$14),0)*R$17,0))</f>
        <v/>
      </c>
      <c r="M61" s="4" t="str">
        <f>IF(VLOOKUP($C61,$C$9:$U$14,COLUMNS($C$9:S$14),0)="","",ROUND(K$4*$E61*VLOOKUP($C61,$C$9:$U$14,COLUMNS($C$9:S$14),0)*S$16,0)&amp;"～"&amp;ROUND(K$4*$E61*VLOOKUP($C61,$C$9:$U$14,COLUMNS($C$9:S$14),0)*S$17,0))</f>
        <v>30～54</v>
      </c>
      <c r="N61" s="4" t="str">
        <f>IF(VLOOKUP($C61,$C$9:$U$14,COLUMNS($C$9:T$14),0)="","",ROUND(L$4*$E61*VLOOKUP($C61,$C$9:$U$14,COLUMNS($C$9:T$14),0)*T$16,0)&amp;"～"&amp;ROUND(L$4*$E61*VLOOKUP($C61,$C$9:$U$14,COLUMNS($C$9:T$14),0)*T$17,0))</f>
        <v/>
      </c>
      <c r="O61" s="4" t="str">
        <f>IF(VLOOKUP($C61,$C$9:$U$14,COLUMNS($C$9:U$14),0)="","",ROUND(M$4*$E61*VLOOKUP($C61,$C$9:$U$14,COLUMNS($C$9:U$14),0)*U$16,0)&amp;"～"&amp;ROUND(M$4*$E61*VLOOKUP($C61,$C$9:$U$14,COLUMNS($C$9:U$14),0)*U$17,0))</f>
        <v/>
      </c>
      <c r="P61" s="4" t="str">
        <f>IF(VLOOKUP($C61,$C$9:$U$14,COLUMNS($C$9:L$14),0)="","",ROUND(D$4*$E61*VLOOKUP($C61,$C$9:$U$14,COLUMNS($C$9:L$14),0)*L$18,0)&amp;"～"&amp;ROUND(D$4*$E61*VLOOKUP($C61,$C$9:$U$14,COLUMNS($C$9:L$14),0)*L$19,0))</f>
        <v/>
      </c>
      <c r="Q61" s="4" t="str">
        <f>IF(VLOOKUP($C61,$C$9:$U$14,COLUMNS($C$9:M$14),0)="","",ROUND(E$4*$E61*VLOOKUP($C61,$C$9:$U$14,COLUMNS($C$9:M$14),0)*M$18,0)&amp;"～"&amp;ROUND(E$4*$E61*VLOOKUP($C61,$C$9:$U$14,COLUMNS($C$9:M$14),0)*M$19,0))</f>
        <v/>
      </c>
      <c r="R61" s="4" t="str">
        <f>IF(VLOOKUP($C61,$C$9:$U$14,COLUMNS($C$9:N$14),0)="","",ROUND(F$4*$E61*VLOOKUP($C61,$C$9:$U$14,COLUMNS($C$9:N$14),0)*N$18,0)&amp;"～"&amp;ROUND(F$4*$E61*VLOOKUP($C61,$C$9:$U$14,COLUMNS($C$9:N$14),0)*N$19,0))</f>
        <v>128～164</v>
      </c>
      <c r="S61" s="4" t="str">
        <f>IF(VLOOKUP($C61,$C$9:$U$14,COLUMNS($C$9:O$14),0)="","",ROUND(G$4*$E61*VLOOKUP($C61,$C$9:$U$14,COLUMNS($C$9:O$14),0)*O$18,0)&amp;"～"&amp;ROUND(G$4*$E61*VLOOKUP($C61,$C$9:$U$14,COLUMNS($C$9:O$14),0)*O$19,0))</f>
        <v/>
      </c>
      <c r="T61" s="4" t="str">
        <f>IF(VLOOKUP($C61,$C$9:$U$14,COLUMNS($C$9:P$14),0)="","",ROUND(H$4*$E61*VLOOKUP($C61,$C$9:$U$14,COLUMNS($C$9:P$14),0)*P$18,0)&amp;"～"&amp;ROUND(H$4*$E61*VLOOKUP($C61,$C$9:$U$14,COLUMNS($C$9:P$14),0)*P$19,0))</f>
        <v>29～37</v>
      </c>
      <c r="U61" s="4" t="str">
        <f>IF(VLOOKUP($C61,$C$9:$U$14,COLUMNS($C$9:Q$14),0)="","",ROUND(I$4*$E61*VLOOKUP($C61,$C$9:$U$14,COLUMNS($C$9:Q$14),0)*Q$18,0)&amp;"～"&amp;ROUND(I$4*$E61*VLOOKUP($C61,$C$9:$U$14,COLUMNS($C$9:Q$14),0)*Q$19,0))</f>
        <v/>
      </c>
      <c r="V61" s="4" t="str">
        <f>IF(VLOOKUP($C61,$C$9:$U$14,COLUMNS($C$9:R$14),0)="","",ROUND(J$4*$E61*VLOOKUP($C61,$C$9:$U$14,COLUMNS($C$9:R$14),0)*R$18,0)&amp;"～"&amp;ROUND(J$4*$E61*VLOOKUP($C61,$C$9:$U$14,COLUMNS($C$9:R$14),0)*R$19,0))</f>
        <v/>
      </c>
      <c r="W61" s="4" t="str">
        <f>IF(VLOOKUP($C61,$C$9:$U$14,COLUMNS($C$9:S$14),0)="","",ROUND(K$4*$E61*VLOOKUP($C61,$C$9:$U$14,COLUMNS($C$9:S$14),0)*S$18,0)&amp;"～"&amp;ROUND(K$4*$E61*VLOOKUP($C61,$C$9:$U$14,COLUMNS($C$9:S$14),0)*S$19,0))</f>
        <v>33～60</v>
      </c>
      <c r="X61" s="4" t="str">
        <f>IF(VLOOKUP($C61,$C$9:$U$14,COLUMNS($C$9:T$14),0)="","",ROUND(L$4*$E61*VLOOKUP($C61,$C$9:$U$14,COLUMNS($C$9:T$14),0)*T$18,0)&amp;"～"&amp;ROUND(L$4*$E61*VLOOKUP($C61,$C$9:$U$14,COLUMNS($C$9:T$14),0)*T$19,0))</f>
        <v/>
      </c>
      <c r="Y61" s="4"/>
      <c r="Z61" s="4">
        <f t="shared" si="15"/>
        <v>185</v>
      </c>
      <c r="AA61" s="1">
        <f t="shared" si="18"/>
        <v>167</v>
      </c>
      <c r="AB61" s="1">
        <f>IF(C61&gt;2,0,ROUND(属性价值和能力评分!$F$38*一级属性!$H$17*装备属性!E61,0))</f>
        <v>105</v>
      </c>
      <c r="AC61" s="1">
        <f t="shared" si="16"/>
        <v>28</v>
      </c>
      <c r="AD61" s="1">
        <f t="shared" si="17"/>
        <v>56</v>
      </c>
    </row>
    <row r="62" spans="2:30">
      <c r="B62" s="1">
        <v>28</v>
      </c>
      <c r="C62" s="1">
        <f t="shared" si="19"/>
        <v>1</v>
      </c>
      <c r="D62" s="1">
        <f t="shared" si="20"/>
        <v>2</v>
      </c>
      <c r="E62" s="1">
        <f t="shared" ref="E62:E125" si="21">E49+10</f>
        <v>20</v>
      </c>
      <c r="F62" s="4" t="str">
        <f>IF(VLOOKUP($C62,$C$9:$U$14,COLUMNS($C$9:L$14),0)="","",ROUND(D$4*$E62*VLOOKUP($C62,$C$9:$U$14,COLUMNS($C$9:L$14),0)*L$16,0)&amp;"～"&amp;ROUND(D$4*$E62*VLOOKUP($C62,$C$9:$U$14,COLUMNS($C$9:L$14),0)*L$17,0))</f>
        <v/>
      </c>
      <c r="G62" s="4" t="str">
        <f>IF(VLOOKUP($C62,$C$9:$U$14,COLUMNS($C$9:M$14),0)="","",ROUND(E$4*$E62*VLOOKUP($C62,$C$9:$U$14,COLUMNS($C$9:M$14),0)*M$16,0)&amp;"～"&amp;ROUND(E$4*$E62*VLOOKUP($C62,$C$9:$U$14,COLUMNS($C$9:M$14),0)*M$17,0))</f>
        <v/>
      </c>
      <c r="H62" s="4" t="str">
        <f>IF(VLOOKUP($C62,$C$9:$U$14,COLUMNS($C$9:N$14),0)="","",ROUND(F$4*$E62*VLOOKUP($C62,$C$9:$U$14,COLUMNS($C$9:N$14),0)*N$16,0)&amp;"～"&amp;ROUND(F$4*$E62*VLOOKUP($C62,$C$9:$U$14,COLUMNS($C$9:N$14),0)*N$17,0))</f>
        <v>115～148</v>
      </c>
      <c r="I62" s="4" t="str">
        <f>IF(VLOOKUP($C62,$C$9:$U$14,COLUMNS($C$9:O$14),0)="","",ROUND(G$4*$E62*VLOOKUP($C62,$C$9:$U$14,COLUMNS($C$9:O$14),0)*O$16,0)&amp;"～"&amp;ROUND(G$4*$E62*VLOOKUP($C62,$C$9:$U$14,COLUMNS($C$9:O$14),0)*O$17,0))</f>
        <v/>
      </c>
      <c r="J62" s="4" t="str">
        <f>IF(VLOOKUP($C62,$C$9:$U$14,COLUMNS($C$9:P$14),0)="","",ROUND(H$4*$E62*VLOOKUP($C62,$C$9:$U$14,COLUMNS($C$9:P$14),0)*P$16,0)&amp;"～"&amp;ROUND(H$4*$E62*VLOOKUP($C62,$C$9:$U$14,COLUMNS($C$9:P$14),0)*P$17,0))</f>
        <v>26～33</v>
      </c>
      <c r="K62" s="4" t="str">
        <f>IF(VLOOKUP($C62,$C$9:$U$14,COLUMNS($C$9:Q$14),0)="","",ROUND(I$4*$E62*VLOOKUP($C62,$C$9:$U$14,COLUMNS($C$9:Q$14),0)*Q$16,0)&amp;"～"&amp;ROUND(I$4*$E62*VLOOKUP($C62,$C$9:$U$14,COLUMNS($C$9:Q$14),0)*Q$17,0))</f>
        <v/>
      </c>
      <c r="L62" s="4" t="str">
        <f>IF(VLOOKUP($C62,$C$9:$U$14,COLUMNS($C$9:R$14),0)="","",ROUND(J$4*$E62*VLOOKUP($C62,$C$9:$U$14,COLUMNS($C$9:R$14),0)*R$16,0)&amp;"～"&amp;ROUND(J$4*$E62*VLOOKUP($C62,$C$9:$U$14,COLUMNS($C$9:R$14),0)*R$17,0))</f>
        <v/>
      </c>
      <c r="M62" s="4" t="str">
        <f>IF(VLOOKUP($C62,$C$9:$U$14,COLUMNS($C$9:S$14),0)="","",ROUND(K$4*$E62*VLOOKUP($C62,$C$9:$U$14,COLUMNS($C$9:S$14),0)*S$16,0)&amp;"～"&amp;ROUND(K$4*$E62*VLOOKUP($C62,$C$9:$U$14,COLUMNS($C$9:S$14),0)*S$17,0))</f>
        <v>30～54</v>
      </c>
      <c r="N62" s="4" t="str">
        <f>IF(VLOOKUP($C62,$C$9:$U$14,COLUMNS($C$9:T$14),0)="","",ROUND(L$4*$E62*VLOOKUP($C62,$C$9:$U$14,COLUMNS($C$9:T$14),0)*T$16,0)&amp;"～"&amp;ROUND(L$4*$E62*VLOOKUP($C62,$C$9:$U$14,COLUMNS($C$9:T$14),0)*T$17,0))</f>
        <v/>
      </c>
      <c r="O62" s="4" t="str">
        <f>IF(VLOOKUP($C62,$C$9:$U$14,COLUMNS($C$9:U$14),0)="","",ROUND(M$4*$E62*VLOOKUP($C62,$C$9:$U$14,COLUMNS($C$9:U$14),0)*U$16,0)&amp;"～"&amp;ROUND(M$4*$E62*VLOOKUP($C62,$C$9:$U$14,COLUMNS($C$9:U$14),0)*U$17,0))</f>
        <v/>
      </c>
      <c r="P62" s="4" t="str">
        <f>IF(VLOOKUP($C62,$C$9:$U$14,COLUMNS($C$9:L$14),0)="","",ROUND(D$4*$E62*VLOOKUP($C62,$C$9:$U$14,COLUMNS($C$9:L$14),0)*L$18,0)&amp;"～"&amp;ROUND(D$4*$E62*VLOOKUP($C62,$C$9:$U$14,COLUMNS($C$9:L$14),0)*L$19,0))</f>
        <v/>
      </c>
      <c r="Q62" s="4" t="str">
        <f>IF(VLOOKUP($C62,$C$9:$U$14,COLUMNS($C$9:M$14),0)="","",ROUND(E$4*$E62*VLOOKUP($C62,$C$9:$U$14,COLUMNS($C$9:M$14),0)*M$18,0)&amp;"～"&amp;ROUND(E$4*$E62*VLOOKUP($C62,$C$9:$U$14,COLUMNS($C$9:M$14),0)*M$19,0))</f>
        <v/>
      </c>
      <c r="R62" s="4" t="str">
        <f>IF(VLOOKUP($C62,$C$9:$U$14,COLUMNS($C$9:N$14),0)="","",ROUND(F$4*$E62*VLOOKUP($C62,$C$9:$U$14,COLUMNS($C$9:N$14),0)*N$18,0)&amp;"～"&amp;ROUND(F$4*$E62*VLOOKUP($C62,$C$9:$U$14,COLUMNS($C$9:N$14),0)*N$19,0))</f>
        <v>128～164</v>
      </c>
      <c r="S62" s="4" t="str">
        <f>IF(VLOOKUP($C62,$C$9:$U$14,COLUMNS($C$9:O$14),0)="","",ROUND(G$4*$E62*VLOOKUP($C62,$C$9:$U$14,COLUMNS($C$9:O$14),0)*O$18,0)&amp;"～"&amp;ROUND(G$4*$E62*VLOOKUP($C62,$C$9:$U$14,COLUMNS($C$9:O$14),0)*O$19,0))</f>
        <v/>
      </c>
      <c r="T62" s="4" t="str">
        <f>IF(VLOOKUP($C62,$C$9:$U$14,COLUMNS($C$9:P$14),0)="","",ROUND(H$4*$E62*VLOOKUP($C62,$C$9:$U$14,COLUMNS($C$9:P$14),0)*P$18,0)&amp;"～"&amp;ROUND(H$4*$E62*VLOOKUP($C62,$C$9:$U$14,COLUMNS($C$9:P$14),0)*P$19,0))</f>
        <v>29～37</v>
      </c>
      <c r="U62" s="4" t="str">
        <f>IF(VLOOKUP($C62,$C$9:$U$14,COLUMNS($C$9:Q$14),0)="","",ROUND(I$4*$E62*VLOOKUP($C62,$C$9:$U$14,COLUMNS($C$9:Q$14),0)*Q$18,0)&amp;"～"&amp;ROUND(I$4*$E62*VLOOKUP($C62,$C$9:$U$14,COLUMNS($C$9:Q$14),0)*Q$19,0))</f>
        <v/>
      </c>
      <c r="V62" s="4" t="str">
        <f>IF(VLOOKUP($C62,$C$9:$U$14,COLUMNS($C$9:R$14),0)="","",ROUND(J$4*$E62*VLOOKUP($C62,$C$9:$U$14,COLUMNS($C$9:R$14),0)*R$18,0)&amp;"～"&amp;ROUND(J$4*$E62*VLOOKUP($C62,$C$9:$U$14,COLUMNS($C$9:R$14),0)*R$19,0))</f>
        <v/>
      </c>
      <c r="W62" s="4" t="str">
        <f>IF(VLOOKUP($C62,$C$9:$U$14,COLUMNS($C$9:S$14),0)="","",ROUND(K$4*$E62*VLOOKUP($C62,$C$9:$U$14,COLUMNS($C$9:S$14),0)*S$18,0)&amp;"～"&amp;ROUND(K$4*$E62*VLOOKUP($C62,$C$9:$U$14,COLUMNS($C$9:S$14),0)*S$19,0))</f>
        <v>33～60</v>
      </c>
      <c r="X62" s="4" t="str">
        <f>IF(VLOOKUP($C62,$C$9:$U$14,COLUMNS($C$9:T$14),0)="","",ROUND(L$4*$E62*VLOOKUP($C62,$C$9:$U$14,COLUMNS($C$9:T$14),0)*T$18,0)&amp;"～"&amp;ROUND(L$4*$E62*VLOOKUP($C62,$C$9:$U$14,COLUMNS($C$9:T$14),0)*T$19,0))</f>
        <v/>
      </c>
      <c r="Y62" s="4"/>
      <c r="Z62" s="4">
        <f t="shared" si="15"/>
        <v>185</v>
      </c>
      <c r="AA62" s="1">
        <f t="shared" si="18"/>
        <v>167</v>
      </c>
      <c r="AB62" s="1">
        <f>IF(C62&gt;2,0,ROUND(属性价值和能力评分!$F$38*一级属性!$H$17*装备属性!E62,0))</f>
        <v>105</v>
      </c>
      <c r="AC62" s="1">
        <f t="shared" si="16"/>
        <v>28</v>
      </c>
      <c r="AD62" s="1">
        <f t="shared" si="17"/>
        <v>56</v>
      </c>
    </row>
    <row r="63" spans="2:30">
      <c r="B63" s="1">
        <v>29</v>
      </c>
      <c r="C63" s="1">
        <f t="shared" si="19"/>
        <v>1</v>
      </c>
      <c r="D63" s="1">
        <f t="shared" si="20"/>
        <v>3</v>
      </c>
      <c r="E63" s="1">
        <f t="shared" si="21"/>
        <v>20</v>
      </c>
      <c r="F63" s="4" t="str">
        <f>IF(VLOOKUP($C63,$C$9:$U$14,COLUMNS($C$9:L$14),0)="","",ROUND(D$4*$E63*VLOOKUP($C63,$C$9:$U$14,COLUMNS($C$9:L$14),0)*L$16,0)&amp;"～"&amp;ROUND(D$4*$E63*VLOOKUP($C63,$C$9:$U$14,COLUMNS($C$9:L$14),0)*L$17,0))</f>
        <v/>
      </c>
      <c r="G63" s="4" t="str">
        <f>IF(VLOOKUP($C63,$C$9:$U$14,COLUMNS($C$9:M$14),0)="","",ROUND(E$4*$E63*VLOOKUP($C63,$C$9:$U$14,COLUMNS($C$9:M$14),0)*M$16,0)&amp;"～"&amp;ROUND(E$4*$E63*VLOOKUP($C63,$C$9:$U$14,COLUMNS($C$9:M$14),0)*M$17,0))</f>
        <v/>
      </c>
      <c r="H63" s="4" t="str">
        <f>IF(VLOOKUP($C63,$C$9:$U$14,COLUMNS($C$9:N$14),0)="","",ROUND(F$4*$E63*VLOOKUP($C63,$C$9:$U$14,COLUMNS($C$9:N$14),0)*N$16,0)&amp;"～"&amp;ROUND(F$4*$E63*VLOOKUP($C63,$C$9:$U$14,COLUMNS($C$9:N$14),0)*N$17,0))</f>
        <v>115～148</v>
      </c>
      <c r="I63" s="4" t="str">
        <f>IF(VLOOKUP($C63,$C$9:$U$14,COLUMNS($C$9:O$14),0)="","",ROUND(G$4*$E63*VLOOKUP($C63,$C$9:$U$14,COLUMNS($C$9:O$14),0)*O$16,0)&amp;"～"&amp;ROUND(G$4*$E63*VLOOKUP($C63,$C$9:$U$14,COLUMNS($C$9:O$14),0)*O$17,0))</f>
        <v/>
      </c>
      <c r="J63" s="4" t="str">
        <f>IF(VLOOKUP($C63,$C$9:$U$14,COLUMNS($C$9:P$14),0)="","",ROUND(H$4*$E63*VLOOKUP($C63,$C$9:$U$14,COLUMNS($C$9:P$14),0)*P$16,0)&amp;"～"&amp;ROUND(H$4*$E63*VLOOKUP($C63,$C$9:$U$14,COLUMNS($C$9:P$14),0)*P$17,0))</f>
        <v>26～33</v>
      </c>
      <c r="K63" s="4" t="str">
        <f>IF(VLOOKUP($C63,$C$9:$U$14,COLUMNS($C$9:Q$14),0)="","",ROUND(I$4*$E63*VLOOKUP($C63,$C$9:$U$14,COLUMNS($C$9:Q$14),0)*Q$16,0)&amp;"～"&amp;ROUND(I$4*$E63*VLOOKUP($C63,$C$9:$U$14,COLUMNS($C$9:Q$14),0)*Q$17,0))</f>
        <v/>
      </c>
      <c r="L63" s="4" t="str">
        <f>IF(VLOOKUP($C63,$C$9:$U$14,COLUMNS($C$9:R$14),0)="","",ROUND(J$4*$E63*VLOOKUP($C63,$C$9:$U$14,COLUMNS($C$9:R$14),0)*R$16,0)&amp;"～"&amp;ROUND(J$4*$E63*VLOOKUP($C63,$C$9:$U$14,COLUMNS($C$9:R$14),0)*R$17,0))</f>
        <v/>
      </c>
      <c r="M63" s="4" t="str">
        <f>IF(VLOOKUP($C63,$C$9:$U$14,COLUMNS($C$9:S$14),0)="","",ROUND(K$4*$E63*VLOOKUP($C63,$C$9:$U$14,COLUMNS($C$9:S$14),0)*S$16,0)&amp;"～"&amp;ROUND(K$4*$E63*VLOOKUP($C63,$C$9:$U$14,COLUMNS($C$9:S$14),0)*S$17,0))</f>
        <v>30～54</v>
      </c>
      <c r="N63" s="4" t="str">
        <f>IF(VLOOKUP($C63,$C$9:$U$14,COLUMNS($C$9:T$14),0)="","",ROUND(L$4*$E63*VLOOKUP($C63,$C$9:$U$14,COLUMNS($C$9:T$14),0)*T$16,0)&amp;"～"&amp;ROUND(L$4*$E63*VLOOKUP($C63,$C$9:$U$14,COLUMNS($C$9:T$14),0)*T$17,0))</f>
        <v/>
      </c>
      <c r="O63" s="4" t="str">
        <f>IF(VLOOKUP($C63,$C$9:$U$14,COLUMNS($C$9:U$14),0)="","",ROUND(M$4*$E63*VLOOKUP($C63,$C$9:$U$14,COLUMNS($C$9:U$14),0)*U$16,0)&amp;"～"&amp;ROUND(M$4*$E63*VLOOKUP($C63,$C$9:$U$14,COLUMNS($C$9:U$14),0)*U$17,0))</f>
        <v/>
      </c>
      <c r="P63" s="4" t="str">
        <f>IF(VLOOKUP($C63,$C$9:$U$14,COLUMNS($C$9:L$14),0)="","",ROUND(D$4*$E63*VLOOKUP($C63,$C$9:$U$14,COLUMNS($C$9:L$14),0)*L$18,0)&amp;"～"&amp;ROUND(D$4*$E63*VLOOKUP($C63,$C$9:$U$14,COLUMNS($C$9:L$14),0)*L$19,0))</f>
        <v/>
      </c>
      <c r="Q63" s="4" t="str">
        <f>IF(VLOOKUP($C63,$C$9:$U$14,COLUMNS($C$9:M$14),0)="","",ROUND(E$4*$E63*VLOOKUP($C63,$C$9:$U$14,COLUMNS($C$9:M$14),0)*M$18,0)&amp;"～"&amp;ROUND(E$4*$E63*VLOOKUP($C63,$C$9:$U$14,COLUMNS($C$9:M$14),0)*M$19,0))</f>
        <v/>
      </c>
      <c r="R63" s="4" t="str">
        <f>IF(VLOOKUP($C63,$C$9:$U$14,COLUMNS($C$9:N$14),0)="","",ROUND(F$4*$E63*VLOOKUP($C63,$C$9:$U$14,COLUMNS($C$9:N$14),0)*N$18,0)&amp;"～"&amp;ROUND(F$4*$E63*VLOOKUP($C63,$C$9:$U$14,COLUMNS($C$9:N$14),0)*N$19,0))</f>
        <v>128～164</v>
      </c>
      <c r="S63" s="4" t="str">
        <f>IF(VLOOKUP($C63,$C$9:$U$14,COLUMNS($C$9:O$14),0)="","",ROUND(G$4*$E63*VLOOKUP($C63,$C$9:$U$14,COLUMNS($C$9:O$14),0)*O$18,0)&amp;"～"&amp;ROUND(G$4*$E63*VLOOKUP($C63,$C$9:$U$14,COLUMNS($C$9:O$14),0)*O$19,0))</f>
        <v/>
      </c>
      <c r="T63" s="4" t="str">
        <f>IF(VLOOKUP($C63,$C$9:$U$14,COLUMNS($C$9:P$14),0)="","",ROUND(H$4*$E63*VLOOKUP($C63,$C$9:$U$14,COLUMNS($C$9:P$14),0)*P$18,0)&amp;"～"&amp;ROUND(H$4*$E63*VLOOKUP($C63,$C$9:$U$14,COLUMNS($C$9:P$14),0)*P$19,0))</f>
        <v>29～37</v>
      </c>
      <c r="U63" s="4" t="str">
        <f>IF(VLOOKUP($C63,$C$9:$U$14,COLUMNS($C$9:Q$14),0)="","",ROUND(I$4*$E63*VLOOKUP($C63,$C$9:$U$14,COLUMNS($C$9:Q$14),0)*Q$18,0)&amp;"～"&amp;ROUND(I$4*$E63*VLOOKUP($C63,$C$9:$U$14,COLUMNS($C$9:Q$14),0)*Q$19,0))</f>
        <v/>
      </c>
      <c r="V63" s="4" t="str">
        <f>IF(VLOOKUP($C63,$C$9:$U$14,COLUMNS($C$9:R$14),0)="","",ROUND(J$4*$E63*VLOOKUP($C63,$C$9:$U$14,COLUMNS($C$9:R$14),0)*R$18,0)&amp;"～"&amp;ROUND(J$4*$E63*VLOOKUP($C63,$C$9:$U$14,COLUMNS($C$9:R$14),0)*R$19,0))</f>
        <v/>
      </c>
      <c r="W63" s="4" t="str">
        <f>IF(VLOOKUP($C63,$C$9:$U$14,COLUMNS($C$9:S$14),0)="","",ROUND(K$4*$E63*VLOOKUP($C63,$C$9:$U$14,COLUMNS($C$9:S$14),0)*S$18,0)&amp;"～"&amp;ROUND(K$4*$E63*VLOOKUP($C63,$C$9:$U$14,COLUMNS($C$9:S$14),0)*S$19,0))</f>
        <v>33～60</v>
      </c>
      <c r="X63" s="4" t="str">
        <f>IF(VLOOKUP($C63,$C$9:$U$14,COLUMNS($C$9:T$14),0)="","",ROUND(L$4*$E63*VLOOKUP($C63,$C$9:$U$14,COLUMNS($C$9:T$14),0)*T$18,0)&amp;"～"&amp;ROUND(L$4*$E63*VLOOKUP($C63,$C$9:$U$14,COLUMNS($C$9:T$14),0)*T$19,0))</f>
        <v/>
      </c>
      <c r="Y63" s="4"/>
      <c r="Z63" s="4">
        <f t="shared" si="15"/>
        <v>185</v>
      </c>
      <c r="AA63" s="1">
        <f t="shared" si="18"/>
        <v>167</v>
      </c>
      <c r="AB63" s="1">
        <f>IF(C63&gt;2,0,ROUND(属性价值和能力评分!$F$38*一级属性!$H$17*装备属性!E63,0))</f>
        <v>105</v>
      </c>
      <c r="AC63" s="1">
        <f t="shared" si="16"/>
        <v>28</v>
      </c>
      <c r="AD63" s="1">
        <f t="shared" si="17"/>
        <v>56</v>
      </c>
    </row>
    <row r="64" spans="2:30">
      <c r="B64" s="1">
        <v>30</v>
      </c>
      <c r="C64" s="1">
        <f t="shared" si="19"/>
        <v>1</v>
      </c>
      <c r="D64" s="1">
        <f t="shared" si="20"/>
        <v>4</v>
      </c>
      <c r="E64" s="1">
        <f t="shared" si="21"/>
        <v>20</v>
      </c>
      <c r="F64" s="4" t="str">
        <f>IF(VLOOKUP($C64,$C$9:$U$14,COLUMNS($C$9:L$14),0)="","",ROUND(D$4*$E64*VLOOKUP($C64,$C$9:$U$14,COLUMNS($C$9:L$14),0)*L$16,0)&amp;"～"&amp;ROUND(D$4*$E64*VLOOKUP($C64,$C$9:$U$14,COLUMNS($C$9:L$14),0)*L$17,0))</f>
        <v/>
      </c>
      <c r="G64" s="4" t="str">
        <f>IF(VLOOKUP($C64,$C$9:$U$14,COLUMNS($C$9:M$14),0)="","",ROUND(E$4*$E64*VLOOKUP($C64,$C$9:$U$14,COLUMNS($C$9:M$14),0)*M$16,0)&amp;"～"&amp;ROUND(E$4*$E64*VLOOKUP($C64,$C$9:$U$14,COLUMNS($C$9:M$14),0)*M$17,0))</f>
        <v/>
      </c>
      <c r="H64" s="4" t="str">
        <f>IF(VLOOKUP($C64,$C$9:$U$14,COLUMNS($C$9:N$14),0)="","",ROUND(F$4*$E64*VLOOKUP($C64,$C$9:$U$14,COLUMNS($C$9:N$14),0)*N$16,0)&amp;"～"&amp;ROUND(F$4*$E64*VLOOKUP($C64,$C$9:$U$14,COLUMNS($C$9:N$14),0)*N$17,0))</f>
        <v>115～148</v>
      </c>
      <c r="I64" s="4" t="str">
        <f>IF(VLOOKUP($C64,$C$9:$U$14,COLUMNS($C$9:O$14),0)="","",ROUND(G$4*$E64*VLOOKUP($C64,$C$9:$U$14,COLUMNS($C$9:O$14),0)*O$16,0)&amp;"～"&amp;ROUND(G$4*$E64*VLOOKUP($C64,$C$9:$U$14,COLUMNS($C$9:O$14),0)*O$17,0))</f>
        <v/>
      </c>
      <c r="J64" s="4" t="str">
        <f>IF(VLOOKUP($C64,$C$9:$U$14,COLUMNS($C$9:P$14),0)="","",ROUND(H$4*$E64*VLOOKUP($C64,$C$9:$U$14,COLUMNS($C$9:P$14),0)*P$16,0)&amp;"～"&amp;ROUND(H$4*$E64*VLOOKUP($C64,$C$9:$U$14,COLUMNS($C$9:P$14),0)*P$17,0))</f>
        <v>26～33</v>
      </c>
      <c r="K64" s="4" t="str">
        <f>IF(VLOOKUP($C64,$C$9:$U$14,COLUMNS($C$9:Q$14),0)="","",ROUND(I$4*$E64*VLOOKUP($C64,$C$9:$U$14,COLUMNS($C$9:Q$14),0)*Q$16,0)&amp;"～"&amp;ROUND(I$4*$E64*VLOOKUP($C64,$C$9:$U$14,COLUMNS($C$9:Q$14),0)*Q$17,0))</f>
        <v/>
      </c>
      <c r="L64" s="4" t="str">
        <f>IF(VLOOKUP($C64,$C$9:$U$14,COLUMNS($C$9:R$14),0)="","",ROUND(J$4*$E64*VLOOKUP($C64,$C$9:$U$14,COLUMNS($C$9:R$14),0)*R$16,0)&amp;"～"&amp;ROUND(J$4*$E64*VLOOKUP($C64,$C$9:$U$14,COLUMNS($C$9:R$14),0)*R$17,0))</f>
        <v/>
      </c>
      <c r="M64" s="4" t="str">
        <f>IF(VLOOKUP($C64,$C$9:$U$14,COLUMNS($C$9:S$14),0)="","",ROUND(K$4*$E64*VLOOKUP($C64,$C$9:$U$14,COLUMNS($C$9:S$14),0)*S$16,0)&amp;"～"&amp;ROUND(K$4*$E64*VLOOKUP($C64,$C$9:$U$14,COLUMNS($C$9:S$14),0)*S$17,0))</f>
        <v>30～54</v>
      </c>
      <c r="N64" s="4" t="str">
        <f>IF(VLOOKUP($C64,$C$9:$U$14,COLUMNS($C$9:T$14),0)="","",ROUND(L$4*$E64*VLOOKUP($C64,$C$9:$U$14,COLUMNS($C$9:T$14),0)*T$16,0)&amp;"～"&amp;ROUND(L$4*$E64*VLOOKUP($C64,$C$9:$U$14,COLUMNS($C$9:T$14),0)*T$17,0))</f>
        <v/>
      </c>
      <c r="O64" s="4" t="str">
        <f>IF(VLOOKUP($C64,$C$9:$U$14,COLUMNS($C$9:U$14),0)="","",ROUND(M$4*$E64*VLOOKUP($C64,$C$9:$U$14,COLUMNS($C$9:U$14),0)*U$16,0)&amp;"～"&amp;ROUND(M$4*$E64*VLOOKUP($C64,$C$9:$U$14,COLUMNS($C$9:U$14),0)*U$17,0))</f>
        <v/>
      </c>
      <c r="P64" s="4" t="str">
        <f>IF(VLOOKUP($C64,$C$9:$U$14,COLUMNS($C$9:L$14),0)="","",ROUND(D$4*$E64*VLOOKUP($C64,$C$9:$U$14,COLUMNS($C$9:L$14),0)*L$18,0)&amp;"～"&amp;ROUND(D$4*$E64*VLOOKUP($C64,$C$9:$U$14,COLUMNS($C$9:L$14),0)*L$19,0))</f>
        <v/>
      </c>
      <c r="Q64" s="4" t="str">
        <f>IF(VLOOKUP($C64,$C$9:$U$14,COLUMNS($C$9:M$14),0)="","",ROUND(E$4*$E64*VLOOKUP($C64,$C$9:$U$14,COLUMNS($C$9:M$14),0)*M$18,0)&amp;"～"&amp;ROUND(E$4*$E64*VLOOKUP($C64,$C$9:$U$14,COLUMNS($C$9:M$14),0)*M$19,0))</f>
        <v/>
      </c>
      <c r="R64" s="4" t="str">
        <f>IF(VLOOKUP($C64,$C$9:$U$14,COLUMNS($C$9:N$14),0)="","",ROUND(F$4*$E64*VLOOKUP($C64,$C$9:$U$14,COLUMNS($C$9:N$14),0)*N$18,0)&amp;"～"&amp;ROUND(F$4*$E64*VLOOKUP($C64,$C$9:$U$14,COLUMNS($C$9:N$14),0)*N$19,0))</f>
        <v>128～164</v>
      </c>
      <c r="S64" s="4" t="str">
        <f>IF(VLOOKUP($C64,$C$9:$U$14,COLUMNS($C$9:O$14),0)="","",ROUND(G$4*$E64*VLOOKUP($C64,$C$9:$U$14,COLUMNS($C$9:O$14),0)*O$18,0)&amp;"～"&amp;ROUND(G$4*$E64*VLOOKUP($C64,$C$9:$U$14,COLUMNS($C$9:O$14),0)*O$19,0))</f>
        <v/>
      </c>
      <c r="T64" s="4" t="str">
        <f>IF(VLOOKUP($C64,$C$9:$U$14,COLUMNS($C$9:P$14),0)="","",ROUND(H$4*$E64*VLOOKUP($C64,$C$9:$U$14,COLUMNS($C$9:P$14),0)*P$18,0)&amp;"～"&amp;ROUND(H$4*$E64*VLOOKUP($C64,$C$9:$U$14,COLUMNS($C$9:P$14),0)*P$19,0))</f>
        <v>29～37</v>
      </c>
      <c r="U64" s="4" t="str">
        <f>IF(VLOOKUP($C64,$C$9:$U$14,COLUMNS($C$9:Q$14),0)="","",ROUND(I$4*$E64*VLOOKUP($C64,$C$9:$U$14,COLUMNS($C$9:Q$14),0)*Q$18,0)&amp;"～"&amp;ROUND(I$4*$E64*VLOOKUP($C64,$C$9:$U$14,COLUMNS($C$9:Q$14),0)*Q$19,0))</f>
        <v/>
      </c>
      <c r="V64" s="4" t="str">
        <f>IF(VLOOKUP($C64,$C$9:$U$14,COLUMNS($C$9:R$14),0)="","",ROUND(J$4*$E64*VLOOKUP($C64,$C$9:$U$14,COLUMNS($C$9:R$14),0)*R$18,0)&amp;"～"&amp;ROUND(J$4*$E64*VLOOKUP($C64,$C$9:$U$14,COLUMNS($C$9:R$14),0)*R$19,0))</f>
        <v/>
      </c>
      <c r="W64" s="4" t="str">
        <f>IF(VLOOKUP($C64,$C$9:$U$14,COLUMNS($C$9:S$14),0)="","",ROUND(K$4*$E64*VLOOKUP($C64,$C$9:$U$14,COLUMNS($C$9:S$14),0)*S$18,0)&amp;"～"&amp;ROUND(K$4*$E64*VLOOKUP($C64,$C$9:$U$14,COLUMNS($C$9:S$14),0)*S$19,0))</f>
        <v>33～60</v>
      </c>
      <c r="X64" s="4" t="str">
        <f>IF(VLOOKUP($C64,$C$9:$U$14,COLUMNS($C$9:T$14),0)="","",ROUND(L$4*$E64*VLOOKUP($C64,$C$9:$U$14,COLUMNS($C$9:T$14),0)*T$18,0)&amp;"～"&amp;ROUND(L$4*$E64*VLOOKUP($C64,$C$9:$U$14,COLUMNS($C$9:T$14),0)*T$19,0))</f>
        <v/>
      </c>
      <c r="Y64" s="4"/>
      <c r="Z64" s="4">
        <f t="shared" si="15"/>
        <v>185</v>
      </c>
      <c r="AA64" s="1">
        <f t="shared" si="18"/>
        <v>167</v>
      </c>
      <c r="AB64" s="1">
        <f>IF(C64&gt;2,0,ROUND(属性价值和能力评分!$F$38*一级属性!$H$17*装备属性!E64,0))</f>
        <v>105</v>
      </c>
      <c r="AC64" s="1">
        <f t="shared" si="16"/>
        <v>28</v>
      </c>
      <c r="AD64" s="1">
        <f t="shared" si="17"/>
        <v>56</v>
      </c>
    </row>
    <row r="65" spans="2:30">
      <c r="B65" s="1">
        <v>31</v>
      </c>
      <c r="C65" s="1">
        <f t="shared" si="19"/>
        <v>1</v>
      </c>
      <c r="D65" s="1">
        <f t="shared" si="20"/>
        <v>5</v>
      </c>
      <c r="E65" s="1">
        <f t="shared" si="21"/>
        <v>20</v>
      </c>
      <c r="F65" s="4" t="str">
        <f>IF(VLOOKUP($C65,$C$9:$U$14,COLUMNS($C$9:L$14),0)="","",ROUND(D$4*$E65*VLOOKUP($C65,$C$9:$U$14,COLUMNS($C$9:L$14),0)*L$16,0)&amp;"～"&amp;ROUND(D$4*$E65*VLOOKUP($C65,$C$9:$U$14,COLUMNS($C$9:L$14),0)*L$17,0))</f>
        <v/>
      </c>
      <c r="G65" s="4" t="str">
        <f>IF(VLOOKUP($C65,$C$9:$U$14,COLUMNS($C$9:M$14),0)="","",ROUND(E$4*$E65*VLOOKUP($C65,$C$9:$U$14,COLUMNS($C$9:M$14),0)*M$16,0)&amp;"～"&amp;ROUND(E$4*$E65*VLOOKUP($C65,$C$9:$U$14,COLUMNS($C$9:M$14),0)*M$17,0))</f>
        <v/>
      </c>
      <c r="H65" s="4" t="str">
        <f>IF(VLOOKUP($C65,$C$9:$U$14,COLUMNS($C$9:N$14),0)="","",ROUND(F$4*$E65*VLOOKUP($C65,$C$9:$U$14,COLUMNS($C$9:N$14),0)*N$16,0)&amp;"～"&amp;ROUND(F$4*$E65*VLOOKUP($C65,$C$9:$U$14,COLUMNS($C$9:N$14),0)*N$17,0))</f>
        <v>115～148</v>
      </c>
      <c r="I65" s="4" t="str">
        <f>IF(VLOOKUP($C65,$C$9:$U$14,COLUMNS($C$9:O$14),0)="","",ROUND(G$4*$E65*VLOOKUP($C65,$C$9:$U$14,COLUMNS($C$9:O$14),0)*O$16,0)&amp;"～"&amp;ROUND(G$4*$E65*VLOOKUP($C65,$C$9:$U$14,COLUMNS($C$9:O$14),0)*O$17,0))</f>
        <v/>
      </c>
      <c r="J65" s="4" t="str">
        <f>IF(VLOOKUP($C65,$C$9:$U$14,COLUMNS($C$9:P$14),0)="","",ROUND(H$4*$E65*VLOOKUP($C65,$C$9:$U$14,COLUMNS($C$9:P$14),0)*P$16,0)&amp;"～"&amp;ROUND(H$4*$E65*VLOOKUP($C65,$C$9:$U$14,COLUMNS($C$9:P$14),0)*P$17,0))</f>
        <v>26～33</v>
      </c>
      <c r="K65" s="4" t="str">
        <f>IF(VLOOKUP($C65,$C$9:$U$14,COLUMNS($C$9:Q$14),0)="","",ROUND(I$4*$E65*VLOOKUP($C65,$C$9:$U$14,COLUMNS($C$9:Q$14),0)*Q$16,0)&amp;"～"&amp;ROUND(I$4*$E65*VLOOKUP($C65,$C$9:$U$14,COLUMNS($C$9:Q$14),0)*Q$17,0))</f>
        <v/>
      </c>
      <c r="L65" s="4" t="str">
        <f>IF(VLOOKUP($C65,$C$9:$U$14,COLUMNS($C$9:R$14),0)="","",ROUND(J$4*$E65*VLOOKUP($C65,$C$9:$U$14,COLUMNS($C$9:R$14),0)*R$16,0)&amp;"～"&amp;ROUND(J$4*$E65*VLOOKUP($C65,$C$9:$U$14,COLUMNS($C$9:R$14),0)*R$17,0))</f>
        <v/>
      </c>
      <c r="M65" s="4" t="str">
        <f>IF(VLOOKUP($C65,$C$9:$U$14,COLUMNS($C$9:S$14),0)="","",ROUND(K$4*$E65*VLOOKUP($C65,$C$9:$U$14,COLUMNS($C$9:S$14),0)*S$16,0)&amp;"～"&amp;ROUND(K$4*$E65*VLOOKUP($C65,$C$9:$U$14,COLUMNS($C$9:S$14),0)*S$17,0))</f>
        <v>30～54</v>
      </c>
      <c r="N65" s="4" t="str">
        <f>IF(VLOOKUP($C65,$C$9:$U$14,COLUMNS($C$9:T$14),0)="","",ROUND(L$4*$E65*VLOOKUP($C65,$C$9:$U$14,COLUMNS($C$9:T$14),0)*T$16,0)&amp;"～"&amp;ROUND(L$4*$E65*VLOOKUP($C65,$C$9:$U$14,COLUMNS($C$9:T$14),0)*T$17,0))</f>
        <v/>
      </c>
      <c r="O65" s="4" t="str">
        <f>IF(VLOOKUP($C65,$C$9:$U$14,COLUMNS($C$9:U$14),0)="","",ROUND(M$4*$E65*VLOOKUP($C65,$C$9:$U$14,COLUMNS($C$9:U$14),0)*U$16,0)&amp;"～"&amp;ROUND(M$4*$E65*VLOOKUP($C65,$C$9:$U$14,COLUMNS($C$9:U$14),0)*U$17,0))</f>
        <v/>
      </c>
      <c r="P65" s="4" t="str">
        <f>IF(VLOOKUP($C65,$C$9:$U$14,COLUMNS($C$9:L$14),0)="","",ROUND(D$4*$E65*VLOOKUP($C65,$C$9:$U$14,COLUMNS($C$9:L$14),0)*L$18,0)&amp;"～"&amp;ROUND(D$4*$E65*VLOOKUP($C65,$C$9:$U$14,COLUMNS($C$9:L$14),0)*L$19,0))</f>
        <v/>
      </c>
      <c r="Q65" s="4" t="str">
        <f>IF(VLOOKUP($C65,$C$9:$U$14,COLUMNS($C$9:M$14),0)="","",ROUND(E$4*$E65*VLOOKUP($C65,$C$9:$U$14,COLUMNS($C$9:M$14),0)*M$18,0)&amp;"～"&amp;ROUND(E$4*$E65*VLOOKUP($C65,$C$9:$U$14,COLUMNS($C$9:M$14),0)*M$19,0))</f>
        <v/>
      </c>
      <c r="R65" s="4" t="str">
        <f>IF(VLOOKUP($C65,$C$9:$U$14,COLUMNS($C$9:N$14),0)="","",ROUND(F$4*$E65*VLOOKUP($C65,$C$9:$U$14,COLUMNS($C$9:N$14),0)*N$18,0)&amp;"～"&amp;ROUND(F$4*$E65*VLOOKUP($C65,$C$9:$U$14,COLUMNS($C$9:N$14),0)*N$19,0))</f>
        <v>128～164</v>
      </c>
      <c r="S65" s="4" t="str">
        <f>IF(VLOOKUP($C65,$C$9:$U$14,COLUMNS($C$9:O$14),0)="","",ROUND(G$4*$E65*VLOOKUP($C65,$C$9:$U$14,COLUMNS($C$9:O$14),0)*O$18,0)&amp;"～"&amp;ROUND(G$4*$E65*VLOOKUP($C65,$C$9:$U$14,COLUMNS($C$9:O$14),0)*O$19,0))</f>
        <v/>
      </c>
      <c r="T65" s="4" t="str">
        <f>IF(VLOOKUP($C65,$C$9:$U$14,COLUMNS($C$9:P$14),0)="","",ROUND(H$4*$E65*VLOOKUP($C65,$C$9:$U$14,COLUMNS($C$9:P$14),0)*P$18,0)&amp;"～"&amp;ROUND(H$4*$E65*VLOOKUP($C65,$C$9:$U$14,COLUMNS($C$9:P$14),0)*P$19,0))</f>
        <v>29～37</v>
      </c>
      <c r="U65" s="4" t="str">
        <f>IF(VLOOKUP($C65,$C$9:$U$14,COLUMNS($C$9:Q$14),0)="","",ROUND(I$4*$E65*VLOOKUP($C65,$C$9:$U$14,COLUMNS($C$9:Q$14),0)*Q$18,0)&amp;"～"&amp;ROUND(I$4*$E65*VLOOKUP($C65,$C$9:$U$14,COLUMNS($C$9:Q$14),0)*Q$19,0))</f>
        <v/>
      </c>
      <c r="V65" s="4" t="str">
        <f>IF(VLOOKUP($C65,$C$9:$U$14,COLUMNS($C$9:R$14),0)="","",ROUND(J$4*$E65*VLOOKUP($C65,$C$9:$U$14,COLUMNS($C$9:R$14),0)*R$18,0)&amp;"～"&amp;ROUND(J$4*$E65*VLOOKUP($C65,$C$9:$U$14,COLUMNS($C$9:R$14),0)*R$19,0))</f>
        <v/>
      </c>
      <c r="W65" s="4" t="str">
        <f>IF(VLOOKUP($C65,$C$9:$U$14,COLUMNS($C$9:S$14),0)="","",ROUND(K$4*$E65*VLOOKUP($C65,$C$9:$U$14,COLUMNS($C$9:S$14),0)*S$18,0)&amp;"～"&amp;ROUND(K$4*$E65*VLOOKUP($C65,$C$9:$U$14,COLUMNS($C$9:S$14),0)*S$19,0))</f>
        <v>33～60</v>
      </c>
      <c r="X65" s="4" t="str">
        <f>IF(VLOOKUP($C65,$C$9:$U$14,COLUMNS($C$9:T$14),0)="","",ROUND(L$4*$E65*VLOOKUP($C65,$C$9:$U$14,COLUMNS($C$9:T$14),0)*T$18,0)&amp;"～"&amp;ROUND(L$4*$E65*VLOOKUP($C65,$C$9:$U$14,COLUMNS($C$9:T$14),0)*T$19,0))</f>
        <v/>
      </c>
      <c r="Y65" s="4"/>
      <c r="Z65" s="4">
        <f t="shared" si="15"/>
        <v>185</v>
      </c>
      <c r="AA65" s="1">
        <f t="shared" si="18"/>
        <v>167</v>
      </c>
      <c r="AB65" s="1">
        <f>IF(C65&gt;2,0,ROUND(属性价值和能力评分!$F$38*一级属性!$H$17*装备属性!E65,0))</f>
        <v>105</v>
      </c>
      <c r="AC65" s="1">
        <f t="shared" si="16"/>
        <v>28</v>
      </c>
      <c r="AD65" s="1">
        <f t="shared" si="17"/>
        <v>56</v>
      </c>
    </row>
    <row r="66" spans="2:30">
      <c r="B66" s="1">
        <v>32</v>
      </c>
      <c r="C66" s="1">
        <f t="shared" si="19"/>
        <v>1</v>
      </c>
      <c r="D66" s="1">
        <f t="shared" si="20"/>
        <v>6</v>
      </c>
      <c r="E66" s="1">
        <f t="shared" si="21"/>
        <v>20</v>
      </c>
      <c r="F66" s="4" t="str">
        <f>IF(VLOOKUP($C66,$C$9:$U$14,COLUMNS($C$9:L$14),0)="","",ROUND(D$4*$E66*VLOOKUP($C66,$C$9:$U$14,COLUMNS($C$9:L$14),0)*L$16,0)&amp;"～"&amp;ROUND(D$4*$E66*VLOOKUP($C66,$C$9:$U$14,COLUMNS($C$9:L$14),0)*L$17,0))</f>
        <v/>
      </c>
      <c r="G66" s="4" t="str">
        <f>IF(VLOOKUP($C66,$C$9:$U$14,COLUMNS($C$9:M$14),0)="","",ROUND(E$4*$E66*VLOOKUP($C66,$C$9:$U$14,COLUMNS($C$9:M$14),0)*M$16,0)&amp;"～"&amp;ROUND(E$4*$E66*VLOOKUP($C66,$C$9:$U$14,COLUMNS($C$9:M$14),0)*M$17,0))</f>
        <v/>
      </c>
      <c r="H66" s="4" t="str">
        <f>IF(VLOOKUP($C66,$C$9:$U$14,COLUMNS($C$9:N$14),0)="","",ROUND(F$4*$E66*VLOOKUP($C66,$C$9:$U$14,COLUMNS($C$9:N$14),0)*N$16,0)&amp;"～"&amp;ROUND(F$4*$E66*VLOOKUP($C66,$C$9:$U$14,COLUMNS($C$9:N$14),0)*N$17,0))</f>
        <v>115～148</v>
      </c>
      <c r="I66" s="4" t="str">
        <f>IF(VLOOKUP($C66,$C$9:$U$14,COLUMNS($C$9:O$14),0)="","",ROUND(G$4*$E66*VLOOKUP($C66,$C$9:$U$14,COLUMNS($C$9:O$14),0)*O$16,0)&amp;"～"&amp;ROUND(G$4*$E66*VLOOKUP($C66,$C$9:$U$14,COLUMNS($C$9:O$14),0)*O$17,0))</f>
        <v/>
      </c>
      <c r="J66" s="4" t="str">
        <f>IF(VLOOKUP($C66,$C$9:$U$14,COLUMNS($C$9:P$14),0)="","",ROUND(H$4*$E66*VLOOKUP($C66,$C$9:$U$14,COLUMNS($C$9:P$14),0)*P$16,0)&amp;"～"&amp;ROUND(H$4*$E66*VLOOKUP($C66,$C$9:$U$14,COLUMNS($C$9:P$14),0)*P$17,0))</f>
        <v>26～33</v>
      </c>
      <c r="K66" s="4" t="str">
        <f>IF(VLOOKUP($C66,$C$9:$U$14,COLUMNS($C$9:Q$14),0)="","",ROUND(I$4*$E66*VLOOKUP($C66,$C$9:$U$14,COLUMNS($C$9:Q$14),0)*Q$16,0)&amp;"～"&amp;ROUND(I$4*$E66*VLOOKUP($C66,$C$9:$U$14,COLUMNS($C$9:Q$14),0)*Q$17,0))</f>
        <v/>
      </c>
      <c r="L66" s="4" t="str">
        <f>IF(VLOOKUP($C66,$C$9:$U$14,COLUMNS($C$9:R$14),0)="","",ROUND(J$4*$E66*VLOOKUP($C66,$C$9:$U$14,COLUMNS($C$9:R$14),0)*R$16,0)&amp;"～"&amp;ROUND(J$4*$E66*VLOOKUP($C66,$C$9:$U$14,COLUMNS($C$9:R$14),0)*R$17,0))</f>
        <v/>
      </c>
      <c r="M66" s="4" t="str">
        <f>IF(VLOOKUP($C66,$C$9:$U$14,COLUMNS($C$9:S$14),0)="","",ROUND(K$4*$E66*VLOOKUP($C66,$C$9:$U$14,COLUMNS($C$9:S$14),0)*S$16,0)&amp;"～"&amp;ROUND(K$4*$E66*VLOOKUP($C66,$C$9:$U$14,COLUMNS($C$9:S$14),0)*S$17,0))</f>
        <v>30～54</v>
      </c>
      <c r="N66" s="4" t="str">
        <f>IF(VLOOKUP($C66,$C$9:$U$14,COLUMNS($C$9:T$14),0)="","",ROUND(L$4*$E66*VLOOKUP($C66,$C$9:$U$14,COLUMNS($C$9:T$14),0)*T$16,0)&amp;"～"&amp;ROUND(L$4*$E66*VLOOKUP($C66,$C$9:$U$14,COLUMNS($C$9:T$14),0)*T$17,0))</f>
        <v/>
      </c>
      <c r="O66" s="4" t="str">
        <f>IF(VLOOKUP($C66,$C$9:$U$14,COLUMNS($C$9:U$14),0)="","",ROUND(M$4*$E66*VLOOKUP($C66,$C$9:$U$14,COLUMNS($C$9:U$14),0)*U$16,0)&amp;"～"&amp;ROUND(M$4*$E66*VLOOKUP($C66,$C$9:$U$14,COLUMNS($C$9:U$14),0)*U$17,0))</f>
        <v/>
      </c>
      <c r="P66" s="4" t="str">
        <f>IF(VLOOKUP($C66,$C$9:$U$14,COLUMNS($C$9:L$14),0)="","",ROUND(D$4*$E66*VLOOKUP($C66,$C$9:$U$14,COLUMNS($C$9:L$14),0)*L$18,0)&amp;"～"&amp;ROUND(D$4*$E66*VLOOKUP($C66,$C$9:$U$14,COLUMNS($C$9:L$14),0)*L$19,0))</f>
        <v/>
      </c>
      <c r="Q66" s="4" t="str">
        <f>IF(VLOOKUP($C66,$C$9:$U$14,COLUMNS($C$9:M$14),0)="","",ROUND(E$4*$E66*VLOOKUP($C66,$C$9:$U$14,COLUMNS($C$9:M$14),0)*M$18,0)&amp;"～"&amp;ROUND(E$4*$E66*VLOOKUP($C66,$C$9:$U$14,COLUMNS($C$9:M$14),0)*M$19,0))</f>
        <v/>
      </c>
      <c r="R66" s="4" t="str">
        <f>IF(VLOOKUP($C66,$C$9:$U$14,COLUMNS($C$9:N$14),0)="","",ROUND(F$4*$E66*VLOOKUP($C66,$C$9:$U$14,COLUMNS($C$9:N$14),0)*N$18,0)&amp;"～"&amp;ROUND(F$4*$E66*VLOOKUP($C66,$C$9:$U$14,COLUMNS($C$9:N$14),0)*N$19,0))</f>
        <v>128～164</v>
      </c>
      <c r="S66" s="4" t="str">
        <f>IF(VLOOKUP($C66,$C$9:$U$14,COLUMNS($C$9:O$14),0)="","",ROUND(G$4*$E66*VLOOKUP($C66,$C$9:$U$14,COLUMNS($C$9:O$14),0)*O$18,0)&amp;"～"&amp;ROUND(G$4*$E66*VLOOKUP($C66,$C$9:$U$14,COLUMNS($C$9:O$14),0)*O$19,0))</f>
        <v/>
      </c>
      <c r="T66" s="4" t="str">
        <f>IF(VLOOKUP($C66,$C$9:$U$14,COLUMNS($C$9:P$14),0)="","",ROUND(H$4*$E66*VLOOKUP($C66,$C$9:$U$14,COLUMNS($C$9:P$14),0)*P$18,0)&amp;"～"&amp;ROUND(H$4*$E66*VLOOKUP($C66,$C$9:$U$14,COLUMNS($C$9:P$14),0)*P$19,0))</f>
        <v>29～37</v>
      </c>
      <c r="U66" s="4" t="str">
        <f>IF(VLOOKUP($C66,$C$9:$U$14,COLUMNS($C$9:Q$14),0)="","",ROUND(I$4*$E66*VLOOKUP($C66,$C$9:$U$14,COLUMNS($C$9:Q$14),0)*Q$18,0)&amp;"～"&amp;ROUND(I$4*$E66*VLOOKUP($C66,$C$9:$U$14,COLUMNS($C$9:Q$14),0)*Q$19,0))</f>
        <v/>
      </c>
      <c r="V66" s="4" t="str">
        <f>IF(VLOOKUP($C66,$C$9:$U$14,COLUMNS($C$9:R$14),0)="","",ROUND(J$4*$E66*VLOOKUP($C66,$C$9:$U$14,COLUMNS($C$9:R$14),0)*R$18,0)&amp;"～"&amp;ROUND(J$4*$E66*VLOOKUP($C66,$C$9:$U$14,COLUMNS($C$9:R$14),0)*R$19,0))</f>
        <v/>
      </c>
      <c r="W66" s="4" t="str">
        <f>IF(VLOOKUP($C66,$C$9:$U$14,COLUMNS($C$9:S$14),0)="","",ROUND(K$4*$E66*VLOOKUP($C66,$C$9:$U$14,COLUMNS($C$9:S$14),0)*S$18,0)&amp;"～"&amp;ROUND(K$4*$E66*VLOOKUP($C66,$C$9:$U$14,COLUMNS($C$9:S$14),0)*S$19,0))</f>
        <v>33～60</v>
      </c>
      <c r="X66" s="4" t="str">
        <f>IF(VLOOKUP($C66,$C$9:$U$14,COLUMNS($C$9:T$14),0)="","",ROUND(L$4*$E66*VLOOKUP($C66,$C$9:$U$14,COLUMNS($C$9:T$14),0)*T$18,0)&amp;"～"&amp;ROUND(L$4*$E66*VLOOKUP($C66,$C$9:$U$14,COLUMNS($C$9:T$14),0)*T$19,0))</f>
        <v/>
      </c>
      <c r="Y66" s="4"/>
      <c r="Z66" s="4">
        <f t="shared" si="15"/>
        <v>185</v>
      </c>
      <c r="AA66" s="1">
        <f t="shared" si="18"/>
        <v>167</v>
      </c>
      <c r="AB66" s="1">
        <f>IF(C66&gt;2,0,ROUND(属性价值和能力评分!$F$38*一级属性!$H$17*装备属性!E66,0))</f>
        <v>105</v>
      </c>
      <c r="AC66" s="1">
        <f t="shared" si="16"/>
        <v>28</v>
      </c>
      <c r="AD66" s="1">
        <f t="shared" si="17"/>
        <v>56</v>
      </c>
    </row>
    <row r="67" spans="2:30">
      <c r="B67" s="1">
        <v>33</v>
      </c>
      <c r="C67" s="1">
        <f t="shared" si="19"/>
        <v>2</v>
      </c>
      <c r="D67" s="1">
        <f t="shared" si="20"/>
        <v>7</v>
      </c>
      <c r="E67" s="1">
        <f t="shared" si="21"/>
        <v>20</v>
      </c>
      <c r="F67" s="4" t="str">
        <f>IF(VLOOKUP($C67,$C$9:$U$14,COLUMNS($C$9:L$14),0)="","",ROUND(D$4*$E67*VLOOKUP($C67,$C$9:$U$14,COLUMNS($C$9:L$14),0)*L$16,0)&amp;"～"&amp;ROUND(D$4*$E67*VLOOKUP($C67,$C$9:$U$14,COLUMNS($C$9:L$14),0)*L$17,0))</f>
        <v>92～118</v>
      </c>
      <c r="G67" s="4" t="str">
        <f>IF(VLOOKUP($C67,$C$9:$U$14,COLUMNS($C$9:M$14),0)="","",ROUND(E$4*$E67*VLOOKUP($C67,$C$9:$U$14,COLUMNS($C$9:M$14),0)*M$16,0)&amp;"～"&amp;ROUND(E$4*$E67*VLOOKUP($C67,$C$9:$U$14,COLUMNS($C$9:M$14),0)*M$17,0))</f>
        <v/>
      </c>
      <c r="H67" s="4" t="str">
        <f>IF(VLOOKUP($C67,$C$9:$U$14,COLUMNS($C$9:N$14),0)="","",ROUND(F$4*$E67*VLOOKUP($C67,$C$9:$U$14,COLUMNS($C$9:N$14),0)*N$16,0)&amp;"～"&amp;ROUND(F$4*$E67*VLOOKUP($C67,$C$9:$U$14,COLUMNS($C$9:N$14),0)*N$17,0))</f>
        <v/>
      </c>
      <c r="I67" s="4" t="str">
        <f>IF(VLOOKUP($C67,$C$9:$U$14,COLUMNS($C$9:O$14),0)="","",ROUND(G$4*$E67*VLOOKUP($C67,$C$9:$U$14,COLUMNS($C$9:O$14),0)*O$16,0)&amp;"～"&amp;ROUND(G$4*$E67*VLOOKUP($C67,$C$9:$U$14,COLUMNS($C$9:O$14),0)*O$17,0))</f>
        <v>29～37</v>
      </c>
      <c r="J67" s="4" t="str">
        <f>IF(VLOOKUP($C67,$C$9:$U$14,COLUMNS($C$9:P$14),0)="","",ROUND(H$4*$E67*VLOOKUP($C67,$C$9:$U$14,COLUMNS($C$9:P$14),0)*P$16,0)&amp;"～"&amp;ROUND(H$4*$E67*VLOOKUP($C67,$C$9:$U$14,COLUMNS($C$9:P$14),0)*P$17,0))</f>
        <v/>
      </c>
      <c r="K67" s="4" t="str">
        <f>IF(VLOOKUP($C67,$C$9:$U$14,COLUMNS($C$9:Q$14),0)="","",ROUND(I$4*$E67*VLOOKUP($C67,$C$9:$U$14,COLUMNS($C$9:Q$14),0)*Q$16,0)&amp;"～"&amp;ROUND(I$4*$E67*VLOOKUP($C67,$C$9:$U$14,COLUMNS($C$9:Q$14),0)*Q$17,0))</f>
        <v/>
      </c>
      <c r="L67" s="4" t="str">
        <f>IF(VLOOKUP($C67,$C$9:$U$14,COLUMNS($C$9:R$14),0)="","",ROUND(J$4*$E67*VLOOKUP($C67,$C$9:$U$14,COLUMNS($C$9:R$14),0)*R$16,0)&amp;"～"&amp;ROUND(J$4*$E67*VLOOKUP($C67,$C$9:$U$14,COLUMNS($C$9:R$14),0)*R$17,0))</f>
        <v/>
      </c>
      <c r="M67" s="4" t="str">
        <f>IF(VLOOKUP($C67,$C$9:$U$14,COLUMNS($C$9:S$14),0)="","",ROUND(K$4*$E67*VLOOKUP($C67,$C$9:$U$14,COLUMNS($C$9:S$14),0)*S$16,0)&amp;"～"&amp;ROUND(K$4*$E67*VLOOKUP($C67,$C$9:$U$14,COLUMNS($C$9:S$14),0)*S$17,0))</f>
        <v/>
      </c>
      <c r="N67" s="4" t="str">
        <f>IF(VLOOKUP($C67,$C$9:$U$14,COLUMNS($C$9:T$14),0)="","",ROUND(L$4*$E67*VLOOKUP($C67,$C$9:$U$14,COLUMNS($C$9:T$14),0)*T$16,0)&amp;"～"&amp;ROUND(L$4*$E67*VLOOKUP($C67,$C$9:$U$14,COLUMNS($C$9:T$14),0)*T$17,0))</f>
        <v/>
      </c>
      <c r="O67" s="4" t="str">
        <f>IF(VLOOKUP($C67,$C$9:$U$14,COLUMNS($C$9:U$14),0)="","",ROUND(M$4*$E67*VLOOKUP($C67,$C$9:$U$14,COLUMNS($C$9:U$14),0)*U$16,0)&amp;"～"&amp;ROUND(M$4*$E67*VLOOKUP($C67,$C$9:$U$14,COLUMNS($C$9:U$14),0)*U$17,0))</f>
        <v/>
      </c>
      <c r="P67" s="4" t="str">
        <f>IF(VLOOKUP($C67,$C$9:$U$14,COLUMNS($C$9:L$14),0)="","",ROUND(D$4*$E67*VLOOKUP($C67,$C$9:$U$14,COLUMNS($C$9:L$14),0)*L$18,0)&amp;"～"&amp;ROUND(D$4*$E67*VLOOKUP($C67,$C$9:$U$14,COLUMNS($C$9:L$14),0)*L$19,0))</f>
        <v>102～131</v>
      </c>
      <c r="Q67" s="4" t="str">
        <f>IF(VLOOKUP($C67,$C$9:$U$14,COLUMNS($C$9:M$14),0)="","",ROUND(E$4*$E67*VLOOKUP($C67,$C$9:$U$14,COLUMNS($C$9:M$14),0)*M$18,0)&amp;"～"&amp;ROUND(E$4*$E67*VLOOKUP($C67,$C$9:$U$14,COLUMNS($C$9:M$14),0)*M$19,0))</f>
        <v/>
      </c>
      <c r="R67" s="4" t="str">
        <f>IF(VLOOKUP($C67,$C$9:$U$14,COLUMNS($C$9:N$14),0)="","",ROUND(F$4*$E67*VLOOKUP($C67,$C$9:$U$14,COLUMNS($C$9:N$14),0)*N$18,0)&amp;"～"&amp;ROUND(F$4*$E67*VLOOKUP($C67,$C$9:$U$14,COLUMNS($C$9:N$14),0)*N$19,0))</f>
        <v/>
      </c>
      <c r="S67" s="4" t="str">
        <f>IF(VLOOKUP($C67,$C$9:$U$14,COLUMNS($C$9:O$14),0)="","",ROUND(G$4*$E67*VLOOKUP($C67,$C$9:$U$14,COLUMNS($C$9:O$14),0)*O$18,0)&amp;"～"&amp;ROUND(G$4*$E67*VLOOKUP($C67,$C$9:$U$14,COLUMNS($C$9:O$14),0)*O$19,0))</f>
        <v>32～41</v>
      </c>
      <c r="T67" s="4" t="str">
        <f>IF(VLOOKUP($C67,$C$9:$U$14,COLUMNS($C$9:P$14),0)="","",ROUND(H$4*$E67*VLOOKUP($C67,$C$9:$U$14,COLUMNS($C$9:P$14),0)*P$18,0)&amp;"～"&amp;ROUND(H$4*$E67*VLOOKUP($C67,$C$9:$U$14,COLUMNS($C$9:P$14),0)*P$19,0))</f>
        <v/>
      </c>
      <c r="U67" s="4" t="str">
        <f>IF(VLOOKUP($C67,$C$9:$U$14,COLUMNS($C$9:Q$14),0)="","",ROUND(I$4*$E67*VLOOKUP($C67,$C$9:$U$14,COLUMNS($C$9:Q$14),0)*Q$18,0)&amp;"～"&amp;ROUND(I$4*$E67*VLOOKUP($C67,$C$9:$U$14,COLUMNS($C$9:Q$14),0)*Q$19,0))</f>
        <v/>
      </c>
      <c r="V67" s="4" t="str">
        <f>IF(VLOOKUP($C67,$C$9:$U$14,COLUMNS($C$9:R$14),0)="","",ROUND(J$4*$E67*VLOOKUP($C67,$C$9:$U$14,COLUMNS($C$9:R$14),0)*R$18,0)&amp;"～"&amp;ROUND(J$4*$E67*VLOOKUP($C67,$C$9:$U$14,COLUMNS($C$9:R$14),0)*R$19,0))</f>
        <v/>
      </c>
      <c r="W67" s="4" t="str">
        <f>IF(VLOOKUP($C67,$C$9:$U$14,COLUMNS($C$9:S$14),0)="","",ROUND(K$4*$E67*VLOOKUP($C67,$C$9:$U$14,COLUMNS($C$9:S$14),0)*S$18,0)&amp;"～"&amp;ROUND(K$4*$E67*VLOOKUP($C67,$C$9:$U$14,COLUMNS($C$9:S$14),0)*S$19,0))</f>
        <v/>
      </c>
      <c r="X67" s="4" t="str">
        <f>IF(VLOOKUP($C67,$C$9:$U$14,COLUMNS($C$9:T$14),0)="","",ROUND(L$4*$E67*VLOOKUP($C67,$C$9:$U$14,COLUMNS($C$9:T$14),0)*T$18,0)&amp;"～"&amp;ROUND(L$4*$E67*VLOOKUP($C67,$C$9:$U$14,COLUMNS($C$9:T$14),0)*T$19,0))</f>
        <v/>
      </c>
      <c r="Y67" s="4"/>
      <c r="Z67" s="4">
        <f t="shared" si="15"/>
        <v>127</v>
      </c>
      <c r="AA67" s="1">
        <f t="shared" si="18"/>
        <v>114</v>
      </c>
      <c r="AB67" s="1">
        <f>IF(C67&gt;2,0,ROUND(属性价值和能力评分!$F$38*一级属性!$H$17*装备属性!E67,0))</f>
        <v>105</v>
      </c>
      <c r="AC67" s="1">
        <f t="shared" si="16"/>
        <v>28</v>
      </c>
      <c r="AD67" s="1">
        <f t="shared" si="17"/>
        <v>56</v>
      </c>
    </row>
    <row r="68" spans="2:30">
      <c r="B68" s="1">
        <v>34</v>
      </c>
      <c r="C68" s="1">
        <f t="shared" si="19"/>
        <v>2</v>
      </c>
      <c r="D68" s="1">
        <f t="shared" si="20"/>
        <v>8</v>
      </c>
      <c r="E68" s="1">
        <f t="shared" si="21"/>
        <v>20</v>
      </c>
      <c r="F68" s="4" t="str">
        <f>IF(VLOOKUP($C68,$C$9:$U$14,COLUMNS($C$9:L$14),0)="","",ROUND(D$4*$E68*VLOOKUP($C68,$C$9:$U$14,COLUMNS($C$9:L$14),0)*L$16,0)&amp;"～"&amp;ROUND(D$4*$E68*VLOOKUP($C68,$C$9:$U$14,COLUMNS($C$9:L$14),0)*L$17,0))</f>
        <v>92～118</v>
      </c>
      <c r="G68" s="4" t="str">
        <f>IF(VLOOKUP($C68,$C$9:$U$14,COLUMNS($C$9:M$14),0)="","",ROUND(E$4*$E68*VLOOKUP($C68,$C$9:$U$14,COLUMNS($C$9:M$14),0)*M$16,0)&amp;"～"&amp;ROUND(E$4*$E68*VLOOKUP($C68,$C$9:$U$14,COLUMNS($C$9:M$14),0)*M$17,0))</f>
        <v/>
      </c>
      <c r="H68" s="4" t="str">
        <f>IF(VLOOKUP($C68,$C$9:$U$14,COLUMNS($C$9:N$14),0)="","",ROUND(F$4*$E68*VLOOKUP($C68,$C$9:$U$14,COLUMNS($C$9:N$14),0)*N$16,0)&amp;"～"&amp;ROUND(F$4*$E68*VLOOKUP($C68,$C$9:$U$14,COLUMNS($C$9:N$14),0)*N$17,0))</f>
        <v/>
      </c>
      <c r="I68" s="4" t="str">
        <f>IF(VLOOKUP($C68,$C$9:$U$14,COLUMNS($C$9:O$14),0)="","",ROUND(G$4*$E68*VLOOKUP($C68,$C$9:$U$14,COLUMNS($C$9:O$14),0)*O$16,0)&amp;"～"&amp;ROUND(G$4*$E68*VLOOKUP($C68,$C$9:$U$14,COLUMNS($C$9:O$14),0)*O$17,0))</f>
        <v>29～37</v>
      </c>
      <c r="J68" s="4" t="str">
        <f>IF(VLOOKUP($C68,$C$9:$U$14,COLUMNS($C$9:P$14),0)="","",ROUND(H$4*$E68*VLOOKUP($C68,$C$9:$U$14,COLUMNS($C$9:P$14),0)*P$16,0)&amp;"～"&amp;ROUND(H$4*$E68*VLOOKUP($C68,$C$9:$U$14,COLUMNS($C$9:P$14),0)*P$17,0))</f>
        <v/>
      </c>
      <c r="K68" s="4" t="str">
        <f>IF(VLOOKUP($C68,$C$9:$U$14,COLUMNS($C$9:Q$14),0)="","",ROUND(I$4*$E68*VLOOKUP($C68,$C$9:$U$14,COLUMNS($C$9:Q$14),0)*Q$16,0)&amp;"～"&amp;ROUND(I$4*$E68*VLOOKUP($C68,$C$9:$U$14,COLUMNS($C$9:Q$14),0)*Q$17,0))</f>
        <v/>
      </c>
      <c r="L68" s="4" t="str">
        <f>IF(VLOOKUP($C68,$C$9:$U$14,COLUMNS($C$9:R$14),0)="","",ROUND(J$4*$E68*VLOOKUP($C68,$C$9:$U$14,COLUMNS($C$9:R$14),0)*R$16,0)&amp;"～"&amp;ROUND(J$4*$E68*VLOOKUP($C68,$C$9:$U$14,COLUMNS($C$9:R$14),0)*R$17,0))</f>
        <v/>
      </c>
      <c r="M68" s="4" t="str">
        <f>IF(VLOOKUP($C68,$C$9:$U$14,COLUMNS($C$9:S$14),0)="","",ROUND(K$4*$E68*VLOOKUP($C68,$C$9:$U$14,COLUMNS($C$9:S$14),0)*S$16,0)&amp;"～"&amp;ROUND(K$4*$E68*VLOOKUP($C68,$C$9:$U$14,COLUMNS($C$9:S$14),0)*S$17,0))</f>
        <v/>
      </c>
      <c r="N68" s="4" t="str">
        <f>IF(VLOOKUP($C68,$C$9:$U$14,COLUMNS($C$9:T$14),0)="","",ROUND(L$4*$E68*VLOOKUP($C68,$C$9:$U$14,COLUMNS($C$9:T$14),0)*T$16,0)&amp;"～"&amp;ROUND(L$4*$E68*VLOOKUP($C68,$C$9:$U$14,COLUMNS($C$9:T$14),0)*T$17,0))</f>
        <v/>
      </c>
      <c r="O68" s="4" t="str">
        <f>IF(VLOOKUP($C68,$C$9:$U$14,COLUMNS($C$9:U$14),0)="","",ROUND(M$4*$E68*VLOOKUP($C68,$C$9:$U$14,COLUMNS($C$9:U$14),0)*U$16,0)&amp;"～"&amp;ROUND(M$4*$E68*VLOOKUP($C68,$C$9:$U$14,COLUMNS($C$9:U$14),0)*U$17,0))</f>
        <v/>
      </c>
      <c r="P68" s="4" t="str">
        <f>IF(VLOOKUP($C68,$C$9:$U$14,COLUMNS($C$9:L$14),0)="","",ROUND(D$4*$E68*VLOOKUP($C68,$C$9:$U$14,COLUMNS($C$9:L$14),0)*L$18,0)&amp;"～"&amp;ROUND(D$4*$E68*VLOOKUP($C68,$C$9:$U$14,COLUMNS($C$9:L$14),0)*L$19,0))</f>
        <v>102～131</v>
      </c>
      <c r="Q68" s="4" t="str">
        <f>IF(VLOOKUP($C68,$C$9:$U$14,COLUMNS($C$9:M$14),0)="","",ROUND(E$4*$E68*VLOOKUP($C68,$C$9:$U$14,COLUMNS($C$9:M$14),0)*M$18,0)&amp;"～"&amp;ROUND(E$4*$E68*VLOOKUP($C68,$C$9:$U$14,COLUMNS($C$9:M$14),0)*M$19,0))</f>
        <v/>
      </c>
      <c r="R68" s="4" t="str">
        <f>IF(VLOOKUP($C68,$C$9:$U$14,COLUMNS($C$9:N$14),0)="","",ROUND(F$4*$E68*VLOOKUP($C68,$C$9:$U$14,COLUMNS($C$9:N$14),0)*N$18,0)&amp;"～"&amp;ROUND(F$4*$E68*VLOOKUP($C68,$C$9:$U$14,COLUMNS($C$9:N$14),0)*N$19,0))</f>
        <v/>
      </c>
      <c r="S68" s="4" t="str">
        <f>IF(VLOOKUP($C68,$C$9:$U$14,COLUMNS($C$9:O$14),0)="","",ROUND(G$4*$E68*VLOOKUP($C68,$C$9:$U$14,COLUMNS($C$9:O$14),0)*O$18,0)&amp;"～"&amp;ROUND(G$4*$E68*VLOOKUP($C68,$C$9:$U$14,COLUMNS($C$9:O$14),0)*O$19,0))</f>
        <v>32～41</v>
      </c>
      <c r="T68" s="4" t="str">
        <f>IF(VLOOKUP($C68,$C$9:$U$14,COLUMNS($C$9:P$14),0)="","",ROUND(H$4*$E68*VLOOKUP($C68,$C$9:$U$14,COLUMNS($C$9:P$14),0)*P$18,0)&amp;"～"&amp;ROUND(H$4*$E68*VLOOKUP($C68,$C$9:$U$14,COLUMNS($C$9:P$14),0)*P$19,0))</f>
        <v/>
      </c>
      <c r="U68" s="4" t="str">
        <f>IF(VLOOKUP($C68,$C$9:$U$14,COLUMNS($C$9:Q$14),0)="","",ROUND(I$4*$E68*VLOOKUP($C68,$C$9:$U$14,COLUMNS($C$9:Q$14),0)*Q$18,0)&amp;"～"&amp;ROUND(I$4*$E68*VLOOKUP($C68,$C$9:$U$14,COLUMNS($C$9:Q$14),0)*Q$19,0))</f>
        <v/>
      </c>
      <c r="V68" s="4" t="str">
        <f>IF(VLOOKUP($C68,$C$9:$U$14,COLUMNS($C$9:R$14),0)="","",ROUND(J$4*$E68*VLOOKUP($C68,$C$9:$U$14,COLUMNS($C$9:R$14),0)*R$18,0)&amp;"～"&amp;ROUND(J$4*$E68*VLOOKUP($C68,$C$9:$U$14,COLUMNS($C$9:R$14),0)*R$19,0))</f>
        <v/>
      </c>
      <c r="W68" s="4" t="str">
        <f>IF(VLOOKUP($C68,$C$9:$U$14,COLUMNS($C$9:S$14),0)="","",ROUND(K$4*$E68*VLOOKUP($C68,$C$9:$U$14,COLUMNS($C$9:S$14),0)*S$18,0)&amp;"～"&amp;ROUND(K$4*$E68*VLOOKUP($C68,$C$9:$U$14,COLUMNS($C$9:S$14),0)*S$19,0))</f>
        <v/>
      </c>
      <c r="X68" s="4" t="str">
        <f>IF(VLOOKUP($C68,$C$9:$U$14,COLUMNS($C$9:T$14),0)="","",ROUND(L$4*$E68*VLOOKUP($C68,$C$9:$U$14,COLUMNS($C$9:T$14),0)*T$18,0)&amp;"～"&amp;ROUND(L$4*$E68*VLOOKUP($C68,$C$9:$U$14,COLUMNS($C$9:T$14),0)*T$19,0))</f>
        <v/>
      </c>
      <c r="Y68" s="4"/>
      <c r="Z68" s="4">
        <f t="shared" si="15"/>
        <v>127</v>
      </c>
      <c r="AA68" s="1">
        <f t="shared" si="18"/>
        <v>114</v>
      </c>
      <c r="AB68" s="1">
        <f>IF(C68&gt;2,0,ROUND(属性价值和能力评分!$F$38*一级属性!$H$17*装备属性!E68,0))</f>
        <v>105</v>
      </c>
      <c r="AC68" s="1">
        <f t="shared" si="16"/>
        <v>28</v>
      </c>
      <c r="AD68" s="1">
        <f t="shared" si="17"/>
        <v>56</v>
      </c>
    </row>
    <row r="69" spans="2:30">
      <c r="B69" s="1">
        <v>35</v>
      </c>
      <c r="C69" s="1">
        <f t="shared" si="19"/>
        <v>3</v>
      </c>
      <c r="D69" s="1">
        <f t="shared" si="20"/>
        <v>9</v>
      </c>
      <c r="E69" s="1">
        <f t="shared" si="21"/>
        <v>20</v>
      </c>
      <c r="F69" s="4" t="str">
        <f>IF(VLOOKUP($C69,$C$9:$U$14,COLUMNS($C$9:L$14),0)="","",ROUND(D$4*$E69*VLOOKUP($C69,$C$9:$U$14,COLUMNS($C$9:L$14),0)*L$16,0)&amp;"～"&amp;ROUND(D$4*$E69*VLOOKUP($C69,$C$9:$U$14,COLUMNS($C$9:L$14),0)*L$17,0))</f>
        <v/>
      </c>
      <c r="G69" s="4" t="str">
        <f>IF(VLOOKUP($C69,$C$9:$U$14,COLUMNS($C$9:M$14),0)="","",ROUND(E$4*$E69*VLOOKUP($C69,$C$9:$U$14,COLUMNS($C$9:M$14),0)*M$16,0)&amp;"～"&amp;ROUND(E$4*$E69*VLOOKUP($C69,$C$9:$U$14,COLUMNS($C$9:M$14),0)*M$17,0))</f>
        <v>115～148</v>
      </c>
      <c r="H69" s="4" t="str">
        <f>IF(VLOOKUP($C69,$C$9:$U$14,COLUMNS($C$9:N$14),0)="","",ROUND(F$4*$E69*VLOOKUP($C69,$C$9:$U$14,COLUMNS($C$9:N$14),0)*N$16,0)&amp;"～"&amp;ROUND(F$4*$E69*VLOOKUP($C69,$C$9:$U$14,COLUMNS($C$9:N$14),0)*N$17,0))</f>
        <v/>
      </c>
      <c r="I69" s="4" t="str">
        <f>IF(VLOOKUP($C69,$C$9:$U$14,COLUMNS($C$9:O$14),0)="","",ROUND(G$4*$E69*VLOOKUP($C69,$C$9:$U$14,COLUMNS($C$9:O$14),0)*O$16,0)&amp;"～"&amp;ROUND(G$4*$E69*VLOOKUP($C69,$C$9:$U$14,COLUMNS($C$9:O$14),0)*O$17,0))</f>
        <v>17～22</v>
      </c>
      <c r="J69" s="4" t="str">
        <f>IF(VLOOKUP($C69,$C$9:$U$14,COLUMNS($C$9:P$14),0)="","",ROUND(H$4*$E69*VLOOKUP($C69,$C$9:$U$14,COLUMNS($C$9:P$14),0)*P$16,0)&amp;"～"&amp;ROUND(H$4*$E69*VLOOKUP($C69,$C$9:$U$14,COLUMNS($C$9:P$14),0)*P$17,0))</f>
        <v/>
      </c>
      <c r="K69" s="4" t="str">
        <f>IF(VLOOKUP($C69,$C$9:$U$14,COLUMNS($C$9:Q$14),0)="","",ROUND(I$4*$E69*VLOOKUP($C69,$C$9:$U$14,COLUMNS($C$9:Q$14),0)*Q$16,0)&amp;"～"&amp;ROUND(I$4*$E69*VLOOKUP($C69,$C$9:$U$14,COLUMNS($C$9:Q$14),0)*Q$17,0))</f>
        <v/>
      </c>
      <c r="L69" s="4" t="str">
        <f>IF(VLOOKUP($C69,$C$9:$U$14,COLUMNS($C$9:R$14),0)="","",ROUND(J$4*$E69*VLOOKUP($C69,$C$9:$U$14,COLUMNS($C$9:R$14),0)*R$16,0)&amp;"～"&amp;ROUND(J$4*$E69*VLOOKUP($C69,$C$9:$U$14,COLUMNS($C$9:R$14),0)*R$17,0))</f>
        <v/>
      </c>
      <c r="M69" s="4" t="str">
        <f>IF(VLOOKUP($C69,$C$9:$U$14,COLUMNS($C$9:S$14),0)="","",ROUND(K$4*$E69*VLOOKUP($C69,$C$9:$U$14,COLUMNS($C$9:S$14),0)*S$16,0)&amp;"～"&amp;ROUND(K$4*$E69*VLOOKUP($C69,$C$9:$U$14,COLUMNS($C$9:S$14),0)*S$17,0))</f>
        <v/>
      </c>
      <c r="N69" s="4" t="str">
        <f>IF(VLOOKUP($C69,$C$9:$U$14,COLUMNS($C$9:T$14),0)="","",ROUND(L$4*$E69*VLOOKUP($C69,$C$9:$U$14,COLUMNS($C$9:T$14),0)*T$16,0)&amp;"～"&amp;ROUND(L$4*$E69*VLOOKUP($C69,$C$9:$U$14,COLUMNS($C$9:T$14),0)*T$17,0))</f>
        <v/>
      </c>
      <c r="O69" s="4" t="str">
        <f>IF(VLOOKUP($C69,$C$9:$U$14,COLUMNS($C$9:U$14),0)="","",ROUND(M$4*$E69*VLOOKUP($C69,$C$9:$U$14,COLUMNS($C$9:U$14),0)*U$16,0)&amp;"～"&amp;ROUND(M$4*$E69*VLOOKUP($C69,$C$9:$U$14,COLUMNS($C$9:U$14),0)*U$17,0))</f>
        <v/>
      </c>
      <c r="P69" s="4" t="str">
        <f>IF(VLOOKUP($C69,$C$9:$U$14,COLUMNS($C$9:L$14),0)="","",ROUND(D$4*$E69*VLOOKUP($C69,$C$9:$U$14,COLUMNS($C$9:L$14),0)*L$18,0)&amp;"～"&amp;ROUND(D$4*$E69*VLOOKUP($C69,$C$9:$U$14,COLUMNS($C$9:L$14),0)*L$19,0))</f>
        <v/>
      </c>
      <c r="Q69" s="4" t="str">
        <f>IF(VLOOKUP($C69,$C$9:$U$14,COLUMNS($C$9:M$14),0)="","",ROUND(E$4*$E69*VLOOKUP($C69,$C$9:$U$14,COLUMNS($C$9:M$14),0)*M$18,0)&amp;"～"&amp;ROUND(E$4*$E69*VLOOKUP($C69,$C$9:$U$14,COLUMNS($C$9:M$14),0)*M$19,0))</f>
        <v>128～164</v>
      </c>
      <c r="R69" s="4" t="str">
        <f>IF(VLOOKUP($C69,$C$9:$U$14,COLUMNS($C$9:N$14),0)="","",ROUND(F$4*$E69*VLOOKUP($C69,$C$9:$U$14,COLUMNS($C$9:N$14),0)*N$18,0)&amp;"～"&amp;ROUND(F$4*$E69*VLOOKUP($C69,$C$9:$U$14,COLUMNS($C$9:N$14),0)*N$19,0))</f>
        <v/>
      </c>
      <c r="S69" s="4" t="str">
        <f>IF(VLOOKUP($C69,$C$9:$U$14,COLUMNS($C$9:O$14),0)="","",ROUND(G$4*$E69*VLOOKUP($C69,$C$9:$U$14,COLUMNS($C$9:O$14),0)*O$18,0)&amp;"～"&amp;ROUND(G$4*$E69*VLOOKUP($C69,$C$9:$U$14,COLUMNS($C$9:O$14),0)*O$19,0))</f>
        <v>19～25</v>
      </c>
      <c r="T69" s="4" t="str">
        <f>IF(VLOOKUP($C69,$C$9:$U$14,COLUMNS($C$9:P$14),0)="","",ROUND(H$4*$E69*VLOOKUP($C69,$C$9:$U$14,COLUMNS($C$9:P$14),0)*P$18,0)&amp;"～"&amp;ROUND(H$4*$E69*VLOOKUP($C69,$C$9:$U$14,COLUMNS($C$9:P$14),0)*P$19,0))</f>
        <v/>
      </c>
      <c r="U69" s="4" t="str">
        <f>IF(VLOOKUP($C69,$C$9:$U$14,COLUMNS($C$9:Q$14),0)="","",ROUND(I$4*$E69*VLOOKUP($C69,$C$9:$U$14,COLUMNS($C$9:Q$14),0)*Q$18,0)&amp;"～"&amp;ROUND(I$4*$E69*VLOOKUP($C69,$C$9:$U$14,COLUMNS($C$9:Q$14),0)*Q$19,0))</f>
        <v/>
      </c>
      <c r="V69" s="4" t="str">
        <f>IF(VLOOKUP($C69,$C$9:$U$14,COLUMNS($C$9:R$14),0)="","",ROUND(J$4*$E69*VLOOKUP($C69,$C$9:$U$14,COLUMNS($C$9:R$14),0)*R$18,0)&amp;"～"&amp;ROUND(J$4*$E69*VLOOKUP($C69,$C$9:$U$14,COLUMNS($C$9:R$14),0)*R$19,0))</f>
        <v/>
      </c>
      <c r="W69" s="4" t="str">
        <f>IF(VLOOKUP($C69,$C$9:$U$14,COLUMNS($C$9:S$14),0)="","",ROUND(K$4*$E69*VLOOKUP($C69,$C$9:$U$14,COLUMNS($C$9:S$14),0)*S$18,0)&amp;"～"&amp;ROUND(K$4*$E69*VLOOKUP($C69,$C$9:$U$14,COLUMNS($C$9:S$14),0)*S$19,0))</f>
        <v/>
      </c>
      <c r="X69" s="4" t="str">
        <f>IF(VLOOKUP($C69,$C$9:$U$14,COLUMNS($C$9:T$14),0)="","",ROUND(L$4*$E69*VLOOKUP($C69,$C$9:$U$14,COLUMNS($C$9:T$14),0)*T$18,0)&amp;"～"&amp;ROUND(L$4*$E69*VLOOKUP($C69,$C$9:$U$14,COLUMNS($C$9:T$14),0)*T$19,0))</f>
        <v/>
      </c>
      <c r="Y69" s="4"/>
      <c r="Z69" s="4">
        <f t="shared" si="15"/>
        <v>115</v>
      </c>
      <c r="AA69" s="1">
        <f t="shared" si="18"/>
        <v>104</v>
      </c>
      <c r="AB69" s="1">
        <f>IF(C69&gt;2,0,ROUND(属性价值和能力评分!$F$38*一级属性!$H$17*装备属性!E69,0))</f>
        <v>0</v>
      </c>
      <c r="AC69" s="1">
        <f t="shared" si="16"/>
        <v>28</v>
      </c>
      <c r="AD69" s="1">
        <f t="shared" si="17"/>
        <v>56</v>
      </c>
    </row>
    <row r="70" spans="2:30">
      <c r="B70" s="1">
        <v>36</v>
      </c>
      <c r="C70" s="1">
        <f t="shared" si="19"/>
        <v>3</v>
      </c>
      <c r="D70" s="1">
        <f t="shared" si="20"/>
        <v>10</v>
      </c>
      <c r="E70" s="1">
        <f t="shared" si="21"/>
        <v>20</v>
      </c>
      <c r="F70" s="4" t="str">
        <f>IF(VLOOKUP($C70,$C$9:$U$14,COLUMNS($C$9:L$14),0)="","",ROUND(D$4*$E70*VLOOKUP($C70,$C$9:$U$14,COLUMNS($C$9:L$14),0)*L$16,0)&amp;"～"&amp;ROUND(D$4*$E70*VLOOKUP($C70,$C$9:$U$14,COLUMNS($C$9:L$14),0)*L$17,0))</f>
        <v/>
      </c>
      <c r="G70" s="4" t="str">
        <f>IF(VLOOKUP($C70,$C$9:$U$14,COLUMNS($C$9:M$14),0)="","",ROUND(E$4*$E70*VLOOKUP($C70,$C$9:$U$14,COLUMNS($C$9:M$14),0)*M$16,0)&amp;"～"&amp;ROUND(E$4*$E70*VLOOKUP($C70,$C$9:$U$14,COLUMNS($C$9:M$14),0)*M$17,0))</f>
        <v>115～148</v>
      </c>
      <c r="H70" s="4" t="str">
        <f>IF(VLOOKUP($C70,$C$9:$U$14,COLUMNS($C$9:N$14),0)="","",ROUND(F$4*$E70*VLOOKUP($C70,$C$9:$U$14,COLUMNS($C$9:N$14),0)*N$16,0)&amp;"～"&amp;ROUND(F$4*$E70*VLOOKUP($C70,$C$9:$U$14,COLUMNS($C$9:N$14),0)*N$17,0))</f>
        <v/>
      </c>
      <c r="I70" s="4" t="str">
        <f>IF(VLOOKUP($C70,$C$9:$U$14,COLUMNS($C$9:O$14),0)="","",ROUND(G$4*$E70*VLOOKUP($C70,$C$9:$U$14,COLUMNS($C$9:O$14),0)*O$16,0)&amp;"～"&amp;ROUND(G$4*$E70*VLOOKUP($C70,$C$9:$U$14,COLUMNS($C$9:O$14),0)*O$17,0))</f>
        <v>17～22</v>
      </c>
      <c r="J70" s="4" t="str">
        <f>IF(VLOOKUP($C70,$C$9:$U$14,COLUMNS($C$9:P$14),0)="","",ROUND(H$4*$E70*VLOOKUP($C70,$C$9:$U$14,COLUMNS($C$9:P$14),0)*P$16,0)&amp;"～"&amp;ROUND(H$4*$E70*VLOOKUP($C70,$C$9:$U$14,COLUMNS($C$9:P$14),0)*P$17,0))</f>
        <v/>
      </c>
      <c r="K70" s="4" t="str">
        <f>IF(VLOOKUP($C70,$C$9:$U$14,COLUMNS($C$9:Q$14),0)="","",ROUND(I$4*$E70*VLOOKUP($C70,$C$9:$U$14,COLUMNS($C$9:Q$14),0)*Q$16,0)&amp;"～"&amp;ROUND(I$4*$E70*VLOOKUP($C70,$C$9:$U$14,COLUMNS($C$9:Q$14),0)*Q$17,0))</f>
        <v/>
      </c>
      <c r="L70" s="4" t="str">
        <f>IF(VLOOKUP($C70,$C$9:$U$14,COLUMNS($C$9:R$14),0)="","",ROUND(J$4*$E70*VLOOKUP($C70,$C$9:$U$14,COLUMNS($C$9:R$14),0)*R$16,0)&amp;"～"&amp;ROUND(J$4*$E70*VLOOKUP($C70,$C$9:$U$14,COLUMNS($C$9:R$14),0)*R$17,0))</f>
        <v/>
      </c>
      <c r="M70" s="4" t="str">
        <f>IF(VLOOKUP($C70,$C$9:$U$14,COLUMNS($C$9:S$14),0)="","",ROUND(K$4*$E70*VLOOKUP($C70,$C$9:$U$14,COLUMNS($C$9:S$14),0)*S$16,0)&amp;"～"&amp;ROUND(K$4*$E70*VLOOKUP($C70,$C$9:$U$14,COLUMNS($C$9:S$14),0)*S$17,0))</f>
        <v/>
      </c>
      <c r="N70" s="4" t="str">
        <f>IF(VLOOKUP($C70,$C$9:$U$14,COLUMNS($C$9:T$14),0)="","",ROUND(L$4*$E70*VLOOKUP($C70,$C$9:$U$14,COLUMNS($C$9:T$14),0)*T$16,0)&amp;"～"&amp;ROUND(L$4*$E70*VLOOKUP($C70,$C$9:$U$14,COLUMNS($C$9:T$14),0)*T$17,0))</f>
        <v/>
      </c>
      <c r="O70" s="4" t="str">
        <f>IF(VLOOKUP($C70,$C$9:$U$14,COLUMNS($C$9:U$14),0)="","",ROUND(M$4*$E70*VLOOKUP($C70,$C$9:$U$14,COLUMNS($C$9:U$14),0)*U$16,0)&amp;"～"&amp;ROUND(M$4*$E70*VLOOKUP($C70,$C$9:$U$14,COLUMNS($C$9:U$14),0)*U$17,0))</f>
        <v/>
      </c>
      <c r="P70" s="4" t="str">
        <f>IF(VLOOKUP($C70,$C$9:$U$14,COLUMNS($C$9:L$14),0)="","",ROUND(D$4*$E70*VLOOKUP($C70,$C$9:$U$14,COLUMNS($C$9:L$14),0)*L$18,0)&amp;"～"&amp;ROUND(D$4*$E70*VLOOKUP($C70,$C$9:$U$14,COLUMNS($C$9:L$14),0)*L$19,0))</f>
        <v/>
      </c>
      <c r="Q70" s="4" t="str">
        <f>IF(VLOOKUP($C70,$C$9:$U$14,COLUMNS($C$9:M$14),0)="","",ROUND(E$4*$E70*VLOOKUP($C70,$C$9:$U$14,COLUMNS($C$9:M$14),0)*M$18,0)&amp;"～"&amp;ROUND(E$4*$E70*VLOOKUP($C70,$C$9:$U$14,COLUMNS($C$9:M$14),0)*M$19,0))</f>
        <v>128～164</v>
      </c>
      <c r="R70" s="4" t="str">
        <f>IF(VLOOKUP($C70,$C$9:$U$14,COLUMNS($C$9:N$14),0)="","",ROUND(F$4*$E70*VLOOKUP($C70,$C$9:$U$14,COLUMNS($C$9:N$14),0)*N$18,0)&amp;"～"&amp;ROUND(F$4*$E70*VLOOKUP($C70,$C$9:$U$14,COLUMNS($C$9:N$14),0)*N$19,0))</f>
        <v/>
      </c>
      <c r="S70" s="4" t="str">
        <f>IF(VLOOKUP($C70,$C$9:$U$14,COLUMNS($C$9:O$14),0)="","",ROUND(G$4*$E70*VLOOKUP($C70,$C$9:$U$14,COLUMNS($C$9:O$14),0)*O$18,0)&amp;"～"&amp;ROUND(G$4*$E70*VLOOKUP($C70,$C$9:$U$14,COLUMNS($C$9:O$14),0)*O$19,0))</f>
        <v>19～25</v>
      </c>
      <c r="T70" s="4" t="str">
        <f>IF(VLOOKUP($C70,$C$9:$U$14,COLUMNS($C$9:P$14),0)="","",ROUND(H$4*$E70*VLOOKUP($C70,$C$9:$U$14,COLUMNS($C$9:P$14),0)*P$18,0)&amp;"～"&amp;ROUND(H$4*$E70*VLOOKUP($C70,$C$9:$U$14,COLUMNS($C$9:P$14),0)*P$19,0))</f>
        <v/>
      </c>
      <c r="U70" s="4" t="str">
        <f>IF(VLOOKUP($C70,$C$9:$U$14,COLUMNS($C$9:Q$14),0)="","",ROUND(I$4*$E70*VLOOKUP($C70,$C$9:$U$14,COLUMNS($C$9:Q$14),0)*Q$18,0)&amp;"～"&amp;ROUND(I$4*$E70*VLOOKUP($C70,$C$9:$U$14,COLUMNS($C$9:Q$14),0)*Q$19,0))</f>
        <v/>
      </c>
      <c r="V70" s="4" t="str">
        <f>IF(VLOOKUP($C70,$C$9:$U$14,COLUMNS($C$9:R$14),0)="","",ROUND(J$4*$E70*VLOOKUP($C70,$C$9:$U$14,COLUMNS($C$9:R$14),0)*R$18,0)&amp;"～"&amp;ROUND(J$4*$E70*VLOOKUP($C70,$C$9:$U$14,COLUMNS($C$9:R$14),0)*R$19,0))</f>
        <v/>
      </c>
      <c r="W70" s="4" t="str">
        <f>IF(VLOOKUP($C70,$C$9:$U$14,COLUMNS($C$9:S$14),0)="","",ROUND(K$4*$E70*VLOOKUP($C70,$C$9:$U$14,COLUMNS($C$9:S$14),0)*S$18,0)&amp;"～"&amp;ROUND(K$4*$E70*VLOOKUP($C70,$C$9:$U$14,COLUMNS($C$9:S$14),0)*S$19,0))</f>
        <v/>
      </c>
      <c r="X70" s="4" t="str">
        <f>IF(VLOOKUP($C70,$C$9:$U$14,COLUMNS($C$9:T$14),0)="","",ROUND(L$4*$E70*VLOOKUP($C70,$C$9:$U$14,COLUMNS($C$9:T$14),0)*T$18,0)&amp;"～"&amp;ROUND(L$4*$E70*VLOOKUP($C70,$C$9:$U$14,COLUMNS($C$9:T$14),0)*T$19,0))</f>
        <v/>
      </c>
      <c r="Y70" s="4"/>
      <c r="Z70" s="4">
        <f t="shared" si="15"/>
        <v>115</v>
      </c>
      <c r="AA70" s="1">
        <f t="shared" si="18"/>
        <v>104</v>
      </c>
      <c r="AB70" s="1">
        <f>IF(C70&gt;2,0,ROUND(属性价值和能力评分!$F$38*一级属性!$H$17*装备属性!E70,0))</f>
        <v>0</v>
      </c>
      <c r="AC70" s="1">
        <f t="shared" si="16"/>
        <v>28</v>
      </c>
      <c r="AD70" s="1">
        <f t="shared" si="17"/>
        <v>56</v>
      </c>
    </row>
    <row r="71" spans="2:30">
      <c r="B71" s="1">
        <v>37</v>
      </c>
      <c r="C71" s="1">
        <f t="shared" si="19"/>
        <v>4</v>
      </c>
      <c r="D71" s="1">
        <f t="shared" si="20"/>
        <v>11</v>
      </c>
      <c r="E71" s="1">
        <f t="shared" si="21"/>
        <v>20</v>
      </c>
      <c r="F71" s="4" t="str">
        <f>IF(VLOOKUP($C71,$C$9:$U$14,COLUMNS($C$9:L$14),0)="","",ROUND(D$4*$E71*VLOOKUP($C71,$C$9:$U$14,COLUMNS($C$9:L$14),0)*L$16,0)&amp;"～"&amp;ROUND(D$4*$E71*VLOOKUP($C71,$C$9:$U$14,COLUMNS($C$9:L$14),0)*L$17,0))</f>
        <v/>
      </c>
      <c r="G71" s="4" t="str">
        <f>IF(VLOOKUP($C71,$C$9:$U$14,COLUMNS($C$9:M$14),0)="","",ROUND(E$4*$E71*VLOOKUP($C71,$C$9:$U$14,COLUMNS($C$9:M$14),0)*M$16,0)&amp;"～"&amp;ROUND(E$4*$E71*VLOOKUP($C71,$C$9:$U$14,COLUMNS($C$9:M$14),0)*M$17,0))</f>
        <v/>
      </c>
      <c r="H71" s="4" t="str">
        <f>IF(VLOOKUP($C71,$C$9:$U$14,COLUMNS($C$9:N$14),0)="","",ROUND(F$4*$E71*VLOOKUP($C71,$C$9:$U$14,COLUMNS($C$9:N$14),0)*N$16,0)&amp;"～"&amp;ROUND(F$4*$E71*VLOOKUP($C71,$C$9:$U$14,COLUMNS($C$9:N$14),0)*N$17,0))</f>
        <v/>
      </c>
      <c r="I71" s="4" t="str">
        <f>IF(VLOOKUP($C71,$C$9:$U$14,COLUMNS($C$9:O$14),0)="","",ROUND(G$4*$E71*VLOOKUP($C71,$C$9:$U$14,COLUMNS($C$9:O$14),0)*O$16,0)&amp;"～"&amp;ROUND(G$4*$E71*VLOOKUP($C71,$C$9:$U$14,COLUMNS($C$9:O$14),0)*O$17,0))</f>
        <v/>
      </c>
      <c r="J71" s="4" t="str">
        <f>IF(VLOOKUP($C71,$C$9:$U$14,COLUMNS($C$9:P$14),0)="","",ROUND(H$4*$E71*VLOOKUP($C71,$C$9:$U$14,COLUMNS($C$9:P$14),0)*P$16,0)&amp;"～"&amp;ROUND(H$4*$E71*VLOOKUP($C71,$C$9:$U$14,COLUMNS($C$9:P$14),0)*P$17,0))</f>
        <v>32～41</v>
      </c>
      <c r="K71" s="4" t="str">
        <f>IF(VLOOKUP($C71,$C$9:$U$14,COLUMNS($C$9:Q$14),0)="","",ROUND(I$4*$E71*VLOOKUP($C71,$C$9:$U$14,COLUMNS($C$9:Q$14),0)*Q$16,0)&amp;"～"&amp;ROUND(I$4*$E71*VLOOKUP($C71,$C$9:$U$14,COLUMNS($C$9:Q$14),0)*Q$17,0))</f>
        <v>17～22</v>
      </c>
      <c r="L71" s="4" t="str">
        <f>IF(VLOOKUP($C71,$C$9:$U$14,COLUMNS($C$9:R$14),0)="","",ROUND(J$4*$E71*VLOOKUP($C71,$C$9:$U$14,COLUMNS($C$9:R$14),0)*R$16,0)&amp;"～"&amp;ROUND(J$4*$E71*VLOOKUP($C71,$C$9:$U$14,COLUMNS($C$9:R$14),0)*R$17,0))</f>
        <v/>
      </c>
      <c r="M71" s="4" t="str">
        <f>IF(VLOOKUP($C71,$C$9:$U$14,COLUMNS($C$9:S$14),0)="","",ROUND(K$4*$E71*VLOOKUP($C71,$C$9:$U$14,COLUMNS($C$9:S$14),0)*S$16,0)&amp;"～"&amp;ROUND(K$4*$E71*VLOOKUP($C71,$C$9:$U$14,COLUMNS($C$9:S$14),0)*S$17,0))</f>
        <v/>
      </c>
      <c r="N71" s="4" t="str">
        <f>IF(VLOOKUP($C71,$C$9:$U$14,COLUMNS($C$9:T$14),0)="","",ROUND(L$4*$E71*VLOOKUP($C71,$C$9:$U$14,COLUMNS($C$9:T$14),0)*T$16,0)&amp;"～"&amp;ROUND(L$4*$E71*VLOOKUP($C71,$C$9:$U$14,COLUMNS($C$9:T$14),0)*T$17,0))</f>
        <v/>
      </c>
      <c r="O71" s="4" t="str">
        <f>IF(VLOOKUP($C71,$C$9:$U$14,COLUMNS($C$9:U$14),0)="","",ROUND(M$4*$E71*VLOOKUP($C71,$C$9:$U$14,COLUMNS($C$9:U$14),0)*U$16,0)&amp;"～"&amp;ROUND(M$4*$E71*VLOOKUP($C71,$C$9:$U$14,COLUMNS($C$9:U$14),0)*U$17,0))</f>
        <v/>
      </c>
      <c r="P71" s="4" t="str">
        <f>IF(VLOOKUP($C71,$C$9:$U$14,COLUMNS($C$9:L$14),0)="","",ROUND(D$4*$E71*VLOOKUP($C71,$C$9:$U$14,COLUMNS($C$9:L$14),0)*L$18,0)&amp;"～"&amp;ROUND(D$4*$E71*VLOOKUP($C71,$C$9:$U$14,COLUMNS($C$9:L$14),0)*L$19,0))</f>
        <v/>
      </c>
      <c r="Q71" s="4" t="str">
        <f>IF(VLOOKUP($C71,$C$9:$U$14,COLUMNS($C$9:M$14),0)="","",ROUND(E$4*$E71*VLOOKUP($C71,$C$9:$U$14,COLUMNS($C$9:M$14),0)*M$18,0)&amp;"～"&amp;ROUND(E$4*$E71*VLOOKUP($C71,$C$9:$U$14,COLUMNS($C$9:M$14),0)*M$19,0))</f>
        <v/>
      </c>
      <c r="R71" s="4" t="str">
        <f>IF(VLOOKUP($C71,$C$9:$U$14,COLUMNS($C$9:N$14),0)="","",ROUND(F$4*$E71*VLOOKUP($C71,$C$9:$U$14,COLUMNS($C$9:N$14),0)*N$18,0)&amp;"～"&amp;ROUND(F$4*$E71*VLOOKUP($C71,$C$9:$U$14,COLUMNS($C$9:N$14),0)*N$19,0))</f>
        <v/>
      </c>
      <c r="S71" s="4" t="str">
        <f>IF(VLOOKUP($C71,$C$9:$U$14,COLUMNS($C$9:O$14),0)="","",ROUND(G$4*$E71*VLOOKUP($C71,$C$9:$U$14,COLUMNS($C$9:O$14),0)*O$18,0)&amp;"～"&amp;ROUND(G$4*$E71*VLOOKUP($C71,$C$9:$U$14,COLUMNS($C$9:O$14),0)*O$19,0))</f>
        <v/>
      </c>
      <c r="T71" s="4" t="str">
        <f>IF(VLOOKUP($C71,$C$9:$U$14,COLUMNS($C$9:P$14),0)="","",ROUND(H$4*$E71*VLOOKUP($C71,$C$9:$U$14,COLUMNS($C$9:P$14),0)*P$18,0)&amp;"～"&amp;ROUND(H$4*$E71*VLOOKUP($C71,$C$9:$U$14,COLUMNS($C$9:P$14),0)*P$19,0))</f>
        <v>35～45</v>
      </c>
      <c r="U71" s="4" t="str">
        <f>IF(VLOOKUP($C71,$C$9:$U$14,COLUMNS($C$9:Q$14),0)="","",ROUND(I$4*$E71*VLOOKUP($C71,$C$9:$U$14,COLUMNS($C$9:Q$14),0)*Q$18,0)&amp;"～"&amp;ROUND(I$4*$E71*VLOOKUP($C71,$C$9:$U$14,COLUMNS($C$9:Q$14),0)*Q$19,0))</f>
        <v>19～24</v>
      </c>
      <c r="V71" s="4" t="str">
        <f>IF(VLOOKUP($C71,$C$9:$U$14,COLUMNS($C$9:R$14),0)="","",ROUND(J$4*$E71*VLOOKUP($C71,$C$9:$U$14,COLUMNS($C$9:R$14),0)*R$18,0)&amp;"～"&amp;ROUND(J$4*$E71*VLOOKUP($C71,$C$9:$U$14,COLUMNS($C$9:R$14),0)*R$19,0))</f>
        <v/>
      </c>
      <c r="W71" s="4" t="str">
        <f>IF(VLOOKUP($C71,$C$9:$U$14,COLUMNS($C$9:S$14),0)="","",ROUND(K$4*$E71*VLOOKUP($C71,$C$9:$U$14,COLUMNS($C$9:S$14),0)*S$18,0)&amp;"～"&amp;ROUND(K$4*$E71*VLOOKUP($C71,$C$9:$U$14,COLUMNS($C$9:S$14),0)*S$19,0))</f>
        <v/>
      </c>
      <c r="X71" s="4" t="str">
        <f>IF(VLOOKUP($C71,$C$9:$U$14,COLUMNS($C$9:T$14),0)="","",ROUND(L$4*$E71*VLOOKUP($C71,$C$9:$U$14,COLUMNS($C$9:T$14),0)*T$18,0)&amp;"～"&amp;ROUND(L$4*$E71*VLOOKUP($C71,$C$9:$U$14,COLUMNS($C$9:T$14),0)*T$19,0))</f>
        <v/>
      </c>
      <c r="Y71" s="4"/>
      <c r="Z71" s="4">
        <f t="shared" si="15"/>
        <v>102</v>
      </c>
      <c r="AA71" s="1">
        <f t="shared" si="18"/>
        <v>92</v>
      </c>
      <c r="AB71" s="1">
        <f>IF(C71&gt;2,0,ROUND(属性价值和能力评分!$F$38*一级属性!$H$17*装备属性!E71,0))</f>
        <v>0</v>
      </c>
      <c r="AC71" s="1">
        <f t="shared" si="16"/>
        <v>28</v>
      </c>
      <c r="AD71" s="1">
        <f t="shared" si="17"/>
        <v>56</v>
      </c>
    </row>
    <row r="72" spans="2:30">
      <c r="B72" s="1">
        <v>38</v>
      </c>
      <c r="C72" s="1">
        <f t="shared" si="19"/>
        <v>5</v>
      </c>
      <c r="D72" s="1">
        <f t="shared" si="20"/>
        <v>12</v>
      </c>
      <c r="E72" s="1">
        <f t="shared" si="21"/>
        <v>20</v>
      </c>
      <c r="F72" s="4" t="str">
        <f>IF(VLOOKUP($C72,$C$9:$U$14,COLUMNS($C$9:L$14),0)="","",ROUND(D$4*$E72*VLOOKUP($C72,$C$9:$U$14,COLUMNS($C$9:L$14),0)*L$16,0)&amp;"～"&amp;ROUND(D$4*$E72*VLOOKUP($C72,$C$9:$U$14,COLUMNS($C$9:L$14),0)*L$17,0))</f>
        <v>138～177</v>
      </c>
      <c r="G72" s="4" t="str">
        <f>IF(VLOOKUP($C72,$C$9:$U$14,COLUMNS($C$9:M$14),0)="","",ROUND(E$4*$E72*VLOOKUP($C72,$C$9:$U$14,COLUMNS($C$9:M$14),0)*M$16,0)&amp;"～"&amp;ROUND(E$4*$E72*VLOOKUP($C72,$C$9:$U$14,COLUMNS($C$9:M$14),0)*M$17,0))</f>
        <v/>
      </c>
      <c r="H72" s="4" t="str">
        <f>IF(VLOOKUP($C72,$C$9:$U$14,COLUMNS($C$9:N$14),0)="","",ROUND(F$4*$E72*VLOOKUP($C72,$C$9:$U$14,COLUMNS($C$9:N$14),0)*N$16,0)&amp;"～"&amp;ROUND(F$4*$E72*VLOOKUP($C72,$C$9:$U$14,COLUMNS($C$9:N$14),0)*N$17,0))</f>
        <v/>
      </c>
      <c r="I72" s="4" t="str">
        <f>IF(VLOOKUP($C72,$C$9:$U$14,COLUMNS($C$9:O$14),0)="","",ROUND(G$4*$E72*VLOOKUP($C72,$C$9:$U$14,COLUMNS($C$9:O$14),0)*O$16,0)&amp;"～"&amp;ROUND(G$4*$E72*VLOOKUP($C72,$C$9:$U$14,COLUMNS($C$9:O$14),0)*O$17,0))</f>
        <v>11～15</v>
      </c>
      <c r="J72" s="4" t="str">
        <f>IF(VLOOKUP($C72,$C$9:$U$14,COLUMNS($C$9:P$14),0)="","",ROUND(H$4*$E72*VLOOKUP($C72,$C$9:$U$14,COLUMNS($C$9:P$14),0)*P$16,0)&amp;"～"&amp;ROUND(H$4*$E72*VLOOKUP($C72,$C$9:$U$14,COLUMNS($C$9:P$14),0)*P$17,0))</f>
        <v/>
      </c>
      <c r="K72" s="4" t="str">
        <f>IF(VLOOKUP($C72,$C$9:$U$14,COLUMNS($C$9:Q$14),0)="","",ROUND(I$4*$E72*VLOOKUP($C72,$C$9:$U$14,COLUMNS($C$9:Q$14),0)*Q$16,0)&amp;"～"&amp;ROUND(I$4*$E72*VLOOKUP($C72,$C$9:$U$14,COLUMNS($C$9:Q$14),0)*Q$17,0))</f>
        <v/>
      </c>
      <c r="L72" s="4" t="str">
        <f>IF(VLOOKUP($C72,$C$9:$U$14,COLUMNS($C$9:R$14),0)="","",ROUND(J$4*$E72*VLOOKUP($C72,$C$9:$U$14,COLUMNS($C$9:R$14),0)*R$16,0)&amp;"～"&amp;ROUND(J$4*$E72*VLOOKUP($C72,$C$9:$U$14,COLUMNS($C$9:R$14),0)*R$17,0))</f>
        <v/>
      </c>
      <c r="M72" s="4" t="str">
        <f>IF(VLOOKUP($C72,$C$9:$U$14,COLUMNS($C$9:S$14),0)="","",ROUND(K$4*$E72*VLOOKUP($C72,$C$9:$U$14,COLUMNS($C$9:S$14),0)*S$16,0)&amp;"～"&amp;ROUND(K$4*$E72*VLOOKUP($C72,$C$9:$U$14,COLUMNS($C$9:S$14),0)*S$17,0))</f>
        <v/>
      </c>
      <c r="N72" s="4" t="str">
        <f>IF(VLOOKUP($C72,$C$9:$U$14,COLUMNS($C$9:T$14),0)="","",ROUND(L$4*$E72*VLOOKUP($C72,$C$9:$U$14,COLUMNS($C$9:T$14),0)*T$16,0)&amp;"～"&amp;ROUND(L$4*$E72*VLOOKUP($C72,$C$9:$U$14,COLUMNS($C$9:T$14),0)*T$17,0))</f>
        <v/>
      </c>
      <c r="O72" s="4" t="str">
        <f>IF(VLOOKUP($C72,$C$9:$U$14,COLUMNS($C$9:U$14),0)="","",ROUND(M$4*$E72*VLOOKUP($C72,$C$9:$U$14,COLUMNS($C$9:U$14),0)*U$16,0)&amp;"～"&amp;ROUND(M$4*$E72*VLOOKUP($C72,$C$9:$U$14,COLUMNS($C$9:U$14),0)*U$17,0))</f>
        <v/>
      </c>
      <c r="P72" s="4" t="str">
        <f>IF(VLOOKUP($C72,$C$9:$U$14,COLUMNS($C$9:L$14),0)="","",ROUND(D$4*$E72*VLOOKUP($C72,$C$9:$U$14,COLUMNS($C$9:L$14),0)*L$18,0)&amp;"～"&amp;ROUND(D$4*$E72*VLOOKUP($C72,$C$9:$U$14,COLUMNS($C$9:L$14),0)*L$19,0))</f>
        <v>154～197</v>
      </c>
      <c r="Q72" s="4" t="str">
        <f>IF(VLOOKUP($C72,$C$9:$U$14,COLUMNS($C$9:M$14),0)="","",ROUND(E$4*$E72*VLOOKUP($C72,$C$9:$U$14,COLUMNS($C$9:M$14),0)*M$18,0)&amp;"～"&amp;ROUND(E$4*$E72*VLOOKUP($C72,$C$9:$U$14,COLUMNS($C$9:M$14),0)*M$19,0))</f>
        <v/>
      </c>
      <c r="R72" s="4" t="str">
        <f>IF(VLOOKUP($C72,$C$9:$U$14,COLUMNS($C$9:N$14),0)="","",ROUND(F$4*$E72*VLOOKUP($C72,$C$9:$U$14,COLUMNS($C$9:N$14),0)*N$18,0)&amp;"～"&amp;ROUND(F$4*$E72*VLOOKUP($C72,$C$9:$U$14,COLUMNS($C$9:N$14),0)*N$19,0))</f>
        <v/>
      </c>
      <c r="S72" s="4" t="str">
        <f>IF(VLOOKUP($C72,$C$9:$U$14,COLUMNS($C$9:O$14),0)="","",ROUND(G$4*$E72*VLOOKUP($C72,$C$9:$U$14,COLUMNS($C$9:O$14),0)*O$18,0)&amp;"～"&amp;ROUND(G$4*$E72*VLOOKUP($C72,$C$9:$U$14,COLUMNS($C$9:O$14),0)*O$19,0))</f>
        <v>13～16</v>
      </c>
      <c r="T72" s="4" t="str">
        <f>IF(VLOOKUP($C72,$C$9:$U$14,COLUMNS($C$9:P$14),0)="","",ROUND(H$4*$E72*VLOOKUP($C72,$C$9:$U$14,COLUMNS($C$9:P$14),0)*P$18,0)&amp;"～"&amp;ROUND(H$4*$E72*VLOOKUP($C72,$C$9:$U$14,COLUMNS($C$9:P$14),0)*P$19,0))</f>
        <v/>
      </c>
      <c r="U72" s="4" t="str">
        <f>IF(VLOOKUP($C72,$C$9:$U$14,COLUMNS($C$9:Q$14),0)="","",ROUND(I$4*$E72*VLOOKUP($C72,$C$9:$U$14,COLUMNS($C$9:Q$14),0)*Q$18,0)&amp;"～"&amp;ROUND(I$4*$E72*VLOOKUP($C72,$C$9:$U$14,COLUMNS($C$9:Q$14),0)*Q$19,0))</f>
        <v/>
      </c>
      <c r="V72" s="4" t="str">
        <f>IF(VLOOKUP($C72,$C$9:$U$14,COLUMNS($C$9:R$14),0)="","",ROUND(J$4*$E72*VLOOKUP($C72,$C$9:$U$14,COLUMNS($C$9:R$14),0)*R$18,0)&amp;"～"&amp;ROUND(J$4*$E72*VLOOKUP($C72,$C$9:$U$14,COLUMNS($C$9:R$14),0)*R$19,0))</f>
        <v/>
      </c>
      <c r="W72" s="4" t="str">
        <f>IF(VLOOKUP($C72,$C$9:$U$14,COLUMNS($C$9:S$14),0)="","",ROUND(K$4*$E72*VLOOKUP($C72,$C$9:$U$14,COLUMNS($C$9:S$14),0)*S$18,0)&amp;"～"&amp;ROUND(K$4*$E72*VLOOKUP($C72,$C$9:$U$14,COLUMNS($C$9:S$14),0)*S$19,0))</f>
        <v/>
      </c>
      <c r="X72" s="4" t="str">
        <f>IF(VLOOKUP($C72,$C$9:$U$14,COLUMNS($C$9:T$14),0)="","",ROUND(L$4*$E72*VLOOKUP($C72,$C$9:$U$14,COLUMNS($C$9:T$14),0)*T$18,0)&amp;"～"&amp;ROUND(L$4*$E72*VLOOKUP($C72,$C$9:$U$14,COLUMNS($C$9:T$14),0)*T$19,0))</f>
        <v/>
      </c>
      <c r="Y72" s="4"/>
      <c r="Z72" s="4">
        <f t="shared" si="15"/>
        <v>100</v>
      </c>
      <c r="AA72" s="1">
        <f t="shared" si="18"/>
        <v>90</v>
      </c>
      <c r="AB72" s="1">
        <f>IF(C72&gt;2,0,ROUND(属性价值和能力评分!$F$38*一级属性!$H$17*装备属性!E72,0))</f>
        <v>0</v>
      </c>
      <c r="AC72" s="1">
        <f t="shared" si="16"/>
        <v>28</v>
      </c>
      <c r="AD72" s="1">
        <f t="shared" si="17"/>
        <v>56</v>
      </c>
    </row>
    <row r="73" spans="2:30">
      <c r="B73" s="1">
        <v>39</v>
      </c>
      <c r="C73" s="1">
        <f t="shared" si="19"/>
        <v>6</v>
      </c>
      <c r="D73" s="1">
        <f t="shared" si="20"/>
        <v>13</v>
      </c>
      <c r="E73" s="1">
        <f t="shared" si="21"/>
        <v>20</v>
      </c>
      <c r="F73" s="4" t="str">
        <f>IF(VLOOKUP($C73,$C$9:$U$14,COLUMNS($C$9:L$14),0)="","",ROUND(D$4*$E73*VLOOKUP($C73,$C$9:$U$14,COLUMNS($C$9:L$14),0)*L$16,0)&amp;"～"&amp;ROUND(D$4*$E73*VLOOKUP($C73,$C$9:$U$14,COLUMNS($C$9:L$14),0)*L$17,0))</f>
        <v/>
      </c>
      <c r="G73" s="4" t="str">
        <f>IF(VLOOKUP($C73,$C$9:$U$14,COLUMNS($C$9:M$14),0)="","",ROUND(E$4*$E73*VLOOKUP($C73,$C$9:$U$14,COLUMNS($C$9:M$14),0)*M$16,0)&amp;"～"&amp;ROUND(E$4*$E73*VLOOKUP($C73,$C$9:$U$14,COLUMNS($C$9:M$14),0)*M$17,0))</f>
        <v/>
      </c>
      <c r="H73" s="4" t="str">
        <f>IF(VLOOKUP($C73,$C$9:$U$14,COLUMNS($C$9:N$14),0)="","",ROUND(F$4*$E73*VLOOKUP($C73,$C$9:$U$14,COLUMNS($C$9:N$14),0)*N$16,0)&amp;"～"&amp;ROUND(F$4*$E73*VLOOKUP($C73,$C$9:$U$14,COLUMNS($C$9:N$14),0)*N$17,0))</f>
        <v/>
      </c>
      <c r="I73" s="4" t="str">
        <f>IF(VLOOKUP($C73,$C$9:$U$14,COLUMNS($C$9:O$14),0)="","",ROUND(G$4*$E73*VLOOKUP($C73,$C$9:$U$14,COLUMNS($C$9:O$14),0)*O$16,0)&amp;"～"&amp;ROUND(G$4*$E73*VLOOKUP($C73,$C$9:$U$14,COLUMNS($C$9:O$14),0)*O$17,0))</f>
        <v/>
      </c>
      <c r="J73" s="4" t="str">
        <f>IF(VLOOKUP($C73,$C$9:$U$14,COLUMNS($C$9:P$14),0)="","",ROUND(H$4*$E73*VLOOKUP($C73,$C$9:$U$14,COLUMNS($C$9:P$14),0)*P$16,0)&amp;"～"&amp;ROUND(H$4*$E73*VLOOKUP($C73,$C$9:$U$14,COLUMNS($C$9:P$14),0)*P$17,0))</f>
        <v/>
      </c>
      <c r="K73" s="4" t="str">
        <f>IF(VLOOKUP($C73,$C$9:$U$14,COLUMNS($C$9:Q$14),0)="","",ROUND(I$4*$E73*VLOOKUP($C73,$C$9:$U$14,COLUMNS($C$9:Q$14),0)*Q$16,0)&amp;"～"&amp;ROUND(I$4*$E73*VLOOKUP($C73,$C$9:$U$14,COLUMNS($C$9:Q$14),0)*Q$17,0))</f>
        <v>17～22</v>
      </c>
      <c r="L73" s="4" t="str">
        <f>IF(VLOOKUP($C73,$C$9:$U$14,COLUMNS($C$9:R$14),0)="","",ROUND(J$4*$E73*VLOOKUP($C73,$C$9:$U$14,COLUMNS($C$9:R$14),0)*R$16,0)&amp;"～"&amp;ROUND(J$4*$E73*VLOOKUP($C73,$C$9:$U$14,COLUMNS($C$9:R$14),0)*R$17,0))</f>
        <v>13～23</v>
      </c>
      <c r="M73" s="4" t="str">
        <f>IF(VLOOKUP($C73,$C$9:$U$14,COLUMNS($C$9:S$14),0)="","",ROUND(K$4*$E73*VLOOKUP($C73,$C$9:$U$14,COLUMNS($C$9:S$14),0)*S$16,0)&amp;"～"&amp;ROUND(K$4*$E73*VLOOKUP($C73,$C$9:$U$14,COLUMNS($C$9:S$14),0)*S$17,0))</f>
        <v/>
      </c>
      <c r="N73" s="4" t="str">
        <f>IF(VLOOKUP($C73,$C$9:$U$14,COLUMNS($C$9:T$14),0)="","",ROUND(L$4*$E73*VLOOKUP($C73,$C$9:$U$14,COLUMNS($C$9:T$14),0)*T$16,0)&amp;"～"&amp;ROUND(L$4*$E73*VLOOKUP($C73,$C$9:$U$14,COLUMNS($C$9:T$14),0)*T$17,0))</f>
        <v/>
      </c>
      <c r="O73" s="4" t="str">
        <f>IF(VLOOKUP($C73,$C$9:$U$14,COLUMNS($C$9:U$14),0)="","",ROUND(M$4*$E73*VLOOKUP($C73,$C$9:$U$14,COLUMNS($C$9:U$14),0)*U$16,0)&amp;"～"&amp;ROUND(M$4*$E73*VLOOKUP($C73,$C$9:$U$14,COLUMNS($C$9:U$14),0)*U$17,0))</f>
        <v/>
      </c>
      <c r="P73" s="4" t="str">
        <f>IF(VLOOKUP($C73,$C$9:$U$14,COLUMNS($C$9:L$14),0)="","",ROUND(D$4*$E73*VLOOKUP($C73,$C$9:$U$14,COLUMNS($C$9:L$14),0)*L$18,0)&amp;"～"&amp;ROUND(D$4*$E73*VLOOKUP($C73,$C$9:$U$14,COLUMNS($C$9:L$14),0)*L$19,0))</f>
        <v/>
      </c>
      <c r="Q73" s="4" t="str">
        <f>IF(VLOOKUP($C73,$C$9:$U$14,COLUMNS($C$9:M$14),0)="","",ROUND(E$4*$E73*VLOOKUP($C73,$C$9:$U$14,COLUMNS($C$9:M$14),0)*M$18,0)&amp;"～"&amp;ROUND(E$4*$E73*VLOOKUP($C73,$C$9:$U$14,COLUMNS($C$9:M$14),0)*M$19,0))</f>
        <v/>
      </c>
      <c r="R73" s="4" t="str">
        <f>IF(VLOOKUP($C73,$C$9:$U$14,COLUMNS($C$9:N$14),0)="","",ROUND(F$4*$E73*VLOOKUP($C73,$C$9:$U$14,COLUMNS($C$9:N$14),0)*N$18,0)&amp;"～"&amp;ROUND(F$4*$E73*VLOOKUP($C73,$C$9:$U$14,COLUMNS($C$9:N$14),0)*N$19,0))</f>
        <v/>
      </c>
      <c r="S73" s="4" t="str">
        <f>IF(VLOOKUP($C73,$C$9:$U$14,COLUMNS($C$9:O$14),0)="","",ROUND(G$4*$E73*VLOOKUP($C73,$C$9:$U$14,COLUMNS($C$9:O$14),0)*O$18,0)&amp;"～"&amp;ROUND(G$4*$E73*VLOOKUP($C73,$C$9:$U$14,COLUMNS($C$9:O$14),0)*O$19,0))</f>
        <v/>
      </c>
      <c r="T73" s="4" t="str">
        <f>IF(VLOOKUP($C73,$C$9:$U$14,COLUMNS($C$9:P$14),0)="","",ROUND(H$4*$E73*VLOOKUP($C73,$C$9:$U$14,COLUMNS($C$9:P$14),0)*P$18,0)&amp;"～"&amp;ROUND(H$4*$E73*VLOOKUP($C73,$C$9:$U$14,COLUMNS($C$9:P$14),0)*P$19,0))</f>
        <v/>
      </c>
      <c r="U73" s="4" t="str">
        <f>IF(VLOOKUP($C73,$C$9:$U$14,COLUMNS($C$9:Q$14),0)="","",ROUND(I$4*$E73*VLOOKUP($C73,$C$9:$U$14,COLUMNS($C$9:Q$14),0)*Q$18,0)&amp;"～"&amp;ROUND(I$4*$E73*VLOOKUP($C73,$C$9:$U$14,COLUMNS($C$9:Q$14),0)*Q$19,0))</f>
        <v>19～24</v>
      </c>
      <c r="V73" s="4" t="str">
        <f>IF(VLOOKUP($C73,$C$9:$U$14,COLUMNS($C$9:R$14),0)="","",ROUND(J$4*$E73*VLOOKUP($C73,$C$9:$U$14,COLUMNS($C$9:R$14),0)*R$18,0)&amp;"～"&amp;ROUND(J$4*$E73*VLOOKUP($C73,$C$9:$U$14,COLUMNS($C$9:R$14),0)*R$19,0))</f>
        <v>14～26</v>
      </c>
      <c r="W73" s="4" t="str">
        <f>IF(VLOOKUP($C73,$C$9:$U$14,COLUMNS($C$9:S$14),0)="","",ROUND(K$4*$E73*VLOOKUP($C73,$C$9:$U$14,COLUMNS($C$9:S$14),0)*S$18,0)&amp;"～"&amp;ROUND(K$4*$E73*VLOOKUP($C73,$C$9:$U$14,COLUMNS($C$9:S$14),0)*S$19,0))</f>
        <v/>
      </c>
      <c r="X73" s="4" t="str">
        <f>IF(VLOOKUP($C73,$C$9:$U$14,COLUMNS($C$9:T$14),0)="","",ROUND(L$4*$E73*VLOOKUP($C73,$C$9:$U$14,COLUMNS($C$9:T$14),0)*T$18,0)&amp;"～"&amp;ROUND(L$4*$E73*VLOOKUP($C73,$C$9:$U$14,COLUMNS($C$9:T$14),0)*T$19,0))</f>
        <v/>
      </c>
      <c r="Y73" s="4"/>
      <c r="Z73" s="4">
        <f t="shared" si="15"/>
        <v>106</v>
      </c>
      <c r="AA73" s="1">
        <f t="shared" si="18"/>
        <v>95</v>
      </c>
      <c r="AB73" s="1">
        <f>IF(C73&gt;2,0,ROUND(属性价值和能力评分!$F$38*一级属性!$H$17*装备属性!E73,0))</f>
        <v>0</v>
      </c>
      <c r="AC73" s="1">
        <f t="shared" si="16"/>
        <v>28</v>
      </c>
      <c r="AD73" s="1">
        <f t="shared" si="17"/>
        <v>56</v>
      </c>
    </row>
    <row r="74" spans="2:30">
      <c r="B74" s="1">
        <v>40</v>
      </c>
      <c r="C74" s="1">
        <f t="shared" si="19"/>
        <v>1</v>
      </c>
      <c r="D74" s="1">
        <f t="shared" si="20"/>
        <v>1</v>
      </c>
      <c r="E74" s="1">
        <f t="shared" si="21"/>
        <v>30</v>
      </c>
      <c r="F74" s="4" t="str">
        <f>IF(VLOOKUP($C74,$C$9:$U$14,COLUMNS($C$9:L$14),0)="","",ROUND(D$4*$E74*VLOOKUP($C74,$C$9:$U$14,COLUMNS($C$9:L$14),0)*L$16,0)&amp;"～"&amp;ROUND(D$4*$E74*VLOOKUP($C74,$C$9:$U$14,COLUMNS($C$9:L$14),0)*L$17,0))</f>
        <v/>
      </c>
      <c r="G74" s="4" t="str">
        <f>IF(VLOOKUP($C74,$C$9:$U$14,COLUMNS($C$9:M$14),0)="","",ROUND(E$4*$E74*VLOOKUP($C74,$C$9:$U$14,COLUMNS($C$9:M$14),0)*M$16,0)&amp;"～"&amp;ROUND(E$4*$E74*VLOOKUP($C74,$C$9:$U$14,COLUMNS($C$9:M$14),0)*M$17,0))</f>
        <v/>
      </c>
      <c r="H74" s="4" t="str">
        <f>IF(VLOOKUP($C74,$C$9:$U$14,COLUMNS($C$9:N$14),0)="","",ROUND(F$4*$E74*VLOOKUP($C74,$C$9:$U$14,COLUMNS($C$9:N$14),0)*N$16,0)&amp;"～"&amp;ROUND(F$4*$E74*VLOOKUP($C74,$C$9:$U$14,COLUMNS($C$9:N$14),0)*N$17,0))</f>
        <v>172～221</v>
      </c>
      <c r="I74" s="4" t="str">
        <f>IF(VLOOKUP($C74,$C$9:$U$14,COLUMNS($C$9:O$14),0)="","",ROUND(G$4*$E74*VLOOKUP($C74,$C$9:$U$14,COLUMNS($C$9:O$14),0)*O$16,0)&amp;"～"&amp;ROUND(G$4*$E74*VLOOKUP($C74,$C$9:$U$14,COLUMNS($C$9:O$14),0)*O$17,0))</f>
        <v/>
      </c>
      <c r="J74" s="4" t="str">
        <f>IF(VLOOKUP($C74,$C$9:$U$14,COLUMNS($C$9:P$14),0)="","",ROUND(H$4*$E74*VLOOKUP($C74,$C$9:$U$14,COLUMNS($C$9:P$14),0)*P$16,0)&amp;"～"&amp;ROUND(H$4*$E74*VLOOKUP($C74,$C$9:$U$14,COLUMNS($C$9:P$14),0)*P$17,0))</f>
        <v>39～50</v>
      </c>
      <c r="K74" s="4" t="str">
        <f>IF(VLOOKUP($C74,$C$9:$U$14,COLUMNS($C$9:Q$14),0)="","",ROUND(I$4*$E74*VLOOKUP($C74,$C$9:$U$14,COLUMNS($C$9:Q$14),0)*Q$16,0)&amp;"～"&amp;ROUND(I$4*$E74*VLOOKUP($C74,$C$9:$U$14,COLUMNS($C$9:Q$14),0)*Q$17,0))</f>
        <v/>
      </c>
      <c r="L74" s="4" t="str">
        <f>IF(VLOOKUP($C74,$C$9:$U$14,COLUMNS($C$9:R$14),0)="","",ROUND(J$4*$E74*VLOOKUP($C74,$C$9:$U$14,COLUMNS($C$9:R$14),0)*R$16,0)&amp;"～"&amp;ROUND(J$4*$E74*VLOOKUP($C74,$C$9:$U$14,COLUMNS($C$9:R$14),0)*R$17,0))</f>
        <v/>
      </c>
      <c r="M74" s="4" t="str">
        <f>IF(VLOOKUP($C74,$C$9:$U$14,COLUMNS($C$9:S$14),0)="","",ROUND(K$4*$E74*VLOOKUP($C74,$C$9:$U$14,COLUMNS($C$9:S$14),0)*S$16,0)&amp;"～"&amp;ROUND(K$4*$E74*VLOOKUP($C74,$C$9:$U$14,COLUMNS($C$9:S$14),0)*S$17,0))</f>
        <v>45～81</v>
      </c>
      <c r="N74" s="4" t="str">
        <f>IF(VLOOKUP($C74,$C$9:$U$14,COLUMNS($C$9:T$14),0)="","",ROUND(L$4*$E74*VLOOKUP($C74,$C$9:$U$14,COLUMNS($C$9:T$14),0)*T$16,0)&amp;"～"&amp;ROUND(L$4*$E74*VLOOKUP($C74,$C$9:$U$14,COLUMNS($C$9:T$14),0)*T$17,0))</f>
        <v/>
      </c>
      <c r="O74" s="4" t="str">
        <f>IF(VLOOKUP($C74,$C$9:$U$14,COLUMNS($C$9:U$14),0)="","",ROUND(M$4*$E74*VLOOKUP($C74,$C$9:$U$14,COLUMNS($C$9:U$14),0)*U$16,0)&amp;"～"&amp;ROUND(M$4*$E74*VLOOKUP($C74,$C$9:$U$14,COLUMNS($C$9:U$14),0)*U$17,0))</f>
        <v/>
      </c>
      <c r="P74" s="4" t="str">
        <f>IF(VLOOKUP($C74,$C$9:$U$14,COLUMNS($C$9:L$14),0)="","",ROUND(D$4*$E74*VLOOKUP($C74,$C$9:$U$14,COLUMNS($C$9:L$14),0)*L$18,0)&amp;"～"&amp;ROUND(D$4*$E74*VLOOKUP($C74,$C$9:$U$14,COLUMNS($C$9:L$14),0)*L$19,0))</f>
        <v/>
      </c>
      <c r="Q74" s="4" t="str">
        <f>IF(VLOOKUP($C74,$C$9:$U$14,COLUMNS($C$9:M$14),0)="","",ROUND(E$4*$E74*VLOOKUP($C74,$C$9:$U$14,COLUMNS($C$9:M$14),0)*M$18,0)&amp;"～"&amp;ROUND(E$4*$E74*VLOOKUP($C74,$C$9:$U$14,COLUMNS($C$9:M$14),0)*M$19,0))</f>
        <v/>
      </c>
      <c r="R74" s="4" t="str">
        <f>IF(VLOOKUP($C74,$C$9:$U$14,COLUMNS($C$9:N$14),0)="","",ROUND(F$4*$E74*VLOOKUP($C74,$C$9:$U$14,COLUMNS($C$9:N$14),0)*N$18,0)&amp;"～"&amp;ROUND(F$4*$E74*VLOOKUP($C74,$C$9:$U$14,COLUMNS($C$9:N$14),0)*N$19,0))</f>
        <v>192～246</v>
      </c>
      <c r="S74" s="4" t="str">
        <f>IF(VLOOKUP($C74,$C$9:$U$14,COLUMNS($C$9:O$14),0)="","",ROUND(G$4*$E74*VLOOKUP($C74,$C$9:$U$14,COLUMNS($C$9:O$14),0)*O$18,0)&amp;"～"&amp;ROUND(G$4*$E74*VLOOKUP($C74,$C$9:$U$14,COLUMNS($C$9:O$14),0)*O$19,0))</f>
        <v/>
      </c>
      <c r="T74" s="4" t="str">
        <f>IF(VLOOKUP($C74,$C$9:$U$14,COLUMNS($C$9:P$14),0)="","",ROUND(H$4*$E74*VLOOKUP($C74,$C$9:$U$14,COLUMNS($C$9:P$14),0)*P$18,0)&amp;"～"&amp;ROUND(H$4*$E74*VLOOKUP($C74,$C$9:$U$14,COLUMNS($C$9:P$14),0)*P$19,0))</f>
        <v>43～55</v>
      </c>
      <c r="U74" s="4" t="str">
        <f>IF(VLOOKUP($C74,$C$9:$U$14,COLUMNS($C$9:Q$14),0)="","",ROUND(I$4*$E74*VLOOKUP($C74,$C$9:$U$14,COLUMNS($C$9:Q$14),0)*Q$18,0)&amp;"～"&amp;ROUND(I$4*$E74*VLOOKUP($C74,$C$9:$U$14,COLUMNS($C$9:Q$14),0)*Q$19,0))</f>
        <v/>
      </c>
      <c r="V74" s="4" t="str">
        <f>IF(VLOOKUP($C74,$C$9:$U$14,COLUMNS($C$9:R$14),0)="","",ROUND(J$4*$E74*VLOOKUP($C74,$C$9:$U$14,COLUMNS($C$9:R$14),0)*R$18,0)&amp;"～"&amp;ROUND(J$4*$E74*VLOOKUP($C74,$C$9:$U$14,COLUMNS($C$9:R$14),0)*R$19,0))</f>
        <v/>
      </c>
      <c r="W74" s="4" t="str">
        <f>IF(VLOOKUP($C74,$C$9:$U$14,COLUMNS($C$9:S$14),0)="","",ROUND(K$4*$E74*VLOOKUP($C74,$C$9:$U$14,COLUMNS($C$9:S$14),0)*S$18,0)&amp;"～"&amp;ROUND(K$4*$E74*VLOOKUP($C74,$C$9:$U$14,COLUMNS($C$9:S$14),0)*S$19,0))</f>
        <v>50～90</v>
      </c>
      <c r="X74" s="4" t="str">
        <f>IF(VLOOKUP($C74,$C$9:$U$14,COLUMNS($C$9:T$14),0)="","",ROUND(L$4*$E74*VLOOKUP($C74,$C$9:$U$14,COLUMNS($C$9:T$14),0)*T$18,0)&amp;"～"&amp;ROUND(L$4*$E74*VLOOKUP($C74,$C$9:$U$14,COLUMNS($C$9:T$14),0)*T$19,0))</f>
        <v/>
      </c>
      <c r="Y74" s="4"/>
      <c r="Z74" s="4">
        <f t="shared" si="15"/>
        <v>278</v>
      </c>
      <c r="AA74" s="1">
        <f t="shared" si="18"/>
        <v>250</v>
      </c>
      <c r="AB74" s="1">
        <f>IF(C74&gt;2,0,ROUND(属性价值和能力评分!$F$38*一级属性!$H$17*装备属性!E74,0))</f>
        <v>158</v>
      </c>
      <c r="AC74" s="1">
        <f t="shared" si="16"/>
        <v>42</v>
      </c>
      <c r="AD74" s="1">
        <f t="shared" si="17"/>
        <v>83</v>
      </c>
    </row>
    <row r="75" spans="2:30">
      <c r="B75" s="1">
        <v>41</v>
      </c>
      <c r="C75" s="1">
        <f t="shared" si="19"/>
        <v>1</v>
      </c>
      <c r="D75" s="1">
        <f t="shared" si="20"/>
        <v>2</v>
      </c>
      <c r="E75" s="1">
        <f t="shared" si="21"/>
        <v>30</v>
      </c>
      <c r="F75" s="4" t="str">
        <f>IF(VLOOKUP($C75,$C$9:$U$14,COLUMNS($C$9:L$14),0)="","",ROUND(D$4*$E75*VLOOKUP($C75,$C$9:$U$14,COLUMNS($C$9:L$14),0)*L$16,0)&amp;"～"&amp;ROUND(D$4*$E75*VLOOKUP($C75,$C$9:$U$14,COLUMNS($C$9:L$14),0)*L$17,0))</f>
        <v/>
      </c>
      <c r="G75" s="4" t="str">
        <f>IF(VLOOKUP($C75,$C$9:$U$14,COLUMNS($C$9:M$14),0)="","",ROUND(E$4*$E75*VLOOKUP($C75,$C$9:$U$14,COLUMNS($C$9:M$14),0)*M$16,0)&amp;"～"&amp;ROUND(E$4*$E75*VLOOKUP($C75,$C$9:$U$14,COLUMNS($C$9:M$14),0)*M$17,0))</f>
        <v/>
      </c>
      <c r="H75" s="4" t="str">
        <f>IF(VLOOKUP($C75,$C$9:$U$14,COLUMNS($C$9:N$14),0)="","",ROUND(F$4*$E75*VLOOKUP($C75,$C$9:$U$14,COLUMNS($C$9:N$14),0)*N$16,0)&amp;"～"&amp;ROUND(F$4*$E75*VLOOKUP($C75,$C$9:$U$14,COLUMNS($C$9:N$14),0)*N$17,0))</f>
        <v>172～221</v>
      </c>
      <c r="I75" s="4" t="str">
        <f>IF(VLOOKUP($C75,$C$9:$U$14,COLUMNS($C$9:O$14),0)="","",ROUND(G$4*$E75*VLOOKUP($C75,$C$9:$U$14,COLUMNS($C$9:O$14),0)*O$16,0)&amp;"～"&amp;ROUND(G$4*$E75*VLOOKUP($C75,$C$9:$U$14,COLUMNS($C$9:O$14),0)*O$17,0))</f>
        <v/>
      </c>
      <c r="J75" s="4" t="str">
        <f>IF(VLOOKUP($C75,$C$9:$U$14,COLUMNS($C$9:P$14),0)="","",ROUND(H$4*$E75*VLOOKUP($C75,$C$9:$U$14,COLUMNS($C$9:P$14),0)*P$16,0)&amp;"～"&amp;ROUND(H$4*$E75*VLOOKUP($C75,$C$9:$U$14,COLUMNS($C$9:P$14),0)*P$17,0))</f>
        <v>39～50</v>
      </c>
      <c r="K75" s="4" t="str">
        <f>IF(VLOOKUP($C75,$C$9:$U$14,COLUMNS($C$9:Q$14),0)="","",ROUND(I$4*$E75*VLOOKUP($C75,$C$9:$U$14,COLUMNS($C$9:Q$14),0)*Q$16,0)&amp;"～"&amp;ROUND(I$4*$E75*VLOOKUP($C75,$C$9:$U$14,COLUMNS($C$9:Q$14),0)*Q$17,0))</f>
        <v/>
      </c>
      <c r="L75" s="4" t="str">
        <f>IF(VLOOKUP($C75,$C$9:$U$14,COLUMNS($C$9:R$14),0)="","",ROUND(J$4*$E75*VLOOKUP($C75,$C$9:$U$14,COLUMNS($C$9:R$14),0)*R$16,0)&amp;"～"&amp;ROUND(J$4*$E75*VLOOKUP($C75,$C$9:$U$14,COLUMNS($C$9:R$14),0)*R$17,0))</f>
        <v/>
      </c>
      <c r="M75" s="4" t="str">
        <f>IF(VLOOKUP($C75,$C$9:$U$14,COLUMNS($C$9:S$14),0)="","",ROUND(K$4*$E75*VLOOKUP($C75,$C$9:$U$14,COLUMNS($C$9:S$14),0)*S$16,0)&amp;"～"&amp;ROUND(K$4*$E75*VLOOKUP($C75,$C$9:$U$14,COLUMNS($C$9:S$14),0)*S$17,0))</f>
        <v>45～81</v>
      </c>
      <c r="N75" s="4" t="str">
        <f>IF(VLOOKUP($C75,$C$9:$U$14,COLUMNS($C$9:T$14),0)="","",ROUND(L$4*$E75*VLOOKUP($C75,$C$9:$U$14,COLUMNS($C$9:T$14),0)*T$16,0)&amp;"～"&amp;ROUND(L$4*$E75*VLOOKUP($C75,$C$9:$U$14,COLUMNS($C$9:T$14),0)*T$17,0))</f>
        <v/>
      </c>
      <c r="O75" s="4" t="str">
        <f>IF(VLOOKUP($C75,$C$9:$U$14,COLUMNS($C$9:U$14),0)="","",ROUND(M$4*$E75*VLOOKUP($C75,$C$9:$U$14,COLUMNS($C$9:U$14),0)*U$16,0)&amp;"～"&amp;ROUND(M$4*$E75*VLOOKUP($C75,$C$9:$U$14,COLUMNS($C$9:U$14),0)*U$17,0))</f>
        <v/>
      </c>
      <c r="P75" s="4" t="str">
        <f>IF(VLOOKUP($C75,$C$9:$U$14,COLUMNS($C$9:L$14),0)="","",ROUND(D$4*$E75*VLOOKUP($C75,$C$9:$U$14,COLUMNS($C$9:L$14),0)*L$18,0)&amp;"～"&amp;ROUND(D$4*$E75*VLOOKUP($C75,$C$9:$U$14,COLUMNS($C$9:L$14),0)*L$19,0))</f>
        <v/>
      </c>
      <c r="Q75" s="4" t="str">
        <f>IF(VLOOKUP($C75,$C$9:$U$14,COLUMNS($C$9:M$14),0)="","",ROUND(E$4*$E75*VLOOKUP($C75,$C$9:$U$14,COLUMNS($C$9:M$14),0)*M$18,0)&amp;"～"&amp;ROUND(E$4*$E75*VLOOKUP($C75,$C$9:$U$14,COLUMNS($C$9:M$14),0)*M$19,0))</f>
        <v/>
      </c>
      <c r="R75" s="4" t="str">
        <f>IF(VLOOKUP($C75,$C$9:$U$14,COLUMNS($C$9:N$14),0)="","",ROUND(F$4*$E75*VLOOKUP($C75,$C$9:$U$14,COLUMNS($C$9:N$14),0)*N$18,0)&amp;"～"&amp;ROUND(F$4*$E75*VLOOKUP($C75,$C$9:$U$14,COLUMNS($C$9:N$14),0)*N$19,0))</f>
        <v>192～246</v>
      </c>
      <c r="S75" s="4" t="str">
        <f>IF(VLOOKUP($C75,$C$9:$U$14,COLUMNS($C$9:O$14),0)="","",ROUND(G$4*$E75*VLOOKUP($C75,$C$9:$U$14,COLUMNS($C$9:O$14),0)*O$18,0)&amp;"～"&amp;ROUND(G$4*$E75*VLOOKUP($C75,$C$9:$U$14,COLUMNS($C$9:O$14),0)*O$19,0))</f>
        <v/>
      </c>
      <c r="T75" s="4" t="str">
        <f>IF(VLOOKUP($C75,$C$9:$U$14,COLUMNS($C$9:P$14),0)="","",ROUND(H$4*$E75*VLOOKUP($C75,$C$9:$U$14,COLUMNS($C$9:P$14),0)*P$18,0)&amp;"～"&amp;ROUND(H$4*$E75*VLOOKUP($C75,$C$9:$U$14,COLUMNS($C$9:P$14),0)*P$19,0))</f>
        <v>43～55</v>
      </c>
      <c r="U75" s="4" t="str">
        <f>IF(VLOOKUP($C75,$C$9:$U$14,COLUMNS($C$9:Q$14),0)="","",ROUND(I$4*$E75*VLOOKUP($C75,$C$9:$U$14,COLUMNS($C$9:Q$14),0)*Q$18,0)&amp;"～"&amp;ROUND(I$4*$E75*VLOOKUP($C75,$C$9:$U$14,COLUMNS($C$9:Q$14),0)*Q$19,0))</f>
        <v/>
      </c>
      <c r="V75" s="4" t="str">
        <f>IF(VLOOKUP($C75,$C$9:$U$14,COLUMNS($C$9:R$14),0)="","",ROUND(J$4*$E75*VLOOKUP($C75,$C$9:$U$14,COLUMNS($C$9:R$14),0)*R$18,0)&amp;"～"&amp;ROUND(J$4*$E75*VLOOKUP($C75,$C$9:$U$14,COLUMNS($C$9:R$14),0)*R$19,0))</f>
        <v/>
      </c>
      <c r="W75" s="4" t="str">
        <f>IF(VLOOKUP($C75,$C$9:$U$14,COLUMNS($C$9:S$14),0)="","",ROUND(K$4*$E75*VLOOKUP($C75,$C$9:$U$14,COLUMNS($C$9:S$14),0)*S$18,0)&amp;"～"&amp;ROUND(K$4*$E75*VLOOKUP($C75,$C$9:$U$14,COLUMNS($C$9:S$14),0)*S$19,0))</f>
        <v>50～90</v>
      </c>
      <c r="X75" s="4" t="str">
        <f>IF(VLOOKUP($C75,$C$9:$U$14,COLUMNS($C$9:T$14),0)="","",ROUND(L$4*$E75*VLOOKUP($C75,$C$9:$U$14,COLUMNS($C$9:T$14),0)*T$18,0)&amp;"～"&amp;ROUND(L$4*$E75*VLOOKUP($C75,$C$9:$U$14,COLUMNS($C$9:T$14),0)*T$19,0))</f>
        <v/>
      </c>
      <c r="Y75" s="4"/>
      <c r="Z75" s="4">
        <f t="shared" si="15"/>
        <v>278</v>
      </c>
      <c r="AA75" s="1">
        <f t="shared" si="18"/>
        <v>250</v>
      </c>
      <c r="AB75" s="1">
        <f>IF(C75&gt;2,0,ROUND(属性价值和能力评分!$F$38*一级属性!$H$17*装备属性!E75,0))</f>
        <v>158</v>
      </c>
      <c r="AC75" s="1">
        <f t="shared" si="16"/>
        <v>42</v>
      </c>
      <c r="AD75" s="1">
        <f t="shared" si="17"/>
        <v>83</v>
      </c>
    </row>
    <row r="76" spans="2:30">
      <c r="B76" s="1">
        <v>42</v>
      </c>
      <c r="C76" s="1">
        <f t="shared" si="19"/>
        <v>1</v>
      </c>
      <c r="D76" s="1">
        <f t="shared" si="20"/>
        <v>3</v>
      </c>
      <c r="E76" s="1">
        <f t="shared" si="21"/>
        <v>30</v>
      </c>
      <c r="F76" s="4" t="str">
        <f>IF(VLOOKUP($C76,$C$9:$U$14,COLUMNS($C$9:L$14),0)="","",ROUND(D$4*$E76*VLOOKUP($C76,$C$9:$U$14,COLUMNS($C$9:L$14),0)*L$16,0)&amp;"～"&amp;ROUND(D$4*$E76*VLOOKUP($C76,$C$9:$U$14,COLUMNS($C$9:L$14),0)*L$17,0))</f>
        <v/>
      </c>
      <c r="G76" s="4" t="str">
        <f>IF(VLOOKUP($C76,$C$9:$U$14,COLUMNS($C$9:M$14),0)="","",ROUND(E$4*$E76*VLOOKUP($C76,$C$9:$U$14,COLUMNS($C$9:M$14),0)*M$16,0)&amp;"～"&amp;ROUND(E$4*$E76*VLOOKUP($C76,$C$9:$U$14,COLUMNS($C$9:M$14),0)*M$17,0))</f>
        <v/>
      </c>
      <c r="H76" s="4" t="str">
        <f>IF(VLOOKUP($C76,$C$9:$U$14,COLUMNS($C$9:N$14),0)="","",ROUND(F$4*$E76*VLOOKUP($C76,$C$9:$U$14,COLUMNS($C$9:N$14),0)*N$16,0)&amp;"～"&amp;ROUND(F$4*$E76*VLOOKUP($C76,$C$9:$U$14,COLUMNS($C$9:N$14),0)*N$17,0))</f>
        <v>172～221</v>
      </c>
      <c r="I76" s="4" t="str">
        <f>IF(VLOOKUP($C76,$C$9:$U$14,COLUMNS($C$9:O$14),0)="","",ROUND(G$4*$E76*VLOOKUP($C76,$C$9:$U$14,COLUMNS($C$9:O$14),0)*O$16,0)&amp;"～"&amp;ROUND(G$4*$E76*VLOOKUP($C76,$C$9:$U$14,COLUMNS($C$9:O$14),0)*O$17,0))</f>
        <v/>
      </c>
      <c r="J76" s="4" t="str">
        <f>IF(VLOOKUP($C76,$C$9:$U$14,COLUMNS($C$9:P$14),0)="","",ROUND(H$4*$E76*VLOOKUP($C76,$C$9:$U$14,COLUMNS($C$9:P$14),0)*P$16,0)&amp;"～"&amp;ROUND(H$4*$E76*VLOOKUP($C76,$C$9:$U$14,COLUMNS($C$9:P$14),0)*P$17,0))</f>
        <v>39～50</v>
      </c>
      <c r="K76" s="4" t="str">
        <f>IF(VLOOKUP($C76,$C$9:$U$14,COLUMNS($C$9:Q$14),0)="","",ROUND(I$4*$E76*VLOOKUP($C76,$C$9:$U$14,COLUMNS($C$9:Q$14),0)*Q$16,0)&amp;"～"&amp;ROUND(I$4*$E76*VLOOKUP($C76,$C$9:$U$14,COLUMNS($C$9:Q$14),0)*Q$17,0))</f>
        <v/>
      </c>
      <c r="L76" s="4" t="str">
        <f>IF(VLOOKUP($C76,$C$9:$U$14,COLUMNS($C$9:R$14),0)="","",ROUND(J$4*$E76*VLOOKUP($C76,$C$9:$U$14,COLUMNS($C$9:R$14),0)*R$16,0)&amp;"～"&amp;ROUND(J$4*$E76*VLOOKUP($C76,$C$9:$U$14,COLUMNS($C$9:R$14),0)*R$17,0))</f>
        <v/>
      </c>
      <c r="M76" s="4" t="str">
        <f>IF(VLOOKUP($C76,$C$9:$U$14,COLUMNS($C$9:S$14),0)="","",ROUND(K$4*$E76*VLOOKUP($C76,$C$9:$U$14,COLUMNS($C$9:S$14),0)*S$16,0)&amp;"～"&amp;ROUND(K$4*$E76*VLOOKUP($C76,$C$9:$U$14,COLUMNS($C$9:S$14),0)*S$17,0))</f>
        <v>45～81</v>
      </c>
      <c r="N76" s="4" t="str">
        <f>IF(VLOOKUP($C76,$C$9:$U$14,COLUMNS($C$9:T$14),0)="","",ROUND(L$4*$E76*VLOOKUP($C76,$C$9:$U$14,COLUMNS($C$9:T$14),0)*T$16,0)&amp;"～"&amp;ROUND(L$4*$E76*VLOOKUP($C76,$C$9:$U$14,COLUMNS($C$9:T$14),0)*T$17,0))</f>
        <v/>
      </c>
      <c r="O76" s="4" t="str">
        <f>IF(VLOOKUP($C76,$C$9:$U$14,COLUMNS($C$9:U$14),0)="","",ROUND(M$4*$E76*VLOOKUP($C76,$C$9:$U$14,COLUMNS($C$9:U$14),0)*U$16,0)&amp;"～"&amp;ROUND(M$4*$E76*VLOOKUP($C76,$C$9:$U$14,COLUMNS($C$9:U$14),0)*U$17,0))</f>
        <v/>
      </c>
      <c r="P76" s="4" t="str">
        <f>IF(VLOOKUP($C76,$C$9:$U$14,COLUMNS($C$9:L$14),0)="","",ROUND(D$4*$E76*VLOOKUP($C76,$C$9:$U$14,COLUMNS($C$9:L$14),0)*L$18,0)&amp;"～"&amp;ROUND(D$4*$E76*VLOOKUP($C76,$C$9:$U$14,COLUMNS($C$9:L$14),0)*L$19,0))</f>
        <v/>
      </c>
      <c r="Q76" s="4" t="str">
        <f>IF(VLOOKUP($C76,$C$9:$U$14,COLUMNS($C$9:M$14),0)="","",ROUND(E$4*$E76*VLOOKUP($C76,$C$9:$U$14,COLUMNS($C$9:M$14),0)*M$18,0)&amp;"～"&amp;ROUND(E$4*$E76*VLOOKUP($C76,$C$9:$U$14,COLUMNS($C$9:M$14),0)*M$19,0))</f>
        <v/>
      </c>
      <c r="R76" s="4" t="str">
        <f>IF(VLOOKUP($C76,$C$9:$U$14,COLUMNS($C$9:N$14),0)="","",ROUND(F$4*$E76*VLOOKUP($C76,$C$9:$U$14,COLUMNS($C$9:N$14),0)*N$18,0)&amp;"～"&amp;ROUND(F$4*$E76*VLOOKUP($C76,$C$9:$U$14,COLUMNS($C$9:N$14),0)*N$19,0))</f>
        <v>192～246</v>
      </c>
      <c r="S76" s="4" t="str">
        <f>IF(VLOOKUP($C76,$C$9:$U$14,COLUMNS($C$9:O$14),0)="","",ROUND(G$4*$E76*VLOOKUP($C76,$C$9:$U$14,COLUMNS($C$9:O$14),0)*O$18,0)&amp;"～"&amp;ROUND(G$4*$E76*VLOOKUP($C76,$C$9:$U$14,COLUMNS($C$9:O$14),0)*O$19,0))</f>
        <v/>
      </c>
      <c r="T76" s="4" t="str">
        <f>IF(VLOOKUP($C76,$C$9:$U$14,COLUMNS($C$9:P$14),0)="","",ROUND(H$4*$E76*VLOOKUP($C76,$C$9:$U$14,COLUMNS($C$9:P$14),0)*P$18,0)&amp;"～"&amp;ROUND(H$4*$E76*VLOOKUP($C76,$C$9:$U$14,COLUMNS($C$9:P$14),0)*P$19,0))</f>
        <v>43～55</v>
      </c>
      <c r="U76" s="4" t="str">
        <f>IF(VLOOKUP($C76,$C$9:$U$14,COLUMNS($C$9:Q$14),0)="","",ROUND(I$4*$E76*VLOOKUP($C76,$C$9:$U$14,COLUMNS($C$9:Q$14),0)*Q$18,0)&amp;"～"&amp;ROUND(I$4*$E76*VLOOKUP($C76,$C$9:$U$14,COLUMNS($C$9:Q$14),0)*Q$19,0))</f>
        <v/>
      </c>
      <c r="V76" s="4" t="str">
        <f>IF(VLOOKUP($C76,$C$9:$U$14,COLUMNS($C$9:R$14),0)="","",ROUND(J$4*$E76*VLOOKUP($C76,$C$9:$U$14,COLUMNS($C$9:R$14),0)*R$18,0)&amp;"～"&amp;ROUND(J$4*$E76*VLOOKUP($C76,$C$9:$U$14,COLUMNS($C$9:R$14),0)*R$19,0))</f>
        <v/>
      </c>
      <c r="W76" s="4" t="str">
        <f>IF(VLOOKUP($C76,$C$9:$U$14,COLUMNS($C$9:S$14),0)="","",ROUND(K$4*$E76*VLOOKUP($C76,$C$9:$U$14,COLUMNS($C$9:S$14),0)*S$18,0)&amp;"～"&amp;ROUND(K$4*$E76*VLOOKUP($C76,$C$9:$U$14,COLUMNS($C$9:S$14),0)*S$19,0))</f>
        <v>50～90</v>
      </c>
      <c r="X76" s="4" t="str">
        <f>IF(VLOOKUP($C76,$C$9:$U$14,COLUMNS($C$9:T$14),0)="","",ROUND(L$4*$E76*VLOOKUP($C76,$C$9:$U$14,COLUMNS($C$9:T$14),0)*T$18,0)&amp;"～"&amp;ROUND(L$4*$E76*VLOOKUP($C76,$C$9:$U$14,COLUMNS($C$9:T$14),0)*T$19,0))</f>
        <v/>
      </c>
      <c r="Y76" s="4"/>
      <c r="Z76" s="4">
        <f t="shared" si="15"/>
        <v>278</v>
      </c>
      <c r="AA76" s="1">
        <f t="shared" si="18"/>
        <v>250</v>
      </c>
      <c r="AB76" s="1">
        <f>IF(C76&gt;2,0,ROUND(属性价值和能力评分!$F$38*一级属性!$H$17*装备属性!E76,0))</f>
        <v>158</v>
      </c>
      <c r="AC76" s="1">
        <f t="shared" si="16"/>
        <v>42</v>
      </c>
      <c r="AD76" s="1">
        <f t="shared" si="17"/>
        <v>83</v>
      </c>
    </row>
    <row r="77" spans="2:30">
      <c r="B77" s="1">
        <v>43</v>
      </c>
      <c r="C77" s="1">
        <f t="shared" si="19"/>
        <v>1</v>
      </c>
      <c r="D77" s="1">
        <f t="shared" si="20"/>
        <v>4</v>
      </c>
      <c r="E77" s="1">
        <f t="shared" si="21"/>
        <v>30</v>
      </c>
      <c r="F77" s="4" t="str">
        <f>IF(VLOOKUP($C77,$C$9:$U$14,COLUMNS($C$9:L$14),0)="","",ROUND(D$4*$E77*VLOOKUP($C77,$C$9:$U$14,COLUMNS($C$9:L$14),0)*L$16,0)&amp;"～"&amp;ROUND(D$4*$E77*VLOOKUP($C77,$C$9:$U$14,COLUMNS($C$9:L$14),0)*L$17,0))</f>
        <v/>
      </c>
      <c r="G77" s="4" t="str">
        <f>IF(VLOOKUP($C77,$C$9:$U$14,COLUMNS($C$9:M$14),0)="","",ROUND(E$4*$E77*VLOOKUP($C77,$C$9:$U$14,COLUMNS($C$9:M$14),0)*M$16,0)&amp;"～"&amp;ROUND(E$4*$E77*VLOOKUP($C77,$C$9:$U$14,COLUMNS($C$9:M$14),0)*M$17,0))</f>
        <v/>
      </c>
      <c r="H77" s="4" t="str">
        <f>IF(VLOOKUP($C77,$C$9:$U$14,COLUMNS($C$9:N$14),0)="","",ROUND(F$4*$E77*VLOOKUP($C77,$C$9:$U$14,COLUMNS($C$9:N$14),0)*N$16,0)&amp;"～"&amp;ROUND(F$4*$E77*VLOOKUP($C77,$C$9:$U$14,COLUMNS($C$9:N$14),0)*N$17,0))</f>
        <v>172～221</v>
      </c>
      <c r="I77" s="4" t="str">
        <f>IF(VLOOKUP($C77,$C$9:$U$14,COLUMNS($C$9:O$14),0)="","",ROUND(G$4*$E77*VLOOKUP($C77,$C$9:$U$14,COLUMNS($C$9:O$14),0)*O$16,0)&amp;"～"&amp;ROUND(G$4*$E77*VLOOKUP($C77,$C$9:$U$14,COLUMNS($C$9:O$14),0)*O$17,0))</f>
        <v/>
      </c>
      <c r="J77" s="4" t="str">
        <f>IF(VLOOKUP($C77,$C$9:$U$14,COLUMNS($C$9:P$14),0)="","",ROUND(H$4*$E77*VLOOKUP($C77,$C$9:$U$14,COLUMNS($C$9:P$14),0)*P$16,0)&amp;"～"&amp;ROUND(H$4*$E77*VLOOKUP($C77,$C$9:$U$14,COLUMNS($C$9:P$14),0)*P$17,0))</f>
        <v>39～50</v>
      </c>
      <c r="K77" s="4" t="str">
        <f>IF(VLOOKUP($C77,$C$9:$U$14,COLUMNS($C$9:Q$14),0)="","",ROUND(I$4*$E77*VLOOKUP($C77,$C$9:$U$14,COLUMNS($C$9:Q$14),0)*Q$16,0)&amp;"～"&amp;ROUND(I$4*$E77*VLOOKUP($C77,$C$9:$U$14,COLUMNS($C$9:Q$14),0)*Q$17,0))</f>
        <v/>
      </c>
      <c r="L77" s="4" t="str">
        <f>IF(VLOOKUP($C77,$C$9:$U$14,COLUMNS($C$9:R$14),0)="","",ROUND(J$4*$E77*VLOOKUP($C77,$C$9:$U$14,COLUMNS($C$9:R$14),0)*R$16,0)&amp;"～"&amp;ROUND(J$4*$E77*VLOOKUP($C77,$C$9:$U$14,COLUMNS($C$9:R$14),0)*R$17,0))</f>
        <v/>
      </c>
      <c r="M77" s="4" t="str">
        <f>IF(VLOOKUP($C77,$C$9:$U$14,COLUMNS($C$9:S$14),0)="","",ROUND(K$4*$E77*VLOOKUP($C77,$C$9:$U$14,COLUMNS($C$9:S$14),0)*S$16,0)&amp;"～"&amp;ROUND(K$4*$E77*VLOOKUP($C77,$C$9:$U$14,COLUMNS($C$9:S$14),0)*S$17,0))</f>
        <v>45～81</v>
      </c>
      <c r="N77" s="4" t="str">
        <f>IF(VLOOKUP($C77,$C$9:$U$14,COLUMNS($C$9:T$14),0)="","",ROUND(L$4*$E77*VLOOKUP($C77,$C$9:$U$14,COLUMNS($C$9:T$14),0)*T$16,0)&amp;"～"&amp;ROUND(L$4*$E77*VLOOKUP($C77,$C$9:$U$14,COLUMNS($C$9:T$14),0)*T$17,0))</f>
        <v/>
      </c>
      <c r="O77" s="4" t="str">
        <f>IF(VLOOKUP($C77,$C$9:$U$14,COLUMNS($C$9:U$14),0)="","",ROUND(M$4*$E77*VLOOKUP($C77,$C$9:$U$14,COLUMNS($C$9:U$14),0)*U$16,0)&amp;"～"&amp;ROUND(M$4*$E77*VLOOKUP($C77,$C$9:$U$14,COLUMNS($C$9:U$14),0)*U$17,0))</f>
        <v/>
      </c>
      <c r="P77" s="4" t="str">
        <f>IF(VLOOKUP($C77,$C$9:$U$14,COLUMNS($C$9:L$14),0)="","",ROUND(D$4*$E77*VLOOKUP($C77,$C$9:$U$14,COLUMNS($C$9:L$14),0)*L$18,0)&amp;"～"&amp;ROUND(D$4*$E77*VLOOKUP($C77,$C$9:$U$14,COLUMNS($C$9:L$14),0)*L$19,0))</f>
        <v/>
      </c>
      <c r="Q77" s="4" t="str">
        <f>IF(VLOOKUP($C77,$C$9:$U$14,COLUMNS($C$9:M$14),0)="","",ROUND(E$4*$E77*VLOOKUP($C77,$C$9:$U$14,COLUMNS($C$9:M$14),0)*M$18,0)&amp;"～"&amp;ROUND(E$4*$E77*VLOOKUP($C77,$C$9:$U$14,COLUMNS($C$9:M$14),0)*M$19,0))</f>
        <v/>
      </c>
      <c r="R77" s="4" t="str">
        <f>IF(VLOOKUP($C77,$C$9:$U$14,COLUMNS($C$9:N$14),0)="","",ROUND(F$4*$E77*VLOOKUP($C77,$C$9:$U$14,COLUMNS($C$9:N$14),0)*N$18,0)&amp;"～"&amp;ROUND(F$4*$E77*VLOOKUP($C77,$C$9:$U$14,COLUMNS($C$9:N$14),0)*N$19,0))</f>
        <v>192～246</v>
      </c>
      <c r="S77" s="4" t="str">
        <f>IF(VLOOKUP($C77,$C$9:$U$14,COLUMNS($C$9:O$14),0)="","",ROUND(G$4*$E77*VLOOKUP($C77,$C$9:$U$14,COLUMNS($C$9:O$14),0)*O$18,0)&amp;"～"&amp;ROUND(G$4*$E77*VLOOKUP($C77,$C$9:$U$14,COLUMNS($C$9:O$14),0)*O$19,0))</f>
        <v/>
      </c>
      <c r="T77" s="4" t="str">
        <f>IF(VLOOKUP($C77,$C$9:$U$14,COLUMNS($C$9:P$14),0)="","",ROUND(H$4*$E77*VLOOKUP($C77,$C$9:$U$14,COLUMNS($C$9:P$14),0)*P$18,0)&amp;"～"&amp;ROUND(H$4*$E77*VLOOKUP($C77,$C$9:$U$14,COLUMNS($C$9:P$14),0)*P$19,0))</f>
        <v>43～55</v>
      </c>
      <c r="U77" s="4" t="str">
        <f>IF(VLOOKUP($C77,$C$9:$U$14,COLUMNS($C$9:Q$14),0)="","",ROUND(I$4*$E77*VLOOKUP($C77,$C$9:$U$14,COLUMNS($C$9:Q$14),0)*Q$18,0)&amp;"～"&amp;ROUND(I$4*$E77*VLOOKUP($C77,$C$9:$U$14,COLUMNS($C$9:Q$14),0)*Q$19,0))</f>
        <v/>
      </c>
      <c r="V77" s="4" t="str">
        <f>IF(VLOOKUP($C77,$C$9:$U$14,COLUMNS($C$9:R$14),0)="","",ROUND(J$4*$E77*VLOOKUP($C77,$C$9:$U$14,COLUMNS($C$9:R$14),0)*R$18,0)&amp;"～"&amp;ROUND(J$4*$E77*VLOOKUP($C77,$C$9:$U$14,COLUMNS($C$9:R$14),0)*R$19,0))</f>
        <v/>
      </c>
      <c r="W77" s="4" t="str">
        <f>IF(VLOOKUP($C77,$C$9:$U$14,COLUMNS($C$9:S$14),0)="","",ROUND(K$4*$E77*VLOOKUP($C77,$C$9:$U$14,COLUMNS($C$9:S$14),0)*S$18,0)&amp;"～"&amp;ROUND(K$4*$E77*VLOOKUP($C77,$C$9:$U$14,COLUMNS($C$9:S$14),0)*S$19,0))</f>
        <v>50～90</v>
      </c>
      <c r="X77" s="4" t="str">
        <f>IF(VLOOKUP($C77,$C$9:$U$14,COLUMNS($C$9:T$14),0)="","",ROUND(L$4*$E77*VLOOKUP($C77,$C$9:$U$14,COLUMNS($C$9:T$14),0)*T$18,0)&amp;"～"&amp;ROUND(L$4*$E77*VLOOKUP($C77,$C$9:$U$14,COLUMNS($C$9:T$14),0)*T$19,0))</f>
        <v/>
      </c>
      <c r="Y77" s="4"/>
      <c r="Z77" s="4">
        <f t="shared" si="15"/>
        <v>278</v>
      </c>
      <c r="AA77" s="1">
        <f t="shared" si="18"/>
        <v>250</v>
      </c>
      <c r="AB77" s="1">
        <f>IF(C77&gt;2,0,ROUND(属性价值和能力评分!$F$38*一级属性!$H$17*装备属性!E77,0))</f>
        <v>158</v>
      </c>
      <c r="AC77" s="1">
        <f t="shared" si="16"/>
        <v>42</v>
      </c>
      <c r="AD77" s="1">
        <f t="shared" si="17"/>
        <v>83</v>
      </c>
    </row>
    <row r="78" spans="2:30">
      <c r="B78" s="1">
        <v>44</v>
      </c>
      <c r="C78" s="1">
        <f t="shared" si="19"/>
        <v>1</v>
      </c>
      <c r="D78" s="1">
        <f t="shared" si="20"/>
        <v>5</v>
      </c>
      <c r="E78" s="1">
        <f t="shared" si="21"/>
        <v>30</v>
      </c>
      <c r="F78" s="4" t="str">
        <f>IF(VLOOKUP($C78,$C$9:$U$14,COLUMNS($C$9:L$14),0)="","",ROUND(D$4*$E78*VLOOKUP($C78,$C$9:$U$14,COLUMNS($C$9:L$14),0)*L$16,0)&amp;"～"&amp;ROUND(D$4*$E78*VLOOKUP($C78,$C$9:$U$14,COLUMNS($C$9:L$14),0)*L$17,0))</f>
        <v/>
      </c>
      <c r="G78" s="4" t="str">
        <f>IF(VLOOKUP($C78,$C$9:$U$14,COLUMNS($C$9:M$14),0)="","",ROUND(E$4*$E78*VLOOKUP($C78,$C$9:$U$14,COLUMNS($C$9:M$14),0)*M$16,0)&amp;"～"&amp;ROUND(E$4*$E78*VLOOKUP($C78,$C$9:$U$14,COLUMNS($C$9:M$14),0)*M$17,0))</f>
        <v/>
      </c>
      <c r="H78" s="4" t="str">
        <f>IF(VLOOKUP($C78,$C$9:$U$14,COLUMNS($C$9:N$14),0)="","",ROUND(F$4*$E78*VLOOKUP($C78,$C$9:$U$14,COLUMNS($C$9:N$14),0)*N$16,0)&amp;"～"&amp;ROUND(F$4*$E78*VLOOKUP($C78,$C$9:$U$14,COLUMNS($C$9:N$14),0)*N$17,0))</f>
        <v>172～221</v>
      </c>
      <c r="I78" s="4" t="str">
        <f>IF(VLOOKUP($C78,$C$9:$U$14,COLUMNS($C$9:O$14),0)="","",ROUND(G$4*$E78*VLOOKUP($C78,$C$9:$U$14,COLUMNS($C$9:O$14),0)*O$16,0)&amp;"～"&amp;ROUND(G$4*$E78*VLOOKUP($C78,$C$9:$U$14,COLUMNS($C$9:O$14),0)*O$17,0))</f>
        <v/>
      </c>
      <c r="J78" s="4" t="str">
        <f>IF(VLOOKUP($C78,$C$9:$U$14,COLUMNS($C$9:P$14),0)="","",ROUND(H$4*$E78*VLOOKUP($C78,$C$9:$U$14,COLUMNS($C$9:P$14),0)*P$16,0)&amp;"～"&amp;ROUND(H$4*$E78*VLOOKUP($C78,$C$9:$U$14,COLUMNS($C$9:P$14),0)*P$17,0))</f>
        <v>39～50</v>
      </c>
      <c r="K78" s="4" t="str">
        <f>IF(VLOOKUP($C78,$C$9:$U$14,COLUMNS($C$9:Q$14),0)="","",ROUND(I$4*$E78*VLOOKUP($C78,$C$9:$U$14,COLUMNS($C$9:Q$14),0)*Q$16,0)&amp;"～"&amp;ROUND(I$4*$E78*VLOOKUP($C78,$C$9:$U$14,COLUMNS($C$9:Q$14),0)*Q$17,0))</f>
        <v/>
      </c>
      <c r="L78" s="4" t="str">
        <f>IF(VLOOKUP($C78,$C$9:$U$14,COLUMNS($C$9:R$14),0)="","",ROUND(J$4*$E78*VLOOKUP($C78,$C$9:$U$14,COLUMNS($C$9:R$14),0)*R$16,0)&amp;"～"&amp;ROUND(J$4*$E78*VLOOKUP($C78,$C$9:$U$14,COLUMNS($C$9:R$14),0)*R$17,0))</f>
        <v/>
      </c>
      <c r="M78" s="4" t="str">
        <f>IF(VLOOKUP($C78,$C$9:$U$14,COLUMNS($C$9:S$14),0)="","",ROUND(K$4*$E78*VLOOKUP($C78,$C$9:$U$14,COLUMNS($C$9:S$14),0)*S$16,0)&amp;"～"&amp;ROUND(K$4*$E78*VLOOKUP($C78,$C$9:$U$14,COLUMNS($C$9:S$14),0)*S$17,0))</f>
        <v>45～81</v>
      </c>
      <c r="N78" s="4" t="str">
        <f>IF(VLOOKUP($C78,$C$9:$U$14,COLUMNS($C$9:T$14),0)="","",ROUND(L$4*$E78*VLOOKUP($C78,$C$9:$U$14,COLUMNS($C$9:T$14),0)*T$16,0)&amp;"～"&amp;ROUND(L$4*$E78*VLOOKUP($C78,$C$9:$U$14,COLUMNS($C$9:T$14),0)*T$17,0))</f>
        <v/>
      </c>
      <c r="O78" s="4" t="str">
        <f>IF(VLOOKUP($C78,$C$9:$U$14,COLUMNS($C$9:U$14),0)="","",ROUND(M$4*$E78*VLOOKUP($C78,$C$9:$U$14,COLUMNS($C$9:U$14),0)*U$16,0)&amp;"～"&amp;ROUND(M$4*$E78*VLOOKUP($C78,$C$9:$U$14,COLUMNS($C$9:U$14),0)*U$17,0))</f>
        <v/>
      </c>
      <c r="P78" s="4" t="str">
        <f>IF(VLOOKUP($C78,$C$9:$U$14,COLUMNS($C$9:L$14),0)="","",ROUND(D$4*$E78*VLOOKUP($C78,$C$9:$U$14,COLUMNS($C$9:L$14),0)*L$18,0)&amp;"～"&amp;ROUND(D$4*$E78*VLOOKUP($C78,$C$9:$U$14,COLUMNS($C$9:L$14),0)*L$19,0))</f>
        <v/>
      </c>
      <c r="Q78" s="4" t="str">
        <f>IF(VLOOKUP($C78,$C$9:$U$14,COLUMNS($C$9:M$14),0)="","",ROUND(E$4*$E78*VLOOKUP($C78,$C$9:$U$14,COLUMNS($C$9:M$14),0)*M$18,0)&amp;"～"&amp;ROUND(E$4*$E78*VLOOKUP($C78,$C$9:$U$14,COLUMNS($C$9:M$14),0)*M$19,0))</f>
        <v/>
      </c>
      <c r="R78" s="4" t="str">
        <f>IF(VLOOKUP($C78,$C$9:$U$14,COLUMNS($C$9:N$14),0)="","",ROUND(F$4*$E78*VLOOKUP($C78,$C$9:$U$14,COLUMNS($C$9:N$14),0)*N$18,0)&amp;"～"&amp;ROUND(F$4*$E78*VLOOKUP($C78,$C$9:$U$14,COLUMNS($C$9:N$14),0)*N$19,0))</f>
        <v>192～246</v>
      </c>
      <c r="S78" s="4" t="str">
        <f>IF(VLOOKUP($C78,$C$9:$U$14,COLUMNS($C$9:O$14),0)="","",ROUND(G$4*$E78*VLOOKUP($C78,$C$9:$U$14,COLUMNS($C$9:O$14),0)*O$18,0)&amp;"～"&amp;ROUND(G$4*$E78*VLOOKUP($C78,$C$9:$U$14,COLUMNS($C$9:O$14),0)*O$19,0))</f>
        <v/>
      </c>
      <c r="T78" s="4" t="str">
        <f>IF(VLOOKUP($C78,$C$9:$U$14,COLUMNS($C$9:P$14),0)="","",ROUND(H$4*$E78*VLOOKUP($C78,$C$9:$U$14,COLUMNS($C$9:P$14),0)*P$18,0)&amp;"～"&amp;ROUND(H$4*$E78*VLOOKUP($C78,$C$9:$U$14,COLUMNS($C$9:P$14),0)*P$19,0))</f>
        <v>43～55</v>
      </c>
      <c r="U78" s="4" t="str">
        <f>IF(VLOOKUP($C78,$C$9:$U$14,COLUMNS($C$9:Q$14),0)="","",ROUND(I$4*$E78*VLOOKUP($C78,$C$9:$U$14,COLUMNS($C$9:Q$14),0)*Q$18,0)&amp;"～"&amp;ROUND(I$4*$E78*VLOOKUP($C78,$C$9:$U$14,COLUMNS($C$9:Q$14),0)*Q$19,0))</f>
        <v/>
      </c>
      <c r="V78" s="4" t="str">
        <f>IF(VLOOKUP($C78,$C$9:$U$14,COLUMNS($C$9:R$14),0)="","",ROUND(J$4*$E78*VLOOKUP($C78,$C$9:$U$14,COLUMNS($C$9:R$14),0)*R$18,0)&amp;"～"&amp;ROUND(J$4*$E78*VLOOKUP($C78,$C$9:$U$14,COLUMNS($C$9:R$14),0)*R$19,0))</f>
        <v/>
      </c>
      <c r="W78" s="4" t="str">
        <f>IF(VLOOKUP($C78,$C$9:$U$14,COLUMNS($C$9:S$14),0)="","",ROUND(K$4*$E78*VLOOKUP($C78,$C$9:$U$14,COLUMNS($C$9:S$14),0)*S$18,0)&amp;"～"&amp;ROUND(K$4*$E78*VLOOKUP($C78,$C$9:$U$14,COLUMNS($C$9:S$14),0)*S$19,0))</f>
        <v>50～90</v>
      </c>
      <c r="X78" s="4" t="str">
        <f>IF(VLOOKUP($C78,$C$9:$U$14,COLUMNS($C$9:T$14),0)="","",ROUND(L$4*$E78*VLOOKUP($C78,$C$9:$U$14,COLUMNS($C$9:T$14),0)*T$18,0)&amp;"～"&amp;ROUND(L$4*$E78*VLOOKUP($C78,$C$9:$U$14,COLUMNS($C$9:T$14),0)*T$19,0))</f>
        <v/>
      </c>
      <c r="Y78" s="4"/>
      <c r="Z78" s="4">
        <f t="shared" si="15"/>
        <v>278</v>
      </c>
      <c r="AA78" s="1">
        <f t="shared" si="18"/>
        <v>250</v>
      </c>
      <c r="AB78" s="1">
        <f>IF(C78&gt;2,0,ROUND(属性价值和能力评分!$F$38*一级属性!$H$17*装备属性!E78,0))</f>
        <v>158</v>
      </c>
      <c r="AC78" s="1">
        <f t="shared" si="16"/>
        <v>42</v>
      </c>
      <c r="AD78" s="1">
        <f t="shared" si="17"/>
        <v>83</v>
      </c>
    </row>
    <row r="79" spans="2:30">
      <c r="B79" s="1">
        <v>45</v>
      </c>
      <c r="C79" s="1">
        <f t="shared" si="19"/>
        <v>1</v>
      </c>
      <c r="D79" s="1">
        <f t="shared" si="20"/>
        <v>6</v>
      </c>
      <c r="E79" s="1">
        <f t="shared" si="21"/>
        <v>30</v>
      </c>
      <c r="F79" s="4" t="str">
        <f>IF(VLOOKUP($C79,$C$9:$U$14,COLUMNS($C$9:L$14),0)="","",ROUND(D$4*$E79*VLOOKUP($C79,$C$9:$U$14,COLUMNS($C$9:L$14),0)*L$16,0)&amp;"～"&amp;ROUND(D$4*$E79*VLOOKUP($C79,$C$9:$U$14,COLUMNS($C$9:L$14),0)*L$17,0))</f>
        <v/>
      </c>
      <c r="G79" s="4" t="str">
        <f>IF(VLOOKUP($C79,$C$9:$U$14,COLUMNS($C$9:M$14),0)="","",ROUND(E$4*$E79*VLOOKUP($C79,$C$9:$U$14,COLUMNS($C$9:M$14),0)*M$16,0)&amp;"～"&amp;ROUND(E$4*$E79*VLOOKUP($C79,$C$9:$U$14,COLUMNS($C$9:M$14),0)*M$17,0))</f>
        <v/>
      </c>
      <c r="H79" s="4" t="str">
        <f>IF(VLOOKUP($C79,$C$9:$U$14,COLUMNS($C$9:N$14),0)="","",ROUND(F$4*$E79*VLOOKUP($C79,$C$9:$U$14,COLUMNS($C$9:N$14),0)*N$16,0)&amp;"～"&amp;ROUND(F$4*$E79*VLOOKUP($C79,$C$9:$U$14,COLUMNS($C$9:N$14),0)*N$17,0))</f>
        <v>172～221</v>
      </c>
      <c r="I79" s="4" t="str">
        <f>IF(VLOOKUP($C79,$C$9:$U$14,COLUMNS($C$9:O$14),0)="","",ROUND(G$4*$E79*VLOOKUP($C79,$C$9:$U$14,COLUMNS($C$9:O$14),0)*O$16,0)&amp;"～"&amp;ROUND(G$4*$E79*VLOOKUP($C79,$C$9:$U$14,COLUMNS($C$9:O$14),0)*O$17,0))</f>
        <v/>
      </c>
      <c r="J79" s="4" t="str">
        <f>IF(VLOOKUP($C79,$C$9:$U$14,COLUMNS($C$9:P$14),0)="","",ROUND(H$4*$E79*VLOOKUP($C79,$C$9:$U$14,COLUMNS($C$9:P$14),0)*P$16,0)&amp;"～"&amp;ROUND(H$4*$E79*VLOOKUP($C79,$C$9:$U$14,COLUMNS($C$9:P$14),0)*P$17,0))</f>
        <v>39～50</v>
      </c>
      <c r="K79" s="4" t="str">
        <f>IF(VLOOKUP($C79,$C$9:$U$14,COLUMNS($C$9:Q$14),0)="","",ROUND(I$4*$E79*VLOOKUP($C79,$C$9:$U$14,COLUMNS($C$9:Q$14),0)*Q$16,0)&amp;"～"&amp;ROUND(I$4*$E79*VLOOKUP($C79,$C$9:$U$14,COLUMNS($C$9:Q$14),0)*Q$17,0))</f>
        <v/>
      </c>
      <c r="L79" s="4" t="str">
        <f>IF(VLOOKUP($C79,$C$9:$U$14,COLUMNS($C$9:R$14),0)="","",ROUND(J$4*$E79*VLOOKUP($C79,$C$9:$U$14,COLUMNS($C$9:R$14),0)*R$16,0)&amp;"～"&amp;ROUND(J$4*$E79*VLOOKUP($C79,$C$9:$U$14,COLUMNS($C$9:R$14),0)*R$17,0))</f>
        <v/>
      </c>
      <c r="M79" s="4" t="str">
        <f>IF(VLOOKUP($C79,$C$9:$U$14,COLUMNS($C$9:S$14),0)="","",ROUND(K$4*$E79*VLOOKUP($C79,$C$9:$U$14,COLUMNS($C$9:S$14),0)*S$16,0)&amp;"～"&amp;ROUND(K$4*$E79*VLOOKUP($C79,$C$9:$U$14,COLUMNS($C$9:S$14),0)*S$17,0))</f>
        <v>45～81</v>
      </c>
      <c r="N79" s="4" t="str">
        <f>IF(VLOOKUP($C79,$C$9:$U$14,COLUMNS($C$9:T$14),0)="","",ROUND(L$4*$E79*VLOOKUP($C79,$C$9:$U$14,COLUMNS($C$9:T$14),0)*T$16,0)&amp;"～"&amp;ROUND(L$4*$E79*VLOOKUP($C79,$C$9:$U$14,COLUMNS($C$9:T$14),0)*T$17,0))</f>
        <v/>
      </c>
      <c r="O79" s="4" t="str">
        <f>IF(VLOOKUP($C79,$C$9:$U$14,COLUMNS($C$9:U$14),0)="","",ROUND(M$4*$E79*VLOOKUP($C79,$C$9:$U$14,COLUMNS($C$9:U$14),0)*U$16,0)&amp;"～"&amp;ROUND(M$4*$E79*VLOOKUP($C79,$C$9:$U$14,COLUMNS($C$9:U$14),0)*U$17,0))</f>
        <v/>
      </c>
      <c r="P79" s="4" t="str">
        <f>IF(VLOOKUP($C79,$C$9:$U$14,COLUMNS($C$9:L$14),0)="","",ROUND(D$4*$E79*VLOOKUP($C79,$C$9:$U$14,COLUMNS($C$9:L$14),0)*L$18,0)&amp;"～"&amp;ROUND(D$4*$E79*VLOOKUP($C79,$C$9:$U$14,COLUMNS($C$9:L$14),0)*L$19,0))</f>
        <v/>
      </c>
      <c r="Q79" s="4" t="str">
        <f>IF(VLOOKUP($C79,$C$9:$U$14,COLUMNS($C$9:M$14),0)="","",ROUND(E$4*$E79*VLOOKUP($C79,$C$9:$U$14,COLUMNS($C$9:M$14),0)*M$18,0)&amp;"～"&amp;ROUND(E$4*$E79*VLOOKUP($C79,$C$9:$U$14,COLUMNS($C$9:M$14),0)*M$19,0))</f>
        <v/>
      </c>
      <c r="R79" s="4" t="str">
        <f>IF(VLOOKUP($C79,$C$9:$U$14,COLUMNS($C$9:N$14),0)="","",ROUND(F$4*$E79*VLOOKUP($C79,$C$9:$U$14,COLUMNS($C$9:N$14),0)*N$18,0)&amp;"～"&amp;ROUND(F$4*$E79*VLOOKUP($C79,$C$9:$U$14,COLUMNS($C$9:N$14),0)*N$19,0))</f>
        <v>192～246</v>
      </c>
      <c r="S79" s="4" t="str">
        <f>IF(VLOOKUP($C79,$C$9:$U$14,COLUMNS($C$9:O$14),0)="","",ROUND(G$4*$E79*VLOOKUP($C79,$C$9:$U$14,COLUMNS($C$9:O$14),0)*O$18,0)&amp;"～"&amp;ROUND(G$4*$E79*VLOOKUP($C79,$C$9:$U$14,COLUMNS($C$9:O$14),0)*O$19,0))</f>
        <v/>
      </c>
      <c r="T79" s="4" t="str">
        <f>IF(VLOOKUP($C79,$C$9:$U$14,COLUMNS($C$9:P$14),0)="","",ROUND(H$4*$E79*VLOOKUP($C79,$C$9:$U$14,COLUMNS($C$9:P$14),0)*P$18,0)&amp;"～"&amp;ROUND(H$4*$E79*VLOOKUP($C79,$C$9:$U$14,COLUMNS($C$9:P$14),0)*P$19,0))</f>
        <v>43～55</v>
      </c>
      <c r="U79" s="4" t="str">
        <f>IF(VLOOKUP($C79,$C$9:$U$14,COLUMNS($C$9:Q$14),0)="","",ROUND(I$4*$E79*VLOOKUP($C79,$C$9:$U$14,COLUMNS($C$9:Q$14),0)*Q$18,0)&amp;"～"&amp;ROUND(I$4*$E79*VLOOKUP($C79,$C$9:$U$14,COLUMNS($C$9:Q$14),0)*Q$19,0))</f>
        <v/>
      </c>
      <c r="V79" s="4" t="str">
        <f>IF(VLOOKUP($C79,$C$9:$U$14,COLUMNS($C$9:R$14),0)="","",ROUND(J$4*$E79*VLOOKUP($C79,$C$9:$U$14,COLUMNS($C$9:R$14),0)*R$18,0)&amp;"～"&amp;ROUND(J$4*$E79*VLOOKUP($C79,$C$9:$U$14,COLUMNS($C$9:R$14),0)*R$19,0))</f>
        <v/>
      </c>
      <c r="W79" s="4" t="str">
        <f>IF(VLOOKUP($C79,$C$9:$U$14,COLUMNS($C$9:S$14),0)="","",ROUND(K$4*$E79*VLOOKUP($C79,$C$9:$U$14,COLUMNS($C$9:S$14),0)*S$18,0)&amp;"～"&amp;ROUND(K$4*$E79*VLOOKUP($C79,$C$9:$U$14,COLUMNS($C$9:S$14),0)*S$19,0))</f>
        <v>50～90</v>
      </c>
      <c r="X79" s="4" t="str">
        <f>IF(VLOOKUP($C79,$C$9:$U$14,COLUMNS($C$9:T$14),0)="","",ROUND(L$4*$E79*VLOOKUP($C79,$C$9:$U$14,COLUMNS($C$9:T$14),0)*T$18,0)&amp;"～"&amp;ROUND(L$4*$E79*VLOOKUP($C79,$C$9:$U$14,COLUMNS($C$9:T$14),0)*T$19,0))</f>
        <v/>
      </c>
      <c r="Y79" s="4"/>
      <c r="Z79" s="4">
        <f t="shared" si="15"/>
        <v>278</v>
      </c>
      <c r="AA79" s="1">
        <f t="shared" si="18"/>
        <v>250</v>
      </c>
      <c r="AB79" s="1">
        <f>IF(C79&gt;2,0,ROUND(属性价值和能力评分!$F$38*一级属性!$H$17*装备属性!E79,0))</f>
        <v>158</v>
      </c>
      <c r="AC79" s="1">
        <f t="shared" si="16"/>
        <v>42</v>
      </c>
      <c r="AD79" s="1">
        <f t="shared" si="17"/>
        <v>83</v>
      </c>
    </row>
    <row r="80" spans="2:30">
      <c r="B80" s="1">
        <v>46</v>
      </c>
      <c r="C80" s="1">
        <f t="shared" si="19"/>
        <v>2</v>
      </c>
      <c r="D80" s="1">
        <f t="shared" si="20"/>
        <v>7</v>
      </c>
      <c r="E80" s="1">
        <f t="shared" si="21"/>
        <v>30</v>
      </c>
      <c r="F80" s="4" t="str">
        <f>IF(VLOOKUP($C80,$C$9:$U$14,COLUMNS($C$9:L$14),0)="","",ROUND(D$4*$E80*VLOOKUP($C80,$C$9:$U$14,COLUMNS($C$9:L$14),0)*L$16,0)&amp;"～"&amp;ROUND(D$4*$E80*VLOOKUP($C80,$C$9:$U$14,COLUMNS($C$9:L$14),0)*L$17,0))</f>
        <v>138～177</v>
      </c>
      <c r="G80" s="4" t="str">
        <f>IF(VLOOKUP($C80,$C$9:$U$14,COLUMNS($C$9:M$14),0)="","",ROUND(E$4*$E80*VLOOKUP($C80,$C$9:$U$14,COLUMNS($C$9:M$14),0)*M$16,0)&amp;"～"&amp;ROUND(E$4*$E80*VLOOKUP($C80,$C$9:$U$14,COLUMNS($C$9:M$14),0)*M$17,0))</f>
        <v/>
      </c>
      <c r="H80" s="4" t="str">
        <f>IF(VLOOKUP($C80,$C$9:$U$14,COLUMNS($C$9:N$14),0)="","",ROUND(F$4*$E80*VLOOKUP($C80,$C$9:$U$14,COLUMNS($C$9:N$14),0)*N$16,0)&amp;"～"&amp;ROUND(F$4*$E80*VLOOKUP($C80,$C$9:$U$14,COLUMNS($C$9:N$14),0)*N$17,0))</f>
        <v/>
      </c>
      <c r="I80" s="4" t="str">
        <f>IF(VLOOKUP($C80,$C$9:$U$14,COLUMNS($C$9:O$14),0)="","",ROUND(G$4*$E80*VLOOKUP($C80,$C$9:$U$14,COLUMNS($C$9:O$14),0)*O$16,0)&amp;"～"&amp;ROUND(G$4*$E80*VLOOKUP($C80,$C$9:$U$14,COLUMNS($C$9:O$14),0)*O$17,0))</f>
        <v>43～55</v>
      </c>
      <c r="J80" s="4" t="str">
        <f>IF(VLOOKUP($C80,$C$9:$U$14,COLUMNS($C$9:P$14),0)="","",ROUND(H$4*$E80*VLOOKUP($C80,$C$9:$U$14,COLUMNS($C$9:P$14),0)*P$16,0)&amp;"～"&amp;ROUND(H$4*$E80*VLOOKUP($C80,$C$9:$U$14,COLUMNS($C$9:P$14),0)*P$17,0))</f>
        <v/>
      </c>
      <c r="K80" s="4" t="str">
        <f>IF(VLOOKUP($C80,$C$9:$U$14,COLUMNS($C$9:Q$14),0)="","",ROUND(I$4*$E80*VLOOKUP($C80,$C$9:$U$14,COLUMNS($C$9:Q$14),0)*Q$16,0)&amp;"～"&amp;ROUND(I$4*$E80*VLOOKUP($C80,$C$9:$U$14,COLUMNS($C$9:Q$14),0)*Q$17,0))</f>
        <v/>
      </c>
      <c r="L80" s="4" t="str">
        <f>IF(VLOOKUP($C80,$C$9:$U$14,COLUMNS($C$9:R$14),0)="","",ROUND(J$4*$E80*VLOOKUP($C80,$C$9:$U$14,COLUMNS($C$9:R$14),0)*R$16,0)&amp;"～"&amp;ROUND(J$4*$E80*VLOOKUP($C80,$C$9:$U$14,COLUMNS($C$9:R$14),0)*R$17,0))</f>
        <v/>
      </c>
      <c r="M80" s="4" t="str">
        <f>IF(VLOOKUP($C80,$C$9:$U$14,COLUMNS($C$9:S$14),0)="","",ROUND(K$4*$E80*VLOOKUP($C80,$C$9:$U$14,COLUMNS($C$9:S$14),0)*S$16,0)&amp;"～"&amp;ROUND(K$4*$E80*VLOOKUP($C80,$C$9:$U$14,COLUMNS($C$9:S$14),0)*S$17,0))</f>
        <v/>
      </c>
      <c r="N80" s="4" t="str">
        <f>IF(VLOOKUP($C80,$C$9:$U$14,COLUMNS($C$9:T$14),0)="","",ROUND(L$4*$E80*VLOOKUP($C80,$C$9:$U$14,COLUMNS($C$9:T$14),0)*T$16,0)&amp;"～"&amp;ROUND(L$4*$E80*VLOOKUP($C80,$C$9:$U$14,COLUMNS($C$9:T$14),0)*T$17,0))</f>
        <v/>
      </c>
      <c r="O80" s="4" t="str">
        <f>IF(VLOOKUP($C80,$C$9:$U$14,COLUMNS($C$9:U$14),0)="","",ROUND(M$4*$E80*VLOOKUP($C80,$C$9:$U$14,COLUMNS($C$9:U$14),0)*U$16,0)&amp;"～"&amp;ROUND(M$4*$E80*VLOOKUP($C80,$C$9:$U$14,COLUMNS($C$9:U$14),0)*U$17,0))</f>
        <v/>
      </c>
      <c r="P80" s="4" t="str">
        <f>IF(VLOOKUP($C80,$C$9:$U$14,COLUMNS($C$9:L$14),0)="","",ROUND(D$4*$E80*VLOOKUP($C80,$C$9:$U$14,COLUMNS($C$9:L$14),0)*L$18,0)&amp;"～"&amp;ROUND(D$4*$E80*VLOOKUP($C80,$C$9:$U$14,COLUMNS($C$9:L$14),0)*L$19,0))</f>
        <v>154～197</v>
      </c>
      <c r="Q80" s="4" t="str">
        <f>IF(VLOOKUP($C80,$C$9:$U$14,COLUMNS($C$9:M$14),0)="","",ROUND(E$4*$E80*VLOOKUP($C80,$C$9:$U$14,COLUMNS($C$9:M$14),0)*M$18,0)&amp;"～"&amp;ROUND(E$4*$E80*VLOOKUP($C80,$C$9:$U$14,COLUMNS($C$9:M$14),0)*M$19,0))</f>
        <v/>
      </c>
      <c r="R80" s="4" t="str">
        <f>IF(VLOOKUP($C80,$C$9:$U$14,COLUMNS($C$9:N$14),0)="","",ROUND(F$4*$E80*VLOOKUP($C80,$C$9:$U$14,COLUMNS($C$9:N$14),0)*N$18,0)&amp;"～"&amp;ROUND(F$4*$E80*VLOOKUP($C80,$C$9:$U$14,COLUMNS($C$9:N$14),0)*N$19,0))</f>
        <v/>
      </c>
      <c r="S80" s="4" t="str">
        <f>IF(VLOOKUP($C80,$C$9:$U$14,COLUMNS($C$9:O$14),0)="","",ROUND(G$4*$E80*VLOOKUP($C80,$C$9:$U$14,COLUMNS($C$9:O$14),0)*O$18,0)&amp;"～"&amp;ROUND(G$4*$E80*VLOOKUP($C80,$C$9:$U$14,COLUMNS($C$9:O$14),0)*O$19,0))</f>
        <v>48～62</v>
      </c>
      <c r="T80" s="4" t="str">
        <f>IF(VLOOKUP($C80,$C$9:$U$14,COLUMNS($C$9:P$14),0)="","",ROUND(H$4*$E80*VLOOKUP($C80,$C$9:$U$14,COLUMNS($C$9:P$14),0)*P$18,0)&amp;"～"&amp;ROUND(H$4*$E80*VLOOKUP($C80,$C$9:$U$14,COLUMNS($C$9:P$14),0)*P$19,0))</f>
        <v/>
      </c>
      <c r="U80" s="4" t="str">
        <f>IF(VLOOKUP($C80,$C$9:$U$14,COLUMNS($C$9:Q$14),0)="","",ROUND(I$4*$E80*VLOOKUP($C80,$C$9:$U$14,COLUMNS($C$9:Q$14),0)*Q$18,0)&amp;"～"&amp;ROUND(I$4*$E80*VLOOKUP($C80,$C$9:$U$14,COLUMNS($C$9:Q$14),0)*Q$19,0))</f>
        <v/>
      </c>
      <c r="V80" s="4" t="str">
        <f>IF(VLOOKUP($C80,$C$9:$U$14,COLUMNS($C$9:R$14),0)="","",ROUND(J$4*$E80*VLOOKUP($C80,$C$9:$U$14,COLUMNS($C$9:R$14),0)*R$18,0)&amp;"～"&amp;ROUND(J$4*$E80*VLOOKUP($C80,$C$9:$U$14,COLUMNS($C$9:R$14),0)*R$19,0))</f>
        <v/>
      </c>
      <c r="W80" s="4" t="str">
        <f>IF(VLOOKUP($C80,$C$9:$U$14,COLUMNS($C$9:S$14),0)="","",ROUND(K$4*$E80*VLOOKUP($C80,$C$9:$U$14,COLUMNS($C$9:S$14),0)*S$18,0)&amp;"～"&amp;ROUND(K$4*$E80*VLOOKUP($C80,$C$9:$U$14,COLUMNS($C$9:S$14),0)*S$19,0))</f>
        <v/>
      </c>
      <c r="X80" s="4" t="str">
        <f>IF(VLOOKUP($C80,$C$9:$U$14,COLUMNS($C$9:T$14),0)="","",ROUND(L$4*$E80*VLOOKUP($C80,$C$9:$U$14,COLUMNS($C$9:T$14),0)*T$18,0)&amp;"～"&amp;ROUND(L$4*$E80*VLOOKUP($C80,$C$9:$U$14,COLUMNS($C$9:T$14),0)*T$19,0))</f>
        <v/>
      </c>
      <c r="Y80" s="4"/>
      <c r="Z80" s="4">
        <f t="shared" si="15"/>
        <v>190</v>
      </c>
      <c r="AA80" s="1">
        <f t="shared" si="18"/>
        <v>171</v>
      </c>
      <c r="AB80" s="1">
        <f>IF(C80&gt;2,0,ROUND(属性价值和能力评分!$F$38*一级属性!$H$17*装备属性!E80,0))</f>
        <v>158</v>
      </c>
      <c r="AC80" s="1">
        <f t="shared" si="16"/>
        <v>42</v>
      </c>
      <c r="AD80" s="1">
        <f t="shared" si="17"/>
        <v>83</v>
      </c>
    </row>
    <row r="81" spans="2:30">
      <c r="B81" s="1">
        <v>47</v>
      </c>
      <c r="C81" s="1">
        <f t="shared" si="19"/>
        <v>2</v>
      </c>
      <c r="D81" s="1">
        <f t="shared" si="20"/>
        <v>8</v>
      </c>
      <c r="E81" s="1">
        <f t="shared" si="21"/>
        <v>30</v>
      </c>
      <c r="F81" s="4" t="str">
        <f>IF(VLOOKUP($C81,$C$9:$U$14,COLUMNS($C$9:L$14),0)="","",ROUND(D$4*$E81*VLOOKUP($C81,$C$9:$U$14,COLUMNS($C$9:L$14),0)*L$16,0)&amp;"～"&amp;ROUND(D$4*$E81*VLOOKUP($C81,$C$9:$U$14,COLUMNS($C$9:L$14),0)*L$17,0))</f>
        <v>138～177</v>
      </c>
      <c r="G81" s="4" t="str">
        <f>IF(VLOOKUP($C81,$C$9:$U$14,COLUMNS($C$9:M$14),0)="","",ROUND(E$4*$E81*VLOOKUP($C81,$C$9:$U$14,COLUMNS($C$9:M$14),0)*M$16,0)&amp;"～"&amp;ROUND(E$4*$E81*VLOOKUP($C81,$C$9:$U$14,COLUMNS($C$9:M$14),0)*M$17,0))</f>
        <v/>
      </c>
      <c r="H81" s="4" t="str">
        <f>IF(VLOOKUP($C81,$C$9:$U$14,COLUMNS($C$9:N$14),0)="","",ROUND(F$4*$E81*VLOOKUP($C81,$C$9:$U$14,COLUMNS($C$9:N$14),0)*N$16,0)&amp;"～"&amp;ROUND(F$4*$E81*VLOOKUP($C81,$C$9:$U$14,COLUMNS($C$9:N$14),0)*N$17,0))</f>
        <v/>
      </c>
      <c r="I81" s="4" t="str">
        <f>IF(VLOOKUP($C81,$C$9:$U$14,COLUMNS($C$9:O$14),0)="","",ROUND(G$4*$E81*VLOOKUP($C81,$C$9:$U$14,COLUMNS($C$9:O$14),0)*O$16,0)&amp;"～"&amp;ROUND(G$4*$E81*VLOOKUP($C81,$C$9:$U$14,COLUMNS($C$9:O$14),0)*O$17,0))</f>
        <v>43～55</v>
      </c>
      <c r="J81" s="4" t="str">
        <f>IF(VLOOKUP($C81,$C$9:$U$14,COLUMNS($C$9:P$14),0)="","",ROUND(H$4*$E81*VLOOKUP($C81,$C$9:$U$14,COLUMNS($C$9:P$14),0)*P$16,0)&amp;"～"&amp;ROUND(H$4*$E81*VLOOKUP($C81,$C$9:$U$14,COLUMNS($C$9:P$14),0)*P$17,0))</f>
        <v/>
      </c>
      <c r="K81" s="4" t="str">
        <f>IF(VLOOKUP($C81,$C$9:$U$14,COLUMNS($C$9:Q$14),0)="","",ROUND(I$4*$E81*VLOOKUP($C81,$C$9:$U$14,COLUMNS($C$9:Q$14),0)*Q$16,0)&amp;"～"&amp;ROUND(I$4*$E81*VLOOKUP($C81,$C$9:$U$14,COLUMNS($C$9:Q$14),0)*Q$17,0))</f>
        <v/>
      </c>
      <c r="L81" s="4" t="str">
        <f>IF(VLOOKUP($C81,$C$9:$U$14,COLUMNS($C$9:R$14),0)="","",ROUND(J$4*$E81*VLOOKUP($C81,$C$9:$U$14,COLUMNS($C$9:R$14),0)*R$16,0)&amp;"～"&amp;ROUND(J$4*$E81*VLOOKUP($C81,$C$9:$U$14,COLUMNS($C$9:R$14),0)*R$17,0))</f>
        <v/>
      </c>
      <c r="M81" s="4" t="str">
        <f>IF(VLOOKUP($C81,$C$9:$U$14,COLUMNS($C$9:S$14),0)="","",ROUND(K$4*$E81*VLOOKUP($C81,$C$9:$U$14,COLUMNS($C$9:S$14),0)*S$16,0)&amp;"～"&amp;ROUND(K$4*$E81*VLOOKUP($C81,$C$9:$U$14,COLUMNS($C$9:S$14),0)*S$17,0))</f>
        <v/>
      </c>
      <c r="N81" s="4" t="str">
        <f>IF(VLOOKUP($C81,$C$9:$U$14,COLUMNS($C$9:T$14),0)="","",ROUND(L$4*$E81*VLOOKUP($C81,$C$9:$U$14,COLUMNS($C$9:T$14),0)*T$16,0)&amp;"～"&amp;ROUND(L$4*$E81*VLOOKUP($C81,$C$9:$U$14,COLUMNS($C$9:T$14),0)*T$17,0))</f>
        <v/>
      </c>
      <c r="O81" s="4" t="str">
        <f>IF(VLOOKUP($C81,$C$9:$U$14,COLUMNS($C$9:U$14),0)="","",ROUND(M$4*$E81*VLOOKUP($C81,$C$9:$U$14,COLUMNS($C$9:U$14),0)*U$16,0)&amp;"～"&amp;ROUND(M$4*$E81*VLOOKUP($C81,$C$9:$U$14,COLUMNS($C$9:U$14),0)*U$17,0))</f>
        <v/>
      </c>
      <c r="P81" s="4" t="str">
        <f>IF(VLOOKUP($C81,$C$9:$U$14,COLUMNS($C$9:L$14),0)="","",ROUND(D$4*$E81*VLOOKUP($C81,$C$9:$U$14,COLUMNS($C$9:L$14),0)*L$18,0)&amp;"～"&amp;ROUND(D$4*$E81*VLOOKUP($C81,$C$9:$U$14,COLUMNS($C$9:L$14),0)*L$19,0))</f>
        <v>154～197</v>
      </c>
      <c r="Q81" s="4" t="str">
        <f>IF(VLOOKUP($C81,$C$9:$U$14,COLUMNS($C$9:M$14),0)="","",ROUND(E$4*$E81*VLOOKUP($C81,$C$9:$U$14,COLUMNS($C$9:M$14),0)*M$18,0)&amp;"～"&amp;ROUND(E$4*$E81*VLOOKUP($C81,$C$9:$U$14,COLUMNS($C$9:M$14),0)*M$19,0))</f>
        <v/>
      </c>
      <c r="R81" s="4" t="str">
        <f>IF(VLOOKUP($C81,$C$9:$U$14,COLUMNS($C$9:N$14),0)="","",ROUND(F$4*$E81*VLOOKUP($C81,$C$9:$U$14,COLUMNS($C$9:N$14),0)*N$18,0)&amp;"～"&amp;ROUND(F$4*$E81*VLOOKUP($C81,$C$9:$U$14,COLUMNS($C$9:N$14),0)*N$19,0))</f>
        <v/>
      </c>
      <c r="S81" s="4" t="str">
        <f>IF(VLOOKUP($C81,$C$9:$U$14,COLUMNS($C$9:O$14),0)="","",ROUND(G$4*$E81*VLOOKUP($C81,$C$9:$U$14,COLUMNS($C$9:O$14),0)*O$18,0)&amp;"～"&amp;ROUND(G$4*$E81*VLOOKUP($C81,$C$9:$U$14,COLUMNS($C$9:O$14),0)*O$19,0))</f>
        <v>48～62</v>
      </c>
      <c r="T81" s="4" t="str">
        <f>IF(VLOOKUP($C81,$C$9:$U$14,COLUMNS($C$9:P$14),0)="","",ROUND(H$4*$E81*VLOOKUP($C81,$C$9:$U$14,COLUMNS($C$9:P$14),0)*P$18,0)&amp;"～"&amp;ROUND(H$4*$E81*VLOOKUP($C81,$C$9:$U$14,COLUMNS($C$9:P$14),0)*P$19,0))</f>
        <v/>
      </c>
      <c r="U81" s="4" t="str">
        <f>IF(VLOOKUP($C81,$C$9:$U$14,COLUMNS($C$9:Q$14),0)="","",ROUND(I$4*$E81*VLOOKUP($C81,$C$9:$U$14,COLUMNS($C$9:Q$14),0)*Q$18,0)&amp;"～"&amp;ROUND(I$4*$E81*VLOOKUP($C81,$C$9:$U$14,COLUMNS($C$9:Q$14),0)*Q$19,0))</f>
        <v/>
      </c>
      <c r="V81" s="4" t="str">
        <f>IF(VLOOKUP($C81,$C$9:$U$14,COLUMNS($C$9:R$14),0)="","",ROUND(J$4*$E81*VLOOKUP($C81,$C$9:$U$14,COLUMNS($C$9:R$14),0)*R$18,0)&amp;"～"&amp;ROUND(J$4*$E81*VLOOKUP($C81,$C$9:$U$14,COLUMNS($C$9:R$14),0)*R$19,0))</f>
        <v/>
      </c>
      <c r="W81" s="4" t="str">
        <f>IF(VLOOKUP($C81,$C$9:$U$14,COLUMNS($C$9:S$14),0)="","",ROUND(K$4*$E81*VLOOKUP($C81,$C$9:$U$14,COLUMNS($C$9:S$14),0)*S$18,0)&amp;"～"&amp;ROUND(K$4*$E81*VLOOKUP($C81,$C$9:$U$14,COLUMNS($C$9:S$14),0)*S$19,0))</f>
        <v/>
      </c>
      <c r="X81" s="4" t="str">
        <f>IF(VLOOKUP($C81,$C$9:$U$14,COLUMNS($C$9:T$14),0)="","",ROUND(L$4*$E81*VLOOKUP($C81,$C$9:$U$14,COLUMNS($C$9:T$14),0)*T$18,0)&amp;"～"&amp;ROUND(L$4*$E81*VLOOKUP($C81,$C$9:$U$14,COLUMNS($C$9:T$14),0)*T$19,0))</f>
        <v/>
      </c>
      <c r="Y81" s="4"/>
      <c r="Z81" s="4">
        <f t="shared" si="15"/>
        <v>190</v>
      </c>
      <c r="AA81" s="1">
        <f t="shared" si="18"/>
        <v>171</v>
      </c>
      <c r="AB81" s="1">
        <f>IF(C81&gt;2,0,ROUND(属性价值和能力评分!$F$38*一级属性!$H$17*装备属性!E81,0))</f>
        <v>158</v>
      </c>
      <c r="AC81" s="1">
        <f t="shared" si="16"/>
        <v>42</v>
      </c>
      <c r="AD81" s="1">
        <f t="shared" si="17"/>
        <v>83</v>
      </c>
    </row>
    <row r="82" spans="2:30">
      <c r="B82" s="1">
        <v>48</v>
      </c>
      <c r="C82" s="1">
        <f t="shared" si="19"/>
        <v>3</v>
      </c>
      <c r="D82" s="1">
        <f t="shared" si="20"/>
        <v>9</v>
      </c>
      <c r="E82" s="1">
        <f t="shared" si="21"/>
        <v>30</v>
      </c>
      <c r="F82" s="4" t="str">
        <f>IF(VLOOKUP($C82,$C$9:$U$14,COLUMNS($C$9:L$14),0)="","",ROUND(D$4*$E82*VLOOKUP($C82,$C$9:$U$14,COLUMNS($C$9:L$14),0)*L$16,0)&amp;"～"&amp;ROUND(D$4*$E82*VLOOKUP($C82,$C$9:$U$14,COLUMNS($C$9:L$14),0)*L$17,0))</f>
        <v/>
      </c>
      <c r="G82" s="4" t="str">
        <f>IF(VLOOKUP($C82,$C$9:$U$14,COLUMNS($C$9:M$14),0)="","",ROUND(E$4*$E82*VLOOKUP($C82,$C$9:$U$14,COLUMNS($C$9:M$14),0)*M$16,0)&amp;"～"&amp;ROUND(E$4*$E82*VLOOKUP($C82,$C$9:$U$14,COLUMNS($C$9:M$14),0)*M$17,0))</f>
        <v>172～221</v>
      </c>
      <c r="H82" s="4" t="str">
        <f>IF(VLOOKUP($C82,$C$9:$U$14,COLUMNS($C$9:N$14),0)="","",ROUND(F$4*$E82*VLOOKUP($C82,$C$9:$U$14,COLUMNS($C$9:N$14),0)*N$16,0)&amp;"～"&amp;ROUND(F$4*$E82*VLOOKUP($C82,$C$9:$U$14,COLUMNS($C$9:N$14),0)*N$17,0))</f>
        <v/>
      </c>
      <c r="I82" s="4" t="str">
        <f>IF(VLOOKUP($C82,$C$9:$U$14,COLUMNS($C$9:O$14),0)="","",ROUND(G$4*$E82*VLOOKUP($C82,$C$9:$U$14,COLUMNS($C$9:O$14),0)*O$16,0)&amp;"～"&amp;ROUND(G$4*$E82*VLOOKUP($C82,$C$9:$U$14,COLUMNS($C$9:O$14),0)*O$17,0))</f>
        <v>26～33</v>
      </c>
      <c r="J82" s="4" t="str">
        <f>IF(VLOOKUP($C82,$C$9:$U$14,COLUMNS($C$9:P$14),0)="","",ROUND(H$4*$E82*VLOOKUP($C82,$C$9:$U$14,COLUMNS($C$9:P$14),0)*P$16,0)&amp;"～"&amp;ROUND(H$4*$E82*VLOOKUP($C82,$C$9:$U$14,COLUMNS($C$9:P$14),0)*P$17,0))</f>
        <v/>
      </c>
      <c r="K82" s="4" t="str">
        <f>IF(VLOOKUP($C82,$C$9:$U$14,COLUMNS($C$9:Q$14),0)="","",ROUND(I$4*$E82*VLOOKUP($C82,$C$9:$U$14,COLUMNS($C$9:Q$14),0)*Q$16,0)&amp;"～"&amp;ROUND(I$4*$E82*VLOOKUP($C82,$C$9:$U$14,COLUMNS($C$9:Q$14),0)*Q$17,0))</f>
        <v/>
      </c>
      <c r="L82" s="4" t="str">
        <f>IF(VLOOKUP($C82,$C$9:$U$14,COLUMNS($C$9:R$14),0)="","",ROUND(J$4*$E82*VLOOKUP($C82,$C$9:$U$14,COLUMNS($C$9:R$14),0)*R$16,0)&amp;"～"&amp;ROUND(J$4*$E82*VLOOKUP($C82,$C$9:$U$14,COLUMNS($C$9:R$14),0)*R$17,0))</f>
        <v/>
      </c>
      <c r="M82" s="4" t="str">
        <f>IF(VLOOKUP($C82,$C$9:$U$14,COLUMNS($C$9:S$14),0)="","",ROUND(K$4*$E82*VLOOKUP($C82,$C$9:$U$14,COLUMNS($C$9:S$14),0)*S$16,0)&amp;"～"&amp;ROUND(K$4*$E82*VLOOKUP($C82,$C$9:$U$14,COLUMNS($C$9:S$14),0)*S$17,0))</f>
        <v/>
      </c>
      <c r="N82" s="4" t="str">
        <f>IF(VLOOKUP($C82,$C$9:$U$14,COLUMNS($C$9:T$14),0)="","",ROUND(L$4*$E82*VLOOKUP($C82,$C$9:$U$14,COLUMNS($C$9:T$14),0)*T$16,0)&amp;"～"&amp;ROUND(L$4*$E82*VLOOKUP($C82,$C$9:$U$14,COLUMNS($C$9:T$14),0)*T$17,0))</f>
        <v/>
      </c>
      <c r="O82" s="4" t="str">
        <f>IF(VLOOKUP($C82,$C$9:$U$14,COLUMNS($C$9:U$14),0)="","",ROUND(M$4*$E82*VLOOKUP($C82,$C$9:$U$14,COLUMNS($C$9:U$14),0)*U$16,0)&amp;"～"&amp;ROUND(M$4*$E82*VLOOKUP($C82,$C$9:$U$14,COLUMNS($C$9:U$14),0)*U$17,0))</f>
        <v/>
      </c>
      <c r="P82" s="4" t="str">
        <f>IF(VLOOKUP($C82,$C$9:$U$14,COLUMNS($C$9:L$14),0)="","",ROUND(D$4*$E82*VLOOKUP($C82,$C$9:$U$14,COLUMNS($C$9:L$14),0)*L$18,0)&amp;"～"&amp;ROUND(D$4*$E82*VLOOKUP($C82,$C$9:$U$14,COLUMNS($C$9:L$14),0)*L$19,0))</f>
        <v/>
      </c>
      <c r="Q82" s="4" t="str">
        <f>IF(VLOOKUP($C82,$C$9:$U$14,COLUMNS($C$9:M$14),0)="","",ROUND(E$4*$E82*VLOOKUP($C82,$C$9:$U$14,COLUMNS($C$9:M$14),0)*M$18,0)&amp;"～"&amp;ROUND(E$4*$E82*VLOOKUP($C82,$C$9:$U$14,COLUMNS($C$9:M$14),0)*M$19,0))</f>
        <v>192～246</v>
      </c>
      <c r="R82" s="4" t="str">
        <f>IF(VLOOKUP($C82,$C$9:$U$14,COLUMNS($C$9:N$14),0)="","",ROUND(F$4*$E82*VLOOKUP($C82,$C$9:$U$14,COLUMNS($C$9:N$14),0)*N$18,0)&amp;"～"&amp;ROUND(F$4*$E82*VLOOKUP($C82,$C$9:$U$14,COLUMNS($C$9:N$14),0)*N$19,0))</f>
        <v/>
      </c>
      <c r="S82" s="4" t="str">
        <f>IF(VLOOKUP($C82,$C$9:$U$14,COLUMNS($C$9:O$14),0)="","",ROUND(G$4*$E82*VLOOKUP($C82,$C$9:$U$14,COLUMNS($C$9:O$14),0)*O$18,0)&amp;"～"&amp;ROUND(G$4*$E82*VLOOKUP($C82,$C$9:$U$14,COLUMNS($C$9:O$14),0)*O$19,0))</f>
        <v>29～37</v>
      </c>
      <c r="T82" s="4" t="str">
        <f>IF(VLOOKUP($C82,$C$9:$U$14,COLUMNS($C$9:P$14),0)="","",ROUND(H$4*$E82*VLOOKUP($C82,$C$9:$U$14,COLUMNS($C$9:P$14),0)*P$18,0)&amp;"～"&amp;ROUND(H$4*$E82*VLOOKUP($C82,$C$9:$U$14,COLUMNS($C$9:P$14),0)*P$19,0))</f>
        <v/>
      </c>
      <c r="U82" s="4" t="str">
        <f>IF(VLOOKUP($C82,$C$9:$U$14,COLUMNS($C$9:Q$14),0)="","",ROUND(I$4*$E82*VLOOKUP($C82,$C$9:$U$14,COLUMNS($C$9:Q$14),0)*Q$18,0)&amp;"～"&amp;ROUND(I$4*$E82*VLOOKUP($C82,$C$9:$U$14,COLUMNS($C$9:Q$14),0)*Q$19,0))</f>
        <v/>
      </c>
      <c r="V82" s="4" t="str">
        <f>IF(VLOOKUP($C82,$C$9:$U$14,COLUMNS($C$9:R$14),0)="","",ROUND(J$4*$E82*VLOOKUP($C82,$C$9:$U$14,COLUMNS($C$9:R$14),0)*R$18,0)&amp;"～"&amp;ROUND(J$4*$E82*VLOOKUP($C82,$C$9:$U$14,COLUMNS($C$9:R$14),0)*R$19,0))</f>
        <v/>
      </c>
      <c r="W82" s="4" t="str">
        <f>IF(VLOOKUP($C82,$C$9:$U$14,COLUMNS($C$9:S$14),0)="","",ROUND(K$4*$E82*VLOOKUP($C82,$C$9:$U$14,COLUMNS($C$9:S$14),0)*S$18,0)&amp;"～"&amp;ROUND(K$4*$E82*VLOOKUP($C82,$C$9:$U$14,COLUMNS($C$9:S$14),0)*S$19,0))</f>
        <v/>
      </c>
      <c r="X82" s="4" t="str">
        <f>IF(VLOOKUP($C82,$C$9:$U$14,COLUMNS($C$9:T$14),0)="","",ROUND(L$4*$E82*VLOOKUP($C82,$C$9:$U$14,COLUMNS($C$9:T$14),0)*T$18,0)&amp;"～"&amp;ROUND(L$4*$E82*VLOOKUP($C82,$C$9:$U$14,COLUMNS($C$9:T$14),0)*T$19,0))</f>
        <v/>
      </c>
      <c r="Y82" s="4"/>
      <c r="Z82" s="4">
        <f t="shared" si="15"/>
        <v>172</v>
      </c>
      <c r="AA82" s="1">
        <f t="shared" si="18"/>
        <v>155</v>
      </c>
      <c r="AB82" s="1">
        <f>IF(C82&gt;2,0,ROUND(属性价值和能力评分!$F$38*一级属性!$H$17*装备属性!E82,0))</f>
        <v>0</v>
      </c>
      <c r="AC82" s="1">
        <f t="shared" si="16"/>
        <v>42</v>
      </c>
      <c r="AD82" s="1">
        <f t="shared" si="17"/>
        <v>83</v>
      </c>
    </row>
    <row r="83" spans="2:30">
      <c r="B83" s="1">
        <v>49</v>
      </c>
      <c r="C83" s="1">
        <f t="shared" si="19"/>
        <v>3</v>
      </c>
      <c r="D83" s="1">
        <f t="shared" si="20"/>
        <v>10</v>
      </c>
      <c r="E83" s="1">
        <f t="shared" si="21"/>
        <v>30</v>
      </c>
      <c r="F83" s="4" t="str">
        <f>IF(VLOOKUP($C83,$C$9:$U$14,COLUMNS($C$9:L$14),0)="","",ROUND(D$4*$E83*VLOOKUP($C83,$C$9:$U$14,COLUMNS($C$9:L$14),0)*L$16,0)&amp;"～"&amp;ROUND(D$4*$E83*VLOOKUP($C83,$C$9:$U$14,COLUMNS($C$9:L$14),0)*L$17,0))</f>
        <v/>
      </c>
      <c r="G83" s="4" t="str">
        <f>IF(VLOOKUP($C83,$C$9:$U$14,COLUMNS($C$9:M$14),0)="","",ROUND(E$4*$E83*VLOOKUP($C83,$C$9:$U$14,COLUMNS($C$9:M$14),0)*M$16,0)&amp;"～"&amp;ROUND(E$4*$E83*VLOOKUP($C83,$C$9:$U$14,COLUMNS($C$9:M$14),0)*M$17,0))</f>
        <v>172～221</v>
      </c>
      <c r="H83" s="4" t="str">
        <f>IF(VLOOKUP($C83,$C$9:$U$14,COLUMNS($C$9:N$14),0)="","",ROUND(F$4*$E83*VLOOKUP($C83,$C$9:$U$14,COLUMNS($C$9:N$14),0)*N$16,0)&amp;"～"&amp;ROUND(F$4*$E83*VLOOKUP($C83,$C$9:$U$14,COLUMNS($C$9:N$14),0)*N$17,0))</f>
        <v/>
      </c>
      <c r="I83" s="4" t="str">
        <f>IF(VLOOKUP($C83,$C$9:$U$14,COLUMNS($C$9:O$14),0)="","",ROUND(G$4*$E83*VLOOKUP($C83,$C$9:$U$14,COLUMNS($C$9:O$14),0)*O$16,0)&amp;"～"&amp;ROUND(G$4*$E83*VLOOKUP($C83,$C$9:$U$14,COLUMNS($C$9:O$14),0)*O$17,0))</f>
        <v>26～33</v>
      </c>
      <c r="J83" s="4" t="str">
        <f>IF(VLOOKUP($C83,$C$9:$U$14,COLUMNS($C$9:P$14),0)="","",ROUND(H$4*$E83*VLOOKUP($C83,$C$9:$U$14,COLUMNS($C$9:P$14),0)*P$16,0)&amp;"～"&amp;ROUND(H$4*$E83*VLOOKUP($C83,$C$9:$U$14,COLUMNS($C$9:P$14),0)*P$17,0))</f>
        <v/>
      </c>
      <c r="K83" s="4" t="str">
        <f>IF(VLOOKUP($C83,$C$9:$U$14,COLUMNS($C$9:Q$14),0)="","",ROUND(I$4*$E83*VLOOKUP($C83,$C$9:$U$14,COLUMNS($C$9:Q$14),0)*Q$16,0)&amp;"～"&amp;ROUND(I$4*$E83*VLOOKUP($C83,$C$9:$U$14,COLUMNS($C$9:Q$14),0)*Q$17,0))</f>
        <v/>
      </c>
      <c r="L83" s="4" t="str">
        <f>IF(VLOOKUP($C83,$C$9:$U$14,COLUMNS($C$9:R$14),0)="","",ROUND(J$4*$E83*VLOOKUP($C83,$C$9:$U$14,COLUMNS($C$9:R$14),0)*R$16,0)&amp;"～"&amp;ROUND(J$4*$E83*VLOOKUP($C83,$C$9:$U$14,COLUMNS($C$9:R$14),0)*R$17,0))</f>
        <v/>
      </c>
      <c r="M83" s="4" t="str">
        <f>IF(VLOOKUP($C83,$C$9:$U$14,COLUMNS($C$9:S$14),0)="","",ROUND(K$4*$E83*VLOOKUP($C83,$C$9:$U$14,COLUMNS($C$9:S$14),0)*S$16,0)&amp;"～"&amp;ROUND(K$4*$E83*VLOOKUP($C83,$C$9:$U$14,COLUMNS($C$9:S$14),0)*S$17,0))</f>
        <v/>
      </c>
      <c r="N83" s="4" t="str">
        <f>IF(VLOOKUP($C83,$C$9:$U$14,COLUMNS($C$9:T$14),0)="","",ROUND(L$4*$E83*VLOOKUP($C83,$C$9:$U$14,COLUMNS($C$9:T$14),0)*T$16,0)&amp;"～"&amp;ROUND(L$4*$E83*VLOOKUP($C83,$C$9:$U$14,COLUMNS($C$9:T$14),0)*T$17,0))</f>
        <v/>
      </c>
      <c r="O83" s="4" t="str">
        <f>IF(VLOOKUP($C83,$C$9:$U$14,COLUMNS($C$9:U$14),0)="","",ROUND(M$4*$E83*VLOOKUP($C83,$C$9:$U$14,COLUMNS($C$9:U$14),0)*U$16,0)&amp;"～"&amp;ROUND(M$4*$E83*VLOOKUP($C83,$C$9:$U$14,COLUMNS($C$9:U$14),0)*U$17,0))</f>
        <v/>
      </c>
      <c r="P83" s="4" t="str">
        <f>IF(VLOOKUP($C83,$C$9:$U$14,COLUMNS($C$9:L$14),0)="","",ROUND(D$4*$E83*VLOOKUP($C83,$C$9:$U$14,COLUMNS($C$9:L$14),0)*L$18,0)&amp;"～"&amp;ROUND(D$4*$E83*VLOOKUP($C83,$C$9:$U$14,COLUMNS($C$9:L$14),0)*L$19,0))</f>
        <v/>
      </c>
      <c r="Q83" s="4" t="str">
        <f>IF(VLOOKUP($C83,$C$9:$U$14,COLUMNS($C$9:M$14),0)="","",ROUND(E$4*$E83*VLOOKUP($C83,$C$9:$U$14,COLUMNS($C$9:M$14),0)*M$18,0)&amp;"～"&amp;ROUND(E$4*$E83*VLOOKUP($C83,$C$9:$U$14,COLUMNS($C$9:M$14),0)*M$19,0))</f>
        <v>192～246</v>
      </c>
      <c r="R83" s="4" t="str">
        <f>IF(VLOOKUP($C83,$C$9:$U$14,COLUMNS($C$9:N$14),0)="","",ROUND(F$4*$E83*VLOOKUP($C83,$C$9:$U$14,COLUMNS($C$9:N$14),0)*N$18,0)&amp;"～"&amp;ROUND(F$4*$E83*VLOOKUP($C83,$C$9:$U$14,COLUMNS($C$9:N$14),0)*N$19,0))</f>
        <v/>
      </c>
      <c r="S83" s="4" t="str">
        <f>IF(VLOOKUP($C83,$C$9:$U$14,COLUMNS($C$9:O$14),0)="","",ROUND(G$4*$E83*VLOOKUP($C83,$C$9:$U$14,COLUMNS($C$9:O$14),0)*O$18,0)&amp;"～"&amp;ROUND(G$4*$E83*VLOOKUP($C83,$C$9:$U$14,COLUMNS($C$9:O$14),0)*O$19,0))</f>
        <v>29～37</v>
      </c>
      <c r="T83" s="4" t="str">
        <f>IF(VLOOKUP($C83,$C$9:$U$14,COLUMNS($C$9:P$14),0)="","",ROUND(H$4*$E83*VLOOKUP($C83,$C$9:$U$14,COLUMNS($C$9:P$14),0)*P$18,0)&amp;"～"&amp;ROUND(H$4*$E83*VLOOKUP($C83,$C$9:$U$14,COLUMNS($C$9:P$14),0)*P$19,0))</f>
        <v/>
      </c>
      <c r="U83" s="4" t="str">
        <f>IF(VLOOKUP($C83,$C$9:$U$14,COLUMNS($C$9:Q$14),0)="","",ROUND(I$4*$E83*VLOOKUP($C83,$C$9:$U$14,COLUMNS($C$9:Q$14),0)*Q$18,0)&amp;"～"&amp;ROUND(I$4*$E83*VLOOKUP($C83,$C$9:$U$14,COLUMNS($C$9:Q$14),0)*Q$19,0))</f>
        <v/>
      </c>
      <c r="V83" s="4" t="str">
        <f>IF(VLOOKUP($C83,$C$9:$U$14,COLUMNS($C$9:R$14),0)="","",ROUND(J$4*$E83*VLOOKUP($C83,$C$9:$U$14,COLUMNS($C$9:R$14),0)*R$18,0)&amp;"～"&amp;ROUND(J$4*$E83*VLOOKUP($C83,$C$9:$U$14,COLUMNS($C$9:R$14),0)*R$19,0))</f>
        <v/>
      </c>
      <c r="W83" s="4" t="str">
        <f>IF(VLOOKUP($C83,$C$9:$U$14,COLUMNS($C$9:S$14),0)="","",ROUND(K$4*$E83*VLOOKUP($C83,$C$9:$U$14,COLUMNS($C$9:S$14),0)*S$18,0)&amp;"～"&amp;ROUND(K$4*$E83*VLOOKUP($C83,$C$9:$U$14,COLUMNS($C$9:S$14),0)*S$19,0))</f>
        <v/>
      </c>
      <c r="X83" s="4" t="str">
        <f>IF(VLOOKUP($C83,$C$9:$U$14,COLUMNS($C$9:T$14),0)="","",ROUND(L$4*$E83*VLOOKUP($C83,$C$9:$U$14,COLUMNS($C$9:T$14),0)*T$18,0)&amp;"～"&amp;ROUND(L$4*$E83*VLOOKUP($C83,$C$9:$U$14,COLUMNS($C$9:T$14),0)*T$19,0))</f>
        <v/>
      </c>
      <c r="Y83" s="4"/>
      <c r="Z83" s="4">
        <f t="shared" si="15"/>
        <v>172</v>
      </c>
      <c r="AA83" s="1">
        <f t="shared" si="18"/>
        <v>155</v>
      </c>
      <c r="AB83" s="1">
        <f>IF(C83&gt;2,0,ROUND(属性价值和能力评分!$F$38*一级属性!$H$17*装备属性!E83,0))</f>
        <v>0</v>
      </c>
      <c r="AC83" s="1">
        <f t="shared" si="16"/>
        <v>42</v>
      </c>
      <c r="AD83" s="1">
        <f t="shared" si="17"/>
        <v>83</v>
      </c>
    </row>
    <row r="84" spans="2:30">
      <c r="B84" s="1">
        <v>50</v>
      </c>
      <c r="C84" s="1">
        <f t="shared" si="19"/>
        <v>4</v>
      </c>
      <c r="D84" s="1">
        <f t="shared" si="20"/>
        <v>11</v>
      </c>
      <c r="E84" s="1">
        <f t="shared" si="21"/>
        <v>30</v>
      </c>
      <c r="F84" s="4" t="str">
        <f>IF(VLOOKUP($C84,$C$9:$U$14,COLUMNS($C$9:L$14),0)="","",ROUND(D$4*$E84*VLOOKUP($C84,$C$9:$U$14,COLUMNS($C$9:L$14),0)*L$16,0)&amp;"～"&amp;ROUND(D$4*$E84*VLOOKUP($C84,$C$9:$U$14,COLUMNS($C$9:L$14),0)*L$17,0))</f>
        <v/>
      </c>
      <c r="G84" s="4" t="str">
        <f>IF(VLOOKUP($C84,$C$9:$U$14,COLUMNS($C$9:M$14),0)="","",ROUND(E$4*$E84*VLOOKUP($C84,$C$9:$U$14,COLUMNS($C$9:M$14),0)*M$16,0)&amp;"～"&amp;ROUND(E$4*$E84*VLOOKUP($C84,$C$9:$U$14,COLUMNS($C$9:M$14),0)*M$17,0))</f>
        <v/>
      </c>
      <c r="H84" s="4" t="str">
        <f>IF(VLOOKUP($C84,$C$9:$U$14,COLUMNS($C$9:N$14),0)="","",ROUND(F$4*$E84*VLOOKUP($C84,$C$9:$U$14,COLUMNS($C$9:N$14),0)*N$16,0)&amp;"～"&amp;ROUND(F$4*$E84*VLOOKUP($C84,$C$9:$U$14,COLUMNS($C$9:N$14),0)*N$17,0))</f>
        <v/>
      </c>
      <c r="I84" s="4" t="str">
        <f>IF(VLOOKUP($C84,$C$9:$U$14,COLUMNS($C$9:O$14),0)="","",ROUND(G$4*$E84*VLOOKUP($C84,$C$9:$U$14,COLUMNS($C$9:O$14),0)*O$16,0)&amp;"～"&amp;ROUND(G$4*$E84*VLOOKUP($C84,$C$9:$U$14,COLUMNS($C$9:O$14),0)*O$17,0))</f>
        <v/>
      </c>
      <c r="J84" s="4" t="str">
        <f>IF(VLOOKUP($C84,$C$9:$U$14,COLUMNS($C$9:P$14),0)="","",ROUND(H$4*$E84*VLOOKUP($C84,$C$9:$U$14,COLUMNS($C$9:P$14),0)*P$16,0)&amp;"～"&amp;ROUND(H$4*$E84*VLOOKUP($C84,$C$9:$U$14,COLUMNS($C$9:P$14),0)*P$17,0))</f>
        <v>47～61</v>
      </c>
      <c r="K84" s="4" t="str">
        <f>IF(VLOOKUP($C84,$C$9:$U$14,COLUMNS($C$9:Q$14),0)="","",ROUND(I$4*$E84*VLOOKUP($C84,$C$9:$U$14,COLUMNS($C$9:Q$14),0)*Q$16,0)&amp;"～"&amp;ROUND(I$4*$E84*VLOOKUP($C84,$C$9:$U$14,COLUMNS($C$9:Q$14),0)*Q$17,0))</f>
        <v>25～32</v>
      </c>
      <c r="L84" s="4" t="str">
        <f>IF(VLOOKUP($C84,$C$9:$U$14,COLUMNS($C$9:R$14),0)="","",ROUND(J$4*$E84*VLOOKUP($C84,$C$9:$U$14,COLUMNS($C$9:R$14),0)*R$16,0)&amp;"～"&amp;ROUND(J$4*$E84*VLOOKUP($C84,$C$9:$U$14,COLUMNS($C$9:R$14),0)*R$17,0))</f>
        <v/>
      </c>
      <c r="M84" s="4" t="str">
        <f>IF(VLOOKUP($C84,$C$9:$U$14,COLUMNS($C$9:S$14),0)="","",ROUND(K$4*$E84*VLOOKUP($C84,$C$9:$U$14,COLUMNS($C$9:S$14),0)*S$16,0)&amp;"～"&amp;ROUND(K$4*$E84*VLOOKUP($C84,$C$9:$U$14,COLUMNS($C$9:S$14),0)*S$17,0))</f>
        <v/>
      </c>
      <c r="N84" s="4" t="str">
        <f>IF(VLOOKUP($C84,$C$9:$U$14,COLUMNS($C$9:T$14),0)="","",ROUND(L$4*$E84*VLOOKUP($C84,$C$9:$U$14,COLUMNS($C$9:T$14),0)*T$16,0)&amp;"～"&amp;ROUND(L$4*$E84*VLOOKUP($C84,$C$9:$U$14,COLUMNS($C$9:T$14),0)*T$17,0))</f>
        <v/>
      </c>
      <c r="O84" s="4" t="str">
        <f>IF(VLOOKUP($C84,$C$9:$U$14,COLUMNS($C$9:U$14),0)="","",ROUND(M$4*$E84*VLOOKUP($C84,$C$9:$U$14,COLUMNS($C$9:U$14),0)*U$16,0)&amp;"～"&amp;ROUND(M$4*$E84*VLOOKUP($C84,$C$9:$U$14,COLUMNS($C$9:U$14),0)*U$17,0))</f>
        <v/>
      </c>
      <c r="P84" s="4" t="str">
        <f>IF(VLOOKUP($C84,$C$9:$U$14,COLUMNS($C$9:L$14),0)="","",ROUND(D$4*$E84*VLOOKUP($C84,$C$9:$U$14,COLUMNS($C$9:L$14),0)*L$18,0)&amp;"～"&amp;ROUND(D$4*$E84*VLOOKUP($C84,$C$9:$U$14,COLUMNS($C$9:L$14),0)*L$19,0))</f>
        <v/>
      </c>
      <c r="Q84" s="4" t="str">
        <f>IF(VLOOKUP($C84,$C$9:$U$14,COLUMNS($C$9:M$14),0)="","",ROUND(E$4*$E84*VLOOKUP($C84,$C$9:$U$14,COLUMNS($C$9:M$14),0)*M$18,0)&amp;"～"&amp;ROUND(E$4*$E84*VLOOKUP($C84,$C$9:$U$14,COLUMNS($C$9:M$14),0)*M$19,0))</f>
        <v/>
      </c>
      <c r="R84" s="4" t="str">
        <f>IF(VLOOKUP($C84,$C$9:$U$14,COLUMNS($C$9:N$14),0)="","",ROUND(F$4*$E84*VLOOKUP($C84,$C$9:$U$14,COLUMNS($C$9:N$14),0)*N$18,0)&amp;"～"&amp;ROUND(F$4*$E84*VLOOKUP($C84,$C$9:$U$14,COLUMNS($C$9:N$14),0)*N$19,0))</f>
        <v/>
      </c>
      <c r="S84" s="4" t="str">
        <f>IF(VLOOKUP($C84,$C$9:$U$14,COLUMNS($C$9:O$14),0)="","",ROUND(G$4*$E84*VLOOKUP($C84,$C$9:$U$14,COLUMNS($C$9:O$14),0)*O$18,0)&amp;"～"&amp;ROUND(G$4*$E84*VLOOKUP($C84,$C$9:$U$14,COLUMNS($C$9:O$14),0)*O$19,0))</f>
        <v/>
      </c>
      <c r="T84" s="4" t="str">
        <f>IF(VLOOKUP($C84,$C$9:$U$14,COLUMNS($C$9:P$14),0)="","",ROUND(H$4*$E84*VLOOKUP($C84,$C$9:$U$14,COLUMNS($C$9:P$14),0)*P$18,0)&amp;"～"&amp;ROUND(H$4*$E84*VLOOKUP($C84,$C$9:$U$14,COLUMNS($C$9:P$14),0)*P$19,0))</f>
        <v>53～68</v>
      </c>
      <c r="U84" s="4" t="str">
        <f>IF(VLOOKUP($C84,$C$9:$U$14,COLUMNS($C$9:Q$14),0)="","",ROUND(I$4*$E84*VLOOKUP($C84,$C$9:$U$14,COLUMNS($C$9:Q$14),0)*Q$18,0)&amp;"～"&amp;ROUND(I$4*$E84*VLOOKUP($C84,$C$9:$U$14,COLUMNS($C$9:Q$14),0)*Q$19,0))</f>
        <v>28～36</v>
      </c>
      <c r="V84" s="4" t="str">
        <f>IF(VLOOKUP($C84,$C$9:$U$14,COLUMNS($C$9:R$14),0)="","",ROUND(J$4*$E84*VLOOKUP($C84,$C$9:$U$14,COLUMNS($C$9:R$14),0)*R$18,0)&amp;"～"&amp;ROUND(J$4*$E84*VLOOKUP($C84,$C$9:$U$14,COLUMNS($C$9:R$14),0)*R$19,0))</f>
        <v/>
      </c>
      <c r="W84" s="4" t="str">
        <f>IF(VLOOKUP($C84,$C$9:$U$14,COLUMNS($C$9:S$14),0)="","",ROUND(K$4*$E84*VLOOKUP($C84,$C$9:$U$14,COLUMNS($C$9:S$14),0)*S$18,0)&amp;"～"&amp;ROUND(K$4*$E84*VLOOKUP($C84,$C$9:$U$14,COLUMNS($C$9:S$14),0)*S$19,0))</f>
        <v/>
      </c>
      <c r="X84" s="4" t="str">
        <f>IF(VLOOKUP($C84,$C$9:$U$14,COLUMNS($C$9:T$14),0)="","",ROUND(L$4*$E84*VLOOKUP($C84,$C$9:$U$14,COLUMNS($C$9:T$14),0)*T$18,0)&amp;"～"&amp;ROUND(L$4*$E84*VLOOKUP($C84,$C$9:$U$14,COLUMNS($C$9:T$14),0)*T$19,0))</f>
        <v/>
      </c>
      <c r="Y84" s="4"/>
      <c r="Z84" s="4">
        <f t="shared" si="15"/>
        <v>153</v>
      </c>
      <c r="AA84" s="1">
        <f t="shared" si="18"/>
        <v>138</v>
      </c>
      <c r="AB84" s="1">
        <f>IF(C84&gt;2,0,ROUND(属性价值和能力评分!$F$38*一级属性!$H$17*装备属性!E84,0))</f>
        <v>0</v>
      </c>
      <c r="AC84" s="1">
        <f t="shared" si="16"/>
        <v>42</v>
      </c>
      <c r="AD84" s="1">
        <f t="shared" si="17"/>
        <v>83</v>
      </c>
    </row>
    <row r="85" spans="2:30">
      <c r="B85" s="1">
        <v>51</v>
      </c>
      <c r="C85" s="1">
        <f t="shared" si="19"/>
        <v>5</v>
      </c>
      <c r="D85" s="1">
        <f t="shared" si="20"/>
        <v>12</v>
      </c>
      <c r="E85" s="1">
        <f t="shared" si="21"/>
        <v>30</v>
      </c>
      <c r="F85" s="4" t="str">
        <f>IF(VLOOKUP($C85,$C$9:$U$14,COLUMNS($C$9:L$14),0)="","",ROUND(D$4*$E85*VLOOKUP($C85,$C$9:$U$14,COLUMNS($C$9:L$14),0)*L$16,0)&amp;"～"&amp;ROUND(D$4*$E85*VLOOKUP($C85,$C$9:$U$14,COLUMNS($C$9:L$14),0)*L$17,0))</f>
        <v>207～266</v>
      </c>
      <c r="G85" s="4" t="str">
        <f>IF(VLOOKUP($C85,$C$9:$U$14,COLUMNS($C$9:M$14),0)="","",ROUND(E$4*$E85*VLOOKUP($C85,$C$9:$U$14,COLUMNS($C$9:M$14),0)*M$16,0)&amp;"～"&amp;ROUND(E$4*$E85*VLOOKUP($C85,$C$9:$U$14,COLUMNS($C$9:M$14),0)*M$17,0))</f>
        <v/>
      </c>
      <c r="H85" s="4" t="str">
        <f>IF(VLOOKUP($C85,$C$9:$U$14,COLUMNS($C$9:N$14),0)="","",ROUND(F$4*$E85*VLOOKUP($C85,$C$9:$U$14,COLUMNS($C$9:N$14),0)*N$16,0)&amp;"～"&amp;ROUND(F$4*$E85*VLOOKUP($C85,$C$9:$U$14,COLUMNS($C$9:N$14),0)*N$17,0))</f>
        <v/>
      </c>
      <c r="I85" s="4" t="str">
        <f>IF(VLOOKUP($C85,$C$9:$U$14,COLUMNS($C$9:O$14),0)="","",ROUND(G$4*$E85*VLOOKUP($C85,$C$9:$U$14,COLUMNS($C$9:O$14),0)*O$16,0)&amp;"～"&amp;ROUND(G$4*$E85*VLOOKUP($C85,$C$9:$U$14,COLUMNS($C$9:O$14),0)*O$17,0))</f>
        <v>17～22</v>
      </c>
      <c r="J85" s="4" t="str">
        <f>IF(VLOOKUP($C85,$C$9:$U$14,COLUMNS($C$9:P$14),0)="","",ROUND(H$4*$E85*VLOOKUP($C85,$C$9:$U$14,COLUMNS($C$9:P$14),0)*P$16,0)&amp;"～"&amp;ROUND(H$4*$E85*VLOOKUP($C85,$C$9:$U$14,COLUMNS($C$9:P$14),0)*P$17,0))</f>
        <v/>
      </c>
      <c r="K85" s="4" t="str">
        <f>IF(VLOOKUP($C85,$C$9:$U$14,COLUMNS($C$9:Q$14),0)="","",ROUND(I$4*$E85*VLOOKUP($C85,$C$9:$U$14,COLUMNS($C$9:Q$14),0)*Q$16,0)&amp;"～"&amp;ROUND(I$4*$E85*VLOOKUP($C85,$C$9:$U$14,COLUMNS($C$9:Q$14),0)*Q$17,0))</f>
        <v/>
      </c>
      <c r="L85" s="4" t="str">
        <f>IF(VLOOKUP($C85,$C$9:$U$14,COLUMNS($C$9:R$14),0)="","",ROUND(J$4*$E85*VLOOKUP($C85,$C$9:$U$14,COLUMNS($C$9:R$14),0)*R$16,0)&amp;"～"&amp;ROUND(J$4*$E85*VLOOKUP($C85,$C$9:$U$14,COLUMNS($C$9:R$14),0)*R$17,0))</f>
        <v/>
      </c>
      <c r="M85" s="4" t="str">
        <f>IF(VLOOKUP($C85,$C$9:$U$14,COLUMNS($C$9:S$14),0)="","",ROUND(K$4*$E85*VLOOKUP($C85,$C$9:$U$14,COLUMNS($C$9:S$14),0)*S$16,0)&amp;"～"&amp;ROUND(K$4*$E85*VLOOKUP($C85,$C$9:$U$14,COLUMNS($C$9:S$14),0)*S$17,0))</f>
        <v/>
      </c>
      <c r="N85" s="4" t="str">
        <f>IF(VLOOKUP($C85,$C$9:$U$14,COLUMNS($C$9:T$14),0)="","",ROUND(L$4*$E85*VLOOKUP($C85,$C$9:$U$14,COLUMNS($C$9:T$14),0)*T$16,0)&amp;"～"&amp;ROUND(L$4*$E85*VLOOKUP($C85,$C$9:$U$14,COLUMNS($C$9:T$14),0)*T$17,0))</f>
        <v/>
      </c>
      <c r="O85" s="4" t="str">
        <f>IF(VLOOKUP($C85,$C$9:$U$14,COLUMNS($C$9:U$14),0)="","",ROUND(M$4*$E85*VLOOKUP($C85,$C$9:$U$14,COLUMNS($C$9:U$14),0)*U$16,0)&amp;"～"&amp;ROUND(M$4*$E85*VLOOKUP($C85,$C$9:$U$14,COLUMNS($C$9:U$14),0)*U$17,0))</f>
        <v/>
      </c>
      <c r="P85" s="4" t="str">
        <f>IF(VLOOKUP($C85,$C$9:$U$14,COLUMNS($C$9:L$14),0)="","",ROUND(D$4*$E85*VLOOKUP($C85,$C$9:$U$14,COLUMNS($C$9:L$14),0)*L$18,0)&amp;"～"&amp;ROUND(D$4*$E85*VLOOKUP($C85,$C$9:$U$14,COLUMNS($C$9:L$14),0)*L$19,0))</f>
        <v>230～295</v>
      </c>
      <c r="Q85" s="4" t="str">
        <f>IF(VLOOKUP($C85,$C$9:$U$14,COLUMNS($C$9:M$14),0)="","",ROUND(E$4*$E85*VLOOKUP($C85,$C$9:$U$14,COLUMNS($C$9:M$14),0)*M$18,0)&amp;"～"&amp;ROUND(E$4*$E85*VLOOKUP($C85,$C$9:$U$14,COLUMNS($C$9:M$14),0)*M$19,0))</f>
        <v/>
      </c>
      <c r="R85" s="4" t="str">
        <f>IF(VLOOKUP($C85,$C$9:$U$14,COLUMNS($C$9:N$14),0)="","",ROUND(F$4*$E85*VLOOKUP($C85,$C$9:$U$14,COLUMNS($C$9:N$14),0)*N$18,0)&amp;"～"&amp;ROUND(F$4*$E85*VLOOKUP($C85,$C$9:$U$14,COLUMNS($C$9:N$14),0)*N$19,0))</f>
        <v/>
      </c>
      <c r="S85" s="4" t="str">
        <f>IF(VLOOKUP($C85,$C$9:$U$14,COLUMNS($C$9:O$14),0)="","",ROUND(G$4*$E85*VLOOKUP($C85,$C$9:$U$14,COLUMNS($C$9:O$14),0)*O$18,0)&amp;"～"&amp;ROUND(G$4*$E85*VLOOKUP($C85,$C$9:$U$14,COLUMNS($C$9:O$14),0)*O$19,0))</f>
        <v>19～25</v>
      </c>
      <c r="T85" s="4" t="str">
        <f>IF(VLOOKUP($C85,$C$9:$U$14,COLUMNS($C$9:P$14),0)="","",ROUND(H$4*$E85*VLOOKUP($C85,$C$9:$U$14,COLUMNS($C$9:P$14),0)*P$18,0)&amp;"～"&amp;ROUND(H$4*$E85*VLOOKUP($C85,$C$9:$U$14,COLUMNS($C$9:P$14),0)*P$19,0))</f>
        <v/>
      </c>
      <c r="U85" s="4" t="str">
        <f>IF(VLOOKUP($C85,$C$9:$U$14,COLUMNS($C$9:Q$14),0)="","",ROUND(I$4*$E85*VLOOKUP($C85,$C$9:$U$14,COLUMNS($C$9:Q$14),0)*Q$18,0)&amp;"～"&amp;ROUND(I$4*$E85*VLOOKUP($C85,$C$9:$U$14,COLUMNS($C$9:Q$14),0)*Q$19,0))</f>
        <v/>
      </c>
      <c r="V85" s="4" t="str">
        <f>IF(VLOOKUP($C85,$C$9:$U$14,COLUMNS($C$9:R$14),0)="","",ROUND(J$4*$E85*VLOOKUP($C85,$C$9:$U$14,COLUMNS($C$9:R$14),0)*R$18,0)&amp;"～"&amp;ROUND(J$4*$E85*VLOOKUP($C85,$C$9:$U$14,COLUMNS($C$9:R$14),0)*R$19,0))</f>
        <v/>
      </c>
      <c r="W85" s="4" t="str">
        <f>IF(VLOOKUP($C85,$C$9:$U$14,COLUMNS($C$9:S$14),0)="","",ROUND(K$4*$E85*VLOOKUP($C85,$C$9:$U$14,COLUMNS($C$9:S$14),0)*S$18,0)&amp;"～"&amp;ROUND(K$4*$E85*VLOOKUP($C85,$C$9:$U$14,COLUMNS($C$9:S$14),0)*S$19,0))</f>
        <v/>
      </c>
      <c r="X85" s="4" t="str">
        <f>IF(VLOOKUP($C85,$C$9:$U$14,COLUMNS($C$9:T$14),0)="","",ROUND(L$4*$E85*VLOOKUP($C85,$C$9:$U$14,COLUMNS($C$9:T$14),0)*T$18,0)&amp;"～"&amp;ROUND(L$4*$E85*VLOOKUP($C85,$C$9:$U$14,COLUMNS($C$9:T$14),0)*T$19,0))</f>
        <v/>
      </c>
      <c r="Y85" s="4"/>
      <c r="Z85" s="4">
        <f t="shared" si="15"/>
        <v>150</v>
      </c>
      <c r="AA85" s="1">
        <f t="shared" si="18"/>
        <v>135</v>
      </c>
      <c r="AB85" s="1">
        <f>IF(C85&gt;2,0,ROUND(属性价值和能力评分!$F$38*一级属性!$H$17*装备属性!E85,0))</f>
        <v>0</v>
      </c>
      <c r="AC85" s="1">
        <f t="shared" si="16"/>
        <v>42</v>
      </c>
      <c r="AD85" s="1">
        <f t="shared" si="17"/>
        <v>83</v>
      </c>
    </row>
    <row r="86" spans="2:30">
      <c r="B86" s="1">
        <v>52</v>
      </c>
      <c r="C86" s="1">
        <f t="shared" si="19"/>
        <v>6</v>
      </c>
      <c r="D86" s="1">
        <f t="shared" si="20"/>
        <v>13</v>
      </c>
      <c r="E86" s="1">
        <f t="shared" si="21"/>
        <v>30</v>
      </c>
      <c r="F86" s="4" t="str">
        <f>IF(VLOOKUP($C86,$C$9:$U$14,COLUMNS($C$9:L$14),0)="","",ROUND(D$4*$E86*VLOOKUP($C86,$C$9:$U$14,COLUMNS($C$9:L$14),0)*L$16,0)&amp;"～"&amp;ROUND(D$4*$E86*VLOOKUP($C86,$C$9:$U$14,COLUMNS($C$9:L$14),0)*L$17,0))</f>
        <v/>
      </c>
      <c r="G86" s="4" t="str">
        <f>IF(VLOOKUP($C86,$C$9:$U$14,COLUMNS($C$9:M$14),0)="","",ROUND(E$4*$E86*VLOOKUP($C86,$C$9:$U$14,COLUMNS($C$9:M$14),0)*M$16,0)&amp;"～"&amp;ROUND(E$4*$E86*VLOOKUP($C86,$C$9:$U$14,COLUMNS($C$9:M$14),0)*M$17,0))</f>
        <v/>
      </c>
      <c r="H86" s="4" t="str">
        <f>IF(VLOOKUP($C86,$C$9:$U$14,COLUMNS($C$9:N$14),0)="","",ROUND(F$4*$E86*VLOOKUP($C86,$C$9:$U$14,COLUMNS($C$9:N$14),0)*N$16,0)&amp;"～"&amp;ROUND(F$4*$E86*VLOOKUP($C86,$C$9:$U$14,COLUMNS($C$9:N$14),0)*N$17,0))</f>
        <v/>
      </c>
      <c r="I86" s="4" t="str">
        <f>IF(VLOOKUP($C86,$C$9:$U$14,COLUMNS($C$9:O$14),0)="","",ROUND(G$4*$E86*VLOOKUP($C86,$C$9:$U$14,COLUMNS($C$9:O$14),0)*O$16,0)&amp;"～"&amp;ROUND(G$4*$E86*VLOOKUP($C86,$C$9:$U$14,COLUMNS($C$9:O$14),0)*O$17,0))</f>
        <v/>
      </c>
      <c r="J86" s="4" t="str">
        <f>IF(VLOOKUP($C86,$C$9:$U$14,COLUMNS($C$9:P$14),0)="","",ROUND(H$4*$E86*VLOOKUP($C86,$C$9:$U$14,COLUMNS($C$9:P$14),0)*P$16,0)&amp;"～"&amp;ROUND(H$4*$E86*VLOOKUP($C86,$C$9:$U$14,COLUMNS($C$9:P$14),0)*P$17,0))</f>
        <v/>
      </c>
      <c r="K86" s="4" t="str">
        <f>IF(VLOOKUP($C86,$C$9:$U$14,COLUMNS($C$9:Q$14),0)="","",ROUND(I$4*$E86*VLOOKUP($C86,$C$9:$U$14,COLUMNS($C$9:Q$14),0)*Q$16,0)&amp;"～"&amp;ROUND(I$4*$E86*VLOOKUP($C86,$C$9:$U$14,COLUMNS($C$9:Q$14),0)*Q$17,0))</f>
        <v>25～32</v>
      </c>
      <c r="L86" s="4" t="str">
        <f>IF(VLOOKUP($C86,$C$9:$U$14,COLUMNS($C$9:R$14),0)="","",ROUND(J$4*$E86*VLOOKUP($C86,$C$9:$U$14,COLUMNS($C$9:R$14),0)*R$16,0)&amp;"～"&amp;ROUND(J$4*$E86*VLOOKUP($C86,$C$9:$U$14,COLUMNS($C$9:R$14),0)*R$17,0))</f>
        <v>20～35</v>
      </c>
      <c r="M86" s="4" t="str">
        <f>IF(VLOOKUP($C86,$C$9:$U$14,COLUMNS($C$9:S$14),0)="","",ROUND(K$4*$E86*VLOOKUP($C86,$C$9:$U$14,COLUMNS($C$9:S$14),0)*S$16,0)&amp;"～"&amp;ROUND(K$4*$E86*VLOOKUP($C86,$C$9:$U$14,COLUMNS($C$9:S$14),0)*S$17,0))</f>
        <v/>
      </c>
      <c r="N86" s="4" t="str">
        <f>IF(VLOOKUP($C86,$C$9:$U$14,COLUMNS($C$9:T$14),0)="","",ROUND(L$4*$E86*VLOOKUP($C86,$C$9:$U$14,COLUMNS($C$9:T$14),0)*T$16,0)&amp;"～"&amp;ROUND(L$4*$E86*VLOOKUP($C86,$C$9:$U$14,COLUMNS($C$9:T$14),0)*T$17,0))</f>
        <v/>
      </c>
      <c r="O86" s="4" t="str">
        <f>IF(VLOOKUP($C86,$C$9:$U$14,COLUMNS($C$9:U$14),0)="","",ROUND(M$4*$E86*VLOOKUP($C86,$C$9:$U$14,COLUMNS($C$9:U$14),0)*U$16,0)&amp;"～"&amp;ROUND(M$4*$E86*VLOOKUP($C86,$C$9:$U$14,COLUMNS($C$9:U$14),0)*U$17,0))</f>
        <v/>
      </c>
      <c r="P86" s="4" t="str">
        <f>IF(VLOOKUP($C86,$C$9:$U$14,COLUMNS($C$9:L$14),0)="","",ROUND(D$4*$E86*VLOOKUP($C86,$C$9:$U$14,COLUMNS($C$9:L$14),0)*L$18,0)&amp;"～"&amp;ROUND(D$4*$E86*VLOOKUP($C86,$C$9:$U$14,COLUMNS($C$9:L$14),0)*L$19,0))</f>
        <v/>
      </c>
      <c r="Q86" s="4" t="str">
        <f>IF(VLOOKUP($C86,$C$9:$U$14,COLUMNS($C$9:M$14),0)="","",ROUND(E$4*$E86*VLOOKUP($C86,$C$9:$U$14,COLUMNS($C$9:M$14),0)*M$18,0)&amp;"～"&amp;ROUND(E$4*$E86*VLOOKUP($C86,$C$9:$U$14,COLUMNS($C$9:M$14),0)*M$19,0))</f>
        <v/>
      </c>
      <c r="R86" s="4" t="str">
        <f>IF(VLOOKUP($C86,$C$9:$U$14,COLUMNS($C$9:N$14),0)="","",ROUND(F$4*$E86*VLOOKUP($C86,$C$9:$U$14,COLUMNS($C$9:N$14),0)*N$18,0)&amp;"～"&amp;ROUND(F$4*$E86*VLOOKUP($C86,$C$9:$U$14,COLUMNS($C$9:N$14),0)*N$19,0))</f>
        <v/>
      </c>
      <c r="S86" s="4" t="str">
        <f>IF(VLOOKUP($C86,$C$9:$U$14,COLUMNS($C$9:O$14),0)="","",ROUND(G$4*$E86*VLOOKUP($C86,$C$9:$U$14,COLUMNS($C$9:O$14),0)*O$18,0)&amp;"～"&amp;ROUND(G$4*$E86*VLOOKUP($C86,$C$9:$U$14,COLUMNS($C$9:O$14),0)*O$19,0))</f>
        <v/>
      </c>
      <c r="T86" s="4" t="str">
        <f>IF(VLOOKUP($C86,$C$9:$U$14,COLUMNS($C$9:P$14),0)="","",ROUND(H$4*$E86*VLOOKUP($C86,$C$9:$U$14,COLUMNS($C$9:P$14),0)*P$18,0)&amp;"～"&amp;ROUND(H$4*$E86*VLOOKUP($C86,$C$9:$U$14,COLUMNS($C$9:P$14),0)*P$19,0))</f>
        <v/>
      </c>
      <c r="U86" s="4" t="str">
        <f>IF(VLOOKUP($C86,$C$9:$U$14,COLUMNS($C$9:Q$14),0)="","",ROUND(I$4*$E86*VLOOKUP($C86,$C$9:$U$14,COLUMNS($C$9:Q$14),0)*Q$18,0)&amp;"～"&amp;ROUND(I$4*$E86*VLOOKUP($C86,$C$9:$U$14,COLUMNS($C$9:Q$14),0)*Q$19,0))</f>
        <v>28～36</v>
      </c>
      <c r="V86" s="4" t="str">
        <f>IF(VLOOKUP($C86,$C$9:$U$14,COLUMNS($C$9:R$14),0)="","",ROUND(J$4*$E86*VLOOKUP($C86,$C$9:$U$14,COLUMNS($C$9:R$14),0)*R$18,0)&amp;"～"&amp;ROUND(J$4*$E86*VLOOKUP($C86,$C$9:$U$14,COLUMNS($C$9:R$14),0)*R$19,0))</f>
        <v>21～39</v>
      </c>
      <c r="W86" s="4" t="str">
        <f>IF(VLOOKUP($C86,$C$9:$U$14,COLUMNS($C$9:S$14),0)="","",ROUND(K$4*$E86*VLOOKUP($C86,$C$9:$U$14,COLUMNS($C$9:S$14),0)*S$18,0)&amp;"～"&amp;ROUND(K$4*$E86*VLOOKUP($C86,$C$9:$U$14,COLUMNS($C$9:S$14),0)*S$19,0))</f>
        <v/>
      </c>
      <c r="X86" s="4" t="str">
        <f>IF(VLOOKUP($C86,$C$9:$U$14,COLUMNS($C$9:T$14),0)="","",ROUND(L$4*$E86*VLOOKUP($C86,$C$9:$U$14,COLUMNS($C$9:T$14),0)*T$18,0)&amp;"～"&amp;ROUND(L$4*$E86*VLOOKUP($C86,$C$9:$U$14,COLUMNS($C$9:T$14),0)*T$19,0))</f>
        <v/>
      </c>
      <c r="Y86" s="4"/>
      <c r="Z86" s="4">
        <f t="shared" si="15"/>
        <v>159</v>
      </c>
      <c r="AA86" s="1">
        <f t="shared" si="18"/>
        <v>143</v>
      </c>
      <c r="AB86" s="1">
        <f>IF(C86&gt;2,0,ROUND(属性价值和能力评分!$F$38*一级属性!$H$17*装备属性!E86,0))</f>
        <v>0</v>
      </c>
      <c r="AC86" s="1">
        <f t="shared" si="16"/>
        <v>42</v>
      </c>
      <c r="AD86" s="1">
        <f t="shared" si="17"/>
        <v>83</v>
      </c>
    </row>
    <row r="87" spans="2:30">
      <c r="B87" s="1">
        <v>53</v>
      </c>
      <c r="C87" s="1">
        <f t="shared" si="19"/>
        <v>1</v>
      </c>
      <c r="D87" s="1">
        <f t="shared" si="20"/>
        <v>1</v>
      </c>
      <c r="E87" s="1">
        <f t="shared" si="21"/>
        <v>40</v>
      </c>
      <c r="F87" s="4" t="str">
        <f>IF(VLOOKUP($C87,$C$9:$U$14,COLUMNS($C$9:L$14),0)="","",ROUND(D$4*$E87*VLOOKUP($C87,$C$9:$U$14,COLUMNS($C$9:L$14),0)*L$16,0)&amp;"～"&amp;ROUND(D$4*$E87*VLOOKUP($C87,$C$9:$U$14,COLUMNS($C$9:L$14),0)*L$17,0))</f>
        <v/>
      </c>
      <c r="G87" s="4" t="str">
        <f>IF(VLOOKUP($C87,$C$9:$U$14,COLUMNS($C$9:M$14),0)="","",ROUND(E$4*$E87*VLOOKUP($C87,$C$9:$U$14,COLUMNS($C$9:M$14),0)*M$16,0)&amp;"～"&amp;ROUND(E$4*$E87*VLOOKUP($C87,$C$9:$U$14,COLUMNS($C$9:M$14),0)*M$17,0))</f>
        <v/>
      </c>
      <c r="H87" s="4" t="str">
        <f>IF(VLOOKUP($C87,$C$9:$U$14,COLUMNS($C$9:N$14),0)="","",ROUND(F$4*$E87*VLOOKUP($C87,$C$9:$U$14,COLUMNS($C$9:N$14),0)*N$16,0)&amp;"～"&amp;ROUND(F$4*$E87*VLOOKUP($C87,$C$9:$U$14,COLUMNS($C$9:N$14),0)*N$17,0))</f>
        <v>230～295</v>
      </c>
      <c r="I87" s="4" t="str">
        <f>IF(VLOOKUP($C87,$C$9:$U$14,COLUMNS($C$9:O$14),0)="","",ROUND(G$4*$E87*VLOOKUP($C87,$C$9:$U$14,COLUMNS($C$9:O$14),0)*O$16,0)&amp;"～"&amp;ROUND(G$4*$E87*VLOOKUP($C87,$C$9:$U$14,COLUMNS($C$9:O$14),0)*O$17,0))</f>
        <v/>
      </c>
      <c r="J87" s="4" t="str">
        <f>IF(VLOOKUP($C87,$C$9:$U$14,COLUMNS($C$9:P$14),0)="","",ROUND(H$4*$E87*VLOOKUP($C87,$C$9:$U$14,COLUMNS($C$9:P$14),0)*P$16,0)&amp;"～"&amp;ROUND(H$4*$E87*VLOOKUP($C87,$C$9:$U$14,COLUMNS($C$9:P$14),0)*P$17,0))</f>
        <v>52～66</v>
      </c>
      <c r="K87" s="4" t="str">
        <f>IF(VLOOKUP($C87,$C$9:$U$14,COLUMNS($C$9:Q$14),0)="","",ROUND(I$4*$E87*VLOOKUP($C87,$C$9:$U$14,COLUMNS($C$9:Q$14),0)*Q$16,0)&amp;"～"&amp;ROUND(I$4*$E87*VLOOKUP($C87,$C$9:$U$14,COLUMNS($C$9:Q$14),0)*Q$17,0))</f>
        <v/>
      </c>
      <c r="L87" s="4" t="str">
        <f>IF(VLOOKUP($C87,$C$9:$U$14,COLUMNS($C$9:R$14),0)="","",ROUND(J$4*$E87*VLOOKUP($C87,$C$9:$U$14,COLUMNS($C$9:R$14),0)*R$16,0)&amp;"～"&amp;ROUND(J$4*$E87*VLOOKUP($C87,$C$9:$U$14,COLUMNS($C$9:R$14),0)*R$17,0))</f>
        <v/>
      </c>
      <c r="M87" s="4" t="str">
        <f>IF(VLOOKUP($C87,$C$9:$U$14,COLUMNS($C$9:S$14),0)="","",ROUND(K$4*$E87*VLOOKUP($C87,$C$9:$U$14,COLUMNS($C$9:S$14),0)*S$16,0)&amp;"～"&amp;ROUND(K$4*$E87*VLOOKUP($C87,$C$9:$U$14,COLUMNS($C$9:S$14),0)*S$17,0))</f>
        <v>60～108</v>
      </c>
      <c r="N87" s="4" t="str">
        <f>IF(VLOOKUP($C87,$C$9:$U$14,COLUMNS($C$9:T$14),0)="","",ROUND(L$4*$E87*VLOOKUP($C87,$C$9:$U$14,COLUMNS($C$9:T$14),0)*T$16,0)&amp;"～"&amp;ROUND(L$4*$E87*VLOOKUP($C87,$C$9:$U$14,COLUMNS($C$9:T$14),0)*T$17,0))</f>
        <v/>
      </c>
      <c r="O87" s="4" t="str">
        <f>IF(VLOOKUP($C87,$C$9:$U$14,COLUMNS($C$9:U$14),0)="","",ROUND(M$4*$E87*VLOOKUP($C87,$C$9:$U$14,COLUMNS($C$9:U$14),0)*U$16,0)&amp;"～"&amp;ROUND(M$4*$E87*VLOOKUP($C87,$C$9:$U$14,COLUMNS($C$9:U$14),0)*U$17,0))</f>
        <v/>
      </c>
      <c r="P87" s="4" t="str">
        <f>IF(VLOOKUP($C87,$C$9:$U$14,COLUMNS($C$9:L$14),0)="","",ROUND(D$4*$E87*VLOOKUP($C87,$C$9:$U$14,COLUMNS($C$9:L$14),0)*L$18,0)&amp;"～"&amp;ROUND(D$4*$E87*VLOOKUP($C87,$C$9:$U$14,COLUMNS($C$9:L$14),0)*L$19,0))</f>
        <v/>
      </c>
      <c r="Q87" s="4" t="str">
        <f>IF(VLOOKUP($C87,$C$9:$U$14,COLUMNS($C$9:M$14),0)="","",ROUND(E$4*$E87*VLOOKUP($C87,$C$9:$U$14,COLUMNS($C$9:M$14),0)*M$18,0)&amp;"～"&amp;ROUND(E$4*$E87*VLOOKUP($C87,$C$9:$U$14,COLUMNS($C$9:M$14),0)*M$19,0))</f>
        <v/>
      </c>
      <c r="R87" s="4" t="str">
        <f>IF(VLOOKUP($C87,$C$9:$U$14,COLUMNS($C$9:N$14),0)="","",ROUND(F$4*$E87*VLOOKUP($C87,$C$9:$U$14,COLUMNS($C$9:N$14),0)*N$18,0)&amp;"～"&amp;ROUND(F$4*$E87*VLOOKUP($C87,$C$9:$U$14,COLUMNS($C$9:N$14),0)*N$19,0))</f>
        <v>256～328</v>
      </c>
      <c r="S87" s="4" t="str">
        <f>IF(VLOOKUP($C87,$C$9:$U$14,COLUMNS($C$9:O$14),0)="","",ROUND(G$4*$E87*VLOOKUP($C87,$C$9:$U$14,COLUMNS($C$9:O$14),0)*O$18,0)&amp;"～"&amp;ROUND(G$4*$E87*VLOOKUP($C87,$C$9:$U$14,COLUMNS($C$9:O$14),0)*O$19,0))</f>
        <v/>
      </c>
      <c r="T87" s="4" t="str">
        <f>IF(VLOOKUP($C87,$C$9:$U$14,COLUMNS($C$9:P$14),0)="","",ROUND(H$4*$E87*VLOOKUP($C87,$C$9:$U$14,COLUMNS($C$9:P$14),0)*P$18,0)&amp;"～"&amp;ROUND(H$4*$E87*VLOOKUP($C87,$C$9:$U$14,COLUMNS($C$9:P$14),0)*P$19,0))</f>
        <v>58～74</v>
      </c>
      <c r="U87" s="4" t="str">
        <f>IF(VLOOKUP($C87,$C$9:$U$14,COLUMNS($C$9:Q$14),0)="","",ROUND(I$4*$E87*VLOOKUP($C87,$C$9:$U$14,COLUMNS($C$9:Q$14),0)*Q$18,0)&amp;"～"&amp;ROUND(I$4*$E87*VLOOKUP($C87,$C$9:$U$14,COLUMNS($C$9:Q$14),0)*Q$19,0))</f>
        <v/>
      </c>
      <c r="V87" s="4" t="str">
        <f>IF(VLOOKUP($C87,$C$9:$U$14,COLUMNS($C$9:R$14),0)="","",ROUND(J$4*$E87*VLOOKUP($C87,$C$9:$U$14,COLUMNS($C$9:R$14),0)*R$18,0)&amp;"～"&amp;ROUND(J$4*$E87*VLOOKUP($C87,$C$9:$U$14,COLUMNS($C$9:R$14),0)*R$19,0))</f>
        <v/>
      </c>
      <c r="W87" s="4" t="str">
        <f>IF(VLOOKUP($C87,$C$9:$U$14,COLUMNS($C$9:S$14),0)="","",ROUND(K$4*$E87*VLOOKUP($C87,$C$9:$U$14,COLUMNS($C$9:S$14),0)*S$18,0)&amp;"～"&amp;ROUND(K$4*$E87*VLOOKUP($C87,$C$9:$U$14,COLUMNS($C$9:S$14),0)*S$19,0))</f>
        <v>66～120</v>
      </c>
      <c r="X87" s="4" t="str">
        <f>IF(VLOOKUP($C87,$C$9:$U$14,COLUMNS($C$9:T$14),0)="","",ROUND(L$4*$E87*VLOOKUP($C87,$C$9:$U$14,COLUMNS($C$9:T$14),0)*T$18,0)&amp;"～"&amp;ROUND(L$4*$E87*VLOOKUP($C87,$C$9:$U$14,COLUMNS($C$9:T$14),0)*T$19,0))</f>
        <v/>
      </c>
      <c r="Y87" s="4"/>
      <c r="Z87" s="4">
        <f t="shared" si="15"/>
        <v>370</v>
      </c>
      <c r="AA87" s="1">
        <f t="shared" si="18"/>
        <v>333</v>
      </c>
      <c r="AB87" s="1">
        <f>IF(C87&gt;2,0,ROUND(属性价值和能力评分!$F$38*一级属性!$H$17*装备属性!E87,0))</f>
        <v>210</v>
      </c>
      <c r="AC87" s="1">
        <f t="shared" si="16"/>
        <v>56</v>
      </c>
      <c r="AD87" s="1">
        <f t="shared" si="17"/>
        <v>111</v>
      </c>
    </row>
    <row r="88" spans="2:30">
      <c r="B88" s="1">
        <v>54</v>
      </c>
      <c r="C88" s="1">
        <f t="shared" si="19"/>
        <v>1</v>
      </c>
      <c r="D88" s="1">
        <f t="shared" si="20"/>
        <v>2</v>
      </c>
      <c r="E88" s="1">
        <f t="shared" si="21"/>
        <v>40</v>
      </c>
      <c r="F88" s="4" t="str">
        <f>IF(VLOOKUP($C88,$C$9:$U$14,COLUMNS($C$9:L$14),0)="","",ROUND(D$4*$E88*VLOOKUP($C88,$C$9:$U$14,COLUMNS($C$9:L$14),0)*L$16,0)&amp;"～"&amp;ROUND(D$4*$E88*VLOOKUP($C88,$C$9:$U$14,COLUMNS($C$9:L$14),0)*L$17,0))</f>
        <v/>
      </c>
      <c r="G88" s="4" t="str">
        <f>IF(VLOOKUP($C88,$C$9:$U$14,COLUMNS($C$9:M$14),0)="","",ROUND(E$4*$E88*VLOOKUP($C88,$C$9:$U$14,COLUMNS($C$9:M$14),0)*M$16,0)&amp;"～"&amp;ROUND(E$4*$E88*VLOOKUP($C88,$C$9:$U$14,COLUMNS($C$9:M$14),0)*M$17,0))</f>
        <v/>
      </c>
      <c r="H88" s="4" t="str">
        <f>IF(VLOOKUP($C88,$C$9:$U$14,COLUMNS($C$9:N$14),0)="","",ROUND(F$4*$E88*VLOOKUP($C88,$C$9:$U$14,COLUMNS($C$9:N$14),0)*N$16,0)&amp;"～"&amp;ROUND(F$4*$E88*VLOOKUP($C88,$C$9:$U$14,COLUMNS($C$9:N$14),0)*N$17,0))</f>
        <v>230～295</v>
      </c>
      <c r="I88" s="4" t="str">
        <f>IF(VLOOKUP($C88,$C$9:$U$14,COLUMNS($C$9:O$14),0)="","",ROUND(G$4*$E88*VLOOKUP($C88,$C$9:$U$14,COLUMNS($C$9:O$14),0)*O$16,0)&amp;"～"&amp;ROUND(G$4*$E88*VLOOKUP($C88,$C$9:$U$14,COLUMNS($C$9:O$14),0)*O$17,0))</f>
        <v/>
      </c>
      <c r="J88" s="4" t="str">
        <f>IF(VLOOKUP($C88,$C$9:$U$14,COLUMNS($C$9:P$14),0)="","",ROUND(H$4*$E88*VLOOKUP($C88,$C$9:$U$14,COLUMNS($C$9:P$14),0)*P$16,0)&amp;"～"&amp;ROUND(H$4*$E88*VLOOKUP($C88,$C$9:$U$14,COLUMNS($C$9:P$14),0)*P$17,0))</f>
        <v>52～66</v>
      </c>
      <c r="K88" s="4" t="str">
        <f>IF(VLOOKUP($C88,$C$9:$U$14,COLUMNS($C$9:Q$14),0)="","",ROUND(I$4*$E88*VLOOKUP($C88,$C$9:$U$14,COLUMNS($C$9:Q$14),0)*Q$16,0)&amp;"～"&amp;ROUND(I$4*$E88*VLOOKUP($C88,$C$9:$U$14,COLUMNS($C$9:Q$14),0)*Q$17,0))</f>
        <v/>
      </c>
      <c r="L88" s="4" t="str">
        <f>IF(VLOOKUP($C88,$C$9:$U$14,COLUMNS($C$9:R$14),0)="","",ROUND(J$4*$E88*VLOOKUP($C88,$C$9:$U$14,COLUMNS($C$9:R$14),0)*R$16,0)&amp;"～"&amp;ROUND(J$4*$E88*VLOOKUP($C88,$C$9:$U$14,COLUMNS($C$9:R$14),0)*R$17,0))</f>
        <v/>
      </c>
      <c r="M88" s="4" t="str">
        <f>IF(VLOOKUP($C88,$C$9:$U$14,COLUMNS($C$9:S$14),0)="","",ROUND(K$4*$E88*VLOOKUP($C88,$C$9:$U$14,COLUMNS($C$9:S$14),0)*S$16,0)&amp;"～"&amp;ROUND(K$4*$E88*VLOOKUP($C88,$C$9:$U$14,COLUMNS($C$9:S$14),0)*S$17,0))</f>
        <v>60～108</v>
      </c>
      <c r="N88" s="4" t="str">
        <f>IF(VLOOKUP($C88,$C$9:$U$14,COLUMNS($C$9:T$14),0)="","",ROUND(L$4*$E88*VLOOKUP($C88,$C$9:$U$14,COLUMNS($C$9:T$14),0)*T$16,0)&amp;"～"&amp;ROUND(L$4*$E88*VLOOKUP($C88,$C$9:$U$14,COLUMNS($C$9:T$14),0)*T$17,0))</f>
        <v/>
      </c>
      <c r="O88" s="4" t="str">
        <f>IF(VLOOKUP($C88,$C$9:$U$14,COLUMNS($C$9:U$14),0)="","",ROUND(M$4*$E88*VLOOKUP($C88,$C$9:$U$14,COLUMNS($C$9:U$14),0)*U$16,0)&amp;"～"&amp;ROUND(M$4*$E88*VLOOKUP($C88,$C$9:$U$14,COLUMNS($C$9:U$14),0)*U$17,0))</f>
        <v/>
      </c>
      <c r="P88" s="4" t="str">
        <f>IF(VLOOKUP($C88,$C$9:$U$14,COLUMNS($C$9:L$14),0)="","",ROUND(D$4*$E88*VLOOKUP($C88,$C$9:$U$14,COLUMNS($C$9:L$14),0)*L$18,0)&amp;"～"&amp;ROUND(D$4*$E88*VLOOKUP($C88,$C$9:$U$14,COLUMNS($C$9:L$14),0)*L$19,0))</f>
        <v/>
      </c>
      <c r="Q88" s="4" t="str">
        <f>IF(VLOOKUP($C88,$C$9:$U$14,COLUMNS($C$9:M$14),0)="","",ROUND(E$4*$E88*VLOOKUP($C88,$C$9:$U$14,COLUMNS($C$9:M$14),0)*M$18,0)&amp;"～"&amp;ROUND(E$4*$E88*VLOOKUP($C88,$C$9:$U$14,COLUMNS($C$9:M$14),0)*M$19,0))</f>
        <v/>
      </c>
      <c r="R88" s="4" t="str">
        <f>IF(VLOOKUP($C88,$C$9:$U$14,COLUMNS($C$9:N$14),0)="","",ROUND(F$4*$E88*VLOOKUP($C88,$C$9:$U$14,COLUMNS($C$9:N$14),0)*N$18,0)&amp;"～"&amp;ROUND(F$4*$E88*VLOOKUP($C88,$C$9:$U$14,COLUMNS($C$9:N$14),0)*N$19,0))</f>
        <v>256～328</v>
      </c>
      <c r="S88" s="4" t="str">
        <f>IF(VLOOKUP($C88,$C$9:$U$14,COLUMNS($C$9:O$14),0)="","",ROUND(G$4*$E88*VLOOKUP($C88,$C$9:$U$14,COLUMNS($C$9:O$14),0)*O$18,0)&amp;"～"&amp;ROUND(G$4*$E88*VLOOKUP($C88,$C$9:$U$14,COLUMNS($C$9:O$14),0)*O$19,0))</f>
        <v/>
      </c>
      <c r="T88" s="4" t="str">
        <f>IF(VLOOKUP($C88,$C$9:$U$14,COLUMNS($C$9:P$14),0)="","",ROUND(H$4*$E88*VLOOKUP($C88,$C$9:$U$14,COLUMNS($C$9:P$14),0)*P$18,0)&amp;"～"&amp;ROUND(H$4*$E88*VLOOKUP($C88,$C$9:$U$14,COLUMNS($C$9:P$14),0)*P$19,0))</f>
        <v>58～74</v>
      </c>
      <c r="U88" s="4" t="str">
        <f>IF(VLOOKUP($C88,$C$9:$U$14,COLUMNS($C$9:Q$14),0)="","",ROUND(I$4*$E88*VLOOKUP($C88,$C$9:$U$14,COLUMNS($C$9:Q$14),0)*Q$18,0)&amp;"～"&amp;ROUND(I$4*$E88*VLOOKUP($C88,$C$9:$U$14,COLUMNS($C$9:Q$14),0)*Q$19,0))</f>
        <v/>
      </c>
      <c r="V88" s="4" t="str">
        <f>IF(VLOOKUP($C88,$C$9:$U$14,COLUMNS($C$9:R$14),0)="","",ROUND(J$4*$E88*VLOOKUP($C88,$C$9:$U$14,COLUMNS($C$9:R$14),0)*R$18,0)&amp;"～"&amp;ROUND(J$4*$E88*VLOOKUP($C88,$C$9:$U$14,COLUMNS($C$9:R$14),0)*R$19,0))</f>
        <v/>
      </c>
      <c r="W88" s="4" t="str">
        <f>IF(VLOOKUP($C88,$C$9:$U$14,COLUMNS($C$9:S$14),0)="","",ROUND(K$4*$E88*VLOOKUP($C88,$C$9:$U$14,COLUMNS($C$9:S$14),0)*S$18,0)&amp;"～"&amp;ROUND(K$4*$E88*VLOOKUP($C88,$C$9:$U$14,COLUMNS($C$9:S$14),0)*S$19,0))</f>
        <v>66～120</v>
      </c>
      <c r="X88" s="4" t="str">
        <f>IF(VLOOKUP($C88,$C$9:$U$14,COLUMNS($C$9:T$14),0)="","",ROUND(L$4*$E88*VLOOKUP($C88,$C$9:$U$14,COLUMNS($C$9:T$14),0)*T$18,0)&amp;"～"&amp;ROUND(L$4*$E88*VLOOKUP($C88,$C$9:$U$14,COLUMNS($C$9:T$14),0)*T$19,0))</f>
        <v/>
      </c>
      <c r="Y88" s="4"/>
      <c r="Z88" s="4">
        <f t="shared" si="15"/>
        <v>370</v>
      </c>
      <c r="AA88" s="1">
        <f t="shared" si="18"/>
        <v>333</v>
      </c>
      <c r="AB88" s="1">
        <f>IF(C88&gt;2,0,ROUND(属性价值和能力评分!$F$38*一级属性!$H$17*装备属性!E88,0))</f>
        <v>210</v>
      </c>
      <c r="AC88" s="1">
        <f t="shared" si="16"/>
        <v>56</v>
      </c>
      <c r="AD88" s="1">
        <f t="shared" si="17"/>
        <v>111</v>
      </c>
    </row>
    <row r="89" spans="2:30">
      <c r="B89" s="1">
        <v>55</v>
      </c>
      <c r="C89" s="1">
        <f t="shared" si="19"/>
        <v>1</v>
      </c>
      <c r="D89" s="1">
        <f t="shared" si="20"/>
        <v>3</v>
      </c>
      <c r="E89" s="1">
        <f t="shared" si="21"/>
        <v>40</v>
      </c>
      <c r="F89" s="4" t="str">
        <f>IF(VLOOKUP($C89,$C$9:$U$14,COLUMNS($C$9:L$14),0)="","",ROUND(D$4*$E89*VLOOKUP($C89,$C$9:$U$14,COLUMNS($C$9:L$14),0)*L$16,0)&amp;"～"&amp;ROUND(D$4*$E89*VLOOKUP($C89,$C$9:$U$14,COLUMNS($C$9:L$14),0)*L$17,0))</f>
        <v/>
      </c>
      <c r="G89" s="4" t="str">
        <f>IF(VLOOKUP($C89,$C$9:$U$14,COLUMNS($C$9:M$14),0)="","",ROUND(E$4*$E89*VLOOKUP($C89,$C$9:$U$14,COLUMNS($C$9:M$14),0)*M$16,0)&amp;"～"&amp;ROUND(E$4*$E89*VLOOKUP($C89,$C$9:$U$14,COLUMNS($C$9:M$14),0)*M$17,0))</f>
        <v/>
      </c>
      <c r="H89" s="4" t="str">
        <f>IF(VLOOKUP($C89,$C$9:$U$14,COLUMNS($C$9:N$14),0)="","",ROUND(F$4*$E89*VLOOKUP($C89,$C$9:$U$14,COLUMNS($C$9:N$14),0)*N$16,0)&amp;"～"&amp;ROUND(F$4*$E89*VLOOKUP($C89,$C$9:$U$14,COLUMNS($C$9:N$14),0)*N$17,0))</f>
        <v>230～295</v>
      </c>
      <c r="I89" s="4" t="str">
        <f>IF(VLOOKUP($C89,$C$9:$U$14,COLUMNS($C$9:O$14),0)="","",ROUND(G$4*$E89*VLOOKUP($C89,$C$9:$U$14,COLUMNS($C$9:O$14),0)*O$16,0)&amp;"～"&amp;ROUND(G$4*$E89*VLOOKUP($C89,$C$9:$U$14,COLUMNS($C$9:O$14),0)*O$17,0))</f>
        <v/>
      </c>
      <c r="J89" s="4" t="str">
        <f>IF(VLOOKUP($C89,$C$9:$U$14,COLUMNS($C$9:P$14),0)="","",ROUND(H$4*$E89*VLOOKUP($C89,$C$9:$U$14,COLUMNS($C$9:P$14),0)*P$16,0)&amp;"～"&amp;ROUND(H$4*$E89*VLOOKUP($C89,$C$9:$U$14,COLUMNS($C$9:P$14),0)*P$17,0))</f>
        <v>52～66</v>
      </c>
      <c r="K89" s="4" t="str">
        <f>IF(VLOOKUP($C89,$C$9:$U$14,COLUMNS($C$9:Q$14),0)="","",ROUND(I$4*$E89*VLOOKUP($C89,$C$9:$U$14,COLUMNS($C$9:Q$14),0)*Q$16,0)&amp;"～"&amp;ROUND(I$4*$E89*VLOOKUP($C89,$C$9:$U$14,COLUMNS($C$9:Q$14),0)*Q$17,0))</f>
        <v/>
      </c>
      <c r="L89" s="4" t="str">
        <f>IF(VLOOKUP($C89,$C$9:$U$14,COLUMNS($C$9:R$14),0)="","",ROUND(J$4*$E89*VLOOKUP($C89,$C$9:$U$14,COLUMNS($C$9:R$14),0)*R$16,0)&amp;"～"&amp;ROUND(J$4*$E89*VLOOKUP($C89,$C$9:$U$14,COLUMNS($C$9:R$14),0)*R$17,0))</f>
        <v/>
      </c>
      <c r="M89" s="4" t="str">
        <f>IF(VLOOKUP($C89,$C$9:$U$14,COLUMNS($C$9:S$14),0)="","",ROUND(K$4*$E89*VLOOKUP($C89,$C$9:$U$14,COLUMNS($C$9:S$14),0)*S$16,0)&amp;"～"&amp;ROUND(K$4*$E89*VLOOKUP($C89,$C$9:$U$14,COLUMNS($C$9:S$14),0)*S$17,0))</f>
        <v>60～108</v>
      </c>
      <c r="N89" s="4" t="str">
        <f>IF(VLOOKUP($C89,$C$9:$U$14,COLUMNS($C$9:T$14),0)="","",ROUND(L$4*$E89*VLOOKUP($C89,$C$9:$U$14,COLUMNS($C$9:T$14),0)*T$16,0)&amp;"～"&amp;ROUND(L$4*$E89*VLOOKUP($C89,$C$9:$U$14,COLUMNS($C$9:T$14),0)*T$17,0))</f>
        <v/>
      </c>
      <c r="O89" s="4" t="str">
        <f>IF(VLOOKUP($C89,$C$9:$U$14,COLUMNS($C$9:U$14),0)="","",ROUND(M$4*$E89*VLOOKUP($C89,$C$9:$U$14,COLUMNS($C$9:U$14),0)*U$16,0)&amp;"～"&amp;ROUND(M$4*$E89*VLOOKUP($C89,$C$9:$U$14,COLUMNS($C$9:U$14),0)*U$17,0))</f>
        <v/>
      </c>
      <c r="P89" s="4" t="str">
        <f>IF(VLOOKUP($C89,$C$9:$U$14,COLUMNS($C$9:L$14),0)="","",ROUND(D$4*$E89*VLOOKUP($C89,$C$9:$U$14,COLUMNS($C$9:L$14),0)*L$18,0)&amp;"～"&amp;ROUND(D$4*$E89*VLOOKUP($C89,$C$9:$U$14,COLUMNS($C$9:L$14),0)*L$19,0))</f>
        <v/>
      </c>
      <c r="Q89" s="4" t="str">
        <f>IF(VLOOKUP($C89,$C$9:$U$14,COLUMNS($C$9:M$14),0)="","",ROUND(E$4*$E89*VLOOKUP($C89,$C$9:$U$14,COLUMNS($C$9:M$14),0)*M$18,0)&amp;"～"&amp;ROUND(E$4*$E89*VLOOKUP($C89,$C$9:$U$14,COLUMNS($C$9:M$14),0)*M$19,0))</f>
        <v/>
      </c>
      <c r="R89" s="4" t="str">
        <f>IF(VLOOKUP($C89,$C$9:$U$14,COLUMNS($C$9:N$14),0)="","",ROUND(F$4*$E89*VLOOKUP($C89,$C$9:$U$14,COLUMNS($C$9:N$14),0)*N$18,0)&amp;"～"&amp;ROUND(F$4*$E89*VLOOKUP($C89,$C$9:$U$14,COLUMNS($C$9:N$14),0)*N$19,0))</f>
        <v>256～328</v>
      </c>
      <c r="S89" s="4" t="str">
        <f>IF(VLOOKUP($C89,$C$9:$U$14,COLUMNS($C$9:O$14),0)="","",ROUND(G$4*$E89*VLOOKUP($C89,$C$9:$U$14,COLUMNS($C$9:O$14),0)*O$18,0)&amp;"～"&amp;ROUND(G$4*$E89*VLOOKUP($C89,$C$9:$U$14,COLUMNS($C$9:O$14),0)*O$19,0))</f>
        <v/>
      </c>
      <c r="T89" s="4" t="str">
        <f>IF(VLOOKUP($C89,$C$9:$U$14,COLUMNS($C$9:P$14),0)="","",ROUND(H$4*$E89*VLOOKUP($C89,$C$9:$U$14,COLUMNS($C$9:P$14),0)*P$18,0)&amp;"～"&amp;ROUND(H$4*$E89*VLOOKUP($C89,$C$9:$U$14,COLUMNS($C$9:P$14),0)*P$19,0))</f>
        <v>58～74</v>
      </c>
      <c r="U89" s="4" t="str">
        <f>IF(VLOOKUP($C89,$C$9:$U$14,COLUMNS($C$9:Q$14),0)="","",ROUND(I$4*$E89*VLOOKUP($C89,$C$9:$U$14,COLUMNS($C$9:Q$14),0)*Q$18,0)&amp;"～"&amp;ROUND(I$4*$E89*VLOOKUP($C89,$C$9:$U$14,COLUMNS($C$9:Q$14),0)*Q$19,0))</f>
        <v/>
      </c>
      <c r="V89" s="4" t="str">
        <f>IF(VLOOKUP($C89,$C$9:$U$14,COLUMNS($C$9:R$14),0)="","",ROUND(J$4*$E89*VLOOKUP($C89,$C$9:$U$14,COLUMNS($C$9:R$14),0)*R$18,0)&amp;"～"&amp;ROUND(J$4*$E89*VLOOKUP($C89,$C$9:$U$14,COLUMNS($C$9:R$14),0)*R$19,0))</f>
        <v/>
      </c>
      <c r="W89" s="4" t="str">
        <f>IF(VLOOKUP($C89,$C$9:$U$14,COLUMNS($C$9:S$14),0)="","",ROUND(K$4*$E89*VLOOKUP($C89,$C$9:$U$14,COLUMNS($C$9:S$14),0)*S$18,0)&amp;"～"&amp;ROUND(K$4*$E89*VLOOKUP($C89,$C$9:$U$14,COLUMNS($C$9:S$14),0)*S$19,0))</f>
        <v>66～120</v>
      </c>
      <c r="X89" s="4" t="str">
        <f>IF(VLOOKUP($C89,$C$9:$U$14,COLUMNS($C$9:T$14),0)="","",ROUND(L$4*$E89*VLOOKUP($C89,$C$9:$U$14,COLUMNS($C$9:T$14),0)*T$18,0)&amp;"～"&amp;ROUND(L$4*$E89*VLOOKUP($C89,$C$9:$U$14,COLUMNS($C$9:T$14),0)*T$19,0))</f>
        <v/>
      </c>
      <c r="Y89" s="4"/>
      <c r="Z89" s="4">
        <f t="shared" si="15"/>
        <v>370</v>
      </c>
      <c r="AA89" s="1">
        <f t="shared" si="18"/>
        <v>333</v>
      </c>
      <c r="AB89" s="1">
        <f>IF(C89&gt;2,0,ROUND(属性价值和能力评分!$F$38*一级属性!$H$17*装备属性!E89,0))</f>
        <v>210</v>
      </c>
      <c r="AC89" s="1">
        <f t="shared" si="16"/>
        <v>56</v>
      </c>
      <c r="AD89" s="1">
        <f t="shared" si="17"/>
        <v>111</v>
      </c>
    </row>
    <row r="90" spans="2:30">
      <c r="B90" s="1">
        <v>56</v>
      </c>
      <c r="C90" s="1">
        <f t="shared" si="19"/>
        <v>1</v>
      </c>
      <c r="D90" s="1">
        <f t="shared" si="20"/>
        <v>4</v>
      </c>
      <c r="E90" s="1">
        <f t="shared" si="21"/>
        <v>40</v>
      </c>
      <c r="F90" s="4" t="str">
        <f>IF(VLOOKUP($C90,$C$9:$U$14,COLUMNS($C$9:L$14),0)="","",ROUND(D$4*$E90*VLOOKUP($C90,$C$9:$U$14,COLUMNS($C$9:L$14),0)*L$16,0)&amp;"～"&amp;ROUND(D$4*$E90*VLOOKUP($C90,$C$9:$U$14,COLUMNS($C$9:L$14),0)*L$17,0))</f>
        <v/>
      </c>
      <c r="G90" s="4" t="str">
        <f>IF(VLOOKUP($C90,$C$9:$U$14,COLUMNS($C$9:M$14),0)="","",ROUND(E$4*$E90*VLOOKUP($C90,$C$9:$U$14,COLUMNS($C$9:M$14),0)*M$16,0)&amp;"～"&amp;ROUND(E$4*$E90*VLOOKUP($C90,$C$9:$U$14,COLUMNS($C$9:M$14),0)*M$17,0))</f>
        <v/>
      </c>
      <c r="H90" s="4" t="str">
        <f>IF(VLOOKUP($C90,$C$9:$U$14,COLUMNS($C$9:N$14),0)="","",ROUND(F$4*$E90*VLOOKUP($C90,$C$9:$U$14,COLUMNS($C$9:N$14),0)*N$16,0)&amp;"～"&amp;ROUND(F$4*$E90*VLOOKUP($C90,$C$9:$U$14,COLUMNS($C$9:N$14),0)*N$17,0))</f>
        <v>230～295</v>
      </c>
      <c r="I90" s="4" t="str">
        <f>IF(VLOOKUP($C90,$C$9:$U$14,COLUMNS($C$9:O$14),0)="","",ROUND(G$4*$E90*VLOOKUP($C90,$C$9:$U$14,COLUMNS($C$9:O$14),0)*O$16,0)&amp;"～"&amp;ROUND(G$4*$E90*VLOOKUP($C90,$C$9:$U$14,COLUMNS($C$9:O$14),0)*O$17,0))</f>
        <v/>
      </c>
      <c r="J90" s="4" t="str">
        <f>IF(VLOOKUP($C90,$C$9:$U$14,COLUMNS($C$9:P$14),0)="","",ROUND(H$4*$E90*VLOOKUP($C90,$C$9:$U$14,COLUMNS($C$9:P$14),0)*P$16,0)&amp;"～"&amp;ROUND(H$4*$E90*VLOOKUP($C90,$C$9:$U$14,COLUMNS($C$9:P$14),0)*P$17,0))</f>
        <v>52～66</v>
      </c>
      <c r="K90" s="4" t="str">
        <f>IF(VLOOKUP($C90,$C$9:$U$14,COLUMNS($C$9:Q$14),0)="","",ROUND(I$4*$E90*VLOOKUP($C90,$C$9:$U$14,COLUMNS($C$9:Q$14),0)*Q$16,0)&amp;"～"&amp;ROUND(I$4*$E90*VLOOKUP($C90,$C$9:$U$14,COLUMNS($C$9:Q$14),0)*Q$17,0))</f>
        <v/>
      </c>
      <c r="L90" s="4" t="str">
        <f>IF(VLOOKUP($C90,$C$9:$U$14,COLUMNS($C$9:R$14),0)="","",ROUND(J$4*$E90*VLOOKUP($C90,$C$9:$U$14,COLUMNS($C$9:R$14),0)*R$16,0)&amp;"～"&amp;ROUND(J$4*$E90*VLOOKUP($C90,$C$9:$U$14,COLUMNS($C$9:R$14),0)*R$17,0))</f>
        <v/>
      </c>
      <c r="M90" s="4" t="str">
        <f>IF(VLOOKUP($C90,$C$9:$U$14,COLUMNS($C$9:S$14),0)="","",ROUND(K$4*$E90*VLOOKUP($C90,$C$9:$U$14,COLUMNS($C$9:S$14),0)*S$16,0)&amp;"～"&amp;ROUND(K$4*$E90*VLOOKUP($C90,$C$9:$U$14,COLUMNS($C$9:S$14),0)*S$17,0))</f>
        <v>60～108</v>
      </c>
      <c r="N90" s="4" t="str">
        <f>IF(VLOOKUP($C90,$C$9:$U$14,COLUMNS($C$9:T$14),0)="","",ROUND(L$4*$E90*VLOOKUP($C90,$C$9:$U$14,COLUMNS($C$9:T$14),0)*T$16,0)&amp;"～"&amp;ROUND(L$4*$E90*VLOOKUP($C90,$C$9:$U$14,COLUMNS($C$9:T$14),0)*T$17,0))</f>
        <v/>
      </c>
      <c r="O90" s="4" t="str">
        <f>IF(VLOOKUP($C90,$C$9:$U$14,COLUMNS($C$9:U$14),0)="","",ROUND(M$4*$E90*VLOOKUP($C90,$C$9:$U$14,COLUMNS($C$9:U$14),0)*U$16,0)&amp;"～"&amp;ROUND(M$4*$E90*VLOOKUP($C90,$C$9:$U$14,COLUMNS($C$9:U$14),0)*U$17,0))</f>
        <v/>
      </c>
      <c r="P90" s="4" t="str">
        <f>IF(VLOOKUP($C90,$C$9:$U$14,COLUMNS($C$9:L$14),0)="","",ROUND(D$4*$E90*VLOOKUP($C90,$C$9:$U$14,COLUMNS($C$9:L$14),0)*L$18,0)&amp;"～"&amp;ROUND(D$4*$E90*VLOOKUP($C90,$C$9:$U$14,COLUMNS($C$9:L$14),0)*L$19,0))</f>
        <v/>
      </c>
      <c r="Q90" s="4" t="str">
        <f>IF(VLOOKUP($C90,$C$9:$U$14,COLUMNS($C$9:M$14),0)="","",ROUND(E$4*$E90*VLOOKUP($C90,$C$9:$U$14,COLUMNS($C$9:M$14),0)*M$18,0)&amp;"～"&amp;ROUND(E$4*$E90*VLOOKUP($C90,$C$9:$U$14,COLUMNS($C$9:M$14),0)*M$19,0))</f>
        <v/>
      </c>
      <c r="R90" s="4" t="str">
        <f>IF(VLOOKUP($C90,$C$9:$U$14,COLUMNS($C$9:N$14),0)="","",ROUND(F$4*$E90*VLOOKUP($C90,$C$9:$U$14,COLUMNS($C$9:N$14),0)*N$18,0)&amp;"～"&amp;ROUND(F$4*$E90*VLOOKUP($C90,$C$9:$U$14,COLUMNS($C$9:N$14),0)*N$19,0))</f>
        <v>256～328</v>
      </c>
      <c r="S90" s="4" t="str">
        <f>IF(VLOOKUP($C90,$C$9:$U$14,COLUMNS($C$9:O$14),0)="","",ROUND(G$4*$E90*VLOOKUP($C90,$C$9:$U$14,COLUMNS($C$9:O$14),0)*O$18,0)&amp;"～"&amp;ROUND(G$4*$E90*VLOOKUP($C90,$C$9:$U$14,COLUMNS($C$9:O$14),0)*O$19,0))</f>
        <v/>
      </c>
      <c r="T90" s="4" t="str">
        <f>IF(VLOOKUP($C90,$C$9:$U$14,COLUMNS($C$9:P$14),0)="","",ROUND(H$4*$E90*VLOOKUP($C90,$C$9:$U$14,COLUMNS($C$9:P$14),0)*P$18,0)&amp;"～"&amp;ROUND(H$4*$E90*VLOOKUP($C90,$C$9:$U$14,COLUMNS($C$9:P$14),0)*P$19,0))</f>
        <v>58～74</v>
      </c>
      <c r="U90" s="4" t="str">
        <f>IF(VLOOKUP($C90,$C$9:$U$14,COLUMNS($C$9:Q$14),0)="","",ROUND(I$4*$E90*VLOOKUP($C90,$C$9:$U$14,COLUMNS($C$9:Q$14),0)*Q$18,0)&amp;"～"&amp;ROUND(I$4*$E90*VLOOKUP($C90,$C$9:$U$14,COLUMNS($C$9:Q$14),0)*Q$19,0))</f>
        <v/>
      </c>
      <c r="V90" s="4" t="str">
        <f>IF(VLOOKUP($C90,$C$9:$U$14,COLUMNS($C$9:R$14),0)="","",ROUND(J$4*$E90*VLOOKUP($C90,$C$9:$U$14,COLUMNS($C$9:R$14),0)*R$18,0)&amp;"～"&amp;ROUND(J$4*$E90*VLOOKUP($C90,$C$9:$U$14,COLUMNS($C$9:R$14),0)*R$19,0))</f>
        <v/>
      </c>
      <c r="W90" s="4" t="str">
        <f>IF(VLOOKUP($C90,$C$9:$U$14,COLUMNS($C$9:S$14),0)="","",ROUND(K$4*$E90*VLOOKUP($C90,$C$9:$U$14,COLUMNS($C$9:S$14),0)*S$18,0)&amp;"～"&amp;ROUND(K$4*$E90*VLOOKUP($C90,$C$9:$U$14,COLUMNS($C$9:S$14),0)*S$19,0))</f>
        <v>66～120</v>
      </c>
      <c r="X90" s="4" t="str">
        <f>IF(VLOOKUP($C90,$C$9:$U$14,COLUMNS($C$9:T$14),0)="","",ROUND(L$4*$E90*VLOOKUP($C90,$C$9:$U$14,COLUMNS($C$9:T$14),0)*T$18,0)&amp;"～"&amp;ROUND(L$4*$E90*VLOOKUP($C90,$C$9:$U$14,COLUMNS($C$9:T$14),0)*T$19,0))</f>
        <v/>
      </c>
      <c r="Y90" s="4"/>
      <c r="Z90" s="4">
        <f t="shared" si="15"/>
        <v>370</v>
      </c>
      <c r="AA90" s="1">
        <f t="shared" si="18"/>
        <v>333</v>
      </c>
      <c r="AB90" s="1">
        <f>IF(C90&gt;2,0,ROUND(属性价值和能力评分!$F$38*一级属性!$H$17*装备属性!E90,0))</f>
        <v>210</v>
      </c>
      <c r="AC90" s="1">
        <f t="shared" si="16"/>
        <v>56</v>
      </c>
      <c r="AD90" s="1">
        <f t="shared" si="17"/>
        <v>111</v>
      </c>
    </row>
    <row r="91" spans="2:30">
      <c r="B91" s="1">
        <v>57</v>
      </c>
      <c r="C91" s="1">
        <f t="shared" si="19"/>
        <v>1</v>
      </c>
      <c r="D91" s="1">
        <f t="shared" si="20"/>
        <v>5</v>
      </c>
      <c r="E91" s="1">
        <f t="shared" si="21"/>
        <v>40</v>
      </c>
      <c r="F91" s="4" t="str">
        <f>IF(VLOOKUP($C91,$C$9:$U$14,COLUMNS($C$9:L$14),0)="","",ROUND(D$4*$E91*VLOOKUP($C91,$C$9:$U$14,COLUMNS($C$9:L$14),0)*L$16,0)&amp;"～"&amp;ROUND(D$4*$E91*VLOOKUP($C91,$C$9:$U$14,COLUMNS($C$9:L$14),0)*L$17,0))</f>
        <v/>
      </c>
      <c r="G91" s="4" t="str">
        <f>IF(VLOOKUP($C91,$C$9:$U$14,COLUMNS($C$9:M$14),0)="","",ROUND(E$4*$E91*VLOOKUP($C91,$C$9:$U$14,COLUMNS($C$9:M$14),0)*M$16,0)&amp;"～"&amp;ROUND(E$4*$E91*VLOOKUP($C91,$C$9:$U$14,COLUMNS($C$9:M$14),0)*M$17,0))</f>
        <v/>
      </c>
      <c r="H91" s="4" t="str">
        <f>IF(VLOOKUP($C91,$C$9:$U$14,COLUMNS($C$9:N$14),0)="","",ROUND(F$4*$E91*VLOOKUP($C91,$C$9:$U$14,COLUMNS($C$9:N$14),0)*N$16,0)&amp;"～"&amp;ROUND(F$4*$E91*VLOOKUP($C91,$C$9:$U$14,COLUMNS($C$9:N$14),0)*N$17,0))</f>
        <v>230～295</v>
      </c>
      <c r="I91" s="4" t="str">
        <f>IF(VLOOKUP($C91,$C$9:$U$14,COLUMNS($C$9:O$14),0)="","",ROUND(G$4*$E91*VLOOKUP($C91,$C$9:$U$14,COLUMNS($C$9:O$14),0)*O$16,0)&amp;"～"&amp;ROUND(G$4*$E91*VLOOKUP($C91,$C$9:$U$14,COLUMNS($C$9:O$14),0)*O$17,0))</f>
        <v/>
      </c>
      <c r="J91" s="4" t="str">
        <f>IF(VLOOKUP($C91,$C$9:$U$14,COLUMNS($C$9:P$14),0)="","",ROUND(H$4*$E91*VLOOKUP($C91,$C$9:$U$14,COLUMNS($C$9:P$14),0)*P$16,0)&amp;"～"&amp;ROUND(H$4*$E91*VLOOKUP($C91,$C$9:$U$14,COLUMNS($C$9:P$14),0)*P$17,0))</f>
        <v>52～66</v>
      </c>
      <c r="K91" s="4" t="str">
        <f>IF(VLOOKUP($C91,$C$9:$U$14,COLUMNS($C$9:Q$14),0)="","",ROUND(I$4*$E91*VLOOKUP($C91,$C$9:$U$14,COLUMNS($C$9:Q$14),0)*Q$16,0)&amp;"～"&amp;ROUND(I$4*$E91*VLOOKUP($C91,$C$9:$U$14,COLUMNS($C$9:Q$14),0)*Q$17,0))</f>
        <v/>
      </c>
      <c r="L91" s="4" t="str">
        <f>IF(VLOOKUP($C91,$C$9:$U$14,COLUMNS($C$9:R$14),0)="","",ROUND(J$4*$E91*VLOOKUP($C91,$C$9:$U$14,COLUMNS($C$9:R$14),0)*R$16,0)&amp;"～"&amp;ROUND(J$4*$E91*VLOOKUP($C91,$C$9:$U$14,COLUMNS($C$9:R$14),0)*R$17,0))</f>
        <v/>
      </c>
      <c r="M91" s="4" t="str">
        <f>IF(VLOOKUP($C91,$C$9:$U$14,COLUMNS($C$9:S$14),0)="","",ROUND(K$4*$E91*VLOOKUP($C91,$C$9:$U$14,COLUMNS($C$9:S$14),0)*S$16,0)&amp;"～"&amp;ROUND(K$4*$E91*VLOOKUP($C91,$C$9:$U$14,COLUMNS($C$9:S$14),0)*S$17,0))</f>
        <v>60～108</v>
      </c>
      <c r="N91" s="4" t="str">
        <f>IF(VLOOKUP($C91,$C$9:$U$14,COLUMNS($C$9:T$14),0)="","",ROUND(L$4*$E91*VLOOKUP($C91,$C$9:$U$14,COLUMNS($C$9:T$14),0)*T$16,0)&amp;"～"&amp;ROUND(L$4*$E91*VLOOKUP($C91,$C$9:$U$14,COLUMNS($C$9:T$14),0)*T$17,0))</f>
        <v/>
      </c>
      <c r="O91" s="4" t="str">
        <f>IF(VLOOKUP($C91,$C$9:$U$14,COLUMNS($C$9:U$14),0)="","",ROUND(M$4*$E91*VLOOKUP($C91,$C$9:$U$14,COLUMNS($C$9:U$14),0)*U$16,0)&amp;"～"&amp;ROUND(M$4*$E91*VLOOKUP($C91,$C$9:$U$14,COLUMNS($C$9:U$14),0)*U$17,0))</f>
        <v/>
      </c>
      <c r="P91" s="4" t="str">
        <f>IF(VLOOKUP($C91,$C$9:$U$14,COLUMNS($C$9:L$14),0)="","",ROUND(D$4*$E91*VLOOKUP($C91,$C$9:$U$14,COLUMNS($C$9:L$14),0)*L$18,0)&amp;"～"&amp;ROUND(D$4*$E91*VLOOKUP($C91,$C$9:$U$14,COLUMNS($C$9:L$14),0)*L$19,0))</f>
        <v/>
      </c>
      <c r="Q91" s="4" t="str">
        <f>IF(VLOOKUP($C91,$C$9:$U$14,COLUMNS($C$9:M$14),0)="","",ROUND(E$4*$E91*VLOOKUP($C91,$C$9:$U$14,COLUMNS($C$9:M$14),0)*M$18,0)&amp;"～"&amp;ROUND(E$4*$E91*VLOOKUP($C91,$C$9:$U$14,COLUMNS($C$9:M$14),0)*M$19,0))</f>
        <v/>
      </c>
      <c r="R91" s="4" t="str">
        <f>IF(VLOOKUP($C91,$C$9:$U$14,COLUMNS($C$9:N$14),0)="","",ROUND(F$4*$E91*VLOOKUP($C91,$C$9:$U$14,COLUMNS($C$9:N$14),0)*N$18,0)&amp;"～"&amp;ROUND(F$4*$E91*VLOOKUP($C91,$C$9:$U$14,COLUMNS($C$9:N$14),0)*N$19,0))</f>
        <v>256～328</v>
      </c>
      <c r="S91" s="4" t="str">
        <f>IF(VLOOKUP($C91,$C$9:$U$14,COLUMNS($C$9:O$14),0)="","",ROUND(G$4*$E91*VLOOKUP($C91,$C$9:$U$14,COLUMNS($C$9:O$14),0)*O$18,0)&amp;"～"&amp;ROUND(G$4*$E91*VLOOKUP($C91,$C$9:$U$14,COLUMNS($C$9:O$14),0)*O$19,0))</f>
        <v/>
      </c>
      <c r="T91" s="4" t="str">
        <f>IF(VLOOKUP($C91,$C$9:$U$14,COLUMNS($C$9:P$14),0)="","",ROUND(H$4*$E91*VLOOKUP($C91,$C$9:$U$14,COLUMNS($C$9:P$14),0)*P$18,0)&amp;"～"&amp;ROUND(H$4*$E91*VLOOKUP($C91,$C$9:$U$14,COLUMNS($C$9:P$14),0)*P$19,0))</f>
        <v>58～74</v>
      </c>
      <c r="U91" s="4" t="str">
        <f>IF(VLOOKUP($C91,$C$9:$U$14,COLUMNS($C$9:Q$14),0)="","",ROUND(I$4*$E91*VLOOKUP($C91,$C$9:$U$14,COLUMNS($C$9:Q$14),0)*Q$18,0)&amp;"～"&amp;ROUND(I$4*$E91*VLOOKUP($C91,$C$9:$U$14,COLUMNS($C$9:Q$14),0)*Q$19,0))</f>
        <v/>
      </c>
      <c r="V91" s="4" t="str">
        <f>IF(VLOOKUP($C91,$C$9:$U$14,COLUMNS($C$9:R$14),0)="","",ROUND(J$4*$E91*VLOOKUP($C91,$C$9:$U$14,COLUMNS($C$9:R$14),0)*R$18,0)&amp;"～"&amp;ROUND(J$4*$E91*VLOOKUP($C91,$C$9:$U$14,COLUMNS($C$9:R$14),0)*R$19,0))</f>
        <v/>
      </c>
      <c r="W91" s="4" t="str">
        <f>IF(VLOOKUP($C91,$C$9:$U$14,COLUMNS($C$9:S$14),0)="","",ROUND(K$4*$E91*VLOOKUP($C91,$C$9:$U$14,COLUMNS($C$9:S$14),0)*S$18,0)&amp;"～"&amp;ROUND(K$4*$E91*VLOOKUP($C91,$C$9:$U$14,COLUMNS($C$9:S$14),0)*S$19,0))</f>
        <v>66～120</v>
      </c>
      <c r="X91" s="4" t="str">
        <f>IF(VLOOKUP($C91,$C$9:$U$14,COLUMNS($C$9:T$14),0)="","",ROUND(L$4*$E91*VLOOKUP($C91,$C$9:$U$14,COLUMNS($C$9:T$14),0)*T$18,0)&amp;"～"&amp;ROUND(L$4*$E91*VLOOKUP($C91,$C$9:$U$14,COLUMNS($C$9:T$14),0)*T$19,0))</f>
        <v/>
      </c>
      <c r="Y91" s="4"/>
      <c r="Z91" s="4">
        <f t="shared" si="15"/>
        <v>370</v>
      </c>
      <c r="AA91" s="1">
        <f t="shared" si="18"/>
        <v>333</v>
      </c>
      <c r="AB91" s="1">
        <f>IF(C91&gt;2,0,ROUND(属性价值和能力评分!$F$38*一级属性!$H$17*装备属性!E91,0))</f>
        <v>210</v>
      </c>
      <c r="AC91" s="1">
        <f t="shared" si="16"/>
        <v>56</v>
      </c>
      <c r="AD91" s="1">
        <f t="shared" si="17"/>
        <v>111</v>
      </c>
    </row>
    <row r="92" spans="2:30">
      <c r="B92" s="1">
        <v>58</v>
      </c>
      <c r="C92" s="1">
        <f t="shared" si="19"/>
        <v>1</v>
      </c>
      <c r="D92" s="1">
        <f t="shared" si="20"/>
        <v>6</v>
      </c>
      <c r="E92" s="1">
        <f t="shared" si="21"/>
        <v>40</v>
      </c>
      <c r="F92" s="4" t="str">
        <f>IF(VLOOKUP($C92,$C$9:$U$14,COLUMNS($C$9:L$14),0)="","",ROUND(D$4*$E92*VLOOKUP($C92,$C$9:$U$14,COLUMNS($C$9:L$14),0)*L$16,0)&amp;"～"&amp;ROUND(D$4*$E92*VLOOKUP($C92,$C$9:$U$14,COLUMNS($C$9:L$14),0)*L$17,0))</f>
        <v/>
      </c>
      <c r="G92" s="4" t="str">
        <f>IF(VLOOKUP($C92,$C$9:$U$14,COLUMNS($C$9:M$14),0)="","",ROUND(E$4*$E92*VLOOKUP($C92,$C$9:$U$14,COLUMNS($C$9:M$14),0)*M$16,0)&amp;"～"&amp;ROUND(E$4*$E92*VLOOKUP($C92,$C$9:$U$14,COLUMNS($C$9:M$14),0)*M$17,0))</f>
        <v/>
      </c>
      <c r="H92" s="4" t="str">
        <f>IF(VLOOKUP($C92,$C$9:$U$14,COLUMNS($C$9:N$14),0)="","",ROUND(F$4*$E92*VLOOKUP($C92,$C$9:$U$14,COLUMNS($C$9:N$14),0)*N$16,0)&amp;"～"&amp;ROUND(F$4*$E92*VLOOKUP($C92,$C$9:$U$14,COLUMNS($C$9:N$14),0)*N$17,0))</f>
        <v>230～295</v>
      </c>
      <c r="I92" s="4" t="str">
        <f>IF(VLOOKUP($C92,$C$9:$U$14,COLUMNS($C$9:O$14),0)="","",ROUND(G$4*$E92*VLOOKUP($C92,$C$9:$U$14,COLUMNS($C$9:O$14),0)*O$16,0)&amp;"～"&amp;ROUND(G$4*$E92*VLOOKUP($C92,$C$9:$U$14,COLUMNS($C$9:O$14),0)*O$17,0))</f>
        <v/>
      </c>
      <c r="J92" s="4" t="str">
        <f>IF(VLOOKUP($C92,$C$9:$U$14,COLUMNS($C$9:P$14),0)="","",ROUND(H$4*$E92*VLOOKUP($C92,$C$9:$U$14,COLUMNS($C$9:P$14),0)*P$16,0)&amp;"～"&amp;ROUND(H$4*$E92*VLOOKUP($C92,$C$9:$U$14,COLUMNS($C$9:P$14),0)*P$17,0))</f>
        <v>52～66</v>
      </c>
      <c r="K92" s="4" t="str">
        <f>IF(VLOOKUP($C92,$C$9:$U$14,COLUMNS($C$9:Q$14),0)="","",ROUND(I$4*$E92*VLOOKUP($C92,$C$9:$U$14,COLUMNS($C$9:Q$14),0)*Q$16,0)&amp;"～"&amp;ROUND(I$4*$E92*VLOOKUP($C92,$C$9:$U$14,COLUMNS($C$9:Q$14),0)*Q$17,0))</f>
        <v/>
      </c>
      <c r="L92" s="4" t="str">
        <f>IF(VLOOKUP($C92,$C$9:$U$14,COLUMNS($C$9:R$14),0)="","",ROUND(J$4*$E92*VLOOKUP($C92,$C$9:$U$14,COLUMNS($C$9:R$14),0)*R$16,0)&amp;"～"&amp;ROUND(J$4*$E92*VLOOKUP($C92,$C$9:$U$14,COLUMNS($C$9:R$14),0)*R$17,0))</f>
        <v/>
      </c>
      <c r="M92" s="4" t="str">
        <f>IF(VLOOKUP($C92,$C$9:$U$14,COLUMNS($C$9:S$14),0)="","",ROUND(K$4*$E92*VLOOKUP($C92,$C$9:$U$14,COLUMNS($C$9:S$14),0)*S$16,0)&amp;"～"&amp;ROUND(K$4*$E92*VLOOKUP($C92,$C$9:$U$14,COLUMNS($C$9:S$14),0)*S$17,0))</f>
        <v>60～108</v>
      </c>
      <c r="N92" s="4" t="str">
        <f>IF(VLOOKUP($C92,$C$9:$U$14,COLUMNS($C$9:T$14),0)="","",ROUND(L$4*$E92*VLOOKUP($C92,$C$9:$U$14,COLUMNS($C$9:T$14),0)*T$16,0)&amp;"～"&amp;ROUND(L$4*$E92*VLOOKUP($C92,$C$9:$U$14,COLUMNS($C$9:T$14),0)*T$17,0))</f>
        <v/>
      </c>
      <c r="O92" s="4" t="str">
        <f>IF(VLOOKUP($C92,$C$9:$U$14,COLUMNS($C$9:U$14),0)="","",ROUND(M$4*$E92*VLOOKUP($C92,$C$9:$U$14,COLUMNS($C$9:U$14),0)*U$16,0)&amp;"～"&amp;ROUND(M$4*$E92*VLOOKUP($C92,$C$9:$U$14,COLUMNS($C$9:U$14),0)*U$17,0))</f>
        <v/>
      </c>
      <c r="P92" s="4" t="str">
        <f>IF(VLOOKUP($C92,$C$9:$U$14,COLUMNS($C$9:L$14),0)="","",ROUND(D$4*$E92*VLOOKUP($C92,$C$9:$U$14,COLUMNS($C$9:L$14),0)*L$18,0)&amp;"～"&amp;ROUND(D$4*$E92*VLOOKUP($C92,$C$9:$U$14,COLUMNS($C$9:L$14),0)*L$19,0))</f>
        <v/>
      </c>
      <c r="Q92" s="4" t="str">
        <f>IF(VLOOKUP($C92,$C$9:$U$14,COLUMNS($C$9:M$14),0)="","",ROUND(E$4*$E92*VLOOKUP($C92,$C$9:$U$14,COLUMNS($C$9:M$14),0)*M$18,0)&amp;"～"&amp;ROUND(E$4*$E92*VLOOKUP($C92,$C$9:$U$14,COLUMNS($C$9:M$14),0)*M$19,0))</f>
        <v/>
      </c>
      <c r="R92" s="4" t="str">
        <f>IF(VLOOKUP($C92,$C$9:$U$14,COLUMNS($C$9:N$14),0)="","",ROUND(F$4*$E92*VLOOKUP($C92,$C$9:$U$14,COLUMNS($C$9:N$14),0)*N$18,0)&amp;"～"&amp;ROUND(F$4*$E92*VLOOKUP($C92,$C$9:$U$14,COLUMNS($C$9:N$14),0)*N$19,0))</f>
        <v>256～328</v>
      </c>
      <c r="S92" s="4" t="str">
        <f>IF(VLOOKUP($C92,$C$9:$U$14,COLUMNS($C$9:O$14),0)="","",ROUND(G$4*$E92*VLOOKUP($C92,$C$9:$U$14,COLUMNS($C$9:O$14),0)*O$18,0)&amp;"～"&amp;ROUND(G$4*$E92*VLOOKUP($C92,$C$9:$U$14,COLUMNS($C$9:O$14),0)*O$19,0))</f>
        <v/>
      </c>
      <c r="T92" s="4" t="str">
        <f>IF(VLOOKUP($C92,$C$9:$U$14,COLUMNS($C$9:P$14),0)="","",ROUND(H$4*$E92*VLOOKUP($C92,$C$9:$U$14,COLUMNS($C$9:P$14),0)*P$18,0)&amp;"～"&amp;ROUND(H$4*$E92*VLOOKUP($C92,$C$9:$U$14,COLUMNS($C$9:P$14),0)*P$19,0))</f>
        <v>58～74</v>
      </c>
      <c r="U92" s="4" t="str">
        <f>IF(VLOOKUP($C92,$C$9:$U$14,COLUMNS($C$9:Q$14),0)="","",ROUND(I$4*$E92*VLOOKUP($C92,$C$9:$U$14,COLUMNS($C$9:Q$14),0)*Q$18,0)&amp;"～"&amp;ROUND(I$4*$E92*VLOOKUP($C92,$C$9:$U$14,COLUMNS($C$9:Q$14),0)*Q$19,0))</f>
        <v/>
      </c>
      <c r="V92" s="4" t="str">
        <f>IF(VLOOKUP($C92,$C$9:$U$14,COLUMNS($C$9:R$14),0)="","",ROUND(J$4*$E92*VLOOKUP($C92,$C$9:$U$14,COLUMNS($C$9:R$14),0)*R$18,0)&amp;"～"&amp;ROUND(J$4*$E92*VLOOKUP($C92,$C$9:$U$14,COLUMNS($C$9:R$14),0)*R$19,0))</f>
        <v/>
      </c>
      <c r="W92" s="4" t="str">
        <f>IF(VLOOKUP($C92,$C$9:$U$14,COLUMNS($C$9:S$14),0)="","",ROUND(K$4*$E92*VLOOKUP($C92,$C$9:$U$14,COLUMNS($C$9:S$14),0)*S$18,0)&amp;"～"&amp;ROUND(K$4*$E92*VLOOKUP($C92,$C$9:$U$14,COLUMNS($C$9:S$14),0)*S$19,0))</f>
        <v>66～120</v>
      </c>
      <c r="X92" s="4" t="str">
        <f>IF(VLOOKUP($C92,$C$9:$U$14,COLUMNS($C$9:T$14),0)="","",ROUND(L$4*$E92*VLOOKUP($C92,$C$9:$U$14,COLUMNS($C$9:T$14),0)*T$18,0)&amp;"～"&amp;ROUND(L$4*$E92*VLOOKUP($C92,$C$9:$U$14,COLUMNS($C$9:T$14),0)*T$19,0))</f>
        <v/>
      </c>
      <c r="Y92" s="4"/>
      <c r="Z92" s="4">
        <f t="shared" si="15"/>
        <v>370</v>
      </c>
      <c r="AA92" s="1">
        <f t="shared" si="18"/>
        <v>333</v>
      </c>
      <c r="AB92" s="1">
        <f>IF(C92&gt;2,0,ROUND(属性价值和能力评分!$F$38*一级属性!$H$17*装备属性!E92,0))</f>
        <v>210</v>
      </c>
      <c r="AC92" s="1">
        <f t="shared" si="16"/>
        <v>56</v>
      </c>
      <c r="AD92" s="1">
        <f t="shared" si="17"/>
        <v>111</v>
      </c>
    </row>
    <row r="93" spans="2:30">
      <c r="B93" s="1">
        <v>59</v>
      </c>
      <c r="C93" s="1">
        <f t="shared" si="19"/>
        <v>2</v>
      </c>
      <c r="D93" s="1">
        <f t="shared" si="20"/>
        <v>7</v>
      </c>
      <c r="E93" s="1">
        <f t="shared" si="21"/>
        <v>40</v>
      </c>
      <c r="F93" s="4" t="str">
        <f>IF(VLOOKUP($C93,$C$9:$U$14,COLUMNS($C$9:L$14),0)="","",ROUND(D$4*$E93*VLOOKUP($C93,$C$9:$U$14,COLUMNS($C$9:L$14),0)*L$16,0)&amp;"～"&amp;ROUND(D$4*$E93*VLOOKUP($C93,$C$9:$U$14,COLUMNS($C$9:L$14),0)*L$17,0))</f>
        <v>184～236</v>
      </c>
      <c r="G93" s="4" t="str">
        <f>IF(VLOOKUP($C93,$C$9:$U$14,COLUMNS($C$9:M$14),0)="","",ROUND(E$4*$E93*VLOOKUP($C93,$C$9:$U$14,COLUMNS($C$9:M$14),0)*M$16,0)&amp;"～"&amp;ROUND(E$4*$E93*VLOOKUP($C93,$C$9:$U$14,COLUMNS($C$9:M$14),0)*M$17,0))</f>
        <v/>
      </c>
      <c r="H93" s="4" t="str">
        <f>IF(VLOOKUP($C93,$C$9:$U$14,COLUMNS($C$9:N$14),0)="","",ROUND(F$4*$E93*VLOOKUP($C93,$C$9:$U$14,COLUMNS($C$9:N$14),0)*N$16,0)&amp;"～"&amp;ROUND(F$4*$E93*VLOOKUP($C93,$C$9:$U$14,COLUMNS($C$9:N$14),0)*N$17,0))</f>
        <v/>
      </c>
      <c r="I93" s="4" t="str">
        <f>IF(VLOOKUP($C93,$C$9:$U$14,COLUMNS($C$9:O$14),0)="","",ROUND(G$4*$E93*VLOOKUP($C93,$C$9:$U$14,COLUMNS($C$9:O$14),0)*O$16,0)&amp;"～"&amp;ROUND(G$4*$E93*VLOOKUP($C93,$C$9:$U$14,COLUMNS($C$9:O$14),0)*O$17,0))</f>
        <v>57～74</v>
      </c>
      <c r="J93" s="4" t="str">
        <f>IF(VLOOKUP($C93,$C$9:$U$14,COLUMNS($C$9:P$14),0)="","",ROUND(H$4*$E93*VLOOKUP($C93,$C$9:$U$14,COLUMNS($C$9:P$14),0)*P$16,0)&amp;"～"&amp;ROUND(H$4*$E93*VLOOKUP($C93,$C$9:$U$14,COLUMNS($C$9:P$14),0)*P$17,0))</f>
        <v/>
      </c>
      <c r="K93" s="4" t="str">
        <f>IF(VLOOKUP($C93,$C$9:$U$14,COLUMNS($C$9:Q$14),0)="","",ROUND(I$4*$E93*VLOOKUP($C93,$C$9:$U$14,COLUMNS($C$9:Q$14),0)*Q$16,0)&amp;"～"&amp;ROUND(I$4*$E93*VLOOKUP($C93,$C$9:$U$14,COLUMNS($C$9:Q$14),0)*Q$17,0))</f>
        <v/>
      </c>
      <c r="L93" s="4" t="str">
        <f>IF(VLOOKUP($C93,$C$9:$U$14,COLUMNS($C$9:R$14),0)="","",ROUND(J$4*$E93*VLOOKUP($C93,$C$9:$U$14,COLUMNS($C$9:R$14),0)*R$16,0)&amp;"～"&amp;ROUND(J$4*$E93*VLOOKUP($C93,$C$9:$U$14,COLUMNS($C$9:R$14),0)*R$17,0))</f>
        <v/>
      </c>
      <c r="M93" s="4" t="str">
        <f>IF(VLOOKUP($C93,$C$9:$U$14,COLUMNS($C$9:S$14),0)="","",ROUND(K$4*$E93*VLOOKUP($C93,$C$9:$U$14,COLUMNS($C$9:S$14),0)*S$16,0)&amp;"～"&amp;ROUND(K$4*$E93*VLOOKUP($C93,$C$9:$U$14,COLUMNS($C$9:S$14),0)*S$17,0))</f>
        <v/>
      </c>
      <c r="N93" s="4" t="str">
        <f>IF(VLOOKUP($C93,$C$9:$U$14,COLUMNS($C$9:T$14),0)="","",ROUND(L$4*$E93*VLOOKUP($C93,$C$9:$U$14,COLUMNS($C$9:T$14),0)*T$16,0)&amp;"～"&amp;ROUND(L$4*$E93*VLOOKUP($C93,$C$9:$U$14,COLUMNS($C$9:T$14),0)*T$17,0))</f>
        <v/>
      </c>
      <c r="O93" s="4" t="str">
        <f>IF(VLOOKUP($C93,$C$9:$U$14,COLUMNS($C$9:U$14),0)="","",ROUND(M$4*$E93*VLOOKUP($C93,$C$9:$U$14,COLUMNS($C$9:U$14),0)*U$16,0)&amp;"～"&amp;ROUND(M$4*$E93*VLOOKUP($C93,$C$9:$U$14,COLUMNS($C$9:U$14),0)*U$17,0))</f>
        <v/>
      </c>
      <c r="P93" s="4" t="str">
        <f>IF(VLOOKUP($C93,$C$9:$U$14,COLUMNS($C$9:L$14),0)="","",ROUND(D$4*$E93*VLOOKUP($C93,$C$9:$U$14,COLUMNS($C$9:L$14),0)*L$18,0)&amp;"～"&amp;ROUND(D$4*$E93*VLOOKUP($C93,$C$9:$U$14,COLUMNS($C$9:L$14),0)*L$19,0))</f>
        <v>205～262</v>
      </c>
      <c r="Q93" s="4" t="str">
        <f>IF(VLOOKUP($C93,$C$9:$U$14,COLUMNS($C$9:M$14),0)="","",ROUND(E$4*$E93*VLOOKUP($C93,$C$9:$U$14,COLUMNS($C$9:M$14),0)*M$18,0)&amp;"～"&amp;ROUND(E$4*$E93*VLOOKUP($C93,$C$9:$U$14,COLUMNS($C$9:M$14),0)*M$19,0))</f>
        <v/>
      </c>
      <c r="R93" s="4" t="str">
        <f>IF(VLOOKUP($C93,$C$9:$U$14,COLUMNS($C$9:N$14),0)="","",ROUND(F$4*$E93*VLOOKUP($C93,$C$9:$U$14,COLUMNS($C$9:N$14),0)*N$18,0)&amp;"～"&amp;ROUND(F$4*$E93*VLOOKUP($C93,$C$9:$U$14,COLUMNS($C$9:N$14),0)*N$19,0))</f>
        <v/>
      </c>
      <c r="S93" s="4" t="str">
        <f>IF(VLOOKUP($C93,$C$9:$U$14,COLUMNS($C$9:O$14),0)="","",ROUND(G$4*$E93*VLOOKUP($C93,$C$9:$U$14,COLUMNS($C$9:O$14),0)*O$18,0)&amp;"～"&amp;ROUND(G$4*$E93*VLOOKUP($C93,$C$9:$U$14,COLUMNS($C$9:O$14),0)*O$19,0))</f>
        <v>64～82</v>
      </c>
      <c r="T93" s="4" t="str">
        <f>IF(VLOOKUP($C93,$C$9:$U$14,COLUMNS($C$9:P$14),0)="","",ROUND(H$4*$E93*VLOOKUP($C93,$C$9:$U$14,COLUMNS($C$9:P$14),0)*P$18,0)&amp;"～"&amp;ROUND(H$4*$E93*VLOOKUP($C93,$C$9:$U$14,COLUMNS($C$9:P$14),0)*P$19,0))</f>
        <v/>
      </c>
      <c r="U93" s="4" t="str">
        <f>IF(VLOOKUP($C93,$C$9:$U$14,COLUMNS($C$9:Q$14),0)="","",ROUND(I$4*$E93*VLOOKUP($C93,$C$9:$U$14,COLUMNS($C$9:Q$14),0)*Q$18,0)&amp;"～"&amp;ROUND(I$4*$E93*VLOOKUP($C93,$C$9:$U$14,COLUMNS($C$9:Q$14),0)*Q$19,0))</f>
        <v/>
      </c>
      <c r="V93" s="4" t="str">
        <f>IF(VLOOKUP($C93,$C$9:$U$14,COLUMNS($C$9:R$14),0)="","",ROUND(J$4*$E93*VLOOKUP($C93,$C$9:$U$14,COLUMNS($C$9:R$14),0)*R$18,0)&amp;"～"&amp;ROUND(J$4*$E93*VLOOKUP($C93,$C$9:$U$14,COLUMNS($C$9:R$14),0)*R$19,0))</f>
        <v/>
      </c>
      <c r="W93" s="4" t="str">
        <f>IF(VLOOKUP($C93,$C$9:$U$14,COLUMNS($C$9:S$14),0)="","",ROUND(K$4*$E93*VLOOKUP($C93,$C$9:$U$14,COLUMNS($C$9:S$14),0)*S$18,0)&amp;"～"&amp;ROUND(K$4*$E93*VLOOKUP($C93,$C$9:$U$14,COLUMNS($C$9:S$14),0)*S$19,0))</f>
        <v/>
      </c>
      <c r="X93" s="4" t="str">
        <f>IF(VLOOKUP($C93,$C$9:$U$14,COLUMNS($C$9:T$14),0)="","",ROUND(L$4*$E93*VLOOKUP($C93,$C$9:$U$14,COLUMNS($C$9:T$14),0)*T$18,0)&amp;"～"&amp;ROUND(L$4*$E93*VLOOKUP($C93,$C$9:$U$14,COLUMNS($C$9:T$14),0)*T$19,0))</f>
        <v/>
      </c>
      <c r="Y93" s="4"/>
      <c r="Z93" s="4">
        <f t="shared" si="15"/>
        <v>253</v>
      </c>
      <c r="AA93" s="1">
        <f t="shared" si="18"/>
        <v>228</v>
      </c>
      <c r="AB93" s="1">
        <f>IF(C93&gt;2,0,ROUND(属性价值和能力评分!$F$38*一级属性!$H$17*装备属性!E93,0))</f>
        <v>210</v>
      </c>
      <c r="AC93" s="1">
        <f t="shared" si="16"/>
        <v>56</v>
      </c>
      <c r="AD93" s="1">
        <f t="shared" si="17"/>
        <v>111</v>
      </c>
    </row>
    <row r="94" spans="2:30">
      <c r="B94" s="1">
        <v>60</v>
      </c>
      <c r="C94" s="1">
        <f t="shared" si="19"/>
        <v>2</v>
      </c>
      <c r="D94" s="1">
        <f t="shared" si="20"/>
        <v>8</v>
      </c>
      <c r="E94" s="1">
        <f t="shared" si="21"/>
        <v>40</v>
      </c>
      <c r="F94" s="4" t="str">
        <f>IF(VLOOKUP($C94,$C$9:$U$14,COLUMNS($C$9:L$14),0)="","",ROUND(D$4*$E94*VLOOKUP($C94,$C$9:$U$14,COLUMNS($C$9:L$14),0)*L$16,0)&amp;"～"&amp;ROUND(D$4*$E94*VLOOKUP($C94,$C$9:$U$14,COLUMNS($C$9:L$14),0)*L$17,0))</f>
        <v>184～236</v>
      </c>
      <c r="G94" s="4" t="str">
        <f>IF(VLOOKUP($C94,$C$9:$U$14,COLUMNS($C$9:M$14),0)="","",ROUND(E$4*$E94*VLOOKUP($C94,$C$9:$U$14,COLUMNS($C$9:M$14),0)*M$16,0)&amp;"～"&amp;ROUND(E$4*$E94*VLOOKUP($C94,$C$9:$U$14,COLUMNS($C$9:M$14),0)*M$17,0))</f>
        <v/>
      </c>
      <c r="H94" s="4" t="str">
        <f>IF(VLOOKUP($C94,$C$9:$U$14,COLUMNS($C$9:N$14),0)="","",ROUND(F$4*$E94*VLOOKUP($C94,$C$9:$U$14,COLUMNS($C$9:N$14),0)*N$16,0)&amp;"～"&amp;ROUND(F$4*$E94*VLOOKUP($C94,$C$9:$U$14,COLUMNS($C$9:N$14),0)*N$17,0))</f>
        <v/>
      </c>
      <c r="I94" s="4" t="str">
        <f>IF(VLOOKUP($C94,$C$9:$U$14,COLUMNS($C$9:O$14),0)="","",ROUND(G$4*$E94*VLOOKUP($C94,$C$9:$U$14,COLUMNS($C$9:O$14),0)*O$16,0)&amp;"～"&amp;ROUND(G$4*$E94*VLOOKUP($C94,$C$9:$U$14,COLUMNS($C$9:O$14),0)*O$17,0))</f>
        <v>57～74</v>
      </c>
      <c r="J94" s="4" t="str">
        <f>IF(VLOOKUP($C94,$C$9:$U$14,COLUMNS($C$9:P$14),0)="","",ROUND(H$4*$E94*VLOOKUP($C94,$C$9:$U$14,COLUMNS($C$9:P$14),0)*P$16,0)&amp;"～"&amp;ROUND(H$4*$E94*VLOOKUP($C94,$C$9:$U$14,COLUMNS($C$9:P$14),0)*P$17,0))</f>
        <v/>
      </c>
      <c r="K94" s="4" t="str">
        <f>IF(VLOOKUP($C94,$C$9:$U$14,COLUMNS($C$9:Q$14),0)="","",ROUND(I$4*$E94*VLOOKUP($C94,$C$9:$U$14,COLUMNS($C$9:Q$14),0)*Q$16,0)&amp;"～"&amp;ROUND(I$4*$E94*VLOOKUP($C94,$C$9:$U$14,COLUMNS($C$9:Q$14),0)*Q$17,0))</f>
        <v/>
      </c>
      <c r="L94" s="4" t="str">
        <f>IF(VLOOKUP($C94,$C$9:$U$14,COLUMNS($C$9:R$14),0)="","",ROUND(J$4*$E94*VLOOKUP($C94,$C$9:$U$14,COLUMNS($C$9:R$14),0)*R$16,0)&amp;"～"&amp;ROUND(J$4*$E94*VLOOKUP($C94,$C$9:$U$14,COLUMNS($C$9:R$14),0)*R$17,0))</f>
        <v/>
      </c>
      <c r="M94" s="4" t="str">
        <f>IF(VLOOKUP($C94,$C$9:$U$14,COLUMNS($C$9:S$14),0)="","",ROUND(K$4*$E94*VLOOKUP($C94,$C$9:$U$14,COLUMNS($C$9:S$14),0)*S$16,0)&amp;"～"&amp;ROUND(K$4*$E94*VLOOKUP($C94,$C$9:$U$14,COLUMNS($C$9:S$14),0)*S$17,0))</f>
        <v/>
      </c>
      <c r="N94" s="4" t="str">
        <f>IF(VLOOKUP($C94,$C$9:$U$14,COLUMNS($C$9:T$14),0)="","",ROUND(L$4*$E94*VLOOKUP($C94,$C$9:$U$14,COLUMNS($C$9:T$14),0)*T$16,0)&amp;"～"&amp;ROUND(L$4*$E94*VLOOKUP($C94,$C$9:$U$14,COLUMNS($C$9:T$14),0)*T$17,0))</f>
        <v/>
      </c>
      <c r="O94" s="4" t="str">
        <f>IF(VLOOKUP($C94,$C$9:$U$14,COLUMNS($C$9:U$14),0)="","",ROUND(M$4*$E94*VLOOKUP($C94,$C$9:$U$14,COLUMNS($C$9:U$14),0)*U$16,0)&amp;"～"&amp;ROUND(M$4*$E94*VLOOKUP($C94,$C$9:$U$14,COLUMNS($C$9:U$14),0)*U$17,0))</f>
        <v/>
      </c>
      <c r="P94" s="4" t="str">
        <f>IF(VLOOKUP($C94,$C$9:$U$14,COLUMNS($C$9:L$14),0)="","",ROUND(D$4*$E94*VLOOKUP($C94,$C$9:$U$14,COLUMNS($C$9:L$14),0)*L$18,0)&amp;"～"&amp;ROUND(D$4*$E94*VLOOKUP($C94,$C$9:$U$14,COLUMNS($C$9:L$14),0)*L$19,0))</f>
        <v>205～262</v>
      </c>
      <c r="Q94" s="4" t="str">
        <f>IF(VLOOKUP($C94,$C$9:$U$14,COLUMNS($C$9:M$14),0)="","",ROUND(E$4*$E94*VLOOKUP($C94,$C$9:$U$14,COLUMNS($C$9:M$14),0)*M$18,0)&amp;"～"&amp;ROUND(E$4*$E94*VLOOKUP($C94,$C$9:$U$14,COLUMNS($C$9:M$14),0)*M$19,0))</f>
        <v/>
      </c>
      <c r="R94" s="4" t="str">
        <f>IF(VLOOKUP($C94,$C$9:$U$14,COLUMNS($C$9:N$14),0)="","",ROUND(F$4*$E94*VLOOKUP($C94,$C$9:$U$14,COLUMNS($C$9:N$14),0)*N$18,0)&amp;"～"&amp;ROUND(F$4*$E94*VLOOKUP($C94,$C$9:$U$14,COLUMNS($C$9:N$14),0)*N$19,0))</f>
        <v/>
      </c>
      <c r="S94" s="4" t="str">
        <f>IF(VLOOKUP($C94,$C$9:$U$14,COLUMNS($C$9:O$14),0)="","",ROUND(G$4*$E94*VLOOKUP($C94,$C$9:$U$14,COLUMNS($C$9:O$14),0)*O$18,0)&amp;"～"&amp;ROUND(G$4*$E94*VLOOKUP($C94,$C$9:$U$14,COLUMNS($C$9:O$14),0)*O$19,0))</f>
        <v>64～82</v>
      </c>
      <c r="T94" s="4" t="str">
        <f>IF(VLOOKUP($C94,$C$9:$U$14,COLUMNS($C$9:P$14),0)="","",ROUND(H$4*$E94*VLOOKUP($C94,$C$9:$U$14,COLUMNS($C$9:P$14),0)*P$18,0)&amp;"～"&amp;ROUND(H$4*$E94*VLOOKUP($C94,$C$9:$U$14,COLUMNS($C$9:P$14),0)*P$19,0))</f>
        <v/>
      </c>
      <c r="U94" s="4" t="str">
        <f>IF(VLOOKUP($C94,$C$9:$U$14,COLUMNS($C$9:Q$14),0)="","",ROUND(I$4*$E94*VLOOKUP($C94,$C$9:$U$14,COLUMNS($C$9:Q$14),0)*Q$18,0)&amp;"～"&amp;ROUND(I$4*$E94*VLOOKUP($C94,$C$9:$U$14,COLUMNS($C$9:Q$14),0)*Q$19,0))</f>
        <v/>
      </c>
      <c r="V94" s="4" t="str">
        <f>IF(VLOOKUP($C94,$C$9:$U$14,COLUMNS($C$9:R$14),0)="","",ROUND(J$4*$E94*VLOOKUP($C94,$C$9:$U$14,COLUMNS($C$9:R$14),0)*R$18,0)&amp;"～"&amp;ROUND(J$4*$E94*VLOOKUP($C94,$C$9:$U$14,COLUMNS($C$9:R$14),0)*R$19,0))</f>
        <v/>
      </c>
      <c r="W94" s="4" t="str">
        <f>IF(VLOOKUP($C94,$C$9:$U$14,COLUMNS($C$9:S$14),0)="","",ROUND(K$4*$E94*VLOOKUP($C94,$C$9:$U$14,COLUMNS($C$9:S$14),0)*S$18,0)&amp;"～"&amp;ROUND(K$4*$E94*VLOOKUP($C94,$C$9:$U$14,COLUMNS($C$9:S$14),0)*S$19,0))</f>
        <v/>
      </c>
      <c r="X94" s="4" t="str">
        <f>IF(VLOOKUP($C94,$C$9:$U$14,COLUMNS($C$9:T$14),0)="","",ROUND(L$4*$E94*VLOOKUP($C94,$C$9:$U$14,COLUMNS($C$9:T$14),0)*T$18,0)&amp;"～"&amp;ROUND(L$4*$E94*VLOOKUP($C94,$C$9:$U$14,COLUMNS($C$9:T$14),0)*T$19,0))</f>
        <v/>
      </c>
      <c r="Y94" s="4"/>
      <c r="Z94" s="4">
        <f t="shared" si="15"/>
        <v>253</v>
      </c>
      <c r="AA94" s="1">
        <f t="shared" si="18"/>
        <v>228</v>
      </c>
      <c r="AB94" s="1">
        <f>IF(C94&gt;2,0,ROUND(属性价值和能力评分!$F$38*一级属性!$H$17*装备属性!E94,0))</f>
        <v>210</v>
      </c>
      <c r="AC94" s="1">
        <f t="shared" si="16"/>
        <v>56</v>
      </c>
      <c r="AD94" s="1">
        <f t="shared" si="17"/>
        <v>111</v>
      </c>
    </row>
    <row r="95" spans="2:30">
      <c r="B95" s="1">
        <v>61</v>
      </c>
      <c r="C95" s="1">
        <f t="shared" si="19"/>
        <v>3</v>
      </c>
      <c r="D95" s="1">
        <f t="shared" si="20"/>
        <v>9</v>
      </c>
      <c r="E95" s="1">
        <f t="shared" si="21"/>
        <v>40</v>
      </c>
      <c r="F95" s="4" t="str">
        <f>IF(VLOOKUP($C95,$C$9:$U$14,COLUMNS($C$9:L$14),0)="","",ROUND(D$4*$E95*VLOOKUP($C95,$C$9:$U$14,COLUMNS($C$9:L$14),0)*L$16,0)&amp;"～"&amp;ROUND(D$4*$E95*VLOOKUP($C95,$C$9:$U$14,COLUMNS($C$9:L$14),0)*L$17,0))</f>
        <v/>
      </c>
      <c r="G95" s="4" t="str">
        <f>IF(VLOOKUP($C95,$C$9:$U$14,COLUMNS($C$9:M$14),0)="","",ROUND(E$4*$E95*VLOOKUP($C95,$C$9:$U$14,COLUMNS($C$9:M$14),0)*M$16,0)&amp;"～"&amp;ROUND(E$4*$E95*VLOOKUP($C95,$C$9:$U$14,COLUMNS($C$9:M$14),0)*M$17,0))</f>
        <v>230～295</v>
      </c>
      <c r="H95" s="4" t="str">
        <f>IF(VLOOKUP($C95,$C$9:$U$14,COLUMNS($C$9:N$14),0)="","",ROUND(F$4*$E95*VLOOKUP($C95,$C$9:$U$14,COLUMNS($C$9:N$14),0)*N$16,0)&amp;"～"&amp;ROUND(F$4*$E95*VLOOKUP($C95,$C$9:$U$14,COLUMNS($C$9:N$14),0)*N$17,0))</f>
        <v/>
      </c>
      <c r="I95" s="4" t="str">
        <f>IF(VLOOKUP($C95,$C$9:$U$14,COLUMNS($C$9:O$14),0)="","",ROUND(G$4*$E95*VLOOKUP($C95,$C$9:$U$14,COLUMNS($C$9:O$14),0)*O$16,0)&amp;"～"&amp;ROUND(G$4*$E95*VLOOKUP($C95,$C$9:$U$14,COLUMNS($C$9:O$14),0)*O$17,0))</f>
        <v>34～44</v>
      </c>
      <c r="J95" s="4" t="str">
        <f>IF(VLOOKUP($C95,$C$9:$U$14,COLUMNS($C$9:P$14),0)="","",ROUND(H$4*$E95*VLOOKUP($C95,$C$9:$U$14,COLUMNS($C$9:P$14),0)*P$16,0)&amp;"～"&amp;ROUND(H$4*$E95*VLOOKUP($C95,$C$9:$U$14,COLUMNS($C$9:P$14),0)*P$17,0))</f>
        <v/>
      </c>
      <c r="K95" s="4" t="str">
        <f>IF(VLOOKUP($C95,$C$9:$U$14,COLUMNS($C$9:Q$14),0)="","",ROUND(I$4*$E95*VLOOKUP($C95,$C$9:$U$14,COLUMNS($C$9:Q$14),0)*Q$16,0)&amp;"～"&amp;ROUND(I$4*$E95*VLOOKUP($C95,$C$9:$U$14,COLUMNS($C$9:Q$14),0)*Q$17,0))</f>
        <v/>
      </c>
      <c r="L95" s="4" t="str">
        <f>IF(VLOOKUP($C95,$C$9:$U$14,COLUMNS($C$9:R$14),0)="","",ROUND(J$4*$E95*VLOOKUP($C95,$C$9:$U$14,COLUMNS($C$9:R$14),0)*R$16,0)&amp;"～"&amp;ROUND(J$4*$E95*VLOOKUP($C95,$C$9:$U$14,COLUMNS($C$9:R$14),0)*R$17,0))</f>
        <v/>
      </c>
      <c r="M95" s="4" t="str">
        <f>IF(VLOOKUP($C95,$C$9:$U$14,COLUMNS($C$9:S$14),0)="","",ROUND(K$4*$E95*VLOOKUP($C95,$C$9:$U$14,COLUMNS($C$9:S$14),0)*S$16,0)&amp;"～"&amp;ROUND(K$4*$E95*VLOOKUP($C95,$C$9:$U$14,COLUMNS($C$9:S$14),0)*S$17,0))</f>
        <v/>
      </c>
      <c r="N95" s="4" t="str">
        <f>IF(VLOOKUP($C95,$C$9:$U$14,COLUMNS($C$9:T$14),0)="","",ROUND(L$4*$E95*VLOOKUP($C95,$C$9:$U$14,COLUMNS($C$9:T$14),0)*T$16,0)&amp;"～"&amp;ROUND(L$4*$E95*VLOOKUP($C95,$C$9:$U$14,COLUMNS($C$9:T$14),0)*T$17,0))</f>
        <v/>
      </c>
      <c r="O95" s="4" t="str">
        <f>IF(VLOOKUP($C95,$C$9:$U$14,COLUMNS($C$9:U$14),0)="","",ROUND(M$4*$E95*VLOOKUP($C95,$C$9:$U$14,COLUMNS($C$9:U$14),0)*U$16,0)&amp;"～"&amp;ROUND(M$4*$E95*VLOOKUP($C95,$C$9:$U$14,COLUMNS($C$9:U$14),0)*U$17,0))</f>
        <v/>
      </c>
      <c r="P95" s="4" t="str">
        <f>IF(VLOOKUP($C95,$C$9:$U$14,COLUMNS($C$9:L$14),0)="","",ROUND(D$4*$E95*VLOOKUP($C95,$C$9:$U$14,COLUMNS($C$9:L$14),0)*L$18,0)&amp;"～"&amp;ROUND(D$4*$E95*VLOOKUP($C95,$C$9:$U$14,COLUMNS($C$9:L$14),0)*L$19,0))</f>
        <v/>
      </c>
      <c r="Q95" s="4" t="str">
        <f>IF(VLOOKUP($C95,$C$9:$U$14,COLUMNS($C$9:M$14),0)="","",ROUND(E$4*$E95*VLOOKUP($C95,$C$9:$U$14,COLUMNS($C$9:M$14),0)*M$18,0)&amp;"～"&amp;ROUND(E$4*$E95*VLOOKUP($C95,$C$9:$U$14,COLUMNS($C$9:M$14),0)*M$19,0))</f>
        <v>256～328</v>
      </c>
      <c r="R95" s="4" t="str">
        <f>IF(VLOOKUP($C95,$C$9:$U$14,COLUMNS($C$9:N$14),0)="","",ROUND(F$4*$E95*VLOOKUP($C95,$C$9:$U$14,COLUMNS($C$9:N$14),0)*N$18,0)&amp;"～"&amp;ROUND(F$4*$E95*VLOOKUP($C95,$C$9:$U$14,COLUMNS($C$9:N$14),0)*N$19,0))</f>
        <v/>
      </c>
      <c r="S95" s="4" t="str">
        <f>IF(VLOOKUP($C95,$C$9:$U$14,COLUMNS($C$9:O$14),0)="","",ROUND(G$4*$E95*VLOOKUP($C95,$C$9:$U$14,COLUMNS($C$9:O$14),0)*O$18,0)&amp;"～"&amp;ROUND(G$4*$E95*VLOOKUP($C95,$C$9:$U$14,COLUMNS($C$9:O$14),0)*O$19,0))</f>
        <v>38～49</v>
      </c>
      <c r="T95" s="4" t="str">
        <f>IF(VLOOKUP($C95,$C$9:$U$14,COLUMNS($C$9:P$14),0)="","",ROUND(H$4*$E95*VLOOKUP($C95,$C$9:$U$14,COLUMNS($C$9:P$14),0)*P$18,0)&amp;"～"&amp;ROUND(H$4*$E95*VLOOKUP($C95,$C$9:$U$14,COLUMNS($C$9:P$14),0)*P$19,0))</f>
        <v/>
      </c>
      <c r="U95" s="4" t="str">
        <f>IF(VLOOKUP($C95,$C$9:$U$14,COLUMNS($C$9:Q$14),0)="","",ROUND(I$4*$E95*VLOOKUP($C95,$C$9:$U$14,COLUMNS($C$9:Q$14),0)*Q$18,0)&amp;"～"&amp;ROUND(I$4*$E95*VLOOKUP($C95,$C$9:$U$14,COLUMNS($C$9:Q$14),0)*Q$19,0))</f>
        <v/>
      </c>
      <c r="V95" s="4" t="str">
        <f>IF(VLOOKUP($C95,$C$9:$U$14,COLUMNS($C$9:R$14),0)="","",ROUND(J$4*$E95*VLOOKUP($C95,$C$9:$U$14,COLUMNS($C$9:R$14),0)*R$18,0)&amp;"～"&amp;ROUND(J$4*$E95*VLOOKUP($C95,$C$9:$U$14,COLUMNS($C$9:R$14),0)*R$19,0))</f>
        <v/>
      </c>
      <c r="W95" s="4" t="str">
        <f>IF(VLOOKUP($C95,$C$9:$U$14,COLUMNS($C$9:S$14),0)="","",ROUND(K$4*$E95*VLOOKUP($C95,$C$9:$U$14,COLUMNS($C$9:S$14),0)*S$18,0)&amp;"～"&amp;ROUND(K$4*$E95*VLOOKUP($C95,$C$9:$U$14,COLUMNS($C$9:S$14),0)*S$19,0))</f>
        <v/>
      </c>
      <c r="X95" s="4" t="str">
        <f>IF(VLOOKUP($C95,$C$9:$U$14,COLUMNS($C$9:T$14),0)="","",ROUND(L$4*$E95*VLOOKUP($C95,$C$9:$U$14,COLUMNS($C$9:T$14),0)*T$18,0)&amp;"～"&amp;ROUND(L$4*$E95*VLOOKUP($C95,$C$9:$U$14,COLUMNS($C$9:T$14),0)*T$19,0))</f>
        <v/>
      </c>
      <c r="Y95" s="4"/>
      <c r="Z95" s="4">
        <f t="shared" si="15"/>
        <v>230</v>
      </c>
      <c r="AA95" s="1">
        <f t="shared" si="18"/>
        <v>207</v>
      </c>
      <c r="AB95" s="1">
        <f>IF(C95&gt;2,0,ROUND(属性价值和能力评分!$F$38*一级属性!$H$17*装备属性!E95,0))</f>
        <v>0</v>
      </c>
      <c r="AC95" s="1">
        <f t="shared" si="16"/>
        <v>56</v>
      </c>
      <c r="AD95" s="1">
        <f t="shared" si="17"/>
        <v>111</v>
      </c>
    </row>
    <row r="96" spans="2:30">
      <c r="B96" s="1">
        <v>62</v>
      </c>
      <c r="C96" s="1">
        <f t="shared" si="19"/>
        <v>3</v>
      </c>
      <c r="D96" s="1">
        <f t="shared" si="20"/>
        <v>10</v>
      </c>
      <c r="E96" s="1">
        <f t="shared" si="21"/>
        <v>40</v>
      </c>
      <c r="F96" s="4" t="str">
        <f>IF(VLOOKUP($C96,$C$9:$U$14,COLUMNS($C$9:L$14),0)="","",ROUND(D$4*$E96*VLOOKUP($C96,$C$9:$U$14,COLUMNS($C$9:L$14),0)*L$16,0)&amp;"～"&amp;ROUND(D$4*$E96*VLOOKUP($C96,$C$9:$U$14,COLUMNS($C$9:L$14),0)*L$17,0))</f>
        <v/>
      </c>
      <c r="G96" s="4" t="str">
        <f>IF(VLOOKUP($C96,$C$9:$U$14,COLUMNS($C$9:M$14),0)="","",ROUND(E$4*$E96*VLOOKUP($C96,$C$9:$U$14,COLUMNS($C$9:M$14),0)*M$16,0)&amp;"～"&amp;ROUND(E$4*$E96*VLOOKUP($C96,$C$9:$U$14,COLUMNS($C$9:M$14),0)*M$17,0))</f>
        <v>230～295</v>
      </c>
      <c r="H96" s="4" t="str">
        <f>IF(VLOOKUP($C96,$C$9:$U$14,COLUMNS($C$9:N$14),0)="","",ROUND(F$4*$E96*VLOOKUP($C96,$C$9:$U$14,COLUMNS($C$9:N$14),0)*N$16,0)&amp;"～"&amp;ROUND(F$4*$E96*VLOOKUP($C96,$C$9:$U$14,COLUMNS($C$9:N$14),0)*N$17,0))</f>
        <v/>
      </c>
      <c r="I96" s="4" t="str">
        <f>IF(VLOOKUP($C96,$C$9:$U$14,COLUMNS($C$9:O$14),0)="","",ROUND(G$4*$E96*VLOOKUP($C96,$C$9:$U$14,COLUMNS($C$9:O$14),0)*O$16,0)&amp;"～"&amp;ROUND(G$4*$E96*VLOOKUP($C96,$C$9:$U$14,COLUMNS($C$9:O$14),0)*O$17,0))</f>
        <v>34～44</v>
      </c>
      <c r="J96" s="4" t="str">
        <f>IF(VLOOKUP($C96,$C$9:$U$14,COLUMNS($C$9:P$14),0)="","",ROUND(H$4*$E96*VLOOKUP($C96,$C$9:$U$14,COLUMNS($C$9:P$14),0)*P$16,0)&amp;"～"&amp;ROUND(H$4*$E96*VLOOKUP($C96,$C$9:$U$14,COLUMNS($C$9:P$14),0)*P$17,0))</f>
        <v/>
      </c>
      <c r="K96" s="4" t="str">
        <f>IF(VLOOKUP($C96,$C$9:$U$14,COLUMNS($C$9:Q$14),0)="","",ROUND(I$4*$E96*VLOOKUP($C96,$C$9:$U$14,COLUMNS($C$9:Q$14),0)*Q$16,0)&amp;"～"&amp;ROUND(I$4*$E96*VLOOKUP($C96,$C$9:$U$14,COLUMNS($C$9:Q$14),0)*Q$17,0))</f>
        <v/>
      </c>
      <c r="L96" s="4" t="str">
        <f>IF(VLOOKUP($C96,$C$9:$U$14,COLUMNS($C$9:R$14),0)="","",ROUND(J$4*$E96*VLOOKUP($C96,$C$9:$U$14,COLUMNS($C$9:R$14),0)*R$16,0)&amp;"～"&amp;ROUND(J$4*$E96*VLOOKUP($C96,$C$9:$U$14,COLUMNS($C$9:R$14),0)*R$17,0))</f>
        <v/>
      </c>
      <c r="M96" s="4" t="str">
        <f>IF(VLOOKUP($C96,$C$9:$U$14,COLUMNS($C$9:S$14),0)="","",ROUND(K$4*$E96*VLOOKUP($C96,$C$9:$U$14,COLUMNS($C$9:S$14),0)*S$16,0)&amp;"～"&amp;ROUND(K$4*$E96*VLOOKUP($C96,$C$9:$U$14,COLUMNS($C$9:S$14),0)*S$17,0))</f>
        <v/>
      </c>
      <c r="N96" s="4" t="str">
        <f>IF(VLOOKUP($C96,$C$9:$U$14,COLUMNS($C$9:T$14),0)="","",ROUND(L$4*$E96*VLOOKUP($C96,$C$9:$U$14,COLUMNS($C$9:T$14),0)*T$16,0)&amp;"～"&amp;ROUND(L$4*$E96*VLOOKUP($C96,$C$9:$U$14,COLUMNS($C$9:T$14),0)*T$17,0))</f>
        <v/>
      </c>
      <c r="O96" s="4" t="str">
        <f>IF(VLOOKUP($C96,$C$9:$U$14,COLUMNS($C$9:U$14),0)="","",ROUND(M$4*$E96*VLOOKUP($C96,$C$9:$U$14,COLUMNS($C$9:U$14),0)*U$16,0)&amp;"～"&amp;ROUND(M$4*$E96*VLOOKUP($C96,$C$9:$U$14,COLUMNS($C$9:U$14),0)*U$17,0))</f>
        <v/>
      </c>
      <c r="P96" s="4" t="str">
        <f>IF(VLOOKUP($C96,$C$9:$U$14,COLUMNS($C$9:L$14),0)="","",ROUND(D$4*$E96*VLOOKUP($C96,$C$9:$U$14,COLUMNS($C$9:L$14),0)*L$18,0)&amp;"～"&amp;ROUND(D$4*$E96*VLOOKUP($C96,$C$9:$U$14,COLUMNS($C$9:L$14),0)*L$19,0))</f>
        <v/>
      </c>
      <c r="Q96" s="4" t="str">
        <f>IF(VLOOKUP($C96,$C$9:$U$14,COLUMNS($C$9:M$14),0)="","",ROUND(E$4*$E96*VLOOKUP($C96,$C$9:$U$14,COLUMNS($C$9:M$14),0)*M$18,0)&amp;"～"&amp;ROUND(E$4*$E96*VLOOKUP($C96,$C$9:$U$14,COLUMNS($C$9:M$14),0)*M$19,0))</f>
        <v>256～328</v>
      </c>
      <c r="R96" s="4" t="str">
        <f>IF(VLOOKUP($C96,$C$9:$U$14,COLUMNS($C$9:N$14),0)="","",ROUND(F$4*$E96*VLOOKUP($C96,$C$9:$U$14,COLUMNS($C$9:N$14),0)*N$18,0)&amp;"～"&amp;ROUND(F$4*$E96*VLOOKUP($C96,$C$9:$U$14,COLUMNS($C$9:N$14),0)*N$19,0))</f>
        <v/>
      </c>
      <c r="S96" s="4" t="str">
        <f>IF(VLOOKUP($C96,$C$9:$U$14,COLUMNS($C$9:O$14),0)="","",ROUND(G$4*$E96*VLOOKUP($C96,$C$9:$U$14,COLUMNS($C$9:O$14),0)*O$18,0)&amp;"～"&amp;ROUND(G$4*$E96*VLOOKUP($C96,$C$9:$U$14,COLUMNS($C$9:O$14),0)*O$19,0))</f>
        <v>38～49</v>
      </c>
      <c r="T96" s="4" t="str">
        <f>IF(VLOOKUP($C96,$C$9:$U$14,COLUMNS($C$9:P$14),0)="","",ROUND(H$4*$E96*VLOOKUP($C96,$C$9:$U$14,COLUMNS($C$9:P$14),0)*P$18,0)&amp;"～"&amp;ROUND(H$4*$E96*VLOOKUP($C96,$C$9:$U$14,COLUMNS($C$9:P$14),0)*P$19,0))</f>
        <v/>
      </c>
      <c r="U96" s="4" t="str">
        <f>IF(VLOOKUP($C96,$C$9:$U$14,COLUMNS($C$9:Q$14),0)="","",ROUND(I$4*$E96*VLOOKUP($C96,$C$9:$U$14,COLUMNS($C$9:Q$14),0)*Q$18,0)&amp;"～"&amp;ROUND(I$4*$E96*VLOOKUP($C96,$C$9:$U$14,COLUMNS($C$9:Q$14),0)*Q$19,0))</f>
        <v/>
      </c>
      <c r="V96" s="4" t="str">
        <f>IF(VLOOKUP($C96,$C$9:$U$14,COLUMNS($C$9:R$14),0)="","",ROUND(J$4*$E96*VLOOKUP($C96,$C$9:$U$14,COLUMNS($C$9:R$14),0)*R$18,0)&amp;"～"&amp;ROUND(J$4*$E96*VLOOKUP($C96,$C$9:$U$14,COLUMNS($C$9:R$14),0)*R$19,0))</f>
        <v/>
      </c>
      <c r="W96" s="4" t="str">
        <f>IF(VLOOKUP($C96,$C$9:$U$14,COLUMNS($C$9:S$14),0)="","",ROUND(K$4*$E96*VLOOKUP($C96,$C$9:$U$14,COLUMNS($C$9:S$14),0)*S$18,0)&amp;"～"&amp;ROUND(K$4*$E96*VLOOKUP($C96,$C$9:$U$14,COLUMNS($C$9:S$14),0)*S$19,0))</f>
        <v/>
      </c>
      <c r="X96" s="4" t="str">
        <f>IF(VLOOKUP($C96,$C$9:$U$14,COLUMNS($C$9:T$14),0)="","",ROUND(L$4*$E96*VLOOKUP($C96,$C$9:$U$14,COLUMNS($C$9:T$14),0)*T$18,0)&amp;"～"&amp;ROUND(L$4*$E96*VLOOKUP($C96,$C$9:$U$14,COLUMNS($C$9:T$14),0)*T$19,0))</f>
        <v/>
      </c>
      <c r="Y96" s="4"/>
      <c r="Z96" s="4">
        <f t="shared" si="15"/>
        <v>230</v>
      </c>
      <c r="AA96" s="1">
        <f t="shared" si="18"/>
        <v>207</v>
      </c>
      <c r="AB96" s="1">
        <f>IF(C96&gt;2,0,ROUND(属性价值和能力评分!$F$38*一级属性!$H$17*装备属性!E96,0))</f>
        <v>0</v>
      </c>
      <c r="AC96" s="1">
        <f t="shared" si="16"/>
        <v>56</v>
      </c>
      <c r="AD96" s="1">
        <f t="shared" si="17"/>
        <v>111</v>
      </c>
    </row>
    <row r="97" spans="2:30">
      <c r="B97" s="1">
        <v>63</v>
      </c>
      <c r="C97" s="1">
        <f t="shared" si="19"/>
        <v>4</v>
      </c>
      <c r="D97" s="1">
        <f t="shared" si="20"/>
        <v>11</v>
      </c>
      <c r="E97" s="1">
        <f t="shared" si="21"/>
        <v>40</v>
      </c>
      <c r="F97" s="4" t="str">
        <f>IF(VLOOKUP($C97,$C$9:$U$14,COLUMNS($C$9:L$14),0)="","",ROUND(D$4*$E97*VLOOKUP($C97,$C$9:$U$14,COLUMNS($C$9:L$14),0)*L$16,0)&amp;"～"&amp;ROUND(D$4*$E97*VLOOKUP($C97,$C$9:$U$14,COLUMNS($C$9:L$14),0)*L$17,0))</f>
        <v/>
      </c>
      <c r="G97" s="4" t="str">
        <f>IF(VLOOKUP($C97,$C$9:$U$14,COLUMNS($C$9:M$14),0)="","",ROUND(E$4*$E97*VLOOKUP($C97,$C$9:$U$14,COLUMNS($C$9:M$14),0)*M$16,0)&amp;"～"&amp;ROUND(E$4*$E97*VLOOKUP($C97,$C$9:$U$14,COLUMNS($C$9:M$14),0)*M$17,0))</f>
        <v/>
      </c>
      <c r="H97" s="4" t="str">
        <f>IF(VLOOKUP($C97,$C$9:$U$14,COLUMNS($C$9:N$14),0)="","",ROUND(F$4*$E97*VLOOKUP($C97,$C$9:$U$14,COLUMNS($C$9:N$14),0)*N$16,0)&amp;"～"&amp;ROUND(F$4*$E97*VLOOKUP($C97,$C$9:$U$14,COLUMNS($C$9:N$14),0)*N$17,0))</f>
        <v/>
      </c>
      <c r="I97" s="4" t="str">
        <f>IF(VLOOKUP($C97,$C$9:$U$14,COLUMNS($C$9:O$14),0)="","",ROUND(G$4*$E97*VLOOKUP($C97,$C$9:$U$14,COLUMNS($C$9:O$14),0)*O$16,0)&amp;"～"&amp;ROUND(G$4*$E97*VLOOKUP($C97,$C$9:$U$14,COLUMNS($C$9:O$14),0)*O$17,0))</f>
        <v/>
      </c>
      <c r="J97" s="4" t="str">
        <f>IF(VLOOKUP($C97,$C$9:$U$14,COLUMNS($C$9:P$14),0)="","",ROUND(H$4*$E97*VLOOKUP($C97,$C$9:$U$14,COLUMNS($C$9:P$14),0)*P$16,0)&amp;"～"&amp;ROUND(H$4*$E97*VLOOKUP($C97,$C$9:$U$14,COLUMNS($C$9:P$14),0)*P$17,0))</f>
        <v>63～81</v>
      </c>
      <c r="K97" s="4" t="str">
        <f>IF(VLOOKUP($C97,$C$9:$U$14,COLUMNS($C$9:Q$14),0)="","",ROUND(I$4*$E97*VLOOKUP($C97,$C$9:$U$14,COLUMNS($C$9:Q$14),0)*Q$16,0)&amp;"～"&amp;ROUND(I$4*$E97*VLOOKUP($C97,$C$9:$U$14,COLUMNS($C$9:Q$14),0)*Q$17,0))</f>
        <v>34～43</v>
      </c>
      <c r="L97" s="4" t="str">
        <f>IF(VLOOKUP($C97,$C$9:$U$14,COLUMNS($C$9:R$14),0)="","",ROUND(J$4*$E97*VLOOKUP($C97,$C$9:$U$14,COLUMNS($C$9:R$14),0)*R$16,0)&amp;"～"&amp;ROUND(J$4*$E97*VLOOKUP($C97,$C$9:$U$14,COLUMNS($C$9:R$14),0)*R$17,0))</f>
        <v/>
      </c>
      <c r="M97" s="4" t="str">
        <f>IF(VLOOKUP($C97,$C$9:$U$14,COLUMNS($C$9:S$14),0)="","",ROUND(K$4*$E97*VLOOKUP($C97,$C$9:$U$14,COLUMNS($C$9:S$14),0)*S$16,0)&amp;"～"&amp;ROUND(K$4*$E97*VLOOKUP($C97,$C$9:$U$14,COLUMNS($C$9:S$14),0)*S$17,0))</f>
        <v/>
      </c>
      <c r="N97" s="4" t="str">
        <f>IF(VLOOKUP($C97,$C$9:$U$14,COLUMNS($C$9:T$14),0)="","",ROUND(L$4*$E97*VLOOKUP($C97,$C$9:$U$14,COLUMNS($C$9:T$14),0)*T$16,0)&amp;"～"&amp;ROUND(L$4*$E97*VLOOKUP($C97,$C$9:$U$14,COLUMNS($C$9:T$14),0)*T$17,0))</f>
        <v/>
      </c>
      <c r="O97" s="4" t="str">
        <f>IF(VLOOKUP($C97,$C$9:$U$14,COLUMNS($C$9:U$14),0)="","",ROUND(M$4*$E97*VLOOKUP($C97,$C$9:$U$14,COLUMNS($C$9:U$14),0)*U$16,0)&amp;"～"&amp;ROUND(M$4*$E97*VLOOKUP($C97,$C$9:$U$14,COLUMNS($C$9:U$14),0)*U$17,0))</f>
        <v/>
      </c>
      <c r="P97" s="4" t="str">
        <f>IF(VLOOKUP($C97,$C$9:$U$14,COLUMNS($C$9:L$14),0)="","",ROUND(D$4*$E97*VLOOKUP($C97,$C$9:$U$14,COLUMNS($C$9:L$14),0)*L$18,0)&amp;"～"&amp;ROUND(D$4*$E97*VLOOKUP($C97,$C$9:$U$14,COLUMNS($C$9:L$14),0)*L$19,0))</f>
        <v/>
      </c>
      <c r="Q97" s="4" t="str">
        <f>IF(VLOOKUP($C97,$C$9:$U$14,COLUMNS($C$9:M$14),0)="","",ROUND(E$4*$E97*VLOOKUP($C97,$C$9:$U$14,COLUMNS($C$9:M$14),0)*M$18,0)&amp;"～"&amp;ROUND(E$4*$E97*VLOOKUP($C97,$C$9:$U$14,COLUMNS($C$9:M$14),0)*M$19,0))</f>
        <v/>
      </c>
      <c r="R97" s="4" t="str">
        <f>IF(VLOOKUP($C97,$C$9:$U$14,COLUMNS($C$9:N$14),0)="","",ROUND(F$4*$E97*VLOOKUP($C97,$C$9:$U$14,COLUMNS($C$9:N$14),0)*N$18,0)&amp;"～"&amp;ROUND(F$4*$E97*VLOOKUP($C97,$C$9:$U$14,COLUMNS($C$9:N$14),0)*N$19,0))</f>
        <v/>
      </c>
      <c r="S97" s="4" t="str">
        <f>IF(VLOOKUP($C97,$C$9:$U$14,COLUMNS($C$9:O$14),0)="","",ROUND(G$4*$E97*VLOOKUP($C97,$C$9:$U$14,COLUMNS($C$9:O$14),0)*O$18,0)&amp;"～"&amp;ROUND(G$4*$E97*VLOOKUP($C97,$C$9:$U$14,COLUMNS($C$9:O$14),0)*O$19,0))</f>
        <v/>
      </c>
      <c r="T97" s="4" t="str">
        <f>IF(VLOOKUP($C97,$C$9:$U$14,COLUMNS($C$9:P$14),0)="","",ROUND(H$4*$E97*VLOOKUP($C97,$C$9:$U$14,COLUMNS($C$9:P$14),0)*P$18,0)&amp;"～"&amp;ROUND(H$4*$E97*VLOOKUP($C97,$C$9:$U$14,COLUMNS($C$9:P$14),0)*P$19,0))</f>
        <v>70～90</v>
      </c>
      <c r="U97" s="4" t="str">
        <f>IF(VLOOKUP($C97,$C$9:$U$14,COLUMNS($C$9:Q$14),0)="","",ROUND(I$4*$E97*VLOOKUP($C97,$C$9:$U$14,COLUMNS($C$9:Q$14),0)*Q$18,0)&amp;"～"&amp;ROUND(I$4*$E97*VLOOKUP($C97,$C$9:$U$14,COLUMNS($C$9:Q$14),0)*Q$19,0))</f>
        <v>37～48</v>
      </c>
      <c r="V97" s="4" t="str">
        <f>IF(VLOOKUP($C97,$C$9:$U$14,COLUMNS($C$9:R$14),0)="","",ROUND(J$4*$E97*VLOOKUP($C97,$C$9:$U$14,COLUMNS($C$9:R$14),0)*R$18,0)&amp;"～"&amp;ROUND(J$4*$E97*VLOOKUP($C97,$C$9:$U$14,COLUMNS($C$9:R$14),0)*R$19,0))</f>
        <v/>
      </c>
      <c r="W97" s="4" t="str">
        <f>IF(VLOOKUP($C97,$C$9:$U$14,COLUMNS($C$9:S$14),0)="","",ROUND(K$4*$E97*VLOOKUP($C97,$C$9:$U$14,COLUMNS($C$9:S$14),0)*S$18,0)&amp;"～"&amp;ROUND(K$4*$E97*VLOOKUP($C97,$C$9:$U$14,COLUMNS($C$9:S$14),0)*S$19,0))</f>
        <v/>
      </c>
      <c r="X97" s="4" t="str">
        <f>IF(VLOOKUP($C97,$C$9:$U$14,COLUMNS($C$9:T$14),0)="","",ROUND(L$4*$E97*VLOOKUP($C97,$C$9:$U$14,COLUMNS($C$9:T$14),0)*T$18,0)&amp;"～"&amp;ROUND(L$4*$E97*VLOOKUP($C97,$C$9:$U$14,COLUMNS($C$9:T$14),0)*T$19,0))</f>
        <v/>
      </c>
      <c r="Y97" s="4"/>
      <c r="Z97" s="4">
        <f t="shared" si="15"/>
        <v>204</v>
      </c>
      <c r="AA97" s="1">
        <f t="shared" si="18"/>
        <v>184</v>
      </c>
      <c r="AB97" s="1">
        <f>IF(C97&gt;2,0,ROUND(属性价值和能力评分!$F$38*一级属性!$H$17*装备属性!E97,0))</f>
        <v>0</v>
      </c>
      <c r="AC97" s="1">
        <f t="shared" si="16"/>
        <v>56</v>
      </c>
      <c r="AD97" s="1">
        <f t="shared" si="17"/>
        <v>111</v>
      </c>
    </row>
    <row r="98" spans="2:30">
      <c r="B98" s="1">
        <v>64</v>
      </c>
      <c r="C98" s="1">
        <f t="shared" si="19"/>
        <v>5</v>
      </c>
      <c r="D98" s="1">
        <f t="shared" si="20"/>
        <v>12</v>
      </c>
      <c r="E98" s="1">
        <f t="shared" si="21"/>
        <v>40</v>
      </c>
      <c r="F98" s="4" t="str">
        <f>IF(VLOOKUP($C98,$C$9:$U$14,COLUMNS($C$9:L$14),0)="","",ROUND(D$4*$E98*VLOOKUP($C98,$C$9:$U$14,COLUMNS($C$9:L$14),0)*L$16,0)&amp;"～"&amp;ROUND(D$4*$E98*VLOOKUP($C98,$C$9:$U$14,COLUMNS($C$9:L$14),0)*L$17,0))</f>
        <v>276～354</v>
      </c>
      <c r="G98" s="4" t="str">
        <f>IF(VLOOKUP($C98,$C$9:$U$14,COLUMNS($C$9:M$14),0)="","",ROUND(E$4*$E98*VLOOKUP($C98,$C$9:$U$14,COLUMNS($C$9:M$14),0)*M$16,0)&amp;"～"&amp;ROUND(E$4*$E98*VLOOKUP($C98,$C$9:$U$14,COLUMNS($C$9:M$14),0)*M$17,0))</f>
        <v/>
      </c>
      <c r="H98" s="4" t="str">
        <f>IF(VLOOKUP($C98,$C$9:$U$14,COLUMNS($C$9:N$14),0)="","",ROUND(F$4*$E98*VLOOKUP($C98,$C$9:$U$14,COLUMNS($C$9:N$14),0)*N$16,0)&amp;"～"&amp;ROUND(F$4*$E98*VLOOKUP($C98,$C$9:$U$14,COLUMNS($C$9:N$14),0)*N$17,0))</f>
        <v/>
      </c>
      <c r="I98" s="4" t="str">
        <f>IF(VLOOKUP($C98,$C$9:$U$14,COLUMNS($C$9:O$14),0)="","",ROUND(G$4*$E98*VLOOKUP($C98,$C$9:$U$14,COLUMNS($C$9:O$14),0)*O$16,0)&amp;"～"&amp;ROUND(G$4*$E98*VLOOKUP($C98,$C$9:$U$14,COLUMNS($C$9:O$14),0)*O$17,0))</f>
        <v>23～30</v>
      </c>
      <c r="J98" s="4" t="str">
        <f>IF(VLOOKUP($C98,$C$9:$U$14,COLUMNS($C$9:P$14),0)="","",ROUND(H$4*$E98*VLOOKUP($C98,$C$9:$U$14,COLUMNS($C$9:P$14),0)*P$16,0)&amp;"～"&amp;ROUND(H$4*$E98*VLOOKUP($C98,$C$9:$U$14,COLUMNS($C$9:P$14),0)*P$17,0))</f>
        <v/>
      </c>
      <c r="K98" s="4" t="str">
        <f>IF(VLOOKUP($C98,$C$9:$U$14,COLUMNS($C$9:Q$14),0)="","",ROUND(I$4*$E98*VLOOKUP($C98,$C$9:$U$14,COLUMNS($C$9:Q$14),0)*Q$16,0)&amp;"～"&amp;ROUND(I$4*$E98*VLOOKUP($C98,$C$9:$U$14,COLUMNS($C$9:Q$14),0)*Q$17,0))</f>
        <v/>
      </c>
      <c r="L98" s="4" t="str">
        <f>IF(VLOOKUP($C98,$C$9:$U$14,COLUMNS($C$9:R$14),0)="","",ROUND(J$4*$E98*VLOOKUP($C98,$C$9:$U$14,COLUMNS($C$9:R$14),0)*R$16,0)&amp;"～"&amp;ROUND(J$4*$E98*VLOOKUP($C98,$C$9:$U$14,COLUMNS($C$9:R$14),0)*R$17,0))</f>
        <v/>
      </c>
      <c r="M98" s="4" t="str">
        <f>IF(VLOOKUP($C98,$C$9:$U$14,COLUMNS($C$9:S$14),0)="","",ROUND(K$4*$E98*VLOOKUP($C98,$C$9:$U$14,COLUMNS($C$9:S$14),0)*S$16,0)&amp;"～"&amp;ROUND(K$4*$E98*VLOOKUP($C98,$C$9:$U$14,COLUMNS($C$9:S$14),0)*S$17,0))</f>
        <v/>
      </c>
      <c r="N98" s="4" t="str">
        <f>IF(VLOOKUP($C98,$C$9:$U$14,COLUMNS($C$9:T$14),0)="","",ROUND(L$4*$E98*VLOOKUP($C98,$C$9:$U$14,COLUMNS($C$9:T$14),0)*T$16,0)&amp;"～"&amp;ROUND(L$4*$E98*VLOOKUP($C98,$C$9:$U$14,COLUMNS($C$9:T$14),0)*T$17,0))</f>
        <v/>
      </c>
      <c r="O98" s="4" t="str">
        <f>IF(VLOOKUP($C98,$C$9:$U$14,COLUMNS($C$9:U$14),0)="","",ROUND(M$4*$E98*VLOOKUP($C98,$C$9:$U$14,COLUMNS($C$9:U$14),0)*U$16,0)&amp;"～"&amp;ROUND(M$4*$E98*VLOOKUP($C98,$C$9:$U$14,COLUMNS($C$9:U$14),0)*U$17,0))</f>
        <v/>
      </c>
      <c r="P98" s="4" t="str">
        <f>IF(VLOOKUP($C98,$C$9:$U$14,COLUMNS($C$9:L$14),0)="","",ROUND(D$4*$E98*VLOOKUP($C98,$C$9:$U$14,COLUMNS($C$9:L$14),0)*L$18,0)&amp;"～"&amp;ROUND(D$4*$E98*VLOOKUP($C98,$C$9:$U$14,COLUMNS($C$9:L$14),0)*L$19,0))</f>
        <v>307～394</v>
      </c>
      <c r="Q98" s="4" t="str">
        <f>IF(VLOOKUP($C98,$C$9:$U$14,COLUMNS($C$9:M$14),0)="","",ROUND(E$4*$E98*VLOOKUP($C98,$C$9:$U$14,COLUMNS($C$9:M$14),0)*M$18,0)&amp;"～"&amp;ROUND(E$4*$E98*VLOOKUP($C98,$C$9:$U$14,COLUMNS($C$9:M$14),0)*M$19,0))</f>
        <v/>
      </c>
      <c r="R98" s="4" t="str">
        <f>IF(VLOOKUP($C98,$C$9:$U$14,COLUMNS($C$9:N$14),0)="","",ROUND(F$4*$E98*VLOOKUP($C98,$C$9:$U$14,COLUMNS($C$9:N$14),0)*N$18,0)&amp;"～"&amp;ROUND(F$4*$E98*VLOOKUP($C98,$C$9:$U$14,COLUMNS($C$9:N$14),0)*N$19,0))</f>
        <v/>
      </c>
      <c r="S98" s="4" t="str">
        <f>IF(VLOOKUP($C98,$C$9:$U$14,COLUMNS($C$9:O$14),0)="","",ROUND(G$4*$E98*VLOOKUP($C98,$C$9:$U$14,COLUMNS($C$9:O$14),0)*O$18,0)&amp;"～"&amp;ROUND(G$4*$E98*VLOOKUP($C98,$C$9:$U$14,COLUMNS($C$9:O$14),0)*O$19,0))</f>
        <v>26～33</v>
      </c>
      <c r="T98" s="4" t="str">
        <f>IF(VLOOKUP($C98,$C$9:$U$14,COLUMNS($C$9:P$14),0)="","",ROUND(H$4*$E98*VLOOKUP($C98,$C$9:$U$14,COLUMNS($C$9:P$14),0)*P$18,0)&amp;"～"&amp;ROUND(H$4*$E98*VLOOKUP($C98,$C$9:$U$14,COLUMNS($C$9:P$14),0)*P$19,0))</f>
        <v/>
      </c>
      <c r="U98" s="4" t="str">
        <f>IF(VLOOKUP($C98,$C$9:$U$14,COLUMNS($C$9:Q$14),0)="","",ROUND(I$4*$E98*VLOOKUP($C98,$C$9:$U$14,COLUMNS($C$9:Q$14),0)*Q$18,0)&amp;"～"&amp;ROUND(I$4*$E98*VLOOKUP($C98,$C$9:$U$14,COLUMNS($C$9:Q$14),0)*Q$19,0))</f>
        <v/>
      </c>
      <c r="V98" s="4" t="str">
        <f>IF(VLOOKUP($C98,$C$9:$U$14,COLUMNS($C$9:R$14),0)="","",ROUND(J$4*$E98*VLOOKUP($C98,$C$9:$U$14,COLUMNS($C$9:R$14),0)*R$18,0)&amp;"～"&amp;ROUND(J$4*$E98*VLOOKUP($C98,$C$9:$U$14,COLUMNS($C$9:R$14),0)*R$19,0))</f>
        <v/>
      </c>
      <c r="W98" s="4" t="str">
        <f>IF(VLOOKUP($C98,$C$9:$U$14,COLUMNS($C$9:S$14),0)="","",ROUND(K$4*$E98*VLOOKUP($C98,$C$9:$U$14,COLUMNS($C$9:S$14),0)*S$18,0)&amp;"～"&amp;ROUND(K$4*$E98*VLOOKUP($C98,$C$9:$U$14,COLUMNS($C$9:S$14),0)*S$19,0))</f>
        <v/>
      </c>
      <c r="X98" s="4" t="str">
        <f>IF(VLOOKUP($C98,$C$9:$U$14,COLUMNS($C$9:T$14),0)="","",ROUND(L$4*$E98*VLOOKUP($C98,$C$9:$U$14,COLUMNS($C$9:T$14),0)*T$18,0)&amp;"～"&amp;ROUND(L$4*$E98*VLOOKUP($C98,$C$9:$U$14,COLUMNS($C$9:T$14),0)*T$19,0))</f>
        <v/>
      </c>
      <c r="Y98" s="4"/>
      <c r="Z98" s="4">
        <f t="shared" si="15"/>
        <v>200</v>
      </c>
      <c r="AA98" s="1">
        <f t="shared" si="18"/>
        <v>180</v>
      </c>
      <c r="AB98" s="1">
        <f>IF(C98&gt;2,0,ROUND(属性价值和能力评分!$F$38*一级属性!$H$17*装备属性!E98,0))</f>
        <v>0</v>
      </c>
      <c r="AC98" s="1">
        <f t="shared" si="16"/>
        <v>56</v>
      </c>
      <c r="AD98" s="1">
        <f t="shared" si="17"/>
        <v>111</v>
      </c>
    </row>
    <row r="99" spans="2:30">
      <c r="B99" s="1">
        <v>65</v>
      </c>
      <c r="C99" s="1">
        <f t="shared" si="19"/>
        <v>6</v>
      </c>
      <c r="D99" s="1">
        <f t="shared" si="20"/>
        <v>13</v>
      </c>
      <c r="E99" s="1">
        <f t="shared" si="21"/>
        <v>40</v>
      </c>
      <c r="F99" s="4" t="str">
        <f>IF(VLOOKUP($C99,$C$9:$U$14,COLUMNS($C$9:L$14),0)="","",ROUND(D$4*$E99*VLOOKUP($C99,$C$9:$U$14,COLUMNS($C$9:L$14),0)*L$16,0)&amp;"～"&amp;ROUND(D$4*$E99*VLOOKUP($C99,$C$9:$U$14,COLUMNS($C$9:L$14),0)*L$17,0))</f>
        <v/>
      </c>
      <c r="G99" s="4" t="str">
        <f>IF(VLOOKUP($C99,$C$9:$U$14,COLUMNS($C$9:M$14),0)="","",ROUND(E$4*$E99*VLOOKUP($C99,$C$9:$U$14,COLUMNS($C$9:M$14),0)*M$16,0)&amp;"～"&amp;ROUND(E$4*$E99*VLOOKUP($C99,$C$9:$U$14,COLUMNS($C$9:M$14),0)*M$17,0))</f>
        <v/>
      </c>
      <c r="H99" s="4" t="str">
        <f>IF(VLOOKUP($C99,$C$9:$U$14,COLUMNS($C$9:N$14),0)="","",ROUND(F$4*$E99*VLOOKUP($C99,$C$9:$U$14,COLUMNS($C$9:N$14),0)*N$16,0)&amp;"～"&amp;ROUND(F$4*$E99*VLOOKUP($C99,$C$9:$U$14,COLUMNS($C$9:N$14),0)*N$17,0))</f>
        <v/>
      </c>
      <c r="I99" s="4" t="str">
        <f>IF(VLOOKUP($C99,$C$9:$U$14,COLUMNS($C$9:O$14),0)="","",ROUND(G$4*$E99*VLOOKUP($C99,$C$9:$U$14,COLUMNS($C$9:O$14),0)*O$16,0)&amp;"～"&amp;ROUND(G$4*$E99*VLOOKUP($C99,$C$9:$U$14,COLUMNS($C$9:O$14),0)*O$17,0))</f>
        <v/>
      </c>
      <c r="J99" s="4" t="str">
        <f>IF(VLOOKUP($C99,$C$9:$U$14,COLUMNS($C$9:P$14),0)="","",ROUND(H$4*$E99*VLOOKUP($C99,$C$9:$U$14,COLUMNS($C$9:P$14),0)*P$16,0)&amp;"～"&amp;ROUND(H$4*$E99*VLOOKUP($C99,$C$9:$U$14,COLUMNS($C$9:P$14),0)*P$17,0))</f>
        <v/>
      </c>
      <c r="K99" s="4" t="str">
        <f>IF(VLOOKUP($C99,$C$9:$U$14,COLUMNS($C$9:Q$14),0)="","",ROUND(I$4*$E99*VLOOKUP($C99,$C$9:$U$14,COLUMNS($C$9:Q$14),0)*Q$16,0)&amp;"～"&amp;ROUND(I$4*$E99*VLOOKUP($C99,$C$9:$U$14,COLUMNS($C$9:Q$14),0)*Q$17,0))</f>
        <v>34～43</v>
      </c>
      <c r="L99" s="4" t="str">
        <f>IF(VLOOKUP($C99,$C$9:$U$14,COLUMNS($C$9:R$14),0)="","",ROUND(J$4*$E99*VLOOKUP($C99,$C$9:$U$14,COLUMNS($C$9:R$14),0)*R$16,0)&amp;"～"&amp;ROUND(J$4*$E99*VLOOKUP($C99,$C$9:$U$14,COLUMNS($C$9:R$14),0)*R$17,0))</f>
        <v>26～47</v>
      </c>
      <c r="M99" s="4" t="str">
        <f>IF(VLOOKUP($C99,$C$9:$U$14,COLUMNS($C$9:S$14),0)="","",ROUND(K$4*$E99*VLOOKUP($C99,$C$9:$U$14,COLUMNS($C$9:S$14),0)*S$16,0)&amp;"～"&amp;ROUND(K$4*$E99*VLOOKUP($C99,$C$9:$U$14,COLUMNS($C$9:S$14),0)*S$17,0))</f>
        <v/>
      </c>
      <c r="N99" s="4" t="str">
        <f>IF(VLOOKUP($C99,$C$9:$U$14,COLUMNS($C$9:T$14),0)="","",ROUND(L$4*$E99*VLOOKUP($C99,$C$9:$U$14,COLUMNS($C$9:T$14),0)*T$16,0)&amp;"～"&amp;ROUND(L$4*$E99*VLOOKUP($C99,$C$9:$U$14,COLUMNS($C$9:T$14),0)*T$17,0))</f>
        <v/>
      </c>
      <c r="O99" s="4" t="str">
        <f>IF(VLOOKUP($C99,$C$9:$U$14,COLUMNS($C$9:U$14),0)="","",ROUND(M$4*$E99*VLOOKUP($C99,$C$9:$U$14,COLUMNS($C$9:U$14),0)*U$16,0)&amp;"～"&amp;ROUND(M$4*$E99*VLOOKUP($C99,$C$9:$U$14,COLUMNS($C$9:U$14),0)*U$17,0))</f>
        <v/>
      </c>
      <c r="P99" s="4" t="str">
        <f>IF(VLOOKUP($C99,$C$9:$U$14,COLUMNS($C$9:L$14),0)="","",ROUND(D$4*$E99*VLOOKUP($C99,$C$9:$U$14,COLUMNS($C$9:L$14),0)*L$18,0)&amp;"～"&amp;ROUND(D$4*$E99*VLOOKUP($C99,$C$9:$U$14,COLUMNS($C$9:L$14),0)*L$19,0))</f>
        <v/>
      </c>
      <c r="Q99" s="4" t="str">
        <f>IF(VLOOKUP($C99,$C$9:$U$14,COLUMNS($C$9:M$14),0)="","",ROUND(E$4*$E99*VLOOKUP($C99,$C$9:$U$14,COLUMNS($C$9:M$14),0)*M$18,0)&amp;"～"&amp;ROUND(E$4*$E99*VLOOKUP($C99,$C$9:$U$14,COLUMNS($C$9:M$14),0)*M$19,0))</f>
        <v/>
      </c>
      <c r="R99" s="4" t="str">
        <f>IF(VLOOKUP($C99,$C$9:$U$14,COLUMNS($C$9:N$14),0)="","",ROUND(F$4*$E99*VLOOKUP($C99,$C$9:$U$14,COLUMNS($C$9:N$14),0)*N$18,0)&amp;"～"&amp;ROUND(F$4*$E99*VLOOKUP($C99,$C$9:$U$14,COLUMNS($C$9:N$14),0)*N$19,0))</f>
        <v/>
      </c>
      <c r="S99" s="4" t="str">
        <f>IF(VLOOKUP($C99,$C$9:$U$14,COLUMNS($C$9:O$14),0)="","",ROUND(G$4*$E99*VLOOKUP($C99,$C$9:$U$14,COLUMNS($C$9:O$14),0)*O$18,0)&amp;"～"&amp;ROUND(G$4*$E99*VLOOKUP($C99,$C$9:$U$14,COLUMNS($C$9:O$14),0)*O$19,0))</f>
        <v/>
      </c>
      <c r="T99" s="4" t="str">
        <f>IF(VLOOKUP($C99,$C$9:$U$14,COLUMNS($C$9:P$14),0)="","",ROUND(H$4*$E99*VLOOKUP($C99,$C$9:$U$14,COLUMNS($C$9:P$14),0)*P$18,0)&amp;"～"&amp;ROUND(H$4*$E99*VLOOKUP($C99,$C$9:$U$14,COLUMNS($C$9:P$14),0)*P$19,0))</f>
        <v/>
      </c>
      <c r="U99" s="4" t="str">
        <f>IF(VLOOKUP($C99,$C$9:$U$14,COLUMNS($C$9:Q$14),0)="","",ROUND(I$4*$E99*VLOOKUP($C99,$C$9:$U$14,COLUMNS($C$9:Q$14),0)*Q$18,0)&amp;"～"&amp;ROUND(I$4*$E99*VLOOKUP($C99,$C$9:$U$14,COLUMNS($C$9:Q$14),0)*Q$19,0))</f>
        <v>37～48</v>
      </c>
      <c r="V99" s="4" t="str">
        <f>IF(VLOOKUP($C99,$C$9:$U$14,COLUMNS($C$9:R$14),0)="","",ROUND(J$4*$E99*VLOOKUP($C99,$C$9:$U$14,COLUMNS($C$9:R$14),0)*R$18,0)&amp;"～"&amp;ROUND(J$4*$E99*VLOOKUP($C99,$C$9:$U$14,COLUMNS($C$9:R$14),0)*R$19,0))</f>
        <v>29～52</v>
      </c>
      <c r="W99" s="4" t="str">
        <f>IF(VLOOKUP($C99,$C$9:$U$14,COLUMNS($C$9:S$14),0)="","",ROUND(K$4*$E99*VLOOKUP($C99,$C$9:$U$14,COLUMNS($C$9:S$14),0)*S$18,0)&amp;"～"&amp;ROUND(K$4*$E99*VLOOKUP($C99,$C$9:$U$14,COLUMNS($C$9:S$14),0)*S$19,0))</f>
        <v/>
      </c>
      <c r="X99" s="4" t="str">
        <f>IF(VLOOKUP($C99,$C$9:$U$14,COLUMNS($C$9:T$14),0)="","",ROUND(L$4*$E99*VLOOKUP($C99,$C$9:$U$14,COLUMNS($C$9:T$14),0)*T$18,0)&amp;"～"&amp;ROUND(L$4*$E99*VLOOKUP($C99,$C$9:$U$14,COLUMNS($C$9:T$14),0)*T$19,0))</f>
        <v/>
      </c>
      <c r="Y99" s="4"/>
      <c r="Z99" s="4">
        <f t="shared" ref="Z99:Z162" si="22">ROUND(VLOOKUP($C99,$C$9:$W$14,21,0)*E99,0)</f>
        <v>212</v>
      </c>
      <c r="AA99" s="1">
        <f t="shared" si="18"/>
        <v>191</v>
      </c>
      <c r="AB99" s="1">
        <f>IF(C99&gt;2,0,ROUND(属性价值和能力评分!$F$38*一级属性!$H$17*装备属性!E99,0))</f>
        <v>0</v>
      </c>
      <c r="AC99" s="1">
        <f t="shared" ref="AC99:AC162" si="23">ROUND($W$9*0.15*E99,0)</f>
        <v>56</v>
      </c>
      <c r="AD99" s="1">
        <f t="shared" ref="AD99:AD162" si="24">ROUND($W$9*0.3*E99,0)</f>
        <v>111</v>
      </c>
    </row>
    <row r="100" spans="2:30">
      <c r="B100" s="1">
        <v>66</v>
      </c>
      <c r="C100" s="1">
        <f t="shared" si="19"/>
        <v>1</v>
      </c>
      <c r="D100" s="1">
        <f t="shared" si="20"/>
        <v>1</v>
      </c>
      <c r="E100" s="1">
        <f t="shared" si="21"/>
        <v>50</v>
      </c>
      <c r="F100" s="4" t="str">
        <f>IF(VLOOKUP($C100,$C$9:$U$14,COLUMNS($C$9:L$14),0)="","",ROUND(D$4*$E100*VLOOKUP($C100,$C$9:$U$14,COLUMNS($C$9:L$14),0)*L$16,0)&amp;"～"&amp;ROUND(D$4*$E100*VLOOKUP($C100,$C$9:$U$14,COLUMNS($C$9:L$14),0)*L$17,0))</f>
        <v/>
      </c>
      <c r="G100" s="4" t="str">
        <f>IF(VLOOKUP($C100,$C$9:$U$14,COLUMNS($C$9:M$14),0)="","",ROUND(E$4*$E100*VLOOKUP($C100,$C$9:$U$14,COLUMNS($C$9:M$14),0)*M$16,0)&amp;"～"&amp;ROUND(E$4*$E100*VLOOKUP($C100,$C$9:$U$14,COLUMNS($C$9:M$14),0)*M$17,0))</f>
        <v/>
      </c>
      <c r="H100" s="4" t="str">
        <f>IF(VLOOKUP($C100,$C$9:$U$14,COLUMNS($C$9:N$14),0)="","",ROUND(F$4*$E100*VLOOKUP($C100,$C$9:$U$14,COLUMNS($C$9:N$14),0)*N$16,0)&amp;"～"&amp;ROUND(F$4*$E100*VLOOKUP($C100,$C$9:$U$14,COLUMNS($C$9:N$14),0)*N$17,0))</f>
        <v>287～369</v>
      </c>
      <c r="I100" s="4" t="str">
        <f>IF(VLOOKUP($C100,$C$9:$U$14,COLUMNS($C$9:O$14),0)="","",ROUND(G$4*$E100*VLOOKUP($C100,$C$9:$U$14,COLUMNS($C$9:O$14),0)*O$16,0)&amp;"～"&amp;ROUND(G$4*$E100*VLOOKUP($C100,$C$9:$U$14,COLUMNS($C$9:O$14),0)*O$17,0))</f>
        <v/>
      </c>
      <c r="J100" s="4" t="str">
        <f>IF(VLOOKUP($C100,$C$9:$U$14,COLUMNS($C$9:P$14),0)="","",ROUND(H$4*$E100*VLOOKUP($C100,$C$9:$U$14,COLUMNS($C$9:P$14),0)*P$16,0)&amp;"～"&amp;ROUND(H$4*$E100*VLOOKUP($C100,$C$9:$U$14,COLUMNS($C$9:P$14),0)*P$17,0))</f>
        <v>65～83</v>
      </c>
      <c r="K100" s="4" t="str">
        <f>IF(VLOOKUP($C100,$C$9:$U$14,COLUMNS($C$9:Q$14),0)="","",ROUND(I$4*$E100*VLOOKUP($C100,$C$9:$U$14,COLUMNS($C$9:Q$14),0)*Q$16,0)&amp;"～"&amp;ROUND(I$4*$E100*VLOOKUP($C100,$C$9:$U$14,COLUMNS($C$9:Q$14),0)*Q$17,0))</f>
        <v/>
      </c>
      <c r="L100" s="4" t="str">
        <f>IF(VLOOKUP($C100,$C$9:$U$14,COLUMNS($C$9:R$14),0)="","",ROUND(J$4*$E100*VLOOKUP($C100,$C$9:$U$14,COLUMNS($C$9:R$14),0)*R$16,0)&amp;"～"&amp;ROUND(J$4*$E100*VLOOKUP($C100,$C$9:$U$14,COLUMNS($C$9:R$14),0)*R$17,0))</f>
        <v/>
      </c>
      <c r="M100" s="4" t="str">
        <f>IF(VLOOKUP($C100,$C$9:$U$14,COLUMNS($C$9:S$14),0)="","",ROUND(K$4*$E100*VLOOKUP($C100,$C$9:$U$14,COLUMNS($C$9:S$14),0)*S$16,0)&amp;"～"&amp;ROUND(K$4*$E100*VLOOKUP($C100,$C$9:$U$14,COLUMNS($C$9:S$14),0)*S$17,0))</f>
        <v>75～135</v>
      </c>
      <c r="N100" s="4" t="str">
        <f>IF(VLOOKUP($C100,$C$9:$U$14,COLUMNS($C$9:T$14),0)="","",ROUND(L$4*$E100*VLOOKUP($C100,$C$9:$U$14,COLUMNS($C$9:T$14),0)*T$16,0)&amp;"～"&amp;ROUND(L$4*$E100*VLOOKUP($C100,$C$9:$U$14,COLUMNS($C$9:T$14),0)*T$17,0))</f>
        <v/>
      </c>
      <c r="O100" s="4" t="str">
        <f>IF(VLOOKUP($C100,$C$9:$U$14,COLUMNS($C$9:U$14),0)="","",ROUND(M$4*$E100*VLOOKUP($C100,$C$9:$U$14,COLUMNS($C$9:U$14),0)*U$16,0)&amp;"～"&amp;ROUND(M$4*$E100*VLOOKUP($C100,$C$9:$U$14,COLUMNS($C$9:U$14),0)*U$17,0))</f>
        <v/>
      </c>
      <c r="P100" s="4" t="str">
        <f>IF(VLOOKUP($C100,$C$9:$U$14,COLUMNS($C$9:L$14),0)="","",ROUND(D$4*$E100*VLOOKUP($C100,$C$9:$U$14,COLUMNS($C$9:L$14),0)*L$18,0)&amp;"～"&amp;ROUND(D$4*$E100*VLOOKUP($C100,$C$9:$U$14,COLUMNS($C$9:L$14),0)*L$19,0))</f>
        <v/>
      </c>
      <c r="Q100" s="4" t="str">
        <f>IF(VLOOKUP($C100,$C$9:$U$14,COLUMNS($C$9:M$14),0)="","",ROUND(E$4*$E100*VLOOKUP($C100,$C$9:$U$14,COLUMNS($C$9:M$14),0)*M$18,0)&amp;"～"&amp;ROUND(E$4*$E100*VLOOKUP($C100,$C$9:$U$14,COLUMNS($C$9:M$14),0)*M$19,0))</f>
        <v/>
      </c>
      <c r="R100" s="4" t="str">
        <f>IF(VLOOKUP($C100,$C$9:$U$14,COLUMNS($C$9:N$14),0)="","",ROUND(F$4*$E100*VLOOKUP($C100,$C$9:$U$14,COLUMNS($C$9:N$14),0)*N$18,0)&amp;"～"&amp;ROUND(F$4*$E100*VLOOKUP($C100,$C$9:$U$14,COLUMNS($C$9:N$14),0)*N$19,0))</f>
        <v>320～410</v>
      </c>
      <c r="S100" s="4" t="str">
        <f>IF(VLOOKUP($C100,$C$9:$U$14,COLUMNS($C$9:O$14),0)="","",ROUND(G$4*$E100*VLOOKUP($C100,$C$9:$U$14,COLUMNS($C$9:O$14),0)*O$18,0)&amp;"～"&amp;ROUND(G$4*$E100*VLOOKUP($C100,$C$9:$U$14,COLUMNS($C$9:O$14),0)*O$19,0))</f>
        <v/>
      </c>
      <c r="T100" s="4" t="str">
        <f>IF(VLOOKUP($C100,$C$9:$U$14,COLUMNS($C$9:P$14),0)="","",ROUND(H$4*$E100*VLOOKUP($C100,$C$9:$U$14,COLUMNS($C$9:P$14),0)*P$18,0)&amp;"～"&amp;ROUND(H$4*$E100*VLOOKUP($C100,$C$9:$U$14,COLUMNS($C$9:P$14),0)*P$19,0))</f>
        <v>72～92</v>
      </c>
      <c r="U100" s="4" t="str">
        <f>IF(VLOOKUP($C100,$C$9:$U$14,COLUMNS($C$9:Q$14),0)="","",ROUND(I$4*$E100*VLOOKUP($C100,$C$9:$U$14,COLUMNS($C$9:Q$14),0)*Q$18,0)&amp;"～"&amp;ROUND(I$4*$E100*VLOOKUP($C100,$C$9:$U$14,COLUMNS($C$9:Q$14),0)*Q$19,0))</f>
        <v/>
      </c>
      <c r="V100" s="4" t="str">
        <f>IF(VLOOKUP($C100,$C$9:$U$14,COLUMNS($C$9:R$14),0)="","",ROUND(J$4*$E100*VLOOKUP($C100,$C$9:$U$14,COLUMNS($C$9:R$14),0)*R$18,0)&amp;"～"&amp;ROUND(J$4*$E100*VLOOKUP($C100,$C$9:$U$14,COLUMNS($C$9:R$14),0)*R$19,0))</f>
        <v/>
      </c>
      <c r="W100" s="4" t="str">
        <f>IF(VLOOKUP($C100,$C$9:$U$14,COLUMNS($C$9:S$14),0)="","",ROUND(K$4*$E100*VLOOKUP($C100,$C$9:$U$14,COLUMNS($C$9:S$14),0)*S$18,0)&amp;"～"&amp;ROUND(K$4*$E100*VLOOKUP($C100,$C$9:$U$14,COLUMNS($C$9:S$14),0)*S$19,0))</f>
        <v>83～150</v>
      </c>
      <c r="X100" s="4" t="str">
        <f>IF(VLOOKUP($C100,$C$9:$U$14,COLUMNS($C$9:T$14),0)="","",ROUND(L$4*$E100*VLOOKUP($C100,$C$9:$U$14,COLUMNS($C$9:T$14),0)*T$18,0)&amp;"～"&amp;ROUND(L$4*$E100*VLOOKUP($C100,$C$9:$U$14,COLUMNS($C$9:T$14),0)*T$19,0))</f>
        <v/>
      </c>
      <c r="Y100" s="4"/>
      <c r="Z100" s="4">
        <f t="shared" si="22"/>
        <v>463</v>
      </c>
      <c r="AA100" s="1">
        <f t="shared" ref="AA100:AA163" si="25">ROUND(Z100*0.9,0)</f>
        <v>417</v>
      </c>
      <c r="AB100" s="1">
        <f>IF(C100&gt;2,0,ROUND(属性价值和能力评分!$F$38*一级属性!$H$17*装备属性!E100,0))</f>
        <v>263</v>
      </c>
      <c r="AC100" s="1">
        <f t="shared" si="23"/>
        <v>69</v>
      </c>
      <c r="AD100" s="1">
        <f t="shared" si="24"/>
        <v>139</v>
      </c>
    </row>
    <row r="101" spans="2:30">
      <c r="B101" s="1">
        <v>67</v>
      </c>
      <c r="C101" s="1">
        <f t="shared" si="19"/>
        <v>1</v>
      </c>
      <c r="D101" s="1">
        <f t="shared" si="20"/>
        <v>2</v>
      </c>
      <c r="E101" s="1">
        <f t="shared" si="21"/>
        <v>50</v>
      </c>
      <c r="F101" s="4" t="str">
        <f>IF(VLOOKUP($C101,$C$9:$U$14,COLUMNS($C$9:L$14),0)="","",ROUND(D$4*$E101*VLOOKUP($C101,$C$9:$U$14,COLUMNS($C$9:L$14),0)*L$16,0)&amp;"～"&amp;ROUND(D$4*$E101*VLOOKUP($C101,$C$9:$U$14,COLUMNS($C$9:L$14),0)*L$17,0))</f>
        <v/>
      </c>
      <c r="G101" s="4" t="str">
        <f>IF(VLOOKUP($C101,$C$9:$U$14,COLUMNS($C$9:M$14),0)="","",ROUND(E$4*$E101*VLOOKUP($C101,$C$9:$U$14,COLUMNS($C$9:M$14),0)*M$16,0)&amp;"～"&amp;ROUND(E$4*$E101*VLOOKUP($C101,$C$9:$U$14,COLUMNS($C$9:M$14),0)*M$17,0))</f>
        <v/>
      </c>
      <c r="H101" s="4" t="str">
        <f>IF(VLOOKUP($C101,$C$9:$U$14,COLUMNS($C$9:N$14),0)="","",ROUND(F$4*$E101*VLOOKUP($C101,$C$9:$U$14,COLUMNS($C$9:N$14),0)*N$16,0)&amp;"～"&amp;ROUND(F$4*$E101*VLOOKUP($C101,$C$9:$U$14,COLUMNS($C$9:N$14),0)*N$17,0))</f>
        <v>287～369</v>
      </c>
      <c r="I101" s="4" t="str">
        <f>IF(VLOOKUP($C101,$C$9:$U$14,COLUMNS($C$9:O$14),0)="","",ROUND(G$4*$E101*VLOOKUP($C101,$C$9:$U$14,COLUMNS($C$9:O$14),0)*O$16,0)&amp;"～"&amp;ROUND(G$4*$E101*VLOOKUP($C101,$C$9:$U$14,COLUMNS($C$9:O$14),0)*O$17,0))</f>
        <v/>
      </c>
      <c r="J101" s="4" t="str">
        <f>IF(VLOOKUP($C101,$C$9:$U$14,COLUMNS($C$9:P$14),0)="","",ROUND(H$4*$E101*VLOOKUP($C101,$C$9:$U$14,COLUMNS($C$9:P$14),0)*P$16,0)&amp;"～"&amp;ROUND(H$4*$E101*VLOOKUP($C101,$C$9:$U$14,COLUMNS($C$9:P$14),0)*P$17,0))</f>
        <v>65～83</v>
      </c>
      <c r="K101" s="4" t="str">
        <f>IF(VLOOKUP($C101,$C$9:$U$14,COLUMNS($C$9:Q$14),0)="","",ROUND(I$4*$E101*VLOOKUP($C101,$C$9:$U$14,COLUMNS($C$9:Q$14),0)*Q$16,0)&amp;"～"&amp;ROUND(I$4*$E101*VLOOKUP($C101,$C$9:$U$14,COLUMNS($C$9:Q$14),0)*Q$17,0))</f>
        <v/>
      </c>
      <c r="L101" s="4" t="str">
        <f>IF(VLOOKUP($C101,$C$9:$U$14,COLUMNS($C$9:R$14),0)="","",ROUND(J$4*$E101*VLOOKUP($C101,$C$9:$U$14,COLUMNS($C$9:R$14),0)*R$16,0)&amp;"～"&amp;ROUND(J$4*$E101*VLOOKUP($C101,$C$9:$U$14,COLUMNS($C$9:R$14),0)*R$17,0))</f>
        <v/>
      </c>
      <c r="M101" s="4" t="str">
        <f>IF(VLOOKUP($C101,$C$9:$U$14,COLUMNS($C$9:S$14),0)="","",ROUND(K$4*$E101*VLOOKUP($C101,$C$9:$U$14,COLUMNS($C$9:S$14),0)*S$16,0)&amp;"～"&amp;ROUND(K$4*$E101*VLOOKUP($C101,$C$9:$U$14,COLUMNS($C$9:S$14),0)*S$17,0))</f>
        <v>75～135</v>
      </c>
      <c r="N101" s="4" t="str">
        <f>IF(VLOOKUP($C101,$C$9:$U$14,COLUMNS($C$9:T$14),0)="","",ROUND(L$4*$E101*VLOOKUP($C101,$C$9:$U$14,COLUMNS($C$9:T$14),0)*T$16,0)&amp;"～"&amp;ROUND(L$4*$E101*VLOOKUP($C101,$C$9:$U$14,COLUMNS($C$9:T$14),0)*T$17,0))</f>
        <v/>
      </c>
      <c r="O101" s="4" t="str">
        <f>IF(VLOOKUP($C101,$C$9:$U$14,COLUMNS($C$9:U$14),0)="","",ROUND(M$4*$E101*VLOOKUP($C101,$C$9:$U$14,COLUMNS($C$9:U$14),0)*U$16,0)&amp;"～"&amp;ROUND(M$4*$E101*VLOOKUP($C101,$C$9:$U$14,COLUMNS($C$9:U$14),0)*U$17,0))</f>
        <v/>
      </c>
      <c r="P101" s="4" t="str">
        <f>IF(VLOOKUP($C101,$C$9:$U$14,COLUMNS($C$9:L$14),0)="","",ROUND(D$4*$E101*VLOOKUP($C101,$C$9:$U$14,COLUMNS($C$9:L$14),0)*L$18,0)&amp;"～"&amp;ROUND(D$4*$E101*VLOOKUP($C101,$C$9:$U$14,COLUMNS($C$9:L$14),0)*L$19,0))</f>
        <v/>
      </c>
      <c r="Q101" s="4" t="str">
        <f>IF(VLOOKUP($C101,$C$9:$U$14,COLUMNS($C$9:M$14),0)="","",ROUND(E$4*$E101*VLOOKUP($C101,$C$9:$U$14,COLUMNS($C$9:M$14),0)*M$18,0)&amp;"～"&amp;ROUND(E$4*$E101*VLOOKUP($C101,$C$9:$U$14,COLUMNS($C$9:M$14),0)*M$19,0))</f>
        <v/>
      </c>
      <c r="R101" s="4" t="str">
        <f>IF(VLOOKUP($C101,$C$9:$U$14,COLUMNS($C$9:N$14),0)="","",ROUND(F$4*$E101*VLOOKUP($C101,$C$9:$U$14,COLUMNS($C$9:N$14),0)*N$18,0)&amp;"～"&amp;ROUND(F$4*$E101*VLOOKUP($C101,$C$9:$U$14,COLUMNS($C$9:N$14),0)*N$19,0))</f>
        <v>320～410</v>
      </c>
      <c r="S101" s="4" t="str">
        <f>IF(VLOOKUP($C101,$C$9:$U$14,COLUMNS($C$9:O$14),0)="","",ROUND(G$4*$E101*VLOOKUP($C101,$C$9:$U$14,COLUMNS($C$9:O$14),0)*O$18,0)&amp;"～"&amp;ROUND(G$4*$E101*VLOOKUP($C101,$C$9:$U$14,COLUMNS($C$9:O$14),0)*O$19,0))</f>
        <v/>
      </c>
      <c r="T101" s="4" t="str">
        <f>IF(VLOOKUP($C101,$C$9:$U$14,COLUMNS($C$9:P$14),0)="","",ROUND(H$4*$E101*VLOOKUP($C101,$C$9:$U$14,COLUMNS($C$9:P$14),0)*P$18,0)&amp;"～"&amp;ROUND(H$4*$E101*VLOOKUP($C101,$C$9:$U$14,COLUMNS($C$9:P$14),0)*P$19,0))</f>
        <v>72～92</v>
      </c>
      <c r="U101" s="4" t="str">
        <f>IF(VLOOKUP($C101,$C$9:$U$14,COLUMNS($C$9:Q$14),0)="","",ROUND(I$4*$E101*VLOOKUP($C101,$C$9:$U$14,COLUMNS($C$9:Q$14),0)*Q$18,0)&amp;"～"&amp;ROUND(I$4*$E101*VLOOKUP($C101,$C$9:$U$14,COLUMNS($C$9:Q$14),0)*Q$19,0))</f>
        <v/>
      </c>
      <c r="V101" s="4" t="str">
        <f>IF(VLOOKUP($C101,$C$9:$U$14,COLUMNS($C$9:R$14),0)="","",ROUND(J$4*$E101*VLOOKUP($C101,$C$9:$U$14,COLUMNS($C$9:R$14),0)*R$18,0)&amp;"～"&amp;ROUND(J$4*$E101*VLOOKUP($C101,$C$9:$U$14,COLUMNS($C$9:R$14),0)*R$19,0))</f>
        <v/>
      </c>
      <c r="W101" s="4" t="str">
        <f>IF(VLOOKUP($C101,$C$9:$U$14,COLUMNS($C$9:S$14),0)="","",ROUND(K$4*$E101*VLOOKUP($C101,$C$9:$U$14,COLUMNS($C$9:S$14),0)*S$18,0)&amp;"～"&amp;ROUND(K$4*$E101*VLOOKUP($C101,$C$9:$U$14,COLUMNS($C$9:S$14),0)*S$19,0))</f>
        <v>83～150</v>
      </c>
      <c r="X101" s="4" t="str">
        <f>IF(VLOOKUP($C101,$C$9:$U$14,COLUMNS($C$9:T$14),0)="","",ROUND(L$4*$E101*VLOOKUP($C101,$C$9:$U$14,COLUMNS($C$9:T$14),0)*T$18,0)&amp;"～"&amp;ROUND(L$4*$E101*VLOOKUP($C101,$C$9:$U$14,COLUMNS($C$9:T$14),0)*T$19,0))</f>
        <v/>
      </c>
      <c r="Y101" s="4"/>
      <c r="Z101" s="4">
        <f t="shared" si="22"/>
        <v>463</v>
      </c>
      <c r="AA101" s="1">
        <f t="shared" si="25"/>
        <v>417</v>
      </c>
      <c r="AB101" s="1">
        <f>IF(C101&gt;2,0,ROUND(属性价值和能力评分!$F$38*一级属性!$H$17*装备属性!E101,0))</f>
        <v>263</v>
      </c>
      <c r="AC101" s="1">
        <f t="shared" si="23"/>
        <v>69</v>
      </c>
      <c r="AD101" s="1">
        <f t="shared" si="24"/>
        <v>139</v>
      </c>
    </row>
    <row r="102" spans="2:30">
      <c r="B102" s="1">
        <v>68</v>
      </c>
      <c r="C102" s="1">
        <f t="shared" si="19"/>
        <v>1</v>
      </c>
      <c r="D102" s="1">
        <f t="shared" si="20"/>
        <v>3</v>
      </c>
      <c r="E102" s="1">
        <f t="shared" si="21"/>
        <v>50</v>
      </c>
      <c r="F102" s="4" t="str">
        <f>IF(VLOOKUP($C102,$C$9:$U$14,COLUMNS($C$9:L$14),0)="","",ROUND(D$4*$E102*VLOOKUP($C102,$C$9:$U$14,COLUMNS($C$9:L$14),0)*L$16,0)&amp;"～"&amp;ROUND(D$4*$E102*VLOOKUP($C102,$C$9:$U$14,COLUMNS($C$9:L$14),0)*L$17,0))</f>
        <v/>
      </c>
      <c r="G102" s="4" t="str">
        <f>IF(VLOOKUP($C102,$C$9:$U$14,COLUMNS($C$9:M$14),0)="","",ROUND(E$4*$E102*VLOOKUP($C102,$C$9:$U$14,COLUMNS($C$9:M$14),0)*M$16,0)&amp;"～"&amp;ROUND(E$4*$E102*VLOOKUP($C102,$C$9:$U$14,COLUMNS($C$9:M$14),0)*M$17,0))</f>
        <v/>
      </c>
      <c r="H102" s="4" t="str">
        <f>IF(VLOOKUP($C102,$C$9:$U$14,COLUMNS($C$9:N$14),0)="","",ROUND(F$4*$E102*VLOOKUP($C102,$C$9:$U$14,COLUMNS($C$9:N$14),0)*N$16,0)&amp;"～"&amp;ROUND(F$4*$E102*VLOOKUP($C102,$C$9:$U$14,COLUMNS($C$9:N$14),0)*N$17,0))</f>
        <v>287～369</v>
      </c>
      <c r="I102" s="4" t="str">
        <f>IF(VLOOKUP($C102,$C$9:$U$14,COLUMNS($C$9:O$14),0)="","",ROUND(G$4*$E102*VLOOKUP($C102,$C$9:$U$14,COLUMNS($C$9:O$14),0)*O$16,0)&amp;"～"&amp;ROUND(G$4*$E102*VLOOKUP($C102,$C$9:$U$14,COLUMNS($C$9:O$14),0)*O$17,0))</f>
        <v/>
      </c>
      <c r="J102" s="4" t="str">
        <f>IF(VLOOKUP($C102,$C$9:$U$14,COLUMNS($C$9:P$14),0)="","",ROUND(H$4*$E102*VLOOKUP($C102,$C$9:$U$14,COLUMNS($C$9:P$14),0)*P$16,0)&amp;"～"&amp;ROUND(H$4*$E102*VLOOKUP($C102,$C$9:$U$14,COLUMNS($C$9:P$14),0)*P$17,0))</f>
        <v>65～83</v>
      </c>
      <c r="K102" s="4" t="str">
        <f>IF(VLOOKUP($C102,$C$9:$U$14,COLUMNS($C$9:Q$14),0)="","",ROUND(I$4*$E102*VLOOKUP($C102,$C$9:$U$14,COLUMNS($C$9:Q$14),0)*Q$16,0)&amp;"～"&amp;ROUND(I$4*$E102*VLOOKUP($C102,$C$9:$U$14,COLUMNS($C$9:Q$14),0)*Q$17,0))</f>
        <v/>
      </c>
      <c r="L102" s="4" t="str">
        <f>IF(VLOOKUP($C102,$C$9:$U$14,COLUMNS($C$9:R$14),0)="","",ROUND(J$4*$E102*VLOOKUP($C102,$C$9:$U$14,COLUMNS($C$9:R$14),0)*R$16,0)&amp;"～"&amp;ROUND(J$4*$E102*VLOOKUP($C102,$C$9:$U$14,COLUMNS($C$9:R$14),0)*R$17,0))</f>
        <v/>
      </c>
      <c r="M102" s="4" t="str">
        <f>IF(VLOOKUP($C102,$C$9:$U$14,COLUMNS($C$9:S$14),0)="","",ROUND(K$4*$E102*VLOOKUP($C102,$C$9:$U$14,COLUMNS($C$9:S$14),0)*S$16,0)&amp;"～"&amp;ROUND(K$4*$E102*VLOOKUP($C102,$C$9:$U$14,COLUMNS($C$9:S$14),0)*S$17,0))</f>
        <v>75～135</v>
      </c>
      <c r="N102" s="4" t="str">
        <f>IF(VLOOKUP($C102,$C$9:$U$14,COLUMNS($C$9:T$14),0)="","",ROUND(L$4*$E102*VLOOKUP($C102,$C$9:$U$14,COLUMNS($C$9:T$14),0)*T$16,0)&amp;"～"&amp;ROUND(L$4*$E102*VLOOKUP($C102,$C$9:$U$14,COLUMNS($C$9:T$14),0)*T$17,0))</f>
        <v/>
      </c>
      <c r="O102" s="4" t="str">
        <f>IF(VLOOKUP($C102,$C$9:$U$14,COLUMNS($C$9:U$14),0)="","",ROUND(M$4*$E102*VLOOKUP($C102,$C$9:$U$14,COLUMNS($C$9:U$14),0)*U$16,0)&amp;"～"&amp;ROUND(M$4*$E102*VLOOKUP($C102,$C$9:$U$14,COLUMNS($C$9:U$14),0)*U$17,0))</f>
        <v/>
      </c>
      <c r="P102" s="4" t="str">
        <f>IF(VLOOKUP($C102,$C$9:$U$14,COLUMNS($C$9:L$14),0)="","",ROUND(D$4*$E102*VLOOKUP($C102,$C$9:$U$14,COLUMNS($C$9:L$14),0)*L$18,0)&amp;"～"&amp;ROUND(D$4*$E102*VLOOKUP($C102,$C$9:$U$14,COLUMNS($C$9:L$14),0)*L$19,0))</f>
        <v/>
      </c>
      <c r="Q102" s="4" t="str">
        <f>IF(VLOOKUP($C102,$C$9:$U$14,COLUMNS($C$9:M$14),0)="","",ROUND(E$4*$E102*VLOOKUP($C102,$C$9:$U$14,COLUMNS($C$9:M$14),0)*M$18,0)&amp;"～"&amp;ROUND(E$4*$E102*VLOOKUP($C102,$C$9:$U$14,COLUMNS($C$9:M$14),0)*M$19,0))</f>
        <v/>
      </c>
      <c r="R102" s="4" t="str">
        <f>IF(VLOOKUP($C102,$C$9:$U$14,COLUMNS($C$9:N$14),0)="","",ROUND(F$4*$E102*VLOOKUP($C102,$C$9:$U$14,COLUMNS($C$9:N$14),0)*N$18,0)&amp;"～"&amp;ROUND(F$4*$E102*VLOOKUP($C102,$C$9:$U$14,COLUMNS($C$9:N$14),0)*N$19,0))</f>
        <v>320～410</v>
      </c>
      <c r="S102" s="4" t="str">
        <f>IF(VLOOKUP($C102,$C$9:$U$14,COLUMNS($C$9:O$14),0)="","",ROUND(G$4*$E102*VLOOKUP($C102,$C$9:$U$14,COLUMNS($C$9:O$14),0)*O$18,0)&amp;"～"&amp;ROUND(G$4*$E102*VLOOKUP($C102,$C$9:$U$14,COLUMNS($C$9:O$14),0)*O$19,0))</f>
        <v/>
      </c>
      <c r="T102" s="4" t="str">
        <f>IF(VLOOKUP($C102,$C$9:$U$14,COLUMNS($C$9:P$14),0)="","",ROUND(H$4*$E102*VLOOKUP($C102,$C$9:$U$14,COLUMNS($C$9:P$14),0)*P$18,0)&amp;"～"&amp;ROUND(H$4*$E102*VLOOKUP($C102,$C$9:$U$14,COLUMNS($C$9:P$14),0)*P$19,0))</f>
        <v>72～92</v>
      </c>
      <c r="U102" s="4" t="str">
        <f>IF(VLOOKUP($C102,$C$9:$U$14,COLUMNS($C$9:Q$14),0)="","",ROUND(I$4*$E102*VLOOKUP($C102,$C$9:$U$14,COLUMNS($C$9:Q$14),0)*Q$18,0)&amp;"～"&amp;ROUND(I$4*$E102*VLOOKUP($C102,$C$9:$U$14,COLUMNS($C$9:Q$14),0)*Q$19,0))</f>
        <v/>
      </c>
      <c r="V102" s="4" t="str">
        <f>IF(VLOOKUP($C102,$C$9:$U$14,COLUMNS($C$9:R$14),0)="","",ROUND(J$4*$E102*VLOOKUP($C102,$C$9:$U$14,COLUMNS($C$9:R$14),0)*R$18,0)&amp;"～"&amp;ROUND(J$4*$E102*VLOOKUP($C102,$C$9:$U$14,COLUMNS($C$9:R$14),0)*R$19,0))</f>
        <v/>
      </c>
      <c r="W102" s="4" t="str">
        <f>IF(VLOOKUP($C102,$C$9:$U$14,COLUMNS($C$9:S$14),0)="","",ROUND(K$4*$E102*VLOOKUP($C102,$C$9:$U$14,COLUMNS($C$9:S$14),0)*S$18,0)&amp;"～"&amp;ROUND(K$4*$E102*VLOOKUP($C102,$C$9:$U$14,COLUMNS($C$9:S$14),0)*S$19,0))</f>
        <v>83～150</v>
      </c>
      <c r="X102" s="4" t="str">
        <f>IF(VLOOKUP($C102,$C$9:$U$14,COLUMNS($C$9:T$14),0)="","",ROUND(L$4*$E102*VLOOKUP($C102,$C$9:$U$14,COLUMNS($C$9:T$14),0)*T$18,0)&amp;"～"&amp;ROUND(L$4*$E102*VLOOKUP($C102,$C$9:$U$14,COLUMNS($C$9:T$14),0)*T$19,0))</f>
        <v/>
      </c>
      <c r="Y102" s="4"/>
      <c r="Z102" s="4">
        <f t="shared" si="22"/>
        <v>463</v>
      </c>
      <c r="AA102" s="1">
        <f t="shared" si="25"/>
        <v>417</v>
      </c>
      <c r="AB102" s="1">
        <f>IF(C102&gt;2,0,ROUND(属性价值和能力评分!$F$38*一级属性!$H$17*装备属性!E102,0))</f>
        <v>263</v>
      </c>
      <c r="AC102" s="1">
        <f t="shared" si="23"/>
        <v>69</v>
      </c>
      <c r="AD102" s="1">
        <f t="shared" si="24"/>
        <v>139</v>
      </c>
    </row>
    <row r="103" spans="2:30">
      <c r="B103" s="1">
        <v>69</v>
      </c>
      <c r="C103" s="1">
        <f t="shared" si="19"/>
        <v>1</v>
      </c>
      <c r="D103" s="1">
        <f t="shared" si="20"/>
        <v>4</v>
      </c>
      <c r="E103" s="1">
        <f t="shared" si="21"/>
        <v>50</v>
      </c>
      <c r="F103" s="4" t="str">
        <f>IF(VLOOKUP($C103,$C$9:$U$14,COLUMNS($C$9:L$14),0)="","",ROUND(D$4*$E103*VLOOKUP($C103,$C$9:$U$14,COLUMNS($C$9:L$14),0)*L$16,0)&amp;"～"&amp;ROUND(D$4*$E103*VLOOKUP($C103,$C$9:$U$14,COLUMNS($C$9:L$14),0)*L$17,0))</f>
        <v/>
      </c>
      <c r="G103" s="4" t="str">
        <f>IF(VLOOKUP($C103,$C$9:$U$14,COLUMNS($C$9:M$14),0)="","",ROUND(E$4*$E103*VLOOKUP($C103,$C$9:$U$14,COLUMNS($C$9:M$14),0)*M$16,0)&amp;"～"&amp;ROUND(E$4*$E103*VLOOKUP($C103,$C$9:$U$14,COLUMNS($C$9:M$14),0)*M$17,0))</f>
        <v/>
      </c>
      <c r="H103" s="4" t="str">
        <f>IF(VLOOKUP($C103,$C$9:$U$14,COLUMNS($C$9:N$14),0)="","",ROUND(F$4*$E103*VLOOKUP($C103,$C$9:$U$14,COLUMNS($C$9:N$14),0)*N$16,0)&amp;"～"&amp;ROUND(F$4*$E103*VLOOKUP($C103,$C$9:$U$14,COLUMNS($C$9:N$14),0)*N$17,0))</f>
        <v>287～369</v>
      </c>
      <c r="I103" s="4" t="str">
        <f>IF(VLOOKUP($C103,$C$9:$U$14,COLUMNS($C$9:O$14),0)="","",ROUND(G$4*$E103*VLOOKUP($C103,$C$9:$U$14,COLUMNS($C$9:O$14),0)*O$16,0)&amp;"～"&amp;ROUND(G$4*$E103*VLOOKUP($C103,$C$9:$U$14,COLUMNS($C$9:O$14),0)*O$17,0))</f>
        <v/>
      </c>
      <c r="J103" s="4" t="str">
        <f>IF(VLOOKUP($C103,$C$9:$U$14,COLUMNS($C$9:P$14),0)="","",ROUND(H$4*$E103*VLOOKUP($C103,$C$9:$U$14,COLUMNS($C$9:P$14),0)*P$16,0)&amp;"～"&amp;ROUND(H$4*$E103*VLOOKUP($C103,$C$9:$U$14,COLUMNS($C$9:P$14),0)*P$17,0))</f>
        <v>65～83</v>
      </c>
      <c r="K103" s="4" t="str">
        <f>IF(VLOOKUP($C103,$C$9:$U$14,COLUMNS($C$9:Q$14),0)="","",ROUND(I$4*$E103*VLOOKUP($C103,$C$9:$U$14,COLUMNS($C$9:Q$14),0)*Q$16,0)&amp;"～"&amp;ROUND(I$4*$E103*VLOOKUP($C103,$C$9:$U$14,COLUMNS($C$9:Q$14),0)*Q$17,0))</f>
        <v/>
      </c>
      <c r="L103" s="4" t="str">
        <f>IF(VLOOKUP($C103,$C$9:$U$14,COLUMNS($C$9:R$14),0)="","",ROUND(J$4*$E103*VLOOKUP($C103,$C$9:$U$14,COLUMNS($C$9:R$14),0)*R$16,0)&amp;"～"&amp;ROUND(J$4*$E103*VLOOKUP($C103,$C$9:$U$14,COLUMNS($C$9:R$14),0)*R$17,0))</f>
        <v/>
      </c>
      <c r="M103" s="4" t="str">
        <f>IF(VLOOKUP($C103,$C$9:$U$14,COLUMNS($C$9:S$14),0)="","",ROUND(K$4*$E103*VLOOKUP($C103,$C$9:$U$14,COLUMNS($C$9:S$14),0)*S$16,0)&amp;"～"&amp;ROUND(K$4*$E103*VLOOKUP($C103,$C$9:$U$14,COLUMNS($C$9:S$14),0)*S$17,0))</f>
        <v>75～135</v>
      </c>
      <c r="N103" s="4" t="str">
        <f>IF(VLOOKUP($C103,$C$9:$U$14,COLUMNS($C$9:T$14),0)="","",ROUND(L$4*$E103*VLOOKUP($C103,$C$9:$U$14,COLUMNS($C$9:T$14),0)*T$16,0)&amp;"～"&amp;ROUND(L$4*$E103*VLOOKUP($C103,$C$9:$U$14,COLUMNS($C$9:T$14),0)*T$17,0))</f>
        <v/>
      </c>
      <c r="O103" s="4" t="str">
        <f>IF(VLOOKUP($C103,$C$9:$U$14,COLUMNS($C$9:U$14),0)="","",ROUND(M$4*$E103*VLOOKUP($C103,$C$9:$U$14,COLUMNS($C$9:U$14),0)*U$16,0)&amp;"～"&amp;ROUND(M$4*$E103*VLOOKUP($C103,$C$9:$U$14,COLUMNS($C$9:U$14),0)*U$17,0))</f>
        <v/>
      </c>
      <c r="P103" s="4" t="str">
        <f>IF(VLOOKUP($C103,$C$9:$U$14,COLUMNS($C$9:L$14),0)="","",ROUND(D$4*$E103*VLOOKUP($C103,$C$9:$U$14,COLUMNS($C$9:L$14),0)*L$18,0)&amp;"～"&amp;ROUND(D$4*$E103*VLOOKUP($C103,$C$9:$U$14,COLUMNS($C$9:L$14),0)*L$19,0))</f>
        <v/>
      </c>
      <c r="Q103" s="4" t="str">
        <f>IF(VLOOKUP($C103,$C$9:$U$14,COLUMNS($C$9:M$14),0)="","",ROUND(E$4*$E103*VLOOKUP($C103,$C$9:$U$14,COLUMNS($C$9:M$14),0)*M$18,0)&amp;"～"&amp;ROUND(E$4*$E103*VLOOKUP($C103,$C$9:$U$14,COLUMNS($C$9:M$14),0)*M$19,0))</f>
        <v/>
      </c>
      <c r="R103" s="4" t="str">
        <f>IF(VLOOKUP($C103,$C$9:$U$14,COLUMNS($C$9:N$14),0)="","",ROUND(F$4*$E103*VLOOKUP($C103,$C$9:$U$14,COLUMNS($C$9:N$14),0)*N$18,0)&amp;"～"&amp;ROUND(F$4*$E103*VLOOKUP($C103,$C$9:$U$14,COLUMNS($C$9:N$14),0)*N$19,0))</f>
        <v>320～410</v>
      </c>
      <c r="S103" s="4" t="str">
        <f>IF(VLOOKUP($C103,$C$9:$U$14,COLUMNS($C$9:O$14),0)="","",ROUND(G$4*$E103*VLOOKUP($C103,$C$9:$U$14,COLUMNS($C$9:O$14),0)*O$18,0)&amp;"～"&amp;ROUND(G$4*$E103*VLOOKUP($C103,$C$9:$U$14,COLUMNS($C$9:O$14),0)*O$19,0))</f>
        <v/>
      </c>
      <c r="T103" s="4" t="str">
        <f>IF(VLOOKUP($C103,$C$9:$U$14,COLUMNS($C$9:P$14),0)="","",ROUND(H$4*$E103*VLOOKUP($C103,$C$9:$U$14,COLUMNS($C$9:P$14),0)*P$18,0)&amp;"～"&amp;ROUND(H$4*$E103*VLOOKUP($C103,$C$9:$U$14,COLUMNS($C$9:P$14),0)*P$19,0))</f>
        <v>72～92</v>
      </c>
      <c r="U103" s="4" t="str">
        <f>IF(VLOOKUP($C103,$C$9:$U$14,COLUMNS($C$9:Q$14),0)="","",ROUND(I$4*$E103*VLOOKUP($C103,$C$9:$U$14,COLUMNS($C$9:Q$14),0)*Q$18,0)&amp;"～"&amp;ROUND(I$4*$E103*VLOOKUP($C103,$C$9:$U$14,COLUMNS($C$9:Q$14),0)*Q$19,0))</f>
        <v/>
      </c>
      <c r="V103" s="4" t="str">
        <f>IF(VLOOKUP($C103,$C$9:$U$14,COLUMNS($C$9:R$14),0)="","",ROUND(J$4*$E103*VLOOKUP($C103,$C$9:$U$14,COLUMNS($C$9:R$14),0)*R$18,0)&amp;"～"&amp;ROUND(J$4*$E103*VLOOKUP($C103,$C$9:$U$14,COLUMNS($C$9:R$14),0)*R$19,0))</f>
        <v/>
      </c>
      <c r="W103" s="4" t="str">
        <f>IF(VLOOKUP($C103,$C$9:$U$14,COLUMNS($C$9:S$14),0)="","",ROUND(K$4*$E103*VLOOKUP($C103,$C$9:$U$14,COLUMNS($C$9:S$14),0)*S$18,0)&amp;"～"&amp;ROUND(K$4*$E103*VLOOKUP($C103,$C$9:$U$14,COLUMNS($C$9:S$14),0)*S$19,0))</f>
        <v>83～150</v>
      </c>
      <c r="X103" s="4" t="str">
        <f>IF(VLOOKUP($C103,$C$9:$U$14,COLUMNS($C$9:T$14),0)="","",ROUND(L$4*$E103*VLOOKUP($C103,$C$9:$U$14,COLUMNS($C$9:T$14),0)*T$18,0)&amp;"～"&amp;ROUND(L$4*$E103*VLOOKUP($C103,$C$9:$U$14,COLUMNS($C$9:T$14),0)*T$19,0))</f>
        <v/>
      </c>
      <c r="Y103" s="4"/>
      <c r="Z103" s="4">
        <f t="shared" si="22"/>
        <v>463</v>
      </c>
      <c r="AA103" s="1">
        <f t="shared" si="25"/>
        <v>417</v>
      </c>
      <c r="AB103" s="1">
        <f>IF(C103&gt;2,0,ROUND(属性价值和能力评分!$F$38*一级属性!$H$17*装备属性!E103,0))</f>
        <v>263</v>
      </c>
      <c r="AC103" s="1">
        <f t="shared" si="23"/>
        <v>69</v>
      </c>
      <c r="AD103" s="1">
        <f t="shared" si="24"/>
        <v>139</v>
      </c>
    </row>
    <row r="104" spans="2:30">
      <c r="B104" s="1">
        <v>70</v>
      </c>
      <c r="C104" s="1">
        <f t="shared" si="19"/>
        <v>1</v>
      </c>
      <c r="D104" s="1">
        <f t="shared" si="20"/>
        <v>5</v>
      </c>
      <c r="E104" s="1">
        <f t="shared" si="21"/>
        <v>50</v>
      </c>
      <c r="F104" s="4" t="str">
        <f>IF(VLOOKUP($C104,$C$9:$U$14,COLUMNS($C$9:L$14),0)="","",ROUND(D$4*$E104*VLOOKUP($C104,$C$9:$U$14,COLUMNS($C$9:L$14),0)*L$16,0)&amp;"～"&amp;ROUND(D$4*$E104*VLOOKUP($C104,$C$9:$U$14,COLUMNS($C$9:L$14),0)*L$17,0))</f>
        <v/>
      </c>
      <c r="G104" s="4" t="str">
        <f>IF(VLOOKUP($C104,$C$9:$U$14,COLUMNS($C$9:M$14),0)="","",ROUND(E$4*$E104*VLOOKUP($C104,$C$9:$U$14,COLUMNS($C$9:M$14),0)*M$16,0)&amp;"～"&amp;ROUND(E$4*$E104*VLOOKUP($C104,$C$9:$U$14,COLUMNS($C$9:M$14),0)*M$17,0))</f>
        <v/>
      </c>
      <c r="H104" s="4" t="str">
        <f>IF(VLOOKUP($C104,$C$9:$U$14,COLUMNS($C$9:N$14),0)="","",ROUND(F$4*$E104*VLOOKUP($C104,$C$9:$U$14,COLUMNS($C$9:N$14),0)*N$16,0)&amp;"～"&amp;ROUND(F$4*$E104*VLOOKUP($C104,$C$9:$U$14,COLUMNS($C$9:N$14),0)*N$17,0))</f>
        <v>287～369</v>
      </c>
      <c r="I104" s="4" t="str">
        <f>IF(VLOOKUP($C104,$C$9:$U$14,COLUMNS($C$9:O$14),0)="","",ROUND(G$4*$E104*VLOOKUP($C104,$C$9:$U$14,COLUMNS($C$9:O$14),0)*O$16,0)&amp;"～"&amp;ROUND(G$4*$E104*VLOOKUP($C104,$C$9:$U$14,COLUMNS($C$9:O$14),0)*O$17,0))</f>
        <v/>
      </c>
      <c r="J104" s="4" t="str">
        <f>IF(VLOOKUP($C104,$C$9:$U$14,COLUMNS($C$9:P$14),0)="","",ROUND(H$4*$E104*VLOOKUP($C104,$C$9:$U$14,COLUMNS($C$9:P$14),0)*P$16,0)&amp;"～"&amp;ROUND(H$4*$E104*VLOOKUP($C104,$C$9:$U$14,COLUMNS($C$9:P$14),0)*P$17,0))</f>
        <v>65～83</v>
      </c>
      <c r="K104" s="4" t="str">
        <f>IF(VLOOKUP($C104,$C$9:$U$14,COLUMNS($C$9:Q$14),0)="","",ROUND(I$4*$E104*VLOOKUP($C104,$C$9:$U$14,COLUMNS($C$9:Q$14),0)*Q$16,0)&amp;"～"&amp;ROUND(I$4*$E104*VLOOKUP($C104,$C$9:$U$14,COLUMNS($C$9:Q$14),0)*Q$17,0))</f>
        <v/>
      </c>
      <c r="L104" s="4" t="str">
        <f>IF(VLOOKUP($C104,$C$9:$U$14,COLUMNS($C$9:R$14),0)="","",ROUND(J$4*$E104*VLOOKUP($C104,$C$9:$U$14,COLUMNS($C$9:R$14),0)*R$16,0)&amp;"～"&amp;ROUND(J$4*$E104*VLOOKUP($C104,$C$9:$U$14,COLUMNS($C$9:R$14),0)*R$17,0))</f>
        <v/>
      </c>
      <c r="M104" s="4" t="str">
        <f>IF(VLOOKUP($C104,$C$9:$U$14,COLUMNS($C$9:S$14),0)="","",ROUND(K$4*$E104*VLOOKUP($C104,$C$9:$U$14,COLUMNS($C$9:S$14),0)*S$16,0)&amp;"～"&amp;ROUND(K$4*$E104*VLOOKUP($C104,$C$9:$U$14,COLUMNS($C$9:S$14),0)*S$17,0))</f>
        <v>75～135</v>
      </c>
      <c r="N104" s="4" t="str">
        <f>IF(VLOOKUP($C104,$C$9:$U$14,COLUMNS($C$9:T$14),0)="","",ROUND(L$4*$E104*VLOOKUP($C104,$C$9:$U$14,COLUMNS($C$9:T$14),0)*T$16,0)&amp;"～"&amp;ROUND(L$4*$E104*VLOOKUP($C104,$C$9:$U$14,COLUMNS($C$9:T$14),0)*T$17,0))</f>
        <v/>
      </c>
      <c r="O104" s="4" t="str">
        <f>IF(VLOOKUP($C104,$C$9:$U$14,COLUMNS($C$9:U$14),0)="","",ROUND(M$4*$E104*VLOOKUP($C104,$C$9:$U$14,COLUMNS($C$9:U$14),0)*U$16,0)&amp;"～"&amp;ROUND(M$4*$E104*VLOOKUP($C104,$C$9:$U$14,COLUMNS($C$9:U$14),0)*U$17,0))</f>
        <v/>
      </c>
      <c r="P104" s="4" t="str">
        <f>IF(VLOOKUP($C104,$C$9:$U$14,COLUMNS($C$9:L$14),0)="","",ROUND(D$4*$E104*VLOOKUP($C104,$C$9:$U$14,COLUMNS($C$9:L$14),0)*L$18,0)&amp;"～"&amp;ROUND(D$4*$E104*VLOOKUP($C104,$C$9:$U$14,COLUMNS($C$9:L$14),0)*L$19,0))</f>
        <v/>
      </c>
      <c r="Q104" s="4" t="str">
        <f>IF(VLOOKUP($C104,$C$9:$U$14,COLUMNS($C$9:M$14),0)="","",ROUND(E$4*$E104*VLOOKUP($C104,$C$9:$U$14,COLUMNS($C$9:M$14),0)*M$18,0)&amp;"～"&amp;ROUND(E$4*$E104*VLOOKUP($C104,$C$9:$U$14,COLUMNS($C$9:M$14),0)*M$19,0))</f>
        <v/>
      </c>
      <c r="R104" s="4" t="str">
        <f>IF(VLOOKUP($C104,$C$9:$U$14,COLUMNS($C$9:N$14),0)="","",ROUND(F$4*$E104*VLOOKUP($C104,$C$9:$U$14,COLUMNS($C$9:N$14),0)*N$18,0)&amp;"～"&amp;ROUND(F$4*$E104*VLOOKUP($C104,$C$9:$U$14,COLUMNS($C$9:N$14),0)*N$19,0))</f>
        <v>320～410</v>
      </c>
      <c r="S104" s="4" t="str">
        <f>IF(VLOOKUP($C104,$C$9:$U$14,COLUMNS($C$9:O$14),0)="","",ROUND(G$4*$E104*VLOOKUP($C104,$C$9:$U$14,COLUMNS($C$9:O$14),0)*O$18,0)&amp;"～"&amp;ROUND(G$4*$E104*VLOOKUP($C104,$C$9:$U$14,COLUMNS($C$9:O$14),0)*O$19,0))</f>
        <v/>
      </c>
      <c r="T104" s="4" t="str">
        <f>IF(VLOOKUP($C104,$C$9:$U$14,COLUMNS($C$9:P$14),0)="","",ROUND(H$4*$E104*VLOOKUP($C104,$C$9:$U$14,COLUMNS($C$9:P$14),0)*P$18,0)&amp;"～"&amp;ROUND(H$4*$E104*VLOOKUP($C104,$C$9:$U$14,COLUMNS($C$9:P$14),0)*P$19,0))</f>
        <v>72～92</v>
      </c>
      <c r="U104" s="4" t="str">
        <f>IF(VLOOKUP($C104,$C$9:$U$14,COLUMNS($C$9:Q$14),0)="","",ROUND(I$4*$E104*VLOOKUP($C104,$C$9:$U$14,COLUMNS($C$9:Q$14),0)*Q$18,0)&amp;"～"&amp;ROUND(I$4*$E104*VLOOKUP($C104,$C$9:$U$14,COLUMNS($C$9:Q$14),0)*Q$19,0))</f>
        <v/>
      </c>
      <c r="V104" s="4" t="str">
        <f>IF(VLOOKUP($C104,$C$9:$U$14,COLUMNS($C$9:R$14),0)="","",ROUND(J$4*$E104*VLOOKUP($C104,$C$9:$U$14,COLUMNS($C$9:R$14),0)*R$18,0)&amp;"～"&amp;ROUND(J$4*$E104*VLOOKUP($C104,$C$9:$U$14,COLUMNS($C$9:R$14),0)*R$19,0))</f>
        <v/>
      </c>
      <c r="W104" s="4" t="str">
        <f>IF(VLOOKUP($C104,$C$9:$U$14,COLUMNS($C$9:S$14),0)="","",ROUND(K$4*$E104*VLOOKUP($C104,$C$9:$U$14,COLUMNS($C$9:S$14),0)*S$18,0)&amp;"～"&amp;ROUND(K$4*$E104*VLOOKUP($C104,$C$9:$U$14,COLUMNS($C$9:S$14),0)*S$19,0))</f>
        <v>83～150</v>
      </c>
      <c r="X104" s="4" t="str">
        <f>IF(VLOOKUP($C104,$C$9:$U$14,COLUMNS($C$9:T$14),0)="","",ROUND(L$4*$E104*VLOOKUP($C104,$C$9:$U$14,COLUMNS($C$9:T$14),0)*T$18,0)&amp;"～"&amp;ROUND(L$4*$E104*VLOOKUP($C104,$C$9:$U$14,COLUMNS($C$9:T$14),0)*T$19,0))</f>
        <v/>
      </c>
      <c r="Y104" s="4"/>
      <c r="Z104" s="4">
        <f t="shared" si="22"/>
        <v>463</v>
      </c>
      <c r="AA104" s="1">
        <f t="shared" si="25"/>
        <v>417</v>
      </c>
      <c r="AB104" s="1">
        <f>IF(C104&gt;2,0,ROUND(属性价值和能力评分!$F$38*一级属性!$H$17*装备属性!E104,0))</f>
        <v>263</v>
      </c>
      <c r="AC104" s="1">
        <f t="shared" si="23"/>
        <v>69</v>
      </c>
      <c r="AD104" s="1">
        <f t="shared" si="24"/>
        <v>139</v>
      </c>
    </row>
    <row r="105" spans="2:30">
      <c r="B105" s="1">
        <v>71</v>
      </c>
      <c r="C105" s="1">
        <f t="shared" si="19"/>
        <v>1</v>
      </c>
      <c r="D105" s="1">
        <f t="shared" si="20"/>
        <v>6</v>
      </c>
      <c r="E105" s="1">
        <f t="shared" si="21"/>
        <v>50</v>
      </c>
      <c r="F105" s="4" t="str">
        <f>IF(VLOOKUP($C105,$C$9:$U$14,COLUMNS($C$9:L$14),0)="","",ROUND(D$4*$E105*VLOOKUP($C105,$C$9:$U$14,COLUMNS($C$9:L$14),0)*L$16,0)&amp;"～"&amp;ROUND(D$4*$E105*VLOOKUP($C105,$C$9:$U$14,COLUMNS($C$9:L$14),0)*L$17,0))</f>
        <v/>
      </c>
      <c r="G105" s="4" t="str">
        <f>IF(VLOOKUP($C105,$C$9:$U$14,COLUMNS($C$9:M$14),0)="","",ROUND(E$4*$E105*VLOOKUP($C105,$C$9:$U$14,COLUMNS($C$9:M$14),0)*M$16,0)&amp;"～"&amp;ROUND(E$4*$E105*VLOOKUP($C105,$C$9:$U$14,COLUMNS($C$9:M$14),0)*M$17,0))</f>
        <v/>
      </c>
      <c r="H105" s="4" t="str">
        <f>IF(VLOOKUP($C105,$C$9:$U$14,COLUMNS($C$9:N$14),0)="","",ROUND(F$4*$E105*VLOOKUP($C105,$C$9:$U$14,COLUMNS($C$9:N$14),0)*N$16,0)&amp;"～"&amp;ROUND(F$4*$E105*VLOOKUP($C105,$C$9:$U$14,COLUMNS($C$9:N$14),0)*N$17,0))</f>
        <v>287～369</v>
      </c>
      <c r="I105" s="4" t="str">
        <f>IF(VLOOKUP($C105,$C$9:$U$14,COLUMNS($C$9:O$14),0)="","",ROUND(G$4*$E105*VLOOKUP($C105,$C$9:$U$14,COLUMNS($C$9:O$14),0)*O$16,0)&amp;"～"&amp;ROUND(G$4*$E105*VLOOKUP($C105,$C$9:$U$14,COLUMNS($C$9:O$14),0)*O$17,0))</f>
        <v/>
      </c>
      <c r="J105" s="4" t="str">
        <f>IF(VLOOKUP($C105,$C$9:$U$14,COLUMNS($C$9:P$14),0)="","",ROUND(H$4*$E105*VLOOKUP($C105,$C$9:$U$14,COLUMNS($C$9:P$14),0)*P$16,0)&amp;"～"&amp;ROUND(H$4*$E105*VLOOKUP($C105,$C$9:$U$14,COLUMNS($C$9:P$14),0)*P$17,0))</f>
        <v>65～83</v>
      </c>
      <c r="K105" s="4" t="str">
        <f>IF(VLOOKUP($C105,$C$9:$U$14,COLUMNS($C$9:Q$14),0)="","",ROUND(I$4*$E105*VLOOKUP($C105,$C$9:$U$14,COLUMNS($C$9:Q$14),0)*Q$16,0)&amp;"～"&amp;ROUND(I$4*$E105*VLOOKUP($C105,$C$9:$U$14,COLUMNS($C$9:Q$14),0)*Q$17,0))</f>
        <v/>
      </c>
      <c r="L105" s="4" t="str">
        <f>IF(VLOOKUP($C105,$C$9:$U$14,COLUMNS($C$9:R$14),0)="","",ROUND(J$4*$E105*VLOOKUP($C105,$C$9:$U$14,COLUMNS($C$9:R$14),0)*R$16,0)&amp;"～"&amp;ROUND(J$4*$E105*VLOOKUP($C105,$C$9:$U$14,COLUMNS($C$9:R$14),0)*R$17,0))</f>
        <v/>
      </c>
      <c r="M105" s="4" t="str">
        <f>IF(VLOOKUP($C105,$C$9:$U$14,COLUMNS($C$9:S$14),0)="","",ROUND(K$4*$E105*VLOOKUP($C105,$C$9:$U$14,COLUMNS($C$9:S$14),0)*S$16,0)&amp;"～"&amp;ROUND(K$4*$E105*VLOOKUP($C105,$C$9:$U$14,COLUMNS($C$9:S$14),0)*S$17,0))</f>
        <v>75～135</v>
      </c>
      <c r="N105" s="4" t="str">
        <f>IF(VLOOKUP($C105,$C$9:$U$14,COLUMNS($C$9:T$14),0)="","",ROUND(L$4*$E105*VLOOKUP($C105,$C$9:$U$14,COLUMNS($C$9:T$14),0)*T$16,0)&amp;"～"&amp;ROUND(L$4*$E105*VLOOKUP($C105,$C$9:$U$14,COLUMNS($C$9:T$14),0)*T$17,0))</f>
        <v/>
      </c>
      <c r="O105" s="4" t="str">
        <f>IF(VLOOKUP($C105,$C$9:$U$14,COLUMNS($C$9:U$14),0)="","",ROUND(M$4*$E105*VLOOKUP($C105,$C$9:$U$14,COLUMNS($C$9:U$14),0)*U$16,0)&amp;"～"&amp;ROUND(M$4*$E105*VLOOKUP($C105,$C$9:$U$14,COLUMNS($C$9:U$14),0)*U$17,0))</f>
        <v/>
      </c>
      <c r="P105" s="4" t="str">
        <f>IF(VLOOKUP($C105,$C$9:$U$14,COLUMNS($C$9:L$14),0)="","",ROUND(D$4*$E105*VLOOKUP($C105,$C$9:$U$14,COLUMNS($C$9:L$14),0)*L$18,0)&amp;"～"&amp;ROUND(D$4*$E105*VLOOKUP($C105,$C$9:$U$14,COLUMNS($C$9:L$14),0)*L$19,0))</f>
        <v/>
      </c>
      <c r="Q105" s="4" t="str">
        <f>IF(VLOOKUP($C105,$C$9:$U$14,COLUMNS($C$9:M$14),0)="","",ROUND(E$4*$E105*VLOOKUP($C105,$C$9:$U$14,COLUMNS($C$9:M$14),0)*M$18,0)&amp;"～"&amp;ROUND(E$4*$E105*VLOOKUP($C105,$C$9:$U$14,COLUMNS($C$9:M$14),0)*M$19,0))</f>
        <v/>
      </c>
      <c r="R105" s="4" t="str">
        <f>IF(VLOOKUP($C105,$C$9:$U$14,COLUMNS($C$9:N$14),0)="","",ROUND(F$4*$E105*VLOOKUP($C105,$C$9:$U$14,COLUMNS($C$9:N$14),0)*N$18,0)&amp;"～"&amp;ROUND(F$4*$E105*VLOOKUP($C105,$C$9:$U$14,COLUMNS($C$9:N$14),0)*N$19,0))</f>
        <v>320～410</v>
      </c>
      <c r="S105" s="4" t="str">
        <f>IF(VLOOKUP($C105,$C$9:$U$14,COLUMNS($C$9:O$14),0)="","",ROUND(G$4*$E105*VLOOKUP($C105,$C$9:$U$14,COLUMNS($C$9:O$14),0)*O$18,0)&amp;"～"&amp;ROUND(G$4*$E105*VLOOKUP($C105,$C$9:$U$14,COLUMNS($C$9:O$14),0)*O$19,0))</f>
        <v/>
      </c>
      <c r="T105" s="4" t="str">
        <f>IF(VLOOKUP($C105,$C$9:$U$14,COLUMNS($C$9:P$14),0)="","",ROUND(H$4*$E105*VLOOKUP($C105,$C$9:$U$14,COLUMNS($C$9:P$14),0)*P$18,0)&amp;"～"&amp;ROUND(H$4*$E105*VLOOKUP($C105,$C$9:$U$14,COLUMNS($C$9:P$14),0)*P$19,0))</f>
        <v>72～92</v>
      </c>
      <c r="U105" s="4" t="str">
        <f>IF(VLOOKUP($C105,$C$9:$U$14,COLUMNS($C$9:Q$14),0)="","",ROUND(I$4*$E105*VLOOKUP($C105,$C$9:$U$14,COLUMNS($C$9:Q$14),0)*Q$18,0)&amp;"～"&amp;ROUND(I$4*$E105*VLOOKUP($C105,$C$9:$U$14,COLUMNS($C$9:Q$14),0)*Q$19,0))</f>
        <v/>
      </c>
      <c r="V105" s="4" t="str">
        <f>IF(VLOOKUP($C105,$C$9:$U$14,COLUMNS($C$9:R$14),0)="","",ROUND(J$4*$E105*VLOOKUP($C105,$C$9:$U$14,COLUMNS($C$9:R$14),0)*R$18,0)&amp;"～"&amp;ROUND(J$4*$E105*VLOOKUP($C105,$C$9:$U$14,COLUMNS($C$9:R$14),0)*R$19,0))</f>
        <v/>
      </c>
      <c r="W105" s="4" t="str">
        <f>IF(VLOOKUP($C105,$C$9:$U$14,COLUMNS($C$9:S$14),0)="","",ROUND(K$4*$E105*VLOOKUP($C105,$C$9:$U$14,COLUMNS($C$9:S$14),0)*S$18,0)&amp;"～"&amp;ROUND(K$4*$E105*VLOOKUP($C105,$C$9:$U$14,COLUMNS($C$9:S$14),0)*S$19,0))</f>
        <v>83～150</v>
      </c>
      <c r="X105" s="4" t="str">
        <f>IF(VLOOKUP($C105,$C$9:$U$14,COLUMNS($C$9:T$14),0)="","",ROUND(L$4*$E105*VLOOKUP($C105,$C$9:$U$14,COLUMNS($C$9:T$14),0)*T$18,0)&amp;"～"&amp;ROUND(L$4*$E105*VLOOKUP($C105,$C$9:$U$14,COLUMNS($C$9:T$14),0)*T$19,0))</f>
        <v/>
      </c>
      <c r="Y105" s="4"/>
      <c r="Z105" s="4">
        <f t="shared" si="22"/>
        <v>463</v>
      </c>
      <c r="AA105" s="1">
        <f t="shared" si="25"/>
        <v>417</v>
      </c>
      <c r="AB105" s="1">
        <f>IF(C105&gt;2,0,ROUND(属性价值和能力评分!$F$38*一级属性!$H$17*装备属性!E105,0))</f>
        <v>263</v>
      </c>
      <c r="AC105" s="1">
        <f t="shared" si="23"/>
        <v>69</v>
      </c>
      <c r="AD105" s="1">
        <f t="shared" si="24"/>
        <v>139</v>
      </c>
    </row>
    <row r="106" spans="2:30">
      <c r="B106" s="1">
        <v>72</v>
      </c>
      <c r="C106" s="1">
        <f t="shared" si="19"/>
        <v>2</v>
      </c>
      <c r="D106" s="1">
        <f t="shared" si="20"/>
        <v>7</v>
      </c>
      <c r="E106" s="1">
        <f t="shared" si="21"/>
        <v>50</v>
      </c>
      <c r="F106" s="4" t="str">
        <f>IF(VLOOKUP($C106,$C$9:$U$14,COLUMNS($C$9:L$14),0)="","",ROUND(D$4*$E106*VLOOKUP($C106,$C$9:$U$14,COLUMNS($C$9:L$14),0)*L$16,0)&amp;"～"&amp;ROUND(D$4*$E106*VLOOKUP($C106,$C$9:$U$14,COLUMNS($C$9:L$14),0)*L$17,0))</f>
        <v>230～295</v>
      </c>
      <c r="G106" s="4" t="str">
        <f>IF(VLOOKUP($C106,$C$9:$U$14,COLUMNS($C$9:M$14),0)="","",ROUND(E$4*$E106*VLOOKUP($C106,$C$9:$U$14,COLUMNS($C$9:M$14),0)*M$16,0)&amp;"～"&amp;ROUND(E$4*$E106*VLOOKUP($C106,$C$9:$U$14,COLUMNS($C$9:M$14),0)*M$17,0))</f>
        <v/>
      </c>
      <c r="H106" s="4" t="str">
        <f>IF(VLOOKUP($C106,$C$9:$U$14,COLUMNS($C$9:N$14),0)="","",ROUND(F$4*$E106*VLOOKUP($C106,$C$9:$U$14,COLUMNS($C$9:N$14),0)*N$16,0)&amp;"～"&amp;ROUND(F$4*$E106*VLOOKUP($C106,$C$9:$U$14,COLUMNS($C$9:N$14),0)*N$17,0))</f>
        <v/>
      </c>
      <c r="I106" s="4" t="str">
        <f>IF(VLOOKUP($C106,$C$9:$U$14,COLUMNS($C$9:O$14),0)="","",ROUND(G$4*$E106*VLOOKUP($C106,$C$9:$U$14,COLUMNS($C$9:O$14),0)*O$16,0)&amp;"～"&amp;ROUND(G$4*$E106*VLOOKUP($C106,$C$9:$U$14,COLUMNS($C$9:O$14),0)*O$17,0))</f>
        <v>72～92</v>
      </c>
      <c r="J106" s="4" t="str">
        <f>IF(VLOOKUP($C106,$C$9:$U$14,COLUMNS($C$9:P$14),0)="","",ROUND(H$4*$E106*VLOOKUP($C106,$C$9:$U$14,COLUMNS($C$9:P$14),0)*P$16,0)&amp;"～"&amp;ROUND(H$4*$E106*VLOOKUP($C106,$C$9:$U$14,COLUMNS($C$9:P$14),0)*P$17,0))</f>
        <v/>
      </c>
      <c r="K106" s="4" t="str">
        <f>IF(VLOOKUP($C106,$C$9:$U$14,COLUMNS($C$9:Q$14),0)="","",ROUND(I$4*$E106*VLOOKUP($C106,$C$9:$U$14,COLUMNS($C$9:Q$14),0)*Q$16,0)&amp;"～"&amp;ROUND(I$4*$E106*VLOOKUP($C106,$C$9:$U$14,COLUMNS($C$9:Q$14),0)*Q$17,0))</f>
        <v/>
      </c>
      <c r="L106" s="4" t="str">
        <f>IF(VLOOKUP($C106,$C$9:$U$14,COLUMNS($C$9:R$14),0)="","",ROUND(J$4*$E106*VLOOKUP($C106,$C$9:$U$14,COLUMNS($C$9:R$14),0)*R$16,0)&amp;"～"&amp;ROUND(J$4*$E106*VLOOKUP($C106,$C$9:$U$14,COLUMNS($C$9:R$14),0)*R$17,0))</f>
        <v/>
      </c>
      <c r="M106" s="4" t="str">
        <f>IF(VLOOKUP($C106,$C$9:$U$14,COLUMNS($C$9:S$14),0)="","",ROUND(K$4*$E106*VLOOKUP($C106,$C$9:$U$14,COLUMNS($C$9:S$14),0)*S$16,0)&amp;"～"&amp;ROUND(K$4*$E106*VLOOKUP($C106,$C$9:$U$14,COLUMNS($C$9:S$14),0)*S$17,0))</f>
        <v/>
      </c>
      <c r="N106" s="4" t="str">
        <f>IF(VLOOKUP($C106,$C$9:$U$14,COLUMNS($C$9:T$14),0)="","",ROUND(L$4*$E106*VLOOKUP($C106,$C$9:$U$14,COLUMNS($C$9:T$14),0)*T$16,0)&amp;"～"&amp;ROUND(L$4*$E106*VLOOKUP($C106,$C$9:$U$14,COLUMNS($C$9:T$14),0)*T$17,0))</f>
        <v/>
      </c>
      <c r="O106" s="4" t="str">
        <f>IF(VLOOKUP($C106,$C$9:$U$14,COLUMNS($C$9:U$14),0)="","",ROUND(M$4*$E106*VLOOKUP($C106,$C$9:$U$14,COLUMNS($C$9:U$14),0)*U$16,0)&amp;"～"&amp;ROUND(M$4*$E106*VLOOKUP($C106,$C$9:$U$14,COLUMNS($C$9:U$14),0)*U$17,0))</f>
        <v/>
      </c>
      <c r="P106" s="4" t="str">
        <f>IF(VLOOKUP($C106,$C$9:$U$14,COLUMNS($C$9:L$14),0)="","",ROUND(D$4*$E106*VLOOKUP($C106,$C$9:$U$14,COLUMNS($C$9:L$14),0)*L$18,0)&amp;"～"&amp;ROUND(D$4*$E106*VLOOKUP($C106,$C$9:$U$14,COLUMNS($C$9:L$14),0)*L$19,0))</f>
        <v>256～328</v>
      </c>
      <c r="Q106" s="4" t="str">
        <f>IF(VLOOKUP($C106,$C$9:$U$14,COLUMNS($C$9:M$14),0)="","",ROUND(E$4*$E106*VLOOKUP($C106,$C$9:$U$14,COLUMNS($C$9:M$14),0)*M$18,0)&amp;"～"&amp;ROUND(E$4*$E106*VLOOKUP($C106,$C$9:$U$14,COLUMNS($C$9:M$14),0)*M$19,0))</f>
        <v/>
      </c>
      <c r="R106" s="4" t="str">
        <f>IF(VLOOKUP($C106,$C$9:$U$14,COLUMNS($C$9:N$14),0)="","",ROUND(F$4*$E106*VLOOKUP($C106,$C$9:$U$14,COLUMNS($C$9:N$14),0)*N$18,0)&amp;"～"&amp;ROUND(F$4*$E106*VLOOKUP($C106,$C$9:$U$14,COLUMNS($C$9:N$14),0)*N$19,0))</f>
        <v/>
      </c>
      <c r="S106" s="4" t="str">
        <f>IF(VLOOKUP($C106,$C$9:$U$14,COLUMNS($C$9:O$14),0)="","",ROUND(G$4*$E106*VLOOKUP($C106,$C$9:$U$14,COLUMNS($C$9:O$14),0)*O$18,0)&amp;"～"&amp;ROUND(G$4*$E106*VLOOKUP($C106,$C$9:$U$14,COLUMNS($C$9:O$14),0)*O$19,0))</f>
        <v>80～103</v>
      </c>
      <c r="T106" s="4" t="str">
        <f>IF(VLOOKUP($C106,$C$9:$U$14,COLUMNS($C$9:P$14),0)="","",ROUND(H$4*$E106*VLOOKUP($C106,$C$9:$U$14,COLUMNS($C$9:P$14),0)*P$18,0)&amp;"～"&amp;ROUND(H$4*$E106*VLOOKUP($C106,$C$9:$U$14,COLUMNS($C$9:P$14),0)*P$19,0))</f>
        <v/>
      </c>
      <c r="U106" s="4" t="str">
        <f>IF(VLOOKUP($C106,$C$9:$U$14,COLUMNS($C$9:Q$14),0)="","",ROUND(I$4*$E106*VLOOKUP($C106,$C$9:$U$14,COLUMNS($C$9:Q$14),0)*Q$18,0)&amp;"～"&amp;ROUND(I$4*$E106*VLOOKUP($C106,$C$9:$U$14,COLUMNS($C$9:Q$14),0)*Q$19,0))</f>
        <v/>
      </c>
      <c r="V106" s="4" t="str">
        <f>IF(VLOOKUP($C106,$C$9:$U$14,COLUMNS($C$9:R$14),0)="","",ROUND(J$4*$E106*VLOOKUP($C106,$C$9:$U$14,COLUMNS($C$9:R$14),0)*R$18,0)&amp;"～"&amp;ROUND(J$4*$E106*VLOOKUP($C106,$C$9:$U$14,COLUMNS($C$9:R$14),0)*R$19,0))</f>
        <v/>
      </c>
      <c r="W106" s="4" t="str">
        <f>IF(VLOOKUP($C106,$C$9:$U$14,COLUMNS($C$9:S$14),0)="","",ROUND(K$4*$E106*VLOOKUP($C106,$C$9:$U$14,COLUMNS($C$9:S$14),0)*S$18,0)&amp;"～"&amp;ROUND(K$4*$E106*VLOOKUP($C106,$C$9:$U$14,COLUMNS($C$9:S$14),0)*S$19,0))</f>
        <v/>
      </c>
      <c r="X106" s="4" t="str">
        <f>IF(VLOOKUP($C106,$C$9:$U$14,COLUMNS($C$9:T$14),0)="","",ROUND(L$4*$E106*VLOOKUP($C106,$C$9:$U$14,COLUMNS($C$9:T$14),0)*T$18,0)&amp;"～"&amp;ROUND(L$4*$E106*VLOOKUP($C106,$C$9:$U$14,COLUMNS($C$9:T$14),0)*T$19,0))</f>
        <v/>
      </c>
      <c r="Y106" s="4"/>
      <c r="Z106" s="4">
        <f t="shared" si="22"/>
        <v>317</v>
      </c>
      <c r="AA106" s="1">
        <f t="shared" si="25"/>
        <v>285</v>
      </c>
      <c r="AB106" s="1">
        <f>IF(C106&gt;2,0,ROUND(属性价值和能力评分!$F$38*一级属性!$H$17*装备属性!E106,0))</f>
        <v>263</v>
      </c>
      <c r="AC106" s="1">
        <f t="shared" si="23"/>
        <v>69</v>
      </c>
      <c r="AD106" s="1">
        <f t="shared" si="24"/>
        <v>139</v>
      </c>
    </row>
    <row r="107" spans="2:30">
      <c r="B107" s="1">
        <v>73</v>
      </c>
      <c r="C107" s="1">
        <f t="shared" si="19"/>
        <v>2</v>
      </c>
      <c r="D107" s="1">
        <f t="shared" si="20"/>
        <v>8</v>
      </c>
      <c r="E107" s="1">
        <f t="shared" si="21"/>
        <v>50</v>
      </c>
      <c r="F107" s="4" t="str">
        <f>IF(VLOOKUP($C107,$C$9:$U$14,COLUMNS($C$9:L$14),0)="","",ROUND(D$4*$E107*VLOOKUP($C107,$C$9:$U$14,COLUMNS($C$9:L$14),0)*L$16,0)&amp;"～"&amp;ROUND(D$4*$E107*VLOOKUP($C107,$C$9:$U$14,COLUMNS($C$9:L$14),0)*L$17,0))</f>
        <v>230～295</v>
      </c>
      <c r="G107" s="4" t="str">
        <f>IF(VLOOKUP($C107,$C$9:$U$14,COLUMNS($C$9:M$14),0)="","",ROUND(E$4*$E107*VLOOKUP($C107,$C$9:$U$14,COLUMNS($C$9:M$14),0)*M$16,0)&amp;"～"&amp;ROUND(E$4*$E107*VLOOKUP($C107,$C$9:$U$14,COLUMNS($C$9:M$14),0)*M$17,0))</f>
        <v/>
      </c>
      <c r="H107" s="4" t="str">
        <f>IF(VLOOKUP($C107,$C$9:$U$14,COLUMNS($C$9:N$14),0)="","",ROUND(F$4*$E107*VLOOKUP($C107,$C$9:$U$14,COLUMNS($C$9:N$14),0)*N$16,0)&amp;"～"&amp;ROUND(F$4*$E107*VLOOKUP($C107,$C$9:$U$14,COLUMNS($C$9:N$14),0)*N$17,0))</f>
        <v/>
      </c>
      <c r="I107" s="4" t="str">
        <f>IF(VLOOKUP($C107,$C$9:$U$14,COLUMNS($C$9:O$14),0)="","",ROUND(G$4*$E107*VLOOKUP($C107,$C$9:$U$14,COLUMNS($C$9:O$14),0)*O$16,0)&amp;"～"&amp;ROUND(G$4*$E107*VLOOKUP($C107,$C$9:$U$14,COLUMNS($C$9:O$14),0)*O$17,0))</f>
        <v>72～92</v>
      </c>
      <c r="J107" s="4" t="str">
        <f>IF(VLOOKUP($C107,$C$9:$U$14,COLUMNS($C$9:P$14),0)="","",ROUND(H$4*$E107*VLOOKUP($C107,$C$9:$U$14,COLUMNS($C$9:P$14),0)*P$16,0)&amp;"～"&amp;ROUND(H$4*$E107*VLOOKUP($C107,$C$9:$U$14,COLUMNS($C$9:P$14),0)*P$17,0))</f>
        <v/>
      </c>
      <c r="K107" s="4" t="str">
        <f>IF(VLOOKUP($C107,$C$9:$U$14,COLUMNS($C$9:Q$14),0)="","",ROUND(I$4*$E107*VLOOKUP($C107,$C$9:$U$14,COLUMNS($C$9:Q$14),0)*Q$16,0)&amp;"～"&amp;ROUND(I$4*$E107*VLOOKUP($C107,$C$9:$U$14,COLUMNS($C$9:Q$14),0)*Q$17,0))</f>
        <v/>
      </c>
      <c r="L107" s="4" t="str">
        <f>IF(VLOOKUP($C107,$C$9:$U$14,COLUMNS($C$9:R$14),0)="","",ROUND(J$4*$E107*VLOOKUP($C107,$C$9:$U$14,COLUMNS($C$9:R$14),0)*R$16,0)&amp;"～"&amp;ROUND(J$4*$E107*VLOOKUP($C107,$C$9:$U$14,COLUMNS($C$9:R$14),0)*R$17,0))</f>
        <v/>
      </c>
      <c r="M107" s="4" t="str">
        <f>IF(VLOOKUP($C107,$C$9:$U$14,COLUMNS($C$9:S$14),0)="","",ROUND(K$4*$E107*VLOOKUP($C107,$C$9:$U$14,COLUMNS($C$9:S$14),0)*S$16,0)&amp;"～"&amp;ROUND(K$4*$E107*VLOOKUP($C107,$C$9:$U$14,COLUMNS($C$9:S$14),0)*S$17,0))</f>
        <v/>
      </c>
      <c r="N107" s="4" t="str">
        <f>IF(VLOOKUP($C107,$C$9:$U$14,COLUMNS($C$9:T$14),0)="","",ROUND(L$4*$E107*VLOOKUP($C107,$C$9:$U$14,COLUMNS($C$9:T$14),0)*T$16,0)&amp;"～"&amp;ROUND(L$4*$E107*VLOOKUP($C107,$C$9:$U$14,COLUMNS($C$9:T$14),0)*T$17,0))</f>
        <v/>
      </c>
      <c r="O107" s="4" t="str">
        <f>IF(VLOOKUP($C107,$C$9:$U$14,COLUMNS($C$9:U$14),0)="","",ROUND(M$4*$E107*VLOOKUP($C107,$C$9:$U$14,COLUMNS($C$9:U$14),0)*U$16,0)&amp;"～"&amp;ROUND(M$4*$E107*VLOOKUP($C107,$C$9:$U$14,COLUMNS($C$9:U$14),0)*U$17,0))</f>
        <v/>
      </c>
      <c r="P107" s="4" t="str">
        <f>IF(VLOOKUP($C107,$C$9:$U$14,COLUMNS($C$9:L$14),0)="","",ROUND(D$4*$E107*VLOOKUP($C107,$C$9:$U$14,COLUMNS($C$9:L$14),0)*L$18,0)&amp;"～"&amp;ROUND(D$4*$E107*VLOOKUP($C107,$C$9:$U$14,COLUMNS($C$9:L$14),0)*L$19,0))</f>
        <v>256～328</v>
      </c>
      <c r="Q107" s="4" t="str">
        <f>IF(VLOOKUP($C107,$C$9:$U$14,COLUMNS($C$9:M$14),0)="","",ROUND(E$4*$E107*VLOOKUP($C107,$C$9:$U$14,COLUMNS($C$9:M$14),0)*M$18,0)&amp;"～"&amp;ROUND(E$4*$E107*VLOOKUP($C107,$C$9:$U$14,COLUMNS($C$9:M$14),0)*M$19,0))</f>
        <v/>
      </c>
      <c r="R107" s="4" t="str">
        <f>IF(VLOOKUP($C107,$C$9:$U$14,COLUMNS($C$9:N$14),0)="","",ROUND(F$4*$E107*VLOOKUP($C107,$C$9:$U$14,COLUMNS($C$9:N$14),0)*N$18,0)&amp;"～"&amp;ROUND(F$4*$E107*VLOOKUP($C107,$C$9:$U$14,COLUMNS($C$9:N$14),0)*N$19,0))</f>
        <v/>
      </c>
      <c r="S107" s="4" t="str">
        <f>IF(VLOOKUP($C107,$C$9:$U$14,COLUMNS($C$9:O$14),0)="","",ROUND(G$4*$E107*VLOOKUP($C107,$C$9:$U$14,COLUMNS($C$9:O$14),0)*O$18,0)&amp;"～"&amp;ROUND(G$4*$E107*VLOOKUP($C107,$C$9:$U$14,COLUMNS($C$9:O$14),0)*O$19,0))</f>
        <v>80～103</v>
      </c>
      <c r="T107" s="4" t="str">
        <f>IF(VLOOKUP($C107,$C$9:$U$14,COLUMNS($C$9:P$14),0)="","",ROUND(H$4*$E107*VLOOKUP($C107,$C$9:$U$14,COLUMNS($C$9:P$14),0)*P$18,0)&amp;"～"&amp;ROUND(H$4*$E107*VLOOKUP($C107,$C$9:$U$14,COLUMNS($C$9:P$14),0)*P$19,0))</f>
        <v/>
      </c>
      <c r="U107" s="4" t="str">
        <f>IF(VLOOKUP($C107,$C$9:$U$14,COLUMNS($C$9:Q$14),0)="","",ROUND(I$4*$E107*VLOOKUP($C107,$C$9:$U$14,COLUMNS($C$9:Q$14),0)*Q$18,0)&amp;"～"&amp;ROUND(I$4*$E107*VLOOKUP($C107,$C$9:$U$14,COLUMNS($C$9:Q$14),0)*Q$19,0))</f>
        <v/>
      </c>
      <c r="V107" s="4" t="str">
        <f>IF(VLOOKUP($C107,$C$9:$U$14,COLUMNS($C$9:R$14),0)="","",ROUND(J$4*$E107*VLOOKUP($C107,$C$9:$U$14,COLUMNS($C$9:R$14),0)*R$18,0)&amp;"～"&amp;ROUND(J$4*$E107*VLOOKUP($C107,$C$9:$U$14,COLUMNS($C$9:R$14),0)*R$19,0))</f>
        <v/>
      </c>
      <c r="W107" s="4" t="str">
        <f>IF(VLOOKUP($C107,$C$9:$U$14,COLUMNS($C$9:S$14),0)="","",ROUND(K$4*$E107*VLOOKUP($C107,$C$9:$U$14,COLUMNS($C$9:S$14),0)*S$18,0)&amp;"～"&amp;ROUND(K$4*$E107*VLOOKUP($C107,$C$9:$U$14,COLUMNS($C$9:S$14),0)*S$19,0))</f>
        <v/>
      </c>
      <c r="X107" s="4" t="str">
        <f>IF(VLOOKUP($C107,$C$9:$U$14,COLUMNS($C$9:T$14),0)="","",ROUND(L$4*$E107*VLOOKUP($C107,$C$9:$U$14,COLUMNS($C$9:T$14),0)*T$18,0)&amp;"～"&amp;ROUND(L$4*$E107*VLOOKUP($C107,$C$9:$U$14,COLUMNS($C$9:T$14),0)*T$19,0))</f>
        <v/>
      </c>
      <c r="Y107" s="4"/>
      <c r="Z107" s="4">
        <f t="shared" si="22"/>
        <v>317</v>
      </c>
      <c r="AA107" s="1">
        <f t="shared" si="25"/>
        <v>285</v>
      </c>
      <c r="AB107" s="1">
        <f>IF(C107&gt;2,0,ROUND(属性价值和能力评分!$F$38*一级属性!$H$17*装备属性!E107,0))</f>
        <v>263</v>
      </c>
      <c r="AC107" s="1">
        <f t="shared" si="23"/>
        <v>69</v>
      </c>
      <c r="AD107" s="1">
        <f t="shared" si="24"/>
        <v>139</v>
      </c>
    </row>
    <row r="108" spans="2:30">
      <c r="B108" s="1">
        <v>74</v>
      </c>
      <c r="C108" s="1">
        <f t="shared" si="19"/>
        <v>3</v>
      </c>
      <c r="D108" s="1">
        <f t="shared" si="20"/>
        <v>9</v>
      </c>
      <c r="E108" s="1">
        <f t="shared" si="21"/>
        <v>50</v>
      </c>
      <c r="F108" s="4" t="str">
        <f>IF(VLOOKUP($C108,$C$9:$U$14,COLUMNS($C$9:L$14),0)="","",ROUND(D$4*$E108*VLOOKUP($C108,$C$9:$U$14,COLUMNS($C$9:L$14),0)*L$16,0)&amp;"～"&amp;ROUND(D$4*$E108*VLOOKUP($C108,$C$9:$U$14,COLUMNS($C$9:L$14),0)*L$17,0))</f>
        <v/>
      </c>
      <c r="G108" s="4" t="str">
        <f>IF(VLOOKUP($C108,$C$9:$U$14,COLUMNS($C$9:M$14),0)="","",ROUND(E$4*$E108*VLOOKUP($C108,$C$9:$U$14,COLUMNS($C$9:M$14),0)*M$16,0)&amp;"～"&amp;ROUND(E$4*$E108*VLOOKUP($C108,$C$9:$U$14,COLUMNS($C$9:M$14),0)*M$17,0))</f>
        <v>287～369</v>
      </c>
      <c r="H108" s="4" t="str">
        <f>IF(VLOOKUP($C108,$C$9:$U$14,COLUMNS($C$9:N$14),0)="","",ROUND(F$4*$E108*VLOOKUP($C108,$C$9:$U$14,COLUMNS($C$9:N$14),0)*N$16,0)&amp;"～"&amp;ROUND(F$4*$E108*VLOOKUP($C108,$C$9:$U$14,COLUMNS($C$9:N$14),0)*N$17,0))</f>
        <v/>
      </c>
      <c r="I108" s="4" t="str">
        <f>IF(VLOOKUP($C108,$C$9:$U$14,COLUMNS($C$9:O$14),0)="","",ROUND(G$4*$E108*VLOOKUP($C108,$C$9:$U$14,COLUMNS($C$9:O$14),0)*O$16,0)&amp;"～"&amp;ROUND(G$4*$E108*VLOOKUP($C108,$C$9:$U$14,COLUMNS($C$9:O$14),0)*O$17,0))</f>
        <v>43～55</v>
      </c>
      <c r="J108" s="4" t="str">
        <f>IF(VLOOKUP($C108,$C$9:$U$14,COLUMNS($C$9:P$14),0)="","",ROUND(H$4*$E108*VLOOKUP($C108,$C$9:$U$14,COLUMNS($C$9:P$14),0)*P$16,0)&amp;"～"&amp;ROUND(H$4*$E108*VLOOKUP($C108,$C$9:$U$14,COLUMNS($C$9:P$14),0)*P$17,0))</f>
        <v/>
      </c>
      <c r="K108" s="4" t="str">
        <f>IF(VLOOKUP($C108,$C$9:$U$14,COLUMNS($C$9:Q$14),0)="","",ROUND(I$4*$E108*VLOOKUP($C108,$C$9:$U$14,COLUMNS($C$9:Q$14),0)*Q$16,0)&amp;"～"&amp;ROUND(I$4*$E108*VLOOKUP($C108,$C$9:$U$14,COLUMNS($C$9:Q$14),0)*Q$17,0))</f>
        <v/>
      </c>
      <c r="L108" s="4" t="str">
        <f>IF(VLOOKUP($C108,$C$9:$U$14,COLUMNS($C$9:R$14),0)="","",ROUND(J$4*$E108*VLOOKUP($C108,$C$9:$U$14,COLUMNS($C$9:R$14),0)*R$16,0)&amp;"～"&amp;ROUND(J$4*$E108*VLOOKUP($C108,$C$9:$U$14,COLUMNS($C$9:R$14),0)*R$17,0))</f>
        <v/>
      </c>
      <c r="M108" s="4" t="str">
        <f>IF(VLOOKUP($C108,$C$9:$U$14,COLUMNS($C$9:S$14),0)="","",ROUND(K$4*$E108*VLOOKUP($C108,$C$9:$U$14,COLUMNS($C$9:S$14),0)*S$16,0)&amp;"～"&amp;ROUND(K$4*$E108*VLOOKUP($C108,$C$9:$U$14,COLUMNS($C$9:S$14),0)*S$17,0))</f>
        <v/>
      </c>
      <c r="N108" s="4" t="str">
        <f>IF(VLOOKUP($C108,$C$9:$U$14,COLUMNS($C$9:T$14),0)="","",ROUND(L$4*$E108*VLOOKUP($C108,$C$9:$U$14,COLUMNS($C$9:T$14),0)*T$16,0)&amp;"～"&amp;ROUND(L$4*$E108*VLOOKUP($C108,$C$9:$U$14,COLUMNS($C$9:T$14),0)*T$17,0))</f>
        <v/>
      </c>
      <c r="O108" s="4" t="str">
        <f>IF(VLOOKUP($C108,$C$9:$U$14,COLUMNS($C$9:U$14),0)="","",ROUND(M$4*$E108*VLOOKUP($C108,$C$9:$U$14,COLUMNS($C$9:U$14),0)*U$16,0)&amp;"～"&amp;ROUND(M$4*$E108*VLOOKUP($C108,$C$9:$U$14,COLUMNS($C$9:U$14),0)*U$17,0))</f>
        <v/>
      </c>
      <c r="P108" s="4" t="str">
        <f>IF(VLOOKUP($C108,$C$9:$U$14,COLUMNS($C$9:L$14),0)="","",ROUND(D$4*$E108*VLOOKUP($C108,$C$9:$U$14,COLUMNS($C$9:L$14),0)*L$18,0)&amp;"～"&amp;ROUND(D$4*$E108*VLOOKUP($C108,$C$9:$U$14,COLUMNS($C$9:L$14),0)*L$19,0))</f>
        <v/>
      </c>
      <c r="Q108" s="4" t="str">
        <f>IF(VLOOKUP($C108,$C$9:$U$14,COLUMNS($C$9:M$14),0)="","",ROUND(E$4*$E108*VLOOKUP($C108,$C$9:$U$14,COLUMNS($C$9:M$14),0)*M$18,0)&amp;"～"&amp;ROUND(E$4*$E108*VLOOKUP($C108,$C$9:$U$14,COLUMNS($C$9:M$14),0)*M$19,0))</f>
        <v>320～410</v>
      </c>
      <c r="R108" s="4" t="str">
        <f>IF(VLOOKUP($C108,$C$9:$U$14,COLUMNS($C$9:N$14),0)="","",ROUND(F$4*$E108*VLOOKUP($C108,$C$9:$U$14,COLUMNS($C$9:N$14),0)*N$18,0)&amp;"～"&amp;ROUND(F$4*$E108*VLOOKUP($C108,$C$9:$U$14,COLUMNS($C$9:N$14),0)*N$19,0))</f>
        <v/>
      </c>
      <c r="S108" s="4" t="str">
        <f>IF(VLOOKUP($C108,$C$9:$U$14,COLUMNS($C$9:O$14),0)="","",ROUND(G$4*$E108*VLOOKUP($C108,$C$9:$U$14,COLUMNS($C$9:O$14),0)*O$18,0)&amp;"～"&amp;ROUND(G$4*$E108*VLOOKUP($C108,$C$9:$U$14,COLUMNS($C$9:O$14),0)*O$19,0))</f>
        <v>48～62</v>
      </c>
      <c r="T108" s="4" t="str">
        <f>IF(VLOOKUP($C108,$C$9:$U$14,COLUMNS($C$9:P$14),0)="","",ROUND(H$4*$E108*VLOOKUP($C108,$C$9:$U$14,COLUMNS($C$9:P$14),0)*P$18,0)&amp;"～"&amp;ROUND(H$4*$E108*VLOOKUP($C108,$C$9:$U$14,COLUMNS($C$9:P$14),0)*P$19,0))</f>
        <v/>
      </c>
      <c r="U108" s="4" t="str">
        <f>IF(VLOOKUP($C108,$C$9:$U$14,COLUMNS($C$9:Q$14),0)="","",ROUND(I$4*$E108*VLOOKUP($C108,$C$9:$U$14,COLUMNS($C$9:Q$14),0)*Q$18,0)&amp;"～"&amp;ROUND(I$4*$E108*VLOOKUP($C108,$C$9:$U$14,COLUMNS($C$9:Q$14),0)*Q$19,0))</f>
        <v/>
      </c>
      <c r="V108" s="4" t="str">
        <f>IF(VLOOKUP($C108,$C$9:$U$14,COLUMNS($C$9:R$14),0)="","",ROUND(J$4*$E108*VLOOKUP($C108,$C$9:$U$14,COLUMNS($C$9:R$14),0)*R$18,0)&amp;"～"&amp;ROUND(J$4*$E108*VLOOKUP($C108,$C$9:$U$14,COLUMNS($C$9:R$14),0)*R$19,0))</f>
        <v/>
      </c>
      <c r="W108" s="4" t="str">
        <f>IF(VLOOKUP($C108,$C$9:$U$14,COLUMNS($C$9:S$14),0)="","",ROUND(K$4*$E108*VLOOKUP($C108,$C$9:$U$14,COLUMNS($C$9:S$14),0)*S$18,0)&amp;"～"&amp;ROUND(K$4*$E108*VLOOKUP($C108,$C$9:$U$14,COLUMNS($C$9:S$14),0)*S$19,0))</f>
        <v/>
      </c>
      <c r="X108" s="4" t="str">
        <f>IF(VLOOKUP($C108,$C$9:$U$14,COLUMNS($C$9:T$14),0)="","",ROUND(L$4*$E108*VLOOKUP($C108,$C$9:$U$14,COLUMNS($C$9:T$14),0)*T$18,0)&amp;"～"&amp;ROUND(L$4*$E108*VLOOKUP($C108,$C$9:$U$14,COLUMNS($C$9:T$14),0)*T$19,0))</f>
        <v/>
      </c>
      <c r="Y108" s="4"/>
      <c r="Z108" s="4">
        <f t="shared" si="22"/>
        <v>287</v>
      </c>
      <c r="AA108" s="1">
        <f t="shared" si="25"/>
        <v>258</v>
      </c>
      <c r="AB108" s="1">
        <f>IF(C108&gt;2,0,ROUND(属性价值和能力评分!$F$38*一级属性!$H$17*装备属性!E108,0))</f>
        <v>0</v>
      </c>
      <c r="AC108" s="1">
        <f t="shared" si="23"/>
        <v>69</v>
      </c>
      <c r="AD108" s="1">
        <f t="shared" si="24"/>
        <v>139</v>
      </c>
    </row>
    <row r="109" spans="2:30">
      <c r="B109" s="1">
        <v>75</v>
      </c>
      <c r="C109" s="1">
        <f t="shared" si="19"/>
        <v>3</v>
      </c>
      <c r="D109" s="1">
        <f t="shared" si="20"/>
        <v>10</v>
      </c>
      <c r="E109" s="1">
        <f t="shared" si="21"/>
        <v>50</v>
      </c>
      <c r="F109" s="4" t="str">
        <f>IF(VLOOKUP($C109,$C$9:$U$14,COLUMNS($C$9:L$14),0)="","",ROUND(D$4*$E109*VLOOKUP($C109,$C$9:$U$14,COLUMNS($C$9:L$14),0)*L$16,0)&amp;"～"&amp;ROUND(D$4*$E109*VLOOKUP($C109,$C$9:$U$14,COLUMNS($C$9:L$14),0)*L$17,0))</f>
        <v/>
      </c>
      <c r="G109" s="4" t="str">
        <f>IF(VLOOKUP($C109,$C$9:$U$14,COLUMNS($C$9:M$14),0)="","",ROUND(E$4*$E109*VLOOKUP($C109,$C$9:$U$14,COLUMNS($C$9:M$14),0)*M$16,0)&amp;"～"&amp;ROUND(E$4*$E109*VLOOKUP($C109,$C$9:$U$14,COLUMNS($C$9:M$14),0)*M$17,0))</f>
        <v>287～369</v>
      </c>
      <c r="H109" s="4" t="str">
        <f>IF(VLOOKUP($C109,$C$9:$U$14,COLUMNS($C$9:N$14),0)="","",ROUND(F$4*$E109*VLOOKUP($C109,$C$9:$U$14,COLUMNS($C$9:N$14),0)*N$16,0)&amp;"～"&amp;ROUND(F$4*$E109*VLOOKUP($C109,$C$9:$U$14,COLUMNS($C$9:N$14),0)*N$17,0))</f>
        <v/>
      </c>
      <c r="I109" s="4" t="str">
        <f>IF(VLOOKUP($C109,$C$9:$U$14,COLUMNS($C$9:O$14),0)="","",ROUND(G$4*$E109*VLOOKUP($C109,$C$9:$U$14,COLUMNS($C$9:O$14),0)*O$16,0)&amp;"～"&amp;ROUND(G$4*$E109*VLOOKUP($C109,$C$9:$U$14,COLUMNS($C$9:O$14),0)*O$17,0))</f>
        <v>43～55</v>
      </c>
      <c r="J109" s="4" t="str">
        <f>IF(VLOOKUP($C109,$C$9:$U$14,COLUMNS($C$9:P$14),0)="","",ROUND(H$4*$E109*VLOOKUP($C109,$C$9:$U$14,COLUMNS($C$9:P$14),0)*P$16,0)&amp;"～"&amp;ROUND(H$4*$E109*VLOOKUP($C109,$C$9:$U$14,COLUMNS($C$9:P$14),0)*P$17,0))</f>
        <v/>
      </c>
      <c r="K109" s="4" t="str">
        <f>IF(VLOOKUP($C109,$C$9:$U$14,COLUMNS($C$9:Q$14),0)="","",ROUND(I$4*$E109*VLOOKUP($C109,$C$9:$U$14,COLUMNS($C$9:Q$14),0)*Q$16,0)&amp;"～"&amp;ROUND(I$4*$E109*VLOOKUP($C109,$C$9:$U$14,COLUMNS($C$9:Q$14),0)*Q$17,0))</f>
        <v/>
      </c>
      <c r="L109" s="4" t="str">
        <f>IF(VLOOKUP($C109,$C$9:$U$14,COLUMNS($C$9:R$14),0)="","",ROUND(J$4*$E109*VLOOKUP($C109,$C$9:$U$14,COLUMNS($C$9:R$14),0)*R$16,0)&amp;"～"&amp;ROUND(J$4*$E109*VLOOKUP($C109,$C$9:$U$14,COLUMNS($C$9:R$14),0)*R$17,0))</f>
        <v/>
      </c>
      <c r="M109" s="4" t="str">
        <f>IF(VLOOKUP($C109,$C$9:$U$14,COLUMNS($C$9:S$14),0)="","",ROUND(K$4*$E109*VLOOKUP($C109,$C$9:$U$14,COLUMNS($C$9:S$14),0)*S$16,0)&amp;"～"&amp;ROUND(K$4*$E109*VLOOKUP($C109,$C$9:$U$14,COLUMNS($C$9:S$14),0)*S$17,0))</f>
        <v/>
      </c>
      <c r="N109" s="4" t="str">
        <f>IF(VLOOKUP($C109,$C$9:$U$14,COLUMNS($C$9:T$14),0)="","",ROUND(L$4*$E109*VLOOKUP($C109,$C$9:$U$14,COLUMNS($C$9:T$14),0)*T$16,0)&amp;"～"&amp;ROUND(L$4*$E109*VLOOKUP($C109,$C$9:$U$14,COLUMNS($C$9:T$14),0)*T$17,0))</f>
        <v/>
      </c>
      <c r="O109" s="4" t="str">
        <f>IF(VLOOKUP($C109,$C$9:$U$14,COLUMNS($C$9:U$14),0)="","",ROUND(M$4*$E109*VLOOKUP($C109,$C$9:$U$14,COLUMNS($C$9:U$14),0)*U$16,0)&amp;"～"&amp;ROUND(M$4*$E109*VLOOKUP($C109,$C$9:$U$14,COLUMNS($C$9:U$14),0)*U$17,0))</f>
        <v/>
      </c>
      <c r="P109" s="4" t="str">
        <f>IF(VLOOKUP($C109,$C$9:$U$14,COLUMNS($C$9:L$14),0)="","",ROUND(D$4*$E109*VLOOKUP($C109,$C$9:$U$14,COLUMNS($C$9:L$14),0)*L$18,0)&amp;"～"&amp;ROUND(D$4*$E109*VLOOKUP($C109,$C$9:$U$14,COLUMNS($C$9:L$14),0)*L$19,0))</f>
        <v/>
      </c>
      <c r="Q109" s="4" t="str">
        <f>IF(VLOOKUP($C109,$C$9:$U$14,COLUMNS($C$9:M$14),0)="","",ROUND(E$4*$E109*VLOOKUP($C109,$C$9:$U$14,COLUMNS($C$9:M$14),0)*M$18,0)&amp;"～"&amp;ROUND(E$4*$E109*VLOOKUP($C109,$C$9:$U$14,COLUMNS($C$9:M$14),0)*M$19,0))</f>
        <v>320～410</v>
      </c>
      <c r="R109" s="4" t="str">
        <f>IF(VLOOKUP($C109,$C$9:$U$14,COLUMNS($C$9:N$14),0)="","",ROUND(F$4*$E109*VLOOKUP($C109,$C$9:$U$14,COLUMNS($C$9:N$14),0)*N$18,0)&amp;"～"&amp;ROUND(F$4*$E109*VLOOKUP($C109,$C$9:$U$14,COLUMNS($C$9:N$14),0)*N$19,0))</f>
        <v/>
      </c>
      <c r="S109" s="4" t="str">
        <f>IF(VLOOKUP($C109,$C$9:$U$14,COLUMNS($C$9:O$14),0)="","",ROUND(G$4*$E109*VLOOKUP($C109,$C$9:$U$14,COLUMNS($C$9:O$14),0)*O$18,0)&amp;"～"&amp;ROUND(G$4*$E109*VLOOKUP($C109,$C$9:$U$14,COLUMNS($C$9:O$14),0)*O$19,0))</f>
        <v>48～62</v>
      </c>
      <c r="T109" s="4" t="str">
        <f>IF(VLOOKUP($C109,$C$9:$U$14,COLUMNS($C$9:P$14),0)="","",ROUND(H$4*$E109*VLOOKUP($C109,$C$9:$U$14,COLUMNS($C$9:P$14),0)*P$18,0)&amp;"～"&amp;ROUND(H$4*$E109*VLOOKUP($C109,$C$9:$U$14,COLUMNS($C$9:P$14),0)*P$19,0))</f>
        <v/>
      </c>
      <c r="U109" s="4" t="str">
        <f>IF(VLOOKUP($C109,$C$9:$U$14,COLUMNS($C$9:Q$14),0)="","",ROUND(I$4*$E109*VLOOKUP($C109,$C$9:$U$14,COLUMNS($C$9:Q$14),0)*Q$18,0)&amp;"～"&amp;ROUND(I$4*$E109*VLOOKUP($C109,$C$9:$U$14,COLUMNS($C$9:Q$14),0)*Q$19,0))</f>
        <v/>
      </c>
      <c r="V109" s="4" t="str">
        <f>IF(VLOOKUP($C109,$C$9:$U$14,COLUMNS($C$9:R$14),0)="","",ROUND(J$4*$E109*VLOOKUP($C109,$C$9:$U$14,COLUMNS($C$9:R$14),0)*R$18,0)&amp;"～"&amp;ROUND(J$4*$E109*VLOOKUP($C109,$C$9:$U$14,COLUMNS($C$9:R$14),0)*R$19,0))</f>
        <v/>
      </c>
      <c r="W109" s="4" t="str">
        <f>IF(VLOOKUP($C109,$C$9:$U$14,COLUMNS($C$9:S$14),0)="","",ROUND(K$4*$E109*VLOOKUP($C109,$C$9:$U$14,COLUMNS($C$9:S$14),0)*S$18,0)&amp;"～"&amp;ROUND(K$4*$E109*VLOOKUP($C109,$C$9:$U$14,COLUMNS($C$9:S$14),0)*S$19,0))</f>
        <v/>
      </c>
      <c r="X109" s="4" t="str">
        <f>IF(VLOOKUP($C109,$C$9:$U$14,COLUMNS($C$9:T$14),0)="","",ROUND(L$4*$E109*VLOOKUP($C109,$C$9:$U$14,COLUMNS($C$9:T$14),0)*T$18,0)&amp;"～"&amp;ROUND(L$4*$E109*VLOOKUP($C109,$C$9:$U$14,COLUMNS($C$9:T$14),0)*T$19,0))</f>
        <v/>
      </c>
      <c r="Y109" s="4"/>
      <c r="Z109" s="4">
        <f t="shared" si="22"/>
        <v>287</v>
      </c>
      <c r="AA109" s="1">
        <f t="shared" si="25"/>
        <v>258</v>
      </c>
      <c r="AB109" s="1">
        <f>IF(C109&gt;2,0,ROUND(属性价值和能力评分!$F$38*一级属性!$H$17*装备属性!E109,0))</f>
        <v>0</v>
      </c>
      <c r="AC109" s="1">
        <f t="shared" si="23"/>
        <v>69</v>
      </c>
      <c r="AD109" s="1">
        <f t="shared" si="24"/>
        <v>139</v>
      </c>
    </row>
    <row r="110" spans="2:30">
      <c r="B110" s="1">
        <v>76</v>
      </c>
      <c r="C110" s="1">
        <f t="shared" si="19"/>
        <v>4</v>
      </c>
      <c r="D110" s="1">
        <f t="shared" si="20"/>
        <v>11</v>
      </c>
      <c r="E110" s="1">
        <f t="shared" si="21"/>
        <v>50</v>
      </c>
      <c r="F110" s="4" t="str">
        <f>IF(VLOOKUP($C110,$C$9:$U$14,COLUMNS($C$9:L$14),0)="","",ROUND(D$4*$E110*VLOOKUP($C110,$C$9:$U$14,COLUMNS($C$9:L$14),0)*L$16,0)&amp;"～"&amp;ROUND(D$4*$E110*VLOOKUP($C110,$C$9:$U$14,COLUMNS($C$9:L$14),0)*L$17,0))</f>
        <v/>
      </c>
      <c r="G110" s="4" t="str">
        <f>IF(VLOOKUP($C110,$C$9:$U$14,COLUMNS($C$9:M$14),0)="","",ROUND(E$4*$E110*VLOOKUP($C110,$C$9:$U$14,COLUMNS($C$9:M$14),0)*M$16,0)&amp;"～"&amp;ROUND(E$4*$E110*VLOOKUP($C110,$C$9:$U$14,COLUMNS($C$9:M$14),0)*M$17,0))</f>
        <v/>
      </c>
      <c r="H110" s="4" t="str">
        <f>IF(VLOOKUP($C110,$C$9:$U$14,COLUMNS($C$9:N$14),0)="","",ROUND(F$4*$E110*VLOOKUP($C110,$C$9:$U$14,COLUMNS($C$9:N$14),0)*N$16,0)&amp;"～"&amp;ROUND(F$4*$E110*VLOOKUP($C110,$C$9:$U$14,COLUMNS($C$9:N$14),0)*N$17,0))</f>
        <v/>
      </c>
      <c r="I110" s="4" t="str">
        <f>IF(VLOOKUP($C110,$C$9:$U$14,COLUMNS($C$9:O$14),0)="","",ROUND(G$4*$E110*VLOOKUP($C110,$C$9:$U$14,COLUMNS($C$9:O$14),0)*O$16,0)&amp;"～"&amp;ROUND(G$4*$E110*VLOOKUP($C110,$C$9:$U$14,COLUMNS($C$9:O$14),0)*O$17,0))</f>
        <v/>
      </c>
      <c r="J110" s="4" t="str">
        <f>IF(VLOOKUP($C110,$C$9:$U$14,COLUMNS($C$9:P$14),0)="","",ROUND(H$4*$E110*VLOOKUP($C110,$C$9:$U$14,COLUMNS($C$9:P$14),0)*P$16,0)&amp;"～"&amp;ROUND(H$4*$E110*VLOOKUP($C110,$C$9:$U$14,COLUMNS($C$9:P$14),0)*P$17,0))</f>
        <v>79～101</v>
      </c>
      <c r="K110" s="4" t="str">
        <f>IF(VLOOKUP($C110,$C$9:$U$14,COLUMNS($C$9:Q$14),0)="","",ROUND(I$4*$E110*VLOOKUP($C110,$C$9:$U$14,COLUMNS($C$9:Q$14),0)*Q$16,0)&amp;"～"&amp;ROUND(I$4*$E110*VLOOKUP($C110,$C$9:$U$14,COLUMNS($C$9:Q$14),0)*Q$17,0))</f>
        <v>42～54</v>
      </c>
      <c r="L110" s="4" t="str">
        <f>IF(VLOOKUP($C110,$C$9:$U$14,COLUMNS($C$9:R$14),0)="","",ROUND(J$4*$E110*VLOOKUP($C110,$C$9:$U$14,COLUMNS($C$9:R$14),0)*R$16,0)&amp;"～"&amp;ROUND(J$4*$E110*VLOOKUP($C110,$C$9:$U$14,COLUMNS($C$9:R$14),0)*R$17,0))</f>
        <v/>
      </c>
      <c r="M110" s="4" t="str">
        <f>IF(VLOOKUP($C110,$C$9:$U$14,COLUMNS($C$9:S$14),0)="","",ROUND(K$4*$E110*VLOOKUP($C110,$C$9:$U$14,COLUMNS($C$9:S$14),0)*S$16,0)&amp;"～"&amp;ROUND(K$4*$E110*VLOOKUP($C110,$C$9:$U$14,COLUMNS($C$9:S$14),0)*S$17,0))</f>
        <v/>
      </c>
      <c r="N110" s="4" t="str">
        <f>IF(VLOOKUP($C110,$C$9:$U$14,COLUMNS($C$9:T$14),0)="","",ROUND(L$4*$E110*VLOOKUP($C110,$C$9:$U$14,COLUMNS($C$9:T$14),0)*T$16,0)&amp;"～"&amp;ROUND(L$4*$E110*VLOOKUP($C110,$C$9:$U$14,COLUMNS($C$9:T$14),0)*T$17,0))</f>
        <v/>
      </c>
      <c r="O110" s="4" t="str">
        <f>IF(VLOOKUP($C110,$C$9:$U$14,COLUMNS($C$9:U$14),0)="","",ROUND(M$4*$E110*VLOOKUP($C110,$C$9:$U$14,COLUMNS($C$9:U$14),0)*U$16,0)&amp;"～"&amp;ROUND(M$4*$E110*VLOOKUP($C110,$C$9:$U$14,COLUMNS($C$9:U$14),0)*U$17,0))</f>
        <v/>
      </c>
      <c r="P110" s="4" t="str">
        <f>IF(VLOOKUP($C110,$C$9:$U$14,COLUMNS($C$9:L$14),0)="","",ROUND(D$4*$E110*VLOOKUP($C110,$C$9:$U$14,COLUMNS($C$9:L$14),0)*L$18,0)&amp;"～"&amp;ROUND(D$4*$E110*VLOOKUP($C110,$C$9:$U$14,COLUMNS($C$9:L$14),0)*L$19,0))</f>
        <v/>
      </c>
      <c r="Q110" s="4" t="str">
        <f>IF(VLOOKUP($C110,$C$9:$U$14,COLUMNS($C$9:M$14),0)="","",ROUND(E$4*$E110*VLOOKUP($C110,$C$9:$U$14,COLUMNS($C$9:M$14),0)*M$18,0)&amp;"～"&amp;ROUND(E$4*$E110*VLOOKUP($C110,$C$9:$U$14,COLUMNS($C$9:M$14),0)*M$19,0))</f>
        <v/>
      </c>
      <c r="R110" s="4" t="str">
        <f>IF(VLOOKUP($C110,$C$9:$U$14,COLUMNS($C$9:N$14),0)="","",ROUND(F$4*$E110*VLOOKUP($C110,$C$9:$U$14,COLUMNS($C$9:N$14),0)*N$18,0)&amp;"～"&amp;ROUND(F$4*$E110*VLOOKUP($C110,$C$9:$U$14,COLUMNS($C$9:N$14),0)*N$19,0))</f>
        <v/>
      </c>
      <c r="S110" s="4" t="str">
        <f>IF(VLOOKUP($C110,$C$9:$U$14,COLUMNS($C$9:O$14),0)="","",ROUND(G$4*$E110*VLOOKUP($C110,$C$9:$U$14,COLUMNS($C$9:O$14),0)*O$18,0)&amp;"～"&amp;ROUND(G$4*$E110*VLOOKUP($C110,$C$9:$U$14,COLUMNS($C$9:O$14),0)*O$19,0))</f>
        <v/>
      </c>
      <c r="T110" s="4" t="str">
        <f>IF(VLOOKUP($C110,$C$9:$U$14,COLUMNS($C$9:P$14),0)="","",ROUND(H$4*$E110*VLOOKUP($C110,$C$9:$U$14,COLUMNS($C$9:P$14),0)*P$18,0)&amp;"～"&amp;ROUND(H$4*$E110*VLOOKUP($C110,$C$9:$U$14,COLUMNS($C$9:P$14),0)*P$19,0))</f>
        <v>88～113</v>
      </c>
      <c r="U110" s="4" t="str">
        <f>IF(VLOOKUP($C110,$C$9:$U$14,COLUMNS($C$9:Q$14),0)="","",ROUND(I$4*$E110*VLOOKUP($C110,$C$9:$U$14,COLUMNS($C$9:Q$14),0)*Q$18,0)&amp;"～"&amp;ROUND(I$4*$E110*VLOOKUP($C110,$C$9:$U$14,COLUMNS($C$9:Q$14),0)*Q$19,0))</f>
        <v>47～60</v>
      </c>
      <c r="V110" s="4" t="str">
        <f>IF(VLOOKUP($C110,$C$9:$U$14,COLUMNS($C$9:R$14),0)="","",ROUND(J$4*$E110*VLOOKUP($C110,$C$9:$U$14,COLUMNS($C$9:R$14),0)*R$18,0)&amp;"～"&amp;ROUND(J$4*$E110*VLOOKUP($C110,$C$9:$U$14,COLUMNS($C$9:R$14),0)*R$19,0))</f>
        <v/>
      </c>
      <c r="W110" s="4" t="str">
        <f>IF(VLOOKUP($C110,$C$9:$U$14,COLUMNS($C$9:S$14),0)="","",ROUND(K$4*$E110*VLOOKUP($C110,$C$9:$U$14,COLUMNS($C$9:S$14),0)*S$18,0)&amp;"～"&amp;ROUND(K$4*$E110*VLOOKUP($C110,$C$9:$U$14,COLUMNS($C$9:S$14),0)*S$19,0))</f>
        <v/>
      </c>
      <c r="X110" s="4" t="str">
        <f>IF(VLOOKUP($C110,$C$9:$U$14,COLUMNS($C$9:T$14),0)="","",ROUND(L$4*$E110*VLOOKUP($C110,$C$9:$U$14,COLUMNS($C$9:T$14),0)*T$18,0)&amp;"～"&amp;ROUND(L$4*$E110*VLOOKUP($C110,$C$9:$U$14,COLUMNS($C$9:T$14),0)*T$19,0))</f>
        <v/>
      </c>
      <c r="Y110" s="4"/>
      <c r="Z110" s="4">
        <f t="shared" si="22"/>
        <v>255</v>
      </c>
      <c r="AA110" s="1">
        <f t="shared" si="25"/>
        <v>230</v>
      </c>
      <c r="AB110" s="1">
        <f>IF(C110&gt;2,0,ROUND(属性价值和能力评分!$F$38*一级属性!$H$17*装备属性!E110,0))</f>
        <v>0</v>
      </c>
      <c r="AC110" s="1">
        <f t="shared" si="23"/>
        <v>69</v>
      </c>
      <c r="AD110" s="1">
        <f t="shared" si="24"/>
        <v>139</v>
      </c>
    </row>
    <row r="111" spans="2:30">
      <c r="B111" s="1">
        <v>77</v>
      </c>
      <c r="C111" s="1">
        <f t="shared" si="19"/>
        <v>5</v>
      </c>
      <c r="D111" s="1">
        <f t="shared" si="20"/>
        <v>12</v>
      </c>
      <c r="E111" s="1">
        <f t="shared" si="21"/>
        <v>50</v>
      </c>
      <c r="F111" s="4" t="str">
        <f>IF(VLOOKUP($C111,$C$9:$U$14,COLUMNS($C$9:L$14),0)="","",ROUND(D$4*$E111*VLOOKUP($C111,$C$9:$U$14,COLUMNS($C$9:L$14),0)*L$16,0)&amp;"～"&amp;ROUND(D$4*$E111*VLOOKUP($C111,$C$9:$U$14,COLUMNS($C$9:L$14),0)*L$17,0))</f>
        <v>344～443</v>
      </c>
      <c r="G111" s="4" t="str">
        <f>IF(VLOOKUP($C111,$C$9:$U$14,COLUMNS($C$9:M$14),0)="","",ROUND(E$4*$E111*VLOOKUP($C111,$C$9:$U$14,COLUMNS($C$9:M$14),0)*M$16,0)&amp;"～"&amp;ROUND(E$4*$E111*VLOOKUP($C111,$C$9:$U$14,COLUMNS($C$9:M$14),0)*M$17,0))</f>
        <v/>
      </c>
      <c r="H111" s="4" t="str">
        <f>IF(VLOOKUP($C111,$C$9:$U$14,COLUMNS($C$9:N$14),0)="","",ROUND(F$4*$E111*VLOOKUP($C111,$C$9:$U$14,COLUMNS($C$9:N$14),0)*N$16,0)&amp;"～"&amp;ROUND(F$4*$E111*VLOOKUP($C111,$C$9:$U$14,COLUMNS($C$9:N$14),0)*N$17,0))</f>
        <v/>
      </c>
      <c r="I111" s="4" t="str">
        <f>IF(VLOOKUP($C111,$C$9:$U$14,COLUMNS($C$9:O$14),0)="","",ROUND(G$4*$E111*VLOOKUP($C111,$C$9:$U$14,COLUMNS($C$9:O$14),0)*O$16,0)&amp;"～"&amp;ROUND(G$4*$E111*VLOOKUP($C111,$C$9:$U$14,COLUMNS($C$9:O$14),0)*O$17,0))</f>
        <v>29～37</v>
      </c>
      <c r="J111" s="4" t="str">
        <f>IF(VLOOKUP($C111,$C$9:$U$14,COLUMNS($C$9:P$14),0)="","",ROUND(H$4*$E111*VLOOKUP($C111,$C$9:$U$14,COLUMNS($C$9:P$14),0)*P$16,0)&amp;"～"&amp;ROUND(H$4*$E111*VLOOKUP($C111,$C$9:$U$14,COLUMNS($C$9:P$14),0)*P$17,0))</f>
        <v/>
      </c>
      <c r="K111" s="4" t="str">
        <f>IF(VLOOKUP($C111,$C$9:$U$14,COLUMNS($C$9:Q$14),0)="","",ROUND(I$4*$E111*VLOOKUP($C111,$C$9:$U$14,COLUMNS($C$9:Q$14),0)*Q$16,0)&amp;"～"&amp;ROUND(I$4*$E111*VLOOKUP($C111,$C$9:$U$14,COLUMNS($C$9:Q$14),0)*Q$17,0))</f>
        <v/>
      </c>
      <c r="L111" s="4" t="str">
        <f>IF(VLOOKUP($C111,$C$9:$U$14,COLUMNS($C$9:R$14),0)="","",ROUND(J$4*$E111*VLOOKUP($C111,$C$9:$U$14,COLUMNS($C$9:R$14),0)*R$16,0)&amp;"～"&amp;ROUND(J$4*$E111*VLOOKUP($C111,$C$9:$U$14,COLUMNS($C$9:R$14),0)*R$17,0))</f>
        <v/>
      </c>
      <c r="M111" s="4" t="str">
        <f>IF(VLOOKUP($C111,$C$9:$U$14,COLUMNS($C$9:S$14),0)="","",ROUND(K$4*$E111*VLOOKUP($C111,$C$9:$U$14,COLUMNS($C$9:S$14),0)*S$16,0)&amp;"～"&amp;ROUND(K$4*$E111*VLOOKUP($C111,$C$9:$U$14,COLUMNS($C$9:S$14),0)*S$17,0))</f>
        <v/>
      </c>
      <c r="N111" s="4" t="str">
        <f>IF(VLOOKUP($C111,$C$9:$U$14,COLUMNS($C$9:T$14),0)="","",ROUND(L$4*$E111*VLOOKUP($C111,$C$9:$U$14,COLUMNS($C$9:T$14),0)*T$16,0)&amp;"～"&amp;ROUND(L$4*$E111*VLOOKUP($C111,$C$9:$U$14,COLUMNS($C$9:T$14),0)*T$17,0))</f>
        <v/>
      </c>
      <c r="O111" s="4" t="str">
        <f>IF(VLOOKUP($C111,$C$9:$U$14,COLUMNS($C$9:U$14),0)="","",ROUND(M$4*$E111*VLOOKUP($C111,$C$9:$U$14,COLUMNS($C$9:U$14),0)*U$16,0)&amp;"～"&amp;ROUND(M$4*$E111*VLOOKUP($C111,$C$9:$U$14,COLUMNS($C$9:U$14),0)*U$17,0))</f>
        <v/>
      </c>
      <c r="P111" s="4" t="str">
        <f>IF(VLOOKUP($C111,$C$9:$U$14,COLUMNS($C$9:L$14),0)="","",ROUND(D$4*$E111*VLOOKUP($C111,$C$9:$U$14,COLUMNS($C$9:L$14),0)*L$18,0)&amp;"～"&amp;ROUND(D$4*$E111*VLOOKUP($C111,$C$9:$U$14,COLUMNS($C$9:L$14),0)*L$19,0))</f>
        <v>384～492</v>
      </c>
      <c r="Q111" s="4" t="str">
        <f>IF(VLOOKUP($C111,$C$9:$U$14,COLUMNS($C$9:M$14),0)="","",ROUND(E$4*$E111*VLOOKUP($C111,$C$9:$U$14,COLUMNS($C$9:M$14),0)*M$18,0)&amp;"～"&amp;ROUND(E$4*$E111*VLOOKUP($C111,$C$9:$U$14,COLUMNS($C$9:M$14),0)*M$19,0))</f>
        <v/>
      </c>
      <c r="R111" s="4" t="str">
        <f>IF(VLOOKUP($C111,$C$9:$U$14,COLUMNS($C$9:N$14),0)="","",ROUND(F$4*$E111*VLOOKUP($C111,$C$9:$U$14,COLUMNS($C$9:N$14),0)*N$18,0)&amp;"～"&amp;ROUND(F$4*$E111*VLOOKUP($C111,$C$9:$U$14,COLUMNS($C$9:N$14),0)*N$19,0))</f>
        <v/>
      </c>
      <c r="S111" s="4" t="str">
        <f>IF(VLOOKUP($C111,$C$9:$U$14,COLUMNS($C$9:O$14),0)="","",ROUND(G$4*$E111*VLOOKUP($C111,$C$9:$U$14,COLUMNS($C$9:O$14),0)*O$18,0)&amp;"～"&amp;ROUND(G$4*$E111*VLOOKUP($C111,$C$9:$U$14,COLUMNS($C$9:O$14),0)*O$19,0))</f>
        <v>32～41</v>
      </c>
      <c r="T111" s="4" t="str">
        <f>IF(VLOOKUP($C111,$C$9:$U$14,COLUMNS($C$9:P$14),0)="","",ROUND(H$4*$E111*VLOOKUP($C111,$C$9:$U$14,COLUMNS($C$9:P$14),0)*P$18,0)&amp;"～"&amp;ROUND(H$4*$E111*VLOOKUP($C111,$C$9:$U$14,COLUMNS($C$9:P$14),0)*P$19,0))</f>
        <v/>
      </c>
      <c r="U111" s="4" t="str">
        <f>IF(VLOOKUP($C111,$C$9:$U$14,COLUMNS($C$9:Q$14),0)="","",ROUND(I$4*$E111*VLOOKUP($C111,$C$9:$U$14,COLUMNS($C$9:Q$14),0)*Q$18,0)&amp;"～"&amp;ROUND(I$4*$E111*VLOOKUP($C111,$C$9:$U$14,COLUMNS($C$9:Q$14),0)*Q$19,0))</f>
        <v/>
      </c>
      <c r="V111" s="4" t="str">
        <f>IF(VLOOKUP($C111,$C$9:$U$14,COLUMNS($C$9:R$14),0)="","",ROUND(J$4*$E111*VLOOKUP($C111,$C$9:$U$14,COLUMNS($C$9:R$14),0)*R$18,0)&amp;"～"&amp;ROUND(J$4*$E111*VLOOKUP($C111,$C$9:$U$14,COLUMNS($C$9:R$14),0)*R$19,0))</f>
        <v/>
      </c>
      <c r="W111" s="4" t="str">
        <f>IF(VLOOKUP($C111,$C$9:$U$14,COLUMNS($C$9:S$14),0)="","",ROUND(K$4*$E111*VLOOKUP($C111,$C$9:$U$14,COLUMNS($C$9:S$14),0)*S$18,0)&amp;"～"&amp;ROUND(K$4*$E111*VLOOKUP($C111,$C$9:$U$14,COLUMNS($C$9:S$14),0)*S$19,0))</f>
        <v/>
      </c>
      <c r="X111" s="4" t="str">
        <f>IF(VLOOKUP($C111,$C$9:$U$14,COLUMNS($C$9:T$14),0)="","",ROUND(L$4*$E111*VLOOKUP($C111,$C$9:$U$14,COLUMNS($C$9:T$14),0)*T$18,0)&amp;"～"&amp;ROUND(L$4*$E111*VLOOKUP($C111,$C$9:$U$14,COLUMNS($C$9:T$14),0)*T$19,0))</f>
        <v/>
      </c>
      <c r="Y111" s="4"/>
      <c r="Z111" s="4">
        <f t="shared" si="22"/>
        <v>250</v>
      </c>
      <c r="AA111" s="1">
        <f t="shared" si="25"/>
        <v>225</v>
      </c>
      <c r="AB111" s="1">
        <f>IF(C111&gt;2,0,ROUND(属性价值和能力评分!$F$38*一级属性!$H$17*装备属性!E111,0))</f>
        <v>0</v>
      </c>
      <c r="AC111" s="1">
        <f t="shared" si="23"/>
        <v>69</v>
      </c>
      <c r="AD111" s="1">
        <f t="shared" si="24"/>
        <v>139</v>
      </c>
    </row>
    <row r="112" spans="2:30">
      <c r="B112" s="1">
        <v>78</v>
      </c>
      <c r="C112" s="1">
        <f t="shared" si="19"/>
        <v>6</v>
      </c>
      <c r="D112" s="1">
        <f t="shared" si="20"/>
        <v>13</v>
      </c>
      <c r="E112" s="1">
        <f t="shared" si="21"/>
        <v>50</v>
      </c>
      <c r="F112" s="4" t="str">
        <f>IF(VLOOKUP($C112,$C$9:$U$14,COLUMNS($C$9:L$14),0)="","",ROUND(D$4*$E112*VLOOKUP($C112,$C$9:$U$14,COLUMNS($C$9:L$14),0)*L$16,0)&amp;"～"&amp;ROUND(D$4*$E112*VLOOKUP($C112,$C$9:$U$14,COLUMNS($C$9:L$14),0)*L$17,0))</f>
        <v/>
      </c>
      <c r="G112" s="4" t="str">
        <f>IF(VLOOKUP($C112,$C$9:$U$14,COLUMNS($C$9:M$14),0)="","",ROUND(E$4*$E112*VLOOKUP($C112,$C$9:$U$14,COLUMNS($C$9:M$14),0)*M$16,0)&amp;"～"&amp;ROUND(E$4*$E112*VLOOKUP($C112,$C$9:$U$14,COLUMNS($C$9:M$14),0)*M$17,0))</f>
        <v/>
      </c>
      <c r="H112" s="4" t="str">
        <f>IF(VLOOKUP($C112,$C$9:$U$14,COLUMNS($C$9:N$14),0)="","",ROUND(F$4*$E112*VLOOKUP($C112,$C$9:$U$14,COLUMNS($C$9:N$14),0)*N$16,0)&amp;"～"&amp;ROUND(F$4*$E112*VLOOKUP($C112,$C$9:$U$14,COLUMNS($C$9:N$14),0)*N$17,0))</f>
        <v/>
      </c>
      <c r="I112" s="4" t="str">
        <f>IF(VLOOKUP($C112,$C$9:$U$14,COLUMNS($C$9:O$14),0)="","",ROUND(G$4*$E112*VLOOKUP($C112,$C$9:$U$14,COLUMNS($C$9:O$14),0)*O$16,0)&amp;"～"&amp;ROUND(G$4*$E112*VLOOKUP($C112,$C$9:$U$14,COLUMNS($C$9:O$14),0)*O$17,0))</f>
        <v/>
      </c>
      <c r="J112" s="4" t="str">
        <f>IF(VLOOKUP($C112,$C$9:$U$14,COLUMNS($C$9:P$14),0)="","",ROUND(H$4*$E112*VLOOKUP($C112,$C$9:$U$14,COLUMNS($C$9:P$14),0)*P$16,0)&amp;"～"&amp;ROUND(H$4*$E112*VLOOKUP($C112,$C$9:$U$14,COLUMNS($C$9:P$14),0)*P$17,0))</f>
        <v/>
      </c>
      <c r="K112" s="4" t="str">
        <f>IF(VLOOKUP($C112,$C$9:$U$14,COLUMNS($C$9:Q$14),0)="","",ROUND(I$4*$E112*VLOOKUP($C112,$C$9:$U$14,COLUMNS($C$9:Q$14),0)*Q$16,0)&amp;"～"&amp;ROUND(I$4*$E112*VLOOKUP($C112,$C$9:$U$14,COLUMNS($C$9:Q$14),0)*Q$17,0))</f>
        <v>42～54</v>
      </c>
      <c r="L112" s="4" t="str">
        <f>IF(VLOOKUP($C112,$C$9:$U$14,COLUMNS($C$9:R$14),0)="","",ROUND(J$4*$E112*VLOOKUP($C112,$C$9:$U$14,COLUMNS($C$9:R$14),0)*R$16,0)&amp;"～"&amp;ROUND(J$4*$E112*VLOOKUP($C112,$C$9:$U$14,COLUMNS($C$9:R$14),0)*R$17,0))</f>
        <v>33～59</v>
      </c>
      <c r="M112" s="4" t="str">
        <f>IF(VLOOKUP($C112,$C$9:$U$14,COLUMNS($C$9:S$14),0)="","",ROUND(K$4*$E112*VLOOKUP($C112,$C$9:$U$14,COLUMNS($C$9:S$14),0)*S$16,0)&amp;"～"&amp;ROUND(K$4*$E112*VLOOKUP($C112,$C$9:$U$14,COLUMNS($C$9:S$14),0)*S$17,0))</f>
        <v/>
      </c>
      <c r="N112" s="4" t="str">
        <f>IF(VLOOKUP($C112,$C$9:$U$14,COLUMNS($C$9:T$14),0)="","",ROUND(L$4*$E112*VLOOKUP($C112,$C$9:$U$14,COLUMNS($C$9:T$14),0)*T$16,0)&amp;"～"&amp;ROUND(L$4*$E112*VLOOKUP($C112,$C$9:$U$14,COLUMNS($C$9:T$14),0)*T$17,0))</f>
        <v/>
      </c>
      <c r="O112" s="4" t="str">
        <f>IF(VLOOKUP($C112,$C$9:$U$14,COLUMNS($C$9:U$14),0)="","",ROUND(M$4*$E112*VLOOKUP($C112,$C$9:$U$14,COLUMNS($C$9:U$14),0)*U$16,0)&amp;"～"&amp;ROUND(M$4*$E112*VLOOKUP($C112,$C$9:$U$14,COLUMNS($C$9:U$14),0)*U$17,0))</f>
        <v/>
      </c>
      <c r="P112" s="4" t="str">
        <f>IF(VLOOKUP($C112,$C$9:$U$14,COLUMNS($C$9:L$14),0)="","",ROUND(D$4*$E112*VLOOKUP($C112,$C$9:$U$14,COLUMNS($C$9:L$14),0)*L$18,0)&amp;"～"&amp;ROUND(D$4*$E112*VLOOKUP($C112,$C$9:$U$14,COLUMNS($C$9:L$14),0)*L$19,0))</f>
        <v/>
      </c>
      <c r="Q112" s="4" t="str">
        <f>IF(VLOOKUP($C112,$C$9:$U$14,COLUMNS($C$9:M$14),0)="","",ROUND(E$4*$E112*VLOOKUP($C112,$C$9:$U$14,COLUMNS($C$9:M$14),0)*M$18,0)&amp;"～"&amp;ROUND(E$4*$E112*VLOOKUP($C112,$C$9:$U$14,COLUMNS($C$9:M$14),0)*M$19,0))</f>
        <v/>
      </c>
      <c r="R112" s="4" t="str">
        <f>IF(VLOOKUP($C112,$C$9:$U$14,COLUMNS($C$9:N$14),0)="","",ROUND(F$4*$E112*VLOOKUP($C112,$C$9:$U$14,COLUMNS($C$9:N$14),0)*N$18,0)&amp;"～"&amp;ROUND(F$4*$E112*VLOOKUP($C112,$C$9:$U$14,COLUMNS($C$9:N$14),0)*N$19,0))</f>
        <v/>
      </c>
      <c r="S112" s="4" t="str">
        <f>IF(VLOOKUP($C112,$C$9:$U$14,COLUMNS($C$9:O$14),0)="","",ROUND(G$4*$E112*VLOOKUP($C112,$C$9:$U$14,COLUMNS($C$9:O$14),0)*O$18,0)&amp;"～"&amp;ROUND(G$4*$E112*VLOOKUP($C112,$C$9:$U$14,COLUMNS($C$9:O$14),0)*O$19,0))</f>
        <v/>
      </c>
      <c r="T112" s="4" t="str">
        <f>IF(VLOOKUP($C112,$C$9:$U$14,COLUMNS($C$9:P$14),0)="","",ROUND(H$4*$E112*VLOOKUP($C112,$C$9:$U$14,COLUMNS($C$9:P$14),0)*P$18,0)&amp;"～"&amp;ROUND(H$4*$E112*VLOOKUP($C112,$C$9:$U$14,COLUMNS($C$9:P$14),0)*P$19,0))</f>
        <v/>
      </c>
      <c r="U112" s="4" t="str">
        <f>IF(VLOOKUP($C112,$C$9:$U$14,COLUMNS($C$9:Q$14),0)="","",ROUND(I$4*$E112*VLOOKUP($C112,$C$9:$U$14,COLUMNS($C$9:Q$14),0)*Q$18,0)&amp;"～"&amp;ROUND(I$4*$E112*VLOOKUP($C112,$C$9:$U$14,COLUMNS($C$9:Q$14),0)*Q$19,0))</f>
        <v>47～60</v>
      </c>
      <c r="V112" s="4" t="str">
        <f>IF(VLOOKUP($C112,$C$9:$U$14,COLUMNS($C$9:R$14),0)="","",ROUND(J$4*$E112*VLOOKUP($C112,$C$9:$U$14,COLUMNS($C$9:R$14),0)*R$18,0)&amp;"～"&amp;ROUND(J$4*$E112*VLOOKUP($C112,$C$9:$U$14,COLUMNS($C$9:R$14),0)*R$19,0))</f>
        <v>36～65</v>
      </c>
      <c r="W112" s="4" t="str">
        <f>IF(VLOOKUP($C112,$C$9:$U$14,COLUMNS($C$9:S$14),0)="","",ROUND(K$4*$E112*VLOOKUP($C112,$C$9:$U$14,COLUMNS($C$9:S$14),0)*S$18,0)&amp;"～"&amp;ROUND(K$4*$E112*VLOOKUP($C112,$C$9:$U$14,COLUMNS($C$9:S$14),0)*S$19,0))</f>
        <v/>
      </c>
      <c r="X112" s="4" t="str">
        <f>IF(VLOOKUP($C112,$C$9:$U$14,COLUMNS($C$9:T$14),0)="","",ROUND(L$4*$E112*VLOOKUP($C112,$C$9:$U$14,COLUMNS($C$9:T$14),0)*T$18,0)&amp;"～"&amp;ROUND(L$4*$E112*VLOOKUP($C112,$C$9:$U$14,COLUMNS($C$9:T$14),0)*T$19,0))</f>
        <v/>
      </c>
      <c r="Y112" s="4"/>
      <c r="Z112" s="4">
        <f t="shared" si="22"/>
        <v>265</v>
      </c>
      <c r="AA112" s="1">
        <f t="shared" si="25"/>
        <v>239</v>
      </c>
      <c r="AB112" s="1">
        <f>IF(C112&gt;2,0,ROUND(属性价值和能力评分!$F$38*一级属性!$H$17*装备属性!E112,0))</f>
        <v>0</v>
      </c>
      <c r="AC112" s="1">
        <f t="shared" si="23"/>
        <v>69</v>
      </c>
      <c r="AD112" s="1">
        <f t="shared" si="24"/>
        <v>139</v>
      </c>
    </row>
    <row r="113" spans="2:30">
      <c r="B113" s="1">
        <v>79</v>
      </c>
      <c r="C113" s="1">
        <f t="shared" ref="C113:C176" si="26">C100</f>
        <v>1</v>
      </c>
      <c r="D113" s="1">
        <f t="shared" ref="D113:D176" si="27">D100</f>
        <v>1</v>
      </c>
      <c r="E113" s="1">
        <f t="shared" si="21"/>
        <v>60</v>
      </c>
      <c r="F113" s="4" t="str">
        <f>IF(VLOOKUP($C113,$C$9:$U$14,COLUMNS($C$9:L$14),0)="","",ROUND(D$4*$E113*VLOOKUP($C113,$C$9:$U$14,COLUMNS($C$9:L$14),0)*L$16,0)&amp;"～"&amp;ROUND(D$4*$E113*VLOOKUP($C113,$C$9:$U$14,COLUMNS($C$9:L$14),0)*L$17,0))</f>
        <v/>
      </c>
      <c r="G113" s="4" t="str">
        <f>IF(VLOOKUP($C113,$C$9:$U$14,COLUMNS($C$9:M$14),0)="","",ROUND(E$4*$E113*VLOOKUP($C113,$C$9:$U$14,COLUMNS($C$9:M$14),0)*M$16,0)&amp;"～"&amp;ROUND(E$4*$E113*VLOOKUP($C113,$C$9:$U$14,COLUMNS($C$9:M$14),0)*M$17,0))</f>
        <v/>
      </c>
      <c r="H113" s="4" t="str">
        <f>IF(VLOOKUP($C113,$C$9:$U$14,COLUMNS($C$9:N$14),0)="","",ROUND(F$4*$E113*VLOOKUP($C113,$C$9:$U$14,COLUMNS($C$9:N$14),0)*N$16,0)&amp;"～"&amp;ROUND(F$4*$E113*VLOOKUP($C113,$C$9:$U$14,COLUMNS($C$9:N$14),0)*N$17,0))</f>
        <v>344～443</v>
      </c>
      <c r="I113" s="4" t="str">
        <f>IF(VLOOKUP($C113,$C$9:$U$14,COLUMNS($C$9:O$14),0)="","",ROUND(G$4*$E113*VLOOKUP($C113,$C$9:$U$14,COLUMNS($C$9:O$14),0)*O$16,0)&amp;"～"&amp;ROUND(G$4*$E113*VLOOKUP($C113,$C$9:$U$14,COLUMNS($C$9:O$14),0)*O$17,0))</f>
        <v/>
      </c>
      <c r="J113" s="4" t="str">
        <f>IF(VLOOKUP($C113,$C$9:$U$14,COLUMNS($C$9:P$14),0)="","",ROUND(H$4*$E113*VLOOKUP($C113,$C$9:$U$14,COLUMNS($C$9:P$14),0)*P$16,0)&amp;"～"&amp;ROUND(H$4*$E113*VLOOKUP($C113,$C$9:$U$14,COLUMNS($C$9:P$14),0)*P$17,0))</f>
        <v>77～100</v>
      </c>
      <c r="K113" s="4" t="str">
        <f>IF(VLOOKUP($C113,$C$9:$U$14,COLUMNS($C$9:Q$14),0)="","",ROUND(I$4*$E113*VLOOKUP($C113,$C$9:$U$14,COLUMNS($C$9:Q$14),0)*Q$16,0)&amp;"～"&amp;ROUND(I$4*$E113*VLOOKUP($C113,$C$9:$U$14,COLUMNS($C$9:Q$14),0)*Q$17,0))</f>
        <v/>
      </c>
      <c r="L113" s="4" t="str">
        <f>IF(VLOOKUP($C113,$C$9:$U$14,COLUMNS($C$9:R$14),0)="","",ROUND(J$4*$E113*VLOOKUP($C113,$C$9:$U$14,COLUMNS($C$9:R$14),0)*R$16,0)&amp;"～"&amp;ROUND(J$4*$E113*VLOOKUP($C113,$C$9:$U$14,COLUMNS($C$9:R$14),0)*R$17,0))</f>
        <v/>
      </c>
      <c r="M113" s="4" t="str">
        <f>IF(VLOOKUP($C113,$C$9:$U$14,COLUMNS($C$9:S$14),0)="","",ROUND(K$4*$E113*VLOOKUP($C113,$C$9:$U$14,COLUMNS($C$9:S$14),0)*S$16,0)&amp;"～"&amp;ROUND(K$4*$E113*VLOOKUP($C113,$C$9:$U$14,COLUMNS($C$9:S$14),0)*S$17,0))</f>
        <v>90～162</v>
      </c>
      <c r="N113" s="4" t="str">
        <f>IF(VLOOKUP($C113,$C$9:$U$14,COLUMNS($C$9:T$14),0)="","",ROUND(L$4*$E113*VLOOKUP($C113,$C$9:$U$14,COLUMNS($C$9:T$14),0)*T$16,0)&amp;"～"&amp;ROUND(L$4*$E113*VLOOKUP($C113,$C$9:$U$14,COLUMNS($C$9:T$14),0)*T$17,0))</f>
        <v/>
      </c>
      <c r="O113" s="4" t="str">
        <f>IF(VLOOKUP($C113,$C$9:$U$14,COLUMNS($C$9:U$14),0)="","",ROUND(M$4*$E113*VLOOKUP($C113,$C$9:$U$14,COLUMNS($C$9:U$14),0)*U$16,0)&amp;"～"&amp;ROUND(M$4*$E113*VLOOKUP($C113,$C$9:$U$14,COLUMNS($C$9:U$14),0)*U$17,0))</f>
        <v/>
      </c>
      <c r="P113" s="4" t="str">
        <f>IF(VLOOKUP($C113,$C$9:$U$14,COLUMNS($C$9:L$14),0)="","",ROUND(D$4*$E113*VLOOKUP($C113,$C$9:$U$14,COLUMNS($C$9:L$14),0)*L$18,0)&amp;"～"&amp;ROUND(D$4*$E113*VLOOKUP($C113,$C$9:$U$14,COLUMNS($C$9:L$14),0)*L$19,0))</f>
        <v/>
      </c>
      <c r="Q113" s="4" t="str">
        <f>IF(VLOOKUP($C113,$C$9:$U$14,COLUMNS($C$9:M$14),0)="","",ROUND(E$4*$E113*VLOOKUP($C113,$C$9:$U$14,COLUMNS($C$9:M$14),0)*M$18,0)&amp;"～"&amp;ROUND(E$4*$E113*VLOOKUP($C113,$C$9:$U$14,COLUMNS($C$9:M$14),0)*M$19,0))</f>
        <v/>
      </c>
      <c r="R113" s="4" t="str">
        <f>IF(VLOOKUP($C113,$C$9:$U$14,COLUMNS($C$9:N$14),0)="","",ROUND(F$4*$E113*VLOOKUP($C113,$C$9:$U$14,COLUMNS($C$9:N$14),0)*N$18,0)&amp;"～"&amp;ROUND(F$4*$E113*VLOOKUP($C113,$C$9:$U$14,COLUMNS($C$9:N$14),0)*N$19,0))</f>
        <v>384～492</v>
      </c>
      <c r="S113" s="4" t="str">
        <f>IF(VLOOKUP($C113,$C$9:$U$14,COLUMNS($C$9:O$14),0)="","",ROUND(G$4*$E113*VLOOKUP($C113,$C$9:$U$14,COLUMNS($C$9:O$14),0)*O$18,0)&amp;"～"&amp;ROUND(G$4*$E113*VLOOKUP($C113,$C$9:$U$14,COLUMNS($C$9:O$14),0)*O$19,0))</f>
        <v/>
      </c>
      <c r="T113" s="4" t="str">
        <f>IF(VLOOKUP($C113,$C$9:$U$14,COLUMNS($C$9:P$14),0)="","",ROUND(H$4*$E113*VLOOKUP($C113,$C$9:$U$14,COLUMNS($C$9:P$14),0)*P$18,0)&amp;"～"&amp;ROUND(H$4*$E113*VLOOKUP($C113,$C$9:$U$14,COLUMNS($C$9:P$14),0)*P$19,0))</f>
        <v>86～111</v>
      </c>
      <c r="U113" s="4" t="str">
        <f>IF(VLOOKUP($C113,$C$9:$U$14,COLUMNS($C$9:Q$14),0)="","",ROUND(I$4*$E113*VLOOKUP($C113,$C$9:$U$14,COLUMNS($C$9:Q$14),0)*Q$18,0)&amp;"～"&amp;ROUND(I$4*$E113*VLOOKUP($C113,$C$9:$U$14,COLUMNS($C$9:Q$14),0)*Q$19,0))</f>
        <v/>
      </c>
      <c r="V113" s="4" t="str">
        <f>IF(VLOOKUP($C113,$C$9:$U$14,COLUMNS($C$9:R$14),0)="","",ROUND(J$4*$E113*VLOOKUP($C113,$C$9:$U$14,COLUMNS($C$9:R$14),0)*R$18,0)&amp;"～"&amp;ROUND(J$4*$E113*VLOOKUP($C113,$C$9:$U$14,COLUMNS($C$9:R$14),0)*R$19,0))</f>
        <v/>
      </c>
      <c r="W113" s="4" t="str">
        <f>IF(VLOOKUP($C113,$C$9:$U$14,COLUMNS($C$9:S$14),0)="","",ROUND(K$4*$E113*VLOOKUP($C113,$C$9:$U$14,COLUMNS($C$9:S$14),0)*S$18,0)&amp;"～"&amp;ROUND(K$4*$E113*VLOOKUP($C113,$C$9:$U$14,COLUMNS($C$9:S$14),0)*S$19,0))</f>
        <v>99～180</v>
      </c>
      <c r="X113" s="4" t="str">
        <f>IF(VLOOKUP($C113,$C$9:$U$14,COLUMNS($C$9:T$14),0)="","",ROUND(L$4*$E113*VLOOKUP($C113,$C$9:$U$14,COLUMNS($C$9:T$14),0)*T$18,0)&amp;"～"&amp;ROUND(L$4*$E113*VLOOKUP($C113,$C$9:$U$14,COLUMNS($C$9:T$14),0)*T$19,0))</f>
        <v/>
      </c>
      <c r="Y113" s="4"/>
      <c r="Z113" s="4">
        <f t="shared" si="22"/>
        <v>556</v>
      </c>
      <c r="AA113" s="1">
        <f t="shared" si="25"/>
        <v>500</v>
      </c>
      <c r="AB113" s="1">
        <f>IF(C113&gt;2,0,ROUND(属性价值和能力评分!$F$38*一级属性!$H$17*装备属性!E113,0))</f>
        <v>315</v>
      </c>
      <c r="AC113" s="1">
        <f t="shared" si="23"/>
        <v>83</v>
      </c>
      <c r="AD113" s="1">
        <f t="shared" si="24"/>
        <v>167</v>
      </c>
    </row>
    <row r="114" spans="2:30">
      <c r="B114" s="1">
        <v>80</v>
      </c>
      <c r="C114" s="1">
        <f t="shared" si="26"/>
        <v>1</v>
      </c>
      <c r="D114" s="1">
        <f t="shared" si="27"/>
        <v>2</v>
      </c>
      <c r="E114" s="1">
        <f t="shared" si="21"/>
        <v>60</v>
      </c>
      <c r="F114" s="4" t="str">
        <f>IF(VLOOKUP($C114,$C$9:$U$14,COLUMNS($C$9:L$14),0)="","",ROUND(D$4*$E114*VLOOKUP($C114,$C$9:$U$14,COLUMNS($C$9:L$14),0)*L$16,0)&amp;"～"&amp;ROUND(D$4*$E114*VLOOKUP($C114,$C$9:$U$14,COLUMNS($C$9:L$14),0)*L$17,0))</f>
        <v/>
      </c>
      <c r="G114" s="4" t="str">
        <f>IF(VLOOKUP($C114,$C$9:$U$14,COLUMNS($C$9:M$14),0)="","",ROUND(E$4*$E114*VLOOKUP($C114,$C$9:$U$14,COLUMNS($C$9:M$14),0)*M$16,0)&amp;"～"&amp;ROUND(E$4*$E114*VLOOKUP($C114,$C$9:$U$14,COLUMNS($C$9:M$14),0)*M$17,0))</f>
        <v/>
      </c>
      <c r="H114" s="4" t="str">
        <f>IF(VLOOKUP($C114,$C$9:$U$14,COLUMNS($C$9:N$14),0)="","",ROUND(F$4*$E114*VLOOKUP($C114,$C$9:$U$14,COLUMNS($C$9:N$14),0)*N$16,0)&amp;"～"&amp;ROUND(F$4*$E114*VLOOKUP($C114,$C$9:$U$14,COLUMNS($C$9:N$14),0)*N$17,0))</f>
        <v>344～443</v>
      </c>
      <c r="I114" s="4" t="str">
        <f>IF(VLOOKUP($C114,$C$9:$U$14,COLUMNS($C$9:O$14),0)="","",ROUND(G$4*$E114*VLOOKUP($C114,$C$9:$U$14,COLUMNS($C$9:O$14),0)*O$16,0)&amp;"～"&amp;ROUND(G$4*$E114*VLOOKUP($C114,$C$9:$U$14,COLUMNS($C$9:O$14),0)*O$17,0))</f>
        <v/>
      </c>
      <c r="J114" s="4" t="str">
        <f>IF(VLOOKUP($C114,$C$9:$U$14,COLUMNS($C$9:P$14),0)="","",ROUND(H$4*$E114*VLOOKUP($C114,$C$9:$U$14,COLUMNS($C$9:P$14),0)*P$16,0)&amp;"～"&amp;ROUND(H$4*$E114*VLOOKUP($C114,$C$9:$U$14,COLUMNS($C$9:P$14),0)*P$17,0))</f>
        <v>77～100</v>
      </c>
      <c r="K114" s="4" t="str">
        <f>IF(VLOOKUP($C114,$C$9:$U$14,COLUMNS($C$9:Q$14),0)="","",ROUND(I$4*$E114*VLOOKUP($C114,$C$9:$U$14,COLUMNS($C$9:Q$14),0)*Q$16,0)&amp;"～"&amp;ROUND(I$4*$E114*VLOOKUP($C114,$C$9:$U$14,COLUMNS($C$9:Q$14),0)*Q$17,0))</f>
        <v/>
      </c>
      <c r="L114" s="4" t="str">
        <f>IF(VLOOKUP($C114,$C$9:$U$14,COLUMNS($C$9:R$14),0)="","",ROUND(J$4*$E114*VLOOKUP($C114,$C$9:$U$14,COLUMNS($C$9:R$14),0)*R$16,0)&amp;"～"&amp;ROUND(J$4*$E114*VLOOKUP($C114,$C$9:$U$14,COLUMNS($C$9:R$14),0)*R$17,0))</f>
        <v/>
      </c>
      <c r="M114" s="4" t="str">
        <f>IF(VLOOKUP($C114,$C$9:$U$14,COLUMNS($C$9:S$14),0)="","",ROUND(K$4*$E114*VLOOKUP($C114,$C$9:$U$14,COLUMNS($C$9:S$14),0)*S$16,0)&amp;"～"&amp;ROUND(K$4*$E114*VLOOKUP($C114,$C$9:$U$14,COLUMNS($C$9:S$14),0)*S$17,0))</f>
        <v>90～162</v>
      </c>
      <c r="N114" s="4" t="str">
        <f>IF(VLOOKUP($C114,$C$9:$U$14,COLUMNS($C$9:T$14),0)="","",ROUND(L$4*$E114*VLOOKUP($C114,$C$9:$U$14,COLUMNS($C$9:T$14),0)*T$16,0)&amp;"～"&amp;ROUND(L$4*$E114*VLOOKUP($C114,$C$9:$U$14,COLUMNS($C$9:T$14),0)*T$17,0))</f>
        <v/>
      </c>
      <c r="O114" s="4" t="str">
        <f>IF(VLOOKUP($C114,$C$9:$U$14,COLUMNS($C$9:U$14),0)="","",ROUND(M$4*$E114*VLOOKUP($C114,$C$9:$U$14,COLUMNS($C$9:U$14),0)*U$16,0)&amp;"～"&amp;ROUND(M$4*$E114*VLOOKUP($C114,$C$9:$U$14,COLUMNS($C$9:U$14),0)*U$17,0))</f>
        <v/>
      </c>
      <c r="P114" s="4" t="str">
        <f>IF(VLOOKUP($C114,$C$9:$U$14,COLUMNS($C$9:L$14),0)="","",ROUND(D$4*$E114*VLOOKUP($C114,$C$9:$U$14,COLUMNS($C$9:L$14),0)*L$18,0)&amp;"～"&amp;ROUND(D$4*$E114*VLOOKUP($C114,$C$9:$U$14,COLUMNS($C$9:L$14),0)*L$19,0))</f>
        <v/>
      </c>
      <c r="Q114" s="4" t="str">
        <f>IF(VLOOKUP($C114,$C$9:$U$14,COLUMNS($C$9:M$14),0)="","",ROUND(E$4*$E114*VLOOKUP($C114,$C$9:$U$14,COLUMNS($C$9:M$14),0)*M$18,0)&amp;"～"&amp;ROUND(E$4*$E114*VLOOKUP($C114,$C$9:$U$14,COLUMNS($C$9:M$14),0)*M$19,0))</f>
        <v/>
      </c>
      <c r="R114" s="4" t="str">
        <f>IF(VLOOKUP($C114,$C$9:$U$14,COLUMNS($C$9:N$14),0)="","",ROUND(F$4*$E114*VLOOKUP($C114,$C$9:$U$14,COLUMNS($C$9:N$14),0)*N$18,0)&amp;"～"&amp;ROUND(F$4*$E114*VLOOKUP($C114,$C$9:$U$14,COLUMNS($C$9:N$14),0)*N$19,0))</f>
        <v>384～492</v>
      </c>
      <c r="S114" s="4" t="str">
        <f>IF(VLOOKUP($C114,$C$9:$U$14,COLUMNS($C$9:O$14),0)="","",ROUND(G$4*$E114*VLOOKUP($C114,$C$9:$U$14,COLUMNS($C$9:O$14),0)*O$18,0)&amp;"～"&amp;ROUND(G$4*$E114*VLOOKUP($C114,$C$9:$U$14,COLUMNS($C$9:O$14),0)*O$19,0))</f>
        <v/>
      </c>
      <c r="T114" s="4" t="str">
        <f>IF(VLOOKUP($C114,$C$9:$U$14,COLUMNS($C$9:P$14),0)="","",ROUND(H$4*$E114*VLOOKUP($C114,$C$9:$U$14,COLUMNS($C$9:P$14),0)*P$18,0)&amp;"～"&amp;ROUND(H$4*$E114*VLOOKUP($C114,$C$9:$U$14,COLUMNS($C$9:P$14),0)*P$19,0))</f>
        <v>86～111</v>
      </c>
      <c r="U114" s="4" t="str">
        <f>IF(VLOOKUP($C114,$C$9:$U$14,COLUMNS($C$9:Q$14),0)="","",ROUND(I$4*$E114*VLOOKUP($C114,$C$9:$U$14,COLUMNS($C$9:Q$14),0)*Q$18,0)&amp;"～"&amp;ROUND(I$4*$E114*VLOOKUP($C114,$C$9:$U$14,COLUMNS($C$9:Q$14),0)*Q$19,0))</f>
        <v/>
      </c>
      <c r="V114" s="4" t="str">
        <f>IF(VLOOKUP($C114,$C$9:$U$14,COLUMNS($C$9:R$14),0)="","",ROUND(J$4*$E114*VLOOKUP($C114,$C$9:$U$14,COLUMNS($C$9:R$14),0)*R$18,0)&amp;"～"&amp;ROUND(J$4*$E114*VLOOKUP($C114,$C$9:$U$14,COLUMNS($C$9:R$14),0)*R$19,0))</f>
        <v/>
      </c>
      <c r="W114" s="4" t="str">
        <f>IF(VLOOKUP($C114,$C$9:$U$14,COLUMNS($C$9:S$14),0)="","",ROUND(K$4*$E114*VLOOKUP($C114,$C$9:$U$14,COLUMNS($C$9:S$14),0)*S$18,0)&amp;"～"&amp;ROUND(K$4*$E114*VLOOKUP($C114,$C$9:$U$14,COLUMNS($C$9:S$14),0)*S$19,0))</f>
        <v>99～180</v>
      </c>
      <c r="X114" s="4" t="str">
        <f>IF(VLOOKUP($C114,$C$9:$U$14,COLUMNS($C$9:T$14),0)="","",ROUND(L$4*$E114*VLOOKUP($C114,$C$9:$U$14,COLUMNS($C$9:T$14),0)*T$18,0)&amp;"～"&amp;ROUND(L$4*$E114*VLOOKUP($C114,$C$9:$U$14,COLUMNS($C$9:T$14),0)*T$19,0))</f>
        <v/>
      </c>
      <c r="Y114" s="4"/>
      <c r="Z114" s="4">
        <f t="shared" si="22"/>
        <v>556</v>
      </c>
      <c r="AA114" s="1">
        <f t="shared" si="25"/>
        <v>500</v>
      </c>
      <c r="AB114" s="1">
        <f>IF(C114&gt;2,0,ROUND(属性价值和能力评分!$F$38*一级属性!$H$17*装备属性!E114,0))</f>
        <v>315</v>
      </c>
      <c r="AC114" s="1">
        <f t="shared" si="23"/>
        <v>83</v>
      </c>
      <c r="AD114" s="1">
        <f t="shared" si="24"/>
        <v>167</v>
      </c>
    </row>
    <row r="115" spans="2:30">
      <c r="B115" s="1">
        <v>81</v>
      </c>
      <c r="C115" s="1">
        <f t="shared" si="26"/>
        <v>1</v>
      </c>
      <c r="D115" s="1">
        <f t="shared" si="27"/>
        <v>3</v>
      </c>
      <c r="E115" s="1">
        <f t="shared" si="21"/>
        <v>60</v>
      </c>
      <c r="F115" s="4" t="str">
        <f>IF(VLOOKUP($C115,$C$9:$U$14,COLUMNS($C$9:L$14),0)="","",ROUND(D$4*$E115*VLOOKUP($C115,$C$9:$U$14,COLUMNS($C$9:L$14),0)*L$16,0)&amp;"～"&amp;ROUND(D$4*$E115*VLOOKUP($C115,$C$9:$U$14,COLUMNS($C$9:L$14),0)*L$17,0))</f>
        <v/>
      </c>
      <c r="G115" s="4" t="str">
        <f>IF(VLOOKUP($C115,$C$9:$U$14,COLUMNS($C$9:M$14),0)="","",ROUND(E$4*$E115*VLOOKUP($C115,$C$9:$U$14,COLUMNS($C$9:M$14),0)*M$16,0)&amp;"～"&amp;ROUND(E$4*$E115*VLOOKUP($C115,$C$9:$U$14,COLUMNS($C$9:M$14),0)*M$17,0))</f>
        <v/>
      </c>
      <c r="H115" s="4" t="str">
        <f>IF(VLOOKUP($C115,$C$9:$U$14,COLUMNS($C$9:N$14),0)="","",ROUND(F$4*$E115*VLOOKUP($C115,$C$9:$U$14,COLUMNS($C$9:N$14),0)*N$16,0)&amp;"～"&amp;ROUND(F$4*$E115*VLOOKUP($C115,$C$9:$U$14,COLUMNS($C$9:N$14),0)*N$17,0))</f>
        <v>344～443</v>
      </c>
      <c r="I115" s="4" t="str">
        <f>IF(VLOOKUP($C115,$C$9:$U$14,COLUMNS($C$9:O$14),0)="","",ROUND(G$4*$E115*VLOOKUP($C115,$C$9:$U$14,COLUMNS($C$9:O$14),0)*O$16,0)&amp;"～"&amp;ROUND(G$4*$E115*VLOOKUP($C115,$C$9:$U$14,COLUMNS($C$9:O$14),0)*O$17,0))</f>
        <v/>
      </c>
      <c r="J115" s="4" t="str">
        <f>IF(VLOOKUP($C115,$C$9:$U$14,COLUMNS($C$9:P$14),0)="","",ROUND(H$4*$E115*VLOOKUP($C115,$C$9:$U$14,COLUMNS($C$9:P$14),0)*P$16,0)&amp;"～"&amp;ROUND(H$4*$E115*VLOOKUP($C115,$C$9:$U$14,COLUMNS($C$9:P$14),0)*P$17,0))</f>
        <v>77～100</v>
      </c>
      <c r="K115" s="4" t="str">
        <f>IF(VLOOKUP($C115,$C$9:$U$14,COLUMNS($C$9:Q$14),0)="","",ROUND(I$4*$E115*VLOOKUP($C115,$C$9:$U$14,COLUMNS($C$9:Q$14),0)*Q$16,0)&amp;"～"&amp;ROUND(I$4*$E115*VLOOKUP($C115,$C$9:$U$14,COLUMNS($C$9:Q$14),0)*Q$17,0))</f>
        <v/>
      </c>
      <c r="L115" s="4" t="str">
        <f>IF(VLOOKUP($C115,$C$9:$U$14,COLUMNS($C$9:R$14),0)="","",ROUND(J$4*$E115*VLOOKUP($C115,$C$9:$U$14,COLUMNS($C$9:R$14),0)*R$16,0)&amp;"～"&amp;ROUND(J$4*$E115*VLOOKUP($C115,$C$9:$U$14,COLUMNS($C$9:R$14),0)*R$17,0))</f>
        <v/>
      </c>
      <c r="M115" s="4" t="str">
        <f>IF(VLOOKUP($C115,$C$9:$U$14,COLUMNS($C$9:S$14),0)="","",ROUND(K$4*$E115*VLOOKUP($C115,$C$9:$U$14,COLUMNS($C$9:S$14),0)*S$16,0)&amp;"～"&amp;ROUND(K$4*$E115*VLOOKUP($C115,$C$9:$U$14,COLUMNS($C$9:S$14),0)*S$17,0))</f>
        <v>90～162</v>
      </c>
      <c r="N115" s="4" t="str">
        <f>IF(VLOOKUP($C115,$C$9:$U$14,COLUMNS($C$9:T$14),0)="","",ROUND(L$4*$E115*VLOOKUP($C115,$C$9:$U$14,COLUMNS($C$9:T$14),0)*T$16,0)&amp;"～"&amp;ROUND(L$4*$E115*VLOOKUP($C115,$C$9:$U$14,COLUMNS($C$9:T$14),0)*T$17,0))</f>
        <v/>
      </c>
      <c r="O115" s="4" t="str">
        <f>IF(VLOOKUP($C115,$C$9:$U$14,COLUMNS($C$9:U$14),0)="","",ROUND(M$4*$E115*VLOOKUP($C115,$C$9:$U$14,COLUMNS($C$9:U$14),0)*U$16,0)&amp;"～"&amp;ROUND(M$4*$E115*VLOOKUP($C115,$C$9:$U$14,COLUMNS($C$9:U$14),0)*U$17,0))</f>
        <v/>
      </c>
      <c r="P115" s="4" t="str">
        <f>IF(VLOOKUP($C115,$C$9:$U$14,COLUMNS($C$9:L$14),0)="","",ROUND(D$4*$E115*VLOOKUP($C115,$C$9:$U$14,COLUMNS($C$9:L$14),0)*L$18,0)&amp;"～"&amp;ROUND(D$4*$E115*VLOOKUP($C115,$C$9:$U$14,COLUMNS($C$9:L$14),0)*L$19,0))</f>
        <v/>
      </c>
      <c r="Q115" s="4" t="str">
        <f>IF(VLOOKUP($C115,$C$9:$U$14,COLUMNS($C$9:M$14),0)="","",ROUND(E$4*$E115*VLOOKUP($C115,$C$9:$U$14,COLUMNS($C$9:M$14),0)*M$18,0)&amp;"～"&amp;ROUND(E$4*$E115*VLOOKUP($C115,$C$9:$U$14,COLUMNS($C$9:M$14),0)*M$19,0))</f>
        <v/>
      </c>
      <c r="R115" s="4" t="str">
        <f>IF(VLOOKUP($C115,$C$9:$U$14,COLUMNS($C$9:N$14),0)="","",ROUND(F$4*$E115*VLOOKUP($C115,$C$9:$U$14,COLUMNS($C$9:N$14),0)*N$18,0)&amp;"～"&amp;ROUND(F$4*$E115*VLOOKUP($C115,$C$9:$U$14,COLUMNS($C$9:N$14),0)*N$19,0))</f>
        <v>384～492</v>
      </c>
      <c r="S115" s="4" t="str">
        <f>IF(VLOOKUP($C115,$C$9:$U$14,COLUMNS($C$9:O$14),0)="","",ROUND(G$4*$E115*VLOOKUP($C115,$C$9:$U$14,COLUMNS($C$9:O$14),0)*O$18,0)&amp;"～"&amp;ROUND(G$4*$E115*VLOOKUP($C115,$C$9:$U$14,COLUMNS($C$9:O$14),0)*O$19,0))</f>
        <v/>
      </c>
      <c r="T115" s="4" t="str">
        <f>IF(VLOOKUP($C115,$C$9:$U$14,COLUMNS($C$9:P$14),0)="","",ROUND(H$4*$E115*VLOOKUP($C115,$C$9:$U$14,COLUMNS($C$9:P$14),0)*P$18,0)&amp;"～"&amp;ROUND(H$4*$E115*VLOOKUP($C115,$C$9:$U$14,COLUMNS($C$9:P$14),0)*P$19,0))</f>
        <v>86～111</v>
      </c>
      <c r="U115" s="4" t="str">
        <f>IF(VLOOKUP($C115,$C$9:$U$14,COLUMNS($C$9:Q$14),0)="","",ROUND(I$4*$E115*VLOOKUP($C115,$C$9:$U$14,COLUMNS($C$9:Q$14),0)*Q$18,0)&amp;"～"&amp;ROUND(I$4*$E115*VLOOKUP($C115,$C$9:$U$14,COLUMNS($C$9:Q$14),0)*Q$19,0))</f>
        <v/>
      </c>
      <c r="V115" s="4" t="str">
        <f>IF(VLOOKUP($C115,$C$9:$U$14,COLUMNS($C$9:R$14),0)="","",ROUND(J$4*$E115*VLOOKUP($C115,$C$9:$U$14,COLUMNS($C$9:R$14),0)*R$18,0)&amp;"～"&amp;ROUND(J$4*$E115*VLOOKUP($C115,$C$9:$U$14,COLUMNS($C$9:R$14),0)*R$19,0))</f>
        <v/>
      </c>
      <c r="W115" s="4" t="str">
        <f>IF(VLOOKUP($C115,$C$9:$U$14,COLUMNS($C$9:S$14),0)="","",ROUND(K$4*$E115*VLOOKUP($C115,$C$9:$U$14,COLUMNS($C$9:S$14),0)*S$18,0)&amp;"～"&amp;ROUND(K$4*$E115*VLOOKUP($C115,$C$9:$U$14,COLUMNS($C$9:S$14),0)*S$19,0))</f>
        <v>99～180</v>
      </c>
      <c r="X115" s="4" t="str">
        <f>IF(VLOOKUP($C115,$C$9:$U$14,COLUMNS($C$9:T$14),0)="","",ROUND(L$4*$E115*VLOOKUP($C115,$C$9:$U$14,COLUMNS($C$9:T$14),0)*T$18,0)&amp;"～"&amp;ROUND(L$4*$E115*VLOOKUP($C115,$C$9:$U$14,COLUMNS($C$9:T$14),0)*T$19,0))</f>
        <v/>
      </c>
      <c r="Y115" s="4"/>
      <c r="Z115" s="4">
        <f t="shared" si="22"/>
        <v>556</v>
      </c>
      <c r="AA115" s="1">
        <f t="shared" si="25"/>
        <v>500</v>
      </c>
      <c r="AB115" s="1">
        <f>IF(C115&gt;2,0,ROUND(属性价值和能力评分!$F$38*一级属性!$H$17*装备属性!E115,0))</f>
        <v>315</v>
      </c>
      <c r="AC115" s="1">
        <f t="shared" si="23"/>
        <v>83</v>
      </c>
      <c r="AD115" s="1">
        <f t="shared" si="24"/>
        <v>167</v>
      </c>
    </row>
    <row r="116" spans="2:30">
      <c r="B116" s="1">
        <v>82</v>
      </c>
      <c r="C116" s="1">
        <f t="shared" si="26"/>
        <v>1</v>
      </c>
      <c r="D116" s="1">
        <f t="shared" si="27"/>
        <v>4</v>
      </c>
      <c r="E116" s="1">
        <f t="shared" si="21"/>
        <v>60</v>
      </c>
      <c r="F116" s="4" t="str">
        <f>IF(VLOOKUP($C116,$C$9:$U$14,COLUMNS($C$9:L$14),0)="","",ROUND(D$4*$E116*VLOOKUP($C116,$C$9:$U$14,COLUMNS($C$9:L$14),0)*L$16,0)&amp;"～"&amp;ROUND(D$4*$E116*VLOOKUP($C116,$C$9:$U$14,COLUMNS($C$9:L$14),0)*L$17,0))</f>
        <v/>
      </c>
      <c r="G116" s="4" t="str">
        <f>IF(VLOOKUP($C116,$C$9:$U$14,COLUMNS($C$9:M$14),0)="","",ROUND(E$4*$E116*VLOOKUP($C116,$C$9:$U$14,COLUMNS($C$9:M$14),0)*M$16,0)&amp;"～"&amp;ROUND(E$4*$E116*VLOOKUP($C116,$C$9:$U$14,COLUMNS($C$9:M$14),0)*M$17,0))</f>
        <v/>
      </c>
      <c r="H116" s="4" t="str">
        <f>IF(VLOOKUP($C116,$C$9:$U$14,COLUMNS($C$9:N$14),0)="","",ROUND(F$4*$E116*VLOOKUP($C116,$C$9:$U$14,COLUMNS($C$9:N$14),0)*N$16,0)&amp;"～"&amp;ROUND(F$4*$E116*VLOOKUP($C116,$C$9:$U$14,COLUMNS($C$9:N$14),0)*N$17,0))</f>
        <v>344～443</v>
      </c>
      <c r="I116" s="4" t="str">
        <f>IF(VLOOKUP($C116,$C$9:$U$14,COLUMNS($C$9:O$14),0)="","",ROUND(G$4*$E116*VLOOKUP($C116,$C$9:$U$14,COLUMNS($C$9:O$14),0)*O$16,0)&amp;"～"&amp;ROUND(G$4*$E116*VLOOKUP($C116,$C$9:$U$14,COLUMNS($C$9:O$14),0)*O$17,0))</f>
        <v/>
      </c>
      <c r="J116" s="4" t="str">
        <f>IF(VLOOKUP($C116,$C$9:$U$14,COLUMNS($C$9:P$14),0)="","",ROUND(H$4*$E116*VLOOKUP($C116,$C$9:$U$14,COLUMNS($C$9:P$14),0)*P$16,0)&amp;"～"&amp;ROUND(H$4*$E116*VLOOKUP($C116,$C$9:$U$14,COLUMNS($C$9:P$14),0)*P$17,0))</f>
        <v>77～100</v>
      </c>
      <c r="K116" s="4" t="str">
        <f>IF(VLOOKUP($C116,$C$9:$U$14,COLUMNS($C$9:Q$14),0)="","",ROUND(I$4*$E116*VLOOKUP($C116,$C$9:$U$14,COLUMNS($C$9:Q$14),0)*Q$16,0)&amp;"～"&amp;ROUND(I$4*$E116*VLOOKUP($C116,$C$9:$U$14,COLUMNS($C$9:Q$14),0)*Q$17,0))</f>
        <v/>
      </c>
      <c r="L116" s="4" t="str">
        <f>IF(VLOOKUP($C116,$C$9:$U$14,COLUMNS($C$9:R$14),0)="","",ROUND(J$4*$E116*VLOOKUP($C116,$C$9:$U$14,COLUMNS($C$9:R$14),0)*R$16,0)&amp;"～"&amp;ROUND(J$4*$E116*VLOOKUP($C116,$C$9:$U$14,COLUMNS($C$9:R$14),0)*R$17,0))</f>
        <v/>
      </c>
      <c r="M116" s="4" t="str">
        <f>IF(VLOOKUP($C116,$C$9:$U$14,COLUMNS($C$9:S$14),0)="","",ROUND(K$4*$E116*VLOOKUP($C116,$C$9:$U$14,COLUMNS($C$9:S$14),0)*S$16,0)&amp;"～"&amp;ROUND(K$4*$E116*VLOOKUP($C116,$C$9:$U$14,COLUMNS($C$9:S$14),0)*S$17,0))</f>
        <v>90～162</v>
      </c>
      <c r="N116" s="4" t="str">
        <f>IF(VLOOKUP($C116,$C$9:$U$14,COLUMNS($C$9:T$14),0)="","",ROUND(L$4*$E116*VLOOKUP($C116,$C$9:$U$14,COLUMNS($C$9:T$14),0)*T$16,0)&amp;"～"&amp;ROUND(L$4*$E116*VLOOKUP($C116,$C$9:$U$14,COLUMNS($C$9:T$14),0)*T$17,0))</f>
        <v/>
      </c>
      <c r="O116" s="4" t="str">
        <f>IF(VLOOKUP($C116,$C$9:$U$14,COLUMNS($C$9:U$14),0)="","",ROUND(M$4*$E116*VLOOKUP($C116,$C$9:$U$14,COLUMNS($C$9:U$14),0)*U$16,0)&amp;"～"&amp;ROUND(M$4*$E116*VLOOKUP($C116,$C$9:$U$14,COLUMNS($C$9:U$14),0)*U$17,0))</f>
        <v/>
      </c>
      <c r="P116" s="4" t="str">
        <f>IF(VLOOKUP($C116,$C$9:$U$14,COLUMNS($C$9:L$14),0)="","",ROUND(D$4*$E116*VLOOKUP($C116,$C$9:$U$14,COLUMNS($C$9:L$14),0)*L$18,0)&amp;"～"&amp;ROUND(D$4*$E116*VLOOKUP($C116,$C$9:$U$14,COLUMNS($C$9:L$14),0)*L$19,0))</f>
        <v/>
      </c>
      <c r="Q116" s="4" t="str">
        <f>IF(VLOOKUP($C116,$C$9:$U$14,COLUMNS($C$9:M$14),0)="","",ROUND(E$4*$E116*VLOOKUP($C116,$C$9:$U$14,COLUMNS($C$9:M$14),0)*M$18,0)&amp;"～"&amp;ROUND(E$4*$E116*VLOOKUP($C116,$C$9:$U$14,COLUMNS($C$9:M$14),0)*M$19,0))</f>
        <v/>
      </c>
      <c r="R116" s="4" t="str">
        <f>IF(VLOOKUP($C116,$C$9:$U$14,COLUMNS($C$9:N$14),0)="","",ROUND(F$4*$E116*VLOOKUP($C116,$C$9:$U$14,COLUMNS($C$9:N$14),0)*N$18,0)&amp;"～"&amp;ROUND(F$4*$E116*VLOOKUP($C116,$C$9:$U$14,COLUMNS($C$9:N$14),0)*N$19,0))</f>
        <v>384～492</v>
      </c>
      <c r="S116" s="4" t="str">
        <f>IF(VLOOKUP($C116,$C$9:$U$14,COLUMNS($C$9:O$14),0)="","",ROUND(G$4*$E116*VLOOKUP($C116,$C$9:$U$14,COLUMNS($C$9:O$14),0)*O$18,0)&amp;"～"&amp;ROUND(G$4*$E116*VLOOKUP($C116,$C$9:$U$14,COLUMNS($C$9:O$14),0)*O$19,0))</f>
        <v/>
      </c>
      <c r="T116" s="4" t="str">
        <f>IF(VLOOKUP($C116,$C$9:$U$14,COLUMNS($C$9:P$14),0)="","",ROUND(H$4*$E116*VLOOKUP($C116,$C$9:$U$14,COLUMNS($C$9:P$14),0)*P$18,0)&amp;"～"&amp;ROUND(H$4*$E116*VLOOKUP($C116,$C$9:$U$14,COLUMNS($C$9:P$14),0)*P$19,0))</f>
        <v>86～111</v>
      </c>
      <c r="U116" s="4" t="str">
        <f>IF(VLOOKUP($C116,$C$9:$U$14,COLUMNS($C$9:Q$14),0)="","",ROUND(I$4*$E116*VLOOKUP($C116,$C$9:$U$14,COLUMNS($C$9:Q$14),0)*Q$18,0)&amp;"～"&amp;ROUND(I$4*$E116*VLOOKUP($C116,$C$9:$U$14,COLUMNS($C$9:Q$14),0)*Q$19,0))</f>
        <v/>
      </c>
      <c r="V116" s="4" t="str">
        <f>IF(VLOOKUP($C116,$C$9:$U$14,COLUMNS($C$9:R$14),0)="","",ROUND(J$4*$E116*VLOOKUP($C116,$C$9:$U$14,COLUMNS($C$9:R$14),0)*R$18,0)&amp;"～"&amp;ROUND(J$4*$E116*VLOOKUP($C116,$C$9:$U$14,COLUMNS($C$9:R$14),0)*R$19,0))</f>
        <v/>
      </c>
      <c r="W116" s="4" t="str">
        <f>IF(VLOOKUP($C116,$C$9:$U$14,COLUMNS($C$9:S$14),0)="","",ROUND(K$4*$E116*VLOOKUP($C116,$C$9:$U$14,COLUMNS($C$9:S$14),0)*S$18,0)&amp;"～"&amp;ROUND(K$4*$E116*VLOOKUP($C116,$C$9:$U$14,COLUMNS($C$9:S$14),0)*S$19,0))</f>
        <v>99～180</v>
      </c>
      <c r="X116" s="4" t="str">
        <f>IF(VLOOKUP($C116,$C$9:$U$14,COLUMNS($C$9:T$14),0)="","",ROUND(L$4*$E116*VLOOKUP($C116,$C$9:$U$14,COLUMNS($C$9:T$14),0)*T$18,0)&amp;"～"&amp;ROUND(L$4*$E116*VLOOKUP($C116,$C$9:$U$14,COLUMNS($C$9:T$14),0)*T$19,0))</f>
        <v/>
      </c>
      <c r="Y116" s="4"/>
      <c r="Z116" s="4">
        <f t="shared" si="22"/>
        <v>556</v>
      </c>
      <c r="AA116" s="1">
        <f t="shared" si="25"/>
        <v>500</v>
      </c>
      <c r="AB116" s="1">
        <f>IF(C116&gt;2,0,ROUND(属性价值和能力评分!$F$38*一级属性!$H$17*装备属性!E116,0))</f>
        <v>315</v>
      </c>
      <c r="AC116" s="1">
        <f t="shared" si="23"/>
        <v>83</v>
      </c>
      <c r="AD116" s="1">
        <f t="shared" si="24"/>
        <v>167</v>
      </c>
    </row>
    <row r="117" spans="2:30">
      <c r="B117" s="1">
        <v>83</v>
      </c>
      <c r="C117" s="1">
        <f t="shared" si="26"/>
        <v>1</v>
      </c>
      <c r="D117" s="1">
        <f t="shared" si="27"/>
        <v>5</v>
      </c>
      <c r="E117" s="1">
        <f t="shared" si="21"/>
        <v>60</v>
      </c>
      <c r="F117" s="4" t="str">
        <f>IF(VLOOKUP($C117,$C$9:$U$14,COLUMNS($C$9:L$14),0)="","",ROUND(D$4*$E117*VLOOKUP($C117,$C$9:$U$14,COLUMNS($C$9:L$14),0)*L$16,0)&amp;"～"&amp;ROUND(D$4*$E117*VLOOKUP($C117,$C$9:$U$14,COLUMNS($C$9:L$14),0)*L$17,0))</f>
        <v/>
      </c>
      <c r="G117" s="4" t="str">
        <f>IF(VLOOKUP($C117,$C$9:$U$14,COLUMNS($C$9:M$14),0)="","",ROUND(E$4*$E117*VLOOKUP($C117,$C$9:$U$14,COLUMNS($C$9:M$14),0)*M$16,0)&amp;"～"&amp;ROUND(E$4*$E117*VLOOKUP($C117,$C$9:$U$14,COLUMNS($C$9:M$14),0)*M$17,0))</f>
        <v/>
      </c>
      <c r="H117" s="4" t="str">
        <f>IF(VLOOKUP($C117,$C$9:$U$14,COLUMNS($C$9:N$14),0)="","",ROUND(F$4*$E117*VLOOKUP($C117,$C$9:$U$14,COLUMNS($C$9:N$14),0)*N$16,0)&amp;"～"&amp;ROUND(F$4*$E117*VLOOKUP($C117,$C$9:$U$14,COLUMNS($C$9:N$14),0)*N$17,0))</f>
        <v>344～443</v>
      </c>
      <c r="I117" s="4" t="str">
        <f>IF(VLOOKUP($C117,$C$9:$U$14,COLUMNS($C$9:O$14),0)="","",ROUND(G$4*$E117*VLOOKUP($C117,$C$9:$U$14,COLUMNS($C$9:O$14),0)*O$16,0)&amp;"～"&amp;ROUND(G$4*$E117*VLOOKUP($C117,$C$9:$U$14,COLUMNS($C$9:O$14),0)*O$17,0))</f>
        <v/>
      </c>
      <c r="J117" s="4" t="str">
        <f>IF(VLOOKUP($C117,$C$9:$U$14,COLUMNS($C$9:P$14),0)="","",ROUND(H$4*$E117*VLOOKUP($C117,$C$9:$U$14,COLUMNS($C$9:P$14),0)*P$16,0)&amp;"～"&amp;ROUND(H$4*$E117*VLOOKUP($C117,$C$9:$U$14,COLUMNS($C$9:P$14),0)*P$17,0))</f>
        <v>77～100</v>
      </c>
      <c r="K117" s="4" t="str">
        <f>IF(VLOOKUP($C117,$C$9:$U$14,COLUMNS($C$9:Q$14),0)="","",ROUND(I$4*$E117*VLOOKUP($C117,$C$9:$U$14,COLUMNS($C$9:Q$14),0)*Q$16,0)&amp;"～"&amp;ROUND(I$4*$E117*VLOOKUP($C117,$C$9:$U$14,COLUMNS($C$9:Q$14),0)*Q$17,0))</f>
        <v/>
      </c>
      <c r="L117" s="4" t="str">
        <f>IF(VLOOKUP($C117,$C$9:$U$14,COLUMNS($C$9:R$14),0)="","",ROUND(J$4*$E117*VLOOKUP($C117,$C$9:$U$14,COLUMNS($C$9:R$14),0)*R$16,0)&amp;"～"&amp;ROUND(J$4*$E117*VLOOKUP($C117,$C$9:$U$14,COLUMNS($C$9:R$14),0)*R$17,0))</f>
        <v/>
      </c>
      <c r="M117" s="4" t="str">
        <f>IF(VLOOKUP($C117,$C$9:$U$14,COLUMNS($C$9:S$14),0)="","",ROUND(K$4*$E117*VLOOKUP($C117,$C$9:$U$14,COLUMNS($C$9:S$14),0)*S$16,0)&amp;"～"&amp;ROUND(K$4*$E117*VLOOKUP($C117,$C$9:$U$14,COLUMNS($C$9:S$14),0)*S$17,0))</f>
        <v>90～162</v>
      </c>
      <c r="N117" s="4" t="str">
        <f>IF(VLOOKUP($C117,$C$9:$U$14,COLUMNS($C$9:T$14),0)="","",ROUND(L$4*$E117*VLOOKUP($C117,$C$9:$U$14,COLUMNS($C$9:T$14),0)*T$16,0)&amp;"～"&amp;ROUND(L$4*$E117*VLOOKUP($C117,$C$9:$U$14,COLUMNS($C$9:T$14),0)*T$17,0))</f>
        <v/>
      </c>
      <c r="O117" s="4" t="str">
        <f>IF(VLOOKUP($C117,$C$9:$U$14,COLUMNS($C$9:U$14),0)="","",ROUND(M$4*$E117*VLOOKUP($C117,$C$9:$U$14,COLUMNS($C$9:U$14),0)*U$16,0)&amp;"～"&amp;ROUND(M$4*$E117*VLOOKUP($C117,$C$9:$U$14,COLUMNS($C$9:U$14),0)*U$17,0))</f>
        <v/>
      </c>
      <c r="P117" s="4" t="str">
        <f>IF(VLOOKUP($C117,$C$9:$U$14,COLUMNS($C$9:L$14),0)="","",ROUND(D$4*$E117*VLOOKUP($C117,$C$9:$U$14,COLUMNS($C$9:L$14),0)*L$18,0)&amp;"～"&amp;ROUND(D$4*$E117*VLOOKUP($C117,$C$9:$U$14,COLUMNS($C$9:L$14),0)*L$19,0))</f>
        <v/>
      </c>
      <c r="Q117" s="4" t="str">
        <f>IF(VLOOKUP($C117,$C$9:$U$14,COLUMNS($C$9:M$14),0)="","",ROUND(E$4*$E117*VLOOKUP($C117,$C$9:$U$14,COLUMNS($C$9:M$14),0)*M$18,0)&amp;"～"&amp;ROUND(E$4*$E117*VLOOKUP($C117,$C$9:$U$14,COLUMNS($C$9:M$14),0)*M$19,0))</f>
        <v/>
      </c>
      <c r="R117" s="4" t="str">
        <f>IF(VLOOKUP($C117,$C$9:$U$14,COLUMNS($C$9:N$14),0)="","",ROUND(F$4*$E117*VLOOKUP($C117,$C$9:$U$14,COLUMNS($C$9:N$14),0)*N$18,0)&amp;"～"&amp;ROUND(F$4*$E117*VLOOKUP($C117,$C$9:$U$14,COLUMNS($C$9:N$14),0)*N$19,0))</f>
        <v>384～492</v>
      </c>
      <c r="S117" s="4" t="str">
        <f>IF(VLOOKUP($C117,$C$9:$U$14,COLUMNS($C$9:O$14),0)="","",ROUND(G$4*$E117*VLOOKUP($C117,$C$9:$U$14,COLUMNS($C$9:O$14),0)*O$18,0)&amp;"～"&amp;ROUND(G$4*$E117*VLOOKUP($C117,$C$9:$U$14,COLUMNS($C$9:O$14),0)*O$19,0))</f>
        <v/>
      </c>
      <c r="T117" s="4" t="str">
        <f>IF(VLOOKUP($C117,$C$9:$U$14,COLUMNS($C$9:P$14),0)="","",ROUND(H$4*$E117*VLOOKUP($C117,$C$9:$U$14,COLUMNS($C$9:P$14),0)*P$18,0)&amp;"～"&amp;ROUND(H$4*$E117*VLOOKUP($C117,$C$9:$U$14,COLUMNS($C$9:P$14),0)*P$19,0))</f>
        <v>86～111</v>
      </c>
      <c r="U117" s="4" t="str">
        <f>IF(VLOOKUP($C117,$C$9:$U$14,COLUMNS($C$9:Q$14),0)="","",ROUND(I$4*$E117*VLOOKUP($C117,$C$9:$U$14,COLUMNS($C$9:Q$14),0)*Q$18,0)&amp;"～"&amp;ROUND(I$4*$E117*VLOOKUP($C117,$C$9:$U$14,COLUMNS($C$9:Q$14),0)*Q$19,0))</f>
        <v/>
      </c>
      <c r="V117" s="4" t="str">
        <f>IF(VLOOKUP($C117,$C$9:$U$14,COLUMNS($C$9:R$14),0)="","",ROUND(J$4*$E117*VLOOKUP($C117,$C$9:$U$14,COLUMNS($C$9:R$14),0)*R$18,0)&amp;"～"&amp;ROUND(J$4*$E117*VLOOKUP($C117,$C$9:$U$14,COLUMNS($C$9:R$14),0)*R$19,0))</f>
        <v/>
      </c>
      <c r="W117" s="4" t="str">
        <f>IF(VLOOKUP($C117,$C$9:$U$14,COLUMNS($C$9:S$14),0)="","",ROUND(K$4*$E117*VLOOKUP($C117,$C$9:$U$14,COLUMNS($C$9:S$14),0)*S$18,0)&amp;"～"&amp;ROUND(K$4*$E117*VLOOKUP($C117,$C$9:$U$14,COLUMNS($C$9:S$14),0)*S$19,0))</f>
        <v>99～180</v>
      </c>
      <c r="X117" s="4" t="str">
        <f>IF(VLOOKUP($C117,$C$9:$U$14,COLUMNS($C$9:T$14),0)="","",ROUND(L$4*$E117*VLOOKUP($C117,$C$9:$U$14,COLUMNS($C$9:T$14),0)*T$18,0)&amp;"～"&amp;ROUND(L$4*$E117*VLOOKUP($C117,$C$9:$U$14,COLUMNS($C$9:T$14),0)*T$19,0))</f>
        <v/>
      </c>
      <c r="Y117" s="4"/>
      <c r="Z117" s="4">
        <f t="shared" si="22"/>
        <v>556</v>
      </c>
      <c r="AA117" s="1">
        <f t="shared" si="25"/>
        <v>500</v>
      </c>
      <c r="AB117" s="1">
        <f>IF(C117&gt;2,0,ROUND(属性价值和能力评分!$F$38*一级属性!$H$17*装备属性!E117,0))</f>
        <v>315</v>
      </c>
      <c r="AC117" s="1">
        <f t="shared" si="23"/>
        <v>83</v>
      </c>
      <c r="AD117" s="1">
        <f t="shared" si="24"/>
        <v>167</v>
      </c>
    </row>
    <row r="118" spans="2:30">
      <c r="B118" s="1">
        <v>84</v>
      </c>
      <c r="C118" s="1">
        <f t="shared" si="26"/>
        <v>1</v>
      </c>
      <c r="D118" s="1">
        <f t="shared" si="27"/>
        <v>6</v>
      </c>
      <c r="E118" s="1">
        <f t="shared" si="21"/>
        <v>60</v>
      </c>
      <c r="F118" s="4" t="str">
        <f>IF(VLOOKUP($C118,$C$9:$U$14,COLUMNS($C$9:L$14),0)="","",ROUND(D$4*$E118*VLOOKUP($C118,$C$9:$U$14,COLUMNS($C$9:L$14),0)*L$16,0)&amp;"～"&amp;ROUND(D$4*$E118*VLOOKUP($C118,$C$9:$U$14,COLUMNS($C$9:L$14),0)*L$17,0))</f>
        <v/>
      </c>
      <c r="G118" s="4" t="str">
        <f>IF(VLOOKUP($C118,$C$9:$U$14,COLUMNS($C$9:M$14),0)="","",ROUND(E$4*$E118*VLOOKUP($C118,$C$9:$U$14,COLUMNS($C$9:M$14),0)*M$16,0)&amp;"～"&amp;ROUND(E$4*$E118*VLOOKUP($C118,$C$9:$U$14,COLUMNS($C$9:M$14),0)*M$17,0))</f>
        <v/>
      </c>
      <c r="H118" s="4" t="str">
        <f>IF(VLOOKUP($C118,$C$9:$U$14,COLUMNS($C$9:N$14),0)="","",ROUND(F$4*$E118*VLOOKUP($C118,$C$9:$U$14,COLUMNS($C$9:N$14),0)*N$16,0)&amp;"～"&amp;ROUND(F$4*$E118*VLOOKUP($C118,$C$9:$U$14,COLUMNS($C$9:N$14),0)*N$17,0))</f>
        <v>344～443</v>
      </c>
      <c r="I118" s="4" t="str">
        <f>IF(VLOOKUP($C118,$C$9:$U$14,COLUMNS($C$9:O$14),0)="","",ROUND(G$4*$E118*VLOOKUP($C118,$C$9:$U$14,COLUMNS($C$9:O$14),0)*O$16,0)&amp;"～"&amp;ROUND(G$4*$E118*VLOOKUP($C118,$C$9:$U$14,COLUMNS($C$9:O$14),0)*O$17,0))</f>
        <v/>
      </c>
      <c r="J118" s="4" t="str">
        <f>IF(VLOOKUP($C118,$C$9:$U$14,COLUMNS($C$9:P$14),0)="","",ROUND(H$4*$E118*VLOOKUP($C118,$C$9:$U$14,COLUMNS($C$9:P$14),0)*P$16,0)&amp;"～"&amp;ROUND(H$4*$E118*VLOOKUP($C118,$C$9:$U$14,COLUMNS($C$9:P$14),0)*P$17,0))</f>
        <v>77～100</v>
      </c>
      <c r="K118" s="4" t="str">
        <f>IF(VLOOKUP($C118,$C$9:$U$14,COLUMNS($C$9:Q$14),0)="","",ROUND(I$4*$E118*VLOOKUP($C118,$C$9:$U$14,COLUMNS($C$9:Q$14),0)*Q$16,0)&amp;"～"&amp;ROUND(I$4*$E118*VLOOKUP($C118,$C$9:$U$14,COLUMNS($C$9:Q$14),0)*Q$17,0))</f>
        <v/>
      </c>
      <c r="L118" s="4" t="str">
        <f>IF(VLOOKUP($C118,$C$9:$U$14,COLUMNS($C$9:R$14),0)="","",ROUND(J$4*$E118*VLOOKUP($C118,$C$9:$U$14,COLUMNS($C$9:R$14),0)*R$16,0)&amp;"～"&amp;ROUND(J$4*$E118*VLOOKUP($C118,$C$9:$U$14,COLUMNS($C$9:R$14),0)*R$17,0))</f>
        <v/>
      </c>
      <c r="M118" s="4" t="str">
        <f>IF(VLOOKUP($C118,$C$9:$U$14,COLUMNS($C$9:S$14),0)="","",ROUND(K$4*$E118*VLOOKUP($C118,$C$9:$U$14,COLUMNS($C$9:S$14),0)*S$16,0)&amp;"～"&amp;ROUND(K$4*$E118*VLOOKUP($C118,$C$9:$U$14,COLUMNS($C$9:S$14),0)*S$17,0))</f>
        <v>90～162</v>
      </c>
      <c r="N118" s="4" t="str">
        <f>IF(VLOOKUP($C118,$C$9:$U$14,COLUMNS($C$9:T$14),0)="","",ROUND(L$4*$E118*VLOOKUP($C118,$C$9:$U$14,COLUMNS($C$9:T$14),0)*T$16,0)&amp;"～"&amp;ROUND(L$4*$E118*VLOOKUP($C118,$C$9:$U$14,COLUMNS($C$9:T$14),0)*T$17,0))</f>
        <v/>
      </c>
      <c r="O118" s="4" t="str">
        <f>IF(VLOOKUP($C118,$C$9:$U$14,COLUMNS($C$9:U$14),0)="","",ROUND(M$4*$E118*VLOOKUP($C118,$C$9:$U$14,COLUMNS($C$9:U$14),0)*U$16,0)&amp;"～"&amp;ROUND(M$4*$E118*VLOOKUP($C118,$C$9:$U$14,COLUMNS($C$9:U$14),0)*U$17,0))</f>
        <v/>
      </c>
      <c r="P118" s="4" t="str">
        <f>IF(VLOOKUP($C118,$C$9:$U$14,COLUMNS($C$9:L$14),0)="","",ROUND(D$4*$E118*VLOOKUP($C118,$C$9:$U$14,COLUMNS($C$9:L$14),0)*L$18,0)&amp;"～"&amp;ROUND(D$4*$E118*VLOOKUP($C118,$C$9:$U$14,COLUMNS($C$9:L$14),0)*L$19,0))</f>
        <v/>
      </c>
      <c r="Q118" s="4" t="str">
        <f>IF(VLOOKUP($C118,$C$9:$U$14,COLUMNS($C$9:M$14),0)="","",ROUND(E$4*$E118*VLOOKUP($C118,$C$9:$U$14,COLUMNS($C$9:M$14),0)*M$18,0)&amp;"～"&amp;ROUND(E$4*$E118*VLOOKUP($C118,$C$9:$U$14,COLUMNS($C$9:M$14),0)*M$19,0))</f>
        <v/>
      </c>
      <c r="R118" s="4" t="str">
        <f>IF(VLOOKUP($C118,$C$9:$U$14,COLUMNS($C$9:N$14),0)="","",ROUND(F$4*$E118*VLOOKUP($C118,$C$9:$U$14,COLUMNS($C$9:N$14),0)*N$18,0)&amp;"～"&amp;ROUND(F$4*$E118*VLOOKUP($C118,$C$9:$U$14,COLUMNS($C$9:N$14),0)*N$19,0))</f>
        <v>384～492</v>
      </c>
      <c r="S118" s="4" t="str">
        <f>IF(VLOOKUP($C118,$C$9:$U$14,COLUMNS($C$9:O$14),0)="","",ROUND(G$4*$E118*VLOOKUP($C118,$C$9:$U$14,COLUMNS($C$9:O$14),0)*O$18,0)&amp;"～"&amp;ROUND(G$4*$E118*VLOOKUP($C118,$C$9:$U$14,COLUMNS($C$9:O$14),0)*O$19,0))</f>
        <v/>
      </c>
      <c r="T118" s="4" t="str">
        <f>IF(VLOOKUP($C118,$C$9:$U$14,COLUMNS($C$9:P$14),0)="","",ROUND(H$4*$E118*VLOOKUP($C118,$C$9:$U$14,COLUMNS($C$9:P$14),0)*P$18,0)&amp;"～"&amp;ROUND(H$4*$E118*VLOOKUP($C118,$C$9:$U$14,COLUMNS($C$9:P$14),0)*P$19,0))</f>
        <v>86～111</v>
      </c>
      <c r="U118" s="4" t="str">
        <f>IF(VLOOKUP($C118,$C$9:$U$14,COLUMNS($C$9:Q$14),0)="","",ROUND(I$4*$E118*VLOOKUP($C118,$C$9:$U$14,COLUMNS($C$9:Q$14),0)*Q$18,0)&amp;"～"&amp;ROUND(I$4*$E118*VLOOKUP($C118,$C$9:$U$14,COLUMNS($C$9:Q$14),0)*Q$19,0))</f>
        <v/>
      </c>
      <c r="V118" s="4" t="str">
        <f>IF(VLOOKUP($C118,$C$9:$U$14,COLUMNS($C$9:R$14),0)="","",ROUND(J$4*$E118*VLOOKUP($C118,$C$9:$U$14,COLUMNS($C$9:R$14),0)*R$18,0)&amp;"～"&amp;ROUND(J$4*$E118*VLOOKUP($C118,$C$9:$U$14,COLUMNS($C$9:R$14),0)*R$19,0))</f>
        <v/>
      </c>
      <c r="W118" s="4" t="str">
        <f>IF(VLOOKUP($C118,$C$9:$U$14,COLUMNS($C$9:S$14),0)="","",ROUND(K$4*$E118*VLOOKUP($C118,$C$9:$U$14,COLUMNS($C$9:S$14),0)*S$18,0)&amp;"～"&amp;ROUND(K$4*$E118*VLOOKUP($C118,$C$9:$U$14,COLUMNS($C$9:S$14),0)*S$19,0))</f>
        <v>99～180</v>
      </c>
      <c r="X118" s="4" t="str">
        <f>IF(VLOOKUP($C118,$C$9:$U$14,COLUMNS($C$9:T$14),0)="","",ROUND(L$4*$E118*VLOOKUP($C118,$C$9:$U$14,COLUMNS($C$9:T$14),0)*T$18,0)&amp;"～"&amp;ROUND(L$4*$E118*VLOOKUP($C118,$C$9:$U$14,COLUMNS($C$9:T$14),0)*T$19,0))</f>
        <v/>
      </c>
      <c r="Y118" s="4"/>
      <c r="Z118" s="4">
        <f t="shared" si="22"/>
        <v>556</v>
      </c>
      <c r="AA118" s="1">
        <f t="shared" si="25"/>
        <v>500</v>
      </c>
      <c r="AB118" s="1">
        <f>IF(C118&gt;2,0,ROUND(属性价值和能力评分!$F$38*一级属性!$H$17*装备属性!E118,0))</f>
        <v>315</v>
      </c>
      <c r="AC118" s="1">
        <f t="shared" si="23"/>
        <v>83</v>
      </c>
      <c r="AD118" s="1">
        <f t="shared" si="24"/>
        <v>167</v>
      </c>
    </row>
    <row r="119" spans="2:30">
      <c r="B119" s="1">
        <v>85</v>
      </c>
      <c r="C119" s="1">
        <f t="shared" si="26"/>
        <v>2</v>
      </c>
      <c r="D119" s="1">
        <f t="shared" si="27"/>
        <v>7</v>
      </c>
      <c r="E119" s="1">
        <f t="shared" si="21"/>
        <v>60</v>
      </c>
      <c r="F119" s="4" t="str">
        <f>IF(VLOOKUP($C119,$C$9:$U$14,COLUMNS($C$9:L$14),0)="","",ROUND(D$4*$E119*VLOOKUP($C119,$C$9:$U$14,COLUMNS($C$9:L$14),0)*L$16,0)&amp;"～"&amp;ROUND(D$4*$E119*VLOOKUP($C119,$C$9:$U$14,COLUMNS($C$9:L$14),0)*L$17,0))</f>
        <v>276～354</v>
      </c>
      <c r="G119" s="4" t="str">
        <f>IF(VLOOKUP($C119,$C$9:$U$14,COLUMNS($C$9:M$14),0)="","",ROUND(E$4*$E119*VLOOKUP($C119,$C$9:$U$14,COLUMNS($C$9:M$14),0)*M$16,0)&amp;"～"&amp;ROUND(E$4*$E119*VLOOKUP($C119,$C$9:$U$14,COLUMNS($C$9:M$14),0)*M$17,0))</f>
        <v/>
      </c>
      <c r="H119" s="4" t="str">
        <f>IF(VLOOKUP($C119,$C$9:$U$14,COLUMNS($C$9:N$14),0)="","",ROUND(F$4*$E119*VLOOKUP($C119,$C$9:$U$14,COLUMNS($C$9:N$14),0)*N$16,0)&amp;"～"&amp;ROUND(F$4*$E119*VLOOKUP($C119,$C$9:$U$14,COLUMNS($C$9:N$14),0)*N$17,0))</f>
        <v/>
      </c>
      <c r="I119" s="4" t="str">
        <f>IF(VLOOKUP($C119,$C$9:$U$14,COLUMNS($C$9:O$14),0)="","",ROUND(G$4*$E119*VLOOKUP($C119,$C$9:$U$14,COLUMNS($C$9:O$14),0)*O$16,0)&amp;"～"&amp;ROUND(G$4*$E119*VLOOKUP($C119,$C$9:$U$14,COLUMNS($C$9:O$14),0)*O$17,0))</f>
        <v>86～111</v>
      </c>
      <c r="J119" s="4" t="str">
        <f>IF(VLOOKUP($C119,$C$9:$U$14,COLUMNS($C$9:P$14),0)="","",ROUND(H$4*$E119*VLOOKUP($C119,$C$9:$U$14,COLUMNS($C$9:P$14),0)*P$16,0)&amp;"～"&amp;ROUND(H$4*$E119*VLOOKUP($C119,$C$9:$U$14,COLUMNS($C$9:P$14),0)*P$17,0))</f>
        <v/>
      </c>
      <c r="K119" s="4" t="str">
        <f>IF(VLOOKUP($C119,$C$9:$U$14,COLUMNS($C$9:Q$14),0)="","",ROUND(I$4*$E119*VLOOKUP($C119,$C$9:$U$14,COLUMNS($C$9:Q$14),0)*Q$16,0)&amp;"～"&amp;ROUND(I$4*$E119*VLOOKUP($C119,$C$9:$U$14,COLUMNS($C$9:Q$14),0)*Q$17,0))</f>
        <v/>
      </c>
      <c r="L119" s="4" t="str">
        <f>IF(VLOOKUP($C119,$C$9:$U$14,COLUMNS($C$9:R$14),0)="","",ROUND(J$4*$E119*VLOOKUP($C119,$C$9:$U$14,COLUMNS($C$9:R$14),0)*R$16,0)&amp;"～"&amp;ROUND(J$4*$E119*VLOOKUP($C119,$C$9:$U$14,COLUMNS($C$9:R$14),0)*R$17,0))</f>
        <v/>
      </c>
      <c r="M119" s="4" t="str">
        <f>IF(VLOOKUP($C119,$C$9:$U$14,COLUMNS($C$9:S$14),0)="","",ROUND(K$4*$E119*VLOOKUP($C119,$C$9:$U$14,COLUMNS($C$9:S$14),0)*S$16,0)&amp;"～"&amp;ROUND(K$4*$E119*VLOOKUP($C119,$C$9:$U$14,COLUMNS($C$9:S$14),0)*S$17,0))</f>
        <v/>
      </c>
      <c r="N119" s="4" t="str">
        <f>IF(VLOOKUP($C119,$C$9:$U$14,COLUMNS($C$9:T$14),0)="","",ROUND(L$4*$E119*VLOOKUP($C119,$C$9:$U$14,COLUMNS($C$9:T$14),0)*T$16,0)&amp;"～"&amp;ROUND(L$4*$E119*VLOOKUP($C119,$C$9:$U$14,COLUMNS($C$9:T$14),0)*T$17,0))</f>
        <v/>
      </c>
      <c r="O119" s="4" t="str">
        <f>IF(VLOOKUP($C119,$C$9:$U$14,COLUMNS($C$9:U$14),0)="","",ROUND(M$4*$E119*VLOOKUP($C119,$C$9:$U$14,COLUMNS($C$9:U$14),0)*U$16,0)&amp;"～"&amp;ROUND(M$4*$E119*VLOOKUP($C119,$C$9:$U$14,COLUMNS($C$9:U$14),0)*U$17,0))</f>
        <v/>
      </c>
      <c r="P119" s="4" t="str">
        <f>IF(VLOOKUP($C119,$C$9:$U$14,COLUMNS($C$9:L$14),0)="","",ROUND(D$4*$E119*VLOOKUP($C119,$C$9:$U$14,COLUMNS($C$9:L$14),0)*L$18,0)&amp;"～"&amp;ROUND(D$4*$E119*VLOOKUP($C119,$C$9:$U$14,COLUMNS($C$9:L$14),0)*L$19,0))</f>
        <v>307～394</v>
      </c>
      <c r="Q119" s="4" t="str">
        <f>IF(VLOOKUP($C119,$C$9:$U$14,COLUMNS($C$9:M$14),0)="","",ROUND(E$4*$E119*VLOOKUP($C119,$C$9:$U$14,COLUMNS($C$9:M$14),0)*M$18,0)&amp;"～"&amp;ROUND(E$4*$E119*VLOOKUP($C119,$C$9:$U$14,COLUMNS($C$9:M$14),0)*M$19,0))</f>
        <v/>
      </c>
      <c r="R119" s="4" t="str">
        <f>IF(VLOOKUP($C119,$C$9:$U$14,COLUMNS($C$9:N$14),0)="","",ROUND(F$4*$E119*VLOOKUP($C119,$C$9:$U$14,COLUMNS($C$9:N$14),0)*N$18,0)&amp;"～"&amp;ROUND(F$4*$E119*VLOOKUP($C119,$C$9:$U$14,COLUMNS($C$9:N$14),0)*N$19,0))</f>
        <v/>
      </c>
      <c r="S119" s="4" t="str">
        <f>IF(VLOOKUP($C119,$C$9:$U$14,COLUMNS($C$9:O$14),0)="","",ROUND(G$4*$E119*VLOOKUP($C119,$C$9:$U$14,COLUMNS($C$9:O$14),0)*O$18,0)&amp;"～"&amp;ROUND(G$4*$E119*VLOOKUP($C119,$C$9:$U$14,COLUMNS($C$9:O$14),0)*O$19,0))</f>
        <v>96～123</v>
      </c>
      <c r="T119" s="4" t="str">
        <f>IF(VLOOKUP($C119,$C$9:$U$14,COLUMNS($C$9:P$14),0)="","",ROUND(H$4*$E119*VLOOKUP($C119,$C$9:$U$14,COLUMNS($C$9:P$14),0)*P$18,0)&amp;"～"&amp;ROUND(H$4*$E119*VLOOKUP($C119,$C$9:$U$14,COLUMNS($C$9:P$14),0)*P$19,0))</f>
        <v/>
      </c>
      <c r="U119" s="4" t="str">
        <f>IF(VLOOKUP($C119,$C$9:$U$14,COLUMNS($C$9:Q$14),0)="","",ROUND(I$4*$E119*VLOOKUP($C119,$C$9:$U$14,COLUMNS($C$9:Q$14),0)*Q$18,0)&amp;"～"&amp;ROUND(I$4*$E119*VLOOKUP($C119,$C$9:$U$14,COLUMNS($C$9:Q$14),0)*Q$19,0))</f>
        <v/>
      </c>
      <c r="V119" s="4" t="str">
        <f>IF(VLOOKUP($C119,$C$9:$U$14,COLUMNS($C$9:R$14),0)="","",ROUND(J$4*$E119*VLOOKUP($C119,$C$9:$U$14,COLUMNS($C$9:R$14),0)*R$18,0)&amp;"～"&amp;ROUND(J$4*$E119*VLOOKUP($C119,$C$9:$U$14,COLUMNS($C$9:R$14),0)*R$19,0))</f>
        <v/>
      </c>
      <c r="W119" s="4" t="str">
        <f>IF(VLOOKUP($C119,$C$9:$U$14,COLUMNS($C$9:S$14),0)="","",ROUND(K$4*$E119*VLOOKUP($C119,$C$9:$U$14,COLUMNS($C$9:S$14),0)*S$18,0)&amp;"～"&amp;ROUND(K$4*$E119*VLOOKUP($C119,$C$9:$U$14,COLUMNS($C$9:S$14),0)*S$19,0))</f>
        <v/>
      </c>
      <c r="X119" s="4" t="str">
        <f>IF(VLOOKUP($C119,$C$9:$U$14,COLUMNS($C$9:T$14),0)="","",ROUND(L$4*$E119*VLOOKUP($C119,$C$9:$U$14,COLUMNS($C$9:T$14),0)*T$18,0)&amp;"～"&amp;ROUND(L$4*$E119*VLOOKUP($C119,$C$9:$U$14,COLUMNS($C$9:T$14),0)*T$19,0))</f>
        <v/>
      </c>
      <c r="Y119" s="4"/>
      <c r="Z119" s="4">
        <f t="shared" si="22"/>
        <v>380</v>
      </c>
      <c r="AA119" s="1">
        <f t="shared" si="25"/>
        <v>342</v>
      </c>
      <c r="AB119" s="1">
        <f>IF(C119&gt;2,0,ROUND(属性价值和能力评分!$F$38*一级属性!$H$17*装备属性!E119,0))</f>
        <v>315</v>
      </c>
      <c r="AC119" s="1">
        <f t="shared" si="23"/>
        <v>83</v>
      </c>
      <c r="AD119" s="1">
        <f t="shared" si="24"/>
        <v>167</v>
      </c>
    </row>
    <row r="120" spans="2:30">
      <c r="B120" s="1">
        <v>86</v>
      </c>
      <c r="C120" s="1">
        <f t="shared" si="26"/>
        <v>2</v>
      </c>
      <c r="D120" s="1">
        <f t="shared" si="27"/>
        <v>8</v>
      </c>
      <c r="E120" s="1">
        <f t="shared" si="21"/>
        <v>60</v>
      </c>
      <c r="F120" s="4" t="str">
        <f>IF(VLOOKUP($C120,$C$9:$U$14,COLUMNS($C$9:L$14),0)="","",ROUND(D$4*$E120*VLOOKUP($C120,$C$9:$U$14,COLUMNS($C$9:L$14),0)*L$16,0)&amp;"～"&amp;ROUND(D$4*$E120*VLOOKUP($C120,$C$9:$U$14,COLUMNS($C$9:L$14),0)*L$17,0))</f>
        <v>276～354</v>
      </c>
      <c r="G120" s="4" t="str">
        <f>IF(VLOOKUP($C120,$C$9:$U$14,COLUMNS($C$9:M$14),0)="","",ROUND(E$4*$E120*VLOOKUP($C120,$C$9:$U$14,COLUMNS($C$9:M$14),0)*M$16,0)&amp;"～"&amp;ROUND(E$4*$E120*VLOOKUP($C120,$C$9:$U$14,COLUMNS($C$9:M$14),0)*M$17,0))</f>
        <v/>
      </c>
      <c r="H120" s="4" t="str">
        <f>IF(VLOOKUP($C120,$C$9:$U$14,COLUMNS($C$9:N$14),0)="","",ROUND(F$4*$E120*VLOOKUP($C120,$C$9:$U$14,COLUMNS($C$9:N$14),0)*N$16,0)&amp;"～"&amp;ROUND(F$4*$E120*VLOOKUP($C120,$C$9:$U$14,COLUMNS($C$9:N$14),0)*N$17,0))</f>
        <v/>
      </c>
      <c r="I120" s="4" t="str">
        <f>IF(VLOOKUP($C120,$C$9:$U$14,COLUMNS($C$9:O$14),0)="","",ROUND(G$4*$E120*VLOOKUP($C120,$C$9:$U$14,COLUMNS($C$9:O$14),0)*O$16,0)&amp;"～"&amp;ROUND(G$4*$E120*VLOOKUP($C120,$C$9:$U$14,COLUMNS($C$9:O$14),0)*O$17,0))</f>
        <v>86～111</v>
      </c>
      <c r="J120" s="4" t="str">
        <f>IF(VLOOKUP($C120,$C$9:$U$14,COLUMNS($C$9:P$14),0)="","",ROUND(H$4*$E120*VLOOKUP($C120,$C$9:$U$14,COLUMNS($C$9:P$14),0)*P$16,0)&amp;"～"&amp;ROUND(H$4*$E120*VLOOKUP($C120,$C$9:$U$14,COLUMNS($C$9:P$14),0)*P$17,0))</f>
        <v/>
      </c>
      <c r="K120" s="4" t="str">
        <f>IF(VLOOKUP($C120,$C$9:$U$14,COLUMNS($C$9:Q$14),0)="","",ROUND(I$4*$E120*VLOOKUP($C120,$C$9:$U$14,COLUMNS($C$9:Q$14),0)*Q$16,0)&amp;"～"&amp;ROUND(I$4*$E120*VLOOKUP($C120,$C$9:$U$14,COLUMNS($C$9:Q$14),0)*Q$17,0))</f>
        <v/>
      </c>
      <c r="L120" s="4" t="str">
        <f>IF(VLOOKUP($C120,$C$9:$U$14,COLUMNS($C$9:R$14),0)="","",ROUND(J$4*$E120*VLOOKUP($C120,$C$9:$U$14,COLUMNS($C$9:R$14),0)*R$16,0)&amp;"～"&amp;ROUND(J$4*$E120*VLOOKUP($C120,$C$9:$U$14,COLUMNS($C$9:R$14),0)*R$17,0))</f>
        <v/>
      </c>
      <c r="M120" s="4" t="str">
        <f>IF(VLOOKUP($C120,$C$9:$U$14,COLUMNS($C$9:S$14),0)="","",ROUND(K$4*$E120*VLOOKUP($C120,$C$9:$U$14,COLUMNS($C$9:S$14),0)*S$16,0)&amp;"～"&amp;ROUND(K$4*$E120*VLOOKUP($C120,$C$9:$U$14,COLUMNS($C$9:S$14),0)*S$17,0))</f>
        <v/>
      </c>
      <c r="N120" s="4" t="str">
        <f>IF(VLOOKUP($C120,$C$9:$U$14,COLUMNS($C$9:T$14),0)="","",ROUND(L$4*$E120*VLOOKUP($C120,$C$9:$U$14,COLUMNS($C$9:T$14),0)*T$16,0)&amp;"～"&amp;ROUND(L$4*$E120*VLOOKUP($C120,$C$9:$U$14,COLUMNS($C$9:T$14),0)*T$17,0))</f>
        <v/>
      </c>
      <c r="O120" s="4" t="str">
        <f>IF(VLOOKUP($C120,$C$9:$U$14,COLUMNS($C$9:U$14),0)="","",ROUND(M$4*$E120*VLOOKUP($C120,$C$9:$U$14,COLUMNS($C$9:U$14),0)*U$16,0)&amp;"～"&amp;ROUND(M$4*$E120*VLOOKUP($C120,$C$9:$U$14,COLUMNS($C$9:U$14),0)*U$17,0))</f>
        <v/>
      </c>
      <c r="P120" s="4" t="str">
        <f>IF(VLOOKUP($C120,$C$9:$U$14,COLUMNS($C$9:L$14),0)="","",ROUND(D$4*$E120*VLOOKUP($C120,$C$9:$U$14,COLUMNS($C$9:L$14),0)*L$18,0)&amp;"～"&amp;ROUND(D$4*$E120*VLOOKUP($C120,$C$9:$U$14,COLUMNS($C$9:L$14),0)*L$19,0))</f>
        <v>307～394</v>
      </c>
      <c r="Q120" s="4" t="str">
        <f>IF(VLOOKUP($C120,$C$9:$U$14,COLUMNS($C$9:M$14),0)="","",ROUND(E$4*$E120*VLOOKUP($C120,$C$9:$U$14,COLUMNS($C$9:M$14),0)*M$18,0)&amp;"～"&amp;ROUND(E$4*$E120*VLOOKUP($C120,$C$9:$U$14,COLUMNS($C$9:M$14),0)*M$19,0))</f>
        <v/>
      </c>
      <c r="R120" s="4" t="str">
        <f>IF(VLOOKUP($C120,$C$9:$U$14,COLUMNS($C$9:N$14),0)="","",ROUND(F$4*$E120*VLOOKUP($C120,$C$9:$U$14,COLUMNS($C$9:N$14),0)*N$18,0)&amp;"～"&amp;ROUND(F$4*$E120*VLOOKUP($C120,$C$9:$U$14,COLUMNS($C$9:N$14),0)*N$19,0))</f>
        <v/>
      </c>
      <c r="S120" s="4" t="str">
        <f>IF(VLOOKUP($C120,$C$9:$U$14,COLUMNS($C$9:O$14),0)="","",ROUND(G$4*$E120*VLOOKUP($C120,$C$9:$U$14,COLUMNS($C$9:O$14),0)*O$18,0)&amp;"～"&amp;ROUND(G$4*$E120*VLOOKUP($C120,$C$9:$U$14,COLUMNS($C$9:O$14),0)*O$19,0))</f>
        <v>96～123</v>
      </c>
      <c r="T120" s="4" t="str">
        <f>IF(VLOOKUP($C120,$C$9:$U$14,COLUMNS($C$9:P$14),0)="","",ROUND(H$4*$E120*VLOOKUP($C120,$C$9:$U$14,COLUMNS($C$9:P$14),0)*P$18,0)&amp;"～"&amp;ROUND(H$4*$E120*VLOOKUP($C120,$C$9:$U$14,COLUMNS($C$9:P$14),0)*P$19,0))</f>
        <v/>
      </c>
      <c r="U120" s="4" t="str">
        <f>IF(VLOOKUP($C120,$C$9:$U$14,COLUMNS($C$9:Q$14),0)="","",ROUND(I$4*$E120*VLOOKUP($C120,$C$9:$U$14,COLUMNS($C$9:Q$14),0)*Q$18,0)&amp;"～"&amp;ROUND(I$4*$E120*VLOOKUP($C120,$C$9:$U$14,COLUMNS($C$9:Q$14),0)*Q$19,0))</f>
        <v/>
      </c>
      <c r="V120" s="4" t="str">
        <f>IF(VLOOKUP($C120,$C$9:$U$14,COLUMNS($C$9:R$14),0)="","",ROUND(J$4*$E120*VLOOKUP($C120,$C$9:$U$14,COLUMNS($C$9:R$14),0)*R$18,0)&amp;"～"&amp;ROUND(J$4*$E120*VLOOKUP($C120,$C$9:$U$14,COLUMNS($C$9:R$14),0)*R$19,0))</f>
        <v/>
      </c>
      <c r="W120" s="4" t="str">
        <f>IF(VLOOKUP($C120,$C$9:$U$14,COLUMNS($C$9:S$14),0)="","",ROUND(K$4*$E120*VLOOKUP($C120,$C$9:$U$14,COLUMNS($C$9:S$14),0)*S$18,0)&amp;"～"&amp;ROUND(K$4*$E120*VLOOKUP($C120,$C$9:$U$14,COLUMNS($C$9:S$14),0)*S$19,0))</f>
        <v/>
      </c>
      <c r="X120" s="4" t="str">
        <f>IF(VLOOKUP($C120,$C$9:$U$14,COLUMNS($C$9:T$14),0)="","",ROUND(L$4*$E120*VLOOKUP($C120,$C$9:$U$14,COLUMNS($C$9:T$14),0)*T$18,0)&amp;"～"&amp;ROUND(L$4*$E120*VLOOKUP($C120,$C$9:$U$14,COLUMNS($C$9:T$14),0)*T$19,0))</f>
        <v/>
      </c>
      <c r="Y120" s="4"/>
      <c r="Z120" s="4">
        <f t="shared" si="22"/>
        <v>380</v>
      </c>
      <c r="AA120" s="1">
        <f t="shared" si="25"/>
        <v>342</v>
      </c>
      <c r="AB120" s="1">
        <f>IF(C120&gt;2,0,ROUND(属性价值和能力评分!$F$38*一级属性!$H$17*装备属性!E120,0))</f>
        <v>315</v>
      </c>
      <c r="AC120" s="1">
        <f t="shared" si="23"/>
        <v>83</v>
      </c>
      <c r="AD120" s="1">
        <f t="shared" si="24"/>
        <v>167</v>
      </c>
    </row>
    <row r="121" spans="2:30">
      <c r="B121" s="1">
        <v>87</v>
      </c>
      <c r="C121" s="1">
        <f t="shared" si="26"/>
        <v>3</v>
      </c>
      <c r="D121" s="1">
        <f t="shared" si="27"/>
        <v>9</v>
      </c>
      <c r="E121" s="1">
        <f t="shared" si="21"/>
        <v>60</v>
      </c>
      <c r="F121" s="4" t="str">
        <f>IF(VLOOKUP($C121,$C$9:$U$14,COLUMNS($C$9:L$14),0)="","",ROUND(D$4*$E121*VLOOKUP($C121,$C$9:$U$14,COLUMNS($C$9:L$14),0)*L$16,0)&amp;"～"&amp;ROUND(D$4*$E121*VLOOKUP($C121,$C$9:$U$14,COLUMNS($C$9:L$14),0)*L$17,0))</f>
        <v/>
      </c>
      <c r="G121" s="4" t="str">
        <f>IF(VLOOKUP($C121,$C$9:$U$14,COLUMNS($C$9:M$14),0)="","",ROUND(E$4*$E121*VLOOKUP($C121,$C$9:$U$14,COLUMNS($C$9:M$14),0)*M$16,0)&amp;"～"&amp;ROUND(E$4*$E121*VLOOKUP($C121,$C$9:$U$14,COLUMNS($C$9:M$14),0)*M$17,0))</f>
        <v>344～443</v>
      </c>
      <c r="H121" s="4" t="str">
        <f>IF(VLOOKUP($C121,$C$9:$U$14,COLUMNS($C$9:N$14),0)="","",ROUND(F$4*$E121*VLOOKUP($C121,$C$9:$U$14,COLUMNS($C$9:N$14),0)*N$16,0)&amp;"～"&amp;ROUND(F$4*$E121*VLOOKUP($C121,$C$9:$U$14,COLUMNS($C$9:N$14),0)*N$17,0))</f>
        <v/>
      </c>
      <c r="I121" s="4" t="str">
        <f>IF(VLOOKUP($C121,$C$9:$U$14,COLUMNS($C$9:O$14),0)="","",ROUND(G$4*$E121*VLOOKUP($C121,$C$9:$U$14,COLUMNS($C$9:O$14),0)*O$16,0)&amp;"～"&amp;ROUND(G$4*$E121*VLOOKUP($C121,$C$9:$U$14,COLUMNS($C$9:O$14),0)*O$17,0))</f>
        <v>52～66</v>
      </c>
      <c r="J121" s="4" t="str">
        <f>IF(VLOOKUP($C121,$C$9:$U$14,COLUMNS($C$9:P$14),0)="","",ROUND(H$4*$E121*VLOOKUP($C121,$C$9:$U$14,COLUMNS($C$9:P$14),0)*P$16,0)&amp;"～"&amp;ROUND(H$4*$E121*VLOOKUP($C121,$C$9:$U$14,COLUMNS($C$9:P$14),0)*P$17,0))</f>
        <v/>
      </c>
      <c r="K121" s="4" t="str">
        <f>IF(VLOOKUP($C121,$C$9:$U$14,COLUMNS($C$9:Q$14),0)="","",ROUND(I$4*$E121*VLOOKUP($C121,$C$9:$U$14,COLUMNS($C$9:Q$14),0)*Q$16,0)&amp;"～"&amp;ROUND(I$4*$E121*VLOOKUP($C121,$C$9:$U$14,COLUMNS($C$9:Q$14),0)*Q$17,0))</f>
        <v/>
      </c>
      <c r="L121" s="4" t="str">
        <f>IF(VLOOKUP($C121,$C$9:$U$14,COLUMNS($C$9:R$14),0)="","",ROUND(J$4*$E121*VLOOKUP($C121,$C$9:$U$14,COLUMNS($C$9:R$14),0)*R$16,0)&amp;"～"&amp;ROUND(J$4*$E121*VLOOKUP($C121,$C$9:$U$14,COLUMNS($C$9:R$14),0)*R$17,0))</f>
        <v/>
      </c>
      <c r="M121" s="4" t="str">
        <f>IF(VLOOKUP($C121,$C$9:$U$14,COLUMNS($C$9:S$14),0)="","",ROUND(K$4*$E121*VLOOKUP($C121,$C$9:$U$14,COLUMNS($C$9:S$14),0)*S$16,0)&amp;"～"&amp;ROUND(K$4*$E121*VLOOKUP($C121,$C$9:$U$14,COLUMNS($C$9:S$14),0)*S$17,0))</f>
        <v/>
      </c>
      <c r="N121" s="4" t="str">
        <f>IF(VLOOKUP($C121,$C$9:$U$14,COLUMNS($C$9:T$14),0)="","",ROUND(L$4*$E121*VLOOKUP($C121,$C$9:$U$14,COLUMNS($C$9:T$14),0)*T$16,0)&amp;"～"&amp;ROUND(L$4*$E121*VLOOKUP($C121,$C$9:$U$14,COLUMNS($C$9:T$14),0)*T$17,0))</f>
        <v/>
      </c>
      <c r="O121" s="4" t="str">
        <f>IF(VLOOKUP($C121,$C$9:$U$14,COLUMNS($C$9:U$14),0)="","",ROUND(M$4*$E121*VLOOKUP($C121,$C$9:$U$14,COLUMNS($C$9:U$14),0)*U$16,0)&amp;"～"&amp;ROUND(M$4*$E121*VLOOKUP($C121,$C$9:$U$14,COLUMNS($C$9:U$14),0)*U$17,0))</f>
        <v/>
      </c>
      <c r="P121" s="4" t="str">
        <f>IF(VLOOKUP($C121,$C$9:$U$14,COLUMNS($C$9:L$14),0)="","",ROUND(D$4*$E121*VLOOKUP($C121,$C$9:$U$14,COLUMNS($C$9:L$14),0)*L$18,0)&amp;"～"&amp;ROUND(D$4*$E121*VLOOKUP($C121,$C$9:$U$14,COLUMNS($C$9:L$14),0)*L$19,0))</f>
        <v/>
      </c>
      <c r="Q121" s="4" t="str">
        <f>IF(VLOOKUP($C121,$C$9:$U$14,COLUMNS($C$9:M$14),0)="","",ROUND(E$4*$E121*VLOOKUP($C121,$C$9:$U$14,COLUMNS($C$9:M$14),0)*M$18,0)&amp;"～"&amp;ROUND(E$4*$E121*VLOOKUP($C121,$C$9:$U$14,COLUMNS($C$9:M$14),0)*M$19,0))</f>
        <v>384～492</v>
      </c>
      <c r="R121" s="4" t="str">
        <f>IF(VLOOKUP($C121,$C$9:$U$14,COLUMNS($C$9:N$14),0)="","",ROUND(F$4*$E121*VLOOKUP($C121,$C$9:$U$14,COLUMNS($C$9:N$14),0)*N$18,0)&amp;"～"&amp;ROUND(F$4*$E121*VLOOKUP($C121,$C$9:$U$14,COLUMNS($C$9:N$14),0)*N$19,0))</f>
        <v/>
      </c>
      <c r="S121" s="4" t="str">
        <f>IF(VLOOKUP($C121,$C$9:$U$14,COLUMNS($C$9:O$14),0)="","",ROUND(G$4*$E121*VLOOKUP($C121,$C$9:$U$14,COLUMNS($C$9:O$14),0)*O$18,0)&amp;"～"&amp;ROUND(G$4*$E121*VLOOKUP($C121,$C$9:$U$14,COLUMNS($C$9:O$14),0)*O$19,0))</f>
        <v>58～74</v>
      </c>
      <c r="T121" s="4" t="str">
        <f>IF(VLOOKUP($C121,$C$9:$U$14,COLUMNS($C$9:P$14),0)="","",ROUND(H$4*$E121*VLOOKUP($C121,$C$9:$U$14,COLUMNS($C$9:P$14),0)*P$18,0)&amp;"～"&amp;ROUND(H$4*$E121*VLOOKUP($C121,$C$9:$U$14,COLUMNS($C$9:P$14),0)*P$19,0))</f>
        <v/>
      </c>
      <c r="U121" s="4" t="str">
        <f>IF(VLOOKUP($C121,$C$9:$U$14,COLUMNS($C$9:Q$14),0)="","",ROUND(I$4*$E121*VLOOKUP($C121,$C$9:$U$14,COLUMNS($C$9:Q$14),0)*Q$18,0)&amp;"～"&amp;ROUND(I$4*$E121*VLOOKUP($C121,$C$9:$U$14,COLUMNS($C$9:Q$14),0)*Q$19,0))</f>
        <v/>
      </c>
      <c r="V121" s="4" t="str">
        <f>IF(VLOOKUP($C121,$C$9:$U$14,COLUMNS($C$9:R$14),0)="","",ROUND(J$4*$E121*VLOOKUP($C121,$C$9:$U$14,COLUMNS($C$9:R$14),0)*R$18,0)&amp;"～"&amp;ROUND(J$4*$E121*VLOOKUP($C121,$C$9:$U$14,COLUMNS($C$9:R$14),0)*R$19,0))</f>
        <v/>
      </c>
      <c r="W121" s="4" t="str">
        <f>IF(VLOOKUP($C121,$C$9:$U$14,COLUMNS($C$9:S$14),0)="","",ROUND(K$4*$E121*VLOOKUP($C121,$C$9:$U$14,COLUMNS($C$9:S$14),0)*S$18,0)&amp;"～"&amp;ROUND(K$4*$E121*VLOOKUP($C121,$C$9:$U$14,COLUMNS($C$9:S$14),0)*S$19,0))</f>
        <v/>
      </c>
      <c r="X121" s="4" t="str">
        <f>IF(VLOOKUP($C121,$C$9:$U$14,COLUMNS($C$9:T$14),0)="","",ROUND(L$4*$E121*VLOOKUP($C121,$C$9:$U$14,COLUMNS($C$9:T$14),0)*T$18,0)&amp;"～"&amp;ROUND(L$4*$E121*VLOOKUP($C121,$C$9:$U$14,COLUMNS($C$9:T$14),0)*T$19,0))</f>
        <v/>
      </c>
      <c r="Y121" s="4"/>
      <c r="Z121" s="4">
        <f t="shared" si="22"/>
        <v>344</v>
      </c>
      <c r="AA121" s="1">
        <f t="shared" si="25"/>
        <v>310</v>
      </c>
      <c r="AB121" s="1">
        <f>IF(C121&gt;2,0,ROUND(属性价值和能力评分!$F$38*一级属性!$H$17*装备属性!E121,0))</f>
        <v>0</v>
      </c>
      <c r="AC121" s="1">
        <f t="shared" si="23"/>
        <v>83</v>
      </c>
      <c r="AD121" s="1">
        <f t="shared" si="24"/>
        <v>167</v>
      </c>
    </row>
    <row r="122" spans="2:30">
      <c r="B122" s="1">
        <v>88</v>
      </c>
      <c r="C122" s="1">
        <f t="shared" si="26"/>
        <v>3</v>
      </c>
      <c r="D122" s="1">
        <f t="shared" si="27"/>
        <v>10</v>
      </c>
      <c r="E122" s="1">
        <f t="shared" si="21"/>
        <v>60</v>
      </c>
      <c r="F122" s="4" t="str">
        <f>IF(VLOOKUP($C122,$C$9:$U$14,COLUMNS($C$9:L$14),0)="","",ROUND(D$4*$E122*VLOOKUP($C122,$C$9:$U$14,COLUMNS($C$9:L$14),0)*L$16,0)&amp;"～"&amp;ROUND(D$4*$E122*VLOOKUP($C122,$C$9:$U$14,COLUMNS($C$9:L$14),0)*L$17,0))</f>
        <v/>
      </c>
      <c r="G122" s="4" t="str">
        <f>IF(VLOOKUP($C122,$C$9:$U$14,COLUMNS($C$9:M$14),0)="","",ROUND(E$4*$E122*VLOOKUP($C122,$C$9:$U$14,COLUMNS($C$9:M$14),0)*M$16,0)&amp;"～"&amp;ROUND(E$4*$E122*VLOOKUP($C122,$C$9:$U$14,COLUMNS($C$9:M$14),0)*M$17,0))</f>
        <v>344～443</v>
      </c>
      <c r="H122" s="4" t="str">
        <f>IF(VLOOKUP($C122,$C$9:$U$14,COLUMNS($C$9:N$14),0)="","",ROUND(F$4*$E122*VLOOKUP($C122,$C$9:$U$14,COLUMNS($C$9:N$14),0)*N$16,0)&amp;"～"&amp;ROUND(F$4*$E122*VLOOKUP($C122,$C$9:$U$14,COLUMNS($C$9:N$14),0)*N$17,0))</f>
        <v/>
      </c>
      <c r="I122" s="4" t="str">
        <f>IF(VLOOKUP($C122,$C$9:$U$14,COLUMNS($C$9:O$14),0)="","",ROUND(G$4*$E122*VLOOKUP($C122,$C$9:$U$14,COLUMNS($C$9:O$14),0)*O$16,0)&amp;"～"&amp;ROUND(G$4*$E122*VLOOKUP($C122,$C$9:$U$14,COLUMNS($C$9:O$14),0)*O$17,0))</f>
        <v>52～66</v>
      </c>
      <c r="J122" s="4" t="str">
        <f>IF(VLOOKUP($C122,$C$9:$U$14,COLUMNS($C$9:P$14),0)="","",ROUND(H$4*$E122*VLOOKUP($C122,$C$9:$U$14,COLUMNS($C$9:P$14),0)*P$16,0)&amp;"～"&amp;ROUND(H$4*$E122*VLOOKUP($C122,$C$9:$U$14,COLUMNS($C$9:P$14),0)*P$17,0))</f>
        <v/>
      </c>
      <c r="K122" s="4" t="str">
        <f>IF(VLOOKUP($C122,$C$9:$U$14,COLUMNS($C$9:Q$14),0)="","",ROUND(I$4*$E122*VLOOKUP($C122,$C$9:$U$14,COLUMNS($C$9:Q$14),0)*Q$16,0)&amp;"～"&amp;ROUND(I$4*$E122*VLOOKUP($C122,$C$9:$U$14,COLUMNS($C$9:Q$14),0)*Q$17,0))</f>
        <v/>
      </c>
      <c r="L122" s="4" t="str">
        <f>IF(VLOOKUP($C122,$C$9:$U$14,COLUMNS($C$9:R$14),0)="","",ROUND(J$4*$E122*VLOOKUP($C122,$C$9:$U$14,COLUMNS($C$9:R$14),0)*R$16,0)&amp;"～"&amp;ROUND(J$4*$E122*VLOOKUP($C122,$C$9:$U$14,COLUMNS($C$9:R$14),0)*R$17,0))</f>
        <v/>
      </c>
      <c r="M122" s="4" t="str">
        <f>IF(VLOOKUP($C122,$C$9:$U$14,COLUMNS($C$9:S$14),0)="","",ROUND(K$4*$E122*VLOOKUP($C122,$C$9:$U$14,COLUMNS($C$9:S$14),0)*S$16,0)&amp;"～"&amp;ROUND(K$4*$E122*VLOOKUP($C122,$C$9:$U$14,COLUMNS($C$9:S$14),0)*S$17,0))</f>
        <v/>
      </c>
      <c r="N122" s="4" t="str">
        <f>IF(VLOOKUP($C122,$C$9:$U$14,COLUMNS($C$9:T$14),0)="","",ROUND(L$4*$E122*VLOOKUP($C122,$C$9:$U$14,COLUMNS($C$9:T$14),0)*T$16,0)&amp;"～"&amp;ROUND(L$4*$E122*VLOOKUP($C122,$C$9:$U$14,COLUMNS($C$9:T$14),0)*T$17,0))</f>
        <v/>
      </c>
      <c r="O122" s="4" t="str">
        <f>IF(VLOOKUP($C122,$C$9:$U$14,COLUMNS($C$9:U$14),0)="","",ROUND(M$4*$E122*VLOOKUP($C122,$C$9:$U$14,COLUMNS($C$9:U$14),0)*U$16,0)&amp;"～"&amp;ROUND(M$4*$E122*VLOOKUP($C122,$C$9:$U$14,COLUMNS($C$9:U$14),0)*U$17,0))</f>
        <v/>
      </c>
      <c r="P122" s="4" t="str">
        <f>IF(VLOOKUP($C122,$C$9:$U$14,COLUMNS($C$9:L$14),0)="","",ROUND(D$4*$E122*VLOOKUP($C122,$C$9:$U$14,COLUMNS($C$9:L$14),0)*L$18,0)&amp;"～"&amp;ROUND(D$4*$E122*VLOOKUP($C122,$C$9:$U$14,COLUMNS($C$9:L$14),0)*L$19,0))</f>
        <v/>
      </c>
      <c r="Q122" s="4" t="str">
        <f>IF(VLOOKUP($C122,$C$9:$U$14,COLUMNS($C$9:M$14),0)="","",ROUND(E$4*$E122*VLOOKUP($C122,$C$9:$U$14,COLUMNS($C$9:M$14),0)*M$18,0)&amp;"～"&amp;ROUND(E$4*$E122*VLOOKUP($C122,$C$9:$U$14,COLUMNS($C$9:M$14),0)*M$19,0))</f>
        <v>384～492</v>
      </c>
      <c r="R122" s="4" t="str">
        <f>IF(VLOOKUP($C122,$C$9:$U$14,COLUMNS($C$9:N$14),0)="","",ROUND(F$4*$E122*VLOOKUP($C122,$C$9:$U$14,COLUMNS($C$9:N$14),0)*N$18,0)&amp;"～"&amp;ROUND(F$4*$E122*VLOOKUP($C122,$C$9:$U$14,COLUMNS($C$9:N$14),0)*N$19,0))</f>
        <v/>
      </c>
      <c r="S122" s="4" t="str">
        <f>IF(VLOOKUP($C122,$C$9:$U$14,COLUMNS($C$9:O$14),0)="","",ROUND(G$4*$E122*VLOOKUP($C122,$C$9:$U$14,COLUMNS($C$9:O$14),0)*O$18,0)&amp;"～"&amp;ROUND(G$4*$E122*VLOOKUP($C122,$C$9:$U$14,COLUMNS($C$9:O$14),0)*O$19,0))</f>
        <v>58～74</v>
      </c>
      <c r="T122" s="4" t="str">
        <f>IF(VLOOKUP($C122,$C$9:$U$14,COLUMNS($C$9:P$14),0)="","",ROUND(H$4*$E122*VLOOKUP($C122,$C$9:$U$14,COLUMNS($C$9:P$14),0)*P$18,0)&amp;"～"&amp;ROUND(H$4*$E122*VLOOKUP($C122,$C$9:$U$14,COLUMNS($C$9:P$14),0)*P$19,0))</f>
        <v/>
      </c>
      <c r="U122" s="4" t="str">
        <f>IF(VLOOKUP($C122,$C$9:$U$14,COLUMNS($C$9:Q$14),0)="","",ROUND(I$4*$E122*VLOOKUP($C122,$C$9:$U$14,COLUMNS($C$9:Q$14),0)*Q$18,0)&amp;"～"&amp;ROUND(I$4*$E122*VLOOKUP($C122,$C$9:$U$14,COLUMNS($C$9:Q$14),0)*Q$19,0))</f>
        <v/>
      </c>
      <c r="V122" s="4" t="str">
        <f>IF(VLOOKUP($C122,$C$9:$U$14,COLUMNS($C$9:R$14),0)="","",ROUND(J$4*$E122*VLOOKUP($C122,$C$9:$U$14,COLUMNS($C$9:R$14),0)*R$18,0)&amp;"～"&amp;ROUND(J$4*$E122*VLOOKUP($C122,$C$9:$U$14,COLUMNS($C$9:R$14),0)*R$19,0))</f>
        <v/>
      </c>
      <c r="W122" s="4" t="str">
        <f>IF(VLOOKUP($C122,$C$9:$U$14,COLUMNS($C$9:S$14),0)="","",ROUND(K$4*$E122*VLOOKUP($C122,$C$9:$U$14,COLUMNS($C$9:S$14),0)*S$18,0)&amp;"～"&amp;ROUND(K$4*$E122*VLOOKUP($C122,$C$9:$U$14,COLUMNS($C$9:S$14),0)*S$19,0))</f>
        <v/>
      </c>
      <c r="X122" s="4" t="str">
        <f>IF(VLOOKUP($C122,$C$9:$U$14,COLUMNS($C$9:T$14),0)="","",ROUND(L$4*$E122*VLOOKUP($C122,$C$9:$U$14,COLUMNS($C$9:T$14),0)*T$18,0)&amp;"～"&amp;ROUND(L$4*$E122*VLOOKUP($C122,$C$9:$U$14,COLUMNS($C$9:T$14),0)*T$19,0))</f>
        <v/>
      </c>
      <c r="Y122" s="4"/>
      <c r="Z122" s="4">
        <f t="shared" si="22"/>
        <v>344</v>
      </c>
      <c r="AA122" s="1">
        <f t="shared" si="25"/>
        <v>310</v>
      </c>
      <c r="AB122" s="1">
        <f>IF(C122&gt;2,0,ROUND(属性价值和能力评分!$F$38*一级属性!$H$17*装备属性!E122,0))</f>
        <v>0</v>
      </c>
      <c r="AC122" s="1">
        <f t="shared" si="23"/>
        <v>83</v>
      </c>
      <c r="AD122" s="1">
        <f t="shared" si="24"/>
        <v>167</v>
      </c>
    </row>
    <row r="123" spans="2:30">
      <c r="B123" s="1">
        <v>89</v>
      </c>
      <c r="C123" s="1">
        <f t="shared" si="26"/>
        <v>4</v>
      </c>
      <c r="D123" s="1">
        <f t="shared" si="27"/>
        <v>11</v>
      </c>
      <c r="E123" s="1">
        <f t="shared" si="21"/>
        <v>60</v>
      </c>
      <c r="F123" s="4" t="str">
        <f>IF(VLOOKUP($C123,$C$9:$U$14,COLUMNS($C$9:L$14),0)="","",ROUND(D$4*$E123*VLOOKUP($C123,$C$9:$U$14,COLUMNS($C$9:L$14),0)*L$16,0)&amp;"～"&amp;ROUND(D$4*$E123*VLOOKUP($C123,$C$9:$U$14,COLUMNS($C$9:L$14),0)*L$17,0))</f>
        <v/>
      </c>
      <c r="G123" s="4" t="str">
        <f>IF(VLOOKUP($C123,$C$9:$U$14,COLUMNS($C$9:M$14),0)="","",ROUND(E$4*$E123*VLOOKUP($C123,$C$9:$U$14,COLUMNS($C$9:M$14),0)*M$16,0)&amp;"～"&amp;ROUND(E$4*$E123*VLOOKUP($C123,$C$9:$U$14,COLUMNS($C$9:M$14),0)*M$17,0))</f>
        <v/>
      </c>
      <c r="H123" s="4" t="str">
        <f>IF(VLOOKUP($C123,$C$9:$U$14,COLUMNS($C$9:N$14),0)="","",ROUND(F$4*$E123*VLOOKUP($C123,$C$9:$U$14,COLUMNS($C$9:N$14),0)*N$16,0)&amp;"～"&amp;ROUND(F$4*$E123*VLOOKUP($C123,$C$9:$U$14,COLUMNS($C$9:N$14),0)*N$17,0))</f>
        <v/>
      </c>
      <c r="I123" s="4" t="str">
        <f>IF(VLOOKUP($C123,$C$9:$U$14,COLUMNS($C$9:O$14),0)="","",ROUND(G$4*$E123*VLOOKUP($C123,$C$9:$U$14,COLUMNS($C$9:O$14),0)*O$16,0)&amp;"～"&amp;ROUND(G$4*$E123*VLOOKUP($C123,$C$9:$U$14,COLUMNS($C$9:O$14),0)*O$17,0))</f>
        <v/>
      </c>
      <c r="J123" s="4" t="str">
        <f>IF(VLOOKUP($C123,$C$9:$U$14,COLUMNS($C$9:P$14),0)="","",ROUND(H$4*$E123*VLOOKUP($C123,$C$9:$U$14,COLUMNS($C$9:P$14),0)*P$16,0)&amp;"～"&amp;ROUND(H$4*$E123*VLOOKUP($C123,$C$9:$U$14,COLUMNS($C$9:P$14),0)*P$17,0))</f>
        <v>95～122</v>
      </c>
      <c r="K123" s="4" t="str">
        <f>IF(VLOOKUP($C123,$C$9:$U$14,COLUMNS($C$9:Q$14),0)="","",ROUND(I$4*$E123*VLOOKUP($C123,$C$9:$U$14,COLUMNS($C$9:Q$14),0)*Q$16,0)&amp;"～"&amp;ROUND(I$4*$E123*VLOOKUP($C123,$C$9:$U$14,COLUMNS($C$9:Q$14),0)*Q$17,0))</f>
        <v>50～65</v>
      </c>
      <c r="L123" s="4" t="str">
        <f>IF(VLOOKUP($C123,$C$9:$U$14,COLUMNS($C$9:R$14),0)="","",ROUND(J$4*$E123*VLOOKUP($C123,$C$9:$U$14,COLUMNS($C$9:R$14),0)*R$16,0)&amp;"～"&amp;ROUND(J$4*$E123*VLOOKUP($C123,$C$9:$U$14,COLUMNS($C$9:R$14),0)*R$17,0))</f>
        <v/>
      </c>
      <c r="M123" s="4" t="str">
        <f>IF(VLOOKUP($C123,$C$9:$U$14,COLUMNS($C$9:S$14),0)="","",ROUND(K$4*$E123*VLOOKUP($C123,$C$9:$U$14,COLUMNS($C$9:S$14),0)*S$16,0)&amp;"～"&amp;ROUND(K$4*$E123*VLOOKUP($C123,$C$9:$U$14,COLUMNS($C$9:S$14),0)*S$17,0))</f>
        <v/>
      </c>
      <c r="N123" s="4" t="str">
        <f>IF(VLOOKUP($C123,$C$9:$U$14,COLUMNS($C$9:T$14),0)="","",ROUND(L$4*$E123*VLOOKUP($C123,$C$9:$U$14,COLUMNS($C$9:T$14),0)*T$16,0)&amp;"～"&amp;ROUND(L$4*$E123*VLOOKUP($C123,$C$9:$U$14,COLUMNS($C$9:T$14),0)*T$17,0))</f>
        <v/>
      </c>
      <c r="O123" s="4" t="str">
        <f>IF(VLOOKUP($C123,$C$9:$U$14,COLUMNS($C$9:U$14),0)="","",ROUND(M$4*$E123*VLOOKUP($C123,$C$9:$U$14,COLUMNS($C$9:U$14),0)*U$16,0)&amp;"～"&amp;ROUND(M$4*$E123*VLOOKUP($C123,$C$9:$U$14,COLUMNS($C$9:U$14),0)*U$17,0))</f>
        <v/>
      </c>
      <c r="P123" s="4" t="str">
        <f>IF(VLOOKUP($C123,$C$9:$U$14,COLUMNS($C$9:L$14),0)="","",ROUND(D$4*$E123*VLOOKUP($C123,$C$9:$U$14,COLUMNS($C$9:L$14),0)*L$18,0)&amp;"～"&amp;ROUND(D$4*$E123*VLOOKUP($C123,$C$9:$U$14,COLUMNS($C$9:L$14),0)*L$19,0))</f>
        <v/>
      </c>
      <c r="Q123" s="4" t="str">
        <f>IF(VLOOKUP($C123,$C$9:$U$14,COLUMNS($C$9:M$14),0)="","",ROUND(E$4*$E123*VLOOKUP($C123,$C$9:$U$14,COLUMNS($C$9:M$14),0)*M$18,0)&amp;"～"&amp;ROUND(E$4*$E123*VLOOKUP($C123,$C$9:$U$14,COLUMNS($C$9:M$14),0)*M$19,0))</f>
        <v/>
      </c>
      <c r="R123" s="4" t="str">
        <f>IF(VLOOKUP($C123,$C$9:$U$14,COLUMNS($C$9:N$14),0)="","",ROUND(F$4*$E123*VLOOKUP($C123,$C$9:$U$14,COLUMNS($C$9:N$14),0)*N$18,0)&amp;"～"&amp;ROUND(F$4*$E123*VLOOKUP($C123,$C$9:$U$14,COLUMNS($C$9:N$14),0)*N$19,0))</f>
        <v/>
      </c>
      <c r="S123" s="4" t="str">
        <f>IF(VLOOKUP($C123,$C$9:$U$14,COLUMNS($C$9:O$14),0)="","",ROUND(G$4*$E123*VLOOKUP($C123,$C$9:$U$14,COLUMNS($C$9:O$14),0)*O$18,0)&amp;"～"&amp;ROUND(G$4*$E123*VLOOKUP($C123,$C$9:$U$14,COLUMNS($C$9:O$14),0)*O$19,0))</f>
        <v/>
      </c>
      <c r="T123" s="4" t="str">
        <f>IF(VLOOKUP($C123,$C$9:$U$14,COLUMNS($C$9:P$14),0)="","",ROUND(H$4*$E123*VLOOKUP($C123,$C$9:$U$14,COLUMNS($C$9:P$14),0)*P$18,0)&amp;"～"&amp;ROUND(H$4*$E123*VLOOKUP($C123,$C$9:$U$14,COLUMNS($C$9:P$14),0)*P$19,0))</f>
        <v>106～135</v>
      </c>
      <c r="U123" s="4" t="str">
        <f>IF(VLOOKUP($C123,$C$9:$U$14,COLUMNS($C$9:Q$14),0)="","",ROUND(I$4*$E123*VLOOKUP($C123,$C$9:$U$14,COLUMNS($C$9:Q$14),0)*Q$18,0)&amp;"～"&amp;ROUND(I$4*$E123*VLOOKUP($C123,$C$9:$U$14,COLUMNS($C$9:Q$14),0)*Q$19,0))</f>
        <v>56～72</v>
      </c>
      <c r="V123" s="4" t="str">
        <f>IF(VLOOKUP($C123,$C$9:$U$14,COLUMNS($C$9:R$14),0)="","",ROUND(J$4*$E123*VLOOKUP($C123,$C$9:$U$14,COLUMNS($C$9:R$14),0)*R$18,0)&amp;"～"&amp;ROUND(J$4*$E123*VLOOKUP($C123,$C$9:$U$14,COLUMNS($C$9:R$14),0)*R$19,0))</f>
        <v/>
      </c>
      <c r="W123" s="4" t="str">
        <f>IF(VLOOKUP($C123,$C$9:$U$14,COLUMNS($C$9:S$14),0)="","",ROUND(K$4*$E123*VLOOKUP($C123,$C$9:$U$14,COLUMNS($C$9:S$14),0)*S$18,0)&amp;"～"&amp;ROUND(K$4*$E123*VLOOKUP($C123,$C$9:$U$14,COLUMNS($C$9:S$14),0)*S$19,0))</f>
        <v/>
      </c>
      <c r="X123" s="4" t="str">
        <f>IF(VLOOKUP($C123,$C$9:$U$14,COLUMNS($C$9:T$14),0)="","",ROUND(L$4*$E123*VLOOKUP($C123,$C$9:$U$14,COLUMNS($C$9:T$14),0)*T$18,0)&amp;"～"&amp;ROUND(L$4*$E123*VLOOKUP($C123,$C$9:$U$14,COLUMNS($C$9:T$14),0)*T$19,0))</f>
        <v/>
      </c>
      <c r="Y123" s="4"/>
      <c r="Z123" s="4">
        <f t="shared" si="22"/>
        <v>305</v>
      </c>
      <c r="AA123" s="1">
        <f t="shared" si="25"/>
        <v>275</v>
      </c>
      <c r="AB123" s="1">
        <f>IF(C123&gt;2,0,ROUND(属性价值和能力评分!$F$38*一级属性!$H$17*装备属性!E123,0))</f>
        <v>0</v>
      </c>
      <c r="AC123" s="1">
        <f t="shared" si="23"/>
        <v>83</v>
      </c>
      <c r="AD123" s="1">
        <f t="shared" si="24"/>
        <v>167</v>
      </c>
    </row>
    <row r="124" spans="2:30">
      <c r="B124" s="1">
        <v>90</v>
      </c>
      <c r="C124" s="1">
        <f t="shared" si="26"/>
        <v>5</v>
      </c>
      <c r="D124" s="1">
        <f t="shared" si="27"/>
        <v>12</v>
      </c>
      <c r="E124" s="1">
        <f t="shared" si="21"/>
        <v>60</v>
      </c>
      <c r="F124" s="4" t="str">
        <f>IF(VLOOKUP($C124,$C$9:$U$14,COLUMNS($C$9:L$14),0)="","",ROUND(D$4*$E124*VLOOKUP($C124,$C$9:$U$14,COLUMNS($C$9:L$14),0)*L$16,0)&amp;"～"&amp;ROUND(D$4*$E124*VLOOKUP($C124,$C$9:$U$14,COLUMNS($C$9:L$14),0)*L$17,0))</f>
        <v>413～531</v>
      </c>
      <c r="G124" s="4" t="str">
        <f>IF(VLOOKUP($C124,$C$9:$U$14,COLUMNS($C$9:M$14),0)="","",ROUND(E$4*$E124*VLOOKUP($C124,$C$9:$U$14,COLUMNS($C$9:M$14),0)*M$16,0)&amp;"～"&amp;ROUND(E$4*$E124*VLOOKUP($C124,$C$9:$U$14,COLUMNS($C$9:M$14),0)*M$17,0))</f>
        <v/>
      </c>
      <c r="H124" s="4" t="str">
        <f>IF(VLOOKUP($C124,$C$9:$U$14,COLUMNS($C$9:N$14),0)="","",ROUND(F$4*$E124*VLOOKUP($C124,$C$9:$U$14,COLUMNS($C$9:N$14),0)*N$16,0)&amp;"～"&amp;ROUND(F$4*$E124*VLOOKUP($C124,$C$9:$U$14,COLUMNS($C$9:N$14),0)*N$17,0))</f>
        <v/>
      </c>
      <c r="I124" s="4" t="str">
        <f>IF(VLOOKUP($C124,$C$9:$U$14,COLUMNS($C$9:O$14),0)="","",ROUND(G$4*$E124*VLOOKUP($C124,$C$9:$U$14,COLUMNS($C$9:O$14),0)*O$16,0)&amp;"～"&amp;ROUND(G$4*$E124*VLOOKUP($C124,$C$9:$U$14,COLUMNS($C$9:O$14),0)*O$17,0))</f>
        <v>34～44</v>
      </c>
      <c r="J124" s="4" t="str">
        <f>IF(VLOOKUP($C124,$C$9:$U$14,COLUMNS($C$9:P$14),0)="","",ROUND(H$4*$E124*VLOOKUP($C124,$C$9:$U$14,COLUMNS($C$9:P$14),0)*P$16,0)&amp;"～"&amp;ROUND(H$4*$E124*VLOOKUP($C124,$C$9:$U$14,COLUMNS($C$9:P$14),0)*P$17,0))</f>
        <v/>
      </c>
      <c r="K124" s="4" t="str">
        <f>IF(VLOOKUP($C124,$C$9:$U$14,COLUMNS($C$9:Q$14),0)="","",ROUND(I$4*$E124*VLOOKUP($C124,$C$9:$U$14,COLUMNS($C$9:Q$14),0)*Q$16,0)&amp;"～"&amp;ROUND(I$4*$E124*VLOOKUP($C124,$C$9:$U$14,COLUMNS($C$9:Q$14),0)*Q$17,0))</f>
        <v/>
      </c>
      <c r="L124" s="4" t="str">
        <f>IF(VLOOKUP($C124,$C$9:$U$14,COLUMNS($C$9:R$14),0)="","",ROUND(J$4*$E124*VLOOKUP($C124,$C$9:$U$14,COLUMNS($C$9:R$14),0)*R$16,0)&amp;"～"&amp;ROUND(J$4*$E124*VLOOKUP($C124,$C$9:$U$14,COLUMNS($C$9:R$14),0)*R$17,0))</f>
        <v/>
      </c>
      <c r="M124" s="4" t="str">
        <f>IF(VLOOKUP($C124,$C$9:$U$14,COLUMNS($C$9:S$14),0)="","",ROUND(K$4*$E124*VLOOKUP($C124,$C$9:$U$14,COLUMNS($C$9:S$14),0)*S$16,0)&amp;"～"&amp;ROUND(K$4*$E124*VLOOKUP($C124,$C$9:$U$14,COLUMNS($C$9:S$14),0)*S$17,0))</f>
        <v/>
      </c>
      <c r="N124" s="4" t="str">
        <f>IF(VLOOKUP($C124,$C$9:$U$14,COLUMNS($C$9:T$14),0)="","",ROUND(L$4*$E124*VLOOKUP($C124,$C$9:$U$14,COLUMNS($C$9:T$14),0)*T$16,0)&amp;"～"&amp;ROUND(L$4*$E124*VLOOKUP($C124,$C$9:$U$14,COLUMNS($C$9:T$14),0)*T$17,0))</f>
        <v/>
      </c>
      <c r="O124" s="4" t="str">
        <f>IF(VLOOKUP($C124,$C$9:$U$14,COLUMNS($C$9:U$14),0)="","",ROUND(M$4*$E124*VLOOKUP($C124,$C$9:$U$14,COLUMNS($C$9:U$14),0)*U$16,0)&amp;"～"&amp;ROUND(M$4*$E124*VLOOKUP($C124,$C$9:$U$14,COLUMNS($C$9:U$14),0)*U$17,0))</f>
        <v/>
      </c>
      <c r="P124" s="4" t="str">
        <f>IF(VLOOKUP($C124,$C$9:$U$14,COLUMNS($C$9:L$14),0)="","",ROUND(D$4*$E124*VLOOKUP($C124,$C$9:$U$14,COLUMNS($C$9:L$14),0)*L$18,0)&amp;"～"&amp;ROUND(D$4*$E124*VLOOKUP($C124,$C$9:$U$14,COLUMNS($C$9:L$14),0)*L$19,0))</f>
        <v>461～590</v>
      </c>
      <c r="Q124" s="4" t="str">
        <f>IF(VLOOKUP($C124,$C$9:$U$14,COLUMNS($C$9:M$14),0)="","",ROUND(E$4*$E124*VLOOKUP($C124,$C$9:$U$14,COLUMNS($C$9:M$14),0)*M$18,0)&amp;"～"&amp;ROUND(E$4*$E124*VLOOKUP($C124,$C$9:$U$14,COLUMNS($C$9:M$14),0)*M$19,0))</f>
        <v/>
      </c>
      <c r="R124" s="4" t="str">
        <f>IF(VLOOKUP($C124,$C$9:$U$14,COLUMNS($C$9:N$14),0)="","",ROUND(F$4*$E124*VLOOKUP($C124,$C$9:$U$14,COLUMNS($C$9:N$14),0)*N$18,0)&amp;"～"&amp;ROUND(F$4*$E124*VLOOKUP($C124,$C$9:$U$14,COLUMNS($C$9:N$14),0)*N$19,0))</f>
        <v/>
      </c>
      <c r="S124" s="4" t="str">
        <f>IF(VLOOKUP($C124,$C$9:$U$14,COLUMNS($C$9:O$14),0)="","",ROUND(G$4*$E124*VLOOKUP($C124,$C$9:$U$14,COLUMNS($C$9:O$14),0)*O$18,0)&amp;"～"&amp;ROUND(G$4*$E124*VLOOKUP($C124,$C$9:$U$14,COLUMNS($C$9:O$14),0)*O$19,0))</f>
        <v>38～49</v>
      </c>
      <c r="T124" s="4" t="str">
        <f>IF(VLOOKUP($C124,$C$9:$U$14,COLUMNS($C$9:P$14),0)="","",ROUND(H$4*$E124*VLOOKUP($C124,$C$9:$U$14,COLUMNS($C$9:P$14),0)*P$18,0)&amp;"～"&amp;ROUND(H$4*$E124*VLOOKUP($C124,$C$9:$U$14,COLUMNS($C$9:P$14),0)*P$19,0))</f>
        <v/>
      </c>
      <c r="U124" s="4" t="str">
        <f>IF(VLOOKUP($C124,$C$9:$U$14,COLUMNS($C$9:Q$14),0)="","",ROUND(I$4*$E124*VLOOKUP($C124,$C$9:$U$14,COLUMNS($C$9:Q$14),0)*Q$18,0)&amp;"～"&amp;ROUND(I$4*$E124*VLOOKUP($C124,$C$9:$U$14,COLUMNS($C$9:Q$14),0)*Q$19,0))</f>
        <v/>
      </c>
      <c r="V124" s="4" t="str">
        <f>IF(VLOOKUP($C124,$C$9:$U$14,COLUMNS($C$9:R$14),0)="","",ROUND(J$4*$E124*VLOOKUP($C124,$C$9:$U$14,COLUMNS($C$9:R$14),0)*R$18,0)&amp;"～"&amp;ROUND(J$4*$E124*VLOOKUP($C124,$C$9:$U$14,COLUMNS($C$9:R$14),0)*R$19,0))</f>
        <v/>
      </c>
      <c r="W124" s="4" t="str">
        <f>IF(VLOOKUP($C124,$C$9:$U$14,COLUMNS($C$9:S$14),0)="","",ROUND(K$4*$E124*VLOOKUP($C124,$C$9:$U$14,COLUMNS($C$9:S$14),0)*S$18,0)&amp;"～"&amp;ROUND(K$4*$E124*VLOOKUP($C124,$C$9:$U$14,COLUMNS($C$9:S$14),0)*S$19,0))</f>
        <v/>
      </c>
      <c r="X124" s="4" t="str">
        <f>IF(VLOOKUP($C124,$C$9:$U$14,COLUMNS($C$9:T$14),0)="","",ROUND(L$4*$E124*VLOOKUP($C124,$C$9:$U$14,COLUMNS($C$9:T$14),0)*T$18,0)&amp;"～"&amp;ROUND(L$4*$E124*VLOOKUP($C124,$C$9:$U$14,COLUMNS($C$9:T$14),0)*T$19,0))</f>
        <v/>
      </c>
      <c r="Y124" s="4"/>
      <c r="Z124" s="4">
        <f t="shared" si="22"/>
        <v>299</v>
      </c>
      <c r="AA124" s="1">
        <f t="shared" si="25"/>
        <v>269</v>
      </c>
      <c r="AB124" s="1">
        <f>IF(C124&gt;2,0,ROUND(属性价值和能力评分!$F$38*一级属性!$H$17*装备属性!E124,0))</f>
        <v>0</v>
      </c>
      <c r="AC124" s="1">
        <f t="shared" si="23"/>
        <v>83</v>
      </c>
      <c r="AD124" s="1">
        <f t="shared" si="24"/>
        <v>167</v>
      </c>
    </row>
    <row r="125" spans="2:30">
      <c r="B125" s="1">
        <v>91</v>
      </c>
      <c r="C125" s="1">
        <f t="shared" si="26"/>
        <v>6</v>
      </c>
      <c r="D125" s="1">
        <f t="shared" si="27"/>
        <v>13</v>
      </c>
      <c r="E125" s="1">
        <f t="shared" si="21"/>
        <v>60</v>
      </c>
      <c r="F125" s="4" t="str">
        <f>IF(VLOOKUP($C125,$C$9:$U$14,COLUMNS($C$9:L$14),0)="","",ROUND(D$4*$E125*VLOOKUP($C125,$C$9:$U$14,COLUMNS($C$9:L$14),0)*L$16,0)&amp;"～"&amp;ROUND(D$4*$E125*VLOOKUP($C125,$C$9:$U$14,COLUMNS($C$9:L$14),0)*L$17,0))</f>
        <v/>
      </c>
      <c r="G125" s="4" t="str">
        <f>IF(VLOOKUP($C125,$C$9:$U$14,COLUMNS($C$9:M$14),0)="","",ROUND(E$4*$E125*VLOOKUP($C125,$C$9:$U$14,COLUMNS($C$9:M$14),0)*M$16,0)&amp;"～"&amp;ROUND(E$4*$E125*VLOOKUP($C125,$C$9:$U$14,COLUMNS($C$9:M$14),0)*M$17,0))</f>
        <v/>
      </c>
      <c r="H125" s="4" t="str">
        <f>IF(VLOOKUP($C125,$C$9:$U$14,COLUMNS($C$9:N$14),0)="","",ROUND(F$4*$E125*VLOOKUP($C125,$C$9:$U$14,COLUMNS($C$9:N$14),0)*N$16,0)&amp;"～"&amp;ROUND(F$4*$E125*VLOOKUP($C125,$C$9:$U$14,COLUMNS($C$9:N$14),0)*N$17,0))</f>
        <v/>
      </c>
      <c r="I125" s="4" t="str">
        <f>IF(VLOOKUP($C125,$C$9:$U$14,COLUMNS($C$9:O$14),0)="","",ROUND(G$4*$E125*VLOOKUP($C125,$C$9:$U$14,COLUMNS($C$9:O$14),0)*O$16,0)&amp;"～"&amp;ROUND(G$4*$E125*VLOOKUP($C125,$C$9:$U$14,COLUMNS($C$9:O$14),0)*O$17,0))</f>
        <v/>
      </c>
      <c r="J125" s="4" t="str">
        <f>IF(VLOOKUP($C125,$C$9:$U$14,COLUMNS($C$9:P$14),0)="","",ROUND(H$4*$E125*VLOOKUP($C125,$C$9:$U$14,COLUMNS($C$9:P$14),0)*P$16,0)&amp;"～"&amp;ROUND(H$4*$E125*VLOOKUP($C125,$C$9:$U$14,COLUMNS($C$9:P$14),0)*P$17,0))</f>
        <v/>
      </c>
      <c r="K125" s="4" t="str">
        <f>IF(VLOOKUP($C125,$C$9:$U$14,COLUMNS($C$9:Q$14),0)="","",ROUND(I$4*$E125*VLOOKUP($C125,$C$9:$U$14,COLUMNS($C$9:Q$14),0)*Q$16,0)&amp;"～"&amp;ROUND(I$4*$E125*VLOOKUP($C125,$C$9:$U$14,COLUMNS($C$9:Q$14),0)*Q$17,0))</f>
        <v>50～65</v>
      </c>
      <c r="L125" s="4" t="str">
        <f>IF(VLOOKUP($C125,$C$9:$U$14,COLUMNS($C$9:R$14),0)="","",ROUND(J$4*$E125*VLOOKUP($C125,$C$9:$U$14,COLUMNS($C$9:R$14),0)*R$16,0)&amp;"～"&amp;ROUND(J$4*$E125*VLOOKUP($C125,$C$9:$U$14,COLUMNS($C$9:R$14),0)*R$17,0))</f>
        <v>39～70</v>
      </c>
      <c r="M125" s="4" t="str">
        <f>IF(VLOOKUP($C125,$C$9:$U$14,COLUMNS($C$9:S$14),0)="","",ROUND(K$4*$E125*VLOOKUP($C125,$C$9:$U$14,COLUMNS($C$9:S$14),0)*S$16,0)&amp;"～"&amp;ROUND(K$4*$E125*VLOOKUP($C125,$C$9:$U$14,COLUMNS($C$9:S$14),0)*S$17,0))</f>
        <v/>
      </c>
      <c r="N125" s="4" t="str">
        <f>IF(VLOOKUP($C125,$C$9:$U$14,COLUMNS($C$9:T$14),0)="","",ROUND(L$4*$E125*VLOOKUP($C125,$C$9:$U$14,COLUMNS($C$9:T$14),0)*T$16,0)&amp;"～"&amp;ROUND(L$4*$E125*VLOOKUP($C125,$C$9:$U$14,COLUMNS($C$9:T$14),0)*T$17,0))</f>
        <v/>
      </c>
      <c r="O125" s="4" t="str">
        <f>IF(VLOOKUP($C125,$C$9:$U$14,COLUMNS($C$9:U$14),0)="","",ROUND(M$4*$E125*VLOOKUP($C125,$C$9:$U$14,COLUMNS($C$9:U$14),0)*U$16,0)&amp;"～"&amp;ROUND(M$4*$E125*VLOOKUP($C125,$C$9:$U$14,COLUMNS($C$9:U$14),0)*U$17,0))</f>
        <v/>
      </c>
      <c r="P125" s="4" t="str">
        <f>IF(VLOOKUP($C125,$C$9:$U$14,COLUMNS($C$9:L$14),0)="","",ROUND(D$4*$E125*VLOOKUP($C125,$C$9:$U$14,COLUMNS($C$9:L$14),0)*L$18,0)&amp;"～"&amp;ROUND(D$4*$E125*VLOOKUP($C125,$C$9:$U$14,COLUMNS($C$9:L$14),0)*L$19,0))</f>
        <v/>
      </c>
      <c r="Q125" s="4" t="str">
        <f>IF(VLOOKUP($C125,$C$9:$U$14,COLUMNS($C$9:M$14),0)="","",ROUND(E$4*$E125*VLOOKUP($C125,$C$9:$U$14,COLUMNS($C$9:M$14),0)*M$18,0)&amp;"～"&amp;ROUND(E$4*$E125*VLOOKUP($C125,$C$9:$U$14,COLUMNS($C$9:M$14),0)*M$19,0))</f>
        <v/>
      </c>
      <c r="R125" s="4" t="str">
        <f>IF(VLOOKUP($C125,$C$9:$U$14,COLUMNS($C$9:N$14),0)="","",ROUND(F$4*$E125*VLOOKUP($C125,$C$9:$U$14,COLUMNS($C$9:N$14),0)*N$18,0)&amp;"～"&amp;ROUND(F$4*$E125*VLOOKUP($C125,$C$9:$U$14,COLUMNS($C$9:N$14),0)*N$19,0))</f>
        <v/>
      </c>
      <c r="S125" s="4" t="str">
        <f>IF(VLOOKUP($C125,$C$9:$U$14,COLUMNS($C$9:O$14),0)="","",ROUND(G$4*$E125*VLOOKUP($C125,$C$9:$U$14,COLUMNS($C$9:O$14),0)*O$18,0)&amp;"～"&amp;ROUND(G$4*$E125*VLOOKUP($C125,$C$9:$U$14,COLUMNS($C$9:O$14),0)*O$19,0))</f>
        <v/>
      </c>
      <c r="T125" s="4" t="str">
        <f>IF(VLOOKUP($C125,$C$9:$U$14,COLUMNS($C$9:P$14),0)="","",ROUND(H$4*$E125*VLOOKUP($C125,$C$9:$U$14,COLUMNS($C$9:P$14),0)*P$18,0)&amp;"～"&amp;ROUND(H$4*$E125*VLOOKUP($C125,$C$9:$U$14,COLUMNS($C$9:P$14),0)*P$19,0))</f>
        <v/>
      </c>
      <c r="U125" s="4" t="str">
        <f>IF(VLOOKUP($C125,$C$9:$U$14,COLUMNS($C$9:Q$14),0)="","",ROUND(I$4*$E125*VLOOKUP($C125,$C$9:$U$14,COLUMNS($C$9:Q$14),0)*Q$18,0)&amp;"～"&amp;ROUND(I$4*$E125*VLOOKUP($C125,$C$9:$U$14,COLUMNS($C$9:Q$14),0)*Q$19,0))</f>
        <v>56～72</v>
      </c>
      <c r="V125" s="4" t="str">
        <f>IF(VLOOKUP($C125,$C$9:$U$14,COLUMNS($C$9:R$14),0)="","",ROUND(J$4*$E125*VLOOKUP($C125,$C$9:$U$14,COLUMNS($C$9:R$14),0)*R$18,0)&amp;"～"&amp;ROUND(J$4*$E125*VLOOKUP($C125,$C$9:$U$14,COLUMNS($C$9:R$14),0)*R$19,0))</f>
        <v>43～78</v>
      </c>
      <c r="W125" s="4" t="str">
        <f>IF(VLOOKUP($C125,$C$9:$U$14,COLUMNS($C$9:S$14),0)="","",ROUND(K$4*$E125*VLOOKUP($C125,$C$9:$U$14,COLUMNS($C$9:S$14),0)*S$18,0)&amp;"～"&amp;ROUND(K$4*$E125*VLOOKUP($C125,$C$9:$U$14,COLUMNS($C$9:S$14),0)*S$19,0))</f>
        <v/>
      </c>
      <c r="X125" s="4" t="str">
        <f>IF(VLOOKUP($C125,$C$9:$U$14,COLUMNS($C$9:T$14),0)="","",ROUND(L$4*$E125*VLOOKUP($C125,$C$9:$U$14,COLUMNS($C$9:T$14),0)*T$18,0)&amp;"～"&amp;ROUND(L$4*$E125*VLOOKUP($C125,$C$9:$U$14,COLUMNS($C$9:T$14),0)*T$19,0))</f>
        <v/>
      </c>
      <c r="Y125" s="4"/>
      <c r="Z125" s="4">
        <f t="shared" si="22"/>
        <v>317</v>
      </c>
      <c r="AA125" s="1">
        <f t="shared" si="25"/>
        <v>285</v>
      </c>
      <c r="AB125" s="1">
        <f>IF(C125&gt;2,0,ROUND(属性价值和能力评分!$F$38*一级属性!$H$17*装备属性!E125,0))</f>
        <v>0</v>
      </c>
      <c r="AC125" s="1">
        <f t="shared" si="23"/>
        <v>83</v>
      </c>
      <c r="AD125" s="1">
        <f t="shared" si="24"/>
        <v>167</v>
      </c>
    </row>
    <row r="126" spans="2:30">
      <c r="B126" s="1">
        <v>92</v>
      </c>
      <c r="C126" s="1">
        <f t="shared" si="26"/>
        <v>1</v>
      </c>
      <c r="D126" s="1">
        <f t="shared" si="27"/>
        <v>1</v>
      </c>
      <c r="E126" s="1">
        <f t="shared" ref="E126:E189" si="28">E113+10</f>
        <v>70</v>
      </c>
      <c r="F126" s="4" t="str">
        <f>IF(VLOOKUP($C126,$C$9:$U$14,COLUMNS($C$9:L$14),0)="","",ROUND(D$4*$E126*VLOOKUP($C126,$C$9:$U$14,COLUMNS($C$9:L$14),0)*L$16,0)&amp;"～"&amp;ROUND(D$4*$E126*VLOOKUP($C126,$C$9:$U$14,COLUMNS($C$9:L$14),0)*L$17,0))</f>
        <v/>
      </c>
      <c r="G126" s="4" t="str">
        <f>IF(VLOOKUP($C126,$C$9:$U$14,COLUMNS($C$9:M$14),0)="","",ROUND(E$4*$E126*VLOOKUP($C126,$C$9:$U$14,COLUMNS($C$9:M$14),0)*M$16,0)&amp;"～"&amp;ROUND(E$4*$E126*VLOOKUP($C126,$C$9:$U$14,COLUMNS($C$9:M$14),0)*M$17,0))</f>
        <v/>
      </c>
      <c r="H126" s="4" t="str">
        <f>IF(VLOOKUP($C126,$C$9:$U$14,COLUMNS($C$9:N$14),0)="","",ROUND(F$4*$E126*VLOOKUP($C126,$C$9:$U$14,COLUMNS($C$9:N$14),0)*N$16,0)&amp;"～"&amp;ROUND(F$4*$E126*VLOOKUP($C126,$C$9:$U$14,COLUMNS($C$9:N$14),0)*N$17,0))</f>
        <v>402～517</v>
      </c>
      <c r="I126" s="4" t="str">
        <f>IF(VLOOKUP($C126,$C$9:$U$14,COLUMNS($C$9:O$14),0)="","",ROUND(G$4*$E126*VLOOKUP($C126,$C$9:$U$14,COLUMNS($C$9:O$14),0)*O$16,0)&amp;"～"&amp;ROUND(G$4*$E126*VLOOKUP($C126,$C$9:$U$14,COLUMNS($C$9:O$14),0)*O$17,0))</f>
        <v/>
      </c>
      <c r="J126" s="4" t="str">
        <f>IF(VLOOKUP($C126,$C$9:$U$14,COLUMNS($C$9:P$14),0)="","",ROUND(H$4*$E126*VLOOKUP($C126,$C$9:$U$14,COLUMNS($C$9:P$14),0)*P$16,0)&amp;"～"&amp;ROUND(H$4*$E126*VLOOKUP($C126,$C$9:$U$14,COLUMNS($C$9:P$14),0)*P$17,0))</f>
        <v>90～116</v>
      </c>
      <c r="K126" s="4" t="str">
        <f>IF(VLOOKUP($C126,$C$9:$U$14,COLUMNS($C$9:Q$14),0)="","",ROUND(I$4*$E126*VLOOKUP($C126,$C$9:$U$14,COLUMNS($C$9:Q$14),0)*Q$16,0)&amp;"～"&amp;ROUND(I$4*$E126*VLOOKUP($C126,$C$9:$U$14,COLUMNS($C$9:Q$14),0)*Q$17,0))</f>
        <v/>
      </c>
      <c r="L126" s="4" t="str">
        <f>IF(VLOOKUP($C126,$C$9:$U$14,COLUMNS($C$9:R$14),0)="","",ROUND(J$4*$E126*VLOOKUP($C126,$C$9:$U$14,COLUMNS($C$9:R$14),0)*R$16,0)&amp;"～"&amp;ROUND(J$4*$E126*VLOOKUP($C126,$C$9:$U$14,COLUMNS($C$9:R$14),0)*R$17,0))</f>
        <v/>
      </c>
      <c r="M126" s="4" t="str">
        <f>IF(VLOOKUP($C126,$C$9:$U$14,COLUMNS($C$9:S$14),0)="","",ROUND(K$4*$E126*VLOOKUP($C126,$C$9:$U$14,COLUMNS($C$9:S$14),0)*S$16,0)&amp;"～"&amp;ROUND(K$4*$E126*VLOOKUP($C126,$C$9:$U$14,COLUMNS($C$9:S$14),0)*S$17,0))</f>
        <v>105～189</v>
      </c>
      <c r="N126" s="4" t="str">
        <f>IF(VLOOKUP($C126,$C$9:$U$14,COLUMNS($C$9:T$14),0)="","",ROUND(L$4*$E126*VLOOKUP($C126,$C$9:$U$14,COLUMNS($C$9:T$14),0)*T$16,0)&amp;"～"&amp;ROUND(L$4*$E126*VLOOKUP($C126,$C$9:$U$14,COLUMNS($C$9:T$14),0)*T$17,0))</f>
        <v/>
      </c>
      <c r="O126" s="4" t="str">
        <f>IF(VLOOKUP($C126,$C$9:$U$14,COLUMNS($C$9:U$14),0)="","",ROUND(M$4*$E126*VLOOKUP($C126,$C$9:$U$14,COLUMNS($C$9:U$14),0)*U$16,0)&amp;"～"&amp;ROUND(M$4*$E126*VLOOKUP($C126,$C$9:$U$14,COLUMNS($C$9:U$14),0)*U$17,0))</f>
        <v/>
      </c>
      <c r="P126" s="4" t="str">
        <f>IF(VLOOKUP($C126,$C$9:$U$14,COLUMNS($C$9:L$14),0)="","",ROUND(D$4*$E126*VLOOKUP($C126,$C$9:$U$14,COLUMNS($C$9:L$14),0)*L$18,0)&amp;"～"&amp;ROUND(D$4*$E126*VLOOKUP($C126,$C$9:$U$14,COLUMNS($C$9:L$14),0)*L$19,0))</f>
        <v/>
      </c>
      <c r="Q126" s="4" t="str">
        <f>IF(VLOOKUP($C126,$C$9:$U$14,COLUMNS($C$9:M$14),0)="","",ROUND(E$4*$E126*VLOOKUP($C126,$C$9:$U$14,COLUMNS($C$9:M$14),0)*M$18,0)&amp;"～"&amp;ROUND(E$4*$E126*VLOOKUP($C126,$C$9:$U$14,COLUMNS($C$9:M$14),0)*M$19,0))</f>
        <v/>
      </c>
      <c r="R126" s="4" t="str">
        <f>IF(VLOOKUP($C126,$C$9:$U$14,COLUMNS($C$9:N$14),0)="","",ROUND(F$4*$E126*VLOOKUP($C126,$C$9:$U$14,COLUMNS($C$9:N$14),0)*N$18,0)&amp;"～"&amp;ROUND(F$4*$E126*VLOOKUP($C126,$C$9:$U$14,COLUMNS($C$9:N$14),0)*N$19,0))</f>
        <v>448～574</v>
      </c>
      <c r="S126" s="4" t="str">
        <f>IF(VLOOKUP($C126,$C$9:$U$14,COLUMNS($C$9:O$14),0)="","",ROUND(G$4*$E126*VLOOKUP($C126,$C$9:$U$14,COLUMNS($C$9:O$14),0)*O$18,0)&amp;"～"&amp;ROUND(G$4*$E126*VLOOKUP($C126,$C$9:$U$14,COLUMNS($C$9:O$14),0)*O$19,0))</f>
        <v/>
      </c>
      <c r="T126" s="4" t="str">
        <f>IF(VLOOKUP($C126,$C$9:$U$14,COLUMNS($C$9:P$14),0)="","",ROUND(H$4*$E126*VLOOKUP($C126,$C$9:$U$14,COLUMNS($C$9:P$14),0)*P$18,0)&amp;"～"&amp;ROUND(H$4*$E126*VLOOKUP($C126,$C$9:$U$14,COLUMNS($C$9:P$14),0)*P$19,0))</f>
        <v>101～129</v>
      </c>
      <c r="U126" s="4" t="str">
        <f>IF(VLOOKUP($C126,$C$9:$U$14,COLUMNS($C$9:Q$14),0)="","",ROUND(I$4*$E126*VLOOKUP($C126,$C$9:$U$14,COLUMNS($C$9:Q$14),0)*Q$18,0)&amp;"～"&amp;ROUND(I$4*$E126*VLOOKUP($C126,$C$9:$U$14,COLUMNS($C$9:Q$14),0)*Q$19,0))</f>
        <v/>
      </c>
      <c r="V126" s="4" t="str">
        <f>IF(VLOOKUP($C126,$C$9:$U$14,COLUMNS($C$9:R$14),0)="","",ROUND(J$4*$E126*VLOOKUP($C126,$C$9:$U$14,COLUMNS($C$9:R$14),0)*R$18,0)&amp;"～"&amp;ROUND(J$4*$E126*VLOOKUP($C126,$C$9:$U$14,COLUMNS($C$9:R$14),0)*R$19,0))</f>
        <v/>
      </c>
      <c r="W126" s="4" t="str">
        <f>IF(VLOOKUP($C126,$C$9:$U$14,COLUMNS($C$9:S$14),0)="","",ROUND(K$4*$E126*VLOOKUP($C126,$C$9:$U$14,COLUMNS($C$9:S$14),0)*S$18,0)&amp;"～"&amp;ROUND(K$4*$E126*VLOOKUP($C126,$C$9:$U$14,COLUMNS($C$9:S$14),0)*S$19,0))</f>
        <v>116～210</v>
      </c>
      <c r="X126" s="4" t="str">
        <f>IF(VLOOKUP($C126,$C$9:$U$14,COLUMNS($C$9:T$14),0)="","",ROUND(L$4*$E126*VLOOKUP($C126,$C$9:$U$14,COLUMNS($C$9:T$14),0)*T$18,0)&amp;"～"&amp;ROUND(L$4*$E126*VLOOKUP($C126,$C$9:$U$14,COLUMNS($C$9:T$14),0)*T$19,0))</f>
        <v/>
      </c>
      <c r="Y126" s="4"/>
      <c r="Z126" s="4">
        <f t="shared" si="22"/>
        <v>648</v>
      </c>
      <c r="AA126" s="1">
        <f t="shared" si="25"/>
        <v>583</v>
      </c>
      <c r="AB126" s="1">
        <f>IF(C126&gt;2,0,ROUND(属性价值和能力评分!$F$38*一级属性!$H$17*装备属性!E126,0))</f>
        <v>368</v>
      </c>
      <c r="AC126" s="1">
        <f t="shared" si="23"/>
        <v>97</v>
      </c>
      <c r="AD126" s="1">
        <f t="shared" si="24"/>
        <v>194</v>
      </c>
    </row>
    <row r="127" spans="2:30">
      <c r="B127" s="1">
        <v>93</v>
      </c>
      <c r="C127" s="1">
        <f t="shared" si="26"/>
        <v>1</v>
      </c>
      <c r="D127" s="1">
        <f t="shared" si="27"/>
        <v>2</v>
      </c>
      <c r="E127" s="1">
        <f t="shared" si="28"/>
        <v>70</v>
      </c>
      <c r="F127" s="4" t="str">
        <f>IF(VLOOKUP($C127,$C$9:$U$14,COLUMNS($C$9:L$14),0)="","",ROUND(D$4*$E127*VLOOKUP($C127,$C$9:$U$14,COLUMNS($C$9:L$14),0)*L$16,0)&amp;"～"&amp;ROUND(D$4*$E127*VLOOKUP($C127,$C$9:$U$14,COLUMNS($C$9:L$14),0)*L$17,0))</f>
        <v/>
      </c>
      <c r="G127" s="4" t="str">
        <f>IF(VLOOKUP($C127,$C$9:$U$14,COLUMNS($C$9:M$14),0)="","",ROUND(E$4*$E127*VLOOKUP($C127,$C$9:$U$14,COLUMNS($C$9:M$14),0)*M$16,0)&amp;"～"&amp;ROUND(E$4*$E127*VLOOKUP($C127,$C$9:$U$14,COLUMNS($C$9:M$14),0)*M$17,0))</f>
        <v/>
      </c>
      <c r="H127" s="4" t="str">
        <f>IF(VLOOKUP($C127,$C$9:$U$14,COLUMNS($C$9:N$14),0)="","",ROUND(F$4*$E127*VLOOKUP($C127,$C$9:$U$14,COLUMNS($C$9:N$14),0)*N$16,0)&amp;"～"&amp;ROUND(F$4*$E127*VLOOKUP($C127,$C$9:$U$14,COLUMNS($C$9:N$14),0)*N$17,0))</f>
        <v>402～517</v>
      </c>
      <c r="I127" s="4" t="str">
        <f>IF(VLOOKUP($C127,$C$9:$U$14,COLUMNS($C$9:O$14),0)="","",ROUND(G$4*$E127*VLOOKUP($C127,$C$9:$U$14,COLUMNS($C$9:O$14),0)*O$16,0)&amp;"～"&amp;ROUND(G$4*$E127*VLOOKUP($C127,$C$9:$U$14,COLUMNS($C$9:O$14),0)*O$17,0))</f>
        <v/>
      </c>
      <c r="J127" s="4" t="str">
        <f>IF(VLOOKUP($C127,$C$9:$U$14,COLUMNS($C$9:P$14),0)="","",ROUND(H$4*$E127*VLOOKUP($C127,$C$9:$U$14,COLUMNS($C$9:P$14),0)*P$16,0)&amp;"～"&amp;ROUND(H$4*$E127*VLOOKUP($C127,$C$9:$U$14,COLUMNS($C$9:P$14),0)*P$17,0))</f>
        <v>90～116</v>
      </c>
      <c r="K127" s="4" t="str">
        <f>IF(VLOOKUP($C127,$C$9:$U$14,COLUMNS($C$9:Q$14),0)="","",ROUND(I$4*$E127*VLOOKUP($C127,$C$9:$U$14,COLUMNS($C$9:Q$14),0)*Q$16,0)&amp;"～"&amp;ROUND(I$4*$E127*VLOOKUP($C127,$C$9:$U$14,COLUMNS($C$9:Q$14),0)*Q$17,0))</f>
        <v/>
      </c>
      <c r="L127" s="4" t="str">
        <f>IF(VLOOKUP($C127,$C$9:$U$14,COLUMNS($C$9:R$14),0)="","",ROUND(J$4*$E127*VLOOKUP($C127,$C$9:$U$14,COLUMNS($C$9:R$14),0)*R$16,0)&amp;"～"&amp;ROUND(J$4*$E127*VLOOKUP($C127,$C$9:$U$14,COLUMNS($C$9:R$14),0)*R$17,0))</f>
        <v/>
      </c>
      <c r="M127" s="4" t="str">
        <f>IF(VLOOKUP($C127,$C$9:$U$14,COLUMNS($C$9:S$14),0)="","",ROUND(K$4*$E127*VLOOKUP($C127,$C$9:$U$14,COLUMNS($C$9:S$14),0)*S$16,0)&amp;"～"&amp;ROUND(K$4*$E127*VLOOKUP($C127,$C$9:$U$14,COLUMNS($C$9:S$14),0)*S$17,0))</f>
        <v>105～189</v>
      </c>
      <c r="N127" s="4" t="str">
        <f>IF(VLOOKUP($C127,$C$9:$U$14,COLUMNS($C$9:T$14),0)="","",ROUND(L$4*$E127*VLOOKUP($C127,$C$9:$U$14,COLUMNS($C$9:T$14),0)*T$16,0)&amp;"～"&amp;ROUND(L$4*$E127*VLOOKUP($C127,$C$9:$U$14,COLUMNS($C$9:T$14),0)*T$17,0))</f>
        <v/>
      </c>
      <c r="O127" s="4" t="str">
        <f>IF(VLOOKUP($C127,$C$9:$U$14,COLUMNS($C$9:U$14),0)="","",ROUND(M$4*$E127*VLOOKUP($C127,$C$9:$U$14,COLUMNS($C$9:U$14),0)*U$16,0)&amp;"～"&amp;ROUND(M$4*$E127*VLOOKUP($C127,$C$9:$U$14,COLUMNS($C$9:U$14),0)*U$17,0))</f>
        <v/>
      </c>
      <c r="P127" s="4" t="str">
        <f>IF(VLOOKUP($C127,$C$9:$U$14,COLUMNS($C$9:L$14),0)="","",ROUND(D$4*$E127*VLOOKUP($C127,$C$9:$U$14,COLUMNS($C$9:L$14),0)*L$18,0)&amp;"～"&amp;ROUND(D$4*$E127*VLOOKUP($C127,$C$9:$U$14,COLUMNS($C$9:L$14),0)*L$19,0))</f>
        <v/>
      </c>
      <c r="Q127" s="4" t="str">
        <f>IF(VLOOKUP($C127,$C$9:$U$14,COLUMNS($C$9:M$14),0)="","",ROUND(E$4*$E127*VLOOKUP($C127,$C$9:$U$14,COLUMNS($C$9:M$14),0)*M$18,0)&amp;"～"&amp;ROUND(E$4*$E127*VLOOKUP($C127,$C$9:$U$14,COLUMNS($C$9:M$14),0)*M$19,0))</f>
        <v/>
      </c>
      <c r="R127" s="4" t="str">
        <f>IF(VLOOKUP($C127,$C$9:$U$14,COLUMNS($C$9:N$14),0)="","",ROUND(F$4*$E127*VLOOKUP($C127,$C$9:$U$14,COLUMNS($C$9:N$14),0)*N$18,0)&amp;"～"&amp;ROUND(F$4*$E127*VLOOKUP($C127,$C$9:$U$14,COLUMNS($C$9:N$14),0)*N$19,0))</f>
        <v>448～574</v>
      </c>
      <c r="S127" s="4" t="str">
        <f>IF(VLOOKUP($C127,$C$9:$U$14,COLUMNS($C$9:O$14),0)="","",ROUND(G$4*$E127*VLOOKUP($C127,$C$9:$U$14,COLUMNS($C$9:O$14),0)*O$18,0)&amp;"～"&amp;ROUND(G$4*$E127*VLOOKUP($C127,$C$9:$U$14,COLUMNS($C$9:O$14),0)*O$19,0))</f>
        <v/>
      </c>
      <c r="T127" s="4" t="str">
        <f>IF(VLOOKUP($C127,$C$9:$U$14,COLUMNS($C$9:P$14),0)="","",ROUND(H$4*$E127*VLOOKUP($C127,$C$9:$U$14,COLUMNS($C$9:P$14),0)*P$18,0)&amp;"～"&amp;ROUND(H$4*$E127*VLOOKUP($C127,$C$9:$U$14,COLUMNS($C$9:P$14),0)*P$19,0))</f>
        <v>101～129</v>
      </c>
      <c r="U127" s="4" t="str">
        <f>IF(VLOOKUP($C127,$C$9:$U$14,COLUMNS($C$9:Q$14),0)="","",ROUND(I$4*$E127*VLOOKUP($C127,$C$9:$U$14,COLUMNS($C$9:Q$14),0)*Q$18,0)&amp;"～"&amp;ROUND(I$4*$E127*VLOOKUP($C127,$C$9:$U$14,COLUMNS($C$9:Q$14),0)*Q$19,0))</f>
        <v/>
      </c>
      <c r="V127" s="4" t="str">
        <f>IF(VLOOKUP($C127,$C$9:$U$14,COLUMNS($C$9:R$14),0)="","",ROUND(J$4*$E127*VLOOKUP($C127,$C$9:$U$14,COLUMNS($C$9:R$14),0)*R$18,0)&amp;"～"&amp;ROUND(J$4*$E127*VLOOKUP($C127,$C$9:$U$14,COLUMNS($C$9:R$14),0)*R$19,0))</f>
        <v/>
      </c>
      <c r="W127" s="4" t="str">
        <f>IF(VLOOKUP($C127,$C$9:$U$14,COLUMNS($C$9:S$14),0)="","",ROUND(K$4*$E127*VLOOKUP($C127,$C$9:$U$14,COLUMNS($C$9:S$14),0)*S$18,0)&amp;"～"&amp;ROUND(K$4*$E127*VLOOKUP($C127,$C$9:$U$14,COLUMNS($C$9:S$14),0)*S$19,0))</f>
        <v>116～210</v>
      </c>
      <c r="X127" s="4" t="str">
        <f>IF(VLOOKUP($C127,$C$9:$U$14,COLUMNS($C$9:T$14),0)="","",ROUND(L$4*$E127*VLOOKUP($C127,$C$9:$U$14,COLUMNS($C$9:T$14),0)*T$18,0)&amp;"～"&amp;ROUND(L$4*$E127*VLOOKUP($C127,$C$9:$U$14,COLUMNS($C$9:T$14),0)*T$19,0))</f>
        <v/>
      </c>
      <c r="Y127" s="4"/>
      <c r="Z127" s="4">
        <f t="shared" si="22"/>
        <v>648</v>
      </c>
      <c r="AA127" s="1">
        <f t="shared" si="25"/>
        <v>583</v>
      </c>
      <c r="AB127" s="1">
        <f>IF(C127&gt;2,0,ROUND(属性价值和能力评分!$F$38*一级属性!$H$17*装备属性!E127,0))</f>
        <v>368</v>
      </c>
      <c r="AC127" s="1">
        <f t="shared" si="23"/>
        <v>97</v>
      </c>
      <c r="AD127" s="1">
        <f t="shared" si="24"/>
        <v>194</v>
      </c>
    </row>
    <row r="128" spans="2:30">
      <c r="B128" s="1">
        <v>94</v>
      </c>
      <c r="C128" s="1">
        <f t="shared" si="26"/>
        <v>1</v>
      </c>
      <c r="D128" s="1">
        <f t="shared" si="27"/>
        <v>3</v>
      </c>
      <c r="E128" s="1">
        <f t="shared" si="28"/>
        <v>70</v>
      </c>
      <c r="F128" s="4" t="str">
        <f>IF(VLOOKUP($C128,$C$9:$U$14,COLUMNS($C$9:L$14),0)="","",ROUND(D$4*$E128*VLOOKUP($C128,$C$9:$U$14,COLUMNS($C$9:L$14),0)*L$16,0)&amp;"～"&amp;ROUND(D$4*$E128*VLOOKUP($C128,$C$9:$U$14,COLUMNS($C$9:L$14),0)*L$17,0))</f>
        <v/>
      </c>
      <c r="G128" s="4" t="str">
        <f>IF(VLOOKUP($C128,$C$9:$U$14,COLUMNS($C$9:M$14),0)="","",ROUND(E$4*$E128*VLOOKUP($C128,$C$9:$U$14,COLUMNS($C$9:M$14),0)*M$16,0)&amp;"～"&amp;ROUND(E$4*$E128*VLOOKUP($C128,$C$9:$U$14,COLUMNS($C$9:M$14),0)*M$17,0))</f>
        <v/>
      </c>
      <c r="H128" s="4" t="str">
        <f>IF(VLOOKUP($C128,$C$9:$U$14,COLUMNS($C$9:N$14),0)="","",ROUND(F$4*$E128*VLOOKUP($C128,$C$9:$U$14,COLUMNS($C$9:N$14),0)*N$16,0)&amp;"～"&amp;ROUND(F$4*$E128*VLOOKUP($C128,$C$9:$U$14,COLUMNS($C$9:N$14),0)*N$17,0))</f>
        <v>402～517</v>
      </c>
      <c r="I128" s="4" t="str">
        <f>IF(VLOOKUP($C128,$C$9:$U$14,COLUMNS($C$9:O$14),0)="","",ROUND(G$4*$E128*VLOOKUP($C128,$C$9:$U$14,COLUMNS($C$9:O$14),0)*O$16,0)&amp;"～"&amp;ROUND(G$4*$E128*VLOOKUP($C128,$C$9:$U$14,COLUMNS($C$9:O$14),0)*O$17,0))</f>
        <v/>
      </c>
      <c r="J128" s="4" t="str">
        <f>IF(VLOOKUP($C128,$C$9:$U$14,COLUMNS($C$9:P$14),0)="","",ROUND(H$4*$E128*VLOOKUP($C128,$C$9:$U$14,COLUMNS($C$9:P$14),0)*P$16,0)&amp;"～"&amp;ROUND(H$4*$E128*VLOOKUP($C128,$C$9:$U$14,COLUMNS($C$9:P$14),0)*P$17,0))</f>
        <v>90～116</v>
      </c>
      <c r="K128" s="4" t="str">
        <f>IF(VLOOKUP($C128,$C$9:$U$14,COLUMNS($C$9:Q$14),0)="","",ROUND(I$4*$E128*VLOOKUP($C128,$C$9:$U$14,COLUMNS($C$9:Q$14),0)*Q$16,0)&amp;"～"&amp;ROUND(I$4*$E128*VLOOKUP($C128,$C$9:$U$14,COLUMNS($C$9:Q$14),0)*Q$17,0))</f>
        <v/>
      </c>
      <c r="L128" s="4" t="str">
        <f>IF(VLOOKUP($C128,$C$9:$U$14,COLUMNS($C$9:R$14),0)="","",ROUND(J$4*$E128*VLOOKUP($C128,$C$9:$U$14,COLUMNS($C$9:R$14),0)*R$16,0)&amp;"～"&amp;ROUND(J$4*$E128*VLOOKUP($C128,$C$9:$U$14,COLUMNS($C$9:R$14),0)*R$17,0))</f>
        <v/>
      </c>
      <c r="M128" s="4" t="str">
        <f>IF(VLOOKUP($C128,$C$9:$U$14,COLUMNS($C$9:S$14),0)="","",ROUND(K$4*$E128*VLOOKUP($C128,$C$9:$U$14,COLUMNS($C$9:S$14),0)*S$16,0)&amp;"～"&amp;ROUND(K$4*$E128*VLOOKUP($C128,$C$9:$U$14,COLUMNS($C$9:S$14),0)*S$17,0))</f>
        <v>105～189</v>
      </c>
      <c r="N128" s="4" t="str">
        <f>IF(VLOOKUP($C128,$C$9:$U$14,COLUMNS($C$9:T$14),0)="","",ROUND(L$4*$E128*VLOOKUP($C128,$C$9:$U$14,COLUMNS($C$9:T$14),0)*T$16,0)&amp;"～"&amp;ROUND(L$4*$E128*VLOOKUP($C128,$C$9:$U$14,COLUMNS($C$9:T$14),0)*T$17,0))</f>
        <v/>
      </c>
      <c r="O128" s="4" t="str">
        <f>IF(VLOOKUP($C128,$C$9:$U$14,COLUMNS($C$9:U$14),0)="","",ROUND(M$4*$E128*VLOOKUP($C128,$C$9:$U$14,COLUMNS($C$9:U$14),0)*U$16,0)&amp;"～"&amp;ROUND(M$4*$E128*VLOOKUP($C128,$C$9:$U$14,COLUMNS($C$9:U$14),0)*U$17,0))</f>
        <v/>
      </c>
      <c r="P128" s="4" t="str">
        <f>IF(VLOOKUP($C128,$C$9:$U$14,COLUMNS($C$9:L$14),0)="","",ROUND(D$4*$E128*VLOOKUP($C128,$C$9:$U$14,COLUMNS($C$9:L$14),0)*L$18,0)&amp;"～"&amp;ROUND(D$4*$E128*VLOOKUP($C128,$C$9:$U$14,COLUMNS($C$9:L$14),0)*L$19,0))</f>
        <v/>
      </c>
      <c r="Q128" s="4" t="str">
        <f>IF(VLOOKUP($C128,$C$9:$U$14,COLUMNS($C$9:M$14),0)="","",ROUND(E$4*$E128*VLOOKUP($C128,$C$9:$U$14,COLUMNS($C$9:M$14),0)*M$18,0)&amp;"～"&amp;ROUND(E$4*$E128*VLOOKUP($C128,$C$9:$U$14,COLUMNS($C$9:M$14),0)*M$19,0))</f>
        <v/>
      </c>
      <c r="R128" s="4" t="str">
        <f>IF(VLOOKUP($C128,$C$9:$U$14,COLUMNS($C$9:N$14),0)="","",ROUND(F$4*$E128*VLOOKUP($C128,$C$9:$U$14,COLUMNS($C$9:N$14),0)*N$18,0)&amp;"～"&amp;ROUND(F$4*$E128*VLOOKUP($C128,$C$9:$U$14,COLUMNS($C$9:N$14),0)*N$19,0))</f>
        <v>448～574</v>
      </c>
      <c r="S128" s="4" t="str">
        <f>IF(VLOOKUP($C128,$C$9:$U$14,COLUMNS($C$9:O$14),0)="","",ROUND(G$4*$E128*VLOOKUP($C128,$C$9:$U$14,COLUMNS($C$9:O$14),0)*O$18,0)&amp;"～"&amp;ROUND(G$4*$E128*VLOOKUP($C128,$C$9:$U$14,COLUMNS($C$9:O$14),0)*O$19,0))</f>
        <v/>
      </c>
      <c r="T128" s="4" t="str">
        <f>IF(VLOOKUP($C128,$C$9:$U$14,COLUMNS($C$9:P$14),0)="","",ROUND(H$4*$E128*VLOOKUP($C128,$C$9:$U$14,COLUMNS($C$9:P$14),0)*P$18,0)&amp;"～"&amp;ROUND(H$4*$E128*VLOOKUP($C128,$C$9:$U$14,COLUMNS($C$9:P$14),0)*P$19,0))</f>
        <v>101～129</v>
      </c>
      <c r="U128" s="4" t="str">
        <f>IF(VLOOKUP($C128,$C$9:$U$14,COLUMNS($C$9:Q$14),0)="","",ROUND(I$4*$E128*VLOOKUP($C128,$C$9:$U$14,COLUMNS($C$9:Q$14),0)*Q$18,0)&amp;"～"&amp;ROUND(I$4*$E128*VLOOKUP($C128,$C$9:$U$14,COLUMNS($C$9:Q$14),0)*Q$19,0))</f>
        <v/>
      </c>
      <c r="V128" s="4" t="str">
        <f>IF(VLOOKUP($C128,$C$9:$U$14,COLUMNS($C$9:R$14),0)="","",ROUND(J$4*$E128*VLOOKUP($C128,$C$9:$U$14,COLUMNS($C$9:R$14),0)*R$18,0)&amp;"～"&amp;ROUND(J$4*$E128*VLOOKUP($C128,$C$9:$U$14,COLUMNS($C$9:R$14),0)*R$19,0))</f>
        <v/>
      </c>
      <c r="W128" s="4" t="str">
        <f>IF(VLOOKUP($C128,$C$9:$U$14,COLUMNS($C$9:S$14),0)="","",ROUND(K$4*$E128*VLOOKUP($C128,$C$9:$U$14,COLUMNS($C$9:S$14),0)*S$18,0)&amp;"～"&amp;ROUND(K$4*$E128*VLOOKUP($C128,$C$9:$U$14,COLUMNS($C$9:S$14),0)*S$19,0))</f>
        <v>116～210</v>
      </c>
      <c r="X128" s="4" t="str">
        <f>IF(VLOOKUP($C128,$C$9:$U$14,COLUMNS($C$9:T$14),0)="","",ROUND(L$4*$E128*VLOOKUP($C128,$C$9:$U$14,COLUMNS($C$9:T$14),0)*T$18,0)&amp;"～"&amp;ROUND(L$4*$E128*VLOOKUP($C128,$C$9:$U$14,COLUMNS($C$9:T$14),0)*T$19,0))</f>
        <v/>
      </c>
      <c r="Y128" s="4"/>
      <c r="Z128" s="4">
        <f t="shared" si="22"/>
        <v>648</v>
      </c>
      <c r="AA128" s="1">
        <f t="shared" si="25"/>
        <v>583</v>
      </c>
      <c r="AB128" s="1">
        <f>IF(C128&gt;2,0,ROUND(属性价值和能力评分!$F$38*一级属性!$H$17*装备属性!E128,0))</f>
        <v>368</v>
      </c>
      <c r="AC128" s="1">
        <f t="shared" si="23"/>
        <v>97</v>
      </c>
      <c r="AD128" s="1">
        <f t="shared" si="24"/>
        <v>194</v>
      </c>
    </row>
    <row r="129" spans="2:30">
      <c r="B129" s="1">
        <v>95</v>
      </c>
      <c r="C129" s="1">
        <f t="shared" si="26"/>
        <v>1</v>
      </c>
      <c r="D129" s="1">
        <f t="shared" si="27"/>
        <v>4</v>
      </c>
      <c r="E129" s="1">
        <f t="shared" si="28"/>
        <v>70</v>
      </c>
      <c r="F129" s="4" t="str">
        <f>IF(VLOOKUP($C129,$C$9:$U$14,COLUMNS($C$9:L$14),0)="","",ROUND(D$4*$E129*VLOOKUP($C129,$C$9:$U$14,COLUMNS($C$9:L$14),0)*L$16,0)&amp;"～"&amp;ROUND(D$4*$E129*VLOOKUP($C129,$C$9:$U$14,COLUMNS($C$9:L$14),0)*L$17,0))</f>
        <v/>
      </c>
      <c r="G129" s="4" t="str">
        <f>IF(VLOOKUP($C129,$C$9:$U$14,COLUMNS($C$9:M$14),0)="","",ROUND(E$4*$E129*VLOOKUP($C129,$C$9:$U$14,COLUMNS($C$9:M$14),0)*M$16,0)&amp;"～"&amp;ROUND(E$4*$E129*VLOOKUP($C129,$C$9:$U$14,COLUMNS($C$9:M$14),0)*M$17,0))</f>
        <v/>
      </c>
      <c r="H129" s="4" t="str">
        <f>IF(VLOOKUP($C129,$C$9:$U$14,COLUMNS($C$9:N$14),0)="","",ROUND(F$4*$E129*VLOOKUP($C129,$C$9:$U$14,COLUMNS($C$9:N$14),0)*N$16,0)&amp;"～"&amp;ROUND(F$4*$E129*VLOOKUP($C129,$C$9:$U$14,COLUMNS($C$9:N$14),0)*N$17,0))</f>
        <v>402～517</v>
      </c>
      <c r="I129" s="4" t="str">
        <f>IF(VLOOKUP($C129,$C$9:$U$14,COLUMNS($C$9:O$14),0)="","",ROUND(G$4*$E129*VLOOKUP($C129,$C$9:$U$14,COLUMNS($C$9:O$14),0)*O$16,0)&amp;"～"&amp;ROUND(G$4*$E129*VLOOKUP($C129,$C$9:$U$14,COLUMNS($C$9:O$14),0)*O$17,0))</f>
        <v/>
      </c>
      <c r="J129" s="4" t="str">
        <f>IF(VLOOKUP($C129,$C$9:$U$14,COLUMNS($C$9:P$14),0)="","",ROUND(H$4*$E129*VLOOKUP($C129,$C$9:$U$14,COLUMNS($C$9:P$14),0)*P$16,0)&amp;"～"&amp;ROUND(H$4*$E129*VLOOKUP($C129,$C$9:$U$14,COLUMNS($C$9:P$14),0)*P$17,0))</f>
        <v>90～116</v>
      </c>
      <c r="K129" s="4" t="str">
        <f>IF(VLOOKUP($C129,$C$9:$U$14,COLUMNS($C$9:Q$14),0)="","",ROUND(I$4*$E129*VLOOKUP($C129,$C$9:$U$14,COLUMNS($C$9:Q$14),0)*Q$16,0)&amp;"～"&amp;ROUND(I$4*$E129*VLOOKUP($C129,$C$9:$U$14,COLUMNS($C$9:Q$14),0)*Q$17,0))</f>
        <v/>
      </c>
      <c r="L129" s="4" t="str">
        <f>IF(VLOOKUP($C129,$C$9:$U$14,COLUMNS($C$9:R$14),0)="","",ROUND(J$4*$E129*VLOOKUP($C129,$C$9:$U$14,COLUMNS($C$9:R$14),0)*R$16,0)&amp;"～"&amp;ROUND(J$4*$E129*VLOOKUP($C129,$C$9:$U$14,COLUMNS($C$9:R$14),0)*R$17,0))</f>
        <v/>
      </c>
      <c r="M129" s="4" t="str">
        <f>IF(VLOOKUP($C129,$C$9:$U$14,COLUMNS($C$9:S$14),0)="","",ROUND(K$4*$E129*VLOOKUP($C129,$C$9:$U$14,COLUMNS($C$9:S$14),0)*S$16,0)&amp;"～"&amp;ROUND(K$4*$E129*VLOOKUP($C129,$C$9:$U$14,COLUMNS($C$9:S$14),0)*S$17,0))</f>
        <v>105～189</v>
      </c>
      <c r="N129" s="4" t="str">
        <f>IF(VLOOKUP($C129,$C$9:$U$14,COLUMNS($C$9:T$14),0)="","",ROUND(L$4*$E129*VLOOKUP($C129,$C$9:$U$14,COLUMNS($C$9:T$14),0)*T$16,0)&amp;"～"&amp;ROUND(L$4*$E129*VLOOKUP($C129,$C$9:$U$14,COLUMNS($C$9:T$14),0)*T$17,0))</f>
        <v/>
      </c>
      <c r="O129" s="4" t="str">
        <f>IF(VLOOKUP($C129,$C$9:$U$14,COLUMNS($C$9:U$14),0)="","",ROUND(M$4*$E129*VLOOKUP($C129,$C$9:$U$14,COLUMNS($C$9:U$14),0)*U$16,0)&amp;"～"&amp;ROUND(M$4*$E129*VLOOKUP($C129,$C$9:$U$14,COLUMNS($C$9:U$14),0)*U$17,0))</f>
        <v/>
      </c>
      <c r="P129" s="4" t="str">
        <f>IF(VLOOKUP($C129,$C$9:$U$14,COLUMNS($C$9:L$14),0)="","",ROUND(D$4*$E129*VLOOKUP($C129,$C$9:$U$14,COLUMNS($C$9:L$14),0)*L$18,0)&amp;"～"&amp;ROUND(D$4*$E129*VLOOKUP($C129,$C$9:$U$14,COLUMNS($C$9:L$14),0)*L$19,0))</f>
        <v/>
      </c>
      <c r="Q129" s="4" t="str">
        <f>IF(VLOOKUP($C129,$C$9:$U$14,COLUMNS($C$9:M$14),0)="","",ROUND(E$4*$E129*VLOOKUP($C129,$C$9:$U$14,COLUMNS($C$9:M$14),0)*M$18,0)&amp;"～"&amp;ROUND(E$4*$E129*VLOOKUP($C129,$C$9:$U$14,COLUMNS($C$9:M$14),0)*M$19,0))</f>
        <v/>
      </c>
      <c r="R129" s="4" t="str">
        <f>IF(VLOOKUP($C129,$C$9:$U$14,COLUMNS($C$9:N$14),0)="","",ROUND(F$4*$E129*VLOOKUP($C129,$C$9:$U$14,COLUMNS($C$9:N$14),0)*N$18,0)&amp;"～"&amp;ROUND(F$4*$E129*VLOOKUP($C129,$C$9:$U$14,COLUMNS($C$9:N$14),0)*N$19,0))</f>
        <v>448～574</v>
      </c>
      <c r="S129" s="4" t="str">
        <f>IF(VLOOKUP($C129,$C$9:$U$14,COLUMNS($C$9:O$14),0)="","",ROUND(G$4*$E129*VLOOKUP($C129,$C$9:$U$14,COLUMNS($C$9:O$14),0)*O$18,0)&amp;"～"&amp;ROUND(G$4*$E129*VLOOKUP($C129,$C$9:$U$14,COLUMNS($C$9:O$14),0)*O$19,0))</f>
        <v/>
      </c>
      <c r="T129" s="4" t="str">
        <f>IF(VLOOKUP($C129,$C$9:$U$14,COLUMNS($C$9:P$14),0)="","",ROUND(H$4*$E129*VLOOKUP($C129,$C$9:$U$14,COLUMNS($C$9:P$14),0)*P$18,0)&amp;"～"&amp;ROUND(H$4*$E129*VLOOKUP($C129,$C$9:$U$14,COLUMNS($C$9:P$14),0)*P$19,0))</f>
        <v>101～129</v>
      </c>
      <c r="U129" s="4" t="str">
        <f>IF(VLOOKUP($C129,$C$9:$U$14,COLUMNS($C$9:Q$14),0)="","",ROUND(I$4*$E129*VLOOKUP($C129,$C$9:$U$14,COLUMNS($C$9:Q$14),0)*Q$18,0)&amp;"～"&amp;ROUND(I$4*$E129*VLOOKUP($C129,$C$9:$U$14,COLUMNS($C$9:Q$14),0)*Q$19,0))</f>
        <v/>
      </c>
      <c r="V129" s="4" t="str">
        <f>IF(VLOOKUP($C129,$C$9:$U$14,COLUMNS($C$9:R$14),0)="","",ROUND(J$4*$E129*VLOOKUP($C129,$C$9:$U$14,COLUMNS($C$9:R$14),0)*R$18,0)&amp;"～"&amp;ROUND(J$4*$E129*VLOOKUP($C129,$C$9:$U$14,COLUMNS($C$9:R$14),0)*R$19,0))</f>
        <v/>
      </c>
      <c r="W129" s="4" t="str">
        <f>IF(VLOOKUP($C129,$C$9:$U$14,COLUMNS($C$9:S$14),0)="","",ROUND(K$4*$E129*VLOOKUP($C129,$C$9:$U$14,COLUMNS($C$9:S$14),0)*S$18,0)&amp;"～"&amp;ROUND(K$4*$E129*VLOOKUP($C129,$C$9:$U$14,COLUMNS($C$9:S$14),0)*S$19,0))</f>
        <v>116～210</v>
      </c>
      <c r="X129" s="4" t="str">
        <f>IF(VLOOKUP($C129,$C$9:$U$14,COLUMNS($C$9:T$14),0)="","",ROUND(L$4*$E129*VLOOKUP($C129,$C$9:$U$14,COLUMNS($C$9:T$14),0)*T$18,0)&amp;"～"&amp;ROUND(L$4*$E129*VLOOKUP($C129,$C$9:$U$14,COLUMNS($C$9:T$14),0)*T$19,0))</f>
        <v/>
      </c>
      <c r="Y129" s="4"/>
      <c r="Z129" s="4">
        <f t="shared" si="22"/>
        <v>648</v>
      </c>
      <c r="AA129" s="1">
        <f t="shared" si="25"/>
        <v>583</v>
      </c>
      <c r="AB129" s="1">
        <f>IF(C129&gt;2,0,ROUND(属性价值和能力评分!$F$38*一级属性!$H$17*装备属性!E129,0))</f>
        <v>368</v>
      </c>
      <c r="AC129" s="1">
        <f t="shared" si="23"/>
        <v>97</v>
      </c>
      <c r="AD129" s="1">
        <f t="shared" si="24"/>
        <v>194</v>
      </c>
    </row>
    <row r="130" spans="2:30">
      <c r="B130" s="1">
        <v>96</v>
      </c>
      <c r="C130" s="1">
        <f t="shared" si="26"/>
        <v>1</v>
      </c>
      <c r="D130" s="1">
        <f t="shared" si="27"/>
        <v>5</v>
      </c>
      <c r="E130" s="1">
        <f t="shared" si="28"/>
        <v>70</v>
      </c>
      <c r="F130" s="4" t="str">
        <f>IF(VLOOKUP($C130,$C$9:$U$14,COLUMNS($C$9:L$14),0)="","",ROUND(D$4*$E130*VLOOKUP($C130,$C$9:$U$14,COLUMNS($C$9:L$14),0)*L$16,0)&amp;"～"&amp;ROUND(D$4*$E130*VLOOKUP($C130,$C$9:$U$14,COLUMNS($C$9:L$14),0)*L$17,0))</f>
        <v/>
      </c>
      <c r="G130" s="4" t="str">
        <f>IF(VLOOKUP($C130,$C$9:$U$14,COLUMNS($C$9:M$14),0)="","",ROUND(E$4*$E130*VLOOKUP($C130,$C$9:$U$14,COLUMNS($C$9:M$14),0)*M$16,0)&amp;"～"&amp;ROUND(E$4*$E130*VLOOKUP($C130,$C$9:$U$14,COLUMNS($C$9:M$14),0)*M$17,0))</f>
        <v/>
      </c>
      <c r="H130" s="4" t="str">
        <f>IF(VLOOKUP($C130,$C$9:$U$14,COLUMNS($C$9:N$14),0)="","",ROUND(F$4*$E130*VLOOKUP($C130,$C$9:$U$14,COLUMNS($C$9:N$14),0)*N$16,0)&amp;"～"&amp;ROUND(F$4*$E130*VLOOKUP($C130,$C$9:$U$14,COLUMNS($C$9:N$14),0)*N$17,0))</f>
        <v>402～517</v>
      </c>
      <c r="I130" s="4" t="str">
        <f>IF(VLOOKUP($C130,$C$9:$U$14,COLUMNS($C$9:O$14),0)="","",ROUND(G$4*$E130*VLOOKUP($C130,$C$9:$U$14,COLUMNS($C$9:O$14),0)*O$16,0)&amp;"～"&amp;ROUND(G$4*$E130*VLOOKUP($C130,$C$9:$U$14,COLUMNS($C$9:O$14),0)*O$17,0))</f>
        <v/>
      </c>
      <c r="J130" s="4" t="str">
        <f>IF(VLOOKUP($C130,$C$9:$U$14,COLUMNS($C$9:P$14),0)="","",ROUND(H$4*$E130*VLOOKUP($C130,$C$9:$U$14,COLUMNS($C$9:P$14),0)*P$16,0)&amp;"～"&amp;ROUND(H$4*$E130*VLOOKUP($C130,$C$9:$U$14,COLUMNS($C$9:P$14),0)*P$17,0))</f>
        <v>90～116</v>
      </c>
      <c r="K130" s="4" t="str">
        <f>IF(VLOOKUP($C130,$C$9:$U$14,COLUMNS($C$9:Q$14),0)="","",ROUND(I$4*$E130*VLOOKUP($C130,$C$9:$U$14,COLUMNS($C$9:Q$14),0)*Q$16,0)&amp;"～"&amp;ROUND(I$4*$E130*VLOOKUP($C130,$C$9:$U$14,COLUMNS($C$9:Q$14),0)*Q$17,0))</f>
        <v/>
      </c>
      <c r="L130" s="4" t="str">
        <f>IF(VLOOKUP($C130,$C$9:$U$14,COLUMNS($C$9:R$14),0)="","",ROUND(J$4*$E130*VLOOKUP($C130,$C$9:$U$14,COLUMNS($C$9:R$14),0)*R$16,0)&amp;"～"&amp;ROUND(J$4*$E130*VLOOKUP($C130,$C$9:$U$14,COLUMNS($C$9:R$14),0)*R$17,0))</f>
        <v/>
      </c>
      <c r="M130" s="4" t="str">
        <f>IF(VLOOKUP($C130,$C$9:$U$14,COLUMNS($C$9:S$14),0)="","",ROUND(K$4*$E130*VLOOKUP($C130,$C$9:$U$14,COLUMNS($C$9:S$14),0)*S$16,0)&amp;"～"&amp;ROUND(K$4*$E130*VLOOKUP($C130,$C$9:$U$14,COLUMNS($C$9:S$14),0)*S$17,0))</f>
        <v>105～189</v>
      </c>
      <c r="N130" s="4" t="str">
        <f>IF(VLOOKUP($C130,$C$9:$U$14,COLUMNS($C$9:T$14),0)="","",ROUND(L$4*$E130*VLOOKUP($C130,$C$9:$U$14,COLUMNS($C$9:T$14),0)*T$16,0)&amp;"～"&amp;ROUND(L$4*$E130*VLOOKUP($C130,$C$9:$U$14,COLUMNS($C$9:T$14),0)*T$17,0))</f>
        <v/>
      </c>
      <c r="O130" s="4" t="str">
        <f>IF(VLOOKUP($C130,$C$9:$U$14,COLUMNS($C$9:U$14),0)="","",ROUND(M$4*$E130*VLOOKUP($C130,$C$9:$U$14,COLUMNS($C$9:U$14),0)*U$16,0)&amp;"～"&amp;ROUND(M$4*$E130*VLOOKUP($C130,$C$9:$U$14,COLUMNS($C$9:U$14),0)*U$17,0))</f>
        <v/>
      </c>
      <c r="P130" s="4" t="str">
        <f>IF(VLOOKUP($C130,$C$9:$U$14,COLUMNS($C$9:L$14),0)="","",ROUND(D$4*$E130*VLOOKUP($C130,$C$9:$U$14,COLUMNS($C$9:L$14),0)*L$18,0)&amp;"～"&amp;ROUND(D$4*$E130*VLOOKUP($C130,$C$9:$U$14,COLUMNS($C$9:L$14),0)*L$19,0))</f>
        <v/>
      </c>
      <c r="Q130" s="4" t="str">
        <f>IF(VLOOKUP($C130,$C$9:$U$14,COLUMNS($C$9:M$14),0)="","",ROUND(E$4*$E130*VLOOKUP($C130,$C$9:$U$14,COLUMNS($C$9:M$14),0)*M$18,0)&amp;"～"&amp;ROUND(E$4*$E130*VLOOKUP($C130,$C$9:$U$14,COLUMNS($C$9:M$14),0)*M$19,0))</f>
        <v/>
      </c>
      <c r="R130" s="4" t="str">
        <f>IF(VLOOKUP($C130,$C$9:$U$14,COLUMNS($C$9:N$14),0)="","",ROUND(F$4*$E130*VLOOKUP($C130,$C$9:$U$14,COLUMNS($C$9:N$14),0)*N$18,0)&amp;"～"&amp;ROUND(F$4*$E130*VLOOKUP($C130,$C$9:$U$14,COLUMNS($C$9:N$14),0)*N$19,0))</f>
        <v>448～574</v>
      </c>
      <c r="S130" s="4" t="str">
        <f>IF(VLOOKUP($C130,$C$9:$U$14,COLUMNS($C$9:O$14),0)="","",ROUND(G$4*$E130*VLOOKUP($C130,$C$9:$U$14,COLUMNS($C$9:O$14),0)*O$18,0)&amp;"～"&amp;ROUND(G$4*$E130*VLOOKUP($C130,$C$9:$U$14,COLUMNS($C$9:O$14),0)*O$19,0))</f>
        <v/>
      </c>
      <c r="T130" s="4" t="str">
        <f>IF(VLOOKUP($C130,$C$9:$U$14,COLUMNS($C$9:P$14),0)="","",ROUND(H$4*$E130*VLOOKUP($C130,$C$9:$U$14,COLUMNS($C$9:P$14),0)*P$18,0)&amp;"～"&amp;ROUND(H$4*$E130*VLOOKUP($C130,$C$9:$U$14,COLUMNS($C$9:P$14),0)*P$19,0))</f>
        <v>101～129</v>
      </c>
      <c r="U130" s="4" t="str">
        <f>IF(VLOOKUP($C130,$C$9:$U$14,COLUMNS($C$9:Q$14),0)="","",ROUND(I$4*$E130*VLOOKUP($C130,$C$9:$U$14,COLUMNS($C$9:Q$14),0)*Q$18,0)&amp;"～"&amp;ROUND(I$4*$E130*VLOOKUP($C130,$C$9:$U$14,COLUMNS($C$9:Q$14),0)*Q$19,0))</f>
        <v/>
      </c>
      <c r="V130" s="4" t="str">
        <f>IF(VLOOKUP($C130,$C$9:$U$14,COLUMNS($C$9:R$14),0)="","",ROUND(J$4*$E130*VLOOKUP($C130,$C$9:$U$14,COLUMNS($C$9:R$14),0)*R$18,0)&amp;"～"&amp;ROUND(J$4*$E130*VLOOKUP($C130,$C$9:$U$14,COLUMNS($C$9:R$14),0)*R$19,0))</f>
        <v/>
      </c>
      <c r="W130" s="4" t="str">
        <f>IF(VLOOKUP($C130,$C$9:$U$14,COLUMNS($C$9:S$14),0)="","",ROUND(K$4*$E130*VLOOKUP($C130,$C$9:$U$14,COLUMNS($C$9:S$14),0)*S$18,0)&amp;"～"&amp;ROUND(K$4*$E130*VLOOKUP($C130,$C$9:$U$14,COLUMNS($C$9:S$14),0)*S$19,0))</f>
        <v>116～210</v>
      </c>
      <c r="X130" s="4" t="str">
        <f>IF(VLOOKUP($C130,$C$9:$U$14,COLUMNS($C$9:T$14),0)="","",ROUND(L$4*$E130*VLOOKUP($C130,$C$9:$U$14,COLUMNS($C$9:T$14),0)*T$18,0)&amp;"～"&amp;ROUND(L$4*$E130*VLOOKUP($C130,$C$9:$U$14,COLUMNS($C$9:T$14),0)*T$19,0))</f>
        <v/>
      </c>
      <c r="Y130" s="4"/>
      <c r="Z130" s="4">
        <f t="shared" si="22"/>
        <v>648</v>
      </c>
      <c r="AA130" s="1">
        <f t="shared" si="25"/>
        <v>583</v>
      </c>
      <c r="AB130" s="1">
        <f>IF(C130&gt;2,0,ROUND(属性价值和能力评分!$F$38*一级属性!$H$17*装备属性!E130,0))</f>
        <v>368</v>
      </c>
      <c r="AC130" s="1">
        <f t="shared" si="23"/>
        <v>97</v>
      </c>
      <c r="AD130" s="1">
        <f t="shared" si="24"/>
        <v>194</v>
      </c>
    </row>
    <row r="131" spans="2:30">
      <c r="B131" s="1">
        <v>97</v>
      </c>
      <c r="C131" s="1">
        <f t="shared" si="26"/>
        <v>1</v>
      </c>
      <c r="D131" s="1">
        <f t="shared" si="27"/>
        <v>6</v>
      </c>
      <c r="E131" s="1">
        <f t="shared" si="28"/>
        <v>70</v>
      </c>
      <c r="F131" s="4" t="str">
        <f>IF(VLOOKUP($C131,$C$9:$U$14,COLUMNS($C$9:L$14),0)="","",ROUND(D$4*$E131*VLOOKUP($C131,$C$9:$U$14,COLUMNS($C$9:L$14),0)*L$16,0)&amp;"～"&amp;ROUND(D$4*$E131*VLOOKUP($C131,$C$9:$U$14,COLUMNS($C$9:L$14),0)*L$17,0))</f>
        <v/>
      </c>
      <c r="G131" s="4" t="str">
        <f>IF(VLOOKUP($C131,$C$9:$U$14,COLUMNS($C$9:M$14),0)="","",ROUND(E$4*$E131*VLOOKUP($C131,$C$9:$U$14,COLUMNS($C$9:M$14),0)*M$16,0)&amp;"～"&amp;ROUND(E$4*$E131*VLOOKUP($C131,$C$9:$U$14,COLUMNS($C$9:M$14),0)*M$17,0))</f>
        <v/>
      </c>
      <c r="H131" s="4" t="str">
        <f>IF(VLOOKUP($C131,$C$9:$U$14,COLUMNS($C$9:N$14),0)="","",ROUND(F$4*$E131*VLOOKUP($C131,$C$9:$U$14,COLUMNS($C$9:N$14),0)*N$16,0)&amp;"～"&amp;ROUND(F$4*$E131*VLOOKUP($C131,$C$9:$U$14,COLUMNS($C$9:N$14),0)*N$17,0))</f>
        <v>402～517</v>
      </c>
      <c r="I131" s="4" t="str">
        <f>IF(VLOOKUP($C131,$C$9:$U$14,COLUMNS($C$9:O$14),0)="","",ROUND(G$4*$E131*VLOOKUP($C131,$C$9:$U$14,COLUMNS($C$9:O$14),0)*O$16,0)&amp;"～"&amp;ROUND(G$4*$E131*VLOOKUP($C131,$C$9:$U$14,COLUMNS($C$9:O$14),0)*O$17,0))</f>
        <v/>
      </c>
      <c r="J131" s="4" t="str">
        <f>IF(VLOOKUP($C131,$C$9:$U$14,COLUMNS($C$9:P$14),0)="","",ROUND(H$4*$E131*VLOOKUP($C131,$C$9:$U$14,COLUMNS($C$9:P$14),0)*P$16,0)&amp;"～"&amp;ROUND(H$4*$E131*VLOOKUP($C131,$C$9:$U$14,COLUMNS($C$9:P$14),0)*P$17,0))</f>
        <v>90～116</v>
      </c>
      <c r="K131" s="4" t="str">
        <f>IF(VLOOKUP($C131,$C$9:$U$14,COLUMNS($C$9:Q$14),0)="","",ROUND(I$4*$E131*VLOOKUP($C131,$C$9:$U$14,COLUMNS($C$9:Q$14),0)*Q$16,0)&amp;"～"&amp;ROUND(I$4*$E131*VLOOKUP($C131,$C$9:$U$14,COLUMNS($C$9:Q$14),0)*Q$17,0))</f>
        <v/>
      </c>
      <c r="L131" s="4" t="str">
        <f>IF(VLOOKUP($C131,$C$9:$U$14,COLUMNS($C$9:R$14),0)="","",ROUND(J$4*$E131*VLOOKUP($C131,$C$9:$U$14,COLUMNS($C$9:R$14),0)*R$16,0)&amp;"～"&amp;ROUND(J$4*$E131*VLOOKUP($C131,$C$9:$U$14,COLUMNS($C$9:R$14),0)*R$17,0))</f>
        <v/>
      </c>
      <c r="M131" s="4" t="str">
        <f>IF(VLOOKUP($C131,$C$9:$U$14,COLUMNS($C$9:S$14),0)="","",ROUND(K$4*$E131*VLOOKUP($C131,$C$9:$U$14,COLUMNS($C$9:S$14),0)*S$16,0)&amp;"～"&amp;ROUND(K$4*$E131*VLOOKUP($C131,$C$9:$U$14,COLUMNS($C$9:S$14),0)*S$17,0))</f>
        <v>105～189</v>
      </c>
      <c r="N131" s="4" t="str">
        <f>IF(VLOOKUP($C131,$C$9:$U$14,COLUMNS($C$9:T$14),0)="","",ROUND(L$4*$E131*VLOOKUP($C131,$C$9:$U$14,COLUMNS($C$9:T$14),0)*T$16,0)&amp;"～"&amp;ROUND(L$4*$E131*VLOOKUP($C131,$C$9:$U$14,COLUMNS($C$9:T$14),0)*T$17,0))</f>
        <v/>
      </c>
      <c r="O131" s="4" t="str">
        <f>IF(VLOOKUP($C131,$C$9:$U$14,COLUMNS($C$9:U$14),0)="","",ROUND(M$4*$E131*VLOOKUP($C131,$C$9:$U$14,COLUMNS($C$9:U$14),0)*U$16,0)&amp;"～"&amp;ROUND(M$4*$E131*VLOOKUP($C131,$C$9:$U$14,COLUMNS($C$9:U$14),0)*U$17,0))</f>
        <v/>
      </c>
      <c r="P131" s="4" t="str">
        <f>IF(VLOOKUP($C131,$C$9:$U$14,COLUMNS($C$9:L$14),0)="","",ROUND(D$4*$E131*VLOOKUP($C131,$C$9:$U$14,COLUMNS($C$9:L$14),0)*L$18,0)&amp;"～"&amp;ROUND(D$4*$E131*VLOOKUP($C131,$C$9:$U$14,COLUMNS($C$9:L$14),0)*L$19,0))</f>
        <v/>
      </c>
      <c r="Q131" s="4" t="str">
        <f>IF(VLOOKUP($C131,$C$9:$U$14,COLUMNS($C$9:M$14),0)="","",ROUND(E$4*$E131*VLOOKUP($C131,$C$9:$U$14,COLUMNS($C$9:M$14),0)*M$18,0)&amp;"～"&amp;ROUND(E$4*$E131*VLOOKUP($C131,$C$9:$U$14,COLUMNS($C$9:M$14),0)*M$19,0))</f>
        <v/>
      </c>
      <c r="R131" s="4" t="str">
        <f>IF(VLOOKUP($C131,$C$9:$U$14,COLUMNS($C$9:N$14),0)="","",ROUND(F$4*$E131*VLOOKUP($C131,$C$9:$U$14,COLUMNS($C$9:N$14),0)*N$18,0)&amp;"～"&amp;ROUND(F$4*$E131*VLOOKUP($C131,$C$9:$U$14,COLUMNS($C$9:N$14),0)*N$19,0))</f>
        <v>448～574</v>
      </c>
      <c r="S131" s="4" t="str">
        <f>IF(VLOOKUP($C131,$C$9:$U$14,COLUMNS($C$9:O$14),0)="","",ROUND(G$4*$E131*VLOOKUP($C131,$C$9:$U$14,COLUMNS($C$9:O$14),0)*O$18,0)&amp;"～"&amp;ROUND(G$4*$E131*VLOOKUP($C131,$C$9:$U$14,COLUMNS($C$9:O$14),0)*O$19,0))</f>
        <v/>
      </c>
      <c r="T131" s="4" t="str">
        <f>IF(VLOOKUP($C131,$C$9:$U$14,COLUMNS($C$9:P$14),0)="","",ROUND(H$4*$E131*VLOOKUP($C131,$C$9:$U$14,COLUMNS($C$9:P$14),0)*P$18,0)&amp;"～"&amp;ROUND(H$4*$E131*VLOOKUP($C131,$C$9:$U$14,COLUMNS($C$9:P$14),0)*P$19,0))</f>
        <v>101～129</v>
      </c>
      <c r="U131" s="4" t="str">
        <f>IF(VLOOKUP($C131,$C$9:$U$14,COLUMNS($C$9:Q$14),0)="","",ROUND(I$4*$E131*VLOOKUP($C131,$C$9:$U$14,COLUMNS($C$9:Q$14),0)*Q$18,0)&amp;"～"&amp;ROUND(I$4*$E131*VLOOKUP($C131,$C$9:$U$14,COLUMNS($C$9:Q$14),0)*Q$19,0))</f>
        <v/>
      </c>
      <c r="V131" s="4" t="str">
        <f>IF(VLOOKUP($C131,$C$9:$U$14,COLUMNS($C$9:R$14),0)="","",ROUND(J$4*$E131*VLOOKUP($C131,$C$9:$U$14,COLUMNS($C$9:R$14),0)*R$18,0)&amp;"～"&amp;ROUND(J$4*$E131*VLOOKUP($C131,$C$9:$U$14,COLUMNS($C$9:R$14),0)*R$19,0))</f>
        <v/>
      </c>
      <c r="W131" s="4" t="str">
        <f>IF(VLOOKUP($C131,$C$9:$U$14,COLUMNS($C$9:S$14),0)="","",ROUND(K$4*$E131*VLOOKUP($C131,$C$9:$U$14,COLUMNS($C$9:S$14),0)*S$18,0)&amp;"～"&amp;ROUND(K$4*$E131*VLOOKUP($C131,$C$9:$U$14,COLUMNS($C$9:S$14),0)*S$19,0))</f>
        <v>116～210</v>
      </c>
      <c r="X131" s="4" t="str">
        <f>IF(VLOOKUP($C131,$C$9:$U$14,COLUMNS($C$9:T$14),0)="","",ROUND(L$4*$E131*VLOOKUP($C131,$C$9:$U$14,COLUMNS($C$9:T$14),0)*T$18,0)&amp;"～"&amp;ROUND(L$4*$E131*VLOOKUP($C131,$C$9:$U$14,COLUMNS($C$9:T$14),0)*T$19,0))</f>
        <v/>
      </c>
      <c r="Y131" s="4"/>
      <c r="Z131" s="4">
        <f t="shared" si="22"/>
        <v>648</v>
      </c>
      <c r="AA131" s="1">
        <f t="shared" si="25"/>
        <v>583</v>
      </c>
      <c r="AB131" s="1">
        <f>IF(C131&gt;2,0,ROUND(属性价值和能力评分!$F$38*一级属性!$H$17*装备属性!E131,0))</f>
        <v>368</v>
      </c>
      <c r="AC131" s="1">
        <f t="shared" si="23"/>
        <v>97</v>
      </c>
      <c r="AD131" s="1">
        <f t="shared" si="24"/>
        <v>194</v>
      </c>
    </row>
    <row r="132" spans="2:30">
      <c r="B132" s="1">
        <v>98</v>
      </c>
      <c r="C132" s="1">
        <f t="shared" si="26"/>
        <v>2</v>
      </c>
      <c r="D132" s="1">
        <f t="shared" si="27"/>
        <v>7</v>
      </c>
      <c r="E132" s="1">
        <f t="shared" si="28"/>
        <v>70</v>
      </c>
      <c r="F132" s="4" t="str">
        <f>IF(VLOOKUP($C132,$C$9:$U$14,COLUMNS($C$9:L$14),0)="","",ROUND(D$4*$E132*VLOOKUP($C132,$C$9:$U$14,COLUMNS($C$9:L$14),0)*L$16,0)&amp;"～"&amp;ROUND(D$4*$E132*VLOOKUP($C132,$C$9:$U$14,COLUMNS($C$9:L$14),0)*L$17,0))</f>
        <v>321～413</v>
      </c>
      <c r="G132" s="4" t="str">
        <f>IF(VLOOKUP($C132,$C$9:$U$14,COLUMNS($C$9:M$14),0)="","",ROUND(E$4*$E132*VLOOKUP($C132,$C$9:$U$14,COLUMNS($C$9:M$14),0)*M$16,0)&amp;"～"&amp;ROUND(E$4*$E132*VLOOKUP($C132,$C$9:$U$14,COLUMNS($C$9:M$14),0)*M$17,0))</f>
        <v/>
      </c>
      <c r="H132" s="4" t="str">
        <f>IF(VLOOKUP($C132,$C$9:$U$14,COLUMNS($C$9:N$14),0)="","",ROUND(F$4*$E132*VLOOKUP($C132,$C$9:$U$14,COLUMNS($C$9:N$14),0)*N$16,0)&amp;"～"&amp;ROUND(F$4*$E132*VLOOKUP($C132,$C$9:$U$14,COLUMNS($C$9:N$14),0)*N$17,0))</f>
        <v/>
      </c>
      <c r="I132" s="4" t="str">
        <f>IF(VLOOKUP($C132,$C$9:$U$14,COLUMNS($C$9:O$14),0)="","",ROUND(G$4*$E132*VLOOKUP($C132,$C$9:$U$14,COLUMNS($C$9:O$14),0)*O$16,0)&amp;"～"&amp;ROUND(G$4*$E132*VLOOKUP($C132,$C$9:$U$14,COLUMNS($C$9:O$14),0)*O$17,0))</f>
        <v>100～129</v>
      </c>
      <c r="J132" s="4" t="str">
        <f>IF(VLOOKUP($C132,$C$9:$U$14,COLUMNS($C$9:P$14),0)="","",ROUND(H$4*$E132*VLOOKUP($C132,$C$9:$U$14,COLUMNS($C$9:P$14),0)*P$16,0)&amp;"～"&amp;ROUND(H$4*$E132*VLOOKUP($C132,$C$9:$U$14,COLUMNS($C$9:P$14),0)*P$17,0))</f>
        <v/>
      </c>
      <c r="K132" s="4" t="str">
        <f>IF(VLOOKUP($C132,$C$9:$U$14,COLUMNS($C$9:Q$14),0)="","",ROUND(I$4*$E132*VLOOKUP($C132,$C$9:$U$14,COLUMNS($C$9:Q$14),0)*Q$16,0)&amp;"～"&amp;ROUND(I$4*$E132*VLOOKUP($C132,$C$9:$U$14,COLUMNS($C$9:Q$14),0)*Q$17,0))</f>
        <v/>
      </c>
      <c r="L132" s="4" t="str">
        <f>IF(VLOOKUP($C132,$C$9:$U$14,COLUMNS($C$9:R$14),0)="","",ROUND(J$4*$E132*VLOOKUP($C132,$C$9:$U$14,COLUMNS($C$9:R$14),0)*R$16,0)&amp;"～"&amp;ROUND(J$4*$E132*VLOOKUP($C132,$C$9:$U$14,COLUMNS($C$9:R$14),0)*R$17,0))</f>
        <v/>
      </c>
      <c r="M132" s="4" t="str">
        <f>IF(VLOOKUP($C132,$C$9:$U$14,COLUMNS($C$9:S$14),0)="","",ROUND(K$4*$E132*VLOOKUP($C132,$C$9:$U$14,COLUMNS($C$9:S$14),0)*S$16,0)&amp;"～"&amp;ROUND(K$4*$E132*VLOOKUP($C132,$C$9:$U$14,COLUMNS($C$9:S$14),0)*S$17,0))</f>
        <v/>
      </c>
      <c r="N132" s="4" t="str">
        <f>IF(VLOOKUP($C132,$C$9:$U$14,COLUMNS($C$9:T$14),0)="","",ROUND(L$4*$E132*VLOOKUP($C132,$C$9:$U$14,COLUMNS($C$9:T$14),0)*T$16,0)&amp;"～"&amp;ROUND(L$4*$E132*VLOOKUP($C132,$C$9:$U$14,COLUMNS($C$9:T$14),0)*T$17,0))</f>
        <v/>
      </c>
      <c r="O132" s="4" t="str">
        <f>IF(VLOOKUP($C132,$C$9:$U$14,COLUMNS($C$9:U$14),0)="","",ROUND(M$4*$E132*VLOOKUP($C132,$C$9:$U$14,COLUMNS($C$9:U$14),0)*U$16,0)&amp;"～"&amp;ROUND(M$4*$E132*VLOOKUP($C132,$C$9:$U$14,COLUMNS($C$9:U$14),0)*U$17,0))</f>
        <v/>
      </c>
      <c r="P132" s="4" t="str">
        <f>IF(VLOOKUP($C132,$C$9:$U$14,COLUMNS($C$9:L$14),0)="","",ROUND(D$4*$E132*VLOOKUP($C132,$C$9:$U$14,COLUMNS($C$9:L$14),0)*L$18,0)&amp;"～"&amp;ROUND(D$4*$E132*VLOOKUP($C132,$C$9:$U$14,COLUMNS($C$9:L$14),0)*L$19,0))</f>
        <v>358～459</v>
      </c>
      <c r="Q132" s="4" t="str">
        <f>IF(VLOOKUP($C132,$C$9:$U$14,COLUMNS($C$9:M$14),0)="","",ROUND(E$4*$E132*VLOOKUP($C132,$C$9:$U$14,COLUMNS($C$9:M$14),0)*M$18,0)&amp;"～"&amp;ROUND(E$4*$E132*VLOOKUP($C132,$C$9:$U$14,COLUMNS($C$9:M$14),0)*M$19,0))</f>
        <v/>
      </c>
      <c r="R132" s="4" t="str">
        <f>IF(VLOOKUP($C132,$C$9:$U$14,COLUMNS($C$9:N$14),0)="","",ROUND(F$4*$E132*VLOOKUP($C132,$C$9:$U$14,COLUMNS($C$9:N$14),0)*N$18,0)&amp;"～"&amp;ROUND(F$4*$E132*VLOOKUP($C132,$C$9:$U$14,COLUMNS($C$9:N$14),0)*N$19,0))</f>
        <v/>
      </c>
      <c r="S132" s="4" t="str">
        <f>IF(VLOOKUP($C132,$C$9:$U$14,COLUMNS($C$9:O$14),0)="","",ROUND(G$4*$E132*VLOOKUP($C132,$C$9:$U$14,COLUMNS($C$9:O$14),0)*O$18,0)&amp;"～"&amp;ROUND(G$4*$E132*VLOOKUP($C132,$C$9:$U$14,COLUMNS($C$9:O$14),0)*O$19,0))</f>
        <v>112～144</v>
      </c>
      <c r="T132" s="4" t="str">
        <f>IF(VLOOKUP($C132,$C$9:$U$14,COLUMNS($C$9:P$14),0)="","",ROUND(H$4*$E132*VLOOKUP($C132,$C$9:$U$14,COLUMNS($C$9:P$14),0)*P$18,0)&amp;"～"&amp;ROUND(H$4*$E132*VLOOKUP($C132,$C$9:$U$14,COLUMNS($C$9:P$14),0)*P$19,0))</f>
        <v/>
      </c>
      <c r="U132" s="4" t="str">
        <f>IF(VLOOKUP($C132,$C$9:$U$14,COLUMNS($C$9:Q$14),0)="","",ROUND(I$4*$E132*VLOOKUP($C132,$C$9:$U$14,COLUMNS($C$9:Q$14),0)*Q$18,0)&amp;"～"&amp;ROUND(I$4*$E132*VLOOKUP($C132,$C$9:$U$14,COLUMNS($C$9:Q$14),0)*Q$19,0))</f>
        <v/>
      </c>
      <c r="V132" s="4" t="str">
        <f>IF(VLOOKUP($C132,$C$9:$U$14,COLUMNS($C$9:R$14),0)="","",ROUND(J$4*$E132*VLOOKUP($C132,$C$9:$U$14,COLUMNS($C$9:R$14),0)*R$18,0)&amp;"～"&amp;ROUND(J$4*$E132*VLOOKUP($C132,$C$9:$U$14,COLUMNS($C$9:R$14),0)*R$19,0))</f>
        <v/>
      </c>
      <c r="W132" s="4" t="str">
        <f>IF(VLOOKUP($C132,$C$9:$U$14,COLUMNS($C$9:S$14),0)="","",ROUND(K$4*$E132*VLOOKUP($C132,$C$9:$U$14,COLUMNS($C$9:S$14),0)*S$18,0)&amp;"～"&amp;ROUND(K$4*$E132*VLOOKUP($C132,$C$9:$U$14,COLUMNS($C$9:S$14),0)*S$19,0))</f>
        <v/>
      </c>
      <c r="X132" s="4" t="str">
        <f>IF(VLOOKUP($C132,$C$9:$U$14,COLUMNS($C$9:T$14),0)="","",ROUND(L$4*$E132*VLOOKUP($C132,$C$9:$U$14,COLUMNS($C$9:T$14),0)*T$18,0)&amp;"～"&amp;ROUND(L$4*$E132*VLOOKUP($C132,$C$9:$U$14,COLUMNS($C$9:T$14),0)*T$19,0))</f>
        <v/>
      </c>
      <c r="Y132" s="4"/>
      <c r="Z132" s="4">
        <f t="shared" si="22"/>
        <v>443</v>
      </c>
      <c r="AA132" s="1">
        <f t="shared" si="25"/>
        <v>399</v>
      </c>
      <c r="AB132" s="1">
        <f>IF(C132&gt;2,0,ROUND(属性价值和能力评分!$F$38*一级属性!$H$17*装备属性!E132,0))</f>
        <v>368</v>
      </c>
      <c r="AC132" s="1">
        <f t="shared" si="23"/>
        <v>97</v>
      </c>
      <c r="AD132" s="1">
        <f t="shared" si="24"/>
        <v>194</v>
      </c>
    </row>
    <row r="133" spans="2:30">
      <c r="B133" s="1">
        <v>99</v>
      </c>
      <c r="C133" s="1">
        <f t="shared" si="26"/>
        <v>2</v>
      </c>
      <c r="D133" s="1">
        <f t="shared" si="27"/>
        <v>8</v>
      </c>
      <c r="E133" s="1">
        <f t="shared" si="28"/>
        <v>70</v>
      </c>
      <c r="F133" s="4" t="str">
        <f>IF(VLOOKUP($C133,$C$9:$U$14,COLUMNS($C$9:L$14),0)="","",ROUND(D$4*$E133*VLOOKUP($C133,$C$9:$U$14,COLUMNS($C$9:L$14),0)*L$16,0)&amp;"～"&amp;ROUND(D$4*$E133*VLOOKUP($C133,$C$9:$U$14,COLUMNS($C$9:L$14),0)*L$17,0))</f>
        <v>321～413</v>
      </c>
      <c r="G133" s="4" t="str">
        <f>IF(VLOOKUP($C133,$C$9:$U$14,COLUMNS($C$9:M$14),0)="","",ROUND(E$4*$E133*VLOOKUP($C133,$C$9:$U$14,COLUMNS($C$9:M$14),0)*M$16,0)&amp;"～"&amp;ROUND(E$4*$E133*VLOOKUP($C133,$C$9:$U$14,COLUMNS($C$9:M$14),0)*M$17,0))</f>
        <v/>
      </c>
      <c r="H133" s="4" t="str">
        <f>IF(VLOOKUP($C133,$C$9:$U$14,COLUMNS($C$9:N$14),0)="","",ROUND(F$4*$E133*VLOOKUP($C133,$C$9:$U$14,COLUMNS($C$9:N$14),0)*N$16,0)&amp;"～"&amp;ROUND(F$4*$E133*VLOOKUP($C133,$C$9:$U$14,COLUMNS($C$9:N$14),0)*N$17,0))</f>
        <v/>
      </c>
      <c r="I133" s="4" t="str">
        <f>IF(VLOOKUP($C133,$C$9:$U$14,COLUMNS($C$9:O$14),0)="","",ROUND(G$4*$E133*VLOOKUP($C133,$C$9:$U$14,COLUMNS($C$9:O$14),0)*O$16,0)&amp;"～"&amp;ROUND(G$4*$E133*VLOOKUP($C133,$C$9:$U$14,COLUMNS($C$9:O$14),0)*O$17,0))</f>
        <v>100～129</v>
      </c>
      <c r="J133" s="4" t="str">
        <f>IF(VLOOKUP($C133,$C$9:$U$14,COLUMNS($C$9:P$14),0)="","",ROUND(H$4*$E133*VLOOKUP($C133,$C$9:$U$14,COLUMNS($C$9:P$14),0)*P$16,0)&amp;"～"&amp;ROUND(H$4*$E133*VLOOKUP($C133,$C$9:$U$14,COLUMNS($C$9:P$14),0)*P$17,0))</f>
        <v/>
      </c>
      <c r="K133" s="4" t="str">
        <f>IF(VLOOKUP($C133,$C$9:$U$14,COLUMNS($C$9:Q$14),0)="","",ROUND(I$4*$E133*VLOOKUP($C133,$C$9:$U$14,COLUMNS($C$9:Q$14),0)*Q$16,0)&amp;"～"&amp;ROUND(I$4*$E133*VLOOKUP($C133,$C$9:$U$14,COLUMNS($C$9:Q$14),0)*Q$17,0))</f>
        <v/>
      </c>
      <c r="L133" s="4" t="str">
        <f>IF(VLOOKUP($C133,$C$9:$U$14,COLUMNS($C$9:R$14),0)="","",ROUND(J$4*$E133*VLOOKUP($C133,$C$9:$U$14,COLUMNS($C$9:R$14),0)*R$16,0)&amp;"～"&amp;ROUND(J$4*$E133*VLOOKUP($C133,$C$9:$U$14,COLUMNS($C$9:R$14),0)*R$17,0))</f>
        <v/>
      </c>
      <c r="M133" s="4" t="str">
        <f>IF(VLOOKUP($C133,$C$9:$U$14,COLUMNS($C$9:S$14),0)="","",ROUND(K$4*$E133*VLOOKUP($C133,$C$9:$U$14,COLUMNS($C$9:S$14),0)*S$16,0)&amp;"～"&amp;ROUND(K$4*$E133*VLOOKUP($C133,$C$9:$U$14,COLUMNS($C$9:S$14),0)*S$17,0))</f>
        <v/>
      </c>
      <c r="N133" s="4" t="str">
        <f>IF(VLOOKUP($C133,$C$9:$U$14,COLUMNS($C$9:T$14),0)="","",ROUND(L$4*$E133*VLOOKUP($C133,$C$9:$U$14,COLUMNS($C$9:T$14),0)*T$16,0)&amp;"～"&amp;ROUND(L$4*$E133*VLOOKUP($C133,$C$9:$U$14,COLUMNS($C$9:T$14),0)*T$17,0))</f>
        <v/>
      </c>
      <c r="O133" s="4" t="str">
        <f>IF(VLOOKUP($C133,$C$9:$U$14,COLUMNS($C$9:U$14),0)="","",ROUND(M$4*$E133*VLOOKUP($C133,$C$9:$U$14,COLUMNS($C$9:U$14),0)*U$16,0)&amp;"～"&amp;ROUND(M$4*$E133*VLOOKUP($C133,$C$9:$U$14,COLUMNS($C$9:U$14),0)*U$17,0))</f>
        <v/>
      </c>
      <c r="P133" s="4" t="str">
        <f>IF(VLOOKUP($C133,$C$9:$U$14,COLUMNS($C$9:L$14),0)="","",ROUND(D$4*$E133*VLOOKUP($C133,$C$9:$U$14,COLUMNS($C$9:L$14),0)*L$18,0)&amp;"～"&amp;ROUND(D$4*$E133*VLOOKUP($C133,$C$9:$U$14,COLUMNS($C$9:L$14),0)*L$19,0))</f>
        <v>358～459</v>
      </c>
      <c r="Q133" s="4" t="str">
        <f>IF(VLOOKUP($C133,$C$9:$U$14,COLUMNS($C$9:M$14),0)="","",ROUND(E$4*$E133*VLOOKUP($C133,$C$9:$U$14,COLUMNS($C$9:M$14),0)*M$18,0)&amp;"～"&amp;ROUND(E$4*$E133*VLOOKUP($C133,$C$9:$U$14,COLUMNS($C$9:M$14),0)*M$19,0))</f>
        <v/>
      </c>
      <c r="R133" s="4" t="str">
        <f>IF(VLOOKUP($C133,$C$9:$U$14,COLUMNS($C$9:N$14),0)="","",ROUND(F$4*$E133*VLOOKUP($C133,$C$9:$U$14,COLUMNS($C$9:N$14),0)*N$18,0)&amp;"～"&amp;ROUND(F$4*$E133*VLOOKUP($C133,$C$9:$U$14,COLUMNS($C$9:N$14),0)*N$19,0))</f>
        <v/>
      </c>
      <c r="S133" s="4" t="str">
        <f>IF(VLOOKUP($C133,$C$9:$U$14,COLUMNS($C$9:O$14),0)="","",ROUND(G$4*$E133*VLOOKUP($C133,$C$9:$U$14,COLUMNS($C$9:O$14),0)*O$18,0)&amp;"～"&amp;ROUND(G$4*$E133*VLOOKUP($C133,$C$9:$U$14,COLUMNS($C$9:O$14),0)*O$19,0))</f>
        <v>112～144</v>
      </c>
      <c r="T133" s="4" t="str">
        <f>IF(VLOOKUP($C133,$C$9:$U$14,COLUMNS($C$9:P$14),0)="","",ROUND(H$4*$E133*VLOOKUP($C133,$C$9:$U$14,COLUMNS($C$9:P$14),0)*P$18,0)&amp;"～"&amp;ROUND(H$4*$E133*VLOOKUP($C133,$C$9:$U$14,COLUMNS($C$9:P$14),0)*P$19,0))</f>
        <v/>
      </c>
      <c r="U133" s="4" t="str">
        <f>IF(VLOOKUP($C133,$C$9:$U$14,COLUMNS($C$9:Q$14),0)="","",ROUND(I$4*$E133*VLOOKUP($C133,$C$9:$U$14,COLUMNS($C$9:Q$14),0)*Q$18,0)&amp;"～"&amp;ROUND(I$4*$E133*VLOOKUP($C133,$C$9:$U$14,COLUMNS($C$9:Q$14),0)*Q$19,0))</f>
        <v/>
      </c>
      <c r="V133" s="4" t="str">
        <f>IF(VLOOKUP($C133,$C$9:$U$14,COLUMNS($C$9:R$14),0)="","",ROUND(J$4*$E133*VLOOKUP($C133,$C$9:$U$14,COLUMNS($C$9:R$14),0)*R$18,0)&amp;"～"&amp;ROUND(J$4*$E133*VLOOKUP($C133,$C$9:$U$14,COLUMNS($C$9:R$14),0)*R$19,0))</f>
        <v/>
      </c>
      <c r="W133" s="4" t="str">
        <f>IF(VLOOKUP($C133,$C$9:$U$14,COLUMNS($C$9:S$14),0)="","",ROUND(K$4*$E133*VLOOKUP($C133,$C$9:$U$14,COLUMNS($C$9:S$14),0)*S$18,0)&amp;"～"&amp;ROUND(K$4*$E133*VLOOKUP($C133,$C$9:$U$14,COLUMNS($C$9:S$14),0)*S$19,0))</f>
        <v/>
      </c>
      <c r="X133" s="4" t="str">
        <f>IF(VLOOKUP($C133,$C$9:$U$14,COLUMNS($C$9:T$14),0)="","",ROUND(L$4*$E133*VLOOKUP($C133,$C$9:$U$14,COLUMNS($C$9:T$14),0)*T$18,0)&amp;"～"&amp;ROUND(L$4*$E133*VLOOKUP($C133,$C$9:$U$14,COLUMNS($C$9:T$14),0)*T$19,0))</f>
        <v/>
      </c>
      <c r="Y133" s="4"/>
      <c r="Z133" s="4">
        <f t="shared" si="22"/>
        <v>443</v>
      </c>
      <c r="AA133" s="1">
        <f t="shared" si="25"/>
        <v>399</v>
      </c>
      <c r="AB133" s="1">
        <f>IF(C133&gt;2,0,ROUND(属性价值和能力评分!$F$38*一级属性!$H$17*装备属性!E133,0))</f>
        <v>368</v>
      </c>
      <c r="AC133" s="1">
        <f t="shared" si="23"/>
        <v>97</v>
      </c>
      <c r="AD133" s="1">
        <f t="shared" si="24"/>
        <v>194</v>
      </c>
    </row>
    <row r="134" spans="2:30">
      <c r="B134" s="1">
        <v>100</v>
      </c>
      <c r="C134" s="1">
        <f t="shared" si="26"/>
        <v>3</v>
      </c>
      <c r="D134" s="1">
        <f t="shared" si="27"/>
        <v>9</v>
      </c>
      <c r="E134" s="1">
        <f t="shared" si="28"/>
        <v>70</v>
      </c>
      <c r="F134" s="4" t="str">
        <f>IF(VLOOKUP($C134,$C$9:$U$14,COLUMNS($C$9:L$14),0)="","",ROUND(D$4*$E134*VLOOKUP($C134,$C$9:$U$14,COLUMNS($C$9:L$14),0)*L$16,0)&amp;"～"&amp;ROUND(D$4*$E134*VLOOKUP($C134,$C$9:$U$14,COLUMNS($C$9:L$14),0)*L$17,0))</f>
        <v/>
      </c>
      <c r="G134" s="4" t="str">
        <f>IF(VLOOKUP($C134,$C$9:$U$14,COLUMNS($C$9:M$14),0)="","",ROUND(E$4*$E134*VLOOKUP($C134,$C$9:$U$14,COLUMNS($C$9:M$14),0)*M$16,0)&amp;"～"&amp;ROUND(E$4*$E134*VLOOKUP($C134,$C$9:$U$14,COLUMNS($C$9:M$14),0)*M$17,0))</f>
        <v>402～517</v>
      </c>
      <c r="H134" s="4" t="str">
        <f>IF(VLOOKUP($C134,$C$9:$U$14,COLUMNS($C$9:N$14),0)="","",ROUND(F$4*$E134*VLOOKUP($C134,$C$9:$U$14,COLUMNS($C$9:N$14),0)*N$16,0)&amp;"～"&amp;ROUND(F$4*$E134*VLOOKUP($C134,$C$9:$U$14,COLUMNS($C$9:N$14),0)*N$17,0))</f>
        <v/>
      </c>
      <c r="I134" s="4" t="str">
        <f>IF(VLOOKUP($C134,$C$9:$U$14,COLUMNS($C$9:O$14),0)="","",ROUND(G$4*$E134*VLOOKUP($C134,$C$9:$U$14,COLUMNS($C$9:O$14),0)*O$16,0)&amp;"～"&amp;ROUND(G$4*$E134*VLOOKUP($C134,$C$9:$U$14,COLUMNS($C$9:O$14),0)*O$17,0))</f>
        <v>60～77</v>
      </c>
      <c r="J134" s="4" t="str">
        <f>IF(VLOOKUP($C134,$C$9:$U$14,COLUMNS($C$9:P$14),0)="","",ROUND(H$4*$E134*VLOOKUP($C134,$C$9:$U$14,COLUMNS($C$9:P$14),0)*P$16,0)&amp;"～"&amp;ROUND(H$4*$E134*VLOOKUP($C134,$C$9:$U$14,COLUMNS($C$9:P$14),0)*P$17,0))</f>
        <v/>
      </c>
      <c r="K134" s="4" t="str">
        <f>IF(VLOOKUP($C134,$C$9:$U$14,COLUMNS($C$9:Q$14),0)="","",ROUND(I$4*$E134*VLOOKUP($C134,$C$9:$U$14,COLUMNS($C$9:Q$14),0)*Q$16,0)&amp;"～"&amp;ROUND(I$4*$E134*VLOOKUP($C134,$C$9:$U$14,COLUMNS($C$9:Q$14),0)*Q$17,0))</f>
        <v/>
      </c>
      <c r="L134" s="4" t="str">
        <f>IF(VLOOKUP($C134,$C$9:$U$14,COLUMNS($C$9:R$14),0)="","",ROUND(J$4*$E134*VLOOKUP($C134,$C$9:$U$14,COLUMNS($C$9:R$14),0)*R$16,0)&amp;"～"&amp;ROUND(J$4*$E134*VLOOKUP($C134,$C$9:$U$14,COLUMNS($C$9:R$14),0)*R$17,0))</f>
        <v/>
      </c>
      <c r="M134" s="4" t="str">
        <f>IF(VLOOKUP($C134,$C$9:$U$14,COLUMNS($C$9:S$14),0)="","",ROUND(K$4*$E134*VLOOKUP($C134,$C$9:$U$14,COLUMNS($C$9:S$14),0)*S$16,0)&amp;"～"&amp;ROUND(K$4*$E134*VLOOKUP($C134,$C$9:$U$14,COLUMNS($C$9:S$14),0)*S$17,0))</f>
        <v/>
      </c>
      <c r="N134" s="4" t="str">
        <f>IF(VLOOKUP($C134,$C$9:$U$14,COLUMNS($C$9:T$14),0)="","",ROUND(L$4*$E134*VLOOKUP($C134,$C$9:$U$14,COLUMNS($C$9:T$14),0)*T$16,0)&amp;"～"&amp;ROUND(L$4*$E134*VLOOKUP($C134,$C$9:$U$14,COLUMNS($C$9:T$14),0)*T$17,0))</f>
        <v/>
      </c>
      <c r="O134" s="4" t="str">
        <f>IF(VLOOKUP($C134,$C$9:$U$14,COLUMNS($C$9:U$14),0)="","",ROUND(M$4*$E134*VLOOKUP($C134,$C$9:$U$14,COLUMNS($C$9:U$14),0)*U$16,0)&amp;"～"&amp;ROUND(M$4*$E134*VLOOKUP($C134,$C$9:$U$14,COLUMNS($C$9:U$14),0)*U$17,0))</f>
        <v/>
      </c>
      <c r="P134" s="4" t="str">
        <f>IF(VLOOKUP($C134,$C$9:$U$14,COLUMNS($C$9:L$14),0)="","",ROUND(D$4*$E134*VLOOKUP($C134,$C$9:$U$14,COLUMNS($C$9:L$14),0)*L$18,0)&amp;"～"&amp;ROUND(D$4*$E134*VLOOKUP($C134,$C$9:$U$14,COLUMNS($C$9:L$14),0)*L$19,0))</f>
        <v/>
      </c>
      <c r="Q134" s="4" t="str">
        <f>IF(VLOOKUP($C134,$C$9:$U$14,COLUMNS($C$9:M$14),0)="","",ROUND(E$4*$E134*VLOOKUP($C134,$C$9:$U$14,COLUMNS($C$9:M$14),0)*M$18,0)&amp;"～"&amp;ROUND(E$4*$E134*VLOOKUP($C134,$C$9:$U$14,COLUMNS($C$9:M$14),0)*M$19,0))</f>
        <v>448～574</v>
      </c>
      <c r="R134" s="4" t="str">
        <f>IF(VLOOKUP($C134,$C$9:$U$14,COLUMNS($C$9:N$14),0)="","",ROUND(F$4*$E134*VLOOKUP($C134,$C$9:$U$14,COLUMNS($C$9:N$14),0)*N$18,0)&amp;"～"&amp;ROUND(F$4*$E134*VLOOKUP($C134,$C$9:$U$14,COLUMNS($C$9:N$14),0)*N$19,0))</f>
        <v/>
      </c>
      <c r="S134" s="4" t="str">
        <f>IF(VLOOKUP($C134,$C$9:$U$14,COLUMNS($C$9:O$14),0)="","",ROUND(G$4*$E134*VLOOKUP($C134,$C$9:$U$14,COLUMNS($C$9:O$14),0)*O$18,0)&amp;"～"&amp;ROUND(G$4*$E134*VLOOKUP($C134,$C$9:$U$14,COLUMNS($C$9:O$14),0)*O$19,0))</f>
        <v>67～86</v>
      </c>
      <c r="T134" s="4" t="str">
        <f>IF(VLOOKUP($C134,$C$9:$U$14,COLUMNS($C$9:P$14),0)="","",ROUND(H$4*$E134*VLOOKUP($C134,$C$9:$U$14,COLUMNS($C$9:P$14),0)*P$18,0)&amp;"～"&amp;ROUND(H$4*$E134*VLOOKUP($C134,$C$9:$U$14,COLUMNS($C$9:P$14),0)*P$19,0))</f>
        <v/>
      </c>
      <c r="U134" s="4" t="str">
        <f>IF(VLOOKUP($C134,$C$9:$U$14,COLUMNS($C$9:Q$14),0)="","",ROUND(I$4*$E134*VLOOKUP($C134,$C$9:$U$14,COLUMNS($C$9:Q$14),0)*Q$18,0)&amp;"～"&amp;ROUND(I$4*$E134*VLOOKUP($C134,$C$9:$U$14,COLUMNS($C$9:Q$14),0)*Q$19,0))</f>
        <v/>
      </c>
      <c r="V134" s="4" t="str">
        <f>IF(VLOOKUP($C134,$C$9:$U$14,COLUMNS($C$9:R$14),0)="","",ROUND(J$4*$E134*VLOOKUP($C134,$C$9:$U$14,COLUMNS($C$9:R$14),0)*R$18,0)&amp;"～"&amp;ROUND(J$4*$E134*VLOOKUP($C134,$C$9:$U$14,COLUMNS($C$9:R$14),0)*R$19,0))</f>
        <v/>
      </c>
      <c r="W134" s="4" t="str">
        <f>IF(VLOOKUP($C134,$C$9:$U$14,COLUMNS($C$9:S$14),0)="","",ROUND(K$4*$E134*VLOOKUP($C134,$C$9:$U$14,COLUMNS($C$9:S$14),0)*S$18,0)&amp;"～"&amp;ROUND(K$4*$E134*VLOOKUP($C134,$C$9:$U$14,COLUMNS($C$9:S$14),0)*S$19,0))</f>
        <v/>
      </c>
      <c r="X134" s="4" t="str">
        <f>IF(VLOOKUP($C134,$C$9:$U$14,COLUMNS($C$9:T$14),0)="","",ROUND(L$4*$E134*VLOOKUP($C134,$C$9:$U$14,COLUMNS($C$9:T$14),0)*T$18,0)&amp;"～"&amp;ROUND(L$4*$E134*VLOOKUP($C134,$C$9:$U$14,COLUMNS($C$9:T$14),0)*T$19,0))</f>
        <v/>
      </c>
      <c r="Y134" s="4"/>
      <c r="Z134" s="4">
        <f t="shared" si="22"/>
        <v>402</v>
      </c>
      <c r="AA134" s="1">
        <f t="shared" si="25"/>
        <v>362</v>
      </c>
      <c r="AB134" s="1">
        <f>IF(C134&gt;2,0,ROUND(属性价值和能力评分!$F$38*一级属性!$H$17*装备属性!E134,0))</f>
        <v>0</v>
      </c>
      <c r="AC134" s="1">
        <f t="shared" si="23"/>
        <v>97</v>
      </c>
      <c r="AD134" s="1">
        <f t="shared" si="24"/>
        <v>194</v>
      </c>
    </row>
    <row r="135" spans="2:30">
      <c r="B135" s="1">
        <v>101</v>
      </c>
      <c r="C135" s="1">
        <f t="shared" si="26"/>
        <v>3</v>
      </c>
      <c r="D135" s="1">
        <f t="shared" si="27"/>
        <v>10</v>
      </c>
      <c r="E135" s="1">
        <f t="shared" si="28"/>
        <v>70</v>
      </c>
      <c r="F135" s="4" t="str">
        <f>IF(VLOOKUP($C135,$C$9:$U$14,COLUMNS($C$9:L$14),0)="","",ROUND(D$4*$E135*VLOOKUP($C135,$C$9:$U$14,COLUMNS($C$9:L$14),0)*L$16,0)&amp;"～"&amp;ROUND(D$4*$E135*VLOOKUP($C135,$C$9:$U$14,COLUMNS($C$9:L$14),0)*L$17,0))</f>
        <v/>
      </c>
      <c r="G135" s="4" t="str">
        <f>IF(VLOOKUP($C135,$C$9:$U$14,COLUMNS($C$9:M$14),0)="","",ROUND(E$4*$E135*VLOOKUP($C135,$C$9:$U$14,COLUMNS($C$9:M$14),0)*M$16,0)&amp;"～"&amp;ROUND(E$4*$E135*VLOOKUP($C135,$C$9:$U$14,COLUMNS($C$9:M$14),0)*M$17,0))</f>
        <v>402～517</v>
      </c>
      <c r="H135" s="4" t="str">
        <f>IF(VLOOKUP($C135,$C$9:$U$14,COLUMNS($C$9:N$14),0)="","",ROUND(F$4*$E135*VLOOKUP($C135,$C$9:$U$14,COLUMNS($C$9:N$14),0)*N$16,0)&amp;"～"&amp;ROUND(F$4*$E135*VLOOKUP($C135,$C$9:$U$14,COLUMNS($C$9:N$14),0)*N$17,0))</f>
        <v/>
      </c>
      <c r="I135" s="4" t="str">
        <f>IF(VLOOKUP($C135,$C$9:$U$14,COLUMNS($C$9:O$14),0)="","",ROUND(G$4*$E135*VLOOKUP($C135,$C$9:$U$14,COLUMNS($C$9:O$14),0)*O$16,0)&amp;"～"&amp;ROUND(G$4*$E135*VLOOKUP($C135,$C$9:$U$14,COLUMNS($C$9:O$14),0)*O$17,0))</f>
        <v>60～77</v>
      </c>
      <c r="J135" s="4" t="str">
        <f>IF(VLOOKUP($C135,$C$9:$U$14,COLUMNS($C$9:P$14),0)="","",ROUND(H$4*$E135*VLOOKUP($C135,$C$9:$U$14,COLUMNS($C$9:P$14),0)*P$16,0)&amp;"～"&amp;ROUND(H$4*$E135*VLOOKUP($C135,$C$9:$U$14,COLUMNS($C$9:P$14),0)*P$17,0))</f>
        <v/>
      </c>
      <c r="K135" s="4" t="str">
        <f>IF(VLOOKUP($C135,$C$9:$U$14,COLUMNS($C$9:Q$14),0)="","",ROUND(I$4*$E135*VLOOKUP($C135,$C$9:$U$14,COLUMNS($C$9:Q$14),0)*Q$16,0)&amp;"～"&amp;ROUND(I$4*$E135*VLOOKUP($C135,$C$9:$U$14,COLUMNS($C$9:Q$14),0)*Q$17,0))</f>
        <v/>
      </c>
      <c r="L135" s="4" t="str">
        <f>IF(VLOOKUP($C135,$C$9:$U$14,COLUMNS($C$9:R$14),0)="","",ROUND(J$4*$E135*VLOOKUP($C135,$C$9:$U$14,COLUMNS($C$9:R$14),0)*R$16,0)&amp;"～"&amp;ROUND(J$4*$E135*VLOOKUP($C135,$C$9:$U$14,COLUMNS($C$9:R$14),0)*R$17,0))</f>
        <v/>
      </c>
      <c r="M135" s="4" t="str">
        <f>IF(VLOOKUP($C135,$C$9:$U$14,COLUMNS($C$9:S$14),0)="","",ROUND(K$4*$E135*VLOOKUP($C135,$C$9:$U$14,COLUMNS($C$9:S$14),0)*S$16,0)&amp;"～"&amp;ROUND(K$4*$E135*VLOOKUP($C135,$C$9:$U$14,COLUMNS($C$9:S$14),0)*S$17,0))</f>
        <v/>
      </c>
      <c r="N135" s="4" t="str">
        <f>IF(VLOOKUP($C135,$C$9:$U$14,COLUMNS($C$9:T$14),0)="","",ROUND(L$4*$E135*VLOOKUP($C135,$C$9:$U$14,COLUMNS($C$9:T$14),0)*T$16,0)&amp;"～"&amp;ROUND(L$4*$E135*VLOOKUP($C135,$C$9:$U$14,COLUMNS($C$9:T$14),0)*T$17,0))</f>
        <v/>
      </c>
      <c r="O135" s="4" t="str">
        <f>IF(VLOOKUP($C135,$C$9:$U$14,COLUMNS($C$9:U$14),0)="","",ROUND(M$4*$E135*VLOOKUP($C135,$C$9:$U$14,COLUMNS($C$9:U$14),0)*U$16,0)&amp;"～"&amp;ROUND(M$4*$E135*VLOOKUP($C135,$C$9:$U$14,COLUMNS($C$9:U$14),0)*U$17,0))</f>
        <v/>
      </c>
      <c r="P135" s="4" t="str">
        <f>IF(VLOOKUP($C135,$C$9:$U$14,COLUMNS($C$9:L$14),0)="","",ROUND(D$4*$E135*VLOOKUP($C135,$C$9:$U$14,COLUMNS($C$9:L$14),0)*L$18,0)&amp;"～"&amp;ROUND(D$4*$E135*VLOOKUP($C135,$C$9:$U$14,COLUMNS($C$9:L$14),0)*L$19,0))</f>
        <v/>
      </c>
      <c r="Q135" s="4" t="str">
        <f>IF(VLOOKUP($C135,$C$9:$U$14,COLUMNS($C$9:M$14),0)="","",ROUND(E$4*$E135*VLOOKUP($C135,$C$9:$U$14,COLUMNS($C$9:M$14),0)*M$18,0)&amp;"～"&amp;ROUND(E$4*$E135*VLOOKUP($C135,$C$9:$U$14,COLUMNS($C$9:M$14),0)*M$19,0))</f>
        <v>448～574</v>
      </c>
      <c r="R135" s="4" t="str">
        <f>IF(VLOOKUP($C135,$C$9:$U$14,COLUMNS($C$9:N$14),0)="","",ROUND(F$4*$E135*VLOOKUP($C135,$C$9:$U$14,COLUMNS($C$9:N$14),0)*N$18,0)&amp;"～"&amp;ROUND(F$4*$E135*VLOOKUP($C135,$C$9:$U$14,COLUMNS($C$9:N$14),0)*N$19,0))</f>
        <v/>
      </c>
      <c r="S135" s="4" t="str">
        <f>IF(VLOOKUP($C135,$C$9:$U$14,COLUMNS($C$9:O$14),0)="","",ROUND(G$4*$E135*VLOOKUP($C135,$C$9:$U$14,COLUMNS($C$9:O$14),0)*O$18,0)&amp;"～"&amp;ROUND(G$4*$E135*VLOOKUP($C135,$C$9:$U$14,COLUMNS($C$9:O$14),0)*O$19,0))</f>
        <v>67～86</v>
      </c>
      <c r="T135" s="4" t="str">
        <f>IF(VLOOKUP($C135,$C$9:$U$14,COLUMNS($C$9:P$14),0)="","",ROUND(H$4*$E135*VLOOKUP($C135,$C$9:$U$14,COLUMNS($C$9:P$14),0)*P$18,0)&amp;"～"&amp;ROUND(H$4*$E135*VLOOKUP($C135,$C$9:$U$14,COLUMNS($C$9:P$14),0)*P$19,0))</f>
        <v/>
      </c>
      <c r="U135" s="4" t="str">
        <f>IF(VLOOKUP($C135,$C$9:$U$14,COLUMNS($C$9:Q$14),0)="","",ROUND(I$4*$E135*VLOOKUP($C135,$C$9:$U$14,COLUMNS($C$9:Q$14),0)*Q$18,0)&amp;"～"&amp;ROUND(I$4*$E135*VLOOKUP($C135,$C$9:$U$14,COLUMNS($C$9:Q$14),0)*Q$19,0))</f>
        <v/>
      </c>
      <c r="V135" s="4" t="str">
        <f>IF(VLOOKUP($C135,$C$9:$U$14,COLUMNS($C$9:R$14),0)="","",ROUND(J$4*$E135*VLOOKUP($C135,$C$9:$U$14,COLUMNS($C$9:R$14),0)*R$18,0)&amp;"～"&amp;ROUND(J$4*$E135*VLOOKUP($C135,$C$9:$U$14,COLUMNS($C$9:R$14),0)*R$19,0))</f>
        <v/>
      </c>
      <c r="W135" s="4" t="str">
        <f>IF(VLOOKUP($C135,$C$9:$U$14,COLUMNS($C$9:S$14),0)="","",ROUND(K$4*$E135*VLOOKUP($C135,$C$9:$U$14,COLUMNS($C$9:S$14),0)*S$18,0)&amp;"～"&amp;ROUND(K$4*$E135*VLOOKUP($C135,$C$9:$U$14,COLUMNS($C$9:S$14),0)*S$19,0))</f>
        <v/>
      </c>
      <c r="X135" s="4" t="str">
        <f>IF(VLOOKUP($C135,$C$9:$U$14,COLUMNS($C$9:T$14),0)="","",ROUND(L$4*$E135*VLOOKUP($C135,$C$9:$U$14,COLUMNS($C$9:T$14),0)*T$18,0)&amp;"～"&amp;ROUND(L$4*$E135*VLOOKUP($C135,$C$9:$U$14,COLUMNS($C$9:T$14),0)*T$19,0))</f>
        <v/>
      </c>
      <c r="Y135" s="4"/>
      <c r="Z135" s="4">
        <f t="shared" si="22"/>
        <v>402</v>
      </c>
      <c r="AA135" s="1">
        <f t="shared" si="25"/>
        <v>362</v>
      </c>
      <c r="AB135" s="1">
        <f>IF(C135&gt;2,0,ROUND(属性价值和能力评分!$F$38*一级属性!$H$17*装备属性!E135,0))</f>
        <v>0</v>
      </c>
      <c r="AC135" s="1">
        <f t="shared" si="23"/>
        <v>97</v>
      </c>
      <c r="AD135" s="1">
        <f t="shared" si="24"/>
        <v>194</v>
      </c>
    </row>
    <row r="136" spans="2:30">
      <c r="B136" s="1">
        <v>102</v>
      </c>
      <c r="C136" s="1">
        <f t="shared" si="26"/>
        <v>4</v>
      </c>
      <c r="D136" s="1">
        <f t="shared" si="27"/>
        <v>11</v>
      </c>
      <c r="E136" s="1">
        <f t="shared" si="28"/>
        <v>70</v>
      </c>
      <c r="F136" s="4" t="str">
        <f>IF(VLOOKUP($C136,$C$9:$U$14,COLUMNS($C$9:L$14),0)="","",ROUND(D$4*$E136*VLOOKUP($C136,$C$9:$U$14,COLUMNS($C$9:L$14),0)*L$16,0)&amp;"～"&amp;ROUND(D$4*$E136*VLOOKUP($C136,$C$9:$U$14,COLUMNS($C$9:L$14),0)*L$17,0))</f>
        <v/>
      </c>
      <c r="G136" s="4" t="str">
        <f>IF(VLOOKUP($C136,$C$9:$U$14,COLUMNS($C$9:M$14),0)="","",ROUND(E$4*$E136*VLOOKUP($C136,$C$9:$U$14,COLUMNS($C$9:M$14),0)*M$16,0)&amp;"～"&amp;ROUND(E$4*$E136*VLOOKUP($C136,$C$9:$U$14,COLUMNS($C$9:M$14),0)*M$17,0))</f>
        <v/>
      </c>
      <c r="H136" s="4" t="str">
        <f>IF(VLOOKUP($C136,$C$9:$U$14,COLUMNS($C$9:N$14),0)="","",ROUND(F$4*$E136*VLOOKUP($C136,$C$9:$U$14,COLUMNS($C$9:N$14),0)*N$16,0)&amp;"～"&amp;ROUND(F$4*$E136*VLOOKUP($C136,$C$9:$U$14,COLUMNS($C$9:N$14),0)*N$17,0))</f>
        <v/>
      </c>
      <c r="I136" s="4" t="str">
        <f>IF(VLOOKUP($C136,$C$9:$U$14,COLUMNS($C$9:O$14),0)="","",ROUND(G$4*$E136*VLOOKUP($C136,$C$9:$U$14,COLUMNS($C$9:O$14),0)*O$16,0)&amp;"～"&amp;ROUND(G$4*$E136*VLOOKUP($C136,$C$9:$U$14,COLUMNS($C$9:O$14),0)*O$17,0))</f>
        <v/>
      </c>
      <c r="J136" s="4" t="str">
        <f>IF(VLOOKUP($C136,$C$9:$U$14,COLUMNS($C$9:P$14),0)="","",ROUND(H$4*$E136*VLOOKUP($C136,$C$9:$U$14,COLUMNS($C$9:P$14),0)*P$16,0)&amp;"～"&amp;ROUND(H$4*$E136*VLOOKUP($C136,$C$9:$U$14,COLUMNS($C$9:P$14),0)*P$17,0))</f>
        <v>110～142</v>
      </c>
      <c r="K136" s="4" t="str">
        <f>IF(VLOOKUP($C136,$C$9:$U$14,COLUMNS($C$9:Q$14),0)="","",ROUND(I$4*$E136*VLOOKUP($C136,$C$9:$U$14,COLUMNS($C$9:Q$14),0)*Q$16,0)&amp;"～"&amp;ROUND(I$4*$E136*VLOOKUP($C136,$C$9:$U$14,COLUMNS($C$9:Q$14),0)*Q$17,0))</f>
        <v>59～76</v>
      </c>
      <c r="L136" s="4" t="str">
        <f>IF(VLOOKUP($C136,$C$9:$U$14,COLUMNS($C$9:R$14),0)="","",ROUND(J$4*$E136*VLOOKUP($C136,$C$9:$U$14,COLUMNS($C$9:R$14),0)*R$16,0)&amp;"～"&amp;ROUND(J$4*$E136*VLOOKUP($C136,$C$9:$U$14,COLUMNS($C$9:R$14),0)*R$17,0))</f>
        <v/>
      </c>
      <c r="M136" s="4" t="str">
        <f>IF(VLOOKUP($C136,$C$9:$U$14,COLUMNS($C$9:S$14),0)="","",ROUND(K$4*$E136*VLOOKUP($C136,$C$9:$U$14,COLUMNS($C$9:S$14),0)*S$16,0)&amp;"～"&amp;ROUND(K$4*$E136*VLOOKUP($C136,$C$9:$U$14,COLUMNS($C$9:S$14),0)*S$17,0))</f>
        <v/>
      </c>
      <c r="N136" s="4" t="str">
        <f>IF(VLOOKUP($C136,$C$9:$U$14,COLUMNS($C$9:T$14),0)="","",ROUND(L$4*$E136*VLOOKUP($C136,$C$9:$U$14,COLUMNS($C$9:T$14),0)*T$16,0)&amp;"～"&amp;ROUND(L$4*$E136*VLOOKUP($C136,$C$9:$U$14,COLUMNS($C$9:T$14),0)*T$17,0))</f>
        <v/>
      </c>
      <c r="O136" s="4" t="str">
        <f>IF(VLOOKUP($C136,$C$9:$U$14,COLUMNS($C$9:U$14),0)="","",ROUND(M$4*$E136*VLOOKUP($C136,$C$9:$U$14,COLUMNS($C$9:U$14),0)*U$16,0)&amp;"～"&amp;ROUND(M$4*$E136*VLOOKUP($C136,$C$9:$U$14,COLUMNS($C$9:U$14),0)*U$17,0))</f>
        <v/>
      </c>
      <c r="P136" s="4" t="str">
        <f>IF(VLOOKUP($C136,$C$9:$U$14,COLUMNS($C$9:L$14),0)="","",ROUND(D$4*$E136*VLOOKUP($C136,$C$9:$U$14,COLUMNS($C$9:L$14),0)*L$18,0)&amp;"～"&amp;ROUND(D$4*$E136*VLOOKUP($C136,$C$9:$U$14,COLUMNS($C$9:L$14),0)*L$19,0))</f>
        <v/>
      </c>
      <c r="Q136" s="4" t="str">
        <f>IF(VLOOKUP($C136,$C$9:$U$14,COLUMNS($C$9:M$14),0)="","",ROUND(E$4*$E136*VLOOKUP($C136,$C$9:$U$14,COLUMNS($C$9:M$14),0)*M$18,0)&amp;"～"&amp;ROUND(E$4*$E136*VLOOKUP($C136,$C$9:$U$14,COLUMNS($C$9:M$14),0)*M$19,0))</f>
        <v/>
      </c>
      <c r="R136" s="4" t="str">
        <f>IF(VLOOKUP($C136,$C$9:$U$14,COLUMNS($C$9:N$14),0)="","",ROUND(F$4*$E136*VLOOKUP($C136,$C$9:$U$14,COLUMNS($C$9:N$14),0)*N$18,0)&amp;"～"&amp;ROUND(F$4*$E136*VLOOKUP($C136,$C$9:$U$14,COLUMNS($C$9:N$14),0)*N$19,0))</f>
        <v/>
      </c>
      <c r="S136" s="4" t="str">
        <f>IF(VLOOKUP($C136,$C$9:$U$14,COLUMNS($C$9:O$14),0)="","",ROUND(G$4*$E136*VLOOKUP($C136,$C$9:$U$14,COLUMNS($C$9:O$14),0)*O$18,0)&amp;"～"&amp;ROUND(G$4*$E136*VLOOKUP($C136,$C$9:$U$14,COLUMNS($C$9:O$14),0)*O$19,0))</f>
        <v/>
      </c>
      <c r="T136" s="4" t="str">
        <f>IF(VLOOKUP($C136,$C$9:$U$14,COLUMNS($C$9:P$14),0)="","",ROUND(H$4*$E136*VLOOKUP($C136,$C$9:$U$14,COLUMNS($C$9:P$14),0)*P$18,0)&amp;"～"&amp;ROUND(H$4*$E136*VLOOKUP($C136,$C$9:$U$14,COLUMNS($C$9:P$14),0)*P$19,0))</f>
        <v>123～158</v>
      </c>
      <c r="U136" s="4" t="str">
        <f>IF(VLOOKUP($C136,$C$9:$U$14,COLUMNS($C$9:Q$14),0)="","",ROUND(I$4*$E136*VLOOKUP($C136,$C$9:$U$14,COLUMNS($C$9:Q$14),0)*Q$18,0)&amp;"～"&amp;ROUND(I$4*$E136*VLOOKUP($C136,$C$9:$U$14,COLUMNS($C$9:Q$14),0)*Q$19,0))</f>
        <v>66～84</v>
      </c>
      <c r="V136" s="4" t="str">
        <f>IF(VLOOKUP($C136,$C$9:$U$14,COLUMNS($C$9:R$14),0)="","",ROUND(J$4*$E136*VLOOKUP($C136,$C$9:$U$14,COLUMNS($C$9:R$14),0)*R$18,0)&amp;"～"&amp;ROUND(J$4*$E136*VLOOKUP($C136,$C$9:$U$14,COLUMNS($C$9:R$14),0)*R$19,0))</f>
        <v/>
      </c>
      <c r="W136" s="4" t="str">
        <f>IF(VLOOKUP($C136,$C$9:$U$14,COLUMNS($C$9:S$14),0)="","",ROUND(K$4*$E136*VLOOKUP($C136,$C$9:$U$14,COLUMNS($C$9:S$14),0)*S$18,0)&amp;"～"&amp;ROUND(K$4*$E136*VLOOKUP($C136,$C$9:$U$14,COLUMNS($C$9:S$14),0)*S$19,0))</f>
        <v/>
      </c>
      <c r="X136" s="4" t="str">
        <f>IF(VLOOKUP($C136,$C$9:$U$14,COLUMNS($C$9:T$14),0)="","",ROUND(L$4*$E136*VLOOKUP($C136,$C$9:$U$14,COLUMNS($C$9:T$14),0)*T$18,0)&amp;"～"&amp;ROUND(L$4*$E136*VLOOKUP($C136,$C$9:$U$14,COLUMNS($C$9:T$14),0)*T$19,0))</f>
        <v/>
      </c>
      <c r="Y136" s="4"/>
      <c r="Z136" s="4">
        <f t="shared" si="22"/>
        <v>356</v>
      </c>
      <c r="AA136" s="1">
        <f t="shared" si="25"/>
        <v>320</v>
      </c>
      <c r="AB136" s="1">
        <f>IF(C136&gt;2,0,ROUND(属性价值和能力评分!$F$38*一级属性!$H$17*装备属性!E136,0))</f>
        <v>0</v>
      </c>
      <c r="AC136" s="1">
        <f t="shared" si="23"/>
        <v>97</v>
      </c>
      <c r="AD136" s="1">
        <f t="shared" si="24"/>
        <v>194</v>
      </c>
    </row>
    <row r="137" spans="2:30">
      <c r="B137" s="1">
        <v>103</v>
      </c>
      <c r="C137" s="1">
        <f t="shared" si="26"/>
        <v>5</v>
      </c>
      <c r="D137" s="1">
        <f t="shared" si="27"/>
        <v>12</v>
      </c>
      <c r="E137" s="1">
        <f t="shared" si="28"/>
        <v>70</v>
      </c>
      <c r="F137" s="4" t="str">
        <f>IF(VLOOKUP($C137,$C$9:$U$14,COLUMNS($C$9:L$14),0)="","",ROUND(D$4*$E137*VLOOKUP($C137,$C$9:$U$14,COLUMNS($C$9:L$14),0)*L$16,0)&amp;"～"&amp;ROUND(D$4*$E137*VLOOKUP($C137,$C$9:$U$14,COLUMNS($C$9:L$14),0)*L$17,0))</f>
        <v>482～620</v>
      </c>
      <c r="G137" s="4" t="str">
        <f>IF(VLOOKUP($C137,$C$9:$U$14,COLUMNS($C$9:M$14),0)="","",ROUND(E$4*$E137*VLOOKUP($C137,$C$9:$U$14,COLUMNS($C$9:M$14),0)*M$16,0)&amp;"～"&amp;ROUND(E$4*$E137*VLOOKUP($C137,$C$9:$U$14,COLUMNS($C$9:M$14),0)*M$17,0))</f>
        <v/>
      </c>
      <c r="H137" s="4" t="str">
        <f>IF(VLOOKUP($C137,$C$9:$U$14,COLUMNS($C$9:N$14),0)="","",ROUND(F$4*$E137*VLOOKUP($C137,$C$9:$U$14,COLUMNS($C$9:N$14),0)*N$16,0)&amp;"～"&amp;ROUND(F$4*$E137*VLOOKUP($C137,$C$9:$U$14,COLUMNS($C$9:N$14),0)*N$17,0))</f>
        <v/>
      </c>
      <c r="I137" s="4" t="str">
        <f>IF(VLOOKUP($C137,$C$9:$U$14,COLUMNS($C$9:O$14),0)="","",ROUND(G$4*$E137*VLOOKUP($C137,$C$9:$U$14,COLUMNS($C$9:O$14),0)*O$16,0)&amp;"～"&amp;ROUND(G$4*$E137*VLOOKUP($C137,$C$9:$U$14,COLUMNS($C$9:O$14),0)*O$17,0))</f>
        <v>40～52</v>
      </c>
      <c r="J137" s="4" t="str">
        <f>IF(VLOOKUP($C137,$C$9:$U$14,COLUMNS($C$9:P$14),0)="","",ROUND(H$4*$E137*VLOOKUP($C137,$C$9:$U$14,COLUMNS($C$9:P$14),0)*P$16,0)&amp;"～"&amp;ROUND(H$4*$E137*VLOOKUP($C137,$C$9:$U$14,COLUMNS($C$9:P$14),0)*P$17,0))</f>
        <v/>
      </c>
      <c r="K137" s="4" t="str">
        <f>IF(VLOOKUP($C137,$C$9:$U$14,COLUMNS($C$9:Q$14),0)="","",ROUND(I$4*$E137*VLOOKUP($C137,$C$9:$U$14,COLUMNS($C$9:Q$14),0)*Q$16,0)&amp;"～"&amp;ROUND(I$4*$E137*VLOOKUP($C137,$C$9:$U$14,COLUMNS($C$9:Q$14),0)*Q$17,0))</f>
        <v/>
      </c>
      <c r="L137" s="4" t="str">
        <f>IF(VLOOKUP($C137,$C$9:$U$14,COLUMNS($C$9:R$14),0)="","",ROUND(J$4*$E137*VLOOKUP($C137,$C$9:$U$14,COLUMNS($C$9:R$14),0)*R$16,0)&amp;"～"&amp;ROUND(J$4*$E137*VLOOKUP($C137,$C$9:$U$14,COLUMNS($C$9:R$14),0)*R$17,0))</f>
        <v/>
      </c>
      <c r="M137" s="4" t="str">
        <f>IF(VLOOKUP($C137,$C$9:$U$14,COLUMNS($C$9:S$14),0)="","",ROUND(K$4*$E137*VLOOKUP($C137,$C$9:$U$14,COLUMNS($C$9:S$14),0)*S$16,0)&amp;"～"&amp;ROUND(K$4*$E137*VLOOKUP($C137,$C$9:$U$14,COLUMNS($C$9:S$14),0)*S$17,0))</f>
        <v/>
      </c>
      <c r="N137" s="4" t="str">
        <f>IF(VLOOKUP($C137,$C$9:$U$14,COLUMNS($C$9:T$14),0)="","",ROUND(L$4*$E137*VLOOKUP($C137,$C$9:$U$14,COLUMNS($C$9:T$14),0)*T$16,0)&amp;"～"&amp;ROUND(L$4*$E137*VLOOKUP($C137,$C$9:$U$14,COLUMNS($C$9:T$14),0)*T$17,0))</f>
        <v/>
      </c>
      <c r="O137" s="4" t="str">
        <f>IF(VLOOKUP($C137,$C$9:$U$14,COLUMNS($C$9:U$14),0)="","",ROUND(M$4*$E137*VLOOKUP($C137,$C$9:$U$14,COLUMNS($C$9:U$14),0)*U$16,0)&amp;"～"&amp;ROUND(M$4*$E137*VLOOKUP($C137,$C$9:$U$14,COLUMNS($C$9:U$14),0)*U$17,0))</f>
        <v/>
      </c>
      <c r="P137" s="4" t="str">
        <f>IF(VLOOKUP($C137,$C$9:$U$14,COLUMNS($C$9:L$14),0)="","",ROUND(D$4*$E137*VLOOKUP($C137,$C$9:$U$14,COLUMNS($C$9:L$14),0)*L$18,0)&amp;"～"&amp;ROUND(D$4*$E137*VLOOKUP($C137,$C$9:$U$14,COLUMNS($C$9:L$14),0)*L$19,0))</f>
        <v>537～689</v>
      </c>
      <c r="Q137" s="4" t="str">
        <f>IF(VLOOKUP($C137,$C$9:$U$14,COLUMNS($C$9:M$14),0)="","",ROUND(E$4*$E137*VLOOKUP($C137,$C$9:$U$14,COLUMNS($C$9:M$14),0)*M$18,0)&amp;"～"&amp;ROUND(E$4*$E137*VLOOKUP($C137,$C$9:$U$14,COLUMNS($C$9:M$14),0)*M$19,0))</f>
        <v/>
      </c>
      <c r="R137" s="4" t="str">
        <f>IF(VLOOKUP($C137,$C$9:$U$14,COLUMNS($C$9:N$14),0)="","",ROUND(F$4*$E137*VLOOKUP($C137,$C$9:$U$14,COLUMNS($C$9:N$14),0)*N$18,0)&amp;"～"&amp;ROUND(F$4*$E137*VLOOKUP($C137,$C$9:$U$14,COLUMNS($C$9:N$14),0)*N$19,0))</f>
        <v/>
      </c>
      <c r="S137" s="4" t="str">
        <f>IF(VLOOKUP($C137,$C$9:$U$14,COLUMNS($C$9:O$14),0)="","",ROUND(G$4*$E137*VLOOKUP($C137,$C$9:$U$14,COLUMNS($C$9:O$14),0)*O$18,0)&amp;"～"&amp;ROUND(G$4*$E137*VLOOKUP($C137,$C$9:$U$14,COLUMNS($C$9:O$14),0)*O$19,0))</f>
        <v>45～57</v>
      </c>
      <c r="T137" s="4" t="str">
        <f>IF(VLOOKUP($C137,$C$9:$U$14,COLUMNS($C$9:P$14),0)="","",ROUND(H$4*$E137*VLOOKUP($C137,$C$9:$U$14,COLUMNS($C$9:P$14),0)*P$18,0)&amp;"～"&amp;ROUND(H$4*$E137*VLOOKUP($C137,$C$9:$U$14,COLUMNS($C$9:P$14),0)*P$19,0))</f>
        <v/>
      </c>
      <c r="U137" s="4" t="str">
        <f>IF(VLOOKUP($C137,$C$9:$U$14,COLUMNS($C$9:Q$14),0)="","",ROUND(I$4*$E137*VLOOKUP($C137,$C$9:$U$14,COLUMNS($C$9:Q$14),0)*Q$18,0)&amp;"～"&amp;ROUND(I$4*$E137*VLOOKUP($C137,$C$9:$U$14,COLUMNS($C$9:Q$14),0)*Q$19,0))</f>
        <v/>
      </c>
      <c r="V137" s="4" t="str">
        <f>IF(VLOOKUP($C137,$C$9:$U$14,COLUMNS($C$9:R$14),0)="","",ROUND(J$4*$E137*VLOOKUP($C137,$C$9:$U$14,COLUMNS($C$9:R$14),0)*R$18,0)&amp;"～"&amp;ROUND(J$4*$E137*VLOOKUP($C137,$C$9:$U$14,COLUMNS($C$9:R$14),0)*R$19,0))</f>
        <v/>
      </c>
      <c r="W137" s="4" t="str">
        <f>IF(VLOOKUP($C137,$C$9:$U$14,COLUMNS($C$9:S$14),0)="","",ROUND(K$4*$E137*VLOOKUP($C137,$C$9:$U$14,COLUMNS($C$9:S$14),0)*S$18,0)&amp;"～"&amp;ROUND(K$4*$E137*VLOOKUP($C137,$C$9:$U$14,COLUMNS($C$9:S$14),0)*S$19,0))</f>
        <v/>
      </c>
      <c r="X137" s="4" t="str">
        <f>IF(VLOOKUP($C137,$C$9:$U$14,COLUMNS($C$9:T$14),0)="","",ROUND(L$4*$E137*VLOOKUP($C137,$C$9:$U$14,COLUMNS($C$9:T$14),0)*T$18,0)&amp;"～"&amp;ROUND(L$4*$E137*VLOOKUP($C137,$C$9:$U$14,COLUMNS($C$9:T$14),0)*T$19,0))</f>
        <v/>
      </c>
      <c r="Y137" s="4"/>
      <c r="Z137" s="4">
        <f t="shared" si="22"/>
        <v>349</v>
      </c>
      <c r="AA137" s="1">
        <f t="shared" si="25"/>
        <v>314</v>
      </c>
      <c r="AB137" s="1">
        <f>IF(C137&gt;2,0,ROUND(属性价值和能力评分!$F$38*一级属性!$H$17*装备属性!E137,0))</f>
        <v>0</v>
      </c>
      <c r="AC137" s="1">
        <f t="shared" si="23"/>
        <v>97</v>
      </c>
      <c r="AD137" s="1">
        <f t="shared" si="24"/>
        <v>194</v>
      </c>
    </row>
    <row r="138" spans="2:30">
      <c r="B138" s="1">
        <v>104</v>
      </c>
      <c r="C138" s="1">
        <f t="shared" si="26"/>
        <v>6</v>
      </c>
      <c r="D138" s="1">
        <f t="shared" si="27"/>
        <v>13</v>
      </c>
      <c r="E138" s="1">
        <f t="shared" si="28"/>
        <v>70</v>
      </c>
      <c r="F138" s="4" t="str">
        <f>IF(VLOOKUP($C138,$C$9:$U$14,COLUMNS($C$9:L$14),0)="","",ROUND(D$4*$E138*VLOOKUP($C138,$C$9:$U$14,COLUMNS($C$9:L$14),0)*L$16,0)&amp;"～"&amp;ROUND(D$4*$E138*VLOOKUP($C138,$C$9:$U$14,COLUMNS($C$9:L$14),0)*L$17,0))</f>
        <v/>
      </c>
      <c r="G138" s="4" t="str">
        <f>IF(VLOOKUP($C138,$C$9:$U$14,COLUMNS($C$9:M$14),0)="","",ROUND(E$4*$E138*VLOOKUP($C138,$C$9:$U$14,COLUMNS($C$9:M$14),0)*M$16,0)&amp;"～"&amp;ROUND(E$4*$E138*VLOOKUP($C138,$C$9:$U$14,COLUMNS($C$9:M$14),0)*M$17,0))</f>
        <v/>
      </c>
      <c r="H138" s="4" t="str">
        <f>IF(VLOOKUP($C138,$C$9:$U$14,COLUMNS($C$9:N$14),0)="","",ROUND(F$4*$E138*VLOOKUP($C138,$C$9:$U$14,COLUMNS($C$9:N$14),0)*N$16,0)&amp;"～"&amp;ROUND(F$4*$E138*VLOOKUP($C138,$C$9:$U$14,COLUMNS($C$9:N$14),0)*N$17,0))</f>
        <v/>
      </c>
      <c r="I138" s="4" t="str">
        <f>IF(VLOOKUP($C138,$C$9:$U$14,COLUMNS($C$9:O$14),0)="","",ROUND(G$4*$E138*VLOOKUP($C138,$C$9:$U$14,COLUMNS($C$9:O$14),0)*O$16,0)&amp;"～"&amp;ROUND(G$4*$E138*VLOOKUP($C138,$C$9:$U$14,COLUMNS($C$9:O$14),0)*O$17,0))</f>
        <v/>
      </c>
      <c r="J138" s="4" t="str">
        <f>IF(VLOOKUP($C138,$C$9:$U$14,COLUMNS($C$9:P$14),0)="","",ROUND(H$4*$E138*VLOOKUP($C138,$C$9:$U$14,COLUMNS($C$9:P$14),0)*P$16,0)&amp;"～"&amp;ROUND(H$4*$E138*VLOOKUP($C138,$C$9:$U$14,COLUMNS($C$9:P$14),0)*P$17,0))</f>
        <v/>
      </c>
      <c r="K138" s="4" t="str">
        <f>IF(VLOOKUP($C138,$C$9:$U$14,COLUMNS($C$9:Q$14),0)="","",ROUND(I$4*$E138*VLOOKUP($C138,$C$9:$U$14,COLUMNS($C$9:Q$14),0)*Q$16,0)&amp;"～"&amp;ROUND(I$4*$E138*VLOOKUP($C138,$C$9:$U$14,COLUMNS($C$9:Q$14),0)*Q$17,0))</f>
        <v>59～76</v>
      </c>
      <c r="L138" s="4" t="str">
        <f>IF(VLOOKUP($C138,$C$9:$U$14,COLUMNS($C$9:R$14),0)="","",ROUND(J$4*$E138*VLOOKUP($C138,$C$9:$U$14,COLUMNS($C$9:R$14),0)*R$16,0)&amp;"～"&amp;ROUND(J$4*$E138*VLOOKUP($C138,$C$9:$U$14,COLUMNS($C$9:R$14),0)*R$17,0))</f>
        <v>46～82</v>
      </c>
      <c r="M138" s="4" t="str">
        <f>IF(VLOOKUP($C138,$C$9:$U$14,COLUMNS($C$9:S$14),0)="","",ROUND(K$4*$E138*VLOOKUP($C138,$C$9:$U$14,COLUMNS($C$9:S$14),0)*S$16,0)&amp;"～"&amp;ROUND(K$4*$E138*VLOOKUP($C138,$C$9:$U$14,COLUMNS($C$9:S$14),0)*S$17,0))</f>
        <v/>
      </c>
      <c r="N138" s="4" t="str">
        <f>IF(VLOOKUP($C138,$C$9:$U$14,COLUMNS($C$9:T$14),0)="","",ROUND(L$4*$E138*VLOOKUP($C138,$C$9:$U$14,COLUMNS($C$9:T$14),0)*T$16,0)&amp;"～"&amp;ROUND(L$4*$E138*VLOOKUP($C138,$C$9:$U$14,COLUMNS($C$9:T$14),0)*T$17,0))</f>
        <v/>
      </c>
      <c r="O138" s="4" t="str">
        <f>IF(VLOOKUP($C138,$C$9:$U$14,COLUMNS($C$9:U$14),0)="","",ROUND(M$4*$E138*VLOOKUP($C138,$C$9:$U$14,COLUMNS($C$9:U$14),0)*U$16,0)&amp;"～"&amp;ROUND(M$4*$E138*VLOOKUP($C138,$C$9:$U$14,COLUMNS($C$9:U$14),0)*U$17,0))</f>
        <v/>
      </c>
      <c r="P138" s="4" t="str">
        <f>IF(VLOOKUP($C138,$C$9:$U$14,COLUMNS($C$9:L$14),0)="","",ROUND(D$4*$E138*VLOOKUP($C138,$C$9:$U$14,COLUMNS($C$9:L$14),0)*L$18,0)&amp;"～"&amp;ROUND(D$4*$E138*VLOOKUP($C138,$C$9:$U$14,COLUMNS($C$9:L$14),0)*L$19,0))</f>
        <v/>
      </c>
      <c r="Q138" s="4" t="str">
        <f>IF(VLOOKUP($C138,$C$9:$U$14,COLUMNS($C$9:M$14),0)="","",ROUND(E$4*$E138*VLOOKUP($C138,$C$9:$U$14,COLUMNS($C$9:M$14),0)*M$18,0)&amp;"～"&amp;ROUND(E$4*$E138*VLOOKUP($C138,$C$9:$U$14,COLUMNS($C$9:M$14),0)*M$19,0))</f>
        <v/>
      </c>
      <c r="R138" s="4" t="str">
        <f>IF(VLOOKUP($C138,$C$9:$U$14,COLUMNS($C$9:N$14),0)="","",ROUND(F$4*$E138*VLOOKUP($C138,$C$9:$U$14,COLUMNS($C$9:N$14),0)*N$18,0)&amp;"～"&amp;ROUND(F$4*$E138*VLOOKUP($C138,$C$9:$U$14,COLUMNS($C$9:N$14),0)*N$19,0))</f>
        <v/>
      </c>
      <c r="S138" s="4" t="str">
        <f>IF(VLOOKUP($C138,$C$9:$U$14,COLUMNS($C$9:O$14),0)="","",ROUND(G$4*$E138*VLOOKUP($C138,$C$9:$U$14,COLUMNS($C$9:O$14),0)*O$18,0)&amp;"～"&amp;ROUND(G$4*$E138*VLOOKUP($C138,$C$9:$U$14,COLUMNS($C$9:O$14),0)*O$19,0))</f>
        <v/>
      </c>
      <c r="T138" s="4" t="str">
        <f>IF(VLOOKUP($C138,$C$9:$U$14,COLUMNS($C$9:P$14),0)="","",ROUND(H$4*$E138*VLOOKUP($C138,$C$9:$U$14,COLUMNS($C$9:P$14),0)*P$18,0)&amp;"～"&amp;ROUND(H$4*$E138*VLOOKUP($C138,$C$9:$U$14,COLUMNS($C$9:P$14),0)*P$19,0))</f>
        <v/>
      </c>
      <c r="U138" s="4" t="str">
        <f>IF(VLOOKUP($C138,$C$9:$U$14,COLUMNS($C$9:Q$14),0)="","",ROUND(I$4*$E138*VLOOKUP($C138,$C$9:$U$14,COLUMNS($C$9:Q$14),0)*Q$18,0)&amp;"～"&amp;ROUND(I$4*$E138*VLOOKUP($C138,$C$9:$U$14,COLUMNS($C$9:Q$14),0)*Q$19,0))</f>
        <v>66～84</v>
      </c>
      <c r="V138" s="4" t="str">
        <f>IF(VLOOKUP($C138,$C$9:$U$14,COLUMNS($C$9:R$14),0)="","",ROUND(J$4*$E138*VLOOKUP($C138,$C$9:$U$14,COLUMNS($C$9:R$14),0)*R$18,0)&amp;"～"&amp;ROUND(J$4*$E138*VLOOKUP($C138,$C$9:$U$14,COLUMNS($C$9:R$14),0)*R$19,0))</f>
        <v>50～91</v>
      </c>
      <c r="W138" s="4" t="str">
        <f>IF(VLOOKUP($C138,$C$9:$U$14,COLUMNS($C$9:S$14),0)="","",ROUND(K$4*$E138*VLOOKUP($C138,$C$9:$U$14,COLUMNS($C$9:S$14),0)*S$18,0)&amp;"～"&amp;ROUND(K$4*$E138*VLOOKUP($C138,$C$9:$U$14,COLUMNS($C$9:S$14),0)*S$19,0))</f>
        <v/>
      </c>
      <c r="X138" s="4" t="str">
        <f>IF(VLOOKUP($C138,$C$9:$U$14,COLUMNS($C$9:T$14),0)="","",ROUND(L$4*$E138*VLOOKUP($C138,$C$9:$U$14,COLUMNS($C$9:T$14),0)*T$18,0)&amp;"～"&amp;ROUND(L$4*$E138*VLOOKUP($C138,$C$9:$U$14,COLUMNS($C$9:T$14),0)*T$19,0))</f>
        <v/>
      </c>
      <c r="Y138" s="4"/>
      <c r="Z138" s="4">
        <f t="shared" si="22"/>
        <v>370</v>
      </c>
      <c r="AA138" s="1">
        <f t="shared" si="25"/>
        <v>333</v>
      </c>
      <c r="AB138" s="1">
        <f>IF(C138&gt;2,0,ROUND(属性价值和能力评分!$F$38*一级属性!$H$17*装备属性!E138,0))</f>
        <v>0</v>
      </c>
      <c r="AC138" s="1">
        <f t="shared" si="23"/>
        <v>97</v>
      </c>
      <c r="AD138" s="1">
        <f t="shared" si="24"/>
        <v>194</v>
      </c>
    </row>
    <row r="139" spans="2:30">
      <c r="B139" s="1">
        <v>105</v>
      </c>
      <c r="C139" s="1">
        <f t="shared" si="26"/>
        <v>1</v>
      </c>
      <c r="D139" s="1">
        <f t="shared" si="27"/>
        <v>1</v>
      </c>
      <c r="E139" s="1">
        <f t="shared" si="28"/>
        <v>80</v>
      </c>
      <c r="F139" s="4" t="str">
        <f>IF(VLOOKUP($C139,$C$9:$U$14,COLUMNS($C$9:L$14),0)="","",ROUND(D$4*$E139*VLOOKUP($C139,$C$9:$U$14,COLUMNS($C$9:L$14),0)*L$16,0)&amp;"～"&amp;ROUND(D$4*$E139*VLOOKUP($C139,$C$9:$U$14,COLUMNS($C$9:L$14),0)*L$17,0))</f>
        <v/>
      </c>
      <c r="G139" s="4" t="str">
        <f>IF(VLOOKUP($C139,$C$9:$U$14,COLUMNS($C$9:M$14),0)="","",ROUND(E$4*$E139*VLOOKUP($C139,$C$9:$U$14,COLUMNS($C$9:M$14),0)*M$16,0)&amp;"～"&amp;ROUND(E$4*$E139*VLOOKUP($C139,$C$9:$U$14,COLUMNS($C$9:M$14),0)*M$17,0))</f>
        <v/>
      </c>
      <c r="H139" s="4" t="str">
        <f>IF(VLOOKUP($C139,$C$9:$U$14,COLUMNS($C$9:N$14),0)="","",ROUND(F$4*$E139*VLOOKUP($C139,$C$9:$U$14,COLUMNS($C$9:N$14),0)*N$16,0)&amp;"～"&amp;ROUND(F$4*$E139*VLOOKUP($C139,$C$9:$U$14,COLUMNS($C$9:N$14),0)*N$17,0))</f>
        <v>459～590</v>
      </c>
      <c r="I139" s="4" t="str">
        <f>IF(VLOOKUP($C139,$C$9:$U$14,COLUMNS($C$9:O$14),0)="","",ROUND(G$4*$E139*VLOOKUP($C139,$C$9:$U$14,COLUMNS($C$9:O$14),0)*O$16,0)&amp;"～"&amp;ROUND(G$4*$E139*VLOOKUP($C139,$C$9:$U$14,COLUMNS($C$9:O$14),0)*O$17,0))</f>
        <v/>
      </c>
      <c r="J139" s="4" t="str">
        <f>IF(VLOOKUP($C139,$C$9:$U$14,COLUMNS($C$9:P$14),0)="","",ROUND(H$4*$E139*VLOOKUP($C139,$C$9:$U$14,COLUMNS($C$9:P$14),0)*P$16,0)&amp;"～"&amp;ROUND(H$4*$E139*VLOOKUP($C139,$C$9:$U$14,COLUMNS($C$9:P$14),0)*P$17,0))</f>
        <v>103～133</v>
      </c>
      <c r="K139" s="4" t="str">
        <f>IF(VLOOKUP($C139,$C$9:$U$14,COLUMNS($C$9:Q$14),0)="","",ROUND(I$4*$E139*VLOOKUP($C139,$C$9:$U$14,COLUMNS($C$9:Q$14),0)*Q$16,0)&amp;"～"&amp;ROUND(I$4*$E139*VLOOKUP($C139,$C$9:$U$14,COLUMNS($C$9:Q$14),0)*Q$17,0))</f>
        <v/>
      </c>
      <c r="L139" s="4" t="str">
        <f>IF(VLOOKUP($C139,$C$9:$U$14,COLUMNS($C$9:R$14),0)="","",ROUND(J$4*$E139*VLOOKUP($C139,$C$9:$U$14,COLUMNS($C$9:R$14),0)*R$16,0)&amp;"～"&amp;ROUND(J$4*$E139*VLOOKUP($C139,$C$9:$U$14,COLUMNS($C$9:R$14),0)*R$17,0))</f>
        <v/>
      </c>
      <c r="M139" s="4" t="str">
        <f>IF(VLOOKUP($C139,$C$9:$U$14,COLUMNS($C$9:S$14),0)="","",ROUND(K$4*$E139*VLOOKUP($C139,$C$9:$U$14,COLUMNS($C$9:S$14),0)*S$16,0)&amp;"～"&amp;ROUND(K$4*$E139*VLOOKUP($C139,$C$9:$U$14,COLUMNS($C$9:S$14),0)*S$17,0))</f>
        <v>120～216</v>
      </c>
      <c r="N139" s="4" t="str">
        <f>IF(VLOOKUP($C139,$C$9:$U$14,COLUMNS($C$9:T$14),0)="","",ROUND(L$4*$E139*VLOOKUP($C139,$C$9:$U$14,COLUMNS($C$9:T$14),0)*T$16,0)&amp;"～"&amp;ROUND(L$4*$E139*VLOOKUP($C139,$C$9:$U$14,COLUMNS($C$9:T$14),0)*T$17,0))</f>
        <v/>
      </c>
      <c r="O139" s="4" t="str">
        <f>IF(VLOOKUP($C139,$C$9:$U$14,COLUMNS($C$9:U$14),0)="","",ROUND(M$4*$E139*VLOOKUP($C139,$C$9:$U$14,COLUMNS($C$9:U$14),0)*U$16,0)&amp;"～"&amp;ROUND(M$4*$E139*VLOOKUP($C139,$C$9:$U$14,COLUMNS($C$9:U$14),0)*U$17,0))</f>
        <v/>
      </c>
      <c r="P139" s="4" t="str">
        <f>IF(VLOOKUP($C139,$C$9:$U$14,COLUMNS($C$9:L$14),0)="","",ROUND(D$4*$E139*VLOOKUP($C139,$C$9:$U$14,COLUMNS($C$9:L$14),0)*L$18,0)&amp;"～"&amp;ROUND(D$4*$E139*VLOOKUP($C139,$C$9:$U$14,COLUMNS($C$9:L$14),0)*L$19,0))</f>
        <v/>
      </c>
      <c r="Q139" s="4" t="str">
        <f>IF(VLOOKUP($C139,$C$9:$U$14,COLUMNS($C$9:M$14),0)="","",ROUND(E$4*$E139*VLOOKUP($C139,$C$9:$U$14,COLUMNS($C$9:M$14),0)*M$18,0)&amp;"～"&amp;ROUND(E$4*$E139*VLOOKUP($C139,$C$9:$U$14,COLUMNS($C$9:M$14),0)*M$19,0))</f>
        <v/>
      </c>
      <c r="R139" s="4" t="str">
        <f>IF(VLOOKUP($C139,$C$9:$U$14,COLUMNS($C$9:N$14),0)="","",ROUND(F$4*$E139*VLOOKUP($C139,$C$9:$U$14,COLUMNS($C$9:N$14),0)*N$18,0)&amp;"～"&amp;ROUND(F$4*$E139*VLOOKUP($C139,$C$9:$U$14,COLUMNS($C$9:N$14),0)*N$19,0))</f>
        <v>512～656</v>
      </c>
      <c r="S139" s="4" t="str">
        <f>IF(VLOOKUP($C139,$C$9:$U$14,COLUMNS($C$9:O$14),0)="","",ROUND(G$4*$E139*VLOOKUP($C139,$C$9:$U$14,COLUMNS($C$9:O$14),0)*O$18,0)&amp;"～"&amp;ROUND(G$4*$E139*VLOOKUP($C139,$C$9:$U$14,COLUMNS($C$9:O$14),0)*O$19,0))</f>
        <v/>
      </c>
      <c r="T139" s="4" t="str">
        <f>IF(VLOOKUP($C139,$C$9:$U$14,COLUMNS($C$9:P$14),0)="","",ROUND(H$4*$E139*VLOOKUP($C139,$C$9:$U$14,COLUMNS($C$9:P$14),0)*P$18,0)&amp;"～"&amp;ROUND(H$4*$E139*VLOOKUP($C139,$C$9:$U$14,COLUMNS($C$9:P$14),0)*P$19,0))</f>
        <v>115～148</v>
      </c>
      <c r="U139" s="4" t="str">
        <f>IF(VLOOKUP($C139,$C$9:$U$14,COLUMNS($C$9:Q$14),0)="","",ROUND(I$4*$E139*VLOOKUP($C139,$C$9:$U$14,COLUMNS($C$9:Q$14),0)*Q$18,0)&amp;"～"&amp;ROUND(I$4*$E139*VLOOKUP($C139,$C$9:$U$14,COLUMNS($C$9:Q$14),0)*Q$19,0))</f>
        <v/>
      </c>
      <c r="V139" s="4" t="str">
        <f>IF(VLOOKUP($C139,$C$9:$U$14,COLUMNS($C$9:R$14),0)="","",ROUND(J$4*$E139*VLOOKUP($C139,$C$9:$U$14,COLUMNS($C$9:R$14),0)*R$18,0)&amp;"～"&amp;ROUND(J$4*$E139*VLOOKUP($C139,$C$9:$U$14,COLUMNS($C$9:R$14),0)*R$19,0))</f>
        <v/>
      </c>
      <c r="W139" s="4" t="str">
        <f>IF(VLOOKUP($C139,$C$9:$U$14,COLUMNS($C$9:S$14),0)="","",ROUND(K$4*$E139*VLOOKUP($C139,$C$9:$U$14,COLUMNS($C$9:S$14),0)*S$18,0)&amp;"～"&amp;ROUND(K$4*$E139*VLOOKUP($C139,$C$9:$U$14,COLUMNS($C$9:S$14),0)*S$19,0))</f>
        <v>132～240</v>
      </c>
      <c r="X139" s="4" t="str">
        <f>IF(VLOOKUP($C139,$C$9:$U$14,COLUMNS($C$9:T$14),0)="","",ROUND(L$4*$E139*VLOOKUP($C139,$C$9:$U$14,COLUMNS($C$9:T$14),0)*T$18,0)&amp;"～"&amp;ROUND(L$4*$E139*VLOOKUP($C139,$C$9:$U$14,COLUMNS($C$9:T$14),0)*T$19,0))</f>
        <v/>
      </c>
      <c r="Y139" s="4"/>
      <c r="Z139" s="4">
        <f t="shared" si="22"/>
        <v>741</v>
      </c>
      <c r="AA139" s="1">
        <f t="shared" si="25"/>
        <v>667</v>
      </c>
      <c r="AB139" s="1">
        <f>IF(C139&gt;2,0,ROUND(属性价值和能力评分!$F$38*一级属性!$H$17*装备属性!E139,0))</f>
        <v>420</v>
      </c>
      <c r="AC139" s="1">
        <f t="shared" si="23"/>
        <v>111</v>
      </c>
      <c r="AD139" s="1">
        <f t="shared" si="24"/>
        <v>222</v>
      </c>
    </row>
    <row r="140" spans="2:30">
      <c r="B140" s="1">
        <v>106</v>
      </c>
      <c r="C140" s="1">
        <f t="shared" si="26"/>
        <v>1</v>
      </c>
      <c r="D140" s="1">
        <f t="shared" si="27"/>
        <v>2</v>
      </c>
      <c r="E140" s="1">
        <f t="shared" si="28"/>
        <v>80</v>
      </c>
      <c r="F140" s="4" t="str">
        <f>IF(VLOOKUP($C140,$C$9:$U$14,COLUMNS($C$9:L$14),0)="","",ROUND(D$4*$E140*VLOOKUP($C140,$C$9:$U$14,COLUMNS($C$9:L$14),0)*L$16,0)&amp;"～"&amp;ROUND(D$4*$E140*VLOOKUP($C140,$C$9:$U$14,COLUMNS($C$9:L$14),0)*L$17,0))</f>
        <v/>
      </c>
      <c r="G140" s="4" t="str">
        <f>IF(VLOOKUP($C140,$C$9:$U$14,COLUMNS($C$9:M$14),0)="","",ROUND(E$4*$E140*VLOOKUP($C140,$C$9:$U$14,COLUMNS($C$9:M$14),0)*M$16,0)&amp;"～"&amp;ROUND(E$4*$E140*VLOOKUP($C140,$C$9:$U$14,COLUMNS($C$9:M$14),0)*M$17,0))</f>
        <v/>
      </c>
      <c r="H140" s="4" t="str">
        <f>IF(VLOOKUP($C140,$C$9:$U$14,COLUMNS($C$9:N$14),0)="","",ROUND(F$4*$E140*VLOOKUP($C140,$C$9:$U$14,COLUMNS($C$9:N$14),0)*N$16,0)&amp;"～"&amp;ROUND(F$4*$E140*VLOOKUP($C140,$C$9:$U$14,COLUMNS($C$9:N$14),0)*N$17,0))</f>
        <v>459～590</v>
      </c>
      <c r="I140" s="4" t="str">
        <f>IF(VLOOKUP($C140,$C$9:$U$14,COLUMNS($C$9:O$14),0)="","",ROUND(G$4*$E140*VLOOKUP($C140,$C$9:$U$14,COLUMNS($C$9:O$14),0)*O$16,0)&amp;"～"&amp;ROUND(G$4*$E140*VLOOKUP($C140,$C$9:$U$14,COLUMNS($C$9:O$14),0)*O$17,0))</f>
        <v/>
      </c>
      <c r="J140" s="4" t="str">
        <f>IF(VLOOKUP($C140,$C$9:$U$14,COLUMNS($C$9:P$14),0)="","",ROUND(H$4*$E140*VLOOKUP($C140,$C$9:$U$14,COLUMNS($C$9:P$14),0)*P$16,0)&amp;"～"&amp;ROUND(H$4*$E140*VLOOKUP($C140,$C$9:$U$14,COLUMNS($C$9:P$14),0)*P$17,0))</f>
        <v>103～133</v>
      </c>
      <c r="K140" s="4" t="str">
        <f>IF(VLOOKUP($C140,$C$9:$U$14,COLUMNS($C$9:Q$14),0)="","",ROUND(I$4*$E140*VLOOKUP($C140,$C$9:$U$14,COLUMNS($C$9:Q$14),0)*Q$16,0)&amp;"～"&amp;ROUND(I$4*$E140*VLOOKUP($C140,$C$9:$U$14,COLUMNS($C$9:Q$14),0)*Q$17,0))</f>
        <v/>
      </c>
      <c r="L140" s="4" t="str">
        <f>IF(VLOOKUP($C140,$C$9:$U$14,COLUMNS($C$9:R$14),0)="","",ROUND(J$4*$E140*VLOOKUP($C140,$C$9:$U$14,COLUMNS($C$9:R$14),0)*R$16,0)&amp;"～"&amp;ROUND(J$4*$E140*VLOOKUP($C140,$C$9:$U$14,COLUMNS($C$9:R$14),0)*R$17,0))</f>
        <v/>
      </c>
      <c r="M140" s="4" t="str">
        <f>IF(VLOOKUP($C140,$C$9:$U$14,COLUMNS($C$9:S$14),0)="","",ROUND(K$4*$E140*VLOOKUP($C140,$C$9:$U$14,COLUMNS($C$9:S$14),0)*S$16,0)&amp;"～"&amp;ROUND(K$4*$E140*VLOOKUP($C140,$C$9:$U$14,COLUMNS($C$9:S$14),0)*S$17,0))</f>
        <v>120～216</v>
      </c>
      <c r="N140" s="4" t="str">
        <f>IF(VLOOKUP($C140,$C$9:$U$14,COLUMNS($C$9:T$14),0)="","",ROUND(L$4*$E140*VLOOKUP($C140,$C$9:$U$14,COLUMNS($C$9:T$14),0)*T$16,0)&amp;"～"&amp;ROUND(L$4*$E140*VLOOKUP($C140,$C$9:$U$14,COLUMNS($C$9:T$14),0)*T$17,0))</f>
        <v/>
      </c>
      <c r="O140" s="4" t="str">
        <f>IF(VLOOKUP($C140,$C$9:$U$14,COLUMNS($C$9:U$14),0)="","",ROUND(M$4*$E140*VLOOKUP($C140,$C$9:$U$14,COLUMNS($C$9:U$14),0)*U$16,0)&amp;"～"&amp;ROUND(M$4*$E140*VLOOKUP($C140,$C$9:$U$14,COLUMNS($C$9:U$14),0)*U$17,0))</f>
        <v/>
      </c>
      <c r="P140" s="4" t="str">
        <f>IF(VLOOKUP($C140,$C$9:$U$14,COLUMNS($C$9:L$14),0)="","",ROUND(D$4*$E140*VLOOKUP($C140,$C$9:$U$14,COLUMNS($C$9:L$14),0)*L$18,0)&amp;"～"&amp;ROUND(D$4*$E140*VLOOKUP($C140,$C$9:$U$14,COLUMNS($C$9:L$14),0)*L$19,0))</f>
        <v/>
      </c>
      <c r="Q140" s="4" t="str">
        <f>IF(VLOOKUP($C140,$C$9:$U$14,COLUMNS($C$9:M$14),0)="","",ROUND(E$4*$E140*VLOOKUP($C140,$C$9:$U$14,COLUMNS($C$9:M$14),0)*M$18,0)&amp;"～"&amp;ROUND(E$4*$E140*VLOOKUP($C140,$C$9:$U$14,COLUMNS($C$9:M$14),0)*M$19,0))</f>
        <v/>
      </c>
      <c r="R140" s="4" t="str">
        <f>IF(VLOOKUP($C140,$C$9:$U$14,COLUMNS($C$9:N$14),0)="","",ROUND(F$4*$E140*VLOOKUP($C140,$C$9:$U$14,COLUMNS($C$9:N$14),0)*N$18,0)&amp;"～"&amp;ROUND(F$4*$E140*VLOOKUP($C140,$C$9:$U$14,COLUMNS($C$9:N$14),0)*N$19,0))</f>
        <v>512～656</v>
      </c>
      <c r="S140" s="4" t="str">
        <f>IF(VLOOKUP($C140,$C$9:$U$14,COLUMNS($C$9:O$14),0)="","",ROUND(G$4*$E140*VLOOKUP($C140,$C$9:$U$14,COLUMNS($C$9:O$14),0)*O$18,0)&amp;"～"&amp;ROUND(G$4*$E140*VLOOKUP($C140,$C$9:$U$14,COLUMNS($C$9:O$14),0)*O$19,0))</f>
        <v/>
      </c>
      <c r="T140" s="4" t="str">
        <f>IF(VLOOKUP($C140,$C$9:$U$14,COLUMNS($C$9:P$14),0)="","",ROUND(H$4*$E140*VLOOKUP($C140,$C$9:$U$14,COLUMNS($C$9:P$14),0)*P$18,0)&amp;"～"&amp;ROUND(H$4*$E140*VLOOKUP($C140,$C$9:$U$14,COLUMNS($C$9:P$14),0)*P$19,0))</f>
        <v>115～148</v>
      </c>
      <c r="U140" s="4" t="str">
        <f>IF(VLOOKUP($C140,$C$9:$U$14,COLUMNS($C$9:Q$14),0)="","",ROUND(I$4*$E140*VLOOKUP($C140,$C$9:$U$14,COLUMNS($C$9:Q$14),0)*Q$18,0)&amp;"～"&amp;ROUND(I$4*$E140*VLOOKUP($C140,$C$9:$U$14,COLUMNS($C$9:Q$14),0)*Q$19,0))</f>
        <v/>
      </c>
      <c r="V140" s="4" t="str">
        <f>IF(VLOOKUP($C140,$C$9:$U$14,COLUMNS($C$9:R$14),0)="","",ROUND(J$4*$E140*VLOOKUP($C140,$C$9:$U$14,COLUMNS($C$9:R$14),0)*R$18,0)&amp;"～"&amp;ROUND(J$4*$E140*VLOOKUP($C140,$C$9:$U$14,COLUMNS($C$9:R$14),0)*R$19,0))</f>
        <v/>
      </c>
      <c r="W140" s="4" t="str">
        <f>IF(VLOOKUP($C140,$C$9:$U$14,COLUMNS($C$9:S$14),0)="","",ROUND(K$4*$E140*VLOOKUP($C140,$C$9:$U$14,COLUMNS($C$9:S$14),0)*S$18,0)&amp;"～"&amp;ROUND(K$4*$E140*VLOOKUP($C140,$C$9:$U$14,COLUMNS($C$9:S$14),0)*S$19,0))</f>
        <v>132～240</v>
      </c>
      <c r="X140" s="4" t="str">
        <f>IF(VLOOKUP($C140,$C$9:$U$14,COLUMNS($C$9:T$14),0)="","",ROUND(L$4*$E140*VLOOKUP($C140,$C$9:$U$14,COLUMNS($C$9:T$14),0)*T$18,0)&amp;"～"&amp;ROUND(L$4*$E140*VLOOKUP($C140,$C$9:$U$14,COLUMNS($C$9:T$14),0)*T$19,0))</f>
        <v/>
      </c>
      <c r="Y140" s="4"/>
      <c r="Z140" s="4">
        <f t="shared" si="22"/>
        <v>741</v>
      </c>
      <c r="AA140" s="1">
        <f t="shared" si="25"/>
        <v>667</v>
      </c>
      <c r="AB140" s="1">
        <f>IF(C140&gt;2,0,ROUND(属性价值和能力评分!$F$38*一级属性!$H$17*装备属性!E140,0))</f>
        <v>420</v>
      </c>
      <c r="AC140" s="1">
        <f t="shared" si="23"/>
        <v>111</v>
      </c>
      <c r="AD140" s="1">
        <f t="shared" si="24"/>
        <v>222</v>
      </c>
    </row>
    <row r="141" spans="2:30">
      <c r="B141" s="1">
        <v>107</v>
      </c>
      <c r="C141" s="1">
        <f t="shared" si="26"/>
        <v>1</v>
      </c>
      <c r="D141" s="1">
        <f t="shared" si="27"/>
        <v>3</v>
      </c>
      <c r="E141" s="1">
        <f t="shared" si="28"/>
        <v>80</v>
      </c>
      <c r="F141" s="4" t="str">
        <f>IF(VLOOKUP($C141,$C$9:$U$14,COLUMNS($C$9:L$14),0)="","",ROUND(D$4*$E141*VLOOKUP($C141,$C$9:$U$14,COLUMNS($C$9:L$14),0)*L$16,0)&amp;"～"&amp;ROUND(D$4*$E141*VLOOKUP($C141,$C$9:$U$14,COLUMNS($C$9:L$14),0)*L$17,0))</f>
        <v/>
      </c>
      <c r="G141" s="4" t="str">
        <f>IF(VLOOKUP($C141,$C$9:$U$14,COLUMNS($C$9:M$14),0)="","",ROUND(E$4*$E141*VLOOKUP($C141,$C$9:$U$14,COLUMNS($C$9:M$14),0)*M$16,0)&amp;"～"&amp;ROUND(E$4*$E141*VLOOKUP($C141,$C$9:$U$14,COLUMNS($C$9:M$14),0)*M$17,0))</f>
        <v/>
      </c>
      <c r="H141" s="4" t="str">
        <f>IF(VLOOKUP($C141,$C$9:$U$14,COLUMNS($C$9:N$14),0)="","",ROUND(F$4*$E141*VLOOKUP($C141,$C$9:$U$14,COLUMNS($C$9:N$14),0)*N$16,0)&amp;"～"&amp;ROUND(F$4*$E141*VLOOKUP($C141,$C$9:$U$14,COLUMNS($C$9:N$14),0)*N$17,0))</f>
        <v>459～590</v>
      </c>
      <c r="I141" s="4" t="str">
        <f>IF(VLOOKUP($C141,$C$9:$U$14,COLUMNS($C$9:O$14),0)="","",ROUND(G$4*$E141*VLOOKUP($C141,$C$9:$U$14,COLUMNS($C$9:O$14),0)*O$16,0)&amp;"～"&amp;ROUND(G$4*$E141*VLOOKUP($C141,$C$9:$U$14,COLUMNS($C$9:O$14),0)*O$17,0))</f>
        <v/>
      </c>
      <c r="J141" s="4" t="str">
        <f>IF(VLOOKUP($C141,$C$9:$U$14,COLUMNS($C$9:P$14),0)="","",ROUND(H$4*$E141*VLOOKUP($C141,$C$9:$U$14,COLUMNS($C$9:P$14),0)*P$16,0)&amp;"～"&amp;ROUND(H$4*$E141*VLOOKUP($C141,$C$9:$U$14,COLUMNS($C$9:P$14),0)*P$17,0))</f>
        <v>103～133</v>
      </c>
      <c r="K141" s="4" t="str">
        <f>IF(VLOOKUP($C141,$C$9:$U$14,COLUMNS($C$9:Q$14),0)="","",ROUND(I$4*$E141*VLOOKUP($C141,$C$9:$U$14,COLUMNS($C$9:Q$14),0)*Q$16,0)&amp;"～"&amp;ROUND(I$4*$E141*VLOOKUP($C141,$C$9:$U$14,COLUMNS($C$9:Q$14),0)*Q$17,0))</f>
        <v/>
      </c>
      <c r="L141" s="4" t="str">
        <f>IF(VLOOKUP($C141,$C$9:$U$14,COLUMNS($C$9:R$14),0)="","",ROUND(J$4*$E141*VLOOKUP($C141,$C$9:$U$14,COLUMNS($C$9:R$14),0)*R$16,0)&amp;"～"&amp;ROUND(J$4*$E141*VLOOKUP($C141,$C$9:$U$14,COLUMNS($C$9:R$14),0)*R$17,0))</f>
        <v/>
      </c>
      <c r="M141" s="4" t="str">
        <f>IF(VLOOKUP($C141,$C$9:$U$14,COLUMNS($C$9:S$14),0)="","",ROUND(K$4*$E141*VLOOKUP($C141,$C$9:$U$14,COLUMNS($C$9:S$14),0)*S$16,0)&amp;"～"&amp;ROUND(K$4*$E141*VLOOKUP($C141,$C$9:$U$14,COLUMNS($C$9:S$14),0)*S$17,0))</f>
        <v>120～216</v>
      </c>
      <c r="N141" s="4" t="str">
        <f>IF(VLOOKUP($C141,$C$9:$U$14,COLUMNS($C$9:T$14),0)="","",ROUND(L$4*$E141*VLOOKUP($C141,$C$9:$U$14,COLUMNS($C$9:T$14),0)*T$16,0)&amp;"～"&amp;ROUND(L$4*$E141*VLOOKUP($C141,$C$9:$U$14,COLUMNS($C$9:T$14),0)*T$17,0))</f>
        <v/>
      </c>
      <c r="O141" s="4" t="str">
        <f>IF(VLOOKUP($C141,$C$9:$U$14,COLUMNS($C$9:U$14),0)="","",ROUND(M$4*$E141*VLOOKUP($C141,$C$9:$U$14,COLUMNS($C$9:U$14),0)*U$16,0)&amp;"～"&amp;ROUND(M$4*$E141*VLOOKUP($C141,$C$9:$U$14,COLUMNS($C$9:U$14),0)*U$17,0))</f>
        <v/>
      </c>
      <c r="P141" s="4" t="str">
        <f>IF(VLOOKUP($C141,$C$9:$U$14,COLUMNS($C$9:L$14),0)="","",ROUND(D$4*$E141*VLOOKUP($C141,$C$9:$U$14,COLUMNS($C$9:L$14),0)*L$18,0)&amp;"～"&amp;ROUND(D$4*$E141*VLOOKUP($C141,$C$9:$U$14,COLUMNS($C$9:L$14),0)*L$19,0))</f>
        <v/>
      </c>
      <c r="Q141" s="4" t="str">
        <f>IF(VLOOKUP($C141,$C$9:$U$14,COLUMNS($C$9:M$14),0)="","",ROUND(E$4*$E141*VLOOKUP($C141,$C$9:$U$14,COLUMNS($C$9:M$14),0)*M$18,0)&amp;"～"&amp;ROUND(E$4*$E141*VLOOKUP($C141,$C$9:$U$14,COLUMNS($C$9:M$14),0)*M$19,0))</f>
        <v/>
      </c>
      <c r="R141" s="4" t="str">
        <f>IF(VLOOKUP($C141,$C$9:$U$14,COLUMNS($C$9:N$14),0)="","",ROUND(F$4*$E141*VLOOKUP($C141,$C$9:$U$14,COLUMNS($C$9:N$14),0)*N$18,0)&amp;"～"&amp;ROUND(F$4*$E141*VLOOKUP($C141,$C$9:$U$14,COLUMNS($C$9:N$14),0)*N$19,0))</f>
        <v>512～656</v>
      </c>
      <c r="S141" s="4" t="str">
        <f>IF(VLOOKUP($C141,$C$9:$U$14,COLUMNS($C$9:O$14),0)="","",ROUND(G$4*$E141*VLOOKUP($C141,$C$9:$U$14,COLUMNS($C$9:O$14),0)*O$18,0)&amp;"～"&amp;ROUND(G$4*$E141*VLOOKUP($C141,$C$9:$U$14,COLUMNS($C$9:O$14),0)*O$19,0))</f>
        <v/>
      </c>
      <c r="T141" s="4" t="str">
        <f>IF(VLOOKUP($C141,$C$9:$U$14,COLUMNS($C$9:P$14),0)="","",ROUND(H$4*$E141*VLOOKUP($C141,$C$9:$U$14,COLUMNS($C$9:P$14),0)*P$18,0)&amp;"～"&amp;ROUND(H$4*$E141*VLOOKUP($C141,$C$9:$U$14,COLUMNS($C$9:P$14),0)*P$19,0))</f>
        <v>115～148</v>
      </c>
      <c r="U141" s="4" t="str">
        <f>IF(VLOOKUP($C141,$C$9:$U$14,COLUMNS($C$9:Q$14),0)="","",ROUND(I$4*$E141*VLOOKUP($C141,$C$9:$U$14,COLUMNS($C$9:Q$14),0)*Q$18,0)&amp;"～"&amp;ROUND(I$4*$E141*VLOOKUP($C141,$C$9:$U$14,COLUMNS($C$9:Q$14),0)*Q$19,0))</f>
        <v/>
      </c>
      <c r="V141" s="4" t="str">
        <f>IF(VLOOKUP($C141,$C$9:$U$14,COLUMNS($C$9:R$14),0)="","",ROUND(J$4*$E141*VLOOKUP($C141,$C$9:$U$14,COLUMNS($C$9:R$14),0)*R$18,0)&amp;"～"&amp;ROUND(J$4*$E141*VLOOKUP($C141,$C$9:$U$14,COLUMNS($C$9:R$14),0)*R$19,0))</f>
        <v/>
      </c>
      <c r="W141" s="4" t="str">
        <f>IF(VLOOKUP($C141,$C$9:$U$14,COLUMNS($C$9:S$14),0)="","",ROUND(K$4*$E141*VLOOKUP($C141,$C$9:$U$14,COLUMNS($C$9:S$14),0)*S$18,0)&amp;"～"&amp;ROUND(K$4*$E141*VLOOKUP($C141,$C$9:$U$14,COLUMNS($C$9:S$14),0)*S$19,0))</f>
        <v>132～240</v>
      </c>
      <c r="X141" s="4" t="str">
        <f>IF(VLOOKUP($C141,$C$9:$U$14,COLUMNS($C$9:T$14),0)="","",ROUND(L$4*$E141*VLOOKUP($C141,$C$9:$U$14,COLUMNS($C$9:T$14),0)*T$18,0)&amp;"～"&amp;ROUND(L$4*$E141*VLOOKUP($C141,$C$9:$U$14,COLUMNS($C$9:T$14),0)*T$19,0))</f>
        <v/>
      </c>
      <c r="Y141" s="4"/>
      <c r="Z141" s="4">
        <f t="shared" si="22"/>
        <v>741</v>
      </c>
      <c r="AA141" s="1">
        <f t="shared" si="25"/>
        <v>667</v>
      </c>
      <c r="AB141" s="1">
        <f>IF(C141&gt;2,0,ROUND(属性价值和能力评分!$F$38*一级属性!$H$17*装备属性!E141,0))</f>
        <v>420</v>
      </c>
      <c r="AC141" s="1">
        <f t="shared" si="23"/>
        <v>111</v>
      </c>
      <c r="AD141" s="1">
        <f t="shared" si="24"/>
        <v>222</v>
      </c>
    </row>
    <row r="142" spans="2:30">
      <c r="B142" s="1">
        <v>108</v>
      </c>
      <c r="C142" s="1">
        <f t="shared" si="26"/>
        <v>1</v>
      </c>
      <c r="D142" s="1">
        <f t="shared" si="27"/>
        <v>4</v>
      </c>
      <c r="E142" s="1">
        <f t="shared" si="28"/>
        <v>80</v>
      </c>
      <c r="F142" s="4" t="str">
        <f>IF(VLOOKUP($C142,$C$9:$U$14,COLUMNS($C$9:L$14),0)="","",ROUND(D$4*$E142*VLOOKUP($C142,$C$9:$U$14,COLUMNS($C$9:L$14),0)*L$16,0)&amp;"～"&amp;ROUND(D$4*$E142*VLOOKUP($C142,$C$9:$U$14,COLUMNS($C$9:L$14),0)*L$17,0))</f>
        <v/>
      </c>
      <c r="G142" s="4" t="str">
        <f>IF(VLOOKUP($C142,$C$9:$U$14,COLUMNS($C$9:M$14),0)="","",ROUND(E$4*$E142*VLOOKUP($C142,$C$9:$U$14,COLUMNS($C$9:M$14),0)*M$16,0)&amp;"～"&amp;ROUND(E$4*$E142*VLOOKUP($C142,$C$9:$U$14,COLUMNS($C$9:M$14),0)*M$17,0))</f>
        <v/>
      </c>
      <c r="H142" s="4" t="str">
        <f>IF(VLOOKUP($C142,$C$9:$U$14,COLUMNS($C$9:N$14),0)="","",ROUND(F$4*$E142*VLOOKUP($C142,$C$9:$U$14,COLUMNS($C$9:N$14),0)*N$16,0)&amp;"～"&amp;ROUND(F$4*$E142*VLOOKUP($C142,$C$9:$U$14,COLUMNS($C$9:N$14),0)*N$17,0))</f>
        <v>459～590</v>
      </c>
      <c r="I142" s="4" t="str">
        <f>IF(VLOOKUP($C142,$C$9:$U$14,COLUMNS($C$9:O$14),0)="","",ROUND(G$4*$E142*VLOOKUP($C142,$C$9:$U$14,COLUMNS($C$9:O$14),0)*O$16,0)&amp;"～"&amp;ROUND(G$4*$E142*VLOOKUP($C142,$C$9:$U$14,COLUMNS($C$9:O$14),0)*O$17,0))</f>
        <v/>
      </c>
      <c r="J142" s="4" t="str">
        <f>IF(VLOOKUP($C142,$C$9:$U$14,COLUMNS($C$9:P$14),0)="","",ROUND(H$4*$E142*VLOOKUP($C142,$C$9:$U$14,COLUMNS($C$9:P$14),0)*P$16,0)&amp;"～"&amp;ROUND(H$4*$E142*VLOOKUP($C142,$C$9:$U$14,COLUMNS($C$9:P$14),0)*P$17,0))</f>
        <v>103～133</v>
      </c>
      <c r="K142" s="4" t="str">
        <f>IF(VLOOKUP($C142,$C$9:$U$14,COLUMNS($C$9:Q$14),0)="","",ROUND(I$4*$E142*VLOOKUP($C142,$C$9:$U$14,COLUMNS($C$9:Q$14),0)*Q$16,0)&amp;"～"&amp;ROUND(I$4*$E142*VLOOKUP($C142,$C$9:$U$14,COLUMNS($C$9:Q$14),0)*Q$17,0))</f>
        <v/>
      </c>
      <c r="L142" s="4" t="str">
        <f>IF(VLOOKUP($C142,$C$9:$U$14,COLUMNS($C$9:R$14),0)="","",ROUND(J$4*$E142*VLOOKUP($C142,$C$9:$U$14,COLUMNS($C$9:R$14),0)*R$16,0)&amp;"～"&amp;ROUND(J$4*$E142*VLOOKUP($C142,$C$9:$U$14,COLUMNS($C$9:R$14),0)*R$17,0))</f>
        <v/>
      </c>
      <c r="M142" s="4" t="str">
        <f>IF(VLOOKUP($C142,$C$9:$U$14,COLUMNS($C$9:S$14),0)="","",ROUND(K$4*$E142*VLOOKUP($C142,$C$9:$U$14,COLUMNS($C$9:S$14),0)*S$16,0)&amp;"～"&amp;ROUND(K$4*$E142*VLOOKUP($C142,$C$9:$U$14,COLUMNS($C$9:S$14),0)*S$17,0))</f>
        <v>120～216</v>
      </c>
      <c r="N142" s="4" t="str">
        <f>IF(VLOOKUP($C142,$C$9:$U$14,COLUMNS($C$9:T$14),0)="","",ROUND(L$4*$E142*VLOOKUP($C142,$C$9:$U$14,COLUMNS($C$9:T$14),0)*T$16,0)&amp;"～"&amp;ROUND(L$4*$E142*VLOOKUP($C142,$C$9:$U$14,COLUMNS($C$9:T$14),0)*T$17,0))</f>
        <v/>
      </c>
      <c r="O142" s="4" t="str">
        <f>IF(VLOOKUP($C142,$C$9:$U$14,COLUMNS($C$9:U$14),0)="","",ROUND(M$4*$E142*VLOOKUP($C142,$C$9:$U$14,COLUMNS($C$9:U$14),0)*U$16,0)&amp;"～"&amp;ROUND(M$4*$E142*VLOOKUP($C142,$C$9:$U$14,COLUMNS($C$9:U$14),0)*U$17,0))</f>
        <v/>
      </c>
      <c r="P142" s="4" t="str">
        <f>IF(VLOOKUP($C142,$C$9:$U$14,COLUMNS($C$9:L$14),0)="","",ROUND(D$4*$E142*VLOOKUP($C142,$C$9:$U$14,COLUMNS($C$9:L$14),0)*L$18,0)&amp;"～"&amp;ROUND(D$4*$E142*VLOOKUP($C142,$C$9:$U$14,COLUMNS($C$9:L$14),0)*L$19,0))</f>
        <v/>
      </c>
      <c r="Q142" s="4" t="str">
        <f>IF(VLOOKUP($C142,$C$9:$U$14,COLUMNS($C$9:M$14),0)="","",ROUND(E$4*$E142*VLOOKUP($C142,$C$9:$U$14,COLUMNS($C$9:M$14),0)*M$18,0)&amp;"～"&amp;ROUND(E$4*$E142*VLOOKUP($C142,$C$9:$U$14,COLUMNS($C$9:M$14),0)*M$19,0))</f>
        <v/>
      </c>
      <c r="R142" s="4" t="str">
        <f>IF(VLOOKUP($C142,$C$9:$U$14,COLUMNS($C$9:N$14),0)="","",ROUND(F$4*$E142*VLOOKUP($C142,$C$9:$U$14,COLUMNS($C$9:N$14),0)*N$18,0)&amp;"～"&amp;ROUND(F$4*$E142*VLOOKUP($C142,$C$9:$U$14,COLUMNS($C$9:N$14),0)*N$19,0))</f>
        <v>512～656</v>
      </c>
      <c r="S142" s="4" t="str">
        <f>IF(VLOOKUP($C142,$C$9:$U$14,COLUMNS($C$9:O$14),0)="","",ROUND(G$4*$E142*VLOOKUP($C142,$C$9:$U$14,COLUMNS($C$9:O$14),0)*O$18,0)&amp;"～"&amp;ROUND(G$4*$E142*VLOOKUP($C142,$C$9:$U$14,COLUMNS($C$9:O$14),0)*O$19,0))</f>
        <v/>
      </c>
      <c r="T142" s="4" t="str">
        <f>IF(VLOOKUP($C142,$C$9:$U$14,COLUMNS($C$9:P$14),0)="","",ROUND(H$4*$E142*VLOOKUP($C142,$C$9:$U$14,COLUMNS($C$9:P$14),0)*P$18,0)&amp;"～"&amp;ROUND(H$4*$E142*VLOOKUP($C142,$C$9:$U$14,COLUMNS($C$9:P$14),0)*P$19,0))</f>
        <v>115～148</v>
      </c>
      <c r="U142" s="4" t="str">
        <f>IF(VLOOKUP($C142,$C$9:$U$14,COLUMNS($C$9:Q$14),0)="","",ROUND(I$4*$E142*VLOOKUP($C142,$C$9:$U$14,COLUMNS($C$9:Q$14),0)*Q$18,0)&amp;"～"&amp;ROUND(I$4*$E142*VLOOKUP($C142,$C$9:$U$14,COLUMNS($C$9:Q$14),0)*Q$19,0))</f>
        <v/>
      </c>
      <c r="V142" s="4" t="str">
        <f>IF(VLOOKUP($C142,$C$9:$U$14,COLUMNS($C$9:R$14),0)="","",ROUND(J$4*$E142*VLOOKUP($C142,$C$9:$U$14,COLUMNS($C$9:R$14),0)*R$18,0)&amp;"～"&amp;ROUND(J$4*$E142*VLOOKUP($C142,$C$9:$U$14,COLUMNS($C$9:R$14),0)*R$19,0))</f>
        <v/>
      </c>
      <c r="W142" s="4" t="str">
        <f>IF(VLOOKUP($C142,$C$9:$U$14,COLUMNS($C$9:S$14),0)="","",ROUND(K$4*$E142*VLOOKUP($C142,$C$9:$U$14,COLUMNS($C$9:S$14),0)*S$18,0)&amp;"～"&amp;ROUND(K$4*$E142*VLOOKUP($C142,$C$9:$U$14,COLUMNS($C$9:S$14),0)*S$19,0))</f>
        <v>132～240</v>
      </c>
      <c r="X142" s="4" t="str">
        <f>IF(VLOOKUP($C142,$C$9:$U$14,COLUMNS($C$9:T$14),0)="","",ROUND(L$4*$E142*VLOOKUP($C142,$C$9:$U$14,COLUMNS($C$9:T$14),0)*T$18,0)&amp;"～"&amp;ROUND(L$4*$E142*VLOOKUP($C142,$C$9:$U$14,COLUMNS($C$9:T$14),0)*T$19,0))</f>
        <v/>
      </c>
      <c r="Y142" s="4"/>
      <c r="Z142" s="4">
        <f t="shared" si="22"/>
        <v>741</v>
      </c>
      <c r="AA142" s="1">
        <f t="shared" si="25"/>
        <v>667</v>
      </c>
      <c r="AB142" s="1">
        <f>IF(C142&gt;2,0,ROUND(属性价值和能力评分!$F$38*一级属性!$H$17*装备属性!E142,0))</f>
        <v>420</v>
      </c>
      <c r="AC142" s="1">
        <f t="shared" si="23"/>
        <v>111</v>
      </c>
      <c r="AD142" s="1">
        <f t="shared" si="24"/>
        <v>222</v>
      </c>
    </row>
    <row r="143" spans="2:30">
      <c r="B143" s="1">
        <v>109</v>
      </c>
      <c r="C143" s="1">
        <f t="shared" si="26"/>
        <v>1</v>
      </c>
      <c r="D143" s="1">
        <f t="shared" si="27"/>
        <v>5</v>
      </c>
      <c r="E143" s="1">
        <f t="shared" si="28"/>
        <v>80</v>
      </c>
      <c r="F143" s="4" t="str">
        <f>IF(VLOOKUP($C143,$C$9:$U$14,COLUMNS($C$9:L$14),0)="","",ROUND(D$4*$E143*VLOOKUP($C143,$C$9:$U$14,COLUMNS($C$9:L$14),0)*L$16,0)&amp;"～"&amp;ROUND(D$4*$E143*VLOOKUP($C143,$C$9:$U$14,COLUMNS($C$9:L$14),0)*L$17,0))</f>
        <v/>
      </c>
      <c r="G143" s="4" t="str">
        <f>IF(VLOOKUP($C143,$C$9:$U$14,COLUMNS($C$9:M$14),0)="","",ROUND(E$4*$E143*VLOOKUP($C143,$C$9:$U$14,COLUMNS($C$9:M$14),0)*M$16,0)&amp;"～"&amp;ROUND(E$4*$E143*VLOOKUP($C143,$C$9:$U$14,COLUMNS($C$9:M$14),0)*M$17,0))</f>
        <v/>
      </c>
      <c r="H143" s="4" t="str">
        <f>IF(VLOOKUP($C143,$C$9:$U$14,COLUMNS($C$9:N$14),0)="","",ROUND(F$4*$E143*VLOOKUP($C143,$C$9:$U$14,COLUMNS($C$9:N$14),0)*N$16,0)&amp;"～"&amp;ROUND(F$4*$E143*VLOOKUP($C143,$C$9:$U$14,COLUMNS($C$9:N$14),0)*N$17,0))</f>
        <v>459～590</v>
      </c>
      <c r="I143" s="4" t="str">
        <f>IF(VLOOKUP($C143,$C$9:$U$14,COLUMNS($C$9:O$14),0)="","",ROUND(G$4*$E143*VLOOKUP($C143,$C$9:$U$14,COLUMNS($C$9:O$14),0)*O$16,0)&amp;"～"&amp;ROUND(G$4*$E143*VLOOKUP($C143,$C$9:$U$14,COLUMNS($C$9:O$14),0)*O$17,0))</f>
        <v/>
      </c>
      <c r="J143" s="4" t="str">
        <f>IF(VLOOKUP($C143,$C$9:$U$14,COLUMNS($C$9:P$14),0)="","",ROUND(H$4*$E143*VLOOKUP($C143,$C$9:$U$14,COLUMNS($C$9:P$14),0)*P$16,0)&amp;"～"&amp;ROUND(H$4*$E143*VLOOKUP($C143,$C$9:$U$14,COLUMNS($C$9:P$14),0)*P$17,0))</f>
        <v>103～133</v>
      </c>
      <c r="K143" s="4" t="str">
        <f>IF(VLOOKUP($C143,$C$9:$U$14,COLUMNS($C$9:Q$14),0)="","",ROUND(I$4*$E143*VLOOKUP($C143,$C$9:$U$14,COLUMNS($C$9:Q$14),0)*Q$16,0)&amp;"～"&amp;ROUND(I$4*$E143*VLOOKUP($C143,$C$9:$U$14,COLUMNS($C$9:Q$14),0)*Q$17,0))</f>
        <v/>
      </c>
      <c r="L143" s="4" t="str">
        <f>IF(VLOOKUP($C143,$C$9:$U$14,COLUMNS($C$9:R$14),0)="","",ROUND(J$4*$E143*VLOOKUP($C143,$C$9:$U$14,COLUMNS($C$9:R$14),0)*R$16,0)&amp;"～"&amp;ROUND(J$4*$E143*VLOOKUP($C143,$C$9:$U$14,COLUMNS($C$9:R$14),0)*R$17,0))</f>
        <v/>
      </c>
      <c r="M143" s="4" t="str">
        <f>IF(VLOOKUP($C143,$C$9:$U$14,COLUMNS($C$9:S$14),0)="","",ROUND(K$4*$E143*VLOOKUP($C143,$C$9:$U$14,COLUMNS($C$9:S$14),0)*S$16,0)&amp;"～"&amp;ROUND(K$4*$E143*VLOOKUP($C143,$C$9:$U$14,COLUMNS($C$9:S$14),0)*S$17,0))</f>
        <v>120～216</v>
      </c>
      <c r="N143" s="4" t="str">
        <f>IF(VLOOKUP($C143,$C$9:$U$14,COLUMNS($C$9:T$14),0)="","",ROUND(L$4*$E143*VLOOKUP($C143,$C$9:$U$14,COLUMNS($C$9:T$14),0)*T$16,0)&amp;"～"&amp;ROUND(L$4*$E143*VLOOKUP($C143,$C$9:$U$14,COLUMNS($C$9:T$14),0)*T$17,0))</f>
        <v/>
      </c>
      <c r="O143" s="4" t="str">
        <f>IF(VLOOKUP($C143,$C$9:$U$14,COLUMNS($C$9:U$14),0)="","",ROUND(M$4*$E143*VLOOKUP($C143,$C$9:$U$14,COLUMNS($C$9:U$14),0)*U$16,0)&amp;"～"&amp;ROUND(M$4*$E143*VLOOKUP($C143,$C$9:$U$14,COLUMNS($C$9:U$14),0)*U$17,0))</f>
        <v/>
      </c>
      <c r="P143" s="4" t="str">
        <f>IF(VLOOKUP($C143,$C$9:$U$14,COLUMNS($C$9:L$14),0)="","",ROUND(D$4*$E143*VLOOKUP($C143,$C$9:$U$14,COLUMNS($C$9:L$14),0)*L$18,0)&amp;"～"&amp;ROUND(D$4*$E143*VLOOKUP($C143,$C$9:$U$14,COLUMNS($C$9:L$14),0)*L$19,0))</f>
        <v/>
      </c>
      <c r="Q143" s="4" t="str">
        <f>IF(VLOOKUP($C143,$C$9:$U$14,COLUMNS($C$9:M$14),0)="","",ROUND(E$4*$E143*VLOOKUP($C143,$C$9:$U$14,COLUMNS($C$9:M$14),0)*M$18,0)&amp;"～"&amp;ROUND(E$4*$E143*VLOOKUP($C143,$C$9:$U$14,COLUMNS($C$9:M$14),0)*M$19,0))</f>
        <v/>
      </c>
      <c r="R143" s="4" t="str">
        <f>IF(VLOOKUP($C143,$C$9:$U$14,COLUMNS($C$9:N$14),0)="","",ROUND(F$4*$E143*VLOOKUP($C143,$C$9:$U$14,COLUMNS($C$9:N$14),0)*N$18,0)&amp;"～"&amp;ROUND(F$4*$E143*VLOOKUP($C143,$C$9:$U$14,COLUMNS($C$9:N$14),0)*N$19,0))</f>
        <v>512～656</v>
      </c>
      <c r="S143" s="4" t="str">
        <f>IF(VLOOKUP($C143,$C$9:$U$14,COLUMNS($C$9:O$14),0)="","",ROUND(G$4*$E143*VLOOKUP($C143,$C$9:$U$14,COLUMNS($C$9:O$14),0)*O$18,0)&amp;"～"&amp;ROUND(G$4*$E143*VLOOKUP($C143,$C$9:$U$14,COLUMNS($C$9:O$14),0)*O$19,0))</f>
        <v/>
      </c>
      <c r="T143" s="4" t="str">
        <f>IF(VLOOKUP($C143,$C$9:$U$14,COLUMNS($C$9:P$14),0)="","",ROUND(H$4*$E143*VLOOKUP($C143,$C$9:$U$14,COLUMNS($C$9:P$14),0)*P$18,0)&amp;"～"&amp;ROUND(H$4*$E143*VLOOKUP($C143,$C$9:$U$14,COLUMNS($C$9:P$14),0)*P$19,0))</f>
        <v>115～148</v>
      </c>
      <c r="U143" s="4" t="str">
        <f>IF(VLOOKUP($C143,$C$9:$U$14,COLUMNS($C$9:Q$14),0)="","",ROUND(I$4*$E143*VLOOKUP($C143,$C$9:$U$14,COLUMNS($C$9:Q$14),0)*Q$18,0)&amp;"～"&amp;ROUND(I$4*$E143*VLOOKUP($C143,$C$9:$U$14,COLUMNS($C$9:Q$14),0)*Q$19,0))</f>
        <v/>
      </c>
      <c r="V143" s="4" t="str">
        <f>IF(VLOOKUP($C143,$C$9:$U$14,COLUMNS($C$9:R$14),0)="","",ROUND(J$4*$E143*VLOOKUP($C143,$C$9:$U$14,COLUMNS($C$9:R$14),0)*R$18,0)&amp;"～"&amp;ROUND(J$4*$E143*VLOOKUP($C143,$C$9:$U$14,COLUMNS($C$9:R$14),0)*R$19,0))</f>
        <v/>
      </c>
      <c r="W143" s="4" t="str">
        <f>IF(VLOOKUP($C143,$C$9:$U$14,COLUMNS($C$9:S$14),0)="","",ROUND(K$4*$E143*VLOOKUP($C143,$C$9:$U$14,COLUMNS($C$9:S$14),0)*S$18,0)&amp;"～"&amp;ROUND(K$4*$E143*VLOOKUP($C143,$C$9:$U$14,COLUMNS($C$9:S$14),0)*S$19,0))</f>
        <v>132～240</v>
      </c>
      <c r="X143" s="4" t="str">
        <f>IF(VLOOKUP($C143,$C$9:$U$14,COLUMNS($C$9:T$14),0)="","",ROUND(L$4*$E143*VLOOKUP($C143,$C$9:$U$14,COLUMNS($C$9:T$14),0)*T$18,0)&amp;"～"&amp;ROUND(L$4*$E143*VLOOKUP($C143,$C$9:$U$14,COLUMNS($C$9:T$14),0)*T$19,0))</f>
        <v/>
      </c>
      <c r="Y143" s="4"/>
      <c r="Z143" s="4">
        <f t="shared" si="22"/>
        <v>741</v>
      </c>
      <c r="AA143" s="1">
        <f t="shared" si="25"/>
        <v>667</v>
      </c>
      <c r="AB143" s="1">
        <f>IF(C143&gt;2,0,ROUND(属性价值和能力评分!$F$38*一级属性!$H$17*装备属性!E143,0))</f>
        <v>420</v>
      </c>
      <c r="AC143" s="1">
        <f t="shared" si="23"/>
        <v>111</v>
      </c>
      <c r="AD143" s="1">
        <f t="shared" si="24"/>
        <v>222</v>
      </c>
    </row>
    <row r="144" spans="2:30">
      <c r="B144" s="1">
        <v>110</v>
      </c>
      <c r="C144" s="1">
        <f t="shared" si="26"/>
        <v>1</v>
      </c>
      <c r="D144" s="1">
        <f t="shared" si="27"/>
        <v>6</v>
      </c>
      <c r="E144" s="1">
        <f t="shared" si="28"/>
        <v>80</v>
      </c>
      <c r="F144" s="4" t="str">
        <f>IF(VLOOKUP($C144,$C$9:$U$14,COLUMNS($C$9:L$14),0)="","",ROUND(D$4*$E144*VLOOKUP($C144,$C$9:$U$14,COLUMNS($C$9:L$14),0)*L$16,0)&amp;"～"&amp;ROUND(D$4*$E144*VLOOKUP($C144,$C$9:$U$14,COLUMNS($C$9:L$14),0)*L$17,0))</f>
        <v/>
      </c>
      <c r="G144" s="4" t="str">
        <f>IF(VLOOKUP($C144,$C$9:$U$14,COLUMNS($C$9:M$14),0)="","",ROUND(E$4*$E144*VLOOKUP($C144,$C$9:$U$14,COLUMNS($C$9:M$14),0)*M$16,0)&amp;"～"&amp;ROUND(E$4*$E144*VLOOKUP($C144,$C$9:$U$14,COLUMNS($C$9:M$14),0)*M$17,0))</f>
        <v/>
      </c>
      <c r="H144" s="4" t="str">
        <f>IF(VLOOKUP($C144,$C$9:$U$14,COLUMNS($C$9:N$14),0)="","",ROUND(F$4*$E144*VLOOKUP($C144,$C$9:$U$14,COLUMNS($C$9:N$14),0)*N$16,0)&amp;"～"&amp;ROUND(F$4*$E144*VLOOKUP($C144,$C$9:$U$14,COLUMNS($C$9:N$14),0)*N$17,0))</f>
        <v>459～590</v>
      </c>
      <c r="I144" s="4" t="str">
        <f>IF(VLOOKUP($C144,$C$9:$U$14,COLUMNS($C$9:O$14),0)="","",ROUND(G$4*$E144*VLOOKUP($C144,$C$9:$U$14,COLUMNS($C$9:O$14),0)*O$16,0)&amp;"～"&amp;ROUND(G$4*$E144*VLOOKUP($C144,$C$9:$U$14,COLUMNS($C$9:O$14),0)*O$17,0))</f>
        <v/>
      </c>
      <c r="J144" s="4" t="str">
        <f>IF(VLOOKUP($C144,$C$9:$U$14,COLUMNS($C$9:P$14),0)="","",ROUND(H$4*$E144*VLOOKUP($C144,$C$9:$U$14,COLUMNS($C$9:P$14),0)*P$16,0)&amp;"～"&amp;ROUND(H$4*$E144*VLOOKUP($C144,$C$9:$U$14,COLUMNS($C$9:P$14),0)*P$17,0))</f>
        <v>103～133</v>
      </c>
      <c r="K144" s="4" t="str">
        <f>IF(VLOOKUP($C144,$C$9:$U$14,COLUMNS($C$9:Q$14),0)="","",ROUND(I$4*$E144*VLOOKUP($C144,$C$9:$U$14,COLUMNS($C$9:Q$14),0)*Q$16,0)&amp;"～"&amp;ROUND(I$4*$E144*VLOOKUP($C144,$C$9:$U$14,COLUMNS($C$9:Q$14),0)*Q$17,0))</f>
        <v/>
      </c>
      <c r="L144" s="4" t="str">
        <f>IF(VLOOKUP($C144,$C$9:$U$14,COLUMNS($C$9:R$14),0)="","",ROUND(J$4*$E144*VLOOKUP($C144,$C$9:$U$14,COLUMNS($C$9:R$14),0)*R$16,0)&amp;"～"&amp;ROUND(J$4*$E144*VLOOKUP($C144,$C$9:$U$14,COLUMNS($C$9:R$14),0)*R$17,0))</f>
        <v/>
      </c>
      <c r="M144" s="4" t="str">
        <f>IF(VLOOKUP($C144,$C$9:$U$14,COLUMNS($C$9:S$14),0)="","",ROUND(K$4*$E144*VLOOKUP($C144,$C$9:$U$14,COLUMNS($C$9:S$14),0)*S$16,0)&amp;"～"&amp;ROUND(K$4*$E144*VLOOKUP($C144,$C$9:$U$14,COLUMNS($C$9:S$14),0)*S$17,0))</f>
        <v>120～216</v>
      </c>
      <c r="N144" s="4" t="str">
        <f>IF(VLOOKUP($C144,$C$9:$U$14,COLUMNS($C$9:T$14),0)="","",ROUND(L$4*$E144*VLOOKUP($C144,$C$9:$U$14,COLUMNS($C$9:T$14),0)*T$16,0)&amp;"～"&amp;ROUND(L$4*$E144*VLOOKUP($C144,$C$9:$U$14,COLUMNS($C$9:T$14),0)*T$17,0))</f>
        <v/>
      </c>
      <c r="O144" s="4" t="str">
        <f>IF(VLOOKUP($C144,$C$9:$U$14,COLUMNS($C$9:U$14),0)="","",ROUND(M$4*$E144*VLOOKUP($C144,$C$9:$U$14,COLUMNS($C$9:U$14),0)*U$16,0)&amp;"～"&amp;ROUND(M$4*$E144*VLOOKUP($C144,$C$9:$U$14,COLUMNS($C$9:U$14),0)*U$17,0))</f>
        <v/>
      </c>
      <c r="P144" s="4" t="str">
        <f>IF(VLOOKUP($C144,$C$9:$U$14,COLUMNS($C$9:L$14),0)="","",ROUND(D$4*$E144*VLOOKUP($C144,$C$9:$U$14,COLUMNS($C$9:L$14),0)*L$18,0)&amp;"～"&amp;ROUND(D$4*$E144*VLOOKUP($C144,$C$9:$U$14,COLUMNS($C$9:L$14),0)*L$19,0))</f>
        <v/>
      </c>
      <c r="Q144" s="4" t="str">
        <f>IF(VLOOKUP($C144,$C$9:$U$14,COLUMNS($C$9:M$14),0)="","",ROUND(E$4*$E144*VLOOKUP($C144,$C$9:$U$14,COLUMNS($C$9:M$14),0)*M$18,0)&amp;"～"&amp;ROUND(E$4*$E144*VLOOKUP($C144,$C$9:$U$14,COLUMNS($C$9:M$14),0)*M$19,0))</f>
        <v/>
      </c>
      <c r="R144" s="4" t="str">
        <f>IF(VLOOKUP($C144,$C$9:$U$14,COLUMNS($C$9:N$14),0)="","",ROUND(F$4*$E144*VLOOKUP($C144,$C$9:$U$14,COLUMNS($C$9:N$14),0)*N$18,0)&amp;"～"&amp;ROUND(F$4*$E144*VLOOKUP($C144,$C$9:$U$14,COLUMNS($C$9:N$14),0)*N$19,0))</f>
        <v>512～656</v>
      </c>
      <c r="S144" s="4" t="str">
        <f>IF(VLOOKUP($C144,$C$9:$U$14,COLUMNS($C$9:O$14),0)="","",ROUND(G$4*$E144*VLOOKUP($C144,$C$9:$U$14,COLUMNS($C$9:O$14),0)*O$18,0)&amp;"～"&amp;ROUND(G$4*$E144*VLOOKUP($C144,$C$9:$U$14,COLUMNS($C$9:O$14),0)*O$19,0))</f>
        <v/>
      </c>
      <c r="T144" s="4" t="str">
        <f>IF(VLOOKUP($C144,$C$9:$U$14,COLUMNS($C$9:P$14),0)="","",ROUND(H$4*$E144*VLOOKUP($C144,$C$9:$U$14,COLUMNS($C$9:P$14),0)*P$18,0)&amp;"～"&amp;ROUND(H$4*$E144*VLOOKUP($C144,$C$9:$U$14,COLUMNS($C$9:P$14),0)*P$19,0))</f>
        <v>115～148</v>
      </c>
      <c r="U144" s="4" t="str">
        <f>IF(VLOOKUP($C144,$C$9:$U$14,COLUMNS($C$9:Q$14),0)="","",ROUND(I$4*$E144*VLOOKUP($C144,$C$9:$U$14,COLUMNS($C$9:Q$14),0)*Q$18,0)&amp;"～"&amp;ROUND(I$4*$E144*VLOOKUP($C144,$C$9:$U$14,COLUMNS($C$9:Q$14),0)*Q$19,0))</f>
        <v/>
      </c>
      <c r="V144" s="4" t="str">
        <f>IF(VLOOKUP($C144,$C$9:$U$14,COLUMNS($C$9:R$14),0)="","",ROUND(J$4*$E144*VLOOKUP($C144,$C$9:$U$14,COLUMNS($C$9:R$14),0)*R$18,0)&amp;"～"&amp;ROUND(J$4*$E144*VLOOKUP($C144,$C$9:$U$14,COLUMNS($C$9:R$14),0)*R$19,0))</f>
        <v/>
      </c>
      <c r="W144" s="4" t="str">
        <f>IF(VLOOKUP($C144,$C$9:$U$14,COLUMNS($C$9:S$14),0)="","",ROUND(K$4*$E144*VLOOKUP($C144,$C$9:$U$14,COLUMNS($C$9:S$14),0)*S$18,0)&amp;"～"&amp;ROUND(K$4*$E144*VLOOKUP($C144,$C$9:$U$14,COLUMNS($C$9:S$14),0)*S$19,0))</f>
        <v>132～240</v>
      </c>
      <c r="X144" s="4" t="str">
        <f>IF(VLOOKUP($C144,$C$9:$U$14,COLUMNS($C$9:T$14),0)="","",ROUND(L$4*$E144*VLOOKUP($C144,$C$9:$U$14,COLUMNS($C$9:T$14),0)*T$18,0)&amp;"～"&amp;ROUND(L$4*$E144*VLOOKUP($C144,$C$9:$U$14,COLUMNS($C$9:T$14),0)*T$19,0))</f>
        <v/>
      </c>
      <c r="Y144" s="4"/>
      <c r="Z144" s="4">
        <f t="shared" si="22"/>
        <v>741</v>
      </c>
      <c r="AA144" s="1">
        <f t="shared" si="25"/>
        <v>667</v>
      </c>
      <c r="AB144" s="1">
        <f>IF(C144&gt;2,0,ROUND(属性价值和能力评分!$F$38*一级属性!$H$17*装备属性!E144,0))</f>
        <v>420</v>
      </c>
      <c r="AC144" s="1">
        <f t="shared" si="23"/>
        <v>111</v>
      </c>
      <c r="AD144" s="1">
        <f t="shared" si="24"/>
        <v>222</v>
      </c>
    </row>
    <row r="145" spans="2:30">
      <c r="B145" s="1">
        <v>111</v>
      </c>
      <c r="C145" s="1">
        <f t="shared" si="26"/>
        <v>2</v>
      </c>
      <c r="D145" s="1">
        <f t="shared" si="27"/>
        <v>7</v>
      </c>
      <c r="E145" s="1">
        <f t="shared" si="28"/>
        <v>80</v>
      </c>
      <c r="F145" s="4" t="str">
        <f>IF(VLOOKUP($C145,$C$9:$U$14,COLUMNS($C$9:L$14),0)="","",ROUND(D$4*$E145*VLOOKUP($C145,$C$9:$U$14,COLUMNS($C$9:L$14),0)*L$16,0)&amp;"～"&amp;ROUND(D$4*$E145*VLOOKUP($C145,$C$9:$U$14,COLUMNS($C$9:L$14),0)*L$17,0))</f>
        <v>367～472</v>
      </c>
      <c r="G145" s="4" t="str">
        <f>IF(VLOOKUP($C145,$C$9:$U$14,COLUMNS($C$9:M$14),0)="","",ROUND(E$4*$E145*VLOOKUP($C145,$C$9:$U$14,COLUMNS($C$9:M$14),0)*M$16,0)&amp;"～"&amp;ROUND(E$4*$E145*VLOOKUP($C145,$C$9:$U$14,COLUMNS($C$9:M$14),0)*M$17,0))</f>
        <v/>
      </c>
      <c r="H145" s="4" t="str">
        <f>IF(VLOOKUP($C145,$C$9:$U$14,COLUMNS($C$9:N$14),0)="","",ROUND(F$4*$E145*VLOOKUP($C145,$C$9:$U$14,COLUMNS($C$9:N$14),0)*N$16,0)&amp;"～"&amp;ROUND(F$4*$E145*VLOOKUP($C145,$C$9:$U$14,COLUMNS($C$9:N$14),0)*N$17,0))</f>
        <v/>
      </c>
      <c r="I145" s="4" t="str">
        <f>IF(VLOOKUP($C145,$C$9:$U$14,COLUMNS($C$9:O$14),0)="","",ROUND(G$4*$E145*VLOOKUP($C145,$C$9:$U$14,COLUMNS($C$9:O$14),0)*O$16,0)&amp;"～"&amp;ROUND(G$4*$E145*VLOOKUP($C145,$C$9:$U$14,COLUMNS($C$9:O$14),0)*O$17,0))</f>
        <v>115～148</v>
      </c>
      <c r="J145" s="4" t="str">
        <f>IF(VLOOKUP($C145,$C$9:$U$14,COLUMNS($C$9:P$14),0)="","",ROUND(H$4*$E145*VLOOKUP($C145,$C$9:$U$14,COLUMNS($C$9:P$14),0)*P$16,0)&amp;"～"&amp;ROUND(H$4*$E145*VLOOKUP($C145,$C$9:$U$14,COLUMNS($C$9:P$14),0)*P$17,0))</f>
        <v/>
      </c>
      <c r="K145" s="4" t="str">
        <f>IF(VLOOKUP($C145,$C$9:$U$14,COLUMNS($C$9:Q$14),0)="","",ROUND(I$4*$E145*VLOOKUP($C145,$C$9:$U$14,COLUMNS($C$9:Q$14),0)*Q$16,0)&amp;"～"&amp;ROUND(I$4*$E145*VLOOKUP($C145,$C$9:$U$14,COLUMNS($C$9:Q$14),0)*Q$17,0))</f>
        <v/>
      </c>
      <c r="L145" s="4" t="str">
        <f>IF(VLOOKUP($C145,$C$9:$U$14,COLUMNS($C$9:R$14),0)="","",ROUND(J$4*$E145*VLOOKUP($C145,$C$9:$U$14,COLUMNS($C$9:R$14),0)*R$16,0)&amp;"～"&amp;ROUND(J$4*$E145*VLOOKUP($C145,$C$9:$U$14,COLUMNS($C$9:R$14),0)*R$17,0))</f>
        <v/>
      </c>
      <c r="M145" s="4" t="str">
        <f>IF(VLOOKUP($C145,$C$9:$U$14,COLUMNS($C$9:S$14),0)="","",ROUND(K$4*$E145*VLOOKUP($C145,$C$9:$U$14,COLUMNS($C$9:S$14),0)*S$16,0)&amp;"～"&amp;ROUND(K$4*$E145*VLOOKUP($C145,$C$9:$U$14,COLUMNS($C$9:S$14),0)*S$17,0))</f>
        <v/>
      </c>
      <c r="N145" s="4" t="str">
        <f>IF(VLOOKUP($C145,$C$9:$U$14,COLUMNS($C$9:T$14),0)="","",ROUND(L$4*$E145*VLOOKUP($C145,$C$9:$U$14,COLUMNS($C$9:T$14),0)*T$16,0)&amp;"～"&amp;ROUND(L$4*$E145*VLOOKUP($C145,$C$9:$U$14,COLUMNS($C$9:T$14),0)*T$17,0))</f>
        <v/>
      </c>
      <c r="O145" s="4" t="str">
        <f>IF(VLOOKUP($C145,$C$9:$U$14,COLUMNS($C$9:U$14),0)="","",ROUND(M$4*$E145*VLOOKUP($C145,$C$9:$U$14,COLUMNS($C$9:U$14),0)*U$16,0)&amp;"～"&amp;ROUND(M$4*$E145*VLOOKUP($C145,$C$9:$U$14,COLUMNS($C$9:U$14),0)*U$17,0))</f>
        <v/>
      </c>
      <c r="P145" s="4" t="str">
        <f>IF(VLOOKUP($C145,$C$9:$U$14,COLUMNS($C$9:L$14),0)="","",ROUND(D$4*$E145*VLOOKUP($C145,$C$9:$U$14,COLUMNS($C$9:L$14),0)*L$18,0)&amp;"～"&amp;ROUND(D$4*$E145*VLOOKUP($C145,$C$9:$U$14,COLUMNS($C$9:L$14),0)*L$19,0))</f>
        <v>409～525</v>
      </c>
      <c r="Q145" s="4" t="str">
        <f>IF(VLOOKUP($C145,$C$9:$U$14,COLUMNS($C$9:M$14),0)="","",ROUND(E$4*$E145*VLOOKUP($C145,$C$9:$U$14,COLUMNS($C$9:M$14),0)*M$18,0)&amp;"～"&amp;ROUND(E$4*$E145*VLOOKUP($C145,$C$9:$U$14,COLUMNS($C$9:M$14),0)*M$19,0))</f>
        <v/>
      </c>
      <c r="R145" s="4" t="str">
        <f>IF(VLOOKUP($C145,$C$9:$U$14,COLUMNS($C$9:N$14),0)="","",ROUND(F$4*$E145*VLOOKUP($C145,$C$9:$U$14,COLUMNS($C$9:N$14),0)*N$18,0)&amp;"～"&amp;ROUND(F$4*$E145*VLOOKUP($C145,$C$9:$U$14,COLUMNS($C$9:N$14),0)*N$19,0))</f>
        <v/>
      </c>
      <c r="S145" s="4" t="str">
        <f>IF(VLOOKUP($C145,$C$9:$U$14,COLUMNS($C$9:O$14),0)="","",ROUND(G$4*$E145*VLOOKUP($C145,$C$9:$U$14,COLUMNS($C$9:O$14),0)*O$18,0)&amp;"～"&amp;ROUND(G$4*$E145*VLOOKUP($C145,$C$9:$U$14,COLUMNS($C$9:O$14),0)*O$19,0))</f>
        <v>128～164</v>
      </c>
      <c r="T145" s="4" t="str">
        <f>IF(VLOOKUP($C145,$C$9:$U$14,COLUMNS($C$9:P$14),0)="","",ROUND(H$4*$E145*VLOOKUP($C145,$C$9:$U$14,COLUMNS($C$9:P$14),0)*P$18,0)&amp;"～"&amp;ROUND(H$4*$E145*VLOOKUP($C145,$C$9:$U$14,COLUMNS($C$9:P$14),0)*P$19,0))</f>
        <v/>
      </c>
      <c r="U145" s="4" t="str">
        <f>IF(VLOOKUP($C145,$C$9:$U$14,COLUMNS($C$9:Q$14),0)="","",ROUND(I$4*$E145*VLOOKUP($C145,$C$9:$U$14,COLUMNS($C$9:Q$14),0)*Q$18,0)&amp;"～"&amp;ROUND(I$4*$E145*VLOOKUP($C145,$C$9:$U$14,COLUMNS($C$9:Q$14),0)*Q$19,0))</f>
        <v/>
      </c>
      <c r="V145" s="4" t="str">
        <f>IF(VLOOKUP($C145,$C$9:$U$14,COLUMNS($C$9:R$14),0)="","",ROUND(J$4*$E145*VLOOKUP($C145,$C$9:$U$14,COLUMNS($C$9:R$14),0)*R$18,0)&amp;"～"&amp;ROUND(J$4*$E145*VLOOKUP($C145,$C$9:$U$14,COLUMNS($C$9:R$14),0)*R$19,0))</f>
        <v/>
      </c>
      <c r="W145" s="4" t="str">
        <f>IF(VLOOKUP($C145,$C$9:$U$14,COLUMNS($C$9:S$14),0)="","",ROUND(K$4*$E145*VLOOKUP($C145,$C$9:$U$14,COLUMNS($C$9:S$14),0)*S$18,0)&amp;"～"&amp;ROUND(K$4*$E145*VLOOKUP($C145,$C$9:$U$14,COLUMNS($C$9:S$14),0)*S$19,0))</f>
        <v/>
      </c>
      <c r="X145" s="4" t="str">
        <f>IF(VLOOKUP($C145,$C$9:$U$14,COLUMNS($C$9:T$14),0)="","",ROUND(L$4*$E145*VLOOKUP($C145,$C$9:$U$14,COLUMNS($C$9:T$14),0)*T$18,0)&amp;"～"&amp;ROUND(L$4*$E145*VLOOKUP($C145,$C$9:$U$14,COLUMNS($C$9:T$14),0)*T$19,0))</f>
        <v/>
      </c>
      <c r="Y145" s="4"/>
      <c r="Z145" s="4">
        <f t="shared" si="22"/>
        <v>506</v>
      </c>
      <c r="AA145" s="1">
        <f t="shared" si="25"/>
        <v>455</v>
      </c>
      <c r="AB145" s="1">
        <f>IF(C145&gt;2,0,ROUND(属性价值和能力评分!$F$38*一级属性!$H$17*装备属性!E145,0))</f>
        <v>420</v>
      </c>
      <c r="AC145" s="1">
        <f t="shared" si="23"/>
        <v>111</v>
      </c>
      <c r="AD145" s="1">
        <f t="shared" si="24"/>
        <v>222</v>
      </c>
    </row>
    <row r="146" spans="2:30">
      <c r="B146" s="1">
        <v>112</v>
      </c>
      <c r="C146" s="1">
        <f t="shared" si="26"/>
        <v>2</v>
      </c>
      <c r="D146" s="1">
        <f t="shared" si="27"/>
        <v>8</v>
      </c>
      <c r="E146" s="1">
        <f t="shared" si="28"/>
        <v>80</v>
      </c>
      <c r="F146" s="4" t="str">
        <f>IF(VLOOKUP($C146,$C$9:$U$14,COLUMNS($C$9:L$14),0)="","",ROUND(D$4*$E146*VLOOKUP($C146,$C$9:$U$14,COLUMNS($C$9:L$14),0)*L$16,0)&amp;"～"&amp;ROUND(D$4*$E146*VLOOKUP($C146,$C$9:$U$14,COLUMNS($C$9:L$14),0)*L$17,0))</f>
        <v>367～472</v>
      </c>
      <c r="G146" s="4" t="str">
        <f>IF(VLOOKUP($C146,$C$9:$U$14,COLUMNS($C$9:M$14),0)="","",ROUND(E$4*$E146*VLOOKUP($C146,$C$9:$U$14,COLUMNS($C$9:M$14),0)*M$16,0)&amp;"～"&amp;ROUND(E$4*$E146*VLOOKUP($C146,$C$9:$U$14,COLUMNS($C$9:M$14),0)*M$17,0))</f>
        <v/>
      </c>
      <c r="H146" s="4" t="str">
        <f>IF(VLOOKUP($C146,$C$9:$U$14,COLUMNS($C$9:N$14),0)="","",ROUND(F$4*$E146*VLOOKUP($C146,$C$9:$U$14,COLUMNS($C$9:N$14),0)*N$16,0)&amp;"～"&amp;ROUND(F$4*$E146*VLOOKUP($C146,$C$9:$U$14,COLUMNS($C$9:N$14),0)*N$17,0))</f>
        <v/>
      </c>
      <c r="I146" s="4" t="str">
        <f>IF(VLOOKUP($C146,$C$9:$U$14,COLUMNS($C$9:O$14),0)="","",ROUND(G$4*$E146*VLOOKUP($C146,$C$9:$U$14,COLUMNS($C$9:O$14),0)*O$16,0)&amp;"～"&amp;ROUND(G$4*$E146*VLOOKUP($C146,$C$9:$U$14,COLUMNS($C$9:O$14),0)*O$17,0))</f>
        <v>115～148</v>
      </c>
      <c r="J146" s="4" t="str">
        <f>IF(VLOOKUP($C146,$C$9:$U$14,COLUMNS($C$9:P$14),0)="","",ROUND(H$4*$E146*VLOOKUP($C146,$C$9:$U$14,COLUMNS($C$9:P$14),0)*P$16,0)&amp;"～"&amp;ROUND(H$4*$E146*VLOOKUP($C146,$C$9:$U$14,COLUMNS($C$9:P$14),0)*P$17,0))</f>
        <v/>
      </c>
      <c r="K146" s="4" t="str">
        <f>IF(VLOOKUP($C146,$C$9:$U$14,COLUMNS($C$9:Q$14),0)="","",ROUND(I$4*$E146*VLOOKUP($C146,$C$9:$U$14,COLUMNS($C$9:Q$14),0)*Q$16,0)&amp;"～"&amp;ROUND(I$4*$E146*VLOOKUP($C146,$C$9:$U$14,COLUMNS($C$9:Q$14),0)*Q$17,0))</f>
        <v/>
      </c>
      <c r="L146" s="4" t="str">
        <f>IF(VLOOKUP($C146,$C$9:$U$14,COLUMNS($C$9:R$14),0)="","",ROUND(J$4*$E146*VLOOKUP($C146,$C$9:$U$14,COLUMNS($C$9:R$14),0)*R$16,0)&amp;"～"&amp;ROUND(J$4*$E146*VLOOKUP($C146,$C$9:$U$14,COLUMNS($C$9:R$14),0)*R$17,0))</f>
        <v/>
      </c>
      <c r="M146" s="4" t="str">
        <f>IF(VLOOKUP($C146,$C$9:$U$14,COLUMNS($C$9:S$14),0)="","",ROUND(K$4*$E146*VLOOKUP($C146,$C$9:$U$14,COLUMNS($C$9:S$14),0)*S$16,0)&amp;"～"&amp;ROUND(K$4*$E146*VLOOKUP($C146,$C$9:$U$14,COLUMNS($C$9:S$14),0)*S$17,0))</f>
        <v/>
      </c>
      <c r="N146" s="4" t="str">
        <f>IF(VLOOKUP($C146,$C$9:$U$14,COLUMNS($C$9:T$14),0)="","",ROUND(L$4*$E146*VLOOKUP($C146,$C$9:$U$14,COLUMNS($C$9:T$14),0)*T$16,0)&amp;"～"&amp;ROUND(L$4*$E146*VLOOKUP($C146,$C$9:$U$14,COLUMNS($C$9:T$14),0)*T$17,0))</f>
        <v/>
      </c>
      <c r="O146" s="4" t="str">
        <f>IF(VLOOKUP($C146,$C$9:$U$14,COLUMNS($C$9:U$14),0)="","",ROUND(M$4*$E146*VLOOKUP($C146,$C$9:$U$14,COLUMNS($C$9:U$14),0)*U$16,0)&amp;"～"&amp;ROUND(M$4*$E146*VLOOKUP($C146,$C$9:$U$14,COLUMNS($C$9:U$14),0)*U$17,0))</f>
        <v/>
      </c>
      <c r="P146" s="4" t="str">
        <f>IF(VLOOKUP($C146,$C$9:$U$14,COLUMNS($C$9:L$14),0)="","",ROUND(D$4*$E146*VLOOKUP($C146,$C$9:$U$14,COLUMNS($C$9:L$14),0)*L$18,0)&amp;"～"&amp;ROUND(D$4*$E146*VLOOKUP($C146,$C$9:$U$14,COLUMNS($C$9:L$14),0)*L$19,0))</f>
        <v>409～525</v>
      </c>
      <c r="Q146" s="4" t="str">
        <f>IF(VLOOKUP($C146,$C$9:$U$14,COLUMNS($C$9:M$14),0)="","",ROUND(E$4*$E146*VLOOKUP($C146,$C$9:$U$14,COLUMNS($C$9:M$14),0)*M$18,0)&amp;"～"&amp;ROUND(E$4*$E146*VLOOKUP($C146,$C$9:$U$14,COLUMNS($C$9:M$14),0)*M$19,0))</f>
        <v/>
      </c>
      <c r="R146" s="4" t="str">
        <f>IF(VLOOKUP($C146,$C$9:$U$14,COLUMNS($C$9:N$14),0)="","",ROUND(F$4*$E146*VLOOKUP($C146,$C$9:$U$14,COLUMNS($C$9:N$14),0)*N$18,0)&amp;"～"&amp;ROUND(F$4*$E146*VLOOKUP($C146,$C$9:$U$14,COLUMNS($C$9:N$14),0)*N$19,0))</f>
        <v/>
      </c>
      <c r="S146" s="4" t="str">
        <f>IF(VLOOKUP($C146,$C$9:$U$14,COLUMNS($C$9:O$14),0)="","",ROUND(G$4*$E146*VLOOKUP($C146,$C$9:$U$14,COLUMNS($C$9:O$14),0)*O$18,0)&amp;"～"&amp;ROUND(G$4*$E146*VLOOKUP($C146,$C$9:$U$14,COLUMNS($C$9:O$14),0)*O$19,0))</f>
        <v>128～164</v>
      </c>
      <c r="T146" s="4" t="str">
        <f>IF(VLOOKUP($C146,$C$9:$U$14,COLUMNS($C$9:P$14),0)="","",ROUND(H$4*$E146*VLOOKUP($C146,$C$9:$U$14,COLUMNS($C$9:P$14),0)*P$18,0)&amp;"～"&amp;ROUND(H$4*$E146*VLOOKUP($C146,$C$9:$U$14,COLUMNS($C$9:P$14),0)*P$19,0))</f>
        <v/>
      </c>
      <c r="U146" s="4" t="str">
        <f>IF(VLOOKUP($C146,$C$9:$U$14,COLUMNS($C$9:Q$14),0)="","",ROUND(I$4*$E146*VLOOKUP($C146,$C$9:$U$14,COLUMNS($C$9:Q$14),0)*Q$18,0)&amp;"～"&amp;ROUND(I$4*$E146*VLOOKUP($C146,$C$9:$U$14,COLUMNS($C$9:Q$14),0)*Q$19,0))</f>
        <v/>
      </c>
      <c r="V146" s="4" t="str">
        <f>IF(VLOOKUP($C146,$C$9:$U$14,COLUMNS($C$9:R$14),0)="","",ROUND(J$4*$E146*VLOOKUP($C146,$C$9:$U$14,COLUMNS($C$9:R$14),0)*R$18,0)&amp;"～"&amp;ROUND(J$4*$E146*VLOOKUP($C146,$C$9:$U$14,COLUMNS($C$9:R$14),0)*R$19,0))</f>
        <v/>
      </c>
      <c r="W146" s="4" t="str">
        <f>IF(VLOOKUP($C146,$C$9:$U$14,COLUMNS($C$9:S$14),0)="","",ROUND(K$4*$E146*VLOOKUP($C146,$C$9:$U$14,COLUMNS($C$9:S$14),0)*S$18,0)&amp;"～"&amp;ROUND(K$4*$E146*VLOOKUP($C146,$C$9:$U$14,COLUMNS($C$9:S$14),0)*S$19,0))</f>
        <v/>
      </c>
      <c r="X146" s="4" t="str">
        <f>IF(VLOOKUP($C146,$C$9:$U$14,COLUMNS($C$9:T$14),0)="","",ROUND(L$4*$E146*VLOOKUP($C146,$C$9:$U$14,COLUMNS($C$9:T$14),0)*T$18,0)&amp;"～"&amp;ROUND(L$4*$E146*VLOOKUP($C146,$C$9:$U$14,COLUMNS($C$9:T$14),0)*T$19,0))</f>
        <v/>
      </c>
      <c r="Y146" s="4"/>
      <c r="Z146" s="4">
        <f t="shared" si="22"/>
        <v>506</v>
      </c>
      <c r="AA146" s="1">
        <f t="shared" si="25"/>
        <v>455</v>
      </c>
      <c r="AB146" s="1">
        <f>IF(C146&gt;2,0,ROUND(属性价值和能力评分!$F$38*一级属性!$H$17*装备属性!E146,0))</f>
        <v>420</v>
      </c>
      <c r="AC146" s="1">
        <f t="shared" si="23"/>
        <v>111</v>
      </c>
      <c r="AD146" s="1">
        <f t="shared" si="24"/>
        <v>222</v>
      </c>
    </row>
    <row r="147" spans="2:30">
      <c r="B147" s="1">
        <v>113</v>
      </c>
      <c r="C147" s="1">
        <f t="shared" si="26"/>
        <v>3</v>
      </c>
      <c r="D147" s="1">
        <f t="shared" si="27"/>
        <v>9</v>
      </c>
      <c r="E147" s="1">
        <f t="shared" si="28"/>
        <v>80</v>
      </c>
      <c r="F147" s="4" t="str">
        <f>IF(VLOOKUP($C147,$C$9:$U$14,COLUMNS($C$9:L$14),0)="","",ROUND(D$4*$E147*VLOOKUP($C147,$C$9:$U$14,COLUMNS($C$9:L$14),0)*L$16,0)&amp;"～"&amp;ROUND(D$4*$E147*VLOOKUP($C147,$C$9:$U$14,COLUMNS($C$9:L$14),0)*L$17,0))</f>
        <v/>
      </c>
      <c r="G147" s="4" t="str">
        <f>IF(VLOOKUP($C147,$C$9:$U$14,COLUMNS($C$9:M$14),0)="","",ROUND(E$4*$E147*VLOOKUP($C147,$C$9:$U$14,COLUMNS($C$9:M$14),0)*M$16,0)&amp;"～"&amp;ROUND(E$4*$E147*VLOOKUP($C147,$C$9:$U$14,COLUMNS($C$9:M$14),0)*M$17,0))</f>
        <v>459～590</v>
      </c>
      <c r="H147" s="4" t="str">
        <f>IF(VLOOKUP($C147,$C$9:$U$14,COLUMNS($C$9:N$14),0)="","",ROUND(F$4*$E147*VLOOKUP($C147,$C$9:$U$14,COLUMNS($C$9:N$14),0)*N$16,0)&amp;"～"&amp;ROUND(F$4*$E147*VLOOKUP($C147,$C$9:$U$14,COLUMNS($C$9:N$14),0)*N$17,0))</f>
        <v/>
      </c>
      <c r="I147" s="4" t="str">
        <f>IF(VLOOKUP($C147,$C$9:$U$14,COLUMNS($C$9:O$14),0)="","",ROUND(G$4*$E147*VLOOKUP($C147,$C$9:$U$14,COLUMNS($C$9:O$14),0)*O$16,0)&amp;"～"&amp;ROUND(G$4*$E147*VLOOKUP($C147,$C$9:$U$14,COLUMNS($C$9:O$14),0)*O$17,0))</f>
        <v>69～89</v>
      </c>
      <c r="J147" s="4" t="str">
        <f>IF(VLOOKUP($C147,$C$9:$U$14,COLUMNS($C$9:P$14),0)="","",ROUND(H$4*$E147*VLOOKUP($C147,$C$9:$U$14,COLUMNS($C$9:P$14),0)*P$16,0)&amp;"～"&amp;ROUND(H$4*$E147*VLOOKUP($C147,$C$9:$U$14,COLUMNS($C$9:P$14),0)*P$17,0))</f>
        <v/>
      </c>
      <c r="K147" s="4" t="str">
        <f>IF(VLOOKUP($C147,$C$9:$U$14,COLUMNS($C$9:Q$14),0)="","",ROUND(I$4*$E147*VLOOKUP($C147,$C$9:$U$14,COLUMNS($C$9:Q$14),0)*Q$16,0)&amp;"～"&amp;ROUND(I$4*$E147*VLOOKUP($C147,$C$9:$U$14,COLUMNS($C$9:Q$14),0)*Q$17,0))</f>
        <v/>
      </c>
      <c r="L147" s="4" t="str">
        <f>IF(VLOOKUP($C147,$C$9:$U$14,COLUMNS($C$9:R$14),0)="","",ROUND(J$4*$E147*VLOOKUP($C147,$C$9:$U$14,COLUMNS($C$9:R$14),0)*R$16,0)&amp;"～"&amp;ROUND(J$4*$E147*VLOOKUP($C147,$C$9:$U$14,COLUMNS($C$9:R$14),0)*R$17,0))</f>
        <v/>
      </c>
      <c r="M147" s="4" t="str">
        <f>IF(VLOOKUP($C147,$C$9:$U$14,COLUMNS($C$9:S$14),0)="","",ROUND(K$4*$E147*VLOOKUP($C147,$C$9:$U$14,COLUMNS($C$9:S$14),0)*S$16,0)&amp;"～"&amp;ROUND(K$4*$E147*VLOOKUP($C147,$C$9:$U$14,COLUMNS($C$9:S$14),0)*S$17,0))</f>
        <v/>
      </c>
      <c r="N147" s="4" t="str">
        <f>IF(VLOOKUP($C147,$C$9:$U$14,COLUMNS($C$9:T$14),0)="","",ROUND(L$4*$E147*VLOOKUP($C147,$C$9:$U$14,COLUMNS($C$9:T$14),0)*T$16,0)&amp;"～"&amp;ROUND(L$4*$E147*VLOOKUP($C147,$C$9:$U$14,COLUMNS($C$9:T$14),0)*T$17,0))</f>
        <v/>
      </c>
      <c r="O147" s="4" t="str">
        <f>IF(VLOOKUP($C147,$C$9:$U$14,COLUMNS($C$9:U$14),0)="","",ROUND(M$4*$E147*VLOOKUP($C147,$C$9:$U$14,COLUMNS($C$9:U$14),0)*U$16,0)&amp;"～"&amp;ROUND(M$4*$E147*VLOOKUP($C147,$C$9:$U$14,COLUMNS($C$9:U$14),0)*U$17,0))</f>
        <v/>
      </c>
      <c r="P147" s="4" t="str">
        <f>IF(VLOOKUP($C147,$C$9:$U$14,COLUMNS($C$9:L$14),0)="","",ROUND(D$4*$E147*VLOOKUP($C147,$C$9:$U$14,COLUMNS($C$9:L$14),0)*L$18,0)&amp;"～"&amp;ROUND(D$4*$E147*VLOOKUP($C147,$C$9:$U$14,COLUMNS($C$9:L$14),0)*L$19,0))</f>
        <v/>
      </c>
      <c r="Q147" s="4" t="str">
        <f>IF(VLOOKUP($C147,$C$9:$U$14,COLUMNS($C$9:M$14),0)="","",ROUND(E$4*$E147*VLOOKUP($C147,$C$9:$U$14,COLUMNS($C$9:M$14),0)*M$18,0)&amp;"～"&amp;ROUND(E$4*$E147*VLOOKUP($C147,$C$9:$U$14,COLUMNS($C$9:M$14),0)*M$19,0))</f>
        <v>512～656</v>
      </c>
      <c r="R147" s="4" t="str">
        <f>IF(VLOOKUP($C147,$C$9:$U$14,COLUMNS($C$9:N$14),0)="","",ROUND(F$4*$E147*VLOOKUP($C147,$C$9:$U$14,COLUMNS($C$9:N$14),0)*N$18,0)&amp;"～"&amp;ROUND(F$4*$E147*VLOOKUP($C147,$C$9:$U$14,COLUMNS($C$9:N$14),0)*N$19,0))</f>
        <v/>
      </c>
      <c r="S147" s="4" t="str">
        <f>IF(VLOOKUP($C147,$C$9:$U$14,COLUMNS($C$9:O$14),0)="","",ROUND(G$4*$E147*VLOOKUP($C147,$C$9:$U$14,COLUMNS($C$9:O$14),0)*O$18,0)&amp;"～"&amp;ROUND(G$4*$E147*VLOOKUP($C147,$C$9:$U$14,COLUMNS($C$9:O$14),0)*O$19,0))</f>
        <v>77～98</v>
      </c>
      <c r="T147" s="4" t="str">
        <f>IF(VLOOKUP($C147,$C$9:$U$14,COLUMNS($C$9:P$14),0)="","",ROUND(H$4*$E147*VLOOKUP($C147,$C$9:$U$14,COLUMNS($C$9:P$14),0)*P$18,0)&amp;"～"&amp;ROUND(H$4*$E147*VLOOKUP($C147,$C$9:$U$14,COLUMNS($C$9:P$14),0)*P$19,0))</f>
        <v/>
      </c>
      <c r="U147" s="4" t="str">
        <f>IF(VLOOKUP($C147,$C$9:$U$14,COLUMNS($C$9:Q$14),0)="","",ROUND(I$4*$E147*VLOOKUP($C147,$C$9:$U$14,COLUMNS($C$9:Q$14),0)*Q$18,0)&amp;"～"&amp;ROUND(I$4*$E147*VLOOKUP($C147,$C$9:$U$14,COLUMNS($C$9:Q$14),0)*Q$19,0))</f>
        <v/>
      </c>
      <c r="V147" s="4" t="str">
        <f>IF(VLOOKUP($C147,$C$9:$U$14,COLUMNS($C$9:R$14),0)="","",ROUND(J$4*$E147*VLOOKUP($C147,$C$9:$U$14,COLUMNS($C$9:R$14),0)*R$18,0)&amp;"～"&amp;ROUND(J$4*$E147*VLOOKUP($C147,$C$9:$U$14,COLUMNS($C$9:R$14),0)*R$19,0))</f>
        <v/>
      </c>
      <c r="W147" s="4" t="str">
        <f>IF(VLOOKUP($C147,$C$9:$U$14,COLUMNS($C$9:S$14),0)="","",ROUND(K$4*$E147*VLOOKUP($C147,$C$9:$U$14,COLUMNS($C$9:S$14),0)*S$18,0)&amp;"～"&amp;ROUND(K$4*$E147*VLOOKUP($C147,$C$9:$U$14,COLUMNS($C$9:S$14),0)*S$19,0))</f>
        <v/>
      </c>
      <c r="X147" s="4" t="str">
        <f>IF(VLOOKUP($C147,$C$9:$U$14,COLUMNS($C$9:T$14),0)="","",ROUND(L$4*$E147*VLOOKUP($C147,$C$9:$U$14,COLUMNS($C$9:T$14),0)*T$18,0)&amp;"～"&amp;ROUND(L$4*$E147*VLOOKUP($C147,$C$9:$U$14,COLUMNS($C$9:T$14),0)*T$19,0))</f>
        <v/>
      </c>
      <c r="Y147" s="4"/>
      <c r="Z147" s="4">
        <f t="shared" si="22"/>
        <v>459</v>
      </c>
      <c r="AA147" s="1">
        <f t="shared" si="25"/>
        <v>413</v>
      </c>
      <c r="AB147" s="1">
        <f>IF(C147&gt;2,0,ROUND(属性价值和能力评分!$F$38*一级属性!$H$17*装备属性!E147,0))</f>
        <v>0</v>
      </c>
      <c r="AC147" s="1">
        <f t="shared" si="23"/>
        <v>111</v>
      </c>
      <c r="AD147" s="1">
        <f t="shared" si="24"/>
        <v>222</v>
      </c>
    </row>
    <row r="148" spans="2:30">
      <c r="B148" s="1">
        <v>114</v>
      </c>
      <c r="C148" s="1">
        <f t="shared" si="26"/>
        <v>3</v>
      </c>
      <c r="D148" s="1">
        <f t="shared" si="27"/>
        <v>10</v>
      </c>
      <c r="E148" s="1">
        <f t="shared" si="28"/>
        <v>80</v>
      </c>
      <c r="F148" s="4" t="str">
        <f>IF(VLOOKUP($C148,$C$9:$U$14,COLUMNS($C$9:L$14),0)="","",ROUND(D$4*$E148*VLOOKUP($C148,$C$9:$U$14,COLUMNS($C$9:L$14),0)*L$16,0)&amp;"～"&amp;ROUND(D$4*$E148*VLOOKUP($C148,$C$9:$U$14,COLUMNS($C$9:L$14),0)*L$17,0))</f>
        <v/>
      </c>
      <c r="G148" s="4" t="str">
        <f>IF(VLOOKUP($C148,$C$9:$U$14,COLUMNS($C$9:M$14),0)="","",ROUND(E$4*$E148*VLOOKUP($C148,$C$9:$U$14,COLUMNS($C$9:M$14),0)*M$16,0)&amp;"～"&amp;ROUND(E$4*$E148*VLOOKUP($C148,$C$9:$U$14,COLUMNS($C$9:M$14),0)*M$17,0))</f>
        <v>459～590</v>
      </c>
      <c r="H148" s="4" t="str">
        <f>IF(VLOOKUP($C148,$C$9:$U$14,COLUMNS($C$9:N$14),0)="","",ROUND(F$4*$E148*VLOOKUP($C148,$C$9:$U$14,COLUMNS($C$9:N$14),0)*N$16,0)&amp;"～"&amp;ROUND(F$4*$E148*VLOOKUP($C148,$C$9:$U$14,COLUMNS($C$9:N$14),0)*N$17,0))</f>
        <v/>
      </c>
      <c r="I148" s="4" t="str">
        <f>IF(VLOOKUP($C148,$C$9:$U$14,COLUMNS($C$9:O$14),0)="","",ROUND(G$4*$E148*VLOOKUP($C148,$C$9:$U$14,COLUMNS($C$9:O$14),0)*O$16,0)&amp;"～"&amp;ROUND(G$4*$E148*VLOOKUP($C148,$C$9:$U$14,COLUMNS($C$9:O$14),0)*O$17,0))</f>
        <v>69～89</v>
      </c>
      <c r="J148" s="4" t="str">
        <f>IF(VLOOKUP($C148,$C$9:$U$14,COLUMNS($C$9:P$14),0)="","",ROUND(H$4*$E148*VLOOKUP($C148,$C$9:$U$14,COLUMNS($C$9:P$14),0)*P$16,0)&amp;"～"&amp;ROUND(H$4*$E148*VLOOKUP($C148,$C$9:$U$14,COLUMNS($C$9:P$14),0)*P$17,0))</f>
        <v/>
      </c>
      <c r="K148" s="4" t="str">
        <f>IF(VLOOKUP($C148,$C$9:$U$14,COLUMNS($C$9:Q$14),0)="","",ROUND(I$4*$E148*VLOOKUP($C148,$C$9:$U$14,COLUMNS($C$9:Q$14),0)*Q$16,0)&amp;"～"&amp;ROUND(I$4*$E148*VLOOKUP($C148,$C$9:$U$14,COLUMNS($C$9:Q$14),0)*Q$17,0))</f>
        <v/>
      </c>
      <c r="L148" s="4" t="str">
        <f>IF(VLOOKUP($C148,$C$9:$U$14,COLUMNS($C$9:R$14),0)="","",ROUND(J$4*$E148*VLOOKUP($C148,$C$9:$U$14,COLUMNS($C$9:R$14),0)*R$16,0)&amp;"～"&amp;ROUND(J$4*$E148*VLOOKUP($C148,$C$9:$U$14,COLUMNS($C$9:R$14),0)*R$17,0))</f>
        <v/>
      </c>
      <c r="M148" s="4" t="str">
        <f>IF(VLOOKUP($C148,$C$9:$U$14,COLUMNS($C$9:S$14),0)="","",ROUND(K$4*$E148*VLOOKUP($C148,$C$9:$U$14,COLUMNS($C$9:S$14),0)*S$16,0)&amp;"～"&amp;ROUND(K$4*$E148*VLOOKUP($C148,$C$9:$U$14,COLUMNS($C$9:S$14),0)*S$17,0))</f>
        <v/>
      </c>
      <c r="N148" s="4" t="str">
        <f>IF(VLOOKUP($C148,$C$9:$U$14,COLUMNS($C$9:T$14),0)="","",ROUND(L$4*$E148*VLOOKUP($C148,$C$9:$U$14,COLUMNS($C$9:T$14),0)*T$16,0)&amp;"～"&amp;ROUND(L$4*$E148*VLOOKUP($C148,$C$9:$U$14,COLUMNS($C$9:T$14),0)*T$17,0))</f>
        <v/>
      </c>
      <c r="O148" s="4" t="str">
        <f>IF(VLOOKUP($C148,$C$9:$U$14,COLUMNS($C$9:U$14),0)="","",ROUND(M$4*$E148*VLOOKUP($C148,$C$9:$U$14,COLUMNS($C$9:U$14),0)*U$16,0)&amp;"～"&amp;ROUND(M$4*$E148*VLOOKUP($C148,$C$9:$U$14,COLUMNS($C$9:U$14),0)*U$17,0))</f>
        <v/>
      </c>
      <c r="P148" s="4" t="str">
        <f>IF(VLOOKUP($C148,$C$9:$U$14,COLUMNS($C$9:L$14),0)="","",ROUND(D$4*$E148*VLOOKUP($C148,$C$9:$U$14,COLUMNS($C$9:L$14),0)*L$18,0)&amp;"～"&amp;ROUND(D$4*$E148*VLOOKUP($C148,$C$9:$U$14,COLUMNS($C$9:L$14),0)*L$19,0))</f>
        <v/>
      </c>
      <c r="Q148" s="4" t="str">
        <f>IF(VLOOKUP($C148,$C$9:$U$14,COLUMNS($C$9:M$14),0)="","",ROUND(E$4*$E148*VLOOKUP($C148,$C$9:$U$14,COLUMNS($C$9:M$14),0)*M$18,0)&amp;"～"&amp;ROUND(E$4*$E148*VLOOKUP($C148,$C$9:$U$14,COLUMNS($C$9:M$14),0)*M$19,0))</f>
        <v>512～656</v>
      </c>
      <c r="R148" s="4" t="str">
        <f>IF(VLOOKUP($C148,$C$9:$U$14,COLUMNS($C$9:N$14),0)="","",ROUND(F$4*$E148*VLOOKUP($C148,$C$9:$U$14,COLUMNS($C$9:N$14),0)*N$18,0)&amp;"～"&amp;ROUND(F$4*$E148*VLOOKUP($C148,$C$9:$U$14,COLUMNS($C$9:N$14),0)*N$19,0))</f>
        <v/>
      </c>
      <c r="S148" s="4" t="str">
        <f>IF(VLOOKUP($C148,$C$9:$U$14,COLUMNS($C$9:O$14),0)="","",ROUND(G$4*$E148*VLOOKUP($C148,$C$9:$U$14,COLUMNS($C$9:O$14),0)*O$18,0)&amp;"～"&amp;ROUND(G$4*$E148*VLOOKUP($C148,$C$9:$U$14,COLUMNS($C$9:O$14),0)*O$19,0))</f>
        <v>77～98</v>
      </c>
      <c r="T148" s="4" t="str">
        <f>IF(VLOOKUP($C148,$C$9:$U$14,COLUMNS($C$9:P$14),0)="","",ROUND(H$4*$E148*VLOOKUP($C148,$C$9:$U$14,COLUMNS($C$9:P$14),0)*P$18,0)&amp;"～"&amp;ROUND(H$4*$E148*VLOOKUP($C148,$C$9:$U$14,COLUMNS($C$9:P$14),0)*P$19,0))</f>
        <v/>
      </c>
      <c r="U148" s="4" t="str">
        <f>IF(VLOOKUP($C148,$C$9:$U$14,COLUMNS($C$9:Q$14),0)="","",ROUND(I$4*$E148*VLOOKUP($C148,$C$9:$U$14,COLUMNS($C$9:Q$14),0)*Q$18,0)&amp;"～"&amp;ROUND(I$4*$E148*VLOOKUP($C148,$C$9:$U$14,COLUMNS($C$9:Q$14),0)*Q$19,0))</f>
        <v/>
      </c>
      <c r="V148" s="4" t="str">
        <f>IF(VLOOKUP($C148,$C$9:$U$14,COLUMNS($C$9:R$14),0)="","",ROUND(J$4*$E148*VLOOKUP($C148,$C$9:$U$14,COLUMNS($C$9:R$14),0)*R$18,0)&amp;"～"&amp;ROUND(J$4*$E148*VLOOKUP($C148,$C$9:$U$14,COLUMNS($C$9:R$14),0)*R$19,0))</f>
        <v/>
      </c>
      <c r="W148" s="4" t="str">
        <f>IF(VLOOKUP($C148,$C$9:$U$14,COLUMNS($C$9:S$14),0)="","",ROUND(K$4*$E148*VLOOKUP($C148,$C$9:$U$14,COLUMNS($C$9:S$14),0)*S$18,0)&amp;"～"&amp;ROUND(K$4*$E148*VLOOKUP($C148,$C$9:$U$14,COLUMNS($C$9:S$14),0)*S$19,0))</f>
        <v/>
      </c>
      <c r="X148" s="4" t="str">
        <f>IF(VLOOKUP($C148,$C$9:$U$14,COLUMNS($C$9:T$14),0)="","",ROUND(L$4*$E148*VLOOKUP($C148,$C$9:$U$14,COLUMNS($C$9:T$14),0)*T$18,0)&amp;"～"&amp;ROUND(L$4*$E148*VLOOKUP($C148,$C$9:$U$14,COLUMNS($C$9:T$14),0)*T$19,0))</f>
        <v/>
      </c>
      <c r="Y148" s="4"/>
      <c r="Z148" s="4">
        <f t="shared" si="22"/>
        <v>459</v>
      </c>
      <c r="AA148" s="1">
        <f t="shared" si="25"/>
        <v>413</v>
      </c>
      <c r="AB148" s="1">
        <f>IF(C148&gt;2,0,ROUND(属性价值和能力评分!$F$38*一级属性!$H$17*装备属性!E148,0))</f>
        <v>0</v>
      </c>
      <c r="AC148" s="1">
        <f t="shared" si="23"/>
        <v>111</v>
      </c>
      <c r="AD148" s="1">
        <f t="shared" si="24"/>
        <v>222</v>
      </c>
    </row>
    <row r="149" spans="2:30">
      <c r="B149" s="1">
        <v>115</v>
      </c>
      <c r="C149" s="1">
        <f t="shared" si="26"/>
        <v>4</v>
      </c>
      <c r="D149" s="1">
        <f t="shared" si="27"/>
        <v>11</v>
      </c>
      <c r="E149" s="1">
        <f t="shared" si="28"/>
        <v>80</v>
      </c>
      <c r="F149" s="4" t="str">
        <f>IF(VLOOKUP($C149,$C$9:$U$14,COLUMNS($C$9:L$14),0)="","",ROUND(D$4*$E149*VLOOKUP($C149,$C$9:$U$14,COLUMNS($C$9:L$14),0)*L$16,0)&amp;"～"&amp;ROUND(D$4*$E149*VLOOKUP($C149,$C$9:$U$14,COLUMNS($C$9:L$14),0)*L$17,0))</f>
        <v/>
      </c>
      <c r="G149" s="4" t="str">
        <f>IF(VLOOKUP($C149,$C$9:$U$14,COLUMNS($C$9:M$14),0)="","",ROUND(E$4*$E149*VLOOKUP($C149,$C$9:$U$14,COLUMNS($C$9:M$14),0)*M$16,0)&amp;"～"&amp;ROUND(E$4*$E149*VLOOKUP($C149,$C$9:$U$14,COLUMNS($C$9:M$14),0)*M$17,0))</f>
        <v/>
      </c>
      <c r="H149" s="4" t="str">
        <f>IF(VLOOKUP($C149,$C$9:$U$14,COLUMNS($C$9:N$14),0)="","",ROUND(F$4*$E149*VLOOKUP($C149,$C$9:$U$14,COLUMNS($C$9:N$14),0)*N$16,0)&amp;"～"&amp;ROUND(F$4*$E149*VLOOKUP($C149,$C$9:$U$14,COLUMNS($C$9:N$14),0)*N$17,0))</f>
        <v/>
      </c>
      <c r="I149" s="4" t="str">
        <f>IF(VLOOKUP($C149,$C$9:$U$14,COLUMNS($C$9:O$14),0)="","",ROUND(G$4*$E149*VLOOKUP($C149,$C$9:$U$14,COLUMNS($C$9:O$14),0)*O$16,0)&amp;"～"&amp;ROUND(G$4*$E149*VLOOKUP($C149,$C$9:$U$14,COLUMNS($C$9:O$14),0)*O$17,0))</f>
        <v/>
      </c>
      <c r="J149" s="4" t="str">
        <f>IF(VLOOKUP($C149,$C$9:$U$14,COLUMNS($C$9:P$14),0)="","",ROUND(H$4*$E149*VLOOKUP($C149,$C$9:$U$14,COLUMNS($C$9:P$14),0)*P$16,0)&amp;"～"&amp;ROUND(H$4*$E149*VLOOKUP($C149,$C$9:$U$14,COLUMNS($C$9:P$14),0)*P$17,0))</f>
        <v>126～162</v>
      </c>
      <c r="K149" s="4" t="str">
        <f>IF(VLOOKUP($C149,$C$9:$U$14,COLUMNS($C$9:Q$14),0)="","",ROUND(I$4*$E149*VLOOKUP($C149,$C$9:$U$14,COLUMNS($C$9:Q$14),0)*Q$16,0)&amp;"～"&amp;ROUND(I$4*$E149*VLOOKUP($C149,$C$9:$U$14,COLUMNS($C$9:Q$14),0)*Q$17,0))</f>
        <v>67～86</v>
      </c>
      <c r="L149" s="4" t="str">
        <f>IF(VLOOKUP($C149,$C$9:$U$14,COLUMNS($C$9:R$14),0)="","",ROUND(J$4*$E149*VLOOKUP($C149,$C$9:$U$14,COLUMNS($C$9:R$14),0)*R$16,0)&amp;"～"&amp;ROUND(J$4*$E149*VLOOKUP($C149,$C$9:$U$14,COLUMNS($C$9:R$14),0)*R$17,0))</f>
        <v/>
      </c>
      <c r="M149" s="4" t="str">
        <f>IF(VLOOKUP($C149,$C$9:$U$14,COLUMNS($C$9:S$14),0)="","",ROUND(K$4*$E149*VLOOKUP($C149,$C$9:$U$14,COLUMNS($C$9:S$14),0)*S$16,0)&amp;"～"&amp;ROUND(K$4*$E149*VLOOKUP($C149,$C$9:$U$14,COLUMNS($C$9:S$14),0)*S$17,0))</f>
        <v/>
      </c>
      <c r="N149" s="4" t="str">
        <f>IF(VLOOKUP($C149,$C$9:$U$14,COLUMNS($C$9:T$14),0)="","",ROUND(L$4*$E149*VLOOKUP($C149,$C$9:$U$14,COLUMNS($C$9:T$14),0)*T$16,0)&amp;"～"&amp;ROUND(L$4*$E149*VLOOKUP($C149,$C$9:$U$14,COLUMNS($C$9:T$14),0)*T$17,0))</f>
        <v/>
      </c>
      <c r="O149" s="4" t="str">
        <f>IF(VLOOKUP($C149,$C$9:$U$14,COLUMNS($C$9:U$14),0)="","",ROUND(M$4*$E149*VLOOKUP($C149,$C$9:$U$14,COLUMNS($C$9:U$14),0)*U$16,0)&amp;"～"&amp;ROUND(M$4*$E149*VLOOKUP($C149,$C$9:$U$14,COLUMNS($C$9:U$14),0)*U$17,0))</f>
        <v/>
      </c>
      <c r="P149" s="4" t="str">
        <f>IF(VLOOKUP($C149,$C$9:$U$14,COLUMNS($C$9:L$14),0)="","",ROUND(D$4*$E149*VLOOKUP($C149,$C$9:$U$14,COLUMNS($C$9:L$14),0)*L$18,0)&amp;"～"&amp;ROUND(D$4*$E149*VLOOKUP($C149,$C$9:$U$14,COLUMNS($C$9:L$14),0)*L$19,0))</f>
        <v/>
      </c>
      <c r="Q149" s="4" t="str">
        <f>IF(VLOOKUP($C149,$C$9:$U$14,COLUMNS($C$9:M$14),0)="","",ROUND(E$4*$E149*VLOOKUP($C149,$C$9:$U$14,COLUMNS($C$9:M$14),0)*M$18,0)&amp;"～"&amp;ROUND(E$4*$E149*VLOOKUP($C149,$C$9:$U$14,COLUMNS($C$9:M$14),0)*M$19,0))</f>
        <v/>
      </c>
      <c r="R149" s="4" t="str">
        <f>IF(VLOOKUP($C149,$C$9:$U$14,COLUMNS($C$9:N$14),0)="","",ROUND(F$4*$E149*VLOOKUP($C149,$C$9:$U$14,COLUMNS($C$9:N$14),0)*N$18,0)&amp;"～"&amp;ROUND(F$4*$E149*VLOOKUP($C149,$C$9:$U$14,COLUMNS($C$9:N$14),0)*N$19,0))</f>
        <v/>
      </c>
      <c r="S149" s="4" t="str">
        <f>IF(VLOOKUP($C149,$C$9:$U$14,COLUMNS($C$9:O$14),0)="","",ROUND(G$4*$E149*VLOOKUP($C149,$C$9:$U$14,COLUMNS($C$9:O$14),0)*O$18,0)&amp;"～"&amp;ROUND(G$4*$E149*VLOOKUP($C149,$C$9:$U$14,COLUMNS($C$9:O$14),0)*O$19,0))</f>
        <v/>
      </c>
      <c r="T149" s="4" t="str">
        <f>IF(VLOOKUP($C149,$C$9:$U$14,COLUMNS($C$9:P$14),0)="","",ROUND(H$4*$E149*VLOOKUP($C149,$C$9:$U$14,COLUMNS($C$9:P$14),0)*P$18,0)&amp;"～"&amp;ROUND(H$4*$E149*VLOOKUP($C149,$C$9:$U$14,COLUMNS($C$9:P$14),0)*P$19,0))</f>
        <v>141～180</v>
      </c>
      <c r="U149" s="4" t="str">
        <f>IF(VLOOKUP($C149,$C$9:$U$14,COLUMNS($C$9:Q$14),0)="","",ROUND(I$4*$E149*VLOOKUP($C149,$C$9:$U$14,COLUMNS($C$9:Q$14),0)*Q$18,0)&amp;"～"&amp;ROUND(I$4*$E149*VLOOKUP($C149,$C$9:$U$14,COLUMNS($C$9:Q$14),0)*Q$19,0))</f>
        <v>75～96</v>
      </c>
      <c r="V149" s="4" t="str">
        <f>IF(VLOOKUP($C149,$C$9:$U$14,COLUMNS($C$9:R$14),0)="","",ROUND(J$4*$E149*VLOOKUP($C149,$C$9:$U$14,COLUMNS($C$9:R$14),0)*R$18,0)&amp;"～"&amp;ROUND(J$4*$E149*VLOOKUP($C149,$C$9:$U$14,COLUMNS($C$9:R$14),0)*R$19,0))</f>
        <v/>
      </c>
      <c r="W149" s="4" t="str">
        <f>IF(VLOOKUP($C149,$C$9:$U$14,COLUMNS($C$9:S$14),0)="","",ROUND(K$4*$E149*VLOOKUP($C149,$C$9:$U$14,COLUMNS($C$9:S$14),0)*S$18,0)&amp;"～"&amp;ROUND(K$4*$E149*VLOOKUP($C149,$C$9:$U$14,COLUMNS($C$9:S$14),0)*S$19,0))</f>
        <v/>
      </c>
      <c r="X149" s="4" t="str">
        <f>IF(VLOOKUP($C149,$C$9:$U$14,COLUMNS($C$9:T$14),0)="","",ROUND(L$4*$E149*VLOOKUP($C149,$C$9:$U$14,COLUMNS($C$9:T$14),0)*T$18,0)&amp;"～"&amp;ROUND(L$4*$E149*VLOOKUP($C149,$C$9:$U$14,COLUMNS($C$9:T$14),0)*T$19,0))</f>
        <v/>
      </c>
      <c r="Y149" s="4"/>
      <c r="Z149" s="4">
        <f t="shared" si="22"/>
        <v>407</v>
      </c>
      <c r="AA149" s="1">
        <f t="shared" si="25"/>
        <v>366</v>
      </c>
      <c r="AB149" s="1">
        <f>IF(C149&gt;2,0,ROUND(属性价值和能力评分!$F$38*一级属性!$H$17*装备属性!E149,0))</f>
        <v>0</v>
      </c>
      <c r="AC149" s="1">
        <f t="shared" si="23"/>
        <v>111</v>
      </c>
      <c r="AD149" s="1">
        <f t="shared" si="24"/>
        <v>222</v>
      </c>
    </row>
    <row r="150" spans="2:30">
      <c r="B150" s="1">
        <v>116</v>
      </c>
      <c r="C150" s="1">
        <f t="shared" si="26"/>
        <v>5</v>
      </c>
      <c r="D150" s="1">
        <f t="shared" si="27"/>
        <v>12</v>
      </c>
      <c r="E150" s="1">
        <f t="shared" si="28"/>
        <v>80</v>
      </c>
      <c r="F150" s="4" t="str">
        <f>IF(VLOOKUP($C150,$C$9:$U$14,COLUMNS($C$9:L$14),0)="","",ROUND(D$4*$E150*VLOOKUP($C150,$C$9:$U$14,COLUMNS($C$9:L$14),0)*L$16,0)&amp;"～"&amp;ROUND(D$4*$E150*VLOOKUP($C150,$C$9:$U$14,COLUMNS($C$9:L$14),0)*L$17,0))</f>
        <v>551～708</v>
      </c>
      <c r="G150" s="4" t="str">
        <f>IF(VLOOKUP($C150,$C$9:$U$14,COLUMNS($C$9:M$14),0)="","",ROUND(E$4*$E150*VLOOKUP($C150,$C$9:$U$14,COLUMNS($C$9:M$14),0)*M$16,0)&amp;"～"&amp;ROUND(E$4*$E150*VLOOKUP($C150,$C$9:$U$14,COLUMNS($C$9:M$14),0)*M$17,0))</f>
        <v/>
      </c>
      <c r="H150" s="4" t="str">
        <f>IF(VLOOKUP($C150,$C$9:$U$14,COLUMNS($C$9:N$14),0)="","",ROUND(F$4*$E150*VLOOKUP($C150,$C$9:$U$14,COLUMNS($C$9:N$14),0)*N$16,0)&amp;"～"&amp;ROUND(F$4*$E150*VLOOKUP($C150,$C$9:$U$14,COLUMNS($C$9:N$14),0)*N$17,0))</f>
        <v/>
      </c>
      <c r="I150" s="4" t="str">
        <f>IF(VLOOKUP($C150,$C$9:$U$14,COLUMNS($C$9:O$14),0)="","",ROUND(G$4*$E150*VLOOKUP($C150,$C$9:$U$14,COLUMNS($C$9:O$14),0)*O$16,0)&amp;"～"&amp;ROUND(G$4*$E150*VLOOKUP($C150,$C$9:$U$14,COLUMNS($C$9:O$14),0)*O$17,0))</f>
        <v>46～59</v>
      </c>
      <c r="J150" s="4" t="str">
        <f>IF(VLOOKUP($C150,$C$9:$U$14,COLUMNS($C$9:P$14),0)="","",ROUND(H$4*$E150*VLOOKUP($C150,$C$9:$U$14,COLUMNS($C$9:P$14),0)*P$16,0)&amp;"～"&amp;ROUND(H$4*$E150*VLOOKUP($C150,$C$9:$U$14,COLUMNS($C$9:P$14),0)*P$17,0))</f>
        <v/>
      </c>
      <c r="K150" s="4" t="str">
        <f>IF(VLOOKUP($C150,$C$9:$U$14,COLUMNS($C$9:Q$14),0)="","",ROUND(I$4*$E150*VLOOKUP($C150,$C$9:$U$14,COLUMNS($C$9:Q$14),0)*Q$16,0)&amp;"～"&amp;ROUND(I$4*$E150*VLOOKUP($C150,$C$9:$U$14,COLUMNS($C$9:Q$14),0)*Q$17,0))</f>
        <v/>
      </c>
      <c r="L150" s="4" t="str">
        <f>IF(VLOOKUP($C150,$C$9:$U$14,COLUMNS($C$9:R$14),0)="","",ROUND(J$4*$E150*VLOOKUP($C150,$C$9:$U$14,COLUMNS($C$9:R$14),0)*R$16,0)&amp;"～"&amp;ROUND(J$4*$E150*VLOOKUP($C150,$C$9:$U$14,COLUMNS($C$9:R$14),0)*R$17,0))</f>
        <v/>
      </c>
      <c r="M150" s="4" t="str">
        <f>IF(VLOOKUP($C150,$C$9:$U$14,COLUMNS($C$9:S$14),0)="","",ROUND(K$4*$E150*VLOOKUP($C150,$C$9:$U$14,COLUMNS($C$9:S$14),0)*S$16,0)&amp;"～"&amp;ROUND(K$4*$E150*VLOOKUP($C150,$C$9:$U$14,COLUMNS($C$9:S$14),0)*S$17,0))</f>
        <v/>
      </c>
      <c r="N150" s="4" t="str">
        <f>IF(VLOOKUP($C150,$C$9:$U$14,COLUMNS($C$9:T$14),0)="","",ROUND(L$4*$E150*VLOOKUP($C150,$C$9:$U$14,COLUMNS($C$9:T$14),0)*T$16,0)&amp;"～"&amp;ROUND(L$4*$E150*VLOOKUP($C150,$C$9:$U$14,COLUMNS($C$9:T$14),0)*T$17,0))</f>
        <v/>
      </c>
      <c r="O150" s="4" t="str">
        <f>IF(VLOOKUP($C150,$C$9:$U$14,COLUMNS($C$9:U$14),0)="","",ROUND(M$4*$E150*VLOOKUP($C150,$C$9:$U$14,COLUMNS($C$9:U$14),0)*U$16,0)&amp;"～"&amp;ROUND(M$4*$E150*VLOOKUP($C150,$C$9:$U$14,COLUMNS($C$9:U$14),0)*U$17,0))</f>
        <v/>
      </c>
      <c r="P150" s="4" t="str">
        <f>IF(VLOOKUP($C150,$C$9:$U$14,COLUMNS($C$9:L$14),0)="","",ROUND(D$4*$E150*VLOOKUP($C150,$C$9:$U$14,COLUMNS($C$9:L$14),0)*L$18,0)&amp;"～"&amp;ROUND(D$4*$E150*VLOOKUP($C150,$C$9:$U$14,COLUMNS($C$9:L$14),0)*L$19,0))</f>
        <v>614～787</v>
      </c>
      <c r="Q150" s="4" t="str">
        <f>IF(VLOOKUP($C150,$C$9:$U$14,COLUMNS($C$9:M$14),0)="","",ROUND(E$4*$E150*VLOOKUP($C150,$C$9:$U$14,COLUMNS($C$9:M$14),0)*M$18,0)&amp;"～"&amp;ROUND(E$4*$E150*VLOOKUP($C150,$C$9:$U$14,COLUMNS($C$9:M$14),0)*M$19,0))</f>
        <v/>
      </c>
      <c r="R150" s="4" t="str">
        <f>IF(VLOOKUP($C150,$C$9:$U$14,COLUMNS($C$9:N$14),0)="","",ROUND(F$4*$E150*VLOOKUP($C150,$C$9:$U$14,COLUMNS($C$9:N$14),0)*N$18,0)&amp;"～"&amp;ROUND(F$4*$E150*VLOOKUP($C150,$C$9:$U$14,COLUMNS($C$9:N$14),0)*N$19,0))</f>
        <v/>
      </c>
      <c r="S150" s="4" t="str">
        <f>IF(VLOOKUP($C150,$C$9:$U$14,COLUMNS($C$9:O$14),0)="","",ROUND(G$4*$E150*VLOOKUP($C150,$C$9:$U$14,COLUMNS($C$9:O$14),0)*O$18,0)&amp;"～"&amp;ROUND(G$4*$E150*VLOOKUP($C150,$C$9:$U$14,COLUMNS($C$9:O$14),0)*O$19,0))</f>
        <v>51～66</v>
      </c>
      <c r="T150" s="4" t="str">
        <f>IF(VLOOKUP($C150,$C$9:$U$14,COLUMNS($C$9:P$14),0)="","",ROUND(H$4*$E150*VLOOKUP($C150,$C$9:$U$14,COLUMNS($C$9:P$14),0)*P$18,0)&amp;"～"&amp;ROUND(H$4*$E150*VLOOKUP($C150,$C$9:$U$14,COLUMNS($C$9:P$14),0)*P$19,0))</f>
        <v/>
      </c>
      <c r="U150" s="4" t="str">
        <f>IF(VLOOKUP($C150,$C$9:$U$14,COLUMNS($C$9:Q$14),0)="","",ROUND(I$4*$E150*VLOOKUP($C150,$C$9:$U$14,COLUMNS($C$9:Q$14),0)*Q$18,0)&amp;"～"&amp;ROUND(I$4*$E150*VLOOKUP($C150,$C$9:$U$14,COLUMNS($C$9:Q$14),0)*Q$19,0))</f>
        <v/>
      </c>
      <c r="V150" s="4" t="str">
        <f>IF(VLOOKUP($C150,$C$9:$U$14,COLUMNS($C$9:R$14),0)="","",ROUND(J$4*$E150*VLOOKUP($C150,$C$9:$U$14,COLUMNS($C$9:R$14),0)*R$18,0)&amp;"～"&amp;ROUND(J$4*$E150*VLOOKUP($C150,$C$9:$U$14,COLUMNS($C$9:R$14),0)*R$19,0))</f>
        <v/>
      </c>
      <c r="W150" s="4" t="str">
        <f>IF(VLOOKUP($C150,$C$9:$U$14,COLUMNS($C$9:S$14),0)="","",ROUND(K$4*$E150*VLOOKUP($C150,$C$9:$U$14,COLUMNS($C$9:S$14),0)*S$18,0)&amp;"～"&amp;ROUND(K$4*$E150*VLOOKUP($C150,$C$9:$U$14,COLUMNS($C$9:S$14),0)*S$19,0))</f>
        <v/>
      </c>
      <c r="X150" s="4" t="str">
        <f>IF(VLOOKUP($C150,$C$9:$U$14,COLUMNS($C$9:T$14),0)="","",ROUND(L$4*$E150*VLOOKUP($C150,$C$9:$U$14,COLUMNS($C$9:T$14),0)*T$18,0)&amp;"～"&amp;ROUND(L$4*$E150*VLOOKUP($C150,$C$9:$U$14,COLUMNS($C$9:T$14),0)*T$19,0))</f>
        <v/>
      </c>
      <c r="Y150" s="4"/>
      <c r="Z150" s="4">
        <f t="shared" si="22"/>
        <v>399</v>
      </c>
      <c r="AA150" s="1">
        <f t="shared" si="25"/>
        <v>359</v>
      </c>
      <c r="AB150" s="1">
        <f>IF(C150&gt;2,0,ROUND(属性价值和能力评分!$F$38*一级属性!$H$17*装备属性!E150,0))</f>
        <v>0</v>
      </c>
      <c r="AC150" s="1">
        <f t="shared" si="23"/>
        <v>111</v>
      </c>
      <c r="AD150" s="1">
        <f t="shared" si="24"/>
        <v>222</v>
      </c>
    </row>
    <row r="151" spans="2:30">
      <c r="B151" s="1">
        <v>117</v>
      </c>
      <c r="C151" s="1">
        <f t="shared" si="26"/>
        <v>6</v>
      </c>
      <c r="D151" s="1">
        <f t="shared" si="27"/>
        <v>13</v>
      </c>
      <c r="E151" s="1">
        <f t="shared" si="28"/>
        <v>80</v>
      </c>
      <c r="F151" s="4" t="str">
        <f>IF(VLOOKUP($C151,$C$9:$U$14,COLUMNS($C$9:L$14),0)="","",ROUND(D$4*$E151*VLOOKUP($C151,$C$9:$U$14,COLUMNS($C$9:L$14),0)*L$16,0)&amp;"～"&amp;ROUND(D$4*$E151*VLOOKUP($C151,$C$9:$U$14,COLUMNS($C$9:L$14),0)*L$17,0))</f>
        <v/>
      </c>
      <c r="G151" s="4" t="str">
        <f>IF(VLOOKUP($C151,$C$9:$U$14,COLUMNS($C$9:M$14),0)="","",ROUND(E$4*$E151*VLOOKUP($C151,$C$9:$U$14,COLUMNS($C$9:M$14),0)*M$16,0)&amp;"～"&amp;ROUND(E$4*$E151*VLOOKUP($C151,$C$9:$U$14,COLUMNS($C$9:M$14),0)*M$17,0))</f>
        <v/>
      </c>
      <c r="H151" s="4" t="str">
        <f>IF(VLOOKUP($C151,$C$9:$U$14,COLUMNS($C$9:N$14),0)="","",ROUND(F$4*$E151*VLOOKUP($C151,$C$9:$U$14,COLUMNS($C$9:N$14),0)*N$16,0)&amp;"～"&amp;ROUND(F$4*$E151*VLOOKUP($C151,$C$9:$U$14,COLUMNS($C$9:N$14),0)*N$17,0))</f>
        <v/>
      </c>
      <c r="I151" s="4" t="str">
        <f>IF(VLOOKUP($C151,$C$9:$U$14,COLUMNS($C$9:O$14),0)="","",ROUND(G$4*$E151*VLOOKUP($C151,$C$9:$U$14,COLUMNS($C$9:O$14),0)*O$16,0)&amp;"～"&amp;ROUND(G$4*$E151*VLOOKUP($C151,$C$9:$U$14,COLUMNS($C$9:O$14),0)*O$17,0))</f>
        <v/>
      </c>
      <c r="J151" s="4" t="str">
        <f>IF(VLOOKUP($C151,$C$9:$U$14,COLUMNS($C$9:P$14),0)="","",ROUND(H$4*$E151*VLOOKUP($C151,$C$9:$U$14,COLUMNS($C$9:P$14),0)*P$16,0)&amp;"～"&amp;ROUND(H$4*$E151*VLOOKUP($C151,$C$9:$U$14,COLUMNS($C$9:P$14),0)*P$17,0))</f>
        <v/>
      </c>
      <c r="K151" s="4" t="str">
        <f>IF(VLOOKUP($C151,$C$9:$U$14,COLUMNS($C$9:Q$14),0)="","",ROUND(I$4*$E151*VLOOKUP($C151,$C$9:$U$14,COLUMNS($C$9:Q$14),0)*Q$16,0)&amp;"～"&amp;ROUND(I$4*$E151*VLOOKUP($C151,$C$9:$U$14,COLUMNS($C$9:Q$14),0)*Q$17,0))</f>
        <v>67～86</v>
      </c>
      <c r="L151" s="4" t="str">
        <f>IF(VLOOKUP($C151,$C$9:$U$14,COLUMNS($C$9:R$14),0)="","",ROUND(J$4*$E151*VLOOKUP($C151,$C$9:$U$14,COLUMNS($C$9:R$14),0)*R$16,0)&amp;"～"&amp;ROUND(J$4*$E151*VLOOKUP($C151,$C$9:$U$14,COLUMNS($C$9:R$14),0)*R$17,0))</f>
        <v>52～94</v>
      </c>
      <c r="M151" s="4" t="str">
        <f>IF(VLOOKUP($C151,$C$9:$U$14,COLUMNS($C$9:S$14),0)="","",ROUND(K$4*$E151*VLOOKUP($C151,$C$9:$U$14,COLUMNS($C$9:S$14),0)*S$16,0)&amp;"～"&amp;ROUND(K$4*$E151*VLOOKUP($C151,$C$9:$U$14,COLUMNS($C$9:S$14),0)*S$17,0))</f>
        <v/>
      </c>
      <c r="N151" s="4" t="str">
        <f>IF(VLOOKUP($C151,$C$9:$U$14,COLUMNS($C$9:T$14),0)="","",ROUND(L$4*$E151*VLOOKUP($C151,$C$9:$U$14,COLUMNS($C$9:T$14),0)*T$16,0)&amp;"～"&amp;ROUND(L$4*$E151*VLOOKUP($C151,$C$9:$U$14,COLUMNS($C$9:T$14),0)*T$17,0))</f>
        <v/>
      </c>
      <c r="O151" s="4" t="str">
        <f>IF(VLOOKUP($C151,$C$9:$U$14,COLUMNS($C$9:U$14),0)="","",ROUND(M$4*$E151*VLOOKUP($C151,$C$9:$U$14,COLUMNS($C$9:U$14),0)*U$16,0)&amp;"～"&amp;ROUND(M$4*$E151*VLOOKUP($C151,$C$9:$U$14,COLUMNS($C$9:U$14),0)*U$17,0))</f>
        <v/>
      </c>
      <c r="P151" s="4" t="str">
        <f>IF(VLOOKUP($C151,$C$9:$U$14,COLUMNS($C$9:L$14),0)="","",ROUND(D$4*$E151*VLOOKUP($C151,$C$9:$U$14,COLUMNS($C$9:L$14),0)*L$18,0)&amp;"～"&amp;ROUND(D$4*$E151*VLOOKUP($C151,$C$9:$U$14,COLUMNS($C$9:L$14),0)*L$19,0))</f>
        <v/>
      </c>
      <c r="Q151" s="4" t="str">
        <f>IF(VLOOKUP($C151,$C$9:$U$14,COLUMNS($C$9:M$14),0)="","",ROUND(E$4*$E151*VLOOKUP($C151,$C$9:$U$14,COLUMNS($C$9:M$14),0)*M$18,0)&amp;"～"&amp;ROUND(E$4*$E151*VLOOKUP($C151,$C$9:$U$14,COLUMNS($C$9:M$14),0)*M$19,0))</f>
        <v/>
      </c>
      <c r="R151" s="4" t="str">
        <f>IF(VLOOKUP($C151,$C$9:$U$14,COLUMNS($C$9:N$14),0)="","",ROUND(F$4*$E151*VLOOKUP($C151,$C$9:$U$14,COLUMNS($C$9:N$14),0)*N$18,0)&amp;"～"&amp;ROUND(F$4*$E151*VLOOKUP($C151,$C$9:$U$14,COLUMNS($C$9:N$14),0)*N$19,0))</f>
        <v/>
      </c>
      <c r="S151" s="4" t="str">
        <f>IF(VLOOKUP($C151,$C$9:$U$14,COLUMNS($C$9:O$14),0)="","",ROUND(G$4*$E151*VLOOKUP($C151,$C$9:$U$14,COLUMNS($C$9:O$14),0)*O$18,0)&amp;"～"&amp;ROUND(G$4*$E151*VLOOKUP($C151,$C$9:$U$14,COLUMNS($C$9:O$14),0)*O$19,0))</f>
        <v/>
      </c>
      <c r="T151" s="4" t="str">
        <f>IF(VLOOKUP($C151,$C$9:$U$14,COLUMNS($C$9:P$14),0)="","",ROUND(H$4*$E151*VLOOKUP($C151,$C$9:$U$14,COLUMNS($C$9:P$14),0)*P$18,0)&amp;"～"&amp;ROUND(H$4*$E151*VLOOKUP($C151,$C$9:$U$14,COLUMNS($C$9:P$14),0)*P$19,0))</f>
        <v/>
      </c>
      <c r="U151" s="4" t="str">
        <f>IF(VLOOKUP($C151,$C$9:$U$14,COLUMNS($C$9:Q$14),0)="","",ROUND(I$4*$E151*VLOOKUP($C151,$C$9:$U$14,COLUMNS($C$9:Q$14),0)*Q$18,0)&amp;"～"&amp;ROUND(I$4*$E151*VLOOKUP($C151,$C$9:$U$14,COLUMNS($C$9:Q$14),0)*Q$19,0))</f>
        <v>75～96</v>
      </c>
      <c r="V151" s="4" t="str">
        <f>IF(VLOOKUP($C151,$C$9:$U$14,COLUMNS($C$9:R$14),0)="","",ROUND(J$4*$E151*VLOOKUP($C151,$C$9:$U$14,COLUMNS($C$9:R$14),0)*R$18,0)&amp;"～"&amp;ROUND(J$4*$E151*VLOOKUP($C151,$C$9:$U$14,COLUMNS($C$9:R$14),0)*R$19,0))</f>
        <v>57～104</v>
      </c>
      <c r="W151" s="4" t="str">
        <f>IF(VLOOKUP($C151,$C$9:$U$14,COLUMNS($C$9:S$14),0)="","",ROUND(K$4*$E151*VLOOKUP($C151,$C$9:$U$14,COLUMNS($C$9:S$14),0)*S$18,0)&amp;"～"&amp;ROUND(K$4*$E151*VLOOKUP($C151,$C$9:$U$14,COLUMNS($C$9:S$14),0)*S$19,0))</f>
        <v/>
      </c>
      <c r="X151" s="4" t="str">
        <f>IF(VLOOKUP($C151,$C$9:$U$14,COLUMNS($C$9:T$14),0)="","",ROUND(L$4*$E151*VLOOKUP($C151,$C$9:$U$14,COLUMNS($C$9:T$14),0)*T$18,0)&amp;"～"&amp;ROUND(L$4*$E151*VLOOKUP($C151,$C$9:$U$14,COLUMNS($C$9:T$14),0)*T$19,0))</f>
        <v/>
      </c>
      <c r="Y151" s="4"/>
      <c r="Z151" s="4">
        <f t="shared" si="22"/>
        <v>423</v>
      </c>
      <c r="AA151" s="1">
        <f t="shared" si="25"/>
        <v>381</v>
      </c>
      <c r="AB151" s="1">
        <f>IF(C151&gt;2,0,ROUND(属性价值和能力评分!$F$38*一级属性!$H$17*装备属性!E151,0))</f>
        <v>0</v>
      </c>
      <c r="AC151" s="1">
        <f t="shared" si="23"/>
        <v>111</v>
      </c>
      <c r="AD151" s="1">
        <f t="shared" si="24"/>
        <v>222</v>
      </c>
    </row>
    <row r="152" spans="2:30">
      <c r="B152" s="1">
        <v>118</v>
      </c>
      <c r="C152" s="1">
        <f t="shared" si="26"/>
        <v>1</v>
      </c>
      <c r="D152" s="1">
        <f t="shared" si="27"/>
        <v>1</v>
      </c>
      <c r="E152" s="1">
        <f t="shared" si="28"/>
        <v>90</v>
      </c>
      <c r="F152" s="4" t="str">
        <f>IF(VLOOKUP($C152,$C$9:$U$14,COLUMNS($C$9:L$14),0)="","",ROUND(D$4*$E152*VLOOKUP($C152,$C$9:$U$14,COLUMNS($C$9:L$14),0)*L$16,0)&amp;"～"&amp;ROUND(D$4*$E152*VLOOKUP($C152,$C$9:$U$14,COLUMNS($C$9:L$14),0)*L$17,0))</f>
        <v/>
      </c>
      <c r="G152" s="4" t="str">
        <f>IF(VLOOKUP($C152,$C$9:$U$14,COLUMNS($C$9:M$14),0)="","",ROUND(E$4*$E152*VLOOKUP($C152,$C$9:$U$14,COLUMNS($C$9:M$14),0)*M$16,0)&amp;"～"&amp;ROUND(E$4*$E152*VLOOKUP($C152,$C$9:$U$14,COLUMNS($C$9:M$14),0)*M$17,0))</f>
        <v/>
      </c>
      <c r="H152" s="4" t="str">
        <f>IF(VLOOKUP($C152,$C$9:$U$14,COLUMNS($C$9:N$14),0)="","",ROUND(F$4*$E152*VLOOKUP($C152,$C$9:$U$14,COLUMNS($C$9:N$14),0)*N$16,0)&amp;"～"&amp;ROUND(F$4*$E152*VLOOKUP($C152,$C$9:$U$14,COLUMNS($C$9:N$14),0)*N$17,0))</f>
        <v>517～664</v>
      </c>
      <c r="I152" s="4" t="str">
        <f>IF(VLOOKUP($C152,$C$9:$U$14,COLUMNS($C$9:O$14),0)="","",ROUND(G$4*$E152*VLOOKUP($C152,$C$9:$U$14,COLUMNS($C$9:O$14),0)*O$16,0)&amp;"～"&amp;ROUND(G$4*$E152*VLOOKUP($C152,$C$9:$U$14,COLUMNS($C$9:O$14),0)*O$17,0))</f>
        <v/>
      </c>
      <c r="J152" s="4" t="str">
        <f>IF(VLOOKUP($C152,$C$9:$U$14,COLUMNS($C$9:P$14),0)="","",ROUND(H$4*$E152*VLOOKUP($C152,$C$9:$U$14,COLUMNS($C$9:P$14),0)*P$16,0)&amp;"～"&amp;ROUND(H$4*$E152*VLOOKUP($C152,$C$9:$U$14,COLUMNS($C$9:P$14),0)*P$17,0))</f>
        <v>116～149</v>
      </c>
      <c r="K152" s="4" t="str">
        <f>IF(VLOOKUP($C152,$C$9:$U$14,COLUMNS($C$9:Q$14),0)="","",ROUND(I$4*$E152*VLOOKUP($C152,$C$9:$U$14,COLUMNS($C$9:Q$14),0)*Q$16,0)&amp;"～"&amp;ROUND(I$4*$E152*VLOOKUP($C152,$C$9:$U$14,COLUMNS($C$9:Q$14),0)*Q$17,0))</f>
        <v/>
      </c>
      <c r="L152" s="4" t="str">
        <f>IF(VLOOKUP($C152,$C$9:$U$14,COLUMNS($C$9:R$14),0)="","",ROUND(J$4*$E152*VLOOKUP($C152,$C$9:$U$14,COLUMNS($C$9:R$14),0)*R$16,0)&amp;"～"&amp;ROUND(J$4*$E152*VLOOKUP($C152,$C$9:$U$14,COLUMNS($C$9:R$14),0)*R$17,0))</f>
        <v/>
      </c>
      <c r="M152" s="4" t="str">
        <f>IF(VLOOKUP($C152,$C$9:$U$14,COLUMNS($C$9:S$14),0)="","",ROUND(K$4*$E152*VLOOKUP($C152,$C$9:$U$14,COLUMNS($C$9:S$14),0)*S$16,0)&amp;"～"&amp;ROUND(K$4*$E152*VLOOKUP($C152,$C$9:$U$14,COLUMNS($C$9:S$14),0)*S$17,0))</f>
        <v>135～243</v>
      </c>
      <c r="N152" s="4" t="str">
        <f>IF(VLOOKUP($C152,$C$9:$U$14,COLUMNS($C$9:T$14),0)="","",ROUND(L$4*$E152*VLOOKUP($C152,$C$9:$U$14,COLUMNS($C$9:T$14),0)*T$16,0)&amp;"～"&amp;ROUND(L$4*$E152*VLOOKUP($C152,$C$9:$U$14,COLUMNS($C$9:T$14),0)*T$17,0))</f>
        <v/>
      </c>
      <c r="O152" s="4" t="str">
        <f>IF(VLOOKUP($C152,$C$9:$U$14,COLUMNS($C$9:U$14),0)="","",ROUND(M$4*$E152*VLOOKUP($C152,$C$9:$U$14,COLUMNS($C$9:U$14),0)*U$16,0)&amp;"～"&amp;ROUND(M$4*$E152*VLOOKUP($C152,$C$9:$U$14,COLUMNS($C$9:U$14),0)*U$17,0))</f>
        <v/>
      </c>
      <c r="P152" s="4" t="str">
        <f>IF(VLOOKUP($C152,$C$9:$U$14,COLUMNS($C$9:L$14),0)="","",ROUND(D$4*$E152*VLOOKUP($C152,$C$9:$U$14,COLUMNS($C$9:L$14),0)*L$18,0)&amp;"～"&amp;ROUND(D$4*$E152*VLOOKUP($C152,$C$9:$U$14,COLUMNS($C$9:L$14),0)*L$19,0))</f>
        <v/>
      </c>
      <c r="Q152" s="4" t="str">
        <f>IF(VLOOKUP($C152,$C$9:$U$14,COLUMNS($C$9:M$14),0)="","",ROUND(E$4*$E152*VLOOKUP($C152,$C$9:$U$14,COLUMNS($C$9:M$14),0)*M$18,0)&amp;"～"&amp;ROUND(E$4*$E152*VLOOKUP($C152,$C$9:$U$14,COLUMNS($C$9:M$14),0)*M$19,0))</f>
        <v/>
      </c>
      <c r="R152" s="4" t="str">
        <f>IF(VLOOKUP($C152,$C$9:$U$14,COLUMNS($C$9:N$14),0)="","",ROUND(F$4*$E152*VLOOKUP($C152,$C$9:$U$14,COLUMNS($C$9:N$14),0)*N$18,0)&amp;"～"&amp;ROUND(F$4*$E152*VLOOKUP($C152,$C$9:$U$14,COLUMNS($C$9:N$14),0)*N$19,0))</f>
        <v>576～738</v>
      </c>
      <c r="S152" s="4" t="str">
        <f>IF(VLOOKUP($C152,$C$9:$U$14,COLUMNS($C$9:O$14),0)="","",ROUND(G$4*$E152*VLOOKUP($C152,$C$9:$U$14,COLUMNS($C$9:O$14),0)*O$18,0)&amp;"～"&amp;ROUND(G$4*$E152*VLOOKUP($C152,$C$9:$U$14,COLUMNS($C$9:O$14),0)*O$19,0))</f>
        <v/>
      </c>
      <c r="T152" s="4" t="str">
        <f>IF(VLOOKUP($C152,$C$9:$U$14,COLUMNS($C$9:P$14),0)="","",ROUND(H$4*$E152*VLOOKUP($C152,$C$9:$U$14,COLUMNS($C$9:P$14),0)*P$18,0)&amp;"～"&amp;ROUND(H$4*$E152*VLOOKUP($C152,$C$9:$U$14,COLUMNS($C$9:P$14),0)*P$19,0))</f>
        <v>130～166</v>
      </c>
      <c r="U152" s="4" t="str">
        <f>IF(VLOOKUP($C152,$C$9:$U$14,COLUMNS($C$9:Q$14),0)="","",ROUND(I$4*$E152*VLOOKUP($C152,$C$9:$U$14,COLUMNS($C$9:Q$14),0)*Q$18,0)&amp;"～"&amp;ROUND(I$4*$E152*VLOOKUP($C152,$C$9:$U$14,COLUMNS($C$9:Q$14),0)*Q$19,0))</f>
        <v/>
      </c>
      <c r="V152" s="4" t="str">
        <f>IF(VLOOKUP($C152,$C$9:$U$14,COLUMNS($C$9:R$14),0)="","",ROUND(J$4*$E152*VLOOKUP($C152,$C$9:$U$14,COLUMNS($C$9:R$14),0)*R$18,0)&amp;"～"&amp;ROUND(J$4*$E152*VLOOKUP($C152,$C$9:$U$14,COLUMNS($C$9:R$14),0)*R$19,0))</f>
        <v/>
      </c>
      <c r="W152" s="4" t="str">
        <f>IF(VLOOKUP($C152,$C$9:$U$14,COLUMNS($C$9:S$14),0)="","",ROUND(K$4*$E152*VLOOKUP($C152,$C$9:$U$14,COLUMNS($C$9:S$14),0)*S$18,0)&amp;"～"&amp;ROUND(K$4*$E152*VLOOKUP($C152,$C$9:$U$14,COLUMNS($C$9:S$14),0)*S$19,0))</f>
        <v>149～270</v>
      </c>
      <c r="X152" s="4" t="str">
        <f>IF(VLOOKUP($C152,$C$9:$U$14,COLUMNS($C$9:T$14),0)="","",ROUND(L$4*$E152*VLOOKUP($C152,$C$9:$U$14,COLUMNS($C$9:T$14),0)*T$18,0)&amp;"～"&amp;ROUND(L$4*$E152*VLOOKUP($C152,$C$9:$U$14,COLUMNS($C$9:T$14),0)*T$19,0))</f>
        <v/>
      </c>
      <c r="Y152" s="4"/>
      <c r="Z152" s="4">
        <f t="shared" si="22"/>
        <v>833</v>
      </c>
      <c r="AA152" s="1">
        <f t="shared" si="25"/>
        <v>750</v>
      </c>
      <c r="AB152" s="1">
        <f>IF(C152&gt;2,0,ROUND(属性价值和能力评分!$F$38*一级属性!$H$17*装备属性!E152,0))</f>
        <v>473</v>
      </c>
      <c r="AC152" s="1">
        <f t="shared" si="23"/>
        <v>125</v>
      </c>
      <c r="AD152" s="1">
        <f t="shared" si="24"/>
        <v>250</v>
      </c>
    </row>
    <row r="153" spans="2:30">
      <c r="B153" s="1">
        <v>119</v>
      </c>
      <c r="C153" s="1">
        <f t="shared" si="26"/>
        <v>1</v>
      </c>
      <c r="D153" s="1">
        <f t="shared" si="27"/>
        <v>2</v>
      </c>
      <c r="E153" s="1">
        <f t="shared" si="28"/>
        <v>90</v>
      </c>
      <c r="F153" s="4" t="str">
        <f>IF(VLOOKUP($C153,$C$9:$U$14,COLUMNS($C$9:L$14),0)="","",ROUND(D$4*$E153*VLOOKUP($C153,$C$9:$U$14,COLUMNS($C$9:L$14),0)*L$16,0)&amp;"～"&amp;ROUND(D$4*$E153*VLOOKUP($C153,$C$9:$U$14,COLUMNS($C$9:L$14),0)*L$17,0))</f>
        <v/>
      </c>
      <c r="G153" s="4" t="str">
        <f>IF(VLOOKUP($C153,$C$9:$U$14,COLUMNS($C$9:M$14),0)="","",ROUND(E$4*$E153*VLOOKUP($C153,$C$9:$U$14,COLUMNS($C$9:M$14),0)*M$16,0)&amp;"～"&amp;ROUND(E$4*$E153*VLOOKUP($C153,$C$9:$U$14,COLUMNS($C$9:M$14),0)*M$17,0))</f>
        <v/>
      </c>
      <c r="H153" s="4" t="str">
        <f>IF(VLOOKUP($C153,$C$9:$U$14,COLUMNS($C$9:N$14),0)="","",ROUND(F$4*$E153*VLOOKUP($C153,$C$9:$U$14,COLUMNS($C$9:N$14),0)*N$16,0)&amp;"～"&amp;ROUND(F$4*$E153*VLOOKUP($C153,$C$9:$U$14,COLUMNS($C$9:N$14),0)*N$17,0))</f>
        <v>517～664</v>
      </c>
      <c r="I153" s="4" t="str">
        <f>IF(VLOOKUP($C153,$C$9:$U$14,COLUMNS($C$9:O$14),0)="","",ROUND(G$4*$E153*VLOOKUP($C153,$C$9:$U$14,COLUMNS($C$9:O$14),0)*O$16,0)&amp;"～"&amp;ROUND(G$4*$E153*VLOOKUP($C153,$C$9:$U$14,COLUMNS($C$9:O$14),0)*O$17,0))</f>
        <v/>
      </c>
      <c r="J153" s="4" t="str">
        <f>IF(VLOOKUP($C153,$C$9:$U$14,COLUMNS($C$9:P$14),0)="","",ROUND(H$4*$E153*VLOOKUP($C153,$C$9:$U$14,COLUMNS($C$9:P$14),0)*P$16,0)&amp;"～"&amp;ROUND(H$4*$E153*VLOOKUP($C153,$C$9:$U$14,COLUMNS($C$9:P$14),0)*P$17,0))</f>
        <v>116～149</v>
      </c>
      <c r="K153" s="4" t="str">
        <f>IF(VLOOKUP($C153,$C$9:$U$14,COLUMNS($C$9:Q$14),0)="","",ROUND(I$4*$E153*VLOOKUP($C153,$C$9:$U$14,COLUMNS($C$9:Q$14),0)*Q$16,0)&amp;"～"&amp;ROUND(I$4*$E153*VLOOKUP($C153,$C$9:$U$14,COLUMNS($C$9:Q$14),0)*Q$17,0))</f>
        <v/>
      </c>
      <c r="L153" s="4" t="str">
        <f>IF(VLOOKUP($C153,$C$9:$U$14,COLUMNS($C$9:R$14),0)="","",ROUND(J$4*$E153*VLOOKUP($C153,$C$9:$U$14,COLUMNS($C$9:R$14),0)*R$16,0)&amp;"～"&amp;ROUND(J$4*$E153*VLOOKUP($C153,$C$9:$U$14,COLUMNS($C$9:R$14),0)*R$17,0))</f>
        <v/>
      </c>
      <c r="M153" s="4" t="str">
        <f>IF(VLOOKUP($C153,$C$9:$U$14,COLUMNS($C$9:S$14),0)="","",ROUND(K$4*$E153*VLOOKUP($C153,$C$9:$U$14,COLUMNS($C$9:S$14),0)*S$16,0)&amp;"～"&amp;ROUND(K$4*$E153*VLOOKUP($C153,$C$9:$U$14,COLUMNS($C$9:S$14),0)*S$17,0))</f>
        <v>135～243</v>
      </c>
      <c r="N153" s="4" t="str">
        <f>IF(VLOOKUP($C153,$C$9:$U$14,COLUMNS($C$9:T$14),0)="","",ROUND(L$4*$E153*VLOOKUP($C153,$C$9:$U$14,COLUMNS($C$9:T$14),0)*T$16,0)&amp;"～"&amp;ROUND(L$4*$E153*VLOOKUP($C153,$C$9:$U$14,COLUMNS($C$9:T$14),0)*T$17,0))</f>
        <v/>
      </c>
      <c r="O153" s="4" t="str">
        <f>IF(VLOOKUP($C153,$C$9:$U$14,COLUMNS($C$9:U$14),0)="","",ROUND(M$4*$E153*VLOOKUP($C153,$C$9:$U$14,COLUMNS($C$9:U$14),0)*U$16,0)&amp;"～"&amp;ROUND(M$4*$E153*VLOOKUP($C153,$C$9:$U$14,COLUMNS($C$9:U$14),0)*U$17,0))</f>
        <v/>
      </c>
      <c r="P153" s="4" t="str">
        <f>IF(VLOOKUP($C153,$C$9:$U$14,COLUMNS($C$9:L$14),0)="","",ROUND(D$4*$E153*VLOOKUP($C153,$C$9:$U$14,COLUMNS($C$9:L$14),0)*L$18,0)&amp;"～"&amp;ROUND(D$4*$E153*VLOOKUP($C153,$C$9:$U$14,COLUMNS($C$9:L$14),0)*L$19,0))</f>
        <v/>
      </c>
      <c r="Q153" s="4" t="str">
        <f>IF(VLOOKUP($C153,$C$9:$U$14,COLUMNS($C$9:M$14),0)="","",ROUND(E$4*$E153*VLOOKUP($C153,$C$9:$U$14,COLUMNS($C$9:M$14),0)*M$18,0)&amp;"～"&amp;ROUND(E$4*$E153*VLOOKUP($C153,$C$9:$U$14,COLUMNS($C$9:M$14),0)*M$19,0))</f>
        <v/>
      </c>
      <c r="R153" s="4" t="str">
        <f>IF(VLOOKUP($C153,$C$9:$U$14,COLUMNS($C$9:N$14),0)="","",ROUND(F$4*$E153*VLOOKUP($C153,$C$9:$U$14,COLUMNS($C$9:N$14),0)*N$18,0)&amp;"～"&amp;ROUND(F$4*$E153*VLOOKUP($C153,$C$9:$U$14,COLUMNS($C$9:N$14),0)*N$19,0))</f>
        <v>576～738</v>
      </c>
      <c r="S153" s="4" t="str">
        <f>IF(VLOOKUP($C153,$C$9:$U$14,COLUMNS($C$9:O$14),0)="","",ROUND(G$4*$E153*VLOOKUP($C153,$C$9:$U$14,COLUMNS($C$9:O$14),0)*O$18,0)&amp;"～"&amp;ROUND(G$4*$E153*VLOOKUP($C153,$C$9:$U$14,COLUMNS($C$9:O$14),0)*O$19,0))</f>
        <v/>
      </c>
      <c r="T153" s="4" t="str">
        <f>IF(VLOOKUP($C153,$C$9:$U$14,COLUMNS($C$9:P$14),0)="","",ROUND(H$4*$E153*VLOOKUP($C153,$C$9:$U$14,COLUMNS($C$9:P$14),0)*P$18,0)&amp;"～"&amp;ROUND(H$4*$E153*VLOOKUP($C153,$C$9:$U$14,COLUMNS($C$9:P$14),0)*P$19,0))</f>
        <v>130～166</v>
      </c>
      <c r="U153" s="4" t="str">
        <f>IF(VLOOKUP($C153,$C$9:$U$14,COLUMNS($C$9:Q$14),0)="","",ROUND(I$4*$E153*VLOOKUP($C153,$C$9:$U$14,COLUMNS($C$9:Q$14),0)*Q$18,0)&amp;"～"&amp;ROUND(I$4*$E153*VLOOKUP($C153,$C$9:$U$14,COLUMNS($C$9:Q$14),0)*Q$19,0))</f>
        <v/>
      </c>
      <c r="V153" s="4" t="str">
        <f>IF(VLOOKUP($C153,$C$9:$U$14,COLUMNS($C$9:R$14),0)="","",ROUND(J$4*$E153*VLOOKUP($C153,$C$9:$U$14,COLUMNS($C$9:R$14),0)*R$18,0)&amp;"～"&amp;ROUND(J$4*$E153*VLOOKUP($C153,$C$9:$U$14,COLUMNS($C$9:R$14),0)*R$19,0))</f>
        <v/>
      </c>
      <c r="W153" s="4" t="str">
        <f>IF(VLOOKUP($C153,$C$9:$U$14,COLUMNS($C$9:S$14),0)="","",ROUND(K$4*$E153*VLOOKUP($C153,$C$9:$U$14,COLUMNS($C$9:S$14),0)*S$18,0)&amp;"～"&amp;ROUND(K$4*$E153*VLOOKUP($C153,$C$9:$U$14,COLUMNS($C$9:S$14),0)*S$19,0))</f>
        <v>149～270</v>
      </c>
      <c r="X153" s="4" t="str">
        <f>IF(VLOOKUP($C153,$C$9:$U$14,COLUMNS($C$9:T$14),0)="","",ROUND(L$4*$E153*VLOOKUP($C153,$C$9:$U$14,COLUMNS($C$9:T$14),0)*T$18,0)&amp;"～"&amp;ROUND(L$4*$E153*VLOOKUP($C153,$C$9:$U$14,COLUMNS($C$9:T$14),0)*T$19,0))</f>
        <v/>
      </c>
      <c r="Y153" s="4"/>
      <c r="Z153" s="4">
        <f t="shared" si="22"/>
        <v>833</v>
      </c>
      <c r="AA153" s="1">
        <f t="shared" si="25"/>
        <v>750</v>
      </c>
      <c r="AB153" s="1">
        <f>IF(C153&gt;2,0,ROUND(属性价值和能力评分!$F$38*一级属性!$H$17*装备属性!E153,0))</f>
        <v>473</v>
      </c>
      <c r="AC153" s="1">
        <f t="shared" si="23"/>
        <v>125</v>
      </c>
      <c r="AD153" s="1">
        <f t="shared" si="24"/>
        <v>250</v>
      </c>
    </row>
    <row r="154" spans="2:30">
      <c r="B154" s="1">
        <v>120</v>
      </c>
      <c r="C154" s="1">
        <f t="shared" si="26"/>
        <v>1</v>
      </c>
      <c r="D154" s="1">
        <f t="shared" si="27"/>
        <v>3</v>
      </c>
      <c r="E154" s="1">
        <f t="shared" si="28"/>
        <v>90</v>
      </c>
      <c r="F154" s="4" t="str">
        <f>IF(VLOOKUP($C154,$C$9:$U$14,COLUMNS($C$9:L$14),0)="","",ROUND(D$4*$E154*VLOOKUP($C154,$C$9:$U$14,COLUMNS($C$9:L$14),0)*L$16,0)&amp;"～"&amp;ROUND(D$4*$E154*VLOOKUP($C154,$C$9:$U$14,COLUMNS($C$9:L$14),0)*L$17,0))</f>
        <v/>
      </c>
      <c r="G154" s="4" t="str">
        <f>IF(VLOOKUP($C154,$C$9:$U$14,COLUMNS($C$9:M$14),0)="","",ROUND(E$4*$E154*VLOOKUP($C154,$C$9:$U$14,COLUMNS($C$9:M$14),0)*M$16,0)&amp;"～"&amp;ROUND(E$4*$E154*VLOOKUP($C154,$C$9:$U$14,COLUMNS($C$9:M$14),0)*M$17,0))</f>
        <v/>
      </c>
      <c r="H154" s="4" t="str">
        <f>IF(VLOOKUP($C154,$C$9:$U$14,COLUMNS($C$9:N$14),0)="","",ROUND(F$4*$E154*VLOOKUP($C154,$C$9:$U$14,COLUMNS($C$9:N$14),0)*N$16,0)&amp;"～"&amp;ROUND(F$4*$E154*VLOOKUP($C154,$C$9:$U$14,COLUMNS($C$9:N$14),0)*N$17,0))</f>
        <v>517～664</v>
      </c>
      <c r="I154" s="4" t="str">
        <f>IF(VLOOKUP($C154,$C$9:$U$14,COLUMNS($C$9:O$14),0)="","",ROUND(G$4*$E154*VLOOKUP($C154,$C$9:$U$14,COLUMNS($C$9:O$14),0)*O$16,0)&amp;"～"&amp;ROUND(G$4*$E154*VLOOKUP($C154,$C$9:$U$14,COLUMNS($C$9:O$14),0)*O$17,0))</f>
        <v/>
      </c>
      <c r="J154" s="4" t="str">
        <f>IF(VLOOKUP($C154,$C$9:$U$14,COLUMNS($C$9:P$14),0)="","",ROUND(H$4*$E154*VLOOKUP($C154,$C$9:$U$14,COLUMNS($C$9:P$14),0)*P$16,0)&amp;"～"&amp;ROUND(H$4*$E154*VLOOKUP($C154,$C$9:$U$14,COLUMNS($C$9:P$14),0)*P$17,0))</f>
        <v>116～149</v>
      </c>
      <c r="K154" s="4" t="str">
        <f>IF(VLOOKUP($C154,$C$9:$U$14,COLUMNS($C$9:Q$14),0)="","",ROUND(I$4*$E154*VLOOKUP($C154,$C$9:$U$14,COLUMNS($C$9:Q$14),0)*Q$16,0)&amp;"～"&amp;ROUND(I$4*$E154*VLOOKUP($C154,$C$9:$U$14,COLUMNS($C$9:Q$14),0)*Q$17,0))</f>
        <v/>
      </c>
      <c r="L154" s="4" t="str">
        <f>IF(VLOOKUP($C154,$C$9:$U$14,COLUMNS($C$9:R$14),0)="","",ROUND(J$4*$E154*VLOOKUP($C154,$C$9:$U$14,COLUMNS($C$9:R$14),0)*R$16,0)&amp;"～"&amp;ROUND(J$4*$E154*VLOOKUP($C154,$C$9:$U$14,COLUMNS($C$9:R$14),0)*R$17,0))</f>
        <v/>
      </c>
      <c r="M154" s="4" t="str">
        <f>IF(VLOOKUP($C154,$C$9:$U$14,COLUMNS($C$9:S$14),0)="","",ROUND(K$4*$E154*VLOOKUP($C154,$C$9:$U$14,COLUMNS($C$9:S$14),0)*S$16,0)&amp;"～"&amp;ROUND(K$4*$E154*VLOOKUP($C154,$C$9:$U$14,COLUMNS($C$9:S$14),0)*S$17,0))</f>
        <v>135～243</v>
      </c>
      <c r="N154" s="4" t="str">
        <f>IF(VLOOKUP($C154,$C$9:$U$14,COLUMNS($C$9:T$14),0)="","",ROUND(L$4*$E154*VLOOKUP($C154,$C$9:$U$14,COLUMNS($C$9:T$14),0)*T$16,0)&amp;"～"&amp;ROUND(L$4*$E154*VLOOKUP($C154,$C$9:$U$14,COLUMNS($C$9:T$14),0)*T$17,0))</f>
        <v/>
      </c>
      <c r="O154" s="4" t="str">
        <f>IF(VLOOKUP($C154,$C$9:$U$14,COLUMNS($C$9:U$14),0)="","",ROUND(M$4*$E154*VLOOKUP($C154,$C$9:$U$14,COLUMNS($C$9:U$14),0)*U$16,0)&amp;"～"&amp;ROUND(M$4*$E154*VLOOKUP($C154,$C$9:$U$14,COLUMNS($C$9:U$14),0)*U$17,0))</f>
        <v/>
      </c>
      <c r="P154" s="4" t="str">
        <f>IF(VLOOKUP($C154,$C$9:$U$14,COLUMNS($C$9:L$14),0)="","",ROUND(D$4*$E154*VLOOKUP($C154,$C$9:$U$14,COLUMNS($C$9:L$14),0)*L$18,0)&amp;"～"&amp;ROUND(D$4*$E154*VLOOKUP($C154,$C$9:$U$14,COLUMNS($C$9:L$14),0)*L$19,0))</f>
        <v/>
      </c>
      <c r="Q154" s="4" t="str">
        <f>IF(VLOOKUP($C154,$C$9:$U$14,COLUMNS($C$9:M$14),0)="","",ROUND(E$4*$E154*VLOOKUP($C154,$C$9:$U$14,COLUMNS($C$9:M$14),0)*M$18,0)&amp;"～"&amp;ROUND(E$4*$E154*VLOOKUP($C154,$C$9:$U$14,COLUMNS($C$9:M$14),0)*M$19,0))</f>
        <v/>
      </c>
      <c r="R154" s="4" t="str">
        <f>IF(VLOOKUP($C154,$C$9:$U$14,COLUMNS($C$9:N$14),0)="","",ROUND(F$4*$E154*VLOOKUP($C154,$C$9:$U$14,COLUMNS($C$9:N$14),0)*N$18,0)&amp;"～"&amp;ROUND(F$4*$E154*VLOOKUP($C154,$C$9:$U$14,COLUMNS($C$9:N$14),0)*N$19,0))</f>
        <v>576～738</v>
      </c>
      <c r="S154" s="4" t="str">
        <f>IF(VLOOKUP($C154,$C$9:$U$14,COLUMNS($C$9:O$14),0)="","",ROUND(G$4*$E154*VLOOKUP($C154,$C$9:$U$14,COLUMNS($C$9:O$14),0)*O$18,0)&amp;"～"&amp;ROUND(G$4*$E154*VLOOKUP($C154,$C$9:$U$14,COLUMNS($C$9:O$14),0)*O$19,0))</f>
        <v/>
      </c>
      <c r="T154" s="4" t="str">
        <f>IF(VLOOKUP($C154,$C$9:$U$14,COLUMNS($C$9:P$14),0)="","",ROUND(H$4*$E154*VLOOKUP($C154,$C$9:$U$14,COLUMNS($C$9:P$14),0)*P$18,0)&amp;"～"&amp;ROUND(H$4*$E154*VLOOKUP($C154,$C$9:$U$14,COLUMNS($C$9:P$14),0)*P$19,0))</f>
        <v>130～166</v>
      </c>
      <c r="U154" s="4" t="str">
        <f>IF(VLOOKUP($C154,$C$9:$U$14,COLUMNS($C$9:Q$14),0)="","",ROUND(I$4*$E154*VLOOKUP($C154,$C$9:$U$14,COLUMNS($C$9:Q$14),0)*Q$18,0)&amp;"～"&amp;ROUND(I$4*$E154*VLOOKUP($C154,$C$9:$U$14,COLUMNS($C$9:Q$14),0)*Q$19,0))</f>
        <v/>
      </c>
      <c r="V154" s="4" t="str">
        <f>IF(VLOOKUP($C154,$C$9:$U$14,COLUMNS($C$9:R$14),0)="","",ROUND(J$4*$E154*VLOOKUP($C154,$C$9:$U$14,COLUMNS($C$9:R$14),0)*R$18,0)&amp;"～"&amp;ROUND(J$4*$E154*VLOOKUP($C154,$C$9:$U$14,COLUMNS($C$9:R$14),0)*R$19,0))</f>
        <v/>
      </c>
      <c r="W154" s="4" t="str">
        <f>IF(VLOOKUP($C154,$C$9:$U$14,COLUMNS($C$9:S$14),0)="","",ROUND(K$4*$E154*VLOOKUP($C154,$C$9:$U$14,COLUMNS($C$9:S$14),0)*S$18,0)&amp;"～"&amp;ROUND(K$4*$E154*VLOOKUP($C154,$C$9:$U$14,COLUMNS($C$9:S$14),0)*S$19,0))</f>
        <v>149～270</v>
      </c>
      <c r="X154" s="4" t="str">
        <f>IF(VLOOKUP($C154,$C$9:$U$14,COLUMNS($C$9:T$14),0)="","",ROUND(L$4*$E154*VLOOKUP($C154,$C$9:$U$14,COLUMNS($C$9:T$14),0)*T$18,0)&amp;"～"&amp;ROUND(L$4*$E154*VLOOKUP($C154,$C$9:$U$14,COLUMNS($C$9:T$14),0)*T$19,0))</f>
        <v/>
      </c>
      <c r="Y154" s="4"/>
      <c r="Z154" s="4">
        <f t="shared" si="22"/>
        <v>833</v>
      </c>
      <c r="AA154" s="1">
        <f t="shared" si="25"/>
        <v>750</v>
      </c>
      <c r="AB154" s="1">
        <f>IF(C154&gt;2,0,ROUND(属性价值和能力评分!$F$38*一级属性!$H$17*装备属性!E154,0))</f>
        <v>473</v>
      </c>
      <c r="AC154" s="1">
        <f t="shared" si="23"/>
        <v>125</v>
      </c>
      <c r="AD154" s="1">
        <f t="shared" si="24"/>
        <v>250</v>
      </c>
    </row>
    <row r="155" spans="2:30">
      <c r="B155" s="1">
        <v>121</v>
      </c>
      <c r="C155" s="1">
        <f t="shared" si="26"/>
        <v>1</v>
      </c>
      <c r="D155" s="1">
        <f t="shared" si="27"/>
        <v>4</v>
      </c>
      <c r="E155" s="1">
        <f t="shared" si="28"/>
        <v>90</v>
      </c>
      <c r="F155" s="4" t="str">
        <f>IF(VLOOKUP($C155,$C$9:$U$14,COLUMNS($C$9:L$14),0)="","",ROUND(D$4*$E155*VLOOKUP($C155,$C$9:$U$14,COLUMNS($C$9:L$14),0)*L$16,0)&amp;"～"&amp;ROUND(D$4*$E155*VLOOKUP($C155,$C$9:$U$14,COLUMNS($C$9:L$14),0)*L$17,0))</f>
        <v/>
      </c>
      <c r="G155" s="4" t="str">
        <f>IF(VLOOKUP($C155,$C$9:$U$14,COLUMNS($C$9:M$14),0)="","",ROUND(E$4*$E155*VLOOKUP($C155,$C$9:$U$14,COLUMNS($C$9:M$14),0)*M$16,0)&amp;"～"&amp;ROUND(E$4*$E155*VLOOKUP($C155,$C$9:$U$14,COLUMNS($C$9:M$14),0)*M$17,0))</f>
        <v/>
      </c>
      <c r="H155" s="4" t="str">
        <f>IF(VLOOKUP($C155,$C$9:$U$14,COLUMNS($C$9:N$14),0)="","",ROUND(F$4*$E155*VLOOKUP($C155,$C$9:$U$14,COLUMNS($C$9:N$14),0)*N$16,0)&amp;"～"&amp;ROUND(F$4*$E155*VLOOKUP($C155,$C$9:$U$14,COLUMNS($C$9:N$14),0)*N$17,0))</f>
        <v>517～664</v>
      </c>
      <c r="I155" s="4" t="str">
        <f>IF(VLOOKUP($C155,$C$9:$U$14,COLUMNS($C$9:O$14),0)="","",ROUND(G$4*$E155*VLOOKUP($C155,$C$9:$U$14,COLUMNS($C$9:O$14),0)*O$16,0)&amp;"～"&amp;ROUND(G$4*$E155*VLOOKUP($C155,$C$9:$U$14,COLUMNS($C$9:O$14),0)*O$17,0))</f>
        <v/>
      </c>
      <c r="J155" s="4" t="str">
        <f>IF(VLOOKUP($C155,$C$9:$U$14,COLUMNS($C$9:P$14),0)="","",ROUND(H$4*$E155*VLOOKUP($C155,$C$9:$U$14,COLUMNS($C$9:P$14),0)*P$16,0)&amp;"～"&amp;ROUND(H$4*$E155*VLOOKUP($C155,$C$9:$U$14,COLUMNS($C$9:P$14),0)*P$17,0))</f>
        <v>116～149</v>
      </c>
      <c r="K155" s="4" t="str">
        <f>IF(VLOOKUP($C155,$C$9:$U$14,COLUMNS($C$9:Q$14),0)="","",ROUND(I$4*$E155*VLOOKUP($C155,$C$9:$U$14,COLUMNS($C$9:Q$14),0)*Q$16,0)&amp;"～"&amp;ROUND(I$4*$E155*VLOOKUP($C155,$C$9:$U$14,COLUMNS($C$9:Q$14),0)*Q$17,0))</f>
        <v/>
      </c>
      <c r="L155" s="4" t="str">
        <f>IF(VLOOKUP($C155,$C$9:$U$14,COLUMNS($C$9:R$14),0)="","",ROUND(J$4*$E155*VLOOKUP($C155,$C$9:$U$14,COLUMNS($C$9:R$14),0)*R$16,0)&amp;"～"&amp;ROUND(J$4*$E155*VLOOKUP($C155,$C$9:$U$14,COLUMNS($C$9:R$14),0)*R$17,0))</f>
        <v/>
      </c>
      <c r="M155" s="4" t="str">
        <f>IF(VLOOKUP($C155,$C$9:$U$14,COLUMNS($C$9:S$14),0)="","",ROUND(K$4*$E155*VLOOKUP($C155,$C$9:$U$14,COLUMNS($C$9:S$14),0)*S$16,0)&amp;"～"&amp;ROUND(K$4*$E155*VLOOKUP($C155,$C$9:$U$14,COLUMNS($C$9:S$14),0)*S$17,0))</f>
        <v>135～243</v>
      </c>
      <c r="N155" s="4" t="str">
        <f>IF(VLOOKUP($C155,$C$9:$U$14,COLUMNS($C$9:T$14),0)="","",ROUND(L$4*$E155*VLOOKUP($C155,$C$9:$U$14,COLUMNS($C$9:T$14),0)*T$16,0)&amp;"～"&amp;ROUND(L$4*$E155*VLOOKUP($C155,$C$9:$U$14,COLUMNS($C$9:T$14),0)*T$17,0))</f>
        <v/>
      </c>
      <c r="O155" s="4" t="str">
        <f>IF(VLOOKUP($C155,$C$9:$U$14,COLUMNS($C$9:U$14),0)="","",ROUND(M$4*$E155*VLOOKUP($C155,$C$9:$U$14,COLUMNS($C$9:U$14),0)*U$16,0)&amp;"～"&amp;ROUND(M$4*$E155*VLOOKUP($C155,$C$9:$U$14,COLUMNS($C$9:U$14),0)*U$17,0))</f>
        <v/>
      </c>
      <c r="P155" s="4" t="str">
        <f>IF(VLOOKUP($C155,$C$9:$U$14,COLUMNS($C$9:L$14),0)="","",ROUND(D$4*$E155*VLOOKUP($C155,$C$9:$U$14,COLUMNS($C$9:L$14),0)*L$18,0)&amp;"～"&amp;ROUND(D$4*$E155*VLOOKUP($C155,$C$9:$U$14,COLUMNS($C$9:L$14),0)*L$19,0))</f>
        <v/>
      </c>
      <c r="Q155" s="4" t="str">
        <f>IF(VLOOKUP($C155,$C$9:$U$14,COLUMNS($C$9:M$14),0)="","",ROUND(E$4*$E155*VLOOKUP($C155,$C$9:$U$14,COLUMNS($C$9:M$14),0)*M$18,0)&amp;"～"&amp;ROUND(E$4*$E155*VLOOKUP($C155,$C$9:$U$14,COLUMNS($C$9:M$14),0)*M$19,0))</f>
        <v/>
      </c>
      <c r="R155" s="4" t="str">
        <f>IF(VLOOKUP($C155,$C$9:$U$14,COLUMNS($C$9:N$14),0)="","",ROUND(F$4*$E155*VLOOKUP($C155,$C$9:$U$14,COLUMNS($C$9:N$14),0)*N$18,0)&amp;"～"&amp;ROUND(F$4*$E155*VLOOKUP($C155,$C$9:$U$14,COLUMNS($C$9:N$14),0)*N$19,0))</f>
        <v>576～738</v>
      </c>
      <c r="S155" s="4" t="str">
        <f>IF(VLOOKUP($C155,$C$9:$U$14,COLUMNS($C$9:O$14),0)="","",ROUND(G$4*$E155*VLOOKUP($C155,$C$9:$U$14,COLUMNS($C$9:O$14),0)*O$18,0)&amp;"～"&amp;ROUND(G$4*$E155*VLOOKUP($C155,$C$9:$U$14,COLUMNS($C$9:O$14),0)*O$19,0))</f>
        <v/>
      </c>
      <c r="T155" s="4" t="str">
        <f>IF(VLOOKUP($C155,$C$9:$U$14,COLUMNS($C$9:P$14),0)="","",ROUND(H$4*$E155*VLOOKUP($C155,$C$9:$U$14,COLUMNS($C$9:P$14),0)*P$18,0)&amp;"～"&amp;ROUND(H$4*$E155*VLOOKUP($C155,$C$9:$U$14,COLUMNS($C$9:P$14),0)*P$19,0))</f>
        <v>130～166</v>
      </c>
      <c r="U155" s="4" t="str">
        <f>IF(VLOOKUP($C155,$C$9:$U$14,COLUMNS($C$9:Q$14),0)="","",ROUND(I$4*$E155*VLOOKUP($C155,$C$9:$U$14,COLUMNS($C$9:Q$14),0)*Q$18,0)&amp;"～"&amp;ROUND(I$4*$E155*VLOOKUP($C155,$C$9:$U$14,COLUMNS($C$9:Q$14),0)*Q$19,0))</f>
        <v/>
      </c>
      <c r="V155" s="4" t="str">
        <f>IF(VLOOKUP($C155,$C$9:$U$14,COLUMNS($C$9:R$14),0)="","",ROUND(J$4*$E155*VLOOKUP($C155,$C$9:$U$14,COLUMNS($C$9:R$14),0)*R$18,0)&amp;"～"&amp;ROUND(J$4*$E155*VLOOKUP($C155,$C$9:$U$14,COLUMNS($C$9:R$14),0)*R$19,0))</f>
        <v/>
      </c>
      <c r="W155" s="4" t="str">
        <f>IF(VLOOKUP($C155,$C$9:$U$14,COLUMNS($C$9:S$14),0)="","",ROUND(K$4*$E155*VLOOKUP($C155,$C$9:$U$14,COLUMNS($C$9:S$14),0)*S$18,0)&amp;"～"&amp;ROUND(K$4*$E155*VLOOKUP($C155,$C$9:$U$14,COLUMNS($C$9:S$14),0)*S$19,0))</f>
        <v>149～270</v>
      </c>
      <c r="X155" s="4" t="str">
        <f>IF(VLOOKUP($C155,$C$9:$U$14,COLUMNS($C$9:T$14),0)="","",ROUND(L$4*$E155*VLOOKUP($C155,$C$9:$U$14,COLUMNS($C$9:T$14),0)*T$18,0)&amp;"～"&amp;ROUND(L$4*$E155*VLOOKUP($C155,$C$9:$U$14,COLUMNS($C$9:T$14),0)*T$19,0))</f>
        <v/>
      </c>
      <c r="Y155" s="4"/>
      <c r="Z155" s="4">
        <f t="shared" si="22"/>
        <v>833</v>
      </c>
      <c r="AA155" s="1">
        <f t="shared" si="25"/>
        <v>750</v>
      </c>
      <c r="AB155" s="1">
        <f>IF(C155&gt;2,0,ROUND(属性价值和能力评分!$F$38*一级属性!$H$17*装备属性!E155,0))</f>
        <v>473</v>
      </c>
      <c r="AC155" s="1">
        <f t="shared" si="23"/>
        <v>125</v>
      </c>
      <c r="AD155" s="1">
        <f t="shared" si="24"/>
        <v>250</v>
      </c>
    </row>
    <row r="156" spans="2:30">
      <c r="B156" s="1">
        <v>122</v>
      </c>
      <c r="C156" s="1">
        <f t="shared" si="26"/>
        <v>1</v>
      </c>
      <c r="D156" s="1">
        <f t="shared" si="27"/>
        <v>5</v>
      </c>
      <c r="E156" s="1">
        <f t="shared" si="28"/>
        <v>90</v>
      </c>
      <c r="F156" s="4" t="str">
        <f>IF(VLOOKUP($C156,$C$9:$U$14,COLUMNS($C$9:L$14),0)="","",ROUND(D$4*$E156*VLOOKUP($C156,$C$9:$U$14,COLUMNS($C$9:L$14),0)*L$16,0)&amp;"～"&amp;ROUND(D$4*$E156*VLOOKUP($C156,$C$9:$U$14,COLUMNS($C$9:L$14),0)*L$17,0))</f>
        <v/>
      </c>
      <c r="G156" s="4" t="str">
        <f>IF(VLOOKUP($C156,$C$9:$U$14,COLUMNS($C$9:M$14),0)="","",ROUND(E$4*$E156*VLOOKUP($C156,$C$9:$U$14,COLUMNS($C$9:M$14),0)*M$16,0)&amp;"～"&amp;ROUND(E$4*$E156*VLOOKUP($C156,$C$9:$U$14,COLUMNS($C$9:M$14),0)*M$17,0))</f>
        <v/>
      </c>
      <c r="H156" s="4" t="str">
        <f>IF(VLOOKUP($C156,$C$9:$U$14,COLUMNS($C$9:N$14),0)="","",ROUND(F$4*$E156*VLOOKUP($C156,$C$9:$U$14,COLUMNS($C$9:N$14),0)*N$16,0)&amp;"～"&amp;ROUND(F$4*$E156*VLOOKUP($C156,$C$9:$U$14,COLUMNS($C$9:N$14),0)*N$17,0))</f>
        <v>517～664</v>
      </c>
      <c r="I156" s="4" t="str">
        <f>IF(VLOOKUP($C156,$C$9:$U$14,COLUMNS($C$9:O$14),0)="","",ROUND(G$4*$E156*VLOOKUP($C156,$C$9:$U$14,COLUMNS($C$9:O$14),0)*O$16,0)&amp;"～"&amp;ROUND(G$4*$E156*VLOOKUP($C156,$C$9:$U$14,COLUMNS($C$9:O$14),0)*O$17,0))</f>
        <v/>
      </c>
      <c r="J156" s="4" t="str">
        <f>IF(VLOOKUP($C156,$C$9:$U$14,COLUMNS($C$9:P$14),0)="","",ROUND(H$4*$E156*VLOOKUP($C156,$C$9:$U$14,COLUMNS($C$9:P$14),0)*P$16,0)&amp;"～"&amp;ROUND(H$4*$E156*VLOOKUP($C156,$C$9:$U$14,COLUMNS($C$9:P$14),0)*P$17,0))</f>
        <v>116～149</v>
      </c>
      <c r="K156" s="4" t="str">
        <f>IF(VLOOKUP($C156,$C$9:$U$14,COLUMNS($C$9:Q$14),0)="","",ROUND(I$4*$E156*VLOOKUP($C156,$C$9:$U$14,COLUMNS($C$9:Q$14),0)*Q$16,0)&amp;"～"&amp;ROUND(I$4*$E156*VLOOKUP($C156,$C$9:$U$14,COLUMNS($C$9:Q$14),0)*Q$17,0))</f>
        <v/>
      </c>
      <c r="L156" s="4" t="str">
        <f>IF(VLOOKUP($C156,$C$9:$U$14,COLUMNS($C$9:R$14),0)="","",ROUND(J$4*$E156*VLOOKUP($C156,$C$9:$U$14,COLUMNS($C$9:R$14),0)*R$16,0)&amp;"～"&amp;ROUND(J$4*$E156*VLOOKUP($C156,$C$9:$U$14,COLUMNS($C$9:R$14),0)*R$17,0))</f>
        <v/>
      </c>
      <c r="M156" s="4" t="str">
        <f>IF(VLOOKUP($C156,$C$9:$U$14,COLUMNS($C$9:S$14),0)="","",ROUND(K$4*$E156*VLOOKUP($C156,$C$9:$U$14,COLUMNS($C$9:S$14),0)*S$16,0)&amp;"～"&amp;ROUND(K$4*$E156*VLOOKUP($C156,$C$9:$U$14,COLUMNS($C$9:S$14),0)*S$17,0))</f>
        <v>135～243</v>
      </c>
      <c r="N156" s="4" t="str">
        <f>IF(VLOOKUP($C156,$C$9:$U$14,COLUMNS($C$9:T$14),0)="","",ROUND(L$4*$E156*VLOOKUP($C156,$C$9:$U$14,COLUMNS($C$9:T$14),0)*T$16,0)&amp;"～"&amp;ROUND(L$4*$E156*VLOOKUP($C156,$C$9:$U$14,COLUMNS($C$9:T$14),0)*T$17,0))</f>
        <v/>
      </c>
      <c r="O156" s="4" t="str">
        <f>IF(VLOOKUP($C156,$C$9:$U$14,COLUMNS($C$9:U$14),0)="","",ROUND(M$4*$E156*VLOOKUP($C156,$C$9:$U$14,COLUMNS($C$9:U$14),0)*U$16,0)&amp;"～"&amp;ROUND(M$4*$E156*VLOOKUP($C156,$C$9:$U$14,COLUMNS($C$9:U$14),0)*U$17,0))</f>
        <v/>
      </c>
      <c r="P156" s="4" t="str">
        <f>IF(VLOOKUP($C156,$C$9:$U$14,COLUMNS($C$9:L$14),0)="","",ROUND(D$4*$E156*VLOOKUP($C156,$C$9:$U$14,COLUMNS($C$9:L$14),0)*L$18,0)&amp;"～"&amp;ROUND(D$4*$E156*VLOOKUP($C156,$C$9:$U$14,COLUMNS($C$9:L$14),0)*L$19,0))</f>
        <v/>
      </c>
      <c r="Q156" s="4" t="str">
        <f>IF(VLOOKUP($C156,$C$9:$U$14,COLUMNS($C$9:M$14),0)="","",ROUND(E$4*$E156*VLOOKUP($C156,$C$9:$U$14,COLUMNS($C$9:M$14),0)*M$18,0)&amp;"～"&amp;ROUND(E$4*$E156*VLOOKUP($C156,$C$9:$U$14,COLUMNS($C$9:M$14),0)*M$19,0))</f>
        <v/>
      </c>
      <c r="R156" s="4" t="str">
        <f>IF(VLOOKUP($C156,$C$9:$U$14,COLUMNS($C$9:N$14),0)="","",ROUND(F$4*$E156*VLOOKUP($C156,$C$9:$U$14,COLUMNS($C$9:N$14),0)*N$18,0)&amp;"～"&amp;ROUND(F$4*$E156*VLOOKUP($C156,$C$9:$U$14,COLUMNS($C$9:N$14),0)*N$19,0))</f>
        <v>576～738</v>
      </c>
      <c r="S156" s="4" t="str">
        <f>IF(VLOOKUP($C156,$C$9:$U$14,COLUMNS($C$9:O$14),0)="","",ROUND(G$4*$E156*VLOOKUP($C156,$C$9:$U$14,COLUMNS($C$9:O$14),0)*O$18,0)&amp;"～"&amp;ROUND(G$4*$E156*VLOOKUP($C156,$C$9:$U$14,COLUMNS($C$9:O$14),0)*O$19,0))</f>
        <v/>
      </c>
      <c r="T156" s="4" t="str">
        <f>IF(VLOOKUP($C156,$C$9:$U$14,COLUMNS($C$9:P$14),0)="","",ROUND(H$4*$E156*VLOOKUP($C156,$C$9:$U$14,COLUMNS($C$9:P$14),0)*P$18,0)&amp;"～"&amp;ROUND(H$4*$E156*VLOOKUP($C156,$C$9:$U$14,COLUMNS($C$9:P$14),0)*P$19,0))</f>
        <v>130～166</v>
      </c>
      <c r="U156" s="4" t="str">
        <f>IF(VLOOKUP($C156,$C$9:$U$14,COLUMNS($C$9:Q$14),0)="","",ROUND(I$4*$E156*VLOOKUP($C156,$C$9:$U$14,COLUMNS($C$9:Q$14),0)*Q$18,0)&amp;"～"&amp;ROUND(I$4*$E156*VLOOKUP($C156,$C$9:$U$14,COLUMNS($C$9:Q$14),0)*Q$19,0))</f>
        <v/>
      </c>
      <c r="V156" s="4" t="str">
        <f>IF(VLOOKUP($C156,$C$9:$U$14,COLUMNS($C$9:R$14),0)="","",ROUND(J$4*$E156*VLOOKUP($C156,$C$9:$U$14,COLUMNS($C$9:R$14),0)*R$18,0)&amp;"～"&amp;ROUND(J$4*$E156*VLOOKUP($C156,$C$9:$U$14,COLUMNS($C$9:R$14),0)*R$19,0))</f>
        <v/>
      </c>
      <c r="W156" s="4" t="str">
        <f>IF(VLOOKUP($C156,$C$9:$U$14,COLUMNS($C$9:S$14),0)="","",ROUND(K$4*$E156*VLOOKUP($C156,$C$9:$U$14,COLUMNS($C$9:S$14),0)*S$18,0)&amp;"～"&amp;ROUND(K$4*$E156*VLOOKUP($C156,$C$9:$U$14,COLUMNS($C$9:S$14),0)*S$19,0))</f>
        <v>149～270</v>
      </c>
      <c r="X156" s="4" t="str">
        <f>IF(VLOOKUP($C156,$C$9:$U$14,COLUMNS($C$9:T$14),0)="","",ROUND(L$4*$E156*VLOOKUP($C156,$C$9:$U$14,COLUMNS($C$9:T$14),0)*T$18,0)&amp;"～"&amp;ROUND(L$4*$E156*VLOOKUP($C156,$C$9:$U$14,COLUMNS($C$9:T$14),0)*T$19,0))</f>
        <v/>
      </c>
      <c r="Y156" s="4"/>
      <c r="Z156" s="4">
        <f t="shared" si="22"/>
        <v>833</v>
      </c>
      <c r="AA156" s="1">
        <f t="shared" si="25"/>
        <v>750</v>
      </c>
      <c r="AB156" s="1">
        <f>IF(C156&gt;2,0,ROUND(属性价值和能力评分!$F$38*一级属性!$H$17*装备属性!E156,0))</f>
        <v>473</v>
      </c>
      <c r="AC156" s="1">
        <f t="shared" si="23"/>
        <v>125</v>
      </c>
      <c r="AD156" s="1">
        <f t="shared" si="24"/>
        <v>250</v>
      </c>
    </row>
    <row r="157" spans="2:30">
      <c r="B157" s="1">
        <v>123</v>
      </c>
      <c r="C157" s="1">
        <f t="shared" si="26"/>
        <v>1</v>
      </c>
      <c r="D157" s="1">
        <f t="shared" si="27"/>
        <v>6</v>
      </c>
      <c r="E157" s="1">
        <f t="shared" si="28"/>
        <v>90</v>
      </c>
      <c r="F157" s="4" t="str">
        <f>IF(VLOOKUP($C157,$C$9:$U$14,COLUMNS($C$9:L$14),0)="","",ROUND(D$4*$E157*VLOOKUP($C157,$C$9:$U$14,COLUMNS($C$9:L$14),0)*L$16,0)&amp;"～"&amp;ROUND(D$4*$E157*VLOOKUP($C157,$C$9:$U$14,COLUMNS($C$9:L$14),0)*L$17,0))</f>
        <v/>
      </c>
      <c r="G157" s="4" t="str">
        <f>IF(VLOOKUP($C157,$C$9:$U$14,COLUMNS($C$9:M$14),0)="","",ROUND(E$4*$E157*VLOOKUP($C157,$C$9:$U$14,COLUMNS($C$9:M$14),0)*M$16,0)&amp;"～"&amp;ROUND(E$4*$E157*VLOOKUP($C157,$C$9:$U$14,COLUMNS($C$9:M$14),0)*M$17,0))</f>
        <v/>
      </c>
      <c r="H157" s="4" t="str">
        <f>IF(VLOOKUP($C157,$C$9:$U$14,COLUMNS($C$9:N$14),0)="","",ROUND(F$4*$E157*VLOOKUP($C157,$C$9:$U$14,COLUMNS($C$9:N$14),0)*N$16,0)&amp;"～"&amp;ROUND(F$4*$E157*VLOOKUP($C157,$C$9:$U$14,COLUMNS($C$9:N$14),0)*N$17,0))</f>
        <v>517～664</v>
      </c>
      <c r="I157" s="4" t="str">
        <f>IF(VLOOKUP($C157,$C$9:$U$14,COLUMNS($C$9:O$14),0)="","",ROUND(G$4*$E157*VLOOKUP($C157,$C$9:$U$14,COLUMNS($C$9:O$14),0)*O$16,0)&amp;"～"&amp;ROUND(G$4*$E157*VLOOKUP($C157,$C$9:$U$14,COLUMNS($C$9:O$14),0)*O$17,0))</f>
        <v/>
      </c>
      <c r="J157" s="4" t="str">
        <f>IF(VLOOKUP($C157,$C$9:$U$14,COLUMNS($C$9:P$14),0)="","",ROUND(H$4*$E157*VLOOKUP($C157,$C$9:$U$14,COLUMNS($C$9:P$14),0)*P$16,0)&amp;"～"&amp;ROUND(H$4*$E157*VLOOKUP($C157,$C$9:$U$14,COLUMNS($C$9:P$14),0)*P$17,0))</f>
        <v>116～149</v>
      </c>
      <c r="K157" s="4" t="str">
        <f>IF(VLOOKUP($C157,$C$9:$U$14,COLUMNS($C$9:Q$14),0)="","",ROUND(I$4*$E157*VLOOKUP($C157,$C$9:$U$14,COLUMNS($C$9:Q$14),0)*Q$16,0)&amp;"～"&amp;ROUND(I$4*$E157*VLOOKUP($C157,$C$9:$U$14,COLUMNS($C$9:Q$14),0)*Q$17,0))</f>
        <v/>
      </c>
      <c r="L157" s="4" t="str">
        <f>IF(VLOOKUP($C157,$C$9:$U$14,COLUMNS($C$9:R$14),0)="","",ROUND(J$4*$E157*VLOOKUP($C157,$C$9:$U$14,COLUMNS($C$9:R$14),0)*R$16,0)&amp;"～"&amp;ROUND(J$4*$E157*VLOOKUP($C157,$C$9:$U$14,COLUMNS($C$9:R$14),0)*R$17,0))</f>
        <v/>
      </c>
      <c r="M157" s="4" t="str">
        <f>IF(VLOOKUP($C157,$C$9:$U$14,COLUMNS($C$9:S$14),0)="","",ROUND(K$4*$E157*VLOOKUP($C157,$C$9:$U$14,COLUMNS($C$9:S$14),0)*S$16,0)&amp;"～"&amp;ROUND(K$4*$E157*VLOOKUP($C157,$C$9:$U$14,COLUMNS($C$9:S$14),0)*S$17,0))</f>
        <v>135～243</v>
      </c>
      <c r="N157" s="4" t="str">
        <f>IF(VLOOKUP($C157,$C$9:$U$14,COLUMNS($C$9:T$14),0)="","",ROUND(L$4*$E157*VLOOKUP($C157,$C$9:$U$14,COLUMNS($C$9:T$14),0)*T$16,0)&amp;"～"&amp;ROUND(L$4*$E157*VLOOKUP($C157,$C$9:$U$14,COLUMNS($C$9:T$14),0)*T$17,0))</f>
        <v/>
      </c>
      <c r="O157" s="4" t="str">
        <f>IF(VLOOKUP($C157,$C$9:$U$14,COLUMNS($C$9:U$14),0)="","",ROUND(M$4*$E157*VLOOKUP($C157,$C$9:$U$14,COLUMNS($C$9:U$14),0)*U$16,0)&amp;"～"&amp;ROUND(M$4*$E157*VLOOKUP($C157,$C$9:$U$14,COLUMNS($C$9:U$14),0)*U$17,0))</f>
        <v/>
      </c>
      <c r="P157" s="4" t="str">
        <f>IF(VLOOKUP($C157,$C$9:$U$14,COLUMNS($C$9:L$14),0)="","",ROUND(D$4*$E157*VLOOKUP($C157,$C$9:$U$14,COLUMNS($C$9:L$14),0)*L$18,0)&amp;"～"&amp;ROUND(D$4*$E157*VLOOKUP($C157,$C$9:$U$14,COLUMNS($C$9:L$14),0)*L$19,0))</f>
        <v/>
      </c>
      <c r="Q157" s="4" t="str">
        <f>IF(VLOOKUP($C157,$C$9:$U$14,COLUMNS($C$9:M$14),0)="","",ROUND(E$4*$E157*VLOOKUP($C157,$C$9:$U$14,COLUMNS($C$9:M$14),0)*M$18,0)&amp;"～"&amp;ROUND(E$4*$E157*VLOOKUP($C157,$C$9:$U$14,COLUMNS($C$9:M$14),0)*M$19,0))</f>
        <v/>
      </c>
      <c r="R157" s="4" t="str">
        <f>IF(VLOOKUP($C157,$C$9:$U$14,COLUMNS($C$9:N$14),0)="","",ROUND(F$4*$E157*VLOOKUP($C157,$C$9:$U$14,COLUMNS($C$9:N$14),0)*N$18,0)&amp;"～"&amp;ROUND(F$4*$E157*VLOOKUP($C157,$C$9:$U$14,COLUMNS($C$9:N$14),0)*N$19,0))</f>
        <v>576～738</v>
      </c>
      <c r="S157" s="4" t="str">
        <f>IF(VLOOKUP($C157,$C$9:$U$14,COLUMNS($C$9:O$14),0)="","",ROUND(G$4*$E157*VLOOKUP($C157,$C$9:$U$14,COLUMNS($C$9:O$14),0)*O$18,0)&amp;"～"&amp;ROUND(G$4*$E157*VLOOKUP($C157,$C$9:$U$14,COLUMNS($C$9:O$14),0)*O$19,0))</f>
        <v/>
      </c>
      <c r="T157" s="4" t="str">
        <f>IF(VLOOKUP($C157,$C$9:$U$14,COLUMNS($C$9:P$14),0)="","",ROUND(H$4*$E157*VLOOKUP($C157,$C$9:$U$14,COLUMNS($C$9:P$14),0)*P$18,0)&amp;"～"&amp;ROUND(H$4*$E157*VLOOKUP($C157,$C$9:$U$14,COLUMNS($C$9:P$14),0)*P$19,0))</f>
        <v>130～166</v>
      </c>
      <c r="U157" s="4" t="str">
        <f>IF(VLOOKUP($C157,$C$9:$U$14,COLUMNS($C$9:Q$14),0)="","",ROUND(I$4*$E157*VLOOKUP($C157,$C$9:$U$14,COLUMNS($C$9:Q$14),0)*Q$18,0)&amp;"～"&amp;ROUND(I$4*$E157*VLOOKUP($C157,$C$9:$U$14,COLUMNS($C$9:Q$14),0)*Q$19,0))</f>
        <v/>
      </c>
      <c r="V157" s="4" t="str">
        <f>IF(VLOOKUP($C157,$C$9:$U$14,COLUMNS($C$9:R$14),0)="","",ROUND(J$4*$E157*VLOOKUP($C157,$C$9:$U$14,COLUMNS($C$9:R$14),0)*R$18,0)&amp;"～"&amp;ROUND(J$4*$E157*VLOOKUP($C157,$C$9:$U$14,COLUMNS($C$9:R$14),0)*R$19,0))</f>
        <v/>
      </c>
      <c r="W157" s="4" t="str">
        <f>IF(VLOOKUP($C157,$C$9:$U$14,COLUMNS($C$9:S$14),0)="","",ROUND(K$4*$E157*VLOOKUP($C157,$C$9:$U$14,COLUMNS($C$9:S$14),0)*S$18,0)&amp;"～"&amp;ROUND(K$4*$E157*VLOOKUP($C157,$C$9:$U$14,COLUMNS($C$9:S$14),0)*S$19,0))</f>
        <v>149～270</v>
      </c>
      <c r="X157" s="4" t="str">
        <f>IF(VLOOKUP($C157,$C$9:$U$14,COLUMNS($C$9:T$14),0)="","",ROUND(L$4*$E157*VLOOKUP($C157,$C$9:$U$14,COLUMNS($C$9:T$14),0)*T$18,0)&amp;"～"&amp;ROUND(L$4*$E157*VLOOKUP($C157,$C$9:$U$14,COLUMNS($C$9:T$14),0)*T$19,0))</f>
        <v/>
      </c>
      <c r="Y157" s="4"/>
      <c r="Z157" s="4">
        <f t="shared" si="22"/>
        <v>833</v>
      </c>
      <c r="AA157" s="1">
        <f t="shared" si="25"/>
        <v>750</v>
      </c>
      <c r="AB157" s="1">
        <f>IF(C157&gt;2,0,ROUND(属性价值和能力评分!$F$38*一级属性!$H$17*装备属性!E157,0))</f>
        <v>473</v>
      </c>
      <c r="AC157" s="1">
        <f t="shared" si="23"/>
        <v>125</v>
      </c>
      <c r="AD157" s="1">
        <f t="shared" si="24"/>
        <v>250</v>
      </c>
    </row>
    <row r="158" spans="2:30">
      <c r="B158" s="1">
        <v>124</v>
      </c>
      <c r="C158" s="1">
        <f t="shared" si="26"/>
        <v>2</v>
      </c>
      <c r="D158" s="1">
        <f t="shared" si="27"/>
        <v>7</v>
      </c>
      <c r="E158" s="1">
        <f t="shared" si="28"/>
        <v>90</v>
      </c>
      <c r="F158" s="4" t="str">
        <f>IF(VLOOKUP($C158,$C$9:$U$14,COLUMNS($C$9:L$14),0)="","",ROUND(D$4*$E158*VLOOKUP($C158,$C$9:$U$14,COLUMNS($C$9:L$14),0)*L$16,0)&amp;"～"&amp;ROUND(D$4*$E158*VLOOKUP($C158,$C$9:$U$14,COLUMNS($C$9:L$14),0)*L$17,0))</f>
        <v>413～531</v>
      </c>
      <c r="G158" s="4" t="str">
        <f>IF(VLOOKUP($C158,$C$9:$U$14,COLUMNS($C$9:M$14),0)="","",ROUND(E$4*$E158*VLOOKUP($C158,$C$9:$U$14,COLUMNS($C$9:M$14),0)*M$16,0)&amp;"～"&amp;ROUND(E$4*$E158*VLOOKUP($C158,$C$9:$U$14,COLUMNS($C$9:M$14),0)*M$17,0))</f>
        <v/>
      </c>
      <c r="H158" s="4" t="str">
        <f>IF(VLOOKUP($C158,$C$9:$U$14,COLUMNS($C$9:N$14),0)="","",ROUND(F$4*$E158*VLOOKUP($C158,$C$9:$U$14,COLUMNS($C$9:N$14),0)*N$16,0)&amp;"～"&amp;ROUND(F$4*$E158*VLOOKUP($C158,$C$9:$U$14,COLUMNS($C$9:N$14),0)*N$17,0))</f>
        <v/>
      </c>
      <c r="I158" s="4" t="str">
        <f>IF(VLOOKUP($C158,$C$9:$U$14,COLUMNS($C$9:O$14),0)="","",ROUND(G$4*$E158*VLOOKUP($C158,$C$9:$U$14,COLUMNS($C$9:O$14),0)*O$16,0)&amp;"～"&amp;ROUND(G$4*$E158*VLOOKUP($C158,$C$9:$U$14,COLUMNS($C$9:O$14),0)*O$17,0))</f>
        <v>129～166</v>
      </c>
      <c r="J158" s="4" t="str">
        <f>IF(VLOOKUP($C158,$C$9:$U$14,COLUMNS($C$9:P$14),0)="","",ROUND(H$4*$E158*VLOOKUP($C158,$C$9:$U$14,COLUMNS($C$9:P$14),0)*P$16,0)&amp;"～"&amp;ROUND(H$4*$E158*VLOOKUP($C158,$C$9:$U$14,COLUMNS($C$9:P$14),0)*P$17,0))</f>
        <v/>
      </c>
      <c r="K158" s="4" t="str">
        <f>IF(VLOOKUP($C158,$C$9:$U$14,COLUMNS($C$9:Q$14),0)="","",ROUND(I$4*$E158*VLOOKUP($C158,$C$9:$U$14,COLUMNS($C$9:Q$14),0)*Q$16,0)&amp;"～"&amp;ROUND(I$4*$E158*VLOOKUP($C158,$C$9:$U$14,COLUMNS($C$9:Q$14),0)*Q$17,0))</f>
        <v/>
      </c>
      <c r="L158" s="4" t="str">
        <f>IF(VLOOKUP($C158,$C$9:$U$14,COLUMNS($C$9:R$14),0)="","",ROUND(J$4*$E158*VLOOKUP($C158,$C$9:$U$14,COLUMNS($C$9:R$14),0)*R$16,0)&amp;"～"&amp;ROUND(J$4*$E158*VLOOKUP($C158,$C$9:$U$14,COLUMNS($C$9:R$14),0)*R$17,0))</f>
        <v/>
      </c>
      <c r="M158" s="4" t="str">
        <f>IF(VLOOKUP($C158,$C$9:$U$14,COLUMNS($C$9:S$14),0)="","",ROUND(K$4*$E158*VLOOKUP($C158,$C$9:$U$14,COLUMNS($C$9:S$14),0)*S$16,0)&amp;"～"&amp;ROUND(K$4*$E158*VLOOKUP($C158,$C$9:$U$14,COLUMNS($C$9:S$14),0)*S$17,0))</f>
        <v/>
      </c>
      <c r="N158" s="4" t="str">
        <f>IF(VLOOKUP($C158,$C$9:$U$14,COLUMNS($C$9:T$14),0)="","",ROUND(L$4*$E158*VLOOKUP($C158,$C$9:$U$14,COLUMNS($C$9:T$14),0)*T$16,0)&amp;"～"&amp;ROUND(L$4*$E158*VLOOKUP($C158,$C$9:$U$14,COLUMNS($C$9:T$14),0)*T$17,0))</f>
        <v/>
      </c>
      <c r="O158" s="4" t="str">
        <f>IF(VLOOKUP($C158,$C$9:$U$14,COLUMNS($C$9:U$14),0)="","",ROUND(M$4*$E158*VLOOKUP($C158,$C$9:$U$14,COLUMNS($C$9:U$14),0)*U$16,0)&amp;"～"&amp;ROUND(M$4*$E158*VLOOKUP($C158,$C$9:$U$14,COLUMNS($C$9:U$14),0)*U$17,0))</f>
        <v/>
      </c>
      <c r="P158" s="4" t="str">
        <f>IF(VLOOKUP($C158,$C$9:$U$14,COLUMNS($C$9:L$14),0)="","",ROUND(D$4*$E158*VLOOKUP($C158,$C$9:$U$14,COLUMNS($C$9:L$14),0)*L$18,0)&amp;"～"&amp;ROUND(D$4*$E158*VLOOKUP($C158,$C$9:$U$14,COLUMNS($C$9:L$14),0)*L$19,0))</f>
        <v>461～590</v>
      </c>
      <c r="Q158" s="4" t="str">
        <f>IF(VLOOKUP($C158,$C$9:$U$14,COLUMNS($C$9:M$14),0)="","",ROUND(E$4*$E158*VLOOKUP($C158,$C$9:$U$14,COLUMNS($C$9:M$14),0)*M$18,0)&amp;"～"&amp;ROUND(E$4*$E158*VLOOKUP($C158,$C$9:$U$14,COLUMNS($C$9:M$14),0)*M$19,0))</f>
        <v/>
      </c>
      <c r="R158" s="4" t="str">
        <f>IF(VLOOKUP($C158,$C$9:$U$14,COLUMNS($C$9:N$14),0)="","",ROUND(F$4*$E158*VLOOKUP($C158,$C$9:$U$14,COLUMNS($C$9:N$14),0)*N$18,0)&amp;"～"&amp;ROUND(F$4*$E158*VLOOKUP($C158,$C$9:$U$14,COLUMNS($C$9:N$14),0)*N$19,0))</f>
        <v/>
      </c>
      <c r="S158" s="4" t="str">
        <f>IF(VLOOKUP($C158,$C$9:$U$14,COLUMNS($C$9:O$14),0)="","",ROUND(G$4*$E158*VLOOKUP($C158,$C$9:$U$14,COLUMNS($C$9:O$14),0)*O$18,0)&amp;"～"&amp;ROUND(G$4*$E158*VLOOKUP($C158,$C$9:$U$14,COLUMNS($C$9:O$14),0)*O$19,0))</f>
        <v>144～185</v>
      </c>
      <c r="T158" s="4" t="str">
        <f>IF(VLOOKUP($C158,$C$9:$U$14,COLUMNS($C$9:P$14),0)="","",ROUND(H$4*$E158*VLOOKUP($C158,$C$9:$U$14,COLUMNS($C$9:P$14),0)*P$18,0)&amp;"～"&amp;ROUND(H$4*$E158*VLOOKUP($C158,$C$9:$U$14,COLUMNS($C$9:P$14),0)*P$19,0))</f>
        <v/>
      </c>
      <c r="U158" s="4" t="str">
        <f>IF(VLOOKUP($C158,$C$9:$U$14,COLUMNS($C$9:Q$14),0)="","",ROUND(I$4*$E158*VLOOKUP($C158,$C$9:$U$14,COLUMNS($C$9:Q$14),0)*Q$18,0)&amp;"～"&amp;ROUND(I$4*$E158*VLOOKUP($C158,$C$9:$U$14,COLUMNS($C$9:Q$14),0)*Q$19,0))</f>
        <v/>
      </c>
      <c r="V158" s="4" t="str">
        <f>IF(VLOOKUP($C158,$C$9:$U$14,COLUMNS($C$9:R$14),0)="","",ROUND(J$4*$E158*VLOOKUP($C158,$C$9:$U$14,COLUMNS($C$9:R$14),0)*R$18,0)&amp;"～"&amp;ROUND(J$4*$E158*VLOOKUP($C158,$C$9:$U$14,COLUMNS($C$9:R$14),0)*R$19,0))</f>
        <v/>
      </c>
      <c r="W158" s="4" t="str">
        <f>IF(VLOOKUP($C158,$C$9:$U$14,COLUMNS($C$9:S$14),0)="","",ROUND(K$4*$E158*VLOOKUP($C158,$C$9:$U$14,COLUMNS($C$9:S$14),0)*S$18,0)&amp;"～"&amp;ROUND(K$4*$E158*VLOOKUP($C158,$C$9:$U$14,COLUMNS($C$9:S$14),0)*S$19,0))</f>
        <v/>
      </c>
      <c r="X158" s="4" t="str">
        <f>IF(VLOOKUP($C158,$C$9:$U$14,COLUMNS($C$9:T$14),0)="","",ROUND(L$4*$E158*VLOOKUP($C158,$C$9:$U$14,COLUMNS($C$9:T$14),0)*T$18,0)&amp;"～"&amp;ROUND(L$4*$E158*VLOOKUP($C158,$C$9:$U$14,COLUMNS($C$9:T$14),0)*T$19,0))</f>
        <v/>
      </c>
      <c r="Y158" s="4"/>
      <c r="Z158" s="4">
        <f t="shared" si="22"/>
        <v>570</v>
      </c>
      <c r="AA158" s="1">
        <f t="shared" si="25"/>
        <v>513</v>
      </c>
      <c r="AB158" s="1">
        <f>IF(C158&gt;2,0,ROUND(属性价值和能力评分!$F$38*一级属性!$H$17*装备属性!E158,0))</f>
        <v>473</v>
      </c>
      <c r="AC158" s="1">
        <f t="shared" si="23"/>
        <v>125</v>
      </c>
      <c r="AD158" s="1">
        <f t="shared" si="24"/>
        <v>250</v>
      </c>
    </row>
    <row r="159" spans="2:30">
      <c r="B159" s="1">
        <v>125</v>
      </c>
      <c r="C159" s="1">
        <f t="shared" si="26"/>
        <v>2</v>
      </c>
      <c r="D159" s="1">
        <f t="shared" si="27"/>
        <v>8</v>
      </c>
      <c r="E159" s="1">
        <f t="shared" si="28"/>
        <v>90</v>
      </c>
      <c r="F159" s="4" t="str">
        <f>IF(VLOOKUP($C159,$C$9:$U$14,COLUMNS($C$9:L$14),0)="","",ROUND(D$4*$E159*VLOOKUP($C159,$C$9:$U$14,COLUMNS($C$9:L$14),0)*L$16,0)&amp;"～"&amp;ROUND(D$4*$E159*VLOOKUP($C159,$C$9:$U$14,COLUMNS($C$9:L$14),0)*L$17,0))</f>
        <v>413～531</v>
      </c>
      <c r="G159" s="4" t="str">
        <f>IF(VLOOKUP($C159,$C$9:$U$14,COLUMNS($C$9:M$14),0)="","",ROUND(E$4*$E159*VLOOKUP($C159,$C$9:$U$14,COLUMNS($C$9:M$14),0)*M$16,0)&amp;"～"&amp;ROUND(E$4*$E159*VLOOKUP($C159,$C$9:$U$14,COLUMNS($C$9:M$14),0)*M$17,0))</f>
        <v/>
      </c>
      <c r="H159" s="4" t="str">
        <f>IF(VLOOKUP($C159,$C$9:$U$14,COLUMNS($C$9:N$14),0)="","",ROUND(F$4*$E159*VLOOKUP($C159,$C$9:$U$14,COLUMNS($C$9:N$14),0)*N$16,0)&amp;"～"&amp;ROUND(F$4*$E159*VLOOKUP($C159,$C$9:$U$14,COLUMNS($C$9:N$14),0)*N$17,0))</f>
        <v/>
      </c>
      <c r="I159" s="4" t="str">
        <f>IF(VLOOKUP($C159,$C$9:$U$14,COLUMNS($C$9:O$14),0)="","",ROUND(G$4*$E159*VLOOKUP($C159,$C$9:$U$14,COLUMNS($C$9:O$14),0)*O$16,0)&amp;"～"&amp;ROUND(G$4*$E159*VLOOKUP($C159,$C$9:$U$14,COLUMNS($C$9:O$14),0)*O$17,0))</f>
        <v>129～166</v>
      </c>
      <c r="J159" s="4" t="str">
        <f>IF(VLOOKUP($C159,$C$9:$U$14,COLUMNS($C$9:P$14),0)="","",ROUND(H$4*$E159*VLOOKUP($C159,$C$9:$U$14,COLUMNS($C$9:P$14),0)*P$16,0)&amp;"～"&amp;ROUND(H$4*$E159*VLOOKUP($C159,$C$9:$U$14,COLUMNS($C$9:P$14),0)*P$17,0))</f>
        <v/>
      </c>
      <c r="K159" s="4" t="str">
        <f>IF(VLOOKUP($C159,$C$9:$U$14,COLUMNS($C$9:Q$14),0)="","",ROUND(I$4*$E159*VLOOKUP($C159,$C$9:$U$14,COLUMNS($C$9:Q$14),0)*Q$16,0)&amp;"～"&amp;ROUND(I$4*$E159*VLOOKUP($C159,$C$9:$U$14,COLUMNS($C$9:Q$14),0)*Q$17,0))</f>
        <v/>
      </c>
      <c r="L159" s="4" t="str">
        <f>IF(VLOOKUP($C159,$C$9:$U$14,COLUMNS($C$9:R$14),0)="","",ROUND(J$4*$E159*VLOOKUP($C159,$C$9:$U$14,COLUMNS($C$9:R$14),0)*R$16,0)&amp;"～"&amp;ROUND(J$4*$E159*VLOOKUP($C159,$C$9:$U$14,COLUMNS($C$9:R$14),0)*R$17,0))</f>
        <v/>
      </c>
      <c r="M159" s="4" t="str">
        <f>IF(VLOOKUP($C159,$C$9:$U$14,COLUMNS($C$9:S$14),0)="","",ROUND(K$4*$E159*VLOOKUP($C159,$C$9:$U$14,COLUMNS($C$9:S$14),0)*S$16,0)&amp;"～"&amp;ROUND(K$4*$E159*VLOOKUP($C159,$C$9:$U$14,COLUMNS($C$9:S$14),0)*S$17,0))</f>
        <v/>
      </c>
      <c r="N159" s="4" t="str">
        <f>IF(VLOOKUP($C159,$C$9:$U$14,COLUMNS($C$9:T$14),0)="","",ROUND(L$4*$E159*VLOOKUP($C159,$C$9:$U$14,COLUMNS($C$9:T$14),0)*T$16,0)&amp;"～"&amp;ROUND(L$4*$E159*VLOOKUP($C159,$C$9:$U$14,COLUMNS($C$9:T$14),0)*T$17,0))</f>
        <v/>
      </c>
      <c r="O159" s="4" t="str">
        <f>IF(VLOOKUP($C159,$C$9:$U$14,COLUMNS($C$9:U$14),0)="","",ROUND(M$4*$E159*VLOOKUP($C159,$C$9:$U$14,COLUMNS($C$9:U$14),0)*U$16,0)&amp;"～"&amp;ROUND(M$4*$E159*VLOOKUP($C159,$C$9:$U$14,COLUMNS($C$9:U$14),0)*U$17,0))</f>
        <v/>
      </c>
      <c r="P159" s="4" t="str">
        <f>IF(VLOOKUP($C159,$C$9:$U$14,COLUMNS($C$9:L$14),0)="","",ROUND(D$4*$E159*VLOOKUP($C159,$C$9:$U$14,COLUMNS($C$9:L$14),0)*L$18,0)&amp;"～"&amp;ROUND(D$4*$E159*VLOOKUP($C159,$C$9:$U$14,COLUMNS($C$9:L$14),0)*L$19,0))</f>
        <v>461～590</v>
      </c>
      <c r="Q159" s="4" t="str">
        <f>IF(VLOOKUP($C159,$C$9:$U$14,COLUMNS($C$9:M$14),0)="","",ROUND(E$4*$E159*VLOOKUP($C159,$C$9:$U$14,COLUMNS($C$9:M$14),0)*M$18,0)&amp;"～"&amp;ROUND(E$4*$E159*VLOOKUP($C159,$C$9:$U$14,COLUMNS($C$9:M$14),0)*M$19,0))</f>
        <v/>
      </c>
      <c r="R159" s="4" t="str">
        <f>IF(VLOOKUP($C159,$C$9:$U$14,COLUMNS($C$9:N$14),0)="","",ROUND(F$4*$E159*VLOOKUP($C159,$C$9:$U$14,COLUMNS($C$9:N$14),0)*N$18,0)&amp;"～"&amp;ROUND(F$4*$E159*VLOOKUP($C159,$C$9:$U$14,COLUMNS($C$9:N$14),0)*N$19,0))</f>
        <v/>
      </c>
      <c r="S159" s="4" t="str">
        <f>IF(VLOOKUP($C159,$C$9:$U$14,COLUMNS($C$9:O$14),0)="","",ROUND(G$4*$E159*VLOOKUP($C159,$C$9:$U$14,COLUMNS($C$9:O$14),0)*O$18,0)&amp;"～"&amp;ROUND(G$4*$E159*VLOOKUP($C159,$C$9:$U$14,COLUMNS($C$9:O$14),0)*O$19,0))</f>
        <v>144～185</v>
      </c>
      <c r="T159" s="4" t="str">
        <f>IF(VLOOKUP($C159,$C$9:$U$14,COLUMNS($C$9:P$14),0)="","",ROUND(H$4*$E159*VLOOKUP($C159,$C$9:$U$14,COLUMNS($C$9:P$14),0)*P$18,0)&amp;"～"&amp;ROUND(H$4*$E159*VLOOKUP($C159,$C$9:$U$14,COLUMNS($C$9:P$14),0)*P$19,0))</f>
        <v/>
      </c>
      <c r="U159" s="4" t="str">
        <f>IF(VLOOKUP($C159,$C$9:$U$14,COLUMNS($C$9:Q$14),0)="","",ROUND(I$4*$E159*VLOOKUP($C159,$C$9:$U$14,COLUMNS($C$9:Q$14),0)*Q$18,0)&amp;"～"&amp;ROUND(I$4*$E159*VLOOKUP($C159,$C$9:$U$14,COLUMNS($C$9:Q$14),0)*Q$19,0))</f>
        <v/>
      </c>
      <c r="V159" s="4" t="str">
        <f>IF(VLOOKUP($C159,$C$9:$U$14,COLUMNS($C$9:R$14),0)="","",ROUND(J$4*$E159*VLOOKUP($C159,$C$9:$U$14,COLUMNS($C$9:R$14),0)*R$18,0)&amp;"～"&amp;ROUND(J$4*$E159*VLOOKUP($C159,$C$9:$U$14,COLUMNS($C$9:R$14),0)*R$19,0))</f>
        <v/>
      </c>
      <c r="W159" s="4" t="str">
        <f>IF(VLOOKUP($C159,$C$9:$U$14,COLUMNS($C$9:S$14),0)="","",ROUND(K$4*$E159*VLOOKUP($C159,$C$9:$U$14,COLUMNS($C$9:S$14),0)*S$18,0)&amp;"～"&amp;ROUND(K$4*$E159*VLOOKUP($C159,$C$9:$U$14,COLUMNS($C$9:S$14),0)*S$19,0))</f>
        <v/>
      </c>
      <c r="X159" s="4" t="str">
        <f>IF(VLOOKUP($C159,$C$9:$U$14,COLUMNS($C$9:T$14),0)="","",ROUND(L$4*$E159*VLOOKUP($C159,$C$9:$U$14,COLUMNS($C$9:T$14),0)*T$18,0)&amp;"～"&amp;ROUND(L$4*$E159*VLOOKUP($C159,$C$9:$U$14,COLUMNS($C$9:T$14),0)*T$19,0))</f>
        <v/>
      </c>
      <c r="Y159" s="4"/>
      <c r="Z159" s="4">
        <f t="shared" si="22"/>
        <v>570</v>
      </c>
      <c r="AA159" s="1">
        <f t="shared" si="25"/>
        <v>513</v>
      </c>
      <c r="AB159" s="1">
        <f>IF(C159&gt;2,0,ROUND(属性价值和能力评分!$F$38*一级属性!$H$17*装备属性!E159,0))</f>
        <v>473</v>
      </c>
      <c r="AC159" s="1">
        <f t="shared" si="23"/>
        <v>125</v>
      </c>
      <c r="AD159" s="1">
        <f t="shared" si="24"/>
        <v>250</v>
      </c>
    </row>
    <row r="160" spans="2:30">
      <c r="B160" s="1">
        <v>126</v>
      </c>
      <c r="C160" s="1">
        <f t="shared" si="26"/>
        <v>3</v>
      </c>
      <c r="D160" s="1">
        <f t="shared" si="27"/>
        <v>9</v>
      </c>
      <c r="E160" s="1">
        <f t="shared" si="28"/>
        <v>90</v>
      </c>
      <c r="F160" s="4" t="str">
        <f>IF(VLOOKUP($C160,$C$9:$U$14,COLUMNS($C$9:L$14),0)="","",ROUND(D$4*$E160*VLOOKUP($C160,$C$9:$U$14,COLUMNS($C$9:L$14),0)*L$16,0)&amp;"～"&amp;ROUND(D$4*$E160*VLOOKUP($C160,$C$9:$U$14,COLUMNS($C$9:L$14),0)*L$17,0))</f>
        <v/>
      </c>
      <c r="G160" s="4" t="str">
        <f>IF(VLOOKUP($C160,$C$9:$U$14,COLUMNS($C$9:M$14),0)="","",ROUND(E$4*$E160*VLOOKUP($C160,$C$9:$U$14,COLUMNS($C$9:M$14),0)*M$16,0)&amp;"～"&amp;ROUND(E$4*$E160*VLOOKUP($C160,$C$9:$U$14,COLUMNS($C$9:M$14),0)*M$17,0))</f>
        <v>517～664</v>
      </c>
      <c r="H160" s="4" t="str">
        <f>IF(VLOOKUP($C160,$C$9:$U$14,COLUMNS($C$9:N$14),0)="","",ROUND(F$4*$E160*VLOOKUP($C160,$C$9:$U$14,COLUMNS($C$9:N$14),0)*N$16,0)&amp;"～"&amp;ROUND(F$4*$E160*VLOOKUP($C160,$C$9:$U$14,COLUMNS($C$9:N$14),0)*N$17,0))</f>
        <v/>
      </c>
      <c r="I160" s="4" t="str">
        <f>IF(VLOOKUP($C160,$C$9:$U$14,COLUMNS($C$9:O$14),0)="","",ROUND(G$4*$E160*VLOOKUP($C160,$C$9:$U$14,COLUMNS($C$9:O$14),0)*O$16,0)&amp;"～"&amp;ROUND(G$4*$E160*VLOOKUP($C160,$C$9:$U$14,COLUMNS($C$9:O$14),0)*O$17,0))</f>
        <v>77～100</v>
      </c>
      <c r="J160" s="4" t="str">
        <f>IF(VLOOKUP($C160,$C$9:$U$14,COLUMNS($C$9:P$14),0)="","",ROUND(H$4*$E160*VLOOKUP($C160,$C$9:$U$14,COLUMNS($C$9:P$14),0)*P$16,0)&amp;"～"&amp;ROUND(H$4*$E160*VLOOKUP($C160,$C$9:$U$14,COLUMNS($C$9:P$14),0)*P$17,0))</f>
        <v/>
      </c>
      <c r="K160" s="4" t="str">
        <f>IF(VLOOKUP($C160,$C$9:$U$14,COLUMNS($C$9:Q$14),0)="","",ROUND(I$4*$E160*VLOOKUP($C160,$C$9:$U$14,COLUMNS($C$9:Q$14),0)*Q$16,0)&amp;"～"&amp;ROUND(I$4*$E160*VLOOKUP($C160,$C$9:$U$14,COLUMNS($C$9:Q$14),0)*Q$17,0))</f>
        <v/>
      </c>
      <c r="L160" s="4" t="str">
        <f>IF(VLOOKUP($C160,$C$9:$U$14,COLUMNS($C$9:R$14),0)="","",ROUND(J$4*$E160*VLOOKUP($C160,$C$9:$U$14,COLUMNS($C$9:R$14),0)*R$16,0)&amp;"～"&amp;ROUND(J$4*$E160*VLOOKUP($C160,$C$9:$U$14,COLUMNS($C$9:R$14),0)*R$17,0))</f>
        <v/>
      </c>
      <c r="M160" s="4" t="str">
        <f>IF(VLOOKUP($C160,$C$9:$U$14,COLUMNS($C$9:S$14),0)="","",ROUND(K$4*$E160*VLOOKUP($C160,$C$9:$U$14,COLUMNS($C$9:S$14),0)*S$16,0)&amp;"～"&amp;ROUND(K$4*$E160*VLOOKUP($C160,$C$9:$U$14,COLUMNS($C$9:S$14),0)*S$17,0))</f>
        <v/>
      </c>
      <c r="N160" s="4" t="str">
        <f>IF(VLOOKUP($C160,$C$9:$U$14,COLUMNS($C$9:T$14),0)="","",ROUND(L$4*$E160*VLOOKUP($C160,$C$9:$U$14,COLUMNS($C$9:T$14),0)*T$16,0)&amp;"～"&amp;ROUND(L$4*$E160*VLOOKUP($C160,$C$9:$U$14,COLUMNS($C$9:T$14),0)*T$17,0))</f>
        <v/>
      </c>
      <c r="O160" s="4" t="str">
        <f>IF(VLOOKUP($C160,$C$9:$U$14,COLUMNS($C$9:U$14),0)="","",ROUND(M$4*$E160*VLOOKUP($C160,$C$9:$U$14,COLUMNS($C$9:U$14),0)*U$16,0)&amp;"～"&amp;ROUND(M$4*$E160*VLOOKUP($C160,$C$9:$U$14,COLUMNS($C$9:U$14),0)*U$17,0))</f>
        <v/>
      </c>
      <c r="P160" s="4" t="str">
        <f>IF(VLOOKUP($C160,$C$9:$U$14,COLUMNS($C$9:L$14),0)="","",ROUND(D$4*$E160*VLOOKUP($C160,$C$9:$U$14,COLUMNS($C$9:L$14),0)*L$18,0)&amp;"～"&amp;ROUND(D$4*$E160*VLOOKUP($C160,$C$9:$U$14,COLUMNS($C$9:L$14),0)*L$19,0))</f>
        <v/>
      </c>
      <c r="Q160" s="4" t="str">
        <f>IF(VLOOKUP($C160,$C$9:$U$14,COLUMNS($C$9:M$14),0)="","",ROUND(E$4*$E160*VLOOKUP($C160,$C$9:$U$14,COLUMNS($C$9:M$14),0)*M$18,0)&amp;"～"&amp;ROUND(E$4*$E160*VLOOKUP($C160,$C$9:$U$14,COLUMNS($C$9:M$14),0)*M$19,0))</f>
        <v>576～738</v>
      </c>
      <c r="R160" s="4" t="str">
        <f>IF(VLOOKUP($C160,$C$9:$U$14,COLUMNS($C$9:N$14),0)="","",ROUND(F$4*$E160*VLOOKUP($C160,$C$9:$U$14,COLUMNS($C$9:N$14),0)*N$18,0)&amp;"～"&amp;ROUND(F$4*$E160*VLOOKUP($C160,$C$9:$U$14,COLUMNS($C$9:N$14),0)*N$19,0))</f>
        <v/>
      </c>
      <c r="S160" s="4" t="str">
        <f>IF(VLOOKUP($C160,$C$9:$U$14,COLUMNS($C$9:O$14),0)="","",ROUND(G$4*$E160*VLOOKUP($C160,$C$9:$U$14,COLUMNS($C$9:O$14),0)*O$18,0)&amp;"～"&amp;ROUND(G$4*$E160*VLOOKUP($C160,$C$9:$U$14,COLUMNS($C$9:O$14),0)*O$19,0))</f>
        <v>86～111</v>
      </c>
      <c r="T160" s="4" t="str">
        <f>IF(VLOOKUP($C160,$C$9:$U$14,COLUMNS($C$9:P$14),0)="","",ROUND(H$4*$E160*VLOOKUP($C160,$C$9:$U$14,COLUMNS($C$9:P$14),0)*P$18,0)&amp;"～"&amp;ROUND(H$4*$E160*VLOOKUP($C160,$C$9:$U$14,COLUMNS($C$9:P$14),0)*P$19,0))</f>
        <v/>
      </c>
      <c r="U160" s="4" t="str">
        <f>IF(VLOOKUP($C160,$C$9:$U$14,COLUMNS($C$9:Q$14),0)="","",ROUND(I$4*$E160*VLOOKUP($C160,$C$9:$U$14,COLUMNS($C$9:Q$14),0)*Q$18,0)&amp;"～"&amp;ROUND(I$4*$E160*VLOOKUP($C160,$C$9:$U$14,COLUMNS($C$9:Q$14),0)*Q$19,0))</f>
        <v/>
      </c>
      <c r="V160" s="4" t="str">
        <f>IF(VLOOKUP($C160,$C$9:$U$14,COLUMNS($C$9:R$14),0)="","",ROUND(J$4*$E160*VLOOKUP($C160,$C$9:$U$14,COLUMNS($C$9:R$14),0)*R$18,0)&amp;"～"&amp;ROUND(J$4*$E160*VLOOKUP($C160,$C$9:$U$14,COLUMNS($C$9:R$14),0)*R$19,0))</f>
        <v/>
      </c>
      <c r="W160" s="4" t="str">
        <f>IF(VLOOKUP($C160,$C$9:$U$14,COLUMNS($C$9:S$14),0)="","",ROUND(K$4*$E160*VLOOKUP($C160,$C$9:$U$14,COLUMNS($C$9:S$14),0)*S$18,0)&amp;"～"&amp;ROUND(K$4*$E160*VLOOKUP($C160,$C$9:$U$14,COLUMNS($C$9:S$14),0)*S$19,0))</f>
        <v/>
      </c>
      <c r="X160" s="4" t="str">
        <f>IF(VLOOKUP($C160,$C$9:$U$14,COLUMNS($C$9:T$14),0)="","",ROUND(L$4*$E160*VLOOKUP($C160,$C$9:$U$14,COLUMNS($C$9:T$14),0)*T$18,0)&amp;"～"&amp;ROUND(L$4*$E160*VLOOKUP($C160,$C$9:$U$14,COLUMNS($C$9:T$14),0)*T$19,0))</f>
        <v/>
      </c>
      <c r="Y160" s="4"/>
      <c r="Z160" s="4">
        <f t="shared" si="22"/>
        <v>517</v>
      </c>
      <c r="AA160" s="1">
        <f t="shared" si="25"/>
        <v>465</v>
      </c>
      <c r="AB160" s="1">
        <f>IF(C160&gt;2,0,ROUND(属性价值和能力评分!$F$38*一级属性!$H$17*装备属性!E160,0))</f>
        <v>0</v>
      </c>
      <c r="AC160" s="1">
        <f t="shared" si="23"/>
        <v>125</v>
      </c>
      <c r="AD160" s="1">
        <f t="shared" si="24"/>
        <v>250</v>
      </c>
    </row>
    <row r="161" spans="2:30">
      <c r="B161" s="1">
        <v>127</v>
      </c>
      <c r="C161" s="1">
        <f t="shared" si="26"/>
        <v>3</v>
      </c>
      <c r="D161" s="1">
        <f t="shared" si="27"/>
        <v>10</v>
      </c>
      <c r="E161" s="1">
        <f t="shared" si="28"/>
        <v>90</v>
      </c>
      <c r="F161" s="4" t="str">
        <f>IF(VLOOKUP($C161,$C$9:$U$14,COLUMNS($C$9:L$14),0)="","",ROUND(D$4*$E161*VLOOKUP($C161,$C$9:$U$14,COLUMNS($C$9:L$14),0)*L$16,0)&amp;"～"&amp;ROUND(D$4*$E161*VLOOKUP($C161,$C$9:$U$14,COLUMNS($C$9:L$14),0)*L$17,0))</f>
        <v/>
      </c>
      <c r="G161" s="4" t="str">
        <f>IF(VLOOKUP($C161,$C$9:$U$14,COLUMNS($C$9:M$14),0)="","",ROUND(E$4*$E161*VLOOKUP($C161,$C$9:$U$14,COLUMNS($C$9:M$14),0)*M$16,0)&amp;"～"&amp;ROUND(E$4*$E161*VLOOKUP($C161,$C$9:$U$14,COLUMNS($C$9:M$14),0)*M$17,0))</f>
        <v>517～664</v>
      </c>
      <c r="H161" s="4" t="str">
        <f>IF(VLOOKUP($C161,$C$9:$U$14,COLUMNS($C$9:N$14),0)="","",ROUND(F$4*$E161*VLOOKUP($C161,$C$9:$U$14,COLUMNS($C$9:N$14),0)*N$16,0)&amp;"～"&amp;ROUND(F$4*$E161*VLOOKUP($C161,$C$9:$U$14,COLUMNS($C$9:N$14),0)*N$17,0))</f>
        <v/>
      </c>
      <c r="I161" s="4" t="str">
        <f>IF(VLOOKUP($C161,$C$9:$U$14,COLUMNS($C$9:O$14),0)="","",ROUND(G$4*$E161*VLOOKUP($C161,$C$9:$U$14,COLUMNS($C$9:O$14),0)*O$16,0)&amp;"～"&amp;ROUND(G$4*$E161*VLOOKUP($C161,$C$9:$U$14,COLUMNS($C$9:O$14),0)*O$17,0))</f>
        <v>77～100</v>
      </c>
      <c r="J161" s="4" t="str">
        <f>IF(VLOOKUP($C161,$C$9:$U$14,COLUMNS($C$9:P$14),0)="","",ROUND(H$4*$E161*VLOOKUP($C161,$C$9:$U$14,COLUMNS($C$9:P$14),0)*P$16,0)&amp;"～"&amp;ROUND(H$4*$E161*VLOOKUP($C161,$C$9:$U$14,COLUMNS($C$9:P$14),0)*P$17,0))</f>
        <v/>
      </c>
      <c r="K161" s="4" t="str">
        <f>IF(VLOOKUP($C161,$C$9:$U$14,COLUMNS($C$9:Q$14),0)="","",ROUND(I$4*$E161*VLOOKUP($C161,$C$9:$U$14,COLUMNS($C$9:Q$14),0)*Q$16,0)&amp;"～"&amp;ROUND(I$4*$E161*VLOOKUP($C161,$C$9:$U$14,COLUMNS($C$9:Q$14),0)*Q$17,0))</f>
        <v/>
      </c>
      <c r="L161" s="4" t="str">
        <f>IF(VLOOKUP($C161,$C$9:$U$14,COLUMNS($C$9:R$14),0)="","",ROUND(J$4*$E161*VLOOKUP($C161,$C$9:$U$14,COLUMNS($C$9:R$14),0)*R$16,0)&amp;"～"&amp;ROUND(J$4*$E161*VLOOKUP($C161,$C$9:$U$14,COLUMNS($C$9:R$14),0)*R$17,0))</f>
        <v/>
      </c>
      <c r="M161" s="4" t="str">
        <f>IF(VLOOKUP($C161,$C$9:$U$14,COLUMNS($C$9:S$14),0)="","",ROUND(K$4*$E161*VLOOKUP($C161,$C$9:$U$14,COLUMNS($C$9:S$14),0)*S$16,0)&amp;"～"&amp;ROUND(K$4*$E161*VLOOKUP($C161,$C$9:$U$14,COLUMNS($C$9:S$14),0)*S$17,0))</f>
        <v/>
      </c>
      <c r="N161" s="4" t="str">
        <f>IF(VLOOKUP($C161,$C$9:$U$14,COLUMNS($C$9:T$14),0)="","",ROUND(L$4*$E161*VLOOKUP($C161,$C$9:$U$14,COLUMNS($C$9:T$14),0)*T$16,0)&amp;"～"&amp;ROUND(L$4*$E161*VLOOKUP($C161,$C$9:$U$14,COLUMNS($C$9:T$14),0)*T$17,0))</f>
        <v/>
      </c>
      <c r="O161" s="4" t="str">
        <f>IF(VLOOKUP($C161,$C$9:$U$14,COLUMNS($C$9:U$14),0)="","",ROUND(M$4*$E161*VLOOKUP($C161,$C$9:$U$14,COLUMNS($C$9:U$14),0)*U$16,0)&amp;"～"&amp;ROUND(M$4*$E161*VLOOKUP($C161,$C$9:$U$14,COLUMNS($C$9:U$14),0)*U$17,0))</f>
        <v/>
      </c>
      <c r="P161" s="4" t="str">
        <f>IF(VLOOKUP($C161,$C$9:$U$14,COLUMNS($C$9:L$14),0)="","",ROUND(D$4*$E161*VLOOKUP($C161,$C$9:$U$14,COLUMNS($C$9:L$14),0)*L$18,0)&amp;"～"&amp;ROUND(D$4*$E161*VLOOKUP($C161,$C$9:$U$14,COLUMNS($C$9:L$14),0)*L$19,0))</f>
        <v/>
      </c>
      <c r="Q161" s="4" t="str">
        <f>IF(VLOOKUP($C161,$C$9:$U$14,COLUMNS($C$9:M$14),0)="","",ROUND(E$4*$E161*VLOOKUP($C161,$C$9:$U$14,COLUMNS($C$9:M$14),0)*M$18,0)&amp;"～"&amp;ROUND(E$4*$E161*VLOOKUP($C161,$C$9:$U$14,COLUMNS($C$9:M$14),0)*M$19,0))</f>
        <v>576～738</v>
      </c>
      <c r="R161" s="4" t="str">
        <f>IF(VLOOKUP($C161,$C$9:$U$14,COLUMNS($C$9:N$14),0)="","",ROUND(F$4*$E161*VLOOKUP($C161,$C$9:$U$14,COLUMNS($C$9:N$14),0)*N$18,0)&amp;"～"&amp;ROUND(F$4*$E161*VLOOKUP($C161,$C$9:$U$14,COLUMNS($C$9:N$14),0)*N$19,0))</f>
        <v/>
      </c>
      <c r="S161" s="4" t="str">
        <f>IF(VLOOKUP($C161,$C$9:$U$14,COLUMNS($C$9:O$14),0)="","",ROUND(G$4*$E161*VLOOKUP($C161,$C$9:$U$14,COLUMNS($C$9:O$14),0)*O$18,0)&amp;"～"&amp;ROUND(G$4*$E161*VLOOKUP($C161,$C$9:$U$14,COLUMNS($C$9:O$14),0)*O$19,0))</f>
        <v>86～111</v>
      </c>
      <c r="T161" s="4" t="str">
        <f>IF(VLOOKUP($C161,$C$9:$U$14,COLUMNS($C$9:P$14),0)="","",ROUND(H$4*$E161*VLOOKUP($C161,$C$9:$U$14,COLUMNS($C$9:P$14),0)*P$18,0)&amp;"～"&amp;ROUND(H$4*$E161*VLOOKUP($C161,$C$9:$U$14,COLUMNS($C$9:P$14),0)*P$19,0))</f>
        <v/>
      </c>
      <c r="U161" s="4" t="str">
        <f>IF(VLOOKUP($C161,$C$9:$U$14,COLUMNS($C$9:Q$14),0)="","",ROUND(I$4*$E161*VLOOKUP($C161,$C$9:$U$14,COLUMNS($C$9:Q$14),0)*Q$18,0)&amp;"～"&amp;ROUND(I$4*$E161*VLOOKUP($C161,$C$9:$U$14,COLUMNS($C$9:Q$14),0)*Q$19,0))</f>
        <v/>
      </c>
      <c r="V161" s="4" t="str">
        <f>IF(VLOOKUP($C161,$C$9:$U$14,COLUMNS($C$9:R$14),0)="","",ROUND(J$4*$E161*VLOOKUP($C161,$C$9:$U$14,COLUMNS($C$9:R$14),0)*R$18,0)&amp;"～"&amp;ROUND(J$4*$E161*VLOOKUP($C161,$C$9:$U$14,COLUMNS($C$9:R$14),0)*R$19,0))</f>
        <v/>
      </c>
      <c r="W161" s="4" t="str">
        <f>IF(VLOOKUP($C161,$C$9:$U$14,COLUMNS($C$9:S$14),0)="","",ROUND(K$4*$E161*VLOOKUP($C161,$C$9:$U$14,COLUMNS($C$9:S$14),0)*S$18,0)&amp;"～"&amp;ROUND(K$4*$E161*VLOOKUP($C161,$C$9:$U$14,COLUMNS($C$9:S$14),0)*S$19,0))</f>
        <v/>
      </c>
      <c r="X161" s="4" t="str">
        <f>IF(VLOOKUP($C161,$C$9:$U$14,COLUMNS($C$9:T$14),0)="","",ROUND(L$4*$E161*VLOOKUP($C161,$C$9:$U$14,COLUMNS($C$9:T$14),0)*T$18,0)&amp;"～"&amp;ROUND(L$4*$E161*VLOOKUP($C161,$C$9:$U$14,COLUMNS($C$9:T$14),0)*T$19,0))</f>
        <v/>
      </c>
      <c r="Y161" s="4"/>
      <c r="Z161" s="4">
        <f t="shared" si="22"/>
        <v>517</v>
      </c>
      <c r="AA161" s="1">
        <f t="shared" si="25"/>
        <v>465</v>
      </c>
      <c r="AB161" s="1">
        <f>IF(C161&gt;2,0,ROUND(属性价值和能力评分!$F$38*一级属性!$H$17*装备属性!E161,0))</f>
        <v>0</v>
      </c>
      <c r="AC161" s="1">
        <f t="shared" si="23"/>
        <v>125</v>
      </c>
      <c r="AD161" s="1">
        <f t="shared" si="24"/>
        <v>250</v>
      </c>
    </row>
    <row r="162" spans="2:30">
      <c r="B162" s="1">
        <v>128</v>
      </c>
      <c r="C162" s="1">
        <f t="shared" si="26"/>
        <v>4</v>
      </c>
      <c r="D162" s="1">
        <f t="shared" si="27"/>
        <v>11</v>
      </c>
      <c r="E162" s="1">
        <f t="shared" si="28"/>
        <v>90</v>
      </c>
      <c r="F162" s="4" t="str">
        <f>IF(VLOOKUP($C162,$C$9:$U$14,COLUMNS($C$9:L$14),0)="","",ROUND(D$4*$E162*VLOOKUP($C162,$C$9:$U$14,COLUMNS($C$9:L$14),0)*L$16,0)&amp;"～"&amp;ROUND(D$4*$E162*VLOOKUP($C162,$C$9:$U$14,COLUMNS($C$9:L$14),0)*L$17,0))</f>
        <v/>
      </c>
      <c r="G162" s="4" t="str">
        <f>IF(VLOOKUP($C162,$C$9:$U$14,COLUMNS($C$9:M$14),0)="","",ROUND(E$4*$E162*VLOOKUP($C162,$C$9:$U$14,COLUMNS($C$9:M$14),0)*M$16,0)&amp;"～"&amp;ROUND(E$4*$E162*VLOOKUP($C162,$C$9:$U$14,COLUMNS($C$9:M$14),0)*M$17,0))</f>
        <v/>
      </c>
      <c r="H162" s="4" t="str">
        <f>IF(VLOOKUP($C162,$C$9:$U$14,COLUMNS($C$9:N$14),0)="","",ROUND(F$4*$E162*VLOOKUP($C162,$C$9:$U$14,COLUMNS($C$9:N$14),0)*N$16,0)&amp;"～"&amp;ROUND(F$4*$E162*VLOOKUP($C162,$C$9:$U$14,COLUMNS($C$9:N$14),0)*N$17,0))</f>
        <v/>
      </c>
      <c r="I162" s="4" t="str">
        <f>IF(VLOOKUP($C162,$C$9:$U$14,COLUMNS($C$9:O$14),0)="","",ROUND(G$4*$E162*VLOOKUP($C162,$C$9:$U$14,COLUMNS($C$9:O$14),0)*O$16,0)&amp;"～"&amp;ROUND(G$4*$E162*VLOOKUP($C162,$C$9:$U$14,COLUMNS($C$9:O$14),0)*O$17,0))</f>
        <v/>
      </c>
      <c r="J162" s="4" t="str">
        <f>IF(VLOOKUP($C162,$C$9:$U$14,COLUMNS($C$9:P$14),0)="","",ROUND(H$4*$E162*VLOOKUP($C162,$C$9:$U$14,COLUMNS($C$9:P$14),0)*P$16,0)&amp;"～"&amp;ROUND(H$4*$E162*VLOOKUP($C162,$C$9:$U$14,COLUMNS($C$9:P$14),0)*P$17,0))</f>
        <v>142～183</v>
      </c>
      <c r="K162" s="4" t="str">
        <f>IF(VLOOKUP($C162,$C$9:$U$14,COLUMNS($C$9:Q$14),0)="","",ROUND(I$4*$E162*VLOOKUP($C162,$C$9:$U$14,COLUMNS($C$9:Q$14),0)*Q$16,0)&amp;"～"&amp;ROUND(I$4*$E162*VLOOKUP($C162,$C$9:$U$14,COLUMNS($C$9:Q$14),0)*Q$17,0))</f>
        <v>76～97</v>
      </c>
      <c r="L162" s="4" t="str">
        <f>IF(VLOOKUP($C162,$C$9:$U$14,COLUMNS($C$9:R$14),0)="","",ROUND(J$4*$E162*VLOOKUP($C162,$C$9:$U$14,COLUMNS($C$9:R$14),0)*R$16,0)&amp;"～"&amp;ROUND(J$4*$E162*VLOOKUP($C162,$C$9:$U$14,COLUMNS($C$9:R$14),0)*R$17,0))</f>
        <v/>
      </c>
      <c r="M162" s="4" t="str">
        <f>IF(VLOOKUP($C162,$C$9:$U$14,COLUMNS($C$9:S$14),0)="","",ROUND(K$4*$E162*VLOOKUP($C162,$C$9:$U$14,COLUMNS($C$9:S$14),0)*S$16,0)&amp;"～"&amp;ROUND(K$4*$E162*VLOOKUP($C162,$C$9:$U$14,COLUMNS($C$9:S$14),0)*S$17,0))</f>
        <v/>
      </c>
      <c r="N162" s="4" t="str">
        <f>IF(VLOOKUP($C162,$C$9:$U$14,COLUMNS($C$9:T$14),0)="","",ROUND(L$4*$E162*VLOOKUP($C162,$C$9:$U$14,COLUMNS($C$9:T$14),0)*T$16,0)&amp;"～"&amp;ROUND(L$4*$E162*VLOOKUP($C162,$C$9:$U$14,COLUMNS($C$9:T$14),0)*T$17,0))</f>
        <v/>
      </c>
      <c r="O162" s="4" t="str">
        <f>IF(VLOOKUP($C162,$C$9:$U$14,COLUMNS($C$9:U$14),0)="","",ROUND(M$4*$E162*VLOOKUP($C162,$C$9:$U$14,COLUMNS($C$9:U$14),0)*U$16,0)&amp;"～"&amp;ROUND(M$4*$E162*VLOOKUP($C162,$C$9:$U$14,COLUMNS($C$9:U$14),0)*U$17,0))</f>
        <v/>
      </c>
      <c r="P162" s="4" t="str">
        <f>IF(VLOOKUP($C162,$C$9:$U$14,COLUMNS($C$9:L$14),0)="","",ROUND(D$4*$E162*VLOOKUP($C162,$C$9:$U$14,COLUMNS($C$9:L$14),0)*L$18,0)&amp;"～"&amp;ROUND(D$4*$E162*VLOOKUP($C162,$C$9:$U$14,COLUMNS($C$9:L$14),0)*L$19,0))</f>
        <v/>
      </c>
      <c r="Q162" s="4" t="str">
        <f>IF(VLOOKUP($C162,$C$9:$U$14,COLUMNS($C$9:M$14),0)="","",ROUND(E$4*$E162*VLOOKUP($C162,$C$9:$U$14,COLUMNS($C$9:M$14),0)*M$18,0)&amp;"～"&amp;ROUND(E$4*$E162*VLOOKUP($C162,$C$9:$U$14,COLUMNS($C$9:M$14),0)*M$19,0))</f>
        <v/>
      </c>
      <c r="R162" s="4" t="str">
        <f>IF(VLOOKUP($C162,$C$9:$U$14,COLUMNS($C$9:N$14),0)="","",ROUND(F$4*$E162*VLOOKUP($C162,$C$9:$U$14,COLUMNS($C$9:N$14),0)*N$18,0)&amp;"～"&amp;ROUND(F$4*$E162*VLOOKUP($C162,$C$9:$U$14,COLUMNS($C$9:N$14),0)*N$19,0))</f>
        <v/>
      </c>
      <c r="S162" s="4" t="str">
        <f>IF(VLOOKUP($C162,$C$9:$U$14,COLUMNS($C$9:O$14),0)="","",ROUND(G$4*$E162*VLOOKUP($C162,$C$9:$U$14,COLUMNS($C$9:O$14),0)*O$18,0)&amp;"～"&amp;ROUND(G$4*$E162*VLOOKUP($C162,$C$9:$U$14,COLUMNS($C$9:O$14),0)*O$19,0))</f>
        <v/>
      </c>
      <c r="T162" s="4" t="str">
        <f>IF(VLOOKUP($C162,$C$9:$U$14,COLUMNS($C$9:P$14),0)="","",ROUND(H$4*$E162*VLOOKUP($C162,$C$9:$U$14,COLUMNS($C$9:P$14),0)*P$18,0)&amp;"～"&amp;ROUND(H$4*$E162*VLOOKUP($C162,$C$9:$U$14,COLUMNS($C$9:P$14),0)*P$19,0))</f>
        <v>158～203</v>
      </c>
      <c r="U162" s="4" t="str">
        <f>IF(VLOOKUP($C162,$C$9:$U$14,COLUMNS($C$9:Q$14),0)="","",ROUND(I$4*$E162*VLOOKUP($C162,$C$9:$U$14,COLUMNS($C$9:Q$14),0)*Q$18,0)&amp;"～"&amp;ROUND(I$4*$E162*VLOOKUP($C162,$C$9:$U$14,COLUMNS($C$9:Q$14),0)*Q$19,0))</f>
        <v>84～108</v>
      </c>
      <c r="V162" s="4" t="str">
        <f>IF(VLOOKUP($C162,$C$9:$U$14,COLUMNS($C$9:R$14),0)="","",ROUND(J$4*$E162*VLOOKUP($C162,$C$9:$U$14,COLUMNS($C$9:R$14),0)*R$18,0)&amp;"～"&amp;ROUND(J$4*$E162*VLOOKUP($C162,$C$9:$U$14,COLUMNS($C$9:R$14),0)*R$19,0))</f>
        <v/>
      </c>
      <c r="W162" s="4" t="str">
        <f>IF(VLOOKUP($C162,$C$9:$U$14,COLUMNS($C$9:S$14),0)="","",ROUND(K$4*$E162*VLOOKUP($C162,$C$9:$U$14,COLUMNS($C$9:S$14),0)*S$18,0)&amp;"～"&amp;ROUND(K$4*$E162*VLOOKUP($C162,$C$9:$U$14,COLUMNS($C$9:S$14),0)*S$19,0))</f>
        <v/>
      </c>
      <c r="X162" s="4" t="str">
        <f>IF(VLOOKUP($C162,$C$9:$U$14,COLUMNS($C$9:T$14),0)="","",ROUND(L$4*$E162*VLOOKUP($C162,$C$9:$U$14,COLUMNS($C$9:T$14),0)*T$18,0)&amp;"～"&amp;ROUND(L$4*$E162*VLOOKUP($C162,$C$9:$U$14,COLUMNS($C$9:T$14),0)*T$19,0))</f>
        <v/>
      </c>
      <c r="Y162" s="4"/>
      <c r="Z162" s="4">
        <f t="shared" si="22"/>
        <v>458</v>
      </c>
      <c r="AA162" s="1">
        <f t="shared" si="25"/>
        <v>412</v>
      </c>
      <c r="AB162" s="1">
        <f>IF(C162&gt;2,0,ROUND(属性价值和能力评分!$F$38*一级属性!$H$17*装备属性!E162,0))</f>
        <v>0</v>
      </c>
      <c r="AC162" s="1">
        <f t="shared" si="23"/>
        <v>125</v>
      </c>
      <c r="AD162" s="1">
        <f t="shared" si="24"/>
        <v>250</v>
      </c>
    </row>
    <row r="163" spans="2:30">
      <c r="B163" s="1">
        <v>129</v>
      </c>
      <c r="C163" s="1">
        <f t="shared" si="26"/>
        <v>5</v>
      </c>
      <c r="D163" s="1">
        <f t="shared" si="27"/>
        <v>12</v>
      </c>
      <c r="E163" s="1">
        <f t="shared" si="28"/>
        <v>90</v>
      </c>
      <c r="F163" s="4" t="str">
        <f>IF(VLOOKUP($C163,$C$9:$U$14,COLUMNS($C$9:L$14),0)="","",ROUND(D$4*$E163*VLOOKUP($C163,$C$9:$U$14,COLUMNS($C$9:L$14),0)*L$16,0)&amp;"～"&amp;ROUND(D$4*$E163*VLOOKUP($C163,$C$9:$U$14,COLUMNS($C$9:L$14),0)*L$17,0))</f>
        <v>620～797</v>
      </c>
      <c r="G163" s="4" t="str">
        <f>IF(VLOOKUP($C163,$C$9:$U$14,COLUMNS($C$9:M$14),0)="","",ROUND(E$4*$E163*VLOOKUP($C163,$C$9:$U$14,COLUMNS($C$9:M$14),0)*M$16,0)&amp;"～"&amp;ROUND(E$4*$E163*VLOOKUP($C163,$C$9:$U$14,COLUMNS($C$9:M$14),0)*M$17,0))</f>
        <v/>
      </c>
      <c r="H163" s="4" t="str">
        <f>IF(VLOOKUP($C163,$C$9:$U$14,COLUMNS($C$9:N$14),0)="","",ROUND(F$4*$E163*VLOOKUP($C163,$C$9:$U$14,COLUMNS($C$9:N$14),0)*N$16,0)&amp;"～"&amp;ROUND(F$4*$E163*VLOOKUP($C163,$C$9:$U$14,COLUMNS($C$9:N$14),0)*N$17,0))</f>
        <v/>
      </c>
      <c r="I163" s="4" t="str">
        <f>IF(VLOOKUP($C163,$C$9:$U$14,COLUMNS($C$9:O$14),0)="","",ROUND(G$4*$E163*VLOOKUP($C163,$C$9:$U$14,COLUMNS($C$9:O$14),0)*O$16,0)&amp;"～"&amp;ROUND(G$4*$E163*VLOOKUP($C163,$C$9:$U$14,COLUMNS($C$9:O$14),0)*O$17,0))</f>
        <v>52～66</v>
      </c>
      <c r="J163" s="4" t="str">
        <f>IF(VLOOKUP($C163,$C$9:$U$14,COLUMNS($C$9:P$14),0)="","",ROUND(H$4*$E163*VLOOKUP($C163,$C$9:$U$14,COLUMNS($C$9:P$14),0)*P$16,0)&amp;"～"&amp;ROUND(H$4*$E163*VLOOKUP($C163,$C$9:$U$14,COLUMNS($C$9:P$14),0)*P$17,0))</f>
        <v/>
      </c>
      <c r="K163" s="4" t="str">
        <f>IF(VLOOKUP($C163,$C$9:$U$14,COLUMNS($C$9:Q$14),0)="","",ROUND(I$4*$E163*VLOOKUP($C163,$C$9:$U$14,COLUMNS($C$9:Q$14),0)*Q$16,0)&amp;"～"&amp;ROUND(I$4*$E163*VLOOKUP($C163,$C$9:$U$14,COLUMNS($C$9:Q$14),0)*Q$17,0))</f>
        <v/>
      </c>
      <c r="L163" s="4" t="str">
        <f>IF(VLOOKUP($C163,$C$9:$U$14,COLUMNS($C$9:R$14),0)="","",ROUND(J$4*$E163*VLOOKUP($C163,$C$9:$U$14,COLUMNS($C$9:R$14),0)*R$16,0)&amp;"～"&amp;ROUND(J$4*$E163*VLOOKUP($C163,$C$9:$U$14,COLUMNS($C$9:R$14),0)*R$17,0))</f>
        <v/>
      </c>
      <c r="M163" s="4" t="str">
        <f>IF(VLOOKUP($C163,$C$9:$U$14,COLUMNS($C$9:S$14),0)="","",ROUND(K$4*$E163*VLOOKUP($C163,$C$9:$U$14,COLUMNS($C$9:S$14),0)*S$16,0)&amp;"～"&amp;ROUND(K$4*$E163*VLOOKUP($C163,$C$9:$U$14,COLUMNS($C$9:S$14),0)*S$17,0))</f>
        <v/>
      </c>
      <c r="N163" s="4" t="str">
        <f>IF(VLOOKUP($C163,$C$9:$U$14,COLUMNS($C$9:T$14),0)="","",ROUND(L$4*$E163*VLOOKUP($C163,$C$9:$U$14,COLUMNS($C$9:T$14),0)*T$16,0)&amp;"～"&amp;ROUND(L$4*$E163*VLOOKUP($C163,$C$9:$U$14,COLUMNS($C$9:T$14),0)*T$17,0))</f>
        <v/>
      </c>
      <c r="O163" s="4" t="str">
        <f>IF(VLOOKUP($C163,$C$9:$U$14,COLUMNS($C$9:U$14),0)="","",ROUND(M$4*$E163*VLOOKUP($C163,$C$9:$U$14,COLUMNS($C$9:U$14),0)*U$16,0)&amp;"～"&amp;ROUND(M$4*$E163*VLOOKUP($C163,$C$9:$U$14,COLUMNS($C$9:U$14),0)*U$17,0))</f>
        <v/>
      </c>
      <c r="P163" s="4" t="str">
        <f>IF(VLOOKUP($C163,$C$9:$U$14,COLUMNS($C$9:L$14),0)="","",ROUND(D$4*$E163*VLOOKUP($C163,$C$9:$U$14,COLUMNS($C$9:L$14),0)*L$18,0)&amp;"～"&amp;ROUND(D$4*$E163*VLOOKUP($C163,$C$9:$U$14,COLUMNS($C$9:L$14),0)*L$19,0))</f>
        <v>691～886</v>
      </c>
      <c r="Q163" s="4" t="str">
        <f>IF(VLOOKUP($C163,$C$9:$U$14,COLUMNS($C$9:M$14),0)="","",ROUND(E$4*$E163*VLOOKUP($C163,$C$9:$U$14,COLUMNS($C$9:M$14),0)*M$18,0)&amp;"～"&amp;ROUND(E$4*$E163*VLOOKUP($C163,$C$9:$U$14,COLUMNS($C$9:M$14),0)*M$19,0))</f>
        <v/>
      </c>
      <c r="R163" s="4" t="str">
        <f>IF(VLOOKUP($C163,$C$9:$U$14,COLUMNS($C$9:N$14),0)="","",ROUND(F$4*$E163*VLOOKUP($C163,$C$9:$U$14,COLUMNS($C$9:N$14),0)*N$18,0)&amp;"～"&amp;ROUND(F$4*$E163*VLOOKUP($C163,$C$9:$U$14,COLUMNS($C$9:N$14),0)*N$19,0))</f>
        <v/>
      </c>
      <c r="S163" s="4" t="str">
        <f>IF(VLOOKUP($C163,$C$9:$U$14,COLUMNS($C$9:O$14),0)="","",ROUND(G$4*$E163*VLOOKUP($C163,$C$9:$U$14,COLUMNS($C$9:O$14),0)*O$18,0)&amp;"～"&amp;ROUND(G$4*$E163*VLOOKUP($C163,$C$9:$U$14,COLUMNS($C$9:O$14),0)*O$19,0))</f>
        <v>58～74</v>
      </c>
      <c r="T163" s="4" t="str">
        <f>IF(VLOOKUP($C163,$C$9:$U$14,COLUMNS($C$9:P$14),0)="","",ROUND(H$4*$E163*VLOOKUP($C163,$C$9:$U$14,COLUMNS($C$9:P$14),0)*P$18,0)&amp;"～"&amp;ROUND(H$4*$E163*VLOOKUP($C163,$C$9:$U$14,COLUMNS($C$9:P$14),0)*P$19,0))</f>
        <v/>
      </c>
      <c r="U163" s="4" t="str">
        <f>IF(VLOOKUP($C163,$C$9:$U$14,COLUMNS($C$9:Q$14),0)="","",ROUND(I$4*$E163*VLOOKUP($C163,$C$9:$U$14,COLUMNS($C$9:Q$14),0)*Q$18,0)&amp;"～"&amp;ROUND(I$4*$E163*VLOOKUP($C163,$C$9:$U$14,COLUMNS($C$9:Q$14),0)*Q$19,0))</f>
        <v/>
      </c>
      <c r="V163" s="4" t="str">
        <f>IF(VLOOKUP($C163,$C$9:$U$14,COLUMNS($C$9:R$14),0)="","",ROUND(J$4*$E163*VLOOKUP($C163,$C$9:$U$14,COLUMNS($C$9:R$14),0)*R$18,0)&amp;"～"&amp;ROUND(J$4*$E163*VLOOKUP($C163,$C$9:$U$14,COLUMNS($C$9:R$14),0)*R$19,0))</f>
        <v/>
      </c>
      <c r="W163" s="4" t="str">
        <f>IF(VLOOKUP($C163,$C$9:$U$14,COLUMNS($C$9:S$14),0)="","",ROUND(K$4*$E163*VLOOKUP($C163,$C$9:$U$14,COLUMNS($C$9:S$14),0)*S$18,0)&amp;"～"&amp;ROUND(K$4*$E163*VLOOKUP($C163,$C$9:$U$14,COLUMNS($C$9:S$14),0)*S$19,0))</f>
        <v/>
      </c>
      <c r="X163" s="4" t="str">
        <f>IF(VLOOKUP($C163,$C$9:$U$14,COLUMNS($C$9:T$14),0)="","",ROUND(L$4*$E163*VLOOKUP($C163,$C$9:$U$14,COLUMNS($C$9:T$14),0)*T$18,0)&amp;"～"&amp;ROUND(L$4*$E163*VLOOKUP($C163,$C$9:$U$14,COLUMNS($C$9:T$14),0)*T$19,0))</f>
        <v/>
      </c>
      <c r="Y163" s="4"/>
      <c r="Z163" s="4">
        <f t="shared" ref="Z163:Z226" si="29">ROUND(VLOOKUP($C163,$C$9:$W$14,21,0)*E163,0)</f>
        <v>449</v>
      </c>
      <c r="AA163" s="1">
        <f t="shared" si="25"/>
        <v>404</v>
      </c>
      <c r="AB163" s="1">
        <f>IF(C163&gt;2,0,ROUND(属性价值和能力评分!$F$38*一级属性!$H$17*装备属性!E163,0))</f>
        <v>0</v>
      </c>
      <c r="AC163" s="1">
        <f t="shared" ref="AC163:AC226" si="30">ROUND($W$9*0.15*E163,0)</f>
        <v>125</v>
      </c>
      <c r="AD163" s="1">
        <f t="shared" ref="AD163:AD226" si="31">ROUND($W$9*0.3*E163,0)</f>
        <v>250</v>
      </c>
    </row>
    <row r="164" spans="2:30">
      <c r="B164" s="1">
        <v>130</v>
      </c>
      <c r="C164" s="1">
        <f t="shared" si="26"/>
        <v>6</v>
      </c>
      <c r="D164" s="1">
        <f t="shared" si="27"/>
        <v>13</v>
      </c>
      <c r="E164" s="1">
        <f t="shared" si="28"/>
        <v>90</v>
      </c>
      <c r="F164" s="4" t="str">
        <f>IF(VLOOKUP($C164,$C$9:$U$14,COLUMNS($C$9:L$14),0)="","",ROUND(D$4*$E164*VLOOKUP($C164,$C$9:$U$14,COLUMNS($C$9:L$14),0)*L$16,0)&amp;"～"&amp;ROUND(D$4*$E164*VLOOKUP($C164,$C$9:$U$14,COLUMNS($C$9:L$14),0)*L$17,0))</f>
        <v/>
      </c>
      <c r="G164" s="4" t="str">
        <f>IF(VLOOKUP($C164,$C$9:$U$14,COLUMNS($C$9:M$14),0)="","",ROUND(E$4*$E164*VLOOKUP($C164,$C$9:$U$14,COLUMNS($C$9:M$14),0)*M$16,0)&amp;"～"&amp;ROUND(E$4*$E164*VLOOKUP($C164,$C$9:$U$14,COLUMNS($C$9:M$14),0)*M$17,0))</f>
        <v/>
      </c>
      <c r="H164" s="4" t="str">
        <f>IF(VLOOKUP($C164,$C$9:$U$14,COLUMNS($C$9:N$14),0)="","",ROUND(F$4*$E164*VLOOKUP($C164,$C$9:$U$14,COLUMNS($C$9:N$14),0)*N$16,0)&amp;"～"&amp;ROUND(F$4*$E164*VLOOKUP($C164,$C$9:$U$14,COLUMNS($C$9:N$14),0)*N$17,0))</f>
        <v/>
      </c>
      <c r="I164" s="4" t="str">
        <f>IF(VLOOKUP($C164,$C$9:$U$14,COLUMNS($C$9:O$14),0)="","",ROUND(G$4*$E164*VLOOKUP($C164,$C$9:$U$14,COLUMNS($C$9:O$14),0)*O$16,0)&amp;"～"&amp;ROUND(G$4*$E164*VLOOKUP($C164,$C$9:$U$14,COLUMNS($C$9:O$14),0)*O$17,0))</f>
        <v/>
      </c>
      <c r="J164" s="4" t="str">
        <f>IF(VLOOKUP($C164,$C$9:$U$14,COLUMNS($C$9:P$14),0)="","",ROUND(H$4*$E164*VLOOKUP($C164,$C$9:$U$14,COLUMNS($C$9:P$14),0)*P$16,0)&amp;"～"&amp;ROUND(H$4*$E164*VLOOKUP($C164,$C$9:$U$14,COLUMNS($C$9:P$14),0)*P$17,0))</f>
        <v/>
      </c>
      <c r="K164" s="4" t="str">
        <f>IF(VLOOKUP($C164,$C$9:$U$14,COLUMNS($C$9:Q$14),0)="","",ROUND(I$4*$E164*VLOOKUP($C164,$C$9:$U$14,COLUMNS($C$9:Q$14),0)*Q$16,0)&amp;"～"&amp;ROUND(I$4*$E164*VLOOKUP($C164,$C$9:$U$14,COLUMNS($C$9:Q$14),0)*Q$17,0))</f>
        <v>76～97</v>
      </c>
      <c r="L164" s="4" t="str">
        <f>IF(VLOOKUP($C164,$C$9:$U$14,COLUMNS($C$9:R$14),0)="","",ROUND(J$4*$E164*VLOOKUP($C164,$C$9:$U$14,COLUMNS($C$9:R$14),0)*R$16,0)&amp;"～"&amp;ROUND(J$4*$E164*VLOOKUP($C164,$C$9:$U$14,COLUMNS($C$9:R$14),0)*R$17,0))</f>
        <v>59～105</v>
      </c>
      <c r="M164" s="4" t="str">
        <f>IF(VLOOKUP($C164,$C$9:$U$14,COLUMNS($C$9:S$14),0)="","",ROUND(K$4*$E164*VLOOKUP($C164,$C$9:$U$14,COLUMNS($C$9:S$14),0)*S$16,0)&amp;"～"&amp;ROUND(K$4*$E164*VLOOKUP($C164,$C$9:$U$14,COLUMNS($C$9:S$14),0)*S$17,0))</f>
        <v/>
      </c>
      <c r="N164" s="4" t="str">
        <f>IF(VLOOKUP($C164,$C$9:$U$14,COLUMNS($C$9:T$14),0)="","",ROUND(L$4*$E164*VLOOKUP($C164,$C$9:$U$14,COLUMNS($C$9:T$14),0)*T$16,0)&amp;"～"&amp;ROUND(L$4*$E164*VLOOKUP($C164,$C$9:$U$14,COLUMNS($C$9:T$14),0)*T$17,0))</f>
        <v/>
      </c>
      <c r="O164" s="4" t="str">
        <f>IF(VLOOKUP($C164,$C$9:$U$14,COLUMNS($C$9:U$14),0)="","",ROUND(M$4*$E164*VLOOKUP($C164,$C$9:$U$14,COLUMNS($C$9:U$14),0)*U$16,0)&amp;"～"&amp;ROUND(M$4*$E164*VLOOKUP($C164,$C$9:$U$14,COLUMNS($C$9:U$14),0)*U$17,0))</f>
        <v/>
      </c>
      <c r="P164" s="4" t="str">
        <f>IF(VLOOKUP($C164,$C$9:$U$14,COLUMNS($C$9:L$14),0)="","",ROUND(D$4*$E164*VLOOKUP($C164,$C$9:$U$14,COLUMNS($C$9:L$14),0)*L$18,0)&amp;"～"&amp;ROUND(D$4*$E164*VLOOKUP($C164,$C$9:$U$14,COLUMNS($C$9:L$14),0)*L$19,0))</f>
        <v/>
      </c>
      <c r="Q164" s="4" t="str">
        <f>IF(VLOOKUP($C164,$C$9:$U$14,COLUMNS($C$9:M$14),0)="","",ROUND(E$4*$E164*VLOOKUP($C164,$C$9:$U$14,COLUMNS($C$9:M$14),0)*M$18,0)&amp;"～"&amp;ROUND(E$4*$E164*VLOOKUP($C164,$C$9:$U$14,COLUMNS($C$9:M$14),0)*M$19,0))</f>
        <v/>
      </c>
      <c r="R164" s="4" t="str">
        <f>IF(VLOOKUP($C164,$C$9:$U$14,COLUMNS($C$9:N$14),0)="","",ROUND(F$4*$E164*VLOOKUP($C164,$C$9:$U$14,COLUMNS($C$9:N$14),0)*N$18,0)&amp;"～"&amp;ROUND(F$4*$E164*VLOOKUP($C164,$C$9:$U$14,COLUMNS($C$9:N$14),0)*N$19,0))</f>
        <v/>
      </c>
      <c r="S164" s="4" t="str">
        <f>IF(VLOOKUP($C164,$C$9:$U$14,COLUMNS($C$9:O$14),0)="","",ROUND(G$4*$E164*VLOOKUP($C164,$C$9:$U$14,COLUMNS($C$9:O$14),0)*O$18,0)&amp;"～"&amp;ROUND(G$4*$E164*VLOOKUP($C164,$C$9:$U$14,COLUMNS($C$9:O$14),0)*O$19,0))</f>
        <v/>
      </c>
      <c r="T164" s="4" t="str">
        <f>IF(VLOOKUP($C164,$C$9:$U$14,COLUMNS($C$9:P$14),0)="","",ROUND(H$4*$E164*VLOOKUP($C164,$C$9:$U$14,COLUMNS($C$9:P$14),0)*P$18,0)&amp;"～"&amp;ROUND(H$4*$E164*VLOOKUP($C164,$C$9:$U$14,COLUMNS($C$9:P$14),0)*P$19,0))</f>
        <v/>
      </c>
      <c r="U164" s="4" t="str">
        <f>IF(VLOOKUP($C164,$C$9:$U$14,COLUMNS($C$9:Q$14),0)="","",ROUND(I$4*$E164*VLOOKUP($C164,$C$9:$U$14,COLUMNS($C$9:Q$14),0)*Q$18,0)&amp;"～"&amp;ROUND(I$4*$E164*VLOOKUP($C164,$C$9:$U$14,COLUMNS($C$9:Q$14),0)*Q$19,0))</f>
        <v>84～108</v>
      </c>
      <c r="V164" s="4" t="str">
        <f>IF(VLOOKUP($C164,$C$9:$U$14,COLUMNS($C$9:R$14),0)="","",ROUND(J$4*$E164*VLOOKUP($C164,$C$9:$U$14,COLUMNS($C$9:R$14),0)*R$18,0)&amp;"～"&amp;ROUND(J$4*$E164*VLOOKUP($C164,$C$9:$U$14,COLUMNS($C$9:R$14),0)*R$19,0))</f>
        <v>64～117</v>
      </c>
      <c r="W164" s="4" t="str">
        <f>IF(VLOOKUP($C164,$C$9:$U$14,COLUMNS($C$9:S$14),0)="","",ROUND(K$4*$E164*VLOOKUP($C164,$C$9:$U$14,COLUMNS($C$9:S$14),0)*S$18,0)&amp;"～"&amp;ROUND(K$4*$E164*VLOOKUP($C164,$C$9:$U$14,COLUMNS($C$9:S$14),0)*S$19,0))</f>
        <v/>
      </c>
      <c r="X164" s="4" t="str">
        <f>IF(VLOOKUP($C164,$C$9:$U$14,COLUMNS($C$9:T$14),0)="","",ROUND(L$4*$E164*VLOOKUP($C164,$C$9:$U$14,COLUMNS($C$9:T$14),0)*T$18,0)&amp;"～"&amp;ROUND(L$4*$E164*VLOOKUP($C164,$C$9:$U$14,COLUMNS($C$9:T$14),0)*T$19,0))</f>
        <v/>
      </c>
      <c r="Y164" s="4"/>
      <c r="Z164" s="4">
        <f t="shared" si="29"/>
        <v>476</v>
      </c>
      <c r="AA164" s="1">
        <f t="shared" ref="AA164:AA227" si="32">ROUND(Z164*0.9,0)</f>
        <v>428</v>
      </c>
      <c r="AB164" s="1">
        <f>IF(C164&gt;2,0,ROUND(属性价值和能力评分!$F$38*一级属性!$H$17*装备属性!E164,0))</f>
        <v>0</v>
      </c>
      <c r="AC164" s="1">
        <f t="shared" si="30"/>
        <v>125</v>
      </c>
      <c r="AD164" s="1">
        <f t="shared" si="31"/>
        <v>250</v>
      </c>
    </row>
    <row r="165" spans="2:30">
      <c r="B165" s="1">
        <v>131</v>
      </c>
      <c r="C165" s="1">
        <f t="shared" si="26"/>
        <v>1</v>
      </c>
      <c r="D165" s="1">
        <f t="shared" si="27"/>
        <v>1</v>
      </c>
      <c r="E165" s="1">
        <f t="shared" si="28"/>
        <v>100</v>
      </c>
      <c r="F165" s="4" t="str">
        <f>IF(VLOOKUP($C165,$C$9:$U$14,COLUMNS($C$9:L$14),0)="","",ROUND(D$4*$E165*VLOOKUP($C165,$C$9:$U$14,COLUMNS($C$9:L$14),0)*L$16,0)&amp;"～"&amp;ROUND(D$4*$E165*VLOOKUP($C165,$C$9:$U$14,COLUMNS($C$9:L$14),0)*L$17,0))</f>
        <v/>
      </c>
      <c r="G165" s="4" t="str">
        <f>IF(VLOOKUP($C165,$C$9:$U$14,COLUMNS($C$9:M$14),0)="","",ROUND(E$4*$E165*VLOOKUP($C165,$C$9:$U$14,COLUMNS($C$9:M$14),0)*M$16,0)&amp;"～"&amp;ROUND(E$4*$E165*VLOOKUP($C165,$C$9:$U$14,COLUMNS($C$9:M$14),0)*M$17,0))</f>
        <v/>
      </c>
      <c r="H165" s="4" t="str">
        <f>IF(VLOOKUP($C165,$C$9:$U$14,COLUMNS($C$9:N$14),0)="","",ROUND(F$4*$E165*VLOOKUP($C165,$C$9:$U$14,COLUMNS($C$9:N$14),0)*N$16,0)&amp;"～"&amp;ROUND(F$4*$E165*VLOOKUP($C165,$C$9:$U$14,COLUMNS($C$9:N$14),0)*N$17,0))</f>
        <v>574～738</v>
      </c>
      <c r="I165" s="4" t="str">
        <f>IF(VLOOKUP($C165,$C$9:$U$14,COLUMNS($C$9:O$14),0)="","",ROUND(G$4*$E165*VLOOKUP($C165,$C$9:$U$14,COLUMNS($C$9:O$14),0)*O$16,0)&amp;"～"&amp;ROUND(G$4*$E165*VLOOKUP($C165,$C$9:$U$14,COLUMNS($C$9:O$14),0)*O$17,0))</f>
        <v/>
      </c>
      <c r="J165" s="4" t="str">
        <f>IF(VLOOKUP($C165,$C$9:$U$14,COLUMNS($C$9:P$14),0)="","",ROUND(H$4*$E165*VLOOKUP($C165,$C$9:$U$14,COLUMNS($C$9:P$14),0)*P$16,0)&amp;"～"&amp;ROUND(H$4*$E165*VLOOKUP($C165,$C$9:$U$14,COLUMNS($C$9:P$14),0)*P$17,0))</f>
        <v>129～166</v>
      </c>
      <c r="K165" s="4" t="str">
        <f>IF(VLOOKUP($C165,$C$9:$U$14,COLUMNS($C$9:Q$14),0)="","",ROUND(I$4*$E165*VLOOKUP($C165,$C$9:$U$14,COLUMNS($C$9:Q$14),0)*Q$16,0)&amp;"～"&amp;ROUND(I$4*$E165*VLOOKUP($C165,$C$9:$U$14,COLUMNS($C$9:Q$14),0)*Q$17,0))</f>
        <v/>
      </c>
      <c r="L165" s="4" t="str">
        <f>IF(VLOOKUP($C165,$C$9:$U$14,COLUMNS($C$9:R$14),0)="","",ROUND(J$4*$E165*VLOOKUP($C165,$C$9:$U$14,COLUMNS($C$9:R$14),0)*R$16,0)&amp;"～"&amp;ROUND(J$4*$E165*VLOOKUP($C165,$C$9:$U$14,COLUMNS($C$9:R$14),0)*R$17,0))</f>
        <v/>
      </c>
      <c r="M165" s="4" t="str">
        <f>IF(VLOOKUP($C165,$C$9:$U$14,COLUMNS($C$9:S$14),0)="","",ROUND(K$4*$E165*VLOOKUP($C165,$C$9:$U$14,COLUMNS($C$9:S$14),0)*S$16,0)&amp;"～"&amp;ROUND(K$4*$E165*VLOOKUP($C165,$C$9:$U$14,COLUMNS($C$9:S$14),0)*S$17,0))</f>
        <v>150～270</v>
      </c>
      <c r="N165" s="4" t="str">
        <f>IF(VLOOKUP($C165,$C$9:$U$14,COLUMNS($C$9:T$14),0)="","",ROUND(L$4*$E165*VLOOKUP($C165,$C$9:$U$14,COLUMNS($C$9:T$14),0)*T$16,0)&amp;"～"&amp;ROUND(L$4*$E165*VLOOKUP($C165,$C$9:$U$14,COLUMNS($C$9:T$14),0)*T$17,0))</f>
        <v/>
      </c>
      <c r="O165" s="4" t="str">
        <f>IF(VLOOKUP($C165,$C$9:$U$14,COLUMNS($C$9:U$14),0)="","",ROUND(M$4*$E165*VLOOKUP($C165,$C$9:$U$14,COLUMNS($C$9:U$14),0)*U$16,0)&amp;"～"&amp;ROUND(M$4*$E165*VLOOKUP($C165,$C$9:$U$14,COLUMNS($C$9:U$14),0)*U$17,0))</f>
        <v/>
      </c>
      <c r="P165" s="4" t="str">
        <f>IF(VLOOKUP($C165,$C$9:$U$14,COLUMNS($C$9:L$14),0)="","",ROUND(D$4*$E165*VLOOKUP($C165,$C$9:$U$14,COLUMNS($C$9:L$14),0)*L$18,0)&amp;"～"&amp;ROUND(D$4*$E165*VLOOKUP($C165,$C$9:$U$14,COLUMNS($C$9:L$14),0)*L$19,0))</f>
        <v/>
      </c>
      <c r="Q165" s="4" t="str">
        <f>IF(VLOOKUP($C165,$C$9:$U$14,COLUMNS($C$9:M$14),0)="","",ROUND(E$4*$E165*VLOOKUP($C165,$C$9:$U$14,COLUMNS($C$9:M$14),0)*M$18,0)&amp;"～"&amp;ROUND(E$4*$E165*VLOOKUP($C165,$C$9:$U$14,COLUMNS($C$9:M$14),0)*M$19,0))</f>
        <v/>
      </c>
      <c r="R165" s="4" t="str">
        <f>IF(VLOOKUP($C165,$C$9:$U$14,COLUMNS($C$9:N$14),0)="","",ROUND(F$4*$E165*VLOOKUP($C165,$C$9:$U$14,COLUMNS($C$9:N$14),0)*N$18,0)&amp;"～"&amp;ROUND(F$4*$E165*VLOOKUP($C165,$C$9:$U$14,COLUMNS($C$9:N$14),0)*N$19,0))</f>
        <v>640～820</v>
      </c>
      <c r="S165" s="4" t="str">
        <f>IF(VLOOKUP($C165,$C$9:$U$14,COLUMNS($C$9:O$14),0)="","",ROUND(G$4*$E165*VLOOKUP($C165,$C$9:$U$14,COLUMNS($C$9:O$14),0)*O$18,0)&amp;"～"&amp;ROUND(G$4*$E165*VLOOKUP($C165,$C$9:$U$14,COLUMNS($C$9:O$14),0)*O$19,0))</f>
        <v/>
      </c>
      <c r="T165" s="4" t="str">
        <f>IF(VLOOKUP($C165,$C$9:$U$14,COLUMNS($C$9:P$14),0)="","",ROUND(H$4*$E165*VLOOKUP($C165,$C$9:$U$14,COLUMNS($C$9:P$14),0)*P$18,0)&amp;"～"&amp;ROUND(H$4*$E165*VLOOKUP($C165,$C$9:$U$14,COLUMNS($C$9:P$14),0)*P$19,0))</f>
        <v>144～185</v>
      </c>
      <c r="U165" s="4" t="str">
        <f>IF(VLOOKUP($C165,$C$9:$U$14,COLUMNS($C$9:Q$14),0)="","",ROUND(I$4*$E165*VLOOKUP($C165,$C$9:$U$14,COLUMNS($C$9:Q$14),0)*Q$18,0)&amp;"～"&amp;ROUND(I$4*$E165*VLOOKUP($C165,$C$9:$U$14,COLUMNS($C$9:Q$14),0)*Q$19,0))</f>
        <v/>
      </c>
      <c r="V165" s="4" t="str">
        <f>IF(VLOOKUP($C165,$C$9:$U$14,COLUMNS($C$9:R$14),0)="","",ROUND(J$4*$E165*VLOOKUP($C165,$C$9:$U$14,COLUMNS($C$9:R$14),0)*R$18,0)&amp;"～"&amp;ROUND(J$4*$E165*VLOOKUP($C165,$C$9:$U$14,COLUMNS($C$9:R$14),0)*R$19,0))</f>
        <v/>
      </c>
      <c r="W165" s="4" t="str">
        <f>IF(VLOOKUP($C165,$C$9:$U$14,COLUMNS($C$9:S$14),0)="","",ROUND(K$4*$E165*VLOOKUP($C165,$C$9:$U$14,COLUMNS($C$9:S$14),0)*S$18,0)&amp;"～"&amp;ROUND(K$4*$E165*VLOOKUP($C165,$C$9:$U$14,COLUMNS($C$9:S$14),0)*S$19,0))</f>
        <v>165～300</v>
      </c>
      <c r="X165" s="4" t="str">
        <f>IF(VLOOKUP($C165,$C$9:$U$14,COLUMNS($C$9:T$14),0)="","",ROUND(L$4*$E165*VLOOKUP($C165,$C$9:$U$14,COLUMNS($C$9:T$14),0)*T$18,0)&amp;"～"&amp;ROUND(L$4*$E165*VLOOKUP($C165,$C$9:$U$14,COLUMNS($C$9:T$14),0)*T$19,0))</f>
        <v/>
      </c>
      <c r="Y165" s="4"/>
      <c r="Z165" s="4">
        <f t="shared" si="29"/>
        <v>926</v>
      </c>
      <c r="AA165" s="1">
        <f t="shared" si="32"/>
        <v>833</v>
      </c>
      <c r="AB165" s="1">
        <f>IF(C165&gt;2,0,ROUND(属性价值和能力评分!$F$38*一级属性!$H$17*装备属性!E165,0))</f>
        <v>525</v>
      </c>
      <c r="AC165" s="1">
        <f t="shared" si="30"/>
        <v>139</v>
      </c>
      <c r="AD165" s="1">
        <f t="shared" si="31"/>
        <v>278</v>
      </c>
    </row>
    <row r="166" spans="2:30">
      <c r="B166" s="1">
        <v>132</v>
      </c>
      <c r="C166" s="1">
        <f t="shared" si="26"/>
        <v>1</v>
      </c>
      <c r="D166" s="1">
        <f t="shared" si="27"/>
        <v>2</v>
      </c>
      <c r="E166" s="1">
        <f t="shared" si="28"/>
        <v>100</v>
      </c>
      <c r="F166" s="4" t="str">
        <f>IF(VLOOKUP($C166,$C$9:$U$14,COLUMNS($C$9:L$14),0)="","",ROUND(D$4*$E166*VLOOKUP($C166,$C$9:$U$14,COLUMNS($C$9:L$14),0)*L$16,0)&amp;"～"&amp;ROUND(D$4*$E166*VLOOKUP($C166,$C$9:$U$14,COLUMNS($C$9:L$14),0)*L$17,0))</f>
        <v/>
      </c>
      <c r="G166" s="4" t="str">
        <f>IF(VLOOKUP($C166,$C$9:$U$14,COLUMNS($C$9:M$14),0)="","",ROUND(E$4*$E166*VLOOKUP($C166,$C$9:$U$14,COLUMNS($C$9:M$14),0)*M$16,0)&amp;"～"&amp;ROUND(E$4*$E166*VLOOKUP($C166,$C$9:$U$14,COLUMNS($C$9:M$14),0)*M$17,0))</f>
        <v/>
      </c>
      <c r="H166" s="4" t="str">
        <f>IF(VLOOKUP($C166,$C$9:$U$14,COLUMNS($C$9:N$14),0)="","",ROUND(F$4*$E166*VLOOKUP($C166,$C$9:$U$14,COLUMNS($C$9:N$14),0)*N$16,0)&amp;"～"&amp;ROUND(F$4*$E166*VLOOKUP($C166,$C$9:$U$14,COLUMNS($C$9:N$14),0)*N$17,0))</f>
        <v>574～738</v>
      </c>
      <c r="I166" s="4" t="str">
        <f>IF(VLOOKUP($C166,$C$9:$U$14,COLUMNS($C$9:O$14),0)="","",ROUND(G$4*$E166*VLOOKUP($C166,$C$9:$U$14,COLUMNS($C$9:O$14),0)*O$16,0)&amp;"～"&amp;ROUND(G$4*$E166*VLOOKUP($C166,$C$9:$U$14,COLUMNS($C$9:O$14),0)*O$17,0))</f>
        <v/>
      </c>
      <c r="J166" s="4" t="str">
        <f>IF(VLOOKUP($C166,$C$9:$U$14,COLUMNS($C$9:P$14),0)="","",ROUND(H$4*$E166*VLOOKUP($C166,$C$9:$U$14,COLUMNS($C$9:P$14),0)*P$16,0)&amp;"～"&amp;ROUND(H$4*$E166*VLOOKUP($C166,$C$9:$U$14,COLUMNS($C$9:P$14),0)*P$17,0))</f>
        <v>129～166</v>
      </c>
      <c r="K166" s="4" t="str">
        <f>IF(VLOOKUP($C166,$C$9:$U$14,COLUMNS($C$9:Q$14),0)="","",ROUND(I$4*$E166*VLOOKUP($C166,$C$9:$U$14,COLUMNS($C$9:Q$14),0)*Q$16,0)&amp;"～"&amp;ROUND(I$4*$E166*VLOOKUP($C166,$C$9:$U$14,COLUMNS($C$9:Q$14),0)*Q$17,0))</f>
        <v/>
      </c>
      <c r="L166" s="4" t="str">
        <f>IF(VLOOKUP($C166,$C$9:$U$14,COLUMNS($C$9:R$14),0)="","",ROUND(J$4*$E166*VLOOKUP($C166,$C$9:$U$14,COLUMNS($C$9:R$14),0)*R$16,0)&amp;"～"&amp;ROUND(J$4*$E166*VLOOKUP($C166,$C$9:$U$14,COLUMNS($C$9:R$14),0)*R$17,0))</f>
        <v/>
      </c>
      <c r="M166" s="4" t="str">
        <f>IF(VLOOKUP($C166,$C$9:$U$14,COLUMNS($C$9:S$14),0)="","",ROUND(K$4*$E166*VLOOKUP($C166,$C$9:$U$14,COLUMNS($C$9:S$14),0)*S$16,0)&amp;"～"&amp;ROUND(K$4*$E166*VLOOKUP($C166,$C$9:$U$14,COLUMNS($C$9:S$14),0)*S$17,0))</f>
        <v>150～270</v>
      </c>
      <c r="N166" s="4" t="str">
        <f>IF(VLOOKUP($C166,$C$9:$U$14,COLUMNS($C$9:T$14),0)="","",ROUND(L$4*$E166*VLOOKUP($C166,$C$9:$U$14,COLUMNS($C$9:T$14),0)*T$16,0)&amp;"～"&amp;ROUND(L$4*$E166*VLOOKUP($C166,$C$9:$U$14,COLUMNS($C$9:T$14),0)*T$17,0))</f>
        <v/>
      </c>
      <c r="O166" s="4" t="str">
        <f>IF(VLOOKUP($C166,$C$9:$U$14,COLUMNS($C$9:U$14),0)="","",ROUND(M$4*$E166*VLOOKUP($C166,$C$9:$U$14,COLUMNS($C$9:U$14),0)*U$16,0)&amp;"～"&amp;ROUND(M$4*$E166*VLOOKUP($C166,$C$9:$U$14,COLUMNS($C$9:U$14),0)*U$17,0))</f>
        <v/>
      </c>
      <c r="P166" s="4" t="str">
        <f>IF(VLOOKUP($C166,$C$9:$U$14,COLUMNS($C$9:L$14),0)="","",ROUND(D$4*$E166*VLOOKUP($C166,$C$9:$U$14,COLUMNS($C$9:L$14),0)*L$18,0)&amp;"～"&amp;ROUND(D$4*$E166*VLOOKUP($C166,$C$9:$U$14,COLUMNS($C$9:L$14),0)*L$19,0))</f>
        <v/>
      </c>
      <c r="Q166" s="4" t="str">
        <f>IF(VLOOKUP($C166,$C$9:$U$14,COLUMNS($C$9:M$14),0)="","",ROUND(E$4*$E166*VLOOKUP($C166,$C$9:$U$14,COLUMNS($C$9:M$14),0)*M$18,0)&amp;"～"&amp;ROUND(E$4*$E166*VLOOKUP($C166,$C$9:$U$14,COLUMNS($C$9:M$14),0)*M$19,0))</f>
        <v/>
      </c>
      <c r="R166" s="4" t="str">
        <f>IF(VLOOKUP($C166,$C$9:$U$14,COLUMNS($C$9:N$14),0)="","",ROUND(F$4*$E166*VLOOKUP($C166,$C$9:$U$14,COLUMNS($C$9:N$14),0)*N$18,0)&amp;"～"&amp;ROUND(F$4*$E166*VLOOKUP($C166,$C$9:$U$14,COLUMNS($C$9:N$14),0)*N$19,0))</f>
        <v>640～820</v>
      </c>
      <c r="S166" s="4" t="str">
        <f>IF(VLOOKUP($C166,$C$9:$U$14,COLUMNS($C$9:O$14),0)="","",ROUND(G$4*$E166*VLOOKUP($C166,$C$9:$U$14,COLUMNS($C$9:O$14),0)*O$18,0)&amp;"～"&amp;ROUND(G$4*$E166*VLOOKUP($C166,$C$9:$U$14,COLUMNS($C$9:O$14),0)*O$19,0))</f>
        <v/>
      </c>
      <c r="T166" s="4" t="str">
        <f>IF(VLOOKUP($C166,$C$9:$U$14,COLUMNS($C$9:P$14),0)="","",ROUND(H$4*$E166*VLOOKUP($C166,$C$9:$U$14,COLUMNS($C$9:P$14),0)*P$18,0)&amp;"～"&amp;ROUND(H$4*$E166*VLOOKUP($C166,$C$9:$U$14,COLUMNS($C$9:P$14),0)*P$19,0))</f>
        <v>144～185</v>
      </c>
      <c r="U166" s="4" t="str">
        <f>IF(VLOOKUP($C166,$C$9:$U$14,COLUMNS($C$9:Q$14),0)="","",ROUND(I$4*$E166*VLOOKUP($C166,$C$9:$U$14,COLUMNS($C$9:Q$14),0)*Q$18,0)&amp;"～"&amp;ROUND(I$4*$E166*VLOOKUP($C166,$C$9:$U$14,COLUMNS($C$9:Q$14),0)*Q$19,0))</f>
        <v/>
      </c>
      <c r="V166" s="4" t="str">
        <f>IF(VLOOKUP($C166,$C$9:$U$14,COLUMNS($C$9:R$14),0)="","",ROUND(J$4*$E166*VLOOKUP($C166,$C$9:$U$14,COLUMNS($C$9:R$14),0)*R$18,0)&amp;"～"&amp;ROUND(J$4*$E166*VLOOKUP($C166,$C$9:$U$14,COLUMNS($C$9:R$14),0)*R$19,0))</f>
        <v/>
      </c>
      <c r="W166" s="4" t="str">
        <f>IF(VLOOKUP($C166,$C$9:$U$14,COLUMNS($C$9:S$14),0)="","",ROUND(K$4*$E166*VLOOKUP($C166,$C$9:$U$14,COLUMNS($C$9:S$14),0)*S$18,0)&amp;"～"&amp;ROUND(K$4*$E166*VLOOKUP($C166,$C$9:$U$14,COLUMNS($C$9:S$14),0)*S$19,0))</f>
        <v>165～300</v>
      </c>
      <c r="X166" s="4" t="str">
        <f>IF(VLOOKUP($C166,$C$9:$U$14,COLUMNS($C$9:T$14),0)="","",ROUND(L$4*$E166*VLOOKUP($C166,$C$9:$U$14,COLUMNS($C$9:T$14),0)*T$18,0)&amp;"～"&amp;ROUND(L$4*$E166*VLOOKUP($C166,$C$9:$U$14,COLUMNS($C$9:T$14),0)*T$19,0))</f>
        <v/>
      </c>
      <c r="Y166" s="4"/>
      <c r="Z166" s="4">
        <f t="shared" si="29"/>
        <v>926</v>
      </c>
      <c r="AA166" s="1">
        <f t="shared" si="32"/>
        <v>833</v>
      </c>
      <c r="AB166" s="1">
        <f>IF(C166&gt;2,0,ROUND(属性价值和能力评分!$F$38*一级属性!$H$17*装备属性!E166,0))</f>
        <v>525</v>
      </c>
      <c r="AC166" s="1">
        <f t="shared" si="30"/>
        <v>139</v>
      </c>
      <c r="AD166" s="1">
        <f t="shared" si="31"/>
        <v>278</v>
      </c>
    </row>
    <row r="167" spans="2:30">
      <c r="B167" s="1">
        <v>133</v>
      </c>
      <c r="C167" s="1">
        <f t="shared" si="26"/>
        <v>1</v>
      </c>
      <c r="D167" s="1">
        <f t="shared" si="27"/>
        <v>3</v>
      </c>
      <c r="E167" s="1">
        <f t="shared" si="28"/>
        <v>100</v>
      </c>
      <c r="F167" s="4" t="str">
        <f>IF(VLOOKUP($C167,$C$9:$U$14,COLUMNS($C$9:L$14),0)="","",ROUND(D$4*$E167*VLOOKUP($C167,$C$9:$U$14,COLUMNS($C$9:L$14),0)*L$16,0)&amp;"～"&amp;ROUND(D$4*$E167*VLOOKUP($C167,$C$9:$U$14,COLUMNS($C$9:L$14),0)*L$17,0))</f>
        <v/>
      </c>
      <c r="G167" s="4" t="str">
        <f>IF(VLOOKUP($C167,$C$9:$U$14,COLUMNS($C$9:M$14),0)="","",ROUND(E$4*$E167*VLOOKUP($C167,$C$9:$U$14,COLUMNS($C$9:M$14),0)*M$16,0)&amp;"～"&amp;ROUND(E$4*$E167*VLOOKUP($C167,$C$9:$U$14,COLUMNS($C$9:M$14),0)*M$17,0))</f>
        <v/>
      </c>
      <c r="H167" s="4" t="str">
        <f>IF(VLOOKUP($C167,$C$9:$U$14,COLUMNS($C$9:N$14),0)="","",ROUND(F$4*$E167*VLOOKUP($C167,$C$9:$U$14,COLUMNS($C$9:N$14),0)*N$16,0)&amp;"～"&amp;ROUND(F$4*$E167*VLOOKUP($C167,$C$9:$U$14,COLUMNS($C$9:N$14),0)*N$17,0))</f>
        <v>574～738</v>
      </c>
      <c r="I167" s="4" t="str">
        <f>IF(VLOOKUP($C167,$C$9:$U$14,COLUMNS($C$9:O$14),0)="","",ROUND(G$4*$E167*VLOOKUP($C167,$C$9:$U$14,COLUMNS($C$9:O$14),0)*O$16,0)&amp;"～"&amp;ROUND(G$4*$E167*VLOOKUP($C167,$C$9:$U$14,COLUMNS($C$9:O$14),0)*O$17,0))</f>
        <v/>
      </c>
      <c r="J167" s="4" t="str">
        <f>IF(VLOOKUP($C167,$C$9:$U$14,COLUMNS($C$9:P$14),0)="","",ROUND(H$4*$E167*VLOOKUP($C167,$C$9:$U$14,COLUMNS($C$9:P$14),0)*P$16,0)&amp;"～"&amp;ROUND(H$4*$E167*VLOOKUP($C167,$C$9:$U$14,COLUMNS($C$9:P$14),0)*P$17,0))</f>
        <v>129～166</v>
      </c>
      <c r="K167" s="4" t="str">
        <f>IF(VLOOKUP($C167,$C$9:$U$14,COLUMNS($C$9:Q$14),0)="","",ROUND(I$4*$E167*VLOOKUP($C167,$C$9:$U$14,COLUMNS($C$9:Q$14),0)*Q$16,0)&amp;"～"&amp;ROUND(I$4*$E167*VLOOKUP($C167,$C$9:$U$14,COLUMNS($C$9:Q$14),0)*Q$17,0))</f>
        <v/>
      </c>
      <c r="L167" s="4" t="str">
        <f>IF(VLOOKUP($C167,$C$9:$U$14,COLUMNS($C$9:R$14),0)="","",ROUND(J$4*$E167*VLOOKUP($C167,$C$9:$U$14,COLUMNS($C$9:R$14),0)*R$16,0)&amp;"～"&amp;ROUND(J$4*$E167*VLOOKUP($C167,$C$9:$U$14,COLUMNS($C$9:R$14),0)*R$17,0))</f>
        <v/>
      </c>
      <c r="M167" s="4" t="str">
        <f>IF(VLOOKUP($C167,$C$9:$U$14,COLUMNS($C$9:S$14),0)="","",ROUND(K$4*$E167*VLOOKUP($C167,$C$9:$U$14,COLUMNS($C$9:S$14),0)*S$16,0)&amp;"～"&amp;ROUND(K$4*$E167*VLOOKUP($C167,$C$9:$U$14,COLUMNS($C$9:S$14),0)*S$17,0))</f>
        <v>150～270</v>
      </c>
      <c r="N167" s="4" t="str">
        <f>IF(VLOOKUP($C167,$C$9:$U$14,COLUMNS($C$9:T$14),0)="","",ROUND(L$4*$E167*VLOOKUP($C167,$C$9:$U$14,COLUMNS($C$9:T$14),0)*T$16,0)&amp;"～"&amp;ROUND(L$4*$E167*VLOOKUP($C167,$C$9:$U$14,COLUMNS($C$9:T$14),0)*T$17,0))</f>
        <v/>
      </c>
      <c r="O167" s="4" t="str">
        <f>IF(VLOOKUP($C167,$C$9:$U$14,COLUMNS($C$9:U$14),0)="","",ROUND(M$4*$E167*VLOOKUP($C167,$C$9:$U$14,COLUMNS($C$9:U$14),0)*U$16,0)&amp;"～"&amp;ROUND(M$4*$E167*VLOOKUP($C167,$C$9:$U$14,COLUMNS($C$9:U$14),0)*U$17,0))</f>
        <v/>
      </c>
      <c r="P167" s="4" t="str">
        <f>IF(VLOOKUP($C167,$C$9:$U$14,COLUMNS($C$9:L$14),0)="","",ROUND(D$4*$E167*VLOOKUP($C167,$C$9:$U$14,COLUMNS($C$9:L$14),0)*L$18,0)&amp;"～"&amp;ROUND(D$4*$E167*VLOOKUP($C167,$C$9:$U$14,COLUMNS($C$9:L$14),0)*L$19,0))</f>
        <v/>
      </c>
      <c r="Q167" s="4" t="str">
        <f>IF(VLOOKUP($C167,$C$9:$U$14,COLUMNS($C$9:M$14),0)="","",ROUND(E$4*$E167*VLOOKUP($C167,$C$9:$U$14,COLUMNS($C$9:M$14),0)*M$18,0)&amp;"～"&amp;ROUND(E$4*$E167*VLOOKUP($C167,$C$9:$U$14,COLUMNS($C$9:M$14),0)*M$19,0))</f>
        <v/>
      </c>
      <c r="R167" s="4" t="str">
        <f>IF(VLOOKUP($C167,$C$9:$U$14,COLUMNS($C$9:N$14),0)="","",ROUND(F$4*$E167*VLOOKUP($C167,$C$9:$U$14,COLUMNS($C$9:N$14),0)*N$18,0)&amp;"～"&amp;ROUND(F$4*$E167*VLOOKUP($C167,$C$9:$U$14,COLUMNS($C$9:N$14),0)*N$19,0))</f>
        <v>640～820</v>
      </c>
      <c r="S167" s="4" t="str">
        <f>IF(VLOOKUP($C167,$C$9:$U$14,COLUMNS($C$9:O$14),0)="","",ROUND(G$4*$E167*VLOOKUP($C167,$C$9:$U$14,COLUMNS($C$9:O$14),0)*O$18,0)&amp;"～"&amp;ROUND(G$4*$E167*VLOOKUP($C167,$C$9:$U$14,COLUMNS($C$9:O$14),0)*O$19,0))</f>
        <v/>
      </c>
      <c r="T167" s="4" t="str">
        <f>IF(VLOOKUP($C167,$C$9:$U$14,COLUMNS($C$9:P$14),0)="","",ROUND(H$4*$E167*VLOOKUP($C167,$C$9:$U$14,COLUMNS($C$9:P$14),0)*P$18,0)&amp;"～"&amp;ROUND(H$4*$E167*VLOOKUP($C167,$C$9:$U$14,COLUMNS($C$9:P$14),0)*P$19,0))</f>
        <v>144～185</v>
      </c>
      <c r="U167" s="4" t="str">
        <f>IF(VLOOKUP($C167,$C$9:$U$14,COLUMNS($C$9:Q$14),0)="","",ROUND(I$4*$E167*VLOOKUP($C167,$C$9:$U$14,COLUMNS($C$9:Q$14),0)*Q$18,0)&amp;"～"&amp;ROUND(I$4*$E167*VLOOKUP($C167,$C$9:$U$14,COLUMNS($C$9:Q$14),0)*Q$19,0))</f>
        <v/>
      </c>
      <c r="V167" s="4" t="str">
        <f>IF(VLOOKUP($C167,$C$9:$U$14,COLUMNS($C$9:R$14),0)="","",ROUND(J$4*$E167*VLOOKUP($C167,$C$9:$U$14,COLUMNS($C$9:R$14),0)*R$18,0)&amp;"～"&amp;ROUND(J$4*$E167*VLOOKUP($C167,$C$9:$U$14,COLUMNS($C$9:R$14),0)*R$19,0))</f>
        <v/>
      </c>
      <c r="W167" s="4" t="str">
        <f>IF(VLOOKUP($C167,$C$9:$U$14,COLUMNS($C$9:S$14),0)="","",ROUND(K$4*$E167*VLOOKUP($C167,$C$9:$U$14,COLUMNS($C$9:S$14),0)*S$18,0)&amp;"～"&amp;ROUND(K$4*$E167*VLOOKUP($C167,$C$9:$U$14,COLUMNS($C$9:S$14),0)*S$19,0))</f>
        <v>165～300</v>
      </c>
      <c r="X167" s="4" t="str">
        <f>IF(VLOOKUP($C167,$C$9:$U$14,COLUMNS($C$9:T$14),0)="","",ROUND(L$4*$E167*VLOOKUP($C167,$C$9:$U$14,COLUMNS($C$9:T$14),0)*T$18,0)&amp;"～"&amp;ROUND(L$4*$E167*VLOOKUP($C167,$C$9:$U$14,COLUMNS($C$9:T$14),0)*T$19,0))</f>
        <v/>
      </c>
      <c r="Y167" s="4"/>
      <c r="Z167" s="4">
        <f t="shared" si="29"/>
        <v>926</v>
      </c>
      <c r="AA167" s="1">
        <f t="shared" si="32"/>
        <v>833</v>
      </c>
      <c r="AB167" s="1">
        <f>IF(C167&gt;2,0,ROUND(属性价值和能力评分!$F$38*一级属性!$H$17*装备属性!E167,0))</f>
        <v>525</v>
      </c>
      <c r="AC167" s="1">
        <f t="shared" si="30"/>
        <v>139</v>
      </c>
      <c r="AD167" s="1">
        <f t="shared" si="31"/>
        <v>278</v>
      </c>
    </row>
    <row r="168" spans="2:30">
      <c r="B168" s="1">
        <v>134</v>
      </c>
      <c r="C168" s="1">
        <f t="shared" si="26"/>
        <v>1</v>
      </c>
      <c r="D168" s="1">
        <f t="shared" si="27"/>
        <v>4</v>
      </c>
      <c r="E168" s="1">
        <f t="shared" si="28"/>
        <v>100</v>
      </c>
      <c r="F168" s="4" t="str">
        <f>IF(VLOOKUP($C168,$C$9:$U$14,COLUMNS($C$9:L$14),0)="","",ROUND(D$4*$E168*VLOOKUP($C168,$C$9:$U$14,COLUMNS($C$9:L$14),0)*L$16,0)&amp;"～"&amp;ROUND(D$4*$E168*VLOOKUP($C168,$C$9:$U$14,COLUMNS($C$9:L$14),0)*L$17,0))</f>
        <v/>
      </c>
      <c r="G168" s="4" t="str">
        <f>IF(VLOOKUP($C168,$C$9:$U$14,COLUMNS($C$9:M$14),0)="","",ROUND(E$4*$E168*VLOOKUP($C168,$C$9:$U$14,COLUMNS($C$9:M$14),0)*M$16,0)&amp;"～"&amp;ROUND(E$4*$E168*VLOOKUP($C168,$C$9:$U$14,COLUMNS($C$9:M$14),0)*M$17,0))</f>
        <v/>
      </c>
      <c r="H168" s="4" t="str">
        <f>IF(VLOOKUP($C168,$C$9:$U$14,COLUMNS($C$9:N$14),0)="","",ROUND(F$4*$E168*VLOOKUP($C168,$C$9:$U$14,COLUMNS($C$9:N$14),0)*N$16,0)&amp;"～"&amp;ROUND(F$4*$E168*VLOOKUP($C168,$C$9:$U$14,COLUMNS($C$9:N$14),0)*N$17,0))</f>
        <v>574～738</v>
      </c>
      <c r="I168" s="4" t="str">
        <f>IF(VLOOKUP($C168,$C$9:$U$14,COLUMNS($C$9:O$14),0)="","",ROUND(G$4*$E168*VLOOKUP($C168,$C$9:$U$14,COLUMNS($C$9:O$14),0)*O$16,0)&amp;"～"&amp;ROUND(G$4*$E168*VLOOKUP($C168,$C$9:$U$14,COLUMNS($C$9:O$14),0)*O$17,0))</f>
        <v/>
      </c>
      <c r="J168" s="4" t="str">
        <f>IF(VLOOKUP($C168,$C$9:$U$14,COLUMNS($C$9:P$14),0)="","",ROUND(H$4*$E168*VLOOKUP($C168,$C$9:$U$14,COLUMNS($C$9:P$14),0)*P$16,0)&amp;"～"&amp;ROUND(H$4*$E168*VLOOKUP($C168,$C$9:$U$14,COLUMNS($C$9:P$14),0)*P$17,0))</f>
        <v>129～166</v>
      </c>
      <c r="K168" s="4" t="str">
        <f>IF(VLOOKUP($C168,$C$9:$U$14,COLUMNS($C$9:Q$14),0)="","",ROUND(I$4*$E168*VLOOKUP($C168,$C$9:$U$14,COLUMNS($C$9:Q$14),0)*Q$16,0)&amp;"～"&amp;ROUND(I$4*$E168*VLOOKUP($C168,$C$9:$U$14,COLUMNS($C$9:Q$14),0)*Q$17,0))</f>
        <v/>
      </c>
      <c r="L168" s="4" t="str">
        <f>IF(VLOOKUP($C168,$C$9:$U$14,COLUMNS($C$9:R$14),0)="","",ROUND(J$4*$E168*VLOOKUP($C168,$C$9:$U$14,COLUMNS($C$9:R$14),0)*R$16,0)&amp;"～"&amp;ROUND(J$4*$E168*VLOOKUP($C168,$C$9:$U$14,COLUMNS($C$9:R$14),0)*R$17,0))</f>
        <v/>
      </c>
      <c r="M168" s="4" t="str">
        <f>IF(VLOOKUP($C168,$C$9:$U$14,COLUMNS($C$9:S$14),0)="","",ROUND(K$4*$E168*VLOOKUP($C168,$C$9:$U$14,COLUMNS($C$9:S$14),0)*S$16,0)&amp;"～"&amp;ROUND(K$4*$E168*VLOOKUP($C168,$C$9:$U$14,COLUMNS($C$9:S$14),0)*S$17,0))</f>
        <v>150～270</v>
      </c>
      <c r="N168" s="4" t="str">
        <f>IF(VLOOKUP($C168,$C$9:$U$14,COLUMNS($C$9:T$14),0)="","",ROUND(L$4*$E168*VLOOKUP($C168,$C$9:$U$14,COLUMNS($C$9:T$14),0)*T$16,0)&amp;"～"&amp;ROUND(L$4*$E168*VLOOKUP($C168,$C$9:$U$14,COLUMNS($C$9:T$14),0)*T$17,0))</f>
        <v/>
      </c>
      <c r="O168" s="4" t="str">
        <f>IF(VLOOKUP($C168,$C$9:$U$14,COLUMNS($C$9:U$14),0)="","",ROUND(M$4*$E168*VLOOKUP($C168,$C$9:$U$14,COLUMNS($C$9:U$14),0)*U$16,0)&amp;"～"&amp;ROUND(M$4*$E168*VLOOKUP($C168,$C$9:$U$14,COLUMNS($C$9:U$14),0)*U$17,0))</f>
        <v/>
      </c>
      <c r="P168" s="4" t="str">
        <f>IF(VLOOKUP($C168,$C$9:$U$14,COLUMNS($C$9:L$14),0)="","",ROUND(D$4*$E168*VLOOKUP($C168,$C$9:$U$14,COLUMNS($C$9:L$14),0)*L$18,0)&amp;"～"&amp;ROUND(D$4*$E168*VLOOKUP($C168,$C$9:$U$14,COLUMNS($C$9:L$14),0)*L$19,0))</f>
        <v/>
      </c>
      <c r="Q168" s="4" t="str">
        <f>IF(VLOOKUP($C168,$C$9:$U$14,COLUMNS($C$9:M$14),0)="","",ROUND(E$4*$E168*VLOOKUP($C168,$C$9:$U$14,COLUMNS($C$9:M$14),0)*M$18,0)&amp;"～"&amp;ROUND(E$4*$E168*VLOOKUP($C168,$C$9:$U$14,COLUMNS($C$9:M$14),0)*M$19,0))</f>
        <v/>
      </c>
      <c r="R168" s="4" t="str">
        <f>IF(VLOOKUP($C168,$C$9:$U$14,COLUMNS($C$9:N$14),0)="","",ROUND(F$4*$E168*VLOOKUP($C168,$C$9:$U$14,COLUMNS($C$9:N$14),0)*N$18,0)&amp;"～"&amp;ROUND(F$4*$E168*VLOOKUP($C168,$C$9:$U$14,COLUMNS($C$9:N$14),0)*N$19,0))</f>
        <v>640～820</v>
      </c>
      <c r="S168" s="4" t="str">
        <f>IF(VLOOKUP($C168,$C$9:$U$14,COLUMNS($C$9:O$14),0)="","",ROUND(G$4*$E168*VLOOKUP($C168,$C$9:$U$14,COLUMNS($C$9:O$14),0)*O$18,0)&amp;"～"&amp;ROUND(G$4*$E168*VLOOKUP($C168,$C$9:$U$14,COLUMNS($C$9:O$14),0)*O$19,0))</f>
        <v/>
      </c>
      <c r="T168" s="4" t="str">
        <f>IF(VLOOKUP($C168,$C$9:$U$14,COLUMNS($C$9:P$14),0)="","",ROUND(H$4*$E168*VLOOKUP($C168,$C$9:$U$14,COLUMNS($C$9:P$14),0)*P$18,0)&amp;"～"&amp;ROUND(H$4*$E168*VLOOKUP($C168,$C$9:$U$14,COLUMNS($C$9:P$14),0)*P$19,0))</f>
        <v>144～185</v>
      </c>
      <c r="U168" s="4" t="str">
        <f>IF(VLOOKUP($C168,$C$9:$U$14,COLUMNS($C$9:Q$14),0)="","",ROUND(I$4*$E168*VLOOKUP($C168,$C$9:$U$14,COLUMNS($C$9:Q$14),0)*Q$18,0)&amp;"～"&amp;ROUND(I$4*$E168*VLOOKUP($C168,$C$9:$U$14,COLUMNS($C$9:Q$14),0)*Q$19,0))</f>
        <v/>
      </c>
      <c r="V168" s="4" t="str">
        <f>IF(VLOOKUP($C168,$C$9:$U$14,COLUMNS($C$9:R$14),0)="","",ROUND(J$4*$E168*VLOOKUP($C168,$C$9:$U$14,COLUMNS($C$9:R$14),0)*R$18,0)&amp;"～"&amp;ROUND(J$4*$E168*VLOOKUP($C168,$C$9:$U$14,COLUMNS($C$9:R$14),0)*R$19,0))</f>
        <v/>
      </c>
      <c r="W168" s="4" t="str">
        <f>IF(VLOOKUP($C168,$C$9:$U$14,COLUMNS($C$9:S$14),0)="","",ROUND(K$4*$E168*VLOOKUP($C168,$C$9:$U$14,COLUMNS($C$9:S$14),0)*S$18,0)&amp;"～"&amp;ROUND(K$4*$E168*VLOOKUP($C168,$C$9:$U$14,COLUMNS($C$9:S$14),0)*S$19,0))</f>
        <v>165～300</v>
      </c>
      <c r="X168" s="4" t="str">
        <f>IF(VLOOKUP($C168,$C$9:$U$14,COLUMNS($C$9:T$14),0)="","",ROUND(L$4*$E168*VLOOKUP($C168,$C$9:$U$14,COLUMNS($C$9:T$14),0)*T$18,0)&amp;"～"&amp;ROUND(L$4*$E168*VLOOKUP($C168,$C$9:$U$14,COLUMNS($C$9:T$14),0)*T$19,0))</f>
        <v/>
      </c>
      <c r="Y168" s="4"/>
      <c r="Z168" s="4">
        <f t="shared" si="29"/>
        <v>926</v>
      </c>
      <c r="AA168" s="1">
        <f t="shared" si="32"/>
        <v>833</v>
      </c>
      <c r="AB168" s="1">
        <f>IF(C168&gt;2,0,ROUND(属性价值和能力评分!$F$38*一级属性!$H$17*装备属性!E168,0))</f>
        <v>525</v>
      </c>
      <c r="AC168" s="1">
        <f t="shared" si="30"/>
        <v>139</v>
      </c>
      <c r="AD168" s="1">
        <f t="shared" si="31"/>
        <v>278</v>
      </c>
    </row>
    <row r="169" spans="2:30">
      <c r="B169" s="1">
        <v>135</v>
      </c>
      <c r="C169" s="1">
        <f t="shared" si="26"/>
        <v>1</v>
      </c>
      <c r="D169" s="1">
        <f t="shared" si="27"/>
        <v>5</v>
      </c>
      <c r="E169" s="1">
        <f t="shared" si="28"/>
        <v>100</v>
      </c>
      <c r="F169" s="4" t="str">
        <f>IF(VLOOKUP($C169,$C$9:$U$14,COLUMNS($C$9:L$14),0)="","",ROUND(D$4*$E169*VLOOKUP($C169,$C$9:$U$14,COLUMNS($C$9:L$14),0)*L$16,0)&amp;"～"&amp;ROUND(D$4*$E169*VLOOKUP($C169,$C$9:$U$14,COLUMNS($C$9:L$14),0)*L$17,0))</f>
        <v/>
      </c>
      <c r="G169" s="4" t="str">
        <f>IF(VLOOKUP($C169,$C$9:$U$14,COLUMNS($C$9:M$14),0)="","",ROUND(E$4*$E169*VLOOKUP($C169,$C$9:$U$14,COLUMNS($C$9:M$14),0)*M$16,0)&amp;"～"&amp;ROUND(E$4*$E169*VLOOKUP($C169,$C$9:$U$14,COLUMNS($C$9:M$14),0)*M$17,0))</f>
        <v/>
      </c>
      <c r="H169" s="4" t="str">
        <f>IF(VLOOKUP($C169,$C$9:$U$14,COLUMNS($C$9:N$14),0)="","",ROUND(F$4*$E169*VLOOKUP($C169,$C$9:$U$14,COLUMNS($C$9:N$14),0)*N$16,0)&amp;"～"&amp;ROUND(F$4*$E169*VLOOKUP($C169,$C$9:$U$14,COLUMNS($C$9:N$14),0)*N$17,0))</f>
        <v>574～738</v>
      </c>
      <c r="I169" s="4" t="str">
        <f>IF(VLOOKUP($C169,$C$9:$U$14,COLUMNS($C$9:O$14),0)="","",ROUND(G$4*$E169*VLOOKUP($C169,$C$9:$U$14,COLUMNS($C$9:O$14),0)*O$16,0)&amp;"～"&amp;ROUND(G$4*$E169*VLOOKUP($C169,$C$9:$U$14,COLUMNS($C$9:O$14),0)*O$17,0))</f>
        <v/>
      </c>
      <c r="J169" s="4" t="str">
        <f>IF(VLOOKUP($C169,$C$9:$U$14,COLUMNS($C$9:P$14),0)="","",ROUND(H$4*$E169*VLOOKUP($C169,$C$9:$U$14,COLUMNS($C$9:P$14),0)*P$16,0)&amp;"～"&amp;ROUND(H$4*$E169*VLOOKUP($C169,$C$9:$U$14,COLUMNS($C$9:P$14),0)*P$17,0))</f>
        <v>129～166</v>
      </c>
      <c r="K169" s="4" t="str">
        <f>IF(VLOOKUP($C169,$C$9:$U$14,COLUMNS($C$9:Q$14),0)="","",ROUND(I$4*$E169*VLOOKUP($C169,$C$9:$U$14,COLUMNS($C$9:Q$14),0)*Q$16,0)&amp;"～"&amp;ROUND(I$4*$E169*VLOOKUP($C169,$C$9:$U$14,COLUMNS($C$9:Q$14),0)*Q$17,0))</f>
        <v/>
      </c>
      <c r="L169" s="4" t="str">
        <f>IF(VLOOKUP($C169,$C$9:$U$14,COLUMNS($C$9:R$14),0)="","",ROUND(J$4*$E169*VLOOKUP($C169,$C$9:$U$14,COLUMNS($C$9:R$14),0)*R$16,0)&amp;"～"&amp;ROUND(J$4*$E169*VLOOKUP($C169,$C$9:$U$14,COLUMNS($C$9:R$14),0)*R$17,0))</f>
        <v/>
      </c>
      <c r="M169" s="4" t="str">
        <f>IF(VLOOKUP($C169,$C$9:$U$14,COLUMNS($C$9:S$14),0)="","",ROUND(K$4*$E169*VLOOKUP($C169,$C$9:$U$14,COLUMNS($C$9:S$14),0)*S$16,0)&amp;"～"&amp;ROUND(K$4*$E169*VLOOKUP($C169,$C$9:$U$14,COLUMNS($C$9:S$14),0)*S$17,0))</f>
        <v>150～270</v>
      </c>
      <c r="N169" s="4" t="str">
        <f>IF(VLOOKUP($C169,$C$9:$U$14,COLUMNS($C$9:T$14),0)="","",ROUND(L$4*$E169*VLOOKUP($C169,$C$9:$U$14,COLUMNS($C$9:T$14),0)*T$16,0)&amp;"～"&amp;ROUND(L$4*$E169*VLOOKUP($C169,$C$9:$U$14,COLUMNS($C$9:T$14),0)*T$17,0))</f>
        <v/>
      </c>
      <c r="O169" s="4" t="str">
        <f>IF(VLOOKUP($C169,$C$9:$U$14,COLUMNS($C$9:U$14),0)="","",ROUND(M$4*$E169*VLOOKUP($C169,$C$9:$U$14,COLUMNS($C$9:U$14),0)*U$16,0)&amp;"～"&amp;ROUND(M$4*$E169*VLOOKUP($C169,$C$9:$U$14,COLUMNS($C$9:U$14),0)*U$17,0))</f>
        <v/>
      </c>
      <c r="P169" s="4" t="str">
        <f>IF(VLOOKUP($C169,$C$9:$U$14,COLUMNS($C$9:L$14),0)="","",ROUND(D$4*$E169*VLOOKUP($C169,$C$9:$U$14,COLUMNS($C$9:L$14),0)*L$18,0)&amp;"～"&amp;ROUND(D$4*$E169*VLOOKUP($C169,$C$9:$U$14,COLUMNS($C$9:L$14),0)*L$19,0))</f>
        <v/>
      </c>
      <c r="Q169" s="4" t="str">
        <f>IF(VLOOKUP($C169,$C$9:$U$14,COLUMNS($C$9:M$14),0)="","",ROUND(E$4*$E169*VLOOKUP($C169,$C$9:$U$14,COLUMNS($C$9:M$14),0)*M$18,0)&amp;"～"&amp;ROUND(E$4*$E169*VLOOKUP($C169,$C$9:$U$14,COLUMNS($C$9:M$14),0)*M$19,0))</f>
        <v/>
      </c>
      <c r="R169" s="4" t="str">
        <f>IF(VLOOKUP($C169,$C$9:$U$14,COLUMNS($C$9:N$14),0)="","",ROUND(F$4*$E169*VLOOKUP($C169,$C$9:$U$14,COLUMNS($C$9:N$14),0)*N$18,0)&amp;"～"&amp;ROUND(F$4*$E169*VLOOKUP($C169,$C$9:$U$14,COLUMNS($C$9:N$14),0)*N$19,0))</f>
        <v>640～820</v>
      </c>
      <c r="S169" s="4" t="str">
        <f>IF(VLOOKUP($C169,$C$9:$U$14,COLUMNS($C$9:O$14),0)="","",ROUND(G$4*$E169*VLOOKUP($C169,$C$9:$U$14,COLUMNS($C$9:O$14),0)*O$18,0)&amp;"～"&amp;ROUND(G$4*$E169*VLOOKUP($C169,$C$9:$U$14,COLUMNS($C$9:O$14),0)*O$19,0))</f>
        <v/>
      </c>
      <c r="T169" s="4" t="str">
        <f>IF(VLOOKUP($C169,$C$9:$U$14,COLUMNS($C$9:P$14),0)="","",ROUND(H$4*$E169*VLOOKUP($C169,$C$9:$U$14,COLUMNS($C$9:P$14),0)*P$18,0)&amp;"～"&amp;ROUND(H$4*$E169*VLOOKUP($C169,$C$9:$U$14,COLUMNS($C$9:P$14),0)*P$19,0))</f>
        <v>144～185</v>
      </c>
      <c r="U169" s="4" t="str">
        <f>IF(VLOOKUP($C169,$C$9:$U$14,COLUMNS($C$9:Q$14),0)="","",ROUND(I$4*$E169*VLOOKUP($C169,$C$9:$U$14,COLUMNS($C$9:Q$14),0)*Q$18,0)&amp;"～"&amp;ROUND(I$4*$E169*VLOOKUP($C169,$C$9:$U$14,COLUMNS($C$9:Q$14),0)*Q$19,0))</f>
        <v/>
      </c>
      <c r="V169" s="4" t="str">
        <f>IF(VLOOKUP($C169,$C$9:$U$14,COLUMNS($C$9:R$14),0)="","",ROUND(J$4*$E169*VLOOKUP($C169,$C$9:$U$14,COLUMNS($C$9:R$14),0)*R$18,0)&amp;"～"&amp;ROUND(J$4*$E169*VLOOKUP($C169,$C$9:$U$14,COLUMNS($C$9:R$14),0)*R$19,0))</f>
        <v/>
      </c>
      <c r="W169" s="4" t="str">
        <f>IF(VLOOKUP($C169,$C$9:$U$14,COLUMNS($C$9:S$14),0)="","",ROUND(K$4*$E169*VLOOKUP($C169,$C$9:$U$14,COLUMNS($C$9:S$14),0)*S$18,0)&amp;"～"&amp;ROUND(K$4*$E169*VLOOKUP($C169,$C$9:$U$14,COLUMNS($C$9:S$14),0)*S$19,0))</f>
        <v>165～300</v>
      </c>
      <c r="X169" s="4" t="str">
        <f>IF(VLOOKUP($C169,$C$9:$U$14,COLUMNS($C$9:T$14),0)="","",ROUND(L$4*$E169*VLOOKUP($C169,$C$9:$U$14,COLUMNS($C$9:T$14),0)*T$18,0)&amp;"～"&amp;ROUND(L$4*$E169*VLOOKUP($C169,$C$9:$U$14,COLUMNS($C$9:T$14),0)*T$19,0))</f>
        <v/>
      </c>
      <c r="Y169" s="4"/>
      <c r="Z169" s="4">
        <f t="shared" si="29"/>
        <v>926</v>
      </c>
      <c r="AA169" s="1">
        <f t="shared" si="32"/>
        <v>833</v>
      </c>
      <c r="AB169" s="1">
        <f>IF(C169&gt;2,0,ROUND(属性价值和能力评分!$F$38*一级属性!$H$17*装备属性!E169,0))</f>
        <v>525</v>
      </c>
      <c r="AC169" s="1">
        <f t="shared" si="30"/>
        <v>139</v>
      </c>
      <c r="AD169" s="1">
        <f t="shared" si="31"/>
        <v>278</v>
      </c>
    </row>
    <row r="170" spans="2:30">
      <c r="B170" s="1">
        <v>136</v>
      </c>
      <c r="C170" s="1">
        <f t="shared" si="26"/>
        <v>1</v>
      </c>
      <c r="D170" s="1">
        <f t="shared" si="27"/>
        <v>6</v>
      </c>
      <c r="E170" s="1">
        <f t="shared" si="28"/>
        <v>100</v>
      </c>
      <c r="F170" s="4" t="str">
        <f>IF(VLOOKUP($C170,$C$9:$U$14,COLUMNS($C$9:L$14),0)="","",ROUND(D$4*$E170*VLOOKUP($C170,$C$9:$U$14,COLUMNS($C$9:L$14),0)*L$16,0)&amp;"～"&amp;ROUND(D$4*$E170*VLOOKUP($C170,$C$9:$U$14,COLUMNS($C$9:L$14),0)*L$17,0))</f>
        <v/>
      </c>
      <c r="G170" s="4" t="str">
        <f>IF(VLOOKUP($C170,$C$9:$U$14,COLUMNS($C$9:M$14),0)="","",ROUND(E$4*$E170*VLOOKUP($C170,$C$9:$U$14,COLUMNS($C$9:M$14),0)*M$16,0)&amp;"～"&amp;ROUND(E$4*$E170*VLOOKUP($C170,$C$9:$U$14,COLUMNS($C$9:M$14),0)*M$17,0))</f>
        <v/>
      </c>
      <c r="H170" s="4" t="str">
        <f>IF(VLOOKUP($C170,$C$9:$U$14,COLUMNS($C$9:N$14),0)="","",ROUND(F$4*$E170*VLOOKUP($C170,$C$9:$U$14,COLUMNS($C$9:N$14),0)*N$16,0)&amp;"～"&amp;ROUND(F$4*$E170*VLOOKUP($C170,$C$9:$U$14,COLUMNS($C$9:N$14),0)*N$17,0))</f>
        <v>574～738</v>
      </c>
      <c r="I170" s="4" t="str">
        <f>IF(VLOOKUP($C170,$C$9:$U$14,COLUMNS($C$9:O$14),0)="","",ROUND(G$4*$E170*VLOOKUP($C170,$C$9:$U$14,COLUMNS($C$9:O$14),0)*O$16,0)&amp;"～"&amp;ROUND(G$4*$E170*VLOOKUP($C170,$C$9:$U$14,COLUMNS($C$9:O$14),0)*O$17,0))</f>
        <v/>
      </c>
      <c r="J170" s="4" t="str">
        <f>IF(VLOOKUP($C170,$C$9:$U$14,COLUMNS($C$9:P$14),0)="","",ROUND(H$4*$E170*VLOOKUP($C170,$C$9:$U$14,COLUMNS($C$9:P$14),0)*P$16,0)&amp;"～"&amp;ROUND(H$4*$E170*VLOOKUP($C170,$C$9:$U$14,COLUMNS($C$9:P$14),0)*P$17,0))</f>
        <v>129～166</v>
      </c>
      <c r="K170" s="4" t="str">
        <f>IF(VLOOKUP($C170,$C$9:$U$14,COLUMNS($C$9:Q$14),0)="","",ROUND(I$4*$E170*VLOOKUP($C170,$C$9:$U$14,COLUMNS($C$9:Q$14),0)*Q$16,0)&amp;"～"&amp;ROUND(I$4*$E170*VLOOKUP($C170,$C$9:$U$14,COLUMNS($C$9:Q$14),0)*Q$17,0))</f>
        <v/>
      </c>
      <c r="L170" s="4" t="str">
        <f>IF(VLOOKUP($C170,$C$9:$U$14,COLUMNS($C$9:R$14),0)="","",ROUND(J$4*$E170*VLOOKUP($C170,$C$9:$U$14,COLUMNS($C$9:R$14),0)*R$16,0)&amp;"～"&amp;ROUND(J$4*$E170*VLOOKUP($C170,$C$9:$U$14,COLUMNS($C$9:R$14),0)*R$17,0))</f>
        <v/>
      </c>
      <c r="M170" s="4" t="str">
        <f>IF(VLOOKUP($C170,$C$9:$U$14,COLUMNS($C$9:S$14),0)="","",ROUND(K$4*$E170*VLOOKUP($C170,$C$9:$U$14,COLUMNS($C$9:S$14),0)*S$16,0)&amp;"～"&amp;ROUND(K$4*$E170*VLOOKUP($C170,$C$9:$U$14,COLUMNS($C$9:S$14),0)*S$17,0))</f>
        <v>150～270</v>
      </c>
      <c r="N170" s="4" t="str">
        <f>IF(VLOOKUP($C170,$C$9:$U$14,COLUMNS($C$9:T$14),0)="","",ROUND(L$4*$E170*VLOOKUP($C170,$C$9:$U$14,COLUMNS($C$9:T$14),0)*T$16,0)&amp;"～"&amp;ROUND(L$4*$E170*VLOOKUP($C170,$C$9:$U$14,COLUMNS($C$9:T$14),0)*T$17,0))</f>
        <v/>
      </c>
      <c r="O170" s="4" t="str">
        <f>IF(VLOOKUP($C170,$C$9:$U$14,COLUMNS($C$9:U$14),0)="","",ROUND(M$4*$E170*VLOOKUP($C170,$C$9:$U$14,COLUMNS($C$9:U$14),0)*U$16,0)&amp;"～"&amp;ROUND(M$4*$E170*VLOOKUP($C170,$C$9:$U$14,COLUMNS($C$9:U$14),0)*U$17,0))</f>
        <v/>
      </c>
      <c r="P170" s="4" t="str">
        <f>IF(VLOOKUP($C170,$C$9:$U$14,COLUMNS($C$9:L$14),0)="","",ROUND(D$4*$E170*VLOOKUP($C170,$C$9:$U$14,COLUMNS($C$9:L$14),0)*L$18,0)&amp;"～"&amp;ROUND(D$4*$E170*VLOOKUP($C170,$C$9:$U$14,COLUMNS($C$9:L$14),0)*L$19,0))</f>
        <v/>
      </c>
      <c r="Q170" s="4" t="str">
        <f>IF(VLOOKUP($C170,$C$9:$U$14,COLUMNS($C$9:M$14),0)="","",ROUND(E$4*$E170*VLOOKUP($C170,$C$9:$U$14,COLUMNS($C$9:M$14),0)*M$18,0)&amp;"～"&amp;ROUND(E$4*$E170*VLOOKUP($C170,$C$9:$U$14,COLUMNS($C$9:M$14),0)*M$19,0))</f>
        <v/>
      </c>
      <c r="R170" s="4" t="str">
        <f>IF(VLOOKUP($C170,$C$9:$U$14,COLUMNS($C$9:N$14),0)="","",ROUND(F$4*$E170*VLOOKUP($C170,$C$9:$U$14,COLUMNS($C$9:N$14),0)*N$18,0)&amp;"～"&amp;ROUND(F$4*$E170*VLOOKUP($C170,$C$9:$U$14,COLUMNS($C$9:N$14),0)*N$19,0))</f>
        <v>640～820</v>
      </c>
      <c r="S170" s="4" t="str">
        <f>IF(VLOOKUP($C170,$C$9:$U$14,COLUMNS($C$9:O$14),0)="","",ROUND(G$4*$E170*VLOOKUP($C170,$C$9:$U$14,COLUMNS($C$9:O$14),0)*O$18,0)&amp;"～"&amp;ROUND(G$4*$E170*VLOOKUP($C170,$C$9:$U$14,COLUMNS($C$9:O$14),0)*O$19,0))</f>
        <v/>
      </c>
      <c r="T170" s="4" t="str">
        <f>IF(VLOOKUP($C170,$C$9:$U$14,COLUMNS($C$9:P$14),0)="","",ROUND(H$4*$E170*VLOOKUP($C170,$C$9:$U$14,COLUMNS($C$9:P$14),0)*P$18,0)&amp;"～"&amp;ROUND(H$4*$E170*VLOOKUP($C170,$C$9:$U$14,COLUMNS($C$9:P$14),0)*P$19,0))</f>
        <v>144～185</v>
      </c>
      <c r="U170" s="4" t="str">
        <f>IF(VLOOKUP($C170,$C$9:$U$14,COLUMNS($C$9:Q$14),0)="","",ROUND(I$4*$E170*VLOOKUP($C170,$C$9:$U$14,COLUMNS($C$9:Q$14),0)*Q$18,0)&amp;"～"&amp;ROUND(I$4*$E170*VLOOKUP($C170,$C$9:$U$14,COLUMNS($C$9:Q$14),0)*Q$19,0))</f>
        <v/>
      </c>
      <c r="V170" s="4" t="str">
        <f>IF(VLOOKUP($C170,$C$9:$U$14,COLUMNS($C$9:R$14),0)="","",ROUND(J$4*$E170*VLOOKUP($C170,$C$9:$U$14,COLUMNS($C$9:R$14),0)*R$18,0)&amp;"～"&amp;ROUND(J$4*$E170*VLOOKUP($C170,$C$9:$U$14,COLUMNS($C$9:R$14),0)*R$19,0))</f>
        <v/>
      </c>
      <c r="W170" s="4" t="str">
        <f>IF(VLOOKUP($C170,$C$9:$U$14,COLUMNS($C$9:S$14),0)="","",ROUND(K$4*$E170*VLOOKUP($C170,$C$9:$U$14,COLUMNS($C$9:S$14),0)*S$18,0)&amp;"～"&amp;ROUND(K$4*$E170*VLOOKUP($C170,$C$9:$U$14,COLUMNS($C$9:S$14),0)*S$19,0))</f>
        <v>165～300</v>
      </c>
      <c r="X170" s="4" t="str">
        <f>IF(VLOOKUP($C170,$C$9:$U$14,COLUMNS($C$9:T$14),0)="","",ROUND(L$4*$E170*VLOOKUP($C170,$C$9:$U$14,COLUMNS($C$9:T$14),0)*T$18,0)&amp;"～"&amp;ROUND(L$4*$E170*VLOOKUP($C170,$C$9:$U$14,COLUMNS($C$9:T$14),0)*T$19,0))</f>
        <v/>
      </c>
      <c r="Y170" s="4"/>
      <c r="Z170" s="4">
        <f t="shared" si="29"/>
        <v>926</v>
      </c>
      <c r="AA170" s="1">
        <f t="shared" si="32"/>
        <v>833</v>
      </c>
      <c r="AB170" s="1">
        <f>IF(C170&gt;2,0,ROUND(属性价值和能力评分!$F$38*一级属性!$H$17*装备属性!E170,0))</f>
        <v>525</v>
      </c>
      <c r="AC170" s="1">
        <f t="shared" si="30"/>
        <v>139</v>
      </c>
      <c r="AD170" s="1">
        <f t="shared" si="31"/>
        <v>278</v>
      </c>
    </row>
    <row r="171" spans="2:30">
      <c r="B171" s="1">
        <v>137</v>
      </c>
      <c r="C171" s="1">
        <f t="shared" si="26"/>
        <v>2</v>
      </c>
      <c r="D171" s="1">
        <f t="shared" si="27"/>
        <v>7</v>
      </c>
      <c r="E171" s="1">
        <f t="shared" si="28"/>
        <v>100</v>
      </c>
      <c r="F171" s="4" t="str">
        <f>IF(VLOOKUP($C171,$C$9:$U$14,COLUMNS($C$9:L$14),0)="","",ROUND(D$4*$E171*VLOOKUP($C171,$C$9:$U$14,COLUMNS($C$9:L$14),0)*L$16,0)&amp;"～"&amp;ROUND(D$4*$E171*VLOOKUP($C171,$C$9:$U$14,COLUMNS($C$9:L$14),0)*L$17,0))</f>
        <v>459～590</v>
      </c>
      <c r="G171" s="4" t="str">
        <f>IF(VLOOKUP($C171,$C$9:$U$14,COLUMNS($C$9:M$14),0)="","",ROUND(E$4*$E171*VLOOKUP($C171,$C$9:$U$14,COLUMNS($C$9:M$14),0)*M$16,0)&amp;"～"&amp;ROUND(E$4*$E171*VLOOKUP($C171,$C$9:$U$14,COLUMNS($C$9:M$14),0)*M$17,0))</f>
        <v/>
      </c>
      <c r="H171" s="4" t="str">
        <f>IF(VLOOKUP($C171,$C$9:$U$14,COLUMNS($C$9:N$14),0)="","",ROUND(F$4*$E171*VLOOKUP($C171,$C$9:$U$14,COLUMNS($C$9:N$14),0)*N$16,0)&amp;"～"&amp;ROUND(F$4*$E171*VLOOKUP($C171,$C$9:$U$14,COLUMNS($C$9:N$14),0)*N$17,0))</f>
        <v/>
      </c>
      <c r="I171" s="4" t="str">
        <f>IF(VLOOKUP($C171,$C$9:$U$14,COLUMNS($C$9:O$14),0)="","",ROUND(G$4*$E171*VLOOKUP($C171,$C$9:$U$14,COLUMNS($C$9:O$14),0)*O$16,0)&amp;"～"&amp;ROUND(G$4*$E171*VLOOKUP($C171,$C$9:$U$14,COLUMNS($C$9:O$14),0)*O$17,0))</f>
        <v>144～185</v>
      </c>
      <c r="J171" s="4" t="str">
        <f>IF(VLOOKUP($C171,$C$9:$U$14,COLUMNS($C$9:P$14),0)="","",ROUND(H$4*$E171*VLOOKUP($C171,$C$9:$U$14,COLUMNS($C$9:P$14),0)*P$16,0)&amp;"～"&amp;ROUND(H$4*$E171*VLOOKUP($C171,$C$9:$U$14,COLUMNS($C$9:P$14),0)*P$17,0))</f>
        <v/>
      </c>
      <c r="K171" s="4" t="str">
        <f>IF(VLOOKUP($C171,$C$9:$U$14,COLUMNS($C$9:Q$14),0)="","",ROUND(I$4*$E171*VLOOKUP($C171,$C$9:$U$14,COLUMNS($C$9:Q$14),0)*Q$16,0)&amp;"～"&amp;ROUND(I$4*$E171*VLOOKUP($C171,$C$9:$U$14,COLUMNS($C$9:Q$14),0)*Q$17,0))</f>
        <v/>
      </c>
      <c r="L171" s="4" t="str">
        <f>IF(VLOOKUP($C171,$C$9:$U$14,COLUMNS($C$9:R$14),0)="","",ROUND(J$4*$E171*VLOOKUP($C171,$C$9:$U$14,COLUMNS($C$9:R$14),0)*R$16,0)&amp;"～"&amp;ROUND(J$4*$E171*VLOOKUP($C171,$C$9:$U$14,COLUMNS($C$9:R$14),0)*R$17,0))</f>
        <v/>
      </c>
      <c r="M171" s="4" t="str">
        <f>IF(VLOOKUP($C171,$C$9:$U$14,COLUMNS($C$9:S$14),0)="","",ROUND(K$4*$E171*VLOOKUP($C171,$C$9:$U$14,COLUMNS($C$9:S$14),0)*S$16,0)&amp;"～"&amp;ROUND(K$4*$E171*VLOOKUP($C171,$C$9:$U$14,COLUMNS($C$9:S$14),0)*S$17,0))</f>
        <v/>
      </c>
      <c r="N171" s="4" t="str">
        <f>IF(VLOOKUP($C171,$C$9:$U$14,COLUMNS($C$9:T$14),0)="","",ROUND(L$4*$E171*VLOOKUP($C171,$C$9:$U$14,COLUMNS($C$9:T$14),0)*T$16,0)&amp;"～"&amp;ROUND(L$4*$E171*VLOOKUP($C171,$C$9:$U$14,COLUMNS($C$9:T$14),0)*T$17,0))</f>
        <v/>
      </c>
      <c r="O171" s="4" t="str">
        <f>IF(VLOOKUP($C171,$C$9:$U$14,COLUMNS($C$9:U$14),0)="","",ROUND(M$4*$E171*VLOOKUP($C171,$C$9:$U$14,COLUMNS($C$9:U$14),0)*U$16,0)&amp;"～"&amp;ROUND(M$4*$E171*VLOOKUP($C171,$C$9:$U$14,COLUMNS($C$9:U$14),0)*U$17,0))</f>
        <v/>
      </c>
      <c r="P171" s="4" t="str">
        <f>IF(VLOOKUP($C171,$C$9:$U$14,COLUMNS($C$9:L$14),0)="","",ROUND(D$4*$E171*VLOOKUP($C171,$C$9:$U$14,COLUMNS($C$9:L$14),0)*L$18,0)&amp;"～"&amp;ROUND(D$4*$E171*VLOOKUP($C171,$C$9:$U$14,COLUMNS($C$9:L$14),0)*L$19,0))</f>
        <v>512～656</v>
      </c>
      <c r="Q171" s="4" t="str">
        <f>IF(VLOOKUP($C171,$C$9:$U$14,COLUMNS($C$9:M$14),0)="","",ROUND(E$4*$E171*VLOOKUP($C171,$C$9:$U$14,COLUMNS($C$9:M$14),0)*M$18,0)&amp;"～"&amp;ROUND(E$4*$E171*VLOOKUP($C171,$C$9:$U$14,COLUMNS($C$9:M$14),0)*M$19,0))</f>
        <v/>
      </c>
      <c r="R171" s="4" t="str">
        <f>IF(VLOOKUP($C171,$C$9:$U$14,COLUMNS($C$9:N$14),0)="","",ROUND(F$4*$E171*VLOOKUP($C171,$C$9:$U$14,COLUMNS($C$9:N$14),0)*N$18,0)&amp;"～"&amp;ROUND(F$4*$E171*VLOOKUP($C171,$C$9:$U$14,COLUMNS($C$9:N$14),0)*N$19,0))</f>
        <v/>
      </c>
      <c r="S171" s="4" t="str">
        <f>IF(VLOOKUP($C171,$C$9:$U$14,COLUMNS($C$9:O$14),0)="","",ROUND(G$4*$E171*VLOOKUP($C171,$C$9:$U$14,COLUMNS($C$9:O$14),0)*O$18,0)&amp;"～"&amp;ROUND(G$4*$E171*VLOOKUP($C171,$C$9:$U$14,COLUMNS($C$9:O$14),0)*O$19,0))</f>
        <v>160～205</v>
      </c>
      <c r="T171" s="4" t="str">
        <f>IF(VLOOKUP($C171,$C$9:$U$14,COLUMNS($C$9:P$14),0)="","",ROUND(H$4*$E171*VLOOKUP($C171,$C$9:$U$14,COLUMNS($C$9:P$14),0)*P$18,0)&amp;"～"&amp;ROUND(H$4*$E171*VLOOKUP($C171,$C$9:$U$14,COLUMNS($C$9:P$14),0)*P$19,0))</f>
        <v/>
      </c>
      <c r="U171" s="4" t="str">
        <f>IF(VLOOKUP($C171,$C$9:$U$14,COLUMNS($C$9:Q$14),0)="","",ROUND(I$4*$E171*VLOOKUP($C171,$C$9:$U$14,COLUMNS($C$9:Q$14),0)*Q$18,0)&amp;"～"&amp;ROUND(I$4*$E171*VLOOKUP($C171,$C$9:$U$14,COLUMNS($C$9:Q$14),0)*Q$19,0))</f>
        <v/>
      </c>
      <c r="V171" s="4" t="str">
        <f>IF(VLOOKUP($C171,$C$9:$U$14,COLUMNS($C$9:R$14),0)="","",ROUND(J$4*$E171*VLOOKUP($C171,$C$9:$U$14,COLUMNS($C$9:R$14),0)*R$18,0)&amp;"～"&amp;ROUND(J$4*$E171*VLOOKUP($C171,$C$9:$U$14,COLUMNS($C$9:R$14),0)*R$19,0))</f>
        <v/>
      </c>
      <c r="W171" s="4" t="str">
        <f>IF(VLOOKUP($C171,$C$9:$U$14,COLUMNS($C$9:S$14),0)="","",ROUND(K$4*$E171*VLOOKUP($C171,$C$9:$U$14,COLUMNS($C$9:S$14),0)*S$18,0)&amp;"～"&amp;ROUND(K$4*$E171*VLOOKUP($C171,$C$9:$U$14,COLUMNS($C$9:S$14),0)*S$19,0))</f>
        <v/>
      </c>
      <c r="X171" s="4" t="str">
        <f>IF(VLOOKUP($C171,$C$9:$U$14,COLUMNS($C$9:T$14),0)="","",ROUND(L$4*$E171*VLOOKUP($C171,$C$9:$U$14,COLUMNS($C$9:T$14),0)*T$18,0)&amp;"～"&amp;ROUND(L$4*$E171*VLOOKUP($C171,$C$9:$U$14,COLUMNS($C$9:T$14),0)*T$19,0))</f>
        <v/>
      </c>
      <c r="Y171" s="4"/>
      <c r="Z171" s="4">
        <f t="shared" si="29"/>
        <v>633</v>
      </c>
      <c r="AA171" s="1">
        <f t="shared" si="32"/>
        <v>570</v>
      </c>
      <c r="AB171" s="1">
        <f>IF(C171&gt;2,0,ROUND(属性价值和能力评分!$F$38*一级属性!$H$17*装备属性!E171,0))</f>
        <v>525</v>
      </c>
      <c r="AC171" s="1">
        <f t="shared" si="30"/>
        <v>139</v>
      </c>
      <c r="AD171" s="1">
        <f t="shared" si="31"/>
        <v>278</v>
      </c>
    </row>
    <row r="172" spans="2:30">
      <c r="B172" s="1">
        <v>138</v>
      </c>
      <c r="C172" s="1">
        <f t="shared" si="26"/>
        <v>2</v>
      </c>
      <c r="D172" s="1">
        <f t="shared" si="27"/>
        <v>8</v>
      </c>
      <c r="E172" s="1">
        <f t="shared" si="28"/>
        <v>100</v>
      </c>
      <c r="F172" s="4" t="str">
        <f>IF(VLOOKUP($C172,$C$9:$U$14,COLUMNS($C$9:L$14),0)="","",ROUND(D$4*$E172*VLOOKUP($C172,$C$9:$U$14,COLUMNS($C$9:L$14),0)*L$16,0)&amp;"～"&amp;ROUND(D$4*$E172*VLOOKUP($C172,$C$9:$U$14,COLUMNS($C$9:L$14),0)*L$17,0))</f>
        <v>459～590</v>
      </c>
      <c r="G172" s="4" t="str">
        <f>IF(VLOOKUP($C172,$C$9:$U$14,COLUMNS($C$9:M$14),0)="","",ROUND(E$4*$E172*VLOOKUP($C172,$C$9:$U$14,COLUMNS($C$9:M$14),0)*M$16,0)&amp;"～"&amp;ROUND(E$4*$E172*VLOOKUP($C172,$C$9:$U$14,COLUMNS($C$9:M$14),0)*M$17,0))</f>
        <v/>
      </c>
      <c r="H172" s="4" t="str">
        <f>IF(VLOOKUP($C172,$C$9:$U$14,COLUMNS($C$9:N$14),0)="","",ROUND(F$4*$E172*VLOOKUP($C172,$C$9:$U$14,COLUMNS($C$9:N$14),0)*N$16,0)&amp;"～"&amp;ROUND(F$4*$E172*VLOOKUP($C172,$C$9:$U$14,COLUMNS($C$9:N$14),0)*N$17,0))</f>
        <v/>
      </c>
      <c r="I172" s="4" t="str">
        <f>IF(VLOOKUP($C172,$C$9:$U$14,COLUMNS($C$9:O$14),0)="","",ROUND(G$4*$E172*VLOOKUP($C172,$C$9:$U$14,COLUMNS($C$9:O$14),0)*O$16,0)&amp;"～"&amp;ROUND(G$4*$E172*VLOOKUP($C172,$C$9:$U$14,COLUMNS($C$9:O$14),0)*O$17,0))</f>
        <v>144～185</v>
      </c>
      <c r="J172" s="4" t="str">
        <f>IF(VLOOKUP($C172,$C$9:$U$14,COLUMNS($C$9:P$14),0)="","",ROUND(H$4*$E172*VLOOKUP($C172,$C$9:$U$14,COLUMNS($C$9:P$14),0)*P$16,0)&amp;"～"&amp;ROUND(H$4*$E172*VLOOKUP($C172,$C$9:$U$14,COLUMNS($C$9:P$14),0)*P$17,0))</f>
        <v/>
      </c>
      <c r="K172" s="4" t="str">
        <f>IF(VLOOKUP($C172,$C$9:$U$14,COLUMNS($C$9:Q$14),0)="","",ROUND(I$4*$E172*VLOOKUP($C172,$C$9:$U$14,COLUMNS($C$9:Q$14),0)*Q$16,0)&amp;"～"&amp;ROUND(I$4*$E172*VLOOKUP($C172,$C$9:$U$14,COLUMNS($C$9:Q$14),0)*Q$17,0))</f>
        <v/>
      </c>
      <c r="L172" s="4" t="str">
        <f>IF(VLOOKUP($C172,$C$9:$U$14,COLUMNS($C$9:R$14),0)="","",ROUND(J$4*$E172*VLOOKUP($C172,$C$9:$U$14,COLUMNS($C$9:R$14),0)*R$16,0)&amp;"～"&amp;ROUND(J$4*$E172*VLOOKUP($C172,$C$9:$U$14,COLUMNS($C$9:R$14),0)*R$17,0))</f>
        <v/>
      </c>
      <c r="M172" s="4" t="str">
        <f>IF(VLOOKUP($C172,$C$9:$U$14,COLUMNS($C$9:S$14),0)="","",ROUND(K$4*$E172*VLOOKUP($C172,$C$9:$U$14,COLUMNS($C$9:S$14),0)*S$16,0)&amp;"～"&amp;ROUND(K$4*$E172*VLOOKUP($C172,$C$9:$U$14,COLUMNS($C$9:S$14),0)*S$17,0))</f>
        <v/>
      </c>
      <c r="N172" s="4" t="str">
        <f>IF(VLOOKUP($C172,$C$9:$U$14,COLUMNS($C$9:T$14),0)="","",ROUND(L$4*$E172*VLOOKUP($C172,$C$9:$U$14,COLUMNS($C$9:T$14),0)*T$16,0)&amp;"～"&amp;ROUND(L$4*$E172*VLOOKUP($C172,$C$9:$U$14,COLUMNS($C$9:T$14),0)*T$17,0))</f>
        <v/>
      </c>
      <c r="O172" s="4" t="str">
        <f>IF(VLOOKUP($C172,$C$9:$U$14,COLUMNS($C$9:U$14),0)="","",ROUND(M$4*$E172*VLOOKUP($C172,$C$9:$U$14,COLUMNS($C$9:U$14),0)*U$16,0)&amp;"～"&amp;ROUND(M$4*$E172*VLOOKUP($C172,$C$9:$U$14,COLUMNS($C$9:U$14),0)*U$17,0))</f>
        <v/>
      </c>
      <c r="P172" s="4" t="str">
        <f>IF(VLOOKUP($C172,$C$9:$U$14,COLUMNS($C$9:L$14),0)="","",ROUND(D$4*$E172*VLOOKUP($C172,$C$9:$U$14,COLUMNS($C$9:L$14),0)*L$18,0)&amp;"～"&amp;ROUND(D$4*$E172*VLOOKUP($C172,$C$9:$U$14,COLUMNS($C$9:L$14),0)*L$19,0))</f>
        <v>512～656</v>
      </c>
      <c r="Q172" s="4" t="str">
        <f>IF(VLOOKUP($C172,$C$9:$U$14,COLUMNS($C$9:M$14),0)="","",ROUND(E$4*$E172*VLOOKUP($C172,$C$9:$U$14,COLUMNS($C$9:M$14),0)*M$18,0)&amp;"～"&amp;ROUND(E$4*$E172*VLOOKUP($C172,$C$9:$U$14,COLUMNS($C$9:M$14),0)*M$19,0))</f>
        <v/>
      </c>
      <c r="R172" s="4" t="str">
        <f>IF(VLOOKUP($C172,$C$9:$U$14,COLUMNS($C$9:N$14),0)="","",ROUND(F$4*$E172*VLOOKUP($C172,$C$9:$U$14,COLUMNS($C$9:N$14),0)*N$18,0)&amp;"～"&amp;ROUND(F$4*$E172*VLOOKUP($C172,$C$9:$U$14,COLUMNS($C$9:N$14),0)*N$19,0))</f>
        <v/>
      </c>
      <c r="S172" s="4" t="str">
        <f>IF(VLOOKUP($C172,$C$9:$U$14,COLUMNS($C$9:O$14),0)="","",ROUND(G$4*$E172*VLOOKUP($C172,$C$9:$U$14,COLUMNS($C$9:O$14),0)*O$18,0)&amp;"～"&amp;ROUND(G$4*$E172*VLOOKUP($C172,$C$9:$U$14,COLUMNS($C$9:O$14),0)*O$19,0))</f>
        <v>160～205</v>
      </c>
      <c r="T172" s="4" t="str">
        <f>IF(VLOOKUP($C172,$C$9:$U$14,COLUMNS($C$9:P$14),0)="","",ROUND(H$4*$E172*VLOOKUP($C172,$C$9:$U$14,COLUMNS($C$9:P$14),0)*P$18,0)&amp;"～"&amp;ROUND(H$4*$E172*VLOOKUP($C172,$C$9:$U$14,COLUMNS($C$9:P$14),0)*P$19,0))</f>
        <v/>
      </c>
      <c r="U172" s="4" t="str">
        <f>IF(VLOOKUP($C172,$C$9:$U$14,COLUMNS($C$9:Q$14),0)="","",ROUND(I$4*$E172*VLOOKUP($C172,$C$9:$U$14,COLUMNS($C$9:Q$14),0)*Q$18,0)&amp;"～"&amp;ROUND(I$4*$E172*VLOOKUP($C172,$C$9:$U$14,COLUMNS($C$9:Q$14),0)*Q$19,0))</f>
        <v/>
      </c>
      <c r="V172" s="4" t="str">
        <f>IF(VLOOKUP($C172,$C$9:$U$14,COLUMNS($C$9:R$14),0)="","",ROUND(J$4*$E172*VLOOKUP($C172,$C$9:$U$14,COLUMNS($C$9:R$14),0)*R$18,0)&amp;"～"&amp;ROUND(J$4*$E172*VLOOKUP($C172,$C$9:$U$14,COLUMNS($C$9:R$14),0)*R$19,0))</f>
        <v/>
      </c>
      <c r="W172" s="4" t="str">
        <f>IF(VLOOKUP($C172,$C$9:$U$14,COLUMNS($C$9:S$14),0)="","",ROUND(K$4*$E172*VLOOKUP($C172,$C$9:$U$14,COLUMNS($C$9:S$14),0)*S$18,0)&amp;"～"&amp;ROUND(K$4*$E172*VLOOKUP($C172,$C$9:$U$14,COLUMNS($C$9:S$14),0)*S$19,0))</f>
        <v/>
      </c>
      <c r="X172" s="4" t="str">
        <f>IF(VLOOKUP($C172,$C$9:$U$14,COLUMNS($C$9:T$14),0)="","",ROUND(L$4*$E172*VLOOKUP($C172,$C$9:$U$14,COLUMNS($C$9:T$14),0)*T$18,0)&amp;"～"&amp;ROUND(L$4*$E172*VLOOKUP($C172,$C$9:$U$14,COLUMNS($C$9:T$14),0)*T$19,0))</f>
        <v/>
      </c>
      <c r="Y172" s="4"/>
      <c r="Z172" s="4">
        <f t="shared" si="29"/>
        <v>633</v>
      </c>
      <c r="AA172" s="1">
        <f t="shared" si="32"/>
        <v>570</v>
      </c>
      <c r="AB172" s="1">
        <f>IF(C172&gt;2,0,ROUND(属性价值和能力评分!$F$38*一级属性!$H$17*装备属性!E172,0))</f>
        <v>525</v>
      </c>
      <c r="AC172" s="1">
        <f t="shared" si="30"/>
        <v>139</v>
      </c>
      <c r="AD172" s="1">
        <f t="shared" si="31"/>
        <v>278</v>
      </c>
    </row>
    <row r="173" spans="2:30">
      <c r="B173" s="1">
        <v>139</v>
      </c>
      <c r="C173" s="1">
        <f t="shared" si="26"/>
        <v>3</v>
      </c>
      <c r="D173" s="1">
        <f t="shared" si="27"/>
        <v>9</v>
      </c>
      <c r="E173" s="1">
        <f t="shared" si="28"/>
        <v>100</v>
      </c>
      <c r="F173" s="4" t="str">
        <f>IF(VLOOKUP($C173,$C$9:$U$14,COLUMNS($C$9:L$14),0)="","",ROUND(D$4*$E173*VLOOKUP($C173,$C$9:$U$14,COLUMNS($C$9:L$14),0)*L$16,0)&amp;"～"&amp;ROUND(D$4*$E173*VLOOKUP($C173,$C$9:$U$14,COLUMNS($C$9:L$14),0)*L$17,0))</f>
        <v/>
      </c>
      <c r="G173" s="4" t="str">
        <f>IF(VLOOKUP($C173,$C$9:$U$14,COLUMNS($C$9:M$14),0)="","",ROUND(E$4*$E173*VLOOKUP($C173,$C$9:$U$14,COLUMNS($C$9:M$14),0)*M$16,0)&amp;"～"&amp;ROUND(E$4*$E173*VLOOKUP($C173,$C$9:$U$14,COLUMNS($C$9:M$14),0)*M$17,0))</f>
        <v>574～738</v>
      </c>
      <c r="H173" s="4" t="str">
        <f>IF(VLOOKUP($C173,$C$9:$U$14,COLUMNS($C$9:N$14),0)="","",ROUND(F$4*$E173*VLOOKUP($C173,$C$9:$U$14,COLUMNS($C$9:N$14),0)*N$16,0)&amp;"～"&amp;ROUND(F$4*$E173*VLOOKUP($C173,$C$9:$U$14,COLUMNS($C$9:N$14),0)*N$17,0))</f>
        <v/>
      </c>
      <c r="I173" s="4" t="str">
        <f>IF(VLOOKUP($C173,$C$9:$U$14,COLUMNS($C$9:O$14),0)="","",ROUND(G$4*$E173*VLOOKUP($C173,$C$9:$U$14,COLUMNS($C$9:O$14),0)*O$16,0)&amp;"～"&amp;ROUND(G$4*$E173*VLOOKUP($C173,$C$9:$U$14,COLUMNS($C$9:O$14),0)*O$17,0))</f>
        <v>86～111</v>
      </c>
      <c r="J173" s="4" t="str">
        <f>IF(VLOOKUP($C173,$C$9:$U$14,COLUMNS($C$9:P$14),0)="","",ROUND(H$4*$E173*VLOOKUP($C173,$C$9:$U$14,COLUMNS($C$9:P$14),0)*P$16,0)&amp;"～"&amp;ROUND(H$4*$E173*VLOOKUP($C173,$C$9:$U$14,COLUMNS($C$9:P$14),0)*P$17,0))</f>
        <v/>
      </c>
      <c r="K173" s="4" t="str">
        <f>IF(VLOOKUP($C173,$C$9:$U$14,COLUMNS($C$9:Q$14),0)="","",ROUND(I$4*$E173*VLOOKUP($C173,$C$9:$U$14,COLUMNS($C$9:Q$14),0)*Q$16,0)&amp;"～"&amp;ROUND(I$4*$E173*VLOOKUP($C173,$C$9:$U$14,COLUMNS($C$9:Q$14),0)*Q$17,0))</f>
        <v/>
      </c>
      <c r="L173" s="4" t="str">
        <f>IF(VLOOKUP($C173,$C$9:$U$14,COLUMNS($C$9:R$14),0)="","",ROUND(J$4*$E173*VLOOKUP($C173,$C$9:$U$14,COLUMNS($C$9:R$14),0)*R$16,0)&amp;"～"&amp;ROUND(J$4*$E173*VLOOKUP($C173,$C$9:$U$14,COLUMNS($C$9:R$14),0)*R$17,0))</f>
        <v/>
      </c>
      <c r="M173" s="4" t="str">
        <f>IF(VLOOKUP($C173,$C$9:$U$14,COLUMNS($C$9:S$14),0)="","",ROUND(K$4*$E173*VLOOKUP($C173,$C$9:$U$14,COLUMNS($C$9:S$14),0)*S$16,0)&amp;"～"&amp;ROUND(K$4*$E173*VLOOKUP($C173,$C$9:$U$14,COLUMNS($C$9:S$14),0)*S$17,0))</f>
        <v/>
      </c>
      <c r="N173" s="4" t="str">
        <f>IF(VLOOKUP($C173,$C$9:$U$14,COLUMNS($C$9:T$14),0)="","",ROUND(L$4*$E173*VLOOKUP($C173,$C$9:$U$14,COLUMNS($C$9:T$14),0)*T$16,0)&amp;"～"&amp;ROUND(L$4*$E173*VLOOKUP($C173,$C$9:$U$14,COLUMNS($C$9:T$14),0)*T$17,0))</f>
        <v/>
      </c>
      <c r="O173" s="4" t="str">
        <f>IF(VLOOKUP($C173,$C$9:$U$14,COLUMNS($C$9:U$14),0)="","",ROUND(M$4*$E173*VLOOKUP($C173,$C$9:$U$14,COLUMNS($C$9:U$14),0)*U$16,0)&amp;"～"&amp;ROUND(M$4*$E173*VLOOKUP($C173,$C$9:$U$14,COLUMNS($C$9:U$14),0)*U$17,0))</f>
        <v/>
      </c>
      <c r="P173" s="4" t="str">
        <f>IF(VLOOKUP($C173,$C$9:$U$14,COLUMNS($C$9:L$14),0)="","",ROUND(D$4*$E173*VLOOKUP($C173,$C$9:$U$14,COLUMNS($C$9:L$14),0)*L$18,0)&amp;"～"&amp;ROUND(D$4*$E173*VLOOKUP($C173,$C$9:$U$14,COLUMNS($C$9:L$14),0)*L$19,0))</f>
        <v/>
      </c>
      <c r="Q173" s="4" t="str">
        <f>IF(VLOOKUP($C173,$C$9:$U$14,COLUMNS($C$9:M$14),0)="","",ROUND(E$4*$E173*VLOOKUP($C173,$C$9:$U$14,COLUMNS($C$9:M$14),0)*M$18,0)&amp;"～"&amp;ROUND(E$4*$E173*VLOOKUP($C173,$C$9:$U$14,COLUMNS($C$9:M$14),0)*M$19,0))</f>
        <v>640～820</v>
      </c>
      <c r="R173" s="4" t="str">
        <f>IF(VLOOKUP($C173,$C$9:$U$14,COLUMNS($C$9:N$14),0)="","",ROUND(F$4*$E173*VLOOKUP($C173,$C$9:$U$14,COLUMNS($C$9:N$14),0)*N$18,0)&amp;"～"&amp;ROUND(F$4*$E173*VLOOKUP($C173,$C$9:$U$14,COLUMNS($C$9:N$14),0)*N$19,0))</f>
        <v/>
      </c>
      <c r="S173" s="4" t="str">
        <f>IF(VLOOKUP($C173,$C$9:$U$14,COLUMNS($C$9:O$14),0)="","",ROUND(G$4*$E173*VLOOKUP($C173,$C$9:$U$14,COLUMNS($C$9:O$14),0)*O$18,0)&amp;"～"&amp;ROUND(G$4*$E173*VLOOKUP($C173,$C$9:$U$14,COLUMNS($C$9:O$14),0)*O$19,0))</f>
        <v>96～123</v>
      </c>
      <c r="T173" s="4" t="str">
        <f>IF(VLOOKUP($C173,$C$9:$U$14,COLUMNS($C$9:P$14),0)="","",ROUND(H$4*$E173*VLOOKUP($C173,$C$9:$U$14,COLUMNS($C$9:P$14),0)*P$18,0)&amp;"～"&amp;ROUND(H$4*$E173*VLOOKUP($C173,$C$9:$U$14,COLUMNS($C$9:P$14),0)*P$19,0))</f>
        <v/>
      </c>
      <c r="U173" s="4" t="str">
        <f>IF(VLOOKUP($C173,$C$9:$U$14,COLUMNS($C$9:Q$14),0)="","",ROUND(I$4*$E173*VLOOKUP($C173,$C$9:$U$14,COLUMNS($C$9:Q$14),0)*Q$18,0)&amp;"～"&amp;ROUND(I$4*$E173*VLOOKUP($C173,$C$9:$U$14,COLUMNS($C$9:Q$14),0)*Q$19,0))</f>
        <v/>
      </c>
      <c r="V173" s="4" t="str">
        <f>IF(VLOOKUP($C173,$C$9:$U$14,COLUMNS($C$9:R$14),0)="","",ROUND(J$4*$E173*VLOOKUP($C173,$C$9:$U$14,COLUMNS($C$9:R$14),0)*R$18,0)&amp;"～"&amp;ROUND(J$4*$E173*VLOOKUP($C173,$C$9:$U$14,COLUMNS($C$9:R$14),0)*R$19,0))</f>
        <v/>
      </c>
      <c r="W173" s="4" t="str">
        <f>IF(VLOOKUP($C173,$C$9:$U$14,COLUMNS($C$9:S$14),0)="","",ROUND(K$4*$E173*VLOOKUP($C173,$C$9:$U$14,COLUMNS($C$9:S$14),0)*S$18,0)&amp;"～"&amp;ROUND(K$4*$E173*VLOOKUP($C173,$C$9:$U$14,COLUMNS($C$9:S$14),0)*S$19,0))</f>
        <v/>
      </c>
      <c r="X173" s="4" t="str">
        <f>IF(VLOOKUP($C173,$C$9:$U$14,COLUMNS($C$9:T$14),0)="","",ROUND(L$4*$E173*VLOOKUP($C173,$C$9:$U$14,COLUMNS($C$9:T$14),0)*T$18,0)&amp;"～"&amp;ROUND(L$4*$E173*VLOOKUP($C173,$C$9:$U$14,COLUMNS($C$9:T$14),0)*T$19,0))</f>
        <v/>
      </c>
      <c r="Y173" s="4"/>
      <c r="Z173" s="4">
        <f t="shared" si="29"/>
        <v>574</v>
      </c>
      <c r="AA173" s="1">
        <f t="shared" si="32"/>
        <v>517</v>
      </c>
      <c r="AB173" s="1">
        <f>IF(C173&gt;2,0,ROUND(属性价值和能力评分!$F$38*一级属性!$H$17*装备属性!E173,0))</f>
        <v>0</v>
      </c>
      <c r="AC173" s="1">
        <f t="shared" si="30"/>
        <v>139</v>
      </c>
      <c r="AD173" s="1">
        <f t="shared" si="31"/>
        <v>278</v>
      </c>
    </row>
    <row r="174" spans="2:30">
      <c r="B174" s="1">
        <v>140</v>
      </c>
      <c r="C174" s="1">
        <f t="shared" si="26"/>
        <v>3</v>
      </c>
      <c r="D174" s="1">
        <f t="shared" si="27"/>
        <v>10</v>
      </c>
      <c r="E174" s="1">
        <f t="shared" si="28"/>
        <v>100</v>
      </c>
      <c r="F174" s="4" t="str">
        <f>IF(VLOOKUP($C174,$C$9:$U$14,COLUMNS($C$9:L$14),0)="","",ROUND(D$4*$E174*VLOOKUP($C174,$C$9:$U$14,COLUMNS($C$9:L$14),0)*L$16,0)&amp;"～"&amp;ROUND(D$4*$E174*VLOOKUP($C174,$C$9:$U$14,COLUMNS($C$9:L$14),0)*L$17,0))</f>
        <v/>
      </c>
      <c r="G174" s="4" t="str">
        <f>IF(VLOOKUP($C174,$C$9:$U$14,COLUMNS($C$9:M$14),0)="","",ROUND(E$4*$E174*VLOOKUP($C174,$C$9:$U$14,COLUMNS($C$9:M$14),0)*M$16,0)&amp;"～"&amp;ROUND(E$4*$E174*VLOOKUP($C174,$C$9:$U$14,COLUMNS($C$9:M$14),0)*M$17,0))</f>
        <v>574～738</v>
      </c>
      <c r="H174" s="4" t="str">
        <f>IF(VLOOKUP($C174,$C$9:$U$14,COLUMNS($C$9:N$14),0)="","",ROUND(F$4*$E174*VLOOKUP($C174,$C$9:$U$14,COLUMNS($C$9:N$14),0)*N$16,0)&amp;"～"&amp;ROUND(F$4*$E174*VLOOKUP($C174,$C$9:$U$14,COLUMNS($C$9:N$14),0)*N$17,0))</f>
        <v/>
      </c>
      <c r="I174" s="4" t="str">
        <f>IF(VLOOKUP($C174,$C$9:$U$14,COLUMNS($C$9:O$14),0)="","",ROUND(G$4*$E174*VLOOKUP($C174,$C$9:$U$14,COLUMNS($C$9:O$14),0)*O$16,0)&amp;"～"&amp;ROUND(G$4*$E174*VLOOKUP($C174,$C$9:$U$14,COLUMNS($C$9:O$14),0)*O$17,0))</f>
        <v>86～111</v>
      </c>
      <c r="J174" s="4" t="str">
        <f>IF(VLOOKUP($C174,$C$9:$U$14,COLUMNS($C$9:P$14),0)="","",ROUND(H$4*$E174*VLOOKUP($C174,$C$9:$U$14,COLUMNS($C$9:P$14),0)*P$16,0)&amp;"～"&amp;ROUND(H$4*$E174*VLOOKUP($C174,$C$9:$U$14,COLUMNS($C$9:P$14),0)*P$17,0))</f>
        <v/>
      </c>
      <c r="K174" s="4" t="str">
        <f>IF(VLOOKUP($C174,$C$9:$U$14,COLUMNS($C$9:Q$14),0)="","",ROUND(I$4*$E174*VLOOKUP($C174,$C$9:$U$14,COLUMNS($C$9:Q$14),0)*Q$16,0)&amp;"～"&amp;ROUND(I$4*$E174*VLOOKUP($C174,$C$9:$U$14,COLUMNS($C$9:Q$14),0)*Q$17,0))</f>
        <v/>
      </c>
      <c r="L174" s="4" t="str">
        <f>IF(VLOOKUP($C174,$C$9:$U$14,COLUMNS($C$9:R$14),0)="","",ROUND(J$4*$E174*VLOOKUP($C174,$C$9:$U$14,COLUMNS($C$9:R$14),0)*R$16,0)&amp;"～"&amp;ROUND(J$4*$E174*VLOOKUP($C174,$C$9:$U$14,COLUMNS($C$9:R$14),0)*R$17,0))</f>
        <v/>
      </c>
      <c r="M174" s="4" t="str">
        <f>IF(VLOOKUP($C174,$C$9:$U$14,COLUMNS($C$9:S$14),0)="","",ROUND(K$4*$E174*VLOOKUP($C174,$C$9:$U$14,COLUMNS($C$9:S$14),0)*S$16,0)&amp;"～"&amp;ROUND(K$4*$E174*VLOOKUP($C174,$C$9:$U$14,COLUMNS($C$9:S$14),0)*S$17,0))</f>
        <v/>
      </c>
      <c r="N174" s="4" t="str">
        <f>IF(VLOOKUP($C174,$C$9:$U$14,COLUMNS($C$9:T$14),0)="","",ROUND(L$4*$E174*VLOOKUP($C174,$C$9:$U$14,COLUMNS($C$9:T$14),0)*T$16,0)&amp;"～"&amp;ROUND(L$4*$E174*VLOOKUP($C174,$C$9:$U$14,COLUMNS($C$9:T$14),0)*T$17,0))</f>
        <v/>
      </c>
      <c r="O174" s="4" t="str">
        <f>IF(VLOOKUP($C174,$C$9:$U$14,COLUMNS($C$9:U$14),0)="","",ROUND(M$4*$E174*VLOOKUP($C174,$C$9:$U$14,COLUMNS($C$9:U$14),0)*U$16,0)&amp;"～"&amp;ROUND(M$4*$E174*VLOOKUP($C174,$C$9:$U$14,COLUMNS($C$9:U$14),0)*U$17,0))</f>
        <v/>
      </c>
      <c r="P174" s="4" t="str">
        <f>IF(VLOOKUP($C174,$C$9:$U$14,COLUMNS($C$9:L$14),0)="","",ROUND(D$4*$E174*VLOOKUP($C174,$C$9:$U$14,COLUMNS($C$9:L$14),0)*L$18,0)&amp;"～"&amp;ROUND(D$4*$E174*VLOOKUP($C174,$C$9:$U$14,COLUMNS($C$9:L$14),0)*L$19,0))</f>
        <v/>
      </c>
      <c r="Q174" s="4" t="str">
        <f>IF(VLOOKUP($C174,$C$9:$U$14,COLUMNS($C$9:M$14),0)="","",ROUND(E$4*$E174*VLOOKUP($C174,$C$9:$U$14,COLUMNS($C$9:M$14),0)*M$18,0)&amp;"～"&amp;ROUND(E$4*$E174*VLOOKUP($C174,$C$9:$U$14,COLUMNS($C$9:M$14),0)*M$19,0))</f>
        <v>640～820</v>
      </c>
      <c r="R174" s="4" t="str">
        <f>IF(VLOOKUP($C174,$C$9:$U$14,COLUMNS($C$9:N$14),0)="","",ROUND(F$4*$E174*VLOOKUP($C174,$C$9:$U$14,COLUMNS($C$9:N$14),0)*N$18,0)&amp;"～"&amp;ROUND(F$4*$E174*VLOOKUP($C174,$C$9:$U$14,COLUMNS($C$9:N$14),0)*N$19,0))</f>
        <v/>
      </c>
      <c r="S174" s="4" t="str">
        <f>IF(VLOOKUP($C174,$C$9:$U$14,COLUMNS($C$9:O$14),0)="","",ROUND(G$4*$E174*VLOOKUP($C174,$C$9:$U$14,COLUMNS($C$9:O$14),0)*O$18,0)&amp;"～"&amp;ROUND(G$4*$E174*VLOOKUP($C174,$C$9:$U$14,COLUMNS($C$9:O$14),0)*O$19,0))</f>
        <v>96～123</v>
      </c>
      <c r="T174" s="4" t="str">
        <f>IF(VLOOKUP($C174,$C$9:$U$14,COLUMNS($C$9:P$14),0)="","",ROUND(H$4*$E174*VLOOKUP($C174,$C$9:$U$14,COLUMNS($C$9:P$14),0)*P$18,0)&amp;"～"&amp;ROUND(H$4*$E174*VLOOKUP($C174,$C$9:$U$14,COLUMNS($C$9:P$14),0)*P$19,0))</f>
        <v/>
      </c>
      <c r="U174" s="4" t="str">
        <f>IF(VLOOKUP($C174,$C$9:$U$14,COLUMNS($C$9:Q$14),0)="","",ROUND(I$4*$E174*VLOOKUP($C174,$C$9:$U$14,COLUMNS($C$9:Q$14),0)*Q$18,0)&amp;"～"&amp;ROUND(I$4*$E174*VLOOKUP($C174,$C$9:$U$14,COLUMNS($C$9:Q$14),0)*Q$19,0))</f>
        <v/>
      </c>
      <c r="V174" s="4" t="str">
        <f>IF(VLOOKUP($C174,$C$9:$U$14,COLUMNS($C$9:R$14),0)="","",ROUND(J$4*$E174*VLOOKUP($C174,$C$9:$U$14,COLUMNS($C$9:R$14),0)*R$18,0)&amp;"～"&amp;ROUND(J$4*$E174*VLOOKUP($C174,$C$9:$U$14,COLUMNS($C$9:R$14),0)*R$19,0))</f>
        <v/>
      </c>
      <c r="W174" s="4" t="str">
        <f>IF(VLOOKUP($C174,$C$9:$U$14,COLUMNS($C$9:S$14),0)="","",ROUND(K$4*$E174*VLOOKUP($C174,$C$9:$U$14,COLUMNS($C$9:S$14),0)*S$18,0)&amp;"～"&amp;ROUND(K$4*$E174*VLOOKUP($C174,$C$9:$U$14,COLUMNS($C$9:S$14),0)*S$19,0))</f>
        <v/>
      </c>
      <c r="X174" s="4" t="str">
        <f>IF(VLOOKUP($C174,$C$9:$U$14,COLUMNS($C$9:T$14),0)="","",ROUND(L$4*$E174*VLOOKUP($C174,$C$9:$U$14,COLUMNS($C$9:T$14),0)*T$18,0)&amp;"～"&amp;ROUND(L$4*$E174*VLOOKUP($C174,$C$9:$U$14,COLUMNS($C$9:T$14),0)*T$19,0))</f>
        <v/>
      </c>
      <c r="Y174" s="4"/>
      <c r="Z174" s="4">
        <f t="shared" si="29"/>
        <v>574</v>
      </c>
      <c r="AA174" s="1">
        <f t="shared" si="32"/>
        <v>517</v>
      </c>
      <c r="AB174" s="1">
        <f>IF(C174&gt;2,0,ROUND(属性价值和能力评分!$F$38*一级属性!$H$17*装备属性!E174,0))</f>
        <v>0</v>
      </c>
      <c r="AC174" s="1">
        <f t="shared" si="30"/>
        <v>139</v>
      </c>
      <c r="AD174" s="1">
        <f t="shared" si="31"/>
        <v>278</v>
      </c>
    </row>
    <row r="175" spans="2:30">
      <c r="B175" s="1">
        <v>141</v>
      </c>
      <c r="C175" s="1">
        <f t="shared" si="26"/>
        <v>4</v>
      </c>
      <c r="D175" s="1">
        <f t="shared" si="27"/>
        <v>11</v>
      </c>
      <c r="E175" s="1">
        <f t="shared" si="28"/>
        <v>100</v>
      </c>
      <c r="F175" s="4" t="str">
        <f>IF(VLOOKUP($C175,$C$9:$U$14,COLUMNS($C$9:L$14),0)="","",ROUND(D$4*$E175*VLOOKUP($C175,$C$9:$U$14,COLUMNS($C$9:L$14),0)*L$16,0)&amp;"～"&amp;ROUND(D$4*$E175*VLOOKUP($C175,$C$9:$U$14,COLUMNS($C$9:L$14),0)*L$17,0))</f>
        <v/>
      </c>
      <c r="G175" s="4" t="str">
        <f>IF(VLOOKUP($C175,$C$9:$U$14,COLUMNS($C$9:M$14),0)="","",ROUND(E$4*$E175*VLOOKUP($C175,$C$9:$U$14,COLUMNS($C$9:M$14),0)*M$16,0)&amp;"～"&amp;ROUND(E$4*$E175*VLOOKUP($C175,$C$9:$U$14,COLUMNS($C$9:M$14),0)*M$17,0))</f>
        <v/>
      </c>
      <c r="H175" s="4" t="str">
        <f>IF(VLOOKUP($C175,$C$9:$U$14,COLUMNS($C$9:N$14),0)="","",ROUND(F$4*$E175*VLOOKUP($C175,$C$9:$U$14,COLUMNS($C$9:N$14),0)*N$16,0)&amp;"～"&amp;ROUND(F$4*$E175*VLOOKUP($C175,$C$9:$U$14,COLUMNS($C$9:N$14),0)*N$17,0))</f>
        <v/>
      </c>
      <c r="I175" s="4" t="str">
        <f>IF(VLOOKUP($C175,$C$9:$U$14,COLUMNS($C$9:O$14),0)="","",ROUND(G$4*$E175*VLOOKUP($C175,$C$9:$U$14,COLUMNS($C$9:O$14),0)*O$16,0)&amp;"～"&amp;ROUND(G$4*$E175*VLOOKUP($C175,$C$9:$U$14,COLUMNS($C$9:O$14),0)*O$17,0))</f>
        <v/>
      </c>
      <c r="J175" s="4" t="str">
        <f>IF(VLOOKUP($C175,$C$9:$U$14,COLUMNS($C$9:P$14),0)="","",ROUND(H$4*$E175*VLOOKUP($C175,$C$9:$U$14,COLUMNS($C$9:P$14),0)*P$16,0)&amp;"～"&amp;ROUND(H$4*$E175*VLOOKUP($C175,$C$9:$U$14,COLUMNS($C$9:P$14),0)*P$17,0))</f>
        <v>158～203</v>
      </c>
      <c r="K175" s="4" t="str">
        <f>IF(VLOOKUP($C175,$C$9:$U$14,COLUMNS($C$9:Q$14),0)="","",ROUND(I$4*$E175*VLOOKUP($C175,$C$9:$U$14,COLUMNS($C$9:Q$14),0)*Q$16,0)&amp;"～"&amp;ROUND(I$4*$E175*VLOOKUP($C175,$C$9:$U$14,COLUMNS($C$9:Q$14),0)*Q$17,0))</f>
        <v>84～108</v>
      </c>
      <c r="L175" s="4" t="str">
        <f>IF(VLOOKUP($C175,$C$9:$U$14,COLUMNS($C$9:R$14),0)="","",ROUND(J$4*$E175*VLOOKUP($C175,$C$9:$U$14,COLUMNS($C$9:R$14),0)*R$16,0)&amp;"～"&amp;ROUND(J$4*$E175*VLOOKUP($C175,$C$9:$U$14,COLUMNS($C$9:R$14),0)*R$17,0))</f>
        <v/>
      </c>
      <c r="M175" s="4" t="str">
        <f>IF(VLOOKUP($C175,$C$9:$U$14,COLUMNS($C$9:S$14),0)="","",ROUND(K$4*$E175*VLOOKUP($C175,$C$9:$U$14,COLUMNS($C$9:S$14),0)*S$16,0)&amp;"～"&amp;ROUND(K$4*$E175*VLOOKUP($C175,$C$9:$U$14,COLUMNS($C$9:S$14),0)*S$17,0))</f>
        <v/>
      </c>
      <c r="N175" s="4" t="str">
        <f>IF(VLOOKUP($C175,$C$9:$U$14,COLUMNS($C$9:T$14),0)="","",ROUND(L$4*$E175*VLOOKUP($C175,$C$9:$U$14,COLUMNS($C$9:T$14),0)*T$16,0)&amp;"～"&amp;ROUND(L$4*$E175*VLOOKUP($C175,$C$9:$U$14,COLUMNS($C$9:T$14),0)*T$17,0))</f>
        <v/>
      </c>
      <c r="O175" s="4" t="str">
        <f>IF(VLOOKUP($C175,$C$9:$U$14,COLUMNS($C$9:U$14),0)="","",ROUND(M$4*$E175*VLOOKUP($C175,$C$9:$U$14,COLUMNS($C$9:U$14),0)*U$16,0)&amp;"～"&amp;ROUND(M$4*$E175*VLOOKUP($C175,$C$9:$U$14,COLUMNS($C$9:U$14),0)*U$17,0))</f>
        <v/>
      </c>
      <c r="P175" s="4" t="str">
        <f>IF(VLOOKUP($C175,$C$9:$U$14,COLUMNS($C$9:L$14),0)="","",ROUND(D$4*$E175*VLOOKUP($C175,$C$9:$U$14,COLUMNS($C$9:L$14),0)*L$18,0)&amp;"～"&amp;ROUND(D$4*$E175*VLOOKUP($C175,$C$9:$U$14,COLUMNS($C$9:L$14),0)*L$19,0))</f>
        <v/>
      </c>
      <c r="Q175" s="4" t="str">
        <f>IF(VLOOKUP($C175,$C$9:$U$14,COLUMNS($C$9:M$14),0)="","",ROUND(E$4*$E175*VLOOKUP($C175,$C$9:$U$14,COLUMNS($C$9:M$14),0)*M$18,0)&amp;"～"&amp;ROUND(E$4*$E175*VLOOKUP($C175,$C$9:$U$14,COLUMNS($C$9:M$14),0)*M$19,0))</f>
        <v/>
      </c>
      <c r="R175" s="4" t="str">
        <f>IF(VLOOKUP($C175,$C$9:$U$14,COLUMNS($C$9:N$14),0)="","",ROUND(F$4*$E175*VLOOKUP($C175,$C$9:$U$14,COLUMNS($C$9:N$14),0)*N$18,0)&amp;"～"&amp;ROUND(F$4*$E175*VLOOKUP($C175,$C$9:$U$14,COLUMNS($C$9:N$14),0)*N$19,0))</f>
        <v/>
      </c>
      <c r="S175" s="4" t="str">
        <f>IF(VLOOKUP($C175,$C$9:$U$14,COLUMNS($C$9:O$14),0)="","",ROUND(G$4*$E175*VLOOKUP($C175,$C$9:$U$14,COLUMNS($C$9:O$14),0)*O$18,0)&amp;"～"&amp;ROUND(G$4*$E175*VLOOKUP($C175,$C$9:$U$14,COLUMNS($C$9:O$14),0)*O$19,0))</f>
        <v/>
      </c>
      <c r="T175" s="4" t="str">
        <f>IF(VLOOKUP($C175,$C$9:$U$14,COLUMNS($C$9:P$14),0)="","",ROUND(H$4*$E175*VLOOKUP($C175,$C$9:$U$14,COLUMNS($C$9:P$14),0)*P$18,0)&amp;"～"&amp;ROUND(H$4*$E175*VLOOKUP($C175,$C$9:$U$14,COLUMNS($C$9:P$14),0)*P$19,0))</f>
        <v>176～226</v>
      </c>
      <c r="U175" s="4" t="str">
        <f>IF(VLOOKUP($C175,$C$9:$U$14,COLUMNS($C$9:Q$14),0)="","",ROUND(I$4*$E175*VLOOKUP($C175,$C$9:$U$14,COLUMNS($C$9:Q$14),0)*Q$18,0)&amp;"～"&amp;ROUND(I$4*$E175*VLOOKUP($C175,$C$9:$U$14,COLUMNS($C$9:Q$14),0)*Q$19,0))</f>
        <v>94～120</v>
      </c>
      <c r="V175" s="4" t="str">
        <f>IF(VLOOKUP($C175,$C$9:$U$14,COLUMNS($C$9:R$14),0)="","",ROUND(J$4*$E175*VLOOKUP($C175,$C$9:$U$14,COLUMNS($C$9:R$14),0)*R$18,0)&amp;"～"&amp;ROUND(J$4*$E175*VLOOKUP($C175,$C$9:$U$14,COLUMNS($C$9:R$14),0)*R$19,0))</f>
        <v/>
      </c>
      <c r="W175" s="4" t="str">
        <f>IF(VLOOKUP($C175,$C$9:$U$14,COLUMNS($C$9:S$14),0)="","",ROUND(K$4*$E175*VLOOKUP($C175,$C$9:$U$14,COLUMNS($C$9:S$14),0)*S$18,0)&amp;"～"&amp;ROUND(K$4*$E175*VLOOKUP($C175,$C$9:$U$14,COLUMNS($C$9:S$14),0)*S$19,0))</f>
        <v/>
      </c>
      <c r="X175" s="4" t="str">
        <f>IF(VLOOKUP($C175,$C$9:$U$14,COLUMNS($C$9:T$14),0)="","",ROUND(L$4*$E175*VLOOKUP($C175,$C$9:$U$14,COLUMNS($C$9:T$14),0)*T$18,0)&amp;"～"&amp;ROUND(L$4*$E175*VLOOKUP($C175,$C$9:$U$14,COLUMNS($C$9:T$14),0)*T$19,0))</f>
        <v/>
      </c>
      <c r="Y175" s="4"/>
      <c r="Z175" s="4">
        <f t="shared" si="29"/>
        <v>509</v>
      </c>
      <c r="AA175" s="1">
        <f t="shared" si="32"/>
        <v>458</v>
      </c>
      <c r="AB175" s="1">
        <f>IF(C175&gt;2,0,ROUND(属性价值和能力评分!$F$38*一级属性!$H$17*装备属性!E175,0))</f>
        <v>0</v>
      </c>
      <c r="AC175" s="1">
        <f t="shared" si="30"/>
        <v>139</v>
      </c>
      <c r="AD175" s="1">
        <f t="shared" si="31"/>
        <v>278</v>
      </c>
    </row>
    <row r="176" spans="2:30">
      <c r="B176" s="1">
        <v>142</v>
      </c>
      <c r="C176" s="1">
        <f t="shared" si="26"/>
        <v>5</v>
      </c>
      <c r="D176" s="1">
        <f t="shared" si="27"/>
        <v>12</v>
      </c>
      <c r="E176" s="1">
        <f t="shared" si="28"/>
        <v>100</v>
      </c>
      <c r="F176" s="4" t="str">
        <f>IF(VLOOKUP($C176,$C$9:$U$14,COLUMNS($C$9:L$14),0)="","",ROUND(D$4*$E176*VLOOKUP($C176,$C$9:$U$14,COLUMNS($C$9:L$14),0)*L$16,0)&amp;"～"&amp;ROUND(D$4*$E176*VLOOKUP($C176,$C$9:$U$14,COLUMNS($C$9:L$14),0)*L$17,0))</f>
        <v>689～886</v>
      </c>
      <c r="G176" s="4" t="str">
        <f>IF(VLOOKUP($C176,$C$9:$U$14,COLUMNS($C$9:M$14),0)="","",ROUND(E$4*$E176*VLOOKUP($C176,$C$9:$U$14,COLUMNS($C$9:M$14),0)*M$16,0)&amp;"～"&amp;ROUND(E$4*$E176*VLOOKUP($C176,$C$9:$U$14,COLUMNS($C$9:M$14),0)*M$17,0))</f>
        <v/>
      </c>
      <c r="H176" s="4" t="str">
        <f>IF(VLOOKUP($C176,$C$9:$U$14,COLUMNS($C$9:N$14),0)="","",ROUND(F$4*$E176*VLOOKUP($C176,$C$9:$U$14,COLUMNS($C$9:N$14),0)*N$16,0)&amp;"～"&amp;ROUND(F$4*$E176*VLOOKUP($C176,$C$9:$U$14,COLUMNS($C$9:N$14),0)*N$17,0))</f>
        <v/>
      </c>
      <c r="I176" s="4" t="str">
        <f>IF(VLOOKUP($C176,$C$9:$U$14,COLUMNS($C$9:O$14),0)="","",ROUND(G$4*$E176*VLOOKUP($C176,$C$9:$U$14,COLUMNS($C$9:O$14),0)*O$16,0)&amp;"～"&amp;ROUND(G$4*$E176*VLOOKUP($C176,$C$9:$U$14,COLUMNS($C$9:O$14),0)*O$17,0))</f>
        <v>57～74</v>
      </c>
      <c r="J176" s="4" t="str">
        <f>IF(VLOOKUP($C176,$C$9:$U$14,COLUMNS($C$9:P$14),0)="","",ROUND(H$4*$E176*VLOOKUP($C176,$C$9:$U$14,COLUMNS($C$9:P$14),0)*P$16,0)&amp;"～"&amp;ROUND(H$4*$E176*VLOOKUP($C176,$C$9:$U$14,COLUMNS($C$9:P$14),0)*P$17,0))</f>
        <v/>
      </c>
      <c r="K176" s="4" t="str">
        <f>IF(VLOOKUP($C176,$C$9:$U$14,COLUMNS($C$9:Q$14),0)="","",ROUND(I$4*$E176*VLOOKUP($C176,$C$9:$U$14,COLUMNS($C$9:Q$14),0)*Q$16,0)&amp;"～"&amp;ROUND(I$4*$E176*VLOOKUP($C176,$C$9:$U$14,COLUMNS($C$9:Q$14),0)*Q$17,0))</f>
        <v/>
      </c>
      <c r="L176" s="4" t="str">
        <f>IF(VLOOKUP($C176,$C$9:$U$14,COLUMNS($C$9:R$14),0)="","",ROUND(J$4*$E176*VLOOKUP($C176,$C$9:$U$14,COLUMNS($C$9:R$14),0)*R$16,0)&amp;"～"&amp;ROUND(J$4*$E176*VLOOKUP($C176,$C$9:$U$14,COLUMNS($C$9:R$14),0)*R$17,0))</f>
        <v/>
      </c>
      <c r="M176" s="4" t="str">
        <f>IF(VLOOKUP($C176,$C$9:$U$14,COLUMNS($C$9:S$14),0)="","",ROUND(K$4*$E176*VLOOKUP($C176,$C$9:$U$14,COLUMNS($C$9:S$14),0)*S$16,0)&amp;"～"&amp;ROUND(K$4*$E176*VLOOKUP($C176,$C$9:$U$14,COLUMNS($C$9:S$14),0)*S$17,0))</f>
        <v/>
      </c>
      <c r="N176" s="4" t="str">
        <f>IF(VLOOKUP($C176,$C$9:$U$14,COLUMNS($C$9:T$14),0)="","",ROUND(L$4*$E176*VLOOKUP($C176,$C$9:$U$14,COLUMNS($C$9:T$14),0)*T$16,0)&amp;"～"&amp;ROUND(L$4*$E176*VLOOKUP($C176,$C$9:$U$14,COLUMNS($C$9:T$14),0)*T$17,0))</f>
        <v/>
      </c>
      <c r="O176" s="4" t="str">
        <f>IF(VLOOKUP($C176,$C$9:$U$14,COLUMNS($C$9:U$14),0)="","",ROUND(M$4*$E176*VLOOKUP($C176,$C$9:$U$14,COLUMNS($C$9:U$14),0)*U$16,0)&amp;"～"&amp;ROUND(M$4*$E176*VLOOKUP($C176,$C$9:$U$14,COLUMNS($C$9:U$14),0)*U$17,0))</f>
        <v/>
      </c>
      <c r="P176" s="4" t="str">
        <f>IF(VLOOKUP($C176,$C$9:$U$14,COLUMNS($C$9:L$14),0)="","",ROUND(D$4*$E176*VLOOKUP($C176,$C$9:$U$14,COLUMNS($C$9:L$14),0)*L$18,0)&amp;"～"&amp;ROUND(D$4*$E176*VLOOKUP($C176,$C$9:$U$14,COLUMNS($C$9:L$14),0)*L$19,0))</f>
        <v>768～984</v>
      </c>
      <c r="Q176" s="4" t="str">
        <f>IF(VLOOKUP($C176,$C$9:$U$14,COLUMNS($C$9:M$14),0)="","",ROUND(E$4*$E176*VLOOKUP($C176,$C$9:$U$14,COLUMNS($C$9:M$14),0)*M$18,0)&amp;"～"&amp;ROUND(E$4*$E176*VLOOKUP($C176,$C$9:$U$14,COLUMNS($C$9:M$14),0)*M$19,0))</f>
        <v/>
      </c>
      <c r="R176" s="4" t="str">
        <f>IF(VLOOKUP($C176,$C$9:$U$14,COLUMNS($C$9:N$14),0)="","",ROUND(F$4*$E176*VLOOKUP($C176,$C$9:$U$14,COLUMNS($C$9:N$14),0)*N$18,0)&amp;"～"&amp;ROUND(F$4*$E176*VLOOKUP($C176,$C$9:$U$14,COLUMNS($C$9:N$14),0)*N$19,0))</f>
        <v/>
      </c>
      <c r="S176" s="4" t="str">
        <f>IF(VLOOKUP($C176,$C$9:$U$14,COLUMNS($C$9:O$14),0)="","",ROUND(G$4*$E176*VLOOKUP($C176,$C$9:$U$14,COLUMNS($C$9:O$14),0)*O$18,0)&amp;"～"&amp;ROUND(G$4*$E176*VLOOKUP($C176,$C$9:$U$14,COLUMNS($C$9:O$14),0)*O$19,0))</f>
        <v>64～82</v>
      </c>
      <c r="T176" s="4" t="str">
        <f>IF(VLOOKUP($C176,$C$9:$U$14,COLUMNS($C$9:P$14),0)="","",ROUND(H$4*$E176*VLOOKUP($C176,$C$9:$U$14,COLUMNS($C$9:P$14),0)*P$18,0)&amp;"～"&amp;ROUND(H$4*$E176*VLOOKUP($C176,$C$9:$U$14,COLUMNS($C$9:P$14),0)*P$19,0))</f>
        <v/>
      </c>
      <c r="U176" s="4" t="str">
        <f>IF(VLOOKUP($C176,$C$9:$U$14,COLUMNS($C$9:Q$14),0)="","",ROUND(I$4*$E176*VLOOKUP($C176,$C$9:$U$14,COLUMNS($C$9:Q$14),0)*Q$18,0)&amp;"～"&amp;ROUND(I$4*$E176*VLOOKUP($C176,$C$9:$U$14,COLUMNS($C$9:Q$14),0)*Q$19,0))</f>
        <v/>
      </c>
      <c r="V176" s="4" t="str">
        <f>IF(VLOOKUP($C176,$C$9:$U$14,COLUMNS($C$9:R$14),0)="","",ROUND(J$4*$E176*VLOOKUP($C176,$C$9:$U$14,COLUMNS($C$9:R$14),0)*R$18,0)&amp;"～"&amp;ROUND(J$4*$E176*VLOOKUP($C176,$C$9:$U$14,COLUMNS($C$9:R$14),0)*R$19,0))</f>
        <v/>
      </c>
      <c r="W176" s="4" t="str">
        <f>IF(VLOOKUP($C176,$C$9:$U$14,COLUMNS($C$9:S$14),0)="","",ROUND(K$4*$E176*VLOOKUP($C176,$C$9:$U$14,COLUMNS($C$9:S$14),0)*S$18,0)&amp;"～"&amp;ROUND(K$4*$E176*VLOOKUP($C176,$C$9:$U$14,COLUMNS($C$9:S$14),0)*S$19,0))</f>
        <v/>
      </c>
      <c r="X176" s="4" t="str">
        <f>IF(VLOOKUP($C176,$C$9:$U$14,COLUMNS($C$9:T$14),0)="","",ROUND(L$4*$E176*VLOOKUP($C176,$C$9:$U$14,COLUMNS($C$9:T$14),0)*T$18,0)&amp;"～"&amp;ROUND(L$4*$E176*VLOOKUP($C176,$C$9:$U$14,COLUMNS($C$9:T$14),0)*T$19,0))</f>
        <v/>
      </c>
      <c r="Y176" s="4"/>
      <c r="Z176" s="4">
        <f t="shared" si="29"/>
        <v>499</v>
      </c>
      <c r="AA176" s="1">
        <f t="shared" si="32"/>
        <v>449</v>
      </c>
      <c r="AB176" s="1">
        <f>IF(C176&gt;2,0,ROUND(属性价值和能力评分!$F$38*一级属性!$H$17*装备属性!E176,0))</f>
        <v>0</v>
      </c>
      <c r="AC176" s="1">
        <f t="shared" si="30"/>
        <v>139</v>
      </c>
      <c r="AD176" s="1">
        <f t="shared" si="31"/>
        <v>278</v>
      </c>
    </row>
    <row r="177" spans="2:30">
      <c r="B177" s="1">
        <v>143</v>
      </c>
      <c r="C177" s="1">
        <f t="shared" ref="C177:C240" si="33">C164</f>
        <v>6</v>
      </c>
      <c r="D177" s="1">
        <f t="shared" ref="D177:D240" si="34">D164</f>
        <v>13</v>
      </c>
      <c r="E177" s="1">
        <f t="shared" si="28"/>
        <v>100</v>
      </c>
      <c r="F177" s="4" t="str">
        <f>IF(VLOOKUP($C177,$C$9:$U$14,COLUMNS($C$9:L$14),0)="","",ROUND(D$4*$E177*VLOOKUP($C177,$C$9:$U$14,COLUMNS($C$9:L$14),0)*L$16,0)&amp;"～"&amp;ROUND(D$4*$E177*VLOOKUP($C177,$C$9:$U$14,COLUMNS($C$9:L$14),0)*L$17,0))</f>
        <v/>
      </c>
      <c r="G177" s="4" t="str">
        <f>IF(VLOOKUP($C177,$C$9:$U$14,COLUMNS($C$9:M$14),0)="","",ROUND(E$4*$E177*VLOOKUP($C177,$C$9:$U$14,COLUMNS($C$9:M$14),0)*M$16,0)&amp;"～"&amp;ROUND(E$4*$E177*VLOOKUP($C177,$C$9:$U$14,COLUMNS($C$9:M$14),0)*M$17,0))</f>
        <v/>
      </c>
      <c r="H177" s="4" t="str">
        <f>IF(VLOOKUP($C177,$C$9:$U$14,COLUMNS($C$9:N$14),0)="","",ROUND(F$4*$E177*VLOOKUP($C177,$C$9:$U$14,COLUMNS($C$9:N$14),0)*N$16,0)&amp;"～"&amp;ROUND(F$4*$E177*VLOOKUP($C177,$C$9:$U$14,COLUMNS($C$9:N$14),0)*N$17,0))</f>
        <v/>
      </c>
      <c r="I177" s="4" t="str">
        <f>IF(VLOOKUP($C177,$C$9:$U$14,COLUMNS($C$9:O$14),0)="","",ROUND(G$4*$E177*VLOOKUP($C177,$C$9:$U$14,COLUMNS($C$9:O$14),0)*O$16,0)&amp;"～"&amp;ROUND(G$4*$E177*VLOOKUP($C177,$C$9:$U$14,COLUMNS($C$9:O$14),0)*O$17,0))</f>
        <v/>
      </c>
      <c r="J177" s="4" t="str">
        <f>IF(VLOOKUP($C177,$C$9:$U$14,COLUMNS($C$9:P$14),0)="","",ROUND(H$4*$E177*VLOOKUP($C177,$C$9:$U$14,COLUMNS($C$9:P$14),0)*P$16,0)&amp;"～"&amp;ROUND(H$4*$E177*VLOOKUP($C177,$C$9:$U$14,COLUMNS($C$9:P$14),0)*P$17,0))</f>
        <v/>
      </c>
      <c r="K177" s="4" t="str">
        <f>IF(VLOOKUP($C177,$C$9:$U$14,COLUMNS($C$9:Q$14),0)="","",ROUND(I$4*$E177*VLOOKUP($C177,$C$9:$U$14,COLUMNS($C$9:Q$14),0)*Q$16,0)&amp;"～"&amp;ROUND(I$4*$E177*VLOOKUP($C177,$C$9:$U$14,COLUMNS($C$9:Q$14),0)*Q$17,0))</f>
        <v>84～108</v>
      </c>
      <c r="L177" s="4" t="str">
        <f>IF(VLOOKUP($C177,$C$9:$U$14,COLUMNS($C$9:R$14),0)="","",ROUND(J$4*$E177*VLOOKUP($C177,$C$9:$U$14,COLUMNS($C$9:R$14),0)*R$16,0)&amp;"～"&amp;ROUND(J$4*$E177*VLOOKUP($C177,$C$9:$U$14,COLUMNS($C$9:R$14),0)*R$17,0))</f>
        <v>65～117</v>
      </c>
      <c r="M177" s="4" t="str">
        <f>IF(VLOOKUP($C177,$C$9:$U$14,COLUMNS($C$9:S$14),0)="","",ROUND(K$4*$E177*VLOOKUP($C177,$C$9:$U$14,COLUMNS($C$9:S$14),0)*S$16,0)&amp;"～"&amp;ROUND(K$4*$E177*VLOOKUP($C177,$C$9:$U$14,COLUMNS($C$9:S$14),0)*S$17,0))</f>
        <v/>
      </c>
      <c r="N177" s="4" t="str">
        <f>IF(VLOOKUP($C177,$C$9:$U$14,COLUMNS($C$9:T$14),0)="","",ROUND(L$4*$E177*VLOOKUP($C177,$C$9:$U$14,COLUMNS($C$9:T$14),0)*T$16,0)&amp;"～"&amp;ROUND(L$4*$E177*VLOOKUP($C177,$C$9:$U$14,COLUMNS($C$9:T$14),0)*T$17,0))</f>
        <v/>
      </c>
      <c r="O177" s="4" t="str">
        <f>IF(VLOOKUP($C177,$C$9:$U$14,COLUMNS($C$9:U$14),0)="","",ROUND(M$4*$E177*VLOOKUP($C177,$C$9:$U$14,COLUMNS($C$9:U$14),0)*U$16,0)&amp;"～"&amp;ROUND(M$4*$E177*VLOOKUP($C177,$C$9:$U$14,COLUMNS($C$9:U$14),0)*U$17,0))</f>
        <v/>
      </c>
      <c r="P177" s="4" t="str">
        <f>IF(VLOOKUP($C177,$C$9:$U$14,COLUMNS($C$9:L$14),0)="","",ROUND(D$4*$E177*VLOOKUP($C177,$C$9:$U$14,COLUMNS($C$9:L$14),0)*L$18,0)&amp;"～"&amp;ROUND(D$4*$E177*VLOOKUP($C177,$C$9:$U$14,COLUMNS($C$9:L$14),0)*L$19,0))</f>
        <v/>
      </c>
      <c r="Q177" s="4" t="str">
        <f>IF(VLOOKUP($C177,$C$9:$U$14,COLUMNS($C$9:M$14),0)="","",ROUND(E$4*$E177*VLOOKUP($C177,$C$9:$U$14,COLUMNS($C$9:M$14),0)*M$18,0)&amp;"～"&amp;ROUND(E$4*$E177*VLOOKUP($C177,$C$9:$U$14,COLUMNS($C$9:M$14),0)*M$19,0))</f>
        <v/>
      </c>
      <c r="R177" s="4" t="str">
        <f>IF(VLOOKUP($C177,$C$9:$U$14,COLUMNS($C$9:N$14),0)="","",ROUND(F$4*$E177*VLOOKUP($C177,$C$9:$U$14,COLUMNS($C$9:N$14),0)*N$18,0)&amp;"～"&amp;ROUND(F$4*$E177*VLOOKUP($C177,$C$9:$U$14,COLUMNS($C$9:N$14),0)*N$19,0))</f>
        <v/>
      </c>
      <c r="S177" s="4" t="str">
        <f>IF(VLOOKUP($C177,$C$9:$U$14,COLUMNS($C$9:O$14),0)="","",ROUND(G$4*$E177*VLOOKUP($C177,$C$9:$U$14,COLUMNS($C$9:O$14),0)*O$18,0)&amp;"～"&amp;ROUND(G$4*$E177*VLOOKUP($C177,$C$9:$U$14,COLUMNS($C$9:O$14),0)*O$19,0))</f>
        <v/>
      </c>
      <c r="T177" s="4" t="str">
        <f>IF(VLOOKUP($C177,$C$9:$U$14,COLUMNS($C$9:P$14),0)="","",ROUND(H$4*$E177*VLOOKUP($C177,$C$9:$U$14,COLUMNS($C$9:P$14),0)*P$18,0)&amp;"～"&amp;ROUND(H$4*$E177*VLOOKUP($C177,$C$9:$U$14,COLUMNS($C$9:P$14),0)*P$19,0))</f>
        <v/>
      </c>
      <c r="U177" s="4" t="str">
        <f>IF(VLOOKUP($C177,$C$9:$U$14,COLUMNS($C$9:Q$14),0)="","",ROUND(I$4*$E177*VLOOKUP($C177,$C$9:$U$14,COLUMNS($C$9:Q$14),0)*Q$18,0)&amp;"～"&amp;ROUND(I$4*$E177*VLOOKUP($C177,$C$9:$U$14,COLUMNS($C$9:Q$14),0)*Q$19,0))</f>
        <v>94～120</v>
      </c>
      <c r="V177" s="4" t="str">
        <f>IF(VLOOKUP($C177,$C$9:$U$14,COLUMNS($C$9:R$14),0)="","",ROUND(J$4*$E177*VLOOKUP($C177,$C$9:$U$14,COLUMNS($C$9:R$14),0)*R$18,0)&amp;"～"&amp;ROUND(J$4*$E177*VLOOKUP($C177,$C$9:$U$14,COLUMNS($C$9:R$14),0)*R$19,0))</f>
        <v>72～130</v>
      </c>
      <c r="W177" s="4" t="str">
        <f>IF(VLOOKUP($C177,$C$9:$U$14,COLUMNS($C$9:S$14),0)="","",ROUND(K$4*$E177*VLOOKUP($C177,$C$9:$U$14,COLUMNS($C$9:S$14),0)*S$18,0)&amp;"～"&amp;ROUND(K$4*$E177*VLOOKUP($C177,$C$9:$U$14,COLUMNS($C$9:S$14),0)*S$19,0))</f>
        <v/>
      </c>
      <c r="X177" s="4" t="str">
        <f>IF(VLOOKUP($C177,$C$9:$U$14,COLUMNS($C$9:T$14),0)="","",ROUND(L$4*$E177*VLOOKUP($C177,$C$9:$U$14,COLUMNS($C$9:T$14),0)*T$18,0)&amp;"～"&amp;ROUND(L$4*$E177*VLOOKUP($C177,$C$9:$U$14,COLUMNS($C$9:T$14),0)*T$19,0))</f>
        <v/>
      </c>
      <c r="Y177" s="4"/>
      <c r="Z177" s="4">
        <f t="shared" si="29"/>
        <v>529</v>
      </c>
      <c r="AA177" s="1">
        <f t="shared" si="32"/>
        <v>476</v>
      </c>
      <c r="AB177" s="1">
        <f>IF(C177&gt;2,0,ROUND(属性价值和能力评分!$F$38*一级属性!$H$17*装备属性!E177,0))</f>
        <v>0</v>
      </c>
      <c r="AC177" s="1">
        <f t="shared" si="30"/>
        <v>139</v>
      </c>
      <c r="AD177" s="1">
        <f t="shared" si="31"/>
        <v>278</v>
      </c>
    </row>
    <row r="178" spans="2:30">
      <c r="B178" s="1">
        <v>144</v>
      </c>
      <c r="C178" s="1">
        <f t="shared" si="33"/>
        <v>1</v>
      </c>
      <c r="D178" s="1">
        <f t="shared" si="34"/>
        <v>1</v>
      </c>
      <c r="E178" s="1">
        <f t="shared" si="28"/>
        <v>110</v>
      </c>
      <c r="F178" s="4" t="str">
        <f>IF(VLOOKUP($C178,$C$9:$U$14,COLUMNS($C$9:L$14),0)="","",ROUND(D$4*$E178*VLOOKUP($C178,$C$9:$U$14,COLUMNS($C$9:L$14),0)*L$16,0)&amp;"～"&amp;ROUND(D$4*$E178*VLOOKUP($C178,$C$9:$U$14,COLUMNS($C$9:L$14),0)*L$17,0))</f>
        <v/>
      </c>
      <c r="G178" s="4" t="str">
        <f>IF(VLOOKUP($C178,$C$9:$U$14,COLUMNS($C$9:M$14),0)="","",ROUND(E$4*$E178*VLOOKUP($C178,$C$9:$U$14,COLUMNS($C$9:M$14),0)*M$16,0)&amp;"～"&amp;ROUND(E$4*$E178*VLOOKUP($C178,$C$9:$U$14,COLUMNS($C$9:M$14),0)*M$17,0))</f>
        <v/>
      </c>
      <c r="H178" s="4" t="str">
        <f>IF(VLOOKUP($C178,$C$9:$U$14,COLUMNS($C$9:N$14),0)="","",ROUND(F$4*$E178*VLOOKUP($C178,$C$9:$U$14,COLUMNS($C$9:N$14),0)*N$16,0)&amp;"～"&amp;ROUND(F$4*$E178*VLOOKUP($C178,$C$9:$U$14,COLUMNS($C$9:N$14),0)*N$17,0))</f>
        <v>631～812</v>
      </c>
      <c r="I178" s="4" t="str">
        <f>IF(VLOOKUP($C178,$C$9:$U$14,COLUMNS($C$9:O$14),0)="","",ROUND(G$4*$E178*VLOOKUP($C178,$C$9:$U$14,COLUMNS($C$9:O$14),0)*O$16,0)&amp;"～"&amp;ROUND(G$4*$E178*VLOOKUP($C178,$C$9:$U$14,COLUMNS($C$9:O$14),0)*O$17,0))</f>
        <v/>
      </c>
      <c r="J178" s="4" t="str">
        <f>IF(VLOOKUP($C178,$C$9:$U$14,COLUMNS($C$9:P$14),0)="","",ROUND(H$4*$E178*VLOOKUP($C178,$C$9:$U$14,COLUMNS($C$9:P$14),0)*P$16,0)&amp;"～"&amp;ROUND(H$4*$E178*VLOOKUP($C178,$C$9:$U$14,COLUMNS($C$9:P$14),0)*P$17,0))</f>
        <v>142～183</v>
      </c>
      <c r="K178" s="4" t="str">
        <f>IF(VLOOKUP($C178,$C$9:$U$14,COLUMNS($C$9:Q$14),0)="","",ROUND(I$4*$E178*VLOOKUP($C178,$C$9:$U$14,COLUMNS($C$9:Q$14),0)*Q$16,0)&amp;"～"&amp;ROUND(I$4*$E178*VLOOKUP($C178,$C$9:$U$14,COLUMNS($C$9:Q$14),0)*Q$17,0))</f>
        <v/>
      </c>
      <c r="L178" s="4" t="str">
        <f>IF(VLOOKUP($C178,$C$9:$U$14,COLUMNS($C$9:R$14),0)="","",ROUND(J$4*$E178*VLOOKUP($C178,$C$9:$U$14,COLUMNS($C$9:R$14),0)*R$16,0)&amp;"～"&amp;ROUND(J$4*$E178*VLOOKUP($C178,$C$9:$U$14,COLUMNS($C$9:R$14),0)*R$17,0))</f>
        <v/>
      </c>
      <c r="M178" s="4" t="str">
        <f>IF(VLOOKUP($C178,$C$9:$U$14,COLUMNS($C$9:S$14),0)="","",ROUND(K$4*$E178*VLOOKUP($C178,$C$9:$U$14,COLUMNS($C$9:S$14),0)*S$16,0)&amp;"～"&amp;ROUND(K$4*$E178*VLOOKUP($C178,$C$9:$U$14,COLUMNS($C$9:S$14),0)*S$17,0))</f>
        <v>165～297</v>
      </c>
      <c r="N178" s="4" t="str">
        <f>IF(VLOOKUP($C178,$C$9:$U$14,COLUMNS($C$9:T$14),0)="","",ROUND(L$4*$E178*VLOOKUP($C178,$C$9:$U$14,COLUMNS($C$9:T$14),0)*T$16,0)&amp;"～"&amp;ROUND(L$4*$E178*VLOOKUP($C178,$C$9:$U$14,COLUMNS($C$9:T$14),0)*T$17,0))</f>
        <v/>
      </c>
      <c r="O178" s="4" t="str">
        <f>IF(VLOOKUP($C178,$C$9:$U$14,COLUMNS($C$9:U$14),0)="","",ROUND(M$4*$E178*VLOOKUP($C178,$C$9:$U$14,COLUMNS($C$9:U$14),0)*U$16,0)&amp;"～"&amp;ROUND(M$4*$E178*VLOOKUP($C178,$C$9:$U$14,COLUMNS($C$9:U$14),0)*U$17,0))</f>
        <v/>
      </c>
      <c r="P178" s="4" t="str">
        <f>IF(VLOOKUP($C178,$C$9:$U$14,COLUMNS($C$9:L$14),0)="","",ROUND(D$4*$E178*VLOOKUP($C178,$C$9:$U$14,COLUMNS($C$9:L$14),0)*L$18,0)&amp;"～"&amp;ROUND(D$4*$E178*VLOOKUP($C178,$C$9:$U$14,COLUMNS($C$9:L$14),0)*L$19,0))</f>
        <v/>
      </c>
      <c r="Q178" s="4" t="str">
        <f>IF(VLOOKUP($C178,$C$9:$U$14,COLUMNS($C$9:M$14),0)="","",ROUND(E$4*$E178*VLOOKUP($C178,$C$9:$U$14,COLUMNS($C$9:M$14),0)*M$18,0)&amp;"～"&amp;ROUND(E$4*$E178*VLOOKUP($C178,$C$9:$U$14,COLUMNS($C$9:M$14),0)*M$19,0))</f>
        <v/>
      </c>
      <c r="R178" s="4" t="str">
        <f>IF(VLOOKUP($C178,$C$9:$U$14,COLUMNS($C$9:N$14),0)="","",ROUND(F$4*$E178*VLOOKUP($C178,$C$9:$U$14,COLUMNS($C$9:N$14),0)*N$18,0)&amp;"～"&amp;ROUND(F$4*$E178*VLOOKUP($C178,$C$9:$U$14,COLUMNS($C$9:N$14),0)*N$19,0))</f>
        <v>704～902</v>
      </c>
      <c r="S178" s="4" t="str">
        <f>IF(VLOOKUP($C178,$C$9:$U$14,COLUMNS($C$9:O$14),0)="","",ROUND(G$4*$E178*VLOOKUP($C178,$C$9:$U$14,COLUMNS($C$9:O$14),0)*O$18,0)&amp;"～"&amp;ROUND(G$4*$E178*VLOOKUP($C178,$C$9:$U$14,COLUMNS($C$9:O$14),0)*O$19,0))</f>
        <v/>
      </c>
      <c r="T178" s="4" t="str">
        <f>IF(VLOOKUP($C178,$C$9:$U$14,COLUMNS($C$9:P$14),0)="","",ROUND(H$4*$E178*VLOOKUP($C178,$C$9:$U$14,COLUMNS($C$9:P$14),0)*P$18,0)&amp;"～"&amp;ROUND(H$4*$E178*VLOOKUP($C178,$C$9:$U$14,COLUMNS($C$9:P$14),0)*P$19,0))</f>
        <v>158～203</v>
      </c>
      <c r="U178" s="4" t="str">
        <f>IF(VLOOKUP($C178,$C$9:$U$14,COLUMNS($C$9:Q$14),0)="","",ROUND(I$4*$E178*VLOOKUP($C178,$C$9:$U$14,COLUMNS($C$9:Q$14),0)*Q$18,0)&amp;"～"&amp;ROUND(I$4*$E178*VLOOKUP($C178,$C$9:$U$14,COLUMNS($C$9:Q$14),0)*Q$19,0))</f>
        <v/>
      </c>
      <c r="V178" s="4" t="str">
        <f>IF(VLOOKUP($C178,$C$9:$U$14,COLUMNS($C$9:R$14),0)="","",ROUND(J$4*$E178*VLOOKUP($C178,$C$9:$U$14,COLUMNS($C$9:R$14),0)*R$18,0)&amp;"～"&amp;ROUND(J$4*$E178*VLOOKUP($C178,$C$9:$U$14,COLUMNS($C$9:R$14),0)*R$19,0))</f>
        <v/>
      </c>
      <c r="W178" s="4" t="str">
        <f>IF(VLOOKUP($C178,$C$9:$U$14,COLUMNS($C$9:S$14),0)="","",ROUND(K$4*$E178*VLOOKUP($C178,$C$9:$U$14,COLUMNS($C$9:S$14),0)*S$18,0)&amp;"～"&amp;ROUND(K$4*$E178*VLOOKUP($C178,$C$9:$U$14,COLUMNS($C$9:S$14),0)*S$19,0))</f>
        <v>182～330</v>
      </c>
      <c r="X178" s="4" t="str">
        <f>IF(VLOOKUP($C178,$C$9:$U$14,COLUMNS($C$9:T$14),0)="","",ROUND(L$4*$E178*VLOOKUP($C178,$C$9:$U$14,COLUMNS($C$9:T$14),0)*T$18,0)&amp;"～"&amp;ROUND(L$4*$E178*VLOOKUP($C178,$C$9:$U$14,COLUMNS($C$9:T$14),0)*T$19,0))</f>
        <v/>
      </c>
      <c r="Y178" s="4"/>
      <c r="Z178" s="4">
        <f t="shared" si="29"/>
        <v>1019</v>
      </c>
      <c r="AA178" s="1">
        <f t="shared" si="32"/>
        <v>917</v>
      </c>
      <c r="AB178" s="1">
        <f>IF(C178&gt;2,0,ROUND(属性价值和能力评分!$F$38*一级属性!$H$17*装备属性!E178,0))</f>
        <v>578</v>
      </c>
      <c r="AC178" s="1">
        <f t="shared" si="30"/>
        <v>153</v>
      </c>
      <c r="AD178" s="1">
        <f t="shared" si="31"/>
        <v>306</v>
      </c>
    </row>
    <row r="179" spans="2:30">
      <c r="B179" s="1">
        <v>145</v>
      </c>
      <c r="C179" s="1">
        <f t="shared" si="33"/>
        <v>1</v>
      </c>
      <c r="D179" s="1">
        <f t="shared" si="34"/>
        <v>2</v>
      </c>
      <c r="E179" s="1">
        <f t="shared" si="28"/>
        <v>110</v>
      </c>
      <c r="F179" s="4" t="str">
        <f>IF(VLOOKUP($C179,$C$9:$U$14,COLUMNS($C$9:L$14),0)="","",ROUND(D$4*$E179*VLOOKUP($C179,$C$9:$U$14,COLUMNS($C$9:L$14),0)*L$16,0)&amp;"～"&amp;ROUND(D$4*$E179*VLOOKUP($C179,$C$9:$U$14,COLUMNS($C$9:L$14),0)*L$17,0))</f>
        <v/>
      </c>
      <c r="G179" s="4" t="str">
        <f>IF(VLOOKUP($C179,$C$9:$U$14,COLUMNS($C$9:M$14),0)="","",ROUND(E$4*$E179*VLOOKUP($C179,$C$9:$U$14,COLUMNS($C$9:M$14),0)*M$16,0)&amp;"～"&amp;ROUND(E$4*$E179*VLOOKUP($C179,$C$9:$U$14,COLUMNS($C$9:M$14),0)*M$17,0))</f>
        <v/>
      </c>
      <c r="H179" s="4" t="str">
        <f>IF(VLOOKUP($C179,$C$9:$U$14,COLUMNS($C$9:N$14),0)="","",ROUND(F$4*$E179*VLOOKUP($C179,$C$9:$U$14,COLUMNS($C$9:N$14),0)*N$16,0)&amp;"～"&amp;ROUND(F$4*$E179*VLOOKUP($C179,$C$9:$U$14,COLUMNS($C$9:N$14),0)*N$17,0))</f>
        <v>631～812</v>
      </c>
      <c r="I179" s="4" t="str">
        <f>IF(VLOOKUP($C179,$C$9:$U$14,COLUMNS($C$9:O$14),0)="","",ROUND(G$4*$E179*VLOOKUP($C179,$C$9:$U$14,COLUMNS($C$9:O$14),0)*O$16,0)&amp;"～"&amp;ROUND(G$4*$E179*VLOOKUP($C179,$C$9:$U$14,COLUMNS($C$9:O$14),0)*O$17,0))</f>
        <v/>
      </c>
      <c r="J179" s="4" t="str">
        <f>IF(VLOOKUP($C179,$C$9:$U$14,COLUMNS($C$9:P$14),0)="","",ROUND(H$4*$E179*VLOOKUP($C179,$C$9:$U$14,COLUMNS($C$9:P$14),0)*P$16,0)&amp;"～"&amp;ROUND(H$4*$E179*VLOOKUP($C179,$C$9:$U$14,COLUMNS($C$9:P$14),0)*P$17,0))</f>
        <v>142～183</v>
      </c>
      <c r="K179" s="4" t="str">
        <f>IF(VLOOKUP($C179,$C$9:$U$14,COLUMNS($C$9:Q$14),0)="","",ROUND(I$4*$E179*VLOOKUP($C179,$C$9:$U$14,COLUMNS($C$9:Q$14),0)*Q$16,0)&amp;"～"&amp;ROUND(I$4*$E179*VLOOKUP($C179,$C$9:$U$14,COLUMNS($C$9:Q$14),0)*Q$17,0))</f>
        <v/>
      </c>
      <c r="L179" s="4" t="str">
        <f>IF(VLOOKUP($C179,$C$9:$U$14,COLUMNS($C$9:R$14),0)="","",ROUND(J$4*$E179*VLOOKUP($C179,$C$9:$U$14,COLUMNS($C$9:R$14),0)*R$16,0)&amp;"～"&amp;ROUND(J$4*$E179*VLOOKUP($C179,$C$9:$U$14,COLUMNS($C$9:R$14),0)*R$17,0))</f>
        <v/>
      </c>
      <c r="M179" s="4" t="str">
        <f>IF(VLOOKUP($C179,$C$9:$U$14,COLUMNS($C$9:S$14),0)="","",ROUND(K$4*$E179*VLOOKUP($C179,$C$9:$U$14,COLUMNS($C$9:S$14),0)*S$16,0)&amp;"～"&amp;ROUND(K$4*$E179*VLOOKUP($C179,$C$9:$U$14,COLUMNS($C$9:S$14),0)*S$17,0))</f>
        <v>165～297</v>
      </c>
      <c r="N179" s="4" t="str">
        <f>IF(VLOOKUP($C179,$C$9:$U$14,COLUMNS($C$9:T$14),0)="","",ROUND(L$4*$E179*VLOOKUP($C179,$C$9:$U$14,COLUMNS($C$9:T$14),0)*T$16,0)&amp;"～"&amp;ROUND(L$4*$E179*VLOOKUP($C179,$C$9:$U$14,COLUMNS($C$9:T$14),0)*T$17,0))</f>
        <v/>
      </c>
      <c r="O179" s="4" t="str">
        <f>IF(VLOOKUP($C179,$C$9:$U$14,COLUMNS($C$9:U$14),0)="","",ROUND(M$4*$E179*VLOOKUP($C179,$C$9:$U$14,COLUMNS($C$9:U$14),0)*U$16,0)&amp;"～"&amp;ROUND(M$4*$E179*VLOOKUP($C179,$C$9:$U$14,COLUMNS($C$9:U$14),0)*U$17,0))</f>
        <v/>
      </c>
      <c r="P179" s="4" t="str">
        <f>IF(VLOOKUP($C179,$C$9:$U$14,COLUMNS($C$9:L$14),0)="","",ROUND(D$4*$E179*VLOOKUP($C179,$C$9:$U$14,COLUMNS($C$9:L$14),0)*L$18,0)&amp;"～"&amp;ROUND(D$4*$E179*VLOOKUP($C179,$C$9:$U$14,COLUMNS($C$9:L$14),0)*L$19,0))</f>
        <v/>
      </c>
      <c r="Q179" s="4" t="str">
        <f>IF(VLOOKUP($C179,$C$9:$U$14,COLUMNS($C$9:M$14),0)="","",ROUND(E$4*$E179*VLOOKUP($C179,$C$9:$U$14,COLUMNS($C$9:M$14),0)*M$18,0)&amp;"～"&amp;ROUND(E$4*$E179*VLOOKUP($C179,$C$9:$U$14,COLUMNS($C$9:M$14),0)*M$19,0))</f>
        <v/>
      </c>
      <c r="R179" s="4" t="str">
        <f>IF(VLOOKUP($C179,$C$9:$U$14,COLUMNS($C$9:N$14),0)="","",ROUND(F$4*$E179*VLOOKUP($C179,$C$9:$U$14,COLUMNS($C$9:N$14),0)*N$18,0)&amp;"～"&amp;ROUND(F$4*$E179*VLOOKUP($C179,$C$9:$U$14,COLUMNS($C$9:N$14),0)*N$19,0))</f>
        <v>704～902</v>
      </c>
      <c r="S179" s="4" t="str">
        <f>IF(VLOOKUP($C179,$C$9:$U$14,COLUMNS($C$9:O$14),0)="","",ROUND(G$4*$E179*VLOOKUP($C179,$C$9:$U$14,COLUMNS($C$9:O$14),0)*O$18,0)&amp;"～"&amp;ROUND(G$4*$E179*VLOOKUP($C179,$C$9:$U$14,COLUMNS($C$9:O$14),0)*O$19,0))</f>
        <v/>
      </c>
      <c r="T179" s="4" t="str">
        <f>IF(VLOOKUP($C179,$C$9:$U$14,COLUMNS($C$9:P$14),0)="","",ROUND(H$4*$E179*VLOOKUP($C179,$C$9:$U$14,COLUMNS($C$9:P$14),0)*P$18,0)&amp;"～"&amp;ROUND(H$4*$E179*VLOOKUP($C179,$C$9:$U$14,COLUMNS($C$9:P$14),0)*P$19,0))</f>
        <v>158～203</v>
      </c>
      <c r="U179" s="4" t="str">
        <f>IF(VLOOKUP($C179,$C$9:$U$14,COLUMNS($C$9:Q$14),0)="","",ROUND(I$4*$E179*VLOOKUP($C179,$C$9:$U$14,COLUMNS($C$9:Q$14),0)*Q$18,0)&amp;"～"&amp;ROUND(I$4*$E179*VLOOKUP($C179,$C$9:$U$14,COLUMNS($C$9:Q$14),0)*Q$19,0))</f>
        <v/>
      </c>
      <c r="V179" s="4" t="str">
        <f>IF(VLOOKUP($C179,$C$9:$U$14,COLUMNS($C$9:R$14),0)="","",ROUND(J$4*$E179*VLOOKUP($C179,$C$9:$U$14,COLUMNS($C$9:R$14),0)*R$18,0)&amp;"～"&amp;ROUND(J$4*$E179*VLOOKUP($C179,$C$9:$U$14,COLUMNS($C$9:R$14),0)*R$19,0))</f>
        <v/>
      </c>
      <c r="W179" s="4" t="str">
        <f>IF(VLOOKUP($C179,$C$9:$U$14,COLUMNS($C$9:S$14),0)="","",ROUND(K$4*$E179*VLOOKUP($C179,$C$9:$U$14,COLUMNS($C$9:S$14),0)*S$18,0)&amp;"～"&amp;ROUND(K$4*$E179*VLOOKUP($C179,$C$9:$U$14,COLUMNS($C$9:S$14),0)*S$19,0))</f>
        <v>182～330</v>
      </c>
      <c r="X179" s="4" t="str">
        <f>IF(VLOOKUP($C179,$C$9:$U$14,COLUMNS($C$9:T$14),0)="","",ROUND(L$4*$E179*VLOOKUP($C179,$C$9:$U$14,COLUMNS($C$9:T$14),0)*T$18,0)&amp;"～"&amp;ROUND(L$4*$E179*VLOOKUP($C179,$C$9:$U$14,COLUMNS($C$9:T$14),0)*T$19,0))</f>
        <v/>
      </c>
      <c r="Y179" s="4"/>
      <c r="Z179" s="4">
        <f t="shared" si="29"/>
        <v>1019</v>
      </c>
      <c r="AA179" s="1">
        <f t="shared" si="32"/>
        <v>917</v>
      </c>
      <c r="AB179" s="1">
        <f>IF(C179&gt;2,0,ROUND(属性价值和能力评分!$F$38*一级属性!$H$17*装备属性!E179,0))</f>
        <v>578</v>
      </c>
      <c r="AC179" s="1">
        <f t="shared" si="30"/>
        <v>153</v>
      </c>
      <c r="AD179" s="1">
        <f t="shared" si="31"/>
        <v>306</v>
      </c>
    </row>
    <row r="180" spans="2:30">
      <c r="B180" s="1">
        <v>146</v>
      </c>
      <c r="C180" s="1">
        <f t="shared" si="33"/>
        <v>1</v>
      </c>
      <c r="D180" s="1">
        <f t="shared" si="34"/>
        <v>3</v>
      </c>
      <c r="E180" s="1">
        <f t="shared" si="28"/>
        <v>110</v>
      </c>
      <c r="F180" s="4" t="str">
        <f>IF(VLOOKUP($C180,$C$9:$U$14,COLUMNS($C$9:L$14),0)="","",ROUND(D$4*$E180*VLOOKUP($C180,$C$9:$U$14,COLUMNS($C$9:L$14),0)*L$16,0)&amp;"～"&amp;ROUND(D$4*$E180*VLOOKUP($C180,$C$9:$U$14,COLUMNS($C$9:L$14),0)*L$17,0))</f>
        <v/>
      </c>
      <c r="G180" s="4" t="str">
        <f>IF(VLOOKUP($C180,$C$9:$U$14,COLUMNS($C$9:M$14),0)="","",ROUND(E$4*$E180*VLOOKUP($C180,$C$9:$U$14,COLUMNS($C$9:M$14),0)*M$16,0)&amp;"～"&amp;ROUND(E$4*$E180*VLOOKUP($C180,$C$9:$U$14,COLUMNS($C$9:M$14),0)*M$17,0))</f>
        <v/>
      </c>
      <c r="H180" s="4" t="str">
        <f>IF(VLOOKUP($C180,$C$9:$U$14,COLUMNS($C$9:N$14),0)="","",ROUND(F$4*$E180*VLOOKUP($C180,$C$9:$U$14,COLUMNS($C$9:N$14),0)*N$16,0)&amp;"～"&amp;ROUND(F$4*$E180*VLOOKUP($C180,$C$9:$U$14,COLUMNS($C$9:N$14),0)*N$17,0))</f>
        <v>631～812</v>
      </c>
      <c r="I180" s="4" t="str">
        <f>IF(VLOOKUP($C180,$C$9:$U$14,COLUMNS($C$9:O$14),0)="","",ROUND(G$4*$E180*VLOOKUP($C180,$C$9:$U$14,COLUMNS($C$9:O$14),0)*O$16,0)&amp;"～"&amp;ROUND(G$4*$E180*VLOOKUP($C180,$C$9:$U$14,COLUMNS($C$9:O$14),0)*O$17,0))</f>
        <v/>
      </c>
      <c r="J180" s="4" t="str">
        <f>IF(VLOOKUP($C180,$C$9:$U$14,COLUMNS($C$9:P$14),0)="","",ROUND(H$4*$E180*VLOOKUP($C180,$C$9:$U$14,COLUMNS($C$9:P$14),0)*P$16,0)&amp;"～"&amp;ROUND(H$4*$E180*VLOOKUP($C180,$C$9:$U$14,COLUMNS($C$9:P$14),0)*P$17,0))</f>
        <v>142～183</v>
      </c>
      <c r="K180" s="4" t="str">
        <f>IF(VLOOKUP($C180,$C$9:$U$14,COLUMNS($C$9:Q$14),0)="","",ROUND(I$4*$E180*VLOOKUP($C180,$C$9:$U$14,COLUMNS($C$9:Q$14),0)*Q$16,0)&amp;"～"&amp;ROUND(I$4*$E180*VLOOKUP($C180,$C$9:$U$14,COLUMNS($C$9:Q$14),0)*Q$17,0))</f>
        <v/>
      </c>
      <c r="L180" s="4" t="str">
        <f>IF(VLOOKUP($C180,$C$9:$U$14,COLUMNS($C$9:R$14),0)="","",ROUND(J$4*$E180*VLOOKUP($C180,$C$9:$U$14,COLUMNS($C$9:R$14),0)*R$16,0)&amp;"～"&amp;ROUND(J$4*$E180*VLOOKUP($C180,$C$9:$U$14,COLUMNS($C$9:R$14),0)*R$17,0))</f>
        <v/>
      </c>
      <c r="M180" s="4" t="str">
        <f>IF(VLOOKUP($C180,$C$9:$U$14,COLUMNS($C$9:S$14),0)="","",ROUND(K$4*$E180*VLOOKUP($C180,$C$9:$U$14,COLUMNS($C$9:S$14),0)*S$16,0)&amp;"～"&amp;ROUND(K$4*$E180*VLOOKUP($C180,$C$9:$U$14,COLUMNS($C$9:S$14),0)*S$17,0))</f>
        <v>165～297</v>
      </c>
      <c r="N180" s="4" t="str">
        <f>IF(VLOOKUP($C180,$C$9:$U$14,COLUMNS($C$9:T$14),0)="","",ROUND(L$4*$E180*VLOOKUP($C180,$C$9:$U$14,COLUMNS($C$9:T$14),0)*T$16,0)&amp;"～"&amp;ROUND(L$4*$E180*VLOOKUP($C180,$C$9:$U$14,COLUMNS($C$9:T$14),0)*T$17,0))</f>
        <v/>
      </c>
      <c r="O180" s="4" t="str">
        <f>IF(VLOOKUP($C180,$C$9:$U$14,COLUMNS($C$9:U$14),0)="","",ROUND(M$4*$E180*VLOOKUP($C180,$C$9:$U$14,COLUMNS($C$9:U$14),0)*U$16,0)&amp;"～"&amp;ROUND(M$4*$E180*VLOOKUP($C180,$C$9:$U$14,COLUMNS($C$9:U$14),0)*U$17,0))</f>
        <v/>
      </c>
      <c r="P180" s="4" t="str">
        <f>IF(VLOOKUP($C180,$C$9:$U$14,COLUMNS($C$9:L$14),0)="","",ROUND(D$4*$E180*VLOOKUP($C180,$C$9:$U$14,COLUMNS($C$9:L$14),0)*L$18,0)&amp;"～"&amp;ROUND(D$4*$E180*VLOOKUP($C180,$C$9:$U$14,COLUMNS($C$9:L$14),0)*L$19,0))</f>
        <v/>
      </c>
      <c r="Q180" s="4" t="str">
        <f>IF(VLOOKUP($C180,$C$9:$U$14,COLUMNS($C$9:M$14),0)="","",ROUND(E$4*$E180*VLOOKUP($C180,$C$9:$U$14,COLUMNS($C$9:M$14),0)*M$18,0)&amp;"～"&amp;ROUND(E$4*$E180*VLOOKUP($C180,$C$9:$U$14,COLUMNS($C$9:M$14),0)*M$19,0))</f>
        <v/>
      </c>
      <c r="R180" s="4" t="str">
        <f>IF(VLOOKUP($C180,$C$9:$U$14,COLUMNS($C$9:N$14),0)="","",ROUND(F$4*$E180*VLOOKUP($C180,$C$9:$U$14,COLUMNS($C$9:N$14),0)*N$18,0)&amp;"～"&amp;ROUND(F$4*$E180*VLOOKUP($C180,$C$9:$U$14,COLUMNS($C$9:N$14),0)*N$19,0))</f>
        <v>704～902</v>
      </c>
      <c r="S180" s="4" t="str">
        <f>IF(VLOOKUP($C180,$C$9:$U$14,COLUMNS($C$9:O$14),0)="","",ROUND(G$4*$E180*VLOOKUP($C180,$C$9:$U$14,COLUMNS($C$9:O$14),0)*O$18,0)&amp;"～"&amp;ROUND(G$4*$E180*VLOOKUP($C180,$C$9:$U$14,COLUMNS($C$9:O$14),0)*O$19,0))</f>
        <v/>
      </c>
      <c r="T180" s="4" t="str">
        <f>IF(VLOOKUP($C180,$C$9:$U$14,COLUMNS($C$9:P$14),0)="","",ROUND(H$4*$E180*VLOOKUP($C180,$C$9:$U$14,COLUMNS($C$9:P$14),0)*P$18,0)&amp;"～"&amp;ROUND(H$4*$E180*VLOOKUP($C180,$C$9:$U$14,COLUMNS($C$9:P$14),0)*P$19,0))</f>
        <v>158～203</v>
      </c>
      <c r="U180" s="4" t="str">
        <f>IF(VLOOKUP($C180,$C$9:$U$14,COLUMNS($C$9:Q$14),0)="","",ROUND(I$4*$E180*VLOOKUP($C180,$C$9:$U$14,COLUMNS($C$9:Q$14),0)*Q$18,0)&amp;"～"&amp;ROUND(I$4*$E180*VLOOKUP($C180,$C$9:$U$14,COLUMNS($C$9:Q$14),0)*Q$19,0))</f>
        <v/>
      </c>
      <c r="V180" s="4" t="str">
        <f>IF(VLOOKUP($C180,$C$9:$U$14,COLUMNS($C$9:R$14),0)="","",ROUND(J$4*$E180*VLOOKUP($C180,$C$9:$U$14,COLUMNS($C$9:R$14),0)*R$18,0)&amp;"～"&amp;ROUND(J$4*$E180*VLOOKUP($C180,$C$9:$U$14,COLUMNS($C$9:R$14),0)*R$19,0))</f>
        <v/>
      </c>
      <c r="W180" s="4" t="str">
        <f>IF(VLOOKUP($C180,$C$9:$U$14,COLUMNS($C$9:S$14),0)="","",ROUND(K$4*$E180*VLOOKUP($C180,$C$9:$U$14,COLUMNS($C$9:S$14),0)*S$18,0)&amp;"～"&amp;ROUND(K$4*$E180*VLOOKUP($C180,$C$9:$U$14,COLUMNS($C$9:S$14),0)*S$19,0))</f>
        <v>182～330</v>
      </c>
      <c r="X180" s="4" t="str">
        <f>IF(VLOOKUP($C180,$C$9:$U$14,COLUMNS($C$9:T$14),0)="","",ROUND(L$4*$E180*VLOOKUP($C180,$C$9:$U$14,COLUMNS($C$9:T$14),0)*T$18,0)&amp;"～"&amp;ROUND(L$4*$E180*VLOOKUP($C180,$C$9:$U$14,COLUMNS($C$9:T$14),0)*T$19,0))</f>
        <v/>
      </c>
      <c r="Y180" s="4"/>
      <c r="Z180" s="4">
        <f t="shared" si="29"/>
        <v>1019</v>
      </c>
      <c r="AA180" s="1">
        <f t="shared" si="32"/>
        <v>917</v>
      </c>
      <c r="AB180" s="1">
        <f>IF(C180&gt;2,0,ROUND(属性价值和能力评分!$F$38*一级属性!$H$17*装备属性!E180,0))</f>
        <v>578</v>
      </c>
      <c r="AC180" s="1">
        <f t="shared" si="30"/>
        <v>153</v>
      </c>
      <c r="AD180" s="1">
        <f t="shared" si="31"/>
        <v>306</v>
      </c>
    </row>
    <row r="181" spans="2:30">
      <c r="B181" s="1">
        <v>147</v>
      </c>
      <c r="C181" s="1">
        <f t="shared" si="33"/>
        <v>1</v>
      </c>
      <c r="D181" s="1">
        <f t="shared" si="34"/>
        <v>4</v>
      </c>
      <c r="E181" s="1">
        <f t="shared" si="28"/>
        <v>110</v>
      </c>
      <c r="F181" s="4" t="str">
        <f>IF(VLOOKUP($C181,$C$9:$U$14,COLUMNS($C$9:L$14),0)="","",ROUND(D$4*$E181*VLOOKUP($C181,$C$9:$U$14,COLUMNS($C$9:L$14),0)*L$16,0)&amp;"～"&amp;ROUND(D$4*$E181*VLOOKUP($C181,$C$9:$U$14,COLUMNS($C$9:L$14),0)*L$17,0))</f>
        <v/>
      </c>
      <c r="G181" s="4" t="str">
        <f>IF(VLOOKUP($C181,$C$9:$U$14,COLUMNS($C$9:M$14),0)="","",ROUND(E$4*$E181*VLOOKUP($C181,$C$9:$U$14,COLUMNS($C$9:M$14),0)*M$16,0)&amp;"～"&amp;ROUND(E$4*$E181*VLOOKUP($C181,$C$9:$U$14,COLUMNS($C$9:M$14),0)*M$17,0))</f>
        <v/>
      </c>
      <c r="H181" s="4" t="str">
        <f>IF(VLOOKUP($C181,$C$9:$U$14,COLUMNS($C$9:N$14),0)="","",ROUND(F$4*$E181*VLOOKUP($C181,$C$9:$U$14,COLUMNS($C$9:N$14),0)*N$16,0)&amp;"～"&amp;ROUND(F$4*$E181*VLOOKUP($C181,$C$9:$U$14,COLUMNS($C$9:N$14),0)*N$17,0))</f>
        <v>631～812</v>
      </c>
      <c r="I181" s="4" t="str">
        <f>IF(VLOOKUP($C181,$C$9:$U$14,COLUMNS($C$9:O$14),0)="","",ROUND(G$4*$E181*VLOOKUP($C181,$C$9:$U$14,COLUMNS($C$9:O$14),0)*O$16,0)&amp;"～"&amp;ROUND(G$4*$E181*VLOOKUP($C181,$C$9:$U$14,COLUMNS($C$9:O$14),0)*O$17,0))</f>
        <v/>
      </c>
      <c r="J181" s="4" t="str">
        <f>IF(VLOOKUP($C181,$C$9:$U$14,COLUMNS($C$9:P$14),0)="","",ROUND(H$4*$E181*VLOOKUP($C181,$C$9:$U$14,COLUMNS($C$9:P$14),0)*P$16,0)&amp;"～"&amp;ROUND(H$4*$E181*VLOOKUP($C181,$C$9:$U$14,COLUMNS($C$9:P$14),0)*P$17,0))</f>
        <v>142～183</v>
      </c>
      <c r="K181" s="4" t="str">
        <f>IF(VLOOKUP($C181,$C$9:$U$14,COLUMNS($C$9:Q$14),0)="","",ROUND(I$4*$E181*VLOOKUP($C181,$C$9:$U$14,COLUMNS($C$9:Q$14),0)*Q$16,0)&amp;"～"&amp;ROUND(I$4*$E181*VLOOKUP($C181,$C$9:$U$14,COLUMNS($C$9:Q$14),0)*Q$17,0))</f>
        <v/>
      </c>
      <c r="L181" s="4" t="str">
        <f>IF(VLOOKUP($C181,$C$9:$U$14,COLUMNS($C$9:R$14),0)="","",ROUND(J$4*$E181*VLOOKUP($C181,$C$9:$U$14,COLUMNS($C$9:R$14),0)*R$16,0)&amp;"～"&amp;ROUND(J$4*$E181*VLOOKUP($C181,$C$9:$U$14,COLUMNS($C$9:R$14),0)*R$17,0))</f>
        <v/>
      </c>
      <c r="M181" s="4" t="str">
        <f>IF(VLOOKUP($C181,$C$9:$U$14,COLUMNS($C$9:S$14),0)="","",ROUND(K$4*$E181*VLOOKUP($C181,$C$9:$U$14,COLUMNS($C$9:S$14),0)*S$16,0)&amp;"～"&amp;ROUND(K$4*$E181*VLOOKUP($C181,$C$9:$U$14,COLUMNS($C$9:S$14),0)*S$17,0))</f>
        <v>165～297</v>
      </c>
      <c r="N181" s="4" t="str">
        <f>IF(VLOOKUP($C181,$C$9:$U$14,COLUMNS($C$9:T$14),0)="","",ROUND(L$4*$E181*VLOOKUP($C181,$C$9:$U$14,COLUMNS($C$9:T$14),0)*T$16,0)&amp;"～"&amp;ROUND(L$4*$E181*VLOOKUP($C181,$C$9:$U$14,COLUMNS($C$9:T$14),0)*T$17,0))</f>
        <v/>
      </c>
      <c r="O181" s="4" t="str">
        <f>IF(VLOOKUP($C181,$C$9:$U$14,COLUMNS($C$9:U$14),0)="","",ROUND(M$4*$E181*VLOOKUP($C181,$C$9:$U$14,COLUMNS($C$9:U$14),0)*U$16,0)&amp;"～"&amp;ROUND(M$4*$E181*VLOOKUP($C181,$C$9:$U$14,COLUMNS($C$9:U$14),0)*U$17,0))</f>
        <v/>
      </c>
      <c r="P181" s="4" t="str">
        <f>IF(VLOOKUP($C181,$C$9:$U$14,COLUMNS($C$9:L$14),0)="","",ROUND(D$4*$E181*VLOOKUP($C181,$C$9:$U$14,COLUMNS($C$9:L$14),0)*L$18,0)&amp;"～"&amp;ROUND(D$4*$E181*VLOOKUP($C181,$C$9:$U$14,COLUMNS($C$9:L$14),0)*L$19,0))</f>
        <v/>
      </c>
      <c r="Q181" s="4" t="str">
        <f>IF(VLOOKUP($C181,$C$9:$U$14,COLUMNS($C$9:M$14),0)="","",ROUND(E$4*$E181*VLOOKUP($C181,$C$9:$U$14,COLUMNS($C$9:M$14),0)*M$18,0)&amp;"～"&amp;ROUND(E$4*$E181*VLOOKUP($C181,$C$9:$U$14,COLUMNS($C$9:M$14),0)*M$19,0))</f>
        <v/>
      </c>
      <c r="R181" s="4" t="str">
        <f>IF(VLOOKUP($C181,$C$9:$U$14,COLUMNS($C$9:N$14),0)="","",ROUND(F$4*$E181*VLOOKUP($C181,$C$9:$U$14,COLUMNS($C$9:N$14),0)*N$18,0)&amp;"～"&amp;ROUND(F$4*$E181*VLOOKUP($C181,$C$9:$U$14,COLUMNS($C$9:N$14),0)*N$19,0))</f>
        <v>704～902</v>
      </c>
      <c r="S181" s="4" t="str">
        <f>IF(VLOOKUP($C181,$C$9:$U$14,COLUMNS($C$9:O$14),0)="","",ROUND(G$4*$E181*VLOOKUP($C181,$C$9:$U$14,COLUMNS($C$9:O$14),0)*O$18,0)&amp;"～"&amp;ROUND(G$4*$E181*VLOOKUP($C181,$C$9:$U$14,COLUMNS($C$9:O$14),0)*O$19,0))</f>
        <v/>
      </c>
      <c r="T181" s="4" t="str">
        <f>IF(VLOOKUP($C181,$C$9:$U$14,COLUMNS($C$9:P$14),0)="","",ROUND(H$4*$E181*VLOOKUP($C181,$C$9:$U$14,COLUMNS($C$9:P$14),0)*P$18,0)&amp;"～"&amp;ROUND(H$4*$E181*VLOOKUP($C181,$C$9:$U$14,COLUMNS($C$9:P$14),0)*P$19,0))</f>
        <v>158～203</v>
      </c>
      <c r="U181" s="4" t="str">
        <f>IF(VLOOKUP($C181,$C$9:$U$14,COLUMNS($C$9:Q$14),0)="","",ROUND(I$4*$E181*VLOOKUP($C181,$C$9:$U$14,COLUMNS($C$9:Q$14),0)*Q$18,0)&amp;"～"&amp;ROUND(I$4*$E181*VLOOKUP($C181,$C$9:$U$14,COLUMNS($C$9:Q$14),0)*Q$19,0))</f>
        <v/>
      </c>
      <c r="V181" s="4" t="str">
        <f>IF(VLOOKUP($C181,$C$9:$U$14,COLUMNS($C$9:R$14),0)="","",ROUND(J$4*$E181*VLOOKUP($C181,$C$9:$U$14,COLUMNS($C$9:R$14),0)*R$18,0)&amp;"～"&amp;ROUND(J$4*$E181*VLOOKUP($C181,$C$9:$U$14,COLUMNS($C$9:R$14),0)*R$19,0))</f>
        <v/>
      </c>
      <c r="W181" s="4" t="str">
        <f>IF(VLOOKUP($C181,$C$9:$U$14,COLUMNS($C$9:S$14),0)="","",ROUND(K$4*$E181*VLOOKUP($C181,$C$9:$U$14,COLUMNS($C$9:S$14),0)*S$18,0)&amp;"～"&amp;ROUND(K$4*$E181*VLOOKUP($C181,$C$9:$U$14,COLUMNS($C$9:S$14),0)*S$19,0))</f>
        <v>182～330</v>
      </c>
      <c r="X181" s="4" t="str">
        <f>IF(VLOOKUP($C181,$C$9:$U$14,COLUMNS($C$9:T$14),0)="","",ROUND(L$4*$E181*VLOOKUP($C181,$C$9:$U$14,COLUMNS($C$9:T$14),0)*T$18,0)&amp;"～"&amp;ROUND(L$4*$E181*VLOOKUP($C181,$C$9:$U$14,COLUMNS($C$9:T$14),0)*T$19,0))</f>
        <v/>
      </c>
      <c r="Y181" s="4"/>
      <c r="Z181" s="4">
        <f t="shared" si="29"/>
        <v>1019</v>
      </c>
      <c r="AA181" s="1">
        <f t="shared" si="32"/>
        <v>917</v>
      </c>
      <c r="AB181" s="1">
        <f>IF(C181&gt;2,0,ROUND(属性价值和能力评分!$F$38*一级属性!$H$17*装备属性!E181,0))</f>
        <v>578</v>
      </c>
      <c r="AC181" s="1">
        <f t="shared" si="30"/>
        <v>153</v>
      </c>
      <c r="AD181" s="1">
        <f t="shared" si="31"/>
        <v>306</v>
      </c>
    </row>
    <row r="182" spans="2:30">
      <c r="B182" s="1">
        <v>148</v>
      </c>
      <c r="C182" s="1">
        <f t="shared" si="33"/>
        <v>1</v>
      </c>
      <c r="D182" s="1">
        <f t="shared" si="34"/>
        <v>5</v>
      </c>
      <c r="E182" s="1">
        <f t="shared" si="28"/>
        <v>110</v>
      </c>
      <c r="F182" s="4" t="str">
        <f>IF(VLOOKUP($C182,$C$9:$U$14,COLUMNS($C$9:L$14),0)="","",ROUND(D$4*$E182*VLOOKUP($C182,$C$9:$U$14,COLUMNS($C$9:L$14),0)*L$16,0)&amp;"～"&amp;ROUND(D$4*$E182*VLOOKUP($C182,$C$9:$U$14,COLUMNS($C$9:L$14),0)*L$17,0))</f>
        <v/>
      </c>
      <c r="G182" s="4" t="str">
        <f>IF(VLOOKUP($C182,$C$9:$U$14,COLUMNS($C$9:M$14),0)="","",ROUND(E$4*$E182*VLOOKUP($C182,$C$9:$U$14,COLUMNS($C$9:M$14),0)*M$16,0)&amp;"～"&amp;ROUND(E$4*$E182*VLOOKUP($C182,$C$9:$U$14,COLUMNS($C$9:M$14),0)*M$17,0))</f>
        <v/>
      </c>
      <c r="H182" s="4" t="str">
        <f>IF(VLOOKUP($C182,$C$9:$U$14,COLUMNS($C$9:N$14),0)="","",ROUND(F$4*$E182*VLOOKUP($C182,$C$9:$U$14,COLUMNS($C$9:N$14),0)*N$16,0)&amp;"～"&amp;ROUND(F$4*$E182*VLOOKUP($C182,$C$9:$U$14,COLUMNS($C$9:N$14),0)*N$17,0))</f>
        <v>631～812</v>
      </c>
      <c r="I182" s="4" t="str">
        <f>IF(VLOOKUP($C182,$C$9:$U$14,COLUMNS($C$9:O$14),0)="","",ROUND(G$4*$E182*VLOOKUP($C182,$C$9:$U$14,COLUMNS($C$9:O$14),0)*O$16,0)&amp;"～"&amp;ROUND(G$4*$E182*VLOOKUP($C182,$C$9:$U$14,COLUMNS($C$9:O$14),0)*O$17,0))</f>
        <v/>
      </c>
      <c r="J182" s="4" t="str">
        <f>IF(VLOOKUP($C182,$C$9:$U$14,COLUMNS($C$9:P$14),0)="","",ROUND(H$4*$E182*VLOOKUP($C182,$C$9:$U$14,COLUMNS($C$9:P$14),0)*P$16,0)&amp;"～"&amp;ROUND(H$4*$E182*VLOOKUP($C182,$C$9:$U$14,COLUMNS($C$9:P$14),0)*P$17,0))</f>
        <v>142～183</v>
      </c>
      <c r="K182" s="4" t="str">
        <f>IF(VLOOKUP($C182,$C$9:$U$14,COLUMNS($C$9:Q$14),0)="","",ROUND(I$4*$E182*VLOOKUP($C182,$C$9:$U$14,COLUMNS($C$9:Q$14),0)*Q$16,0)&amp;"～"&amp;ROUND(I$4*$E182*VLOOKUP($C182,$C$9:$U$14,COLUMNS($C$9:Q$14),0)*Q$17,0))</f>
        <v/>
      </c>
      <c r="L182" s="4" t="str">
        <f>IF(VLOOKUP($C182,$C$9:$U$14,COLUMNS($C$9:R$14),0)="","",ROUND(J$4*$E182*VLOOKUP($C182,$C$9:$U$14,COLUMNS($C$9:R$14),0)*R$16,0)&amp;"～"&amp;ROUND(J$4*$E182*VLOOKUP($C182,$C$9:$U$14,COLUMNS($C$9:R$14),0)*R$17,0))</f>
        <v/>
      </c>
      <c r="M182" s="4" t="str">
        <f>IF(VLOOKUP($C182,$C$9:$U$14,COLUMNS($C$9:S$14),0)="","",ROUND(K$4*$E182*VLOOKUP($C182,$C$9:$U$14,COLUMNS($C$9:S$14),0)*S$16,0)&amp;"～"&amp;ROUND(K$4*$E182*VLOOKUP($C182,$C$9:$U$14,COLUMNS($C$9:S$14),0)*S$17,0))</f>
        <v>165～297</v>
      </c>
      <c r="N182" s="4" t="str">
        <f>IF(VLOOKUP($C182,$C$9:$U$14,COLUMNS($C$9:T$14),0)="","",ROUND(L$4*$E182*VLOOKUP($C182,$C$9:$U$14,COLUMNS($C$9:T$14),0)*T$16,0)&amp;"～"&amp;ROUND(L$4*$E182*VLOOKUP($C182,$C$9:$U$14,COLUMNS($C$9:T$14),0)*T$17,0))</f>
        <v/>
      </c>
      <c r="O182" s="4" t="str">
        <f>IF(VLOOKUP($C182,$C$9:$U$14,COLUMNS($C$9:U$14),0)="","",ROUND(M$4*$E182*VLOOKUP($C182,$C$9:$U$14,COLUMNS($C$9:U$14),0)*U$16,0)&amp;"～"&amp;ROUND(M$4*$E182*VLOOKUP($C182,$C$9:$U$14,COLUMNS($C$9:U$14),0)*U$17,0))</f>
        <v/>
      </c>
      <c r="P182" s="4" t="str">
        <f>IF(VLOOKUP($C182,$C$9:$U$14,COLUMNS($C$9:L$14),0)="","",ROUND(D$4*$E182*VLOOKUP($C182,$C$9:$U$14,COLUMNS($C$9:L$14),0)*L$18,0)&amp;"～"&amp;ROUND(D$4*$E182*VLOOKUP($C182,$C$9:$U$14,COLUMNS($C$9:L$14),0)*L$19,0))</f>
        <v/>
      </c>
      <c r="Q182" s="4" t="str">
        <f>IF(VLOOKUP($C182,$C$9:$U$14,COLUMNS($C$9:M$14),0)="","",ROUND(E$4*$E182*VLOOKUP($C182,$C$9:$U$14,COLUMNS($C$9:M$14),0)*M$18,0)&amp;"～"&amp;ROUND(E$4*$E182*VLOOKUP($C182,$C$9:$U$14,COLUMNS($C$9:M$14),0)*M$19,0))</f>
        <v/>
      </c>
      <c r="R182" s="4" t="str">
        <f>IF(VLOOKUP($C182,$C$9:$U$14,COLUMNS($C$9:N$14),0)="","",ROUND(F$4*$E182*VLOOKUP($C182,$C$9:$U$14,COLUMNS($C$9:N$14),0)*N$18,0)&amp;"～"&amp;ROUND(F$4*$E182*VLOOKUP($C182,$C$9:$U$14,COLUMNS($C$9:N$14),0)*N$19,0))</f>
        <v>704～902</v>
      </c>
      <c r="S182" s="4" t="str">
        <f>IF(VLOOKUP($C182,$C$9:$U$14,COLUMNS($C$9:O$14),0)="","",ROUND(G$4*$E182*VLOOKUP($C182,$C$9:$U$14,COLUMNS($C$9:O$14),0)*O$18,0)&amp;"～"&amp;ROUND(G$4*$E182*VLOOKUP($C182,$C$9:$U$14,COLUMNS($C$9:O$14),0)*O$19,0))</f>
        <v/>
      </c>
      <c r="T182" s="4" t="str">
        <f>IF(VLOOKUP($C182,$C$9:$U$14,COLUMNS($C$9:P$14),0)="","",ROUND(H$4*$E182*VLOOKUP($C182,$C$9:$U$14,COLUMNS($C$9:P$14),0)*P$18,0)&amp;"～"&amp;ROUND(H$4*$E182*VLOOKUP($C182,$C$9:$U$14,COLUMNS($C$9:P$14),0)*P$19,0))</f>
        <v>158～203</v>
      </c>
      <c r="U182" s="4" t="str">
        <f>IF(VLOOKUP($C182,$C$9:$U$14,COLUMNS($C$9:Q$14),0)="","",ROUND(I$4*$E182*VLOOKUP($C182,$C$9:$U$14,COLUMNS($C$9:Q$14),0)*Q$18,0)&amp;"～"&amp;ROUND(I$4*$E182*VLOOKUP($C182,$C$9:$U$14,COLUMNS($C$9:Q$14),0)*Q$19,0))</f>
        <v/>
      </c>
      <c r="V182" s="4" t="str">
        <f>IF(VLOOKUP($C182,$C$9:$U$14,COLUMNS($C$9:R$14),0)="","",ROUND(J$4*$E182*VLOOKUP($C182,$C$9:$U$14,COLUMNS($C$9:R$14),0)*R$18,0)&amp;"～"&amp;ROUND(J$4*$E182*VLOOKUP($C182,$C$9:$U$14,COLUMNS($C$9:R$14),0)*R$19,0))</f>
        <v/>
      </c>
      <c r="W182" s="4" t="str">
        <f>IF(VLOOKUP($C182,$C$9:$U$14,COLUMNS($C$9:S$14),0)="","",ROUND(K$4*$E182*VLOOKUP($C182,$C$9:$U$14,COLUMNS($C$9:S$14),0)*S$18,0)&amp;"～"&amp;ROUND(K$4*$E182*VLOOKUP($C182,$C$9:$U$14,COLUMNS($C$9:S$14),0)*S$19,0))</f>
        <v>182～330</v>
      </c>
      <c r="X182" s="4" t="str">
        <f>IF(VLOOKUP($C182,$C$9:$U$14,COLUMNS($C$9:T$14),0)="","",ROUND(L$4*$E182*VLOOKUP($C182,$C$9:$U$14,COLUMNS($C$9:T$14),0)*T$18,0)&amp;"～"&amp;ROUND(L$4*$E182*VLOOKUP($C182,$C$9:$U$14,COLUMNS($C$9:T$14),0)*T$19,0))</f>
        <v/>
      </c>
      <c r="Y182" s="4"/>
      <c r="Z182" s="4">
        <f t="shared" si="29"/>
        <v>1019</v>
      </c>
      <c r="AA182" s="1">
        <f t="shared" si="32"/>
        <v>917</v>
      </c>
      <c r="AB182" s="1">
        <f>IF(C182&gt;2,0,ROUND(属性价值和能力评分!$F$38*一级属性!$H$17*装备属性!E182,0))</f>
        <v>578</v>
      </c>
      <c r="AC182" s="1">
        <f t="shared" si="30"/>
        <v>153</v>
      </c>
      <c r="AD182" s="1">
        <f t="shared" si="31"/>
        <v>306</v>
      </c>
    </row>
    <row r="183" spans="2:30">
      <c r="B183" s="1">
        <v>149</v>
      </c>
      <c r="C183" s="1">
        <f t="shared" si="33"/>
        <v>1</v>
      </c>
      <c r="D183" s="1">
        <f t="shared" si="34"/>
        <v>6</v>
      </c>
      <c r="E183" s="1">
        <f t="shared" si="28"/>
        <v>110</v>
      </c>
      <c r="F183" s="4" t="str">
        <f>IF(VLOOKUP($C183,$C$9:$U$14,COLUMNS($C$9:L$14),0)="","",ROUND(D$4*$E183*VLOOKUP($C183,$C$9:$U$14,COLUMNS($C$9:L$14),0)*L$16,0)&amp;"～"&amp;ROUND(D$4*$E183*VLOOKUP($C183,$C$9:$U$14,COLUMNS($C$9:L$14),0)*L$17,0))</f>
        <v/>
      </c>
      <c r="G183" s="4" t="str">
        <f>IF(VLOOKUP($C183,$C$9:$U$14,COLUMNS($C$9:M$14),0)="","",ROUND(E$4*$E183*VLOOKUP($C183,$C$9:$U$14,COLUMNS($C$9:M$14),0)*M$16,0)&amp;"～"&amp;ROUND(E$4*$E183*VLOOKUP($C183,$C$9:$U$14,COLUMNS($C$9:M$14),0)*M$17,0))</f>
        <v/>
      </c>
      <c r="H183" s="4" t="str">
        <f>IF(VLOOKUP($C183,$C$9:$U$14,COLUMNS($C$9:N$14),0)="","",ROUND(F$4*$E183*VLOOKUP($C183,$C$9:$U$14,COLUMNS($C$9:N$14),0)*N$16,0)&amp;"～"&amp;ROUND(F$4*$E183*VLOOKUP($C183,$C$9:$U$14,COLUMNS($C$9:N$14),0)*N$17,0))</f>
        <v>631～812</v>
      </c>
      <c r="I183" s="4" t="str">
        <f>IF(VLOOKUP($C183,$C$9:$U$14,COLUMNS($C$9:O$14),0)="","",ROUND(G$4*$E183*VLOOKUP($C183,$C$9:$U$14,COLUMNS($C$9:O$14),0)*O$16,0)&amp;"～"&amp;ROUND(G$4*$E183*VLOOKUP($C183,$C$9:$U$14,COLUMNS($C$9:O$14),0)*O$17,0))</f>
        <v/>
      </c>
      <c r="J183" s="4" t="str">
        <f>IF(VLOOKUP($C183,$C$9:$U$14,COLUMNS($C$9:P$14),0)="","",ROUND(H$4*$E183*VLOOKUP($C183,$C$9:$U$14,COLUMNS($C$9:P$14),0)*P$16,0)&amp;"～"&amp;ROUND(H$4*$E183*VLOOKUP($C183,$C$9:$U$14,COLUMNS($C$9:P$14),0)*P$17,0))</f>
        <v>142～183</v>
      </c>
      <c r="K183" s="4" t="str">
        <f>IF(VLOOKUP($C183,$C$9:$U$14,COLUMNS($C$9:Q$14),0)="","",ROUND(I$4*$E183*VLOOKUP($C183,$C$9:$U$14,COLUMNS($C$9:Q$14),0)*Q$16,0)&amp;"～"&amp;ROUND(I$4*$E183*VLOOKUP($C183,$C$9:$U$14,COLUMNS($C$9:Q$14),0)*Q$17,0))</f>
        <v/>
      </c>
      <c r="L183" s="4" t="str">
        <f>IF(VLOOKUP($C183,$C$9:$U$14,COLUMNS($C$9:R$14),0)="","",ROUND(J$4*$E183*VLOOKUP($C183,$C$9:$U$14,COLUMNS($C$9:R$14),0)*R$16,0)&amp;"～"&amp;ROUND(J$4*$E183*VLOOKUP($C183,$C$9:$U$14,COLUMNS($C$9:R$14),0)*R$17,0))</f>
        <v/>
      </c>
      <c r="M183" s="4" t="str">
        <f>IF(VLOOKUP($C183,$C$9:$U$14,COLUMNS($C$9:S$14),0)="","",ROUND(K$4*$E183*VLOOKUP($C183,$C$9:$U$14,COLUMNS($C$9:S$14),0)*S$16,0)&amp;"～"&amp;ROUND(K$4*$E183*VLOOKUP($C183,$C$9:$U$14,COLUMNS($C$9:S$14),0)*S$17,0))</f>
        <v>165～297</v>
      </c>
      <c r="N183" s="4" t="str">
        <f>IF(VLOOKUP($C183,$C$9:$U$14,COLUMNS($C$9:T$14),0)="","",ROUND(L$4*$E183*VLOOKUP($C183,$C$9:$U$14,COLUMNS($C$9:T$14),0)*T$16,0)&amp;"～"&amp;ROUND(L$4*$E183*VLOOKUP($C183,$C$9:$U$14,COLUMNS($C$9:T$14),0)*T$17,0))</f>
        <v/>
      </c>
      <c r="O183" s="4" t="str">
        <f>IF(VLOOKUP($C183,$C$9:$U$14,COLUMNS($C$9:U$14),0)="","",ROUND(M$4*$E183*VLOOKUP($C183,$C$9:$U$14,COLUMNS($C$9:U$14),0)*U$16,0)&amp;"～"&amp;ROUND(M$4*$E183*VLOOKUP($C183,$C$9:$U$14,COLUMNS($C$9:U$14),0)*U$17,0))</f>
        <v/>
      </c>
      <c r="P183" s="4" t="str">
        <f>IF(VLOOKUP($C183,$C$9:$U$14,COLUMNS($C$9:L$14),0)="","",ROUND(D$4*$E183*VLOOKUP($C183,$C$9:$U$14,COLUMNS($C$9:L$14),0)*L$18,0)&amp;"～"&amp;ROUND(D$4*$E183*VLOOKUP($C183,$C$9:$U$14,COLUMNS($C$9:L$14),0)*L$19,0))</f>
        <v/>
      </c>
      <c r="Q183" s="4" t="str">
        <f>IF(VLOOKUP($C183,$C$9:$U$14,COLUMNS($C$9:M$14),0)="","",ROUND(E$4*$E183*VLOOKUP($C183,$C$9:$U$14,COLUMNS($C$9:M$14),0)*M$18,0)&amp;"～"&amp;ROUND(E$4*$E183*VLOOKUP($C183,$C$9:$U$14,COLUMNS($C$9:M$14),0)*M$19,0))</f>
        <v/>
      </c>
      <c r="R183" s="4" t="str">
        <f>IF(VLOOKUP($C183,$C$9:$U$14,COLUMNS($C$9:N$14),0)="","",ROUND(F$4*$E183*VLOOKUP($C183,$C$9:$U$14,COLUMNS($C$9:N$14),0)*N$18,0)&amp;"～"&amp;ROUND(F$4*$E183*VLOOKUP($C183,$C$9:$U$14,COLUMNS($C$9:N$14),0)*N$19,0))</f>
        <v>704～902</v>
      </c>
      <c r="S183" s="4" t="str">
        <f>IF(VLOOKUP($C183,$C$9:$U$14,COLUMNS($C$9:O$14),0)="","",ROUND(G$4*$E183*VLOOKUP($C183,$C$9:$U$14,COLUMNS($C$9:O$14),0)*O$18,0)&amp;"～"&amp;ROUND(G$4*$E183*VLOOKUP($C183,$C$9:$U$14,COLUMNS($C$9:O$14),0)*O$19,0))</f>
        <v/>
      </c>
      <c r="T183" s="4" t="str">
        <f>IF(VLOOKUP($C183,$C$9:$U$14,COLUMNS($C$9:P$14),0)="","",ROUND(H$4*$E183*VLOOKUP($C183,$C$9:$U$14,COLUMNS($C$9:P$14),0)*P$18,0)&amp;"～"&amp;ROUND(H$4*$E183*VLOOKUP($C183,$C$9:$U$14,COLUMNS($C$9:P$14),0)*P$19,0))</f>
        <v>158～203</v>
      </c>
      <c r="U183" s="4" t="str">
        <f>IF(VLOOKUP($C183,$C$9:$U$14,COLUMNS($C$9:Q$14),0)="","",ROUND(I$4*$E183*VLOOKUP($C183,$C$9:$U$14,COLUMNS($C$9:Q$14),0)*Q$18,0)&amp;"～"&amp;ROUND(I$4*$E183*VLOOKUP($C183,$C$9:$U$14,COLUMNS($C$9:Q$14),0)*Q$19,0))</f>
        <v/>
      </c>
      <c r="V183" s="4" t="str">
        <f>IF(VLOOKUP($C183,$C$9:$U$14,COLUMNS($C$9:R$14),0)="","",ROUND(J$4*$E183*VLOOKUP($C183,$C$9:$U$14,COLUMNS($C$9:R$14),0)*R$18,0)&amp;"～"&amp;ROUND(J$4*$E183*VLOOKUP($C183,$C$9:$U$14,COLUMNS($C$9:R$14),0)*R$19,0))</f>
        <v/>
      </c>
      <c r="W183" s="4" t="str">
        <f>IF(VLOOKUP($C183,$C$9:$U$14,COLUMNS($C$9:S$14),0)="","",ROUND(K$4*$E183*VLOOKUP($C183,$C$9:$U$14,COLUMNS($C$9:S$14),0)*S$18,0)&amp;"～"&amp;ROUND(K$4*$E183*VLOOKUP($C183,$C$9:$U$14,COLUMNS($C$9:S$14),0)*S$19,0))</f>
        <v>182～330</v>
      </c>
      <c r="X183" s="4" t="str">
        <f>IF(VLOOKUP($C183,$C$9:$U$14,COLUMNS($C$9:T$14),0)="","",ROUND(L$4*$E183*VLOOKUP($C183,$C$9:$U$14,COLUMNS($C$9:T$14),0)*T$18,0)&amp;"～"&amp;ROUND(L$4*$E183*VLOOKUP($C183,$C$9:$U$14,COLUMNS($C$9:T$14),0)*T$19,0))</f>
        <v/>
      </c>
      <c r="Y183" s="4"/>
      <c r="Z183" s="4">
        <f t="shared" si="29"/>
        <v>1019</v>
      </c>
      <c r="AA183" s="1">
        <f t="shared" si="32"/>
        <v>917</v>
      </c>
      <c r="AB183" s="1">
        <f>IF(C183&gt;2,0,ROUND(属性价值和能力评分!$F$38*一级属性!$H$17*装备属性!E183,0))</f>
        <v>578</v>
      </c>
      <c r="AC183" s="1">
        <f t="shared" si="30"/>
        <v>153</v>
      </c>
      <c r="AD183" s="1">
        <f t="shared" si="31"/>
        <v>306</v>
      </c>
    </row>
    <row r="184" spans="2:30">
      <c r="B184" s="1">
        <v>150</v>
      </c>
      <c r="C184" s="1">
        <f t="shared" si="33"/>
        <v>2</v>
      </c>
      <c r="D184" s="1">
        <f t="shared" si="34"/>
        <v>7</v>
      </c>
      <c r="E184" s="1">
        <f t="shared" si="28"/>
        <v>110</v>
      </c>
      <c r="F184" s="4" t="str">
        <f>IF(VLOOKUP($C184,$C$9:$U$14,COLUMNS($C$9:L$14),0)="","",ROUND(D$4*$E184*VLOOKUP($C184,$C$9:$U$14,COLUMNS($C$9:L$14),0)*L$16,0)&amp;"～"&amp;ROUND(D$4*$E184*VLOOKUP($C184,$C$9:$U$14,COLUMNS($C$9:L$14),0)*L$17,0))</f>
        <v>505～649</v>
      </c>
      <c r="G184" s="4" t="str">
        <f>IF(VLOOKUP($C184,$C$9:$U$14,COLUMNS($C$9:M$14),0)="","",ROUND(E$4*$E184*VLOOKUP($C184,$C$9:$U$14,COLUMNS($C$9:M$14),0)*M$16,0)&amp;"～"&amp;ROUND(E$4*$E184*VLOOKUP($C184,$C$9:$U$14,COLUMNS($C$9:M$14),0)*M$17,0))</f>
        <v/>
      </c>
      <c r="H184" s="4" t="str">
        <f>IF(VLOOKUP($C184,$C$9:$U$14,COLUMNS($C$9:N$14),0)="","",ROUND(F$4*$E184*VLOOKUP($C184,$C$9:$U$14,COLUMNS($C$9:N$14),0)*N$16,0)&amp;"～"&amp;ROUND(F$4*$E184*VLOOKUP($C184,$C$9:$U$14,COLUMNS($C$9:N$14),0)*N$17,0))</f>
        <v/>
      </c>
      <c r="I184" s="4" t="str">
        <f>IF(VLOOKUP($C184,$C$9:$U$14,COLUMNS($C$9:O$14),0)="","",ROUND(G$4*$E184*VLOOKUP($C184,$C$9:$U$14,COLUMNS($C$9:O$14),0)*O$16,0)&amp;"～"&amp;ROUND(G$4*$E184*VLOOKUP($C184,$C$9:$U$14,COLUMNS($C$9:O$14),0)*O$17,0))</f>
        <v>158～203</v>
      </c>
      <c r="J184" s="4" t="str">
        <f>IF(VLOOKUP($C184,$C$9:$U$14,COLUMNS($C$9:P$14),0)="","",ROUND(H$4*$E184*VLOOKUP($C184,$C$9:$U$14,COLUMNS($C$9:P$14),0)*P$16,0)&amp;"～"&amp;ROUND(H$4*$E184*VLOOKUP($C184,$C$9:$U$14,COLUMNS($C$9:P$14),0)*P$17,0))</f>
        <v/>
      </c>
      <c r="K184" s="4" t="str">
        <f>IF(VLOOKUP($C184,$C$9:$U$14,COLUMNS($C$9:Q$14),0)="","",ROUND(I$4*$E184*VLOOKUP($C184,$C$9:$U$14,COLUMNS($C$9:Q$14),0)*Q$16,0)&amp;"～"&amp;ROUND(I$4*$E184*VLOOKUP($C184,$C$9:$U$14,COLUMNS($C$9:Q$14),0)*Q$17,0))</f>
        <v/>
      </c>
      <c r="L184" s="4" t="str">
        <f>IF(VLOOKUP($C184,$C$9:$U$14,COLUMNS($C$9:R$14),0)="","",ROUND(J$4*$E184*VLOOKUP($C184,$C$9:$U$14,COLUMNS($C$9:R$14),0)*R$16,0)&amp;"～"&amp;ROUND(J$4*$E184*VLOOKUP($C184,$C$9:$U$14,COLUMNS($C$9:R$14),0)*R$17,0))</f>
        <v/>
      </c>
      <c r="M184" s="4" t="str">
        <f>IF(VLOOKUP($C184,$C$9:$U$14,COLUMNS($C$9:S$14),0)="","",ROUND(K$4*$E184*VLOOKUP($C184,$C$9:$U$14,COLUMNS($C$9:S$14),0)*S$16,0)&amp;"～"&amp;ROUND(K$4*$E184*VLOOKUP($C184,$C$9:$U$14,COLUMNS($C$9:S$14),0)*S$17,0))</f>
        <v/>
      </c>
      <c r="N184" s="4" t="str">
        <f>IF(VLOOKUP($C184,$C$9:$U$14,COLUMNS($C$9:T$14),0)="","",ROUND(L$4*$E184*VLOOKUP($C184,$C$9:$U$14,COLUMNS($C$9:T$14),0)*T$16,0)&amp;"～"&amp;ROUND(L$4*$E184*VLOOKUP($C184,$C$9:$U$14,COLUMNS($C$9:T$14),0)*T$17,0))</f>
        <v/>
      </c>
      <c r="O184" s="4" t="str">
        <f>IF(VLOOKUP($C184,$C$9:$U$14,COLUMNS($C$9:U$14),0)="","",ROUND(M$4*$E184*VLOOKUP($C184,$C$9:$U$14,COLUMNS($C$9:U$14),0)*U$16,0)&amp;"～"&amp;ROUND(M$4*$E184*VLOOKUP($C184,$C$9:$U$14,COLUMNS($C$9:U$14),0)*U$17,0))</f>
        <v/>
      </c>
      <c r="P184" s="4" t="str">
        <f>IF(VLOOKUP($C184,$C$9:$U$14,COLUMNS($C$9:L$14),0)="","",ROUND(D$4*$E184*VLOOKUP($C184,$C$9:$U$14,COLUMNS($C$9:L$14),0)*L$18,0)&amp;"～"&amp;ROUND(D$4*$E184*VLOOKUP($C184,$C$9:$U$14,COLUMNS($C$9:L$14),0)*L$19,0))</f>
        <v>563～722</v>
      </c>
      <c r="Q184" s="4" t="str">
        <f>IF(VLOOKUP($C184,$C$9:$U$14,COLUMNS($C$9:M$14),0)="","",ROUND(E$4*$E184*VLOOKUP($C184,$C$9:$U$14,COLUMNS($C$9:M$14),0)*M$18,0)&amp;"～"&amp;ROUND(E$4*$E184*VLOOKUP($C184,$C$9:$U$14,COLUMNS($C$9:M$14),0)*M$19,0))</f>
        <v/>
      </c>
      <c r="R184" s="4" t="str">
        <f>IF(VLOOKUP($C184,$C$9:$U$14,COLUMNS($C$9:N$14),0)="","",ROUND(F$4*$E184*VLOOKUP($C184,$C$9:$U$14,COLUMNS($C$9:N$14),0)*N$18,0)&amp;"～"&amp;ROUND(F$4*$E184*VLOOKUP($C184,$C$9:$U$14,COLUMNS($C$9:N$14),0)*N$19,0))</f>
        <v/>
      </c>
      <c r="S184" s="4" t="str">
        <f>IF(VLOOKUP($C184,$C$9:$U$14,COLUMNS($C$9:O$14),0)="","",ROUND(G$4*$E184*VLOOKUP($C184,$C$9:$U$14,COLUMNS($C$9:O$14),0)*O$18,0)&amp;"～"&amp;ROUND(G$4*$E184*VLOOKUP($C184,$C$9:$U$14,COLUMNS($C$9:O$14),0)*O$19,0))</f>
        <v>176～226</v>
      </c>
      <c r="T184" s="4" t="str">
        <f>IF(VLOOKUP($C184,$C$9:$U$14,COLUMNS($C$9:P$14),0)="","",ROUND(H$4*$E184*VLOOKUP($C184,$C$9:$U$14,COLUMNS($C$9:P$14),0)*P$18,0)&amp;"～"&amp;ROUND(H$4*$E184*VLOOKUP($C184,$C$9:$U$14,COLUMNS($C$9:P$14),0)*P$19,0))</f>
        <v/>
      </c>
      <c r="U184" s="4" t="str">
        <f>IF(VLOOKUP($C184,$C$9:$U$14,COLUMNS($C$9:Q$14),0)="","",ROUND(I$4*$E184*VLOOKUP($C184,$C$9:$U$14,COLUMNS($C$9:Q$14),0)*Q$18,0)&amp;"～"&amp;ROUND(I$4*$E184*VLOOKUP($C184,$C$9:$U$14,COLUMNS($C$9:Q$14),0)*Q$19,0))</f>
        <v/>
      </c>
      <c r="V184" s="4" t="str">
        <f>IF(VLOOKUP($C184,$C$9:$U$14,COLUMNS($C$9:R$14),0)="","",ROUND(J$4*$E184*VLOOKUP($C184,$C$9:$U$14,COLUMNS($C$9:R$14),0)*R$18,0)&amp;"～"&amp;ROUND(J$4*$E184*VLOOKUP($C184,$C$9:$U$14,COLUMNS($C$9:R$14),0)*R$19,0))</f>
        <v/>
      </c>
      <c r="W184" s="4" t="str">
        <f>IF(VLOOKUP($C184,$C$9:$U$14,COLUMNS($C$9:S$14),0)="","",ROUND(K$4*$E184*VLOOKUP($C184,$C$9:$U$14,COLUMNS($C$9:S$14),0)*S$18,0)&amp;"～"&amp;ROUND(K$4*$E184*VLOOKUP($C184,$C$9:$U$14,COLUMNS($C$9:S$14),0)*S$19,0))</f>
        <v/>
      </c>
      <c r="X184" s="4" t="str">
        <f>IF(VLOOKUP($C184,$C$9:$U$14,COLUMNS($C$9:T$14),0)="","",ROUND(L$4*$E184*VLOOKUP($C184,$C$9:$U$14,COLUMNS($C$9:T$14),0)*T$18,0)&amp;"～"&amp;ROUND(L$4*$E184*VLOOKUP($C184,$C$9:$U$14,COLUMNS($C$9:T$14),0)*T$19,0))</f>
        <v/>
      </c>
      <c r="Y184" s="4"/>
      <c r="Z184" s="4">
        <f t="shared" si="29"/>
        <v>696</v>
      </c>
      <c r="AA184" s="1">
        <f t="shared" si="32"/>
        <v>626</v>
      </c>
      <c r="AB184" s="1">
        <f>IF(C184&gt;2,0,ROUND(属性价值和能力评分!$F$38*一级属性!$H$17*装备属性!E184,0))</f>
        <v>578</v>
      </c>
      <c r="AC184" s="1">
        <f t="shared" si="30"/>
        <v>153</v>
      </c>
      <c r="AD184" s="1">
        <f t="shared" si="31"/>
        <v>306</v>
      </c>
    </row>
    <row r="185" spans="2:30">
      <c r="B185" s="1">
        <v>151</v>
      </c>
      <c r="C185" s="1">
        <f t="shared" si="33"/>
        <v>2</v>
      </c>
      <c r="D185" s="1">
        <f t="shared" si="34"/>
        <v>8</v>
      </c>
      <c r="E185" s="1">
        <f t="shared" si="28"/>
        <v>110</v>
      </c>
      <c r="F185" s="4" t="str">
        <f>IF(VLOOKUP($C185,$C$9:$U$14,COLUMNS($C$9:L$14),0)="","",ROUND(D$4*$E185*VLOOKUP($C185,$C$9:$U$14,COLUMNS($C$9:L$14),0)*L$16,0)&amp;"～"&amp;ROUND(D$4*$E185*VLOOKUP($C185,$C$9:$U$14,COLUMNS($C$9:L$14),0)*L$17,0))</f>
        <v>505～649</v>
      </c>
      <c r="G185" s="4" t="str">
        <f>IF(VLOOKUP($C185,$C$9:$U$14,COLUMNS($C$9:M$14),0)="","",ROUND(E$4*$E185*VLOOKUP($C185,$C$9:$U$14,COLUMNS($C$9:M$14),0)*M$16,0)&amp;"～"&amp;ROUND(E$4*$E185*VLOOKUP($C185,$C$9:$U$14,COLUMNS($C$9:M$14),0)*M$17,0))</f>
        <v/>
      </c>
      <c r="H185" s="4" t="str">
        <f>IF(VLOOKUP($C185,$C$9:$U$14,COLUMNS($C$9:N$14),0)="","",ROUND(F$4*$E185*VLOOKUP($C185,$C$9:$U$14,COLUMNS($C$9:N$14),0)*N$16,0)&amp;"～"&amp;ROUND(F$4*$E185*VLOOKUP($C185,$C$9:$U$14,COLUMNS($C$9:N$14),0)*N$17,0))</f>
        <v/>
      </c>
      <c r="I185" s="4" t="str">
        <f>IF(VLOOKUP($C185,$C$9:$U$14,COLUMNS($C$9:O$14),0)="","",ROUND(G$4*$E185*VLOOKUP($C185,$C$9:$U$14,COLUMNS($C$9:O$14),0)*O$16,0)&amp;"～"&amp;ROUND(G$4*$E185*VLOOKUP($C185,$C$9:$U$14,COLUMNS($C$9:O$14),0)*O$17,0))</f>
        <v>158～203</v>
      </c>
      <c r="J185" s="4" t="str">
        <f>IF(VLOOKUP($C185,$C$9:$U$14,COLUMNS($C$9:P$14),0)="","",ROUND(H$4*$E185*VLOOKUP($C185,$C$9:$U$14,COLUMNS($C$9:P$14),0)*P$16,0)&amp;"～"&amp;ROUND(H$4*$E185*VLOOKUP($C185,$C$9:$U$14,COLUMNS($C$9:P$14),0)*P$17,0))</f>
        <v/>
      </c>
      <c r="K185" s="4" t="str">
        <f>IF(VLOOKUP($C185,$C$9:$U$14,COLUMNS($C$9:Q$14),0)="","",ROUND(I$4*$E185*VLOOKUP($C185,$C$9:$U$14,COLUMNS($C$9:Q$14),0)*Q$16,0)&amp;"～"&amp;ROUND(I$4*$E185*VLOOKUP($C185,$C$9:$U$14,COLUMNS($C$9:Q$14),0)*Q$17,0))</f>
        <v/>
      </c>
      <c r="L185" s="4" t="str">
        <f>IF(VLOOKUP($C185,$C$9:$U$14,COLUMNS($C$9:R$14),0)="","",ROUND(J$4*$E185*VLOOKUP($C185,$C$9:$U$14,COLUMNS($C$9:R$14),0)*R$16,0)&amp;"～"&amp;ROUND(J$4*$E185*VLOOKUP($C185,$C$9:$U$14,COLUMNS($C$9:R$14),0)*R$17,0))</f>
        <v/>
      </c>
      <c r="M185" s="4" t="str">
        <f>IF(VLOOKUP($C185,$C$9:$U$14,COLUMNS($C$9:S$14),0)="","",ROUND(K$4*$E185*VLOOKUP($C185,$C$9:$U$14,COLUMNS($C$9:S$14),0)*S$16,0)&amp;"～"&amp;ROUND(K$4*$E185*VLOOKUP($C185,$C$9:$U$14,COLUMNS($C$9:S$14),0)*S$17,0))</f>
        <v/>
      </c>
      <c r="N185" s="4" t="str">
        <f>IF(VLOOKUP($C185,$C$9:$U$14,COLUMNS($C$9:T$14),0)="","",ROUND(L$4*$E185*VLOOKUP($C185,$C$9:$U$14,COLUMNS($C$9:T$14),0)*T$16,0)&amp;"～"&amp;ROUND(L$4*$E185*VLOOKUP($C185,$C$9:$U$14,COLUMNS($C$9:T$14),0)*T$17,0))</f>
        <v/>
      </c>
      <c r="O185" s="4" t="str">
        <f>IF(VLOOKUP($C185,$C$9:$U$14,COLUMNS($C$9:U$14),0)="","",ROUND(M$4*$E185*VLOOKUP($C185,$C$9:$U$14,COLUMNS($C$9:U$14),0)*U$16,0)&amp;"～"&amp;ROUND(M$4*$E185*VLOOKUP($C185,$C$9:$U$14,COLUMNS($C$9:U$14),0)*U$17,0))</f>
        <v/>
      </c>
      <c r="P185" s="4" t="str">
        <f>IF(VLOOKUP($C185,$C$9:$U$14,COLUMNS($C$9:L$14),0)="","",ROUND(D$4*$E185*VLOOKUP($C185,$C$9:$U$14,COLUMNS($C$9:L$14),0)*L$18,0)&amp;"～"&amp;ROUND(D$4*$E185*VLOOKUP($C185,$C$9:$U$14,COLUMNS($C$9:L$14),0)*L$19,0))</f>
        <v>563～722</v>
      </c>
      <c r="Q185" s="4" t="str">
        <f>IF(VLOOKUP($C185,$C$9:$U$14,COLUMNS($C$9:M$14),0)="","",ROUND(E$4*$E185*VLOOKUP($C185,$C$9:$U$14,COLUMNS($C$9:M$14),0)*M$18,0)&amp;"～"&amp;ROUND(E$4*$E185*VLOOKUP($C185,$C$9:$U$14,COLUMNS($C$9:M$14),0)*M$19,0))</f>
        <v/>
      </c>
      <c r="R185" s="4" t="str">
        <f>IF(VLOOKUP($C185,$C$9:$U$14,COLUMNS($C$9:N$14),0)="","",ROUND(F$4*$E185*VLOOKUP($C185,$C$9:$U$14,COLUMNS($C$9:N$14),0)*N$18,0)&amp;"～"&amp;ROUND(F$4*$E185*VLOOKUP($C185,$C$9:$U$14,COLUMNS($C$9:N$14),0)*N$19,0))</f>
        <v/>
      </c>
      <c r="S185" s="4" t="str">
        <f>IF(VLOOKUP($C185,$C$9:$U$14,COLUMNS($C$9:O$14),0)="","",ROUND(G$4*$E185*VLOOKUP($C185,$C$9:$U$14,COLUMNS($C$9:O$14),0)*O$18,0)&amp;"～"&amp;ROUND(G$4*$E185*VLOOKUP($C185,$C$9:$U$14,COLUMNS($C$9:O$14),0)*O$19,0))</f>
        <v>176～226</v>
      </c>
      <c r="T185" s="4" t="str">
        <f>IF(VLOOKUP($C185,$C$9:$U$14,COLUMNS($C$9:P$14),0)="","",ROUND(H$4*$E185*VLOOKUP($C185,$C$9:$U$14,COLUMNS($C$9:P$14),0)*P$18,0)&amp;"～"&amp;ROUND(H$4*$E185*VLOOKUP($C185,$C$9:$U$14,COLUMNS($C$9:P$14),0)*P$19,0))</f>
        <v/>
      </c>
      <c r="U185" s="4" t="str">
        <f>IF(VLOOKUP($C185,$C$9:$U$14,COLUMNS($C$9:Q$14),0)="","",ROUND(I$4*$E185*VLOOKUP($C185,$C$9:$U$14,COLUMNS($C$9:Q$14),0)*Q$18,0)&amp;"～"&amp;ROUND(I$4*$E185*VLOOKUP($C185,$C$9:$U$14,COLUMNS($C$9:Q$14),0)*Q$19,0))</f>
        <v/>
      </c>
      <c r="V185" s="4" t="str">
        <f>IF(VLOOKUP($C185,$C$9:$U$14,COLUMNS($C$9:R$14),0)="","",ROUND(J$4*$E185*VLOOKUP($C185,$C$9:$U$14,COLUMNS($C$9:R$14),0)*R$18,0)&amp;"～"&amp;ROUND(J$4*$E185*VLOOKUP($C185,$C$9:$U$14,COLUMNS($C$9:R$14),0)*R$19,0))</f>
        <v/>
      </c>
      <c r="W185" s="4" t="str">
        <f>IF(VLOOKUP($C185,$C$9:$U$14,COLUMNS($C$9:S$14),0)="","",ROUND(K$4*$E185*VLOOKUP($C185,$C$9:$U$14,COLUMNS($C$9:S$14),0)*S$18,0)&amp;"～"&amp;ROUND(K$4*$E185*VLOOKUP($C185,$C$9:$U$14,COLUMNS($C$9:S$14),0)*S$19,0))</f>
        <v/>
      </c>
      <c r="X185" s="4" t="str">
        <f>IF(VLOOKUP($C185,$C$9:$U$14,COLUMNS($C$9:T$14),0)="","",ROUND(L$4*$E185*VLOOKUP($C185,$C$9:$U$14,COLUMNS($C$9:T$14),0)*T$18,0)&amp;"～"&amp;ROUND(L$4*$E185*VLOOKUP($C185,$C$9:$U$14,COLUMNS($C$9:T$14),0)*T$19,0))</f>
        <v/>
      </c>
      <c r="Y185" s="4"/>
      <c r="Z185" s="4">
        <f t="shared" si="29"/>
        <v>696</v>
      </c>
      <c r="AA185" s="1">
        <f t="shared" si="32"/>
        <v>626</v>
      </c>
      <c r="AB185" s="1">
        <f>IF(C185&gt;2,0,ROUND(属性价值和能力评分!$F$38*一级属性!$H$17*装备属性!E185,0))</f>
        <v>578</v>
      </c>
      <c r="AC185" s="1">
        <f t="shared" si="30"/>
        <v>153</v>
      </c>
      <c r="AD185" s="1">
        <f t="shared" si="31"/>
        <v>306</v>
      </c>
    </row>
    <row r="186" spans="2:30">
      <c r="B186" s="1">
        <v>152</v>
      </c>
      <c r="C186" s="1">
        <f t="shared" si="33"/>
        <v>3</v>
      </c>
      <c r="D186" s="1">
        <f t="shared" si="34"/>
        <v>9</v>
      </c>
      <c r="E186" s="1">
        <f t="shared" si="28"/>
        <v>110</v>
      </c>
      <c r="F186" s="4" t="str">
        <f>IF(VLOOKUP($C186,$C$9:$U$14,COLUMNS($C$9:L$14),0)="","",ROUND(D$4*$E186*VLOOKUP($C186,$C$9:$U$14,COLUMNS($C$9:L$14),0)*L$16,0)&amp;"～"&amp;ROUND(D$4*$E186*VLOOKUP($C186,$C$9:$U$14,COLUMNS($C$9:L$14),0)*L$17,0))</f>
        <v/>
      </c>
      <c r="G186" s="4" t="str">
        <f>IF(VLOOKUP($C186,$C$9:$U$14,COLUMNS($C$9:M$14),0)="","",ROUND(E$4*$E186*VLOOKUP($C186,$C$9:$U$14,COLUMNS($C$9:M$14),0)*M$16,0)&amp;"～"&amp;ROUND(E$4*$E186*VLOOKUP($C186,$C$9:$U$14,COLUMNS($C$9:M$14),0)*M$17,0))</f>
        <v>631～812</v>
      </c>
      <c r="H186" s="4" t="str">
        <f>IF(VLOOKUP($C186,$C$9:$U$14,COLUMNS($C$9:N$14),0)="","",ROUND(F$4*$E186*VLOOKUP($C186,$C$9:$U$14,COLUMNS($C$9:N$14),0)*N$16,0)&amp;"～"&amp;ROUND(F$4*$E186*VLOOKUP($C186,$C$9:$U$14,COLUMNS($C$9:N$14),0)*N$17,0))</f>
        <v/>
      </c>
      <c r="I186" s="4" t="str">
        <f>IF(VLOOKUP($C186,$C$9:$U$14,COLUMNS($C$9:O$14),0)="","",ROUND(G$4*$E186*VLOOKUP($C186,$C$9:$U$14,COLUMNS($C$9:O$14),0)*O$16,0)&amp;"～"&amp;ROUND(G$4*$E186*VLOOKUP($C186,$C$9:$U$14,COLUMNS($C$9:O$14),0)*O$17,0))</f>
        <v>95～122</v>
      </c>
      <c r="J186" s="4" t="str">
        <f>IF(VLOOKUP($C186,$C$9:$U$14,COLUMNS($C$9:P$14),0)="","",ROUND(H$4*$E186*VLOOKUP($C186,$C$9:$U$14,COLUMNS($C$9:P$14),0)*P$16,0)&amp;"～"&amp;ROUND(H$4*$E186*VLOOKUP($C186,$C$9:$U$14,COLUMNS($C$9:P$14),0)*P$17,0))</f>
        <v/>
      </c>
      <c r="K186" s="4" t="str">
        <f>IF(VLOOKUP($C186,$C$9:$U$14,COLUMNS($C$9:Q$14),0)="","",ROUND(I$4*$E186*VLOOKUP($C186,$C$9:$U$14,COLUMNS($C$9:Q$14),0)*Q$16,0)&amp;"～"&amp;ROUND(I$4*$E186*VLOOKUP($C186,$C$9:$U$14,COLUMNS($C$9:Q$14),0)*Q$17,0))</f>
        <v/>
      </c>
      <c r="L186" s="4" t="str">
        <f>IF(VLOOKUP($C186,$C$9:$U$14,COLUMNS($C$9:R$14),0)="","",ROUND(J$4*$E186*VLOOKUP($C186,$C$9:$U$14,COLUMNS($C$9:R$14),0)*R$16,0)&amp;"～"&amp;ROUND(J$4*$E186*VLOOKUP($C186,$C$9:$U$14,COLUMNS($C$9:R$14),0)*R$17,0))</f>
        <v/>
      </c>
      <c r="M186" s="4" t="str">
        <f>IF(VLOOKUP($C186,$C$9:$U$14,COLUMNS($C$9:S$14),0)="","",ROUND(K$4*$E186*VLOOKUP($C186,$C$9:$U$14,COLUMNS($C$9:S$14),0)*S$16,0)&amp;"～"&amp;ROUND(K$4*$E186*VLOOKUP($C186,$C$9:$U$14,COLUMNS($C$9:S$14),0)*S$17,0))</f>
        <v/>
      </c>
      <c r="N186" s="4" t="str">
        <f>IF(VLOOKUP($C186,$C$9:$U$14,COLUMNS($C$9:T$14),0)="","",ROUND(L$4*$E186*VLOOKUP($C186,$C$9:$U$14,COLUMNS($C$9:T$14),0)*T$16,0)&amp;"～"&amp;ROUND(L$4*$E186*VLOOKUP($C186,$C$9:$U$14,COLUMNS($C$9:T$14),0)*T$17,0))</f>
        <v/>
      </c>
      <c r="O186" s="4" t="str">
        <f>IF(VLOOKUP($C186,$C$9:$U$14,COLUMNS($C$9:U$14),0)="","",ROUND(M$4*$E186*VLOOKUP($C186,$C$9:$U$14,COLUMNS($C$9:U$14),0)*U$16,0)&amp;"～"&amp;ROUND(M$4*$E186*VLOOKUP($C186,$C$9:$U$14,COLUMNS($C$9:U$14),0)*U$17,0))</f>
        <v/>
      </c>
      <c r="P186" s="4" t="str">
        <f>IF(VLOOKUP($C186,$C$9:$U$14,COLUMNS($C$9:L$14),0)="","",ROUND(D$4*$E186*VLOOKUP($C186,$C$9:$U$14,COLUMNS($C$9:L$14),0)*L$18,0)&amp;"～"&amp;ROUND(D$4*$E186*VLOOKUP($C186,$C$9:$U$14,COLUMNS($C$9:L$14),0)*L$19,0))</f>
        <v/>
      </c>
      <c r="Q186" s="4" t="str">
        <f>IF(VLOOKUP($C186,$C$9:$U$14,COLUMNS($C$9:M$14),0)="","",ROUND(E$4*$E186*VLOOKUP($C186,$C$9:$U$14,COLUMNS($C$9:M$14),0)*M$18,0)&amp;"～"&amp;ROUND(E$4*$E186*VLOOKUP($C186,$C$9:$U$14,COLUMNS($C$9:M$14),0)*M$19,0))</f>
        <v>704～902</v>
      </c>
      <c r="R186" s="4" t="str">
        <f>IF(VLOOKUP($C186,$C$9:$U$14,COLUMNS($C$9:N$14),0)="","",ROUND(F$4*$E186*VLOOKUP($C186,$C$9:$U$14,COLUMNS($C$9:N$14),0)*N$18,0)&amp;"～"&amp;ROUND(F$4*$E186*VLOOKUP($C186,$C$9:$U$14,COLUMNS($C$9:N$14),0)*N$19,0))</f>
        <v/>
      </c>
      <c r="S186" s="4" t="str">
        <f>IF(VLOOKUP($C186,$C$9:$U$14,COLUMNS($C$9:O$14),0)="","",ROUND(G$4*$E186*VLOOKUP($C186,$C$9:$U$14,COLUMNS($C$9:O$14),0)*O$18,0)&amp;"～"&amp;ROUND(G$4*$E186*VLOOKUP($C186,$C$9:$U$14,COLUMNS($C$9:O$14),0)*O$19,0))</f>
        <v>106～135</v>
      </c>
      <c r="T186" s="4" t="str">
        <f>IF(VLOOKUP($C186,$C$9:$U$14,COLUMNS($C$9:P$14),0)="","",ROUND(H$4*$E186*VLOOKUP($C186,$C$9:$U$14,COLUMNS($C$9:P$14),0)*P$18,0)&amp;"～"&amp;ROUND(H$4*$E186*VLOOKUP($C186,$C$9:$U$14,COLUMNS($C$9:P$14),0)*P$19,0))</f>
        <v/>
      </c>
      <c r="U186" s="4" t="str">
        <f>IF(VLOOKUP($C186,$C$9:$U$14,COLUMNS($C$9:Q$14),0)="","",ROUND(I$4*$E186*VLOOKUP($C186,$C$9:$U$14,COLUMNS($C$9:Q$14),0)*Q$18,0)&amp;"～"&amp;ROUND(I$4*$E186*VLOOKUP($C186,$C$9:$U$14,COLUMNS($C$9:Q$14),0)*Q$19,0))</f>
        <v/>
      </c>
      <c r="V186" s="4" t="str">
        <f>IF(VLOOKUP($C186,$C$9:$U$14,COLUMNS($C$9:R$14),0)="","",ROUND(J$4*$E186*VLOOKUP($C186,$C$9:$U$14,COLUMNS($C$9:R$14),0)*R$18,0)&amp;"～"&amp;ROUND(J$4*$E186*VLOOKUP($C186,$C$9:$U$14,COLUMNS($C$9:R$14),0)*R$19,0))</f>
        <v/>
      </c>
      <c r="W186" s="4" t="str">
        <f>IF(VLOOKUP($C186,$C$9:$U$14,COLUMNS($C$9:S$14),0)="","",ROUND(K$4*$E186*VLOOKUP($C186,$C$9:$U$14,COLUMNS($C$9:S$14),0)*S$18,0)&amp;"～"&amp;ROUND(K$4*$E186*VLOOKUP($C186,$C$9:$U$14,COLUMNS($C$9:S$14),0)*S$19,0))</f>
        <v/>
      </c>
      <c r="X186" s="4" t="str">
        <f>IF(VLOOKUP($C186,$C$9:$U$14,COLUMNS($C$9:T$14),0)="","",ROUND(L$4*$E186*VLOOKUP($C186,$C$9:$U$14,COLUMNS($C$9:T$14),0)*T$18,0)&amp;"～"&amp;ROUND(L$4*$E186*VLOOKUP($C186,$C$9:$U$14,COLUMNS($C$9:T$14),0)*T$19,0))</f>
        <v/>
      </c>
      <c r="Y186" s="4"/>
      <c r="Z186" s="4">
        <f t="shared" si="29"/>
        <v>631</v>
      </c>
      <c r="AA186" s="1">
        <f t="shared" si="32"/>
        <v>568</v>
      </c>
      <c r="AB186" s="1">
        <f>IF(C186&gt;2,0,ROUND(属性价值和能力评分!$F$38*一级属性!$H$17*装备属性!E186,0))</f>
        <v>0</v>
      </c>
      <c r="AC186" s="1">
        <f t="shared" si="30"/>
        <v>153</v>
      </c>
      <c r="AD186" s="1">
        <f t="shared" si="31"/>
        <v>306</v>
      </c>
    </row>
    <row r="187" spans="2:30">
      <c r="B187" s="1">
        <v>153</v>
      </c>
      <c r="C187" s="1">
        <f t="shared" si="33"/>
        <v>3</v>
      </c>
      <c r="D187" s="1">
        <f t="shared" si="34"/>
        <v>10</v>
      </c>
      <c r="E187" s="1">
        <f t="shared" si="28"/>
        <v>110</v>
      </c>
      <c r="F187" s="4" t="str">
        <f>IF(VLOOKUP($C187,$C$9:$U$14,COLUMNS($C$9:L$14),0)="","",ROUND(D$4*$E187*VLOOKUP($C187,$C$9:$U$14,COLUMNS($C$9:L$14),0)*L$16,0)&amp;"～"&amp;ROUND(D$4*$E187*VLOOKUP($C187,$C$9:$U$14,COLUMNS($C$9:L$14),0)*L$17,0))</f>
        <v/>
      </c>
      <c r="G187" s="4" t="str">
        <f>IF(VLOOKUP($C187,$C$9:$U$14,COLUMNS($C$9:M$14),0)="","",ROUND(E$4*$E187*VLOOKUP($C187,$C$9:$U$14,COLUMNS($C$9:M$14),0)*M$16,0)&amp;"～"&amp;ROUND(E$4*$E187*VLOOKUP($C187,$C$9:$U$14,COLUMNS($C$9:M$14),0)*M$17,0))</f>
        <v>631～812</v>
      </c>
      <c r="H187" s="4" t="str">
        <f>IF(VLOOKUP($C187,$C$9:$U$14,COLUMNS($C$9:N$14),0)="","",ROUND(F$4*$E187*VLOOKUP($C187,$C$9:$U$14,COLUMNS($C$9:N$14),0)*N$16,0)&amp;"～"&amp;ROUND(F$4*$E187*VLOOKUP($C187,$C$9:$U$14,COLUMNS($C$9:N$14),0)*N$17,0))</f>
        <v/>
      </c>
      <c r="I187" s="4" t="str">
        <f>IF(VLOOKUP($C187,$C$9:$U$14,COLUMNS($C$9:O$14),0)="","",ROUND(G$4*$E187*VLOOKUP($C187,$C$9:$U$14,COLUMNS($C$9:O$14),0)*O$16,0)&amp;"～"&amp;ROUND(G$4*$E187*VLOOKUP($C187,$C$9:$U$14,COLUMNS($C$9:O$14),0)*O$17,0))</f>
        <v>95～122</v>
      </c>
      <c r="J187" s="4" t="str">
        <f>IF(VLOOKUP($C187,$C$9:$U$14,COLUMNS($C$9:P$14),0)="","",ROUND(H$4*$E187*VLOOKUP($C187,$C$9:$U$14,COLUMNS($C$9:P$14),0)*P$16,0)&amp;"～"&amp;ROUND(H$4*$E187*VLOOKUP($C187,$C$9:$U$14,COLUMNS($C$9:P$14),0)*P$17,0))</f>
        <v/>
      </c>
      <c r="K187" s="4" t="str">
        <f>IF(VLOOKUP($C187,$C$9:$U$14,COLUMNS($C$9:Q$14),0)="","",ROUND(I$4*$E187*VLOOKUP($C187,$C$9:$U$14,COLUMNS($C$9:Q$14),0)*Q$16,0)&amp;"～"&amp;ROUND(I$4*$E187*VLOOKUP($C187,$C$9:$U$14,COLUMNS($C$9:Q$14),0)*Q$17,0))</f>
        <v/>
      </c>
      <c r="L187" s="4" t="str">
        <f>IF(VLOOKUP($C187,$C$9:$U$14,COLUMNS($C$9:R$14),0)="","",ROUND(J$4*$E187*VLOOKUP($C187,$C$9:$U$14,COLUMNS($C$9:R$14),0)*R$16,0)&amp;"～"&amp;ROUND(J$4*$E187*VLOOKUP($C187,$C$9:$U$14,COLUMNS($C$9:R$14),0)*R$17,0))</f>
        <v/>
      </c>
      <c r="M187" s="4" t="str">
        <f>IF(VLOOKUP($C187,$C$9:$U$14,COLUMNS($C$9:S$14),0)="","",ROUND(K$4*$E187*VLOOKUP($C187,$C$9:$U$14,COLUMNS($C$9:S$14),0)*S$16,0)&amp;"～"&amp;ROUND(K$4*$E187*VLOOKUP($C187,$C$9:$U$14,COLUMNS($C$9:S$14),0)*S$17,0))</f>
        <v/>
      </c>
      <c r="N187" s="4" t="str">
        <f>IF(VLOOKUP($C187,$C$9:$U$14,COLUMNS($C$9:T$14),0)="","",ROUND(L$4*$E187*VLOOKUP($C187,$C$9:$U$14,COLUMNS($C$9:T$14),0)*T$16,0)&amp;"～"&amp;ROUND(L$4*$E187*VLOOKUP($C187,$C$9:$U$14,COLUMNS($C$9:T$14),0)*T$17,0))</f>
        <v/>
      </c>
      <c r="O187" s="4" t="str">
        <f>IF(VLOOKUP($C187,$C$9:$U$14,COLUMNS($C$9:U$14),0)="","",ROUND(M$4*$E187*VLOOKUP($C187,$C$9:$U$14,COLUMNS($C$9:U$14),0)*U$16,0)&amp;"～"&amp;ROUND(M$4*$E187*VLOOKUP($C187,$C$9:$U$14,COLUMNS($C$9:U$14),0)*U$17,0))</f>
        <v/>
      </c>
      <c r="P187" s="4" t="str">
        <f>IF(VLOOKUP($C187,$C$9:$U$14,COLUMNS($C$9:L$14),0)="","",ROUND(D$4*$E187*VLOOKUP($C187,$C$9:$U$14,COLUMNS($C$9:L$14),0)*L$18,0)&amp;"～"&amp;ROUND(D$4*$E187*VLOOKUP($C187,$C$9:$U$14,COLUMNS($C$9:L$14),0)*L$19,0))</f>
        <v/>
      </c>
      <c r="Q187" s="4" t="str">
        <f>IF(VLOOKUP($C187,$C$9:$U$14,COLUMNS($C$9:M$14),0)="","",ROUND(E$4*$E187*VLOOKUP($C187,$C$9:$U$14,COLUMNS($C$9:M$14),0)*M$18,0)&amp;"～"&amp;ROUND(E$4*$E187*VLOOKUP($C187,$C$9:$U$14,COLUMNS($C$9:M$14),0)*M$19,0))</f>
        <v>704～902</v>
      </c>
      <c r="R187" s="4" t="str">
        <f>IF(VLOOKUP($C187,$C$9:$U$14,COLUMNS($C$9:N$14),0)="","",ROUND(F$4*$E187*VLOOKUP($C187,$C$9:$U$14,COLUMNS($C$9:N$14),0)*N$18,0)&amp;"～"&amp;ROUND(F$4*$E187*VLOOKUP($C187,$C$9:$U$14,COLUMNS($C$9:N$14),0)*N$19,0))</f>
        <v/>
      </c>
      <c r="S187" s="4" t="str">
        <f>IF(VLOOKUP($C187,$C$9:$U$14,COLUMNS($C$9:O$14),0)="","",ROUND(G$4*$E187*VLOOKUP($C187,$C$9:$U$14,COLUMNS($C$9:O$14),0)*O$18,0)&amp;"～"&amp;ROUND(G$4*$E187*VLOOKUP($C187,$C$9:$U$14,COLUMNS($C$9:O$14),0)*O$19,0))</f>
        <v>106～135</v>
      </c>
      <c r="T187" s="4" t="str">
        <f>IF(VLOOKUP($C187,$C$9:$U$14,COLUMNS($C$9:P$14),0)="","",ROUND(H$4*$E187*VLOOKUP($C187,$C$9:$U$14,COLUMNS($C$9:P$14),0)*P$18,0)&amp;"～"&amp;ROUND(H$4*$E187*VLOOKUP($C187,$C$9:$U$14,COLUMNS($C$9:P$14),0)*P$19,0))</f>
        <v/>
      </c>
      <c r="U187" s="4" t="str">
        <f>IF(VLOOKUP($C187,$C$9:$U$14,COLUMNS($C$9:Q$14),0)="","",ROUND(I$4*$E187*VLOOKUP($C187,$C$9:$U$14,COLUMNS($C$9:Q$14),0)*Q$18,0)&amp;"～"&amp;ROUND(I$4*$E187*VLOOKUP($C187,$C$9:$U$14,COLUMNS($C$9:Q$14),0)*Q$19,0))</f>
        <v/>
      </c>
      <c r="V187" s="4" t="str">
        <f>IF(VLOOKUP($C187,$C$9:$U$14,COLUMNS($C$9:R$14),0)="","",ROUND(J$4*$E187*VLOOKUP($C187,$C$9:$U$14,COLUMNS($C$9:R$14),0)*R$18,0)&amp;"～"&amp;ROUND(J$4*$E187*VLOOKUP($C187,$C$9:$U$14,COLUMNS($C$9:R$14),0)*R$19,0))</f>
        <v/>
      </c>
      <c r="W187" s="4" t="str">
        <f>IF(VLOOKUP($C187,$C$9:$U$14,COLUMNS($C$9:S$14),0)="","",ROUND(K$4*$E187*VLOOKUP($C187,$C$9:$U$14,COLUMNS($C$9:S$14),0)*S$18,0)&amp;"～"&amp;ROUND(K$4*$E187*VLOOKUP($C187,$C$9:$U$14,COLUMNS($C$9:S$14),0)*S$19,0))</f>
        <v/>
      </c>
      <c r="X187" s="4" t="str">
        <f>IF(VLOOKUP($C187,$C$9:$U$14,COLUMNS($C$9:T$14),0)="","",ROUND(L$4*$E187*VLOOKUP($C187,$C$9:$U$14,COLUMNS($C$9:T$14),0)*T$18,0)&amp;"～"&amp;ROUND(L$4*$E187*VLOOKUP($C187,$C$9:$U$14,COLUMNS($C$9:T$14),0)*T$19,0))</f>
        <v/>
      </c>
      <c r="Y187" s="4"/>
      <c r="Z187" s="4">
        <f t="shared" si="29"/>
        <v>631</v>
      </c>
      <c r="AA187" s="1">
        <f t="shared" si="32"/>
        <v>568</v>
      </c>
      <c r="AB187" s="1">
        <f>IF(C187&gt;2,0,ROUND(属性价值和能力评分!$F$38*一级属性!$H$17*装备属性!E187,0))</f>
        <v>0</v>
      </c>
      <c r="AC187" s="1">
        <f t="shared" si="30"/>
        <v>153</v>
      </c>
      <c r="AD187" s="1">
        <f t="shared" si="31"/>
        <v>306</v>
      </c>
    </row>
    <row r="188" spans="2:30">
      <c r="B188" s="1">
        <v>154</v>
      </c>
      <c r="C188" s="1">
        <f t="shared" si="33"/>
        <v>4</v>
      </c>
      <c r="D188" s="1">
        <f t="shared" si="34"/>
        <v>11</v>
      </c>
      <c r="E188" s="1">
        <f t="shared" si="28"/>
        <v>110</v>
      </c>
      <c r="F188" s="4" t="str">
        <f>IF(VLOOKUP($C188,$C$9:$U$14,COLUMNS($C$9:L$14),0)="","",ROUND(D$4*$E188*VLOOKUP($C188,$C$9:$U$14,COLUMNS($C$9:L$14),0)*L$16,0)&amp;"～"&amp;ROUND(D$4*$E188*VLOOKUP($C188,$C$9:$U$14,COLUMNS($C$9:L$14),0)*L$17,0))</f>
        <v/>
      </c>
      <c r="G188" s="4" t="str">
        <f>IF(VLOOKUP($C188,$C$9:$U$14,COLUMNS($C$9:M$14),0)="","",ROUND(E$4*$E188*VLOOKUP($C188,$C$9:$U$14,COLUMNS($C$9:M$14),0)*M$16,0)&amp;"～"&amp;ROUND(E$4*$E188*VLOOKUP($C188,$C$9:$U$14,COLUMNS($C$9:M$14),0)*M$17,0))</f>
        <v/>
      </c>
      <c r="H188" s="4" t="str">
        <f>IF(VLOOKUP($C188,$C$9:$U$14,COLUMNS($C$9:N$14),0)="","",ROUND(F$4*$E188*VLOOKUP($C188,$C$9:$U$14,COLUMNS($C$9:N$14),0)*N$16,0)&amp;"～"&amp;ROUND(F$4*$E188*VLOOKUP($C188,$C$9:$U$14,COLUMNS($C$9:N$14),0)*N$17,0))</f>
        <v/>
      </c>
      <c r="I188" s="4" t="str">
        <f>IF(VLOOKUP($C188,$C$9:$U$14,COLUMNS($C$9:O$14),0)="","",ROUND(G$4*$E188*VLOOKUP($C188,$C$9:$U$14,COLUMNS($C$9:O$14),0)*O$16,0)&amp;"～"&amp;ROUND(G$4*$E188*VLOOKUP($C188,$C$9:$U$14,COLUMNS($C$9:O$14),0)*O$17,0))</f>
        <v/>
      </c>
      <c r="J188" s="4" t="str">
        <f>IF(VLOOKUP($C188,$C$9:$U$14,COLUMNS($C$9:P$14),0)="","",ROUND(H$4*$E188*VLOOKUP($C188,$C$9:$U$14,COLUMNS($C$9:P$14),0)*P$16,0)&amp;"～"&amp;ROUND(H$4*$E188*VLOOKUP($C188,$C$9:$U$14,COLUMNS($C$9:P$14),0)*P$17,0))</f>
        <v>174～223</v>
      </c>
      <c r="K188" s="4" t="str">
        <f>IF(VLOOKUP($C188,$C$9:$U$14,COLUMNS($C$9:Q$14),0)="","",ROUND(I$4*$E188*VLOOKUP($C188,$C$9:$U$14,COLUMNS($C$9:Q$14),0)*Q$16,0)&amp;"～"&amp;ROUND(I$4*$E188*VLOOKUP($C188,$C$9:$U$14,COLUMNS($C$9:Q$14),0)*Q$17,0))</f>
        <v>92～119</v>
      </c>
      <c r="L188" s="4" t="str">
        <f>IF(VLOOKUP($C188,$C$9:$U$14,COLUMNS($C$9:R$14),0)="","",ROUND(J$4*$E188*VLOOKUP($C188,$C$9:$U$14,COLUMNS($C$9:R$14),0)*R$16,0)&amp;"～"&amp;ROUND(J$4*$E188*VLOOKUP($C188,$C$9:$U$14,COLUMNS($C$9:R$14),0)*R$17,0))</f>
        <v/>
      </c>
      <c r="M188" s="4" t="str">
        <f>IF(VLOOKUP($C188,$C$9:$U$14,COLUMNS($C$9:S$14),0)="","",ROUND(K$4*$E188*VLOOKUP($C188,$C$9:$U$14,COLUMNS($C$9:S$14),0)*S$16,0)&amp;"～"&amp;ROUND(K$4*$E188*VLOOKUP($C188,$C$9:$U$14,COLUMNS($C$9:S$14),0)*S$17,0))</f>
        <v/>
      </c>
      <c r="N188" s="4" t="str">
        <f>IF(VLOOKUP($C188,$C$9:$U$14,COLUMNS($C$9:T$14),0)="","",ROUND(L$4*$E188*VLOOKUP($C188,$C$9:$U$14,COLUMNS($C$9:T$14),0)*T$16,0)&amp;"～"&amp;ROUND(L$4*$E188*VLOOKUP($C188,$C$9:$U$14,COLUMNS($C$9:T$14),0)*T$17,0))</f>
        <v/>
      </c>
      <c r="O188" s="4" t="str">
        <f>IF(VLOOKUP($C188,$C$9:$U$14,COLUMNS($C$9:U$14),0)="","",ROUND(M$4*$E188*VLOOKUP($C188,$C$9:$U$14,COLUMNS($C$9:U$14),0)*U$16,0)&amp;"～"&amp;ROUND(M$4*$E188*VLOOKUP($C188,$C$9:$U$14,COLUMNS($C$9:U$14),0)*U$17,0))</f>
        <v/>
      </c>
      <c r="P188" s="4" t="str">
        <f>IF(VLOOKUP($C188,$C$9:$U$14,COLUMNS($C$9:L$14),0)="","",ROUND(D$4*$E188*VLOOKUP($C188,$C$9:$U$14,COLUMNS($C$9:L$14),0)*L$18,0)&amp;"～"&amp;ROUND(D$4*$E188*VLOOKUP($C188,$C$9:$U$14,COLUMNS($C$9:L$14),0)*L$19,0))</f>
        <v/>
      </c>
      <c r="Q188" s="4" t="str">
        <f>IF(VLOOKUP($C188,$C$9:$U$14,COLUMNS($C$9:M$14),0)="","",ROUND(E$4*$E188*VLOOKUP($C188,$C$9:$U$14,COLUMNS($C$9:M$14),0)*M$18,0)&amp;"～"&amp;ROUND(E$4*$E188*VLOOKUP($C188,$C$9:$U$14,COLUMNS($C$9:M$14),0)*M$19,0))</f>
        <v/>
      </c>
      <c r="R188" s="4" t="str">
        <f>IF(VLOOKUP($C188,$C$9:$U$14,COLUMNS($C$9:N$14),0)="","",ROUND(F$4*$E188*VLOOKUP($C188,$C$9:$U$14,COLUMNS($C$9:N$14),0)*N$18,0)&amp;"～"&amp;ROUND(F$4*$E188*VLOOKUP($C188,$C$9:$U$14,COLUMNS($C$9:N$14),0)*N$19,0))</f>
        <v/>
      </c>
      <c r="S188" s="4" t="str">
        <f>IF(VLOOKUP($C188,$C$9:$U$14,COLUMNS($C$9:O$14),0)="","",ROUND(G$4*$E188*VLOOKUP($C188,$C$9:$U$14,COLUMNS($C$9:O$14),0)*O$18,0)&amp;"～"&amp;ROUND(G$4*$E188*VLOOKUP($C188,$C$9:$U$14,COLUMNS($C$9:O$14),0)*O$19,0))</f>
        <v/>
      </c>
      <c r="T188" s="4" t="str">
        <f>IF(VLOOKUP($C188,$C$9:$U$14,COLUMNS($C$9:P$14),0)="","",ROUND(H$4*$E188*VLOOKUP($C188,$C$9:$U$14,COLUMNS($C$9:P$14),0)*P$18,0)&amp;"～"&amp;ROUND(H$4*$E188*VLOOKUP($C188,$C$9:$U$14,COLUMNS($C$9:P$14),0)*P$19,0))</f>
        <v>193～248</v>
      </c>
      <c r="U188" s="4" t="str">
        <f>IF(VLOOKUP($C188,$C$9:$U$14,COLUMNS($C$9:Q$14),0)="","",ROUND(I$4*$E188*VLOOKUP($C188,$C$9:$U$14,COLUMNS($C$9:Q$14),0)*Q$18,0)&amp;"～"&amp;ROUND(I$4*$E188*VLOOKUP($C188,$C$9:$U$14,COLUMNS($C$9:Q$14),0)*Q$19,0))</f>
        <v>103～132</v>
      </c>
      <c r="V188" s="4" t="str">
        <f>IF(VLOOKUP($C188,$C$9:$U$14,COLUMNS($C$9:R$14),0)="","",ROUND(J$4*$E188*VLOOKUP($C188,$C$9:$U$14,COLUMNS($C$9:R$14),0)*R$18,0)&amp;"～"&amp;ROUND(J$4*$E188*VLOOKUP($C188,$C$9:$U$14,COLUMNS($C$9:R$14),0)*R$19,0))</f>
        <v/>
      </c>
      <c r="W188" s="4" t="str">
        <f>IF(VLOOKUP($C188,$C$9:$U$14,COLUMNS($C$9:S$14),0)="","",ROUND(K$4*$E188*VLOOKUP($C188,$C$9:$U$14,COLUMNS($C$9:S$14),0)*S$18,0)&amp;"～"&amp;ROUND(K$4*$E188*VLOOKUP($C188,$C$9:$U$14,COLUMNS($C$9:S$14),0)*S$19,0))</f>
        <v/>
      </c>
      <c r="X188" s="4" t="str">
        <f>IF(VLOOKUP($C188,$C$9:$U$14,COLUMNS($C$9:T$14),0)="","",ROUND(L$4*$E188*VLOOKUP($C188,$C$9:$U$14,COLUMNS($C$9:T$14),0)*T$18,0)&amp;"～"&amp;ROUND(L$4*$E188*VLOOKUP($C188,$C$9:$U$14,COLUMNS($C$9:T$14),0)*T$19,0))</f>
        <v/>
      </c>
      <c r="Y188" s="4"/>
      <c r="Z188" s="4">
        <f t="shared" si="29"/>
        <v>560</v>
      </c>
      <c r="AA188" s="1">
        <f t="shared" si="32"/>
        <v>504</v>
      </c>
      <c r="AB188" s="1">
        <f>IF(C188&gt;2,0,ROUND(属性价值和能力评分!$F$38*一级属性!$H$17*装备属性!E188,0))</f>
        <v>0</v>
      </c>
      <c r="AC188" s="1">
        <f t="shared" si="30"/>
        <v>153</v>
      </c>
      <c r="AD188" s="1">
        <f t="shared" si="31"/>
        <v>306</v>
      </c>
    </row>
    <row r="189" spans="2:30">
      <c r="B189" s="1">
        <v>155</v>
      </c>
      <c r="C189" s="1">
        <f t="shared" si="33"/>
        <v>5</v>
      </c>
      <c r="D189" s="1">
        <f t="shared" si="34"/>
        <v>12</v>
      </c>
      <c r="E189" s="1">
        <f t="shared" si="28"/>
        <v>110</v>
      </c>
      <c r="F189" s="4" t="str">
        <f>IF(VLOOKUP($C189,$C$9:$U$14,COLUMNS($C$9:L$14),0)="","",ROUND(D$4*$E189*VLOOKUP($C189,$C$9:$U$14,COLUMNS($C$9:L$14),0)*L$16,0)&amp;"～"&amp;ROUND(D$4*$E189*VLOOKUP($C189,$C$9:$U$14,COLUMNS($C$9:L$14),0)*L$17,0))</f>
        <v>758～974</v>
      </c>
      <c r="G189" s="4" t="str">
        <f>IF(VLOOKUP($C189,$C$9:$U$14,COLUMNS($C$9:M$14),0)="","",ROUND(E$4*$E189*VLOOKUP($C189,$C$9:$U$14,COLUMNS($C$9:M$14),0)*M$16,0)&amp;"～"&amp;ROUND(E$4*$E189*VLOOKUP($C189,$C$9:$U$14,COLUMNS($C$9:M$14),0)*M$17,0))</f>
        <v/>
      </c>
      <c r="H189" s="4" t="str">
        <f>IF(VLOOKUP($C189,$C$9:$U$14,COLUMNS($C$9:N$14),0)="","",ROUND(F$4*$E189*VLOOKUP($C189,$C$9:$U$14,COLUMNS($C$9:N$14),0)*N$16,0)&amp;"～"&amp;ROUND(F$4*$E189*VLOOKUP($C189,$C$9:$U$14,COLUMNS($C$9:N$14),0)*N$17,0))</f>
        <v/>
      </c>
      <c r="I189" s="4" t="str">
        <f>IF(VLOOKUP($C189,$C$9:$U$14,COLUMNS($C$9:O$14),0)="","",ROUND(G$4*$E189*VLOOKUP($C189,$C$9:$U$14,COLUMNS($C$9:O$14),0)*O$16,0)&amp;"～"&amp;ROUND(G$4*$E189*VLOOKUP($C189,$C$9:$U$14,COLUMNS($C$9:O$14),0)*O$17,0))</f>
        <v>63～81</v>
      </c>
      <c r="J189" s="4" t="str">
        <f>IF(VLOOKUP($C189,$C$9:$U$14,COLUMNS($C$9:P$14),0)="","",ROUND(H$4*$E189*VLOOKUP($C189,$C$9:$U$14,COLUMNS($C$9:P$14),0)*P$16,0)&amp;"～"&amp;ROUND(H$4*$E189*VLOOKUP($C189,$C$9:$U$14,COLUMNS($C$9:P$14),0)*P$17,0))</f>
        <v/>
      </c>
      <c r="K189" s="4" t="str">
        <f>IF(VLOOKUP($C189,$C$9:$U$14,COLUMNS($C$9:Q$14),0)="","",ROUND(I$4*$E189*VLOOKUP($C189,$C$9:$U$14,COLUMNS($C$9:Q$14),0)*Q$16,0)&amp;"～"&amp;ROUND(I$4*$E189*VLOOKUP($C189,$C$9:$U$14,COLUMNS($C$9:Q$14),0)*Q$17,0))</f>
        <v/>
      </c>
      <c r="L189" s="4" t="str">
        <f>IF(VLOOKUP($C189,$C$9:$U$14,COLUMNS($C$9:R$14),0)="","",ROUND(J$4*$E189*VLOOKUP($C189,$C$9:$U$14,COLUMNS($C$9:R$14),0)*R$16,0)&amp;"～"&amp;ROUND(J$4*$E189*VLOOKUP($C189,$C$9:$U$14,COLUMNS($C$9:R$14),0)*R$17,0))</f>
        <v/>
      </c>
      <c r="M189" s="4" t="str">
        <f>IF(VLOOKUP($C189,$C$9:$U$14,COLUMNS($C$9:S$14),0)="","",ROUND(K$4*$E189*VLOOKUP($C189,$C$9:$U$14,COLUMNS($C$9:S$14),0)*S$16,0)&amp;"～"&amp;ROUND(K$4*$E189*VLOOKUP($C189,$C$9:$U$14,COLUMNS($C$9:S$14),0)*S$17,0))</f>
        <v/>
      </c>
      <c r="N189" s="4" t="str">
        <f>IF(VLOOKUP($C189,$C$9:$U$14,COLUMNS($C$9:T$14),0)="","",ROUND(L$4*$E189*VLOOKUP($C189,$C$9:$U$14,COLUMNS($C$9:T$14),0)*T$16,0)&amp;"～"&amp;ROUND(L$4*$E189*VLOOKUP($C189,$C$9:$U$14,COLUMNS($C$9:T$14),0)*T$17,0))</f>
        <v/>
      </c>
      <c r="O189" s="4" t="str">
        <f>IF(VLOOKUP($C189,$C$9:$U$14,COLUMNS($C$9:U$14),0)="","",ROUND(M$4*$E189*VLOOKUP($C189,$C$9:$U$14,COLUMNS($C$9:U$14),0)*U$16,0)&amp;"～"&amp;ROUND(M$4*$E189*VLOOKUP($C189,$C$9:$U$14,COLUMNS($C$9:U$14),0)*U$17,0))</f>
        <v/>
      </c>
      <c r="P189" s="4" t="str">
        <f>IF(VLOOKUP($C189,$C$9:$U$14,COLUMNS($C$9:L$14),0)="","",ROUND(D$4*$E189*VLOOKUP($C189,$C$9:$U$14,COLUMNS($C$9:L$14),0)*L$18,0)&amp;"～"&amp;ROUND(D$4*$E189*VLOOKUP($C189,$C$9:$U$14,COLUMNS($C$9:L$14),0)*L$19,0))</f>
        <v>844～1082</v>
      </c>
      <c r="Q189" s="4" t="str">
        <f>IF(VLOOKUP($C189,$C$9:$U$14,COLUMNS($C$9:M$14),0)="","",ROUND(E$4*$E189*VLOOKUP($C189,$C$9:$U$14,COLUMNS($C$9:M$14),0)*M$18,0)&amp;"～"&amp;ROUND(E$4*$E189*VLOOKUP($C189,$C$9:$U$14,COLUMNS($C$9:M$14),0)*M$19,0))</f>
        <v/>
      </c>
      <c r="R189" s="4" t="str">
        <f>IF(VLOOKUP($C189,$C$9:$U$14,COLUMNS($C$9:N$14),0)="","",ROUND(F$4*$E189*VLOOKUP($C189,$C$9:$U$14,COLUMNS($C$9:N$14),0)*N$18,0)&amp;"～"&amp;ROUND(F$4*$E189*VLOOKUP($C189,$C$9:$U$14,COLUMNS($C$9:N$14),0)*N$19,0))</f>
        <v/>
      </c>
      <c r="S189" s="4" t="str">
        <f>IF(VLOOKUP($C189,$C$9:$U$14,COLUMNS($C$9:O$14),0)="","",ROUND(G$4*$E189*VLOOKUP($C189,$C$9:$U$14,COLUMNS($C$9:O$14),0)*O$18,0)&amp;"～"&amp;ROUND(G$4*$E189*VLOOKUP($C189,$C$9:$U$14,COLUMNS($C$9:O$14),0)*O$19,0))</f>
        <v>70～90</v>
      </c>
      <c r="T189" s="4" t="str">
        <f>IF(VLOOKUP($C189,$C$9:$U$14,COLUMNS($C$9:P$14),0)="","",ROUND(H$4*$E189*VLOOKUP($C189,$C$9:$U$14,COLUMNS($C$9:P$14),0)*P$18,0)&amp;"～"&amp;ROUND(H$4*$E189*VLOOKUP($C189,$C$9:$U$14,COLUMNS($C$9:P$14),0)*P$19,0))</f>
        <v/>
      </c>
      <c r="U189" s="4" t="str">
        <f>IF(VLOOKUP($C189,$C$9:$U$14,COLUMNS($C$9:Q$14),0)="","",ROUND(I$4*$E189*VLOOKUP($C189,$C$9:$U$14,COLUMNS($C$9:Q$14),0)*Q$18,0)&amp;"～"&amp;ROUND(I$4*$E189*VLOOKUP($C189,$C$9:$U$14,COLUMNS($C$9:Q$14),0)*Q$19,0))</f>
        <v/>
      </c>
      <c r="V189" s="4" t="str">
        <f>IF(VLOOKUP($C189,$C$9:$U$14,COLUMNS($C$9:R$14),0)="","",ROUND(J$4*$E189*VLOOKUP($C189,$C$9:$U$14,COLUMNS($C$9:R$14),0)*R$18,0)&amp;"～"&amp;ROUND(J$4*$E189*VLOOKUP($C189,$C$9:$U$14,COLUMNS($C$9:R$14),0)*R$19,0))</f>
        <v/>
      </c>
      <c r="W189" s="4" t="str">
        <f>IF(VLOOKUP($C189,$C$9:$U$14,COLUMNS($C$9:S$14),0)="","",ROUND(K$4*$E189*VLOOKUP($C189,$C$9:$U$14,COLUMNS($C$9:S$14),0)*S$18,0)&amp;"～"&amp;ROUND(K$4*$E189*VLOOKUP($C189,$C$9:$U$14,COLUMNS($C$9:S$14),0)*S$19,0))</f>
        <v/>
      </c>
      <c r="X189" s="4" t="str">
        <f>IF(VLOOKUP($C189,$C$9:$U$14,COLUMNS($C$9:T$14),0)="","",ROUND(L$4*$E189*VLOOKUP($C189,$C$9:$U$14,COLUMNS($C$9:T$14),0)*T$18,0)&amp;"～"&amp;ROUND(L$4*$E189*VLOOKUP($C189,$C$9:$U$14,COLUMNS($C$9:T$14),0)*T$19,0))</f>
        <v/>
      </c>
      <c r="Y189" s="4"/>
      <c r="Z189" s="4">
        <f t="shared" si="29"/>
        <v>549</v>
      </c>
      <c r="AA189" s="1">
        <f t="shared" si="32"/>
        <v>494</v>
      </c>
      <c r="AB189" s="1">
        <f>IF(C189&gt;2,0,ROUND(属性价值和能力评分!$F$38*一级属性!$H$17*装备属性!E189,0))</f>
        <v>0</v>
      </c>
      <c r="AC189" s="1">
        <f t="shared" si="30"/>
        <v>153</v>
      </c>
      <c r="AD189" s="1">
        <f t="shared" si="31"/>
        <v>306</v>
      </c>
    </row>
    <row r="190" spans="2:30">
      <c r="B190" s="1">
        <v>156</v>
      </c>
      <c r="C190" s="1">
        <f t="shared" si="33"/>
        <v>6</v>
      </c>
      <c r="D190" s="1">
        <f t="shared" si="34"/>
        <v>13</v>
      </c>
      <c r="E190" s="1">
        <f t="shared" ref="E190:E210" si="35">E177+10</f>
        <v>110</v>
      </c>
      <c r="F190" s="4" t="str">
        <f>IF(VLOOKUP($C190,$C$9:$U$14,COLUMNS($C$9:L$14),0)="","",ROUND(D$4*$E190*VLOOKUP($C190,$C$9:$U$14,COLUMNS($C$9:L$14),0)*L$16,0)&amp;"～"&amp;ROUND(D$4*$E190*VLOOKUP($C190,$C$9:$U$14,COLUMNS($C$9:L$14),0)*L$17,0))</f>
        <v/>
      </c>
      <c r="G190" s="4" t="str">
        <f>IF(VLOOKUP($C190,$C$9:$U$14,COLUMNS($C$9:M$14),0)="","",ROUND(E$4*$E190*VLOOKUP($C190,$C$9:$U$14,COLUMNS($C$9:M$14),0)*M$16,0)&amp;"～"&amp;ROUND(E$4*$E190*VLOOKUP($C190,$C$9:$U$14,COLUMNS($C$9:M$14),0)*M$17,0))</f>
        <v/>
      </c>
      <c r="H190" s="4" t="str">
        <f>IF(VLOOKUP($C190,$C$9:$U$14,COLUMNS($C$9:N$14),0)="","",ROUND(F$4*$E190*VLOOKUP($C190,$C$9:$U$14,COLUMNS($C$9:N$14),0)*N$16,0)&amp;"～"&amp;ROUND(F$4*$E190*VLOOKUP($C190,$C$9:$U$14,COLUMNS($C$9:N$14),0)*N$17,0))</f>
        <v/>
      </c>
      <c r="I190" s="4" t="str">
        <f>IF(VLOOKUP($C190,$C$9:$U$14,COLUMNS($C$9:O$14),0)="","",ROUND(G$4*$E190*VLOOKUP($C190,$C$9:$U$14,COLUMNS($C$9:O$14),0)*O$16,0)&amp;"～"&amp;ROUND(G$4*$E190*VLOOKUP($C190,$C$9:$U$14,COLUMNS($C$9:O$14),0)*O$17,0))</f>
        <v/>
      </c>
      <c r="J190" s="4" t="str">
        <f>IF(VLOOKUP($C190,$C$9:$U$14,COLUMNS($C$9:P$14),0)="","",ROUND(H$4*$E190*VLOOKUP($C190,$C$9:$U$14,COLUMNS($C$9:P$14),0)*P$16,0)&amp;"～"&amp;ROUND(H$4*$E190*VLOOKUP($C190,$C$9:$U$14,COLUMNS($C$9:P$14),0)*P$17,0))</f>
        <v/>
      </c>
      <c r="K190" s="4" t="str">
        <f>IF(VLOOKUP($C190,$C$9:$U$14,COLUMNS($C$9:Q$14),0)="","",ROUND(I$4*$E190*VLOOKUP($C190,$C$9:$U$14,COLUMNS($C$9:Q$14),0)*Q$16,0)&amp;"～"&amp;ROUND(I$4*$E190*VLOOKUP($C190,$C$9:$U$14,COLUMNS($C$9:Q$14),0)*Q$17,0))</f>
        <v>92～119</v>
      </c>
      <c r="L190" s="4" t="str">
        <f>IF(VLOOKUP($C190,$C$9:$U$14,COLUMNS($C$9:R$14),0)="","",ROUND(J$4*$E190*VLOOKUP($C190,$C$9:$U$14,COLUMNS($C$9:R$14),0)*R$16,0)&amp;"～"&amp;ROUND(J$4*$E190*VLOOKUP($C190,$C$9:$U$14,COLUMNS($C$9:R$14),0)*R$17,0))</f>
        <v>72～129</v>
      </c>
      <c r="M190" s="4" t="str">
        <f>IF(VLOOKUP($C190,$C$9:$U$14,COLUMNS($C$9:S$14),0)="","",ROUND(K$4*$E190*VLOOKUP($C190,$C$9:$U$14,COLUMNS($C$9:S$14),0)*S$16,0)&amp;"～"&amp;ROUND(K$4*$E190*VLOOKUP($C190,$C$9:$U$14,COLUMNS($C$9:S$14),0)*S$17,0))</f>
        <v/>
      </c>
      <c r="N190" s="4" t="str">
        <f>IF(VLOOKUP($C190,$C$9:$U$14,COLUMNS($C$9:T$14),0)="","",ROUND(L$4*$E190*VLOOKUP($C190,$C$9:$U$14,COLUMNS($C$9:T$14),0)*T$16,0)&amp;"～"&amp;ROUND(L$4*$E190*VLOOKUP($C190,$C$9:$U$14,COLUMNS($C$9:T$14),0)*T$17,0))</f>
        <v/>
      </c>
      <c r="O190" s="4" t="str">
        <f>IF(VLOOKUP($C190,$C$9:$U$14,COLUMNS($C$9:U$14),0)="","",ROUND(M$4*$E190*VLOOKUP($C190,$C$9:$U$14,COLUMNS($C$9:U$14),0)*U$16,0)&amp;"～"&amp;ROUND(M$4*$E190*VLOOKUP($C190,$C$9:$U$14,COLUMNS($C$9:U$14),0)*U$17,0))</f>
        <v/>
      </c>
      <c r="P190" s="4" t="str">
        <f>IF(VLOOKUP($C190,$C$9:$U$14,COLUMNS($C$9:L$14),0)="","",ROUND(D$4*$E190*VLOOKUP($C190,$C$9:$U$14,COLUMNS($C$9:L$14),0)*L$18,0)&amp;"～"&amp;ROUND(D$4*$E190*VLOOKUP($C190,$C$9:$U$14,COLUMNS($C$9:L$14),0)*L$19,0))</f>
        <v/>
      </c>
      <c r="Q190" s="4" t="str">
        <f>IF(VLOOKUP($C190,$C$9:$U$14,COLUMNS($C$9:M$14),0)="","",ROUND(E$4*$E190*VLOOKUP($C190,$C$9:$U$14,COLUMNS($C$9:M$14),0)*M$18,0)&amp;"～"&amp;ROUND(E$4*$E190*VLOOKUP($C190,$C$9:$U$14,COLUMNS($C$9:M$14),0)*M$19,0))</f>
        <v/>
      </c>
      <c r="R190" s="4" t="str">
        <f>IF(VLOOKUP($C190,$C$9:$U$14,COLUMNS($C$9:N$14),0)="","",ROUND(F$4*$E190*VLOOKUP($C190,$C$9:$U$14,COLUMNS($C$9:N$14),0)*N$18,0)&amp;"～"&amp;ROUND(F$4*$E190*VLOOKUP($C190,$C$9:$U$14,COLUMNS($C$9:N$14),0)*N$19,0))</f>
        <v/>
      </c>
      <c r="S190" s="4" t="str">
        <f>IF(VLOOKUP($C190,$C$9:$U$14,COLUMNS($C$9:O$14),0)="","",ROUND(G$4*$E190*VLOOKUP($C190,$C$9:$U$14,COLUMNS($C$9:O$14),0)*O$18,0)&amp;"～"&amp;ROUND(G$4*$E190*VLOOKUP($C190,$C$9:$U$14,COLUMNS($C$9:O$14),0)*O$19,0))</f>
        <v/>
      </c>
      <c r="T190" s="4" t="str">
        <f>IF(VLOOKUP($C190,$C$9:$U$14,COLUMNS($C$9:P$14),0)="","",ROUND(H$4*$E190*VLOOKUP($C190,$C$9:$U$14,COLUMNS($C$9:P$14),0)*P$18,0)&amp;"～"&amp;ROUND(H$4*$E190*VLOOKUP($C190,$C$9:$U$14,COLUMNS($C$9:P$14),0)*P$19,0))</f>
        <v/>
      </c>
      <c r="U190" s="4" t="str">
        <f>IF(VLOOKUP($C190,$C$9:$U$14,COLUMNS($C$9:Q$14),0)="","",ROUND(I$4*$E190*VLOOKUP($C190,$C$9:$U$14,COLUMNS($C$9:Q$14),0)*Q$18,0)&amp;"～"&amp;ROUND(I$4*$E190*VLOOKUP($C190,$C$9:$U$14,COLUMNS($C$9:Q$14),0)*Q$19,0))</f>
        <v>103～132</v>
      </c>
      <c r="V190" s="4" t="str">
        <f>IF(VLOOKUP($C190,$C$9:$U$14,COLUMNS($C$9:R$14),0)="","",ROUND(J$4*$E190*VLOOKUP($C190,$C$9:$U$14,COLUMNS($C$9:R$14),0)*R$18,0)&amp;"～"&amp;ROUND(J$4*$E190*VLOOKUP($C190,$C$9:$U$14,COLUMNS($C$9:R$14),0)*R$19,0))</f>
        <v>79～143</v>
      </c>
      <c r="W190" s="4" t="str">
        <f>IF(VLOOKUP($C190,$C$9:$U$14,COLUMNS($C$9:S$14),0)="","",ROUND(K$4*$E190*VLOOKUP($C190,$C$9:$U$14,COLUMNS($C$9:S$14),0)*S$18,0)&amp;"～"&amp;ROUND(K$4*$E190*VLOOKUP($C190,$C$9:$U$14,COLUMNS($C$9:S$14),0)*S$19,0))</f>
        <v/>
      </c>
      <c r="X190" s="4" t="str">
        <f>IF(VLOOKUP($C190,$C$9:$U$14,COLUMNS($C$9:T$14),0)="","",ROUND(L$4*$E190*VLOOKUP($C190,$C$9:$U$14,COLUMNS($C$9:T$14),0)*T$18,0)&amp;"～"&amp;ROUND(L$4*$E190*VLOOKUP($C190,$C$9:$U$14,COLUMNS($C$9:T$14),0)*T$19,0))</f>
        <v/>
      </c>
      <c r="Y190" s="4"/>
      <c r="Z190" s="4">
        <f t="shared" si="29"/>
        <v>582</v>
      </c>
      <c r="AA190" s="1">
        <f t="shared" si="32"/>
        <v>524</v>
      </c>
      <c r="AB190" s="1">
        <f>IF(C190&gt;2,0,ROUND(属性价值和能力评分!$F$38*一级属性!$H$17*装备属性!E190,0))</f>
        <v>0</v>
      </c>
      <c r="AC190" s="1">
        <f t="shared" si="30"/>
        <v>153</v>
      </c>
      <c r="AD190" s="1">
        <f t="shared" si="31"/>
        <v>306</v>
      </c>
    </row>
    <row r="191" spans="2:30">
      <c r="B191" s="1">
        <v>157</v>
      </c>
      <c r="C191" s="1">
        <f t="shared" si="33"/>
        <v>1</v>
      </c>
      <c r="D191" s="1">
        <f t="shared" si="34"/>
        <v>1</v>
      </c>
      <c r="E191" s="1">
        <f t="shared" si="35"/>
        <v>120</v>
      </c>
      <c r="F191" s="4" t="str">
        <f>IF(VLOOKUP($C191,$C$9:$U$14,COLUMNS($C$9:L$14),0)="","",ROUND(D$4*$E191*VLOOKUP($C191,$C$9:$U$14,COLUMNS($C$9:L$14),0)*L$16,0)&amp;"～"&amp;ROUND(D$4*$E191*VLOOKUP($C191,$C$9:$U$14,COLUMNS($C$9:L$14),0)*L$17,0))</f>
        <v/>
      </c>
      <c r="G191" s="4" t="str">
        <f>IF(VLOOKUP($C191,$C$9:$U$14,COLUMNS($C$9:M$14),0)="","",ROUND(E$4*$E191*VLOOKUP($C191,$C$9:$U$14,COLUMNS($C$9:M$14),0)*M$16,0)&amp;"～"&amp;ROUND(E$4*$E191*VLOOKUP($C191,$C$9:$U$14,COLUMNS($C$9:M$14),0)*M$17,0))</f>
        <v/>
      </c>
      <c r="H191" s="4" t="str">
        <f>IF(VLOOKUP($C191,$C$9:$U$14,COLUMNS($C$9:N$14),0)="","",ROUND(F$4*$E191*VLOOKUP($C191,$C$9:$U$14,COLUMNS($C$9:N$14),0)*N$16,0)&amp;"～"&amp;ROUND(F$4*$E191*VLOOKUP($C191,$C$9:$U$14,COLUMNS($C$9:N$14),0)*N$17,0))</f>
        <v>689～886</v>
      </c>
      <c r="I191" s="4" t="str">
        <f>IF(VLOOKUP($C191,$C$9:$U$14,COLUMNS($C$9:O$14),0)="","",ROUND(G$4*$E191*VLOOKUP($C191,$C$9:$U$14,COLUMNS($C$9:O$14),0)*O$16,0)&amp;"～"&amp;ROUND(G$4*$E191*VLOOKUP($C191,$C$9:$U$14,COLUMNS($C$9:O$14),0)*O$17,0))</f>
        <v/>
      </c>
      <c r="J191" s="4" t="str">
        <f>IF(VLOOKUP($C191,$C$9:$U$14,COLUMNS($C$9:P$14),0)="","",ROUND(H$4*$E191*VLOOKUP($C191,$C$9:$U$14,COLUMNS($C$9:P$14),0)*P$16,0)&amp;"～"&amp;ROUND(H$4*$E191*VLOOKUP($C191,$C$9:$U$14,COLUMNS($C$9:P$14),0)*P$17,0))</f>
        <v>155～199</v>
      </c>
      <c r="K191" s="4" t="str">
        <f>IF(VLOOKUP($C191,$C$9:$U$14,COLUMNS($C$9:Q$14),0)="","",ROUND(I$4*$E191*VLOOKUP($C191,$C$9:$U$14,COLUMNS($C$9:Q$14),0)*Q$16,0)&amp;"～"&amp;ROUND(I$4*$E191*VLOOKUP($C191,$C$9:$U$14,COLUMNS($C$9:Q$14),0)*Q$17,0))</f>
        <v/>
      </c>
      <c r="L191" s="4" t="str">
        <f>IF(VLOOKUP($C191,$C$9:$U$14,COLUMNS($C$9:R$14),0)="","",ROUND(J$4*$E191*VLOOKUP($C191,$C$9:$U$14,COLUMNS($C$9:R$14),0)*R$16,0)&amp;"～"&amp;ROUND(J$4*$E191*VLOOKUP($C191,$C$9:$U$14,COLUMNS($C$9:R$14),0)*R$17,0))</f>
        <v/>
      </c>
      <c r="M191" s="4" t="str">
        <f>IF(VLOOKUP($C191,$C$9:$U$14,COLUMNS($C$9:S$14),0)="","",ROUND(K$4*$E191*VLOOKUP($C191,$C$9:$U$14,COLUMNS($C$9:S$14),0)*S$16,0)&amp;"～"&amp;ROUND(K$4*$E191*VLOOKUP($C191,$C$9:$U$14,COLUMNS($C$9:S$14),0)*S$17,0))</f>
        <v>180～324</v>
      </c>
      <c r="N191" s="4" t="str">
        <f>IF(VLOOKUP($C191,$C$9:$U$14,COLUMNS($C$9:T$14),0)="","",ROUND(L$4*$E191*VLOOKUP($C191,$C$9:$U$14,COLUMNS($C$9:T$14),0)*T$16,0)&amp;"～"&amp;ROUND(L$4*$E191*VLOOKUP($C191,$C$9:$U$14,COLUMNS($C$9:T$14),0)*T$17,0))</f>
        <v/>
      </c>
      <c r="O191" s="4" t="str">
        <f>IF(VLOOKUP($C191,$C$9:$U$14,COLUMNS($C$9:U$14),0)="","",ROUND(M$4*$E191*VLOOKUP($C191,$C$9:$U$14,COLUMNS($C$9:U$14),0)*U$16,0)&amp;"～"&amp;ROUND(M$4*$E191*VLOOKUP($C191,$C$9:$U$14,COLUMNS($C$9:U$14),0)*U$17,0))</f>
        <v/>
      </c>
      <c r="P191" s="4" t="str">
        <f>IF(VLOOKUP($C191,$C$9:$U$14,COLUMNS($C$9:L$14),0)="","",ROUND(D$4*$E191*VLOOKUP($C191,$C$9:$U$14,COLUMNS($C$9:L$14),0)*L$18,0)&amp;"～"&amp;ROUND(D$4*$E191*VLOOKUP($C191,$C$9:$U$14,COLUMNS($C$9:L$14),0)*L$19,0))</f>
        <v/>
      </c>
      <c r="Q191" s="4" t="str">
        <f>IF(VLOOKUP($C191,$C$9:$U$14,COLUMNS($C$9:M$14),0)="","",ROUND(E$4*$E191*VLOOKUP($C191,$C$9:$U$14,COLUMNS($C$9:M$14),0)*M$18,0)&amp;"～"&amp;ROUND(E$4*$E191*VLOOKUP($C191,$C$9:$U$14,COLUMNS($C$9:M$14),0)*M$19,0))</f>
        <v/>
      </c>
      <c r="R191" s="4" t="str">
        <f>IF(VLOOKUP($C191,$C$9:$U$14,COLUMNS($C$9:N$14),0)="","",ROUND(F$4*$E191*VLOOKUP($C191,$C$9:$U$14,COLUMNS($C$9:N$14),0)*N$18,0)&amp;"～"&amp;ROUND(F$4*$E191*VLOOKUP($C191,$C$9:$U$14,COLUMNS($C$9:N$14),0)*N$19,0))</f>
        <v>768～984</v>
      </c>
      <c r="S191" s="4" t="str">
        <f>IF(VLOOKUP($C191,$C$9:$U$14,COLUMNS($C$9:O$14),0)="","",ROUND(G$4*$E191*VLOOKUP($C191,$C$9:$U$14,COLUMNS($C$9:O$14),0)*O$18,0)&amp;"～"&amp;ROUND(G$4*$E191*VLOOKUP($C191,$C$9:$U$14,COLUMNS($C$9:O$14),0)*O$19,0))</f>
        <v/>
      </c>
      <c r="T191" s="4" t="str">
        <f>IF(VLOOKUP($C191,$C$9:$U$14,COLUMNS($C$9:P$14),0)="","",ROUND(H$4*$E191*VLOOKUP($C191,$C$9:$U$14,COLUMNS($C$9:P$14),0)*P$18,0)&amp;"～"&amp;ROUND(H$4*$E191*VLOOKUP($C191,$C$9:$U$14,COLUMNS($C$9:P$14),0)*P$19,0))</f>
        <v>173～221</v>
      </c>
      <c r="U191" s="4" t="str">
        <f>IF(VLOOKUP($C191,$C$9:$U$14,COLUMNS($C$9:Q$14),0)="","",ROUND(I$4*$E191*VLOOKUP($C191,$C$9:$U$14,COLUMNS($C$9:Q$14),0)*Q$18,0)&amp;"～"&amp;ROUND(I$4*$E191*VLOOKUP($C191,$C$9:$U$14,COLUMNS($C$9:Q$14),0)*Q$19,0))</f>
        <v/>
      </c>
      <c r="V191" s="4" t="str">
        <f>IF(VLOOKUP($C191,$C$9:$U$14,COLUMNS($C$9:R$14),0)="","",ROUND(J$4*$E191*VLOOKUP($C191,$C$9:$U$14,COLUMNS($C$9:R$14),0)*R$18,0)&amp;"～"&amp;ROUND(J$4*$E191*VLOOKUP($C191,$C$9:$U$14,COLUMNS($C$9:R$14),0)*R$19,0))</f>
        <v/>
      </c>
      <c r="W191" s="4" t="str">
        <f>IF(VLOOKUP($C191,$C$9:$U$14,COLUMNS($C$9:S$14),0)="","",ROUND(K$4*$E191*VLOOKUP($C191,$C$9:$U$14,COLUMNS($C$9:S$14),0)*S$18,0)&amp;"～"&amp;ROUND(K$4*$E191*VLOOKUP($C191,$C$9:$U$14,COLUMNS($C$9:S$14),0)*S$19,0))</f>
        <v>198～360</v>
      </c>
      <c r="X191" s="4" t="str">
        <f>IF(VLOOKUP($C191,$C$9:$U$14,COLUMNS($C$9:T$14),0)="","",ROUND(L$4*$E191*VLOOKUP($C191,$C$9:$U$14,COLUMNS($C$9:T$14),0)*T$18,0)&amp;"～"&amp;ROUND(L$4*$E191*VLOOKUP($C191,$C$9:$U$14,COLUMNS($C$9:T$14),0)*T$19,0))</f>
        <v/>
      </c>
      <c r="Y191" s="4"/>
      <c r="Z191" s="4">
        <f t="shared" si="29"/>
        <v>1111</v>
      </c>
      <c r="AA191" s="1">
        <f t="shared" si="32"/>
        <v>1000</v>
      </c>
      <c r="AB191" s="1">
        <f>IF(C191&gt;2,0,ROUND(属性价值和能力评分!$F$38*一级属性!$H$17*装备属性!E191,0))</f>
        <v>630</v>
      </c>
      <c r="AC191" s="1">
        <f t="shared" si="30"/>
        <v>167</v>
      </c>
      <c r="AD191" s="1">
        <f t="shared" si="31"/>
        <v>333</v>
      </c>
    </row>
    <row r="192" spans="2:30">
      <c r="B192" s="1">
        <v>158</v>
      </c>
      <c r="C192" s="1">
        <f t="shared" si="33"/>
        <v>1</v>
      </c>
      <c r="D192" s="1">
        <f t="shared" si="34"/>
        <v>2</v>
      </c>
      <c r="E192" s="1">
        <f t="shared" si="35"/>
        <v>120</v>
      </c>
      <c r="F192" s="4" t="str">
        <f>IF(VLOOKUP($C192,$C$9:$U$14,COLUMNS($C$9:L$14),0)="","",ROUND(D$4*$E192*VLOOKUP($C192,$C$9:$U$14,COLUMNS($C$9:L$14),0)*L$16,0)&amp;"～"&amp;ROUND(D$4*$E192*VLOOKUP($C192,$C$9:$U$14,COLUMNS($C$9:L$14),0)*L$17,0))</f>
        <v/>
      </c>
      <c r="G192" s="4" t="str">
        <f>IF(VLOOKUP($C192,$C$9:$U$14,COLUMNS($C$9:M$14),0)="","",ROUND(E$4*$E192*VLOOKUP($C192,$C$9:$U$14,COLUMNS($C$9:M$14),0)*M$16,0)&amp;"～"&amp;ROUND(E$4*$E192*VLOOKUP($C192,$C$9:$U$14,COLUMNS($C$9:M$14),0)*M$17,0))</f>
        <v/>
      </c>
      <c r="H192" s="4" t="str">
        <f>IF(VLOOKUP($C192,$C$9:$U$14,COLUMNS($C$9:N$14),0)="","",ROUND(F$4*$E192*VLOOKUP($C192,$C$9:$U$14,COLUMNS($C$9:N$14),0)*N$16,0)&amp;"～"&amp;ROUND(F$4*$E192*VLOOKUP($C192,$C$9:$U$14,COLUMNS($C$9:N$14),0)*N$17,0))</f>
        <v>689～886</v>
      </c>
      <c r="I192" s="4" t="str">
        <f>IF(VLOOKUP($C192,$C$9:$U$14,COLUMNS($C$9:O$14),0)="","",ROUND(G$4*$E192*VLOOKUP($C192,$C$9:$U$14,COLUMNS($C$9:O$14),0)*O$16,0)&amp;"～"&amp;ROUND(G$4*$E192*VLOOKUP($C192,$C$9:$U$14,COLUMNS($C$9:O$14),0)*O$17,0))</f>
        <v/>
      </c>
      <c r="J192" s="4" t="str">
        <f>IF(VLOOKUP($C192,$C$9:$U$14,COLUMNS($C$9:P$14),0)="","",ROUND(H$4*$E192*VLOOKUP($C192,$C$9:$U$14,COLUMNS($C$9:P$14),0)*P$16,0)&amp;"～"&amp;ROUND(H$4*$E192*VLOOKUP($C192,$C$9:$U$14,COLUMNS($C$9:P$14),0)*P$17,0))</f>
        <v>155～199</v>
      </c>
      <c r="K192" s="4" t="str">
        <f>IF(VLOOKUP($C192,$C$9:$U$14,COLUMNS($C$9:Q$14),0)="","",ROUND(I$4*$E192*VLOOKUP($C192,$C$9:$U$14,COLUMNS($C$9:Q$14),0)*Q$16,0)&amp;"～"&amp;ROUND(I$4*$E192*VLOOKUP($C192,$C$9:$U$14,COLUMNS($C$9:Q$14),0)*Q$17,0))</f>
        <v/>
      </c>
      <c r="L192" s="4" t="str">
        <f>IF(VLOOKUP($C192,$C$9:$U$14,COLUMNS($C$9:R$14),0)="","",ROUND(J$4*$E192*VLOOKUP($C192,$C$9:$U$14,COLUMNS($C$9:R$14),0)*R$16,0)&amp;"～"&amp;ROUND(J$4*$E192*VLOOKUP($C192,$C$9:$U$14,COLUMNS($C$9:R$14),0)*R$17,0))</f>
        <v/>
      </c>
      <c r="M192" s="4" t="str">
        <f>IF(VLOOKUP($C192,$C$9:$U$14,COLUMNS($C$9:S$14),0)="","",ROUND(K$4*$E192*VLOOKUP($C192,$C$9:$U$14,COLUMNS($C$9:S$14),0)*S$16,0)&amp;"～"&amp;ROUND(K$4*$E192*VLOOKUP($C192,$C$9:$U$14,COLUMNS($C$9:S$14),0)*S$17,0))</f>
        <v>180～324</v>
      </c>
      <c r="N192" s="4" t="str">
        <f>IF(VLOOKUP($C192,$C$9:$U$14,COLUMNS($C$9:T$14),0)="","",ROUND(L$4*$E192*VLOOKUP($C192,$C$9:$U$14,COLUMNS($C$9:T$14),0)*T$16,0)&amp;"～"&amp;ROUND(L$4*$E192*VLOOKUP($C192,$C$9:$U$14,COLUMNS($C$9:T$14),0)*T$17,0))</f>
        <v/>
      </c>
      <c r="O192" s="4" t="str">
        <f>IF(VLOOKUP($C192,$C$9:$U$14,COLUMNS($C$9:U$14),0)="","",ROUND(M$4*$E192*VLOOKUP($C192,$C$9:$U$14,COLUMNS($C$9:U$14),0)*U$16,0)&amp;"～"&amp;ROUND(M$4*$E192*VLOOKUP($C192,$C$9:$U$14,COLUMNS($C$9:U$14),0)*U$17,0))</f>
        <v/>
      </c>
      <c r="P192" s="4" t="str">
        <f>IF(VLOOKUP($C192,$C$9:$U$14,COLUMNS($C$9:L$14),0)="","",ROUND(D$4*$E192*VLOOKUP($C192,$C$9:$U$14,COLUMNS($C$9:L$14),0)*L$18,0)&amp;"～"&amp;ROUND(D$4*$E192*VLOOKUP($C192,$C$9:$U$14,COLUMNS($C$9:L$14),0)*L$19,0))</f>
        <v/>
      </c>
      <c r="Q192" s="4" t="str">
        <f>IF(VLOOKUP($C192,$C$9:$U$14,COLUMNS($C$9:M$14),0)="","",ROUND(E$4*$E192*VLOOKUP($C192,$C$9:$U$14,COLUMNS($C$9:M$14),0)*M$18,0)&amp;"～"&amp;ROUND(E$4*$E192*VLOOKUP($C192,$C$9:$U$14,COLUMNS($C$9:M$14),0)*M$19,0))</f>
        <v/>
      </c>
      <c r="R192" s="4" t="str">
        <f>IF(VLOOKUP($C192,$C$9:$U$14,COLUMNS($C$9:N$14),0)="","",ROUND(F$4*$E192*VLOOKUP($C192,$C$9:$U$14,COLUMNS($C$9:N$14),0)*N$18,0)&amp;"～"&amp;ROUND(F$4*$E192*VLOOKUP($C192,$C$9:$U$14,COLUMNS($C$9:N$14),0)*N$19,0))</f>
        <v>768～984</v>
      </c>
      <c r="S192" s="4" t="str">
        <f>IF(VLOOKUP($C192,$C$9:$U$14,COLUMNS($C$9:O$14),0)="","",ROUND(G$4*$E192*VLOOKUP($C192,$C$9:$U$14,COLUMNS($C$9:O$14),0)*O$18,0)&amp;"～"&amp;ROUND(G$4*$E192*VLOOKUP($C192,$C$9:$U$14,COLUMNS($C$9:O$14),0)*O$19,0))</f>
        <v/>
      </c>
      <c r="T192" s="4" t="str">
        <f>IF(VLOOKUP($C192,$C$9:$U$14,COLUMNS($C$9:P$14),0)="","",ROUND(H$4*$E192*VLOOKUP($C192,$C$9:$U$14,COLUMNS($C$9:P$14),0)*P$18,0)&amp;"～"&amp;ROUND(H$4*$E192*VLOOKUP($C192,$C$9:$U$14,COLUMNS($C$9:P$14),0)*P$19,0))</f>
        <v>173～221</v>
      </c>
      <c r="U192" s="4" t="str">
        <f>IF(VLOOKUP($C192,$C$9:$U$14,COLUMNS($C$9:Q$14),0)="","",ROUND(I$4*$E192*VLOOKUP($C192,$C$9:$U$14,COLUMNS($C$9:Q$14),0)*Q$18,0)&amp;"～"&amp;ROUND(I$4*$E192*VLOOKUP($C192,$C$9:$U$14,COLUMNS($C$9:Q$14),0)*Q$19,0))</f>
        <v/>
      </c>
      <c r="V192" s="4" t="str">
        <f>IF(VLOOKUP($C192,$C$9:$U$14,COLUMNS($C$9:R$14),0)="","",ROUND(J$4*$E192*VLOOKUP($C192,$C$9:$U$14,COLUMNS($C$9:R$14),0)*R$18,0)&amp;"～"&amp;ROUND(J$4*$E192*VLOOKUP($C192,$C$9:$U$14,COLUMNS($C$9:R$14),0)*R$19,0))</f>
        <v/>
      </c>
      <c r="W192" s="4" t="str">
        <f>IF(VLOOKUP($C192,$C$9:$U$14,COLUMNS($C$9:S$14),0)="","",ROUND(K$4*$E192*VLOOKUP($C192,$C$9:$U$14,COLUMNS($C$9:S$14),0)*S$18,0)&amp;"～"&amp;ROUND(K$4*$E192*VLOOKUP($C192,$C$9:$U$14,COLUMNS($C$9:S$14),0)*S$19,0))</f>
        <v>198～360</v>
      </c>
      <c r="X192" s="4" t="str">
        <f>IF(VLOOKUP($C192,$C$9:$U$14,COLUMNS($C$9:T$14),0)="","",ROUND(L$4*$E192*VLOOKUP($C192,$C$9:$U$14,COLUMNS($C$9:T$14),0)*T$18,0)&amp;"～"&amp;ROUND(L$4*$E192*VLOOKUP($C192,$C$9:$U$14,COLUMNS($C$9:T$14),0)*T$19,0))</f>
        <v/>
      </c>
      <c r="Y192" s="4"/>
      <c r="Z192" s="4">
        <f t="shared" si="29"/>
        <v>1111</v>
      </c>
      <c r="AA192" s="1">
        <f t="shared" si="32"/>
        <v>1000</v>
      </c>
      <c r="AB192" s="1">
        <f>IF(C192&gt;2,0,ROUND(属性价值和能力评分!$F$38*一级属性!$H$17*装备属性!E192,0))</f>
        <v>630</v>
      </c>
      <c r="AC192" s="1">
        <f t="shared" si="30"/>
        <v>167</v>
      </c>
      <c r="AD192" s="1">
        <f t="shared" si="31"/>
        <v>333</v>
      </c>
    </row>
    <row r="193" spans="2:30">
      <c r="B193" s="1">
        <v>159</v>
      </c>
      <c r="C193" s="1">
        <f t="shared" si="33"/>
        <v>1</v>
      </c>
      <c r="D193" s="1">
        <f t="shared" si="34"/>
        <v>3</v>
      </c>
      <c r="E193" s="1">
        <f t="shared" si="35"/>
        <v>120</v>
      </c>
      <c r="F193" s="4" t="str">
        <f>IF(VLOOKUP($C193,$C$9:$U$14,COLUMNS($C$9:L$14),0)="","",ROUND(D$4*$E193*VLOOKUP($C193,$C$9:$U$14,COLUMNS($C$9:L$14),0)*L$16,0)&amp;"～"&amp;ROUND(D$4*$E193*VLOOKUP($C193,$C$9:$U$14,COLUMNS($C$9:L$14),0)*L$17,0))</f>
        <v/>
      </c>
      <c r="G193" s="4" t="str">
        <f>IF(VLOOKUP($C193,$C$9:$U$14,COLUMNS($C$9:M$14),0)="","",ROUND(E$4*$E193*VLOOKUP($C193,$C$9:$U$14,COLUMNS($C$9:M$14),0)*M$16,0)&amp;"～"&amp;ROUND(E$4*$E193*VLOOKUP($C193,$C$9:$U$14,COLUMNS($C$9:M$14),0)*M$17,0))</f>
        <v/>
      </c>
      <c r="H193" s="4" t="str">
        <f>IF(VLOOKUP($C193,$C$9:$U$14,COLUMNS($C$9:N$14),0)="","",ROUND(F$4*$E193*VLOOKUP($C193,$C$9:$U$14,COLUMNS($C$9:N$14),0)*N$16,0)&amp;"～"&amp;ROUND(F$4*$E193*VLOOKUP($C193,$C$9:$U$14,COLUMNS($C$9:N$14),0)*N$17,0))</f>
        <v>689～886</v>
      </c>
      <c r="I193" s="4" t="str">
        <f>IF(VLOOKUP($C193,$C$9:$U$14,COLUMNS($C$9:O$14),0)="","",ROUND(G$4*$E193*VLOOKUP($C193,$C$9:$U$14,COLUMNS($C$9:O$14),0)*O$16,0)&amp;"～"&amp;ROUND(G$4*$E193*VLOOKUP($C193,$C$9:$U$14,COLUMNS($C$9:O$14),0)*O$17,0))</f>
        <v/>
      </c>
      <c r="J193" s="4" t="str">
        <f>IF(VLOOKUP($C193,$C$9:$U$14,COLUMNS($C$9:P$14),0)="","",ROUND(H$4*$E193*VLOOKUP($C193,$C$9:$U$14,COLUMNS($C$9:P$14),0)*P$16,0)&amp;"～"&amp;ROUND(H$4*$E193*VLOOKUP($C193,$C$9:$U$14,COLUMNS($C$9:P$14),0)*P$17,0))</f>
        <v>155～199</v>
      </c>
      <c r="K193" s="4" t="str">
        <f>IF(VLOOKUP($C193,$C$9:$U$14,COLUMNS($C$9:Q$14),0)="","",ROUND(I$4*$E193*VLOOKUP($C193,$C$9:$U$14,COLUMNS($C$9:Q$14),0)*Q$16,0)&amp;"～"&amp;ROUND(I$4*$E193*VLOOKUP($C193,$C$9:$U$14,COLUMNS($C$9:Q$14),0)*Q$17,0))</f>
        <v/>
      </c>
      <c r="L193" s="4" t="str">
        <f>IF(VLOOKUP($C193,$C$9:$U$14,COLUMNS($C$9:R$14),0)="","",ROUND(J$4*$E193*VLOOKUP($C193,$C$9:$U$14,COLUMNS($C$9:R$14),0)*R$16,0)&amp;"～"&amp;ROUND(J$4*$E193*VLOOKUP($C193,$C$9:$U$14,COLUMNS($C$9:R$14),0)*R$17,0))</f>
        <v/>
      </c>
      <c r="M193" s="4" t="str">
        <f>IF(VLOOKUP($C193,$C$9:$U$14,COLUMNS($C$9:S$14),0)="","",ROUND(K$4*$E193*VLOOKUP($C193,$C$9:$U$14,COLUMNS($C$9:S$14),0)*S$16,0)&amp;"～"&amp;ROUND(K$4*$E193*VLOOKUP($C193,$C$9:$U$14,COLUMNS($C$9:S$14),0)*S$17,0))</f>
        <v>180～324</v>
      </c>
      <c r="N193" s="4" t="str">
        <f>IF(VLOOKUP($C193,$C$9:$U$14,COLUMNS($C$9:T$14),0)="","",ROUND(L$4*$E193*VLOOKUP($C193,$C$9:$U$14,COLUMNS($C$9:T$14),0)*T$16,0)&amp;"～"&amp;ROUND(L$4*$E193*VLOOKUP($C193,$C$9:$U$14,COLUMNS($C$9:T$14),0)*T$17,0))</f>
        <v/>
      </c>
      <c r="O193" s="4" t="str">
        <f>IF(VLOOKUP($C193,$C$9:$U$14,COLUMNS($C$9:U$14),0)="","",ROUND(M$4*$E193*VLOOKUP($C193,$C$9:$U$14,COLUMNS($C$9:U$14),0)*U$16,0)&amp;"～"&amp;ROUND(M$4*$E193*VLOOKUP($C193,$C$9:$U$14,COLUMNS($C$9:U$14),0)*U$17,0))</f>
        <v/>
      </c>
      <c r="P193" s="4" t="str">
        <f>IF(VLOOKUP($C193,$C$9:$U$14,COLUMNS($C$9:L$14),0)="","",ROUND(D$4*$E193*VLOOKUP($C193,$C$9:$U$14,COLUMNS($C$9:L$14),0)*L$18,0)&amp;"～"&amp;ROUND(D$4*$E193*VLOOKUP($C193,$C$9:$U$14,COLUMNS($C$9:L$14),0)*L$19,0))</f>
        <v/>
      </c>
      <c r="Q193" s="4" t="str">
        <f>IF(VLOOKUP($C193,$C$9:$U$14,COLUMNS($C$9:M$14),0)="","",ROUND(E$4*$E193*VLOOKUP($C193,$C$9:$U$14,COLUMNS($C$9:M$14),0)*M$18,0)&amp;"～"&amp;ROUND(E$4*$E193*VLOOKUP($C193,$C$9:$U$14,COLUMNS($C$9:M$14),0)*M$19,0))</f>
        <v/>
      </c>
      <c r="R193" s="4" t="str">
        <f>IF(VLOOKUP($C193,$C$9:$U$14,COLUMNS($C$9:N$14),0)="","",ROUND(F$4*$E193*VLOOKUP($C193,$C$9:$U$14,COLUMNS($C$9:N$14),0)*N$18,0)&amp;"～"&amp;ROUND(F$4*$E193*VLOOKUP($C193,$C$9:$U$14,COLUMNS($C$9:N$14),0)*N$19,0))</f>
        <v>768～984</v>
      </c>
      <c r="S193" s="4" t="str">
        <f>IF(VLOOKUP($C193,$C$9:$U$14,COLUMNS($C$9:O$14),0)="","",ROUND(G$4*$E193*VLOOKUP($C193,$C$9:$U$14,COLUMNS($C$9:O$14),0)*O$18,0)&amp;"～"&amp;ROUND(G$4*$E193*VLOOKUP($C193,$C$9:$U$14,COLUMNS($C$9:O$14),0)*O$19,0))</f>
        <v/>
      </c>
      <c r="T193" s="4" t="str">
        <f>IF(VLOOKUP($C193,$C$9:$U$14,COLUMNS($C$9:P$14),0)="","",ROUND(H$4*$E193*VLOOKUP($C193,$C$9:$U$14,COLUMNS($C$9:P$14),0)*P$18,0)&amp;"～"&amp;ROUND(H$4*$E193*VLOOKUP($C193,$C$9:$U$14,COLUMNS($C$9:P$14),0)*P$19,0))</f>
        <v>173～221</v>
      </c>
      <c r="U193" s="4" t="str">
        <f>IF(VLOOKUP($C193,$C$9:$U$14,COLUMNS($C$9:Q$14),0)="","",ROUND(I$4*$E193*VLOOKUP($C193,$C$9:$U$14,COLUMNS($C$9:Q$14),0)*Q$18,0)&amp;"～"&amp;ROUND(I$4*$E193*VLOOKUP($C193,$C$9:$U$14,COLUMNS($C$9:Q$14),0)*Q$19,0))</f>
        <v/>
      </c>
      <c r="V193" s="4" t="str">
        <f>IF(VLOOKUP($C193,$C$9:$U$14,COLUMNS($C$9:R$14),0)="","",ROUND(J$4*$E193*VLOOKUP($C193,$C$9:$U$14,COLUMNS($C$9:R$14),0)*R$18,0)&amp;"～"&amp;ROUND(J$4*$E193*VLOOKUP($C193,$C$9:$U$14,COLUMNS($C$9:R$14),0)*R$19,0))</f>
        <v/>
      </c>
      <c r="W193" s="4" t="str">
        <f>IF(VLOOKUP($C193,$C$9:$U$14,COLUMNS($C$9:S$14),0)="","",ROUND(K$4*$E193*VLOOKUP($C193,$C$9:$U$14,COLUMNS($C$9:S$14),0)*S$18,0)&amp;"～"&amp;ROUND(K$4*$E193*VLOOKUP($C193,$C$9:$U$14,COLUMNS($C$9:S$14),0)*S$19,0))</f>
        <v>198～360</v>
      </c>
      <c r="X193" s="4" t="str">
        <f>IF(VLOOKUP($C193,$C$9:$U$14,COLUMNS($C$9:T$14),0)="","",ROUND(L$4*$E193*VLOOKUP($C193,$C$9:$U$14,COLUMNS($C$9:T$14),0)*T$18,0)&amp;"～"&amp;ROUND(L$4*$E193*VLOOKUP($C193,$C$9:$U$14,COLUMNS($C$9:T$14),0)*T$19,0))</f>
        <v/>
      </c>
      <c r="Y193" s="4"/>
      <c r="Z193" s="4">
        <f t="shared" si="29"/>
        <v>1111</v>
      </c>
      <c r="AA193" s="1">
        <f t="shared" si="32"/>
        <v>1000</v>
      </c>
      <c r="AB193" s="1">
        <f>IF(C193&gt;2,0,ROUND(属性价值和能力评分!$F$38*一级属性!$H$17*装备属性!E193,0))</f>
        <v>630</v>
      </c>
      <c r="AC193" s="1">
        <f t="shared" si="30"/>
        <v>167</v>
      </c>
      <c r="AD193" s="1">
        <f t="shared" si="31"/>
        <v>333</v>
      </c>
    </row>
    <row r="194" spans="2:30">
      <c r="B194" s="1">
        <v>160</v>
      </c>
      <c r="C194" s="1">
        <f t="shared" si="33"/>
        <v>1</v>
      </c>
      <c r="D194" s="1">
        <f t="shared" si="34"/>
        <v>4</v>
      </c>
      <c r="E194" s="1">
        <f t="shared" si="35"/>
        <v>120</v>
      </c>
      <c r="F194" s="4" t="str">
        <f>IF(VLOOKUP($C194,$C$9:$U$14,COLUMNS($C$9:L$14),0)="","",ROUND(D$4*$E194*VLOOKUP($C194,$C$9:$U$14,COLUMNS($C$9:L$14),0)*L$16,0)&amp;"～"&amp;ROUND(D$4*$E194*VLOOKUP($C194,$C$9:$U$14,COLUMNS($C$9:L$14),0)*L$17,0))</f>
        <v/>
      </c>
      <c r="G194" s="4" t="str">
        <f>IF(VLOOKUP($C194,$C$9:$U$14,COLUMNS($C$9:M$14),0)="","",ROUND(E$4*$E194*VLOOKUP($C194,$C$9:$U$14,COLUMNS($C$9:M$14),0)*M$16,0)&amp;"～"&amp;ROUND(E$4*$E194*VLOOKUP($C194,$C$9:$U$14,COLUMNS($C$9:M$14),0)*M$17,0))</f>
        <v/>
      </c>
      <c r="H194" s="4" t="str">
        <f>IF(VLOOKUP($C194,$C$9:$U$14,COLUMNS($C$9:N$14),0)="","",ROUND(F$4*$E194*VLOOKUP($C194,$C$9:$U$14,COLUMNS($C$9:N$14),0)*N$16,0)&amp;"～"&amp;ROUND(F$4*$E194*VLOOKUP($C194,$C$9:$U$14,COLUMNS($C$9:N$14),0)*N$17,0))</f>
        <v>689～886</v>
      </c>
      <c r="I194" s="4" t="str">
        <f>IF(VLOOKUP($C194,$C$9:$U$14,COLUMNS($C$9:O$14),0)="","",ROUND(G$4*$E194*VLOOKUP($C194,$C$9:$U$14,COLUMNS($C$9:O$14),0)*O$16,0)&amp;"～"&amp;ROUND(G$4*$E194*VLOOKUP($C194,$C$9:$U$14,COLUMNS($C$9:O$14),0)*O$17,0))</f>
        <v/>
      </c>
      <c r="J194" s="4" t="str">
        <f>IF(VLOOKUP($C194,$C$9:$U$14,COLUMNS($C$9:P$14),0)="","",ROUND(H$4*$E194*VLOOKUP($C194,$C$9:$U$14,COLUMNS($C$9:P$14),0)*P$16,0)&amp;"～"&amp;ROUND(H$4*$E194*VLOOKUP($C194,$C$9:$U$14,COLUMNS($C$9:P$14),0)*P$17,0))</f>
        <v>155～199</v>
      </c>
      <c r="K194" s="4" t="str">
        <f>IF(VLOOKUP($C194,$C$9:$U$14,COLUMNS($C$9:Q$14),0)="","",ROUND(I$4*$E194*VLOOKUP($C194,$C$9:$U$14,COLUMNS($C$9:Q$14),0)*Q$16,0)&amp;"～"&amp;ROUND(I$4*$E194*VLOOKUP($C194,$C$9:$U$14,COLUMNS($C$9:Q$14),0)*Q$17,0))</f>
        <v/>
      </c>
      <c r="L194" s="4" t="str">
        <f>IF(VLOOKUP($C194,$C$9:$U$14,COLUMNS($C$9:R$14),0)="","",ROUND(J$4*$E194*VLOOKUP($C194,$C$9:$U$14,COLUMNS($C$9:R$14),0)*R$16,0)&amp;"～"&amp;ROUND(J$4*$E194*VLOOKUP($C194,$C$9:$U$14,COLUMNS($C$9:R$14),0)*R$17,0))</f>
        <v/>
      </c>
      <c r="M194" s="4" t="str">
        <f>IF(VLOOKUP($C194,$C$9:$U$14,COLUMNS($C$9:S$14),0)="","",ROUND(K$4*$E194*VLOOKUP($C194,$C$9:$U$14,COLUMNS($C$9:S$14),0)*S$16,0)&amp;"～"&amp;ROUND(K$4*$E194*VLOOKUP($C194,$C$9:$U$14,COLUMNS($C$9:S$14),0)*S$17,0))</f>
        <v>180～324</v>
      </c>
      <c r="N194" s="4" t="str">
        <f>IF(VLOOKUP($C194,$C$9:$U$14,COLUMNS($C$9:T$14),0)="","",ROUND(L$4*$E194*VLOOKUP($C194,$C$9:$U$14,COLUMNS($C$9:T$14),0)*T$16,0)&amp;"～"&amp;ROUND(L$4*$E194*VLOOKUP($C194,$C$9:$U$14,COLUMNS($C$9:T$14),0)*T$17,0))</f>
        <v/>
      </c>
      <c r="O194" s="4" t="str">
        <f>IF(VLOOKUP($C194,$C$9:$U$14,COLUMNS($C$9:U$14),0)="","",ROUND(M$4*$E194*VLOOKUP($C194,$C$9:$U$14,COLUMNS($C$9:U$14),0)*U$16,0)&amp;"～"&amp;ROUND(M$4*$E194*VLOOKUP($C194,$C$9:$U$14,COLUMNS($C$9:U$14),0)*U$17,0))</f>
        <v/>
      </c>
      <c r="P194" s="4" t="str">
        <f>IF(VLOOKUP($C194,$C$9:$U$14,COLUMNS($C$9:L$14),0)="","",ROUND(D$4*$E194*VLOOKUP($C194,$C$9:$U$14,COLUMNS($C$9:L$14),0)*L$18,0)&amp;"～"&amp;ROUND(D$4*$E194*VLOOKUP($C194,$C$9:$U$14,COLUMNS($C$9:L$14),0)*L$19,0))</f>
        <v/>
      </c>
      <c r="Q194" s="4" t="str">
        <f>IF(VLOOKUP($C194,$C$9:$U$14,COLUMNS($C$9:M$14),0)="","",ROUND(E$4*$E194*VLOOKUP($C194,$C$9:$U$14,COLUMNS($C$9:M$14),0)*M$18,0)&amp;"～"&amp;ROUND(E$4*$E194*VLOOKUP($C194,$C$9:$U$14,COLUMNS($C$9:M$14),0)*M$19,0))</f>
        <v/>
      </c>
      <c r="R194" s="4" t="str">
        <f>IF(VLOOKUP($C194,$C$9:$U$14,COLUMNS($C$9:N$14),0)="","",ROUND(F$4*$E194*VLOOKUP($C194,$C$9:$U$14,COLUMNS($C$9:N$14),0)*N$18,0)&amp;"～"&amp;ROUND(F$4*$E194*VLOOKUP($C194,$C$9:$U$14,COLUMNS($C$9:N$14),0)*N$19,0))</f>
        <v>768～984</v>
      </c>
      <c r="S194" s="4" t="str">
        <f>IF(VLOOKUP($C194,$C$9:$U$14,COLUMNS($C$9:O$14),0)="","",ROUND(G$4*$E194*VLOOKUP($C194,$C$9:$U$14,COLUMNS($C$9:O$14),0)*O$18,0)&amp;"～"&amp;ROUND(G$4*$E194*VLOOKUP($C194,$C$9:$U$14,COLUMNS($C$9:O$14),0)*O$19,0))</f>
        <v/>
      </c>
      <c r="T194" s="4" t="str">
        <f>IF(VLOOKUP($C194,$C$9:$U$14,COLUMNS($C$9:P$14),0)="","",ROUND(H$4*$E194*VLOOKUP($C194,$C$9:$U$14,COLUMNS($C$9:P$14),0)*P$18,0)&amp;"～"&amp;ROUND(H$4*$E194*VLOOKUP($C194,$C$9:$U$14,COLUMNS($C$9:P$14),0)*P$19,0))</f>
        <v>173～221</v>
      </c>
      <c r="U194" s="4" t="str">
        <f>IF(VLOOKUP($C194,$C$9:$U$14,COLUMNS($C$9:Q$14),0)="","",ROUND(I$4*$E194*VLOOKUP($C194,$C$9:$U$14,COLUMNS($C$9:Q$14),0)*Q$18,0)&amp;"～"&amp;ROUND(I$4*$E194*VLOOKUP($C194,$C$9:$U$14,COLUMNS($C$9:Q$14),0)*Q$19,0))</f>
        <v/>
      </c>
      <c r="V194" s="4" t="str">
        <f>IF(VLOOKUP($C194,$C$9:$U$14,COLUMNS($C$9:R$14),0)="","",ROUND(J$4*$E194*VLOOKUP($C194,$C$9:$U$14,COLUMNS($C$9:R$14),0)*R$18,0)&amp;"～"&amp;ROUND(J$4*$E194*VLOOKUP($C194,$C$9:$U$14,COLUMNS($C$9:R$14),0)*R$19,0))</f>
        <v/>
      </c>
      <c r="W194" s="4" t="str">
        <f>IF(VLOOKUP($C194,$C$9:$U$14,COLUMNS($C$9:S$14),0)="","",ROUND(K$4*$E194*VLOOKUP($C194,$C$9:$U$14,COLUMNS($C$9:S$14),0)*S$18,0)&amp;"～"&amp;ROUND(K$4*$E194*VLOOKUP($C194,$C$9:$U$14,COLUMNS($C$9:S$14),0)*S$19,0))</f>
        <v>198～360</v>
      </c>
      <c r="X194" s="4" t="str">
        <f>IF(VLOOKUP($C194,$C$9:$U$14,COLUMNS($C$9:T$14),0)="","",ROUND(L$4*$E194*VLOOKUP($C194,$C$9:$U$14,COLUMNS($C$9:T$14),0)*T$18,0)&amp;"～"&amp;ROUND(L$4*$E194*VLOOKUP($C194,$C$9:$U$14,COLUMNS($C$9:T$14),0)*T$19,0))</f>
        <v/>
      </c>
      <c r="Y194" s="4"/>
      <c r="Z194" s="4">
        <f t="shared" si="29"/>
        <v>1111</v>
      </c>
      <c r="AA194" s="1">
        <f t="shared" si="32"/>
        <v>1000</v>
      </c>
      <c r="AB194" s="1">
        <f>IF(C194&gt;2,0,ROUND(属性价值和能力评分!$F$38*一级属性!$H$17*装备属性!E194,0))</f>
        <v>630</v>
      </c>
      <c r="AC194" s="1">
        <f t="shared" si="30"/>
        <v>167</v>
      </c>
      <c r="AD194" s="1">
        <f t="shared" si="31"/>
        <v>333</v>
      </c>
    </row>
    <row r="195" spans="2:30">
      <c r="B195" s="1">
        <v>161</v>
      </c>
      <c r="C195" s="1">
        <f t="shared" si="33"/>
        <v>1</v>
      </c>
      <c r="D195" s="1">
        <f t="shared" si="34"/>
        <v>5</v>
      </c>
      <c r="E195" s="1">
        <f t="shared" si="35"/>
        <v>120</v>
      </c>
      <c r="F195" s="4" t="str">
        <f>IF(VLOOKUP($C195,$C$9:$U$14,COLUMNS($C$9:L$14),0)="","",ROUND(D$4*$E195*VLOOKUP($C195,$C$9:$U$14,COLUMNS($C$9:L$14),0)*L$16,0)&amp;"～"&amp;ROUND(D$4*$E195*VLOOKUP($C195,$C$9:$U$14,COLUMNS($C$9:L$14),0)*L$17,0))</f>
        <v/>
      </c>
      <c r="G195" s="4" t="str">
        <f>IF(VLOOKUP($C195,$C$9:$U$14,COLUMNS($C$9:M$14),0)="","",ROUND(E$4*$E195*VLOOKUP($C195,$C$9:$U$14,COLUMNS($C$9:M$14),0)*M$16,0)&amp;"～"&amp;ROUND(E$4*$E195*VLOOKUP($C195,$C$9:$U$14,COLUMNS($C$9:M$14),0)*M$17,0))</f>
        <v/>
      </c>
      <c r="H195" s="4" t="str">
        <f>IF(VLOOKUP($C195,$C$9:$U$14,COLUMNS($C$9:N$14),0)="","",ROUND(F$4*$E195*VLOOKUP($C195,$C$9:$U$14,COLUMNS($C$9:N$14),0)*N$16,0)&amp;"～"&amp;ROUND(F$4*$E195*VLOOKUP($C195,$C$9:$U$14,COLUMNS($C$9:N$14),0)*N$17,0))</f>
        <v>689～886</v>
      </c>
      <c r="I195" s="4" t="str">
        <f>IF(VLOOKUP($C195,$C$9:$U$14,COLUMNS($C$9:O$14),0)="","",ROUND(G$4*$E195*VLOOKUP($C195,$C$9:$U$14,COLUMNS($C$9:O$14),0)*O$16,0)&amp;"～"&amp;ROUND(G$4*$E195*VLOOKUP($C195,$C$9:$U$14,COLUMNS($C$9:O$14),0)*O$17,0))</f>
        <v/>
      </c>
      <c r="J195" s="4" t="str">
        <f>IF(VLOOKUP($C195,$C$9:$U$14,COLUMNS($C$9:P$14),0)="","",ROUND(H$4*$E195*VLOOKUP($C195,$C$9:$U$14,COLUMNS($C$9:P$14),0)*P$16,0)&amp;"～"&amp;ROUND(H$4*$E195*VLOOKUP($C195,$C$9:$U$14,COLUMNS($C$9:P$14),0)*P$17,0))</f>
        <v>155～199</v>
      </c>
      <c r="K195" s="4" t="str">
        <f>IF(VLOOKUP($C195,$C$9:$U$14,COLUMNS($C$9:Q$14),0)="","",ROUND(I$4*$E195*VLOOKUP($C195,$C$9:$U$14,COLUMNS($C$9:Q$14),0)*Q$16,0)&amp;"～"&amp;ROUND(I$4*$E195*VLOOKUP($C195,$C$9:$U$14,COLUMNS($C$9:Q$14),0)*Q$17,0))</f>
        <v/>
      </c>
      <c r="L195" s="4" t="str">
        <f>IF(VLOOKUP($C195,$C$9:$U$14,COLUMNS($C$9:R$14),0)="","",ROUND(J$4*$E195*VLOOKUP($C195,$C$9:$U$14,COLUMNS($C$9:R$14),0)*R$16,0)&amp;"～"&amp;ROUND(J$4*$E195*VLOOKUP($C195,$C$9:$U$14,COLUMNS($C$9:R$14),0)*R$17,0))</f>
        <v/>
      </c>
      <c r="M195" s="4" t="str">
        <f>IF(VLOOKUP($C195,$C$9:$U$14,COLUMNS($C$9:S$14),0)="","",ROUND(K$4*$E195*VLOOKUP($C195,$C$9:$U$14,COLUMNS($C$9:S$14),0)*S$16,0)&amp;"～"&amp;ROUND(K$4*$E195*VLOOKUP($C195,$C$9:$U$14,COLUMNS($C$9:S$14),0)*S$17,0))</f>
        <v>180～324</v>
      </c>
      <c r="N195" s="4" t="str">
        <f>IF(VLOOKUP($C195,$C$9:$U$14,COLUMNS($C$9:T$14),0)="","",ROUND(L$4*$E195*VLOOKUP($C195,$C$9:$U$14,COLUMNS($C$9:T$14),0)*T$16,0)&amp;"～"&amp;ROUND(L$4*$E195*VLOOKUP($C195,$C$9:$U$14,COLUMNS($C$9:T$14),0)*T$17,0))</f>
        <v/>
      </c>
      <c r="O195" s="4" t="str">
        <f>IF(VLOOKUP($C195,$C$9:$U$14,COLUMNS($C$9:U$14),0)="","",ROUND(M$4*$E195*VLOOKUP($C195,$C$9:$U$14,COLUMNS($C$9:U$14),0)*U$16,0)&amp;"～"&amp;ROUND(M$4*$E195*VLOOKUP($C195,$C$9:$U$14,COLUMNS($C$9:U$14),0)*U$17,0))</f>
        <v/>
      </c>
      <c r="P195" s="4" t="str">
        <f>IF(VLOOKUP($C195,$C$9:$U$14,COLUMNS($C$9:L$14),0)="","",ROUND(D$4*$E195*VLOOKUP($C195,$C$9:$U$14,COLUMNS($C$9:L$14),0)*L$18,0)&amp;"～"&amp;ROUND(D$4*$E195*VLOOKUP($C195,$C$9:$U$14,COLUMNS($C$9:L$14),0)*L$19,0))</f>
        <v/>
      </c>
      <c r="Q195" s="4" t="str">
        <f>IF(VLOOKUP($C195,$C$9:$U$14,COLUMNS($C$9:M$14),0)="","",ROUND(E$4*$E195*VLOOKUP($C195,$C$9:$U$14,COLUMNS($C$9:M$14),0)*M$18,0)&amp;"～"&amp;ROUND(E$4*$E195*VLOOKUP($C195,$C$9:$U$14,COLUMNS($C$9:M$14),0)*M$19,0))</f>
        <v/>
      </c>
      <c r="R195" s="4" t="str">
        <f>IF(VLOOKUP($C195,$C$9:$U$14,COLUMNS($C$9:N$14),0)="","",ROUND(F$4*$E195*VLOOKUP($C195,$C$9:$U$14,COLUMNS($C$9:N$14),0)*N$18,0)&amp;"～"&amp;ROUND(F$4*$E195*VLOOKUP($C195,$C$9:$U$14,COLUMNS($C$9:N$14),0)*N$19,0))</f>
        <v>768～984</v>
      </c>
      <c r="S195" s="4" t="str">
        <f>IF(VLOOKUP($C195,$C$9:$U$14,COLUMNS($C$9:O$14),0)="","",ROUND(G$4*$E195*VLOOKUP($C195,$C$9:$U$14,COLUMNS($C$9:O$14),0)*O$18,0)&amp;"～"&amp;ROUND(G$4*$E195*VLOOKUP($C195,$C$9:$U$14,COLUMNS($C$9:O$14),0)*O$19,0))</f>
        <v/>
      </c>
      <c r="T195" s="4" t="str">
        <f>IF(VLOOKUP($C195,$C$9:$U$14,COLUMNS($C$9:P$14),0)="","",ROUND(H$4*$E195*VLOOKUP($C195,$C$9:$U$14,COLUMNS($C$9:P$14),0)*P$18,0)&amp;"～"&amp;ROUND(H$4*$E195*VLOOKUP($C195,$C$9:$U$14,COLUMNS($C$9:P$14),0)*P$19,0))</f>
        <v>173～221</v>
      </c>
      <c r="U195" s="4" t="str">
        <f>IF(VLOOKUP($C195,$C$9:$U$14,COLUMNS($C$9:Q$14),0)="","",ROUND(I$4*$E195*VLOOKUP($C195,$C$9:$U$14,COLUMNS($C$9:Q$14),0)*Q$18,0)&amp;"～"&amp;ROUND(I$4*$E195*VLOOKUP($C195,$C$9:$U$14,COLUMNS($C$9:Q$14),0)*Q$19,0))</f>
        <v/>
      </c>
      <c r="V195" s="4" t="str">
        <f>IF(VLOOKUP($C195,$C$9:$U$14,COLUMNS($C$9:R$14),0)="","",ROUND(J$4*$E195*VLOOKUP($C195,$C$9:$U$14,COLUMNS($C$9:R$14),0)*R$18,0)&amp;"～"&amp;ROUND(J$4*$E195*VLOOKUP($C195,$C$9:$U$14,COLUMNS($C$9:R$14),0)*R$19,0))</f>
        <v/>
      </c>
      <c r="W195" s="4" t="str">
        <f>IF(VLOOKUP($C195,$C$9:$U$14,COLUMNS($C$9:S$14),0)="","",ROUND(K$4*$E195*VLOOKUP($C195,$C$9:$U$14,COLUMNS($C$9:S$14),0)*S$18,0)&amp;"～"&amp;ROUND(K$4*$E195*VLOOKUP($C195,$C$9:$U$14,COLUMNS($C$9:S$14),0)*S$19,0))</f>
        <v>198～360</v>
      </c>
      <c r="X195" s="4" t="str">
        <f>IF(VLOOKUP($C195,$C$9:$U$14,COLUMNS($C$9:T$14),0)="","",ROUND(L$4*$E195*VLOOKUP($C195,$C$9:$U$14,COLUMNS($C$9:T$14),0)*T$18,0)&amp;"～"&amp;ROUND(L$4*$E195*VLOOKUP($C195,$C$9:$U$14,COLUMNS($C$9:T$14),0)*T$19,0))</f>
        <v/>
      </c>
      <c r="Y195" s="4"/>
      <c r="Z195" s="4">
        <f t="shared" si="29"/>
        <v>1111</v>
      </c>
      <c r="AA195" s="1">
        <f t="shared" si="32"/>
        <v>1000</v>
      </c>
      <c r="AB195" s="1">
        <f>IF(C195&gt;2,0,ROUND(属性价值和能力评分!$F$38*一级属性!$H$17*装备属性!E195,0))</f>
        <v>630</v>
      </c>
      <c r="AC195" s="1">
        <f t="shared" si="30"/>
        <v>167</v>
      </c>
      <c r="AD195" s="1">
        <f t="shared" si="31"/>
        <v>333</v>
      </c>
    </row>
    <row r="196" spans="2:30">
      <c r="B196" s="1">
        <v>162</v>
      </c>
      <c r="C196" s="1">
        <f t="shared" si="33"/>
        <v>1</v>
      </c>
      <c r="D196" s="1">
        <f t="shared" si="34"/>
        <v>6</v>
      </c>
      <c r="E196" s="1">
        <f t="shared" si="35"/>
        <v>120</v>
      </c>
      <c r="F196" s="4" t="str">
        <f>IF(VLOOKUP($C196,$C$9:$U$14,COLUMNS($C$9:L$14),0)="","",ROUND(D$4*$E196*VLOOKUP($C196,$C$9:$U$14,COLUMNS($C$9:L$14),0)*L$16,0)&amp;"～"&amp;ROUND(D$4*$E196*VLOOKUP($C196,$C$9:$U$14,COLUMNS($C$9:L$14),0)*L$17,0))</f>
        <v/>
      </c>
      <c r="G196" s="4" t="str">
        <f>IF(VLOOKUP($C196,$C$9:$U$14,COLUMNS($C$9:M$14),0)="","",ROUND(E$4*$E196*VLOOKUP($C196,$C$9:$U$14,COLUMNS($C$9:M$14),0)*M$16,0)&amp;"～"&amp;ROUND(E$4*$E196*VLOOKUP($C196,$C$9:$U$14,COLUMNS($C$9:M$14),0)*M$17,0))</f>
        <v/>
      </c>
      <c r="H196" s="4" t="str">
        <f>IF(VLOOKUP($C196,$C$9:$U$14,COLUMNS($C$9:N$14),0)="","",ROUND(F$4*$E196*VLOOKUP($C196,$C$9:$U$14,COLUMNS($C$9:N$14),0)*N$16,0)&amp;"～"&amp;ROUND(F$4*$E196*VLOOKUP($C196,$C$9:$U$14,COLUMNS($C$9:N$14),0)*N$17,0))</f>
        <v>689～886</v>
      </c>
      <c r="I196" s="4" t="str">
        <f>IF(VLOOKUP($C196,$C$9:$U$14,COLUMNS($C$9:O$14),0)="","",ROUND(G$4*$E196*VLOOKUP($C196,$C$9:$U$14,COLUMNS($C$9:O$14),0)*O$16,0)&amp;"～"&amp;ROUND(G$4*$E196*VLOOKUP($C196,$C$9:$U$14,COLUMNS($C$9:O$14),0)*O$17,0))</f>
        <v/>
      </c>
      <c r="J196" s="4" t="str">
        <f>IF(VLOOKUP($C196,$C$9:$U$14,COLUMNS($C$9:P$14),0)="","",ROUND(H$4*$E196*VLOOKUP($C196,$C$9:$U$14,COLUMNS($C$9:P$14),0)*P$16,0)&amp;"～"&amp;ROUND(H$4*$E196*VLOOKUP($C196,$C$9:$U$14,COLUMNS($C$9:P$14),0)*P$17,0))</f>
        <v>155～199</v>
      </c>
      <c r="K196" s="4" t="str">
        <f>IF(VLOOKUP($C196,$C$9:$U$14,COLUMNS($C$9:Q$14),0)="","",ROUND(I$4*$E196*VLOOKUP($C196,$C$9:$U$14,COLUMNS($C$9:Q$14),0)*Q$16,0)&amp;"～"&amp;ROUND(I$4*$E196*VLOOKUP($C196,$C$9:$U$14,COLUMNS($C$9:Q$14),0)*Q$17,0))</f>
        <v/>
      </c>
      <c r="L196" s="4" t="str">
        <f>IF(VLOOKUP($C196,$C$9:$U$14,COLUMNS($C$9:R$14),0)="","",ROUND(J$4*$E196*VLOOKUP($C196,$C$9:$U$14,COLUMNS($C$9:R$14),0)*R$16,0)&amp;"～"&amp;ROUND(J$4*$E196*VLOOKUP($C196,$C$9:$U$14,COLUMNS($C$9:R$14),0)*R$17,0))</f>
        <v/>
      </c>
      <c r="M196" s="4" t="str">
        <f>IF(VLOOKUP($C196,$C$9:$U$14,COLUMNS($C$9:S$14),0)="","",ROUND(K$4*$E196*VLOOKUP($C196,$C$9:$U$14,COLUMNS($C$9:S$14),0)*S$16,0)&amp;"～"&amp;ROUND(K$4*$E196*VLOOKUP($C196,$C$9:$U$14,COLUMNS($C$9:S$14),0)*S$17,0))</f>
        <v>180～324</v>
      </c>
      <c r="N196" s="4" t="str">
        <f>IF(VLOOKUP($C196,$C$9:$U$14,COLUMNS($C$9:T$14),0)="","",ROUND(L$4*$E196*VLOOKUP($C196,$C$9:$U$14,COLUMNS($C$9:T$14),0)*T$16,0)&amp;"～"&amp;ROUND(L$4*$E196*VLOOKUP($C196,$C$9:$U$14,COLUMNS($C$9:T$14),0)*T$17,0))</f>
        <v/>
      </c>
      <c r="O196" s="4" t="str">
        <f>IF(VLOOKUP($C196,$C$9:$U$14,COLUMNS($C$9:U$14),0)="","",ROUND(M$4*$E196*VLOOKUP($C196,$C$9:$U$14,COLUMNS($C$9:U$14),0)*U$16,0)&amp;"～"&amp;ROUND(M$4*$E196*VLOOKUP($C196,$C$9:$U$14,COLUMNS($C$9:U$14),0)*U$17,0))</f>
        <v/>
      </c>
      <c r="P196" s="4" t="str">
        <f>IF(VLOOKUP($C196,$C$9:$U$14,COLUMNS($C$9:L$14),0)="","",ROUND(D$4*$E196*VLOOKUP($C196,$C$9:$U$14,COLUMNS($C$9:L$14),0)*L$18,0)&amp;"～"&amp;ROUND(D$4*$E196*VLOOKUP($C196,$C$9:$U$14,COLUMNS($C$9:L$14),0)*L$19,0))</f>
        <v/>
      </c>
      <c r="Q196" s="4" t="str">
        <f>IF(VLOOKUP($C196,$C$9:$U$14,COLUMNS($C$9:M$14),0)="","",ROUND(E$4*$E196*VLOOKUP($C196,$C$9:$U$14,COLUMNS($C$9:M$14),0)*M$18,0)&amp;"～"&amp;ROUND(E$4*$E196*VLOOKUP($C196,$C$9:$U$14,COLUMNS($C$9:M$14),0)*M$19,0))</f>
        <v/>
      </c>
      <c r="R196" s="4" t="str">
        <f>IF(VLOOKUP($C196,$C$9:$U$14,COLUMNS($C$9:N$14),0)="","",ROUND(F$4*$E196*VLOOKUP($C196,$C$9:$U$14,COLUMNS($C$9:N$14),0)*N$18,0)&amp;"～"&amp;ROUND(F$4*$E196*VLOOKUP($C196,$C$9:$U$14,COLUMNS($C$9:N$14),0)*N$19,0))</f>
        <v>768～984</v>
      </c>
      <c r="S196" s="4" t="str">
        <f>IF(VLOOKUP($C196,$C$9:$U$14,COLUMNS($C$9:O$14),0)="","",ROUND(G$4*$E196*VLOOKUP($C196,$C$9:$U$14,COLUMNS($C$9:O$14),0)*O$18,0)&amp;"～"&amp;ROUND(G$4*$E196*VLOOKUP($C196,$C$9:$U$14,COLUMNS($C$9:O$14),0)*O$19,0))</f>
        <v/>
      </c>
      <c r="T196" s="4" t="str">
        <f>IF(VLOOKUP($C196,$C$9:$U$14,COLUMNS($C$9:P$14),0)="","",ROUND(H$4*$E196*VLOOKUP($C196,$C$9:$U$14,COLUMNS($C$9:P$14),0)*P$18,0)&amp;"～"&amp;ROUND(H$4*$E196*VLOOKUP($C196,$C$9:$U$14,COLUMNS($C$9:P$14),0)*P$19,0))</f>
        <v>173～221</v>
      </c>
      <c r="U196" s="4" t="str">
        <f>IF(VLOOKUP($C196,$C$9:$U$14,COLUMNS($C$9:Q$14),0)="","",ROUND(I$4*$E196*VLOOKUP($C196,$C$9:$U$14,COLUMNS($C$9:Q$14),0)*Q$18,0)&amp;"～"&amp;ROUND(I$4*$E196*VLOOKUP($C196,$C$9:$U$14,COLUMNS($C$9:Q$14),0)*Q$19,0))</f>
        <v/>
      </c>
      <c r="V196" s="4" t="str">
        <f>IF(VLOOKUP($C196,$C$9:$U$14,COLUMNS($C$9:R$14),0)="","",ROUND(J$4*$E196*VLOOKUP($C196,$C$9:$U$14,COLUMNS($C$9:R$14),0)*R$18,0)&amp;"～"&amp;ROUND(J$4*$E196*VLOOKUP($C196,$C$9:$U$14,COLUMNS($C$9:R$14),0)*R$19,0))</f>
        <v/>
      </c>
      <c r="W196" s="4" t="str">
        <f>IF(VLOOKUP($C196,$C$9:$U$14,COLUMNS($C$9:S$14),0)="","",ROUND(K$4*$E196*VLOOKUP($C196,$C$9:$U$14,COLUMNS($C$9:S$14),0)*S$18,0)&amp;"～"&amp;ROUND(K$4*$E196*VLOOKUP($C196,$C$9:$U$14,COLUMNS($C$9:S$14),0)*S$19,0))</f>
        <v>198～360</v>
      </c>
      <c r="X196" s="4" t="str">
        <f>IF(VLOOKUP($C196,$C$9:$U$14,COLUMNS($C$9:T$14),0)="","",ROUND(L$4*$E196*VLOOKUP($C196,$C$9:$U$14,COLUMNS($C$9:T$14),0)*T$18,0)&amp;"～"&amp;ROUND(L$4*$E196*VLOOKUP($C196,$C$9:$U$14,COLUMNS($C$9:T$14),0)*T$19,0))</f>
        <v/>
      </c>
      <c r="Y196" s="4"/>
      <c r="Z196" s="4">
        <f t="shared" si="29"/>
        <v>1111</v>
      </c>
      <c r="AA196" s="1">
        <f t="shared" si="32"/>
        <v>1000</v>
      </c>
      <c r="AB196" s="1">
        <f>IF(C196&gt;2,0,ROUND(属性价值和能力评分!$F$38*一级属性!$H$17*装备属性!E196,0))</f>
        <v>630</v>
      </c>
      <c r="AC196" s="1">
        <f t="shared" si="30"/>
        <v>167</v>
      </c>
      <c r="AD196" s="1">
        <f t="shared" si="31"/>
        <v>333</v>
      </c>
    </row>
    <row r="197" spans="2:30">
      <c r="B197" s="1">
        <v>163</v>
      </c>
      <c r="C197" s="1">
        <f t="shared" si="33"/>
        <v>2</v>
      </c>
      <c r="D197" s="1">
        <f t="shared" si="34"/>
        <v>7</v>
      </c>
      <c r="E197" s="1">
        <f t="shared" si="35"/>
        <v>120</v>
      </c>
      <c r="F197" s="4" t="str">
        <f>IF(VLOOKUP($C197,$C$9:$U$14,COLUMNS($C$9:L$14),0)="","",ROUND(D$4*$E197*VLOOKUP($C197,$C$9:$U$14,COLUMNS($C$9:L$14),0)*L$16,0)&amp;"～"&amp;ROUND(D$4*$E197*VLOOKUP($C197,$C$9:$U$14,COLUMNS($C$9:L$14),0)*L$17,0))</f>
        <v>551～708</v>
      </c>
      <c r="G197" s="4" t="str">
        <f>IF(VLOOKUP($C197,$C$9:$U$14,COLUMNS($C$9:M$14),0)="","",ROUND(E$4*$E197*VLOOKUP($C197,$C$9:$U$14,COLUMNS($C$9:M$14),0)*M$16,0)&amp;"～"&amp;ROUND(E$4*$E197*VLOOKUP($C197,$C$9:$U$14,COLUMNS($C$9:M$14),0)*M$17,0))</f>
        <v/>
      </c>
      <c r="H197" s="4" t="str">
        <f>IF(VLOOKUP($C197,$C$9:$U$14,COLUMNS($C$9:N$14),0)="","",ROUND(F$4*$E197*VLOOKUP($C197,$C$9:$U$14,COLUMNS($C$9:N$14),0)*N$16,0)&amp;"～"&amp;ROUND(F$4*$E197*VLOOKUP($C197,$C$9:$U$14,COLUMNS($C$9:N$14),0)*N$17,0))</f>
        <v/>
      </c>
      <c r="I197" s="4" t="str">
        <f>IF(VLOOKUP($C197,$C$9:$U$14,COLUMNS($C$9:O$14),0)="","",ROUND(G$4*$E197*VLOOKUP($C197,$C$9:$U$14,COLUMNS($C$9:O$14),0)*O$16,0)&amp;"～"&amp;ROUND(G$4*$E197*VLOOKUP($C197,$C$9:$U$14,COLUMNS($C$9:O$14),0)*O$17,0))</f>
        <v>172～221</v>
      </c>
      <c r="J197" s="4" t="str">
        <f>IF(VLOOKUP($C197,$C$9:$U$14,COLUMNS($C$9:P$14),0)="","",ROUND(H$4*$E197*VLOOKUP($C197,$C$9:$U$14,COLUMNS($C$9:P$14),0)*P$16,0)&amp;"～"&amp;ROUND(H$4*$E197*VLOOKUP($C197,$C$9:$U$14,COLUMNS($C$9:P$14),0)*P$17,0))</f>
        <v/>
      </c>
      <c r="K197" s="4" t="str">
        <f>IF(VLOOKUP($C197,$C$9:$U$14,COLUMNS($C$9:Q$14),0)="","",ROUND(I$4*$E197*VLOOKUP($C197,$C$9:$U$14,COLUMNS($C$9:Q$14),0)*Q$16,0)&amp;"～"&amp;ROUND(I$4*$E197*VLOOKUP($C197,$C$9:$U$14,COLUMNS($C$9:Q$14),0)*Q$17,0))</f>
        <v/>
      </c>
      <c r="L197" s="4" t="str">
        <f>IF(VLOOKUP($C197,$C$9:$U$14,COLUMNS($C$9:R$14),0)="","",ROUND(J$4*$E197*VLOOKUP($C197,$C$9:$U$14,COLUMNS($C$9:R$14),0)*R$16,0)&amp;"～"&amp;ROUND(J$4*$E197*VLOOKUP($C197,$C$9:$U$14,COLUMNS($C$9:R$14),0)*R$17,0))</f>
        <v/>
      </c>
      <c r="M197" s="4" t="str">
        <f>IF(VLOOKUP($C197,$C$9:$U$14,COLUMNS($C$9:S$14),0)="","",ROUND(K$4*$E197*VLOOKUP($C197,$C$9:$U$14,COLUMNS($C$9:S$14),0)*S$16,0)&amp;"～"&amp;ROUND(K$4*$E197*VLOOKUP($C197,$C$9:$U$14,COLUMNS($C$9:S$14),0)*S$17,0))</f>
        <v/>
      </c>
      <c r="N197" s="4" t="str">
        <f>IF(VLOOKUP($C197,$C$9:$U$14,COLUMNS($C$9:T$14),0)="","",ROUND(L$4*$E197*VLOOKUP($C197,$C$9:$U$14,COLUMNS($C$9:T$14),0)*T$16,0)&amp;"～"&amp;ROUND(L$4*$E197*VLOOKUP($C197,$C$9:$U$14,COLUMNS($C$9:T$14),0)*T$17,0))</f>
        <v/>
      </c>
      <c r="O197" s="4" t="str">
        <f>IF(VLOOKUP($C197,$C$9:$U$14,COLUMNS($C$9:U$14),0)="","",ROUND(M$4*$E197*VLOOKUP($C197,$C$9:$U$14,COLUMNS($C$9:U$14),0)*U$16,0)&amp;"～"&amp;ROUND(M$4*$E197*VLOOKUP($C197,$C$9:$U$14,COLUMNS($C$9:U$14),0)*U$17,0))</f>
        <v/>
      </c>
      <c r="P197" s="4" t="str">
        <f>IF(VLOOKUP($C197,$C$9:$U$14,COLUMNS($C$9:L$14),0)="","",ROUND(D$4*$E197*VLOOKUP($C197,$C$9:$U$14,COLUMNS($C$9:L$14),0)*L$18,0)&amp;"～"&amp;ROUND(D$4*$E197*VLOOKUP($C197,$C$9:$U$14,COLUMNS($C$9:L$14),0)*L$19,0))</f>
        <v>614～787</v>
      </c>
      <c r="Q197" s="4" t="str">
        <f>IF(VLOOKUP($C197,$C$9:$U$14,COLUMNS($C$9:M$14),0)="","",ROUND(E$4*$E197*VLOOKUP($C197,$C$9:$U$14,COLUMNS($C$9:M$14),0)*M$18,0)&amp;"～"&amp;ROUND(E$4*$E197*VLOOKUP($C197,$C$9:$U$14,COLUMNS($C$9:M$14),0)*M$19,0))</f>
        <v/>
      </c>
      <c r="R197" s="4" t="str">
        <f>IF(VLOOKUP($C197,$C$9:$U$14,COLUMNS($C$9:N$14),0)="","",ROUND(F$4*$E197*VLOOKUP($C197,$C$9:$U$14,COLUMNS($C$9:N$14),0)*N$18,0)&amp;"～"&amp;ROUND(F$4*$E197*VLOOKUP($C197,$C$9:$U$14,COLUMNS($C$9:N$14),0)*N$19,0))</f>
        <v/>
      </c>
      <c r="S197" s="4" t="str">
        <f>IF(VLOOKUP($C197,$C$9:$U$14,COLUMNS($C$9:O$14),0)="","",ROUND(G$4*$E197*VLOOKUP($C197,$C$9:$U$14,COLUMNS($C$9:O$14),0)*O$18,0)&amp;"～"&amp;ROUND(G$4*$E197*VLOOKUP($C197,$C$9:$U$14,COLUMNS($C$9:O$14),0)*O$19,0))</f>
        <v>192～246</v>
      </c>
      <c r="T197" s="4" t="str">
        <f>IF(VLOOKUP($C197,$C$9:$U$14,COLUMNS($C$9:P$14),0)="","",ROUND(H$4*$E197*VLOOKUP($C197,$C$9:$U$14,COLUMNS($C$9:P$14),0)*P$18,0)&amp;"～"&amp;ROUND(H$4*$E197*VLOOKUP($C197,$C$9:$U$14,COLUMNS($C$9:P$14),0)*P$19,0))</f>
        <v/>
      </c>
      <c r="U197" s="4" t="str">
        <f>IF(VLOOKUP($C197,$C$9:$U$14,COLUMNS($C$9:Q$14),0)="","",ROUND(I$4*$E197*VLOOKUP($C197,$C$9:$U$14,COLUMNS($C$9:Q$14),0)*Q$18,0)&amp;"～"&amp;ROUND(I$4*$E197*VLOOKUP($C197,$C$9:$U$14,COLUMNS($C$9:Q$14),0)*Q$19,0))</f>
        <v/>
      </c>
      <c r="V197" s="4" t="str">
        <f>IF(VLOOKUP($C197,$C$9:$U$14,COLUMNS($C$9:R$14),0)="","",ROUND(J$4*$E197*VLOOKUP($C197,$C$9:$U$14,COLUMNS($C$9:R$14),0)*R$18,0)&amp;"～"&amp;ROUND(J$4*$E197*VLOOKUP($C197,$C$9:$U$14,COLUMNS($C$9:R$14),0)*R$19,0))</f>
        <v/>
      </c>
      <c r="W197" s="4" t="str">
        <f>IF(VLOOKUP($C197,$C$9:$U$14,COLUMNS($C$9:S$14),0)="","",ROUND(K$4*$E197*VLOOKUP($C197,$C$9:$U$14,COLUMNS($C$9:S$14),0)*S$18,0)&amp;"～"&amp;ROUND(K$4*$E197*VLOOKUP($C197,$C$9:$U$14,COLUMNS($C$9:S$14),0)*S$19,0))</f>
        <v/>
      </c>
      <c r="X197" s="4" t="str">
        <f>IF(VLOOKUP($C197,$C$9:$U$14,COLUMNS($C$9:T$14),0)="","",ROUND(L$4*$E197*VLOOKUP($C197,$C$9:$U$14,COLUMNS($C$9:T$14),0)*T$18,0)&amp;"～"&amp;ROUND(L$4*$E197*VLOOKUP($C197,$C$9:$U$14,COLUMNS($C$9:T$14),0)*T$19,0))</f>
        <v/>
      </c>
      <c r="Y197" s="4"/>
      <c r="Z197" s="4">
        <f t="shared" si="29"/>
        <v>760</v>
      </c>
      <c r="AA197" s="1">
        <f t="shared" si="32"/>
        <v>684</v>
      </c>
      <c r="AB197" s="1">
        <f>IF(C197&gt;2,0,ROUND(属性价值和能力评分!$F$38*一级属性!$H$17*装备属性!E197,0))</f>
        <v>630</v>
      </c>
      <c r="AC197" s="1">
        <f t="shared" si="30"/>
        <v>167</v>
      </c>
      <c r="AD197" s="1">
        <f t="shared" si="31"/>
        <v>333</v>
      </c>
    </row>
    <row r="198" spans="2:30">
      <c r="B198" s="1">
        <v>164</v>
      </c>
      <c r="C198" s="1">
        <f t="shared" si="33"/>
        <v>2</v>
      </c>
      <c r="D198" s="1">
        <f t="shared" si="34"/>
        <v>8</v>
      </c>
      <c r="E198" s="1">
        <f t="shared" si="35"/>
        <v>120</v>
      </c>
      <c r="F198" s="4" t="str">
        <f>IF(VLOOKUP($C198,$C$9:$U$14,COLUMNS($C$9:L$14),0)="","",ROUND(D$4*$E198*VLOOKUP($C198,$C$9:$U$14,COLUMNS($C$9:L$14),0)*L$16,0)&amp;"～"&amp;ROUND(D$4*$E198*VLOOKUP($C198,$C$9:$U$14,COLUMNS($C$9:L$14),0)*L$17,0))</f>
        <v>551～708</v>
      </c>
      <c r="G198" s="4" t="str">
        <f>IF(VLOOKUP($C198,$C$9:$U$14,COLUMNS($C$9:M$14),0)="","",ROUND(E$4*$E198*VLOOKUP($C198,$C$9:$U$14,COLUMNS($C$9:M$14),0)*M$16,0)&amp;"～"&amp;ROUND(E$4*$E198*VLOOKUP($C198,$C$9:$U$14,COLUMNS($C$9:M$14),0)*M$17,0))</f>
        <v/>
      </c>
      <c r="H198" s="4" t="str">
        <f>IF(VLOOKUP($C198,$C$9:$U$14,COLUMNS($C$9:N$14),0)="","",ROUND(F$4*$E198*VLOOKUP($C198,$C$9:$U$14,COLUMNS($C$9:N$14),0)*N$16,0)&amp;"～"&amp;ROUND(F$4*$E198*VLOOKUP($C198,$C$9:$U$14,COLUMNS($C$9:N$14),0)*N$17,0))</f>
        <v/>
      </c>
      <c r="I198" s="4" t="str">
        <f>IF(VLOOKUP($C198,$C$9:$U$14,COLUMNS($C$9:O$14),0)="","",ROUND(G$4*$E198*VLOOKUP($C198,$C$9:$U$14,COLUMNS($C$9:O$14),0)*O$16,0)&amp;"～"&amp;ROUND(G$4*$E198*VLOOKUP($C198,$C$9:$U$14,COLUMNS($C$9:O$14),0)*O$17,0))</f>
        <v>172～221</v>
      </c>
      <c r="J198" s="4" t="str">
        <f>IF(VLOOKUP($C198,$C$9:$U$14,COLUMNS($C$9:P$14),0)="","",ROUND(H$4*$E198*VLOOKUP($C198,$C$9:$U$14,COLUMNS($C$9:P$14),0)*P$16,0)&amp;"～"&amp;ROUND(H$4*$E198*VLOOKUP($C198,$C$9:$U$14,COLUMNS($C$9:P$14),0)*P$17,0))</f>
        <v/>
      </c>
      <c r="K198" s="4" t="str">
        <f>IF(VLOOKUP($C198,$C$9:$U$14,COLUMNS($C$9:Q$14),0)="","",ROUND(I$4*$E198*VLOOKUP($C198,$C$9:$U$14,COLUMNS($C$9:Q$14),0)*Q$16,0)&amp;"～"&amp;ROUND(I$4*$E198*VLOOKUP($C198,$C$9:$U$14,COLUMNS($C$9:Q$14),0)*Q$17,0))</f>
        <v/>
      </c>
      <c r="L198" s="4" t="str">
        <f>IF(VLOOKUP($C198,$C$9:$U$14,COLUMNS($C$9:R$14),0)="","",ROUND(J$4*$E198*VLOOKUP($C198,$C$9:$U$14,COLUMNS($C$9:R$14),0)*R$16,0)&amp;"～"&amp;ROUND(J$4*$E198*VLOOKUP($C198,$C$9:$U$14,COLUMNS($C$9:R$14),0)*R$17,0))</f>
        <v/>
      </c>
      <c r="M198" s="4" t="str">
        <f>IF(VLOOKUP($C198,$C$9:$U$14,COLUMNS($C$9:S$14),0)="","",ROUND(K$4*$E198*VLOOKUP($C198,$C$9:$U$14,COLUMNS($C$9:S$14),0)*S$16,0)&amp;"～"&amp;ROUND(K$4*$E198*VLOOKUP($C198,$C$9:$U$14,COLUMNS($C$9:S$14),0)*S$17,0))</f>
        <v/>
      </c>
      <c r="N198" s="4" t="str">
        <f>IF(VLOOKUP($C198,$C$9:$U$14,COLUMNS($C$9:T$14),0)="","",ROUND(L$4*$E198*VLOOKUP($C198,$C$9:$U$14,COLUMNS($C$9:T$14),0)*T$16,0)&amp;"～"&amp;ROUND(L$4*$E198*VLOOKUP($C198,$C$9:$U$14,COLUMNS($C$9:T$14),0)*T$17,0))</f>
        <v/>
      </c>
      <c r="O198" s="4" t="str">
        <f>IF(VLOOKUP($C198,$C$9:$U$14,COLUMNS($C$9:U$14),0)="","",ROUND(M$4*$E198*VLOOKUP($C198,$C$9:$U$14,COLUMNS($C$9:U$14),0)*U$16,0)&amp;"～"&amp;ROUND(M$4*$E198*VLOOKUP($C198,$C$9:$U$14,COLUMNS($C$9:U$14),0)*U$17,0))</f>
        <v/>
      </c>
      <c r="P198" s="4" t="str">
        <f>IF(VLOOKUP($C198,$C$9:$U$14,COLUMNS($C$9:L$14),0)="","",ROUND(D$4*$E198*VLOOKUP($C198,$C$9:$U$14,COLUMNS($C$9:L$14),0)*L$18,0)&amp;"～"&amp;ROUND(D$4*$E198*VLOOKUP($C198,$C$9:$U$14,COLUMNS($C$9:L$14),0)*L$19,0))</f>
        <v>614～787</v>
      </c>
      <c r="Q198" s="4" t="str">
        <f>IF(VLOOKUP($C198,$C$9:$U$14,COLUMNS($C$9:M$14),0)="","",ROUND(E$4*$E198*VLOOKUP($C198,$C$9:$U$14,COLUMNS($C$9:M$14),0)*M$18,0)&amp;"～"&amp;ROUND(E$4*$E198*VLOOKUP($C198,$C$9:$U$14,COLUMNS($C$9:M$14),0)*M$19,0))</f>
        <v/>
      </c>
      <c r="R198" s="4" t="str">
        <f>IF(VLOOKUP($C198,$C$9:$U$14,COLUMNS($C$9:N$14),0)="","",ROUND(F$4*$E198*VLOOKUP($C198,$C$9:$U$14,COLUMNS($C$9:N$14),0)*N$18,0)&amp;"～"&amp;ROUND(F$4*$E198*VLOOKUP($C198,$C$9:$U$14,COLUMNS($C$9:N$14),0)*N$19,0))</f>
        <v/>
      </c>
      <c r="S198" s="4" t="str">
        <f>IF(VLOOKUP($C198,$C$9:$U$14,COLUMNS($C$9:O$14),0)="","",ROUND(G$4*$E198*VLOOKUP($C198,$C$9:$U$14,COLUMNS($C$9:O$14),0)*O$18,0)&amp;"～"&amp;ROUND(G$4*$E198*VLOOKUP($C198,$C$9:$U$14,COLUMNS($C$9:O$14),0)*O$19,0))</f>
        <v>192～246</v>
      </c>
      <c r="T198" s="4" t="str">
        <f>IF(VLOOKUP($C198,$C$9:$U$14,COLUMNS($C$9:P$14),0)="","",ROUND(H$4*$E198*VLOOKUP($C198,$C$9:$U$14,COLUMNS($C$9:P$14),0)*P$18,0)&amp;"～"&amp;ROUND(H$4*$E198*VLOOKUP($C198,$C$9:$U$14,COLUMNS($C$9:P$14),0)*P$19,0))</f>
        <v/>
      </c>
      <c r="U198" s="4" t="str">
        <f>IF(VLOOKUP($C198,$C$9:$U$14,COLUMNS($C$9:Q$14),0)="","",ROUND(I$4*$E198*VLOOKUP($C198,$C$9:$U$14,COLUMNS($C$9:Q$14),0)*Q$18,0)&amp;"～"&amp;ROUND(I$4*$E198*VLOOKUP($C198,$C$9:$U$14,COLUMNS($C$9:Q$14),0)*Q$19,0))</f>
        <v/>
      </c>
      <c r="V198" s="4" t="str">
        <f>IF(VLOOKUP($C198,$C$9:$U$14,COLUMNS($C$9:R$14),0)="","",ROUND(J$4*$E198*VLOOKUP($C198,$C$9:$U$14,COLUMNS($C$9:R$14),0)*R$18,0)&amp;"～"&amp;ROUND(J$4*$E198*VLOOKUP($C198,$C$9:$U$14,COLUMNS($C$9:R$14),0)*R$19,0))</f>
        <v/>
      </c>
      <c r="W198" s="4" t="str">
        <f>IF(VLOOKUP($C198,$C$9:$U$14,COLUMNS($C$9:S$14),0)="","",ROUND(K$4*$E198*VLOOKUP($C198,$C$9:$U$14,COLUMNS($C$9:S$14),0)*S$18,0)&amp;"～"&amp;ROUND(K$4*$E198*VLOOKUP($C198,$C$9:$U$14,COLUMNS($C$9:S$14),0)*S$19,0))</f>
        <v/>
      </c>
      <c r="X198" s="4" t="str">
        <f>IF(VLOOKUP($C198,$C$9:$U$14,COLUMNS($C$9:T$14),0)="","",ROUND(L$4*$E198*VLOOKUP($C198,$C$9:$U$14,COLUMNS($C$9:T$14),0)*T$18,0)&amp;"～"&amp;ROUND(L$4*$E198*VLOOKUP($C198,$C$9:$U$14,COLUMNS($C$9:T$14),0)*T$19,0))</f>
        <v/>
      </c>
      <c r="Y198" s="4"/>
      <c r="Z198" s="4">
        <f t="shared" si="29"/>
        <v>760</v>
      </c>
      <c r="AA198" s="1">
        <f t="shared" si="32"/>
        <v>684</v>
      </c>
      <c r="AB198" s="1">
        <f>IF(C198&gt;2,0,ROUND(属性价值和能力评分!$F$38*一级属性!$H$17*装备属性!E198,0))</f>
        <v>630</v>
      </c>
      <c r="AC198" s="1">
        <f t="shared" si="30"/>
        <v>167</v>
      </c>
      <c r="AD198" s="1">
        <f t="shared" si="31"/>
        <v>333</v>
      </c>
    </row>
    <row r="199" spans="2:30">
      <c r="B199" s="1">
        <v>165</v>
      </c>
      <c r="C199" s="1">
        <f t="shared" si="33"/>
        <v>3</v>
      </c>
      <c r="D199" s="1">
        <f t="shared" si="34"/>
        <v>9</v>
      </c>
      <c r="E199" s="1">
        <f t="shared" si="35"/>
        <v>120</v>
      </c>
      <c r="F199" s="4" t="str">
        <f>IF(VLOOKUP($C199,$C$9:$U$14,COLUMNS($C$9:L$14),0)="","",ROUND(D$4*$E199*VLOOKUP($C199,$C$9:$U$14,COLUMNS($C$9:L$14),0)*L$16,0)&amp;"～"&amp;ROUND(D$4*$E199*VLOOKUP($C199,$C$9:$U$14,COLUMNS($C$9:L$14),0)*L$17,0))</f>
        <v/>
      </c>
      <c r="G199" s="4" t="str">
        <f>IF(VLOOKUP($C199,$C$9:$U$14,COLUMNS($C$9:M$14),0)="","",ROUND(E$4*$E199*VLOOKUP($C199,$C$9:$U$14,COLUMNS($C$9:M$14),0)*M$16,0)&amp;"～"&amp;ROUND(E$4*$E199*VLOOKUP($C199,$C$9:$U$14,COLUMNS($C$9:M$14),0)*M$17,0))</f>
        <v>689～886</v>
      </c>
      <c r="H199" s="4" t="str">
        <f>IF(VLOOKUP($C199,$C$9:$U$14,COLUMNS($C$9:N$14),0)="","",ROUND(F$4*$E199*VLOOKUP($C199,$C$9:$U$14,COLUMNS($C$9:N$14),0)*N$16,0)&amp;"～"&amp;ROUND(F$4*$E199*VLOOKUP($C199,$C$9:$U$14,COLUMNS($C$9:N$14),0)*N$17,0))</f>
        <v/>
      </c>
      <c r="I199" s="4" t="str">
        <f>IF(VLOOKUP($C199,$C$9:$U$14,COLUMNS($C$9:O$14),0)="","",ROUND(G$4*$E199*VLOOKUP($C199,$C$9:$U$14,COLUMNS($C$9:O$14),0)*O$16,0)&amp;"～"&amp;ROUND(G$4*$E199*VLOOKUP($C199,$C$9:$U$14,COLUMNS($C$9:O$14),0)*O$17,0))</f>
        <v>103～133</v>
      </c>
      <c r="J199" s="4" t="str">
        <f>IF(VLOOKUP($C199,$C$9:$U$14,COLUMNS($C$9:P$14),0)="","",ROUND(H$4*$E199*VLOOKUP($C199,$C$9:$U$14,COLUMNS($C$9:P$14),0)*P$16,0)&amp;"～"&amp;ROUND(H$4*$E199*VLOOKUP($C199,$C$9:$U$14,COLUMNS($C$9:P$14),0)*P$17,0))</f>
        <v/>
      </c>
      <c r="K199" s="4" t="str">
        <f>IF(VLOOKUP($C199,$C$9:$U$14,COLUMNS($C$9:Q$14),0)="","",ROUND(I$4*$E199*VLOOKUP($C199,$C$9:$U$14,COLUMNS($C$9:Q$14),0)*Q$16,0)&amp;"～"&amp;ROUND(I$4*$E199*VLOOKUP($C199,$C$9:$U$14,COLUMNS($C$9:Q$14),0)*Q$17,0))</f>
        <v/>
      </c>
      <c r="L199" s="4" t="str">
        <f>IF(VLOOKUP($C199,$C$9:$U$14,COLUMNS($C$9:R$14),0)="","",ROUND(J$4*$E199*VLOOKUP($C199,$C$9:$U$14,COLUMNS($C$9:R$14),0)*R$16,0)&amp;"～"&amp;ROUND(J$4*$E199*VLOOKUP($C199,$C$9:$U$14,COLUMNS($C$9:R$14),0)*R$17,0))</f>
        <v/>
      </c>
      <c r="M199" s="4" t="str">
        <f>IF(VLOOKUP($C199,$C$9:$U$14,COLUMNS($C$9:S$14),0)="","",ROUND(K$4*$E199*VLOOKUP($C199,$C$9:$U$14,COLUMNS($C$9:S$14),0)*S$16,0)&amp;"～"&amp;ROUND(K$4*$E199*VLOOKUP($C199,$C$9:$U$14,COLUMNS($C$9:S$14),0)*S$17,0))</f>
        <v/>
      </c>
      <c r="N199" s="4" t="str">
        <f>IF(VLOOKUP($C199,$C$9:$U$14,COLUMNS($C$9:T$14),0)="","",ROUND(L$4*$E199*VLOOKUP($C199,$C$9:$U$14,COLUMNS($C$9:T$14),0)*T$16,0)&amp;"～"&amp;ROUND(L$4*$E199*VLOOKUP($C199,$C$9:$U$14,COLUMNS($C$9:T$14),0)*T$17,0))</f>
        <v/>
      </c>
      <c r="O199" s="4" t="str">
        <f>IF(VLOOKUP($C199,$C$9:$U$14,COLUMNS($C$9:U$14),0)="","",ROUND(M$4*$E199*VLOOKUP($C199,$C$9:$U$14,COLUMNS($C$9:U$14),0)*U$16,0)&amp;"～"&amp;ROUND(M$4*$E199*VLOOKUP($C199,$C$9:$U$14,COLUMNS($C$9:U$14),0)*U$17,0))</f>
        <v/>
      </c>
      <c r="P199" s="4" t="str">
        <f>IF(VLOOKUP($C199,$C$9:$U$14,COLUMNS($C$9:L$14),0)="","",ROUND(D$4*$E199*VLOOKUP($C199,$C$9:$U$14,COLUMNS($C$9:L$14),0)*L$18,0)&amp;"～"&amp;ROUND(D$4*$E199*VLOOKUP($C199,$C$9:$U$14,COLUMNS($C$9:L$14),0)*L$19,0))</f>
        <v/>
      </c>
      <c r="Q199" s="4" t="str">
        <f>IF(VLOOKUP($C199,$C$9:$U$14,COLUMNS($C$9:M$14),0)="","",ROUND(E$4*$E199*VLOOKUP($C199,$C$9:$U$14,COLUMNS($C$9:M$14),0)*M$18,0)&amp;"～"&amp;ROUND(E$4*$E199*VLOOKUP($C199,$C$9:$U$14,COLUMNS($C$9:M$14),0)*M$19,0))</f>
        <v>768～984</v>
      </c>
      <c r="R199" s="4" t="str">
        <f>IF(VLOOKUP($C199,$C$9:$U$14,COLUMNS($C$9:N$14),0)="","",ROUND(F$4*$E199*VLOOKUP($C199,$C$9:$U$14,COLUMNS($C$9:N$14),0)*N$18,0)&amp;"～"&amp;ROUND(F$4*$E199*VLOOKUP($C199,$C$9:$U$14,COLUMNS($C$9:N$14),0)*N$19,0))</f>
        <v/>
      </c>
      <c r="S199" s="4" t="str">
        <f>IF(VLOOKUP($C199,$C$9:$U$14,COLUMNS($C$9:O$14),0)="","",ROUND(G$4*$E199*VLOOKUP($C199,$C$9:$U$14,COLUMNS($C$9:O$14),0)*O$18,0)&amp;"～"&amp;ROUND(G$4*$E199*VLOOKUP($C199,$C$9:$U$14,COLUMNS($C$9:O$14),0)*O$19,0))</f>
        <v>115～148</v>
      </c>
      <c r="T199" s="4" t="str">
        <f>IF(VLOOKUP($C199,$C$9:$U$14,COLUMNS($C$9:P$14),0)="","",ROUND(H$4*$E199*VLOOKUP($C199,$C$9:$U$14,COLUMNS($C$9:P$14),0)*P$18,0)&amp;"～"&amp;ROUND(H$4*$E199*VLOOKUP($C199,$C$9:$U$14,COLUMNS($C$9:P$14),0)*P$19,0))</f>
        <v/>
      </c>
      <c r="U199" s="4" t="str">
        <f>IF(VLOOKUP($C199,$C$9:$U$14,COLUMNS($C$9:Q$14),0)="","",ROUND(I$4*$E199*VLOOKUP($C199,$C$9:$U$14,COLUMNS($C$9:Q$14),0)*Q$18,0)&amp;"～"&amp;ROUND(I$4*$E199*VLOOKUP($C199,$C$9:$U$14,COLUMNS($C$9:Q$14),0)*Q$19,0))</f>
        <v/>
      </c>
      <c r="V199" s="4" t="str">
        <f>IF(VLOOKUP($C199,$C$9:$U$14,COLUMNS($C$9:R$14),0)="","",ROUND(J$4*$E199*VLOOKUP($C199,$C$9:$U$14,COLUMNS($C$9:R$14),0)*R$18,0)&amp;"～"&amp;ROUND(J$4*$E199*VLOOKUP($C199,$C$9:$U$14,COLUMNS($C$9:R$14),0)*R$19,0))</f>
        <v/>
      </c>
      <c r="W199" s="4" t="str">
        <f>IF(VLOOKUP($C199,$C$9:$U$14,COLUMNS($C$9:S$14),0)="","",ROUND(K$4*$E199*VLOOKUP($C199,$C$9:$U$14,COLUMNS($C$9:S$14),0)*S$18,0)&amp;"～"&amp;ROUND(K$4*$E199*VLOOKUP($C199,$C$9:$U$14,COLUMNS($C$9:S$14),0)*S$19,0))</f>
        <v/>
      </c>
      <c r="X199" s="4" t="str">
        <f>IF(VLOOKUP($C199,$C$9:$U$14,COLUMNS($C$9:T$14),0)="","",ROUND(L$4*$E199*VLOOKUP($C199,$C$9:$U$14,COLUMNS($C$9:T$14),0)*T$18,0)&amp;"～"&amp;ROUND(L$4*$E199*VLOOKUP($C199,$C$9:$U$14,COLUMNS($C$9:T$14),0)*T$19,0))</f>
        <v/>
      </c>
      <c r="Y199" s="4"/>
      <c r="Z199" s="4">
        <f t="shared" si="29"/>
        <v>689</v>
      </c>
      <c r="AA199" s="1">
        <f t="shared" si="32"/>
        <v>620</v>
      </c>
      <c r="AB199" s="1">
        <f>IF(C199&gt;2,0,ROUND(属性价值和能力评分!$F$38*一级属性!$H$17*装备属性!E199,0))</f>
        <v>0</v>
      </c>
      <c r="AC199" s="1">
        <f t="shared" si="30"/>
        <v>167</v>
      </c>
      <c r="AD199" s="1">
        <f t="shared" si="31"/>
        <v>333</v>
      </c>
    </row>
    <row r="200" spans="2:30">
      <c r="B200" s="1">
        <v>166</v>
      </c>
      <c r="C200" s="1">
        <f t="shared" si="33"/>
        <v>3</v>
      </c>
      <c r="D200" s="1">
        <f t="shared" si="34"/>
        <v>10</v>
      </c>
      <c r="E200" s="1">
        <f t="shared" si="35"/>
        <v>120</v>
      </c>
      <c r="F200" s="4" t="str">
        <f>IF(VLOOKUP($C200,$C$9:$U$14,COLUMNS($C$9:L$14),0)="","",ROUND(D$4*$E200*VLOOKUP($C200,$C$9:$U$14,COLUMNS($C$9:L$14),0)*L$16,0)&amp;"～"&amp;ROUND(D$4*$E200*VLOOKUP($C200,$C$9:$U$14,COLUMNS($C$9:L$14),0)*L$17,0))</f>
        <v/>
      </c>
      <c r="G200" s="4" t="str">
        <f>IF(VLOOKUP($C200,$C$9:$U$14,COLUMNS($C$9:M$14),0)="","",ROUND(E$4*$E200*VLOOKUP($C200,$C$9:$U$14,COLUMNS($C$9:M$14),0)*M$16,0)&amp;"～"&amp;ROUND(E$4*$E200*VLOOKUP($C200,$C$9:$U$14,COLUMNS($C$9:M$14),0)*M$17,0))</f>
        <v>689～886</v>
      </c>
      <c r="H200" s="4" t="str">
        <f>IF(VLOOKUP($C200,$C$9:$U$14,COLUMNS($C$9:N$14),0)="","",ROUND(F$4*$E200*VLOOKUP($C200,$C$9:$U$14,COLUMNS($C$9:N$14),0)*N$16,0)&amp;"～"&amp;ROUND(F$4*$E200*VLOOKUP($C200,$C$9:$U$14,COLUMNS($C$9:N$14),0)*N$17,0))</f>
        <v/>
      </c>
      <c r="I200" s="4" t="str">
        <f>IF(VLOOKUP($C200,$C$9:$U$14,COLUMNS($C$9:O$14),0)="","",ROUND(G$4*$E200*VLOOKUP($C200,$C$9:$U$14,COLUMNS($C$9:O$14),0)*O$16,0)&amp;"～"&amp;ROUND(G$4*$E200*VLOOKUP($C200,$C$9:$U$14,COLUMNS($C$9:O$14),0)*O$17,0))</f>
        <v>103～133</v>
      </c>
      <c r="J200" s="4" t="str">
        <f>IF(VLOOKUP($C200,$C$9:$U$14,COLUMNS($C$9:P$14),0)="","",ROUND(H$4*$E200*VLOOKUP($C200,$C$9:$U$14,COLUMNS($C$9:P$14),0)*P$16,0)&amp;"～"&amp;ROUND(H$4*$E200*VLOOKUP($C200,$C$9:$U$14,COLUMNS($C$9:P$14),0)*P$17,0))</f>
        <v/>
      </c>
      <c r="K200" s="4" t="str">
        <f>IF(VLOOKUP($C200,$C$9:$U$14,COLUMNS($C$9:Q$14),0)="","",ROUND(I$4*$E200*VLOOKUP($C200,$C$9:$U$14,COLUMNS($C$9:Q$14),0)*Q$16,0)&amp;"～"&amp;ROUND(I$4*$E200*VLOOKUP($C200,$C$9:$U$14,COLUMNS($C$9:Q$14),0)*Q$17,0))</f>
        <v/>
      </c>
      <c r="L200" s="4" t="str">
        <f>IF(VLOOKUP($C200,$C$9:$U$14,COLUMNS($C$9:R$14),0)="","",ROUND(J$4*$E200*VLOOKUP($C200,$C$9:$U$14,COLUMNS($C$9:R$14),0)*R$16,0)&amp;"～"&amp;ROUND(J$4*$E200*VLOOKUP($C200,$C$9:$U$14,COLUMNS($C$9:R$14),0)*R$17,0))</f>
        <v/>
      </c>
      <c r="M200" s="4" t="str">
        <f>IF(VLOOKUP($C200,$C$9:$U$14,COLUMNS($C$9:S$14),0)="","",ROUND(K$4*$E200*VLOOKUP($C200,$C$9:$U$14,COLUMNS($C$9:S$14),0)*S$16,0)&amp;"～"&amp;ROUND(K$4*$E200*VLOOKUP($C200,$C$9:$U$14,COLUMNS($C$9:S$14),0)*S$17,0))</f>
        <v/>
      </c>
      <c r="N200" s="4" t="str">
        <f>IF(VLOOKUP($C200,$C$9:$U$14,COLUMNS($C$9:T$14),0)="","",ROUND(L$4*$E200*VLOOKUP($C200,$C$9:$U$14,COLUMNS($C$9:T$14),0)*T$16,0)&amp;"～"&amp;ROUND(L$4*$E200*VLOOKUP($C200,$C$9:$U$14,COLUMNS($C$9:T$14),0)*T$17,0))</f>
        <v/>
      </c>
      <c r="O200" s="4" t="str">
        <f>IF(VLOOKUP($C200,$C$9:$U$14,COLUMNS($C$9:U$14),0)="","",ROUND(M$4*$E200*VLOOKUP($C200,$C$9:$U$14,COLUMNS($C$9:U$14),0)*U$16,0)&amp;"～"&amp;ROUND(M$4*$E200*VLOOKUP($C200,$C$9:$U$14,COLUMNS($C$9:U$14),0)*U$17,0))</f>
        <v/>
      </c>
      <c r="P200" s="4" t="str">
        <f>IF(VLOOKUP($C200,$C$9:$U$14,COLUMNS($C$9:L$14),0)="","",ROUND(D$4*$E200*VLOOKUP($C200,$C$9:$U$14,COLUMNS($C$9:L$14),0)*L$18,0)&amp;"～"&amp;ROUND(D$4*$E200*VLOOKUP($C200,$C$9:$U$14,COLUMNS($C$9:L$14),0)*L$19,0))</f>
        <v/>
      </c>
      <c r="Q200" s="4" t="str">
        <f>IF(VLOOKUP($C200,$C$9:$U$14,COLUMNS($C$9:M$14),0)="","",ROUND(E$4*$E200*VLOOKUP($C200,$C$9:$U$14,COLUMNS($C$9:M$14),0)*M$18,0)&amp;"～"&amp;ROUND(E$4*$E200*VLOOKUP($C200,$C$9:$U$14,COLUMNS($C$9:M$14),0)*M$19,0))</f>
        <v>768～984</v>
      </c>
      <c r="R200" s="4" t="str">
        <f>IF(VLOOKUP($C200,$C$9:$U$14,COLUMNS($C$9:N$14),0)="","",ROUND(F$4*$E200*VLOOKUP($C200,$C$9:$U$14,COLUMNS($C$9:N$14),0)*N$18,0)&amp;"～"&amp;ROUND(F$4*$E200*VLOOKUP($C200,$C$9:$U$14,COLUMNS($C$9:N$14),0)*N$19,0))</f>
        <v/>
      </c>
      <c r="S200" s="4" t="str">
        <f>IF(VLOOKUP($C200,$C$9:$U$14,COLUMNS($C$9:O$14),0)="","",ROUND(G$4*$E200*VLOOKUP($C200,$C$9:$U$14,COLUMNS($C$9:O$14),0)*O$18,0)&amp;"～"&amp;ROUND(G$4*$E200*VLOOKUP($C200,$C$9:$U$14,COLUMNS($C$9:O$14),0)*O$19,0))</f>
        <v>115～148</v>
      </c>
      <c r="T200" s="4" t="str">
        <f>IF(VLOOKUP($C200,$C$9:$U$14,COLUMNS($C$9:P$14),0)="","",ROUND(H$4*$E200*VLOOKUP($C200,$C$9:$U$14,COLUMNS($C$9:P$14),0)*P$18,0)&amp;"～"&amp;ROUND(H$4*$E200*VLOOKUP($C200,$C$9:$U$14,COLUMNS($C$9:P$14),0)*P$19,0))</f>
        <v/>
      </c>
      <c r="U200" s="4" t="str">
        <f>IF(VLOOKUP($C200,$C$9:$U$14,COLUMNS($C$9:Q$14),0)="","",ROUND(I$4*$E200*VLOOKUP($C200,$C$9:$U$14,COLUMNS($C$9:Q$14),0)*Q$18,0)&amp;"～"&amp;ROUND(I$4*$E200*VLOOKUP($C200,$C$9:$U$14,COLUMNS($C$9:Q$14),0)*Q$19,0))</f>
        <v/>
      </c>
      <c r="V200" s="4" t="str">
        <f>IF(VLOOKUP($C200,$C$9:$U$14,COLUMNS($C$9:R$14),0)="","",ROUND(J$4*$E200*VLOOKUP($C200,$C$9:$U$14,COLUMNS($C$9:R$14),0)*R$18,0)&amp;"～"&amp;ROUND(J$4*$E200*VLOOKUP($C200,$C$9:$U$14,COLUMNS($C$9:R$14),0)*R$19,0))</f>
        <v/>
      </c>
      <c r="W200" s="4" t="str">
        <f>IF(VLOOKUP($C200,$C$9:$U$14,COLUMNS($C$9:S$14),0)="","",ROUND(K$4*$E200*VLOOKUP($C200,$C$9:$U$14,COLUMNS($C$9:S$14),0)*S$18,0)&amp;"～"&amp;ROUND(K$4*$E200*VLOOKUP($C200,$C$9:$U$14,COLUMNS($C$9:S$14),0)*S$19,0))</f>
        <v/>
      </c>
      <c r="X200" s="4" t="str">
        <f>IF(VLOOKUP($C200,$C$9:$U$14,COLUMNS($C$9:T$14),0)="","",ROUND(L$4*$E200*VLOOKUP($C200,$C$9:$U$14,COLUMNS($C$9:T$14),0)*T$18,0)&amp;"～"&amp;ROUND(L$4*$E200*VLOOKUP($C200,$C$9:$U$14,COLUMNS($C$9:T$14),0)*T$19,0))</f>
        <v/>
      </c>
      <c r="Y200" s="4"/>
      <c r="Z200" s="4">
        <f t="shared" si="29"/>
        <v>689</v>
      </c>
      <c r="AA200" s="1">
        <f t="shared" si="32"/>
        <v>620</v>
      </c>
      <c r="AB200" s="1">
        <f>IF(C200&gt;2,0,ROUND(属性价值和能力评分!$F$38*一级属性!$H$17*装备属性!E200,0))</f>
        <v>0</v>
      </c>
      <c r="AC200" s="1">
        <f t="shared" si="30"/>
        <v>167</v>
      </c>
      <c r="AD200" s="1">
        <f t="shared" si="31"/>
        <v>333</v>
      </c>
    </row>
    <row r="201" spans="2:30">
      <c r="B201" s="1">
        <v>167</v>
      </c>
      <c r="C201" s="1">
        <f t="shared" si="33"/>
        <v>4</v>
      </c>
      <c r="D201" s="1">
        <f t="shared" si="34"/>
        <v>11</v>
      </c>
      <c r="E201" s="1">
        <f t="shared" si="35"/>
        <v>120</v>
      </c>
      <c r="F201" s="4" t="str">
        <f>IF(VLOOKUP($C201,$C$9:$U$14,COLUMNS($C$9:L$14),0)="","",ROUND(D$4*$E201*VLOOKUP($C201,$C$9:$U$14,COLUMNS($C$9:L$14),0)*L$16,0)&amp;"～"&amp;ROUND(D$4*$E201*VLOOKUP($C201,$C$9:$U$14,COLUMNS($C$9:L$14),0)*L$17,0))</f>
        <v/>
      </c>
      <c r="G201" s="4" t="str">
        <f>IF(VLOOKUP($C201,$C$9:$U$14,COLUMNS($C$9:M$14),0)="","",ROUND(E$4*$E201*VLOOKUP($C201,$C$9:$U$14,COLUMNS($C$9:M$14),0)*M$16,0)&amp;"～"&amp;ROUND(E$4*$E201*VLOOKUP($C201,$C$9:$U$14,COLUMNS($C$9:M$14),0)*M$17,0))</f>
        <v/>
      </c>
      <c r="H201" s="4" t="str">
        <f>IF(VLOOKUP($C201,$C$9:$U$14,COLUMNS($C$9:N$14),0)="","",ROUND(F$4*$E201*VLOOKUP($C201,$C$9:$U$14,COLUMNS($C$9:N$14),0)*N$16,0)&amp;"～"&amp;ROUND(F$4*$E201*VLOOKUP($C201,$C$9:$U$14,COLUMNS($C$9:N$14),0)*N$17,0))</f>
        <v/>
      </c>
      <c r="I201" s="4" t="str">
        <f>IF(VLOOKUP($C201,$C$9:$U$14,COLUMNS($C$9:O$14),0)="","",ROUND(G$4*$E201*VLOOKUP($C201,$C$9:$U$14,COLUMNS($C$9:O$14),0)*O$16,0)&amp;"～"&amp;ROUND(G$4*$E201*VLOOKUP($C201,$C$9:$U$14,COLUMNS($C$9:O$14),0)*O$17,0))</f>
        <v/>
      </c>
      <c r="J201" s="4" t="str">
        <f>IF(VLOOKUP($C201,$C$9:$U$14,COLUMNS($C$9:P$14),0)="","",ROUND(H$4*$E201*VLOOKUP($C201,$C$9:$U$14,COLUMNS($C$9:P$14),0)*P$16,0)&amp;"～"&amp;ROUND(H$4*$E201*VLOOKUP($C201,$C$9:$U$14,COLUMNS($C$9:P$14),0)*P$17,0))</f>
        <v>189～244</v>
      </c>
      <c r="K201" s="4" t="str">
        <f>IF(VLOOKUP($C201,$C$9:$U$14,COLUMNS($C$9:Q$14),0)="","",ROUND(I$4*$E201*VLOOKUP($C201,$C$9:$U$14,COLUMNS($C$9:Q$14),0)*Q$16,0)&amp;"～"&amp;ROUND(I$4*$E201*VLOOKUP($C201,$C$9:$U$14,COLUMNS($C$9:Q$14),0)*Q$17,0))</f>
        <v>101～130</v>
      </c>
      <c r="L201" s="4" t="str">
        <f>IF(VLOOKUP($C201,$C$9:$U$14,COLUMNS($C$9:R$14),0)="","",ROUND(J$4*$E201*VLOOKUP($C201,$C$9:$U$14,COLUMNS($C$9:R$14),0)*R$16,0)&amp;"～"&amp;ROUND(J$4*$E201*VLOOKUP($C201,$C$9:$U$14,COLUMNS($C$9:R$14),0)*R$17,0))</f>
        <v/>
      </c>
      <c r="M201" s="4" t="str">
        <f>IF(VLOOKUP($C201,$C$9:$U$14,COLUMNS($C$9:S$14),0)="","",ROUND(K$4*$E201*VLOOKUP($C201,$C$9:$U$14,COLUMNS($C$9:S$14),0)*S$16,0)&amp;"～"&amp;ROUND(K$4*$E201*VLOOKUP($C201,$C$9:$U$14,COLUMNS($C$9:S$14),0)*S$17,0))</f>
        <v/>
      </c>
      <c r="N201" s="4" t="str">
        <f>IF(VLOOKUP($C201,$C$9:$U$14,COLUMNS($C$9:T$14),0)="","",ROUND(L$4*$E201*VLOOKUP($C201,$C$9:$U$14,COLUMNS($C$9:T$14),0)*T$16,0)&amp;"～"&amp;ROUND(L$4*$E201*VLOOKUP($C201,$C$9:$U$14,COLUMNS($C$9:T$14),0)*T$17,0))</f>
        <v/>
      </c>
      <c r="O201" s="4" t="str">
        <f>IF(VLOOKUP($C201,$C$9:$U$14,COLUMNS($C$9:U$14),0)="","",ROUND(M$4*$E201*VLOOKUP($C201,$C$9:$U$14,COLUMNS($C$9:U$14),0)*U$16,0)&amp;"～"&amp;ROUND(M$4*$E201*VLOOKUP($C201,$C$9:$U$14,COLUMNS($C$9:U$14),0)*U$17,0))</f>
        <v/>
      </c>
      <c r="P201" s="4" t="str">
        <f>IF(VLOOKUP($C201,$C$9:$U$14,COLUMNS($C$9:L$14),0)="","",ROUND(D$4*$E201*VLOOKUP($C201,$C$9:$U$14,COLUMNS($C$9:L$14),0)*L$18,0)&amp;"～"&amp;ROUND(D$4*$E201*VLOOKUP($C201,$C$9:$U$14,COLUMNS($C$9:L$14),0)*L$19,0))</f>
        <v/>
      </c>
      <c r="Q201" s="4" t="str">
        <f>IF(VLOOKUP($C201,$C$9:$U$14,COLUMNS($C$9:M$14),0)="","",ROUND(E$4*$E201*VLOOKUP($C201,$C$9:$U$14,COLUMNS($C$9:M$14),0)*M$18,0)&amp;"～"&amp;ROUND(E$4*$E201*VLOOKUP($C201,$C$9:$U$14,COLUMNS($C$9:M$14),0)*M$19,0))</f>
        <v/>
      </c>
      <c r="R201" s="4" t="str">
        <f>IF(VLOOKUP($C201,$C$9:$U$14,COLUMNS($C$9:N$14),0)="","",ROUND(F$4*$E201*VLOOKUP($C201,$C$9:$U$14,COLUMNS($C$9:N$14),0)*N$18,0)&amp;"～"&amp;ROUND(F$4*$E201*VLOOKUP($C201,$C$9:$U$14,COLUMNS($C$9:N$14),0)*N$19,0))</f>
        <v/>
      </c>
      <c r="S201" s="4" t="str">
        <f>IF(VLOOKUP($C201,$C$9:$U$14,COLUMNS($C$9:O$14),0)="","",ROUND(G$4*$E201*VLOOKUP($C201,$C$9:$U$14,COLUMNS($C$9:O$14),0)*O$18,0)&amp;"～"&amp;ROUND(G$4*$E201*VLOOKUP($C201,$C$9:$U$14,COLUMNS($C$9:O$14),0)*O$19,0))</f>
        <v/>
      </c>
      <c r="T201" s="4" t="str">
        <f>IF(VLOOKUP($C201,$C$9:$U$14,COLUMNS($C$9:P$14),0)="","",ROUND(H$4*$E201*VLOOKUP($C201,$C$9:$U$14,COLUMNS($C$9:P$14),0)*P$18,0)&amp;"～"&amp;ROUND(H$4*$E201*VLOOKUP($C201,$C$9:$U$14,COLUMNS($C$9:P$14),0)*P$19,0))</f>
        <v>211～271</v>
      </c>
      <c r="U201" s="4" t="str">
        <f>IF(VLOOKUP($C201,$C$9:$U$14,COLUMNS($C$9:Q$14),0)="","",ROUND(I$4*$E201*VLOOKUP($C201,$C$9:$U$14,COLUMNS($C$9:Q$14),0)*Q$18,0)&amp;"～"&amp;ROUND(I$4*$E201*VLOOKUP($C201,$C$9:$U$14,COLUMNS($C$9:Q$14),0)*Q$19,0))</f>
        <v>112～144</v>
      </c>
      <c r="V201" s="4" t="str">
        <f>IF(VLOOKUP($C201,$C$9:$U$14,COLUMNS($C$9:R$14),0)="","",ROUND(J$4*$E201*VLOOKUP($C201,$C$9:$U$14,COLUMNS($C$9:R$14),0)*R$18,0)&amp;"～"&amp;ROUND(J$4*$E201*VLOOKUP($C201,$C$9:$U$14,COLUMNS($C$9:R$14),0)*R$19,0))</f>
        <v/>
      </c>
      <c r="W201" s="4" t="str">
        <f>IF(VLOOKUP($C201,$C$9:$U$14,COLUMNS($C$9:S$14),0)="","",ROUND(K$4*$E201*VLOOKUP($C201,$C$9:$U$14,COLUMNS($C$9:S$14),0)*S$18,0)&amp;"～"&amp;ROUND(K$4*$E201*VLOOKUP($C201,$C$9:$U$14,COLUMNS($C$9:S$14),0)*S$19,0))</f>
        <v/>
      </c>
      <c r="X201" s="4" t="str">
        <f>IF(VLOOKUP($C201,$C$9:$U$14,COLUMNS($C$9:T$14),0)="","",ROUND(L$4*$E201*VLOOKUP($C201,$C$9:$U$14,COLUMNS($C$9:T$14),0)*T$18,0)&amp;"～"&amp;ROUND(L$4*$E201*VLOOKUP($C201,$C$9:$U$14,COLUMNS($C$9:T$14),0)*T$19,0))</f>
        <v/>
      </c>
      <c r="Y201" s="4"/>
      <c r="Z201" s="4">
        <f t="shared" si="29"/>
        <v>611</v>
      </c>
      <c r="AA201" s="1">
        <f t="shared" si="32"/>
        <v>550</v>
      </c>
      <c r="AB201" s="1">
        <f>IF(C201&gt;2,0,ROUND(属性价值和能力评分!$F$38*一级属性!$H$17*装备属性!E201,0))</f>
        <v>0</v>
      </c>
      <c r="AC201" s="1">
        <f t="shared" si="30"/>
        <v>167</v>
      </c>
      <c r="AD201" s="1">
        <f t="shared" si="31"/>
        <v>333</v>
      </c>
    </row>
    <row r="202" spans="2:30">
      <c r="B202" s="1">
        <v>168</v>
      </c>
      <c r="C202" s="1">
        <f t="shared" si="33"/>
        <v>5</v>
      </c>
      <c r="D202" s="1">
        <f t="shared" si="34"/>
        <v>12</v>
      </c>
      <c r="E202" s="1">
        <f t="shared" si="35"/>
        <v>120</v>
      </c>
      <c r="F202" s="4" t="str">
        <f>IF(VLOOKUP($C202,$C$9:$U$14,COLUMNS($C$9:L$14),0)="","",ROUND(D$4*$E202*VLOOKUP($C202,$C$9:$U$14,COLUMNS($C$9:L$14),0)*L$16,0)&amp;"～"&amp;ROUND(D$4*$E202*VLOOKUP($C202,$C$9:$U$14,COLUMNS($C$9:L$14),0)*L$17,0))</f>
        <v>827～1063</v>
      </c>
      <c r="G202" s="4" t="str">
        <f>IF(VLOOKUP($C202,$C$9:$U$14,COLUMNS($C$9:M$14),0)="","",ROUND(E$4*$E202*VLOOKUP($C202,$C$9:$U$14,COLUMNS($C$9:M$14),0)*M$16,0)&amp;"～"&amp;ROUND(E$4*$E202*VLOOKUP($C202,$C$9:$U$14,COLUMNS($C$9:M$14),0)*M$17,0))</f>
        <v/>
      </c>
      <c r="H202" s="4" t="str">
        <f>IF(VLOOKUP($C202,$C$9:$U$14,COLUMNS($C$9:N$14),0)="","",ROUND(F$4*$E202*VLOOKUP($C202,$C$9:$U$14,COLUMNS($C$9:N$14),0)*N$16,0)&amp;"～"&amp;ROUND(F$4*$E202*VLOOKUP($C202,$C$9:$U$14,COLUMNS($C$9:N$14),0)*N$17,0))</f>
        <v/>
      </c>
      <c r="I202" s="4" t="str">
        <f>IF(VLOOKUP($C202,$C$9:$U$14,COLUMNS($C$9:O$14),0)="","",ROUND(G$4*$E202*VLOOKUP($C202,$C$9:$U$14,COLUMNS($C$9:O$14),0)*O$16,0)&amp;"～"&amp;ROUND(G$4*$E202*VLOOKUP($C202,$C$9:$U$14,COLUMNS($C$9:O$14),0)*O$17,0))</f>
        <v>69～89</v>
      </c>
      <c r="J202" s="4" t="str">
        <f>IF(VLOOKUP($C202,$C$9:$U$14,COLUMNS($C$9:P$14),0)="","",ROUND(H$4*$E202*VLOOKUP($C202,$C$9:$U$14,COLUMNS($C$9:P$14),0)*P$16,0)&amp;"～"&amp;ROUND(H$4*$E202*VLOOKUP($C202,$C$9:$U$14,COLUMNS($C$9:P$14),0)*P$17,0))</f>
        <v/>
      </c>
      <c r="K202" s="4" t="str">
        <f>IF(VLOOKUP($C202,$C$9:$U$14,COLUMNS($C$9:Q$14),0)="","",ROUND(I$4*$E202*VLOOKUP($C202,$C$9:$U$14,COLUMNS($C$9:Q$14),0)*Q$16,0)&amp;"～"&amp;ROUND(I$4*$E202*VLOOKUP($C202,$C$9:$U$14,COLUMNS($C$9:Q$14),0)*Q$17,0))</f>
        <v/>
      </c>
      <c r="L202" s="4" t="str">
        <f>IF(VLOOKUP($C202,$C$9:$U$14,COLUMNS($C$9:R$14),0)="","",ROUND(J$4*$E202*VLOOKUP($C202,$C$9:$U$14,COLUMNS($C$9:R$14),0)*R$16,0)&amp;"～"&amp;ROUND(J$4*$E202*VLOOKUP($C202,$C$9:$U$14,COLUMNS($C$9:R$14),0)*R$17,0))</f>
        <v/>
      </c>
      <c r="M202" s="4" t="str">
        <f>IF(VLOOKUP($C202,$C$9:$U$14,COLUMNS($C$9:S$14),0)="","",ROUND(K$4*$E202*VLOOKUP($C202,$C$9:$U$14,COLUMNS($C$9:S$14),0)*S$16,0)&amp;"～"&amp;ROUND(K$4*$E202*VLOOKUP($C202,$C$9:$U$14,COLUMNS($C$9:S$14),0)*S$17,0))</f>
        <v/>
      </c>
      <c r="N202" s="4" t="str">
        <f>IF(VLOOKUP($C202,$C$9:$U$14,COLUMNS($C$9:T$14),0)="","",ROUND(L$4*$E202*VLOOKUP($C202,$C$9:$U$14,COLUMNS($C$9:T$14),0)*T$16,0)&amp;"～"&amp;ROUND(L$4*$E202*VLOOKUP($C202,$C$9:$U$14,COLUMNS($C$9:T$14),0)*T$17,0))</f>
        <v/>
      </c>
      <c r="O202" s="4" t="str">
        <f>IF(VLOOKUP($C202,$C$9:$U$14,COLUMNS($C$9:U$14),0)="","",ROUND(M$4*$E202*VLOOKUP($C202,$C$9:$U$14,COLUMNS($C$9:U$14),0)*U$16,0)&amp;"～"&amp;ROUND(M$4*$E202*VLOOKUP($C202,$C$9:$U$14,COLUMNS($C$9:U$14),0)*U$17,0))</f>
        <v/>
      </c>
      <c r="P202" s="4" t="str">
        <f>IF(VLOOKUP($C202,$C$9:$U$14,COLUMNS($C$9:L$14),0)="","",ROUND(D$4*$E202*VLOOKUP($C202,$C$9:$U$14,COLUMNS($C$9:L$14),0)*L$18,0)&amp;"～"&amp;ROUND(D$4*$E202*VLOOKUP($C202,$C$9:$U$14,COLUMNS($C$9:L$14),0)*L$19,0))</f>
        <v>921～1181</v>
      </c>
      <c r="Q202" s="4" t="str">
        <f>IF(VLOOKUP($C202,$C$9:$U$14,COLUMNS($C$9:M$14),0)="","",ROUND(E$4*$E202*VLOOKUP($C202,$C$9:$U$14,COLUMNS($C$9:M$14),0)*M$18,0)&amp;"～"&amp;ROUND(E$4*$E202*VLOOKUP($C202,$C$9:$U$14,COLUMNS($C$9:M$14),0)*M$19,0))</f>
        <v/>
      </c>
      <c r="R202" s="4" t="str">
        <f>IF(VLOOKUP($C202,$C$9:$U$14,COLUMNS($C$9:N$14),0)="","",ROUND(F$4*$E202*VLOOKUP($C202,$C$9:$U$14,COLUMNS($C$9:N$14),0)*N$18,0)&amp;"～"&amp;ROUND(F$4*$E202*VLOOKUP($C202,$C$9:$U$14,COLUMNS($C$9:N$14),0)*N$19,0))</f>
        <v/>
      </c>
      <c r="S202" s="4" t="str">
        <f>IF(VLOOKUP($C202,$C$9:$U$14,COLUMNS($C$9:O$14),0)="","",ROUND(G$4*$E202*VLOOKUP($C202,$C$9:$U$14,COLUMNS($C$9:O$14),0)*O$18,0)&amp;"～"&amp;ROUND(G$4*$E202*VLOOKUP($C202,$C$9:$U$14,COLUMNS($C$9:O$14),0)*O$19,0))</f>
        <v>77～98</v>
      </c>
      <c r="T202" s="4" t="str">
        <f>IF(VLOOKUP($C202,$C$9:$U$14,COLUMNS($C$9:P$14),0)="","",ROUND(H$4*$E202*VLOOKUP($C202,$C$9:$U$14,COLUMNS($C$9:P$14),0)*P$18,0)&amp;"～"&amp;ROUND(H$4*$E202*VLOOKUP($C202,$C$9:$U$14,COLUMNS($C$9:P$14),0)*P$19,0))</f>
        <v/>
      </c>
      <c r="U202" s="4" t="str">
        <f>IF(VLOOKUP($C202,$C$9:$U$14,COLUMNS($C$9:Q$14),0)="","",ROUND(I$4*$E202*VLOOKUP($C202,$C$9:$U$14,COLUMNS($C$9:Q$14),0)*Q$18,0)&amp;"～"&amp;ROUND(I$4*$E202*VLOOKUP($C202,$C$9:$U$14,COLUMNS($C$9:Q$14),0)*Q$19,0))</f>
        <v/>
      </c>
      <c r="V202" s="4" t="str">
        <f>IF(VLOOKUP($C202,$C$9:$U$14,COLUMNS($C$9:R$14),0)="","",ROUND(J$4*$E202*VLOOKUP($C202,$C$9:$U$14,COLUMNS($C$9:R$14),0)*R$18,0)&amp;"～"&amp;ROUND(J$4*$E202*VLOOKUP($C202,$C$9:$U$14,COLUMNS($C$9:R$14),0)*R$19,0))</f>
        <v/>
      </c>
      <c r="W202" s="4" t="str">
        <f>IF(VLOOKUP($C202,$C$9:$U$14,COLUMNS($C$9:S$14),0)="","",ROUND(K$4*$E202*VLOOKUP($C202,$C$9:$U$14,COLUMNS($C$9:S$14),0)*S$18,0)&amp;"～"&amp;ROUND(K$4*$E202*VLOOKUP($C202,$C$9:$U$14,COLUMNS($C$9:S$14),0)*S$19,0))</f>
        <v/>
      </c>
      <c r="X202" s="4" t="str">
        <f>IF(VLOOKUP($C202,$C$9:$U$14,COLUMNS($C$9:T$14),0)="","",ROUND(L$4*$E202*VLOOKUP($C202,$C$9:$U$14,COLUMNS($C$9:T$14),0)*T$18,0)&amp;"～"&amp;ROUND(L$4*$E202*VLOOKUP($C202,$C$9:$U$14,COLUMNS($C$9:T$14),0)*T$19,0))</f>
        <v/>
      </c>
      <c r="Y202" s="4"/>
      <c r="Z202" s="4">
        <f t="shared" si="29"/>
        <v>599</v>
      </c>
      <c r="AA202" s="1">
        <f t="shared" si="32"/>
        <v>539</v>
      </c>
      <c r="AB202" s="1">
        <f>IF(C202&gt;2,0,ROUND(属性价值和能力评分!$F$38*一级属性!$H$17*装备属性!E202,0))</f>
        <v>0</v>
      </c>
      <c r="AC202" s="1">
        <f t="shared" si="30"/>
        <v>167</v>
      </c>
      <c r="AD202" s="1">
        <f t="shared" si="31"/>
        <v>333</v>
      </c>
    </row>
    <row r="203" spans="2:30">
      <c r="B203" s="1">
        <v>169</v>
      </c>
      <c r="C203" s="1">
        <f t="shared" si="33"/>
        <v>6</v>
      </c>
      <c r="D203" s="1">
        <f t="shared" si="34"/>
        <v>13</v>
      </c>
      <c r="E203" s="1">
        <f t="shared" si="35"/>
        <v>120</v>
      </c>
      <c r="F203" s="4" t="str">
        <f>IF(VLOOKUP($C203,$C$9:$U$14,COLUMNS($C$9:L$14),0)="","",ROUND(D$4*$E203*VLOOKUP($C203,$C$9:$U$14,COLUMNS($C$9:L$14),0)*L$16,0)&amp;"～"&amp;ROUND(D$4*$E203*VLOOKUP($C203,$C$9:$U$14,COLUMNS($C$9:L$14),0)*L$17,0))</f>
        <v/>
      </c>
      <c r="G203" s="4" t="str">
        <f>IF(VLOOKUP($C203,$C$9:$U$14,COLUMNS($C$9:M$14),0)="","",ROUND(E$4*$E203*VLOOKUP($C203,$C$9:$U$14,COLUMNS($C$9:M$14),0)*M$16,0)&amp;"～"&amp;ROUND(E$4*$E203*VLOOKUP($C203,$C$9:$U$14,COLUMNS($C$9:M$14),0)*M$17,0))</f>
        <v/>
      </c>
      <c r="H203" s="4" t="str">
        <f>IF(VLOOKUP($C203,$C$9:$U$14,COLUMNS($C$9:N$14),0)="","",ROUND(F$4*$E203*VLOOKUP($C203,$C$9:$U$14,COLUMNS($C$9:N$14),0)*N$16,0)&amp;"～"&amp;ROUND(F$4*$E203*VLOOKUP($C203,$C$9:$U$14,COLUMNS($C$9:N$14),0)*N$17,0))</f>
        <v/>
      </c>
      <c r="I203" s="4" t="str">
        <f>IF(VLOOKUP($C203,$C$9:$U$14,COLUMNS($C$9:O$14),0)="","",ROUND(G$4*$E203*VLOOKUP($C203,$C$9:$U$14,COLUMNS($C$9:O$14),0)*O$16,0)&amp;"～"&amp;ROUND(G$4*$E203*VLOOKUP($C203,$C$9:$U$14,COLUMNS($C$9:O$14),0)*O$17,0))</f>
        <v/>
      </c>
      <c r="J203" s="4" t="str">
        <f>IF(VLOOKUP($C203,$C$9:$U$14,COLUMNS($C$9:P$14),0)="","",ROUND(H$4*$E203*VLOOKUP($C203,$C$9:$U$14,COLUMNS($C$9:P$14),0)*P$16,0)&amp;"～"&amp;ROUND(H$4*$E203*VLOOKUP($C203,$C$9:$U$14,COLUMNS($C$9:P$14),0)*P$17,0))</f>
        <v/>
      </c>
      <c r="K203" s="4" t="str">
        <f>IF(VLOOKUP($C203,$C$9:$U$14,COLUMNS($C$9:Q$14),0)="","",ROUND(I$4*$E203*VLOOKUP($C203,$C$9:$U$14,COLUMNS($C$9:Q$14),0)*Q$16,0)&amp;"～"&amp;ROUND(I$4*$E203*VLOOKUP($C203,$C$9:$U$14,COLUMNS($C$9:Q$14),0)*Q$17,0))</f>
        <v>101～130</v>
      </c>
      <c r="L203" s="4" t="str">
        <f>IF(VLOOKUP($C203,$C$9:$U$14,COLUMNS($C$9:R$14),0)="","",ROUND(J$4*$E203*VLOOKUP($C203,$C$9:$U$14,COLUMNS($C$9:R$14),0)*R$16,0)&amp;"～"&amp;ROUND(J$4*$E203*VLOOKUP($C203,$C$9:$U$14,COLUMNS($C$9:R$14),0)*R$17,0))</f>
        <v>78～140</v>
      </c>
      <c r="M203" s="4" t="str">
        <f>IF(VLOOKUP($C203,$C$9:$U$14,COLUMNS($C$9:S$14),0)="","",ROUND(K$4*$E203*VLOOKUP($C203,$C$9:$U$14,COLUMNS($C$9:S$14),0)*S$16,0)&amp;"～"&amp;ROUND(K$4*$E203*VLOOKUP($C203,$C$9:$U$14,COLUMNS($C$9:S$14),0)*S$17,0))</f>
        <v/>
      </c>
      <c r="N203" s="4" t="str">
        <f>IF(VLOOKUP($C203,$C$9:$U$14,COLUMNS($C$9:T$14),0)="","",ROUND(L$4*$E203*VLOOKUP($C203,$C$9:$U$14,COLUMNS($C$9:T$14),0)*T$16,0)&amp;"～"&amp;ROUND(L$4*$E203*VLOOKUP($C203,$C$9:$U$14,COLUMNS($C$9:T$14),0)*T$17,0))</f>
        <v/>
      </c>
      <c r="O203" s="4" t="str">
        <f>IF(VLOOKUP($C203,$C$9:$U$14,COLUMNS($C$9:U$14),0)="","",ROUND(M$4*$E203*VLOOKUP($C203,$C$9:$U$14,COLUMNS($C$9:U$14),0)*U$16,0)&amp;"～"&amp;ROUND(M$4*$E203*VLOOKUP($C203,$C$9:$U$14,COLUMNS($C$9:U$14),0)*U$17,0))</f>
        <v/>
      </c>
      <c r="P203" s="4" t="str">
        <f>IF(VLOOKUP($C203,$C$9:$U$14,COLUMNS($C$9:L$14),0)="","",ROUND(D$4*$E203*VLOOKUP($C203,$C$9:$U$14,COLUMNS($C$9:L$14),0)*L$18,0)&amp;"～"&amp;ROUND(D$4*$E203*VLOOKUP($C203,$C$9:$U$14,COLUMNS($C$9:L$14),0)*L$19,0))</f>
        <v/>
      </c>
      <c r="Q203" s="4" t="str">
        <f>IF(VLOOKUP($C203,$C$9:$U$14,COLUMNS($C$9:M$14),0)="","",ROUND(E$4*$E203*VLOOKUP($C203,$C$9:$U$14,COLUMNS($C$9:M$14),0)*M$18,0)&amp;"～"&amp;ROUND(E$4*$E203*VLOOKUP($C203,$C$9:$U$14,COLUMNS($C$9:M$14),0)*M$19,0))</f>
        <v/>
      </c>
      <c r="R203" s="4" t="str">
        <f>IF(VLOOKUP($C203,$C$9:$U$14,COLUMNS($C$9:N$14),0)="","",ROUND(F$4*$E203*VLOOKUP($C203,$C$9:$U$14,COLUMNS($C$9:N$14),0)*N$18,0)&amp;"～"&amp;ROUND(F$4*$E203*VLOOKUP($C203,$C$9:$U$14,COLUMNS($C$9:N$14),0)*N$19,0))</f>
        <v/>
      </c>
      <c r="S203" s="4" t="str">
        <f>IF(VLOOKUP($C203,$C$9:$U$14,COLUMNS($C$9:O$14),0)="","",ROUND(G$4*$E203*VLOOKUP($C203,$C$9:$U$14,COLUMNS($C$9:O$14),0)*O$18,0)&amp;"～"&amp;ROUND(G$4*$E203*VLOOKUP($C203,$C$9:$U$14,COLUMNS($C$9:O$14),0)*O$19,0))</f>
        <v/>
      </c>
      <c r="T203" s="4" t="str">
        <f>IF(VLOOKUP($C203,$C$9:$U$14,COLUMNS($C$9:P$14),0)="","",ROUND(H$4*$E203*VLOOKUP($C203,$C$9:$U$14,COLUMNS($C$9:P$14),0)*P$18,0)&amp;"～"&amp;ROUND(H$4*$E203*VLOOKUP($C203,$C$9:$U$14,COLUMNS($C$9:P$14),0)*P$19,0))</f>
        <v/>
      </c>
      <c r="U203" s="4" t="str">
        <f>IF(VLOOKUP($C203,$C$9:$U$14,COLUMNS($C$9:Q$14),0)="","",ROUND(I$4*$E203*VLOOKUP($C203,$C$9:$U$14,COLUMNS($C$9:Q$14),0)*Q$18,0)&amp;"～"&amp;ROUND(I$4*$E203*VLOOKUP($C203,$C$9:$U$14,COLUMNS($C$9:Q$14),0)*Q$19,0))</f>
        <v>112～144</v>
      </c>
      <c r="V203" s="4" t="str">
        <f>IF(VLOOKUP($C203,$C$9:$U$14,COLUMNS($C$9:R$14),0)="","",ROUND(J$4*$E203*VLOOKUP($C203,$C$9:$U$14,COLUMNS($C$9:R$14),0)*R$18,0)&amp;"～"&amp;ROUND(J$4*$E203*VLOOKUP($C203,$C$9:$U$14,COLUMNS($C$9:R$14),0)*R$19,0))</f>
        <v>86～156</v>
      </c>
      <c r="W203" s="4" t="str">
        <f>IF(VLOOKUP($C203,$C$9:$U$14,COLUMNS($C$9:S$14),0)="","",ROUND(K$4*$E203*VLOOKUP($C203,$C$9:$U$14,COLUMNS($C$9:S$14),0)*S$18,0)&amp;"～"&amp;ROUND(K$4*$E203*VLOOKUP($C203,$C$9:$U$14,COLUMNS($C$9:S$14),0)*S$19,0))</f>
        <v/>
      </c>
      <c r="X203" s="4" t="str">
        <f>IF(VLOOKUP($C203,$C$9:$U$14,COLUMNS($C$9:T$14),0)="","",ROUND(L$4*$E203*VLOOKUP($C203,$C$9:$U$14,COLUMNS($C$9:T$14),0)*T$18,0)&amp;"～"&amp;ROUND(L$4*$E203*VLOOKUP($C203,$C$9:$U$14,COLUMNS($C$9:T$14),0)*T$19,0))</f>
        <v/>
      </c>
      <c r="Y203" s="4"/>
      <c r="Z203" s="4">
        <f t="shared" si="29"/>
        <v>635</v>
      </c>
      <c r="AA203" s="1">
        <f t="shared" si="32"/>
        <v>572</v>
      </c>
      <c r="AB203" s="1">
        <f>IF(C203&gt;2,0,ROUND(属性价值和能力评分!$F$38*一级属性!$H$17*装备属性!E203,0))</f>
        <v>0</v>
      </c>
      <c r="AC203" s="1">
        <f t="shared" si="30"/>
        <v>167</v>
      </c>
      <c r="AD203" s="1">
        <f t="shared" si="31"/>
        <v>333</v>
      </c>
    </row>
    <row r="204" spans="2:30">
      <c r="B204" s="1">
        <v>170</v>
      </c>
      <c r="C204" s="1">
        <f t="shared" si="33"/>
        <v>1</v>
      </c>
      <c r="D204" s="1">
        <f t="shared" si="34"/>
        <v>1</v>
      </c>
      <c r="E204" s="1">
        <f t="shared" si="35"/>
        <v>130</v>
      </c>
      <c r="F204" s="4" t="str">
        <f>IF(VLOOKUP($C204,$C$9:$U$14,COLUMNS($C$9:L$14),0)="","",ROUND(D$4*$E204*VLOOKUP($C204,$C$9:$U$14,COLUMNS($C$9:L$14),0)*L$16,0)&amp;"～"&amp;ROUND(D$4*$E204*VLOOKUP($C204,$C$9:$U$14,COLUMNS($C$9:L$14),0)*L$17,0))</f>
        <v/>
      </c>
      <c r="G204" s="4" t="str">
        <f>IF(VLOOKUP($C204,$C$9:$U$14,COLUMNS($C$9:M$14),0)="","",ROUND(E$4*$E204*VLOOKUP($C204,$C$9:$U$14,COLUMNS($C$9:M$14),0)*M$16,0)&amp;"～"&amp;ROUND(E$4*$E204*VLOOKUP($C204,$C$9:$U$14,COLUMNS($C$9:M$14),0)*M$17,0))</f>
        <v/>
      </c>
      <c r="H204" s="4" t="str">
        <f>IF(VLOOKUP($C204,$C$9:$U$14,COLUMNS($C$9:N$14),0)="","",ROUND(F$4*$E204*VLOOKUP($C204,$C$9:$U$14,COLUMNS($C$9:N$14),0)*N$16,0)&amp;"～"&amp;ROUND(F$4*$E204*VLOOKUP($C204,$C$9:$U$14,COLUMNS($C$9:N$14),0)*N$17,0))</f>
        <v>746～959</v>
      </c>
      <c r="I204" s="4" t="str">
        <f>IF(VLOOKUP($C204,$C$9:$U$14,COLUMNS($C$9:O$14),0)="","",ROUND(G$4*$E204*VLOOKUP($C204,$C$9:$U$14,COLUMNS($C$9:O$14),0)*O$16,0)&amp;"～"&amp;ROUND(G$4*$E204*VLOOKUP($C204,$C$9:$U$14,COLUMNS($C$9:O$14),0)*O$17,0))</f>
        <v/>
      </c>
      <c r="J204" s="4" t="str">
        <f>IF(VLOOKUP($C204,$C$9:$U$14,COLUMNS($C$9:P$14),0)="","",ROUND(H$4*$E204*VLOOKUP($C204,$C$9:$U$14,COLUMNS($C$9:P$14),0)*P$16,0)&amp;"～"&amp;ROUND(H$4*$E204*VLOOKUP($C204,$C$9:$U$14,COLUMNS($C$9:P$14),0)*P$17,0))</f>
        <v>168～216</v>
      </c>
      <c r="K204" s="4" t="str">
        <f>IF(VLOOKUP($C204,$C$9:$U$14,COLUMNS($C$9:Q$14),0)="","",ROUND(I$4*$E204*VLOOKUP($C204,$C$9:$U$14,COLUMNS($C$9:Q$14),0)*Q$16,0)&amp;"～"&amp;ROUND(I$4*$E204*VLOOKUP($C204,$C$9:$U$14,COLUMNS($C$9:Q$14),0)*Q$17,0))</f>
        <v/>
      </c>
      <c r="L204" s="4" t="str">
        <f>IF(VLOOKUP($C204,$C$9:$U$14,COLUMNS($C$9:R$14),0)="","",ROUND(J$4*$E204*VLOOKUP($C204,$C$9:$U$14,COLUMNS($C$9:R$14),0)*R$16,0)&amp;"～"&amp;ROUND(J$4*$E204*VLOOKUP($C204,$C$9:$U$14,COLUMNS($C$9:R$14),0)*R$17,0))</f>
        <v/>
      </c>
      <c r="M204" s="4" t="str">
        <f>IF(VLOOKUP($C204,$C$9:$U$14,COLUMNS($C$9:S$14),0)="","",ROUND(K$4*$E204*VLOOKUP($C204,$C$9:$U$14,COLUMNS($C$9:S$14),0)*S$16,0)&amp;"～"&amp;ROUND(K$4*$E204*VLOOKUP($C204,$C$9:$U$14,COLUMNS($C$9:S$14),0)*S$17,0))</f>
        <v>195～351</v>
      </c>
      <c r="N204" s="4" t="str">
        <f>IF(VLOOKUP($C204,$C$9:$U$14,COLUMNS($C$9:T$14),0)="","",ROUND(L$4*$E204*VLOOKUP($C204,$C$9:$U$14,COLUMNS($C$9:T$14),0)*T$16,0)&amp;"～"&amp;ROUND(L$4*$E204*VLOOKUP($C204,$C$9:$U$14,COLUMNS($C$9:T$14),0)*T$17,0))</f>
        <v/>
      </c>
      <c r="O204" s="4" t="str">
        <f>IF(VLOOKUP($C204,$C$9:$U$14,COLUMNS($C$9:U$14),0)="","",ROUND(M$4*$E204*VLOOKUP($C204,$C$9:$U$14,COLUMNS($C$9:U$14),0)*U$16,0)&amp;"～"&amp;ROUND(M$4*$E204*VLOOKUP($C204,$C$9:$U$14,COLUMNS($C$9:U$14),0)*U$17,0))</f>
        <v/>
      </c>
      <c r="P204" s="4" t="str">
        <f>IF(VLOOKUP($C204,$C$9:$U$14,COLUMNS($C$9:L$14),0)="","",ROUND(D$4*$E204*VLOOKUP($C204,$C$9:$U$14,COLUMNS($C$9:L$14),0)*L$18,0)&amp;"～"&amp;ROUND(D$4*$E204*VLOOKUP($C204,$C$9:$U$14,COLUMNS($C$9:L$14),0)*L$19,0))</f>
        <v/>
      </c>
      <c r="Q204" s="4" t="str">
        <f>IF(VLOOKUP($C204,$C$9:$U$14,COLUMNS($C$9:M$14),0)="","",ROUND(E$4*$E204*VLOOKUP($C204,$C$9:$U$14,COLUMNS($C$9:M$14),0)*M$18,0)&amp;"～"&amp;ROUND(E$4*$E204*VLOOKUP($C204,$C$9:$U$14,COLUMNS($C$9:M$14),0)*M$19,0))</f>
        <v/>
      </c>
      <c r="R204" s="4" t="str">
        <f>IF(VLOOKUP($C204,$C$9:$U$14,COLUMNS($C$9:N$14),0)="","",ROUND(F$4*$E204*VLOOKUP($C204,$C$9:$U$14,COLUMNS($C$9:N$14),0)*N$18,0)&amp;"～"&amp;ROUND(F$4*$E204*VLOOKUP($C204,$C$9:$U$14,COLUMNS($C$9:N$14),0)*N$19,0))</f>
        <v>831～1066</v>
      </c>
      <c r="S204" s="4" t="str">
        <f>IF(VLOOKUP($C204,$C$9:$U$14,COLUMNS($C$9:O$14),0)="","",ROUND(G$4*$E204*VLOOKUP($C204,$C$9:$U$14,COLUMNS($C$9:O$14),0)*O$18,0)&amp;"～"&amp;ROUND(G$4*$E204*VLOOKUP($C204,$C$9:$U$14,COLUMNS($C$9:O$14),0)*O$19,0))</f>
        <v/>
      </c>
      <c r="T204" s="4" t="str">
        <f>IF(VLOOKUP($C204,$C$9:$U$14,COLUMNS($C$9:P$14),0)="","",ROUND(H$4*$E204*VLOOKUP($C204,$C$9:$U$14,COLUMNS($C$9:P$14),0)*P$18,0)&amp;"～"&amp;ROUND(H$4*$E204*VLOOKUP($C204,$C$9:$U$14,COLUMNS($C$9:P$14),0)*P$19,0))</f>
        <v>187～240</v>
      </c>
      <c r="U204" s="4" t="str">
        <f>IF(VLOOKUP($C204,$C$9:$U$14,COLUMNS($C$9:Q$14),0)="","",ROUND(I$4*$E204*VLOOKUP($C204,$C$9:$U$14,COLUMNS($C$9:Q$14),0)*Q$18,0)&amp;"～"&amp;ROUND(I$4*$E204*VLOOKUP($C204,$C$9:$U$14,COLUMNS($C$9:Q$14),0)*Q$19,0))</f>
        <v/>
      </c>
      <c r="V204" s="4" t="str">
        <f>IF(VLOOKUP($C204,$C$9:$U$14,COLUMNS($C$9:R$14),0)="","",ROUND(J$4*$E204*VLOOKUP($C204,$C$9:$U$14,COLUMNS($C$9:R$14),0)*R$18,0)&amp;"～"&amp;ROUND(J$4*$E204*VLOOKUP($C204,$C$9:$U$14,COLUMNS($C$9:R$14),0)*R$19,0))</f>
        <v/>
      </c>
      <c r="W204" s="4" t="str">
        <f>IF(VLOOKUP($C204,$C$9:$U$14,COLUMNS($C$9:S$14),0)="","",ROUND(K$4*$E204*VLOOKUP($C204,$C$9:$U$14,COLUMNS($C$9:S$14),0)*S$18,0)&amp;"～"&amp;ROUND(K$4*$E204*VLOOKUP($C204,$C$9:$U$14,COLUMNS($C$9:S$14),0)*S$19,0))</f>
        <v>215～390</v>
      </c>
      <c r="X204" s="4" t="str">
        <f>IF(VLOOKUP($C204,$C$9:$U$14,COLUMNS($C$9:T$14),0)="","",ROUND(L$4*$E204*VLOOKUP($C204,$C$9:$U$14,COLUMNS($C$9:T$14),0)*T$18,0)&amp;"～"&amp;ROUND(L$4*$E204*VLOOKUP($C204,$C$9:$U$14,COLUMNS($C$9:T$14),0)*T$19,0))</f>
        <v/>
      </c>
      <c r="Y204" s="4"/>
      <c r="Z204" s="4">
        <f t="shared" si="29"/>
        <v>1204</v>
      </c>
      <c r="AA204" s="1">
        <f t="shared" si="32"/>
        <v>1084</v>
      </c>
      <c r="AB204" s="1">
        <f>IF(C204&gt;2,0,ROUND(属性价值和能力评分!$F$38*一级属性!$H$17*装备属性!E204,0))</f>
        <v>683</v>
      </c>
      <c r="AC204" s="1">
        <f t="shared" si="30"/>
        <v>181</v>
      </c>
      <c r="AD204" s="1">
        <f t="shared" si="31"/>
        <v>361</v>
      </c>
    </row>
    <row r="205" spans="2:30">
      <c r="B205" s="1">
        <v>171</v>
      </c>
      <c r="C205" s="1">
        <f t="shared" si="33"/>
        <v>1</v>
      </c>
      <c r="D205" s="1">
        <f t="shared" si="34"/>
        <v>2</v>
      </c>
      <c r="E205" s="1">
        <f t="shared" si="35"/>
        <v>130</v>
      </c>
      <c r="F205" s="4" t="str">
        <f>IF(VLOOKUP($C205,$C$9:$U$14,COLUMNS($C$9:L$14),0)="","",ROUND(D$4*$E205*VLOOKUP($C205,$C$9:$U$14,COLUMNS($C$9:L$14),0)*L$16,0)&amp;"～"&amp;ROUND(D$4*$E205*VLOOKUP($C205,$C$9:$U$14,COLUMNS($C$9:L$14),0)*L$17,0))</f>
        <v/>
      </c>
      <c r="G205" s="4" t="str">
        <f>IF(VLOOKUP($C205,$C$9:$U$14,COLUMNS($C$9:M$14),0)="","",ROUND(E$4*$E205*VLOOKUP($C205,$C$9:$U$14,COLUMNS($C$9:M$14),0)*M$16,0)&amp;"～"&amp;ROUND(E$4*$E205*VLOOKUP($C205,$C$9:$U$14,COLUMNS($C$9:M$14),0)*M$17,0))</f>
        <v/>
      </c>
      <c r="H205" s="4" t="str">
        <f>IF(VLOOKUP($C205,$C$9:$U$14,COLUMNS($C$9:N$14),0)="","",ROUND(F$4*$E205*VLOOKUP($C205,$C$9:$U$14,COLUMNS($C$9:N$14),0)*N$16,0)&amp;"～"&amp;ROUND(F$4*$E205*VLOOKUP($C205,$C$9:$U$14,COLUMNS($C$9:N$14),0)*N$17,0))</f>
        <v>746～959</v>
      </c>
      <c r="I205" s="4" t="str">
        <f>IF(VLOOKUP($C205,$C$9:$U$14,COLUMNS($C$9:O$14),0)="","",ROUND(G$4*$E205*VLOOKUP($C205,$C$9:$U$14,COLUMNS($C$9:O$14),0)*O$16,0)&amp;"～"&amp;ROUND(G$4*$E205*VLOOKUP($C205,$C$9:$U$14,COLUMNS($C$9:O$14),0)*O$17,0))</f>
        <v/>
      </c>
      <c r="J205" s="4" t="str">
        <f>IF(VLOOKUP($C205,$C$9:$U$14,COLUMNS($C$9:P$14),0)="","",ROUND(H$4*$E205*VLOOKUP($C205,$C$9:$U$14,COLUMNS($C$9:P$14),0)*P$16,0)&amp;"～"&amp;ROUND(H$4*$E205*VLOOKUP($C205,$C$9:$U$14,COLUMNS($C$9:P$14),0)*P$17,0))</f>
        <v>168～216</v>
      </c>
      <c r="K205" s="4" t="str">
        <f>IF(VLOOKUP($C205,$C$9:$U$14,COLUMNS($C$9:Q$14),0)="","",ROUND(I$4*$E205*VLOOKUP($C205,$C$9:$U$14,COLUMNS($C$9:Q$14),0)*Q$16,0)&amp;"～"&amp;ROUND(I$4*$E205*VLOOKUP($C205,$C$9:$U$14,COLUMNS($C$9:Q$14),0)*Q$17,0))</f>
        <v/>
      </c>
      <c r="L205" s="4" t="str">
        <f>IF(VLOOKUP($C205,$C$9:$U$14,COLUMNS($C$9:R$14),0)="","",ROUND(J$4*$E205*VLOOKUP($C205,$C$9:$U$14,COLUMNS($C$9:R$14),0)*R$16,0)&amp;"～"&amp;ROUND(J$4*$E205*VLOOKUP($C205,$C$9:$U$14,COLUMNS($C$9:R$14),0)*R$17,0))</f>
        <v/>
      </c>
      <c r="M205" s="4" t="str">
        <f>IF(VLOOKUP($C205,$C$9:$U$14,COLUMNS($C$9:S$14),0)="","",ROUND(K$4*$E205*VLOOKUP($C205,$C$9:$U$14,COLUMNS($C$9:S$14),0)*S$16,0)&amp;"～"&amp;ROUND(K$4*$E205*VLOOKUP($C205,$C$9:$U$14,COLUMNS($C$9:S$14),0)*S$17,0))</f>
        <v>195～351</v>
      </c>
      <c r="N205" s="4" t="str">
        <f>IF(VLOOKUP($C205,$C$9:$U$14,COLUMNS($C$9:T$14),0)="","",ROUND(L$4*$E205*VLOOKUP($C205,$C$9:$U$14,COLUMNS($C$9:T$14),0)*T$16,0)&amp;"～"&amp;ROUND(L$4*$E205*VLOOKUP($C205,$C$9:$U$14,COLUMNS($C$9:T$14),0)*T$17,0))</f>
        <v/>
      </c>
      <c r="O205" s="4" t="str">
        <f>IF(VLOOKUP($C205,$C$9:$U$14,COLUMNS($C$9:U$14),0)="","",ROUND(M$4*$E205*VLOOKUP($C205,$C$9:$U$14,COLUMNS($C$9:U$14),0)*U$16,0)&amp;"～"&amp;ROUND(M$4*$E205*VLOOKUP($C205,$C$9:$U$14,COLUMNS($C$9:U$14),0)*U$17,0))</f>
        <v/>
      </c>
      <c r="P205" s="4" t="str">
        <f>IF(VLOOKUP($C205,$C$9:$U$14,COLUMNS($C$9:L$14),0)="","",ROUND(D$4*$E205*VLOOKUP($C205,$C$9:$U$14,COLUMNS($C$9:L$14),0)*L$18,0)&amp;"～"&amp;ROUND(D$4*$E205*VLOOKUP($C205,$C$9:$U$14,COLUMNS($C$9:L$14),0)*L$19,0))</f>
        <v/>
      </c>
      <c r="Q205" s="4" t="str">
        <f>IF(VLOOKUP($C205,$C$9:$U$14,COLUMNS($C$9:M$14),0)="","",ROUND(E$4*$E205*VLOOKUP($C205,$C$9:$U$14,COLUMNS($C$9:M$14),0)*M$18,0)&amp;"～"&amp;ROUND(E$4*$E205*VLOOKUP($C205,$C$9:$U$14,COLUMNS($C$9:M$14),0)*M$19,0))</f>
        <v/>
      </c>
      <c r="R205" s="4" t="str">
        <f>IF(VLOOKUP($C205,$C$9:$U$14,COLUMNS($C$9:N$14),0)="","",ROUND(F$4*$E205*VLOOKUP($C205,$C$9:$U$14,COLUMNS($C$9:N$14),0)*N$18,0)&amp;"～"&amp;ROUND(F$4*$E205*VLOOKUP($C205,$C$9:$U$14,COLUMNS($C$9:N$14),0)*N$19,0))</f>
        <v>831～1066</v>
      </c>
      <c r="S205" s="4" t="str">
        <f>IF(VLOOKUP($C205,$C$9:$U$14,COLUMNS($C$9:O$14),0)="","",ROUND(G$4*$E205*VLOOKUP($C205,$C$9:$U$14,COLUMNS($C$9:O$14),0)*O$18,0)&amp;"～"&amp;ROUND(G$4*$E205*VLOOKUP($C205,$C$9:$U$14,COLUMNS($C$9:O$14),0)*O$19,0))</f>
        <v/>
      </c>
      <c r="T205" s="4" t="str">
        <f>IF(VLOOKUP($C205,$C$9:$U$14,COLUMNS($C$9:P$14),0)="","",ROUND(H$4*$E205*VLOOKUP($C205,$C$9:$U$14,COLUMNS($C$9:P$14),0)*P$18,0)&amp;"～"&amp;ROUND(H$4*$E205*VLOOKUP($C205,$C$9:$U$14,COLUMNS($C$9:P$14),0)*P$19,0))</f>
        <v>187～240</v>
      </c>
      <c r="U205" s="4" t="str">
        <f>IF(VLOOKUP($C205,$C$9:$U$14,COLUMNS($C$9:Q$14),0)="","",ROUND(I$4*$E205*VLOOKUP($C205,$C$9:$U$14,COLUMNS($C$9:Q$14),0)*Q$18,0)&amp;"～"&amp;ROUND(I$4*$E205*VLOOKUP($C205,$C$9:$U$14,COLUMNS($C$9:Q$14),0)*Q$19,0))</f>
        <v/>
      </c>
      <c r="V205" s="4" t="str">
        <f>IF(VLOOKUP($C205,$C$9:$U$14,COLUMNS($C$9:R$14),0)="","",ROUND(J$4*$E205*VLOOKUP($C205,$C$9:$U$14,COLUMNS($C$9:R$14),0)*R$18,0)&amp;"～"&amp;ROUND(J$4*$E205*VLOOKUP($C205,$C$9:$U$14,COLUMNS($C$9:R$14),0)*R$19,0))</f>
        <v/>
      </c>
      <c r="W205" s="4" t="str">
        <f>IF(VLOOKUP($C205,$C$9:$U$14,COLUMNS($C$9:S$14),0)="","",ROUND(K$4*$E205*VLOOKUP($C205,$C$9:$U$14,COLUMNS($C$9:S$14),0)*S$18,0)&amp;"～"&amp;ROUND(K$4*$E205*VLOOKUP($C205,$C$9:$U$14,COLUMNS($C$9:S$14),0)*S$19,0))</f>
        <v>215～390</v>
      </c>
      <c r="X205" s="4" t="str">
        <f>IF(VLOOKUP($C205,$C$9:$U$14,COLUMNS($C$9:T$14),0)="","",ROUND(L$4*$E205*VLOOKUP($C205,$C$9:$U$14,COLUMNS($C$9:T$14),0)*T$18,0)&amp;"～"&amp;ROUND(L$4*$E205*VLOOKUP($C205,$C$9:$U$14,COLUMNS($C$9:T$14),0)*T$19,0))</f>
        <v/>
      </c>
      <c r="Y205" s="4"/>
      <c r="Z205" s="4">
        <f t="shared" si="29"/>
        <v>1204</v>
      </c>
      <c r="AA205" s="1">
        <f t="shared" si="32"/>
        <v>1084</v>
      </c>
      <c r="AB205" s="1">
        <f>IF(C205&gt;2,0,ROUND(属性价值和能力评分!$F$38*一级属性!$H$17*装备属性!E205,0))</f>
        <v>683</v>
      </c>
      <c r="AC205" s="1">
        <f t="shared" si="30"/>
        <v>181</v>
      </c>
      <c r="AD205" s="1">
        <f t="shared" si="31"/>
        <v>361</v>
      </c>
    </row>
    <row r="206" spans="2:30">
      <c r="B206" s="1">
        <v>172</v>
      </c>
      <c r="C206" s="1">
        <f t="shared" si="33"/>
        <v>1</v>
      </c>
      <c r="D206" s="1">
        <f t="shared" si="34"/>
        <v>3</v>
      </c>
      <c r="E206" s="1">
        <f t="shared" si="35"/>
        <v>130</v>
      </c>
      <c r="F206" s="4" t="str">
        <f>IF(VLOOKUP($C206,$C$9:$U$14,COLUMNS($C$9:L$14),0)="","",ROUND(D$4*$E206*VLOOKUP($C206,$C$9:$U$14,COLUMNS($C$9:L$14),0)*L$16,0)&amp;"～"&amp;ROUND(D$4*$E206*VLOOKUP($C206,$C$9:$U$14,COLUMNS($C$9:L$14),0)*L$17,0))</f>
        <v/>
      </c>
      <c r="G206" s="4" t="str">
        <f>IF(VLOOKUP($C206,$C$9:$U$14,COLUMNS($C$9:M$14),0)="","",ROUND(E$4*$E206*VLOOKUP($C206,$C$9:$U$14,COLUMNS($C$9:M$14),0)*M$16,0)&amp;"～"&amp;ROUND(E$4*$E206*VLOOKUP($C206,$C$9:$U$14,COLUMNS($C$9:M$14),0)*M$17,0))</f>
        <v/>
      </c>
      <c r="H206" s="4" t="str">
        <f>IF(VLOOKUP($C206,$C$9:$U$14,COLUMNS($C$9:N$14),0)="","",ROUND(F$4*$E206*VLOOKUP($C206,$C$9:$U$14,COLUMNS($C$9:N$14),0)*N$16,0)&amp;"～"&amp;ROUND(F$4*$E206*VLOOKUP($C206,$C$9:$U$14,COLUMNS($C$9:N$14),0)*N$17,0))</f>
        <v>746～959</v>
      </c>
      <c r="I206" s="4" t="str">
        <f>IF(VLOOKUP($C206,$C$9:$U$14,COLUMNS($C$9:O$14),0)="","",ROUND(G$4*$E206*VLOOKUP($C206,$C$9:$U$14,COLUMNS($C$9:O$14),0)*O$16,0)&amp;"～"&amp;ROUND(G$4*$E206*VLOOKUP($C206,$C$9:$U$14,COLUMNS($C$9:O$14),0)*O$17,0))</f>
        <v/>
      </c>
      <c r="J206" s="4" t="str">
        <f>IF(VLOOKUP($C206,$C$9:$U$14,COLUMNS($C$9:P$14),0)="","",ROUND(H$4*$E206*VLOOKUP($C206,$C$9:$U$14,COLUMNS($C$9:P$14),0)*P$16,0)&amp;"～"&amp;ROUND(H$4*$E206*VLOOKUP($C206,$C$9:$U$14,COLUMNS($C$9:P$14),0)*P$17,0))</f>
        <v>168～216</v>
      </c>
      <c r="K206" s="4" t="str">
        <f>IF(VLOOKUP($C206,$C$9:$U$14,COLUMNS($C$9:Q$14),0)="","",ROUND(I$4*$E206*VLOOKUP($C206,$C$9:$U$14,COLUMNS($C$9:Q$14),0)*Q$16,0)&amp;"～"&amp;ROUND(I$4*$E206*VLOOKUP($C206,$C$9:$U$14,COLUMNS($C$9:Q$14),0)*Q$17,0))</f>
        <v/>
      </c>
      <c r="L206" s="4" t="str">
        <f>IF(VLOOKUP($C206,$C$9:$U$14,COLUMNS($C$9:R$14),0)="","",ROUND(J$4*$E206*VLOOKUP($C206,$C$9:$U$14,COLUMNS($C$9:R$14),0)*R$16,0)&amp;"～"&amp;ROUND(J$4*$E206*VLOOKUP($C206,$C$9:$U$14,COLUMNS($C$9:R$14),0)*R$17,0))</f>
        <v/>
      </c>
      <c r="M206" s="4" t="str">
        <f>IF(VLOOKUP($C206,$C$9:$U$14,COLUMNS($C$9:S$14),0)="","",ROUND(K$4*$E206*VLOOKUP($C206,$C$9:$U$14,COLUMNS($C$9:S$14),0)*S$16,0)&amp;"～"&amp;ROUND(K$4*$E206*VLOOKUP($C206,$C$9:$U$14,COLUMNS($C$9:S$14),0)*S$17,0))</f>
        <v>195～351</v>
      </c>
      <c r="N206" s="4" t="str">
        <f>IF(VLOOKUP($C206,$C$9:$U$14,COLUMNS($C$9:T$14),0)="","",ROUND(L$4*$E206*VLOOKUP($C206,$C$9:$U$14,COLUMNS($C$9:T$14),0)*T$16,0)&amp;"～"&amp;ROUND(L$4*$E206*VLOOKUP($C206,$C$9:$U$14,COLUMNS($C$9:T$14),0)*T$17,0))</f>
        <v/>
      </c>
      <c r="O206" s="4" t="str">
        <f>IF(VLOOKUP($C206,$C$9:$U$14,COLUMNS($C$9:U$14),0)="","",ROUND(M$4*$E206*VLOOKUP($C206,$C$9:$U$14,COLUMNS($C$9:U$14),0)*U$16,0)&amp;"～"&amp;ROUND(M$4*$E206*VLOOKUP($C206,$C$9:$U$14,COLUMNS($C$9:U$14),0)*U$17,0))</f>
        <v/>
      </c>
      <c r="P206" s="4" t="str">
        <f>IF(VLOOKUP($C206,$C$9:$U$14,COLUMNS($C$9:L$14),0)="","",ROUND(D$4*$E206*VLOOKUP($C206,$C$9:$U$14,COLUMNS($C$9:L$14),0)*L$18,0)&amp;"～"&amp;ROUND(D$4*$E206*VLOOKUP($C206,$C$9:$U$14,COLUMNS($C$9:L$14),0)*L$19,0))</f>
        <v/>
      </c>
      <c r="Q206" s="4" t="str">
        <f>IF(VLOOKUP($C206,$C$9:$U$14,COLUMNS($C$9:M$14),0)="","",ROUND(E$4*$E206*VLOOKUP($C206,$C$9:$U$14,COLUMNS($C$9:M$14),0)*M$18,0)&amp;"～"&amp;ROUND(E$4*$E206*VLOOKUP($C206,$C$9:$U$14,COLUMNS($C$9:M$14),0)*M$19,0))</f>
        <v/>
      </c>
      <c r="R206" s="4" t="str">
        <f>IF(VLOOKUP($C206,$C$9:$U$14,COLUMNS($C$9:N$14),0)="","",ROUND(F$4*$E206*VLOOKUP($C206,$C$9:$U$14,COLUMNS($C$9:N$14),0)*N$18,0)&amp;"～"&amp;ROUND(F$4*$E206*VLOOKUP($C206,$C$9:$U$14,COLUMNS($C$9:N$14),0)*N$19,0))</f>
        <v>831～1066</v>
      </c>
      <c r="S206" s="4" t="str">
        <f>IF(VLOOKUP($C206,$C$9:$U$14,COLUMNS($C$9:O$14),0)="","",ROUND(G$4*$E206*VLOOKUP($C206,$C$9:$U$14,COLUMNS($C$9:O$14),0)*O$18,0)&amp;"～"&amp;ROUND(G$4*$E206*VLOOKUP($C206,$C$9:$U$14,COLUMNS($C$9:O$14),0)*O$19,0))</f>
        <v/>
      </c>
      <c r="T206" s="4" t="str">
        <f>IF(VLOOKUP($C206,$C$9:$U$14,COLUMNS($C$9:P$14),0)="","",ROUND(H$4*$E206*VLOOKUP($C206,$C$9:$U$14,COLUMNS($C$9:P$14),0)*P$18,0)&amp;"～"&amp;ROUND(H$4*$E206*VLOOKUP($C206,$C$9:$U$14,COLUMNS($C$9:P$14),0)*P$19,0))</f>
        <v>187～240</v>
      </c>
      <c r="U206" s="4" t="str">
        <f>IF(VLOOKUP($C206,$C$9:$U$14,COLUMNS($C$9:Q$14),0)="","",ROUND(I$4*$E206*VLOOKUP($C206,$C$9:$U$14,COLUMNS($C$9:Q$14),0)*Q$18,0)&amp;"～"&amp;ROUND(I$4*$E206*VLOOKUP($C206,$C$9:$U$14,COLUMNS($C$9:Q$14),0)*Q$19,0))</f>
        <v/>
      </c>
      <c r="V206" s="4" t="str">
        <f>IF(VLOOKUP($C206,$C$9:$U$14,COLUMNS($C$9:R$14),0)="","",ROUND(J$4*$E206*VLOOKUP($C206,$C$9:$U$14,COLUMNS($C$9:R$14),0)*R$18,0)&amp;"～"&amp;ROUND(J$4*$E206*VLOOKUP($C206,$C$9:$U$14,COLUMNS($C$9:R$14),0)*R$19,0))</f>
        <v/>
      </c>
      <c r="W206" s="4" t="str">
        <f>IF(VLOOKUP($C206,$C$9:$U$14,COLUMNS($C$9:S$14),0)="","",ROUND(K$4*$E206*VLOOKUP($C206,$C$9:$U$14,COLUMNS($C$9:S$14),0)*S$18,0)&amp;"～"&amp;ROUND(K$4*$E206*VLOOKUP($C206,$C$9:$U$14,COLUMNS($C$9:S$14),0)*S$19,0))</f>
        <v>215～390</v>
      </c>
      <c r="X206" s="4" t="str">
        <f>IF(VLOOKUP($C206,$C$9:$U$14,COLUMNS($C$9:T$14),0)="","",ROUND(L$4*$E206*VLOOKUP($C206,$C$9:$U$14,COLUMNS($C$9:T$14),0)*T$18,0)&amp;"～"&amp;ROUND(L$4*$E206*VLOOKUP($C206,$C$9:$U$14,COLUMNS($C$9:T$14),0)*T$19,0))</f>
        <v/>
      </c>
      <c r="Y206" s="4"/>
      <c r="Z206" s="4">
        <f t="shared" si="29"/>
        <v>1204</v>
      </c>
      <c r="AA206" s="1">
        <f t="shared" si="32"/>
        <v>1084</v>
      </c>
      <c r="AB206" s="1">
        <f>IF(C206&gt;2,0,ROUND(属性价值和能力评分!$F$38*一级属性!$H$17*装备属性!E206,0))</f>
        <v>683</v>
      </c>
      <c r="AC206" s="1">
        <f t="shared" si="30"/>
        <v>181</v>
      </c>
      <c r="AD206" s="1">
        <f t="shared" si="31"/>
        <v>361</v>
      </c>
    </row>
    <row r="207" spans="2:30">
      <c r="B207" s="1">
        <v>173</v>
      </c>
      <c r="C207" s="1">
        <f t="shared" si="33"/>
        <v>1</v>
      </c>
      <c r="D207" s="1">
        <f t="shared" si="34"/>
        <v>4</v>
      </c>
      <c r="E207" s="1">
        <f t="shared" si="35"/>
        <v>130</v>
      </c>
      <c r="F207" s="4" t="str">
        <f>IF(VLOOKUP($C207,$C$9:$U$14,COLUMNS($C$9:L$14),0)="","",ROUND(D$4*$E207*VLOOKUP($C207,$C$9:$U$14,COLUMNS($C$9:L$14),0)*L$16,0)&amp;"～"&amp;ROUND(D$4*$E207*VLOOKUP($C207,$C$9:$U$14,COLUMNS($C$9:L$14),0)*L$17,0))</f>
        <v/>
      </c>
      <c r="G207" s="4" t="str">
        <f>IF(VLOOKUP($C207,$C$9:$U$14,COLUMNS($C$9:M$14),0)="","",ROUND(E$4*$E207*VLOOKUP($C207,$C$9:$U$14,COLUMNS($C$9:M$14),0)*M$16,0)&amp;"～"&amp;ROUND(E$4*$E207*VLOOKUP($C207,$C$9:$U$14,COLUMNS($C$9:M$14),0)*M$17,0))</f>
        <v/>
      </c>
      <c r="H207" s="4" t="str">
        <f>IF(VLOOKUP($C207,$C$9:$U$14,COLUMNS($C$9:N$14),0)="","",ROUND(F$4*$E207*VLOOKUP($C207,$C$9:$U$14,COLUMNS($C$9:N$14),0)*N$16,0)&amp;"～"&amp;ROUND(F$4*$E207*VLOOKUP($C207,$C$9:$U$14,COLUMNS($C$9:N$14),0)*N$17,0))</f>
        <v>746～959</v>
      </c>
      <c r="I207" s="4" t="str">
        <f>IF(VLOOKUP($C207,$C$9:$U$14,COLUMNS($C$9:O$14),0)="","",ROUND(G$4*$E207*VLOOKUP($C207,$C$9:$U$14,COLUMNS($C$9:O$14),0)*O$16,0)&amp;"～"&amp;ROUND(G$4*$E207*VLOOKUP($C207,$C$9:$U$14,COLUMNS($C$9:O$14),0)*O$17,0))</f>
        <v/>
      </c>
      <c r="J207" s="4" t="str">
        <f>IF(VLOOKUP($C207,$C$9:$U$14,COLUMNS($C$9:P$14),0)="","",ROUND(H$4*$E207*VLOOKUP($C207,$C$9:$U$14,COLUMNS($C$9:P$14),0)*P$16,0)&amp;"～"&amp;ROUND(H$4*$E207*VLOOKUP($C207,$C$9:$U$14,COLUMNS($C$9:P$14),0)*P$17,0))</f>
        <v>168～216</v>
      </c>
      <c r="K207" s="4" t="str">
        <f>IF(VLOOKUP($C207,$C$9:$U$14,COLUMNS($C$9:Q$14),0)="","",ROUND(I$4*$E207*VLOOKUP($C207,$C$9:$U$14,COLUMNS($C$9:Q$14),0)*Q$16,0)&amp;"～"&amp;ROUND(I$4*$E207*VLOOKUP($C207,$C$9:$U$14,COLUMNS($C$9:Q$14),0)*Q$17,0))</f>
        <v/>
      </c>
      <c r="L207" s="4" t="str">
        <f>IF(VLOOKUP($C207,$C$9:$U$14,COLUMNS($C$9:R$14),0)="","",ROUND(J$4*$E207*VLOOKUP($C207,$C$9:$U$14,COLUMNS($C$9:R$14),0)*R$16,0)&amp;"～"&amp;ROUND(J$4*$E207*VLOOKUP($C207,$C$9:$U$14,COLUMNS($C$9:R$14),0)*R$17,0))</f>
        <v/>
      </c>
      <c r="M207" s="4" t="str">
        <f>IF(VLOOKUP($C207,$C$9:$U$14,COLUMNS($C$9:S$14),0)="","",ROUND(K$4*$E207*VLOOKUP($C207,$C$9:$U$14,COLUMNS($C$9:S$14),0)*S$16,0)&amp;"～"&amp;ROUND(K$4*$E207*VLOOKUP($C207,$C$9:$U$14,COLUMNS($C$9:S$14),0)*S$17,0))</f>
        <v>195～351</v>
      </c>
      <c r="N207" s="4" t="str">
        <f>IF(VLOOKUP($C207,$C$9:$U$14,COLUMNS($C$9:T$14),0)="","",ROUND(L$4*$E207*VLOOKUP($C207,$C$9:$U$14,COLUMNS($C$9:T$14),0)*T$16,0)&amp;"～"&amp;ROUND(L$4*$E207*VLOOKUP($C207,$C$9:$U$14,COLUMNS($C$9:T$14),0)*T$17,0))</f>
        <v/>
      </c>
      <c r="O207" s="4" t="str">
        <f>IF(VLOOKUP($C207,$C$9:$U$14,COLUMNS($C$9:U$14),0)="","",ROUND(M$4*$E207*VLOOKUP($C207,$C$9:$U$14,COLUMNS($C$9:U$14),0)*U$16,0)&amp;"～"&amp;ROUND(M$4*$E207*VLOOKUP($C207,$C$9:$U$14,COLUMNS($C$9:U$14),0)*U$17,0))</f>
        <v/>
      </c>
      <c r="P207" s="4" t="str">
        <f>IF(VLOOKUP($C207,$C$9:$U$14,COLUMNS($C$9:L$14),0)="","",ROUND(D$4*$E207*VLOOKUP($C207,$C$9:$U$14,COLUMNS($C$9:L$14),0)*L$18,0)&amp;"～"&amp;ROUND(D$4*$E207*VLOOKUP($C207,$C$9:$U$14,COLUMNS($C$9:L$14),0)*L$19,0))</f>
        <v/>
      </c>
      <c r="Q207" s="4" t="str">
        <f>IF(VLOOKUP($C207,$C$9:$U$14,COLUMNS($C$9:M$14),0)="","",ROUND(E$4*$E207*VLOOKUP($C207,$C$9:$U$14,COLUMNS($C$9:M$14),0)*M$18,0)&amp;"～"&amp;ROUND(E$4*$E207*VLOOKUP($C207,$C$9:$U$14,COLUMNS($C$9:M$14),0)*M$19,0))</f>
        <v/>
      </c>
      <c r="R207" s="4" t="str">
        <f>IF(VLOOKUP($C207,$C$9:$U$14,COLUMNS($C$9:N$14),0)="","",ROUND(F$4*$E207*VLOOKUP($C207,$C$9:$U$14,COLUMNS($C$9:N$14),0)*N$18,0)&amp;"～"&amp;ROUND(F$4*$E207*VLOOKUP($C207,$C$9:$U$14,COLUMNS($C$9:N$14),0)*N$19,0))</f>
        <v>831～1066</v>
      </c>
      <c r="S207" s="4" t="str">
        <f>IF(VLOOKUP($C207,$C$9:$U$14,COLUMNS($C$9:O$14),0)="","",ROUND(G$4*$E207*VLOOKUP($C207,$C$9:$U$14,COLUMNS($C$9:O$14),0)*O$18,0)&amp;"～"&amp;ROUND(G$4*$E207*VLOOKUP($C207,$C$9:$U$14,COLUMNS($C$9:O$14),0)*O$19,0))</f>
        <v/>
      </c>
      <c r="T207" s="4" t="str">
        <f>IF(VLOOKUP($C207,$C$9:$U$14,COLUMNS($C$9:P$14),0)="","",ROUND(H$4*$E207*VLOOKUP($C207,$C$9:$U$14,COLUMNS($C$9:P$14),0)*P$18,0)&amp;"～"&amp;ROUND(H$4*$E207*VLOOKUP($C207,$C$9:$U$14,COLUMNS($C$9:P$14),0)*P$19,0))</f>
        <v>187～240</v>
      </c>
      <c r="U207" s="4" t="str">
        <f>IF(VLOOKUP($C207,$C$9:$U$14,COLUMNS($C$9:Q$14),0)="","",ROUND(I$4*$E207*VLOOKUP($C207,$C$9:$U$14,COLUMNS($C$9:Q$14),0)*Q$18,0)&amp;"～"&amp;ROUND(I$4*$E207*VLOOKUP($C207,$C$9:$U$14,COLUMNS($C$9:Q$14),0)*Q$19,0))</f>
        <v/>
      </c>
      <c r="V207" s="4" t="str">
        <f>IF(VLOOKUP($C207,$C$9:$U$14,COLUMNS($C$9:R$14),0)="","",ROUND(J$4*$E207*VLOOKUP($C207,$C$9:$U$14,COLUMNS($C$9:R$14),0)*R$18,0)&amp;"～"&amp;ROUND(J$4*$E207*VLOOKUP($C207,$C$9:$U$14,COLUMNS($C$9:R$14),0)*R$19,0))</f>
        <v/>
      </c>
      <c r="W207" s="4" t="str">
        <f>IF(VLOOKUP($C207,$C$9:$U$14,COLUMNS($C$9:S$14),0)="","",ROUND(K$4*$E207*VLOOKUP($C207,$C$9:$U$14,COLUMNS($C$9:S$14),0)*S$18,0)&amp;"～"&amp;ROUND(K$4*$E207*VLOOKUP($C207,$C$9:$U$14,COLUMNS($C$9:S$14),0)*S$19,0))</f>
        <v>215～390</v>
      </c>
      <c r="X207" s="4" t="str">
        <f>IF(VLOOKUP($C207,$C$9:$U$14,COLUMNS($C$9:T$14),0)="","",ROUND(L$4*$E207*VLOOKUP($C207,$C$9:$U$14,COLUMNS($C$9:T$14),0)*T$18,0)&amp;"～"&amp;ROUND(L$4*$E207*VLOOKUP($C207,$C$9:$U$14,COLUMNS($C$9:T$14),0)*T$19,0))</f>
        <v/>
      </c>
      <c r="Y207" s="4"/>
      <c r="Z207" s="4">
        <f t="shared" si="29"/>
        <v>1204</v>
      </c>
      <c r="AA207" s="1">
        <f t="shared" si="32"/>
        <v>1084</v>
      </c>
      <c r="AB207" s="1">
        <f>IF(C207&gt;2,0,ROUND(属性价值和能力评分!$F$38*一级属性!$H$17*装备属性!E207,0))</f>
        <v>683</v>
      </c>
      <c r="AC207" s="1">
        <f t="shared" si="30"/>
        <v>181</v>
      </c>
      <c r="AD207" s="1">
        <f t="shared" si="31"/>
        <v>361</v>
      </c>
    </row>
    <row r="208" spans="2:30">
      <c r="B208" s="1">
        <v>174</v>
      </c>
      <c r="C208" s="1">
        <f t="shared" si="33"/>
        <v>1</v>
      </c>
      <c r="D208" s="1">
        <f t="shared" si="34"/>
        <v>5</v>
      </c>
      <c r="E208" s="1">
        <f t="shared" si="35"/>
        <v>130</v>
      </c>
      <c r="F208" s="4" t="str">
        <f>IF(VLOOKUP($C208,$C$9:$U$14,COLUMNS($C$9:L$14),0)="","",ROUND(D$4*$E208*VLOOKUP($C208,$C$9:$U$14,COLUMNS($C$9:L$14),0)*L$16,0)&amp;"～"&amp;ROUND(D$4*$E208*VLOOKUP($C208,$C$9:$U$14,COLUMNS($C$9:L$14),0)*L$17,0))</f>
        <v/>
      </c>
      <c r="G208" s="4" t="str">
        <f>IF(VLOOKUP($C208,$C$9:$U$14,COLUMNS($C$9:M$14),0)="","",ROUND(E$4*$E208*VLOOKUP($C208,$C$9:$U$14,COLUMNS($C$9:M$14),0)*M$16,0)&amp;"～"&amp;ROUND(E$4*$E208*VLOOKUP($C208,$C$9:$U$14,COLUMNS($C$9:M$14),0)*M$17,0))</f>
        <v/>
      </c>
      <c r="H208" s="4" t="str">
        <f>IF(VLOOKUP($C208,$C$9:$U$14,COLUMNS($C$9:N$14),0)="","",ROUND(F$4*$E208*VLOOKUP($C208,$C$9:$U$14,COLUMNS($C$9:N$14),0)*N$16,0)&amp;"～"&amp;ROUND(F$4*$E208*VLOOKUP($C208,$C$9:$U$14,COLUMNS($C$9:N$14),0)*N$17,0))</f>
        <v>746～959</v>
      </c>
      <c r="I208" s="4" t="str">
        <f>IF(VLOOKUP($C208,$C$9:$U$14,COLUMNS($C$9:O$14),0)="","",ROUND(G$4*$E208*VLOOKUP($C208,$C$9:$U$14,COLUMNS($C$9:O$14),0)*O$16,0)&amp;"～"&amp;ROUND(G$4*$E208*VLOOKUP($C208,$C$9:$U$14,COLUMNS($C$9:O$14),0)*O$17,0))</f>
        <v/>
      </c>
      <c r="J208" s="4" t="str">
        <f>IF(VLOOKUP($C208,$C$9:$U$14,COLUMNS($C$9:P$14),0)="","",ROUND(H$4*$E208*VLOOKUP($C208,$C$9:$U$14,COLUMNS($C$9:P$14),0)*P$16,0)&amp;"～"&amp;ROUND(H$4*$E208*VLOOKUP($C208,$C$9:$U$14,COLUMNS($C$9:P$14),0)*P$17,0))</f>
        <v>168～216</v>
      </c>
      <c r="K208" s="4" t="str">
        <f>IF(VLOOKUP($C208,$C$9:$U$14,COLUMNS($C$9:Q$14),0)="","",ROUND(I$4*$E208*VLOOKUP($C208,$C$9:$U$14,COLUMNS($C$9:Q$14),0)*Q$16,0)&amp;"～"&amp;ROUND(I$4*$E208*VLOOKUP($C208,$C$9:$U$14,COLUMNS($C$9:Q$14),0)*Q$17,0))</f>
        <v/>
      </c>
      <c r="L208" s="4" t="str">
        <f>IF(VLOOKUP($C208,$C$9:$U$14,COLUMNS($C$9:R$14),0)="","",ROUND(J$4*$E208*VLOOKUP($C208,$C$9:$U$14,COLUMNS($C$9:R$14),0)*R$16,0)&amp;"～"&amp;ROUND(J$4*$E208*VLOOKUP($C208,$C$9:$U$14,COLUMNS($C$9:R$14),0)*R$17,0))</f>
        <v/>
      </c>
      <c r="M208" s="4" t="str">
        <f>IF(VLOOKUP($C208,$C$9:$U$14,COLUMNS($C$9:S$14),0)="","",ROUND(K$4*$E208*VLOOKUP($C208,$C$9:$U$14,COLUMNS($C$9:S$14),0)*S$16,0)&amp;"～"&amp;ROUND(K$4*$E208*VLOOKUP($C208,$C$9:$U$14,COLUMNS($C$9:S$14),0)*S$17,0))</f>
        <v>195～351</v>
      </c>
      <c r="N208" s="4" t="str">
        <f>IF(VLOOKUP($C208,$C$9:$U$14,COLUMNS($C$9:T$14),0)="","",ROUND(L$4*$E208*VLOOKUP($C208,$C$9:$U$14,COLUMNS($C$9:T$14),0)*T$16,0)&amp;"～"&amp;ROUND(L$4*$E208*VLOOKUP($C208,$C$9:$U$14,COLUMNS($C$9:T$14),0)*T$17,0))</f>
        <v/>
      </c>
      <c r="O208" s="4" t="str">
        <f>IF(VLOOKUP($C208,$C$9:$U$14,COLUMNS($C$9:U$14),0)="","",ROUND(M$4*$E208*VLOOKUP($C208,$C$9:$U$14,COLUMNS($C$9:U$14),0)*U$16,0)&amp;"～"&amp;ROUND(M$4*$E208*VLOOKUP($C208,$C$9:$U$14,COLUMNS($C$9:U$14),0)*U$17,0))</f>
        <v/>
      </c>
      <c r="P208" s="4" t="str">
        <f>IF(VLOOKUP($C208,$C$9:$U$14,COLUMNS($C$9:L$14),0)="","",ROUND(D$4*$E208*VLOOKUP($C208,$C$9:$U$14,COLUMNS($C$9:L$14),0)*L$18,0)&amp;"～"&amp;ROUND(D$4*$E208*VLOOKUP($C208,$C$9:$U$14,COLUMNS($C$9:L$14),0)*L$19,0))</f>
        <v/>
      </c>
      <c r="Q208" s="4" t="str">
        <f>IF(VLOOKUP($C208,$C$9:$U$14,COLUMNS($C$9:M$14),0)="","",ROUND(E$4*$E208*VLOOKUP($C208,$C$9:$U$14,COLUMNS($C$9:M$14),0)*M$18,0)&amp;"～"&amp;ROUND(E$4*$E208*VLOOKUP($C208,$C$9:$U$14,COLUMNS($C$9:M$14),0)*M$19,0))</f>
        <v/>
      </c>
      <c r="R208" s="4" t="str">
        <f>IF(VLOOKUP($C208,$C$9:$U$14,COLUMNS($C$9:N$14),0)="","",ROUND(F$4*$E208*VLOOKUP($C208,$C$9:$U$14,COLUMNS($C$9:N$14),0)*N$18,0)&amp;"～"&amp;ROUND(F$4*$E208*VLOOKUP($C208,$C$9:$U$14,COLUMNS($C$9:N$14),0)*N$19,0))</f>
        <v>831～1066</v>
      </c>
      <c r="S208" s="4" t="str">
        <f>IF(VLOOKUP($C208,$C$9:$U$14,COLUMNS($C$9:O$14),0)="","",ROUND(G$4*$E208*VLOOKUP($C208,$C$9:$U$14,COLUMNS($C$9:O$14),0)*O$18,0)&amp;"～"&amp;ROUND(G$4*$E208*VLOOKUP($C208,$C$9:$U$14,COLUMNS($C$9:O$14),0)*O$19,0))</f>
        <v/>
      </c>
      <c r="T208" s="4" t="str">
        <f>IF(VLOOKUP($C208,$C$9:$U$14,COLUMNS($C$9:P$14),0)="","",ROUND(H$4*$E208*VLOOKUP($C208,$C$9:$U$14,COLUMNS($C$9:P$14),0)*P$18,0)&amp;"～"&amp;ROUND(H$4*$E208*VLOOKUP($C208,$C$9:$U$14,COLUMNS($C$9:P$14),0)*P$19,0))</f>
        <v>187～240</v>
      </c>
      <c r="U208" s="4" t="str">
        <f>IF(VLOOKUP($C208,$C$9:$U$14,COLUMNS($C$9:Q$14),0)="","",ROUND(I$4*$E208*VLOOKUP($C208,$C$9:$U$14,COLUMNS($C$9:Q$14),0)*Q$18,0)&amp;"～"&amp;ROUND(I$4*$E208*VLOOKUP($C208,$C$9:$U$14,COLUMNS($C$9:Q$14),0)*Q$19,0))</f>
        <v/>
      </c>
      <c r="V208" s="4" t="str">
        <f>IF(VLOOKUP($C208,$C$9:$U$14,COLUMNS($C$9:R$14),0)="","",ROUND(J$4*$E208*VLOOKUP($C208,$C$9:$U$14,COLUMNS($C$9:R$14),0)*R$18,0)&amp;"～"&amp;ROUND(J$4*$E208*VLOOKUP($C208,$C$9:$U$14,COLUMNS($C$9:R$14),0)*R$19,0))</f>
        <v/>
      </c>
      <c r="W208" s="4" t="str">
        <f>IF(VLOOKUP($C208,$C$9:$U$14,COLUMNS($C$9:S$14),0)="","",ROUND(K$4*$E208*VLOOKUP($C208,$C$9:$U$14,COLUMNS($C$9:S$14),0)*S$18,0)&amp;"～"&amp;ROUND(K$4*$E208*VLOOKUP($C208,$C$9:$U$14,COLUMNS($C$9:S$14),0)*S$19,0))</f>
        <v>215～390</v>
      </c>
      <c r="X208" s="4" t="str">
        <f>IF(VLOOKUP($C208,$C$9:$U$14,COLUMNS($C$9:T$14),0)="","",ROUND(L$4*$E208*VLOOKUP($C208,$C$9:$U$14,COLUMNS($C$9:T$14),0)*T$18,0)&amp;"～"&amp;ROUND(L$4*$E208*VLOOKUP($C208,$C$9:$U$14,COLUMNS($C$9:T$14),0)*T$19,0))</f>
        <v/>
      </c>
      <c r="Y208" s="4"/>
      <c r="Z208" s="4">
        <f t="shared" si="29"/>
        <v>1204</v>
      </c>
      <c r="AA208" s="1">
        <f t="shared" si="32"/>
        <v>1084</v>
      </c>
      <c r="AB208" s="1">
        <f>IF(C208&gt;2,0,ROUND(属性价值和能力评分!$F$38*一级属性!$H$17*装备属性!E208,0))</f>
        <v>683</v>
      </c>
      <c r="AC208" s="1">
        <f t="shared" si="30"/>
        <v>181</v>
      </c>
      <c r="AD208" s="1">
        <f t="shared" si="31"/>
        <v>361</v>
      </c>
    </row>
    <row r="209" spans="2:30">
      <c r="B209" s="1">
        <v>175</v>
      </c>
      <c r="C209" s="1">
        <f t="shared" si="33"/>
        <v>1</v>
      </c>
      <c r="D209" s="1">
        <f t="shared" si="34"/>
        <v>6</v>
      </c>
      <c r="E209" s="1">
        <f t="shared" si="35"/>
        <v>130</v>
      </c>
      <c r="F209" s="4" t="str">
        <f>IF(VLOOKUP($C209,$C$9:$U$14,COLUMNS($C$9:L$14),0)="","",ROUND(D$4*$E209*VLOOKUP($C209,$C$9:$U$14,COLUMNS($C$9:L$14),0)*L$16,0)&amp;"～"&amp;ROUND(D$4*$E209*VLOOKUP($C209,$C$9:$U$14,COLUMNS($C$9:L$14),0)*L$17,0))</f>
        <v/>
      </c>
      <c r="G209" s="4" t="str">
        <f>IF(VLOOKUP($C209,$C$9:$U$14,COLUMNS($C$9:M$14),0)="","",ROUND(E$4*$E209*VLOOKUP($C209,$C$9:$U$14,COLUMNS($C$9:M$14),0)*M$16,0)&amp;"～"&amp;ROUND(E$4*$E209*VLOOKUP($C209,$C$9:$U$14,COLUMNS($C$9:M$14),0)*M$17,0))</f>
        <v/>
      </c>
      <c r="H209" s="4" t="str">
        <f>IF(VLOOKUP($C209,$C$9:$U$14,COLUMNS($C$9:N$14),0)="","",ROUND(F$4*$E209*VLOOKUP($C209,$C$9:$U$14,COLUMNS($C$9:N$14),0)*N$16,0)&amp;"～"&amp;ROUND(F$4*$E209*VLOOKUP($C209,$C$9:$U$14,COLUMNS($C$9:N$14),0)*N$17,0))</f>
        <v>746～959</v>
      </c>
      <c r="I209" s="4" t="str">
        <f>IF(VLOOKUP($C209,$C$9:$U$14,COLUMNS($C$9:O$14),0)="","",ROUND(G$4*$E209*VLOOKUP($C209,$C$9:$U$14,COLUMNS($C$9:O$14),0)*O$16,0)&amp;"～"&amp;ROUND(G$4*$E209*VLOOKUP($C209,$C$9:$U$14,COLUMNS($C$9:O$14),0)*O$17,0))</f>
        <v/>
      </c>
      <c r="J209" s="4" t="str">
        <f>IF(VLOOKUP($C209,$C$9:$U$14,COLUMNS($C$9:P$14),0)="","",ROUND(H$4*$E209*VLOOKUP($C209,$C$9:$U$14,COLUMNS($C$9:P$14),0)*P$16,0)&amp;"～"&amp;ROUND(H$4*$E209*VLOOKUP($C209,$C$9:$U$14,COLUMNS($C$9:P$14),0)*P$17,0))</f>
        <v>168～216</v>
      </c>
      <c r="K209" s="4" t="str">
        <f>IF(VLOOKUP($C209,$C$9:$U$14,COLUMNS($C$9:Q$14),0)="","",ROUND(I$4*$E209*VLOOKUP($C209,$C$9:$U$14,COLUMNS($C$9:Q$14),0)*Q$16,0)&amp;"～"&amp;ROUND(I$4*$E209*VLOOKUP($C209,$C$9:$U$14,COLUMNS($C$9:Q$14),0)*Q$17,0))</f>
        <v/>
      </c>
      <c r="L209" s="4" t="str">
        <f>IF(VLOOKUP($C209,$C$9:$U$14,COLUMNS($C$9:R$14),0)="","",ROUND(J$4*$E209*VLOOKUP($C209,$C$9:$U$14,COLUMNS($C$9:R$14),0)*R$16,0)&amp;"～"&amp;ROUND(J$4*$E209*VLOOKUP($C209,$C$9:$U$14,COLUMNS($C$9:R$14),0)*R$17,0))</f>
        <v/>
      </c>
      <c r="M209" s="4" t="str">
        <f>IF(VLOOKUP($C209,$C$9:$U$14,COLUMNS($C$9:S$14),0)="","",ROUND(K$4*$E209*VLOOKUP($C209,$C$9:$U$14,COLUMNS($C$9:S$14),0)*S$16,0)&amp;"～"&amp;ROUND(K$4*$E209*VLOOKUP($C209,$C$9:$U$14,COLUMNS($C$9:S$14),0)*S$17,0))</f>
        <v>195～351</v>
      </c>
      <c r="N209" s="4" t="str">
        <f>IF(VLOOKUP($C209,$C$9:$U$14,COLUMNS($C$9:T$14),0)="","",ROUND(L$4*$E209*VLOOKUP($C209,$C$9:$U$14,COLUMNS($C$9:T$14),0)*T$16,0)&amp;"～"&amp;ROUND(L$4*$E209*VLOOKUP($C209,$C$9:$U$14,COLUMNS($C$9:T$14),0)*T$17,0))</f>
        <v/>
      </c>
      <c r="O209" s="4" t="str">
        <f>IF(VLOOKUP($C209,$C$9:$U$14,COLUMNS($C$9:U$14),0)="","",ROUND(M$4*$E209*VLOOKUP($C209,$C$9:$U$14,COLUMNS($C$9:U$14),0)*U$16,0)&amp;"～"&amp;ROUND(M$4*$E209*VLOOKUP($C209,$C$9:$U$14,COLUMNS($C$9:U$14),0)*U$17,0))</f>
        <v/>
      </c>
      <c r="P209" s="4" t="str">
        <f>IF(VLOOKUP($C209,$C$9:$U$14,COLUMNS($C$9:L$14),0)="","",ROUND(D$4*$E209*VLOOKUP($C209,$C$9:$U$14,COLUMNS($C$9:L$14),0)*L$18,0)&amp;"～"&amp;ROUND(D$4*$E209*VLOOKUP($C209,$C$9:$U$14,COLUMNS($C$9:L$14),0)*L$19,0))</f>
        <v/>
      </c>
      <c r="Q209" s="4" t="str">
        <f>IF(VLOOKUP($C209,$C$9:$U$14,COLUMNS($C$9:M$14),0)="","",ROUND(E$4*$E209*VLOOKUP($C209,$C$9:$U$14,COLUMNS($C$9:M$14),0)*M$18,0)&amp;"～"&amp;ROUND(E$4*$E209*VLOOKUP($C209,$C$9:$U$14,COLUMNS($C$9:M$14),0)*M$19,0))</f>
        <v/>
      </c>
      <c r="R209" s="4" t="str">
        <f>IF(VLOOKUP($C209,$C$9:$U$14,COLUMNS($C$9:N$14),0)="","",ROUND(F$4*$E209*VLOOKUP($C209,$C$9:$U$14,COLUMNS($C$9:N$14),0)*N$18,0)&amp;"～"&amp;ROUND(F$4*$E209*VLOOKUP($C209,$C$9:$U$14,COLUMNS($C$9:N$14),0)*N$19,0))</f>
        <v>831～1066</v>
      </c>
      <c r="S209" s="4" t="str">
        <f>IF(VLOOKUP($C209,$C$9:$U$14,COLUMNS($C$9:O$14),0)="","",ROUND(G$4*$E209*VLOOKUP($C209,$C$9:$U$14,COLUMNS($C$9:O$14),0)*O$18,0)&amp;"～"&amp;ROUND(G$4*$E209*VLOOKUP($C209,$C$9:$U$14,COLUMNS($C$9:O$14),0)*O$19,0))</f>
        <v/>
      </c>
      <c r="T209" s="4" t="str">
        <f>IF(VLOOKUP($C209,$C$9:$U$14,COLUMNS($C$9:P$14),0)="","",ROUND(H$4*$E209*VLOOKUP($C209,$C$9:$U$14,COLUMNS($C$9:P$14),0)*P$18,0)&amp;"～"&amp;ROUND(H$4*$E209*VLOOKUP($C209,$C$9:$U$14,COLUMNS($C$9:P$14),0)*P$19,0))</f>
        <v>187～240</v>
      </c>
      <c r="U209" s="4" t="str">
        <f>IF(VLOOKUP($C209,$C$9:$U$14,COLUMNS($C$9:Q$14),0)="","",ROUND(I$4*$E209*VLOOKUP($C209,$C$9:$U$14,COLUMNS($C$9:Q$14),0)*Q$18,0)&amp;"～"&amp;ROUND(I$4*$E209*VLOOKUP($C209,$C$9:$U$14,COLUMNS($C$9:Q$14),0)*Q$19,0))</f>
        <v/>
      </c>
      <c r="V209" s="4" t="str">
        <f>IF(VLOOKUP($C209,$C$9:$U$14,COLUMNS($C$9:R$14),0)="","",ROUND(J$4*$E209*VLOOKUP($C209,$C$9:$U$14,COLUMNS($C$9:R$14),0)*R$18,0)&amp;"～"&amp;ROUND(J$4*$E209*VLOOKUP($C209,$C$9:$U$14,COLUMNS($C$9:R$14),0)*R$19,0))</f>
        <v/>
      </c>
      <c r="W209" s="4" t="str">
        <f>IF(VLOOKUP($C209,$C$9:$U$14,COLUMNS($C$9:S$14),0)="","",ROUND(K$4*$E209*VLOOKUP($C209,$C$9:$U$14,COLUMNS($C$9:S$14),0)*S$18,0)&amp;"～"&amp;ROUND(K$4*$E209*VLOOKUP($C209,$C$9:$U$14,COLUMNS($C$9:S$14),0)*S$19,0))</f>
        <v>215～390</v>
      </c>
      <c r="X209" s="4" t="str">
        <f>IF(VLOOKUP($C209,$C$9:$U$14,COLUMNS($C$9:T$14),0)="","",ROUND(L$4*$E209*VLOOKUP($C209,$C$9:$U$14,COLUMNS($C$9:T$14),0)*T$18,0)&amp;"～"&amp;ROUND(L$4*$E209*VLOOKUP($C209,$C$9:$U$14,COLUMNS($C$9:T$14),0)*T$19,0))</f>
        <v/>
      </c>
      <c r="Y209" s="4"/>
      <c r="Z209" s="4">
        <f t="shared" si="29"/>
        <v>1204</v>
      </c>
      <c r="AA209" s="1">
        <f t="shared" si="32"/>
        <v>1084</v>
      </c>
      <c r="AB209" s="1">
        <f>IF(C209&gt;2,0,ROUND(属性价值和能力评分!$F$38*一级属性!$H$17*装备属性!E209,0))</f>
        <v>683</v>
      </c>
      <c r="AC209" s="1">
        <f t="shared" si="30"/>
        <v>181</v>
      </c>
      <c r="AD209" s="1">
        <f t="shared" si="31"/>
        <v>361</v>
      </c>
    </row>
    <row r="210" spans="2:30">
      <c r="B210" s="1">
        <v>176</v>
      </c>
      <c r="C210" s="1">
        <f t="shared" si="33"/>
        <v>2</v>
      </c>
      <c r="D210" s="1">
        <f t="shared" si="34"/>
        <v>7</v>
      </c>
      <c r="E210" s="1">
        <f t="shared" si="35"/>
        <v>130</v>
      </c>
      <c r="F210" s="4" t="str">
        <f>IF(VLOOKUP($C210,$C$9:$U$14,COLUMNS($C$9:L$14),0)="","",ROUND(D$4*$E210*VLOOKUP($C210,$C$9:$U$14,COLUMNS($C$9:L$14),0)*L$16,0)&amp;"～"&amp;ROUND(D$4*$E210*VLOOKUP($C210,$C$9:$U$14,COLUMNS($C$9:L$14),0)*L$17,0))</f>
        <v>597～768</v>
      </c>
      <c r="G210" s="4" t="str">
        <f>IF(VLOOKUP($C210,$C$9:$U$14,COLUMNS($C$9:M$14),0)="","",ROUND(E$4*$E210*VLOOKUP($C210,$C$9:$U$14,COLUMNS($C$9:M$14),0)*M$16,0)&amp;"～"&amp;ROUND(E$4*$E210*VLOOKUP($C210,$C$9:$U$14,COLUMNS($C$9:M$14),0)*M$17,0))</f>
        <v/>
      </c>
      <c r="H210" s="4" t="str">
        <f>IF(VLOOKUP($C210,$C$9:$U$14,COLUMNS($C$9:N$14),0)="","",ROUND(F$4*$E210*VLOOKUP($C210,$C$9:$U$14,COLUMNS($C$9:N$14),0)*N$16,0)&amp;"～"&amp;ROUND(F$4*$E210*VLOOKUP($C210,$C$9:$U$14,COLUMNS($C$9:N$14),0)*N$17,0))</f>
        <v/>
      </c>
      <c r="I210" s="4" t="str">
        <f>IF(VLOOKUP($C210,$C$9:$U$14,COLUMNS($C$9:O$14),0)="","",ROUND(G$4*$E210*VLOOKUP($C210,$C$9:$U$14,COLUMNS($C$9:O$14),0)*O$16,0)&amp;"～"&amp;ROUND(G$4*$E210*VLOOKUP($C210,$C$9:$U$14,COLUMNS($C$9:O$14),0)*O$17,0))</f>
        <v>187～240</v>
      </c>
      <c r="J210" s="4" t="str">
        <f>IF(VLOOKUP($C210,$C$9:$U$14,COLUMNS($C$9:P$14),0)="","",ROUND(H$4*$E210*VLOOKUP($C210,$C$9:$U$14,COLUMNS($C$9:P$14),0)*P$16,0)&amp;"～"&amp;ROUND(H$4*$E210*VLOOKUP($C210,$C$9:$U$14,COLUMNS($C$9:P$14),0)*P$17,0))</f>
        <v/>
      </c>
      <c r="K210" s="4" t="str">
        <f>IF(VLOOKUP($C210,$C$9:$U$14,COLUMNS($C$9:Q$14),0)="","",ROUND(I$4*$E210*VLOOKUP($C210,$C$9:$U$14,COLUMNS($C$9:Q$14),0)*Q$16,0)&amp;"～"&amp;ROUND(I$4*$E210*VLOOKUP($C210,$C$9:$U$14,COLUMNS($C$9:Q$14),0)*Q$17,0))</f>
        <v/>
      </c>
      <c r="L210" s="4" t="str">
        <f>IF(VLOOKUP($C210,$C$9:$U$14,COLUMNS($C$9:R$14),0)="","",ROUND(J$4*$E210*VLOOKUP($C210,$C$9:$U$14,COLUMNS($C$9:R$14),0)*R$16,0)&amp;"～"&amp;ROUND(J$4*$E210*VLOOKUP($C210,$C$9:$U$14,COLUMNS($C$9:R$14),0)*R$17,0))</f>
        <v/>
      </c>
      <c r="M210" s="4" t="str">
        <f>IF(VLOOKUP($C210,$C$9:$U$14,COLUMNS($C$9:S$14),0)="","",ROUND(K$4*$E210*VLOOKUP($C210,$C$9:$U$14,COLUMNS($C$9:S$14),0)*S$16,0)&amp;"～"&amp;ROUND(K$4*$E210*VLOOKUP($C210,$C$9:$U$14,COLUMNS($C$9:S$14),0)*S$17,0))</f>
        <v/>
      </c>
      <c r="N210" s="4" t="str">
        <f>IF(VLOOKUP($C210,$C$9:$U$14,COLUMNS($C$9:T$14),0)="","",ROUND(L$4*$E210*VLOOKUP($C210,$C$9:$U$14,COLUMNS($C$9:T$14),0)*T$16,0)&amp;"～"&amp;ROUND(L$4*$E210*VLOOKUP($C210,$C$9:$U$14,COLUMNS($C$9:T$14),0)*T$17,0))</f>
        <v/>
      </c>
      <c r="O210" s="4" t="str">
        <f>IF(VLOOKUP($C210,$C$9:$U$14,COLUMNS($C$9:U$14),0)="","",ROUND(M$4*$E210*VLOOKUP($C210,$C$9:$U$14,COLUMNS($C$9:U$14),0)*U$16,0)&amp;"～"&amp;ROUND(M$4*$E210*VLOOKUP($C210,$C$9:$U$14,COLUMNS($C$9:U$14),0)*U$17,0))</f>
        <v/>
      </c>
      <c r="P210" s="4" t="str">
        <f>IF(VLOOKUP($C210,$C$9:$U$14,COLUMNS($C$9:L$14),0)="","",ROUND(D$4*$E210*VLOOKUP($C210,$C$9:$U$14,COLUMNS($C$9:L$14),0)*L$18,0)&amp;"～"&amp;ROUND(D$4*$E210*VLOOKUP($C210,$C$9:$U$14,COLUMNS($C$9:L$14),0)*L$19,0))</f>
        <v>665～853</v>
      </c>
      <c r="Q210" s="4" t="str">
        <f>IF(VLOOKUP($C210,$C$9:$U$14,COLUMNS($C$9:M$14),0)="","",ROUND(E$4*$E210*VLOOKUP($C210,$C$9:$U$14,COLUMNS($C$9:M$14),0)*M$18,0)&amp;"～"&amp;ROUND(E$4*$E210*VLOOKUP($C210,$C$9:$U$14,COLUMNS($C$9:M$14),0)*M$19,0))</f>
        <v/>
      </c>
      <c r="R210" s="4" t="str">
        <f>IF(VLOOKUP($C210,$C$9:$U$14,COLUMNS($C$9:N$14),0)="","",ROUND(F$4*$E210*VLOOKUP($C210,$C$9:$U$14,COLUMNS($C$9:N$14),0)*N$18,0)&amp;"～"&amp;ROUND(F$4*$E210*VLOOKUP($C210,$C$9:$U$14,COLUMNS($C$9:N$14),0)*N$19,0))</f>
        <v/>
      </c>
      <c r="S210" s="4" t="str">
        <f>IF(VLOOKUP($C210,$C$9:$U$14,COLUMNS($C$9:O$14),0)="","",ROUND(G$4*$E210*VLOOKUP($C210,$C$9:$U$14,COLUMNS($C$9:O$14),0)*O$18,0)&amp;"～"&amp;ROUND(G$4*$E210*VLOOKUP($C210,$C$9:$U$14,COLUMNS($C$9:O$14),0)*O$19,0))</f>
        <v>208～267</v>
      </c>
      <c r="T210" s="4" t="str">
        <f>IF(VLOOKUP($C210,$C$9:$U$14,COLUMNS($C$9:P$14),0)="","",ROUND(H$4*$E210*VLOOKUP($C210,$C$9:$U$14,COLUMNS($C$9:P$14),0)*P$18,0)&amp;"～"&amp;ROUND(H$4*$E210*VLOOKUP($C210,$C$9:$U$14,COLUMNS($C$9:P$14),0)*P$19,0))</f>
        <v/>
      </c>
      <c r="U210" s="4" t="str">
        <f>IF(VLOOKUP($C210,$C$9:$U$14,COLUMNS($C$9:Q$14),0)="","",ROUND(I$4*$E210*VLOOKUP($C210,$C$9:$U$14,COLUMNS($C$9:Q$14),0)*Q$18,0)&amp;"～"&amp;ROUND(I$4*$E210*VLOOKUP($C210,$C$9:$U$14,COLUMNS($C$9:Q$14),0)*Q$19,0))</f>
        <v/>
      </c>
      <c r="V210" s="4" t="str">
        <f>IF(VLOOKUP($C210,$C$9:$U$14,COLUMNS($C$9:R$14),0)="","",ROUND(J$4*$E210*VLOOKUP($C210,$C$9:$U$14,COLUMNS($C$9:R$14),0)*R$18,0)&amp;"～"&amp;ROUND(J$4*$E210*VLOOKUP($C210,$C$9:$U$14,COLUMNS($C$9:R$14),0)*R$19,0))</f>
        <v/>
      </c>
      <c r="W210" s="4" t="str">
        <f>IF(VLOOKUP($C210,$C$9:$U$14,COLUMNS($C$9:S$14),0)="","",ROUND(K$4*$E210*VLOOKUP($C210,$C$9:$U$14,COLUMNS($C$9:S$14),0)*S$18,0)&amp;"～"&amp;ROUND(K$4*$E210*VLOOKUP($C210,$C$9:$U$14,COLUMNS($C$9:S$14),0)*S$19,0))</f>
        <v/>
      </c>
      <c r="X210" s="4" t="str">
        <f>IF(VLOOKUP($C210,$C$9:$U$14,COLUMNS($C$9:T$14),0)="","",ROUND(L$4*$E210*VLOOKUP($C210,$C$9:$U$14,COLUMNS($C$9:T$14),0)*T$18,0)&amp;"～"&amp;ROUND(L$4*$E210*VLOOKUP($C210,$C$9:$U$14,COLUMNS($C$9:T$14),0)*T$19,0))</f>
        <v/>
      </c>
      <c r="Y210" s="4"/>
      <c r="Z210" s="4">
        <f t="shared" si="29"/>
        <v>823</v>
      </c>
      <c r="AA210" s="1">
        <f t="shared" si="32"/>
        <v>741</v>
      </c>
      <c r="AB210" s="1">
        <f>IF(C210&gt;2,0,ROUND(属性价值和能力评分!$F$38*一级属性!$H$17*装备属性!E210,0))</f>
        <v>683</v>
      </c>
      <c r="AC210" s="1">
        <f t="shared" si="30"/>
        <v>181</v>
      </c>
      <c r="AD210" s="1">
        <f t="shared" si="31"/>
        <v>361</v>
      </c>
    </row>
    <row r="211" spans="2:30">
      <c r="B211" s="1">
        <v>177</v>
      </c>
      <c r="C211" s="1">
        <f t="shared" si="33"/>
        <v>2</v>
      </c>
      <c r="D211" s="1">
        <f t="shared" si="34"/>
        <v>8</v>
      </c>
      <c r="E211" s="1">
        <f>E198+10</f>
        <v>130</v>
      </c>
      <c r="F211" s="4" t="str">
        <f>IF(VLOOKUP($C211,$C$9:$U$14,COLUMNS($C$9:L$14),0)="","",ROUND(D$4*$E211*VLOOKUP($C211,$C$9:$U$14,COLUMNS($C$9:L$14),0)*L$16,0)&amp;"～"&amp;ROUND(D$4*$E211*VLOOKUP($C211,$C$9:$U$14,COLUMNS($C$9:L$14),0)*L$17,0))</f>
        <v>597～768</v>
      </c>
      <c r="G211" s="4" t="str">
        <f>IF(VLOOKUP($C211,$C$9:$U$14,COLUMNS($C$9:M$14),0)="","",ROUND(E$4*$E211*VLOOKUP($C211,$C$9:$U$14,COLUMNS($C$9:M$14),0)*M$16,0)&amp;"～"&amp;ROUND(E$4*$E211*VLOOKUP($C211,$C$9:$U$14,COLUMNS($C$9:M$14),0)*M$17,0))</f>
        <v/>
      </c>
      <c r="H211" s="4" t="str">
        <f>IF(VLOOKUP($C211,$C$9:$U$14,COLUMNS($C$9:N$14),0)="","",ROUND(F$4*$E211*VLOOKUP($C211,$C$9:$U$14,COLUMNS($C$9:N$14),0)*N$16,0)&amp;"～"&amp;ROUND(F$4*$E211*VLOOKUP($C211,$C$9:$U$14,COLUMNS($C$9:N$14),0)*N$17,0))</f>
        <v/>
      </c>
      <c r="I211" s="4" t="str">
        <f>IF(VLOOKUP($C211,$C$9:$U$14,COLUMNS($C$9:O$14),0)="","",ROUND(G$4*$E211*VLOOKUP($C211,$C$9:$U$14,COLUMNS($C$9:O$14),0)*O$16,0)&amp;"～"&amp;ROUND(G$4*$E211*VLOOKUP($C211,$C$9:$U$14,COLUMNS($C$9:O$14),0)*O$17,0))</f>
        <v>187～240</v>
      </c>
      <c r="J211" s="4" t="str">
        <f>IF(VLOOKUP($C211,$C$9:$U$14,COLUMNS($C$9:P$14),0)="","",ROUND(H$4*$E211*VLOOKUP($C211,$C$9:$U$14,COLUMNS($C$9:P$14),0)*P$16,0)&amp;"～"&amp;ROUND(H$4*$E211*VLOOKUP($C211,$C$9:$U$14,COLUMNS($C$9:P$14),0)*P$17,0))</f>
        <v/>
      </c>
      <c r="K211" s="4" t="str">
        <f>IF(VLOOKUP($C211,$C$9:$U$14,COLUMNS($C$9:Q$14),0)="","",ROUND(I$4*$E211*VLOOKUP($C211,$C$9:$U$14,COLUMNS($C$9:Q$14),0)*Q$16,0)&amp;"～"&amp;ROUND(I$4*$E211*VLOOKUP($C211,$C$9:$U$14,COLUMNS($C$9:Q$14),0)*Q$17,0))</f>
        <v/>
      </c>
      <c r="L211" s="4" t="str">
        <f>IF(VLOOKUP($C211,$C$9:$U$14,COLUMNS($C$9:R$14),0)="","",ROUND(J$4*$E211*VLOOKUP($C211,$C$9:$U$14,COLUMNS($C$9:R$14),0)*R$16,0)&amp;"～"&amp;ROUND(J$4*$E211*VLOOKUP($C211,$C$9:$U$14,COLUMNS($C$9:R$14),0)*R$17,0))</f>
        <v/>
      </c>
      <c r="M211" s="4" t="str">
        <f>IF(VLOOKUP($C211,$C$9:$U$14,COLUMNS($C$9:S$14),0)="","",ROUND(K$4*$E211*VLOOKUP($C211,$C$9:$U$14,COLUMNS($C$9:S$14),0)*S$16,0)&amp;"～"&amp;ROUND(K$4*$E211*VLOOKUP($C211,$C$9:$U$14,COLUMNS($C$9:S$14),0)*S$17,0))</f>
        <v/>
      </c>
      <c r="N211" s="4" t="str">
        <f>IF(VLOOKUP($C211,$C$9:$U$14,COLUMNS($C$9:T$14),0)="","",ROUND(L$4*$E211*VLOOKUP($C211,$C$9:$U$14,COLUMNS($C$9:T$14),0)*T$16,0)&amp;"～"&amp;ROUND(L$4*$E211*VLOOKUP($C211,$C$9:$U$14,COLUMNS($C$9:T$14),0)*T$17,0))</f>
        <v/>
      </c>
      <c r="O211" s="4" t="str">
        <f>IF(VLOOKUP($C211,$C$9:$U$14,COLUMNS($C$9:U$14),0)="","",ROUND(M$4*$E211*VLOOKUP($C211,$C$9:$U$14,COLUMNS($C$9:U$14),0)*U$16,0)&amp;"～"&amp;ROUND(M$4*$E211*VLOOKUP($C211,$C$9:$U$14,COLUMNS($C$9:U$14),0)*U$17,0))</f>
        <v/>
      </c>
      <c r="P211" s="4" t="str">
        <f>IF(VLOOKUP($C211,$C$9:$U$14,COLUMNS($C$9:L$14),0)="","",ROUND(D$4*$E211*VLOOKUP($C211,$C$9:$U$14,COLUMNS($C$9:L$14),0)*L$18,0)&amp;"～"&amp;ROUND(D$4*$E211*VLOOKUP($C211,$C$9:$U$14,COLUMNS($C$9:L$14),0)*L$19,0))</f>
        <v>665～853</v>
      </c>
      <c r="Q211" s="4" t="str">
        <f>IF(VLOOKUP($C211,$C$9:$U$14,COLUMNS($C$9:M$14),0)="","",ROUND(E$4*$E211*VLOOKUP($C211,$C$9:$U$14,COLUMNS($C$9:M$14),0)*M$18,0)&amp;"～"&amp;ROUND(E$4*$E211*VLOOKUP($C211,$C$9:$U$14,COLUMNS($C$9:M$14),0)*M$19,0))</f>
        <v/>
      </c>
      <c r="R211" s="4" t="str">
        <f>IF(VLOOKUP($C211,$C$9:$U$14,COLUMNS($C$9:N$14),0)="","",ROUND(F$4*$E211*VLOOKUP($C211,$C$9:$U$14,COLUMNS($C$9:N$14),0)*N$18,0)&amp;"～"&amp;ROUND(F$4*$E211*VLOOKUP($C211,$C$9:$U$14,COLUMNS($C$9:N$14),0)*N$19,0))</f>
        <v/>
      </c>
      <c r="S211" s="4" t="str">
        <f>IF(VLOOKUP($C211,$C$9:$U$14,COLUMNS($C$9:O$14),0)="","",ROUND(G$4*$E211*VLOOKUP($C211,$C$9:$U$14,COLUMNS($C$9:O$14),0)*O$18,0)&amp;"～"&amp;ROUND(G$4*$E211*VLOOKUP($C211,$C$9:$U$14,COLUMNS($C$9:O$14),0)*O$19,0))</f>
        <v>208～267</v>
      </c>
      <c r="T211" s="4" t="str">
        <f>IF(VLOOKUP($C211,$C$9:$U$14,COLUMNS($C$9:P$14),0)="","",ROUND(H$4*$E211*VLOOKUP($C211,$C$9:$U$14,COLUMNS($C$9:P$14),0)*P$18,0)&amp;"～"&amp;ROUND(H$4*$E211*VLOOKUP($C211,$C$9:$U$14,COLUMNS($C$9:P$14),0)*P$19,0))</f>
        <v/>
      </c>
      <c r="U211" s="4" t="str">
        <f>IF(VLOOKUP($C211,$C$9:$U$14,COLUMNS($C$9:Q$14),0)="","",ROUND(I$4*$E211*VLOOKUP($C211,$C$9:$U$14,COLUMNS($C$9:Q$14),0)*Q$18,0)&amp;"～"&amp;ROUND(I$4*$E211*VLOOKUP($C211,$C$9:$U$14,COLUMNS($C$9:Q$14),0)*Q$19,0))</f>
        <v/>
      </c>
      <c r="V211" s="4" t="str">
        <f>IF(VLOOKUP($C211,$C$9:$U$14,COLUMNS($C$9:R$14),0)="","",ROUND(J$4*$E211*VLOOKUP($C211,$C$9:$U$14,COLUMNS($C$9:R$14),0)*R$18,0)&amp;"～"&amp;ROUND(J$4*$E211*VLOOKUP($C211,$C$9:$U$14,COLUMNS($C$9:R$14),0)*R$19,0))</f>
        <v/>
      </c>
      <c r="W211" s="4" t="str">
        <f>IF(VLOOKUP($C211,$C$9:$U$14,COLUMNS($C$9:S$14),0)="","",ROUND(K$4*$E211*VLOOKUP($C211,$C$9:$U$14,COLUMNS($C$9:S$14),0)*S$18,0)&amp;"～"&amp;ROUND(K$4*$E211*VLOOKUP($C211,$C$9:$U$14,COLUMNS($C$9:S$14),0)*S$19,0))</f>
        <v/>
      </c>
      <c r="X211" s="4" t="str">
        <f>IF(VLOOKUP($C211,$C$9:$U$14,COLUMNS($C$9:T$14),0)="","",ROUND(L$4*$E211*VLOOKUP($C211,$C$9:$U$14,COLUMNS($C$9:T$14),0)*T$18,0)&amp;"～"&amp;ROUND(L$4*$E211*VLOOKUP($C211,$C$9:$U$14,COLUMNS($C$9:T$14),0)*T$19,0))</f>
        <v/>
      </c>
      <c r="Y211" s="4"/>
      <c r="Z211" s="4">
        <f t="shared" si="29"/>
        <v>823</v>
      </c>
      <c r="AA211" s="1">
        <f t="shared" si="32"/>
        <v>741</v>
      </c>
      <c r="AB211" s="1">
        <f>IF(C211&gt;2,0,ROUND(属性价值和能力评分!$F$38*一级属性!$H$17*装备属性!E211,0))</f>
        <v>683</v>
      </c>
      <c r="AC211" s="1">
        <f t="shared" si="30"/>
        <v>181</v>
      </c>
      <c r="AD211" s="1">
        <f t="shared" si="31"/>
        <v>361</v>
      </c>
    </row>
    <row r="212" spans="2:30">
      <c r="B212" s="1">
        <v>178</v>
      </c>
      <c r="C212" s="1">
        <f t="shared" si="33"/>
        <v>3</v>
      </c>
      <c r="D212" s="1">
        <f t="shared" si="34"/>
        <v>9</v>
      </c>
      <c r="E212" s="1">
        <f t="shared" ref="E212:E229" si="36">E199+10</f>
        <v>130</v>
      </c>
      <c r="F212" s="4" t="str">
        <f>IF(VLOOKUP($C212,$C$9:$U$14,COLUMNS($C$9:L$14),0)="","",ROUND(D$4*$E212*VLOOKUP($C212,$C$9:$U$14,COLUMNS($C$9:L$14),0)*L$16,0)&amp;"～"&amp;ROUND(D$4*$E212*VLOOKUP($C212,$C$9:$U$14,COLUMNS($C$9:L$14),0)*L$17,0))</f>
        <v/>
      </c>
      <c r="G212" s="4" t="str">
        <f>IF(VLOOKUP($C212,$C$9:$U$14,COLUMNS($C$9:M$14),0)="","",ROUND(E$4*$E212*VLOOKUP($C212,$C$9:$U$14,COLUMNS($C$9:M$14),0)*M$16,0)&amp;"～"&amp;ROUND(E$4*$E212*VLOOKUP($C212,$C$9:$U$14,COLUMNS($C$9:M$14),0)*M$17,0))</f>
        <v>746～959</v>
      </c>
      <c r="H212" s="4" t="str">
        <f>IF(VLOOKUP($C212,$C$9:$U$14,COLUMNS($C$9:N$14),0)="","",ROUND(F$4*$E212*VLOOKUP($C212,$C$9:$U$14,COLUMNS($C$9:N$14),0)*N$16,0)&amp;"～"&amp;ROUND(F$4*$E212*VLOOKUP($C212,$C$9:$U$14,COLUMNS($C$9:N$14),0)*N$17,0))</f>
        <v/>
      </c>
      <c r="I212" s="4" t="str">
        <f>IF(VLOOKUP($C212,$C$9:$U$14,COLUMNS($C$9:O$14),0)="","",ROUND(G$4*$E212*VLOOKUP($C212,$C$9:$U$14,COLUMNS($C$9:O$14),0)*O$16,0)&amp;"～"&amp;ROUND(G$4*$E212*VLOOKUP($C212,$C$9:$U$14,COLUMNS($C$9:O$14),0)*O$17,0))</f>
        <v>112～144</v>
      </c>
      <c r="J212" s="4" t="str">
        <f>IF(VLOOKUP($C212,$C$9:$U$14,COLUMNS($C$9:P$14),0)="","",ROUND(H$4*$E212*VLOOKUP($C212,$C$9:$U$14,COLUMNS($C$9:P$14),0)*P$16,0)&amp;"～"&amp;ROUND(H$4*$E212*VLOOKUP($C212,$C$9:$U$14,COLUMNS($C$9:P$14),0)*P$17,0))</f>
        <v/>
      </c>
      <c r="K212" s="4" t="str">
        <f>IF(VLOOKUP($C212,$C$9:$U$14,COLUMNS($C$9:Q$14),0)="","",ROUND(I$4*$E212*VLOOKUP($C212,$C$9:$U$14,COLUMNS($C$9:Q$14),0)*Q$16,0)&amp;"～"&amp;ROUND(I$4*$E212*VLOOKUP($C212,$C$9:$U$14,COLUMNS($C$9:Q$14),0)*Q$17,0))</f>
        <v/>
      </c>
      <c r="L212" s="4" t="str">
        <f>IF(VLOOKUP($C212,$C$9:$U$14,COLUMNS($C$9:R$14),0)="","",ROUND(J$4*$E212*VLOOKUP($C212,$C$9:$U$14,COLUMNS($C$9:R$14),0)*R$16,0)&amp;"～"&amp;ROUND(J$4*$E212*VLOOKUP($C212,$C$9:$U$14,COLUMNS($C$9:R$14),0)*R$17,0))</f>
        <v/>
      </c>
      <c r="M212" s="4" t="str">
        <f>IF(VLOOKUP($C212,$C$9:$U$14,COLUMNS($C$9:S$14),0)="","",ROUND(K$4*$E212*VLOOKUP($C212,$C$9:$U$14,COLUMNS($C$9:S$14),0)*S$16,0)&amp;"～"&amp;ROUND(K$4*$E212*VLOOKUP($C212,$C$9:$U$14,COLUMNS($C$9:S$14),0)*S$17,0))</f>
        <v/>
      </c>
      <c r="N212" s="4" t="str">
        <f>IF(VLOOKUP($C212,$C$9:$U$14,COLUMNS($C$9:T$14),0)="","",ROUND(L$4*$E212*VLOOKUP($C212,$C$9:$U$14,COLUMNS($C$9:T$14),0)*T$16,0)&amp;"～"&amp;ROUND(L$4*$E212*VLOOKUP($C212,$C$9:$U$14,COLUMNS($C$9:T$14),0)*T$17,0))</f>
        <v/>
      </c>
      <c r="O212" s="4" t="str">
        <f>IF(VLOOKUP($C212,$C$9:$U$14,COLUMNS($C$9:U$14),0)="","",ROUND(M$4*$E212*VLOOKUP($C212,$C$9:$U$14,COLUMNS($C$9:U$14),0)*U$16,0)&amp;"～"&amp;ROUND(M$4*$E212*VLOOKUP($C212,$C$9:$U$14,COLUMNS($C$9:U$14),0)*U$17,0))</f>
        <v/>
      </c>
      <c r="P212" s="4" t="str">
        <f>IF(VLOOKUP($C212,$C$9:$U$14,COLUMNS($C$9:L$14),0)="","",ROUND(D$4*$E212*VLOOKUP($C212,$C$9:$U$14,COLUMNS($C$9:L$14),0)*L$18,0)&amp;"～"&amp;ROUND(D$4*$E212*VLOOKUP($C212,$C$9:$U$14,COLUMNS($C$9:L$14),0)*L$19,0))</f>
        <v/>
      </c>
      <c r="Q212" s="4" t="str">
        <f>IF(VLOOKUP($C212,$C$9:$U$14,COLUMNS($C$9:M$14),0)="","",ROUND(E$4*$E212*VLOOKUP($C212,$C$9:$U$14,COLUMNS($C$9:M$14),0)*M$18,0)&amp;"～"&amp;ROUND(E$4*$E212*VLOOKUP($C212,$C$9:$U$14,COLUMNS($C$9:M$14),0)*M$19,0))</f>
        <v>831～1066</v>
      </c>
      <c r="R212" s="4" t="str">
        <f>IF(VLOOKUP($C212,$C$9:$U$14,COLUMNS($C$9:N$14),0)="","",ROUND(F$4*$E212*VLOOKUP($C212,$C$9:$U$14,COLUMNS($C$9:N$14),0)*N$18,0)&amp;"～"&amp;ROUND(F$4*$E212*VLOOKUP($C212,$C$9:$U$14,COLUMNS($C$9:N$14),0)*N$19,0))</f>
        <v/>
      </c>
      <c r="S212" s="4" t="str">
        <f>IF(VLOOKUP($C212,$C$9:$U$14,COLUMNS($C$9:O$14),0)="","",ROUND(G$4*$E212*VLOOKUP($C212,$C$9:$U$14,COLUMNS($C$9:O$14),0)*O$18,0)&amp;"～"&amp;ROUND(G$4*$E212*VLOOKUP($C212,$C$9:$U$14,COLUMNS($C$9:O$14),0)*O$19,0))</f>
        <v>125～160</v>
      </c>
      <c r="T212" s="4" t="str">
        <f>IF(VLOOKUP($C212,$C$9:$U$14,COLUMNS($C$9:P$14),0)="","",ROUND(H$4*$E212*VLOOKUP($C212,$C$9:$U$14,COLUMNS($C$9:P$14),0)*P$18,0)&amp;"～"&amp;ROUND(H$4*$E212*VLOOKUP($C212,$C$9:$U$14,COLUMNS($C$9:P$14),0)*P$19,0))</f>
        <v/>
      </c>
      <c r="U212" s="4" t="str">
        <f>IF(VLOOKUP($C212,$C$9:$U$14,COLUMNS($C$9:Q$14),0)="","",ROUND(I$4*$E212*VLOOKUP($C212,$C$9:$U$14,COLUMNS($C$9:Q$14),0)*Q$18,0)&amp;"～"&amp;ROUND(I$4*$E212*VLOOKUP($C212,$C$9:$U$14,COLUMNS($C$9:Q$14),0)*Q$19,0))</f>
        <v/>
      </c>
      <c r="V212" s="4" t="str">
        <f>IF(VLOOKUP($C212,$C$9:$U$14,COLUMNS($C$9:R$14),0)="","",ROUND(J$4*$E212*VLOOKUP($C212,$C$9:$U$14,COLUMNS($C$9:R$14),0)*R$18,0)&amp;"～"&amp;ROUND(J$4*$E212*VLOOKUP($C212,$C$9:$U$14,COLUMNS($C$9:R$14),0)*R$19,0))</f>
        <v/>
      </c>
      <c r="W212" s="4" t="str">
        <f>IF(VLOOKUP($C212,$C$9:$U$14,COLUMNS($C$9:S$14),0)="","",ROUND(K$4*$E212*VLOOKUP($C212,$C$9:$U$14,COLUMNS($C$9:S$14),0)*S$18,0)&amp;"～"&amp;ROUND(K$4*$E212*VLOOKUP($C212,$C$9:$U$14,COLUMNS($C$9:S$14),0)*S$19,0))</f>
        <v/>
      </c>
      <c r="X212" s="4" t="str">
        <f>IF(VLOOKUP($C212,$C$9:$U$14,COLUMNS($C$9:T$14),0)="","",ROUND(L$4*$E212*VLOOKUP($C212,$C$9:$U$14,COLUMNS($C$9:T$14),0)*T$18,0)&amp;"～"&amp;ROUND(L$4*$E212*VLOOKUP($C212,$C$9:$U$14,COLUMNS($C$9:T$14),0)*T$19,0))</f>
        <v/>
      </c>
      <c r="Y212" s="4"/>
      <c r="Z212" s="4">
        <f t="shared" si="29"/>
        <v>746</v>
      </c>
      <c r="AA212" s="1">
        <f t="shared" si="32"/>
        <v>671</v>
      </c>
      <c r="AB212" s="1">
        <f>IF(C212&gt;2,0,ROUND(属性价值和能力评分!$F$38*一级属性!$H$17*装备属性!E212,0))</f>
        <v>0</v>
      </c>
      <c r="AC212" s="1">
        <f t="shared" si="30"/>
        <v>181</v>
      </c>
      <c r="AD212" s="1">
        <f t="shared" si="31"/>
        <v>361</v>
      </c>
    </row>
    <row r="213" spans="2:30">
      <c r="B213" s="1">
        <v>179</v>
      </c>
      <c r="C213" s="1">
        <f t="shared" si="33"/>
        <v>3</v>
      </c>
      <c r="D213" s="1">
        <f t="shared" si="34"/>
        <v>10</v>
      </c>
      <c r="E213" s="1">
        <f t="shared" si="36"/>
        <v>130</v>
      </c>
      <c r="F213" s="4" t="str">
        <f>IF(VLOOKUP($C213,$C$9:$U$14,COLUMNS($C$9:L$14),0)="","",ROUND(D$4*$E213*VLOOKUP($C213,$C$9:$U$14,COLUMNS($C$9:L$14),0)*L$16,0)&amp;"～"&amp;ROUND(D$4*$E213*VLOOKUP($C213,$C$9:$U$14,COLUMNS($C$9:L$14),0)*L$17,0))</f>
        <v/>
      </c>
      <c r="G213" s="4" t="str">
        <f>IF(VLOOKUP($C213,$C$9:$U$14,COLUMNS($C$9:M$14),0)="","",ROUND(E$4*$E213*VLOOKUP($C213,$C$9:$U$14,COLUMNS($C$9:M$14),0)*M$16,0)&amp;"～"&amp;ROUND(E$4*$E213*VLOOKUP($C213,$C$9:$U$14,COLUMNS($C$9:M$14),0)*M$17,0))</f>
        <v>746～959</v>
      </c>
      <c r="H213" s="4" t="str">
        <f>IF(VLOOKUP($C213,$C$9:$U$14,COLUMNS($C$9:N$14),0)="","",ROUND(F$4*$E213*VLOOKUP($C213,$C$9:$U$14,COLUMNS($C$9:N$14),0)*N$16,0)&amp;"～"&amp;ROUND(F$4*$E213*VLOOKUP($C213,$C$9:$U$14,COLUMNS($C$9:N$14),0)*N$17,0))</f>
        <v/>
      </c>
      <c r="I213" s="4" t="str">
        <f>IF(VLOOKUP($C213,$C$9:$U$14,COLUMNS($C$9:O$14),0)="","",ROUND(G$4*$E213*VLOOKUP($C213,$C$9:$U$14,COLUMNS($C$9:O$14),0)*O$16,0)&amp;"～"&amp;ROUND(G$4*$E213*VLOOKUP($C213,$C$9:$U$14,COLUMNS($C$9:O$14),0)*O$17,0))</f>
        <v>112～144</v>
      </c>
      <c r="J213" s="4" t="str">
        <f>IF(VLOOKUP($C213,$C$9:$U$14,COLUMNS($C$9:P$14),0)="","",ROUND(H$4*$E213*VLOOKUP($C213,$C$9:$U$14,COLUMNS($C$9:P$14),0)*P$16,0)&amp;"～"&amp;ROUND(H$4*$E213*VLOOKUP($C213,$C$9:$U$14,COLUMNS($C$9:P$14),0)*P$17,0))</f>
        <v/>
      </c>
      <c r="K213" s="4" t="str">
        <f>IF(VLOOKUP($C213,$C$9:$U$14,COLUMNS($C$9:Q$14),0)="","",ROUND(I$4*$E213*VLOOKUP($C213,$C$9:$U$14,COLUMNS($C$9:Q$14),0)*Q$16,0)&amp;"～"&amp;ROUND(I$4*$E213*VLOOKUP($C213,$C$9:$U$14,COLUMNS($C$9:Q$14),0)*Q$17,0))</f>
        <v/>
      </c>
      <c r="L213" s="4" t="str">
        <f>IF(VLOOKUP($C213,$C$9:$U$14,COLUMNS($C$9:R$14),0)="","",ROUND(J$4*$E213*VLOOKUP($C213,$C$9:$U$14,COLUMNS($C$9:R$14),0)*R$16,0)&amp;"～"&amp;ROUND(J$4*$E213*VLOOKUP($C213,$C$9:$U$14,COLUMNS($C$9:R$14),0)*R$17,0))</f>
        <v/>
      </c>
      <c r="M213" s="4" t="str">
        <f>IF(VLOOKUP($C213,$C$9:$U$14,COLUMNS($C$9:S$14),0)="","",ROUND(K$4*$E213*VLOOKUP($C213,$C$9:$U$14,COLUMNS($C$9:S$14),0)*S$16,0)&amp;"～"&amp;ROUND(K$4*$E213*VLOOKUP($C213,$C$9:$U$14,COLUMNS($C$9:S$14),0)*S$17,0))</f>
        <v/>
      </c>
      <c r="N213" s="4" t="str">
        <f>IF(VLOOKUP($C213,$C$9:$U$14,COLUMNS($C$9:T$14),0)="","",ROUND(L$4*$E213*VLOOKUP($C213,$C$9:$U$14,COLUMNS($C$9:T$14),0)*T$16,0)&amp;"～"&amp;ROUND(L$4*$E213*VLOOKUP($C213,$C$9:$U$14,COLUMNS($C$9:T$14),0)*T$17,0))</f>
        <v/>
      </c>
      <c r="O213" s="4" t="str">
        <f>IF(VLOOKUP($C213,$C$9:$U$14,COLUMNS($C$9:U$14),0)="","",ROUND(M$4*$E213*VLOOKUP($C213,$C$9:$U$14,COLUMNS($C$9:U$14),0)*U$16,0)&amp;"～"&amp;ROUND(M$4*$E213*VLOOKUP($C213,$C$9:$U$14,COLUMNS($C$9:U$14),0)*U$17,0))</f>
        <v/>
      </c>
      <c r="P213" s="4" t="str">
        <f>IF(VLOOKUP($C213,$C$9:$U$14,COLUMNS($C$9:L$14),0)="","",ROUND(D$4*$E213*VLOOKUP($C213,$C$9:$U$14,COLUMNS($C$9:L$14),0)*L$18,0)&amp;"～"&amp;ROUND(D$4*$E213*VLOOKUP($C213,$C$9:$U$14,COLUMNS($C$9:L$14),0)*L$19,0))</f>
        <v/>
      </c>
      <c r="Q213" s="4" t="str">
        <f>IF(VLOOKUP($C213,$C$9:$U$14,COLUMNS($C$9:M$14),0)="","",ROUND(E$4*$E213*VLOOKUP($C213,$C$9:$U$14,COLUMNS($C$9:M$14),0)*M$18,0)&amp;"～"&amp;ROUND(E$4*$E213*VLOOKUP($C213,$C$9:$U$14,COLUMNS($C$9:M$14),0)*M$19,0))</f>
        <v>831～1066</v>
      </c>
      <c r="R213" s="4" t="str">
        <f>IF(VLOOKUP($C213,$C$9:$U$14,COLUMNS($C$9:N$14),0)="","",ROUND(F$4*$E213*VLOOKUP($C213,$C$9:$U$14,COLUMNS($C$9:N$14),0)*N$18,0)&amp;"～"&amp;ROUND(F$4*$E213*VLOOKUP($C213,$C$9:$U$14,COLUMNS($C$9:N$14),0)*N$19,0))</f>
        <v/>
      </c>
      <c r="S213" s="4" t="str">
        <f>IF(VLOOKUP($C213,$C$9:$U$14,COLUMNS($C$9:O$14),0)="","",ROUND(G$4*$E213*VLOOKUP($C213,$C$9:$U$14,COLUMNS($C$9:O$14),0)*O$18,0)&amp;"～"&amp;ROUND(G$4*$E213*VLOOKUP($C213,$C$9:$U$14,COLUMNS($C$9:O$14),0)*O$19,0))</f>
        <v>125～160</v>
      </c>
      <c r="T213" s="4" t="str">
        <f>IF(VLOOKUP($C213,$C$9:$U$14,COLUMNS($C$9:P$14),0)="","",ROUND(H$4*$E213*VLOOKUP($C213,$C$9:$U$14,COLUMNS($C$9:P$14),0)*P$18,0)&amp;"～"&amp;ROUND(H$4*$E213*VLOOKUP($C213,$C$9:$U$14,COLUMNS($C$9:P$14),0)*P$19,0))</f>
        <v/>
      </c>
      <c r="U213" s="4" t="str">
        <f>IF(VLOOKUP($C213,$C$9:$U$14,COLUMNS($C$9:Q$14),0)="","",ROUND(I$4*$E213*VLOOKUP($C213,$C$9:$U$14,COLUMNS($C$9:Q$14),0)*Q$18,0)&amp;"～"&amp;ROUND(I$4*$E213*VLOOKUP($C213,$C$9:$U$14,COLUMNS($C$9:Q$14),0)*Q$19,0))</f>
        <v/>
      </c>
      <c r="V213" s="4" t="str">
        <f>IF(VLOOKUP($C213,$C$9:$U$14,COLUMNS($C$9:R$14),0)="","",ROUND(J$4*$E213*VLOOKUP($C213,$C$9:$U$14,COLUMNS($C$9:R$14),0)*R$18,0)&amp;"～"&amp;ROUND(J$4*$E213*VLOOKUP($C213,$C$9:$U$14,COLUMNS($C$9:R$14),0)*R$19,0))</f>
        <v/>
      </c>
      <c r="W213" s="4" t="str">
        <f>IF(VLOOKUP($C213,$C$9:$U$14,COLUMNS($C$9:S$14),0)="","",ROUND(K$4*$E213*VLOOKUP($C213,$C$9:$U$14,COLUMNS($C$9:S$14),0)*S$18,0)&amp;"～"&amp;ROUND(K$4*$E213*VLOOKUP($C213,$C$9:$U$14,COLUMNS($C$9:S$14),0)*S$19,0))</f>
        <v/>
      </c>
      <c r="X213" s="4" t="str">
        <f>IF(VLOOKUP($C213,$C$9:$U$14,COLUMNS($C$9:T$14),0)="","",ROUND(L$4*$E213*VLOOKUP($C213,$C$9:$U$14,COLUMNS($C$9:T$14),0)*T$18,0)&amp;"～"&amp;ROUND(L$4*$E213*VLOOKUP($C213,$C$9:$U$14,COLUMNS($C$9:T$14),0)*T$19,0))</f>
        <v/>
      </c>
      <c r="Y213" s="4"/>
      <c r="Z213" s="4">
        <f t="shared" si="29"/>
        <v>746</v>
      </c>
      <c r="AA213" s="1">
        <f t="shared" si="32"/>
        <v>671</v>
      </c>
      <c r="AB213" s="1">
        <f>IF(C213&gt;2,0,ROUND(属性价值和能力评分!$F$38*一级属性!$H$17*装备属性!E213,0))</f>
        <v>0</v>
      </c>
      <c r="AC213" s="1">
        <f t="shared" si="30"/>
        <v>181</v>
      </c>
      <c r="AD213" s="1">
        <f t="shared" si="31"/>
        <v>361</v>
      </c>
    </row>
    <row r="214" spans="2:30">
      <c r="B214" s="1">
        <v>180</v>
      </c>
      <c r="C214" s="1">
        <f t="shared" si="33"/>
        <v>4</v>
      </c>
      <c r="D214" s="1">
        <f t="shared" si="34"/>
        <v>11</v>
      </c>
      <c r="E214" s="1">
        <f t="shared" si="36"/>
        <v>130</v>
      </c>
      <c r="F214" s="4" t="str">
        <f>IF(VLOOKUP($C214,$C$9:$U$14,COLUMNS($C$9:L$14),0)="","",ROUND(D$4*$E214*VLOOKUP($C214,$C$9:$U$14,COLUMNS($C$9:L$14),0)*L$16,0)&amp;"～"&amp;ROUND(D$4*$E214*VLOOKUP($C214,$C$9:$U$14,COLUMNS($C$9:L$14),0)*L$17,0))</f>
        <v/>
      </c>
      <c r="G214" s="4" t="str">
        <f>IF(VLOOKUP($C214,$C$9:$U$14,COLUMNS($C$9:M$14),0)="","",ROUND(E$4*$E214*VLOOKUP($C214,$C$9:$U$14,COLUMNS($C$9:M$14),0)*M$16,0)&amp;"～"&amp;ROUND(E$4*$E214*VLOOKUP($C214,$C$9:$U$14,COLUMNS($C$9:M$14),0)*M$17,0))</f>
        <v/>
      </c>
      <c r="H214" s="4" t="str">
        <f>IF(VLOOKUP($C214,$C$9:$U$14,COLUMNS($C$9:N$14),0)="","",ROUND(F$4*$E214*VLOOKUP($C214,$C$9:$U$14,COLUMNS($C$9:N$14),0)*N$16,0)&amp;"～"&amp;ROUND(F$4*$E214*VLOOKUP($C214,$C$9:$U$14,COLUMNS($C$9:N$14),0)*N$17,0))</f>
        <v/>
      </c>
      <c r="I214" s="4" t="str">
        <f>IF(VLOOKUP($C214,$C$9:$U$14,COLUMNS($C$9:O$14),0)="","",ROUND(G$4*$E214*VLOOKUP($C214,$C$9:$U$14,COLUMNS($C$9:O$14),0)*O$16,0)&amp;"～"&amp;ROUND(G$4*$E214*VLOOKUP($C214,$C$9:$U$14,COLUMNS($C$9:O$14),0)*O$17,0))</f>
        <v/>
      </c>
      <c r="J214" s="4" t="str">
        <f>IF(VLOOKUP($C214,$C$9:$U$14,COLUMNS($C$9:P$14),0)="","",ROUND(H$4*$E214*VLOOKUP($C214,$C$9:$U$14,COLUMNS($C$9:P$14),0)*P$16,0)&amp;"～"&amp;ROUND(H$4*$E214*VLOOKUP($C214,$C$9:$U$14,COLUMNS($C$9:P$14),0)*P$17,0))</f>
        <v>205～264</v>
      </c>
      <c r="K214" s="4" t="str">
        <f>IF(VLOOKUP($C214,$C$9:$U$14,COLUMNS($C$9:Q$14),0)="","",ROUND(I$4*$E214*VLOOKUP($C214,$C$9:$U$14,COLUMNS($C$9:Q$14),0)*Q$16,0)&amp;"～"&amp;ROUND(I$4*$E214*VLOOKUP($C214,$C$9:$U$14,COLUMNS($C$9:Q$14),0)*Q$17,0))</f>
        <v>109～140</v>
      </c>
      <c r="L214" s="4" t="str">
        <f>IF(VLOOKUP($C214,$C$9:$U$14,COLUMNS($C$9:R$14),0)="","",ROUND(J$4*$E214*VLOOKUP($C214,$C$9:$U$14,COLUMNS($C$9:R$14),0)*R$16,0)&amp;"～"&amp;ROUND(J$4*$E214*VLOOKUP($C214,$C$9:$U$14,COLUMNS($C$9:R$14),0)*R$17,0))</f>
        <v/>
      </c>
      <c r="M214" s="4" t="str">
        <f>IF(VLOOKUP($C214,$C$9:$U$14,COLUMNS($C$9:S$14),0)="","",ROUND(K$4*$E214*VLOOKUP($C214,$C$9:$U$14,COLUMNS($C$9:S$14),0)*S$16,0)&amp;"～"&amp;ROUND(K$4*$E214*VLOOKUP($C214,$C$9:$U$14,COLUMNS($C$9:S$14),0)*S$17,0))</f>
        <v/>
      </c>
      <c r="N214" s="4" t="str">
        <f>IF(VLOOKUP($C214,$C$9:$U$14,COLUMNS($C$9:T$14),0)="","",ROUND(L$4*$E214*VLOOKUP($C214,$C$9:$U$14,COLUMNS($C$9:T$14),0)*T$16,0)&amp;"～"&amp;ROUND(L$4*$E214*VLOOKUP($C214,$C$9:$U$14,COLUMNS($C$9:T$14),0)*T$17,0))</f>
        <v/>
      </c>
      <c r="O214" s="4" t="str">
        <f>IF(VLOOKUP($C214,$C$9:$U$14,COLUMNS($C$9:U$14),0)="","",ROUND(M$4*$E214*VLOOKUP($C214,$C$9:$U$14,COLUMNS($C$9:U$14),0)*U$16,0)&amp;"～"&amp;ROUND(M$4*$E214*VLOOKUP($C214,$C$9:$U$14,COLUMNS($C$9:U$14),0)*U$17,0))</f>
        <v/>
      </c>
      <c r="P214" s="4" t="str">
        <f>IF(VLOOKUP($C214,$C$9:$U$14,COLUMNS($C$9:L$14),0)="","",ROUND(D$4*$E214*VLOOKUP($C214,$C$9:$U$14,COLUMNS($C$9:L$14),0)*L$18,0)&amp;"～"&amp;ROUND(D$4*$E214*VLOOKUP($C214,$C$9:$U$14,COLUMNS($C$9:L$14),0)*L$19,0))</f>
        <v/>
      </c>
      <c r="Q214" s="4" t="str">
        <f>IF(VLOOKUP($C214,$C$9:$U$14,COLUMNS($C$9:M$14),0)="","",ROUND(E$4*$E214*VLOOKUP($C214,$C$9:$U$14,COLUMNS($C$9:M$14),0)*M$18,0)&amp;"～"&amp;ROUND(E$4*$E214*VLOOKUP($C214,$C$9:$U$14,COLUMNS($C$9:M$14),0)*M$19,0))</f>
        <v/>
      </c>
      <c r="R214" s="4" t="str">
        <f>IF(VLOOKUP($C214,$C$9:$U$14,COLUMNS($C$9:N$14),0)="","",ROUND(F$4*$E214*VLOOKUP($C214,$C$9:$U$14,COLUMNS($C$9:N$14),0)*N$18,0)&amp;"～"&amp;ROUND(F$4*$E214*VLOOKUP($C214,$C$9:$U$14,COLUMNS($C$9:N$14),0)*N$19,0))</f>
        <v/>
      </c>
      <c r="S214" s="4" t="str">
        <f>IF(VLOOKUP($C214,$C$9:$U$14,COLUMNS($C$9:O$14),0)="","",ROUND(G$4*$E214*VLOOKUP($C214,$C$9:$U$14,COLUMNS($C$9:O$14),0)*O$18,0)&amp;"～"&amp;ROUND(G$4*$E214*VLOOKUP($C214,$C$9:$U$14,COLUMNS($C$9:O$14),0)*O$19,0))</f>
        <v/>
      </c>
      <c r="T214" s="4" t="str">
        <f>IF(VLOOKUP($C214,$C$9:$U$14,COLUMNS($C$9:P$14),0)="","",ROUND(H$4*$E214*VLOOKUP($C214,$C$9:$U$14,COLUMNS($C$9:P$14),0)*P$18,0)&amp;"～"&amp;ROUND(H$4*$E214*VLOOKUP($C214,$C$9:$U$14,COLUMNS($C$9:P$14),0)*P$19,0))</f>
        <v>229～293</v>
      </c>
      <c r="U214" s="4" t="str">
        <f>IF(VLOOKUP($C214,$C$9:$U$14,COLUMNS($C$9:Q$14),0)="","",ROUND(I$4*$E214*VLOOKUP($C214,$C$9:$U$14,COLUMNS($C$9:Q$14),0)*Q$18,0)&amp;"～"&amp;ROUND(I$4*$E214*VLOOKUP($C214,$C$9:$U$14,COLUMNS($C$9:Q$14),0)*Q$19,0))</f>
        <v>122～156</v>
      </c>
      <c r="V214" s="4" t="str">
        <f>IF(VLOOKUP($C214,$C$9:$U$14,COLUMNS($C$9:R$14),0)="","",ROUND(J$4*$E214*VLOOKUP($C214,$C$9:$U$14,COLUMNS($C$9:R$14),0)*R$18,0)&amp;"～"&amp;ROUND(J$4*$E214*VLOOKUP($C214,$C$9:$U$14,COLUMNS($C$9:R$14),0)*R$19,0))</f>
        <v/>
      </c>
      <c r="W214" s="4" t="str">
        <f>IF(VLOOKUP($C214,$C$9:$U$14,COLUMNS($C$9:S$14),0)="","",ROUND(K$4*$E214*VLOOKUP($C214,$C$9:$U$14,COLUMNS($C$9:S$14),0)*S$18,0)&amp;"～"&amp;ROUND(K$4*$E214*VLOOKUP($C214,$C$9:$U$14,COLUMNS($C$9:S$14),0)*S$19,0))</f>
        <v/>
      </c>
      <c r="X214" s="4" t="str">
        <f>IF(VLOOKUP($C214,$C$9:$U$14,COLUMNS($C$9:T$14),0)="","",ROUND(L$4*$E214*VLOOKUP($C214,$C$9:$U$14,COLUMNS($C$9:T$14),0)*T$18,0)&amp;"～"&amp;ROUND(L$4*$E214*VLOOKUP($C214,$C$9:$U$14,COLUMNS($C$9:T$14),0)*T$19,0))</f>
        <v/>
      </c>
      <c r="Y214" s="4"/>
      <c r="Z214" s="4">
        <f t="shared" si="29"/>
        <v>662</v>
      </c>
      <c r="AA214" s="1">
        <f t="shared" si="32"/>
        <v>596</v>
      </c>
      <c r="AB214" s="1">
        <f>IF(C214&gt;2,0,ROUND(属性价值和能力评分!$F$38*一级属性!$H$17*装备属性!E214,0))</f>
        <v>0</v>
      </c>
      <c r="AC214" s="1">
        <f t="shared" si="30"/>
        <v>181</v>
      </c>
      <c r="AD214" s="1">
        <f t="shared" si="31"/>
        <v>361</v>
      </c>
    </row>
    <row r="215" spans="2:30">
      <c r="B215" s="1">
        <v>181</v>
      </c>
      <c r="C215" s="1">
        <f t="shared" si="33"/>
        <v>5</v>
      </c>
      <c r="D215" s="1">
        <f t="shared" si="34"/>
        <v>12</v>
      </c>
      <c r="E215" s="1">
        <f t="shared" si="36"/>
        <v>130</v>
      </c>
      <c r="F215" s="4" t="str">
        <f>IF(VLOOKUP($C215,$C$9:$U$14,COLUMNS($C$9:L$14),0)="","",ROUND(D$4*$E215*VLOOKUP($C215,$C$9:$U$14,COLUMNS($C$9:L$14),0)*L$16,0)&amp;"～"&amp;ROUND(D$4*$E215*VLOOKUP($C215,$C$9:$U$14,COLUMNS($C$9:L$14),0)*L$17,0))</f>
        <v>895～1151</v>
      </c>
      <c r="G215" s="4" t="str">
        <f>IF(VLOOKUP($C215,$C$9:$U$14,COLUMNS($C$9:M$14),0)="","",ROUND(E$4*$E215*VLOOKUP($C215,$C$9:$U$14,COLUMNS($C$9:M$14),0)*M$16,0)&amp;"～"&amp;ROUND(E$4*$E215*VLOOKUP($C215,$C$9:$U$14,COLUMNS($C$9:M$14),0)*M$17,0))</f>
        <v/>
      </c>
      <c r="H215" s="4" t="str">
        <f>IF(VLOOKUP($C215,$C$9:$U$14,COLUMNS($C$9:N$14),0)="","",ROUND(F$4*$E215*VLOOKUP($C215,$C$9:$U$14,COLUMNS($C$9:N$14),0)*N$16,0)&amp;"～"&amp;ROUND(F$4*$E215*VLOOKUP($C215,$C$9:$U$14,COLUMNS($C$9:N$14),0)*N$17,0))</f>
        <v/>
      </c>
      <c r="I215" s="4" t="str">
        <f>IF(VLOOKUP($C215,$C$9:$U$14,COLUMNS($C$9:O$14),0)="","",ROUND(G$4*$E215*VLOOKUP($C215,$C$9:$U$14,COLUMNS($C$9:O$14),0)*O$16,0)&amp;"～"&amp;ROUND(G$4*$E215*VLOOKUP($C215,$C$9:$U$14,COLUMNS($C$9:O$14),0)*O$17,0))</f>
        <v>75～96</v>
      </c>
      <c r="J215" s="4" t="str">
        <f>IF(VLOOKUP($C215,$C$9:$U$14,COLUMNS($C$9:P$14),0)="","",ROUND(H$4*$E215*VLOOKUP($C215,$C$9:$U$14,COLUMNS($C$9:P$14),0)*P$16,0)&amp;"～"&amp;ROUND(H$4*$E215*VLOOKUP($C215,$C$9:$U$14,COLUMNS($C$9:P$14),0)*P$17,0))</f>
        <v/>
      </c>
      <c r="K215" s="4" t="str">
        <f>IF(VLOOKUP($C215,$C$9:$U$14,COLUMNS($C$9:Q$14),0)="","",ROUND(I$4*$E215*VLOOKUP($C215,$C$9:$U$14,COLUMNS($C$9:Q$14),0)*Q$16,0)&amp;"～"&amp;ROUND(I$4*$E215*VLOOKUP($C215,$C$9:$U$14,COLUMNS($C$9:Q$14),0)*Q$17,0))</f>
        <v/>
      </c>
      <c r="L215" s="4" t="str">
        <f>IF(VLOOKUP($C215,$C$9:$U$14,COLUMNS($C$9:R$14),0)="","",ROUND(J$4*$E215*VLOOKUP($C215,$C$9:$U$14,COLUMNS($C$9:R$14),0)*R$16,0)&amp;"～"&amp;ROUND(J$4*$E215*VLOOKUP($C215,$C$9:$U$14,COLUMNS($C$9:R$14),0)*R$17,0))</f>
        <v/>
      </c>
      <c r="M215" s="4" t="str">
        <f>IF(VLOOKUP($C215,$C$9:$U$14,COLUMNS($C$9:S$14),0)="","",ROUND(K$4*$E215*VLOOKUP($C215,$C$9:$U$14,COLUMNS($C$9:S$14),0)*S$16,0)&amp;"～"&amp;ROUND(K$4*$E215*VLOOKUP($C215,$C$9:$U$14,COLUMNS($C$9:S$14),0)*S$17,0))</f>
        <v/>
      </c>
      <c r="N215" s="4" t="str">
        <f>IF(VLOOKUP($C215,$C$9:$U$14,COLUMNS($C$9:T$14),0)="","",ROUND(L$4*$E215*VLOOKUP($C215,$C$9:$U$14,COLUMNS($C$9:T$14),0)*T$16,0)&amp;"～"&amp;ROUND(L$4*$E215*VLOOKUP($C215,$C$9:$U$14,COLUMNS($C$9:T$14),0)*T$17,0))</f>
        <v/>
      </c>
      <c r="O215" s="4" t="str">
        <f>IF(VLOOKUP($C215,$C$9:$U$14,COLUMNS($C$9:U$14),0)="","",ROUND(M$4*$E215*VLOOKUP($C215,$C$9:$U$14,COLUMNS($C$9:U$14),0)*U$16,0)&amp;"～"&amp;ROUND(M$4*$E215*VLOOKUP($C215,$C$9:$U$14,COLUMNS($C$9:U$14),0)*U$17,0))</f>
        <v/>
      </c>
      <c r="P215" s="4" t="str">
        <f>IF(VLOOKUP($C215,$C$9:$U$14,COLUMNS($C$9:L$14),0)="","",ROUND(D$4*$E215*VLOOKUP($C215,$C$9:$U$14,COLUMNS($C$9:L$14),0)*L$18,0)&amp;"～"&amp;ROUND(D$4*$E215*VLOOKUP($C215,$C$9:$U$14,COLUMNS($C$9:L$14),0)*L$19,0))</f>
        <v>998～1279</v>
      </c>
      <c r="Q215" s="4" t="str">
        <f>IF(VLOOKUP($C215,$C$9:$U$14,COLUMNS($C$9:M$14),0)="","",ROUND(E$4*$E215*VLOOKUP($C215,$C$9:$U$14,COLUMNS($C$9:M$14),0)*M$18,0)&amp;"～"&amp;ROUND(E$4*$E215*VLOOKUP($C215,$C$9:$U$14,COLUMNS($C$9:M$14),0)*M$19,0))</f>
        <v/>
      </c>
      <c r="R215" s="4" t="str">
        <f>IF(VLOOKUP($C215,$C$9:$U$14,COLUMNS($C$9:N$14),0)="","",ROUND(F$4*$E215*VLOOKUP($C215,$C$9:$U$14,COLUMNS($C$9:N$14),0)*N$18,0)&amp;"～"&amp;ROUND(F$4*$E215*VLOOKUP($C215,$C$9:$U$14,COLUMNS($C$9:N$14),0)*N$19,0))</f>
        <v/>
      </c>
      <c r="S215" s="4" t="str">
        <f>IF(VLOOKUP($C215,$C$9:$U$14,COLUMNS($C$9:O$14),0)="","",ROUND(G$4*$E215*VLOOKUP($C215,$C$9:$U$14,COLUMNS($C$9:O$14),0)*O$18,0)&amp;"～"&amp;ROUND(G$4*$E215*VLOOKUP($C215,$C$9:$U$14,COLUMNS($C$9:O$14),0)*O$19,0))</f>
        <v>83～107</v>
      </c>
      <c r="T215" s="4" t="str">
        <f>IF(VLOOKUP($C215,$C$9:$U$14,COLUMNS($C$9:P$14),0)="","",ROUND(H$4*$E215*VLOOKUP($C215,$C$9:$U$14,COLUMNS($C$9:P$14),0)*P$18,0)&amp;"～"&amp;ROUND(H$4*$E215*VLOOKUP($C215,$C$9:$U$14,COLUMNS($C$9:P$14),0)*P$19,0))</f>
        <v/>
      </c>
      <c r="U215" s="4" t="str">
        <f>IF(VLOOKUP($C215,$C$9:$U$14,COLUMNS($C$9:Q$14),0)="","",ROUND(I$4*$E215*VLOOKUP($C215,$C$9:$U$14,COLUMNS($C$9:Q$14),0)*Q$18,0)&amp;"～"&amp;ROUND(I$4*$E215*VLOOKUP($C215,$C$9:$U$14,COLUMNS($C$9:Q$14),0)*Q$19,0))</f>
        <v/>
      </c>
      <c r="V215" s="4" t="str">
        <f>IF(VLOOKUP($C215,$C$9:$U$14,COLUMNS($C$9:R$14),0)="","",ROUND(J$4*$E215*VLOOKUP($C215,$C$9:$U$14,COLUMNS($C$9:R$14),0)*R$18,0)&amp;"～"&amp;ROUND(J$4*$E215*VLOOKUP($C215,$C$9:$U$14,COLUMNS($C$9:R$14),0)*R$19,0))</f>
        <v/>
      </c>
      <c r="W215" s="4" t="str">
        <f>IF(VLOOKUP($C215,$C$9:$U$14,COLUMNS($C$9:S$14),0)="","",ROUND(K$4*$E215*VLOOKUP($C215,$C$9:$U$14,COLUMNS($C$9:S$14),0)*S$18,0)&amp;"～"&amp;ROUND(K$4*$E215*VLOOKUP($C215,$C$9:$U$14,COLUMNS($C$9:S$14),0)*S$19,0))</f>
        <v/>
      </c>
      <c r="X215" s="4" t="str">
        <f>IF(VLOOKUP($C215,$C$9:$U$14,COLUMNS($C$9:T$14),0)="","",ROUND(L$4*$E215*VLOOKUP($C215,$C$9:$U$14,COLUMNS($C$9:T$14),0)*T$18,0)&amp;"～"&amp;ROUND(L$4*$E215*VLOOKUP($C215,$C$9:$U$14,COLUMNS($C$9:T$14),0)*T$19,0))</f>
        <v/>
      </c>
      <c r="Y215" s="4"/>
      <c r="Z215" s="4">
        <f t="shared" si="29"/>
        <v>649</v>
      </c>
      <c r="AA215" s="1">
        <f t="shared" si="32"/>
        <v>584</v>
      </c>
      <c r="AB215" s="1">
        <f>IF(C215&gt;2,0,ROUND(属性价值和能力评分!$F$38*一级属性!$H$17*装备属性!E215,0))</f>
        <v>0</v>
      </c>
      <c r="AC215" s="1">
        <f t="shared" si="30"/>
        <v>181</v>
      </c>
      <c r="AD215" s="1">
        <f t="shared" si="31"/>
        <v>361</v>
      </c>
    </row>
    <row r="216" spans="2:30">
      <c r="B216" s="1">
        <v>182</v>
      </c>
      <c r="C216" s="1">
        <f t="shared" si="33"/>
        <v>6</v>
      </c>
      <c r="D216" s="1">
        <f t="shared" si="34"/>
        <v>13</v>
      </c>
      <c r="E216" s="1">
        <f t="shared" si="36"/>
        <v>130</v>
      </c>
      <c r="F216" s="4" t="str">
        <f>IF(VLOOKUP($C216,$C$9:$U$14,COLUMNS($C$9:L$14),0)="","",ROUND(D$4*$E216*VLOOKUP($C216,$C$9:$U$14,COLUMNS($C$9:L$14),0)*L$16,0)&amp;"～"&amp;ROUND(D$4*$E216*VLOOKUP($C216,$C$9:$U$14,COLUMNS($C$9:L$14),0)*L$17,0))</f>
        <v/>
      </c>
      <c r="G216" s="4" t="str">
        <f>IF(VLOOKUP($C216,$C$9:$U$14,COLUMNS($C$9:M$14),0)="","",ROUND(E$4*$E216*VLOOKUP($C216,$C$9:$U$14,COLUMNS($C$9:M$14),0)*M$16,0)&amp;"～"&amp;ROUND(E$4*$E216*VLOOKUP($C216,$C$9:$U$14,COLUMNS($C$9:M$14),0)*M$17,0))</f>
        <v/>
      </c>
      <c r="H216" s="4" t="str">
        <f>IF(VLOOKUP($C216,$C$9:$U$14,COLUMNS($C$9:N$14),0)="","",ROUND(F$4*$E216*VLOOKUP($C216,$C$9:$U$14,COLUMNS($C$9:N$14),0)*N$16,0)&amp;"～"&amp;ROUND(F$4*$E216*VLOOKUP($C216,$C$9:$U$14,COLUMNS($C$9:N$14),0)*N$17,0))</f>
        <v/>
      </c>
      <c r="I216" s="4" t="str">
        <f>IF(VLOOKUP($C216,$C$9:$U$14,COLUMNS($C$9:O$14),0)="","",ROUND(G$4*$E216*VLOOKUP($C216,$C$9:$U$14,COLUMNS($C$9:O$14),0)*O$16,0)&amp;"～"&amp;ROUND(G$4*$E216*VLOOKUP($C216,$C$9:$U$14,COLUMNS($C$9:O$14),0)*O$17,0))</f>
        <v/>
      </c>
      <c r="J216" s="4" t="str">
        <f>IF(VLOOKUP($C216,$C$9:$U$14,COLUMNS($C$9:P$14),0)="","",ROUND(H$4*$E216*VLOOKUP($C216,$C$9:$U$14,COLUMNS($C$9:P$14),0)*P$16,0)&amp;"～"&amp;ROUND(H$4*$E216*VLOOKUP($C216,$C$9:$U$14,COLUMNS($C$9:P$14),0)*P$17,0))</f>
        <v/>
      </c>
      <c r="K216" s="4" t="str">
        <f>IF(VLOOKUP($C216,$C$9:$U$14,COLUMNS($C$9:Q$14),0)="","",ROUND(I$4*$E216*VLOOKUP($C216,$C$9:$U$14,COLUMNS($C$9:Q$14),0)*Q$16,0)&amp;"～"&amp;ROUND(I$4*$E216*VLOOKUP($C216,$C$9:$U$14,COLUMNS($C$9:Q$14),0)*Q$17,0))</f>
        <v>109～140</v>
      </c>
      <c r="L216" s="4" t="str">
        <f>IF(VLOOKUP($C216,$C$9:$U$14,COLUMNS($C$9:R$14),0)="","",ROUND(J$4*$E216*VLOOKUP($C216,$C$9:$U$14,COLUMNS($C$9:R$14),0)*R$16,0)&amp;"～"&amp;ROUND(J$4*$E216*VLOOKUP($C216,$C$9:$U$14,COLUMNS($C$9:R$14),0)*R$17,0))</f>
        <v>85～152</v>
      </c>
      <c r="M216" s="4" t="str">
        <f>IF(VLOOKUP($C216,$C$9:$U$14,COLUMNS($C$9:S$14),0)="","",ROUND(K$4*$E216*VLOOKUP($C216,$C$9:$U$14,COLUMNS($C$9:S$14),0)*S$16,0)&amp;"～"&amp;ROUND(K$4*$E216*VLOOKUP($C216,$C$9:$U$14,COLUMNS($C$9:S$14),0)*S$17,0))</f>
        <v/>
      </c>
      <c r="N216" s="4" t="str">
        <f>IF(VLOOKUP($C216,$C$9:$U$14,COLUMNS($C$9:T$14),0)="","",ROUND(L$4*$E216*VLOOKUP($C216,$C$9:$U$14,COLUMNS($C$9:T$14),0)*T$16,0)&amp;"～"&amp;ROUND(L$4*$E216*VLOOKUP($C216,$C$9:$U$14,COLUMNS($C$9:T$14),0)*T$17,0))</f>
        <v/>
      </c>
      <c r="O216" s="4" t="str">
        <f>IF(VLOOKUP($C216,$C$9:$U$14,COLUMNS($C$9:U$14),0)="","",ROUND(M$4*$E216*VLOOKUP($C216,$C$9:$U$14,COLUMNS($C$9:U$14),0)*U$16,0)&amp;"～"&amp;ROUND(M$4*$E216*VLOOKUP($C216,$C$9:$U$14,COLUMNS($C$9:U$14),0)*U$17,0))</f>
        <v/>
      </c>
      <c r="P216" s="4" t="str">
        <f>IF(VLOOKUP($C216,$C$9:$U$14,COLUMNS($C$9:L$14),0)="","",ROUND(D$4*$E216*VLOOKUP($C216,$C$9:$U$14,COLUMNS($C$9:L$14),0)*L$18,0)&amp;"～"&amp;ROUND(D$4*$E216*VLOOKUP($C216,$C$9:$U$14,COLUMNS($C$9:L$14),0)*L$19,0))</f>
        <v/>
      </c>
      <c r="Q216" s="4" t="str">
        <f>IF(VLOOKUP($C216,$C$9:$U$14,COLUMNS($C$9:M$14),0)="","",ROUND(E$4*$E216*VLOOKUP($C216,$C$9:$U$14,COLUMNS($C$9:M$14),0)*M$18,0)&amp;"～"&amp;ROUND(E$4*$E216*VLOOKUP($C216,$C$9:$U$14,COLUMNS($C$9:M$14),0)*M$19,0))</f>
        <v/>
      </c>
      <c r="R216" s="4" t="str">
        <f>IF(VLOOKUP($C216,$C$9:$U$14,COLUMNS($C$9:N$14),0)="","",ROUND(F$4*$E216*VLOOKUP($C216,$C$9:$U$14,COLUMNS($C$9:N$14),0)*N$18,0)&amp;"～"&amp;ROUND(F$4*$E216*VLOOKUP($C216,$C$9:$U$14,COLUMNS($C$9:N$14),0)*N$19,0))</f>
        <v/>
      </c>
      <c r="S216" s="4" t="str">
        <f>IF(VLOOKUP($C216,$C$9:$U$14,COLUMNS($C$9:O$14),0)="","",ROUND(G$4*$E216*VLOOKUP($C216,$C$9:$U$14,COLUMNS($C$9:O$14),0)*O$18,0)&amp;"～"&amp;ROUND(G$4*$E216*VLOOKUP($C216,$C$9:$U$14,COLUMNS($C$9:O$14),0)*O$19,0))</f>
        <v/>
      </c>
      <c r="T216" s="4" t="str">
        <f>IF(VLOOKUP($C216,$C$9:$U$14,COLUMNS($C$9:P$14),0)="","",ROUND(H$4*$E216*VLOOKUP($C216,$C$9:$U$14,COLUMNS($C$9:P$14),0)*P$18,0)&amp;"～"&amp;ROUND(H$4*$E216*VLOOKUP($C216,$C$9:$U$14,COLUMNS($C$9:P$14),0)*P$19,0))</f>
        <v/>
      </c>
      <c r="U216" s="4" t="str">
        <f>IF(VLOOKUP($C216,$C$9:$U$14,COLUMNS($C$9:Q$14),0)="","",ROUND(I$4*$E216*VLOOKUP($C216,$C$9:$U$14,COLUMNS($C$9:Q$14),0)*Q$18,0)&amp;"～"&amp;ROUND(I$4*$E216*VLOOKUP($C216,$C$9:$U$14,COLUMNS($C$9:Q$14),0)*Q$19,0))</f>
        <v>122～156</v>
      </c>
      <c r="V216" s="4" t="str">
        <f>IF(VLOOKUP($C216,$C$9:$U$14,COLUMNS($C$9:R$14),0)="","",ROUND(J$4*$E216*VLOOKUP($C216,$C$9:$U$14,COLUMNS($C$9:R$14),0)*R$18,0)&amp;"～"&amp;ROUND(J$4*$E216*VLOOKUP($C216,$C$9:$U$14,COLUMNS($C$9:R$14),0)*R$19,0))</f>
        <v>93～169</v>
      </c>
      <c r="W216" s="4" t="str">
        <f>IF(VLOOKUP($C216,$C$9:$U$14,COLUMNS($C$9:S$14),0)="","",ROUND(K$4*$E216*VLOOKUP($C216,$C$9:$U$14,COLUMNS($C$9:S$14),0)*S$18,0)&amp;"～"&amp;ROUND(K$4*$E216*VLOOKUP($C216,$C$9:$U$14,COLUMNS($C$9:S$14),0)*S$19,0))</f>
        <v/>
      </c>
      <c r="X216" s="4" t="str">
        <f>IF(VLOOKUP($C216,$C$9:$U$14,COLUMNS($C$9:T$14),0)="","",ROUND(L$4*$E216*VLOOKUP($C216,$C$9:$U$14,COLUMNS($C$9:T$14),0)*T$18,0)&amp;"～"&amp;ROUND(L$4*$E216*VLOOKUP($C216,$C$9:$U$14,COLUMNS($C$9:T$14),0)*T$19,0))</f>
        <v/>
      </c>
      <c r="Y216" s="4"/>
      <c r="Z216" s="4">
        <f t="shared" si="29"/>
        <v>688</v>
      </c>
      <c r="AA216" s="1">
        <f t="shared" si="32"/>
        <v>619</v>
      </c>
      <c r="AB216" s="1">
        <f>IF(C216&gt;2,0,ROUND(属性价值和能力评分!$F$38*一级属性!$H$17*装备属性!E216,0))</f>
        <v>0</v>
      </c>
      <c r="AC216" s="1">
        <f t="shared" si="30"/>
        <v>181</v>
      </c>
      <c r="AD216" s="1">
        <f t="shared" si="31"/>
        <v>361</v>
      </c>
    </row>
    <row r="217" spans="2:30">
      <c r="B217" s="1">
        <v>183</v>
      </c>
      <c r="C217" s="1">
        <f t="shared" si="33"/>
        <v>1</v>
      </c>
      <c r="D217" s="1">
        <f t="shared" si="34"/>
        <v>1</v>
      </c>
      <c r="E217" s="1">
        <f t="shared" si="36"/>
        <v>140</v>
      </c>
      <c r="F217" s="4" t="str">
        <f>IF(VLOOKUP($C217,$C$9:$U$14,COLUMNS($C$9:L$14),0)="","",ROUND(D$4*$E217*VLOOKUP($C217,$C$9:$U$14,COLUMNS($C$9:L$14),0)*L$16,0)&amp;"～"&amp;ROUND(D$4*$E217*VLOOKUP($C217,$C$9:$U$14,COLUMNS($C$9:L$14),0)*L$17,0))</f>
        <v/>
      </c>
      <c r="G217" s="4" t="str">
        <f>IF(VLOOKUP($C217,$C$9:$U$14,COLUMNS($C$9:M$14),0)="","",ROUND(E$4*$E217*VLOOKUP($C217,$C$9:$U$14,COLUMNS($C$9:M$14),0)*M$16,0)&amp;"～"&amp;ROUND(E$4*$E217*VLOOKUP($C217,$C$9:$U$14,COLUMNS($C$9:M$14),0)*M$17,0))</f>
        <v/>
      </c>
      <c r="H217" s="4" t="str">
        <f>IF(VLOOKUP($C217,$C$9:$U$14,COLUMNS($C$9:N$14),0)="","",ROUND(F$4*$E217*VLOOKUP($C217,$C$9:$U$14,COLUMNS($C$9:N$14),0)*N$16,0)&amp;"～"&amp;ROUND(F$4*$E217*VLOOKUP($C217,$C$9:$U$14,COLUMNS($C$9:N$14),0)*N$17,0))</f>
        <v>804～1033</v>
      </c>
      <c r="I217" s="4" t="str">
        <f>IF(VLOOKUP($C217,$C$9:$U$14,COLUMNS($C$9:O$14),0)="","",ROUND(G$4*$E217*VLOOKUP($C217,$C$9:$U$14,COLUMNS($C$9:O$14),0)*O$16,0)&amp;"～"&amp;ROUND(G$4*$E217*VLOOKUP($C217,$C$9:$U$14,COLUMNS($C$9:O$14),0)*O$17,0))</f>
        <v/>
      </c>
      <c r="J217" s="4" t="str">
        <f>IF(VLOOKUP($C217,$C$9:$U$14,COLUMNS($C$9:P$14),0)="","",ROUND(H$4*$E217*VLOOKUP($C217,$C$9:$U$14,COLUMNS($C$9:P$14),0)*P$16,0)&amp;"～"&amp;ROUND(H$4*$E217*VLOOKUP($C217,$C$9:$U$14,COLUMNS($C$9:P$14),0)*P$17,0))</f>
        <v>181～232</v>
      </c>
      <c r="K217" s="4" t="str">
        <f>IF(VLOOKUP($C217,$C$9:$U$14,COLUMNS($C$9:Q$14),0)="","",ROUND(I$4*$E217*VLOOKUP($C217,$C$9:$U$14,COLUMNS($C$9:Q$14),0)*Q$16,0)&amp;"～"&amp;ROUND(I$4*$E217*VLOOKUP($C217,$C$9:$U$14,COLUMNS($C$9:Q$14),0)*Q$17,0))</f>
        <v/>
      </c>
      <c r="L217" s="4" t="str">
        <f>IF(VLOOKUP($C217,$C$9:$U$14,COLUMNS($C$9:R$14),0)="","",ROUND(J$4*$E217*VLOOKUP($C217,$C$9:$U$14,COLUMNS($C$9:R$14),0)*R$16,0)&amp;"～"&amp;ROUND(J$4*$E217*VLOOKUP($C217,$C$9:$U$14,COLUMNS($C$9:R$14),0)*R$17,0))</f>
        <v/>
      </c>
      <c r="M217" s="4" t="str">
        <f>IF(VLOOKUP($C217,$C$9:$U$14,COLUMNS($C$9:S$14),0)="","",ROUND(K$4*$E217*VLOOKUP($C217,$C$9:$U$14,COLUMNS($C$9:S$14),0)*S$16,0)&amp;"～"&amp;ROUND(K$4*$E217*VLOOKUP($C217,$C$9:$U$14,COLUMNS($C$9:S$14),0)*S$17,0))</f>
        <v>210～378</v>
      </c>
      <c r="N217" s="4" t="str">
        <f>IF(VLOOKUP($C217,$C$9:$U$14,COLUMNS($C$9:T$14),0)="","",ROUND(L$4*$E217*VLOOKUP($C217,$C$9:$U$14,COLUMNS($C$9:T$14),0)*T$16,0)&amp;"～"&amp;ROUND(L$4*$E217*VLOOKUP($C217,$C$9:$U$14,COLUMNS($C$9:T$14),0)*T$17,0))</f>
        <v/>
      </c>
      <c r="O217" s="4" t="str">
        <f>IF(VLOOKUP($C217,$C$9:$U$14,COLUMNS($C$9:U$14),0)="","",ROUND(M$4*$E217*VLOOKUP($C217,$C$9:$U$14,COLUMNS($C$9:U$14),0)*U$16,0)&amp;"～"&amp;ROUND(M$4*$E217*VLOOKUP($C217,$C$9:$U$14,COLUMNS($C$9:U$14),0)*U$17,0))</f>
        <v/>
      </c>
      <c r="P217" s="4" t="str">
        <f>IF(VLOOKUP($C217,$C$9:$U$14,COLUMNS($C$9:L$14),0)="","",ROUND(D$4*$E217*VLOOKUP($C217,$C$9:$U$14,COLUMNS($C$9:L$14),0)*L$18,0)&amp;"～"&amp;ROUND(D$4*$E217*VLOOKUP($C217,$C$9:$U$14,COLUMNS($C$9:L$14),0)*L$19,0))</f>
        <v/>
      </c>
      <c r="Q217" s="4" t="str">
        <f>IF(VLOOKUP($C217,$C$9:$U$14,COLUMNS($C$9:M$14),0)="","",ROUND(E$4*$E217*VLOOKUP($C217,$C$9:$U$14,COLUMNS($C$9:M$14),0)*M$18,0)&amp;"～"&amp;ROUND(E$4*$E217*VLOOKUP($C217,$C$9:$U$14,COLUMNS($C$9:M$14),0)*M$19,0))</f>
        <v/>
      </c>
      <c r="R217" s="4" t="str">
        <f>IF(VLOOKUP($C217,$C$9:$U$14,COLUMNS($C$9:N$14),0)="","",ROUND(F$4*$E217*VLOOKUP($C217,$C$9:$U$14,COLUMNS($C$9:N$14),0)*N$18,0)&amp;"～"&amp;ROUND(F$4*$E217*VLOOKUP($C217,$C$9:$U$14,COLUMNS($C$9:N$14),0)*N$19,0))</f>
        <v>895～1148</v>
      </c>
      <c r="S217" s="4" t="str">
        <f>IF(VLOOKUP($C217,$C$9:$U$14,COLUMNS($C$9:O$14),0)="","",ROUND(G$4*$E217*VLOOKUP($C217,$C$9:$U$14,COLUMNS($C$9:O$14),0)*O$18,0)&amp;"～"&amp;ROUND(G$4*$E217*VLOOKUP($C217,$C$9:$U$14,COLUMNS($C$9:O$14),0)*O$19,0))</f>
        <v/>
      </c>
      <c r="T217" s="4" t="str">
        <f>IF(VLOOKUP($C217,$C$9:$U$14,COLUMNS($C$9:P$14),0)="","",ROUND(H$4*$E217*VLOOKUP($C217,$C$9:$U$14,COLUMNS($C$9:P$14),0)*P$18,0)&amp;"～"&amp;ROUND(H$4*$E217*VLOOKUP($C217,$C$9:$U$14,COLUMNS($C$9:P$14),0)*P$19,0))</f>
        <v>201～258</v>
      </c>
      <c r="U217" s="4" t="str">
        <f>IF(VLOOKUP($C217,$C$9:$U$14,COLUMNS($C$9:Q$14),0)="","",ROUND(I$4*$E217*VLOOKUP($C217,$C$9:$U$14,COLUMNS($C$9:Q$14),0)*Q$18,0)&amp;"～"&amp;ROUND(I$4*$E217*VLOOKUP($C217,$C$9:$U$14,COLUMNS($C$9:Q$14),0)*Q$19,0))</f>
        <v/>
      </c>
      <c r="V217" s="4" t="str">
        <f>IF(VLOOKUP($C217,$C$9:$U$14,COLUMNS($C$9:R$14),0)="","",ROUND(J$4*$E217*VLOOKUP($C217,$C$9:$U$14,COLUMNS($C$9:R$14),0)*R$18,0)&amp;"～"&amp;ROUND(J$4*$E217*VLOOKUP($C217,$C$9:$U$14,COLUMNS($C$9:R$14),0)*R$19,0))</f>
        <v/>
      </c>
      <c r="W217" s="4" t="str">
        <f>IF(VLOOKUP($C217,$C$9:$U$14,COLUMNS($C$9:S$14),0)="","",ROUND(K$4*$E217*VLOOKUP($C217,$C$9:$U$14,COLUMNS($C$9:S$14),0)*S$18,0)&amp;"～"&amp;ROUND(K$4*$E217*VLOOKUP($C217,$C$9:$U$14,COLUMNS($C$9:S$14),0)*S$19,0))</f>
        <v>231～420</v>
      </c>
      <c r="X217" s="4" t="str">
        <f>IF(VLOOKUP($C217,$C$9:$U$14,COLUMNS($C$9:T$14),0)="","",ROUND(L$4*$E217*VLOOKUP($C217,$C$9:$U$14,COLUMNS($C$9:T$14),0)*T$18,0)&amp;"～"&amp;ROUND(L$4*$E217*VLOOKUP($C217,$C$9:$U$14,COLUMNS($C$9:T$14),0)*T$19,0))</f>
        <v/>
      </c>
      <c r="Y217" s="4"/>
      <c r="Z217" s="4">
        <f t="shared" si="29"/>
        <v>1296</v>
      </c>
      <c r="AA217" s="1">
        <f t="shared" si="32"/>
        <v>1166</v>
      </c>
      <c r="AB217" s="1">
        <f>IF(C217&gt;2,0,ROUND(属性价值和能力评分!$F$38*一级属性!$H$17*装备属性!E217,0))</f>
        <v>735</v>
      </c>
      <c r="AC217" s="1">
        <f t="shared" si="30"/>
        <v>194</v>
      </c>
      <c r="AD217" s="1">
        <f t="shared" si="31"/>
        <v>389</v>
      </c>
    </row>
    <row r="218" spans="2:30">
      <c r="B218" s="1">
        <v>184</v>
      </c>
      <c r="C218" s="1">
        <f t="shared" si="33"/>
        <v>1</v>
      </c>
      <c r="D218" s="1">
        <f t="shared" si="34"/>
        <v>2</v>
      </c>
      <c r="E218" s="1">
        <f t="shared" si="36"/>
        <v>140</v>
      </c>
      <c r="F218" s="4" t="str">
        <f>IF(VLOOKUP($C218,$C$9:$U$14,COLUMNS($C$9:L$14),0)="","",ROUND(D$4*$E218*VLOOKUP($C218,$C$9:$U$14,COLUMNS($C$9:L$14),0)*L$16,0)&amp;"～"&amp;ROUND(D$4*$E218*VLOOKUP($C218,$C$9:$U$14,COLUMNS($C$9:L$14),0)*L$17,0))</f>
        <v/>
      </c>
      <c r="G218" s="4" t="str">
        <f>IF(VLOOKUP($C218,$C$9:$U$14,COLUMNS($C$9:M$14),0)="","",ROUND(E$4*$E218*VLOOKUP($C218,$C$9:$U$14,COLUMNS($C$9:M$14),0)*M$16,0)&amp;"～"&amp;ROUND(E$4*$E218*VLOOKUP($C218,$C$9:$U$14,COLUMNS($C$9:M$14),0)*M$17,0))</f>
        <v/>
      </c>
      <c r="H218" s="4" t="str">
        <f>IF(VLOOKUP($C218,$C$9:$U$14,COLUMNS($C$9:N$14),0)="","",ROUND(F$4*$E218*VLOOKUP($C218,$C$9:$U$14,COLUMNS($C$9:N$14),0)*N$16,0)&amp;"～"&amp;ROUND(F$4*$E218*VLOOKUP($C218,$C$9:$U$14,COLUMNS($C$9:N$14),0)*N$17,0))</f>
        <v>804～1033</v>
      </c>
      <c r="I218" s="4" t="str">
        <f>IF(VLOOKUP($C218,$C$9:$U$14,COLUMNS($C$9:O$14),0)="","",ROUND(G$4*$E218*VLOOKUP($C218,$C$9:$U$14,COLUMNS($C$9:O$14),0)*O$16,0)&amp;"～"&amp;ROUND(G$4*$E218*VLOOKUP($C218,$C$9:$U$14,COLUMNS($C$9:O$14),0)*O$17,0))</f>
        <v/>
      </c>
      <c r="J218" s="4" t="str">
        <f>IF(VLOOKUP($C218,$C$9:$U$14,COLUMNS($C$9:P$14),0)="","",ROUND(H$4*$E218*VLOOKUP($C218,$C$9:$U$14,COLUMNS($C$9:P$14),0)*P$16,0)&amp;"～"&amp;ROUND(H$4*$E218*VLOOKUP($C218,$C$9:$U$14,COLUMNS($C$9:P$14),0)*P$17,0))</f>
        <v>181～232</v>
      </c>
      <c r="K218" s="4" t="str">
        <f>IF(VLOOKUP($C218,$C$9:$U$14,COLUMNS($C$9:Q$14),0)="","",ROUND(I$4*$E218*VLOOKUP($C218,$C$9:$U$14,COLUMNS($C$9:Q$14),0)*Q$16,0)&amp;"～"&amp;ROUND(I$4*$E218*VLOOKUP($C218,$C$9:$U$14,COLUMNS($C$9:Q$14),0)*Q$17,0))</f>
        <v/>
      </c>
      <c r="L218" s="4" t="str">
        <f>IF(VLOOKUP($C218,$C$9:$U$14,COLUMNS($C$9:R$14),0)="","",ROUND(J$4*$E218*VLOOKUP($C218,$C$9:$U$14,COLUMNS($C$9:R$14),0)*R$16,0)&amp;"～"&amp;ROUND(J$4*$E218*VLOOKUP($C218,$C$9:$U$14,COLUMNS($C$9:R$14),0)*R$17,0))</f>
        <v/>
      </c>
      <c r="M218" s="4" t="str">
        <f>IF(VLOOKUP($C218,$C$9:$U$14,COLUMNS($C$9:S$14),0)="","",ROUND(K$4*$E218*VLOOKUP($C218,$C$9:$U$14,COLUMNS($C$9:S$14),0)*S$16,0)&amp;"～"&amp;ROUND(K$4*$E218*VLOOKUP($C218,$C$9:$U$14,COLUMNS($C$9:S$14),0)*S$17,0))</f>
        <v>210～378</v>
      </c>
      <c r="N218" s="4" t="str">
        <f>IF(VLOOKUP($C218,$C$9:$U$14,COLUMNS($C$9:T$14),0)="","",ROUND(L$4*$E218*VLOOKUP($C218,$C$9:$U$14,COLUMNS($C$9:T$14),0)*T$16,0)&amp;"～"&amp;ROUND(L$4*$E218*VLOOKUP($C218,$C$9:$U$14,COLUMNS($C$9:T$14),0)*T$17,0))</f>
        <v/>
      </c>
      <c r="O218" s="4" t="str">
        <f>IF(VLOOKUP($C218,$C$9:$U$14,COLUMNS($C$9:U$14),0)="","",ROUND(M$4*$E218*VLOOKUP($C218,$C$9:$U$14,COLUMNS($C$9:U$14),0)*U$16,0)&amp;"～"&amp;ROUND(M$4*$E218*VLOOKUP($C218,$C$9:$U$14,COLUMNS($C$9:U$14),0)*U$17,0))</f>
        <v/>
      </c>
      <c r="P218" s="4" t="str">
        <f>IF(VLOOKUP($C218,$C$9:$U$14,COLUMNS($C$9:L$14),0)="","",ROUND(D$4*$E218*VLOOKUP($C218,$C$9:$U$14,COLUMNS($C$9:L$14),0)*L$18,0)&amp;"～"&amp;ROUND(D$4*$E218*VLOOKUP($C218,$C$9:$U$14,COLUMNS($C$9:L$14),0)*L$19,0))</f>
        <v/>
      </c>
      <c r="Q218" s="4" t="str">
        <f>IF(VLOOKUP($C218,$C$9:$U$14,COLUMNS($C$9:M$14),0)="","",ROUND(E$4*$E218*VLOOKUP($C218,$C$9:$U$14,COLUMNS($C$9:M$14),0)*M$18,0)&amp;"～"&amp;ROUND(E$4*$E218*VLOOKUP($C218,$C$9:$U$14,COLUMNS($C$9:M$14),0)*M$19,0))</f>
        <v/>
      </c>
      <c r="R218" s="4" t="str">
        <f>IF(VLOOKUP($C218,$C$9:$U$14,COLUMNS($C$9:N$14),0)="","",ROUND(F$4*$E218*VLOOKUP($C218,$C$9:$U$14,COLUMNS($C$9:N$14),0)*N$18,0)&amp;"～"&amp;ROUND(F$4*$E218*VLOOKUP($C218,$C$9:$U$14,COLUMNS($C$9:N$14),0)*N$19,0))</f>
        <v>895～1148</v>
      </c>
      <c r="S218" s="4" t="str">
        <f>IF(VLOOKUP($C218,$C$9:$U$14,COLUMNS($C$9:O$14),0)="","",ROUND(G$4*$E218*VLOOKUP($C218,$C$9:$U$14,COLUMNS($C$9:O$14),0)*O$18,0)&amp;"～"&amp;ROUND(G$4*$E218*VLOOKUP($C218,$C$9:$U$14,COLUMNS($C$9:O$14),0)*O$19,0))</f>
        <v/>
      </c>
      <c r="T218" s="4" t="str">
        <f>IF(VLOOKUP($C218,$C$9:$U$14,COLUMNS($C$9:P$14),0)="","",ROUND(H$4*$E218*VLOOKUP($C218,$C$9:$U$14,COLUMNS($C$9:P$14),0)*P$18,0)&amp;"～"&amp;ROUND(H$4*$E218*VLOOKUP($C218,$C$9:$U$14,COLUMNS($C$9:P$14),0)*P$19,0))</f>
        <v>201～258</v>
      </c>
      <c r="U218" s="4" t="str">
        <f>IF(VLOOKUP($C218,$C$9:$U$14,COLUMNS($C$9:Q$14),0)="","",ROUND(I$4*$E218*VLOOKUP($C218,$C$9:$U$14,COLUMNS($C$9:Q$14),0)*Q$18,0)&amp;"～"&amp;ROUND(I$4*$E218*VLOOKUP($C218,$C$9:$U$14,COLUMNS($C$9:Q$14),0)*Q$19,0))</f>
        <v/>
      </c>
      <c r="V218" s="4" t="str">
        <f>IF(VLOOKUP($C218,$C$9:$U$14,COLUMNS($C$9:R$14),0)="","",ROUND(J$4*$E218*VLOOKUP($C218,$C$9:$U$14,COLUMNS($C$9:R$14),0)*R$18,0)&amp;"～"&amp;ROUND(J$4*$E218*VLOOKUP($C218,$C$9:$U$14,COLUMNS($C$9:R$14),0)*R$19,0))</f>
        <v/>
      </c>
      <c r="W218" s="4" t="str">
        <f>IF(VLOOKUP($C218,$C$9:$U$14,COLUMNS($C$9:S$14),0)="","",ROUND(K$4*$E218*VLOOKUP($C218,$C$9:$U$14,COLUMNS($C$9:S$14),0)*S$18,0)&amp;"～"&amp;ROUND(K$4*$E218*VLOOKUP($C218,$C$9:$U$14,COLUMNS($C$9:S$14),0)*S$19,0))</f>
        <v>231～420</v>
      </c>
      <c r="X218" s="4" t="str">
        <f>IF(VLOOKUP($C218,$C$9:$U$14,COLUMNS($C$9:T$14),0)="","",ROUND(L$4*$E218*VLOOKUP($C218,$C$9:$U$14,COLUMNS($C$9:T$14),0)*T$18,0)&amp;"～"&amp;ROUND(L$4*$E218*VLOOKUP($C218,$C$9:$U$14,COLUMNS($C$9:T$14),0)*T$19,0))</f>
        <v/>
      </c>
      <c r="Y218" s="4"/>
      <c r="Z218" s="4">
        <f t="shared" si="29"/>
        <v>1296</v>
      </c>
      <c r="AA218" s="1">
        <f t="shared" si="32"/>
        <v>1166</v>
      </c>
      <c r="AB218" s="1">
        <f>IF(C218&gt;2,0,ROUND(属性价值和能力评分!$F$38*一级属性!$H$17*装备属性!E218,0))</f>
        <v>735</v>
      </c>
      <c r="AC218" s="1">
        <f t="shared" si="30"/>
        <v>194</v>
      </c>
      <c r="AD218" s="1">
        <f t="shared" si="31"/>
        <v>389</v>
      </c>
    </row>
    <row r="219" spans="2:30">
      <c r="B219" s="1">
        <v>185</v>
      </c>
      <c r="C219" s="1">
        <f t="shared" si="33"/>
        <v>1</v>
      </c>
      <c r="D219" s="1">
        <f t="shared" si="34"/>
        <v>3</v>
      </c>
      <c r="E219" s="1">
        <f t="shared" si="36"/>
        <v>140</v>
      </c>
      <c r="F219" s="4" t="str">
        <f>IF(VLOOKUP($C219,$C$9:$U$14,COLUMNS($C$9:L$14),0)="","",ROUND(D$4*$E219*VLOOKUP($C219,$C$9:$U$14,COLUMNS($C$9:L$14),0)*L$16,0)&amp;"～"&amp;ROUND(D$4*$E219*VLOOKUP($C219,$C$9:$U$14,COLUMNS($C$9:L$14),0)*L$17,0))</f>
        <v/>
      </c>
      <c r="G219" s="4" t="str">
        <f>IF(VLOOKUP($C219,$C$9:$U$14,COLUMNS($C$9:M$14),0)="","",ROUND(E$4*$E219*VLOOKUP($C219,$C$9:$U$14,COLUMNS($C$9:M$14),0)*M$16,0)&amp;"～"&amp;ROUND(E$4*$E219*VLOOKUP($C219,$C$9:$U$14,COLUMNS($C$9:M$14),0)*M$17,0))</f>
        <v/>
      </c>
      <c r="H219" s="4" t="str">
        <f>IF(VLOOKUP($C219,$C$9:$U$14,COLUMNS($C$9:N$14),0)="","",ROUND(F$4*$E219*VLOOKUP($C219,$C$9:$U$14,COLUMNS($C$9:N$14),0)*N$16,0)&amp;"～"&amp;ROUND(F$4*$E219*VLOOKUP($C219,$C$9:$U$14,COLUMNS($C$9:N$14),0)*N$17,0))</f>
        <v>804～1033</v>
      </c>
      <c r="I219" s="4" t="str">
        <f>IF(VLOOKUP($C219,$C$9:$U$14,COLUMNS($C$9:O$14),0)="","",ROUND(G$4*$E219*VLOOKUP($C219,$C$9:$U$14,COLUMNS($C$9:O$14),0)*O$16,0)&amp;"～"&amp;ROUND(G$4*$E219*VLOOKUP($C219,$C$9:$U$14,COLUMNS($C$9:O$14),0)*O$17,0))</f>
        <v/>
      </c>
      <c r="J219" s="4" t="str">
        <f>IF(VLOOKUP($C219,$C$9:$U$14,COLUMNS($C$9:P$14),0)="","",ROUND(H$4*$E219*VLOOKUP($C219,$C$9:$U$14,COLUMNS($C$9:P$14),0)*P$16,0)&amp;"～"&amp;ROUND(H$4*$E219*VLOOKUP($C219,$C$9:$U$14,COLUMNS($C$9:P$14),0)*P$17,0))</f>
        <v>181～232</v>
      </c>
      <c r="K219" s="4" t="str">
        <f>IF(VLOOKUP($C219,$C$9:$U$14,COLUMNS($C$9:Q$14),0)="","",ROUND(I$4*$E219*VLOOKUP($C219,$C$9:$U$14,COLUMNS($C$9:Q$14),0)*Q$16,0)&amp;"～"&amp;ROUND(I$4*$E219*VLOOKUP($C219,$C$9:$U$14,COLUMNS($C$9:Q$14),0)*Q$17,0))</f>
        <v/>
      </c>
      <c r="L219" s="4" t="str">
        <f>IF(VLOOKUP($C219,$C$9:$U$14,COLUMNS($C$9:R$14),0)="","",ROUND(J$4*$E219*VLOOKUP($C219,$C$9:$U$14,COLUMNS($C$9:R$14),0)*R$16,0)&amp;"～"&amp;ROUND(J$4*$E219*VLOOKUP($C219,$C$9:$U$14,COLUMNS($C$9:R$14),0)*R$17,0))</f>
        <v/>
      </c>
      <c r="M219" s="4" t="str">
        <f>IF(VLOOKUP($C219,$C$9:$U$14,COLUMNS($C$9:S$14),0)="","",ROUND(K$4*$E219*VLOOKUP($C219,$C$9:$U$14,COLUMNS($C$9:S$14),0)*S$16,0)&amp;"～"&amp;ROUND(K$4*$E219*VLOOKUP($C219,$C$9:$U$14,COLUMNS($C$9:S$14),0)*S$17,0))</f>
        <v>210～378</v>
      </c>
      <c r="N219" s="4" t="str">
        <f>IF(VLOOKUP($C219,$C$9:$U$14,COLUMNS($C$9:T$14),0)="","",ROUND(L$4*$E219*VLOOKUP($C219,$C$9:$U$14,COLUMNS($C$9:T$14),0)*T$16,0)&amp;"～"&amp;ROUND(L$4*$E219*VLOOKUP($C219,$C$9:$U$14,COLUMNS($C$9:T$14),0)*T$17,0))</f>
        <v/>
      </c>
      <c r="O219" s="4" t="str">
        <f>IF(VLOOKUP($C219,$C$9:$U$14,COLUMNS($C$9:U$14),0)="","",ROUND(M$4*$E219*VLOOKUP($C219,$C$9:$U$14,COLUMNS($C$9:U$14),0)*U$16,0)&amp;"～"&amp;ROUND(M$4*$E219*VLOOKUP($C219,$C$9:$U$14,COLUMNS($C$9:U$14),0)*U$17,0))</f>
        <v/>
      </c>
      <c r="P219" s="4" t="str">
        <f>IF(VLOOKUP($C219,$C$9:$U$14,COLUMNS($C$9:L$14),0)="","",ROUND(D$4*$E219*VLOOKUP($C219,$C$9:$U$14,COLUMNS($C$9:L$14),0)*L$18,0)&amp;"～"&amp;ROUND(D$4*$E219*VLOOKUP($C219,$C$9:$U$14,COLUMNS($C$9:L$14),0)*L$19,0))</f>
        <v/>
      </c>
      <c r="Q219" s="4" t="str">
        <f>IF(VLOOKUP($C219,$C$9:$U$14,COLUMNS($C$9:M$14),0)="","",ROUND(E$4*$E219*VLOOKUP($C219,$C$9:$U$14,COLUMNS($C$9:M$14),0)*M$18,0)&amp;"～"&amp;ROUND(E$4*$E219*VLOOKUP($C219,$C$9:$U$14,COLUMNS($C$9:M$14),0)*M$19,0))</f>
        <v/>
      </c>
      <c r="R219" s="4" t="str">
        <f>IF(VLOOKUP($C219,$C$9:$U$14,COLUMNS($C$9:N$14),0)="","",ROUND(F$4*$E219*VLOOKUP($C219,$C$9:$U$14,COLUMNS($C$9:N$14),0)*N$18,0)&amp;"～"&amp;ROUND(F$4*$E219*VLOOKUP($C219,$C$9:$U$14,COLUMNS($C$9:N$14),0)*N$19,0))</f>
        <v>895～1148</v>
      </c>
      <c r="S219" s="4" t="str">
        <f>IF(VLOOKUP($C219,$C$9:$U$14,COLUMNS($C$9:O$14),0)="","",ROUND(G$4*$E219*VLOOKUP($C219,$C$9:$U$14,COLUMNS($C$9:O$14),0)*O$18,0)&amp;"～"&amp;ROUND(G$4*$E219*VLOOKUP($C219,$C$9:$U$14,COLUMNS($C$9:O$14),0)*O$19,0))</f>
        <v/>
      </c>
      <c r="T219" s="4" t="str">
        <f>IF(VLOOKUP($C219,$C$9:$U$14,COLUMNS($C$9:P$14),0)="","",ROUND(H$4*$E219*VLOOKUP($C219,$C$9:$U$14,COLUMNS($C$9:P$14),0)*P$18,0)&amp;"～"&amp;ROUND(H$4*$E219*VLOOKUP($C219,$C$9:$U$14,COLUMNS($C$9:P$14),0)*P$19,0))</f>
        <v>201～258</v>
      </c>
      <c r="U219" s="4" t="str">
        <f>IF(VLOOKUP($C219,$C$9:$U$14,COLUMNS($C$9:Q$14),0)="","",ROUND(I$4*$E219*VLOOKUP($C219,$C$9:$U$14,COLUMNS($C$9:Q$14),0)*Q$18,0)&amp;"～"&amp;ROUND(I$4*$E219*VLOOKUP($C219,$C$9:$U$14,COLUMNS($C$9:Q$14),0)*Q$19,0))</f>
        <v/>
      </c>
      <c r="V219" s="4" t="str">
        <f>IF(VLOOKUP($C219,$C$9:$U$14,COLUMNS($C$9:R$14),0)="","",ROUND(J$4*$E219*VLOOKUP($C219,$C$9:$U$14,COLUMNS($C$9:R$14),0)*R$18,0)&amp;"～"&amp;ROUND(J$4*$E219*VLOOKUP($C219,$C$9:$U$14,COLUMNS($C$9:R$14),0)*R$19,0))</f>
        <v/>
      </c>
      <c r="W219" s="4" t="str">
        <f>IF(VLOOKUP($C219,$C$9:$U$14,COLUMNS($C$9:S$14),0)="","",ROUND(K$4*$E219*VLOOKUP($C219,$C$9:$U$14,COLUMNS($C$9:S$14),0)*S$18,0)&amp;"～"&amp;ROUND(K$4*$E219*VLOOKUP($C219,$C$9:$U$14,COLUMNS($C$9:S$14),0)*S$19,0))</f>
        <v>231～420</v>
      </c>
      <c r="X219" s="4" t="str">
        <f>IF(VLOOKUP($C219,$C$9:$U$14,COLUMNS($C$9:T$14),0)="","",ROUND(L$4*$E219*VLOOKUP($C219,$C$9:$U$14,COLUMNS($C$9:T$14),0)*T$18,0)&amp;"～"&amp;ROUND(L$4*$E219*VLOOKUP($C219,$C$9:$U$14,COLUMNS($C$9:T$14),0)*T$19,0))</f>
        <v/>
      </c>
      <c r="Y219" s="4"/>
      <c r="Z219" s="4">
        <f t="shared" si="29"/>
        <v>1296</v>
      </c>
      <c r="AA219" s="1">
        <f t="shared" si="32"/>
        <v>1166</v>
      </c>
      <c r="AB219" s="1">
        <f>IF(C219&gt;2,0,ROUND(属性价值和能力评分!$F$38*一级属性!$H$17*装备属性!E219,0))</f>
        <v>735</v>
      </c>
      <c r="AC219" s="1">
        <f t="shared" si="30"/>
        <v>194</v>
      </c>
      <c r="AD219" s="1">
        <f t="shared" si="31"/>
        <v>389</v>
      </c>
    </row>
    <row r="220" spans="2:30">
      <c r="B220" s="1">
        <v>186</v>
      </c>
      <c r="C220" s="1">
        <f t="shared" si="33"/>
        <v>1</v>
      </c>
      <c r="D220" s="1">
        <f t="shared" si="34"/>
        <v>4</v>
      </c>
      <c r="E220" s="1">
        <f t="shared" si="36"/>
        <v>140</v>
      </c>
      <c r="F220" s="4" t="str">
        <f>IF(VLOOKUP($C220,$C$9:$U$14,COLUMNS($C$9:L$14),0)="","",ROUND(D$4*$E220*VLOOKUP($C220,$C$9:$U$14,COLUMNS($C$9:L$14),0)*L$16,0)&amp;"～"&amp;ROUND(D$4*$E220*VLOOKUP($C220,$C$9:$U$14,COLUMNS($C$9:L$14),0)*L$17,0))</f>
        <v/>
      </c>
      <c r="G220" s="4" t="str">
        <f>IF(VLOOKUP($C220,$C$9:$U$14,COLUMNS($C$9:M$14),0)="","",ROUND(E$4*$E220*VLOOKUP($C220,$C$9:$U$14,COLUMNS($C$9:M$14),0)*M$16,0)&amp;"～"&amp;ROUND(E$4*$E220*VLOOKUP($C220,$C$9:$U$14,COLUMNS($C$9:M$14),0)*M$17,0))</f>
        <v/>
      </c>
      <c r="H220" s="4" t="str">
        <f>IF(VLOOKUP($C220,$C$9:$U$14,COLUMNS($C$9:N$14),0)="","",ROUND(F$4*$E220*VLOOKUP($C220,$C$9:$U$14,COLUMNS($C$9:N$14),0)*N$16,0)&amp;"～"&amp;ROUND(F$4*$E220*VLOOKUP($C220,$C$9:$U$14,COLUMNS($C$9:N$14),0)*N$17,0))</f>
        <v>804～1033</v>
      </c>
      <c r="I220" s="4" t="str">
        <f>IF(VLOOKUP($C220,$C$9:$U$14,COLUMNS($C$9:O$14),0)="","",ROUND(G$4*$E220*VLOOKUP($C220,$C$9:$U$14,COLUMNS($C$9:O$14),0)*O$16,0)&amp;"～"&amp;ROUND(G$4*$E220*VLOOKUP($C220,$C$9:$U$14,COLUMNS($C$9:O$14),0)*O$17,0))</f>
        <v/>
      </c>
      <c r="J220" s="4" t="str">
        <f>IF(VLOOKUP($C220,$C$9:$U$14,COLUMNS($C$9:P$14),0)="","",ROUND(H$4*$E220*VLOOKUP($C220,$C$9:$U$14,COLUMNS($C$9:P$14),0)*P$16,0)&amp;"～"&amp;ROUND(H$4*$E220*VLOOKUP($C220,$C$9:$U$14,COLUMNS($C$9:P$14),0)*P$17,0))</f>
        <v>181～232</v>
      </c>
      <c r="K220" s="4" t="str">
        <f>IF(VLOOKUP($C220,$C$9:$U$14,COLUMNS($C$9:Q$14),0)="","",ROUND(I$4*$E220*VLOOKUP($C220,$C$9:$U$14,COLUMNS($C$9:Q$14),0)*Q$16,0)&amp;"～"&amp;ROUND(I$4*$E220*VLOOKUP($C220,$C$9:$U$14,COLUMNS($C$9:Q$14),0)*Q$17,0))</f>
        <v/>
      </c>
      <c r="L220" s="4" t="str">
        <f>IF(VLOOKUP($C220,$C$9:$U$14,COLUMNS($C$9:R$14),0)="","",ROUND(J$4*$E220*VLOOKUP($C220,$C$9:$U$14,COLUMNS($C$9:R$14),0)*R$16,0)&amp;"～"&amp;ROUND(J$4*$E220*VLOOKUP($C220,$C$9:$U$14,COLUMNS($C$9:R$14),0)*R$17,0))</f>
        <v/>
      </c>
      <c r="M220" s="4" t="str">
        <f>IF(VLOOKUP($C220,$C$9:$U$14,COLUMNS($C$9:S$14),0)="","",ROUND(K$4*$E220*VLOOKUP($C220,$C$9:$U$14,COLUMNS($C$9:S$14),0)*S$16,0)&amp;"～"&amp;ROUND(K$4*$E220*VLOOKUP($C220,$C$9:$U$14,COLUMNS($C$9:S$14),0)*S$17,0))</f>
        <v>210～378</v>
      </c>
      <c r="N220" s="4" t="str">
        <f>IF(VLOOKUP($C220,$C$9:$U$14,COLUMNS($C$9:T$14),0)="","",ROUND(L$4*$E220*VLOOKUP($C220,$C$9:$U$14,COLUMNS($C$9:T$14),0)*T$16,0)&amp;"～"&amp;ROUND(L$4*$E220*VLOOKUP($C220,$C$9:$U$14,COLUMNS($C$9:T$14),0)*T$17,0))</f>
        <v/>
      </c>
      <c r="O220" s="4" t="str">
        <f>IF(VLOOKUP($C220,$C$9:$U$14,COLUMNS($C$9:U$14),0)="","",ROUND(M$4*$E220*VLOOKUP($C220,$C$9:$U$14,COLUMNS($C$9:U$14),0)*U$16,0)&amp;"～"&amp;ROUND(M$4*$E220*VLOOKUP($C220,$C$9:$U$14,COLUMNS($C$9:U$14),0)*U$17,0))</f>
        <v/>
      </c>
      <c r="P220" s="4" t="str">
        <f>IF(VLOOKUP($C220,$C$9:$U$14,COLUMNS($C$9:L$14),0)="","",ROUND(D$4*$E220*VLOOKUP($C220,$C$9:$U$14,COLUMNS($C$9:L$14),0)*L$18,0)&amp;"～"&amp;ROUND(D$4*$E220*VLOOKUP($C220,$C$9:$U$14,COLUMNS($C$9:L$14),0)*L$19,0))</f>
        <v/>
      </c>
      <c r="Q220" s="4" t="str">
        <f>IF(VLOOKUP($C220,$C$9:$U$14,COLUMNS($C$9:M$14),0)="","",ROUND(E$4*$E220*VLOOKUP($C220,$C$9:$U$14,COLUMNS($C$9:M$14),0)*M$18,0)&amp;"～"&amp;ROUND(E$4*$E220*VLOOKUP($C220,$C$9:$U$14,COLUMNS($C$9:M$14),0)*M$19,0))</f>
        <v/>
      </c>
      <c r="R220" s="4" t="str">
        <f>IF(VLOOKUP($C220,$C$9:$U$14,COLUMNS($C$9:N$14),0)="","",ROUND(F$4*$E220*VLOOKUP($C220,$C$9:$U$14,COLUMNS($C$9:N$14),0)*N$18,0)&amp;"～"&amp;ROUND(F$4*$E220*VLOOKUP($C220,$C$9:$U$14,COLUMNS($C$9:N$14),0)*N$19,0))</f>
        <v>895～1148</v>
      </c>
      <c r="S220" s="4" t="str">
        <f>IF(VLOOKUP($C220,$C$9:$U$14,COLUMNS($C$9:O$14),0)="","",ROUND(G$4*$E220*VLOOKUP($C220,$C$9:$U$14,COLUMNS($C$9:O$14),0)*O$18,0)&amp;"～"&amp;ROUND(G$4*$E220*VLOOKUP($C220,$C$9:$U$14,COLUMNS($C$9:O$14),0)*O$19,0))</f>
        <v/>
      </c>
      <c r="T220" s="4" t="str">
        <f>IF(VLOOKUP($C220,$C$9:$U$14,COLUMNS($C$9:P$14),0)="","",ROUND(H$4*$E220*VLOOKUP($C220,$C$9:$U$14,COLUMNS($C$9:P$14),0)*P$18,0)&amp;"～"&amp;ROUND(H$4*$E220*VLOOKUP($C220,$C$9:$U$14,COLUMNS($C$9:P$14),0)*P$19,0))</f>
        <v>201～258</v>
      </c>
      <c r="U220" s="4" t="str">
        <f>IF(VLOOKUP($C220,$C$9:$U$14,COLUMNS($C$9:Q$14),0)="","",ROUND(I$4*$E220*VLOOKUP($C220,$C$9:$U$14,COLUMNS($C$9:Q$14),0)*Q$18,0)&amp;"～"&amp;ROUND(I$4*$E220*VLOOKUP($C220,$C$9:$U$14,COLUMNS($C$9:Q$14),0)*Q$19,0))</f>
        <v/>
      </c>
      <c r="V220" s="4" t="str">
        <f>IF(VLOOKUP($C220,$C$9:$U$14,COLUMNS($C$9:R$14),0)="","",ROUND(J$4*$E220*VLOOKUP($C220,$C$9:$U$14,COLUMNS($C$9:R$14),0)*R$18,0)&amp;"～"&amp;ROUND(J$4*$E220*VLOOKUP($C220,$C$9:$U$14,COLUMNS($C$9:R$14),0)*R$19,0))</f>
        <v/>
      </c>
      <c r="W220" s="4" t="str">
        <f>IF(VLOOKUP($C220,$C$9:$U$14,COLUMNS($C$9:S$14),0)="","",ROUND(K$4*$E220*VLOOKUP($C220,$C$9:$U$14,COLUMNS($C$9:S$14),0)*S$18,0)&amp;"～"&amp;ROUND(K$4*$E220*VLOOKUP($C220,$C$9:$U$14,COLUMNS($C$9:S$14),0)*S$19,0))</f>
        <v>231～420</v>
      </c>
      <c r="X220" s="4" t="str">
        <f>IF(VLOOKUP($C220,$C$9:$U$14,COLUMNS($C$9:T$14),0)="","",ROUND(L$4*$E220*VLOOKUP($C220,$C$9:$U$14,COLUMNS($C$9:T$14),0)*T$18,0)&amp;"～"&amp;ROUND(L$4*$E220*VLOOKUP($C220,$C$9:$U$14,COLUMNS($C$9:T$14),0)*T$19,0))</f>
        <v/>
      </c>
      <c r="Y220" s="4"/>
      <c r="Z220" s="4">
        <f t="shared" si="29"/>
        <v>1296</v>
      </c>
      <c r="AA220" s="1">
        <f t="shared" si="32"/>
        <v>1166</v>
      </c>
      <c r="AB220" s="1">
        <f>IF(C220&gt;2,0,ROUND(属性价值和能力评分!$F$38*一级属性!$H$17*装备属性!E220,0))</f>
        <v>735</v>
      </c>
      <c r="AC220" s="1">
        <f t="shared" si="30"/>
        <v>194</v>
      </c>
      <c r="AD220" s="1">
        <f t="shared" si="31"/>
        <v>389</v>
      </c>
    </row>
    <row r="221" spans="2:30">
      <c r="B221" s="1">
        <v>187</v>
      </c>
      <c r="C221" s="1">
        <f t="shared" si="33"/>
        <v>1</v>
      </c>
      <c r="D221" s="1">
        <f t="shared" si="34"/>
        <v>5</v>
      </c>
      <c r="E221" s="1">
        <f t="shared" si="36"/>
        <v>140</v>
      </c>
      <c r="F221" s="4" t="str">
        <f>IF(VLOOKUP($C221,$C$9:$U$14,COLUMNS($C$9:L$14),0)="","",ROUND(D$4*$E221*VLOOKUP($C221,$C$9:$U$14,COLUMNS($C$9:L$14),0)*L$16,0)&amp;"～"&amp;ROUND(D$4*$E221*VLOOKUP($C221,$C$9:$U$14,COLUMNS($C$9:L$14),0)*L$17,0))</f>
        <v/>
      </c>
      <c r="G221" s="4" t="str">
        <f>IF(VLOOKUP($C221,$C$9:$U$14,COLUMNS($C$9:M$14),0)="","",ROUND(E$4*$E221*VLOOKUP($C221,$C$9:$U$14,COLUMNS($C$9:M$14),0)*M$16,0)&amp;"～"&amp;ROUND(E$4*$E221*VLOOKUP($C221,$C$9:$U$14,COLUMNS($C$9:M$14),0)*M$17,0))</f>
        <v/>
      </c>
      <c r="H221" s="4" t="str">
        <f>IF(VLOOKUP($C221,$C$9:$U$14,COLUMNS($C$9:N$14),0)="","",ROUND(F$4*$E221*VLOOKUP($C221,$C$9:$U$14,COLUMNS($C$9:N$14),0)*N$16,0)&amp;"～"&amp;ROUND(F$4*$E221*VLOOKUP($C221,$C$9:$U$14,COLUMNS($C$9:N$14),0)*N$17,0))</f>
        <v>804～1033</v>
      </c>
      <c r="I221" s="4" t="str">
        <f>IF(VLOOKUP($C221,$C$9:$U$14,COLUMNS($C$9:O$14),0)="","",ROUND(G$4*$E221*VLOOKUP($C221,$C$9:$U$14,COLUMNS($C$9:O$14),0)*O$16,0)&amp;"～"&amp;ROUND(G$4*$E221*VLOOKUP($C221,$C$9:$U$14,COLUMNS($C$9:O$14),0)*O$17,0))</f>
        <v/>
      </c>
      <c r="J221" s="4" t="str">
        <f>IF(VLOOKUP($C221,$C$9:$U$14,COLUMNS($C$9:P$14),0)="","",ROUND(H$4*$E221*VLOOKUP($C221,$C$9:$U$14,COLUMNS($C$9:P$14),0)*P$16,0)&amp;"～"&amp;ROUND(H$4*$E221*VLOOKUP($C221,$C$9:$U$14,COLUMNS($C$9:P$14),0)*P$17,0))</f>
        <v>181～232</v>
      </c>
      <c r="K221" s="4" t="str">
        <f>IF(VLOOKUP($C221,$C$9:$U$14,COLUMNS($C$9:Q$14),0)="","",ROUND(I$4*$E221*VLOOKUP($C221,$C$9:$U$14,COLUMNS($C$9:Q$14),0)*Q$16,0)&amp;"～"&amp;ROUND(I$4*$E221*VLOOKUP($C221,$C$9:$U$14,COLUMNS($C$9:Q$14),0)*Q$17,0))</f>
        <v/>
      </c>
      <c r="L221" s="4" t="str">
        <f>IF(VLOOKUP($C221,$C$9:$U$14,COLUMNS($C$9:R$14),0)="","",ROUND(J$4*$E221*VLOOKUP($C221,$C$9:$U$14,COLUMNS($C$9:R$14),0)*R$16,0)&amp;"～"&amp;ROUND(J$4*$E221*VLOOKUP($C221,$C$9:$U$14,COLUMNS($C$9:R$14),0)*R$17,0))</f>
        <v/>
      </c>
      <c r="M221" s="4" t="str">
        <f>IF(VLOOKUP($C221,$C$9:$U$14,COLUMNS($C$9:S$14),0)="","",ROUND(K$4*$E221*VLOOKUP($C221,$C$9:$U$14,COLUMNS($C$9:S$14),0)*S$16,0)&amp;"～"&amp;ROUND(K$4*$E221*VLOOKUP($C221,$C$9:$U$14,COLUMNS($C$9:S$14),0)*S$17,0))</f>
        <v>210～378</v>
      </c>
      <c r="N221" s="4" t="str">
        <f>IF(VLOOKUP($C221,$C$9:$U$14,COLUMNS($C$9:T$14),0)="","",ROUND(L$4*$E221*VLOOKUP($C221,$C$9:$U$14,COLUMNS($C$9:T$14),0)*T$16,0)&amp;"～"&amp;ROUND(L$4*$E221*VLOOKUP($C221,$C$9:$U$14,COLUMNS($C$9:T$14),0)*T$17,0))</f>
        <v/>
      </c>
      <c r="O221" s="4" t="str">
        <f>IF(VLOOKUP($C221,$C$9:$U$14,COLUMNS($C$9:U$14),0)="","",ROUND(M$4*$E221*VLOOKUP($C221,$C$9:$U$14,COLUMNS($C$9:U$14),0)*U$16,0)&amp;"～"&amp;ROUND(M$4*$E221*VLOOKUP($C221,$C$9:$U$14,COLUMNS($C$9:U$14),0)*U$17,0))</f>
        <v/>
      </c>
      <c r="P221" s="4" t="str">
        <f>IF(VLOOKUP($C221,$C$9:$U$14,COLUMNS($C$9:L$14),0)="","",ROUND(D$4*$E221*VLOOKUP($C221,$C$9:$U$14,COLUMNS($C$9:L$14),0)*L$18,0)&amp;"～"&amp;ROUND(D$4*$E221*VLOOKUP($C221,$C$9:$U$14,COLUMNS($C$9:L$14),0)*L$19,0))</f>
        <v/>
      </c>
      <c r="Q221" s="4" t="str">
        <f>IF(VLOOKUP($C221,$C$9:$U$14,COLUMNS($C$9:M$14),0)="","",ROUND(E$4*$E221*VLOOKUP($C221,$C$9:$U$14,COLUMNS($C$9:M$14),0)*M$18,0)&amp;"～"&amp;ROUND(E$4*$E221*VLOOKUP($C221,$C$9:$U$14,COLUMNS($C$9:M$14),0)*M$19,0))</f>
        <v/>
      </c>
      <c r="R221" s="4" t="str">
        <f>IF(VLOOKUP($C221,$C$9:$U$14,COLUMNS($C$9:N$14),0)="","",ROUND(F$4*$E221*VLOOKUP($C221,$C$9:$U$14,COLUMNS($C$9:N$14),0)*N$18,0)&amp;"～"&amp;ROUND(F$4*$E221*VLOOKUP($C221,$C$9:$U$14,COLUMNS($C$9:N$14),0)*N$19,0))</f>
        <v>895～1148</v>
      </c>
      <c r="S221" s="4" t="str">
        <f>IF(VLOOKUP($C221,$C$9:$U$14,COLUMNS($C$9:O$14),0)="","",ROUND(G$4*$E221*VLOOKUP($C221,$C$9:$U$14,COLUMNS($C$9:O$14),0)*O$18,0)&amp;"～"&amp;ROUND(G$4*$E221*VLOOKUP($C221,$C$9:$U$14,COLUMNS($C$9:O$14),0)*O$19,0))</f>
        <v/>
      </c>
      <c r="T221" s="4" t="str">
        <f>IF(VLOOKUP($C221,$C$9:$U$14,COLUMNS($C$9:P$14),0)="","",ROUND(H$4*$E221*VLOOKUP($C221,$C$9:$U$14,COLUMNS($C$9:P$14),0)*P$18,0)&amp;"～"&amp;ROUND(H$4*$E221*VLOOKUP($C221,$C$9:$U$14,COLUMNS($C$9:P$14),0)*P$19,0))</f>
        <v>201～258</v>
      </c>
      <c r="U221" s="4" t="str">
        <f>IF(VLOOKUP($C221,$C$9:$U$14,COLUMNS($C$9:Q$14),0)="","",ROUND(I$4*$E221*VLOOKUP($C221,$C$9:$U$14,COLUMNS($C$9:Q$14),0)*Q$18,0)&amp;"～"&amp;ROUND(I$4*$E221*VLOOKUP($C221,$C$9:$U$14,COLUMNS($C$9:Q$14),0)*Q$19,0))</f>
        <v/>
      </c>
      <c r="V221" s="4" t="str">
        <f>IF(VLOOKUP($C221,$C$9:$U$14,COLUMNS($C$9:R$14),0)="","",ROUND(J$4*$E221*VLOOKUP($C221,$C$9:$U$14,COLUMNS($C$9:R$14),0)*R$18,0)&amp;"～"&amp;ROUND(J$4*$E221*VLOOKUP($C221,$C$9:$U$14,COLUMNS($C$9:R$14),0)*R$19,0))</f>
        <v/>
      </c>
      <c r="W221" s="4" t="str">
        <f>IF(VLOOKUP($C221,$C$9:$U$14,COLUMNS($C$9:S$14),0)="","",ROUND(K$4*$E221*VLOOKUP($C221,$C$9:$U$14,COLUMNS($C$9:S$14),0)*S$18,0)&amp;"～"&amp;ROUND(K$4*$E221*VLOOKUP($C221,$C$9:$U$14,COLUMNS($C$9:S$14),0)*S$19,0))</f>
        <v>231～420</v>
      </c>
      <c r="X221" s="4" t="str">
        <f>IF(VLOOKUP($C221,$C$9:$U$14,COLUMNS($C$9:T$14),0)="","",ROUND(L$4*$E221*VLOOKUP($C221,$C$9:$U$14,COLUMNS($C$9:T$14),0)*T$18,0)&amp;"～"&amp;ROUND(L$4*$E221*VLOOKUP($C221,$C$9:$U$14,COLUMNS($C$9:T$14),0)*T$19,0))</f>
        <v/>
      </c>
      <c r="Y221" s="4"/>
      <c r="Z221" s="4">
        <f t="shared" si="29"/>
        <v>1296</v>
      </c>
      <c r="AA221" s="1">
        <f t="shared" si="32"/>
        <v>1166</v>
      </c>
      <c r="AB221" s="1">
        <f>IF(C221&gt;2,0,ROUND(属性价值和能力评分!$F$38*一级属性!$H$17*装备属性!E221,0))</f>
        <v>735</v>
      </c>
      <c r="AC221" s="1">
        <f t="shared" si="30"/>
        <v>194</v>
      </c>
      <c r="AD221" s="1">
        <f t="shared" si="31"/>
        <v>389</v>
      </c>
    </row>
    <row r="222" spans="2:30">
      <c r="B222" s="1">
        <v>188</v>
      </c>
      <c r="C222" s="1">
        <f t="shared" si="33"/>
        <v>1</v>
      </c>
      <c r="D222" s="1">
        <f t="shared" si="34"/>
        <v>6</v>
      </c>
      <c r="E222" s="1">
        <f t="shared" si="36"/>
        <v>140</v>
      </c>
      <c r="F222" s="4" t="str">
        <f>IF(VLOOKUP($C222,$C$9:$U$14,COLUMNS($C$9:L$14),0)="","",ROUND(D$4*$E222*VLOOKUP($C222,$C$9:$U$14,COLUMNS($C$9:L$14),0)*L$16,0)&amp;"～"&amp;ROUND(D$4*$E222*VLOOKUP($C222,$C$9:$U$14,COLUMNS($C$9:L$14),0)*L$17,0))</f>
        <v/>
      </c>
      <c r="G222" s="4" t="str">
        <f>IF(VLOOKUP($C222,$C$9:$U$14,COLUMNS($C$9:M$14),0)="","",ROUND(E$4*$E222*VLOOKUP($C222,$C$9:$U$14,COLUMNS($C$9:M$14),0)*M$16,0)&amp;"～"&amp;ROUND(E$4*$E222*VLOOKUP($C222,$C$9:$U$14,COLUMNS($C$9:M$14),0)*M$17,0))</f>
        <v/>
      </c>
      <c r="H222" s="4" t="str">
        <f>IF(VLOOKUP($C222,$C$9:$U$14,COLUMNS($C$9:N$14),0)="","",ROUND(F$4*$E222*VLOOKUP($C222,$C$9:$U$14,COLUMNS($C$9:N$14),0)*N$16,0)&amp;"～"&amp;ROUND(F$4*$E222*VLOOKUP($C222,$C$9:$U$14,COLUMNS($C$9:N$14),0)*N$17,0))</f>
        <v>804～1033</v>
      </c>
      <c r="I222" s="4" t="str">
        <f>IF(VLOOKUP($C222,$C$9:$U$14,COLUMNS($C$9:O$14),0)="","",ROUND(G$4*$E222*VLOOKUP($C222,$C$9:$U$14,COLUMNS($C$9:O$14),0)*O$16,0)&amp;"～"&amp;ROUND(G$4*$E222*VLOOKUP($C222,$C$9:$U$14,COLUMNS($C$9:O$14),0)*O$17,0))</f>
        <v/>
      </c>
      <c r="J222" s="4" t="str">
        <f>IF(VLOOKUP($C222,$C$9:$U$14,COLUMNS($C$9:P$14),0)="","",ROUND(H$4*$E222*VLOOKUP($C222,$C$9:$U$14,COLUMNS($C$9:P$14),0)*P$16,0)&amp;"～"&amp;ROUND(H$4*$E222*VLOOKUP($C222,$C$9:$U$14,COLUMNS($C$9:P$14),0)*P$17,0))</f>
        <v>181～232</v>
      </c>
      <c r="K222" s="4" t="str">
        <f>IF(VLOOKUP($C222,$C$9:$U$14,COLUMNS($C$9:Q$14),0)="","",ROUND(I$4*$E222*VLOOKUP($C222,$C$9:$U$14,COLUMNS($C$9:Q$14),0)*Q$16,0)&amp;"～"&amp;ROUND(I$4*$E222*VLOOKUP($C222,$C$9:$U$14,COLUMNS($C$9:Q$14),0)*Q$17,0))</f>
        <v/>
      </c>
      <c r="L222" s="4" t="str">
        <f>IF(VLOOKUP($C222,$C$9:$U$14,COLUMNS($C$9:R$14),0)="","",ROUND(J$4*$E222*VLOOKUP($C222,$C$9:$U$14,COLUMNS($C$9:R$14),0)*R$16,0)&amp;"～"&amp;ROUND(J$4*$E222*VLOOKUP($C222,$C$9:$U$14,COLUMNS($C$9:R$14),0)*R$17,0))</f>
        <v/>
      </c>
      <c r="M222" s="4" t="str">
        <f>IF(VLOOKUP($C222,$C$9:$U$14,COLUMNS($C$9:S$14),0)="","",ROUND(K$4*$E222*VLOOKUP($C222,$C$9:$U$14,COLUMNS($C$9:S$14),0)*S$16,0)&amp;"～"&amp;ROUND(K$4*$E222*VLOOKUP($C222,$C$9:$U$14,COLUMNS($C$9:S$14),0)*S$17,0))</f>
        <v>210～378</v>
      </c>
      <c r="N222" s="4" t="str">
        <f>IF(VLOOKUP($C222,$C$9:$U$14,COLUMNS($C$9:T$14),0)="","",ROUND(L$4*$E222*VLOOKUP($C222,$C$9:$U$14,COLUMNS($C$9:T$14),0)*T$16,0)&amp;"～"&amp;ROUND(L$4*$E222*VLOOKUP($C222,$C$9:$U$14,COLUMNS($C$9:T$14),0)*T$17,0))</f>
        <v/>
      </c>
      <c r="O222" s="4" t="str">
        <f>IF(VLOOKUP($C222,$C$9:$U$14,COLUMNS($C$9:U$14),0)="","",ROUND(M$4*$E222*VLOOKUP($C222,$C$9:$U$14,COLUMNS($C$9:U$14),0)*U$16,0)&amp;"～"&amp;ROUND(M$4*$E222*VLOOKUP($C222,$C$9:$U$14,COLUMNS($C$9:U$14),0)*U$17,0))</f>
        <v/>
      </c>
      <c r="P222" s="4" t="str">
        <f>IF(VLOOKUP($C222,$C$9:$U$14,COLUMNS($C$9:L$14),0)="","",ROUND(D$4*$E222*VLOOKUP($C222,$C$9:$U$14,COLUMNS($C$9:L$14),0)*L$18,0)&amp;"～"&amp;ROUND(D$4*$E222*VLOOKUP($C222,$C$9:$U$14,COLUMNS($C$9:L$14),0)*L$19,0))</f>
        <v/>
      </c>
      <c r="Q222" s="4" t="str">
        <f>IF(VLOOKUP($C222,$C$9:$U$14,COLUMNS($C$9:M$14),0)="","",ROUND(E$4*$E222*VLOOKUP($C222,$C$9:$U$14,COLUMNS($C$9:M$14),0)*M$18,0)&amp;"～"&amp;ROUND(E$4*$E222*VLOOKUP($C222,$C$9:$U$14,COLUMNS($C$9:M$14),0)*M$19,0))</f>
        <v/>
      </c>
      <c r="R222" s="4" t="str">
        <f>IF(VLOOKUP($C222,$C$9:$U$14,COLUMNS($C$9:N$14),0)="","",ROUND(F$4*$E222*VLOOKUP($C222,$C$9:$U$14,COLUMNS($C$9:N$14),0)*N$18,0)&amp;"～"&amp;ROUND(F$4*$E222*VLOOKUP($C222,$C$9:$U$14,COLUMNS($C$9:N$14),0)*N$19,0))</f>
        <v>895～1148</v>
      </c>
      <c r="S222" s="4" t="str">
        <f>IF(VLOOKUP($C222,$C$9:$U$14,COLUMNS($C$9:O$14),0)="","",ROUND(G$4*$E222*VLOOKUP($C222,$C$9:$U$14,COLUMNS($C$9:O$14),0)*O$18,0)&amp;"～"&amp;ROUND(G$4*$E222*VLOOKUP($C222,$C$9:$U$14,COLUMNS($C$9:O$14),0)*O$19,0))</f>
        <v/>
      </c>
      <c r="T222" s="4" t="str">
        <f>IF(VLOOKUP($C222,$C$9:$U$14,COLUMNS($C$9:P$14),0)="","",ROUND(H$4*$E222*VLOOKUP($C222,$C$9:$U$14,COLUMNS($C$9:P$14),0)*P$18,0)&amp;"～"&amp;ROUND(H$4*$E222*VLOOKUP($C222,$C$9:$U$14,COLUMNS($C$9:P$14),0)*P$19,0))</f>
        <v>201～258</v>
      </c>
      <c r="U222" s="4" t="str">
        <f>IF(VLOOKUP($C222,$C$9:$U$14,COLUMNS($C$9:Q$14),0)="","",ROUND(I$4*$E222*VLOOKUP($C222,$C$9:$U$14,COLUMNS($C$9:Q$14),0)*Q$18,0)&amp;"～"&amp;ROUND(I$4*$E222*VLOOKUP($C222,$C$9:$U$14,COLUMNS($C$9:Q$14),0)*Q$19,0))</f>
        <v/>
      </c>
      <c r="V222" s="4" t="str">
        <f>IF(VLOOKUP($C222,$C$9:$U$14,COLUMNS($C$9:R$14),0)="","",ROUND(J$4*$E222*VLOOKUP($C222,$C$9:$U$14,COLUMNS($C$9:R$14),0)*R$18,0)&amp;"～"&amp;ROUND(J$4*$E222*VLOOKUP($C222,$C$9:$U$14,COLUMNS($C$9:R$14),0)*R$19,0))</f>
        <v/>
      </c>
      <c r="W222" s="4" t="str">
        <f>IF(VLOOKUP($C222,$C$9:$U$14,COLUMNS($C$9:S$14),0)="","",ROUND(K$4*$E222*VLOOKUP($C222,$C$9:$U$14,COLUMNS($C$9:S$14),0)*S$18,0)&amp;"～"&amp;ROUND(K$4*$E222*VLOOKUP($C222,$C$9:$U$14,COLUMNS($C$9:S$14),0)*S$19,0))</f>
        <v>231～420</v>
      </c>
      <c r="X222" s="4" t="str">
        <f>IF(VLOOKUP($C222,$C$9:$U$14,COLUMNS($C$9:T$14),0)="","",ROUND(L$4*$E222*VLOOKUP($C222,$C$9:$U$14,COLUMNS($C$9:T$14),0)*T$18,0)&amp;"～"&amp;ROUND(L$4*$E222*VLOOKUP($C222,$C$9:$U$14,COLUMNS($C$9:T$14),0)*T$19,0))</f>
        <v/>
      </c>
      <c r="Y222" s="4"/>
      <c r="Z222" s="4">
        <f t="shared" si="29"/>
        <v>1296</v>
      </c>
      <c r="AA222" s="1">
        <f t="shared" si="32"/>
        <v>1166</v>
      </c>
      <c r="AB222" s="1">
        <f>IF(C222&gt;2,0,ROUND(属性价值和能力评分!$F$38*一级属性!$H$17*装备属性!E222,0))</f>
        <v>735</v>
      </c>
      <c r="AC222" s="1">
        <f t="shared" si="30"/>
        <v>194</v>
      </c>
      <c r="AD222" s="1">
        <f t="shared" si="31"/>
        <v>389</v>
      </c>
    </row>
    <row r="223" spans="2:30">
      <c r="B223" s="1">
        <v>189</v>
      </c>
      <c r="C223" s="1">
        <f t="shared" si="33"/>
        <v>2</v>
      </c>
      <c r="D223" s="1">
        <f t="shared" si="34"/>
        <v>7</v>
      </c>
      <c r="E223" s="1">
        <f t="shared" si="36"/>
        <v>140</v>
      </c>
      <c r="F223" s="4" t="str">
        <f>IF(VLOOKUP($C223,$C$9:$U$14,COLUMNS($C$9:L$14),0)="","",ROUND(D$4*$E223*VLOOKUP($C223,$C$9:$U$14,COLUMNS($C$9:L$14),0)*L$16,0)&amp;"～"&amp;ROUND(D$4*$E223*VLOOKUP($C223,$C$9:$U$14,COLUMNS($C$9:L$14),0)*L$17,0))</f>
        <v>643～827</v>
      </c>
      <c r="G223" s="4" t="str">
        <f>IF(VLOOKUP($C223,$C$9:$U$14,COLUMNS($C$9:M$14),0)="","",ROUND(E$4*$E223*VLOOKUP($C223,$C$9:$U$14,COLUMNS($C$9:M$14),0)*M$16,0)&amp;"～"&amp;ROUND(E$4*$E223*VLOOKUP($C223,$C$9:$U$14,COLUMNS($C$9:M$14),0)*M$17,0))</f>
        <v/>
      </c>
      <c r="H223" s="4" t="str">
        <f>IF(VLOOKUP($C223,$C$9:$U$14,COLUMNS($C$9:N$14),0)="","",ROUND(F$4*$E223*VLOOKUP($C223,$C$9:$U$14,COLUMNS($C$9:N$14),0)*N$16,0)&amp;"～"&amp;ROUND(F$4*$E223*VLOOKUP($C223,$C$9:$U$14,COLUMNS($C$9:N$14),0)*N$17,0))</f>
        <v/>
      </c>
      <c r="I223" s="4" t="str">
        <f>IF(VLOOKUP($C223,$C$9:$U$14,COLUMNS($C$9:O$14),0)="","",ROUND(G$4*$E223*VLOOKUP($C223,$C$9:$U$14,COLUMNS($C$9:O$14),0)*O$16,0)&amp;"～"&amp;ROUND(G$4*$E223*VLOOKUP($C223,$C$9:$U$14,COLUMNS($C$9:O$14),0)*O$17,0))</f>
        <v>201～258</v>
      </c>
      <c r="J223" s="4" t="str">
        <f>IF(VLOOKUP($C223,$C$9:$U$14,COLUMNS($C$9:P$14),0)="","",ROUND(H$4*$E223*VLOOKUP($C223,$C$9:$U$14,COLUMNS($C$9:P$14),0)*P$16,0)&amp;"～"&amp;ROUND(H$4*$E223*VLOOKUP($C223,$C$9:$U$14,COLUMNS($C$9:P$14),0)*P$17,0))</f>
        <v/>
      </c>
      <c r="K223" s="4" t="str">
        <f>IF(VLOOKUP($C223,$C$9:$U$14,COLUMNS($C$9:Q$14),0)="","",ROUND(I$4*$E223*VLOOKUP($C223,$C$9:$U$14,COLUMNS($C$9:Q$14),0)*Q$16,0)&amp;"～"&amp;ROUND(I$4*$E223*VLOOKUP($C223,$C$9:$U$14,COLUMNS($C$9:Q$14),0)*Q$17,0))</f>
        <v/>
      </c>
      <c r="L223" s="4" t="str">
        <f>IF(VLOOKUP($C223,$C$9:$U$14,COLUMNS($C$9:R$14),0)="","",ROUND(J$4*$E223*VLOOKUP($C223,$C$9:$U$14,COLUMNS($C$9:R$14),0)*R$16,0)&amp;"～"&amp;ROUND(J$4*$E223*VLOOKUP($C223,$C$9:$U$14,COLUMNS($C$9:R$14),0)*R$17,0))</f>
        <v/>
      </c>
      <c r="M223" s="4" t="str">
        <f>IF(VLOOKUP($C223,$C$9:$U$14,COLUMNS($C$9:S$14),0)="","",ROUND(K$4*$E223*VLOOKUP($C223,$C$9:$U$14,COLUMNS($C$9:S$14),0)*S$16,0)&amp;"～"&amp;ROUND(K$4*$E223*VLOOKUP($C223,$C$9:$U$14,COLUMNS($C$9:S$14),0)*S$17,0))</f>
        <v/>
      </c>
      <c r="N223" s="4" t="str">
        <f>IF(VLOOKUP($C223,$C$9:$U$14,COLUMNS($C$9:T$14),0)="","",ROUND(L$4*$E223*VLOOKUP($C223,$C$9:$U$14,COLUMNS($C$9:T$14),0)*T$16,0)&amp;"～"&amp;ROUND(L$4*$E223*VLOOKUP($C223,$C$9:$U$14,COLUMNS($C$9:T$14),0)*T$17,0))</f>
        <v/>
      </c>
      <c r="O223" s="4" t="str">
        <f>IF(VLOOKUP($C223,$C$9:$U$14,COLUMNS($C$9:U$14),0)="","",ROUND(M$4*$E223*VLOOKUP($C223,$C$9:$U$14,COLUMNS($C$9:U$14),0)*U$16,0)&amp;"～"&amp;ROUND(M$4*$E223*VLOOKUP($C223,$C$9:$U$14,COLUMNS($C$9:U$14),0)*U$17,0))</f>
        <v/>
      </c>
      <c r="P223" s="4" t="str">
        <f>IF(VLOOKUP($C223,$C$9:$U$14,COLUMNS($C$9:L$14),0)="","",ROUND(D$4*$E223*VLOOKUP($C223,$C$9:$U$14,COLUMNS($C$9:L$14),0)*L$18,0)&amp;"～"&amp;ROUND(D$4*$E223*VLOOKUP($C223,$C$9:$U$14,COLUMNS($C$9:L$14),0)*L$19,0))</f>
        <v>716～918</v>
      </c>
      <c r="Q223" s="4" t="str">
        <f>IF(VLOOKUP($C223,$C$9:$U$14,COLUMNS($C$9:M$14),0)="","",ROUND(E$4*$E223*VLOOKUP($C223,$C$9:$U$14,COLUMNS($C$9:M$14),0)*M$18,0)&amp;"～"&amp;ROUND(E$4*$E223*VLOOKUP($C223,$C$9:$U$14,COLUMNS($C$9:M$14),0)*M$19,0))</f>
        <v/>
      </c>
      <c r="R223" s="4" t="str">
        <f>IF(VLOOKUP($C223,$C$9:$U$14,COLUMNS($C$9:N$14),0)="","",ROUND(F$4*$E223*VLOOKUP($C223,$C$9:$U$14,COLUMNS($C$9:N$14),0)*N$18,0)&amp;"～"&amp;ROUND(F$4*$E223*VLOOKUP($C223,$C$9:$U$14,COLUMNS($C$9:N$14),0)*N$19,0))</f>
        <v/>
      </c>
      <c r="S223" s="4" t="str">
        <f>IF(VLOOKUP($C223,$C$9:$U$14,COLUMNS($C$9:O$14),0)="","",ROUND(G$4*$E223*VLOOKUP($C223,$C$9:$U$14,COLUMNS($C$9:O$14),0)*O$18,0)&amp;"～"&amp;ROUND(G$4*$E223*VLOOKUP($C223,$C$9:$U$14,COLUMNS($C$9:O$14),0)*O$19,0))</f>
        <v>224～287</v>
      </c>
      <c r="T223" s="4" t="str">
        <f>IF(VLOOKUP($C223,$C$9:$U$14,COLUMNS($C$9:P$14),0)="","",ROUND(H$4*$E223*VLOOKUP($C223,$C$9:$U$14,COLUMNS($C$9:P$14),0)*P$18,0)&amp;"～"&amp;ROUND(H$4*$E223*VLOOKUP($C223,$C$9:$U$14,COLUMNS($C$9:P$14),0)*P$19,0))</f>
        <v/>
      </c>
      <c r="U223" s="4" t="str">
        <f>IF(VLOOKUP($C223,$C$9:$U$14,COLUMNS($C$9:Q$14),0)="","",ROUND(I$4*$E223*VLOOKUP($C223,$C$9:$U$14,COLUMNS($C$9:Q$14),0)*Q$18,0)&amp;"～"&amp;ROUND(I$4*$E223*VLOOKUP($C223,$C$9:$U$14,COLUMNS($C$9:Q$14),0)*Q$19,0))</f>
        <v/>
      </c>
      <c r="V223" s="4" t="str">
        <f>IF(VLOOKUP($C223,$C$9:$U$14,COLUMNS($C$9:R$14),0)="","",ROUND(J$4*$E223*VLOOKUP($C223,$C$9:$U$14,COLUMNS($C$9:R$14),0)*R$18,0)&amp;"～"&amp;ROUND(J$4*$E223*VLOOKUP($C223,$C$9:$U$14,COLUMNS($C$9:R$14),0)*R$19,0))</f>
        <v/>
      </c>
      <c r="W223" s="4" t="str">
        <f>IF(VLOOKUP($C223,$C$9:$U$14,COLUMNS($C$9:S$14),0)="","",ROUND(K$4*$E223*VLOOKUP($C223,$C$9:$U$14,COLUMNS($C$9:S$14),0)*S$18,0)&amp;"～"&amp;ROUND(K$4*$E223*VLOOKUP($C223,$C$9:$U$14,COLUMNS($C$9:S$14),0)*S$19,0))</f>
        <v/>
      </c>
      <c r="X223" s="4" t="str">
        <f>IF(VLOOKUP($C223,$C$9:$U$14,COLUMNS($C$9:T$14),0)="","",ROUND(L$4*$E223*VLOOKUP($C223,$C$9:$U$14,COLUMNS($C$9:T$14),0)*T$18,0)&amp;"～"&amp;ROUND(L$4*$E223*VLOOKUP($C223,$C$9:$U$14,COLUMNS($C$9:T$14),0)*T$19,0))</f>
        <v/>
      </c>
      <c r="Y223" s="4"/>
      <c r="Z223" s="4">
        <f t="shared" si="29"/>
        <v>886</v>
      </c>
      <c r="AA223" s="1">
        <f t="shared" si="32"/>
        <v>797</v>
      </c>
      <c r="AB223" s="1">
        <f>IF(C223&gt;2,0,ROUND(属性价值和能力评分!$F$38*一级属性!$H$17*装备属性!E223,0))</f>
        <v>735</v>
      </c>
      <c r="AC223" s="1">
        <f t="shared" si="30"/>
        <v>194</v>
      </c>
      <c r="AD223" s="1">
        <f t="shared" si="31"/>
        <v>389</v>
      </c>
    </row>
    <row r="224" spans="2:30">
      <c r="B224" s="1">
        <v>190</v>
      </c>
      <c r="C224" s="1">
        <f t="shared" si="33"/>
        <v>2</v>
      </c>
      <c r="D224" s="1">
        <f t="shared" si="34"/>
        <v>8</v>
      </c>
      <c r="E224" s="1">
        <f t="shared" si="36"/>
        <v>140</v>
      </c>
      <c r="F224" s="4" t="str">
        <f>IF(VLOOKUP($C224,$C$9:$U$14,COLUMNS($C$9:L$14),0)="","",ROUND(D$4*$E224*VLOOKUP($C224,$C$9:$U$14,COLUMNS($C$9:L$14),0)*L$16,0)&amp;"～"&amp;ROUND(D$4*$E224*VLOOKUP($C224,$C$9:$U$14,COLUMNS($C$9:L$14),0)*L$17,0))</f>
        <v>643～827</v>
      </c>
      <c r="G224" s="4" t="str">
        <f>IF(VLOOKUP($C224,$C$9:$U$14,COLUMNS($C$9:M$14),0)="","",ROUND(E$4*$E224*VLOOKUP($C224,$C$9:$U$14,COLUMNS($C$9:M$14),0)*M$16,0)&amp;"～"&amp;ROUND(E$4*$E224*VLOOKUP($C224,$C$9:$U$14,COLUMNS($C$9:M$14),0)*M$17,0))</f>
        <v/>
      </c>
      <c r="H224" s="4" t="str">
        <f>IF(VLOOKUP($C224,$C$9:$U$14,COLUMNS($C$9:N$14),0)="","",ROUND(F$4*$E224*VLOOKUP($C224,$C$9:$U$14,COLUMNS($C$9:N$14),0)*N$16,0)&amp;"～"&amp;ROUND(F$4*$E224*VLOOKUP($C224,$C$9:$U$14,COLUMNS($C$9:N$14),0)*N$17,0))</f>
        <v/>
      </c>
      <c r="I224" s="4" t="str">
        <f>IF(VLOOKUP($C224,$C$9:$U$14,COLUMNS($C$9:O$14),0)="","",ROUND(G$4*$E224*VLOOKUP($C224,$C$9:$U$14,COLUMNS($C$9:O$14),0)*O$16,0)&amp;"～"&amp;ROUND(G$4*$E224*VLOOKUP($C224,$C$9:$U$14,COLUMNS($C$9:O$14),0)*O$17,0))</f>
        <v>201～258</v>
      </c>
      <c r="J224" s="4" t="str">
        <f>IF(VLOOKUP($C224,$C$9:$U$14,COLUMNS($C$9:P$14),0)="","",ROUND(H$4*$E224*VLOOKUP($C224,$C$9:$U$14,COLUMNS($C$9:P$14),0)*P$16,0)&amp;"～"&amp;ROUND(H$4*$E224*VLOOKUP($C224,$C$9:$U$14,COLUMNS($C$9:P$14),0)*P$17,0))</f>
        <v/>
      </c>
      <c r="K224" s="4" t="str">
        <f>IF(VLOOKUP($C224,$C$9:$U$14,COLUMNS($C$9:Q$14),0)="","",ROUND(I$4*$E224*VLOOKUP($C224,$C$9:$U$14,COLUMNS($C$9:Q$14),0)*Q$16,0)&amp;"～"&amp;ROUND(I$4*$E224*VLOOKUP($C224,$C$9:$U$14,COLUMNS($C$9:Q$14),0)*Q$17,0))</f>
        <v/>
      </c>
      <c r="L224" s="4" t="str">
        <f>IF(VLOOKUP($C224,$C$9:$U$14,COLUMNS($C$9:R$14),0)="","",ROUND(J$4*$E224*VLOOKUP($C224,$C$9:$U$14,COLUMNS($C$9:R$14),0)*R$16,0)&amp;"～"&amp;ROUND(J$4*$E224*VLOOKUP($C224,$C$9:$U$14,COLUMNS($C$9:R$14),0)*R$17,0))</f>
        <v/>
      </c>
      <c r="M224" s="4" t="str">
        <f>IF(VLOOKUP($C224,$C$9:$U$14,COLUMNS($C$9:S$14),0)="","",ROUND(K$4*$E224*VLOOKUP($C224,$C$9:$U$14,COLUMNS($C$9:S$14),0)*S$16,0)&amp;"～"&amp;ROUND(K$4*$E224*VLOOKUP($C224,$C$9:$U$14,COLUMNS($C$9:S$14),0)*S$17,0))</f>
        <v/>
      </c>
      <c r="N224" s="4" t="str">
        <f>IF(VLOOKUP($C224,$C$9:$U$14,COLUMNS($C$9:T$14),0)="","",ROUND(L$4*$E224*VLOOKUP($C224,$C$9:$U$14,COLUMNS($C$9:T$14),0)*T$16,0)&amp;"～"&amp;ROUND(L$4*$E224*VLOOKUP($C224,$C$9:$U$14,COLUMNS($C$9:T$14),0)*T$17,0))</f>
        <v/>
      </c>
      <c r="O224" s="4" t="str">
        <f>IF(VLOOKUP($C224,$C$9:$U$14,COLUMNS($C$9:U$14),0)="","",ROUND(M$4*$E224*VLOOKUP($C224,$C$9:$U$14,COLUMNS($C$9:U$14),0)*U$16,0)&amp;"～"&amp;ROUND(M$4*$E224*VLOOKUP($C224,$C$9:$U$14,COLUMNS($C$9:U$14),0)*U$17,0))</f>
        <v/>
      </c>
      <c r="P224" s="4" t="str">
        <f>IF(VLOOKUP($C224,$C$9:$U$14,COLUMNS($C$9:L$14),0)="","",ROUND(D$4*$E224*VLOOKUP($C224,$C$9:$U$14,COLUMNS($C$9:L$14),0)*L$18,0)&amp;"～"&amp;ROUND(D$4*$E224*VLOOKUP($C224,$C$9:$U$14,COLUMNS($C$9:L$14),0)*L$19,0))</f>
        <v>716～918</v>
      </c>
      <c r="Q224" s="4" t="str">
        <f>IF(VLOOKUP($C224,$C$9:$U$14,COLUMNS($C$9:M$14),0)="","",ROUND(E$4*$E224*VLOOKUP($C224,$C$9:$U$14,COLUMNS($C$9:M$14),0)*M$18,0)&amp;"～"&amp;ROUND(E$4*$E224*VLOOKUP($C224,$C$9:$U$14,COLUMNS($C$9:M$14),0)*M$19,0))</f>
        <v/>
      </c>
      <c r="R224" s="4" t="str">
        <f>IF(VLOOKUP($C224,$C$9:$U$14,COLUMNS($C$9:N$14),0)="","",ROUND(F$4*$E224*VLOOKUP($C224,$C$9:$U$14,COLUMNS($C$9:N$14),0)*N$18,0)&amp;"～"&amp;ROUND(F$4*$E224*VLOOKUP($C224,$C$9:$U$14,COLUMNS($C$9:N$14),0)*N$19,0))</f>
        <v/>
      </c>
      <c r="S224" s="4" t="str">
        <f>IF(VLOOKUP($C224,$C$9:$U$14,COLUMNS($C$9:O$14),0)="","",ROUND(G$4*$E224*VLOOKUP($C224,$C$9:$U$14,COLUMNS($C$9:O$14),0)*O$18,0)&amp;"～"&amp;ROUND(G$4*$E224*VLOOKUP($C224,$C$9:$U$14,COLUMNS($C$9:O$14),0)*O$19,0))</f>
        <v>224～287</v>
      </c>
      <c r="T224" s="4" t="str">
        <f>IF(VLOOKUP($C224,$C$9:$U$14,COLUMNS($C$9:P$14),0)="","",ROUND(H$4*$E224*VLOOKUP($C224,$C$9:$U$14,COLUMNS($C$9:P$14),0)*P$18,0)&amp;"～"&amp;ROUND(H$4*$E224*VLOOKUP($C224,$C$9:$U$14,COLUMNS($C$9:P$14),0)*P$19,0))</f>
        <v/>
      </c>
      <c r="U224" s="4" t="str">
        <f>IF(VLOOKUP($C224,$C$9:$U$14,COLUMNS($C$9:Q$14),0)="","",ROUND(I$4*$E224*VLOOKUP($C224,$C$9:$U$14,COLUMNS($C$9:Q$14),0)*Q$18,0)&amp;"～"&amp;ROUND(I$4*$E224*VLOOKUP($C224,$C$9:$U$14,COLUMNS($C$9:Q$14),0)*Q$19,0))</f>
        <v/>
      </c>
      <c r="V224" s="4" t="str">
        <f>IF(VLOOKUP($C224,$C$9:$U$14,COLUMNS($C$9:R$14),0)="","",ROUND(J$4*$E224*VLOOKUP($C224,$C$9:$U$14,COLUMNS($C$9:R$14),0)*R$18,0)&amp;"～"&amp;ROUND(J$4*$E224*VLOOKUP($C224,$C$9:$U$14,COLUMNS($C$9:R$14),0)*R$19,0))</f>
        <v/>
      </c>
      <c r="W224" s="4" t="str">
        <f>IF(VLOOKUP($C224,$C$9:$U$14,COLUMNS($C$9:S$14),0)="","",ROUND(K$4*$E224*VLOOKUP($C224,$C$9:$U$14,COLUMNS($C$9:S$14),0)*S$18,0)&amp;"～"&amp;ROUND(K$4*$E224*VLOOKUP($C224,$C$9:$U$14,COLUMNS($C$9:S$14),0)*S$19,0))</f>
        <v/>
      </c>
      <c r="X224" s="4" t="str">
        <f>IF(VLOOKUP($C224,$C$9:$U$14,COLUMNS($C$9:T$14),0)="","",ROUND(L$4*$E224*VLOOKUP($C224,$C$9:$U$14,COLUMNS($C$9:T$14),0)*T$18,0)&amp;"～"&amp;ROUND(L$4*$E224*VLOOKUP($C224,$C$9:$U$14,COLUMNS($C$9:T$14),0)*T$19,0))</f>
        <v/>
      </c>
      <c r="Y224" s="4"/>
      <c r="Z224" s="4">
        <f t="shared" si="29"/>
        <v>886</v>
      </c>
      <c r="AA224" s="1">
        <f t="shared" si="32"/>
        <v>797</v>
      </c>
      <c r="AB224" s="1">
        <f>IF(C224&gt;2,0,ROUND(属性价值和能力评分!$F$38*一级属性!$H$17*装备属性!E224,0))</f>
        <v>735</v>
      </c>
      <c r="AC224" s="1">
        <f t="shared" si="30"/>
        <v>194</v>
      </c>
      <c r="AD224" s="1">
        <f t="shared" si="31"/>
        <v>389</v>
      </c>
    </row>
    <row r="225" spans="2:30">
      <c r="B225" s="1">
        <v>191</v>
      </c>
      <c r="C225" s="1">
        <f t="shared" si="33"/>
        <v>3</v>
      </c>
      <c r="D225" s="1">
        <f t="shared" si="34"/>
        <v>9</v>
      </c>
      <c r="E225" s="1">
        <f t="shared" si="36"/>
        <v>140</v>
      </c>
      <c r="F225" s="4" t="str">
        <f>IF(VLOOKUP($C225,$C$9:$U$14,COLUMNS($C$9:L$14),0)="","",ROUND(D$4*$E225*VLOOKUP($C225,$C$9:$U$14,COLUMNS($C$9:L$14),0)*L$16,0)&amp;"～"&amp;ROUND(D$4*$E225*VLOOKUP($C225,$C$9:$U$14,COLUMNS($C$9:L$14),0)*L$17,0))</f>
        <v/>
      </c>
      <c r="G225" s="4" t="str">
        <f>IF(VLOOKUP($C225,$C$9:$U$14,COLUMNS($C$9:M$14),0)="","",ROUND(E$4*$E225*VLOOKUP($C225,$C$9:$U$14,COLUMNS($C$9:M$14),0)*M$16,0)&amp;"～"&amp;ROUND(E$4*$E225*VLOOKUP($C225,$C$9:$U$14,COLUMNS($C$9:M$14),0)*M$17,0))</f>
        <v>804～1033</v>
      </c>
      <c r="H225" s="4" t="str">
        <f>IF(VLOOKUP($C225,$C$9:$U$14,COLUMNS($C$9:N$14),0)="","",ROUND(F$4*$E225*VLOOKUP($C225,$C$9:$U$14,COLUMNS($C$9:N$14),0)*N$16,0)&amp;"～"&amp;ROUND(F$4*$E225*VLOOKUP($C225,$C$9:$U$14,COLUMNS($C$9:N$14),0)*N$17,0))</f>
        <v/>
      </c>
      <c r="I225" s="4" t="str">
        <f>IF(VLOOKUP($C225,$C$9:$U$14,COLUMNS($C$9:O$14),0)="","",ROUND(G$4*$E225*VLOOKUP($C225,$C$9:$U$14,COLUMNS($C$9:O$14),0)*O$16,0)&amp;"～"&amp;ROUND(G$4*$E225*VLOOKUP($C225,$C$9:$U$14,COLUMNS($C$9:O$14),0)*O$17,0))</f>
        <v>121～155</v>
      </c>
      <c r="J225" s="4" t="str">
        <f>IF(VLOOKUP($C225,$C$9:$U$14,COLUMNS($C$9:P$14),0)="","",ROUND(H$4*$E225*VLOOKUP($C225,$C$9:$U$14,COLUMNS($C$9:P$14),0)*P$16,0)&amp;"～"&amp;ROUND(H$4*$E225*VLOOKUP($C225,$C$9:$U$14,COLUMNS($C$9:P$14),0)*P$17,0))</f>
        <v/>
      </c>
      <c r="K225" s="4" t="str">
        <f>IF(VLOOKUP($C225,$C$9:$U$14,COLUMNS($C$9:Q$14),0)="","",ROUND(I$4*$E225*VLOOKUP($C225,$C$9:$U$14,COLUMNS($C$9:Q$14),0)*Q$16,0)&amp;"～"&amp;ROUND(I$4*$E225*VLOOKUP($C225,$C$9:$U$14,COLUMNS($C$9:Q$14),0)*Q$17,0))</f>
        <v/>
      </c>
      <c r="L225" s="4" t="str">
        <f>IF(VLOOKUP($C225,$C$9:$U$14,COLUMNS($C$9:R$14),0)="","",ROUND(J$4*$E225*VLOOKUP($C225,$C$9:$U$14,COLUMNS($C$9:R$14),0)*R$16,0)&amp;"～"&amp;ROUND(J$4*$E225*VLOOKUP($C225,$C$9:$U$14,COLUMNS($C$9:R$14),0)*R$17,0))</f>
        <v/>
      </c>
      <c r="M225" s="4" t="str">
        <f>IF(VLOOKUP($C225,$C$9:$U$14,COLUMNS($C$9:S$14),0)="","",ROUND(K$4*$E225*VLOOKUP($C225,$C$9:$U$14,COLUMNS($C$9:S$14),0)*S$16,0)&amp;"～"&amp;ROUND(K$4*$E225*VLOOKUP($C225,$C$9:$U$14,COLUMNS($C$9:S$14),0)*S$17,0))</f>
        <v/>
      </c>
      <c r="N225" s="4" t="str">
        <f>IF(VLOOKUP($C225,$C$9:$U$14,COLUMNS($C$9:T$14),0)="","",ROUND(L$4*$E225*VLOOKUP($C225,$C$9:$U$14,COLUMNS($C$9:T$14),0)*T$16,0)&amp;"～"&amp;ROUND(L$4*$E225*VLOOKUP($C225,$C$9:$U$14,COLUMNS($C$9:T$14),0)*T$17,0))</f>
        <v/>
      </c>
      <c r="O225" s="4" t="str">
        <f>IF(VLOOKUP($C225,$C$9:$U$14,COLUMNS($C$9:U$14),0)="","",ROUND(M$4*$E225*VLOOKUP($C225,$C$9:$U$14,COLUMNS($C$9:U$14),0)*U$16,0)&amp;"～"&amp;ROUND(M$4*$E225*VLOOKUP($C225,$C$9:$U$14,COLUMNS($C$9:U$14),0)*U$17,0))</f>
        <v/>
      </c>
      <c r="P225" s="4" t="str">
        <f>IF(VLOOKUP($C225,$C$9:$U$14,COLUMNS($C$9:L$14),0)="","",ROUND(D$4*$E225*VLOOKUP($C225,$C$9:$U$14,COLUMNS($C$9:L$14),0)*L$18,0)&amp;"～"&amp;ROUND(D$4*$E225*VLOOKUP($C225,$C$9:$U$14,COLUMNS($C$9:L$14),0)*L$19,0))</f>
        <v/>
      </c>
      <c r="Q225" s="4" t="str">
        <f>IF(VLOOKUP($C225,$C$9:$U$14,COLUMNS($C$9:M$14),0)="","",ROUND(E$4*$E225*VLOOKUP($C225,$C$9:$U$14,COLUMNS($C$9:M$14),0)*M$18,0)&amp;"～"&amp;ROUND(E$4*$E225*VLOOKUP($C225,$C$9:$U$14,COLUMNS($C$9:M$14),0)*M$19,0))</f>
        <v>895～1148</v>
      </c>
      <c r="R225" s="4" t="str">
        <f>IF(VLOOKUP($C225,$C$9:$U$14,COLUMNS($C$9:N$14),0)="","",ROUND(F$4*$E225*VLOOKUP($C225,$C$9:$U$14,COLUMNS($C$9:N$14),0)*N$18,0)&amp;"～"&amp;ROUND(F$4*$E225*VLOOKUP($C225,$C$9:$U$14,COLUMNS($C$9:N$14),0)*N$19,0))</f>
        <v/>
      </c>
      <c r="S225" s="4" t="str">
        <f>IF(VLOOKUP($C225,$C$9:$U$14,COLUMNS($C$9:O$14),0)="","",ROUND(G$4*$E225*VLOOKUP($C225,$C$9:$U$14,COLUMNS($C$9:O$14),0)*O$18,0)&amp;"～"&amp;ROUND(G$4*$E225*VLOOKUP($C225,$C$9:$U$14,COLUMNS($C$9:O$14),0)*O$19,0))</f>
        <v>134～172</v>
      </c>
      <c r="T225" s="4" t="str">
        <f>IF(VLOOKUP($C225,$C$9:$U$14,COLUMNS($C$9:P$14),0)="","",ROUND(H$4*$E225*VLOOKUP($C225,$C$9:$U$14,COLUMNS($C$9:P$14),0)*P$18,0)&amp;"～"&amp;ROUND(H$4*$E225*VLOOKUP($C225,$C$9:$U$14,COLUMNS($C$9:P$14),0)*P$19,0))</f>
        <v/>
      </c>
      <c r="U225" s="4" t="str">
        <f>IF(VLOOKUP($C225,$C$9:$U$14,COLUMNS($C$9:Q$14),0)="","",ROUND(I$4*$E225*VLOOKUP($C225,$C$9:$U$14,COLUMNS($C$9:Q$14),0)*Q$18,0)&amp;"～"&amp;ROUND(I$4*$E225*VLOOKUP($C225,$C$9:$U$14,COLUMNS($C$9:Q$14),0)*Q$19,0))</f>
        <v/>
      </c>
      <c r="V225" s="4" t="str">
        <f>IF(VLOOKUP($C225,$C$9:$U$14,COLUMNS($C$9:R$14),0)="","",ROUND(J$4*$E225*VLOOKUP($C225,$C$9:$U$14,COLUMNS($C$9:R$14),0)*R$18,0)&amp;"～"&amp;ROUND(J$4*$E225*VLOOKUP($C225,$C$9:$U$14,COLUMNS($C$9:R$14),0)*R$19,0))</f>
        <v/>
      </c>
      <c r="W225" s="4" t="str">
        <f>IF(VLOOKUP($C225,$C$9:$U$14,COLUMNS($C$9:S$14),0)="","",ROUND(K$4*$E225*VLOOKUP($C225,$C$9:$U$14,COLUMNS($C$9:S$14),0)*S$18,0)&amp;"～"&amp;ROUND(K$4*$E225*VLOOKUP($C225,$C$9:$U$14,COLUMNS($C$9:S$14),0)*S$19,0))</f>
        <v/>
      </c>
      <c r="X225" s="4" t="str">
        <f>IF(VLOOKUP($C225,$C$9:$U$14,COLUMNS($C$9:T$14),0)="","",ROUND(L$4*$E225*VLOOKUP($C225,$C$9:$U$14,COLUMNS($C$9:T$14),0)*T$18,0)&amp;"～"&amp;ROUND(L$4*$E225*VLOOKUP($C225,$C$9:$U$14,COLUMNS($C$9:T$14),0)*T$19,0))</f>
        <v/>
      </c>
      <c r="Y225" s="4"/>
      <c r="Z225" s="4">
        <f t="shared" si="29"/>
        <v>804</v>
      </c>
      <c r="AA225" s="1">
        <f t="shared" si="32"/>
        <v>724</v>
      </c>
      <c r="AB225" s="1">
        <f>IF(C225&gt;2,0,ROUND(属性价值和能力评分!$F$38*一级属性!$H$17*装备属性!E225,0))</f>
        <v>0</v>
      </c>
      <c r="AC225" s="1">
        <f t="shared" si="30"/>
        <v>194</v>
      </c>
      <c r="AD225" s="1">
        <f t="shared" si="31"/>
        <v>389</v>
      </c>
    </row>
    <row r="226" spans="2:30">
      <c r="B226" s="1">
        <v>192</v>
      </c>
      <c r="C226" s="1">
        <f t="shared" si="33"/>
        <v>3</v>
      </c>
      <c r="D226" s="1">
        <f t="shared" si="34"/>
        <v>10</v>
      </c>
      <c r="E226" s="1">
        <f t="shared" si="36"/>
        <v>140</v>
      </c>
      <c r="F226" s="4" t="str">
        <f>IF(VLOOKUP($C226,$C$9:$U$14,COLUMNS($C$9:L$14),0)="","",ROUND(D$4*$E226*VLOOKUP($C226,$C$9:$U$14,COLUMNS($C$9:L$14),0)*L$16,0)&amp;"～"&amp;ROUND(D$4*$E226*VLOOKUP($C226,$C$9:$U$14,COLUMNS($C$9:L$14),0)*L$17,0))</f>
        <v/>
      </c>
      <c r="G226" s="4" t="str">
        <f>IF(VLOOKUP($C226,$C$9:$U$14,COLUMNS($C$9:M$14),0)="","",ROUND(E$4*$E226*VLOOKUP($C226,$C$9:$U$14,COLUMNS($C$9:M$14),0)*M$16,0)&amp;"～"&amp;ROUND(E$4*$E226*VLOOKUP($C226,$C$9:$U$14,COLUMNS($C$9:M$14),0)*M$17,0))</f>
        <v>804～1033</v>
      </c>
      <c r="H226" s="4" t="str">
        <f>IF(VLOOKUP($C226,$C$9:$U$14,COLUMNS($C$9:N$14),0)="","",ROUND(F$4*$E226*VLOOKUP($C226,$C$9:$U$14,COLUMNS($C$9:N$14),0)*N$16,0)&amp;"～"&amp;ROUND(F$4*$E226*VLOOKUP($C226,$C$9:$U$14,COLUMNS($C$9:N$14),0)*N$17,0))</f>
        <v/>
      </c>
      <c r="I226" s="4" t="str">
        <f>IF(VLOOKUP($C226,$C$9:$U$14,COLUMNS($C$9:O$14),0)="","",ROUND(G$4*$E226*VLOOKUP($C226,$C$9:$U$14,COLUMNS($C$9:O$14),0)*O$16,0)&amp;"～"&amp;ROUND(G$4*$E226*VLOOKUP($C226,$C$9:$U$14,COLUMNS($C$9:O$14),0)*O$17,0))</f>
        <v>121～155</v>
      </c>
      <c r="J226" s="4" t="str">
        <f>IF(VLOOKUP($C226,$C$9:$U$14,COLUMNS($C$9:P$14),0)="","",ROUND(H$4*$E226*VLOOKUP($C226,$C$9:$U$14,COLUMNS($C$9:P$14),0)*P$16,0)&amp;"～"&amp;ROUND(H$4*$E226*VLOOKUP($C226,$C$9:$U$14,COLUMNS($C$9:P$14),0)*P$17,0))</f>
        <v/>
      </c>
      <c r="K226" s="4" t="str">
        <f>IF(VLOOKUP($C226,$C$9:$U$14,COLUMNS($C$9:Q$14),0)="","",ROUND(I$4*$E226*VLOOKUP($C226,$C$9:$U$14,COLUMNS($C$9:Q$14),0)*Q$16,0)&amp;"～"&amp;ROUND(I$4*$E226*VLOOKUP($C226,$C$9:$U$14,COLUMNS($C$9:Q$14),0)*Q$17,0))</f>
        <v/>
      </c>
      <c r="L226" s="4" t="str">
        <f>IF(VLOOKUP($C226,$C$9:$U$14,COLUMNS($C$9:R$14),0)="","",ROUND(J$4*$E226*VLOOKUP($C226,$C$9:$U$14,COLUMNS($C$9:R$14),0)*R$16,0)&amp;"～"&amp;ROUND(J$4*$E226*VLOOKUP($C226,$C$9:$U$14,COLUMNS($C$9:R$14),0)*R$17,0))</f>
        <v/>
      </c>
      <c r="M226" s="4" t="str">
        <f>IF(VLOOKUP($C226,$C$9:$U$14,COLUMNS($C$9:S$14),0)="","",ROUND(K$4*$E226*VLOOKUP($C226,$C$9:$U$14,COLUMNS($C$9:S$14),0)*S$16,0)&amp;"～"&amp;ROUND(K$4*$E226*VLOOKUP($C226,$C$9:$U$14,COLUMNS($C$9:S$14),0)*S$17,0))</f>
        <v/>
      </c>
      <c r="N226" s="4" t="str">
        <f>IF(VLOOKUP($C226,$C$9:$U$14,COLUMNS($C$9:T$14),0)="","",ROUND(L$4*$E226*VLOOKUP($C226,$C$9:$U$14,COLUMNS($C$9:T$14),0)*T$16,0)&amp;"～"&amp;ROUND(L$4*$E226*VLOOKUP($C226,$C$9:$U$14,COLUMNS($C$9:T$14),0)*T$17,0))</f>
        <v/>
      </c>
      <c r="O226" s="4" t="str">
        <f>IF(VLOOKUP($C226,$C$9:$U$14,COLUMNS($C$9:U$14),0)="","",ROUND(M$4*$E226*VLOOKUP($C226,$C$9:$U$14,COLUMNS($C$9:U$14),0)*U$16,0)&amp;"～"&amp;ROUND(M$4*$E226*VLOOKUP($C226,$C$9:$U$14,COLUMNS($C$9:U$14),0)*U$17,0))</f>
        <v/>
      </c>
      <c r="P226" s="4" t="str">
        <f>IF(VLOOKUP($C226,$C$9:$U$14,COLUMNS($C$9:L$14),0)="","",ROUND(D$4*$E226*VLOOKUP($C226,$C$9:$U$14,COLUMNS($C$9:L$14),0)*L$18,0)&amp;"～"&amp;ROUND(D$4*$E226*VLOOKUP($C226,$C$9:$U$14,COLUMNS($C$9:L$14),0)*L$19,0))</f>
        <v/>
      </c>
      <c r="Q226" s="4" t="str">
        <f>IF(VLOOKUP($C226,$C$9:$U$14,COLUMNS($C$9:M$14),0)="","",ROUND(E$4*$E226*VLOOKUP($C226,$C$9:$U$14,COLUMNS($C$9:M$14),0)*M$18,0)&amp;"～"&amp;ROUND(E$4*$E226*VLOOKUP($C226,$C$9:$U$14,COLUMNS($C$9:M$14),0)*M$19,0))</f>
        <v>895～1148</v>
      </c>
      <c r="R226" s="4" t="str">
        <f>IF(VLOOKUP($C226,$C$9:$U$14,COLUMNS($C$9:N$14),0)="","",ROUND(F$4*$E226*VLOOKUP($C226,$C$9:$U$14,COLUMNS($C$9:N$14),0)*N$18,0)&amp;"～"&amp;ROUND(F$4*$E226*VLOOKUP($C226,$C$9:$U$14,COLUMNS($C$9:N$14),0)*N$19,0))</f>
        <v/>
      </c>
      <c r="S226" s="4" t="str">
        <f>IF(VLOOKUP($C226,$C$9:$U$14,COLUMNS($C$9:O$14),0)="","",ROUND(G$4*$E226*VLOOKUP($C226,$C$9:$U$14,COLUMNS($C$9:O$14),0)*O$18,0)&amp;"～"&amp;ROUND(G$4*$E226*VLOOKUP($C226,$C$9:$U$14,COLUMNS($C$9:O$14),0)*O$19,0))</f>
        <v>134～172</v>
      </c>
      <c r="T226" s="4" t="str">
        <f>IF(VLOOKUP($C226,$C$9:$U$14,COLUMNS($C$9:P$14),0)="","",ROUND(H$4*$E226*VLOOKUP($C226,$C$9:$U$14,COLUMNS($C$9:P$14),0)*P$18,0)&amp;"～"&amp;ROUND(H$4*$E226*VLOOKUP($C226,$C$9:$U$14,COLUMNS($C$9:P$14),0)*P$19,0))</f>
        <v/>
      </c>
      <c r="U226" s="4" t="str">
        <f>IF(VLOOKUP($C226,$C$9:$U$14,COLUMNS($C$9:Q$14),0)="","",ROUND(I$4*$E226*VLOOKUP($C226,$C$9:$U$14,COLUMNS($C$9:Q$14),0)*Q$18,0)&amp;"～"&amp;ROUND(I$4*$E226*VLOOKUP($C226,$C$9:$U$14,COLUMNS($C$9:Q$14),0)*Q$19,0))</f>
        <v/>
      </c>
      <c r="V226" s="4" t="str">
        <f>IF(VLOOKUP($C226,$C$9:$U$14,COLUMNS($C$9:R$14),0)="","",ROUND(J$4*$E226*VLOOKUP($C226,$C$9:$U$14,COLUMNS($C$9:R$14),0)*R$18,0)&amp;"～"&amp;ROUND(J$4*$E226*VLOOKUP($C226,$C$9:$U$14,COLUMNS($C$9:R$14),0)*R$19,0))</f>
        <v/>
      </c>
      <c r="W226" s="4" t="str">
        <f>IF(VLOOKUP($C226,$C$9:$U$14,COLUMNS($C$9:S$14),0)="","",ROUND(K$4*$E226*VLOOKUP($C226,$C$9:$U$14,COLUMNS($C$9:S$14),0)*S$18,0)&amp;"～"&amp;ROUND(K$4*$E226*VLOOKUP($C226,$C$9:$U$14,COLUMNS($C$9:S$14),0)*S$19,0))</f>
        <v/>
      </c>
      <c r="X226" s="4" t="str">
        <f>IF(VLOOKUP($C226,$C$9:$U$14,COLUMNS($C$9:T$14),0)="","",ROUND(L$4*$E226*VLOOKUP($C226,$C$9:$U$14,COLUMNS($C$9:T$14),0)*T$18,0)&amp;"～"&amp;ROUND(L$4*$E226*VLOOKUP($C226,$C$9:$U$14,COLUMNS($C$9:T$14),0)*T$19,0))</f>
        <v/>
      </c>
      <c r="Y226" s="4"/>
      <c r="Z226" s="4">
        <f t="shared" si="29"/>
        <v>804</v>
      </c>
      <c r="AA226" s="1">
        <f t="shared" si="32"/>
        <v>724</v>
      </c>
      <c r="AB226" s="1">
        <f>IF(C226&gt;2,0,ROUND(属性价值和能力评分!$F$38*一级属性!$H$17*装备属性!E226,0))</f>
        <v>0</v>
      </c>
      <c r="AC226" s="1">
        <f t="shared" si="30"/>
        <v>194</v>
      </c>
      <c r="AD226" s="1">
        <f t="shared" si="31"/>
        <v>389</v>
      </c>
    </row>
    <row r="227" spans="2:30">
      <c r="B227" s="1">
        <v>193</v>
      </c>
      <c r="C227" s="1">
        <f t="shared" si="33"/>
        <v>4</v>
      </c>
      <c r="D227" s="1">
        <f t="shared" si="34"/>
        <v>11</v>
      </c>
      <c r="E227" s="1">
        <f t="shared" si="36"/>
        <v>140</v>
      </c>
      <c r="F227" s="4" t="str">
        <f>IF(VLOOKUP($C227,$C$9:$U$14,COLUMNS($C$9:L$14),0)="","",ROUND(D$4*$E227*VLOOKUP($C227,$C$9:$U$14,COLUMNS($C$9:L$14),0)*L$16,0)&amp;"～"&amp;ROUND(D$4*$E227*VLOOKUP($C227,$C$9:$U$14,COLUMNS($C$9:L$14),0)*L$17,0))</f>
        <v/>
      </c>
      <c r="G227" s="4" t="str">
        <f>IF(VLOOKUP($C227,$C$9:$U$14,COLUMNS($C$9:M$14),0)="","",ROUND(E$4*$E227*VLOOKUP($C227,$C$9:$U$14,COLUMNS($C$9:M$14),0)*M$16,0)&amp;"～"&amp;ROUND(E$4*$E227*VLOOKUP($C227,$C$9:$U$14,COLUMNS($C$9:M$14),0)*M$17,0))</f>
        <v/>
      </c>
      <c r="H227" s="4" t="str">
        <f>IF(VLOOKUP($C227,$C$9:$U$14,COLUMNS($C$9:N$14),0)="","",ROUND(F$4*$E227*VLOOKUP($C227,$C$9:$U$14,COLUMNS($C$9:N$14),0)*N$16,0)&amp;"～"&amp;ROUND(F$4*$E227*VLOOKUP($C227,$C$9:$U$14,COLUMNS($C$9:N$14),0)*N$17,0))</f>
        <v/>
      </c>
      <c r="I227" s="4" t="str">
        <f>IF(VLOOKUP($C227,$C$9:$U$14,COLUMNS($C$9:O$14),0)="","",ROUND(G$4*$E227*VLOOKUP($C227,$C$9:$U$14,COLUMNS($C$9:O$14),0)*O$16,0)&amp;"～"&amp;ROUND(G$4*$E227*VLOOKUP($C227,$C$9:$U$14,COLUMNS($C$9:O$14),0)*O$17,0))</f>
        <v/>
      </c>
      <c r="J227" s="4" t="str">
        <f>IF(VLOOKUP($C227,$C$9:$U$14,COLUMNS($C$9:P$14),0)="","",ROUND(H$4*$E227*VLOOKUP($C227,$C$9:$U$14,COLUMNS($C$9:P$14),0)*P$16,0)&amp;"～"&amp;ROUND(H$4*$E227*VLOOKUP($C227,$C$9:$U$14,COLUMNS($C$9:P$14),0)*P$17,0))</f>
        <v>221～284</v>
      </c>
      <c r="K227" s="4" t="str">
        <f>IF(VLOOKUP($C227,$C$9:$U$14,COLUMNS($C$9:Q$14),0)="","",ROUND(I$4*$E227*VLOOKUP($C227,$C$9:$U$14,COLUMNS($C$9:Q$14),0)*Q$16,0)&amp;"～"&amp;ROUND(I$4*$E227*VLOOKUP($C227,$C$9:$U$14,COLUMNS($C$9:Q$14),0)*Q$17,0))</f>
        <v>118～151</v>
      </c>
      <c r="L227" s="4" t="str">
        <f>IF(VLOOKUP($C227,$C$9:$U$14,COLUMNS($C$9:R$14),0)="","",ROUND(J$4*$E227*VLOOKUP($C227,$C$9:$U$14,COLUMNS($C$9:R$14),0)*R$16,0)&amp;"～"&amp;ROUND(J$4*$E227*VLOOKUP($C227,$C$9:$U$14,COLUMNS($C$9:R$14),0)*R$17,0))</f>
        <v/>
      </c>
      <c r="M227" s="4" t="str">
        <f>IF(VLOOKUP($C227,$C$9:$U$14,COLUMNS($C$9:S$14),0)="","",ROUND(K$4*$E227*VLOOKUP($C227,$C$9:$U$14,COLUMNS($C$9:S$14),0)*S$16,0)&amp;"～"&amp;ROUND(K$4*$E227*VLOOKUP($C227,$C$9:$U$14,COLUMNS($C$9:S$14),0)*S$17,0))</f>
        <v/>
      </c>
      <c r="N227" s="4" t="str">
        <f>IF(VLOOKUP($C227,$C$9:$U$14,COLUMNS($C$9:T$14),0)="","",ROUND(L$4*$E227*VLOOKUP($C227,$C$9:$U$14,COLUMNS($C$9:T$14),0)*T$16,0)&amp;"～"&amp;ROUND(L$4*$E227*VLOOKUP($C227,$C$9:$U$14,COLUMNS($C$9:T$14),0)*T$17,0))</f>
        <v/>
      </c>
      <c r="O227" s="4" t="str">
        <f>IF(VLOOKUP($C227,$C$9:$U$14,COLUMNS($C$9:U$14),0)="","",ROUND(M$4*$E227*VLOOKUP($C227,$C$9:$U$14,COLUMNS($C$9:U$14),0)*U$16,0)&amp;"～"&amp;ROUND(M$4*$E227*VLOOKUP($C227,$C$9:$U$14,COLUMNS($C$9:U$14),0)*U$17,0))</f>
        <v/>
      </c>
      <c r="P227" s="4" t="str">
        <f>IF(VLOOKUP($C227,$C$9:$U$14,COLUMNS($C$9:L$14),0)="","",ROUND(D$4*$E227*VLOOKUP($C227,$C$9:$U$14,COLUMNS($C$9:L$14),0)*L$18,0)&amp;"～"&amp;ROUND(D$4*$E227*VLOOKUP($C227,$C$9:$U$14,COLUMNS($C$9:L$14),0)*L$19,0))</f>
        <v/>
      </c>
      <c r="Q227" s="4" t="str">
        <f>IF(VLOOKUP($C227,$C$9:$U$14,COLUMNS($C$9:M$14),0)="","",ROUND(E$4*$E227*VLOOKUP($C227,$C$9:$U$14,COLUMNS($C$9:M$14),0)*M$18,0)&amp;"～"&amp;ROUND(E$4*$E227*VLOOKUP($C227,$C$9:$U$14,COLUMNS($C$9:M$14),0)*M$19,0))</f>
        <v/>
      </c>
      <c r="R227" s="4" t="str">
        <f>IF(VLOOKUP($C227,$C$9:$U$14,COLUMNS($C$9:N$14),0)="","",ROUND(F$4*$E227*VLOOKUP($C227,$C$9:$U$14,COLUMNS($C$9:N$14),0)*N$18,0)&amp;"～"&amp;ROUND(F$4*$E227*VLOOKUP($C227,$C$9:$U$14,COLUMNS($C$9:N$14),0)*N$19,0))</f>
        <v/>
      </c>
      <c r="S227" s="4" t="str">
        <f>IF(VLOOKUP($C227,$C$9:$U$14,COLUMNS($C$9:O$14),0)="","",ROUND(G$4*$E227*VLOOKUP($C227,$C$9:$U$14,COLUMNS($C$9:O$14),0)*O$18,0)&amp;"～"&amp;ROUND(G$4*$E227*VLOOKUP($C227,$C$9:$U$14,COLUMNS($C$9:O$14),0)*O$19,0))</f>
        <v/>
      </c>
      <c r="T227" s="4" t="str">
        <f>IF(VLOOKUP($C227,$C$9:$U$14,COLUMNS($C$9:P$14),0)="","",ROUND(H$4*$E227*VLOOKUP($C227,$C$9:$U$14,COLUMNS($C$9:P$14),0)*P$18,0)&amp;"～"&amp;ROUND(H$4*$E227*VLOOKUP($C227,$C$9:$U$14,COLUMNS($C$9:P$14),0)*P$19,0))</f>
        <v>246～316</v>
      </c>
      <c r="U227" s="4" t="str">
        <f>IF(VLOOKUP($C227,$C$9:$U$14,COLUMNS($C$9:Q$14),0)="","",ROUND(I$4*$E227*VLOOKUP($C227,$C$9:$U$14,COLUMNS($C$9:Q$14),0)*Q$18,0)&amp;"～"&amp;ROUND(I$4*$E227*VLOOKUP($C227,$C$9:$U$14,COLUMNS($C$9:Q$14),0)*Q$19,0))</f>
        <v>131～168</v>
      </c>
      <c r="V227" s="4" t="str">
        <f>IF(VLOOKUP($C227,$C$9:$U$14,COLUMNS($C$9:R$14),0)="","",ROUND(J$4*$E227*VLOOKUP($C227,$C$9:$U$14,COLUMNS($C$9:R$14),0)*R$18,0)&amp;"～"&amp;ROUND(J$4*$E227*VLOOKUP($C227,$C$9:$U$14,COLUMNS($C$9:R$14),0)*R$19,0))</f>
        <v/>
      </c>
      <c r="W227" s="4" t="str">
        <f>IF(VLOOKUP($C227,$C$9:$U$14,COLUMNS($C$9:S$14),0)="","",ROUND(K$4*$E227*VLOOKUP($C227,$C$9:$U$14,COLUMNS($C$9:S$14),0)*S$18,0)&amp;"～"&amp;ROUND(K$4*$E227*VLOOKUP($C227,$C$9:$U$14,COLUMNS($C$9:S$14),0)*S$19,0))</f>
        <v/>
      </c>
      <c r="X227" s="4" t="str">
        <f>IF(VLOOKUP($C227,$C$9:$U$14,COLUMNS($C$9:T$14),0)="","",ROUND(L$4*$E227*VLOOKUP($C227,$C$9:$U$14,COLUMNS($C$9:T$14),0)*T$18,0)&amp;"～"&amp;ROUND(L$4*$E227*VLOOKUP($C227,$C$9:$U$14,COLUMNS($C$9:T$14),0)*T$19,0))</f>
        <v/>
      </c>
      <c r="Y227" s="4"/>
      <c r="Z227" s="4">
        <f t="shared" ref="Z227:Z242" si="37">ROUND(VLOOKUP($C227,$C$9:$W$14,21,0)*E227,0)</f>
        <v>713</v>
      </c>
      <c r="AA227" s="1">
        <f t="shared" si="32"/>
        <v>642</v>
      </c>
      <c r="AB227" s="1">
        <f>IF(C227&gt;2,0,ROUND(属性价值和能力评分!$F$38*一级属性!$H$17*装备属性!E227,0))</f>
        <v>0</v>
      </c>
      <c r="AC227" s="1">
        <f t="shared" ref="AC227:AC242" si="38">ROUND($W$9*0.15*E227,0)</f>
        <v>194</v>
      </c>
      <c r="AD227" s="1">
        <f t="shared" ref="AD227:AD242" si="39">ROUND($W$9*0.3*E227,0)</f>
        <v>389</v>
      </c>
    </row>
    <row r="228" spans="2:30">
      <c r="B228" s="1">
        <v>194</v>
      </c>
      <c r="C228" s="1">
        <f t="shared" si="33"/>
        <v>5</v>
      </c>
      <c r="D228" s="1">
        <f t="shared" si="34"/>
        <v>12</v>
      </c>
      <c r="E228" s="1">
        <f t="shared" si="36"/>
        <v>140</v>
      </c>
      <c r="F228" s="4" t="str">
        <f>IF(VLOOKUP($C228,$C$9:$U$14,COLUMNS($C$9:L$14),0)="","",ROUND(D$4*$E228*VLOOKUP($C228,$C$9:$U$14,COLUMNS($C$9:L$14),0)*L$16,0)&amp;"～"&amp;ROUND(D$4*$E228*VLOOKUP($C228,$C$9:$U$14,COLUMNS($C$9:L$14),0)*L$17,0))</f>
        <v>964～1240</v>
      </c>
      <c r="G228" s="4" t="str">
        <f>IF(VLOOKUP($C228,$C$9:$U$14,COLUMNS($C$9:M$14),0)="","",ROUND(E$4*$E228*VLOOKUP($C228,$C$9:$U$14,COLUMNS($C$9:M$14),0)*M$16,0)&amp;"～"&amp;ROUND(E$4*$E228*VLOOKUP($C228,$C$9:$U$14,COLUMNS($C$9:M$14),0)*M$17,0))</f>
        <v/>
      </c>
      <c r="H228" s="4" t="str">
        <f>IF(VLOOKUP($C228,$C$9:$U$14,COLUMNS($C$9:N$14),0)="","",ROUND(F$4*$E228*VLOOKUP($C228,$C$9:$U$14,COLUMNS($C$9:N$14),0)*N$16,0)&amp;"～"&amp;ROUND(F$4*$E228*VLOOKUP($C228,$C$9:$U$14,COLUMNS($C$9:N$14),0)*N$17,0))</f>
        <v/>
      </c>
      <c r="I228" s="4" t="str">
        <f>IF(VLOOKUP($C228,$C$9:$U$14,COLUMNS($C$9:O$14),0)="","",ROUND(G$4*$E228*VLOOKUP($C228,$C$9:$U$14,COLUMNS($C$9:O$14),0)*O$16,0)&amp;"～"&amp;ROUND(G$4*$E228*VLOOKUP($C228,$C$9:$U$14,COLUMNS($C$9:O$14),0)*O$17,0))</f>
        <v>80～103</v>
      </c>
      <c r="J228" s="4" t="str">
        <f>IF(VLOOKUP($C228,$C$9:$U$14,COLUMNS($C$9:P$14),0)="","",ROUND(H$4*$E228*VLOOKUP($C228,$C$9:$U$14,COLUMNS($C$9:P$14),0)*P$16,0)&amp;"～"&amp;ROUND(H$4*$E228*VLOOKUP($C228,$C$9:$U$14,COLUMNS($C$9:P$14),0)*P$17,0))</f>
        <v/>
      </c>
      <c r="K228" s="4" t="str">
        <f>IF(VLOOKUP($C228,$C$9:$U$14,COLUMNS($C$9:Q$14),0)="","",ROUND(I$4*$E228*VLOOKUP($C228,$C$9:$U$14,COLUMNS($C$9:Q$14),0)*Q$16,0)&amp;"～"&amp;ROUND(I$4*$E228*VLOOKUP($C228,$C$9:$U$14,COLUMNS($C$9:Q$14),0)*Q$17,0))</f>
        <v/>
      </c>
      <c r="L228" s="4" t="str">
        <f>IF(VLOOKUP($C228,$C$9:$U$14,COLUMNS($C$9:R$14),0)="","",ROUND(J$4*$E228*VLOOKUP($C228,$C$9:$U$14,COLUMNS($C$9:R$14),0)*R$16,0)&amp;"～"&amp;ROUND(J$4*$E228*VLOOKUP($C228,$C$9:$U$14,COLUMNS($C$9:R$14),0)*R$17,0))</f>
        <v/>
      </c>
      <c r="M228" s="4" t="str">
        <f>IF(VLOOKUP($C228,$C$9:$U$14,COLUMNS($C$9:S$14),0)="","",ROUND(K$4*$E228*VLOOKUP($C228,$C$9:$U$14,COLUMNS($C$9:S$14),0)*S$16,0)&amp;"～"&amp;ROUND(K$4*$E228*VLOOKUP($C228,$C$9:$U$14,COLUMNS($C$9:S$14),0)*S$17,0))</f>
        <v/>
      </c>
      <c r="N228" s="4" t="str">
        <f>IF(VLOOKUP($C228,$C$9:$U$14,COLUMNS($C$9:T$14),0)="","",ROUND(L$4*$E228*VLOOKUP($C228,$C$9:$U$14,COLUMNS($C$9:T$14),0)*T$16,0)&amp;"～"&amp;ROUND(L$4*$E228*VLOOKUP($C228,$C$9:$U$14,COLUMNS($C$9:T$14),0)*T$17,0))</f>
        <v/>
      </c>
      <c r="O228" s="4" t="str">
        <f>IF(VLOOKUP($C228,$C$9:$U$14,COLUMNS($C$9:U$14),0)="","",ROUND(M$4*$E228*VLOOKUP($C228,$C$9:$U$14,COLUMNS($C$9:U$14),0)*U$16,0)&amp;"～"&amp;ROUND(M$4*$E228*VLOOKUP($C228,$C$9:$U$14,COLUMNS($C$9:U$14),0)*U$17,0))</f>
        <v/>
      </c>
      <c r="P228" s="4" t="str">
        <f>IF(VLOOKUP($C228,$C$9:$U$14,COLUMNS($C$9:L$14),0)="","",ROUND(D$4*$E228*VLOOKUP($C228,$C$9:$U$14,COLUMNS($C$9:L$14),0)*L$18,0)&amp;"～"&amp;ROUND(D$4*$E228*VLOOKUP($C228,$C$9:$U$14,COLUMNS($C$9:L$14),0)*L$19,0))</f>
        <v>1075～1378</v>
      </c>
      <c r="Q228" s="4" t="str">
        <f>IF(VLOOKUP($C228,$C$9:$U$14,COLUMNS($C$9:M$14),0)="","",ROUND(E$4*$E228*VLOOKUP($C228,$C$9:$U$14,COLUMNS($C$9:M$14),0)*M$18,0)&amp;"～"&amp;ROUND(E$4*$E228*VLOOKUP($C228,$C$9:$U$14,COLUMNS($C$9:M$14),0)*M$19,0))</f>
        <v/>
      </c>
      <c r="R228" s="4" t="str">
        <f>IF(VLOOKUP($C228,$C$9:$U$14,COLUMNS($C$9:N$14),0)="","",ROUND(F$4*$E228*VLOOKUP($C228,$C$9:$U$14,COLUMNS($C$9:N$14),0)*N$18,0)&amp;"～"&amp;ROUND(F$4*$E228*VLOOKUP($C228,$C$9:$U$14,COLUMNS($C$9:N$14),0)*N$19,0))</f>
        <v/>
      </c>
      <c r="S228" s="4" t="str">
        <f>IF(VLOOKUP($C228,$C$9:$U$14,COLUMNS($C$9:O$14),0)="","",ROUND(G$4*$E228*VLOOKUP($C228,$C$9:$U$14,COLUMNS($C$9:O$14),0)*O$18,0)&amp;"～"&amp;ROUND(G$4*$E228*VLOOKUP($C228,$C$9:$U$14,COLUMNS($C$9:O$14),0)*O$19,0))</f>
        <v>90～115</v>
      </c>
      <c r="T228" s="4" t="str">
        <f>IF(VLOOKUP($C228,$C$9:$U$14,COLUMNS($C$9:P$14),0)="","",ROUND(H$4*$E228*VLOOKUP($C228,$C$9:$U$14,COLUMNS($C$9:P$14),0)*P$18,0)&amp;"～"&amp;ROUND(H$4*$E228*VLOOKUP($C228,$C$9:$U$14,COLUMNS($C$9:P$14),0)*P$19,0))</f>
        <v/>
      </c>
      <c r="U228" s="4" t="str">
        <f>IF(VLOOKUP($C228,$C$9:$U$14,COLUMNS($C$9:Q$14),0)="","",ROUND(I$4*$E228*VLOOKUP($C228,$C$9:$U$14,COLUMNS($C$9:Q$14),0)*Q$18,0)&amp;"～"&amp;ROUND(I$4*$E228*VLOOKUP($C228,$C$9:$U$14,COLUMNS($C$9:Q$14),0)*Q$19,0))</f>
        <v/>
      </c>
      <c r="V228" s="4" t="str">
        <f>IF(VLOOKUP($C228,$C$9:$U$14,COLUMNS($C$9:R$14),0)="","",ROUND(J$4*$E228*VLOOKUP($C228,$C$9:$U$14,COLUMNS($C$9:R$14),0)*R$18,0)&amp;"～"&amp;ROUND(J$4*$E228*VLOOKUP($C228,$C$9:$U$14,COLUMNS($C$9:R$14),0)*R$19,0))</f>
        <v/>
      </c>
      <c r="W228" s="4" t="str">
        <f>IF(VLOOKUP($C228,$C$9:$U$14,COLUMNS($C$9:S$14),0)="","",ROUND(K$4*$E228*VLOOKUP($C228,$C$9:$U$14,COLUMNS($C$9:S$14),0)*S$18,0)&amp;"～"&amp;ROUND(K$4*$E228*VLOOKUP($C228,$C$9:$U$14,COLUMNS($C$9:S$14),0)*S$19,0))</f>
        <v/>
      </c>
      <c r="X228" s="4" t="str">
        <f>IF(VLOOKUP($C228,$C$9:$U$14,COLUMNS($C$9:T$14),0)="","",ROUND(L$4*$E228*VLOOKUP($C228,$C$9:$U$14,COLUMNS($C$9:T$14),0)*T$18,0)&amp;"～"&amp;ROUND(L$4*$E228*VLOOKUP($C228,$C$9:$U$14,COLUMNS($C$9:T$14),0)*T$19,0))</f>
        <v/>
      </c>
      <c r="Y228" s="4"/>
      <c r="Z228" s="4">
        <f t="shared" si="37"/>
        <v>699</v>
      </c>
      <c r="AA228" s="1">
        <f t="shared" ref="AA228:AA242" si="40">ROUND(Z228*0.9,0)</f>
        <v>629</v>
      </c>
      <c r="AB228" s="1">
        <f>IF(C228&gt;2,0,ROUND(属性价值和能力评分!$F$38*一级属性!$H$17*装备属性!E228,0))</f>
        <v>0</v>
      </c>
      <c r="AC228" s="1">
        <f t="shared" si="38"/>
        <v>194</v>
      </c>
      <c r="AD228" s="1">
        <f t="shared" si="39"/>
        <v>389</v>
      </c>
    </row>
    <row r="229" spans="2:30">
      <c r="B229" s="1">
        <v>195</v>
      </c>
      <c r="C229" s="1">
        <f t="shared" si="33"/>
        <v>6</v>
      </c>
      <c r="D229" s="1">
        <f t="shared" si="34"/>
        <v>13</v>
      </c>
      <c r="E229" s="1">
        <f t="shared" si="36"/>
        <v>140</v>
      </c>
      <c r="F229" s="4" t="str">
        <f>IF(VLOOKUP($C229,$C$9:$U$14,COLUMNS($C$9:L$14),0)="","",ROUND(D$4*$E229*VLOOKUP($C229,$C$9:$U$14,COLUMNS($C$9:L$14),0)*L$16,0)&amp;"～"&amp;ROUND(D$4*$E229*VLOOKUP($C229,$C$9:$U$14,COLUMNS($C$9:L$14),0)*L$17,0))</f>
        <v/>
      </c>
      <c r="G229" s="4" t="str">
        <f>IF(VLOOKUP($C229,$C$9:$U$14,COLUMNS($C$9:M$14),0)="","",ROUND(E$4*$E229*VLOOKUP($C229,$C$9:$U$14,COLUMNS($C$9:M$14),0)*M$16,0)&amp;"～"&amp;ROUND(E$4*$E229*VLOOKUP($C229,$C$9:$U$14,COLUMNS($C$9:M$14),0)*M$17,0))</f>
        <v/>
      </c>
      <c r="H229" s="4" t="str">
        <f>IF(VLOOKUP($C229,$C$9:$U$14,COLUMNS($C$9:N$14),0)="","",ROUND(F$4*$E229*VLOOKUP($C229,$C$9:$U$14,COLUMNS($C$9:N$14),0)*N$16,0)&amp;"～"&amp;ROUND(F$4*$E229*VLOOKUP($C229,$C$9:$U$14,COLUMNS($C$9:N$14),0)*N$17,0))</f>
        <v/>
      </c>
      <c r="I229" s="4" t="str">
        <f>IF(VLOOKUP($C229,$C$9:$U$14,COLUMNS($C$9:O$14),0)="","",ROUND(G$4*$E229*VLOOKUP($C229,$C$9:$U$14,COLUMNS($C$9:O$14),0)*O$16,0)&amp;"～"&amp;ROUND(G$4*$E229*VLOOKUP($C229,$C$9:$U$14,COLUMNS($C$9:O$14),0)*O$17,0))</f>
        <v/>
      </c>
      <c r="J229" s="4" t="str">
        <f>IF(VLOOKUP($C229,$C$9:$U$14,COLUMNS($C$9:P$14),0)="","",ROUND(H$4*$E229*VLOOKUP($C229,$C$9:$U$14,COLUMNS($C$9:P$14),0)*P$16,0)&amp;"～"&amp;ROUND(H$4*$E229*VLOOKUP($C229,$C$9:$U$14,COLUMNS($C$9:P$14),0)*P$17,0))</f>
        <v/>
      </c>
      <c r="K229" s="4" t="str">
        <f>IF(VLOOKUP($C229,$C$9:$U$14,COLUMNS($C$9:Q$14),0)="","",ROUND(I$4*$E229*VLOOKUP($C229,$C$9:$U$14,COLUMNS($C$9:Q$14),0)*Q$16,0)&amp;"～"&amp;ROUND(I$4*$E229*VLOOKUP($C229,$C$9:$U$14,COLUMNS($C$9:Q$14),0)*Q$17,0))</f>
        <v>118～151</v>
      </c>
      <c r="L229" s="4" t="str">
        <f>IF(VLOOKUP($C229,$C$9:$U$14,COLUMNS($C$9:R$14),0)="","",ROUND(J$4*$E229*VLOOKUP($C229,$C$9:$U$14,COLUMNS($C$9:R$14),0)*R$16,0)&amp;"～"&amp;ROUND(J$4*$E229*VLOOKUP($C229,$C$9:$U$14,COLUMNS($C$9:R$14),0)*R$17,0))</f>
        <v>91～164</v>
      </c>
      <c r="M229" s="4" t="str">
        <f>IF(VLOOKUP($C229,$C$9:$U$14,COLUMNS($C$9:S$14),0)="","",ROUND(K$4*$E229*VLOOKUP($C229,$C$9:$U$14,COLUMNS($C$9:S$14),0)*S$16,0)&amp;"～"&amp;ROUND(K$4*$E229*VLOOKUP($C229,$C$9:$U$14,COLUMNS($C$9:S$14),0)*S$17,0))</f>
        <v/>
      </c>
      <c r="N229" s="4" t="str">
        <f>IF(VLOOKUP($C229,$C$9:$U$14,COLUMNS($C$9:T$14),0)="","",ROUND(L$4*$E229*VLOOKUP($C229,$C$9:$U$14,COLUMNS($C$9:T$14),0)*T$16,0)&amp;"～"&amp;ROUND(L$4*$E229*VLOOKUP($C229,$C$9:$U$14,COLUMNS($C$9:T$14),0)*T$17,0))</f>
        <v/>
      </c>
      <c r="O229" s="4" t="str">
        <f>IF(VLOOKUP($C229,$C$9:$U$14,COLUMNS($C$9:U$14),0)="","",ROUND(M$4*$E229*VLOOKUP($C229,$C$9:$U$14,COLUMNS($C$9:U$14),0)*U$16,0)&amp;"～"&amp;ROUND(M$4*$E229*VLOOKUP($C229,$C$9:$U$14,COLUMNS($C$9:U$14),0)*U$17,0))</f>
        <v/>
      </c>
      <c r="P229" s="4" t="str">
        <f>IF(VLOOKUP($C229,$C$9:$U$14,COLUMNS($C$9:L$14),0)="","",ROUND(D$4*$E229*VLOOKUP($C229,$C$9:$U$14,COLUMNS($C$9:L$14),0)*L$18,0)&amp;"～"&amp;ROUND(D$4*$E229*VLOOKUP($C229,$C$9:$U$14,COLUMNS($C$9:L$14),0)*L$19,0))</f>
        <v/>
      </c>
      <c r="Q229" s="4" t="str">
        <f>IF(VLOOKUP($C229,$C$9:$U$14,COLUMNS($C$9:M$14),0)="","",ROUND(E$4*$E229*VLOOKUP($C229,$C$9:$U$14,COLUMNS($C$9:M$14),0)*M$18,0)&amp;"～"&amp;ROUND(E$4*$E229*VLOOKUP($C229,$C$9:$U$14,COLUMNS($C$9:M$14),0)*M$19,0))</f>
        <v/>
      </c>
      <c r="R229" s="4" t="str">
        <f>IF(VLOOKUP($C229,$C$9:$U$14,COLUMNS($C$9:N$14),0)="","",ROUND(F$4*$E229*VLOOKUP($C229,$C$9:$U$14,COLUMNS($C$9:N$14),0)*N$18,0)&amp;"～"&amp;ROUND(F$4*$E229*VLOOKUP($C229,$C$9:$U$14,COLUMNS($C$9:N$14),0)*N$19,0))</f>
        <v/>
      </c>
      <c r="S229" s="4" t="str">
        <f>IF(VLOOKUP($C229,$C$9:$U$14,COLUMNS($C$9:O$14),0)="","",ROUND(G$4*$E229*VLOOKUP($C229,$C$9:$U$14,COLUMNS($C$9:O$14),0)*O$18,0)&amp;"～"&amp;ROUND(G$4*$E229*VLOOKUP($C229,$C$9:$U$14,COLUMNS($C$9:O$14),0)*O$19,0))</f>
        <v/>
      </c>
      <c r="T229" s="4" t="str">
        <f>IF(VLOOKUP($C229,$C$9:$U$14,COLUMNS($C$9:P$14),0)="","",ROUND(H$4*$E229*VLOOKUP($C229,$C$9:$U$14,COLUMNS($C$9:P$14),0)*P$18,0)&amp;"～"&amp;ROUND(H$4*$E229*VLOOKUP($C229,$C$9:$U$14,COLUMNS($C$9:P$14),0)*P$19,0))</f>
        <v/>
      </c>
      <c r="U229" s="4" t="str">
        <f>IF(VLOOKUP($C229,$C$9:$U$14,COLUMNS($C$9:Q$14),0)="","",ROUND(I$4*$E229*VLOOKUP($C229,$C$9:$U$14,COLUMNS($C$9:Q$14),0)*Q$18,0)&amp;"～"&amp;ROUND(I$4*$E229*VLOOKUP($C229,$C$9:$U$14,COLUMNS($C$9:Q$14),0)*Q$19,0))</f>
        <v>131～168</v>
      </c>
      <c r="V229" s="4" t="str">
        <f>IF(VLOOKUP($C229,$C$9:$U$14,COLUMNS($C$9:R$14),0)="","",ROUND(J$4*$E229*VLOOKUP($C229,$C$9:$U$14,COLUMNS($C$9:R$14),0)*R$18,0)&amp;"～"&amp;ROUND(J$4*$E229*VLOOKUP($C229,$C$9:$U$14,COLUMNS($C$9:R$14),0)*R$19,0))</f>
        <v>100～182</v>
      </c>
      <c r="W229" s="4" t="str">
        <f>IF(VLOOKUP($C229,$C$9:$U$14,COLUMNS($C$9:S$14),0)="","",ROUND(K$4*$E229*VLOOKUP($C229,$C$9:$U$14,COLUMNS($C$9:S$14),0)*S$18,0)&amp;"～"&amp;ROUND(K$4*$E229*VLOOKUP($C229,$C$9:$U$14,COLUMNS($C$9:S$14),0)*S$19,0))</f>
        <v/>
      </c>
      <c r="X229" s="4" t="str">
        <f>IF(VLOOKUP($C229,$C$9:$U$14,COLUMNS($C$9:T$14),0)="","",ROUND(L$4*$E229*VLOOKUP($C229,$C$9:$U$14,COLUMNS($C$9:T$14),0)*T$18,0)&amp;"～"&amp;ROUND(L$4*$E229*VLOOKUP($C229,$C$9:$U$14,COLUMNS($C$9:T$14),0)*T$19,0))</f>
        <v/>
      </c>
      <c r="Y229" s="4"/>
      <c r="Z229" s="4">
        <f t="shared" si="37"/>
        <v>741</v>
      </c>
      <c r="AA229" s="1">
        <f t="shared" si="40"/>
        <v>667</v>
      </c>
      <c r="AB229" s="1">
        <f>IF(C229&gt;2,0,ROUND(属性价值和能力评分!$F$38*一级属性!$H$17*装备属性!E229,0))</f>
        <v>0</v>
      </c>
      <c r="AC229" s="1">
        <f t="shared" si="38"/>
        <v>194</v>
      </c>
      <c r="AD229" s="1">
        <f t="shared" si="39"/>
        <v>389</v>
      </c>
    </row>
    <row r="230" spans="2:30">
      <c r="B230" s="1">
        <v>196</v>
      </c>
      <c r="C230" s="1">
        <f t="shared" si="33"/>
        <v>1</v>
      </c>
      <c r="D230" s="1">
        <f t="shared" si="34"/>
        <v>1</v>
      </c>
      <c r="E230" s="1">
        <f>E217+10</f>
        <v>150</v>
      </c>
      <c r="F230" s="4" t="str">
        <f>IF(VLOOKUP($C230,$C$9:$U$14,COLUMNS($C$9:L$14),0)="","",ROUND(D$4*$E230*VLOOKUP($C230,$C$9:$U$14,COLUMNS($C$9:L$14),0)*L$16,0)&amp;"～"&amp;ROUND(D$4*$E230*VLOOKUP($C230,$C$9:$U$14,COLUMNS($C$9:L$14),0)*L$17,0))</f>
        <v/>
      </c>
      <c r="G230" s="4" t="str">
        <f>IF(VLOOKUP($C230,$C$9:$U$14,COLUMNS($C$9:M$14),0)="","",ROUND(E$4*$E230*VLOOKUP($C230,$C$9:$U$14,COLUMNS($C$9:M$14),0)*M$16,0)&amp;"～"&amp;ROUND(E$4*$E230*VLOOKUP($C230,$C$9:$U$14,COLUMNS($C$9:M$14),0)*M$17,0))</f>
        <v/>
      </c>
      <c r="H230" s="4" t="str">
        <f>IF(VLOOKUP($C230,$C$9:$U$14,COLUMNS($C$9:N$14),0)="","",ROUND(F$4*$E230*VLOOKUP($C230,$C$9:$U$14,COLUMNS($C$9:N$14),0)*N$16,0)&amp;"～"&amp;ROUND(F$4*$E230*VLOOKUP($C230,$C$9:$U$14,COLUMNS($C$9:N$14),0)*N$17,0))</f>
        <v>861～1107</v>
      </c>
      <c r="I230" s="4" t="str">
        <f>IF(VLOOKUP($C230,$C$9:$U$14,COLUMNS($C$9:O$14),0)="","",ROUND(G$4*$E230*VLOOKUP($C230,$C$9:$U$14,COLUMNS($C$9:O$14),0)*O$16,0)&amp;"～"&amp;ROUND(G$4*$E230*VLOOKUP($C230,$C$9:$U$14,COLUMNS($C$9:O$14),0)*O$17,0))</f>
        <v/>
      </c>
      <c r="J230" s="4" t="str">
        <f>IF(VLOOKUP($C230,$C$9:$U$14,COLUMNS($C$9:P$14),0)="","",ROUND(H$4*$E230*VLOOKUP($C230,$C$9:$U$14,COLUMNS($C$9:P$14),0)*P$16,0)&amp;"～"&amp;ROUND(H$4*$E230*VLOOKUP($C230,$C$9:$U$14,COLUMNS($C$9:P$14),0)*P$17,0))</f>
        <v>194～249</v>
      </c>
      <c r="K230" s="4" t="str">
        <f>IF(VLOOKUP($C230,$C$9:$U$14,COLUMNS($C$9:Q$14),0)="","",ROUND(I$4*$E230*VLOOKUP($C230,$C$9:$U$14,COLUMNS($C$9:Q$14),0)*Q$16,0)&amp;"～"&amp;ROUND(I$4*$E230*VLOOKUP($C230,$C$9:$U$14,COLUMNS($C$9:Q$14),0)*Q$17,0))</f>
        <v/>
      </c>
      <c r="L230" s="4" t="str">
        <f>IF(VLOOKUP($C230,$C$9:$U$14,COLUMNS($C$9:R$14),0)="","",ROUND(J$4*$E230*VLOOKUP($C230,$C$9:$U$14,COLUMNS($C$9:R$14),0)*R$16,0)&amp;"～"&amp;ROUND(J$4*$E230*VLOOKUP($C230,$C$9:$U$14,COLUMNS($C$9:R$14),0)*R$17,0))</f>
        <v/>
      </c>
      <c r="M230" s="4" t="str">
        <f>IF(VLOOKUP($C230,$C$9:$U$14,COLUMNS($C$9:S$14),0)="","",ROUND(K$4*$E230*VLOOKUP($C230,$C$9:$U$14,COLUMNS($C$9:S$14),0)*S$16,0)&amp;"～"&amp;ROUND(K$4*$E230*VLOOKUP($C230,$C$9:$U$14,COLUMNS($C$9:S$14),0)*S$17,0))</f>
        <v>225～405</v>
      </c>
      <c r="N230" s="4" t="str">
        <f>IF(VLOOKUP($C230,$C$9:$U$14,COLUMNS($C$9:T$14),0)="","",ROUND(L$4*$E230*VLOOKUP($C230,$C$9:$U$14,COLUMNS($C$9:T$14),0)*T$16,0)&amp;"～"&amp;ROUND(L$4*$E230*VLOOKUP($C230,$C$9:$U$14,COLUMNS($C$9:T$14),0)*T$17,0))</f>
        <v/>
      </c>
      <c r="O230" s="4" t="str">
        <f>IF(VLOOKUP($C230,$C$9:$U$14,COLUMNS($C$9:U$14),0)="","",ROUND(M$4*$E230*VLOOKUP($C230,$C$9:$U$14,COLUMNS($C$9:U$14),0)*U$16,0)&amp;"～"&amp;ROUND(M$4*$E230*VLOOKUP($C230,$C$9:$U$14,COLUMNS($C$9:U$14),0)*U$17,0))</f>
        <v/>
      </c>
      <c r="P230" s="4" t="str">
        <f>IF(VLOOKUP($C230,$C$9:$U$14,COLUMNS($C$9:L$14),0)="","",ROUND(D$4*$E230*VLOOKUP($C230,$C$9:$U$14,COLUMNS($C$9:L$14),0)*L$18,0)&amp;"～"&amp;ROUND(D$4*$E230*VLOOKUP($C230,$C$9:$U$14,COLUMNS($C$9:L$14),0)*L$19,0))</f>
        <v/>
      </c>
      <c r="Q230" s="4" t="str">
        <f>IF(VLOOKUP($C230,$C$9:$U$14,COLUMNS($C$9:M$14),0)="","",ROUND(E$4*$E230*VLOOKUP($C230,$C$9:$U$14,COLUMNS($C$9:M$14),0)*M$18,0)&amp;"～"&amp;ROUND(E$4*$E230*VLOOKUP($C230,$C$9:$U$14,COLUMNS($C$9:M$14),0)*M$19,0))</f>
        <v/>
      </c>
      <c r="R230" s="4" t="str">
        <f>IF(VLOOKUP($C230,$C$9:$U$14,COLUMNS($C$9:N$14),0)="","",ROUND(F$4*$E230*VLOOKUP($C230,$C$9:$U$14,COLUMNS($C$9:N$14),0)*N$18,0)&amp;"～"&amp;ROUND(F$4*$E230*VLOOKUP($C230,$C$9:$U$14,COLUMNS($C$9:N$14),0)*N$19,0))</f>
        <v>959～1230</v>
      </c>
      <c r="S230" s="4" t="str">
        <f>IF(VLOOKUP($C230,$C$9:$U$14,COLUMNS($C$9:O$14),0)="","",ROUND(G$4*$E230*VLOOKUP($C230,$C$9:$U$14,COLUMNS($C$9:O$14),0)*O$18,0)&amp;"～"&amp;ROUND(G$4*$E230*VLOOKUP($C230,$C$9:$U$14,COLUMNS($C$9:O$14),0)*O$19,0))</f>
        <v/>
      </c>
      <c r="T230" s="4" t="str">
        <f>IF(VLOOKUP($C230,$C$9:$U$14,COLUMNS($C$9:P$14),0)="","",ROUND(H$4*$E230*VLOOKUP($C230,$C$9:$U$14,COLUMNS($C$9:P$14),0)*P$18,0)&amp;"～"&amp;ROUND(H$4*$E230*VLOOKUP($C230,$C$9:$U$14,COLUMNS($C$9:P$14),0)*P$19,0))</f>
        <v>216～277</v>
      </c>
      <c r="U230" s="4" t="str">
        <f>IF(VLOOKUP($C230,$C$9:$U$14,COLUMNS($C$9:Q$14),0)="","",ROUND(I$4*$E230*VLOOKUP($C230,$C$9:$U$14,COLUMNS($C$9:Q$14),0)*Q$18,0)&amp;"～"&amp;ROUND(I$4*$E230*VLOOKUP($C230,$C$9:$U$14,COLUMNS($C$9:Q$14),0)*Q$19,0))</f>
        <v/>
      </c>
      <c r="V230" s="4" t="str">
        <f>IF(VLOOKUP($C230,$C$9:$U$14,COLUMNS($C$9:R$14),0)="","",ROUND(J$4*$E230*VLOOKUP($C230,$C$9:$U$14,COLUMNS($C$9:R$14),0)*R$18,0)&amp;"～"&amp;ROUND(J$4*$E230*VLOOKUP($C230,$C$9:$U$14,COLUMNS($C$9:R$14),0)*R$19,0))</f>
        <v/>
      </c>
      <c r="W230" s="4" t="str">
        <f>IF(VLOOKUP($C230,$C$9:$U$14,COLUMNS($C$9:S$14),0)="","",ROUND(K$4*$E230*VLOOKUP($C230,$C$9:$U$14,COLUMNS($C$9:S$14),0)*S$18,0)&amp;"～"&amp;ROUND(K$4*$E230*VLOOKUP($C230,$C$9:$U$14,COLUMNS($C$9:S$14),0)*S$19,0))</f>
        <v>248～450</v>
      </c>
      <c r="X230" s="4" t="str">
        <f>IF(VLOOKUP($C230,$C$9:$U$14,COLUMNS($C$9:T$14),0)="","",ROUND(L$4*$E230*VLOOKUP($C230,$C$9:$U$14,COLUMNS($C$9:T$14),0)*T$18,0)&amp;"～"&amp;ROUND(L$4*$E230*VLOOKUP($C230,$C$9:$U$14,COLUMNS($C$9:T$14),0)*T$19,0))</f>
        <v/>
      </c>
      <c r="Y230" s="4"/>
      <c r="Z230" s="4">
        <f t="shared" si="37"/>
        <v>1389</v>
      </c>
      <c r="AA230" s="1">
        <f t="shared" si="40"/>
        <v>1250</v>
      </c>
      <c r="AB230" s="1">
        <f>IF(C230&gt;2,0,ROUND(属性价值和能力评分!$F$38*一级属性!$H$17*装备属性!E230,0))</f>
        <v>788</v>
      </c>
      <c r="AC230" s="1">
        <f t="shared" si="38"/>
        <v>208</v>
      </c>
      <c r="AD230" s="1">
        <f t="shared" si="39"/>
        <v>417</v>
      </c>
    </row>
    <row r="231" spans="2:30">
      <c r="B231" s="1">
        <v>197</v>
      </c>
      <c r="C231" s="1">
        <f t="shared" si="33"/>
        <v>1</v>
      </c>
      <c r="D231" s="1">
        <f t="shared" si="34"/>
        <v>2</v>
      </c>
      <c r="E231" s="1">
        <f t="shared" ref="E231:E242" si="41">E218+10</f>
        <v>150</v>
      </c>
      <c r="F231" s="4" t="str">
        <f>IF(VLOOKUP($C231,$C$9:$U$14,COLUMNS($C$9:L$14),0)="","",ROUND(D$4*$E231*VLOOKUP($C231,$C$9:$U$14,COLUMNS($C$9:L$14),0)*L$16,0)&amp;"～"&amp;ROUND(D$4*$E231*VLOOKUP($C231,$C$9:$U$14,COLUMNS($C$9:L$14),0)*L$17,0))</f>
        <v/>
      </c>
      <c r="G231" s="4" t="str">
        <f>IF(VLOOKUP($C231,$C$9:$U$14,COLUMNS($C$9:M$14),0)="","",ROUND(E$4*$E231*VLOOKUP($C231,$C$9:$U$14,COLUMNS($C$9:M$14),0)*M$16,0)&amp;"～"&amp;ROUND(E$4*$E231*VLOOKUP($C231,$C$9:$U$14,COLUMNS($C$9:M$14),0)*M$17,0))</f>
        <v/>
      </c>
      <c r="H231" s="4" t="str">
        <f>IF(VLOOKUP($C231,$C$9:$U$14,COLUMNS($C$9:N$14),0)="","",ROUND(F$4*$E231*VLOOKUP($C231,$C$9:$U$14,COLUMNS($C$9:N$14),0)*N$16,0)&amp;"～"&amp;ROUND(F$4*$E231*VLOOKUP($C231,$C$9:$U$14,COLUMNS($C$9:N$14),0)*N$17,0))</f>
        <v>861～1107</v>
      </c>
      <c r="I231" s="4" t="str">
        <f>IF(VLOOKUP($C231,$C$9:$U$14,COLUMNS($C$9:O$14),0)="","",ROUND(G$4*$E231*VLOOKUP($C231,$C$9:$U$14,COLUMNS($C$9:O$14),0)*O$16,0)&amp;"～"&amp;ROUND(G$4*$E231*VLOOKUP($C231,$C$9:$U$14,COLUMNS($C$9:O$14),0)*O$17,0))</f>
        <v/>
      </c>
      <c r="J231" s="4" t="str">
        <f>IF(VLOOKUP($C231,$C$9:$U$14,COLUMNS($C$9:P$14),0)="","",ROUND(H$4*$E231*VLOOKUP($C231,$C$9:$U$14,COLUMNS($C$9:P$14),0)*P$16,0)&amp;"～"&amp;ROUND(H$4*$E231*VLOOKUP($C231,$C$9:$U$14,COLUMNS($C$9:P$14),0)*P$17,0))</f>
        <v>194～249</v>
      </c>
      <c r="K231" s="4" t="str">
        <f>IF(VLOOKUP($C231,$C$9:$U$14,COLUMNS($C$9:Q$14),0)="","",ROUND(I$4*$E231*VLOOKUP($C231,$C$9:$U$14,COLUMNS($C$9:Q$14),0)*Q$16,0)&amp;"～"&amp;ROUND(I$4*$E231*VLOOKUP($C231,$C$9:$U$14,COLUMNS($C$9:Q$14),0)*Q$17,0))</f>
        <v/>
      </c>
      <c r="L231" s="4" t="str">
        <f>IF(VLOOKUP($C231,$C$9:$U$14,COLUMNS($C$9:R$14),0)="","",ROUND(J$4*$E231*VLOOKUP($C231,$C$9:$U$14,COLUMNS($C$9:R$14),0)*R$16,0)&amp;"～"&amp;ROUND(J$4*$E231*VLOOKUP($C231,$C$9:$U$14,COLUMNS($C$9:R$14),0)*R$17,0))</f>
        <v/>
      </c>
      <c r="M231" s="4" t="str">
        <f>IF(VLOOKUP($C231,$C$9:$U$14,COLUMNS($C$9:S$14),0)="","",ROUND(K$4*$E231*VLOOKUP($C231,$C$9:$U$14,COLUMNS($C$9:S$14),0)*S$16,0)&amp;"～"&amp;ROUND(K$4*$E231*VLOOKUP($C231,$C$9:$U$14,COLUMNS($C$9:S$14),0)*S$17,0))</f>
        <v>225～405</v>
      </c>
      <c r="N231" s="4" t="str">
        <f>IF(VLOOKUP($C231,$C$9:$U$14,COLUMNS($C$9:T$14),0)="","",ROUND(L$4*$E231*VLOOKUP($C231,$C$9:$U$14,COLUMNS($C$9:T$14),0)*T$16,0)&amp;"～"&amp;ROUND(L$4*$E231*VLOOKUP($C231,$C$9:$U$14,COLUMNS($C$9:T$14),0)*T$17,0))</f>
        <v/>
      </c>
      <c r="O231" s="4" t="str">
        <f>IF(VLOOKUP($C231,$C$9:$U$14,COLUMNS($C$9:U$14),0)="","",ROUND(M$4*$E231*VLOOKUP($C231,$C$9:$U$14,COLUMNS($C$9:U$14),0)*U$16,0)&amp;"～"&amp;ROUND(M$4*$E231*VLOOKUP($C231,$C$9:$U$14,COLUMNS($C$9:U$14),0)*U$17,0))</f>
        <v/>
      </c>
      <c r="P231" s="4" t="str">
        <f>IF(VLOOKUP($C231,$C$9:$U$14,COLUMNS($C$9:L$14),0)="","",ROUND(D$4*$E231*VLOOKUP($C231,$C$9:$U$14,COLUMNS($C$9:L$14),0)*L$18,0)&amp;"～"&amp;ROUND(D$4*$E231*VLOOKUP($C231,$C$9:$U$14,COLUMNS($C$9:L$14),0)*L$19,0))</f>
        <v/>
      </c>
      <c r="Q231" s="4" t="str">
        <f>IF(VLOOKUP($C231,$C$9:$U$14,COLUMNS($C$9:M$14),0)="","",ROUND(E$4*$E231*VLOOKUP($C231,$C$9:$U$14,COLUMNS($C$9:M$14),0)*M$18,0)&amp;"～"&amp;ROUND(E$4*$E231*VLOOKUP($C231,$C$9:$U$14,COLUMNS($C$9:M$14),0)*M$19,0))</f>
        <v/>
      </c>
      <c r="R231" s="4" t="str">
        <f>IF(VLOOKUP($C231,$C$9:$U$14,COLUMNS($C$9:N$14),0)="","",ROUND(F$4*$E231*VLOOKUP($C231,$C$9:$U$14,COLUMNS($C$9:N$14),0)*N$18,0)&amp;"～"&amp;ROUND(F$4*$E231*VLOOKUP($C231,$C$9:$U$14,COLUMNS($C$9:N$14),0)*N$19,0))</f>
        <v>959～1230</v>
      </c>
      <c r="S231" s="4" t="str">
        <f>IF(VLOOKUP($C231,$C$9:$U$14,COLUMNS($C$9:O$14),0)="","",ROUND(G$4*$E231*VLOOKUP($C231,$C$9:$U$14,COLUMNS($C$9:O$14),0)*O$18,0)&amp;"～"&amp;ROUND(G$4*$E231*VLOOKUP($C231,$C$9:$U$14,COLUMNS($C$9:O$14),0)*O$19,0))</f>
        <v/>
      </c>
      <c r="T231" s="4" t="str">
        <f>IF(VLOOKUP($C231,$C$9:$U$14,COLUMNS($C$9:P$14),0)="","",ROUND(H$4*$E231*VLOOKUP($C231,$C$9:$U$14,COLUMNS($C$9:P$14),0)*P$18,0)&amp;"～"&amp;ROUND(H$4*$E231*VLOOKUP($C231,$C$9:$U$14,COLUMNS($C$9:P$14),0)*P$19,0))</f>
        <v>216～277</v>
      </c>
      <c r="U231" s="4" t="str">
        <f>IF(VLOOKUP($C231,$C$9:$U$14,COLUMNS($C$9:Q$14),0)="","",ROUND(I$4*$E231*VLOOKUP($C231,$C$9:$U$14,COLUMNS($C$9:Q$14),0)*Q$18,0)&amp;"～"&amp;ROUND(I$4*$E231*VLOOKUP($C231,$C$9:$U$14,COLUMNS($C$9:Q$14),0)*Q$19,0))</f>
        <v/>
      </c>
      <c r="V231" s="4" t="str">
        <f>IF(VLOOKUP($C231,$C$9:$U$14,COLUMNS($C$9:R$14),0)="","",ROUND(J$4*$E231*VLOOKUP($C231,$C$9:$U$14,COLUMNS($C$9:R$14),0)*R$18,0)&amp;"～"&amp;ROUND(J$4*$E231*VLOOKUP($C231,$C$9:$U$14,COLUMNS($C$9:R$14),0)*R$19,0))</f>
        <v/>
      </c>
      <c r="W231" s="4" t="str">
        <f>IF(VLOOKUP($C231,$C$9:$U$14,COLUMNS($C$9:S$14),0)="","",ROUND(K$4*$E231*VLOOKUP($C231,$C$9:$U$14,COLUMNS($C$9:S$14),0)*S$18,0)&amp;"～"&amp;ROUND(K$4*$E231*VLOOKUP($C231,$C$9:$U$14,COLUMNS($C$9:S$14),0)*S$19,0))</f>
        <v>248～450</v>
      </c>
      <c r="X231" s="4" t="str">
        <f>IF(VLOOKUP($C231,$C$9:$U$14,COLUMNS($C$9:T$14),0)="","",ROUND(L$4*$E231*VLOOKUP($C231,$C$9:$U$14,COLUMNS($C$9:T$14),0)*T$18,0)&amp;"～"&amp;ROUND(L$4*$E231*VLOOKUP($C231,$C$9:$U$14,COLUMNS($C$9:T$14),0)*T$19,0))</f>
        <v/>
      </c>
      <c r="Y231" s="4"/>
      <c r="Z231" s="4">
        <f t="shared" si="37"/>
        <v>1389</v>
      </c>
      <c r="AA231" s="1">
        <f t="shared" si="40"/>
        <v>1250</v>
      </c>
      <c r="AB231" s="1">
        <f>IF(C231&gt;2,0,ROUND(属性价值和能力评分!$F$38*一级属性!$H$17*装备属性!E231,0))</f>
        <v>788</v>
      </c>
      <c r="AC231" s="1">
        <f t="shared" si="38"/>
        <v>208</v>
      </c>
      <c r="AD231" s="1">
        <f t="shared" si="39"/>
        <v>417</v>
      </c>
    </row>
    <row r="232" spans="2:30">
      <c r="B232" s="1">
        <v>198</v>
      </c>
      <c r="C232" s="1">
        <f t="shared" si="33"/>
        <v>1</v>
      </c>
      <c r="D232" s="1">
        <f t="shared" si="34"/>
        <v>3</v>
      </c>
      <c r="E232" s="1">
        <f t="shared" si="41"/>
        <v>150</v>
      </c>
      <c r="F232" s="4" t="str">
        <f>IF(VLOOKUP($C232,$C$9:$U$14,COLUMNS($C$9:L$14),0)="","",ROUND(D$4*$E232*VLOOKUP($C232,$C$9:$U$14,COLUMNS($C$9:L$14),0)*L$16,0)&amp;"～"&amp;ROUND(D$4*$E232*VLOOKUP($C232,$C$9:$U$14,COLUMNS($C$9:L$14),0)*L$17,0))</f>
        <v/>
      </c>
      <c r="G232" s="4" t="str">
        <f>IF(VLOOKUP($C232,$C$9:$U$14,COLUMNS($C$9:M$14),0)="","",ROUND(E$4*$E232*VLOOKUP($C232,$C$9:$U$14,COLUMNS($C$9:M$14),0)*M$16,0)&amp;"～"&amp;ROUND(E$4*$E232*VLOOKUP($C232,$C$9:$U$14,COLUMNS($C$9:M$14),0)*M$17,0))</f>
        <v/>
      </c>
      <c r="H232" s="4" t="str">
        <f>IF(VLOOKUP($C232,$C$9:$U$14,COLUMNS($C$9:N$14),0)="","",ROUND(F$4*$E232*VLOOKUP($C232,$C$9:$U$14,COLUMNS($C$9:N$14),0)*N$16,0)&amp;"～"&amp;ROUND(F$4*$E232*VLOOKUP($C232,$C$9:$U$14,COLUMNS($C$9:N$14),0)*N$17,0))</f>
        <v>861～1107</v>
      </c>
      <c r="I232" s="4" t="str">
        <f>IF(VLOOKUP($C232,$C$9:$U$14,COLUMNS($C$9:O$14),0)="","",ROUND(G$4*$E232*VLOOKUP($C232,$C$9:$U$14,COLUMNS($C$9:O$14),0)*O$16,0)&amp;"～"&amp;ROUND(G$4*$E232*VLOOKUP($C232,$C$9:$U$14,COLUMNS($C$9:O$14),0)*O$17,0))</f>
        <v/>
      </c>
      <c r="J232" s="4" t="str">
        <f>IF(VLOOKUP($C232,$C$9:$U$14,COLUMNS($C$9:P$14),0)="","",ROUND(H$4*$E232*VLOOKUP($C232,$C$9:$U$14,COLUMNS($C$9:P$14),0)*P$16,0)&amp;"～"&amp;ROUND(H$4*$E232*VLOOKUP($C232,$C$9:$U$14,COLUMNS($C$9:P$14),0)*P$17,0))</f>
        <v>194～249</v>
      </c>
      <c r="K232" s="4" t="str">
        <f>IF(VLOOKUP($C232,$C$9:$U$14,COLUMNS($C$9:Q$14),0)="","",ROUND(I$4*$E232*VLOOKUP($C232,$C$9:$U$14,COLUMNS($C$9:Q$14),0)*Q$16,0)&amp;"～"&amp;ROUND(I$4*$E232*VLOOKUP($C232,$C$9:$U$14,COLUMNS($C$9:Q$14),0)*Q$17,0))</f>
        <v/>
      </c>
      <c r="L232" s="4" t="str">
        <f>IF(VLOOKUP($C232,$C$9:$U$14,COLUMNS($C$9:R$14),0)="","",ROUND(J$4*$E232*VLOOKUP($C232,$C$9:$U$14,COLUMNS($C$9:R$14),0)*R$16,0)&amp;"～"&amp;ROUND(J$4*$E232*VLOOKUP($C232,$C$9:$U$14,COLUMNS($C$9:R$14),0)*R$17,0))</f>
        <v/>
      </c>
      <c r="M232" s="4" t="str">
        <f>IF(VLOOKUP($C232,$C$9:$U$14,COLUMNS($C$9:S$14),0)="","",ROUND(K$4*$E232*VLOOKUP($C232,$C$9:$U$14,COLUMNS($C$9:S$14),0)*S$16,0)&amp;"～"&amp;ROUND(K$4*$E232*VLOOKUP($C232,$C$9:$U$14,COLUMNS($C$9:S$14),0)*S$17,0))</f>
        <v>225～405</v>
      </c>
      <c r="N232" s="4" t="str">
        <f>IF(VLOOKUP($C232,$C$9:$U$14,COLUMNS($C$9:T$14),0)="","",ROUND(L$4*$E232*VLOOKUP($C232,$C$9:$U$14,COLUMNS($C$9:T$14),0)*T$16,0)&amp;"～"&amp;ROUND(L$4*$E232*VLOOKUP($C232,$C$9:$U$14,COLUMNS($C$9:T$14),0)*T$17,0))</f>
        <v/>
      </c>
      <c r="O232" s="4" t="str">
        <f>IF(VLOOKUP($C232,$C$9:$U$14,COLUMNS($C$9:U$14),0)="","",ROUND(M$4*$E232*VLOOKUP($C232,$C$9:$U$14,COLUMNS($C$9:U$14),0)*U$16,0)&amp;"～"&amp;ROUND(M$4*$E232*VLOOKUP($C232,$C$9:$U$14,COLUMNS($C$9:U$14),0)*U$17,0))</f>
        <v/>
      </c>
      <c r="P232" s="4" t="str">
        <f>IF(VLOOKUP($C232,$C$9:$U$14,COLUMNS($C$9:L$14),0)="","",ROUND(D$4*$E232*VLOOKUP($C232,$C$9:$U$14,COLUMNS($C$9:L$14),0)*L$18,0)&amp;"～"&amp;ROUND(D$4*$E232*VLOOKUP($C232,$C$9:$U$14,COLUMNS($C$9:L$14),0)*L$19,0))</f>
        <v/>
      </c>
      <c r="Q232" s="4" t="str">
        <f>IF(VLOOKUP($C232,$C$9:$U$14,COLUMNS($C$9:M$14),0)="","",ROUND(E$4*$E232*VLOOKUP($C232,$C$9:$U$14,COLUMNS($C$9:M$14),0)*M$18,0)&amp;"～"&amp;ROUND(E$4*$E232*VLOOKUP($C232,$C$9:$U$14,COLUMNS($C$9:M$14),0)*M$19,0))</f>
        <v/>
      </c>
      <c r="R232" s="4" t="str">
        <f>IF(VLOOKUP($C232,$C$9:$U$14,COLUMNS($C$9:N$14),0)="","",ROUND(F$4*$E232*VLOOKUP($C232,$C$9:$U$14,COLUMNS($C$9:N$14),0)*N$18,0)&amp;"～"&amp;ROUND(F$4*$E232*VLOOKUP($C232,$C$9:$U$14,COLUMNS($C$9:N$14),0)*N$19,0))</f>
        <v>959～1230</v>
      </c>
      <c r="S232" s="4" t="str">
        <f>IF(VLOOKUP($C232,$C$9:$U$14,COLUMNS($C$9:O$14),0)="","",ROUND(G$4*$E232*VLOOKUP($C232,$C$9:$U$14,COLUMNS($C$9:O$14),0)*O$18,0)&amp;"～"&amp;ROUND(G$4*$E232*VLOOKUP($C232,$C$9:$U$14,COLUMNS($C$9:O$14),0)*O$19,0))</f>
        <v/>
      </c>
      <c r="T232" s="4" t="str">
        <f>IF(VLOOKUP($C232,$C$9:$U$14,COLUMNS($C$9:P$14),0)="","",ROUND(H$4*$E232*VLOOKUP($C232,$C$9:$U$14,COLUMNS($C$9:P$14),0)*P$18,0)&amp;"～"&amp;ROUND(H$4*$E232*VLOOKUP($C232,$C$9:$U$14,COLUMNS($C$9:P$14),0)*P$19,0))</f>
        <v>216～277</v>
      </c>
      <c r="U232" s="4" t="str">
        <f>IF(VLOOKUP($C232,$C$9:$U$14,COLUMNS($C$9:Q$14),0)="","",ROUND(I$4*$E232*VLOOKUP($C232,$C$9:$U$14,COLUMNS($C$9:Q$14),0)*Q$18,0)&amp;"～"&amp;ROUND(I$4*$E232*VLOOKUP($C232,$C$9:$U$14,COLUMNS($C$9:Q$14),0)*Q$19,0))</f>
        <v/>
      </c>
      <c r="V232" s="4" t="str">
        <f>IF(VLOOKUP($C232,$C$9:$U$14,COLUMNS($C$9:R$14),0)="","",ROUND(J$4*$E232*VLOOKUP($C232,$C$9:$U$14,COLUMNS($C$9:R$14),0)*R$18,0)&amp;"～"&amp;ROUND(J$4*$E232*VLOOKUP($C232,$C$9:$U$14,COLUMNS($C$9:R$14),0)*R$19,0))</f>
        <v/>
      </c>
      <c r="W232" s="4" t="str">
        <f>IF(VLOOKUP($C232,$C$9:$U$14,COLUMNS($C$9:S$14),0)="","",ROUND(K$4*$E232*VLOOKUP($C232,$C$9:$U$14,COLUMNS($C$9:S$14),0)*S$18,0)&amp;"～"&amp;ROUND(K$4*$E232*VLOOKUP($C232,$C$9:$U$14,COLUMNS($C$9:S$14),0)*S$19,0))</f>
        <v>248～450</v>
      </c>
      <c r="X232" s="4" t="str">
        <f>IF(VLOOKUP($C232,$C$9:$U$14,COLUMNS($C$9:T$14),0)="","",ROUND(L$4*$E232*VLOOKUP($C232,$C$9:$U$14,COLUMNS($C$9:T$14),0)*T$18,0)&amp;"～"&amp;ROUND(L$4*$E232*VLOOKUP($C232,$C$9:$U$14,COLUMNS($C$9:T$14),0)*T$19,0))</f>
        <v/>
      </c>
      <c r="Y232" s="4"/>
      <c r="Z232" s="4">
        <f t="shared" si="37"/>
        <v>1389</v>
      </c>
      <c r="AA232" s="1">
        <f t="shared" si="40"/>
        <v>1250</v>
      </c>
      <c r="AB232" s="1">
        <f>IF(C232&gt;2,0,ROUND(属性价值和能力评分!$F$38*一级属性!$H$17*装备属性!E232,0))</f>
        <v>788</v>
      </c>
      <c r="AC232" s="1">
        <f t="shared" si="38"/>
        <v>208</v>
      </c>
      <c r="AD232" s="1">
        <f t="shared" si="39"/>
        <v>417</v>
      </c>
    </row>
    <row r="233" spans="2:30">
      <c r="B233" s="1">
        <v>199</v>
      </c>
      <c r="C233" s="1">
        <f t="shared" si="33"/>
        <v>1</v>
      </c>
      <c r="D233" s="1">
        <f t="shared" si="34"/>
        <v>4</v>
      </c>
      <c r="E233" s="1">
        <f t="shared" si="41"/>
        <v>150</v>
      </c>
      <c r="F233" s="4" t="str">
        <f>IF(VLOOKUP($C233,$C$9:$U$14,COLUMNS($C$9:L$14),0)="","",ROUND(D$4*$E233*VLOOKUP($C233,$C$9:$U$14,COLUMNS($C$9:L$14),0)*L$16,0)&amp;"～"&amp;ROUND(D$4*$E233*VLOOKUP($C233,$C$9:$U$14,COLUMNS($C$9:L$14),0)*L$17,0))</f>
        <v/>
      </c>
      <c r="G233" s="4" t="str">
        <f>IF(VLOOKUP($C233,$C$9:$U$14,COLUMNS($C$9:M$14),0)="","",ROUND(E$4*$E233*VLOOKUP($C233,$C$9:$U$14,COLUMNS($C$9:M$14),0)*M$16,0)&amp;"～"&amp;ROUND(E$4*$E233*VLOOKUP($C233,$C$9:$U$14,COLUMNS($C$9:M$14),0)*M$17,0))</f>
        <v/>
      </c>
      <c r="H233" s="4" t="str">
        <f>IF(VLOOKUP($C233,$C$9:$U$14,COLUMNS($C$9:N$14),0)="","",ROUND(F$4*$E233*VLOOKUP($C233,$C$9:$U$14,COLUMNS($C$9:N$14),0)*N$16,0)&amp;"～"&amp;ROUND(F$4*$E233*VLOOKUP($C233,$C$9:$U$14,COLUMNS($C$9:N$14),0)*N$17,0))</f>
        <v>861～1107</v>
      </c>
      <c r="I233" s="4" t="str">
        <f>IF(VLOOKUP($C233,$C$9:$U$14,COLUMNS($C$9:O$14),0)="","",ROUND(G$4*$E233*VLOOKUP($C233,$C$9:$U$14,COLUMNS($C$9:O$14),0)*O$16,0)&amp;"～"&amp;ROUND(G$4*$E233*VLOOKUP($C233,$C$9:$U$14,COLUMNS($C$9:O$14),0)*O$17,0))</f>
        <v/>
      </c>
      <c r="J233" s="4" t="str">
        <f>IF(VLOOKUP($C233,$C$9:$U$14,COLUMNS($C$9:P$14),0)="","",ROUND(H$4*$E233*VLOOKUP($C233,$C$9:$U$14,COLUMNS($C$9:P$14),0)*P$16,0)&amp;"～"&amp;ROUND(H$4*$E233*VLOOKUP($C233,$C$9:$U$14,COLUMNS($C$9:P$14),0)*P$17,0))</f>
        <v>194～249</v>
      </c>
      <c r="K233" s="4" t="str">
        <f>IF(VLOOKUP($C233,$C$9:$U$14,COLUMNS($C$9:Q$14),0)="","",ROUND(I$4*$E233*VLOOKUP($C233,$C$9:$U$14,COLUMNS($C$9:Q$14),0)*Q$16,0)&amp;"～"&amp;ROUND(I$4*$E233*VLOOKUP($C233,$C$9:$U$14,COLUMNS($C$9:Q$14),0)*Q$17,0))</f>
        <v/>
      </c>
      <c r="L233" s="4" t="str">
        <f>IF(VLOOKUP($C233,$C$9:$U$14,COLUMNS($C$9:R$14),0)="","",ROUND(J$4*$E233*VLOOKUP($C233,$C$9:$U$14,COLUMNS($C$9:R$14),0)*R$16,0)&amp;"～"&amp;ROUND(J$4*$E233*VLOOKUP($C233,$C$9:$U$14,COLUMNS($C$9:R$14),0)*R$17,0))</f>
        <v/>
      </c>
      <c r="M233" s="4" t="str">
        <f>IF(VLOOKUP($C233,$C$9:$U$14,COLUMNS($C$9:S$14),0)="","",ROUND(K$4*$E233*VLOOKUP($C233,$C$9:$U$14,COLUMNS($C$9:S$14),0)*S$16,0)&amp;"～"&amp;ROUND(K$4*$E233*VLOOKUP($C233,$C$9:$U$14,COLUMNS($C$9:S$14),0)*S$17,0))</f>
        <v>225～405</v>
      </c>
      <c r="N233" s="4" t="str">
        <f>IF(VLOOKUP($C233,$C$9:$U$14,COLUMNS($C$9:T$14),0)="","",ROUND(L$4*$E233*VLOOKUP($C233,$C$9:$U$14,COLUMNS($C$9:T$14),0)*T$16,0)&amp;"～"&amp;ROUND(L$4*$E233*VLOOKUP($C233,$C$9:$U$14,COLUMNS($C$9:T$14),0)*T$17,0))</f>
        <v/>
      </c>
      <c r="O233" s="4" t="str">
        <f>IF(VLOOKUP($C233,$C$9:$U$14,COLUMNS($C$9:U$14),0)="","",ROUND(M$4*$E233*VLOOKUP($C233,$C$9:$U$14,COLUMNS($C$9:U$14),0)*U$16,0)&amp;"～"&amp;ROUND(M$4*$E233*VLOOKUP($C233,$C$9:$U$14,COLUMNS($C$9:U$14),0)*U$17,0))</f>
        <v/>
      </c>
      <c r="P233" s="4" t="str">
        <f>IF(VLOOKUP($C233,$C$9:$U$14,COLUMNS($C$9:L$14),0)="","",ROUND(D$4*$E233*VLOOKUP($C233,$C$9:$U$14,COLUMNS($C$9:L$14),0)*L$18,0)&amp;"～"&amp;ROUND(D$4*$E233*VLOOKUP($C233,$C$9:$U$14,COLUMNS($C$9:L$14),0)*L$19,0))</f>
        <v/>
      </c>
      <c r="Q233" s="4" t="str">
        <f>IF(VLOOKUP($C233,$C$9:$U$14,COLUMNS($C$9:M$14),0)="","",ROUND(E$4*$E233*VLOOKUP($C233,$C$9:$U$14,COLUMNS($C$9:M$14),0)*M$18,0)&amp;"～"&amp;ROUND(E$4*$E233*VLOOKUP($C233,$C$9:$U$14,COLUMNS($C$9:M$14),0)*M$19,0))</f>
        <v/>
      </c>
      <c r="R233" s="4" t="str">
        <f>IF(VLOOKUP($C233,$C$9:$U$14,COLUMNS($C$9:N$14),0)="","",ROUND(F$4*$E233*VLOOKUP($C233,$C$9:$U$14,COLUMNS($C$9:N$14),0)*N$18,0)&amp;"～"&amp;ROUND(F$4*$E233*VLOOKUP($C233,$C$9:$U$14,COLUMNS($C$9:N$14),0)*N$19,0))</f>
        <v>959～1230</v>
      </c>
      <c r="S233" s="4" t="str">
        <f>IF(VLOOKUP($C233,$C$9:$U$14,COLUMNS($C$9:O$14),0)="","",ROUND(G$4*$E233*VLOOKUP($C233,$C$9:$U$14,COLUMNS($C$9:O$14),0)*O$18,0)&amp;"～"&amp;ROUND(G$4*$E233*VLOOKUP($C233,$C$9:$U$14,COLUMNS($C$9:O$14),0)*O$19,0))</f>
        <v/>
      </c>
      <c r="T233" s="4" t="str">
        <f>IF(VLOOKUP($C233,$C$9:$U$14,COLUMNS($C$9:P$14),0)="","",ROUND(H$4*$E233*VLOOKUP($C233,$C$9:$U$14,COLUMNS($C$9:P$14),0)*P$18,0)&amp;"～"&amp;ROUND(H$4*$E233*VLOOKUP($C233,$C$9:$U$14,COLUMNS($C$9:P$14),0)*P$19,0))</f>
        <v>216～277</v>
      </c>
      <c r="U233" s="4" t="str">
        <f>IF(VLOOKUP($C233,$C$9:$U$14,COLUMNS($C$9:Q$14),0)="","",ROUND(I$4*$E233*VLOOKUP($C233,$C$9:$U$14,COLUMNS($C$9:Q$14),0)*Q$18,0)&amp;"～"&amp;ROUND(I$4*$E233*VLOOKUP($C233,$C$9:$U$14,COLUMNS($C$9:Q$14),0)*Q$19,0))</f>
        <v/>
      </c>
      <c r="V233" s="4" t="str">
        <f>IF(VLOOKUP($C233,$C$9:$U$14,COLUMNS($C$9:R$14),0)="","",ROUND(J$4*$E233*VLOOKUP($C233,$C$9:$U$14,COLUMNS($C$9:R$14),0)*R$18,0)&amp;"～"&amp;ROUND(J$4*$E233*VLOOKUP($C233,$C$9:$U$14,COLUMNS($C$9:R$14),0)*R$19,0))</f>
        <v/>
      </c>
      <c r="W233" s="4" t="str">
        <f>IF(VLOOKUP($C233,$C$9:$U$14,COLUMNS($C$9:S$14),0)="","",ROUND(K$4*$E233*VLOOKUP($C233,$C$9:$U$14,COLUMNS($C$9:S$14),0)*S$18,0)&amp;"～"&amp;ROUND(K$4*$E233*VLOOKUP($C233,$C$9:$U$14,COLUMNS($C$9:S$14),0)*S$19,0))</f>
        <v>248～450</v>
      </c>
      <c r="X233" s="4" t="str">
        <f>IF(VLOOKUP($C233,$C$9:$U$14,COLUMNS($C$9:T$14),0)="","",ROUND(L$4*$E233*VLOOKUP($C233,$C$9:$U$14,COLUMNS($C$9:T$14),0)*T$18,0)&amp;"～"&amp;ROUND(L$4*$E233*VLOOKUP($C233,$C$9:$U$14,COLUMNS($C$9:T$14),0)*T$19,0))</f>
        <v/>
      </c>
      <c r="Y233" s="4"/>
      <c r="Z233" s="4">
        <f t="shared" si="37"/>
        <v>1389</v>
      </c>
      <c r="AA233" s="1">
        <f t="shared" si="40"/>
        <v>1250</v>
      </c>
      <c r="AB233" s="1">
        <f>IF(C233&gt;2,0,ROUND(属性价值和能力评分!$F$38*一级属性!$H$17*装备属性!E233,0))</f>
        <v>788</v>
      </c>
      <c r="AC233" s="1">
        <f t="shared" si="38"/>
        <v>208</v>
      </c>
      <c r="AD233" s="1">
        <f t="shared" si="39"/>
        <v>417</v>
      </c>
    </row>
    <row r="234" spans="2:30">
      <c r="B234" s="1">
        <v>200</v>
      </c>
      <c r="C234" s="1">
        <f t="shared" si="33"/>
        <v>1</v>
      </c>
      <c r="D234" s="1">
        <f t="shared" si="34"/>
        <v>5</v>
      </c>
      <c r="E234" s="1">
        <f t="shared" si="41"/>
        <v>150</v>
      </c>
      <c r="F234" s="4" t="str">
        <f>IF(VLOOKUP($C234,$C$9:$U$14,COLUMNS($C$9:L$14),0)="","",ROUND(D$4*$E234*VLOOKUP($C234,$C$9:$U$14,COLUMNS($C$9:L$14),0)*L$16,0)&amp;"～"&amp;ROUND(D$4*$E234*VLOOKUP($C234,$C$9:$U$14,COLUMNS($C$9:L$14),0)*L$17,0))</f>
        <v/>
      </c>
      <c r="G234" s="4" t="str">
        <f>IF(VLOOKUP($C234,$C$9:$U$14,COLUMNS($C$9:M$14),0)="","",ROUND(E$4*$E234*VLOOKUP($C234,$C$9:$U$14,COLUMNS($C$9:M$14),0)*M$16,0)&amp;"～"&amp;ROUND(E$4*$E234*VLOOKUP($C234,$C$9:$U$14,COLUMNS($C$9:M$14),0)*M$17,0))</f>
        <v/>
      </c>
      <c r="H234" s="4" t="str">
        <f>IF(VLOOKUP($C234,$C$9:$U$14,COLUMNS($C$9:N$14),0)="","",ROUND(F$4*$E234*VLOOKUP($C234,$C$9:$U$14,COLUMNS($C$9:N$14),0)*N$16,0)&amp;"～"&amp;ROUND(F$4*$E234*VLOOKUP($C234,$C$9:$U$14,COLUMNS($C$9:N$14),0)*N$17,0))</f>
        <v>861～1107</v>
      </c>
      <c r="I234" s="4" t="str">
        <f>IF(VLOOKUP($C234,$C$9:$U$14,COLUMNS($C$9:O$14),0)="","",ROUND(G$4*$E234*VLOOKUP($C234,$C$9:$U$14,COLUMNS($C$9:O$14),0)*O$16,0)&amp;"～"&amp;ROUND(G$4*$E234*VLOOKUP($C234,$C$9:$U$14,COLUMNS($C$9:O$14),0)*O$17,0))</f>
        <v/>
      </c>
      <c r="J234" s="4" t="str">
        <f>IF(VLOOKUP($C234,$C$9:$U$14,COLUMNS($C$9:P$14),0)="","",ROUND(H$4*$E234*VLOOKUP($C234,$C$9:$U$14,COLUMNS($C$9:P$14),0)*P$16,0)&amp;"～"&amp;ROUND(H$4*$E234*VLOOKUP($C234,$C$9:$U$14,COLUMNS($C$9:P$14),0)*P$17,0))</f>
        <v>194～249</v>
      </c>
      <c r="K234" s="4" t="str">
        <f>IF(VLOOKUP($C234,$C$9:$U$14,COLUMNS($C$9:Q$14),0)="","",ROUND(I$4*$E234*VLOOKUP($C234,$C$9:$U$14,COLUMNS($C$9:Q$14),0)*Q$16,0)&amp;"～"&amp;ROUND(I$4*$E234*VLOOKUP($C234,$C$9:$U$14,COLUMNS($C$9:Q$14),0)*Q$17,0))</f>
        <v/>
      </c>
      <c r="L234" s="4" t="str">
        <f>IF(VLOOKUP($C234,$C$9:$U$14,COLUMNS($C$9:R$14),0)="","",ROUND(J$4*$E234*VLOOKUP($C234,$C$9:$U$14,COLUMNS($C$9:R$14),0)*R$16,0)&amp;"～"&amp;ROUND(J$4*$E234*VLOOKUP($C234,$C$9:$U$14,COLUMNS($C$9:R$14),0)*R$17,0))</f>
        <v/>
      </c>
      <c r="M234" s="4" t="str">
        <f>IF(VLOOKUP($C234,$C$9:$U$14,COLUMNS($C$9:S$14),0)="","",ROUND(K$4*$E234*VLOOKUP($C234,$C$9:$U$14,COLUMNS($C$9:S$14),0)*S$16,0)&amp;"～"&amp;ROUND(K$4*$E234*VLOOKUP($C234,$C$9:$U$14,COLUMNS($C$9:S$14),0)*S$17,0))</f>
        <v>225～405</v>
      </c>
      <c r="N234" s="4" t="str">
        <f>IF(VLOOKUP($C234,$C$9:$U$14,COLUMNS($C$9:T$14),0)="","",ROUND(L$4*$E234*VLOOKUP($C234,$C$9:$U$14,COLUMNS($C$9:T$14),0)*T$16,0)&amp;"～"&amp;ROUND(L$4*$E234*VLOOKUP($C234,$C$9:$U$14,COLUMNS($C$9:T$14),0)*T$17,0))</f>
        <v/>
      </c>
      <c r="O234" s="4" t="str">
        <f>IF(VLOOKUP($C234,$C$9:$U$14,COLUMNS($C$9:U$14),0)="","",ROUND(M$4*$E234*VLOOKUP($C234,$C$9:$U$14,COLUMNS($C$9:U$14),0)*U$16,0)&amp;"～"&amp;ROUND(M$4*$E234*VLOOKUP($C234,$C$9:$U$14,COLUMNS($C$9:U$14),0)*U$17,0))</f>
        <v/>
      </c>
      <c r="P234" s="4" t="str">
        <f>IF(VLOOKUP($C234,$C$9:$U$14,COLUMNS($C$9:L$14),0)="","",ROUND(D$4*$E234*VLOOKUP($C234,$C$9:$U$14,COLUMNS($C$9:L$14),0)*L$18,0)&amp;"～"&amp;ROUND(D$4*$E234*VLOOKUP($C234,$C$9:$U$14,COLUMNS($C$9:L$14),0)*L$19,0))</f>
        <v/>
      </c>
      <c r="Q234" s="4" t="str">
        <f>IF(VLOOKUP($C234,$C$9:$U$14,COLUMNS($C$9:M$14),0)="","",ROUND(E$4*$E234*VLOOKUP($C234,$C$9:$U$14,COLUMNS($C$9:M$14),0)*M$18,0)&amp;"～"&amp;ROUND(E$4*$E234*VLOOKUP($C234,$C$9:$U$14,COLUMNS($C$9:M$14),0)*M$19,0))</f>
        <v/>
      </c>
      <c r="R234" s="4" t="str">
        <f>IF(VLOOKUP($C234,$C$9:$U$14,COLUMNS($C$9:N$14),0)="","",ROUND(F$4*$E234*VLOOKUP($C234,$C$9:$U$14,COLUMNS($C$9:N$14),0)*N$18,0)&amp;"～"&amp;ROUND(F$4*$E234*VLOOKUP($C234,$C$9:$U$14,COLUMNS($C$9:N$14),0)*N$19,0))</f>
        <v>959～1230</v>
      </c>
      <c r="S234" s="4" t="str">
        <f>IF(VLOOKUP($C234,$C$9:$U$14,COLUMNS($C$9:O$14),0)="","",ROUND(G$4*$E234*VLOOKUP($C234,$C$9:$U$14,COLUMNS($C$9:O$14),0)*O$18,0)&amp;"～"&amp;ROUND(G$4*$E234*VLOOKUP($C234,$C$9:$U$14,COLUMNS($C$9:O$14),0)*O$19,0))</f>
        <v/>
      </c>
      <c r="T234" s="4" t="str">
        <f>IF(VLOOKUP($C234,$C$9:$U$14,COLUMNS($C$9:P$14),0)="","",ROUND(H$4*$E234*VLOOKUP($C234,$C$9:$U$14,COLUMNS($C$9:P$14),0)*P$18,0)&amp;"～"&amp;ROUND(H$4*$E234*VLOOKUP($C234,$C$9:$U$14,COLUMNS($C$9:P$14),0)*P$19,0))</f>
        <v>216～277</v>
      </c>
      <c r="U234" s="4" t="str">
        <f>IF(VLOOKUP($C234,$C$9:$U$14,COLUMNS($C$9:Q$14),0)="","",ROUND(I$4*$E234*VLOOKUP($C234,$C$9:$U$14,COLUMNS($C$9:Q$14),0)*Q$18,0)&amp;"～"&amp;ROUND(I$4*$E234*VLOOKUP($C234,$C$9:$U$14,COLUMNS($C$9:Q$14),0)*Q$19,0))</f>
        <v/>
      </c>
      <c r="V234" s="4" t="str">
        <f>IF(VLOOKUP($C234,$C$9:$U$14,COLUMNS($C$9:R$14),0)="","",ROUND(J$4*$E234*VLOOKUP($C234,$C$9:$U$14,COLUMNS($C$9:R$14),0)*R$18,0)&amp;"～"&amp;ROUND(J$4*$E234*VLOOKUP($C234,$C$9:$U$14,COLUMNS($C$9:R$14),0)*R$19,0))</f>
        <v/>
      </c>
      <c r="W234" s="4" t="str">
        <f>IF(VLOOKUP($C234,$C$9:$U$14,COLUMNS($C$9:S$14),0)="","",ROUND(K$4*$E234*VLOOKUP($C234,$C$9:$U$14,COLUMNS($C$9:S$14),0)*S$18,0)&amp;"～"&amp;ROUND(K$4*$E234*VLOOKUP($C234,$C$9:$U$14,COLUMNS($C$9:S$14),0)*S$19,0))</f>
        <v>248～450</v>
      </c>
      <c r="X234" s="4" t="str">
        <f>IF(VLOOKUP($C234,$C$9:$U$14,COLUMNS($C$9:T$14),0)="","",ROUND(L$4*$E234*VLOOKUP($C234,$C$9:$U$14,COLUMNS($C$9:T$14),0)*T$18,0)&amp;"～"&amp;ROUND(L$4*$E234*VLOOKUP($C234,$C$9:$U$14,COLUMNS($C$9:T$14),0)*T$19,0))</f>
        <v/>
      </c>
      <c r="Y234" s="4"/>
      <c r="Z234" s="4">
        <f t="shared" si="37"/>
        <v>1389</v>
      </c>
      <c r="AA234" s="1">
        <f t="shared" si="40"/>
        <v>1250</v>
      </c>
      <c r="AB234" s="1">
        <f>IF(C234&gt;2,0,ROUND(属性价值和能力评分!$F$38*一级属性!$H$17*装备属性!E234,0))</f>
        <v>788</v>
      </c>
      <c r="AC234" s="1">
        <f t="shared" si="38"/>
        <v>208</v>
      </c>
      <c r="AD234" s="1">
        <f t="shared" si="39"/>
        <v>417</v>
      </c>
    </row>
    <row r="235" spans="2:30">
      <c r="B235" s="1">
        <v>201</v>
      </c>
      <c r="C235" s="1">
        <f t="shared" si="33"/>
        <v>1</v>
      </c>
      <c r="D235" s="1">
        <f t="shared" si="34"/>
        <v>6</v>
      </c>
      <c r="E235" s="1">
        <f t="shared" si="41"/>
        <v>150</v>
      </c>
      <c r="F235" s="4" t="str">
        <f>IF(VLOOKUP($C235,$C$9:$U$14,COLUMNS($C$9:L$14),0)="","",ROUND(D$4*$E235*VLOOKUP($C235,$C$9:$U$14,COLUMNS($C$9:L$14),0)*L$16,0)&amp;"～"&amp;ROUND(D$4*$E235*VLOOKUP($C235,$C$9:$U$14,COLUMNS($C$9:L$14),0)*L$17,0))</f>
        <v/>
      </c>
      <c r="G235" s="4" t="str">
        <f>IF(VLOOKUP($C235,$C$9:$U$14,COLUMNS($C$9:M$14),0)="","",ROUND(E$4*$E235*VLOOKUP($C235,$C$9:$U$14,COLUMNS($C$9:M$14),0)*M$16,0)&amp;"～"&amp;ROUND(E$4*$E235*VLOOKUP($C235,$C$9:$U$14,COLUMNS($C$9:M$14),0)*M$17,0))</f>
        <v/>
      </c>
      <c r="H235" s="4" t="str">
        <f>IF(VLOOKUP($C235,$C$9:$U$14,COLUMNS($C$9:N$14),0)="","",ROUND(F$4*$E235*VLOOKUP($C235,$C$9:$U$14,COLUMNS($C$9:N$14),0)*N$16,0)&amp;"～"&amp;ROUND(F$4*$E235*VLOOKUP($C235,$C$9:$U$14,COLUMNS($C$9:N$14),0)*N$17,0))</f>
        <v>861～1107</v>
      </c>
      <c r="I235" s="4" t="str">
        <f>IF(VLOOKUP($C235,$C$9:$U$14,COLUMNS($C$9:O$14),0)="","",ROUND(G$4*$E235*VLOOKUP($C235,$C$9:$U$14,COLUMNS($C$9:O$14),0)*O$16,0)&amp;"～"&amp;ROUND(G$4*$E235*VLOOKUP($C235,$C$9:$U$14,COLUMNS($C$9:O$14),0)*O$17,0))</f>
        <v/>
      </c>
      <c r="J235" s="4" t="str">
        <f>IF(VLOOKUP($C235,$C$9:$U$14,COLUMNS($C$9:P$14),0)="","",ROUND(H$4*$E235*VLOOKUP($C235,$C$9:$U$14,COLUMNS($C$9:P$14),0)*P$16,0)&amp;"～"&amp;ROUND(H$4*$E235*VLOOKUP($C235,$C$9:$U$14,COLUMNS($C$9:P$14),0)*P$17,0))</f>
        <v>194～249</v>
      </c>
      <c r="K235" s="4" t="str">
        <f>IF(VLOOKUP($C235,$C$9:$U$14,COLUMNS($C$9:Q$14),0)="","",ROUND(I$4*$E235*VLOOKUP($C235,$C$9:$U$14,COLUMNS($C$9:Q$14),0)*Q$16,0)&amp;"～"&amp;ROUND(I$4*$E235*VLOOKUP($C235,$C$9:$U$14,COLUMNS($C$9:Q$14),0)*Q$17,0))</f>
        <v/>
      </c>
      <c r="L235" s="4" t="str">
        <f>IF(VLOOKUP($C235,$C$9:$U$14,COLUMNS($C$9:R$14),0)="","",ROUND(J$4*$E235*VLOOKUP($C235,$C$9:$U$14,COLUMNS($C$9:R$14),0)*R$16,0)&amp;"～"&amp;ROUND(J$4*$E235*VLOOKUP($C235,$C$9:$U$14,COLUMNS($C$9:R$14),0)*R$17,0))</f>
        <v/>
      </c>
      <c r="M235" s="4" t="str">
        <f>IF(VLOOKUP($C235,$C$9:$U$14,COLUMNS($C$9:S$14),0)="","",ROUND(K$4*$E235*VLOOKUP($C235,$C$9:$U$14,COLUMNS($C$9:S$14),0)*S$16,0)&amp;"～"&amp;ROUND(K$4*$E235*VLOOKUP($C235,$C$9:$U$14,COLUMNS($C$9:S$14),0)*S$17,0))</f>
        <v>225～405</v>
      </c>
      <c r="N235" s="4" t="str">
        <f>IF(VLOOKUP($C235,$C$9:$U$14,COLUMNS($C$9:T$14),0)="","",ROUND(L$4*$E235*VLOOKUP($C235,$C$9:$U$14,COLUMNS($C$9:T$14),0)*T$16,0)&amp;"～"&amp;ROUND(L$4*$E235*VLOOKUP($C235,$C$9:$U$14,COLUMNS($C$9:T$14),0)*T$17,0))</f>
        <v/>
      </c>
      <c r="O235" s="4" t="str">
        <f>IF(VLOOKUP($C235,$C$9:$U$14,COLUMNS($C$9:U$14),0)="","",ROUND(M$4*$E235*VLOOKUP($C235,$C$9:$U$14,COLUMNS($C$9:U$14),0)*U$16,0)&amp;"～"&amp;ROUND(M$4*$E235*VLOOKUP($C235,$C$9:$U$14,COLUMNS($C$9:U$14),0)*U$17,0))</f>
        <v/>
      </c>
      <c r="P235" s="4" t="str">
        <f>IF(VLOOKUP($C235,$C$9:$U$14,COLUMNS($C$9:L$14),0)="","",ROUND(D$4*$E235*VLOOKUP($C235,$C$9:$U$14,COLUMNS($C$9:L$14),0)*L$18,0)&amp;"～"&amp;ROUND(D$4*$E235*VLOOKUP($C235,$C$9:$U$14,COLUMNS($C$9:L$14),0)*L$19,0))</f>
        <v/>
      </c>
      <c r="Q235" s="4" t="str">
        <f>IF(VLOOKUP($C235,$C$9:$U$14,COLUMNS($C$9:M$14),0)="","",ROUND(E$4*$E235*VLOOKUP($C235,$C$9:$U$14,COLUMNS($C$9:M$14),0)*M$18,0)&amp;"～"&amp;ROUND(E$4*$E235*VLOOKUP($C235,$C$9:$U$14,COLUMNS($C$9:M$14),0)*M$19,0))</f>
        <v/>
      </c>
      <c r="R235" s="4" t="str">
        <f>IF(VLOOKUP($C235,$C$9:$U$14,COLUMNS($C$9:N$14),0)="","",ROUND(F$4*$E235*VLOOKUP($C235,$C$9:$U$14,COLUMNS($C$9:N$14),0)*N$18,0)&amp;"～"&amp;ROUND(F$4*$E235*VLOOKUP($C235,$C$9:$U$14,COLUMNS($C$9:N$14),0)*N$19,0))</f>
        <v>959～1230</v>
      </c>
      <c r="S235" s="4" t="str">
        <f>IF(VLOOKUP($C235,$C$9:$U$14,COLUMNS($C$9:O$14),0)="","",ROUND(G$4*$E235*VLOOKUP($C235,$C$9:$U$14,COLUMNS($C$9:O$14),0)*O$18,0)&amp;"～"&amp;ROUND(G$4*$E235*VLOOKUP($C235,$C$9:$U$14,COLUMNS($C$9:O$14),0)*O$19,0))</f>
        <v/>
      </c>
      <c r="T235" s="4" t="str">
        <f>IF(VLOOKUP($C235,$C$9:$U$14,COLUMNS($C$9:P$14),0)="","",ROUND(H$4*$E235*VLOOKUP($C235,$C$9:$U$14,COLUMNS($C$9:P$14),0)*P$18,0)&amp;"～"&amp;ROUND(H$4*$E235*VLOOKUP($C235,$C$9:$U$14,COLUMNS($C$9:P$14),0)*P$19,0))</f>
        <v>216～277</v>
      </c>
      <c r="U235" s="4" t="str">
        <f>IF(VLOOKUP($C235,$C$9:$U$14,COLUMNS($C$9:Q$14),0)="","",ROUND(I$4*$E235*VLOOKUP($C235,$C$9:$U$14,COLUMNS($C$9:Q$14),0)*Q$18,0)&amp;"～"&amp;ROUND(I$4*$E235*VLOOKUP($C235,$C$9:$U$14,COLUMNS($C$9:Q$14),0)*Q$19,0))</f>
        <v/>
      </c>
      <c r="V235" s="4" t="str">
        <f>IF(VLOOKUP($C235,$C$9:$U$14,COLUMNS($C$9:R$14),0)="","",ROUND(J$4*$E235*VLOOKUP($C235,$C$9:$U$14,COLUMNS($C$9:R$14),0)*R$18,0)&amp;"～"&amp;ROUND(J$4*$E235*VLOOKUP($C235,$C$9:$U$14,COLUMNS($C$9:R$14),0)*R$19,0))</f>
        <v/>
      </c>
      <c r="W235" s="4" t="str">
        <f>IF(VLOOKUP($C235,$C$9:$U$14,COLUMNS($C$9:S$14),0)="","",ROUND(K$4*$E235*VLOOKUP($C235,$C$9:$U$14,COLUMNS($C$9:S$14),0)*S$18,0)&amp;"～"&amp;ROUND(K$4*$E235*VLOOKUP($C235,$C$9:$U$14,COLUMNS($C$9:S$14),0)*S$19,0))</f>
        <v>248～450</v>
      </c>
      <c r="X235" s="4" t="str">
        <f>IF(VLOOKUP($C235,$C$9:$U$14,COLUMNS($C$9:T$14),0)="","",ROUND(L$4*$E235*VLOOKUP($C235,$C$9:$U$14,COLUMNS($C$9:T$14),0)*T$18,0)&amp;"～"&amp;ROUND(L$4*$E235*VLOOKUP($C235,$C$9:$U$14,COLUMNS($C$9:T$14),0)*T$19,0))</f>
        <v/>
      </c>
      <c r="Y235" s="4"/>
      <c r="Z235" s="4">
        <f t="shared" si="37"/>
        <v>1389</v>
      </c>
      <c r="AA235" s="1">
        <f t="shared" si="40"/>
        <v>1250</v>
      </c>
      <c r="AB235" s="1">
        <f>IF(C235&gt;2,0,ROUND(属性价值和能力评分!$F$38*一级属性!$H$17*装备属性!E235,0))</f>
        <v>788</v>
      </c>
      <c r="AC235" s="1">
        <f t="shared" si="38"/>
        <v>208</v>
      </c>
      <c r="AD235" s="1">
        <f t="shared" si="39"/>
        <v>417</v>
      </c>
    </row>
    <row r="236" spans="2:30">
      <c r="B236" s="1">
        <v>202</v>
      </c>
      <c r="C236" s="1">
        <f t="shared" si="33"/>
        <v>2</v>
      </c>
      <c r="D236" s="1">
        <f t="shared" si="34"/>
        <v>7</v>
      </c>
      <c r="E236" s="1">
        <f t="shared" si="41"/>
        <v>150</v>
      </c>
      <c r="F236" s="4" t="str">
        <f>IF(VLOOKUP($C236,$C$9:$U$14,COLUMNS($C$9:L$14),0)="","",ROUND(D$4*$E236*VLOOKUP($C236,$C$9:$U$14,COLUMNS($C$9:L$14),0)*L$16,0)&amp;"～"&amp;ROUND(D$4*$E236*VLOOKUP($C236,$C$9:$U$14,COLUMNS($C$9:L$14),0)*L$17,0))</f>
        <v>689～886</v>
      </c>
      <c r="G236" s="4" t="str">
        <f>IF(VLOOKUP($C236,$C$9:$U$14,COLUMNS($C$9:M$14),0)="","",ROUND(E$4*$E236*VLOOKUP($C236,$C$9:$U$14,COLUMNS($C$9:M$14),0)*M$16,0)&amp;"～"&amp;ROUND(E$4*$E236*VLOOKUP($C236,$C$9:$U$14,COLUMNS($C$9:M$14),0)*M$17,0))</f>
        <v/>
      </c>
      <c r="H236" s="4" t="str">
        <f>IF(VLOOKUP($C236,$C$9:$U$14,COLUMNS($C$9:N$14),0)="","",ROUND(F$4*$E236*VLOOKUP($C236,$C$9:$U$14,COLUMNS($C$9:N$14),0)*N$16,0)&amp;"～"&amp;ROUND(F$4*$E236*VLOOKUP($C236,$C$9:$U$14,COLUMNS($C$9:N$14),0)*N$17,0))</f>
        <v/>
      </c>
      <c r="I236" s="4" t="str">
        <f>IF(VLOOKUP($C236,$C$9:$U$14,COLUMNS($C$9:O$14),0)="","",ROUND(G$4*$E236*VLOOKUP($C236,$C$9:$U$14,COLUMNS($C$9:O$14),0)*O$16,0)&amp;"～"&amp;ROUND(G$4*$E236*VLOOKUP($C236,$C$9:$U$14,COLUMNS($C$9:O$14),0)*O$17,0))</f>
        <v>215～277</v>
      </c>
      <c r="J236" s="4" t="str">
        <f>IF(VLOOKUP($C236,$C$9:$U$14,COLUMNS($C$9:P$14),0)="","",ROUND(H$4*$E236*VLOOKUP($C236,$C$9:$U$14,COLUMNS($C$9:P$14),0)*P$16,0)&amp;"～"&amp;ROUND(H$4*$E236*VLOOKUP($C236,$C$9:$U$14,COLUMNS($C$9:P$14),0)*P$17,0))</f>
        <v/>
      </c>
      <c r="K236" s="4" t="str">
        <f>IF(VLOOKUP($C236,$C$9:$U$14,COLUMNS($C$9:Q$14),0)="","",ROUND(I$4*$E236*VLOOKUP($C236,$C$9:$U$14,COLUMNS($C$9:Q$14),0)*Q$16,0)&amp;"～"&amp;ROUND(I$4*$E236*VLOOKUP($C236,$C$9:$U$14,COLUMNS($C$9:Q$14),0)*Q$17,0))</f>
        <v/>
      </c>
      <c r="L236" s="4" t="str">
        <f>IF(VLOOKUP($C236,$C$9:$U$14,COLUMNS($C$9:R$14),0)="","",ROUND(J$4*$E236*VLOOKUP($C236,$C$9:$U$14,COLUMNS($C$9:R$14),0)*R$16,0)&amp;"～"&amp;ROUND(J$4*$E236*VLOOKUP($C236,$C$9:$U$14,COLUMNS($C$9:R$14),0)*R$17,0))</f>
        <v/>
      </c>
      <c r="M236" s="4" t="str">
        <f>IF(VLOOKUP($C236,$C$9:$U$14,COLUMNS($C$9:S$14),0)="","",ROUND(K$4*$E236*VLOOKUP($C236,$C$9:$U$14,COLUMNS($C$9:S$14),0)*S$16,0)&amp;"～"&amp;ROUND(K$4*$E236*VLOOKUP($C236,$C$9:$U$14,COLUMNS($C$9:S$14),0)*S$17,0))</f>
        <v/>
      </c>
      <c r="N236" s="4" t="str">
        <f>IF(VLOOKUP($C236,$C$9:$U$14,COLUMNS($C$9:T$14),0)="","",ROUND(L$4*$E236*VLOOKUP($C236,$C$9:$U$14,COLUMNS($C$9:T$14),0)*T$16,0)&amp;"～"&amp;ROUND(L$4*$E236*VLOOKUP($C236,$C$9:$U$14,COLUMNS($C$9:T$14),0)*T$17,0))</f>
        <v/>
      </c>
      <c r="O236" s="4" t="str">
        <f>IF(VLOOKUP($C236,$C$9:$U$14,COLUMNS($C$9:U$14),0)="","",ROUND(M$4*$E236*VLOOKUP($C236,$C$9:$U$14,COLUMNS($C$9:U$14),0)*U$16,0)&amp;"～"&amp;ROUND(M$4*$E236*VLOOKUP($C236,$C$9:$U$14,COLUMNS($C$9:U$14),0)*U$17,0))</f>
        <v/>
      </c>
      <c r="P236" s="4" t="str">
        <f>IF(VLOOKUP($C236,$C$9:$U$14,COLUMNS($C$9:L$14),0)="","",ROUND(D$4*$E236*VLOOKUP($C236,$C$9:$U$14,COLUMNS($C$9:L$14),0)*L$18,0)&amp;"～"&amp;ROUND(D$4*$E236*VLOOKUP($C236,$C$9:$U$14,COLUMNS($C$9:L$14),0)*L$19,0))</f>
        <v>768～984</v>
      </c>
      <c r="Q236" s="4" t="str">
        <f>IF(VLOOKUP($C236,$C$9:$U$14,COLUMNS($C$9:M$14),0)="","",ROUND(E$4*$E236*VLOOKUP($C236,$C$9:$U$14,COLUMNS($C$9:M$14),0)*M$18,0)&amp;"～"&amp;ROUND(E$4*$E236*VLOOKUP($C236,$C$9:$U$14,COLUMNS($C$9:M$14),0)*M$19,0))</f>
        <v/>
      </c>
      <c r="R236" s="4" t="str">
        <f>IF(VLOOKUP($C236,$C$9:$U$14,COLUMNS($C$9:N$14),0)="","",ROUND(F$4*$E236*VLOOKUP($C236,$C$9:$U$14,COLUMNS($C$9:N$14),0)*N$18,0)&amp;"～"&amp;ROUND(F$4*$E236*VLOOKUP($C236,$C$9:$U$14,COLUMNS($C$9:N$14),0)*N$19,0))</f>
        <v/>
      </c>
      <c r="S236" s="4" t="str">
        <f>IF(VLOOKUP($C236,$C$9:$U$14,COLUMNS($C$9:O$14),0)="","",ROUND(G$4*$E236*VLOOKUP($C236,$C$9:$U$14,COLUMNS($C$9:O$14),0)*O$18,0)&amp;"～"&amp;ROUND(G$4*$E236*VLOOKUP($C236,$C$9:$U$14,COLUMNS($C$9:O$14),0)*O$19,0))</f>
        <v>240～308</v>
      </c>
      <c r="T236" s="4" t="str">
        <f>IF(VLOOKUP($C236,$C$9:$U$14,COLUMNS($C$9:P$14),0)="","",ROUND(H$4*$E236*VLOOKUP($C236,$C$9:$U$14,COLUMNS($C$9:P$14),0)*P$18,0)&amp;"～"&amp;ROUND(H$4*$E236*VLOOKUP($C236,$C$9:$U$14,COLUMNS($C$9:P$14),0)*P$19,0))</f>
        <v/>
      </c>
      <c r="U236" s="4" t="str">
        <f>IF(VLOOKUP($C236,$C$9:$U$14,COLUMNS($C$9:Q$14),0)="","",ROUND(I$4*$E236*VLOOKUP($C236,$C$9:$U$14,COLUMNS($C$9:Q$14),0)*Q$18,0)&amp;"～"&amp;ROUND(I$4*$E236*VLOOKUP($C236,$C$9:$U$14,COLUMNS($C$9:Q$14),0)*Q$19,0))</f>
        <v/>
      </c>
      <c r="V236" s="4" t="str">
        <f>IF(VLOOKUP($C236,$C$9:$U$14,COLUMNS($C$9:R$14),0)="","",ROUND(J$4*$E236*VLOOKUP($C236,$C$9:$U$14,COLUMNS($C$9:R$14),0)*R$18,0)&amp;"～"&amp;ROUND(J$4*$E236*VLOOKUP($C236,$C$9:$U$14,COLUMNS($C$9:R$14),0)*R$19,0))</f>
        <v/>
      </c>
      <c r="W236" s="4" t="str">
        <f>IF(VLOOKUP($C236,$C$9:$U$14,COLUMNS($C$9:S$14),0)="","",ROUND(K$4*$E236*VLOOKUP($C236,$C$9:$U$14,COLUMNS($C$9:S$14),0)*S$18,0)&amp;"～"&amp;ROUND(K$4*$E236*VLOOKUP($C236,$C$9:$U$14,COLUMNS($C$9:S$14),0)*S$19,0))</f>
        <v/>
      </c>
      <c r="X236" s="4" t="str">
        <f>IF(VLOOKUP($C236,$C$9:$U$14,COLUMNS($C$9:T$14),0)="","",ROUND(L$4*$E236*VLOOKUP($C236,$C$9:$U$14,COLUMNS($C$9:T$14),0)*T$18,0)&amp;"～"&amp;ROUND(L$4*$E236*VLOOKUP($C236,$C$9:$U$14,COLUMNS($C$9:T$14),0)*T$19,0))</f>
        <v/>
      </c>
      <c r="Y236" s="4"/>
      <c r="Z236" s="4">
        <f t="shared" si="37"/>
        <v>950</v>
      </c>
      <c r="AA236" s="1">
        <f t="shared" si="40"/>
        <v>855</v>
      </c>
      <c r="AB236" s="1">
        <f>IF(C236&gt;2,0,ROUND(属性价值和能力评分!$F$38*一级属性!$H$17*装备属性!E236,0))</f>
        <v>788</v>
      </c>
      <c r="AC236" s="1">
        <f t="shared" si="38"/>
        <v>208</v>
      </c>
      <c r="AD236" s="1">
        <f t="shared" si="39"/>
        <v>417</v>
      </c>
    </row>
    <row r="237" spans="2:30">
      <c r="B237" s="1">
        <v>203</v>
      </c>
      <c r="C237" s="1">
        <f t="shared" si="33"/>
        <v>2</v>
      </c>
      <c r="D237" s="1">
        <f t="shared" si="34"/>
        <v>8</v>
      </c>
      <c r="E237" s="1">
        <f t="shared" si="41"/>
        <v>150</v>
      </c>
      <c r="F237" s="4" t="str">
        <f>IF(VLOOKUP($C237,$C$9:$U$14,COLUMNS($C$9:L$14),0)="","",ROUND(D$4*$E237*VLOOKUP($C237,$C$9:$U$14,COLUMNS($C$9:L$14),0)*L$16,0)&amp;"～"&amp;ROUND(D$4*$E237*VLOOKUP($C237,$C$9:$U$14,COLUMNS($C$9:L$14),0)*L$17,0))</f>
        <v>689～886</v>
      </c>
      <c r="G237" s="4" t="str">
        <f>IF(VLOOKUP($C237,$C$9:$U$14,COLUMNS($C$9:M$14),0)="","",ROUND(E$4*$E237*VLOOKUP($C237,$C$9:$U$14,COLUMNS($C$9:M$14),0)*M$16,0)&amp;"～"&amp;ROUND(E$4*$E237*VLOOKUP($C237,$C$9:$U$14,COLUMNS($C$9:M$14),0)*M$17,0))</f>
        <v/>
      </c>
      <c r="H237" s="4" t="str">
        <f>IF(VLOOKUP($C237,$C$9:$U$14,COLUMNS($C$9:N$14),0)="","",ROUND(F$4*$E237*VLOOKUP($C237,$C$9:$U$14,COLUMNS($C$9:N$14),0)*N$16,0)&amp;"～"&amp;ROUND(F$4*$E237*VLOOKUP($C237,$C$9:$U$14,COLUMNS($C$9:N$14),0)*N$17,0))</f>
        <v/>
      </c>
      <c r="I237" s="4" t="str">
        <f>IF(VLOOKUP($C237,$C$9:$U$14,COLUMNS($C$9:O$14),0)="","",ROUND(G$4*$E237*VLOOKUP($C237,$C$9:$U$14,COLUMNS($C$9:O$14),0)*O$16,0)&amp;"～"&amp;ROUND(G$4*$E237*VLOOKUP($C237,$C$9:$U$14,COLUMNS($C$9:O$14),0)*O$17,0))</f>
        <v>215～277</v>
      </c>
      <c r="J237" s="4" t="str">
        <f>IF(VLOOKUP($C237,$C$9:$U$14,COLUMNS($C$9:P$14),0)="","",ROUND(H$4*$E237*VLOOKUP($C237,$C$9:$U$14,COLUMNS($C$9:P$14),0)*P$16,0)&amp;"～"&amp;ROUND(H$4*$E237*VLOOKUP($C237,$C$9:$U$14,COLUMNS($C$9:P$14),0)*P$17,0))</f>
        <v/>
      </c>
      <c r="K237" s="4" t="str">
        <f>IF(VLOOKUP($C237,$C$9:$U$14,COLUMNS($C$9:Q$14),0)="","",ROUND(I$4*$E237*VLOOKUP($C237,$C$9:$U$14,COLUMNS($C$9:Q$14),0)*Q$16,0)&amp;"～"&amp;ROUND(I$4*$E237*VLOOKUP($C237,$C$9:$U$14,COLUMNS($C$9:Q$14),0)*Q$17,0))</f>
        <v/>
      </c>
      <c r="L237" s="4" t="str">
        <f>IF(VLOOKUP($C237,$C$9:$U$14,COLUMNS($C$9:R$14),0)="","",ROUND(J$4*$E237*VLOOKUP($C237,$C$9:$U$14,COLUMNS($C$9:R$14),0)*R$16,0)&amp;"～"&amp;ROUND(J$4*$E237*VLOOKUP($C237,$C$9:$U$14,COLUMNS($C$9:R$14),0)*R$17,0))</f>
        <v/>
      </c>
      <c r="M237" s="4" t="str">
        <f>IF(VLOOKUP($C237,$C$9:$U$14,COLUMNS($C$9:S$14),0)="","",ROUND(K$4*$E237*VLOOKUP($C237,$C$9:$U$14,COLUMNS($C$9:S$14),0)*S$16,0)&amp;"～"&amp;ROUND(K$4*$E237*VLOOKUP($C237,$C$9:$U$14,COLUMNS($C$9:S$14),0)*S$17,0))</f>
        <v/>
      </c>
      <c r="N237" s="4" t="str">
        <f>IF(VLOOKUP($C237,$C$9:$U$14,COLUMNS($C$9:T$14),0)="","",ROUND(L$4*$E237*VLOOKUP($C237,$C$9:$U$14,COLUMNS($C$9:T$14),0)*T$16,0)&amp;"～"&amp;ROUND(L$4*$E237*VLOOKUP($C237,$C$9:$U$14,COLUMNS($C$9:T$14),0)*T$17,0))</f>
        <v/>
      </c>
      <c r="O237" s="4" t="str">
        <f>IF(VLOOKUP($C237,$C$9:$U$14,COLUMNS($C$9:U$14),0)="","",ROUND(M$4*$E237*VLOOKUP($C237,$C$9:$U$14,COLUMNS($C$9:U$14),0)*U$16,0)&amp;"～"&amp;ROUND(M$4*$E237*VLOOKUP($C237,$C$9:$U$14,COLUMNS($C$9:U$14),0)*U$17,0))</f>
        <v/>
      </c>
      <c r="P237" s="4" t="str">
        <f>IF(VLOOKUP($C237,$C$9:$U$14,COLUMNS($C$9:L$14),0)="","",ROUND(D$4*$E237*VLOOKUP($C237,$C$9:$U$14,COLUMNS($C$9:L$14),0)*L$18,0)&amp;"～"&amp;ROUND(D$4*$E237*VLOOKUP($C237,$C$9:$U$14,COLUMNS($C$9:L$14),0)*L$19,0))</f>
        <v>768～984</v>
      </c>
      <c r="Q237" s="4" t="str">
        <f>IF(VLOOKUP($C237,$C$9:$U$14,COLUMNS($C$9:M$14),0)="","",ROUND(E$4*$E237*VLOOKUP($C237,$C$9:$U$14,COLUMNS($C$9:M$14),0)*M$18,0)&amp;"～"&amp;ROUND(E$4*$E237*VLOOKUP($C237,$C$9:$U$14,COLUMNS($C$9:M$14),0)*M$19,0))</f>
        <v/>
      </c>
      <c r="R237" s="4" t="str">
        <f>IF(VLOOKUP($C237,$C$9:$U$14,COLUMNS($C$9:N$14),0)="","",ROUND(F$4*$E237*VLOOKUP($C237,$C$9:$U$14,COLUMNS($C$9:N$14),0)*N$18,0)&amp;"～"&amp;ROUND(F$4*$E237*VLOOKUP($C237,$C$9:$U$14,COLUMNS($C$9:N$14),0)*N$19,0))</f>
        <v/>
      </c>
      <c r="S237" s="4" t="str">
        <f>IF(VLOOKUP($C237,$C$9:$U$14,COLUMNS($C$9:O$14),0)="","",ROUND(G$4*$E237*VLOOKUP($C237,$C$9:$U$14,COLUMNS($C$9:O$14),0)*O$18,0)&amp;"～"&amp;ROUND(G$4*$E237*VLOOKUP($C237,$C$9:$U$14,COLUMNS($C$9:O$14),0)*O$19,0))</f>
        <v>240～308</v>
      </c>
      <c r="T237" s="4" t="str">
        <f>IF(VLOOKUP($C237,$C$9:$U$14,COLUMNS($C$9:P$14),0)="","",ROUND(H$4*$E237*VLOOKUP($C237,$C$9:$U$14,COLUMNS($C$9:P$14),0)*P$18,0)&amp;"～"&amp;ROUND(H$4*$E237*VLOOKUP($C237,$C$9:$U$14,COLUMNS($C$9:P$14),0)*P$19,0))</f>
        <v/>
      </c>
      <c r="U237" s="4" t="str">
        <f>IF(VLOOKUP($C237,$C$9:$U$14,COLUMNS($C$9:Q$14),0)="","",ROUND(I$4*$E237*VLOOKUP($C237,$C$9:$U$14,COLUMNS($C$9:Q$14),0)*Q$18,0)&amp;"～"&amp;ROUND(I$4*$E237*VLOOKUP($C237,$C$9:$U$14,COLUMNS($C$9:Q$14),0)*Q$19,0))</f>
        <v/>
      </c>
      <c r="V237" s="4" t="str">
        <f>IF(VLOOKUP($C237,$C$9:$U$14,COLUMNS($C$9:R$14),0)="","",ROUND(J$4*$E237*VLOOKUP($C237,$C$9:$U$14,COLUMNS($C$9:R$14),0)*R$18,0)&amp;"～"&amp;ROUND(J$4*$E237*VLOOKUP($C237,$C$9:$U$14,COLUMNS($C$9:R$14),0)*R$19,0))</f>
        <v/>
      </c>
      <c r="W237" s="4" t="str">
        <f>IF(VLOOKUP($C237,$C$9:$U$14,COLUMNS($C$9:S$14),0)="","",ROUND(K$4*$E237*VLOOKUP($C237,$C$9:$U$14,COLUMNS($C$9:S$14),0)*S$18,0)&amp;"～"&amp;ROUND(K$4*$E237*VLOOKUP($C237,$C$9:$U$14,COLUMNS($C$9:S$14),0)*S$19,0))</f>
        <v/>
      </c>
      <c r="X237" s="4" t="str">
        <f>IF(VLOOKUP($C237,$C$9:$U$14,COLUMNS($C$9:T$14),0)="","",ROUND(L$4*$E237*VLOOKUP($C237,$C$9:$U$14,COLUMNS($C$9:T$14),0)*T$18,0)&amp;"～"&amp;ROUND(L$4*$E237*VLOOKUP($C237,$C$9:$U$14,COLUMNS($C$9:T$14),0)*T$19,0))</f>
        <v/>
      </c>
      <c r="Y237" s="4"/>
      <c r="Z237" s="4">
        <f t="shared" si="37"/>
        <v>950</v>
      </c>
      <c r="AA237" s="1">
        <f t="shared" si="40"/>
        <v>855</v>
      </c>
      <c r="AB237" s="1">
        <f>IF(C237&gt;2,0,ROUND(属性价值和能力评分!$F$38*一级属性!$H$17*装备属性!E237,0))</f>
        <v>788</v>
      </c>
      <c r="AC237" s="1">
        <f t="shared" si="38"/>
        <v>208</v>
      </c>
      <c r="AD237" s="1">
        <f t="shared" si="39"/>
        <v>417</v>
      </c>
    </row>
    <row r="238" spans="2:30">
      <c r="B238" s="1">
        <v>204</v>
      </c>
      <c r="C238" s="1">
        <f t="shared" si="33"/>
        <v>3</v>
      </c>
      <c r="D238" s="1">
        <f t="shared" si="34"/>
        <v>9</v>
      </c>
      <c r="E238" s="1">
        <f t="shared" si="41"/>
        <v>150</v>
      </c>
      <c r="F238" s="4" t="str">
        <f>IF(VLOOKUP($C238,$C$9:$U$14,COLUMNS($C$9:L$14),0)="","",ROUND(D$4*$E238*VLOOKUP($C238,$C$9:$U$14,COLUMNS($C$9:L$14),0)*L$16,0)&amp;"～"&amp;ROUND(D$4*$E238*VLOOKUP($C238,$C$9:$U$14,COLUMNS($C$9:L$14),0)*L$17,0))</f>
        <v/>
      </c>
      <c r="G238" s="4" t="str">
        <f>IF(VLOOKUP($C238,$C$9:$U$14,COLUMNS($C$9:M$14),0)="","",ROUND(E$4*$E238*VLOOKUP($C238,$C$9:$U$14,COLUMNS($C$9:M$14),0)*M$16,0)&amp;"～"&amp;ROUND(E$4*$E238*VLOOKUP($C238,$C$9:$U$14,COLUMNS($C$9:M$14),0)*M$17,0))</f>
        <v>861～1107</v>
      </c>
      <c r="H238" s="4" t="str">
        <f>IF(VLOOKUP($C238,$C$9:$U$14,COLUMNS($C$9:N$14),0)="","",ROUND(F$4*$E238*VLOOKUP($C238,$C$9:$U$14,COLUMNS($C$9:N$14),0)*N$16,0)&amp;"～"&amp;ROUND(F$4*$E238*VLOOKUP($C238,$C$9:$U$14,COLUMNS($C$9:N$14),0)*N$17,0))</f>
        <v/>
      </c>
      <c r="I238" s="4" t="str">
        <f>IF(VLOOKUP($C238,$C$9:$U$14,COLUMNS($C$9:O$14),0)="","",ROUND(G$4*$E238*VLOOKUP($C238,$C$9:$U$14,COLUMNS($C$9:O$14),0)*O$16,0)&amp;"～"&amp;ROUND(G$4*$E238*VLOOKUP($C238,$C$9:$U$14,COLUMNS($C$9:O$14),0)*O$17,0))</f>
        <v>129～166</v>
      </c>
      <c r="J238" s="4" t="str">
        <f>IF(VLOOKUP($C238,$C$9:$U$14,COLUMNS($C$9:P$14),0)="","",ROUND(H$4*$E238*VLOOKUP($C238,$C$9:$U$14,COLUMNS($C$9:P$14),0)*P$16,0)&amp;"～"&amp;ROUND(H$4*$E238*VLOOKUP($C238,$C$9:$U$14,COLUMNS($C$9:P$14),0)*P$17,0))</f>
        <v/>
      </c>
      <c r="K238" s="4" t="str">
        <f>IF(VLOOKUP($C238,$C$9:$U$14,COLUMNS($C$9:Q$14),0)="","",ROUND(I$4*$E238*VLOOKUP($C238,$C$9:$U$14,COLUMNS($C$9:Q$14),0)*Q$16,0)&amp;"～"&amp;ROUND(I$4*$E238*VLOOKUP($C238,$C$9:$U$14,COLUMNS($C$9:Q$14),0)*Q$17,0))</f>
        <v/>
      </c>
      <c r="L238" s="4" t="str">
        <f>IF(VLOOKUP($C238,$C$9:$U$14,COLUMNS($C$9:R$14),0)="","",ROUND(J$4*$E238*VLOOKUP($C238,$C$9:$U$14,COLUMNS($C$9:R$14),0)*R$16,0)&amp;"～"&amp;ROUND(J$4*$E238*VLOOKUP($C238,$C$9:$U$14,COLUMNS($C$9:R$14),0)*R$17,0))</f>
        <v/>
      </c>
      <c r="M238" s="4" t="str">
        <f>IF(VLOOKUP($C238,$C$9:$U$14,COLUMNS($C$9:S$14),0)="","",ROUND(K$4*$E238*VLOOKUP($C238,$C$9:$U$14,COLUMNS($C$9:S$14),0)*S$16,0)&amp;"～"&amp;ROUND(K$4*$E238*VLOOKUP($C238,$C$9:$U$14,COLUMNS($C$9:S$14),0)*S$17,0))</f>
        <v/>
      </c>
      <c r="N238" s="4" t="str">
        <f>IF(VLOOKUP($C238,$C$9:$U$14,COLUMNS($C$9:T$14),0)="","",ROUND(L$4*$E238*VLOOKUP($C238,$C$9:$U$14,COLUMNS($C$9:T$14),0)*T$16,0)&amp;"～"&amp;ROUND(L$4*$E238*VLOOKUP($C238,$C$9:$U$14,COLUMNS($C$9:T$14),0)*T$17,0))</f>
        <v/>
      </c>
      <c r="O238" s="4" t="str">
        <f>IF(VLOOKUP($C238,$C$9:$U$14,COLUMNS($C$9:U$14),0)="","",ROUND(M$4*$E238*VLOOKUP($C238,$C$9:$U$14,COLUMNS($C$9:U$14),0)*U$16,0)&amp;"～"&amp;ROUND(M$4*$E238*VLOOKUP($C238,$C$9:$U$14,COLUMNS($C$9:U$14),0)*U$17,0))</f>
        <v/>
      </c>
      <c r="P238" s="4" t="str">
        <f>IF(VLOOKUP($C238,$C$9:$U$14,COLUMNS($C$9:L$14),0)="","",ROUND(D$4*$E238*VLOOKUP($C238,$C$9:$U$14,COLUMNS($C$9:L$14),0)*L$18,0)&amp;"～"&amp;ROUND(D$4*$E238*VLOOKUP($C238,$C$9:$U$14,COLUMNS($C$9:L$14),0)*L$19,0))</f>
        <v/>
      </c>
      <c r="Q238" s="4" t="str">
        <f>IF(VLOOKUP($C238,$C$9:$U$14,COLUMNS($C$9:M$14),0)="","",ROUND(E$4*$E238*VLOOKUP($C238,$C$9:$U$14,COLUMNS($C$9:M$14),0)*M$18,0)&amp;"～"&amp;ROUND(E$4*$E238*VLOOKUP($C238,$C$9:$U$14,COLUMNS($C$9:M$14),0)*M$19,0))</f>
        <v>959～1230</v>
      </c>
      <c r="R238" s="4" t="str">
        <f>IF(VLOOKUP($C238,$C$9:$U$14,COLUMNS($C$9:N$14),0)="","",ROUND(F$4*$E238*VLOOKUP($C238,$C$9:$U$14,COLUMNS($C$9:N$14),0)*N$18,0)&amp;"～"&amp;ROUND(F$4*$E238*VLOOKUP($C238,$C$9:$U$14,COLUMNS($C$9:N$14),0)*N$19,0))</f>
        <v/>
      </c>
      <c r="S238" s="4" t="str">
        <f>IF(VLOOKUP($C238,$C$9:$U$14,COLUMNS($C$9:O$14),0)="","",ROUND(G$4*$E238*VLOOKUP($C238,$C$9:$U$14,COLUMNS($C$9:O$14),0)*O$18,0)&amp;"～"&amp;ROUND(G$4*$E238*VLOOKUP($C238,$C$9:$U$14,COLUMNS($C$9:O$14),0)*O$19,0))</f>
        <v>144～185</v>
      </c>
      <c r="T238" s="4" t="str">
        <f>IF(VLOOKUP($C238,$C$9:$U$14,COLUMNS($C$9:P$14),0)="","",ROUND(H$4*$E238*VLOOKUP($C238,$C$9:$U$14,COLUMNS($C$9:P$14),0)*P$18,0)&amp;"～"&amp;ROUND(H$4*$E238*VLOOKUP($C238,$C$9:$U$14,COLUMNS($C$9:P$14),0)*P$19,0))</f>
        <v/>
      </c>
      <c r="U238" s="4" t="str">
        <f>IF(VLOOKUP($C238,$C$9:$U$14,COLUMNS($C$9:Q$14),0)="","",ROUND(I$4*$E238*VLOOKUP($C238,$C$9:$U$14,COLUMNS($C$9:Q$14),0)*Q$18,0)&amp;"～"&amp;ROUND(I$4*$E238*VLOOKUP($C238,$C$9:$U$14,COLUMNS($C$9:Q$14),0)*Q$19,0))</f>
        <v/>
      </c>
      <c r="V238" s="4" t="str">
        <f>IF(VLOOKUP($C238,$C$9:$U$14,COLUMNS($C$9:R$14),0)="","",ROUND(J$4*$E238*VLOOKUP($C238,$C$9:$U$14,COLUMNS($C$9:R$14),0)*R$18,0)&amp;"～"&amp;ROUND(J$4*$E238*VLOOKUP($C238,$C$9:$U$14,COLUMNS($C$9:R$14),0)*R$19,0))</f>
        <v/>
      </c>
      <c r="W238" s="4" t="str">
        <f>IF(VLOOKUP($C238,$C$9:$U$14,COLUMNS($C$9:S$14),0)="","",ROUND(K$4*$E238*VLOOKUP($C238,$C$9:$U$14,COLUMNS($C$9:S$14),0)*S$18,0)&amp;"～"&amp;ROUND(K$4*$E238*VLOOKUP($C238,$C$9:$U$14,COLUMNS($C$9:S$14),0)*S$19,0))</f>
        <v/>
      </c>
      <c r="X238" s="4" t="str">
        <f>IF(VLOOKUP($C238,$C$9:$U$14,COLUMNS($C$9:T$14),0)="","",ROUND(L$4*$E238*VLOOKUP($C238,$C$9:$U$14,COLUMNS($C$9:T$14),0)*T$18,0)&amp;"～"&amp;ROUND(L$4*$E238*VLOOKUP($C238,$C$9:$U$14,COLUMNS($C$9:T$14),0)*T$19,0))</f>
        <v/>
      </c>
      <c r="Y238" s="4"/>
      <c r="Z238" s="4">
        <f t="shared" si="37"/>
        <v>861</v>
      </c>
      <c r="AA238" s="1">
        <f t="shared" si="40"/>
        <v>775</v>
      </c>
      <c r="AB238" s="1">
        <f>IF(C238&gt;2,0,ROUND(属性价值和能力评分!$F$38*一级属性!$H$17*装备属性!E238,0))</f>
        <v>0</v>
      </c>
      <c r="AC238" s="1">
        <f t="shared" si="38"/>
        <v>208</v>
      </c>
      <c r="AD238" s="1">
        <f t="shared" si="39"/>
        <v>417</v>
      </c>
    </row>
    <row r="239" spans="2:30">
      <c r="B239" s="1">
        <v>205</v>
      </c>
      <c r="C239" s="1">
        <f t="shared" si="33"/>
        <v>3</v>
      </c>
      <c r="D239" s="1">
        <f t="shared" si="34"/>
        <v>10</v>
      </c>
      <c r="E239" s="1">
        <f t="shared" si="41"/>
        <v>150</v>
      </c>
      <c r="F239" s="4" t="str">
        <f>IF(VLOOKUP($C239,$C$9:$U$14,COLUMNS($C$9:L$14),0)="","",ROUND(D$4*$E239*VLOOKUP($C239,$C$9:$U$14,COLUMNS($C$9:L$14),0)*L$16,0)&amp;"～"&amp;ROUND(D$4*$E239*VLOOKUP($C239,$C$9:$U$14,COLUMNS($C$9:L$14),0)*L$17,0))</f>
        <v/>
      </c>
      <c r="G239" s="4" t="str">
        <f>IF(VLOOKUP($C239,$C$9:$U$14,COLUMNS($C$9:M$14),0)="","",ROUND(E$4*$E239*VLOOKUP($C239,$C$9:$U$14,COLUMNS($C$9:M$14),0)*M$16,0)&amp;"～"&amp;ROUND(E$4*$E239*VLOOKUP($C239,$C$9:$U$14,COLUMNS($C$9:M$14),0)*M$17,0))</f>
        <v>861～1107</v>
      </c>
      <c r="H239" s="4" t="str">
        <f>IF(VLOOKUP($C239,$C$9:$U$14,COLUMNS($C$9:N$14),0)="","",ROUND(F$4*$E239*VLOOKUP($C239,$C$9:$U$14,COLUMNS($C$9:N$14),0)*N$16,0)&amp;"～"&amp;ROUND(F$4*$E239*VLOOKUP($C239,$C$9:$U$14,COLUMNS($C$9:N$14),0)*N$17,0))</f>
        <v/>
      </c>
      <c r="I239" s="4" t="str">
        <f>IF(VLOOKUP($C239,$C$9:$U$14,COLUMNS($C$9:O$14),0)="","",ROUND(G$4*$E239*VLOOKUP($C239,$C$9:$U$14,COLUMNS($C$9:O$14),0)*O$16,0)&amp;"～"&amp;ROUND(G$4*$E239*VLOOKUP($C239,$C$9:$U$14,COLUMNS($C$9:O$14),0)*O$17,0))</f>
        <v>129～166</v>
      </c>
      <c r="J239" s="4" t="str">
        <f>IF(VLOOKUP($C239,$C$9:$U$14,COLUMNS($C$9:P$14),0)="","",ROUND(H$4*$E239*VLOOKUP($C239,$C$9:$U$14,COLUMNS($C$9:P$14),0)*P$16,0)&amp;"～"&amp;ROUND(H$4*$E239*VLOOKUP($C239,$C$9:$U$14,COLUMNS($C$9:P$14),0)*P$17,0))</f>
        <v/>
      </c>
      <c r="K239" s="4" t="str">
        <f>IF(VLOOKUP($C239,$C$9:$U$14,COLUMNS($C$9:Q$14),0)="","",ROUND(I$4*$E239*VLOOKUP($C239,$C$9:$U$14,COLUMNS($C$9:Q$14),0)*Q$16,0)&amp;"～"&amp;ROUND(I$4*$E239*VLOOKUP($C239,$C$9:$U$14,COLUMNS($C$9:Q$14),0)*Q$17,0))</f>
        <v/>
      </c>
      <c r="L239" s="4" t="str">
        <f>IF(VLOOKUP($C239,$C$9:$U$14,COLUMNS($C$9:R$14),0)="","",ROUND(J$4*$E239*VLOOKUP($C239,$C$9:$U$14,COLUMNS($C$9:R$14),0)*R$16,0)&amp;"～"&amp;ROUND(J$4*$E239*VLOOKUP($C239,$C$9:$U$14,COLUMNS($C$9:R$14),0)*R$17,0))</f>
        <v/>
      </c>
      <c r="M239" s="4" t="str">
        <f>IF(VLOOKUP($C239,$C$9:$U$14,COLUMNS($C$9:S$14),0)="","",ROUND(K$4*$E239*VLOOKUP($C239,$C$9:$U$14,COLUMNS($C$9:S$14),0)*S$16,0)&amp;"～"&amp;ROUND(K$4*$E239*VLOOKUP($C239,$C$9:$U$14,COLUMNS($C$9:S$14),0)*S$17,0))</f>
        <v/>
      </c>
      <c r="N239" s="4" t="str">
        <f>IF(VLOOKUP($C239,$C$9:$U$14,COLUMNS($C$9:T$14),0)="","",ROUND(L$4*$E239*VLOOKUP($C239,$C$9:$U$14,COLUMNS($C$9:T$14),0)*T$16,0)&amp;"～"&amp;ROUND(L$4*$E239*VLOOKUP($C239,$C$9:$U$14,COLUMNS($C$9:T$14),0)*T$17,0))</f>
        <v/>
      </c>
      <c r="O239" s="4" t="str">
        <f>IF(VLOOKUP($C239,$C$9:$U$14,COLUMNS($C$9:U$14),0)="","",ROUND(M$4*$E239*VLOOKUP($C239,$C$9:$U$14,COLUMNS($C$9:U$14),0)*U$16,0)&amp;"～"&amp;ROUND(M$4*$E239*VLOOKUP($C239,$C$9:$U$14,COLUMNS($C$9:U$14),0)*U$17,0))</f>
        <v/>
      </c>
      <c r="P239" s="4" t="str">
        <f>IF(VLOOKUP($C239,$C$9:$U$14,COLUMNS($C$9:L$14),0)="","",ROUND(D$4*$E239*VLOOKUP($C239,$C$9:$U$14,COLUMNS($C$9:L$14),0)*L$18,0)&amp;"～"&amp;ROUND(D$4*$E239*VLOOKUP($C239,$C$9:$U$14,COLUMNS($C$9:L$14),0)*L$19,0))</f>
        <v/>
      </c>
      <c r="Q239" s="4" t="str">
        <f>IF(VLOOKUP($C239,$C$9:$U$14,COLUMNS($C$9:M$14),0)="","",ROUND(E$4*$E239*VLOOKUP($C239,$C$9:$U$14,COLUMNS($C$9:M$14),0)*M$18,0)&amp;"～"&amp;ROUND(E$4*$E239*VLOOKUP($C239,$C$9:$U$14,COLUMNS($C$9:M$14),0)*M$19,0))</f>
        <v>959～1230</v>
      </c>
      <c r="R239" s="4" t="str">
        <f>IF(VLOOKUP($C239,$C$9:$U$14,COLUMNS($C$9:N$14),0)="","",ROUND(F$4*$E239*VLOOKUP($C239,$C$9:$U$14,COLUMNS($C$9:N$14),0)*N$18,0)&amp;"～"&amp;ROUND(F$4*$E239*VLOOKUP($C239,$C$9:$U$14,COLUMNS($C$9:N$14),0)*N$19,0))</f>
        <v/>
      </c>
      <c r="S239" s="4" t="str">
        <f>IF(VLOOKUP($C239,$C$9:$U$14,COLUMNS($C$9:O$14),0)="","",ROUND(G$4*$E239*VLOOKUP($C239,$C$9:$U$14,COLUMNS($C$9:O$14),0)*O$18,0)&amp;"～"&amp;ROUND(G$4*$E239*VLOOKUP($C239,$C$9:$U$14,COLUMNS($C$9:O$14),0)*O$19,0))</f>
        <v>144～185</v>
      </c>
      <c r="T239" s="4" t="str">
        <f>IF(VLOOKUP($C239,$C$9:$U$14,COLUMNS($C$9:P$14),0)="","",ROUND(H$4*$E239*VLOOKUP($C239,$C$9:$U$14,COLUMNS($C$9:P$14),0)*P$18,0)&amp;"～"&amp;ROUND(H$4*$E239*VLOOKUP($C239,$C$9:$U$14,COLUMNS($C$9:P$14),0)*P$19,0))</f>
        <v/>
      </c>
      <c r="U239" s="4" t="str">
        <f>IF(VLOOKUP($C239,$C$9:$U$14,COLUMNS($C$9:Q$14),0)="","",ROUND(I$4*$E239*VLOOKUP($C239,$C$9:$U$14,COLUMNS($C$9:Q$14),0)*Q$18,0)&amp;"～"&amp;ROUND(I$4*$E239*VLOOKUP($C239,$C$9:$U$14,COLUMNS($C$9:Q$14),0)*Q$19,0))</f>
        <v/>
      </c>
      <c r="V239" s="4" t="str">
        <f>IF(VLOOKUP($C239,$C$9:$U$14,COLUMNS($C$9:R$14),0)="","",ROUND(J$4*$E239*VLOOKUP($C239,$C$9:$U$14,COLUMNS($C$9:R$14),0)*R$18,0)&amp;"～"&amp;ROUND(J$4*$E239*VLOOKUP($C239,$C$9:$U$14,COLUMNS($C$9:R$14),0)*R$19,0))</f>
        <v/>
      </c>
      <c r="W239" s="4" t="str">
        <f>IF(VLOOKUP($C239,$C$9:$U$14,COLUMNS($C$9:S$14),0)="","",ROUND(K$4*$E239*VLOOKUP($C239,$C$9:$U$14,COLUMNS($C$9:S$14),0)*S$18,0)&amp;"～"&amp;ROUND(K$4*$E239*VLOOKUP($C239,$C$9:$U$14,COLUMNS($C$9:S$14),0)*S$19,0))</f>
        <v/>
      </c>
      <c r="X239" s="4" t="str">
        <f>IF(VLOOKUP($C239,$C$9:$U$14,COLUMNS($C$9:T$14),0)="","",ROUND(L$4*$E239*VLOOKUP($C239,$C$9:$U$14,COLUMNS($C$9:T$14),0)*T$18,0)&amp;"～"&amp;ROUND(L$4*$E239*VLOOKUP($C239,$C$9:$U$14,COLUMNS($C$9:T$14),0)*T$19,0))</f>
        <v/>
      </c>
      <c r="Y239" s="4"/>
      <c r="Z239" s="4">
        <f t="shared" si="37"/>
        <v>861</v>
      </c>
      <c r="AA239" s="1">
        <f t="shared" si="40"/>
        <v>775</v>
      </c>
      <c r="AB239" s="1">
        <f>IF(C239&gt;2,0,ROUND(属性价值和能力评分!$F$38*一级属性!$H$17*装备属性!E239,0))</f>
        <v>0</v>
      </c>
      <c r="AC239" s="1">
        <f t="shared" si="38"/>
        <v>208</v>
      </c>
      <c r="AD239" s="1">
        <f t="shared" si="39"/>
        <v>417</v>
      </c>
    </row>
    <row r="240" spans="2:30">
      <c r="B240" s="1">
        <v>206</v>
      </c>
      <c r="C240" s="1">
        <f t="shared" si="33"/>
        <v>4</v>
      </c>
      <c r="D240" s="1">
        <f t="shared" si="34"/>
        <v>11</v>
      </c>
      <c r="E240" s="1">
        <f t="shared" si="41"/>
        <v>150</v>
      </c>
      <c r="F240" s="4" t="str">
        <f>IF(VLOOKUP($C240,$C$9:$U$14,COLUMNS($C$9:L$14),0)="","",ROUND(D$4*$E240*VLOOKUP($C240,$C$9:$U$14,COLUMNS($C$9:L$14),0)*L$16,0)&amp;"～"&amp;ROUND(D$4*$E240*VLOOKUP($C240,$C$9:$U$14,COLUMNS($C$9:L$14),0)*L$17,0))</f>
        <v/>
      </c>
      <c r="G240" s="4" t="str">
        <f>IF(VLOOKUP($C240,$C$9:$U$14,COLUMNS($C$9:M$14),0)="","",ROUND(E$4*$E240*VLOOKUP($C240,$C$9:$U$14,COLUMNS($C$9:M$14),0)*M$16,0)&amp;"～"&amp;ROUND(E$4*$E240*VLOOKUP($C240,$C$9:$U$14,COLUMNS($C$9:M$14),0)*M$17,0))</f>
        <v/>
      </c>
      <c r="H240" s="4" t="str">
        <f>IF(VLOOKUP($C240,$C$9:$U$14,COLUMNS($C$9:N$14),0)="","",ROUND(F$4*$E240*VLOOKUP($C240,$C$9:$U$14,COLUMNS($C$9:N$14),0)*N$16,0)&amp;"～"&amp;ROUND(F$4*$E240*VLOOKUP($C240,$C$9:$U$14,COLUMNS($C$9:N$14),0)*N$17,0))</f>
        <v/>
      </c>
      <c r="I240" s="4" t="str">
        <f>IF(VLOOKUP($C240,$C$9:$U$14,COLUMNS($C$9:O$14),0)="","",ROUND(G$4*$E240*VLOOKUP($C240,$C$9:$U$14,COLUMNS($C$9:O$14),0)*O$16,0)&amp;"～"&amp;ROUND(G$4*$E240*VLOOKUP($C240,$C$9:$U$14,COLUMNS($C$9:O$14),0)*O$17,0))</f>
        <v/>
      </c>
      <c r="J240" s="4" t="str">
        <f>IF(VLOOKUP($C240,$C$9:$U$14,COLUMNS($C$9:P$14),0)="","",ROUND(H$4*$E240*VLOOKUP($C240,$C$9:$U$14,COLUMNS($C$9:P$14),0)*P$16,0)&amp;"～"&amp;ROUND(H$4*$E240*VLOOKUP($C240,$C$9:$U$14,COLUMNS($C$9:P$14),0)*P$17,0))</f>
        <v>237～304</v>
      </c>
      <c r="K240" s="4" t="str">
        <f>IF(VLOOKUP($C240,$C$9:$U$14,COLUMNS($C$9:Q$14),0)="","",ROUND(I$4*$E240*VLOOKUP($C240,$C$9:$U$14,COLUMNS($C$9:Q$14),0)*Q$16,0)&amp;"～"&amp;ROUND(I$4*$E240*VLOOKUP($C240,$C$9:$U$14,COLUMNS($C$9:Q$14),0)*Q$17,0))</f>
        <v>126～162</v>
      </c>
      <c r="L240" s="4" t="str">
        <f>IF(VLOOKUP($C240,$C$9:$U$14,COLUMNS($C$9:R$14),0)="","",ROUND(J$4*$E240*VLOOKUP($C240,$C$9:$U$14,COLUMNS($C$9:R$14),0)*R$16,0)&amp;"～"&amp;ROUND(J$4*$E240*VLOOKUP($C240,$C$9:$U$14,COLUMNS($C$9:R$14),0)*R$17,0))</f>
        <v/>
      </c>
      <c r="M240" s="4" t="str">
        <f>IF(VLOOKUP($C240,$C$9:$U$14,COLUMNS($C$9:S$14),0)="","",ROUND(K$4*$E240*VLOOKUP($C240,$C$9:$U$14,COLUMNS($C$9:S$14),0)*S$16,0)&amp;"～"&amp;ROUND(K$4*$E240*VLOOKUP($C240,$C$9:$U$14,COLUMNS($C$9:S$14),0)*S$17,0))</f>
        <v/>
      </c>
      <c r="N240" s="4" t="str">
        <f>IF(VLOOKUP($C240,$C$9:$U$14,COLUMNS($C$9:T$14),0)="","",ROUND(L$4*$E240*VLOOKUP($C240,$C$9:$U$14,COLUMNS($C$9:T$14),0)*T$16,0)&amp;"～"&amp;ROUND(L$4*$E240*VLOOKUP($C240,$C$9:$U$14,COLUMNS($C$9:T$14),0)*T$17,0))</f>
        <v/>
      </c>
      <c r="O240" s="4" t="str">
        <f>IF(VLOOKUP($C240,$C$9:$U$14,COLUMNS($C$9:U$14),0)="","",ROUND(M$4*$E240*VLOOKUP($C240,$C$9:$U$14,COLUMNS($C$9:U$14),0)*U$16,0)&amp;"～"&amp;ROUND(M$4*$E240*VLOOKUP($C240,$C$9:$U$14,COLUMNS($C$9:U$14),0)*U$17,0))</f>
        <v/>
      </c>
      <c r="P240" s="4" t="str">
        <f>IF(VLOOKUP($C240,$C$9:$U$14,COLUMNS($C$9:L$14),0)="","",ROUND(D$4*$E240*VLOOKUP($C240,$C$9:$U$14,COLUMNS($C$9:L$14),0)*L$18,0)&amp;"～"&amp;ROUND(D$4*$E240*VLOOKUP($C240,$C$9:$U$14,COLUMNS($C$9:L$14),0)*L$19,0))</f>
        <v/>
      </c>
      <c r="Q240" s="4" t="str">
        <f>IF(VLOOKUP($C240,$C$9:$U$14,COLUMNS($C$9:M$14),0)="","",ROUND(E$4*$E240*VLOOKUP($C240,$C$9:$U$14,COLUMNS($C$9:M$14),0)*M$18,0)&amp;"～"&amp;ROUND(E$4*$E240*VLOOKUP($C240,$C$9:$U$14,COLUMNS($C$9:M$14),0)*M$19,0))</f>
        <v/>
      </c>
      <c r="R240" s="4" t="str">
        <f>IF(VLOOKUP($C240,$C$9:$U$14,COLUMNS($C$9:N$14),0)="","",ROUND(F$4*$E240*VLOOKUP($C240,$C$9:$U$14,COLUMNS($C$9:N$14),0)*N$18,0)&amp;"～"&amp;ROUND(F$4*$E240*VLOOKUP($C240,$C$9:$U$14,COLUMNS($C$9:N$14),0)*N$19,0))</f>
        <v/>
      </c>
      <c r="S240" s="4" t="str">
        <f>IF(VLOOKUP($C240,$C$9:$U$14,COLUMNS($C$9:O$14),0)="","",ROUND(G$4*$E240*VLOOKUP($C240,$C$9:$U$14,COLUMNS($C$9:O$14),0)*O$18,0)&amp;"～"&amp;ROUND(G$4*$E240*VLOOKUP($C240,$C$9:$U$14,COLUMNS($C$9:O$14),0)*O$19,0))</f>
        <v/>
      </c>
      <c r="T240" s="4" t="str">
        <f>IF(VLOOKUP($C240,$C$9:$U$14,COLUMNS($C$9:P$14),0)="","",ROUND(H$4*$E240*VLOOKUP($C240,$C$9:$U$14,COLUMNS($C$9:P$14),0)*P$18,0)&amp;"～"&amp;ROUND(H$4*$E240*VLOOKUP($C240,$C$9:$U$14,COLUMNS($C$9:P$14),0)*P$19,0))</f>
        <v>264～338</v>
      </c>
      <c r="U240" s="4" t="str">
        <f>IF(VLOOKUP($C240,$C$9:$U$14,COLUMNS($C$9:Q$14),0)="","",ROUND(I$4*$E240*VLOOKUP($C240,$C$9:$U$14,COLUMNS($C$9:Q$14),0)*Q$18,0)&amp;"～"&amp;ROUND(I$4*$E240*VLOOKUP($C240,$C$9:$U$14,COLUMNS($C$9:Q$14),0)*Q$19,0))</f>
        <v>140～180</v>
      </c>
      <c r="V240" s="4" t="str">
        <f>IF(VLOOKUP($C240,$C$9:$U$14,COLUMNS($C$9:R$14),0)="","",ROUND(J$4*$E240*VLOOKUP($C240,$C$9:$U$14,COLUMNS($C$9:R$14),0)*R$18,0)&amp;"～"&amp;ROUND(J$4*$E240*VLOOKUP($C240,$C$9:$U$14,COLUMNS($C$9:R$14),0)*R$19,0))</f>
        <v/>
      </c>
      <c r="W240" s="4" t="str">
        <f>IF(VLOOKUP($C240,$C$9:$U$14,COLUMNS($C$9:S$14),0)="","",ROUND(K$4*$E240*VLOOKUP($C240,$C$9:$U$14,COLUMNS($C$9:S$14),0)*S$18,0)&amp;"～"&amp;ROUND(K$4*$E240*VLOOKUP($C240,$C$9:$U$14,COLUMNS($C$9:S$14),0)*S$19,0))</f>
        <v/>
      </c>
      <c r="X240" s="4" t="str">
        <f>IF(VLOOKUP($C240,$C$9:$U$14,COLUMNS($C$9:T$14),0)="","",ROUND(L$4*$E240*VLOOKUP($C240,$C$9:$U$14,COLUMNS($C$9:T$14),0)*T$18,0)&amp;"～"&amp;ROUND(L$4*$E240*VLOOKUP($C240,$C$9:$U$14,COLUMNS($C$9:T$14),0)*T$19,0))</f>
        <v/>
      </c>
      <c r="Y240" s="4"/>
      <c r="Z240" s="4">
        <f t="shared" si="37"/>
        <v>764</v>
      </c>
      <c r="AA240" s="1">
        <f t="shared" si="40"/>
        <v>688</v>
      </c>
      <c r="AB240" s="1">
        <f>IF(C240&gt;2,0,ROUND(属性价值和能力评分!$F$38*一级属性!$H$17*装备属性!E240,0))</f>
        <v>0</v>
      </c>
      <c r="AC240" s="1">
        <f t="shared" si="38"/>
        <v>208</v>
      </c>
      <c r="AD240" s="1">
        <f t="shared" si="39"/>
        <v>417</v>
      </c>
    </row>
    <row r="241" spans="1:30">
      <c r="B241" s="1">
        <v>207</v>
      </c>
      <c r="C241" s="1">
        <f t="shared" ref="C241:C242" si="42">C228</f>
        <v>5</v>
      </c>
      <c r="D241" s="1">
        <f t="shared" ref="D241:D242" si="43">D228</f>
        <v>12</v>
      </c>
      <c r="E241" s="1">
        <f t="shared" si="41"/>
        <v>150</v>
      </c>
      <c r="F241" s="4" t="str">
        <f>IF(VLOOKUP($C241,$C$9:$U$14,COLUMNS($C$9:L$14),0)="","",ROUND(D$4*$E241*VLOOKUP($C241,$C$9:$U$14,COLUMNS($C$9:L$14),0)*L$16,0)&amp;"～"&amp;ROUND(D$4*$E241*VLOOKUP($C241,$C$9:$U$14,COLUMNS($C$9:L$14),0)*L$17,0))</f>
        <v>1033～1328</v>
      </c>
      <c r="G241" s="4" t="str">
        <f>IF(VLOOKUP($C241,$C$9:$U$14,COLUMNS($C$9:M$14),0)="","",ROUND(E$4*$E241*VLOOKUP($C241,$C$9:$U$14,COLUMNS($C$9:M$14),0)*M$16,0)&amp;"～"&amp;ROUND(E$4*$E241*VLOOKUP($C241,$C$9:$U$14,COLUMNS($C$9:M$14),0)*M$17,0))</f>
        <v/>
      </c>
      <c r="H241" s="4" t="str">
        <f>IF(VLOOKUP($C241,$C$9:$U$14,COLUMNS($C$9:N$14),0)="","",ROUND(F$4*$E241*VLOOKUP($C241,$C$9:$U$14,COLUMNS($C$9:N$14),0)*N$16,0)&amp;"～"&amp;ROUND(F$4*$E241*VLOOKUP($C241,$C$9:$U$14,COLUMNS($C$9:N$14),0)*N$17,0))</f>
        <v/>
      </c>
      <c r="I241" s="4" t="str">
        <f>IF(VLOOKUP($C241,$C$9:$U$14,COLUMNS($C$9:O$14),0)="","",ROUND(G$4*$E241*VLOOKUP($C241,$C$9:$U$14,COLUMNS($C$9:O$14),0)*O$16,0)&amp;"～"&amp;ROUND(G$4*$E241*VLOOKUP($C241,$C$9:$U$14,COLUMNS($C$9:O$14),0)*O$17,0))</f>
        <v>86～111</v>
      </c>
      <c r="J241" s="4" t="str">
        <f>IF(VLOOKUP($C241,$C$9:$U$14,COLUMNS($C$9:P$14),0)="","",ROUND(H$4*$E241*VLOOKUP($C241,$C$9:$U$14,COLUMNS($C$9:P$14),0)*P$16,0)&amp;"～"&amp;ROUND(H$4*$E241*VLOOKUP($C241,$C$9:$U$14,COLUMNS($C$9:P$14),0)*P$17,0))</f>
        <v/>
      </c>
      <c r="K241" s="4" t="str">
        <f>IF(VLOOKUP($C241,$C$9:$U$14,COLUMNS($C$9:Q$14),0)="","",ROUND(I$4*$E241*VLOOKUP($C241,$C$9:$U$14,COLUMNS($C$9:Q$14),0)*Q$16,0)&amp;"～"&amp;ROUND(I$4*$E241*VLOOKUP($C241,$C$9:$U$14,COLUMNS($C$9:Q$14),0)*Q$17,0))</f>
        <v/>
      </c>
      <c r="L241" s="4" t="str">
        <f>IF(VLOOKUP($C241,$C$9:$U$14,COLUMNS($C$9:R$14),0)="","",ROUND(J$4*$E241*VLOOKUP($C241,$C$9:$U$14,COLUMNS($C$9:R$14),0)*R$16,0)&amp;"～"&amp;ROUND(J$4*$E241*VLOOKUP($C241,$C$9:$U$14,COLUMNS($C$9:R$14),0)*R$17,0))</f>
        <v/>
      </c>
      <c r="M241" s="4" t="str">
        <f>IF(VLOOKUP($C241,$C$9:$U$14,COLUMNS($C$9:S$14),0)="","",ROUND(K$4*$E241*VLOOKUP($C241,$C$9:$U$14,COLUMNS($C$9:S$14),0)*S$16,0)&amp;"～"&amp;ROUND(K$4*$E241*VLOOKUP($C241,$C$9:$U$14,COLUMNS($C$9:S$14),0)*S$17,0))</f>
        <v/>
      </c>
      <c r="N241" s="4" t="str">
        <f>IF(VLOOKUP($C241,$C$9:$U$14,COLUMNS($C$9:T$14),0)="","",ROUND(L$4*$E241*VLOOKUP($C241,$C$9:$U$14,COLUMNS($C$9:T$14),0)*T$16,0)&amp;"～"&amp;ROUND(L$4*$E241*VLOOKUP($C241,$C$9:$U$14,COLUMNS($C$9:T$14),0)*T$17,0))</f>
        <v/>
      </c>
      <c r="O241" s="4" t="str">
        <f>IF(VLOOKUP($C241,$C$9:$U$14,COLUMNS($C$9:U$14),0)="","",ROUND(M$4*$E241*VLOOKUP($C241,$C$9:$U$14,COLUMNS($C$9:U$14),0)*U$16,0)&amp;"～"&amp;ROUND(M$4*$E241*VLOOKUP($C241,$C$9:$U$14,COLUMNS($C$9:U$14),0)*U$17,0))</f>
        <v/>
      </c>
      <c r="P241" s="4" t="str">
        <f>IF(VLOOKUP($C241,$C$9:$U$14,COLUMNS($C$9:L$14),0)="","",ROUND(D$4*$E241*VLOOKUP($C241,$C$9:$U$14,COLUMNS($C$9:L$14),0)*L$18,0)&amp;"～"&amp;ROUND(D$4*$E241*VLOOKUP($C241,$C$9:$U$14,COLUMNS($C$9:L$14),0)*L$19,0))</f>
        <v>1151～1476</v>
      </c>
      <c r="Q241" s="4" t="str">
        <f>IF(VLOOKUP($C241,$C$9:$U$14,COLUMNS($C$9:M$14),0)="","",ROUND(E$4*$E241*VLOOKUP($C241,$C$9:$U$14,COLUMNS($C$9:M$14),0)*M$18,0)&amp;"～"&amp;ROUND(E$4*$E241*VLOOKUP($C241,$C$9:$U$14,COLUMNS($C$9:M$14),0)*M$19,0))</f>
        <v/>
      </c>
      <c r="R241" s="4" t="str">
        <f>IF(VLOOKUP($C241,$C$9:$U$14,COLUMNS($C$9:N$14),0)="","",ROUND(F$4*$E241*VLOOKUP($C241,$C$9:$U$14,COLUMNS($C$9:N$14),0)*N$18,0)&amp;"～"&amp;ROUND(F$4*$E241*VLOOKUP($C241,$C$9:$U$14,COLUMNS($C$9:N$14),0)*N$19,0))</f>
        <v/>
      </c>
      <c r="S241" s="4" t="str">
        <f>IF(VLOOKUP($C241,$C$9:$U$14,COLUMNS($C$9:O$14),0)="","",ROUND(G$4*$E241*VLOOKUP($C241,$C$9:$U$14,COLUMNS($C$9:O$14),0)*O$18,0)&amp;"～"&amp;ROUND(G$4*$E241*VLOOKUP($C241,$C$9:$U$14,COLUMNS($C$9:O$14),0)*O$19,0))</f>
        <v>96～123</v>
      </c>
      <c r="T241" s="4" t="str">
        <f>IF(VLOOKUP($C241,$C$9:$U$14,COLUMNS($C$9:P$14),0)="","",ROUND(H$4*$E241*VLOOKUP($C241,$C$9:$U$14,COLUMNS($C$9:P$14),0)*P$18,0)&amp;"～"&amp;ROUND(H$4*$E241*VLOOKUP($C241,$C$9:$U$14,COLUMNS($C$9:P$14),0)*P$19,0))</f>
        <v/>
      </c>
      <c r="U241" s="4" t="str">
        <f>IF(VLOOKUP($C241,$C$9:$U$14,COLUMNS($C$9:Q$14),0)="","",ROUND(I$4*$E241*VLOOKUP($C241,$C$9:$U$14,COLUMNS($C$9:Q$14),0)*Q$18,0)&amp;"～"&amp;ROUND(I$4*$E241*VLOOKUP($C241,$C$9:$U$14,COLUMNS($C$9:Q$14),0)*Q$19,0))</f>
        <v/>
      </c>
      <c r="V241" s="4" t="str">
        <f>IF(VLOOKUP($C241,$C$9:$U$14,COLUMNS($C$9:R$14),0)="","",ROUND(J$4*$E241*VLOOKUP($C241,$C$9:$U$14,COLUMNS($C$9:R$14),0)*R$18,0)&amp;"～"&amp;ROUND(J$4*$E241*VLOOKUP($C241,$C$9:$U$14,COLUMNS($C$9:R$14),0)*R$19,0))</f>
        <v/>
      </c>
      <c r="W241" s="4" t="str">
        <f>IF(VLOOKUP($C241,$C$9:$U$14,COLUMNS($C$9:S$14),0)="","",ROUND(K$4*$E241*VLOOKUP($C241,$C$9:$U$14,COLUMNS($C$9:S$14),0)*S$18,0)&amp;"～"&amp;ROUND(K$4*$E241*VLOOKUP($C241,$C$9:$U$14,COLUMNS($C$9:S$14),0)*S$19,0))</f>
        <v/>
      </c>
      <c r="X241" s="4" t="str">
        <f>IF(VLOOKUP($C241,$C$9:$U$14,COLUMNS($C$9:T$14),0)="","",ROUND(L$4*$E241*VLOOKUP($C241,$C$9:$U$14,COLUMNS($C$9:T$14),0)*T$18,0)&amp;"～"&amp;ROUND(L$4*$E241*VLOOKUP($C241,$C$9:$U$14,COLUMNS($C$9:T$14),0)*T$19,0))</f>
        <v/>
      </c>
      <c r="Y241" s="4"/>
      <c r="Z241" s="4">
        <f t="shared" si="37"/>
        <v>749</v>
      </c>
      <c r="AA241" s="1">
        <f t="shared" si="40"/>
        <v>674</v>
      </c>
      <c r="AB241" s="1">
        <f>IF(C241&gt;2,0,ROUND(属性价值和能力评分!$F$38*一级属性!$H$17*装备属性!E241,0))</f>
        <v>0</v>
      </c>
      <c r="AC241" s="1">
        <f t="shared" si="38"/>
        <v>208</v>
      </c>
      <c r="AD241" s="1">
        <f t="shared" si="39"/>
        <v>417</v>
      </c>
    </row>
    <row r="242" spans="1:30">
      <c r="B242" s="1">
        <v>208</v>
      </c>
      <c r="C242" s="1">
        <f t="shared" si="42"/>
        <v>6</v>
      </c>
      <c r="D242" s="1">
        <f t="shared" si="43"/>
        <v>13</v>
      </c>
      <c r="E242" s="1">
        <f t="shared" si="41"/>
        <v>150</v>
      </c>
      <c r="F242" s="4" t="str">
        <f>IF(VLOOKUP($C242,$C$9:$U$14,COLUMNS($C$9:L$14),0)="","",ROUND(D$4*$E242*VLOOKUP($C242,$C$9:$U$14,COLUMNS($C$9:L$14),0)*L$16,0)&amp;"～"&amp;ROUND(D$4*$E242*VLOOKUP($C242,$C$9:$U$14,COLUMNS($C$9:L$14),0)*L$17,0))</f>
        <v/>
      </c>
      <c r="G242" s="4" t="str">
        <f>IF(VLOOKUP($C242,$C$9:$U$14,COLUMNS($C$9:M$14),0)="","",ROUND(E$4*$E242*VLOOKUP($C242,$C$9:$U$14,COLUMNS($C$9:M$14),0)*M$16,0)&amp;"～"&amp;ROUND(E$4*$E242*VLOOKUP($C242,$C$9:$U$14,COLUMNS($C$9:M$14),0)*M$17,0))</f>
        <v/>
      </c>
      <c r="H242" s="4" t="str">
        <f>IF(VLOOKUP($C242,$C$9:$U$14,COLUMNS($C$9:N$14),0)="","",ROUND(F$4*$E242*VLOOKUP($C242,$C$9:$U$14,COLUMNS($C$9:N$14),0)*N$16,0)&amp;"～"&amp;ROUND(F$4*$E242*VLOOKUP($C242,$C$9:$U$14,COLUMNS($C$9:N$14),0)*N$17,0))</f>
        <v/>
      </c>
      <c r="I242" s="4" t="str">
        <f>IF(VLOOKUP($C242,$C$9:$U$14,COLUMNS($C$9:O$14),0)="","",ROUND(G$4*$E242*VLOOKUP($C242,$C$9:$U$14,COLUMNS($C$9:O$14),0)*O$16,0)&amp;"～"&amp;ROUND(G$4*$E242*VLOOKUP($C242,$C$9:$U$14,COLUMNS($C$9:O$14),0)*O$17,0))</f>
        <v/>
      </c>
      <c r="J242" s="4" t="str">
        <f>IF(VLOOKUP($C242,$C$9:$U$14,COLUMNS($C$9:P$14),0)="","",ROUND(H$4*$E242*VLOOKUP($C242,$C$9:$U$14,COLUMNS($C$9:P$14),0)*P$16,0)&amp;"～"&amp;ROUND(H$4*$E242*VLOOKUP($C242,$C$9:$U$14,COLUMNS($C$9:P$14),0)*P$17,0))</f>
        <v/>
      </c>
      <c r="K242" s="4" t="str">
        <f>IF(VLOOKUP($C242,$C$9:$U$14,COLUMNS($C$9:Q$14),0)="","",ROUND(I$4*$E242*VLOOKUP($C242,$C$9:$U$14,COLUMNS($C$9:Q$14),0)*Q$16,0)&amp;"～"&amp;ROUND(I$4*$E242*VLOOKUP($C242,$C$9:$U$14,COLUMNS($C$9:Q$14),0)*Q$17,0))</f>
        <v>126～162</v>
      </c>
      <c r="L242" s="4" t="str">
        <f>IF(VLOOKUP($C242,$C$9:$U$14,COLUMNS($C$9:R$14),0)="","",ROUND(J$4*$E242*VLOOKUP($C242,$C$9:$U$14,COLUMNS($C$9:R$14),0)*R$16,0)&amp;"～"&amp;ROUND(J$4*$E242*VLOOKUP($C242,$C$9:$U$14,COLUMNS($C$9:R$14),0)*R$17,0))</f>
        <v>98～176</v>
      </c>
      <c r="M242" s="4" t="str">
        <f>IF(VLOOKUP($C242,$C$9:$U$14,COLUMNS($C$9:S$14),0)="","",ROUND(K$4*$E242*VLOOKUP($C242,$C$9:$U$14,COLUMNS($C$9:S$14),0)*S$16,0)&amp;"～"&amp;ROUND(K$4*$E242*VLOOKUP($C242,$C$9:$U$14,COLUMNS($C$9:S$14),0)*S$17,0))</f>
        <v/>
      </c>
      <c r="N242" s="4" t="str">
        <f>IF(VLOOKUP($C242,$C$9:$U$14,COLUMNS($C$9:T$14),0)="","",ROUND(L$4*$E242*VLOOKUP($C242,$C$9:$U$14,COLUMNS($C$9:T$14),0)*T$16,0)&amp;"～"&amp;ROUND(L$4*$E242*VLOOKUP($C242,$C$9:$U$14,COLUMNS($C$9:T$14),0)*T$17,0))</f>
        <v/>
      </c>
      <c r="O242" s="4" t="str">
        <f>IF(VLOOKUP($C242,$C$9:$U$14,COLUMNS($C$9:U$14),0)="","",ROUND(M$4*$E242*VLOOKUP($C242,$C$9:$U$14,COLUMNS($C$9:U$14),0)*U$16,0)&amp;"～"&amp;ROUND(M$4*$E242*VLOOKUP($C242,$C$9:$U$14,COLUMNS($C$9:U$14),0)*U$17,0))</f>
        <v/>
      </c>
      <c r="P242" s="4" t="str">
        <f>IF(VLOOKUP($C242,$C$9:$U$14,COLUMNS($C$9:L$14),0)="","",ROUND(D$4*$E242*VLOOKUP($C242,$C$9:$U$14,COLUMNS($C$9:L$14),0)*L$18,0)&amp;"～"&amp;ROUND(D$4*$E242*VLOOKUP($C242,$C$9:$U$14,COLUMNS($C$9:L$14),0)*L$19,0))</f>
        <v/>
      </c>
      <c r="Q242" s="4" t="str">
        <f>IF(VLOOKUP($C242,$C$9:$U$14,COLUMNS($C$9:M$14),0)="","",ROUND(E$4*$E242*VLOOKUP($C242,$C$9:$U$14,COLUMNS($C$9:M$14),0)*M$18,0)&amp;"～"&amp;ROUND(E$4*$E242*VLOOKUP($C242,$C$9:$U$14,COLUMNS($C$9:M$14),0)*M$19,0))</f>
        <v/>
      </c>
      <c r="R242" s="4" t="str">
        <f>IF(VLOOKUP($C242,$C$9:$U$14,COLUMNS($C$9:N$14),0)="","",ROUND(F$4*$E242*VLOOKUP($C242,$C$9:$U$14,COLUMNS($C$9:N$14),0)*N$18,0)&amp;"～"&amp;ROUND(F$4*$E242*VLOOKUP($C242,$C$9:$U$14,COLUMNS($C$9:N$14),0)*N$19,0))</f>
        <v/>
      </c>
      <c r="S242" s="4" t="str">
        <f>IF(VLOOKUP($C242,$C$9:$U$14,COLUMNS($C$9:O$14),0)="","",ROUND(G$4*$E242*VLOOKUP($C242,$C$9:$U$14,COLUMNS($C$9:O$14),0)*O$18,0)&amp;"～"&amp;ROUND(G$4*$E242*VLOOKUP($C242,$C$9:$U$14,COLUMNS($C$9:O$14),0)*O$19,0))</f>
        <v/>
      </c>
      <c r="T242" s="4" t="str">
        <f>IF(VLOOKUP($C242,$C$9:$U$14,COLUMNS($C$9:P$14),0)="","",ROUND(H$4*$E242*VLOOKUP($C242,$C$9:$U$14,COLUMNS($C$9:P$14),0)*P$18,0)&amp;"～"&amp;ROUND(H$4*$E242*VLOOKUP($C242,$C$9:$U$14,COLUMNS($C$9:P$14),0)*P$19,0))</f>
        <v/>
      </c>
      <c r="U242" s="4" t="str">
        <f>IF(VLOOKUP($C242,$C$9:$U$14,COLUMNS($C$9:Q$14),0)="","",ROUND(I$4*$E242*VLOOKUP($C242,$C$9:$U$14,COLUMNS($C$9:Q$14),0)*Q$18,0)&amp;"～"&amp;ROUND(I$4*$E242*VLOOKUP($C242,$C$9:$U$14,COLUMNS($C$9:Q$14),0)*Q$19,0))</f>
        <v>140～180</v>
      </c>
      <c r="V242" s="4" t="str">
        <f>IF(VLOOKUP($C242,$C$9:$U$14,COLUMNS($C$9:R$14),0)="","",ROUND(J$4*$E242*VLOOKUP($C242,$C$9:$U$14,COLUMNS($C$9:R$14),0)*R$18,0)&amp;"～"&amp;ROUND(J$4*$E242*VLOOKUP($C242,$C$9:$U$14,COLUMNS($C$9:R$14),0)*R$19,0))</f>
        <v>107～195</v>
      </c>
      <c r="W242" s="4" t="str">
        <f>IF(VLOOKUP($C242,$C$9:$U$14,COLUMNS($C$9:S$14),0)="","",ROUND(K$4*$E242*VLOOKUP($C242,$C$9:$U$14,COLUMNS($C$9:S$14),0)*S$18,0)&amp;"～"&amp;ROUND(K$4*$E242*VLOOKUP($C242,$C$9:$U$14,COLUMNS($C$9:S$14),0)*S$19,0))</f>
        <v/>
      </c>
      <c r="X242" s="4" t="str">
        <f>IF(VLOOKUP($C242,$C$9:$U$14,COLUMNS($C$9:T$14),0)="","",ROUND(L$4*$E242*VLOOKUP($C242,$C$9:$U$14,COLUMNS($C$9:T$14),0)*T$18,0)&amp;"～"&amp;ROUND(L$4*$E242*VLOOKUP($C242,$C$9:$U$14,COLUMNS($C$9:T$14),0)*T$19,0))</f>
        <v/>
      </c>
      <c r="Y242" s="4"/>
      <c r="Z242" s="4">
        <f t="shared" si="37"/>
        <v>794</v>
      </c>
      <c r="AA242" s="1">
        <f t="shared" si="40"/>
        <v>715</v>
      </c>
      <c r="AB242" s="1">
        <f>IF(C242&gt;2,0,ROUND(属性价值和能力评分!$F$38*一级属性!$H$17*装备属性!E242,0))</f>
        <v>0</v>
      </c>
      <c r="AC242" s="1">
        <f t="shared" si="38"/>
        <v>208</v>
      </c>
      <c r="AD242" s="1">
        <f t="shared" si="39"/>
        <v>417</v>
      </c>
    </row>
    <row r="243" spans="1:30"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5" spans="1:30">
      <c r="C245" s="2"/>
      <c r="F245" s="2"/>
    </row>
    <row r="246" spans="1:30">
      <c r="C246" s="350" t="s">
        <v>1117</v>
      </c>
      <c r="E246" s="104" t="s">
        <v>282</v>
      </c>
      <c r="F246" s="105">
        <v>0.3</v>
      </c>
      <c r="G246" s="105">
        <v>0.4</v>
      </c>
      <c r="K246" s="4"/>
    </row>
    <row r="247" spans="1:30">
      <c r="E247" s="104" t="s">
        <v>235</v>
      </c>
      <c r="F247" s="105">
        <v>1</v>
      </c>
      <c r="G247" s="104"/>
      <c r="H247" s="104"/>
      <c r="I247" s="104"/>
      <c r="J247" s="48" t="s">
        <v>283</v>
      </c>
      <c r="K247" s="52">
        <v>0.75</v>
      </c>
      <c r="L247" s="48"/>
      <c r="M247" s="48"/>
      <c r="N247" s="48"/>
      <c r="O247" s="48" t="s">
        <v>284</v>
      </c>
      <c r="P247" s="52">
        <v>1</v>
      </c>
      <c r="Q247" s="52">
        <v>0.25</v>
      </c>
      <c r="R247" s="48"/>
      <c r="S247" s="48"/>
    </row>
    <row r="248" spans="1:30">
      <c r="E248" s="106" t="s">
        <v>285</v>
      </c>
      <c r="F248" s="107"/>
      <c r="G248" s="108"/>
      <c r="H248" s="108"/>
      <c r="I248" s="109"/>
      <c r="J248" s="110" t="s">
        <v>286</v>
      </c>
      <c r="K248" s="111"/>
      <c r="L248" s="112"/>
      <c r="M248" s="112"/>
      <c r="N248" s="113"/>
      <c r="O248" s="114" t="s">
        <v>287</v>
      </c>
      <c r="P248" s="115"/>
      <c r="Q248" s="116"/>
      <c r="R248" s="116"/>
      <c r="S248" s="117"/>
      <c r="T248" s="217" t="s">
        <v>288</v>
      </c>
      <c r="U248" s="218"/>
      <c r="V248" s="219"/>
      <c r="W248" s="219"/>
      <c r="X248" s="220"/>
    </row>
    <row r="249" spans="1:30">
      <c r="C249" s="44" t="s">
        <v>234</v>
      </c>
      <c r="D249" s="1" t="s">
        <v>289</v>
      </c>
      <c r="E249" s="118" t="s">
        <v>11</v>
      </c>
      <c r="F249" s="118" t="s">
        <v>1</v>
      </c>
      <c r="G249" s="118" t="s">
        <v>0</v>
      </c>
      <c r="H249" s="118" t="s">
        <v>2</v>
      </c>
      <c r="I249" s="118" t="s">
        <v>3</v>
      </c>
      <c r="J249" s="119" t="s">
        <v>11</v>
      </c>
      <c r="K249" s="119" t="s">
        <v>1</v>
      </c>
      <c r="L249" s="119" t="s">
        <v>0</v>
      </c>
      <c r="M249" s="119" t="s">
        <v>2</v>
      </c>
      <c r="N249" s="119" t="s">
        <v>3</v>
      </c>
      <c r="O249" s="120" t="s">
        <v>11</v>
      </c>
      <c r="P249" s="120" t="s">
        <v>1</v>
      </c>
      <c r="Q249" s="120" t="s">
        <v>0</v>
      </c>
      <c r="R249" s="120" t="s">
        <v>2</v>
      </c>
      <c r="S249" s="120" t="s">
        <v>3</v>
      </c>
      <c r="T249" s="221" t="s">
        <v>11</v>
      </c>
      <c r="U249" s="221" t="s">
        <v>1</v>
      </c>
      <c r="V249" s="221" t="s">
        <v>0</v>
      </c>
      <c r="W249" s="221" t="s">
        <v>2</v>
      </c>
      <c r="X249" s="221" t="s">
        <v>3</v>
      </c>
    </row>
    <row r="250" spans="1:30" ht="13.5">
      <c r="A250" s="237"/>
      <c r="C250" s="1">
        <v>1</v>
      </c>
      <c r="D250" s="1" t="s">
        <v>290</v>
      </c>
      <c r="E250" s="121">
        <v>0</v>
      </c>
      <c r="F250" s="121">
        <v>0</v>
      </c>
      <c r="G250" s="121">
        <v>0</v>
      </c>
      <c r="H250" s="121">
        <v>0</v>
      </c>
      <c r="I250" s="121">
        <v>0</v>
      </c>
      <c r="J250" s="119">
        <v>0</v>
      </c>
      <c r="K250" s="119">
        <v>0</v>
      </c>
      <c r="L250" s="119">
        <v>0</v>
      </c>
      <c r="M250" s="119">
        <v>0</v>
      </c>
      <c r="N250" s="119">
        <v>0</v>
      </c>
      <c r="O250" s="120">
        <v>0</v>
      </c>
      <c r="P250" s="120">
        <v>0</v>
      </c>
      <c r="Q250" s="120">
        <v>0</v>
      </c>
      <c r="R250" s="120">
        <v>0</v>
      </c>
      <c r="S250" s="120">
        <v>0</v>
      </c>
      <c r="T250" s="221">
        <v>0</v>
      </c>
      <c r="U250" s="221">
        <v>0</v>
      </c>
      <c r="V250" s="221">
        <v>0</v>
      </c>
      <c r="W250" s="221">
        <v>0</v>
      </c>
      <c r="X250" s="221">
        <v>0</v>
      </c>
    </row>
    <row r="251" spans="1:30" ht="13.5">
      <c r="A251" s="237"/>
      <c r="C251" s="1">
        <v>10</v>
      </c>
      <c r="D251" s="1" t="s">
        <v>290</v>
      </c>
      <c r="E251" s="121" t="str">
        <f>ROUND(一级属性!$H$17*$C251/4*$F$246*$F$247,0)&amp;"～"&amp;ROUND(一级属性!$H$17*$C251/4*$G$246*$F$247,0)</f>
        <v>1～1</v>
      </c>
      <c r="F251" s="121" t="str">
        <f>ROUND(一级属性!$H$17*$C251/4*$F$246*$F$247,0)&amp;"～"&amp;ROUND(一级属性!$H$17*$C251/4*$G$246*$F$247,0)</f>
        <v>1～1</v>
      </c>
      <c r="G251" s="121" t="str">
        <f>ROUND(一级属性!$H$17*$C251/4*$F$246*$F$247,0)&amp;"～"&amp;ROUND(一级属性!$H$17*$C251/4*$G$246*$F$247,0)</f>
        <v>1～1</v>
      </c>
      <c r="H251" s="121" t="str">
        <f>ROUND(一级属性!$H$17*$C251/4*$F$246*$F$247,0)&amp;"～"&amp;ROUND(一级属性!$H$17*$C251/4*$G$246*$F$247,0)</f>
        <v>1～1</v>
      </c>
      <c r="I251" s="121" t="str">
        <f>ROUND(一级属性!$H$17*$C251/4*$F$246*$F$247,0)&amp;"～"&amp;ROUND(一级属性!$H$17*$C251/4*$G$246*$F$247,0)</f>
        <v>1～1</v>
      </c>
      <c r="J251" s="119" t="str">
        <f>ROUND(一级属性!$H$17*$C251/2*$F$246*$K$247,0)&amp;"～"&amp;ROUND(一级属性!$H$17*$C251/2*$G$246*$K$247,0)</f>
        <v>1～2</v>
      </c>
      <c r="K251" s="119" t="str">
        <f>ROUND(一级属性!$H$17*$C251/2*$F$246*$K$247,0)&amp;"～"&amp;ROUND(一级属性!$H$17*$C251/2*$G$246*$K$247,0)</f>
        <v>1～2</v>
      </c>
      <c r="L251" s="119" t="str">
        <f>ROUND(一级属性!$H$17*$C251/2*$F$246*$K$247,0)&amp;"～"&amp;ROUND(一级属性!$H$17*$C251/2*$G$246*$K$247,0)</f>
        <v>1～2</v>
      </c>
      <c r="M251" s="119" t="str">
        <f>ROUND(一级属性!$H$17*$C251/2*$F$246*$K$247,0)&amp;"～"&amp;ROUND(一级属性!$H$17*$C251/2*$G$246*$K$247,0)</f>
        <v>1～2</v>
      </c>
      <c r="N251" s="119" t="str">
        <f>ROUND(一级属性!$H$17*$C251/2*$F$246*$K$247,0)&amp;"～"&amp;ROUND(一级属性!$H$17*$C251/2*$G$246*$K$247,0)</f>
        <v>1～2</v>
      </c>
      <c r="O251" s="120" t="str">
        <f>ROUND(一级属性!$H$17*$C251/2*$F$246*$P$247,0)&amp;"～"&amp;ROUND(一级属性!$H$17*$C251/2*$G$246*$P$247,0)</f>
        <v>2～3</v>
      </c>
      <c r="P251" s="120" t="str">
        <f>ROUND(一级属性!$H$17*$C251/2*$F$246*$P$247,0)&amp;"～"&amp;ROUND(一级属性!$H$17*$C251/2*$G$246*$P$247,0)</f>
        <v>2～3</v>
      </c>
      <c r="Q251" s="120" t="str">
        <f>ROUND(一级属性!$H$17*$C251/2*$F$246*$P$247,0)&amp;"～"&amp;ROUND(一级属性!$H$17*$C251/2*$G$246*$P$247,0)</f>
        <v>2～3</v>
      </c>
      <c r="R251" s="120" t="str">
        <f>ROUND(一级属性!$H$17*$C251/2*$F$246*$P$247,0)&amp;"～"&amp;ROUND(一级属性!$H$17*$C251/2*$G$246*$P$247,0)</f>
        <v>2～3</v>
      </c>
      <c r="S251" s="120" t="str">
        <f>ROUND(一级属性!$H$17*$C251/2*$F$246*$P$247,0)&amp;"～"&amp;ROUND(一级属性!$H$17*$C251/2*$G$246*$P$247,0)</f>
        <v>2～3</v>
      </c>
      <c r="T251" s="221" t="str">
        <f>-ROUNDUP(一级属性!$H$17*$C251/2*$F$246*$Q$247,0)&amp;"～"&amp;-ROUND(一级属性!$H$17*$C251/2*$G$246*$Q$247,0)</f>
        <v>-1～-1</v>
      </c>
      <c r="U251" s="221" t="str">
        <f>-ROUNDUP(一级属性!$H$17*$C251/2*$F$246*$Q$247,0)&amp;"～"&amp;-ROUND(一级属性!$H$17*$C251/2*$G$246*$Q$247,0)</f>
        <v>-1～-1</v>
      </c>
      <c r="V251" s="221" t="str">
        <f>-ROUNDUP(一级属性!$H$17*$C251/2*$F$246*$Q$247,0)&amp;"～"&amp;-ROUND(一级属性!$H$17*$C251/2*$G$246*$Q$247,0)</f>
        <v>-1～-1</v>
      </c>
      <c r="W251" s="221" t="str">
        <f>-ROUNDUP(一级属性!$H$17*$C251/2*$F$246*$Q$247,0)&amp;"～"&amp;-ROUND(一级属性!$H$17*$C251/2*$G$246*$Q$247,0)</f>
        <v>-1～-1</v>
      </c>
      <c r="X251" s="221" t="str">
        <f>-ROUNDUP(一级属性!$H$17*$C251/2*$F$246*$Q$247,0)&amp;"～"&amp;-ROUND(一级属性!$H$17*$C251/2*$G$246*$Q$247,0)</f>
        <v>-1～-1</v>
      </c>
    </row>
    <row r="252" spans="1:30" ht="13.5">
      <c r="A252" s="237"/>
      <c r="C252" s="1">
        <v>20</v>
      </c>
      <c r="D252" s="1" t="s">
        <v>290</v>
      </c>
      <c r="E252" s="121" t="str">
        <f>ROUND(一级属性!$H$17*$C252/4*$F$246*$F$247,0)&amp;"～"&amp;ROUND(一级属性!$H$17*$C252/4*$G$246*$F$247,0)</f>
        <v>2～3</v>
      </c>
      <c r="F252" s="121" t="str">
        <f>ROUND(一级属性!$H$17*$C252/4*$F$246*$F$247,0)&amp;"～"&amp;ROUND(一级属性!$H$17*$C252/4*$G$246*$F$247,0)</f>
        <v>2～3</v>
      </c>
      <c r="G252" s="121" t="str">
        <f>ROUND(一级属性!$H$17*$C252/4*$F$246*$F$247,0)&amp;"～"&amp;ROUND(一级属性!$H$17*$C252/4*$G$246*$F$247,0)</f>
        <v>2～3</v>
      </c>
      <c r="H252" s="121" t="str">
        <f>ROUND(一级属性!$H$17*$C252/4*$F$246*$F$247,0)&amp;"～"&amp;ROUND(一级属性!$H$17*$C252/4*$G$246*$F$247,0)</f>
        <v>2～3</v>
      </c>
      <c r="I252" s="121" t="str">
        <f>ROUND(一级属性!$H$17*$C252/4*$F$246*$F$247,0)&amp;"～"&amp;ROUND(一级属性!$H$17*$C252/4*$G$246*$F$247,0)</f>
        <v>2～3</v>
      </c>
      <c r="J252" s="119" t="str">
        <f>ROUND(一级属性!$H$17*$C252/2*$F$246*$K$247,0)&amp;"～"&amp;ROUND(一级属性!$H$17*$C252/2*$G$246*$K$247,0)</f>
        <v>3～4</v>
      </c>
      <c r="K252" s="119" t="str">
        <f>ROUND(一级属性!$H$17*$C252/2*$F$246*$K$247,0)&amp;"～"&amp;ROUND(一级属性!$H$17*$C252/2*$G$246*$K$247,0)</f>
        <v>3～4</v>
      </c>
      <c r="L252" s="119" t="str">
        <f>ROUND(一级属性!$H$17*$C252/2*$F$246*$K$247,0)&amp;"～"&amp;ROUND(一级属性!$H$17*$C252/2*$G$246*$K$247,0)</f>
        <v>3～4</v>
      </c>
      <c r="M252" s="119" t="str">
        <f>ROUND(一级属性!$H$17*$C252/2*$F$246*$K$247,0)&amp;"～"&amp;ROUND(一级属性!$H$17*$C252/2*$G$246*$K$247,0)</f>
        <v>3～4</v>
      </c>
      <c r="N252" s="119" t="str">
        <f>ROUND(一级属性!$H$17*$C252/2*$F$246*$K$247,0)&amp;"～"&amp;ROUND(一级属性!$H$17*$C252/2*$G$246*$K$247,0)</f>
        <v>3～4</v>
      </c>
      <c r="O252" s="120" t="str">
        <f>ROUND(一级属性!$H$17*$C252/2*$F$246*$P$247,0)&amp;"～"&amp;ROUND(一级属性!$H$17*$C252/2*$G$246*$P$247,0)</f>
        <v>4～5</v>
      </c>
      <c r="P252" s="120" t="str">
        <f>ROUND(一级属性!$H$17*$C252/2*$F$246*$P$247,0)&amp;"～"&amp;ROUND(一级属性!$H$17*$C252/2*$G$246*$P$247,0)</f>
        <v>4～5</v>
      </c>
      <c r="Q252" s="120" t="str">
        <f>ROUND(一级属性!$H$17*$C252/2*$F$246*$P$247,0)&amp;"～"&amp;ROUND(一级属性!$H$17*$C252/2*$G$246*$P$247,0)</f>
        <v>4～5</v>
      </c>
      <c r="R252" s="120" t="str">
        <f>ROUND(一级属性!$H$17*$C252/2*$F$246*$P$247,0)&amp;"～"&amp;ROUND(一级属性!$H$17*$C252/2*$G$246*$P$247,0)</f>
        <v>4～5</v>
      </c>
      <c r="S252" s="120" t="str">
        <f>ROUND(一级属性!$H$17*$C252/2*$F$246*$P$247,0)&amp;"～"&amp;ROUND(一级属性!$H$17*$C252/2*$G$246*$P$247,0)</f>
        <v>4～5</v>
      </c>
      <c r="T252" s="221" t="str">
        <f>-ROUNDUP(一级属性!$H$17*$C252/2*$F$246*$Q$247,0)&amp;"～"&amp;-ROUND(一级属性!$H$17*$C252/2*$G$246*$Q$247,0)</f>
        <v>-1～-1</v>
      </c>
      <c r="U252" s="221" t="str">
        <f>-ROUNDUP(一级属性!$H$17*$C252/2*$F$246*$Q$247,0)&amp;"～"&amp;-ROUND(一级属性!$H$17*$C252/2*$G$246*$Q$247,0)</f>
        <v>-1～-1</v>
      </c>
      <c r="V252" s="221" t="str">
        <f>-ROUNDUP(一级属性!$H$17*$C252/2*$F$246*$Q$247,0)&amp;"～"&amp;-ROUND(一级属性!$H$17*$C252/2*$G$246*$Q$247,0)</f>
        <v>-1～-1</v>
      </c>
      <c r="W252" s="221" t="str">
        <f>-ROUNDUP(一级属性!$H$17*$C252/2*$F$246*$Q$247,0)&amp;"～"&amp;-ROUND(一级属性!$H$17*$C252/2*$G$246*$Q$247,0)</f>
        <v>-1～-1</v>
      </c>
      <c r="X252" s="221" t="str">
        <f>-ROUNDUP(一级属性!$H$17*$C252/2*$F$246*$Q$247,0)&amp;"～"&amp;-ROUND(一级属性!$H$17*$C252/2*$G$246*$Q$247,0)</f>
        <v>-1～-1</v>
      </c>
    </row>
    <row r="253" spans="1:30" ht="13.5">
      <c r="A253" s="237"/>
      <c r="C253" s="1">
        <v>30</v>
      </c>
      <c r="D253" s="1" t="s">
        <v>290</v>
      </c>
      <c r="E253" s="121" t="str">
        <f>ROUND(一级属性!$H$17*$C253/4*$F$246*$F$247,0)&amp;"～"&amp;ROUND(一级属性!$H$17*$C253/4*$G$246*$F$247,0)</f>
        <v>3～4</v>
      </c>
      <c r="F253" s="121" t="str">
        <f>ROUND(一级属性!$H$17*$C253/4*$F$246*$F$247,0)&amp;"～"&amp;ROUND(一级属性!$H$17*$C253/4*$G$246*$F$247,0)</f>
        <v>3～4</v>
      </c>
      <c r="G253" s="121" t="str">
        <f>ROUND(一级属性!$H$17*$C253/4*$F$246*$F$247,0)&amp;"～"&amp;ROUND(一级属性!$H$17*$C253/4*$G$246*$F$247,0)</f>
        <v>3～4</v>
      </c>
      <c r="H253" s="121" t="str">
        <f>ROUND(一级属性!$H$17*$C253/4*$F$246*$F$247,0)&amp;"～"&amp;ROUND(一级属性!$H$17*$C253/4*$G$246*$F$247,0)</f>
        <v>3～4</v>
      </c>
      <c r="I253" s="121" t="str">
        <f>ROUND(一级属性!$H$17*$C253/4*$F$246*$F$247,0)&amp;"～"&amp;ROUND(一级属性!$H$17*$C253/4*$G$246*$F$247,0)</f>
        <v>3～4</v>
      </c>
      <c r="J253" s="119" t="str">
        <f>ROUND(一级属性!$H$17*$C253/2*$F$246*$K$247,0)&amp;"～"&amp;ROUND(一级属性!$H$17*$C253/2*$G$246*$K$247,0)</f>
        <v>4～6</v>
      </c>
      <c r="K253" s="119" t="str">
        <f>ROUND(一级属性!$H$17*$C253/2*$F$246*$K$247,0)&amp;"～"&amp;ROUND(一级属性!$H$17*$C253/2*$G$246*$K$247,0)</f>
        <v>4～6</v>
      </c>
      <c r="L253" s="119" t="str">
        <f>ROUND(一级属性!$H$17*$C253/2*$F$246*$K$247,0)&amp;"～"&amp;ROUND(一级属性!$H$17*$C253/2*$G$246*$K$247,0)</f>
        <v>4～6</v>
      </c>
      <c r="M253" s="119" t="str">
        <f>ROUND(一级属性!$H$17*$C253/2*$F$246*$K$247,0)&amp;"～"&amp;ROUND(一级属性!$H$17*$C253/2*$G$246*$K$247,0)</f>
        <v>4～6</v>
      </c>
      <c r="N253" s="119" t="str">
        <f>ROUND(一级属性!$H$17*$C253/2*$F$246*$K$247,0)&amp;"～"&amp;ROUND(一级属性!$H$17*$C253/2*$G$246*$K$247,0)</f>
        <v>4～6</v>
      </c>
      <c r="O253" s="120" t="str">
        <f>ROUND(一级属性!$H$17*$C253/2*$F$246*$P$247,0)&amp;"～"&amp;ROUND(一级属性!$H$17*$C253/2*$G$246*$P$247,0)</f>
        <v>6～8</v>
      </c>
      <c r="P253" s="120" t="str">
        <f>ROUND(一级属性!$H$17*$C253/2*$F$246*$P$247,0)&amp;"～"&amp;ROUND(一级属性!$H$17*$C253/2*$G$246*$P$247,0)</f>
        <v>6～8</v>
      </c>
      <c r="Q253" s="120" t="str">
        <f>ROUND(一级属性!$H$17*$C253/2*$F$246*$P$247,0)&amp;"～"&amp;ROUND(一级属性!$H$17*$C253/2*$G$246*$P$247,0)</f>
        <v>6～8</v>
      </c>
      <c r="R253" s="120" t="str">
        <f>ROUND(一级属性!$H$17*$C253/2*$F$246*$P$247,0)&amp;"～"&amp;ROUND(一级属性!$H$17*$C253/2*$G$246*$P$247,0)</f>
        <v>6～8</v>
      </c>
      <c r="S253" s="120" t="str">
        <f>ROUND(一级属性!$H$17*$C253/2*$F$246*$P$247,0)&amp;"～"&amp;ROUND(一级属性!$H$17*$C253/2*$G$246*$P$247,0)</f>
        <v>6～8</v>
      </c>
      <c r="T253" s="221" t="str">
        <f>-ROUNDUP(一级属性!$H$17*$C253/2*$F$246*$Q$247,0)&amp;"～"&amp;-ROUND(一级属性!$H$17*$C253/2*$G$246*$Q$247,0)</f>
        <v>-2～-2</v>
      </c>
      <c r="U253" s="221" t="str">
        <f>-ROUNDUP(一级属性!$H$17*$C253/2*$F$246*$Q$247,0)&amp;"～"&amp;-ROUND(一级属性!$H$17*$C253/2*$G$246*$Q$247,0)</f>
        <v>-2～-2</v>
      </c>
      <c r="V253" s="221" t="str">
        <f>-ROUNDUP(一级属性!$H$17*$C253/2*$F$246*$Q$247,0)&amp;"～"&amp;-ROUND(一级属性!$H$17*$C253/2*$G$246*$Q$247,0)</f>
        <v>-2～-2</v>
      </c>
      <c r="W253" s="221" t="str">
        <f>-ROUNDUP(一级属性!$H$17*$C253/2*$F$246*$Q$247,0)&amp;"～"&amp;-ROUND(一级属性!$H$17*$C253/2*$G$246*$Q$247,0)</f>
        <v>-2～-2</v>
      </c>
      <c r="X253" s="221" t="str">
        <f>-ROUNDUP(一级属性!$H$17*$C253/2*$F$246*$Q$247,0)&amp;"～"&amp;-ROUND(一级属性!$H$17*$C253/2*$G$246*$Q$247,0)</f>
        <v>-2～-2</v>
      </c>
    </row>
    <row r="254" spans="1:30" ht="13.5">
      <c r="A254" s="237"/>
      <c r="C254" s="1">
        <v>40</v>
      </c>
      <c r="D254" s="1" t="s">
        <v>290</v>
      </c>
      <c r="E254" s="121" t="str">
        <f>ROUND(一级属性!$H$17*$C254/4*$F$246*$F$247,0)&amp;"～"&amp;ROUND(一级属性!$H$17*$C254/4*$G$246*$F$247,0)</f>
        <v>4～5</v>
      </c>
      <c r="F254" s="121" t="str">
        <f>ROUND(一级属性!$H$17*$C254/4*$F$246*$F$247,0)&amp;"～"&amp;ROUND(一级属性!$H$17*$C254/4*$G$246*$F$247,0)</f>
        <v>4～5</v>
      </c>
      <c r="G254" s="121" t="str">
        <f>ROUND(一级属性!$H$17*$C254/4*$F$246*$F$247,0)&amp;"～"&amp;ROUND(一级属性!$H$17*$C254/4*$G$246*$F$247,0)</f>
        <v>4～5</v>
      </c>
      <c r="H254" s="121" t="str">
        <f>ROUND(一级属性!$H$17*$C254/4*$F$246*$F$247,0)&amp;"～"&amp;ROUND(一级属性!$H$17*$C254/4*$G$246*$F$247,0)</f>
        <v>4～5</v>
      </c>
      <c r="I254" s="121" t="str">
        <f>ROUND(一级属性!$H$17*$C254/4*$F$246*$F$247,0)&amp;"～"&amp;ROUND(一级属性!$H$17*$C254/4*$G$246*$F$247,0)</f>
        <v>4～5</v>
      </c>
      <c r="J254" s="119" t="str">
        <f>ROUND(一级属性!$H$17*$C254/2*$F$246*$K$247,0)&amp;"～"&amp;ROUND(一级属性!$H$17*$C254/2*$G$246*$K$247,0)</f>
        <v>6～8</v>
      </c>
      <c r="K254" s="119" t="str">
        <f>ROUND(一级属性!$H$17*$C254/2*$F$246*$K$247,0)&amp;"～"&amp;ROUND(一级属性!$H$17*$C254/2*$G$246*$K$247,0)</f>
        <v>6～8</v>
      </c>
      <c r="L254" s="119" t="str">
        <f>ROUND(一级属性!$H$17*$C254/2*$F$246*$K$247,0)&amp;"～"&amp;ROUND(一级属性!$H$17*$C254/2*$G$246*$K$247,0)</f>
        <v>6～8</v>
      </c>
      <c r="M254" s="119" t="str">
        <f>ROUND(一级属性!$H$17*$C254/2*$F$246*$K$247,0)&amp;"～"&amp;ROUND(一级属性!$H$17*$C254/2*$G$246*$K$247,0)</f>
        <v>6～8</v>
      </c>
      <c r="N254" s="119" t="str">
        <f>ROUND(一级属性!$H$17*$C254/2*$F$246*$K$247,0)&amp;"～"&amp;ROUND(一级属性!$H$17*$C254/2*$G$246*$K$247,0)</f>
        <v>6～8</v>
      </c>
      <c r="O254" s="120" t="str">
        <f>ROUND(一级属性!$H$17*$C254/2*$F$246*$P$247,0)&amp;"～"&amp;ROUND(一级属性!$H$17*$C254/2*$G$246*$P$247,0)</f>
        <v>8～10</v>
      </c>
      <c r="P254" s="120" t="str">
        <f>ROUND(一级属性!$H$17*$C254/2*$F$246*$P$247,0)&amp;"～"&amp;ROUND(一级属性!$H$17*$C254/2*$G$246*$P$247,0)</f>
        <v>8～10</v>
      </c>
      <c r="Q254" s="120" t="str">
        <f>ROUND(一级属性!$H$17*$C254/2*$F$246*$P$247,0)&amp;"～"&amp;ROUND(一级属性!$H$17*$C254/2*$G$246*$P$247,0)</f>
        <v>8～10</v>
      </c>
      <c r="R254" s="120" t="str">
        <f>ROUND(一级属性!$H$17*$C254/2*$F$246*$P$247,0)&amp;"～"&amp;ROUND(一级属性!$H$17*$C254/2*$G$246*$P$247,0)</f>
        <v>8～10</v>
      </c>
      <c r="S254" s="120" t="str">
        <f>ROUND(一级属性!$H$17*$C254/2*$F$246*$P$247,0)&amp;"～"&amp;ROUND(一级属性!$H$17*$C254/2*$G$246*$P$247,0)</f>
        <v>8～10</v>
      </c>
      <c r="T254" s="221" t="str">
        <f>-ROUNDUP(一级属性!$H$17*$C254/2*$F$246*$Q$247,0)&amp;"～"&amp;-ROUND(一级属性!$H$17*$C254/2*$G$246*$Q$247,0)</f>
        <v>-2～-3</v>
      </c>
      <c r="U254" s="221" t="str">
        <f>-ROUNDUP(一级属性!$H$17*$C254/2*$F$246*$Q$247,0)&amp;"～"&amp;-ROUND(一级属性!$H$17*$C254/2*$G$246*$Q$247,0)</f>
        <v>-2～-3</v>
      </c>
      <c r="V254" s="221" t="str">
        <f>-ROUNDUP(一级属性!$H$17*$C254/2*$F$246*$Q$247,0)&amp;"～"&amp;-ROUND(一级属性!$H$17*$C254/2*$G$246*$Q$247,0)</f>
        <v>-2～-3</v>
      </c>
      <c r="W254" s="221" t="str">
        <f>-ROUNDUP(一级属性!$H$17*$C254/2*$F$246*$Q$247,0)&amp;"～"&amp;-ROUND(一级属性!$H$17*$C254/2*$G$246*$Q$247,0)</f>
        <v>-2～-3</v>
      </c>
      <c r="X254" s="221" t="str">
        <f>-ROUNDUP(一级属性!$H$17*$C254/2*$F$246*$Q$247,0)&amp;"～"&amp;-ROUND(一级属性!$H$17*$C254/2*$G$246*$Q$247,0)</f>
        <v>-2～-3</v>
      </c>
    </row>
    <row r="255" spans="1:30" ht="13.5">
      <c r="A255" s="237"/>
      <c r="C255" s="1">
        <v>50</v>
      </c>
      <c r="D255" s="1" t="s">
        <v>290</v>
      </c>
      <c r="E255" s="121" t="str">
        <f>ROUND(一级属性!$H$17*$C255/4*$F$246*$F$247,0)&amp;"～"&amp;ROUND(一级属性!$H$17*$C255/4*$G$246*$F$247,0)</f>
        <v>5～6</v>
      </c>
      <c r="F255" s="121" t="str">
        <f>ROUND(一级属性!$H$17*$C255/4*$F$246*$F$247,0)&amp;"～"&amp;ROUND(一级属性!$H$17*$C255/4*$G$246*$F$247,0)</f>
        <v>5～6</v>
      </c>
      <c r="G255" s="121" t="str">
        <f>ROUND(一级属性!$H$17*$C255/4*$F$246*$F$247,0)&amp;"～"&amp;ROUND(一级属性!$H$17*$C255/4*$G$246*$F$247,0)</f>
        <v>5～6</v>
      </c>
      <c r="H255" s="121" t="str">
        <f>ROUND(一级属性!$H$17*$C255/4*$F$246*$F$247,0)&amp;"～"&amp;ROUND(一级属性!$H$17*$C255/4*$G$246*$F$247,0)</f>
        <v>5～6</v>
      </c>
      <c r="I255" s="121" t="str">
        <f>ROUND(一级属性!$H$17*$C255/4*$F$246*$F$247,0)&amp;"～"&amp;ROUND(一级属性!$H$17*$C255/4*$G$246*$F$247,0)</f>
        <v>5～6</v>
      </c>
      <c r="J255" s="119" t="str">
        <f>ROUND(一级属性!$H$17*$C255/2*$F$246*$K$247,0)&amp;"～"&amp;ROUND(一级属性!$H$17*$C255/2*$G$246*$K$247,0)</f>
        <v>7～9</v>
      </c>
      <c r="K255" s="119" t="str">
        <f>ROUND(一级属性!$H$17*$C255/2*$F$246*$K$247,0)&amp;"～"&amp;ROUND(一级属性!$H$17*$C255/2*$G$246*$K$247,0)</f>
        <v>7～9</v>
      </c>
      <c r="L255" s="119" t="str">
        <f>ROUND(一级属性!$H$17*$C255/2*$F$246*$K$247,0)&amp;"～"&amp;ROUND(一级属性!$H$17*$C255/2*$G$246*$K$247,0)</f>
        <v>7～9</v>
      </c>
      <c r="M255" s="119" t="str">
        <f>ROUND(一级属性!$H$17*$C255/2*$F$246*$K$247,0)&amp;"～"&amp;ROUND(一级属性!$H$17*$C255/2*$G$246*$K$247,0)</f>
        <v>7～9</v>
      </c>
      <c r="N255" s="119" t="str">
        <f>ROUND(一级属性!$H$17*$C255/2*$F$246*$K$247,0)&amp;"～"&amp;ROUND(一级属性!$H$17*$C255/2*$G$246*$K$247,0)</f>
        <v>7～9</v>
      </c>
      <c r="O255" s="120" t="str">
        <f>ROUND(一级属性!$H$17*$C255/2*$F$246*$P$247,0)&amp;"～"&amp;ROUND(一级属性!$H$17*$C255/2*$G$246*$P$247,0)</f>
        <v>9～13</v>
      </c>
      <c r="P255" s="120" t="str">
        <f>ROUND(一级属性!$H$17*$C255/2*$F$246*$P$247,0)&amp;"～"&amp;ROUND(一级属性!$H$17*$C255/2*$G$246*$P$247,0)</f>
        <v>9～13</v>
      </c>
      <c r="Q255" s="120" t="str">
        <f>ROUND(一级属性!$H$17*$C255/2*$F$246*$P$247,0)&amp;"～"&amp;ROUND(一级属性!$H$17*$C255/2*$G$246*$P$247,0)</f>
        <v>9～13</v>
      </c>
      <c r="R255" s="120" t="str">
        <f>ROUND(一级属性!$H$17*$C255/2*$F$246*$P$247,0)&amp;"～"&amp;ROUND(一级属性!$H$17*$C255/2*$G$246*$P$247,0)</f>
        <v>9～13</v>
      </c>
      <c r="S255" s="120" t="str">
        <f>ROUND(一级属性!$H$17*$C255/2*$F$246*$P$247,0)&amp;"～"&amp;ROUND(一级属性!$H$17*$C255/2*$G$246*$P$247,0)</f>
        <v>9～13</v>
      </c>
      <c r="T255" s="221" t="str">
        <f>-ROUNDUP(一级属性!$H$17*$C255/2*$F$246*$Q$247,0)&amp;"～"&amp;-ROUND(一级属性!$H$17*$C255/2*$G$246*$Q$247,0)</f>
        <v>-3～-3</v>
      </c>
      <c r="U255" s="221" t="str">
        <f>-ROUNDUP(一级属性!$H$17*$C255/2*$F$246*$Q$247,0)&amp;"～"&amp;-ROUND(一级属性!$H$17*$C255/2*$G$246*$Q$247,0)</f>
        <v>-3～-3</v>
      </c>
      <c r="V255" s="221" t="str">
        <f>-ROUNDUP(一级属性!$H$17*$C255/2*$F$246*$Q$247,0)&amp;"～"&amp;-ROUND(一级属性!$H$17*$C255/2*$G$246*$Q$247,0)</f>
        <v>-3～-3</v>
      </c>
      <c r="W255" s="221" t="str">
        <f>-ROUNDUP(一级属性!$H$17*$C255/2*$F$246*$Q$247,0)&amp;"～"&amp;-ROUND(一级属性!$H$17*$C255/2*$G$246*$Q$247,0)</f>
        <v>-3～-3</v>
      </c>
      <c r="X255" s="221" t="str">
        <f>-ROUNDUP(一级属性!$H$17*$C255/2*$F$246*$Q$247,0)&amp;"～"&amp;-ROUND(一级属性!$H$17*$C255/2*$G$246*$Q$247,0)</f>
        <v>-3～-3</v>
      </c>
    </row>
    <row r="256" spans="1:30" ht="13.5">
      <c r="A256" s="237"/>
      <c r="C256" s="1">
        <v>60</v>
      </c>
      <c r="D256" s="1" t="s">
        <v>290</v>
      </c>
      <c r="E256" s="121" t="str">
        <f>ROUND(一级属性!$H$17*$C256/4*$F$246*$F$247,0)&amp;"～"&amp;ROUND(一级属性!$H$17*$C256/4*$G$246*$F$247,0)</f>
        <v>6～8</v>
      </c>
      <c r="F256" s="121" t="str">
        <f>ROUND(一级属性!$H$17*$C256/4*$F$246*$F$247,0)&amp;"～"&amp;ROUND(一级属性!$H$17*$C256/4*$G$246*$F$247,0)</f>
        <v>6～8</v>
      </c>
      <c r="G256" s="121" t="str">
        <f>ROUND(一级属性!$H$17*$C256/4*$F$246*$F$247,0)&amp;"～"&amp;ROUND(一级属性!$H$17*$C256/4*$G$246*$F$247,0)</f>
        <v>6～8</v>
      </c>
      <c r="H256" s="121" t="str">
        <f>ROUND(一级属性!$H$17*$C256/4*$F$246*$F$247,0)&amp;"～"&amp;ROUND(一级属性!$H$17*$C256/4*$G$246*$F$247,0)</f>
        <v>6～8</v>
      </c>
      <c r="I256" s="121" t="str">
        <f>ROUND(一级属性!$H$17*$C256/4*$F$246*$F$247,0)&amp;"～"&amp;ROUND(一级属性!$H$17*$C256/4*$G$246*$F$247,0)</f>
        <v>6～8</v>
      </c>
      <c r="J256" s="119" t="str">
        <f>ROUND(一级属性!$H$17*$C256/2*$F$246*$K$247,0)&amp;"～"&amp;ROUND(一级属性!$H$17*$C256/2*$G$246*$K$247,0)</f>
        <v>8～11</v>
      </c>
      <c r="K256" s="119" t="str">
        <f>ROUND(一级属性!$H$17*$C256/2*$F$246*$K$247,0)&amp;"～"&amp;ROUND(一级属性!$H$17*$C256/2*$G$246*$K$247,0)</f>
        <v>8～11</v>
      </c>
      <c r="L256" s="119" t="str">
        <f>ROUND(一级属性!$H$17*$C256/2*$F$246*$K$247,0)&amp;"～"&amp;ROUND(一级属性!$H$17*$C256/2*$G$246*$K$247,0)</f>
        <v>8～11</v>
      </c>
      <c r="M256" s="119" t="str">
        <f>ROUND(一级属性!$H$17*$C256/2*$F$246*$K$247,0)&amp;"～"&amp;ROUND(一级属性!$H$17*$C256/2*$G$246*$K$247,0)</f>
        <v>8～11</v>
      </c>
      <c r="N256" s="119" t="str">
        <f>ROUND(一级属性!$H$17*$C256/2*$F$246*$K$247,0)&amp;"～"&amp;ROUND(一级属性!$H$17*$C256/2*$G$246*$K$247,0)</f>
        <v>8～11</v>
      </c>
      <c r="O256" s="120" t="str">
        <f>ROUND(一级属性!$H$17*$C256/2*$F$246*$P$247,0)&amp;"～"&amp;ROUND(一级属性!$H$17*$C256/2*$G$246*$P$247,0)</f>
        <v>11～15</v>
      </c>
      <c r="P256" s="120" t="str">
        <f>ROUND(一级属性!$H$17*$C256/2*$F$246*$P$247,0)&amp;"～"&amp;ROUND(一级属性!$H$17*$C256/2*$G$246*$P$247,0)</f>
        <v>11～15</v>
      </c>
      <c r="Q256" s="120" t="str">
        <f>ROUND(一级属性!$H$17*$C256/2*$F$246*$P$247,0)&amp;"～"&amp;ROUND(一级属性!$H$17*$C256/2*$G$246*$P$247,0)</f>
        <v>11～15</v>
      </c>
      <c r="R256" s="120" t="str">
        <f>ROUND(一级属性!$H$17*$C256/2*$F$246*$P$247,0)&amp;"～"&amp;ROUND(一级属性!$H$17*$C256/2*$G$246*$P$247,0)</f>
        <v>11～15</v>
      </c>
      <c r="S256" s="120" t="str">
        <f>ROUND(一级属性!$H$17*$C256/2*$F$246*$P$247,0)&amp;"～"&amp;ROUND(一级属性!$H$17*$C256/2*$G$246*$P$247,0)</f>
        <v>11～15</v>
      </c>
      <c r="T256" s="221" t="str">
        <f>-ROUNDUP(一级属性!$H$17*$C256/2*$F$246*$Q$247,0)&amp;"～"&amp;-ROUND(一级属性!$H$17*$C256/2*$G$246*$Q$247,0)</f>
        <v>-3～-4</v>
      </c>
      <c r="U256" s="221" t="str">
        <f>-ROUNDUP(一级属性!$H$17*$C256/2*$F$246*$Q$247,0)&amp;"～"&amp;-ROUND(一级属性!$H$17*$C256/2*$G$246*$Q$247,0)</f>
        <v>-3～-4</v>
      </c>
      <c r="V256" s="221" t="str">
        <f>-ROUNDUP(一级属性!$H$17*$C256/2*$F$246*$Q$247,0)&amp;"～"&amp;-ROUND(一级属性!$H$17*$C256/2*$G$246*$Q$247,0)</f>
        <v>-3～-4</v>
      </c>
      <c r="W256" s="221" t="str">
        <f>-ROUNDUP(一级属性!$H$17*$C256/2*$F$246*$Q$247,0)&amp;"～"&amp;-ROUND(一级属性!$H$17*$C256/2*$G$246*$Q$247,0)</f>
        <v>-3～-4</v>
      </c>
      <c r="X256" s="221" t="str">
        <f>-ROUNDUP(一级属性!$H$17*$C256/2*$F$246*$Q$247,0)&amp;"～"&amp;-ROUND(一级属性!$H$17*$C256/2*$G$246*$Q$247,0)</f>
        <v>-3～-4</v>
      </c>
    </row>
    <row r="257" spans="1:24" ht="13.5">
      <c r="A257" s="237"/>
      <c r="C257" s="1">
        <v>70</v>
      </c>
      <c r="D257" s="1" t="s">
        <v>290</v>
      </c>
      <c r="E257" s="121" t="str">
        <f>ROUND(一级属性!$H$17*$C257/4*$F$246*$F$247,0)&amp;"～"&amp;ROUND(一级属性!$H$17*$C257/4*$G$246*$F$247,0)</f>
        <v>7～9</v>
      </c>
      <c r="F257" s="121" t="str">
        <f>ROUND(一级属性!$H$17*$C257/4*$F$246*$F$247,0)&amp;"～"&amp;ROUND(一级属性!$H$17*$C257/4*$G$246*$F$247,0)</f>
        <v>7～9</v>
      </c>
      <c r="G257" s="121" t="str">
        <f>ROUND(一级属性!$H$17*$C257/4*$F$246*$F$247,0)&amp;"～"&amp;ROUND(一级属性!$H$17*$C257/4*$G$246*$F$247,0)</f>
        <v>7～9</v>
      </c>
      <c r="H257" s="121" t="str">
        <f>ROUND(一级属性!$H$17*$C257/4*$F$246*$F$247,0)&amp;"～"&amp;ROUND(一级属性!$H$17*$C257/4*$G$246*$F$247,0)</f>
        <v>7～9</v>
      </c>
      <c r="I257" s="121" t="str">
        <f>ROUND(一级属性!$H$17*$C257/4*$F$246*$F$247,0)&amp;"～"&amp;ROUND(一级属性!$H$17*$C257/4*$G$246*$F$247,0)</f>
        <v>7～9</v>
      </c>
      <c r="J257" s="119" t="str">
        <f>ROUND(一级属性!$H$17*$C257/2*$F$246*$K$247,0)&amp;"～"&amp;ROUND(一级属性!$H$17*$C257/2*$G$246*$K$247,0)</f>
        <v>10～13</v>
      </c>
      <c r="K257" s="119" t="str">
        <f>ROUND(一级属性!$H$17*$C257/2*$F$246*$K$247,0)&amp;"～"&amp;ROUND(一级属性!$H$17*$C257/2*$G$246*$K$247,0)</f>
        <v>10～13</v>
      </c>
      <c r="L257" s="119" t="str">
        <f>ROUND(一级属性!$H$17*$C257/2*$F$246*$K$247,0)&amp;"～"&amp;ROUND(一级属性!$H$17*$C257/2*$G$246*$K$247,0)</f>
        <v>10～13</v>
      </c>
      <c r="M257" s="119" t="str">
        <f>ROUND(一级属性!$H$17*$C257/2*$F$246*$K$247,0)&amp;"～"&amp;ROUND(一级属性!$H$17*$C257/2*$G$246*$K$247,0)</f>
        <v>10～13</v>
      </c>
      <c r="N257" s="119" t="str">
        <f>ROUND(一级属性!$H$17*$C257/2*$F$246*$K$247,0)&amp;"～"&amp;ROUND(一级属性!$H$17*$C257/2*$G$246*$K$247,0)</f>
        <v>10～13</v>
      </c>
      <c r="O257" s="120" t="str">
        <f>ROUND(一级属性!$H$17*$C257/2*$F$246*$P$247,0)&amp;"～"&amp;ROUND(一级属性!$H$17*$C257/2*$G$246*$P$247,0)</f>
        <v>13～18</v>
      </c>
      <c r="P257" s="120" t="str">
        <f>ROUND(一级属性!$H$17*$C257/2*$F$246*$P$247,0)&amp;"～"&amp;ROUND(一级属性!$H$17*$C257/2*$G$246*$P$247,0)</f>
        <v>13～18</v>
      </c>
      <c r="Q257" s="120" t="str">
        <f>ROUND(一级属性!$H$17*$C257/2*$F$246*$P$247,0)&amp;"～"&amp;ROUND(一级属性!$H$17*$C257/2*$G$246*$P$247,0)</f>
        <v>13～18</v>
      </c>
      <c r="R257" s="120" t="str">
        <f>ROUND(一级属性!$H$17*$C257/2*$F$246*$P$247,0)&amp;"～"&amp;ROUND(一级属性!$H$17*$C257/2*$G$246*$P$247,0)</f>
        <v>13～18</v>
      </c>
      <c r="S257" s="120" t="str">
        <f>ROUND(一级属性!$H$17*$C257/2*$F$246*$P$247,0)&amp;"～"&amp;ROUND(一级属性!$H$17*$C257/2*$G$246*$P$247,0)</f>
        <v>13～18</v>
      </c>
      <c r="T257" s="221" t="str">
        <f>-ROUNDUP(一级属性!$H$17*$C257/2*$F$246*$Q$247,0)&amp;"～"&amp;-ROUND(一级属性!$H$17*$C257/2*$G$246*$Q$247,0)</f>
        <v>-4～-4</v>
      </c>
      <c r="U257" s="221" t="str">
        <f>-ROUNDUP(一级属性!$H$17*$C257/2*$F$246*$Q$247,0)&amp;"～"&amp;-ROUND(一级属性!$H$17*$C257/2*$G$246*$Q$247,0)</f>
        <v>-4～-4</v>
      </c>
      <c r="V257" s="221" t="str">
        <f>-ROUNDUP(一级属性!$H$17*$C257/2*$F$246*$Q$247,0)&amp;"～"&amp;-ROUND(一级属性!$H$17*$C257/2*$G$246*$Q$247,0)</f>
        <v>-4～-4</v>
      </c>
      <c r="W257" s="221" t="str">
        <f>-ROUNDUP(一级属性!$H$17*$C257/2*$F$246*$Q$247,0)&amp;"～"&amp;-ROUND(一级属性!$H$17*$C257/2*$G$246*$Q$247,0)</f>
        <v>-4～-4</v>
      </c>
      <c r="X257" s="221" t="str">
        <f>-ROUNDUP(一级属性!$H$17*$C257/2*$F$246*$Q$247,0)&amp;"～"&amp;-ROUND(一级属性!$H$17*$C257/2*$G$246*$Q$247,0)</f>
        <v>-4～-4</v>
      </c>
    </row>
    <row r="258" spans="1:24" ht="13.5">
      <c r="A258" s="237"/>
      <c r="C258" s="1">
        <v>80</v>
      </c>
      <c r="D258" s="1" t="s">
        <v>290</v>
      </c>
      <c r="E258" s="121" t="str">
        <f>ROUND(一级属性!$H$17*$C258/4*$F$246*$F$247,0)&amp;"～"&amp;ROUND(一级属性!$H$17*$C258/4*$G$246*$F$247,0)</f>
        <v>8～10</v>
      </c>
      <c r="F258" s="121" t="str">
        <f>ROUND(一级属性!$H$17*$C258/4*$F$246*$F$247,0)&amp;"～"&amp;ROUND(一级属性!$H$17*$C258/4*$G$246*$F$247,0)</f>
        <v>8～10</v>
      </c>
      <c r="G258" s="121" t="str">
        <f>ROUND(一级属性!$H$17*$C258/4*$F$246*$F$247,0)&amp;"～"&amp;ROUND(一级属性!$H$17*$C258/4*$G$246*$F$247,0)</f>
        <v>8～10</v>
      </c>
      <c r="H258" s="121" t="str">
        <f>ROUND(一级属性!$H$17*$C258/4*$F$246*$F$247,0)&amp;"～"&amp;ROUND(一级属性!$H$17*$C258/4*$G$246*$F$247,0)</f>
        <v>8～10</v>
      </c>
      <c r="I258" s="121" t="str">
        <f>ROUND(一级属性!$H$17*$C258/4*$F$246*$F$247,0)&amp;"～"&amp;ROUND(一级属性!$H$17*$C258/4*$G$246*$F$247,0)</f>
        <v>8～10</v>
      </c>
      <c r="J258" s="119" t="str">
        <f>ROUND(一级属性!$H$17*$C258/2*$F$246*$K$247,0)&amp;"～"&amp;ROUND(一级属性!$H$17*$C258/2*$G$246*$K$247,0)</f>
        <v>11～15</v>
      </c>
      <c r="K258" s="119" t="str">
        <f>ROUND(一级属性!$H$17*$C258/2*$F$246*$K$247,0)&amp;"～"&amp;ROUND(一级属性!$H$17*$C258/2*$G$246*$K$247,0)</f>
        <v>11～15</v>
      </c>
      <c r="L258" s="119" t="str">
        <f>ROUND(一级属性!$H$17*$C258/2*$F$246*$K$247,0)&amp;"～"&amp;ROUND(一级属性!$H$17*$C258/2*$G$246*$K$247,0)</f>
        <v>11～15</v>
      </c>
      <c r="M258" s="119" t="str">
        <f>ROUND(一级属性!$H$17*$C258/2*$F$246*$K$247,0)&amp;"～"&amp;ROUND(一级属性!$H$17*$C258/2*$G$246*$K$247,0)</f>
        <v>11～15</v>
      </c>
      <c r="N258" s="119" t="str">
        <f>ROUND(一级属性!$H$17*$C258/2*$F$246*$K$247,0)&amp;"～"&amp;ROUND(一级属性!$H$17*$C258/2*$G$246*$K$247,0)</f>
        <v>11～15</v>
      </c>
      <c r="O258" s="120" t="str">
        <f>ROUND(一级属性!$H$17*$C258/2*$F$246*$P$247,0)&amp;"～"&amp;ROUND(一级属性!$H$17*$C258/2*$G$246*$P$247,0)</f>
        <v>15～20</v>
      </c>
      <c r="P258" s="120" t="str">
        <f>ROUND(一级属性!$H$17*$C258/2*$F$246*$P$247,0)&amp;"～"&amp;ROUND(一级属性!$H$17*$C258/2*$G$246*$P$247,0)</f>
        <v>15～20</v>
      </c>
      <c r="Q258" s="120" t="str">
        <f>ROUND(一级属性!$H$17*$C258/2*$F$246*$P$247,0)&amp;"～"&amp;ROUND(一级属性!$H$17*$C258/2*$G$246*$P$247,0)</f>
        <v>15～20</v>
      </c>
      <c r="R258" s="120" t="str">
        <f>ROUND(一级属性!$H$17*$C258/2*$F$246*$P$247,0)&amp;"～"&amp;ROUND(一级属性!$H$17*$C258/2*$G$246*$P$247,0)</f>
        <v>15～20</v>
      </c>
      <c r="S258" s="120" t="str">
        <f>ROUND(一级属性!$H$17*$C258/2*$F$246*$P$247,0)&amp;"～"&amp;ROUND(一级属性!$H$17*$C258/2*$G$246*$P$247,0)</f>
        <v>15～20</v>
      </c>
      <c r="T258" s="221" t="str">
        <f>-ROUNDUP(一级属性!$H$17*$C258/2*$F$246*$Q$247,0)&amp;"～"&amp;-ROUND(一级属性!$H$17*$C258/2*$G$246*$Q$247,0)</f>
        <v>-4～-5</v>
      </c>
      <c r="U258" s="221" t="str">
        <f>-ROUNDUP(一级属性!$H$17*$C258/2*$F$246*$Q$247,0)&amp;"～"&amp;-ROUND(一级属性!$H$17*$C258/2*$G$246*$Q$247,0)</f>
        <v>-4～-5</v>
      </c>
      <c r="V258" s="221" t="str">
        <f>-ROUNDUP(一级属性!$H$17*$C258/2*$F$246*$Q$247,0)&amp;"～"&amp;-ROUND(一级属性!$H$17*$C258/2*$G$246*$Q$247,0)</f>
        <v>-4～-5</v>
      </c>
      <c r="W258" s="221" t="str">
        <f>-ROUNDUP(一级属性!$H$17*$C258/2*$F$246*$Q$247,0)&amp;"～"&amp;-ROUND(一级属性!$H$17*$C258/2*$G$246*$Q$247,0)</f>
        <v>-4～-5</v>
      </c>
      <c r="X258" s="221" t="str">
        <f>-ROUNDUP(一级属性!$H$17*$C258/2*$F$246*$Q$247,0)&amp;"～"&amp;-ROUND(一级属性!$H$17*$C258/2*$G$246*$Q$247,0)</f>
        <v>-4～-5</v>
      </c>
    </row>
    <row r="259" spans="1:24" ht="13.5">
      <c r="A259" s="237"/>
      <c r="C259" s="1">
        <v>90</v>
      </c>
      <c r="D259" s="1" t="s">
        <v>290</v>
      </c>
      <c r="E259" s="121" t="str">
        <f>ROUND(一级属性!$H$17*$C259/4*$F$246*$F$247,0)&amp;"～"&amp;ROUND(一级属性!$H$17*$C259/4*$G$246*$F$247,0)</f>
        <v>8～11</v>
      </c>
      <c r="F259" s="121" t="str">
        <f>ROUND(一级属性!$H$17*$C259/4*$F$246*$F$247,0)&amp;"～"&amp;ROUND(一级属性!$H$17*$C259/4*$G$246*$F$247,0)</f>
        <v>8～11</v>
      </c>
      <c r="G259" s="121" t="str">
        <f>ROUND(一级属性!$H$17*$C259/4*$F$246*$F$247,0)&amp;"～"&amp;ROUND(一级属性!$H$17*$C259/4*$G$246*$F$247,0)</f>
        <v>8～11</v>
      </c>
      <c r="H259" s="121" t="str">
        <f>ROUND(一级属性!$H$17*$C259/4*$F$246*$F$247,0)&amp;"～"&amp;ROUND(一级属性!$H$17*$C259/4*$G$246*$F$247,0)</f>
        <v>8～11</v>
      </c>
      <c r="I259" s="121" t="str">
        <f>ROUND(一级属性!$H$17*$C259/4*$F$246*$F$247,0)&amp;"～"&amp;ROUND(一级属性!$H$17*$C259/4*$G$246*$F$247,0)</f>
        <v>8～11</v>
      </c>
      <c r="J259" s="119" t="str">
        <f>ROUND(一级属性!$H$17*$C259/2*$F$246*$K$247,0)&amp;"～"&amp;ROUND(一级属性!$H$17*$C259/2*$G$246*$K$247,0)</f>
        <v>13～17</v>
      </c>
      <c r="K259" s="119" t="str">
        <f>ROUND(一级属性!$H$17*$C259/2*$F$246*$K$247,0)&amp;"～"&amp;ROUND(一级属性!$H$17*$C259/2*$G$246*$K$247,0)</f>
        <v>13～17</v>
      </c>
      <c r="L259" s="119" t="str">
        <f>ROUND(一级属性!$H$17*$C259/2*$F$246*$K$247,0)&amp;"～"&amp;ROUND(一级属性!$H$17*$C259/2*$G$246*$K$247,0)</f>
        <v>13～17</v>
      </c>
      <c r="M259" s="119" t="str">
        <f>ROUND(一级属性!$H$17*$C259/2*$F$246*$K$247,0)&amp;"～"&amp;ROUND(一级属性!$H$17*$C259/2*$G$246*$K$247,0)</f>
        <v>13～17</v>
      </c>
      <c r="N259" s="119" t="str">
        <f>ROUND(一级属性!$H$17*$C259/2*$F$246*$K$247,0)&amp;"～"&amp;ROUND(一级属性!$H$17*$C259/2*$G$246*$K$247,0)</f>
        <v>13～17</v>
      </c>
      <c r="O259" s="120" t="str">
        <f>ROUND(一级属性!$H$17*$C259/2*$F$246*$P$247,0)&amp;"～"&amp;ROUND(一级属性!$H$17*$C259/2*$G$246*$P$247,0)</f>
        <v>17～23</v>
      </c>
      <c r="P259" s="120" t="str">
        <f>ROUND(一级属性!$H$17*$C259/2*$F$246*$P$247,0)&amp;"～"&amp;ROUND(一级属性!$H$17*$C259/2*$G$246*$P$247,0)</f>
        <v>17～23</v>
      </c>
      <c r="Q259" s="120" t="str">
        <f>ROUND(一级属性!$H$17*$C259/2*$F$246*$P$247,0)&amp;"～"&amp;ROUND(一级属性!$H$17*$C259/2*$G$246*$P$247,0)</f>
        <v>17～23</v>
      </c>
      <c r="R259" s="120" t="str">
        <f>ROUND(一级属性!$H$17*$C259/2*$F$246*$P$247,0)&amp;"～"&amp;ROUND(一级属性!$H$17*$C259/2*$G$246*$P$247,0)</f>
        <v>17～23</v>
      </c>
      <c r="S259" s="120" t="str">
        <f>ROUND(一级属性!$H$17*$C259/2*$F$246*$P$247,0)&amp;"～"&amp;ROUND(一级属性!$H$17*$C259/2*$G$246*$P$247,0)</f>
        <v>17～23</v>
      </c>
      <c r="T259" s="221" t="str">
        <f>-ROUNDUP(一级属性!$H$17*$C259/2*$F$246*$Q$247,0)&amp;"～"&amp;-ROUND(一级属性!$H$17*$C259/2*$G$246*$Q$247,0)</f>
        <v>-5～-6</v>
      </c>
      <c r="U259" s="221" t="str">
        <f>-ROUNDUP(一级属性!$H$17*$C259/2*$F$246*$Q$247,0)&amp;"～"&amp;-ROUND(一级属性!$H$17*$C259/2*$G$246*$Q$247,0)</f>
        <v>-5～-6</v>
      </c>
      <c r="V259" s="221" t="str">
        <f>-ROUNDUP(一级属性!$H$17*$C259/2*$F$246*$Q$247,0)&amp;"～"&amp;-ROUND(一级属性!$H$17*$C259/2*$G$246*$Q$247,0)</f>
        <v>-5～-6</v>
      </c>
      <c r="W259" s="221" t="str">
        <f>-ROUNDUP(一级属性!$H$17*$C259/2*$F$246*$Q$247,0)&amp;"～"&amp;-ROUND(一级属性!$H$17*$C259/2*$G$246*$Q$247,0)</f>
        <v>-5～-6</v>
      </c>
      <c r="X259" s="221" t="str">
        <f>-ROUNDUP(一级属性!$H$17*$C259/2*$F$246*$Q$247,0)&amp;"～"&amp;-ROUND(一级属性!$H$17*$C259/2*$G$246*$Q$247,0)</f>
        <v>-5～-6</v>
      </c>
    </row>
    <row r="260" spans="1:24" ht="13.5">
      <c r="A260" s="237"/>
      <c r="C260" s="1">
        <v>100</v>
      </c>
      <c r="D260" s="1" t="s">
        <v>290</v>
      </c>
      <c r="E260" s="121" t="str">
        <f>ROUND(一级属性!$H$17*$C260/4*$F$246*$F$247,0)&amp;"～"&amp;ROUND(一级属性!$H$17*$C260/4*$G$246*$F$247,0)</f>
        <v>9～13</v>
      </c>
      <c r="F260" s="121" t="str">
        <f>ROUND(一级属性!$H$17*$C260/4*$F$246*$F$247,0)&amp;"～"&amp;ROUND(一级属性!$H$17*$C260/4*$G$246*$F$247,0)</f>
        <v>9～13</v>
      </c>
      <c r="G260" s="121" t="str">
        <f>ROUND(一级属性!$H$17*$C260/4*$F$246*$F$247,0)&amp;"～"&amp;ROUND(一级属性!$H$17*$C260/4*$G$246*$F$247,0)</f>
        <v>9～13</v>
      </c>
      <c r="H260" s="121" t="str">
        <f>ROUND(一级属性!$H$17*$C260/4*$F$246*$F$247,0)&amp;"～"&amp;ROUND(一级属性!$H$17*$C260/4*$G$246*$F$247,0)</f>
        <v>9～13</v>
      </c>
      <c r="I260" s="121" t="str">
        <f>ROUND(一级属性!$H$17*$C260/4*$F$246*$F$247,0)&amp;"～"&amp;ROUND(一级属性!$H$17*$C260/4*$G$246*$F$247,0)</f>
        <v>9～13</v>
      </c>
      <c r="J260" s="119" t="str">
        <f>ROUND(一级属性!$H$17*$C260/2*$F$246*$K$247,0)&amp;"～"&amp;ROUND(一级属性!$H$17*$C260/2*$G$246*$K$247,0)</f>
        <v>14～19</v>
      </c>
      <c r="K260" s="119" t="str">
        <f>ROUND(一级属性!$H$17*$C260/2*$F$246*$K$247,0)&amp;"～"&amp;ROUND(一级属性!$H$17*$C260/2*$G$246*$K$247,0)</f>
        <v>14～19</v>
      </c>
      <c r="L260" s="119" t="str">
        <f>ROUND(一级属性!$H$17*$C260/2*$F$246*$K$247,0)&amp;"～"&amp;ROUND(一级属性!$H$17*$C260/2*$G$246*$K$247,0)</f>
        <v>14～19</v>
      </c>
      <c r="M260" s="119" t="str">
        <f>ROUND(一级属性!$H$17*$C260/2*$F$246*$K$247,0)&amp;"～"&amp;ROUND(一级属性!$H$17*$C260/2*$G$246*$K$247,0)</f>
        <v>14～19</v>
      </c>
      <c r="N260" s="119" t="str">
        <f>ROUND(一级属性!$H$17*$C260/2*$F$246*$K$247,0)&amp;"～"&amp;ROUND(一级属性!$H$17*$C260/2*$G$246*$K$247,0)</f>
        <v>14～19</v>
      </c>
      <c r="O260" s="120" t="str">
        <f>ROUND(一级属性!$H$17*$C260/2*$F$246*$P$247,0)&amp;"～"&amp;ROUND(一级属性!$H$17*$C260/2*$G$246*$P$247,0)</f>
        <v>19～25</v>
      </c>
      <c r="P260" s="120" t="str">
        <f>ROUND(一级属性!$H$17*$C260/2*$F$246*$P$247,0)&amp;"～"&amp;ROUND(一级属性!$H$17*$C260/2*$G$246*$P$247,0)</f>
        <v>19～25</v>
      </c>
      <c r="Q260" s="120" t="str">
        <f>ROUND(一级属性!$H$17*$C260/2*$F$246*$P$247,0)&amp;"～"&amp;ROUND(一级属性!$H$17*$C260/2*$G$246*$P$247,0)</f>
        <v>19～25</v>
      </c>
      <c r="R260" s="120" t="str">
        <f>ROUND(一级属性!$H$17*$C260/2*$F$246*$P$247,0)&amp;"～"&amp;ROUND(一级属性!$H$17*$C260/2*$G$246*$P$247,0)</f>
        <v>19～25</v>
      </c>
      <c r="S260" s="120" t="str">
        <f>ROUND(一级属性!$H$17*$C260/2*$F$246*$P$247,0)&amp;"～"&amp;ROUND(一级属性!$H$17*$C260/2*$G$246*$P$247,0)</f>
        <v>19～25</v>
      </c>
      <c r="T260" s="221" t="str">
        <f>-ROUNDUP(一级属性!$H$17*$C260/2*$F$246*$Q$247,0)&amp;"～"&amp;-ROUND(一级属性!$H$17*$C260/2*$G$246*$Q$247,0)</f>
        <v>-5～-6</v>
      </c>
      <c r="U260" s="221" t="str">
        <f>-ROUNDUP(一级属性!$H$17*$C260/2*$F$246*$Q$247,0)&amp;"～"&amp;-ROUND(一级属性!$H$17*$C260/2*$G$246*$Q$247,0)</f>
        <v>-5～-6</v>
      </c>
      <c r="V260" s="221" t="str">
        <f>-ROUNDUP(一级属性!$H$17*$C260/2*$F$246*$Q$247,0)&amp;"～"&amp;-ROUND(一级属性!$H$17*$C260/2*$G$246*$Q$247,0)</f>
        <v>-5～-6</v>
      </c>
      <c r="W260" s="221" t="str">
        <f>-ROUNDUP(一级属性!$H$17*$C260/2*$F$246*$Q$247,0)&amp;"～"&amp;-ROUND(一级属性!$H$17*$C260/2*$G$246*$Q$247,0)</f>
        <v>-5～-6</v>
      </c>
      <c r="X260" s="221" t="str">
        <f>-ROUNDUP(一级属性!$H$17*$C260/2*$F$246*$Q$247,0)&amp;"～"&amp;-ROUND(一级属性!$H$17*$C260/2*$G$246*$Q$247,0)</f>
        <v>-5～-6</v>
      </c>
    </row>
    <row r="261" spans="1:24" ht="13.5">
      <c r="A261" s="237"/>
      <c r="C261" s="1">
        <v>110</v>
      </c>
      <c r="D261" s="1" t="s">
        <v>290</v>
      </c>
      <c r="E261" s="121" t="str">
        <f>ROUND(一级属性!$H$17*$C261/4*$F$246*$F$247,0)&amp;"～"&amp;ROUND(一级属性!$H$17*$C261/4*$G$246*$F$247,0)</f>
        <v>10～14</v>
      </c>
      <c r="F261" s="121" t="str">
        <f>ROUND(一级属性!$H$17*$C261/4*$F$246*$F$247,0)&amp;"～"&amp;ROUND(一级属性!$H$17*$C261/4*$G$246*$F$247,0)</f>
        <v>10～14</v>
      </c>
      <c r="G261" s="121" t="str">
        <f>ROUND(一级属性!$H$17*$C261/4*$F$246*$F$247,0)&amp;"～"&amp;ROUND(一级属性!$H$17*$C261/4*$G$246*$F$247,0)</f>
        <v>10～14</v>
      </c>
      <c r="H261" s="121" t="str">
        <f>ROUND(一级属性!$H$17*$C261/4*$F$246*$F$247,0)&amp;"～"&amp;ROUND(一级属性!$H$17*$C261/4*$G$246*$F$247,0)</f>
        <v>10～14</v>
      </c>
      <c r="I261" s="121" t="str">
        <f>ROUND(一级属性!$H$17*$C261/4*$F$246*$F$247,0)&amp;"～"&amp;ROUND(一级属性!$H$17*$C261/4*$G$246*$F$247,0)</f>
        <v>10～14</v>
      </c>
      <c r="J261" s="119" t="str">
        <f>ROUND(一级属性!$H$17*$C261/2*$F$246*$K$247,0)&amp;"～"&amp;ROUND(一级属性!$H$17*$C261/2*$G$246*$K$247,0)</f>
        <v>15～21</v>
      </c>
      <c r="K261" s="119" t="str">
        <f>ROUND(一级属性!$H$17*$C261/2*$F$246*$K$247,0)&amp;"～"&amp;ROUND(一级属性!$H$17*$C261/2*$G$246*$K$247,0)</f>
        <v>15～21</v>
      </c>
      <c r="L261" s="119" t="str">
        <f>ROUND(一级属性!$H$17*$C261/2*$F$246*$K$247,0)&amp;"～"&amp;ROUND(一级属性!$H$17*$C261/2*$G$246*$K$247,0)</f>
        <v>15～21</v>
      </c>
      <c r="M261" s="119" t="str">
        <f>ROUND(一级属性!$H$17*$C261/2*$F$246*$K$247,0)&amp;"～"&amp;ROUND(一级属性!$H$17*$C261/2*$G$246*$K$247,0)</f>
        <v>15～21</v>
      </c>
      <c r="N261" s="119" t="str">
        <f>ROUND(一级属性!$H$17*$C261/2*$F$246*$K$247,0)&amp;"～"&amp;ROUND(一级属性!$H$17*$C261/2*$G$246*$K$247,0)</f>
        <v>15～21</v>
      </c>
      <c r="O261" s="120" t="str">
        <f>ROUND(一级属性!$H$17*$C261/2*$F$246*$P$247,0)&amp;"～"&amp;ROUND(一级属性!$H$17*$C261/2*$G$246*$P$247,0)</f>
        <v>21～28</v>
      </c>
      <c r="P261" s="120" t="str">
        <f>ROUND(一级属性!$H$17*$C261/2*$F$246*$P$247,0)&amp;"～"&amp;ROUND(一级属性!$H$17*$C261/2*$G$246*$P$247,0)</f>
        <v>21～28</v>
      </c>
      <c r="Q261" s="120" t="str">
        <f>ROUND(一级属性!$H$17*$C261/2*$F$246*$P$247,0)&amp;"～"&amp;ROUND(一级属性!$H$17*$C261/2*$G$246*$P$247,0)</f>
        <v>21～28</v>
      </c>
      <c r="R261" s="120" t="str">
        <f>ROUND(一级属性!$H$17*$C261/2*$F$246*$P$247,0)&amp;"～"&amp;ROUND(一级属性!$H$17*$C261/2*$G$246*$P$247,0)</f>
        <v>21～28</v>
      </c>
      <c r="S261" s="120" t="str">
        <f>ROUND(一级属性!$H$17*$C261/2*$F$246*$P$247,0)&amp;"～"&amp;ROUND(一级属性!$H$17*$C261/2*$G$246*$P$247,0)</f>
        <v>21～28</v>
      </c>
      <c r="T261" s="221" t="str">
        <f>-ROUNDUP(一级属性!$H$17*$C261/2*$F$246*$Q$247,0)&amp;"～"&amp;-ROUND(一级属性!$H$17*$C261/2*$G$246*$Q$247,0)</f>
        <v>-6～-7</v>
      </c>
      <c r="U261" s="221" t="str">
        <f>-ROUNDUP(一级属性!$H$17*$C261/2*$F$246*$Q$247,0)&amp;"～"&amp;-ROUND(一级属性!$H$17*$C261/2*$G$246*$Q$247,0)</f>
        <v>-6～-7</v>
      </c>
      <c r="V261" s="221" t="str">
        <f>-ROUNDUP(一级属性!$H$17*$C261/2*$F$246*$Q$247,0)&amp;"～"&amp;-ROUND(一级属性!$H$17*$C261/2*$G$246*$Q$247,0)</f>
        <v>-6～-7</v>
      </c>
      <c r="W261" s="221" t="str">
        <f>-ROUNDUP(一级属性!$H$17*$C261/2*$F$246*$Q$247,0)&amp;"～"&amp;-ROUND(一级属性!$H$17*$C261/2*$G$246*$Q$247,0)</f>
        <v>-6～-7</v>
      </c>
      <c r="X261" s="221" t="str">
        <f>-ROUNDUP(一级属性!$H$17*$C261/2*$F$246*$Q$247,0)&amp;"～"&amp;-ROUND(一级属性!$H$17*$C261/2*$G$246*$Q$247,0)</f>
        <v>-6～-7</v>
      </c>
    </row>
    <row r="262" spans="1:24" ht="13.5">
      <c r="A262" s="237"/>
      <c r="C262" s="1">
        <v>120</v>
      </c>
      <c r="D262" s="1" t="s">
        <v>290</v>
      </c>
      <c r="E262" s="121" t="str">
        <f>ROUND(一级属性!$H$17*$C262/4*$F$246*$F$247,0)&amp;"～"&amp;ROUND(一级属性!$H$17*$C262/4*$G$246*$F$247,0)</f>
        <v>11～15</v>
      </c>
      <c r="F262" s="121" t="str">
        <f>ROUND(一级属性!$H$17*$C262/4*$F$246*$F$247,0)&amp;"～"&amp;ROUND(一级属性!$H$17*$C262/4*$G$246*$F$247,0)</f>
        <v>11～15</v>
      </c>
      <c r="G262" s="121" t="str">
        <f>ROUND(一级属性!$H$17*$C262/4*$F$246*$F$247,0)&amp;"～"&amp;ROUND(一级属性!$H$17*$C262/4*$G$246*$F$247,0)</f>
        <v>11～15</v>
      </c>
      <c r="H262" s="121" t="str">
        <f>ROUND(一级属性!$H$17*$C262/4*$F$246*$F$247,0)&amp;"～"&amp;ROUND(一级属性!$H$17*$C262/4*$G$246*$F$247,0)</f>
        <v>11～15</v>
      </c>
      <c r="I262" s="121" t="str">
        <f>ROUND(一级属性!$H$17*$C262/4*$F$246*$F$247,0)&amp;"～"&amp;ROUND(一级属性!$H$17*$C262/4*$G$246*$F$247,0)</f>
        <v>11～15</v>
      </c>
      <c r="J262" s="119" t="str">
        <f>ROUND(一级属性!$H$17*$C262/2*$F$246*$K$247,0)&amp;"～"&amp;ROUND(一级属性!$H$17*$C262/2*$G$246*$K$247,0)</f>
        <v>17～23</v>
      </c>
      <c r="K262" s="119" t="str">
        <f>ROUND(一级属性!$H$17*$C262/2*$F$246*$K$247,0)&amp;"～"&amp;ROUND(一级属性!$H$17*$C262/2*$G$246*$K$247,0)</f>
        <v>17～23</v>
      </c>
      <c r="L262" s="119" t="str">
        <f>ROUND(一级属性!$H$17*$C262/2*$F$246*$K$247,0)&amp;"～"&amp;ROUND(一级属性!$H$17*$C262/2*$G$246*$K$247,0)</f>
        <v>17～23</v>
      </c>
      <c r="M262" s="119" t="str">
        <f>ROUND(一级属性!$H$17*$C262/2*$F$246*$K$247,0)&amp;"～"&amp;ROUND(一级属性!$H$17*$C262/2*$G$246*$K$247,0)</f>
        <v>17～23</v>
      </c>
      <c r="N262" s="119" t="str">
        <f>ROUND(一级属性!$H$17*$C262/2*$F$246*$K$247,0)&amp;"～"&amp;ROUND(一级属性!$H$17*$C262/2*$G$246*$K$247,0)</f>
        <v>17～23</v>
      </c>
      <c r="O262" s="120" t="str">
        <f>ROUND(一级属性!$H$17*$C262/2*$F$246*$P$247,0)&amp;"～"&amp;ROUND(一级属性!$H$17*$C262/2*$G$246*$P$247,0)</f>
        <v>23～30</v>
      </c>
      <c r="P262" s="120" t="str">
        <f>ROUND(一级属性!$H$17*$C262/2*$F$246*$P$247,0)&amp;"～"&amp;ROUND(一级属性!$H$17*$C262/2*$G$246*$P$247,0)</f>
        <v>23～30</v>
      </c>
      <c r="Q262" s="120" t="str">
        <f>ROUND(一级属性!$H$17*$C262/2*$F$246*$P$247,0)&amp;"～"&amp;ROUND(一级属性!$H$17*$C262/2*$G$246*$P$247,0)</f>
        <v>23～30</v>
      </c>
      <c r="R262" s="120" t="str">
        <f>ROUND(一级属性!$H$17*$C262/2*$F$246*$P$247,0)&amp;"～"&amp;ROUND(一级属性!$H$17*$C262/2*$G$246*$P$247,0)</f>
        <v>23～30</v>
      </c>
      <c r="S262" s="120" t="str">
        <f>ROUND(一级属性!$H$17*$C262/2*$F$246*$P$247,0)&amp;"～"&amp;ROUND(一级属性!$H$17*$C262/2*$G$246*$P$247,0)</f>
        <v>23～30</v>
      </c>
      <c r="T262" s="221" t="str">
        <f>-ROUNDUP(一级属性!$H$17*$C262/2*$F$246*$Q$247,0)&amp;"～"&amp;-ROUND(一级属性!$H$17*$C262/2*$G$246*$Q$247,0)</f>
        <v>-6～-8</v>
      </c>
      <c r="U262" s="221" t="str">
        <f>-ROUNDUP(一级属性!$H$17*$C262/2*$F$246*$Q$247,0)&amp;"～"&amp;-ROUND(一级属性!$H$17*$C262/2*$G$246*$Q$247,0)</f>
        <v>-6～-8</v>
      </c>
      <c r="V262" s="221" t="str">
        <f>-ROUNDUP(一级属性!$H$17*$C262/2*$F$246*$Q$247,0)&amp;"～"&amp;-ROUND(一级属性!$H$17*$C262/2*$G$246*$Q$247,0)</f>
        <v>-6～-8</v>
      </c>
      <c r="W262" s="221" t="str">
        <f>-ROUNDUP(一级属性!$H$17*$C262/2*$F$246*$Q$247,0)&amp;"～"&amp;-ROUND(一级属性!$H$17*$C262/2*$G$246*$Q$247,0)</f>
        <v>-6～-8</v>
      </c>
      <c r="X262" s="221" t="str">
        <f>-ROUNDUP(一级属性!$H$17*$C262/2*$F$246*$Q$247,0)&amp;"～"&amp;-ROUND(一级属性!$H$17*$C262/2*$G$246*$Q$247,0)</f>
        <v>-6～-8</v>
      </c>
    </row>
    <row r="263" spans="1:24" ht="13.5">
      <c r="A263" s="237"/>
      <c r="C263" s="1">
        <v>130</v>
      </c>
      <c r="D263" s="1" t="s">
        <v>290</v>
      </c>
      <c r="E263" s="121" t="str">
        <f>ROUND(一级属性!$H$17*$C263/4*$F$246*$F$247,0)&amp;"～"&amp;ROUND(一级属性!$H$17*$C263/4*$G$246*$F$247,0)</f>
        <v>12～16</v>
      </c>
      <c r="F263" s="121" t="str">
        <f>ROUND(一级属性!$H$17*$C263/4*$F$246*$F$247,0)&amp;"～"&amp;ROUND(一级属性!$H$17*$C263/4*$G$246*$F$247,0)</f>
        <v>12～16</v>
      </c>
      <c r="G263" s="121" t="str">
        <f>ROUND(一级属性!$H$17*$C263/4*$F$246*$F$247,0)&amp;"～"&amp;ROUND(一级属性!$H$17*$C263/4*$G$246*$F$247,0)</f>
        <v>12～16</v>
      </c>
      <c r="H263" s="121" t="str">
        <f>ROUND(一级属性!$H$17*$C263/4*$F$246*$F$247,0)&amp;"～"&amp;ROUND(一级属性!$H$17*$C263/4*$G$246*$F$247,0)</f>
        <v>12～16</v>
      </c>
      <c r="I263" s="121" t="str">
        <f>ROUND(一级属性!$H$17*$C263/4*$F$246*$F$247,0)&amp;"～"&amp;ROUND(一级属性!$H$17*$C263/4*$G$246*$F$247,0)</f>
        <v>12～16</v>
      </c>
      <c r="J263" s="119" t="str">
        <f>ROUND(一级属性!$H$17*$C263/2*$F$246*$K$247,0)&amp;"～"&amp;ROUND(一级属性!$H$17*$C263/2*$G$246*$K$247,0)</f>
        <v>18～24</v>
      </c>
      <c r="K263" s="119" t="str">
        <f>ROUND(一级属性!$H$17*$C263/2*$F$246*$K$247,0)&amp;"～"&amp;ROUND(一级属性!$H$17*$C263/2*$G$246*$K$247,0)</f>
        <v>18～24</v>
      </c>
      <c r="L263" s="119" t="str">
        <f>ROUND(一级属性!$H$17*$C263/2*$F$246*$K$247,0)&amp;"～"&amp;ROUND(一级属性!$H$17*$C263/2*$G$246*$K$247,0)</f>
        <v>18～24</v>
      </c>
      <c r="M263" s="119" t="str">
        <f>ROUND(一级属性!$H$17*$C263/2*$F$246*$K$247,0)&amp;"～"&amp;ROUND(一级属性!$H$17*$C263/2*$G$246*$K$247,0)</f>
        <v>18～24</v>
      </c>
      <c r="N263" s="119" t="str">
        <f>ROUND(一级属性!$H$17*$C263/2*$F$246*$K$247,0)&amp;"～"&amp;ROUND(一级属性!$H$17*$C263/2*$G$246*$K$247,0)</f>
        <v>18～24</v>
      </c>
      <c r="O263" s="120" t="str">
        <f>ROUND(一级属性!$H$17*$C263/2*$F$246*$P$247,0)&amp;"～"&amp;ROUND(一级属性!$H$17*$C263/2*$G$246*$P$247,0)</f>
        <v>24～33</v>
      </c>
      <c r="P263" s="120" t="str">
        <f>ROUND(一级属性!$H$17*$C263/2*$F$246*$P$247,0)&amp;"～"&amp;ROUND(一级属性!$H$17*$C263/2*$G$246*$P$247,0)</f>
        <v>24～33</v>
      </c>
      <c r="Q263" s="120" t="str">
        <f>ROUND(一级属性!$H$17*$C263/2*$F$246*$P$247,0)&amp;"～"&amp;ROUND(一级属性!$H$17*$C263/2*$G$246*$P$247,0)</f>
        <v>24～33</v>
      </c>
      <c r="R263" s="120" t="str">
        <f>ROUND(一级属性!$H$17*$C263/2*$F$246*$P$247,0)&amp;"～"&amp;ROUND(一级属性!$H$17*$C263/2*$G$246*$P$247,0)</f>
        <v>24～33</v>
      </c>
      <c r="S263" s="120" t="str">
        <f>ROUND(一级属性!$H$17*$C263/2*$F$246*$P$247,0)&amp;"～"&amp;ROUND(一级属性!$H$17*$C263/2*$G$246*$P$247,0)</f>
        <v>24～33</v>
      </c>
      <c r="T263" s="221" t="str">
        <f>-ROUNDUP(一级属性!$H$17*$C263/2*$F$246*$Q$247,0)&amp;"～"&amp;-ROUND(一级属性!$H$17*$C263/2*$G$246*$Q$247,0)</f>
        <v>-7～-8</v>
      </c>
      <c r="U263" s="221" t="str">
        <f>-ROUNDUP(一级属性!$H$17*$C263/2*$F$246*$Q$247,0)&amp;"～"&amp;-ROUND(一级属性!$H$17*$C263/2*$G$246*$Q$247,0)</f>
        <v>-7～-8</v>
      </c>
      <c r="V263" s="221" t="str">
        <f>-ROUNDUP(一级属性!$H$17*$C263/2*$F$246*$Q$247,0)&amp;"～"&amp;-ROUND(一级属性!$H$17*$C263/2*$G$246*$Q$247,0)</f>
        <v>-7～-8</v>
      </c>
      <c r="W263" s="221" t="str">
        <f>-ROUNDUP(一级属性!$H$17*$C263/2*$F$246*$Q$247,0)&amp;"～"&amp;-ROUND(一级属性!$H$17*$C263/2*$G$246*$Q$247,0)</f>
        <v>-7～-8</v>
      </c>
      <c r="X263" s="221" t="str">
        <f>-ROUNDUP(一级属性!$H$17*$C263/2*$F$246*$Q$247,0)&amp;"～"&amp;-ROUND(一级属性!$H$17*$C263/2*$G$246*$Q$247,0)</f>
        <v>-7～-8</v>
      </c>
    </row>
    <row r="264" spans="1:24" ht="13.5">
      <c r="A264" s="237"/>
      <c r="C264" s="1">
        <v>140</v>
      </c>
      <c r="D264" s="1" t="s">
        <v>290</v>
      </c>
      <c r="E264" s="121" t="str">
        <f>ROUND(一级属性!$H$17*$C264/4*$F$246*$F$247,0)&amp;"～"&amp;ROUND(一级属性!$H$17*$C264/4*$G$246*$F$247,0)</f>
        <v>13～18</v>
      </c>
      <c r="F264" s="121" t="str">
        <f>ROUND(一级属性!$H$17*$C264/4*$F$246*$F$247,0)&amp;"～"&amp;ROUND(一级属性!$H$17*$C264/4*$G$246*$F$247,0)</f>
        <v>13～18</v>
      </c>
      <c r="G264" s="121" t="str">
        <f>ROUND(一级属性!$H$17*$C264/4*$F$246*$F$247,0)&amp;"～"&amp;ROUND(一级属性!$H$17*$C264/4*$G$246*$F$247,0)</f>
        <v>13～18</v>
      </c>
      <c r="H264" s="121" t="str">
        <f>ROUND(一级属性!$H$17*$C264/4*$F$246*$F$247,0)&amp;"～"&amp;ROUND(一级属性!$H$17*$C264/4*$G$246*$F$247,0)</f>
        <v>13～18</v>
      </c>
      <c r="I264" s="121" t="str">
        <f>ROUND(一级属性!$H$17*$C264/4*$F$246*$F$247,0)&amp;"～"&amp;ROUND(一级属性!$H$17*$C264/4*$G$246*$F$247,0)</f>
        <v>13～18</v>
      </c>
      <c r="J264" s="119" t="str">
        <f>ROUND(一级属性!$H$17*$C264/2*$F$246*$K$247,0)&amp;"～"&amp;ROUND(一级属性!$H$17*$C264/2*$G$246*$K$247,0)</f>
        <v>20～26</v>
      </c>
      <c r="K264" s="119" t="str">
        <f>ROUND(一级属性!$H$17*$C264/2*$F$246*$K$247,0)&amp;"～"&amp;ROUND(一级属性!$H$17*$C264/2*$G$246*$K$247,0)</f>
        <v>20～26</v>
      </c>
      <c r="L264" s="119" t="str">
        <f>ROUND(一级属性!$H$17*$C264/2*$F$246*$K$247,0)&amp;"～"&amp;ROUND(一级属性!$H$17*$C264/2*$G$246*$K$247,0)</f>
        <v>20～26</v>
      </c>
      <c r="M264" s="119" t="str">
        <f>ROUND(一级属性!$H$17*$C264/2*$F$246*$K$247,0)&amp;"～"&amp;ROUND(一级属性!$H$17*$C264/2*$G$246*$K$247,0)</f>
        <v>20～26</v>
      </c>
      <c r="N264" s="119" t="str">
        <f>ROUND(一级属性!$H$17*$C264/2*$F$246*$K$247,0)&amp;"～"&amp;ROUND(一级属性!$H$17*$C264/2*$G$246*$K$247,0)</f>
        <v>20～26</v>
      </c>
      <c r="O264" s="120" t="str">
        <f>ROUND(一级属性!$H$17*$C264/2*$F$246*$P$247,0)&amp;"～"&amp;ROUND(一级属性!$H$17*$C264/2*$G$246*$P$247,0)</f>
        <v>26～35</v>
      </c>
      <c r="P264" s="120" t="str">
        <f>ROUND(一级属性!$H$17*$C264/2*$F$246*$P$247,0)&amp;"～"&amp;ROUND(一级属性!$H$17*$C264/2*$G$246*$P$247,0)</f>
        <v>26～35</v>
      </c>
      <c r="Q264" s="120" t="str">
        <f>ROUND(一级属性!$H$17*$C264/2*$F$246*$P$247,0)&amp;"～"&amp;ROUND(一级属性!$H$17*$C264/2*$G$246*$P$247,0)</f>
        <v>26～35</v>
      </c>
      <c r="R264" s="120" t="str">
        <f>ROUND(一级属性!$H$17*$C264/2*$F$246*$P$247,0)&amp;"～"&amp;ROUND(一级属性!$H$17*$C264/2*$G$246*$P$247,0)</f>
        <v>26～35</v>
      </c>
      <c r="S264" s="120" t="str">
        <f>ROUND(一级属性!$H$17*$C264/2*$F$246*$P$247,0)&amp;"～"&amp;ROUND(一级属性!$H$17*$C264/2*$G$246*$P$247,0)</f>
        <v>26～35</v>
      </c>
      <c r="T264" s="221" t="str">
        <f>-ROUNDUP(一级属性!$H$17*$C264/2*$F$246*$Q$247,0)&amp;"～"&amp;-ROUND(一级属性!$H$17*$C264/2*$G$246*$Q$247,0)</f>
        <v>-7～-9</v>
      </c>
      <c r="U264" s="221" t="str">
        <f>-ROUNDUP(一级属性!$H$17*$C264/2*$F$246*$Q$247,0)&amp;"～"&amp;-ROUND(一级属性!$H$17*$C264/2*$G$246*$Q$247,0)</f>
        <v>-7～-9</v>
      </c>
      <c r="V264" s="221" t="str">
        <f>-ROUNDUP(一级属性!$H$17*$C264/2*$F$246*$Q$247,0)&amp;"～"&amp;-ROUND(一级属性!$H$17*$C264/2*$G$246*$Q$247,0)</f>
        <v>-7～-9</v>
      </c>
      <c r="W264" s="221" t="str">
        <f>-ROUNDUP(一级属性!$H$17*$C264/2*$F$246*$Q$247,0)&amp;"～"&amp;-ROUND(一级属性!$H$17*$C264/2*$G$246*$Q$247,0)</f>
        <v>-7～-9</v>
      </c>
      <c r="X264" s="221" t="str">
        <f>-ROUNDUP(一级属性!$H$17*$C264/2*$F$246*$Q$247,0)&amp;"～"&amp;-ROUND(一级属性!$H$17*$C264/2*$G$246*$Q$247,0)</f>
        <v>-7～-9</v>
      </c>
    </row>
    <row r="265" spans="1:24" ht="13.5">
      <c r="A265" s="237"/>
      <c r="C265" s="1">
        <v>150</v>
      </c>
      <c r="D265" s="1" t="s">
        <v>290</v>
      </c>
      <c r="E265" s="121" t="str">
        <f>ROUND(一级属性!$H$17*$C265/4*$F$246*$F$247,0)&amp;"～"&amp;ROUND(一级属性!$H$17*$C265/4*$G$246*$F$247,0)</f>
        <v>14～19</v>
      </c>
      <c r="F265" s="121" t="str">
        <f>ROUND(一级属性!$H$17*$C265/4*$F$246*$F$247,0)&amp;"～"&amp;ROUND(一级属性!$H$17*$C265/4*$G$246*$F$247,0)</f>
        <v>14～19</v>
      </c>
      <c r="G265" s="121" t="str">
        <f>ROUND(一级属性!$H$17*$C265/4*$F$246*$F$247,0)&amp;"～"&amp;ROUND(一级属性!$H$17*$C265/4*$G$246*$F$247,0)</f>
        <v>14～19</v>
      </c>
      <c r="H265" s="121" t="str">
        <f>ROUND(一级属性!$H$17*$C265/4*$F$246*$F$247,0)&amp;"～"&amp;ROUND(一级属性!$H$17*$C265/4*$G$246*$F$247,0)</f>
        <v>14～19</v>
      </c>
      <c r="I265" s="121" t="str">
        <f>ROUND(一级属性!$H$17*$C265/4*$F$246*$F$247,0)&amp;"～"&amp;ROUND(一级属性!$H$17*$C265/4*$G$246*$F$247,0)</f>
        <v>14～19</v>
      </c>
      <c r="J265" s="119" t="str">
        <f>ROUND(一级属性!$H$17*$C265/2*$F$246*$K$247,0)&amp;"～"&amp;ROUND(一级属性!$H$17*$C265/2*$G$246*$K$247,0)</f>
        <v>21～28</v>
      </c>
      <c r="K265" s="119" t="str">
        <f>ROUND(一级属性!$H$17*$C265/2*$F$246*$K$247,0)&amp;"～"&amp;ROUND(一级属性!$H$17*$C265/2*$G$246*$K$247,0)</f>
        <v>21～28</v>
      </c>
      <c r="L265" s="119" t="str">
        <f>ROUND(一级属性!$H$17*$C265/2*$F$246*$K$247,0)&amp;"～"&amp;ROUND(一级属性!$H$17*$C265/2*$G$246*$K$247,0)</f>
        <v>21～28</v>
      </c>
      <c r="M265" s="119" t="str">
        <f>ROUND(一级属性!$H$17*$C265/2*$F$246*$K$247,0)&amp;"～"&amp;ROUND(一级属性!$H$17*$C265/2*$G$246*$K$247,0)</f>
        <v>21～28</v>
      </c>
      <c r="N265" s="119" t="str">
        <f>ROUND(一级属性!$H$17*$C265/2*$F$246*$K$247,0)&amp;"～"&amp;ROUND(一级属性!$H$17*$C265/2*$G$246*$K$247,0)</f>
        <v>21～28</v>
      </c>
      <c r="O265" s="120" t="str">
        <f>ROUND(一级属性!$H$17*$C265/2*$F$246*$P$247,0)&amp;"～"&amp;ROUND(一级属性!$H$17*$C265/2*$G$246*$P$247,0)</f>
        <v>28～38</v>
      </c>
      <c r="P265" s="120" t="str">
        <f>ROUND(一级属性!$H$17*$C265/2*$F$246*$P$247,0)&amp;"～"&amp;ROUND(一级属性!$H$17*$C265/2*$G$246*$P$247,0)</f>
        <v>28～38</v>
      </c>
      <c r="Q265" s="120" t="str">
        <f>ROUND(一级属性!$H$17*$C265/2*$F$246*$P$247,0)&amp;"～"&amp;ROUND(一级属性!$H$17*$C265/2*$G$246*$P$247,0)</f>
        <v>28～38</v>
      </c>
      <c r="R265" s="120" t="str">
        <f>ROUND(一级属性!$H$17*$C265/2*$F$246*$P$247,0)&amp;"～"&amp;ROUND(一级属性!$H$17*$C265/2*$G$246*$P$247,0)</f>
        <v>28～38</v>
      </c>
      <c r="S265" s="120" t="str">
        <f>ROUND(一级属性!$H$17*$C265/2*$F$246*$P$247,0)&amp;"～"&amp;ROUND(一级属性!$H$17*$C265/2*$G$246*$P$247,0)</f>
        <v>28～38</v>
      </c>
      <c r="T265" s="221" t="str">
        <f>-ROUNDUP(一级属性!$H$17*$C265/2*$F$246*$Q$247,0)&amp;"～"&amp;-ROUND(一级属性!$H$17*$C265/2*$G$246*$Q$247,0)</f>
        <v>-8～-9</v>
      </c>
      <c r="U265" s="221" t="str">
        <f>-ROUNDUP(一级属性!$H$17*$C265/2*$F$246*$Q$247,0)&amp;"～"&amp;-ROUND(一级属性!$H$17*$C265/2*$G$246*$Q$247,0)</f>
        <v>-8～-9</v>
      </c>
      <c r="V265" s="221" t="str">
        <f>-ROUNDUP(一级属性!$H$17*$C265/2*$F$246*$Q$247,0)&amp;"～"&amp;-ROUND(一级属性!$H$17*$C265/2*$G$246*$Q$247,0)</f>
        <v>-8～-9</v>
      </c>
      <c r="W265" s="221" t="str">
        <f>-ROUNDUP(一级属性!$H$17*$C265/2*$F$246*$Q$247,0)&amp;"～"&amp;-ROUND(一级属性!$H$17*$C265/2*$G$246*$Q$247,0)</f>
        <v>-8～-9</v>
      </c>
      <c r="X265" s="221" t="str">
        <f>-ROUNDUP(一级属性!$H$17*$C265/2*$F$246*$Q$247,0)&amp;"～"&amp;-ROUND(一级属性!$H$17*$C265/2*$G$246*$Q$247,0)</f>
        <v>-8～-9</v>
      </c>
    </row>
    <row r="266" spans="1:24" ht="13.5">
      <c r="A266" s="237"/>
    </row>
    <row r="267" spans="1:24" ht="13.5">
      <c r="A267" s="237"/>
      <c r="C267" s="86" t="s">
        <v>1118</v>
      </c>
      <c r="E267" s="104" t="s">
        <v>282</v>
      </c>
      <c r="F267" s="105">
        <v>0.4</v>
      </c>
      <c r="G267" s="105">
        <v>0.7</v>
      </c>
      <c r="K267" s="4"/>
    </row>
    <row r="268" spans="1:24" ht="13.5">
      <c r="A268" s="237"/>
      <c r="E268" s="104" t="s">
        <v>235</v>
      </c>
      <c r="F268" s="105">
        <v>1</v>
      </c>
      <c r="G268" s="104"/>
      <c r="H268" s="104"/>
      <c r="I268" s="104"/>
      <c r="J268" s="48" t="s">
        <v>283</v>
      </c>
      <c r="K268" s="52">
        <v>0.75</v>
      </c>
      <c r="L268" s="48"/>
      <c r="M268" s="48"/>
      <c r="N268" s="48"/>
      <c r="O268" s="48" t="s">
        <v>284</v>
      </c>
      <c r="P268" s="52">
        <v>1</v>
      </c>
      <c r="Q268" s="52">
        <v>0.25</v>
      </c>
      <c r="R268" s="48"/>
      <c r="S268" s="48"/>
    </row>
    <row r="269" spans="1:24" ht="13.5">
      <c r="A269" s="237"/>
      <c r="E269" s="106" t="s">
        <v>285</v>
      </c>
      <c r="F269" s="107"/>
      <c r="G269" s="108"/>
      <c r="H269" s="108"/>
      <c r="I269" s="109"/>
      <c r="J269" s="110" t="s">
        <v>286</v>
      </c>
      <c r="K269" s="111"/>
      <c r="L269" s="112"/>
      <c r="M269" s="112"/>
      <c r="N269" s="113"/>
      <c r="O269" s="114" t="s">
        <v>287</v>
      </c>
      <c r="P269" s="115"/>
      <c r="Q269" s="116"/>
      <c r="R269" s="116"/>
      <c r="S269" s="117"/>
      <c r="T269" s="217" t="s">
        <v>288</v>
      </c>
      <c r="U269" s="218"/>
      <c r="V269" s="219"/>
      <c r="W269" s="219"/>
      <c r="X269" s="220"/>
    </row>
    <row r="270" spans="1:24" ht="13.5">
      <c r="A270" s="237"/>
      <c r="C270" s="44" t="s">
        <v>234</v>
      </c>
      <c r="D270" s="1" t="s">
        <v>289</v>
      </c>
      <c r="E270" s="118" t="s">
        <v>11</v>
      </c>
      <c r="F270" s="118" t="s">
        <v>1</v>
      </c>
      <c r="G270" s="118" t="s">
        <v>0</v>
      </c>
      <c r="H270" s="118" t="s">
        <v>2</v>
      </c>
      <c r="I270" s="118" t="s">
        <v>3</v>
      </c>
      <c r="J270" s="119" t="s">
        <v>11</v>
      </c>
      <c r="K270" s="119" t="s">
        <v>1</v>
      </c>
      <c r="L270" s="119" t="s">
        <v>0</v>
      </c>
      <c r="M270" s="119" t="s">
        <v>2</v>
      </c>
      <c r="N270" s="119" t="s">
        <v>3</v>
      </c>
      <c r="O270" s="120" t="s">
        <v>11</v>
      </c>
      <c r="P270" s="120" t="s">
        <v>1</v>
      </c>
      <c r="Q270" s="120" t="s">
        <v>0</v>
      </c>
      <c r="R270" s="120" t="s">
        <v>2</v>
      </c>
      <c r="S270" s="120" t="s">
        <v>3</v>
      </c>
      <c r="T270" s="221" t="s">
        <v>11</v>
      </c>
      <c r="U270" s="221" t="s">
        <v>1</v>
      </c>
      <c r="V270" s="221" t="s">
        <v>0</v>
      </c>
      <c r="W270" s="221" t="s">
        <v>2</v>
      </c>
      <c r="X270" s="221" t="s">
        <v>3</v>
      </c>
    </row>
    <row r="271" spans="1:24" ht="13.5">
      <c r="A271" s="237"/>
      <c r="C271" s="1">
        <v>1</v>
      </c>
      <c r="D271" s="1" t="s">
        <v>290</v>
      </c>
      <c r="E271" s="121">
        <v>0</v>
      </c>
      <c r="F271" s="121">
        <v>0</v>
      </c>
      <c r="G271" s="121">
        <v>0</v>
      </c>
      <c r="H271" s="121">
        <v>0</v>
      </c>
      <c r="I271" s="121">
        <v>0</v>
      </c>
      <c r="J271" s="119">
        <v>0</v>
      </c>
      <c r="K271" s="119">
        <v>0</v>
      </c>
      <c r="L271" s="119">
        <v>0</v>
      </c>
      <c r="M271" s="119">
        <v>0</v>
      </c>
      <c r="N271" s="119">
        <v>0</v>
      </c>
      <c r="O271" s="120">
        <v>0</v>
      </c>
      <c r="P271" s="120">
        <v>0</v>
      </c>
      <c r="Q271" s="120">
        <v>0</v>
      </c>
      <c r="R271" s="120">
        <v>0</v>
      </c>
      <c r="S271" s="120">
        <v>0</v>
      </c>
      <c r="T271" s="221">
        <v>0</v>
      </c>
      <c r="U271" s="221">
        <v>0</v>
      </c>
      <c r="V271" s="221">
        <v>0</v>
      </c>
      <c r="W271" s="221">
        <v>0</v>
      </c>
      <c r="X271" s="221">
        <v>0</v>
      </c>
    </row>
    <row r="272" spans="1:24" ht="13.5">
      <c r="A272" s="237"/>
      <c r="C272" s="1">
        <v>10</v>
      </c>
      <c r="D272" s="1" t="s">
        <v>290</v>
      </c>
      <c r="E272" s="121" t="str">
        <f>ROUND(一级属性!$H$17*$C272/4*$F$267*$F$268,0)&amp;"～"&amp;ROUND(一级属性!$H$17*$C272/4*$G$267*$F$268,0)</f>
        <v>1～2</v>
      </c>
      <c r="F272" s="121" t="str">
        <f>ROUND(一级属性!$H$17*$C272/4*$F$267*$F$268,0)&amp;"～"&amp;ROUND(一级属性!$H$17*$C272/4*$G$267*$F$268,0)</f>
        <v>1～2</v>
      </c>
      <c r="G272" s="121" t="str">
        <f>ROUND(一级属性!$H$17*$C272/4*$F$267*$F$268,0)&amp;"～"&amp;ROUND(一级属性!$H$17*$C272/4*$G$267*$F$268,0)</f>
        <v>1～2</v>
      </c>
      <c r="H272" s="121" t="str">
        <f>ROUND(一级属性!$H$17*$C272/4*$F$267*$F$268,0)&amp;"～"&amp;ROUND(一级属性!$H$17*$C272/4*$G$267*$F$268,0)</f>
        <v>1～2</v>
      </c>
      <c r="I272" s="121" t="str">
        <f>ROUND(一级属性!$H$17*$C272/4*$F$267*$F$268,0)&amp;"～"&amp;ROUND(一级属性!$H$17*$C272/4*$G$267*$F$268,0)</f>
        <v>1～2</v>
      </c>
      <c r="J272" s="119" t="str">
        <f>ROUND(一级属性!$H$17*$C272/2*$F$267*$K$268,0)&amp;"～"&amp;ROUND(一级属性!$H$17*$C272/2*$G$267*$K$268,0)</f>
        <v>2～3</v>
      </c>
      <c r="K272" s="119" t="str">
        <f>ROUND(一级属性!$H$17*$C272/2*$F$267*$K$268,0)&amp;"～"&amp;ROUND(一级属性!$H$17*$C272/2*$G$267*$K$268,0)</f>
        <v>2～3</v>
      </c>
      <c r="L272" s="119" t="str">
        <f>ROUND(一级属性!$H$17*$C272/2*$F$267*$K$268,0)&amp;"～"&amp;ROUND(一级属性!$H$17*$C272/2*$G$267*$K$268,0)</f>
        <v>2～3</v>
      </c>
      <c r="M272" s="119" t="str">
        <f>ROUND(一级属性!$H$17*$C272/2*$F$267*$K$268,0)&amp;"～"&amp;ROUND(一级属性!$H$17*$C272/2*$G$267*$K$268,0)</f>
        <v>2～3</v>
      </c>
      <c r="N272" s="119" t="str">
        <f>ROUND(一级属性!$H$17*$C272/2*$F$267*$K$268,0)&amp;"～"&amp;ROUND(一级属性!$H$17*$C272/2*$G$267*$K$268,0)</f>
        <v>2～3</v>
      </c>
      <c r="O272" s="120" t="str">
        <f>ROUND(一级属性!$H$17*$C272/2*$F$267*$P$268,0)&amp;"～"&amp;ROUND(一级属性!$H$17*$C272/2*$G$267*$P$268,0)</f>
        <v>3～4</v>
      </c>
      <c r="P272" s="120" t="str">
        <f>ROUND(一级属性!$H$17*$C272/2*$F$267*$P$268,0)&amp;"～"&amp;ROUND(一级属性!$H$17*$C272/2*$G$267*$P$268,0)</f>
        <v>3～4</v>
      </c>
      <c r="Q272" s="120" t="str">
        <f>ROUND(一级属性!$H$17*$C272/2*$F$267*$P$268,0)&amp;"～"&amp;ROUND(一级属性!$H$17*$C272/2*$G$267*$P$268,0)</f>
        <v>3～4</v>
      </c>
      <c r="R272" s="120" t="str">
        <f>ROUND(一级属性!$H$17*$C272/2*$F$267*$P$268,0)&amp;"～"&amp;ROUND(一级属性!$H$17*$C272/2*$G$267*$P$268,0)</f>
        <v>3～4</v>
      </c>
      <c r="S272" s="120" t="str">
        <f>ROUND(一级属性!$H$17*$C272/2*$F$267*$P$268,0)&amp;"～"&amp;ROUND(一级属性!$H$17*$C272/2*$G$267*$P$268,0)</f>
        <v>3～4</v>
      </c>
      <c r="T272" s="221" t="str">
        <f>-ROUNDUP(一级属性!$H$17*$C272/2*$F$267*$Q$268,0)&amp;"～"&amp;-ROUND(一级属性!$H$17*$C272/2*$G$267*$Q$268,0)</f>
        <v>-1～-1</v>
      </c>
      <c r="U272" s="221" t="str">
        <f>-ROUNDUP(一级属性!$H$17*$C272/2*$F$267*$Q$268,0)&amp;"～"&amp;-ROUND(一级属性!$H$17*$C272/2*$G$267*$Q$268,0)</f>
        <v>-1～-1</v>
      </c>
      <c r="V272" s="221" t="str">
        <f>-ROUNDUP(一级属性!$H$17*$C272/2*$F$267*$Q$268,0)&amp;"～"&amp;-ROUND(一级属性!$H$17*$C272/2*$G$267*$Q$268,0)</f>
        <v>-1～-1</v>
      </c>
      <c r="W272" s="221" t="str">
        <f>-ROUNDUP(一级属性!$H$17*$C272/2*$F$267*$Q$268,0)&amp;"～"&amp;-ROUND(一级属性!$H$17*$C272/2*$G$267*$Q$268,0)</f>
        <v>-1～-1</v>
      </c>
      <c r="X272" s="221" t="str">
        <f>-ROUNDUP(一级属性!$H$17*$C272/2*$F$267*$Q$268,0)&amp;"～"&amp;-ROUND(一级属性!$H$17*$C272/2*$G$267*$Q$268,0)</f>
        <v>-1～-1</v>
      </c>
    </row>
    <row r="273" spans="1:24" ht="13.5">
      <c r="A273" s="237"/>
      <c r="C273" s="1">
        <v>20</v>
      </c>
      <c r="D273" s="1" t="s">
        <v>290</v>
      </c>
      <c r="E273" s="121" t="str">
        <f>ROUND(一级属性!$H$17*$C273/4*$F$267*$F$268,0)&amp;"～"&amp;ROUND(一级属性!$H$17*$C273/4*$G$267*$F$268,0)</f>
        <v>3～4</v>
      </c>
      <c r="F273" s="121" t="str">
        <f>ROUND(一级属性!$H$17*$C273/4*$F$267*$F$268,0)&amp;"～"&amp;ROUND(一级属性!$H$17*$C273/4*$G$267*$F$268,0)</f>
        <v>3～4</v>
      </c>
      <c r="G273" s="121" t="str">
        <f>ROUND(一级属性!$H$17*$C273/4*$F$267*$F$268,0)&amp;"～"&amp;ROUND(一级属性!$H$17*$C273/4*$G$267*$F$268,0)</f>
        <v>3～4</v>
      </c>
      <c r="H273" s="121" t="str">
        <f>ROUND(一级属性!$H$17*$C273/4*$F$267*$F$268,0)&amp;"～"&amp;ROUND(一级属性!$H$17*$C273/4*$G$267*$F$268,0)</f>
        <v>3～4</v>
      </c>
      <c r="I273" s="121" t="str">
        <f>ROUND(一级属性!$H$17*$C273/4*$F$267*$F$268,0)&amp;"～"&amp;ROUND(一级属性!$H$17*$C273/4*$G$267*$F$268,0)</f>
        <v>3～4</v>
      </c>
      <c r="J273" s="119" t="str">
        <f>ROUND(一级属性!$H$17*$C273/2*$F$267*$K$268,0)&amp;"～"&amp;ROUND(一级属性!$H$17*$C273/2*$G$267*$K$268,0)</f>
        <v>4～7</v>
      </c>
      <c r="K273" s="119" t="str">
        <f>ROUND(一级属性!$H$17*$C273/2*$F$267*$K$268,0)&amp;"～"&amp;ROUND(一级属性!$H$17*$C273/2*$G$267*$K$268,0)</f>
        <v>4～7</v>
      </c>
      <c r="L273" s="119" t="str">
        <f>ROUND(一级属性!$H$17*$C273/2*$F$267*$K$268,0)&amp;"～"&amp;ROUND(一级属性!$H$17*$C273/2*$G$267*$K$268,0)</f>
        <v>4～7</v>
      </c>
      <c r="M273" s="119" t="str">
        <f>ROUND(一级属性!$H$17*$C273/2*$F$267*$K$268,0)&amp;"～"&amp;ROUND(一级属性!$H$17*$C273/2*$G$267*$K$268,0)</f>
        <v>4～7</v>
      </c>
      <c r="N273" s="119" t="str">
        <f>ROUND(一级属性!$H$17*$C273/2*$F$267*$K$268,0)&amp;"～"&amp;ROUND(一级属性!$H$17*$C273/2*$G$267*$K$268,0)</f>
        <v>4～7</v>
      </c>
      <c r="O273" s="120" t="str">
        <f>ROUND(一级属性!$H$17*$C273/2*$F$267*$P$268,0)&amp;"～"&amp;ROUND(一级属性!$H$17*$C273/2*$G$267*$P$268,0)</f>
        <v>5～9</v>
      </c>
      <c r="P273" s="120" t="str">
        <f>ROUND(一级属性!$H$17*$C273/2*$F$267*$P$268,0)&amp;"～"&amp;ROUND(一级属性!$H$17*$C273/2*$G$267*$P$268,0)</f>
        <v>5～9</v>
      </c>
      <c r="Q273" s="120" t="str">
        <f>ROUND(一级属性!$H$17*$C273/2*$F$267*$P$268,0)&amp;"～"&amp;ROUND(一级属性!$H$17*$C273/2*$G$267*$P$268,0)</f>
        <v>5～9</v>
      </c>
      <c r="R273" s="120" t="str">
        <f>ROUND(一级属性!$H$17*$C273/2*$F$267*$P$268,0)&amp;"～"&amp;ROUND(一级属性!$H$17*$C273/2*$G$267*$P$268,0)</f>
        <v>5～9</v>
      </c>
      <c r="S273" s="120" t="str">
        <f>ROUND(一级属性!$H$17*$C273/2*$F$267*$P$268,0)&amp;"～"&amp;ROUND(一级属性!$H$17*$C273/2*$G$267*$P$268,0)</f>
        <v>5～9</v>
      </c>
      <c r="T273" s="221" t="str">
        <f>-ROUNDUP(一级属性!$H$17*$C273/2*$F$267*$Q$268,0)&amp;"～"&amp;-ROUND(一级属性!$H$17*$C273/2*$G$267*$Q$268,0)</f>
        <v>-2～-2</v>
      </c>
      <c r="U273" s="221" t="str">
        <f>-ROUNDUP(一级属性!$H$17*$C273/2*$F$267*$Q$268,0)&amp;"～"&amp;-ROUND(一级属性!$H$17*$C273/2*$G$267*$Q$268,0)</f>
        <v>-2～-2</v>
      </c>
      <c r="V273" s="221" t="str">
        <f>-ROUNDUP(一级属性!$H$17*$C273/2*$F$267*$Q$268,0)&amp;"～"&amp;-ROUND(一级属性!$H$17*$C273/2*$G$267*$Q$268,0)</f>
        <v>-2～-2</v>
      </c>
      <c r="W273" s="221" t="str">
        <f>-ROUNDUP(一级属性!$H$17*$C273/2*$F$267*$Q$268,0)&amp;"～"&amp;-ROUND(一级属性!$H$17*$C273/2*$G$267*$Q$268,0)</f>
        <v>-2～-2</v>
      </c>
      <c r="X273" s="221" t="str">
        <f>-ROUNDUP(一级属性!$H$17*$C273/2*$F$267*$Q$268,0)&amp;"～"&amp;-ROUND(一级属性!$H$17*$C273/2*$G$267*$Q$268,0)</f>
        <v>-2～-2</v>
      </c>
    </row>
    <row r="274" spans="1:24" ht="13.5">
      <c r="A274" s="237"/>
      <c r="C274" s="1">
        <v>30</v>
      </c>
      <c r="D274" s="1" t="s">
        <v>290</v>
      </c>
      <c r="E274" s="121" t="str">
        <f>ROUND(一级属性!$H$17*$C274/4*$F$267*$F$268,0)&amp;"～"&amp;ROUND(一级属性!$H$17*$C274/4*$G$267*$F$268,0)</f>
        <v>4～7</v>
      </c>
      <c r="F274" s="121" t="str">
        <f>ROUND(一级属性!$H$17*$C274/4*$F$267*$F$268,0)&amp;"～"&amp;ROUND(一级属性!$H$17*$C274/4*$G$267*$F$268,0)</f>
        <v>4～7</v>
      </c>
      <c r="G274" s="121" t="str">
        <f>ROUND(一级属性!$H$17*$C274/4*$F$267*$F$268,0)&amp;"～"&amp;ROUND(一级属性!$H$17*$C274/4*$G$267*$F$268,0)</f>
        <v>4～7</v>
      </c>
      <c r="H274" s="121" t="str">
        <f>ROUND(一级属性!$H$17*$C274/4*$F$267*$F$268,0)&amp;"～"&amp;ROUND(一级属性!$H$17*$C274/4*$G$267*$F$268,0)</f>
        <v>4～7</v>
      </c>
      <c r="I274" s="121" t="str">
        <f>ROUND(一级属性!$H$17*$C274/4*$F$267*$F$268,0)&amp;"～"&amp;ROUND(一级属性!$H$17*$C274/4*$G$267*$F$268,0)</f>
        <v>4～7</v>
      </c>
      <c r="J274" s="119" t="str">
        <f>ROUND(一级属性!$H$17*$C274/2*$F$267*$K$268,0)&amp;"～"&amp;ROUND(一级属性!$H$17*$C274/2*$G$267*$K$268,0)</f>
        <v>6～10</v>
      </c>
      <c r="K274" s="119" t="str">
        <f>ROUND(一级属性!$H$17*$C274/2*$F$267*$K$268,0)&amp;"～"&amp;ROUND(一级属性!$H$17*$C274/2*$G$267*$K$268,0)</f>
        <v>6～10</v>
      </c>
      <c r="L274" s="119" t="str">
        <f>ROUND(一级属性!$H$17*$C274/2*$F$267*$K$268,0)&amp;"～"&amp;ROUND(一级属性!$H$17*$C274/2*$G$267*$K$268,0)</f>
        <v>6～10</v>
      </c>
      <c r="M274" s="119" t="str">
        <f>ROUND(一级属性!$H$17*$C274/2*$F$267*$K$268,0)&amp;"～"&amp;ROUND(一级属性!$H$17*$C274/2*$G$267*$K$268,0)</f>
        <v>6～10</v>
      </c>
      <c r="N274" s="119" t="str">
        <f>ROUND(一级属性!$H$17*$C274/2*$F$267*$K$268,0)&amp;"～"&amp;ROUND(一级属性!$H$17*$C274/2*$G$267*$K$268,0)</f>
        <v>6～10</v>
      </c>
      <c r="O274" s="120" t="str">
        <f>ROUND(一级属性!$H$17*$C274/2*$F$267*$P$268,0)&amp;"～"&amp;ROUND(一级属性!$H$17*$C274/2*$G$267*$P$268,0)</f>
        <v>8～13</v>
      </c>
      <c r="P274" s="120" t="str">
        <f>ROUND(一级属性!$H$17*$C274/2*$F$267*$P$268,0)&amp;"～"&amp;ROUND(一级属性!$H$17*$C274/2*$G$267*$P$268,0)</f>
        <v>8～13</v>
      </c>
      <c r="Q274" s="120" t="str">
        <f>ROUND(一级属性!$H$17*$C274/2*$F$267*$P$268,0)&amp;"～"&amp;ROUND(一级属性!$H$17*$C274/2*$G$267*$P$268,0)</f>
        <v>8～13</v>
      </c>
      <c r="R274" s="120" t="str">
        <f>ROUND(一级属性!$H$17*$C274/2*$F$267*$P$268,0)&amp;"～"&amp;ROUND(一级属性!$H$17*$C274/2*$G$267*$P$268,0)</f>
        <v>8～13</v>
      </c>
      <c r="S274" s="120" t="str">
        <f>ROUND(一级属性!$H$17*$C274/2*$F$267*$P$268,0)&amp;"～"&amp;ROUND(一级属性!$H$17*$C274/2*$G$267*$P$268,0)</f>
        <v>8～13</v>
      </c>
      <c r="T274" s="221" t="str">
        <f>-ROUNDUP(一级属性!$H$17*$C274/2*$F$267*$Q$268,0)&amp;"～"&amp;-ROUND(一级属性!$H$17*$C274/2*$G$267*$Q$268,0)</f>
        <v>-2～-3</v>
      </c>
      <c r="U274" s="221" t="str">
        <f>-ROUNDUP(一级属性!$H$17*$C274/2*$F$267*$Q$268,0)&amp;"～"&amp;-ROUND(一级属性!$H$17*$C274/2*$G$267*$Q$268,0)</f>
        <v>-2～-3</v>
      </c>
      <c r="V274" s="221" t="str">
        <f>-ROUNDUP(一级属性!$H$17*$C274/2*$F$267*$Q$268,0)&amp;"～"&amp;-ROUND(一级属性!$H$17*$C274/2*$G$267*$Q$268,0)</f>
        <v>-2～-3</v>
      </c>
      <c r="W274" s="221" t="str">
        <f>-ROUNDUP(一级属性!$H$17*$C274/2*$F$267*$Q$268,0)&amp;"～"&amp;-ROUND(一级属性!$H$17*$C274/2*$G$267*$Q$268,0)</f>
        <v>-2～-3</v>
      </c>
      <c r="X274" s="221" t="str">
        <f>-ROUNDUP(一级属性!$H$17*$C274/2*$F$267*$Q$268,0)&amp;"～"&amp;-ROUND(一级属性!$H$17*$C274/2*$G$267*$Q$268,0)</f>
        <v>-2～-3</v>
      </c>
    </row>
    <row r="275" spans="1:24" ht="13.5">
      <c r="A275" s="237"/>
      <c r="C275" s="1">
        <v>40</v>
      </c>
      <c r="D275" s="1" t="s">
        <v>290</v>
      </c>
      <c r="E275" s="121" t="str">
        <f>ROUND(一级属性!$H$17*$C275/4*$F$267*$F$268,0)&amp;"～"&amp;ROUND(一级属性!$H$17*$C275/4*$G$267*$F$268,0)</f>
        <v>5～9</v>
      </c>
      <c r="F275" s="121" t="str">
        <f>ROUND(一级属性!$H$17*$C275/4*$F$267*$F$268,0)&amp;"～"&amp;ROUND(一级属性!$H$17*$C275/4*$G$267*$F$268,0)</f>
        <v>5～9</v>
      </c>
      <c r="G275" s="121" t="str">
        <f>ROUND(一级属性!$H$17*$C275/4*$F$267*$F$268,0)&amp;"～"&amp;ROUND(一级属性!$H$17*$C275/4*$G$267*$F$268,0)</f>
        <v>5～9</v>
      </c>
      <c r="H275" s="121" t="str">
        <f>ROUND(一级属性!$H$17*$C275/4*$F$267*$F$268,0)&amp;"～"&amp;ROUND(一级属性!$H$17*$C275/4*$G$267*$F$268,0)</f>
        <v>5～9</v>
      </c>
      <c r="I275" s="121" t="str">
        <f>ROUND(一级属性!$H$17*$C275/4*$F$267*$F$268,0)&amp;"～"&amp;ROUND(一级属性!$H$17*$C275/4*$G$267*$F$268,0)</f>
        <v>5～9</v>
      </c>
      <c r="J275" s="119" t="str">
        <f>ROUND(一级属性!$H$17*$C275/2*$F$267*$K$268,0)&amp;"～"&amp;ROUND(一级属性!$H$17*$C275/2*$G$267*$K$268,0)</f>
        <v>8～13</v>
      </c>
      <c r="K275" s="119" t="str">
        <f>ROUND(一级属性!$H$17*$C275/2*$F$267*$K$268,0)&amp;"～"&amp;ROUND(一级属性!$H$17*$C275/2*$G$267*$K$268,0)</f>
        <v>8～13</v>
      </c>
      <c r="L275" s="119" t="str">
        <f>ROUND(一级属性!$H$17*$C275/2*$F$267*$K$268,0)&amp;"～"&amp;ROUND(一级属性!$H$17*$C275/2*$G$267*$K$268,0)</f>
        <v>8～13</v>
      </c>
      <c r="M275" s="119" t="str">
        <f>ROUND(一级属性!$H$17*$C275/2*$F$267*$K$268,0)&amp;"～"&amp;ROUND(一级属性!$H$17*$C275/2*$G$267*$K$268,0)</f>
        <v>8～13</v>
      </c>
      <c r="N275" s="119" t="str">
        <f>ROUND(一级属性!$H$17*$C275/2*$F$267*$K$268,0)&amp;"～"&amp;ROUND(一级属性!$H$17*$C275/2*$G$267*$K$268,0)</f>
        <v>8～13</v>
      </c>
      <c r="O275" s="120" t="str">
        <f>ROUND(一级属性!$H$17*$C275/2*$F$267*$P$268,0)&amp;"～"&amp;ROUND(一级属性!$H$17*$C275/2*$G$267*$P$268,0)</f>
        <v>10～18</v>
      </c>
      <c r="P275" s="120" t="str">
        <f>ROUND(一级属性!$H$17*$C275/2*$F$267*$P$268,0)&amp;"～"&amp;ROUND(一级属性!$H$17*$C275/2*$G$267*$P$268,0)</f>
        <v>10～18</v>
      </c>
      <c r="Q275" s="120" t="str">
        <f>ROUND(一级属性!$H$17*$C275/2*$F$267*$P$268,0)&amp;"～"&amp;ROUND(一级属性!$H$17*$C275/2*$G$267*$P$268,0)</f>
        <v>10～18</v>
      </c>
      <c r="R275" s="120" t="str">
        <f>ROUND(一级属性!$H$17*$C275/2*$F$267*$P$268,0)&amp;"～"&amp;ROUND(一级属性!$H$17*$C275/2*$G$267*$P$268,0)</f>
        <v>10～18</v>
      </c>
      <c r="S275" s="120" t="str">
        <f>ROUND(一级属性!$H$17*$C275/2*$F$267*$P$268,0)&amp;"～"&amp;ROUND(一级属性!$H$17*$C275/2*$G$267*$P$268,0)</f>
        <v>10～18</v>
      </c>
      <c r="T275" s="221" t="str">
        <f>-ROUNDUP(一级属性!$H$17*$C275/2*$F$267*$Q$268,0)&amp;"～"&amp;-ROUND(一级属性!$H$17*$C275/2*$G$267*$Q$268,0)</f>
        <v>-3～-4</v>
      </c>
      <c r="U275" s="221" t="str">
        <f>-ROUNDUP(一级属性!$H$17*$C275/2*$F$267*$Q$268,0)&amp;"～"&amp;-ROUND(一级属性!$H$17*$C275/2*$G$267*$Q$268,0)</f>
        <v>-3～-4</v>
      </c>
      <c r="V275" s="221" t="str">
        <f>-ROUNDUP(一级属性!$H$17*$C275/2*$F$267*$Q$268,0)&amp;"～"&amp;-ROUND(一级属性!$H$17*$C275/2*$G$267*$Q$268,0)</f>
        <v>-3～-4</v>
      </c>
      <c r="W275" s="221" t="str">
        <f>-ROUNDUP(一级属性!$H$17*$C275/2*$F$267*$Q$268,0)&amp;"～"&amp;-ROUND(一级属性!$H$17*$C275/2*$G$267*$Q$268,0)</f>
        <v>-3～-4</v>
      </c>
      <c r="X275" s="221" t="str">
        <f>-ROUNDUP(一级属性!$H$17*$C275/2*$F$267*$Q$268,0)&amp;"～"&amp;-ROUND(一级属性!$H$17*$C275/2*$G$267*$Q$268,0)</f>
        <v>-3～-4</v>
      </c>
    </row>
    <row r="276" spans="1:24" ht="13.5">
      <c r="A276" s="237"/>
      <c r="C276" s="1">
        <v>50</v>
      </c>
      <c r="D276" s="1" t="s">
        <v>290</v>
      </c>
      <c r="E276" s="121" t="str">
        <f>ROUND(一级属性!$H$17*$C276/4*$F$267*$F$268,0)&amp;"～"&amp;ROUND(一级属性!$H$17*$C276/4*$G$267*$F$268,0)</f>
        <v>6～11</v>
      </c>
      <c r="F276" s="121" t="str">
        <f>ROUND(一级属性!$H$17*$C276/4*$F$267*$F$268,0)&amp;"～"&amp;ROUND(一级属性!$H$17*$C276/4*$G$267*$F$268,0)</f>
        <v>6～11</v>
      </c>
      <c r="G276" s="121" t="str">
        <f>ROUND(一级属性!$H$17*$C276/4*$F$267*$F$268,0)&amp;"～"&amp;ROUND(一级属性!$H$17*$C276/4*$G$267*$F$268,0)</f>
        <v>6～11</v>
      </c>
      <c r="H276" s="121" t="str">
        <f>ROUND(一级属性!$H$17*$C276/4*$F$267*$F$268,0)&amp;"～"&amp;ROUND(一级属性!$H$17*$C276/4*$G$267*$F$268,0)</f>
        <v>6～11</v>
      </c>
      <c r="I276" s="121" t="str">
        <f>ROUND(一级属性!$H$17*$C276/4*$F$267*$F$268,0)&amp;"～"&amp;ROUND(一级属性!$H$17*$C276/4*$G$267*$F$268,0)</f>
        <v>6～11</v>
      </c>
      <c r="J276" s="119" t="str">
        <f>ROUND(一级属性!$H$17*$C276/2*$F$267*$K$268,0)&amp;"～"&amp;ROUND(一级属性!$H$17*$C276/2*$G$267*$K$268,0)</f>
        <v>9～16</v>
      </c>
      <c r="K276" s="119" t="str">
        <f>ROUND(一级属性!$H$17*$C276/2*$F$267*$K$268,0)&amp;"～"&amp;ROUND(一级属性!$H$17*$C276/2*$G$267*$K$268,0)</f>
        <v>9～16</v>
      </c>
      <c r="L276" s="119" t="str">
        <f>ROUND(一级属性!$H$17*$C276/2*$F$267*$K$268,0)&amp;"～"&amp;ROUND(一级属性!$H$17*$C276/2*$G$267*$K$268,0)</f>
        <v>9～16</v>
      </c>
      <c r="M276" s="119" t="str">
        <f>ROUND(一级属性!$H$17*$C276/2*$F$267*$K$268,0)&amp;"～"&amp;ROUND(一级属性!$H$17*$C276/2*$G$267*$K$268,0)</f>
        <v>9～16</v>
      </c>
      <c r="N276" s="119" t="str">
        <f>ROUND(一级属性!$H$17*$C276/2*$F$267*$K$268,0)&amp;"～"&amp;ROUND(一级属性!$H$17*$C276/2*$G$267*$K$268,0)</f>
        <v>9～16</v>
      </c>
      <c r="O276" s="120" t="str">
        <f>ROUND(一级属性!$H$17*$C276/2*$F$267*$P$268,0)&amp;"～"&amp;ROUND(一级属性!$H$17*$C276/2*$G$267*$P$268,0)</f>
        <v>13～22</v>
      </c>
      <c r="P276" s="120" t="str">
        <f>ROUND(一级属性!$H$17*$C276/2*$F$267*$P$268,0)&amp;"～"&amp;ROUND(一级属性!$H$17*$C276/2*$G$267*$P$268,0)</f>
        <v>13～22</v>
      </c>
      <c r="Q276" s="120" t="str">
        <f>ROUND(一级属性!$H$17*$C276/2*$F$267*$P$268,0)&amp;"～"&amp;ROUND(一级属性!$H$17*$C276/2*$G$267*$P$268,0)</f>
        <v>13～22</v>
      </c>
      <c r="R276" s="120" t="str">
        <f>ROUND(一级属性!$H$17*$C276/2*$F$267*$P$268,0)&amp;"～"&amp;ROUND(一级属性!$H$17*$C276/2*$G$267*$P$268,0)</f>
        <v>13～22</v>
      </c>
      <c r="S276" s="120" t="str">
        <f>ROUND(一级属性!$H$17*$C276/2*$F$267*$P$268,0)&amp;"～"&amp;ROUND(一级属性!$H$17*$C276/2*$G$267*$P$268,0)</f>
        <v>13～22</v>
      </c>
      <c r="T276" s="221" t="str">
        <f>-ROUNDUP(一级属性!$H$17*$C276/2*$F$267*$Q$268,0)&amp;"～"&amp;-ROUND(一级属性!$H$17*$C276/2*$G$267*$Q$268,0)</f>
        <v>-4～-5</v>
      </c>
      <c r="U276" s="221" t="str">
        <f>-ROUNDUP(一级属性!$H$17*$C276/2*$F$267*$Q$268,0)&amp;"～"&amp;-ROUND(一级属性!$H$17*$C276/2*$G$267*$Q$268,0)</f>
        <v>-4～-5</v>
      </c>
      <c r="V276" s="221" t="str">
        <f>-ROUNDUP(一级属性!$H$17*$C276/2*$F$267*$Q$268,0)&amp;"～"&amp;-ROUND(一级属性!$H$17*$C276/2*$G$267*$Q$268,0)</f>
        <v>-4～-5</v>
      </c>
      <c r="W276" s="221" t="str">
        <f>-ROUNDUP(一级属性!$H$17*$C276/2*$F$267*$Q$268,0)&amp;"～"&amp;-ROUND(一级属性!$H$17*$C276/2*$G$267*$Q$268,0)</f>
        <v>-4～-5</v>
      </c>
      <c r="X276" s="221" t="str">
        <f>-ROUNDUP(一级属性!$H$17*$C276/2*$F$267*$Q$268,0)&amp;"～"&amp;-ROUND(一级属性!$H$17*$C276/2*$G$267*$Q$268,0)</f>
        <v>-4～-5</v>
      </c>
    </row>
    <row r="277" spans="1:24" ht="13.5">
      <c r="A277" s="237"/>
      <c r="C277" s="1">
        <v>60</v>
      </c>
      <c r="D277" s="1" t="s">
        <v>290</v>
      </c>
      <c r="E277" s="121" t="str">
        <f>ROUND(一级属性!$H$17*$C277/4*$F$267*$F$268,0)&amp;"～"&amp;ROUND(一级属性!$H$17*$C277/4*$G$267*$F$268,0)</f>
        <v>8～13</v>
      </c>
      <c r="F277" s="121" t="str">
        <f>ROUND(一级属性!$H$17*$C277/4*$F$267*$F$268,0)&amp;"～"&amp;ROUND(一级属性!$H$17*$C277/4*$G$267*$F$268,0)</f>
        <v>8～13</v>
      </c>
      <c r="G277" s="121" t="str">
        <f>ROUND(一级属性!$H$17*$C277/4*$F$267*$F$268,0)&amp;"～"&amp;ROUND(一级属性!$H$17*$C277/4*$G$267*$F$268,0)</f>
        <v>8～13</v>
      </c>
      <c r="H277" s="121" t="str">
        <f>ROUND(一级属性!$H$17*$C277/4*$F$267*$F$268,0)&amp;"～"&amp;ROUND(一级属性!$H$17*$C277/4*$G$267*$F$268,0)</f>
        <v>8～13</v>
      </c>
      <c r="I277" s="121" t="str">
        <f>ROUND(一级属性!$H$17*$C277/4*$F$267*$F$268,0)&amp;"～"&amp;ROUND(一级属性!$H$17*$C277/4*$G$267*$F$268,0)</f>
        <v>8～13</v>
      </c>
      <c r="J277" s="119" t="str">
        <f>ROUND(一级属性!$H$17*$C277/2*$F$267*$K$268,0)&amp;"～"&amp;ROUND(一级属性!$H$17*$C277/2*$G$267*$K$268,0)</f>
        <v>11～20</v>
      </c>
      <c r="K277" s="119" t="str">
        <f>ROUND(一级属性!$H$17*$C277/2*$F$267*$K$268,0)&amp;"～"&amp;ROUND(一级属性!$H$17*$C277/2*$G$267*$K$268,0)</f>
        <v>11～20</v>
      </c>
      <c r="L277" s="119" t="str">
        <f>ROUND(一级属性!$H$17*$C277/2*$F$267*$K$268,0)&amp;"～"&amp;ROUND(一级属性!$H$17*$C277/2*$G$267*$K$268,0)</f>
        <v>11～20</v>
      </c>
      <c r="M277" s="119" t="str">
        <f>ROUND(一级属性!$H$17*$C277/2*$F$267*$K$268,0)&amp;"～"&amp;ROUND(一级属性!$H$17*$C277/2*$G$267*$K$268,0)</f>
        <v>11～20</v>
      </c>
      <c r="N277" s="119" t="str">
        <f>ROUND(一级属性!$H$17*$C277/2*$F$267*$K$268,0)&amp;"～"&amp;ROUND(一级属性!$H$17*$C277/2*$G$267*$K$268,0)</f>
        <v>11～20</v>
      </c>
      <c r="O277" s="120" t="str">
        <f>ROUND(一级属性!$H$17*$C277/2*$F$267*$P$268,0)&amp;"～"&amp;ROUND(一级属性!$H$17*$C277/2*$G$267*$P$268,0)</f>
        <v>15～26</v>
      </c>
      <c r="P277" s="120" t="str">
        <f>ROUND(一级属性!$H$17*$C277/2*$F$267*$P$268,0)&amp;"～"&amp;ROUND(一级属性!$H$17*$C277/2*$G$267*$P$268,0)</f>
        <v>15～26</v>
      </c>
      <c r="Q277" s="120" t="str">
        <f>ROUND(一级属性!$H$17*$C277/2*$F$267*$P$268,0)&amp;"～"&amp;ROUND(一级属性!$H$17*$C277/2*$G$267*$P$268,0)</f>
        <v>15～26</v>
      </c>
      <c r="R277" s="120" t="str">
        <f>ROUND(一级属性!$H$17*$C277/2*$F$267*$P$268,0)&amp;"～"&amp;ROUND(一级属性!$H$17*$C277/2*$G$267*$P$268,0)</f>
        <v>15～26</v>
      </c>
      <c r="S277" s="120" t="str">
        <f>ROUND(一级属性!$H$17*$C277/2*$F$267*$P$268,0)&amp;"～"&amp;ROUND(一级属性!$H$17*$C277/2*$G$267*$P$268,0)</f>
        <v>15～26</v>
      </c>
      <c r="T277" s="221" t="str">
        <f>-ROUNDUP(一级属性!$H$17*$C277/2*$F$267*$Q$268,0)&amp;"～"&amp;-ROUND(一级属性!$H$17*$C277/2*$G$267*$Q$268,0)</f>
        <v>-4～-7</v>
      </c>
      <c r="U277" s="221" t="str">
        <f>-ROUNDUP(一级属性!$H$17*$C277/2*$F$267*$Q$268,0)&amp;"～"&amp;-ROUND(一级属性!$H$17*$C277/2*$G$267*$Q$268,0)</f>
        <v>-4～-7</v>
      </c>
      <c r="V277" s="221" t="str">
        <f>-ROUNDUP(一级属性!$H$17*$C277/2*$F$267*$Q$268,0)&amp;"～"&amp;-ROUND(一级属性!$H$17*$C277/2*$G$267*$Q$268,0)</f>
        <v>-4～-7</v>
      </c>
      <c r="W277" s="221" t="str">
        <f>-ROUNDUP(一级属性!$H$17*$C277/2*$F$267*$Q$268,0)&amp;"～"&amp;-ROUND(一级属性!$H$17*$C277/2*$G$267*$Q$268,0)</f>
        <v>-4～-7</v>
      </c>
      <c r="X277" s="221" t="str">
        <f>-ROUNDUP(一级属性!$H$17*$C277/2*$F$267*$Q$268,0)&amp;"～"&amp;-ROUND(一级属性!$H$17*$C277/2*$G$267*$Q$268,0)</f>
        <v>-4～-7</v>
      </c>
    </row>
    <row r="278" spans="1:24" ht="13.5">
      <c r="A278" s="237"/>
      <c r="C278" s="1">
        <v>70</v>
      </c>
      <c r="D278" s="1" t="s">
        <v>290</v>
      </c>
      <c r="E278" s="121" t="str">
        <f>ROUND(一级属性!$H$17*$C278/4*$F$267*$F$268,0)&amp;"～"&amp;ROUND(一级属性!$H$17*$C278/4*$G$267*$F$268,0)</f>
        <v>9～15</v>
      </c>
      <c r="F278" s="121" t="str">
        <f>ROUND(一级属性!$H$17*$C278/4*$F$267*$F$268,0)&amp;"～"&amp;ROUND(一级属性!$H$17*$C278/4*$G$267*$F$268,0)</f>
        <v>9～15</v>
      </c>
      <c r="G278" s="121" t="str">
        <f>ROUND(一级属性!$H$17*$C278/4*$F$267*$F$268,0)&amp;"～"&amp;ROUND(一级属性!$H$17*$C278/4*$G$267*$F$268,0)</f>
        <v>9～15</v>
      </c>
      <c r="H278" s="121" t="str">
        <f>ROUND(一级属性!$H$17*$C278/4*$F$267*$F$268,0)&amp;"～"&amp;ROUND(一级属性!$H$17*$C278/4*$G$267*$F$268,0)</f>
        <v>9～15</v>
      </c>
      <c r="I278" s="121" t="str">
        <f>ROUND(一级属性!$H$17*$C278/4*$F$267*$F$268,0)&amp;"～"&amp;ROUND(一级属性!$H$17*$C278/4*$G$267*$F$268,0)</f>
        <v>9～15</v>
      </c>
      <c r="J278" s="119" t="str">
        <f>ROUND(一级属性!$H$17*$C278/2*$F$267*$K$268,0)&amp;"～"&amp;ROUND(一级属性!$H$17*$C278/2*$G$267*$K$268,0)</f>
        <v>13～23</v>
      </c>
      <c r="K278" s="119" t="str">
        <f>ROUND(一级属性!$H$17*$C278/2*$F$267*$K$268,0)&amp;"～"&amp;ROUND(一级属性!$H$17*$C278/2*$G$267*$K$268,0)</f>
        <v>13～23</v>
      </c>
      <c r="L278" s="119" t="str">
        <f>ROUND(一级属性!$H$17*$C278/2*$F$267*$K$268,0)&amp;"～"&amp;ROUND(一级属性!$H$17*$C278/2*$G$267*$K$268,0)</f>
        <v>13～23</v>
      </c>
      <c r="M278" s="119" t="str">
        <f>ROUND(一级属性!$H$17*$C278/2*$F$267*$K$268,0)&amp;"～"&amp;ROUND(一级属性!$H$17*$C278/2*$G$267*$K$268,0)</f>
        <v>13～23</v>
      </c>
      <c r="N278" s="119" t="str">
        <f>ROUND(一级属性!$H$17*$C278/2*$F$267*$K$268,0)&amp;"～"&amp;ROUND(一级属性!$H$17*$C278/2*$G$267*$K$268,0)</f>
        <v>13～23</v>
      </c>
      <c r="O278" s="120" t="str">
        <f>ROUND(一级属性!$H$17*$C278/2*$F$267*$P$268,0)&amp;"～"&amp;ROUND(一级属性!$H$17*$C278/2*$G$267*$P$268,0)</f>
        <v>18～31</v>
      </c>
      <c r="P278" s="120" t="str">
        <f>ROUND(一级属性!$H$17*$C278/2*$F$267*$P$268,0)&amp;"～"&amp;ROUND(一级属性!$H$17*$C278/2*$G$267*$P$268,0)</f>
        <v>18～31</v>
      </c>
      <c r="Q278" s="120" t="str">
        <f>ROUND(一级属性!$H$17*$C278/2*$F$267*$P$268,0)&amp;"～"&amp;ROUND(一级属性!$H$17*$C278/2*$G$267*$P$268,0)</f>
        <v>18～31</v>
      </c>
      <c r="R278" s="120" t="str">
        <f>ROUND(一级属性!$H$17*$C278/2*$F$267*$P$268,0)&amp;"～"&amp;ROUND(一级属性!$H$17*$C278/2*$G$267*$P$268,0)</f>
        <v>18～31</v>
      </c>
      <c r="S278" s="120" t="str">
        <f>ROUND(一级属性!$H$17*$C278/2*$F$267*$P$268,0)&amp;"～"&amp;ROUND(一级属性!$H$17*$C278/2*$G$267*$P$268,0)</f>
        <v>18～31</v>
      </c>
      <c r="T278" s="221" t="str">
        <f>-ROUNDUP(一级属性!$H$17*$C278/2*$F$267*$Q$268,0)&amp;"～"&amp;-ROUND(一级属性!$H$17*$C278/2*$G$267*$Q$268,0)</f>
        <v>-5～-8</v>
      </c>
      <c r="U278" s="221" t="str">
        <f>-ROUNDUP(一级属性!$H$17*$C278/2*$F$267*$Q$268,0)&amp;"～"&amp;-ROUND(一级属性!$H$17*$C278/2*$G$267*$Q$268,0)</f>
        <v>-5～-8</v>
      </c>
      <c r="V278" s="221" t="str">
        <f>-ROUNDUP(一级属性!$H$17*$C278/2*$F$267*$Q$268,0)&amp;"～"&amp;-ROUND(一级属性!$H$17*$C278/2*$G$267*$Q$268,0)</f>
        <v>-5～-8</v>
      </c>
      <c r="W278" s="221" t="str">
        <f>-ROUNDUP(一级属性!$H$17*$C278/2*$F$267*$Q$268,0)&amp;"～"&amp;-ROUND(一级属性!$H$17*$C278/2*$G$267*$Q$268,0)</f>
        <v>-5～-8</v>
      </c>
      <c r="X278" s="221" t="str">
        <f>-ROUNDUP(一级属性!$H$17*$C278/2*$F$267*$Q$268,0)&amp;"～"&amp;-ROUND(一级属性!$H$17*$C278/2*$G$267*$Q$268,0)</f>
        <v>-5～-8</v>
      </c>
    </row>
    <row r="279" spans="1:24" ht="13.5">
      <c r="A279" s="237"/>
      <c r="C279" s="1">
        <v>80</v>
      </c>
      <c r="D279" s="1" t="s">
        <v>290</v>
      </c>
      <c r="E279" s="121" t="str">
        <f>ROUND(一级属性!$H$17*$C279/4*$F$267*$F$268,0)&amp;"～"&amp;ROUND(一级属性!$H$17*$C279/4*$G$267*$F$268,0)</f>
        <v>10～18</v>
      </c>
      <c r="F279" s="121" t="str">
        <f>ROUND(一级属性!$H$17*$C279/4*$F$267*$F$268,0)&amp;"～"&amp;ROUND(一级属性!$H$17*$C279/4*$G$267*$F$268,0)</f>
        <v>10～18</v>
      </c>
      <c r="G279" s="121" t="str">
        <f>ROUND(一级属性!$H$17*$C279/4*$F$267*$F$268,0)&amp;"～"&amp;ROUND(一级属性!$H$17*$C279/4*$G$267*$F$268,0)</f>
        <v>10～18</v>
      </c>
      <c r="H279" s="121" t="str">
        <f>ROUND(一级属性!$H$17*$C279/4*$F$267*$F$268,0)&amp;"～"&amp;ROUND(一级属性!$H$17*$C279/4*$G$267*$F$268,0)</f>
        <v>10～18</v>
      </c>
      <c r="I279" s="121" t="str">
        <f>ROUND(一级属性!$H$17*$C279/4*$F$267*$F$268,0)&amp;"～"&amp;ROUND(一级属性!$H$17*$C279/4*$G$267*$F$268,0)</f>
        <v>10～18</v>
      </c>
      <c r="J279" s="119" t="str">
        <f>ROUND(一级属性!$H$17*$C279/2*$F$267*$K$268,0)&amp;"～"&amp;ROUND(一级属性!$H$17*$C279/2*$G$267*$K$268,0)</f>
        <v>15～26</v>
      </c>
      <c r="K279" s="119" t="str">
        <f>ROUND(一级属性!$H$17*$C279/2*$F$267*$K$268,0)&amp;"～"&amp;ROUND(一级属性!$H$17*$C279/2*$G$267*$K$268,0)</f>
        <v>15～26</v>
      </c>
      <c r="L279" s="119" t="str">
        <f>ROUND(一级属性!$H$17*$C279/2*$F$267*$K$268,0)&amp;"～"&amp;ROUND(一级属性!$H$17*$C279/2*$G$267*$K$268,0)</f>
        <v>15～26</v>
      </c>
      <c r="M279" s="119" t="str">
        <f>ROUND(一级属性!$H$17*$C279/2*$F$267*$K$268,0)&amp;"～"&amp;ROUND(一级属性!$H$17*$C279/2*$G$267*$K$268,0)</f>
        <v>15～26</v>
      </c>
      <c r="N279" s="119" t="str">
        <f>ROUND(一级属性!$H$17*$C279/2*$F$267*$K$268,0)&amp;"～"&amp;ROUND(一级属性!$H$17*$C279/2*$G$267*$K$268,0)</f>
        <v>15～26</v>
      </c>
      <c r="O279" s="120" t="str">
        <f>ROUND(一级属性!$H$17*$C279/2*$F$267*$P$268,0)&amp;"～"&amp;ROUND(一级属性!$H$17*$C279/2*$G$267*$P$268,0)</f>
        <v>20～35</v>
      </c>
      <c r="P279" s="120" t="str">
        <f>ROUND(一级属性!$H$17*$C279/2*$F$267*$P$268,0)&amp;"～"&amp;ROUND(一级属性!$H$17*$C279/2*$G$267*$P$268,0)</f>
        <v>20～35</v>
      </c>
      <c r="Q279" s="120" t="str">
        <f>ROUND(一级属性!$H$17*$C279/2*$F$267*$P$268,0)&amp;"～"&amp;ROUND(一级属性!$H$17*$C279/2*$G$267*$P$268,0)</f>
        <v>20～35</v>
      </c>
      <c r="R279" s="120" t="str">
        <f>ROUND(一级属性!$H$17*$C279/2*$F$267*$P$268,0)&amp;"～"&amp;ROUND(一级属性!$H$17*$C279/2*$G$267*$P$268,0)</f>
        <v>20～35</v>
      </c>
      <c r="S279" s="120" t="str">
        <f>ROUND(一级属性!$H$17*$C279/2*$F$267*$P$268,0)&amp;"～"&amp;ROUND(一级属性!$H$17*$C279/2*$G$267*$P$268,0)</f>
        <v>20～35</v>
      </c>
      <c r="T279" s="221" t="str">
        <f>-ROUNDUP(一级属性!$H$17*$C279/2*$F$267*$Q$268,0)&amp;"～"&amp;-ROUND(一级属性!$H$17*$C279/2*$G$267*$Q$268,0)</f>
        <v>-5～-9</v>
      </c>
      <c r="U279" s="221" t="str">
        <f>-ROUNDUP(一级属性!$H$17*$C279/2*$F$267*$Q$268,0)&amp;"～"&amp;-ROUND(一级属性!$H$17*$C279/2*$G$267*$Q$268,0)</f>
        <v>-5～-9</v>
      </c>
      <c r="V279" s="221" t="str">
        <f>-ROUNDUP(一级属性!$H$17*$C279/2*$F$267*$Q$268,0)&amp;"～"&amp;-ROUND(一级属性!$H$17*$C279/2*$G$267*$Q$268,0)</f>
        <v>-5～-9</v>
      </c>
      <c r="W279" s="221" t="str">
        <f>-ROUNDUP(一级属性!$H$17*$C279/2*$F$267*$Q$268,0)&amp;"～"&amp;-ROUND(一级属性!$H$17*$C279/2*$G$267*$Q$268,0)</f>
        <v>-5～-9</v>
      </c>
      <c r="X279" s="221" t="str">
        <f>-ROUNDUP(一级属性!$H$17*$C279/2*$F$267*$Q$268,0)&amp;"～"&amp;-ROUND(一级属性!$H$17*$C279/2*$G$267*$Q$268,0)</f>
        <v>-5～-9</v>
      </c>
    </row>
    <row r="280" spans="1:24" ht="13.5">
      <c r="A280" s="237"/>
      <c r="C280" s="1">
        <v>90</v>
      </c>
      <c r="D280" s="1" t="s">
        <v>290</v>
      </c>
      <c r="E280" s="121" t="str">
        <f>ROUND(一级属性!$H$17*$C280/4*$F$267*$F$268,0)&amp;"～"&amp;ROUND(一级属性!$H$17*$C280/4*$G$267*$F$268,0)</f>
        <v>11～20</v>
      </c>
      <c r="F280" s="121" t="str">
        <f>ROUND(一级属性!$H$17*$C280/4*$F$267*$F$268,0)&amp;"～"&amp;ROUND(一级属性!$H$17*$C280/4*$G$267*$F$268,0)</f>
        <v>11～20</v>
      </c>
      <c r="G280" s="121" t="str">
        <f>ROUND(一级属性!$H$17*$C280/4*$F$267*$F$268,0)&amp;"～"&amp;ROUND(一级属性!$H$17*$C280/4*$G$267*$F$268,0)</f>
        <v>11～20</v>
      </c>
      <c r="H280" s="121" t="str">
        <f>ROUND(一级属性!$H$17*$C280/4*$F$267*$F$268,0)&amp;"～"&amp;ROUND(一级属性!$H$17*$C280/4*$G$267*$F$268,0)</f>
        <v>11～20</v>
      </c>
      <c r="I280" s="121" t="str">
        <f>ROUND(一级属性!$H$17*$C280/4*$F$267*$F$268,0)&amp;"～"&amp;ROUND(一级属性!$H$17*$C280/4*$G$267*$F$268,0)</f>
        <v>11～20</v>
      </c>
      <c r="J280" s="119" t="str">
        <f>ROUND(一级属性!$H$17*$C280/2*$F$267*$K$268,0)&amp;"～"&amp;ROUND(一级属性!$H$17*$C280/2*$G$267*$K$268,0)</f>
        <v>17～30</v>
      </c>
      <c r="K280" s="119" t="str">
        <f>ROUND(一级属性!$H$17*$C280/2*$F$267*$K$268,0)&amp;"～"&amp;ROUND(一级属性!$H$17*$C280/2*$G$267*$K$268,0)</f>
        <v>17～30</v>
      </c>
      <c r="L280" s="119" t="str">
        <f>ROUND(一级属性!$H$17*$C280/2*$F$267*$K$268,0)&amp;"～"&amp;ROUND(一级属性!$H$17*$C280/2*$G$267*$K$268,0)</f>
        <v>17～30</v>
      </c>
      <c r="M280" s="119" t="str">
        <f>ROUND(一级属性!$H$17*$C280/2*$F$267*$K$268,0)&amp;"～"&amp;ROUND(一级属性!$H$17*$C280/2*$G$267*$K$268,0)</f>
        <v>17～30</v>
      </c>
      <c r="N280" s="119" t="str">
        <f>ROUND(一级属性!$H$17*$C280/2*$F$267*$K$268,0)&amp;"～"&amp;ROUND(一级属性!$H$17*$C280/2*$G$267*$K$268,0)</f>
        <v>17～30</v>
      </c>
      <c r="O280" s="120" t="str">
        <f>ROUND(一级属性!$H$17*$C280/2*$F$267*$P$268,0)&amp;"～"&amp;ROUND(一级属性!$H$17*$C280/2*$G$267*$P$268,0)</f>
        <v>23～39</v>
      </c>
      <c r="P280" s="120" t="str">
        <f>ROUND(一级属性!$H$17*$C280/2*$F$267*$P$268,0)&amp;"～"&amp;ROUND(一级属性!$H$17*$C280/2*$G$267*$P$268,0)</f>
        <v>23～39</v>
      </c>
      <c r="Q280" s="120" t="str">
        <f>ROUND(一级属性!$H$17*$C280/2*$F$267*$P$268,0)&amp;"～"&amp;ROUND(一级属性!$H$17*$C280/2*$G$267*$P$268,0)</f>
        <v>23～39</v>
      </c>
      <c r="R280" s="120" t="str">
        <f>ROUND(一级属性!$H$17*$C280/2*$F$267*$P$268,0)&amp;"～"&amp;ROUND(一级属性!$H$17*$C280/2*$G$267*$P$268,0)</f>
        <v>23～39</v>
      </c>
      <c r="S280" s="120" t="str">
        <f>ROUND(一级属性!$H$17*$C280/2*$F$267*$P$268,0)&amp;"～"&amp;ROUND(一级属性!$H$17*$C280/2*$G$267*$P$268,0)</f>
        <v>23～39</v>
      </c>
      <c r="T280" s="221" t="str">
        <f>-ROUNDUP(一级属性!$H$17*$C280/2*$F$267*$Q$268,0)&amp;"～"&amp;-ROUND(一级属性!$H$17*$C280/2*$G$267*$Q$268,0)</f>
        <v>-6～-10</v>
      </c>
      <c r="U280" s="221" t="str">
        <f>-ROUNDUP(一级属性!$H$17*$C280/2*$F$267*$Q$268,0)&amp;"～"&amp;-ROUND(一级属性!$H$17*$C280/2*$G$267*$Q$268,0)</f>
        <v>-6～-10</v>
      </c>
      <c r="V280" s="221" t="str">
        <f>-ROUNDUP(一级属性!$H$17*$C280/2*$F$267*$Q$268,0)&amp;"～"&amp;-ROUND(一级属性!$H$17*$C280/2*$G$267*$Q$268,0)</f>
        <v>-6～-10</v>
      </c>
      <c r="W280" s="221" t="str">
        <f>-ROUNDUP(一级属性!$H$17*$C280/2*$F$267*$Q$268,0)&amp;"～"&amp;-ROUND(一级属性!$H$17*$C280/2*$G$267*$Q$268,0)</f>
        <v>-6～-10</v>
      </c>
      <c r="X280" s="221" t="str">
        <f>-ROUNDUP(一级属性!$H$17*$C280/2*$F$267*$Q$268,0)&amp;"～"&amp;-ROUND(一级属性!$H$17*$C280/2*$G$267*$Q$268,0)</f>
        <v>-6～-10</v>
      </c>
    </row>
    <row r="281" spans="1:24" ht="13.5">
      <c r="A281" s="237"/>
      <c r="C281" s="1">
        <v>100</v>
      </c>
      <c r="D281" s="1" t="s">
        <v>290</v>
      </c>
      <c r="E281" s="121" t="str">
        <f>ROUND(一级属性!$H$17*$C281/4*$F$267*$F$268,0)&amp;"～"&amp;ROUND(一级属性!$H$17*$C281/4*$G$267*$F$268,0)</f>
        <v>13～22</v>
      </c>
      <c r="F281" s="121" t="str">
        <f>ROUND(一级属性!$H$17*$C281/4*$F$267*$F$268,0)&amp;"～"&amp;ROUND(一级属性!$H$17*$C281/4*$G$267*$F$268,0)</f>
        <v>13～22</v>
      </c>
      <c r="G281" s="121" t="str">
        <f>ROUND(一级属性!$H$17*$C281/4*$F$267*$F$268,0)&amp;"～"&amp;ROUND(一级属性!$H$17*$C281/4*$G$267*$F$268,0)</f>
        <v>13～22</v>
      </c>
      <c r="H281" s="121" t="str">
        <f>ROUND(一级属性!$H$17*$C281/4*$F$267*$F$268,0)&amp;"～"&amp;ROUND(一级属性!$H$17*$C281/4*$G$267*$F$268,0)</f>
        <v>13～22</v>
      </c>
      <c r="I281" s="121" t="str">
        <f>ROUND(一级属性!$H$17*$C281/4*$F$267*$F$268,0)&amp;"～"&amp;ROUND(一级属性!$H$17*$C281/4*$G$267*$F$268,0)</f>
        <v>13～22</v>
      </c>
      <c r="J281" s="119" t="str">
        <f>ROUND(一级属性!$H$17*$C281/2*$F$267*$K$268,0)&amp;"～"&amp;ROUND(一级属性!$H$17*$C281/2*$G$267*$K$268,0)</f>
        <v>19～33</v>
      </c>
      <c r="K281" s="119" t="str">
        <f>ROUND(一级属性!$H$17*$C281/2*$F$267*$K$268,0)&amp;"～"&amp;ROUND(一级属性!$H$17*$C281/2*$G$267*$K$268,0)</f>
        <v>19～33</v>
      </c>
      <c r="L281" s="119" t="str">
        <f>ROUND(一级属性!$H$17*$C281/2*$F$267*$K$268,0)&amp;"～"&amp;ROUND(一级属性!$H$17*$C281/2*$G$267*$K$268,0)</f>
        <v>19～33</v>
      </c>
      <c r="M281" s="119" t="str">
        <f>ROUND(一级属性!$H$17*$C281/2*$F$267*$K$268,0)&amp;"～"&amp;ROUND(一级属性!$H$17*$C281/2*$G$267*$K$268,0)</f>
        <v>19～33</v>
      </c>
      <c r="N281" s="119" t="str">
        <f>ROUND(一级属性!$H$17*$C281/2*$F$267*$K$268,0)&amp;"～"&amp;ROUND(一级属性!$H$17*$C281/2*$G$267*$K$268,0)</f>
        <v>19～33</v>
      </c>
      <c r="O281" s="120" t="str">
        <f>ROUND(一级属性!$H$17*$C281/2*$F$267*$P$268,0)&amp;"～"&amp;ROUND(一级属性!$H$17*$C281/2*$G$267*$P$268,0)</f>
        <v>25～44</v>
      </c>
      <c r="P281" s="120" t="str">
        <f>ROUND(一级属性!$H$17*$C281/2*$F$267*$P$268,0)&amp;"～"&amp;ROUND(一级属性!$H$17*$C281/2*$G$267*$P$268,0)</f>
        <v>25～44</v>
      </c>
      <c r="Q281" s="120" t="str">
        <f>ROUND(一级属性!$H$17*$C281/2*$F$267*$P$268,0)&amp;"～"&amp;ROUND(一级属性!$H$17*$C281/2*$G$267*$P$268,0)</f>
        <v>25～44</v>
      </c>
      <c r="R281" s="120" t="str">
        <f>ROUND(一级属性!$H$17*$C281/2*$F$267*$P$268,0)&amp;"～"&amp;ROUND(一级属性!$H$17*$C281/2*$G$267*$P$268,0)</f>
        <v>25～44</v>
      </c>
      <c r="S281" s="120" t="str">
        <f>ROUND(一级属性!$H$17*$C281/2*$F$267*$P$268,0)&amp;"～"&amp;ROUND(一级属性!$H$17*$C281/2*$G$267*$P$268,0)</f>
        <v>25～44</v>
      </c>
      <c r="T281" s="221" t="str">
        <f>-ROUNDUP(一级属性!$H$17*$C281/2*$F$267*$Q$268,0)&amp;"～"&amp;-ROUND(一级属性!$H$17*$C281/2*$G$267*$Q$268,0)</f>
        <v>-7～-11</v>
      </c>
      <c r="U281" s="221" t="str">
        <f>-ROUNDUP(一级属性!$H$17*$C281/2*$F$267*$Q$268,0)&amp;"～"&amp;-ROUND(一级属性!$H$17*$C281/2*$G$267*$Q$268,0)</f>
        <v>-7～-11</v>
      </c>
      <c r="V281" s="221" t="str">
        <f>-ROUNDUP(一级属性!$H$17*$C281/2*$F$267*$Q$268,0)&amp;"～"&amp;-ROUND(一级属性!$H$17*$C281/2*$G$267*$Q$268,0)</f>
        <v>-7～-11</v>
      </c>
      <c r="W281" s="221" t="str">
        <f>-ROUNDUP(一级属性!$H$17*$C281/2*$F$267*$Q$268,0)&amp;"～"&amp;-ROUND(一级属性!$H$17*$C281/2*$G$267*$Q$268,0)</f>
        <v>-7～-11</v>
      </c>
      <c r="X281" s="221" t="str">
        <f>-ROUNDUP(一级属性!$H$17*$C281/2*$F$267*$Q$268,0)&amp;"～"&amp;-ROUND(一级属性!$H$17*$C281/2*$G$267*$Q$268,0)</f>
        <v>-7～-11</v>
      </c>
    </row>
    <row r="282" spans="1:24" ht="13.5">
      <c r="A282" s="237"/>
      <c r="C282" s="1">
        <v>110</v>
      </c>
      <c r="D282" s="1" t="s">
        <v>290</v>
      </c>
      <c r="E282" s="121" t="str">
        <f>ROUND(一级属性!$H$17*$C282/4*$F$267*$F$268,0)&amp;"～"&amp;ROUND(一级属性!$H$17*$C282/4*$G$267*$F$268,0)</f>
        <v>14～24</v>
      </c>
      <c r="F282" s="121" t="str">
        <f>ROUND(一级属性!$H$17*$C282/4*$F$267*$F$268,0)&amp;"～"&amp;ROUND(一级属性!$H$17*$C282/4*$G$267*$F$268,0)</f>
        <v>14～24</v>
      </c>
      <c r="G282" s="121" t="str">
        <f>ROUND(一级属性!$H$17*$C282/4*$F$267*$F$268,0)&amp;"～"&amp;ROUND(一级属性!$H$17*$C282/4*$G$267*$F$268,0)</f>
        <v>14～24</v>
      </c>
      <c r="H282" s="121" t="str">
        <f>ROUND(一级属性!$H$17*$C282/4*$F$267*$F$268,0)&amp;"～"&amp;ROUND(一级属性!$H$17*$C282/4*$G$267*$F$268,0)</f>
        <v>14～24</v>
      </c>
      <c r="I282" s="121" t="str">
        <f>ROUND(一级属性!$H$17*$C282/4*$F$267*$F$268,0)&amp;"～"&amp;ROUND(一级属性!$H$17*$C282/4*$G$267*$F$268,0)</f>
        <v>14～24</v>
      </c>
      <c r="J282" s="119" t="str">
        <f>ROUND(一级属性!$H$17*$C282/2*$F$267*$K$268,0)&amp;"～"&amp;ROUND(一级属性!$H$17*$C282/2*$G$267*$K$268,0)</f>
        <v>21～36</v>
      </c>
      <c r="K282" s="119" t="str">
        <f>ROUND(一级属性!$H$17*$C282/2*$F$267*$K$268,0)&amp;"～"&amp;ROUND(一级属性!$H$17*$C282/2*$G$267*$K$268,0)</f>
        <v>21～36</v>
      </c>
      <c r="L282" s="119" t="str">
        <f>ROUND(一级属性!$H$17*$C282/2*$F$267*$K$268,0)&amp;"～"&amp;ROUND(一级属性!$H$17*$C282/2*$G$267*$K$268,0)</f>
        <v>21～36</v>
      </c>
      <c r="M282" s="119" t="str">
        <f>ROUND(一级属性!$H$17*$C282/2*$F$267*$K$268,0)&amp;"～"&amp;ROUND(一级属性!$H$17*$C282/2*$G$267*$K$268,0)</f>
        <v>21～36</v>
      </c>
      <c r="N282" s="119" t="str">
        <f>ROUND(一级属性!$H$17*$C282/2*$F$267*$K$268,0)&amp;"～"&amp;ROUND(一级属性!$H$17*$C282/2*$G$267*$K$268,0)</f>
        <v>21～36</v>
      </c>
      <c r="O282" s="120" t="str">
        <f>ROUND(一级属性!$H$17*$C282/2*$F$267*$P$268,0)&amp;"～"&amp;ROUND(一级属性!$H$17*$C282/2*$G$267*$P$268,0)</f>
        <v>28～48</v>
      </c>
      <c r="P282" s="120" t="str">
        <f>ROUND(一级属性!$H$17*$C282/2*$F$267*$P$268,0)&amp;"～"&amp;ROUND(一级属性!$H$17*$C282/2*$G$267*$P$268,0)</f>
        <v>28～48</v>
      </c>
      <c r="Q282" s="120" t="str">
        <f>ROUND(一级属性!$H$17*$C282/2*$F$267*$P$268,0)&amp;"～"&amp;ROUND(一级属性!$H$17*$C282/2*$G$267*$P$268,0)</f>
        <v>28～48</v>
      </c>
      <c r="R282" s="120" t="str">
        <f>ROUND(一级属性!$H$17*$C282/2*$F$267*$P$268,0)&amp;"～"&amp;ROUND(一级属性!$H$17*$C282/2*$G$267*$P$268,0)</f>
        <v>28～48</v>
      </c>
      <c r="S282" s="120" t="str">
        <f>ROUND(一级属性!$H$17*$C282/2*$F$267*$P$268,0)&amp;"～"&amp;ROUND(一级属性!$H$17*$C282/2*$G$267*$P$268,0)</f>
        <v>28～48</v>
      </c>
      <c r="T282" s="221" t="str">
        <f>-ROUNDUP(一级属性!$H$17*$C282/2*$F$267*$Q$268,0)&amp;"～"&amp;-ROUND(一级属性!$H$17*$C282/2*$G$267*$Q$268,0)</f>
        <v>-7～-12</v>
      </c>
      <c r="U282" s="221" t="str">
        <f>-ROUNDUP(一级属性!$H$17*$C282/2*$F$267*$Q$268,0)&amp;"～"&amp;-ROUND(一级属性!$H$17*$C282/2*$G$267*$Q$268,0)</f>
        <v>-7～-12</v>
      </c>
      <c r="V282" s="221" t="str">
        <f>-ROUNDUP(一级属性!$H$17*$C282/2*$F$267*$Q$268,0)&amp;"～"&amp;-ROUND(一级属性!$H$17*$C282/2*$G$267*$Q$268,0)</f>
        <v>-7～-12</v>
      </c>
      <c r="W282" s="221" t="str">
        <f>-ROUNDUP(一级属性!$H$17*$C282/2*$F$267*$Q$268,0)&amp;"～"&amp;-ROUND(一级属性!$H$17*$C282/2*$G$267*$Q$268,0)</f>
        <v>-7～-12</v>
      </c>
      <c r="X282" s="221" t="str">
        <f>-ROUNDUP(一级属性!$H$17*$C282/2*$F$267*$Q$268,0)&amp;"～"&amp;-ROUND(一级属性!$H$17*$C282/2*$G$267*$Q$268,0)</f>
        <v>-7～-12</v>
      </c>
    </row>
    <row r="283" spans="1:24" ht="13.5">
      <c r="A283" s="237"/>
      <c r="C283" s="1">
        <v>120</v>
      </c>
      <c r="D283" s="1" t="s">
        <v>290</v>
      </c>
      <c r="E283" s="121" t="str">
        <f>ROUND(一级属性!$H$17*$C283/4*$F$267*$F$268,0)&amp;"～"&amp;ROUND(一级属性!$H$17*$C283/4*$G$267*$F$268,0)</f>
        <v>15～26</v>
      </c>
      <c r="F283" s="121" t="str">
        <f>ROUND(一级属性!$H$17*$C283/4*$F$267*$F$268,0)&amp;"～"&amp;ROUND(一级属性!$H$17*$C283/4*$G$267*$F$268,0)</f>
        <v>15～26</v>
      </c>
      <c r="G283" s="121" t="str">
        <f>ROUND(一级属性!$H$17*$C283/4*$F$267*$F$268,0)&amp;"～"&amp;ROUND(一级属性!$H$17*$C283/4*$G$267*$F$268,0)</f>
        <v>15～26</v>
      </c>
      <c r="H283" s="121" t="str">
        <f>ROUND(一级属性!$H$17*$C283/4*$F$267*$F$268,0)&amp;"～"&amp;ROUND(一级属性!$H$17*$C283/4*$G$267*$F$268,0)</f>
        <v>15～26</v>
      </c>
      <c r="I283" s="121" t="str">
        <f>ROUND(一级属性!$H$17*$C283/4*$F$267*$F$268,0)&amp;"～"&amp;ROUND(一级属性!$H$17*$C283/4*$G$267*$F$268,0)</f>
        <v>15～26</v>
      </c>
      <c r="J283" s="119" t="str">
        <f>ROUND(一级属性!$H$17*$C283/2*$F$267*$K$268,0)&amp;"～"&amp;ROUND(一级属性!$H$17*$C283/2*$G$267*$K$268,0)</f>
        <v>23～39</v>
      </c>
      <c r="K283" s="119" t="str">
        <f>ROUND(一级属性!$H$17*$C283/2*$F$267*$K$268,0)&amp;"～"&amp;ROUND(一级属性!$H$17*$C283/2*$G$267*$K$268,0)</f>
        <v>23～39</v>
      </c>
      <c r="L283" s="119" t="str">
        <f>ROUND(一级属性!$H$17*$C283/2*$F$267*$K$268,0)&amp;"～"&amp;ROUND(一级属性!$H$17*$C283/2*$G$267*$K$268,0)</f>
        <v>23～39</v>
      </c>
      <c r="M283" s="119" t="str">
        <f>ROUND(一级属性!$H$17*$C283/2*$F$267*$K$268,0)&amp;"～"&amp;ROUND(一级属性!$H$17*$C283/2*$G$267*$K$268,0)</f>
        <v>23～39</v>
      </c>
      <c r="N283" s="119" t="str">
        <f>ROUND(一级属性!$H$17*$C283/2*$F$267*$K$268,0)&amp;"～"&amp;ROUND(一级属性!$H$17*$C283/2*$G$267*$K$268,0)</f>
        <v>23～39</v>
      </c>
      <c r="O283" s="120" t="str">
        <f>ROUND(一级属性!$H$17*$C283/2*$F$267*$P$268,0)&amp;"～"&amp;ROUND(一级属性!$H$17*$C283/2*$G$267*$P$268,0)</f>
        <v>30～53</v>
      </c>
      <c r="P283" s="120" t="str">
        <f>ROUND(一级属性!$H$17*$C283/2*$F$267*$P$268,0)&amp;"～"&amp;ROUND(一级属性!$H$17*$C283/2*$G$267*$P$268,0)</f>
        <v>30～53</v>
      </c>
      <c r="Q283" s="120" t="str">
        <f>ROUND(一级属性!$H$17*$C283/2*$F$267*$P$268,0)&amp;"～"&amp;ROUND(一级属性!$H$17*$C283/2*$G$267*$P$268,0)</f>
        <v>30～53</v>
      </c>
      <c r="R283" s="120" t="str">
        <f>ROUND(一级属性!$H$17*$C283/2*$F$267*$P$268,0)&amp;"～"&amp;ROUND(一级属性!$H$17*$C283/2*$G$267*$P$268,0)</f>
        <v>30～53</v>
      </c>
      <c r="S283" s="120" t="str">
        <f>ROUND(一级属性!$H$17*$C283/2*$F$267*$P$268,0)&amp;"～"&amp;ROUND(一级属性!$H$17*$C283/2*$G$267*$P$268,0)</f>
        <v>30～53</v>
      </c>
      <c r="T283" s="221" t="str">
        <f>-ROUNDUP(一级属性!$H$17*$C283/2*$F$267*$Q$268,0)&amp;"～"&amp;-ROUND(一级属性!$H$17*$C283/2*$G$267*$Q$268,0)</f>
        <v>-8～-13</v>
      </c>
      <c r="U283" s="221" t="str">
        <f>-ROUNDUP(一级属性!$H$17*$C283/2*$F$267*$Q$268,0)&amp;"～"&amp;-ROUND(一级属性!$H$17*$C283/2*$G$267*$Q$268,0)</f>
        <v>-8～-13</v>
      </c>
      <c r="V283" s="221" t="str">
        <f>-ROUNDUP(一级属性!$H$17*$C283/2*$F$267*$Q$268,0)&amp;"～"&amp;-ROUND(一级属性!$H$17*$C283/2*$G$267*$Q$268,0)</f>
        <v>-8～-13</v>
      </c>
      <c r="W283" s="221" t="str">
        <f>-ROUNDUP(一级属性!$H$17*$C283/2*$F$267*$Q$268,0)&amp;"～"&amp;-ROUND(一级属性!$H$17*$C283/2*$G$267*$Q$268,0)</f>
        <v>-8～-13</v>
      </c>
      <c r="X283" s="221" t="str">
        <f>-ROUNDUP(一级属性!$H$17*$C283/2*$F$267*$Q$268,0)&amp;"～"&amp;-ROUND(一级属性!$H$17*$C283/2*$G$267*$Q$268,0)</f>
        <v>-8～-13</v>
      </c>
    </row>
    <row r="284" spans="1:24" ht="13.5">
      <c r="A284" s="237"/>
      <c r="C284" s="1">
        <v>130</v>
      </c>
      <c r="D284" s="1" t="s">
        <v>290</v>
      </c>
      <c r="E284" s="121" t="str">
        <f>ROUND(一级属性!$H$17*$C284/4*$F$267*$F$268,0)&amp;"～"&amp;ROUND(一级属性!$H$17*$C284/4*$G$267*$F$268,0)</f>
        <v>16～28</v>
      </c>
      <c r="F284" s="121" t="str">
        <f>ROUND(一级属性!$H$17*$C284/4*$F$267*$F$268,0)&amp;"～"&amp;ROUND(一级属性!$H$17*$C284/4*$G$267*$F$268,0)</f>
        <v>16～28</v>
      </c>
      <c r="G284" s="121" t="str">
        <f>ROUND(一级属性!$H$17*$C284/4*$F$267*$F$268,0)&amp;"～"&amp;ROUND(一级属性!$H$17*$C284/4*$G$267*$F$268,0)</f>
        <v>16～28</v>
      </c>
      <c r="H284" s="121" t="str">
        <f>ROUND(一级属性!$H$17*$C284/4*$F$267*$F$268,0)&amp;"～"&amp;ROUND(一级属性!$H$17*$C284/4*$G$267*$F$268,0)</f>
        <v>16～28</v>
      </c>
      <c r="I284" s="121" t="str">
        <f>ROUND(一级属性!$H$17*$C284/4*$F$267*$F$268,0)&amp;"～"&amp;ROUND(一级属性!$H$17*$C284/4*$G$267*$F$268,0)</f>
        <v>16～28</v>
      </c>
      <c r="J284" s="119" t="str">
        <f>ROUND(一级属性!$H$17*$C284/2*$F$267*$K$268,0)&amp;"～"&amp;ROUND(一级属性!$H$17*$C284/2*$G$267*$K$268,0)</f>
        <v>24～43</v>
      </c>
      <c r="K284" s="119" t="str">
        <f>ROUND(一级属性!$H$17*$C284/2*$F$267*$K$268,0)&amp;"～"&amp;ROUND(一级属性!$H$17*$C284/2*$G$267*$K$268,0)</f>
        <v>24～43</v>
      </c>
      <c r="L284" s="119" t="str">
        <f>ROUND(一级属性!$H$17*$C284/2*$F$267*$K$268,0)&amp;"～"&amp;ROUND(一级属性!$H$17*$C284/2*$G$267*$K$268,0)</f>
        <v>24～43</v>
      </c>
      <c r="M284" s="119" t="str">
        <f>ROUND(一级属性!$H$17*$C284/2*$F$267*$K$268,0)&amp;"～"&amp;ROUND(一级属性!$H$17*$C284/2*$G$267*$K$268,0)</f>
        <v>24～43</v>
      </c>
      <c r="N284" s="119" t="str">
        <f>ROUND(一级属性!$H$17*$C284/2*$F$267*$K$268,0)&amp;"～"&amp;ROUND(一级属性!$H$17*$C284/2*$G$267*$K$268,0)</f>
        <v>24～43</v>
      </c>
      <c r="O284" s="120" t="str">
        <f>ROUND(一级属性!$H$17*$C284/2*$F$267*$P$268,0)&amp;"～"&amp;ROUND(一级属性!$H$17*$C284/2*$G$267*$P$268,0)</f>
        <v>33～57</v>
      </c>
      <c r="P284" s="120" t="str">
        <f>ROUND(一级属性!$H$17*$C284/2*$F$267*$P$268,0)&amp;"～"&amp;ROUND(一级属性!$H$17*$C284/2*$G$267*$P$268,0)</f>
        <v>33～57</v>
      </c>
      <c r="Q284" s="120" t="str">
        <f>ROUND(一级属性!$H$17*$C284/2*$F$267*$P$268,0)&amp;"～"&amp;ROUND(一级属性!$H$17*$C284/2*$G$267*$P$268,0)</f>
        <v>33～57</v>
      </c>
      <c r="R284" s="120" t="str">
        <f>ROUND(一级属性!$H$17*$C284/2*$F$267*$P$268,0)&amp;"～"&amp;ROUND(一级属性!$H$17*$C284/2*$G$267*$P$268,0)</f>
        <v>33～57</v>
      </c>
      <c r="S284" s="120" t="str">
        <f>ROUND(一级属性!$H$17*$C284/2*$F$267*$P$268,0)&amp;"～"&amp;ROUND(一级属性!$H$17*$C284/2*$G$267*$P$268,0)</f>
        <v>33～57</v>
      </c>
      <c r="T284" s="221" t="str">
        <f>-ROUNDUP(一级属性!$H$17*$C284/2*$F$267*$Q$268,0)&amp;"～"&amp;-ROUND(一级属性!$H$17*$C284/2*$G$267*$Q$268,0)</f>
        <v>-9～-14</v>
      </c>
      <c r="U284" s="221" t="str">
        <f>-ROUNDUP(一级属性!$H$17*$C284/2*$F$267*$Q$268,0)&amp;"～"&amp;-ROUND(一级属性!$H$17*$C284/2*$G$267*$Q$268,0)</f>
        <v>-9～-14</v>
      </c>
      <c r="V284" s="221" t="str">
        <f>-ROUNDUP(一级属性!$H$17*$C284/2*$F$267*$Q$268,0)&amp;"～"&amp;-ROUND(一级属性!$H$17*$C284/2*$G$267*$Q$268,0)</f>
        <v>-9～-14</v>
      </c>
      <c r="W284" s="221" t="str">
        <f>-ROUNDUP(一级属性!$H$17*$C284/2*$F$267*$Q$268,0)&amp;"～"&amp;-ROUND(一级属性!$H$17*$C284/2*$G$267*$Q$268,0)</f>
        <v>-9～-14</v>
      </c>
      <c r="X284" s="221" t="str">
        <f>-ROUNDUP(一级属性!$H$17*$C284/2*$F$267*$Q$268,0)&amp;"～"&amp;-ROUND(一级属性!$H$17*$C284/2*$G$267*$Q$268,0)</f>
        <v>-9～-14</v>
      </c>
    </row>
    <row r="285" spans="1:24" ht="13.5">
      <c r="A285" s="237"/>
      <c r="C285" s="1">
        <v>140</v>
      </c>
      <c r="D285" s="1" t="s">
        <v>290</v>
      </c>
      <c r="E285" s="121" t="str">
        <f>ROUND(一级属性!$H$17*$C285/4*$F$267*$F$268,0)&amp;"～"&amp;ROUND(一级属性!$H$17*$C285/4*$G$267*$F$268,0)</f>
        <v>18～31</v>
      </c>
      <c r="F285" s="121" t="str">
        <f>ROUND(一级属性!$H$17*$C285/4*$F$267*$F$268,0)&amp;"～"&amp;ROUND(一级属性!$H$17*$C285/4*$G$267*$F$268,0)</f>
        <v>18～31</v>
      </c>
      <c r="G285" s="121" t="str">
        <f>ROUND(一级属性!$H$17*$C285/4*$F$267*$F$268,0)&amp;"～"&amp;ROUND(一级属性!$H$17*$C285/4*$G$267*$F$268,0)</f>
        <v>18～31</v>
      </c>
      <c r="H285" s="121" t="str">
        <f>ROUND(一级属性!$H$17*$C285/4*$F$267*$F$268,0)&amp;"～"&amp;ROUND(一级属性!$H$17*$C285/4*$G$267*$F$268,0)</f>
        <v>18～31</v>
      </c>
      <c r="I285" s="121" t="str">
        <f>ROUND(一级属性!$H$17*$C285/4*$F$267*$F$268,0)&amp;"～"&amp;ROUND(一级属性!$H$17*$C285/4*$G$267*$F$268,0)</f>
        <v>18～31</v>
      </c>
      <c r="J285" s="119" t="str">
        <f>ROUND(一级属性!$H$17*$C285/2*$F$267*$K$268,0)&amp;"～"&amp;ROUND(一级属性!$H$17*$C285/2*$G$267*$K$268,0)</f>
        <v>26～46</v>
      </c>
      <c r="K285" s="119" t="str">
        <f>ROUND(一级属性!$H$17*$C285/2*$F$267*$K$268,0)&amp;"～"&amp;ROUND(一级属性!$H$17*$C285/2*$G$267*$K$268,0)</f>
        <v>26～46</v>
      </c>
      <c r="L285" s="119" t="str">
        <f>ROUND(一级属性!$H$17*$C285/2*$F$267*$K$268,0)&amp;"～"&amp;ROUND(一级属性!$H$17*$C285/2*$G$267*$K$268,0)</f>
        <v>26～46</v>
      </c>
      <c r="M285" s="119" t="str">
        <f>ROUND(一级属性!$H$17*$C285/2*$F$267*$K$268,0)&amp;"～"&amp;ROUND(一级属性!$H$17*$C285/2*$G$267*$K$268,0)</f>
        <v>26～46</v>
      </c>
      <c r="N285" s="119" t="str">
        <f>ROUND(一级属性!$H$17*$C285/2*$F$267*$K$268,0)&amp;"～"&amp;ROUND(一级属性!$H$17*$C285/2*$G$267*$K$268,0)</f>
        <v>26～46</v>
      </c>
      <c r="O285" s="120" t="str">
        <f>ROUND(一级属性!$H$17*$C285/2*$F$267*$P$268,0)&amp;"～"&amp;ROUND(一级属性!$H$17*$C285/2*$G$267*$P$268,0)</f>
        <v>35～61</v>
      </c>
      <c r="P285" s="120" t="str">
        <f>ROUND(一级属性!$H$17*$C285/2*$F$267*$P$268,0)&amp;"～"&amp;ROUND(一级属性!$H$17*$C285/2*$G$267*$P$268,0)</f>
        <v>35～61</v>
      </c>
      <c r="Q285" s="120" t="str">
        <f>ROUND(一级属性!$H$17*$C285/2*$F$267*$P$268,0)&amp;"～"&amp;ROUND(一级属性!$H$17*$C285/2*$G$267*$P$268,0)</f>
        <v>35～61</v>
      </c>
      <c r="R285" s="120" t="str">
        <f>ROUND(一级属性!$H$17*$C285/2*$F$267*$P$268,0)&amp;"～"&amp;ROUND(一级属性!$H$17*$C285/2*$G$267*$P$268,0)</f>
        <v>35～61</v>
      </c>
      <c r="S285" s="120" t="str">
        <f>ROUND(一级属性!$H$17*$C285/2*$F$267*$P$268,0)&amp;"～"&amp;ROUND(一级属性!$H$17*$C285/2*$G$267*$P$268,0)</f>
        <v>35～61</v>
      </c>
      <c r="T285" s="221" t="str">
        <f>-ROUNDUP(一级属性!$H$17*$C285/2*$F$267*$Q$268,0)&amp;"～"&amp;-ROUND(一级属性!$H$17*$C285/2*$G$267*$Q$268,0)</f>
        <v>-9～-15</v>
      </c>
      <c r="U285" s="221" t="str">
        <f>-ROUNDUP(一级属性!$H$17*$C285/2*$F$267*$Q$268,0)&amp;"～"&amp;-ROUND(一级属性!$H$17*$C285/2*$G$267*$Q$268,0)</f>
        <v>-9～-15</v>
      </c>
      <c r="V285" s="221" t="str">
        <f>-ROUNDUP(一级属性!$H$17*$C285/2*$F$267*$Q$268,0)&amp;"～"&amp;-ROUND(一级属性!$H$17*$C285/2*$G$267*$Q$268,0)</f>
        <v>-9～-15</v>
      </c>
      <c r="W285" s="221" t="str">
        <f>-ROUNDUP(一级属性!$H$17*$C285/2*$F$267*$Q$268,0)&amp;"～"&amp;-ROUND(一级属性!$H$17*$C285/2*$G$267*$Q$268,0)</f>
        <v>-9～-15</v>
      </c>
      <c r="X285" s="221" t="str">
        <f>-ROUNDUP(一级属性!$H$17*$C285/2*$F$267*$Q$268,0)&amp;"～"&amp;-ROUND(一级属性!$H$17*$C285/2*$G$267*$Q$268,0)</f>
        <v>-9～-15</v>
      </c>
    </row>
    <row r="286" spans="1:24" ht="13.5">
      <c r="A286" s="237"/>
      <c r="C286" s="1">
        <v>150</v>
      </c>
      <c r="D286" s="1" t="s">
        <v>290</v>
      </c>
      <c r="E286" s="121" t="str">
        <f>ROUND(一级属性!$H$17*$C286/4*$F$267*$F$268,0)&amp;"～"&amp;ROUND(一级属性!$H$17*$C286/4*$G$267*$F$268,0)</f>
        <v>19～33</v>
      </c>
      <c r="F286" s="121" t="str">
        <f>ROUND(一级属性!$H$17*$C286/4*$F$267*$F$268,0)&amp;"～"&amp;ROUND(一级属性!$H$17*$C286/4*$G$267*$F$268,0)</f>
        <v>19～33</v>
      </c>
      <c r="G286" s="121" t="str">
        <f>ROUND(一级属性!$H$17*$C286/4*$F$267*$F$268,0)&amp;"～"&amp;ROUND(一级属性!$H$17*$C286/4*$G$267*$F$268,0)</f>
        <v>19～33</v>
      </c>
      <c r="H286" s="121" t="str">
        <f>ROUND(一级属性!$H$17*$C286/4*$F$267*$F$268,0)&amp;"～"&amp;ROUND(一级属性!$H$17*$C286/4*$G$267*$F$268,0)</f>
        <v>19～33</v>
      </c>
      <c r="I286" s="121" t="str">
        <f>ROUND(一级属性!$H$17*$C286/4*$F$267*$F$268,0)&amp;"～"&amp;ROUND(一级属性!$H$17*$C286/4*$G$267*$F$268,0)</f>
        <v>19～33</v>
      </c>
      <c r="J286" s="119" t="str">
        <f>ROUND(一级属性!$H$17*$C286/2*$F$267*$K$268,0)&amp;"～"&amp;ROUND(一级属性!$H$17*$C286/2*$G$267*$K$268,0)</f>
        <v>28～49</v>
      </c>
      <c r="K286" s="119" t="str">
        <f>ROUND(一级属性!$H$17*$C286/2*$F$267*$K$268,0)&amp;"～"&amp;ROUND(一级属性!$H$17*$C286/2*$G$267*$K$268,0)</f>
        <v>28～49</v>
      </c>
      <c r="L286" s="119" t="str">
        <f>ROUND(一级属性!$H$17*$C286/2*$F$267*$K$268,0)&amp;"～"&amp;ROUND(一级属性!$H$17*$C286/2*$G$267*$K$268,0)</f>
        <v>28～49</v>
      </c>
      <c r="M286" s="119" t="str">
        <f>ROUND(一级属性!$H$17*$C286/2*$F$267*$K$268,0)&amp;"～"&amp;ROUND(一级属性!$H$17*$C286/2*$G$267*$K$268,0)</f>
        <v>28～49</v>
      </c>
      <c r="N286" s="119" t="str">
        <f>ROUND(一级属性!$H$17*$C286/2*$F$267*$K$268,0)&amp;"～"&amp;ROUND(一级属性!$H$17*$C286/2*$G$267*$K$268,0)</f>
        <v>28～49</v>
      </c>
      <c r="O286" s="120" t="str">
        <f>ROUND(一级属性!$H$17*$C286/2*$F$267*$P$268,0)&amp;"～"&amp;ROUND(一级属性!$H$17*$C286/2*$G$267*$P$268,0)</f>
        <v>38～66</v>
      </c>
      <c r="P286" s="120" t="str">
        <f>ROUND(一级属性!$H$17*$C286/2*$F$267*$P$268,0)&amp;"～"&amp;ROUND(一级属性!$H$17*$C286/2*$G$267*$P$268,0)</f>
        <v>38～66</v>
      </c>
      <c r="Q286" s="120" t="str">
        <f>ROUND(一级属性!$H$17*$C286/2*$F$267*$P$268,0)&amp;"～"&amp;ROUND(一级属性!$H$17*$C286/2*$G$267*$P$268,0)</f>
        <v>38～66</v>
      </c>
      <c r="R286" s="120" t="str">
        <f>ROUND(一级属性!$H$17*$C286/2*$F$267*$P$268,0)&amp;"～"&amp;ROUND(一级属性!$H$17*$C286/2*$G$267*$P$268,0)</f>
        <v>38～66</v>
      </c>
      <c r="S286" s="120" t="str">
        <f>ROUND(一级属性!$H$17*$C286/2*$F$267*$P$268,0)&amp;"～"&amp;ROUND(一级属性!$H$17*$C286/2*$G$267*$P$268,0)</f>
        <v>38～66</v>
      </c>
      <c r="T286" s="221" t="str">
        <f>-ROUNDUP(一级属性!$H$17*$C286/2*$F$267*$Q$268,0)&amp;"～"&amp;-ROUND(一级属性!$H$17*$C286/2*$G$267*$Q$268,0)</f>
        <v>-10～-16</v>
      </c>
      <c r="U286" s="221" t="str">
        <f>-ROUNDUP(一级属性!$H$17*$C286/2*$F$267*$Q$268,0)&amp;"～"&amp;-ROUND(一级属性!$H$17*$C286/2*$G$267*$Q$268,0)</f>
        <v>-10～-16</v>
      </c>
      <c r="V286" s="221" t="str">
        <f>-ROUNDUP(一级属性!$H$17*$C286/2*$F$267*$Q$268,0)&amp;"～"&amp;-ROUND(一级属性!$H$17*$C286/2*$G$267*$Q$268,0)</f>
        <v>-10～-16</v>
      </c>
      <c r="W286" s="221" t="str">
        <f>-ROUNDUP(一级属性!$H$17*$C286/2*$F$267*$Q$268,0)&amp;"～"&amp;-ROUND(一级属性!$H$17*$C286/2*$G$267*$Q$268,0)</f>
        <v>-10～-16</v>
      </c>
      <c r="X286" s="221" t="str">
        <f>-ROUNDUP(一级属性!$H$17*$C286/2*$F$267*$Q$268,0)&amp;"～"&amp;-ROUND(一级属性!$H$17*$C286/2*$G$267*$Q$268,0)</f>
        <v>-10～-16</v>
      </c>
    </row>
    <row r="287" spans="1:24" ht="13.5">
      <c r="A287" s="237"/>
    </row>
    <row r="288" spans="1:24" ht="13.5">
      <c r="A288" s="237"/>
      <c r="C288" s="334" t="s">
        <v>1119</v>
      </c>
      <c r="E288" s="104" t="s">
        <v>282</v>
      </c>
      <c r="F288" s="105">
        <v>0.5</v>
      </c>
      <c r="G288" s="105">
        <v>1</v>
      </c>
      <c r="K288" s="4"/>
    </row>
    <row r="289" spans="1:24" ht="13.5">
      <c r="A289" s="237"/>
      <c r="E289" s="104" t="s">
        <v>235</v>
      </c>
      <c r="F289" s="105">
        <v>1</v>
      </c>
      <c r="G289" s="104"/>
      <c r="H289" s="104"/>
      <c r="I289" s="104"/>
      <c r="J289" s="48" t="s">
        <v>283</v>
      </c>
      <c r="K289" s="52">
        <v>0.75</v>
      </c>
      <c r="L289" s="48"/>
      <c r="M289" s="48"/>
      <c r="N289" s="48"/>
      <c r="O289" s="48" t="s">
        <v>284</v>
      </c>
      <c r="P289" s="52">
        <v>1</v>
      </c>
      <c r="Q289" s="52">
        <v>0.25</v>
      </c>
      <c r="R289" s="48"/>
      <c r="S289" s="48"/>
    </row>
    <row r="290" spans="1:24" ht="13.5">
      <c r="A290" s="237"/>
      <c r="E290" s="106" t="s">
        <v>285</v>
      </c>
      <c r="F290" s="107"/>
      <c r="G290" s="108"/>
      <c r="H290" s="108"/>
      <c r="I290" s="109"/>
      <c r="J290" s="110" t="s">
        <v>286</v>
      </c>
      <c r="K290" s="111"/>
      <c r="L290" s="112"/>
      <c r="M290" s="112"/>
      <c r="N290" s="113"/>
      <c r="O290" s="114" t="s">
        <v>287</v>
      </c>
      <c r="P290" s="115"/>
      <c r="Q290" s="116"/>
      <c r="R290" s="116"/>
      <c r="S290" s="117"/>
      <c r="T290" s="217" t="s">
        <v>288</v>
      </c>
      <c r="U290" s="218"/>
      <c r="V290" s="219"/>
      <c r="W290" s="219"/>
      <c r="X290" s="220"/>
    </row>
    <row r="291" spans="1:24" ht="13.5">
      <c r="A291" s="237"/>
      <c r="C291" s="44" t="s">
        <v>234</v>
      </c>
      <c r="D291" s="1" t="s">
        <v>289</v>
      </c>
      <c r="E291" s="118" t="s">
        <v>11</v>
      </c>
      <c r="F291" s="118" t="s">
        <v>1</v>
      </c>
      <c r="G291" s="118" t="s">
        <v>0</v>
      </c>
      <c r="H291" s="118" t="s">
        <v>2</v>
      </c>
      <c r="I291" s="118" t="s">
        <v>3</v>
      </c>
      <c r="J291" s="119" t="s">
        <v>11</v>
      </c>
      <c r="K291" s="119" t="s">
        <v>1</v>
      </c>
      <c r="L291" s="119" t="s">
        <v>0</v>
      </c>
      <c r="M291" s="119" t="s">
        <v>2</v>
      </c>
      <c r="N291" s="119" t="s">
        <v>3</v>
      </c>
      <c r="O291" s="120" t="s">
        <v>11</v>
      </c>
      <c r="P291" s="120" t="s">
        <v>1</v>
      </c>
      <c r="Q291" s="120" t="s">
        <v>0</v>
      </c>
      <c r="R291" s="120" t="s">
        <v>2</v>
      </c>
      <c r="S291" s="120" t="s">
        <v>3</v>
      </c>
      <c r="T291" s="221" t="s">
        <v>11</v>
      </c>
      <c r="U291" s="221" t="s">
        <v>1</v>
      </c>
      <c r="V291" s="221" t="s">
        <v>0</v>
      </c>
      <c r="W291" s="221" t="s">
        <v>2</v>
      </c>
      <c r="X291" s="221" t="s">
        <v>3</v>
      </c>
    </row>
    <row r="292" spans="1:24" ht="13.5">
      <c r="A292" s="237"/>
      <c r="C292" s="1">
        <v>1</v>
      </c>
      <c r="D292" s="1" t="s">
        <v>290</v>
      </c>
      <c r="E292" s="121">
        <v>0</v>
      </c>
      <c r="F292" s="121">
        <v>0</v>
      </c>
      <c r="G292" s="121">
        <v>0</v>
      </c>
      <c r="H292" s="121">
        <v>0</v>
      </c>
      <c r="I292" s="121">
        <v>0</v>
      </c>
      <c r="J292" s="119">
        <v>0</v>
      </c>
      <c r="K292" s="119">
        <v>0</v>
      </c>
      <c r="L292" s="119">
        <v>0</v>
      </c>
      <c r="M292" s="119">
        <v>0</v>
      </c>
      <c r="N292" s="119">
        <v>0</v>
      </c>
      <c r="O292" s="120">
        <v>0</v>
      </c>
      <c r="P292" s="120">
        <v>0</v>
      </c>
      <c r="Q292" s="120">
        <v>0</v>
      </c>
      <c r="R292" s="120">
        <v>0</v>
      </c>
      <c r="S292" s="120">
        <v>0</v>
      </c>
      <c r="T292" s="221">
        <v>0</v>
      </c>
      <c r="U292" s="221">
        <v>0</v>
      </c>
      <c r="V292" s="221">
        <v>0</v>
      </c>
      <c r="W292" s="221">
        <v>0</v>
      </c>
      <c r="X292" s="221">
        <v>0</v>
      </c>
    </row>
    <row r="293" spans="1:24" ht="13.5">
      <c r="A293" s="237"/>
      <c r="C293" s="1">
        <v>10</v>
      </c>
      <c r="D293" s="1" t="s">
        <v>290</v>
      </c>
      <c r="E293" s="121" t="str">
        <f>ROUND(一级属性!$H$17*$C293/4*$F$288*$F$289,0)&amp;"～"&amp;ROUND(一级属性!$H$17*$C293/4*$G$288*$F$289,0)</f>
        <v>2～3</v>
      </c>
      <c r="F293" s="121" t="str">
        <f>ROUND(一级属性!$H$17*$C293/4*$F$288*$F$289,0)&amp;"～"&amp;ROUND(一级属性!$H$17*$C293/4*$G$288*$F$289,0)</f>
        <v>2～3</v>
      </c>
      <c r="G293" s="121" t="str">
        <f>ROUND(一级属性!$H$17*$C293/4*$F$288*$F$289,0)&amp;"～"&amp;ROUND(一级属性!$H$17*$C293/4*$G$288*$F$289,0)</f>
        <v>2～3</v>
      </c>
      <c r="H293" s="121" t="str">
        <f>ROUND(一级属性!$H$17*$C293/4*$F$288*$F$289,0)&amp;"～"&amp;ROUND(一级属性!$H$17*$C293/4*$G$288*$F$289,0)</f>
        <v>2～3</v>
      </c>
      <c r="I293" s="121" t="str">
        <f>ROUND(一级属性!$H$17*$C293/4*$F$288*$F$289,0)&amp;"～"&amp;ROUND(一级属性!$H$17*$C293/4*$G$288*$F$289,0)</f>
        <v>2～3</v>
      </c>
      <c r="J293" s="119" t="str">
        <f>ROUND(一级属性!$H$17*$C293/2*$F$288*$K$289,0)&amp;"～"&amp;ROUND(一级属性!$H$17*$C293/2*$G$288*$K$289,0)</f>
        <v>2～5</v>
      </c>
      <c r="K293" s="119" t="str">
        <f>ROUND(一级属性!$H$17*$C293/2*$F$288*$K$289,0)&amp;"～"&amp;ROUND(一级属性!$H$17*$C293/2*$G$288*$K$289,0)</f>
        <v>2～5</v>
      </c>
      <c r="L293" s="119" t="str">
        <f>ROUND(一级属性!$H$17*$C293/2*$F$288*$K$289,0)&amp;"～"&amp;ROUND(一级属性!$H$17*$C293/2*$G$288*$K$289,0)</f>
        <v>2～5</v>
      </c>
      <c r="M293" s="119" t="str">
        <f>ROUND(一级属性!$H$17*$C293/2*$F$288*$K$289,0)&amp;"～"&amp;ROUND(一级属性!$H$17*$C293/2*$G$288*$K$289,0)</f>
        <v>2～5</v>
      </c>
      <c r="N293" s="119" t="str">
        <f>ROUND(一级属性!$H$17*$C293/2*$F$288*$K$289,0)&amp;"～"&amp;ROUND(一级属性!$H$17*$C293/2*$G$288*$K$289,0)</f>
        <v>2～5</v>
      </c>
      <c r="O293" s="120" t="str">
        <f>ROUND(一级属性!$H$17*$C293/2*$F$288*$P$289,0)&amp;"～"&amp;ROUND(一级属性!$H$17*$C293/2*$G$288*$P$289,0)</f>
        <v>3～6</v>
      </c>
      <c r="P293" s="120" t="str">
        <f>ROUND(一级属性!$H$17*$C293/2*$F$288*$P$289,0)&amp;"～"&amp;ROUND(一级属性!$H$17*$C293/2*$G$288*$P$289,0)</f>
        <v>3～6</v>
      </c>
      <c r="Q293" s="120" t="str">
        <f>ROUND(一级属性!$H$17*$C293/2*$F$288*$P$289,0)&amp;"～"&amp;ROUND(一级属性!$H$17*$C293/2*$G$288*$P$289,0)</f>
        <v>3～6</v>
      </c>
      <c r="R293" s="120" t="str">
        <f>ROUND(一级属性!$H$17*$C293/2*$F$288*$P$289,0)&amp;"～"&amp;ROUND(一级属性!$H$17*$C293/2*$G$288*$P$289,0)</f>
        <v>3～6</v>
      </c>
      <c r="S293" s="120" t="str">
        <f>ROUND(一级属性!$H$17*$C293/2*$F$288*$P$289,0)&amp;"～"&amp;ROUND(一级属性!$H$17*$C293/2*$G$288*$P$289,0)</f>
        <v>3～6</v>
      </c>
      <c r="T293" s="221" t="str">
        <f>-ROUNDUP(一级属性!$H$17*$C293/2*$F$288*$Q$289,0)&amp;"～"&amp;-ROUND(一级属性!$H$17*$C293/2*$G$288*$Q$289,0)</f>
        <v>-1～-2</v>
      </c>
      <c r="U293" s="221" t="str">
        <f>-ROUNDUP(一级属性!$H$17*$C293/2*$F$288*$Q$289,0)&amp;"～"&amp;-ROUND(一级属性!$H$17*$C293/2*$G$288*$Q$289,0)</f>
        <v>-1～-2</v>
      </c>
      <c r="V293" s="221" t="str">
        <f>-ROUNDUP(一级属性!$H$17*$C293/2*$F$288*$Q$289,0)&amp;"～"&amp;-ROUND(一级属性!$H$17*$C293/2*$G$288*$Q$289,0)</f>
        <v>-1～-2</v>
      </c>
      <c r="W293" s="221" t="str">
        <f>-ROUNDUP(一级属性!$H$17*$C293/2*$F$288*$Q$289,0)&amp;"～"&amp;-ROUND(一级属性!$H$17*$C293/2*$G$288*$Q$289,0)</f>
        <v>-1～-2</v>
      </c>
      <c r="X293" s="221" t="str">
        <f>-ROUNDUP(一级属性!$H$17*$C293/2*$F$288*$Q$289,0)&amp;"～"&amp;-ROUND(一级属性!$H$17*$C293/2*$G$288*$Q$289,0)</f>
        <v>-1～-2</v>
      </c>
    </row>
    <row r="294" spans="1:24" ht="13.5">
      <c r="A294" s="237"/>
      <c r="C294" s="1">
        <v>20</v>
      </c>
      <c r="D294" s="1" t="s">
        <v>290</v>
      </c>
      <c r="E294" s="121" t="str">
        <f>ROUND(一级属性!$H$17*$C294/4*$F$288*$F$289,0)&amp;"～"&amp;ROUND(一级属性!$H$17*$C294/4*$G$288*$F$289,0)</f>
        <v>3～6</v>
      </c>
      <c r="F294" s="121" t="str">
        <f>ROUND(一级属性!$H$17*$C294/4*$F$288*$F$289,0)&amp;"～"&amp;ROUND(一级属性!$H$17*$C294/4*$G$288*$F$289,0)</f>
        <v>3～6</v>
      </c>
      <c r="G294" s="121" t="str">
        <f>ROUND(一级属性!$H$17*$C294/4*$F$288*$F$289,0)&amp;"～"&amp;ROUND(一级属性!$H$17*$C294/4*$G$288*$F$289,0)</f>
        <v>3～6</v>
      </c>
      <c r="H294" s="121" t="str">
        <f>ROUND(一级属性!$H$17*$C294/4*$F$288*$F$289,0)&amp;"～"&amp;ROUND(一级属性!$H$17*$C294/4*$G$288*$F$289,0)</f>
        <v>3～6</v>
      </c>
      <c r="I294" s="121" t="str">
        <f>ROUND(一级属性!$H$17*$C294/4*$F$288*$F$289,0)&amp;"～"&amp;ROUND(一级属性!$H$17*$C294/4*$G$288*$F$289,0)</f>
        <v>3～6</v>
      </c>
      <c r="J294" s="119" t="str">
        <f>ROUND(一级属性!$H$17*$C294/2*$F$288*$K$289,0)&amp;"～"&amp;ROUND(一级属性!$H$17*$C294/2*$G$288*$K$289,0)</f>
        <v>5～9</v>
      </c>
      <c r="K294" s="119" t="str">
        <f>ROUND(一级属性!$H$17*$C294/2*$F$288*$K$289,0)&amp;"～"&amp;ROUND(一级属性!$H$17*$C294/2*$G$288*$K$289,0)</f>
        <v>5～9</v>
      </c>
      <c r="L294" s="119" t="str">
        <f>ROUND(一级属性!$H$17*$C294/2*$F$288*$K$289,0)&amp;"～"&amp;ROUND(一级属性!$H$17*$C294/2*$G$288*$K$289,0)</f>
        <v>5～9</v>
      </c>
      <c r="M294" s="119" t="str">
        <f>ROUND(一级属性!$H$17*$C294/2*$F$288*$K$289,0)&amp;"～"&amp;ROUND(一级属性!$H$17*$C294/2*$G$288*$K$289,0)</f>
        <v>5～9</v>
      </c>
      <c r="N294" s="119" t="str">
        <f>ROUND(一级属性!$H$17*$C294/2*$F$288*$K$289,0)&amp;"～"&amp;ROUND(一级属性!$H$17*$C294/2*$G$288*$K$289,0)</f>
        <v>5～9</v>
      </c>
      <c r="O294" s="120" t="str">
        <f>ROUND(一级属性!$H$17*$C294/2*$F$288*$P$289,0)&amp;"～"&amp;ROUND(一级属性!$H$17*$C294/2*$G$288*$P$289,0)</f>
        <v>6～13</v>
      </c>
      <c r="P294" s="120" t="str">
        <f>ROUND(一级属性!$H$17*$C294/2*$F$288*$P$289,0)&amp;"～"&amp;ROUND(一级属性!$H$17*$C294/2*$G$288*$P$289,0)</f>
        <v>6～13</v>
      </c>
      <c r="Q294" s="120" t="str">
        <f>ROUND(一级属性!$H$17*$C294/2*$F$288*$P$289,0)&amp;"～"&amp;ROUND(一级属性!$H$17*$C294/2*$G$288*$P$289,0)</f>
        <v>6～13</v>
      </c>
      <c r="R294" s="120" t="str">
        <f>ROUND(一级属性!$H$17*$C294/2*$F$288*$P$289,0)&amp;"～"&amp;ROUND(一级属性!$H$17*$C294/2*$G$288*$P$289,0)</f>
        <v>6～13</v>
      </c>
      <c r="S294" s="120" t="str">
        <f>ROUND(一级属性!$H$17*$C294/2*$F$288*$P$289,0)&amp;"～"&amp;ROUND(一级属性!$H$17*$C294/2*$G$288*$P$289,0)</f>
        <v>6～13</v>
      </c>
      <c r="T294" s="221" t="str">
        <f>-ROUNDUP(一级属性!$H$17*$C294/2*$F$288*$Q$289,0)&amp;"～"&amp;-ROUND(一级属性!$H$17*$C294/2*$G$288*$Q$289,0)</f>
        <v>-2～-3</v>
      </c>
      <c r="U294" s="221" t="str">
        <f>-ROUNDUP(一级属性!$H$17*$C294/2*$F$288*$Q$289,0)&amp;"～"&amp;-ROUND(一级属性!$H$17*$C294/2*$G$288*$Q$289,0)</f>
        <v>-2～-3</v>
      </c>
      <c r="V294" s="221" t="str">
        <f>-ROUNDUP(一级属性!$H$17*$C294/2*$F$288*$Q$289,0)&amp;"～"&amp;-ROUND(一级属性!$H$17*$C294/2*$G$288*$Q$289,0)</f>
        <v>-2～-3</v>
      </c>
      <c r="W294" s="221" t="str">
        <f>-ROUNDUP(一级属性!$H$17*$C294/2*$F$288*$Q$289,0)&amp;"～"&amp;-ROUND(一级属性!$H$17*$C294/2*$G$288*$Q$289,0)</f>
        <v>-2～-3</v>
      </c>
      <c r="X294" s="221" t="str">
        <f>-ROUNDUP(一级属性!$H$17*$C294/2*$F$288*$Q$289,0)&amp;"～"&amp;-ROUND(一级属性!$H$17*$C294/2*$G$288*$Q$289,0)</f>
        <v>-2～-3</v>
      </c>
    </row>
    <row r="295" spans="1:24" ht="13.5">
      <c r="A295" s="237"/>
      <c r="C295" s="1">
        <v>30</v>
      </c>
      <c r="D295" s="1" t="s">
        <v>290</v>
      </c>
      <c r="E295" s="121" t="str">
        <f>ROUND(一级属性!$H$17*$C295/4*$F$288*$F$289,0)&amp;"～"&amp;ROUND(一级属性!$H$17*$C295/4*$G$288*$F$289,0)</f>
        <v>5～9</v>
      </c>
      <c r="F295" s="121" t="str">
        <f>ROUND(一级属性!$H$17*$C295/4*$F$288*$F$289,0)&amp;"～"&amp;ROUND(一级属性!$H$17*$C295/4*$G$288*$F$289,0)</f>
        <v>5～9</v>
      </c>
      <c r="G295" s="121" t="str">
        <f>ROUND(一级属性!$H$17*$C295/4*$F$288*$F$289,0)&amp;"～"&amp;ROUND(一级属性!$H$17*$C295/4*$G$288*$F$289,0)</f>
        <v>5～9</v>
      </c>
      <c r="H295" s="121" t="str">
        <f>ROUND(一级属性!$H$17*$C295/4*$F$288*$F$289,0)&amp;"～"&amp;ROUND(一级属性!$H$17*$C295/4*$G$288*$F$289,0)</f>
        <v>5～9</v>
      </c>
      <c r="I295" s="121" t="str">
        <f>ROUND(一级属性!$H$17*$C295/4*$F$288*$F$289,0)&amp;"～"&amp;ROUND(一级属性!$H$17*$C295/4*$G$288*$F$289,0)</f>
        <v>5～9</v>
      </c>
      <c r="J295" s="119" t="str">
        <f>ROUND(一级属性!$H$17*$C295/2*$F$288*$K$289,0)&amp;"～"&amp;ROUND(一级属性!$H$17*$C295/2*$G$288*$K$289,0)</f>
        <v>7～14</v>
      </c>
      <c r="K295" s="119" t="str">
        <f>ROUND(一级属性!$H$17*$C295/2*$F$288*$K$289,0)&amp;"～"&amp;ROUND(一级属性!$H$17*$C295/2*$G$288*$K$289,0)</f>
        <v>7～14</v>
      </c>
      <c r="L295" s="119" t="str">
        <f>ROUND(一级属性!$H$17*$C295/2*$F$288*$K$289,0)&amp;"～"&amp;ROUND(一级属性!$H$17*$C295/2*$G$288*$K$289,0)</f>
        <v>7～14</v>
      </c>
      <c r="M295" s="119" t="str">
        <f>ROUND(一级属性!$H$17*$C295/2*$F$288*$K$289,0)&amp;"～"&amp;ROUND(一级属性!$H$17*$C295/2*$G$288*$K$289,0)</f>
        <v>7～14</v>
      </c>
      <c r="N295" s="119" t="str">
        <f>ROUND(一级属性!$H$17*$C295/2*$F$288*$K$289,0)&amp;"～"&amp;ROUND(一级属性!$H$17*$C295/2*$G$288*$K$289,0)</f>
        <v>7～14</v>
      </c>
      <c r="O295" s="120" t="str">
        <f>ROUND(一级属性!$H$17*$C295/2*$F$288*$P$289,0)&amp;"～"&amp;ROUND(一级属性!$H$17*$C295/2*$G$288*$P$289,0)</f>
        <v>9～19</v>
      </c>
      <c r="P295" s="120" t="str">
        <f>ROUND(一级属性!$H$17*$C295/2*$F$288*$P$289,0)&amp;"～"&amp;ROUND(一级属性!$H$17*$C295/2*$G$288*$P$289,0)</f>
        <v>9～19</v>
      </c>
      <c r="Q295" s="120" t="str">
        <f>ROUND(一级属性!$H$17*$C295/2*$F$288*$P$289,0)&amp;"～"&amp;ROUND(一级属性!$H$17*$C295/2*$G$288*$P$289,0)</f>
        <v>9～19</v>
      </c>
      <c r="R295" s="120" t="str">
        <f>ROUND(一级属性!$H$17*$C295/2*$F$288*$P$289,0)&amp;"～"&amp;ROUND(一级属性!$H$17*$C295/2*$G$288*$P$289,0)</f>
        <v>9～19</v>
      </c>
      <c r="S295" s="120" t="str">
        <f>ROUND(一级属性!$H$17*$C295/2*$F$288*$P$289,0)&amp;"～"&amp;ROUND(一级属性!$H$17*$C295/2*$G$288*$P$289,0)</f>
        <v>9～19</v>
      </c>
      <c r="T295" s="221" t="str">
        <f>-ROUNDUP(一级属性!$H$17*$C295/2*$F$288*$Q$289,0)&amp;"～"&amp;-ROUND(一级属性!$H$17*$C295/2*$G$288*$Q$289,0)</f>
        <v>-3～-5</v>
      </c>
      <c r="U295" s="221" t="str">
        <f>-ROUNDUP(一级属性!$H$17*$C295/2*$F$288*$Q$289,0)&amp;"～"&amp;-ROUND(一级属性!$H$17*$C295/2*$G$288*$Q$289,0)</f>
        <v>-3～-5</v>
      </c>
      <c r="V295" s="221" t="str">
        <f>-ROUNDUP(一级属性!$H$17*$C295/2*$F$288*$Q$289,0)&amp;"～"&amp;-ROUND(一级属性!$H$17*$C295/2*$G$288*$Q$289,0)</f>
        <v>-3～-5</v>
      </c>
      <c r="W295" s="221" t="str">
        <f>-ROUNDUP(一级属性!$H$17*$C295/2*$F$288*$Q$289,0)&amp;"～"&amp;-ROUND(一级属性!$H$17*$C295/2*$G$288*$Q$289,0)</f>
        <v>-3～-5</v>
      </c>
      <c r="X295" s="221" t="str">
        <f>-ROUNDUP(一级属性!$H$17*$C295/2*$F$288*$Q$289,0)&amp;"～"&amp;-ROUND(一级属性!$H$17*$C295/2*$G$288*$Q$289,0)</f>
        <v>-3～-5</v>
      </c>
    </row>
    <row r="296" spans="1:24" ht="13.5">
      <c r="A296" s="237"/>
      <c r="C296" s="1">
        <v>40</v>
      </c>
      <c r="D296" s="1" t="s">
        <v>290</v>
      </c>
      <c r="E296" s="121" t="str">
        <f>ROUND(一级属性!$H$17*$C296/4*$F$288*$F$289,0)&amp;"～"&amp;ROUND(一级属性!$H$17*$C296/4*$G$288*$F$289,0)</f>
        <v>6～13</v>
      </c>
      <c r="F296" s="121" t="str">
        <f>ROUND(一级属性!$H$17*$C296/4*$F$288*$F$289,0)&amp;"～"&amp;ROUND(一级属性!$H$17*$C296/4*$G$288*$F$289,0)</f>
        <v>6～13</v>
      </c>
      <c r="G296" s="121" t="str">
        <f>ROUND(一级属性!$H$17*$C296/4*$F$288*$F$289,0)&amp;"～"&amp;ROUND(一级属性!$H$17*$C296/4*$G$288*$F$289,0)</f>
        <v>6～13</v>
      </c>
      <c r="H296" s="121" t="str">
        <f>ROUND(一级属性!$H$17*$C296/4*$F$288*$F$289,0)&amp;"～"&amp;ROUND(一级属性!$H$17*$C296/4*$G$288*$F$289,0)</f>
        <v>6～13</v>
      </c>
      <c r="I296" s="121" t="str">
        <f>ROUND(一级属性!$H$17*$C296/4*$F$288*$F$289,0)&amp;"～"&amp;ROUND(一级属性!$H$17*$C296/4*$G$288*$F$289,0)</f>
        <v>6～13</v>
      </c>
      <c r="J296" s="119" t="str">
        <f>ROUND(一级属性!$H$17*$C296/2*$F$288*$K$289,0)&amp;"～"&amp;ROUND(一级属性!$H$17*$C296/2*$G$288*$K$289,0)</f>
        <v>9～19</v>
      </c>
      <c r="K296" s="119" t="str">
        <f>ROUND(一级属性!$H$17*$C296/2*$F$288*$K$289,0)&amp;"～"&amp;ROUND(一级属性!$H$17*$C296/2*$G$288*$K$289,0)</f>
        <v>9～19</v>
      </c>
      <c r="L296" s="119" t="str">
        <f>ROUND(一级属性!$H$17*$C296/2*$F$288*$K$289,0)&amp;"～"&amp;ROUND(一级属性!$H$17*$C296/2*$G$288*$K$289,0)</f>
        <v>9～19</v>
      </c>
      <c r="M296" s="119" t="str">
        <f>ROUND(一级属性!$H$17*$C296/2*$F$288*$K$289,0)&amp;"～"&amp;ROUND(一级属性!$H$17*$C296/2*$G$288*$K$289,0)</f>
        <v>9～19</v>
      </c>
      <c r="N296" s="119" t="str">
        <f>ROUND(一级属性!$H$17*$C296/2*$F$288*$K$289,0)&amp;"～"&amp;ROUND(一级属性!$H$17*$C296/2*$G$288*$K$289,0)</f>
        <v>9～19</v>
      </c>
      <c r="O296" s="120" t="str">
        <f>ROUND(一级属性!$H$17*$C296/2*$F$288*$P$289,0)&amp;"～"&amp;ROUND(一级属性!$H$17*$C296/2*$G$288*$P$289,0)</f>
        <v>13～25</v>
      </c>
      <c r="P296" s="120" t="str">
        <f>ROUND(一级属性!$H$17*$C296/2*$F$288*$P$289,0)&amp;"～"&amp;ROUND(一级属性!$H$17*$C296/2*$G$288*$P$289,0)</f>
        <v>13～25</v>
      </c>
      <c r="Q296" s="120" t="str">
        <f>ROUND(一级属性!$H$17*$C296/2*$F$288*$P$289,0)&amp;"～"&amp;ROUND(一级属性!$H$17*$C296/2*$G$288*$P$289,0)</f>
        <v>13～25</v>
      </c>
      <c r="R296" s="120" t="str">
        <f>ROUND(一级属性!$H$17*$C296/2*$F$288*$P$289,0)&amp;"～"&amp;ROUND(一级属性!$H$17*$C296/2*$G$288*$P$289,0)</f>
        <v>13～25</v>
      </c>
      <c r="S296" s="120" t="str">
        <f>ROUND(一级属性!$H$17*$C296/2*$F$288*$P$289,0)&amp;"～"&amp;ROUND(一级属性!$H$17*$C296/2*$G$288*$P$289,0)</f>
        <v>13～25</v>
      </c>
      <c r="T296" s="221" t="str">
        <f>-ROUNDUP(一级属性!$H$17*$C296/2*$F$288*$Q$289,0)&amp;"～"&amp;-ROUND(一级属性!$H$17*$C296/2*$G$288*$Q$289,0)</f>
        <v>-4～-6</v>
      </c>
      <c r="U296" s="221" t="str">
        <f>-ROUNDUP(一级属性!$H$17*$C296/2*$F$288*$Q$289,0)&amp;"～"&amp;-ROUND(一级属性!$H$17*$C296/2*$G$288*$Q$289,0)</f>
        <v>-4～-6</v>
      </c>
      <c r="V296" s="221" t="str">
        <f>-ROUNDUP(一级属性!$H$17*$C296/2*$F$288*$Q$289,0)&amp;"～"&amp;-ROUND(一级属性!$H$17*$C296/2*$G$288*$Q$289,0)</f>
        <v>-4～-6</v>
      </c>
      <c r="W296" s="221" t="str">
        <f>-ROUNDUP(一级属性!$H$17*$C296/2*$F$288*$Q$289,0)&amp;"～"&amp;-ROUND(一级属性!$H$17*$C296/2*$G$288*$Q$289,0)</f>
        <v>-4～-6</v>
      </c>
      <c r="X296" s="221" t="str">
        <f>-ROUNDUP(一级属性!$H$17*$C296/2*$F$288*$Q$289,0)&amp;"～"&amp;-ROUND(一级属性!$H$17*$C296/2*$G$288*$Q$289,0)</f>
        <v>-4～-6</v>
      </c>
    </row>
    <row r="297" spans="1:24" ht="13.5">
      <c r="A297" s="237"/>
      <c r="C297" s="1">
        <v>50</v>
      </c>
      <c r="D297" s="1" t="s">
        <v>290</v>
      </c>
      <c r="E297" s="121" t="str">
        <f>ROUND(一级属性!$H$17*$C297/4*$F$288*$F$289,0)&amp;"～"&amp;ROUND(一级属性!$H$17*$C297/4*$G$288*$F$289,0)</f>
        <v>8～16</v>
      </c>
      <c r="F297" s="121" t="str">
        <f>ROUND(一级属性!$H$17*$C297/4*$F$288*$F$289,0)&amp;"～"&amp;ROUND(一级属性!$H$17*$C297/4*$G$288*$F$289,0)</f>
        <v>8～16</v>
      </c>
      <c r="G297" s="121" t="str">
        <f>ROUND(一级属性!$H$17*$C297/4*$F$288*$F$289,0)&amp;"～"&amp;ROUND(一级属性!$H$17*$C297/4*$G$288*$F$289,0)</f>
        <v>8～16</v>
      </c>
      <c r="H297" s="121" t="str">
        <f>ROUND(一级属性!$H$17*$C297/4*$F$288*$F$289,0)&amp;"～"&amp;ROUND(一级属性!$H$17*$C297/4*$G$288*$F$289,0)</f>
        <v>8～16</v>
      </c>
      <c r="I297" s="121" t="str">
        <f>ROUND(一级属性!$H$17*$C297/4*$F$288*$F$289,0)&amp;"～"&amp;ROUND(一级属性!$H$17*$C297/4*$G$288*$F$289,0)</f>
        <v>8～16</v>
      </c>
      <c r="J297" s="119" t="str">
        <f>ROUND(一级属性!$H$17*$C297/2*$F$288*$K$289,0)&amp;"～"&amp;ROUND(一级属性!$H$17*$C297/2*$G$288*$K$289,0)</f>
        <v>12～23</v>
      </c>
      <c r="K297" s="119" t="str">
        <f>ROUND(一级属性!$H$17*$C297/2*$F$288*$K$289,0)&amp;"～"&amp;ROUND(一级属性!$H$17*$C297/2*$G$288*$K$289,0)</f>
        <v>12～23</v>
      </c>
      <c r="L297" s="119" t="str">
        <f>ROUND(一级属性!$H$17*$C297/2*$F$288*$K$289,0)&amp;"～"&amp;ROUND(一级属性!$H$17*$C297/2*$G$288*$K$289,0)</f>
        <v>12～23</v>
      </c>
      <c r="M297" s="119" t="str">
        <f>ROUND(一级属性!$H$17*$C297/2*$F$288*$K$289,0)&amp;"～"&amp;ROUND(一级属性!$H$17*$C297/2*$G$288*$K$289,0)</f>
        <v>12～23</v>
      </c>
      <c r="N297" s="119" t="str">
        <f>ROUND(一级属性!$H$17*$C297/2*$F$288*$K$289,0)&amp;"～"&amp;ROUND(一级属性!$H$17*$C297/2*$G$288*$K$289,0)</f>
        <v>12～23</v>
      </c>
      <c r="O297" s="120" t="str">
        <f>ROUND(一级属性!$H$17*$C297/2*$F$288*$P$289,0)&amp;"～"&amp;ROUND(一级属性!$H$17*$C297/2*$G$288*$P$289,0)</f>
        <v>16～31</v>
      </c>
      <c r="P297" s="120" t="str">
        <f>ROUND(一级属性!$H$17*$C297/2*$F$288*$P$289,0)&amp;"～"&amp;ROUND(一级属性!$H$17*$C297/2*$G$288*$P$289,0)</f>
        <v>16～31</v>
      </c>
      <c r="Q297" s="120" t="str">
        <f>ROUND(一级属性!$H$17*$C297/2*$F$288*$P$289,0)&amp;"～"&amp;ROUND(一级属性!$H$17*$C297/2*$G$288*$P$289,0)</f>
        <v>16～31</v>
      </c>
      <c r="R297" s="120" t="str">
        <f>ROUND(一级属性!$H$17*$C297/2*$F$288*$P$289,0)&amp;"～"&amp;ROUND(一级属性!$H$17*$C297/2*$G$288*$P$289,0)</f>
        <v>16～31</v>
      </c>
      <c r="S297" s="120" t="str">
        <f>ROUND(一级属性!$H$17*$C297/2*$F$288*$P$289,0)&amp;"～"&amp;ROUND(一级属性!$H$17*$C297/2*$G$288*$P$289,0)</f>
        <v>16～31</v>
      </c>
      <c r="T297" s="221" t="str">
        <f>-ROUNDUP(一级属性!$H$17*$C297/2*$F$288*$Q$289,0)&amp;"～"&amp;-ROUND(一级属性!$H$17*$C297/2*$G$288*$Q$289,0)</f>
        <v>-4～-8</v>
      </c>
      <c r="U297" s="221" t="str">
        <f>-ROUNDUP(一级属性!$H$17*$C297/2*$F$288*$Q$289,0)&amp;"～"&amp;-ROUND(一级属性!$H$17*$C297/2*$G$288*$Q$289,0)</f>
        <v>-4～-8</v>
      </c>
      <c r="V297" s="221" t="str">
        <f>-ROUNDUP(一级属性!$H$17*$C297/2*$F$288*$Q$289,0)&amp;"～"&amp;-ROUND(一级属性!$H$17*$C297/2*$G$288*$Q$289,0)</f>
        <v>-4～-8</v>
      </c>
      <c r="W297" s="221" t="str">
        <f>-ROUNDUP(一级属性!$H$17*$C297/2*$F$288*$Q$289,0)&amp;"～"&amp;-ROUND(一级属性!$H$17*$C297/2*$G$288*$Q$289,0)</f>
        <v>-4～-8</v>
      </c>
      <c r="X297" s="221" t="str">
        <f>-ROUNDUP(一级属性!$H$17*$C297/2*$F$288*$Q$289,0)&amp;"～"&amp;-ROUND(一级属性!$H$17*$C297/2*$G$288*$Q$289,0)</f>
        <v>-4～-8</v>
      </c>
    </row>
    <row r="298" spans="1:24" ht="13.5">
      <c r="A298" s="237"/>
      <c r="C298" s="1">
        <v>60</v>
      </c>
      <c r="D298" s="1" t="s">
        <v>290</v>
      </c>
      <c r="E298" s="121" t="str">
        <f>ROUND(一级属性!$H$17*$C298/4*$F$288*$F$289,0)&amp;"～"&amp;ROUND(一级属性!$H$17*$C298/4*$G$288*$F$289,0)</f>
        <v>9～19</v>
      </c>
      <c r="F298" s="121" t="str">
        <f>ROUND(一级属性!$H$17*$C298/4*$F$288*$F$289,0)&amp;"～"&amp;ROUND(一级属性!$H$17*$C298/4*$G$288*$F$289,0)</f>
        <v>9～19</v>
      </c>
      <c r="G298" s="121" t="str">
        <f>ROUND(一级属性!$H$17*$C298/4*$F$288*$F$289,0)&amp;"～"&amp;ROUND(一级属性!$H$17*$C298/4*$G$288*$F$289,0)</f>
        <v>9～19</v>
      </c>
      <c r="H298" s="121" t="str">
        <f>ROUND(一级属性!$H$17*$C298/4*$F$288*$F$289,0)&amp;"～"&amp;ROUND(一级属性!$H$17*$C298/4*$G$288*$F$289,0)</f>
        <v>9～19</v>
      </c>
      <c r="I298" s="121" t="str">
        <f>ROUND(一级属性!$H$17*$C298/4*$F$288*$F$289,0)&amp;"～"&amp;ROUND(一级属性!$H$17*$C298/4*$G$288*$F$289,0)</f>
        <v>9～19</v>
      </c>
      <c r="J298" s="119" t="str">
        <f>ROUND(一级属性!$H$17*$C298/2*$F$288*$K$289,0)&amp;"～"&amp;ROUND(一级属性!$H$17*$C298/2*$G$288*$K$289,0)</f>
        <v>14～28</v>
      </c>
      <c r="K298" s="119" t="str">
        <f>ROUND(一级属性!$H$17*$C298/2*$F$288*$K$289,0)&amp;"～"&amp;ROUND(一级属性!$H$17*$C298/2*$G$288*$K$289,0)</f>
        <v>14～28</v>
      </c>
      <c r="L298" s="119" t="str">
        <f>ROUND(一级属性!$H$17*$C298/2*$F$288*$K$289,0)&amp;"～"&amp;ROUND(一级属性!$H$17*$C298/2*$G$288*$K$289,0)</f>
        <v>14～28</v>
      </c>
      <c r="M298" s="119" t="str">
        <f>ROUND(一级属性!$H$17*$C298/2*$F$288*$K$289,0)&amp;"～"&amp;ROUND(一级属性!$H$17*$C298/2*$G$288*$K$289,0)</f>
        <v>14～28</v>
      </c>
      <c r="N298" s="119" t="str">
        <f>ROUND(一级属性!$H$17*$C298/2*$F$288*$K$289,0)&amp;"～"&amp;ROUND(一级属性!$H$17*$C298/2*$G$288*$K$289,0)</f>
        <v>14～28</v>
      </c>
      <c r="O298" s="120" t="str">
        <f>ROUND(一级属性!$H$17*$C298/2*$F$288*$P$289,0)&amp;"～"&amp;ROUND(一级属性!$H$17*$C298/2*$G$288*$P$289,0)</f>
        <v>19～38</v>
      </c>
      <c r="P298" s="120" t="str">
        <f>ROUND(一级属性!$H$17*$C298/2*$F$288*$P$289,0)&amp;"～"&amp;ROUND(一级属性!$H$17*$C298/2*$G$288*$P$289,0)</f>
        <v>19～38</v>
      </c>
      <c r="Q298" s="120" t="str">
        <f>ROUND(一级属性!$H$17*$C298/2*$F$288*$P$289,0)&amp;"～"&amp;ROUND(一级属性!$H$17*$C298/2*$G$288*$P$289,0)</f>
        <v>19～38</v>
      </c>
      <c r="R298" s="120" t="str">
        <f>ROUND(一级属性!$H$17*$C298/2*$F$288*$P$289,0)&amp;"～"&amp;ROUND(一级属性!$H$17*$C298/2*$G$288*$P$289,0)</f>
        <v>19～38</v>
      </c>
      <c r="S298" s="120" t="str">
        <f>ROUND(一级属性!$H$17*$C298/2*$F$288*$P$289,0)&amp;"～"&amp;ROUND(一级属性!$H$17*$C298/2*$G$288*$P$289,0)</f>
        <v>19～38</v>
      </c>
      <c r="T298" s="221" t="str">
        <f>-ROUNDUP(一级属性!$H$17*$C298/2*$F$288*$Q$289,0)&amp;"～"&amp;-ROUND(一级属性!$H$17*$C298/2*$G$288*$Q$289,0)</f>
        <v>-5～-9</v>
      </c>
      <c r="U298" s="221" t="str">
        <f>-ROUNDUP(一级属性!$H$17*$C298/2*$F$288*$Q$289,0)&amp;"～"&amp;-ROUND(一级属性!$H$17*$C298/2*$G$288*$Q$289,0)</f>
        <v>-5～-9</v>
      </c>
      <c r="V298" s="221" t="str">
        <f>-ROUNDUP(一级属性!$H$17*$C298/2*$F$288*$Q$289,0)&amp;"～"&amp;-ROUND(一级属性!$H$17*$C298/2*$G$288*$Q$289,0)</f>
        <v>-5～-9</v>
      </c>
      <c r="W298" s="221" t="str">
        <f>-ROUNDUP(一级属性!$H$17*$C298/2*$F$288*$Q$289,0)&amp;"～"&amp;-ROUND(一级属性!$H$17*$C298/2*$G$288*$Q$289,0)</f>
        <v>-5～-9</v>
      </c>
      <c r="X298" s="221" t="str">
        <f>-ROUNDUP(一级属性!$H$17*$C298/2*$F$288*$Q$289,0)&amp;"～"&amp;-ROUND(一级属性!$H$17*$C298/2*$G$288*$Q$289,0)</f>
        <v>-5～-9</v>
      </c>
    </row>
    <row r="299" spans="1:24" ht="13.5">
      <c r="A299" s="237"/>
      <c r="C299" s="1">
        <v>70</v>
      </c>
      <c r="D299" s="1" t="s">
        <v>290</v>
      </c>
      <c r="E299" s="121" t="str">
        <f>ROUND(一级属性!$H$17*$C299/4*$F$288*$F$289,0)&amp;"～"&amp;ROUND(一级属性!$H$17*$C299/4*$G$288*$F$289,0)</f>
        <v>11～22</v>
      </c>
      <c r="F299" s="121" t="str">
        <f>ROUND(一级属性!$H$17*$C299/4*$F$288*$F$289,0)&amp;"～"&amp;ROUND(一级属性!$H$17*$C299/4*$G$288*$F$289,0)</f>
        <v>11～22</v>
      </c>
      <c r="G299" s="121" t="str">
        <f>ROUND(一级属性!$H$17*$C299/4*$F$288*$F$289,0)&amp;"～"&amp;ROUND(一级属性!$H$17*$C299/4*$G$288*$F$289,0)</f>
        <v>11～22</v>
      </c>
      <c r="H299" s="121" t="str">
        <f>ROUND(一级属性!$H$17*$C299/4*$F$288*$F$289,0)&amp;"～"&amp;ROUND(一级属性!$H$17*$C299/4*$G$288*$F$289,0)</f>
        <v>11～22</v>
      </c>
      <c r="I299" s="121" t="str">
        <f>ROUND(一级属性!$H$17*$C299/4*$F$288*$F$289,0)&amp;"～"&amp;ROUND(一级属性!$H$17*$C299/4*$G$288*$F$289,0)</f>
        <v>11～22</v>
      </c>
      <c r="J299" s="119" t="str">
        <f>ROUND(一级属性!$H$17*$C299/2*$F$288*$K$289,0)&amp;"～"&amp;ROUND(一级属性!$H$17*$C299/2*$G$288*$K$289,0)</f>
        <v>16～33</v>
      </c>
      <c r="K299" s="119" t="str">
        <f>ROUND(一级属性!$H$17*$C299/2*$F$288*$K$289,0)&amp;"～"&amp;ROUND(一级属性!$H$17*$C299/2*$G$288*$K$289,0)</f>
        <v>16～33</v>
      </c>
      <c r="L299" s="119" t="str">
        <f>ROUND(一级属性!$H$17*$C299/2*$F$288*$K$289,0)&amp;"～"&amp;ROUND(一级属性!$H$17*$C299/2*$G$288*$K$289,0)</f>
        <v>16～33</v>
      </c>
      <c r="M299" s="119" t="str">
        <f>ROUND(一级属性!$H$17*$C299/2*$F$288*$K$289,0)&amp;"～"&amp;ROUND(一级属性!$H$17*$C299/2*$G$288*$K$289,0)</f>
        <v>16～33</v>
      </c>
      <c r="N299" s="119" t="str">
        <f>ROUND(一级属性!$H$17*$C299/2*$F$288*$K$289,0)&amp;"～"&amp;ROUND(一级属性!$H$17*$C299/2*$G$288*$K$289,0)</f>
        <v>16～33</v>
      </c>
      <c r="O299" s="120" t="str">
        <f>ROUND(一级属性!$H$17*$C299/2*$F$288*$P$289,0)&amp;"～"&amp;ROUND(一级属性!$H$17*$C299/2*$G$288*$P$289,0)</f>
        <v>22～44</v>
      </c>
      <c r="P299" s="120" t="str">
        <f>ROUND(一级属性!$H$17*$C299/2*$F$288*$P$289,0)&amp;"～"&amp;ROUND(一级属性!$H$17*$C299/2*$G$288*$P$289,0)</f>
        <v>22～44</v>
      </c>
      <c r="Q299" s="120" t="str">
        <f>ROUND(一级属性!$H$17*$C299/2*$F$288*$P$289,0)&amp;"～"&amp;ROUND(一级属性!$H$17*$C299/2*$G$288*$P$289,0)</f>
        <v>22～44</v>
      </c>
      <c r="R299" s="120" t="str">
        <f>ROUND(一级属性!$H$17*$C299/2*$F$288*$P$289,0)&amp;"～"&amp;ROUND(一级属性!$H$17*$C299/2*$G$288*$P$289,0)</f>
        <v>22～44</v>
      </c>
      <c r="S299" s="120" t="str">
        <f>ROUND(一级属性!$H$17*$C299/2*$F$288*$P$289,0)&amp;"～"&amp;ROUND(一级属性!$H$17*$C299/2*$G$288*$P$289,0)</f>
        <v>22～44</v>
      </c>
      <c r="T299" s="221" t="str">
        <f>-ROUNDUP(一级属性!$H$17*$C299/2*$F$288*$Q$289,0)&amp;"～"&amp;-ROUND(一级属性!$H$17*$C299/2*$G$288*$Q$289,0)</f>
        <v>-6～-11</v>
      </c>
      <c r="U299" s="221" t="str">
        <f>-ROUNDUP(一级属性!$H$17*$C299/2*$F$288*$Q$289,0)&amp;"～"&amp;-ROUND(一级属性!$H$17*$C299/2*$G$288*$Q$289,0)</f>
        <v>-6～-11</v>
      </c>
      <c r="V299" s="221" t="str">
        <f>-ROUNDUP(一级属性!$H$17*$C299/2*$F$288*$Q$289,0)&amp;"～"&amp;-ROUND(一级属性!$H$17*$C299/2*$G$288*$Q$289,0)</f>
        <v>-6～-11</v>
      </c>
      <c r="W299" s="221" t="str">
        <f>-ROUNDUP(一级属性!$H$17*$C299/2*$F$288*$Q$289,0)&amp;"～"&amp;-ROUND(一级属性!$H$17*$C299/2*$G$288*$Q$289,0)</f>
        <v>-6～-11</v>
      </c>
      <c r="X299" s="221" t="str">
        <f>-ROUNDUP(一级属性!$H$17*$C299/2*$F$288*$Q$289,0)&amp;"～"&amp;-ROUND(一级属性!$H$17*$C299/2*$G$288*$Q$289,0)</f>
        <v>-6～-11</v>
      </c>
    </row>
    <row r="300" spans="1:24" ht="13.5">
      <c r="A300" s="237"/>
      <c r="C300" s="1">
        <v>80</v>
      </c>
      <c r="D300" s="1" t="s">
        <v>290</v>
      </c>
      <c r="E300" s="121" t="str">
        <f>ROUND(一级属性!$H$17*$C300/4*$F$288*$F$289,0)&amp;"～"&amp;ROUND(一级属性!$H$17*$C300/4*$G$288*$F$289,0)</f>
        <v>13～25</v>
      </c>
      <c r="F300" s="121" t="str">
        <f>ROUND(一级属性!$H$17*$C300/4*$F$288*$F$289,0)&amp;"～"&amp;ROUND(一级属性!$H$17*$C300/4*$G$288*$F$289,0)</f>
        <v>13～25</v>
      </c>
      <c r="G300" s="121" t="str">
        <f>ROUND(一级属性!$H$17*$C300/4*$F$288*$F$289,0)&amp;"～"&amp;ROUND(一级属性!$H$17*$C300/4*$G$288*$F$289,0)</f>
        <v>13～25</v>
      </c>
      <c r="H300" s="121" t="str">
        <f>ROUND(一级属性!$H$17*$C300/4*$F$288*$F$289,0)&amp;"～"&amp;ROUND(一级属性!$H$17*$C300/4*$G$288*$F$289,0)</f>
        <v>13～25</v>
      </c>
      <c r="I300" s="121" t="str">
        <f>ROUND(一级属性!$H$17*$C300/4*$F$288*$F$289,0)&amp;"～"&amp;ROUND(一级属性!$H$17*$C300/4*$G$288*$F$289,0)</f>
        <v>13～25</v>
      </c>
      <c r="J300" s="119" t="str">
        <f>ROUND(一级属性!$H$17*$C300/2*$F$288*$K$289,0)&amp;"～"&amp;ROUND(一级属性!$H$17*$C300/2*$G$288*$K$289,0)</f>
        <v>19～38</v>
      </c>
      <c r="K300" s="119" t="str">
        <f>ROUND(一级属性!$H$17*$C300/2*$F$288*$K$289,0)&amp;"～"&amp;ROUND(一级属性!$H$17*$C300/2*$G$288*$K$289,0)</f>
        <v>19～38</v>
      </c>
      <c r="L300" s="119" t="str">
        <f>ROUND(一级属性!$H$17*$C300/2*$F$288*$K$289,0)&amp;"～"&amp;ROUND(一级属性!$H$17*$C300/2*$G$288*$K$289,0)</f>
        <v>19～38</v>
      </c>
      <c r="M300" s="119" t="str">
        <f>ROUND(一级属性!$H$17*$C300/2*$F$288*$K$289,0)&amp;"～"&amp;ROUND(一级属性!$H$17*$C300/2*$G$288*$K$289,0)</f>
        <v>19～38</v>
      </c>
      <c r="N300" s="119" t="str">
        <f>ROUND(一级属性!$H$17*$C300/2*$F$288*$K$289,0)&amp;"～"&amp;ROUND(一级属性!$H$17*$C300/2*$G$288*$K$289,0)</f>
        <v>19～38</v>
      </c>
      <c r="O300" s="120" t="str">
        <f>ROUND(一级属性!$H$17*$C300/2*$F$288*$P$289,0)&amp;"～"&amp;ROUND(一级属性!$H$17*$C300/2*$G$288*$P$289,0)</f>
        <v>25～50</v>
      </c>
      <c r="P300" s="120" t="str">
        <f>ROUND(一级属性!$H$17*$C300/2*$F$288*$P$289,0)&amp;"～"&amp;ROUND(一级属性!$H$17*$C300/2*$G$288*$P$289,0)</f>
        <v>25～50</v>
      </c>
      <c r="Q300" s="120" t="str">
        <f>ROUND(一级属性!$H$17*$C300/2*$F$288*$P$289,0)&amp;"～"&amp;ROUND(一级属性!$H$17*$C300/2*$G$288*$P$289,0)</f>
        <v>25～50</v>
      </c>
      <c r="R300" s="120" t="str">
        <f>ROUND(一级属性!$H$17*$C300/2*$F$288*$P$289,0)&amp;"～"&amp;ROUND(一级属性!$H$17*$C300/2*$G$288*$P$289,0)</f>
        <v>25～50</v>
      </c>
      <c r="S300" s="120" t="str">
        <f>ROUND(一级属性!$H$17*$C300/2*$F$288*$P$289,0)&amp;"～"&amp;ROUND(一级属性!$H$17*$C300/2*$G$288*$P$289,0)</f>
        <v>25～50</v>
      </c>
      <c r="T300" s="221" t="str">
        <f>-ROUNDUP(一级属性!$H$17*$C300/2*$F$288*$Q$289,0)&amp;"～"&amp;-ROUND(一级属性!$H$17*$C300/2*$G$288*$Q$289,0)</f>
        <v>-7～-13</v>
      </c>
      <c r="U300" s="221" t="str">
        <f>-ROUNDUP(一级属性!$H$17*$C300/2*$F$288*$Q$289,0)&amp;"～"&amp;-ROUND(一级属性!$H$17*$C300/2*$G$288*$Q$289,0)</f>
        <v>-7～-13</v>
      </c>
      <c r="V300" s="221" t="str">
        <f>-ROUNDUP(一级属性!$H$17*$C300/2*$F$288*$Q$289,0)&amp;"～"&amp;-ROUND(一级属性!$H$17*$C300/2*$G$288*$Q$289,0)</f>
        <v>-7～-13</v>
      </c>
      <c r="W300" s="221" t="str">
        <f>-ROUNDUP(一级属性!$H$17*$C300/2*$F$288*$Q$289,0)&amp;"～"&amp;-ROUND(一级属性!$H$17*$C300/2*$G$288*$Q$289,0)</f>
        <v>-7～-13</v>
      </c>
      <c r="X300" s="221" t="str">
        <f>-ROUNDUP(一级属性!$H$17*$C300/2*$F$288*$Q$289,0)&amp;"～"&amp;-ROUND(一级属性!$H$17*$C300/2*$G$288*$Q$289,0)</f>
        <v>-7～-13</v>
      </c>
    </row>
    <row r="301" spans="1:24" ht="13.5">
      <c r="A301" s="237"/>
      <c r="C301" s="1">
        <v>90</v>
      </c>
      <c r="D301" s="1" t="s">
        <v>290</v>
      </c>
      <c r="E301" s="121" t="str">
        <f>ROUND(一级属性!$H$17*$C301/4*$F$288*$F$289,0)&amp;"～"&amp;ROUND(一级属性!$H$17*$C301/4*$G$288*$F$289,0)</f>
        <v>14～28</v>
      </c>
      <c r="F301" s="121" t="str">
        <f>ROUND(一级属性!$H$17*$C301/4*$F$288*$F$289,0)&amp;"～"&amp;ROUND(一级属性!$H$17*$C301/4*$G$288*$F$289,0)</f>
        <v>14～28</v>
      </c>
      <c r="G301" s="121" t="str">
        <f>ROUND(一级属性!$H$17*$C301/4*$F$288*$F$289,0)&amp;"～"&amp;ROUND(一级属性!$H$17*$C301/4*$G$288*$F$289,0)</f>
        <v>14～28</v>
      </c>
      <c r="H301" s="121" t="str">
        <f>ROUND(一级属性!$H$17*$C301/4*$F$288*$F$289,0)&amp;"～"&amp;ROUND(一级属性!$H$17*$C301/4*$G$288*$F$289,0)</f>
        <v>14～28</v>
      </c>
      <c r="I301" s="121" t="str">
        <f>ROUND(一级属性!$H$17*$C301/4*$F$288*$F$289,0)&amp;"～"&amp;ROUND(一级属性!$H$17*$C301/4*$G$288*$F$289,0)</f>
        <v>14～28</v>
      </c>
      <c r="J301" s="119" t="str">
        <f>ROUND(一级属性!$H$17*$C301/2*$F$288*$K$289,0)&amp;"～"&amp;ROUND(一级属性!$H$17*$C301/2*$G$288*$K$289,0)</f>
        <v>21～42</v>
      </c>
      <c r="K301" s="119" t="str">
        <f>ROUND(一级属性!$H$17*$C301/2*$F$288*$K$289,0)&amp;"～"&amp;ROUND(一级属性!$H$17*$C301/2*$G$288*$K$289,0)</f>
        <v>21～42</v>
      </c>
      <c r="L301" s="119" t="str">
        <f>ROUND(一级属性!$H$17*$C301/2*$F$288*$K$289,0)&amp;"～"&amp;ROUND(一级属性!$H$17*$C301/2*$G$288*$K$289,0)</f>
        <v>21～42</v>
      </c>
      <c r="M301" s="119" t="str">
        <f>ROUND(一级属性!$H$17*$C301/2*$F$288*$K$289,0)&amp;"～"&amp;ROUND(一级属性!$H$17*$C301/2*$G$288*$K$289,0)</f>
        <v>21～42</v>
      </c>
      <c r="N301" s="119" t="str">
        <f>ROUND(一级属性!$H$17*$C301/2*$F$288*$K$289,0)&amp;"～"&amp;ROUND(一级属性!$H$17*$C301/2*$G$288*$K$289,0)</f>
        <v>21～42</v>
      </c>
      <c r="O301" s="120" t="str">
        <f>ROUND(一级属性!$H$17*$C301/2*$F$288*$P$289,0)&amp;"～"&amp;ROUND(一级属性!$H$17*$C301/2*$G$288*$P$289,0)</f>
        <v>28～56</v>
      </c>
      <c r="P301" s="120" t="str">
        <f>ROUND(一级属性!$H$17*$C301/2*$F$288*$P$289,0)&amp;"～"&amp;ROUND(一级属性!$H$17*$C301/2*$G$288*$P$289,0)</f>
        <v>28～56</v>
      </c>
      <c r="Q301" s="120" t="str">
        <f>ROUND(一级属性!$H$17*$C301/2*$F$288*$P$289,0)&amp;"～"&amp;ROUND(一级属性!$H$17*$C301/2*$G$288*$P$289,0)</f>
        <v>28～56</v>
      </c>
      <c r="R301" s="120" t="str">
        <f>ROUND(一级属性!$H$17*$C301/2*$F$288*$P$289,0)&amp;"～"&amp;ROUND(一级属性!$H$17*$C301/2*$G$288*$P$289,0)</f>
        <v>28～56</v>
      </c>
      <c r="S301" s="120" t="str">
        <f>ROUND(一级属性!$H$17*$C301/2*$F$288*$P$289,0)&amp;"～"&amp;ROUND(一级属性!$H$17*$C301/2*$G$288*$P$289,0)</f>
        <v>28～56</v>
      </c>
      <c r="T301" s="221" t="str">
        <f>-ROUNDUP(一级属性!$H$17*$C301/2*$F$288*$Q$289,0)&amp;"～"&amp;-ROUND(一级属性!$H$17*$C301/2*$G$288*$Q$289,0)</f>
        <v>-8～-14</v>
      </c>
      <c r="U301" s="221" t="str">
        <f>-ROUNDUP(一级属性!$H$17*$C301/2*$F$288*$Q$289,0)&amp;"～"&amp;-ROUND(一级属性!$H$17*$C301/2*$G$288*$Q$289,0)</f>
        <v>-8～-14</v>
      </c>
      <c r="V301" s="221" t="str">
        <f>-ROUNDUP(一级属性!$H$17*$C301/2*$F$288*$Q$289,0)&amp;"～"&amp;-ROUND(一级属性!$H$17*$C301/2*$G$288*$Q$289,0)</f>
        <v>-8～-14</v>
      </c>
      <c r="W301" s="221" t="str">
        <f>-ROUNDUP(一级属性!$H$17*$C301/2*$F$288*$Q$289,0)&amp;"～"&amp;-ROUND(一级属性!$H$17*$C301/2*$G$288*$Q$289,0)</f>
        <v>-8～-14</v>
      </c>
      <c r="X301" s="221" t="str">
        <f>-ROUNDUP(一级属性!$H$17*$C301/2*$F$288*$Q$289,0)&amp;"～"&amp;-ROUND(一级属性!$H$17*$C301/2*$G$288*$Q$289,0)</f>
        <v>-8～-14</v>
      </c>
    </row>
    <row r="302" spans="1:24" ht="13.5">
      <c r="A302" s="237"/>
      <c r="C302" s="1">
        <v>100</v>
      </c>
      <c r="D302" s="1" t="s">
        <v>290</v>
      </c>
      <c r="E302" s="121" t="str">
        <f>ROUND(一级属性!$H$17*$C302/4*$F$288*$F$289,0)&amp;"～"&amp;ROUND(一级属性!$H$17*$C302/4*$G$288*$F$289,0)</f>
        <v>16～31</v>
      </c>
      <c r="F302" s="121" t="str">
        <f>ROUND(一级属性!$H$17*$C302/4*$F$288*$F$289,0)&amp;"～"&amp;ROUND(一级属性!$H$17*$C302/4*$G$288*$F$289,0)</f>
        <v>16～31</v>
      </c>
      <c r="G302" s="121" t="str">
        <f>ROUND(一级属性!$H$17*$C302/4*$F$288*$F$289,0)&amp;"～"&amp;ROUND(一级属性!$H$17*$C302/4*$G$288*$F$289,0)</f>
        <v>16～31</v>
      </c>
      <c r="H302" s="121" t="str">
        <f>ROUND(一级属性!$H$17*$C302/4*$F$288*$F$289,0)&amp;"～"&amp;ROUND(一级属性!$H$17*$C302/4*$G$288*$F$289,0)</f>
        <v>16～31</v>
      </c>
      <c r="I302" s="121" t="str">
        <f>ROUND(一级属性!$H$17*$C302/4*$F$288*$F$289,0)&amp;"～"&amp;ROUND(一级属性!$H$17*$C302/4*$G$288*$F$289,0)</f>
        <v>16～31</v>
      </c>
      <c r="J302" s="119" t="str">
        <f>ROUND(一级属性!$H$17*$C302/2*$F$288*$K$289,0)&amp;"～"&amp;ROUND(一级属性!$H$17*$C302/2*$G$288*$K$289,0)</f>
        <v>23～47</v>
      </c>
      <c r="K302" s="119" t="str">
        <f>ROUND(一级属性!$H$17*$C302/2*$F$288*$K$289,0)&amp;"～"&amp;ROUND(一级属性!$H$17*$C302/2*$G$288*$K$289,0)</f>
        <v>23～47</v>
      </c>
      <c r="L302" s="119" t="str">
        <f>ROUND(一级属性!$H$17*$C302/2*$F$288*$K$289,0)&amp;"～"&amp;ROUND(一级属性!$H$17*$C302/2*$G$288*$K$289,0)</f>
        <v>23～47</v>
      </c>
      <c r="M302" s="119" t="str">
        <f>ROUND(一级属性!$H$17*$C302/2*$F$288*$K$289,0)&amp;"～"&amp;ROUND(一级属性!$H$17*$C302/2*$G$288*$K$289,0)</f>
        <v>23～47</v>
      </c>
      <c r="N302" s="119" t="str">
        <f>ROUND(一级属性!$H$17*$C302/2*$F$288*$K$289,0)&amp;"～"&amp;ROUND(一级属性!$H$17*$C302/2*$G$288*$K$289,0)</f>
        <v>23～47</v>
      </c>
      <c r="O302" s="120" t="str">
        <f>ROUND(一级属性!$H$17*$C302/2*$F$288*$P$289,0)&amp;"～"&amp;ROUND(一级属性!$H$17*$C302/2*$G$288*$P$289,0)</f>
        <v>31～63</v>
      </c>
      <c r="P302" s="120" t="str">
        <f>ROUND(一级属性!$H$17*$C302/2*$F$288*$P$289,0)&amp;"～"&amp;ROUND(一级属性!$H$17*$C302/2*$G$288*$P$289,0)</f>
        <v>31～63</v>
      </c>
      <c r="Q302" s="120" t="str">
        <f>ROUND(一级属性!$H$17*$C302/2*$F$288*$P$289,0)&amp;"～"&amp;ROUND(一级属性!$H$17*$C302/2*$G$288*$P$289,0)</f>
        <v>31～63</v>
      </c>
      <c r="R302" s="120" t="str">
        <f>ROUND(一级属性!$H$17*$C302/2*$F$288*$P$289,0)&amp;"～"&amp;ROUND(一级属性!$H$17*$C302/2*$G$288*$P$289,0)</f>
        <v>31～63</v>
      </c>
      <c r="S302" s="120" t="str">
        <f>ROUND(一级属性!$H$17*$C302/2*$F$288*$P$289,0)&amp;"～"&amp;ROUND(一级属性!$H$17*$C302/2*$G$288*$P$289,0)</f>
        <v>31～63</v>
      </c>
      <c r="T302" s="221" t="str">
        <f>-ROUNDUP(一级属性!$H$17*$C302/2*$F$288*$Q$289,0)&amp;"～"&amp;-ROUND(一级属性!$H$17*$C302/2*$G$288*$Q$289,0)</f>
        <v>-8～-16</v>
      </c>
      <c r="U302" s="221" t="str">
        <f>-ROUNDUP(一级属性!$H$17*$C302/2*$F$288*$Q$289,0)&amp;"～"&amp;-ROUND(一级属性!$H$17*$C302/2*$G$288*$Q$289,0)</f>
        <v>-8～-16</v>
      </c>
      <c r="V302" s="221" t="str">
        <f>-ROUNDUP(一级属性!$H$17*$C302/2*$F$288*$Q$289,0)&amp;"～"&amp;-ROUND(一级属性!$H$17*$C302/2*$G$288*$Q$289,0)</f>
        <v>-8～-16</v>
      </c>
      <c r="W302" s="221" t="str">
        <f>-ROUNDUP(一级属性!$H$17*$C302/2*$F$288*$Q$289,0)&amp;"～"&amp;-ROUND(一级属性!$H$17*$C302/2*$G$288*$Q$289,0)</f>
        <v>-8～-16</v>
      </c>
      <c r="X302" s="221" t="str">
        <f>-ROUNDUP(一级属性!$H$17*$C302/2*$F$288*$Q$289,0)&amp;"～"&amp;-ROUND(一级属性!$H$17*$C302/2*$G$288*$Q$289,0)</f>
        <v>-8～-16</v>
      </c>
    </row>
    <row r="303" spans="1:24" ht="13.5">
      <c r="A303" s="237"/>
      <c r="C303" s="1">
        <v>110</v>
      </c>
      <c r="D303" s="1" t="s">
        <v>290</v>
      </c>
      <c r="E303" s="121" t="str">
        <f>ROUND(一级属性!$H$17*$C303/4*$F$288*$F$289,0)&amp;"～"&amp;ROUND(一级属性!$H$17*$C303/4*$G$288*$F$289,0)</f>
        <v>17～34</v>
      </c>
      <c r="F303" s="121" t="str">
        <f>ROUND(一级属性!$H$17*$C303/4*$F$288*$F$289,0)&amp;"～"&amp;ROUND(一级属性!$H$17*$C303/4*$G$288*$F$289,0)</f>
        <v>17～34</v>
      </c>
      <c r="G303" s="121" t="str">
        <f>ROUND(一级属性!$H$17*$C303/4*$F$288*$F$289,0)&amp;"～"&amp;ROUND(一级属性!$H$17*$C303/4*$G$288*$F$289,0)</f>
        <v>17～34</v>
      </c>
      <c r="H303" s="121" t="str">
        <f>ROUND(一级属性!$H$17*$C303/4*$F$288*$F$289,0)&amp;"～"&amp;ROUND(一级属性!$H$17*$C303/4*$G$288*$F$289,0)</f>
        <v>17～34</v>
      </c>
      <c r="I303" s="121" t="str">
        <f>ROUND(一级属性!$H$17*$C303/4*$F$288*$F$289,0)&amp;"～"&amp;ROUND(一级属性!$H$17*$C303/4*$G$288*$F$289,0)</f>
        <v>17～34</v>
      </c>
      <c r="J303" s="119" t="str">
        <f>ROUND(一级属性!$H$17*$C303/2*$F$288*$K$289,0)&amp;"～"&amp;ROUND(一级属性!$H$17*$C303/2*$G$288*$K$289,0)</f>
        <v>26～52</v>
      </c>
      <c r="K303" s="119" t="str">
        <f>ROUND(一级属性!$H$17*$C303/2*$F$288*$K$289,0)&amp;"～"&amp;ROUND(一级属性!$H$17*$C303/2*$G$288*$K$289,0)</f>
        <v>26～52</v>
      </c>
      <c r="L303" s="119" t="str">
        <f>ROUND(一级属性!$H$17*$C303/2*$F$288*$K$289,0)&amp;"～"&amp;ROUND(一级属性!$H$17*$C303/2*$G$288*$K$289,0)</f>
        <v>26～52</v>
      </c>
      <c r="M303" s="119" t="str">
        <f>ROUND(一级属性!$H$17*$C303/2*$F$288*$K$289,0)&amp;"～"&amp;ROUND(一级属性!$H$17*$C303/2*$G$288*$K$289,0)</f>
        <v>26～52</v>
      </c>
      <c r="N303" s="119" t="str">
        <f>ROUND(一级属性!$H$17*$C303/2*$F$288*$K$289,0)&amp;"～"&amp;ROUND(一级属性!$H$17*$C303/2*$G$288*$K$289,0)</f>
        <v>26～52</v>
      </c>
      <c r="O303" s="120" t="str">
        <f>ROUND(一级属性!$H$17*$C303/2*$F$288*$P$289,0)&amp;"～"&amp;ROUND(一级属性!$H$17*$C303/2*$G$288*$P$289,0)</f>
        <v>34～69</v>
      </c>
      <c r="P303" s="120" t="str">
        <f>ROUND(一级属性!$H$17*$C303/2*$F$288*$P$289,0)&amp;"～"&amp;ROUND(一级属性!$H$17*$C303/2*$G$288*$P$289,0)</f>
        <v>34～69</v>
      </c>
      <c r="Q303" s="120" t="str">
        <f>ROUND(一级属性!$H$17*$C303/2*$F$288*$P$289,0)&amp;"～"&amp;ROUND(一级属性!$H$17*$C303/2*$G$288*$P$289,0)</f>
        <v>34～69</v>
      </c>
      <c r="R303" s="120" t="str">
        <f>ROUND(一级属性!$H$17*$C303/2*$F$288*$P$289,0)&amp;"～"&amp;ROUND(一级属性!$H$17*$C303/2*$G$288*$P$289,0)</f>
        <v>34～69</v>
      </c>
      <c r="S303" s="120" t="str">
        <f>ROUND(一级属性!$H$17*$C303/2*$F$288*$P$289,0)&amp;"～"&amp;ROUND(一级属性!$H$17*$C303/2*$G$288*$P$289,0)</f>
        <v>34～69</v>
      </c>
      <c r="T303" s="221" t="str">
        <f>-ROUNDUP(一级属性!$H$17*$C303/2*$F$288*$Q$289,0)&amp;"～"&amp;-ROUND(一级属性!$H$17*$C303/2*$G$288*$Q$289,0)</f>
        <v>-9～-17</v>
      </c>
      <c r="U303" s="221" t="str">
        <f>-ROUNDUP(一级属性!$H$17*$C303/2*$F$288*$Q$289,0)&amp;"～"&amp;-ROUND(一级属性!$H$17*$C303/2*$G$288*$Q$289,0)</f>
        <v>-9～-17</v>
      </c>
      <c r="V303" s="221" t="str">
        <f>-ROUNDUP(一级属性!$H$17*$C303/2*$F$288*$Q$289,0)&amp;"～"&amp;-ROUND(一级属性!$H$17*$C303/2*$G$288*$Q$289,0)</f>
        <v>-9～-17</v>
      </c>
      <c r="W303" s="221" t="str">
        <f>-ROUNDUP(一级属性!$H$17*$C303/2*$F$288*$Q$289,0)&amp;"～"&amp;-ROUND(一级属性!$H$17*$C303/2*$G$288*$Q$289,0)</f>
        <v>-9～-17</v>
      </c>
      <c r="X303" s="221" t="str">
        <f>-ROUNDUP(一级属性!$H$17*$C303/2*$F$288*$Q$289,0)&amp;"～"&amp;-ROUND(一级属性!$H$17*$C303/2*$G$288*$Q$289,0)</f>
        <v>-9～-17</v>
      </c>
    </row>
    <row r="304" spans="1:24" ht="13.5">
      <c r="A304" s="237"/>
      <c r="C304" s="1">
        <v>120</v>
      </c>
      <c r="D304" s="1" t="s">
        <v>290</v>
      </c>
      <c r="E304" s="121" t="str">
        <f>ROUND(一级属性!$H$17*$C304/4*$F$288*$F$289,0)&amp;"～"&amp;ROUND(一级属性!$H$17*$C304/4*$G$288*$F$289,0)</f>
        <v>19～38</v>
      </c>
      <c r="F304" s="121" t="str">
        <f>ROUND(一级属性!$H$17*$C304/4*$F$288*$F$289,0)&amp;"～"&amp;ROUND(一级属性!$H$17*$C304/4*$G$288*$F$289,0)</f>
        <v>19～38</v>
      </c>
      <c r="G304" s="121" t="str">
        <f>ROUND(一级属性!$H$17*$C304/4*$F$288*$F$289,0)&amp;"～"&amp;ROUND(一级属性!$H$17*$C304/4*$G$288*$F$289,0)</f>
        <v>19～38</v>
      </c>
      <c r="H304" s="121" t="str">
        <f>ROUND(一级属性!$H$17*$C304/4*$F$288*$F$289,0)&amp;"～"&amp;ROUND(一级属性!$H$17*$C304/4*$G$288*$F$289,0)</f>
        <v>19～38</v>
      </c>
      <c r="I304" s="121" t="str">
        <f>ROUND(一级属性!$H$17*$C304/4*$F$288*$F$289,0)&amp;"～"&amp;ROUND(一级属性!$H$17*$C304/4*$G$288*$F$289,0)</f>
        <v>19～38</v>
      </c>
      <c r="J304" s="119" t="str">
        <f>ROUND(一级属性!$H$17*$C304/2*$F$288*$K$289,0)&amp;"～"&amp;ROUND(一级属性!$H$17*$C304/2*$G$288*$K$289,0)</f>
        <v>28～56</v>
      </c>
      <c r="K304" s="119" t="str">
        <f>ROUND(一级属性!$H$17*$C304/2*$F$288*$K$289,0)&amp;"～"&amp;ROUND(一级属性!$H$17*$C304/2*$G$288*$K$289,0)</f>
        <v>28～56</v>
      </c>
      <c r="L304" s="119" t="str">
        <f>ROUND(一级属性!$H$17*$C304/2*$F$288*$K$289,0)&amp;"～"&amp;ROUND(一级属性!$H$17*$C304/2*$G$288*$K$289,0)</f>
        <v>28～56</v>
      </c>
      <c r="M304" s="119" t="str">
        <f>ROUND(一级属性!$H$17*$C304/2*$F$288*$K$289,0)&amp;"～"&amp;ROUND(一级属性!$H$17*$C304/2*$G$288*$K$289,0)</f>
        <v>28～56</v>
      </c>
      <c r="N304" s="119" t="str">
        <f>ROUND(一级属性!$H$17*$C304/2*$F$288*$K$289,0)&amp;"～"&amp;ROUND(一级属性!$H$17*$C304/2*$G$288*$K$289,0)</f>
        <v>28～56</v>
      </c>
      <c r="O304" s="120" t="str">
        <f>ROUND(一级属性!$H$17*$C304/2*$F$288*$P$289,0)&amp;"～"&amp;ROUND(一级属性!$H$17*$C304/2*$G$288*$P$289,0)</f>
        <v>38～75</v>
      </c>
      <c r="P304" s="120" t="str">
        <f>ROUND(一级属性!$H$17*$C304/2*$F$288*$P$289,0)&amp;"～"&amp;ROUND(一级属性!$H$17*$C304/2*$G$288*$P$289,0)</f>
        <v>38～75</v>
      </c>
      <c r="Q304" s="120" t="str">
        <f>ROUND(一级属性!$H$17*$C304/2*$F$288*$P$289,0)&amp;"～"&amp;ROUND(一级属性!$H$17*$C304/2*$G$288*$P$289,0)</f>
        <v>38～75</v>
      </c>
      <c r="R304" s="120" t="str">
        <f>ROUND(一级属性!$H$17*$C304/2*$F$288*$P$289,0)&amp;"～"&amp;ROUND(一级属性!$H$17*$C304/2*$G$288*$P$289,0)</f>
        <v>38～75</v>
      </c>
      <c r="S304" s="120" t="str">
        <f>ROUND(一级属性!$H$17*$C304/2*$F$288*$P$289,0)&amp;"～"&amp;ROUND(一级属性!$H$17*$C304/2*$G$288*$P$289,0)</f>
        <v>38～75</v>
      </c>
      <c r="T304" s="221" t="str">
        <f>-ROUNDUP(一级属性!$H$17*$C304/2*$F$288*$Q$289,0)&amp;"～"&amp;-ROUND(一级属性!$H$17*$C304/2*$G$288*$Q$289,0)</f>
        <v>-10～-19</v>
      </c>
      <c r="U304" s="221" t="str">
        <f>-ROUNDUP(一级属性!$H$17*$C304/2*$F$288*$Q$289,0)&amp;"～"&amp;-ROUND(一级属性!$H$17*$C304/2*$G$288*$Q$289,0)</f>
        <v>-10～-19</v>
      </c>
      <c r="V304" s="221" t="str">
        <f>-ROUNDUP(一级属性!$H$17*$C304/2*$F$288*$Q$289,0)&amp;"～"&amp;-ROUND(一级属性!$H$17*$C304/2*$G$288*$Q$289,0)</f>
        <v>-10～-19</v>
      </c>
      <c r="W304" s="221" t="str">
        <f>-ROUNDUP(一级属性!$H$17*$C304/2*$F$288*$Q$289,0)&amp;"～"&amp;-ROUND(一级属性!$H$17*$C304/2*$G$288*$Q$289,0)</f>
        <v>-10～-19</v>
      </c>
      <c r="X304" s="221" t="str">
        <f>-ROUNDUP(一级属性!$H$17*$C304/2*$F$288*$Q$289,0)&amp;"～"&amp;-ROUND(一级属性!$H$17*$C304/2*$G$288*$Q$289,0)</f>
        <v>-10～-19</v>
      </c>
    </row>
    <row r="305" spans="1:24" ht="13.5">
      <c r="A305" s="237"/>
      <c r="C305" s="1">
        <v>130</v>
      </c>
      <c r="D305" s="1" t="s">
        <v>290</v>
      </c>
      <c r="E305" s="121" t="str">
        <f>ROUND(一级属性!$H$17*$C305/4*$F$288*$F$289,0)&amp;"～"&amp;ROUND(一级属性!$H$17*$C305/4*$G$288*$F$289,0)</f>
        <v>20～41</v>
      </c>
      <c r="F305" s="121" t="str">
        <f>ROUND(一级属性!$H$17*$C305/4*$F$288*$F$289,0)&amp;"～"&amp;ROUND(一级属性!$H$17*$C305/4*$G$288*$F$289,0)</f>
        <v>20～41</v>
      </c>
      <c r="G305" s="121" t="str">
        <f>ROUND(一级属性!$H$17*$C305/4*$F$288*$F$289,0)&amp;"～"&amp;ROUND(一级属性!$H$17*$C305/4*$G$288*$F$289,0)</f>
        <v>20～41</v>
      </c>
      <c r="H305" s="121" t="str">
        <f>ROUND(一级属性!$H$17*$C305/4*$F$288*$F$289,0)&amp;"～"&amp;ROUND(一级属性!$H$17*$C305/4*$G$288*$F$289,0)</f>
        <v>20～41</v>
      </c>
      <c r="I305" s="121" t="str">
        <f>ROUND(一级属性!$H$17*$C305/4*$F$288*$F$289,0)&amp;"～"&amp;ROUND(一级属性!$H$17*$C305/4*$G$288*$F$289,0)</f>
        <v>20～41</v>
      </c>
      <c r="J305" s="119" t="str">
        <f>ROUND(一级属性!$H$17*$C305/2*$F$288*$K$289,0)&amp;"～"&amp;ROUND(一级属性!$H$17*$C305/2*$G$288*$K$289,0)</f>
        <v>30～61</v>
      </c>
      <c r="K305" s="119" t="str">
        <f>ROUND(一级属性!$H$17*$C305/2*$F$288*$K$289,0)&amp;"～"&amp;ROUND(一级属性!$H$17*$C305/2*$G$288*$K$289,0)</f>
        <v>30～61</v>
      </c>
      <c r="L305" s="119" t="str">
        <f>ROUND(一级属性!$H$17*$C305/2*$F$288*$K$289,0)&amp;"～"&amp;ROUND(一级属性!$H$17*$C305/2*$G$288*$K$289,0)</f>
        <v>30～61</v>
      </c>
      <c r="M305" s="119" t="str">
        <f>ROUND(一级属性!$H$17*$C305/2*$F$288*$K$289,0)&amp;"～"&amp;ROUND(一级属性!$H$17*$C305/2*$G$288*$K$289,0)</f>
        <v>30～61</v>
      </c>
      <c r="N305" s="119" t="str">
        <f>ROUND(一级属性!$H$17*$C305/2*$F$288*$K$289,0)&amp;"～"&amp;ROUND(一级属性!$H$17*$C305/2*$G$288*$K$289,0)</f>
        <v>30～61</v>
      </c>
      <c r="O305" s="120" t="str">
        <f>ROUND(一级属性!$H$17*$C305/2*$F$288*$P$289,0)&amp;"～"&amp;ROUND(一级属性!$H$17*$C305/2*$G$288*$P$289,0)</f>
        <v>41～81</v>
      </c>
      <c r="P305" s="120" t="str">
        <f>ROUND(一级属性!$H$17*$C305/2*$F$288*$P$289,0)&amp;"～"&amp;ROUND(一级属性!$H$17*$C305/2*$G$288*$P$289,0)</f>
        <v>41～81</v>
      </c>
      <c r="Q305" s="120" t="str">
        <f>ROUND(一级属性!$H$17*$C305/2*$F$288*$P$289,0)&amp;"～"&amp;ROUND(一级属性!$H$17*$C305/2*$G$288*$P$289,0)</f>
        <v>41～81</v>
      </c>
      <c r="R305" s="120" t="str">
        <f>ROUND(一级属性!$H$17*$C305/2*$F$288*$P$289,0)&amp;"～"&amp;ROUND(一级属性!$H$17*$C305/2*$G$288*$P$289,0)</f>
        <v>41～81</v>
      </c>
      <c r="S305" s="120" t="str">
        <f>ROUND(一级属性!$H$17*$C305/2*$F$288*$P$289,0)&amp;"～"&amp;ROUND(一级属性!$H$17*$C305/2*$G$288*$P$289,0)</f>
        <v>41～81</v>
      </c>
      <c r="T305" s="221" t="str">
        <f>-ROUNDUP(一级属性!$H$17*$C305/2*$F$288*$Q$289,0)&amp;"～"&amp;-ROUND(一级属性!$H$17*$C305/2*$G$288*$Q$289,0)</f>
        <v>-11～-20</v>
      </c>
      <c r="U305" s="221" t="str">
        <f>-ROUNDUP(一级属性!$H$17*$C305/2*$F$288*$Q$289,0)&amp;"～"&amp;-ROUND(一级属性!$H$17*$C305/2*$G$288*$Q$289,0)</f>
        <v>-11～-20</v>
      </c>
      <c r="V305" s="221" t="str">
        <f>-ROUNDUP(一级属性!$H$17*$C305/2*$F$288*$Q$289,0)&amp;"～"&amp;-ROUND(一级属性!$H$17*$C305/2*$G$288*$Q$289,0)</f>
        <v>-11～-20</v>
      </c>
      <c r="W305" s="221" t="str">
        <f>-ROUNDUP(一级属性!$H$17*$C305/2*$F$288*$Q$289,0)&amp;"～"&amp;-ROUND(一级属性!$H$17*$C305/2*$G$288*$Q$289,0)</f>
        <v>-11～-20</v>
      </c>
      <c r="X305" s="221" t="str">
        <f>-ROUNDUP(一级属性!$H$17*$C305/2*$F$288*$Q$289,0)&amp;"～"&amp;-ROUND(一级属性!$H$17*$C305/2*$G$288*$Q$289,0)</f>
        <v>-11～-20</v>
      </c>
    </row>
    <row r="306" spans="1:24" ht="13.5">
      <c r="A306" s="237"/>
      <c r="C306" s="1">
        <v>140</v>
      </c>
      <c r="D306" s="1" t="s">
        <v>290</v>
      </c>
      <c r="E306" s="121" t="str">
        <f>ROUND(一级属性!$H$17*$C306/4*$F$288*$F$289,0)&amp;"～"&amp;ROUND(一级属性!$H$17*$C306/4*$G$288*$F$289,0)</f>
        <v>22～44</v>
      </c>
      <c r="F306" s="121" t="str">
        <f>ROUND(一级属性!$H$17*$C306/4*$F$288*$F$289,0)&amp;"～"&amp;ROUND(一级属性!$H$17*$C306/4*$G$288*$F$289,0)</f>
        <v>22～44</v>
      </c>
      <c r="G306" s="121" t="str">
        <f>ROUND(一级属性!$H$17*$C306/4*$F$288*$F$289,0)&amp;"～"&amp;ROUND(一级属性!$H$17*$C306/4*$G$288*$F$289,0)</f>
        <v>22～44</v>
      </c>
      <c r="H306" s="121" t="str">
        <f>ROUND(一级属性!$H$17*$C306/4*$F$288*$F$289,0)&amp;"～"&amp;ROUND(一级属性!$H$17*$C306/4*$G$288*$F$289,0)</f>
        <v>22～44</v>
      </c>
      <c r="I306" s="121" t="str">
        <f>ROUND(一级属性!$H$17*$C306/4*$F$288*$F$289,0)&amp;"～"&amp;ROUND(一级属性!$H$17*$C306/4*$G$288*$F$289,0)</f>
        <v>22～44</v>
      </c>
      <c r="J306" s="119" t="str">
        <f>ROUND(一级属性!$H$17*$C306/2*$F$288*$K$289,0)&amp;"～"&amp;ROUND(一级属性!$H$17*$C306/2*$G$288*$K$289,0)</f>
        <v>33～66</v>
      </c>
      <c r="K306" s="119" t="str">
        <f>ROUND(一级属性!$H$17*$C306/2*$F$288*$K$289,0)&amp;"～"&amp;ROUND(一级属性!$H$17*$C306/2*$G$288*$K$289,0)</f>
        <v>33～66</v>
      </c>
      <c r="L306" s="119" t="str">
        <f>ROUND(一级属性!$H$17*$C306/2*$F$288*$K$289,0)&amp;"～"&amp;ROUND(一级属性!$H$17*$C306/2*$G$288*$K$289,0)</f>
        <v>33～66</v>
      </c>
      <c r="M306" s="119" t="str">
        <f>ROUND(一级属性!$H$17*$C306/2*$F$288*$K$289,0)&amp;"～"&amp;ROUND(一级属性!$H$17*$C306/2*$G$288*$K$289,0)</f>
        <v>33～66</v>
      </c>
      <c r="N306" s="119" t="str">
        <f>ROUND(一级属性!$H$17*$C306/2*$F$288*$K$289,0)&amp;"～"&amp;ROUND(一级属性!$H$17*$C306/2*$G$288*$K$289,0)</f>
        <v>33～66</v>
      </c>
      <c r="O306" s="120" t="str">
        <f>ROUND(一级属性!$H$17*$C306/2*$F$288*$P$289,0)&amp;"～"&amp;ROUND(一级属性!$H$17*$C306/2*$G$288*$P$289,0)</f>
        <v>44～88</v>
      </c>
      <c r="P306" s="120" t="str">
        <f>ROUND(一级属性!$H$17*$C306/2*$F$288*$P$289,0)&amp;"～"&amp;ROUND(一级属性!$H$17*$C306/2*$G$288*$P$289,0)</f>
        <v>44～88</v>
      </c>
      <c r="Q306" s="120" t="str">
        <f>ROUND(一级属性!$H$17*$C306/2*$F$288*$P$289,0)&amp;"～"&amp;ROUND(一级属性!$H$17*$C306/2*$G$288*$P$289,0)</f>
        <v>44～88</v>
      </c>
      <c r="R306" s="120" t="str">
        <f>ROUND(一级属性!$H$17*$C306/2*$F$288*$P$289,0)&amp;"～"&amp;ROUND(一级属性!$H$17*$C306/2*$G$288*$P$289,0)</f>
        <v>44～88</v>
      </c>
      <c r="S306" s="120" t="str">
        <f>ROUND(一级属性!$H$17*$C306/2*$F$288*$P$289,0)&amp;"～"&amp;ROUND(一级属性!$H$17*$C306/2*$G$288*$P$289,0)</f>
        <v>44～88</v>
      </c>
      <c r="T306" s="221" t="str">
        <f>-ROUNDUP(一级属性!$H$17*$C306/2*$F$288*$Q$289,0)&amp;"～"&amp;-ROUND(一级属性!$H$17*$C306/2*$G$288*$Q$289,0)</f>
        <v>-11～-22</v>
      </c>
      <c r="U306" s="221" t="str">
        <f>-ROUNDUP(一级属性!$H$17*$C306/2*$F$288*$Q$289,0)&amp;"～"&amp;-ROUND(一级属性!$H$17*$C306/2*$G$288*$Q$289,0)</f>
        <v>-11～-22</v>
      </c>
      <c r="V306" s="221" t="str">
        <f>-ROUNDUP(一级属性!$H$17*$C306/2*$F$288*$Q$289,0)&amp;"～"&amp;-ROUND(一级属性!$H$17*$C306/2*$G$288*$Q$289,0)</f>
        <v>-11～-22</v>
      </c>
      <c r="W306" s="221" t="str">
        <f>-ROUNDUP(一级属性!$H$17*$C306/2*$F$288*$Q$289,0)&amp;"～"&amp;-ROUND(一级属性!$H$17*$C306/2*$G$288*$Q$289,0)</f>
        <v>-11～-22</v>
      </c>
      <c r="X306" s="221" t="str">
        <f>-ROUNDUP(一级属性!$H$17*$C306/2*$F$288*$Q$289,0)&amp;"～"&amp;-ROUND(一级属性!$H$17*$C306/2*$G$288*$Q$289,0)</f>
        <v>-11～-22</v>
      </c>
    </row>
    <row r="307" spans="1:24" ht="13.5">
      <c r="A307" s="237"/>
      <c r="C307" s="1">
        <v>150</v>
      </c>
      <c r="D307" s="1" t="s">
        <v>290</v>
      </c>
      <c r="E307" s="121" t="str">
        <f>ROUND(一级属性!$H$17*$C307/4*$F$288*$F$289,0)&amp;"～"&amp;ROUND(一级属性!$H$17*$C307/4*$G$288*$F$289,0)</f>
        <v>23～47</v>
      </c>
      <c r="F307" s="121" t="str">
        <f>ROUND(一级属性!$H$17*$C307/4*$F$288*$F$289,0)&amp;"～"&amp;ROUND(一级属性!$H$17*$C307/4*$G$288*$F$289,0)</f>
        <v>23～47</v>
      </c>
      <c r="G307" s="121" t="str">
        <f>ROUND(一级属性!$H$17*$C307/4*$F$288*$F$289,0)&amp;"～"&amp;ROUND(一级属性!$H$17*$C307/4*$G$288*$F$289,0)</f>
        <v>23～47</v>
      </c>
      <c r="H307" s="121" t="str">
        <f>ROUND(一级属性!$H$17*$C307/4*$F$288*$F$289,0)&amp;"～"&amp;ROUND(一级属性!$H$17*$C307/4*$G$288*$F$289,0)</f>
        <v>23～47</v>
      </c>
      <c r="I307" s="121" t="str">
        <f>ROUND(一级属性!$H$17*$C307/4*$F$288*$F$289,0)&amp;"～"&amp;ROUND(一级属性!$H$17*$C307/4*$G$288*$F$289,0)</f>
        <v>23～47</v>
      </c>
      <c r="J307" s="119" t="str">
        <f>ROUND(一级属性!$H$17*$C307/2*$F$288*$K$289,0)&amp;"～"&amp;ROUND(一级属性!$H$17*$C307/2*$G$288*$K$289,0)</f>
        <v>35～70</v>
      </c>
      <c r="K307" s="119" t="str">
        <f>ROUND(一级属性!$H$17*$C307/2*$F$288*$K$289,0)&amp;"～"&amp;ROUND(一级属性!$H$17*$C307/2*$G$288*$K$289,0)</f>
        <v>35～70</v>
      </c>
      <c r="L307" s="119" t="str">
        <f>ROUND(一级属性!$H$17*$C307/2*$F$288*$K$289,0)&amp;"～"&amp;ROUND(一级属性!$H$17*$C307/2*$G$288*$K$289,0)</f>
        <v>35～70</v>
      </c>
      <c r="M307" s="119" t="str">
        <f>ROUND(一级属性!$H$17*$C307/2*$F$288*$K$289,0)&amp;"～"&amp;ROUND(一级属性!$H$17*$C307/2*$G$288*$K$289,0)</f>
        <v>35～70</v>
      </c>
      <c r="N307" s="119" t="str">
        <f>ROUND(一级属性!$H$17*$C307/2*$F$288*$K$289,0)&amp;"～"&amp;ROUND(一级属性!$H$17*$C307/2*$G$288*$K$289,0)</f>
        <v>35～70</v>
      </c>
      <c r="O307" s="120" t="str">
        <f>ROUND(一级属性!$H$17*$C307/2*$F$288*$P$289,0)&amp;"～"&amp;ROUND(一级属性!$H$17*$C307/2*$G$288*$P$289,0)</f>
        <v>47～94</v>
      </c>
      <c r="P307" s="120" t="str">
        <f>ROUND(一级属性!$H$17*$C307/2*$F$288*$P$289,0)&amp;"～"&amp;ROUND(一级属性!$H$17*$C307/2*$G$288*$P$289,0)</f>
        <v>47～94</v>
      </c>
      <c r="Q307" s="120" t="str">
        <f>ROUND(一级属性!$H$17*$C307/2*$F$288*$P$289,0)&amp;"～"&amp;ROUND(一级属性!$H$17*$C307/2*$G$288*$P$289,0)</f>
        <v>47～94</v>
      </c>
      <c r="R307" s="120" t="str">
        <f>ROUND(一级属性!$H$17*$C307/2*$F$288*$P$289,0)&amp;"～"&amp;ROUND(一级属性!$H$17*$C307/2*$G$288*$P$289,0)</f>
        <v>47～94</v>
      </c>
      <c r="S307" s="120" t="str">
        <f>ROUND(一级属性!$H$17*$C307/2*$F$288*$P$289,0)&amp;"～"&amp;ROUND(一级属性!$H$17*$C307/2*$G$288*$P$289,0)</f>
        <v>47～94</v>
      </c>
      <c r="T307" s="221" t="str">
        <f>-ROUNDUP(一级属性!$H$17*$C307/2*$F$288*$Q$289,0)&amp;"～"&amp;-ROUND(一级属性!$H$17*$C307/2*$G$288*$Q$289,0)</f>
        <v>-12～-23</v>
      </c>
      <c r="U307" s="221" t="str">
        <f>-ROUNDUP(一级属性!$H$17*$C307/2*$F$288*$Q$289,0)&amp;"～"&amp;-ROUND(一级属性!$H$17*$C307/2*$G$288*$Q$289,0)</f>
        <v>-12～-23</v>
      </c>
      <c r="V307" s="221" t="str">
        <f>-ROUNDUP(一级属性!$H$17*$C307/2*$F$288*$Q$289,0)&amp;"～"&amp;-ROUND(一级属性!$H$17*$C307/2*$G$288*$Q$289,0)</f>
        <v>-12～-23</v>
      </c>
      <c r="W307" s="221" t="str">
        <f>-ROUNDUP(一级属性!$H$17*$C307/2*$F$288*$Q$289,0)&amp;"～"&amp;-ROUND(一级属性!$H$17*$C307/2*$G$288*$Q$289,0)</f>
        <v>-12～-23</v>
      </c>
      <c r="X307" s="221" t="str">
        <f>-ROUNDUP(一级属性!$H$17*$C307/2*$F$288*$Q$289,0)&amp;"～"&amp;-ROUND(一级属性!$H$17*$C307/2*$G$288*$Q$289,0)</f>
        <v>-12～-23</v>
      </c>
    </row>
    <row r="308" spans="1:24" ht="13.5">
      <c r="A308" s="237"/>
    </row>
    <row r="309" spans="1:24" ht="13.5">
      <c r="A309" s="237"/>
      <c r="C309" s="351" t="s">
        <v>1120</v>
      </c>
      <c r="E309" s="104" t="s">
        <v>282</v>
      </c>
      <c r="F309" s="105">
        <v>0.7</v>
      </c>
      <c r="G309" s="105">
        <v>1</v>
      </c>
      <c r="K309" s="4"/>
    </row>
    <row r="310" spans="1:24" ht="13.5">
      <c r="A310" s="237"/>
      <c r="E310" s="104" t="s">
        <v>235</v>
      </c>
      <c r="F310" s="105">
        <v>1</v>
      </c>
      <c r="G310" s="104"/>
      <c r="H310" s="104"/>
      <c r="I310" s="104"/>
      <c r="J310" s="48" t="s">
        <v>283</v>
      </c>
      <c r="K310" s="52">
        <v>0.75</v>
      </c>
      <c r="L310" s="48"/>
      <c r="M310" s="48"/>
      <c r="N310" s="48"/>
      <c r="O310" s="48" t="s">
        <v>284</v>
      </c>
      <c r="P310" s="52">
        <v>1</v>
      </c>
      <c r="Q310" s="52">
        <v>0.25</v>
      </c>
      <c r="R310" s="48"/>
      <c r="S310" s="48"/>
    </row>
    <row r="311" spans="1:24" ht="13.5">
      <c r="A311" s="237"/>
      <c r="E311" s="106" t="s">
        <v>285</v>
      </c>
      <c r="F311" s="107"/>
      <c r="G311" s="108"/>
      <c r="H311" s="108"/>
      <c r="I311" s="109"/>
      <c r="J311" s="110" t="s">
        <v>286</v>
      </c>
      <c r="K311" s="111"/>
      <c r="L311" s="112"/>
      <c r="M311" s="112"/>
      <c r="N311" s="113"/>
      <c r="O311" s="114" t="s">
        <v>287</v>
      </c>
      <c r="P311" s="115"/>
      <c r="Q311" s="116" t="s">
        <v>1121</v>
      </c>
      <c r="R311" s="116"/>
      <c r="S311" s="117"/>
      <c r="T311" s="217" t="s">
        <v>288</v>
      </c>
      <c r="U311" s="218"/>
      <c r="V311" s="219"/>
      <c r="W311" s="219"/>
      <c r="X311" s="220"/>
    </row>
    <row r="312" spans="1:24" ht="13.5">
      <c r="A312" s="237"/>
      <c r="C312" s="44" t="s">
        <v>234</v>
      </c>
      <c r="D312" s="1" t="s">
        <v>289</v>
      </c>
      <c r="E312" s="118" t="s">
        <v>11</v>
      </c>
      <c r="F312" s="118" t="s">
        <v>1</v>
      </c>
      <c r="G312" s="118" t="s">
        <v>0</v>
      </c>
      <c r="H312" s="118" t="s">
        <v>2</v>
      </c>
      <c r="I312" s="118" t="s">
        <v>3</v>
      </c>
      <c r="J312" s="119" t="s">
        <v>11</v>
      </c>
      <c r="K312" s="119" t="s">
        <v>1</v>
      </c>
      <c r="L312" s="119" t="s">
        <v>0</v>
      </c>
      <c r="M312" s="119" t="s">
        <v>2</v>
      </c>
      <c r="N312" s="119" t="s">
        <v>3</v>
      </c>
      <c r="O312" s="120" t="s">
        <v>11</v>
      </c>
      <c r="P312" s="120" t="s">
        <v>1</v>
      </c>
      <c r="Q312" s="120" t="s">
        <v>0</v>
      </c>
      <c r="R312" s="120" t="s">
        <v>2</v>
      </c>
      <c r="S312" s="120" t="s">
        <v>3</v>
      </c>
      <c r="T312" s="221" t="s">
        <v>11</v>
      </c>
      <c r="U312" s="221" t="s">
        <v>1</v>
      </c>
      <c r="V312" s="221" t="s">
        <v>0</v>
      </c>
      <c r="W312" s="221" t="s">
        <v>2</v>
      </c>
      <c r="X312" s="221" t="s">
        <v>3</v>
      </c>
    </row>
    <row r="313" spans="1:24" ht="13.5">
      <c r="A313" s="237"/>
      <c r="C313" s="1">
        <v>1</v>
      </c>
      <c r="D313" s="1" t="s">
        <v>290</v>
      </c>
      <c r="E313" s="121">
        <v>0</v>
      </c>
      <c r="F313" s="121">
        <v>0</v>
      </c>
      <c r="G313" s="121">
        <v>0</v>
      </c>
      <c r="H313" s="121">
        <v>0</v>
      </c>
      <c r="I313" s="121">
        <v>0</v>
      </c>
      <c r="J313" s="119">
        <v>0</v>
      </c>
      <c r="K313" s="119">
        <v>0</v>
      </c>
      <c r="L313" s="119">
        <v>0</v>
      </c>
      <c r="M313" s="119">
        <v>0</v>
      </c>
      <c r="N313" s="119">
        <v>0</v>
      </c>
      <c r="O313" s="120">
        <v>0</v>
      </c>
      <c r="P313" s="120">
        <v>0</v>
      </c>
      <c r="Q313" s="120">
        <v>0</v>
      </c>
      <c r="R313" s="120">
        <v>0</v>
      </c>
      <c r="S313" s="120">
        <v>0</v>
      </c>
      <c r="T313" s="221">
        <v>0</v>
      </c>
      <c r="U313" s="221">
        <v>0</v>
      </c>
      <c r="V313" s="221">
        <v>0</v>
      </c>
      <c r="W313" s="221">
        <v>0</v>
      </c>
      <c r="X313" s="221">
        <v>0</v>
      </c>
    </row>
    <row r="314" spans="1:24" ht="13.5">
      <c r="A314" s="237"/>
      <c r="C314" s="1">
        <v>10</v>
      </c>
      <c r="D314" s="1" t="s">
        <v>290</v>
      </c>
      <c r="E314" s="121" t="str">
        <f>ROUND(一级属性!$H$17*$C314/4*$F$309*$F$310,0)&amp;"～"&amp;ROUND(一级属性!$H$17*$C314/4*$G$309*$F$310,0)</f>
        <v>2～3</v>
      </c>
      <c r="F314" s="121" t="str">
        <f>ROUND(一级属性!$H$17*$C314/4*$F$309*$F$310,0)&amp;"～"&amp;ROUND(一级属性!$H$17*$C314/4*$G$309*$F$310,0)</f>
        <v>2～3</v>
      </c>
      <c r="G314" s="121" t="str">
        <f>ROUND(一级属性!$H$17*$C314/4*$F$309*$F$310,0)&amp;"～"&amp;ROUND(一级属性!$H$17*$C314/4*$G$309*$F$310,0)</f>
        <v>2～3</v>
      </c>
      <c r="H314" s="121" t="str">
        <f>ROUND(一级属性!$H$17*$C314/4*$F$309*$F$310,0)&amp;"～"&amp;ROUND(一级属性!$H$17*$C314/4*$G$309*$F$310,0)</f>
        <v>2～3</v>
      </c>
      <c r="I314" s="121" t="str">
        <f>ROUND(一级属性!$H$17*$C314/4*$F$309*$F$310,0)&amp;"～"&amp;ROUND(一级属性!$H$17*$C314/4*$G$309*$F$310,0)</f>
        <v>2～3</v>
      </c>
      <c r="J314" s="119" t="str">
        <f>ROUND(一级属性!$H$17*$C314/2*$F$309*$K$310,0)&amp;"～"&amp;ROUND(一级属性!$H$17*$C314/2*$G$309*$K$310,0)</f>
        <v>3～5</v>
      </c>
      <c r="K314" s="119" t="str">
        <f>ROUND(一级属性!$H$17*$C314/2*$F$309*$K$310,0)&amp;"～"&amp;ROUND(一级属性!$H$17*$C314/2*$G$309*$K$310,0)</f>
        <v>3～5</v>
      </c>
      <c r="L314" s="119" t="str">
        <f>ROUND(一级属性!$H$17*$C314/2*$F$309*$K$310,0)&amp;"～"&amp;ROUND(一级属性!$H$17*$C314/2*$G$309*$K$310,0)</f>
        <v>3～5</v>
      </c>
      <c r="M314" s="119" t="str">
        <f>ROUND(一级属性!$H$17*$C314/2*$F$309*$K$310,0)&amp;"～"&amp;ROUND(一级属性!$H$17*$C314/2*$G$309*$K$310,0)</f>
        <v>3～5</v>
      </c>
      <c r="N314" s="119" t="str">
        <f>ROUND(一级属性!$H$17*$C314/2*$F$309*$K$310,0)&amp;"～"&amp;ROUND(一级属性!$H$17*$C314/2*$G$309*$K$310,0)</f>
        <v>3～5</v>
      </c>
      <c r="O314" s="120" t="str">
        <f>ROUND(一级属性!$H$17*$C314/2*$F$309*$P$310,0)&amp;"～"&amp;ROUND(一级属性!$H$17*$C314/2*$G$309*$P$310,0)</f>
        <v>4～6</v>
      </c>
      <c r="P314" s="120" t="str">
        <f>ROUND(一级属性!$H$17*$C314/2*$F$309*$P$310,0)&amp;"～"&amp;ROUND(一级属性!$H$17*$C314/2*$G$309*$P$310,0)</f>
        <v>4～6</v>
      </c>
      <c r="Q314" s="120" t="str">
        <f>ROUND(一级属性!$H$17*$C314/2*$F$309*$P$310,0)&amp;"～"&amp;ROUND(一级属性!$H$17*$C314/2*$G$309*$P$310,0)</f>
        <v>4～6</v>
      </c>
      <c r="R314" s="120" t="str">
        <f>ROUND(一级属性!$H$17*$C314/2*$F$309*$P$310,0)&amp;"～"&amp;ROUND(一级属性!$H$17*$C314/2*$G$309*$P$310,0)</f>
        <v>4～6</v>
      </c>
      <c r="S314" s="120" t="str">
        <f>ROUND(一级属性!$H$17*$C314/2*$F$309*$P$310,0)&amp;"～"&amp;ROUND(一级属性!$H$17*$C314/2*$G$309*$P$310,0)</f>
        <v>4～6</v>
      </c>
      <c r="T314" s="221" t="str">
        <f>-ROUNDUP(一级属性!$H$17*$C314/2*$F$309*$Q$310,0)&amp;"～"&amp;-ROUND(一级属性!$H$17*$C314/2*$G$309*$Q$310,0)</f>
        <v>-2～-2</v>
      </c>
      <c r="U314" s="221" t="str">
        <f>-ROUNDUP(一级属性!$H$17*$C314/2*$F$309*$Q$310,0)&amp;"～"&amp;-ROUND(一级属性!$H$17*$C314/2*$G$309*$Q$310,0)</f>
        <v>-2～-2</v>
      </c>
      <c r="V314" s="221" t="str">
        <f>-ROUNDUP(一级属性!$H$17*$C314/2*$F$309*$Q$310,0)&amp;"～"&amp;-ROUND(一级属性!$H$17*$C314/2*$G$309*$Q$310,0)</f>
        <v>-2～-2</v>
      </c>
      <c r="W314" s="221" t="str">
        <f>-ROUNDUP(一级属性!$H$17*$C314/2*$F$309*$Q$310,0)&amp;"～"&amp;-ROUND(一级属性!$H$17*$C314/2*$G$309*$Q$310,0)</f>
        <v>-2～-2</v>
      </c>
      <c r="X314" s="221" t="str">
        <f>-ROUNDUP(一级属性!$H$17*$C314/2*$F$309*$Q$310,0)&amp;"～"&amp;-ROUND(一级属性!$H$17*$C314/2*$G$309*$Q$310,0)</f>
        <v>-2～-2</v>
      </c>
    </row>
    <row r="315" spans="1:24" ht="13.5">
      <c r="A315" s="237"/>
      <c r="C315" s="1">
        <v>20</v>
      </c>
      <c r="D315" s="1" t="s">
        <v>290</v>
      </c>
      <c r="E315" s="121" t="str">
        <f>ROUND(一级属性!$H$17*$C315/4*$F$309*$F$310,0)&amp;"～"&amp;ROUND(一级属性!$H$17*$C315/4*$G$309*$F$310,0)</f>
        <v>4～6</v>
      </c>
      <c r="F315" s="121" t="str">
        <f>ROUND(一级属性!$H$17*$C315/4*$F$309*$F$310,0)&amp;"～"&amp;ROUND(一级属性!$H$17*$C315/4*$G$309*$F$310,0)</f>
        <v>4～6</v>
      </c>
      <c r="G315" s="121" t="str">
        <f>ROUND(一级属性!$H$17*$C315/4*$F$309*$F$310,0)&amp;"～"&amp;ROUND(一级属性!$H$17*$C315/4*$G$309*$F$310,0)</f>
        <v>4～6</v>
      </c>
      <c r="H315" s="121" t="str">
        <f>ROUND(一级属性!$H$17*$C315/4*$F$309*$F$310,0)&amp;"～"&amp;ROUND(一级属性!$H$17*$C315/4*$G$309*$F$310,0)</f>
        <v>4～6</v>
      </c>
      <c r="I315" s="121" t="str">
        <f>ROUND(一级属性!$H$17*$C315/4*$F$309*$F$310,0)&amp;"～"&amp;ROUND(一级属性!$H$17*$C315/4*$G$309*$F$310,0)</f>
        <v>4～6</v>
      </c>
      <c r="J315" s="119" t="str">
        <f>ROUND(一级属性!$H$17*$C315/2*$F$309*$K$310,0)&amp;"～"&amp;ROUND(一级属性!$H$17*$C315/2*$G$309*$K$310,0)</f>
        <v>7～9</v>
      </c>
      <c r="K315" s="119" t="str">
        <f>ROUND(一级属性!$H$17*$C315/2*$F$309*$K$310,0)&amp;"～"&amp;ROUND(一级属性!$H$17*$C315/2*$G$309*$K$310,0)</f>
        <v>7～9</v>
      </c>
      <c r="L315" s="119" t="str">
        <f>ROUND(一级属性!$H$17*$C315/2*$F$309*$K$310,0)&amp;"～"&amp;ROUND(一级属性!$H$17*$C315/2*$G$309*$K$310,0)</f>
        <v>7～9</v>
      </c>
      <c r="M315" s="119" t="str">
        <f>ROUND(一级属性!$H$17*$C315/2*$F$309*$K$310,0)&amp;"～"&amp;ROUND(一级属性!$H$17*$C315/2*$G$309*$K$310,0)</f>
        <v>7～9</v>
      </c>
      <c r="N315" s="119" t="str">
        <f>ROUND(一级属性!$H$17*$C315/2*$F$309*$K$310,0)&amp;"～"&amp;ROUND(一级属性!$H$17*$C315/2*$G$309*$K$310,0)</f>
        <v>7～9</v>
      </c>
      <c r="O315" s="120" t="str">
        <f>ROUND(一级属性!$H$17*$C315/2*$F$309*$P$310,0)&amp;"～"&amp;ROUND(一级属性!$H$17*$C315/2*$G$309*$P$310,0)</f>
        <v>9～13</v>
      </c>
      <c r="P315" s="120" t="str">
        <f>ROUND(一级属性!$H$17*$C315/2*$F$309*$P$310,0)&amp;"～"&amp;ROUND(一级属性!$H$17*$C315/2*$G$309*$P$310,0)</f>
        <v>9～13</v>
      </c>
      <c r="Q315" s="120" t="str">
        <f>ROUND(一级属性!$H$17*$C315/2*$F$309*$P$310,0)&amp;"～"&amp;ROUND(一级属性!$H$17*$C315/2*$G$309*$P$310,0)</f>
        <v>9～13</v>
      </c>
      <c r="R315" s="120" t="str">
        <f>ROUND(一级属性!$H$17*$C315/2*$F$309*$P$310,0)&amp;"～"&amp;ROUND(一级属性!$H$17*$C315/2*$G$309*$P$310,0)</f>
        <v>9～13</v>
      </c>
      <c r="S315" s="120" t="str">
        <f>ROUND(一级属性!$H$17*$C315/2*$F$309*$P$310,0)&amp;"～"&amp;ROUND(一级属性!$H$17*$C315/2*$G$309*$P$310,0)</f>
        <v>9～13</v>
      </c>
      <c r="T315" s="221" t="str">
        <f>-ROUNDUP(一级属性!$H$17*$C315/2*$F$309*$Q$310,0)&amp;"～"&amp;-ROUND(一级属性!$H$17*$C315/2*$G$309*$Q$310,0)</f>
        <v>-3～-3</v>
      </c>
      <c r="U315" s="221" t="str">
        <f>-ROUNDUP(一级属性!$H$17*$C315/2*$F$309*$Q$310,0)&amp;"～"&amp;-ROUND(一级属性!$H$17*$C315/2*$G$309*$Q$310,0)</f>
        <v>-3～-3</v>
      </c>
      <c r="V315" s="221" t="str">
        <f>-ROUNDUP(一级属性!$H$17*$C315/2*$F$309*$Q$310,0)&amp;"～"&amp;-ROUND(一级属性!$H$17*$C315/2*$G$309*$Q$310,0)</f>
        <v>-3～-3</v>
      </c>
      <c r="W315" s="221" t="str">
        <f>-ROUNDUP(一级属性!$H$17*$C315/2*$F$309*$Q$310,0)&amp;"～"&amp;-ROUND(一级属性!$H$17*$C315/2*$G$309*$Q$310,0)</f>
        <v>-3～-3</v>
      </c>
      <c r="X315" s="221" t="str">
        <f>-ROUNDUP(一级属性!$H$17*$C315/2*$F$309*$Q$310,0)&amp;"～"&amp;-ROUND(一级属性!$H$17*$C315/2*$G$309*$Q$310,0)</f>
        <v>-3～-3</v>
      </c>
    </row>
    <row r="316" spans="1:24" ht="13.5">
      <c r="A316" s="237"/>
      <c r="C316" s="1">
        <v>30</v>
      </c>
      <c r="D316" s="1" t="s">
        <v>290</v>
      </c>
      <c r="E316" s="121" t="str">
        <f>ROUND(一级属性!$H$17*$C316/4*$F$309*$F$310,0)&amp;"～"&amp;ROUND(一级属性!$H$17*$C316/4*$G$309*$F$310,0)</f>
        <v>7～9</v>
      </c>
      <c r="F316" s="121" t="str">
        <f>ROUND(一级属性!$H$17*$C316/4*$F$309*$F$310,0)&amp;"～"&amp;ROUND(一级属性!$H$17*$C316/4*$G$309*$F$310,0)</f>
        <v>7～9</v>
      </c>
      <c r="G316" s="121" t="str">
        <f>ROUND(一级属性!$H$17*$C316/4*$F$309*$F$310,0)&amp;"～"&amp;ROUND(一级属性!$H$17*$C316/4*$G$309*$F$310,0)</f>
        <v>7～9</v>
      </c>
      <c r="H316" s="121" t="str">
        <f>ROUND(一级属性!$H$17*$C316/4*$F$309*$F$310,0)&amp;"～"&amp;ROUND(一级属性!$H$17*$C316/4*$G$309*$F$310,0)</f>
        <v>7～9</v>
      </c>
      <c r="I316" s="121" t="str">
        <f>ROUND(一级属性!$H$17*$C316/4*$F$309*$F$310,0)&amp;"～"&amp;ROUND(一级属性!$H$17*$C316/4*$G$309*$F$310,0)</f>
        <v>7～9</v>
      </c>
      <c r="J316" s="119" t="str">
        <f>ROUND(一级属性!$H$17*$C316/2*$F$309*$K$310,0)&amp;"～"&amp;ROUND(一级属性!$H$17*$C316/2*$G$309*$K$310,0)</f>
        <v>10～14</v>
      </c>
      <c r="K316" s="119" t="str">
        <f>ROUND(一级属性!$H$17*$C316/2*$F$309*$K$310,0)&amp;"～"&amp;ROUND(一级属性!$H$17*$C316/2*$G$309*$K$310,0)</f>
        <v>10～14</v>
      </c>
      <c r="L316" s="119" t="str">
        <f>ROUND(一级属性!$H$17*$C316/2*$F$309*$K$310,0)&amp;"～"&amp;ROUND(一级属性!$H$17*$C316/2*$G$309*$K$310,0)</f>
        <v>10～14</v>
      </c>
      <c r="M316" s="119" t="str">
        <f>ROUND(一级属性!$H$17*$C316/2*$F$309*$K$310,0)&amp;"～"&amp;ROUND(一级属性!$H$17*$C316/2*$G$309*$K$310,0)</f>
        <v>10～14</v>
      </c>
      <c r="N316" s="119" t="str">
        <f>ROUND(一级属性!$H$17*$C316/2*$F$309*$K$310,0)&amp;"～"&amp;ROUND(一级属性!$H$17*$C316/2*$G$309*$K$310,0)</f>
        <v>10～14</v>
      </c>
      <c r="O316" s="120" t="str">
        <f>ROUND(一级属性!$H$17*$C316/2*$F$309*$P$310,0)&amp;"～"&amp;ROUND(一级属性!$H$17*$C316/2*$G$309*$P$310,0)</f>
        <v>13～19</v>
      </c>
      <c r="P316" s="120" t="str">
        <f>ROUND(一级属性!$H$17*$C316/2*$F$309*$P$310,0)&amp;"～"&amp;ROUND(一级属性!$H$17*$C316/2*$G$309*$P$310,0)</f>
        <v>13～19</v>
      </c>
      <c r="Q316" s="120" t="str">
        <f>ROUND(一级属性!$H$17*$C316/2*$F$309*$P$310,0)&amp;"～"&amp;ROUND(一级属性!$H$17*$C316/2*$G$309*$P$310,0)</f>
        <v>13～19</v>
      </c>
      <c r="R316" s="120" t="str">
        <f>ROUND(一级属性!$H$17*$C316/2*$F$309*$P$310,0)&amp;"～"&amp;ROUND(一级属性!$H$17*$C316/2*$G$309*$P$310,0)</f>
        <v>13～19</v>
      </c>
      <c r="S316" s="120" t="str">
        <f>ROUND(一级属性!$H$17*$C316/2*$F$309*$P$310,0)&amp;"～"&amp;ROUND(一级属性!$H$17*$C316/2*$G$309*$P$310,0)</f>
        <v>13～19</v>
      </c>
      <c r="T316" s="221" t="str">
        <f>-ROUNDUP(一级属性!$H$17*$C316/2*$F$309*$Q$310,0)&amp;"～"&amp;-ROUND(一级属性!$H$17*$C316/2*$G$309*$Q$310,0)</f>
        <v>-4～-5</v>
      </c>
      <c r="U316" s="221" t="str">
        <f>-ROUNDUP(一级属性!$H$17*$C316/2*$F$309*$Q$310,0)&amp;"～"&amp;-ROUND(一级属性!$H$17*$C316/2*$G$309*$Q$310,0)</f>
        <v>-4～-5</v>
      </c>
      <c r="V316" s="221" t="str">
        <f>-ROUNDUP(一级属性!$H$17*$C316/2*$F$309*$Q$310,0)&amp;"～"&amp;-ROUND(一级属性!$H$17*$C316/2*$G$309*$Q$310,0)</f>
        <v>-4～-5</v>
      </c>
      <c r="W316" s="221" t="str">
        <f>-ROUNDUP(一级属性!$H$17*$C316/2*$F$309*$Q$310,0)&amp;"～"&amp;-ROUND(一级属性!$H$17*$C316/2*$G$309*$Q$310,0)</f>
        <v>-4～-5</v>
      </c>
      <c r="X316" s="221" t="str">
        <f>-ROUNDUP(一级属性!$H$17*$C316/2*$F$309*$Q$310,0)&amp;"～"&amp;-ROUND(一级属性!$H$17*$C316/2*$G$309*$Q$310,0)</f>
        <v>-4～-5</v>
      </c>
    </row>
    <row r="317" spans="1:24" ht="13.5">
      <c r="A317" s="237"/>
      <c r="C317" s="1">
        <v>40</v>
      </c>
      <c r="D317" s="1" t="s">
        <v>290</v>
      </c>
      <c r="E317" s="121" t="str">
        <f>ROUND(一级属性!$H$17*$C317/4*$F$309*$F$310,0)&amp;"～"&amp;ROUND(一级属性!$H$17*$C317/4*$G$309*$F$310,0)</f>
        <v>9～13</v>
      </c>
      <c r="F317" s="121" t="str">
        <f>ROUND(一级属性!$H$17*$C317/4*$F$309*$F$310,0)&amp;"～"&amp;ROUND(一级属性!$H$17*$C317/4*$G$309*$F$310,0)</f>
        <v>9～13</v>
      </c>
      <c r="G317" s="121" t="str">
        <f>ROUND(一级属性!$H$17*$C317/4*$F$309*$F$310,0)&amp;"～"&amp;ROUND(一级属性!$H$17*$C317/4*$G$309*$F$310,0)</f>
        <v>9～13</v>
      </c>
      <c r="H317" s="121" t="str">
        <f>ROUND(一级属性!$H$17*$C317/4*$F$309*$F$310,0)&amp;"～"&amp;ROUND(一级属性!$H$17*$C317/4*$G$309*$F$310,0)</f>
        <v>9～13</v>
      </c>
      <c r="I317" s="121" t="str">
        <f>ROUND(一级属性!$H$17*$C317/4*$F$309*$F$310,0)&amp;"～"&amp;ROUND(一级属性!$H$17*$C317/4*$G$309*$F$310,0)</f>
        <v>9～13</v>
      </c>
      <c r="J317" s="119" t="str">
        <f>ROUND(一级属性!$H$17*$C317/2*$F$309*$K$310,0)&amp;"～"&amp;ROUND(一级属性!$H$17*$C317/2*$G$309*$K$310,0)</f>
        <v>13～19</v>
      </c>
      <c r="K317" s="119" t="str">
        <f>ROUND(一级属性!$H$17*$C317/2*$F$309*$K$310,0)&amp;"～"&amp;ROUND(一级属性!$H$17*$C317/2*$G$309*$K$310,0)</f>
        <v>13～19</v>
      </c>
      <c r="L317" s="119" t="str">
        <f>ROUND(一级属性!$H$17*$C317/2*$F$309*$K$310,0)&amp;"～"&amp;ROUND(一级属性!$H$17*$C317/2*$G$309*$K$310,0)</f>
        <v>13～19</v>
      </c>
      <c r="M317" s="119" t="str">
        <f>ROUND(一级属性!$H$17*$C317/2*$F$309*$K$310,0)&amp;"～"&amp;ROUND(一级属性!$H$17*$C317/2*$G$309*$K$310,0)</f>
        <v>13～19</v>
      </c>
      <c r="N317" s="119" t="str">
        <f>ROUND(一级属性!$H$17*$C317/2*$F$309*$K$310,0)&amp;"～"&amp;ROUND(一级属性!$H$17*$C317/2*$G$309*$K$310,0)</f>
        <v>13～19</v>
      </c>
      <c r="O317" s="120" t="str">
        <f>ROUND(一级属性!$H$17*$C317/2*$F$309*$P$310,0)&amp;"～"&amp;ROUND(一级属性!$H$17*$C317/2*$G$309*$P$310,0)</f>
        <v>18～25</v>
      </c>
      <c r="P317" s="120" t="str">
        <f>ROUND(一级属性!$H$17*$C317/2*$F$309*$P$310,0)&amp;"～"&amp;ROUND(一级属性!$H$17*$C317/2*$G$309*$P$310,0)</f>
        <v>18～25</v>
      </c>
      <c r="Q317" s="120" t="str">
        <f>ROUND(一级属性!$H$17*$C317/2*$F$309*$P$310,0)&amp;"～"&amp;ROUND(一级属性!$H$17*$C317/2*$G$309*$P$310,0)</f>
        <v>18～25</v>
      </c>
      <c r="R317" s="120" t="str">
        <f>ROUND(一级属性!$H$17*$C317/2*$F$309*$P$310,0)&amp;"～"&amp;ROUND(一级属性!$H$17*$C317/2*$G$309*$P$310,0)</f>
        <v>18～25</v>
      </c>
      <c r="S317" s="120" t="str">
        <f>ROUND(一级属性!$H$17*$C317/2*$F$309*$P$310,0)&amp;"～"&amp;ROUND(一级属性!$H$17*$C317/2*$G$309*$P$310,0)</f>
        <v>18～25</v>
      </c>
      <c r="T317" s="221" t="str">
        <f>-ROUNDUP(一级属性!$H$17*$C317/2*$F$309*$Q$310,0)&amp;"～"&amp;-ROUND(一级属性!$H$17*$C317/2*$G$309*$Q$310,0)</f>
        <v>-5～-6</v>
      </c>
      <c r="U317" s="221" t="str">
        <f>-ROUNDUP(一级属性!$H$17*$C317/2*$F$309*$Q$310,0)&amp;"～"&amp;-ROUND(一级属性!$H$17*$C317/2*$G$309*$Q$310,0)</f>
        <v>-5～-6</v>
      </c>
      <c r="V317" s="221" t="str">
        <f>-ROUNDUP(一级属性!$H$17*$C317/2*$F$309*$Q$310,0)&amp;"～"&amp;-ROUND(一级属性!$H$17*$C317/2*$G$309*$Q$310,0)</f>
        <v>-5～-6</v>
      </c>
      <c r="W317" s="221" t="str">
        <f>-ROUNDUP(一级属性!$H$17*$C317/2*$F$309*$Q$310,0)&amp;"～"&amp;-ROUND(一级属性!$H$17*$C317/2*$G$309*$Q$310,0)</f>
        <v>-5～-6</v>
      </c>
      <c r="X317" s="221" t="str">
        <f>-ROUNDUP(一级属性!$H$17*$C317/2*$F$309*$Q$310,0)&amp;"～"&amp;-ROUND(一级属性!$H$17*$C317/2*$G$309*$Q$310,0)</f>
        <v>-5～-6</v>
      </c>
    </row>
    <row r="318" spans="1:24" ht="13.5">
      <c r="A318" s="237"/>
      <c r="C318" s="1">
        <v>50</v>
      </c>
      <c r="D318" s="1" t="s">
        <v>290</v>
      </c>
      <c r="E318" s="121" t="str">
        <f>ROUND(一级属性!$H$17*$C318/4*$F$309*$F$310,0)&amp;"～"&amp;ROUND(一级属性!$H$17*$C318/4*$G$309*$F$310,0)</f>
        <v>11～16</v>
      </c>
      <c r="F318" s="121" t="str">
        <f>ROUND(一级属性!$H$17*$C318/4*$F$309*$F$310,0)&amp;"～"&amp;ROUND(一级属性!$H$17*$C318/4*$G$309*$F$310,0)</f>
        <v>11～16</v>
      </c>
      <c r="G318" s="121" t="str">
        <f>ROUND(一级属性!$H$17*$C318/4*$F$309*$F$310,0)&amp;"～"&amp;ROUND(一级属性!$H$17*$C318/4*$G$309*$F$310,0)</f>
        <v>11～16</v>
      </c>
      <c r="H318" s="121" t="str">
        <f>ROUND(一级属性!$H$17*$C318/4*$F$309*$F$310,0)&amp;"～"&amp;ROUND(一级属性!$H$17*$C318/4*$G$309*$F$310,0)</f>
        <v>11～16</v>
      </c>
      <c r="I318" s="121" t="str">
        <f>ROUND(一级属性!$H$17*$C318/4*$F$309*$F$310,0)&amp;"～"&amp;ROUND(一级属性!$H$17*$C318/4*$G$309*$F$310,0)</f>
        <v>11～16</v>
      </c>
      <c r="J318" s="119" t="str">
        <f>ROUND(一级属性!$H$17*$C318/2*$F$309*$K$310,0)&amp;"～"&amp;ROUND(一级属性!$H$17*$C318/2*$G$309*$K$310,0)</f>
        <v>16～23</v>
      </c>
      <c r="K318" s="119" t="str">
        <f>ROUND(一级属性!$H$17*$C318/2*$F$309*$K$310,0)&amp;"～"&amp;ROUND(一级属性!$H$17*$C318/2*$G$309*$K$310,0)</f>
        <v>16～23</v>
      </c>
      <c r="L318" s="119" t="str">
        <f>ROUND(一级属性!$H$17*$C318/2*$F$309*$K$310,0)&amp;"～"&amp;ROUND(一级属性!$H$17*$C318/2*$G$309*$K$310,0)</f>
        <v>16～23</v>
      </c>
      <c r="M318" s="119" t="str">
        <f>ROUND(一级属性!$H$17*$C318/2*$F$309*$K$310,0)&amp;"～"&amp;ROUND(一级属性!$H$17*$C318/2*$G$309*$K$310,0)</f>
        <v>16～23</v>
      </c>
      <c r="N318" s="119" t="str">
        <f>ROUND(一级属性!$H$17*$C318/2*$F$309*$K$310,0)&amp;"～"&amp;ROUND(一级属性!$H$17*$C318/2*$G$309*$K$310,0)</f>
        <v>16～23</v>
      </c>
      <c r="O318" s="120" t="str">
        <f>ROUND(一级属性!$H$17*$C318/2*$F$309*$P$310,0)&amp;"～"&amp;ROUND(一级属性!$H$17*$C318/2*$G$309*$P$310,0)</f>
        <v>22～31</v>
      </c>
      <c r="P318" s="120" t="str">
        <f>ROUND(一级属性!$H$17*$C318/2*$F$309*$P$310,0)&amp;"～"&amp;ROUND(一级属性!$H$17*$C318/2*$G$309*$P$310,0)</f>
        <v>22～31</v>
      </c>
      <c r="Q318" s="120" t="str">
        <f>ROUND(一级属性!$H$17*$C318/2*$F$309*$P$310,0)&amp;"～"&amp;ROUND(一级属性!$H$17*$C318/2*$G$309*$P$310,0)</f>
        <v>22～31</v>
      </c>
      <c r="R318" s="120" t="str">
        <f>ROUND(一级属性!$H$17*$C318/2*$F$309*$P$310,0)&amp;"～"&amp;ROUND(一级属性!$H$17*$C318/2*$G$309*$P$310,0)</f>
        <v>22～31</v>
      </c>
      <c r="S318" s="120" t="str">
        <f>ROUND(一级属性!$H$17*$C318/2*$F$309*$P$310,0)&amp;"～"&amp;ROUND(一级属性!$H$17*$C318/2*$G$309*$P$310,0)</f>
        <v>22～31</v>
      </c>
      <c r="T318" s="221" t="str">
        <f>-ROUNDUP(一级属性!$H$17*$C318/2*$F$309*$Q$310,0)&amp;"～"&amp;-ROUND(一级属性!$H$17*$C318/2*$G$309*$Q$310,0)</f>
        <v>-6～-8</v>
      </c>
      <c r="U318" s="221" t="str">
        <f>-ROUNDUP(一级属性!$H$17*$C318/2*$F$309*$Q$310,0)&amp;"～"&amp;-ROUND(一级属性!$H$17*$C318/2*$G$309*$Q$310,0)</f>
        <v>-6～-8</v>
      </c>
      <c r="V318" s="221" t="str">
        <f>-ROUNDUP(一级属性!$H$17*$C318/2*$F$309*$Q$310,0)&amp;"～"&amp;-ROUND(一级属性!$H$17*$C318/2*$G$309*$Q$310,0)</f>
        <v>-6～-8</v>
      </c>
      <c r="W318" s="221" t="str">
        <f>-ROUNDUP(一级属性!$H$17*$C318/2*$F$309*$Q$310,0)&amp;"～"&amp;-ROUND(一级属性!$H$17*$C318/2*$G$309*$Q$310,0)</f>
        <v>-6～-8</v>
      </c>
      <c r="X318" s="221" t="str">
        <f>-ROUNDUP(一级属性!$H$17*$C318/2*$F$309*$Q$310,0)&amp;"～"&amp;-ROUND(一级属性!$H$17*$C318/2*$G$309*$Q$310,0)</f>
        <v>-6～-8</v>
      </c>
    </row>
    <row r="319" spans="1:24" ht="13.5">
      <c r="A319" s="237"/>
      <c r="C319" s="1">
        <v>60</v>
      </c>
      <c r="D319" s="1" t="s">
        <v>290</v>
      </c>
      <c r="E319" s="121" t="str">
        <f>ROUND(一级属性!$H$17*$C319/4*$F$309*$F$310,0)&amp;"～"&amp;ROUND(一级属性!$H$17*$C319/4*$G$309*$F$310,0)</f>
        <v>13～19</v>
      </c>
      <c r="F319" s="121" t="str">
        <f>ROUND(一级属性!$H$17*$C319/4*$F$309*$F$310,0)&amp;"～"&amp;ROUND(一级属性!$H$17*$C319/4*$G$309*$F$310,0)</f>
        <v>13～19</v>
      </c>
      <c r="G319" s="121" t="str">
        <f>ROUND(一级属性!$H$17*$C319/4*$F$309*$F$310,0)&amp;"～"&amp;ROUND(一级属性!$H$17*$C319/4*$G$309*$F$310,0)</f>
        <v>13～19</v>
      </c>
      <c r="H319" s="121" t="str">
        <f>ROUND(一级属性!$H$17*$C319/4*$F$309*$F$310,0)&amp;"～"&amp;ROUND(一级属性!$H$17*$C319/4*$G$309*$F$310,0)</f>
        <v>13～19</v>
      </c>
      <c r="I319" s="121" t="str">
        <f>ROUND(一级属性!$H$17*$C319/4*$F$309*$F$310,0)&amp;"～"&amp;ROUND(一级属性!$H$17*$C319/4*$G$309*$F$310,0)</f>
        <v>13～19</v>
      </c>
      <c r="J319" s="119" t="str">
        <f>ROUND(一级属性!$H$17*$C319/2*$F$309*$K$310,0)&amp;"～"&amp;ROUND(一级属性!$H$17*$C319/2*$G$309*$K$310,0)</f>
        <v>20～28</v>
      </c>
      <c r="K319" s="119" t="str">
        <f>ROUND(一级属性!$H$17*$C319/2*$F$309*$K$310,0)&amp;"～"&amp;ROUND(一级属性!$H$17*$C319/2*$G$309*$K$310,0)</f>
        <v>20～28</v>
      </c>
      <c r="L319" s="119" t="str">
        <f>ROUND(一级属性!$H$17*$C319/2*$F$309*$K$310,0)&amp;"～"&amp;ROUND(一级属性!$H$17*$C319/2*$G$309*$K$310,0)</f>
        <v>20～28</v>
      </c>
      <c r="M319" s="119" t="str">
        <f>ROUND(一级属性!$H$17*$C319/2*$F$309*$K$310,0)&amp;"～"&amp;ROUND(一级属性!$H$17*$C319/2*$G$309*$K$310,0)</f>
        <v>20～28</v>
      </c>
      <c r="N319" s="119" t="str">
        <f>ROUND(一级属性!$H$17*$C319/2*$F$309*$K$310,0)&amp;"～"&amp;ROUND(一级属性!$H$17*$C319/2*$G$309*$K$310,0)</f>
        <v>20～28</v>
      </c>
      <c r="O319" s="120" t="str">
        <f>ROUND(一级属性!$H$17*$C319/2*$F$309*$P$310,0)&amp;"～"&amp;ROUND(一级属性!$H$17*$C319/2*$G$309*$P$310,0)</f>
        <v>26～38</v>
      </c>
      <c r="P319" s="120" t="str">
        <f>ROUND(一级属性!$H$17*$C319/2*$F$309*$P$310,0)&amp;"～"&amp;ROUND(一级属性!$H$17*$C319/2*$G$309*$P$310,0)</f>
        <v>26～38</v>
      </c>
      <c r="Q319" s="120" t="str">
        <f>ROUND(一级属性!$H$17*$C319/2*$F$309*$P$310,0)&amp;"～"&amp;ROUND(一级属性!$H$17*$C319/2*$G$309*$P$310,0)</f>
        <v>26～38</v>
      </c>
      <c r="R319" s="120" t="str">
        <f>ROUND(一级属性!$H$17*$C319/2*$F$309*$P$310,0)&amp;"～"&amp;ROUND(一级属性!$H$17*$C319/2*$G$309*$P$310,0)</f>
        <v>26～38</v>
      </c>
      <c r="S319" s="120" t="str">
        <f>ROUND(一级属性!$H$17*$C319/2*$F$309*$P$310,0)&amp;"～"&amp;ROUND(一级属性!$H$17*$C319/2*$G$309*$P$310,0)</f>
        <v>26～38</v>
      </c>
      <c r="T319" s="221" t="str">
        <f>-ROUNDUP(一级属性!$H$17*$C319/2*$F$309*$Q$310,0)&amp;"～"&amp;-ROUND(一级属性!$H$17*$C319/2*$G$309*$Q$310,0)</f>
        <v>-7～-9</v>
      </c>
      <c r="U319" s="221" t="str">
        <f>-ROUNDUP(一级属性!$H$17*$C319/2*$F$309*$Q$310,0)&amp;"～"&amp;-ROUND(一级属性!$H$17*$C319/2*$G$309*$Q$310,0)</f>
        <v>-7～-9</v>
      </c>
      <c r="V319" s="221" t="str">
        <f>-ROUNDUP(一级属性!$H$17*$C319/2*$F$309*$Q$310,0)&amp;"～"&amp;-ROUND(一级属性!$H$17*$C319/2*$G$309*$Q$310,0)</f>
        <v>-7～-9</v>
      </c>
      <c r="W319" s="221" t="str">
        <f>-ROUNDUP(一级属性!$H$17*$C319/2*$F$309*$Q$310,0)&amp;"～"&amp;-ROUND(一级属性!$H$17*$C319/2*$G$309*$Q$310,0)</f>
        <v>-7～-9</v>
      </c>
      <c r="X319" s="221" t="str">
        <f>-ROUNDUP(一级属性!$H$17*$C319/2*$F$309*$Q$310,0)&amp;"～"&amp;-ROUND(一级属性!$H$17*$C319/2*$G$309*$Q$310,0)</f>
        <v>-7～-9</v>
      </c>
    </row>
    <row r="320" spans="1:24" ht="13.5">
      <c r="A320" s="237"/>
      <c r="C320" s="1">
        <v>70</v>
      </c>
      <c r="D320" s="1" t="s">
        <v>290</v>
      </c>
      <c r="E320" s="121" t="str">
        <f>ROUND(一级属性!$H$17*$C320/4*$F$309*$F$310,0)&amp;"～"&amp;ROUND(一级属性!$H$17*$C320/4*$G$309*$F$310,0)</f>
        <v>15～22</v>
      </c>
      <c r="F320" s="121" t="str">
        <f>ROUND(一级属性!$H$17*$C320/4*$F$309*$F$310,0)&amp;"～"&amp;ROUND(一级属性!$H$17*$C320/4*$G$309*$F$310,0)</f>
        <v>15～22</v>
      </c>
      <c r="G320" s="121" t="str">
        <f>ROUND(一级属性!$H$17*$C320/4*$F$309*$F$310,0)&amp;"～"&amp;ROUND(一级属性!$H$17*$C320/4*$G$309*$F$310,0)</f>
        <v>15～22</v>
      </c>
      <c r="H320" s="121" t="str">
        <f>ROUND(一级属性!$H$17*$C320/4*$F$309*$F$310,0)&amp;"～"&amp;ROUND(一级属性!$H$17*$C320/4*$G$309*$F$310,0)</f>
        <v>15～22</v>
      </c>
      <c r="I320" s="121" t="str">
        <f>ROUND(一级属性!$H$17*$C320/4*$F$309*$F$310,0)&amp;"～"&amp;ROUND(一级属性!$H$17*$C320/4*$G$309*$F$310,0)</f>
        <v>15～22</v>
      </c>
      <c r="J320" s="119" t="str">
        <f>ROUND(一级属性!$H$17*$C320/2*$F$309*$K$310,0)&amp;"～"&amp;ROUND(一级属性!$H$17*$C320/2*$G$309*$K$310,0)</f>
        <v>23～33</v>
      </c>
      <c r="K320" s="119" t="str">
        <f>ROUND(一级属性!$H$17*$C320/2*$F$309*$K$310,0)&amp;"～"&amp;ROUND(一级属性!$H$17*$C320/2*$G$309*$K$310,0)</f>
        <v>23～33</v>
      </c>
      <c r="L320" s="119" t="str">
        <f>ROUND(一级属性!$H$17*$C320/2*$F$309*$K$310,0)&amp;"～"&amp;ROUND(一级属性!$H$17*$C320/2*$G$309*$K$310,0)</f>
        <v>23～33</v>
      </c>
      <c r="M320" s="119" t="str">
        <f>ROUND(一级属性!$H$17*$C320/2*$F$309*$K$310,0)&amp;"～"&amp;ROUND(一级属性!$H$17*$C320/2*$G$309*$K$310,0)</f>
        <v>23～33</v>
      </c>
      <c r="N320" s="119" t="str">
        <f>ROUND(一级属性!$H$17*$C320/2*$F$309*$K$310,0)&amp;"～"&amp;ROUND(一级属性!$H$17*$C320/2*$G$309*$K$310,0)</f>
        <v>23～33</v>
      </c>
      <c r="O320" s="120" t="str">
        <f>ROUND(一级属性!$H$17*$C320/2*$F$309*$P$310,0)&amp;"～"&amp;ROUND(一级属性!$H$17*$C320/2*$G$309*$P$310,0)</f>
        <v>31～44</v>
      </c>
      <c r="P320" s="120" t="str">
        <f>ROUND(一级属性!$H$17*$C320/2*$F$309*$P$310,0)&amp;"～"&amp;ROUND(一级属性!$H$17*$C320/2*$G$309*$P$310,0)</f>
        <v>31～44</v>
      </c>
      <c r="Q320" s="120" t="str">
        <f>ROUND(一级属性!$H$17*$C320/2*$F$309*$P$310,0)&amp;"～"&amp;ROUND(一级属性!$H$17*$C320/2*$G$309*$P$310,0)</f>
        <v>31～44</v>
      </c>
      <c r="R320" s="120" t="str">
        <f>ROUND(一级属性!$H$17*$C320/2*$F$309*$P$310,0)&amp;"～"&amp;ROUND(一级属性!$H$17*$C320/2*$G$309*$P$310,0)</f>
        <v>31～44</v>
      </c>
      <c r="S320" s="120" t="str">
        <f>ROUND(一级属性!$H$17*$C320/2*$F$309*$P$310,0)&amp;"～"&amp;ROUND(一级属性!$H$17*$C320/2*$G$309*$P$310,0)</f>
        <v>31～44</v>
      </c>
      <c r="T320" s="221" t="str">
        <f>-ROUNDUP(一级属性!$H$17*$C320/2*$F$309*$Q$310,0)&amp;"～"&amp;-ROUND(一级属性!$H$17*$C320/2*$G$309*$Q$310,0)</f>
        <v>-8～-11</v>
      </c>
      <c r="U320" s="221" t="str">
        <f>-ROUNDUP(一级属性!$H$17*$C320/2*$F$309*$Q$310,0)&amp;"～"&amp;-ROUND(一级属性!$H$17*$C320/2*$G$309*$Q$310,0)</f>
        <v>-8～-11</v>
      </c>
      <c r="V320" s="221" t="str">
        <f>-ROUNDUP(一级属性!$H$17*$C320/2*$F$309*$Q$310,0)&amp;"～"&amp;-ROUND(一级属性!$H$17*$C320/2*$G$309*$Q$310,0)</f>
        <v>-8～-11</v>
      </c>
      <c r="W320" s="221" t="str">
        <f>-ROUNDUP(一级属性!$H$17*$C320/2*$F$309*$Q$310,0)&amp;"～"&amp;-ROUND(一级属性!$H$17*$C320/2*$G$309*$Q$310,0)</f>
        <v>-8～-11</v>
      </c>
      <c r="X320" s="221" t="str">
        <f>-ROUNDUP(一级属性!$H$17*$C320/2*$F$309*$Q$310,0)&amp;"～"&amp;-ROUND(一级属性!$H$17*$C320/2*$G$309*$Q$310,0)</f>
        <v>-8～-11</v>
      </c>
    </row>
    <row r="321" spans="1:24" ht="13.5">
      <c r="A321" s="237"/>
      <c r="C321" s="1">
        <v>80</v>
      </c>
      <c r="D321" s="1" t="s">
        <v>290</v>
      </c>
      <c r="E321" s="121" t="str">
        <f>ROUND(一级属性!$H$17*$C321/4*$F$309*$F$310,0)&amp;"～"&amp;ROUND(一级属性!$H$17*$C321/4*$G$309*$F$310,0)</f>
        <v>18～25</v>
      </c>
      <c r="F321" s="121" t="str">
        <f>ROUND(一级属性!$H$17*$C321/4*$F$309*$F$310,0)&amp;"～"&amp;ROUND(一级属性!$H$17*$C321/4*$G$309*$F$310,0)</f>
        <v>18～25</v>
      </c>
      <c r="G321" s="121" t="str">
        <f>ROUND(一级属性!$H$17*$C321/4*$F$309*$F$310,0)&amp;"～"&amp;ROUND(一级属性!$H$17*$C321/4*$G$309*$F$310,0)</f>
        <v>18～25</v>
      </c>
      <c r="H321" s="121" t="str">
        <f>ROUND(一级属性!$H$17*$C321/4*$F$309*$F$310,0)&amp;"～"&amp;ROUND(一级属性!$H$17*$C321/4*$G$309*$F$310,0)</f>
        <v>18～25</v>
      </c>
      <c r="I321" s="121" t="str">
        <f>ROUND(一级属性!$H$17*$C321/4*$F$309*$F$310,0)&amp;"～"&amp;ROUND(一级属性!$H$17*$C321/4*$G$309*$F$310,0)</f>
        <v>18～25</v>
      </c>
      <c r="J321" s="119" t="str">
        <f>ROUND(一级属性!$H$17*$C321/2*$F$309*$K$310,0)&amp;"～"&amp;ROUND(一级属性!$H$17*$C321/2*$G$309*$K$310,0)</f>
        <v>26～38</v>
      </c>
      <c r="K321" s="119" t="str">
        <f>ROUND(一级属性!$H$17*$C321/2*$F$309*$K$310,0)&amp;"～"&amp;ROUND(一级属性!$H$17*$C321/2*$G$309*$K$310,0)</f>
        <v>26～38</v>
      </c>
      <c r="L321" s="119" t="str">
        <f>ROUND(一级属性!$H$17*$C321/2*$F$309*$K$310,0)&amp;"～"&amp;ROUND(一级属性!$H$17*$C321/2*$G$309*$K$310,0)</f>
        <v>26～38</v>
      </c>
      <c r="M321" s="119" t="str">
        <f>ROUND(一级属性!$H$17*$C321/2*$F$309*$K$310,0)&amp;"～"&amp;ROUND(一级属性!$H$17*$C321/2*$G$309*$K$310,0)</f>
        <v>26～38</v>
      </c>
      <c r="N321" s="119" t="str">
        <f>ROUND(一级属性!$H$17*$C321/2*$F$309*$K$310,0)&amp;"～"&amp;ROUND(一级属性!$H$17*$C321/2*$G$309*$K$310,0)</f>
        <v>26～38</v>
      </c>
      <c r="O321" s="120" t="str">
        <f>ROUND(一级属性!$H$17*$C321/2*$F$309*$P$310,0)&amp;"～"&amp;ROUND(一级属性!$H$17*$C321/2*$G$309*$P$310,0)</f>
        <v>35～50</v>
      </c>
      <c r="P321" s="120" t="str">
        <f>ROUND(一级属性!$H$17*$C321/2*$F$309*$P$310,0)&amp;"～"&amp;ROUND(一级属性!$H$17*$C321/2*$G$309*$P$310,0)</f>
        <v>35～50</v>
      </c>
      <c r="Q321" s="120" t="str">
        <f>ROUND(一级属性!$H$17*$C321/2*$F$309*$P$310,0)&amp;"～"&amp;ROUND(一级属性!$H$17*$C321/2*$G$309*$P$310,0)</f>
        <v>35～50</v>
      </c>
      <c r="R321" s="120" t="str">
        <f>ROUND(一级属性!$H$17*$C321/2*$F$309*$P$310,0)&amp;"～"&amp;ROUND(一级属性!$H$17*$C321/2*$G$309*$P$310,0)</f>
        <v>35～50</v>
      </c>
      <c r="S321" s="120" t="str">
        <f>ROUND(一级属性!$H$17*$C321/2*$F$309*$P$310,0)&amp;"～"&amp;ROUND(一级属性!$H$17*$C321/2*$G$309*$P$310,0)</f>
        <v>35～50</v>
      </c>
      <c r="T321" s="221" t="str">
        <f>-ROUNDUP(一级属性!$H$17*$C321/2*$F$309*$Q$310,0)&amp;"～"&amp;-ROUND(一级属性!$H$17*$C321/2*$G$309*$Q$310,0)</f>
        <v>-9～-13</v>
      </c>
      <c r="U321" s="221" t="str">
        <f>-ROUNDUP(一级属性!$H$17*$C321/2*$F$309*$Q$310,0)&amp;"～"&amp;-ROUND(一级属性!$H$17*$C321/2*$G$309*$Q$310,0)</f>
        <v>-9～-13</v>
      </c>
      <c r="V321" s="221" t="str">
        <f>-ROUNDUP(一级属性!$H$17*$C321/2*$F$309*$Q$310,0)&amp;"～"&amp;-ROUND(一级属性!$H$17*$C321/2*$G$309*$Q$310,0)</f>
        <v>-9～-13</v>
      </c>
      <c r="W321" s="221" t="str">
        <f>-ROUNDUP(一级属性!$H$17*$C321/2*$F$309*$Q$310,0)&amp;"～"&amp;-ROUND(一级属性!$H$17*$C321/2*$G$309*$Q$310,0)</f>
        <v>-9～-13</v>
      </c>
      <c r="X321" s="221" t="str">
        <f>-ROUNDUP(一级属性!$H$17*$C321/2*$F$309*$Q$310,0)&amp;"～"&amp;-ROUND(一级属性!$H$17*$C321/2*$G$309*$Q$310,0)</f>
        <v>-9～-13</v>
      </c>
    </row>
    <row r="322" spans="1:24" ht="13.5">
      <c r="A322" s="237"/>
      <c r="C322" s="1">
        <v>90</v>
      </c>
      <c r="D322" s="1" t="s">
        <v>290</v>
      </c>
      <c r="E322" s="121" t="str">
        <f>ROUND(一级属性!$H$17*$C322/4*$F$309*$F$310,0)&amp;"～"&amp;ROUND(一级属性!$H$17*$C322/4*$G$309*$F$310,0)</f>
        <v>20～28</v>
      </c>
      <c r="F322" s="121" t="str">
        <f>ROUND(一级属性!$H$17*$C322/4*$F$309*$F$310,0)&amp;"～"&amp;ROUND(一级属性!$H$17*$C322/4*$G$309*$F$310,0)</f>
        <v>20～28</v>
      </c>
      <c r="G322" s="121" t="str">
        <f>ROUND(一级属性!$H$17*$C322/4*$F$309*$F$310,0)&amp;"～"&amp;ROUND(一级属性!$H$17*$C322/4*$G$309*$F$310,0)</f>
        <v>20～28</v>
      </c>
      <c r="H322" s="121" t="str">
        <f>ROUND(一级属性!$H$17*$C322/4*$F$309*$F$310,0)&amp;"～"&amp;ROUND(一级属性!$H$17*$C322/4*$G$309*$F$310,0)</f>
        <v>20～28</v>
      </c>
      <c r="I322" s="121" t="str">
        <f>ROUND(一级属性!$H$17*$C322/4*$F$309*$F$310,0)&amp;"～"&amp;ROUND(一级属性!$H$17*$C322/4*$G$309*$F$310,0)</f>
        <v>20～28</v>
      </c>
      <c r="J322" s="119" t="str">
        <f>ROUND(一级属性!$H$17*$C322/2*$F$309*$K$310,0)&amp;"～"&amp;ROUND(一级属性!$H$17*$C322/2*$G$309*$K$310,0)</f>
        <v>30～42</v>
      </c>
      <c r="K322" s="119" t="str">
        <f>ROUND(一级属性!$H$17*$C322/2*$F$309*$K$310,0)&amp;"～"&amp;ROUND(一级属性!$H$17*$C322/2*$G$309*$K$310,0)</f>
        <v>30～42</v>
      </c>
      <c r="L322" s="119" t="str">
        <f>ROUND(一级属性!$H$17*$C322/2*$F$309*$K$310,0)&amp;"～"&amp;ROUND(一级属性!$H$17*$C322/2*$G$309*$K$310,0)</f>
        <v>30～42</v>
      </c>
      <c r="M322" s="119" t="str">
        <f>ROUND(一级属性!$H$17*$C322/2*$F$309*$K$310,0)&amp;"～"&amp;ROUND(一级属性!$H$17*$C322/2*$G$309*$K$310,0)</f>
        <v>30～42</v>
      </c>
      <c r="N322" s="119" t="str">
        <f>ROUND(一级属性!$H$17*$C322/2*$F$309*$K$310,0)&amp;"～"&amp;ROUND(一级属性!$H$17*$C322/2*$G$309*$K$310,0)</f>
        <v>30～42</v>
      </c>
      <c r="O322" s="120" t="str">
        <f>ROUND(一级属性!$H$17*$C322/2*$F$309*$P$310,0)&amp;"～"&amp;ROUND(一级属性!$H$17*$C322/2*$G$309*$P$310,0)</f>
        <v>39～56</v>
      </c>
      <c r="P322" s="120" t="str">
        <f>ROUND(一级属性!$H$17*$C322/2*$F$309*$P$310,0)&amp;"～"&amp;ROUND(一级属性!$H$17*$C322/2*$G$309*$P$310,0)</f>
        <v>39～56</v>
      </c>
      <c r="Q322" s="120" t="str">
        <f>ROUND(一级属性!$H$17*$C322/2*$F$309*$P$310,0)&amp;"～"&amp;ROUND(一级属性!$H$17*$C322/2*$G$309*$P$310,0)</f>
        <v>39～56</v>
      </c>
      <c r="R322" s="120" t="str">
        <f>ROUND(一级属性!$H$17*$C322/2*$F$309*$P$310,0)&amp;"～"&amp;ROUND(一级属性!$H$17*$C322/2*$G$309*$P$310,0)</f>
        <v>39～56</v>
      </c>
      <c r="S322" s="120" t="str">
        <f>ROUND(一级属性!$H$17*$C322/2*$F$309*$P$310,0)&amp;"～"&amp;ROUND(一级属性!$H$17*$C322/2*$G$309*$P$310,0)</f>
        <v>39～56</v>
      </c>
      <c r="T322" s="221" t="str">
        <f>-ROUNDUP(一级属性!$H$17*$C322/2*$F$309*$Q$310,0)&amp;"～"&amp;-ROUND(一级属性!$H$17*$C322/2*$G$309*$Q$310,0)</f>
        <v>-10～-14</v>
      </c>
      <c r="U322" s="221" t="str">
        <f>-ROUNDUP(一级属性!$H$17*$C322/2*$F$309*$Q$310,0)&amp;"～"&amp;-ROUND(一级属性!$H$17*$C322/2*$G$309*$Q$310,0)</f>
        <v>-10～-14</v>
      </c>
      <c r="V322" s="221" t="str">
        <f>-ROUNDUP(一级属性!$H$17*$C322/2*$F$309*$Q$310,0)&amp;"～"&amp;-ROUND(一级属性!$H$17*$C322/2*$G$309*$Q$310,0)</f>
        <v>-10～-14</v>
      </c>
      <c r="W322" s="221" t="str">
        <f>-ROUNDUP(一级属性!$H$17*$C322/2*$F$309*$Q$310,0)&amp;"～"&amp;-ROUND(一级属性!$H$17*$C322/2*$G$309*$Q$310,0)</f>
        <v>-10～-14</v>
      </c>
      <c r="X322" s="221" t="str">
        <f>-ROUNDUP(一级属性!$H$17*$C322/2*$F$309*$Q$310,0)&amp;"～"&amp;-ROUND(一级属性!$H$17*$C322/2*$G$309*$Q$310,0)</f>
        <v>-10～-14</v>
      </c>
    </row>
    <row r="323" spans="1:24" ht="13.5">
      <c r="A323" s="237"/>
      <c r="C323" s="1">
        <v>100</v>
      </c>
      <c r="D323" s="1" t="s">
        <v>290</v>
      </c>
      <c r="E323" s="121" t="str">
        <f>ROUND(一级属性!$H$17*$C323/4*$F$309*$F$310,0)&amp;"～"&amp;ROUND(一级属性!$H$17*$C323/4*$G$309*$F$310,0)</f>
        <v>22～31</v>
      </c>
      <c r="F323" s="121" t="str">
        <f>ROUND(一级属性!$H$17*$C323/4*$F$309*$F$310,0)&amp;"～"&amp;ROUND(一级属性!$H$17*$C323/4*$G$309*$F$310,0)</f>
        <v>22～31</v>
      </c>
      <c r="G323" s="121" t="str">
        <f>ROUND(一级属性!$H$17*$C323/4*$F$309*$F$310,0)&amp;"～"&amp;ROUND(一级属性!$H$17*$C323/4*$G$309*$F$310,0)</f>
        <v>22～31</v>
      </c>
      <c r="H323" s="121" t="str">
        <f>ROUND(一级属性!$H$17*$C323/4*$F$309*$F$310,0)&amp;"～"&amp;ROUND(一级属性!$H$17*$C323/4*$G$309*$F$310,0)</f>
        <v>22～31</v>
      </c>
      <c r="I323" s="121" t="str">
        <f>ROUND(一级属性!$H$17*$C323/4*$F$309*$F$310,0)&amp;"～"&amp;ROUND(一级属性!$H$17*$C323/4*$G$309*$F$310,0)</f>
        <v>22～31</v>
      </c>
      <c r="J323" s="119" t="str">
        <f>ROUND(一级属性!$H$17*$C323/2*$F$309*$K$310,0)&amp;"～"&amp;ROUND(一级属性!$H$17*$C323/2*$G$309*$K$310,0)</f>
        <v>33～47</v>
      </c>
      <c r="K323" s="119" t="str">
        <f>ROUND(一级属性!$H$17*$C323/2*$F$309*$K$310,0)&amp;"～"&amp;ROUND(一级属性!$H$17*$C323/2*$G$309*$K$310,0)</f>
        <v>33～47</v>
      </c>
      <c r="L323" s="119" t="str">
        <f>ROUND(一级属性!$H$17*$C323/2*$F$309*$K$310,0)&amp;"～"&amp;ROUND(一级属性!$H$17*$C323/2*$G$309*$K$310,0)</f>
        <v>33～47</v>
      </c>
      <c r="M323" s="119" t="str">
        <f>ROUND(一级属性!$H$17*$C323/2*$F$309*$K$310,0)&amp;"～"&amp;ROUND(一级属性!$H$17*$C323/2*$G$309*$K$310,0)</f>
        <v>33～47</v>
      </c>
      <c r="N323" s="119" t="str">
        <f>ROUND(一级属性!$H$17*$C323/2*$F$309*$K$310,0)&amp;"～"&amp;ROUND(一级属性!$H$17*$C323/2*$G$309*$K$310,0)</f>
        <v>33～47</v>
      </c>
      <c r="O323" s="120" t="str">
        <f>ROUND(一级属性!$H$17*$C323/2*$F$309*$P$310,0)&amp;"～"&amp;ROUND(一级属性!$H$17*$C323/2*$G$309*$P$310,0)</f>
        <v>44～63</v>
      </c>
      <c r="P323" s="120" t="str">
        <f>ROUND(一级属性!$H$17*$C323/2*$F$309*$P$310,0)&amp;"～"&amp;ROUND(一级属性!$H$17*$C323/2*$G$309*$P$310,0)</f>
        <v>44～63</v>
      </c>
      <c r="Q323" s="120" t="str">
        <f>ROUND(一级属性!$H$17*$C323/2*$F$309*$P$310,0)&amp;"～"&amp;ROUND(一级属性!$H$17*$C323/2*$G$309*$P$310,0)</f>
        <v>44～63</v>
      </c>
      <c r="R323" s="120" t="str">
        <f>ROUND(一级属性!$H$17*$C323/2*$F$309*$P$310,0)&amp;"～"&amp;ROUND(一级属性!$H$17*$C323/2*$G$309*$P$310,0)</f>
        <v>44～63</v>
      </c>
      <c r="S323" s="120" t="str">
        <f>ROUND(一级属性!$H$17*$C323/2*$F$309*$P$310,0)&amp;"～"&amp;ROUND(一级属性!$H$17*$C323/2*$G$309*$P$310,0)</f>
        <v>44～63</v>
      </c>
      <c r="T323" s="221" t="str">
        <f>-ROUNDUP(一级属性!$H$17*$C323/2*$F$309*$Q$310,0)&amp;"～"&amp;-ROUND(一级属性!$H$17*$C323/2*$G$309*$Q$310,0)</f>
        <v>-11～-16</v>
      </c>
      <c r="U323" s="221" t="str">
        <f>-ROUNDUP(一级属性!$H$17*$C323/2*$F$309*$Q$310,0)&amp;"～"&amp;-ROUND(一级属性!$H$17*$C323/2*$G$309*$Q$310,0)</f>
        <v>-11～-16</v>
      </c>
      <c r="V323" s="221" t="str">
        <f>-ROUNDUP(一级属性!$H$17*$C323/2*$F$309*$Q$310,0)&amp;"～"&amp;-ROUND(一级属性!$H$17*$C323/2*$G$309*$Q$310,0)</f>
        <v>-11～-16</v>
      </c>
      <c r="W323" s="221" t="str">
        <f>-ROUNDUP(一级属性!$H$17*$C323/2*$F$309*$Q$310,0)&amp;"～"&amp;-ROUND(一级属性!$H$17*$C323/2*$G$309*$Q$310,0)</f>
        <v>-11～-16</v>
      </c>
      <c r="X323" s="221" t="str">
        <f>-ROUNDUP(一级属性!$H$17*$C323/2*$F$309*$Q$310,0)&amp;"～"&amp;-ROUND(一级属性!$H$17*$C323/2*$G$309*$Q$310,0)</f>
        <v>-11～-16</v>
      </c>
    </row>
    <row r="324" spans="1:24" ht="13.5">
      <c r="A324" s="237"/>
      <c r="C324" s="1">
        <v>110</v>
      </c>
      <c r="D324" s="1" t="s">
        <v>290</v>
      </c>
      <c r="E324" s="121" t="str">
        <f>ROUND(一级属性!$H$17*$C324/4*$F$309*$F$310,0)&amp;"～"&amp;ROUND(一级属性!$H$17*$C324/4*$G$309*$F$310,0)</f>
        <v>24～34</v>
      </c>
      <c r="F324" s="121" t="str">
        <f>ROUND(一级属性!$H$17*$C324/4*$F$309*$F$310,0)&amp;"～"&amp;ROUND(一级属性!$H$17*$C324/4*$G$309*$F$310,0)</f>
        <v>24～34</v>
      </c>
      <c r="G324" s="121" t="str">
        <f>ROUND(一级属性!$H$17*$C324/4*$F$309*$F$310,0)&amp;"～"&amp;ROUND(一级属性!$H$17*$C324/4*$G$309*$F$310,0)</f>
        <v>24～34</v>
      </c>
      <c r="H324" s="121" t="str">
        <f>ROUND(一级属性!$H$17*$C324/4*$F$309*$F$310,0)&amp;"～"&amp;ROUND(一级属性!$H$17*$C324/4*$G$309*$F$310,0)</f>
        <v>24～34</v>
      </c>
      <c r="I324" s="121" t="str">
        <f>ROUND(一级属性!$H$17*$C324/4*$F$309*$F$310,0)&amp;"～"&amp;ROUND(一级属性!$H$17*$C324/4*$G$309*$F$310,0)</f>
        <v>24～34</v>
      </c>
      <c r="J324" s="119" t="str">
        <f>ROUND(一级属性!$H$17*$C324/2*$F$309*$K$310,0)&amp;"～"&amp;ROUND(一级属性!$H$17*$C324/2*$G$309*$K$310,0)</f>
        <v>36～52</v>
      </c>
      <c r="K324" s="119" t="str">
        <f>ROUND(一级属性!$H$17*$C324/2*$F$309*$K$310,0)&amp;"～"&amp;ROUND(一级属性!$H$17*$C324/2*$G$309*$K$310,0)</f>
        <v>36～52</v>
      </c>
      <c r="L324" s="119" t="str">
        <f>ROUND(一级属性!$H$17*$C324/2*$F$309*$K$310,0)&amp;"～"&amp;ROUND(一级属性!$H$17*$C324/2*$G$309*$K$310,0)</f>
        <v>36～52</v>
      </c>
      <c r="M324" s="119" t="str">
        <f>ROUND(一级属性!$H$17*$C324/2*$F$309*$K$310,0)&amp;"～"&amp;ROUND(一级属性!$H$17*$C324/2*$G$309*$K$310,0)</f>
        <v>36～52</v>
      </c>
      <c r="N324" s="119" t="str">
        <f>ROUND(一级属性!$H$17*$C324/2*$F$309*$K$310,0)&amp;"～"&amp;ROUND(一级属性!$H$17*$C324/2*$G$309*$K$310,0)</f>
        <v>36～52</v>
      </c>
      <c r="O324" s="120" t="str">
        <f>ROUND(一级属性!$H$17*$C324/2*$F$309*$P$310,0)&amp;"～"&amp;ROUND(一级属性!$H$17*$C324/2*$G$309*$P$310,0)</f>
        <v>48～69</v>
      </c>
      <c r="P324" s="120" t="str">
        <f>ROUND(一级属性!$H$17*$C324/2*$F$309*$P$310,0)&amp;"～"&amp;ROUND(一级属性!$H$17*$C324/2*$G$309*$P$310,0)</f>
        <v>48～69</v>
      </c>
      <c r="Q324" s="120" t="str">
        <f>ROUND(一级属性!$H$17*$C324/2*$F$309*$P$310,0)&amp;"～"&amp;ROUND(一级属性!$H$17*$C324/2*$G$309*$P$310,0)</f>
        <v>48～69</v>
      </c>
      <c r="R324" s="120" t="str">
        <f>ROUND(一级属性!$H$17*$C324/2*$F$309*$P$310,0)&amp;"～"&amp;ROUND(一级属性!$H$17*$C324/2*$G$309*$P$310,0)</f>
        <v>48～69</v>
      </c>
      <c r="S324" s="120" t="str">
        <f>ROUND(一级属性!$H$17*$C324/2*$F$309*$P$310,0)&amp;"～"&amp;ROUND(一级属性!$H$17*$C324/2*$G$309*$P$310,0)</f>
        <v>48～69</v>
      </c>
      <c r="T324" s="221" t="str">
        <f>-ROUNDUP(一级属性!$H$17*$C324/2*$F$309*$Q$310,0)&amp;"～"&amp;-ROUND(一级属性!$H$17*$C324/2*$G$309*$Q$310,0)</f>
        <v>-13～-17</v>
      </c>
      <c r="U324" s="221" t="str">
        <f>-ROUNDUP(一级属性!$H$17*$C324/2*$F$309*$Q$310,0)&amp;"～"&amp;-ROUND(一级属性!$H$17*$C324/2*$G$309*$Q$310,0)</f>
        <v>-13～-17</v>
      </c>
      <c r="V324" s="221" t="str">
        <f>-ROUNDUP(一级属性!$H$17*$C324/2*$F$309*$Q$310,0)&amp;"～"&amp;-ROUND(一级属性!$H$17*$C324/2*$G$309*$Q$310,0)</f>
        <v>-13～-17</v>
      </c>
      <c r="W324" s="221" t="str">
        <f>-ROUNDUP(一级属性!$H$17*$C324/2*$F$309*$Q$310,0)&amp;"～"&amp;-ROUND(一级属性!$H$17*$C324/2*$G$309*$Q$310,0)</f>
        <v>-13～-17</v>
      </c>
      <c r="X324" s="221" t="str">
        <f>-ROUNDUP(一级属性!$H$17*$C324/2*$F$309*$Q$310,0)&amp;"～"&amp;-ROUND(一级属性!$H$17*$C324/2*$G$309*$Q$310,0)</f>
        <v>-13～-17</v>
      </c>
    </row>
    <row r="325" spans="1:24" ht="13.5">
      <c r="A325" s="237"/>
      <c r="C325" s="1">
        <v>120</v>
      </c>
      <c r="D325" s="1" t="s">
        <v>290</v>
      </c>
      <c r="E325" s="121" t="str">
        <f>ROUND(一级属性!$H$17*$C325/4*$F$309*$F$310,0)&amp;"～"&amp;ROUND(一级属性!$H$17*$C325/4*$G$309*$F$310,0)</f>
        <v>26～38</v>
      </c>
      <c r="F325" s="121" t="str">
        <f>ROUND(一级属性!$H$17*$C325/4*$F$309*$F$310,0)&amp;"～"&amp;ROUND(一级属性!$H$17*$C325/4*$G$309*$F$310,0)</f>
        <v>26～38</v>
      </c>
      <c r="G325" s="121" t="str">
        <f>ROUND(一级属性!$H$17*$C325/4*$F$309*$F$310,0)&amp;"～"&amp;ROUND(一级属性!$H$17*$C325/4*$G$309*$F$310,0)</f>
        <v>26～38</v>
      </c>
      <c r="H325" s="121" t="str">
        <f>ROUND(一级属性!$H$17*$C325/4*$F$309*$F$310,0)&amp;"～"&amp;ROUND(一级属性!$H$17*$C325/4*$G$309*$F$310,0)</f>
        <v>26～38</v>
      </c>
      <c r="I325" s="121" t="str">
        <f>ROUND(一级属性!$H$17*$C325/4*$F$309*$F$310,0)&amp;"～"&amp;ROUND(一级属性!$H$17*$C325/4*$G$309*$F$310,0)</f>
        <v>26～38</v>
      </c>
      <c r="J325" s="119" t="str">
        <f>ROUND(一级属性!$H$17*$C325/2*$F$309*$K$310,0)&amp;"～"&amp;ROUND(一级属性!$H$17*$C325/2*$G$309*$K$310,0)</f>
        <v>39～56</v>
      </c>
      <c r="K325" s="119" t="str">
        <f>ROUND(一级属性!$H$17*$C325/2*$F$309*$K$310,0)&amp;"～"&amp;ROUND(一级属性!$H$17*$C325/2*$G$309*$K$310,0)</f>
        <v>39～56</v>
      </c>
      <c r="L325" s="119" t="str">
        <f>ROUND(一级属性!$H$17*$C325/2*$F$309*$K$310,0)&amp;"～"&amp;ROUND(一级属性!$H$17*$C325/2*$G$309*$K$310,0)</f>
        <v>39～56</v>
      </c>
      <c r="M325" s="119" t="str">
        <f>ROUND(一级属性!$H$17*$C325/2*$F$309*$K$310,0)&amp;"～"&amp;ROUND(一级属性!$H$17*$C325/2*$G$309*$K$310,0)</f>
        <v>39～56</v>
      </c>
      <c r="N325" s="119" t="str">
        <f>ROUND(一级属性!$H$17*$C325/2*$F$309*$K$310,0)&amp;"～"&amp;ROUND(一级属性!$H$17*$C325/2*$G$309*$K$310,0)</f>
        <v>39～56</v>
      </c>
      <c r="O325" s="120" t="str">
        <f>ROUND(一级属性!$H$17*$C325/2*$F$309*$P$310,0)&amp;"～"&amp;ROUND(一级属性!$H$17*$C325/2*$G$309*$P$310,0)</f>
        <v>53～75</v>
      </c>
      <c r="P325" s="120" t="str">
        <f>ROUND(一级属性!$H$17*$C325/2*$F$309*$P$310,0)&amp;"～"&amp;ROUND(一级属性!$H$17*$C325/2*$G$309*$P$310,0)</f>
        <v>53～75</v>
      </c>
      <c r="Q325" s="120" t="str">
        <f>ROUND(一级属性!$H$17*$C325/2*$F$309*$P$310,0)&amp;"～"&amp;ROUND(一级属性!$H$17*$C325/2*$G$309*$P$310,0)</f>
        <v>53～75</v>
      </c>
      <c r="R325" s="120" t="str">
        <f>ROUND(一级属性!$H$17*$C325/2*$F$309*$P$310,0)&amp;"～"&amp;ROUND(一级属性!$H$17*$C325/2*$G$309*$P$310,0)</f>
        <v>53～75</v>
      </c>
      <c r="S325" s="120" t="str">
        <f>ROUND(一级属性!$H$17*$C325/2*$F$309*$P$310,0)&amp;"～"&amp;ROUND(一级属性!$H$17*$C325/2*$G$309*$P$310,0)</f>
        <v>53～75</v>
      </c>
      <c r="T325" s="221" t="str">
        <f>-ROUNDUP(一级属性!$H$17*$C325/2*$F$309*$Q$310,0)&amp;"～"&amp;-ROUND(一级属性!$H$17*$C325/2*$G$309*$Q$310,0)</f>
        <v>-14～-19</v>
      </c>
      <c r="U325" s="221" t="str">
        <f>-ROUNDUP(一级属性!$H$17*$C325/2*$F$309*$Q$310,0)&amp;"～"&amp;-ROUND(一级属性!$H$17*$C325/2*$G$309*$Q$310,0)</f>
        <v>-14～-19</v>
      </c>
      <c r="V325" s="221" t="str">
        <f>-ROUNDUP(一级属性!$H$17*$C325/2*$F$309*$Q$310,0)&amp;"～"&amp;-ROUND(一级属性!$H$17*$C325/2*$G$309*$Q$310,0)</f>
        <v>-14～-19</v>
      </c>
      <c r="W325" s="221" t="str">
        <f>-ROUNDUP(一级属性!$H$17*$C325/2*$F$309*$Q$310,0)&amp;"～"&amp;-ROUND(一级属性!$H$17*$C325/2*$G$309*$Q$310,0)</f>
        <v>-14～-19</v>
      </c>
      <c r="X325" s="221" t="str">
        <f>-ROUNDUP(一级属性!$H$17*$C325/2*$F$309*$Q$310,0)&amp;"～"&amp;-ROUND(一级属性!$H$17*$C325/2*$G$309*$Q$310,0)</f>
        <v>-14～-19</v>
      </c>
    </row>
    <row r="326" spans="1:24" ht="13.5">
      <c r="A326" s="237"/>
      <c r="C326" s="1">
        <v>130</v>
      </c>
      <c r="D326" s="1" t="s">
        <v>290</v>
      </c>
      <c r="E326" s="121" t="str">
        <f>ROUND(一级属性!$H$17*$C326/4*$F$309*$F$310,0)&amp;"～"&amp;ROUND(一级属性!$H$17*$C326/4*$G$309*$F$310,0)</f>
        <v>28～41</v>
      </c>
      <c r="F326" s="121" t="str">
        <f>ROUND(一级属性!$H$17*$C326/4*$F$309*$F$310,0)&amp;"～"&amp;ROUND(一级属性!$H$17*$C326/4*$G$309*$F$310,0)</f>
        <v>28～41</v>
      </c>
      <c r="G326" s="121" t="str">
        <f>ROUND(一级属性!$H$17*$C326/4*$F$309*$F$310,0)&amp;"～"&amp;ROUND(一级属性!$H$17*$C326/4*$G$309*$F$310,0)</f>
        <v>28～41</v>
      </c>
      <c r="H326" s="121" t="str">
        <f>ROUND(一级属性!$H$17*$C326/4*$F$309*$F$310,0)&amp;"～"&amp;ROUND(一级属性!$H$17*$C326/4*$G$309*$F$310,0)</f>
        <v>28～41</v>
      </c>
      <c r="I326" s="121" t="str">
        <f>ROUND(一级属性!$H$17*$C326/4*$F$309*$F$310,0)&amp;"～"&amp;ROUND(一级属性!$H$17*$C326/4*$G$309*$F$310,0)</f>
        <v>28～41</v>
      </c>
      <c r="J326" s="119" t="str">
        <f>ROUND(一级属性!$H$17*$C326/2*$F$309*$K$310,0)&amp;"～"&amp;ROUND(一级属性!$H$17*$C326/2*$G$309*$K$310,0)</f>
        <v>43～61</v>
      </c>
      <c r="K326" s="119" t="str">
        <f>ROUND(一级属性!$H$17*$C326/2*$F$309*$K$310,0)&amp;"～"&amp;ROUND(一级属性!$H$17*$C326/2*$G$309*$K$310,0)</f>
        <v>43～61</v>
      </c>
      <c r="L326" s="119" t="str">
        <f>ROUND(一级属性!$H$17*$C326/2*$F$309*$K$310,0)&amp;"～"&amp;ROUND(一级属性!$H$17*$C326/2*$G$309*$K$310,0)</f>
        <v>43～61</v>
      </c>
      <c r="M326" s="119" t="str">
        <f>ROUND(一级属性!$H$17*$C326/2*$F$309*$K$310,0)&amp;"～"&amp;ROUND(一级属性!$H$17*$C326/2*$G$309*$K$310,0)</f>
        <v>43～61</v>
      </c>
      <c r="N326" s="119" t="str">
        <f>ROUND(一级属性!$H$17*$C326/2*$F$309*$K$310,0)&amp;"～"&amp;ROUND(一级属性!$H$17*$C326/2*$G$309*$K$310,0)</f>
        <v>43～61</v>
      </c>
      <c r="O326" s="120" t="str">
        <f>ROUND(一级属性!$H$17*$C326/2*$F$309*$P$310,0)&amp;"～"&amp;ROUND(一级属性!$H$17*$C326/2*$G$309*$P$310,0)</f>
        <v>57～81</v>
      </c>
      <c r="P326" s="120" t="str">
        <f>ROUND(一级属性!$H$17*$C326/2*$F$309*$P$310,0)&amp;"～"&amp;ROUND(一级属性!$H$17*$C326/2*$G$309*$P$310,0)</f>
        <v>57～81</v>
      </c>
      <c r="Q326" s="120" t="str">
        <f>ROUND(一级属性!$H$17*$C326/2*$F$309*$P$310,0)&amp;"～"&amp;ROUND(一级属性!$H$17*$C326/2*$G$309*$P$310,0)</f>
        <v>57～81</v>
      </c>
      <c r="R326" s="120" t="str">
        <f>ROUND(一级属性!$H$17*$C326/2*$F$309*$P$310,0)&amp;"～"&amp;ROUND(一级属性!$H$17*$C326/2*$G$309*$P$310,0)</f>
        <v>57～81</v>
      </c>
      <c r="S326" s="120" t="str">
        <f>ROUND(一级属性!$H$17*$C326/2*$F$309*$P$310,0)&amp;"～"&amp;ROUND(一级属性!$H$17*$C326/2*$G$309*$P$310,0)</f>
        <v>57～81</v>
      </c>
      <c r="T326" s="221" t="str">
        <f>-ROUNDUP(一级属性!$H$17*$C326/2*$F$309*$Q$310,0)&amp;"～"&amp;-ROUND(一级属性!$H$17*$C326/2*$G$309*$Q$310,0)</f>
        <v>-15～-20</v>
      </c>
      <c r="U326" s="221" t="str">
        <f>-ROUNDUP(一级属性!$H$17*$C326/2*$F$309*$Q$310,0)&amp;"～"&amp;-ROUND(一级属性!$H$17*$C326/2*$G$309*$Q$310,0)</f>
        <v>-15～-20</v>
      </c>
      <c r="V326" s="221" t="str">
        <f>-ROUNDUP(一级属性!$H$17*$C326/2*$F$309*$Q$310,0)&amp;"～"&amp;-ROUND(一级属性!$H$17*$C326/2*$G$309*$Q$310,0)</f>
        <v>-15～-20</v>
      </c>
      <c r="W326" s="221" t="str">
        <f>-ROUNDUP(一级属性!$H$17*$C326/2*$F$309*$Q$310,0)&amp;"～"&amp;-ROUND(一级属性!$H$17*$C326/2*$G$309*$Q$310,0)</f>
        <v>-15～-20</v>
      </c>
      <c r="X326" s="221" t="str">
        <f>-ROUNDUP(一级属性!$H$17*$C326/2*$F$309*$Q$310,0)&amp;"～"&amp;-ROUND(一级属性!$H$17*$C326/2*$G$309*$Q$310,0)</f>
        <v>-15～-20</v>
      </c>
    </row>
    <row r="327" spans="1:24" ht="13.5">
      <c r="A327" s="237"/>
      <c r="C327" s="1">
        <v>140</v>
      </c>
      <c r="D327" s="1" t="s">
        <v>290</v>
      </c>
      <c r="E327" s="121" t="str">
        <f>ROUND(一级属性!$H$17*$C327/4*$F$309*$F$310,0)&amp;"～"&amp;ROUND(一级属性!$H$17*$C327/4*$G$309*$F$310,0)</f>
        <v>31～44</v>
      </c>
      <c r="F327" s="121" t="str">
        <f>ROUND(一级属性!$H$17*$C327/4*$F$309*$F$310,0)&amp;"～"&amp;ROUND(一级属性!$H$17*$C327/4*$G$309*$F$310,0)</f>
        <v>31～44</v>
      </c>
      <c r="G327" s="121" t="str">
        <f>ROUND(一级属性!$H$17*$C327/4*$F$309*$F$310,0)&amp;"～"&amp;ROUND(一级属性!$H$17*$C327/4*$G$309*$F$310,0)</f>
        <v>31～44</v>
      </c>
      <c r="H327" s="121" t="str">
        <f>ROUND(一级属性!$H$17*$C327/4*$F$309*$F$310,0)&amp;"～"&amp;ROUND(一级属性!$H$17*$C327/4*$G$309*$F$310,0)</f>
        <v>31～44</v>
      </c>
      <c r="I327" s="121" t="str">
        <f>ROUND(一级属性!$H$17*$C327/4*$F$309*$F$310,0)&amp;"～"&amp;ROUND(一级属性!$H$17*$C327/4*$G$309*$F$310,0)</f>
        <v>31～44</v>
      </c>
      <c r="J327" s="119" t="str">
        <f>ROUND(一级属性!$H$17*$C327/2*$F$309*$K$310,0)&amp;"～"&amp;ROUND(一级属性!$H$17*$C327/2*$G$309*$K$310,0)</f>
        <v>46～66</v>
      </c>
      <c r="K327" s="119" t="str">
        <f>ROUND(一级属性!$H$17*$C327/2*$F$309*$K$310,0)&amp;"～"&amp;ROUND(一级属性!$H$17*$C327/2*$G$309*$K$310,0)</f>
        <v>46～66</v>
      </c>
      <c r="L327" s="119" t="str">
        <f>ROUND(一级属性!$H$17*$C327/2*$F$309*$K$310,0)&amp;"～"&amp;ROUND(一级属性!$H$17*$C327/2*$G$309*$K$310,0)</f>
        <v>46～66</v>
      </c>
      <c r="M327" s="119" t="str">
        <f>ROUND(一级属性!$H$17*$C327/2*$F$309*$K$310,0)&amp;"～"&amp;ROUND(一级属性!$H$17*$C327/2*$G$309*$K$310,0)</f>
        <v>46～66</v>
      </c>
      <c r="N327" s="119" t="str">
        <f>ROUND(一级属性!$H$17*$C327/2*$F$309*$K$310,0)&amp;"～"&amp;ROUND(一级属性!$H$17*$C327/2*$G$309*$K$310,0)</f>
        <v>46～66</v>
      </c>
      <c r="O327" s="120" t="str">
        <f>ROUND(一级属性!$H$17*$C327/2*$F$309*$P$310,0)&amp;"～"&amp;ROUND(一级属性!$H$17*$C327/2*$G$309*$P$310,0)</f>
        <v>61～88</v>
      </c>
      <c r="P327" s="120" t="str">
        <f>ROUND(一级属性!$H$17*$C327/2*$F$309*$P$310,0)&amp;"～"&amp;ROUND(一级属性!$H$17*$C327/2*$G$309*$P$310,0)</f>
        <v>61～88</v>
      </c>
      <c r="Q327" s="120" t="str">
        <f>ROUND(一级属性!$H$17*$C327/2*$F$309*$P$310,0)&amp;"～"&amp;ROUND(一级属性!$H$17*$C327/2*$G$309*$P$310,0)</f>
        <v>61～88</v>
      </c>
      <c r="R327" s="120" t="str">
        <f>ROUND(一级属性!$H$17*$C327/2*$F$309*$P$310,0)&amp;"～"&amp;ROUND(一级属性!$H$17*$C327/2*$G$309*$P$310,0)</f>
        <v>61～88</v>
      </c>
      <c r="S327" s="120" t="str">
        <f>ROUND(一级属性!$H$17*$C327/2*$F$309*$P$310,0)&amp;"～"&amp;ROUND(一级属性!$H$17*$C327/2*$G$309*$P$310,0)</f>
        <v>61～88</v>
      </c>
      <c r="T327" s="221" t="str">
        <f>-ROUNDUP(一级属性!$H$17*$C327/2*$F$309*$Q$310,0)&amp;"～"&amp;-ROUND(一级属性!$H$17*$C327/2*$G$309*$Q$310,0)</f>
        <v>-16～-22</v>
      </c>
      <c r="U327" s="221" t="str">
        <f>-ROUNDUP(一级属性!$H$17*$C327/2*$F$309*$Q$310,0)&amp;"～"&amp;-ROUND(一级属性!$H$17*$C327/2*$G$309*$Q$310,0)</f>
        <v>-16～-22</v>
      </c>
      <c r="V327" s="221" t="str">
        <f>-ROUNDUP(一级属性!$H$17*$C327/2*$F$309*$Q$310,0)&amp;"～"&amp;-ROUND(一级属性!$H$17*$C327/2*$G$309*$Q$310,0)</f>
        <v>-16～-22</v>
      </c>
      <c r="W327" s="221" t="str">
        <f>-ROUNDUP(一级属性!$H$17*$C327/2*$F$309*$Q$310,0)&amp;"～"&amp;-ROUND(一级属性!$H$17*$C327/2*$G$309*$Q$310,0)</f>
        <v>-16～-22</v>
      </c>
      <c r="X327" s="221" t="str">
        <f>-ROUNDUP(一级属性!$H$17*$C327/2*$F$309*$Q$310,0)&amp;"～"&amp;-ROUND(一级属性!$H$17*$C327/2*$G$309*$Q$310,0)</f>
        <v>-16～-22</v>
      </c>
    </row>
    <row r="328" spans="1:24" ht="13.5">
      <c r="A328" s="237"/>
      <c r="C328" s="1">
        <v>150</v>
      </c>
      <c r="D328" s="1" t="s">
        <v>290</v>
      </c>
      <c r="E328" s="121" t="str">
        <f>ROUND(一级属性!$H$17*$C328/4*$F$309*$F$310,0)&amp;"～"&amp;ROUND(一级属性!$H$17*$C328/4*$G$309*$F$310,0)</f>
        <v>33～47</v>
      </c>
      <c r="F328" s="121" t="str">
        <f>ROUND(一级属性!$H$17*$C328/4*$F$309*$F$310,0)&amp;"～"&amp;ROUND(一级属性!$H$17*$C328/4*$G$309*$F$310,0)</f>
        <v>33～47</v>
      </c>
      <c r="G328" s="121" t="str">
        <f>ROUND(一级属性!$H$17*$C328/4*$F$309*$F$310,0)&amp;"～"&amp;ROUND(一级属性!$H$17*$C328/4*$G$309*$F$310,0)</f>
        <v>33～47</v>
      </c>
      <c r="H328" s="121" t="str">
        <f>ROUND(一级属性!$H$17*$C328/4*$F$309*$F$310,0)&amp;"～"&amp;ROUND(一级属性!$H$17*$C328/4*$G$309*$F$310,0)</f>
        <v>33～47</v>
      </c>
      <c r="I328" s="121" t="str">
        <f>ROUND(一级属性!$H$17*$C328/4*$F$309*$F$310,0)&amp;"～"&amp;ROUND(一级属性!$H$17*$C328/4*$G$309*$F$310,0)</f>
        <v>33～47</v>
      </c>
      <c r="J328" s="119" t="str">
        <f>ROUND(一级属性!$H$17*$C328/2*$F$309*$K$310,0)&amp;"～"&amp;ROUND(一级属性!$H$17*$C328/2*$G$309*$K$310,0)</f>
        <v>49～70</v>
      </c>
      <c r="K328" s="119" t="str">
        <f>ROUND(一级属性!$H$17*$C328/2*$F$309*$K$310,0)&amp;"～"&amp;ROUND(一级属性!$H$17*$C328/2*$G$309*$K$310,0)</f>
        <v>49～70</v>
      </c>
      <c r="L328" s="119" t="str">
        <f>ROUND(一级属性!$H$17*$C328/2*$F$309*$K$310,0)&amp;"～"&amp;ROUND(一级属性!$H$17*$C328/2*$G$309*$K$310,0)</f>
        <v>49～70</v>
      </c>
      <c r="M328" s="119" t="str">
        <f>ROUND(一级属性!$H$17*$C328/2*$F$309*$K$310,0)&amp;"～"&amp;ROUND(一级属性!$H$17*$C328/2*$G$309*$K$310,0)</f>
        <v>49～70</v>
      </c>
      <c r="N328" s="119" t="str">
        <f>ROUND(一级属性!$H$17*$C328/2*$F$309*$K$310,0)&amp;"～"&amp;ROUND(一级属性!$H$17*$C328/2*$G$309*$K$310,0)</f>
        <v>49～70</v>
      </c>
      <c r="O328" s="120" t="str">
        <f>ROUND(一级属性!$H$17*$C328/2*$F$309*$P$310,0)&amp;"～"&amp;ROUND(一级属性!$H$17*$C328/2*$G$309*$P$310,0)</f>
        <v>66～94</v>
      </c>
      <c r="P328" s="120" t="str">
        <f>ROUND(一级属性!$H$17*$C328/2*$F$309*$P$310,0)&amp;"～"&amp;ROUND(一级属性!$H$17*$C328/2*$G$309*$P$310,0)</f>
        <v>66～94</v>
      </c>
      <c r="Q328" s="120" t="str">
        <f>ROUND(一级属性!$H$17*$C328/2*$F$309*$P$310,0)&amp;"～"&amp;ROUND(一级属性!$H$17*$C328/2*$G$309*$P$310,0)</f>
        <v>66～94</v>
      </c>
      <c r="R328" s="120" t="str">
        <f>ROUND(一级属性!$H$17*$C328/2*$F$309*$P$310,0)&amp;"～"&amp;ROUND(一级属性!$H$17*$C328/2*$G$309*$P$310,0)</f>
        <v>66～94</v>
      </c>
      <c r="S328" s="120" t="str">
        <f>ROUND(一级属性!$H$17*$C328/2*$F$309*$P$310,0)&amp;"～"&amp;ROUND(一级属性!$H$17*$C328/2*$G$309*$P$310,0)</f>
        <v>66～94</v>
      </c>
      <c r="T328" s="221" t="str">
        <f>-ROUNDUP(一级属性!$H$17*$C328/2*$F$309*$Q$310,0)&amp;"～"&amp;-ROUND(一级属性!$H$17*$C328/2*$G$309*$Q$310,0)</f>
        <v>-17～-23</v>
      </c>
      <c r="U328" s="221" t="str">
        <f>-ROUNDUP(一级属性!$H$17*$C328/2*$F$309*$Q$310,0)&amp;"～"&amp;-ROUND(一级属性!$H$17*$C328/2*$G$309*$Q$310,0)</f>
        <v>-17～-23</v>
      </c>
      <c r="V328" s="221" t="str">
        <f>-ROUNDUP(一级属性!$H$17*$C328/2*$F$309*$Q$310,0)&amp;"～"&amp;-ROUND(一级属性!$H$17*$C328/2*$G$309*$Q$310,0)</f>
        <v>-17～-23</v>
      </c>
      <c r="W328" s="221" t="str">
        <f>-ROUNDUP(一级属性!$H$17*$C328/2*$F$309*$Q$310,0)&amp;"～"&amp;-ROUND(一级属性!$H$17*$C328/2*$G$309*$Q$310,0)</f>
        <v>-17～-23</v>
      </c>
      <c r="X328" s="221" t="str">
        <f>-ROUNDUP(一级属性!$H$17*$C328/2*$F$309*$Q$310,0)&amp;"～"&amp;-ROUND(一级属性!$H$17*$C328/2*$G$309*$Q$310,0)</f>
        <v>-17～-23</v>
      </c>
    </row>
    <row r="329" spans="1:24" ht="13.5">
      <c r="A329" s="237"/>
    </row>
    <row r="330" spans="1:24" ht="13.5">
      <c r="A330" s="237"/>
    </row>
    <row r="331" spans="1:24" ht="13.5">
      <c r="A331" s="237"/>
    </row>
    <row r="332" spans="1:24" ht="13.5">
      <c r="A332" s="237"/>
    </row>
    <row r="333" spans="1:24" ht="13.5">
      <c r="A333" s="237"/>
    </row>
    <row r="334" spans="1:24" ht="13.5">
      <c r="A334" s="237"/>
    </row>
    <row r="335" spans="1:24" ht="13.5">
      <c r="A335" s="237"/>
    </row>
    <row r="336" spans="1:24" ht="13.5">
      <c r="A336" s="237"/>
    </row>
    <row r="337" spans="1:1" ht="13.5">
      <c r="A337" s="237"/>
    </row>
    <row r="338" spans="1:1" ht="13.5">
      <c r="A338" s="237"/>
    </row>
    <row r="339" spans="1:1" ht="13.5">
      <c r="A339" s="237"/>
    </row>
    <row r="340" spans="1:1" ht="13.5">
      <c r="A340" s="237"/>
    </row>
    <row r="341" spans="1:1" ht="13.5">
      <c r="A341" s="237"/>
    </row>
    <row r="342" spans="1:1" ht="13.5">
      <c r="A342" s="237"/>
    </row>
    <row r="343" spans="1:1" ht="13.5">
      <c r="A343" s="237"/>
    </row>
    <row r="344" spans="1:1" ht="13.5">
      <c r="A344" s="237"/>
    </row>
    <row r="345" spans="1:1" ht="13.5">
      <c r="A345" s="237"/>
    </row>
    <row r="346" spans="1:1" ht="13.5">
      <c r="A346" s="237"/>
    </row>
    <row r="347" spans="1:1" ht="13.5">
      <c r="A347" s="237"/>
    </row>
    <row r="348" spans="1:1" ht="13.5">
      <c r="A348" s="237"/>
    </row>
    <row r="349" spans="1:1" ht="13.5">
      <c r="A349" s="237"/>
    </row>
    <row r="350" spans="1:1" ht="13.5">
      <c r="A350" s="237"/>
    </row>
    <row r="351" spans="1:1" ht="13.5">
      <c r="A351" s="237"/>
    </row>
    <row r="352" spans="1:1" ht="13.5">
      <c r="A352" s="237"/>
    </row>
    <row r="353" spans="1:1" ht="13.5">
      <c r="A353" s="237"/>
    </row>
    <row r="354" spans="1:1" ht="13.5">
      <c r="A354" s="237"/>
    </row>
    <row r="355" spans="1:1" ht="13.5">
      <c r="A355" s="237"/>
    </row>
    <row r="356" spans="1:1" ht="13.5">
      <c r="A356" s="237"/>
    </row>
    <row r="357" spans="1:1" ht="13.5">
      <c r="A357" s="237"/>
    </row>
    <row r="358" spans="1:1" ht="13.5">
      <c r="A358" s="237"/>
    </row>
    <row r="359" spans="1:1" ht="13.5">
      <c r="A359" s="237"/>
    </row>
    <row r="360" spans="1:1" ht="13.5">
      <c r="A360" s="237"/>
    </row>
    <row r="361" spans="1:1" ht="13.5">
      <c r="A361" s="237"/>
    </row>
    <row r="362" spans="1:1" ht="13.5">
      <c r="A362" s="237"/>
    </row>
    <row r="363" spans="1:1" ht="13.5">
      <c r="A363" s="237"/>
    </row>
    <row r="364" spans="1:1" ht="13.5">
      <c r="A364" s="237"/>
    </row>
    <row r="365" spans="1:1" ht="13.5">
      <c r="A365" s="237"/>
    </row>
    <row r="366" spans="1:1" ht="13.5">
      <c r="A366" s="237"/>
    </row>
    <row r="367" spans="1:1" ht="13.5">
      <c r="A367" s="237"/>
    </row>
    <row r="368" spans="1:1" ht="13.5">
      <c r="A368" s="237"/>
    </row>
    <row r="369" spans="1:1" ht="13.5">
      <c r="A369" s="237"/>
    </row>
    <row r="370" spans="1:1" ht="13.5">
      <c r="A370" s="237"/>
    </row>
    <row r="371" spans="1:1" ht="13.5">
      <c r="A371" s="237"/>
    </row>
    <row r="372" spans="1:1" ht="13.5">
      <c r="A372" s="237"/>
    </row>
    <row r="373" spans="1:1" ht="13.5">
      <c r="A373" s="237"/>
    </row>
    <row r="374" spans="1:1" ht="13.5">
      <c r="A374" s="237"/>
    </row>
    <row r="375" spans="1:1" ht="13.5">
      <c r="A375" s="237"/>
    </row>
    <row r="376" spans="1:1" ht="13.5">
      <c r="A376" s="237"/>
    </row>
    <row r="377" spans="1:1" ht="13.5">
      <c r="A377" s="237"/>
    </row>
    <row r="378" spans="1:1" ht="13.5">
      <c r="A378" s="237"/>
    </row>
    <row r="379" spans="1:1" ht="13.5">
      <c r="A379" s="237"/>
    </row>
    <row r="380" spans="1:1" ht="13.5">
      <c r="A380" s="237"/>
    </row>
    <row r="381" spans="1:1" ht="13.5">
      <c r="A381" s="237"/>
    </row>
    <row r="382" spans="1:1" ht="13.5">
      <c r="A382" s="237"/>
    </row>
    <row r="383" spans="1:1" ht="13.5">
      <c r="A383" s="237"/>
    </row>
    <row r="384" spans="1:1" ht="13.5">
      <c r="A384" s="237"/>
    </row>
    <row r="385" spans="1:1" ht="13.5">
      <c r="A385" s="237"/>
    </row>
    <row r="386" spans="1:1" ht="13.5">
      <c r="A386" s="237"/>
    </row>
    <row r="387" spans="1:1" ht="13.5">
      <c r="A387" s="237"/>
    </row>
    <row r="388" spans="1:1" ht="13.5">
      <c r="A388" s="237"/>
    </row>
    <row r="389" spans="1:1" ht="13.5">
      <c r="A389" s="237"/>
    </row>
    <row r="390" spans="1:1" ht="13.5">
      <c r="A390" s="237"/>
    </row>
    <row r="391" spans="1:1" ht="13.5">
      <c r="A391" s="237"/>
    </row>
    <row r="392" spans="1:1" ht="13.5">
      <c r="A392" s="237"/>
    </row>
    <row r="393" spans="1:1" ht="13.5">
      <c r="A393" s="237"/>
    </row>
    <row r="394" spans="1:1" ht="13.5">
      <c r="A394" s="237"/>
    </row>
    <row r="395" spans="1:1" ht="13.5">
      <c r="A395" s="237"/>
    </row>
    <row r="396" spans="1:1" ht="13.5">
      <c r="A396" s="237"/>
    </row>
    <row r="397" spans="1:1" ht="13.5">
      <c r="A397" s="237"/>
    </row>
    <row r="398" spans="1:1" ht="13.5">
      <c r="A398" s="237"/>
    </row>
    <row r="399" spans="1:1" ht="13.5">
      <c r="A399" s="237"/>
    </row>
    <row r="400" spans="1:1" ht="13.5">
      <c r="A400" s="237"/>
    </row>
    <row r="401" spans="1:1" ht="13.5">
      <c r="A401" s="237"/>
    </row>
    <row r="402" spans="1:1" ht="13.5">
      <c r="A402" s="237"/>
    </row>
    <row r="403" spans="1:1" ht="13.5">
      <c r="A403" s="237"/>
    </row>
    <row r="404" spans="1:1" ht="13.5">
      <c r="A404" s="237"/>
    </row>
    <row r="405" spans="1:1" ht="13.5">
      <c r="A405" s="237"/>
    </row>
    <row r="406" spans="1:1" ht="13.5">
      <c r="A406" s="237"/>
    </row>
    <row r="407" spans="1:1" ht="13.5">
      <c r="A407" s="237"/>
    </row>
    <row r="408" spans="1:1" ht="13.5">
      <c r="A408" s="237"/>
    </row>
    <row r="409" spans="1:1" ht="13.5">
      <c r="A409" s="237"/>
    </row>
    <row r="410" spans="1:1" ht="13.5">
      <c r="A410" s="237"/>
    </row>
    <row r="411" spans="1:1" ht="13.5">
      <c r="A411" s="237"/>
    </row>
    <row r="412" spans="1:1" ht="13.5">
      <c r="A412" s="237"/>
    </row>
    <row r="413" spans="1:1" ht="13.5">
      <c r="A413" s="237"/>
    </row>
    <row r="414" spans="1:1" ht="13.5">
      <c r="A414" s="237"/>
    </row>
    <row r="415" spans="1:1" ht="13.5">
      <c r="A415" s="237"/>
    </row>
    <row r="416" spans="1:1" ht="13.5">
      <c r="A416" s="237"/>
    </row>
    <row r="417" spans="1:1" ht="13.5">
      <c r="A417" s="237"/>
    </row>
    <row r="418" spans="1:1" ht="13.5">
      <c r="A418" s="237"/>
    </row>
    <row r="419" spans="1:1" ht="13.5">
      <c r="A419" s="237"/>
    </row>
    <row r="420" spans="1:1" ht="13.5">
      <c r="A420" s="237"/>
    </row>
    <row r="421" spans="1:1" ht="13.5">
      <c r="A421" s="237"/>
    </row>
    <row r="422" spans="1:1" ht="13.5">
      <c r="A422" s="237"/>
    </row>
    <row r="423" spans="1:1" ht="13.5">
      <c r="A423" s="237"/>
    </row>
    <row r="424" spans="1:1" ht="13.5">
      <c r="A424" s="237"/>
    </row>
    <row r="425" spans="1:1" ht="13.5">
      <c r="A425" s="237"/>
    </row>
    <row r="426" spans="1:1" ht="13.5">
      <c r="A426" s="237"/>
    </row>
    <row r="427" spans="1:1" ht="13.5">
      <c r="A427" s="237"/>
    </row>
    <row r="428" spans="1:1" ht="13.5">
      <c r="A428" s="237"/>
    </row>
    <row r="429" spans="1:1" ht="13.5">
      <c r="A429" s="237"/>
    </row>
    <row r="430" spans="1:1" ht="13.5">
      <c r="A430" s="237"/>
    </row>
    <row r="431" spans="1:1" ht="13.5">
      <c r="A431" s="237"/>
    </row>
    <row r="432" spans="1:1" ht="13.5">
      <c r="A432" s="237"/>
    </row>
    <row r="433" spans="1:1" ht="13.5">
      <c r="A433" s="237"/>
    </row>
    <row r="434" spans="1:1" ht="13.5">
      <c r="A434" s="237"/>
    </row>
    <row r="435" spans="1:1" ht="13.5">
      <c r="A435" s="237"/>
    </row>
    <row r="436" spans="1:1" ht="13.5">
      <c r="A436" s="237"/>
    </row>
    <row r="437" spans="1:1" ht="13.5">
      <c r="A437" s="237"/>
    </row>
    <row r="438" spans="1:1" ht="13.5">
      <c r="A438" s="237"/>
    </row>
    <row r="439" spans="1:1" ht="13.5">
      <c r="A439" s="237"/>
    </row>
    <row r="440" spans="1:1" ht="13.5">
      <c r="A440" s="237"/>
    </row>
    <row r="441" spans="1:1" ht="13.5">
      <c r="A441" s="237"/>
    </row>
    <row r="442" spans="1:1" ht="13.5">
      <c r="A442" s="237"/>
    </row>
    <row r="443" spans="1:1" ht="13.5">
      <c r="A443" s="237"/>
    </row>
    <row r="444" spans="1:1" ht="13.5">
      <c r="A444" s="237"/>
    </row>
    <row r="445" spans="1:1" ht="13.5">
      <c r="A445" s="237"/>
    </row>
    <row r="446" spans="1:1" ht="13.5">
      <c r="A446" s="237"/>
    </row>
    <row r="447" spans="1:1" ht="13.5">
      <c r="A447" s="237"/>
    </row>
    <row r="448" spans="1:1" ht="13.5">
      <c r="A448" s="237"/>
    </row>
    <row r="449" spans="1:1" ht="13.5">
      <c r="A449" s="237"/>
    </row>
    <row r="450" spans="1:1" ht="13.5">
      <c r="A450" s="237"/>
    </row>
    <row r="451" spans="1:1" ht="13.5">
      <c r="A451" s="237"/>
    </row>
    <row r="452" spans="1:1" ht="13.5">
      <c r="A452" s="237"/>
    </row>
    <row r="453" spans="1:1" ht="13.5">
      <c r="A453" s="237"/>
    </row>
    <row r="454" spans="1:1" ht="13.5">
      <c r="A454" s="237"/>
    </row>
    <row r="455" spans="1:1" ht="13.5">
      <c r="A455" s="237"/>
    </row>
    <row r="456" spans="1:1" ht="13.5">
      <c r="A456" s="237"/>
    </row>
    <row r="457" spans="1:1" ht="13.5">
      <c r="A457" s="237"/>
    </row>
    <row r="458" spans="1:1" ht="13.5">
      <c r="A458" s="237"/>
    </row>
    <row r="459" spans="1:1" ht="13.5">
      <c r="A459" s="237"/>
    </row>
    <row r="460" spans="1:1" ht="13.5">
      <c r="A460" s="237"/>
    </row>
    <row r="461" spans="1:1" ht="13.5">
      <c r="A461" s="237"/>
    </row>
    <row r="462" spans="1:1" ht="13.5">
      <c r="A462" s="237"/>
    </row>
    <row r="463" spans="1:1" ht="13.5">
      <c r="A463" s="237"/>
    </row>
    <row r="464" spans="1:1" ht="13.5">
      <c r="A464" s="237"/>
    </row>
    <row r="465" spans="1:1" ht="13.5">
      <c r="A465" s="237"/>
    </row>
    <row r="466" spans="1:1" ht="13.5">
      <c r="A466" s="237"/>
    </row>
    <row r="467" spans="1:1" ht="13.5">
      <c r="A467" s="237"/>
    </row>
    <row r="468" spans="1:1" ht="13.5">
      <c r="A468" s="237"/>
    </row>
    <row r="469" spans="1:1" ht="13.5">
      <c r="A469" s="237"/>
    </row>
    <row r="470" spans="1:1" ht="13.5">
      <c r="A470" s="237"/>
    </row>
    <row r="471" spans="1:1" ht="13.5">
      <c r="A471" s="237"/>
    </row>
    <row r="472" spans="1:1" ht="13.5">
      <c r="A472" s="237"/>
    </row>
    <row r="473" spans="1:1" ht="13.5">
      <c r="A473" s="237"/>
    </row>
    <row r="474" spans="1:1" ht="13.5">
      <c r="A474" s="237"/>
    </row>
    <row r="475" spans="1:1" ht="13.5">
      <c r="A475" s="237"/>
    </row>
    <row r="476" spans="1:1" ht="13.5">
      <c r="A476" s="237"/>
    </row>
    <row r="477" spans="1:1" ht="13.5">
      <c r="A477" s="237"/>
    </row>
    <row r="478" spans="1:1" ht="13.5">
      <c r="A478" s="237"/>
    </row>
    <row r="479" spans="1:1" ht="13.5">
      <c r="A479" s="237"/>
    </row>
    <row r="480" spans="1:1" ht="13.5">
      <c r="A480" s="237"/>
    </row>
    <row r="481" spans="1:1" ht="13.5">
      <c r="A481" s="237"/>
    </row>
    <row r="482" spans="1:1" ht="13.5">
      <c r="A482" s="237"/>
    </row>
    <row r="483" spans="1:1" ht="13.5">
      <c r="A483" s="237"/>
    </row>
    <row r="484" spans="1:1" ht="13.5">
      <c r="A484" s="237"/>
    </row>
    <row r="485" spans="1:1" ht="13.5">
      <c r="A485" s="237"/>
    </row>
    <row r="486" spans="1:1" ht="13.5">
      <c r="A486" s="237"/>
    </row>
    <row r="487" spans="1:1" ht="13.5">
      <c r="A487" s="237"/>
    </row>
    <row r="488" spans="1:1" ht="13.5">
      <c r="A488" s="237"/>
    </row>
    <row r="489" spans="1:1" ht="13.5">
      <c r="A489" s="237"/>
    </row>
    <row r="490" spans="1:1" ht="13.5">
      <c r="A490" s="237"/>
    </row>
    <row r="491" spans="1:1" ht="13.5">
      <c r="A491" s="237"/>
    </row>
    <row r="492" spans="1:1" ht="13.5">
      <c r="A492" s="237"/>
    </row>
    <row r="493" spans="1:1" ht="13.5">
      <c r="A493" s="237"/>
    </row>
    <row r="494" spans="1:1" ht="13.5">
      <c r="A494" s="237"/>
    </row>
    <row r="495" spans="1:1" ht="13.5">
      <c r="A495" s="237"/>
    </row>
    <row r="496" spans="1:1" ht="13.5">
      <c r="A496" s="237"/>
    </row>
    <row r="497" spans="1:1" ht="13.5">
      <c r="A497" s="237"/>
    </row>
    <row r="498" spans="1:1" ht="13.5">
      <c r="A498" s="237"/>
    </row>
    <row r="499" spans="1:1" ht="13.5">
      <c r="A499" s="237"/>
    </row>
    <row r="500" spans="1:1" ht="13.5">
      <c r="A500" s="237"/>
    </row>
    <row r="501" spans="1:1" ht="13.5">
      <c r="A501" s="237"/>
    </row>
    <row r="502" spans="1:1" ht="13.5">
      <c r="A502" s="237"/>
    </row>
    <row r="503" spans="1:1" ht="13.5">
      <c r="A503" s="237"/>
    </row>
    <row r="504" spans="1:1" ht="13.5">
      <c r="A504" s="237"/>
    </row>
    <row r="505" spans="1:1" ht="13.5">
      <c r="A505" s="237"/>
    </row>
    <row r="506" spans="1:1" ht="13.5">
      <c r="A506" s="237"/>
    </row>
    <row r="507" spans="1:1" ht="13.5">
      <c r="A507" s="237"/>
    </row>
    <row r="508" spans="1:1" ht="13.5">
      <c r="A508" s="237"/>
    </row>
    <row r="509" spans="1:1" ht="13.5">
      <c r="A509" s="237"/>
    </row>
    <row r="510" spans="1:1" ht="13.5">
      <c r="A510" s="237"/>
    </row>
    <row r="511" spans="1:1" ht="13.5">
      <c r="A511" s="237"/>
    </row>
    <row r="512" spans="1:1" ht="13.5">
      <c r="A512" s="237"/>
    </row>
    <row r="513" spans="1:1" ht="13.5">
      <c r="A513" s="237"/>
    </row>
    <row r="514" spans="1:1" ht="13.5">
      <c r="A514" s="237"/>
    </row>
    <row r="515" spans="1:1" ht="13.5">
      <c r="A515" s="237"/>
    </row>
    <row r="516" spans="1:1" ht="13.5">
      <c r="A516" s="237"/>
    </row>
    <row r="517" spans="1:1" ht="13.5">
      <c r="A517" s="237"/>
    </row>
    <row r="518" spans="1:1" ht="13.5">
      <c r="A518" s="237"/>
    </row>
    <row r="519" spans="1:1" ht="13.5">
      <c r="A519" s="237"/>
    </row>
    <row r="520" spans="1:1" ht="13.5">
      <c r="A520" s="237"/>
    </row>
    <row r="521" spans="1:1" ht="13.5">
      <c r="A521" s="237"/>
    </row>
    <row r="522" spans="1:1" ht="13.5">
      <c r="A522" s="237"/>
    </row>
    <row r="523" spans="1:1" ht="13.5">
      <c r="A523" s="237"/>
    </row>
    <row r="524" spans="1:1" ht="13.5">
      <c r="A524" s="237"/>
    </row>
    <row r="525" spans="1:1" ht="13.5">
      <c r="A525" s="237"/>
    </row>
    <row r="526" spans="1:1" ht="13.5">
      <c r="A526" s="237"/>
    </row>
    <row r="527" spans="1:1" ht="13.5">
      <c r="A527" s="237"/>
    </row>
    <row r="528" spans="1:1" ht="13.5">
      <c r="A528" s="237"/>
    </row>
    <row r="529" spans="1:1" ht="13.5">
      <c r="A529" s="237"/>
    </row>
    <row r="530" spans="1:1" ht="13.5">
      <c r="A530" s="237"/>
    </row>
    <row r="531" spans="1:1" ht="13.5">
      <c r="A531" s="237"/>
    </row>
    <row r="532" spans="1:1" ht="13.5">
      <c r="A532" s="237"/>
    </row>
    <row r="533" spans="1:1" ht="13.5">
      <c r="A533" s="237"/>
    </row>
    <row r="534" spans="1:1" ht="13.5">
      <c r="A534" s="237"/>
    </row>
    <row r="535" spans="1:1" ht="13.5">
      <c r="A535" s="237"/>
    </row>
    <row r="536" spans="1:1" ht="13.5">
      <c r="A536" s="237"/>
    </row>
    <row r="537" spans="1:1" ht="13.5">
      <c r="A537" s="237"/>
    </row>
    <row r="538" spans="1:1" ht="13.5">
      <c r="A538" s="237"/>
    </row>
    <row r="539" spans="1:1" ht="13.5">
      <c r="A539" s="237"/>
    </row>
    <row r="540" spans="1:1" ht="13.5">
      <c r="A540" s="237"/>
    </row>
    <row r="541" spans="1:1" ht="13.5">
      <c r="A541" s="237"/>
    </row>
    <row r="542" spans="1:1" ht="13.5">
      <c r="A542" s="237"/>
    </row>
    <row r="543" spans="1:1" ht="13.5">
      <c r="A543" s="237"/>
    </row>
    <row r="544" spans="1:1" ht="13.5">
      <c r="A544" s="237"/>
    </row>
    <row r="545" spans="1:1" ht="13.5">
      <c r="A545" s="237"/>
    </row>
    <row r="546" spans="1:1" ht="13.5">
      <c r="A546" s="237"/>
    </row>
    <row r="547" spans="1:1" ht="13.5">
      <c r="A547" s="237"/>
    </row>
    <row r="548" spans="1:1" ht="13.5">
      <c r="A548" s="237"/>
    </row>
    <row r="549" spans="1:1" ht="13.5">
      <c r="A549" s="237"/>
    </row>
    <row r="550" spans="1:1" ht="13.5">
      <c r="A550" s="237"/>
    </row>
    <row r="551" spans="1:1" ht="13.5">
      <c r="A551" s="237"/>
    </row>
    <row r="552" spans="1:1" ht="13.5">
      <c r="A552" s="237"/>
    </row>
    <row r="553" spans="1:1" ht="13.5">
      <c r="A553" s="237"/>
    </row>
    <row r="554" spans="1:1" ht="13.5">
      <c r="A554" s="237"/>
    </row>
    <row r="555" spans="1:1" ht="13.5">
      <c r="A555" s="237"/>
    </row>
    <row r="556" spans="1:1" ht="13.5">
      <c r="A556" s="237"/>
    </row>
    <row r="557" spans="1:1" ht="13.5">
      <c r="A557" s="237"/>
    </row>
    <row r="558" spans="1:1" ht="13.5">
      <c r="A558" s="237"/>
    </row>
    <row r="559" spans="1:1" ht="13.5">
      <c r="A559" s="237"/>
    </row>
    <row r="560" spans="1:1" ht="13.5">
      <c r="A560" s="237"/>
    </row>
    <row r="561" spans="1:1" ht="13.5">
      <c r="A561" s="237"/>
    </row>
    <row r="562" spans="1:1" ht="13.5">
      <c r="A562" s="237"/>
    </row>
    <row r="563" spans="1:1" ht="13.5">
      <c r="A563" s="237"/>
    </row>
    <row r="564" spans="1:1" ht="13.5">
      <c r="A564" s="237"/>
    </row>
    <row r="565" spans="1:1" ht="13.5">
      <c r="A565" s="237"/>
    </row>
    <row r="566" spans="1:1" ht="13.5">
      <c r="A566" s="237"/>
    </row>
    <row r="567" spans="1:1" ht="13.5">
      <c r="A567" s="237"/>
    </row>
    <row r="568" spans="1:1" ht="13.5">
      <c r="A568" s="237"/>
    </row>
    <row r="569" spans="1:1" ht="13.5">
      <c r="A569" s="237"/>
    </row>
    <row r="570" spans="1:1" ht="13.5">
      <c r="A570" s="237"/>
    </row>
    <row r="571" spans="1:1" ht="13.5">
      <c r="A571" s="237"/>
    </row>
    <row r="572" spans="1:1" ht="13.5">
      <c r="A572" s="237"/>
    </row>
    <row r="573" spans="1:1" ht="13.5">
      <c r="A573" s="237"/>
    </row>
    <row r="574" spans="1:1" ht="13.5">
      <c r="A574" s="237"/>
    </row>
    <row r="575" spans="1:1" ht="13.5">
      <c r="A575" s="237"/>
    </row>
    <row r="576" spans="1:1" ht="13.5">
      <c r="A576" s="237"/>
    </row>
    <row r="577" spans="1:1" ht="13.5">
      <c r="A577" s="237"/>
    </row>
    <row r="578" spans="1:1" ht="13.5">
      <c r="A578" s="237"/>
    </row>
    <row r="579" spans="1:1" ht="13.5">
      <c r="A579" s="237"/>
    </row>
    <row r="580" spans="1:1" ht="13.5">
      <c r="A580" s="237"/>
    </row>
    <row r="581" spans="1:1" ht="13.5">
      <c r="A581" s="237"/>
    </row>
    <row r="582" spans="1:1" ht="13.5">
      <c r="A582" s="237"/>
    </row>
    <row r="583" spans="1:1" ht="13.5">
      <c r="A583" s="237"/>
    </row>
    <row r="584" spans="1:1" ht="13.5">
      <c r="A584" s="237"/>
    </row>
    <row r="585" spans="1:1" ht="13.5">
      <c r="A585" s="237"/>
    </row>
    <row r="586" spans="1:1" ht="13.5">
      <c r="A586" s="237"/>
    </row>
    <row r="587" spans="1:1" ht="13.5">
      <c r="A587" s="237"/>
    </row>
    <row r="588" spans="1:1" ht="13.5">
      <c r="A588" s="237"/>
    </row>
    <row r="589" spans="1:1" ht="13.5">
      <c r="A589" s="237"/>
    </row>
    <row r="590" spans="1:1" ht="13.5">
      <c r="A590" s="237"/>
    </row>
    <row r="591" spans="1:1" ht="13.5">
      <c r="A591" s="237"/>
    </row>
    <row r="592" spans="1:1" ht="13.5">
      <c r="A592" s="237"/>
    </row>
    <row r="593" spans="1:1" ht="13.5">
      <c r="A593" s="237"/>
    </row>
    <row r="594" spans="1:1" ht="13.5">
      <c r="A594" s="237"/>
    </row>
    <row r="595" spans="1:1" ht="13.5">
      <c r="A595" s="237"/>
    </row>
    <row r="596" spans="1:1" ht="13.5">
      <c r="A596" s="237"/>
    </row>
    <row r="597" spans="1:1" ht="13.5">
      <c r="A597" s="237"/>
    </row>
    <row r="598" spans="1:1" ht="13.5">
      <c r="A598" s="237"/>
    </row>
    <row r="599" spans="1:1" ht="13.5">
      <c r="A599" s="237"/>
    </row>
    <row r="600" spans="1:1" ht="13.5">
      <c r="A600" s="237"/>
    </row>
    <row r="601" spans="1:1" ht="13.5">
      <c r="A601" s="237"/>
    </row>
    <row r="602" spans="1:1" ht="13.5">
      <c r="A602" s="237"/>
    </row>
    <row r="603" spans="1:1" ht="13.5">
      <c r="A603" s="237"/>
    </row>
    <row r="604" spans="1:1" ht="13.5">
      <c r="A604" s="237"/>
    </row>
    <row r="605" spans="1:1" ht="13.5">
      <c r="A605" s="237"/>
    </row>
    <row r="606" spans="1:1" ht="13.5">
      <c r="A606" s="237"/>
    </row>
    <row r="607" spans="1:1" ht="13.5">
      <c r="A607" s="237"/>
    </row>
    <row r="608" spans="1:1" ht="13.5">
      <c r="A608" s="237"/>
    </row>
    <row r="609" spans="1:1" ht="13.5">
      <c r="A609" s="237"/>
    </row>
    <row r="610" spans="1:1" ht="13.5">
      <c r="A610" s="237"/>
    </row>
    <row r="611" spans="1:1" ht="13.5">
      <c r="A611" s="237"/>
    </row>
    <row r="612" spans="1:1" ht="13.5">
      <c r="A612" s="237"/>
    </row>
    <row r="613" spans="1:1" ht="13.5">
      <c r="A613" s="237"/>
    </row>
    <row r="614" spans="1:1" ht="13.5">
      <c r="A614" s="237"/>
    </row>
    <row r="615" spans="1:1" ht="13.5">
      <c r="A615" s="237"/>
    </row>
    <row r="616" spans="1:1" ht="13.5">
      <c r="A616" s="237"/>
    </row>
    <row r="617" spans="1:1" ht="13.5">
      <c r="A617" s="237"/>
    </row>
    <row r="618" spans="1:1" ht="13.5">
      <c r="A618" s="237"/>
    </row>
    <row r="619" spans="1:1" ht="13.5">
      <c r="A619" s="237"/>
    </row>
    <row r="620" spans="1:1" ht="13.5">
      <c r="A620" s="237"/>
    </row>
    <row r="621" spans="1:1" ht="13.5">
      <c r="A621" s="237"/>
    </row>
    <row r="622" spans="1:1" ht="13.5">
      <c r="A622" s="237"/>
    </row>
    <row r="623" spans="1:1" ht="13.5">
      <c r="A623" s="237"/>
    </row>
    <row r="624" spans="1:1" ht="13.5">
      <c r="A624" s="237"/>
    </row>
    <row r="625" spans="1:1" ht="13.5">
      <c r="A625" s="237"/>
    </row>
    <row r="626" spans="1:1" ht="13.5">
      <c r="A626" s="237"/>
    </row>
    <row r="627" spans="1:1" ht="13.5">
      <c r="A627" s="237"/>
    </row>
    <row r="628" spans="1:1" ht="13.5">
      <c r="A628" s="237"/>
    </row>
    <row r="629" spans="1:1" ht="13.5">
      <c r="A629" s="237"/>
    </row>
    <row r="630" spans="1:1" ht="13.5">
      <c r="A630" s="237"/>
    </row>
    <row r="631" spans="1:1" ht="13.5">
      <c r="A631" s="237"/>
    </row>
    <row r="632" spans="1:1" ht="13.5">
      <c r="A632" s="237"/>
    </row>
    <row r="633" spans="1:1" ht="13.5">
      <c r="A633" s="237"/>
    </row>
    <row r="634" spans="1:1" ht="13.5">
      <c r="A634" s="237"/>
    </row>
    <row r="635" spans="1:1" ht="13.5">
      <c r="A635" s="237"/>
    </row>
    <row r="636" spans="1:1" ht="13.5">
      <c r="A636" s="237"/>
    </row>
    <row r="637" spans="1:1" ht="13.5">
      <c r="A637" s="237"/>
    </row>
    <row r="638" spans="1:1" ht="13.5">
      <c r="A638" s="237"/>
    </row>
    <row r="639" spans="1:1" ht="13.5">
      <c r="A639" s="237"/>
    </row>
    <row r="640" spans="1:1" ht="13.5">
      <c r="A640" s="237"/>
    </row>
    <row r="641" spans="1:1" ht="13.5">
      <c r="A641" s="237"/>
    </row>
    <row r="642" spans="1:1" ht="13.5">
      <c r="A642" s="237"/>
    </row>
    <row r="643" spans="1:1" ht="13.5">
      <c r="A643" s="237"/>
    </row>
    <row r="644" spans="1:1" ht="13.5">
      <c r="A644" s="237"/>
    </row>
    <row r="645" spans="1:1" ht="13.5">
      <c r="A645" s="237"/>
    </row>
    <row r="646" spans="1:1" ht="13.5">
      <c r="A646" s="237"/>
    </row>
    <row r="647" spans="1:1" ht="13.5">
      <c r="A647" s="237"/>
    </row>
    <row r="648" spans="1:1" ht="13.5">
      <c r="A648" s="237"/>
    </row>
    <row r="649" spans="1:1" ht="13.5">
      <c r="A649" s="237"/>
    </row>
    <row r="650" spans="1:1" ht="13.5">
      <c r="A650" s="237"/>
    </row>
    <row r="651" spans="1:1" ht="13.5">
      <c r="A651" s="237"/>
    </row>
    <row r="652" spans="1:1" ht="13.5">
      <c r="A652" s="237"/>
    </row>
    <row r="653" spans="1:1" ht="13.5">
      <c r="A653" s="237"/>
    </row>
    <row r="654" spans="1:1" ht="13.5">
      <c r="A654" s="237"/>
    </row>
    <row r="655" spans="1:1" ht="13.5">
      <c r="A655" s="237"/>
    </row>
    <row r="656" spans="1:1" ht="13.5">
      <c r="A656" s="237"/>
    </row>
    <row r="657" spans="1:1" ht="13.5">
      <c r="A657" s="237"/>
    </row>
    <row r="658" spans="1:1" ht="13.5">
      <c r="A658" s="237"/>
    </row>
    <row r="659" spans="1:1" ht="13.5">
      <c r="A659" s="237"/>
    </row>
    <row r="660" spans="1:1" ht="13.5">
      <c r="A660" s="237"/>
    </row>
    <row r="661" spans="1:1" ht="13.5">
      <c r="A661" s="237"/>
    </row>
    <row r="662" spans="1:1" ht="13.5">
      <c r="A662" s="237"/>
    </row>
    <row r="663" spans="1:1" ht="13.5">
      <c r="A663" s="237"/>
    </row>
    <row r="664" spans="1:1" ht="13.5">
      <c r="A664" s="237"/>
    </row>
    <row r="665" spans="1:1" ht="13.5">
      <c r="A665" s="237"/>
    </row>
    <row r="666" spans="1:1" ht="13.5">
      <c r="A666" s="237"/>
    </row>
    <row r="667" spans="1:1" ht="13.5">
      <c r="A667" s="237"/>
    </row>
    <row r="668" spans="1:1" ht="13.5">
      <c r="A668" s="237"/>
    </row>
    <row r="669" spans="1:1" ht="13.5">
      <c r="A669" s="237"/>
    </row>
    <row r="670" spans="1:1" ht="13.5">
      <c r="A670" s="237"/>
    </row>
    <row r="671" spans="1:1" ht="13.5">
      <c r="A671" s="237"/>
    </row>
    <row r="672" spans="1:1" ht="13.5">
      <c r="A672" s="237"/>
    </row>
    <row r="673" spans="1:1" ht="13.5">
      <c r="A673" s="237"/>
    </row>
    <row r="674" spans="1:1" ht="13.5">
      <c r="A674" s="237"/>
    </row>
    <row r="675" spans="1:1" ht="13.5">
      <c r="A675" s="237"/>
    </row>
    <row r="676" spans="1:1" ht="13.5">
      <c r="A676" s="237"/>
    </row>
    <row r="677" spans="1:1" ht="13.5">
      <c r="A677" s="237"/>
    </row>
    <row r="678" spans="1:1" ht="13.5">
      <c r="A678" s="237"/>
    </row>
    <row r="679" spans="1:1" ht="13.5">
      <c r="A679" s="237"/>
    </row>
    <row r="680" spans="1:1" ht="13.5">
      <c r="A680" s="237"/>
    </row>
    <row r="681" spans="1:1" ht="13.5">
      <c r="A681" s="237"/>
    </row>
    <row r="682" spans="1:1" ht="13.5">
      <c r="A682" s="237"/>
    </row>
    <row r="683" spans="1:1" ht="13.5">
      <c r="A683" s="237"/>
    </row>
    <row r="684" spans="1:1" ht="13.5">
      <c r="A684" s="237"/>
    </row>
    <row r="685" spans="1:1" ht="13.5">
      <c r="A685" s="237"/>
    </row>
    <row r="686" spans="1:1" ht="13.5">
      <c r="A686" s="237"/>
    </row>
    <row r="687" spans="1:1" ht="13.5">
      <c r="A687" s="237"/>
    </row>
    <row r="688" spans="1:1" ht="13.5">
      <c r="A688" s="237"/>
    </row>
    <row r="689" spans="1:1" ht="13.5">
      <c r="A689" s="237"/>
    </row>
    <row r="690" spans="1:1" ht="13.5">
      <c r="A690" s="237"/>
    </row>
    <row r="691" spans="1:1" ht="13.5">
      <c r="A691" s="237"/>
    </row>
    <row r="692" spans="1:1" ht="13.5">
      <c r="A692" s="237"/>
    </row>
    <row r="693" spans="1:1" ht="13.5">
      <c r="A693" s="237"/>
    </row>
    <row r="694" spans="1:1" ht="13.5">
      <c r="A694" s="237"/>
    </row>
    <row r="695" spans="1:1" ht="13.5">
      <c r="A695" s="237"/>
    </row>
    <row r="696" spans="1:1" ht="13.5">
      <c r="A696" s="237"/>
    </row>
    <row r="697" spans="1:1" ht="13.5">
      <c r="A697" s="237"/>
    </row>
    <row r="698" spans="1:1" ht="13.5">
      <c r="A698" s="237"/>
    </row>
    <row r="699" spans="1:1" ht="13.5">
      <c r="A699" s="237"/>
    </row>
    <row r="700" spans="1:1" ht="13.5">
      <c r="A700" s="237"/>
    </row>
    <row r="701" spans="1:1" ht="13.5">
      <c r="A701" s="237"/>
    </row>
    <row r="702" spans="1:1" ht="13.5">
      <c r="A702" s="237"/>
    </row>
    <row r="703" spans="1:1" ht="13.5">
      <c r="A703" s="237"/>
    </row>
    <row r="704" spans="1:1" ht="13.5">
      <c r="A704" s="237"/>
    </row>
    <row r="705" spans="1:1" ht="13.5">
      <c r="A705" s="237"/>
    </row>
    <row r="706" spans="1:1" ht="13.5">
      <c r="A706" s="237"/>
    </row>
    <row r="707" spans="1:1" ht="13.5">
      <c r="A707" s="237"/>
    </row>
    <row r="708" spans="1:1" ht="13.5">
      <c r="A708" s="237"/>
    </row>
    <row r="709" spans="1:1" ht="13.5">
      <c r="A709" s="237"/>
    </row>
    <row r="710" spans="1:1" ht="13.5">
      <c r="A710" s="237"/>
    </row>
    <row r="711" spans="1:1" ht="13.5">
      <c r="A711" s="237"/>
    </row>
    <row r="712" spans="1:1" ht="13.5">
      <c r="A712" s="237"/>
    </row>
    <row r="713" spans="1:1" ht="13.5">
      <c r="A713" s="237"/>
    </row>
    <row r="714" spans="1:1" ht="13.5">
      <c r="A714" s="237"/>
    </row>
    <row r="715" spans="1:1" ht="13.5">
      <c r="A715" s="237"/>
    </row>
    <row r="716" spans="1:1" ht="13.5">
      <c r="A716" s="237"/>
    </row>
    <row r="717" spans="1:1" ht="13.5">
      <c r="A717" s="237"/>
    </row>
    <row r="718" spans="1:1" ht="13.5">
      <c r="A718" s="237"/>
    </row>
    <row r="719" spans="1:1" ht="13.5">
      <c r="A719" s="237"/>
    </row>
    <row r="720" spans="1:1" ht="13.5">
      <c r="A720" s="237"/>
    </row>
    <row r="721" spans="1:1" ht="13.5">
      <c r="A721" s="237"/>
    </row>
    <row r="722" spans="1:1" ht="13.5">
      <c r="A722" s="237"/>
    </row>
    <row r="723" spans="1:1" ht="13.5">
      <c r="A723" s="237"/>
    </row>
    <row r="724" spans="1:1" ht="13.5">
      <c r="A724" s="237"/>
    </row>
    <row r="725" spans="1:1" ht="13.5">
      <c r="A725" s="237"/>
    </row>
    <row r="726" spans="1:1" ht="13.5">
      <c r="A726" s="237"/>
    </row>
    <row r="727" spans="1:1" ht="13.5">
      <c r="A727" s="237"/>
    </row>
    <row r="728" spans="1:1" ht="13.5">
      <c r="A728" s="237"/>
    </row>
    <row r="729" spans="1:1" ht="13.5">
      <c r="A729" s="237"/>
    </row>
    <row r="730" spans="1:1" ht="13.5">
      <c r="A730" s="237"/>
    </row>
    <row r="731" spans="1:1" ht="13.5">
      <c r="A731" s="237"/>
    </row>
    <row r="732" spans="1:1" ht="13.5">
      <c r="A732" s="237"/>
    </row>
    <row r="733" spans="1:1" ht="13.5">
      <c r="A733" s="237"/>
    </row>
    <row r="734" spans="1:1" ht="13.5">
      <c r="A734" s="237"/>
    </row>
    <row r="735" spans="1:1" ht="13.5">
      <c r="A735" s="237"/>
    </row>
    <row r="736" spans="1:1" ht="13.5">
      <c r="A736" s="237"/>
    </row>
    <row r="737" spans="1:1" ht="13.5">
      <c r="A737" s="237"/>
    </row>
    <row r="738" spans="1:1" ht="13.5">
      <c r="A738" s="237"/>
    </row>
    <row r="739" spans="1:1" ht="13.5">
      <c r="A739" s="237"/>
    </row>
    <row r="740" spans="1:1" ht="13.5">
      <c r="A740" s="237"/>
    </row>
    <row r="741" spans="1:1" ht="13.5">
      <c r="A741" s="237"/>
    </row>
    <row r="742" spans="1:1" ht="13.5">
      <c r="A742" s="237"/>
    </row>
    <row r="743" spans="1:1" ht="13.5">
      <c r="A743" s="237"/>
    </row>
    <row r="744" spans="1:1" ht="13.5">
      <c r="A744" s="237"/>
    </row>
    <row r="745" spans="1:1" ht="13.5">
      <c r="A745" s="237"/>
    </row>
    <row r="746" spans="1:1" ht="13.5">
      <c r="A746" s="237"/>
    </row>
    <row r="747" spans="1:1" ht="13.5">
      <c r="A747" s="237"/>
    </row>
    <row r="748" spans="1:1" ht="13.5">
      <c r="A748" s="237"/>
    </row>
    <row r="749" spans="1:1" ht="13.5">
      <c r="A749" s="237"/>
    </row>
    <row r="750" spans="1:1" ht="13.5">
      <c r="A750" s="237"/>
    </row>
    <row r="751" spans="1:1" ht="13.5">
      <c r="A751" s="237"/>
    </row>
    <row r="752" spans="1:1" ht="13.5">
      <c r="A752" s="237"/>
    </row>
    <row r="753" spans="1:1" ht="13.5">
      <c r="A753" s="237"/>
    </row>
    <row r="754" spans="1:1" ht="13.5">
      <c r="A754" s="237"/>
    </row>
    <row r="755" spans="1:1" ht="13.5">
      <c r="A755" s="237"/>
    </row>
    <row r="756" spans="1:1" ht="13.5">
      <c r="A756" s="237"/>
    </row>
    <row r="757" spans="1:1" ht="13.5">
      <c r="A757" s="237"/>
    </row>
    <row r="758" spans="1:1" ht="13.5">
      <c r="A758" s="237"/>
    </row>
    <row r="759" spans="1:1" ht="13.5">
      <c r="A759" s="237"/>
    </row>
    <row r="760" spans="1:1" ht="13.5">
      <c r="A760" s="237"/>
    </row>
    <row r="761" spans="1:1" ht="13.5">
      <c r="A761" s="237"/>
    </row>
    <row r="762" spans="1:1" ht="13.5">
      <c r="A762" s="237"/>
    </row>
    <row r="763" spans="1:1" ht="13.5">
      <c r="A763" s="237"/>
    </row>
    <row r="764" spans="1:1" ht="13.5">
      <c r="A764" s="237"/>
    </row>
    <row r="765" spans="1:1" ht="13.5">
      <c r="A765" s="237"/>
    </row>
    <row r="766" spans="1:1" ht="13.5">
      <c r="A766" s="237"/>
    </row>
    <row r="767" spans="1:1" ht="13.5">
      <c r="A767" s="237"/>
    </row>
    <row r="768" spans="1:1" ht="13.5">
      <c r="A768" s="237"/>
    </row>
    <row r="769" spans="1:1" ht="13.5">
      <c r="A769" s="237"/>
    </row>
    <row r="770" spans="1:1" ht="13.5">
      <c r="A770" s="237"/>
    </row>
    <row r="771" spans="1:1" ht="13.5">
      <c r="A771" s="237"/>
    </row>
    <row r="772" spans="1:1" ht="13.5">
      <c r="A772" s="237"/>
    </row>
    <row r="773" spans="1:1" ht="13.5">
      <c r="A773" s="237"/>
    </row>
    <row r="774" spans="1:1" ht="13.5">
      <c r="A774" s="237"/>
    </row>
    <row r="775" spans="1:1" ht="13.5">
      <c r="A775" s="237"/>
    </row>
    <row r="776" spans="1:1" ht="13.5">
      <c r="A776" s="237"/>
    </row>
    <row r="777" spans="1:1" ht="13.5">
      <c r="A777" s="237"/>
    </row>
    <row r="778" spans="1:1" ht="13.5">
      <c r="A778" s="237"/>
    </row>
    <row r="779" spans="1:1" ht="13.5">
      <c r="A779" s="237"/>
    </row>
    <row r="780" spans="1:1" ht="13.5">
      <c r="A780" s="237"/>
    </row>
    <row r="781" spans="1:1" ht="13.5">
      <c r="A781" s="237"/>
    </row>
    <row r="782" spans="1:1" ht="13.5">
      <c r="A782" s="237"/>
    </row>
    <row r="783" spans="1:1" ht="13.5">
      <c r="A783" s="237"/>
    </row>
    <row r="784" spans="1:1" ht="13.5">
      <c r="A784" s="237"/>
    </row>
    <row r="785" spans="1:1" ht="13.5">
      <c r="A785" s="237"/>
    </row>
    <row r="786" spans="1:1" ht="13.5">
      <c r="A786" s="237"/>
    </row>
    <row r="787" spans="1:1" ht="13.5">
      <c r="A787" s="237"/>
    </row>
    <row r="788" spans="1:1" ht="13.5">
      <c r="A788" s="237"/>
    </row>
    <row r="789" spans="1:1" ht="13.5">
      <c r="A789" s="237"/>
    </row>
    <row r="790" spans="1:1" ht="13.5">
      <c r="A790" s="237"/>
    </row>
    <row r="791" spans="1:1" ht="13.5">
      <c r="A791" s="237"/>
    </row>
    <row r="792" spans="1:1" ht="13.5">
      <c r="A792" s="237"/>
    </row>
    <row r="793" spans="1:1" ht="13.5">
      <c r="A793" s="237"/>
    </row>
    <row r="794" spans="1:1" ht="13.5">
      <c r="A794" s="237"/>
    </row>
    <row r="795" spans="1:1" ht="13.5">
      <c r="A795" s="237"/>
    </row>
    <row r="796" spans="1:1" ht="13.5">
      <c r="A796" s="237"/>
    </row>
    <row r="797" spans="1:1" ht="13.5">
      <c r="A797" s="237"/>
    </row>
    <row r="798" spans="1:1" ht="13.5">
      <c r="A798" s="237"/>
    </row>
    <row r="799" spans="1:1" ht="13.5">
      <c r="A799" s="237"/>
    </row>
    <row r="800" spans="1:1" ht="13.5">
      <c r="A800" s="237"/>
    </row>
    <row r="801" spans="1:1" ht="13.5">
      <c r="A801" s="237"/>
    </row>
    <row r="802" spans="1:1" ht="13.5">
      <c r="A802" s="237"/>
    </row>
    <row r="803" spans="1:1" ht="13.5">
      <c r="A803" s="237"/>
    </row>
    <row r="804" spans="1:1" ht="13.5">
      <c r="A804" s="237"/>
    </row>
    <row r="805" spans="1:1" ht="13.5">
      <c r="A805" s="237"/>
    </row>
    <row r="806" spans="1:1" ht="13.5">
      <c r="A806" s="237"/>
    </row>
    <row r="807" spans="1:1" ht="13.5">
      <c r="A807" s="237"/>
    </row>
    <row r="808" spans="1:1" ht="13.5">
      <c r="A808" s="237"/>
    </row>
    <row r="809" spans="1:1" ht="13.5">
      <c r="A809" s="237"/>
    </row>
    <row r="810" spans="1:1" ht="13.5">
      <c r="A810" s="237"/>
    </row>
    <row r="811" spans="1:1" ht="13.5">
      <c r="A811" s="237"/>
    </row>
    <row r="812" spans="1:1" ht="13.5">
      <c r="A812" s="237"/>
    </row>
    <row r="813" spans="1:1" ht="13.5">
      <c r="A813" s="237"/>
    </row>
    <row r="814" spans="1:1" ht="13.5">
      <c r="A814" s="237"/>
    </row>
    <row r="815" spans="1:1" ht="13.5">
      <c r="A815" s="237"/>
    </row>
    <row r="816" spans="1:1" ht="13.5">
      <c r="A816" s="237"/>
    </row>
    <row r="817" spans="1:1" ht="13.5">
      <c r="A817" s="237"/>
    </row>
    <row r="818" spans="1:1" ht="13.5">
      <c r="A818" s="237"/>
    </row>
    <row r="819" spans="1:1" ht="13.5">
      <c r="A819" s="237"/>
    </row>
    <row r="820" spans="1:1" ht="13.5">
      <c r="A820" s="237"/>
    </row>
    <row r="821" spans="1:1" ht="13.5">
      <c r="A821" s="237"/>
    </row>
    <row r="822" spans="1:1" ht="13.5">
      <c r="A822" s="237"/>
    </row>
    <row r="823" spans="1:1" ht="13.5">
      <c r="A823" s="237"/>
    </row>
    <row r="824" spans="1:1" ht="13.5">
      <c r="A824" s="237"/>
    </row>
    <row r="825" spans="1:1" ht="13.5">
      <c r="A825" s="237"/>
    </row>
    <row r="826" spans="1:1" ht="13.5">
      <c r="A826" s="237"/>
    </row>
    <row r="827" spans="1:1" ht="13.5">
      <c r="A827" s="237"/>
    </row>
    <row r="828" spans="1:1" ht="13.5">
      <c r="A828" s="237"/>
    </row>
    <row r="829" spans="1:1" ht="13.5">
      <c r="A829" s="237"/>
    </row>
    <row r="830" spans="1:1" ht="13.5">
      <c r="A830" s="237"/>
    </row>
    <row r="831" spans="1:1" ht="13.5">
      <c r="A831" s="237"/>
    </row>
    <row r="832" spans="1:1" ht="13.5">
      <c r="A832" s="237"/>
    </row>
    <row r="833" spans="1:1" ht="13.5">
      <c r="A833" s="237"/>
    </row>
    <row r="834" spans="1:1" ht="13.5">
      <c r="A834" s="237"/>
    </row>
    <row r="835" spans="1:1" ht="13.5">
      <c r="A835" s="237"/>
    </row>
    <row r="836" spans="1:1" ht="13.5">
      <c r="A836" s="237"/>
    </row>
    <row r="837" spans="1:1" ht="13.5">
      <c r="A837" s="237"/>
    </row>
    <row r="838" spans="1:1" ht="13.5">
      <c r="A838" s="237"/>
    </row>
    <row r="839" spans="1:1" ht="13.5">
      <c r="A839" s="237"/>
    </row>
    <row r="840" spans="1:1" ht="13.5">
      <c r="A840" s="237"/>
    </row>
    <row r="841" spans="1:1" ht="13.5">
      <c r="A841" s="237"/>
    </row>
    <row r="842" spans="1:1" ht="13.5">
      <c r="A842" s="237"/>
    </row>
    <row r="843" spans="1:1" ht="13.5">
      <c r="A843" s="237"/>
    </row>
    <row r="844" spans="1:1" ht="13.5">
      <c r="A844" s="237"/>
    </row>
    <row r="845" spans="1:1" ht="13.5">
      <c r="A845" s="237"/>
    </row>
    <row r="846" spans="1:1" ht="13.5">
      <c r="A846" s="237"/>
    </row>
    <row r="847" spans="1:1" ht="13.5">
      <c r="A847" s="237"/>
    </row>
    <row r="848" spans="1:1" ht="13.5">
      <c r="A848" s="237"/>
    </row>
    <row r="849" spans="1:1" ht="13.5">
      <c r="A849" s="237"/>
    </row>
    <row r="850" spans="1:1" ht="13.5">
      <c r="A850" s="237"/>
    </row>
    <row r="851" spans="1:1" ht="13.5">
      <c r="A851" s="237"/>
    </row>
    <row r="852" spans="1:1" ht="13.5">
      <c r="A852" s="237"/>
    </row>
    <row r="853" spans="1:1" ht="13.5">
      <c r="A853" s="237"/>
    </row>
  </sheetData>
  <mergeCells count="35">
    <mergeCell ref="W16:W17"/>
    <mergeCell ref="W18:W19"/>
    <mergeCell ref="X16:X17"/>
    <mergeCell ref="X18:X19"/>
    <mergeCell ref="AA21:AA22"/>
    <mergeCell ref="W21:W22"/>
    <mergeCell ref="Y16:Y17"/>
    <mergeCell ref="Y18:Y19"/>
    <mergeCell ref="Z16:Z17"/>
    <mergeCell ref="Z18:Z19"/>
    <mergeCell ref="AA16:AA17"/>
    <mergeCell ref="AA18:AA19"/>
    <mergeCell ref="AA23:AA24"/>
    <mergeCell ref="AA25:AA26"/>
    <mergeCell ref="AA27:AA28"/>
    <mergeCell ref="AA29:AA30"/>
    <mergeCell ref="Y21:Y22"/>
    <mergeCell ref="Y23:Y24"/>
    <mergeCell ref="Y25:Y26"/>
    <mergeCell ref="Y27:Y28"/>
    <mergeCell ref="Y29:Y30"/>
    <mergeCell ref="Z21:Z22"/>
    <mergeCell ref="Z23:Z24"/>
    <mergeCell ref="Z25:Z26"/>
    <mergeCell ref="Z27:Z28"/>
    <mergeCell ref="Z29:Z30"/>
    <mergeCell ref="W23:W24"/>
    <mergeCell ref="W25:W26"/>
    <mergeCell ref="W27:W28"/>
    <mergeCell ref="W29:W30"/>
    <mergeCell ref="X21:X22"/>
    <mergeCell ref="X23:X24"/>
    <mergeCell ref="X25:X26"/>
    <mergeCell ref="X27:X28"/>
    <mergeCell ref="X29:X30"/>
  </mergeCells>
  <phoneticPr fontId="1" type="noConversion"/>
  <dataValidations disablePrompts="1" count="1">
    <dataValidation allowBlank="1" showInputMessage="1" showErrorMessage="1" prompt="id规则&#10;前缀（1位）+装备等级（3位）+装备类型（1位）+装备编号（2位）&#10;前缀格式：4环装；5普通打造；6强化打造&#10;装备类型：0武器；1腰带；2鞋子；3项链；4头盔；5衣服" sqref="A250:A853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Z1017"/>
  <sheetViews>
    <sheetView topLeftCell="A4" workbookViewId="0">
      <pane xSplit="4" ySplit="25" topLeftCell="E29" activePane="bottomRight" state="frozen"/>
      <selection activeCell="A4" sqref="A4"/>
      <selection pane="topRight" activeCell="E4" sqref="E4"/>
      <selection pane="bottomLeft" activeCell="A29" sqref="A29"/>
      <selection pane="bottomRight" activeCell="K30" sqref="K30"/>
    </sheetView>
  </sheetViews>
  <sheetFormatPr defaultRowHeight="12"/>
  <cols>
    <col min="1" max="3" width="9" style="231"/>
    <col min="4" max="4" width="14.25" style="231" bestFit="1" customWidth="1"/>
    <col min="5" max="5" width="11.25" style="231" bestFit="1" customWidth="1"/>
    <col min="6" max="6" width="14.25" style="231" bestFit="1" customWidth="1"/>
    <col min="7" max="8" width="14.375" style="231" bestFit="1" customWidth="1"/>
    <col min="9" max="9" width="15.125" style="231" bestFit="1" customWidth="1"/>
    <col min="10" max="11" width="14.375" style="231" bestFit="1" customWidth="1"/>
    <col min="12" max="12" width="15.125" style="231" bestFit="1" customWidth="1"/>
    <col min="13" max="14" width="14.375" style="231" bestFit="1" customWidth="1"/>
    <col min="15" max="15" width="15.125" style="231" bestFit="1" customWidth="1"/>
    <col min="16" max="17" width="14.375" style="231" bestFit="1" customWidth="1"/>
    <col min="18" max="18" width="12.375" style="231" customWidth="1"/>
    <col min="19" max="54" width="9" style="231"/>
    <col min="55" max="55" width="7.125" style="231" customWidth="1"/>
    <col min="56" max="60" width="9" style="231"/>
    <col min="61" max="61" width="10.875" style="231" customWidth="1"/>
    <col min="62" max="62" width="9" style="244"/>
    <col min="63" max="63" width="9" style="231"/>
    <col min="64" max="64" width="9" style="103"/>
    <col min="65" max="69" width="9" style="231"/>
    <col min="70" max="70" width="13.125" style="231" bestFit="1" customWidth="1"/>
    <col min="71" max="16384" width="9" style="231"/>
  </cols>
  <sheetData>
    <row r="2" spans="2:64">
      <c r="B2" s="88" t="s">
        <v>613</v>
      </c>
      <c r="D2" s="231" t="s">
        <v>277</v>
      </c>
      <c r="H2" s="231" t="s">
        <v>567</v>
      </c>
      <c r="I2" s="231" t="s">
        <v>568</v>
      </c>
      <c r="J2" s="231" t="s">
        <v>584</v>
      </c>
      <c r="K2" s="231" t="s">
        <v>585</v>
      </c>
      <c r="L2" s="231" t="s">
        <v>596</v>
      </c>
      <c r="M2" s="231" t="s">
        <v>597</v>
      </c>
      <c r="N2" s="231" t="s">
        <v>639</v>
      </c>
      <c r="O2" s="231" t="s">
        <v>640</v>
      </c>
      <c r="P2" s="231" t="s">
        <v>638</v>
      </c>
      <c r="BL2" s="345"/>
    </row>
    <row r="3" spans="2:64">
      <c r="C3" s="238" t="s">
        <v>608</v>
      </c>
      <c r="D3" s="238">
        <v>1</v>
      </c>
      <c r="E3" s="238" t="s">
        <v>156</v>
      </c>
      <c r="F3" s="238" t="s">
        <v>182</v>
      </c>
      <c r="G3" s="238" t="s">
        <v>13</v>
      </c>
      <c r="H3" s="238">
        <f>IF($E3="","",VLOOKUP($E3,战斗计算流程!$C$2:$E$107,2,0))</f>
        <v>130</v>
      </c>
      <c r="I3" s="238" t="str">
        <f>IF($E3="","",VLOOKUP($E3,战斗计算流程!$C$2:$E$107,3,0))</f>
        <v>phyattack_value</v>
      </c>
      <c r="J3" s="238">
        <f>IF($F3="","",VLOOKUP($F3,战斗计算流程!$C$2:$E$107,2,0))</f>
        <v>150</v>
      </c>
      <c r="K3" s="238" t="str">
        <f>IF($F3="","",VLOOKUP($F3,战斗计算流程!$C$2:$E$107,3,0))</f>
        <v>magicattack_value</v>
      </c>
      <c r="L3" s="238">
        <f>IF($G3="","",VLOOKUP($G3,战斗计算流程!$C$2:$E$107,2,0))</f>
        <v>170</v>
      </c>
      <c r="M3" s="238" t="str">
        <f>IF($G3="","",VLOOKUP($G3,战斗计算流程!$C$2:$E$107,3,0))</f>
        <v>medical_value</v>
      </c>
      <c r="N3" s="238">
        <f>装备属性!$F$4*装备属性!$N$9</f>
        <v>8.1999999999999993</v>
      </c>
      <c r="O3" s="238">
        <f>装备属性!$H$4*装备属性!$P$9</f>
        <v>1.845</v>
      </c>
      <c r="P3" s="238">
        <f>装备属性!$K$4*装备属性!$S$9</f>
        <v>3</v>
      </c>
      <c r="BL3" s="345"/>
    </row>
    <row r="4" spans="2:64">
      <c r="C4" s="238" t="s">
        <v>557</v>
      </c>
      <c r="D4" s="238">
        <v>1</v>
      </c>
      <c r="E4" s="238" t="s">
        <v>156</v>
      </c>
      <c r="F4" s="238" t="s">
        <v>182</v>
      </c>
      <c r="G4" s="238" t="s">
        <v>13</v>
      </c>
      <c r="H4" s="238">
        <f>IF($E4="","",VLOOKUP($E4,战斗计算流程!$C$2:$E$107,2,0))</f>
        <v>130</v>
      </c>
      <c r="I4" s="238" t="str">
        <f>IF($E4="","",VLOOKUP($E4,战斗计算流程!$C$2:$E$107,3,0))</f>
        <v>phyattack_value</v>
      </c>
      <c r="J4" s="238">
        <f>IF($F4="","",VLOOKUP($F4,战斗计算流程!$C$2:$E$107,2,0))</f>
        <v>150</v>
      </c>
      <c r="K4" s="238" t="str">
        <f>IF($F4="","",VLOOKUP($F4,战斗计算流程!$C$2:$E$107,3,0))</f>
        <v>magicattack_value</v>
      </c>
      <c r="L4" s="238">
        <f>IF($G4="","",VLOOKUP($G4,战斗计算流程!$C$2:$E$107,2,0))</f>
        <v>170</v>
      </c>
      <c r="M4" s="238" t="str">
        <f>IF($G4="","",VLOOKUP($G4,战斗计算流程!$C$2:$E$107,3,0))</f>
        <v>medical_value</v>
      </c>
      <c r="N4" s="238">
        <f>装备属性!$F$4*装备属性!$N$9</f>
        <v>8.1999999999999993</v>
      </c>
      <c r="O4" s="238">
        <f>装备属性!$H$4*装备属性!$P$9</f>
        <v>1.845</v>
      </c>
      <c r="P4" s="238">
        <f>装备属性!$K$4*装备属性!$S$9</f>
        <v>3</v>
      </c>
      <c r="BL4" s="345"/>
    </row>
    <row r="5" spans="2:64">
      <c r="C5" s="238" t="s">
        <v>558</v>
      </c>
      <c r="D5" s="238">
        <v>1</v>
      </c>
      <c r="E5" s="238" t="s">
        <v>156</v>
      </c>
      <c r="F5" s="238" t="s">
        <v>182</v>
      </c>
      <c r="G5" s="238" t="s">
        <v>13</v>
      </c>
      <c r="H5" s="238">
        <f>IF($E5="","",VLOOKUP($E5,战斗计算流程!$C$2:$E$107,2,0))</f>
        <v>130</v>
      </c>
      <c r="I5" s="238" t="str">
        <f>IF($E5="","",VLOOKUP($E5,战斗计算流程!$C$2:$E$107,3,0))</f>
        <v>phyattack_value</v>
      </c>
      <c r="J5" s="238">
        <f>IF($F5="","",VLOOKUP($F5,战斗计算流程!$C$2:$E$107,2,0))</f>
        <v>150</v>
      </c>
      <c r="K5" s="238" t="str">
        <f>IF($F5="","",VLOOKUP($F5,战斗计算流程!$C$2:$E$107,3,0))</f>
        <v>magicattack_value</v>
      </c>
      <c r="L5" s="238">
        <f>IF($G5="","",VLOOKUP($G5,战斗计算流程!$C$2:$E$107,2,0))</f>
        <v>170</v>
      </c>
      <c r="M5" s="238" t="str">
        <f>IF($G5="","",VLOOKUP($G5,战斗计算流程!$C$2:$E$107,3,0))</f>
        <v>medical_value</v>
      </c>
      <c r="N5" s="238">
        <f>装备属性!$F$4*装备属性!$N$9</f>
        <v>8.1999999999999993</v>
      </c>
      <c r="O5" s="238">
        <f>装备属性!$H$4*装备属性!$P$9</f>
        <v>1.845</v>
      </c>
      <c r="P5" s="238">
        <f>装备属性!$K$4*装备属性!$S$9</f>
        <v>3</v>
      </c>
      <c r="S5" s="224" t="s">
        <v>955</v>
      </c>
      <c r="T5" s="230"/>
      <c r="U5" s="230"/>
      <c r="V5" s="230"/>
      <c r="W5" s="230"/>
      <c r="X5" s="230"/>
      <c r="Y5" s="230"/>
      <c r="Z5" s="224" t="s">
        <v>954</v>
      </c>
      <c r="AA5" s="230" t="s">
        <v>1234</v>
      </c>
      <c r="AB5" s="230"/>
      <c r="AC5" s="230" t="s">
        <v>1235</v>
      </c>
      <c r="AD5" s="225"/>
      <c r="BL5" s="345"/>
    </row>
    <row r="6" spans="2:64">
      <c r="C6" s="238" t="s">
        <v>559</v>
      </c>
      <c r="D6" s="238">
        <v>1</v>
      </c>
      <c r="E6" s="238" t="s">
        <v>156</v>
      </c>
      <c r="F6" s="238" t="s">
        <v>182</v>
      </c>
      <c r="G6" s="238" t="s">
        <v>13</v>
      </c>
      <c r="H6" s="238">
        <f>IF($E6="","",VLOOKUP($E6,战斗计算流程!$C$2:$E$107,2,0))</f>
        <v>130</v>
      </c>
      <c r="I6" s="238" t="str">
        <f>IF($E6="","",VLOOKUP($E6,战斗计算流程!$C$2:$E$107,3,0))</f>
        <v>phyattack_value</v>
      </c>
      <c r="J6" s="238">
        <f>IF($F6="","",VLOOKUP($F6,战斗计算流程!$C$2:$E$107,2,0))</f>
        <v>150</v>
      </c>
      <c r="K6" s="238" t="str">
        <f>IF($F6="","",VLOOKUP($F6,战斗计算流程!$C$2:$E$107,3,0))</f>
        <v>magicattack_value</v>
      </c>
      <c r="L6" s="238">
        <f>IF($G6="","",VLOOKUP($G6,战斗计算流程!$C$2:$E$107,2,0))</f>
        <v>170</v>
      </c>
      <c r="M6" s="238" t="str">
        <f>IF($G6="","",VLOOKUP($G6,战斗计算流程!$C$2:$E$107,3,0))</f>
        <v>medical_value</v>
      </c>
      <c r="N6" s="238">
        <f>装备属性!$F$4*装备属性!$N$9</f>
        <v>8.1999999999999993</v>
      </c>
      <c r="O6" s="238">
        <f>装备属性!$H$4*装备属性!$P$9</f>
        <v>1.845</v>
      </c>
      <c r="P6" s="238">
        <f>装备属性!$K$4*装备属性!$S$9</f>
        <v>3</v>
      </c>
      <c r="S6" s="226"/>
      <c r="T6" s="361" t="s">
        <v>1232</v>
      </c>
      <c r="W6" s="362" t="s">
        <v>1237</v>
      </c>
      <c r="Z6" s="226"/>
      <c r="AA6" s="361" t="s">
        <v>1236</v>
      </c>
      <c r="AB6" s="362" t="s">
        <v>1237</v>
      </c>
      <c r="AC6" s="361" t="s">
        <v>1238</v>
      </c>
      <c r="AD6" s="363" t="s">
        <v>1237</v>
      </c>
      <c r="BL6" s="345"/>
    </row>
    <row r="7" spans="2:64" ht="13.5">
      <c r="C7" s="238" t="s">
        <v>560</v>
      </c>
      <c r="D7" s="238">
        <v>1</v>
      </c>
      <c r="E7" s="238" t="s">
        <v>156</v>
      </c>
      <c r="F7" s="238" t="s">
        <v>182</v>
      </c>
      <c r="G7" s="238" t="s">
        <v>13</v>
      </c>
      <c r="H7" s="238">
        <f>IF($E7="","",VLOOKUP($E7,战斗计算流程!$C$2:$E$107,2,0))</f>
        <v>130</v>
      </c>
      <c r="I7" s="238" t="str">
        <f>IF($E7="","",VLOOKUP($E7,战斗计算流程!$C$2:$E$107,3,0))</f>
        <v>phyattack_value</v>
      </c>
      <c r="J7" s="238">
        <f>IF($F7="","",VLOOKUP($F7,战斗计算流程!$C$2:$E$107,2,0))</f>
        <v>150</v>
      </c>
      <c r="K7" s="238" t="str">
        <f>IF($F7="","",VLOOKUP($F7,战斗计算流程!$C$2:$E$107,3,0))</f>
        <v>magicattack_value</v>
      </c>
      <c r="L7" s="238">
        <f>IF($G7="","",VLOOKUP($G7,战斗计算流程!$C$2:$E$107,2,0))</f>
        <v>170</v>
      </c>
      <c r="M7" s="238" t="str">
        <f>IF($G7="","",VLOOKUP($G7,战斗计算流程!$C$2:$E$107,3,0))</f>
        <v>medical_value</v>
      </c>
      <c r="N7" s="238">
        <f>装备属性!$F$4*装备属性!$N$9</f>
        <v>8.1999999999999993</v>
      </c>
      <c r="O7" s="238">
        <f>装备属性!$H$4*装备属性!$P$9</f>
        <v>1.845</v>
      </c>
      <c r="P7" s="238">
        <f>装备属性!$K$4*装备属性!$S$9</f>
        <v>3</v>
      </c>
      <c r="S7" s="364"/>
      <c r="T7" s="471" t="s">
        <v>1042</v>
      </c>
      <c r="U7" s="471">
        <v>60</v>
      </c>
      <c r="V7" s="471" t="s">
        <v>1233</v>
      </c>
      <c r="W7" s="471" t="s">
        <v>1042</v>
      </c>
      <c r="X7" s="471">
        <v>60</v>
      </c>
      <c r="Y7" s="471" t="s">
        <v>1233</v>
      </c>
      <c r="Z7" s="364"/>
      <c r="AA7" s="365"/>
      <c r="AB7" s="365"/>
      <c r="AD7" s="227"/>
      <c r="BL7" s="345"/>
    </row>
    <row r="8" spans="2:64" ht="13.5">
      <c r="C8" s="238" t="s">
        <v>561</v>
      </c>
      <c r="D8" s="238">
        <v>1</v>
      </c>
      <c r="E8" s="238" t="s">
        <v>156</v>
      </c>
      <c r="F8" s="238" t="s">
        <v>182</v>
      </c>
      <c r="G8" s="238" t="s">
        <v>13</v>
      </c>
      <c r="H8" s="238">
        <f>IF($E8="","",VLOOKUP($E8,战斗计算流程!$C$2:$E$107,2,0))</f>
        <v>130</v>
      </c>
      <c r="I8" s="238" t="str">
        <f>IF($E8="","",VLOOKUP($E8,战斗计算流程!$C$2:$E$107,3,0))</f>
        <v>phyattack_value</v>
      </c>
      <c r="J8" s="238">
        <f>IF($F8="","",VLOOKUP($F8,战斗计算流程!$C$2:$E$107,2,0))</f>
        <v>150</v>
      </c>
      <c r="K8" s="238" t="str">
        <f>IF($F8="","",VLOOKUP($F8,战斗计算流程!$C$2:$E$107,3,0))</f>
        <v>magicattack_value</v>
      </c>
      <c r="L8" s="238">
        <f>IF($G8="","",VLOOKUP($G8,战斗计算流程!$C$2:$E$107,2,0))</f>
        <v>170</v>
      </c>
      <c r="M8" s="238" t="str">
        <f>IF($G8="","",VLOOKUP($G8,战斗计算流程!$C$2:$E$107,3,0))</f>
        <v>medical_value</v>
      </c>
      <c r="N8" s="238">
        <f>装备属性!$F$4*装备属性!$N$9</f>
        <v>8.1999999999999993</v>
      </c>
      <c r="O8" s="238">
        <f>装备属性!$H$4*装备属性!$P$9</f>
        <v>1.845</v>
      </c>
      <c r="P8" s="238">
        <f>装备属性!$K$4*装备属性!$S$9</f>
        <v>3</v>
      </c>
      <c r="R8" s="231" t="s">
        <v>1128</v>
      </c>
      <c r="S8" s="364">
        <v>1</v>
      </c>
      <c r="T8" s="365">
        <v>2001</v>
      </c>
      <c r="U8" s="365">
        <v>2002</v>
      </c>
      <c r="V8" s="365">
        <v>2003</v>
      </c>
      <c r="W8" s="231">
        <f>T8+18</f>
        <v>2019</v>
      </c>
      <c r="X8" s="231">
        <f t="shared" ref="X8:Y8" si="0">U8+18</f>
        <v>2020</v>
      </c>
      <c r="Y8" s="231">
        <f t="shared" si="0"/>
        <v>2021</v>
      </c>
      <c r="Z8" s="364">
        <v>1</v>
      </c>
      <c r="AA8" s="365">
        <v>3001</v>
      </c>
      <c r="AB8" s="365">
        <f>AA8+2</f>
        <v>3003</v>
      </c>
      <c r="AC8" s="231">
        <v>3002</v>
      </c>
      <c r="AD8" s="366">
        <f>AC8+2</f>
        <v>3004</v>
      </c>
      <c r="BL8" s="345"/>
    </row>
    <row r="9" spans="2:64" ht="13.5">
      <c r="C9" s="238" t="s">
        <v>562</v>
      </c>
      <c r="D9" s="238">
        <v>2</v>
      </c>
      <c r="E9" s="238" t="s">
        <v>32</v>
      </c>
      <c r="F9" s="238" t="s">
        <v>169</v>
      </c>
      <c r="G9" s="238"/>
      <c r="H9" s="238">
        <f>IF($E9="","",VLOOKUP($E9,战斗计算流程!$C$2:$E$107,2,0))</f>
        <v>60</v>
      </c>
      <c r="I9" s="238" t="str">
        <f>IF($E9="","",VLOOKUP($E9,战斗计算流程!$C$2:$E$107,3,0))</f>
        <v>maxhp_value</v>
      </c>
      <c r="J9" s="238">
        <f>IF($F9="","",VLOOKUP($F9,战斗计算流程!$C$2:$E$107,2,0))</f>
        <v>140</v>
      </c>
      <c r="K9" s="238" t="str">
        <f>IF($F9="","",VLOOKUP($F9,战斗计算流程!$C$2:$E$107,3,0))</f>
        <v>defend_value</v>
      </c>
      <c r="L9" s="238" t="str">
        <f>IF($G9="","",VLOOKUP($G9,战斗计算流程!$C$2:$E$107,2,0))</f>
        <v/>
      </c>
      <c r="M9" s="238" t="str">
        <f>IF($G9="","",VLOOKUP($G9,战斗计算流程!$C$2:$E$107,3,0))</f>
        <v/>
      </c>
      <c r="N9" s="238">
        <f>装备属性!$D$4*装备属性!$L$10</f>
        <v>6.56</v>
      </c>
      <c r="O9" s="238">
        <f>装备属性!$G$4*装备属性!$O$10</f>
        <v>2.0499999999999998</v>
      </c>
      <c r="P9" s="238">
        <v>0</v>
      </c>
      <c r="R9" s="231" t="s">
        <v>1129</v>
      </c>
      <c r="S9" s="364">
        <v>2</v>
      </c>
      <c r="T9" s="365">
        <v>2004</v>
      </c>
      <c r="U9" s="365">
        <v>2005</v>
      </c>
      <c r="V9" s="365">
        <v>2006</v>
      </c>
      <c r="W9" s="231">
        <f t="shared" ref="W9:W13" si="1">T9+18</f>
        <v>2022</v>
      </c>
      <c r="X9" s="231">
        <f t="shared" ref="X9:X13" si="2">U9+18</f>
        <v>2023</v>
      </c>
      <c r="Y9" s="231">
        <f t="shared" ref="Y9:Y13" si="3">V9+18</f>
        <v>2024</v>
      </c>
      <c r="Z9" s="364">
        <v>2</v>
      </c>
      <c r="AA9" s="365">
        <v>3001</v>
      </c>
      <c r="AB9" s="365">
        <f t="shared" ref="AB9:AD13" si="4">AA9+2</f>
        <v>3003</v>
      </c>
      <c r="AC9" s="231">
        <v>3002</v>
      </c>
      <c r="AD9" s="366">
        <f t="shared" si="4"/>
        <v>3004</v>
      </c>
      <c r="BL9" s="345"/>
    </row>
    <row r="10" spans="2:64" ht="13.5">
      <c r="C10" s="238" t="s">
        <v>563</v>
      </c>
      <c r="D10" s="238">
        <v>2</v>
      </c>
      <c r="E10" s="238" t="s">
        <v>32</v>
      </c>
      <c r="F10" s="238" t="s">
        <v>169</v>
      </c>
      <c r="G10" s="238"/>
      <c r="H10" s="238">
        <f>IF($E10="","",VLOOKUP($E10,战斗计算流程!$C$2:$E$107,2,0))</f>
        <v>60</v>
      </c>
      <c r="I10" s="238" t="str">
        <f>IF($E10="","",VLOOKUP($E10,战斗计算流程!$C$2:$E$107,3,0))</f>
        <v>maxhp_value</v>
      </c>
      <c r="J10" s="238">
        <f>IF($F10="","",VLOOKUP($F10,战斗计算流程!$C$2:$E$107,2,0))</f>
        <v>140</v>
      </c>
      <c r="K10" s="238" t="str">
        <f>IF($F10="","",VLOOKUP($F10,战斗计算流程!$C$2:$E$107,3,0))</f>
        <v>defend_value</v>
      </c>
      <c r="L10" s="238" t="str">
        <f>IF($G10="","",VLOOKUP($G10,战斗计算流程!$C$2:$E$107,2,0))</f>
        <v/>
      </c>
      <c r="M10" s="238" t="str">
        <f>IF($G10="","",VLOOKUP($G10,战斗计算流程!$C$2:$E$107,3,0))</f>
        <v/>
      </c>
      <c r="N10" s="238">
        <f>装备属性!$D$4*装备属性!$L$10</f>
        <v>6.56</v>
      </c>
      <c r="O10" s="238">
        <f>装备属性!$G$4*装备属性!$O$10</f>
        <v>2.0499999999999998</v>
      </c>
      <c r="P10" s="238">
        <v>0</v>
      </c>
      <c r="R10" s="231" t="s">
        <v>1130</v>
      </c>
      <c r="S10" s="364">
        <v>3</v>
      </c>
      <c r="T10" s="365">
        <v>2007</v>
      </c>
      <c r="U10" s="365">
        <v>2008</v>
      </c>
      <c r="V10" s="365">
        <v>2009</v>
      </c>
      <c r="W10" s="231">
        <f t="shared" si="1"/>
        <v>2025</v>
      </c>
      <c r="X10" s="231">
        <f t="shared" si="2"/>
        <v>2026</v>
      </c>
      <c r="Y10" s="231">
        <f t="shared" si="3"/>
        <v>2027</v>
      </c>
      <c r="Z10" s="364">
        <v>3</v>
      </c>
      <c r="AA10" s="365">
        <v>3001</v>
      </c>
      <c r="AB10" s="365">
        <f t="shared" si="4"/>
        <v>3003</v>
      </c>
      <c r="AC10" s="231">
        <v>3002</v>
      </c>
      <c r="AD10" s="366">
        <f t="shared" si="4"/>
        <v>3004</v>
      </c>
      <c r="BL10" s="345"/>
    </row>
    <row r="11" spans="2:64" ht="13.5">
      <c r="C11" s="238" t="s">
        <v>564</v>
      </c>
      <c r="D11" s="238">
        <v>3</v>
      </c>
      <c r="E11" s="238" t="s">
        <v>107</v>
      </c>
      <c r="F11" s="238" t="s">
        <v>169</v>
      </c>
      <c r="G11" s="238"/>
      <c r="H11" s="238">
        <f>IF($E11="","",VLOOKUP($E11,战斗计算流程!$C$2:$E$107,2,0))</f>
        <v>90</v>
      </c>
      <c r="I11" s="238" t="str">
        <f>IF($E11="","",VLOOKUP($E11,战斗计算流程!$C$2:$E$107,3,0))</f>
        <v>maxmp_value</v>
      </c>
      <c r="J11" s="238">
        <f>IF($F11="","",VLOOKUP($F11,战斗计算流程!$C$2:$E$107,2,0))</f>
        <v>140</v>
      </c>
      <c r="K11" s="238" t="str">
        <f>IF($F11="","",VLOOKUP($F11,战斗计算流程!$C$2:$E$107,3,0))</f>
        <v>defend_value</v>
      </c>
      <c r="L11" s="238" t="str">
        <f>IF($G11="","",VLOOKUP($G11,战斗计算流程!$C$2:$E$107,2,0))</f>
        <v/>
      </c>
      <c r="M11" s="238" t="str">
        <f>IF($G11="","",VLOOKUP($G11,战斗计算流程!$C$2:$E$107,3,0))</f>
        <v/>
      </c>
      <c r="N11" s="238">
        <f>装备属性!$E$4*装备属性!$M$11</f>
        <v>8.1999999999999993</v>
      </c>
      <c r="O11" s="238">
        <f>装备属性!$G$4*装备属性!$O$11</f>
        <v>1.2299999999999998</v>
      </c>
      <c r="P11" s="238">
        <v>0</v>
      </c>
      <c r="R11" s="231" t="s">
        <v>1131</v>
      </c>
      <c r="S11" s="364">
        <v>4</v>
      </c>
      <c r="T11" s="365">
        <v>2010</v>
      </c>
      <c r="U11" s="365">
        <v>2011</v>
      </c>
      <c r="V11" s="365">
        <v>2012</v>
      </c>
      <c r="W11" s="231">
        <f t="shared" si="1"/>
        <v>2028</v>
      </c>
      <c r="X11" s="231">
        <f t="shared" si="2"/>
        <v>2029</v>
      </c>
      <c r="Y11" s="231">
        <f t="shared" si="3"/>
        <v>2030</v>
      </c>
      <c r="Z11" s="364">
        <v>4</v>
      </c>
      <c r="AA11" s="365">
        <v>3001</v>
      </c>
      <c r="AB11" s="365">
        <f t="shared" si="4"/>
        <v>3003</v>
      </c>
      <c r="AC11" s="231">
        <v>3002</v>
      </c>
      <c r="AD11" s="366">
        <f t="shared" si="4"/>
        <v>3004</v>
      </c>
      <c r="BL11" s="345"/>
    </row>
    <row r="12" spans="2:64" ht="13.5">
      <c r="C12" s="238" t="s">
        <v>565</v>
      </c>
      <c r="D12" s="238">
        <v>3</v>
      </c>
      <c r="E12" s="238" t="s">
        <v>107</v>
      </c>
      <c r="F12" s="238" t="s">
        <v>169</v>
      </c>
      <c r="G12" s="238"/>
      <c r="H12" s="238">
        <f>IF($E12="","",VLOOKUP($E12,战斗计算流程!$C$2:$E$107,2,0))</f>
        <v>90</v>
      </c>
      <c r="I12" s="238" t="str">
        <f>IF($E12="","",VLOOKUP($E12,战斗计算流程!$C$2:$E$107,3,0))</f>
        <v>maxmp_value</v>
      </c>
      <c r="J12" s="238">
        <f>IF($F12="","",VLOOKUP($F12,战斗计算流程!$C$2:$E$107,2,0))</f>
        <v>140</v>
      </c>
      <c r="K12" s="238" t="str">
        <f>IF($F12="","",VLOOKUP($F12,战斗计算流程!$C$2:$E$107,3,0))</f>
        <v>defend_value</v>
      </c>
      <c r="L12" s="238" t="str">
        <f>IF($G12="","",VLOOKUP($G12,战斗计算流程!$C$2:$E$107,2,0))</f>
        <v/>
      </c>
      <c r="M12" s="238" t="str">
        <f>IF($G12="","",VLOOKUP($G12,战斗计算流程!$C$2:$E$107,3,0))</f>
        <v/>
      </c>
      <c r="N12" s="238">
        <f>装备属性!$E$4*装备属性!$M$11</f>
        <v>8.1999999999999993</v>
      </c>
      <c r="O12" s="238">
        <f>装备属性!$G$4*装备属性!$O$11</f>
        <v>1.2299999999999998</v>
      </c>
      <c r="P12" s="238">
        <v>0</v>
      </c>
      <c r="R12" s="231" t="s">
        <v>1132</v>
      </c>
      <c r="S12" s="364">
        <v>5</v>
      </c>
      <c r="T12" s="365">
        <v>2013</v>
      </c>
      <c r="U12" s="365">
        <v>2014</v>
      </c>
      <c r="V12" s="365">
        <v>2015</v>
      </c>
      <c r="W12" s="231">
        <f t="shared" si="1"/>
        <v>2031</v>
      </c>
      <c r="X12" s="231">
        <f t="shared" si="2"/>
        <v>2032</v>
      </c>
      <c r="Y12" s="231">
        <f t="shared" si="3"/>
        <v>2033</v>
      </c>
      <c r="Z12" s="364">
        <v>5</v>
      </c>
      <c r="AA12" s="365">
        <v>3001</v>
      </c>
      <c r="AB12" s="365">
        <f t="shared" si="4"/>
        <v>3003</v>
      </c>
      <c r="AC12" s="231">
        <v>3002</v>
      </c>
      <c r="AD12" s="366">
        <f t="shared" si="4"/>
        <v>3004</v>
      </c>
      <c r="BL12" s="345"/>
    </row>
    <row r="13" spans="2:64" ht="13.5">
      <c r="C13" s="238" t="s">
        <v>609</v>
      </c>
      <c r="D13" s="238">
        <v>4</v>
      </c>
      <c r="E13" s="238" t="s">
        <v>612</v>
      </c>
      <c r="F13" s="238" t="s">
        <v>195</v>
      </c>
      <c r="G13" s="238"/>
      <c r="H13" s="238">
        <f>IF($E13="","",VLOOKUP($E13,战斗计算流程!$C$2:$E$107,2,0))</f>
        <v>150</v>
      </c>
      <c r="I13" s="238" t="str">
        <f>IF($E13="","",VLOOKUP($E13,战斗计算流程!$C$2:$E$107,3,0))</f>
        <v>magicattack_value</v>
      </c>
      <c r="J13" s="238">
        <f>IF($F13="","",VLOOKUP($F13,战斗计算流程!$C$2:$E$107,2,0))</f>
        <v>160</v>
      </c>
      <c r="K13" s="238" t="str">
        <f>IF($F13="","",VLOOKUP($F13,战斗计算流程!$C$2:$E$107,3,0))</f>
        <v>magicdef_value</v>
      </c>
      <c r="L13" s="238" t="str">
        <f>IF($G13="","",VLOOKUP($G13,战斗计算流程!$C$2:$E$107,2,0))</f>
        <v/>
      </c>
      <c r="M13" s="238" t="str">
        <f>IF($G13="","",VLOOKUP($G13,战斗计算流程!$C$2:$E$107,3,0))</f>
        <v/>
      </c>
      <c r="N13" s="238">
        <f>装备属性!H4*装备属性!P12</f>
        <v>2.2549999999999999</v>
      </c>
      <c r="O13" s="238">
        <f>装备属性!I4*装备属性!Q12</f>
        <v>1.2</v>
      </c>
      <c r="P13" s="238">
        <v>0</v>
      </c>
      <c r="R13" s="231" t="s">
        <v>1133</v>
      </c>
      <c r="S13" s="367">
        <v>6</v>
      </c>
      <c r="T13" s="368">
        <v>2016</v>
      </c>
      <c r="U13" s="368">
        <v>2017</v>
      </c>
      <c r="V13" s="368">
        <v>2018</v>
      </c>
      <c r="W13" s="233">
        <f t="shared" si="1"/>
        <v>2034</v>
      </c>
      <c r="X13" s="233">
        <f t="shared" si="2"/>
        <v>2035</v>
      </c>
      <c r="Y13" s="233">
        <f t="shared" si="3"/>
        <v>2036</v>
      </c>
      <c r="Z13" s="367">
        <v>6</v>
      </c>
      <c r="AA13" s="368">
        <v>3001</v>
      </c>
      <c r="AB13" s="368">
        <f t="shared" si="4"/>
        <v>3003</v>
      </c>
      <c r="AC13" s="233">
        <v>3002</v>
      </c>
      <c r="AD13" s="369">
        <f t="shared" si="4"/>
        <v>3004</v>
      </c>
      <c r="BL13" s="345"/>
    </row>
    <row r="14" spans="2:64">
      <c r="C14" s="238" t="s">
        <v>610</v>
      </c>
      <c r="D14" s="238">
        <v>5</v>
      </c>
      <c r="E14" s="238" t="s">
        <v>32</v>
      </c>
      <c r="F14" s="238" t="s">
        <v>169</v>
      </c>
      <c r="G14" s="238"/>
      <c r="H14" s="238">
        <f>IF($E14="","",VLOOKUP($E14,战斗计算流程!$C$2:$E$107,2,0))</f>
        <v>60</v>
      </c>
      <c r="I14" s="238" t="str">
        <f>IF($E14="","",VLOOKUP($E14,战斗计算流程!$C$2:$E$107,3,0))</f>
        <v>maxhp_value</v>
      </c>
      <c r="J14" s="238">
        <f>IF($F14="","",VLOOKUP($F14,战斗计算流程!$C$2:$E$107,2,0))</f>
        <v>140</v>
      </c>
      <c r="K14" s="238" t="str">
        <f>IF($F14="","",VLOOKUP($F14,战斗计算流程!$C$2:$E$107,3,0))</f>
        <v>defend_value</v>
      </c>
      <c r="L14" s="238" t="str">
        <f>IF($G14="","",VLOOKUP($G14,战斗计算流程!$C$2:$E$107,2,0))</f>
        <v/>
      </c>
      <c r="M14" s="238" t="str">
        <f>IF($G14="","",VLOOKUP($G14,战斗计算流程!$C$2:$E$107,3,0))</f>
        <v/>
      </c>
      <c r="N14" s="238">
        <f>装备属性!D4*装备属性!L13</f>
        <v>9.8399999999999981</v>
      </c>
      <c r="O14" s="238">
        <f>装备属性!G4*装备属性!O13</f>
        <v>0.82</v>
      </c>
      <c r="P14" s="238">
        <v>0</v>
      </c>
      <c r="BL14" s="345"/>
    </row>
    <row r="15" spans="2:64">
      <c r="C15" s="238" t="s">
        <v>82</v>
      </c>
      <c r="D15" s="238">
        <v>6</v>
      </c>
      <c r="E15" s="238" t="s">
        <v>195</v>
      </c>
      <c r="F15" s="238" t="s">
        <v>8</v>
      </c>
      <c r="G15" s="238"/>
      <c r="H15" s="238">
        <f>IF($E15="","",VLOOKUP($E15,战斗计算流程!$C$2:$E$107,2,0))</f>
        <v>160</v>
      </c>
      <c r="I15" s="238" t="str">
        <f>IF($E15="","",VLOOKUP($E15,战斗计算流程!$C$2:$E$107,3,0))</f>
        <v>magicdef_value</v>
      </c>
      <c r="J15" s="238">
        <f>IF($F15="","",VLOOKUP($F15,战斗计算流程!$C$2:$E$107,2,0))</f>
        <v>200</v>
      </c>
      <c r="K15" s="238" t="str">
        <f>IF($F15="","",VLOOKUP($F15,战斗计算流程!$C$2:$E$107,3,0))</f>
        <v>speed_value</v>
      </c>
      <c r="L15" s="238" t="str">
        <f>IF($G15="","",VLOOKUP($G15,战斗计算流程!$C$2:$E$107,2,0))</f>
        <v/>
      </c>
      <c r="M15" s="238" t="str">
        <f>IF($G15="","",VLOOKUP($G15,战斗计算流程!$C$2:$E$107,3,0))</f>
        <v/>
      </c>
      <c r="N15" s="238">
        <f>装备属性!I4*装备属性!Q14</f>
        <v>1.2</v>
      </c>
      <c r="O15" s="238">
        <f>装备属性!J4*装备属性!R14</f>
        <v>1.3</v>
      </c>
      <c r="P15" s="238">
        <v>0</v>
      </c>
      <c r="BL15" s="345"/>
    </row>
    <row r="17" spans="1:78">
      <c r="M17" s="224"/>
      <c r="N17" s="230" t="s">
        <v>1105</v>
      </c>
      <c r="O17" s="230"/>
      <c r="P17" s="476" t="s">
        <v>641</v>
      </c>
      <c r="Q17" s="341" t="s">
        <v>642</v>
      </c>
      <c r="R17" s="341" t="s">
        <v>637</v>
      </c>
      <c r="S17" s="341" t="s">
        <v>636</v>
      </c>
      <c r="T17" s="230"/>
      <c r="U17" s="230" t="s">
        <v>1082</v>
      </c>
      <c r="V17" s="230" t="s">
        <v>1083</v>
      </c>
      <c r="W17" s="230" t="s">
        <v>1084</v>
      </c>
      <c r="X17" s="230" t="s">
        <v>1085</v>
      </c>
      <c r="Y17" s="230" t="s">
        <v>1086</v>
      </c>
      <c r="Z17" s="230" t="s">
        <v>1087</v>
      </c>
      <c r="AA17" s="230" t="s">
        <v>1088</v>
      </c>
      <c r="AB17" s="230" t="s">
        <v>1089</v>
      </c>
      <c r="AC17" s="230" t="s">
        <v>1115</v>
      </c>
      <c r="AD17" s="225" t="s">
        <v>1116</v>
      </c>
      <c r="BL17" s="345"/>
    </row>
    <row r="18" spans="1:78">
      <c r="B18" s="88" t="s">
        <v>614</v>
      </c>
      <c r="M18" s="226" t="s">
        <v>9</v>
      </c>
      <c r="N18" s="345">
        <v>60</v>
      </c>
      <c r="P18" s="477">
        <v>0.7</v>
      </c>
      <c r="Q18" s="342">
        <v>0.9</v>
      </c>
      <c r="R18" s="342">
        <v>0.78</v>
      </c>
      <c r="S18" s="342">
        <v>1</v>
      </c>
      <c r="U18" s="231">
        <v>0.7</v>
      </c>
      <c r="V18" s="231">
        <v>0.7</v>
      </c>
      <c r="W18" s="231">
        <v>0.7</v>
      </c>
      <c r="X18" s="231">
        <v>0.76</v>
      </c>
      <c r="Y18" s="231">
        <v>0.76</v>
      </c>
      <c r="Z18" s="231">
        <v>0.82</v>
      </c>
      <c r="AA18" s="231">
        <v>0.82</v>
      </c>
      <c r="AB18" s="231">
        <v>1</v>
      </c>
      <c r="AC18" s="231">
        <v>1.02</v>
      </c>
      <c r="AD18" s="227">
        <v>1.02</v>
      </c>
      <c r="BL18" s="345"/>
    </row>
    <row r="19" spans="1:78">
      <c r="B19" s="241"/>
      <c r="C19" s="36" t="s">
        <v>615</v>
      </c>
      <c r="D19" s="36" t="s">
        <v>616</v>
      </c>
      <c r="E19" s="36" t="s">
        <v>617</v>
      </c>
      <c r="F19" s="36" t="s">
        <v>618</v>
      </c>
      <c r="G19" s="36" t="s">
        <v>619</v>
      </c>
      <c r="H19" s="36" t="s">
        <v>620</v>
      </c>
      <c r="I19" s="238" t="s">
        <v>621</v>
      </c>
      <c r="J19" s="238" t="s">
        <v>622</v>
      </c>
      <c r="K19" s="238" t="s">
        <v>623</v>
      </c>
      <c r="L19" s="340" t="s">
        <v>624</v>
      </c>
      <c r="M19" s="226" t="s">
        <v>10</v>
      </c>
      <c r="N19" s="345">
        <v>90</v>
      </c>
      <c r="P19" s="477">
        <v>0.7</v>
      </c>
      <c r="Q19" s="342">
        <v>0.9</v>
      </c>
      <c r="R19" s="342">
        <v>0.78</v>
      </c>
      <c r="S19" s="342">
        <v>1</v>
      </c>
      <c r="U19" s="231">
        <v>0.7</v>
      </c>
      <c r="V19" s="231">
        <v>0.7</v>
      </c>
      <c r="W19" s="231">
        <v>0.7</v>
      </c>
      <c r="X19" s="231">
        <v>0.76</v>
      </c>
      <c r="Y19" s="231">
        <v>0.76</v>
      </c>
      <c r="Z19" s="231">
        <v>0.82</v>
      </c>
      <c r="AA19" s="231">
        <v>0.82</v>
      </c>
      <c r="AB19" s="231">
        <v>1</v>
      </c>
      <c r="AC19" s="231">
        <v>1.02</v>
      </c>
      <c r="AD19" s="227">
        <v>1.02</v>
      </c>
      <c r="BL19" s="345"/>
    </row>
    <row r="20" spans="1:78">
      <c r="B20" s="103"/>
      <c r="C20" s="242">
        <v>0</v>
      </c>
      <c r="D20" s="242">
        <v>0.2</v>
      </c>
      <c r="E20" s="242">
        <v>0.2</v>
      </c>
      <c r="F20" s="242">
        <v>0.4</v>
      </c>
      <c r="G20" s="242">
        <v>0.4</v>
      </c>
      <c r="H20" s="242">
        <v>0.6</v>
      </c>
      <c r="I20" s="242">
        <v>0.6</v>
      </c>
      <c r="J20" s="242">
        <v>0.8</v>
      </c>
      <c r="K20" s="242">
        <v>0.8</v>
      </c>
      <c r="L20" s="96">
        <v>1</v>
      </c>
      <c r="M20" s="226" t="s">
        <v>4</v>
      </c>
      <c r="N20" s="345">
        <v>130</v>
      </c>
      <c r="P20" s="477">
        <v>0.7</v>
      </c>
      <c r="Q20" s="342">
        <v>0.9</v>
      </c>
      <c r="R20" s="342">
        <v>0.78</v>
      </c>
      <c r="S20" s="342">
        <v>1</v>
      </c>
      <c r="U20" s="231">
        <v>0.7</v>
      </c>
      <c r="V20" s="231">
        <v>0.7</v>
      </c>
      <c r="W20" s="231">
        <v>0.7</v>
      </c>
      <c r="X20" s="231">
        <v>0.76</v>
      </c>
      <c r="Y20" s="231">
        <v>0.76</v>
      </c>
      <c r="Z20" s="231">
        <v>0.82</v>
      </c>
      <c r="AA20" s="231">
        <v>0.82</v>
      </c>
      <c r="AB20" s="231">
        <v>1</v>
      </c>
      <c r="AC20" s="231">
        <v>1.02</v>
      </c>
      <c r="AD20" s="227">
        <v>1.02</v>
      </c>
      <c r="BL20" s="345"/>
      <c r="BZ20" s="231" t="s">
        <v>1123</v>
      </c>
    </row>
    <row r="21" spans="1:78">
      <c r="B21" s="103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226" t="s">
        <v>5</v>
      </c>
      <c r="N21" s="345">
        <v>140</v>
      </c>
      <c r="P21" s="477">
        <v>0.7</v>
      </c>
      <c r="Q21" s="342">
        <v>0.9</v>
      </c>
      <c r="R21" s="342">
        <v>0.78</v>
      </c>
      <c r="S21" s="342">
        <v>1</v>
      </c>
      <c r="U21" s="231">
        <v>0.7</v>
      </c>
      <c r="V21" s="231">
        <v>0.7</v>
      </c>
      <c r="W21" s="231">
        <v>0.7</v>
      </c>
      <c r="X21" s="231">
        <v>0.76</v>
      </c>
      <c r="Y21" s="231">
        <v>0.76</v>
      </c>
      <c r="Z21" s="231">
        <v>0.82</v>
      </c>
      <c r="AA21" s="231">
        <v>0.82</v>
      </c>
      <c r="AB21" s="231">
        <v>1</v>
      </c>
      <c r="AC21" s="231">
        <v>1.02</v>
      </c>
      <c r="AD21" s="227">
        <v>1.02</v>
      </c>
      <c r="BL21" s="345"/>
      <c r="BZ21" s="231" t="s">
        <v>1124</v>
      </c>
    </row>
    <row r="22" spans="1:78">
      <c r="B22" s="88"/>
      <c r="M22" s="226" t="s">
        <v>6</v>
      </c>
      <c r="N22" s="345">
        <v>150</v>
      </c>
      <c r="P22" s="477">
        <v>0.7</v>
      </c>
      <c r="Q22" s="342">
        <v>0.9</v>
      </c>
      <c r="R22" s="342">
        <v>0.78</v>
      </c>
      <c r="S22" s="342">
        <v>1</v>
      </c>
      <c r="U22" s="231">
        <v>0.7</v>
      </c>
      <c r="V22" s="231">
        <v>0.7</v>
      </c>
      <c r="W22" s="231">
        <v>0.7</v>
      </c>
      <c r="X22" s="231">
        <v>0.76</v>
      </c>
      <c r="Y22" s="231">
        <v>0.76</v>
      </c>
      <c r="Z22" s="231">
        <v>0.82</v>
      </c>
      <c r="AA22" s="231">
        <v>0.82</v>
      </c>
      <c r="AB22" s="231">
        <v>1</v>
      </c>
      <c r="AC22" s="231">
        <v>1.02</v>
      </c>
      <c r="AD22" s="227">
        <v>1.02</v>
      </c>
      <c r="BL22" s="345"/>
    </row>
    <row r="23" spans="1:78">
      <c r="B23" s="231" t="s">
        <v>625</v>
      </c>
      <c r="C23" s="231">
        <v>1</v>
      </c>
      <c r="D23" s="231">
        <v>2</v>
      </c>
      <c r="E23" s="231">
        <v>3</v>
      </c>
      <c r="F23" s="231">
        <v>4</v>
      </c>
      <c r="G23" s="231">
        <v>5</v>
      </c>
      <c r="M23" s="226" t="s">
        <v>509</v>
      </c>
      <c r="N23" s="345">
        <v>160</v>
      </c>
      <c r="P23" s="477">
        <v>0.7</v>
      </c>
      <c r="Q23" s="342">
        <v>0.9</v>
      </c>
      <c r="R23" s="342">
        <v>0.78</v>
      </c>
      <c r="S23" s="342">
        <v>1</v>
      </c>
      <c r="U23" s="231">
        <v>0.7</v>
      </c>
      <c r="V23" s="231">
        <v>0.7</v>
      </c>
      <c r="W23" s="231">
        <v>0.7</v>
      </c>
      <c r="X23" s="231">
        <v>0.76</v>
      </c>
      <c r="Y23" s="231">
        <v>0.76</v>
      </c>
      <c r="Z23" s="231">
        <v>0.82</v>
      </c>
      <c r="AA23" s="231">
        <v>0.82</v>
      </c>
      <c r="AB23" s="231">
        <v>1</v>
      </c>
      <c r="AC23" s="231">
        <v>1.02</v>
      </c>
      <c r="AD23" s="227">
        <v>1.02</v>
      </c>
      <c r="BL23" s="345"/>
      <c r="BZ23" s="231" t="s">
        <v>1125</v>
      </c>
    </row>
    <row r="24" spans="1:78">
      <c r="C24" s="238">
        <v>3500</v>
      </c>
      <c r="D24" s="238">
        <v>3000</v>
      </c>
      <c r="E24" s="238">
        <v>2000</v>
      </c>
      <c r="F24" s="238">
        <v>1000</v>
      </c>
      <c r="G24" s="238">
        <v>500</v>
      </c>
      <c r="M24" s="226" t="s">
        <v>510</v>
      </c>
      <c r="N24" s="345">
        <v>200</v>
      </c>
      <c r="P24" s="477">
        <v>0.5</v>
      </c>
      <c r="Q24" s="342">
        <v>0.9</v>
      </c>
      <c r="R24" s="342">
        <v>0.55000000000000004</v>
      </c>
      <c r="S24" s="342">
        <v>1</v>
      </c>
      <c r="U24" s="231">
        <v>0.5</v>
      </c>
      <c r="V24" s="231">
        <v>0.5</v>
      </c>
      <c r="W24" s="231">
        <v>0.5</v>
      </c>
      <c r="X24" s="231">
        <v>0.6</v>
      </c>
      <c r="Y24" s="231">
        <v>0.6</v>
      </c>
      <c r="Z24" s="231">
        <v>0.7</v>
      </c>
      <c r="AA24" s="231">
        <v>0.7</v>
      </c>
      <c r="AB24" s="231">
        <v>1</v>
      </c>
      <c r="AC24" s="231">
        <v>1.02</v>
      </c>
      <c r="AD24" s="227">
        <v>1.02</v>
      </c>
      <c r="BL24" s="345"/>
      <c r="BZ24" s="231" t="s">
        <v>1126</v>
      </c>
    </row>
    <row r="25" spans="1:78">
      <c r="M25" s="228" t="s">
        <v>611</v>
      </c>
      <c r="N25" s="346">
        <v>170</v>
      </c>
      <c r="O25" s="233"/>
      <c r="P25" s="478">
        <v>0.5</v>
      </c>
      <c r="Q25" s="343">
        <v>0.9</v>
      </c>
      <c r="R25" s="343">
        <v>0.55000000000000004</v>
      </c>
      <c r="S25" s="343">
        <v>1</v>
      </c>
      <c r="T25" s="233"/>
      <c r="U25" s="233">
        <v>0.5</v>
      </c>
      <c r="V25" s="233">
        <v>0.5</v>
      </c>
      <c r="W25" s="233">
        <v>0.5</v>
      </c>
      <c r="X25" s="233">
        <v>0.6</v>
      </c>
      <c r="Y25" s="233">
        <v>0.6</v>
      </c>
      <c r="Z25" s="233">
        <v>0.7</v>
      </c>
      <c r="AA25" s="233">
        <v>0.7</v>
      </c>
      <c r="AB25" s="233">
        <v>1</v>
      </c>
      <c r="AC25" s="233">
        <v>1.02</v>
      </c>
      <c r="AD25" s="229">
        <v>1.02</v>
      </c>
      <c r="BL25" s="345"/>
    </row>
    <row r="28" spans="1:78">
      <c r="A28" s="238"/>
      <c r="B28" s="238"/>
      <c r="C28" s="238"/>
      <c r="D28" s="238" t="s">
        <v>566</v>
      </c>
      <c r="E28" s="238" t="s">
        <v>567</v>
      </c>
      <c r="F28" s="238" t="s">
        <v>568</v>
      </c>
      <c r="G28" s="238" t="s">
        <v>584</v>
      </c>
      <c r="H28" s="238" t="s">
        <v>585</v>
      </c>
      <c r="I28" s="238" t="s">
        <v>596</v>
      </c>
      <c r="J28" s="238" t="s">
        <v>597</v>
      </c>
      <c r="K28" s="239" t="s">
        <v>569</v>
      </c>
      <c r="L28" s="239" t="s">
        <v>570</v>
      </c>
      <c r="M28" s="240" t="s">
        <v>572</v>
      </c>
      <c r="N28" s="240" t="s">
        <v>573</v>
      </c>
      <c r="O28" s="239" t="s">
        <v>575</v>
      </c>
      <c r="P28" s="239" t="s">
        <v>576</v>
      </c>
      <c r="Q28" s="240" t="s">
        <v>578</v>
      </c>
      <c r="R28" s="240" t="s">
        <v>579</v>
      </c>
      <c r="S28" s="239" t="s">
        <v>581</v>
      </c>
      <c r="T28" s="239" t="s">
        <v>582</v>
      </c>
      <c r="U28" s="121" t="s">
        <v>571</v>
      </c>
      <c r="V28" s="121" t="s">
        <v>574</v>
      </c>
      <c r="W28" s="121" t="s">
        <v>577</v>
      </c>
      <c r="X28" s="121" t="s">
        <v>580</v>
      </c>
      <c r="Y28" s="121" t="s">
        <v>583</v>
      </c>
      <c r="Z28" s="239" t="s">
        <v>586</v>
      </c>
      <c r="AA28" s="239" t="s">
        <v>587</v>
      </c>
      <c r="AB28" s="240" t="s">
        <v>588</v>
      </c>
      <c r="AC28" s="240" t="s">
        <v>589</v>
      </c>
      <c r="AD28" s="239" t="s">
        <v>590</v>
      </c>
      <c r="AE28" s="239" t="s">
        <v>591</v>
      </c>
      <c r="AF28" s="240" t="s">
        <v>592</v>
      </c>
      <c r="AG28" s="240" t="s">
        <v>593</v>
      </c>
      <c r="AH28" s="239" t="s">
        <v>594</v>
      </c>
      <c r="AI28" s="239" t="s">
        <v>595</v>
      </c>
      <c r="AJ28" s="121" t="s">
        <v>626</v>
      </c>
      <c r="AK28" s="121" t="s">
        <v>627</v>
      </c>
      <c r="AL28" s="121" t="s">
        <v>628</v>
      </c>
      <c r="AM28" s="121" t="s">
        <v>629</v>
      </c>
      <c r="AN28" s="121" t="s">
        <v>630</v>
      </c>
      <c r="AO28" s="239" t="s">
        <v>598</v>
      </c>
      <c r="AP28" s="239" t="s">
        <v>599</v>
      </c>
      <c r="AQ28" s="240" t="s">
        <v>600</v>
      </c>
      <c r="AR28" s="240" t="s">
        <v>601</v>
      </c>
      <c r="AS28" s="239" t="s">
        <v>602</v>
      </c>
      <c r="AT28" s="239" t="s">
        <v>603</v>
      </c>
      <c r="AU28" s="240" t="s">
        <v>604</v>
      </c>
      <c r="AV28" s="240" t="s">
        <v>605</v>
      </c>
      <c r="AW28" s="243" t="s">
        <v>606</v>
      </c>
      <c r="AX28" s="243" t="s">
        <v>607</v>
      </c>
      <c r="AY28" s="121" t="s">
        <v>631</v>
      </c>
      <c r="AZ28" s="121" t="s">
        <v>632</v>
      </c>
      <c r="BA28" s="121" t="s">
        <v>633</v>
      </c>
      <c r="BB28" s="121" t="s">
        <v>634</v>
      </c>
      <c r="BC28" s="121" t="s">
        <v>635</v>
      </c>
      <c r="BI28" s="238" t="s">
        <v>1106</v>
      </c>
      <c r="BJ28" s="354" t="s">
        <v>1107</v>
      </c>
      <c r="BK28" s="238" t="s">
        <v>1108</v>
      </c>
      <c r="BL28" s="52" t="s">
        <v>644</v>
      </c>
      <c r="BM28" s="238" t="s">
        <v>645</v>
      </c>
      <c r="BN28" s="238" t="s">
        <v>1122</v>
      </c>
      <c r="BO28" s="238" t="s">
        <v>257</v>
      </c>
      <c r="BP28" s="238" t="s">
        <v>646</v>
      </c>
      <c r="BQ28" s="238" t="s">
        <v>649</v>
      </c>
      <c r="BR28" s="238" t="s">
        <v>654</v>
      </c>
      <c r="BS28" s="238" t="s">
        <v>650</v>
      </c>
      <c r="BT28" s="238" t="s">
        <v>651</v>
      </c>
      <c r="BU28" s="238" t="s">
        <v>652</v>
      </c>
      <c r="BV28" s="238" t="s">
        <v>653</v>
      </c>
      <c r="BW28" s="238" t="s">
        <v>956</v>
      </c>
      <c r="BX28" s="238" t="s">
        <v>1127</v>
      </c>
    </row>
    <row r="29" spans="1:78" s="359" customFormat="1">
      <c r="A29" s="355">
        <v>1</v>
      </c>
      <c r="B29" s="355" t="s">
        <v>1104</v>
      </c>
      <c r="C29" s="355" t="s">
        <v>260</v>
      </c>
      <c r="D29" s="355" t="str">
        <f t="shared" ref="D29:D92" si="5">A29&amp;"级"&amp;B29&amp;C29</f>
        <v>1级白装剑</v>
      </c>
      <c r="E29" s="355">
        <f>VLOOKUP($C29,$C$3:$M$15,COLUMNS($C$3:H$15),0)</f>
        <v>130</v>
      </c>
      <c r="F29" s="355" t="str">
        <f>VLOOKUP($C29,$C$3:$M$15,COLUMNS($C$3:I$15),0)</f>
        <v>phyattack_value</v>
      </c>
      <c r="G29" s="355">
        <f>VLOOKUP($C29,$C$3:$M$15,COLUMNS($C$3:J$15),0)</f>
        <v>150</v>
      </c>
      <c r="H29" s="355" t="str">
        <f>VLOOKUP($C29,$C$3:$M$15,COLUMNS($C$3:K$15),0)</f>
        <v>magicattack_value</v>
      </c>
      <c r="I29" s="355">
        <f>VLOOKUP($C29,$C$3:$M$15,COLUMNS($C$3:L$15),0)</f>
        <v>170</v>
      </c>
      <c r="J29" s="355" t="str">
        <f>VLOOKUP($C29,$C$3:$M$15,COLUMNS($C$3:M$15),0)</f>
        <v>medical_value</v>
      </c>
      <c r="K29" s="355">
        <f>ROUND(VLOOKUP($C29,$C$3:$P$15,12,0)*$A29*(VLOOKUP($E29,$N$18:$AD$25,8,0)+(VLOOKUP($E29,$N$18:$AD$25,9,0)-VLOOKUP($E29,$N$18:$AD$25,8,0))*C$20),0)</f>
        <v>6</v>
      </c>
      <c r="L29" s="355">
        <f>ROUND(VLOOKUP($C29,$C$3:$P$15,12,0)*$A29*(VLOOKUP($E29,$N$18:$AD$25,8,0)+(VLOOKUP($E29,$N$18:$AD$25,9,0)-VLOOKUP($E29,$N$18:$AD$25,8,0))*D$20),0)</f>
        <v>6</v>
      </c>
      <c r="M29" s="355">
        <f>ROUND(VLOOKUP($C29,$C$3:$P$15,12,0)*$A29*(VLOOKUP($E29,$N$18:$AD$25,8,0)+(VLOOKUP($E29,$N$18:$AD$25,9,0)-VLOOKUP($E29,$N$18:$AD$25,8,0))*E$20),0)</f>
        <v>6</v>
      </c>
      <c r="N29" s="355">
        <f t="shared" ref="N29:T29" si="6">ROUND(VLOOKUP($C29,$C$3:$P$15,12,0)*$A29*(VLOOKUP($E29,$N$18:$AD$25,8,0)+(VLOOKUP($E29,$N$18:$AD$25,9,0)-VLOOKUP($E29,$N$18:$AD$25,8,0))*F$20),0)</f>
        <v>6</v>
      </c>
      <c r="O29" s="355">
        <f t="shared" si="6"/>
        <v>6</v>
      </c>
      <c r="P29" s="355">
        <f t="shared" si="6"/>
        <v>6</v>
      </c>
      <c r="Q29" s="355">
        <f t="shared" si="6"/>
        <v>6</v>
      </c>
      <c r="R29" s="355">
        <f t="shared" si="6"/>
        <v>6</v>
      </c>
      <c r="S29" s="355">
        <f t="shared" si="6"/>
        <v>6</v>
      </c>
      <c r="T29" s="355">
        <f t="shared" si="6"/>
        <v>6</v>
      </c>
      <c r="U29" s="356">
        <v>3600</v>
      </c>
      <c r="V29" s="356">
        <v>2800</v>
      </c>
      <c r="W29" s="356">
        <v>2000</v>
      </c>
      <c r="X29" s="356">
        <v>1200</v>
      </c>
      <c r="Y29" s="356">
        <v>400</v>
      </c>
      <c r="Z29" s="355">
        <f>ROUND(VLOOKUP($C29,$C$3:$P$15,13,0)*$A29*(VLOOKUP($G29,$N$18:$AD$25,8,0)+(VLOOKUP($G29,$N$18:$AD$25,9,0)-VLOOKUP($G29,$N$18:$AD$25,8,0))*C$20),0)</f>
        <v>1</v>
      </c>
      <c r="AA29" s="355">
        <f t="shared" ref="AA29:AI29" si="7">ROUND(VLOOKUP($C29,$C$3:$P$15,13,0)*$A29*(VLOOKUP($G29,$N$18:$AD$25,8,0)+(VLOOKUP($G29,$N$18:$AD$25,9,0)-VLOOKUP($G29,$N$18:$AD$25,8,0))*D$20),0)</f>
        <v>1</v>
      </c>
      <c r="AB29" s="355">
        <f t="shared" si="7"/>
        <v>1</v>
      </c>
      <c r="AC29" s="355">
        <f t="shared" si="7"/>
        <v>1</v>
      </c>
      <c r="AD29" s="355">
        <f t="shared" si="7"/>
        <v>1</v>
      </c>
      <c r="AE29" s="355">
        <f t="shared" si="7"/>
        <v>1</v>
      </c>
      <c r="AF29" s="355">
        <f t="shared" si="7"/>
        <v>1</v>
      </c>
      <c r="AG29" s="355">
        <f t="shared" si="7"/>
        <v>1</v>
      </c>
      <c r="AH29" s="355">
        <f t="shared" si="7"/>
        <v>1</v>
      </c>
      <c r="AI29" s="355">
        <f t="shared" si="7"/>
        <v>1</v>
      </c>
      <c r="AJ29" s="356">
        <v>3600</v>
      </c>
      <c r="AK29" s="356">
        <v>2800</v>
      </c>
      <c r="AL29" s="356">
        <v>2000</v>
      </c>
      <c r="AM29" s="356">
        <v>1200</v>
      </c>
      <c r="AN29" s="356">
        <v>400</v>
      </c>
      <c r="AO29" s="355">
        <f>IF($I29="","",ROUND(VLOOKUP($C29,$C$3:$P$15,14,0)*$A29*(VLOOKUP($I29,$N$18:$AD$25,8,0)+(VLOOKUP($I29,$N$18:$AD$25,9,0)-VLOOKUP($I29,$N$18:$AD$25,8,0))*C$20),0))</f>
        <v>2</v>
      </c>
      <c r="AP29" s="355">
        <f t="shared" ref="AP29:AX29" si="8">IF($I29="","",ROUND(VLOOKUP($C29,$C$3:$P$15,14,0)*$A29*(VLOOKUP($I29,$N$18:$AD$25,8,0)+(VLOOKUP($I29,$N$18:$AD$25,9,0)-VLOOKUP($I29,$N$18:$AD$25,8,0))*D$20),0))</f>
        <v>2</v>
      </c>
      <c r="AQ29" s="355">
        <f t="shared" si="8"/>
        <v>2</v>
      </c>
      <c r="AR29" s="355">
        <f t="shared" si="8"/>
        <v>2</v>
      </c>
      <c r="AS29" s="355">
        <f t="shared" si="8"/>
        <v>2</v>
      </c>
      <c r="AT29" s="355">
        <f t="shared" si="8"/>
        <v>2</v>
      </c>
      <c r="AU29" s="355">
        <f t="shared" si="8"/>
        <v>2</v>
      </c>
      <c r="AV29" s="355">
        <f t="shared" si="8"/>
        <v>2</v>
      </c>
      <c r="AW29" s="355">
        <f t="shared" si="8"/>
        <v>2</v>
      </c>
      <c r="AX29" s="355">
        <f t="shared" si="8"/>
        <v>2</v>
      </c>
      <c r="AY29" s="356">
        <v>3600</v>
      </c>
      <c r="AZ29" s="356">
        <v>2800</v>
      </c>
      <c r="BA29" s="356">
        <v>2000</v>
      </c>
      <c r="BB29" s="356">
        <v>1200</v>
      </c>
      <c r="BC29" s="356">
        <v>400</v>
      </c>
      <c r="BD29" s="357"/>
      <c r="BE29" s="357"/>
      <c r="BF29" s="357"/>
      <c r="BG29" s="357"/>
      <c r="BH29" s="357"/>
      <c r="BI29" s="357" t="str">
        <f>IF(BD29="","",BD29&amp;";"&amp;BE29)</f>
        <v/>
      </c>
      <c r="BJ29" s="358" t="str">
        <f>IF(BD29="","",BF29)</f>
        <v/>
      </c>
      <c r="BK29" s="357" t="str">
        <f>IF(BD29="","",BG29&amp;";"&amp;BH29)</f>
        <v/>
      </c>
      <c r="BL29" s="360">
        <f t="shared" ref="BL29:BL92" si="9">BN29*1000000+A29*1000+BO29*100+BP29</f>
        <v>4001101</v>
      </c>
      <c r="BM29" s="357">
        <v>1288</v>
      </c>
      <c r="BN29" s="357">
        <v>4</v>
      </c>
      <c r="BO29" s="357">
        <v>1</v>
      </c>
      <c r="BP29" s="357">
        <v>1</v>
      </c>
      <c r="BQ29" s="357">
        <f>VLOOKUP(IF(A29=1,0,A29),宝石属性!$B$26:$D$41,2,0)</f>
        <v>0</v>
      </c>
      <c r="BR29" s="357">
        <f>VLOOKUP(IF(A29=1,0,A29),宝石属性!$B$26:$D$41,3,0)</f>
        <v>0</v>
      </c>
      <c r="BS29" s="357">
        <v>2</v>
      </c>
      <c r="BT29" s="357">
        <v>4</v>
      </c>
      <c r="BU29" s="357">
        <v>7</v>
      </c>
      <c r="BV29" s="357">
        <v>8</v>
      </c>
      <c r="BW29" s="357" t="str">
        <f>IF(B29="蓝装",VLOOKUP(BO29,$S$8:$Y$13,IF(A29&lt;=50,2,IF(A29&gt;=70,4,3))),IF(B29="紫装",VLOOKUP(BO29,$S$8:$Y$13,IF(A29&lt;=50,2,IF(A29&gt;=70,4,3))),IF(B29="橙装",VLOOKUP(BO29,$S$8:$Y$13,IF(A29&lt;=50,5,IF(A29&gt;=70,7,6))),"")))</f>
        <v/>
      </c>
      <c r="BX29" s="357" t="str">
        <f>IF(B29="紫装",VLOOKUP(BO29,$Z$8:$AD$13,IF(OR(C29="魔棒",C29="法杖"),2,4)),IF(B29="橙装",VLOOKUP(BO29,$Z$8:$AD$13,IF(OR(C29="魔棒",C29="法杖"),3,5)),""))</f>
        <v/>
      </c>
    </row>
    <row r="30" spans="1:78" s="359" customFormat="1">
      <c r="A30" s="355">
        <v>1</v>
      </c>
      <c r="B30" s="355" t="s">
        <v>1104</v>
      </c>
      <c r="C30" s="355" t="s">
        <v>557</v>
      </c>
      <c r="D30" s="355" t="str">
        <f t="shared" si="5"/>
        <v>1级白装锤</v>
      </c>
      <c r="E30" s="355">
        <f>VLOOKUP($C30,$C$3:$M$15,COLUMNS($C$3:H$15),0)</f>
        <v>130</v>
      </c>
      <c r="F30" s="355" t="str">
        <f>VLOOKUP($C30,$C$3:$M$15,COLUMNS($C$3:I$15),0)</f>
        <v>phyattack_value</v>
      </c>
      <c r="G30" s="355">
        <f>VLOOKUP($C30,$C$3:$M$15,COLUMNS($C$3:J$15),0)</f>
        <v>150</v>
      </c>
      <c r="H30" s="355" t="str">
        <f>VLOOKUP($C30,$C$3:$M$15,COLUMNS($C$3:K$15),0)</f>
        <v>magicattack_value</v>
      </c>
      <c r="I30" s="355">
        <f>VLOOKUP($C30,$C$3:$M$15,COLUMNS($C$3:L$15),0)</f>
        <v>170</v>
      </c>
      <c r="J30" s="355" t="str">
        <f>VLOOKUP($C30,$C$3:$M$15,COLUMNS($C$3:M$15),0)</f>
        <v>medical_value</v>
      </c>
      <c r="K30" s="355">
        <f t="shared" ref="K30:K43" si="10">ROUND(VLOOKUP($C30,$C$3:$P$15,12,0)*$A30*(VLOOKUP($E30,$N$18:$AD$25,8,0)+(VLOOKUP($E30,$N$18:$AD$25,9,0)-VLOOKUP($E30,$N$18:$AD$25,8,0))*C$20),0)</f>
        <v>6</v>
      </c>
      <c r="L30" s="355">
        <f t="shared" ref="L30:L43" si="11">ROUND(VLOOKUP($C30,$C$3:$P$15,12,0)*$A30*(VLOOKUP($E30,$N$18:$AD$25,8,0)+(VLOOKUP($E30,$N$18:$AD$25,9,0)-VLOOKUP($E30,$N$18:$AD$25,8,0))*D$20),0)</f>
        <v>6</v>
      </c>
      <c r="M30" s="355">
        <f t="shared" ref="M30:M43" si="12">ROUND(VLOOKUP($C30,$C$3:$P$15,12,0)*$A30*(VLOOKUP($E30,$N$18:$AD$25,8,0)+(VLOOKUP($E30,$N$18:$AD$25,9,0)-VLOOKUP($E30,$N$18:$AD$25,8,0))*E$20),0)</f>
        <v>6</v>
      </c>
      <c r="N30" s="355">
        <f t="shared" ref="N30:N43" si="13">ROUND(VLOOKUP($C30,$C$3:$P$15,12,0)*$A30*(VLOOKUP($E30,$N$18:$AD$25,8,0)+(VLOOKUP($E30,$N$18:$AD$25,9,0)-VLOOKUP($E30,$N$18:$AD$25,8,0))*F$20),0)</f>
        <v>6</v>
      </c>
      <c r="O30" s="355">
        <f t="shared" ref="O30:O43" si="14">ROUND(VLOOKUP($C30,$C$3:$P$15,12,0)*$A30*(VLOOKUP($E30,$N$18:$AD$25,8,0)+(VLOOKUP($E30,$N$18:$AD$25,9,0)-VLOOKUP($E30,$N$18:$AD$25,8,0))*G$20),0)</f>
        <v>6</v>
      </c>
      <c r="P30" s="355">
        <f t="shared" ref="P30:P43" si="15">ROUND(VLOOKUP($C30,$C$3:$P$15,12,0)*$A30*(VLOOKUP($E30,$N$18:$AD$25,8,0)+(VLOOKUP($E30,$N$18:$AD$25,9,0)-VLOOKUP($E30,$N$18:$AD$25,8,0))*H$20),0)</f>
        <v>6</v>
      </c>
      <c r="Q30" s="355">
        <f t="shared" ref="Q30:Q43" si="16">ROUND(VLOOKUP($C30,$C$3:$P$15,12,0)*$A30*(VLOOKUP($E30,$N$18:$AD$25,8,0)+(VLOOKUP($E30,$N$18:$AD$25,9,0)-VLOOKUP($E30,$N$18:$AD$25,8,0))*I$20),0)</f>
        <v>6</v>
      </c>
      <c r="R30" s="355">
        <f t="shared" ref="R30:R43" si="17">ROUND(VLOOKUP($C30,$C$3:$P$15,12,0)*$A30*(VLOOKUP($E30,$N$18:$AD$25,8,0)+(VLOOKUP($E30,$N$18:$AD$25,9,0)-VLOOKUP($E30,$N$18:$AD$25,8,0))*J$20),0)</f>
        <v>6</v>
      </c>
      <c r="S30" s="355">
        <f t="shared" ref="S30:S43" si="18">ROUND(VLOOKUP($C30,$C$3:$P$15,12,0)*$A30*(VLOOKUP($E30,$N$18:$AD$25,8,0)+(VLOOKUP($E30,$N$18:$AD$25,9,0)-VLOOKUP($E30,$N$18:$AD$25,8,0))*K$20),0)</f>
        <v>6</v>
      </c>
      <c r="T30" s="355">
        <f t="shared" ref="T30:T43" si="19">ROUND(VLOOKUP($C30,$C$3:$P$15,12,0)*$A30*(VLOOKUP($E30,$N$18:$AD$25,8,0)+(VLOOKUP($E30,$N$18:$AD$25,9,0)-VLOOKUP($E30,$N$18:$AD$25,8,0))*L$20),0)</f>
        <v>6</v>
      </c>
      <c r="U30" s="356">
        <v>3600</v>
      </c>
      <c r="V30" s="356">
        <v>2800</v>
      </c>
      <c r="W30" s="356">
        <v>2000</v>
      </c>
      <c r="X30" s="356">
        <v>1200</v>
      </c>
      <c r="Y30" s="356">
        <v>400</v>
      </c>
      <c r="Z30" s="355">
        <f t="shared" ref="Z30:Z93" si="20">ROUND(VLOOKUP($C30,$C$3:$P$15,13,0)*$A30*(VLOOKUP($G30,$N$18:$AD$25,8,0)+(VLOOKUP($G30,$N$18:$AD$25,9,0)-VLOOKUP($G30,$N$18:$AD$25,8,0))*C$20),0)</f>
        <v>1</v>
      </c>
      <c r="AA30" s="355">
        <f t="shared" ref="AA30:AA93" si="21">ROUND(VLOOKUP($C30,$C$3:$P$15,13,0)*$A30*(VLOOKUP($G30,$N$18:$AD$25,8,0)+(VLOOKUP($G30,$N$18:$AD$25,9,0)-VLOOKUP($G30,$N$18:$AD$25,8,0))*D$20),0)</f>
        <v>1</v>
      </c>
      <c r="AB30" s="355">
        <f t="shared" ref="AB30:AB93" si="22">ROUND(VLOOKUP($C30,$C$3:$P$15,13,0)*$A30*(VLOOKUP($G30,$N$18:$AD$25,8,0)+(VLOOKUP($G30,$N$18:$AD$25,9,0)-VLOOKUP($G30,$N$18:$AD$25,8,0))*E$20),0)</f>
        <v>1</v>
      </c>
      <c r="AC30" s="355">
        <f t="shared" ref="AC30:AC93" si="23">ROUND(VLOOKUP($C30,$C$3:$P$15,13,0)*$A30*(VLOOKUP($G30,$N$18:$AD$25,8,0)+(VLOOKUP($G30,$N$18:$AD$25,9,0)-VLOOKUP($G30,$N$18:$AD$25,8,0))*F$20),0)</f>
        <v>1</v>
      </c>
      <c r="AD30" s="355">
        <f t="shared" ref="AD30:AD93" si="24">ROUND(VLOOKUP($C30,$C$3:$P$15,13,0)*$A30*(VLOOKUP($G30,$N$18:$AD$25,8,0)+(VLOOKUP($G30,$N$18:$AD$25,9,0)-VLOOKUP($G30,$N$18:$AD$25,8,0))*G$20),0)</f>
        <v>1</v>
      </c>
      <c r="AE30" s="355">
        <f t="shared" ref="AE30:AE93" si="25">ROUND(VLOOKUP($C30,$C$3:$P$15,13,0)*$A30*(VLOOKUP($G30,$N$18:$AD$25,8,0)+(VLOOKUP($G30,$N$18:$AD$25,9,0)-VLOOKUP($G30,$N$18:$AD$25,8,0))*H$20),0)</f>
        <v>1</v>
      </c>
      <c r="AF30" s="355">
        <f t="shared" ref="AF30:AF93" si="26">ROUND(VLOOKUP($C30,$C$3:$P$15,13,0)*$A30*(VLOOKUP($G30,$N$18:$AD$25,8,0)+(VLOOKUP($G30,$N$18:$AD$25,9,0)-VLOOKUP($G30,$N$18:$AD$25,8,0))*I$20),0)</f>
        <v>1</v>
      </c>
      <c r="AG30" s="355">
        <f t="shared" ref="AG30:AG93" si="27">ROUND(VLOOKUP($C30,$C$3:$P$15,13,0)*$A30*(VLOOKUP($G30,$N$18:$AD$25,8,0)+(VLOOKUP($G30,$N$18:$AD$25,9,0)-VLOOKUP($G30,$N$18:$AD$25,8,0))*J$20),0)</f>
        <v>1</v>
      </c>
      <c r="AH30" s="355">
        <f t="shared" ref="AH30:AH93" si="28">ROUND(VLOOKUP($C30,$C$3:$P$15,13,0)*$A30*(VLOOKUP($G30,$N$18:$AD$25,8,0)+(VLOOKUP($G30,$N$18:$AD$25,9,0)-VLOOKUP($G30,$N$18:$AD$25,8,0))*K$20),0)</f>
        <v>1</v>
      </c>
      <c r="AI30" s="355">
        <f t="shared" ref="AI30:AI93" si="29">ROUND(VLOOKUP($C30,$C$3:$P$15,13,0)*$A30*(VLOOKUP($G30,$N$18:$AD$25,8,0)+(VLOOKUP($G30,$N$18:$AD$25,9,0)-VLOOKUP($G30,$N$18:$AD$25,8,0))*L$20),0)</f>
        <v>1</v>
      </c>
      <c r="AJ30" s="356">
        <v>3600</v>
      </c>
      <c r="AK30" s="356">
        <v>2800</v>
      </c>
      <c r="AL30" s="356">
        <v>2000</v>
      </c>
      <c r="AM30" s="356">
        <v>1200</v>
      </c>
      <c r="AN30" s="356">
        <v>400</v>
      </c>
      <c r="AO30" s="355">
        <f t="shared" ref="AO30:AO93" si="30">IF($I30="","",ROUND(VLOOKUP($C30,$C$3:$P$15,14,0)*$A30*(VLOOKUP($I30,$N$18:$AD$25,8,0)+(VLOOKUP($I30,$N$18:$AD$25,9,0)-VLOOKUP($I30,$N$18:$AD$25,8,0))*C$20),0))</f>
        <v>2</v>
      </c>
      <c r="AP30" s="355">
        <f t="shared" ref="AP30:AP93" si="31">IF($I30="","",ROUND(VLOOKUP($C30,$C$3:$P$15,14,0)*$A30*(VLOOKUP($I30,$N$18:$AD$25,8,0)+(VLOOKUP($I30,$N$18:$AD$25,9,0)-VLOOKUP($I30,$N$18:$AD$25,8,0))*D$20),0))</f>
        <v>2</v>
      </c>
      <c r="AQ30" s="355">
        <f t="shared" ref="AQ30:AQ93" si="32">IF($I30="","",ROUND(VLOOKUP($C30,$C$3:$P$15,14,0)*$A30*(VLOOKUP($I30,$N$18:$AD$25,8,0)+(VLOOKUP($I30,$N$18:$AD$25,9,0)-VLOOKUP($I30,$N$18:$AD$25,8,0))*E$20),0))</f>
        <v>2</v>
      </c>
      <c r="AR30" s="355">
        <f t="shared" ref="AR30:AR93" si="33">IF($I30="","",ROUND(VLOOKUP($C30,$C$3:$P$15,14,0)*$A30*(VLOOKUP($I30,$N$18:$AD$25,8,0)+(VLOOKUP($I30,$N$18:$AD$25,9,0)-VLOOKUP($I30,$N$18:$AD$25,8,0))*F$20),0))</f>
        <v>2</v>
      </c>
      <c r="AS30" s="355">
        <f t="shared" ref="AS30:AS93" si="34">IF($I30="","",ROUND(VLOOKUP($C30,$C$3:$P$15,14,0)*$A30*(VLOOKUP($I30,$N$18:$AD$25,8,0)+(VLOOKUP($I30,$N$18:$AD$25,9,0)-VLOOKUP($I30,$N$18:$AD$25,8,0))*G$20),0))</f>
        <v>2</v>
      </c>
      <c r="AT30" s="355">
        <f t="shared" ref="AT30:AT93" si="35">IF($I30="","",ROUND(VLOOKUP($C30,$C$3:$P$15,14,0)*$A30*(VLOOKUP($I30,$N$18:$AD$25,8,0)+(VLOOKUP($I30,$N$18:$AD$25,9,0)-VLOOKUP($I30,$N$18:$AD$25,8,0))*H$20),0))</f>
        <v>2</v>
      </c>
      <c r="AU30" s="355">
        <f t="shared" ref="AU30:AU93" si="36">IF($I30="","",ROUND(VLOOKUP($C30,$C$3:$P$15,14,0)*$A30*(VLOOKUP($I30,$N$18:$AD$25,8,0)+(VLOOKUP($I30,$N$18:$AD$25,9,0)-VLOOKUP($I30,$N$18:$AD$25,8,0))*I$20),0))</f>
        <v>2</v>
      </c>
      <c r="AV30" s="355">
        <f t="shared" ref="AV30:AV93" si="37">IF($I30="","",ROUND(VLOOKUP($C30,$C$3:$P$15,14,0)*$A30*(VLOOKUP($I30,$N$18:$AD$25,8,0)+(VLOOKUP($I30,$N$18:$AD$25,9,0)-VLOOKUP($I30,$N$18:$AD$25,8,0))*J$20),0))</f>
        <v>2</v>
      </c>
      <c r="AW30" s="355">
        <f t="shared" ref="AW30:AW93" si="38">IF($I30="","",ROUND(VLOOKUP($C30,$C$3:$P$15,14,0)*$A30*(VLOOKUP($I30,$N$18:$AD$25,8,0)+(VLOOKUP($I30,$N$18:$AD$25,9,0)-VLOOKUP($I30,$N$18:$AD$25,8,0))*K$20),0))</f>
        <v>2</v>
      </c>
      <c r="AX30" s="355">
        <f t="shared" ref="AX30:AX93" si="39">IF($I30="","",ROUND(VLOOKUP($C30,$C$3:$P$15,14,0)*$A30*(VLOOKUP($I30,$N$18:$AD$25,8,0)+(VLOOKUP($I30,$N$18:$AD$25,9,0)-VLOOKUP($I30,$N$18:$AD$25,8,0))*L$20),0))</f>
        <v>2</v>
      </c>
      <c r="AY30" s="356">
        <v>3600</v>
      </c>
      <c r="AZ30" s="356">
        <v>2800</v>
      </c>
      <c r="BA30" s="356">
        <v>2000</v>
      </c>
      <c r="BB30" s="356">
        <v>1200</v>
      </c>
      <c r="BC30" s="356">
        <v>400</v>
      </c>
      <c r="BD30" s="357"/>
      <c r="BE30" s="357"/>
      <c r="BF30" s="357"/>
      <c r="BG30" s="357"/>
      <c r="BH30" s="357"/>
      <c r="BI30" s="357" t="str">
        <f t="shared" ref="BI30:BI41" si="40">IF(BD30="","",BD30&amp;";"&amp;BE30)</f>
        <v/>
      </c>
      <c r="BJ30" s="358" t="str">
        <f t="shared" ref="BJ30:BJ41" si="41">IF(BD30="","",BF30)</f>
        <v/>
      </c>
      <c r="BK30" s="357" t="str">
        <f t="shared" ref="BK30:BK41" si="42">IF(BD30="","",BG30&amp;";"&amp;BH30)</f>
        <v/>
      </c>
      <c r="BL30" s="360">
        <f t="shared" si="9"/>
        <v>4001102</v>
      </c>
      <c r="BM30" s="357">
        <v>4360</v>
      </c>
      <c r="BN30" s="357">
        <v>4</v>
      </c>
      <c r="BO30" s="357">
        <v>1</v>
      </c>
      <c r="BP30" s="357">
        <v>2</v>
      </c>
      <c r="BQ30" s="357">
        <f>VLOOKUP(IF(A30=1,0,A30),宝石属性!$B$26:$D$41,2,0)</f>
        <v>0</v>
      </c>
      <c r="BR30" s="357">
        <f>VLOOKUP(IF(A30=1,0,A30),宝石属性!$B$26:$D$41,3,0)</f>
        <v>0</v>
      </c>
      <c r="BS30" s="357">
        <v>2</v>
      </c>
      <c r="BT30" s="357">
        <v>4</v>
      </c>
      <c r="BU30" s="357">
        <v>7</v>
      </c>
      <c r="BV30" s="357">
        <v>8</v>
      </c>
      <c r="BW30" s="357" t="str">
        <f t="shared" ref="BW30:BW93" si="43">IF(B30="蓝装",VLOOKUP(BO30,$S$8:$Y$13,IF(A30&lt;=50,2,IF(A30&gt;=70,4,3))),IF(B30="紫装",VLOOKUP(BO30,$S$8:$Y$13,IF(A30&lt;=50,2,IF(A30&gt;=70,4,3))),IF(B30="橙装",VLOOKUP(BO30,$S$8:$Y$13,IF(A30&lt;=50,5,IF(A30&gt;=70,7,6))),"")))</f>
        <v/>
      </c>
      <c r="BX30" s="357" t="str">
        <f t="shared" ref="BX30:BX93" si="44">IF(B30="紫装",VLOOKUP(BO30,$Z$8:$AD$13,IF(OR(C30="魔棒",C30="法杖"),2,4)),IF(B30="橙装",VLOOKUP(BO30,$Z$8:$AD$13,IF(OR(C30="魔棒",C30="法杖"),3,5)),""))</f>
        <v/>
      </c>
    </row>
    <row r="31" spans="1:78" s="359" customFormat="1">
      <c r="A31" s="355">
        <v>1</v>
      </c>
      <c r="B31" s="355" t="s">
        <v>1104</v>
      </c>
      <c r="C31" s="355" t="s">
        <v>558</v>
      </c>
      <c r="D31" s="355" t="str">
        <f t="shared" si="5"/>
        <v>1级白装弓箭</v>
      </c>
      <c r="E31" s="355">
        <f>VLOOKUP($C31,$C$3:$M$15,COLUMNS($C$3:H$15),0)</f>
        <v>130</v>
      </c>
      <c r="F31" s="355" t="str">
        <f>VLOOKUP($C31,$C$3:$M$15,COLUMNS($C$3:I$15),0)</f>
        <v>phyattack_value</v>
      </c>
      <c r="G31" s="355">
        <f>VLOOKUP($C31,$C$3:$M$15,COLUMNS($C$3:J$15),0)</f>
        <v>150</v>
      </c>
      <c r="H31" s="355" t="str">
        <f>VLOOKUP($C31,$C$3:$M$15,COLUMNS($C$3:K$15),0)</f>
        <v>magicattack_value</v>
      </c>
      <c r="I31" s="355">
        <f>VLOOKUP($C31,$C$3:$M$15,COLUMNS($C$3:L$15),0)</f>
        <v>170</v>
      </c>
      <c r="J31" s="355" t="str">
        <f>VLOOKUP($C31,$C$3:$M$15,COLUMNS($C$3:M$15),0)</f>
        <v>medical_value</v>
      </c>
      <c r="K31" s="355">
        <f t="shared" si="10"/>
        <v>6</v>
      </c>
      <c r="L31" s="355">
        <f t="shared" si="11"/>
        <v>6</v>
      </c>
      <c r="M31" s="355">
        <f t="shared" si="12"/>
        <v>6</v>
      </c>
      <c r="N31" s="355">
        <f t="shared" si="13"/>
        <v>6</v>
      </c>
      <c r="O31" s="355">
        <f t="shared" si="14"/>
        <v>6</v>
      </c>
      <c r="P31" s="355">
        <f t="shared" si="15"/>
        <v>6</v>
      </c>
      <c r="Q31" s="355">
        <f t="shared" si="16"/>
        <v>6</v>
      </c>
      <c r="R31" s="355">
        <f t="shared" si="17"/>
        <v>6</v>
      </c>
      <c r="S31" s="355">
        <f t="shared" si="18"/>
        <v>6</v>
      </c>
      <c r="T31" s="355">
        <f t="shared" si="19"/>
        <v>6</v>
      </c>
      <c r="U31" s="356">
        <v>3600</v>
      </c>
      <c r="V31" s="356">
        <v>2800</v>
      </c>
      <c r="W31" s="356">
        <v>2000</v>
      </c>
      <c r="X31" s="356">
        <v>1200</v>
      </c>
      <c r="Y31" s="356">
        <v>400</v>
      </c>
      <c r="Z31" s="355">
        <f t="shared" si="20"/>
        <v>1</v>
      </c>
      <c r="AA31" s="355">
        <f t="shared" si="21"/>
        <v>1</v>
      </c>
      <c r="AB31" s="355">
        <f t="shared" si="22"/>
        <v>1</v>
      </c>
      <c r="AC31" s="355">
        <f t="shared" si="23"/>
        <v>1</v>
      </c>
      <c r="AD31" s="355">
        <f t="shared" si="24"/>
        <v>1</v>
      </c>
      <c r="AE31" s="355">
        <f t="shared" si="25"/>
        <v>1</v>
      </c>
      <c r="AF31" s="355">
        <f t="shared" si="26"/>
        <v>1</v>
      </c>
      <c r="AG31" s="355">
        <f t="shared" si="27"/>
        <v>1</v>
      </c>
      <c r="AH31" s="355">
        <f t="shared" si="28"/>
        <v>1</v>
      </c>
      <c r="AI31" s="355">
        <f t="shared" si="29"/>
        <v>1</v>
      </c>
      <c r="AJ31" s="356">
        <v>3600</v>
      </c>
      <c r="AK31" s="356">
        <v>2800</v>
      </c>
      <c r="AL31" s="356">
        <v>2000</v>
      </c>
      <c r="AM31" s="356">
        <v>1200</v>
      </c>
      <c r="AN31" s="356">
        <v>400</v>
      </c>
      <c r="AO31" s="355">
        <f t="shared" si="30"/>
        <v>2</v>
      </c>
      <c r="AP31" s="355">
        <f t="shared" si="31"/>
        <v>2</v>
      </c>
      <c r="AQ31" s="355">
        <f t="shared" si="32"/>
        <v>2</v>
      </c>
      <c r="AR31" s="355">
        <f t="shared" si="33"/>
        <v>2</v>
      </c>
      <c r="AS31" s="355">
        <f t="shared" si="34"/>
        <v>2</v>
      </c>
      <c r="AT31" s="355">
        <f t="shared" si="35"/>
        <v>2</v>
      </c>
      <c r="AU31" s="355">
        <f t="shared" si="36"/>
        <v>2</v>
      </c>
      <c r="AV31" s="355">
        <f t="shared" si="37"/>
        <v>2</v>
      </c>
      <c r="AW31" s="355">
        <f t="shared" si="38"/>
        <v>2</v>
      </c>
      <c r="AX31" s="355">
        <f t="shared" si="39"/>
        <v>2</v>
      </c>
      <c r="AY31" s="356">
        <v>3600</v>
      </c>
      <c r="AZ31" s="356">
        <v>2800</v>
      </c>
      <c r="BA31" s="356">
        <v>2000</v>
      </c>
      <c r="BB31" s="356">
        <v>1200</v>
      </c>
      <c r="BC31" s="356">
        <v>400</v>
      </c>
      <c r="BD31" s="357"/>
      <c r="BE31" s="357"/>
      <c r="BF31" s="357"/>
      <c r="BG31" s="357"/>
      <c r="BH31" s="357"/>
      <c r="BI31" s="357" t="str">
        <f t="shared" si="40"/>
        <v/>
      </c>
      <c r="BJ31" s="358" t="str">
        <f t="shared" si="41"/>
        <v/>
      </c>
      <c r="BK31" s="357" t="str">
        <f t="shared" si="42"/>
        <v/>
      </c>
      <c r="BL31" s="360">
        <f t="shared" si="9"/>
        <v>4001103</v>
      </c>
      <c r="BM31" s="357">
        <v>1800</v>
      </c>
      <c r="BN31" s="357">
        <v>4</v>
      </c>
      <c r="BO31" s="357">
        <v>1</v>
      </c>
      <c r="BP31" s="357">
        <v>3</v>
      </c>
      <c r="BQ31" s="357">
        <f>VLOOKUP(IF(A31=1,0,A31),宝石属性!$B$26:$D$41,2,0)</f>
        <v>0</v>
      </c>
      <c r="BR31" s="357">
        <f>VLOOKUP(IF(A31=1,0,A31),宝石属性!$B$26:$D$41,3,0)</f>
        <v>0</v>
      </c>
      <c r="BS31" s="357">
        <v>2</v>
      </c>
      <c r="BT31" s="357">
        <v>4</v>
      </c>
      <c r="BU31" s="357">
        <v>7</v>
      </c>
      <c r="BV31" s="357">
        <v>8</v>
      </c>
      <c r="BW31" s="357" t="str">
        <f t="shared" si="43"/>
        <v/>
      </c>
      <c r="BX31" s="357" t="str">
        <f t="shared" si="44"/>
        <v/>
      </c>
    </row>
    <row r="32" spans="1:78" s="359" customFormat="1">
      <c r="A32" s="355">
        <v>1</v>
      </c>
      <c r="B32" s="355" t="s">
        <v>1104</v>
      </c>
      <c r="C32" s="355" t="s">
        <v>559</v>
      </c>
      <c r="D32" s="355" t="str">
        <f t="shared" si="5"/>
        <v>1级白装爪</v>
      </c>
      <c r="E32" s="355">
        <f>VLOOKUP($C32,$C$3:$M$15,COLUMNS($C$3:H$15),0)</f>
        <v>130</v>
      </c>
      <c r="F32" s="355" t="str">
        <f>VLOOKUP($C32,$C$3:$M$15,COLUMNS($C$3:I$15),0)</f>
        <v>phyattack_value</v>
      </c>
      <c r="G32" s="355">
        <f>VLOOKUP($C32,$C$3:$M$15,COLUMNS($C$3:J$15),0)</f>
        <v>150</v>
      </c>
      <c r="H32" s="355" t="str">
        <f>VLOOKUP($C32,$C$3:$M$15,COLUMNS($C$3:K$15),0)</f>
        <v>magicattack_value</v>
      </c>
      <c r="I32" s="355">
        <f>VLOOKUP($C32,$C$3:$M$15,COLUMNS($C$3:L$15),0)</f>
        <v>170</v>
      </c>
      <c r="J32" s="355" t="str">
        <f>VLOOKUP($C32,$C$3:$M$15,COLUMNS($C$3:M$15),0)</f>
        <v>medical_value</v>
      </c>
      <c r="K32" s="355">
        <f t="shared" si="10"/>
        <v>6</v>
      </c>
      <c r="L32" s="355">
        <f t="shared" si="11"/>
        <v>6</v>
      </c>
      <c r="M32" s="355">
        <f t="shared" si="12"/>
        <v>6</v>
      </c>
      <c r="N32" s="355">
        <f t="shared" si="13"/>
        <v>6</v>
      </c>
      <c r="O32" s="355">
        <f t="shared" si="14"/>
        <v>6</v>
      </c>
      <c r="P32" s="355">
        <f t="shared" si="15"/>
        <v>6</v>
      </c>
      <c r="Q32" s="355">
        <f t="shared" si="16"/>
        <v>6</v>
      </c>
      <c r="R32" s="355">
        <f t="shared" si="17"/>
        <v>6</v>
      </c>
      <c r="S32" s="355">
        <f t="shared" si="18"/>
        <v>6</v>
      </c>
      <c r="T32" s="355">
        <f t="shared" si="19"/>
        <v>6</v>
      </c>
      <c r="U32" s="356">
        <v>3600</v>
      </c>
      <c r="V32" s="356">
        <v>2800</v>
      </c>
      <c r="W32" s="356">
        <v>2000</v>
      </c>
      <c r="X32" s="356">
        <v>1200</v>
      </c>
      <c r="Y32" s="356">
        <v>400</v>
      </c>
      <c r="Z32" s="355">
        <f t="shared" si="20"/>
        <v>1</v>
      </c>
      <c r="AA32" s="355">
        <f t="shared" si="21"/>
        <v>1</v>
      </c>
      <c r="AB32" s="355">
        <f t="shared" si="22"/>
        <v>1</v>
      </c>
      <c r="AC32" s="355">
        <f t="shared" si="23"/>
        <v>1</v>
      </c>
      <c r="AD32" s="355">
        <f t="shared" si="24"/>
        <v>1</v>
      </c>
      <c r="AE32" s="355">
        <f t="shared" si="25"/>
        <v>1</v>
      </c>
      <c r="AF32" s="355">
        <f t="shared" si="26"/>
        <v>1</v>
      </c>
      <c r="AG32" s="355">
        <f t="shared" si="27"/>
        <v>1</v>
      </c>
      <c r="AH32" s="355">
        <f t="shared" si="28"/>
        <v>1</v>
      </c>
      <c r="AI32" s="355">
        <f t="shared" si="29"/>
        <v>1</v>
      </c>
      <c r="AJ32" s="356">
        <v>3600</v>
      </c>
      <c r="AK32" s="356">
        <v>2800</v>
      </c>
      <c r="AL32" s="356">
        <v>2000</v>
      </c>
      <c r="AM32" s="356">
        <v>1200</v>
      </c>
      <c r="AN32" s="356">
        <v>400</v>
      </c>
      <c r="AO32" s="355">
        <f t="shared" si="30"/>
        <v>2</v>
      </c>
      <c r="AP32" s="355">
        <f t="shared" si="31"/>
        <v>2</v>
      </c>
      <c r="AQ32" s="355">
        <f t="shared" si="32"/>
        <v>2</v>
      </c>
      <c r="AR32" s="355">
        <f t="shared" si="33"/>
        <v>2</v>
      </c>
      <c r="AS32" s="355">
        <f t="shared" si="34"/>
        <v>2</v>
      </c>
      <c r="AT32" s="355">
        <f t="shared" si="35"/>
        <v>2</v>
      </c>
      <c r="AU32" s="355">
        <f t="shared" si="36"/>
        <v>2</v>
      </c>
      <c r="AV32" s="355">
        <f t="shared" si="37"/>
        <v>2</v>
      </c>
      <c r="AW32" s="355">
        <f t="shared" si="38"/>
        <v>2</v>
      </c>
      <c r="AX32" s="355">
        <f t="shared" si="39"/>
        <v>2</v>
      </c>
      <c r="AY32" s="356">
        <v>3600</v>
      </c>
      <c r="AZ32" s="356">
        <v>2800</v>
      </c>
      <c r="BA32" s="356">
        <v>2000</v>
      </c>
      <c r="BB32" s="356">
        <v>1200</v>
      </c>
      <c r="BC32" s="356">
        <v>400</v>
      </c>
      <c r="BD32" s="357"/>
      <c r="BE32" s="357"/>
      <c r="BF32" s="357"/>
      <c r="BG32" s="357"/>
      <c r="BH32" s="357"/>
      <c r="BI32" s="357" t="str">
        <f t="shared" si="40"/>
        <v/>
      </c>
      <c r="BJ32" s="358" t="str">
        <f t="shared" si="41"/>
        <v/>
      </c>
      <c r="BK32" s="357" t="str">
        <f t="shared" si="42"/>
        <v/>
      </c>
      <c r="BL32" s="360">
        <f t="shared" si="9"/>
        <v>4001104</v>
      </c>
      <c r="BM32" s="357">
        <v>3080</v>
      </c>
      <c r="BN32" s="357">
        <v>4</v>
      </c>
      <c r="BO32" s="357">
        <v>1</v>
      </c>
      <c r="BP32" s="357">
        <v>4</v>
      </c>
      <c r="BQ32" s="357">
        <f>VLOOKUP(IF(A32=1,0,A32),宝石属性!$B$26:$D$41,2,0)</f>
        <v>0</v>
      </c>
      <c r="BR32" s="357">
        <f>VLOOKUP(IF(A32=1,0,A32),宝石属性!$B$26:$D$41,3,0)</f>
        <v>0</v>
      </c>
      <c r="BS32" s="357">
        <v>2</v>
      </c>
      <c r="BT32" s="357">
        <v>4</v>
      </c>
      <c r="BU32" s="357">
        <v>7</v>
      </c>
      <c r="BV32" s="357">
        <v>8</v>
      </c>
      <c r="BW32" s="357" t="str">
        <f t="shared" si="43"/>
        <v/>
      </c>
      <c r="BX32" s="357" t="str">
        <f t="shared" si="44"/>
        <v/>
      </c>
    </row>
    <row r="33" spans="1:76" s="359" customFormat="1">
      <c r="A33" s="355">
        <v>1</v>
      </c>
      <c r="B33" s="355" t="s">
        <v>1104</v>
      </c>
      <c r="C33" s="355" t="s">
        <v>560</v>
      </c>
      <c r="D33" s="355" t="str">
        <f t="shared" si="5"/>
        <v>1级白装魔棒</v>
      </c>
      <c r="E33" s="355">
        <f>VLOOKUP($C33,$C$3:$M$15,COLUMNS($C$3:H$15),0)</f>
        <v>130</v>
      </c>
      <c r="F33" s="355" t="str">
        <f>VLOOKUP($C33,$C$3:$M$15,COLUMNS($C$3:I$15),0)</f>
        <v>phyattack_value</v>
      </c>
      <c r="G33" s="355">
        <f>VLOOKUP($C33,$C$3:$M$15,COLUMNS($C$3:J$15),0)</f>
        <v>150</v>
      </c>
      <c r="H33" s="355" t="str">
        <f>VLOOKUP($C33,$C$3:$M$15,COLUMNS($C$3:K$15),0)</f>
        <v>magicattack_value</v>
      </c>
      <c r="I33" s="355">
        <f>VLOOKUP($C33,$C$3:$M$15,COLUMNS($C$3:L$15),0)</f>
        <v>170</v>
      </c>
      <c r="J33" s="355" t="str">
        <f>VLOOKUP($C33,$C$3:$M$15,COLUMNS($C$3:M$15),0)</f>
        <v>medical_value</v>
      </c>
      <c r="K33" s="355">
        <f t="shared" si="10"/>
        <v>6</v>
      </c>
      <c r="L33" s="355">
        <f t="shared" si="11"/>
        <v>6</v>
      </c>
      <c r="M33" s="355">
        <f t="shared" si="12"/>
        <v>6</v>
      </c>
      <c r="N33" s="355">
        <f t="shared" si="13"/>
        <v>6</v>
      </c>
      <c r="O33" s="355">
        <f t="shared" si="14"/>
        <v>6</v>
      </c>
      <c r="P33" s="355">
        <f t="shared" si="15"/>
        <v>6</v>
      </c>
      <c r="Q33" s="355">
        <f t="shared" si="16"/>
        <v>6</v>
      </c>
      <c r="R33" s="355">
        <f t="shared" si="17"/>
        <v>6</v>
      </c>
      <c r="S33" s="355">
        <f t="shared" si="18"/>
        <v>6</v>
      </c>
      <c r="T33" s="355">
        <f t="shared" si="19"/>
        <v>6</v>
      </c>
      <c r="U33" s="356">
        <v>3600</v>
      </c>
      <c r="V33" s="356">
        <v>2800</v>
      </c>
      <c r="W33" s="356">
        <v>2000</v>
      </c>
      <c r="X33" s="356">
        <v>1200</v>
      </c>
      <c r="Y33" s="356">
        <v>400</v>
      </c>
      <c r="Z33" s="355">
        <f t="shared" si="20"/>
        <v>1</v>
      </c>
      <c r="AA33" s="355">
        <f t="shared" si="21"/>
        <v>1</v>
      </c>
      <c r="AB33" s="355">
        <f t="shared" si="22"/>
        <v>1</v>
      </c>
      <c r="AC33" s="355">
        <f t="shared" si="23"/>
        <v>1</v>
      </c>
      <c r="AD33" s="355">
        <f t="shared" si="24"/>
        <v>1</v>
      </c>
      <c r="AE33" s="355">
        <f t="shared" si="25"/>
        <v>1</v>
      </c>
      <c r="AF33" s="355">
        <f t="shared" si="26"/>
        <v>1</v>
      </c>
      <c r="AG33" s="355">
        <f t="shared" si="27"/>
        <v>1</v>
      </c>
      <c r="AH33" s="355">
        <f t="shared" si="28"/>
        <v>1</v>
      </c>
      <c r="AI33" s="355">
        <f t="shared" si="29"/>
        <v>1</v>
      </c>
      <c r="AJ33" s="356">
        <v>3600</v>
      </c>
      <c r="AK33" s="356">
        <v>2800</v>
      </c>
      <c r="AL33" s="356">
        <v>2000</v>
      </c>
      <c r="AM33" s="356">
        <v>1200</v>
      </c>
      <c r="AN33" s="356">
        <v>400</v>
      </c>
      <c r="AO33" s="355">
        <f t="shared" si="30"/>
        <v>2</v>
      </c>
      <c r="AP33" s="355">
        <f t="shared" si="31"/>
        <v>2</v>
      </c>
      <c r="AQ33" s="355">
        <f t="shared" si="32"/>
        <v>2</v>
      </c>
      <c r="AR33" s="355">
        <f t="shared" si="33"/>
        <v>2</v>
      </c>
      <c r="AS33" s="355">
        <f t="shared" si="34"/>
        <v>2</v>
      </c>
      <c r="AT33" s="355">
        <f t="shared" si="35"/>
        <v>2</v>
      </c>
      <c r="AU33" s="355">
        <f t="shared" si="36"/>
        <v>2</v>
      </c>
      <c r="AV33" s="355">
        <f t="shared" si="37"/>
        <v>2</v>
      </c>
      <c r="AW33" s="355">
        <f t="shared" si="38"/>
        <v>2</v>
      </c>
      <c r="AX33" s="355">
        <f t="shared" si="39"/>
        <v>2</v>
      </c>
      <c r="AY33" s="356">
        <v>3600</v>
      </c>
      <c r="AZ33" s="356">
        <v>2800</v>
      </c>
      <c r="BA33" s="356">
        <v>2000</v>
      </c>
      <c r="BB33" s="356">
        <v>1200</v>
      </c>
      <c r="BC33" s="356">
        <v>400</v>
      </c>
      <c r="BD33" s="357"/>
      <c r="BE33" s="357"/>
      <c r="BF33" s="357"/>
      <c r="BG33" s="357"/>
      <c r="BH33" s="357"/>
      <c r="BI33" s="357" t="str">
        <f t="shared" si="40"/>
        <v/>
      </c>
      <c r="BJ33" s="358" t="str">
        <f t="shared" si="41"/>
        <v/>
      </c>
      <c r="BK33" s="357" t="str">
        <f t="shared" si="42"/>
        <v/>
      </c>
      <c r="BL33" s="360">
        <f t="shared" si="9"/>
        <v>4001105</v>
      </c>
      <c r="BM33" s="357">
        <v>2824</v>
      </c>
      <c r="BN33" s="357">
        <v>4</v>
      </c>
      <c r="BO33" s="357">
        <v>1</v>
      </c>
      <c r="BP33" s="357">
        <v>5</v>
      </c>
      <c r="BQ33" s="357">
        <f>VLOOKUP(IF(A33=1,0,A33),宝石属性!$B$26:$D$41,2,0)</f>
        <v>0</v>
      </c>
      <c r="BR33" s="357">
        <f>VLOOKUP(IF(A33=1,0,A33),宝石属性!$B$26:$D$41,3,0)</f>
        <v>0</v>
      </c>
      <c r="BS33" s="357">
        <v>2</v>
      </c>
      <c r="BT33" s="357">
        <v>4</v>
      </c>
      <c r="BU33" s="357">
        <v>7</v>
      </c>
      <c r="BV33" s="357">
        <v>8</v>
      </c>
      <c r="BW33" s="357" t="str">
        <f t="shared" si="43"/>
        <v/>
      </c>
      <c r="BX33" s="357" t="str">
        <f t="shared" si="44"/>
        <v/>
      </c>
    </row>
    <row r="34" spans="1:76" s="359" customFormat="1">
      <c r="A34" s="355">
        <v>1</v>
      </c>
      <c r="B34" s="355" t="s">
        <v>1104</v>
      </c>
      <c r="C34" s="355" t="s">
        <v>561</v>
      </c>
      <c r="D34" s="355" t="str">
        <f t="shared" si="5"/>
        <v>1级白装法杖</v>
      </c>
      <c r="E34" s="355">
        <f>VLOOKUP($C34,$C$3:$M$15,COLUMNS($C$3:H$15),0)</f>
        <v>130</v>
      </c>
      <c r="F34" s="355" t="str">
        <f>VLOOKUP($C34,$C$3:$M$15,COLUMNS($C$3:I$15),0)</f>
        <v>phyattack_value</v>
      </c>
      <c r="G34" s="355">
        <f>VLOOKUP($C34,$C$3:$M$15,COLUMNS($C$3:J$15),0)</f>
        <v>150</v>
      </c>
      <c r="H34" s="355" t="str">
        <f>VLOOKUP($C34,$C$3:$M$15,COLUMNS($C$3:K$15),0)</f>
        <v>magicattack_value</v>
      </c>
      <c r="I34" s="355">
        <f>VLOOKUP($C34,$C$3:$M$15,COLUMNS($C$3:L$15),0)</f>
        <v>170</v>
      </c>
      <c r="J34" s="355" t="str">
        <f>VLOOKUP($C34,$C$3:$M$15,COLUMNS($C$3:M$15),0)</f>
        <v>medical_value</v>
      </c>
      <c r="K34" s="355">
        <f t="shared" si="10"/>
        <v>6</v>
      </c>
      <c r="L34" s="355">
        <f t="shared" si="11"/>
        <v>6</v>
      </c>
      <c r="M34" s="355">
        <f t="shared" si="12"/>
        <v>6</v>
      </c>
      <c r="N34" s="355">
        <f t="shared" si="13"/>
        <v>6</v>
      </c>
      <c r="O34" s="355">
        <f t="shared" si="14"/>
        <v>6</v>
      </c>
      <c r="P34" s="355">
        <f t="shared" si="15"/>
        <v>6</v>
      </c>
      <c r="Q34" s="355">
        <f t="shared" si="16"/>
        <v>6</v>
      </c>
      <c r="R34" s="355">
        <f t="shared" si="17"/>
        <v>6</v>
      </c>
      <c r="S34" s="355">
        <f t="shared" si="18"/>
        <v>6</v>
      </c>
      <c r="T34" s="355">
        <f t="shared" si="19"/>
        <v>6</v>
      </c>
      <c r="U34" s="356">
        <v>3600</v>
      </c>
      <c r="V34" s="356">
        <v>2800</v>
      </c>
      <c r="W34" s="356">
        <v>2000</v>
      </c>
      <c r="X34" s="356">
        <v>1200</v>
      </c>
      <c r="Y34" s="356">
        <v>400</v>
      </c>
      <c r="Z34" s="355">
        <f t="shared" si="20"/>
        <v>1</v>
      </c>
      <c r="AA34" s="355">
        <f t="shared" si="21"/>
        <v>1</v>
      </c>
      <c r="AB34" s="355">
        <f t="shared" si="22"/>
        <v>1</v>
      </c>
      <c r="AC34" s="355">
        <f t="shared" si="23"/>
        <v>1</v>
      </c>
      <c r="AD34" s="355">
        <f t="shared" si="24"/>
        <v>1</v>
      </c>
      <c r="AE34" s="355">
        <f t="shared" si="25"/>
        <v>1</v>
      </c>
      <c r="AF34" s="355">
        <f t="shared" si="26"/>
        <v>1</v>
      </c>
      <c r="AG34" s="355">
        <f t="shared" si="27"/>
        <v>1</v>
      </c>
      <c r="AH34" s="355">
        <f t="shared" si="28"/>
        <v>1</v>
      </c>
      <c r="AI34" s="355">
        <f t="shared" si="29"/>
        <v>1</v>
      </c>
      <c r="AJ34" s="356">
        <v>3600</v>
      </c>
      <c r="AK34" s="356">
        <v>2800</v>
      </c>
      <c r="AL34" s="356">
        <v>2000</v>
      </c>
      <c r="AM34" s="356">
        <v>1200</v>
      </c>
      <c r="AN34" s="356">
        <v>400</v>
      </c>
      <c r="AO34" s="355">
        <f t="shared" si="30"/>
        <v>2</v>
      </c>
      <c r="AP34" s="355">
        <f t="shared" si="31"/>
        <v>2</v>
      </c>
      <c r="AQ34" s="355">
        <f t="shared" si="32"/>
        <v>2</v>
      </c>
      <c r="AR34" s="355">
        <f t="shared" si="33"/>
        <v>2</v>
      </c>
      <c r="AS34" s="355">
        <f t="shared" si="34"/>
        <v>2</v>
      </c>
      <c r="AT34" s="355">
        <f t="shared" si="35"/>
        <v>2</v>
      </c>
      <c r="AU34" s="355">
        <f t="shared" si="36"/>
        <v>2</v>
      </c>
      <c r="AV34" s="355">
        <f t="shared" si="37"/>
        <v>2</v>
      </c>
      <c r="AW34" s="355">
        <f t="shared" si="38"/>
        <v>2</v>
      </c>
      <c r="AX34" s="355">
        <f t="shared" si="39"/>
        <v>2</v>
      </c>
      <c r="AY34" s="356">
        <v>3600</v>
      </c>
      <c r="AZ34" s="356">
        <v>2800</v>
      </c>
      <c r="BA34" s="356">
        <v>2000</v>
      </c>
      <c r="BB34" s="356">
        <v>1200</v>
      </c>
      <c r="BC34" s="356">
        <v>400</v>
      </c>
      <c r="BD34" s="357"/>
      <c r="BE34" s="357"/>
      <c r="BF34" s="357"/>
      <c r="BG34" s="357"/>
      <c r="BH34" s="357"/>
      <c r="BI34" s="357" t="str">
        <f t="shared" si="40"/>
        <v/>
      </c>
      <c r="BJ34" s="358" t="str">
        <f t="shared" si="41"/>
        <v/>
      </c>
      <c r="BK34" s="357" t="str">
        <f t="shared" si="42"/>
        <v/>
      </c>
      <c r="BL34" s="360">
        <f t="shared" si="9"/>
        <v>4001106</v>
      </c>
      <c r="BM34" s="357">
        <v>4104</v>
      </c>
      <c r="BN34" s="357">
        <v>4</v>
      </c>
      <c r="BO34" s="357">
        <v>1</v>
      </c>
      <c r="BP34" s="357">
        <v>6</v>
      </c>
      <c r="BQ34" s="357">
        <f>VLOOKUP(IF(A34=1,0,A34),宝石属性!$B$26:$D$41,2,0)</f>
        <v>0</v>
      </c>
      <c r="BR34" s="357">
        <f>VLOOKUP(IF(A34=1,0,A34),宝石属性!$B$26:$D$41,3,0)</f>
        <v>0</v>
      </c>
      <c r="BS34" s="357">
        <v>2</v>
      </c>
      <c r="BT34" s="357">
        <v>4</v>
      </c>
      <c r="BU34" s="357">
        <v>7</v>
      </c>
      <c r="BV34" s="357">
        <v>8</v>
      </c>
      <c r="BW34" s="357" t="str">
        <f t="shared" si="43"/>
        <v/>
      </c>
      <c r="BX34" s="357" t="str">
        <f t="shared" si="44"/>
        <v/>
      </c>
    </row>
    <row r="35" spans="1:76" s="359" customFormat="1">
      <c r="A35" s="355">
        <v>1</v>
      </c>
      <c r="B35" s="355" t="s">
        <v>1104</v>
      </c>
      <c r="C35" s="355" t="s">
        <v>562</v>
      </c>
      <c r="D35" s="355" t="str">
        <f t="shared" si="5"/>
        <v>1级白装男衣</v>
      </c>
      <c r="E35" s="355">
        <f>VLOOKUP($C35,$C$3:$M$15,COLUMNS($C$3:H$15),0)</f>
        <v>60</v>
      </c>
      <c r="F35" s="355" t="str">
        <f>VLOOKUP($C35,$C$3:$M$15,COLUMNS($C$3:I$15),0)</f>
        <v>maxhp_value</v>
      </c>
      <c r="G35" s="355">
        <f>VLOOKUP($C35,$C$3:$M$15,COLUMNS($C$3:J$15),0)</f>
        <v>140</v>
      </c>
      <c r="H35" s="355" t="str">
        <f>VLOOKUP($C35,$C$3:$M$15,COLUMNS($C$3:K$15),0)</f>
        <v>defend_value</v>
      </c>
      <c r="I35" s="355" t="str">
        <f>VLOOKUP($C35,$C$3:$M$15,COLUMNS($C$3:L$15),0)</f>
        <v/>
      </c>
      <c r="J35" s="355" t="str">
        <f>VLOOKUP($C35,$C$3:$M$15,COLUMNS($C$3:M$15),0)</f>
        <v/>
      </c>
      <c r="K35" s="355">
        <f t="shared" si="10"/>
        <v>5</v>
      </c>
      <c r="L35" s="355">
        <f t="shared" si="11"/>
        <v>5</v>
      </c>
      <c r="M35" s="355">
        <f t="shared" si="12"/>
        <v>5</v>
      </c>
      <c r="N35" s="355">
        <f t="shared" si="13"/>
        <v>5</v>
      </c>
      <c r="O35" s="355">
        <f t="shared" si="14"/>
        <v>5</v>
      </c>
      <c r="P35" s="355">
        <f t="shared" si="15"/>
        <v>5</v>
      </c>
      <c r="Q35" s="355">
        <f t="shared" si="16"/>
        <v>5</v>
      </c>
      <c r="R35" s="355">
        <f t="shared" si="17"/>
        <v>5</v>
      </c>
      <c r="S35" s="355">
        <f t="shared" si="18"/>
        <v>5</v>
      </c>
      <c r="T35" s="355">
        <f t="shared" si="19"/>
        <v>5</v>
      </c>
      <c r="U35" s="356">
        <v>3600</v>
      </c>
      <c r="V35" s="356">
        <v>2800</v>
      </c>
      <c r="W35" s="356">
        <v>2000</v>
      </c>
      <c r="X35" s="356">
        <v>1200</v>
      </c>
      <c r="Y35" s="356">
        <v>400</v>
      </c>
      <c r="Z35" s="355">
        <f t="shared" si="20"/>
        <v>1</v>
      </c>
      <c r="AA35" s="355">
        <f t="shared" si="21"/>
        <v>1</v>
      </c>
      <c r="AB35" s="355">
        <f t="shared" si="22"/>
        <v>1</v>
      </c>
      <c r="AC35" s="355">
        <f t="shared" si="23"/>
        <v>1</v>
      </c>
      <c r="AD35" s="355">
        <f t="shared" si="24"/>
        <v>1</v>
      </c>
      <c r="AE35" s="355">
        <f t="shared" si="25"/>
        <v>1</v>
      </c>
      <c r="AF35" s="355">
        <f t="shared" si="26"/>
        <v>1</v>
      </c>
      <c r="AG35" s="355">
        <f t="shared" si="27"/>
        <v>1</v>
      </c>
      <c r="AH35" s="355">
        <f t="shared" si="28"/>
        <v>1</v>
      </c>
      <c r="AI35" s="355">
        <f t="shared" si="29"/>
        <v>1</v>
      </c>
      <c r="AJ35" s="356">
        <v>3600</v>
      </c>
      <c r="AK35" s="356">
        <v>2800</v>
      </c>
      <c r="AL35" s="356">
        <v>2000</v>
      </c>
      <c r="AM35" s="356">
        <v>1200</v>
      </c>
      <c r="AN35" s="356">
        <v>400</v>
      </c>
      <c r="AO35" s="355" t="str">
        <f t="shared" si="30"/>
        <v/>
      </c>
      <c r="AP35" s="355" t="str">
        <f t="shared" si="31"/>
        <v/>
      </c>
      <c r="AQ35" s="355" t="str">
        <f t="shared" si="32"/>
        <v/>
      </c>
      <c r="AR35" s="355" t="str">
        <f t="shared" si="33"/>
        <v/>
      </c>
      <c r="AS35" s="355" t="str">
        <f t="shared" si="34"/>
        <v/>
      </c>
      <c r="AT35" s="355" t="str">
        <f t="shared" si="35"/>
        <v/>
      </c>
      <c r="AU35" s="355" t="str">
        <f t="shared" si="36"/>
        <v/>
      </c>
      <c r="AV35" s="355" t="str">
        <f t="shared" si="37"/>
        <v/>
      </c>
      <c r="AW35" s="355" t="str">
        <f t="shared" si="38"/>
        <v/>
      </c>
      <c r="AX35" s="355" t="str">
        <f t="shared" si="39"/>
        <v/>
      </c>
      <c r="AY35" s="356">
        <v>3600</v>
      </c>
      <c r="AZ35" s="356">
        <v>2800</v>
      </c>
      <c r="BA35" s="356">
        <v>2000</v>
      </c>
      <c r="BB35" s="356">
        <v>1200</v>
      </c>
      <c r="BC35" s="356">
        <v>400</v>
      </c>
      <c r="BD35" s="357"/>
      <c r="BE35" s="357"/>
      <c r="BF35" s="357"/>
      <c r="BG35" s="357"/>
      <c r="BH35" s="357"/>
      <c r="BI35" s="357" t="str">
        <f t="shared" si="40"/>
        <v/>
      </c>
      <c r="BJ35" s="358" t="str">
        <f t="shared" si="41"/>
        <v/>
      </c>
      <c r="BK35" s="357" t="str">
        <f t="shared" si="42"/>
        <v/>
      </c>
      <c r="BL35" s="360">
        <f t="shared" si="9"/>
        <v>4001207</v>
      </c>
      <c r="BM35" s="357">
        <v>312</v>
      </c>
      <c r="BN35" s="357">
        <v>4</v>
      </c>
      <c r="BO35" s="357">
        <v>2</v>
      </c>
      <c r="BP35" s="357">
        <v>7</v>
      </c>
      <c r="BQ35" s="357">
        <f>VLOOKUP(IF(A35=1,0,A35),宝石属性!$B$26:$D$41,2,0)</f>
        <v>0</v>
      </c>
      <c r="BR35" s="357">
        <f>VLOOKUP(IF(A35=1,0,A35),宝石属性!$B$26:$D$41,3,0)</f>
        <v>0</v>
      </c>
      <c r="BS35" s="357">
        <v>1</v>
      </c>
      <c r="BT35" s="357">
        <v>3</v>
      </c>
      <c r="BU35" s="357">
        <v>5</v>
      </c>
      <c r="BV35" s="357">
        <v>7</v>
      </c>
      <c r="BW35" s="357" t="str">
        <f t="shared" si="43"/>
        <v/>
      </c>
      <c r="BX35" s="357" t="str">
        <f t="shared" si="44"/>
        <v/>
      </c>
    </row>
    <row r="36" spans="1:76" s="359" customFormat="1">
      <c r="A36" s="355">
        <v>1</v>
      </c>
      <c r="B36" s="355" t="s">
        <v>1104</v>
      </c>
      <c r="C36" s="355" t="s">
        <v>563</v>
      </c>
      <c r="D36" s="355" t="str">
        <f t="shared" si="5"/>
        <v>1级白装女衣</v>
      </c>
      <c r="E36" s="355">
        <f>VLOOKUP($C36,$C$3:$M$15,COLUMNS($C$3:H$15),0)</f>
        <v>60</v>
      </c>
      <c r="F36" s="355" t="str">
        <f>VLOOKUP($C36,$C$3:$M$15,COLUMNS($C$3:I$15),0)</f>
        <v>maxhp_value</v>
      </c>
      <c r="G36" s="355">
        <f>VLOOKUP($C36,$C$3:$M$15,COLUMNS($C$3:J$15),0)</f>
        <v>140</v>
      </c>
      <c r="H36" s="355" t="str">
        <f>VLOOKUP($C36,$C$3:$M$15,COLUMNS($C$3:K$15),0)</f>
        <v>defend_value</v>
      </c>
      <c r="I36" s="355" t="str">
        <f>VLOOKUP($C36,$C$3:$M$15,COLUMNS($C$3:L$15),0)</f>
        <v/>
      </c>
      <c r="J36" s="355" t="str">
        <f>VLOOKUP($C36,$C$3:$M$15,COLUMNS($C$3:M$15),0)</f>
        <v/>
      </c>
      <c r="K36" s="355">
        <f t="shared" si="10"/>
        <v>5</v>
      </c>
      <c r="L36" s="355">
        <f t="shared" si="11"/>
        <v>5</v>
      </c>
      <c r="M36" s="355">
        <f t="shared" si="12"/>
        <v>5</v>
      </c>
      <c r="N36" s="355">
        <f t="shared" si="13"/>
        <v>5</v>
      </c>
      <c r="O36" s="355">
        <f t="shared" si="14"/>
        <v>5</v>
      </c>
      <c r="P36" s="355">
        <f t="shared" si="15"/>
        <v>5</v>
      </c>
      <c r="Q36" s="355">
        <f t="shared" si="16"/>
        <v>5</v>
      </c>
      <c r="R36" s="355">
        <f t="shared" si="17"/>
        <v>5</v>
      </c>
      <c r="S36" s="355">
        <f t="shared" si="18"/>
        <v>5</v>
      </c>
      <c r="T36" s="355">
        <f t="shared" si="19"/>
        <v>5</v>
      </c>
      <c r="U36" s="356">
        <v>3600</v>
      </c>
      <c r="V36" s="356">
        <v>2800</v>
      </c>
      <c r="W36" s="356">
        <v>2000</v>
      </c>
      <c r="X36" s="356">
        <v>1200</v>
      </c>
      <c r="Y36" s="356">
        <v>400</v>
      </c>
      <c r="Z36" s="355">
        <f t="shared" si="20"/>
        <v>1</v>
      </c>
      <c r="AA36" s="355">
        <f t="shared" si="21"/>
        <v>1</v>
      </c>
      <c r="AB36" s="355">
        <f t="shared" si="22"/>
        <v>1</v>
      </c>
      <c r="AC36" s="355">
        <f t="shared" si="23"/>
        <v>1</v>
      </c>
      <c r="AD36" s="355">
        <f t="shared" si="24"/>
        <v>1</v>
      </c>
      <c r="AE36" s="355">
        <f t="shared" si="25"/>
        <v>1</v>
      </c>
      <c r="AF36" s="355">
        <f t="shared" si="26"/>
        <v>1</v>
      </c>
      <c r="AG36" s="355">
        <f t="shared" si="27"/>
        <v>1</v>
      </c>
      <c r="AH36" s="355">
        <f t="shared" si="28"/>
        <v>1</v>
      </c>
      <c r="AI36" s="355">
        <f t="shared" si="29"/>
        <v>1</v>
      </c>
      <c r="AJ36" s="356">
        <v>3600</v>
      </c>
      <c r="AK36" s="356">
        <v>2800</v>
      </c>
      <c r="AL36" s="356">
        <v>2000</v>
      </c>
      <c r="AM36" s="356">
        <v>1200</v>
      </c>
      <c r="AN36" s="356">
        <v>400</v>
      </c>
      <c r="AO36" s="355" t="str">
        <f t="shared" si="30"/>
        <v/>
      </c>
      <c r="AP36" s="355" t="str">
        <f t="shared" si="31"/>
        <v/>
      </c>
      <c r="AQ36" s="355" t="str">
        <f t="shared" si="32"/>
        <v/>
      </c>
      <c r="AR36" s="355" t="str">
        <f t="shared" si="33"/>
        <v/>
      </c>
      <c r="AS36" s="355" t="str">
        <f t="shared" si="34"/>
        <v/>
      </c>
      <c r="AT36" s="355" t="str">
        <f t="shared" si="35"/>
        <v/>
      </c>
      <c r="AU36" s="355" t="str">
        <f t="shared" si="36"/>
        <v/>
      </c>
      <c r="AV36" s="355" t="str">
        <f t="shared" si="37"/>
        <v/>
      </c>
      <c r="AW36" s="355" t="str">
        <f t="shared" si="38"/>
        <v/>
      </c>
      <c r="AX36" s="355" t="str">
        <f t="shared" si="39"/>
        <v/>
      </c>
      <c r="AY36" s="356">
        <v>3600</v>
      </c>
      <c r="AZ36" s="356">
        <v>2800</v>
      </c>
      <c r="BA36" s="356">
        <v>2000</v>
      </c>
      <c r="BB36" s="356">
        <v>1200</v>
      </c>
      <c r="BC36" s="356">
        <v>400</v>
      </c>
      <c r="BD36" s="357"/>
      <c r="BE36" s="357"/>
      <c r="BF36" s="357"/>
      <c r="BG36" s="357"/>
      <c r="BH36" s="357"/>
      <c r="BI36" s="357" t="str">
        <f t="shared" si="40"/>
        <v/>
      </c>
      <c r="BJ36" s="358" t="str">
        <f t="shared" si="41"/>
        <v/>
      </c>
      <c r="BK36" s="357" t="str">
        <f t="shared" si="42"/>
        <v/>
      </c>
      <c r="BL36" s="360">
        <f t="shared" si="9"/>
        <v>4001208</v>
      </c>
      <c r="BM36" s="357">
        <v>568</v>
      </c>
      <c r="BN36" s="357">
        <v>4</v>
      </c>
      <c r="BO36" s="357">
        <v>2</v>
      </c>
      <c r="BP36" s="357">
        <v>8</v>
      </c>
      <c r="BQ36" s="357">
        <f>VLOOKUP(IF(A36=1,0,A36),宝石属性!$B$26:$D$41,2,0)</f>
        <v>0</v>
      </c>
      <c r="BR36" s="357">
        <f>VLOOKUP(IF(A36=1,0,A36),宝石属性!$B$26:$D$41,3,0)</f>
        <v>0</v>
      </c>
      <c r="BS36" s="357">
        <v>1</v>
      </c>
      <c r="BT36" s="357">
        <v>3</v>
      </c>
      <c r="BU36" s="357">
        <v>5</v>
      </c>
      <c r="BV36" s="357">
        <v>7</v>
      </c>
      <c r="BW36" s="357" t="str">
        <f t="shared" si="43"/>
        <v/>
      </c>
      <c r="BX36" s="357" t="str">
        <f t="shared" si="44"/>
        <v/>
      </c>
    </row>
    <row r="37" spans="1:76" s="359" customFormat="1">
      <c r="A37" s="355">
        <v>1</v>
      </c>
      <c r="B37" s="355" t="s">
        <v>1104</v>
      </c>
      <c r="C37" s="355" t="s">
        <v>564</v>
      </c>
      <c r="D37" s="355" t="str">
        <f t="shared" si="5"/>
        <v>1级白装男头盔</v>
      </c>
      <c r="E37" s="355">
        <f>VLOOKUP($C37,$C$3:$M$15,COLUMNS($C$3:H$15),0)</f>
        <v>90</v>
      </c>
      <c r="F37" s="355" t="str">
        <f>VLOOKUP($C37,$C$3:$M$15,COLUMNS($C$3:I$15),0)</f>
        <v>maxmp_value</v>
      </c>
      <c r="G37" s="355">
        <f>VLOOKUP($C37,$C$3:$M$15,COLUMNS($C$3:J$15),0)</f>
        <v>140</v>
      </c>
      <c r="H37" s="355" t="str">
        <f>VLOOKUP($C37,$C$3:$M$15,COLUMNS($C$3:K$15),0)</f>
        <v>defend_value</v>
      </c>
      <c r="I37" s="355" t="str">
        <f>VLOOKUP($C37,$C$3:$M$15,COLUMNS($C$3:L$15),0)</f>
        <v/>
      </c>
      <c r="J37" s="355" t="str">
        <f>VLOOKUP($C37,$C$3:$M$15,COLUMNS($C$3:M$15),0)</f>
        <v/>
      </c>
      <c r="K37" s="355">
        <f t="shared" si="10"/>
        <v>6</v>
      </c>
      <c r="L37" s="355">
        <f t="shared" si="11"/>
        <v>6</v>
      </c>
      <c r="M37" s="355">
        <f t="shared" si="12"/>
        <v>6</v>
      </c>
      <c r="N37" s="355">
        <f t="shared" si="13"/>
        <v>6</v>
      </c>
      <c r="O37" s="355">
        <f t="shared" si="14"/>
        <v>6</v>
      </c>
      <c r="P37" s="355">
        <f t="shared" si="15"/>
        <v>6</v>
      </c>
      <c r="Q37" s="355">
        <f t="shared" si="16"/>
        <v>6</v>
      </c>
      <c r="R37" s="355">
        <f t="shared" si="17"/>
        <v>6</v>
      </c>
      <c r="S37" s="355">
        <f t="shared" si="18"/>
        <v>6</v>
      </c>
      <c r="T37" s="355">
        <f t="shared" si="19"/>
        <v>6</v>
      </c>
      <c r="U37" s="356">
        <v>3600</v>
      </c>
      <c r="V37" s="356">
        <v>2800</v>
      </c>
      <c r="W37" s="356">
        <v>2000</v>
      </c>
      <c r="X37" s="356">
        <v>1200</v>
      </c>
      <c r="Y37" s="356">
        <v>400</v>
      </c>
      <c r="Z37" s="355">
        <f t="shared" si="20"/>
        <v>1</v>
      </c>
      <c r="AA37" s="355">
        <f t="shared" si="21"/>
        <v>1</v>
      </c>
      <c r="AB37" s="355">
        <f t="shared" si="22"/>
        <v>1</v>
      </c>
      <c r="AC37" s="355">
        <f t="shared" si="23"/>
        <v>1</v>
      </c>
      <c r="AD37" s="355">
        <f t="shared" si="24"/>
        <v>1</v>
      </c>
      <c r="AE37" s="355">
        <f t="shared" si="25"/>
        <v>1</v>
      </c>
      <c r="AF37" s="355">
        <f t="shared" si="26"/>
        <v>1</v>
      </c>
      <c r="AG37" s="355">
        <f t="shared" si="27"/>
        <v>1</v>
      </c>
      <c r="AH37" s="355">
        <f t="shared" si="28"/>
        <v>1</v>
      </c>
      <c r="AI37" s="355">
        <f t="shared" si="29"/>
        <v>1</v>
      </c>
      <c r="AJ37" s="356">
        <v>3600</v>
      </c>
      <c r="AK37" s="356">
        <v>2800</v>
      </c>
      <c r="AL37" s="356">
        <v>2000</v>
      </c>
      <c r="AM37" s="356">
        <v>1200</v>
      </c>
      <c r="AN37" s="356">
        <v>400</v>
      </c>
      <c r="AO37" s="355" t="str">
        <f t="shared" si="30"/>
        <v/>
      </c>
      <c r="AP37" s="355" t="str">
        <f t="shared" si="31"/>
        <v/>
      </c>
      <c r="AQ37" s="355" t="str">
        <f t="shared" si="32"/>
        <v/>
      </c>
      <c r="AR37" s="355" t="str">
        <f t="shared" si="33"/>
        <v/>
      </c>
      <c r="AS37" s="355" t="str">
        <f t="shared" si="34"/>
        <v/>
      </c>
      <c r="AT37" s="355" t="str">
        <f t="shared" si="35"/>
        <v/>
      </c>
      <c r="AU37" s="355" t="str">
        <f t="shared" si="36"/>
        <v/>
      </c>
      <c r="AV37" s="355" t="str">
        <f t="shared" si="37"/>
        <v/>
      </c>
      <c r="AW37" s="355" t="str">
        <f t="shared" si="38"/>
        <v/>
      </c>
      <c r="AX37" s="355" t="str">
        <f t="shared" si="39"/>
        <v/>
      </c>
      <c r="AY37" s="356">
        <v>3600</v>
      </c>
      <c r="AZ37" s="356">
        <v>2800</v>
      </c>
      <c r="BA37" s="356">
        <v>2000</v>
      </c>
      <c r="BB37" s="356">
        <v>1200</v>
      </c>
      <c r="BC37" s="356">
        <v>400</v>
      </c>
      <c r="BD37" s="357"/>
      <c r="BE37" s="357"/>
      <c r="BF37" s="357"/>
      <c r="BG37" s="357"/>
      <c r="BH37" s="357"/>
      <c r="BI37" s="357" t="str">
        <f t="shared" si="40"/>
        <v/>
      </c>
      <c r="BJ37" s="358" t="str">
        <f t="shared" si="41"/>
        <v/>
      </c>
      <c r="BK37" s="357" t="str">
        <f t="shared" si="42"/>
        <v/>
      </c>
      <c r="BL37" s="360">
        <f t="shared" si="9"/>
        <v>4001309</v>
      </c>
      <c r="BM37" s="357">
        <v>1640</v>
      </c>
      <c r="BN37" s="357">
        <v>4</v>
      </c>
      <c r="BO37" s="357">
        <v>3</v>
      </c>
      <c r="BP37" s="357">
        <v>9</v>
      </c>
      <c r="BQ37" s="357">
        <f>VLOOKUP(IF(A37=1,0,A37),宝石属性!$B$26:$D$41,2,0)</f>
        <v>0</v>
      </c>
      <c r="BR37" s="357">
        <f>VLOOKUP(IF(A37=1,0,A37),宝石属性!$B$26:$D$41,3,0)</f>
        <v>0</v>
      </c>
      <c r="BS37" s="357">
        <v>2</v>
      </c>
      <c r="BT37" s="357">
        <v>3</v>
      </c>
      <c r="BU37" s="357"/>
      <c r="BV37" s="357"/>
      <c r="BW37" s="357" t="str">
        <f t="shared" si="43"/>
        <v/>
      </c>
      <c r="BX37" s="357" t="str">
        <f t="shared" si="44"/>
        <v/>
      </c>
    </row>
    <row r="38" spans="1:76" s="359" customFormat="1">
      <c r="A38" s="355">
        <v>1</v>
      </c>
      <c r="B38" s="355" t="s">
        <v>1104</v>
      </c>
      <c r="C38" s="355" t="s">
        <v>565</v>
      </c>
      <c r="D38" s="355" t="str">
        <f t="shared" si="5"/>
        <v>1级白装女头饰</v>
      </c>
      <c r="E38" s="355">
        <f>VLOOKUP($C38,$C$3:$M$15,COLUMNS($C$3:H$15),0)</f>
        <v>90</v>
      </c>
      <c r="F38" s="355" t="str">
        <f>VLOOKUP($C38,$C$3:$M$15,COLUMNS($C$3:I$15),0)</f>
        <v>maxmp_value</v>
      </c>
      <c r="G38" s="355">
        <f>VLOOKUP($C38,$C$3:$M$15,COLUMNS($C$3:J$15),0)</f>
        <v>140</v>
      </c>
      <c r="H38" s="355" t="str">
        <f>VLOOKUP($C38,$C$3:$M$15,COLUMNS($C$3:K$15),0)</f>
        <v>defend_value</v>
      </c>
      <c r="I38" s="355" t="str">
        <f>VLOOKUP($C38,$C$3:$M$15,COLUMNS($C$3:L$15),0)</f>
        <v/>
      </c>
      <c r="J38" s="355" t="str">
        <f>VLOOKUP($C38,$C$3:$M$15,COLUMNS($C$3:M$15),0)</f>
        <v/>
      </c>
      <c r="K38" s="355">
        <f t="shared" si="10"/>
        <v>6</v>
      </c>
      <c r="L38" s="355">
        <f t="shared" si="11"/>
        <v>6</v>
      </c>
      <c r="M38" s="355">
        <f t="shared" si="12"/>
        <v>6</v>
      </c>
      <c r="N38" s="355">
        <f t="shared" si="13"/>
        <v>6</v>
      </c>
      <c r="O38" s="355">
        <f t="shared" si="14"/>
        <v>6</v>
      </c>
      <c r="P38" s="355">
        <f t="shared" si="15"/>
        <v>6</v>
      </c>
      <c r="Q38" s="355">
        <f t="shared" si="16"/>
        <v>6</v>
      </c>
      <c r="R38" s="355">
        <f t="shared" si="17"/>
        <v>6</v>
      </c>
      <c r="S38" s="355">
        <f t="shared" si="18"/>
        <v>6</v>
      </c>
      <c r="T38" s="355">
        <f t="shared" si="19"/>
        <v>6</v>
      </c>
      <c r="U38" s="356">
        <v>3600</v>
      </c>
      <c r="V38" s="356">
        <v>2800</v>
      </c>
      <c r="W38" s="356">
        <v>2000</v>
      </c>
      <c r="X38" s="356">
        <v>1200</v>
      </c>
      <c r="Y38" s="356">
        <v>400</v>
      </c>
      <c r="Z38" s="355">
        <f t="shared" si="20"/>
        <v>1</v>
      </c>
      <c r="AA38" s="355">
        <f t="shared" si="21"/>
        <v>1</v>
      </c>
      <c r="AB38" s="355">
        <f t="shared" si="22"/>
        <v>1</v>
      </c>
      <c r="AC38" s="355">
        <f t="shared" si="23"/>
        <v>1</v>
      </c>
      <c r="AD38" s="355">
        <f t="shared" si="24"/>
        <v>1</v>
      </c>
      <c r="AE38" s="355">
        <f t="shared" si="25"/>
        <v>1</v>
      </c>
      <c r="AF38" s="355">
        <f t="shared" si="26"/>
        <v>1</v>
      </c>
      <c r="AG38" s="355">
        <f t="shared" si="27"/>
        <v>1</v>
      </c>
      <c r="AH38" s="355">
        <f t="shared" si="28"/>
        <v>1</v>
      </c>
      <c r="AI38" s="355">
        <f t="shared" si="29"/>
        <v>1</v>
      </c>
      <c r="AJ38" s="356">
        <v>3600</v>
      </c>
      <c r="AK38" s="356">
        <v>2800</v>
      </c>
      <c r="AL38" s="356">
        <v>2000</v>
      </c>
      <c r="AM38" s="356">
        <v>1200</v>
      </c>
      <c r="AN38" s="356">
        <v>400</v>
      </c>
      <c r="AO38" s="355" t="str">
        <f t="shared" si="30"/>
        <v/>
      </c>
      <c r="AP38" s="355" t="str">
        <f t="shared" si="31"/>
        <v/>
      </c>
      <c r="AQ38" s="355" t="str">
        <f t="shared" si="32"/>
        <v/>
      </c>
      <c r="AR38" s="355" t="str">
        <f t="shared" si="33"/>
        <v/>
      </c>
      <c r="AS38" s="355" t="str">
        <f t="shared" si="34"/>
        <v/>
      </c>
      <c r="AT38" s="355" t="str">
        <f t="shared" si="35"/>
        <v/>
      </c>
      <c r="AU38" s="355" t="str">
        <f t="shared" si="36"/>
        <v/>
      </c>
      <c r="AV38" s="355" t="str">
        <f t="shared" si="37"/>
        <v/>
      </c>
      <c r="AW38" s="355" t="str">
        <f t="shared" si="38"/>
        <v/>
      </c>
      <c r="AX38" s="355" t="str">
        <f t="shared" si="39"/>
        <v/>
      </c>
      <c r="AY38" s="356">
        <v>3600</v>
      </c>
      <c r="AZ38" s="356">
        <v>2800</v>
      </c>
      <c r="BA38" s="356">
        <v>2000</v>
      </c>
      <c r="BB38" s="356">
        <v>1200</v>
      </c>
      <c r="BC38" s="356">
        <v>400</v>
      </c>
      <c r="BD38" s="357"/>
      <c r="BE38" s="357"/>
      <c r="BF38" s="357"/>
      <c r="BG38" s="357"/>
      <c r="BH38" s="357"/>
      <c r="BI38" s="357" t="str">
        <f t="shared" si="40"/>
        <v/>
      </c>
      <c r="BJ38" s="358" t="str">
        <f t="shared" si="41"/>
        <v/>
      </c>
      <c r="BK38" s="357" t="str">
        <f t="shared" si="42"/>
        <v/>
      </c>
      <c r="BL38" s="360">
        <f t="shared" si="9"/>
        <v>4001310</v>
      </c>
      <c r="BM38" s="357">
        <v>1384</v>
      </c>
      <c r="BN38" s="357">
        <v>4</v>
      </c>
      <c r="BO38" s="357">
        <v>3</v>
      </c>
      <c r="BP38" s="357">
        <v>10</v>
      </c>
      <c r="BQ38" s="357">
        <f>VLOOKUP(IF(A38=1,0,A38),宝石属性!$B$26:$D$41,2,0)</f>
        <v>0</v>
      </c>
      <c r="BR38" s="357">
        <f>VLOOKUP(IF(A38=1,0,A38),宝石属性!$B$26:$D$41,3,0)</f>
        <v>0</v>
      </c>
      <c r="BS38" s="357">
        <v>2</v>
      </c>
      <c r="BT38" s="357">
        <v>3</v>
      </c>
      <c r="BU38" s="357"/>
      <c r="BV38" s="357"/>
      <c r="BW38" s="357" t="str">
        <f t="shared" si="43"/>
        <v/>
      </c>
      <c r="BX38" s="357" t="str">
        <f t="shared" si="44"/>
        <v/>
      </c>
    </row>
    <row r="39" spans="1:76" s="359" customFormat="1">
      <c r="A39" s="355">
        <v>1</v>
      </c>
      <c r="B39" s="355" t="s">
        <v>1104</v>
      </c>
      <c r="C39" s="355" t="s">
        <v>254</v>
      </c>
      <c r="D39" s="355" t="str">
        <f t="shared" si="5"/>
        <v>1级白装项链</v>
      </c>
      <c r="E39" s="355">
        <f>VLOOKUP($C39,$C$3:$M$15,COLUMNS($C$3:H$15),0)</f>
        <v>150</v>
      </c>
      <c r="F39" s="355" t="str">
        <f>VLOOKUP($C39,$C$3:$M$15,COLUMNS($C$3:I$15),0)</f>
        <v>magicattack_value</v>
      </c>
      <c r="G39" s="355">
        <f>VLOOKUP($C39,$C$3:$M$15,COLUMNS($C$3:J$15),0)</f>
        <v>160</v>
      </c>
      <c r="H39" s="355" t="str">
        <f>VLOOKUP($C39,$C$3:$M$15,COLUMNS($C$3:K$15),0)</f>
        <v>magicdef_value</v>
      </c>
      <c r="I39" s="355" t="str">
        <f>VLOOKUP($C39,$C$3:$M$15,COLUMNS($C$3:L$15),0)</f>
        <v/>
      </c>
      <c r="J39" s="355" t="str">
        <f>VLOOKUP($C39,$C$3:$M$15,COLUMNS($C$3:M$15),0)</f>
        <v/>
      </c>
      <c r="K39" s="355">
        <f t="shared" si="10"/>
        <v>2</v>
      </c>
      <c r="L39" s="355">
        <f t="shared" si="11"/>
        <v>2</v>
      </c>
      <c r="M39" s="355">
        <f t="shared" si="12"/>
        <v>2</v>
      </c>
      <c r="N39" s="355">
        <f t="shared" si="13"/>
        <v>2</v>
      </c>
      <c r="O39" s="355">
        <f t="shared" si="14"/>
        <v>2</v>
      </c>
      <c r="P39" s="355">
        <f t="shared" si="15"/>
        <v>2</v>
      </c>
      <c r="Q39" s="355">
        <f t="shared" si="16"/>
        <v>2</v>
      </c>
      <c r="R39" s="355">
        <f t="shared" si="17"/>
        <v>2</v>
      </c>
      <c r="S39" s="355">
        <f t="shared" si="18"/>
        <v>2</v>
      </c>
      <c r="T39" s="355">
        <f t="shared" si="19"/>
        <v>2</v>
      </c>
      <c r="U39" s="356">
        <v>3600</v>
      </c>
      <c r="V39" s="356">
        <v>2800</v>
      </c>
      <c r="W39" s="356">
        <v>2000</v>
      </c>
      <c r="X39" s="356">
        <v>1200</v>
      </c>
      <c r="Y39" s="356">
        <v>400</v>
      </c>
      <c r="Z39" s="355">
        <f t="shared" si="20"/>
        <v>1</v>
      </c>
      <c r="AA39" s="355">
        <f t="shared" si="21"/>
        <v>1</v>
      </c>
      <c r="AB39" s="355">
        <f t="shared" si="22"/>
        <v>1</v>
      </c>
      <c r="AC39" s="355">
        <f t="shared" si="23"/>
        <v>1</v>
      </c>
      <c r="AD39" s="355">
        <f t="shared" si="24"/>
        <v>1</v>
      </c>
      <c r="AE39" s="355">
        <f t="shared" si="25"/>
        <v>1</v>
      </c>
      <c r="AF39" s="355">
        <f t="shared" si="26"/>
        <v>1</v>
      </c>
      <c r="AG39" s="355">
        <f t="shared" si="27"/>
        <v>1</v>
      </c>
      <c r="AH39" s="355">
        <f t="shared" si="28"/>
        <v>1</v>
      </c>
      <c r="AI39" s="355">
        <f t="shared" si="29"/>
        <v>1</v>
      </c>
      <c r="AJ39" s="356">
        <v>3600</v>
      </c>
      <c r="AK39" s="356">
        <v>2800</v>
      </c>
      <c r="AL39" s="356">
        <v>2000</v>
      </c>
      <c r="AM39" s="356">
        <v>1200</v>
      </c>
      <c r="AN39" s="356">
        <v>400</v>
      </c>
      <c r="AO39" s="355" t="str">
        <f t="shared" si="30"/>
        <v/>
      </c>
      <c r="AP39" s="355" t="str">
        <f t="shared" si="31"/>
        <v/>
      </c>
      <c r="AQ39" s="355" t="str">
        <f t="shared" si="32"/>
        <v/>
      </c>
      <c r="AR39" s="355" t="str">
        <f t="shared" si="33"/>
        <v/>
      </c>
      <c r="AS39" s="355" t="str">
        <f t="shared" si="34"/>
        <v/>
      </c>
      <c r="AT39" s="355" t="str">
        <f t="shared" si="35"/>
        <v/>
      </c>
      <c r="AU39" s="355" t="str">
        <f t="shared" si="36"/>
        <v/>
      </c>
      <c r="AV39" s="355" t="str">
        <f t="shared" si="37"/>
        <v/>
      </c>
      <c r="AW39" s="355" t="str">
        <f t="shared" si="38"/>
        <v/>
      </c>
      <c r="AX39" s="355" t="str">
        <f t="shared" si="39"/>
        <v/>
      </c>
      <c r="AY39" s="356">
        <v>3600</v>
      </c>
      <c r="AZ39" s="356">
        <v>2800</v>
      </c>
      <c r="BA39" s="356">
        <v>2000</v>
      </c>
      <c r="BB39" s="356">
        <v>1200</v>
      </c>
      <c r="BC39" s="356">
        <v>400</v>
      </c>
      <c r="BD39" s="357"/>
      <c r="BE39" s="357"/>
      <c r="BF39" s="357"/>
      <c r="BG39" s="357"/>
      <c r="BH39" s="357"/>
      <c r="BI39" s="357" t="str">
        <f t="shared" si="40"/>
        <v/>
      </c>
      <c r="BJ39" s="358" t="str">
        <f t="shared" si="41"/>
        <v/>
      </c>
      <c r="BK39" s="357" t="str">
        <f t="shared" si="42"/>
        <v/>
      </c>
      <c r="BL39" s="360">
        <f t="shared" si="9"/>
        <v>4001411</v>
      </c>
      <c r="BM39" s="357">
        <v>40</v>
      </c>
      <c r="BN39" s="357">
        <v>4</v>
      </c>
      <c r="BO39" s="357">
        <v>4</v>
      </c>
      <c r="BP39" s="357">
        <v>11</v>
      </c>
      <c r="BQ39" s="357">
        <f>VLOOKUP(IF(A39=1,0,A39),宝石属性!$B$26:$D$41,2,0)</f>
        <v>0</v>
      </c>
      <c r="BR39" s="357">
        <f>VLOOKUP(IF(A39=1,0,A39),宝石属性!$B$26:$D$41,3,0)</f>
        <v>0</v>
      </c>
      <c r="BS39" s="357">
        <v>4</v>
      </c>
      <c r="BT39" s="357">
        <v>5</v>
      </c>
      <c r="BU39" s="357"/>
      <c r="BV39" s="357"/>
      <c r="BW39" s="357" t="str">
        <f t="shared" si="43"/>
        <v/>
      </c>
      <c r="BX39" s="357" t="str">
        <f t="shared" si="44"/>
        <v/>
      </c>
    </row>
    <row r="40" spans="1:76" s="359" customFormat="1">
      <c r="A40" s="355">
        <v>1</v>
      </c>
      <c r="B40" s="355" t="s">
        <v>1104</v>
      </c>
      <c r="C40" s="355" t="s">
        <v>255</v>
      </c>
      <c r="D40" s="355" t="str">
        <f t="shared" si="5"/>
        <v>1级白装腰带</v>
      </c>
      <c r="E40" s="355">
        <f>VLOOKUP($C40,$C$3:$M$15,COLUMNS($C$3:H$15),0)</f>
        <v>60</v>
      </c>
      <c r="F40" s="355" t="str">
        <f>VLOOKUP($C40,$C$3:$M$15,COLUMNS($C$3:I$15),0)</f>
        <v>maxhp_value</v>
      </c>
      <c r="G40" s="355">
        <f>VLOOKUP($C40,$C$3:$M$15,COLUMNS($C$3:J$15),0)</f>
        <v>140</v>
      </c>
      <c r="H40" s="355" t="str">
        <f>VLOOKUP($C40,$C$3:$M$15,COLUMNS($C$3:K$15),0)</f>
        <v>defend_value</v>
      </c>
      <c r="I40" s="355" t="str">
        <f>VLOOKUP($C40,$C$3:$M$15,COLUMNS($C$3:L$15),0)</f>
        <v/>
      </c>
      <c r="J40" s="355" t="str">
        <f>VLOOKUP($C40,$C$3:$M$15,COLUMNS($C$3:M$15),0)</f>
        <v/>
      </c>
      <c r="K40" s="355">
        <f t="shared" si="10"/>
        <v>7</v>
      </c>
      <c r="L40" s="355">
        <f t="shared" si="11"/>
        <v>7</v>
      </c>
      <c r="M40" s="355">
        <f t="shared" si="12"/>
        <v>7</v>
      </c>
      <c r="N40" s="355">
        <f t="shared" si="13"/>
        <v>7</v>
      </c>
      <c r="O40" s="355">
        <f t="shared" si="14"/>
        <v>7</v>
      </c>
      <c r="P40" s="355">
        <f t="shared" si="15"/>
        <v>7</v>
      </c>
      <c r="Q40" s="355">
        <f t="shared" si="16"/>
        <v>7</v>
      </c>
      <c r="R40" s="355">
        <f t="shared" si="17"/>
        <v>7</v>
      </c>
      <c r="S40" s="355">
        <f t="shared" si="18"/>
        <v>7</v>
      </c>
      <c r="T40" s="355">
        <f t="shared" si="19"/>
        <v>7</v>
      </c>
      <c r="U40" s="356">
        <v>3600</v>
      </c>
      <c r="V40" s="356">
        <v>2800</v>
      </c>
      <c r="W40" s="356">
        <v>2000</v>
      </c>
      <c r="X40" s="356">
        <v>1200</v>
      </c>
      <c r="Y40" s="356">
        <v>400</v>
      </c>
      <c r="Z40" s="355">
        <f t="shared" si="20"/>
        <v>1</v>
      </c>
      <c r="AA40" s="355">
        <f t="shared" si="21"/>
        <v>1</v>
      </c>
      <c r="AB40" s="355">
        <f t="shared" si="22"/>
        <v>1</v>
      </c>
      <c r="AC40" s="355">
        <f t="shared" si="23"/>
        <v>1</v>
      </c>
      <c r="AD40" s="355">
        <f t="shared" si="24"/>
        <v>1</v>
      </c>
      <c r="AE40" s="355">
        <f t="shared" si="25"/>
        <v>1</v>
      </c>
      <c r="AF40" s="355">
        <f t="shared" si="26"/>
        <v>1</v>
      </c>
      <c r="AG40" s="355">
        <f t="shared" si="27"/>
        <v>1</v>
      </c>
      <c r="AH40" s="355">
        <f t="shared" si="28"/>
        <v>1</v>
      </c>
      <c r="AI40" s="355">
        <f t="shared" si="29"/>
        <v>1</v>
      </c>
      <c r="AJ40" s="356">
        <v>3600</v>
      </c>
      <c r="AK40" s="356">
        <v>2800</v>
      </c>
      <c r="AL40" s="356">
        <v>2000</v>
      </c>
      <c r="AM40" s="356">
        <v>1200</v>
      </c>
      <c r="AN40" s="356">
        <v>400</v>
      </c>
      <c r="AO40" s="355" t="str">
        <f t="shared" si="30"/>
        <v/>
      </c>
      <c r="AP40" s="355" t="str">
        <f t="shared" si="31"/>
        <v/>
      </c>
      <c r="AQ40" s="355" t="str">
        <f t="shared" si="32"/>
        <v/>
      </c>
      <c r="AR40" s="355" t="str">
        <f t="shared" si="33"/>
        <v/>
      </c>
      <c r="AS40" s="355" t="str">
        <f t="shared" si="34"/>
        <v/>
      </c>
      <c r="AT40" s="355" t="str">
        <f t="shared" si="35"/>
        <v/>
      </c>
      <c r="AU40" s="355" t="str">
        <f t="shared" si="36"/>
        <v/>
      </c>
      <c r="AV40" s="355" t="str">
        <f t="shared" si="37"/>
        <v/>
      </c>
      <c r="AW40" s="355" t="str">
        <f t="shared" si="38"/>
        <v/>
      </c>
      <c r="AX40" s="355" t="str">
        <f t="shared" si="39"/>
        <v/>
      </c>
      <c r="AY40" s="356">
        <v>3600</v>
      </c>
      <c r="AZ40" s="356">
        <v>2800</v>
      </c>
      <c r="BA40" s="356">
        <v>2000</v>
      </c>
      <c r="BB40" s="356">
        <v>1200</v>
      </c>
      <c r="BC40" s="356">
        <v>400</v>
      </c>
      <c r="BD40" s="357"/>
      <c r="BE40" s="357"/>
      <c r="BF40" s="357"/>
      <c r="BG40" s="357"/>
      <c r="BH40" s="357"/>
      <c r="BI40" s="357" t="str">
        <f t="shared" si="40"/>
        <v/>
      </c>
      <c r="BJ40" s="358" t="str">
        <f t="shared" si="41"/>
        <v/>
      </c>
      <c r="BK40" s="357" t="str">
        <f t="shared" si="42"/>
        <v/>
      </c>
      <c r="BL40" s="360">
        <f t="shared" si="9"/>
        <v>4001512</v>
      </c>
      <c r="BM40" s="357">
        <v>72</v>
      </c>
      <c r="BN40" s="357">
        <v>4</v>
      </c>
      <c r="BO40" s="357">
        <v>5</v>
      </c>
      <c r="BP40" s="357">
        <v>12</v>
      </c>
      <c r="BQ40" s="357">
        <f>VLOOKUP(IF(A40=1,0,A40),宝石属性!$B$26:$D$41,2,0)</f>
        <v>0</v>
      </c>
      <c r="BR40" s="357">
        <f>VLOOKUP(IF(A40=1,0,A40),宝石属性!$B$26:$D$41,3,0)</f>
        <v>0</v>
      </c>
      <c r="BS40" s="357">
        <v>1</v>
      </c>
      <c r="BT40" s="357">
        <v>6</v>
      </c>
      <c r="BU40" s="357">
        <v>9</v>
      </c>
      <c r="BV40" s="357"/>
      <c r="BW40" s="357" t="str">
        <f t="shared" si="43"/>
        <v/>
      </c>
      <c r="BX40" s="357" t="str">
        <f t="shared" si="44"/>
        <v/>
      </c>
    </row>
    <row r="41" spans="1:76" s="359" customFormat="1">
      <c r="A41" s="355">
        <v>1</v>
      </c>
      <c r="B41" s="355" t="s">
        <v>1104</v>
      </c>
      <c r="C41" s="355" t="s">
        <v>82</v>
      </c>
      <c r="D41" s="355" t="str">
        <f t="shared" si="5"/>
        <v>1级白装鞋子</v>
      </c>
      <c r="E41" s="355">
        <f>VLOOKUP($C41,$C$3:$M$15,COLUMNS($C$3:H$15),0)</f>
        <v>160</v>
      </c>
      <c r="F41" s="355" t="str">
        <f>VLOOKUP($C41,$C$3:$M$15,COLUMNS($C$3:I$15),0)</f>
        <v>magicdef_value</v>
      </c>
      <c r="G41" s="355">
        <f>VLOOKUP($C41,$C$3:$M$15,COLUMNS($C$3:J$15),0)</f>
        <v>200</v>
      </c>
      <c r="H41" s="355" t="str">
        <f>VLOOKUP($C41,$C$3:$M$15,COLUMNS($C$3:K$15),0)</f>
        <v>speed_value</v>
      </c>
      <c r="I41" s="355" t="str">
        <f>VLOOKUP($C41,$C$3:$M$15,COLUMNS($C$3:L$15),0)</f>
        <v/>
      </c>
      <c r="J41" s="355" t="str">
        <f>VLOOKUP($C41,$C$3:$M$15,COLUMNS($C$3:M$15),0)</f>
        <v/>
      </c>
      <c r="K41" s="355">
        <f t="shared" si="10"/>
        <v>1</v>
      </c>
      <c r="L41" s="355">
        <f t="shared" si="11"/>
        <v>1</v>
      </c>
      <c r="M41" s="355">
        <f t="shared" si="12"/>
        <v>1</v>
      </c>
      <c r="N41" s="355">
        <f t="shared" si="13"/>
        <v>1</v>
      </c>
      <c r="O41" s="355">
        <f t="shared" si="14"/>
        <v>1</v>
      </c>
      <c r="P41" s="355">
        <f t="shared" si="15"/>
        <v>1</v>
      </c>
      <c r="Q41" s="355">
        <f t="shared" si="16"/>
        <v>1</v>
      </c>
      <c r="R41" s="355">
        <f t="shared" si="17"/>
        <v>1</v>
      </c>
      <c r="S41" s="355">
        <f t="shared" si="18"/>
        <v>1</v>
      </c>
      <c r="T41" s="355">
        <f t="shared" si="19"/>
        <v>1</v>
      </c>
      <c r="U41" s="356">
        <v>3600</v>
      </c>
      <c r="V41" s="356">
        <v>2800</v>
      </c>
      <c r="W41" s="356">
        <v>2000</v>
      </c>
      <c r="X41" s="356">
        <v>1200</v>
      </c>
      <c r="Y41" s="356">
        <v>400</v>
      </c>
      <c r="Z41" s="355">
        <f t="shared" si="20"/>
        <v>1</v>
      </c>
      <c r="AA41" s="355">
        <f t="shared" si="21"/>
        <v>1</v>
      </c>
      <c r="AB41" s="355">
        <f t="shared" si="22"/>
        <v>1</v>
      </c>
      <c r="AC41" s="355">
        <f t="shared" si="23"/>
        <v>1</v>
      </c>
      <c r="AD41" s="355">
        <f t="shared" si="24"/>
        <v>1</v>
      </c>
      <c r="AE41" s="355">
        <f t="shared" si="25"/>
        <v>1</v>
      </c>
      <c r="AF41" s="355">
        <f t="shared" si="26"/>
        <v>1</v>
      </c>
      <c r="AG41" s="355">
        <f t="shared" si="27"/>
        <v>1</v>
      </c>
      <c r="AH41" s="355">
        <f t="shared" si="28"/>
        <v>1</v>
      </c>
      <c r="AI41" s="355">
        <f t="shared" si="29"/>
        <v>1</v>
      </c>
      <c r="AJ41" s="356">
        <v>3600</v>
      </c>
      <c r="AK41" s="356">
        <v>2800</v>
      </c>
      <c r="AL41" s="356">
        <v>2000</v>
      </c>
      <c r="AM41" s="356">
        <v>1200</v>
      </c>
      <c r="AN41" s="356">
        <v>400</v>
      </c>
      <c r="AO41" s="355" t="str">
        <f t="shared" si="30"/>
        <v/>
      </c>
      <c r="AP41" s="355" t="str">
        <f t="shared" si="31"/>
        <v/>
      </c>
      <c r="AQ41" s="355" t="str">
        <f t="shared" si="32"/>
        <v/>
      </c>
      <c r="AR41" s="355" t="str">
        <f t="shared" si="33"/>
        <v/>
      </c>
      <c r="AS41" s="355" t="str">
        <f t="shared" si="34"/>
        <v/>
      </c>
      <c r="AT41" s="355" t="str">
        <f t="shared" si="35"/>
        <v/>
      </c>
      <c r="AU41" s="355" t="str">
        <f t="shared" si="36"/>
        <v/>
      </c>
      <c r="AV41" s="355" t="str">
        <f t="shared" si="37"/>
        <v/>
      </c>
      <c r="AW41" s="355" t="str">
        <f t="shared" si="38"/>
        <v/>
      </c>
      <c r="AX41" s="355" t="str">
        <f t="shared" si="39"/>
        <v/>
      </c>
      <c r="AY41" s="356">
        <v>3600</v>
      </c>
      <c r="AZ41" s="356">
        <v>2800</v>
      </c>
      <c r="BA41" s="356">
        <v>2000</v>
      </c>
      <c r="BB41" s="356">
        <v>1200</v>
      </c>
      <c r="BC41" s="356">
        <v>400</v>
      </c>
      <c r="BD41" s="357"/>
      <c r="BE41" s="357"/>
      <c r="BF41" s="357"/>
      <c r="BG41" s="357"/>
      <c r="BH41" s="357"/>
      <c r="BI41" s="357" t="str">
        <f t="shared" si="40"/>
        <v/>
      </c>
      <c r="BJ41" s="358" t="str">
        <f t="shared" si="41"/>
        <v/>
      </c>
      <c r="BK41" s="357" t="str">
        <f t="shared" si="42"/>
        <v/>
      </c>
      <c r="BL41" s="360">
        <f t="shared" si="9"/>
        <v>4001613</v>
      </c>
      <c r="BM41" s="357">
        <v>88</v>
      </c>
      <c r="BN41" s="357">
        <v>4</v>
      </c>
      <c r="BO41" s="357">
        <v>6</v>
      </c>
      <c r="BP41" s="357">
        <v>13</v>
      </c>
      <c r="BQ41" s="357">
        <f>VLOOKUP(IF(A41=1,0,A41),宝石属性!$B$26:$D$41,2,0)</f>
        <v>0</v>
      </c>
      <c r="BR41" s="357">
        <f>VLOOKUP(IF(A41=1,0,A41),宝石属性!$B$26:$D$41,3,0)</f>
        <v>0</v>
      </c>
      <c r="BS41" s="357">
        <v>6</v>
      </c>
      <c r="BT41" s="357">
        <v>9</v>
      </c>
      <c r="BU41" s="357"/>
      <c r="BV41" s="357"/>
      <c r="BW41" s="357" t="str">
        <f t="shared" si="43"/>
        <v/>
      </c>
      <c r="BX41" s="357" t="str">
        <f t="shared" si="44"/>
        <v/>
      </c>
    </row>
    <row r="42" spans="1:76">
      <c r="A42" s="344">
        <v>10</v>
      </c>
      <c r="B42" s="344" t="s">
        <v>1104</v>
      </c>
      <c r="C42" s="344" t="str">
        <f>C29</f>
        <v>剑</v>
      </c>
      <c r="D42" s="344" t="str">
        <f t="shared" si="5"/>
        <v>10级白装剑</v>
      </c>
      <c r="E42" s="344">
        <f>VLOOKUP($C42,$C$3:$M$15,COLUMNS($C$3:H$15),0)</f>
        <v>130</v>
      </c>
      <c r="F42" s="344" t="str">
        <f>VLOOKUP($C42,$C$3:$M$15,COLUMNS($C$3:I$15),0)</f>
        <v>phyattack_value</v>
      </c>
      <c r="G42" s="344">
        <f>VLOOKUP($C42,$C$3:$M$15,COLUMNS($C$3:J$15),0)</f>
        <v>150</v>
      </c>
      <c r="H42" s="344" t="str">
        <f>VLOOKUP($C42,$C$3:$M$15,COLUMNS($C$3:K$15),0)</f>
        <v>magicattack_value</v>
      </c>
      <c r="I42" s="344">
        <f>VLOOKUP($C42,$C$3:$M$15,COLUMNS($C$3:L$15),0)</f>
        <v>170</v>
      </c>
      <c r="J42" s="344" t="str">
        <f>VLOOKUP($C42,$C$3:$M$15,COLUMNS($C$3:M$15),0)</f>
        <v>medical_value</v>
      </c>
      <c r="K42" s="344">
        <f t="shared" si="10"/>
        <v>57</v>
      </c>
      <c r="L42" s="344">
        <f t="shared" si="11"/>
        <v>57</v>
      </c>
      <c r="M42" s="344">
        <f t="shared" si="12"/>
        <v>57</v>
      </c>
      <c r="N42" s="344">
        <f t="shared" si="13"/>
        <v>57</v>
      </c>
      <c r="O42" s="344">
        <f t="shared" si="14"/>
        <v>57</v>
      </c>
      <c r="P42" s="344">
        <f t="shared" si="15"/>
        <v>57</v>
      </c>
      <c r="Q42" s="344">
        <f t="shared" si="16"/>
        <v>57</v>
      </c>
      <c r="R42" s="344">
        <f t="shared" si="17"/>
        <v>57</v>
      </c>
      <c r="S42" s="344">
        <f t="shared" si="18"/>
        <v>57</v>
      </c>
      <c r="T42" s="344">
        <f t="shared" si="19"/>
        <v>57</v>
      </c>
      <c r="U42" s="356">
        <v>3600</v>
      </c>
      <c r="V42" s="356">
        <v>2800</v>
      </c>
      <c r="W42" s="356">
        <v>2000</v>
      </c>
      <c r="X42" s="356">
        <v>1200</v>
      </c>
      <c r="Y42" s="356">
        <v>400</v>
      </c>
      <c r="Z42" s="344">
        <f t="shared" si="20"/>
        <v>13</v>
      </c>
      <c r="AA42" s="344">
        <f t="shared" si="21"/>
        <v>13</v>
      </c>
      <c r="AB42" s="344">
        <f t="shared" si="22"/>
        <v>13</v>
      </c>
      <c r="AC42" s="344">
        <f t="shared" si="23"/>
        <v>13</v>
      </c>
      <c r="AD42" s="344">
        <f t="shared" si="24"/>
        <v>13</v>
      </c>
      <c r="AE42" s="344">
        <f t="shared" si="25"/>
        <v>13</v>
      </c>
      <c r="AF42" s="344">
        <f t="shared" si="26"/>
        <v>13</v>
      </c>
      <c r="AG42" s="344">
        <f t="shared" si="27"/>
        <v>13</v>
      </c>
      <c r="AH42" s="344">
        <f t="shared" si="28"/>
        <v>13</v>
      </c>
      <c r="AI42" s="344">
        <f t="shared" si="29"/>
        <v>13</v>
      </c>
      <c r="AJ42" s="356">
        <v>3600</v>
      </c>
      <c r="AK42" s="356">
        <v>2800</v>
      </c>
      <c r="AL42" s="356">
        <v>2000</v>
      </c>
      <c r="AM42" s="356">
        <v>1200</v>
      </c>
      <c r="AN42" s="356">
        <v>400</v>
      </c>
      <c r="AO42" s="344">
        <f t="shared" si="30"/>
        <v>15</v>
      </c>
      <c r="AP42" s="344">
        <f t="shared" si="31"/>
        <v>15</v>
      </c>
      <c r="AQ42" s="344">
        <f t="shared" si="32"/>
        <v>15</v>
      </c>
      <c r="AR42" s="344">
        <f t="shared" si="33"/>
        <v>15</v>
      </c>
      <c r="AS42" s="344">
        <f t="shared" si="34"/>
        <v>15</v>
      </c>
      <c r="AT42" s="344">
        <f t="shared" si="35"/>
        <v>15</v>
      </c>
      <c r="AU42" s="344">
        <f t="shared" si="36"/>
        <v>15</v>
      </c>
      <c r="AV42" s="344">
        <f t="shared" si="37"/>
        <v>15</v>
      </c>
      <c r="AW42" s="344">
        <f t="shared" si="38"/>
        <v>15</v>
      </c>
      <c r="AX42" s="344">
        <f t="shared" si="39"/>
        <v>15</v>
      </c>
      <c r="AY42" s="356">
        <v>3600</v>
      </c>
      <c r="AZ42" s="356">
        <v>2800</v>
      </c>
      <c r="BA42" s="356">
        <v>2000</v>
      </c>
      <c r="BB42" s="356">
        <v>1200</v>
      </c>
      <c r="BC42" s="356">
        <v>400</v>
      </c>
      <c r="BD42" s="146"/>
      <c r="BE42" s="146"/>
      <c r="BF42" s="146"/>
      <c r="BG42" s="146"/>
      <c r="BH42" s="146"/>
      <c r="BI42" s="146"/>
      <c r="BJ42" s="352"/>
      <c r="BK42" s="146"/>
      <c r="BL42" s="25">
        <f t="shared" si="9"/>
        <v>4010101</v>
      </c>
      <c r="BM42" s="146">
        <f>BM29</f>
        <v>1288</v>
      </c>
      <c r="BN42" s="146">
        <v>4</v>
      </c>
      <c r="BO42" s="146">
        <f>BO29</f>
        <v>1</v>
      </c>
      <c r="BP42" s="146">
        <f>BP29</f>
        <v>1</v>
      </c>
      <c r="BQ42" s="146">
        <f>VLOOKUP(IF(A42=1,0,A42),宝石属性!$B$26:$D$41,2,0)</f>
        <v>0</v>
      </c>
      <c r="BR42" s="146">
        <f>VLOOKUP(IF(A42=1,0,A42),宝石属性!$B$26:$D$41,3,0)</f>
        <v>0</v>
      </c>
      <c r="BS42" s="146">
        <f t="shared" ref="BS42:BV42" si="45">IF(BS29="","",BS29)</f>
        <v>2</v>
      </c>
      <c r="BT42" s="146">
        <f t="shared" si="45"/>
        <v>4</v>
      </c>
      <c r="BU42" s="146">
        <f t="shared" si="45"/>
        <v>7</v>
      </c>
      <c r="BV42" s="146">
        <f t="shared" si="45"/>
        <v>8</v>
      </c>
      <c r="BW42" s="357" t="str">
        <f t="shared" si="43"/>
        <v/>
      </c>
      <c r="BX42" s="357" t="str">
        <f t="shared" si="44"/>
        <v/>
      </c>
    </row>
    <row r="43" spans="1:76">
      <c r="A43" s="344">
        <v>10</v>
      </c>
      <c r="B43" s="344" t="s">
        <v>1104</v>
      </c>
      <c r="C43" s="344" t="str">
        <f t="shared" ref="C43:C106" si="46">C30</f>
        <v>锤</v>
      </c>
      <c r="D43" s="344" t="str">
        <f t="shared" si="5"/>
        <v>10级白装锤</v>
      </c>
      <c r="E43" s="344">
        <f>VLOOKUP($C43,$C$3:$M$15,COLUMNS($C$3:H$15),0)</f>
        <v>130</v>
      </c>
      <c r="F43" s="344" t="str">
        <f>VLOOKUP($C43,$C$3:$M$15,COLUMNS($C$3:I$15),0)</f>
        <v>phyattack_value</v>
      </c>
      <c r="G43" s="344">
        <f>VLOOKUP($C43,$C$3:$M$15,COLUMNS($C$3:J$15),0)</f>
        <v>150</v>
      </c>
      <c r="H43" s="344" t="str">
        <f>VLOOKUP($C43,$C$3:$M$15,COLUMNS($C$3:K$15),0)</f>
        <v>magicattack_value</v>
      </c>
      <c r="I43" s="344">
        <f>VLOOKUP($C43,$C$3:$M$15,COLUMNS($C$3:L$15),0)</f>
        <v>170</v>
      </c>
      <c r="J43" s="344" t="str">
        <f>VLOOKUP($C43,$C$3:$M$15,COLUMNS($C$3:M$15),0)</f>
        <v>medical_value</v>
      </c>
      <c r="K43" s="344">
        <f t="shared" si="10"/>
        <v>57</v>
      </c>
      <c r="L43" s="344">
        <f t="shared" si="11"/>
        <v>57</v>
      </c>
      <c r="M43" s="344">
        <f t="shared" si="12"/>
        <v>57</v>
      </c>
      <c r="N43" s="344">
        <f t="shared" si="13"/>
        <v>57</v>
      </c>
      <c r="O43" s="344">
        <f t="shared" si="14"/>
        <v>57</v>
      </c>
      <c r="P43" s="344">
        <f t="shared" si="15"/>
        <v>57</v>
      </c>
      <c r="Q43" s="344">
        <f t="shared" si="16"/>
        <v>57</v>
      </c>
      <c r="R43" s="344">
        <f t="shared" si="17"/>
        <v>57</v>
      </c>
      <c r="S43" s="344">
        <f t="shared" si="18"/>
        <v>57</v>
      </c>
      <c r="T43" s="344">
        <f t="shared" si="19"/>
        <v>57</v>
      </c>
      <c r="U43" s="356">
        <v>3600</v>
      </c>
      <c r="V43" s="356">
        <v>2800</v>
      </c>
      <c r="W43" s="356">
        <v>2000</v>
      </c>
      <c r="X43" s="356">
        <v>1200</v>
      </c>
      <c r="Y43" s="356">
        <v>400</v>
      </c>
      <c r="Z43" s="344">
        <f t="shared" si="20"/>
        <v>13</v>
      </c>
      <c r="AA43" s="344">
        <f t="shared" si="21"/>
        <v>13</v>
      </c>
      <c r="AB43" s="344">
        <f t="shared" si="22"/>
        <v>13</v>
      </c>
      <c r="AC43" s="344">
        <f t="shared" si="23"/>
        <v>13</v>
      </c>
      <c r="AD43" s="344">
        <f t="shared" si="24"/>
        <v>13</v>
      </c>
      <c r="AE43" s="344">
        <f t="shared" si="25"/>
        <v>13</v>
      </c>
      <c r="AF43" s="344">
        <f t="shared" si="26"/>
        <v>13</v>
      </c>
      <c r="AG43" s="344">
        <f t="shared" si="27"/>
        <v>13</v>
      </c>
      <c r="AH43" s="344">
        <f t="shared" si="28"/>
        <v>13</v>
      </c>
      <c r="AI43" s="344">
        <f t="shared" si="29"/>
        <v>13</v>
      </c>
      <c r="AJ43" s="356">
        <v>3600</v>
      </c>
      <c r="AK43" s="356">
        <v>2800</v>
      </c>
      <c r="AL43" s="356">
        <v>2000</v>
      </c>
      <c r="AM43" s="356">
        <v>1200</v>
      </c>
      <c r="AN43" s="356">
        <v>400</v>
      </c>
      <c r="AO43" s="344">
        <f t="shared" si="30"/>
        <v>15</v>
      </c>
      <c r="AP43" s="344">
        <f t="shared" si="31"/>
        <v>15</v>
      </c>
      <c r="AQ43" s="344">
        <f t="shared" si="32"/>
        <v>15</v>
      </c>
      <c r="AR43" s="344">
        <f t="shared" si="33"/>
        <v>15</v>
      </c>
      <c r="AS43" s="344">
        <f t="shared" si="34"/>
        <v>15</v>
      </c>
      <c r="AT43" s="344">
        <f t="shared" si="35"/>
        <v>15</v>
      </c>
      <c r="AU43" s="344">
        <f t="shared" si="36"/>
        <v>15</v>
      </c>
      <c r="AV43" s="344">
        <f t="shared" si="37"/>
        <v>15</v>
      </c>
      <c r="AW43" s="344">
        <f t="shared" si="38"/>
        <v>15</v>
      </c>
      <c r="AX43" s="344">
        <f t="shared" si="39"/>
        <v>15</v>
      </c>
      <c r="AY43" s="356">
        <v>3600</v>
      </c>
      <c r="AZ43" s="356">
        <v>2800</v>
      </c>
      <c r="BA43" s="356">
        <v>2000</v>
      </c>
      <c r="BB43" s="356">
        <v>1200</v>
      </c>
      <c r="BC43" s="356">
        <v>400</v>
      </c>
      <c r="BD43" s="146"/>
      <c r="BE43" s="146"/>
      <c r="BF43" s="146"/>
      <c r="BG43" s="146"/>
      <c r="BH43" s="146"/>
      <c r="BI43" s="146"/>
      <c r="BJ43" s="352"/>
      <c r="BK43" s="146"/>
      <c r="BL43" s="25">
        <f t="shared" si="9"/>
        <v>4010102</v>
      </c>
      <c r="BM43" s="146">
        <f t="shared" ref="BM43" si="47">BM30</f>
        <v>4360</v>
      </c>
      <c r="BN43" s="146">
        <v>4</v>
      </c>
      <c r="BO43" s="146">
        <f t="shared" ref="BO43:BP58" si="48">BO30</f>
        <v>1</v>
      </c>
      <c r="BP43" s="146">
        <f t="shared" si="48"/>
        <v>2</v>
      </c>
      <c r="BQ43" s="146">
        <f>VLOOKUP(IF(A43=1,0,A43),宝石属性!$B$26:$D$41,2,0)</f>
        <v>0</v>
      </c>
      <c r="BR43" s="146">
        <f>VLOOKUP(IF(A43=1,0,A43),宝石属性!$B$26:$D$41,3,0)</f>
        <v>0</v>
      </c>
      <c r="BS43" s="146">
        <f t="shared" ref="BS43:BV43" si="49">IF(BS30="","",BS30)</f>
        <v>2</v>
      </c>
      <c r="BT43" s="146">
        <f t="shared" si="49"/>
        <v>4</v>
      </c>
      <c r="BU43" s="146">
        <f t="shared" si="49"/>
        <v>7</v>
      </c>
      <c r="BV43" s="146">
        <f t="shared" si="49"/>
        <v>8</v>
      </c>
      <c r="BW43" s="357" t="str">
        <f t="shared" si="43"/>
        <v/>
      </c>
      <c r="BX43" s="357" t="str">
        <f t="shared" si="44"/>
        <v/>
      </c>
    </row>
    <row r="44" spans="1:76">
      <c r="A44" s="344">
        <v>10</v>
      </c>
      <c r="B44" s="344" t="s">
        <v>1104</v>
      </c>
      <c r="C44" s="344" t="str">
        <f t="shared" si="46"/>
        <v>弓箭</v>
      </c>
      <c r="D44" s="344" t="str">
        <f t="shared" si="5"/>
        <v>10级白装弓箭</v>
      </c>
      <c r="E44" s="344">
        <f>VLOOKUP($C44,$C$3:$M$15,COLUMNS($C$3:H$15),0)</f>
        <v>130</v>
      </c>
      <c r="F44" s="344" t="str">
        <f>VLOOKUP($C44,$C$3:$M$15,COLUMNS($C$3:I$15),0)</f>
        <v>phyattack_value</v>
      </c>
      <c r="G44" s="344">
        <f>VLOOKUP($C44,$C$3:$M$15,COLUMNS($C$3:J$15),0)</f>
        <v>150</v>
      </c>
      <c r="H44" s="344" t="str">
        <f>VLOOKUP($C44,$C$3:$M$15,COLUMNS($C$3:K$15),0)</f>
        <v>magicattack_value</v>
      </c>
      <c r="I44" s="344">
        <f>VLOOKUP($C44,$C$3:$M$15,COLUMNS($C$3:L$15),0)</f>
        <v>170</v>
      </c>
      <c r="J44" s="344" t="str">
        <f>VLOOKUP($C44,$C$3:$M$15,COLUMNS($C$3:M$15),0)</f>
        <v>medical_value</v>
      </c>
      <c r="K44" s="344">
        <f t="shared" ref="K44:K107" si="50">ROUND(VLOOKUP($C44,$C$3:$P$15,12,0)*$A44*(VLOOKUP($E44,$N$18:$AD$25,8,0)+(VLOOKUP($E44,$N$18:$AD$25,9,0)-VLOOKUP($E44,$N$18:$AD$25,8,0))*C$20),0)</f>
        <v>57</v>
      </c>
      <c r="L44" s="344">
        <f t="shared" ref="L44:L107" si="51">ROUND(VLOOKUP($C44,$C$3:$P$15,12,0)*$A44*(VLOOKUP($E44,$N$18:$AD$25,8,0)+(VLOOKUP($E44,$N$18:$AD$25,9,0)-VLOOKUP($E44,$N$18:$AD$25,8,0))*D$20),0)</f>
        <v>57</v>
      </c>
      <c r="M44" s="344">
        <f t="shared" ref="M44:M107" si="52">ROUND(VLOOKUP($C44,$C$3:$P$15,12,0)*$A44*(VLOOKUP($E44,$N$18:$AD$25,8,0)+(VLOOKUP($E44,$N$18:$AD$25,9,0)-VLOOKUP($E44,$N$18:$AD$25,8,0))*E$20),0)</f>
        <v>57</v>
      </c>
      <c r="N44" s="344">
        <f t="shared" ref="N44:N107" si="53">ROUND(VLOOKUP($C44,$C$3:$P$15,12,0)*$A44*(VLOOKUP($E44,$N$18:$AD$25,8,0)+(VLOOKUP($E44,$N$18:$AD$25,9,0)-VLOOKUP($E44,$N$18:$AD$25,8,0))*F$20),0)</f>
        <v>57</v>
      </c>
      <c r="O44" s="344">
        <f t="shared" ref="O44:O107" si="54">ROUND(VLOOKUP($C44,$C$3:$P$15,12,0)*$A44*(VLOOKUP($E44,$N$18:$AD$25,8,0)+(VLOOKUP($E44,$N$18:$AD$25,9,0)-VLOOKUP($E44,$N$18:$AD$25,8,0))*G$20),0)</f>
        <v>57</v>
      </c>
      <c r="P44" s="344">
        <f t="shared" ref="P44:P107" si="55">ROUND(VLOOKUP($C44,$C$3:$P$15,12,0)*$A44*(VLOOKUP($E44,$N$18:$AD$25,8,0)+(VLOOKUP($E44,$N$18:$AD$25,9,0)-VLOOKUP($E44,$N$18:$AD$25,8,0))*H$20),0)</f>
        <v>57</v>
      </c>
      <c r="Q44" s="344">
        <f t="shared" ref="Q44:Q107" si="56">ROUND(VLOOKUP($C44,$C$3:$P$15,12,0)*$A44*(VLOOKUP($E44,$N$18:$AD$25,8,0)+(VLOOKUP($E44,$N$18:$AD$25,9,0)-VLOOKUP($E44,$N$18:$AD$25,8,0))*I$20),0)</f>
        <v>57</v>
      </c>
      <c r="R44" s="344">
        <f t="shared" ref="R44:R107" si="57">ROUND(VLOOKUP($C44,$C$3:$P$15,12,0)*$A44*(VLOOKUP($E44,$N$18:$AD$25,8,0)+(VLOOKUP($E44,$N$18:$AD$25,9,0)-VLOOKUP($E44,$N$18:$AD$25,8,0))*J$20),0)</f>
        <v>57</v>
      </c>
      <c r="S44" s="344">
        <f t="shared" ref="S44:S107" si="58">ROUND(VLOOKUP($C44,$C$3:$P$15,12,0)*$A44*(VLOOKUP($E44,$N$18:$AD$25,8,0)+(VLOOKUP($E44,$N$18:$AD$25,9,0)-VLOOKUP($E44,$N$18:$AD$25,8,0))*K$20),0)</f>
        <v>57</v>
      </c>
      <c r="T44" s="344">
        <f t="shared" ref="T44:T107" si="59">ROUND(VLOOKUP($C44,$C$3:$P$15,12,0)*$A44*(VLOOKUP($E44,$N$18:$AD$25,8,0)+(VLOOKUP($E44,$N$18:$AD$25,9,0)-VLOOKUP($E44,$N$18:$AD$25,8,0))*L$20),0)</f>
        <v>57</v>
      </c>
      <c r="U44" s="356">
        <v>3600</v>
      </c>
      <c r="V44" s="356">
        <v>2800</v>
      </c>
      <c r="W44" s="356">
        <v>2000</v>
      </c>
      <c r="X44" s="356">
        <v>1200</v>
      </c>
      <c r="Y44" s="356">
        <v>400</v>
      </c>
      <c r="Z44" s="344">
        <f t="shared" si="20"/>
        <v>13</v>
      </c>
      <c r="AA44" s="344">
        <f t="shared" si="21"/>
        <v>13</v>
      </c>
      <c r="AB44" s="344">
        <f t="shared" si="22"/>
        <v>13</v>
      </c>
      <c r="AC44" s="344">
        <f t="shared" si="23"/>
        <v>13</v>
      </c>
      <c r="AD44" s="344">
        <f t="shared" si="24"/>
        <v>13</v>
      </c>
      <c r="AE44" s="344">
        <f t="shared" si="25"/>
        <v>13</v>
      </c>
      <c r="AF44" s="344">
        <f t="shared" si="26"/>
        <v>13</v>
      </c>
      <c r="AG44" s="344">
        <f t="shared" si="27"/>
        <v>13</v>
      </c>
      <c r="AH44" s="344">
        <f t="shared" si="28"/>
        <v>13</v>
      </c>
      <c r="AI44" s="344">
        <f t="shared" si="29"/>
        <v>13</v>
      </c>
      <c r="AJ44" s="356">
        <v>3600</v>
      </c>
      <c r="AK44" s="356">
        <v>2800</v>
      </c>
      <c r="AL44" s="356">
        <v>2000</v>
      </c>
      <c r="AM44" s="356">
        <v>1200</v>
      </c>
      <c r="AN44" s="356">
        <v>400</v>
      </c>
      <c r="AO44" s="344">
        <f t="shared" si="30"/>
        <v>15</v>
      </c>
      <c r="AP44" s="344">
        <f t="shared" si="31"/>
        <v>15</v>
      </c>
      <c r="AQ44" s="344">
        <f t="shared" si="32"/>
        <v>15</v>
      </c>
      <c r="AR44" s="344">
        <f t="shared" si="33"/>
        <v>15</v>
      </c>
      <c r="AS44" s="344">
        <f t="shared" si="34"/>
        <v>15</v>
      </c>
      <c r="AT44" s="344">
        <f t="shared" si="35"/>
        <v>15</v>
      </c>
      <c r="AU44" s="344">
        <f t="shared" si="36"/>
        <v>15</v>
      </c>
      <c r="AV44" s="344">
        <f t="shared" si="37"/>
        <v>15</v>
      </c>
      <c r="AW44" s="344">
        <f t="shared" si="38"/>
        <v>15</v>
      </c>
      <c r="AX44" s="344">
        <f t="shared" si="39"/>
        <v>15</v>
      </c>
      <c r="AY44" s="356">
        <v>3600</v>
      </c>
      <c r="AZ44" s="356">
        <v>2800</v>
      </c>
      <c r="BA44" s="356">
        <v>2000</v>
      </c>
      <c r="BB44" s="356">
        <v>1200</v>
      </c>
      <c r="BC44" s="356">
        <v>400</v>
      </c>
      <c r="BD44" s="146"/>
      <c r="BE44" s="146"/>
      <c r="BF44" s="146"/>
      <c r="BG44" s="146"/>
      <c r="BH44" s="146"/>
      <c r="BI44" s="146"/>
      <c r="BJ44" s="352"/>
      <c r="BK44" s="146"/>
      <c r="BL44" s="25">
        <f t="shared" si="9"/>
        <v>4010103</v>
      </c>
      <c r="BM44" s="146">
        <f t="shared" ref="BM44" si="60">BM31</f>
        <v>1800</v>
      </c>
      <c r="BN44" s="146">
        <v>4</v>
      </c>
      <c r="BO44" s="146">
        <f t="shared" ref="BO44" si="61">BO31</f>
        <v>1</v>
      </c>
      <c r="BP44" s="146">
        <f t="shared" si="48"/>
        <v>3</v>
      </c>
      <c r="BQ44" s="146">
        <f>VLOOKUP(IF(A44=1,0,A44),宝石属性!$B$26:$D$41,2,0)</f>
        <v>0</v>
      </c>
      <c r="BR44" s="146">
        <f>VLOOKUP(IF(A44=1,0,A44),宝石属性!$B$26:$D$41,3,0)</f>
        <v>0</v>
      </c>
      <c r="BS44" s="146">
        <f t="shared" ref="BS44:BV44" si="62">IF(BS31="","",BS31)</f>
        <v>2</v>
      </c>
      <c r="BT44" s="146">
        <f t="shared" si="62"/>
        <v>4</v>
      </c>
      <c r="BU44" s="146">
        <f t="shared" si="62"/>
        <v>7</v>
      </c>
      <c r="BV44" s="146">
        <f t="shared" si="62"/>
        <v>8</v>
      </c>
      <c r="BW44" s="357" t="str">
        <f t="shared" si="43"/>
        <v/>
      </c>
      <c r="BX44" s="357" t="str">
        <f t="shared" si="44"/>
        <v/>
      </c>
    </row>
    <row r="45" spans="1:76">
      <c r="A45" s="344">
        <v>10</v>
      </c>
      <c r="B45" s="344" t="s">
        <v>1104</v>
      </c>
      <c r="C45" s="344" t="str">
        <f t="shared" si="46"/>
        <v>爪</v>
      </c>
      <c r="D45" s="344" t="str">
        <f t="shared" si="5"/>
        <v>10级白装爪</v>
      </c>
      <c r="E45" s="344">
        <f>VLOOKUP($C45,$C$3:$M$15,COLUMNS($C$3:H$15),0)</f>
        <v>130</v>
      </c>
      <c r="F45" s="344" t="str">
        <f>VLOOKUP($C45,$C$3:$M$15,COLUMNS($C$3:I$15),0)</f>
        <v>phyattack_value</v>
      </c>
      <c r="G45" s="344">
        <f>VLOOKUP($C45,$C$3:$M$15,COLUMNS($C$3:J$15),0)</f>
        <v>150</v>
      </c>
      <c r="H45" s="344" t="str">
        <f>VLOOKUP($C45,$C$3:$M$15,COLUMNS($C$3:K$15),0)</f>
        <v>magicattack_value</v>
      </c>
      <c r="I45" s="344">
        <f>VLOOKUP($C45,$C$3:$M$15,COLUMNS($C$3:L$15),0)</f>
        <v>170</v>
      </c>
      <c r="J45" s="344" t="str">
        <f>VLOOKUP($C45,$C$3:$M$15,COLUMNS($C$3:M$15),0)</f>
        <v>medical_value</v>
      </c>
      <c r="K45" s="344">
        <f t="shared" si="50"/>
        <v>57</v>
      </c>
      <c r="L45" s="344">
        <f t="shared" si="51"/>
        <v>57</v>
      </c>
      <c r="M45" s="344">
        <f t="shared" si="52"/>
        <v>57</v>
      </c>
      <c r="N45" s="344">
        <f t="shared" si="53"/>
        <v>57</v>
      </c>
      <c r="O45" s="344">
        <f t="shared" si="54"/>
        <v>57</v>
      </c>
      <c r="P45" s="344">
        <f t="shared" si="55"/>
        <v>57</v>
      </c>
      <c r="Q45" s="344">
        <f t="shared" si="56"/>
        <v>57</v>
      </c>
      <c r="R45" s="344">
        <f t="shared" si="57"/>
        <v>57</v>
      </c>
      <c r="S45" s="344">
        <f t="shared" si="58"/>
        <v>57</v>
      </c>
      <c r="T45" s="344">
        <f t="shared" si="59"/>
        <v>57</v>
      </c>
      <c r="U45" s="356">
        <v>3600</v>
      </c>
      <c r="V45" s="356">
        <v>2800</v>
      </c>
      <c r="W45" s="356">
        <v>2000</v>
      </c>
      <c r="X45" s="356">
        <v>1200</v>
      </c>
      <c r="Y45" s="356">
        <v>400</v>
      </c>
      <c r="Z45" s="344">
        <f t="shared" si="20"/>
        <v>13</v>
      </c>
      <c r="AA45" s="344">
        <f t="shared" si="21"/>
        <v>13</v>
      </c>
      <c r="AB45" s="344">
        <f t="shared" si="22"/>
        <v>13</v>
      </c>
      <c r="AC45" s="344">
        <f t="shared" si="23"/>
        <v>13</v>
      </c>
      <c r="AD45" s="344">
        <f t="shared" si="24"/>
        <v>13</v>
      </c>
      <c r="AE45" s="344">
        <f t="shared" si="25"/>
        <v>13</v>
      </c>
      <c r="AF45" s="344">
        <f t="shared" si="26"/>
        <v>13</v>
      </c>
      <c r="AG45" s="344">
        <f t="shared" si="27"/>
        <v>13</v>
      </c>
      <c r="AH45" s="344">
        <f t="shared" si="28"/>
        <v>13</v>
      </c>
      <c r="AI45" s="344">
        <f t="shared" si="29"/>
        <v>13</v>
      </c>
      <c r="AJ45" s="356">
        <v>3600</v>
      </c>
      <c r="AK45" s="356">
        <v>2800</v>
      </c>
      <c r="AL45" s="356">
        <v>2000</v>
      </c>
      <c r="AM45" s="356">
        <v>1200</v>
      </c>
      <c r="AN45" s="356">
        <v>400</v>
      </c>
      <c r="AO45" s="344">
        <f t="shared" si="30"/>
        <v>15</v>
      </c>
      <c r="AP45" s="344">
        <f t="shared" si="31"/>
        <v>15</v>
      </c>
      <c r="AQ45" s="344">
        <f t="shared" si="32"/>
        <v>15</v>
      </c>
      <c r="AR45" s="344">
        <f t="shared" si="33"/>
        <v>15</v>
      </c>
      <c r="AS45" s="344">
        <f t="shared" si="34"/>
        <v>15</v>
      </c>
      <c r="AT45" s="344">
        <f t="shared" si="35"/>
        <v>15</v>
      </c>
      <c r="AU45" s="344">
        <f t="shared" si="36"/>
        <v>15</v>
      </c>
      <c r="AV45" s="344">
        <f t="shared" si="37"/>
        <v>15</v>
      </c>
      <c r="AW45" s="344">
        <f t="shared" si="38"/>
        <v>15</v>
      </c>
      <c r="AX45" s="344">
        <f t="shared" si="39"/>
        <v>15</v>
      </c>
      <c r="AY45" s="356">
        <v>3600</v>
      </c>
      <c r="AZ45" s="356">
        <v>2800</v>
      </c>
      <c r="BA45" s="356">
        <v>2000</v>
      </c>
      <c r="BB45" s="356">
        <v>1200</v>
      </c>
      <c r="BC45" s="356">
        <v>400</v>
      </c>
      <c r="BD45" s="146"/>
      <c r="BE45" s="146"/>
      <c r="BF45" s="146"/>
      <c r="BG45" s="146"/>
      <c r="BH45" s="146"/>
      <c r="BI45" s="146"/>
      <c r="BJ45" s="352"/>
      <c r="BK45" s="146"/>
      <c r="BL45" s="25">
        <f t="shared" si="9"/>
        <v>4010104</v>
      </c>
      <c r="BM45" s="146">
        <f t="shared" ref="BM45" si="63">BM32</f>
        <v>3080</v>
      </c>
      <c r="BN45" s="146">
        <v>4</v>
      </c>
      <c r="BO45" s="146">
        <f t="shared" ref="BO45" si="64">BO32</f>
        <v>1</v>
      </c>
      <c r="BP45" s="146">
        <f t="shared" si="48"/>
        <v>4</v>
      </c>
      <c r="BQ45" s="146">
        <f>VLOOKUP(IF(A45=1,0,A45),宝石属性!$B$26:$D$41,2,0)</f>
        <v>0</v>
      </c>
      <c r="BR45" s="146">
        <f>VLOOKUP(IF(A45=1,0,A45),宝石属性!$B$26:$D$41,3,0)</f>
        <v>0</v>
      </c>
      <c r="BS45" s="146">
        <f t="shared" ref="BS45:BV45" si="65">IF(BS32="","",BS32)</f>
        <v>2</v>
      </c>
      <c r="BT45" s="146">
        <f t="shared" si="65"/>
        <v>4</v>
      </c>
      <c r="BU45" s="146">
        <f t="shared" si="65"/>
        <v>7</v>
      </c>
      <c r="BV45" s="146">
        <f t="shared" si="65"/>
        <v>8</v>
      </c>
      <c r="BW45" s="357" t="str">
        <f t="shared" si="43"/>
        <v/>
      </c>
      <c r="BX45" s="357" t="str">
        <f t="shared" si="44"/>
        <v/>
      </c>
    </row>
    <row r="46" spans="1:76">
      <c r="A46" s="344">
        <v>10</v>
      </c>
      <c r="B46" s="344" t="s">
        <v>1104</v>
      </c>
      <c r="C46" s="344" t="str">
        <f t="shared" si="46"/>
        <v>魔棒</v>
      </c>
      <c r="D46" s="344" t="str">
        <f t="shared" si="5"/>
        <v>10级白装魔棒</v>
      </c>
      <c r="E46" s="344">
        <f>VLOOKUP($C46,$C$3:$M$15,COLUMNS($C$3:H$15),0)</f>
        <v>130</v>
      </c>
      <c r="F46" s="344" t="str">
        <f>VLOOKUP($C46,$C$3:$M$15,COLUMNS($C$3:I$15),0)</f>
        <v>phyattack_value</v>
      </c>
      <c r="G46" s="344">
        <f>VLOOKUP($C46,$C$3:$M$15,COLUMNS($C$3:J$15),0)</f>
        <v>150</v>
      </c>
      <c r="H46" s="344" t="str">
        <f>VLOOKUP($C46,$C$3:$M$15,COLUMNS($C$3:K$15),0)</f>
        <v>magicattack_value</v>
      </c>
      <c r="I46" s="344">
        <f>VLOOKUP($C46,$C$3:$M$15,COLUMNS($C$3:L$15),0)</f>
        <v>170</v>
      </c>
      <c r="J46" s="344" t="str">
        <f>VLOOKUP($C46,$C$3:$M$15,COLUMNS($C$3:M$15),0)</f>
        <v>medical_value</v>
      </c>
      <c r="K46" s="344">
        <f t="shared" si="50"/>
        <v>57</v>
      </c>
      <c r="L46" s="344">
        <f t="shared" si="51"/>
        <v>57</v>
      </c>
      <c r="M46" s="344">
        <f t="shared" si="52"/>
        <v>57</v>
      </c>
      <c r="N46" s="344">
        <f t="shared" si="53"/>
        <v>57</v>
      </c>
      <c r="O46" s="344">
        <f t="shared" si="54"/>
        <v>57</v>
      </c>
      <c r="P46" s="344">
        <f t="shared" si="55"/>
        <v>57</v>
      </c>
      <c r="Q46" s="344">
        <f t="shared" si="56"/>
        <v>57</v>
      </c>
      <c r="R46" s="344">
        <f t="shared" si="57"/>
        <v>57</v>
      </c>
      <c r="S46" s="344">
        <f t="shared" si="58"/>
        <v>57</v>
      </c>
      <c r="T46" s="344">
        <f t="shared" si="59"/>
        <v>57</v>
      </c>
      <c r="U46" s="356">
        <v>3600</v>
      </c>
      <c r="V46" s="356">
        <v>2800</v>
      </c>
      <c r="W46" s="356">
        <v>2000</v>
      </c>
      <c r="X46" s="356">
        <v>1200</v>
      </c>
      <c r="Y46" s="356">
        <v>400</v>
      </c>
      <c r="Z46" s="344">
        <f t="shared" si="20"/>
        <v>13</v>
      </c>
      <c r="AA46" s="344">
        <f t="shared" si="21"/>
        <v>13</v>
      </c>
      <c r="AB46" s="344">
        <f t="shared" si="22"/>
        <v>13</v>
      </c>
      <c r="AC46" s="344">
        <f t="shared" si="23"/>
        <v>13</v>
      </c>
      <c r="AD46" s="344">
        <f t="shared" si="24"/>
        <v>13</v>
      </c>
      <c r="AE46" s="344">
        <f t="shared" si="25"/>
        <v>13</v>
      </c>
      <c r="AF46" s="344">
        <f t="shared" si="26"/>
        <v>13</v>
      </c>
      <c r="AG46" s="344">
        <f t="shared" si="27"/>
        <v>13</v>
      </c>
      <c r="AH46" s="344">
        <f t="shared" si="28"/>
        <v>13</v>
      </c>
      <c r="AI46" s="344">
        <f t="shared" si="29"/>
        <v>13</v>
      </c>
      <c r="AJ46" s="356">
        <v>3600</v>
      </c>
      <c r="AK46" s="356">
        <v>2800</v>
      </c>
      <c r="AL46" s="356">
        <v>2000</v>
      </c>
      <c r="AM46" s="356">
        <v>1200</v>
      </c>
      <c r="AN46" s="356">
        <v>400</v>
      </c>
      <c r="AO46" s="344">
        <f t="shared" si="30"/>
        <v>15</v>
      </c>
      <c r="AP46" s="344">
        <f t="shared" si="31"/>
        <v>15</v>
      </c>
      <c r="AQ46" s="344">
        <f t="shared" si="32"/>
        <v>15</v>
      </c>
      <c r="AR46" s="344">
        <f t="shared" si="33"/>
        <v>15</v>
      </c>
      <c r="AS46" s="344">
        <f t="shared" si="34"/>
        <v>15</v>
      </c>
      <c r="AT46" s="344">
        <f t="shared" si="35"/>
        <v>15</v>
      </c>
      <c r="AU46" s="344">
        <f t="shared" si="36"/>
        <v>15</v>
      </c>
      <c r="AV46" s="344">
        <f t="shared" si="37"/>
        <v>15</v>
      </c>
      <c r="AW46" s="344">
        <f t="shared" si="38"/>
        <v>15</v>
      </c>
      <c r="AX46" s="344">
        <f t="shared" si="39"/>
        <v>15</v>
      </c>
      <c r="AY46" s="356">
        <v>3600</v>
      </c>
      <c r="AZ46" s="356">
        <v>2800</v>
      </c>
      <c r="BA46" s="356">
        <v>2000</v>
      </c>
      <c r="BB46" s="356">
        <v>1200</v>
      </c>
      <c r="BC46" s="356">
        <v>400</v>
      </c>
      <c r="BD46" s="146"/>
      <c r="BE46" s="146"/>
      <c r="BF46" s="146"/>
      <c r="BG46" s="146"/>
      <c r="BH46" s="146"/>
      <c r="BI46" s="146"/>
      <c r="BJ46" s="352"/>
      <c r="BK46" s="146"/>
      <c r="BL46" s="25">
        <f t="shared" si="9"/>
        <v>4010105</v>
      </c>
      <c r="BM46" s="146">
        <f t="shared" ref="BM46" si="66">BM33</f>
        <v>2824</v>
      </c>
      <c r="BN46" s="146">
        <v>4</v>
      </c>
      <c r="BO46" s="146">
        <f t="shared" ref="BO46" si="67">BO33</f>
        <v>1</v>
      </c>
      <c r="BP46" s="146">
        <f t="shared" si="48"/>
        <v>5</v>
      </c>
      <c r="BQ46" s="146">
        <f>VLOOKUP(IF(A46=1,0,A46),宝石属性!$B$26:$D$41,2,0)</f>
        <v>0</v>
      </c>
      <c r="BR46" s="146">
        <f>VLOOKUP(IF(A46=1,0,A46),宝石属性!$B$26:$D$41,3,0)</f>
        <v>0</v>
      </c>
      <c r="BS46" s="146">
        <f t="shared" ref="BS46:BV46" si="68">IF(BS33="","",BS33)</f>
        <v>2</v>
      </c>
      <c r="BT46" s="146">
        <f t="shared" si="68"/>
        <v>4</v>
      </c>
      <c r="BU46" s="146">
        <f t="shared" si="68"/>
        <v>7</v>
      </c>
      <c r="BV46" s="146">
        <f t="shared" si="68"/>
        <v>8</v>
      </c>
      <c r="BW46" s="357" t="str">
        <f t="shared" si="43"/>
        <v/>
      </c>
      <c r="BX46" s="357" t="str">
        <f t="shared" si="44"/>
        <v/>
      </c>
    </row>
    <row r="47" spans="1:76">
      <c r="A47" s="344">
        <v>10</v>
      </c>
      <c r="B47" s="344" t="s">
        <v>1104</v>
      </c>
      <c r="C47" s="344" t="str">
        <f t="shared" si="46"/>
        <v>法杖</v>
      </c>
      <c r="D47" s="344" t="str">
        <f t="shared" si="5"/>
        <v>10级白装法杖</v>
      </c>
      <c r="E47" s="344">
        <f>VLOOKUP($C47,$C$3:$M$15,COLUMNS($C$3:H$15),0)</f>
        <v>130</v>
      </c>
      <c r="F47" s="344" t="str">
        <f>VLOOKUP($C47,$C$3:$M$15,COLUMNS($C$3:I$15),0)</f>
        <v>phyattack_value</v>
      </c>
      <c r="G47" s="344">
        <f>VLOOKUP($C47,$C$3:$M$15,COLUMNS($C$3:J$15),0)</f>
        <v>150</v>
      </c>
      <c r="H47" s="344" t="str">
        <f>VLOOKUP($C47,$C$3:$M$15,COLUMNS($C$3:K$15),0)</f>
        <v>magicattack_value</v>
      </c>
      <c r="I47" s="344">
        <f>VLOOKUP($C47,$C$3:$M$15,COLUMNS($C$3:L$15),0)</f>
        <v>170</v>
      </c>
      <c r="J47" s="344" t="str">
        <f>VLOOKUP($C47,$C$3:$M$15,COLUMNS($C$3:M$15),0)</f>
        <v>medical_value</v>
      </c>
      <c r="K47" s="344">
        <f t="shared" si="50"/>
        <v>57</v>
      </c>
      <c r="L47" s="344">
        <f t="shared" si="51"/>
        <v>57</v>
      </c>
      <c r="M47" s="344">
        <f t="shared" si="52"/>
        <v>57</v>
      </c>
      <c r="N47" s="344">
        <f t="shared" si="53"/>
        <v>57</v>
      </c>
      <c r="O47" s="344">
        <f t="shared" si="54"/>
        <v>57</v>
      </c>
      <c r="P47" s="344">
        <f t="shared" si="55"/>
        <v>57</v>
      </c>
      <c r="Q47" s="344">
        <f t="shared" si="56"/>
        <v>57</v>
      </c>
      <c r="R47" s="344">
        <f t="shared" si="57"/>
        <v>57</v>
      </c>
      <c r="S47" s="344">
        <f t="shared" si="58"/>
        <v>57</v>
      </c>
      <c r="T47" s="344">
        <f t="shared" si="59"/>
        <v>57</v>
      </c>
      <c r="U47" s="356">
        <v>3600</v>
      </c>
      <c r="V47" s="356">
        <v>2800</v>
      </c>
      <c r="W47" s="356">
        <v>2000</v>
      </c>
      <c r="X47" s="356">
        <v>1200</v>
      </c>
      <c r="Y47" s="356">
        <v>400</v>
      </c>
      <c r="Z47" s="344">
        <f t="shared" si="20"/>
        <v>13</v>
      </c>
      <c r="AA47" s="344">
        <f t="shared" si="21"/>
        <v>13</v>
      </c>
      <c r="AB47" s="344">
        <f t="shared" si="22"/>
        <v>13</v>
      </c>
      <c r="AC47" s="344">
        <f t="shared" si="23"/>
        <v>13</v>
      </c>
      <c r="AD47" s="344">
        <f t="shared" si="24"/>
        <v>13</v>
      </c>
      <c r="AE47" s="344">
        <f t="shared" si="25"/>
        <v>13</v>
      </c>
      <c r="AF47" s="344">
        <f t="shared" si="26"/>
        <v>13</v>
      </c>
      <c r="AG47" s="344">
        <f t="shared" si="27"/>
        <v>13</v>
      </c>
      <c r="AH47" s="344">
        <f t="shared" si="28"/>
        <v>13</v>
      </c>
      <c r="AI47" s="344">
        <f t="shared" si="29"/>
        <v>13</v>
      </c>
      <c r="AJ47" s="356">
        <v>3600</v>
      </c>
      <c r="AK47" s="356">
        <v>2800</v>
      </c>
      <c r="AL47" s="356">
        <v>2000</v>
      </c>
      <c r="AM47" s="356">
        <v>1200</v>
      </c>
      <c r="AN47" s="356">
        <v>400</v>
      </c>
      <c r="AO47" s="344">
        <f t="shared" si="30"/>
        <v>15</v>
      </c>
      <c r="AP47" s="344">
        <f t="shared" si="31"/>
        <v>15</v>
      </c>
      <c r="AQ47" s="344">
        <f t="shared" si="32"/>
        <v>15</v>
      </c>
      <c r="AR47" s="344">
        <f t="shared" si="33"/>
        <v>15</v>
      </c>
      <c r="AS47" s="344">
        <f t="shared" si="34"/>
        <v>15</v>
      </c>
      <c r="AT47" s="344">
        <f t="shared" si="35"/>
        <v>15</v>
      </c>
      <c r="AU47" s="344">
        <f t="shared" si="36"/>
        <v>15</v>
      </c>
      <c r="AV47" s="344">
        <f t="shared" si="37"/>
        <v>15</v>
      </c>
      <c r="AW47" s="344">
        <f t="shared" si="38"/>
        <v>15</v>
      </c>
      <c r="AX47" s="344">
        <f t="shared" si="39"/>
        <v>15</v>
      </c>
      <c r="AY47" s="356">
        <v>3600</v>
      </c>
      <c r="AZ47" s="356">
        <v>2800</v>
      </c>
      <c r="BA47" s="356">
        <v>2000</v>
      </c>
      <c r="BB47" s="356">
        <v>1200</v>
      </c>
      <c r="BC47" s="356">
        <v>400</v>
      </c>
      <c r="BD47" s="146"/>
      <c r="BE47" s="146"/>
      <c r="BF47" s="146"/>
      <c r="BG47" s="146"/>
      <c r="BH47" s="146"/>
      <c r="BI47" s="146"/>
      <c r="BJ47" s="352"/>
      <c r="BK47" s="146"/>
      <c r="BL47" s="25">
        <f t="shared" si="9"/>
        <v>4010106</v>
      </c>
      <c r="BM47" s="146">
        <f t="shared" ref="BM47" si="69">BM34</f>
        <v>4104</v>
      </c>
      <c r="BN47" s="146">
        <v>4</v>
      </c>
      <c r="BO47" s="146">
        <f t="shared" ref="BO47" si="70">BO34</f>
        <v>1</v>
      </c>
      <c r="BP47" s="146">
        <f t="shared" si="48"/>
        <v>6</v>
      </c>
      <c r="BQ47" s="146">
        <f>VLOOKUP(IF(A47=1,0,A47),宝石属性!$B$26:$D$41,2,0)</f>
        <v>0</v>
      </c>
      <c r="BR47" s="146">
        <f>VLOOKUP(IF(A47=1,0,A47),宝石属性!$B$26:$D$41,3,0)</f>
        <v>0</v>
      </c>
      <c r="BS47" s="146">
        <f t="shared" ref="BS47:BV47" si="71">IF(BS34="","",BS34)</f>
        <v>2</v>
      </c>
      <c r="BT47" s="146">
        <f t="shared" si="71"/>
        <v>4</v>
      </c>
      <c r="BU47" s="146">
        <f t="shared" si="71"/>
        <v>7</v>
      </c>
      <c r="BV47" s="146">
        <f t="shared" si="71"/>
        <v>8</v>
      </c>
      <c r="BW47" s="357" t="str">
        <f t="shared" si="43"/>
        <v/>
      </c>
      <c r="BX47" s="357" t="str">
        <f t="shared" si="44"/>
        <v/>
      </c>
    </row>
    <row r="48" spans="1:76">
      <c r="A48" s="344">
        <v>10</v>
      </c>
      <c r="B48" s="344" t="s">
        <v>1104</v>
      </c>
      <c r="C48" s="344" t="str">
        <f t="shared" si="46"/>
        <v>男衣</v>
      </c>
      <c r="D48" s="344" t="str">
        <f t="shared" si="5"/>
        <v>10级白装男衣</v>
      </c>
      <c r="E48" s="344">
        <f>VLOOKUP($C48,$C$3:$M$15,COLUMNS($C$3:H$15),0)</f>
        <v>60</v>
      </c>
      <c r="F48" s="344" t="str">
        <f>VLOOKUP($C48,$C$3:$M$15,COLUMNS($C$3:I$15),0)</f>
        <v>maxhp_value</v>
      </c>
      <c r="G48" s="344">
        <f>VLOOKUP($C48,$C$3:$M$15,COLUMNS($C$3:J$15),0)</f>
        <v>140</v>
      </c>
      <c r="H48" s="344" t="str">
        <f>VLOOKUP($C48,$C$3:$M$15,COLUMNS($C$3:K$15),0)</f>
        <v>defend_value</v>
      </c>
      <c r="I48" s="344" t="str">
        <f>VLOOKUP($C48,$C$3:$M$15,COLUMNS($C$3:L$15),0)</f>
        <v/>
      </c>
      <c r="J48" s="344" t="str">
        <f>VLOOKUP($C48,$C$3:$M$15,COLUMNS($C$3:M$15),0)</f>
        <v/>
      </c>
      <c r="K48" s="344">
        <f t="shared" si="50"/>
        <v>46</v>
      </c>
      <c r="L48" s="344">
        <f t="shared" si="51"/>
        <v>46</v>
      </c>
      <c r="M48" s="344">
        <f t="shared" si="52"/>
        <v>46</v>
      </c>
      <c r="N48" s="344">
        <f t="shared" si="53"/>
        <v>46</v>
      </c>
      <c r="O48" s="344">
        <f t="shared" si="54"/>
        <v>46</v>
      </c>
      <c r="P48" s="344">
        <f t="shared" si="55"/>
        <v>46</v>
      </c>
      <c r="Q48" s="344">
        <f t="shared" si="56"/>
        <v>46</v>
      </c>
      <c r="R48" s="344">
        <f t="shared" si="57"/>
        <v>46</v>
      </c>
      <c r="S48" s="344">
        <f t="shared" si="58"/>
        <v>46</v>
      </c>
      <c r="T48" s="344">
        <f t="shared" si="59"/>
        <v>46</v>
      </c>
      <c r="U48" s="356">
        <v>3600</v>
      </c>
      <c r="V48" s="356">
        <v>2800</v>
      </c>
      <c r="W48" s="356">
        <v>2000</v>
      </c>
      <c r="X48" s="356">
        <v>1200</v>
      </c>
      <c r="Y48" s="356">
        <v>400</v>
      </c>
      <c r="Z48" s="344">
        <f t="shared" si="20"/>
        <v>14</v>
      </c>
      <c r="AA48" s="344">
        <f t="shared" si="21"/>
        <v>14</v>
      </c>
      <c r="AB48" s="344">
        <f t="shared" si="22"/>
        <v>14</v>
      </c>
      <c r="AC48" s="344">
        <f t="shared" si="23"/>
        <v>14</v>
      </c>
      <c r="AD48" s="344">
        <f t="shared" si="24"/>
        <v>14</v>
      </c>
      <c r="AE48" s="344">
        <f t="shared" si="25"/>
        <v>14</v>
      </c>
      <c r="AF48" s="344">
        <f t="shared" si="26"/>
        <v>14</v>
      </c>
      <c r="AG48" s="344">
        <f t="shared" si="27"/>
        <v>14</v>
      </c>
      <c r="AH48" s="344">
        <f t="shared" si="28"/>
        <v>14</v>
      </c>
      <c r="AI48" s="344">
        <f t="shared" si="29"/>
        <v>14</v>
      </c>
      <c r="AJ48" s="356">
        <v>3600</v>
      </c>
      <c r="AK48" s="356">
        <v>2800</v>
      </c>
      <c r="AL48" s="356">
        <v>2000</v>
      </c>
      <c r="AM48" s="356">
        <v>1200</v>
      </c>
      <c r="AN48" s="356">
        <v>400</v>
      </c>
      <c r="AO48" s="344" t="str">
        <f t="shared" si="30"/>
        <v/>
      </c>
      <c r="AP48" s="344" t="str">
        <f t="shared" si="31"/>
        <v/>
      </c>
      <c r="AQ48" s="344" t="str">
        <f t="shared" si="32"/>
        <v/>
      </c>
      <c r="AR48" s="344" t="str">
        <f t="shared" si="33"/>
        <v/>
      </c>
      <c r="AS48" s="344" t="str">
        <f t="shared" si="34"/>
        <v/>
      </c>
      <c r="AT48" s="344" t="str">
        <f t="shared" si="35"/>
        <v/>
      </c>
      <c r="AU48" s="344" t="str">
        <f t="shared" si="36"/>
        <v/>
      </c>
      <c r="AV48" s="344" t="str">
        <f t="shared" si="37"/>
        <v/>
      </c>
      <c r="AW48" s="344" t="str">
        <f t="shared" si="38"/>
        <v/>
      </c>
      <c r="AX48" s="344" t="str">
        <f t="shared" si="39"/>
        <v/>
      </c>
      <c r="AY48" s="356">
        <v>3600</v>
      </c>
      <c r="AZ48" s="356">
        <v>2800</v>
      </c>
      <c r="BA48" s="356">
        <v>2000</v>
      </c>
      <c r="BB48" s="356">
        <v>1200</v>
      </c>
      <c r="BC48" s="356">
        <v>400</v>
      </c>
      <c r="BD48" s="146"/>
      <c r="BE48" s="146"/>
      <c r="BF48" s="146"/>
      <c r="BG48" s="146"/>
      <c r="BH48" s="146"/>
      <c r="BI48" s="146"/>
      <c r="BJ48" s="352"/>
      <c r="BK48" s="146"/>
      <c r="BL48" s="25">
        <f t="shared" si="9"/>
        <v>4010207</v>
      </c>
      <c r="BM48" s="146">
        <f t="shared" ref="BM48" si="72">BM35</f>
        <v>312</v>
      </c>
      <c r="BN48" s="146">
        <v>4</v>
      </c>
      <c r="BO48" s="146">
        <f t="shared" ref="BO48" si="73">BO35</f>
        <v>2</v>
      </c>
      <c r="BP48" s="146">
        <f t="shared" si="48"/>
        <v>7</v>
      </c>
      <c r="BQ48" s="146">
        <f>VLOOKUP(IF(A48=1,0,A48),宝石属性!$B$26:$D$41,2,0)</f>
        <v>0</v>
      </c>
      <c r="BR48" s="146">
        <f>VLOOKUP(IF(A48=1,0,A48),宝石属性!$B$26:$D$41,3,0)</f>
        <v>0</v>
      </c>
      <c r="BS48" s="146">
        <f t="shared" ref="BS48:BV48" si="74">IF(BS35="","",BS35)</f>
        <v>1</v>
      </c>
      <c r="BT48" s="146">
        <f t="shared" si="74"/>
        <v>3</v>
      </c>
      <c r="BU48" s="146">
        <f t="shared" si="74"/>
        <v>5</v>
      </c>
      <c r="BV48" s="146">
        <f t="shared" si="74"/>
        <v>7</v>
      </c>
      <c r="BW48" s="357" t="str">
        <f t="shared" si="43"/>
        <v/>
      </c>
      <c r="BX48" s="357" t="str">
        <f t="shared" si="44"/>
        <v/>
      </c>
    </row>
    <row r="49" spans="1:76">
      <c r="A49" s="344">
        <v>10</v>
      </c>
      <c r="B49" s="344" t="s">
        <v>1104</v>
      </c>
      <c r="C49" s="344" t="str">
        <f t="shared" si="46"/>
        <v>女衣</v>
      </c>
      <c r="D49" s="344" t="str">
        <f t="shared" si="5"/>
        <v>10级白装女衣</v>
      </c>
      <c r="E49" s="344">
        <f>VLOOKUP($C49,$C$3:$M$15,COLUMNS($C$3:H$15),0)</f>
        <v>60</v>
      </c>
      <c r="F49" s="344" t="str">
        <f>VLOOKUP($C49,$C$3:$M$15,COLUMNS($C$3:I$15),0)</f>
        <v>maxhp_value</v>
      </c>
      <c r="G49" s="344">
        <f>VLOOKUP($C49,$C$3:$M$15,COLUMNS($C$3:J$15),0)</f>
        <v>140</v>
      </c>
      <c r="H49" s="344" t="str">
        <f>VLOOKUP($C49,$C$3:$M$15,COLUMNS($C$3:K$15),0)</f>
        <v>defend_value</v>
      </c>
      <c r="I49" s="344" t="str">
        <f>VLOOKUP($C49,$C$3:$M$15,COLUMNS($C$3:L$15),0)</f>
        <v/>
      </c>
      <c r="J49" s="344" t="str">
        <f>VLOOKUP($C49,$C$3:$M$15,COLUMNS($C$3:M$15),0)</f>
        <v/>
      </c>
      <c r="K49" s="344">
        <f t="shared" si="50"/>
        <v>46</v>
      </c>
      <c r="L49" s="344">
        <f t="shared" si="51"/>
        <v>46</v>
      </c>
      <c r="M49" s="344">
        <f t="shared" si="52"/>
        <v>46</v>
      </c>
      <c r="N49" s="344">
        <f t="shared" si="53"/>
        <v>46</v>
      </c>
      <c r="O49" s="344">
        <f t="shared" si="54"/>
        <v>46</v>
      </c>
      <c r="P49" s="344">
        <f t="shared" si="55"/>
        <v>46</v>
      </c>
      <c r="Q49" s="344">
        <f t="shared" si="56"/>
        <v>46</v>
      </c>
      <c r="R49" s="344">
        <f t="shared" si="57"/>
        <v>46</v>
      </c>
      <c r="S49" s="344">
        <f t="shared" si="58"/>
        <v>46</v>
      </c>
      <c r="T49" s="344">
        <f t="shared" si="59"/>
        <v>46</v>
      </c>
      <c r="U49" s="356">
        <v>3600</v>
      </c>
      <c r="V49" s="356">
        <v>2800</v>
      </c>
      <c r="W49" s="356">
        <v>2000</v>
      </c>
      <c r="X49" s="356">
        <v>1200</v>
      </c>
      <c r="Y49" s="356">
        <v>400</v>
      </c>
      <c r="Z49" s="344">
        <f t="shared" si="20"/>
        <v>14</v>
      </c>
      <c r="AA49" s="344">
        <f t="shared" si="21"/>
        <v>14</v>
      </c>
      <c r="AB49" s="344">
        <f t="shared" si="22"/>
        <v>14</v>
      </c>
      <c r="AC49" s="344">
        <f t="shared" si="23"/>
        <v>14</v>
      </c>
      <c r="AD49" s="344">
        <f t="shared" si="24"/>
        <v>14</v>
      </c>
      <c r="AE49" s="344">
        <f t="shared" si="25"/>
        <v>14</v>
      </c>
      <c r="AF49" s="344">
        <f t="shared" si="26"/>
        <v>14</v>
      </c>
      <c r="AG49" s="344">
        <f t="shared" si="27"/>
        <v>14</v>
      </c>
      <c r="AH49" s="344">
        <f t="shared" si="28"/>
        <v>14</v>
      </c>
      <c r="AI49" s="344">
        <f t="shared" si="29"/>
        <v>14</v>
      </c>
      <c r="AJ49" s="356">
        <v>3600</v>
      </c>
      <c r="AK49" s="356">
        <v>2800</v>
      </c>
      <c r="AL49" s="356">
        <v>2000</v>
      </c>
      <c r="AM49" s="356">
        <v>1200</v>
      </c>
      <c r="AN49" s="356">
        <v>400</v>
      </c>
      <c r="AO49" s="344" t="str">
        <f t="shared" si="30"/>
        <v/>
      </c>
      <c r="AP49" s="344" t="str">
        <f t="shared" si="31"/>
        <v/>
      </c>
      <c r="AQ49" s="344" t="str">
        <f t="shared" si="32"/>
        <v/>
      </c>
      <c r="AR49" s="344" t="str">
        <f t="shared" si="33"/>
        <v/>
      </c>
      <c r="AS49" s="344" t="str">
        <f t="shared" si="34"/>
        <v/>
      </c>
      <c r="AT49" s="344" t="str">
        <f t="shared" si="35"/>
        <v/>
      </c>
      <c r="AU49" s="344" t="str">
        <f t="shared" si="36"/>
        <v/>
      </c>
      <c r="AV49" s="344" t="str">
        <f t="shared" si="37"/>
        <v/>
      </c>
      <c r="AW49" s="344" t="str">
        <f t="shared" si="38"/>
        <v/>
      </c>
      <c r="AX49" s="344" t="str">
        <f t="shared" si="39"/>
        <v/>
      </c>
      <c r="AY49" s="356">
        <v>3600</v>
      </c>
      <c r="AZ49" s="356">
        <v>2800</v>
      </c>
      <c r="BA49" s="356">
        <v>2000</v>
      </c>
      <c r="BB49" s="356">
        <v>1200</v>
      </c>
      <c r="BC49" s="356">
        <v>400</v>
      </c>
      <c r="BD49" s="146"/>
      <c r="BE49" s="146"/>
      <c r="BF49" s="146"/>
      <c r="BG49" s="146"/>
      <c r="BH49" s="146"/>
      <c r="BI49" s="146"/>
      <c r="BJ49" s="352"/>
      <c r="BK49" s="146"/>
      <c r="BL49" s="25">
        <f t="shared" si="9"/>
        <v>4010208</v>
      </c>
      <c r="BM49" s="146">
        <f t="shared" ref="BM49" si="75">BM36</f>
        <v>568</v>
      </c>
      <c r="BN49" s="146">
        <v>4</v>
      </c>
      <c r="BO49" s="146">
        <f t="shared" ref="BO49" si="76">BO36</f>
        <v>2</v>
      </c>
      <c r="BP49" s="146">
        <f t="shared" si="48"/>
        <v>8</v>
      </c>
      <c r="BQ49" s="146">
        <f>VLOOKUP(IF(A49=1,0,A49),宝石属性!$B$26:$D$41,2,0)</f>
        <v>0</v>
      </c>
      <c r="BR49" s="146">
        <f>VLOOKUP(IF(A49=1,0,A49),宝石属性!$B$26:$D$41,3,0)</f>
        <v>0</v>
      </c>
      <c r="BS49" s="146">
        <f t="shared" ref="BS49:BV49" si="77">IF(BS36="","",BS36)</f>
        <v>1</v>
      </c>
      <c r="BT49" s="146">
        <f t="shared" si="77"/>
        <v>3</v>
      </c>
      <c r="BU49" s="146">
        <f t="shared" si="77"/>
        <v>5</v>
      </c>
      <c r="BV49" s="146">
        <f t="shared" si="77"/>
        <v>7</v>
      </c>
      <c r="BW49" s="357" t="str">
        <f t="shared" si="43"/>
        <v/>
      </c>
      <c r="BX49" s="357" t="str">
        <f t="shared" si="44"/>
        <v/>
      </c>
    </row>
    <row r="50" spans="1:76">
      <c r="A50" s="344">
        <v>10</v>
      </c>
      <c r="B50" s="344" t="s">
        <v>1104</v>
      </c>
      <c r="C50" s="344" t="str">
        <f t="shared" si="46"/>
        <v>男头盔</v>
      </c>
      <c r="D50" s="344" t="str">
        <f t="shared" si="5"/>
        <v>10级白装男头盔</v>
      </c>
      <c r="E50" s="344">
        <f>VLOOKUP($C50,$C$3:$M$15,COLUMNS($C$3:H$15),0)</f>
        <v>90</v>
      </c>
      <c r="F50" s="344" t="str">
        <f>VLOOKUP($C50,$C$3:$M$15,COLUMNS($C$3:I$15),0)</f>
        <v>maxmp_value</v>
      </c>
      <c r="G50" s="344">
        <f>VLOOKUP($C50,$C$3:$M$15,COLUMNS($C$3:J$15),0)</f>
        <v>140</v>
      </c>
      <c r="H50" s="344" t="str">
        <f>VLOOKUP($C50,$C$3:$M$15,COLUMNS($C$3:K$15),0)</f>
        <v>defend_value</v>
      </c>
      <c r="I50" s="344" t="str">
        <f>VLOOKUP($C50,$C$3:$M$15,COLUMNS($C$3:L$15),0)</f>
        <v/>
      </c>
      <c r="J50" s="344" t="str">
        <f>VLOOKUP($C50,$C$3:$M$15,COLUMNS($C$3:M$15),0)</f>
        <v/>
      </c>
      <c r="K50" s="344">
        <f t="shared" si="50"/>
        <v>57</v>
      </c>
      <c r="L50" s="344">
        <f t="shared" si="51"/>
        <v>57</v>
      </c>
      <c r="M50" s="344">
        <f t="shared" si="52"/>
        <v>57</v>
      </c>
      <c r="N50" s="344">
        <f t="shared" si="53"/>
        <v>57</v>
      </c>
      <c r="O50" s="344">
        <f t="shared" si="54"/>
        <v>57</v>
      </c>
      <c r="P50" s="344">
        <f t="shared" si="55"/>
        <v>57</v>
      </c>
      <c r="Q50" s="344">
        <f t="shared" si="56"/>
        <v>57</v>
      </c>
      <c r="R50" s="344">
        <f t="shared" si="57"/>
        <v>57</v>
      </c>
      <c r="S50" s="344">
        <f t="shared" si="58"/>
        <v>57</v>
      </c>
      <c r="T50" s="344">
        <f t="shared" si="59"/>
        <v>57</v>
      </c>
      <c r="U50" s="356">
        <v>3600</v>
      </c>
      <c r="V50" s="356">
        <v>2800</v>
      </c>
      <c r="W50" s="356">
        <v>2000</v>
      </c>
      <c r="X50" s="356">
        <v>1200</v>
      </c>
      <c r="Y50" s="356">
        <v>400</v>
      </c>
      <c r="Z50" s="344">
        <f t="shared" si="20"/>
        <v>9</v>
      </c>
      <c r="AA50" s="344">
        <f t="shared" si="21"/>
        <v>9</v>
      </c>
      <c r="AB50" s="344">
        <f t="shared" si="22"/>
        <v>9</v>
      </c>
      <c r="AC50" s="344">
        <f t="shared" si="23"/>
        <v>9</v>
      </c>
      <c r="AD50" s="344">
        <f t="shared" si="24"/>
        <v>9</v>
      </c>
      <c r="AE50" s="344">
        <f t="shared" si="25"/>
        <v>9</v>
      </c>
      <c r="AF50" s="344">
        <f t="shared" si="26"/>
        <v>9</v>
      </c>
      <c r="AG50" s="344">
        <f t="shared" si="27"/>
        <v>9</v>
      </c>
      <c r="AH50" s="344">
        <f t="shared" si="28"/>
        <v>9</v>
      </c>
      <c r="AI50" s="344">
        <f t="shared" si="29"/>
        <v>9</v>
      </c>
      <c r="AJ50" s="356">
        <v>3600</v>
      </c>
      <c r="AK50" s="356">
        <v>2800</v>
      </c>
      <c r="AL50" s="356">
        <v>2000</v>
      </c>
      <c r="AM50" s="356">
        <v>1200</v>
      </c>
      <c r="AN50" s="356">
        <v>400</v>
      </c>
      <c r="AO50" s="344" t="str">
        <f t="shared" si="30"/>
        <v/>
      </c>
      <c r="AP50" s="344" t="str">
        <f t="shared" si="31"/>
        <v/>
      </c>
      <c r="AQ50" s="344" t="str">
        <f t="shared" si="32"/>
        <v/>
      </c>
      <c r="AR50" s="344" t="str">
        <f t="shared" si="33"/>
        <v/>
      </c>
      <c r="AS50" s="344" t="str">
        <f t="shared" si="34"/>
        <v/>
      </c>
      <c r="AT50" s="344" t="str">
        <f t="shared" si="35"/>
        <v/>
      </c>
      <c r="AU50" s="344" t="str">
        <f t="shared" si="36"/>
        <v/>
      </c>
      <c r="AV50" s="344" t="str">
        <f t="shared" si="37"/>
        <v/>
      </c>
      <c r="AW50" s="344" t="str">
        <f t="shared" si="38"/>
        <v/>
      </c>
      <c r="AX50" s="344" t="str">
        <f t="shared" si="39"/>
        <v/>
      </c>
      <c r="AY50" s="356">
        <v>3600</v>
      </c>
      <c r="AZ50" s="356">
        <v>2800</v>
      </c>
      <c r="BA50" s="356">
        <v>2000</v>
      </c>
      <c r="BB50" s="356">
        <v>1200</v>
      </c>
      <c r="BC50" s="356">
        <v>400</v>
      </c>
      <c r="BD50" s="353"/>
      <c r="BE50" s="353"/>
      <c r="BF50" s="353"/>
      <c r="BG50" s="353"/>
      <c r="BH50" s="353"/>
      <c r="BI50" s="146"/>
      <c r="BJ50" s="352"/>
      <c r="BK50" s="146"/>
      <c r="BL50" s="25">
        <f t="shared" si="9"/>
        <v>4010309</v>
      </c>
      <c r="BM50" s="146">
        <f t="shared" ref="BM50" si="78">BM37</f>
        <v>1640</v>
      </c>
      <c r="BN50" s="146">
        <v>4</v>
      </c>
      <c r="BO50" s="146">
        <f t="shared" ref="BO50" si="79">BO37</f>
        <v>3</v>
      </c>
      <c r="BP50" s="146">
        <f t="shared" si="48"/>
        <v>9</v>
      </c>
      <c r="BQ50" s="146">
        <f>VLOOKUP(IF(A50=1,0,A50),宝石属性!$B$26:$D$41,2,0)</f>
        <v>0</v>
      </c>
      <c r="BR50" s="146">
        <f>VLOOKUP(IF(A50=1,0,A50),宝石属性!$B$26:$D$41,3,0)</f>
        <v>0</v>
      </c>
      <c r="BS50" s="146">
        <f t="shared" ref="BS50:BV50" si="80">IF(BS37="","",BS37)</f>
        <v>2</v>
      </c>
      <c r="BT50" s="146">
        <f t="shared" si="80"/>
        <v>3</v>
      </c>
      <c r="BU50" s="146" t="str">
        <f t="shared" si="80"/>
        <v/>
      </c>
      <c r="BV50" s="146" t="str">
        <f t="shared" si="80"/>
        <v/>
      </c>
      <c r="BW50" s="357" t="str">
        <f t="shared" si="43"/>
        <v/>
      </c>
      <c r="BX50" s="357" t="str">
        <f t="shared" si="44"/>
        <v/>
      </c>
    </row>
    <row r="51" spans="1:76">
      <c r="A51" s="344">
        <v>10</v>
      </c>
      <c r="B51" s="344" t="s">
        <v>1104</v>
      </c>
      <c r="C51" s="344" t="str">
        <f t="shared" si="46"/>
        <v>女头饰</v>
      </c>
      <c r="D51" s="344" t="str">
        <f t="shared" si="5"/>
        <v>10级白装女头饰</v>
      </c>
      <c r="E51" s="344">
        <f>VLOOKUP($C51,$C$3:$M$15,COLUMNS($C$3:H$15),0)</f>
        <v>90</v>
      </c>
      <c r="F51" s="344" t="str">
        <f>VLOOKUP($C51,$C$3:$M$15,COLUMNS($C$3:I$15),0)</f>
        <v>maxmp_value</v>
      </c>
      <c r="G51" s="344">
        <f>VLOOKUP($C51,$C$3:$M$15,COLUMNS($C$3:J$15),0)</f>
        <v>140</v>
      </c>
      <c r="H51" s="344" t="str">
        <f>VLOOKUP($C51,$C$3:$M$15,COLUMNS($C$3:K$15),0)</f>
        <v>defend_value</v>
      </c>
      <c r="I51" s="344" t="str">
        <f>VLOOKUP($C51,$C$3:$M$15,COLUMNS($C$3:L$15),0)</f>
        <v/>
      </c>
      <c r="J51" s="344" t="str">
        <f>VLOOKUP($C51,$C$3:$M$15,COLUMNS($C$3:M$15),0)</f>
        <v/>
      </c>
      <c r="K51" s="344">
        <f t="shared" si="50"/>
        <v>57</v>
      </c>
      <c r="L51" s="344">
        <f t="shared" si="51"/>
        <v>57</v>
      </c>
      <c r="M51" s="344">
        <f t="shared" si="52"/>
        <v>57</v>
      </c>
      <c r="N51" s="344">
        <f t="shared" si="53"/>
        <v>57</v>
      </c>
      <c r="O51" s="344">
        <f t="shared" si="54"/>
        <v>57</v>
      </c>
      <c r="P51" s="344">
        <f t="shared" si="55"/>
        <v>57</v>
      </c>
      <c r="Q51" s="344">
        <f t="shared" si="56"/>
        <v>57</v>
      </c>
      <c r="R51" s="344">
        <f t="shared" si="57"/>
        <v>57</v>
      </c>
      <c r="S51" s="344">
        <f t="shared" si="58"/>
        <v>57</v>
      </c>
      <c r="T51" s="344">
        <f t="shared" si="59"/>
        <v>57</v>
      </c>
      <c r="U51" s="356">
        <v>3600</v>
      </c>
      <c r="V51" s="356">
        <v>2800</v>
      </c>
      <c r="W51" s="356">
        <v>2000</v>
      </c>
      <c r="X51" s="356">
        <v>1200</v>
      </c>
      <c r="Y51" s="356">
        <v>400</v>
      </c>
      <c r="Z51" s="344">
        <f t="shared" si="20"/>
        <v>9</v>
      </c>
      <c r="AA51" s="344">
        <f t="shared" si="21"/>
        <v>9</v>
      </c>
      <c r="AB51" s="344">
        <f t="shared" si="22"/>
        <v>9</v>
      </c>
      <c r="AC51" s="344">
        <f t="shared" si="23"/>
        <v>9</v>
      </c>
      <c r="AD51" s="344">
        <f t="shared" si="24"/>
        <v>9</v>
      </c>
      <c r="AE51" s="344">
        <f t="shared" si="25"/>
        <v>9</v>
      </c>
      <c r="AF51" s="344">
        <f t="shared" si="26"/>
        <v>9</v>
      </c>
      <c r="AG51" s="344">
        <f t="shared" si="27"/>
        <v>9</v>
      </c>
      <c r="AH51" s="344">
        <f t="shared" si="28"/>
        <v>9</v>
      </c>
      <c r="AI51" s="344">
        <f t="shared" si="29"/>
        <v>9</v>
      </c>
      <c r="AJ51" s="356">
        <v>3600</v>
      </c>
      <c r="AK51" s="356">
        <v>2800</v>
      </c>
      <c r="AL51" s="356">
        <v>2000</v>
      </c>
      <c r="AM51" s="356">
        <v>1200</v>
      </c>
      <c r="AN51" s="356">
        <v>400</v>
      </c>
      <c r="AO51" s="344" t="str">
        <f t="shared" si="30"/>
        <v/>
      </c>
      <c r="AP51" s="344" t="str">
        <f t="shared" si="31"/>
        <v/>
      </c>
      <c r="AQ51" s="344" t="str">
        <f t="shared" si="32"/>
        <v/>
      </c>
      <c r="AR51" s="344" t="str">
        <f t="shared" si="33"/>
        <v/>
      </c>
      <c r="AS51" s="344" t="str">
        <f t="shared" si="34"/>
        <v/>
      </c>
      <c r="AT51" s="344" t="str">
        <f t="shared" si="35"/>
        <v/>
      </c>
      <c r="AU51" s="344" t="str">
        <f t="shared" si="36"/>
        <v/>
      </c>
      <c r="AV51" s="344" t="str">
        <f t="shared" si="37"/>
        <v/>
      </c>
      <c r="AW51" s="344" t="str">
        <f t="shared" si="38"/>
        <v/>
      </c>
      <c r="AX51" s="344" t="str">
        <f t="shared" si="39"/>
        <v/>
      </c>
      <c r="AY51" s="356">
        <v>3600</v>
      </c>
      <c r="AZ51" s="356">
        <v>2800</v>
      </c>
      <c r="BA51" s="356">
        <v>2000</v>
      </c>
      <c r="BB51" s="356">
        <v>1200</v>
      </c>
      <c r="BC51" s="356">
        <v>400</v>
      </c>
      <c r="BD51" s="353"/>
      <c r="BE51" s="353"/>
      <c r="BF51" s="353"/>
      <c r="BG51" s="353"/>
      <c r="BH51" s="353"/>
      <c r="BI51" s="146"/>
      <c r="BJ51" s="352"/>
      <c r="BK51" s="146"/>
      <c r="BL51" s="25">
        <f t="shared" si="9"/>
        <v>4010310</v>
      </c>
      <c r="BM51" s="146">
        <f t="shared" ref="BM51" si="81">BM38</f>
        <v>1384</v>
      </c>
      <c r="BN51" s="146">
        <v>4</v>
      </c>
      <c r="BO51" s="146">
        <f t="shared" ref="BO51" si="82">BO38</f>
        <v>3</v>
      </c>
      <c r="BP51" s="146">
        <f t="shared" si="48"/>
        <v>10</v>
      </c>
      <c r="BQ51" s="146">
        <f>VLOOKUP(IF(A51=1,0,A51),宝石属性!$B$26:$D$41,2,0)</f>
        <v>0</v>
      </c>
      <c r="BR51" s="146">
        <f>VLOOKUP(IF(A51=1,0,A51),宝石属性!$B$26:$D$41,3,0)</f>
        <v>0</v>
      </c>
      <c r="BS51" s="146">
        <f t="shared" ref="BS51:BV51" si="83">IF(BS38="","",BS38)</f>
        <v>2</v>
      </c>
      <c r="BT51" s="146">
        <f t="shared" si="83"/>
        <v>3</v>
      </c>
      <c r="BU51" s="146" t="str">
        <f t="shared" si="83"/>
        <v/>
      </c>
      <c r="BV51" s="146" t="str">
        <f t="shared" si="83"/>
        <v/>
      </c>
      <c r="BW51" s="357" t="str">
        <f t="shared" si="43"/>
        <v/>
      </c>
      <c r="BX51" s="357" t="str">
        <f t="shared" si="44"/>
        <v/>
      </c>
    </row>
    <row r="52" spans="1:76">
      <c r="A52" s="344">
        <v>10</v>
      </c>
      <c r="B52" s="344" t="s">
        <v>1104</v>
      </c>
      <c r="C52" s="344" t="str">
        <f t="shared" si="46"/>
        <v>项链</v>
      </c>
      <c r="D52" s="344" t="str">
        <f t="shared" si="5"/>
        <v>10级白装项链</v>
      </c>
      <c r="E52" s="344">
        <f>VLOOKUP($C52,$C$3:$M$15,COLUMNS($C$3:H$15),0)</f>
        <v>150</v>
      </c>
      <c r="F52" s="344" t="str">
        <f>VLOOKUP($C52,$C$3:$M$15,COLUMNS($C$3:I$15),0)</f>
        <v>magicattack_value</v>
      </c>
      <c r="G52" s="344">
        <f>VLOOKUP($C52,$C$3:$M$15,COLUMNS($C$3:J$15),0)</f>
        <v>160</v>
      </c>
      <c r="H52" s="344" t="str">
        <f>VLOOKUP($C52,$C$3:$M$15,COLUMNS($C$3:K$15),0)</f>
        <v>magicdef_value</v>
      </c>
      <c r="I52" s="344" t="str">
        <f>VLOOKUP($C52,$C$3:$M$15,COLUMNS($C$3:L$15),0)</f>
        <v/>
      </c>
      <c r="J52" s="344" t="str">
        <f>VLOOKUP($C52,$C$3:$M$15,COLUMNS($C$3:M$15),0)</f>
        <v/>
      </c>
      <c r="K52" s="344">
        <f t="shared" si="50"/>
        <v>16</v>
      </c>
      <c r="L52" s="344">
        <f t="shared" si="51"/>
        <v>16</v>
      </c>
      <c r="M52" s="344">
        <f t="shared" si="52"/>
        <v>16</v>
      </c>
      <c r="N52" s="344">
        <f t="shared" si="53"/>
        <v>16</v>
      </c>
      <c r="O52" s="344">
        <f t="shared" si="54"/>
        <v>16</v>
      </c>
      <c r="P52" s="344">
        <f t="shared" si="55"/>
        <v>16</v>
      </c>
      <c r="Q52" s="344">
        <f t="shared" si="56"/>
        <v>16</v>
      </c>
      <c r="R52" s="344">
        <f t="shared" si="57"/>
        <v>16</v>
      </c>
      <c r="S52" s="344">
        <f t="shared" si="58"/>
        <v>16</v>
      </c>
      <c r="T52" s="344">
        <f t="shared" si="59"/>
        <v>16</v>
      </c>
      <c r="U52" s="356">
        <v>3600</v>
      </c>
      <c r="V52" s="356">
        <v>2800</v>
      </c>
      <c r="W52" s="356">
        <v>2000</v>
      </c>
      <c r="X52" s="356">
        <v>1200</v>
      </c>
      <c r="Y52" s="356">
        <v>400</v>
      </c>
      <c r="Z52" s="344">
        <f t="shared" si="20"/>
        <v>8</v>
      </c>
      <c r="AA52" s="344">
        <f t="shared" si="21"/>
        <v>8</v>
      </c>
      <c r="AB52" s="344">
        <f t="shared" si="22"/>
        <v>8</v>
      </c>
      <c r="AC52" s="344">
        <f t="shared" si="23"/>
        <v>8</v>
      </c>
      <c r="AD52" s="344">
        <f t="shared" si="24"/>
        <v>8</v>
      </c>
      <c r="AE52" s="344">
        <f t="shared" si="25"/>
        <v>8</v>
      </c>
      <c r="AF52" s="344">
        <f t="shared" si="26"/>
        <v>8</v>
      </c>
      <c r="AG52" s="344">
        <f t="shared" si="27"/>
        <v>8</v>
      </c>
      <c r="AH52" s="344">
        <f t="shared" si="28"/>
        <v>8</v>
      </c>
      <c r="AI52" s="344">
        <f t="shared" si="29"/>
        <v>8</v>
      </c>
      <c r="AJ52" s="356">
        <v>3600</v>
      </c>
      <c r="AK52" s="356">
        <v>2800</v>
      </c>
      <c r="AL52" s="356">
        <v>2000</v>
      </c>
      <c r="AM52" s="356">
        <v>1200</v>
      </c>
      <c r="AN52" s="356">
        <v>400</v>
      </c>
      <c r="AO52" s="344" t="str">
        <f t="shared" si="30"/>
        <v/>
      </c>
      <c r="AP52" s="344" t="str">
        <f t="shared" si="31"/>
        <v/>
      </c>
      <c r="AQ52" s="344" t="str">
        <f t="shared" si="32"/>
        <v/>
      </c>
      <c r="AR52" s="344" t="str">
        <f t="shared" si="33"/>
        <v/>
      </c>
      <c r="AS52" s="344" t="str">
        <f t="shared" si="34"/>
        <v/>
      </c>
      <c r="AT52" s="344" t="str">
        <f t="shared" si="35"/>
        <v/>
      </c>
      <c r="AU52" s="344" t="str">
        <f t="shared" si="36"/>
        <v/>
      </c>
      <c r="AV52" s="344" t="str">
        <f t="shared" si="37"/>
        <v/>
      </c>
      <c r="AW52" s="344" t="str">
        <f t="shared" si="38"/>
        <v/>
      </c>
      <c r="AX52" s="344" t="str">
        <f t="shared" si="39"/>
        <v/>
      </c>
      <c r="AY52" s="356">
        <v>3600</v>
      </c>
      <c r="AZ52" s="356">
        <v>2800</v>
      </c>
      <c r="BA52" s="356">
        <v>2000</v>
      </c>
      <c r="BB52" s="356">
        <v>1200</v>
      </c>
      <c r="BC52" s="356">
        <v>400</v>
      </c>
      <c r="BD52" s="353"/>
      <c r="BE52" s="353"/>
      <c r="BF52" s="353"/>
      <c r="BG52" s="353"/>
      <c r="BH52" s="353"/>
      <c r="BI52" s="146"/>
      <c r="BJ52" s="352"/>
      <c r="BK52" s="146"/>
      <c r="BL52" s="25">
        <f t="shared" si="9"/>
        <v>4010411</v>
      </c>
      <c r="BM52" s="146">
        <f t="shared" ref="BM52" si="84">BM39</f>
        <v>40</v>
      </c>
      <c r="BN52" s="146">
        <v>4</v>
      </c>
      <c r="BO52" s="146">
        <f t="shared" ref="BO52" si="85">BO39</f>
        <v>4</v>
      </c>
      <c r="BP52" s="146">
        <f t="shared" si="48"/>
        <v>11</v>
      </c>
      <c r="BQ52" s="146">
        <f>VLOOKUP(IF(A52=1,0,A52),宝石属性!$B$26:$D$41,2,0)</f>
        <v>0</v>
      </c>
      <c r="BR52" s="146">
        <f>VLOOKUP(IF(A52=1,0,A52),宝石属性!$B$26:$D$41,3,0)</f>
        <v>0</v>
      </c>
      <c r="BS52" s="146">
        <f t="shared" ref="BS52:BV52" si="86">IF(BS39="","",BS39)</f>
        <v>4</v>
      </c>
      <c r="BT52" s="146">
        <f t="shared" si="86"/>
        <v>5</v>
      </c>
      <c r="BU52" s="146" t="str">
        <f t="shared" si="86"/>
        <v/>
      </c>
      <c r="BV52" s="146" t="str">
        <f t="shared" si="86"/>
        <v/>
      </c>
      <c r="BW52" s="357" t="str">
        <f t="shared" si="43"/>
        <v/>
      </c>
      <c r="BX52" s="357" t="str">
        <f t="shared" si="44"/>
        <v/>
      </c>
    </row>
    <row r="53" spans="1:76">
      <c r="A53" s="344">
        <v>10</v>
      </c>
      <c r="B53" s="344" t="s">
        <v>1104</v>
      </c>
      <c r="C53" s="344" t="str">
        <f t="shared" si="46"/>
        <v>腰带</v>
      </c>
      <c r="D53" s="344" t="str">
        <f t="shared" si="5"/>
        <v>10级白装腰带</v>
      </c>
      <c r="E53" s="344">
        <f>VLOOKUP($C53,$C$3:$M$15,COLUMNS($C$3:H$15),0)</f>
        <v>60</v>
      </c>
      <c r="F53" s="344" t="str">
        <f>VLOOKUP($C53,$C$3:$M$15,COLUMNS($C$3:I$15),0)</f>
        <v>maxhp_value</v>
      </c>
      <c r="G53" s="344">
        <f>VLOOKUP($C53,$C$3:$M$15,COLUMNS($C$3:J$15),0)</f>
        <v>140</v>
      </c>
      <c r="H53" s="344" t="str">
        <f>VLOOKUP($C53,$C$3:$M$15,COLUMNS($C$3:K$15),0)</f>
        <v>defend_value</v>
      </c>
      <c r="I53" s="344" t="str">
        <f>VLOOKUP($C53,$C$3:$M$15,COLUMNS($C$3:L$15),0)</f>
        <v/>
      </c>
      <c r="J53" s="344" t="str">
        <f>VLOOKUP($C53,$C$3:$M$15,COLUMNS($C$3:M$15),0)</f>
        <v/>
      </c>
      <c r="K53" s="344">
        <f t="shared" si="50"/>
        <v>69</v>
      </c>
      <c r="L53" s="344">
        <f t="shared" si="51"/>
        <v>69</v>
      </c>
      <c r="M53" s="344">
        <f t="shared" si="52"/>
        <v>69</v>
      </c>
      <c r="N53" s="344">
        <f t="shared" si="53"/>
        <v>69</v>
      </c>
      <c r="O53" s="344">
        <f t="shared" si="54"/>
        <v>69</v>
      </c>
      <c r="P53" s="344">
        <f t="shared" si="55"/>
        <v>69</v>
      </c>
      <c r="Q53" s="344">
        <f t="shared" si="56"/>
        <v>69</v>
      </c>
      <c r="R53" s="344">
        <f t="shared" si="57"/>
        <v>69</v>
      </c>
      <c r="S53" s="344">
        <f t="shared" si="58"/>
        <v>69</v>
      </c>
      <c r="T53" s="344">
        <f t="shared" si="59"/>
        <v>69</v>
      </c>
      <c r="U53" s="356">
        <v>3600</v>
      </c>
      <c r="V53" s="356">
        <v>2800</v>
      </c>
      <c r="W53" s="356">
        <v>2000</v>
      </c>
      <c r="X53" s="356">
        <v>1200</v>
      </c>
      <c r="Y53" s="356">
        <v>400</v>
      </c>
      <c r="Z53" s="344">
        <f t="shared" si="20"/>
        <v>6</v>
      </c>
      <c r="AA53" s="344">
        <f t="shared" si="21"/>
        <v>6</v>
      </c>
      <c r="AB53" s="344">
        <f t="shared" si="22"/>
        <v>6</v>
      </c>
      <c r="AC53" s="344">
        <f t="shared" si="23"/>
        <v>6</v>
      </c>
      <c r="AD53" s="344">
        <f t="shared" si="24"/>
        <v>6</v>
      </c>
      <c r="AE53" s="344">
        <f t="shared" si="25"/>
        <v>6</v>
      </c>
      <c r="AF53" s="344">
        <f t="shared" si="26"/>
        <v>6</v>
      </c>
      <c r="AG53" s="344">
        <f t="shared" si="27"/>
        <v>6</v>
      </c>
      <c r="AH53" s="344">
        <f t="shared" si="28"/>
        <v>6</v>
      </c>
      <c r="AI53" s="344">
        <f t="shared" si="29"/>
        <v>6</v>
      </c>
      <c r="AJ53" s="356">
        <v>3600</v>
      </c>
      <c r="AK53" s="356">
        <v>2800</v>
      </c>
      <c r="AL53" s="356">
        <v>2000</v>
      </c>
      <c r="AM53" s="356">
        <v>1200</v>
      </c>
      <c r="AN53" s="356">
        <v>400</v>
      </c>
      <c r="AO53" s="344" t="str">
        <f t="shared" si="30"/>
        <v/>
      </c>
      <c r="AP53" s="344" t="str">
        <f t="shared" si="31"/>
        <v/>
      </c>
      <c r="AQ53" s="344" t="str">
        <f t="shared" si="32"/>
        <v/>
      </c>
      <c r="AR53" s="344" t="str">
        <f t="shared" si="33"/>
        <v/>
      </c>
      <c r="AS53" s="344" t="str">
        <f t="shared" si="34"/>
        <v/>
      </c>
      <c r="AT53" s="344" t="str">
        <f t="shared" si="35"/>
        <v/>
      </c>
      <c r="AU53" s="344" t="str">
        <f t="shared" si="36"/>
        <v/>
      </c>
      <c r="AV53" s="344" t="str">
        <f t="shared" si="37"/>
        <v/>
      </c>
      <c r="AW53" s="344" t="str">
        <f t="shared" si="38"/>
        <v/>
      </c>
      <c r="AX53" s="344" t="str">
        <f t="shared" si="39"/>
        <v/>
      </c>
      <c r="AY53" s="356">
        <v>3600</v>
      </c>
      <c r="AZ53" s="356">
        <v>2800</v>
      </c>
      <c r="BA53" s="356">
        <v>2000</v>
      </c>
      <c r="BB53" s="356">
        <v>1200</v>
      </c>
      <c r="BC53" s="356">
        <v>400</v>
      </c>
      <c r="BD53" s="353"/>
      <c r="BE53" s="353"/>
      <c r="BF53" s="353"/>
      <c r="BG53" s="353"/>
      <c r="BH53" s="353"/>
      <c r="BI53" s="146"/>
      <c r="BJ53" s="352"/>
      <c r="BK53" s="146"/>
      <c r="BL53" s="25">
        <f t="shared" si="9"/>
        <v>4010512</v>
      </c>
      <c r="BM53" s="146">
        <f t="shared" ref="BM53" si="87">BM40</f>
        <v>72</v>
      </c>
      <c r="BN53" s="146">
        <v>4</v>
      </c>
      <c r="BO53" s="146">
        <f t="shared" ref="BO53" si="88">BO40</f>
        <v>5</v>
      </c>
      <c r="BP53" s="146">
        <f t="shared" si="48"/>
        <v>12</v>
      </c>
      <c r="BQ53" s="146">
        <f>VLOOKUP(IF(A53=1,0,A53),宝石属性!$B$26:$D$41,2,0)</f>
        <v>0</v>
      </c>
      <c r="BR53" s="146">
        <f>VLOOKUP(IF(A53=1,0,A53),宝石属性!$B$26:$D$41,3,0)</f>
        <v>0</v>
      </c>
      <c r="BS53" s="146">
        <f t="shared" ref="BS53:BV53" si="89">IF(BS40="","",BS40)</f>
        <v>1</v>
      </c>
      <c r="BT53" s="146">
        <f t="shared" si="89"/>
        <v>6</v>
      </c>
      <c r="BU53" s="146">
        <f t="shared" si="89"/>
        <v>9</v>
      </c>
      <c r="BV53" s="146" t="str">
        <f t="shared" si="89"/>
        <v/>
      </c>
      <c r="BW53" s="357" t="str">
        <f t="shared" si="43"/>
        <v/>
      </c>
      <c r="BX53" s="357" t="str">
        <f t="shared" si="44"/>
        <v/>
      </c>
    </row>
    <row r="54" spans="1:76">
      <c r="A54" s="344">
        <v>10</v>
      </c>
      <c r="B54" s="344" t="s">
        <v>1104</v>
      </c>
      <c r="C54" s="344" t="str">
        <f t="shared" si="46"/>
        <v>鞋子</v>
      </c>
      <c r="D54" s="344" t="str">
        <f t="shared" si="5"/>
        <v>10级白装鞋子</v>
      </c>
      <c r="E54" s="344">
        <f>VLOOKUP($C54,$C$3:$M$15,COLUMNS($C$3:H$15),0)</f>
        <v>160</v>
      </c>
      <c r="F54" s="344" t="str">
        <f>VLOOKUP($C54,$C$3:$M$15,COLUMNS($C$3:I$15),0)</f>
        <v>magicdef_value</v>
      </c>
      <c r="G54" s="344">
        <f>VLOOKUP($C54,$C$3:$M$15,COLUMNS($C$3:J$15),0)</f>
        <v>200</v>
      </c>
      <c r="H54" s="344" t="str">
        <f>VLOOKUP($C54,$C$3:$M$15,COLUMNS($C$3:K$15),0)</f>
        <v>speed_value</v>
      </c>
      <c r="I54" s="344" t="str">
        <f>VLOOKUP($C54,$C$3:$M$15,COLUMNS($C$3:L$15),0)</f>
        <v/>
      </c>
      <c r="J54" s="344" t="str">
        <f>VLOOKUP($C54,$C$3:$M$15,COLUMNS($C$3:M$15),0)</f>
        <v/>
      </c>
      <c r="K54" s="344">
        <f t="shared" si="50"/>
        <v>8</v>
      </c>
      <c r="L54" s="344">
        <f t="shared" si="51"/>
        <v>8</v>
      </c>
      <c r="M54" s="344">
        <f t="shared" si="52"/>
        <v>8</v>
      </c>
      <c r="N54" s="344">
        <f t="shared" si="53"/>
        <v>8</v>
      </c>
      <c r="O54" s="344">
        <f t="shared" si="54"/>
        <v>8</v>
      </c>
      <c r="P54" s="344">
        <f t="shared" si="55"/>
        <v>8</v>
      </c>
      <c r="Q54" s="344">
        <f t="shared" si="56"/>
        <v>8</v>
      </c>
      <c r="R54" s="344">
        <f t="shared" si="57"/>
        <v>8</v>
      </c>
      <c r="S54" s="344">
        <f t="shared" si="58"/>
        <v>8</v>
      </c>
      <c r="T54" s="344">
        <f t="shared" si="59"/>
        <v>8</v>
      </c>
      <c r="U54" s="356">
        <v>3600</v>
      </c>
      <c r="V54" s="356">
        <v>2800</v>
      </c>
      <c r="W54" s="356">
        <v>2000</v>
      </c>
      <c r="X54" s="356">
        <v>1200</v>
      </c>
      <c r="Y54" s="356">
        <v>400</v>
      </c>
      <c r="Z54" s="344">
        <f t="shared" si="20"/>
        <v>7</v>
      </c>
      <c r="AA54" s="344">
        <f t="shared" si="21"/>
        <v>7</v>
      </c>
      <c r="AB54" s="344">
        <f t="shared" si="22"/>
        <v>7</v>
      </c>
      <c r="AC54" s="344">
        <f t="shared" si="23"/>
        <v>7</v>
      </c>
      <c r="AD54" s="344">
        <f t="shared" si="24"/>
        <v>7</v>
      </c>
      <c r="AE54" s="344">
        <f t="shared" si="25"/>
        <v>7</v>
      </c>
      <c r="AF54" s="344">
        <f t="shared" si="26"/>
        <v>7</v>
      </c>
      <c r="AG54" s="344">
        <f t="shared" si="27"/>
        <v>7</v>
      </c>
      <c r="AH54" s="344">
        <f t="shared" si="28"/>
        <v>7</v>
      </c>
      <c r="AI54" s="344">
        <f t="shared" si="29"/>
        <v>7</v>
      </c>
      <c r="AJ54" s="356">
        <v>3600</v>
      </c>
      <c r="AK54" s="356">
        <v>2800</v>
      </c>
      <c r="AL54" s="356">
        <v>2000</v>
      </c>
      <c r="AM54" s="356">
        <v>1200</v>
      </c>
      <c r="AN54" s="356">
        <v>400</v>
      </c>
      <c r="AO54" s="344" t="str">
        <f t="shared" si="30"/>
        <v/>
      </c>
      <c r="AP54" s="344" t="str">
        <f t="shared" si="31"/>
        <v/>
      </c>
      <c r="AQ54" s="344" t="str">
        <f t="shared" si="32"/>
        <v/>
      </c>
      <c r="AR54" s="344" t="str">
        <f t="shared" si="33"/>
        <v/>
      </c>
      <c r="AS54" s="344" t="str">
        <f t="shared" si="34"/>
        <v/>
      </c>
      <c r="AT54" s="344" t="str">
        <f t="shared" si="35"/>
        <v/>
      </c>
      <c r="AU54" s="344" t="str">
        <f t="shared" si="36"/>
        <v/>
      </c>
      <c r="AV54" s="344" t="str">
        <f t="shared" si="37"/>
        <v/>
      </c>
      <c r="AW54" s="344" t="str">
        <f t="shared" si="38"/>
        <v/>
      </c>
      <c r="AX54" s="344" t="str">
        <f t="shared" si="39"/>
        <v/>
      </c>
      <c r="AY54" s="356">
        <v>3600</v>
      </c>
      <c r="AZ54" s="356">
        <v>2800</v>
      </c>
      <c r="BA54" s="356">
        <v>2000</v>
      </c>
      <c r="BB54" s="356">
        <v>1200</v>
      </c>
      <c r="BC54" s="356">
        <v>400</v>
      </c>
      <c r="BD54" s="353"/>
      <c r="BE54" s="353"/>
      <c r="BF54" s="353"/>
      <c r="BG54" s="353"/>
      <c r="BH54" s="353"/>
      <c r="BI54" s="146"/>
      <c r="BJ54" s="352"/>
      <c r="BK54" s="146"/>
      <c r="BL54" s="25">
        <f t="shared" si="9"/>
        <v>4010613</v>
      </c>
      <c r="BM54" s="146">
        <f t="shared" ref="BM54" si="90">BM41</f>
        <v>88</v>
      </c>
      <c r="BN54" s="146">
        <v>4</v>
      </c>
      <c r="BO54" s="146">
        <f t="shared" ref="BO54" si="91">BO41</f>
        <v>6</v>
      </c>
      <c r="BP54" s="146">
        <f t="shared" si="48"/>
        <v>13</v>
      </c>
      <c r="BQ54" s="146">
        <f>VLOOKUP(IF(A54=1,0,A54),宝石属性!$B$26:$D$41,2,0)</f>
        <v>0</v>
      </c>
      <c r="BR54" s="146">
        <f>VLOOKUP(IF(A54=1,0,A54),宝石属性!$B$26:$D$41,3,0)</f>
        <v>0</v>
      </c>
      <c r="BS54" s="146">
        <f t="shared" ref="BS54:BV54" si="92">IF(BS41="","",BS41)</f>
        <v>6</v>
      </c>
      <c r="BT54" s="146">
        <f t="shared" si="92"/>
        <v>9</v>
      </c>
      <c r="BU54" s="146" t="str">
        <f t="shared" si="92"/>
        <v/>
      </c>
      <c r="BV54" s="146" t="str">
        <f t="shared" si="92"/>
        <v/>
      </c>
      <c r="BW54" s="357" t="str">
        <f t="shared" si="43"/>
        <v/>
      </c>
      <c r="BX54" s="357" t="str">
        <f t="shared" si="44"/>
        <v/>
      </c>
    </row>
    <row r="55" spans="1:76">
      <c r="A55" s="344">
        <f>A42+10</f>
        <v>20</v>
      </c>
      <c r="B55" s="344" t="s">
        <v>1104</v>
      </c>
      <c r="C55" s="344" t="str">
        <f t="shared" si="46"/>
        <v>剑</v>
      </c>
      <c r="D55" s="344" t="str">
        <f t="shared" si="5"/>
        <v>20级白装剑</v>
      </c>
      <c r="E55" s="344">
        <f>VLOOKUP($C55,$C$3:$M$15,COLUMNS($C$3:H$15),0)</f>
        <v>130</v>
      </c>
      <c r="F55" s="344" t="str">
        <f>VLOOKUP($C55,$C$3:$M$15,COLUMNS($C$3:I$15),0)</f>
        <v>phyattack_value</v>
      </c>
      <c r="G55" s="344">
        <f>VLOOKUP($C55,$C$3:$M$15,COLUMNS($C$3:J$15),0)</f>
        <v>150</v>
      </c>
      <c r="H55" s="344" t="str">
        <f>VLOOKUP($C55,$C$3:$M$15,COLUMNS($C$3:K$15),0)</f>
        <v>magicattack_value</v>
      </c>
      <c r="I55" s="344">
        <f>VLOOKUP($C55,$C$3:$M$15,COLUMNS($C$3:L$15),0)</f>
        <v>170</v>
      </c>
      <c r="J55" s="344" t="str">
        <f>VLOOKUP($C55,$C$3:$M$15,COLUMNS($C$3:M$15),0)</f>
        <v>medical_value</v>
      </c>
      <c r="K55" s="344">
        <f t="shared" si="50"/>
        <v>115</v>
      </c>
      <c r="L55" s="344">
        <f t="shared" si="51"/>
        <v>115</v>
      </c>
      <c r="M55" s="344">
        <f t="shared" si="52"/>
        <v>115</v>
      </c>
      <c r="N55" s="344">
        <f t="shared" si="53"/>
        <v>115</v>
      </c>
      <c r="O55" s="344">
        <f t="shared" si="54"/>
        <v>115</v>
      </c>
      <c r="P55" s="344">
        <f t="shared" si="55"/>
        <v>115</v>
      </c>
      <c r="Q55" s="344">
        <f t="shared" si="56"/>
        <v>115</v>
      </c>
      <c r="R55" s="344">
        <f t="shared" si="57"/>
        <v>115</v>
      </c>
      <c r="S55" s="344">
        <f t="shared" si="58"/>
        <v>115</v>
      </c>
      <c r="T55" s="344">
        <f t="shared" si="59"/>
        <v>115</v>
      </c>
      <c r="U55" s="356">
        <v>3600</v>
      </c>
      <c r="V55" s="356">
        <v>2800</v>
      </c>
      <c r="W55" s="356">
        <v>2000</v>
      </c>
      <c r="X55" s="356">
        <v>1200</v>
      </c>
      <c r="Y55" s="356">
        <v>400</v>
      </c>
      <c r="Z55" s="344">
        <f t="shared" si="20"/>
        <v>26</v>
      </c>
      <c r="AA55" s="344">
        <f t="shared" si="21"/>
        <v>26</v>
      </c>
      <c r="AB55" s="344">
        <f t="shared" si="22"/>
        <v>26</v>
      </c>
      <c r="AC55" s="344">
        <f t="shared" si="23"/>
        <v>26</v>
      </c>
      <c r="AD55" s="344">
        <f t="shared" si="24"/>
        <v>26</v>
      </c>
      <c r="AE55" s="344">
        <f t="shared" si="25"/>
        <v>26</v>
      </c>
      <c r="AF55" s="344">
        <f t="shared" si="26"/>
        <v>26</v>
      </c>
      <c r="AG55" s="344">
        <f t="shared" si="27"/>
        <v>26</v>
      </c>
      <c r="AH55" s="344">
        <f t="shared" si="28"/>
        <v>26</v>
      </c>
      <c r="AI55" s="344">
        <f t="shared" si="29"/>
        <v>26</v>
      </c>
      <c r="AJ55" s="356">
        <v>3600</v>
      </c>
      <c r="AK55" s="356">
        <v>2800</v>
      </c>
      <c r="AL55" s="356">
        <v>2000</v>
      </c>
      <c r="AM55" s="356">
        <v>1200</v>
      </c>
      <c r="AN55" s="356">
        <v>400</v>
      </c>
      <c r="AO55" s="344">
        <f t="shared" si="30"/>
        <v>30</v>
      </c>
      <c r="AP55" s="344">
        <f t="shared" si="31"/>
        <v>30</v>
      </c>
      <c r="AQ55" s="344">
        <f t="shared" si="32"/>
        <v>30</v>
      </c>
      <c r="AR55" s="344">
        <f t="shared" si="33"/>
        <v>30</v>
      </c>
      <c r="AS55" s="344">
        <f t="shared" si="34"/>
        <v>30</v>
      </c>
      <c r="AT55" s="344">
        <f t="shared" si="35"/>
        <v>30</v>
      </c>
      <c r="AU55" s="344">
        <f t="shared" si="36"/>
        <v>30</v>
      </c>
      <c r="AV55" s="344">
        <f t="shared" si="37"/>
        <v>30</v>
      </c>
      <c r="AW55" s="344">
        <f t="shared" si="38"/>
        <v>30</v>
      </c>
      <c r="AX55" s="344">
        <f t="shared" si="39"/>
        <v>30</v>
      </c>
      <c r="AY55" s="356">
        <v>3600</v>
      </c>
      <c r="AZ55" s="356">
        <v>2800</v>
      </c>
      <c r="BA55" s="356">
        <v>2000</v>
      </c>
      <c r="BB55" s="356">
        <v>1200</v>
      </c>
      <c r="BC55" s="356">
        <v>400</v>
      </c>
      <c r="BD55" s="353"/>
      <c r="BE55" s="353"/>
      <c r="BF55" s="353"/>
      <c r="BG55" s="353"/>
      <c r="BH55" s="353"/>
      <c r="BI55" s="146"/>
      <c r="BJ55" s="352"/>
      <c r="BK55" s="146"/>
      <c r="BL55" s="25">
        <f t="shared" si="9"/>
        <v>4020101</v>
      </c>
      <c r="BM55" s="146">
        <f t="shared" ref="BM55" si="93">BM42</f>
        <v>1288</v>
      </c>
      <c r="BN55" s="146">
        <v>4</v>
      </c>
      <c r="BO55" s="146">
        <f t="shared" ref="BO55" si="94">BO42</f>
        <v>1</v>
      </c>
      <c r="BP55" s="146">
        <f t="shared" si="48"/>
        <v>1</v>
      </c>
      <c r="BQ55" s="146">
        <f>VLOOKUP(IF(A55=1,0,A55),宝石属性!$B$26:$D$41,2,0)</f>
        <v>0</v>
      </c>
      <c r="BR55" s="146">
        <f>VLOOKUP(IF(A55=1,0,A55),宝石属性!$B$26:$D$41,3,0)</f>
        <v>0</v>
      </c>
      <c r="BS55" s="146">
        <f t="shared" ref="BS55:BV55" si="95">IF(BS42="","",BS42)</f>
        <v>2</v>
      </c>
      <c r="BT55" s="146">
        <f t="shared" si="95"/>
        <v>4</v>
      </c>
      <c r="BU55" s="146">
        <f t="shared" si="95"/>
        <v>7</v>
      </c>
      <c r="BV55" s="146">
        <f t="shared" si="95"/>
        <v>8</v>
      </c>
      <c r="BW55" s="357" t="str">
        <f t="shared" si="43"/>
        <v/>
      </c>
      <c r="BX55" s="357" t="str">
        <f t="shared" si="44"/>
        <v/>
      </c>
    </row>
    <row r="56" spans="1:76">
      <c r="A56" s="344">
        <f t="shared" ref="A56:A119" si="96">A43+10</f>
        <v>20</v>
      </c>
      <c r="B56" s="344" t="s">
        <v>1104</v>
      </c>
      <c r="C56" s="344" t="str">
        <f t="shared" si="46"/>
        <v>锤</v>
      </c>
      <c r="D56" s="344" t="str">
        <f t="shared" si="5"/>
        <v>20级白装锤</v>
      </c>
      <c r="E56" s="344">
        <f>VLOOKUP($C56,$C$3:$M$15,COLUMNS($C$3:H$15),0)</f>
        <v>130</v>
      </c>
      <c r="F56" s="344" t="str">
        <f>VLOOKUP($C56,$C$3:$M$15,COLUMNS($C$3:I$15),0)</f>
        <v>phyattack_value</v>
      </c>
      <c r="G56" s="344">
        <f>VLOOKUP($C56,$C$3:$M$15,COLUMNS($C$3:J$15),0)</f>
        <v>150</v>
      </c>
      <c r="H56" s="344" t="str">
        <f>VLOOKUP($C56,$C$3:$M$15,COLUMNS($C$3:K$15),0)</f>
        <v>magicattack_value</v>
      </c>
      <c r="I56" s="344">
        <f>VLOOKUP($C56,$C$3:$M$15,COLUMNS($C$3:L$15),0)</f>
        <v>170</v>
      </c>
      <c r="J56" s="344" t="str">
        <f>VLOOKUP($C56,$C$3:$M$15,COLUMNS($C$3:M$15),0)</f>
        <v>medical_value</v>
      </c>
      <c r="K56" s="344">
        <f t="shared" si="50"/>
        <v>115</v>
      </c>
      <c r="L56" s="344">
        <f t="shared" si="51"/>
        <v>115</v>
      </c>
      <c r="M56" s="344">
        <f t="shared" si="52"/>
        <v>115</v>
      </c>
      <c r="N56" s="344">
        <f t="shared" si="53"/>
        <v>115</v>
      </c>
      <c r="O56" s="344">
        <f t="shared" si="54"/>
        <v>115</v>
      </c>
      <c r="P56" s="344">
        <f t="shared" si="55"/>
        <v>115</v>
      </c>
      <c r="Q56" s="344">
        <f t="shared" si="56"/>
        <v>115</v>
      </c>
      <c r="R56" s="344">
        <f t="shared" si="57"/>
        <v>115</v>
      </c>
      <c r="S56" s="344">
        <f t="shared" si="58"/>
        <v>115</v>
      </c>
      <c r="T56" s="344">
        <f t="shared" si="59"/>
        <v>115</v>
      </c>
      <c r="U56" s="356">
        <v>3600</v>
      </c>
      <c r="V56" s="356">
        <v>2800</v>
      </c>
      <c r="W56" s="356">
        <v>2000</v>
      </c>
      <c r="X56" s="356">
        <v>1200</v>
      </c>
      <c r="Y56" s="356">
        <v>400</v>
      </c>
      <c r="Z56" s="344">
        <f t="shared" si="20"/>
        <v>26</v>
      </c>
      <c r="AA56" s="344">
        <f t="shared" si="21"/>
        <v>26</v>
      </c>
      <c r="AB56" s="344">
        <f t="shared" si="22"/>
        <v>26</v>
      </c>
      <c r="AC56" s="344">
        <f t="shared" si="23"/>
        <v>26</v>
      </c>
      <c r="AD56" s="344">
        <f t="shared" si="24"/>
        <v>26</v>
      </c>
      <c r="AE56" s="344">
        <f t="shared" si="25"/>
        <v>26</v>
      </c>
      <c r="AF56" s="344">
        <f t="shared" si="26"/>
        <v>26</v>
      </c>
      <c r="AG56" s="344">
        <f t="shared" si="27"/>
        <v>26</v>
      </c>
      <c r="AH56" s="344">
        <f t="shared" si="28"/>
        <v>26</v>
      </c>
      <c r="AI56" s="344">
        <f t="shared" si="29"/>
        <v>26</v>
      </c>
      <c r="AJ56" s="356">
        <v>3600</v>
      </c>
      <c r="AK56" s="356">
        <v>2800</v>
      </c>
      <c r="AL56" s="356">
        <v>2000</v>
      </c>
      <c r="AM56" s="356">
        <v>1200</v>
      </c>
      <c r="AN56" s="356">
        <v>400</v>
      </c>
      <c r="AO56" s="344">
        <f t="shared" si="30"/>
        <v>30</v>
      </c>
      <c r="AP56" s="344">
        <f t="shared" si="31"/>
        <v>30</v>
      </c>
      <c r="AQ56" s="344">
        <f t="shared" si="32"/>
        <v>30</v>
      </c>
      <c r="AR56" s="344">
        <f t="shared" si="33"/>
        <v>30</v>
      </c>
      <c r="AS56" s="344">
        <f t="shared" si="34"/>
        <v>30</v>
      </c>
      <c r="AT56" s="344">
        <f t="shared" si="35"/>
        <v>30</v>
      </c>
      <c r="AU56" s="344">
        <f t="shared" si="36"/>
        <v>30</v>
      </c>
      <c r="AV56" s="344">
        <f t="shared" si="37"/>
        <v>30</v>
      </c>
      <c r="AW56" s="344">
        <f t="shared" si="38"/>
        <v>30</v>
      </c>
      <c r="AX56" s="344">
        <f t="shared" si="39"/>
        <v>30</v>
      </c>
      <c r="AY56" s="356">
        <v>3600</v>
      </c>
      <c r="AZ56" s="356">
        <v>2800</v>
      </c>
      <c r="BA56" s="356">
        <v>2000</v>
      </c>
      <c r="BB56" s="356">
        <v>1200</v>
      </c>
      <c r="BC56" s="356">
        <v>400</v>
      </c>
      <c r="BD56" s="353"/>
      <c r="BE56" s="353"/>
      <c r="BF56" s="353"/>
      <c r="BG56" s="353"/>
      <c r="BH56" s="353"/>
      <c r="BI56" s="146"/>
      <c r="BJ56" s="352"/>
      <c r="BK56" s="146"/>
      <c r="BL56" s="25">
        <f t="shared" si="9"/>
        <v>4020102</v>
      </c>
      <c r="BM56" s="146">
        <f t="shared" ref="BM56" si="97">BM43</f>
        <v>4360</v>
      </c>
      <c r="BN56" s="146">
        <v>4</v>
      </c>
      <c r="BO56" s="146">
        <f t="shared" ref="BO56" si="98">BO43</f>
        <v>1</v>
      </c>
      <c r="BP56" s="146">
        <f t="shared" si="48"/>
        <v>2</v>
      </c>
      <c r="BQ56" s="146">
        <f>VLOOKUP(IF(A56=1,0,A56),宝石属性!$B$26:$D$41,2,0)</f>
        <v>0</v>
      </c>
      <c r="BR56" s="146">
        <f>VLOOKUP(IF(A56=1,0,A56),宝石属性!$B$26:$D$41,3,0)</f>
        <v>0</v>
      </c>
      <c r="BS56" s="146">
        <f t="shared" ref="BS56:BV56" si="99">IF(BS43="","",BS43)</f>
        <v>2</v>
      </c>
      <c r="BT56" s="146">
        <f t="shared" si="99"/>
        <v>4</v>
      </c>
      <c r="BU56" s="146">
        <f t="shared" si="99"/>
        <v>7</v>
      </c>
      <c r="BV56" s="146">
        <f t="shared" si="99"/>
        <v>8</v>
      </c>
      <c r="BW56" s="357" t="str">
        <f t="shared" si="43"/>
        <v/>
      </c>
      <c r="BX56" s="357" t="str">
        <f t="shared" si="44"/>
        <v/>
      </c>
    </row>
    <row r="57" spans="1:76">
      <c r="A57" s="344">
        <f t="shared" si="96"/>
        <v>20</v>
      </c>
      <c r="B57" s="344" t="s">
        <v>1104</v>
      </c>
      <c r="C57" s="344" t="str">
        <f t="shared" si="46"/>
        <v>弓箭</v>
      </c>
      <c r="D57" s="344" t="str">
        <f t="shared" si="5"/>
        <v>20级白装弓箭</v>
      </c>
      <c r="E57" s="344">
        <f>VLOOKUP($C57,$C$3:$M$15,COLUMNS($C$3:H$15),0)</f>
        <v>130</v>
      </c>
      <c r="F57" s="344" t="str">
        <f>VLOOKUP($C57,$C$3:$M$15,COLUMNS($C$3:I$15),0)</f>
        <v>phyattack_value</v>
      </c>
      <c r="G57" s="344">
        <f>VLOOKUP($C57,$C$3:$M$15,COLUMNS($C$3:J$15),0)</f>
        <v>150</v>
      </c>
      <c r="H57" s="344" t="str">
        <f>VLOOKUP($C57,$C$3:$M$15,COLUMNS($C$3:K$15),0)</f>
        <v>magicattack_value</v>
      </c>
      <c r="I57" s="344">
        <f>VLOOKUP($C57,$C$3:$M$15,COLUMNS($C$3:L$15),0)</f>
        <v>170</v>
      </c>
      <c r="J57" s="344" t="str">
        <f>VLOOKUP($C57,$C$3:$M$15,COLUMNS($C$3:M$15),0)</f>
        <v>medical_value</v>
      </c>
      <c r="K57" s="344">
        <f t="shared" si="50"/>
        <v>115</v>
      </c>
      <c r="L57" s="344">
        <f t="shared" si="51"/>
        <v>115</v>
      </c>
      <c r="M57" s="344">
        <f t="shared" si="52"/>
        <v>115</v>
      </c>
      <c r="N57" s="344">
        <f t="shared" si="53"/>
        <v>115</v>
      </c>
      <c r="O57" s="344">
        <f t="shared" si="54"/>
        <v>115</v>
      </c>
      <c r="P57" s="344">
        <f t="shared" si="55"/>
        <v>115</v>
      </c>
      <c r="Q57" s="344">
        <f t="shared" si="56"/>
        <v>115</v>
      </c>
      <c r="R57" s="344">
        <f t="shared" si="57"/>
        <v>115</v>
      </c>
      <c r="S57" s="344">
        <f t="shared" si="58"/>
        <v>115</v>
      </c>
      <c r="T57" s="344">
        <f t="shared" si="59"/>
        <v>115</v>
      </c>
      <c r="U57" s="356">
        <v>3600</v>
      </c>
      <c r="V57" s="356">
        <v>2800</v>
      </c>
      <c r="W57" s="356">
        <v>2000</v>
      </c>
      <c r="X57" s="356">
        <v>1200</v>
      </c>
      <c r="Y57" s="356">
        <v>400</v>
      </c>
      <c r="Z57" s="344">
        <f t="shared" si="20"/>
        <v>26</v>
      </c>
      <c r="AA57" s="344">
        <f t="shared" si="21"/>
        <v>26</v>
      </c>
      <c r="AB57" s="344">
        <f t="shared" si="22"/>
        <v>26</v>
      </c>
      <c r="AC57" s="344">
        <f t="shared" si="23"/>
        <v>26</v>
      </c>
      <c r="AD57" s="344">
        <f t="shared" si="24"/>
        <v>26</v>
      </c>
      <c r="AE57" s="344">
        <f t="shared" si="25"/>
        <v>26</v>
      </c>
      <c r="AF57" s="344">
        <f t="shared" si="26"/>
        <v>26</v>
      </c>
      <c r="AG57" s="344">
        <f t="shared" si="27"/>
        <v>26</v>
      </c>
      <c r="AH57" s="344">
        <f t="shared" si="28"/>
        <v>26</v>
      </c>
      <c r="AI57" s="344">
        <f t="shared" si="29"/>
        <v>26</v>
      </c>
      <c r="AJ57" s="356">
        <v>3600</v>
      </c>
      <c r="AK57" s="356">
        <v>2800</v>
      </c>
      <c r="AL57" s="356">
        <v>2000</v>
      </c>
      <c r="AM57" s="356">
        <v>1200</v>
      </c>
      <c r="AN57" s="356">
        <v>400</v>
      </c>
      <c r="AO57" s="344">
        <f t="shared" si="30"/>
        <v>30</v>
      </c>
      <c r="AP57" s="344">
        <f t="shared" si="31"/>
        <v>30</v>
      </c>
      <c r="AQ57" s="344">
        <f t="shared" si="32"/>
        <v>30</v>
      </c>
      <c r="AR57" s="344">
        <f t="shared" si="33"/>
        <v>30</v>
      </c>
      <c r="AS57" s="344">
        <f t="shared" si="34"/>
        <v>30</v>
      </c>
      <c r="AT57" s="344">
        <f t="shared" si="35"/>
        <v>30</v>
      </c>
      <c r="AU57" s="344">
        <f t="shared" si="36"/>
        <v>30</v>
      </c>
      <c r="AV57" s="344">
        <f t="shared" si="37"/>
        <v>30</v>
      </c>
      <c r="AW57" s="344">
        <f t="shared" si="38"/>
        <v>30</v>
      </c>
      <c r="AX57" s="344">
        <f t="shared" si="39"/>
        <v>30</v>
      </c>
      <c r="AY57" s="356">
        <v>3600</v>
      </c>
      <c r="AZ57" s="356">
        <v>2800</v>
      </c>
      <c r="BA57" s="356">
        <v>2000</v>
      </c>
      <c r="BB57" s="356">
        <v>1200</v>
      </c>
      <c r="BC57" s="356">
        <v>400</v>
      </c>
      <c r="BD57" s="353"/>
      <c r="BE57" s="353"/>
      <c r="BF57" s="353"/>
      <c r="BG57" s="353"/>
      <c r="BH57" s="353"/>
      <c r="BI57" s="146"/>
      <c r="BJ57" s="352"/>
      <c r="BK57" s="146"/>
      <c r="BL57" s="25">
        <f t="shared" si="9"/>
        <v>4020103</v>
      </c>
      <c r="BM57" s="146">
        <f t="shared" ref="BM57" si="100">BM44</f>
        <v>1800</v>
      </c>
      <c r="BN57" s="146">
        <v>4</v>
      </c>
      <c r="BO57" s="146">
        <f t="shared" ref="BO57" si="101">BO44</f>
        <v>1</v>
      </c>
      <c r="BP57" s="146">
        <f t="shared" si="48"/>
        <v>3</v>
      </c>
      <c r="BQ57" s="146">
        <f>VLOOKUP(IF(A57=1,0,A57),宝石属性!$B$26:$D$41,2,0)</f>
        <v>0</v>
      </c>
      <c r="BR57" s="146">
        <f>VLOOKUP(IF(A57=1,0,A57),宝石属性!$B$26:$D$41,3,0)</f>
        <v>0</v>
      </c>
      <c r="BS57" s="146">
        <f t="shared" ref="BS57:BV57" si="102">IF(BS44="","",BS44)</f>
        <v>2</v>
      </c>
      <c r="BT57" s="146">
        <f t="shared" si="102"/>
        <v>4</v>
      </c>
      <c r="BU57" s="146">
        <f t="shared" si="102"/>
        <v>7</v>
      </c>
      <c r="BV57" s="146">
        <f t="shared" si="102"/>
        <v>8</v>
      </c>
      <c r="BW57" s="357" t="str">
        <f t="shared" si="43"/>
        <v/>
      </c>
      <c r="BX57" s="357" t="str">
        <f t="shared" si="44"/>
        <v/>
      </c>
    </row>
    <row r="58" spans="1:76">
      <c r="A58" s="344">
        <f t="shared" si="96"/>
        <v>20</v>
      </c>
      <c r="B58" s="344" t="s">
        <v>1104</v>
      </c>
      <c r="C58" s="344" t="str">
        <f t="shared" si="46"/>
        <v>爪</v>
      </c>
      <c r="D58" s="344" t="str">
        <f t="shared" si="5"/>
        <v>20级白装爪</v>
      </c>
      <c r="E58" s="344">
        <f>VLOOKUP($C58,$C$3:$M$15,COLUMNS($C$3:H$15),0)</f>
        <v>130</v>
      </c>
      <c r="F58" s="344" t="str">
        <f>VLOOKUP($C58,$C$3:$M$15,COLUMNS($C$3:I$15),0)</f>
        <v>phyattack_value</v>
      </c>
      <c r="G58" s="344">
        <f>VLOOKUP($C58,$C$3:$M$15,COLUMNS($C$3:J$15),0)</f>
        <v>150</v>
      </c>
      <c r="H58" s="344" t="str">
        <f>VLOOKUP($C58,$C$3:$M$15,COLUMNS($C$3:K$15),0)</f>
        <v>magicattack_value</v>
      </c>
      <c r="I58" s="344">
        <f>VLOOKUP($C58,$C$3:$M$15,COLUMNS($C$3:L$15),0)</f>
        <v>170</v>
      </c>
      <c r="J58" s="344" t="str">
        <f>VLOOKUP($C58,$C$3:$M$15,COLUMNS($C$3:M$15),0)</f>
        <v>medical_value</v>
      </c>
      <c r="K58" s="344">
        <f t="shared" si="50"/>
        <v>115</v>
      </c>
      <c r="L58" s="344">
        <f t="shared" si="51"/>
        <v>115</v>
      </c>
      <c r="M58" s="344">
        <f t="shared" si="52"/>
        <v>115</v>
      </c>
      <c r="N58" s="344">
        <f t="shared" si="53"/>
        <v>115</v>
      </c>
      <c r="O58" s="344">
        <f t="shared" si="54"/>
        <v>115</v>
      </c>
      <c r="P58" s="344">
        <f t="shared" si="55"/>
        <v>115</v>
      </c>
      <c r="Q58" s="344">
        <f t="shared" si="56"/>
        <v>115</v>
      </c>
      <c r="R58" s="344">
        <f t="shared" si="57"/>
        <v>115</v>
      </c>
      <c r="S58" s="344">
        <f t="shared" si="58"/>
        <v>115</v>
      </c>
      <c r="T58" s="344">
        <f t="shared" si="59"/>
        <v>115</v>
      </c>
      <c r="U58" s="356">
        <v>3600</v>
      </c>
      <c r="V58" s="356">
        <v>2800</v>
      </c>
      <c r="W58" s="356">
        <v>2000</v>
      </c>
      <c r="X58" s="356">
        <v>1200</v>
      </c>
      <c r="Y58" s="356">
        <v>400</v>
      </c>
      <c r="Z58" s="344">
        <f t="shared" si="20"/>
        <v>26</v>
      </c>
      <c r="AA58" s="344">
        <f t="shared" si="21"/>
        <v>26</v>
      </c>
      <c r="AB58" s="344">
        <f t="shared" si="22"/>
        <v>26</v>
      </c>
      <c r="AC58" s="344">
        <f t="shared" si="23"/>
        <v>26</v>
      </c>
      <c r="AD58" s="344">
        <f t="shared" si="24"/>
        <v>26</v>
      </c>
      <c r="AE58" s="344">
        <f t="shared" si="25"/>
        <v>26</v>
      </c>
      <c r="AF58" s="344">
        <f t="shared" si="26"/>
        <v>26</v>
      </c>
      <c r="AG58" s="344">
        <f t="shared" si="27"/>
        <v>26</v>
      </c>
      <c r="AH58" s="344">
        <f t="shared" si="28"/>
        <v>26</v>
      </c>
      <c r="AI58" s="344">
        <f t="shared" si="29"/>
        <v>26</v>
      </c>
      <c r="AJ58" s="356">
        <v>3600</v>
      </c>
      <c r="AK58" s="356">
        <v>2800</v>
      </c>
      <c r="AL58" s="356">
        <v>2000</v>
      </c>
      <c r="AM58" s="356">
        <v>1200</v>
      </c>
      <c r="AN58" s="356">
        <v>400</v>
      </c>
      <c r="AO58" s="344">
        <f t="shared" si="30"/>
        <v>30</v>
      </c>
      <c r="AP58" s="344">
        <f t="shared" si="31"/>
        <v>30</v>
      </c>
      <c r="AQ58" s="344">
        <f t="shared" si="32"/>
        <v>30</v>
      </c>
      <c r="AR58" s="344">
        <f t="shared" si="33"/>
        <v>30</v>
      </c>
      <c r="AS58" s="344">
        <f t="shared" si="34"/>
        <v>30</v>
      </c>
      <c r="AT58" s="344">
        <f t="shared" si="35"/>
        <v>30</v>
      </c>
      <c r="AU58" s="344">
        <f t="shared" si="36"/>
        <v>30</v>
      </c>
      <c r="AV58" s="344">
        <f t="shared" si="37"/>
        <v>30</v>
      </c>
      <c r="AW58" s="344">
        <f t="shared" si="38"/>
        <v>30</v>
      </c>
      <c r="AX58" s="344">
        <f t="shared" si="39"/>
        <v>30</v>
      </c>
      <c r="AY58" s="356">
        <v>3600</v>
      </c>
      <c r="AZ58" s="356">
        <v>2800</v>
      </c>
      <c r="BA58" s="356">
        <v>2000</v>
      </c>
      <c r="BB58" s="356">
        <v>1200</v>
      </c>
      <c r="BC58" s="356">
        <v>400</v>
      </c>
      <c r="BD58" s="353"/>
      <c r="BE58" s="353"/>
      <c r="BF58" s="353"/>
      <c r="BG58" s="353"/>
      <c r="BH58" s="353"/>
      <c r="BI58" s="146"/>
      <c r="BJ58" s="352"/>
      <c r="BK58" s="146"/>
      <c r="BL58" s="25">
        <f t="shared" si="9"/>
        <v>4020104</v>
      </c>
      <c r="BM58" s="146">
        <f t="shared" ref="BM58" si="103">BM45</f>
        <v>3080</v>
      </c>
      <c r="BN58" s="146">
        <v>4</v>
      </c>
      <c r="BO58" s="146">
        <f t="shared" ref="BO58" si="104">BO45</f>
        <v>1</v>
      </c>
      <c r="BP58" s="146">
        <f t="shared" si="48"/>
        <v>4</v>
      </c>
      <c r="BQ58" s="146">
        <f>VLOOKUP(IF(A58=1,0,A58),宝石属性!$B$26:$D$41,2,0)</f>
        <v>0</v>
      </c>
      <c r="BR58" s="146">
        <f>VLOOKUP(IF(A58=1,0,A58),宝石属性!$B$26:$D$41,3,0)</f>
        <v>0</v>
      </c>
      <c r="BS58" s="146">
        <f t="shared" ref="BS58:BV58" si="105">IF(BS45="","",BS45)</f>
        <v>2</v>
      </c>
      <c r="BT58" s="146">
        <f t="shared" si="105"/>
        <v>4</v>
      </c>
      <c r="BU58" s="146">
        <f t="shared" si="105"/>
        <v>7</v>
      </c>
      <c r="BV58" s="146">
        <f t="shared" si="105"/>
        <v>8</v>
      </c>
      <c r="BW58" s="357" t="str">
        <f t="shared" si="43"/>
        <v/>
      </c>
      <c r="BX58" s="357" t="str">
        <f t="shared" si="44"/>
        <v/>
      </c>
    </row>
    <row r="59" spans="1:76">
      <c r="A59" s="344">
        <f t="shared" si="96"/>
        <v>20</v>
      </c>
      <c r="B59" s="344" t="s">
        <v>1104</v>
      </c>
      <c r="C59" s="344" t="str">
        <f t="shared" si="46"/>
        <v>魔棒</v>
      </c>
      <c r="D59" s="344" t="str">
        <f t="shared" si="5"/>
        <v>20级白装魔棒</v>
      </c>
      <c r="E59" s="344">
        <f>VLOOKUP($C59,$C$3:$M$15,COLUMNS($C$3:H$15),0)</f>
        <v>130</v>
      </c>
      <c r="F59" s="344" t="str">
        <f>VLOOKUP($C59,$C$3:$M$15,COLUMNS($C$3:I$15),0)</f>
        <v>phyattack_value</v>
      </c>
      <c r="G59" s="344">
        <f>VLOOKUP($C59,$C$3:$M$15,COLUMNS($C$3:J$15),0)</f>
        <v>150</v>
      </c>
      <c r="H59" s="344" t="str">
        <f>VLOOKUP($C59,$C$3:$M$15,COLUMNS($C$3:K$15),0)</f>
        <v>magicattack_value</v>
      </c>
      <c r="I59" s="344">
        <f>VLOOKUP($C59,$C$3:$M$15,COLUMNS($C$3:L$15),0)</f>
        <v>170</v>
      </c>
      <c r="J59" s="344" t="str">
        <f>VLOOKUP($C59,$C$3:$M$15,COLUMNS($C$3:M$15),0)</f>
        <v>medical_value</v>
      </c>
      <c r="K59" s="344">
        <f t="shared" si="50"/>
        <v>115</v>
      </c>
      <c r="L59" s="344">
        <f t="shared" si="51"/>
        <v>115</v>
      </c>
      <c r="M59" s="344">
        <f t="shared" si="52"/>
        <v>115</v>
      </c>
      <c r="N59" s="344">
        <f t="shared" si="53"/>
        <v>115</v>
      </c>
      <c r="O59" s="344">
        <f t="shared" si="54"/>
        <v>115</v>
      </c>
      <c r="P59" s="344">
        <f t="shared" si="55"/>
        <v>115</v>
      </c>
      <c r="Q59" s="344">
        <f t="shared" si="56"/>
        <v>115</v>
      </c>
      <c r="R59" s="344">
        <f t="shared" si="57"/>
        <v>115</v>
      </c>
      <c r="S59" s="344">
        <f t="shared" si="58"/>
        <v>115</v>
      </c>
      <c r="T59" s="344">
        <f t="shared" si="59"/>
        <v>115</v>
      </c>
      <c r="U59" s="356">
        <v>3600</v>
      </c>
      <c r="V59" s="356">
        <v>2800</v>
      </c>
      <c r="W59" s="356">
        <v>2000</v>
      </c>
      <c r="X59" s="356">
        <v>1200</v>
      </c>
      <c r="Y59" s="356">
        <v>400</v>
      </c>
      <c r="Z59" s="344">
        <f t="shared" si="20"/>
        <v>26</v>
      </c>
      <c r="AA59" s="344">
        <f t="shared" si="21"/>
        <v>26</v>
      </c>
      <c r="AB59" s="344">
        <f t="shared" si="22"/>
        <v>26</v>
      </c>
      <c r="AC59" s="344">
        <f t="shared" si="23"/>
        <v>26</v>
      </c>
      <c r="AD59" s="344">
        <f t="shared" si="24"/>
        <v>26</v>
      </c>
      <c r="AE59" s="344">
        <f t="shared" si="25"/>
        <v>26</v>
      </c>
      <c r="AF59" s="344">
        <f t="shared" si="26"/>
        <v>26</v>
      </c>
      <c r="AG59" s="344">
        <f t="shared" si="27"/>
        <v>26</v>
      </c>
      <c r="AH59" s="344">
        <f t="shared" si="28"/>
        <v>26</v>
      </c>
      <c r="AI59" s="344">
        <f t="shared" si="29"/>
        <v>26</v>
      </c>
      <c r="AJ59" s="356">
        <v>3600</v>
      </c>
      <c r="AK59" s="356">
        <v>2800</v>
      </c>
      <c r="AL59" s="356">
        <v>2000</v>
      </c>
      <c r="AM59" s="356">
        <v>1200</v>
      </c>
      <c r="AN59" s="356">
        <v>400</v>
      </c>
      <c r="AO59" s="344">
        <f t="shared" si="30"/>
        <v>30</v>
      </c>
      <c r="AP59" s="344">
        <f t="shared" si="31"/>
        <v>30</v>
      </c>
      <c r="AQ59" s="344">
        <f t="shared" si="32"/>
        <v>30</v>
      </c>
      <c r="AR59" s="344">
        <f t="shared" si="33"/>
        <v>30</v>
      </c>
      <c r="AS59" s="344">
        <f t="shared" si="34"/>
        <v>30</v>
      </c>
      <c r="AT59" s="344">
        <f t="shared" si="35"/>
        <v>30</v>
      </c>
      <c r="AU59" s="344">
        <f t="shared" si="36"/>
        <v>30</v>
      </c>
      <c r="AV59" s="344">
        <f t="shared" si="37"/>
        <v>30</v>
      </c>
      <c r="AW59" s="344">
        <f t="shared" si="38"/>
        <v>30</v>
      </c>
      <c r="AX59" s="344">
        <f t="shared" si="39"/>
        <v>30</v>
      </c>
      <c r="AY59" s="356">
        <v>3600</v>
      </c>
      <c r="AZ59" s="356">
        <v>2800</v>
      </c>
      <c r="BA59" s="356">
        <v>2000</v>
      </c>
      <c r="BB59" s="356">
        <v>1200</v>
      </c>
      <c r="BC59" s="356">
        <v>400</v>
      </c>
      <c r="BD59" s="353"/>
      <c r="BE59" s="353"/>
      <c r="BF59" s="353"/>
      <c r="BG59" s="353"/>
      <c r="BH59" s="353"/>
      <c r="BI59" s="146"/>
      <c r="BJ59" s="352"/>
      <c r="BK59" s="146"/>
      <c r="BL59" s="25">
        <f t="shared" si="9"/>
        <v>4020105</v>
      </c>
      <c r="BM59" s="146">
        <f t="shared" ref="BM59" si="106">BM46</f>
        <v>2824</v>
      </c>
      <c r="BN59" s="146">
        <v>4</v>
      </c>
      <c r="BO59" s="146">
        <f t="shared" ref="BO59:BP74" si="107">BO46</f>
        <v>1</v>
      </c>
      <c r="BP59" s="146">
        <f t="shared" si="107"/>
        <v>5</v>
      </c>
      <c r="BQ59" s="146">
        <f>VLOOKUP(IF(A59=1,0,A59),宝石属性!$B$26:$D$41,2,0)</f>
        <v>0</v>
      </c>
      <c r="BR59" s="146">
        <f>VLOOKUP(IF(A59=1,0,A59),宝石属性!$B$26:$D$41,3,0)</f>
        <v>0</v>
      </c>
      <c r="BS59" s="146">
        <f t="shared" ref="BS59:BV59" si="108">IF(BS46="","",BS46)</f>
        <v>2</v>
      </c>
      <c r="BT59" s="146">
        <f t="shared" si="108"/>
        <v>4</v>
      </c>
      <c r="BU59" s="146">
        <f t="shared" si="108"/>
        <v>7</v>
      </c>
      <c r="BV59" s="146">
        <f t="shared" si="108"/>
        <v>8</v>
      </c>
      <c r="BW59" s="357" t="str">
        <f t="shared" si="43"/>
        <v/>
      </c>
      <c r="BX59" s="357" t="str">
        <f t="shared" si="44"/>
        <v/>
      </c>
    </row>
    <row r="60" spans="1:76">
      <c r="A60" s="344">
        <f t="shared" si="96"/>
        <v>20</v>
      </c>
      <c r="B60" s="344" t="s">
        <v>1104</v>
      </c>
      <c r="C60" s="344" t="str">
        <f t="shared" si="46"/>
        <v>法杖</v>
      </c>
      <c r="D60" s="344" t="str">
        <f t="shared" si="5"/>
        <v>20级白装法杖</v>
      </c>
      <c r="E60" s="344">
        <f>VLOOKUP($C60,$C$3:$M$15,COLUMNS($C$3:H$15),0)</f>
        <v>130</v>
      </c>
      <c r="F60" s="344" t="str">
        <f>VLOOKUP($C60,$C$3:$M$15,COLUMNS($C$3:I$15),0)</f>
        <v>phyattack_value</v>
      </c>
      <c r="G60" s="344">
        <f>VLOOKUP($C60,$C$3:$M$15,COLUMNS($C$3:J$15),0)</f>
        <v>150</v>
      </c>
      <c r="H60" s="344" t="str">
        <f>VLOOKUP($C60,$C$3:$M$15,COLUMNS($C$3:K$15),0)</f>
        <v>magicattack_value</v>
      </c>
      <c r="I60" s="344">
        <f>VLOOKUP($C60,$C$3:$M$15,COLUMNS($C$3:L$15),0)</f>
        <v>170</v>
      </c>
      <c r="J60" s="344" t="str">
        <f>VLOOKUP($C60,$C$3:$M$15,COLUMNS($C$3:M$15),0)</f>
        <v>medical_value</v>
      </c>
      <c r="K60" s="344">
        <f t="shared" si="50"/>
        <v>115</v>
      </c>
      <c r="L60" s="344">
        <f t="shared" si="51"/>
        <v>115</v>
      </c>
      <c r="M60" s="344">
        <f t="shared" si="52"/>
        <v>115</v>
      </c>
      <c r="N60" s="344">
        <f t="shared" si="53"/>
        <v>115</v>
      </c>
      <c r="O60" s="344">
        <f t="shared" si="54"/>
        <v>115</v>
      </c>
      <c r="P60" s="344">
        <f t="shared" si="55"/>
        <v>115</v>
      </c>
      <c r="Q60" s="344">
        <f t="shared" si="56"/>
        <v>115</v>
      </c>
      <c r="R60" s="344">
        <f t="shared" si="57"/>
        <v>115</v>
      </c>
      <c r="S60" s="344">
        <f t="shared" si="58"/>
        <v>115</v>
      </c>
      <c r="T60" s="344">
        <f t="shared" si="59"/>
        <v>115</v>
      </c>
      <c r="U60" s="356">
        <v>3600</v>
      </c>
      <c r="V60" s="356">
        <v>2800</v>
      </c>
      <c r="W60" s="356">
        <v>2000</v>
      </c>
      <c r="X60" s="356">
        <v>1200</v>
      </c>
      <c r="Y60" s="356">
        <v>400</v>
      </c>
      <c r="Z60" s="344">
        <f t="shared" si="20"/>
        <v>26</v>
      </c>
      <c r="AA60" s="344">
        <f t="shared" si="21"/>
        <v>26</v>
      </c>
      <c r="AB60" s="344">
        <f t="shared" si="22"/>
        <v>26</v>
      </c>
      <c r="AC60" s="344">
        <f t="shared" si="23"/>
        <v>26</v>
      </c>
      <c r="AD60" s="344">
        <f t="shared" si="24"/>
        <v>26</v>
      </c>
      <c r="AE60" s="344">
        <f t="shared" si="25"/>
        <v>26</v>
      </c>
      <c r="AF60" s="344">
        <f t="shared" si="26"/>
        <v>26</v>
      </c>
      <c r="AG60" s="344">
        <f t="shared" si="27"/>
        <v>26</v>
      </c>
      <c r="AH60" s="344">
        <f t="shared" si="28"/>
        <v>26</v>
      </c>
      <c r="AI60" s="344">
        <f t="shared" si="29"/>
        <v>26</v>
      </c>
      <c r="AJ60" s="356">
        <v>3600</v>
      </c>
      <c r="AK60" s="356">
        <v>2800</v>
      </c>
      <c r="AL60" s="356">
        <v>2000</v>
      </c>
      <c r="AM60" s="356">
        <v>1200</v>
      </c>
      <c r="AN60" s="356">
        <v>400</v>
      </c>
      <c r="AO60" s="344">
        <f t="shared" si="30"/>
        <v>30</v>
      </c>
      <c r="AP60" s="344">
        <f t="shared" si="31"/>
        <v>30</v>
      </c>
      <c r="AQ60" s="344">
        <f t="shared" si="32"/>
        <v>30</v>
      </c>
      <c r="AR60" s="344">
        <f t="shared" si="33"/>
        <v>30</v>
      </c>
      <c r="AS60" s="344">
        <f t="shared" si="34"/>
        <v>30</v>
      </c>
      <c r="AT60" s="344">
        <f t="shared" si="35"/>
        <v>30</v>
      </c>
      <c r="AU60" s="344">
        <f t="shared" si="36"/>
        <v>30</v>
      </c>
      <c r="AV60" s="344">
        <f t="shared" si="37"/>
        <v>30</v>
      </c>
      <c r="AW60" s="344">
        <f t="shared" si="38"/>
        <v>30</v>
      </c>
      <c r="AX60" s="344">
        <f t="shared" si="39"/>
        <v>30</v>
      </c>
      <c r="AY60" s="356">
        <v>3600</v>
      </c>
      <c r="AZ60" s="356">
        <v>2800</v>
      </c>
      <c r="BA60" s="356">
        <v>2000</v>
      </c>
      <c r="BB60" s="356">
        <v>1200</v>
      </c>
      <c r="BC60" s="356">
        <v>400</v>
      </c>
      <c r="BD60" s="353"/>
      <c r="BE60" s="353"/>
      <c r="BF60" s="353"/>
      <c r="BG60" s="353"/>
      <c r="BH60" s="353"/>
      <c r="BI60" s="146"/>
      <c r="BJ60" s="352"/>
      <c r="BK60" s="146"/>
      <c r="BL60" s="25">
        <f t="shared" si="9"/>
        <v>4020106</v>
      </c>
      <c r="BM60" s="146">
        <f t="shared" ref="BM60" si="109">BM47</f>
        <v>4104</v>
      </c>
      <c r="BN60" s="146">
        <v>4</v>
      </c>
      <c r="BO60" s="146">
        <f t="shared" ref="BO60" si="110">BO47</f>
        <v>1</v>
      </c>
      <c r="BP60" s="146">
        <f t="shared" si="107"/>
        <v>6</v>
      </c>
      <c r="BQ60" s="146">
        <f>VLOOKUP(IF(A60=1,0,A60),宝石属性!$B$26:$D$41,2,0)</f>
        <v>0</v>
      </c>
      <c r="BR60" s="146">
        <f>VLOOKUP(IF(A60=1,0,A60),宝石属性!$B$26:$D$41,3,0)</f>
        <v>0</v>
      </c>
      <c r="BS60" s="146">
        <f t="shared" ref="BS60:BV60" si="111">IF(BS47="","",BS47)</f>
        <v>2</v>
      </c>
      <c r="BT60" s="146">
        <f t="shared" si="111"/>
        <v>4</v>
      </c>
      <c r="BU60" s="146">
        <f t="shared" si="111"/>
        <v>7</v>
      </c>
      <c r="BV60" s="146">
        <f t="shared" si="111"/>
        <v>8</v>
      </c>
      <c r="BW60" s="357" t="str">
        <f t="shared" si="43"/>
        <v/>
      </c>
      <c r="BX60" s="357" t="str">
        <f t="shared" si="44"/>
        <v/>
      </c>
    </row>
    <row r="61" spans="1:76">
      <c r="A61" s="344">
        <f t="shared" si="96"/>
        <v>20</v>
      </c>
      <c r="B61" s="344" t="s">
        <v>1104</v>
      </c>
      <c r="C61" s="344" t="str">
        <f t="shared" si="46"/>
        <v>男衣</v>
      </c>
      <c r="D61" s="344" t="str">
        <f t="shared" si="5"/>
        <v>20级白装男衣</v>
      </c>
      <c r="E61" s="344">
        <f>VLOOKUP($C61,$C$3:$M$15,COLUMNS($C$3:H$15),0)</f>
        <v>60</v>
      </c>
      <c r="F61" s="344" t="str">
        <f>VLOOKUP($C61,$C$3:$M$15,COLUMNS($C$3:I$15),0)</f>
        <v>maxhp_value</v>
      </c>
      <c r="G61" s="344">
        <f>VLOOKUP($C61,$C$3:$M$15,COLUMNS($C$3:J$15),0)</f>
        <v>140</v>
      </c>
      <c r="H61" s="344" t="str">
        <f>VLOOKUP($C61,$C$3:$M$15,COLUMNS($C$3:K$15),0)</f>
        <v>defend_value</v>
      </c>
      <c r="I61" s="344" t="str">
        <f>VLOOKUP($C61,$C$3:$M$15,COLUMNS($C$3:L$15),0)</f>
        <v/>
      </c>
      <c r="J61" s="344" t="str">
        <f>VLOOKUP($C61,$C$3:$M$15,COLUMNS($C$3:M$15),0)</f>
        <v/>
      </c>
      <c r="K61" s="344">
        <f t="shared" si="50"/>
        <v>92</v>
      </c>
      <c r="L61" s="344">
        <f t="shared" si="51"/>
        <v>92</v>
      </c>
      <c r="M61" s="344">
        <f t="shared" si="52"/>
        <v>92</v>
      </c>
      <c r="N61" s="344">
        <f t="shared" si="53"/>
        <v>92</v>
      </c>
      <c r="O61" s="344">
        <f t="shared" si="54"/>
        <v>92</v>
      </c>
      <c r="P61" s="344">
        <f t="shared" si="55"/>
        <v>92</v>
      </c>
      <c r="Q61" s="344">
        <f t="shared" si="56"/>
        <v>92</v>
      </c>
      <c r="R61" s="344">
        <f t="shared" si="57"/>
        <v>92</v>
      </c>
      <c r="S61" s="344">
        <f t="shared" si="58"/>
        <v>92</v>
      </c>
      <c r="T61" s="344">
        <f t="shared" si="59"/>
        <v>92</v>
      </c>
      <c r="U61" s="356">
        <v>3600</v>
      </c>
      <c r="V61" s="356">
        <v>2800</v>
      </c>
      <c r="W61" s="356">
        <v>2000</v>
      </c>
      <c r="X61" s="356">
        <v>1200</v>
      </c>
      <c r="Y61" s="356">
        <v>400</v>
      </c>
      <c r="Z61" s="344">
        <f t="shared" si="20"/>
        <v>29</v>
      </c>
      <c r="AA61" s="344">
        <f t="shared" si="21"/>
        <v>29</v>
      </c>
      <c r="AB61" s="344">
        <f t="shared" si="22"/>
        <v>29</v>
      </c>
      <c r="AC61" s="344">
        <f t="shared" si="23"/>
        <v>29</v>
      </c>
      <c r="AD61" s="344">
        <f t="shared" si="24"/>
        <v>29</v>
      </c>
      <c r="AE61" s="344">
        <f t="shared" si="25"/>
        <v>29</v>
      </c>
      <c r="AF61" s="344">
        <f t="shared" si="26"/>
        <v>29</v>
      </c>
      <c r="AG61" s="344">
        <f t="shared" si="27"/>
        <v>29</v>
      </c>
      <c r="AH61" s="344">
        <f t="shared" si="28"/>
        <v>29</v>
      </c>
      <c r="AI61" s="344">
        <f t="shared" si="29"/>
        <v>29</v>
      </c>
      <c r="AJ61" s="356">
        <v>3600</v>
      </c>
      <c r="AK61" s="356">
        <v>2800</v>
      </c>
      <c r="AL61" s="356">
        <v>2000</v>
      </c>
      <c r="AM61" s="356">
        <v>1200</v>
      </c>
      <c r="AN61" s="356">
        <v>400</v>
      </c>
      <c r="AO61" s="344" t="str">
        <f t="shared" si="30"/>
        <v/>
      </c>
      <c r="AP61" s="344" t="str">
        <f t="shared" si="31"/>
        <v/>
      </c>
      <c r="AQ61" s="344" t="str">
        <f t="shared" si="32"/>
        <v/>
      </c>
      <c r="AR61" s="344" t="str">
        <f t="shared" si="33"/>
        <v/>
      </c>
      <c r="AS61" s="344" t="str">
        <f t="shared" si="34"/>
        <v/>
      </c>
      <c r="AT61" s="344" t="str">
        <f t="shared" si="35"/>
        <v/>
      </c>
      <c r="AU61" s="344" t="str">
        <f t="shared" si="36"/>
        <v/>
      </c>
      <c r="AV61" s="344" t="str">
        <f t="shared" si="37"/>
        <v/>
      </c>
      <c r="AW61" s="344" t="str">
        <f t="shared" si="38"/>
        <v/>
      </c>
      <c r="AX61" s="344" t="str">
        <f t="shared" si="39"/>
        <v/>
      </c>
      <c r="AY61" s="356">
        <v>3600</v>
      </c>
      <c r="AZ61" s="356">
        <v>2800</v>
      </c>
      <c r="BA61" s="356">
        <v>2000</v>
      </c>
      <c r="BB61" s="356">
        <v>1200</v>
      </c>
      <c r="BC61" s="356">
        <v>400</v>
      </c>
      <c r="BD61" s="353"/>
      <c r="BE61" s="353"/>
      <c r="BF61" s="353"/>
      <c r="BG61" s="353"/>
      <c r="BH61" s="353"/>
      <c r="BI61" s="146"/>
      <c r="BJ61" s="352"/>
      <c r="BK61" s="146"/>
      <c r="BL61" s="25">
        <f t="shared" si="9"/>
        <v>4020207</v>
      </c>
      <c r="BM61" s="146">
        <f t="shared" ref="BM61" si="112">BM48</f>
        <v>312</v>
      </c>
      <c r="BN61" s="146">
        <v>4</v>
      </c>
      <c r="BO61" s="146">
        <f t="shared" ref="BO61" si="113">BO48</f>
        <v>2</v>
      </c>
      <c r="BP61" s="146">
        <f t="shared" si="107"/>
        <v>7</v>
      </c>
      <c r="BQ61" s="146">
        <f>VLOOKUP(IF(A61=1,0,A61),宝石属性!$B$26:$D$41,2,0)</f>
        <v>0</v>
      </c>
      <c r="BR61" s="146">
        <f>VLOOKUP(IF(A61=1,0,A61),宝石属性!$B$26:$D$41,3,0)</f>
        <v>0</v>
      </c>
      <c r="BS61" s="146">
        <f t="shared" ref="BS61:BV61" si="114">IF(BS48="","",BS48)</f>
        <v>1</v>
      </c>
      <c r="BT61" s="146">
        <f t="shared" si="114"/>
        <v>3</v>
      </c>
      <c r="BU61" s="146">
        <f t="shared" si="114"/>
        <v>5</v>
      </c>
      <c r="BV61" s="146">
        <f t="shared" si="114"/>
        <v>7</v>
      </c>
      <c r="BW61" s="357" t="str">
        <f t="shared" si="43"/>
        <v/>
      </c>
      <c r="BX61" s="357" t="str">
        <f t="shared" si="44"/>
        <v/>
      </c>
    </row>
    <row r="62" spans="1:76">
      <c r="A62" s="344">
        <f t="shared" si="96"/>
        <v>20</v>
      </c>
      <c r="B62" s="344" t="s">
        <v>1104</v>
      </c>
      <c r="C62" s="344" t="str">
        <f t="shared" si="46"/>
        <v>女衣</v>
      </c>
      <c r="D62" s="344" t="str">
        <f t="shared" si="5"/>
        <v>20级白装女衣</v>
      </c>
      <c r="E62" s="344">
        <f>VLOOKUP($C62,$C$3:$M$15,COLUMNS($C$3:H$15),0)</f>
        <v>60</v>
      </c>
      <c r="F62" s="344" t="str">
        <f>VLOOKUP($C62,$C$3:$M$15,COLUMNS($C$3:I$15),0)</f>
        <v>maxhp_value</v>
      </c>
      <c r="G62" s="344">
        <f>VLOOKUP($C62,$C$3:$M$15,COLUMNS($C$3:J$15),0)</f>
        <v>140</v>
      </c>
      <c r="H62" s="344" t="str">
        <f>VLOOKUP($C62,$C$3:$M$15,COLUMNS($C$3:K$15),0)</f>
        <v>defend_value</v>
      </c>
      <c r="I62" s="344" t="str">
        <f>VLOOKUP($C62,$C$3:$M$15,COLUMNS($C$3:L$15),0)</f>
        <v/>
      </c>
      <c r="J62" s="344" t="str">
        <f>VLOOKUP($C62,$C$3:$M$15,COLUMNS($C$3:M$15),0)</f>
        <v/>
      </c>
      <c r="K62" s="344">
        <f t="shared" si="50"/>
        <v>92</v>
      </c>
      <c r="L62" s="344">
        <f t="shared" si="51"/>
        <v>92</v>
      </c>
      <c r="M62" s="344">
        <f t="shared" si="52"/>
        <v>92</v>
      </c>
      <c r="N62" s="344">
        <f t="shared" si="53"/>
        <v>92</v>
      </c>
      <c r="O62" s="344">
        <f t="shared" si="54"/>
        <v>92</v>
      </c>
      <c r="P62" s="344">
        <f t="shared" si="55"/>
        <v>92</v>
      </c>
      <c r="Q62" s="344">
        <f t="shared" si="56"/>
        <v>92</v>
      </c>
      <c r="R62" s="344">
        <f t="shared" si="57"/>
        <v>92</v>
      </c>
      <c r="S62" s="344">
        <f t="shared" si="58"/>
        <v>92</v>
      </c>
      <c r="T62" s="344">
        <f t="shared" si="59"/>
        <v>92</v>
      </c>
      <c r="U62" s="356">
        <v>3600</v>
      </c>
      <c r="V62" s="356">
        <v>2800</v>
      </c>
      <c r="W62" s="356">
        <v>2000</v>
      </c>
      <c r="X62" s="356">
        <v>1200</v>
      </c>
      <c r="Y62" s="356">
        <v>400</v>
      </c>
      <c r="Z62" s="344">
        <f t="shared" si="20"/>
        <v>29</v>
      </c>
      <c r="AA62" s="344">
        <f t="shared" si="21"/>
        <v>29</v>
      </c>
      <c r="AB62" s="344">
        <f t="shared" si="22"/>
        <v>29</v>
      </c>
      <c r="AC62" s="344">
        <f t="shared" si="23"/>
        <v>29</v>
      </c>
      <c r="AD62" s="344">
        <f t="shared" si="24"/>
        <v>29</v>
      </c>
      <c r="AE62" s="344">
        <f t="shared" si="25"/>
        <v>29</v>
      </c>
      <c r="AF62" s="344">
        <f t="shared" si="26"/>
        <v>29</v>
      </c>
      <c r="AG62" s="344">
        <f t="shared" si="27"/>
        <v>29</v>
      </c>
      <c r="AH62" s="344">
        <f t="shared" si="28"/>
        <v>29</v>
      </c>
      <c r="AI62" s="344">
        <f t="shared" si="29"/>
        <v>29</v>
      </c>
      <c r="AJ62" s="356">
        <v>3600</v>
      </c>
      <c r="AK62" s="356">
        <v>2800</v>
      </c>
      <c r="AL62" s="356">
        <v>2000</v>
      </c>
      <c r="AM62" s="356">
        <v>1200</v>
      </c>
      <c r="AN62" s="356">
        <v>400</v>
      </c>
      <c r="AO62" s="344" t="str">
        <f t="shared" si="30"/>
        <v/>
      </c>
      <c r="AP62" s="344" t="str">
        <f t="shared" si="31"/>
        <v/>
      </c>
      <c r="AQ62" s="344" t="str">
        <f t="shared" si="32"/>
        <v/>
      </c>
      <c r="AR62" s="344" t="str">
        <f t="shared" si="33"/>
        <v/>
      </c>
      <c r="AS62" s="344" t="str">
        <f t="shared" si="34"/>
        <v/>
      </c>
      <c r="AT62" s="344" t="str">
        <f t="shared" si="35"/>
        <v/>
      </c>
      <c r="AU62" s="344" t="str">
        <f t="shared" si="36"/>
        <v/>
      </c>
      <c r="AV62" s="344" t="str">
        <f t="shared" si="37"/>
        <v/>
      </c>
      <c r="AW62" s="344" t="str">
        <f t="shared" si="38"/>
        <v/>
      </c>
      <c r="AX62" s="344" t="str">
        <f t="shared" si="39"/>
        <v/>
      </c>
      <c r="AY62" s="356">
        <v>3600</v>
      </c>
      <c r="AZ62" s="356">
        <v>2800</v>
      </c>
      <c r="BA62" s="356">
        <v>2000</v>
      </c>
      <c r="BB62" s="356">
        <v>1200</v>
      </c>
      <c r="BC62" s="356">
        <v>400</v>
      </c>
      <c r="BD62" s="353"/>
      <c r="BE62" s="353"/>
      <c r="BF62" s="353"/>
      <c r="BG62" s="353"/>
      <c r="BH62" s="353"/>
      <c r="BI62" s="146"/>
      <c r="BJ62" s="352"/>
      <c r="BK62" s="146"/>
      <c r="BL62" s="25">
        <f t="shared" si="9"/>
        <v>4020208</v>
      </c>
      <c r="BM62" s="146">
        <f t="shared" ref="BM62" si="115">BM49</f>
        <v>568</v>
      </c>
      <c r="BN62" s="146">
        <v>4</v>
      </c>
      <c r="BO62" s="146">
        <f t="shared" ref="BO62" si="116">BO49</f>
        <v>2</v>
      </c>
      <c r="BP62" s="146">
        <f t="shared" si="107"/>
        <v>8</v>
      </c>
      <c r="BQ62" s="146">
        <f>VLOOKUP(IF(A62=1,0,A62),宝石属性!$B$26:$D$41,2,0)</f>
        <v>0</v>
      </c>
      <c r="BR62" s="146">
        <f>VLOOKUP(IF(A62=1,0,A62),宝石属性!$B$26:$D$41,3,0)</f>
        <v>0</v>
      </c>
      <c r="BS62" s="146">
        <f t="shared" ref="BS62:BV62" si="117">IF(BS49="","",BS49)</f>
        <v>1</v>
      </c>
      <c r="BT62" s="146">
        <f t="shared" si="117"/>
        <v>3</v>
      </c>
      <c r="BU62" s="146">
        <f t="shared" si="117"/>
        <v>5</v>
      </c>
      <c r="BV62" s="146">
        <f t="shared" si="117"/>
        <v>7</v>
      </c>
      <c r="BW62" s="357" t="str">
        <f t="shared" si="43"/>
        <v/>
      </c>
      <c r="BX62" s="357" t="str">
        <f t="shared" si="44"/>
        <v/>
      </c>
    </row>
    <row r="63" spans="1:76">
      <c r="A63" s="344">
        <f t="shared" si="96"/>
        <v>20</v>
      </c>
      <c r="B63" s="344" t="s">
        <v>1104</v>
      </c>
      <c r="C63" s="344" t="str">
        <f t="shared" si="46"/>
        <v>男头盔</v>
      </c>
      <c r="D63" s="344" t="str">
        <f t="shared" si="5"/>
        <v>20级白装男头盔</v>
      </c>
      <c r="E63" s="344">
        <f>VLOOKUP($C63,$C$3:$M$15,COLUMNS($C$3:H$15),0)</f>
        <v>90</v>
      </c>
      <c r="F63" s="344" t="str">
        <f>VLOOKUP($C63,$C$3:$M$15,COLUMNS($C$3:I$15),0)</f>
        <v>maxmp_value</v>
      </c>
      <c r="G63" s="344">
        <f>VLOOKUP($C63,$C$3:$M$15,COLUMNS($C$3:J$15),0)</f>
        <v>140</v>
      </c>
      <c r="H63" s="344" t="str">
        <f>VLOOKUP($C63,$C$3:$M$15,COLUMNS($C$3:K$15),0)</f>
        <v>defend_value</v>
      </c>
      <c r="I63" s="344" t="str">
        <f>VLOOKUP($C63,$C$3:$M$15,COLUMNS($C$3:L$15),0)</f>
        <v/>
      </c>
      <c r="J63" s="344" t="str">
        <f>VLOOKUP($C63,$C$3:$M$15,COLUMNS($C$3:M$15),0)</f>
        <v/>
      </c>
      <c r="K63" s="344">
        <f t="shared" si="50"/>
        <v>115</v>
      </c>
      <c r="L63" s="344">
        <f t="shared" si="51"/>
        <v>115</v>
      </c>
      <c r="M63" s="344">
        <f t="shared" si="52"/>
        <v>115</v>
      </c>
      <c r="N63" s="344">
        <f t="shared" si="53"/>
        <v>115</v>
      </c>
      <c r="O63" s="344">
        <f t="shared" si="54"/>
        <v>115</v>
      </c>
      <c r="P63" s="344">
        <f t="shared" si="55"/>
        <v>115</v>
      </c>
      <c r="Q63" s="344">
        <f t="shared" si="56"/>
        <v>115</v>
      </c>
      <c r="R63" s="344">
        <f t="shared" si="57"/>
        <v>115</v>
      </c>
      <c r="S63" s="344">
        <f t="shared" si="58"/>
        <v>115</v>
      </c>
      <c r="T63" s="344">
        <f t="shared" si="59"/>
        <v>115</v>
      </c>
      <c r="U63" s="356">
        <v>3600</v>
      </c>
      <c r="V63" s="356">
        <v>2800</v>
      </c>
      <c r="W63" s="356">
        <v>2000</v>
      </c>
      <c r="X63" s="356">
        <v>1200</v>
      </c>
      <c r="Y63" s="356">
        <v>400</v>
      </c>
      <c r="Z63" s="344">
        <f t="shared" si="20"/>
        <v>17</v>
      </c>
      <c r="AA63" s="344">
        <f t="shared" si="21"/>
        <v>17</v>
      </c>
      <c r="AB63" s="344">
        <f t="shared" si="22"/>
        <v>17</v>
      </c>
      <c r="AC63" s="344">
        <f t="shared" si="23"/>
        <v>17</v>
      </c>
      <c r="AD63" s="344">
        <f t="shared" si="24"/>
        <v>17</v>
      </c>
      <c r="AE63" s="344">
        <f t="shared" si="25"/>
        <v>17</v>
      </c>
      <c r="AF63" s="344">
        <f t="shared" si="26"/>
        <v>17</v>
      </c>
      <c r="AG63" s="344">
        <f t="shared" si="27"/>
        <v>17</v>
      </c>
      <c r="AH63" s="344">
        <f t="shared" si="28"/>
        <v>17</v>
      </c>
      <c r="AI63" s="344">
        <f t="shared" si="29"/>
        <v>17</v>
      </c>
      <c r="AJ63" s="356">
        <v>3600</v>
      </c>
      <c r="AK63" s="356">
        <v>2800</v>
      </c>
      <c r="AL63" s="356">
        <v>2000</v>
      </c>
      <c r="AM63" s="356">
        <v>1200</v>
      </c>
      <c r="AN63" s="356">
        <v>400</v>
      </c>
      <c r="AO63" s="344" t="str">
        <f t="shared" si="30"/>
        <v/>
      </c>
      <c r="AP63" s="344" t="str">
        <f t="shared" si="31"/>
        <v/>
      </c>
      <c r="AQ63" s="344" t="str">
        <f t="shared" si="32"/>
        <v/>
      </c>
      <c r="AR63" s="344" t="str">
        <f t="shared" si="33"/>
        <v/>
      </c>
      <c r="AS63" s="344" t="str">
        <f t="shared" si="34"/>
        <v/>
      </c>
      <c r="AT63" s="344" t="str">
        <f t="shared" si="35"/>
        <v/>
      </c>
      <c r="AU63" s="344" t="str">
        <f t="shared" si="36"/>
        <v/>
      </c>
      <c r="AV63" s="344" t="str">
        <f t="shared" si="37"/>
        <v/>
      </c>
      <c r="AW63" s="344" t="str">
        <f t="shared" si="38"/>
        <v/>
      </c>
      <c r="AX63" s="344" t="str">
        <f t="shared" si="39"/>
        <v/>
      </c>
      <c r="AY63" s="356">
        <v>3600</v>
      </c>
      <c r="AZ63" s="356">
        <v>2800</v>
      </c>
      <c r="BA63" s="356">
        <v>2000</v>
      </c>
      <c r="BB63" s="356">
        <v>1200</v>
      </c>
      <c r="BC63" s="356">
        <v>400</v>
      </c>
      <c r="BD63" s="353"/>
      <c r="BE63" s="353"/>
      <c r="BF63" s="353"/>
      <c r="BG63" s="353"/>
      <c r="BH63" s="353"/>
      <c r="BI63" s="146"/>
      <c r="BJ63" s="352"/>
      <c r="BK63" s="146"/>
      <c r="BL63" s="25">
        <f t="shared" si="9"/>
        <v>4020309</v>
      </c>
      <c r="BM63" s="146">
        <f t="shared" ref="BM63" si="118">BM50</f>
        <v>1640</v>
      </c>
      <c r="BN63" s="146">
        <v>4</v>
      </c>
      <c r="BO63" s="146">
        <f t="shared" ref="BO63" si="119">BO50</f>
        <v>3</v>
      </c>
      <c r="BP63" s="146">
        <f t="shared" si="107"/>
        <v>9</v>
      </c>
      <c r="BQ63" s="146">
        <f>VLOOKUP(IF(A63=1,0,A63),宝石属性!$B$26:$D$41,2,0)</f>
        <v>0</v>
      </c>
      <c r="BR63" s="146">
        <f>VLOOKUP(IF(A63=1,0,A63),宝石属性!$B$26:$D$41,3,0)</f>
        <v>0</v>
      </c>
      <c r="BS63" s="146">
        <f t="shared" ref="BS63:BV63" si="120">IF(BS50="","",BS50)</f>
        <v>2</v>
      </c>
      <c r="BT63" s="146">
        <f t="shared" si="120"/>
        <v>3</v>
      </c>
      <c r="BU63" s="146" t="str">
        <f t="shared" si="120"/>
        <v/>
      </c>
      <c r="BV63" s="146" t="str">
        <f t="shared" si="120"/>
        <v/>
      </c>
      <c r="BW63" s="357" t="str">
        <f t="shared" si="43"/>
        <v/>
      </c>
      <c r="BX63" s="357" t="str">
        <f t="shared" si="44"/>
        <v/>
      </c>
    </row>
    <row r="64" spans="1:76">
      <c r="A64" s="344">
        <f t="shared" si="96"/>
        <v>20</v>
      </c>
      <c r="B64" s="344" t="s">
        <v>1104</v>
      </c>
      <c r="C64" s="344" t="str">
        <f t="shared" si="46"/>
        <v>女头饰</v>
      </c>
      <c r="D64" s="344" t="str">
        <f t="shared" si="5"/>
        <v>20级白装女头饰</v>
      </c>
      <c r="E64" s="344">
        <f>VLOOKUP($C64,$C$3:$M$15,COLUMNS($C$3:H$15),0)</f>
        <v>90</v>
      </c>
      <c r="F64" s="344" t="str">
        <f>VLOOKUP($C64,$C$3:$M$15,COLUMNS($C$3:I$15),0)</f>
        <v>maxmp_value</v>
      </c>
      <c r="G64" s="344">
        <f>VLOOKUP($C64,$C$3:$M$15,COLUMNS($C$3:J$15),0)</f>
        <v>140</v>
      </c>
      <c r="H64" s="344" t="str">
        <f>VLOOKUP($C64,$C$3:$M$15,COLUMNS($C$3:K$15),0)</f>
        <v>defend_value</v>
      </c>
      <c r="I64" s="344" t="str">
        <f>VLOOKUP($C64,$C$3:$M$15,COLUMNS($C$3:L$15),0)</f>
        <v/>
      </c>
      <c r="J64" s="344" t="str">
        <f>VLOOKUP($C64,$C$3:$M$15,COLUMNS($C$3:M$15),0)</f>
        <v/>
      </c>
      <c r="K64" s="344">
        <f t="shared" si="50"/>
        <v>115</v>
      </c>
      <c r="L64" s="344">
        <f t="shared" si="51"/>
        <v>115</v>
      </c>
      <c r="M64" s="344">
        <f t="shared" si="52"/>
        <v>115</v>
      </c>
      <c r="N64" s="344">
        <f t="shared" si="53"/>
        <v>115</v>
      </c>
      <c r="O64" s="344">
        <f t="shared" si="54"/>
        <v>115</v>
      </c>
      <c r="P64" s="344">
        <f t="shared" si="55"/>
        <v>115</v>
      </c>
      <c r="Q64" s="344">
        <f t="shared" si="56"/>
        <v>115</v>
      </c>
      <c r="R64" s="344">
        <f t="shared" si="57"/>
        <v>115</v>
      </c>
      <c r="S64" s="344">
        <f t="shared" si="58"/>
        <v>115</v>
      </c>
      <c r="T64" s="344">
        <f t="shared" si="59"/>
        <v>115</v>
      </c>
      <c r="U64" s="356">
        <v>3600</v>
      </c>
      <c r="V64" s="356">
        <v>2800</v>
      </c>
      <c r="W64" s="356">
        <v>2000</v>
      </c>
      <c r="X64" s="356">
        <v>1200</v>
      </c>
      <c r="Y64" s="356">
        <v>400</v>
      </c>
      <c r="Z64" s="344">
        <f t="shared" si="20"/>
        <v>17</v>
      </c>
      <c r="AA64" s="344">
        <f t="shared" si="21"/>
        <v>17</v>
      </c>
      <c r="AB64" s="344">
        <f t="shared" si="22"/>
        <v>17</v>
      </c>
      <c r="AC64" s="344">
        <f t="shared" si="23"/>
        <v>17</v>
      </c>
      <c r="AD64" s="344">
        <f t="shared" si="24"/>
        <v>17</v>
      </c>
      <c r="AE64" s="344">
        <f t="shared" si="25"/>
        <v>17</v>
      </c>
      <c r="AF64" s="344">
        <f t="shared" si="26"/>
        <v>17</v>
      </c>
      <c r="AG64" s="344">
        <f t="shared" si="27"/>
        <v>17</v>
      </c>
      <c r="AH64" s="344">
        <f t="shared" si="28"/>
        <v>17</v>
      </c>
      <c r="AI64" s="344">
        <f t="shared" si="29"/>
        <v>17</v>
      </c>
      <c r="AJ64" s="356">
        <v>3600</v>
      </c>
      <c r="AK64" s="356">
        <v>2800</v>
      </c>
      <c r="AL64" s="356">
        <v>2000</v>
      </c>
      <c r="AM64" s="356">
        <v>1200</v>
      </c>
      <c r="AN64" s="356">
        <v>400</v>
      </c>
      <c r="AO64" s="344" t="str">
        <f t="shared" si="30"/>
        <v/>
      </c>
      <c r="AP64" s="344" t="str">
        <f t="shared" si="31"/>
        <v/>
      </c>
      <c r="AQ64" s="344" t="str">
        <f t="shared" si="32"/>
        <v/>
      </c>
      <c r="AR64" s="344" t="str">
        <f t="shared" si="33"/>
        <v/>
      </c>
      <c r="AS64" s="344" t="str">
        <f t="shared" si="34"/>
        <v/>
      </c>
      <c r="AT64" s="344" t="str">
        <f t="shared" si="35"/>
        <v/>
      </c>
      <c r="AU64" s="344" t="str">
        <f t="shared" si="36"/>
        <v/>
      </c>
      <c r="AV64" s="344" t="str">
        <f t="shared" si="37"/>
        <v/>
      </c>
      <c r="AW64" s="344" t="str">
        <f t="shared" si="38"/>
        <v/>
      </c>
      <c r="AX64" s="344" t="str">
        <f t="shared" si="39"/>
        <v/>
      </c>
      <c r="AY64" s="356">
        <v>3600</v>
      </c>
      <c r="AZ64" s="356">
        <v>2800</v>
      </c>
      <c r="BA64" s="356">
        <v>2000</v>
      </c>
      <c r="BB64" s="356">
        <v>1200</v>
      </c>
      <c r="BC64" s="356">
        <v>400</v>
      </c>
      <c r="BD64" s="353"/>
      <c r="BE64" s="353"/>
      <c r="BF64" s="353"/>
      <c r="BG64" s="353"/>
      <c r="BH64" s="353"/>
      <c r="BI64" s="146"/>
      <c r="BJ64" s="352"/>
      <c r="BK64" s="146"/>
      <c r="BL64" s="25">
        <f t="shared" si="9"/>
        <v>4020310</v>
      </c>
      <c r="BM64" s="146">
        <f t="shared" ref="BM64" si="121">BM51</f>
        <v>1384</v>
      </c>
      <c r="BN64" s="146">
        <v>4</v>
      </c>
      <c r="BO64" s="146">
        <f t="shared" ref="BO64" si="122">BO51</f>
        <v>3</v>
      </c>
      <c r="BP64" s="146">
        <f t="shared" si="107"/>
        <v>10</v>
      </c>
      <c r="BQ64" s="146">
        <f>VLOOKUP(IF(A64=1,0,A64),宝石属性!$B$26:$D$41,2,0)</f>
        <v>0</v>
      </c>
      <c r="BR64" s="146">
        <f>VLOOKUP(IF(A64=1,0,A64),宝石属性!$B$26:$D$41,3,0)</f>
        <v>0</v>
      </c>
      <c r="BS64" s="146">
        <f t="shared" ref="BS64:BV64" si="123">IF(BS51="","",BS51)</f>
        <v>2</v>
      </c>
      <c r="BT64" s="146">
        <f t="shared" si="123"/>
        <v>3</v>
      </c>
      <c r="BU64" s="146" t="str">
        <f t="shared" si="123"/>
        <v/>
      </c>
      <c r="BV64" s="146" t="str">
        <f t="shared" si="123"/>
        <v/>
      </c>
      <c r="BW64" s="357" t="str">
        <f t="shared" si="43"/>
        <v/>
      </c>
      <c r="BX64" s="357" t="str">
        <f t="shared" si="44"/>
        <v/>
      </c>
    </row>
    <row r="65" spans="1:76">
      <c r="A65" s="344">
        <f t="shared" si="96"/>
        <v>20</v>
      </c>
      <c r="B65" s="344" t="s">
        <v>1104</v>
      </c>
      <c r="C65" s="344" t="str">
        <f t="shared" si="46"/>
        <v>项链</v>
      </c>
      <c r="D65" s="344" t="str">
        <f t="shared" si="5"/>
        <v>20级白装项链</v>
      </c>
      <c r="E65" s="344">
        <f>VLOOKUP($C65,$C$3:$M$15,COLUMNS($C$3:H$15),0)</f>
        <v>150</v>
      </c>
      <c r="F65" s="344" t="str">
        <f>VLOOKUP($C65,$C$3:$M$15,COLUMNS($C$3:I$15),0)</f>
        <v>magicattack_value</v>
      </c>
      <c r="G65" s="344">
        <f>VLOOKUP($C65,$C$3:$M$15,COLUMNS($C$3:J$15),0)</f>
        <v>160</v>
      </c>
      <c r="H65" s="344" t="str">
        <f>VLOOKUP($C65,$C$3:$M$15,COLUMNS($C$3:K$15),0)</f>
        <v>magicdef_value</v>
      </c>
      <c r="I65" s="344" t="str">
        <f>VLOOKUP($C65,$C$3:$M$15,COLUMNS($C$3:L$15),0)</f>
        <v/>
      </c>
      <c r="J65" s="344" t="str">
        <f>VLOOKUP($C65,$C$3:$M$15,COLUMNS($C$3:M$15),0)</f>
        <v/>
      </c>
      <c r="K65" s="344">
        <f t="shared" si="50"/>
        <v>32</v>
      </c>
      <c r="L65" s="344">
        <f t="shared" si="51"/>
        <v>32</v>
      </c>
      <c r="M65" s="344">
        <f t="shared" si="52"/>
        <v>32</v>
      </c>
      <c r="N65" s="344">
        <f t="shared" si="53"/>
        <v>32</v>
      </c>
      <c r="O65" s="344">
        <f t="shared" si="54"/>
        <v>32</v>
      </c>
      <c r="P65" s="344">
        <f t="shared" si="55"/>
        <v>32</v>
      </c>
      <c r="Q65" s="344">
        <f t="shared" si="56"/>
        <v>32</v>
      </c>
      <c r="R65" s="344">
        <f t="shared" si="57"/>
        <v>32</v>
      </c>
      <c r="S65" s="344">
        <f t="shared" si="58"/>
        <v>32</v>
      </c>
      <c r="T65" s="344">
        <f t="shared" si="59"/>
        <v>32</v>
      </c>
      <c r="U65" s="356">
        <v>3600</v>
      </c>
      <c r="V65" s="356">
        <v>2800</v>
      </c>
      <c r="W65" s="356">
        <v>2000</v>
      </c>
      <c r="X65" s="356">
        <v>1200</v>
      </c>
      <c r="Y65" s="356">
        <v>400</v>
      </c>
      <c r="Z65" s="344">
        <f t="shared" si="20"/>
        <v>17</v>
      </c>
      <c r="AA65" s="344">
        <f t="shared" si="21"/>
        <v>17</v>
      </c>
      <c r="AB65" s="344">
        <f t="shared" si="22"/>
        <v>17</v>
      </c>
      <c r="AC65" s="344">
        <f t="shared" si="23"/>
        <v>17</v>
      </c>
      <c r="AD65" s="344">
        <f t="shared" si="24"/>
        <v>17</v>
      </c>
      <c r="AE65" s="344">
        <f t="shared" si="25"/>
        <v>17</v>
      </c>
      <c r="AF65" s="344">
        <f t="shared" si="26"/>
        <v>17</v>
      </c>
      <c r="AG65" s="344">
        <f t="shared" si="27"/>
        <v>17</v>
      </c>
      <c r="AH65" s="344">
        <f t="shared" si="28"/>
        <v>17</v>
      </c>
      <c r="AI65" s="344">
        <f t="shared" si="29"/>
        <v>17</v>
      </c>
      <c r="AJ65" s="356">
        <v>3600</v>
      </c>
      <c r="AK65" s="356">
        <v>2800</v>
      </c>
      <c r="AL65" s="356">
        <v>2000</v>
      </c>
      <c r="AM65" s="356">
        <v>1200</v>
      </c>
      <c r="AN65" s="356">
        <v>400</v>
      </c>
      <c r="AO65" s="344" t="str">
        <f t="shared" si="30"/>
        <v/>
      </c>
      <c r="AP65" s="344" t="str">
        <f t="shared" si="31"/>
        <v/>
      </c>
      <c r="AQ65" s="344" t="str">
        <f t="shared" si="32"/>
        <v/>
      </c>
      <c r="AR65" s="344" t="str">
        <f t="shared" si="33"/>
        <v/>
      </c>
      <c r="AS65" s="344" t="str">
        <f t="shared" si="34"/>
        <v/>
      </c>
      <c r="AT65" s="344" t="str">
        <f t="shared" si="35"/>
        <v/>
      </c>
      <c r="AU65" s="344" t="str">
        <f t="shared" si="36"/>
        <v/>
      </c>
      <c r="AV65" s="344" t="str">
        <f t="shared" si="37"/>
        <v/>
      </c>
      <c r="AW65" s="344" t="str">
        <f t="shared" si="38"/>
        <v/>
      </c>
      <c r="AX65" s="344" t="str">
        <f t="shared" si="39"/>
        <v/>
      </c>
      <c r="AY65" s="356">
        <v>3600</v>
      </c>
      <c r="AZ65" s="356">
        <v>2800</v>
      </c>
      <c r="BA65" s="356">
        <v>2000</v>
      </c>
      <c r="BB65" s="356">
        <v>1200</v>
      </c>
      <c r="BC65" s="356">
        <v>400</v>
      </c>
      <c r="BD65" s="353"/>
      <c r="BE65" s="353"/>
      <c r="BF65" s="353"/>
      <c r="BG65" s="353"/>
      <c r="BH65" s="353"/>
      <c r="BI65" s="146"/>
      <c r="BJ65" s="352"/>
      <c r="BK65" s="146"/>
      <c r="BL65" s="25">
        <f t="shared" si="9"/>
        <v>4020411</v>
      </c>
      <c r="BM65" s="146">
        <f t="shared" ref="BM65" si="124">BM52</f>
        <v>40</v>
      </c>
      <c r="BN65" s="146">
        <v>4</v>
      </c>
      <c r="BO65" s="146">
        <f t="shared" ref="BO65" si="125">BO52</f>
        <v>4</v>
      </c>
      <c r="BP65" s="146">
        <f t="shared" si="107"/>
        <v>11</v>
      </c>
      <c r="BQ65" s="146">
        <f>VLOOKUP(IF(A65=1,0,A65),宝石属性!$B$26:$D$41,2,0)</f>
        <v>0</v>
      </c>
      <c r="BR65" s="146">
        <f>VLOOKUP(IF(A65=1,0,A65),宝石属性!$B$26:$D$41,3,0)</f>
        <v>0</v>
      </c>
      <c r="BS65" s="146">
        <f t="shared" ref="BS65:BV65" si="126">IF(BS52="","",BS52)</f>
        <v>4</v>
      </c>
      <c r="BT65" s="146">
        <f t="shared" si="126"/>
        <v>5</v>
      </c>
      <c r="BU65" s="146" t="str">
        <f t="shared" si="126"/>
        <v/>
      </c>
      <c r="BV65" s="146" t="str">
        <f t="shared" si="126"/>
        <v/>
      </c>
      <c r="BW65" s="357" t="str">
        <f t="shared" si="43"/>
        <v/>
      </c>
      <c r="BX65" s="357" t="str">
        <f t="shared" si="44"/>
        <v/>
      </c>
    </row>
    <row r="66" spans="1:76">
      <c r="A66" s="344">
        <f t="shared" si="96"/>
        <v>20</v>
      </c>
      <c r="B66" s="344" t="s">
        <v>1104</v>
      </c>
      <c r="C66" s="344" t="str">
        <f t="shared" si="46"/>
        <v>腰带</v>
      </c>
      <c r="D66" s="344" t="str">
        <f t="shared" si="5"/>
        <v>20级白装腰带</v>
      </c>
      <c r="E66" s="344">
        <f>VLOOKUP($C66,$C$3:$M$15,COLUMNS($C$3:H$15),0)</f>
        <v>60</v>
      </c>
      <c r="F66" s="344" t="str">
        <f>VLOOKUP($C66,$C$3:$M$15,COLUMNS($C$3:I$15),0)</f>
        <v>maxhp_value</v>
      </c>
      <c r="G66" s="344">
        <f>VLOOKUP($C66,$C$3:$M$15,COLUMNS($C$3:J$15),0)</f>
        <v>140</v>
      </c>
      <c r="H66" s="344" t="str">
        <f>VLOOKUP($C66,$C$3:$M$15,COLUMNS($C$3:K$15),0)</f>
        <v>defend_value</v>
      </c>
      <c r="I66" s="344" t="str">
        <f>VLOOKUP($C66,$C$3:$M$15,COLUMNS($C$3:L$15),0)</f>
        <v/>
      </c>
      <c r="J66" s="344" t="str">
        <f>VLOOKUP($C66,$C$3:$M$15,COLUMNS($C$3:M$15),0)</f>
        <v/>
      </c>
      <c r="K66" s="344">
        <f t="shared" si="50"/>
        <v>138</v>
      </c>
      <c r="L66" s="344">
        <f t="shared" si="51"/>
        <v>138</v>
      </c>
      <c r="M66" s="344">
        <f t="shared" si="52"/>
        <v>138</v>
      </c>
      <c r="N66" s="344">
        <f t="shared" si="53"/>
        <v>138</v>
      </c>
      <c r="O66" s="344">
        <f t="shared" si="54"/>
        <v>138</v>
      </c>
      <c r="P66" s="344">
        <f t="shared" si="55"/>
        <v>138</v>
      </c>
      <c r="Q66" s="344">
        <f t="shared" si="56"/>
        <v>138</v>
      </c>
      <c r="R66" s="344">
        <f t="shared" si="57"/>
        <v>138</v>
      </c>
      <c r="S66" s="344">
        <f t="shared" si="58"/>
        <v>138</v>
      </c>
      <c r="T66" s="344">
        <f t="shared" si="59"/>
        <v>138</v>
      </c>
      <c r="U66" s="356">
        <v>3600</v>
      </c>
      <c r="V66" s="356">
        <v>2800</v>
      </c>
      <c r="W66" s="356">
        <v>2000</v>
      </c>
      <c r="X66" s="356">
        <v>1200</v>
      </c>
      <c r="Y66" s="356">
        <v>400</v>
      </c>
      <c r="Z66" s="344">
        <f t="shared" si="20"/>
        <v>11</v>
      </c>
      <c r="AA66" s="344">
        <f t="shared" si="21"/>
        <v>11</v>
      </c>
      <c r="AB66" s="344">
        <f t="shared" si="22"/>
        <v>11</v>
      </c>
      <c r="AC66" s="344">
        <f t="shared" si="23"/>
        <v>11</v>
      </c>
      <c r="AD66" s="344">
        <f t="shared" si="24"/>
        <v>11</v>
      </c>
      <c r="AE66" s="344">
        <f t="shared" si="25"/>
        <v>11</v>
      </c>
      <c r="AF66" s="344">
        <f t="shared" si="26"/>
        <v>11</v>
      </c>
      <c r="AG66" s="344">
        <f t="shared" si="27"/>
        <v>11</v>
      </c>
      <c r="AH66" s="344">
        <f t="shared" si="28"/>
        <v>11</v>
      </c>
      <c r="AI66" s="344">
        <f t="shared" si="29"/>
        <v>11</v>
      </c>
      <c r="AJ66" s="356">
        <v>3600</v>
      </c>
      <c r="AK66" s="356">
        <v>2800</v>
      </c>
      <c r="AL66" s="356">
        <v>2000</v>
      </c>
      <c r="AM66" s="356">
        <v>1200</v>
      </c>
      <c r="AN66" s="356">
        <v>400</v>
      </c>
      <c r="AO66" s="344" t="str">
        <f t="shared" si="30"/>
        <v/>
      </c>
      <c r="AP66" s="344" t="str">
        <f t="shared" si="31"/>
        <v/>
      </c>
      <c r="AQ66" s="344" t="str">
        <f t="shared" si="32"/>
        <v/>
      </c>
      <c r="AR66" s="344" t="str">
        <f t="shared" si="33"/>
        <v/>
      </c>
      <c r="AS66" s="344" t="str">
        <f t="shared" si="34"/>
        <v/>
      </c>
      <c r="AT66" s="344" t="str">
        <f t="shared" si="35"/>
        <v/>
      </c>
      <c r="AU66" s="344" t="str">
        <f t="shared" si="36"/>
        <v/>
      </c>
      <c r="AV66" s="344" t="str">
        <f t="shared" si="37"/>
        <v/>
      </c>
      <c r="AW66" s="344" t="str">
        <f t="shared" si="38"/>
        <v/>
      </c>
      <c r="AX66" s="344" t="str">
        <f t="shared" si="39"/>
        <v/>
      </c>
      <c r="AY66" s="356">
        <v>3600</v>
      </c>
      <c r="AZ66" s="356">
        <v>2800</v>
      </c>
      <c r="BA66" s="356">
        <v>2000</v>
      </c>
      <c r="BB66" s="356">
        <v>1200</v>
      </c>
      <c r="BC66" s="356">
        <v>400</v>
      </c>
      <c r="BD66" s="353"/>
      <c r="BE66" s="353"/>
      <c r="BF66" s="353"/>
      <c r="BG66" s="353"/>
      <c r="BH66" s="353"/>
      <c r="BI66" s="146"/>
      <c r="BJ66" s="352"/>
      <c r="BK66" s="146"/>
      <c r="BL66" s="25">
        <f t="shared" si="9"/>
        <v>4020512</v>
      </c>
      <c r="BM66" s="146">
        <f t="shared" ref="BM66" si="127">BM53</f>
        <v>72</v>
      </c>
      <c r="BN66" s="146">
        <v>4</v>
      </c>
      <c r="BO66" s="146">
        <f t="shared" ref="BO66" si="128">BO53</f>
        <v>5</v>
      </c>
      <c r="BP66" s="146">
        <f t="shared" si="107"/>
        <v>12</v>
      </c>
      <c r="BQ66" s="146">
        <f>VLOOKUP(IF(A66=1,0,A66),宝石属性!$B$26:$D$41,2,0)</f>
        <v>0</v>
      </c>
      <c r="BR66" s="146">
        <f>VLOOKUP(IF(A66=1,0,A66),宝石属性!$B$26:$D$41,3,0)</f>
        <v>0</v>
      </c>
      <c r="BS66" s="146">
        <f t="shared" ref="BS66:BV66" si="129">IF(BS53="","",BS53)</f>
        <v>1</v>
      </c>
      <c r="BT66" s="146">
        <f t="shared" si="129"/>
        <v>6</v>
      </c>
      <c r="BU66" s="146">
        <f t="shared" si="129"/>
        <v>9</v>
      </c>
      <c r="BV66" s="146" t="str">
        <f t="shared" si="129"/>
        <v/>
      </c>
      <c r="BW66" s="357" t="str">
        <f t="shared" si="43"/>
        <v/>
      </c>
      <c r="BX66" s="357" t="str">
        <f t="shared" si="44"/>
        <v/>
      </c>
    </row>
    <row r="67" spans="1:76">
      <c r="A67" s="344">
        <f t="shared" si="96"/>
        <v>20</v>
      </c>
      <c r="B67" s="344" t="s">
        <v>1104</v>
      </c>
      <c r="C67" s="344" t="str">
        <f t="shared" si="46"/>
        <v>鞋子</v>
      </c>
      <c r="D67" s="344" t="str">
        <f t="shared" si="5"/>
        <v>20级白装鞋子</v>
      </c>
      <c r="E67" s="344">
        <f>VLOOKUP($C67,$C$3:$M$15,COLUMNS($C$3:H$15),0)</f>
        <v>160</v>
      </c>
      <c r="F67" s="344" t="str">
        <f>VLOOKUP($C67,$C$3:$M$15,COLUMNS($C$3:I$15),0)</f>
        <v>magicdef_value</v>
      </c>
      <c r="G67" s="344">
        <f>VLOOKUP($C67,$C$3:$M$15,COLUMNS($C$3:J$15),0)</f>
        <v>200</v>
      </c>
      <c r="H67" s="344" t="str">
        <f>VLOOKUP($C67,$C$3:$M$15,COLUMNS($C$3:K$15),0)</f>
        <v>speed_value</v>
      </c>
      <c r="I67" s="344" t="str">
        <f>VLOOKUP($C67,$C$3:$M$15,COLUMNS($C$3:L$15),0)</f>
        <v/>
      </c>
      <c r="J67" s="344" t="str">
        <f>VLOOKUP($C67,$C$3:$M$15,COLUMNS($C$3:M$15),0)</f>
        <v/>
      </c>
      <c r="K67" s="344">
        <f t="shared" si="50"/>
        <v>17</v>
      </c>
      <c r="L67" s="344">
        <f t="shared" si="51"/>
        <v>17</v>
      </c>
      <c r="M67" s="344">
        <f t="shared" si="52"/>
        <v>17</v>
      </c>
      <c r="N67" s="344">
        <f t="shared" si="53"/>
        <v>17</v>
      </c>
      <c r="O67" s="344">
        <f t="shared" si="54"/>
        <v>17</v>
      </c>
      <c r="P67" s="344">
        <f t="shared" si="55"/>
        <v>17</v>
      </c>
      <c r="Q67" s="344">
        <f t="shared" si="56"/>
        <v>17</v>
      </c>
      <c r="R67" s="344">
        <f t="shared" si="57"/>
        <v>17</v>
      </c>
      <c r="S67" s="344">
        <f t="shared" si="58"/>
        <v>17</v>
      </c>
      <c r="T67" s="344">
        <f t="shared" si="59"/>
        <v>17</v>
      </c>
      <c r="U67" s="356">
        <v>3600</v>
      </c>
      <c r="V67" s="356">
        <v>2800</v>
      </c>
      <c r="W67" s="356">
        <v>2000</v>
      </c>
      <c r="X67" s="356">
        <v>1200</v>
      </c>
      <c r="Y67" s="356">
        <v>400</v>
      </c>
      <c r="Z67" s="344">
        <f t="shared" si="20"/>
        <v>13</v>
      </c>
      <c r="AA67" s="344">
        <f t="shared" si="21"/>
        <v>13</v>
      </c>
      <c r="AB67" s="344">
        <f t="shared" si="22"/>
        <v>13</v>
      </c>
      <c r="AC67" s="344">
        <f t="shared" si="23"/>
        <v>13</v>
      </c>
      <c r="AD67" s="344">
        <f t="shared" si="24"/>
        <v>13</v>
      </c>
      <c r="AE67" s="344">
        <f t="shared" si="25"/>
        <v>13</v>
      </c>
      <c r="AF67" s="344">
        <f t="shared" si="26"/>
        <v>13</v>
      </c>
      <c r="AG67" s="344">
        <f t="shared" si="27"/>
        <v>13</v>
      </c>
      <c r="AH67" s="344">
        <f t="shared" si="28"/>
        <v>13</v>
      </c>
      <c r="AI67" s="344">
        <f t="shared" si="29"/>
        <v>13</v>
      </c>
      <c r="AJ67" s="356">
        <v>3600</v>
      </c>
      <c r="AK67" s="356">
        <v>2800</v>
      </c>
      <c r="AL67" s="356">
        <v>2000</v>
      </c>
      <c r="AM67" s="356">
        <v>1200</v>
      </c>
      <c r="AN67" s="356">
        <v>400</v>
      </c>
      <c r="AO67" s="344" t="str">
        <f t="shared" si="30"/>
        <v/>
      </c>
      <c r="AP67" s="344" t="str">
        <f t="shared" si="31"/>
        <v/>
      </c>
      <c r="AQ67" s="344" t="str">
        <f t="shared" si="32"/>
        <v/>
      </c>
      <c r="AR67" s="344" t="str">
        <f t="shared" si="33"/>
        <v/>
      </c>
      <c r="AS67" s="344" t="str">
        <f t="shared" si="34"/>
        <v/>
      </c>
      <c r="AT67" s="344" t="str">
        <f t="shared" si="35"/>
        <v/>
      </c>
      <c r="AU67" s="344" t="str">
        <f t="shared" si="36"/>
        <v/>
      </c>
      <c r="AV67" s="344" t="str">
        <f t="shared" si="37"/>
        <v/>
      </c>
      <c r="AW67" s="344" t="str">
        <f t="shared" si="38"/>
        <v/>
      </c>
      <c r="AX67" s="344" t="str">
        <f t="shared" si="39"/>
        <v/>
      </c>
      <c r="AY67" s="356">
        <v>3600</v>
      </c>
      <c r="AZ67" s="356">
        <v>2800</v>
      </c>
      <c r="BA67" s="356">
        <v>2000</v>
      </c>
      <c r="BB67" s="356">
        <v>1200</v>
      </c>
      <c r="BC67" s="356">
        <v>400</v>
      </c>
      <c r="BD67" s="353"/>
      <c r="BE67" s="353"/>
      <c r="BF67" s="353"/>
      <c r="BG67" s="353"/>
      <c r="BH67" s="353"/>
      <c r="BI67" s="146"/>
      <c r="BJ67" s="352"/>
      <c r="BK67" s="146"/>
      <c r="BL67" s="25">
        <f t="shared" si="9"/>
        <v>4020613</v>
      </c>
      <c r="BM67" s="146">
        <f t="shared" ref="BM67" si="130">BM54</f>
        <v>88</v>
      </c>
      <c r="BN67" s="146">
        <v>4</v>
      </c>
      <c r="BO67" s="146">
        <f t="shared" ref="BO67" si="131">BO54</f>
        <v>6</v>
      </c>
      <c r="BP67" s="146">
        <f t="shared" si="107"/>
        <v>13</v>
      </c>
      <c r="BQ67" s="146">
        <f>VLOOKUP(IF(A67=1,0,A67),宝石属性!$B$26:$D$41,2,0)</f>
        <v>0</v>
      </c>
      <c r="BR67" s="146">
        <f>VLOOKUP(IF(A67=1,0,A67),宝石属性!$B$26:$D$41,3,0)</f>
        <v>0</v>
      </c>
      <c r="BS67" s="146">
        <f t="shared" ref="BS67:BV67" si="132">IF(BS54="","",BS54)</f>
        <v>6</v>
      </c>
      <c r="BT67" s="146">
        <f t="shared" si="132"/>
        <v>9</v>
      </c>
      <c r="BU67" s="146" t="str">
        <f t="shared" si="132"/>
        <v/>
      </c>
      <c r="BV67" s="146" t="str">
        <f t="shared" si="132"/>
        <v/>
      </c>
      <c r="BW67" s="357" t="str">
        <f t="shared" si="43"/>
        <v/>
      </c>
      <c r="BX67" s="357" t="str">
        <f t="shared" si="44"/>
        <v/>
      </c>
    </row>
    <row r="68" spans="1:76">
      <c r="A68" s="344">
        <f t="shared" si="96"/>
        <v>30</v>
      </c>
      <c r="B68" s="344" t="s">
        <v>1104</v>
      </c>
      <c r="C68" s="344" t="str">
        <f t="shared" si="46"/>
        <v>剑</v>
      </c>
      <c r="D68" s="344" t="str">
        <f t="shared" si="5"/>
        <v>30级白装剑</v>
      </c>
      <c r="E68" s="344">
        <f>VLOOKUP($C68,$C$3:$M$15,COLUMNS($C$3:H$15),0)</f>
        <v>130</v>
      </c>
      <c r="F68" s="344" t="str">
        <f>VLOOKUP($C68,$C$3:$M$15,COLUMNS($C$3:I$15),0)</f>
        <v>phyattack_value</v>
      </c>
      <c r="G68" s="344">
        <f>VLOOKUP($C68,$C$3:$M$15,COLUMNS($C$3:J$15),0)</f>
        <v>150</v>
      </c>
      <c r="H68" s="344" t="str">
        <f>VLOOKUP($C68,$C$3:$M$15,COLUMNS($C$3:K$15),0)</f>
        <v>magicattack_value</v>
      </c>
      <c r="I68" s="344">
        <f>VLOOKUP($C68,$C$3:$M$15,COLUMNS($C$3:L$15),0)</f>
        <v>170</v>
      </c>
      <c r="J68" s="344" t="str">
        <f>VLOOKUP($C68,$C$3:$M$15,COLUMNS($C$3:M$15),0)</f>
        <v>medical_value</v>
      </c>
      <c r="K68" s="344">
        <f t="shared" si="50"/>
        <v>172</v>
      </c>
      <c r="L68" s="344">
        <f t="shared" si="51"/>
        <v>172</v>
      </c>
      <c r="M68" s="344">
        <f t="shared" si="52"/>
        <v>172</v>
      </c>
      <c r="N68" s="344">
        <f t="shared" si="53"/>
        <v>172</v>
      </c>
      <c r="O68" s="344">
        <f t="shared" si="54"/>
        <v>172</v>
      </c>
      <c r="P68" s="344">
        <f t="shared" si="55"/>
        <v>172</v>
      </c>
      <c r="Q68" s="344">
        <f t="shared" si="56"/>
        <v>172</v>
      </c>
      <c r="R68" s="344">
        <f t="shared" si="57"/>
        <v>172</v>
      </c>
      <c r="S68" s="344">
        <f t="shared" si="58"/>
        <v>172</v>
      </c>
      <c r="T68" s="344">
        <f t="shared" si="59"/>
        <v>172</v>
      </c>
      <c r="U68" s="356">
        <v>3600</v>
      </c>
      <c r="V68" s="356">
        <v>2800</v>
      </c>
      <c r="W68" s="356">
        <v>2000</v>
      </c>
      <c r="X68" s="356">
        <v>1200</v>
      </c>
      <c r="Y68" s="356">
        <v>400</v>
      </c>
      <c r="Z68" s="344">
        <f t="shared" si="20"/>
        <v>39</v>
      </c>
      <c r="AA68" s="344">
        <f t="shared" si="21"/>
        <v>39</v>
      </c>
      <c r="AB68" s="344">
        <f t="shared" si="22"/>
        <v>39</v>
      </c>
      <c r="AC68" s="344">
        <f t="shared" si="23"/>
        <v>39</v>
      </c>
      <c r="AD68" s="344">
        <f t="shared" si="24"/>
        <v>39</v>
      </c>
      <c r="AE68" s="344">
        <f t="shared" si="25"/>
        <v>39</v>
      </c>
      <c r="AF68" s="344">
        <f t="shared" si="26"/>
        <v>39</v>
      </c>
      <c r="AG68" s="344">
        <f t="shared" si="27"/>
        <v>39</v>
      </c>
      <c r="AH68" s="344">
        <f t="shared" si="28"/>
        <v>39</v>
      </c>
      <c r="AI68" s="344">
        <f t="shared" si="29"/>
        <v>39</v>
      </c>
      <c r="AJ68" s="356">
        <v>3600</v>
      </c>
      <c r="AK68" s="356">
        <v>2800</v>
      </c>
      <c r="AL68" s="356">
        <v>2000</v>
      </c>
      <c r="AM68" s="356">
        <v>1200</v>
      </c>
      <c r="AN68" s="356">
        <v>400</v>
      </c>
      <c r="AO68" s="344">
        <f t="shared" si="30"/>
        <v>45</v>
      </c>
      <c r="AP68" s="344">
        <f t="shared" si="31"/>
        <v>45</v>
      </c>
      <c r="AQ68" s="344">
        <f t="shared" si="32"/>
        <v>45</v>
      </c>
      <c r="AR68" s="344">
        <f t="shared" si="33"/>
        <v>45</v>
      </c>
      <c r="AS68" s="344">
        <f t="shared" si="34"/>
        <v>45</v>
      </c>
      <c r="AT68" s="344">
        <f t="shared" si="35"/>
        <v>45</v>
      </c>
      <c r="AU68" s="344">
        <f t="shared" si="36"/>
        <v>45</v>
      </c>
      <c r="AV68" s="344">
        <f t="shared" si="37"/>
        <v>45</v>
      </c>
      <c r="AW68" s="344">
        <f t="shared" si="38"/>
        <v>45</v>
      </c>
      <c r="AX68" s="344">
        <f t="shared" si="39"/>
        <v>45</v>
      </c>
      <c r="AY68" s="356">
        <v>3600</v>
      </c>
      <c r="AZ68" s="356">
        <v>2800</v>
      </c>
      <c r="BA68" s="356">
        <v>2000</v>
      </c>
      <c r="BB68" s="356">
        <v>1200</v>
      </c>
      <c r="BC68" s="356">
        <v>400</v>
      </c>
      <c r="BD68" s="353"/>
      <c r="BE68" s="353"/>
      <c r="BF68" s="353"/>
      <c r="BG68" s="353"/>
      <c r="BH68" s="353"/>
      <c r="BI68" s="146"/>
      <c r="BJ68" s="352"/>
      <c r="BK68" s="146"/>
      <c r="BL68" s="25">
        <f t="shared" si="9"/>
        <v>4030101</v>
      </c>
      <c r="BM68" s="146">
        <f t="shared" ref="BM68" si="133">BM55</f>
        <v>1288</v>
      </c>
      <c r="BN68" s="146">
        <v>4</v>
      </c>
      <c r="BO68" s="146">
        <f t="shared" ref="BO68" si="134">BO55</f>
        <v>1</v>
      </c>
      <c r="BP68" s="146">
        <f t="shared" si="107"/>
        <v>1</v>
      </c>
      <c r="BQ68" s="146">
        <f>VLOOKUP(IF(A68=1,0,A68),宝石属性!$B$26:$D$41,2,0)</f>
        <v>3</v>
      </c>
      <c r="BR68" s="146">
        <f>VLOOKUP(IF(A68=1,0,A68),宝石属性!$B$26:$D$41,3,0)</f>
        <v>1</v>
      </c>
      <c r="BS68" s="146">
        <f t="shared" ref="BS68:BV68" si="135">IF(BS55="","",BS55)</f>
        <v>2</v>
      </c>
      <c r="BT68" s="146">
        <f t="shared" si="135"/>
        <v>4</v>
      </c>
      <c r="BU68" s="146">
        <f t="shared" si="135"/>
        <v>7</v>
      </c>
      <c r="BV68" s="146">
        <f t="shared" si="135"/>
        <v>8</v>
      </c>
      <c r="BW68" s="357" t="str">
        <f t="shared" si="43"/>
        <v/>
      </c>
      <c r="BX68" s="357" t="str">
        <f t="shared" si="44"/>
        <v/>
      </c>
    </row>
    <row r="69" spans="1:76">
      <c r="A69" s="344">
        <f t="shared" si="96"/>
        <v>30</v>
      </c>
      <c r="B69" s="344" t="s">
        <v>1104</v>
      </c>
      <c r="C69" s="344" t="str">
        <f t="shared" si="46"/>
        <v>锤</v>
      </c>
      <c r="D69" s="344" t="str">
        <f t="shared" si="5"/>
        <v>30级白装锤</v>
      </c>
      <c r="E69" s="344">
        <f>VLOOKUP($C69,$C$3:$M$15,COLUMNS($C$3:H$15),0)</f>
        <v>130</v>
      </c>
      <c r="F69" s="344" t="str">
        <f>VLOOKUP($C69,$C$3:$M$15,COLUMNS($C$3:I$15),0)</f>
        <v>phyattack_value</v>
      </c>
      <c r="G69" s="344">
        <f>VLOOKUP($C69,$C$3:$M$15,COLUMNS($C$3:J$15),0)</f>
        <v>150</v>
      </c>
      <c r="H69" s="344" t="str">
        <f>VLOOKUP($C69,$C$3:$M$15,COLUMNS($C$3:K$15),0)</f>
        <v>magicattack_value</v>
      </c>
      <c r="I69" s="344">
        <f>VLOOKUP($C69,$C$3:$M$15,COLUMNS($C$3:L$15),0)</f>
        <v>170</v>
      </c>
      <c r="J69" s="344" t="str">
        <f>VLOOKUP($C69,$C$3:$M$15,COLUMNS($C$3:M$15),0)</f>
        <v>medical_value</v>
      </c>
      <c r="K69" s="344">
        <f t="shared" si="50"/>
        <v>172</v>
      </c>
      <c r="L69" s="344">
        <f t="shared" si="51"/>
        <v>172</v>
      </c>
      <c r="M69" s="344">
        <f t="shared" si="52"/>
        <v>172</v>
      </c>
      <c r="N69" s="344">
        <f t="shared" si="53"/>
        <v>172</v>
      </c>
      <c r="O69" s="344">
        <f t="shared" si="54"/>
        <v>172</v>
      </c>
      <c r="P69" s="344">
        <f t="shared" si="55"/>
        <v>172</v>
      </c>
      <c r="Q69" s="344">
        <f t="shared" si="56"/>
        <v>172</v>
      </c>
      <c r="R69" s="344">
        <f t="shared" si="57"/>
        <v>172</v>
      </c>
      <c r="S69" s="344">
        <f t="shared" si="58"/>
        <v>172</v>
      </c>
      <c r="T69" s="344">
        <f t="shared" si="59"/>
        <v>172</v>
      </c>
      <c r="U69" s="356">
        <v>3600</v>
      </c>
      <c r="V69" s="356">
        <v>2800</v>
      </c>
      <c r="W69" s="356">
        <v>2000</v>
      </c>
      <c r="X69" s="356">
        <v>1200</v>
      </c>
      <c r="Y69" s="356">
        <v>400</v>
      </c>
      <c r="Z69" s="344">
        <f t="shared" si="20"/>
        <v>39</v>
      </c>
      <c r="AA69" s="344">
        <f t="shared" si="21"/>
        <v>39</v>
      </c>
      <c r="AB69" s="344">
        <f t="shared" si="22"/>
        <v>39</v>
      </c>
      <c r="AC69" s="344">
        <f t="shared" si="23"/>
        <v>39</v>
      </c>
      <c r="AD69" s="344">
        <f t="shared" si="24"/>
        <v>39</v>
      </c>
      <c r="AE69" s="344">
        <f t="shared" si="25"/>
        <v>39</v>
      </c>
      <c r="AF69" s="344">
        <f t="shared" si="26"/>
        <v>39</v>
      </c>
      <c r="AG69" s="344">
        <f t="shared" si="27"/>
        <v>39</v>
      </c>
      <c r="AH69" s="344">
        <f t="shared" si="28"/>
        <v>39</v>
      </c>
      <c r="AI69" s="344">
        <f t="shared" si="29"/>
        <v>39</v>
      </c>
      <c r="AJ69" s="356">
        <v>3600</v>
      </c>
      <c r="AK69" s="356">
        <v>2800</v>
      </c>
      <c r="AL69" s="356">
        <v>2000</v>
      </c>
      <c r="AM69" s="356">
        <v>1200</v>
      </c>
      <c r="AN69" s="356">
        <v>400</v>
      </c>
      <c r="AO69" s="344">
        <f t="shared" si="30"/>
        <v>45</v>
      </c>
      <c r="AP69" s="344">
        <f t="shared" si="31"/>
        <v>45</v>
      </c>
      <c r="AQ69" s="344">
        <f t="shared" si="32"/>
        <v>45</v>
      </c>
      <c r="AR69" s="344">
        <f t="shared" si="33"/>
        <v>45</v>
      </c>
      <c r="AS69" s="344">
        <f t="shared" si="34"/>
        <v>45</v>
      </c>
      <c r="AT69" s="344">
        <f t="shared" si="35"/>
        <v>45</v>
      </c>
      <c r="AU69" s="344">
        <f t="shared" si="36"/>
        <v>45</v>
      </c>
      <c r="AV69" s="344">
        <f t="shared" si="37"/>
        <v>45</v>
      </c>
      <c r="AW69" s="344">
        <f t="shared" si="38"/>
        <v>45</v>
      </c>
      <c r="AX69" s="344">
        <f t="shared" si="39"/>
        <v>45</v>
      </c>
      <c r="AY69" s="356">
        <v>3600</v>
      </c>
      <c r="AZ69" s="356">
        <v>2800</v>
      </c>
      <c r="BA69" s="356">
        <v>2000</v>
      </c>
      <c r="BB69" s="356">
        <v>1200</v>
      </c>
      <c r="BC69" s="356">
        <v>400</v>
      </c>
      <c r="BD69" s="353"/>
      <c r="BE69" s="353"/>
      <c r="BF69" s="353"/>
      <c r="BG69" s="353"/>
      <c r="BH69" s="353"/>
      <c r="BI69" s="146"/>
      <c r="BJ69" s="352"/>
      <c r="BK69" s="146"/>
      <c r="BL69" s="25">
        <f t="shared" si="9"/>
        <v>4030102</v>
      </c>
      <c r="BM69" s="146">
        <f t="shared" ref="BM69" si="136">BM56</f>
        <v>4360</v>
      </c>
      <c r="BN69" s="146">
        <v>4</v>
      </c>
      <c r="BO69" s="146">
        <f t="shared" ref="BO69" si="137">BO56</f>
        <v>1</v>
      </c>
      <c r="BP69" s="146">
        <f t="shared" si="107"/>
        <v>2</v>
      </c>
      <c r="BQ69" s="146">
        <f>VLOOKUP(IF(A69=1,0,A69),宝石属性!$B$26:$D$41,2,0)</f>
        <v>3</v>
      </c>
      <c r="BR69" s="146">
        <f>VLOOKUP(IF(A69=1,0,A69),宝石属性!$B$26:$D$41,3,0)</f>
        <v>1</v>
      </c>
      <c r="BS69" s="146">
        <f t="shared" ref="BS69:BV69" si="138">IF(BS56="","",BS56)</f>
        <v>2</v>
      </c>
      <c r="BT69" s="146">
        <f t="shared" si="138"/>
        <v>4</v>
      </c>
      <c r="BU69" s="146">
        <f t="shared" si="138"/>
        <v>7</v>
      </c>
      <c r="BV69" s="146">
        <f t="shared" si="138"/>
        <v>8</v>
      </c>
      <c r="BW69" s="357" t="str">
        <f t="shared" si="43"/>
        <v/>
      </c>
      <c r="BX69" s="357" t="str">
        <f t="shared" si="44"/>
        <v/>
      </c>
    </row>
    <row r="70" spans="1:76">
      <c r="A70" s="344">
        <f t="shared" si="96"/>
        <v>30</v>
      </c>
      <c r="B70" s="344" t="s">
        <v>1104</v>
      </c>
      <c r="C70" s="344" t="str">
        <f t="shared" si="46"/>
        <v>弓箭</v>
      </c>
      <c r="D70" s="344" t="str">
        <f t="shared" si="5"/>
        <v>30级白装弓箭</v>
      </c>
      <c r="E70" s="344">
        <f>VLOOKUP($C70,$C$3:$M$15,COLUMNS($C$3:H$15),0)</f>
        <v>130</v>
      </c>
      <c r="F70" s="344" t="str">
        <f>VLOOKUP($C70,$C$3:$M$15,COLUMNS($C$3:I$15),0)</f>
        <v>phyattack_value</v>
      </c>
      <c r="G70" s="344">
        <f>VLOOKUP($C70,$C$3:$M$15,COLUMNS($C$3:J$15),0)</f>
        <v>150</v>
      </c>
      <c r="H70" s="344" t="str">
        <f>VLOOKUP($C70,$C$3:$M$15,COLUMNS($C$3:K$15),0)</f>
        <v>magicattack_value</v>
      </c>
      <c r="I70" s="344">
        <f>VLOOKUP($C70,$C$3:$M$15,COLUMNS($C$3:L$15),0)</f>
        <v>170</v>
      </c>
      <c r="J70" s="344" t="str">
        <f>VLOOKUP($C70,$C$3:$M$15,COLUMNS($C$3:M$15),0)</f>
        <v>medical_value</v>
      </c>
      <c r="K70" s="344">
        <f t="shared" si="50"/>
        <v>172</v>
      </c>
      <c r="L70" s="344">
        <f t="shared" si="51"/>
        <v>172</v>
      </c>
      <c r="M70" s="344">
        <f t="shared" si="52"/>
        <v>172</v>
      </c>
      <c r="N70" s="344">
        <f t="shared" si="53"/>
        <v>172</v>
      </c>
      <c r="O70" s="344">
        <f t="shared" si="54"/>
        <v>172</v>
      </c>
      <c r="P70" s="344">
        <f t="shared" si="55"/>
        <v>172</v>
      </c>
      <c r="Q70" s="344">
        <f t="shared" si="56"/>
        <v>172</v>
      </c>
      <c r="R70" s="344">
        <f t="shared" si="57"/>
        <v>172</v>
      </c>
      <c r="S70" s="344">
        <f t="shared" si="58"/>
        <v>172</v>
      </c>
      <c r="T70" s="344">
        <f t="shared" si="59"/>
        <v>172</v>
      </c>
      <c r="U70" s="356">
        <v>3600</v>
      </c>
      <c r="V70" s="356">
        <v>2800</v>
      </c>
      <c r="W70" s="356">
        <v>2000</v>
      </c>
      <c r="X70" s="356">
        <v>1200</v>
      </c>
      <c r="Y70" s="356">
        <v>400</v>
      </c>
      <c r="Z70" s="344">
        <f t="shared" si="20"/>
        <v>39</v>
      </c>
      <c r="AA70" s="344">
        <f t="shared" si="21"/>
        <v>39</v>
      </c>
      <c r="AB70" s="344">
        <f t="shared" si="22"/>
        <v>39</v>
      </c>
      <c r="AC70" s="344">
        <f t="shared" si="23"/>
        <v>39</v>
      </c>
      <c r="AD70" s="344">
        <f t="shared" si="24"/>
        <v>39</v>
      </c>
      <c r="AE70" s="344">
        <f t="shared" si="25"/>
        <v>39</v>
      </c>
      <c r="AF70" s="344">
        <f t="shared" si="26"/>
        <v>39</v>
      </c>
      <c r="AG70" s="344">
        <f t="shared" si="27"/>
        <v>39</v>
      </c>
      <c r="AH70" s="344">
        <f t="shared" si="28"/>
        <v>39</v>
      </c>
      <c r="AI70" s="344">
        <f t="shared" si="29"/>
        <v>39</v>
      </c>
      <c r="AJ70" s="356">
        <v>3600</v>
      </c>
      <c r="AK70" s="356">
        <v>2800</v>
      </c>
      <c r="AL70" s="356">
        <v>2000</v>
      </c>
      <c r="AM70" s="356">
        <v>1200</v>
      </c>
      <c r="AN70" s="356">
        <v>400</v>
      </c>
      <c r="AO70" s="344">
        <f t="shared" si="30"/>
        <v>45</v>
      </c>
      <c r="AP70" s="344">
        <f t="shared" si="31"/>
        <v>45</v>
      </c>
      <c r="AQ70" s="344">
        <f t="shared" si="32"/>
        <v>45</v>
      </c>
      <c r="AR70" s="344">
        <f t="shared" si="33"/>
        <v>45</v>
      </c>
      <c r="AS70" s="344">
        <f t="shared" si="34"/>
        <v>45</v>
      </c>
      <c r="AT70" s="344">
        <f t="shared" si="35"/>
        <v>45</v>
      </c>
      <c r="AU70" s="344">
        <f t="shared" si="36"/>
        <v>45</v>
      </c>
      <c r="AV70" s="344">
        <f t="shared" si="37"/>
        <v>45</v>
      </c>
      <c r="AW70" s="344">
        <f t="shared" si="38"/>
        <v>45</v>
      </c>
      <c r="AX70" s="344">
        <f t="shared" si="39"/>
        <v>45</v>
      </c>
      <c r="AY70" s="356">
        <v>3600</v>
      </c>
      <c r="AZ70" s="356">
        <v>2800</v>
      </c>
      <c r="BA70" s="356">
        <v>2000</v>
      </c>
      <c r="BB70" s="356">
        <v>1200</v>
      </c>
      <c r="BC70" s="356">
        <v>400</v>
      </c>
      <c r="BD70" s="353"/>
      <c r="BE70" s="353"/>
      <c r="BF70" s="353"/>
      <c r="BG70" s="353"/>
      <c r="BH70" s="353"/>
      <c r="BI70" s="146"/>
      <c r="BJ70" s="352"/>
      <c r="BK70" s="146"/>
      <c r="BL70" s="25">
        <f t="shared" si="9"/>
        <v>4030103</v>
      </c>
      <c r="BM70" s="146">
        <f t="shared" ref="BM70" si="139">BM57</f>
        <v>1800</v>
      </c>
      <c r="BN70" s="146">
        <v>4</v>
      </c>
      <c r="BO70" s="146">
        <f t="shared" ref="BO70" si="140">BO57</f>
        <v>1</v>
      </c>
      <c r="BP70" s="146">
        <f t="shared" si="107"/>
        <v>3</v>
      </c>
      <c r="BQ70" s="146">
        <f>VLOOKUP(IF(A70=1,0,A70),宝石属性!$B$26:$D$41,2,0)</f>
        <v>3</v>
      </c>
      <c r="BR70" s="146">
        <f>VLOOKUP(IF(A70=1,0,A70),宝石属性!$B$26:$D$41,3,0)</f>
        <v>1</v>
      </c>
      <c r="BS70" s="146">
        <f t="shared" ref="BS70:BV70" si="141">IF(BS57="","",BS57)</f>
        <v>2</v>
      </c>
      <c r="BT70" s="146">
        <f t="shared" si="141"/>
        <v>4</v>
      </c>
      <c r="BU70" s="146">
        <f t="shared" si="141"/>
        <v>7</v>
      </c>
      <c r="BV70" s="146">
        <f t="shared" si="141"/>
        <v>8</v>
      </c>
      <c r="BW70" s="357" t="str">
        <f t="shared" si="43"/>
        <v/>
      </c>
      <c r="BX70" s="357" t="str">
        <f t="shared" si="44"/>
        <v/>
      </c>
    </row>
    <row r="71" spans="1:76">
      <c r="A71" s="344">
        <f t="shared" si="96"/>
        <v>30</v>
      </c>
      <c r="B71" s="344" t="s">
        <v>1104</v>
      </c>
      <c r="C71" s="344" t="str">
        <f t="shared" si="46"/>
        <v>爪</v>
      </c>
      <c r="D71" s="344" t="str">
        <f t="shared" si="5"/>
        <v>30级白装爪</v>
      </c>
      <c r="E71" s="344">
        <f>VLOOKUP($C71,$C$3:$M$15,COLUMNS($C$3:H$15),0)</f>
        <v>130</v>
      </c>
      <c r="F71" s="344" t="str">
        <f>VLOOKUP($C71,$C$3:$M$15,COLUMNS($C$3:I$15),0)</f>
        <v>phyattack_value</v>
      </c>
      <c r="G71" s="344">
        <f>VLOOKUP($C71,$C$3:$M$15,COLUMNS($C$3:J$15),0)</f>
        <v>150</v>
      </c>
      <c r="H71" s="344" t="str">
        <f>VLOOKUP($C71,$C$3:$M$15,COLUMNS($C$3:K$15),0)</f>
        <v>magicattack_value</v>
      </c>
      <c r="I71" s="344">
        <f>VLOOKUP($C71,$C$3:$M$15,COLUMNS($C$3:L$15),0)</f>
        <v>170</v>
      </c>
      <c r="J71" s="344" t="str">
        <f>VLOOKUP($C71,$C$3:$M$15,COLUMNS($C$3:M$15),0)</f>
        <v>medical_value</v>
      </c>
      <c r="K71" s="344">
        <f t="shared" si="50"/>
        <v>172</v>
      </c>
      <c r="L71" s="344">
        <f t="shared" si="51"/>
        <v>172</v>
      </c>
      <c r="M71" s="344">
        <f t="shared" si="52"/>
        <v>172</v>
      </c>
      <c r="N71" s="344">
        <f t="shared" si="53"/>
        <v>172</v>
      </c>
      <c r="O71" s="344">
        <f t="shared" si="54"/>
        <v>172</v>
      </c>
      <c r="P71" s="344">
        <f t="shared" si="55"/>
        <v>172</v>
      </c>
      <c r="Q71" s="344">
        <f t="shared" si="56"/>
        <v>172</v>
      </c>
      <c r="R71" s="344">
        <f t="shared" si="57"/>
        <v>172</v>
      </c>
      <c r="S71" s="344">
        <f t="shared" si="58"/>
        <v>172</v>
      </c>
      <c r="T71" s="344">
        <f t="shared" si="59"/>
        <v>172</v>
      </c>
      <c r="U71" s="356">
        <v>3600</v>
      </c>
      <c r="V71" s="356">
        <v>2800</v>
      </c>
      <c r="W71" s="356">
        <v>2000</v>
      </c>
      <c r="X71" s="356">
        <v>1200</v>
      </c>
      <c r="Y71" s="356">
        <v>400</v>
      </c>
      <c r="Z71" s="344">
        <f t="shared" si="20"/>
        <v>39</v>
      </c>
      <c r="AA71" s="344">
        <f t="shared" si="21"/>
        <v>39</v>
      </c>
      <c r="AB71" s="344">
        <f t="shared" si="22"/>
        <v>39</v>
      </c>
      <c r="AC71" s="344">
        <f t="shared" si="23"/>
        <v>39</v>
      </c>
      <c r="AD71" s="344">
        <f t="shared" si="24"/>
        <v>39</v>
      </c>
      <c r="AE71" s="344">
        <f t="shared" si="25"/>
        <v>39</v>
      </c>
      <c r="AF71" s="344">
        <f t="shared" si="26"/>
        <v>39</v>
      </c>
      <c r="AG71" s="344">
        <f t="shared" si="27"/>
        <v>39</v>
      </c>
      <c r="AH71" s="344">
        <f t="shared" si="28"/>
        <v>39</v>
      </c>
      <c r="AI71" s="344">
        <f t="shared" si="29"/>
        <v>39</v>
      </c>
      <c r="AJ71" s="356">
        <v>3600</v>
      </c>
      <c r="AK71" s="356">
        <v>2800</v>
      </c>
      <c r="AL71" s="356">
        <v>2000</v>
      </c>
      <c r="AM71" s="356">
        <v>1200</v>
      </c>
      <c r="AN71" s="356">
        <v>400</v>
      </c>
      <c r="AO71" s="344">
        <f t="shared" si="30"/>
        <v>45</v>
      </c>
      <c r="AP71" s="344">
        <f t="shared" si="31"/>
        <v>45</v>
      </c>
      <c r="AQ71" s="344">
        <f t="shared" si="32"/>
        <v>45</v>
      </c>
      <c r="AR71" s="344">
        <f t="shared" si="33"/>
        <v>45</v>
      </c>
      <c r="AS71" s="344">
        <f t="shared" si="34"/>
        <v>45</v>
      </c>
      <c r="AT71" s="344">
        <f t="shared" si="35"/>
        <v>45</v>
      </c>
      <c r="AU71" s="344">
        <f t="shared" si="36"/>
        <v>45</v>
      </c>
      <c r="AV71" s="344">
        <f t="shared" si="37"/>
        <v>45</v>
      </c>
      <c r="AW71" s="344">
        <f t="shared" si="38"/>
        <v>45</v>
      </c>
      <c r="AX71" s="344">
        <f t="shared" si="39"/>
        <v>45</v>
      </c>
      <c r="AY71" s="356">
        <v>3600</v>
      </c>
      <c r="AZ71" s="356">
        <v>2800</v>
      </c>
      <c r="BA71" s="356">
        <v>2000</v>
      </c>
      <c r="BB71" s="356">
        <v>1200</v>
      </c>
      <c r="BC71" s="356">
        <v>400</v>
      </c>
      <c r="BD71" s="353"/>
      <c r="BE71" s="353"/>
      <c r="BF71" s="353"/>
      <c r="BG71" s="353"/>
      <c r="BH71" s="353"/>
      <c r="BI71" s="146"/>
      <c r="BJ71" s="352"/>
      <c r="BK71" s="146"/>
      <c r="BL71" s="25">
        <f t="shared" si="9"/>
        <v>4030104</v>
      </c>
      <c r="BM71" s="146">
        <f t="shared" ref="BM71" si="142">BM58</f>
        <v>3080</v>
      </c>
      <c r="BN71" s="146">
        <v>4</v>
      </c>
      <c r="BO71" s="146">
        <f t="shared" ref="BO71" si="143">BO58</f>
        <v>1</v>
      </c>
      <c r="BP71" s="146">
        <f t="shared" si="107"/>
        <v>4</v>
      </c>
      <c r="BQ71" s="146">
        <f>VLOOKUP(IF(A71=1,0,A71),宝石属性!$B$26:$D$41,2,0)</f>
        <v>3</v>
      </c>
      <c r="BR71" s="146">
        <f>VLOOKUP(IF(A71=1,0,A71),宝石属性!$B$26:$D$41,3,0)</f>
        <v>1</v>
      </c>
      <c r="BS71" s="146">
        <f t="shared" ref="BS71:BV71" si="144">IF(BS58="","",BS58)</f>
        <v>2</v>
      </c>
      <c r="BT71" s="146">
        <f t="shared" si="144"/>
        <v>4</v>
      </c>
      <c r="BU71" s="146">
        <f t="shared" si="144"/>
        <v>7</v>
      </c>
      <c r="BV71" s="146">
        <f t="shared" si="144"/>
        <v>8</v>
      </c>
      <c r="BW71" s="357" t="str">
        <f t="shared" si="43"/>
        <v/>
      </c>
      <c r="BX71" s="357" t="str">
        <f t="shared" si="44"/>
        <v/>
      </c>
    </row>
    <row r="72" spans="1:76">
      <c r="A72" s="344">
        <f t="shared" si="96"/>
        <v>30</v>
      </c>
      <c r="B72" s="344" t="s">
        <v>1104</v>
      </c>
      <c r="C72" s="344" t="str">
        <f t="shared" si="46"/>
        <v>魔棒</v>
      </c>
      <c r="D72" s="344" t="str">
        <f t="shared" si="5"/>
        <v>30级白装魔棒</v>
      </c>
      <c r="E72" s="344">
        <f>VLOOKUP($C72,$C$3:$M$15,COLUMNS($C$3:H$15),0)</f>
        <v>130</v>
      </c>
      <c r="F72" s="344" t="str">
        <f>VLOOKUP($C72,$C$3:$M$15,COLUMNS($C$3:I$15),0)</f>
        <v>phyattack_value</v>
      </c>
      <c r="G72" s="344">
        <f>VLOOKUP($C72,$C$3:$M$15,COLUMNS($C$3:J$15),0)</f>
        <v>150</v>
      </c>
      <c r="H72" s="344" t="str">
        <f>VLOOKUP($C72,$C$3:$M$15,COLUMNS($C$3:K$15),0)</f>
        <v>magicattack_value</v>
      </c>
      <c r="I72" s="344">
        <f>VLOOKUP($C72,$C$3:$M$15,COLUMNS($C$3:L$15),0)</f>
        <v>170</v>
      </c>
      <c r="J72" s="344" t="str">
        <f>VLOOKUP($C72,$C$3:$M$15,COLUMNS($C$3:M$15),0)</f>
        <v>medical_value</v>
      </c>
      <c r="K72" s="344">
        <f t="shared" si="50"/>
        <v>172</v>
      </c>
      <c r="L72" s="344">
        <f t="shared" si="51"/>
        <v>172</v>
      </c>
      <c r="M72" s="344">
        <f t="shared" si="52"/>
        <v>172</v>
      </c>
      <c r="N72" s="344">
        <f t="shared" si="53"/>
        <v>172</v>
      </c>
      <c r="O72" s="344">
        <f t="shared" si="54"/>
        <v>172</v>
      </c>
      <c r="P72" s="344">
        <f t="shared" si="55"/>
        <v>172</v>
      </c>
      <c r="Q72" s="344">
        <f t="shared" si="56"/>
        <v>172</v>
      </c>
      <c r="R72" s="344">
        <f t="shared" si="57"/>
        <v>172</v>
      </c>
      <c r="S72" s="344">
        <f t="shared" si="58"/>
        <v>172</v>
      </c>
      <c r="T72" s="344">
        <f t="shared" si="59"/>
        <v>172</v>
      </c>
      <c r="U72" s="356">
        <v>3600</v>
      </c>
      <c r="V72" s="356">
        <v>2800</v>
      </c>
      <c r="W72" s="356">
        <v>2000</v>
      </c>
      <c r="X72" s="356">
        <v>1200</v>
      </c>
      <c r="Y72" s="356">
        <v>400</v>
      </c>
      <c r="Z72" s="344">
        <f t="shared" si="20"/>
        <v>39</v>
      </c>
      <c r="AA72" s="344">
        <f t="shared" si="21"/>
        <v>39</v>
      </c>
      <c r="AB72" s="344">
        <f t="shared" si="22"/>
        <v>39</v>
      </c>
      <c r="AC72" s="344">
        <f t="shared" si="23"/>
        <v>39</v>
      </c>
      <c r="AD72" s="344">
        <f t="shared" si="24"/>
        <v>39</v>
      </c>
      <c r="AE72" s="344">
        <f t="shared" si="25"/>
        <v>39</v>
      </c>
      <c r="AF72" s="344">
        <f t="shared" si="26"/>
        <v>39</v>
      </c>
      <c r="AG72" s="344">
        <f t="shared" si="27"/>
        <v>39</v>
      </c>
      <c r="AH72" s="344">
        <f t="shared" si="28"/>
        <v>39</v>
      </c>
      <c r="AI72" s="344">
        <f t="shared" si="29"/>
        <v>39</v>
      </c>
      <c r="AJ72" s="356">
        <v>3600</v>
      </c>
      <c r="AK72" s="356">
        <v>2800</v>
      </c>
      <c r="AL72" s="356">
        <v>2000</v>
      </c>
      <c r="AM72" s="356">
        <v>1200</v>
      </c>
      <c r="AN72" s="356">
        <v>400</v>
      </c>
      <c r="AO72" s="344">
        <f t="shared" si="30"/>
        <v>45</v>
      </c>
      <c r="AP72" s="344">
        <f t="shared" si="31"/>
        <v>45</v>
      </c>
      <c r="AQ72" s="344">
        <f t="shared" si="32"/>
        <v>45</v>
      </c>
      <c r="AR72" s="344">
        <f t="shared" si="33"/>
        <v>45</v>
      </c>
      <c r="AS72" s="344">
        <f t="shared" si="34"/>
        <v>45</v>
      </c>
      <c r="AT72" s="344">
        <f t="shared" si="35"/>
        <v>45</v>
      </c>
      <c r="AU72" s="344">
        <f t="shared" si="36"/>
        <v>45</v>
      </c>
      <c r="AV72" s="344">
        <f t="shared" si="37"/>
        <v>45</v>
      </c>
      <c r="AW72" s="344">
        <f t="shared" si="38"/>
        <v>45</v>
      </c>
      <c r="AX72" s="344">
        <f t="shared" si="39"/>
        <v>45</v>
      </c>
      <c r="AY72" s="356">
        <v>3600</v>
      </c>
      <c r="AZ72" s="356">
        <v>2800</v>
      </c>
      <c r="BA72" s="356">
        <v>2000</v>
      </c>
      <c r="BB72" s="356">
        <v>1200</v>
      </c>
      <c r="BC72" s="356">
        <v>400</v>
      </c>
      <c r="BD72" s="353"/>
      <c r="BE72" s="353"/>
      <c r="BF72" s="353"/>
      <c r="BG72" s="353"/>
      <c r="BH72" s="353"/>
      <c r="BI72" s="146"/>
      <c r="BJ72" s="352"/>
      <c r="BK72" s="146"/>
      <c r="BL72" s="25">
        <f t="shared" si="9"/>
        <v>4030105</v>
      </c>
      <c r="BM72" s="146">
        <f t="shared" ref="BM72" si="145">BM59</f>
        <v>2824</v>
      </c>
      <c r="BN72" s="146">
        <v>4</v>
      </c>
      <c r="BO72" s="146">
        <f t="shared" ref="BO72" si="146">BO59</f>
        <v>1</v>
      </c>
      <c r="BP72" s="146">
        <f t="shared" si="107"/>
        <v>5</v>
      </c>
      <c r="BQ72" s="146">
        <f>VLOOKUP(IF(A72=1,0,A72),宝石属性!$B$26:$D$41,2,0)</f>
        <v>3</v>
      </c>
      <c r="BR72" s="146">
        <f>VLOOKUP(IF(A72=1,0,A72),宝石属性!$B$26:$D$41,3,0)</f>
        <v>1</v>
      </c>
      <c r="BS72" s="146">
        <f t="shared" ref="BS72:BV72" si="147">IF(BS59="","",BS59)</f>
        <v>2</v>
      </c>
      <c r="BT72" s="146">
        <f t="shared" si="147"/>
        <v>4</v>
      </c>
      <c r="BU72" s="146">
        <f t="shared" si="147"/>
        <v>7</v>
      </c>
      <c r="BV72" s="146">
        <f t="shared" si="147"/>
        <v>8</v>
      </c>
      <c r="BW72" s="357" t="str">
        <f t="shared" si="43"/>
        <v/>
      </c>
      <c r="BX72" s="357" t="str">
        <f t="shared" si="44"/>
        <v/>
      </c>
    </row>
    <row r="73" spans="1:76">
      <c r="A73" s="344">
        <f t="shared" si="96"/>
        <v>30</v>
      </c>
      <c r="B73" s="344" t="s">
        <v>1104</v>
      </c>
      <c r="C73" s="344" t="str">
        <f t="shared" si="46"/>
        <v>法杖</v>
      </c>
      <c r="D73" s="344" t="str">
        <f t="shared" si="5"/>
        <v>30级白装法杖</v>
      </c>
      <c r="E73" s="344">
        <f>VLOOKUP($C73,$C$3:$M$15,COLUMNS($C$3:H$15),0)</f>
        <v>130</v>
      </c>
      <c r="F73" s="344" t="str">
        <f>VLOOKUP($C73,$C$3:$M$15,COLUMNS($C$3:I$15),0)</f>
        <v>phyattack_value</v>
      </c>
      <c r="G73" s="344">
        <f>VLOOKUP($C73,$C$3:$M$15,COLUMNS($C$3:J$15),0)</f>
        <v>150</v>
      </c>
      <c r="H73" s="344" t="str">
        <f>VLOOKUP($C73,$C$3:$M$15,COLUMNS($C$3:K$15),0)</f>
        <v>magicattack_value</v>
      </c>
      <c r="I73" s="344">
        <f>VLOOKUP($C73,$C$3:$M$15,COLUMNS($C$3:L$15),0)</f>
        <v>170</v>
      </c>
      <c r="J73" s="344" t="str">
        <f>VLOOKUP($C73,$C$3:$M$15,COLUMNS($C$3:M$15),0)</f>
        <v>medical_value</v>
      </c>
      <c r="K73" s="344">
        <f t="shared" si="50"/>
        <v>172</v>
      </c>
      <c r="L73" s="344">
        <f t="shared" si="51"/>
        <v>172</v>
      </c>
      <c r="M73" s="344">
        <f t="shared" si="52"/>
        <v>172</v>
      </c>
      <c r="N73" s="344">
        <f t="shared" si="53"/>
        <v>172</v>
      </c>
      <c r="O73" s="344">
        <f t="shared" si="54"/>
        <v>172</v>
      </c>
      <c r="P73" s="344">
        <f t="shared" si="55"/>
        <v>172</v>
      </c>
      <c r="Q73" s="344">
        <f t="shared" si="56"/>
        <v>172</v>
      </c>
      <c r="R73" s="344">
        <f t="shared" si="57"/>
        <v>172</v>
      </c>
      <c r="S73" s="344">
        <f t="shared" si="58"/>
        <v>172</v>
      </c>
      <c r="T73" s="344">
        <f t="shared" si="59"/>
        <v>172</v>
      </c>
      <c r="U73" s="356">
        <v>3600</v>
      </c>
      <c r="V73" s="356">
        <v>2800</v>
      </c>
      <c r="W73" s="356">
        <v>2000</v>
      </c>
      <c r="X73" s="356">
        <v>1200</v>
      </c>
      <c r="Y73" s="356">
        <v>400</v>
      </c>
      <c r="Z73" s="344">
        <f t="shared" si="20"/>
        <v>39</v>
      </c>
      <c r="AA73" s="344">
        <f t="shared" si="21"/>
        <v>39</v>
      </c>
      <c r="AB73" s="344">
        <f t="shared" si="22"/>
        <v>39</v>
      </c>
      <c r="AC73" s="344">
        <f t="shared" si="23"/>
        <v>39</v>
      </c>
      <c r="AD73" s="344">
        <f t="shared" si="24"/>
        <v>39</v>
      </c>
      <c r="AE73" s="344">
        <f t="shared" si="25"/>
        <v>39</v>
      </c>
      <c r="AF73" s="344">
        <f t="shared" si="26"/>
        <v>39</v>
      </c>
      <c r="AG73" s="344">
        <f t="shared" si="27"/>
        <v>39</v>
      </c>
      <c r="AH73" s="344">
        <f t="shared" si="28"/>
        <v>39</v>
      </c>
      <c r="AI73" s="344">
        <f t="shared" si="29"/>
        <v>39</v>
      </c>
      <c r="AJ73" s="356">
        <v>3600</v>
      </c>
      <c r="AK73" s="356">
        <v>2800</v>
      </c>
      <c r="AL73" s="356">
        <v>2000</v>
      </c>
      <c r="AM73" s="356">
        <v>1200</v>
      </c>
      <c r="AN73" s="356">
        <v>400</v>
      </c>
      <c r="AO73" s="344">
        <f t="shared" si="30"/>
        <v>45</v>
      </c>
      <c r="AP73" s="344">
        <f t="shared" si="31"/>
        <v>45</v>
      </c>
      <c r="AQ73" s="344">
        <f t="shared" si="32"/>
        <v>45</v>
      </c>
      <c r="AR73" s="344">
        <f t="shared" si="33"/>
        <v>45</v>
      </c>
      <c r="AS73" s="344">
        <f t="shared" si="34"/>
        <v>45</v>
      </c>
      <c r="AT73" s="344">
        <f t="shared" si="35"/>
        <v>45</v>
      </c>
      <c r="AU73" s="344">
        <f t="shared" si="36"/>
        <v>45</v>
      </c>
      <c r="AV73" s="344">
        <f t="shared" si="37"/>
        <v>45</v>
      </c>
      <c r="AW73" s="344">
        <f t="shared" si="38"/>
        <v>45</v>
      </c>
      <c r="AX73" s="344">
        <f t="shared" si="39"/>
        <v>45</v>
      </c>
      <c r="AY73" s="356">
        <v>3600</v>
      </c>
      <c r="AZ73" s="356">
        <v>2800</v>
      </c>
      <c r="BA73" s="356">
        <v>2000</v>
      </c>
      <c r="BB73" s="356">
        <v>1200</v>
      </c>
      <c r="BC73" s="356">
        <v>400</v>
      </c>
      <c r="BD73" s="353"/>
      <c r="BE73" s="353"/>
      <c r="BF73" s="353"/>
      <c r="BG73" s="353"/>
      <c r="BH73" s="353"/>
      <c r="BI73" s="146"/>
      <c r="BJ73" s="352"/>
      <c r="BK73" s="146"/>
      <c r="BL73" s="25">
        <f t="shared" si="9"/>
        <v>4030106</v>
      </c>
      <c r="BM73" s="146">
        <f t="shared" ref="BM73" si="148">BM60</f>
        <v>4104</v>
      </c>
      <c r="BN73" s="146">
        <v>4</v>
      </c>
      <c r="BO73" s="146">
        <f t="shared" ref="BO73" si="149">BO60</f>
        <v>1</v>
      </c>
      <c r="BP73" s="146">
        <f t="shared" si="107"/>
        <v>6</v>
      </c>
      <c r="BQ73" s="146">
        <f>VLOOKUP(IF(A73=1,0,A73),宝石属性!$B$26:$D$41,2,0)</f>
        <v>3</v>
      </c>
      <c r="BR73" s="146">
        <f>VLOOKUP(IF(A73=1,0,A73),宝石属性!$B$26:$D$41,3,0)</f>
        <v>1</v>
      </c>
      <c r="BS73" s="146">
        <f t="shared" ref="BS73:BV73" si="150">IF(BS60="","",BS60)</f>
        <v>2</v>
      </c>
      <c r="BT73" s="146">
        <f t="shared" si="150"/>
        <v>4</v>
      </c>
      <c r="BU73" s="146">
        <f t="shared" si="150"/>
        <v>7</v>
      </c>
      <c r="BV73" s="146">
        <f t="shared" si="150"/>
        <v>8</v>
      </c>
      <c r="BW73" s="357" t="str">
        <f t="shared" si="43"/>
        <v/>
      </c>
      <c r="BX73" s="357" t="str">
        <f t="shared" si="44"/>
        <v/>
      </c>
    </row>
    <row r="74" spans="1:76">
      <c r="A74" s="344">
        <f t="shared" si="96"/>
        <v>30</v>
      </c>
      <c r="B74" s="344" t="s">
        <v>1104</v>
      </c>
      <c r="C74" s="344" t="str">
        <f t="shared" si="46"/>
        <v>男衣</v>
      </c>
      <c r="D74" s="344" t="str">
        <f t="shared" si="5"/>
        <v>30级白装男衣</v>
      </c>
      <c r="E74" s="344">
        <f>VLOOKUP($C74,$C$3:$M$15,COLUMNS($C$3:H$15),0)</f>
        <v>60</v>
      </c>
      <c r="F74" s="344" t="str">
        <f>VLOOKUP($C74,$C$3:$M$15,COLUMNS($C$3:I$15),0)</f>
        <v>maxhp_value</v>
      </c>
      <c r="G74" s="344">
        <f>VLOOKUP($C74,$C$3:$M$15,COLUMNS($C$3:J$15),0)</f>
        <v>140</v>
      </c>
      <c r="H74" s="344" t="str">
        <f>VLOOKUP($C74,$C$3:$M$15,COLUMNS($C$3:K$15),0)</f>
        <v>defend_value</v>
      </c>
      <c r="I74" s="344" t="str">
        <f>VLOOKUP($C74,$C$3:$M$15,COLUMNS($C$3:L$15),0)</f>
        <v/>
      </c>
      <c r="J74" s="344" t="str">
        <f>VLOOKUP($C74,$C$3:$M$15,COLUMNS($C$3:M$15),0)</f>
        <v/>
      </c>
      <c r="K74" s="344">
        <f t="shared" si="50"/>
        <v>138</v>
      </c>
      <c r="L74" s="344">
        <f t="shared" si="51"/>
        <v>138</v>
      </c>
      <c r="M74" s="344">
        <f t="shared" si="52"/>
        <v>138</v>
      </c>
      <c r="N74" s="344">
        <f t="shared" si="53"/>
        <v>138</v>
      </c>
      <c r="O74" s="344">
        <f t="shared" si="54"/>
        <v>138</v>
      </c>
      <c r="P74" s="344">
        <f t="shared" si="55"/>
        <v>138</v>
      </c>
      <c r="Q74" s="344">
        <f t="shared" si="56"/>
        <v>138</v>
      </c>
      <c r="R74" s="344">
        <f t="shared" si="57"/>
        <v>138</v>
      </c>
      <c r="S74" s="344">
        <f t="shared" si="58"/>
        <v>138</v>
      </c>
      <c r="T74" s="344">
        <f t="shared" si="59"/>
        <v>138</v>
      </c>
      <c r="U74" s="356">
        <v>3600</v>
      </c>
      <c r="V74" s="356">
        <v>2800</v>
      </c>
      <c r="W74" s="356">
        <v>2000</v>
      </c>
      <c r="X74" s="356">
        <v>1200</v>
      </c>
      <c r="Y74" s="356">
        <v>400</v>
      </c>
      <c r="Z74" s="344">
        <f t="shared" si="20"/>
        <v>43</v>
      </c>
      <c r="AA74" s="344">
        <f t="shared" si="21"/>
        <v>43</v>
      </c>
      <c r="AB74" s="344">
        <f t="shared" si="22"/>
        <v>43</v>
      </c>
      <c r="AC74" s="344">
        <f t="shared" si="23"/>
        <v>43</v>
      </c>
      <c r="AD74" s="344">
        <f t="shared" si="24"/>
        <v>43</v>
      </c>
      <c r="AE74" s="344">
        <f t="shared" si="25"/>
        <v>43</v>
      </c>
      <c r="AF74" s="344">
        <f t="shared" si="26"/>
        <v>43</v>
      </c>
      <c r="AG74" s="344">
        <f t="shared" si="27"/>
        <v>43</v>
      </c>
      <c r="AH74" s="344">
        <f t="shared" si="28"/>
        <v>43</v>
      </c>
      <c r="AI74" s="344">
        <f t="shared" si="29"/>
        <v>43</v>
      </c>
      <c r="AJ74" s="356">
        <v>3600</v>
      </c>
      <c r="AK74" s="356">
        <v>2800</v>
      </c>
      <c r="AL74" s="356">
        <v>2000</v>
      </c>
      <c r="AM74" s="356">
        <v>1200</v>
      </c>
      <c r="AN74" s="356">
        <v>400</v>
      </c>
      <c r="AO74" s="344" t="str">
        <f t="shared" si="30"/>
        <v/>
      </c>
      <c r="AP74" s="344" t="str">
        <f t="shared" si="31"/>
        <v/>
      </c>
      <c r="AQ74" s="344" t="str">
        <f t="shared" si="32"/>
        <v/>
      </c>
      <c r="AR74" s="344" t="str">
        <f t="shared" si="33"/>
        <v/>
      </c>
      <c r="AS74" s="344" t="str">
        <f t="shared" si="34"/>
        <v/>
      </c>
      <c r="AT74" s="344" t="str">
        <f t="shared" si="35"/>
        <v/>
      </c>
      <c r="AU74" s="344" t="str">
        <f t="shared" si="36"/>
        <v/>
      </c>
      <c r="AV74" s="344" t="str">
        <f t="shared" si="37"/>
        <v/>
      </c>
      <c r="AW74" s="344" t="str">
        <f t="shared" si="38"/>
        <v/>
      </c>
      <c r="AX74" s="344" t="str">
        <f t="shared" si="39"/>
        <v/>
      </c>
      <c r="AY74" s="356">
        <v>3600</v>
      </c>
      <c r="AZ74" s="356">
        <v>2800</v>
      </c>
      <c r="BA74" s="356">
        <v>2000</v>
      </c>
      <c r="BB74" s="356">
        <v>1200</v>
      </c>
      <c r="BC74" s="356">
        <v>400</v>
      </c>
      <c r="BD74" s="353"/>
      <c r="BE74" s="353"/>
      <c r="BF74" s="353"/>
      <c r="BG74" s="353"/>
      <c r="BH74" s="353"/>
      <c r="BI74" s="146"/>
      <c r="BJ74" s="352"/>
      <c r="BK74" s="146"/>
      <c r="BL74" s="25">
        <f t="shared" si="9"/>
        <v>4030207</v>
      </c>
      <c r="BM74" s="146">
        <f t="shared" ref="BM74" si="151">BM61</f>
        <v>312</v>
      </c>
      <c r="BN74" s="146">
        <v>4</v>
      </c>
      <c r="BO74" s="146">
        <f t="shared" ref="BO74" si="152">BO61</f>
        <v>2</v>
      </c>
      <c r="BP74" s="146">
        <f t="shared" si="107"/>
        <v>7</v>
      </c>
      <c r="BQ74" s="146">
        <f>VLOOKUP(IF(A74=1,0,A74),宝石属性!$B$26:$D$41,2,0)</f>
        <v>3</v>
      </c>
      <c r="BR74" s="146">
        <f>VLOOKUP(IF(A74=1,0,A74),宝石属性!$B$26:$D$41,3,0)</f>
        <v>1</v>
      </c>
      <c r="BS74" s="146">
        <f t="shared" ref="BS74:BV74" si="153">IF(BS61="","",BS61)</f>
        <v>1</v>
      </c>
      <c r="BT74" s="146">
        <f t="shared" si="153"/>
        <v>3</v>
      </c>
      <c r="BU74" s="146">
        <f t="shared" si="153"/>
        <v>5</v>
      </c>
      <c r="BV74" s="146">
        <f t="shared" si="153"/>
        <v>7</v>
      </c>
      <c r="BW74" s="357" t="str">
        <f t="shared" si="43"/>
        <v/>
      </c>
      <c r="BX74" s="357" t="str">
        <f t="shared" si="44"/>
        <v/>
      </c>
    </row>
    <row r="75" spans="1:76">
      <c r="A75" s="344">
        <f t="shared" si="96"/>
        <v>30</v>
      </c>
      <c r="B75" s="344" t="s">
        <v>1104</v>
      </c>
      <c r="C75" s="344" t="str">
        <f t="shared" si="46"/>
        <v>女衣</v>
      </c>
      <c r="D75" s="344" t="str">
        <f t="shared" si="5"/>
        <v>30级白装女衣</v>
      </c>
      <c r="E75" s="344">
        <f>VLOOKUP($C75,$C$3:$M$15,COLUMNS($C$3:H$15),0)</f>
        <v>60</v>
      </c>
      <c r="F75" s="344" t="str">
        <f>VLOOKUP($C75,$C$3:$M$15,COLUMNS($C$3:I$15),0)</f>
        <v>maxhp_value</v>
      </c>
      <c r="G75" s="344">
        <f>VLOOKUP($C75,$C$3:$M$15,COLUMNS($C$3:J$15),0)</f>
        <v>140</v>
      </c>
      <c r="H75" s="344" t="str">
        <f>VLOOKUP($C75,$C$3:$M$15,COLUMNS($C$3:K$15),0)</f>
        <v>defend_value</v>
      </c>
      <c r="I75" s="344" t="str">
        <f>VLOOKUP($C75,$C$3:$M$15,COLUMNS($C$3:L$15),0)</f>
        <v/>
      </c>
      <c r="J75" s="344" t="str">
        <f>VLOOKUP($C75,$C$3:$M$15,COLUMNS($C$3:M$15),0)</f>
        <v/>
      </c>
      <c r="K75" s="344">
        <f t="shared" si="50"/>
        <v>138</v>
      </c>
      <c r="L75" s="344">
        <f t="shared" si="51"/>
        <v>138</v>
      </c>
      <c r="M75" s="344">
        <f t="shared" si="52"/>
        <v>138</v>
      </c>
      <c r="N75" s="344">
        <f t="shared" si="53"/>
        <v>138</v>
      </c>
      <c r="O75" s="344">
        <f t="shared" si="54"/>
        <v>138</v>
      </c>
      <c r="P75" s="344">
        <f t="shared" si="55"/>
        <v>138</v>
      </c>
      <c r="Q75" s="344">
        <f t="shared" si="56"/>
        <v>138</v>
      </c>
      <c r="R75" s="344">
        <f t="shared" si="57"/>
        <v>138</v>
      </c>
      <c r="S75" s="344">
        <f t="shared" si="58"/>
        <v>138</v>
      </c>
      <c r="T75" s="344">
        <f t="shared" si="59"/>
        <v>138</v>
      </c>
      <c r="U75" s="356">
        <v>3600</v>
      </c>
      <c r="V75" s="356">
        <v>2800</v>
      </c>
      <c r="W75" s="356">
        <v>2000</v>
      </c>
      <c r="X75" s="356">
        <v>1200</v>
      </c>
      <c r="Y75" s="356">
        <v>400</v>
      </c>
      <c r="Z75" s="344">
        <f t="shared" si="20"/>
        <v>43</v>
      </c>
      <c r="AA75" s="344">
        <f t="shared" si="21"/>
        <v>43</v>
      </c>
      <c r="AB75" s="344">
        <f t="shared" si="22"/>
        <v>43</v>
      </c>
      <c r="AC75" s="344">
        <f t="shared" si="23"/>
        <v>43</v>
      </c>
      <c r="AD75" s="344">
        <f t="shared" si="24"/>
        <v>43</v>
      </c>
      <c r="AE75" s="344">
        <f t="shared" si="25"/>
        <v>43</v>
      </c>
      <c r="AF75" s="344">
        <f t="shared" si="26"/>
        <v>43</v>
      </c>
      <c r="AG75" s="344">
        <f t="shared" si="27"/>
        <v>43</v>
      </c>
      <c r="AH75" s="344">
        <f t="shared" si="28"/>
        <v>43</v>
      </c>
      <c r="AI75" s="344">
        <f t="shared" si="29"/>
        <v>43</v>
      </c>
      <c r="AJ75" s="356">
        <v>3600</v>
      </c>
      <c r="AK75" s="356">
        <v>2800</v>
      </c>
      <c r="AL75" s="356">
        <v>2000</v>
      </c>
      <c r="AM75" s="356">
        <v>1200</v>
      </c>
      <c r="AN75" s="356">
        <v>400</v>
      </c>
      <c r="AO75" s="344" t="str">
        <f t="shared" si="30"/>
        <v/>
      </c>
      <c r="AP75" s="344" t="str">
        <f t="shared" si="31"/>
        <v/>
      </c>
      <c r="AQ75" s="344" t="str">
        <f t="shared" si="32"/>
        <v/>
      </c>
      <c r="AR75" s="344" t="str">
        <f t="shared" si="33"/>
        <v/>
      </c>
      <c r="AS75" s="344" t="str">
        <f t="shared" si="34"/>
        <v/>
      </c>
      <c r="AT75" s="344" t="str">
        <f t="shared" si="35"/>
        <v/>
      </c>
      <c r="AU75" s="344" t="str">
        <f t="shared" si="36"/>
        <v/>
      </c>
      <c r="AV75" s="344" t="str">
        <f t="shared" si="37"/>
        <v/>
      </c>
      <c r="AW75" s="344" t="str">
        <f t="shared" si="38"/>
        <v/>
      </c>
      <c r="AX75" s="344" t="str">
        <f t="shared" si="39"/>
        <v/>
      </c>
      <c r="AY75" s="356">
        <v>3600</v>
      </c>
      <c r="AZ75" s="356">
        <v>2800</v>
      </c>
      <c r="BA75" s="356">
        <v>2000</v>
      </c>
      <c r="BB75" s="356">
        <v>1200</v>
      </c>
      <c r="BC75" s="356">
        <v>400</v>
      </c>
      <c r="BD75" s="353"/>
      <c r="BE75" s="353"/>
      <c r="BF75" s="353"/>
      <c r="BG75" s="353"/>
      <c r="BH75" s="353"/>
      <c r="BI75" s="146"/>
      <c r="BJ75" s="352"/>
      <c r="BK75" s="146"/>
      <c r="BL75" s="25">
        <f t="shared" si="9"/>
        <v>4030208</v>
      </c>
      <c r="BM75" s="146">
        <f t="shared" ref="BM75" si="154">BM62</f>
        <v>568</v>
      </c>
      <c r="BN75" s="146">
        <v>4</v>
      </c>
      <c r="BO75" s="146">
        <f t="shared" ref="BO75:BP90" si="155">BO62</f>
        <v>2</v>
      </c>
      <c r="BP75" s="146">
        <f t="shared" si="155"/>
        <v>8</v>
      </c>
      <c r="BQ75" s="146">
        <f>VLOOKUP(IF(A75=1,0,A75),宝石属性!$B$26:$D$41,2,0)</f>
        <v>3</v>
      </c>
      <c r="BR75" s="146">
        <f>VLOOKUP(IF(A75=1,0,A75),宝石属性!$B$26:$D$41,3,0)</f>
        <v>1</v>
      </c>
      <c r="BS75" s="146">
        <f t="shared" ref="BS75:BV75" si="156">IF(BS62="","",BS62)</f>
        <v>1</v>
      </c>
      <c r="BT75" s="146">
        <f t="shared" si="156"/>
        <v>3</v>
      </c>
      <c r="BU75" s="146">
        <f t="shared" si="156"/>
        <v>5</v>
      </c>
      <c r="BV75" s="146">
        <f t="shared" si="156"/>
        <v>7</v>
      </c>
      <c r="BW75" s="357" t="str">
        <f t="shared" si="43"/>
        <v/>
      </c>
      <c r="BX75" s="357" t="str">
        <f t="shared" si="44"/>
        <v/>
      </c>
    </row>
    <row r="76" spans="1:76">
      <c r="A76" s="344">
        <f t="shared" si="96"/>
        <v>30</v>
      </c>
      <c r="B76" s="344" t="s">
        <v>1104</v>
      </c>
      <c r="C76" s="344" t="str">
        <f t="shared" si="46"/>
        <v>男头盔</v>
      </c>
      <c r="D76" s="344" t="str">
        <f t="shared" si="5"/>
        <v>30级白装男头盔</v>
      </c>
      <c r="E76" s="344">
        <f>VLOOKUP($C76,$C$3:$M$15,COLUMNS($C$3:H$15),0)</f>
        <v>90</v>
      </c>
      <c r="F76" s="344" t="str">
        <f>VLOOKUP($C76,$C$3:$M$15,COLUMNS($C$3:I$15),0)</f>
        <v>maxmp_value</v>
      </c>
      <c r="G76" s="344">
        <f>VLOOKUP($C76,$C$3:$M$15,COLUMNS($C$3:J$15),0)</f>
        <v>140</v>
      </c>
      <c r="H76" s="344" t="str">
        <f>VLOOKUP($C76,$C$3:$M$15,COLUMNS($C$3:K$15),0)</f>
        <v>defend_value</v>
      </c>
      <c r="I76" s="344" t="str">
        <f>VLOOKUP($C76,$C$3:$M$15,COLUMNS($C$3:L$15),0)</f>
        <v/>
      </c>
      <c r="J76" s="344" t="str">
        <f>VLOOKUP($C76,$C$3:$M$15,COLUMNS($C$3:M$15),0)</f>
        <v/>
      </c>
      <c r="K76" s="344">
        <f t="shared" si="50"/>
        <v>172</v>
      </c>
      <c r="L76" s="344">
        <f t="shared" si="51"/>
        <v>172</v>
      </c>
      <c r="M76" s="344">
        <f t="shared" si="52"/>
        <v>172</v>
      </c>
      <c r="N76" s="344">
        <f t="shared" si="53"/>
        <v>172</v>
      </c>
      <c r="O76" s="344">
        <f t="shared" si="54"/>
        <v>172</v>
      </c>
      <c r="P76" s="344">
        <f t="shared" si="55"/>
        <v>172</v>
      </c>
      <c r="Q76" s="344">
        <f t="shared" si="56"/>
        <v>172</v>
      </c>
      <c r="R76" s="344">
        <f t="shared" si="57"/>
        <v>172</v>
      </c>
      <c r="S76" s="344">
        <f t="shared" si="58"/>
        <v>172</v>
      </c>
      <c r="T76" s="344">
        <f t="shared" si="59"/>
        <v>172</v>
      </c>
      <c r="U76" s="356">
        <v>3600</v>
      </c>
      <c r="V76" s="356">
        <v>2800</v>
      </c>
      <c r="W76" s="356">
        <v>2000</v>
      </c>
      <c r="X76" s="356">
        <v>1200</v>
      </c>
      <c r="Y76" s="356">
        <v>400</v>
      </c>
      <c r="Z76" s="344">
        <f t="shared" si="20"/>
        <v>26</v>
      </c>
      <c r="AA76" s="344">
        <f t="shared" si="21"/>
        <v>26</v>
      </c>
      <c r="AB76" s="344">
        <f t="shared" si="22"/>
        <v>26</v>
      </c>
      <c r="AC76" s="344">
        <f t="shared" si="23"/>
        <v>26</v>
      </c>
      <c r="AD76" s="344">
        <f t="shared" si="24"/>
        <v>26</v>
      </c>
      <c r="AE76" s="344">
        <f t="shared" si="25"/>
        <v>26</v>
      </c>
      <c r="AF76" s="344">
        <f t="shared" si="26"/>
        <v>26</v>
      </c>
      <c r="AG76" s="344">
        <f t="shared" si="27"/>
        <v>26</v>
      </c>
      <c r="AH76" s="344">
        <f t="shared" si="28"/>
        <v>26</v>
      </c>
      <c r="AI76" s="344">
        <f t="shared" si="29"/>
        <v>26</v>
      </c>
      <c r="AJ76" s="356">
        <v>3600</v>
      </c>
      <c r="AK76" s="356">
        <v>2800</v>
      </c>
      <c r="AL76" s="356">
        <v>2000</v>
      </c>
      <c r="AM76" s="356">
        <v>1200</v>
      </c>
      <c r="AN76" s="356">
        <v>400</v>
      </c>
      <c r="AO76" s="344" t="str">
        <f t="shared" si="30"/>
        <v/>
      </c>
      <c r="AP76" s="344" t="str">
        <f t="shared" si="31"/>
        <v/>
      </c>
      <c r="AQ76" s="344" t="str">
        <f t="shared" si="32"/>
        <v/>
      </c>
      <c r="AR76" s="344" t="str">
        <f t="shared" si="33"/>
        <v/>
      </c>
      <c r="AS76" s="344" t="str">
        <f t="shared" si="34"/>
        <v/>
      </c>
      <c r="AT76" s="344" t="str">
        <f t="shared" si="35"/>
        <v/>
      </c>
      <c r="AU76" s="344" t="str">
        <f t="shared" si="36"/>
        <v/>
      </c>
      <c r="AV76" s="344" t="str">
        <f t="shared" si="37"/>
        <v/>
      </c>
      <c r="AW76" s="344" t="str">
        <f t="shared" si="38"/>
        <v/>
      </c>
      <c r="AX76" s="344" t="str">
        <f t="shared" si="39"/>
        <v/>
      </c>
      <c r="AY76" s="356">
        <v>3600</v>
      </c>
      <c r="AZ76" s="356">
        <v>2800</v>
      </c>
      <c r="BA76" s="356">
        <v>2000</v>
      </c>
      <c r="BB76" s="356">
        <v>1200</v>
      </c>
      <c r="BC76" s="356">
        <v>400</v>
      </c>
      <c r="BD76" s="353"/>
      <c r="BE76" s="353"/>
      <c r="BF76" s="353"/>
      <c r="BG76" s="353"/>
      <c r="BH76" s="353"/>
      <c r="BI76" s="146"/>
      <c r="BJ76" s="352"/>
      <c r="BK76" s="146"/>
      <c r="BL76" s="25">
        <f t="shared" si="9"/>
        <v>4030309</v>
      </c>
      <c r="BM76" s="146">
        <f t="shared" ref="BM76" si="157">BM63</f>
        <v>1640</v>
      </c>
      <c r="BN76" s="146">
        <v>4</v>
      </c>
      <c r="BO76" s="146">
        <f t="shared" ref="BO76" si="158">BO63</f>
        <v>3</v>
      </c>
      <c r="BP76" s="146">
        <f t="shared" si="155"/>
        <v>9</v>
      </c>
      <c r="BQ76" s="146">
        <f>VLOOKUP(IF(A76=1,0,A76),宝石属性!$B$26:$D$41,2,0)</f>
        <v>3</v>
      </c>
      <c r="BR76" s="146">
        <f>VLOOKUP(IF(A76=1,0,A76),宝石属性!$B$26:$D$41,3,0)</f>
        <v>1</v>
      </c>
      <c r="BS76" s="146">
        <f t="shared" ref="BS76:BV76" si="159">IF(BS63="","",BS63)</f>
        <v>2</v>
      </c>
      <c r="BT76" s="146">
        <f t="shared" si="159"/>
        <v>3</v>
      </c>
      <c r="BU76" s="146" t="str">
        <f t="shared" si="159"/>
        <v/>
      </c>
      <c r="BV76" s="146" t="str">
        <f t="shared" si="159"/>
        <v/>
      </c>
      <c r="BW76" s="357" t="str">
        <f t="shared" si="43"/>
        <v/>
      </c>
      <c r="BX76" s="357" t="str">
        <f t="shared" si="44"/>
        <v/>
      </c>
    </row>
    <row r="77" spans="1:76">
      <c r="A77" s="344">
        <f t="shared" si="96"/>
        <v>30</v>
      </c>
      <c r="B77" s="344" t="s">
        <v>1104</v>
      </c>
      <c r="C77" s="344" t="str">
        <f t="shared" si="46"/>
        <v>女头饰</v>
      </c>
      <c r="D77" s="344" t="str">
        <f t="shared" si="5"/>
        <v>30级白装女头饰</v>
      </c>
      <c r="E77" s="344">
        <f>VLOOKUP($C77,$C$3:$M$15,COLUMNS($C$3:H$15),0)</f>
        <v>90</v>
      </c>
      <c r="F77" s="344" t="str">
        <f>VLOOKUP($C77,$C$3:$M$15,COLUMNS($C$3:I$15),0)</f>
        <v>maxmp_value</v>
      </c>
      <c r="G77" s="344">
        <f>VLOOKUP($C77,$C$3:$M$15,COLUMNS($C$3:J$15),0)</f>
        <v>140</v>
      </c>
      <c r="H77" s="344" t="str">
        <f>VLOOKUP($C77,$C$3:$M$15,COLUMNS($C$3:K$15),0)</f>
        <v>defend_value</v>
      </c>
      <c r="I77" s="344" t="str">
        <f>VLOOKUP($C77,$C$3:$M$15,COLUMNS($C$3:L$15),0)</f>
        <v/>
      </c>
      <c r="J77" s="344" t="str">
        <f>VLOOKUP($C77,$C$3:$M$15,COLUMNS($C$3:M$15),0)</f>
        <v/>
      </c>
      <c r="K77" s="344">
        <f t="shared" si="50"/>
        <v>172</v>
      </c>
      <c r="L77" s="344">
        <f t="shared" si="51"/>
        <v>172</v>
      </c>
      <c r="M77" s="344">
        <f t="shared" si="52"/>
        <v>172</v>
      </c>
      <c r="N77" s="344">
        <f t="shared" si="53"/>
        <v>172</v>
      </c>
      <c r="O77" s="344">
        <f t="shared" si="54"/>
        <v>172</v>
      </c>
      <c r="P77" s="344">
        <f t="shared" si="55"/>
        <v>172</v>
      </c>
      <c r="Q77" s="344">
        <f t="shared" si="56"/>
        <v>172</v>
      </c>
      <c r="R77" s="344">
        <f t="shared" si="57"/>
        <v>172</v>
      </c>
      <c r="S77" s="344">
        <f t="shared" si="58"/>
        <v>172</v>
      </c>
      <c r="T77" s="344">
        <f t="shared" si="59"/>
        <v>172</v>
      </c>
      <c r="U77" s="356">
        <v>3600</v>
      </c>
      <c r="V77" s="356">
        <v>2800</v>
      </c>
      <c r="W77" s="356">
        <v>2000</v>
      </c>
      <c r="X77" s="356">
        <v>1200</v>
      </c>
      <c r="Y77" s="356">
        <v>400</v>
      </c>
      <c r="Z77" s="344">
        <f t="shared" si="20"/>
        <v>26</v>
      </c>
      <c r="AA77" s="344">
        <f t="shared" si="21"/>
        <v>26</v>
      </c>
      <c r="AB77" s="344">
        <f t="shared" si="22"/>
        <v>26</v>
      </c>
      <c r="AC77" s="344">
        <f t="shared" si="23"/>
        <v>26</v>
      </c>
      <c r="AD77" s="344">
        <f t="shared" si="24"/>
        <v>26</v>
      </c>
      <c r="AE77" s="344">
        <f t="shared" si="25"/>
        <v>26</v>
      </c>
      <c r="AF77" s="344">
        <f t="shared" si="26"/>
        <v>26</v>
      </c>
      <c r="AG77" s="344">
        <f t="shared" si="27"/>
        <v>26</v>
      </c>
      <c r="AH77" s="344">
        <f t="shared" si="28"/>
        <v>26</v>
      </c>
      <c r="AI77" s="344">
        <f t="shared" si="29"/>
        <v>26</v>
      </c>
      <c r="AJ77" s="356">
        <v>3600</v>
      </c>
      <c r="AK77" s="356">
        <v>2800</v>
      </c>
      <c r="AL77" s="356">
        <v>2000</v>
      </c>
      <c r="AM77" s="356">
        <v>1200</v>
      </c>
      <c r="AN77" s="356">
        <v>400</v>
      </c>
      <c r="AO77" s="344" t="str">
        <f t="shared" si="30"/>
        <v/>
      </c>
      <c r="AP77" s="344" t="str">
        <f t="shared" si="31"/>
        <v/>
      </c>
      <c r="AQ77" s="344" t="str">
        <f t="shared" si="32"/>
        <v/>
      </c>
      <c r="AR77" s="344" t="str">
        <f t="shared" si="33"/>
        <v/>
      </c>
      <c r="AS77" s="344" t="str">
        <f t="shared" si="34"/>
        <v/>
      </c>
      <c r="AT77" s="344" t="str">
        <f t="shared" si="35"/>
        <v/>
      </c>
      <c r="AU77" s="344" t="str">
        <f t="shared" si="36"/>
        <v/>
      </c>
      <c r="AV77" s="344" t="str">
        <f t="shared" si="37"/>
        <v/>
      </c>
      <c r="AW77" s="344" t="str">
        <f t="shared" si="38"/>
        <v/>
      </c>
      <c r="AX77" s="344" t="str">
        <f t="shared" si="39"/>
        <v/>
      </c>
      <c r="AY77" s="356">
        <v>3600</v>
      </c>
      <c r="AZ77" s="356">
        <v>2800</v>
      </c>
      <c r="BA77" s="356">
        <v>2000</v>
      </c>
      <c r="BB77" s="356">
        <v>1200</v>
      </c>
      <c r="BC77" s="356">
        <v>400</v>
      </c>
      <c r="BD77" s="353"/>
      <c r="BE77" s="353"/>
      <c r="BF77" s="353"/>
      <c r="BG77" s="353"/>
      <c r="BH77" s="353"/>
      <c r="BI77" s="146"/>
      <c r="BJ77" s="352"/>
      <c r="BK77" s="146"/>
      <c r="BL77" s="25">
        <f t="shared" si="9"/>
        <v>4030310</v>
      </c>
      <c r="BM77" s="146">
        <f t="shared" ref="BM77" si="160">BM64</f>
        <v>1384</v>
      </c>
      <c r="BN77" s="146">
        <v>4</v>
      </c>
      <c r="BO77" s="146">
        <f t="shared" ref="BO77" si="161">BO64</f>
        <v>3</v>
      </c>
      <c r="BP77" s="146">
        <f t="shared" si="155"/>
        <v>10</v>
      </c>
      <c r="BQ77" s="146">
        <f>VLOOKUP(IF(A77=1,0,A77),宝石属性!$B$26:$D$41,2,0)</f>
        <v>3</v>
      </c>
      <c r="BR77" s="146">
        <f>VLOOKUP(IF(A77=1,0,A77),宝石属性!$B$26:$D$41,3,0)</f>
        <v>1</v>
      </c>
      <c r="BS77" s="146">
        <f t="shared" ref="BS77:BV77" si="162">IF(BS64="","",BS64)</f>
        <v>2</v>
      </c>
      <c r="BT77" s="146">
        <f t="shared" si="162"/>
        <v>3</v>
      </c>
      <c r="BU77" s="146" t="str">
        <f t="shared" si="162"/>
        <v/>
      </c>
      <c r="BV77" s="146" t="str">
        <f t="shared" si="162"/>
        <v/>
      </c>
      <c r="BW77" s="357" t="str">
        <f t="shared" si="43"/>
        <v/>
      </c>
      <c r="BX77" s="357" t="str">
        <f t="shared" si="44"/>
        <v/>
      </c>
    </row>
    <row r="78" spans="1:76">
      <c r="A78" s="344">
        <f t="shared" si="96"/>
        <v>30</v>
      </c>
      <c r="B78" s="344" t="s">
        <v>1104</v>
      </c>
      <c r="C78" s="344" t="str">
        <f t="shared" si="46"/>
        <v>项链</v>
      </c>
      <c r="D78" s="344" t="str">
        <f t="shared" si="5"/>
        <v>30级白装项链</v>
      </c>
      <c r="E78" s="344">
        <f>VLOOKUP($C78,$C$3:$M$15,COLUMNS($C$3:H$15),0)</f>
        <v>150</v>
      </c>
      <c r="F78" s="344" t="str">
        <f>VLOOKUP($C78,$C$3:$M$15,COLUMNS($C$3:I$15),0)</f>
        <v>magicattack_value</v>
      </c>
      <c r="G78" s="344">
        <f>VLOOKUP($C78,$C$3:$M$15,COLUMNS($C$3:J$15),0)</f>
        <v>160</v>
      </c>
      <c r="H78" s="344" t="str">
        <f>VLOOKUP($C78,$C$3:$M$15,COLUMNS($C$3:K$15),0)</f>
        <v>magicdef_value</v>
      </c>
      <c r="I78" s="344" t="str">
        <f>VLOOKUP($C78,$C$3:$M$15,COLUMNS($C$3:L$15),0)</f>
        <v/>
      </c>
      <c r="J78" s="344" t="str">
        <f>VLOOKUP($C78,$C$3:$M$15,COLUMNS($C$3:M$15),0)</f>
        <v/>
      </c>
      <c r="K78" s="344">
        <f t="shared" si="50"/>
        <v>47</v>
      </c>
      <c r="L78" s="344">
        <f t="shared" si="51"/>
        <v>47</v>
      </c>
      <c r="M78" s="344">
        <f t="shared" si="52"/>
        <v>47</v>
      </c>
      <c r="N78" s="344">
        <f t="shared" si="53"/>
        <v>47</v>
      </c>
      <c r="O78" s="344">
        <f t="shared" si="54"/>
        <v>47</v>
      </c>
      <c r="P78" s="344">
        <f t="shared" si="55"/>
        <v>47</v>
      </c>
      <c r="Q78" s="344">
        <f t="shared" si="56"/>
        <v>47</v>
      </c>
      <c r="R78" s="344">
        <f t="shared" si="57"/>
        <v>47</v>
      </c>
      <c r="S78" s="344">
        <f t="shared" si="58"/>
        <v>47</v>
      </c>
      <c r="T78" s="344">
        <f t="shared" si="59"/>
        <v>47</v>
      </c>
      <c r="U78" s="356">
        <v>3600</v>
      </c>
      <c r="V78" s="356">
        <v>2800</v>
      </c>
      <c r="W78" s="356">
        <v>2000</v>
      </c>
      <c r="X78" s="356">
        <v>1200</v>
      </c>
      <c r="Y78" s="356">
        <v>400</v>
      </c>
      <c r="Z78" s="344">
        <f t="shared" si="20"/>
        <v>25</v>
      </c>
      <c r="AA78" s="344">
        <f t="shared" si="21"/>
        <v>25</v>
      </c>
      <c r="AB78" s="344">
        <f t="shared" si="22"/>
        <v>25</v>
      </c>
      <c r="AC78" s="344">
        <f t="shared" si="23"/>
        <v>25</v>
      </c>
      <c r="AD78" s="344">
        <f t="shared" si="24"/>
        <v>25</v>
      </c>
      <c r="AE78" s="344">
        <f t="shared" si="25"/>
        <v>25</v>
      </c>
      <c r="AF78" s="344">
        <f t="shared" si="26"/>
        <v>25</v>
      </c>
      <c r="AG78" s="344">
        <f t="shared" si="27"/>
        <v>25</v>
      </c>
      <c r="AH78" s="344">
        <f t="shared" si="28"/>
        <v>25</v>
      </c>
      <c r="AI78" s="344">
        <f t="shared" si="29"/>
        <v>25</v>
      </c>
      <c r="AJ78" s="356">
        <v>3600</v>
      </c>
      <c r="AK78" s="356">
        <v>2800</v>
      </c>
      <c r="AL78" s="356">
        <v>2000</v>
      </c>
      <c r="AM78" s="356">
        <v>1200</v>
      </c>
      <c r="AN78" s="356">
        <v>400</v>
      </c>
      <c r="AO78" s="344" t="str">
        <f t="shared" si="30"/>
        <v/>
      </c>
      <c r="AP78" s="344" t="str">
        <f t="shared" si="31"/>
        <v/>
      </c>
      <c r="AQ78" s="344" t="str">
        <f t="shared" si="32"/>
        <v/>
      </c>
      <c r="AR78" s="344" t="str">
        <f t="shared" si="33"/>
        <v/>
      </c>
      <c r="AS78" s="344" t="str">
        <f t="shared" si="34"/>
        <v/>
      </c>
      <c r="AT78" s="344" t="str">
        <f t="shared" si="35"/>
        <v/>
      </c>
      <c r="AU78" s="344" t="str">
        <f t="shared" si="36"/>
        <v/>
      </c>
      <c r="AV78" s="344" t="str">
        <f t="shared" si="37"/>
        <v/>
      </c>
      <c r="AW78" s="344" t="str">
        <f t="shared" si="38"/>
        <v/>
      </c>
      <c r="AX78" s="344" t="str">
        <f t="shared" si="39"/>
        <v/>
      </c>
      <c r="AY78" s="356">
        <v>3600</v>
      </c>
      <c r="AZ78" s="356">
        <v>2800</v>
      </c>
      <c r="BA78" s="356">
        <v>2000</v>
      </c>
      <c r="BB78" s="356">
        <v>1200</v>
      </c>
      <c r="BC78" s="356">
        <v>400</v>
      </c>
      <c r="BD78" s="353"/>
      <c r="BE78" s="353"/>
      <c r="BF78" s="353"/>
      <c r="BG78" s="353"/>
      <c r="BH78" s="353"/>
      <c r="BI78" s="146"/>
      <c r="BJ78" s="352"/>
      <c r="BK78" s="146"/>
      <c r="BL78" s="25">
        <f t="shared" si="9"/>
        <v>4030411</v>
      </c>
      <c r="BM78" s="146">
        <f t="shared" ref="BM78" si="163">BM65</f>
        <v>40</v>
      </c>
      <c r="BN78" s="146">
        <v>4</v>
      </c>
      <c r="BO78" s="146">
        <f t="shared" ref="BO78" si="164">BO65</f>
        <v>4</v>
      </c>
      <c r="BP78" s="146">
        <f t="shared" si="155"/>
        <v>11</v>
      </c>
      <c r="BQ78" s="146">
        <f>VLOOKUP(IF(A78=1,0,A78),宝石属性!$B$26:$D$41,2,0)</f>
        <v>3</v>
      </c>
      <c r="BR78" s="146">
        <f>VLOOKUP(IF(A78=1,0,A78),宝石属性!$B$26:$D$41,3,0)</f>
        <v>1</v>
      </c>
      <c r="BS78" s="146">
        <f t="shared" ref="BS78:BV78" si="165">IF(BS65="","",BS65)</f>
        <v>4</v>
      </c>
      <c r="BT78" s="146">
        <f t="shared" si="165"/>
        <v>5</v>
      </c>
      <c r="BU78" s="146" t="str">
        <f t="shared" si="165"/>
        <v/>
      </c>
      <c r="BV78" s="146" t="str">
        <f t="shared" si="165"/>
        <v/>
      </c>
      <c r="BW78" s="357" t="str">
        <f t="shared" si="43"/>
        <v/>
      </c>
      <c r="BX78" s="357" t="str">
        <f t="shared" si="44"/>
        <v/>
      </c>
    </row>
    <row r="79" spans="1:76">
      <c r="A79" s="344">
        <f t="shared" si="96"/>
        <v>30</v>
      </c>
      <c r="B79" s="344" t="s">
        <v>1104</v>
      </c>
      <c r="C79" s="344" t="str">
        <f t="shared" si="46"/>
        <v>腰带</v>
      </c>
      <c r="D79" s="344" t="str">
        <f t="shared" si="5"/>
        <v>30级白装腰带</v>
      </c>
      <c r="E79" s="344">
        <f>VLOOKUP($C79,$C$3:$M$15,COLUMNS($C$3:H$15),0)</f>
        <v>60</v>
      </c>
      <c r="F79" s="344" t="str">
        <f>VLOOKUP($C79,$C$3:$M$15,COLUMNS($C$3:I$15),0)</f>
        <v>maxhp_value</v>
      </c>
      <c r="G79" s="344">
        <f>VLOOKUP($C79,$C$3:$M$15,COLUMNS($C$3:J$15),0)</f>
        <v>140</v>
      </c>
      <c r="H79" s="344" t="str">
        <f>VLOOKUP($C79,$C$3:$M$15,COLUMNS($C$3:K$15),0)</f>
        <v>defend_value</v>
      </c>
      <c r="I79" s="344" t="str">
        <f>VLOOKUP($C79,$C$3:$M$15,COLUMNS($C$3:L$15),0)</f>
        <v/>
      </c>
      <c r="J79" s="344" t="str">
        <f>VLOOKUP($C79,$C$3:$M$15,COLUMNS($C$3:M$15),0)</f>
        <v/>
      </c>
      <c r="K79" s="344">
        <f t="shared" si="50"/>
        <v>207</v>
      </c>
      <c r="L79" s="344">
        <f t="shared" si="51"/>
        <v>207</v>
      </c>
      <c r="M79" s="344">
        <f t="shared" si="52"/>
        <v>207</v>
      </c>
      <c r="N79" s="344">
        <f t="shared" si="53"/>
        <v>207</v>
      </c>
      <c r="O79" s="344">
        <f t="shared" si="54"/>
        <v>207</v>
      </c>
      <c r="P79" s="344">
        <f t="shared" si="55"/>
        <v>207</v>
      </c>
      <c r="Q79" s="344">
        <f t="shared" si="56"/>
        <v>207</v>
      </c>
      <c r="R79" s="344">
        <f t="shared" si="57"/>
        <v>207</v>
      </c>
      <c r="S79" s="344">
        <f t="shared" si="58"/>
        <v>207</v>
      </c>
      <c r="T79" s="344">
        <f t="shared" si="59"/>
        <v>207</v>
      </c>
      <c r="U79" s="356">
        <v>3600</v>
      </c>
      <c r="V79" s="356">
        <v>2800</v>
      </c>
      <c r="W79" s="356">
        <v>2000</v>
      </c>
      <c r="X79" s="356">
        <v>1200</v>
      </c>
      <c r="Y79" s="356">
        <v>400</v>
      </c>
      <c r="Z79" s="344">
        <f t="shared" si="20"/>
        <v>17</v>
      </c>
      <c r="AA79" s="344">
        <f t="shared" si="21"/>
        <v>17</v>
      </c>
      <c r="AB79" s="344">
        <f t="shared" si="22"/>
        <v>17</v>
      </c>
      <c r="AC79" s="344">
        <f t="shared" si="23"/>
        <v>17</v>
      </c>
      <c r="AD79" s="344">
        <f t="shared" si="24"/>
        <v>17</v>
      </c>
      <c r="AE79" s="344">
        <f t="shared" si="25"/>
        <v>17</v>
      </c>
      <c r="AF79" s="344">
        <f t="shared" si="26"/>
        <v>17</v>
      </c>
      <c r="AG79" s="344">
        <f t="shared" si="27"/>
        <v>17</v>
      </c>
      <c r="AH79" s="344">
        <f t="shared" si="28"/>
        <v>17</v>
      </c>
      <c r="AI79" s="344">
        <f t="shared" si="29"/>
        <v>17</v>
      </c>
      <c r="AJ79" s="356">
        <v>3600</v>
      </c>
      <c r="AK79" s="356">
        <v>2800</v>
      </c>
      <c r="AL79" s="356">
        <v>2000</v>
      </c>
      <c r="AM79" s="356">
        <v>1200</v>
      </c>
      <c r="AN79" s="356">
        <v>400</v>
      </c>
      <c r="AO79" s="344" t="str">
        <f t="shared" si="30"/>
        <v/>
      </c>
      <c r="AP79" s="344" t="str">
        <f t="shared" si="31"/>
        <v/>
      </c>
      <c r="AQ79" s="344" t="str">
        <f t="shared" si="32"/>
        <v/>
      </c>
      <c r="AR79" s="344" t="str">
        <f t="shared" si="33"/>
        <v/>
      </c>
      <c r="AS79" s="344" t="str">
        <f t="shared" si="34"/>
        <v/>
      </c>
      <c r="AT79" s="344" t="str">
        <f t="shared" si="35"/>
        <v/>
      </c>
      <c r="AU79" s="344" t="str">
        <f t="shared" si="36"/>
        <v/>
      </c>
      <c r="AV79" s="344" t="str">
        <f t="shared" si="37"/>
        <v/>
      </c>
      <c r="AW79" s="344" t="str">
        <f t="shared" si="38"/>
        <v/>
      </c>
      <c r="AX79" s="344" t="str">
        <f t="shared" si="39"/>
        <v/>
      </c>
      <c r="AY79" s="356">
        <v>3600</v>
      </c>
      <c r="AZ79" s="356">
        <v>2800</v>
      </c>
      <c r="BA79" s="356">
        <v>2000</v>
      </c>
      <c r="BB79" s="356">
        <v>1200</v>
      </c>
      <c r="BC79" s="356">
        <v>400</v>
      </c>
      <c r="BD79" s="353"/>
      <c r="BE79" s="353"/>
      <c r="BF79" s="353"/>
      <c r="BG79" s="353"/>
      <c r="BH79" s="353"/>
      <c r="BI79" s="146"/>
      <c r="BJ79" s="352"/>
      <c r="BK79" s="146"/>
      <c r="BL79" s="25">
        <f t="shared" si="9"/>
        <v>4030512</v>
      </c>
      <c r="BM79" s="146">
        <f t="shared" ref="BM79" si="166">BM66</f>
        <v>72</v>
      </c>
      <c r="BN79" s="146">
        <v>4</v>
      </c>
      <c r="BO79" s="146">
        <f t="shared" ref="BO79" si="167">BO66</f>
        <v>5</v>
      </c>
      <c r="BP79" s="146">
        <f t="shared" si="155"/>
        <v>12</v>
      </c>
      <c r="BQ79" s="146">
        <f>VLOOKUP(IF(A79=1,0,A79),宝石属性!$B$26:$D$41,2,0)</f>
        <v>3</v>
      </c>
      <c r="BR79" s="146">
        <f>VLOOKUP(IF(A79=1,0,A79),宝石属性!$B$26:$D$41,3,0)</f>
        <v>1</v>
      </c>
      <c r="BS79" s="146">
        <f t="shared" ref="BS79:BV79" si="168">IF(BS66="","",BS66)</f>
        <v>1</v>
      </c>
      <c r="BT79" s="146">
        <f t="shared" si="168"/>
        <v>6</v>
      </c>
      <c r="BU79" s="146">
        <f t="shared" si="168"/>
        <v>9</v>
      </c>
      <c r="BV79" s="146" t="str">
        <f t="shared" si="168"/>
        <v/>
      </c>
      <c r="BW79" s="357" t="str">
        <f t="shared" si="43"/>
        <v/>
      </c>
      <c r="BX79" s="357" t="str">
        <f t="shared" si="44"/>
        <v/>
      </c>
    </row>
    <row r="80" spans="1:76">
      <c r="A80" s="344">
        <f t="shared" si="96"/>
        <v>30</v>
      </c>
      <c r="B80" s="344" t="s">
        <v>1104</v>
      </c>
      <c r="C80" s="344" t="str">
        <f t="shared" si="46"/>
        <v>鞋子</v>
      </c>
      <c r="D80" s="344" t="str">
        <f t="shared" si="5"/>
        <v>30级白装鞋子</v>
      </c>
      <c r="E80" s="344">
        <f>VLOOKUP($C80,$C$3:$M$15,COLUMNS($C$3:H$15),0)</f>
        <v>160</v>
      </c>
      <c r="F80" s="344" t="str">
        <f>VLOOKUP($C80,$C$3:$M$15,COLUMNS($C$3:I$15),0)</f>
        <v>magicdef_value</v>
      </c>
      <c r="G80" s="344">
        <f>VLOOKUP($C80,$C$3:$M$15,COLUMNS($C$3:J$15),0)</f>
        <v>200</v>
      </c>
      <c r="H80" s="344" t="str">
        <f>VLOOKUP($C80,$C$3:$M$15,COLUMNS($C$3:K$15),0)</f>
        <v>speed_value</v>
      </c>
      <c r="I80" s="344" t="str">
        <f>VLOOKUP($C80,$C$3:$M$15,COLUMNS($C$3:L$15),0)</f>
        <v/>
      </c>
      <c r="J80" s="344" t="str">
        <f>VLOOKUP($C80,$C$3:$M$15,COLUMNS($C$3:M$15),0)</f>
        <v/>
      </c>
      <c r="K80" s="344">
        <f t="shared" si="50"/>
        <v>25</v>
      </c>
      <c r="L80" s="344">
        <f t="shared" si="51"/>
        <v>25</v>
      </c>
      <c r="M80" s="344">
        <f t="shared" si="52"/>
        <v>25</v>
      </c>
      <c r="N80" s="344">
        <f t="shared" si="53"/>
        <v>25</v>
      </c>
      <c r="O80" s="344">
        <f t="shared" si="54"/>
        <v>25</v>
      </c>
      <c r="P80" s="344">
        <f t="shared" si="55"/>
        <v>25</v>
      </c>
      <c r="Q80" s="344">
        <f t="shared" si="56"/>
        <v>25</v>
      </c>
      <c r="R80" s="344">
        <f t="shared" si="57"/>
        <v>25</v>
      </c>
      <c r="S80" s="344">
        <f t="shared" si="58"/>
        <v>25</v>
      </c>
      <c r="T80" s="344">
        <f t="shared" si="59"/>
        <v>25</v>
      </c>
      <c r="U80" s="356">
        <v>3600</v>
      </c>
      <c r="V80" s="356">
        <v>2800</v>
      </c>
      <c r="W80" s="356">
        <v>2000</v>
      </c>
      <c r="X80" s="356">
        <v>1200</v>
      </c>
      <c r="Y80" s="356">
        <v>400</v>
      </c>
      <c r="Z80" s="344">
        <f t="shared" si="20"/>
        <v>20</v>
      </c>
      <c r="AA80" s="344">
        <f t="shared" si="21"/>
        <v>20</v>
      </c>
      <c r="AB80" s="344">
        <f t="shared" si="22"/>
        <v>20</v>
      </c>
      <c r="AC80" s="344">
        <f t="shared" si="23"/>
        <v>20</v>
      </c>
      <c r="AD80" s="344">
        <f t="shared" si="24"/>
        <v>20</v>
      </c>
      <c r="AE80" s="344">
        <f t="shared" si="25"/>
        <v>20</v>
      </c>
      <c r="AF80" s="344">
        <f t="shared" si="26"/>
        <v>20</v>
      </c>
      <c r="AG80" s="344">
        <f t="shared" si="27"/>
        <v>20</v>
      </c>
      <c r="AH80" s="344">
        <f t="shared" si="28"/>
        <v>20</v>
      </c>
      <c r="AI80" s="344">
        <f t="shared" si="29"/>
        <v>20</v>
      </c>
      <c r="AJ80" s="356">
        <v>3600</v>
      </c>
      <c r="AK80" s="356">
        <v>2800</v>
      </c>
      <c r="AL80" s="356">
        <v>2000</v>
      </c>
      <c r="AM80" s="356">
        <v>1200</v>
      </c>
      <c r="AN80" s="356">
        <v>400</v>
      </c>
      <c r="AO80" s="344" t="str">
        <f t="shared" si="30"/>
        <v/>
      </c>
      <c r="AP80" s="344" t="str">
        <f t="shared" si="31"/>
        <v/>
      </c>
      <c r="AQ80" s="344" t="str">
        <f t="shared" si="32"/>
        <v/>
      </c>
      <c r="AR80" s="344" t="str">
        <f t="shared" si="33"/>
        <v/>
      </c>
      <c r="AS80" s="344" t="str">
        <f t="shared" si="34"/>
        <v/>
      </c>
      <c r="AT80" s="344" t="str">
        <f t="shared" si="35"/>
        <v/>
      </c>
      <c r="AU80" s="344" t="str">
        <f t="shared" si="36"/>
        <v/>
      </c>
      <c r="AV80" s="344" t="str">
        <f t="shared" si="37"/>
        <v/>
      </c>
      <c r="AW80" s="344" t="str">
        <f t="shared" si="38"/>
        <v/>
      </c>
      <c r="AX80" s="344" t="str">
        <f t="shared" si="39"/>
        <v/>
      </c>
      <c r="AY80" s="356">
        <v>3600</v>
      </c>
      <c r="AZ80" s="356">
        <v>2800</v>
      </c>
      <c r="BA80" s="356">
        <v>2000</v>
      </c>
      <c r="BB80" s="356">
        <v>1200</v>
      </c>
      <c r="BC80" s="356">
        <v>400</v>
      </c>
      <c r="BD80" s="353"/>
      <c r="BE80" s="353"/>
      <c r="BF80" s="353"/>
      <c r="BG80" s="353"/>
      <c r="BH80" s="353"/>
      <c r="BI80" s="146"/>
      <c r="BJ80" s="352"/>
      <c r="BK80" s="146"/>
      <c r="BL80" s="25">
        <f t="shared" si="9"/>
        <v>4030613</v>
      </c>
      <c r="BM80" s="146">
        <f t="shared" ref="BM80" si="169">BM67</f>
        <v>88</v>
      </c>
      <c r="BN80" s="146">
        <v>4</v>
      </c>
      <c r="BO80" s="146">
        <f t="shared" ref="BO80" si="170">BO67</f>
        <v>6</v>
      </c>
      <c r="BP80" s="146">
        <f t="shared" si="155"/>
        <v>13</v>
      </c>
      <c r="BQ80" s="146">
        <f>VLOOKUP(IF(A80=1,0,A80),宝石属性!$B$26:$D$41,2,0)</f>
        <v>3</v>
      </c>
      <c r="BR80" s="146">
        <f>VLOOKUP(IF(A80=1,0,A80),宝石属性!$B$26:$D$41,3,0)</f>
        <v>1</v>
      </c>
      <c r="BS80" s="146">
        <f t="shared" ref="BS80:BV80" si="171">IF(BS67="","",BS67)</f>
        <v>6</v>
      </c>
      <c r="BT80" s="146">
        <f t="shared" si="171"/>
        <v>9</v>
      </c>
      <c r="BU80" s="146" t="str">
        <f t="shared" si="171"/>
        <v/>
      </c>
      <c r="BV80" s="146" t="str">
        <f t="shared" si="171"/>
        <v/>
      </c>
      <c r="BW80" s="357" t="str">
        <f t="shared" si="43"/>
        <v/>
      </c>
      <c r="BX80" s="357" t="str">
        <f t="shared" si="44"/>
        <v/>
      </c>
    </row>
    <row r="81" spans="1:76">
      <c r="A81" s="344">
        <f t="shared" si="96"/>
        <v>40</v>
      </c>
      <c r="B81" s="344" t="s">
        <v>1104</v>
      </c>
      <c r="C81" s="344" t="str">
        <f t="shared" si="46"/>
        <v>剑</v>
      </c>
      <c r="D81" s="344" t="str">
        <f t="shared" si="5"/>
        <v>40级白装剑</v>
      </c>
      <c r="E81" s="344">
        <f>VLOOKUP($C81,$C$3:$M$15,COLUMNS($C$3:H$15),0)</f>
        <v>130</v>
      </c>
      <c r="F81" s="344" t="str">
        <f>VLOOKUP($C81,$C$3:$M$15,COLUMNS($C$3:I$15),0)</f>
        <v>phyattack_value</v>
      </c>
      <c r="G81" s="344">
        <f>VLOOKUP($C81,$C$3:$M$15,COLUMNS($C$3:J$15),0)</f>
        <v>150</v>
      </c>
      <c r="H81" s="344" t="str">
        <f>VLOOKUP($C81,$C$3:$M$15,COLUMNS($C$3:K$15),0)</f>
        <v>magicattack_value</v>
      </c>
      <c r="I81" s="344">
        <f>VLOOKUP($C81,$C$3:$M$15,COLUMNS($C$3:L$15),0)</f>
        <v>170</v>
      </c>
      <c r="J81" s="344" t="str">
        <f>VLOOKUP($C81,$C$3:$M$15,COLUMNS($C$3:M$15),0)</f>
        <v>medical_value</v>
      </c>
      <c r="K81" s="344">
        <f t="shared" si="50"/>
        <v>230</v>
      </c>
      <c r="L81" s="344">
        <f t="shared" si="51"/>
        <v>230</v>
      </c>
      <c r="M81" s="344">
        <f t="shared" si="52"/>
        <v>230</v>
      </c>
      <c r="N81" s="344">
        <f t="shared" si="53"/>
        <v>230</v>
      </c>
      <c r="O81" s="344">
        <f t="shared" si="54"/>
        <v>230</v>
      </c>
      <c r="P81" s="344">
        <f t="shared" si="55"/>
        <v>230</v>
      </c>
      <c r="Q81" s="344">
        <f t="shared" si="56"/>
        <v>230</v>
      </c>
      <c r="R81" s="344">
        <f t="shared" si="57"/>
        <v>230</v>
      </c>
      <c r="S81" s="344">
        <f t="shared" si="58"/>
        <v>230</v>
      </c>
      <c r="T81" s="344">
        <f t="shared" si="59"/>
        <v>230</v>
      </c>
      <c r="U81" s="356">
        <v>3600</v>
      </c>
      <c r="V81" s="356">
        <v>2800</v>
      </c>
      <c r="W81" s="356">
        <v>2000</v>
      </c>
      <c r="X81" s="356">
        <v>1200</v>
      </c>
      <c r="Y81" s="356">
        <v>400</v>
      </c>
      <c r="Z81" s="344">
        <f t="shared" si="20"/>
        <v>52</v>
      </c>
      <c r="AA81" s="344">
        <f t="shared" si="21"/>
        <v>52</v>
      </c>
      <c r="AB81" s="344">
        <f t="shared" si="22"/>
        <v>52</v>
      </c>
      <c r="AC81" s="344">
        <f t="shared" si="23"/>
        <v>52</v>
      </c>
      <c r="AD81" s="344">
        <f t="shared" si="24"/>
        <v>52</v>
      </c>
      <c r="AE81" s="344">
        <f t="shared" si="25"/>
        <v>52</v>
      </c>
      <c r="AF81" s="344">
        <f t="shared" si="26"/>
        <v>52</v>
      </c>
      <c r="AG81" s="344">
        <f t="shared" si="27"/>
        <v>52</v>
      </c>
      <c r="AH81" s="344">
        <f t="shared" si="28"/>
        <v>52</v>
      </c>
      <c r="AI81" s="344">
        <f t="shared" si="29"/>
        <v>52</v>
      </c>
      <c r="AJ81" s="356">
        <v>3600</v>
      </c>
      <c r="AK81" s="356">
        <v>2800</v>
      </c>
      <c r="AL81" s="356">
        <v>2000</v>
      </c>
      <c r="AM81" s="356">
        <v>1200</v>
      </c>
      <c r="AN81" s="356">
        <v>400</v>
      </c>
      <c r="AO81" s="344">
        <f t="shared" si="30"/>
        <v>60</v>
      </c>
      <c r="AP81" s="344">
        <f t="shared" si="31"/>
        <v>60</v>
      </c>
      <c r="AQ81" s="344">
        <f t="shared" si="32"/>
        <v>60</v>
      </c>
      <c r="AR81" s="344">
        <f t="shared" si="33"/>
        <v>60</v>
      </c>
      <c r="AS81" s="344">
        <f t="shared" si="34"/>
        <v>60</v>
      </c>
      <c r="AT81" s="344">
        <f t="shared" si="35"/>
        <v>60</v>
      </c>
      <c r="AU81" s="344">
        <f t="shared" si="36"/>
        <v>60</v>
      </c>
      <c r="AV81" s="344">
        <f t="shared" si="37"/>
        <v>60</v>
      </c>
      <c r="AW81" s="344">
        <f t="shared" si="38"/>
        <v>60</v>
      </c>
      <c r="AX81" s="344">
        <f t="shared" si="39"/>
        <v>60</v>
      </c>
      <c r="AY81" s="356">
        <v>3600</v>
      </c>
      <c r="AZ81" s="356">
        <v>2800</v>
      </c>
      <c r="BA81" s="356">
        <v>2000</v>
      </c>
      <c r="BB81" s="356">
        <v>1200</v>
      </c>
      <c r="BC81" s="356">
        <v>400</v>
      </c>
      <c r="BD81" s="353"/>
      <c r="BE81" s="353"/>
      <c r="BF81" s="353"/>
      <c r="BG81" s="353"/>
      <c r="BH81" s="353"/>
      <c r="BI81" s="146"/>
      <c r="BJ81" s="352"/>
      <c r="BK81" s="146"/>
      <c r="BL81" s="25">
        <f t="shared" si="9"/>
        <v>4040101</v>
      </c>
      <c r="BM81" s="146">
        <f t="shared" ref="BM81" si="172">BM68</f>
        <v>1288</v>
      </c>
      <c r="BN81" s="146">
        <v>4</v>
      </c>
      <c r="BO81" s="146">
        <f t="shared" ref="BO81" si="173">BO68</f>
        <v>1</v>
      </c>
      <c r="BP81" s="146">
        <f t="shared" si="155"/>
        <v>1</v>
      </c>
      <c r="BQ81" s="146">
        <f>VLOOKUP(IF(A81=1,0,A81),宝石属性!$B$26:$D$41,2,0)</f>
        <v>4</v>
      </c>
      <c r="BR81" s="146">
        <f>VLOOKUP(IF(A81=1,0,A81),宝石属性!$B$26:$D$41,3,0)</f>
        <v>1</v>
      </c>
      <c r="BS81" s="146">
        <f t="shared" ref="BS81:BV81" si="174">IF(BS68="","",BS68)</f>
        <v>2</v>
      </c>
      <c r="BT81" s="146">
        <f t="shared" si="174"/>
        <v>4</v>
      </c>
      <c r="BU81" s="146">
        <f t="shared" si="174"/>
        <v>7</v>
      </c>
      <c r="BV81" s="146">
        <f t="shared" si="174"/>
        <v>8</v>
      </c>
      <c r="BW81" s="357" t="str">
        <f t="shared" si="43"/>
        <v/>
      </c>
      <c r="BX81" s="357" t="str">
        <f t="shared" si="44"/>
        <v/>
      </c>
    </row>
    <row r="82" spans="1:76">
      <c r="A82" s="344">
        <f t="shared" si="96"/>
        <v>40</v>
      </c>
      <c r="B82" s="344" t="s">
        <v>1104</v>
      </c>
      <c r="C82" s="344" t="str">
        <f t="shared" si="46"/>
        <v>锤</v>
      </c>
      <c r="D82" s="344" t="str">
        <f t="shared" si="5"/>
        <v>40级白装锤</v>
      </c>
      <c r="E82" s="344">
        <f>VLOOKUP($C82,$C$3:$M$15,COLUMNS($C$3:H$15),0)</f>
        <v>130</v>
      </c>
      <c r="F82" s="344" t="str">
        <f>VLOOKUP($C82,$C$3:$M$15,COLUMNS($C$3:I$15),0)</f>
        <v>phyattack_value</v>
      </c>
      <c r="G82" s="344">
        <f>VLOOKUP($C82,$C$3:$M$15,COLUMNS($C$3:J$15),0)</f>
        <v>150</v>
      </c>
      <c r="H82" s="344" t="str">
        <f>VLOOKUP($C82,$C$3:$M$15,COLUMNS($C$3:K$15),0)</f>
        <v>magicattack_value</v>
      </c>
      <c r="I82" s="344">
        <f>VLOOKUP($C82,$C$3:$M$15,COLUMNS($C$3:L$15),0)</f>
        <v>170</v>
      </c>
      <c r="J82" s="344" t="str">
        <f>VLOOKUP($C82,$C$3:$M$15,COLUMNS($C$3:M$15),0)</f>
        <v>medical_value</v>
      </c>
      <c r="K82" s="344">
        <f t="shared" si="50"/>
        <v>230</v>
      </c>
      <c r="L82" s="344">
        <f t="shared" si="51"/>
        <v>230</v>
      </c>
      <c r="M82" s="344">
        <f t="shared" si="52"/>
        <v>230</v>
      </c>
      <c r="N82" s="344">
        <f t="shared" si="53"/>
        <v>230</v>
      </c>
      <c r="O82" s="344">
        <f t="shared" si="54"/>
        <v>230</v>
      </c>
      <c r="P82" s="344">
        <f t="shared" si="55"/>
        <v>230</v>
      </c>
      <c r="Q82" s="344">
        <f t="shared" si="56"/>
        <v>230</v>
      </c>
      <c r="R82" s="344">
        <f t="shared" si="57"/>
        <v>230</v>
      </c>
      <c r="S82" s="344">
        <f t="shared" si="58"/>
        <v>230</v>
      </c>
      <c r="T82" s="344">
        <f t="shared" si="59"/>
        <v>230</v>
      </c>
      <c r="U82" s="356">
        <v>3600</v>
      </c>
      <c r="V82" s="356">
        <v>2800</v>
      </c>
      <c r="W82" s="356">
        <v>2000</v>
      </c>
      <c r="X82" s="356">
        <v>1200</v>
      </c>
      <c r="Y82" s="356">
        <v>400</v>
      </c>
      <c r="Z82" s="344">
        <f t="shared" si="20"/>
        <v>52</v>
      </c>
      <c r="AA82" s="344">
        <f t="shared" si="21"/>
        <v>52</v>
      </c>
      <c r="AB82" s="344">
        <f t="shared" si="22"/>
        <v>52</v>
      </c>
      <c r="AC82" s="344">
        <f t="shared" si="23"/>
        <v>52</v>
      </c>
      <c r="AD82" s="344">
        <f t="shared" si="24"/>
        <v>52</v>
      </c>
      <c r="AE82" s="344">
        <f t="shared" si="25"/>
        <v>52</v>
      </c>
      <c r="AF82" s="344">
        <f t="shared" si="26"/>
        <v>52</v>
      </c>
      <c r="AG82" s="344">
        <f t="shared" si="27"/>
        <v>52</v>
      </c>
      <c r="AH82" s="344">
        <f t="shared" si="28"/>
        <v>52</v>
      </c>
      <c r="AI82" s="344">
        <f t="shared" si="29"/>
        <v>52</v>
      </c>
      <c r="AJ82" s="356">
        <v>3600</v>
      </c>
      <c r="AK82" s="356">
        <v>2800</v>
      </c>
      <c r="AL82" s="356">
        <v>2000</v>
      </c>
      <c r="AM82" s="356">
        <v>1200</v>
      </c>
      <c r="AN82" s="356">
        <v>400</v>
      </c>
      <c r="AO82" s="344">
        <f t="shared" si="30"/>
        <v>60</v>
      </c>
      <c r="AP82" s="344">
        <f t="shared" si="31"/>
        <v>60</v>
      </c>
      <c r="AQ82" s="344">
        <f t="shared" si="32"/>
        <v>60</v>
      </c>
      <c r="AR82" s="344">
        <f t="shared" si="33"/>
        <v>60</v>
      </c>
      <c r="AS82" s="344">
        <f t="shared" si="34"/>
        <v>60</v>
      </c>
      <c r="AT82" s="344">
        <f t="shared" si="35"/>
        <v>60</v>
      </c>
      <c r="AU82" s="344">
        <f t="shared" si="36"/>
        <v>60</v>
      </c>
      <c r="AV82" s="344">
        <f t="shared" si="37"/>
        <v>60</v>
      </c>
      <c r="AW82" s="344">
        <f t="shared" si="38"/>
        <v>60</v>
      </c>
      <c r="AX82" s="344">
        <f t="shared" si="39"/>
        <v>60</v>
      </c>
      <c r="AY82" s="356">
        <v>3600</v>
      </c>
      <c r="AZ82" s="356">
        <v>2800</v>
      </c>
      <c r="BA82" s="356">
        <v>2000</v>
      </c>
      <c r="BB82" s="356">
        <v>1200</v>
      </c>
      <c r="BC82" s="356">
        <v>400</v>
      </c>
      <c r="BD82" s="353"/>
      <c r="BE82" s="353"/>
      <c r="BF82" s="353"/>
      <c r="BG82" s="353"/>
      <c r="BH82" s="353"/>
      <c r="BI82" s="146"/>
      <c r="BJ82" s="352"/>
      <c r="BK82" s="146"/>
      <c r="BL82" s="25">
        <f t="shared" si="9"/>
        <v>4040102</v>
      </c>
      <c r="BM82" s="146">
        <f t="shared" ref="BM82" si="175">BM69</f>
        <v>4360</v>
      </c>
      <c r="BN82" s="146">
        <v>4</v>
      </c>
      <c r="BO82" s="146">
        <f t="shared" ref="BO82" si="176">BO69</f>
        <v>1</v>
      </c>
      <c r="BP82" s="146">
        <f t="shared" si="155"/>
        <v>2</v>
      </c>
      <c r="BQ82" s="146">
        <f>VLOOKUP(IF(A82=1,0,A82),宝石属性!$B$26:$D$41,2,0)</f>
        <v>4</v>
      </c>
      <c r="BR82" s="146">
        <f>VLOOKUP(IF(A82=1,0,A82),宝石属性!$B$26:$D$41,3,0)</f>
        <v>1</v>
      </c>
      <c r="BS82" s="146">
        <f t="shared" ref="BS82:BV82" si="177">IF(BS69="","",BS69)</f>
        <v>2</v>
      </c>
      <c r="BT82" s="146">
        <f t="shared" si="177"/>
        <v>4</v>
      </c>
      <c r="BU82" s="146">
        <f t="shared" si="177"/>
        <v>7</v>
      </c>
      <c r="BV82" s="146">
        <f t="shared" si="177"/>
        <v>8</v>
      </c>
      <c r="BW82" s="357" t="str">
        <f t="shared" si="43"/>
        <v/>
      </c>
      <c r="BX82" s="357" t="str">
        <f t="shared" si="44"/>
        <v/>
      </c>
    </row>
    <row r="83" spans="1:76">
      <c r="A83" s="344">
        <f t="shared" si="96"/>
        <v>40</v>
      </c>
      <c r="B83" s="344" t="s">
        <v>1104</v>
      </c>
      <c r="C83" s="344" t="str">
        <f t="shared" si="46"/>
        <v>弓箭</v>
      </c>
      <c r="D83" s="344" t="str">
        <f t="shared" si="5"/>
        <v>40级白装弓箭</v>
      </c>
      <c r="E83" s="344">
        <f>VLOOKUP($C83,$C$3:$M$15,COLUMNS($C$3:H$15),0)</f>
        <v>130</v>
      </c>
      <c r="F83" s="344" t="str">
        <f>VLOOKUP($C83,$C$3:$M$15,COLUMNS($C$3:I$15),0)</f>
        <v>phyattack_value</v>
      </c>
      <c r="G83" s="344">
        <f>VLOOKUP($C83,$C$3:$M$15,COLUMNS($C$3:J$15),0)</f>
        <v>150</v>
      </c>
      <c r="H83" s="344" t="str">
        <f>VLOOKUP($C83,$C$3:$M$15,COLUMNS($C$3:K$15),0)</f>
        <v>magicattack_value</v>
      </c>
      <c r="I83" s="344">
        <f>VLOOKUP($C83,$C$3:$M$15,COLUMNS($C$3:L$15),0)</f>
        <v>170</v>
      </c>
      <c r="J83" s="344" t="str">
        <f>VLOOKUP($C83,$C$3:$M$15,COLUMNS($C$3:M$15),0)</f>
        <v>medical_value</v>
      </c>
      <c r="K83" s="344">
        <f t="shared" si="50"/>
        <v>230</v>
      </c>
      <c r="L83" s="344">
        <f t="shared" si="51"/>
        <v>230</v>
      </c>
      <c r="M83" s="344">
        <f t="shared" si="52"/>
        <v>230</v>
      </c>
      <c r="N83" s="344">
        <f t="shared" si="53"/>
        <v>230</v>
      </c>
      <c r="O83" s="344">
        <f t="shared" si="54"/>
        <v>230</v>
      </c>
      <c r="P83" s="344">
        <f t="shared" si="55"/>
        <v>230</v>
      </c>
      <c r="Q83" s="344">
        <f t="shared" si="56"/>
        <v>230</v>
      </c>
      <c r="R83" s="344">
        <f t="shared" si="57"/>
        <v>230</v>
      </c>
      <c r="S83" s="344">
        <f t="shared" si="58"/>
        <v>230</v>
      </c>
      <c r="T83" s="344">
        <f t="shared" si="59"/>
        <v>230</v>
      </c>
      <c r="U83" s="356">
        <v>3600</v>
      </c>
      <c r="V83" s="356">
        <v>2800</v>
      </c>
      <c r="W83" s="356">
        <v>2000</v>
      </c>
      <c r="X83" s="356">
        <v>1200</v>
      </c>
      <c r="Y83" s="356">
        <v>400</v>
      </c>
      <c r="Z83" s="344">
        <f t="shared" si="20"/>
        <v>52</v>
      </c>
      <c r="AA83" s="344">
        <f t="shared" si="21"/>
        <v>52</v>
      </c>
      <c r="AB83" s="344">
        <f t="shared" si="22"/>
        <v>52</v>
      </c>
      <c r="AC83" s="344">
        <f t="shared" si="23"/>
        <v>52</v>
      </c>
      <c r="AD83" s="344">
        <f t="shared" si="24"/>
        <v>52</v>
      </c>
      <c r="AE83" s="344">
        <f t="shared" si="25"/>
        <v>52</v>
      </c>
      <c r="AF83" s="344">
        <f t="shared" si="26"/>
        <v>52</v>
      </c>
      <c r="AG83" s="344">
        <f t="shared" si="27"/>
        <v>52</v>
      </c>
      <c r="AH83" s="344">
        <f t="shared" si="28"/>
        <v>52</v>
      </c>
      <c r="AI83" s="344">
        <f t="shared" si="29"/>
        <v>52</v>
      </c>
      <c r="AJ83" s="356">
        <v>3600</v>
      </c>
      <c r="AK83" s="356">
        <v>2800</v>
      </c>
      <c r="AL83" s="356">
        <v>2000</v>
      </c>
      <c r="AM83" s="356">
        <v>1200</v>
      </c>
      <c r="AN83" s="356">
        <v>400</v>
      </c>
      <c r="AO83" s="344">
        <f t="shared" si="30"/>
        <v>60</v>
      </c>
      <c r="AP83" s="344">
        <f t="shared" si="31"/>
        <v>60</v>
      </c>
      <c r="AQ83" s="344">
        <f t="shared" si="32"/>
        <v>60</v>
      </c>
      <c r="AR83" s="344">
        <f t="shared" si="33"/>
        <v>60</v>
      </c>
      <c r="AS83" s="344">
        <f t="shared" si="34"/>
        <v>60</v>
      </c>
      <c r="AT83" s="344">
        <f t="shared" si="35"/>
        <v>60</v>
      </c>
      <c r="AU83" s="344">
        <f t="shared" si="36"/>
        <v>60</v>
      </c>
      <c r="AV83" s="344">
        <f t="shared" si="37"/>
        <v>60</v>
      </c>
      <c r="AW83" s="344">
        <f t="shared" si="38"/>
        <v>60</v>
      </c>
      <c r="AX83" s="344">
        <f t="shared" si="39"/>
        <v>60</v>
      </c>
      <c r="AY83" s="356">
        <v>3600</v>
      </c>
      <c r="AZ83" s="356">
        <v>2800</v>
      </c>
      <c r="BA83" s="356">
        <v>2000</v>
      </c>
      <c r="BB83" s="356">
        <v>1200</v>
      </c>
      <c r="BC83" s="356">
        <v>400</v>
      </c>
      <c r="BD83" s="353"/>
      <c r="BE83" s="353"/>
      <c r="BF83" s="353"/>
      <c r="BG83" s="353"/>
      <c r="BH83" s="353"/>
      <c r="BI83" s="146"/>
      <c r="BJ83" s="352"/>
      <c r="BK83" s="146"/>
      <c r="BL83" s="25">
        <f t="shared" si="9"/>
        <v>4040103</v>
      </c>
      <c r="BM83" s="146">
        <f t="shared" ref="BM83" si="178">BM70</f>
        <v>1800</v>
      </c>
      <c r="BN83" s="146">
        <v>4</v>
      </c>
      <c r="BO83" s="146">
        <f t="shared" ref="BO83" si="179">BO70</f>
        <v>1</v>
      </c>
      <c r="BP83" s="146">
        <f t="shared" si="155"/>
        <v>3</v>
      </c>
      <c r="BQ83" s="146">
        <f>VLOOKUP(IF(A83=1,0,A83),宝石属性!$B$26:$D$41,2,0)</f>
        <v>4</v>
      </c>
      <c r="BR83" s="146">
        <f>VLOOKUP(IF(A83=1,0,A83),宝石属性!$B$26:$D$41,3,0)</f>
        <v>1</v>
      </c>
      <c r="BS83" s="146">
        <f t="shared" ref="BS83:BV83" si="180">IF(BS70="","",BS70)</f>
        <v>2</v>
      </c>
      <c r="BT83" s="146">
        <f t="shared" si="180"/>
        <v>4</v>
      </c>
      <c r="BU83" s="146">
        <f t="shared" si="180"/>
        <v>7</v>
      </c>
      <c r="BV83" s="146">
        <f t="shared" si="180"/>
        <v>8</v>
      </c>
      <c r="BW83" s="357" t="str">
        <f t="shared" si="43"/>
        <v/>
      </c>
      <c r="BX83" s="357" t="str">
        <f t="shared" si="44"/>
        <v/>
      </c>
    </row>
    <row r="84" spans="1:76">
      <c r="A84" s="344">
        <f t="shared" si="96"/>
        <v>40</v>
      </c>
      <c r="B84" s="344" t="s">
        <v>1104</v>
      </c>
      <c r="C84" s="344" t="str">
        <f t="shared" si="46"/>
        <v>爪</v>
      </c>
      <c r="D84" s="344" t="str">
        <f t="shared" si="5"/>
        <v>40级白装爪</v>
      </c>
      <c r="E84" s="344">
        <f>VLOOKUP($C84,$C$3:$M$15,COLUMNS($C$3:H$15),0)</f>
        <v>130</v>
      </c>
      <c r="F84" s="344" t="str">
        <f>VLOOKUP($C84,$C$3:$M$15,COLUMNS($C$3:I$15),0)</f>
        <v>phyattack_value</v>
      </c>
      <c r="G84" s="344">
        <f>VLOOKUP($C84,$C$3:$M$15,COLUMNS($C$3:J$15),0)</f>
        <v>150</v>
      </c>
      <c r="H84" s="344" t="str">
        <f>VLOOKUP($C84,$C$3:$M$15,COLUMNS($C$3:K$15),0)</f>
        <v>magicattack_value</v>
      </c>
      <c r="I84" s="344">
        <f>VLOOKUP($C84,$C$3:$M$15,COLUMNS($C$3:L$15),0)</f>
        <v>170</v>
      </c>
      <c r="J84" s="344" t="str">
        <f>VLOOKUP($C84,$C$3:$M$15,COLUMNS($C$3:M$15),0)</f>
        <v>medical_value</v>
      </c>
      <c r="K84" s="344">
        <f t="shared" si="50"/>
        <v>230</v>
      </c>
      <c r="L84" s="344">
        <f t="shared" si="51"/>
        <v>230</v>
      </c>
      <c r="M84" s="344">
        <f t="shared" si="52"/>
        <v>230</v>
      </c>
      <c r="N84" s="344">
        <f t="shared" si="53"/>
        <v>230</v>
      </c>
      <c r="O84" s="344">
        <f t="shared" si="54"/>
        <v>230</v>
      </c>
      <c r="P84" s="344">
        <f t="shared" si="55"/>
        <v>230</v>
      </c>
      <c r="Q84" s="344">
        <f t="shared" si="56"/>
        <v>230</v>
      </c>
      <c r="R84" s="344">
        <f t="shared" si="57"/>
        <v>230</v>
      </c>
      <c r="S84" s="344">
        <f t="shared" si="58"/>
        <v>230</v>
      </c>
      <c r="T84" s="344">
        <f t="shared" si="59"/>
        <v>230</v>
      </c>
      <c r="U84" s="356">
        <v>3600</v>
      </c>
      <c r="V84" s="356">
        <v>2800</v>
      </c>
      <c r="W84" s="356">
        <v>2000</v>
      </c>
      <c r="X84" s="356">
        <v>1200</v>
      </c>
      <c r="Y84" s="356">
        <v>400</v>
      </c>
      <c r="Z84" s="344">
        <f t="shared" si="20"/>
        <v>52</v>
      </c>
      <c r="AA84" s="344">
        <f t="shared" si="21"/>
        <v>52</v>
      </c>
      <c r="AB84" s="344">
        <f t="shared" si="22"/>
        <v>52</v>
      </c>
      <c r="AC84" s="344">
        <f t="shared" si="23"/>
        <v>52</v>
      </c>
      <c r="AD84" s="344">
        <f t="shared" si="24"/>
        <v>52</v>
      </c>
      <c r="AE84" s="344">
        <f t="shared" si="25"/>
        <v>52</v>
      </c>
      <c r="AF84" s="344">
        <f t="shared" si="26"/>
        <v>52</v>
      </c>
      <c r="AG84" s="344">
        <f t="shared" si="27"/>
        <v>52</v>
      </c>
      <c r="AH84" s="344">
        <f t="shared" si="28"/>
        <v>52</v>
      </c>
      <c r="AI84" s="344">
        <f t="shared" si="29"/>
        <v>52</v>
      </c>
      <c r="AJ84" s="356">
        <v>3600</v>
      </c>
      <c r="AK84" s="356">
        <v>2800</v>
      </c>
      <c r="AL84" s="356">
        <v>2000</v>
      </c>
      <c r="AM84" s="356">
        <v>1200</v>
      </c>
      <c r="AN84" s="356">
        <v>400</v>
      </c>
      <c r="AO84" s="344">
        <f t="shared" si="30"/>
        <v>60</v>
      </c>
      <c r="AP84" s="344">
        <f t="shared" si="31"/>
        <v>60</v>
      </c>
      <c r="AQ84" s="344">
        <f t="shared" si="32"/>
        <v>60</v>
      </c>
      <c r="AR84" s="344">
        <f t="shared" si="33"/>
        <v>60</v>
      </c>
      <c r="AS84" s="344">
        <f t="shared" si="34"/>
        <v>60</v>
      </c>
      <c r="AT84" s="344">
        <f t="shared" si="35"/>
        <v>60</v>
      </c>
      <c r="AU84" s="344">
        <f t="shared" si="36"/>
        <v>60</v>
      </c>
      <c r="AV84" s="344">
        <f t="shared" si="37"/>
        <v>60</v>
      </c>
      <c r="AW84" s="344">
        <f t="shared" si="38"/>
        <v>60</v>
      </c>
      <c r="AX84" s="344">
        <f t="shared" si="39"/>
        <v>60</v>
      </c>
      <c r="AY84" s="356">
        <v>3600</v>
      </c>
      <c r="AZ84" s="356">
        <v>2800</v>
      </c>
      <c r="BA84" s="356">
        <v>2000</v>
      </c>
      <c r="BB84" s="356">
        <v>1200</v>
      </c>
      <c r="BC84" s="356">
        <v>400</v>
      </c>
      <c r="BD84" s="353"/>
      <c r="BE84" s="353"/>
      <c r="BF84" s="353"/>
      <c r="BG84" s="353"/>
      <c r="BH84" s="353"/>
      <c r="BI84" s="146"/>
      <c r="BJ84" s="352"/>
      <c r="BK84" s="146"/>
      <c r="BL84" s="25">
        <f t="shared" si="9"/>
        <v>4040104</v>
      </c>
      <c r="BM84" s="146">
        <f t="shared" ref="BM84" si="181">BM71</f>
        <v>3080</v>
      </c>
      <c r="BN84" s="146">
        <v>4</v>
      </c>
      <c r="BO84" s="146">
        <f t="shared" ref="BO84" si="182">BO71</f>
        <v>1</v>
      </c>
      <c r="BP84" s="146">
        <f t="shared" si="155"/>
        <v>4</v>
      </c>
      <c r="BQ84" s="146">
        <f>VLOOKUP(IF(A84=1,0,A84),宝石属性!$B$26:$D$41,2,0)</f>
        <v>4</v>
      </c>
      <c r="BR84" s="146">
        <f>VLOOKUP(IF(A84=1,0,A84),宝石属性!$B$26:$D$41,3,0)</f>
        <v>1</v>
      </c>
      <c r="BS84" s="146">
        <f t="shared" ref="BS84:BV84" si="183">IF(BS71="","",BS71)</f>
        <v>2</v>
      </c>
      <c r="BT84" s="146">
        <f t="shared" si="183"/>
        <v>4</v>
      </c>
      <c r="BU84" s="146">
        <f t="shared" si="183"/>
        <v>7</v>
      </c>
      <c r="BV84" s="146">
        <f t="shared" si="183"/>
        <v>8</v>
      </c>
      <c r="BW84" s="357" t="str">
        <f t="shared" si="43"/>
        <v/>
      </c>
      <c r="BX84" s="357" t="str">
        <f t="shared" si="44"/>
        <v/>
      </c>
    </row>
    <row r="85" spans="1:76">
      <c r="A85" s="344">
        <f t="shared" si="96"/>
        <v>40</v>
      </c>
      <c r="B85" s="344" t="s">
        <v>1104</v>
      </c>
      <c r="C85" s="344" t="str">
        <f t="shared" si="46"/>
        <v>魔棒</v>
      </c>
      <c r="D85" s="344" t="str">
        <f t="shared" si="5"/>
        <v>40级白装魔棒</v>
      </c>
      <c r="E85" s="344">
        <f>VLOOKUP($C85,$C$3:$M$15,COLUMNS($C$3:H$15),0)</f>
        <v>130</v>
      </c>
      <c r="F85" s="344" t="str">
        <f>VLOOKUP($C85,$C$3:$M$15,COLUMNS($C$3:I$15),0)</f>
        <v>phyattack_value</v>
      </c>
      <c r="G85" s="344">
        <f>VLOOKUP($C85,$C$3:$M$15,COLUMNS($C$3:J$15),0)</f>
        <v>150</v>
      </c>
      <c r="H85" s="344" t="str">
        <f>VLOOKUP($C85,$C$3:$M$15,COLUMNS($C$3:K$15),0)</f>
        <v>magicattack_value</v>
      </c>
      <c r="I85" s="344">
        <f>VLOOKUP($C85,$C$3:$M$15,COLUMNS($C$3:L$15),0)</f>
        <v>170</v>
      </c>
      <c r="J85" s="344" t="str">
        <f>VLOOKUP($C85,$C$3:$M$15,COLUMNS($C$3:M$15),0)</f>
        <v>medical_value</v>
      </c>
      <c r="K85" s="344">
        <f t="shared" si="50"/>
        <v>230</v>
      </c>
      <c r="L85" s="344">
        <f t="shared" si="51"/>
        <v>230</v>
      </c>
      <c r="M85" s="344">
        <f t="shared" si="52"/>
        <v>230</v>
      </c>
      <c r="N85" s="344">
        <f t="shared" si="53"/>
        <v>230</v>
      </c>
      <c r="O85" s="344">
        <f t="shared" si="54"/>
        <v>230</v>
      </c>
      <c r="P85" s="344">
        <f t="shared" si="55"/>
        <v>230</v>
      </c>
      <c r="Q85" s="344">
        <f t="shared" si="56"/>
        <v>230</v>
      </c>
      <c r="R85" s="344">
        <f t="shared" si="57"/>
        <v>230</v>
      </c>
      <c r="S85" s="344">
        <f t="shared" si="58"/>
        <v>230</v>
      </c>
      <c r="T85" s="344">
        <f t="shared" si="59"/>
        <v>230</v>
      </c>
      <c r="U85" s="356">
        <v>3600</v>
      </c>
      <c r="V85" s="356">
        <v>2800</v>
      </c>
      <c r="W85" s="356">
        <v>2000</v>
      </c>
      <c r="X85" s="356">
        <v>1200</v>
      </c>
      <c r="Y85" s="356">
        <v>400</v>
      </c>
      <c r="Z85" s="344">
        <f t="shared" si="20"/>
        <v>52</v>
      </c>
      <c r="AA85" s="344">
        <f t="shared" si="21"/>
        <v>52</v>
      </c>
      <c r="AB85" s="344">
        <f t="shared" si="22"/>
        <v>52</v>
      </c>
      <c r="AC85" s="344">
        <f t="shared" si="23"/>
        <v>52</v>
      </c>
      <c r="AD85" s="344">
        <f t="shared" si="24"/>
        <v>52</v>
      </c>
      <c r="AE85" s="344">
        <f t="shared" si="25"/>
        <v>52</v>
      </c>
      <c r="AF85" s="344">
        <f t="shared" si="26"/>
        <v>52</v>
      </c>
      <c r="AG85" s="344">
        <f t="shared" si="27"/>
        <v>52</v>
      </c>
      <c r="AH85" s="344">
        <f t="shared" si="28"/>
        <v>52</v>
      </c>
      <c r="AI85" s="344">
        <f t="shared" si="29"/>
        <v>52</v>
      </c>
      <c r="AJ85" s="356">
        <v>3600</v>
      </c>
      <c r="AK85" s="356">
        <v>2800</v>
      </c>
      <c r="AL85" s="356">
        <v>2000</v>
      </c>
      <c r="AM85" s="356">
        <v>1200</v>
      </c>
      <c r="AN85" s="356">
        <v>400</v>
      </c>
      <c r="AO85" s="344">
        <f t="shared" si="30"/>
        <v>60</v>
      </c>
      <c r="AP85" s="344">
        <f t="shared" si="31"/>
        <v>60</v>
      </c>
      <c r="AQ85" s="344">
        <f t="shared" si="32"/>
        <v>60</v>
      </c>
      <c r="AR85" s="344">
        <f t="shared" si="33"/>
        <v>60</v>
      </c>
      <c r="AS85" s="344">
        <f t="shared" si="34"/>
        <v>60</v>
      </c>
      <c r="AT85" s="344">
        <f t="shared" si="35"/>
        <v>60</v>
      </c>
      <c r="AU85" s="344">
        <f t="shared" si="36"/>
        <v>60</v>
      </c>
      <c r="AV85" s="344">
        <f t="shared" si="37"/>
        <v>60</v>
      </c>
      <c r="AW85" s="344">
        <f t="shared" si="38"/>
        <v>60</v>
      </c>
      <c r="AX85" s="344">
        <f t="shared" si="39"/>
        <v>60</v>
      </c>
      <c r="AY85" s="356">
        <v>3600</v>
      </c>
      <c r="AZ85" s="356">
        <v>2800</v>
      </c>
      <c r="BA85" s="356">
        <v>2000</v>
      </c>
      <c r="BB85" s="356">
        <v>1200</v>
      </c>
      <c r="BC85" s="356">
        <v>400</v>
      </c>
      <c r="BD85" s="353"/>
      <c r="BE85" s="353"/>
      <c r="BF85" s="353"/>
      <c r="BG85" s="353"/>
      <c r="BH85" s="353"/>
      <c r="BI85" s="146"/>
      <c r="BJ85" s="352"/>
      <c r="BK85" s="146"/>
      <c r="BL85" s="25">
        <f t="shared" si="9"/>
        <v>4040105</v>
      </c>
      <c r="BM85" s="146">
        <f t="shared" ref="BM85" si="184">BM72</f>
        <v>2824</v>
      </c>
      <c r="BN85" s="146">
        <v>4</v>
      </c>
      <c r="BO85" s="146">
        <f t="shared" ref="BO85" si="185">BO72</f>
        <v>1</v>
      </c>
      <c r="BP85" s="146">
        <f t="shared" si="155"/>
        <v>5</v>
      </c>
      <c r="BQ85" s="146">
        <f>VLOOKUP(IF(A85=1,0,A85),宝石属性!$B$26:$D$41,2,0)</f>
        <v>4</v>
      </c>
      <c r="BR85" s="146">
        <f>VLOOKUP(IF(A85=1,0,A85),宝石属性!$B$26:$D$41,3,0)</f>
        <v>1</v>
      </c>
      <c r="BS85" s="146">
        <f t="shared" ref="BS85:BV85" si="186">IF(BS72="","",BS72)</f>
        <v>2</v>
      </c>
      <c r="BT85" s="146">
        <f t="shared" si="186"/>
        <v>4</v>
      </c>
      <c r="BU85" s="146">
        <f t="shared" si="186"/>
        <v>7</v>
      </c>
      <c r="BV85" s="146">
        <f t="shared" si="186"/>
        <v>8</v>
      </c>
      <c r="BW85" s="357" t="str">
        <f t="shared" si="43"/>
        <v/>
      </c>
      <c r="BX85" s="357" t="str">
        <f t="shared" si="44"/>
        <v/>
      </c>
    </row>
    <row r="86" spans="1:76">
      <c r="A86" s="344">
        <f t="shared" si="96"/>
        <v>40</v>
      </c>
      <c r="B86" s="344" t="s">
        <v>1104</v>
      </c>
      <c r="C86" s="344" t="str">
        <f t="shared" si="46"/>
        <v>法杖</v>
      </c>
      <c r="D86" s="344" t="str">
        <f t="shared" si="5"/>
        <v>40级白装法杖</v>
      </c>
      <c r="E86" s="344">
        <f>VLOOKUP($C86,$C$3:$M$15,COLUMNS($C$3:H$15),0)</f>
        <v>130</v>
      </c>
      <c r="F86" s="344" t="str">
        <f>VLOOKUP($C86,$C$3:$M$15,COLUMNS($C$3:I$15),0)</f>
        <v>phyattack_value</v>
      </c>
      <c r="G86" s="344">
        <f>VLOOKUP($C86,$C$3:$M$15,COLUMNS($C$3:J$15),0)</f>
        <v>150</v>
      </c>
      <c r="H86" s="344" t="str">
        <f>VLOOKUP($C86,$C$3:$M$15,COLUMNS($C$3:K$15),0)</f>
        <v>magicattack_value</v>
      </c>
      <c r="I86" s="344">
        <f>VLOOKUP($C86,$C$3:$M$15,COLUMNS($C$3:L$15),0)</f>
        <v>170</v>
      </c>
      <c r="J86" s="344" t="str">
        <f>VLOOKUP($C86,$C$3:$M$15,COLUMNS($C$3:M$15),0)</f>
        <v>medical_value</v>
      </c>
      <c r="K86" s="344">
        <f t="shared" si="50"/>
        <v>230</v>
      </c>
      <c r="L86" s="344">
        <f t="shared" si="51"/>
        <v>230</v>
      </c>
      <c r="M86" s="344">
        <f t="shared" si="52"/>
        <v>230</v>
      </c>
      <c r="N86" s="344">
        <f t="shared" si="53"/>
        <v>230</v>
      </c>
      <c r="O86" s="344">
        <f t="shared" si="54"/>
        <v>230</v>
      </c>
      <c r="P86" s="344">
        <f t="shared" si="55"/>
        <v>230</v>
      </c>
      <c r="Q86" s="344">
        <f t="shared" si="56"/>
        <v>230</v>
      </c>
      <c r="R86" s="344">
        <f t="shared" si="57"/>
        <v>230</v>
      </c>
      <c r="S86" s="344">
        <f t="shared" si="58"/>
        <v>230</v>
      </c>
      <c r="T86" s="344">
        <f t="shared" si="59"/>
        <v>230</v>
      </c>
      <c r="U86" s="356">
        <v>3600</v>
      </c>
      <c r="V86" s="356">
        <v>2800</v>
      </c>
      <c r="W86" s="356">
        <v>2000</v>
      </c>
      <c r="X86" s="356">
        <v>1200</v>
      </c>
      <c r="Y86" s="356">
        <v>400</v>
      </c>
      <c r="Z86" s="344">
        <f t="shared" si="20"/>
        <v>52</v>
      </c>
      <c r="AA86" s="344">
        <f t="shared" si="21"/>
        <v>52</v>
      </c>
      <c r="AB86" s="344">
        <f t="shared" si="22"/>
        <v>52</v>
      </c>
      <c r="AC86" s="344">
        <f t="shared" si="23"/>
        <v>52</v>
      </c>
      <c r="AD86" s="344">
        <f t="shared" si="24"/>
        <v>52</v>
      </c>
      <c r="AE86" s="344">
        <f t="shared" si="25"/>
        <v>52</v>
      </c>
      <c r="AF86" s="344">
        <f t="shared" si="26"/>
        <v>52</v>
      </c>
      <c r="AG86" s="344">
        <f t="shared" si="27"/>
        <v>52</v>
      </c>
      <c r="AH86" s="344">
        <f t="shared" si="28"/>
        <v>52</v>
      </c>
      <c r="AI86" s="344">
        <f t="shared" si="29"/>
        <v>52</v>
      </c>
      <c r="AJ86" s="356">
        <v>3600</v>
      </c>
      <c r="AK86" s="356">
        <v>2800</v>
      </c>
      <c r="AL86" s="356">
        <v>2000</v>
      </c>
      <c r="AM86" s="356">
        <v>1200</v>
      </c>
      <c r="AN86" s="356">
        <v>400</v>
      </c>
      <c r="AO86" s="344">
        <f t="shared" si="30"/>
        <v>60</v>
      </c>
      <c r="AP86" s="344">
        <f t="shared" si="31"/>
        <v>60</v>
      </c>
      <c r="AQ86" s="344">
        <f t="shared" si="32"/>
        <v>60</v>
      </c>
      <c r="AR86" s="344">
        <f t="shared" si="33"/>
        <v>60</v>
      </c>
      <c r="AS86" s="344">
        <f t="shared" si="34"/>
        <v>60</v>
      </c>
      <c r="AT86" s="344">
        <f t="shared" si="35"/>
        <v>60</v>
      </c>
      <c r="AU86" s="344">
        <f t="shared" si="36"/>
        <v>60</v>
      </c>
      <c r="AV86" s="344">
        <f t="shared" si="37"/>
        <v>60</v>
      </c>
      <c r="AW86" s="344">
        <f t="shared" si="38"/>
        <v>60</v>
      </c>
      <c r="AX86" s="344">
        <f t="shared" si="39"/>
        <v>60</v>
      </c>
      <c r="AY86" s="356">
        <v>3600</v>
      </c>
      <c r="AZ86" s="356">
        <v>2800</v>
      </c>
      <c r="BA86" s="356">
        <v>2000</v>
      </c>
      <c r="BB86" s="356">
        <v>1200</v>
      </c>
      <c r="BC86" s="356">
        <v>400</v>
      </c>
      <c r="BD86" s="353"/>
      <c r="BE86" s="353"/>
      <c r="BF86" s="353"/>
      <c r="BG86" s="353"/>
      <c r="BH86" s="353"/>
      <c r="BI86" s="146"/>
      <c r="BJ86" s="352"/>
      <c r="BK86" s="146"/>
      <c r="BL86" s="25">
        <f t="shared" si="9"/>
        <v>4040106</v>
      </c>
      <c r="BM86" s="146">
        <f t="shared" ref="BM86" si="187">BM73</f>
        <v>4104</v>
      </c>
      <c r="BN86" s="146">
        <v>4</v>
      </c>
      <c r="BO86" s="146">
        <f t="shared" ref="BO86" si="188">BO73</f>
        <v>1</v>
      </c>
      <c r="BP86" s="146">
        <f t="shared" si="155"/>
        <v>6</v>
      </c>
      <c r="BQ86" s="146">
        <f>VLOOKUP(IF(A86=1,0,A86),宝石属性!$B$26:$D$41,2,0)</f>
        <v>4</v>
      </c>
      <c r="BR86" s="146">
        <f>VLOOKUP(IF(A86=1,0,A86),宝石属性!$B$26:$D$41,3,0)</f>
        <v>1</v>
      </c>
      <c r="BS86" s="146">
        <f t="shared" ref="BS86:BV86" si="189">IF(BS73="","",BS73)</f>
        <v>2</v>
      </c>
      <c r="BT86" s="146">
        <f t="shared" si="189"/>
        <v>4</v>
      </c>
      <c r="BU86" s="146">
        <f t="shared" si="189"/>
        <v>7</v>
      </c>
      <c r="BV86" s="146">
        <f t="shared" si="189"/>
        <v>8</v>
      </c>
      <c r="BW86" s="357" t="str">
        <f t="shared" si="43"/>
        <v/>
      </c>
      <c r="BX86" s="357" t="str">
        <f t="shared" si="44"/>
        <v/>
      </c>
    </row>
    <row r="87" spans="1:76">
      <c r="A87" s="344">
        <f t="shared" si="96"/>
        <v>40</v>
      </c>
      <c r="B87" s="344" t="s">
        <v>1104</v>
      </c>
      <c r="C87" s="344" t="str">
        <f t="shared" si="46"/>
        <v>男衣</v>
      </c>
      <c r="D87" s="344" t="str">
        <f t="shared" si="5"/>
        <v>40级白装男衣</v>
      </c>
      <c r="E87" s="344">
        <f>VLOOKUP($C87,$C$3:$M$15,COLUMNS($C$3:H$15),0)</f>
        <v>60</v>
      </c>
      <c r="F87" s="344" t="str">
        <f>VLOOKUP($C87,$C$3:$M$15,COLUMNS($C$3:I$15),0)</f>
        <v>maxhp_value</v>
      </c>
      <c r="G87" s="344">
        <f>VLOOKUP($C87,$C$3:$M$15,COLUMNS($C$3:J$15),0)</f>
        <v>140</v>
      </c>
      <c r="H87" s="344" t="str">
        <f>VLOOKUP($C87,$C$3:$M$15,COLUMNS($C$3:K$15),0)</f>
        <v>defend_value</v>
      </c>
      <c r="I87" s="344" t="str">
        <f>VLOOKUP($C87,$C$3:$M$15,COLUMNS($C$3:L$15),0)</f>
        <v/>
      </c>
      <c r="J87" s="344" t="str">
        <f>VLOOKUP($C87,$C$3:$M$15,COLUMNS($C$3:M$15),0)</f>
        <v/>
      </c>
      <c r="K87" s="344">
        <f t="shared" si="50"/>
        <v>184</v>
      </c>
      <c r="L87" s="344">
        <f t="shared" si="51"/>
        <v>184</v>
      </c>
      <c r="M87" s="344">
        <f t="shared" si="52"/>
        <v>184</v>
      </c>
      <c r="N87" s="344">
        <f t="shared" si="53"/>
        <v>184</v>
      </c>
      <c r="O87" s="344">
        <f t="shared" si="54"/>
        <v>184</v>
      </c>
      <c r="P87" s="344">
        <f t="shared" si="55"/>
        <v>184</v>
      </c>
      <c r="Q87" s="344">
        <f t="shared" si="56"/>
        <v>184</v>
      </c>
      <c r="R87" s="344">
        <f t="shared" si="57"/>
        <v>184</v>
      </c>
      <c r="S87" s="344">
        <f t="shared" si="58"/>
        <v>184</v>
      </c>
      <c r="T87" s="344">
        <f t="shared" si="59"/>
        <v>184</v>
      </c>
      <c r="U87" s="356">
        <v>3600</v>
      </c>
      <c r="V87" s="356">
        <v>2800</v>
      </c>
      <c r="W87" s="356">
        <v>2000</v>
      </c>
      <c r="X87" s="356">
        <v>1200</v>
      </c>
      <c r="Y87" s="356">
        <v>400</v>
      </c>
      <c r="Z87" s="344">
        <f t="shared" si="20"/>
        <v>57</v>
      </c>
      <c r="AA87" s="344">
        <f t="shared" si="21"/>
        <v>57</v>
      </c>
      <c r="AB87" s="344">
        <f t="shared" si="22"/>
        <v>57</v>
      </c>
      <c r="AC87" s="344">
        <f t="shared" si="23"/>
        <v>57</v>
      </c>
      <c r="AD87" s="344">
        <f t="shared" si="24"/>
        <v>57</v>
      </c>
      <c r="AE87" s="344">
        <f t="shared" si="25"/>
        <v>57</v>
      </c>
      <c r="AF87" s="344">
        <f t="shared" si="26"/>
        <v>57</v>
      </c>
      <c r="AG87" s="344">
        <f t="shared" si="27"/>
        <v>57</v>
      </c>
      <c r="AH87" s="344">
        <f t="shared" si="28"/>
        <v>57</v>
      </c>
      <c r="AI87" s="344">
        <f t="shared" si="29"/>
        <v>57</v>
      </c>
      <c r="AJ87" s="356">
        <v>3600</v>
      </c>
      <c r="AK87" s="356">
        <v>2800</v>
      </c>
      <c r="AL87" s="356">
        <v>2000</v>
      </c>
      <c r="AM87" s="356">
        <v>1200</v>
      </c>
      <c r="AN87" s="356">
        <v>400</v>
      </c>
      <c r="AO87" s="344" t="str">
        <f t="shared" si="30"/>
        <v/>
      </c>
      <c r="AP87" s="344" t="str">
        <f t="shared" si="31"/>
        <v/>
      </c>
      <c r="AQ87" s="344" t="str">
        <f t="shared" si="32"/>
        <v/>
      </c>
      <c r="AR87" s="344" t="str">
        <f t="shared" si="33"/>
        <v/>
      </c>
      <c r="AS87" s="344" t="str">
        <f t="shared" si="34"/>
        <v/>
      </c>
      <c r="AT87" s="344" t="str">
        <f t="shared" si="35"/>
        <v/>
      </c>
      <c r="AU87" s="344" t="str">
        <f t="shared" si="36"/>
        <v/>
      </c>
      <c r="AV87" s="344" t="str">
        <f t="shared" si="37"/>
        <v/>
      </c>
      <c r="AW87" s="344" t="str">
        <f t="shared" si="38"/>
        <v/>
      </c>
      <c r="AX87" s="344" t="str">
        <f t="shared" si="39"/>
        <v/>
      </c>
      <c r="AY87" s="356">
        <v>3600</v>
      </c>
      <c r="AZ87" s="356">
        <v>2800</v>
      </c>
      <c r="BA87" s="356">
        <v>2000</v>
      </c>
      <c r="BB87" s="356">
        <v>1200</v>
      </c>
      <c r="BC87" s="356">
        <v>400</v>
      </c>
      <c r="BD87" s="353"/>
      <c r="BE87" s="353"/>
      <c r="BF87" s="353"/>
      <c r="BG87" s="353"/>
      <c r="BH87" s="353"/>
      <c r="BI87" s="146"/>
      <c r="BJ87" s="352"/>
      <c r="BK87" s="146"/>
      <c r="BL87" s="25">
        <f t="shared" si="9"/>
        <v>4040207</v>
      </c>
      <c r="BM87" s="146">
        <f t="shared" ref="BM87" si="190">BM74</f>
        <v>312</v>
      </c>
      <c r="BN87" s="146">
        <v>4</v>
      </c>
      <c r="BO87" s="146">
        <f t="shared" ref="BO87" si="191">BO74</f>
        <v>2</v>
      </c>
      <c r="BP87" s="146">
        <f t="shared" si="155"/>
        <v>7</v>
      </c>
      <c r="BQ87" s="146">
        <f>VLOOKUP(IF(A87=1,0,A87),宝石属性!$B$26:$D$41,2,0)</f>
        <v>4</v>
      </c>
      <c r="BR87" s="146">
        <f>VLOOKUP(IF(A87=1,0,A87),宝石属性!$B$26:$D$41,3,0)</f>
        <v>1</v>
      </c>
      <c r="BS87" s="146">
        <f t="shared" ref="BS87:BV87" si="192">IF(BS74="","",BS74)</f>
        <v>1</v>
      </c>
      <c r="BT87" s="146">
        <f t="shared" si="192"/>
        <v>3</v>
      </c>
      <c r="BU87" s="146">
        <f t="shared" si="192"/>
        <v>5</v>
      </c>
      <c r="BV87" s="146">
        <f t="shared" si="192"/>
        <v>7</v>
      </c>
      <c r="BW87" s="357" t="str">
        <f t="shared" si="43"/>
        <v/>
      </c>
      <c r="BX87" s="357" t="str">
        <f t="shared" si="44"/>
        <v/>
      </c>
    </row>
    <row r="88" spans="1:76">
      <c r="A88" s="344">
        <f t="shared" si="96"/>
        <v>40</v>
      </c>
      <c r="B88" s="344" t="s">
        <v>1104</v>
      </c>
      <c r="C88" s="344" t="str">
        <f t="shared" si="46"/>
        <v>女衣</v>
      </c>
      <c r="D88" s="344" t="str">
        <f t="shared" si="5"/>
        <v>40级白装女衣</v>
      </c>
      <c r="E88" s="344">
        <f>VLOOKUP($C88,$C$3:$M$15,COLUMNS($C$3:H$15),0)</f>
        <v>60</v>
      </c>
      <c r="F88" s="344" t="str">
        <f>VLOOKUP($C88,$C$3:$M$15,COLUMNS($C$3:I$15),0)</f>
        <v>maxhp_value</v>
      </c>
      <c r="G88" s="344">
        <f>VLOOKUP($C88,$C$3:$M$15,COLUMNS($C$3:J$15),0)</f>
        <v>140</v>
      </c>
      <c r="H88" s="344" t="str">
        <f>VLOOKUP($C88,$C$3:$M$15,COLUMNS($C$3:K$15),0)</f>
        <v>defend_value</v>
      </c>
      <c r="I88" s="344" t="str">
        <f>VLOOKUP($C88,$C$3:$M$15,COLUMNS($C$3:L$15),0)</f>
        <v/>
      </c>
      <c r="J88" s="344" t="str">
        <f>VLOOKUP($C88,$C$3:$M$15,COLUMNS($C$3:M$15),0)</f>
        <v/>
      </c>
      <c r="K88" s="344">
        <f t="shared" si="50"/>
        <v>184</v>
      </c>
      <c r="L88" s="344">
        <f t="shared" si="51"/>
        <v>184</v>
      </c>
      <c r="M88" s="344">
        <f t="shared" si="52"/>
        <v>184</v>
      </c>
      <c r="N88" s="344">
        <f t="shared" si="53"/>
        <v>184</v>
      </c>
      <c r="O88" s="344">
        <f t="shared" si="54"/>
        <v>184</v>
      </c>
      <c r="P88" s="344">
        <f t="shared" si="55"/>
        <v>184</v>
      </c>
      <c r="Q88" s="344">
        <f t="shared" si="56"/>
        <v>184</v>
      </c>
      <c r="R88" s="344">
        <f t="shared" si="57"/>
        <v>184</v>
      </c>
      <c r="S88" s="344">
        <f t="shared" si="58"/>
        <v>184</v>
      </c>
      <c r="T88" s="344">
        <f t="shared" si="59"/>
        <v>184</v>
      </c>
      <c r="U88" s="356">
        <v>3600</v>
      </c>
      <c r="V88" s="356">
        <v>2800</v>
      </c>
      <c r="W88" s="356">
        <v>2000</v>
      </c>
      <c r="X88" s="356">
        <v>1200</v>
      </c>
      <c r="Y88" s="356">
        <v>400</v>
      </c>
      <c r="Z88" s="344">
        <f t="shared" si="20"/>
        <v>57</v>
      </c>
      <c r="AA88" s="344">
        <f t="shared" si="21"/>
        <v>57</v>
      </c>
      <c r="AB88" s="344">
        <f t="shared" si="22"/>
        <v>57</v>
      </c>
      <c r="AC88" s="344">
        <f t="shared" si="23"/>
        <v>57</v>
      </c>
      <c r="AD88" s="344">
        <f t="shared" si="24"/>
        <v>57</v>
      </c>
      <c r="AE88" s="344">
        <f t="shared" si="25"/>
        <v>57</v>
      </c>
      <c r="AF88" s="344">
        <f t="shared" si="26"/>
        <v>57</v>
      </c>
      <c r="AG88" s="344">
        <f t="shared" si="27"/>
        <v>57</v>
      </c>
      <c r="AH88" s="344">
        <f t="shared" si="28"/>
        <v>57</v>
      </c>
      <c r="AI88" s="344">
        <f t="shared" si="29"/>
        <v>57</v>
      </c>
      <c r="AJ88" s="356">
        <v>3600</v>
      </c>
      <c r="AK88" s="356">
        <v>2800</v>
      </c>
      <c r="AL88" s="356">
        <v>2000</v>
      </c>
      <c r="AM88" s="356">
        <v>1200</v>
      </c>
      <c r="AN88" s="356">
        <v>400</v>
      </c>
      <c r="AO88" s="344" t="str">
        <f t="shared" si="30"/>
        <v/>
      </c>
      <c r="AP88" s="344" t="str">
        <f t="shared" si="31"/>
        <v/>
      </c>
      <c r="AQ88" s="344" t="str">
        <f t="shared" si="32"/>
        <v/>
      </c>
      <c r="AR88" s="344" t="str">
        <f t="shared" si="33"/>
        <v/>
      </c>
      <c r="AS88" s="344" t="str">
        <f t="shared" si="34"/>
        <v/>
      </c>
      <c r="AT88" s="344" t="str">
        <f t="shared" si="35"/>
        <v/>
      </c>
      <c r="AU88" s="344" t="str">
        <f t="shared" si="36"/>
        <v/>
      </c>
      <c r="AV88" s="344" t="str">
        <f t="shared" si="37"/>
        <v/>
      </c>
      <c r="AW88" s="344" t="str">
        <f t="shared" si="38"/>
        <v/>
      </c>
      <c r="AX88" s="344" t="str">
        <f t="shared" si="39"/>
        <v/>
      </c>
      <c r="AY88" s="356">
        <v>3600</v>
      </c>
      <c r="AZ88" s="356">
        <v>2800</v>
      </c>
      <c r="BA88" s="356">
        <v>2000</v>
      </c>
      <c r="BB88" s="356">
        <v>1200</v>
      </c>
      <c r="BC88" s="356">
        <v>400</v>
      </c>
      <c r="BD88" s="353"/>
      <c r="BE88" s="353"/>
      <c r="BF88" s="353"/>
      <c r="BG88" s="353"/>
      <c r="BH88" s="353"/>
      <c r="BI88" s="146"/>
      <c r="BJ88" s="352"/>
      <c r="BK88" s="146"/>
      <c r="BL88" s="25">
        <f t="shared" si="9"/>
        <v>4040208</v>
      </c>
      <c r="BM88" s="146">
        <f t="shared" ref="BM88" si="193">BM75</f>
        <v>568</v>
      </c>
      <c r="BN88" s="146">
        <v>4</v>
      </c>
      <c r="BO88" s="146">
        <f t="shared" ref="BO88" si="194">BO75</f>
        <v>2</v>
      </c>
      <c r="BP88" s="146">
        <f t="shared" si="155"/>
        <v>8</v>
      </c>
      <c r="BQ88" s="146">
        <f>VLOOKUP(IF(A88=1,0,A88),宝石属性!$B$26:$D$41,2,0)</f>
        <v>4</v>
      </c>
      <c r="BR88" s="146">
        <f>VLOOKUP(IF(A88=1,0,A88),宝石属性!$B$26:$D$41,3,0)</f>
        <v>1</v>
      </c>
      <c r="BS88" s="146">
        <f t="shared" ref="BS88:BV88" si="195">IF(BS75="","",BS75)</f>
        <v>1</v>
      </c>
      <c r="BT88" s="146">
        <f t="shared" si="195"/>
        <v>3</v>
      </c>
      <c r="BU88" s="146">
        <f t="shared" si="195"/>
        <v>5</v>
      </c>
      <c r="BV88" s="146">
        <f t="shared" si="195"/>
        <v>7</v>
      </c>
      <c r="BW88" s="357" t="str">
        <f t="shared" si="43"/>
        <v/>
      </c>
      <c r="BX88" s="357" t="str">
        <f t="shared" si="44"/>
        <v/>
      </c>
    </row>
    <row r="89" spans="1:76">
      <c r="A89" s="344">
        <f t="shared" si="96"/>
        <v>40</v>
      </c>
      <c r="B89" s="344" t="s">
        <v>1104</v>
      </c>
      <c r="C89" s="344" t="str">
        <f t="shared" si="46"/>
        <v>男头盔</v>
      </c>
      <c r="D89" s="344" t="str">
        <f t="shared" si="5"/>
        <v>40级白装男头盔</v>
      </c>
      <c r="E89" s="344">
        <f>VLOOKUP($C89,$C$3:$M$15,COLUMNS($C$3:H$15),0)</f>
        <v>90</v>
      </c>
      <c r="F89" s="344" t="str">
        <f>VLOOKUP($C89,$C$3:$M$15,COLUMNS($C$3:I$15),0)</f>
        <v>maxmp_value</v>
      </c>
      <c r="G89" s="344">
        <f>VLOOKUP($C89,$C$3:$M$15,COLUMNS($C$3:J$15),0)</f>
        <v>140</v>
      </c>
      <c r="H89" s="344" t="str">
        <f>VLOOKUP($C89,$C$3:$M$15,COLUMNS($C$3:K$15),0)</f>
        <v>defend_value</v>
      </c>
      <c r="I89" s="344" t="str">
        <f>VLOOKUP($C89,$C$3:$M$15,COLUMNS($C$3:L$15),0)</f>
        <v/>
      </c>
      <c r="J89" s="344" t="str">
        <f>VLOOKUP($C89,$C$3:$M$15,COLUMNS($C$3:M$15),0)</f>
        <v/>
      </c>
      <c r="K89" s="344">
        <f t="shared" si="50"/>
        <v>230</v>
      </c>
      <c r="L89" s="344">
        <f t="shared" si="51"/>
        <v>230</v>
      </c>
      <c r="M89" s="344">
        <f t="shared" si="52"/>
        <v>230</v>
      </c>
      <c r="N89" s="344">
        <f t="shared" si="53"/>
        <v>230</v>
      </c>
      <c r="O89" s="344">
        <f t="shared" si="54"/>
        <v>230</v>
      </c>
      <c r="P89" s="344">
        <f t="shared" si="55"/>
        <v>230</v>
      </c>
      <c r="Q89" s="344">
        <f t="shared" si="56"/>
        <v>230</v>
      </c>
      <c r="R89" s="344">
        <f t="shared" si="57"/>
        <v>230</v>
      </c>
      <c r="S89" s="344">
        <f t="shared" si="58"/>
        <v>230</v>
      </c>
      <c r="T89" s="344">
        <f t="shared" si="59"/>
        <v>230</v>
      </c>
      <c r="U89" s="356">
        <v>3600</v>
      </c>
      <c r="V89" s="356">
        <v>2800</v>
      </c>
      <c r="W89" s="356">
        <v>2000</v>
      </c>
      <c r="X89" s="356">
        <v>1200</v>
      </c>
      <c r="Y89" s="356">
        <v>400</v>
      </c>
      <c r="Z89" s="344">
        <f t="shared" si="20"/>
        <v>34</v>
      </c>
      <c r="AA89" s="344">
        <f t="shared" si="21"/>
        <v>34</v>
      </c>
      <c r="AB89" s="344">
        <f t="shared" si="22"/>
        <v>34</v>
      </c>
      <c r="AC89" s="344">
        <f t="shared" si="23"/>
        <v>34</v>
      </c>
      <c r="AD89" s="344">
        <f t="shared" si="24"/>
        <v>34</v>
      </c>
      <c r="AE89" s="344">
        <f t="shared" si="25"/>
        <v>34</v>
      </c>
      <c r="AF89" s="344">
        <f t="shared" si="26"/>
        <v>34</v>
      </c>
      <c r="AG89" s="344">
        <f t="shared" si="27"/>
        <v>34</v>
      </c>
      <c r="AH89" s="344">
        <f t="shared" si="28"/>
        <v>34</v>
      </c>
      <c r="AI89" s="344">
        <f t="shared" si="29"/>
        <v>34</v>
      </c>
      <c r="AJ89" s="356">
        <v>3600</v>
      </c>
      <c r="AK89" s="356">
        <v>2800</v>
      </c>
      <c r="AL89" s="356">
        <v>2000</v>
      </c>
      <c r="AM89" s="356">
        <v>1200</v>
      </c>
      <c r="AN89" s="356">
        <v>400</v>
      </c>
      <c r="AO89" s="344" t="str">
        <f t="shared" si="30"/>
        <v/>
      </c>
      <c r="AP89" s="344" t="str">
        <f t="shared" si="31"/>
        <v/>
      </c>
      <c r="AQ89" s="344" t="str">
        <f t="shared" si="32"/>
        <v/>
      </c>
      <c r="AR89" s="344" t="str">
        <f t="shared" si="33"/>
        <v/>
      </c>
      <c r="AS89" s="344" t="str">
        <f t="shared" si="34"/>
        <v/>
      </c>
      <c r="AT89" s="344" t="str">
        <f t="shared" si="35"/>
        <v/>
      </c>
      <c r="AU89" s="344" t="str">
        <f t="shared" si="36"/>
        <v/>
      </c>
      <c r="AV89" s="344" t="str">
        <f t="shared" si="37"/>
        <v/>
      </c>
      <c r="AW89" s="344" t="str">
        <f t="shared" si="38"/>
        <v/>
      </c>
      <c r="AX89" s="344" t="str">
        <f t="shared" si="39"/>
        <v/>
      </c>
      <c r="AY89" s="356">
        <v>3600</v>
      </c>
      <c r="AZ89" s="356">
        <v>2800</v>
      </c>
      <c r="BA89" s="356">
        <v>2000</v>
      </c>
      <c r="BB89" s="356">
        <v>1200</v>
      </c>
      <c r="BC89" s="356">
        <v>400</v>
      </c>
      <c r="BD89" s="353"/>
      <c r="BE89" s="353"/>
      <c r="BF89" s="353"/>
      <c r="BG89" s="353"/>
      <c r="BH89" s="353"/>
      <c r="BI89" s="146"/>
      <c r="BJ89" s="352"/>
      <c r="BK89" s="146"/>
      <c r="BL89" s="25">
        <f t="shared" si="9"/>
        <v>4040309</v>
      </c>
      <c r="BM89" s="146">
        <f t="shared" ref="BM89" si="196">BM76</f>
        <v>1640</v>
      </c>
      <c r="BN89" s="146">
        <v>4</v>
      </c>
      <c r="BO89" s="146">
        <f t="shared" ref="BO89" si="197">BO76</f>
        <v>3</v>
      </c>
      <c r="BP89" s="146">
        <f t="shared" si="155"/>
        <v>9</v>
      </c>
      <c r="BQ89" s="146">
        <f>VLOOKUP(IF(A89=1,0,A89),宝石属性!$B$26:$D$41,2,0)</f>
        <v>4</v>
      </c>
      <c r="BR89" s="146">
        <f>VLOOKUP(IF(A89=1,0,A89),宝石属性!$B$26:$D$41,3,0)</f>
        <v>1</v>
      </c>
      <c r="BS89" s="146">
        <f t="shared" ref="BS89:BV89" si="198">IF(BS76="","",BS76)</f>
        <v>2</v>
      </c>
      <c r="BT89" s="146">
        <f t="shared" si="198"/>
        <v>3</v>
      </c>
      <c r="BU89" s="146" t="str">
        <f t="shared" si="198"/>
        <v/>
      </c>
      <c r="BV89" s="146" t="str">
        <f t="shared" si="198"/>
        <v/>
      </c>
      <c r="BW89" s="357" t="str">
        <f t="shared" si="43"/>
        <v/>
      </c>
      <c r="BX89" s="357" t="str">
        <f t="shared" si="44"/>
        <v/>
      </c>
    </row>
    <row r="90" spans="1:76">
      <c r="A90" s="344">
        <f t="shared" si="96"/>
        <v>40</v>
      </c>
      <c r="B90" s="344" t="s">
        <v>1104</v>
      </c>
      <c r="C90" s="344" t="str">
        <f t="shared" si="46"/>
        <v>女头饰</v>
      </c>
      <c r="D90" s="344" t="str">
        <f t="shared" si="5"/>
        <v>40级白装女头饰</v>
      </c>
      <c r="E90" s="344">
        <f>VLOOKUP($C90,$C$3:$M$15,COLUMNS($C$3:H$15),0)</f>
        <v>90</v>
      </c>
      <c r="F90" s="344" t="str">
        <f>VLOOKUP($C90,$C$3:$M$15,COLUMNS($C$3:I$15),0)</f>
        <v>maxmp_value</v>
      </c>
      <c r="G90" s="344">
        <f>VLOOKUP($C90,$C$3:$M$15,COLUMNS($C$3:J$15),0)</f>
        <v>140</v>
      </c>
      <c r="H90" s="344" t="str">
        <f>VLOOKUP($C90,$C$3:$M$15,COLUMNS($C$3:K$15),0)</f>
        <v>defend_value</v>
      </c>
      <c r="I90" s="344" t="str">
        <f>VLOOKUP($C90,$C$3:$M$15,COLUMNS($C$3:L$15),0)</f>
        <v/>
      </c>
      <c r="J90" s="344" t="str">
        <f>VLOOKUP($C90,$C$3:$M$15,COLUMNS($C$3:M$15),0)</f>
        <v/>
      </c>
      <c r="K90" s="344">
        <f t="shared" si="50"/>
        <v>230</v>
      </c>
      <c r="L90" s="344">
        <f t="shared" si="51"/>
        <v>230</v>
      </c>
      <c r="M90" s="344">
        <f t="shared" si="52"/>
        <v>230</v>
      </c>
      <c r="N90" s="344">
        <f t="shared" si="53"/>
        <v>230</v>
      </c>
      <c r="O90" s="344">
        <f t="shared" si="54"/>
        <v>230</v>
      </c>
      <c r="P90" s="344">
        <f t="shared" si="55"/>
        <v>230</v>
      </c>
      <c r="Q90" s="344">
        <f t="shared" si="56"/>
        <v>230</v>
      </c>
      <c r="R90" s="344">
        <f t="shared" si="57"/>
        <v>230</v>
      </c>
      <c r="S90" s="344">
        <f t="shared" si="58"/>
        <v>230</v>
      </c>
      <c r="T90" s="344">
        <f t="shared" si="59"/>
        <v>230</v>
      </c>
      <c r="U90" s="356">
        <v>3600</v>
      </c>
      <c r="V90" s="356">
        <v>2800</v>
      </c>
      <c r="W90" s="356">
        <v>2000</v>
      </c>
      <c r="X90" s="356">
        <v>1200</v>
      </c>
      <c r="Y90" s="356">
        <v>400</v>
      </c>
      <c r="Z90" s="344">
        <f t="shared" si="20"/>
        <v>34</v>
      </c>
      <c r="AA90" s="344">
        <f t="shared" si="21"/>
        <v>34</v>
      </c>
      <c r="AB90" s="344">
        <f t="shared" si="22"/>
        <v>34</v>
      </c>
      <c r="AC90" s="344">
        <f t="shared" si="23"/>
        <v>34</v>
      </c>
      <c r="AD90" s="344">
        <f t="shared" si="24"/>
        <v>34</v>
      </c>
      <c r="AE90" s="344">
        <f t="shared" si="25"/>
        <v>34</v>
      </c>
      <c r="AF90" s="344">
        <f t="shared" si="26"/>
        <v>34</v>
      </c>
      <c r="AG90" s="344">
        <f t="shared" si="27"/>
        <v>34</v>
      </c>
      <c r="AH90" s="344">
        <f t="shared" si="28"/>
        <v>34</v>
      </c>
      <c r="AI90" s="344">
        <f t="shared" si="29"/>
        <v>34</v>
      </c>
      <c r="AJ90" s="356">
        <v>3600</v>
      </c>
      <c r="AK90" s="356">
        <v>2800</v>
      </c>
      <c r="AL90" s="356">
        <v>2000</v>
      </c>
      <c r="AM90" s="356">
        <v>1200</v>
      </c>
      <c r="AN90" s="356">
        <v>400</v>
      </c>
      <c r="AO90" s="344" t="str">
        <f t="shared" si="30"/>
        <v/>
      </c>
      <c r="AP90" s="344" t="str">
        <f t="shared" si="31"/>
        <v/>
      </c>
      <c r="AQ90" s="344" t="str">
        <f t="shared" si="32"/>
        <v/>
      </c>
      <c r="AR90" s="344" t="str">
        <f t="shared" si="33"/>
        <v/>
      </c>
      <c r="AS90" s="344" t="str">
        <f t="shared" si="34"/>
        <v/>
      </c>
      <c r="AT90" s="344" t="str">
        <f t="shared" si="35"/>
        <v/>
      </c>
      <c r="AU90" s="344" t="str">
        <f t="shared" si="36"/>
        <v/>
      </c>
      <c r="AV90" s="344" t="str">
        <f t="shared" si="37"/>
        <v/>
      </c>
      <c r="AW90" s="344" t="str">
        <f t="shared" si="38"/>
        <v/>
      </c>
      <c r="AX90" s="344" t="str">
        <f t="shared" si="39"/>
        <v/>
      </c>
      <c r="AY90" s="356">
        <v>3600</v>
      </c>
      <c r="AZ90" s="356">
        <v>2800</v>
      </c>
      <c r="BA90" s="356">
        <v>2000</v>
      </c>
      <c r="BB90" s="356">
        <v>1200</v>
      </c>
      <c r="BC90" s="356">
        <v>400</v>
      </c>
      <c r="BD90" s="353"/>
      <c r="BE90" s="353"/>
      <c r="BF90" s="353"/>
      <c r="BG90" s="353"/>
      <c r="BH90" s="353"/>
      <c r="BI90" s="146"/>
      <c r="BJ90" s="352"/>
      <c r="BK90" s="146"/>
      <c r="BL90" s="25">
        <f t="shared" si="9"/>
        <v>4040310</v>
      </c>
      <c r="BM90" s="146">
        <f t="shared" ref="BM90" si="199">BM77</f>
        <v>1384</v>
      </c>
      <c r="BN90" s="146">
        <v>4</v>
      </c>
      <c r="BO90" s="146">
        <f t="shared" ref="BO90" si="200">BO77</f>
        <v>3</v>
      </c>
      <c r="BP90" s="146">
        <f t="shared" si="155"/>
        <v>10</v>
      </c>
      <c r="BQ90" s="146">
        <f>VLOOKUP(IF(A90=1,0,A90),宝石属性!$B$26:$D$41,2,0)</f>
        <v>4</v>
      </c>
      <c r="BR90" s="146">
        <f>VLOOKUP(IF(A90=1,0,A90),宝石属性!$B$26:$D$41,3,0)</f>
        <v>1</v>
      </c>
      <c r="BS90" s="146">
        <f t="shared" ref="BS90:BV90" si="201">IF(BS77="","",BS77)</f>
        <v>2</v>
      </c>
      <c r="BT90" s="146">
        <f t="shared" si="201"/>
        <v>3</v>
      </c>
      <c r="BU90" s="146" t="str">
        <f t="shared" si="201"/>
        <v/>
      </c>
      <c r="BV90" s="146" t="str">
        <f t="shared" si="201"/>
        <v/>
      </c>
      <c r="BW90" s="357" t="str">
        <f t="shared" si="43"/>
        <v/>
      </c>
      <c r="BX90" s="357" t="str">
        <f t="shared" si="44"/>
        <v/>
      </c>
    </row>
    <row r="91" spans="1:76">
      <c r="A91" s="344">
        <f t="shared" si="96"/>
        <v>40</v>
      </c>
      <c r="B91" s="344" t="s">
        <v>1104</v>
      </c>
      <c r="C91" s="344" t="str">
        <f t="shared" si="46"/>
        <v>项链</v>
      </c>
      <c r="D91" s="344" t="str">
        <f t="shared" si="5"/>
        <v>40级白装项链</v>
      </c>
      <c r="E91" s="344">
        <f>VLOOKUP($C91,$C$3:$M$15,COLUMNS($C$3:H$15),0)</f>
        <v>150</v>
      </c>
      <c r="F91" s="344" t="str">
        <f>VLOOKUP($C91,$C$3:$M$15,COLUMNS($C$3:I$15),0)</f>
        <v>magicattack_value</v>
      </c>
      <c r="G91" s="344">
        <f>VLOOKUP($C91,$C$3:$M$15,COLUMNS($C$3:J$15),0)</f>
        <v>160</v>
      </c>
      <c r="H91" s="344" t="str">
        <f>VLOOKUP($C91,$C$3:$M$15,COLUMNS($C$3:K$15),0)</f>
        <v>magicdef_value</v>
      </c>
      <c r="I91" s="344" t="str">
        <f>VLOOKUP($C91,$C$3:$M$15,COLUMNS($C$3:L$15),0)</f>
        <v/>
      </c>
      <c r="J91" s="344" t="str">
        <f>VLOOKUP($C91,$C$3:$M$15,COLUMNS($C$3:M$15),0)</f>
        <v/>
      </c>
      <c r="K91" s="344">
        <f t="shared" si="50"/>
        <v>63</v>
      </c>
      <c r="L91" s="344">
        <f t="shared" si="51"/>
        <v>63</v>
      </c>
      <c r="M91" s="344">
        <f t="shared" si="52"/>
        <v>63</v>
      </c>
      <c r="N91" s="344">
        <f t="shared" si="53"/>
        <v>63</v>
      </c>
      <c r="O91" s="344">
        <f t="shared" si="54"/>
        <v>63</v>
      </c>
      <c r="P91" s="344">
        <f t="shared" si="55"/>
        <v>63</v>
      </c>
      <c r="Q91" s="344">
        <f t="shared" si="56"/>
        <v>63</v>
      </c>
      <c r="R91" s="344">
        <f t="shared" si="57"/>
        <v>63</v>
      </c>
      <c r="S91" s="344">
        <f t="shared" si="58"/>
        <v>63</v>
      </c>
      <c r="T91" s="344">
        <f t="shared" si="59"/>
        <v>63</v>
      </c>
      <c r="U91" s="356">
        <v>3600</v>
      </c>
      <c r="V91" s="356">
        <v>2800</v>
      </c>
      <c r="W91" s="356">
        <v>2000</v>
      </c>
      <c r="X91" s="356">
        <v>1200</v>
      </c>
      <c r="Y91" s="356">
        <v>400</v>
      </c>
      <c r="Z91" s="344">
        <f t="shared" si="20"/>
        <v>34</v>
      </c>
      <c r="AA91" s="344">
        <f t="shared" si="21"/>
        <v>34</v>
      </c>
      <c r="AB91" s="344">
        <f t="shared" si="22"/>
        <v>34</v>
      </c>
      <c r="AC91" s="344">
        <f t="shared" si="23"/>
        <v>34</v>
      </c>
      <c r="AD91" s="344">
        <f t="shared" si="24"/>
        <v>34</v>
      </c>
      <c r="AE91" s="344">
        <f t="shared" si="25"/>
        <v>34</v>
      </c>
      <c r="AF91" s="344">
        <f t="shared" si="26"/>
        <v>34</v>
      </c>
      <c r="AG91" s="344">
        <f t="shared" si="27"/>
        <v>34</v>
      </c>
      <c r="AH91" s="344">
        <f t="shared" si="28"/>
        <v>34</v>
      </c>
      <c r="AI91" s="344">
        <f t="shared" si="29"/>
        <v>34</v>
      </c>
      <c r="AJ91" s="356">
        <v>3600</v>
      </c>
      <c r="AK91" s="356">
        <v>2800</v>
      </c>
      <c r="AL91" s="356">
        <v>2000</v>
      </c>
      <c r="AM91" s="356">
        <v>1200</v>
      </c>
      <c r="AN91" s="356">
        <v>400</v>
      </c>
      <c r="AO91" s="344" t="str">
        <f t="shared" si="30"/>
        <v/>
      </c>
      <c r="AP91" s="344" t="str">
        <f t="shared" si="31"/>
        <v/>
      </c>
      <c r="AQ91" s="344" t="str">
        <f t="shared" si="32"/>
        <v/>
      </c>
      <c r="AR91" s="344" t="str">
        <f t="shared" si="33"/>
        <v/>
      </c>
      <c r="AS91" s="344" t="str">
        <f t="shared" si="34"/>
        <v/>
      </c>
      <c r="AT91" s="344" t="str">
        <f t="shared" si="35"/>
        <v/>
      </c>
      <c r="AU91" s="344" t="str">
        <f t="shared" si="36"/>
        <v/>
      </c>
      <c r="AV91" s="344" t="str">
        <f t="shared" si="37"/>
        <v/>
      </c>
      <c r="AW91" s="344" t="str">
        <f t="shared" si="38"/>
        <v/>
      </c>
      <c r="AX91" s="344" t="str">
        <f t="shared" si="39"/>
        <v/>
      </c>
      <c r="AY91" s="356">
        <v>3600</v>
      </c>
      <c r="AZ91" s="356">
        <v>2800</v>
      </c>
      <c r="BA91" s="356">
        <v>2000</v>
      </c>
      <c r="BB91" s="356">
        <v>1200</v>
      </c>
      <c r="BC91" s="356">
        <v>400</v>
      </c>
      <c r="BD91" s="353"/>
      <c r="BE91" s="353"/>
      <c r="BF91" s="353"/>
      <c r="BG91" s="353"/>
      <c r="BH91" s="353"/>
      <c r="BI91" s="146"/>
      <c r="BJ91" s="352"/>
      <c r="BK91" s="146"/>
      <c r="BL91" s="25">
        <f t="shared" si="9"/>
        <v>4040411</v>
      </c>
      <c r="BM91" s="146">
        <f t="shared" ref="BM91" si="202">BM78</f>
        <v>40</v>
      </c>
      <c r="BN91" s="146">
        <v>4</v>
      </c>
      <c r="BO91" s="146">
        <f t="shared" ref="BO91:BP106" si="203">BO78</f>
        <v>4</v>
      </c>
      <c r="BP91" s="146">
        <f t="shared" si="203"/>
        <v>11</v>
      </c>
      <c r="BQ91" s="146">
        <f>VLOOKUP(IF(A91=1,0,A91),宝石属性!$B$26:$D$41,2,0)</f>
        <v>4</v>
      </c>
      <c r="BR91" s="146">
        <f>VLOOKUP(IF(A91=1,0,A91),宝石属性!$B$26:$D$41,3,0)</f>
        <v>1</v>
      </c>
      <c r="BS91" s="146">
        <f t="shared" ref="BS91:BV91" si="204">IF(BS78="","",BS78)</f>
        <v>4</v>
      </c>
      <c r="BT91" s="146">
        <f t="shared" si="204"/>
        <v>5</v>
      </c>
      <c r="BU91" s="146" t="str">
        <f t="shared" si="204"/>
        <v/>
      </c>
      <c r="BV91" s="146" t="str">
        <f t="shared" si="204"/>
        <v/>
      </c>
      <c r="BW91" s="357" t="str">
        <f t="shared" si="43"/>
        <v/>
      </c>
      <c r="BX91" s="357" t="str">
        <f t="shared" si="44"/>
        <v/>
      </c>
    </row>
    <row r="92" spans="1:76">
      <c r="A92" s="344">
        <f t="shared" si="96"/>
        <v>40</v>
      </c>
      <c r="B92" s="344" t="s">
        <v>1104</v>
      </c>
      <c r="C92" s="344" t="str">
        <f t="shared" si="46"/>
        <v>腰带</v>
      </c>
      <c r="D92" s="344" t="str">
        <f t="shared" si="5"/>
        <v>40级白装腰带</v>
      </c>
      <c r="E92" s="344">
        <f>VLOOKUP($C92,$C$3:$M$15,COLUMNS($C$3:H$15),0)</f>
        <v>60</v>
      </c>
      <c r="F92" s="344" t="str">
        <f>VLOOKUP($C92,$C$3:$M$15,COLUMNS($C$3:I$15),0)</f>
        <v>maxhp_value</v>
      </c>
      <c r="G92" s="344">
        <f>VLOOKUP($C92,$C$3:$M$15,COLUMNS($C$3:J$15),0)</f>
        <v>140</v>
      </c>
      <c r="H92" s="344" t="str">
        <f>VLOOKUP($C92,$C$3:$M$15,COLUMNS($C$3:K$15),0)</f>
        <v>defend_value</v>
      </c>
      <c r="I92" s="344" t="str">
        <f>VLOOKUP($C92,$C$3:$M$15,COLUMNS($C$3:L$15),0)</f>
        <v/>
      </c>
      <c r="J92" s="344" t="str">
        <f>VLOOKUP($C92,$C$3:$M$15,COLUMNS($C$3:M$15),0)</f>
        <v/>
      </c>
      <c r="K92" s="344">
        <f t="shared" si="50"/>
        <v>276</v>
      </c>
      <c r="L92" s="344">
        <f t="shared" si="51"/>
        <v>276</v>
      </c>
      <c r="M92" s="344">
        <f t="shared" si="52"/>
        <v>276</v>
      </c>
      <c r="N92" s="344">
        <f t="shared" si="53"/>
        <v>276</v>
      </c>
      <c r="O92" s="344">
        <f t="shared" si="54"/>
        <v>276</v>
      </c>
      <c r="P92" s="344">
        <f t="shared" si="55"/>
        <v>276</v>
      </c>
      <c r="Q92" s="344">
        <f t="shared" si="56"/>
        <v>276</v>
      </c>
      <c r="R92" s="344">
        <f t="shared" si="57"/>
        <v>276</v>
      </c>
      <c r="S92" s="344">
        <f t="shared" si="58"/>
        <v>276</v>
      </c>
      <c r="T92" s="344">
        <f t="shared" si="59"/>
        <v>276</v>
      </c>
      <c r="U92" s="356">
        <v>3600</v>
      </c>
      <c r="V92" s="356">
        <v>2800</v>
      </c>
      <c r="W92" s="356">
        <v>2000</v>
      </c>
      <c r="X92" s="356">
        <v>1200</v>
      </c>
      <c r="Y92" s="356">
        <v>400</v>
      </c>
      <c r="Z92" s="344">
        <f t="shared" si="20"/>
        <v>23</v>
      </c>
      <c r="AA92" s="344">
        <f t="shared" si="21"/>
        <v>23</v>
      </c>
      <c r="AB92" s="344">
        <f t="shared" si="22"/>
        <v>23</v>
      </c>
      <c r="AC92" s="344">
        <f t="shared" si="23"/>
        <v>23</v>
      </c>
      <c r="AD92" s="344">
        <f t="shared" si="24"/>
        <v>23</v>
      </c>
      <c r="AE92" s="344">
        <f t="shared" si="25"/>
        <v>23</v>
      </c>
      <c r="AF92" s="344">
        <f t="shared" si="26"/>
        <v>23</v>
      </c>
      <c r="AG92" s="344">
        <f t="shared" si="27"/>
        <v>23</v>
      </c>
      <c r="AH92" s="344">
        <f t="shared" si="28"/>
        <v>23</v>
      </c>
      <c r="AI92" s="344">
        <f t="shared" si="29"/>
        <v>23</v>
      </c>
      <c r="AJ92" s="356">
        <v>3600</v>
      </c>
      <c r="AK92" s="356">
        <v>2800</v>
      </c>
      <c r="AL92" s="356">
        <v>2000</v>
      </c>
      <c r="AM92" s="356">
        <v>1200</v>
      </c>
      <c r="AN92" s="356">
        <v>400</v>
      </c>
      <c r="AO92" s="344" t="str">
        <f t="shared" si="30"/>
        <v/>
      </c>
      <c r="AP92" s="344" t="str">
        <f t="shared" si="31"/>
        <v/>
      </c>
      <c r="AQ92" s="344" t="str">
        <f t="shared" si="32"/>
        <v/>
      </c>
      <c r="AR92" s="344" t="str">
        <f t="shared" si="33"/>
        <v/>
      </c>
      <c r="AS92" s="344" t="str">
        <f t="shared" si="34"/>
        <v/>
      </c>
      <c r="AT92" s="344" t="str">
        <f t="shared" si="35"/>
        <v/>
      </c>
      <c r="AU92" s="344" t="str">
        <f t="shared" si="36"/>
        <v/>
      </c>
      <c r="AV92" s="344" t="str">
        <f t="shared" si="37"/>
        <v/>
      </c>
      <c r="AW92" s="344" t="str">
        <f t="shared" si="38"/>
        <v/>
      </c>
      <c r="AX92" s="344" t="str">
        <f t="shared" si="39"/>
        <v/>
      </c>
      <c r="AY92" s="356">
        <v>3600</v>
      </c>
      <c r="AZ92" s="356">
        <v>2800</v>
      </c>
      <c r="BA92" s="356">
        <v>2000</v>
      </c>
      <c r="BB92" s="356">
        <v>1200</v>
      </c>
      <c r="BC92" s="356">
        <v>400</v>
      </c>
      <c r="BD92" s="353"/>
      <c r="BE92" s="353"/>
      <c r="BF92" s="353"/>
      <c r="BG92" s="353"/>
      <c r="BH92" s="353"/>
      <c r="BI92" s="146"/>
      <c r="BJ92" s="352"/>
      <c r="BK92" s="146"/>
      <c r="BL92" s="25">
        <f t="shared" si="9"/>
        <v>4040512</v>
      </c>
      <c r="BM92" s="146">
        <f t="shared" ref="BM92" si="205">BM79</f>
        <v>72</v>
      </c>
      <c r="BN92" s="146">
        <v>4</v>
      </c>
      <c r="BO92" s="146">
        <f t="shared" ref="BO92" si="206">BO79</f>
        <v>5</v>
      </c>
      <c r="BP92" s="146">
        <f t="shared" si="203"/>
        <v>12</v>
      </c>
      <c r="BQ92" s="146">
        <f>VLOOKUP(IF(A92=1,0,A92),宝石属性!$B$26:$D$41,2,0)</f>
        <v>4</v>
      </c>
      <c r="BR92" s="146">
        <f>VLOOKUP(IF(A92=1,0,A92),宝石属性!$B$26:$D$41,3,0)</f>
        <v>1</v>
      </c>
      <c r="BS92" s="146">
        <f t="shared" ref="BS92:BV92" si="207">IF(BS79="","",BS79)</f>
        <v>1</v>
      </c>
      <c r="BT92" s="146">
        <f t="shared" si="207"/>
        <v>6</v>
      </c>
      <c r="BU92" s="146">
        <f t="shared" si="207"/>
        <v>9</v>
      </c>
      <c r="BV92" s="146" t="str">
        <f t="shared" si="207"/>
        <v/>
      </c>
      <c r="BW92" s="357" t="str">
        <f t="shared" si="43"/>
        <v/>
      </c>
      <c r="BX92" s="357" t="str">
        <f t="shared" si="44"/>
        <v/>
      </c>
    </row>
    <row r="93" spans="1:76">
      <c r="A93" s="344">
        <f t="shared" si="96"/>
        <v>40</v>
      </c>
      <c r="B93" s="344" t="s">
        <v>1104</v>
      </c>
      <c r="C93" s="344" t="str">
        <f t="shared" si="46"/>
        <v>鞋子</v>
      </c>
      <c r="D93" s="344" t="str">
        <f t="shared" ref="D93:D156" si="208">A93&amp;"级"&amp;B93&amp;C93</f>
        <v>40级白装鞋子</v>
      </c>
      <c r="E93" s="344">
        <f>VLOOKUP($C93,$C$3:$M$15,COLUMNS($C$3:H$15),0)</f>
        <v>160</v>
      </c>
      <c r="F93" s="344" t="str">
        <f>VLOOKUP($C93,$C$3:$M$15,COLUMNS($C$3:I$15),0)</f>
        <v>magicdef_value</v>
      </c>
      <c r="G93" s="344">
        <f>VLOOKUP($C93,$C$3:$M$15,COLUMNS($C$3:J$15),0)</f>
        <v>200</v>
      </c>
      <c r="H93" s="344" t="str">
        <f>VLOOKUP($C93,$C$3:$M$15,COLUMNS($C$3:K$15),0)</f>
        <v>speed_value</v>
      </c>
      <c r="I93" s="344" t="str">
        <f>VLOOKUP($C93,$C$3:$M$15,COLUMNS($C$3:L$15),0)</f>
        <v/>
      </c>
      <c r="J93" s="344" t="str">
        <f>VLOOKUP($C93,$C$3:$M$15,COLUMNS($C$3:M$15),0)</f>
        <v/>
      </c>
      <c r="K93" s="344">
        <f t="shared" si="50"/>
        <v>34</v>
      </c>
      <c r="L93" s="344">
        <f t="shared" si="51"/>
        <v>34</v>
      </c>
      <c r="M93" s="344">
        <f t="shared" si="52"/>
        <v>34</v>
      </c>
      <c r="N93" s="344">
        <f t="shared" si="53"/>
        <v>34</v>
      </c>
      <c r="O93" s="344">
        <f t="shared" si="54"/>
        <v>34</v>
      </c>
      <c r="P93" s="344">
        <f t="shared" si="55"/>
        <v>34</v>
      </c>
      <c r="Q93" s="344">
        <f t="shared" si="56"/>
        <v>34</v>
      </c>
      <c r="R93" s="344">
        <f t="shared" si="57"/>
        <v>34</v>
      </c>
      <c r="S93" s="344">
        <f t="shared" si="58"/>
        <v>34</v>
      </c>
      <c r="T93" s="344">
        <f t="shared" si="59"/>
        <v>34</v>
      </c>
      <c r="U93" s="356">
        <v>3600</v>
      </c>
      <c r="V93" s="356">
        <v>2800</v>
      </c>
      <c r="W93" s="356">
        <v>2000</v>
      </c>
      <c r="X93" s="356">
        <v>1200</v>
      </c>
      <c r="Y93" s="356">
        <v>400</v>
      </c>
      <c r="Z93" s="344">
        <f t="shared" si="20"/>
        <v>26</v>
      </c>
      <c r="AA93" s="344">
        <f t="shared" si="21"/>
        <v>26</v>
      </c>
      <c r="AB93" s="344">
        <f t="shared" si="22"/>
        <v>26</v>
      </c>
      <c r="AC93" s="344">
        <f t="shared" si="23"/>
        <v>26</v>
      </c>
      <c r="AD93" s="344">
        <f t="shared" si="24"/>
        <v>26</v>
      </c>
      <c r="AE93" s="344">
        <f t="shared" si="25"/>
        <v>26</v>
      </c>
      <c r="AF93" s="344">
        <f t="shared" si="26"/>
        <v>26</v>
      </c>
      <c r="AG93" s="344">
        <f t="shared" si="27"/>
        <v>26</v>
      </c>
      <c r="AH93" s="344">
        <f t="shared" si="28"/>
        <v>26</v>
      </c>
      <c r="AI93" s="344">
        <f t="shared" si="29"/>
        <v>26</v>
      </c>
      <c r="AJ93" s="356">
        <v>3600</v>
      </c>
      <c r="AK93" s="356">
        <v>2800</v>
      </c>
      <c r="AL93" s="356">
        <v>2000</v>
      </c>
      <c r="AM93" s="356">
        <v>1200</v>
      </c>
      <c r="AN93" s="356">
        <v>400</v>
      </c>
      <c r="AO93" s="344" t="str">
        <f t="shared" si="30"/>
        <v/>
      </c>
      <c r="AP93" s="344" t="str">
        <f t="shared" si="31"/>
        <v/>
      </c>
      <c r="AQ93" s="344" t="str">
        <f t="shared" si="32"/>
        <v/>
      </c>
      <c r="AR93" s="344" t="str">
        <f t="shared" si="33"/>
        <v/>
      </c>
      <c r="AS93" s="344" t="str">
        <f t="shared" si="34"/>
        <v/>
      </c>
      <c r="AT93" s="344" t="str">
        <f t="shared" si="35"/>
        <v/>
      </c>
      <c r="AU93" s="344" t="str">
        <f t="shared" si="36"/>
        <v/>
      </c>
      <c r="AV93" s="344" t="str">
        <f t="shared" si="37"/>
        <v/>
      </c>
      <c r="AW93" s="344" t="str">
        <f t="shared" si="38"/>
        <v/>
      </c>
      <c r="AX93" s="344" t="str">
        <f t="shared" si="39"/>
        <v/>
      </c>
      <c r="AY93" s="356">
        <v>3600</v>
      </c>
      <c r="AZ93" s="356">
        <v>2800</v>
      </c>
      <c r="BA93" s="356">
        <v>2000</v>
      </c>
      <c r="BB93" s="356">
        <v>1200</v>
      </c>
      <c r="BC93" s="356">
        <v>400</v>
      </c>
      <c r="BD93" s="353"/>
      <c r="BE93" s="353"/>
      <c r="BF93" s="353"/>
      <c r="BG93" s="353"/>
      <c r="BH93" s="353"/>
      <c r="BI93" s="146"/>
      <c r="BJ93" s="352"/>
      <c r="BK93" s="146"/>
      <c r="BL93" s="25">
        <f t="shared" ref="BL93:BL156" si="209">BN93*1000000+A93*1000+BO93*100+BP93</f>
        <v>4040613</v>
      </c>
      <c r="BM93" s="146">
        <f t="shared" ref="BM93" si="210">BM80</f>
        <v>88</v>
      </c>
      <c r="BN93" s="146">
        <v>4</v>
      </c>
      <c r="BO93" s="146">
        <f t="shared" ref="BO93" si="211">BO80</f>
        <v>6</v>
      </c>
      <c r="BP93" s="146">
        <f t="shared" si="203"/>
        <v>13</v>
      </c>
      <c r="BQ93" s="146">
        <f>VLOOKUP(IF(A93=1,0,A93),宝石属性!$B$26:$D$41,2,0)</f>
        <v>4</v>
      </c>
      <c r="BR93" s="146">
        <f>VLOOKUP(IF(A93=1,0,A93),宝石属性!$B$26:$D$41,3,0)</f>
        <v>1</v>
      </c>
      <c r="BS93" s="146">
        <f t="shared" ref="BS93:BV93" si="212">IF(BS80="","",BS80)</f>
        <v>6</v>
      </c>
      <c r="BT93" s="146">
        <f t="shared" si="212"/>
        <v>9</v>
      </c>
      <c r="BU93" s="146" t="str">
        <f t="shared" si="212"/>
        <v/>
      </c>
      <c r="BV93" s="146" t="str">
        <f t="shared" si="212"/>
        <v/>
      </c>
      <c r="BW93" s="357" t="str">
        <f t="shared" si="43"/>
        <v/>
      </c>
      <c r="BX93" s="357" t="str">
        <f t="shared" si="44"/>
        <v/>
      </c>
    </row>
    <row r="94" spans="1:76">
      <c r="A94" s="344">
        <f t="shared" si="96"/>
        <v>50</v>
      </c>
      <c r="B94" s="344" t="s">
        <v>1104</v>
      </c>
      <c r="C94" s="344" t="str">
        <f t="shared" si="46"/>
        <v>剑</v>
      </c>
      <c r="D94" s="344" t="str">
        <f t="shared" si="208"/>
        <v>50级白装剑</v>
      </c>
      <c r="E94" s="344">
        <f>VLOOKUP($C94,$C$3:$M$15,COLUMNS($C$3:H$15),0)</f>
        <v>130</v>
      </c>
      <c r="F94" s="344" t="str">
        <f>VLOOKUP($C94,$C$3:$M$15,COLUMNS($C$3:I$15),0)</f>
        <v>phyattack_value</v>
      </c>
      <c r="G94" s="344">
        <f>VLOOKUP($C94,$C$3:$M$15,COLUMNS($C$3:J$15),0)</f>
        <v>150</v>
      </c>
      <c r="H94" s="344" t="str">
        <f>VLOOKUP($C94,$C$3:$M$15,COLUMNS($C$3:K$15),0)</f>
        <v>magicattack_value</v>
      </c>
      <c r="I94" s="344">
        <f>VLOOKUP($C94,$C$3:$M$15,COLUMNS($C$3:L$15),0)</f>
        <v>170</v>
      </c>
      <c r="J94" s="344" t="str">
        <f>VLOOKUP($C94,$C$3:$M$15,COLUMNS($C$3:M$15),0)</f>
        <v>medical_value</v>
      </c>
      <c r="K94" s="344">
        <f t="shared" si="50"/>
        <v>287</v>
      </c>
      <c r="L94" s="344">
        <f t="shared" si="51"/>
        <v>287</v>
      </c>
      <c r="M94" s="344">
        <f t="shared" si="52"/>
        <v>287</v>
      </c>
      <c r="N94" s="344">
        <f t="shared" si="53"/>
        <v>287</v>
      </c>
      <c r="O94" s="344">
        <f t="shared" si="54"/>
        <v>287</v>
      </c>
      <c r="P94" s="344">
        <f t="shared" si="55"/>
        <v>287</v>
      </c>
      <c r="Q94" s="344">
        <f t="shared" si="56"/>
        <v>287</v>
      </c>
      <c r="R94" s="344">
        <f t="shared" si="57"/>
        <v>287</v>
      </c>
      <c r="S94" s="344">
        <f t="shared" si="58"/>
        <v>287</v>
      </c>
      <c r="T94" s="344">
        <f t="shared" si="59"/>
        <v>287</v>
      </c>
      <c r="U94" s="356">
        <v>3600</v>
      </c>
      <c r="V94" s="356">
        <v>2800</v>
      </c>
      <c r="W94" s="356">
        <v>2000</v>
      </c>
      <c r="X94" s="356">
        <v>1200</v>
      </c>
      <c r="Y94" s="356">
        <v>400</v>
      </c>
      <c r="Z94" s="344">
        <f t="shared" ref="Z94:Z157" si="213">ROUND(VLOOKUP($C94,$C$3:$P$15,13,0)*$A94*(VLOOKUP($G94,$N$18:$AD$25,8,0)+(VLOOKUP($G94,$N$18:$AD$25,9,0)-VLOOKUP($G94,$N$18:$AD$25,8,0))*C$20),0)</f>
        <v>65</v>
      </c>
      <c r="AA94" s="344">
        <f t="shared" ref="AA94:AA157" si="214">ROUND(VLOOKUP($C94,$C$3:$P$15,13,0)*$A94*(VLOOKUP($G94,$N$18:$AD$25,8,0)+(VLOOKUP($G94,$N$18:$AD$25,9,0)-VLOOKUP($G94,$N$18:$AD$25,8,0))*D$20),0)</f>
        <v>65</v>
      </c>
      <c r="AB94" s="344">
        <f t="shared" ref="AB94:AB157" si="215">ROUND(VLOOKUP($C94,$C$3:$P$15,13,0)*$A94*(VLOOKUP($G94,$N$18:$AD$25,8,0)+(VLOOKUP($G94,$N$18:$AD$25,9,0)-VLOOKUP($G94,$N$18:$AD$25,8,0))*E$20),0)</f>
        <v>65</v>
      </c>
      <c r="AC94" s="344">
        <f t="shared" ref="AC94:AC157" si="216">ROUND(VLOOKUP($C94,$C$3:$P$15,13,0)*$A94*(VLOOKUP($G94,$N$18:$AD$25,8,0)+(VLOOKUP($G94,$N$18:$AD$25,9,0)-VLOOKUP($G94,$N$18:$AD$25,8,0))*F$20),0)</f>
        <v>65</v>
      </c>
      <c r="AD94" s="344">
        <f t="shared" ref="AD94:AD157" si="217">ROUND(VLOOKUP($C94,$C$3:$P$15,13,0)*$A94*(VLOOKUP($G94,$N$18:$AD$25,8,0)+(VLOOKUP($G94,$N$18:$AD$25,9,0)-VLOOKUP($G94,$N$18:$AD$25,8,0))*G$20),0)</f>
        <v>65</v>
      </c>
      <c r="AE94" s="344">
        <f t="shared" ref="AE94:AE157" si="218">ROUND(VLOOKUP($C94,$C$3:$P$15,13,0)*$A94*(VLOOKUP($G94,$N$18:$AD$25,8,0)+(VLOOKUP($G94,$N$18:$AD$25,9,0)-VLOOKUP($G94,$N$18:$AD$25,8,0))*H$20),0)</f>
        <v>65</v>
      </c>
      <c r="AF94" s="344">
        <f t="shared" ref="AF94:AF157" si="219">ROUND(VLOOKUP($C94,$C$3:$P$15,13,0)*$A94*(VLOOKUP($G94,$N$18:$AD$25,8,0)+(VLOOKUP($G94,$N$18:$AD$25,9,0)-VLOOKUP($G94,$N$18:$AD$25,8,0))*I$20),0)</f>
        <v>65</v>
      </c>
      <c r="AG94" s="344">
        <f t="shared" ref="AG94:AG157" si="220">ROUND(VLOOKUP($C94,$C$3:$P$15,13,0)*$A94*(VLOOKUP($G94,$N$18:$AD$25,8,0)+(VLOOKUP($G94,$N$18:$AD$25,9,0)-VLOOKUP($G94,$N$18:$AD$25,8,0))*J$20),0)</f>
        <v>65</v>
      </c>
      <c r="AH94" s="344">
        <f t="shared" ref="AH94:AH157" si="221">ROUND(VLOOKUP($C94,$C$3:$P$15,13,0)*$A94*(VLOOKUP($G94,$N$18:$AD$25,8,0)+(VLOOKUP($G94,$N$18:$AD$25,9,0)-VLOOKUP($G94,$N$18:$AD$25,8,0))*K$20),0)</f>
        <v>65</v>
      </c>
      <c r="AI94" s="344">
        <f t="shared" ref="AI94:AI157" si="222">ROUND(VLOOKUP($C94,$C$3:$P$15,13,0)*$A94*(VLOOKUP($G94,$N$18:$AD$25,8,0)+(VLOOKUP($G94,$N$18:$AD$25,9,0)-VLOOKUP($G94,$N$18:$AD$25,8,0))*L$20),0)</f>
        <v>65</v>
      </c>
      <c r="AJ94" s="356">
        <v>3600</v>
      </c>
      <c r="AK94" s="356">
        <v>2800</v>
      </c>
      <c r="AL94" s="356">
        <v>2000</v>
      </c>
      <c r="AM94" s="356">
        <v>1200</v>
      </c>
      <c r="AN94" s="356">
        <v>400</v>
      </c>
      <c r="AO94" s="344">
        <f t="shared" ref="AO94:AO157" si="223">IF($I94="","",ROUND(VLOOKUP($C94,$C$3:$P$15,14,0)*$A94*(VLOOKUP($I94,$N$18:$AD$25,8,0)+(VLOOKUP($I94,$N$18:$AD$25,9,0)-VLOOKUP($I94,$N$18:$AD$25,8,0))*C$20),0))</f>
        <v>75</v>
      </c>
      <c r="AP94" s="344">
        <f t="shared" ref="AP94:AP157" si="224">IF($I94="","",ROUND(VLOOKUP($C94,$C$3:$P$15,14,0)*$A94*(VLOOKUP($I94,$N$18:$AD$25,8,0)+(VLOOKUP($I94,$N$18:$AD$25,9,0)-VLOOKUP($I94,$N$18:$AD$25,8,0))*D$20),0))</f>
        <v>75</v>
      </c>
      <c r="AQ94" s="344">
        <f t="shared" ref="AQ94:AQ157" si="225">IF($I94="","",ROUND(VLOOKUP($C94,$C$3:$P$15,14,0)*$A94*(VLOOKUP($I94,$N$18:$AD$25,8,0)+(VLOOKUP($I94,$N$18:$AD$25,9,0)-VLOOKUP($I94,$N$18:$AD$25,8,0))*E$20),0))</f>
        <v>75</v>
      </c>
      <c r="AR94" s="344">
        <f t="shared" ref="AR94:AR157" si="226">IF($I94="","",ROUND(VLOOKUP($C94,$C$3:$P$15,14,0)*$A94*(VLOOKUP($I94,$N$18:$AD$25,8,0)+(VLOOKUP($I94,$N$18:$AD$25,9,0)-VLOOKUP($I94,$N$18:$AD$25,8,0))*F$20),0))</f>
        <v>75</v>
      </c>
      <c r="AS94" s="344">
        <f t="shared" ref="AS94:AS157" si="227">IF($I94="","",ROUND(VLOOKUP($C94,$C$3:$P$15,14,0)*$A94*(VLOOKUP($I94,$N$18:$AD$25,8,0)+(VLOOKUP($I94,$N$18:$AD$25,9,0)-VLOOKUP($I94,$N$18:$AD$25,8,0))*G$20),0))</f>
        <v>75</v>
      </c>
      <c r="AT94" s="344">
        <f t="shared" ref="AT94:AT157" si="228">IF($I94="","",ROUND(VLOOKUP($C94,$C$3:$P$15,14,0)*$A94*(VLOOKUP($I94,$N$18:$AD$25,8,0)+(VLOOKUP($I94,$N$18:$AD$25,9,0)-VLOOKUP($I94,$N$18:$AD$25,8,0))*H$20),0))</f>
        <v>75</v>
      </c>
      <c r="AU94" s="344">
        <f t="shared" ref="AU94:AU157" si="229">IF($I94="","",ROUND(VLOOKUP($C94,$C$3:$P$15,14,0)*$A94*(VLOOKUP($I94,$N$18:$AD$25,8,0)+(VLOOKUP($I94,$N$18:$AD$25,9,0)-VLOOKUP($I94,$N$18:$AD$25,8,0))*I$20),0))</f>
        <v>75</v>
      </c>
      <c r="AV94" s="344">
        <f t="shared" ref="AV94:AV157" si="230">IF($I94="","",ROUND(VLOOKUP($C94,$C$3:$P$15,14,0)*$A94*(VLOOKUP($I94,$N$18:$AD$25,8,0)+(VLOOKUP($I94,$N$18:$AD$25,9,0)-VLOOKUP($I94,$N$18:$AD$25,8,0))*J$20),0))</f>
        <v>75</v>
      </c>
      <c r="AW94" s="344">
        <f t="shared" ref="AW94:AW157" si="231">IF($I94="","",ROUND(VLOOKUP($C94,$C$3:$P$15,14,0)*$A94*(VLOOKUP($I94,$N$18:$AD$25,8,0)+(VLOOKUP($I94,$N$18:$AD$25,9,0)-VLOOKUP($I94,$N$18:$AD$25,8,0))*K$20),0))</f>
        <v>75</v>
      </c>
      <c r="AX94" s="344">
        <f t="shared" ref="AX94:AX157" si="232">IF($I94="","",ROUND(VLOOKUP($C94,$C$3:$P$15,14,0)*$A94*(VLOOKUP($I94,$N$18:$AD$25,8,0)+(VLOOKUP($I94,$N$18:$AD$25,9,0)-VLOOKUP($I94,$N$18:$AD$25,8,0))*L$20),0))</f>
        <v>75</v>
      </c>
      <c r="AY94" s="356">
        <v>3600</v>
      </c>
      <c r="AZ94" s="356">
        <v>2800</v>
      </c>
      <c r="BA94" s="356">
        <v>2000</v>
      </c>
      <c r="BB94" s="356">
        <v>1200</v>
      </c>
      <c r="BC94" s="356">
        <v>400</v>
      </c>
      <c r="BD94" s="353"/>
      <c r="BE94" s="353"/>
      <c r="BF94" s="353"/>
      <c r="BG94" s="353"/>
      <c r="BH94" s="353"/>
      <c r="BI94" s="146"/>
      <c r="BJ94" s="352"/>
      <c r="BK94" s="146"/>
      <c r="BL94" s="25">
        <f t="shared" si="209"/>
        <v>4050101</v>
      </c>
      <c r="BM94" s="146">
        <f t="shared" ref="BM94" si="233">BM81</f>
        <v>1288</v>
      </c>
      <c r="BN94" s="146">
        <v>4</v>
      </c>
      <c r="BO94" s="146">
        <f t="shared" ref="BO94" si="234">BO81</f>
        <v>1</v>
      </c>
      <c r="BP94" s="146">
        <f t="shared" si="203"/>
        <v>1</v>
      </c>
      <c r="BQ94" s="146">
        <f>VLOOKUP(IF(A94=1,0,A94),宝石属性!$B$26:$D$41,2,0)</f>
        <v>5</v>
      </c>
      <c r="BR94" s="146">
        <f>VLOOKUP(IF(A94=1,0,A94),宝石属性!$B$26:$D$41,3,0)</f>
        <v>1</v>
      </c>
      <c r="BS94" s="146">
        <f t="shared" ref="BS94:BV94" si="235">IF(BS81="","",BS81)</f>
        <v>2</v>
      </c>
      <c r="BT94" s="146">
        <f t="shared" si="235"/>
        <v>4</v>
      </c>
      <c r="BU94" s="146">
        <f t="shared" si="235"/>
        <v>7</v>
      </c>
      <c r="BV94" s="146">
        <f t="shared" si="235"/>
        <v>8</v>
      </c>
      <c r="BW94" s="357" t="str">
        <f t="shared" ref="BW94:BW157" si="236">IF(B94="蓝装",VLOOKUP(BO94,$S$8:$Y$13,IF(A94&lt;=50,2,IF(A94&gt;=70,4,3))),IF(B94="紫装",VLOOKUP(BO94,$S$8:$Y$13,IF(A94&lt;=50,2,IF(A94&gt;=70,4,3))),IF(B94="橙装",VLOOKUP(BO94,$S$8:$Y$13,IF(A94&lt;=50,5,IF(A94&gt;=70,7,6))),"")))</f>
        <v/>
      </c>
      <c r="BX94" s="357" t="str">
        <f t="shared" ref="BX94:BX157" si="237">IF(B94="紫装",VLOOKUP(BO94,$Z$8:$AD$13,IF(OR(C94="魔棒",C94="法杖"),2,4)),IF(B94="橙装",VLOOKUP(BO94,$Z$8:$AD$13,IF(OR(C94="魔棒",C94="法杖"),3,5)),""))</f>
        <v/>
      </c>
    </row>
    <row r="95" spans="1:76">
      <c r="A95" s="344">
        <f t="shared" si="96"/>
        <v>50</v>
      </c>
      <c r="B95" s="344" t="s">
        <v>1104</v>
      </c>
      <c r="C95" s="344" t="str">
        <f t="shared" si="46"/>
        <v>锤</v>
      </c>
      <c r="D95" s="344" t="str">
        <f t="shared" si="208"/>
        <v>50级白装锤</v>
      </c>
      <c r="E95" s="344">
        <f>VLOOKUP($C95,$C$3:$M$15,COLUMNS($C$3:H$15),0)</f>
        <v>130</v>
      </c>
      <c r="F95" s="344" t="str">
        <f>VLOOKUP($C95,$C$3:$M$15,COLUMNS($C$3:I$15),0)</f>
        <v>phyattack_value</v>
      </c>
      <c r="G95" s="344">
        <f>VLOOKUP($C95,$C$3:$M$15,COLUMNS($C$3:J$15),0)</f>
        <v>150</v>
      </c>
      <c r="H95" s="344" t="str">
        <f>VLOOKUP($C95,$C$3:$M$15,COLUMNS($C$3:K$15),0)</f>
        <v>magicattack_value</v>
      </c>
      <c r="I95" s="344">
        <f>VLOOKUP($C95,$C$3:$M$15,COLUMNS($C$3:L$15),0)</f>
        <v>170</v>
      </c>
      <c r="J95" s="344" t="str">
        <f>VLOOKUP($C95,$C$3:$M$15,COLUMNS($C$3:M$15),0)</f>
        <v>medical_value</v>
      </c>
      <c r="K95" s="344">
        <f t="shared" si="50"/>
        <v>287</v>
      </c>
      <c r="L95" s="344">
        <f t="shared" si="51"/>
        <v>287</v>
      </c>
      <c r="M95" s="344">
        <f t="shared" si="52"/>
        <v>287</v>
      </c>
      <c r="N95" s="344">
        <f t="shared" si="53"/>
        <v>287</v>
      </c>
      <c r="O95" s="344">
        <f t="shared" si="54"/>
        <v>287</v>
      </c>
      <c r="P95" s="344">
        <f t="shared" si="55"/>
        <v>287</v>
      </c>
      <c r="Q95" s="344">
        <f t="shared" si="56"/>
        <v>287</v>
      </c>
      <c r="R95" s="344">
        <f t="shared" si="57"/>
        <v>287</v>
      </c>
      <c r="S95" s="344">
        <f t="shared" si="58"/>
        <v>287</v>
      </c>
      <c r="T95" s="344">
        <f t="shared" si="59"/>
        <v>287</v>
      </c>
      <c r="U95" s="356">
        <v>3600</v>
      </c>
      <c r="V95" s="356">
        <v>2800</v>
      </c>
      <c r="W95" s="356">
        <v>2000</v>
      </c>
      <c r="X95" s="356">
        <v>1200</v>
      </c>
      <c r="Y95" s="356">
        <v>400</v>
      </c>
      <c r="Z95" s="344">
        <f t="shared" si="213"/>
        <v>65</v>
      </c>
      <c r="AA95" s="344">
        <f t="shared" si="214"/>
        <v>65</v>
      </c>
      <c r="AB95" s="344">
        <f t="shared" si="215"/>
        <v>65</v>
      </c>
      <c r="AC95" s="344">
        <f t="shared" si="216"/>
        <v>65</v>
      </c>
      <c r="AD95" s="344">
        <f t="shared" si="217"/>
        <v>65</v>
      </c>
      <c r="AE95" s="344">
        <f t="shared" si="218"/>
        <v>65</v>
      </c>
      <c r="AF95" s="344">
        <f t="shared" si="219"/>
        <v>65</v>
      </c>
      <c r="AG95" s="344">
        <f t="shared" si="220"/>
        <v>65</v>
      </c>
      <c r="AH95" s="344">
        <f t="shared" si="221"/>
        <v>65</v>
      </c>
      <c r="AI95" s="344">
        <f t="shared" si="222"/>
        <v>65</v>
      </c>
      <c r="AJ95" s="356">
        <v>3600</v>
      </c>
      <c r="AK95" s="356">
        <v>2800</v>
      </c>
      <c r="AL95" s="356">
        <v>2000</v>
      </c>
      <c r="AM95" s="356">
        <v>1200</v>
      </c>
      <c r="AN95" s="356">
        <v>400</v>
      </c>
      <c r="AO95" s="344">
        <f t="shared" si="223"/>
        <v>75</v>
      </c>
      <c r="AP95" s="344">
        <f t="shared" si="224"/>
        <v>75</v>
      </c>
      <c r="AQ95" s="344">
        <f t="shared" si="225"/>
        <v>75</v>
      </c>
      <c r="AR95" s="344">
        <f t="shared" si="226"/>
        <v>75</v>
      </c>
      <c r="AS95" s="344">
        <f t="shared" si="227"/>
        <v>75</v>
      </c>
      <c r="AT95" s="344">
        <f t="shared" si="228"/>
        <v>75</v>
      </c>
      <c r="AU95" s="344">
        <f t="shared" si="229"/>
        <v>75</v>
      </c>
      <c r="AV95" s="344">
        <f t="shared" si="230"/>
        <v>75</v>
      </c>
      <c r="AW95" s="344">
        <f t="shared" si="231"/>
        <v>75</v>
      </c>
      <c r="AX95" s="344">
        <f t="shared" si="232"/>
        <v>75</v>
      </c>
      <c r="AY95" s="356">
        <v>3600</v>
      </c>
      <c r="AZ95" s="356">
        <v>2800</v>
      </c>
      <c r="BA95" s="356">
        <v>2000</v>
      </c>
      <c r="BB95" s="356">
        <v>1200</v>
      </c>
      <c r="BC95" s="356">
        <v>400</v>
      </c>
      <c r="BD95" s="353"/>
      <c r="BE95" s="353"/>
      <c r="BF95" s="353"/>
      <c r="BG95" s="353"/>
      <c r="BH95" s="353"/>
      <c r="BI95" s="146"/>
      <c r="BJ95" s="352"/>
      <c r="BK95" s="146"/>
      <c r="BL95" s="25">
        <f t="shared" si="209"/>
        <v>4050102</v>
      </c>
      <c r="BM95" s="146">
        <f t="shared" ref="BM95" si="238">BM82</f>
        <v>4360</v>
      </c>
      <c r="BN95" s="146">
        <v>4</v>
      </c>
      <c r="BO95" s="146">
        <f t="shared" ref="BO95" si="239">BO82</f>
        <v>1</v>
      </c>
      <c r="BP95" s="146">
        <f t="shared" si="203"/>
        <v>2</v>
      </c>
      <c r="BQ95" s="146">
        <f>VLOOKUP(IF(A95=1,0,A95),宝石属性!$B$26:$D$41,2,0)</f>
        <v>5</v>
      </c>
      <c r="BR95" s="146">
        <f>VLOOKUP(IF(A95=1,0,A95),宝石属性!$B$26:$D$41,3,0)</f>
        <v>1</v>
      </c>
      <c r="BS95" s="146">
        <f t="shared" ref="BS95:BV95" si="240">IF(BS82="","",BS82)</f>
        <v>2</v>
      </c>
      <c r="BT95" s="146">
        <f t="shared" si="240"/>
        <v>4</v>
      </c>
      <c r="BU95" s="146">
        <f t="shared" si="240"/>
        <v>7</v>
      </c>
      <c r="BV95" s="146">
        <f t="shared" si="240"/>
        <v>8</v>
      </c>
      <c r="BW95" s="357" t="str">
        <f t="shared" si="236"/>
        <v/>
      </c>
      <c r="BX95" s="357" t="str">
        <f t="shared" si="237"/>
        <v/>
      </c>
    </row>
    <row r="96" spans="1:76">
      <c r="A96" s="344">
        <f t="shared" si="96"/>
        <v>50</v>
      </c>
      <c r="B96" s="344" t="s">
        <v>1104</v>
      </c>
      <c r="C96" s="344" t="str">
        <f t="shared" si="46"/>
        <v>弓箭</v>
      </c>
      <c r="D96" s="344" t="str">
        <f t="shared" si="208"/>
        <v>50级白装弓箭</v>
      </c>
      <c r="E96" s="344">
        <f>VLOOKUP($C96,$C$3:$M$15,COLUMNS($C$3:H$15),0)</f>
        <v>130</v>
      </c>
      <c r="F96" s="344" t="str">
        <f>VLOOKUP($C96,$C$3:$M$15,COLUMNS($C$3:I$15),0)</f>
        <v>phyattack_value</v>
      </c>
      <c r="G96" s="344">
        <f>VLOOKUP($C96,$C$3:$M$15,COLUMNS($C$3:J$15),0)</f>
        <v>150</v>
      </c>
      <c r="H96" s="344" t="str">
        <f>VLOOKUP($C96,$C$3:$M$15,COLUMNS($C$3:K$15),0)</f>
        <v>magicattack_value</v>
      </c>
      <c r="I96" s="344">
        <f>VLOOKUP($C96,$C$3:$M$15,COLUMNS($C$3:L$15),0)</f>
        <v>170</v>
      </c>
      <c r="J96" s="344" t="str">
        <f>VLOOKUP($C96,$C$3:$M$15,COLUMNS($C$3:M$15),0)</f>
        <v>medical_value</v>
      </c>
      <c r="K96" s="344">
        <f t="shared" si="50"/>
        <v>287</v>
      </c>
      <c r="L96" s="344">
        <f t="shared" si="51"/>
        <v>287</v>
      </c>
      <c r="M96" s="344">
        <f t="shared" si="52"/>
        <v>287</v>
      </c>
      <c r="N96" s="344">
        <f t="shared" si="53"/>
        <v>287</v>
      </c>
      <c r="O96" s="344">
        <f t="shared" si="54"/>
        <v>287</v>
      </c>
      <c r="P96" s="344">
        <f t="shared" si="55"/>
        <v>287</v>
      </c>
      <c r="Q96" s="344">
        <f t="shared" si="56"/>
        <v>287</v>
      </c>
      <c r="R96" s="344">
        <f t="shared" si="57"/>
        <v>287</v>
      </c>
      <c r="S96" s="344">
        <f t="shared" si="58"/>
        <v>287</v>
      </c>
      <c r="T96" s="344">
        <f t="shared" si="59"/>
        <v>287</v>
      </c>
      <c r="U96" s="356">
        <v>3600</v>
      </c>
      <c r="V96" s="356">
        <v>2800</v>
      </c>
      <c r="W96" s="356">
        <v>2000</v>
      </c>
      <c r="X96" s="356">
        <v>1200</v>
      </c>
      <c r="Y96" s="356">
        <v>400</v>
      </c>
      <c r="Z96" s="344">
        <f t="shared" si="213"/>
        <v>65</v>
      </c>
      <c r="AA96" s="344">
        <f t="shared" si="214"/>
        <v>65</v>
      </c>
      <c r="AB96" s="344">
        <f t="shared" si="215"/>
        <v>65</v>
      </c>
      <c r="AC96" s="344">
        <f t="shared" si="216"/>
        <v>65</v>
      </c>
      <c r="AD96" s="344">
        <f t="shared" si="217"/>
        <v>65</v>
      </c>
      <c r="AE96" s="344">
        <f t="shared" si="218"/>
        <v>65</v>
      </c>
      <c r="AF96" s="344">
        <f t="shared" si="219"/>
        <v>65</v>
      </c>
      <c r="AG96" s="344">
        <f t="shared" si="220"/>
        <v>65</v>
      </c>
      <c r="AH96" s="344">
        <f t="shared" si="221"/>
        <v>65</v>
      </c>
      <c r="AI96" s="344">
        <f t="shared" si="222"/>
        <v>65</v>
      </c>
      <c r="AJ96" s="356">
        <v>3600</v>
      </c>
      <c r="AK96" s="356">
        <v>2800</v>
      </c>
      <c r="AL96" s="356">
        <v>2000</v>
      </c>
      <c r="AM96" s="356">
        <v>1200</v>
      </c>
      <c r="AN96" s="356">
        <v>400</v>
      </c>
      <c r="AO96" s="344">
        <f t="shared" si="223"/>
        <v>75</v>
      </c>
      <c r="AP96" s="344">
        <f t="shared" si="224"/>
        <v>75</v>
      </c>
      <c r="AQ96" s="344">
        <f t="shared" si="225"/>
        <v>75</v>
      </c>
      <c r="AR96" s="344">
        <f t="shared" si="226"/>
        <v>75</v>
      </c>
      <c r="AS96" s="344">
        <f t="shared" si="227"/>
        <v>75</v>
      </c>
      <c r="AT96" s="344">
        <f t="shared" si="228"/>
        <v>75</v>
      </c>
      <c r="AU96" s="344">
        <f t="shared" si="229"/>
        <v>75</v>
      </c>
      <c r="AV96" s="344">
        <f t="shared" si="230"/>
        <v>75</v>
      </c>
      <c r="AW96" s="344">
        <f t="shared" si="231"/>
        <v>75</v>
      </c>
      <c r="AX96" s="344">
        <f t="shared" si="232"/>
        <v>75</v>
      </c>
      <c r="AY96" s="356">
        <v>3600</v>
      </c>
      <c r="AZ96" s="356">
        <v>2800</v>
      </c>
      <c r="BA96" s="356">
        <v>2000</v>
      </c>
      <c r="BB96" s="356">
        <v>1200</v>
      </c>
      <c r="BC96" s="356">
        <v>400</v>
      </c>
      <c r="BD96" s="353"/>
      <c r="BE96" s="353"/>
      <c r="BF96" s="353"/>
      <c r="BG96" s="353"/>
      <c r="BH96" s="353"/>
      <c r="BI96" s="146"/>
      <c r="BJ96" s="352"/>
      <c r="BK96" s="146"/>
      <c r="BL96" s="25">
        <f t="shared" si="209"/>
        <v>4050103</v>
      </c>
      <c r="BM96" s="146">
        <f t="shared" ref="BM96" si="241">BM83</f>
        <v>1800</v>
      </c>
      <c r="BN96" s="146">
        <v>4</v>
      </c>
      <c r="BO96" s="146">
        <f t="shared" ref="BO96" si="242">BO83</f>
        <v>1</v>
      </c>
      <c r="BP96" s="146">
        <f t="shared" si="203"/>
        <v>3</v>
      </c>
      <c r="BQ96" s="146">
        <f>VLOOKUP(IF(A96=1,0,A96),宝石属性!$B$26:$D$41,2,0)</f>
        <v>5</v>
      </c>
      <c r="BR96" s="146">
        <f>VLOOKUP(IF(A96=1,0,A96),宝石属性!$B$26:$D$41,3,0)</f>
        <v>1</v>
      </c>
      <c r="BS96" s="146">
        <f t="shared" ref="BS96:BV96" si="243">IF(BS83="","",BS83)</f>
        <v>2</v>
      </c>
      <c r="BT96" s="146">
        <f t="shared" si="243"/>
        <v>4</v>
      </c>
      <c r="BU96" s="146">
        <f t="shared" si="243"/>
        <v>7</v>
      </c>
      <c r="BV96" s="146">
        <f t="shared" si="243"/>
        <v>8</v>
      </c>
      <c r="BW96" s="357" t="str">
        <f t="shared" si="236"/>
        <v/>
      </c>
      <c r="BX96" s="357" t="str">
        <f t="shared" si="237"/>
        <v/>
      </c>
    </row>
    <row r="97" spans="1:76">
      <c r="A97" s="344">
        <f t="shared" si="96"/>
        <v>50</v>
      </c>
      <c r="B97" s="344" t="s">
        <v>1104</v>
      </c>
      <c r="C97" s="344" t="str">
        <f t="shared" si="46"/>
        <v>爪</v>
      </c>
      <c r="D97" s="344" t="str">
        <f t="shared" si="208"/>
        <v>50级白装爪</v>
      </c>
      <c r="E97" s="344">
        <f>VLOOKUP($C97,$C$3:$M$15,COLUMNS($C$3:H$15),0)</f>
        <v>130</v>
      </c>
      <c r="F97" s="344" t="str">
        <f>VLOOKUP($C97,$C$3:$M$15,COLUMNS($C$3:I$15),0)</f>
        <v>phyattack_value</v>
      </c>
      <c r="G97" s="344">
        <f>VLOOKUP($C97,$C$3:$M$15,COLUMNS($C$3:J$15),0)</f>
        <v>150</v>
      </c>
      <c r="H97" s="344" t="str">
        <f>VLOOKUP($C97,$C$3:$M$15,COLUMNS($C$3:K$15),0)</f>
        <v>magicattack_value</v>
      </c>
      <c r="I97" s="344">
        <f>VLOOKUP($C97,$C$3:$M$15,COLUMNS($C$3:L$15),0)</f>
        <v>170</v>
      </c>
      <c r="J97" s="344" t="str">
        <f>VLOOKUP($C97,$C$3:$M$15,COLUMNS($C$3:M$15),0)</f>
        <v>medical_value</v>
      </c>
      <c r="K97" s="344">
        <f t="shared" si="50"/>
        <v>287</v>
      </c>
      <c r="L97" s="344">
        <f t="shared" si="51"/>
        <v>287</v>
      </c>
      <c r="M97" s="344">
        <f t="shared" si="52"/>
        <v>287</v>
      </c>
      <c r="N97" s="344">
        <f t="shared" si="53"/>
        <v>287</v>
      </c>
      <c r="O97" s="344">
        <f t="shared" si="54"/>
        <v>287</v>
      </c>
      <c r="P97" s="344">
        <f t="shared" si="55"/>
        <v>287</v>
      </c>
      <c r="Q97" s="344">
        <f t="shared" si="56"/>
        <v>287</v>
      </c>
      <c r="R97" s="344">
        <f t="shared" si="57"/>
        <v>287</v>
      </c>
      <c r="S97" s="344">
        <f t="shared" si="58"/>
        <v>287</v>
      </c>
      <c r="T97" s="344">
        <f t="shared" si="59"/>
        <v>287</v>
      </c>
      <c r="U97" s="356">
        <v>3600</v>
      </c>
      <c r="V97" s="356">
        <v>2800</v>
      </c>
      <c r="W97" s="356">
        <v>2000</v>
      </c>
      <c r="X97" s="356">
        <v>1200</v>
      </c>
      <c r="Y97" s="356">
        <v>400</v>
      </c>
      <c r="Z97" s="344">
        <f t="shared" si="213"/>
        <v>65</v>
      </c>
      <c r="AA97" s="344">
        <f t="shared" si="214"/>
        <v>65</v>
      </c>
      <c r="AB97" s="344">
        <f t="shared" si="215"/>
        <v>65</v>
      </c>
      <c r="AC97" s="344">
        <f t="shared" si="216"/>
        <v>65</v>
      </c>
      <c r="AD97" s="344">
        <f t="shared" si="217"/>
        <v>65</v>
      </c>
      <c r="AE97" s="344">
        <f t="shared" si="218"/>
        <v>65</v>
      </c>
      <c r="AF97" s="344">
        <f t="shared" si="219"/>
        <v>65</v>
      </c>
      <c r="AG97" s="344">
        <f t="shared" si="220"/>
        <v>65</v>
      </c>
      <c r="AH97" s="344">
        <f t="shared" si="221"/>
        <v>65</v>
      </c>
      <c r="AI97" s="344">
        <f t="shared" si="222"/>
        <v>65</v>
      </c>
      <c r="AJ97" s="356">
        <v>3600</v>
      </c>
      <c r="AK97" s="356">
        <v>2800</v>
      </c>
      <c r="AL97" s="356">
        <v>2000</v>
      </c>
      <c r="AM97" s="356">
        <v>1200</v>
      </c>
      <c r="AN97" s="356">
        <v>400</v>
      </c>
      <c r="AO97" s="344">
        <f t="shared" si="223"/>
        <v>75</v>
      </c>
      <c r="AP97" s="344">
        <f t="shared" si="224"/>
        <v>75</v>
      </c>
      <c r="AQ97" s="344">
        <f t="shared" si="225"/>
        <v>75</v>
      </c>
      <c r="AR97" s="344">
        <f t="shared" si="226"/>
        <v>75</v>
      </c>
      <c r="AS97" s="344">
        <f t="shared" si="227"/>
        <v>75</v>
      </c>
      <c r="AT97" s="344">
        <f t="shared" si="228"/>
        <v>75</v>
      </c>
      <c r="AU97" s="344">
        <f t="shared" si="229"/>
        <v>75</v>
      </c>
      <c r="AV97" s="344">
        <f t="shared" si="230"/>
        <v>75</v>
      </c>
      <c r="AW97" s="344">
        <f t="shared" si="231"/>
        <v>75</v>
      </c>
      <c r="AX97" s="344">
        <f t="shared" si="232"/>
        <v>75</v>
      </c>
      <c r="AY97" s="356">
        <v>3600</v>
      </c>
      <c r="AZ97" s="356">
        <v>2800</v>
      </c>
      <c r="BA97" s="356">
        <v>2000</v>
      </c>
      <c r="BB97" s="356">
        <v>1200</v>
      </c>
      <c r="BC97" s="356">
        <v>400</v>
      </c>
      <c r="BD97" s="353"/>
      <c r="BE97" s="353"/>
      <c r="BF97" s="353"/>
      <c r="BG97" s="353"/>
      <c r="BH97" s="353"/>
      <c r="BI97" s="146"/>
      <c r="BJ97" s="352"/>
      <c r="BK97" s="146"/>
      <c r="BL97" s="25">
        <f t="shared" si="209"/>
        <v>4050104</v>
      </c>
      <c r="BM97" s="146">
        <f t="shared" ref="BM97" si="244">BM84</f>
        <v>3080</v>
      </c>
      <c r="BN97" s="146">
        <v>4</v>
      </c>
      <c r="BO97" s="146">
        <f t="shared" ref="BO97" si="245">BO84</f>
        <v>1</v>
      </c>
      <c r="BP97" s="146">
        <f t="shared" si="203"/>
        <v>4</v>
      </c>
      <c r="BQ97" s="146">
        <f>VLOOKUP(IF(A97=1,0,A97),宝石属性!$B$26:$D$41,2,0)</f>
        <v>5</v>
      </c>
      <c r="BR97" s="146">
        <f>VLOOKUP(IF(A97=1,0,A97),宝石属性!$B$26:$D$41,3,0)</f>
        <v>1</v>
      </c>
      <c r="BS97" s="146">
        <f t="shared" ref="BS97:BV97" si="246">IF(BS84="","",BS84)</f>
        <v>2</v>
      </c>
      <c r="BT97" s="146">
        <f t="shared" si="246"/>
        <v>4</v>
      </c>
      <c r="BU97" s="146">
        <f t="shared" si="246"/>
        <v>7</v>
      </c>
      <c r="BV97" s="146">
        <f t="shared" si="246"/>
        <v>8</v>
      </c>
      <c r="BW97" s="357" t="str">
        <f t="shared" si="236"/>
        <v/>
      </c>
      <c r="BX97" s="357" t="str">
        <f t="shared" si="237"/>
        <v/>
      </c>
    </row>
    <row r="98" spans="1:76">
      <c r="A98" s="344">
        <f t="shared" si="96"/>
        <v>50</v>
      </c>
      <c r="B98" s="344" t="s">
        <v>1104</v>
      </c>
      <c r="C98" s="344" t="str">
        <f t="shared" si="46"/>
        <v>魔棒</v>
      </c>
      <c r="D98" s="344" t="str">
        <f t="shared" si="208"/>
        <v>50级白装魔棒</v>
      </c>
      <c r="E98" s="344">
        <f>VLOOKUP($C98,$C$3:$M$15,COLUMNS($C$3:H$15),0)</f>
        <v>130</v>
      </c>
      <c r="F98" s="344" t="str">
        <f>VLOOKUP($C98,$C$3:$M$15,COLUMNS($C$3:I$15),0)</f>
        <v>phyattack_value</v>
      </c>
      <c r="G98" s="344">
        <f>VLOOKUP($C98,$C$3:$M$15,COLUMNS($C$3:J$15),0)</f>
        <v>150</v>
      </c>
      <c r="H98" s="344" t="str">
        <f>VLOOKUP($C98,$C$3:$M$15,COLUMNS($C$3:K$15),0)</f>
        <v>magicattack_value</v>
      </c>
      <c r="I98" s="344">
        <f>VLOOKUP($C98,$C$3:$M$15,COLUMNS($C$3:L$15),0)</f>
        <v>170</v>
      </c>
      <c r="J98" s="344" t="str">
        <f>VLOOKUP($C98,$C$3:$M$15,COLUMNS($C$3:M$15),0)</f>
        <v>medical_value</v>
      </c>
      <c r="K98" s="344">
        <f t="shared" si="50"/>
        <v>287</v>
      </c>
      <c r="L98" s="344">
        <f t="shared" si="51"/>
        <v>287</v>
      </c>
      <c r="M98" s="344">
        <f t="shared" si="52"/>
        <v>287</v>
      </c>
      <c r="N98" s="344">
        <f t="shared" si="53"/>
        <v>287</v>
      </c>
      <c r="O98" s="344">
        <f t="shared" si="54"/>
        <v>287</v>
      </c>
      <c r="P98" s="344">
        <f t="shared" si="55"/>
        <v>287</v>
      </c>
      <c r="Q98" s="344">
        <f t="shared" si="56"/>
        <v>287</v>
      </c>
      <c r="R98" s="344">
        <f t="shared" si="57"/>
        <v>287</v>
      </c>
      <c r="S98" s="344">
        <f t="shared" si="58"/>
        <v>287</v>
      </c>
      <c r="T98" s="344">
        <f t="shared" si="59"/>
        <v>287</v>
      </c>
      <c r="U98" s="356">
        <v>3600</v>
      </c>
      <c r="V98" s="356">
        <v>2800</v>
      </c>
      <c r="W98" s="356">
        <v>2000</v>
      </c>
      <c r="X98" s="356">
        <v>1200</v>
      </c>
      <c r="Y98" s="356">
        <v>400</v>
      </c>
      <c r="Z98" s="344">
        <f t="shared" si="213"/>
        <v>65</v>
      </c>
      <c r="AA98" s="344">
        <f t="shared" si="214"/>
        <v>65</v>
      </c>
      <c r="AB98" s="344">
        <f t="shared" si="215"/>
        <v>65</v>
      </c>
      <c r="AC98" s="344">
        <f t="shared" si="216"/>
        <v>65</v>
      </c>
      <c r="AD98" s="344">
        <f t="shared" si="217"/>
        <v>65</v>
      </c>
      <c r="AE98" s="344">
        <f t="shared" si="218"/>
        <v>65</v>
      </c>
      <c r="AF98" s="344">
        <f t="shared" si="219"/>
        <v>65</v>
      </c>
      <c r="AG98" s="344">
        <f t="shared" si="220"/>
        <v>65</v>
      </c>
      <c r="AH98" s="344">
        <f t="shared" si="221"/>
        <v>65</v>
      </c>
      <c r="AI98" s="344">
        <f t="shared" si="222"/>
        <v>65</v>
      </c>
      <c r="AJ98" s="356">
        <v>3600</v>
      </c>
      <c r="AK98" s="356">
        <v>2800</v>
      </c>
      <c r="AL98" s="356">
        <v>2000</v>
      </c>
      <c r="AM98" s="356">
        <v>1200</v>
      </c>
      <c r="AN98" s="356">
        <v>400</v>
      </c>
      <c r="AO98" s="344">
        <f t="shared" si="223"/>
        <v>75</v>
      </c>
      <c r="AP98" s="344">
        <f t="shared" si="224"/>
        <v>75</v>
      </c>
      <c r="AQ98" s="344">
        <f t="shared" si="225"/>
        <v>75</v>
      </c>
      <c r="AR98" s="344">
        <f t="shared" si="226"/>
        <v>75</v>
      </c>
      <c r="AS98" s="344">
        <f t="shared" si="227"/>
        <v>75</v>
      </c>
      <c r="AT98" s="344">
        <f t="shared" si="228"/>
        <v>75</v>
      </c>
      <c r="AU98" s="344">
        <f t="shared" si="229"/>
        <v>75</v>
      </c>
      <c r="AV98" s="344">
        <f t="shared" si="230"/>
        <v>75</v>
      </c>
      <c r="AW98" s="344">
        <f t="shared" si="231"/>
        <v>75</v>
      </c>
      <c r="AX98" s="344">
        <f t="shared" si="232"/>
        <v>75</v>
      </c>
      <c r="AY98" s="356">
        <v>3600</v>
      </c>
      <c r="AZ98" s="356">
        <v>2800</v>
      </c>
      <c r="BA98" s="356">
        <v>2000</v>
      </c>
      <c r="BB98" s="356">
        <v>1200</v>
      </c>
      <c r="BC98" s="356">
        <v>400</v>
      </c>
      <c r="BD98" s="353"/>
      <c r="BE98" s="353"/>
      <c r="BF98" s="353"/>
      <c r="BG98" s="353"/>
      <c r="BH98" s="353"/>
      <c r="BI98" s="146"/>
      <c r="BJ98" s="352"/>
      <c r="BK98" s="146"/>
      <c r="BL98" s="25">
        <f t="shared" si="209"/>
        <v>4050105</v>
      </c>
      <c r="BM98" s="146">
        <f t="shared" ref="BM98" si="247">BM85</f>
        <v>2824</v>
      </c>
      <c r="BN98" s="146">
        <v>4</v>
      </c>
      <c r="BO98" s="146">
        <f t="shared" ref="BO98" si="248">BO85</f>
        <v>1</v>
      </c>
      <c r="BP98" s="146">
        <f t="shared" si="203"/>
        <v>5</v>
      </c>
      <c r="BQ98" s="146">
        <f>VLOOKUP(IF(A98=1,0,A98),宝石属性!$B$26:$D$41,2,0)</f>
        <v>5</v>
      </c>
      <c r="BR98" s="146">
        <f>VLOOKUP(IF(A98=1,0,A98),宝石属性!$B$26:$D$41,3,0)</f>
        <v>1</v>
      </c>
      <c r="BS98" s="146">
        <f t="shared" ref="BS98:BV98" si="249">IF(BS85="","",BS85)</f>
        <v>2</v>
      </c>
      <c r="BT98" s="146">
        <f t="shared" si="249"/>
        <v>4</v>
      </c>
      <c r="BU98" s="146">
        <f t="shared" si="249"/>
        <v>7</v>
      </c>
      <c r="BV98" s="146">
        <f t="shared" si="249"/>
        <v>8</v>
      </c>
      <c r="BW98" s="357" t="str">
        <f t="shared" si="236"/>
        <v/>
      </c>
      <c r="BX98" s="357" t="str">
        <f t="shared" si="237"/>
        <v/>
      </c>
    </row>
    <row r="99" spans="1:76">
      <c r="A99" s="344">
        <f t="shared" si="96"/>
        <v>50</v>
      </c>
      <c r="B99" s="344" t="s">
        <v>1104</v>
      </c>
      <c r="C99" s="344" t="str">
        <f t="shared" si="46"/>
        <v>法杖</v>
      </c>
      <c r="D99" s="344" t="str">
        <f t="shared" si="208"/>
        <v>50级白装法杖</v>
      </c>
      <c r="E99" s="344">
        <f>VLOOKUP($C99,$C$3:$M$15,COLUMNS($C$3:H$15),0)</f>
        <v>130</v>
      </c>
      <c r="F99" s="344" t="str">
        <f>VLOOKUP($C99,$C$3:$M$15,COLUMNS($C$3:I$15),0)</f>
        <v>phyattack_value</v>
      </c>
      <c r="G99" s="344">
        <f>VLOOKUP($C99,$C$3:$M$15,COLUMNS($C$3:J$15),0)</f>
        <v>150</v>
      </c>
      <c r="H99" s="344" t="str">
        <f>VLOOKUP($C99,$C$3:$M$15,COLUMNS($C$3:K$15),0)</f>
        <v>magicattack_value</v>
      </c>
      <c r="I99" s="344">
        <f>VLOOKUP($C99,$C$3:$M$15,COLUMNS($C$3:L$15),0)</f>
        <v>170</v>
      </c>
      <c r="J99" s="344" t="str">
        <f>VLOOKUP($C99,$C$3:$M$15,COLUMNS($C$3:M$15),0)</f>
        <v>medical_value</v>
      </c>
      <c r="K99" s="344">
        <f t="shared" si="50"/>
        <v>287</v>
      </c>
      <c r="L99" s="344">
        <f t="shared" si="51"/>
        <v>287</v>
      </c>
      <c r="M99" s="344">
        <f t="shared" si="52"/>
        <v>287</v>
      </c>
      <c r="N99" s="344">
        <f t="shared" si="53"/>
        <v>287</v>
      </c>
      <c r="O99" s="344">
        <f t="shared" si="54"/>
        <v>287</v>
      </c>
      <c r="P99" s="344">
        <f t="shared" si="55"/>
        <v>287</v>
      </c>
      <c r="Q99" s="344">
        <f t="shared" si="56"/>
        <v>287</v>
      </c>
      <c r="R99" s="344">
        <f t="shared" si="57"/>
        <v>287</v>
      </c>
      <c r="S99" s="344">
        <f t="shared" si="58"/>
        <v>287</v>
      </c>
      <c r="T99" s="344">
        <f t="shared" si="59"/>
        <v>287</v>
      </c>
      <c r="U99" s="356">
        <v>3600</v>
      </c>
      <c r="V99" s="356">
        <v>2800</v>
      </c>
      <c r="W99" s="356">
        <v>2000</v>
      </c>
      <c r="X99" s="356">
        <v>1200</v>
      </c>
      <c r="Y99" s="356">
        <v>400</v>
      </c>
      <c r="Z99" s="344">
        <f t="shared" si="213"/>
        <v>65</v>
      </c>
      <c r="AA99" s="344">
        <f t="shared" si="214"/>
        <v>65</v>
      </c>
      <c r="AB99" s="344">
        <f t="shared" si="215"/>
        <v>65</v>
      </c>
      <c r="AC99" s="344">
        <f t="shared" si="216"/>
        <v>65</v>
      </c>
      <c r="AD99" s="344">
        <f t="shared" si="217"/>
        <v>65</v>
      </c>
      <c r="AE99" s="344">
        <f t="shared" si="218"/>
        <v>65</v>
      </c>
      <c r="AF99" s="344">
        <f t="shared" si="219"/>
        <v>65</v>
      </c>
      <c r="AG99" s="344">
        <f t="shared" si="220"/>
        <v>65</v>
      </c>
      <c r="AH99" s="344">
        <f t="shared" si="221"/>
        <v>65</v>
      </c>
      <c r="AI99" s="344">
        <f t="shared" si="222"/>
        <v>65</v>
      </c>
      <c r="AJ99" s="356">
        <v>3600</v>
      </c>
      <c r="AK99" s="356">
        <v>2800</v>
      </c>
      <c r="AL99" s="356">
        <v>2000</v>
      </c>
      <c r="AM99" s="356">
        <v>1200</v>
      </c>
      <c r="AN99" s="356">
        <v>400</v>
      </c>
      <c r="AO99" s="344">
        <f t="shared" si="223"/>
        <v>75</v>
      </c>
      <c r="AP99" s="344">
        <f t="shared" si="224"/>
        <v>75</v>
      </c>
      <c r="AQ99" s="344">
        <f t="shared" si="225"/>
        <v>75</v>
      </c>
      <c r="AR99" s="344">
        <f t="shared" si="226"/>
        <v>75</v>
      </c>
      <c r="AS99" s="344">
        <f t="shared" si="227"/>
        <v>75</v>
      </c>
      <c r="AT99" s="344">
        <f t="shared" si="228"/>
        <v>75</v>
      </c>
      <c r="AU99" s="344">
        <f t="shared" si="229"/>
        <v>75</v>
      </c>
      <c r="AV99" s="344">
        <f t="shared" si="230"/>
        <v>75</v>
      </c>
      <c r="AW99" s="344">
        <f t="shared" si="231"/>
        <v>75</v>
      </c>
      <c r="AX99" s="344">
        <f t="shared" si="232"/>
        <v>75</v>
      </c>
      <c r="AY99" s="356">
        <v>3600</v>
      </c>
      <c r="AZ99" s="356">
        <v>2800</v>
      </c>
      <c r="BA99" s="356">
        <v>2000</v>
      </c>
      <c r="BB99" s="356">
        <v>1200</v>
      </c>
      <c r="BC99" s="356">
        <v>400</v>
      </c>
      <c r="BD99" s="353"/>
      <c r="BE99" s="353"/>
      <c r="BF99" s="353"/>
      <c r="BG99" s="353"/>
      <c r="BH99" s="353"/>
      <c r="BI99" s="146"/>
      <c r="BJ99" s="352"/>
      <c r="BK99" s="146"/>
      <c r="BL99" s="25">
        <f t="shared" si="209"/>
        <v>4050106</v>
      </c>
      <c r="BM99" s="146">
        <f t="shared" ref="BM99" si="250">BM86</f>
        <v>4104</v>
      </c>
      <c r="BN99" s="146">
        <v>4</v>
      </c>
      <c r="BO99" s="146">
        <f t="shared" ref="BO99" si="251">BO86</f>
        <v>1</v>
      </c>
      <c r="BP99" s="146">
        <f t="shared" si="203"/>
        <v>6</v>
      </c>
      <c r="BQ99" s="146">
        <f>VLOOKUP(IF(A99=1,0,A99),宝石属性!$B$26:$D$41,2,0)</f>
        <v>5</v>
      </c>
      <c r="BR99" s="146">
        <f>VLOOKUP(IF(A99=1,0,A99),宝石属性!$B$26:$D$41,3,0)</f>
        <v>1</v>
      </c>
      <c r="BS99" s="146">
        <f t="shared" ref="BS99:BV99" si="252">IF(BS86="","",BS86)</f>
        <v>2</v>
      </c>
      <c r="BT99" s="146">
        <f t="shared" si="252"/>
        <v>4</v>
      </c>
      <c r="BU99" s="146">
        <f t="shared" si="252"/>
        <v>7</v>
      </c>
      <c r="BV99" s="146">
        <f t="shared" si="252"/>
        <v>8</v>
      </c>
      <c r="BW99" s="357" t="str">
        <f t="shared" si="236"/>
        <v/>
      </c>
      <c r="BX99" s="357" t="str">
        <f t="shared" si="237"/>
        <v/>
      </c>
    </row>
    <row r="100" spans="1:76">
      <c r="A100" s="344">
        <f t="shared" si="96"/>
        <v>50</v>
      </c>
      <c r="B100" s="344" t="s">
        <v>1104</v>
      </c>
      <c r="C100" s="344" t="str">
        <f t="shared" si="46"/>
        <v>男衣</v>
      </c>
      <c r="D100" s="344" t="str">
        <f t="shared" si="208"/>
        <v>50级白装男衣</v>
      </c>
      <c r="E100" s="344">
        <f>VLOOKUP($C100,$C$3:$M$15,COLUMNS($C$3:H$15),0)</f>
        <v>60</v>
      </c>
      <c r="F100" s="344" t="str">
        <f>VLOOKUP($C100,$C$3:$M$15,COLUMNS($C$3:I$15),0)</f>
        <v>maxhp_value</v>
      </c>
      <c r="G100" s="344">
        <f>VLOOKUP($C100,$C$3:$M$15,COLUMNS($C$3:J$15),0)</f>
        <v>140</v>
      </c>
      <c r="H100" s="344" t="str">
        <f>VLOOKUP($C100,$C$3:$M$15,COLUMNS($C$3:K$15),0)</f>
        <v>defend_value</v>
      </c>
      <c r="I100" s="344" t="str">
        <f>VLOOKUP($C100,$C$3:$M$15,COLUMNS($C$3:L$15),0)</f>
        <v/>
      </c>
      <c r="J100" s="344" t="str">
        <f>VLOOKUP($C100,$C$3:$M$15,COLUMNS($C$3:M$15),0)</f>
        <v/>
      </c>
      <c r="K100" s="344">
        <f t="shared" si="50"/>
        <v>230</v>
      </c>
      <c r="L100" s="344">
        <f t="shared" si="51"/>
        <v>230</v>
      </c>
      <c r="M100" s="344">
        <f t="shared" si="52"/>
        <v>230</v>
      </c>
      <c r="N100" s="344">
        <f t="shared" si="53"/>
        <v>230</v>
      </c>
      <c r="O100" s="344">
        <f t="shared" si="54"/>
        <v>230</v>
      </c>
      <c r="P100" s="344">
        <f t="shared" si="55"/>
        <v>230</v>
      </c>
      <c r="Q100" s="344">
        <f t="shared" si="56"/>
        <v>230</v>
      </c>
      <c r="R100" s="344">
        <f t="shared" si="57"/>
        <v>230</v>
      </c>
      <c r="S100" s="344">
        <f t="shared" si="58"/>
        <v>230</v>
      </c>
      <c r="T100" s="344">
        <f t="shared" si="59"/>
        <v>230</v>
      </c>
      <c r="U100" s="356">
        <v>3600</v>
      </c>
      <c r="V100" s="356">
        <v>2800</v>
      </c>
      <c r="W100" s="356">
        <v>2000</v>
      </c>
      <c r="X100" s="356">
        <v>1200</v>
      </c>
      <c r="Y100" s="356">
        <v>400</v>
      </c>
      <c r="Z100" s="344">
        <f t="shared" si="213"/>
        <v>72</v>
      </c>
      <c r="AA100" s="344">
        <f t="shared" si="214"/>
        <v>72</v>
      </c>
      <c r="AB100" s="344">
        <f t="shared" si="215"/>
        <v>72</v>
      </c>
      <c r="AC100" s="344">
        <f t="shared" si="216"/>
        <v>72</v>
      </c>
      <c r="AD100" s="344">
        <f t="shared" si="217"/>
        <v>72</v>
      </c>
      <c r="AE100" s="344">
        <f t="shared" si="218"/>
        <v>72</v>
      </c>
      <c r="AF100" s="344">
        <f t="shared" si="219"/>
        <v>72</v>
      </c>
      <c r="AG100" s="344">
        <f t="shared" si="220"/>
        <v>72</v>
      </c>
      <c r="AH100" s="344">
        <f t="shared" si="221"/>
        <v>72</v>
      </c>
      <c r="AI100" s="344">
        <f t="shared" si="222"/>
        <v>72</v>
      </c>
      <c r="AJ100" s="356">
        <v>3600</v>
      </c>
      <c r="AK100" s="356">
        <v>2800</v>
      </c>
      <c r="AL100" s="356">
        <v>2000</v>
      </c>
      <c r="AM100" s="356">
        <v>1200</v>
      </c>
      <c r="AN100" s="356">
        <v>400</v>
      </c>
      <c r="AO100" s="344" t="str">
        <f t="shared" si="223"/>
        <v/>
      </c>
      <c r="AP100" s="344" t="str">
        <f t="shared" si="224"/>
        <v/>
      </c>
      <c r="AQ100" s="344" t="str">
        <f t="shared" si="225"/>
        <v/>
      </c>
      <c r="AR100" s="344" t="str">
        <f t="shared" si="226"/>
        <v/>
      </c>
      <c r="AS100" s="344" t="str">
        <f t="shared" si="227"/>
        <v/>
      </c>
      <c r="AT100" s="344" t="str">
        <f t="shared" si="228"/>
        <v/>
      </c>
      <c r="AU100" s="344" t="str">
        <f t="shared" si="229"/>
        <v/>
      </c>
      <c r="AV100" s="344" t="str">
        <f t="shared" si="230"/>
        <v/>
      </c>
      <c r="AW100" s="344" t="str">
        <f t="shared" si="231"/>
        <v/>
      </c>
      <c r="AX100" s="344" t="str">
        <f t="shared" si="232"/>
        <v/>
      </c>
      <c r="AY100" s="356">
        <v>3600</v>
      </c>
      <c r="AZ100" s="356">
        <v>2800</v>
      </c>
      <c r="BA100" s="356">
        <v>2000</v>
      </c>
      <c r="BB100" s="356">
        <v>1200</v>
      </c>
      <c r="BC100" s="356">
        <v>400</v>
      </c>
      <c r="BD100" s="353"/>
      <c r="BE100" s="353"/>
      <c r="BF100" s="353"/>
      <c r="BG100" s="353"/>
      <c r="BH100" s="353"/>
      <c r="BI100" s="146"/>
      <c r="BJ100" s="352"/>
      <c r="BK100" s="146"/>
      <c r="BL100" s="25">
        <f t="shared" si="209"/>
        <v>4050207</v>
      </c>
      <c r="BM100" s="146">
        <f t="shared" ref="BM100" si="253">BM87</f>
        <v>312</v>
      </c>
      <c r="BN100" s="146">
        <v>4</v>
      </c>
      <c r="BO100" s="146">
        <f t="shared" ref="BO100" si="254">BO87</f>
        <v>2</v>
      </c>
      <c r="BP100" s="146">
        <f t="shared" si="203"/>
        <v>7</v>
      </c>
      <c r="BQ100" s="146">
        <f>VLOOKUP(IF(A100=1,0,A100),宝石属性!$B$26:$D$41,2,0)</f>
        <v>5</v>
      </c>
      <c r="BR100" s="146">
        <f>VLOOKUP(IF(A100=1,0,A100),宝石属性!$B$26:$D$41,3,0)</f>
        <v>1</v>
      </c>
      <c r="BS100" s="146">
        <f t="shared" ref="BS100:BV100" si="255">IF(BS87="","",BS87)</f>
        <v>1</v>
      </c>
      <c r="BT100" s="146">
        <f t="shared" si="255"/>
        <v>3</v>
      </c>
      <c r="BU100" s="146">
        <f t="shared" si="255"/>
        <v>5</v>
      </c>
      <c r="BV100" s="146">
        <f t="shared" si="255"/>
        <v>7</v>
      </c>
      <c r="BW100" s="357" t="str">
        <f t="shared" si="236"/>
        <v/>
      </c>
      <c r="BX100" s="357" t="str">
        <f t="shared" si="237"/>
        <v/>
      </c>
    </row>
    <row r="101" spans="1:76">
      <c r="A101" s="344">
        <f t="shared" si="96"/>
        <v>50</v>
      </c>
      <c r="B101" s="344" t="s">
        <v>1104</v>
      </c>
      <c r="C101" s="344" t="str">
        <f t="shared" si="46"/>
        <v>女衣</v>
      </c>
      <c r="D101" s="344" t="str">
        <f t="shared" si="208"/>
        <v>50级白装女衣</v>
      </c>
      <c r="E101" s="344">
        <f>VLOOKUP($C101,$C$3:$M$15,COLUMNS($C$3:H$15),0)</f>
        <v>60</v>
      </c>
      <c r="F101" s="344" t="str">
        <f>VLOOKUP($C101,$C$3:$M$15,COLUMNS($C$3:I$15),0)</f>
        <v>maxhp_value</v>
      </c>
      <c r="G101" s="344">
        <f>VLOOKUP($C101,$C$3:$M$15,COLUMNS($C$3:J$15),0)</f>
        <v>140</v>
      </c>
      <c r="H101" s="344" t="str">
        <f>VLOOKUP($C101,$C$3:$M$15,COLUMNS($C$3:K$15),0)</f>
        <v>defend_value</v>
      </c>
      <c r="I101" s="344" t="str">
        <f>VLOOKUP($C101,$C$3:$M$15,COLUMNS($C$3:L$15),0)</f>
        <v/>
      </c>
      <c r="J101" s="344" t="str">
        <f>VLOOKUP($C101,$C$3:$M$15,COLUMNS($C$3:M$15),0)</f>
        <v/>
      </c>
      <c r="K101" s="344">
        <f t="shared" si="50"/>
        <v>230</v>
      </c>
      <c r="L101" s="344">
        <f t="shared" si="51"/>
        <v>230</v>
      </c>
      <c r="M101" s="344">
        <f t="shared" si="52"/>
        <v>230</v>
      </c>
      <c r="N101" s="344">
        <f t="shared" si="53"/>
        <v>230</v>
      </c>
      <c r="O101" s="344">
        <f t="shared" si="54"/>
        <v>230</v>
      </c>
      <c r="P101" s="344">
        <f t="shared" si="55"/>
        <v>230</v>
      </c>
      <c r="Q101" s="344">
        <f t="shared" si="56"/>
        <v>230</v>
      </c>
      <c r="R101" s="344">
        <f t="shared" si="57"/>
        <v>230</v>
      </c>
      <c r="S101" s="344">
        <f t="shared" si="58"/>
        <v>230</v>
      </c>
      <c r="T101" s="344">
        <f t="shared" si="59"/>
        <v>230</v>
      </c>
      <c r="U101" s="356">
        <v>3600</v>
      </c>
      <c r="V101" s="356">
        <v>2800</v>
      </c>
      <c r="W101" s="356">
        <v>2000</v>
      </c>
      <c r="X101" s="356">
        <v>1200</v>
      </c>
      <c r="Y101" s="356">
        <v>400</v>
      </c>
      <c r="Z101" s="344">
        <f t="shared" si="213"/>
        <v>72</v>
      </c>
      <c r="AA101" s="344">
        <f t="shared" si="214"/>
        <v>72</v>
      </c>
      <c r="AB101" s="344">
        <f t="shared" si="215"/>
        <v>72</v>
      </c>
      <c r="AC101" s="344">
        <f t="shared" si="216"/>
        <v>72</v>
      </c>
      <c r="AD101" s="344">
        <f t="shared" si="217"/>
        <v>72</v>
      </c>
      <c r="AE101" s="344">
        <f t="shared" si="218"/>
        <v>72</v>
      </c>
      <c r="AF101" s="344">
        <f t="shared" si="219"/>
        <v>72</v>
      </c>
      <c r="AG101" s="344">
        <f t="shared" si="220"/>
        <v>72</v>
      </c>
      <c r="AH101" s="344">
        <f t="shared" si="221"/>
        <v>72</v>
      </c>
      <c r="AI101" s="344">
        <f t="shared" si="222"/>
        <v>72</v>
      </c>
      <c r="AJ101" s="356">
        <v>3600</v>
      </c>
      <c r="AK101" s="356">
        <v>2800</v>
      </c>
      <c r="AL101" s="356">
        <v>2000</v>
      </c>
      <c r="AM101" s="356">
        <v>1200</v>
      </c>
      <c r="AN101" s="356">
        <v>400</v>
      </c>
      <c r="AO101" s="344" t="str">
        <f t="shared" si="223"/>
        <v/>
      </c>
      <c r="AP101" s="344" t="str">
        <f t="shared" si="224"/>
        <v/>
      </c>
      <c r="AQ101" s="344" t="str">
        <f t="shared" si="225"/>
        <v/>
      </c>
      <c r="AR101" s="344" t="str">
        <f t="shared" si="226"/>
        <v/>
      </c>
      <c r="AS101" s="344" t="str">
        <f t="shared" si="227"/>
        <v/>
      </c>
      <c r="AT101" s="344" t="str">
        <f t="shared" si="228"/>
        <v/>
      </c>
      <c r="AU101" s="344" t="str">
        <f t="shared" si="229"/>
        <v/>
      </c>
      <c r="AV101" s="344" t="str">
        <f t="shared" si="230"/>
        <v/>
      </c>
      <c r="AW101" s="344" t="str">
        <f t="shared" si="231"/>
        <v/>
      </c>
      <c r="AX101" s="344" t="str">
        <f t="shared" si="232"/>
        <v/>
      </c>
      <c r="AY101" s="356">
        <v>3600</v>
      </c>
      <c r="AZ101" s="356">
        <v>2800</v>
      </c>
      <c r="BA101" s="356">
        <v>2000</v>
      </c>
      <c r="BB101" s="356">
        <v>1200</v>
      </c>
      <c r="BC101" s="356">
        <v>400</v>
      </c>
      <c r="BD101" s="353"/>
      <c r="BE101" s="353"/>
      <c r="BF101" s="353"/>
      <c r="BG101" s="353"/>
      <c r="BH101" s="353"/>
      <c r="BI101" s="146"/>
      <c r="BJ101" s="352"/>
      <c r="BK101" s="146"/>
      <c r="BL101" s="25">
        <f t="shared" si="209"/>
        <v>4050208</v>
      </c>
      <c r="BM101" s="146">
        <f t="shared" ref="BM101" si="256">BM88</f>
        <v>568</v>
      </c>
      <c r="BN101" s="146">
        <v>4</v>
      </c>
      <c r="BO101" s="146">
        <f t="shared" ref="BO101" si="257">BO88</f>
        <v>2</v>
      </c>
      <c r="BP101" s="146">
        <f t="shared" si="203"/>
        <v>8</v>
      </c>
      <c r="BQ101" s="146">
        <f>VLOOKUP(IF(A101=1,0,A101),宝石属性!$B$26:$D$41,2,0)</f>
        <v>5</v>
      </c>
      <c r="BR101" s="146">
        <f>VLOOKUP(IF(A101=1,0,A101),宝石属性!$B$26:$D$41,3,0)</f>
        <v>1</v>
      </c>
      <c r="BS101" s="146">
        <f t="shared" ref="BS101:BV101" si="258">IF(BS88="","",BS88)</f>
        <v>1</v>
      </c>
      <c r="BT101" s="146">
        <f t="shared" si="258"/>
        <v>3</v>
      </c>
      <c r="BU101" s="146">
        <f t="shared" si="258"/>
        <v>5</v>
      </c>
      <c r="BV101" s="146">
        <f t="shared" si="258"/>
        <v>7</v>
      </c>
      <c r="BW101" s="357" t="str">
        <f t="shared" si="236"/>
        <v/>
      </c>
      <c r="BX101" s="357" t="str">
        <f t="shared" si="237"/>
        <v/>
      </c>
    </row>
    <row r="102" spans="1:76">
      <c r="A102" s="344">
        <f t="shared" si="96"/>
        <v>50</v>
      </c>
      <c r="B102" s="344" t="s">
        <v>1104</v>
      </c>
      <c r="C102" s="344" t="str">
        <f t="shared" si="46"/>
        <v>男头盔</v>
      </c>
      <c r="D102" s="344" t="str">
        <f t="shared" si="208"/>
        <v>50级白装男头盔</v>
      </c>
      <c r="E102" s="344">
        <f>VLOOKUP($C102,$C$3:$M$15,COLUMNS($C$3:H$15),0)</f>
        <v>90</v>
      </c>
      <c r="F102" s="344" t="str">
        <f>VLOOKUP($C102,$C$3:$M$15,COLUMNS($C$3:I$15),0)</f>
        <v>maxmp_value</v>
      </c>
      <c r="G102" s="344">
        <f>VLOOKUP($C102,$C$3:$M$15,COLUMNS($C$3:J$15),0)</f>
        <v>140</v>
      </c>
      <c r="H102" s="344" t="str">
        <f>VLOOKUP($C102,$C$3:$M$15,COLUMNS($C$3:K$15),0)</f>
        <v>defend_value</v>
      </c>
      <c r="I102" s="344" t="str">
        <f>VLOOKUP($C102,$C$3:$M$15,COLUMNS($C$3:L$15),0)</f>
        <v/>
      </c>
      <c r="J102" s="344" t="str">
        <f>VLOOKUP($C102,$C$3:$M$15,COLUMNS($C$3:M$15),0)</f>
        <v/>
      </c>
      <c r="K102" s="344">
        <f t="shared" si="50"/>
        <v>287</v>
      </c>
      <c r="L102" s="344">
        <f t="shared" si="51"/>
        <v>287</v>
      </c>
      <c r="M102" s="344">
        <f t="shared" si="52"/>
        <v>287</v>
      </c>
      <c r="N102" s="344">
        <f t="shared" si="53"/>
        <v>287</v>
      </c>
      <c r="O102" s="344">
        <f t="shared" si="54"/>
        <v>287</v>
      </c>
      <c r="P102" s="344">
        <f t="shared" si="55"/>
        <v>287</v>
      </c>
      <c r="Q102" s="344">
        <f t="shared" si="56"/>
        <v>287</v>
      </c>
      <c r="R102" s="344">
        <f t="shared" si="57"/>
        <v>287</v>
      </c>
      <c r="S102" s="344">
        <f t="shared" si="58"/>
        <v>287</v>
      </c>
      <c r="T102" s="344">
        <f t="shared" si="59"/>
        <v>287</v>
      </c>
      <c r="U102" s="356">
        <v>3600</v>
      </c>
      <c r="V102" s="356">
        <v>2800</v>
      </c>
      <c r="W102" s="356">
        <v>2000</v>
      </c>
      <c r="X102" s="356">
        <v>1200</v>
      </c>
      <c r="Y102" s="356">
        <v>400</v>
      </c>
      <c r="Z102" s="344">
        <f t="shared" si="213"/>
        <v>43</v>
      </c>
      <c r="AA102" s="344">
        <f t="shared" si="214"/>
        <v>43</v>
      </c>
      <c r="AB102" s="344">
        <f t="shared" si="215"/>
        <v>43</v>
      </c>
      <c r="AC102" s="344">
        <f t="shared" si="216"/>
        <v>43</v>
      </c>
      <c r="AD102" s="344">
        <f t="shared" si="217"/>
        <v>43</v>
      </c>
      <c r="AE102" s="344">
        <f t="shared" si="218"/>
        <v>43</v>
      </c>
      <c r="AF102" s="344">
        <f t="shared" si="219"/>
        <v>43</v>
      </c>
      <c r="AG102" s="344">
        <f t="shared" si="220"/>
        <v>43</v>
      </c>
      <c r="AH102" s="344">
        <f t="shared" si="221"/>
        <v>43</v>
      </c>
      <c r="AI102" s="344">
        <f t="shared" si="222"/>
        <v>43</v>
      </c>
      <c r="AJ102" s="356">
        <v>3600</v>
      </c>
      <c r="AK102" s="356">
        <v>2800</v>
      </c>
      <c r="AL102" s="356">
        <v>2000</v>
      </c>
      <c r="AM102" s="356">
        <v>1200</v>
      </c>
      <c r="AN102" s="356">
        <v>400</v>
      </c>
      <c r="AO102" s="344" t="str">
        <f t="shared" si="223"/>
        <v/>
      </c>
      <c r="AP102" s="344" t="str">
        <f t="shared" si="224"/>
        <v/>
      </c>
      <c r="AQ102" s="344" t="str">
        <f t="shared" si="225"/>
        <v/>
      </c>
      <c r="AR102" s="344" t="str">
        <f t="shared" si="226"/>
        <v/>
      </c>
      <c r="AS102" s="344" t="str">
        <f t="shared" si="227"/>
        <v/>
      </c>
      <c r="AT102" s="344" t="str">
        <f t="shared" si="228"/>
        <v/>
      </c>
      <c r="AU102" s="344" t="str">
        <f t="shared" si="229"/>
        <v/>
      </c>
      <c r="AV102" s="344" t="str">
        <f t="shared" si="230"/>
        <v/>
      </c>
      <c r="AW102" s="344" t="str">
        <f t="shared" si="231"/>
        <v/>
      </c>
      <c r="AX102" s="344" t="str">
        <f t="shared" si="232"/>
        <v/>
      </c>
      <c r="AY102" s="356">
        <v>3600</v>
      </c>
      <c r="AZ102" s="356">
        <v>2800</v>
      </c>
      <c r="BA102" s="356">
        <v>2000</v>
      </c>
      <c r="BB102" s="356">
        <v>1200</v>
      </c>
      <c r="BC102" s="356">
        <v>400</v>
      </c>
      <c r="BD102" s="353"/>
      <c r="BE102" s="353"/>
      <c r="BF102" s="353"/>
      <c r="BG102" s="353"/>
      <c r="BH102" s="353"/>
      <c r="BI102" s="146"/>
      <c r="BJ102" s="352"/>
      <c r="BK102" s="146"/>
      <c r="BL102" s="25">
        <f t="shared" si="209"/>
        <v>4050309</v>
      </c>
      <c r="BM102" s="146">
        <f t="shared" ref="BM102" si="259">BM89</f>
        <v>1640</v>
      </c>
      <c r="BN102" s="146">
        <v>4</v>
      </c>
      <c r="BO102" s="146">
        <f t="shared" ref="BO102" si="260">BO89</f>
        <v>3</v>
      </c>
      <c r="BP102" s="146">
        <f t="shared" si="203"/>
        <v>9</v>
      </c>
      <c r="BQ102" s="146">
        <f>VLOOKUP(IF(A102=1,0,A102),宝石属性!$B$26:$D$41,2,0)</f>
        <v>5</v>
      </c>
      <c r="BR102" s="146">
        <f>VLOOKUP(IF(A102=1,0,A102),宝石属性!$B$26:$D$41,3,0)</f>
        <v>1</v>
      </c>
      <c r="BS102" s="146">
        <f t="shared" ref="BS102:BV102" si="261">IF(BS89="","",BS89)</f>
        <v>2</v>
      </c>
      <c r="BT102" s="146">
        <f t="shared" si="261"/>
        <v>3</v>
      </c>
      <c r="BU102" s="146" t="str">
        <f t="shared" si="261"/>
        <v/>
      </c>
      <c r="BV102" s="146" t="str">
        <f t="shared" si="261"/>
        <v/>
      </c>
      <c r="BW102" s="357" t="str">
        <f t="shared" si="236"/>
        <v/>
      </c>
      <c r="BX102" s="357" t="str">
        <f t="shared" si="237"/>
        <v/>
      </c>
    </row>
    <row r="103" spans="1:76">
      <c r="A103" s="344">
        <f t="shared" si="96"/>
        <v>50</v>
      </c>
      <c r="B103" s="344" t="s">
        <v>1104</v>
      </c>
      <c r="C103" s="344" t="str">
        <f t="shared" si="46"/>
        <v>女头饰</v>
      </c>
      <c r="D103" s="344" t="str">
        <f t="shared" si="208"/>
        <v>50级白装女头饰</v>
      </c>
      <c r="E103" s="344">
        <f>VLOOKUP($C103,$C$3:$M$15,COLUMNS($C$3:H$15),0)</f>
        <v>90</v>
      </c>
      <c r="F103" s="344" t="str">
        <f>VLOOKUP($C103,$C$3:$M$15,COLUMNS($C$3:I$15),0)</f>
        <v>maxmp_value</v>
      </c>
      <c r="G103" s="344">
        <f>VLOOKUP($C103,$C$3:$M$15,COLUMNS($C$3:J$15),0)</f>
        <v>140</v>
      </c>
      <c r="H103" s="344" t="str">
        <f>VLOOKUP($C103,$C$3:$M$15,COLUMNS($C$3:K$15),0)</f>
        <v>defend_value</v>
      </c>
      <c r="I103" s="344" t="str">
        <f>VLOOKUP($C103,$C$3:$M$15,COLUMNS($C$3:L$15),0)</f>
        <v/>
      </c>
      <c r="J103" s="344" t="str">
        <f>VLOOKUP($C103,$C$3:$M$15,COLUMNS($C$3:M$15),0)</f>
        <v/>
      </c>
      <c r="K103" s="344">
        <f t="shared" si="50"/>
        <v>287</v>
      </c>
      <c r="L103" s="344">
        <f t="shared" si="51"/>
        <v>287</v>
      </c>
      <c r="M103" s="344">
        <f t="shared" si="52"/>
        <v>287</v>
      </c>
      <c r="N103" s="344">
        <f t="shared" si="53"/>
        <v>287</v>
      </c>
      <c r="O103" s="344">
        <f t="shared" si="54"/>
        <v>287</v>
      </c>
      <c r="P103" s="344">
        <f t="shared" si="55"/>
        <v>287</v>
      </c>
      <c r="Q103" s="344">
        <f t="shared" si="56"/>
        <v>287</v>
      </c>
      <c r="R103" s="344">
        <f t="shared" si="57"/>
        <v>287</v>
      </c>
      <c r="S103" s="344">
        <f t="shared" si="58"/>
        <v>287</v>
      </c>
      <c r="T103" s="344">
        <f t="shared" si="59"/>
        <v>287</v>
      </c>
      <c r="U103" s="356">
        <v>3600</v>
      </c>
      <c r="V103" s="356">
        <v>2800</v>
      </c>
      <c r="W103" s="356">
        <v>2000</v>
      </c>
      <c r="X103" s="356">
        <v>1200</v>
      </c>
      <c r="Y103" s="356">
        <v>400</v>
      </c>
      <c r="Z103" s="344">
        <f t="shared" si="213"/>
        <v>43</v>
      </c>
      <c r="AA103" s="344">
        <f t="shared" si="214"/>
        <v>43</v>
      </c>
      <c r="AB103" s="344">
        <f t="shared" si="215"/>
        <v>43</v>
      </c>
      <c r="AC103" s="344">
        <f t="shared" si="216"/>
        <v>43</v>
      </c>
      <c r="AD103" s="344">
        <f t="shared" si="217"/>
        <v>43</v>
      </c>
      <c r="AE103" s="344">
        <f t="shared" si="218"/>
        <v>43</v>
      </c>
      <c r="AF103" s="344">
        <f t="shared" si="219"/>
        <v>43</v>
      </c>
      <c r="AG103" s="344">
        <f t="shared" si="220"/>
        <v>43</v>
      </c>
      <c r="AH103" s="344">
        <f t="shared" si="221"/>
        <v>43</v>
      </c>
      <c r="AI103" s="344">
        <f t="shared" si="222"/>
        <v>43</v>
      </c>
      <c r="AJ103" s="356">
        <v>3600</v>
      </c>
      <c r="AK103" s="356">
        <v>2800</v>
      </c>
      <c r="AL103" s="356">
        <v>2000</v>
      </c>
      <c r="AM103" s="356">
        <v>1200</v>
      </c>
      <c r="AN103" s="356">
        <v>400</v>
      </c>
      <c r="AO103" s="344" t="str">
        <f t="shared" si="223"/>
        <v/>
      </c>
      <c r="AP103" s="344" t="str">
        <f t="shared" si="224"/>
        <v/>
      </c>
      <c r="AQ103" s="344" t="str">
        <f t="shared" si="225"/>
        <v/>
      </c>
      <c r="AR103" s="344" t="str">
        <f t="shared" si="226"/>
        <v/>
      </c>
      <c r="AS103" s="344" t="str">
        <f t="shared" si="227"/>
        <v/>
      </c>
      <c r="AT103" s="344" t="str">
        <f t="shared" si="228"/>
        <v/>
      </c>
      <c r="AU103" s="344" t="str">
        <f t="shared" si="229"/>
        <v/>
      </c>
      <c r="AV103" s="344" t="str">
        <f t="shared" si="230"/>
        <v/>
      </c>
      <c r="AW103" s="344" t="str">
        <f t="shared" si="231"/>
        <v/>
      </c>
      <c r="AX103" s="344" t="str">
        <f t="shared" si="232"/>
        <v/>
      </c>
      <c r="AY103" s="356">
        <v>3600</v>
      </c>
      <c r="AZ103" s="356">
        <v>2800</v>
      </c>
      <c r="BA103" s="356">
        <v>2000</v>
      </c>
      <c r="BB103" s="356">
        <v>1200</v>
      </c>
      <c r="BC103" s="356">
        <v>400</v>
      </c>
      <c r="BD103" s="353"/>
      <c r="BE103" s="353"/>
      <c r="BF103" s="353"/>
      <c r="BG103" s="353"/>
      <c r="BH103" s="353"/>
      <c r="BI103" s="146"/>
      <c r="BJ103" s="352"/>
      <c r="BK103" s="146"/>
      <c r="BL103" s="25">
        <f t="shared" si="209"/>
        <v>4050310</v>
      </c>
      <c r="BM103" s="146">
        <f t="shared" ref="BM103" si="262">BM90</f>
        <v>1384</v>
      </c>
      <c r="BN103" s="146">
        <v>4</v>
      </c>
      <c r="BO103" s="146">
        <f t="shared" ref="BO103" si="263">BO90</f>
        <v>3</v>
      </c>
      <c r="BP103" s="146">
        <f t="shared" si="203"/>
        <v>10</v>
      </c>
      <c r="BQ103" s="146">
        <f>VLOOKUP(IF(A103=1,0,A103),宝石属性!$B$26:$D$41,2,0)</f>
        <v>5</v>
      </c>
      <c r="BR103" s="146">
        <f>VLOOKUP(IF(A103=1,0,A103),宝石属性!$B$26:$D$41,3,0)</f>
        <v>1</v>
      </c>
      <c r="BS103" s="146">
        <f t="shared" ref="BS103:BV103" si="264">IF(BS90="","",BS90)</f>
        <v>2</v>
      </c>
      <c r="BT103" s="146">
        <f t="shared" si="264"/>
        <v>3</v>
      </c>
      <c r="BU103" s="146" t="str">
        <f t="shared" si="264"/>
        <v/>
      </c>
      <c r="BV103" s="146" t="str">
        <f t="shared" si="264"/>
        <v/>
      </c>
      <c r="BW103" s="357" t="str">
        <f t="shared" si="236"/>
        <v/>
      </c>
      <c r="BX103" s="357" t="str">
        <f t="shared" si="237"/>
        <v/>
      </c>
    </row>
    <row r="104" spans="1:76">
      <c r="A104" s="344">
        <f t="shared" si="96"/>
        <v>50</v>
      </c>
      <c r="B104" s="344" t="s">
        <v>1104</v>
      </c>
      <c r="C104" s="344" t="str">
        <f t="shared" si="46"/>
        <v>项链</v>
      </c>
      <c r="D104" s="344" t="str">
        <f t="shared" si="208"/>
        <v>50级白装项链</v>
      </c>
      <c r="E104" s="344">
        <f>VLOOKUP($C104,$C$3:$M$15,COLUMNS($C$3:H$15),0)</f>
        <v>150</v>
      </c>
      <c r="F104" s="344" t="str">
        <f>VLOOKUP($C104,$C$3:$M$15,COLUMNS($C$3:I$15),0)</f>
        <v>magicattack_value</v>
      </c>
      <c r="G104" s="344">
        <f>VLOOKUP($C104,$C$3:$M$15,COLUMNS($C$3:J$15),0)</f>
        <v>160</v>
      </c>
      <c r="H104" s="344" t="str">
        <f>VLOOKUP($C104,$C$3:$M$15,COLUMNS($C$3:K$15),0)</f>
        <v>magicdef_value</v>
      </c>
      <c r="I104" s="344" t="str">
        <f>VLOOKUP($C104,$C$3:$M$15,COLUMNS($C$3:L$15),0)</f>
        <v/>
      </c>
      <c r="J104" s="344" t="str">
        <f>VLOOKUP($C104,$C$3:$M$15,COLUMNS($C$3:M$15),0)</f>
        <v/>
      </c>
      <c r="K104" s="344">
        <f t="shared" si="50"/>
        <v>79</v>
      </c>
      <c r="L104" s="344">
        <f t="shared" si="51"/>
        <v>79</v>
      </c>
      <c r="M104" s="344">
        <f t="shared" si="52"/>
        <v>79</v>
      </c>
      <c r="N104" s="344">
        <f t="shared" si="53"/>
        <v>79</v>
      </c>
      <c r="O104" s="344">
        <f t="shared" si="54"/>
        <v>79</v>
      </c>
      <c r="P104" s="344">
        <f t="shared" si="55"/>
        <v>79</v>
      </c>
      <c r="Q104" s="344">
        <f t="shared" si="56"/>
        <v>79</v>
      </c>
      <c r="R104" s="344">
        <f t="shared" si="57"/>
        <v>79</v>
      </c>
      <c r="S104" s="344">
        <f t="shared" si="58"/>
        <v>79</v>
      </c>
      <c r="T104" s="344">
        <f t="shared" si="59"/>
        <v>79</v>
      </c>
      <c r="U104" s="356">
        <v>3600</v>
      </c>
      <c r="V104" s="356">
        <v>2800</v>
      </c>
      <c r="W104" s="356">
        <v>2000</v>
      </c>
      <c r="X104" s="356">
        <v>1200</v>
      </c>
      <c r="Y104" s="356">
        <v>400</v>
      </c>
      <c r="Z104" s="344">
        <f t="shared" si="213"/>
        <v>42</v>
      </c>
      <c r="AA104" s="344">
        <f t="shared" si="214"/>
        <v>42</v>
      </c>
      <c r="AB104" s="344">
        <f t="shared" si="215"/>
        <v>42</v>
      </c>
      <c r="AC104" s="344">
        <f t="shared" si="216"/>
        <v>42</v>
      </c>
      <c r="AD104" s="344">
        <f t="shared" si="217"/>
        <v>42</v>
      </c>
      <c r="AE104" s="344">
        <f t="shared" si="218"/>
        <v>42</v>
      </c>
      <c r="AF104" s="344">
        <f t="shared" si="219"/>
        <v>42</v>
      </c>
      <c r="AG104" s="344">
        <f t="shared" si="220"/>
        <v>42</v>
      </c>
      <c r="AH104" s="344">
        <f t="shared" si="221"/>
        <v>42</v>
      </c>
      <c r="AI104" s="344">
        <f t="shared" si="222"/>
        <v>42</v>
      </c>
      <c r="AJ104" s="356">
        <v>3600</v>
      </c>
      <c r="AK104" s="356">
        <v>2800</v>
      </c>
      <c r="AL104" s="356">
        <v>2000</v>
      </c>
      <c r="AM104" s="356">
        <v>1200</v>
      </c>
      <c r="AN104" s="356">
        <v>400</v>
      </c>
      <c r="AO104" s="344" t="str">
        <f t="shared" si="223"/>
        <v/>
      </c>
      <c r="AP104" s="344" t="str">
        <f t="shared" si="224"/>
        <v/>
      </c>
      <c r="AQ104" s="344" t="str">
        <f t="shared" si="225"/>
        <v/>
      </c>
      <c r="AR104" s="344" t="str">
        <f t="shared" si="226"/>
        <v/>
      </c>
      <c r="AS104" s="344" t="str">
        <f t="shared" si="227"/>
        <v/>
      </c>
      <c r="AT104" s="344" t="str">
        <f t="shared" si="228"/>
        <v/>
      </c>
      <c r="AU104" s="344" t="str">
        <f t="shared" si="229"/>
        <v/>
      </c>
      <c r="AV104" s="344" t="str">
        <f t="shared" si="230"/>
        <v/>
      </c>
      <c r="AW104" s="344" t="str">
        <f t="shared" si="231"/>
        <v/>
      </c>
      <c r="AX104" s="344" t="str">
        <f t="shared" si="232"/>
        <v/>
      </c>
      <c r="AY104" s="356">
        <v>3600</v>
      </c>
      <c r="AZ104" s="356">
        <v>2800</v>
      </c>
      <c r="BA104" s="356">
        <v>2000</v>
      </c>
      <c r="BB104" s="356">
        <v>1200</v>
      </c>
      <c r="BC104" s="356">
        <v>400</v>
      </c>
      <c r="BD104" s="353"/>
      <c r="BE104" s="353"/>
      <c r="BF104" s="353"/>
      <c r="BG104" s="353"/>
      <c r="BH104" s="353"/>
      <c r="BI104" s="146"/>
      <c r="BJ104" s="352"/>
      <c r="BK104" s="146"/>
      <c r="BL104" s="25">
        <f t="shared" si="209"/>
        <v>4050411</v>
      </c>
      <c r="BM104" s="146">
        <f t="shared" ref="BM104" si="265">BM91</f>
        <v>40</v>
      </c>
      <c r="BN104" s="146">
        <v>4</v>
      </c>
      <c r="BO104" s="146">
        <f t="shared" ref="BO104" si="266">BO91</f>
        <v>4</v>
      </c>
      <c r="BP104" s="146">
        <f t="shared" si="203"/>
        <v>11</v>
      </c>
      <c r="BQ104" s="146">
        <f>VLOOKUP(IF(A104=1,0,A104),宝石属性!$B$26:$D$41,2,0)</f>
        <v>5</v>
      </c>
      <c r="BR104" s="146">
        <f>VLOOKUP(IF(A104=1,0,A104),宝石属性!$B$26:$D$41,3,0)</f>
        <v>1</v>
      </c>
      <c r="BS104" s="146">
        <f t="shared" ref="BS104:BV104" si="267">IF(BS91="","",BS91)</f>
        <v>4</v>
      </c>
      <c r="BT104" s="146">
        <f t="shared" si="267"/>
        <v>5</v>
      </c>
      <c r="BU104" s="146" t="str">
        <f t="shared" si="267"/>
        <v/>
      </c>
      <c r="BV104" s="146" t="str">
        <f t="shared" si="267"/>
        <v/>
      </c>
      <c r="BW104" s="357" t="str">
        <f t="shared" si="236"/>
        <v/>
      </c>
      <c r="BX104" s="357" t="str">
        <f t="shared" si="237"/>
        <v/>
      </c>
    </row>
    <row r="105" spans="1:76">
      <c r="A105" s="344">
        <f t="shared" si="96"/>
        <v>50</v>
      </c>
      <c r="B105" s="344" t="s">
        <v>1104</v>
      </c>
      <c r="C105" s="344" t="str">
        <f t="shared" si="46"/>
        <v>腰带</v>
      </c>
      <c r="D105" s="344" t="str">
        <f t="shared" si="208"/>
        <v>50级白装腰带</v>
      </c>
      <c r="E105" s="344">
        <f>VLOOKUP($C105,$C$3:$M$15,COLUMNS($C$3:H$15),0)</f>
        <v>60</v>
      </c>
      <c r="F105" s="344" t="str">
        <f>VLOOKUP($C105,$C$3:$M$15,COLUMNS($C$3:I$15),0)</f>
        <v>maxhp_value</v>
      </c>
      <c r="G105" s="344">
        <f>VLOOKUP($C105,$C$3:$M$15,COLUMNS($C$3:J$15),0)</f>
        <v>140</v>
      </c>
      <c r="H105" s="344" t="str">
        <f>VLOOKUP($C105,$C$3:$M$15,COLUMNS($C$3:K$15),0)</f>
        <v>defend_value</v>
      </c>
      <c r="I105" s="344" t="str">
        <f>VLOOKUP($C105,$C$3:$M$15,COLUMNS($C$3:L$15),0)</f>
        <v/>
      </c>
      <c r="J105" s="344" t="str">
        <f>VLOOKUP($C105,$C$3:$M$15,COLUMNS($C$3:M$15),0)</f>
        <v/>
      </c>
      <c r="K105" s="344">
        <f t="shared" si="50"/>
        <v>344</v>
      </c>
      <c r="L105" s="344">
        <f t="shared" si="51"/>
        <v>344</v>
      </c>
      <c r="M105" s="344">
        <f t="shared" si="52"/>
        <v>344</v>
      </c>
      <c r="N105" s="344">
        <f t="shared" si="53"/>
        <v>344</v>
      </c>
      <c r="O105" s="344">
        <f t="shared" si="54"/>
        <v>344</v>
      </c>
      <c r="P105" s="344">
        <f t="shared" si="55"/>
        <v>344</v>
      </c>
      <c r="Q105" s="344">
        <f t="shared" si="56"/>
        <v>344</v>
      </c>
      <c r="R105" s="344">
        <f t="shared" si="57"/>
        <v>344</v>
      </c>
      <c r="S105" s="344">
        <f t="shared" si="58"/>
        <v>344</v>
      </c>
      <c r="T105" s="344">
        <f t="shared" si="59"/>
        <v>344</v>
      </c>
      <c r="U105" s="356">
        <v>3600</v>
      </c>
      <c r="V105" s="356">
        <v>2800</v>
      </c>
      <c r="W105" s="356">
        <v>2000</v>
      </c>
      <c r="X105" s="356">
        <v>1200</v>
      </c>
      <c r="Y105" s="356">
        <v>400</v>
      </c>
      <c r="Z105" s="344">
        <f t="shared" si="213"/>
        <v>29</v>
      </c>
      <c r="AA105" s="344">
        <f t="shared" si="214"/>
        <v>29</v>
      </c>
      <c r="AB105" s="344">
        <f t="shared" si="215"/>
        <v>29</v>
      </c>
      <c r="AC105" s="344">
        <f t="shared" si="216"/>
        <v>29</v>
      </c>
      <c r="AD105" s="344">
        <f t="shared" si="217"/>
        <v>29</v>
      </c>
      <c r="AE105" s="344">
        <f t="shared" si="218"/>
        <v>29</v>
      </c>
      <c r="AF105" s="344">
        <f t="shared" si="219"/>
        <v>29</v>
      </c>
      <c r="AG105" s="344">
        <f t="shared" si="220"/>
        <v>29</v>
      </c>
      <c r="AH105" s="344">
        <f t="shared" si="221"/>
        <v>29</v>
      </c>
      <c r="AI105" s="344">
        <f t="shared" si="222"/>
        <v>29</v>
      </c>
      <c r="AJ105" s="356">
        <v>3600</v>
      </c>
      <c r="AK105" s="356">
        <v>2800</v>
      </c>
      <c r="AL105" s="356">
        <v>2000</v>
      </c>
      <c r="AM105" s="356">
        <v>1200</v>
      </c>
      <c r="AN105" s="356">
        <v>400</v>
      </c>
      <c r="AO105" s="344" t="str">
        <f t="shared" si="223"/>
        <v/>
      </c>
      <c r="AP105" s="344" t="str">
        <f t="shared" si="224"/>
        <v/>
      </c>
      <c r="AQ105" s="344" t="str">
        <f t="shared" si="225"/>
        <v/>
      </c>
      <c r="AR105" s="344" t="str">
        <f t="shared" si="226"/>
        <v/>
      </c>
      <c r="AS105" s="344" t="str">
        <f t="shared" si="227"/>
        <v/>
      </c>
      <c r="AT105" s="344" t="str">
        <f t="shared" si="228"/>
        <v/>
      </c>
      <c r="AU105" s="344" t="str">
        <f t="shared" si="229"/>
        <v/>
      </c>
      <c r="AV105" s="344" t="str">
        <f t="shared" si="230"/>
        <v/>
      </c>
      <c r="AW105" s="344" t="str">
        <f t="shared" si="231"/>
        <v/>
      </c>
      <c r="AX105" s="344" t="str">
        <f t="shared" si="232"/>
        <v/>
      </c>
      <c r="AY105" s="356">
        <v>3600</v>
      </c>
      <c r="AZ105" s="356">
        <v>2800</v>
      </c>
      <c r="BA105" s="356">
        <v>2000</v>
      </c>
      <c r="BB105" s="356">
        <v>1200</v>
      </c>
      <c r="BC105" s="356">
        <v>400</v>
      </c>
      <c r="BD105" s="353"/>
      <c r="BE105" s="353"/>
      <c r="BF105" s="353"/>
      <c r="BG105" s="353"/>
      <c r="BH105" s="353"/>
      <c r="BI105" s="146"/>
      <c r="BJ105" s="352"/>
      <c r="BK105" s="146"/>
      <c r="BL105" s="25">
        <f t="shared" si="209"/>
        <v>4050512</v>
      </c>
      <c r="BM105" s="146">
        <f t="shared" ref="BM105" si="268">BM92</f>
        <v>72</v>
      </c>
      <c r="BN105" s="146">
        <v>4</v>
      </c>
      <c r="BO105" s="146">
        <f t="shared" ref="BO105" si="269">BO92</f>
        <v>5</v>
      </c>
      <c r="BP105" s="146">
        <f t="shared" si="203"/>
        <v>12</v>
      </c>
      <c r="BQ105" s="146">
        <f>VLOOKUP(IF(A105=1,0,A105),宝石属性!$B$26:$D$41,2,0)</f>
        <v>5</v>
      </c>
      <c r="BR105" s="146">
        <f>VLOOKUP(IF(A105=1,0,A105),宝石属性!$B$26:$D$41,3,0)</f>
        <v>1</v>
      </c>
      <c r="BS105" s="146">
        <f t="shared" ref="BS105:BV105" si="270">IF(BS92="","",BS92)</f>
        <v>1</v>
      </c>
      <c r="BT105" s="146">
        <f t="shared" si="270"/>
        <v>6</v>
      </c>
      <c r="BU105" s="146">
        <f t="shared" si="270"/>
        <v>9</v>
      </c>
      <c r="BV105" s="146" t="str">
        <f t="shared" si="270"/>
        <v/>
      </c>
      <c r="BW105" s="357" t="str">
        <f t="shared" si="236"/>
        <v/>
      </c>
      <c r="BX105" s="357" t="str">
        <f t="shared" si="237"/>
        <v/>
      </c>
    </row>
    <row r="106" spans="1:76">
      <c r="A106" s="344">
        <f t="shared" si="96"/>
        <v>50</v>
      </c>
      <c r="B106" s="344" t="s">
        <v>1104</v>
      </c>
      <c r="C106" s="344" t="str">
        <f t="shared" si="46"/>
        <v>鞋子</v>
      </c>
      <c r="D106" s="344" t="str">
        <f t="shared" si="208"/>
        <v>50级白装鞋子</v>
      </c>
      <c r="E106" s="344">
        <f>VLOOKUP($C106,$C$3:$M$15,COLUMNS($C$3:H$15),0)</f>
        <v>160</v>
      </c>
      <c r="F106" s="344" t="str">
        <f>VLOOKUP($C106,$C$3:$M$15,COLUMNS($C$3:I$15),0)</f>
        <v>magicdef_value</v>
      </c>
      <c r="G106" s="344">
        <f>VLOOKUP($C106,$C$3:$M$15,COLUMNS($C$3:J$15),0)</f>
        <v>200</v>
      </c>
      <c r="H106" s="344" t="str">
        <f>VLOOKUP($C106,$C$3:$M$15,COLUMNS($C$3:K$15),0)</f>
        <v>speed_value</v>
      </c>
      <c r="I106" s="344" t="str">
        <f>VLOOKUP($C106,$C$3:$M$15,COLUMNS($C$3:L$15),0)</f>
        <v/>
      </c>
      <c r="J106" s="344" t="str">
        <f>VLOOKUP($C106,$C$3:$M$15,COLUMNS($C$3:M$15),0)</f>
        <v/>
      </c>
      <c r="K106" s="344">
        <f t="shared" si="50"/>
        <v>42</v>
      </c>
      <c r="L106" s="344">
        <f t="shared" si="51"/>
        <v>42</v>
      </c>
      <c r="M106" s="344">
        <f t="shared" si="52"/>
        <v>42</v>
      </c>
      <c r="N106" s="344">
        <f t="shared" si="53"/>
        <v>42</v>
      </c>
      <c r="O106" s="344">
        <f t="shared" si="54"/>
        <v>42</v>
      </c>
      <c r="P106" s="344">
        <f t="shared" si="55"/>
        <v>42</v>
      </c>
      <c r="Q106" s="344">
        <f t="shared" si="56"/>
        <v>42</v>
      </c>
      <c r="R106" s="344">
        <f t="shared" si="57"/>
        <v>42</v>
      </c>
      <c r="S106" s="344">
        <f t="shared" si="58"/>
        <v>42</v>
      </c>
      <c r="T106" s="344">
        <f t="shared" si="59"/>
        <v>42</v>
      </c>
      <c r="U106" s="356">
        <v>3600</v>
      </c>
      <c r="V106" s="356">
        <v>2800</v>
      </c>
      <c r="W106" s="356">
        <v>2000</v>
      </c>
      <c r="X106" s="356">
        <v>1200</v>
      </c>
      <c r="Y106" s="356">
        <v>400</v>
      </c>
      <c r="Z106" s="344">
        <f t="shared" si="213"/>
        <v>33</v>
      </c>
      <c r="AA106" s="344">
        <f t="shared" si="214"/>
        <v>33</v>
      </c>
      <c r="AB106" s="344">
        <f t="shared" si="215"/>
        <v>33</v>
      </c>
      <c r="AC106" s="344">
        <f t="shared" si="216"/>
        <v>33</v>
      </c>
      <c r="AD106" s="344">
        <f t="shared" si="217"/>
        <v>33</v>
      </c>
      <c r="AE106" s="344">
        <f t="shared" si="218"/>
        <v>33</v>
      </c>
      <c r="AF106" s="344">
        <f t="shared" si="219"/>
        <v>33</v>
      </c>
      <c r="AG106" s="344">
        <f t="shared" si="220"/>
        <v>33</v>
      </c>
      <c r="AH106" s="344">
        <f t="shared" si="221"/>
        <v>33</v>
      </c>
      <c r="AI106" s="344">
        <f t="shared" si="222"/>
        <v>33</v>
      </c>
      <c r="AJ106" s="356">
        <v>3600</v>
      </c>
      <c r="AK106" s="356">
        <v>2800</v>
      </c>
      <c r="AL106" s="356">
        <v>2000</v>
      </c>
      <c r="AM106" s="356">
        <v>1200</v>
      </c>
      <c r="AN106" s="356">
        <v>400</v>
      </c>
      <c r="AO106" s="344" t="str">
        <f t="shared" si="223"/>
        <v/>
      </c>
      <c r="AP106" s="344" t="str">
        <f t="shared" si="224"/>
        <v/>
      </c>
      <c r="AQ106" s="344" t="str">
        <f t="shared" si="225"/>
        <v/>
      </c>
      <c r="AR106" s="344" t="str">
        <f t="shared" si="226"/>
        <v/>
      </c>
      <c r="AS106" s="344" t="str">
        <f t="shared" si="227"/>
        <v/>
      </c>
      <c r="AT106" s="344" t="str">
        <f t="shared" si="228"/>
        <v/>
      </c>
      <c r="AU106" s="344" t="str">
        <f t="shared" si="229"/>
        <v/>
      </c>
      <c r="AV106" s="344" t="str">
        <f t="shared" si="230"/>
        <v/>
      </c>
      <c r="AW106" s="344" t="str">
        <f t="shared" si="231"/>
        <v/>
      </c>
      <c r="AX106" s="344" t="str">
        <f t="shared" si="232"/>
        <v/>
      </c>
      <c r="AY106" s="356">
        <v>3600</v>
      </c>
      <c r="AZ106" s="356">
        <v>2800</v>
      </c>
      <c r="BA106" s="356">
        <v>2000</v>
      </c>
      <c r="BB106" s="356">
        <v>1200</v>
      </c>
      <c r="BC106" s="356">
        <v>400</v>
      </c>
      <c r="BD106" s="353"/>
      <c r="BE106" s="353"/>
      <c r="BF106" s="353"/>
      <c r="BG106" s="353"/>
      <c r="BH106" s="353"/>
      <c r="BI106" s="146"/>
      <c r="BJ106" s="352"/>
      <c r="BK106" s="146"/>
      <c r="BL106" s="25">
        <f t="shared" si="209"/>
        <v>4050613</v>
      </c>
      <c r="BM106" s="146">
        <f t="shared" ref="BM106" si="271">BM93</f>
        <v>88</v>
      </c>
      <c r="BN106" s="146">
        <v>4</v>
      </c>
      <c r="BO106" s="146">
        <f t="shared" ref="BO106" si="272">BO93</f>
        <v>6</v>
      </c>
      <c r="BP106" s="146">
        <f t="shared" si="203"/>
        <v>13</v>
      </c>
      <c r="BQ106" s="146">
        <f>VLOOKUP(IF(A106=1,0,A106),宝石属性!$B$26:$D$41,2,0)</f>
        <v>5</v>
      </c>
      <c r="BR106" s="146">
        <f>VLOOKUP(IF(A106=1,0,A106),宝石属性!$B$26:$D$41,3,0)</f>
        <v>1</v>
      </c>
      <c r="BS106" s="146">
        <f t="shared" ref="BS106:BV106" si="273">IF(BS93="","",BS93)</f>
        <v>6</v>
      </c>
      <c r="BT106" s="146">
        <f t="shared" si="273"/>
        <v>9</v>
      </c>
      <c r="BU106" s="146" t="str">
        <f t="shared" si="273"/>
        <v/>
      </c>
      <c r="BV106" s="146" t="str">
        <f t="shared" si="273"/>
        <v/>
      </c>
      <c r="BW106" s="357" t="str">
        <f t="shared" si="236"/>
        <v/>
      </c>
      <c r="BX106" s="357" t="str">
        <f t="shared" si="237"/>
        <v/>
      </c>
    </row>
    <row r="107" spans="1:76">
      <c r="A107" s="344">
        <f t="shared" si="96"/>
        <v>60</v>
      </c>
      <c r="B107" s="344" t="s">
        <v>1104</v>
      </c>
      <c r="C107" s="344" t="str">
        <f t="shared" ref="C107:C170" si="274">C94</f>
        <v>剑</v>
      </c>
      <c r="D107" s="344" t="str">
        <f t="shared" si="208"/>
        <v>60级白装剑</v>
      </c>
      <c r="E107" s="344">
        <f>VLOOKUP($C107,$C$3:$M$15,COLUMNS($C$3:H$15),0)</f>
        <v>130</v>
      </c>
      <c r="F107" s="344" t="str">
        <f>VLOOKUP($C107,$C$3:$M$15,COLUMNS($C$3:I$15),0)</f>
        <v>phyattack_value</v>
      </c>
      <c r="G107" s="344">
        <f>VLOOKUP($C107,$C$3:$M$15,COLUMNS($C$3:J$15),0)</f>
        <v>150</v>
      </c>
      <c r="H107" s="344" t="str">
        <f>VLOOKUP($C107,$C$3:$M$15,COLUMNS($C$3:K$15),0)</f>
        <v>magicattack_value</v>
      </c>
      <c r="I107" s="344">
        <f>VLOOKUP($C107,$C$3:$M$15,COLUMNS($C$3:L$15),0)</f>
        <v>170</v>
      </c>
      <c r="J107" s="344" t="str">
        <f>VLOOKUP($C107,$C$3:$M$15,COLUMNS($C$3:M$15),0)</f>
        <v>medical_value</v>
      </c>
      <c r="K107" s="344">
        <f t="shared" si="50"/>
        <v>344</v>
      </c>
      <c r="L107" s="344">
        <f t="shared" si="51"/>
        <v>344</v>
      </c>
      <c r="M107" s="344">
        <f t="shared" si="52"/>
        <v>344</v>
      </c>
      <c r="N107" s="344">
        <f t="shared" si="53"/>
        <v>344</v>
      </c>
      <c r="O107" s="344">
        <f t="shared" si="54"/>
        <v>344</v>
      </c>
      <c r="P107" s="344">
        <f t="shared" si="55"/>
        <v>344</v>
      </c>
      <c r="Q107" s="344">
        <f t="shared" si="56"/>
        <v>344</v>
      </c>
      <c r="R107" s="344">
        <f t="shared" si="57"/>
        <v>344</v>
      </c>
      <c r="S107" s="344">
        <f t="shared" si="58"/>
        <v>344</v>
      </c>
      <c r="T107" s="344">
        <f t="shared" si="59"/>
        <v>344</v>
      </c>
      <c r="U107" s="356">
        <v>3600</v>
      </c>
      <c r="V107" s="356">
        <v>2800</v>
      </c>
      <c r="W107" s="356">
        <v>2000</v>
      </c>
      <c r="X107" s="356">
        <v>1200</v>
      </c>
      <c r="Y107" s="356">
        <v>400</v>
      </c>
      <c r="Z107" s="344">
        <f t="shared" si="213"/>
        <v>77</v>
      </c>
      <c r="AA107" s="344">
        <f t="shared" si="214"/>
        <v>77</v>
      </c>
      <c r="AB107" s="344">
        <f t="shared" si="215"/>
        <v>77</v>
      </c>
      <c r="AC107" s="344">
        <f t="shared" si="216"/>
        <v>77</v>
      </c>
      <c r="AD107" s="344">
        <f t="shared" si="217"/>
        <v>77</v>
      </c>
      <c r="AE107" s="344">
        <f t="shared" si="218"/>
        <v>77</v>
      </c>
      <c r="AF107" s="344">
        <f t="shared" si="219"/>
        <v>77</v>
      </c>
      <c r="AG107" s="344">
        <f t="shared" si="220"/>
        <v>77</v>
      </c>
      <c r="AH107" s="344">
        <f t="shared" si="221"/>
        <v>77</v>
      </c>
      <c r="AI107" s="344">
        <f t="shared" si="222"/>
        <v>77</v>
      </c>
      <c r="AJ107" s="356">
        <v>3600</v>
      </c>
      <c r="AK107" s="356">
        <v>2800</v>
      </c>
      <c r="AL107" s="356">
        <v>2000</v>
      </c>
      <c r="AM107" s="356">
        <v>1200</v>
      </c>
      <c r="AN107" s="356">
        <v>400</v>
      </c>
      <c r="AO107" s="344">
        <f t="shared" si="223"/>
        <v>90</v>
      </c>
      <c r="AP107" s="344">
        <f t="shared" si="224"/>
        <v>90</v>
      </c>
      <c r="AQ107" s="344">
        <f t="shared" si="225"/>
        <v>90</v>
      </c>
      <c r="AR107" s="344">
        <f t="shared" si="226"/>
        <v>90</v>
      </c>
      <c r="AS107" s="344">
        <f t="shared" si="227"/>
        <v>90</v>
      </c>
      <c r="AT107" s="344">
        <f t="shared" si="228"/>
        <v>90</v>
      </c>
      <c r="AU107" s="344">
        <f t="shared" si="229"/>
        <v>90</v>
      </c>
      <c r="AV107" s="344">
        <f t="shared" si="230"/>
        <v>90</v>
      </c>
      <c r="AW107" s="344">
        <f t="shared" si="231"/>
        <v>90</v>
      </c>
      <c r="AX107" s="344">
        <f t="shared" si="232"/>
        <v>90</v>
      </c>
      <c r="AY107" s="356">
        <v>3600</v>
      </c>
      <c r="AZ107" s="356">
        <v>2800</v>
      </c>
      <c r="BA107" s="356">
        <v>2000</v>
      </c>
      <c r="BB107" s="356">
        <v>1200</v>
      </c>
      <c r="BC107" s="356">
        <v>400</v>
      </c>
      <c r="BD107" s="353"/>
      <c r="BE107" s="353"/>
      <c r="BF107" s="353"/>
      <c r="BG107" s="353"/>
      <c r="BH107" s="353"/>
      <c r="BI107" s="146"/>
      <c r="BJ107" s="352"/>
      <c r="BK107" s="146"/>
      <c r="BL107" s="25">
        <f t="shared" si="209"/>
        <v>4060101</v>
      </c>
      <c r="BM107" s="146">
        <f t="shared" ref="BM107" si="275">BM94</f>
        <v>1288</v>
      </c>
      <c r="BN107" s="146">
        <v>4</v>
      </c>
      <c r="BO107" s="146">
        <f t="shared" ref="BO107:BP122" si="276">BO94</f>
        <v>1</v>
      </c>
      <c r="BP107" s="146">
        <f t="shared" si="276"/>
        <v>1</v>
      </c>
      <c r="BQ107" s="146">
        <f>VLOOKUP(IF(A107=1,0,A107),宝石属性!$B$26:$D$41,2,0)</f>
        <v>7</v>
      </c>
      <c r="BR107" s="146">
        <f>VLOOKUP(IF(A107=1,0,A107),宝石属性!$B$26:$D$41,3,0)</f>
        <v>2</v>
      </c>
      <c r="BS107" s="146">
        <f t="shared" ref="BS107:BV107" si="277">IF(BS94="","",BS94)</f>
        <v>2</v>
      </c>
      <c r="BT107" s="146">
        <f t="shared" si="277"/>
        <v>4</v>
      </c>
      <c r="BU107" s="146">
        <f t="shared" si="277"/>
        <v>7</v>
      </c>
      <c r="BV107" s="146">
        <f t="shared" si="277"/>
        <v>8</v>
      </c>
      <c r="BW107" s="357" t="str">
        <f t="shared" si="236"/>
        <v/>
      </c>
      <c r="BX107" s="357" t="str">
        <f t="shared" si="237"/>
        <v/>
      </c>
    </row>
    <row r="108" spans="1:76">
      <c r="A108" s="344">
        <f t="shared" si="96"/>
        <v>60</v>
      </c>
      <c r="B108" s="344" t="s">
        <v>1104</v>
      </c>
      <c r="C108" s="344" t="str">
        <f t="shared" si="274"/>
        <v>锤</v>
      </c>
      <c r="D108" s="344" t="str">
        <f t="shared" si="208"/>
        <v>60级白装锤</v>
      </c>
      <c r="E108" s="344">
        <f>VLOOKUP($C108,$C$3:$M$15,COLUMNS($C$3:H$15),0)</f>
        <v>130</v>
      </c>
      <c r="F108" s="344" t="str">
        <f>VLOOKUP($C108,$C$3:$M$15,COLUMNS($C$3:I$15),0)</f>
        <v>phyattack_value</v>
      </c>
      <c r="G108" s="344">
        <f>VLOOKUP($C108,$C$3:$M$15,COLUMNS($C$3:J$15),0)</f>
        <v>150</v>
      </c>
      <c r="H108" s="344" t="str">
        <f>VLOOKUP($C108,$C$3:$M$15,COLUMNS($C$3:K$15),0)</f>
        <v>magicattack_value</v>
      </c>
      <c r="I108" s="344">
        <f>VLOOKUP($C108,$C$3:$M$15,COLUMNS($C$3:L$15),0)</f>
        <v>170</v>
      </c>
      <c r="J108" s="344" t="str">
        <f>VLOOKUP($C108,$C$3:$M$15,COLUMNS($C$3:M$15),0)</f>
        <v>medical_value</v>
      </c>
      <c r="K108" s="344">
        <f t="shared" ref="K108:K171" si="278">ROUND(VLOOKUP($C108,$C$3:$P$15,12,0)*$A108*(VLOOKUP($E108,$N$18:$AD$25,8,0)+(VLOOKUP($E108,$N$18:$AD$25,9,0)-VLOOKUP($E108,$N$18:$AD$25,8,0))*C$20),0)</f>
        <v>344</v>
      </c>
      <c r="L108" s="344">
        <f t="shared" ref="L108:L171" si="279">ROUND(VLOOKUP($C108,$C$3:$P$15,12,0)*$A108*(VLOOKUP($E108,$N$18:$AD$25,8,0)+(VLOOKUP($E108,$N$18:$AD$25,9,0)-VLOOKUP($E108,$N$18:$AD$25,8,0))*D$20),0)</f>
        <v>344</v>
      </c>
      <c r="M108" s="344">
        <f t="shared" ref="M108:M171" si="280">ROUND(VLOOKUP($C108,$C$3:$P$15,12,0)*$A108*(VLOOKUP($E108,$N$18:$AD$25,8,0)+(VLOOKUP($E108,$N$18:$AD$25,9,0)-VLOOKUP($E108,$N$18:$AD$25,8,0))*E$20),0)</f>
        <v>344</v>
      </c>
      <c r="N108" s="344">
        <f t="shared" ref="N108:N171" si="281">ROUND(VLOOKUP($C108,$C$3:$P$15,12,0)*$A108*(VLOOKUP($E108,$N$18:$AD$25,8,0)+(VLOOKUP($E108,$N$18:$AD$25,9,0)-VLOOKUP($E108,$N$18:$AD$25,8,0))*F$20),0)</f>
        <v>344</v>
      </c>
      <c r="O108" s="344">
        <f t="shared" ref="O108:O171" si="282">ROUND(VLOOKUP($C108,$C$3:$P$15,12,0)*$A108*(VLOOKUP($E108,$N$18:$AD$25,8,0)+(VLOOKUP($E108,$N$18:$AD$25,9,0)-VLOOKUP($E108,$N$18:$AD$25,8,0))*G$20),0)</f>
        <v>344</v>
      </c>
      <c r="P108" s="344">
        <f t="shared" ref="P108:P171" si="283">ROUND(VLOOKUP($C108,$C$3:$P$15,12,0)*$A108*(VLOOKUP($E108,$N$18:$AD$25,8,0)+(VLOOKUP($E108,$N$18:$AD$25,9,0)-VLOOKUP($E108,$N$18:$AD$25,8,0))*H$20),0)</f>
        <v>344</v>
      </c>
      <c r="Q108" s="344">
        <f t="shared" ref="Q108:Q171" si="284">ROUND(VLOOKUP($C108,$C$3:$P$15,12,0)*$A108*(VLOOKUP($E108,$N$18:$AD$25,8,0)+(VLOOKUP($E108,$N$18:$AD$25,9,0)-VLOOKUP($E108,$N$18:$AD$25,8,0))*I$20),0)</f>
        <v>344</v>
      </c>
      <c r="R108" s="344">
        <f t="shared" ref="R108:R171" si="285">ROUND(VLOOKUP($C108,$C$3:$P$15,12,0)*$A108*(VLOOKUP($E108,$N$18:$AD$25,8,0)+(VLOOKUP($E108,$N$18:$AD$25,9,0)-VLOOKUP($E108,$N$18:$AD$25,8,0))*J$20),0)</f>
        <v>344</v>
      </c>
      <c r="S108" s="344">
        <f t="shared" ref="S108:S171" si="286">ROUND(VLOOKUP($C108,$C$3:$P$15,12,0)*$A108*(VLOOKUP($E108,$N$18:$AD$25,8,0)+(VLOOKUP($E108,$N$18:$AD$25,9,0)-VLOOKUP($E108,$N$18:$AD$25,8,0))*K$20),0)</f>
        <v>344</v>
      </c>
      <c r="T108" s="344">
        <f t="shared" ref="T108:T171" si="287">ROUND(VLOOKUP($C108,$C$3:$P$15,12,0)*$A108*(VLOOKUP($E108,$N$18:$AD$25,8,0)+(VLOOKUP($E108,$N$18:$AD$25,9,0)-VLOOKUP($E108,$N$18:$AD$25,8,0))*L$20),0)</f>
        <v>344</v>
      </c>
      <c r="U108" s="356">
        <v>3600</v>
      </c>
      <c r="V108" s="356">
        <v>2800</v>
      </c>
      <c r="W108" s="356">
        <v>2000</v>
      </c>
      <c r="X108" s="356">
        <v>1200</v>
      </c>
      <c r="Y108" s="356">
        <v>400</v>
      </c>
      <c r="Z108" s="344">
        <f t="shared" si="213"/>
        <v>77</v>
      </c>
      <c r="AA108" s="344">
        <f t="shared" si="214"/>
        <v>77</v>
      </c>
      <c r="AB108" s="344">
        <f t="shared" si="215"/>
        <v>77</v>
      </c>
      <c r="AC108" s="344">
        <f t="shared" si="216"/>
        <v>77</v>
      </c>
      <c r="AD108" s="344">
        <f t="shared" si="217"/>
        <v>77</v>
      </c>
      <c r="AE108" s="344">
        <f t="shared" si="218"/>
        <v>77</v>
      </c>
      <c r="AF108" s="344">
        <f t="shared" si="219"/>
        <v>77</v>
      </c>
      <c r="AG108" s="344">
        <f t="shared" si="220"/>
        <v>77</v>
      </c>
      <c r="AH108" s="344">
        <f t="shared" si="221"/>
        <v>77</v>
      </c>
      <c r="AI108" s="344">
        <f t="shared" si="222"/>
        <v>77</v>
      </c>
      <c r="AJ108" s="356">
        <v>3600</v>
      </c>
      <c r="AK108" s="356">
        <v>2800</v>
      </c>
      <c r="AL108" s="356">
        <v>2000</v>
      </c>
      <c r="AM108" s="356">
        <v>1200</v>
      </c>
      <c r="AN108" s="356">
        <v>400</v>
      </c>
      <c r="AO108" s="344">
        <f t="shared" si="223"/>
        <v>90</v>
      </c>
      <c r="AP108" s="344">
        <f t="shared" si="224"/>
        <v>90</v>
      </c>
      <c r="AQ108" s="344">
        <f t="shared" si="225"/>
        <v>90</v>
      </c>
      <c r="AR108" s="344">
        <f t="shared" si="226"/>
        <v>90</v>
      </c>
      <c r="AS108" s="344">
        <f t="shared" si="227"/>
        <v>90</v>
      </c>
      <c r="AT108" s="344">
        <f t="shared" si="228"/>
        <v>90</v>
      </c>
      <c r="AU108" s="344">
        <f t="shared" si="229"/>
        <v>90</v>
      </c>
      <c r="AV108" s="344">
        <f t="shared" si="230"/>
        <v>90</v>
      </c>
      <c r="AW108" s="344">
        <f t="shared" si="231"/>
        <v>90</v>
      </c>
      <c r="AX108" s="344">
        <f t="shared" si="232"/>
        <v>90</v>
      </c>
      <c r="AY108" s="356">
        <v>3600</v>
      </c>
      <c r="AZ108" s="356">
        <v>2800</v>
      </c>
      <c r="BA108" s="356">
        <v>2000</v>
      </c>
      <c r="BB108" s="356">
        <v>1200</v>
      </c>
      <c r="BC108" s="356">
        <v>400</v>
      </c>
      <c r="BD108" s="353"/>
      <c r="BE108" s="353"/>
      <c r="BF108" s="353"/>
      <c r="BG108" s="353"/>
      <c r="BH108" s="353"/>
      <c r="BI108" s="146"/>
      <c r="BJ108" s="352"/>
      <c r="BK108" s="146"/>
      <c r="BL108" s="25">
        <f t="shared" si="209"/>
        <v>4060102</v>
      </c>
      <c r="BM108" s="146">
        <f t="shared" ref="BM108" si="288">BM95</f>
        <v>4360</v>
      </c>
      <c r="BN108" s="146">
        <v>4</v>
      </c>
      <c r="BO108" s="146">
        <f t="shared" ref="BO108" si="289">BO95</f>
        <v>1</v>
      </c>
      <c r="BP108" s="146">
        <f t="shared" si="276"/>
        <v>2</v>
      </c>
      <c r="BQ108" s="146">
        <f>VLOOKUP(IF(A108=1,0,A108),宝石属性!$B$26:$D$41,2,0)</f>
        <v>7</v>
      </c>
      <c r="BR108" s="146">
        <f>VLOOKUP(IF(A108=1,0,A108),宝石属性!$B$26:$D$41,3,0)</f>
        <v>2</v>
      </c>
      <c r="BS108" s="146">
        <f t="shared" ref="BS108:BV108" si="290">IF(BS95="","",BS95)</f>
        <v>2</v>
      </c>
      <c r="BT108" s="146">
        <f t="shared" si="290"/>
        <v>4</v>
      </c>
      <c r="BU108" s="146">
        <f t="shared" si="290"/>
        <v>7</v>
      </c>
      <c r="BV108" s="146">
        <f t="shared" si="290"/>
        <v>8</v>
      </c>
      <c r="BW108" s="357" t="str">
        <f t="shared" si="236"/>
        <v/>
      </c>
      <c r="BX108" s="357" t="str">
        <f t="shared" si="237"/>
        <v/>
      </c>
    </row>
    <row r="109" spans="1:76">
      <c r="A109" s="344">
        <f t="shared" si="96"/>
        <v>60</v>
      </c>
      <c r="B109" s="344" t="s">
        <v>1104</v>
      </c>
      <c r="C109" s="344" t="str">
        <f t="shared" si="274"/>
        <v>弓箭</v>
      </c>
      <c r="D109" s="344" t="str">
        <f t="shared" si="208"/>
        <v>60级白装弓箭</v>
      </c>
      <c r="E109" s="344">
        <f>VLOOKUP($C109,$C$3:$M$15,COLUMNS($C$3:H$15),0)</f>
        <v>130</v>
      </c>
      <c r="F109" s="344" t="str">
        <f>VLOOKUP($C109,$C$3:$M$15,COLUMNS($C$3:I$15),0)</f>
        <v>phyattack_value</v>
      </c>
      <c r="G109" s="344">
        <f>VLOOKUP($C109,$C$3:$M$15,COLUMNS($C$3:J$15),0)</f>
        <v>150</v>
      </c>
      <c r="H109" s="344" t="str">
        <f>VLOOKUP($C109,$C$3:$M$15,COLUMNS($C$3:K$15),0)</f>
        <v>magicattack_value</v>
      </c>
      <c r="I109" s="344">
        <f>VLOOKUP($C109,$C$3:$M$15,COLUMNS($C$3:L$15),0)</f>
        <v>170</v>
      </c>
      <c r="J109" s="344" t="str">
        <f>VLOOKUP($C109,$C$3:$M$15,COLUMNS($C$3:M$15),0)</f>
        <v>medical_value</v>
      </c>
      <c r="K109" s="344">
        <f t="shared" si="278"/>
        <v>344</v>
      </c>
      <c r="L109" s="344">
        <f t="shared" si="279"/>
        <v>344</v>
      </c>
      <c r="M109" s="344">
        <f t="shared" si="280"/>
        <v>344</v>
      </c>
      <c r="N109" s="344">
        <f t="shared" si="281"/>
        <v>344</v>
      </c>
      <c r="O109" s="344">
        <f t="shared" si="282"/>
        <v>344</v>
      </c>
      <c r="P109" s="344">
        <f t="shared" si="283"/>
        <v>344</v>
      </c>
      <c r="Q109" s="344">
        <f t="shared" si="284"/>
        <v>344</v>
      </c>
      <c r="R109" s="344">
        <f t="shared" si="285"/>
        <v>344</v>
      </c>
      <c r="S109" s="344">
        <f t="shared" si="286"/>
        <v>344</v>
      </c>
      <c r="T109" s="344">
        <f t="shared" si="287"/>
        <v>344</v>
      </c>
      <c r="U109" s="356">
        <v>3600</v>
      </c>
      <c r="V109" s="356">
        <v>2800</v>
      </c>
      <c r="W109" s="356">
        <v>2000</v>
      </c>
      <c r="X109" s="356">
        <v>1200</v>
      </c>
      <c r="Y109" s="356">
        <v>400</v>
      </c>
      <c r="Z109" s="344">
        <f t="shared" si="213"/>
        <v>77</v>
      </c>
      <c r="AA109" s="344">
        <f t="shared" si="214"/>
        <v>77</v>
      </c>
      <c r="AB109" s="344">
        <f t="shared" si="215"/>
        <v>77</v>
      </c>
      <c r="AC109" s="344">
        <f t="shared" si="216"/>
        <v>77</v>
      </c>
      <c r="AD109" s="344">
        <f t="shared" si="217"/>
        <v>77</v>
      </c>
      <c r="AE109" s="344">
        <f t="shared" si="218"/>
        <v>77</v>
      </c>
      <c r="AF109" s="344">
        <f t="shared" si="219"/>
        <v>77</v>
      </c>
      <c r="AG109" s="344">
        <f t="shared" si="220"/>
        <v>77</v>
      </c>
      <c r="AH109" s="344">
        <f t="shared" si="221"/>
        <v>77</v>
      </c>
      <c r="AI109" s="344">
        <f t="shared" si="222"/>
        <v>77</v>
      </c>
      <c r="AJ109" s="356">
        <v>3600</v>
      </c>
      <c r="AK109" s="356">
        <v>2800</v>
      </c>
      <c r="AL109" s="356">
        <v>2000</v>
      </c>
      <c r="AM109" s="356">
        <v>1200</v>
      </c>
      <c r="AN109" s="356">
        <v>400</v>
      </c>
      <c r="AO109" s="344">
        <f t="shared" si="223"/>
        <v>90</v>
      </c>
      <c r="AP109" s="344">
        <f t="shared" si="224"/>
        <v>90</v>
      </c>
      <c r="AQ109" s="344">
        <f t="shared" si="225"/>
        <v>90</v>
      </c>
      <c r="AR109" s="344">
        <f t="shared" si="226"/>
        <v>90</v>
      </c>
      <c r="AS109" s="344">
        <f t="shared" si="227"/>
        <v>90</v>
      </c>
      <c r="AT109" s="344">
        <f t="shared" si="228"/>
        <v>90</v>
      </c>
      <c r="AU109" s="344">
        <f t="shared" si="229"/>
        <v>90</v>
      </c>
      <c r="AV109" s="344">
        <f t="shared" si="230"/>
        <v>90</v>
      </c>
      <c r="AW109" s="344">
        <f t="shared" si="231"/>
        <v>90</v>
      </c>
      <c r="AX109" s="344">
        <f t="shared" si="232"/>
        <v>90</v>
      </c>
      <c r="AY109" s="356">
        <v>3600</v>
      </c>
      <c r="AZ109" s="356">
        <v>2800</v>
      </c>
      <c r="BA109" s="356">
        <v>2000</v>
      </c>
      <c r="BB109" s="356">
        <v>1200</v>
      </c>
      <c r="BC109" s="356">
        <v>400</v>
      </c>
      <c r="BD109" s="353"/>
      <c r="BE109" s="353"/>
      <c r="BF109" s="353"/>
      <c r="BG109" s="353"/>
      <c r="BH109" s="353"/>
      <c r="BI109" s="146"/>
      <c r="BJ109" s="352"/>
      <c r="BK109" s="146"/>
      <c r="BL109" s="25">
        <f t="shared" si="209"/>
        <v>4060103</v>
      </c>
      <c r="BM109" s="146">
        <f t="shared" ref="BM109" si="291">BM96</f>
        <v>1800</v>
      </c>
      <c r="BN109" s="146">
        <v>4</v>
      </c>
      <c r="BO109" s="146">
        <f t="shared" ref="BO109" si="292">BO96</f>
        <v>1</v>
      </c>
      <c r="BP109" s="146">
        <f t="shared" si="276"/>
        <v>3</v>
      </c>
      <c r="BQ109" s="146">
        <f>VLOOKUP(IF(A109=1,0,A109),宝石属性!$B$26:$D$41,2,0)</f>
        <v>7</v>
      </c>
      <c r="BR109" s="146">
        <f>VLOOKUP(IF(A109=1,0,A109),宝石属性!$B$26:$D$41,3,0)</f>
        <v>2</v>
      </c>
      <c r="BS109" s="146">
        <f t="shared" ref="BS109:BV109" si="293">IF(BS96="","",BS96)</f>
        <v>2</v>
      </c>
      <c r="BT109" s="146">
        <f t="shared" si="293"/>
        <v>4</v>
      </c>
      <c r="BU109" s="146">
        <f t="shared" si="293"/>
        <v>7</v>
      </c>
      <c r="BV109" s="146">
        <f t="shared" si="293"/>
        <v>8</v>
      </c>
      <c r="BW109" s="357" t="str">
        <f t="shared" si="236"/>
        <v/>
      </c>
      <c r="BX109" s="357" t="str">
        <f t="shared" si="237"/>
        <v/>
      </c>
    </row>
    <row r="110" spans="1:76">
      <c r="A110" s="344">
        <f t="shared" si="96"/>
        <v>60</v>
      </c>
      <c r="B110" s="344" t="s">
        <v>1104</v>
      </c>
      <c r="C110" s="344" t="str">
        <f t="shared" si="274"/>
        <v>爪</v>
      </c>
      <c r="D110" s="344" t="str">
        <f t="shared" si="208"/>
        <v>60级白装爪</v>
      </c>
      <c r="E110" s="344">
        <f>VLOOKUP($C110,$C$3:$M$15,COLUMNS($C$3:H$15),0)</f>
        <v>130</v>
      </c>
      <c r="F110" s="344" t="str">
        <f>VLOOKUP($C110,$C$3:$M$15,COLUMNS($C$3:I$15),0)</f>
        <v>phyattack_value</v>
      </c>
      <c r="G110" s="344">
        <f>VLOOKUP($C110,$C$3:$M$15,COLUMNS($C$3:J$15),0)</f>
        <v>150</v>
      </c>
      <c r="H110" s="344" t="str">
        <f>VLOOKUP($C110,$C$3:$M$15,COLUMNS($C$3:K$15),0)</f>
        <v>magicattack_value</v>
      </c>
      <c r="I110" s="344">
        <f>VLOOKUP($C110,$C$3:$M$15,COLUMNS($C$3:L$15),0)</f>
        <v>170</v>
      </c>
      <c r="J110" s="344" t="str">
        <f>VLOOKUP($C110,$C$3:$M$15,COLUMNS($C$3:M$15),0)</f>
        <v>medical_value</v>
      </c>
      <c r="K110" s="344">
        <f t="shared" si="278"/>
        <v>344</v>
      </c>
      <c r="L110" s="344">
        <f t="shared" si="279"/>
        <v>344</v>
      </c>
      <c r="M110" s="344">
        <f t="shared" si="280"/>
        <v>344</v>
      </c>
      <c r="N110" s="344">
        <f t="shared" si="281"/>
        <v>344</v>
      </c>
      <c r="O110" s="344">
        <f t="shared" si="282"/>
        <v>344</v>
      </c>
      <c r="P110" s="344">
        <f t="shared" si="283"/>
        <v>344</v>
      </c>
      <c r="Q110" s="344">
        <f t="shared" si="284"/>
        <v>344</v>
      </c>
      <c r="R110" s="344">
        <f t="shared" si="285"/>
        <v>344</v>
      </c>
      <c r="S110" s="344">
        <f t="shared" si="286"/>
        <v>344</v>
      </c>
      <c r="T110" s="344">
        <f t="shared" si="287"/>
        <v>344</v>
      </c>
      <c r="U110" s="356">
        <v>3600</v>
      </c>
      <c r="V110" s="356">
        <v>2800</v>
      </c>
      <c r="W110" s="356">
        <v>2000</v>
      </c>
      <c r="X110" s="356">
        <v>1200</v>
      </c>
      <c r="Y110" s="356">
        <v>400</v>
      </c>
      <c r="Z110" s="344">
        <f t="shared" si="213"/>
        <v>77</v>
      </c>
      <c r="AA110" s="344">
        <f t="shared" si="214"/>
        <v>77</v>
      </c>
      <c r="AB110" s="344">
        <f t="shared" si="215"/>
        <v>77</v>
      </c>
      <c r="AC110" s="344">
        <f t="shared" si="216"/>
        <v>77</v>
      </c>
      <c r="AD110" s="344">
        <f t="shared" si="217"/>
        <v>77</v>
      </c>
      <c r="AE110" s="344">
        <f t="shared" si="218"/>
        <v>77</v>
      </c>
      <c r="AF110" s="344">
        <f t="shared" si="219"/>
        <v>77</v>
      </c>
      <c r="AG110" s="344">
        <f t="shared" si="220"/>
        <v>77</v>
      </c>
      <c r="AH110" s="344">
        <f t="shared" si="221"/>
        <v>77</v>
      </c>
      <c r="AI110" s="344">
        <f t="shared" si="222"/>
        <v>77</v>
      </c>
      <c r="AJ110" s="356">
        <v>3600</v>
      </c>
      <c r="AK110" s="356">
        <v>2800</v>
      </c>
      <c r="AL110" s="356">
        <v>2000</v>
      </c>
      <c r="AM110" s="356">
        <v>1200</v>
      </c>
      <c r="AN110" s="356">
        <v>400</v>
      </c>
      <c r="AO110" s="344">
        <f t="shared" si="223"/>
        <v>90</v>
      </c>
      <c r="AP110" s="344">
        <f t="shared" si="224"/>
        <v>90</v>
      </c>
      <c r="AQ110" s="344">
        <f t="shared" si="225"/>
        <v>90</v>
      </c>
      <c r="AR110" s="344">
        <f t="shared" si="226"/>
        <v>90</v>
      </c>
      <c r="AS110" s="344">
        <f t="shared" si="227"/>
        <v>90</v>
      </c>
      <c r="AT110" s="344">
        <f t="shared" si="228"/>
        <v>90</v>
      </c>
      <c r="AU110" s="344">
        <f t="shared" si="229"/>
        <v>90</v>
      </c>
      <c r="AV110" s="344">
        <f t="shared" si="230"/>
        <v>90</v>
      </c>
      <c r="AW110" s="344">
        <f t="shared" si="231"/>
        <v>90</v>
      </c>
      <c r="AX110" s="344">
        <f t="shared" si="232"/>
        <v>90</v>
      </c>
      <c r="AY110" s="356">
        <v>3600</v>
      </c>
      <c r="AZ110" s="356">
        <v>2800</v>
      </c>
      <c r="BA110" s="356">
        <v>2000</v>
      </c>
      <c r="BB110" s="356">
        <v>1200</v>
      </c>
      <c r="BC110" s="356">
        <v>400</v>
      </c>
      <c r="BD110" s="353"/>
      <c r="BE110" s="353"/>
      <c r="BF110" s="353"/>
      <c r="BG110" s="353"/>
      <c r="BH110" s="353"/>
      <c r="BI110" s="146"/>
      <c r="BJ110" s="352"/>
      <c r="BK110" s="146"/>
      <c r="BL110" s="25">
        <f t="shared" si="209"/>
        <v>4060104</v>
      </c>
      <c r="BM110" s="146">
        <f t="shared" ref="BM110" si="294">BM97</f>
        <v>3080</v>
      </c>
      <c r="BN110" s="146">
        <v>4</v>
      </c>
      <c r="BO110" s="146">
        <f t="shared" ref="BO110" si="295">BO97</f>
        <v>1</v>
      </c>
      <c r="BP110" s="146">
        <f t="shared" si="276"/>
        <v>4</v>
      </c>
      <c r="BQ110" s="146">
        <f>VLOOKUP(IF(A110=1,0,A110),宝石属性!$B$26:$D$41,2,0)</f>
        <v>7</v>
      </c>
      <c r="BR110" s="146">
        <f>VLOOKUP(IF(A110=1,0,A110),宝石属性!$B$26:$D$41,3,0)</f>
        <v>2</v>
      </c>
      <c r="BS110" s="146">
        <f t="shared" ref="BS110:BV110" si="296">IF(BS97="","",BS97)</f>
        <v>2</v>
      </c>
      <c r="BT110" s="146">
        <f t="shared" si="296"/>
        <v>4</v>
      </c>
      <c r="BU110" s="146">
        <f t="shared" si="296"/>
        <v>7</v>
      </c>
      <c r="BV110" s="146">
        <f t="shared" si="296"/>
        <v>8</v>
      </c>
      <c r="BW110" s="357" t="str">
        <f t="shared" si="236"/>
        <v/>
      </c>
      <c r="BX110" s="357" t="str">
        <f t="shared" si="237"/>
        <v/>
      </c>
    </row>
    <row r="111" spans="1:76">
      <c r="A111" s="344">
        <f t="shared" si="96"/>
        <v>60</v>
      </c>
      <c r="B111" s="344" t="s">
        <v>1104</v>
      </c>
      <c r="C111" s="344" t="str">
        <f t="shared" si="274"/>
        <v>魔棒</v>
      </c>
      <c r="D111" s="344" t="str">
        <f t="shared" si="208"/>
        <v>60级白装魔棒</v>
      </c>
      <c r="E111" s="344">
        <f>VLOOKUP($C111,$C$3:$M$15,COLUMNS($C$3:H$15),0)</f>
        <v>130</v>
      </c>
      <c r="F111" s="344" t="str">
        <f>VLOOKUP($C111,$C$3:$M$15,COLUMNS($C$3:I$15),0)</f>
        <v>phyattack_value</v>
      </c>
      <c r="G111" s="344">
        <f>VLOOKUP($C111,$C$3:$M$15,COLUMNS($C$3:J$15),0)</f>
        <v>150</v>
      </c>
      <c r="H111" s="344" t="str">
        <f>VLOOKUP($C111,$C$3:$M$15,COLUMNS($C$3:K$15),0)</f>
        <v>magicattack_value</v>
      </c>
      <c r="I111" s="344">
        <f>VLOOKUP($C111,$C$3:$M$15,COLUMNS($C$3:L$15),0)</f>
        <v>170</v>
      </c>
      <c r="J111" s="344" t="str">
        <f>VLOOKUP($C111,$C$3:$M$15,COLUMNS($C$3:M$15),0)</f>
        <v>medical_value</v>
      </c>
      <c r="K111" s="344">
        <f t="shared" si="278"/>
        <v>344</v>
      </c>
      <c r="L111" s="344">
        <f t="shared" si="279"/>
        <v>344</v>
      </c>
      <c r="M111" s="344">
        <f t="shared" si="280"/>
        <v>344</v>
      </c>
      <c r="N111" s="344">
        <f t="shared" si="281"/>
        <v>344</v>
      </c>
      <c r="O111" s="344">
        <f t="shared" si="282"/>
        <v>344</v>
      </c>
      <c r="P111" s="344">
        <f t="shared" si="283"/>
        <v>344</v>
      </c>
      <c r="Q111" s="344">
        <f t="shared" si="284"/>
        <v>344</v>
      </c>
      <c r="R111" s="344">
        <f t="shared" si="285"/>
        <v>344</v>
      </c>
      <c r="S111" s="344">
        <f t="shared" si="286"/>
        <v>344</v>
      </c>
      <c r="T111" s="344">
        <f t="shared" si="287"/>
        <v>344</v>
      </c>
      <c r="U111" s="356">
        <v>3600</v>
      </c>
      <c r="V111" s="356">
        <v>2800</v>
      </c>
      <c r="W111" s="356">
        <v>2000</v>
      </c>
      <c r="X111" s="356">
        <v>1200</v>
      </c>
      <c r="Y111" s="356">
        <v>400</v>
      </c>
      <c r="Z111" s="344">
        <f t="shared" si="213"/>
        <v>77</v>
      </c>
      <c r="AA111" s="344">
        <f t="shared" si="214"/>
        <v>77</v>
      </c>
      <c r="AB111" s="344">
        <f t="shared" si="215"/>
        <v>77</v>
      </c>
      <c r="AC111" s="344">
        <f t="shared" si="216"/>
        <v>77</v>
      </c>
      <c r="AD111" s="344">
        <f t="shared" si="217"/>
        <v>77</v>
      </c>
      <c r="AE111" s="344">
        <f t="shared" si="218"/>
        <v>77</v>
      </c>
      <c r="AF111" s="344">
        <f t="shared" si="219"/>
        <v>77</v>
      </c>
      <c r="AG111" s="344">
        <f t="shared" si="220"/>
        <v>77</v>
      </c>
      <c r="AH111" s="344">
        <f t="shared" si="221"/>
        <v>77</v>
      </c>
      <c r="AI111" s="344">
        <f t="shared" si="222"/>
        <v>77</v>
      </c>
      <c r="AJ111" s="356">
        <v>3600</v>
      </c>
      <c r="AK111" s="356">
        <v>2800</v>
      </c>
      <c r="AL111" s="356">
        <v>2000</v>
      </c>
      <c r="AM111" s="356">
        <v>1200</v>
      </c>
      <c r="AN111" s="356">
        <v>400</v>
      </c>
      <c r="AO111" s="344">
        <f t="shared" si="223"/>
        <v>90</v>
      </c>
      <c r="AP111" s="344">
        <f t="shared" si="224"/>
        <v>90</v>
      </c>
      <c r="AQ111" s="344">
        <f t="shared" si="225"/>
        <v>90</v>
      </c>
      <c r="AR111" s="344">
        <f t="shared" si="226"/>
        <v>90</v>
      </c>
      <c r="AS111" s="344">
        <f t="shared" si="227"/>
        <v>90</v>
      </c>
      <c r="AT111" s="344">
        <f t="shared" si="228"/>
        <v>90</v>
      </c>
      <c r="AU111" s="344">
        <f t="shared" si="229"/>
        <v>90</v>
      </c>
      <c r="AV111" s="344">
        <f t="shared" si="230"/>
        <v>90</v>
      </c>
      <c r="AW111" s="344">
        <f t="shared" si="231"/>
        <v>90</v>
      </c>
      <c r="AX111" s="344">
        <f t="shared" si="232"/>
        <v>90</v>
      </c>
      <c r="AY111" s="356">
        <v>3600</v>
      </c>
      <c r="AZ111" s="356">
        <v>2800</v>
      </c>
      <c r="BA111" s="356">
        <v>2000</v>
      </c>
      <c r="BB111" s="356">
        <v>1200</v>
      </c>
      <c r="BC111" s="356">
        <v>400</v>
      </c>
      <c r="BD111" s="353"/>
      <c r="BE111" s="353"/>
      <c r="BF111" s="353"/>
      <c r="BG111" s="353"/>
      <c r="BH111" s="353"/>
      <c r="BI111" s="146"/>
      <c r="BJ111" s="352"/>
      <c r="BK111" s="146"/>
      <c r="BL111" s="25">
        <f t="shared" si="209"/>
        <v>4060105</v>
      </c>
      <c r="BM111" s="146">
        <f t="shared" ref="BM111" si="297">BM98</f>
        <v>2824</v>
      </c>
      <c r="BN111" s="146">
        <v>4</v>
      </c>
      <c r="BO111" s="146">
        <f t="shared" ref="BO111" si="298">BO98</f>
        <v>1</v>
      </c>
      <c r="BP111" s="146">
        <f t="shared" si="276"/>
        <v>5</v>
      </c>
      <c r="BQ111" s="146">
        <f>VLOOKUP(IF(A111=1,0,A111),宝石属性!$B$26:$D$41,2,0)</f>
        <v>7</v>
      </c>
      <c r="BR111" s="146">
        <f>VLOOKUP(IF(A111=1,0,A111),宝石属性!$B$26:$D$41,3,0)</f>
        <v>2</v>
      </c>
      <c r="BS111" s="146">
        <f t="shared" ref="BS111:BV111" si="299">IF(BS98="","",BS98)</f>
        <v>2</v>
      </c>
      <c r="BT111" s="146">
        <f t="shared" si="299"/>
        <v>4</v>
      </c>
      <c r="BU111" s="146">
        <f t="shared" si="299"/>
        <v>7</v>
      </c>
      <c r="BV111" s="146">
        <f t="shared" si="299"/>
        <v>8</v>
      </c>
      <c r="BW111" s="357" t="str">
        <f t="shared" si="236"/>
        <v/>
      </c>
      <c r="BX111" s="357" t="str">
        <f t="shared" si="237"/>
        <v/>
      </c>
    </row>
    <row r="112" spans="1:76">
      <c r="A112" s="344">
        <f t="shared" si="96"/>
        <v>60</v>
      </c>
      <c r="B112" s="344" t="s">
        <v>1104</v>
      </c>
      <c r="C112" s="344" t="str">
        <f t="shared" si="274"/>
        <v>法杖</v>
      </c>
      <c r="D112" s="344" t="str">
        <f t="shared" si="208"/>
        <v>60级白装法杖</v>
      </c>
      <c r="E112" s="344">
        <f>VLOOKUP($C112,$C$3:$M$15,COLUMNS($C$3:H$15),0)</f>
        <v>130</v>
      </c>
      <c r="F112" s="344" t="str">
        <f>VLOOKUP($C112,$C$3:$M$15,COLUMNS($C$3:I$15),0)</f>
        <v>phyattack_value</v>
      </c>
      <c r="G112" s="344">
        <f>VLOOKUP($C112,$C$3:$M$15,COLUMNS($C$3:J$15),0)</f>
        <v>150</v>
      </c>
      <c r="H112" s="344" t="str">
        <f>VLOOKUP($C112,$C$3:$M$15,COLUMNS($C$3:K$15),0)</f>
        <v>magicattack_value</v>
      </c>
      <c r="I112" s="344">
        <f>VLOOKUP($C112,$C$3:$M$15,COLUMNS($C$3:L$15),0)</f>
        <v>170</v>
      </c>
      <c r="J112" s="344" t="str">
        <f>VLOOKUP($C112,$C$3:$M$15,COLUMNS($C$3:M$15),0)</f>
        <v>medical_value</v>
      </c>
      <c r="K112" s="344">
        <f t="shared" si="278"/>
        <v>344</v>
      </c>
      <c r="L112" s="344">
        <f t="shared" si="279"/>
        <v>344</v>
      </c>
      <c r="M112" s="344">
        <f t="shared" si="280"/>
        <v>344</v>
      </c>
      <c r="N112" s="344">
        <f t="shared" si="281"/>
        <v>344</v>
      </c>
      <c r="O112" s="344">
        <f t="shared" si="282"/>
        <v>344</v>
      </c>
      <c r="P112" s="344">
        <f t="shared" si="283"/>
        <v>344</v>
      </c>
      <c r="Q112" s="344">
        <f t="shared" si="284"/>
        <v>344</v>
      </c>
      <c r="R112" s="344">
        <f t="shared" si="285"/>
        <v>344</v>
      </c>
      <c r="S112" s="344">
        <f t="shared" si="286"/>
        <v>344</v>
      </c>
      <c r="T112" s="344">
        <f t="shared" si="287"/>
        <v>344</v>
      </c>
      <c r="U112" s="356">
        <v>3600</v>
      </c>
      <c r="V112" s="356">
        <v>2800</v>
      </c>
      <c r="W112" s="356">
        <v>2000</v>
      </c>
      <c r="X112" s="356">
        <v>1200</v>
      </c>
      <c r="Y112" s="356">
        <v>400</v>
      </c>
      <c r="Z112" s="344">
        <f t="shared" si="213"/>
        <v>77</v>
      </c>
      <c r="AA112" s="344">
        <f t="shared" si="214"/>
        <v>77</v>
      </c>
      <c r="AB112" s="344">
        <f t="shared" si="215"/>
        <v>77</v>
      </c>
      <c r="AC112" s="344">
        <f t="shared" si="216"/>
        <v>77</v>
      </c>
      <c r="AD112" s="344">
        <f t="shared" si="217"/>
        <v>77</v>
      </c>
      <c r="AE112" s="344">
        <f t="shared" si="218"/>
        <v>77</v>
      </c>
      <c r="AF112" s="344">
        <f t="shared" si="219"/>
        <v>77</v>
      </c>
      <c r="AG112" s="344">
        <f t="shared" si="220"/>
        <v>77</v>
      </c>
      <c r="AH112" s="344">
        <f t="shared" si="221"/>
        <v>77</v>
      </c>
      <c r="AI112" s="344">
        <f t="shared" si="222"/>
        <v>77</v>
      </c>
      <c r="AJ112" s="356">
        <v>3600</v>
      </c>
      <c r="AK112" s="356">
        <v>2800</v>
      </c>
      <c r="AL112" s="356">
        <v>2000</v>
      </c>
      <c r="AM112" s="356">
        <v>1200</v>
      </c>
      <c r="AN112" s="356">
        <v>400</v>
      </c>
      <c r="AO112" s="344">
        <f t="shared" si="223"/>
        <v>90</v>
      </c>
      <c r="AP112" s="344">
        <f t="shared" si="224"/>
        <v>90</v>
      </c>
      <c r="AQ112" s="344">
        <f t="shared" si="225"/>
        <v>90</v>
      </c>
      <c r="AR112" s="344">
        <f t="shared" si="226"/>
        <v>90</v>
      </c>
      <c r="AS112" s="344">
        <f t="shared" si="227"/>
        <v>90</v>
      </c>
      <c r="AT112" s="344">
        <f t="shared" si="228"/>
        <v>90</v>
      </c>
      <c r="AU112" s="344">
        <f t="shared" si="229"/>
        <v>90</v>
      </c>
      <c r="AV112" s="344">
        <f t="shared" si="230"/>
        <v>90</v>
      </c>
      <c r="AW112" s="344">
        <f t="shared" si="231"/>
        <v>90</v>
      </c>
      <c r="AX112" s="344">
        <f t="shared" si="232"/>
        <v>90</v>
      </c>
      <c r="AY112" s="356">
        <v>3600</v>
      </c>
      <c r="AZ112" s="356">
        <v>2800</v>
      </c>
      <c r="BA112" s="356">
        <v>2000</v>
      </c>
      <c r="BB112" s="356">
        <v>1200</v>
      </c>
      <c r="BC112" s="356">
        <v>400</v>
      </c>
      <c r="BD112" s="353"/>
      <c r="BE112" s="353"/>
      <c r="BF112" s="353"/>
      <c r="BG112" s="353"/>
      <c r="BH112" s="353"/>
      <c r="BI112" s="146"/>
      <c r="BJ112" s="352"/>
      <c r="BK112" s="146"/>
      <c r="BL112" s="25">
        <f t="shared" si="209"/>
        <v>4060106</v>
      </c>
      <c r="BM112" s="146">
        <f t="shared" ref="BM112" si="300">BM99</f>
        <v>4104</v>
      </c>
      <c r="BN112" s="146">
        <v>4</v>
      </c>
      <c r="BO112" s="146">
        <f t="shared" ref="BO112" si="301">BO99</f>
        <v>1</v>
      </c>
      <c r="BP112" s="146">
        <f t="shared" si="276"/>
        <v>6</v>
      </c>
      <c r="BQ112" s="146">
        <f>VLOOKUP(IF(A112=1,0,A112),宝石属性!$B$26:$D$41,2,0)</f>
        <v>7</v>
      </c>
      <c r="BR112" s="146">
        <f>VLOOKUP(IF(A112=1,0,A112),宝石属性!$B$26:$D$41,3,0)</f>
        <v>2</v>
      </c>
      <c r="BS112" s="146">
        <f t="shared" ref="BS112:BV112" si="302">IF(BS99="","",BS99)</f>
        <v>2</v>
      </c>
      <c r="BT112" s="146">
        <f t="shared" si="302"/>
        <v>4</v>
      </c>
      <c r="BU112" s="146">
        <f t="shared" si="302"/>
        <v>7</v>
      </c>
      <c r="BV112" s="146">
        <f t="shared" si="302"/>
        <v>8</v>
      </c>
      <c r="BW112" s="357" t="str">
        <f t="shared" si="236"/>
        <v/>
      </c>
      <c r="BX112" s="357" t="str">
        <f t="shared" si="237"/>
        <v/>
      </c>
    </row>
    <row r="113" spans="1:76">
      <c r="A113" s="344">
        <f t="shared" si="96"/>
        <v>60</v>
      </c>
      <c r="B113" s="344" t="s">
        <v>1104</v>
      </c>
      <c r="C113" s="344" t="str">
        <f t="shared" si="274"/>
        <v>男衣</v>
      </c>
      <c r="D113" s="344" t="str">
        <f t="shared" si="208"/>
        <v>60级白装男衣</v>
      </c>
      <c r="E113" s="344">
        <f>VLOOKUP($C113,$C$3:$M$15,COLUMNS($C$3:H$15),0)</f>
        <v>60</v>
      </c>
      <c r="F113" s="344" t="str">
        <f>VLOOKUP($C113,$C$3:$M$15,COLUMNS($C$3:I$15),0)</f>
        <v>maxhp_value</v>
      </c>
      <c r="G113" s="344">
        <f>VLOOKUP($C113,$C$3:$M$15,COLUMNS($C$3:J$15),0)</f>
        <v>140</v>
      </c>
      <c r="H113" s="344" t="str">
        <f>VLOOKUP($C113,$C$3:$M$15,COLUMNS($C$3:K$15),0)</f>
        <v>defend_value</v>
      </c>
      <c r="I113" s="344" t="str">
        <f>VLOOKUP($C113,$C$3:$M$15,COLUMNS($C$3:L$15),0)</f>
        <v/>
      </c>
      <c r="J113" s="344" t="str">
        <f>VLOOKUP($C113,$C$3:$M$15,COLUMNS($C$3:M$15),0)</f>
        <v/>
      </c>
      <c r="K113" s="344">
        <f t="shared" si="278"/>
        <v>276</v>
      </c>
      <c r="L113" s="344">
        <f t="shared" si="279"/>
        <v>276</v>
      </c>
      <c r="M113" s="344">
        <f t="shared" si="280"/>
        <v>276</v>
      </c>
      <c r="N113" s="344">
        <f t="shared" si="281"/>
        <v>276</v>
      </c>
      <c r="O113" s="344">
        <f t="shared" si="282"/>
        <v>276</v>
      </c>
      <c r="P113" s="344">
        <f t="shared" si="283"/>
        <v>276</v>
      </c>
      <c r="Q113" s="344">
        <f t="shared" si="284"/>
        <v>276</v>
      </c>
      <c r="R113" s="344">
        <f t="shared" si="285"/>
        <v>276</v>
      </c>
      <c r="S113" s="344">
        <f t="shared" si="286"/>
        <v>276</v>
      </c>
      <c r="T113" s="344">
        <f t="shared" si="287"/>
        <v>276</v>
      </c>
      <c r="U113" s="356">
        <v>3600</v>
      </c>
      <c r="V113" s="356">
        <v>2800</v>
      </c>
      <c r="W113" s="356">
        <v>2000</v>
      </c>
      <c r="X113" s="356">
        <v>1200</v>
      </c>
      <c r="Y113" s="356">
        <v>400</v>
      </c>
      <c r="Z113" s="344">
        <f t="shared" si="213"/>
        <v>86</v>
      </c>
      <c r="AA113" s="344">
        <f t="shared" si="214"/>
        <v>86</v>
      </c>
      <c r="AB113" s="344">
        <f t="shared" si="215"/>
        <v>86</v>
      </c>
      <c r="AC113" s="344">
        <f t="shared" si="216"/>
        <v>86</v>
      </c>
      <c r="AD113" s="344">
        <f t="shared" si="217"/>
        <v>86</v>
      </c>
      <c r="AE113" s="344">
        <f t="shared" si="218"/>
        <v>86</v>
      </c>
      <c r="AF113" s="344">
        <f t="shared" si="219"/>
        <v>86</v>
      </c>
      <c r="AG113" s="344">
        <f t="shared" si="220"/>
        <v>86</v>
      </c>
      <c r="AH113" s="344">
        <f t="shared" si="221"/>
        <v>86</v>
      </c>
      <c r="AI113" s="344">
        <f t="shared" si="222"/>
        <v>86</v>
      </c>
      <c r="AJ113" s="356">
        <v>3600</v>
      </c>
      <c r="AK113" s="356">
        <v>2800</v>
      </c>
      <c r="AL113" s="356">
        <v>2000</v>
      </c>
      <c r="AM113" s="356">
        <v>1200</v>
      </c>
      <c r="AN113" s="356">
        <v>400</v>
      </c>
      <c r="AO113" s="344" t="str">
        <f t="shared" si="223"/>
        <v/>
      </c>
      <c r="AP113" s="344" t="str">
        <f t="shared" si="224"/>
        <v/>
      </c>
      <c r="AQ113" s="344" t="str">
        <f t="shared" si="225"/>
        <v/>
      </c>
      <c r="AR113" s="344" t="str">
        <f t="shared" si="226"/>
        <v/>
      </c>
      <c r="AS113" s="344" t="str">
        <f t="shared" si="227"/>
        <v/>
      </c>
      <c r="AT113" s="344" t="str">
        <f t="shared" si="228"/>
        <v/>
      </c>
      <c r="AU113" s="344" t="str">
        <f t="shared" si="229"/>
        <v/>
      </c>
      <c r="AV113" s="344" t="str">
        <f t="shared" si="230"/>
        <v/>
      </c>
      <c r="AW113" s="344" t="str">
        <f t="shared" si="231"/>
        <v/>
      </c>
      <c r="AX113" s="344" t="str">
        <f t="shared" si="232"/>
        <v/>
      </c>
      <c r="AY113" s="356">
        <v>3600</v>
      </c>
      <c r="AZ113" s="356">
        <v>2800</v>
      </c>
      <c r="BA113" s="356">
        <v>2000</v>
      </c>
      <c r="BB113" s="356">
        <v>1200</v>
      </c>
      <c r="BC113" s="356">
        <v>400</v>
      </c>
      <c r="BD113" s="353"/>
      <c r="BE113" s="353"/>
      <c r="BF113" s="353"/>
      <c r="BG113" s="353"/>
      <c r="BH113" s="353"/>
      <c r="BI113" s="146"/>
      <c r="BJ113" s="352"/>
      <c r="BK113" s="146"/>
      <c r="BL113" s="25">
        <f t="shared" si="209"/>
        <v>4060207</v>
      </c>
      <c r="BM113" s="146">
        <f t="shared" ref="BM113" si="303">BM100</f>
        <v>312</v>
      </c>
      <c r="BN113" s="146">
        <v>4</v>
      </c>
      <c r="BO113" s="146">
        <f t="shared" ref="BO113" si="304">BO100</f>
        <v>2</v>
      </c>
      <c r="BP113" s="146">
        <f t="shared" si="276"/>
        <v>7</v>
      </c>
      <c r="BQ113" s="146">
        <f>VLOOKUP(IF(A113=1,0,A113),宝石属性!$B$26:$D$41,2,0)</f>
        <v>7</v>
      </c>
      <c r="BR113" s="146">
        <f>VLOOKUP(IF(A113=1,0,A113),宝石属性!$B$26:$D$41,3,0)</f>
        <v>2</v>
      </c>
      <c r="BS113" s="146">
        <f t="shared" ref="BS113:BV113" si="305">IF(BS100="","",BS100)</f>
        <v>1</v>
      </c>
      <c r="BT113" s="146">
        <f t="shared" si="305"/>
        <v>3</v>
      </c>
      <c r="BU113" s="146">
        <f t="shared" si="305"/>
        <v>5</v>
      </c>
      <c r="BV113" s="146">
        <f t="shared" si="305"/>
        <v>7</v>
      </c>
      <c r="BW113" s="357" t="str">
        <f t="shared" si="236"/>
        <v/>
      </c>
      <c r="BX113" s="357" t="str">
        <f t="shared" si="237"/>
        <v/>
      </c>
    </row>
    <row r="114" spans="1:76">
      <c r="A114" s="344">
        <f t="shared" si="96"/>
        <v>60</v>
      </c>
      <c r="B114" s="344" t="s">
        <v>1104</v>
      </c>
      <c r="C114" s="344" t="str">
        <f t="shared" si="274"/>
        <v>女衣</v>
      </c>
      <c r="D114" s="344" t="str">
        <f t="shared" si="208"/>
        <v>60级白装女衣</v>
      </c>
      <c r="E114" s="344">
        <f>VLOOKUP($C114,$C$3:$M$15,COLUMNS($C$3:H$15),0)</f>
        <v>60</v>
      </c>
      <c r="F114" s="344" t="str">
        <f>VLOOKUP($C114,$C$3:$M$15,COLUMNS($C$3:I$15),0)</f>
        <v>maxhp_value</v>
      </c>
      <c r="G114" s="344">
        <f>VLOOKUP($C114,$C$3:$M$15,COLUMNS($C$3:J$15),0)</f>
        <v>140</v>
      </c>
      <c r="H114" s="344" t="str">
        <f>VLOOKUP($C114,$C$3:$M$15,COLUMNS($C$3:K$15),0)</f>
        <v>defend_value</v>
      </c>
      <c r="I114" s="344" t="str">
        <f>VLOOKUP($C114,$C$3:$M$15,COLUMNS($C$3:L$15),0)</f>
        <v/>
      </c>
      <c r="J114" s="344" t="str">
        <f>VLOOKUP($C114,$C$3:$M$15,COLUMNS($C$3:M$15),0)</f>
        <v/>
      </c>
      <c r="K114" s="344">
        <f t="shared" si="278"/>
        <v>276</v>
      </c>
      <c r="L114" s="344">
        <f t="shared" si="279"/>
        <v>276</v>
      </c>
      <c r="M114" s="344">
        <f t="shared" si="280"/>
        <v>276</v>
      </c>
      <c r="N114" s="344">
        <f t="shared" si="281"/>
        <v>276</v>
      </c>
      <c r="O114" s="344">
        <f t="shared" si="282"/>
        <v>276</v>
      </c>
      <c r="P114" s="344">
        <f t="shared" si="283"/>
        <v>276</v>
      </c>
      <c r="Q114" s="344">
        <f t="shared" si="284"/>
        <v>276</v>
      </c>
      <c r="R114" s="344">
        <f t="shared" si="285"/>
        <v>276</v>
      </c>
      <c r="S114" s="344">
        <f t="shared" si="286"/>
        <v>276</v>
      </c>
      <c r="T114" s="344">
        <f t="shared" si="287"/>
        <v>276</v>
      </c>
      <c r="U114" s="356">
        <v>3600</v>
      </c>
      <c r="V114" s="356">
        <v>2800</v>
      </c>
      <c r="W114" s="356">
        <v>2000</v>
      </c>
      <c r="X114" s="356">
        <v>1200</v>
      </c>
      <c r="Y114" s="356">
        <v>400</v>
      </c>
      <c r="Z114" s="344">
        <f t="shared" si="213"/>
        <v>86</v>
      </c>
      <c r="AA114" s="344">
        <f t="shared" si="214"/>
        <v>86</v>
      </c>
      <c r="AB114" s="344">
        <f t="shared" si="215"/>
        <v>86</v>
      </c>
      <c r="AC114" s="344">
        <f t="shared" si="216"/>
        <v>86</v>
      </c>
      <c r="AD114" s="344">
        <f t="shared" si="217"/>
        <v>86</v>
      </c>
      <c r="AE114" s="344">
        <f t="shared" si="218"/>
        <v>86</v>
      </c>
      <c r="AF114" s="344">
        <f t="shared" si="219"/>
        <v>86</v>
      </c>
      <c r="AG114" s="344">
        <f t="shared" si="220"/>
        <v>86</v>
      </c>
      <c r="AH114" s="344">
        <f t="shared" si="221"/>
        <v>86</v>
      </c>
      <c r="AI114" s="344">
        <f t="shared" si="222"/>
        <v>86</v>
      </c>
      <c r="AJ114" s="356">
        <v>3600</v>
      </c>
      <c r="AK114" s="356">
        <v>2800</v>
      </c>
      <c r="AL114" s="356">
        <v>2000</v>
      </c>
      <c r="AM114" s="356">
        <v>1200</v>
      </c>
      <c r="AN114" s="356">
        <v>400</v>
      </c>
      <c r="AO114" s="344" t="str">
        <f t="shared" si="223"/>
        <v/>
      </c>
      <c r="AP114" s="344" t="str">
        <f t="shared" si="224"/>
        <v/>
      </c>
      <c r="AQ114" s="344" t="str">
        <f t="shared" si="225"/>
        <v/>
      </c>
      <c r="AR114" s="344" t="str">
        <f t="shared" si="226"/>
        <v/>
      </c>
      <c r="AS114" s="344" t="str">
        <f t="shared" si="227"/>
        <v/>
      </c>
      <c r="AT114" s="344" t="str">
        <f t="shared" si="228"/>
        <v/>
      </c>
      <c r="AU114" s="344" t="str">
        <f t="shared" si="229"/>
        <v/>
      </c>
      <c r="AV114" s="344" t="str">
        <f t="shared" si="230"/>
        <v/>
      </c>
      <c r="AW114" s="344" t="str">
        <f t="shared" si="231"/>
        <v/>
      </c>
      <c r="AX114" s="344" t="str">
        <f t="shared" si="232"/>
        <v/>
      </c>
      <c r="AY114" s="356">
        <v>3600</v>
      </c>
      <c r="AZ114" s="356">
        <v>2800</v>
      </c>
      <c r="BA114" s="356">
        <v>2000</v>
      </c>
      <c r="BB114" s="356">
        <v>1200</v>
      </c>
      <c r="BC114" s="356">
        <v>400</v>
      </c>
      <c r="BD114" s="353"/>
      <c r="BE114" s="353"/>
      <c r="BF114" s="353"/>
      <c r="BG114" s="353"/>
      <c r="BH114" s="353"/>
      <c r="BI114" s="146"/>
      <c r="BJ114" s="352"/>
      <c r="BK114" s="146"/>
      <c r="BL114" s="25">
        <f t="shared" si="209"/>
        <v>4060208</v>
      </c>
      <c r="BM114" s="146">
        <f t="shared" ref="BM114" si="306">BM101</f>
        <v>568</v>
      </c>
      <c r="BN114" s="146">
        <v>4</v>
      </c>
      <c r="BO114" s="146">
        <f t="shared" ref="BO114" si="307">BO101</f>
        <v>2</v>
      </c>
      <c r="BP114" s="146">
        <f t="shared" si="276"/>
        <v>8</v>
      </c>
      <c r="BQ114" s="146">
        <f>VLOOKUP(IF(A114=1,0,A114),宝石属性!$B$26:$D$41,2,0)</f>
        <v>7</v>
      </c>
      <c r="BR114" s="146">
        <f>VLOOKUP(IF(A114=1,0,A114),宝石属性!$B$26:$D$41,3,0)</f>
        <v>2</v>
      </c>
      <c r="BS114" s="146">
        <f t="shared" ref="BS114:BV114" si="308">IF(BS101="","",BS101)</f>
        <v>1</v>
      </c>
      <c r="BT114" s="146">
        <f t="shared" si="308"/>
        <v>3</v>
      </c>
      <c r="BU114" s="146">
        <f t="shared" si="308"/>
        <v>5</v>
      </c>
      <c r="BV114" s="146">
        <f t="shared" si="308"/>
        <v>7</v>
      </c>
      <c r="BW114" s="357" t="str">
        <f t="shared" si="236"/>
        <v/>
      </c>
      <c r="BX114" s="357" t="str">
        <f t="shared" si="237"/>
        <v/>
      </c>
    </row>
    <row r="115" spans="1:76">
      <c r="A115" s="344">
        <f t="shared" si="96"/>
        <v>60</v>
      </c>
      <c r="B115" s="344" t="s">
        <v>1104</v>
      </c>
      <c r="C115" s="344" t="str">
        <f t="shared" si="274"/>
        <v>男头盔</v>
      </c>
      <c r="D115" s="344" t="str">
        <f t="shared" si="208"/>
        <v>60级白装男头盔</v>
      </c>
      <c r="E115" s="344">
        <f>VLOOKUP($C115,$C$3:$M$15,COLUMNS($C$3:H$15),0)</f>
        <v>90</v>
      </c>
      <c r="F115" s="344" t="str">
        <f>VLOOKUP($C115,$C$3:$M$15,COLUMNS($C$3:I$15),0)</f>
        <v>maxmp_value</v>
      </c>
      <c r="G115" s="344">
        <f>VLOOKUP($C115,$C$3:$M$15,COLUMNS($C$3:J$15),0)</f>
        <v>140</v>
      </c>
      <c r="H115" s="344" t="str">
        <f>VLOOKUP($C115,$C$3:$M$15,COLUMNS($C$3:K$15),0)</f>
        <v>defend_value</v>
      </c>
      <c r="I115" s="344" t="str">
        <f>VLOOKUP($C115,$C$3:$M$15,COLUMNS($C$3:L$15),0)</f>
        <v/>
      </c>
      <c r="J115" s="344" t="str">
        <f>VLOOKUP($C115,$C$3:$M$15,COLUMNS($C$3:M$15),0)</f>
        <v/>
      </c>
      <c r="K115" s="344">
        <f t="shared" si="278"/>
        <v>344</v>
      </c>
      <c r="L115" s="344">
        <f t="shared" si="279"/>
        <v>344</v>
      </c>
      <c r="M115" s="344">
        <f t="shared" si="280"/>
        <v>344</v>
      </c>
      <c r="N115" s="344">
        <f t="shared" si="281"/>
        <v>344</v>
      </c>
      <c r="O115" s="344">
        <f t="shared" si="282"/>
        <v>344</v>
      </c>
      <c r="P115" s="344">
        <f t="shared" si="283"/>
        <v>344</v>
      </c>
      <c r="Q115" s="344">
        <f t="shared" si="284"/>
        <v>344</v>
      </c>
      <c r="R115" s="344">
        <f t="shared" si="285"/>
        <v>344</v>
      </c>
      <c r="S115" s="344">
        <f t="shared" si="286"/>
        <v>344</v>
      </c>
      <c r="T115" s="344">
        <f t="shared" si="287"/>
        <v>344</v>
      </c>
      <c r="U115" s="356">
        <v>3600</v>
      </c>
      <c r="V115" s="356">
        <v>2800</v>
      </c>
      <c r="W115" s="356">
        <v>2000</v>
      </c>
      <c r="X115" s="356">
        <v>1200</v>
      </c>
      <c r="Y115" s="356">
        <v>400</v>
      </c>
      <c r="Z115" s="344">
        <f t="shared" si="213"/>
        <v>52</v>
      </c>
      <c r="AA115" s="344">
        <f t="shared" si="214"/>
        <v>52</v>
      </c>
      <c r="AB115" s="344">
        <f t="shared" si="215"/>
        <v>52</v>
      </c>
      <c r="AC115" s="344">
        <f t="shared" si="216"/>
        <v>52</v>
      </c>
      <c r="AD115" s="344">
        <f t="shared" si="217"/>
        <v>52</v>
      </c>
      <c r="AE115" s="344">
        <f t="shared" si="218"/>
        <v>52</v>
      </c>
      <c r="AF115" s="344">
        <f t="shared" si="219"/>
        <v>52</v>
      </c>
      <c r="AG115" s="344">
        <f t="shared" si="220"/>
        <v>52</v>
      </c>
      <c r="AH115" s="344">
        <f t="shared" si="221"/>
        <v>52</v>
      </c>
      <c r="AI115" s="344">
        <f t="shared" si="222"/>
        <v>52</v>
      </c>
      <c r="AJ115" s="356">
        <v>3600</v>
      </c>
      <c r="AK115" s="356">
        <v>2800</v>
      </c>
      <c r="AL115" s="356">
        <v>2000</v>
      </c>
      <c r="AM115" s="356">
        <v>1200</v>
      </c>
      <c r="AN115" s="356">
        <v>400</v>
      </c>
      <c r="AO115" s="344" t="str">
        <f t="shared" si="223"/>
        <v/>
      </c>
      <c r="AP115" s="344" t="str">
        <f t="shared" si="224"/>
        <v/>
      </c>
      <c r="AQ115" s="344" t="str">
        <f t="shared" si="225"/>
        <v/>
      </c>
      <c r="AR115" s="344" t="str">
        <f t="shared" si="226"/>
        <v/>
      </c>
      <c r="AS115" s="344" t="str">
        <f t="shared" si="227"/>
        <v/>
      </c>
      <c r="AT115" s="344" t="str">
        <f t="shared" si="228"/>
        <v/>
      </c>
      <c r="AU115" s="344" t="str">
        <f t="shared" si="229"/>
        <v/>
      </c>
      <c r="AV115" s="344" t="str">
        <f t="shared" si="230"/>
        <v/>
      </c>
      <c r="AW115" s="344" t="str">
        <f t="shared" si="231"/>
        <v/>
      </c>
      <c r="AX115" s="344" t="str">
        <f t="shared" si="232"/>
        <v/>
      </c>
      <c r="AY115" s="356">
        <v>3600</v>
      </c>
      <c r="AZ115" s="356">
        <v>2800</v>
      </c>
      <c r="BA115" s="356">
        <v>2000</v>
      </c>
      <c r="BB115" s="356">
        <v>1200</v>
      </c>
      <c r="BC115" s="356">
        <v>400</v>
      </c>
      <c r="BD115" s="353"/>
      <c r="BE115" s="353"/>
      <c r="BF115" s="353"/>
      <c r="BG115" s="353"/>
      <c r="BH115" s="353"/>
      <c r="BI115" s="146"/>
      <c r="BJ115" s="352"/>
      <c r="BK115" s="146"/>
      <c r="BL115" s="25">
        <f t="shared" si="209"/>
        <v>4060309</v>
      </c>
      <c r="BM115" s="146">
        <f t="shared" ref="BM115" si="309">BM102</f>
        <v>1640</v>
      </c>
      <c r="BN115" s="146">
        <v>4</v>
      </c>
      <c r="BO115" s="146">
        <f t="shared" ref="BO115" si="310">BO102</f>
        <v>3</v>
      </c>
      <c r="BP115" s="146">
        <f t="shared" si="276"/>
        <v>9</v>
      </c>
      <c r="BQ115" s="146">
        <f>VLOOKUP(IF(A115=1,0,A115),宝石属性!$B$26:$D$41,2,0)</f>
        <v>7</v>
      </c>
      <c r="BR115" s="146">
        <f>VLOOKUP(IF(A115=1,0,A115),宝石属性!$B$26:$D$41,3,0)</f>
        <v>2</v>
      </c>
      <c r="BS115" s="146">
        <f t="shared" ref="BS115:BV115" si="311">IF(BS102="","",BS102)</f>
        <v>2</v>
      </c>
      <c r="BT115" s="146">
        <f t="shared" si="311"/>
        <v>3</v>
      </c>
      <c r="BU115" s="146" t="str">
        <f t="shared" si="311"/>
        <v/>
      </c>
      <c r="BV115" s="146" t="str">
        <f t="shared" si="311"/>
        <v/>
      </c>
      <c r="BW115" s="357" t="str">
        <f t="shared" si="236"/>
        <v/>
      </c>
      <c r="BX115" s="357" t="str">
        <f t="shared" si="237"/>
        <v/>
      </c>
    </row>
    <row r="116" spans="1:76">
      <c r="A116" s="344">
        <f t="shared" si="96"/>
        <v>60</v>
      </c>
      <c r="B116" s="344" t="s">
        <v>1104</v>
      </c>
      <c r="C116" s="344" t="str">
        <f t="shared" si="274"/>
        <v>女头饰</v>
      </c>
      <c r="D116" s="344" t="str">
        <f t="shared" si="208"/>
        <v>60级白装女头饰</v>
      </c>
      <c r="E116" s="344">
        <f>VLOOKUP($C116,$C$3:$M$15,COLUMNS($C$3:H$15),0)</f>
        <v>90</v>
      </c>
      <c r="F116" s="344" t="str">
        <f>VLOOKUP($C116,$C$3:$M$15,COLUMNS($C$3:I$15),0)</f>
        <v>maxmp_value</v>
      </c>
      <c r="G116" s="344">
        <f>VLOOKUP($C116,$C$3:$M$15,COLUMNS($C$3:J$15),0)</f>
        <v>140</v>
      </c>
      <c r="H116" s="344" t="str">
        <f>VLOOKUP($C116,$C$3:$M$15,COLUMNS($C$3:K$15),0)</f>
        <v>defend_value</v>
      </c>
      <c r="I116" s="344" t="str">
        <f>VLOOKUP($C116,$C$3:$M$15,COLUMNS($C$3:L$15),0)</f>
        <v/>
      </c>
      <c r="J116" s="344" t="str">
        <f>VLOOKUP($C116,$C$3:$M$15,COLUMNS($C$3:M$15),0)</f>
        <v/>
      </c>
      <c r="K116" s="344">
        <f t="shared" si="278"/>
        <v>344</v>
      </c>
      <c r="L116" s="344">
        <f t="shared" si="279"/>
        <v>344</v>
      </c>
      <c r="M116" s="344">
        <f t="shared" si="280"/>
        <v>344</v>
      </c>
      <c r="N116" s="344">
        <f t="shared" si="281"/>
        <v>344</v>
      </c>
      <c r="O116" s="344">
        <f t="shared" si="282"/>
        <v>344</v>
      </c>
      <c r="P116" s="344">
        <f t="shared" si="283"/>
        <v>344</v>
      </c>
      <c r="Q116" s="344">
        <f t="shared" si="284"/>
        <v>344</v>
      </c>
      <c r="R116" s="344">
        <f t="shared" si="285"/>
        <v>344</v>
      </c>
      <c r="S116" s="344">
        <f t="shared" si="286"/>
        <v>344</v>
      </c>
      <c r="T116" s="344">
        <f t="shared" si="287"/>
        <v>344</v>
      </c>
      <c r="U116" s="356">
        <v>3600</v>
      </c>
      <c r="V116" s="356">
        <v>2800</v>
      </c>
      <c r="W116" s="356">
        <v>2000</v>
      </c>
      <c r="X116" s="356">
        <v>1200</v>
      </c>
      <c r="Y116" s="356">
        <v>400</v>
      </c>
      <c r="Z116" s="344">
        <f t="shared" si="213"/>
        <v>52</v>
      </c>
      <c r="AA116" s="344">
        <f t="shared" si="214"/>
        <v>52</v>
      </c>
      <c r="AB116" s="344">
        <f t="shared" si="215"/>
        <v>52</v>
      </c>
      <c r="AC116" s="344">
        <f t="shared" si="216"/>
        <v>52</v>
      </c>
      <c r="AD116" s="344">
        <f t="shared" si="217"/>
        <v>52</v>
      </c>
      <c r="AE116" s="344">
        <f t="shared" si="218"/>
        <v>52</v>
      </c>
      <c r="AF116" s="344">
        <f t="shared" si="219"/>
        <v>52</v>
      </c>
      <c r="AG116" s="344">
        <f t="shared" si="220"/>
        <v>52</v>
      </c>
      <c r="AH116" s="344">
        <f t="shared" si="221"/>
        <v>52</v>
      </c>
      <c r="AI116" s="344">
        <f t="shared" si="222"/>
        <v>52</v>
      </c>
      <c r="AJ116" s="356">
        <v>3600</v>
      </c>
      <c r="AK116" s="356">
        <v>2800</v>
      </c>
      <c r="AL116" s="356">
        <v>2000</v>
      </c>
      <c r="AM116" s="356">
        <v>1200</v>
      </c>
      <c r="AN116" s="356">
        <v>400</v>
      </c>
      <c r="AO116" s="344" t="str">
        <f t="shared" si="223"/>
        <v/>
      </c>
      <c r="AP116" s="344" t="str">
        <f t="shared" si="224"/>
        <v/>
      </c>
      <c r="AQ116" s="344" t="str">
        <f t="shared" si="225"/>
        <v/>
      </c>
      <c r="AR116" s="344" t="str">
        <f t="shared" si="226"/>
        <v/>
      </c>
      <c r="AS116" s="344" t="str">
        <f t="shared" si="227"/>
        <v/>
      </c>
      <c r="AT116" s="344" t="str">
        <f t="shared" si="228"/>
        <v/>
      </c>
      <c r="AU116" s="344" t="str">
        <f t="shared" si="229"/>
        <v/>
      </c>
      <c r="AV116" s="344" t="str">
        <f t="shared" si="230"/>
        <v/>
      </c>
      <c r="AW116" s="344" t="str">
        <f t="shared" si="231"/>
        <v/>
      </c>
      <c r="AX116" s="344" t="str">
        <f t="shared" si="232"/>
        <v/>
      </c>
      <c r="AY116" s="356">
        <v>3600</v>
      </c>
      <c r="AZ116" s="356">
        <v>2800</v>
      </c>
      <c r="BA116" s="356">
        <v>2000</v>
      </c>
      <c r="BB116" s="356">
        <v>1200</v>
      </c>
      <c r="BC116" s="356">
        <v>400</v>
      </c>
      <c r="BD116" s="353"/>
      <c r="BE116" s="353"/>
      <c r="BF116" s="353"/>
      <c r="BG116" s="353"/>
      <c r="BH116" s="353"/>
      <c r="BI116" s="146"/>
      <c r="BJ116" s="352"/>
      <c r="BK116" s="146"/>
      <c r="BL116" s="25">
        <f t="shared" si="209"/>
        <v>4060310</v>
      </c>
      <c r="BM116" s="146">
        <f t="shared" ref="BM116" si="312">BM103</f>
        <v>1384</v>
      </c>
      <c r="BN116" s="146">
        <v>4</v>
      </c>
      <c r="BO116" s="146">
        <f t="shared" ref="BO116" si="313">BO103</f>
        <v>3</v>
      </c>
      <c r="BP116" s="146">
        <f t="shared" si="276"/>
        <v>10</v>
      </c>
      <c r="BQ116" s="146">
        <f>VLOOKUP(IF(A116=1,0,A116),宝石属性!$B$26:$D$41,2,0)</f>
        <v>7</v>
      </c>
      <c r="BR116" s="146">
        <f>VLOOKUP(IF(A116=1,0,A116),宝石属性!$B$26:$D$41,3,0)</f>
        <v>2</v>
      </c>
      <c r="BS116" s="146">
        <f t="shared" ref="BS116:BV116" si="314">IF(BS103="","",BS103)</f>
        <v>2</v>
      </c>
      <c r="BT116" s="146">
        <f t="shared" si="314"/>
        <v>3</v>
      </c>
      <c r="BU116" s="146" t="str">
        <f t="shared" si="314"/>
        <v/>
      </c>
      <c r="BV116" s="146" t="str">
        <f t="shared" si="314"/>
        <v/>
      </c>
      <c r="BW116" s="357" t="str">
        <f t="shared" si="236"/>
        <v/>
      </c>
      <c r="BX116" s="357" t="str">
        <f t="shared" si="237"/>
        <v/>
      </c>
    </row>
    <row r="117" spans="1:76">
      <c r="A117" s="344">
        <f t="shared" si="96"/>
        <v>60</v>
      </c>
      <c r="B117" s="344" t="s">
        <v>1104</v>
      </c>
      <c r="C117" s="344" t="str">
        <f t="shared" si="274"/>
        <v>项链</v>
      </c>
      <c r="D117" s="344" t="str">
        <f t="shared" si="208"/>
        <v>60级白装项链</v>
      </c>
      <c r="E117" s="344">
        <f>VLOOKUP($C117,$C$3:$M$15,COLUMNS($C$3:H$15),0)</f>
        <v>150</v>
      </c>
      <c r="F117" s="344" t="str">
        <f>VLOOKUP($C117,$C$3:$M$15,COLUMNS($C$3:I$15),0)</f>
        <v>magicattack_value</v>
      </c>
      <c r="G117" s="344">
        <f>VLOOKUP($C117,$C$3:$M$15,COLUMNS($C$3:J$15),0)</f>
        <v>160</v>
      </c>
      <c r="H117" s="344" t="str">
        <f>VLOOKUP($C117,$C$3:$M$15,COLUMNS($C$3:K$15),0)</f>
        <v>magicdef_value</v>
      </c>
      <c r="I117" s="344" t="str">
        <f>VLOOKUP($C117,$C$3:$M$15,COLUMNS($C$3:L$15),0)</f>
        <v/>
      </c>
      <c r="J117" s="344" t="str">
        <f>VLOOKUP($C117,$C$3:$M$15,COLUMNS($C$3:M$15),0)</f>
        <v/>
      </c>
      <c r="K117" s="344">
        <f t="shared" si="278"/>
        <v>95</v>
      </c>
      <c r="L117" s="344">
        <f t="shared" si="279"/>
        <v>95</v>
      </c>
      <c r="M117" s="344">
        <f t="shared" si="280"/>
        <v>95</v>
      </c>
      <c r="N117" s="344">
        <f t="shared" si="281"/>
        <v>95</v>
      </c>
      <c r="O117" s="344">
        <f t="shared" si="282"/>
        <v>95</v>
      </c>
      <c r="P117" s="344">
        <f t="shared" si="283"/>
        <v>95</v>
      </c>
      <c r="Q117" s="344">
        <f t="shared" si="284"/>
        <v>95</v>
      </c>
      <c r="R117" s="344">
        <f t="shared" si="285"/>
        <v>95</v>
      </c>
      <c r="S117" s="344">
        <f t="shared" si="286"/>
        <v>95</v>
      </c>
      <c r="T117" s="344">
        <f t="shared" si="287"/>
        <v>95</v>
      </c>
      <c r="U117" s="356">
        <v>3600</v>
      </c>
      <c r="V117" s="356">
        <v>2800</v>
      </c>
      <c r="W117" s="356">
        <v>2000</v>
      </c>
      <c r="X117" s="356">
        <v>1200</v>
      </c>
      <c r="Y117" s="356">
        <v>400</v>
      </c>
      <c r="Z117" s="344">
        <f t="shared" si="213"/>
        <v>50</v>
      </c>
      <c r="AA117" s="344">
        <f t="shared" si="214"/>
        <v>50</v>
      </c>
      <c r="AB117" s="344">
        <f t="shared" si="215"/>
        <v>50</v>
      </c>
      <c r="AC117" s="344">
        <f t="shared" si="216"/>
        <v>50</v>
      </c>
      <c r="AD117" s="344">
        <f t="shared" si="217"/>
        <v>50</v>
      </c>
      <c r="AE117" s="344">
        <f t="shared" si="218"/>
        <v>50</v>
      </c>
      <c r="AF117" s="344">
        <f t="shared" si="219"/>
        <v>50</v>
      </c>
      <c r="AG117" s="344">
        <f t="shared" si="220"/>
        <v>50</v>
      </c>
      <c r="AH117" s="344">
        <f t="shared" si="221"/>
        <v>50</v>
      </c>
      <c r="AI117" s="344">
        <f t="shared" si="222"/>
        <v>50</v>
      </c>
      <c r="AJ117" s="356">
        <v>3600</v>
      </c>
      <c r="AK117" s="356">
        <v>2800</v>
      </c>
      <c r="AL117" s="356">
        <v>2000</v>
      </c>
      <c r="AM117" s="356">
        <v>1200</v>
      </c>
      <c r="AN117" s="356">
        <v>400</v>
      </c>
      <c r="AO117" s="344" t="str">
        <f t="shared" si="223"/>
        <v/>
      </c>
      <c r="AP117" s="344" t="str">
        <f t="shared" si="224"/>
        <v/>
      </c>
      <c r="AQ117" s="344" t="str">
        <f t="shared" si="225"/>
        <v/>
      </c>
      <c r="AR117" s="344" t="str">
        <f t="shared" si="226"/>
        <v/>
      </c>
      <c r="AS117" s="344" t="str">
        <f t="shared" si="227"/>
        <v/>
      </c>
      <c r="AT117" s="344" t="str">
        <f t="shared" si="228"/>
        <v/>
      </c>
      <c r="AU117" s="344" t="str">
        <f t="shared" si="229"/>
        <v/>
      </c>
      <c r="AV117" s="344" t="str">
        <f t="shared" si="230"/>
        <v/>
      </c>
      <c r="AW117" s="344" t="str">
        <f t="shared" si="231"/>
        <v/>
      </c>
      <c r="AX117" s="344" t="str">
        <f t="shared" si="232"/>
        <v/>
      </c>
      <c r="AY117" s="356">
        <v>3600</v>
      </c>
      <c r="AZ117" s="356">
        <v>2800</v>
      </c>
      <c r="BA117" s="356">
        <v>2000</v>
      </c>
      <c r="BB117" s="356">
        <v>1200</v>
      </c>
      <c r="BC117" s="356">
        <v>400</v>
      </c>
      <c r="BD117" s="353"/>
      <c r="BE117" s="353"/>
      <c r="BF117" s="353"/>
      <c r="BG117" s="353"/>
      <c r="BH117" s="353"/>
      <c r="BI117" s="146"/>
      <c r="BJ117" s="352"/>
      <c r="BK117" s="146"/>
      <c r="BL117" s="25">
        <f t="shared" si="209"/>
        <v>4060411</v>
      </c>
      <c r="BM117" s="146">
        <f t="shared" ref="BM117" si="315">BM104</f>
        <v>40</v>
      </c>
      <c r="BN117" s="146">
        <v>4</v>
      </c>
      <c r="BO117" s="146">
        <f t="shared" ref="BO117" si="316">BO104</f>
        <v>4</v>
      </c>
      <c r="BP117" s="146">
        <f t="shared" si="276"/>
        <v>11</v>
      </c>
      <c r="BQ117" s="146">
        <f>VLOOKUP(IF(A117=1,0,A117),宝石属性!$B$26:$D$41,2,0)</f>
        <v>7</v>
      </c>
      <c r="BR117" s="146">
        <f>VLOOKUP(IF(A117=1,0,A117),宝石属性!$B$26:$D$41,3,0)</f>
        <v>2</v>
      </c>
      <c r="BS117" s="146">
        <f t="shared" ref="BS117:BV117" si="317">IF(BS104="","",BS104)</f>
        <v>4</v>
      </c>
      <c r="BT117" s="146">
        <f t="shared" si="317"/>
        <v>5</v>
      </c>
      <c r="BU117" s="146" t="str">
        <f t="shared" si="317"/>
        <v/>
      </c>
      <c r="BV117" s="146" t="str">
        <f t="shared" si="317"/>
        <v/>
      </c>
      <c r="BW117" s="357" t="str">
        <f t="shared" si="236"/>
        <v/>
      </c>
      <c r="BX117" s="357" t="str">
        <f t="shared" si="237"/>
        <v/>
      </c>
    </row>
    <row r="118" spans="1:76">
      <c r="A118" s="344">
        <f t="shared" si="96"/>
        <v>60</v>
      </c>
      <c r="B118" s="344" t="s">
        <v>1104</v>
      </c>
      <c r="C118" s="344" t="str">
        <f t="shared" si="274"/>
        <v>腰带</v>
      </c>
      <c r="D118" s="344" t="str">
        <f t="shared" si="208"/>
        <v>60级白装腰带</v>
      </c>
      <c r="E118" s="344">
        <f>VLOOKUP($C118,$C$3:$M$15,COLUMNS($C$3:H$15),0)</f>
        <v>60</v>
      </c>
      <c r="F118" s="344" t="str">
        <f>VLOOKUP($C118,$C$3:$M$15,COLUMNS($C$3:I$15),0)</f>
        <v>maxhp_value</v>
      </c>
      <c r="G118" s="344">
        <f>VLOOKUP($C118,$C$3:$M$15,COLUMNS($C$3:J$15),0)</f>
        <v>140</v>
      </c>
      <c r="H118" s="344" t="str">
        <f>VLOOKUP($C118,$C$3:$M$15,COLUMNS($C$3:K$15),0)</f>
        <v>defend_value</v>
      </c>
      <c r="I118" s="344" t="str">
        <f>VLOOKUP($C118,$C$3:$M$15,COLUMNS($C$3:L$15),0)</f>
        <v/>
      </c>
      <c r="J118" s="344" t="str">
        <f>VLOOKUP($C118,$C$3:$M$15,COLUMNS($C$3:M$15),0)</f>
        <v/>
      </c>
      <c r="K118" s="344">
        <f t="shared" si="278"/>
        <v>413</v>
      </c>
      <c r="L118" s="344">
        <f t="shared" si="279"/>
        <v>413</v>
      </c>
      <c r="M118" s="344">
        <f t="shared" si="280"/>
        <v>413</v>
      </c>
      <c r="N118" s="344">
        <f t="shared" si="281"/>
        <v>413</v>
      </c>
      <c r="O118" s="344">
        <f t="shared" si="282"/>
        <v>413</v>
      </c>
      <c r="P118" s="344">
        <f t="shared" si="283"/>
        <v>413</v>
      </c>
      <c r="Q118" s="344">
        <f t="shared" si="284"/>
        <v>413</v>
      </c>
      <c r="R118" s="344">
        <f t="shared" si="285"/>
        <v>413</v>
      </c>
      <c r="S118" s="344">
        <f t="shared" si="286"/>
        <v>413</v>
      </c>
      <c r="T118" s="344">
        <f t="shared" si="287"/>
        <v>413</v>
      </c>
      <c r="U118" s="356">
        <v>3600</v>
      </c>
      <c r="V118" s="356">
        <v>2800</v>
      </c>
      <c r="W118" s="356">
        <v>2000</v>
      </c>
      <c r="X118" s="356">
        <v>1200</v>
      </c>
      <c r="Y118" s="356">
        <v>400</v>
      </c>
      <c r="Z118" s="344">
        <f t="shared" si="213"/>
        <v>34</v>
      </c>
      <c r="AA118" s="344">
        <f t="shared" si="214"/>
        <v>34</v>
      </c>
      <c r="AB118" s="344">
        <f t="shared" si="215"/>
        <v>34</v>
      </c>
      <c r="AC118" s="344">
        <f t="shared" si="216"/>
        <v>34</v>
      </c>
      <c r="AD118" s="344">
        <f t="shared" si="217"/>
        <v>34</v>
      </c>
      <c r="AE118" s="344">
        <f t="shared" si="218"/>
        <v>34</v>
      </c>
      <c r="AF118" s="344">
        <f t="shared" si="219"/>
        <v>34</v>
      </c>
      <c r="AG118" s="344">
        <f t="shared" si="220"/>
        <v>34</v>
      </c>
      <c r="AH118" s="344">
        <f t="shared" si="221"/>
        <v>34</v>
      </c>
      <c r="AI118" s="344">
        <f t="shared" si="222"/>
        <v>34</v>
      </c>
      <c r="AJ118" s="356">
        <v>3600</v>
      </c>
      <c r="AK118" s="356">
        <v>2800</v>
      </c>
      <c r="AL118" s="356">
        <v>2000</v>
      </c>
      <c r="AM118" s="356">
        <v>1200</v>
      </c>
      <c r="AN118" s="356">
        <v>400</v>
      </c>
      <c r="AO118" s="344" t="str">
        <f t="shared" si="223"/>
        <v/>
      </c>
      <c r="AP118" s="344" t="str">
        <f t="shared" si="224"/>
        <v/>
      </c>
      <c r="AQ118" s="344" t="str">
        <f t="shared" si="225"/>
        <v/>
      </c>
      <c r="AR118" s="344" t="str">
        <f t="shared" si="226"/>
        <v/>
      </c>
      <c r="AS118" s="344" t="str">
        <f t="shared" si="227"/>
        <v/>
      </c>
      <c r="AT118" s="344" t="str">
        <f t="shared" si="228"/>
        <v/>
      </c>
      <c r="AU118" s="344" t="str">
        <f t="shared" si="229"/>
        <v/>
      </c>
      <c r="AV118" s="344" t="str">
        <f t="shared" si="230"/>
        <v/>
      </c>
      <c r="AW118" s="344" t="str">
        <f t="shared" si="231"/>
        <v/>
      </c>
      <c r="AX118" s="344" t="str">
        <f t="shared" si="232"/>
        <v/>
      </c>
      <c r="AY118" s="356">
        <v>3600</v>
      </c>
      <c r="AZ118" s="356">
        <v>2800</v>
      </c>
      <c r="BA118" s="356">
        <v>2000</v>
      </c>
      <c r="BB118" s="356">
        <v>1200</v>
      </c>
      <c r="BC118" s="356">
        <v>400</v>
      </c>
      <c r="BD118" s="353"/>
      <c r="BE118" s="353"/>
      <c r="BF118" s="353"/>
      <c r="BG118" s="353"/>
      <c r="BH118" s="353"/>
      <c r="BI118" s="146"/>
      <c r="BJ118" s="352"/>
      <c r="BK118" s="146"/>
      <c r="BL118" s="25">
        <f t="shared" si="209"/>
        <v>4060512</v>
      </c>
      <c r="BM118" s="146">
        <f t="shared" ref="BM118" si="318">BM105</f>
        <v>72</v>
      </c>
      <c r="BN118" s="146">
        <v>4</v>
      </c>
      <c r="BO118" s="146">
        <f t="shared" ref="BO118" si="319">BO105</f>
        <v>5</v>
      </c>
      <c r="BP118" s="146">
        <f t="shared" si="276"/>
        <v>12</v>
      </c>
      <c r="BQ118" s="146">
        <f>VLOOKUP(IF(A118=1,0,A118),宝石属性!$B$26:$D$41,2,0)</f>
        <v>7</v>
      </c>
      <c r="BR118" s="146">
        <f>VLOOKUP(IF(A118=1,0,A118),宝石属性!$B$26:$D$41,3,0)</f>
        <v>2</v>
      </c>
      <c r="BS118" s="146">
        <f t="shared" ref="BS118:BV118" si="320">IF(BS105="","",BS105)</f>
        <v>1</v>
      </c>
      <c r="BT118" s="146">
        <f t="shared" si="320"/>
        <v>6</v>
      </c>
      <c r="BU118" s="146">
        <f t="shared" si="320"/>
        <v>9</v>
      </c>
      <c r="BV118" s="146" t="str">
        <f t="shared" si="320"/>
        <v/>
      </c>
      <c r="BW118" s="357" t="str">
        <f t="shared" si="236"/>
        <v/>
      </c>
      <c r="BX118" s="357" t="str">
        <f t="shared" si="237"/>
        <v/>
      </c>
    </row>
    <row r="119" spans="1:76">
      <c r="A119" s="344">
        <f t="shared" si="96"/>
        <v>60</v>
      </c>
      <c r="B119" s="344" t="s">
        <v>1104</v>
      </c>
      <c r="C119" s="344" t="str">
        <f t="shared" si="274"/>
        <v>鞋子</v>
      </c>
      <c r="D119" s="344" t="str">
        <f t="shared" si="208"/>
        <v>60级白装鞋子</v>
      </c>
      <c r="E119" s="344">
        <f>VLOOKUP($C119,$C$3:$M$15,COLUMNS($C$3:H$15),0)</f>
        <v>160</v>
      </c>
      <c r="F119" s="344" t="str">
        <f>VLOOKUP($C119,$C$3:$M$15,COLUMNS($C$3:I$15),0)</f>
        <v>magicdef_value</v>
      </c>
      <c r="G119" s="344">
        <f>VLOOKUP($C119,$C$3:$M$15,COLUMNS($C$3:J$15),0)</f>
        <v>200</v>
      </c>
      <c r="H119" s="344" t="str">
        <f>VLOOKUP($C119,$C$3:$M$15,COLUMNS($C$3:K$15),0)</f>
        <v>speed_value</v>
      </c>
      <c r="I119" s="344" t="str">
        <f>VLOOKUP($C119,$C$3:$M$15,COLUMNS($C$3:L$15),0)</f>
        <v/>
      </c>
      <c r="J119" s="344" t="str">
        <f>VLOOKUP($C119,$C$3:$M$15,COLUMNS($C$3:M$15),0)</f>
        <v/>
      </c>
      <c r="K119" s="344">
        <f t="shared" si="278"/>
        <v>50</v>
      </c>
      <c r="L119" s="344">
        <f t="shared" si="279"/>
        <v>50</v>
      </c>
      <c r="M119" s="344">
        <f t="shared" si="280"/>
        <v>50</v>
      </c>
      <c r="N119" s="344">
        <f t="shared" si="281"/>
        <v>50</v>
      </c>
      <c r="O119" s="344">
        <f t="shared" si="282"/>
        <v>50</v>
      </c>
      <c r="P119" s="344">
        <f t="shared" si="283"/>
        <v>50</v>
      </c>
      <c r="Q119" s="344">
        <f t="shared" si="284"/>
        <v>50</v>
      </c>
      <c r="R119" s="344">
        <f t="shared" si="285"/>
        <v>50</v>
      </c>
      <c r="S119" s="344">
        <f t="shared" si="286"/>
        <v>50</v>
      </c>
      <c r="T119" s="344">
        <f t="shared" si="287"/>
        <v>50</v>
      </c>
      <c r="U119" s="356">
        <v>3600</v>
      </c>
      <c r="V119" s="356">
        <v>2800</v>
      </c>
      <c r="W119" s="356">
        <v>2000</v>
      </c>
      <c r="X119" s="356">
        <v>1200</v>
      </c>
      <c r="Y119" s="356">
        <v>400</v>
      </c>
      <c r="Z119" s="344">
        <f t="shared" si="213"/>
        <v>39</v>
      </c>
      <c r="AA119" s="344">
        <f t="shared" si="214"/>
        <v>39</v>
      </c>
      <c r="AB119" s="344">
        <f t="shared" si="215"/>
        <v>39</v>
      </c>
      <c r="AC119" s="344">
        <f t="shared" si="216"/>
        <v>39</v>
      </c>
      <c r="AD119" s="344">
        <f t="shared" si="217"/>
        <v>39</v>
      </c>
      <c r="AE119" s="344">
        <f t="shared" si="218"/>
        <v>39</v>
      </c>
      <c r="AF119" s="344">
        <f t="shared" si="219"/>
        <v>39</v>
      </c>
      <c r="AG119" s="344">
        <f t="shared" si="220"/>
        <v>39</v>
      </c>
      <c r="AH119" s="344">
        <f t="shared" si="221"/>
        <v>39</v>
      </c>
      <c r="AI119" s="344">
        <f t="shared" si="222"/>
        <v>39</v>
      </c>
      <c r="AJ119" s="356">
        <v>3600</v>
      </c>
      <c r="AK119" s="356">
        <v>2800</v>
      </c>
      <c r="AL119" s="356">
        <v>2000</v>
      </c>
      <c r="AM119" s="356">
        <v>1200</v>
      </c>
      <c r="AN119" s="356">
        <v>400</v>
      </c>
      <c r="AO119" s="344" t="str">
        <f t="shared" si="223"/>
        <v/>
      </c>
      <c r="AP119" s="344" t="str">
        <f t="shared" si="224"/>
        <v/>
      </c>
      <c r="AQ119" s="344" t="str">
        <f t="shared" si="225"/>
        <v/>
      </c>
      <c r="AR119" s="344" t="str">
        <f t="shared" si="226"/>
        <v/>
      </c>
      <c r="AS119" s="344" t="str">
        <f t="shared" si="227"/>
        <v/>
      </c>
      <c r="AT119" s="344" t="str">
        <f t="shared" si="228"/>
        <v/>
      </c>
      <c r="AU119" s="344" t="str">
        <f t="shared" si="229"/>
        <v/>
      </c>
      <c r="AV119" s="344" t="str">
        <f t="shared" si="230"/>
        <v/>
      </c>
      <c r="AW119" s="344" t="str">
        <f t="shared" si="231"/>
        <v/>
      </c>
      <c r="AX119" s="344" t="str">
        <f t="shared" si="232"/>
        <v/>
      </c>
      <c r="AY119" s="356">
        <v>3600</v>
      </c>
      <c r="AZ119" s="356">
        <v>2800</v>
      </c>
      <c r="BA119" s="356">
        <v>2000</v>
      </c>
      <c r="BB119" s="356">
        <v>1200</v>
      </c>
      <c r="BC119" s="356">
        <v>400</v>
      </c>
      <c r="BD119" s="353"/>
      <c r="BE119" s="353"/>
      <c r="BF119" s="353"/>
      <c r="BG119" s="353"/>
      <c r="BH119" s="353"/>
      <c r="BI119" s="146"/>
      <c r="BJ119" s="352"/>
      <c r="BK119" s="146"/>
      <c r="BL119" s="25">
        <f t="shared" si="209"/>
        <v>4060613</v>
      </c>
      <c r="BM119" s="146">
        <f t="shared" ref="BM119" si="321">BM106</f>
        <v>88</v>
      </c>
      <c r="BN119" s="146">
        <v>4</v>
      </c>
      <c r="BO119" s="146">
        <f t="shared" ref="BO119" si="322">BO106</f>
        <v>6</v>
      </c>
      <c r="BP119" s="146">
        <f t="shared" si="276"/>
        <v>13</v>
      </c>
      <c r="BQ119" s="146">
        <f>VLOOKUP(IF(A119=1,0,A119),宝石属性!$B$26:$D$41,2,0)</f>
        <v>7</v>
      </c>
      <c r="BR119" s="146">
        <f>VLOOKUP(IF(A119=1,0,A119),宝石属性!$B$26:$D$41,3,0)</f>
        <v>2</v>
      </c>
      <c r="BS119" s="146">
        <f t="shared" ref="BS119:BV119" si="323">IF(BS106="","",BS106)</f>
        <v>6</v>
      </c>
      <c r="BT119" s="146">
        <f t="shared" si="323"/>
        <v>9</v>
      </c>
      <c r="BU119" s="146" t="str">
        <f t="shared" si="323"/>
        <v/>
      </c>
      <c r="BV119" s="146" t="str">
        <f t="shared" si="323"/>
        <v/>
      </c>
      <c r="BW119" s="357" t="str">
        <f t="shared" si="236"/>
        <v/>
      </c>
      <c r="BX119" s="357" t="str">
        <f t="shared" si="237"/>
        <v/>
      </c>
    </row>
    <row r="120" spans="1:76">
      <c r="A120" s="344">
        <f t="shared" ref="A120:A183" si="324">A107+10</f>
        <v>70</v>
      </c>
      <c r="B120" s="344" t="s">
        <v>1104</v>
      </c>
      <c r="C120" s="344" t="str">
        <f t="shared" si="274"/>
        <v>剑</v>
      </c>
      <c r="D120" s="344" t="str">
        <f t="shared" si="208"/>
        <v>70级白装剑</v>
      </c>
      <c r="E120" s="344">
        <f>VLOOKUP($C120,$C$3:$M$15,COLUMNS($C$3:H$15),0)</f>
        <v>130</v>
      </c>
      <c r="F120" s="344" t="str">
        <f>VLOOKUP($C120,$C$3:$M$15,COLUMNS($C$3:I$15),0)</f>
        <v>phyattack_value</v>
      </c>
      <c r="G120" s="344">
        <f>VLOOKUP($C120,$C$3:$M$15,COLUMNS($C$3:J$15),0)</f>
        <v>150</v>
      </c>
      <c r="H120" s="344" t="str">
        <f>VLOOKUP($C120,$C$3:$M$15,COLUMNS($C$3:K$15),0)</f>
        <v>magicattack_value</v>
      </c>
      <c r="I120" s="344">
        <f>VLOOKUP($C120,$C$3:$M$15,COLUMNS($C$3:L$15),0)</f>
        <v>170</v>
      </c>
      <c r="J120" s="344" t="str">
        <f>VLOOKUP($C120,$C$3:$M$15,COLUMNS($C$3:M$15),0)</f>
        <v>medical_value</v>
      </c>
      <c r="K120" s="344">
        <f t="shared" si="278"/>
        <v>402</v>
      </c>
      <c r="L120" s="344">
        <f t="shared" si="279"/>
        <v>402</v>
      </c>
      <c r="M120" s="344">
        <f t="shared" si="280"/>
        <v>402</v>
      </c>
      <c r="N120" s="344">
        <f t="shared" si="281"/>
        <v>402</v>
      </c>
      <c r="O120" s="344">
        <f t="shared" si="282"/>
        <v>402</v>
      </c>
      <c r="P120" s="344">
        <f t="shared" si="283"/>
        <v>402</v>
      </c>
      <c r="Q120" s="344">
        <f t="shared" si="284"/>
        <v>402</v>
      </c>
      <c r="R120" s="344">
        <f t="shared" si="285"/>
        <v>402</v>
      </c>
      <c r="S120" s="344">
        <f t="shared" si="286"/>
        <v>402</v>
      </c>
      <c r="T120" s="344">
        <f t="shared" si="287"/>
        <v>402</v>
      </c>
      <c r="U120" s="356">
        <v>3600</v>
      </c>
      <c r="V120" s="356">
        <v>2800</v>
      </c>
      <c r="W120" s="356">
        <v>2000</v>
      </c>
      <c r="X120" s="356">
        <v>1200</v>
      </c>
      <c r="Y120" s="356">
        <v>400</v>
      </c>
      <c r="Z120" s="344">
        <f t="shared" si="213"/>
        <v>90</v>
      </c>
      <c r="AA120" s="344">
        <f t="shared" si="214"/>
        <v>90</v>
      </c>
      <c r="AB120" s="344">
        <f t="shared" si="215"/>
        <v>90</v>
      </c>
      <c r="AC120" s="344">
        <f t="shared" si="216"/>
        <v>90</v>
      </c>
      <c r="AD120" s="344">
        <f t="shared" si="217"/>
        <v>90</v>
      </c>
      <c r="AE120" s="344">
        <f t="shared" si="218"/>
        <v>90</v>
      </c>
      <c r="AF120" s="344">
        <f t="shared" si="219"/>
        <v>90</v>
      </c>
      <c r="AG120" s="344">
        <f t="shared" si="220"/>
        <v>90</v>
      </c>
      <c r="AH120" s="344">
        <f t="shared" si="221"/>
        <v>90</v>
      </c>
      <c r="AI120" s="344">
        <f t="shared" si="222"/>
        <v>90</v>
      </c>
      <c r="AJ120" s="356">
        <v>3600</v>
      </c>
      <c r="AK120" s="356">
        <v>2800</v>
      </c>
      <c r="AL120" s="356">
        <v>2000</v>
      </c>
      <c r="AM120" s="356">
        <v>1200</v>
      </c>
      <c r="AN120" s="356">
        <v>400</v>
      </c>
      <c r="AO120" s="344">
        <f t="shared" si="223"/>
        <v>105</v>
      </c>
      <c r="AP120" s="344">
        <f t="shared" si="224"/>
        <v>105</v>
      </c>
      <c r="AQ120" s="344">
        <f t="shared" si="225"/>
        <v>105</v>
      </c>
      <c r="AR120" s="344">
        <f t="shared" si="226"/>
        <v>105</v>
      </c>
      <c r="AS120" s="344">
        <f t="shared" si="227"/>
        <v>105</v>
      </c>
      <c r="AT120" s="344">
        <f t="shared" si="228"/>
        <v>105</v>
      </c>
      <c r="AU120" s="344">
        <f t="shared" si="229"/>
        <v>105</v>
      </c>
      <c r="AV120" s="344">
        <f t="shared" si="230"/>
        <v>105</v>
      </c>
      <c r="AW120" s="344">
        <f t="shared" si="231"/>
        <v>105</v>
      </c>
      <c r="AX120" s="344">
        <f t="shared" si="232"/>
        <v>105</v>
      </c>
      <c r="AY120" s="356">
        <v>3600</v>
      </c>
      <c r="AZ120" s="356">
        <v>2800</v>
      </c>
      <c r="BA120" s="356">
        <v>2000</v>
      </c>
      <c r="BB120" s="356">
        <v>1200</v>
      </c>
      <c r="BC120" s="356">
        <v>400</v>
      </c>
      <c r="BD120" s="353"/>
      <c r="BE120" s="353"/>
      <c r="BF120" s="353"/>
      <c r="BG120" s="353"/>
      <c r="BH120" s="353"/>
      <c r="BI120" s="146"/>
      <c r="BJ120" s="352"/>
      <c r="BK120" s="146"/>
      <c r="BL120" s="25">
        <f t="shared" si="209"/>
        <v>4070101</v>
      </c>
      <c r="BM120" s="146">
        <f t="shared" ref="BM120" si="325">BM107</f>
        <v>1288</v>
      </c>
      <c r="BN120" s="146">
        <v>4</v>
      </c>
      <c r="BO120" s="146">
        <f t="shared" ref="BO120" si="326">BO107</f>
        <v>1</v>
      </c>
      <c r="BP120" s="146">
        <f t="shared" si="276"/>
        <v>1</v>
      </c>
      <c r="BQ120" s="146">
        <f>VLOOKUP(IF(A120=1,0,A120),宝石属性!$B$26:$D$41,2,0)</f>
        <v>9</v>
      </c>
      <c r="BR120" s="146">
        <f>VLOOKUP(IF(A120=1,0,A120),宝石属性!$B$26:$D$41,3,0)</f>
        <v>2</v>
      </c>
      <c r="BS120" s="146">
        <f t="shared" ref="BS120:BV120" si="327">IF(BS107="","",BS107)</f>
        <v>2</v>
      </c>
      <c r="BT120" s="146">
        <f t="shared" si="327"/>
        <v>4</v>
      </c>
      <c r="BU120" s="146">
        <f t="shared" si="327"/>
        <v>7</v>
      </c>
      <c r="BV120" s="146">
        <f t="shared" si="327"/>
        <v>8</v>
      </c>
      <c r="BW120" s="357" t="str">
        <f t="shared" si="236"/>
        <v/>
      </c>
      <c r="BX120" s="357" t="str">
        <f t="shared" si="237"/>
        <v/>
      </c>
    </row>
    <row r="121" spans="1:76">
      <c r="A121" s="344">
        <f t="shared" si="324"/>
        <v>70</v>
      </c>
      <c r="B121" s="344" t="s">
        <v>1104</v>
      </c>
      <c r="C121" s="344" t="str">
        <f t="shared" si="274"/>
        <v>锤</v>
      </c>
      <c r="D121" s="344" t="str">
        <f t="shared" si="208"/>
        <v>70级白装锤</v>
      </c>
      <c r="E121" s="344">
        <f>VLOOKUP($C121,$C$3:$M$15,COLUMNS($C$3:H$15),0)</f>
        <v>130</v>
      </c>
      <c r="F121" s="344" t="str">
        <f>VLOOKUP($C121,$C$3:$M$15,COLUMNS($C$3:I$15),0)</f>
        <v>phyattack_value</v>
      </c>
      <c r="G121" s="344">
        <f>VLOOKUP($C121,$C$3:$M$15,COLUMNS($C$3:J$15),0)</f>
        <v>150</v>
      </c>
      <c r="H121" s="344" t="str">
        <f>VLOOKUP($C121,$C$3:$M$15,COLUMNS($C$3:K$15),0)</f>
        <v>magicattack_value</v>
      </c>
      <c r="I121" s="344">
        <f>VLOOKUP($C121,$C$3:$M$15,COLUMNS($C$3:L$15),0)</f>
        <v>170</v>
      </c>
      <c r="J121" s="344" t="str">
        <f>VLOOKUP($C121,$C$3:$M$15,COLUMNS($C$3:M$15),0)</f>
        <v>medical_value</v>
      </c>
      <c r="K121" s="344">
        <f t="shared" si="278"/>
        <v>402</v>
      </c>
      <c r="L121" s="344">
        <f t="shared" si="279"/>
        <v>402</v>
      </c>
      <c r="M121" s="344">
        <f t="shared" si="280"/>
        <v>402</v>
      </c>
      <c r="N121" s="344">
        <f t="shared" si="281"/>
        <v>402</v>
      </c>
      <c r="O121" s="344">
        <f t="shared" si="282"/>
        <v>402</v>
      </c>
      <c r="P121" s="344">
        <f t="shared" si="283"/>
        <v>402</v>
      </c>
      <c r="Q121" s="344">
        <f t="shared" si="284"/>
        <v>402</v>
      </c>
      <c r="R121" s="344">
        <f t="shared" si="285"/>
        <v>402</v>
      </c>
      <c r="S121" s="344">
        <f t="shared" si="286"/>
        <v>402</v>
      </c>
      <c r="T121" s="344">
        <f t="shared" si="287"/>
        <v>402</v>
      </c>
      <c r="U121" s="356">
        <v>3600</v>
      </c>
      <c r="V121" s="356">
        <v>2800</v>
      </c>
      <c r="W121" s="356">
        <v>2000</v>
      </c>
      <c r="X121" s="356">
        <v>1200</v>
      </c>
      <c r="Y121" s="356">
        <v>400</v>
      </c>
      <c r="Z121" s="344">
        <f t="shared" si="213"/>
        <v>90</v>
      </c>
      <c r="AA121" s="344">
        <f t="shared" si="214"/>
        <v>90</v>
      </c>
      <c r="AB121" s="344">
        <f t="shared" si="215"/>
        <v>90</v>
      </c>
      <c r="AC121" s="344">
        <f t="shared" si="216"/>
        <v>90</v>
      </c>
      <c r="AD121" s="344">
        <f t="shared" si="217"/>
        <v>90</v>
      </c>
      <c r="AE121" s="344">
        <f t="shared" si="218"/>
        <v>90</v>
      </c>
      <c r="AF121" s="344">
        <f t="shared" si="219"/>
        <v>90</v>
      </c>
      <c r="AG121" s="344">
        <f t="shared" si="220"/>
        <v>90</v>
      </c>
      <c r="AH121" s="344">
        <f t="shared" si="221"/>
        <v>90</v>
      </c>
      <c r="AI121" s="344">
        <f t="shared" si="222"/>
        <v>90</v>
      </c>
      <c r="AJ121" s="356">
        <v>3600</v>
      </c>
      <c r="AK121" s="356">
        <v>2800</v>
      </c>
      <c r="AL121" s="356">
        <v>2000</v>
      </c>
      <c r="AM121" s="356">
        <v>1200</v>
      </c>
      <c r="AN121" s="356">
        <v>400</v>
      </c>
      <c r="AO121" s="344">
        <f t="shared" si="223"/>
        <v>105</v>
      </c>
      <c r="AP121" s="344">
        <f t="shared" si="224"/>
        <v>105</v>
      </c>
      <c r="AQ121" s="344">
        <f t="shared" si="225"/>
        <v>105</v>
      </c>
      <c r="AR121" s="344">
        <f t="shared" si="226"/>
        <v>105</v>
      </c>
      <c r="AS121" s="344">
        <f t="shared" si="227"/>
        <v>105</v>
      </c>
      <c r="AT121" s="344">
        <f t="shared" si="228"/>
        <v>105</v>
      </c>
      <c r="AU121" s="344">
        <f t="shared" si="229"/>
        <v>105</v>
      </c>
      <c r="AV121" s="344">
        <f t="shared" si="230"/>
        <v>105</v>
      </c>
      <c r="AW121" s="344">
        <f t="shared" si="231"/>
        <v>105</v>
      </c>
      <c r="AX121" s="344">
        <f t="shared" si="232"/>
        <v>105</v>
      </c>
      <c r="AY121" s="356">
        <v>3600</v>
      </c>
      <c r="AZ121" s="356">
        <v>2800</v>
      </c>
      <c r="BA121" s="356">
        <v>2000</v>
      </c>
      <c r="BB121" s="356">
        <v>1200</v>
      </c>
      <c r="BC121" s="356">
        <v>400</v>
      </c>
      <c r="BD121" s="353"/>
      <c r="BE121" s="353"/>
      <c r="BF121" s="353"/>
      <c r="BG121" s="353"/>
      <c r="BH121" s="353"/>
      <c r="BI121" s="146"/>
      <c r="BJ121" s="352"/>
      <c r="BK121" s="146"/>
      <c r="BL121" s="25">
        <f t="shared" si="209"/>
        <v>4070102</v>
      </c>
      <c r="BM121" s="146">
        <f t="shared" ref="BM121" si="328">BM108</f>
        <v>4360</v>
      </c>
      <c r="BN121" s="146">
        <v>4</v>
      </c>
      <c r="BO121" s="146">
        <f t="shared" ref="BO121" si="329">BO108</f>
        <v>1</v>
      </c>
      <c r="BP121" s="146">
        <f t="shared" si="276"/>
        <v>2</v>
      </c>
      <c r="BQ121" s="146">
        <f>VLOOKUP(IF(A121=1,0,A121),宝石属性!$B$26:$D$41,2,0)</f>
        <v>9</v>
      </c>
      <c r="BR121" s="146">
        <f>VLOOKUP(IF(A121=1,0,A121),宝石属性!$B$26:$D$41,3,0)</f>
        <v>2</v>
      </c>
      <c r="BS121" s="146">
        <f t="shared" ref="BS121:BV121" si="330">IF(BS108="","",BS108)</f>
        <v>2</v>
      </c>
      <c r="BT121" s="146">
        <f t="shared" si="330"/>
        <v>4</v>
      </c>
      <c r="BU121" s="146">
        <f t="shared" si="330"/>
        <v>7</v>
      </c>
      <c r="BV121" s="146">
        <f t="shared" si="330"/>
        <v>8</v>
      </c>
      <c r="BW121" s="357" t="str">
        <f t="shared" si="236"/>
        <v/>
      </c>
      <c r="BX121" s="357" t="str">
        <f t="shared" si="237"/>
        <v/>
      </c>
    </row>
    <row r="122" spans="1:76">
      <c r="A122" s="344">
        <f t="shared" si="324"/>
        <v>70</v>
      </c>
      <c r="B122" s="344" t="s">
        <v>1104</v>
      </c>
      <c r="C122" s="344" t="str">
        <f t="shared" si="274"/>
        <v>弓箭</v>
      </c>
      <c r="D122" s="344" t="str">
        <f t="shared" si="208"/>
        <v>70级白装弓箭</v>
      </c>
      <c r="E122" s="344">
        <f>VLOOKUP($C122,$C$3:$M$15,COLUMNS($C$3:H$15),0)</f>
        <v>130</v>
      </c>
      <c r="F122" s="344" t="str">
        <f>VLOOKUP($C122,$C$3:$M$15,COLUMNS($C$3:I$15),0)</f>
        <v>phyattack_value</v>
      </c>
      <c r="G122" s="344">
        <f>VLOOKUP($C122,$C$3:$M$15,COLUMNS($C$3:J$15),0)</f>
        <v>150</v>
      </c>
      <c r="H122" s="344" t="str">
        <f>VLOOKUP($C122,$C$3:$M$15,COLUMNS($C$3:K$15),0)</f>
        <v>magicattack_value</v>
      </c>
      <c r="I122" s="344">
        <f>VLOOKUP($C122,$C$3:$M$15,COLUMNS($C$3:L$15),0)</f>
        <v>170</v>
      </c>
      <c r="J122" s="344" t="str">
        <f>VLOOKUP($C122,$C$3:$M$15,COLUMNS($C$3:M$15),0)</f>
        <v>medical_value</v>
      </c>
      <c r="K122" s="344">
        <f t="shared" si="278"/>
        <v>402</v>
      </c>
      <c r="L122" s="344">
        <f t="shared" si="279"/>
        <v>402</v>
      </c>
      <c r="M122" s="344">
        <f t="shared" si="280"/>
        <v>402</v>
      </c>
      <c r="N122" s="344">
        <f t="shared" si="281"/>
        <v>402</v>
      </c>
      <c r="O122" s="344">
        <f t="shared" si="282"/>
        <v>402</v>
      </c>
      <c r="P122" s="344">
        <f t="shared" si="283"/>
        <v>402</v>
      </c>
      <c r="Q122" s="344">
        <f t="shared" si="284"/>
        <v>402</v>
      </c>
      <c r="R122" s="344">
        <f t="shared" si="285"/>
        <v>402</v>
      </c>
      <c r="S122" s="344">
        <f t="shared" si="286"/>
        <v>402</v>
      </c>
      <c r="T122" s="344">
        <f t="shared" si="287"/>
        <v>402</v>
      </c>
      <c r="U122" s="356">
        <v>3600</v>
      </c>
      <c r="V122" s="356">
        <v>2800</v>
      </c>
      <c r="W122" s="356">
        <v>2000</v>
      </c>
      <c r="X122" s="356">
        <v>1200</v>
      </c>
      <c r="Y122" s="356">
        <v>400</v>
      </c>
      <c r="Z122" s="344">
        <f t="shared" si="213"/>
        <v>90</v>
      </c>
      <c r="AA122" s="344">
        <f t="shared" si="214"/>
        <v>90</v>
      </c>
      <c r="AB122" s="344">
        <f t="shared" si="215"/>
        <v>90</v>
      </c>
      <c r="AC122" s="344">
        <f t="shared" si="216"/>
        <v>90</v>
      </c>
      <c r="AD122" s="344">
        <f t="shared" si="217"/>
        <v>90</v>
      </c>
      <c r="AE122" s="344">
        <f t="shared" si="218"/>
        <v>90</v>
      </c>
      <c r="AF122" s="344">
        <f t="shared" si="219"/>
        <v>90</v>
      </c>
      <c r="AG122" s="344">
        <f t="shared" si="220"/>
        <v>90</v>
      </c>
      <c r="AH122" s="344">
        <f t="shared" si="221"/>
        <v>90</v>
      </c>
      <c r="AI122" s="344">
        <f t="shared" si="222"/>
        <v>90</v>
      </c>
      <c r="AJ122" s="356">
        <v>3600</v>
      </c>
      <c r="AK122" s="356">
        <v>2800</v>
      </c>
      <c r="AL122" s="356">
        <v>2000</v>
      </c>
      <c r="AM122" s="356">
        <v>1200</v>
      </c>
      <c r="AN122" s="356">
        <v>400</v>
      </c>
      <c r="AO122" s="344">
        <f t="shared" si="223"/>
        <v>105</v>
      </c>
      <c r="AP122" s="344">
        <f t="shared" si="224"/>
        <v>105</v>
      </c>
      <c r="AQ122" s="344">
        <f t="shared" si="225"/>
        <v>105</v>
      </c>
      <c r="AR122" s="344">
        <f t="shared" si="226"/>
        <v>105</v>
      </c>
      <c r="AS122" s="344">
        <f t="shared" si="227"/>
        <v>105</v>
      </c>
      <c r="AT122" s="344">
        <f t="shared" si="228"/>
        <v>105</v>
      </c>
      <c r="AU122" s="344">
        <f t="shared" si="229"/>
        <v>105</v>
      </c>
      <c r="AV122" s="344">
        <f t="shared" si="230"/>
        <v>105</v>
      </c>
      <c r="AW122" s="344">
        <f t="shared" si="231"/>
        <v>105</v>
      </c>
      <c r="AX122" s="344">
        <f t="shared" si="232"/>
        <v>105</v>
      </c>
      <c r="AY122" s="356">
        <v>3600</v>
      </c>
      <c r="AZ122" s="356">
        <v>2800</v>
      </c>
      <c r="BA122" s="356">
        <v>2000</v>
      </c>
      <c r="BB122" s="356">
        <v>1200</v>
      </c>
      <c r="BC122" s="356">
        <v>400</v>
      </c>
      <c r="BD122" s="353"/>
      <c r="BE122" s="353"/>
      <c r="BF122" s="353"/>
      <c r="BG122" s="353"/>
      <c r="BH122" s="353"/>
      <c r="BI122" s="146"/>
      <c r="BJ122" s="352"/>
      <c r="BK122" s="146"/>
      <c r="BL122" s="25">
        <f t="shared" si="209"/>
        <v>4070103</v>
      </c>
      <c r="BM122" s="146">
        <f t="shared" ref="BM122" si="331">BM109</f>
        <v>1800</v>
      </c>
      <c r="BN122" s="146">
        <v>4</v>
      </c>
      <c r="BO122" s="146">
        <f t="shared" ref="BO122" si="332">BO109</f>
        <v>1</v>
      </c>
      <c r="BP122" s="146">
        <f t="shared" si="276"/>
        <v>3</v>
      </c>
      <c r="BQ122" s="146">
        <f>VLOOKUP(IF(A122=1,0,A122),宝石属性!$B$26:$D$41,2,0)</f>
        <v>9</v>
      </c>
      <c r="BR122" s="146">
        <f>VLOOKUP(IF(A122=1,0,A122),宝石属性!$B$26:$D$41,3,0)</f>
        <v>2</v>
      </c>
      <c r="BS122" s="146">
        <f t="shared" ref="BS122:BV122" si="333">IF(BS109="","",BS109)</f>
        <v>2</v>
      </c>
      <c r="BT122" s="146">
        <f t="shared" si="333"/>
        <v>4</v>
      </c>
      <c r="BU122" s="146">
        <f t="shared" si="333"/>
        <v>7</v>
      </c>
      <c r="BV122" s="146">
        <f t="shared" si="333"/>
        <v>8</v>
      </c>
      <c r="BW122" s="357" t="str">
        <f t="shared" si="236"/>
        <v/>
      </c>
      <c r="BX122" s="357" t="str">
        <f t="shared" si="237"/>
        <v/>
      </c>
    </row>
    <row r="123" spans="1:76">
      <c r="A123" s="344">
        <f t="shared" si="324"/>
        <v>70</v>
      </c>
      <c r="B123" s="344" t="s">
        <v>1104</v>
      </c>
      <c r="C123" s="344" t="str">
        <f t="shared" si="274"/>
        <v>爪</v>
      </c>
      <c r="D123" s="344" t="str">
        <f t="shared" si="208"/>
        <v>70级白装爪</v>
      </c>
      <c r="E123" s="344">
        <f>VLOOKUP($C123,$C$3:$M$15,COLUMNS($C$3:H$15),0)</f>
        <v>130</v>
      </c>
      <c r="F123" s="344" t="str">
        <f>VLOOKUP($C123,$C$3:$M$15,COLUMNS($C$3:I$15),0)</f>
        <v>phyattack_value</v>
      </c>
      <c r="G123" s="344">
        <f>VLOOKUP($C123,$C$3:$M$15,COLUMNS($C$3:J$15),0)</f>
        <v>150</v>
      </c>
      <c r="H123" s="344" t="str">
        <f>VLOOKUP($C123,$C$3:$M$15,COLUMNS($C$3:K$15),0)</f>
        <v>magicattack_value</v>
      </c>
      <c r="I123" s="344">
        <f>VLOOKUP($C123,$C$3:$M$15,COLUMNS($C$3:L$15),0)</f>
        <v>170</v>
      </c>
      <c r="J123" s="344" t="str">
        <f>VLOOKUP($C123,$C$3:$M$15,COLUMNS($C$3:M$15),0)</f>
        <v>medical_value</v>
      </c>
      <c r="K123" s="344">
        <f t="shared" si="278"/>
        <v>402</v>
      </c>
      <c r="L123" s="344">
        <f t="shared" si="279"/>
        <v>402</v>
      </c>
      <c r="M123" s="344">
        <f t="shared" si="280"/>
        <v>402</v>
      </c>
      <c r="N123" s="344">
        <f t="shared" si="281"/>
        <v>402</v>
      </c>
      <c r="O123" s="344">
        <f t="shared" si="282"/>
        <v>402</v>
      </c>
      <c r="P123" s="344">
        <f t="shared" si="283"/>
        <v>402</v>
      </c>
      <c r="Q123" s="344">
        <f t="shared" si="284"/>
        <v>402</v>
      </c>
      <c r="R123" s="344">
        <f t="shared" si="285"/>
        <v>402</v>
      </c>
      <c r="S123" s="344">
        <f t="shared" si="286"/>
        <v>402</v>
      </c>
      <c r="T123" s="344">
        <f t="shared" si="287"/>
        <v>402</v>
      </c>
      <c r="U123" s="356">
        <v>3600</v>
      </c>
      <c r="V123" s="356">
        <v>2800</v>
      </c>
      <c r="W123" s="356">
        <v>2000</v>
      </c>
      <c r="X123" s="356">
        <v>1200</v>
      </c>
      <c r="Y123" s="356">
        <v>400</v>
      </c>
      <c r="Z123" s="344">
        <f t="shared" si="213"/>
        <v>90</v>
      </c>
      <c r="AA123" s="344">
        <f t="shared" si="214"/>
        <v>90</v>
      </c>
      <c r="AB123" s="344">
        <f t="shared" si="215"/>
        <v>90</v>
      </c>
      <c r="AC123" s="344">
        <f t="shared" si="216"/>
        <v>90</v>
      </c>
      <c r="AD123" s="344">
        <f t="shared" si="217"/>
        <v>90</v>
      </c>
      <c r="AE123" s="344">
        <f t="shared" si="218"/>
        <v>90</v>
      </c>
      <c r="AF123" s="344">
        <f t="shared" si="219"/>
        <v>90</v>
      </c>
      <c r="AG123" s="344">
        <f t="shared" si="220"/>
        <v>90</v>
      </c>
      <c r="AH123" s="344">
        <f t="shared" si="221"/>
        <v>90</v>
      </c>
      <c r="AI123" s="344">
        <f t="shared" si="222"/>
        <v>90</v>
      </c>
      <c r="AJ123" s="356">
        <v>3600</v>
      </c>
      <c r="AK123" s="356">
        <v>2800</v>
      </c>
      <c r="AL123" s="356">
        <v>2000</v>
      </c>
      <c r="AM123" s="356">
        <v>1200</v>
      </c>
      <c r="AN123" s="356">
        <v>400</v>
      </c>
      <c r="AO123" s="344">
        <f t="shared" si="223"/>
        <v>105</v>
      </c>
      <c r="AP123" s="344">
        <f t="shared" si="224"/>
        <v>105</v>
      </c>
      <c r="AQ123" s="344">
        <f t="shared" si="225"/>
        <v>105</v>
      </c>
      <c r="AR123" s="344">
        <f t="shared" si="226"/>
        <v>105</v>
      </c>
      <c r="AS123" s="344">
        <f t="shared" si="227"/>
        <v>105</v>
      </c>
      <c r="AT123" s="344">
        <f t="shared" si="228"/>
        <v>105</v>
      </c>
      <c r="AU123" s="344">
        <f t="shared" si="229"/>
        <v>105</v>
      </c>
      <c r="AV123" s="344">
        <f t="shared" si="230"/>
        <v>105</v>
      </c>
      <c r="AW123" s="344">
        <f t="shared" si="231"/>
        <v>105</v>
      </c>
      <c r="AX123" s="344">
        <f t="shared" si="232"/>
        <v>105</v>
      </c>
      <c r="AY123" s="356">
        <v>3600</v>
      </c>
      <c r="AZ123" s="356">
        <v>2800</v>
      </c>
      <c r="BA123" s="356">
        <v>2000</v>
      </c>
      <c r="BB123" s="356">
        <v>1200</v>
      </c>
      <c r="BC123" s="356">
        <v>400</v>
      </c>
      <c r="BD123" s="353"/>
      <c r="BE123" s="353"/>
      <c r="BF123" s="353"/>
      <c r="BG123" s="353"/>
      <c r="BH123" s="353"/>
      <c r="BI123" s="146"/>
      <c r="BJ123" s="352"/>
      <c r="BK123" s="146"/>
      <c r="BL123" s="25">
        <f t="shared" si="209"/>
        <v>4070104</v>
      </c>
      <c r="BM123" s="146">
        <f t="shared" ref="BM123" si="334">BM110</f>
        <v>3080</v>
      </c>
      <c r="BN123" s="146">
        <v>4</v>
      </c>
      <c r="BO123" s="146">
        <f t="shared" ref="BO123:BP138" si="335">BO110</f>
        <v>1</v>
      </c>
      <c r="BP123" s="146">
        <f t="shared" si="335"/>
        <v>4</v>
      </c>
      <c r="BQ123" s="146">
        <f>VLOOKUP(IF(A123=1,0,A123),宝石属性!$B$26:$D$41,2,0)</f>
        <v>9</v>
      </c>
      <c r="BR123" s="146">
        <f>VLOOKUP(IF(A123=1,0,A123),宝石属性!$B$26:$D$41,3,0)</f>
        <v>2</v>
      </c>
      <c r="BS123" s="146">
        <f t="shared" ref="BS123:BV123" si="336">IF(BS110="","",BS110)</f>
        <v>2</v>
      </c>
      <c r="BT123" s="146">
        <f t="shared" si="336"/>
        <v>4</v>
      </c>
      <c r="BU123" s="146">
        <f t="shared" si="336"/>
        <v>7</v>
      </c>
      <c r="BV123" s="146">
        <f t="shared" si="336"/>
        <v>8</v>
      </c>
      <c r="BW123" s="357" t="str">
        <f t="shared" si="236"/>
        <v/>
      </c>
      <c r="BX123" s="357" t="str">
        <f t="shared" si="237"/>
        <v/>
      </c>
    </row>
    <row r="124" spans="1:76">
      <c r="A124" s="344">
        <f t="shared" si="324"/>
        <v>70</v>
      </c>
      <c r="B124" s="344" t="s">
        <v>1104</v>
      </c>
      <c r="C124" s="344" t="str">
        <f t="shared" si="274"/>
        <v>魔棒</v>
      </c>
      <c r="D124" s="344" t="str">
        <f t="shared" si="208"/>
        <v>70级白装魔棒</v>
      </c>
      <c r="E124" s="344">
        <f>VLOOKUP($C124,$C$3:$M$15,COLUMNS($C$3:H$15),0)</f>
        <v>130</v>
      </c>
      <c r="F124" s="344" t="str">
        <f>VLOOKUP($C124,$C$3:$M$15,COLUMNS($C$3:I$15),0)</f>
        <v>phyattack_value</v>
      </c>
      <c r="G124" s="344">
        <f>VLOOKUP($C124,$C$3:$M$15,COLUMNS($C$3:J$15),0)</f>
        <v>150</v>
      </c>
      <c r="H124" s="344" t="str">
        <f>VLOOKUP($C124,$C$3:$M$15,COLUMNS($C$3:K$15),0)</f>
        <v>magicattack_value</v>
      </c>
      <c r="I124" s="344">
        <f>VLOOKUP($C124,$C$3:$M$15,COLUMNS($C$3:L$15),0)</f>
        <v>170</v>
      </c>
      <c r="J124" s="344" t="str">
        <f>VLOOKUP($C124,$C$3:$M$15,COLUMNS($C$3:M$15),0)</f>
        <v>medical_value</v>
      </c>
      <c r="K124" s="344">
        <f t="shared" si="278"/>
        <v>402</v>
      </c>
      <c r="L124" s="344">
        <f t="shared" si="279"/>
        <v>402</v>
      </c>
      <c r="M124" s="344">
        <f t="shared" si="280"/>
        <v>402</v>
      </c>
      <c r="N124" s="344">
        <f t="shared" si="281"/>
        <v>402</v>
      </c>
      <c r="O124" s="344">
        <f t="shared" si="282"/>
        <v>402</v>
      </c>
      <c r="P124" s="344">
        <f t="shared" si="283"/>
        <v>402</v>
      </c>
      <c r="Q124" s="344">
        <f t="shared" si="284"/>
        <v>402</v>
      </c>
      <c r="R124" s="344">
        <f t="shared" si="285"/>
        <v>402</v>
      </c>
      <c r="S124" s="344">
        <f t="shared" si="286"/>
        <v>402</v>
      </c>
      <c r="T124" s="344">
        <f t="shared" si="287"/>
        <v>402</v>
      </c>
      <c r="U124" s="356">
        <v>3600</v>
      </c>
      <c r="V124" s="356">
        <v>2800</v>
      </c>
      <c r="W124" s="356">
        <v>2000</v>
      </c>
      <c r="X124" s="356">
        <v>1200</v>
      </c>
      <c r="Y124" s="356">
        <v>400</v>
      </c>
      <c r="Z124" s="344">
        <f t="shared" si="213"/>
        <v>90</v>
      </c>
      <c r="AA124" s="344">
        <f t="shared" si="214"/>
        <v>90</v>
      </c>
      <c r="AB124" s="344">
        <f t="shared" si="215"/>
        <v>90</v>
      </c>
      <c r="AC124" s="344">
        <f t="shared" si="216"/>
        <v>90</v>
      </c>
      <c r="AD124" s="344">
        <f t="shared" si="217"/>
        <v>90</v>
      </c>
      <c r="AE124" s="344">
        <f t="shared" si="218"/>
        <v>90</v>
      </c>
      <c r="AF124" s="344">
        <f t="shared" si="219"/>
        <v>90</v>
      </c>
      <c r="AG124" s="344">
        <f t="shared" si="220"/>
        <v>90</v>
      </c>
      <c r="AH124" s="344">
        <f t="shared" si="221"/>
        <v>90</v>
      </c>
      <c r="AI124" s="344">
        <f t="shared" si="222"/>
        <v>90</v>
      </c>
      <c r="AJ124" s="356">
        <v>3600</v>
      </c>
      <c r="AK124" s="356">
        <v>2800</v>
      </c>
      <c r="AL124" s="356">
        <v>2000</v>
      </c>
      <c r="AM124" s="356">
        <v>1200</v>
      </c>
      <c r="AN124" s="356">
        <v>400</v>
      </c>
      <c r="AO124" s="344">
        <f t="shared" si="223"/>
        <v>105</v>
      </c>
      <c r="AP124" s="344">
        <f t="shared" si="224"/>
        <v>105</v>
      </c>
      <c r="AQ124" s="344">
        <f t="shared" si="225"/>
        <v>105</v>
      </c>
      <c r="AR124" s="344">
        <f t="shared" si="226"/>
        <v>105</v>
      </c>
      <c r="AS124" s="344">
        <f t="shared" si="227"/>
        <v>105</v>
      </c>
      <c r="AT124" s="344">
        <f t="shared" si="228"/>
        <v>105</v>
      </c>
      <c r="AU124" s="344">
        <f t="shared" si="229"/>
        <v>105</v>
      </c>
      <c r="AV124" s="344">
        <f t="shared" si="230"/>
        <v>105</v>
      </c>
      <c r="AW124" s="344">
        <f t="shared" si="231"/>
        <v>105</v>
      </c>
      <c r="AX124" s="344">
        <f t="shared" si="232"/>
        <v>105</v>
      </c>
      <c r="AY124" s="356">
        <v>3600</v>
      </c>
      <c r="AZ124" s="356">
        <v>2800</v>
      </c>
      <c r="BA124" s="356">
        <v>2000</v>
      </c>
      <c r="BB124" s="356">
        <v>1200</v>
      </c>
      <c r="BC124" s="356">
        <v>400</v>
      </c>
      <c r="BD124" s="353"/>
      <c r="BE124" s="353"/>
      <c r="BF124" s="353"/>
      <c r="BG124" s="353"/>
      <c r="BH124" s="353"/>
      <c r="BI124" s="146"/>
      <c r="BJ124" s="352"/>
      <c r="BK124" s="146"/>
      <c r="BL124" s="25">
        <f t="shared" si="209"/>
        <v>4070105</v>
      </c>
      <c r="BM124" s="146">
        <f t="shared" ref="BM124" si="337">BM111</f>
        <v>2824</v>
      </c>
      <c r="BN124" s="146">
        <v>4</v>
      </c>
      <c r="BO124" s="146">
        <f t="shared" ref="BO124" si="338">BO111</f>
        <v>1</v>
      </c>
      <c r="BP124" s="146">
        <f t="shared" si="335"/>
        <v>5</v>
      </c>
      <c r="BQ124" s="146">
        <f>VLOOKUP(IF(A124=1,0,A124),宝石属性!$B$26:$D$41,2,0)</f>
        <v>9</v>
      </c>
      <c r="BR124" s="146">
        <f>VLOOKUP(IF(A124=1,0,A124),宝石属性!$B$26:$D$41,3,0)</f>
        <v>2</v>
      </c>
      <c r="BS124" s="146">
        <f t="shared" ref="BS124:BV124" si="339">IF(BS111="","",BS111)</f>
        <v>2</v>
      </c>
      <c r="BT124" s="146">
        <f t="shared" si="339"/>
        <v>4</v>
      </c>
      <c r="BU124" s="146">
        <f t="shared" si="339"/>
        <v>7</v>
      </c>
      <c r="BV124" s="146">
        <f t="shared" si="339"/>
        <v>8</v>
      </c>
      <c r="BW124" s="357" t="str">
        <f t="shared" si="236"/>
        <v/>
      </c>
      <c r="BX124" s="357" t="str">
        <f t="shared" si="237"/>
        <v/>
      </c>
    </row>
    <row r="125" spans="1:76">
      <c r="A125" s="344">
        <f t="shared" si="324"/>
        <v>70</v>
      </c>
      <c r="B125" s="344" t="s">
        <v>1104</v>
      </c>
      <c r="C125" s="344" t="str">
        <f t="shared" si="274"/>
        <v>法杖</v>
      </c>
      <c r="D125" s="344" t="str">
        <f t="shared" si="208"/>
        <v>70级白装法杖</v>
      </c>
      <c r="E125" s="344">
        <f>VLOOKUP($C125,$C$3:$M$15,COLUMNS($C$3:H$15),0)</f>
        <v>130</v>
      </c>
      <c r="F125" s="344" t="str">
        <f>VLOOKUP($C125,$C$3:$M$15,COLUMNS($C$3:I$15),0)</f>
        <v>phyattack_value</v>
      </c>
      <c r="G125" s="344">
        <f>VLOOKUP($C125,$C$3:$M$15,COLUMNS($C$3:J$15),0)</f>
        <v>150</v>
      </c>
      <c r="H125" s="344" t="str">
        <f>VLOOKUP($C125,$C$3:$M$15,COLUMNS($C$3:K$15),0)</f>
        <v>magicattack_value</v>
      </c>
      <c r="I125" s="344">
        <f>VLOOKUP($C125,$C$3:$M$15,COLUMNS($C$3:L$15),0)</f>
        <v>170</v>
      </c>
      <c r="J125" s="344" t="str">
        <f>VLOOKUP($C125,$C$3:$M$15,COLUMNS($C$3:M$15),0)</f>
        <v>medical_value</v>
      </c>
      <c r="K125" s="344">
        <f t="shared" si="278"/>
        <v>402</v>
      </c>
      <c r="L125" s="344">
        <f t="shared" si="279"/>
        <v>402</v>
      </c>
      <c r="M125" s="344">
        <f t="shared" si="280"/>
        <v>402</v>
      </c>
      <c r="N125" s="344">
        <f t="shared" si="281"/>
        <v>402</v>
      </c>
      <c r="O125" s="344">
        <f t="shared" si="282"/>
        <v>402</v>
      </c>
      <c r="P125" s="344">
        <f t="shared" si="283"/>
        <v>402</v>
      </c>
      <c r="Q125" s="344">
        <f t="shared" si="284"/>
        <v>402</v>
      </c>
      <c r="R125" s="344">
        <f t="shared" si="285"/>
        <v>402</v>
      </c>
      <c r="S125" s="344">
        <f t="shared" si="286"/>
        <v>402</v>
      </c>
      <c r="T125" s="344">
        <f t="shared" si="287"/>
        <v>402</v>
      </c>
      <c r="U125" s="356">
        <v>3600</v>
      </c>
      <c r="V125" s="356">
        <v>2800</v>
      </c>
      <c r="W125" s="356">
        <v>2000</v>
      </c>
      <c r="X125" s="356">
        <v>1200</v>
      </c>
      <c r="Y125" s="356">
        <v>400</v>
      </c>
      <c r="Z125" s="344">
        <f t="shared" si="213"/>
        <v>90</v>
      </c>
      <c r="AA125" s="344">
        <f t="shared" si="214"/>
        <v>90</v>
      </c>
      <c r="AB125" s="344">
        <f t="shared" si="215"/>
        <v>90</v>
      </c>
      <c r="AC125" s="344">
        <f t="shared" si="216"/>
        <v>90</v>
      </c>
      <c r="AD125" s="344">
        <f t="shared" si="217"/>
        <v>90</v>
      </c>
      <c r="AE125" s="344">
        <f t="shared" si="218"/>
        <v>90</v>
      </c>
      <c r="AF125" s="344">
        <f t="shared" si="219"/>
        <v>90</v>
      </c>
      <c r="AG125" s="344">
        <f t="shared" si="220"/>
        <v>90</v>
      </c>
      <c r="AH125" s="344">
        <f t="shared" si="221"/>
        <v>90</v>
      </c>
      <c r="AI125" s="344">
        <f t="shared" si="222"/>
        <v>90</v>
      </c>
      <c r="AJ125" s="356">
        <v>3600</v>
      </c>
      <c r="AK125" s="356">
        <v>2800</v>
      </c>
      <c r="AL125" s="356">
        <v>2000</v>
      </c>
      <c r="AM125" s="356">
        <v>1200</v>
      </c>
      <c r="AN125" s="356">
        <v>400</v>
      </c>
      <c r="AO125" s="344">
        <f t="shared" si="223"/>
        <v>105</v>
      </c>
      <c r="AP125" s="344">
        <f t="shared" si="224"/>
        <v>105</v>
      </c>
      <c r="AQ125" s="344">
        <f t="shared" si="225"/>
        <v>105</v>
      </c>
      <c r="AR125" s="344">
        <f t="shared" si="226"/>
        <v>105</v>
      </c>
      <c r="AS125" s="344">
        <f t="shared" si="227"/>
        <v>105</v>
      </c>
      <c r="AT125" s="344">
        <f t="shared" si="228"/>
        <v>105</v>
      </c>
      <c r="AU125" s="344">
        <f t="shared" si="229"/>
        <v>105</v>
      </c>
      <c r="AV125" s="344">
        <f t="shared" si="230"/>
        <v>105</v>
      </c>
      <c r="AW125" s="344">
        <f t="shared" si="231"/>
        <v>105</v>
      </c>
      <c r="AX125" s="344">
        <f t="shared" si="232"/>
        <v>105</v>
      </c>
      <c r="AY125" s="356">
        <v>3600</v>
      </c>
      <c r="AZ125" s="356">
        <v>2800</v>
      </c>
      <c r="BA125" s="356">
        <v>2000</v>
      </c>
      <c r="BB125" s="356">
        <v>1200</v>
      </c>
      <c r="BC125" s="356">
        <v>400</v>
      </c>
      <c r="BD125" s="353"/>
      <c r="BE125" s="353"/>
      <c r="BF125" s="353"/>
      <c r="BG125" s="353"/>
      <c r="BH125" s="353"/>
      <c r="BI125" s="146"/>
      <c r="BJ125" s="352"/>
      <c r="BK125" s="146"/>
      <c r="BL125" s="25">
        <f t="shared" si="209"/>
        <v>4070106</v>
      </c>
      <c r="BM125" s="146">
        <f t="shared" ref="BM125" si="340">BM112</f>
        <v>4104</v>
      </c>
      <c r="BN125" s="146">
        <v>4</v>
      </c>
      <c r="BO125" s="146">
        <f t="shared" ref="BO125" si="341">BO112</f>
        <v>1</v>
      </c>
      <c r="BP125" s="146">
        <f t="shared" si="335"/>
        <v>6</v>
      </c>
      <c r="BQ125" s="146">
        <f>VLOOKUP(IF(A125=1,0,A125),宝石属性!$B$26:$D$41,2,0)</f>
        <v>9</v>
      </c>
      <c r="BR125" s="146">
        <f>VLOOKUP(IF(A125=1,0,A125),宝石属性!$B$26:$D$41,3,0)</f>
        <v>2</v>
      </c>
      <c r="BS125" s="146">
        <f t="shared" ref="BS125:BV125" si="342">IF(BS112="","",BS112)</f>
        <v>2</v>
      </c>
      <c r="BT125" s="146">
        <f t="shared" si="342"/>
        <v>4</v>
      </c>
      <c r="BU125" s="146">
        <f t="shared" si="342"/>
        <v>7</v>
      </c>
      <c r="BV125" s="146">
        <f t="shared" si="342"/>
        <v>8</v>
      </c>
      <c r="BW125" s="357" t="str">
        <f t="shared" si="236"/>
        <v/>
      </c>
      <c r="BX125" s="357" t="str">
        <f t="shared" si="237"/>
        <v/>
      </c>
    </row>
    <row r="126" spans="1:76">
      <c r="A126" s="344">
        <f t="shared" si="324"/>
        <v>70</v>
      </c>
      <c r="B126" s="344" t="s">
        <v>1104</v>
      </c>
      <c r="C126" s="344" t="str">
        <f t="shared" si="274"/>
        <v>男衣</v>
      </c>
      <c r="D126" s="344" t="str">
        <f t="shared" si="208"/>
        <v>70级白装男衣</v>
      </c>
      <c r="E126" s="344">
        <f>VLOOKUP($C126,$C$3:$M$15,COLUMNS($C$3:H$15),0)</f>
        <v>60</v>
      </c>
      <c r="F126" s="344" t="str">
        <f>VLOOKUP($C126,$C$3:$M$15,COLUMNS($C$3:I$15),0)</f>
        <v>maxhp_value</v>
      </c>
      <c r="G126" s="344">
        <f>VLOOKUP($C126,$C$3:$M$15,COLUMNS($C$3:J$15),0)</f>
        <v>140</v>
      </c>
      <c r="H126" s="344" t="str">
        <f>VLOOKUP($C126,$C$3:$M$15,COLUMNS($C$3:K$15),0)</f>
        <v>defend_value</v>
      </c>
      <c r="I126" s="344" t="str">
        <f>VLOOKUP($C126,$C$3:$M$15,COLUMNS($C$3:L$15),0)</f>
        <v/>
      </c>
      <c r="J126" s="344" t="str">
        <f>VLOOKUP($C126,$C$3:$M$15,COLUMNS($C$3:M$15),0)</f>
        <v/>
      </c>
      <c r="K126" s="344">
        <f t="shared" si="278"/>
        <v>321</v>
      </c>
      <c r="L126" s="344">
        <f t="shared" si="279"/>
        <v>321</v>
      </c>
      <c r="M126" s="344">
        <f t="shared" si="280"/>
        <v>321</v>
      </c>
      <c r="N126" s="344">
        <f t="shared" si="281"/>
        <v>321</v>
      </c>
      <c r="O126" s="344">
        <f t="shared" si="282"/>
        <v>321</v>
      </c>
      <c r="P126" s="344">
        <f t="shared" si="283"/>
        <v>321</v>
      </c>
      <c r="Q126" s="344">
        <f t="shared" si="284"/>
        <v>321</v>
      </c>
      <c r="R126" s="344">
        <f t="shared" si="285"/>
        <v>321</v>
      </c>
      <c r="S126" s="344">
        <f t="shared" si="286"/>
        <v>321</v>
      </c>
      <c r="T126" s="344">
        <f t="shared" si="287"/>
        <v>321</v>
      </c>
      <c r="U126" s="356">
        <v>3600</v>
      </c>
      <c r="V126" s="356">
        <v>2800</v>
      </c>
      <c r="W126" s="356">
        <v>2000</v>
      </c>
      <c r="X126" s="356">
        <v>1200</v>
      </c>
      <c r="Y126" s="356">
        <v>400</v>
      </c>
      <c r="Z126" s="344">
        <f t="shared" si="213"/>
        <v>100</v>
      </c>
      <c r="AA126" s="344">
        <f t="shared" si="214"/>
        <v>100</v>
      </c>
      <c r="AB126" s="344">
        <f t="shared" si="215"/>
        <v>100</v>
      </c>
      <c r="AC126" s="344">
        <f t="shared" si="216"/>
        <v>100</v>
      </c>
      <c r="AD126" s="344">
        <f t="shared" si="217"/>
        <v>100</v>
      </c>
      <c r="AE126" s="344">
        <f t="shared" si="218"/>
        <v>100</v>
      </c>
      <c r="AF126" s="344">
        <f t="shared" si="219"/>
        <v>100</v>
      </c>
      <c r="AG126" s="344">
        <f t="shared" si="220"/>
        <v>100</v>
      </c>
      <c r="AH126" s="344">
        <f t="shared" si="221"/>
        <v>100</v>
      </c>
      <c r="AI126" s="344">
        <f t="shared" si="222"/>
        <v>100</v>
      </c>
      <c r="AJ126" s="356">
        <v>3600</v>
      </c>
      <c r="AK126" s="356">
        <v>2800</v>
      </c>
      <c r="AL126" s="356">
        <v>2000</v>
      </c>
      <c r="AM126" s="356">
        <v>1200</v>
      </c>
      <c r="AN126" s="356">
        <v>400</v>
      </c>
      <c r="AO126" s="344" t="str">
        <f t="shared" si="223"/>
        <v/>
      </c>
      <c r="AP126" s="344" t="str">
        <f t="shared" si="224"/>
        <v/>
      </c>
      <c r="AQ126" s="344" t="str">
        <f t="shared" si="225"/>
        <v/>
      </c>
      <c r="AR126" s="344" t="str">
        <f t="shared" si="226"/>
        <v/>
      </c>
      <c r="AS126" s="344" t="str">
        <f t="shared" si="227"/>
        <v/>
      </c>
      <c r="AT126" s="344" t="str">
        <f t="shared" si="228"/>
        <v/>
      </c>
      <c r="AU126" s="344" t="str">
        <f t="shared" si="229"/>
        <v/>
      </c>
      <c r="AV126" s="344" t="str">
        <f t="shared" si="230"/>
        <v/>
      </c>
      <c r="AW126" s="344" t="str">
        <f t="shared" si="231"/>
        <v/>
      </c>
      <c r="AX126" s="344" t="str">
        <f t="shared" si="232"/>
        <v/>
      </c>
      <c r="AY126" s="356">
        <v>3600</v>
      </c>
      <c r="AZ126" s="356">
        <v>2800</v>
      </c>
      <c r="BA126" s="356">
        <v>2000</v>
      </c>
      <c r="BB126" s="356">
        <v>1200</v>
      </c>
      <c r="BC126" s="356">
        <v>400</v>
      </c>
      <c r="BD126" s="353"/>
      <c r="BE126" s="353"/>
      <c r="BF126" s="353"/>
      <c r="BG126" s="353"/>
      <c r="BH126" s="353"/>
      <c r="BI126" s="146"/>
      <c r="BJ126" s="352"/>
      <c r="BK126" s="146"/>
      <c r="BL126" s="25">
        <f t="shared" si="209"/>
        <v>4070207</v>
      </c>
      <c r="BM126" s="146">
        <f t="shared" ref="BM126" si="343">BM113</f>
        <v>312</v>
      </c>
      <c r="BN126" s="146">
        <v>4</v>
      </c>
      <c r="BO126" s="146">
        <f t="shared" ref="BO126" si="344">BO113</f>
        <v>2</v>
      </c>
      <c r="BP126" s="146">
        <f t="shared" si="335"/>
        <v>7</v>
      </c>
      <c r="BQ126" s="146">
        <f>VLOOKUP(IF(A126=1,0,A126),宝石属性!$B$26:$D$41,2,0)</f>
        <v>9</v>
      </c>
      <c r="BR126" s="146">
        <f>VLOOKUP(IF(A126=1,0,A126),宝石属性!$B$26:$D$41,3,0)</f>
        <v>2</v>
      </c>
      <c r="BS126" s="146">
        <f t="shared" ref="BS126:BV126" si="345">IF(BS113="","",BS113)</f>
        <v>1</v>
      </c>
      <c r="BT126" s="146">
        <f t="shared" si="345"/>
        <v>3</v>
      </c>
      <c r="BU126" s="146">
        <f t="shared" si="345"/>
        <v>5</v>
      </c>
      <c r="BV126" s="146">
        <f t="shared" si="345"/>
        <v>7</v>
      </c>
      <c r="BW126" s="357" t="str">
        <f t="shared" si="236"/>
        <v/>
      </c>
      <c r="BX126" s="357" t="str">
        <f t="shared" si="237"/>
        <v/>
      </c>
    </row>
    <row r="127" spans="1:76">
      <c r="A127" s="344">
        <f t="shared" si="324"/>
        <v>70</v>
      </c>
      <c r="B127" s="344" t="s">
        <v>1104</v>
      </c>
      <c r="C127" s="344" t="str">
        <f t="shared" si="274"/>
        <v>女衣</v>
      </c>
      <c r="D127" s="344" t="str">
        <f t="shared" si="208"/>
        <v>70级白装女衣</v>
      </c>
      <c r="E127" s="344">
        <f>VLOOKUP($C127,$C$3:$M$15,COLUMNS($C$3:H$15),0)</f>
        <v>60</v>
      </c>
      <c r="F127" s="344" t="str">
        <f>VLOOKUP($C127,$C$3:$M$15,COLUMNS($C$3:I$15),0)</f>
        <v>maxhp_value</v>
      </c>
      <c r="G127" s="344">
        <f>VLOOKUP($C127,$C$3:$M$15,COLUMNS($C$3:J$15),0)</f>
        <v>140</v>
      </c>
      <c r="H127" s="344" t="str">
        <f>VLOOKUP($C127,$C$3:$M$15,COLUMNS($C$3:K$15),0)</f>
        <v>defend_value</v>
      </c>
      <c r="I127" s="344" t="str">
        <f>VLOOKUP($C127,$C$3:$M$15,COLUMNS($C$3:L$15),0)</f>
        <v/>
      </c>
      <c r="J127" s="344" t="str">
        <f>VLOOKUP($C127,$C$3:$M$15,COLUMNS($C$3:M$15),0)</f>
        <v/>
      </c>
      <c r="K127" s="344">
        <f t="shared" si="278"/>
        <v>321</v>
      </c>
      <c r="L127" s="344">
        <f t="shared" si="279"/>
        <v>321</v>
      </c>
      <c r="M127" s="344">
        <f t="shared" si="280"/>
        <v>321</v>
      </c>
      <c r="N127" s="344">
        <f t="shared" si="281"/>
        <v>321</v>
      </c>
      <c r="O127" s="344">
        <f t="shared" si="282"/>
        <v>321</v>
      </c>
      <c r="P127" s="344">
        <f t="shared" si="283"/>
        <v>321</v>
      </c>
      <c r="Q127" s="344">
        <f t="shared" si="284"/>
        <v>321</v>
      </c>
      <c r="R127" s="344">
        <f t="shared" si="285"/>
        <v>321</v>
      </c>
      <c r="S127" s="344">
        <f t="shared" si="286"/>
        <v>321</v>
      </c>
      <c r="T127" s="344">
        <f t="shared" si="287"/>
        <v>321</v>
      </c>
      <c r="U127" s="356">
        <v>3600</v>
      </c>
      <c r="V127" s="356">
        <v>2800</v>
      </c>
      <c r="W127" s="356">
        <v>2000</v>
      </c>
      <c r="X127" s="356">
        <v>1200</v>
      </c>
      <c r="Y127" s="356">
        <v>400</v>
      </c>
      <c r="Z127" s="344">
        <f t="shared" si="213"/>
        <v>100</v>
      </c>
      <c r="AA127" s="344">
        <f t="shared" si="214"/>
        <v>100</v>
      </c>
      <c r="AB127" s="344">
        <f t="shared" si="215"/>
        <v>100</v>
      </c>
      <c r="AC127" s="344">
        <f t="shared" si="216"/>
        <v>100</v>
      </c>
      <c r="AD127" s="344">
        <f t="shared" si="217"/>
        <v>100</v>
      </c>
      <c r="AE127" s="344">
        <f t="shared" si="218"/>
        <v>100</v>
      </c>
      <c r="AF127" s="344">
        <f t="shared" si="219"/>
        <v>100</v>
      </c>
      <c r="AG127" s="344">
        <f t="shared" si="220"/>
        <v>100</v>
      </c>
      <c r="AH127" s="344">
        <f t="shared" si="221"/>
        <v>100</v>
      </c>
      <c r="AI127" s="344">
        <f t="shared" si="222"/>
        <v>100</v>
      </c>
      <c r="AJ127" s="356">
        <v>3600</v>
      </c>
      <c r="AK127" s="356">
        <v>2800</v>
      </c>
      <c r="AL127" s="356">
        <v>2000</v>
      </c>
      <c r="AM127" s="356">
        <v>1200</v>
      </c>
      <c r="AN127" s="356">
        <v>400</v>
      </c>
      <c r="AO127" s="344" t="str">
        <f t="shared" si="223"/>
        <v/>
      </c>
      <c r="AP127" s="344" t="str">
        <f t="shared" si="224"/>
        <v/>
      </c>
      <c r="AQ127" s="344" t="str">
        <f t="shared" si="225"/>
        <v/>
      </c>
      <c r="AR127" s="344" t="str">
        <f t="shared" si="226"/>
        <v/>
      </c>
      <c r="AS127" s="344" t="str">
        <f t="shared" si="227"/>
        <v/>
      </c>
      <c r="AT127" s="344" t="str">
        <f t="shared" si="228"/>
        <v/>
      </c>
      <c r="AU127" s="344" t="str">
        <f t="shared" si="229"/>
        <v/>
      </c>
      <c r="AV127" s="344" t="str">
        <f t="shared" si="230"/>
        <v/>
      </c>
      <c r="AW127" s="344" t="str">
        <f t="shared" si="231"/>
        <v/>
      </c>
      <c r="AX127" s="344" t="str">
        <f t="shared" si="232"/>
        <v/>
      </c>
      <c r="AY127" s="356">
        <v>3600</v>
      </c>
      <c r="AZ127" s="356">
        <v>2800</v>
      </c>
      <c r="BA127" s="356">
        <v>2000</v>
      </c>
      <c r="BB127" s="356">
        <v>1200</v>
      </c>
      <c r="BC127" s="356">
        <v>400</v>
      </c>
      <c r="BD127" s="353"/>
      <c r="BE127" s="353"/>
      <c r="BF127" s="353"/>
      <c r="BG127" s="353"/>
      <c r="BH127" s="353"/>
      <c r="BI127" s="146"/>
      <c r="BJ127" s="352"/>
      <c r="BK127" s="146"/>
      <c r="BL127" s="25">
        <f t="shared" si="209"/>
        <v>4070208</v>
      </c>
      <c r="BM127" s="146">
        <f t="shared" ref="BM127" si="346">BM114</f>
        <v>568</v>
      </c>
      <c r="BN127" s="146">
        <v>4</v>
      </c>
      <c r="BO127" s="146">
        <f t="shared" ref="BO127" si="347">BO114</f>
        <v>2</v>
      </c>
      <c r="BP127" s="146">
        <f t="shared" si="335"/>
        <v>8</v>
      </c>
      <c r="BQ127" s="146">
        <f>VLOOKUP(IF(A127=1,0,A127),宝石属性!$B$26:$D$41,2,0)</f>
        <v>9</v>
      </c>
      <c r="BR127" s="146">
        <f>VLOOKUP(IF(A127=1,0,A127),宝石属性!$B$26:$D$41,3,0)</f>
        <v>2</v>
      </c>
      <c r="BS127" s="146">
        <f t="shared" ref="BS127:BV127" si="348">IF(BS114="","",BS114)</f>
        <v>1</v>
      </c>
      <c r="BT127" s="146">
        <f t="shared" si="348"/>
        <v>3</v>
      </c>
      <c r="BU127" s="146">
        <f t="shared" si="348"/>
        <v>5</v>
      </c>
      <c r="BV127" s="146">
        <f t="shared" si="348"/>
        <v>7</v>
      </c>
      <c r="BW127" s="357" t="str">
        <f t="shared" si="236"/>
        <v/>
      </c>
      <c r="BX127" s="357" t="str">
        <f t="shared" si="237"/>
        <v/>
      </c>
    </row>
    <row r="128" spans="1:76">
      <c r="A128" s="344">
        <f t="shared" si="324"/>
        <v>70</v>
      </c>
      <c r="B128" s="344" t="s">
        <v>1104</v>
      </c>
      <c r="C128" s="344" t="str">
        <f t="shared" si="274"/>
        <v>男头盔</v>
      </c>
      <c r="D128" s="344" t="str">
        <f t="shared" si="208"/>
        <v>70级白装男头盔</v>
      </c>
      <c r="E128" s="344">
        <f>VLOOKUP($C128,$C$3:$M$15,COLUMNS($C$3:H$15),0)</f>
        <v>90</v>
      </c>
      <c r="F128" s="344" t="str">
        <f>VLOOKUP($C128,$C$3:$M$15,COLUMNS($C$3:I$15),0)</f>
        <v>maxmp_value</v>
      </c>
      <c r="G128" s="344">
        <f>VLOOKUP($C128,$C$3:$M$15,COLUMNS($C$3:J$15),0)</f>
        <v>140</v>
      </c>
      <c r="H128" s="344" t="str">
        <f>VLOOKUP($C128,$C$3:$M$15,COLUMNS($C$3:K$15),0)</f>
        <v>defend_value</v>
      </c>
      <c r="I128" s="344" t="str">
        <f>VLOOKUP($C128,$C$3:$M$15,COLUMNS($C$3:L$15),0)</f>
        <v/>
      </c>
      <c r="J128" s="344" t="str">
        <f>VLOOKUP($C128,$C$3:$M$15,COLUMNS($C$3:M$15),0)</f>
        <v/>
      </c>
      <c r="K128" s="344">
        <f t="shared" si="278"/>
        <v>402</v>
      </c>
      <c r="L128" s="344">
        <f t="shared" si="279"/>
        <v>402</v>
      </c>
      <c r="M128" s="344">
        <f t="shared" si="280"/>
        <v>402</v>
      </c>
      <c r="N128" s="344">
        <f t="shared" si="281"/>
        <v>402</v>
      </c>
      <c r="O128" s="344">
        <f t="shared" si="282"/>
        <v>402</v>
      </c>
      <c r="P128" s="344">
        <f t="shared" si="283"/>
        <v>402</v>
      </c>
      <c r="Q128" s="344">
        <f t="shared" si="284"/>
        <v>402</v>
      </c>
      <c r="R128" s="344">
        <f t="shared" si="285"/>
        <v>402</v>
      </c>
      <c r="S128" s="344">
        <f t="shared" si="286"/>
        <v>402</v>
      </c>
      <c r="T128" s="344">
        <f t="shared" si="287"/>
        <v>402</v>
      </c>
      <c r="U128" s="356">
        <v>3600</v>
      </c>
      <c r="V128" s="356">
        <v>2800</v>
      </c>
      <c r="W128" s="356">
        <v>2000</v>
      </c>
      <c r="X128" s="356">
        <v>1200</v>
      </c>
      <c r="Y128" s="356">
        <v>400</v>
      </c>
      <c r="Z128" s="344">
        <f t="shared" si="213"/>
        <v>60</v>
      </c>
      <c r="AA128" s="344">
        <f t="shared" si="214"/>
        <v>60</v>
      </c>
      <c r="AB128" s="344">
        <f t="shared" si="215"/>
        <v>60</v>
      </c>
      <c r="AC128" s="344">
        <f t="shared" si="216"/>
        <v>60</v>
      </c>
      <c r="AD128" s="344">
        <f t="shared" si="217"/>
        <v>60</v>
      </c>
      <c r="AE128" s="344">
        <f t="shared" si="218"/>
        <v>60</v>
      </c>
      <c r="AF128" s="344">
        <f t="shared" si="219"/>
        <v>60</v>
      </c>
      <c r="AG128" s="344">
        <f t="shared" si="220"/>
        <v>60</v>
      </c>
      <c r="AH128" s="344">
        <f t="shared" si="221"/>
        <v>60</v>
      </c>
      <c r="AI128" s="344">
        <f t="shared" si="222"/>
        <v>60</v>
      </c>
      <c r="AJ128" s="356">
        <v>3600</v>
      </c>
      <c r="AK128" s="356">
        <v>2800</v>
      </c>
      <c r="AL128" s="356">
        <v>2000</v>
      </c>
      <c r="AM128" s="356">
        <v>1200</v>
      </c>
      <c r="AN128" s="356">
        <v>400</v>
      </c>
      <c r="AO128" s="344" t="str">
        <f t="shared" si="223"/>
        <v/>
      </c>
      <c r="AP128" s="344" t="str">
        <f t="shared" si="224"/>
        <v/>
      </c>
      <c r="AQ128" s="344" t="str">
        <f t="shared" si="225"/>
        <v/>
      </c>
      <c r="AR128" s="344" t="str">
        <f t="shared" si="226"/>
        <v/>
      </c>
      <c r="AS128" s="344" t="str">
        <f t="shared" si="227"/>
        <v/>
      </c>
      <c r="AT128" s="344" t="str">
        <f t="shared" si="228"/>
        <v/>
      </c>
      <c r="AU128" s="344" t="str">
        <f t="shared" si="229"/>
        <v/>
      </c>
      <c r="AV128" s="344" t="str">
        <f t="shared" si="230"/>
        <v/>
      </c>
      <c r="AW128" s="344" t="str">
        <f t="shared" si="231"/>
        <v/>
      </c>
      <c r="AX128" s="344" t="str">
        <f t="shared" si="232"/>
        <v/>
      </c>
      <c r="AY128" s="356">
        <v>3600</v>
      </c>
      <c r="AZ128" s="356">
        <v>2800</v>
      </c>
      <c r="BA128" s="356">
        <v>2000</v>
      </c>
      <c r="BB128" s="356">
        <v>1200</v>
      </c>
      <c r="BC128" s="356">
        <v>400</v>
      </c>
      <c r="BD128" s="353"/>
      <c r="BE128" s="353"/>
      <c r="BF128" s="353"/>
      <c r="BG128" s="353"/>
      <c r="BH128" s="353"/>
      <c r="BI128" s="146"/>
      <c r="BJ128" s="352"/>
      <c r="BK128" s="146"/>
      <c r="BL128" s="25">
        <f t="shared" si="209"/>
        <v>4070309</v>
      </c>
      <c r="BM128" s="146">
        <f t="shared" ref="BM128" si="349">BM115</f>
        <v>1640</v>
      </c>
      <c r="BN128" s="146">
        <v>4</v>
      </c>
      <c r="BO128" s="146">
        <f t="shared" ref="BO128" si="350">BO115</f>
        <v>3</v>
      </c>
      <c r="BP128" s="146">
        <f t="shared" si="335"/>
        <v>9</v>
      </c>
      <c r="BQ128" s="146">
        <f>VLOOKUP(IF(A128=1,0,A128),宝石属性!$B$26:$D$41,2,0)</f>
        <v>9</v>
      </c>
      <c r="BR128" s="146">
        <f>VLOOKUP(IF(A128=1,0,A128),宝石属性!$B$26:$D$41,3,0)</f>
        <v>2</v>
      </c>
      <c r="BS128" s="146">
        <f t="shared" ref="BS128:BV128" si="351">IF(BS115="","",BS115)</f>
        <v>2</v>
      </c>
      <c r="BT128" s="146">
        <f t="shared" si="351"/>
        <v>3</v>
      </c>
      <c r="BU128" s="146" t="str">
        <f t="shared" si="351"/>
        <v/>
      </c>
      <c r="BV128" s="146" t="str">
        <f t="shared" si="351"/>
        <v/>
      </c>
      <c r="BW128" s="357" t="str">
        <f t="shared" si="236"/>
        <v/>
      </c>
      <c r="BX128" s="357" t="str">
        <f t="shared" si="237"/>
        <v/>
      </c>
    </row>
    <row r="129" spans="1:76">
      <c r="A129" s="344">
        <f t="shared" si="324"/>
        <v>70</v>
      </c>
      <c r="B129" s="344" t="s">
        <v>1104</v>
      </c>
      <c r="C129" s="344" t="str">
        <f t="shared" si="274"/>
        <v>女头饰</v>
      </c>
      <c r="D129" s="344" t="str">
        <f t="shared" si="208"/>
        <v>70级白装女头饰</v>
      </c>
      <c r="E129" s="344">
        <f>VLOOKUP($C129,$C$3:$M$15,COLUMNS($C$3:H$15),0)</f>
        <v>90</v>
      </c>
      <c r="F129" s="344" t="str">
        <f>VLOOKUP($C129,$C$3:$M$15,COLUMNS($C$3:I$15),0)</f>
        <v>maxmp_value</v>
      </c>
      <c r="G129" s="344">
        <f>VLOOKUP($C129,$C$3:$M$15,COLUMNS($C$3:J$15),0)</f>
        <v>140</v>
      </c>
      <c r="H129" s="344" t="str">
        <f>VLOOKUP($C129,$C$3:$M$15,COLUMNS($C$3:K$15),0)</f>
        <v>defend_value</v>
      </c>
      <c r="I129" s="344" t="str">
        <f>VLOOKUP($C129,$C$3:$M$15,COLUMNS($C$3:L$15),0)</f>
        <v/>
      </c>
      <c r="J129" s="344" t="str">
        <f>VLOOKUP($C129,$C$3:$M$15,COLUMNS($C$3:M$15),0)</f>
        <v/>
      </c>
      <c r="K129" s="344">
        <f t="shared" si="278"/>
        <v>402</v>
      </c>
      <c r="L129" s="344">
        <f t="shared" si="279"/>
        <v>402</v>
      </c>
      <c r="M129" s="344">
        <f t="shared" si="280"/>
        <v>402</v>
      </c>
      <c r="N129" s="344">
        <f t="shared" si="281"/>
        <v>402</v>
      </c>
      <c r="O129" s="344">
        <f t="shared" si="282"/>
        <v>402</v>
      </c>
      <c r="P129" s="344">
        <f t="shared" si="283"/>
        <v>402</v>
      </c>
      <c r="Q129" s="344">
        <f t="shared" si="284"/>
        <v>402</v>
      </c>
      <c r="R129" s="344">
        <f t="shared" si="285"/>
        <v>402</v>
      </c>
      <c r="S129" s="344">
        <f t="shared" si="286"/>
        <v>402</v>
      </c>
      <c r="T129" s="344">
        <f t="shared" si="287"/>
        <v>402</v>
      </c>
      <c r="U129" s="356">
        <v>3600</v>
      </c>
      <c r="V129" s="356">
        <v>2800</v>
      </c>
      <c r="W129" s="356">
        <v>2000</v>
      </c>
      <c r="X129" s="356">
        <v>1200</v>
      </c>
      <c r="Y129" s="356">
        <v>400</v>
      </c>
      <c r="Z129" s="344">
        <f t="shared" si="213"/>
        <v>60</v>
      </c>
      <c r="AA129" s="344">
        <f t="shared" si="214"/>
        <v>60</v>
      </c>
      <c r="AB129" s="344">
        <f t="shared" si="215"/>
        <v>60</v>
      </c>
      <c r="AC129" s="344">
        <f t="shared" si="216"/>
        <v>60</v>
      </c>
      <c r="AD129" s="344">
        <f t="shared" si="217"/>
        <v>60</v>
      </c>
      <c r="AE129" s="344">
        <f t="shared" si="218"/>
        <v>60</v>
      </c>
      <c r="AF129" s="344">
        <f t="shared" si="219"/>
        <v>60</v>
      </c>
      <c r="AG129" s="344">
        <f t="shared" si="220"/>
        <v>60</v>
      </c>
      <c r="AH129" s="344">
        <f t="shared" si="221"/>
        <v>60</v>
      </c>
      <c r="AI129" s="344">
        <f t="shared" si="222"/>
        <v>60</v>
      </c>
      <c r="AJ129" s="356">
        <v>3600</v>
      </c>
      <c r="AK129" s="356">
        <v>2800</v>
      </c>
      <c r="AL129" s="356">
        <v>2000</v>
      </c>
      <c r="AM129" s="356">
        <v>1200</v>
      </c>
      <c r="AN129" s="356">
        <v>400</v>
      </c>
      <c r="AO129" s="344" t="str">
        <f t="shared" si="223"/>
        <v/>
      </c>
      <c r="AP129" s="344" t="str">
        <f t="shared" si="224"/>
        <v/>
      </c>
      <c r="AQ129" s="344" t="str">
        <f t="shared" si="225"/>
        <v/>
      </c>
      <c r="AR129" s="344" t="str">
        <f t="shared" si="226"/>
        <v/>
      </c>
      <c r="AS129" s="344" t="str">
        <f t="shared" si="227"/>
        <v/>
      </c>
      <c r="AT129" s="344" t="str">
        <f t="shared" si="228"/>
        <v/>
      </c>
      <c r="AU129" s="344" t="str">
        <f t="shared" si="229"/>
        <v/>
      </c>
      <c r="AV129" s="344" t="str">
        <f t="shared" si="230"/>
        <v/>
      </c>
      <c r="AW129" s="344" t="str">
        <f t="shared" si="231"/>
        <v/>
      </c>
      <c r="AX129" s="344" t="str">
        <f t="shared" si="232"/>
        <v/>
      </c>
      <c r="AY129" s="356">
        <v>3600</v>
      </c>
      <c r="AZ129" s="356">
        <v>2800</v>
      </c>
      <c r="BA129" s="356">
        <v>2000</v>
      </c>
      <c r="BB129" s="356">
        <v>1200</v>
      </c>
      <c r="BC129" s="356">
        <v>400</v>
      </c>
      <c r="BD129" s="353"/>
      <c r="BE129" s="353"/>
      <c r="BF129" s="353"/>
      <c r="BG129" s="353"/>
      <c r="BH129" s="353"/>
      <c r="BI129" s="146"/>
      <c r="BJ129" s="352"/>
      <c r="BK129" s="146"/>
      <c r="BL129" s="25">
        <f t="shared" si="209"/>
        <v>4070310</v>
      </c>
      <c r="BM129" s="146">
        <f t="shared" ref="BM129" si="352">BM116</f>
        <v>1384</v>
      </c>
      <c r="BN129" s="146">
        <v>4</v>
      </c>
      <c r="BO129" s="146">
        <f t="shared" ref="BO129" si="353">BO116</f>
        <v>3</v>
      </c>
      <c r="BP129" s="146">
        <f t="shared" si="335"/>
        <v>10</v>
      </c>
      <c r="BQ129" s="146">
        <f>VLOOKUP(IF(A129=1,0,A129),宝石属性!$B$26:$D$41,2,0)</f>
        <v>9</v>
      </c>
      <c r="BR129" s="146">
        <f>VLOOKUP(IF(A129=1,0,A129),宝石属性!$B$26:$D$41,3,0)</f>
        <v>2</v>
      </c>
      <c r="BS129" s="146">
        <f t="shared" ref="BS129:BV129" si="354">IF(BS116="","",BS116)</f>
        <v>2</v>
      </c>
      <c r="BT129" s="146">
        <f t="shared" si="354"/>
        <v>3</v>
      </c>
      <c r="BU129" s="146" t="str">
        <f t="shared" si="354"/>
        <v/>
      </c>
      <c r="BV129" s="146" t="str">
        <f t="shared" si="354"/>
        <v/>
      </c>
      <c r="BW129" s="357" t="str">
        <f t="shared" si="236"/>
        <v/>
      </c>
      <c r="BX129" s="357" t="str">
        <f t="shared" si="237"/>
        <v/>
      </c>
    </row>
    <row r="130" spans="1:76">
      <c r="A130" s="344">
        <f t="shared" si="324"/>
        <v>70</v>
      </c>
      <c r="B130" s="344" t="s">
        <v>1104</v>
      </c>
      <c r="C130" s="344" t="str">
        <f t="shared" si="274"/>
        <v>项链</v>
      </c>
      <c r="D130" s="344" t="str">
        <f t="shared" si="208"/>
        <v>70级白装项链</v>
      </c>
      <c r="E130" s="344">
        <f>VLOOKUP($C130,$C$3:$M$15,COLUMNS($C$3:H$15),0)</f>
        <v>150</v>
      </c>
      <c r="F130" s="344" t="str">
        <f>VLOOKUP($C130,$C$3:$M$15,COLUMNS($C$3:I$15),0)</f>
        <v>magicattack_value</v>
      </c>
      <c r="G130" s="344">
        <f>VLOOKUP($C130,$C$3:$M$15,COLUMNS($C$3:J$15),0)</f>
        <v>160</v>
      </c>
      <c r="H130" s="344" t="str">
        <f>VLOOKUP($C130,$C$3:$M$15,COLUMNS($C$3:K$15),0)</f>
        <v>magicdef_value</v>
      </c>
      <c r="I130" s="344" t="str">
        <f>VLOOKUP($C130,$C$3:$M$15,COLUMNS($C$3:L$15),0)</f>
        <v/>
      </c>
      <c r="J130" s="344" t="str">
        <f>VLOOKUP($C130,$C$3:$M$15,COLUMNS($C$3:M$15),0)</f>
        <v/>
      </c>
      <c r="K130" s="344">
        <f t="shared" si="278"/>
        <v>110</v>
      </c>
      <c r="L130" s="344">
        <f t="shared" si="279"/>
        <v>110</v>
      </c>
      <c r="M130" s="344">
        <f t="shared" si="280"/>
        <v>110</v>
      </c>
      <c r="N130" s="344">
        <f t="shared" si="281"/>
        <v>110</v>
      </c>
      <c r="O130" s="344">
        <f t="shared" si="282"/>
        <v>110</v>
      </c>
      <c r="P130" s="344">
        <f t="shared" si="283"/>
        <v>110</v>
      </c>
      <c r="Q130" s="344">
        <f t="shared" si="284"/>
        <v>110</v>
      </c>
      <c r="R130" s="344">
        <f t="shared" si="285"/>
        <v>110</v>
      </c>
      <c r="S130" s="344">
        <f t="shared" si="286"/>
        <v>110</v>
      </c>
      <c r="T130" s="344">
        <f t="shared" si="287"/>
        <v>110</v>
      </c>
      <c r="U130" s="356">
        <v>3600</v>
      </c>
      <c r="V130" s="356">
        <v>2800</v>
      </c>
      <c r="W130" s="356">
        <v>2000</v>
      </c>
      <c r="X130" s="356">
        <v>1200</v>
      </c>
      <c r="Y130" s="356">
        <v>400</v>
      </c>
      <c r="Z130" s="344">
        <f t="shared" si="213"/>
        <v>59</v>
      </c>
      <c r="AA130" s="344">
        <f t="shared" si="214"/>
        <v>59</v>
      </c>
      <c r="AB130" s="344">
        <f t="shared" si="215"/>
        <v>59</v>
      </c>
      <c r="AC130" s="344">
        <f t="shared" si="216"/>
        <v>59</v>
      </c>
      <c r="AD130" s="344">
        <f t="shared" si="217"/>
        <v>59</v>
      </c>
      <c r="AE130" s="344">
        <f t="shared" si="218"/>
        <v>59</v>
      </c>
      <c r="AF130" s="344">
        <f t="shared" si="219"/>
        <v>59</v>
      </c>
      <c r="AG130" s="344">
        <f t="shared" si="220"/>
        <v>59</v>
      </c>
      <c r="AH130" s="344">
        <f t="shared" si="221"/>
        <v>59</v>
      </c>
      <c r="AI130" s="344">
        <f t="shared" si="222"/>
        <v>59</v>
      </c>
      <c r="AJ130" s="356">
        <v>3600</v>
      </c>
      <c r="AK130" s="356">
        <v>2800</v>
      </c>
      <c r="AL130" s="356">
        <v>2000</v>
      </c>
      <c r="AM130" s="356">
        <v>1200</v>
      </c>
      <c r="AN130" s="356">
        <v>400</v>
      </c>
      <c r="AO130" s="344" t="str">
        <f t="shared" si="223"/>
        <v/>
      </c>
      <c r="AP130" s="344" t="str">
        <f t="shared" si="224"/>
        <v/>
      </c>
      <c r="AQ130" s="344" t="str">
        <f t="shared" si="225"/>
        <v/>
      </c>
      <c r="AR130" s="344" t="str">
        <f t="shared" si="226"/>
        <v/>
      </c>
      <c r="AS130" s="344" t="str">
        <f t="shared" si="227"/>
        <v/>
      </c>
      <c r="AT130" s="344" t="str">
        <f t="shared" si="228"/>
        <v/>
      </c>
      <c r="AU130" s="344" t="str">
        <f t="shared" si="229"/>
        <v/>
      </c>
      <c r="AV130" s="344" t="str">
        <f t="shared" si="230"/>
        <v/>
      </c>
      <c r="AW130" s="344" t="str">
        <f t="shared" si="231"/>
        <v/>
      </c>
      <c r="AX130" s="344" t="str">
        <f t="shared" si="232"/>
        <v/>
      </c>
      <c r="AY130" s="356">
        <v>3600</v>
      </c>
      <c r="AZ130" s="356">
        <v>2800</v>
      </c>
      <c r="BA130" s="356">
        <v>2000</v>
      </c>
      <c r="BB130" s="356">
        <v>1200</v>
      </c>
      <c r="BC130" s="356">
        <v>400</v>
      </c>
      <c r="BD130" s="353"/>
      <c r="BE130" s="353"/>
      <c r="BF130" s="353"/>
      <c r="BG130" s="353"/>
      <c r="BH130" s="353"/>
      <c r="BI130" s="146"/>
      <c r="BJ130" s="352"/>
      <c r="BK130" s="146"/>
      <c r="BL130" s="25">
        <f t="shared" si="209"/>
        <v>4070411</v>
      </c>
      <c r="BM130" s="146">
        <f t="shared" ref="BM130" si="355">BM117</f>
        <v>40</v>
      </c>
      <c r="BN130" s="146">
        <v>4</v>
      </c>
      <c r="BO130" s="146">
        <f t="shared" ref="BO130" si="356">BO117</f>
        <v>4</v>
      </c>
      <c r="BP130" s="146">
        <f t="shared" si="335"/>
        <v>11</v>
      </c>
      <c r="BQ130" s="146">
        <f>VLOOKUP(IF(A130=1,0,A130),宝石属性!$B$26:$D$41,2,0)</f>
        <v>9</v>
      </c>
      <c r="BR130" s="146">
        <f>VLOOKUP(IF(A130=1,0,A130),宝石属性!$B$26:$D$41,3,0)</f>
        <v>2</v>
      </c>
      <c r="BS130" s="146">
        <f t="shared" ref="BS130:BV130" si="357">IF(BS117="","",BS117)</f>
        <v>4</v>
      </c>
      <c r="BT130" s="146">
        <f t="shared" si="357"/>
        <v>5</v>
      </c>
      <c r="BU130" s="146" t="str">
        <f t="shared" si="357"/>
        <v/>
      </c>
      <c r="BV130" s="146" t="str">
        <f t="shared" si="357"/>
        <v/>
      </c>
      <c r="BW130" s="357" t="str">
        <f t="shared" si="236"/>
        <v/>
      </c>
      <c r="BX130" s="357" t="str">
        <f t="shared" si="237"/>
        <v/>
      </c>
    </row>
    <row r="131" spans="1:76">
      <c r="A131" s="344">
        <f t="shared" si="324"/>
        <v>70</v>
      </c>
      <c r="B131" s="344" t="s">
        <v>1104</v>
      </c>
      <c r="C131" s="344" t="str">
        <f t="shared" si="274"/>
        <v>腰带</v>
      </c>
      <c r="D131" s="344" t="str">
        <f t="shared" si="208"/>
        <v>70级白装腰带</v>
      </c>
      <c r="E131" s="344">
        <f>VLOOKUP($C131,$C$3:$M$15,COLUMNS($C$3:H$15),0)</f>
        <v>60</v>
      </c>
      <c r="F131" s="344" t="str">
        <f>VLOOKUP($C131,$C$3:$M$15,COLUMNS($C$3:I$15),0)</f>
        <v>maxhp_value</v>
      </c>
      <c r="G131" s="344">
        <f>VLOOKUP($C131,$C$3:$M$15,COLUMNS($C$3:J$15),0)</f>
        <v>140</v>
      </c>
      <c r="H131" s="344" t="str">
        <f>VLOOKUP($C131,$C$3:$M$15,COLUMNS($C$3:K$15),0)</f>
        <v>defend_value</v>
      </c>
      <c r="I131" s="344" t="str">
        <f>VLOOKUP($C131,$C$3:$M$15,COLUMNS($C$3:L$15),0)</f>
        <v/>
      </c>
      <c r="J131" s="344" t="str">
        <f>VLOOKUP($C131,$C$3:$M$15,COLUMNS($C$3:M$15),0)</f>
        <v/>
      </c>
      <c r="K131" s="344">
        <f t="shared" si="278"/>
        <v>482</v>
      </c>
      <c r="L131" s="344">
        <f t="shared" si="279"/>
        <v>482</v>
      </c>
      <c r="M131" s="344">
        <f t="shared" si="280"/>
        <v>482</v>
      </c>
      <c r="N131" s="344">
        <f t="shared" si="281"/>
        <v>482</v>
      </c>
      <c r="O131" s="344">
        <f t="shared" si="282"/>
        <v>482</v>
      </c>
      <c r="P131" s="344">
        <f t="shared" si="283"/>
        <v>482</v>
      </c>
      <c r="Q131" s="344">
        <f t="shared" si="284"/>
        <v>482</v>
      </c>
      <c r="R131" s="344">
        <f t="shared" si="285"/>
        <v>482</v>
      </c>
      <c r="S131" s="344">
        <f t="shared" si="286"/>
        <v>482</v>
      </c>
      <c r="T131" s="344">
        <f t="shared" si="287"/>
        <v>482</v>
      </c>
      <c r="U131" s="356">
        <v>3600</v>
      </c>
      <c r="V131" s="356">
        <v>2800</v>
      </c>
      <c r="W131" s="356">
        <v>2000</v>
      </c>
      <c r="X131" s="356">
        <v>1200</v>
      </c>
      <c r="Y131" s="356">
        <v>400</v>
      </c>
      <c r="Z131" s="344">
        <f t="shared" si="213"/>
        <v>40</v>
      </c>
      <c r="AA131" s="344">
        <f t="shared" si="214"/>
        <v>40</v>
      </c>
      <c r="AB131" s="344">
        <f t="shared" si="215"/>
        <v>40</v>
      </c>
      <c r="AC131" s="344">
        <f t="shared" si="216"/>
        <v>40</v>
      </c>
      <c r="AD131" s="344">
        <f t="shared" si="217"/>
        <v>40</v>
      </c>
      <c r="AE131" s="344">
        <f t="shared" si="218"/>
        <v>40</v>
      </c>
      <c r="AF131" s="344">
        <f t="shared" si="219"/>
        <v>40</v>
      </c>
      <c r="AG131" s="344">
        <f t="shared" si="220"/>
        <v>40</v>
      </c>
      <c r="AH131" s="344">
        <f t="shared" si="221"/>
        <v>40</v>
      </c>
      <c r="AI131" s="344">
        <f t="shared" si="222"/>
        <v>40</v>
      </c>
      <c r="AJ131" s="356">
        <v>3600</v>
      </c>
      <c r="AK131" s="356">
        <v>2800</v>
      </c>
      <c r="AL131" s="356">
        <v>2000</v>
      </c>
      <c r="AM131" s="356">
        <v>1200</v>
      </c>
      <c r="AN131" s="356">
        <v>400</v>
      </c>
      <c r="AO131" s="344" t="str">
        <f t="shared" si="223"/>
        <v/>
      </c>
      <c r="AP131" s="344" t="str">
        <f t="shared" si="224"/>
        <v/>
      </c>
      <c r="AQ131" s="344" t="str">
        <f t="shared" si="225"/>
        <v/>
      </c>
      <c r="AR131" s="344" t="str">
        <f t="shared" si="226"/>
        <v/>
      </c>
      <c r="AS131" s="344" t="str">
        <f t="shared" si="227"/>
        <v/>
      </c>
      <c r="AT131" s="344" t="str">
        <f t="shared" si="228"/>
        <v/>
      </c>
      <c r="AU131" s="344" t="str">
        <f t="shared" si="229"/>
        <v/>
      </c>
      <c r="AV131" s="344" t="str">
        <f t="shared" si="230"/>
        <v/>
      </c>
      <c r="AW131" s="344" t="str">
        <f t="shared" si="231"/>
        <v/>
      </c>
      <c r="AX131" s="344" t="str">
        <f t="shared" si="232"/>
        <v/>
      </c>
      <c r="AY131" s="356">
        <v>3600</v>
      </c>
      <c r="AZ131" s="356">
        <v>2800</v>
      </c>
      <c r="BA131" s="356">
        <v>2000</v>
      </c>
      <c r="BB131" s="356">
        <v>1200</v>
      </c>
      <c r="BC131" s="356">
        <v>400</v>
      </c>
      <c r="BD131" s="353"/>
      <c r="BE131" s="353"/>
      <c r="BF131" s="353"/>
      <c r="BG131" s="353"/>
      <c r="BH131" s="353"/>
      <c r="BI131" s="146"/>
      <c r="BJ131" s="352"/>
      <c r="BK131" s="146"/>
      <c r="BL131" s="25">
        <f t="shared" si="209"/>
        <v>4070512</v>
      </c>
      <c r="BM131" s="146">
        <f t="shared" ref="BM131" si="358">BM118</f>
        <v>72</v>
      </c>
      <c r="BN131" s="146">
        <v>4</v>
      </c>
      <c r="BO131" s="146">
        <f t="shared" ref="BO131" si="359">BO118</f>
        <v>5</v>
      </c>
      <c r="BP131" s="146">
        <f t="shared" si="335"/>
        <v>12</v>
      </c>
      <c r="BQ131" s="146">
        <f>VLOOKUP(IF(A131=1,0,A131),宝石属性!$B$26:$D$41,2,0)</f>
        <v>9</v>
      </c>
      <c r="BR131" s="146">
        <f>VLOOKUP(IF(A131=1,0,A131),宝石属性!$B$26:$D$41,3,0)</f>
        <v>2</v>
      </c>
      <c r="BS131" s="146">
        <f t="shared" ref="BS131:BV131" si="360">IF(BS118="","",BS118)</f>
        <v>1</v>
      </c>
      <c r="BT131" s="146">
        <f t="shared" si="360"/>
        <v>6</v>
      </c>
      <c r="BU131" s="146">
        <f t="shared" si="360"/>
        <v>9</v>
      </c>
      <c r="BV131" s="146" t="str">
        <f t="shared" si="360"/>
        <v/>
      </c>
      <c r="BW131" s="357" t="str">
        <f t="shared" si="236"/>
        <v/>
      </c>
      <c r="BX131" s="357" t="str">
        <f t="shared" si="237"/>
        <v/>
      </c>
    </row>
    <row r="132" spans="1:76">
      <c r="A132" s="344">
        <f t="shared" si="324"/>
        <v>70</v>
      </c>
      <c r="B132" s="344" t="s">
        <v>1104</v>
      </c>
      <c r="C132" s="344" t="str">
        <f t="shared" si="274"/>
        <v>鞋子</v>
      </c>
      <c r="D132" s="344" t="str">
        <f t="shared" si="208"/>
        <v>70级白装鞋子</v>
      </c>
      <c r="E132" s="344">
        <f>VLOOKUP($C132,$C$3:$M$15,COLUMNS($C$3:H$15),0)</f>
        <v>160</v>
      </c>
      <c r="F132" s="344" t="str">
        <f>VLOOKUP($C132,$C$3:$M$15,COLUMNS($C$3:I$15),0)</f>
        <v>magicdef_value</v>
      </c>
      <c r="G132" s="344">
        <f>VLOOKUP($C132,$C$3:$M$15,COLUMNS($C$3:J$15),0)</f>
        <v>200</v>
      </c>
      <c r="H132" s="344" t="str">
        <f>VLOOKUP($C132,$C$3:$M$15,COLUMNS($C$3:K$15),0)</f>
        <v>speed_value</v>
      </c>
      <c r="I132" s="344" t="str">
        <f>VLOOKUP($C132,$C$3:$M$15,COLUMNS($C$3:L$15),0)</f>
        <v/>
      </c>
      <c r="J132" s="344" t="str">
        <f>VLOOKUP($C132,$C$3:$M$15,COLUMNS($C$3:M$15),0)</f>
        <v/>
      </c>
      <c r="K132" s="344">
        <f t="shared" si="278"/>
        <v>59</v>
      </c>
      <c r="L132" s="344">
        <f t="shared" si="279"/>
        <v>59</v>
      </c>
      <c r="M132" s="344">
        <f t="shared" si="280"/>
        <v>59</v>
      </c>
      <c r="N132" s="344">
        <f t="shared" si="281"/>
        <v>59</v>
      </c>
      <c r="O132" s="344">
        <f t="shared" si="282"/>
        <v>59</v>
      </c>
      <c r="P132" s="344">
        <f t="shared" si="283"/>
        <v>59</v>
      </c>
      <c r="Q132" s="344">
        <f t="shared" si="284"/>
        <v>59</v>
      </c>
      <c r="R132" s="344">
        <f t="shared" si="285"/>
        <v>59</v>
      </c>
      <c r="S132" s="344">
        <f t="shared" si="286"/>
        <v>59</v>
      </c>
      <c r="T132" s="344">
        <f t="shared" si="287"/>
        <v>59</v>
      </c>
      <c r="U132" s="356">
        <v>3600</v>
      </c>
      <c r="V132" s="356">
        <v>2800</v>
      </c>
      <c r="W132" s="356">
        <v>2000</v>
      </c>
      <c r="X132" s="356">
        <v>1200</v>
      </c>
      <c r="Y132" s="356">
        <v>400</v>
      </c>
      <c r="Z132" s="344">
        <f t="shared" si="213"/>
        <v>46</v>
      </c>
      <c r="AA132" s="344">
        <f t="shared" si="214"/>
        <v>46</v>
      </c>
      <c r="AB132" s="344">
        <f t="shared" si="215"/>
        <v>46</v>
      </c>
      <c r="AC132" s="344">
        <f t="shared" si="216"/>
        <v>46</v>
      </c>
      <c r="AD132" s="344">
        <f t="shared" si="217"/>
        <v>46</v>
      </c>
      <c r="AE132" s="344">
        <f t="shared" si="218"/>
        <v>46</v>
      </c>
      <c r="AF132" s="344">
        <f t="shared" si="219"/>
        <v>46</v>
      </c>
      <c r="AG132" s="344">
        <f t="shared" si="220"/>
        <v>46</v>
      </c>
      <c r="AH132" s="344">
        <f t="shared" si="221"/>
        <v>46</v>
      </c>
      <c r="AI132" s="344">
        <f t="shared" si="222"/>
        <v>46</v>
      </c>
      <c r="AJ132" s="356">
        <v>3600</v>
      </c>
      <c r="AK132" s="356">
        <v>2800</v>
      </c>
      <c r="AL132" s="356">
        <v>2000</v>
      </c>
      <c r="AM132" s="356">
        <v>1200</v>
      </c>
      <c r="AN132" s="356">
        <v>400</v>
      </c>
      <c r="AO132" s="344" t="str">
        <f t="shared" si="223"/>
        <v/>
      </c>
      <c r="AP132" s="344" t="str">
        <f t="shared" si="224"/>
        <v/>
      </c>
      <c r="AQ132" s="344" t="str">
        <f t="shared" si="225"/>
        <v/>
      </c>
      <c r="AR132" s="344" t="str">
        <f t="shared" si="226"/>
        <v/>
      </c>
      <c r="AS132" s="344" t="str">
        <f t="shared" si="227"/>
        <v/>
      </c>
      <c r="AT132" s="344" t="str">
        <f t="shared" si="228"/>
        <v/>
      </c>
      <c r="AU132" s="344" t="str">
        <f t="shared" si="229"/>
        <v/>
      </c>
      <c r="AV132" s="344" t="str">
        <f t="shared" si="230"/>
        <v/>
      </c>
      <c r="AW132" s="344" t="str">
        <f t="shared" si="231"/>
        <v/>
      </c>
      <c r="AX132" s="344" t="str">
        <f t="shared" si="232"/>
        <v/>
      </c>
      <c r="AY132" s="356">
        <v>3600</v>
      </c>
      <c r="AZ132" s="356">
        <v>2800</v>
      </c>
      <c r="BA132" s="356">
        <v>2000</v>
      </c>
      <c r="BB132" s="356">
        <v>1200</v>
      </c>
      <c r="BC132" s="356">
        <v>400</v>
      </c>
      <c r="BD132" s="353"/>
      <c r="BE132" s="353"/>
      <c r="BF132" s="353"/>
      <c r="BG132" s="353"/>
      <c r="BH132" s="353"/>
      <c r="BI132" s="146"/>
      <c r="BJ132" s="352"/>
      <c r="BK132" s="146"/>
      <c r="BL132" s="25">
        <f t="shared" si="209"/>
        <v>4070613</v>
      </c>
      <c r="BM132" s="146">
        <f t="shared" ref="BM132" si="361">BM119</f>
        <v>88</v>
      </c>
      <c r="BN132" s="146">
        <v>4</v>
      </c>
      <c r="BO132" s="146">
        <f t="shared" ref="BO132" si="362">BO119</f>
        <v>6</v>
      </c>
      <c r="BP132" s="146">
        <f t="shared" si="335"/>
        <v>13</v>
      </c>
      <c r="BQ132" s="146">
        <f>VLOOKUP(IF(A132=1,0,A132),宝石属性!$B$26:$D$41,2,0)</f>
        <v>9</v>
      </c>
      <c r="BR132" s="146">
        <f>VLOOKUP(IF(A132=1,0,A132),宝石属性!$B$26:$D$41,3,0)</f>
        <v>2</v>
      </c>
      <c r="BS132" s="146">
        <f t="shared" ref="BS132:BV132" si="363">IF(BS119="","",BS119)</f>
        <v>6</v>
      </c>
      <c r="BT132" s="146">
        <f t="shared" si="363"/>
        <v>9</v>
      </c>
      <c r="BU132" s="146" t="str">
        <f t="shared" si="363"/>
        <v/>
      </c>
      <c r="BV132" s="146" t="str">
        <f t="shared" si="363"/>
        <v/>
      </c>
      <c r="BW132" s="357" t="str">
        <f t="shared" si="236"/>
        <v/>
      </c>
      <c r="BX132" s="357" t="str">
        <f t="shared" si="237"/>
        <v/>
      </c>
    </row>
    <row r="133" spans="1:76">
      <c r="A133" s="344">
        <f t="shared" si="324"/>
        <v>80</v>
      </c>
      <c r="B133" s="344" t="s">
        <v>1104</v>
      </c>
      <c r="C133" s="344" t="str">
        <f t="shared" si="274"/>
        <v>剑</v>
      </c>
      <c r="D133" s="344" t="str">
        <f t="shared" si="208"/>
        <v>80级白装剑</v>
      </c>
      <c r="E133" s="344">
        <f>VLOOKUP($C133,$C$3:$M$15,COLUMNS($C$3:H$15),0)</f>
        <v>130</v>
      </c>
      <c r="F133" s="344" t="str">
        <f>VLOOKUP($C133,$C$3:$M$15,COLUMNS($C$3:I$15),0)</f>
        <v>phyattack_value</v>
      </c>
      <c r="G133" s="344">
        <f>VLOOKUP($C133,$C$3:$M$15,COLUMNS($C$3:J$15),0)</f>
        <v>150</v>
      </c>
      <c r="H133" s="344" t="str">
        <f>VLOOKUP($C133,$C$3:$M$15,COLUMNS($C$3:K$15),0)</f>
        <v>magicattack_value</v>
      </c>
      <c r="I133" s="344">
        <f>VLOOKUP($C133,$C$3:$M$15,COLUMNS($C$3:L$15),0)</f>
        <v>170</v>
      </c>
      <c r="J133" s="344" t="str">
        <f>VLOOKUP($C133,$C$3:$M$15,COLUMNS($C$3:M$15),0)</f>
        <v>medical_value</v>
      </c>
      <c r="K133" s="344">
        <f t="shared" si="278"/>
        <v>459</v>
      </c>
      <c r="L133" s="344">
        <f t="shared" si="279"/>
        <v>459</v>
      </c>
      <c r="M133" s="344">
        <f t="shared" si="280"/>
        <v>459</v>
      </c>
      <c r="N133" s="344">
        <f t="shared" si="281"/>
        <v>459</v>
      </c>
      <c r="O133" s="344">
        <f t="shared" si="282"/>
        <v>459</v>
      </c>
      <c r="P133" s="344">
        <f t="shared" si="283"/>
        <v>459</v>
      </c>
      <c r="Q133" s="344">
        <f t="shared" si="284"/>
        <v>459</v>
      </c>
      <c r="R133" s="344">
        <f t="shared" si="285"/>
        <v>459</v>
      </c>
      <c r="S133" s="344">
        <f t="shared" si="286"/>
        <v>459</v>
      </c>
      <c r="T133" s="344">
        <f t="shared" si="287"/>
        <v>459</v>
      </c>
      <c r="U133" s="356">
        <v>3600</v>
      </c>
      <c r="V133" s="356">
        <v>2800</v>
      </c>
      <c r="W133" s="356">
        <v>2000</v>
      </c>
      <c r="X133" s="356">
        <v>1200</v>
      </c>
      <c r="Y133" s="356">
        <v>400</v>
      </c>
      <c r="Z133" s="344">
        <f t="shared" si="213"/>
        <v>103</v>
      </c>
      <c r="AA133" s="344">
        <f t="shared" si="214"/>
        <v>103</v>
      </c>
      <c r="AB133" s="344">
        <f t="shared" si="215"/>
        <v>103</v>
      </c>
      <c r="AC133" s="344">
        <f t="shared" si="216"/>
        <v>103</v>
      </c>
      <c r="AD133" s="344">
        <f t="shared" si="217"/>
        <v>103</v>
      </c>
      <c r="AE133" s="344">
        <f t="shared" si="218"/>
        <v>103</v>
      </c>
      <c r="AF133" s="344">
        <f t="shared" si="219"/>
        <v>103</v>
      </c>
      <c r="AG133" s="344">
        <f t="shared" si="220"/>
        <v>103</v>
      </c>
      <c r="AH133" s="344">
        <f t="shared" si="221"/>
        <v>103</v>
      </c>
      <c r="AI133" s="344">
        <f t="shared" si="222"/>
        <v>103</v>
      </c>
      <c r="AJ133" s="356">
        <v>3600</v>
      </c>
      <c r="AK133" s="356">
        <v>2800</v>
      </c>
      <c r="AL133" s="356">
        <v>2000</v>
      </c>
      <c r="AM133" s="356">
        <v>1200</v>
      </c>
      <c r="AN133" s="356">
        <v>400</v>
      </c>
      <c r="AO133" s="344">
        <f t="shared" si="223"/>
        <v>120</v>
      </c>
      <c r="AP133" s="344">
        <f t="shared" si="224"/>
        <v>120</v>
      </c>
      <c r="AQ133" s="344">
        <f t="shared" si="225"/>
        <v>120</v>
      </c>
      <c r="AR133" s="344">
        <f t="shared" si="226"/>
        <v>120</v>
      </c>
      <c r="AS133" s="344">
        <f t="shared" si="227"/>
        <v>120</v>
      </c>
      <c r="AT133" s="344">
        <f t="shared" si="228"/>
        <v>120</v>
      </c>
      <c r="AU133" s="344">
        <f t="shared" si="229"/>
        <v>120</v>
      </c>
      <c r="AV133" s="344">
        <f t="shared" si="230"/>
        <v>120</v>
      </c>
      <c r="AW133" s="344">
        <f t="shared" si="231"/>
        <v>120</v>
      </c>
      <c r="AX133" s="344">
        <f t="shared" si="232"/>
        <v>120</v>
      </c>
      <c r="AY133" s="356">
        <v>3600</v>
      </c>
      <c r="AZ133" s="356">
        <v>2800</v>
      </c>
      <c r="BA133" s="356">
        <v>2000</v>
      </c>
      <c r="BB133" s="356">
        <v>1200</v>
      </c>
      <c r="BC133" s="356">
        <v>400</v>
      </c>
      <c r="BD133" s="353"/>
      <c r="BE133" s="353"/>
      <c r="BF133" s="353"/>
      <c r="BG133" s="353"/>
      <c r="BH133" s="353"/>
      <c r="BI133" s="146"/>
      <c r="BJ133" s="352"/>
      <c r="BK133" s="146"/>
      <c r="BL133" s="25">
        <f t="shared" si="209"/>
        <v>4080101</v>
      </c>
      <c r="BM133" s="146">
        <f t="shared" ref="BM133" si="364">BM120</f>
        <v>1288</v>
      </c>
      <c r="BN133" s="146">
        <v>4</v>
      </c>
      <c r="BO133" s="146">
        <f t="shared" ref="BO133" si="365">BO120</f>
        <v>1</v>
      </c>
      <c r="BP133" s="146">
        <f t="shared" si="335"/>
        <v>1</v>
      </c>
      <c r="BQ133" s="146">
        <f>VLOOKUP(IF(A133=1,0,A133),宝石属性!$B$26:$D$41,2,0)</f>
        <v>10</v>
      </c>
      <c r="BR133" s="146">
        <f>VLOOKUP(IF(A133=1,0,A133),宝石属性!$B$26:$D$41,3,0)</f>
        <v>2</v>
      </c>
      <c r="BS133" s="146">
        <f t="shared" ref="BS133:BV133" si="366">IF(BS120="","",BS120)</f>
        <v>2</v>
      </c>
      <c r="BT133" s="146">
        <f t="shared" si="366"/>
        <v>4</v>
      </c>
      <c r="BU133" s="146">
        <f t="shared" si="366"/>
        <v>7</v>
      </c>
      <c r="BV133" s="146">
        <f t="shared" si="366"/>
        <v>8</v>
      </c>
      <c r="BW133" s="357" t="str">
        <f t="shared" si="236"/>
        <v/>
      </c>
      <c r="BX133" s="357" t="str">
        <f t="shared" si="237"/>
        <v/>
      </c>
    </row>
    <row r="134" spans="1:76">
      <c r="A134" s="344">
        <f t="shared" si="324"/>
        <v>80</v>
      </c>
      <c r="B134" s="344" t="s">
        <v>1104</v>
      </c>
      <c r="C134" s="344" t="str">
        <f t="shared" si="274"/>
        <v>锤</v>
      </c>
      <c r="D134" s="344" t="str">
        <f t="shared" si="208"/>
        <v>80级白装锤</v>
      </c>
      <c r="E134" s="344">
        <f>VLOOKUP($C134,$C$3:$M$15,COLUMNS($C$3:H$15),0)</f>
        <v>130</v>
      </c>
      <c r="F134" s="344" t="str">
        <f>VLOOKUP($C134,$C$3:$M$15,COLUMNS($C$3:I$15),0)</f>
        <v>phyattack_value</v>
      </c>
      <c r="G134" s="344">
        <f>VLOOKUP($C134,$C$3:$M$15,COLUMNS($C$3:J$15),0)</f>
        <v>150</v>
      </c>
      <c r="H134" s="344" t="str">
        <f>VLOOKUP($C134,$C$3:$M$15,COLUMNS($C$3:K$15),0)</f>
        <v>magicattack_value</v>
      </c>
      <c r="I134" s="344">
        <f>VLOOKUP($C134,$C$3:$M$15,COLUMNS($C$3:L$15),0)</f>
        <v>170</v>
      </c>
      <c r="J134" s="344" t="str">
        <f>VLOOKUP($C134,$C$3:$M$15,COLUMNS($C$3:M$15),0)</f>
        <v>medical_value</v>
      </c>
      <c r="K134" s="344">
        <f t="shared" si="278"/>
        <v>459</v>
      </c>
      <c r="L134" s="344">
        <f t="shared" si="279"/>
        <v>459</v>
      </c>
      <c r="M134" s="344">
        <f t="shared" si="280"/>
        <v>459</v>
      </c>
      <c r="N134" s="344">
        <f t="shared" si="281"/>
        <v>459</v>
      </c>
      <c r="O134" s="344">
        <f t="shared" si="282"/>
        <v>459</v>
      </c>
      <c r="P134" s="344">
        <f t="shared" si="283"/>
        <v>459</v>
      </c>
      <c r="Q134" s="344">
        <f t="shared" si="284"/>
        <v>459</v>
      </c>
      <c r="R134" s="344">
        <f t="shared" si="285"/>
        <v>459</v>
      </c>
      <c r="S134" s="344">
        <f t="shared" si="286"/>
        <v>459</v>
      </c>
      <c r="T134" s="344">
        <f t="shared" si="287"/>
        <v>459</v>
      </c>
      <c r="U134" s="356">
        <v>3600</v>
      </c>
      <c r="V134" s="356">
        <v>2800</v>
      </c>
      <c r="W134" s="356">
        <v>2000</v>
      </c>
      <c r="X134" s="356">
        <v>1200</v>
      </c>
      <c r="Y134" s="356">
        <v>400</v>
      </c>
      <c r="Z134" s="344">
        <f t="shared" si="213"/>
        <v>103</v>
      </c>
      <c r="AA134" s="344">
        <f t="shared" si="214"/>
        <v>103</v>
      </c>
      <c r="AB134" s="344">
        <f t="shared" si="215"/>
        <v>103</v>
      </c>
      <c r="AC134" s="344">
        <f t="shared" si="216"/>
        <v>103</v>
      </c>
      <c r="AD134" s="344">
        <f t="shared" si="217"/>
        <v>103</v>
      </c>
      <c r="AE134" s="344">
        <f t="shared" si="218"/>
        <v>103</v>
      </c>
      <c r="AF134" s="344">
        <f t="shared" si="219"/>
        <v>103</v>
      </c>
      <c r="AG134" s="344">
        <f t="shared" si="220"/>
        <v>103</v>
      </c>
      <c r="AH134" s="344">
        <f t="shared" si="221"/>
        <v>103</v>
      </c>
      <c r="AI134" s="344">
        <f t="shared" si="222"/>
        <v>103</v>
      </c>
      <c r="AJ134" s="356">
        <v>3600</v>
      </c>
      <c r="AK134" s="356">
        <v>2800</v>
      </c>
      <c r="AL134" s="356">
        <v>2000</v>
      </c>
      <c r="AM134" s="356">
        <v>1200</v>
      </c>
      <c r="AN134" s="356">
        <v>400</v>
      </c>
      <c r="AO134" s="344">
        <f t="shared" si="223"/>
        <v>120</v>
      </c>
      <c r="AP134" s="344">
        <f t="shared" si="224"/>
        <v>120</v>
      </c>
      <c r="AQ134" s="344">
        <f t="shared" si="225"/>
        <v>120</v>
      </c>
      <c r="AR134" s="344">
        <f t="shared" si="226"/>
        <v>120</v>
      </c>
      <c r="AS134" s="344">
        <f t="shared" si="227"/>
        <v>120</v>
      </c>
      <c r="AT134" s="344">
        <f t="shared" si="228"/>
        <v>120</v>
      </c>
      <c r="AU134" s="344">
        <f t="shared" si="229"/>
        <v>120</v>
      </c>
      <c r="AV134" s="344">
        <f t="shared" si="230"/>
        <v>120</v>
      </c>
      <c r="AW134" s="344">
        <f t="shared" si="231"/>
        <v>120</v>
      </c>
      <c r="AX134" s="344">
        <f t="shared" si="232"/>
        <v>120</v>
      </c>
      <c r="AY134" s="356">
        <v>3600</v>
      </c>
      <c r="AZ134" s="356">
        <v>2800</v>
      </c>
      <c r="BA134" s="356">
        <v>2000</v>
      </c>
      <c r="BB134" s="356">
        <v>1200</v>
      </c>
      <c r="BC134" s="356">
        <v>400</v>
      </c>
      <c r="BD134" s="353"/>
      <c r="BE134" s="353"/>
      <c r="BF134" s="353"/>
      <c r="BG134" s="353"/>
      <c r="BH134" s="353"/>
      <c r="BI134" s="146"/>
      <c r="BJ134" s="352"/>
      <c r="BK134" s="146"/>
      <c r="BL134" s="25">
        <f t="shared" si="209"/>
        <v>4080102</v>
      </c>
      <c r="BM134" s="146">
        <f t="shared" ref="BM134" si="367">BM121</f>
        <v>4360</v>
      </c>
      <c r="BN134" s="146">
        <v>4</v>
      </c>
      <c r="BO134" s="146">
        <f t="shared" ref="BO134" si="368">BO121</f>
        <v>1</v>
      </c>
      <c r="BP134" s="146">
        <f t="shared" si="335"/>
        <v>2</v>
      </c>
      <c r="BQ134" s="146">
        <f>VLOOKUP(IF(A134=1,0,A134),宝石属性!$B$26:$D$41,2,0)</f>
        <v>10</v>
      </c>
      <c r="BR134" s="146">
        <f>VLOOKUP(IF(A134=1,0,A134),宝石属性!$B$26:$D$41,3,0)</f>
        <v>2</v>
      </c>
      <c r="BS134" s="146">
        <f t="shared" ref="BS134:BV134" si="369">IF(BS121="","",BS121)</f>
        <v>2</v>
      </c>
      <c r="BT134" s="146">
        <f t="shared" si="369"/>
        <v>4</v>
      </c>
      <c r="BU134" s="146">
        <f t="shared" si="369"/>
        <v>7</v>
      </c>
      <c r="BV134" s="146">
        <f t="shared" si="369"/>
        <v>8</v>
      </c>
      <c r="BW134" s="357" t="str">
        <f t="shared" si="236"/>
        <v/>
      </c>
      <c r="BX134" s="357" t="str">
        <f t="shared" si="237"/>
        <v/>
      </c>
    </row>
    <row r="135" spans="1:76">
      <c r="A135" s="344">
        <f t="shared" si="324"/>
        <v>80</v>
      </c>
      <c r="B135" s="344" t="s">
        <v>1104</v>
      </c>
      <c r="C135" s="344" t="str">
        <f t="shared" si="274"/>
        <v>弓箭</v>
      </c>
      <c r="D135" s="344" t="str">
        <f t="shared" si="208"/>
        <v>80级白装弓箭</v>
      </c>
      <c r="E135" s="344">
        <f>VLOOKUP($C135,$C$3:$M$15,COLUMNS($C$3:H$15),0)</f>
        <v>130</v>
      </c>
      <c r="F135" s="344" t="str">
        <f>VLOOKUP($C135,$C$3:$M$15,COLUMNS($C$3:I$15),0)</f>
        <v>phyattack_value</v>
      </c>
      <c r="G135" s="344">
        <f>VLOOKUP($C135,$C$3:$M$15,COLUMNS($C$3:J$15),0)</f>
        <v>150</v>
      </c>
      <c r="H135" s="344" t="str">
        <f>VLOOKUP($C135,$C$3:$M$15,COLUMNS($C$3:K$15),0)</f>
        <v>magicattack_value</v>
      </c>
      <c r="I135" s="344">
        <f>VLOOKUP($C135,$C$3:$M$15,COLUMNS($C$3:L$15),0)</f>
        <v>170</v>
      </c>
      <c r="J135" s="344" t="str">
        <f>VLOOKUP($C135,$C$3:$M$15,COLUMNS($C$3:M$15),0)</f>
        <v>medical_value</v>
      </c>
      <c r="K135" s="344">
        <f t="shared" si="278"/>
        <v>459</v>
      </c>
      <c r="L135" s="344">
        <f t="shared" si="279"/>
        <v>459</v>
      </c>
      <c r="M135" s="344">
        <f t="shared" si="280"/>
        <v>459</v>
      </c>
      <c r="N135" s="344">
        <f t="shared" si="281"/>
        <v>459</v>
      </c>
      <c r="O135" s="344">
        <f t="shared" si="282"/>
        <v>459</v>
      </c>
      <c r="P135" s="344">
        <f t="shared" si="283"/>
        <v>459</v>
      </c>
      <c r="Q135" s="344">
        <f t="shared" si="284"/>
        <v>459</v>
      </c>
      <c r="R135" s="344">
        <f t="shared" si="285"/>
        <v>459</v>
      </c>
      <c r="S135" s="344">
        <f t="shared" si="286"/>
        <v>459</v>
      </c>
      <c r="T135" s="344">
        <f t="shared" si="287"/>
        <v>459</v>
      </c>
      <c r="U135" s="356">
        <v>3600</v>
      </c>
      <c r="V135" s="356">
        <v>2800</v>
      </c>
      <c r="W135" s="356">
        <v>2000</v>
      </c>
      <c r="X135" s="356">
        <v>1200</v>
      </c>
      <c r="Y135" s="356">
        <v>400</v>
      </c>
      <c r="Z135" s="344">
        <f t="shared" si="213"/>
        <v>103</v>
      </c>
      <c r="AA135" s="344">
        <f t="shared" si="214"/>
        <v>103</v>
      </c>
      <c r="AB135" s="344">
        <f t="shared" si="215"/>
        <v>103</v>
      </c>
      <c r="AC135" s="344">
        <f t="shared" si="216"/>
        <v>103</v>
      </c>
      <c r="AD135" s="344">
        <f t="shared" si="217"/>
        <v>103</v>
      </c>
      <c r="AE135" s="344">
        <f t="shared" si="218"/>
        <v>103</v>
      </c>
      <c r="AF135" s="344">
        <f t="shared" si="219"/>
        <v>103</v>
      </c>
      <c r="AG135" s="344">
        <f t="shared" si="220"/>
        <v>103</v>
      </c>
      <c r="AH135" s="344">
        <f t="shared" si="221"/>
        <v>103</v>
      </c>
      <c r="AI135" s="344">
        <f t="shared" si="222"/>
        <v>103</v>
      </c>
      <c r="AJ135" s="356">
        <v>3600</v>
      </c>
      <c r="AK135" s="356">
        <v>2800</v>
      </c>
      <c r="AL135" s="356">
        <v>2000</v>
      </c>
      <c r="AM135" s="356">
        <v>1200</v>
      </c>
      <c r="AN135" s="356">
        <v>400</v>
      </c>
      <c r="AO135" s="344">
        <f t="shared" si="223"/>
        <v>120</v>
      </c>
      <c r="AP135" s="344">
        <f t="shared" si="224"/>
        <v>120</v>
      </c>
      <c r="AQ135" s="344">
        <f t="shared" si="225"/>
        <v>120</v>
      </c>
      <c r="AR135" s="344">
        <f t="shared" si="226"/>
        <v>120</v>
      </c>
      <c r="AS135" s="344">
        <f t="shared" si="227"/>
        <v>120</v>
      </c>
      <c r="AT135" s="344">
        <f t="shared" si="228"/>
        <v>120</v>
      </c>
      <c r="AU135" s="344">
        <f t="shared" si="229"/>
        <v>120</v>
      </c>
      <c r="AV135" s="344">
        <f t="shared" si="230"/>
        <v>120</v>
      </c>
      <c r="AW135" s="344">
        <f t="shared" si="231"/>
        <v>120</v>
      </c>
      <c r="AX135" s="344">
        <f t="shared" si="232"/>
        <v>120</v>
      </c>
      <c r="AY135" s="356">
        <v>3600</v>
      </c>
      <c r="AZ135" s="356">
        <v>2800</v>
      </c>
      <c r="BA135" s="356">
        <v>2000</v>
      </c>
      <c r="BB135" s="356">
        <v>1200</v>
      </c>
      <c r="BC135" s="356">
        <v>400</v>
      </c>
      <c r="BD135" s="353"/>
      <c r="BE135" s="353"/>
      <c r="BF135" s="353"/>
      <c r="BG135" s="353"/>
      <c r="BH135" s="353"/>
      <c r="BI135" s="146"/>
      <c r="BJ135" s="352"/>
      <c r="BK135" s="146"/>
      <c r="BL135" s="25">
        <f t="shared" si="209"/>
        <v>4080103</v>
      </c>
      <c r="BM135" s="146">
        <f t="shared" ref="BM135" si="370">BM122</f>
        <v>1800</v>
      </c>
      <c r="BN135" s="146">
        <v>4</v>
      </c>
      <c r="BO135" s="146">
        <f t="shared" ref="BO135" si="371">BO122</f>
        <v>1</v>
      </c>
      <c r="BP135" s="146">
        <f t="shared" si="335"/>
        <v>3</v>
      </c>
      <c r="BQ135" s="146">
        <f>VLOOKUP(IF(A135=1,0,A135),宝石属性!$B$26:$D$41,2,0)</f>
        <v>10</v>
      </c>
      <c r="BR135" s="146">
        <f>VLOOKUP(IF(A135=1,0,A135),宝石属性!$B$26:$D$41,3,0)</f>
        <v>2</v>
      </c>
      <c r="BS135" s="146">
        <f t="shared" ref="BS135:BV135" si="372">IF(BS122="","",BS122)</f>
        <v>2</v>
      </c>
      <c r="BT135" s="146">
        <f t="shared" si="372"/>
        <v>4</v>
      </c>
      <c r="BU135" s="146">
        <f t="shared" si="372"/>
        <v>7</v>
      </c>
      <c r="BV135" s="146">
        <f t="shared" si="372"/>
        <v>8</v>
      </c>
      <c r="BW135" s="357" t="str">
        <f t="shared" si="236"/>
        <v/>
      </c>
      <c r="BX135" s="357" t="str">
        <f t="shared" si="237"/>
        <v/>
      </c>
    </row>
    <row r="136" spans="1:76">
      <c r="A136" s="344">
        <f t="shared" si="324"/>
        <v>80</v>
      </c>
      <c r="B136" s="344" t="s">
        <v>1104</v>
      </c>
      <c r="C136" s="344" t="str">
        <f t="shared" si="274"/>
        <v>爪</v>
      </c>
      <c r="D136" s="344" t="str">
        <f t="shared" si="208"/>
        <v>80级白装爪</v>
      </c>
      <c r="E136" s="344">
        <f>VLOOKUP($C136,$C$3:$M$15,COLUMNS($C$3:H$15),0)</f>
        <v>130</v>
      </c>
      <c r="F136" s="344" t="str">
        <f>VLOOKUP($C136,$C$3:$M$15,COLUMNS($C$3:I$15),0)</f>
        <v>phyattack_value</v>
      </c>
      <c r="G136" s="344">
        <f>VLOOKUP($C136,$C$3:$M$15,COLUMNS($C$3:J$15),0)</f>
        <v>150</v>
      </c>
      <c r="H136" s="344" t="str">
        <f>VLOOKUP($C136,$C$3:$M$15,COLUMNS($C$3:K$15),0)</f>
        <v>magicattack_value</v>
      </c>
      <c r="I136" s="344">
        <f>VLOOKUP($C136,$C$3:$M$15,COLUMNS($C$3:L$15),0)</f>
        <v>170</v>
      </c>
      <c r="J136" s="344" t="str">
        <f>VLOOKUP($C136,$C$3:$M$15,COLUMNS($C$3:M$15),0)</f>
        <v>medical_value</v>
      </c>
      <c r="K136" s="344">
        <f t="shared" si="278"/>
        <v>459</v>
      </c>
      <c r="L136" s="344">
        <f t="shared" si="279"/>
        <v>459</v>
      </c>
      <c r="M136" s="344">
        <f t="shared" si="280"/>
        <v>459</v>
      </c>
      <c r="N136" s="344">
        <f t="shared" si="281"/>
        <v>459</v>
      </c>
      <c r="O136" s="344">
        <f t="shared" si="282"/>
        <v>459</v>
      </c>
      <c r="P136" s="344">
        <f t="shared" si="283"/>
        <v>459</v>
      </c>
      <c r="Q136" s="344">
        <f t="shared" si="284"/>
        <v>459</v>
      </c>
      <c r="R136" s="344">
        <f t="shared" si="285"/>
        <v>459</v>
      </c>
      <c r="S136" s="344">
        <f t="shared" si="286"/>
        <v>459</v>
      </c>
      <c r="T136" s="344">
        <f t="shared" si="287"/>
        <v>459</v>
      </c>
      <c r="U136" s="356">
        <v>3600</v>
      </c>
      <c r="V136" s="356">
        <v>2800</v>
      </c>
      <c r="W136" s="356">
        <v>2000</v>
      </c>
      <c r="X136" s="356">
        <v>1200</v>
      </c>
      <c r="Y136" s="356">
        <v>400</v>
      </c>
      <c r="Z136" s="344">
        <f t="shared" si="213"/>
        <v>103</v>
      </c>
      <c r="AA136" s="344">
        <f t="shared" si="214"/>
        <v>103</v>
      </c>
      <c r="AB136" s="344">
        <f t="shared" si="215"/>
        <v>103</v>
      </c>
      <c r="AC136" s="344">
        <f t="shared" si="216"/>
        <v>103</v>
      </c>
      <c r="AD136" s="344">
        <f t="shared" si="217"/>
        <v>103</v>
      </c>
      <c r="AE136" s="344">
        <f t="shared" si="218"/>
        <v>103</v>
      </c>
      <c r="AF136" s="344">
        <f t="shared" si="219"/>
        <v>103</v>
      </c>
      <c r="AG136" s="344">
        <f t="shared" si="220"/>
        <v>103</v>
      </c>
      <c r="AH136" s="344">
        <f t="shared" si="221"/>
        <v>103</v>
      </c>
      <c r="AI136" s="344">
        <f t="shared" si="222"/>
        <v>103</v>
      </c>
      <c r="AJ136" s="356">
        <v>3600</v>
      </c>
      <c r="AK136" s="356">
        <v>2800</v>
      </c>
      <c r="AL136" s="356">
        <v>2000</v>
      </c>
      <c r="AM136" s="356">
        <v>1200</v>
      </c>
      <c r="AN136" s="356">
        <v>400</v>
      </c>
      <c r="AO136" s="344">
        <f t="shared" si="223"/>
        <v>120</v>
      </c>
      <c r="AP136" s="344">
        <f t="shared" si="224"/>
        <v>120</v>
      </c>
      <c r="AQ136" s="344">
        <f t="shared" si="225"/>
        <v>120</v>
      </c>
      <c r="AR136" s="344">
        <f t="shared" si="226"/>
        <v>120</v>
      </c>
      <c r="AS136" s="344">
        <f t="shared" si="227"/>
        <v>120</v>
      </c>
      <c r="AT136" s="344">
        <f t="shared" si="228"/>
        <v>120</v>
      </c>
      <c r="AU136" s="344">
        <f t="shared" si="229"/>
        <v>120</v>
      </c>
      <c r="AV136" s="344">
        <f t="shared" si="230"/>
        <v>120</v>
      </c>
      <c r="AW136" s="344">
        <f t="shared" si="231"/>
        <v>120</v>
      </c>
      <c r="AX136" s="344">
        <f t="shared" si="232"/>
        <v>120</v>
      </c>
      <c r="AY136" s="356">
        <v>3600</v>
      </c>
      <c r="AZ136" s="356">
        <v>2800</v>
      </c>
      <c r="BA136" s="356">
        <v>2000</v>
      </c>
      <c r="BB136" s="356">
        <v>1200</v>
      </c>
      <c r="BC136" s="356">
        <v>400</v>
      </c>
      <c r="BD136" s="353"/>
      <c r="BE136" s="353"/>
      <c r="BF136" s="353"/>
      <c r="BG136" s="353"/>
      <c r="BH136" s="353"/>
      <c r="BI136" s="146"/>
      <c r="BJ136" s="352"/>
      <c r="BK136" s="146"/>
      <c r="BL136" s="25">
        <f t="shared" si="209"/>
        <v>4080104</v>
      </c>
      <c r="BM136" s="146">
        <f t="shared" ref="BM136" si="373">BM123</f>
        <v>3080</v>
      </c>
      <c r="BN136" s="146">
        <v>4</v>
      </c>
      <c r="BO136" s="146">
        <f t="shared" ref="BO136" si="374">BO123</f>
        <v>1</v>
      </c>
      <c r="BP136" s="146">
        <f t="shared" si="335"/>
        <v>4</v>
      </c>
      <c r="BQ136" s="146">
        <f>VLOOKUP(IF(A136=1,0,A136),宝石属性!$B$26:$D$41,2,0)</f>
        <v>10</v>
      </c>
      <c r="BR136" s="146">
        <f>VLOOKUP(IF(A136=1,0,A136),宝石属性!$B$26:$D$41,3,0)</f>
        <v>2</v>
      </c>
      <c r="BS136" s="146">
        <f t="shared" ref="BS136:BV136" si="375">IF(BS123="","",BS123)</f>
        <v>2</v>
      </c>
      <c r="BT136" s="146">
        <f t="shared" si="375"/>
        <v>4</v>
      </c>
      <c r="BU136" s="146">
        <f t="shared" si="375"/>
        <v>7</v>
      </c>
      <c r="BV136" s="146">
        <f t="shared" si="375"/>
        <v>8</v>
      </c>
      <c r="BW136" s="357" t="str">
        <f t="shared" si="236"/>
        <v/>
      </c>
      <c r="BX136" s="357" t="str">
        <f t="shared" si="237"/>
        <v/>
      </c>
    </row>
    <row r="137" spans="1:76">
      <c r="A137" s="344">
        <f t="shared" si="324"/>
        <v>80</v>
      </c>
      <c r="B137" s="344" t="s">
        <v>1104</v>
      </c>
      <c r="C137" s="344" t="str">
        <f t="shared" si="274"/>
        <v>魔棒</v>
      </c>
      <c r="D137" s="344" t="str">
        <f t="shared" si="208"/>
        <v>80级白装魔棒</v>
      </c>
      <c r="E137" s="344">
        <f>VLOOKUP($C137,$C$3:$M$15,COLUMNS($C$3:H$15),0)</f>
        <v>130</v>
      </c>
      <c r="F137" s="344" t="str">
        <f>VLOOKUP($C137,$C$3:$M$15,COLUMNS($C$3:I$15),0)</f>
        <v>phyattack_value</v>
      </c>
      <c r="G137" s="344">
        <f>VLOOKUP($C137,$C$3:$M$15,COLUMNS($C$3:J$15),0)</f>
        <v>150</v>
      </c>
      <c r="H137" s="344" t="str">
        <f>VLOOKUP($C137,$C$3:$M$15,COLUMNS($C$3:K$15),0)</f>
        <v>magicattack_value</v>
      </c>
      <c r="I137" s="344">
        <f>VLOOKUP($C137,$C$3:$M$15,COLUMNS($C$3:L$15),0)</f>
        <v>170</v>
      </c>
      <c r="J137" s="344" t="str">
        <f>VLOOKUP($C137,$C$3:$M$15,COLUMNS($C$3:M$15),0)</f>
        <v>medical_value</v>
      </c>
      <c r="K137" s="344">
        <f t="shared" si="278"/>
        <v>459</v>
      </c>
      <c r="L137" s="344">
        <f t="shared" si="279"/>
        <v>459</v>
      </c>
      <c r="M137" s="344">
        <f t="shared" si="280"/>
        <v>459</v>
      </c>
      <c r="N137" s="344">
        <f t="shared" si="281"/>
        <v>459</v>
      </c>
      <c r="O137" s="344">
        <f t="shared" si="282"/>
        <v>459</v>
      </c>
      <c r="P137" s="344">
        <f t="shared" si="283"/>
        <v>459</v>
      </c>
      <c r="Q137" s="344">
        <f t="shared" si="284"/>
        <v>459</v>
      </c>
      <c r="R137" s="344">
        <f t="shared" si="285"/>
        <v>459</v>
      </c>
      <c r="S137" s="344">
        <f t="shared" si="286"/>
        <v>459</v>
      </c>
      <c r="T137" s="344">
        <f t="shared" si="287"/>
        <v>459</v>
      </c>
      <c r="U137" s="356">
        <v>3600</v>
      </c>
      <c r="V137" s="356">
        <v>2800</v>
      </c>
      <c r="W137" s="356">
        <v>2000</v>
      </c>
      <c r="X137" s="356">
        <v>1200</v>
      </c>
      <c r="Y137" s="356">
        <v>400</v>
      </c>
      <c r="Z137" s="344">
        <f t="shared" si="213"/>
        <v>103</v>
      </c>
      <c r="AA137" s="344">
        <f t="shared" si="214"/>
        <v>103</v>
      </c>
      <c r="AB137" s="344">
        <f t="shared" si="215"/>
        <v>103</v>
      </c>
      <c r="AC137" s="344">
        <f t="shared" si="216"/>
        <v>103</v>
      </c>
      <c r="AD137" s="344">
        <f t="shared" si="217"/>
        <v>103</v>
      </c>
      <c r="AE137" s="344">
        <f t="shared" si="218"/>
        <v>103</v>
      </c>
      <c r="AF137" s="344">
        <f t="shared" si="219"/>
        <v>103</v>
      </c>
      <c r="AG137" s="344">
        <f t="shared" si="220"/>
        <v>103</v>
      </c>
      <c r="AH137" s="344">
        <f t="shared" si="221"/>
        <v>103</v>
      </c>
      <c r="AI137" s="344">
        <f t="shared" si="222"/>
        <v>103</v>
      </c>
      <c r="AJ137" s="356">
        <v>3600</v>
      </c>
      <c r="AK137" s="356">
        <v>2800</v>
      </c>
      <c r="AL137" s="356">
        <v>2000</v>
      </c>
      <c r="AM137" s="356">
        <v>1200</v>
      </c>
      <c r="AN137" s="356">
        <v>400</v>
      </c>
      <c r="AO137" s="344">
        <f t="shared" si="223"/>
        <v>120</v>
      </c>
      <c r="AP137" s="344">
        <f t="shared" si="224"/>
        <v>120</v>
      </c>
      <c r="AQ137" s="344">
        <f t="shared" si="225"/>
        <v>120</v>
      </c>
      <c r="AR137" s="344">
        <f t="shared" si="226"/>
        <v>120</v>
      </c>
      <c r="AS137" s="344">
        <f t="shared" si="227"/>
        <v>120</v>
      </c>
      <c r="AT137" s="344">
        <f t="shared" si="228"/>
        <v>120</v>
      </c>
      <c r="AU137" s="344">
        <f t="shared" si="229"/>
        <v>120</v>
      </c>
      <c r="AV137" s="344">
        <f t="shared" si="230"/>
        <v>120</v>
      </c>
      <c r="AW137" s="344">
        <f t="shared" si="231"/>
        <v>120</v>
      </c>
      <c r="AX137" s="344">
        <f t="shared" si="232"/>
        <v>120</v>
      </c>
      <c r="AY137" s="356">
        <v>3600</v>
      </c>
      <c r="AZ137" s="356">
        <v>2800</v>
      </c>
      <c r="BA137" s="356">
        <v>2000</v>
      </c>
      <c r="BB137" s="356">
        <v>1200</v>
      </c>
      <c r="BC137" s="356">
        <v>400</v>
      </c>
      <c r="BD137" s="353"/>
      <c r="BE137" s="353"/>
      <c r="BF137" s="353"/>
      <c r="BG137" s="353"/>
      <c r="BH137" s="353"/>
      <c r="BI137" s="146"/>
      <c r="BJ137" s="352"/>
      <c r="BK137" s="146"/>
      <c r="BL137" s="25">
        <f t="shared" si="209"/>
        <v>4080105</v>
      </c>
      <c r="BM137" s="146">
        <f t="shared" ref="BM137" si="376">BM124</f>
        <v>2824</v>
      </c>
      <c r="BN137" s="146">
        <v>4</v>
      </c>
      <c r="BO137" s="146">
        <f t="shared" ref="BO137" si="377">BO124</f>
        <v>1</v>
      </c>
      <c r="BP137" s="146">
        <f t="shared" si="335"/>
        <v>5</v>
      </c>
      <c r="BQ137" s="146">
        <f>VLOOKUP(IF(A137=1,0,A137),宝石属性!$B$26:$D$41,2,0)</f>
        <v>10</v>
      </c>
      <c r="BR137" s="146">
        <f>VLOOKUP(IF(A137=1,0,A137),宝石属性!$B$26:$D$41,3,0)</f>
        <v>2</v>
      </c>
      <c r="BS137" s="146">
        <f t="shared" ref="BS137:BV137" si="378">IF(BS124="","",BS124)</f>
        <v>2</v>
      </c>
      <c r="BT137" s="146">
        <f t="shared" si="378"/>
        <v>4</v>
      </c>
      <c r="BU137" s="146">
        <f t="shared" si="378"/>
        <v>7</v>
      </c>
      <c r="BV137" s="146">
        <f t="shared" si="378"/>
        <v>8</v>
      </c>
      <c r="BW137" s="357" t="str">
        <f t="shared" si="236"/>
        <v/>
      </c>
      <c r="BX137" s="357" t="str">
        <f t="shared" si="237"/>
        <v/>
      </c>
    </row>
    <row r="138" spans="1:76">
      <c r="A138" s="344">
        <f t="shared" si="324"/>
        <v>80</v>
      </c>
      <c r="B138" s="344" t="s">
        <v>1104</v>
      </c>
      <c r="C138" s="344" t="str">
        <f t="shared" si="274"/>
        <v>法杖</v>
      </c>
      <c r="D138" s="344" t="str">
        <f t="shared" si="208"/>
        <v>80级白装法杖</v>
      </c>
      <c r="E138" s="344">
        <f>VLOOKUP($C138,$C$3:$M$15,COLUMNS($C$3:H$15),0)</f>
        <v>130</v>
      </c>
      <c r="F138" s="344" t="str">
        <f>VLOOKUP($C138,$C$3:$M$15,COLUMNS($C$3:I$15),0)</f>
        <v>phyattack_value</v>
      </c>
      <c r="G138" s="344">
        <f>VLOOKUP($C138,$C$3:$M$15,COLUMNS($C$3:J$15),0)</f>
        <v>150</v>
      </c>
      <c r="H138" s="344" t="str">
        <f>VLOOKUP($C138,$C$3:$M$15,COLUMNS($C$3:K$15),0)</f>
        <v>magicattack_value</v>
      </c>
      <c r="I138" s="344">
        <f>VLOOKUP($C138,$C$3:$M$15,COLUMNS($C$3:L$15),0)</f>
        <v>170</v>
      </c>
      <c r="J138" s="344" t="str">
        <f>VLOOKUP($C138,$C$3:$M$15,COLUMNS($C$3:M$15),0)</f>
        <v>medical_value</v>
      </c>
      <c r="K138" s="344">
        <f t="shared" si="278"/>
        <v>459</v>
      </c>
      <c r="L138" s="344">
        <f t="shared" si="279"/>
        <v>459</v>
      </c>
      <c r="M138" s="344">
        <f t="shared" si="280"/>
        <v>459</v>
      </c>
      <c r="N138" s="344">
        <f t="shared" si="281"/>
        <v>459</v>
      </c>
      <c r="O138" s="344">
        <f t="shared" si="282"/>
        <v>459</v>
      </c>
      <c r="P138" s="344">
        <f t="shared" si="283"/>
        <v>459</v>
      </c>
      <c r="Q138" s="344">
        <f t="shared" si="284"/>
        <v>459</v>
      </c>
      <c r="R138" s="344">
        <f t="shared" si="285"/>
        <v>459</v>
      </c>
      <c r="S138" s="344">
        <f t="shared" si="286"/>
        <v>459</v>
      </c>
      <c r="T138" s="344">
        <f t="shared" si="287"/>
        <v>459</v>
      </c>
      <c r="U138" s="356">
        <v>3600</v>
      </c>
      <c r="V138" s="356">
        <v>2800</v>
      </c>
      <c r="W138" s="356">
        <v>2000</v>
      </c>
      <c r="X138" s="356">
        <v>1200</v>
      </c>
      <c r="Y138" s="356">
        <v>400</v>
      </c>
      <c r="Z138" s="344">
        <f t="shared" si="213"/>
        <v>103</v>
      </c>
      <c r="AA138" s="344">
        <f t="shared" si="214"/>
        <v>103</v>
      </c>
      <c r="AB138" s="344">
        <f t="shared" si="215"/>
        <v>103</v>
      </c>
      <c r="AC138" s="344">
        <f t="shared" si="216"/>
        <v>103</v>
      </c>
      <c r="AD138" s="344">
        <f t="shared" si="217"/>
        <v>103</v>
      </c>
      <c r="AE138" s="344">
        <f t="shared" si="218"/>
        <v>103</v>
      </c>
      <c r="AF138" s="344">
        <f t="shared" si="219"/>
        <v>103</v>
      </c>
      <c r="AG138" s="344">
        <f t="shared" si="220"/>
        <v>103</v>
      </c>
      <c r="AH138" s="344">
        <f t="shared" si="221"/>
        <v>103</v>
      </c>
      <c r="AI138" s="344">
        <f t="shared" si="222"/>
        <v>103</v>
      </c>
      <c r="AJ138" s="356">
        <v>3600</v>
      </c>
      <c r="AK138" s="356">
        <v>2800</v>
      </c>
      <c r="AL138" s="356">
        <v>2000</v>
      </c>
      <c r="AM138" s="356">
        <v>1200</v>
      </c>
      <c r="AN138" s="356">
        <v>400</v>
      </c>
      <c r="AO138" s="344">
        <f t="shared" si="223"/>
        <v>120</v>
      </c>
      <c r="AP138" s="344">
        <f t="shared" si="224"/>
        <v>120</v>
      </c>
      <c r="AQ138" s="344">
        <f t="shared" si="225"/>
        <v>120</v>
      </c>
      <c r="AR138" s="344">
        <f t="shared" si="226"/>
        <v>120</v>
      </c>
      <c r="AS138" s="344">
        <f t="shared" si="227"/>
        <v>120</v>
      </c>
      <c r="AT138" s="344">
        <f t="shared" si="228"/>
        <v>120</v>
      </c>
      <c r="AU138" s="344">
        <f t="shared" si="229"/>
        <v>120</v>
      </c>
      <c r="AV138" s="344">
        <f t="shared" si="230"/>
        <v>120</v>
      </c>
      <c r="AW138" s="344">
        <f t="shared" si="231"/>
        <v>120</v>
      </c>
      <c r="AX138" s="344">
        <f t="shared" si="232"/>
        <v>120</v>
      </c>
      <c r="AY138" s="356">
        <v>3600</v>
      </c>
      <c r="AZ138" s="356">
        <v>2800</v>
      </c>
      <c r="BA138" s="356">
        <v>2000</v>
      </c>
      <c r="BB138" s="356">
        <v>1200</v>
      </c>
      <c r="BC138" s="356">
        <v>400</v>
      </c>
      <c r="BD138" s="353"/>
      <c r="BE138" s="353"/>
      <c r="BF138" s="353"/>
      <c r="BG138" s="353"/>
      <c r="BH138" s="353"/>
      <c r="BI138" s="146"/>
      <c r="BJ138" s="352"/>
      <c r="BK138" s="146"/>
      <c r="BL138" s="25">
        <f t="shared" si="209"/>
        <v>4080106</v>
      </c>
      <c r="BM138" s="146">
        <f t="shared" ref="BM138" si="379">BM125</f>
        <v>4104</v>
      </c>
      <c r="BN138" s="146">
        <v>4</v>
      </c>
      <c r="BO138" s="146">
        <f t="shared" ref="BO138" si="380">BO125</f>
        <v>1</v>
      </c>
      <c r="BP138" s="146">
        <f t="shared" si="335"/>
        <v>6</v>
      </c>
      <c r="BQ138" s="146">
        <f>VLOOKUP(IF(A138=1,0,A138),宝石属性!$B$26:$D$41,2,0)</f>
        <v>10</v>
      </c>
      <c r="BR138" s="146">
        <f>VLOOKUP(IF(A138=1,0,A138),宝石属性!$B$26:$D$41,3,0)</f>
        <v>2</v>
      </c>
      <c r="BS138" s="146">
        <f t="shared" ref="BS138:BV138" si="381">IF(BS125="","",BS125)</f>
        <v>2</v>
      </c>
      <c r="BT138" s="146">
        <f t="shared" si="381"/>
        <v>4</v>
      </c>
      <c r="BU138" s="146">
        <f t="shared" si="381"/>
        <v>7</v>
      </c>
      <c r="BV138" s="146">
        <f t="shared" si="381"/>
        <v>8</v>
      </c>
      <c r="BW138" s="357" t="str">
        <f t="shared" si="236"/>
        <v/>
      </c>
      <c r="BX138" s="357" t="str">
        <f t="shared" si="237"/>
        <v/>
      </c>
    </row>
    <row r="139" spans="1:76">
      <c r="A139" s="344">
        <f t="shared" si="324"/>
        <v>80</v>
      </c>
      <c r="B139" s="344" t="s">
        <v>1104</v>
      </c>
      <c r="C139" s="344" t="str">
        <f t="shared" si="274"/>
        <v>男衣</v>
      </c>
      <c r="D139" s="344" t="str">
        <f t="shared" si="208"/>
        <v>80级白装男衣</v>
      </c>
      <c r="E139" s="344">
        <f>VLOOKUP($C139,$C$3:$M$15,COLUMNS($C$3:H$15),0)</f>
        <v>60</v>
      </c>
      <c r="F139" s="344" t="str">
        <f>VLOOKUP($C139,$C$3:$M$15,COLUMNS($C$3:I$15),0)</f>
        <v>maxhp_value</v>
      </c>
      <c r="G139" s="344">
        <f>VLOOKUP($C139,$C$3:$M$15,COLUMNS($C$3:J$15),0)</f>
        <v>140</v>
      </c>
      <c r="H139" s="344" t="str">
        <f>VLOOKUP($C139,$C$3:$M$15,COLUMNS($C$3:K$15),0)</f>
        <v>defend_value</v>
      </c>
      <c r="I139" s="344" t="str">
        <f>VLOOKUP($C139,$C$3:$M$15,COLUMNS($C$3:L$15),0)</f>
        <v/>
      </c>
      <c r="J139" s="344" t="str">
        <f>VLOOKUP($C139,$C$3:$M$15,COLUMNS($C$3:M$15),0)</f>
        <v/>
      </c>
      <c r="K139" s="344">
        <f t="shared" si="278"/>
        <v>367</v>
      </c>
      <c r="L139" s="344">
        <f t="shared" si="279"/>
        <v>367</v>
      </c>
      <c r="M139" s="344">
        <f t="shared" si="280"/>
        <v>367</v>
      </c>
      <c r="N139" s="344">
        <f t="shared" si="281"/>
        <v>367</v>
      </c>
      <c r="O139" s="344">
        <f t="shared" si="282"/>
        <v>367</v>
      </c>
      <c r="P139" s="344">
        <f t="shared" si="283"/>
        <v>367</v>
      </c>
      <c r="Q139" s="344">
        <f t="shared" si="284"/>
        <v>367</v>
      </c>
      <c r="R139" s="344">
        <f t="shared" si="285"/>
        <v>367</v>
      </c>
      <c r="S139" s="344">
        <f t="shared" si="286"/>
        <v>367</v>
      </c>
      <c r="T139" s="344">
        <f t="shared" si="287"/>
        <v>367</v>
      </c>
      <c r="U139" s="356">
        <v>3600</v>
      </c>
      <c r="V139" s="356">
        <v>2800</v>
      </c>
      <c r="W139" s="356">
        <v>2000</v>
      </c>
      <c r="X139" s="356">
        <v>1200</v>
      </c>
      <c r="Y139" s="356">
        <v>400</v>
      </c>
      <c r="Z139" s="344">
        <f t="shared" si="213"/>
        <v>115</v>
      </c>
      <c r="AA139" s="344">
        <f t="shared" si="214"/>
        <v>115</v>
      </c>
      <c r="AB139" s="344">
        <f t="shared" si="215"/>
        <v>115</v>
      </c>
      <c r="AC139" s="344">
        <f t="shared" si="216"/>
        <v>115</v>
      </c>
      <c r="AD139" s="344">
        <f t="shared" si="217"/>
        <v>115</v>
      </c>
      <c r="AE139" s="344">
        <f t="shared" si="218"/>
        <v>115</v>
      </c>
      <c r="AF139" s="344">
        <f t="shared" si="219"/>
        <v>115</v>
      </c>
      <c r="AG139" s="344">
        <f t="shared" si="220"/>
        <v>115</v>
      </c>
      <c r="AH139" s="344">
        <f t="shared" si="221"/>
        <v>115</v>
      </c>
      <c r="AI139" s="344">
        <f t="shared" si="222"/>
        <v>115</v>
      </c>
      <c r="AJ139" s="356">
        <v>3600</v>
      </c>
      <c r="AK139" s="356">
        <v>2800</v>
      </c>
      <c r="AL139" s="356">
        <v>2000</v>
      </c>
      <c r="AM139" s="356">
        <v>1200</v>
      </c>
      <c r="AN139" s="356">
        <v>400</v>
      </c>
      <c r="AO139" s="344" t="str">
        <f t="shared" si="223"/>
        <v/>
      </c>
      <c r="AP139" s="344" t="str">
        <f t="shared" si="224"/>
        <v/>
      </c>
      <c r="AQ139" s="344" t="str">
        <f t="shared" si="225"/>
        <v/>
      </c>
      <c r="AR139" s="344" t="str">
        <f t="shared" si="226"/>
        <v/>
      </c>
      <c r="AS139" s="344" t="str">
        <f t="shared" si="227"/>
        <v/>
      </c>
      <c r="AT139" s="344" t="str">
        <f t="shared" si="228"/>
        <v/>
      </c>
      <c r="AU139" s="344" t="str">
        <f t="shared" si="229"/>
        <v/>
      </c>
      <c r="AV139" s="344" t="str">
        <f t="shared" si="230"/>
        <v/>
      </c>
      <c r="AW139" s="344" t="str">
        <f t="shared" si="231"/>
        <v/>
      </c>
      <c r="AX139" s="344" t="str">
        <f t="shared" si="232"/>
        <v/>
      </c>
      <c r="AY139" s="356">
        <v>3600</v>
      </c>
      <c r="AZ139" s="356">
        <v>2800</v>
      </c>
      <c r="BA139" s="356">
        <v>2000</v>
      </c>
      <c r="BB139" s="356">
        <v>1200</v>
      </c>
      <c r="BC139" s="356">
        <v>400</v>
      </c>
      <c r="BD139" s="353"/>
      <c r="BE139" s="353"/>
      <c r="BF139" s="353"/>
      <c r="BG139" s="353"/>
      <c r="BH139" s="353"/>
      <c r="BI139" s="146"/>
      <c r="BJ139" s="352"/>
      <c r="BK139" s="146"/>
      <c r="BL139" s="25">
        <f t="shared" si="209"/>
        <v>4080207</v>
      </c>
      <c r="BM139" s="146">
        <f t="shared" ref="BM139" si="382">BM126</f>
        <v>312</v>
      </c>
      <c r="BN139" s="146">
        <v>4</v>
      </c>
      <c r="BO139" s="146">
        <f t="shared" ref="BO139:BP154" si="383">BO126</f>
        <v>2</v>
      </c>
      <c r="BP139" s="146">
        <f t="shared" si="383"/>
        <v>7</v>
      </c>
      <c r="BQ139" s="146">
        <f>VLOOKUP(IF(A139=1,0,A139),宝石属性!$B$26:$D$41,2,0)</f>
        <v>10</v>
      </c>
      <c r="BR139" s="146">
        <f>VLOOKUP(IF(A139=1,0,A139),宝石属性!$B$26:$D$41,3,0)</f>
        <v>2</v>
      </c>
      <c r="BS139" s="146">
        <f t="shared" ref="BS139:BV139" si="384">IF(BS126="","",BS126)</f>
        <v>1</v>
      </c>
      <c r="BT139" s="146">
        <f t="shared" si="384"/>
        <v>3</v>
      </c>
      <c r="BU139" s="146">
        <f t="shared" si="384"/>
        <v>5</v>
      </c>
      <c r="BV139" s="146">
        <f t="shared" si="384"/>
        <v>7</v>
      </c>
      <c r="BW139" s="357" t="str">
        <f t="shared" si="236"/>
        <v/>
      </c>
      <c r="BX139" s="357" t="str">
        <f t="shared" si="237"/>
        <v/>
      </c>
    </row>
    <row r="140" spans="1:76">
      <c r="A140" s="344">
        <f t="shared" si="324"/>
        <v>80</v>
      </c>
      <c r="B140" s="344" t="s">
        <v>1104</v>
      </c>
      <c r="C140" s="344" t="str">
        <f t="shared" si="274"/>
        <v>女衣</v>
      </c>
      <c r="D140" s="344" t="str">
        <f t="shared" si="208"/>
        <v>80级白装女衣</v>
      </c>
      <c r="E140" s="344">
        <f>VLOOKUP($C140,$C$3:$M$15,COLUMNS($C$3:H$15),0)</f>
        <v>60</v>
      </c>
      <c r="F140" s="344" t="str">
        <f>VLOOKUP($C140,$C$3:$M$15,COLUMNS($C$3:I$15),0)</f>
        <v>maxhp_value</v>
      </c>
      <c r="G140" s="344">
        <f>VLOOKUP($C140,$C$3:$M$15,COLUMNS($C$3:J$15),0)</f>
        <v>140</v>
      </c>
      <c r="H140" s="344" t="str">
        <f>VLOOKUP($C140,$C$3:$M$15,COLUMNS($C$3:K$15),0)</f>
        <v>defend_value</v>
      </c>
      <c r="I140" s="344" t="str">
        <f>VLOOKUP($C140,$C$3:$M$15,COLUMNS($C$3:L$15),0)</f>
        <v/>
      </c>
      <c r="J140" s="344" t="str">
        <f>VLOOKUP($C140,$C$3:$M$15,COLUMNS($C$3:M$15),0)</f>
        <v/>
      </c>
      <c r="K140" s="344">
        <f t="shared" si="278"/>
        <v>367</v>
      </c>
      <c r="L140" s="344">
        <f t="shared" si="279"/>
        <v>367</v>
      </c>
      <c r="M140" s="344">
        <f t="shared" si="280"/>
        <v>367</v>
      </c>
      <c r="N140" s="344">
        <f t="shared" si="281"/>
        <v>367</v>
      </c>
      <c r="O140" s="344">
        <f t="shared" si="282"/>
        <v>367</v>
      </c>
      <c r="P140" s="344">
        <f t="shared" si="283"/>
        <v>367</v>
      </c>
      <c r="Q140" s="344">
        <f t="shared" si="284"/>
        <v>367</v>
      </c>
      <c r="R140" s="344">
        <f t="shared" si="285"/>
        <v>367</v>
      </c>
      <c r="S140" s="344">
        <f t="shared" si="286"/>
        <v>367</v>
      </c>
      <c r="T140" s="344">
        <f t="shared" si="287"/>
        <v>367</v>
      </c>
      <c r="U140" s="356">
        <v>3600</v>
      </c>
      <c r="V140" s="356">
        <v>2800</v>
      </c>
      <c r="W140" s="356">
        <v>2000</v>
      </c>
      <c r="X140" s="356">
        <v>1200</v>
      </c>
      <c r="Y140" s="356">
        <v>400</v>
      </c>
      <c r="Z140" s="344">
        <f t="shared" si="213"/>
        <v>115</v>
      </c>
      <c r="AA140" s="344">
        <f t="shared" si="214"/>
        <v>115</v>
      </c>
      <c r="AB140" s="344">
        <f t="shared" si="215"/>
        <v>115</v>
      </c>
      <c r="AC140" s="344">
        <f t="shared" si="216"/>
        <v>115</v>
      </c>
      <c r="AD140" s="344">
        <f t="shared" si="217"/>
        <v>115</v>
      </c>
      <c r="AE140" s="344">
        <f t="shared" si="218"/>
        <v>115</v>
      </c>
      <c r="AF140" s="344">
        <f t="shared" si="219"/>
        <v>115</v>
      </c>
      <c r="AG140" s="344">
        <f t="shared" si="220"/>
        <v>115</v>
      </c>
      <c r="AH140" s="344">
        <f t="shared" si="221"/>
        <v>115</v>
      </c>
      <c r="AI140" s="344">
        <f t="shared" si="222"/>
        <v>115</v>
      </c>
      <c r="AJ140" s="356">
        <v>3600</v>
      </c>
      <c r="AK140" s="356">
        <v>2800</v>
      </c>
      <c r="AL140" s="356">
        <v>2000</v>
      </c>
      <c r="AM140" s="356">
        <v>1200</v>
      </c>
      <c r="AN140" s="356">
        <v>400</v>
      </c>
      <c r="AO140" s="344" t="str">
        <f t="shared" si="223"/>
        <v/>
      </c>
      <c r="AP140" s="344" t="str">
        <f t="shared" si="224"/>
        <v/>
      </c>
      <c r="AQ140" s="344" t="str">
        <f t="shared" si="225"/>
        <v/>
      </c>
      <c r="AR140" s="344" t="str">
        <f t="shared" si="226"/>
        <v/>
      </c>
      <c r="AS140" s="344" t="str">
        <f t="shared" si="227"/>
        <v/>
      </c>
      <c r="AT140" s="344" t="str">
        <f t="shared" si="228"/>
        <v/>
      </c>
      <c r="AU140" s="344" t="str">
        <f t="shared" si="229"/>
        <v/>
      </c>
      <c r="AV140" s="344" t="str">
        <f t="shared" si="230"/>
        <v/>
      </c>
      <c r="AW140" s="344" t="str">
        <f t="shared" si="231"/>
        <v/>
      </c>
      <c r="AX140" s="344" t="str">
        <f t="shared" si="232"/>
        <v/>
      </c>
      <c r="AY140" s="356">
        <v>3600</v>
      </c>
      <c r="AZ140" s="356">
        <v>2800</v>
      </c>
      <c r="BA140" s="356">
        <v>2000</v>
      </c>
      <c r="BB140" s="356">
        <v>1200</v>
      </c>
      <c r="BC140" s="356">
        <v>400</v>
      </c>
      <c r="BD140" s="353"/>
      <c r="BE140" s="353"/>
      <c r="BF140" s="353"/>
      <c r="BG140" s="353"/>
      <c r="BH140" s="353"/>
      <c r="BI140" s="146"/>
      <c r="BJ140" s="352"/>
      <c r="BK140" s="146"/>
      <c r="BL140" s="25">
        <f t="shared" si="209"/>
        <v>4080208</v>
      </c>
      <c r="BM140" s="146">
        <f t="shared" ref="BM140" si="385">BM127</f>
        <v>568</v>
      </c>
      <c r="BN140" s="146">
        <v>4</v>
      </c>
      <c r="BO140" s="146">
        <f t="shared" ref="BO140" si="386">BO127</f>
        <v>2</v>
      </c>
      <c r="BP140" s="146">
        <f t="shared" si="383"/>
        <v>8</v>
      </c>
      <c r="BQ140" s="146">
        <f>VLOOKUP(IF(A140=1,0,A140),宝石属性!$B$26:$D$41,2,0)</f>
        <v>10</v>
      </c>
      <c r="BR140" s="146">
        <f>VLOOKUP(IF(A140=1,0,A140),宝石属性!$B$26:$D$41,3,0)</f>
        <v>2</v>
      </c>
      <c r="BS140" s="146">
        <f t="shared" ref="BS140:BV140" si="387">IF(BS127="","",BS127)</f>
        <v>1</v>
      </c>
      <c r="BT140" s="146">
        <f t="shared" si="387"/>
        <v>3</v>
      </c>
      <c r="BU140" s="146">
        <f t="shared" si="387"/>
        <v>5</v>
      </c>
      <c r="BV140" s="146">
        <f t="shared" si="387"/>
        <v>7</v>
      </c>
      <c r="BW140" s="357" t="str">
        <f t="shared" si="236"/>
        <v/>
      </c>
      <c r="BX140" s="357" t="str">
        <f t="shared" si="237"/>
        <v/>
      </c>
    </row>
    <row r="141" spans="1:76">
      <c r="A141" s="344">
        <f t="shared" si="324"/>
        <v>80</v>
      </c>
      <c r="B141" s="344" t="s">
        <v>1104</v>
      </c>
      <c r="C141" s="344" t="str">
        <f t="shared" si="274"/>
        <v>男头盔</v>
      </c>
      <c r="D141" s="344" t="str">
        <f t="shared" si="208"/>
        <v>80级白装男头盔</v>
      </c>
      <c r="E141" s="344">
        <f>VLOOKUP($C141,$C$3:$M$15,COLUMNS($C$3:H$15),0)</f>
        <v>90</v>
      </c>
      <c r="F141" s="344" t="str">
        <f>VLOOKUP($C141,$C$3:$M$15,COLUMNS($C$3:I$15),0)</f>
        <v>maxmp_value</v>
      </c>
      <c r="G141" s="344">
        <f>VLOOKUP($C141,$C$3:$M$15,COLUMNS($C$3:J$15),0)</f>
        <v>140</v>
      </c>
      <c r="H141" s="344" t="str">
        <f>VLOOKUP($C141,$C$3:$M$15,COLUMNS($C$3:K$15),0)</f>
        <v>defend_value</v>
      </c>
      <c r="I141" s="344" t="str">
        <f>VLOOKUP($C141,$C$3:$M$15,COLUMNS($C$3:L$15),0)</f>
        <v/>
      </c>
      <c r="J141" s="344" t="str">
        <f>VLOOKUP($C141,$C$3:$M$15,COLUMNS($C$3:M$15),0)</f>
        <v/>
      </c>
      <c r="K141" s="344">
        <f t="shared" si="278"/>
        <v>459</v>
      </c>
      <c r="L141" s="344">
        <f t="shared" si="279"/>
        <v>459</v>
      </c>
      <c r="M141" s="344">
        <f t="shared" si="280"/>
        <v>459</v>
      </c>
      <c r="N141" s="344">
        <f t="shared" si="281"/>
        <v>459</v>
      </c>
      <c r="O141" s="344">
        <f t="shared" si="282"/>
        <v>459</v>
      </c>
      <c r="P141" s="344">
        <f t="shared" si="283"/>
        <v>459</v>
      </c>
      <c r="Q141" s="344">
        <f t="shared" si="284"/>
        <v>459</v>
      </c>
      <c r="R141" s="344">
        <f t="shared" si="285"/>
        <v>459</v>
      </c>
      <c r="S141" s="344">
        <f t="shared" si="286"/>
        <v>459</v>
      </c>
      <c r="T141" s="344">
        <f t="shared" si="287"/>
        <v>459</v>
      </c>
      <c r="U141" s="356">
        <v>3600</v>
      </c>
      <c r="V141" s="356">
        <v>2800</v>
      </c>
      <c r="W141" s="356">
        <v>2000</v>
      </c>
      <c r="X141" s="356">
        <v>1200</v>
      </c>
      <c r="Y141" s="356">
        <v>400</v>
      </c>
      <c r="Z141" s="344">
        <f t="shared" si="213"/>
        <v>69</v>
      </c>
      <c r="AA141" s="344">
        <f t="shared" si="214"/>
        <v>69</v>
      </c>
      <c r="AB141" s="344">
        <f t="shared" si="215"/>
        <v>69</v>
      </c>
      <c r="AC141" s="344">
        <f t="shared" si="216"/>
        <v>69</v>
      </c>
      <c r="AD141" s="344">
        <f t="shared" si="217"/>
        <v>69</v>
      </c>
      <c r="AE141" s="344">
        <f t="shared" si="218"/>
        <v>69</v>
      </c>
      <c r="AF141" s="344">
        <f t="shared" si="219"/>
        <v>69</v>
      </c>
      <c r="AG141" s="344">
        <f t="shared" si="220"/>
        <v>69</v>
      </c>
      <c r="AH141" s="344">
        <f t="shared" si="221"/>
        <v>69</v>
      </c>
      <c r="AI141" s="344">
        <f t="shared" si="222"/>
        <v>69</v>
      </c>
      <c r="AJ141" s="356">
        <v>3600</v>
      </c>
      <c r="AK141" s="356">
        <v>2800</v>
      </c>
      <c r="AL141" s="356">
        <v>2000</v>
      </c>
      <c r="AM141" s="356">
        <v>1200</v>
      </c>
      <c r="AN141" s="356">
        <v>400</v>
      </c>
      <c r="AO141" s="344" t="str">
        <f t="shared" si="223"/>
        <v/>
      </c>
      <c r="AP141" s="344" t="str">
        <f t="shared" si="224"/>
        <v/>
      </c>
      <c r="AQ141" s="344" t="str">
        <f t="shared" si="225"/>
        <v/>
      </c>
      <c r="AR141" s="344" t="str">
        <f t="shared" si="226"/>
        <v/>
      </c>
      <c r="AS141" s="344" t="str">
        <f t="shared" si="227"/>
        <v/>
      </c>
      <c r="AT141" s="344" t="str">
        <f t="shared" si="228"/>
        <v/>
      </c>
      <c r="AU141" s="344" t="str">
        <f t="shared" si="229"/>
        <v/>
      </c>
      <c r="AV141" s="344" t="str">
        <f t="shared" si="230"/>
        <v/>
      </c>
      <c r="AW141" s="344" t="str">
        <f t="shared" si="231"/>
        <v/>
      </c>
      <c r="AX141" s="344" t="str">
        <f t="shared" si="232"/>
        <v/>
      </c>
      <c r="AY141" s="356">
        <v>3600</v>
      </c>
      <c r="AZ141" s="356">
        <v>2800</v>
      </c>
      <c r="BA141" s="356">
        <v>2000</v>
      </c>
      <c r="BB141" s="356">
        <v>1200</v>
      </c>
      <c r="BC141" s="356">
        <v>400</v>
      </c>
      <c r="BD141" s="353"/>
      <c r="BE141" s="353"/>
      <c r="BF141" s="353"/>
      <c r="BG141" s="353"/>
      <c r="BH141" s="353"/>
      <c r="BI141" s="146"/>
      <c r="BJ141" s="352"/>
      <c r="BK141" s="146"/>
      <c r="BL141" s="25">
        <f t="shared" si="209"/>
        <v>4080309</v>
      </c>
      <c r="BM141" s="146">
        <f t="shared" ref="BM141" si="388">BM128</f>
        <v>1640</v>
      </c>
      <c r="BN141" s="146">
        <v>4</v>
      </c>
      <c r="BO141" s="146">
        <f t="shared" ref="BO141" si="389">BO128</f>
        <v>3</v>
      </c>
      <c r="BP141" s="146">
        <f t="shared" si="383"/>
        <v>9</v>
      </c>
      <c r="BQ141" s="146">
        <f>VLOOKUP(IF(A141=1,0,A141),宝石属性!$B$26:$D$41,2,0)</f>
        <v>10</v>
      </c>
      <c r="BR141" s="146">
        <f>VLOOKUP(IF(A141=1,0,A141),宝石属性!$B$26:$D$41,3,0)</f>
        <v>2</v>
      </c>
      <c r="BS141" s="146">
        <f t="shared" ref="BS141:BV141" si="390">IF(BS128="","",BS128)</f>
        <v>2</v>
      </c>
      <c r="BT141" s="146">
        <f t="shared" si="390"/>
        <v>3</v>
      </c>
      <c r="BU141" s="146" t="str">
        <f t="shared" si="390"/>
        <v/>
      </c>
      <c r="BV141" s="146" t="str">
        <f t="shared" si="390"/>
        <v/>
      </c>
      <c r="BW141" s="357" t="str">
        <f t="shared" si="236"/>
        <v/>
      </c>
      <c r="BX141" s="357" t="str">
        <f t="shared" si="237"/>
        <v/>
      </c>
    </row>
    <row r="142" spans="1:76">
      <c r="A142" s="344">
        <f t="shared" si="324"/>
        <v>80</v>
      </c>
      <c r="B142" s="344" t="s">
        <v>1104</v>
      </c>
      <c r="C142" s="344" t="str">
        <f t="shared" si="274"/>
        <v>女头饰</v>
      </c>
      <c r="D142" s="344" t="str">
        <f t="shared" si="208"/>
        <v>80级白装女头饰</v>
      </c>
      <c r="E142" s="344">
        <f>VLOOKUP($C142,$C$3:$M$15,COLUMNS($C$3:H$15),0)</f>
        <v>90</v>
      </c>
      <c r="F142" s="344" t="str">
        <f>VLOOKUP($C142,$C$3:$M$15,COLUMNS($C$3:I$15),0)</f>
        <v>maxmp_value</v>
      </c>
      <c r="G142" s="344">
        <f>VLOOKUP($C142,$C$3:$M$15,COLUMNS($C$3:J$15),0)</f>
        <v>140</v>
      </c>
      <c r="H142" s="344" t="str">
        <f>VLOOKUP($C142,$C$3:$M$15,COLUMNS($C$3:K$15),0)</f>
        <v>defend_value</v>
      </c>
      <c r="I142" s="344" t="str">
        <f>VLOOKUP($C142,$C$3:$M$15,COLUMNS($C$3:L$15),0)</f>
        <v/>
      </c>
      <c r="J142" s="344" t="str">
        <f>VLOOKUP($C142,$C$3:$M$15,COLUMNS($C$3:M$15),0)</f>
        <v/>
      </c>
      <c r="K142" s="344">
        <f t="shared" si="278"/>
        <v>459</v>
      </c>
      <c r="L142" s="344">
        <f t="shared" si="279"/>
        <v>459</v>
      </c>
      <c r="M142" s="344">
        <f t="shared" si="280"/>
        <v>459</v>
      </c>
      <c r="N142" s="344">
        <f t="shared" si="281"/>
        <v>459</v>
      </c>
      <c r="O142" s="344">
        <f t="shared" si="282"/>
        <v>459</v>
      </c>
      <c r="P142" s="344">
        <f t="shared" si="283"/>
        <v>459</v>
      </c>
      <c r="Q142" s="344">
        <f t="shared" si="284"/>
        <v>459</v>
      </c>
      <c r="R142" s="344">
        <f t="shared" si="285"/>
        <v>459</v>
      </c>
      <c r="S142" s="344">
        <f t="shared" si="286"/>
        <v>459</v>
      </c>
      <c r="T142" s="344">
        <f t="shared" si="287"/>
        <v>459</v>
      </c>
      <c r="U142" s="356">
        <v>3600</v>
      </c>
      <c r="V142" s="356">
        <v>2800</v>
      </c>
      <c r="W142" s="356">
        <v>2000</v>
      </c>
      <c r="X142" s="356">
        <v>1200</v>
      </c>
      <c r="Y142" s="356">
        <v>400</v>
      </c>
      <c r="Z142" s="344">
        <f t="shared" si="213"/>
        <v>69</v>
      </c>
      <c r="AA142" s="344">
        <f t="shared" si="214"/>
        <v>69</v>
      </c>
      <c r="AB142" s="344">
        <f t="shared" si="215"/>
        <v>69</v>
      </c>
      <c r="AC142" s="344">
        <f t="shared" si="216"/>
        <v>69</v>
      </c>
      <c r="AD142" s="344">
        <f t="shared" si="217"/>
        <v>69</v>
      </c>
      <c r="AE142" s="344">
        <f t="shared" si="218"/>
        <v>69</v>
      </c>
      <c r="AF142" s="344">
        <f t="shared" si="219"/>
        <v>69</v>
      </c>
      <c r="AG142" s="344">
        <f t="shared" si="220"/>
        <v>69</v>
      </c>
      <c r="AH142" s="344">
        <f t="shared" si="221"/>
        <v>69</v>
      </c>
      <c r="AI142" s="344">
        <f t="shared" si="222"/>
        <v>69</v>
      </c>
      <c r="AJ142" s="356">
        <v>3600</v>
      </c>
      <c r="AK142" s="356">
        <v>2800</v>
      </c>
      <c r="AL142" s="356">
        <v>2000</v>
      </c>
      <c r="AM142" s="356">
        <v>1200</v>
      </c>
      <c r="AN142" s="356">
        <v>400</v>
      </c>
      <c r="AO142" s="344" t="str">
        <f t="shared" si="223"/>
        <v/>
      </c>
      <c r="AP142" s="344" t="str">
        <f t="shared" si="224"/>
        <v/>
      </c>
      <c r="AQ142" s="344" t="str">
        <f t="shared" si="225"/>
        <v/>
      </c>
      <c r="AR142" s="344" t="str">
        <f t="shared" si="226"/>
        <v/>
      </c>
      <c r="AS142" s="344" t="str">
        <f t="shared" si="227"/>
        <v/>
      </c>
      <c r="AT142" s="344" t="str">
        <f t="shared" si="228"/>
        <v/>
      </c>
      <c r="AU142" s="344" t="str">
        <f t="shared" si="229"/>
        <v/>
      </c>
      <c r="AV142" s="344" t="str">
        <f t="shared" si="230"/>
        <v/>
      </c>
      <c r="AW142" s="344" t="str">
        <f t="shared" si="231"/>
        <v/>
      </c>
      <c r="AX142" s="344" t="str">
        <f t="shared" si="232"/>
        <v/>
      </c>
      <c r="AY142" s="356">
        <v>3600</v>
      </c>
      <c r="AZ142" s="356">
        <v>2800</v>
      </c>
      <c r="BA142" s="356">
        <v>2000</v>
      </c>
      <c r="BB142" s="356">
        <v>1200</v>
      </c>
      <c r="BC142" s="356">
        <v>400</v>
      </c>
      <c r="BD142" s="353"/>
      <c r="BE142" s="353"/>
      <c r="BF142" s="353"/>
      <c r="BG142" s="353"/>
      <c r="BH142" s="353"/>
      <c r="BI142" s="146"/>
      <c r="BJ142" s="352"/>
      <c r="BK142" s="146"/>
      <c r="BL142" s="25">
        <f t="shared" si="209"/>
        <v>4080310</v>
      </c>
      <c r="BM142" s="146">
        <f t="shared" ref="BM142" si="391">BM129</f>
        <v>1384</v>
      </c>
      <c r="BN142" s="146">
        <v>4</v>
      </c>
      <c r="BO142" s="146">
        <f t="shared" ref="BO142" si="392">BO129</f>
        <v>3</v>
      </c>
      <c r="BP142" s="146">
        <f t="shared" si="383"/>
        <v>10</v>
      </c>
      <c r="BQ142" s="146">
        <f>VLOOKUP(IF(A142=1,0,A142),宝石属性!$B$26:$D$41,2,0)</f>
        <v>10</v>
      </c>
      <c r="BR142" s="146">
        <f>VLOOKUP(IF(A142=1,0,A142),宝石属性!$B$26:$D$41,3,0)</f>
        <v>2</v>
      </c>
      <c r="BS142" s="146">
        <f t="shared" ref="BS142:BV142" si="393">IF(BS129="","",BS129)</f>
        <v>2</v>
      </c>
      <c r="BT142" s="146">
        <f t="shared" si="393"/>
        <v>3</v>
      </c>
      <c r="BU142" s="146" t="str">
        <f t="shared" si="393"/>
        <v/>
      </c>
      <c r="BV142" s="146" t="str">
        <f t="shared" si="393"/>
        <v/>
      </c>
      <c r="BW142" s="357" t="str">
        <f t="shared" si="236"/>
        <v/>
      </c>
      <c r="BX142" s="357" t="str">
        <f t="shared" si="237"/>
        <v/>
      </c>
    </row>
    <row r="143" spans="1:76">
      <c r="A143" s="344">
        <f t="shared" si="324"/>
        <v>80</v>
      </c>
      <c r="B143" s="344" t="s">
        <v>1104</v>
      </c>
      <c r="C143" s="344" t="str">
        <f t="shared" si="274"/>
        <v>项链</v>
      </c>
      <c r="D143" s="344" t="str">
        <f t="shared" si="208"/>
        <v>80级白装项链</v>
      </c>
      <c r="E143" s="344">
        <f>VLOOKUP($C143,$C$3:$M$15,COLUMNS($C$3:H$15),0)</f>
        <v>150</v>
      </c>
      <c r="F143" s="344" t="str">
        <f>VLOOKUP($C143,$C$3:$M$15,COLUMNS($C$3:I$15),0)</f>
        <v>magicattack_value</v>
      </c>
      <c r="G143" s="344">
        <f>VLOOKUP($C143,$C$3:$M$15,COLUMNS($C$3:J$15),0)</f>
        <v>160</v>
      </c>
      <c r="H143" s="344" t="str">
        <f>VLOOKUP($C143,$C$3:$M$15,COLUMNS($C$3:K$15),0)</f>
        <v>magicdef_value</v>
      </c>
      <c r="I143" s="344" t="str">
        <f>VLOOKUP($C143,$C$3:$M$15,COLUMNS($C$3:L$15),0)</f>
        <v/>
      </c>
      <c r="J143" s="344" t="str">
        <f>VLOOKUP($C143,$C$3:$M$15,COLUMNS($C$3:M$15),0)</f>
        <v/>
      </c>
      <c r="K143" s="344">
        <f t="shared" si="278"/>
        <v>126</v>
      </c>
      <c r="L143" s="344">
        <f t="shared" si="279"/>
        <v>126</v>
      </c>
      <c r="M143" s="344">
        <f t="shared" si="280"/>
        <v>126</v>
      </c>
      <c r="N143" s="344">
        <f t="shared" si="281"/>
        <v>126</v>
      </c>
      <c r="O143" s="344">
        <f t="shared" si="282"/>
        <v>126</v>
      </c>
      <c r="P143" s="344">
        <f t="shared" si="283"/>
        <v>126</v>
      </c>
      <c r="Q143" s="344">
        <f t="shared" si="284"/>
        <v>126</v>
      </c>
      <c r="R143" s="344">
        <f t="shared" si="285"/>
        <v>126</v>
      </c>
      <c r="S143" s="344">
        <f t="shared" si="286"/>
        <v>126</v>
      </c>
      <c r="T143" s="344">
        <f t="shared" si="287"/>
        <v>126</v>
      </c>
      <c r="U143" s="356">
        <v>3600</v>
      </c>
      <c r="V143" s="356">
        <v>2800</v>
      </c>
      <c r="W143" s="356">
        <v>2000</v>
      </c>
      <c r="X143" s="356">
        <v>1200</v>
      </c>
      <c r="Y143" s="356">
        <v>400</v>
      </c>
      <c r="Z143" s="344">
        <f t="shared" si="213"/>
        <v>67</v>
      </c>
      <c r="AA143" s="344">
        <f t="shared" si="214"/>
        <v>67</v>
      </c>
      <c r="AB143" s="344">
        <f t="shared" si="215"/>
        <v>67</v>
      </c>
      <c r="AC143" s="344">
        <f t="shared" si="216"/>
        <v>67</v>
      </c>
      <c r="AD143" s="344">
        <f t="shared" si="217"/>
        <v>67</v>
      </c>
      <c r="AE143" s="344">
        <f t="shared" si="218"/>
        <v>67</v>
      </c>
      <c r="AF143" s="344">
        <f t="shared" si="219"/>
        <v>67</v>
      </c>
      <c r="AG143" s="344">
        <f t="shared" si="220"/>
        <v>67</v>
      </c>
      <c r="AH143" s="344">
        <f t="shared" si="221"/>
        <v>67</v>
      </c>
      <c r="AI143" s="344">
        <f t="shared" si="222"/>
        <v>67</v>
      </c>
      <c r="AJ143" s="356">
        <v>3600</v>
      </c>
      <c r="AK143" s="356">
        <v>2800</v>
      </c>
      <c r="AL143" s="356">
        <v>2000</v>
      </c>
      <c r="AM143" s="356">
        <v>1200</v>
      </c>
      <c r="AN143" s="356">
        <v>400</v>
      </c>
      <c r="AO143" s="344" t="str">
        <f t="shared" si="223"/>
        <v/>
      </c>
      <c r="AP143" s="344" t="str">
        <f t="shared" si="224"/>
        <v/>
      </c>
      <c r="AQ143" s="344" t="str">
        <f t="shared" si="225"/>
        <v/>
      </c>
      <c r="AR143" s="344" t="str">
        <f t="shared" si="226"/>
        <v/>
      </c>
      <c r="AS143" s="344" t="str">
        <f t="shared" si="227"/>
        <v/>
      </c>
      <c r="AT143" s="344" t="str">
        <f t="shared" si="228"/>
        <v/>
      </c>
      <c r="AU143" s="344" t="str">
        <f t="shared" si="229"/>
        <v/>
      </c>
      <c r="AV143" s="344" t="str">
        <f t="shared" si="230"/>
        <v/>
      </c>
      <c r="AW143" s="344" t="str">
        <f t="shared" si="231"/>
        <v/>
      </c>
      <c r="AX143" s="344" t="str">
        <f t="shared" si="232"/>
        <v/>
      </c>
      <c r="AY143" s="356">
        <v>3600</v>
      </c>
      <c r="AZ143" s="356">
        <v>2800</v>
      </c>
      <c r="BA143" s="356">
        <v>2000</v>
      </c>
      <c r="BB143" s="356">
        <v>1200</v>
      </c>
      <c r="BC143" s="356">
        <v>400</v>
      </c>
      <c r="BD143" s="353"/>
      <c r="BE143" s="353"/>
      <c r="BF143" s="353"/>
      <c r="BG143" s="353"/>
      <c r="BH143" s="353"/>
      <c r="BI143" s="146"/>
      <c r="BJ143" s="352"/>
      <c r="BK143" s="146"/>
      <c r="BL143" s="25">
        <f t="shared" si="209"/>
        <v>4080411</v>
      </c>
      <c r="BM143" s="146">
        <f t="shared" ref="BM143" si="394">BM130</f>
        <v>40</v>
      </c>
      <c r="BN143" s="146">
        <v>4</v>
      </c>
      <c r="BO143" s="146">
        <f t="shared" ref="BO143" si="395">BO130</f>
        <v>4</v>
      </c>
      <c r="BP143" s="146">
        <f t="shared" si="383"/>
        <v>11</v>
      </c>
      <c r="BQ143" s="146">
        <f>VLOOKUP(IF(A143=1,0,A143),宝石属性!$B$26:$D$41,2,0)</f>
        <v>10</v>
      </c>
      <c r="BR143" s="146">
        <f>VLOOKUP(IF(A143=1,0,A143),宝石属性!$B$26:$D$41,3,0)</f>
        <v>2</v>
      </c>
      <c r="BS143" s="146">
        <f t="shared" ref="BS143:BV143" si="396">IF(BS130="","",BS130)</f>
        <v>4</v>
      </c>
      <c r="BT143" s="146">
        <f t="shared" si="396"/>
        <v>5</v>
      </c>
      <c r="BU143" s="146" t="str">
        <f t="shared" si="396"/>
        <v/>
      </c>
      <c r="BV143" s="146" t="str">
        <f t="shared" si="396"/>
        <v/>
      </c>
      <c r="BW143" s="357" t="str">
        <f t="shared" si="236"/>
        <v/>
      </c>
      <c r="BX143" s="357" t="str">
        <f t="shared" si="237"/>
        <v/>
      </c>
    </row>
    <row r="144" spans="1:76">
      <c r="A144" s="344">
        <f t="shared" si="324"/>
        <v>80</v>
      </c>
      <c r="B144" s="344" t="s">
        <v>1104</v>
      </c>
      <c r="C144" s="344" t="str">
        <f t="shared" si="274"/>
        <v>腰带</v>
      </c>
      <c r="D144" s="344" t="str">
        <f t="shared" si="208"/>
        <v>80级白装腰带</v>
      </c>
      <c r="E144" s="344">
        <f>VLOOKUP($C144,$C$3:$M$15,COLUMNS($C$3:H$15),0)</f>
        <v>60</v>
      </c>
      <c r="F144" s="344" t="str">
        <f>VLOOKUP($C144,$C$3:$M$15,COLUMNS($C$3:I$15),0)</f>
        <v>maxhp_value</v>
      </c>
      <c r="G144" s="344">
        <f>VLOOKUP($C144,$C$3:$M$15,COLUMNS($C$3:J$15),0)</f>
        <v>140</v>
      </c>
      <c r="H144" s="344" t="str">
        <f>VLOOKUP($C144,$C$3:$M$15,COLUMNS($C$3:K$15),0)</f>
        <v>defend_value</v>
      </c>
      <c r="I144" s="344" t="str">
        <f>VLOOKUP($C144,$C$3:$M$15,COLUMNS($C$3:L$15),0)</f>
        <v/>
      </c>
      <c r="J144" s="344" t="str">
        <f>VLOOKUP($C144,$C$3:$M$15,COLUMNS($C$3:M$15),0)</f>
        <v/>
      </c>
      <c r="K144" s="344">
        <f t="shared" si="278"/>
        <v>551</v>
      </c>
      <c r="L144" s="344">
        <f t="shared" si="279"/>
        <v>551</v>
      </c>
      <c r="M144" s="344">
        <f t="shared" si="280"/>
        <v>551</v>
      </c>
      <c r="N144" s="344">
        <f t="shared" si="281"/>
        <v>551</v>
      </c>
      <c r="O144" s="344">
        <f t="shared" si="282"/>
        <v>551</v>
      </c>
      <c r="P144" s="344">
        <f t="shared" si="283"/>
        <v>551</v>
      </c>
      <c r="Q144" s="344">
        <f t="shared" si="284"/>
        <v>551</v>
      </c>
      <c r="R144" s="344">
        <f t="shared" si="285"/>
        <v>551</v>
      </c>
      <c r="S144" s="344">
        <f t="shared" si="286"/>
        <v>551</v>
      </c>
      <c r="T144" s="344">
        <f t="shared" si="287"/>
        <v>551</v>
      </c>
      <c r="U144" s="356">
        <v>3600</v>
      </c>
      <c r="V144" s="356">
        <v>2800</v>
      </c>
      <c r="W144" s="356">
        <v>2000</v>
      </c>
      <c r="X144" s="356">
        <v>1200</v>
      </c>
      <c r="Y144" s="356">
        <v>400</v>
      </c>
      <c r="Z144" s="344">
        <f t="shared" si="213"/>
        <v>46</v>
      </c>
      <c r="AA144" s="344">
        <f t="shared" si="214"/>
        <v>46</v>
      </c>
      <c r="AB144" s="344">
        <f t="shared" si="215"/>
        <v>46</v>
      </c>
      <c r="AC144" s="344">
        <f t="shared" si="216"/>
        <v>46</v>
      </c>
      <c r="AD144" s="344">
        <f t="shared" si="217"/>
        <v>46</v>
      </c>
      <c r="AE144" s="344">
        <f t="shared" si="218"/>
        <v>46</v>
      </c>
      <c r="AF144" s="344">
        <f t="shared" si="219"/>
        <v>46</v>
      </c>
      <c r="AG144" s="344">
        <f t="shared" si="220"/>
        <v>46</v>
      </c>
      <c r="AH144" s="344">
        <f t="shared" si="221"/>
        <v>46</v>
      </c>
      <c r="AI144" s="344">
        <f t="shared" si="222"/>
        <v>46</v>
      </c>
      <c r="AJ144" s="356">
        <v>3600</v>
      </c>
      <c r="AK144" s="356">
        <v>2800</v>
      </c>
      <c r="AL144" s="356">
        <v>2000</v>
      </c>
      <c r="AM144" s="356">
        <v>1200</v>
      </c>
      <c r="AN144" s="356">
        <v>400</v>
      </c>
      <c r="AO144" s="344" t="str">
        <f t="shared" si="223"/>
        <v/>
      </c>
      <c r="AP144" s="344" t="str">
        <f t="shared" si="224"/>
        <v/>
      </c>
      <c r="AQ144" s="344" t="str">
        <f t="shared" si="225"/>
        <v/>
      </c>
      <c r="AR144" s="344" t="str">
        <f t="shared" si="226"/>
        <v/>
      </c>
      <c r="AS144" s="344" t="str">
        <f t="shared" si="227"/>
        <v/>
      </c>
      <c r="AT144" s="344" t="str">
        <f t="shared" si="228"/>
        <v/>
      </c>
      <c r="AU144" s="344" t="str">
        <f t="shared" si="229"/>
        <v/>
      </c>
      <c r="AV144" s="344" t="str">
        <f t="shared" si="230"/>
        <v/>
      </c>
      <c r="AW144" s="344" t="str">
        <f t="shared" si="231"/>
        <v/>
      </c>
      <c r="AX144" s="344" t="str">
        <f t="shared" si="232"/>
        <v/>
      </c>
      <c r="AY144" s="356">
        <v>3600</v>
      </c>
      <c r="AZ144" s="356">
        <v>2800</v>
      </c>
      <c r="BA144" s="356">
        <v>2000</v>
      </c>
      <c r="BB144" s="356">
        <v>1200</v>
      </c>
      <c r="BC144" s="356">
        <v>400</v>
      </c>
      <c r="BD144" s="353"/>
      <c r="BE144" s="353"/>
      <c r="BF144" s="353"/>
      <c r="BG144" s="353"/>
      <c r="BH144" s="353"/>
      <c r="BI144" s="146"/>
      <c r="BJ144" s="352"/>
      <c r="BK144" s="146"/>
      <c r="BL144" s="25">
        <f t="shared" si="209"/>
        <v>4080512</v>
      </c>
      <c r="BM144" s="146">
        <f t="shared" ref="BM144" si="397">BM131</f>
        <v>72</v>
      </c>
      <c r="BN144" s="146">
        <v>4</v>
      </c>
      <c r="BO144" s="146">
        <f t="shared" ref="BO144" si="398">BO131</f>
        <v>5</v>
      </c>
      <c r="BP144" s="146">
        <f t="shared" si="383"/>
        <v>12</v>
      </c>
      <c r="BQ144" s="146">
        <f>VLOOKUP(IF(A144=1,0,A144),宝石属性!$B$26:$D$41,2,0)</f>
        <v>10</v>
      </c>
      <c r="BR144" s="146">
        <f>VLOOKUP(IF(A144=1,0,A144),宝石属性!$B$26:$D$41,3,0)</f>
        <v>2</v>
      </c>
      <c r="BS144" s="146">
        <f t="shared" ref="BS144:BV144" si="399">IF(BS131="","",BS131)</f>
        <v>1</v>
      </c>
      <c r="BT144" s="146">
        <f t="shared" si="399"/>
        <v>6</v>
      </c>
      <c r="BU144" s="146">
        <f t="shared" si="399"/>
        <v>9</v>
      </c>
      <c r="BV144" s="146" t="str">
        <f t="shared" si="399"/>
        <v/>
      </c>
      <c r="BW144" s="357" t="str">
        <f t="shared" si="236"/>
        <v/>
      </c>
      <c r="BX144" s="357" t="str">
        <f t="shared" si="237"/>
        <v/>
      </c>
    </row>
    <row r="145" spans="1:76">
      <c r="A145" s="344">
        <f t="shared" si="324"/>
        <v>80</v>
      </c>
      <c r="B145" s="344" t="s">
        <v>1104</v>
      </c>
      <c r="C145" s="344" t="str">
        <f t="shared" si="274"/>
        <v>鞋子</v>
      </c>
      <c r="D145" s="344" t="str">
        <f t="shared" si="208"/>
        <v>80级白装鞋子</v>
      </c>
      <c r="E145" s="344">
        <f>VLOOKUP($C145,$C$3:$M$15,COLUMNS($C$3:H$15),0)</f>
        <v>160</v>
      </c>
      <c r="F145" s="344" t="str">
        <f>VLOOKUP($C145,$C$3:$M$15,COLUMNS($C$3:I$15),0)</f>
        <v>magicdef_value</v>
      </c>
      <c r="G145" s="344">
        <f>VLOOKUP($C145,$C$3:$M$15,COLUMNS($C$3:J$15),0)</f>
        <v>200</v>
      </c>
      <c r="H145" s="344" t="str">
        <f>VLOOKUP($C145,$C$3:$M$15,COLUMNS($C$3:K$15),0)</f>
        <v>speed_value</v>
      </c>
      <c r="I145" s="344" t="str">
        <f>VLOOKUP($C145,$C$3:$M$15,COLUMNS($C$3:L$15),0)</f>
        <v/>
      </c>
      <c r="J145" s="344" t="str">
        <f>VLOOKUP($C145,$C$3:$M$15,COLUMNS($C$3:M$15),0)</f>
        <v/>
      </c>
      <c r="K145" s="344">
        <f t="shared" si="278"/>
        <v>67</v>
      </c>
      <c r="L145" s="344">
        <f t="shared" si="279"/>
        <v>67</v>
      </c>
      <c r="M145" s="344">
        <f t="shared" si="280"/>
        <v>67</v>
      </c>
      <c r="N145" s="344">
        <f t="shared" si="281"/>
        <v>67</v>
      </c>
      <c r="O145" s="344">
        <f t="shared" si="282"/>
        <v>67</v>
      </c>
      <c r="P145" s="344">
        <f t="shared" si="283"/>
        <v>67</v>
      </c>
      <c r="Q145" s="344">
        <f t="shared" si="284"/>
        <v>67</v>
      </c>
      <c r="R145" s="344">
        <f t="shared" si="285"/>
        <v>67</v>
      </c>
      <c r="S145" s="344">
        <f t="shared" si="286"/>
        <v>67</v>
      </c>
      <c r="T145" s="344">
        <f t="shared" si="287"/>
        <v>67</v>
      </c>
      <c r="U145" s="356">
        <v>3600</v>
      </c>
      <c r="V145" s="356">
        <v>2800</v>
      </c>
      <c r="W145" s="356">
        <v>2000</v>
      </c>
      <c r="X145" s="356">
        <v>1200</v>
      </c>
      <c r="Y145" s="356">
        <v>400</v>
      </c>
      <c r="Z145" s="344">
        <f t="shared" si="213"/>
        <v>52</v>
      </c>
      <c r="AA145" s="344">
        <f t="shared" si="214"/>
        <v>52</v>
      </c>
      <c r="AB145" s="344">
        <f t="shared" si="215"/>
        <v>52</v>
      </c>
      <c r="AC145" s="344">
        <f t="shared" si="216"/>
        <v>52</v>
      </c>
      <c r="AD145" s="344">
        <f t="shared" si="217"/>
        <v>52</v>
      </c>
      <c r="AE145" s="344">
        <f t="shared" si="218"/>
        <v>52</v>
      </c>
      <c r="AF145" s="344">
        <f t="shared" si="219"/>
        <v>52</v>
      </c>
      <c r="AG145" s="344">
        <f t="shared" si="220"/>
        <v>52</v>
      </c>
      <c r="AH145" s="344">
        <f t="shared" si="221"/>
        <v>52</v>
      </c>
      <c r="AI145" s="344">
        <f t="shared" si="222"/>
        <v>52</v>
      </c>
      <c r="AJ145" s="356">
        <v>3600</v>
      </c>
      <c r="AK145" s="356">
        <v>2800</v>
      </c>
      <c r="AL145" s="356">
        <v>2000</v>
      </c>
      <c r="AM145" s="356">
        <v>1200</v>
      </c>
      <c r="AN145" s="356">
        <v>400</v>
      </c>
      <c r="AO145" s="344" t="str">
        <f t="shared" si="223"/>
        <v/>
      </c>
      <c r="AP145" s="344" t="str">
        <f t="shared" si="224"/>
        <v/>
      </c>
      <c r="AQ145" s="344" t="str">
        <f t="shared" si="225"/>
        <v/>
      </c>
      <c r="AR145" s="344" t="str">
        <f t="shared" si="226"/>
        <v/>
      </c>
      <c r="AS145" s="344" t="str">
        <f t="shared" si="227"/>
        <v/>
      </c>
      <c r="AT145" s="344" t="str">
        <f t="shared" si="228"/>
        <v/>
      </c>
      <c r="AU145" s="344" t="str">
        <f t="shared" si="229"/>
        <v/>
      </c>
      <c r="AV145" s="344" t="str">
        <f t="shared" si="230"/>
        <v/>
      </c>
      <c r="AW145" s="344" t="str">
        <f t="shared" si="231"/>
        <v/>
      </c>
      <c r="AX145" s="344" t="str">
        <f t="shared" si="232"/>
        <v/>
      </c>
      <c r="AY145" s="356">
        <v>3600</v>
      </c>
      <c r="AZ145" s="356">
        <v>2800</v>
      </c>
      <c r="BA145" s="356">
        <v>2000</v>
      </c>
      <c r="BB145" s="356">
        <v>1200</v>
      </c>
      <c r="BC145" s="356">
        <v>400</v>
      </c>
      <c r="BD145" s="353"/>
      <c r="BE145" s="353"/>
      <c r="BF145" s="353"/>
      <c r="BG145" s="353"/>
      <c r="BH145" s="353"/>
      <c r="BI145" s="146"/>
      <c r="BJ145" s="352"/>
      <c r="BK145" s="146"/>
      <c r="BL145" s="25">
        <f t="shared" si="209"/>
        <v>4080613</v>
      </c>
      <c r="BM145" s="146">
        <f t="shared" ref="BM145" si="400">BM132</f>
        <v>88</v>
      </c>
      <c r="BN145" s="146">
        <v>4</v>
      </c>
      <c r="BO145" s="146">
        <f t="shared" ref="BO145" si="401">BO132</f>
        <v>6</v>
      </c>
      <c r="BP145" s="146">
        <f t="shared" si="383"/>
        <v>13</v>
      </c>
      <c r="BQ145" s="146">
        <f>VLOOKUP(IF(A145=1,0,A145),宝石属性!$B$26:$D$41,2,0)</f>
        <v>10</v>
      </c>
      <c r="BR145" s="146">
        <f>VLOOKUP(IF(A145=1,0,A145),宝石属性!$B$26:$D$41,3,0)</f>
        <v>2</v>
      </c>
      <c r="BS145" s="146">
        <f t="shared" ref="BS145:BV145" si="402">IF(BS132="","",BS132)</f>
        <v>6</v>
      </c>
      <c r="BT145" s="146">
        <f t="shared" si="402"/>
        <v>9</v>
      </c>
      <c r="BU145" s="146" t="str">
        <f t="shared" si="402"/>
        <v/>
      </c>
      <c r="BV145" s="146" t="str">
        <f t="shared" si="402"/>
        <v/>
      </c>
      <c r="BW145" s="357" t="str">
        <f t="shared" si="236"/>
        <v/>
      </c>
      <c r="BX145" s="357" t="str">
        <f t="shared" si="237"/>
        <v/>
      </c>
    </row>
    <row r="146" spans="1:76">
      <c r="A146" s="344">
        <f t="shared" si="324"/>
        <v>90</v>
      </c>
      <c r="B146" s="344" t="s">
        <v>1104</v>
      </c>
      <c r="C146" s="344" t="str">
        <f t="shared" si="274"/>
        <v>剑</v>
      </c>
      <c r="D146" s="344" t="str">
        <f t="shared" si="208"/>
        <v>90级白装剑</v>
      </c>
      <c r="E146" s="344">
        <f>VLOOKUP($C146,$C$3:$M$15,COLUMNS($C$3:H$15),0)</f>
        <v>130</v>
      </c>
      <c r="F146" s="344" t="str">
        <f>VLOOKUP($C146,$C$3:$M$15,COLUMNS($C$3:I$15),0)</f>
        <v>phyattack_value</v>
      </c>
      <c r="G146" s="344">
        <f>VLOOKUP($C146,$C$3:$M$15,COLUMNS($C$3:J$15),0)</f>
        <v>150</v>
      </c>
      <c r="H146" s="344" t="str">
        <f>VLOOKUP($C146,$C$3:$M$15,COLUMNS($C$3:K$15),0)</f>
        <v>magicattack_value</v>
      </c>
      <c r="I146" s="344">
        <f>VLOOKUP($C146,$C$3:$M$15,COLUMNS($C$3:L$15),0)</f>
        <v>170</v>
      </c>
      <c r="J146" s="344" t="str">
        <f>VLOOKUP($C146,$C$3:$M$15,COLUMNS($C$3:M$15),0)</f>
        <v>medical_value</v>
      </c>
      <c r="K146" s="344">
        <f t="shared" si="278"/>
        <v>517</v>
      </c>
      <c r="L146" s="344">
        <f t="shared" si="279"/>
        <v>517</v>
      </c>
      <c r="M146" s="344">
        <f t="shared" si="280"/>
        <v>517</v>
      </c>
      <c r="N146" s="344">
        <f t="shared" si="281"/>
        <v>517</v>
      </c>
      <c r="O146" s="344">
        <f t="shared" si="282"/>
        <v>517</v>
      </c>
      <c r="P146" s="344">
        <f t="shared" si="283"/>
        <v>517</v>
      </c>
      <c r="Q146" s="344">
        <f t="shared" si="284"/>
        <v>517</v>
      </c>
      <c r="R146" s="344">
        <f t="shared" si="285"/>
        <v>517</v>
      </c>
      <c r="S146" s="344">
        <f t="shared" si="286"/>
        <v>517</v>
      </c>
      <c r="T146" s="344">
        <f t="shared" si="287"/>
        <v>517</v>
      </c>
      <c r="U146" s="356">
        <v>3600</v>
      </c>
      <c r="V146" s="356">
        <v>2800</v>
      </c>
      <c r="W146" s="356">
        <v>2000</v>
      </c>
      <c r="X146" s="356">
        <v>1200</v>
      </c>
      <c r="Y146" s="356">
        <v>400</v>
      </c>
      <c r="Z146" s="344">
        <f t="shared" si="213"/>
        <v>116</v>
      </c>
      <c r="AA146" s="344">
        <f t="shared" si="214"/>
        <v>116</v>
      </c>
      <c r="AB146" s="344">
        <f t="shared" si="215"/>
        <v>116</v>
      </c>
      <c r="AC146" s="344">
        <f t="shared" si="216"/>
        <v>116</v>
      </c>
      <c r="AD146" s="344">
        <f t="shared" si="217"/>
        <v>116</v>
      </c>
      <c r="AE146" s="344">
        <f t="shared" si="218"/>
        <v>116</v>
      </c>
      <c r="AF146" s="344">
        <f t="shared" si="219"/>
        <v>116</v>
      </c>
      <c r="AG146" s="344">
        <f t="shared" si="220"/>
        <v>116</v>
      </c>
      <c r="AH146" s="344">
        <f t="shared" si="221"/>
        <v>116</v>
      </c>
      <c r="AI146" s="344">
        <f t="shared" si="222"/>
        <v>116</v>
      </c>
      <c r="AJ146" s="356">
        <v>3600</v>
      </c>
      <c r="AK146" s="356">
        <v>2800</v>
      </c>
      <c r="AL146" s="356">
        <v>2000</v>
      </c>
      <c r="AM146" s="356">
        <v>1200</v>
      </c>
      <c r="AN146" s="356">
        <v>400</v>
      </c>
      <c r="AO146" s="344">
        <f t="shared" si="223"/>
        <v>135</v>
      </c>
      <c r="AP146" s="344">
        <f t="shared" si="224"/>
        <v>135</v>
      </c>
      <c r="AQ146" s="344">
        <f t="shared" si="225"/>
        <v>135</v>
      </c>
      <c r="AR146" s="344">
        <f t="shared" si="226"/>
        <v>135</v>
      </c>
      <c r="AS146" s="344">
        <f t="shared" si="227"/>
        <v>135</v>
      </c>
      <c r="AT146" s="344">
        <f t="shared" si="228"/>
        <v>135</v>
      </c>
      <c r="AU146" s="344">
        <f t="shared" si="229"/>
        <v>135</v>
      </c>
      <c r="AV146" s="344">
        <f t="shared" si="230"/>
        <v>135</v>
      </c>
      <c r="AW146" s="344">
        <f t="shared" si="231"/>
        <v>135</v>
      </c>
      <c r="AX146" s="344">
        <f t="shared" si="232"/>
        <v>135</v>
      </c>
      <c r="AY146" s="356">
        <v>3600</v>
      </c>
      <c r="AZ146" s="356">
        <v>2800</v>
      </c>
      <c r="BA146" s="356">
        <v>2000</v>
      </c>
      <c r="BB146" s="356">
        <v>1200</v>
      </c>
      <c r="BC146" s="356">
        <v>400</v>
      </c>
      <c r="BD146" s="353"/>
      <c r="BE146" s="353"/>
      <c r="BF146" s="353"/>
      <c r="BG146" s="353"/>
      <c r="BH146" s="353"/>
      <c r="BI146" s="146"/>
      <c r="BJ146" s="352"/>
      <c r="BK146" s="146"/>
      <c r="BL146" s="25">
        <f t="shared" si="209"/>
        <v>4090101</v>
      </c>
      <c r="BM146" s="146">
        <f t="shared" ref="BM146" si="403">BM133</f>
        <v>1288</v>
      </c>
      <c r="BN146" s="146">
        <v>4</v>
      </c>
      <c r="BO146" s="146">
        <f t="shared" ref="BO146" si="404">BO133</f>
        <v>1</v>
      </c>
      <c r="BP146" s="146">
        <f t="shared" si="383"/>
        <v>1</v>
      </c>
      <c r="BQ146" s="146">
        <f>VLOOKUP(IF(A146=1,0,A146),宝石属性!$B$26:$D$41,2,0)</f>
        <v>10</v>
      </c>
      <c r="BR146" s="146">
        <f>VLOOKUP(IF(A146=1,0,A146),宝石属性!$B$26:$D$41,3,0)</f>
        <v>2</v>
      </c>
      <c r="BS146" s="146">
        <f t="shared" ref="BS146:BV146" si="405">IF(BS133="","",BS133)</f>
        <v>2</v>
      </c>
      <c r="BT146" s="146">
        <f t="shared" si="405"/>
        <v>4</v>
      </c>
      <c r="BU146" s="146">
        <f t="shared" si="405"/>
        <v>7</v>
      </c>
      <c r="BV146" s="146">
        <f t="shared" si="405"/>
        <v>8</v>
      </c>
      <c r="BW146" s="357" t="str">
        <f t="shared" si="236"/>
        <v/>
      </c>
      <c r="BX146" s="357" t="str">
        <f t="shared" si="237"/>
        <v/>
      </c>
    </row>
    <row r="147" spans="1:76">
      <c r="A147" s="344">
        <f t="shared" si="324"/>
        <v>90</v>
      </c>
      <c r="B147" s="344" t="s">
        <v>1104</v>
      </c>
      <c r="C147" s="344" t="str">
        <f t="shared" si="274"/>
        <v>锤</v>
      </c>
      <c r="D147" s="344" t="str">
        <f t="shared" si="208"/>
        <v>90级白装锤</v>
      </c>
      <c r="E147" s="344">
        <f>VLOOKUP($C147,$C$3:$M$15,COLUMNS($C$3:H$15),0)</f>
        <v>130</v>
      </c>
      <c r="F147" s="344" t="str">
        <f>VLOOKUP($C147,$C$3:$M$15,COLUMNS($C$3:I$15),0)</f>
        <v>phyattack_value</v>
      </c>
      <c r="G147" s="344">
        <f>VLOOKUP($C147,$C$3:$M$15,COLUMNS($C$3:J$15),0)</f>
        <v>150</v>
      </c>
      <c r="H147" s="344" t="str">
        <f>VLOOKUP($C147,$C$3:$M$15,COLUMNS($C$3:K$15),0)</f>
        <v>magicattack_value</v>
      </c>
      <c r="I147" s="344">
        <f>VLOOKUP($C147,$C$3:$M$15,COLUMNS($C$3:L$15),0)</f>
        <v>170</v>
      </c>
      <c r="J147" s="344" t="str">
        <f>VLOOKUP($C147,$C$3:$M$15,COLUMNS($C$3:M$15),0)</f>
        <v>medical_value</v>
      </c>
      <c r="K147" s="344">
        <f t="shared" si="278"/>
        <v>517</v>
      </c>
      <c r="L147" s="344">
        <f t="shared" si="279"/>
        <v>517</v>
      </c>
      <c r="M147" s="344">
        <f t="shared" si="280"/>
        <v>517</v>
      </c>
      <c r="N147" s="344">
        <f t="shared" si="281"/>
        <v>517</v>
      </c>
      <c r="O147" s="344">
        <f t="shared" si="282"/>
        <v>517</v>
      </c>
      <c r="P147" s="344">
        <f t="shared" si="283"/>
        <v>517</v>
      </c>
      <c r="Q147" s="344">
        <f t="shared" si="284"/>
        <v>517</v>
      </c>
      <c r="R147" s="344">
        <f t="shared" si="285"/>
        <v>517</v>
      </c>
      <c r="S147" s="344">
        <f t="shared" si="286"/>
        <v>517</v>
      </c>
      <c r="T147" s="344">
        <f t="shared" si="287"/>
        <v>517</v>
      </c>
      <c r="U147" s="356">
        <v>3600</v>
      </c>
      <c r="V147" s="356">
        <v>2800</v>
      </c>
      <c r="W147" s="356">
        <v>2000</v>
      </c>
      <c r="X147" s="356">
        <v>1200</v>
      </c>
      <c r="Y147" s="356">
        <v>400</v>
      </c>
      <c r="Z147" s="344">
        <f t="shared" si="213"/>
        <v>116</v>
      </c>
      <c r="AA147" s="344">
        <f t="shared" si="214"/>
        <v>116</v>
      </c>
      <c r="AB147" s="344">
        <f t="shared" si="215"/>
        <v>116</v>
      </c>
      <c r="AC147" s="344">
        <f t="shared" si="216"/>
        <v>116</v>
      </c>
      <c r="AD147" s="344">
        <f t="shared" si="217"/>
        <v>116</v>
      </c>
      <c r="AE147" s="344">
        <f t="shared" si="218"/>
        <v>116</v>
      </c>
      <c r="AF147" s="344">
        <f t="shared" si="219"/>
        <v>116</v>
      </c>
      <c r="AG147" s="344">
        <f t="shared" si="220"/>
        <v>116</v>
      </c>
      <c r="AH147" s="344">
        <f t="shared" si="221"/>
        <v>116</v>
      </c>
      <c r="AI147" s="344">
        <f t="shared" si="222"/>
        <v>116</v>
      </c>
      <c r="AJ147" s="356">
        <v>3600</v>
      </c>
      <c r="AK147" s="356">
        <v>2800</v>
      </c>
      <c r="AL147" s="356">
        <v>2000</v>
      </c>
      <c r="AM147" s="356">
        <v>1200</v>
      </c>
      <c r="AN147" s="356">
        <v>400</v>
      </c>
      <c r="AO147" s="344">
        <f t="shared" si="223"/>
        <v>135</v>
      </c>
      <c r="AP147" s="344">
        <f t="shared" si="224"/>
        <v>135</v>
      </c>
      <c r="AQ147" s="344">
        <f t="shared" si="225"/>
        <v>135</v>
      </c>
      <c r="AR147" s="344">
        <f t="shared" si="226"/>
        <v>135</v>
      </c>
      <c r="AS147" s="344">
        <f t="shared" si="227"/>
        <v>135</v>
      </c>
      <c r="AT147" s="344">
        <f t="shared" si="228"/>
        <v>135</v>
      </c>
      <c r="AU147" s="344">
        <f t="shared" si="229"/>
        <v>135</v>
      </c>
      <c r="AV147" s="344">
        <f t="shared" si="230"/>
        <v>135</v>
      </c>
      <c r="AW147" s="344">
        <f t="shared" si="231"/>
        <v>135</v>
      </c>
      <c r="AX147" s="344">
        <f t="shared" si="232"/>
        <v>135</v>
      </c>
      <c r="AY147" s="356">
        <v>3600</v>
      </c>
      <c r="AZ147" s="356">
        <v>2800</v>
      </c>
      <c r="BA147" s="356">
        <v>2000</v>
      </c>
      <c r="BB147" s="356">
        <v>1200</v>
      </c>
      <c r="BC147" s="356">
        <v>400</v>
      </c>
      <c r="BD147" s="353"/>
      <c r="BE147" s="353"/>
      <c r="BF147" s="353"/>
      <c r="BG147" s="353"/>
      <c r="BH147" s="353"/>
      <c r="BI147" s="146"/>
      <c r="BJ147" s="352"/>
      <c r="BK147" s="146"/>
      <c r="BL147" s="25">
        <f t="shared" si="209"/>
        <v>4090102</v>
      </c>
      <c r="BM147" s="146">
        <f t="shared" ref="BM147" si="406">BM134</f>
        <v>4360</v>
      </c>
      <c r="BN147" s="146">
        <v>4</v>
      </c>
      <c r="BO147" s="146">
        <f t="shared" ref="BO147" si="407">BO134</f>
        <v>1</v>
      </c>
      <c r="BP147" s="146">
        <f t="shared" si="383"/>
        <v>2</v>
      </c>
      <c r="BQ147" s="146">
        <f>VLOOKUP(IF(A147=1,0,A147),宝石属性!$B$26:$D$41,2,0)</f>
        <v>10</v>
      </c>
      <c r="BR147" s="146">
        <f>VLOOKUP(IF(A147=1,0,A147),宝石属性!$B$26:$D$41,3,0)</f>
        <v>2</v>
      </c>
      <c r="BS147" s="146">
        <f t="shared" ref="BS147:BV147" si="408">IF(BS134="","",BS134)</f>
        <v>2</v>
      </c>
      <c r="BT147" s="146">
        <f t="shared" si="408"/>
        <v>4</v>
      </c>
      <c r="BU147" s="146">
        <f t="shared" si="408"/>
        <v>7</v>
      </c>
      <c r="BV147" s="146">
        <f t="shared" si="408"/>
        <v>8</v>
      </c>
      <c r="BW147" s="357" t="str">
        <f t="shared" si="236"/>
        <v/>
      </c>
      <c r="BX147" s="357" t="str">
        <f t="shared" si="237"/>
        <v/>
      </c>
    </row>
    <row r="148" spans="1:76">
      <c r="A148" s="344">
        <f t="shared" si="324"/>
        <v>90</v>
      </c>
      <c r="B148" s="344" t="s">
        <v>1104</v>
      </c>
      <c r="C148" s="344" t="str">
        <f t="shared" si="274"/>
        <v>弓箭</v>
      </c>
      <c r="D148" s="344" t="str">
        <f t="shared" si="208"/>
        <v>90级白装弓箭</v>
      </c>
      <c r="E148" s="344">
        <f>VLOOKUP($C148,$C$3:$M$15,COLUMNS($C$3:H$15),0)</f>
        <v>130</v>
      </c>
      <c r="F148" s="344" t="str">
        <f>VLOOKUP($C148,$C$3:$M$15,COLUMNS($C$3:I$15),0)</f>
        <v>phyattack_value</v>
      </c>
      <c r="G148" s="344">
        <f>VLOOKUP($C148,$C$3:$M$15,COLUMNS($C$3:J$15),0)</f>
        <v>150</v>
      </c>
      <c r="H148" s="344" t="str">
        <f>VLOOKUP($C148,$C$3:$M$15,COLUMNS($C$3:K$15),0)</f>
        <v>magicattack_value</v>
      </c>
      <c r="I148" s="344">
        <f>VLOOKUP($C148,$C$3:$M$15,COLUMNS($C$3:L$15),0)</f>
        <v>170</v>
      </c>
      <c r="J148" s="344" t="str">
        <f>VLOOKUP($C148,$C$3:$M$15,COLUMNS($C$3:M$15),0)</f>
        <v>medical_value</v>
      </c>
      <c r="K148" s="344">
        <f t="shared" si="278"/>
        <v>517</v>
      </c>
      <c r="L148" s="344">
        <f t="shared" si="279"/>
        <v>517</v>
      </c>
      <c r="M148" s="344">
        <f t="shared" si="280"/>
        <v>517</v>
      </c>
      <c r="N148" s="344">
        <f t="shared" si="281"/>
        <v>517</v>
      </c>
      <c r="O148" s="344">
        <f t="shared" si="282"/>
        <v>517</v>
      </c>
      <c r="P148" s="344">
        <f t="shared" si="283"/>
        <v>517</v>
      </c>
      <c r="Q148" s="344">
        <f t="shared" si="284"/>
        <v>517</v>
      </c>
      <c r="R148" s="344">
        <f t="shared" si="285"/>
        <v>517</v>
      </c>
      <c r="S148" s="344">
        <f t="shared" si="286"/>
        <v>517</v>
      </c>
      <c r="T148" s="344">
        <f t="shared" si="287"/>
        <v>517</v>
      </c>
      <c r="U148" s="356">
        <v>3600</v>
      </c>
      <c r="V148" s="356">
        <v>2800</v>
      </c>
      <c r="W148" s="356">
        <v>2000</v>
      </c>
      <c r="X148" s="356">
        <v>1200</v>
      </c>
      <c r="Y148" s="356">
        <v>400</v>
      </c>
      <c r="Z148" s="344">
        <f t="shared" si="213"/>
        <v>116</v>
      </c>
      <c r="AA148" s="344">
        <f t="shared" si="214"/>
        <v>116</v>
      </c>
      <c r="AB148" s="344">
        <f t="shared" si="215"/>
        <v>116</v>
      </c>
      <c r="AC148" s="344">
        <f t="shared" si="216"/>
        <v>116</v>
      </c>
      <c r="AD148" s="344">
        <f t="shared" si="217"/>
        <v>116</v>
      </c>
      <c r="AE148" s="344">
        <f t="shared" si="218"/>
        <v>116</v>
      </c>
      <c r="AF148" s="344">
        <f t="shared" si="219"/>
        <v>116</v>
      </c>
      <c r="AG148" s="344">
        <f t="shared" si="220"/>
        <v>116</v>
      </c>
      <c r="AH148" s="344">
        <f t="shared" si="221"/>
        <v>116</v>
      </c>
      <c r="AI148" s="344">
        <f t="shared" si="222"/>
        <v>116</v>
      </c>
      <c r="AJ148" s="356">
        <v>3600</v>
      </c>
      <c r="AK148" s="356">
        <v>2800</v>
      </c>
      <c r="AL148" s="356">
        <v>2000</v>
      </c>
      <c r="AM148" s="356">
        <v>1200</v>
      </c>
      <c r="AN148" s="356">
        <v>400</v>
      </c>
      <c r="AO148" s="344">
        <f t="shared" si="223"/>
        <v>135</v>
      </c>
      <c r="AP148" s="344">
        <f t="shared" si="224"/>
        <v>135</v>
      </c>
      <c r="AQ148" s="344">
        <f t="shared" si="225"/>
        <v>135</v>
      </c>
      <c r="AR148" s="344">
        <f t="shared" si="226"/>
        <v>135</v>
      </c>
      <c r="AS148" s="344">
        <f t="shared" si="227"/>
        <v>135</v>
      </c>
      <c r="AT148" s="344">
        <f t="shared" si="228"/>
        <v>135</v>
      </c>
      <c r="AU148" s="344">
        <f t="shared" si="229"/>
        <v>135</v>
      </c>
      <c r="AV148" s="344">
        <f t="shared" si="230"/>
        <v>135</v>
      </c>
      <c r="AW148" s="344">
        <f t="shared" si="231"/>
        <v>135</v>
      </c>
      <c r="AX148" s="344">
        <f t="shared" si="232"/>
        <v>135</v>
      </c>
      <c r="AY148" s="356">
        <v>3600</v>
      </c>
      <c r="AZ148" s="356">
        <v>2800</v>
      </c>
      <c r="BA148" s="356">
        <v>2000</v>
      </c>
      <c r="BB148" s="356">
        <v>1200</v>
      </c>
      <c r="BC148" s="356">
        <v>400</v>
      </c>
      <c r="BD148" s="353"/>
      <c r="BE148" s="353"/>
      <c r="BF148" s="353"/>
      <c r="BG148" s="353"/>
      <c r="BH148" s="353"/>
      <c r="BI148" s="146"/>
      <c r="BJ148" s="352"/>
      <c r="BK148" s="146"/>
      <c r="BL148" s="25">
        <f t="shared" si="209"/>
        <v>4090103</v>
      </c>
      <c r="BM148" s="146">
        <f t="shared" ref="BM148" si="409">BM135</f>
        <v>1800</v>
      </c>
      <c r="BN148" s="146">
        <v>4</v>
      </c>
      <c r="BO148" s="146">
        <f t="shared" ref="BO148" si="410">BO135</f>
        <v>1</v>
      </c>
      <c r="BP148" s="146">
        <f t="shared" si="383"/>
        <v>3</v>
      </c>
      <c r="BQ148" s="146">
        <f>VLOOKUP(IF(A148=1,0,A148),宝石属性!$B$26:$D$41,2,0)</f>
        <v>10</v>
      </c>
      <c r="BR148" s="146">
        <f>VLOOKUP(IF(A148=1,0,A148),宝石属性!$B$26:$D$41,3,0)</f>
        <v>2</v>
      </c>
      <c r="BS148" s="146">
        <f t="shared" ref="BS148:BV148" si="411">IF(BS135="","",BS135)</f>
        <v>2</v>
      </c>
      <c r="BT148" s="146">
        <f t="shared" si="411"/>
        <v>4</v>
      </c>
      <c r="BU148" s="146">
        <f t="shared" si="411"/>
        <v>7</v>
      </c>
      <c r="BV148" s="146">
        <f t="shared" si="411"/>
        <v>8</v>
      </c>
      <c r="BW148" s="357" t="str">
        <f t="shared" si="236"/>
        <v/>
      </c>
      <c r="BX148" s="357" t="str">
        <f t="shared" si="237"/>
        <v/>
      </c>
    </row>
    <row r="149" spans="1:76">
      <c r="A149" s="344">
        <f t="shared" si="324"/>
        <v>90</v>
      </c>
      <c r="B149" s="344" t="s">
        <v>1104</v>
      </c>
      <c r="C149" s="344" t="str">
        <f t="shared" si="274"/>
        <v>爪</v>
      </c>
      <c r="D149" s="344" t="str">
        <f t="shared" si="208"/>
        <v>90级白装爪</v>
      </c>
      <c r="E149" s="344">
        <f>VLOOKUP($C149,$C$3:$M$15,COLUMNS($C$3:H$15),0)</f>
        <v>130</v>
      </c>
      <c r="F149" s="344" t="str">
        <f>VLOOKUP($C149,$C$3:$M$15,COLUMNS($C$3:I$15),0)</f>
        <v>phyattack_value</v>
      </c>
      <c r="G149" s="344">
        <f>VLOOKUP($C149,$C$3:$M$15,COLUMNS($C$3:J$15),0)</f>
        <v>150</v>
      </c>
      <c r="H149" s="344" t="str">
        <f>VLOOKUP($C149,$C$3:$M$15,COLUMNS($C$3:K$15),0)</f>
        <v>magicattack_value</v>
      </c>
      <c r="I149" s="344">
        <f>VLOOKUP($C149,$C$3:$M$15,COLUMNS($C$3:L$15),0)</f>
        <v>170</v>
      </c>
      <c r="J149" s="344" t="str">
        <f>VLOOKUP($C149,$C$3:$M$15,COLUMNS($C$3:M$15),0)</f>
        <v>medical_value</v>
      </c>
      <c r="K149" s="344">
        <f t="shared" si="278"/>
        <v>517</v>
      </c>
      <c r="L149" s="344">
        <f t="shared" si="279"/>
        <v>517</v>
      </c>
      <c r="M149" s="344">
        <f t="shared" si="280"/>
        <v>517</v>
      </c>
      <c r="N149" s="344">
        <f t="shared" si="281"/>
        <v>517</v>
      </c>
      <c r="O149" s="344">
        <f t="shared" si="282"/>
        <v>517</v>
      </c>
      <c r="P149" s="344">
        <f t="shared" si="283"/>
        <v>517</v>
      </c>
      <c r="Q149" s="344">
        <f t="shared" si="284"/>
        <v>517</v>
      </c>
      <c r="R149" s="344">
        <f t="shared" si="285"/>
        <v>517</v>
      </c>
      <c r="S149" s="344">
        <f t="shared" si="286"/>
        <v>517</v>
      </c>
      <c r="T149" s="344">
        <f t="shared" si="287"/>
        <v>517</v>
      </c>
      <c r="U149" s="356">
        <v>3600</v>
      </c>
      <c r="V149" s="356">
        <v>2800</v>
      </c>
      <c r="W149" s="356">
        <v>2000</v>
      </c>
      <c r="X149" s="356">
        <v>1200</v>
      </c>
      <c r="Y149" s="356">
        <v>400</v>
      </c>
      <c r="Z149" s="344">
        <f t="shared" si="213"/>
        <v>116</v>
      </c>
      <c r="AA149" s="344">
        <f t="shared" si="214"/>
        <v>116</v>
      </c>
      <c r="AB149" s="344">
        <f t="shared" si="215"/>
        <v>116</v>
      </c>
      <c r="AC149" s="344">
        <f t="shared" si="216"/>
        <v>116</v>
      </c>
      <c r="AD149" s="344">
        <f t="shared" si="217"/>
        <v>116</v>
      </c>
      <c r="AE149" s="344">
        <f t="shared" si="218"/>
        <v>116</v>
      </c>
      <c r="AF149" s="344">
        <f t="shared" si="219"/>
        <v>116</v>
      </c>
      <c r="AG149" s="344">
        <f t="shared" si="220"/>
        <v>116</v>
      </c>
      <c r="AH149" s="344">
        <f t="shared" si="221"/>
        <v>116</v>
      </c>
      <c r="AI149" s="344">
        <f t="shared" si="222"/>
        <v>116</v>
      </c>
      <c r="AJ149" s="356">
        <v>3600</v>
      </c>
      <c r="AK149" s="356">
        <v>2800</v>
      </c>
      <c r="AL149" s="356">
        <v>2000</v>
      </c>
      <c r="AM149" s="356">
        <v>1200</v>
      </c>
      <c r="AN149" s="356">
        <v>400</v>
      </c>
      <c r="AO149" s="344">
        <f t="shared" si="223"/>
        <v>135</v>
      </c>
      <c r="AP149" s="344">
        <f t="shared" si="224"/>
        <v>135</v>
      </c>
      <c r="AQ149" s="344">
        <f t="shared" si="225"/>
        <v>135</v>
      </c>
      <c r="AR149" s="344">
        <f t="shared" si="226"/>
        <v>135</v>
      </c>
      <c r="AS149" s="344">
        <f t="shared" si="227"/>
        <v>135</v>
      </c>
      <c r="AT149" s="344">
        <f t="shared" si="228"/>
        <v>135</v>
      </c>
      <c r="AU149" s="344">
        <f t="shared" si="229"/>
        <v>135</v>
      </c>
      <c r="AV149" s="344">
        <f t="shared" si="230"/>
        <v>135</v>
      </c>
      <c r="AW149" s="344">
        <f t="shared" si="231"/>
        <v>135</v>
      </c>
      <c r="AX149" s="344">
        <f t="shared" si="232"/>
        <v>135</v>
      </c>
      <c r="AY149" s="356">
        <v>3600</v>
      </c>
      <c r="AZ149" s="356">
        <v>2800</v>
      </c>
      <c r="BA149" s="356">
        <v>2000</v>
      </c>
      <c r="BB149" s="356">
        <v>1200</v>
      </c>
      <c r="BC149" s="356">
        <v>400</v>
      </c>
      <c r="BD149" s="353"/>
      <c r="BE149" s="353"/>
      <c r="BF149" s="353"/>
      <c r="BG149" s="353"/>
      <c r="BH149" s="353"/>
      <c r="BI149" s="146"/>
      <c r="BJ149" s="352"/>
      <c r="BK149" s="146"/>
      <c r="BL149" s="25">
        <f t="shared" si="209"/>
        <v>4090104</v>
      </c>
      <c r="BM149" s="146">
        <f t="shared" ref="BM149" si="412">BM136</f>
        <v>3080</v>
      </c>
      <c r="BN149" s="146">
        <v>4</v>
      </c>
      <c r="BO149" s="146">
        <f t="shared" ref="BO149" si="413">BO136</f>
        <v>1</v>
      </c>
      <c r="BP149" s="146">
        <f t="shared" si="383"/>
        <v>4</v>
      </c>
      <c r="BQ149" s="146">
        <f>VLOOKUP(IF(A149=1,0,A149),宝石属性!$B$26:$D$41,2,0)</f>
        <v>10</v>
      </c>
      <c r="BR149" s="146">
        <f>VLOOKUP(IF(A149=1,0,A149),宝石属性!$B$26:$D$41,3,0)</f>
        <v>2</v>
      </c>
      <c r="BS149" s="146">
        <f t="shared" ref="BS149:BV149" si="414">IF(BS136="","",BS136)</f>
        <v>2</v>
      </c>
      <c r="BT149" s="146">
        <f t="shared" si="414"/>
        <v>4</v>
      </c>
      <c r="BU149" s="146">
        <f t="shared" si="414"/>
        <v>7</v>
      </c>
      <c r="BV149" s="146">
        <f t="shared" si="414"/>
        <v>8</v>
      </c>
      <c r="BW149" s="357" t="str">
        <f t="shared" si="236"/>
        <v/>
      </c>
      <c r="BX149" s="357" t="str">
        <f t="shared" si="237"/>
        <v/>
      </c>
    </row>
    <row r="150" spans="1:76">
      <c r="A150" s="344">
        <f t="shared" si="324"/>
        <v>90</v>
      </c>
      <c r="B150" s="344" t="s">
        <v>1104</v>
      </c>
      <c r="C150" s="344" t="str">
        <f t="shared" si="274"/>
        <v>魔棒</v>
      </c>
      <c r="D150" s="344" t="str">
        <f t="shared" si="208"/>
        <v>90级白装魔棒</v>
      </c>
      <c r="E150" s="344">
        <f>VLOOKUP($C150,$C$3:$M$15,COLUMNS($C$3:H$15),0)</f>
        <v>130</v>
      </c>
      <c r="F150" s="344" t="str">
        <f>VLOOKUP($C150,$C$3:$M$15,COLUMNS($C$3:I$15),0)</f>
        <v>phyattack_value</v>
      </c>
      <c r="G150" s="344">
        <f>VLOOKUP($C150,$C$3:$M$15,COLUMNS($C$3:J$15),0)</f>
        <v>150</v>
      </c>
      <c r="H150" s="344" t="str">
        <f>VLOOKUP($C150,$C$3:$M$15,COLUMNS($C$3:K$15),0)</f>
        <v>magicattack_value</v>
      </c>
      <c r="I150" s="344">
        <f>VLOOKUP($C150,$C$3:$M$15,COLUMNS($C$3:L$15),0)</f>
        <v>170</v>
      </c>
      <c r="J150" s="344" t="str">
        <f>VLOOKUP($C150,$C$3:$M$15,COLUMNS($C$3:M$15),0)</f>
        <v>medical_value</v>
      </c>
      <c r="K150" s="344">
        <f t="shared" si="278"/>
        <v>517</v>
      </c>
      <c r="L150" s="344">
        <f t="shared" si="279"/>
        <v>517</v>
      </c>
      <c r="M150" s="344">
        <f t="shared" si="280"/>
        <v>517</v>
      </c>
      <c r="N150" s="344">
        <f t="shared" si="281"/>
        <v>517</v>
      </c>
      <c r="O150" s="344">
        <f t="shared" si="282"/>
        <v>517</v>
      </c>
      <c r="P150" s="344">
        <f t="shared" si="283"/>
        <v>517</v>
      </c>
      <c r="Q150" s="344">
        <f t="shared" si="284"/>
        <v>517</v>
      </c>
      <c r="R150" s="344">
        <f t="shared" si="285"/>
        <v>517</v>
      </c>
      <c r="S150" s="344">
        <f t="shared" si="286"/>
        <v>517</v>
      </c>
      <c r="T150" s="344">
        <f t="shared" si="287"/>
        <v>517</v>
      </c>
      <c r="U150" s="356">
        <v>3600</v>
      </c>
      <c r="V150" s="356">
        <v>2800</v>
      </c>
      <c r="W150" s="356">
        <v>2000</v>
      </c>
      <c r="X150" s="356">
        <v>1200</v>
      </c>
      <c r="Y150" s="356">
        <v>400</v>
      </c>
      <c r="Z150" s="344">
        <f t="shared" si="213"/>
        <v>116</v>
      </c>
      <c r="AA150" s="344">
        <f t="shared" si="214"/>
        <v>116</v>
      </c>
      <c r="AB150" s="344">
        <f t="shared" si="215"/>
        <v>116</v>
      </c>
      <c r="AC150" s="344">
        <f t="shared" si="216"/>
        <v>116</v>
      </c>
      <c r="AD150" s="344">
        <f t="shared" si="217"/>
        <v>116</v>
      </c>
      <c r="AE150" s="344">
        <f t="shared" si="218"/>
        <v>116</v>
      </c>
      <c r="AF150" s="344">
        <f t="shared" si="219"/>
        <v>116</v>
      </c>
      <c r="AG150" s="344">
        <f t="shared" si="220"/>
        <v>116</v>
      </c>
      <c r="AH150" s="344">
        <f t="shared" si="221"/>
        <v>116</v>
      </c>
      <c r="AI150" s="344">
        <f t="shared" si="222"/>
        <v>116</v>
      </c>
      <c r="AJ150" s="356">
        <v>3600</v>
      </c>
      <c r="AK150" s="356">
        <v>2800</v>
      </c>
      <c r="AL150" s="356">
        <v>2000</v>
      </c>
      <c r="AM150" s="356">
        <v>1200</v>
      </c>
      <c r="AN150" s="356">
        <v>400</v>
      </c>
      <c r="AO150" s="344">
        <f t="shared" si="223"/>
        <v>135</v>
      </c>
      <c r="AP150" s="344">
        <f t="shared" si="224"/>
        <v>135</v>
      </c>
      <c r="AQ150" s="344">
        <f t="shared" si="225"/>
        <v>135</v>
      </c>
      <c r="AR150" s="344">
        <f t="shared" si="226"/>
        <v>135</v>
      </c>
      <c r="AS150" s="344">
        <f t="shared" si="227"/>
        <v>135</v>
      </c>
      <c r="AT150" s="344">
        <f t="shared" si="228"/>
        <v>135</v>
      </c>
      <c r="AU150" s="344">
        <f t="shared" si="229"/>
        <v>135</v>
      </c>
      <c r="AV150" s="344">
        <f t="shared" si="230"/>
        <v>135</v>
      </c>
      <c r="AW150" s="344">
        <f t="shared" si="231"/>
        <v>135</v>
      </c>
      <c r="AX150" s="344">
        <f t="shared" si="232"/>
        <v>135</v>
      </c>
      <c r="AY150" s="356">
        <v>3600</v>
      </c>
      <c r="AZ150" s="356">
        <v>2800</v>
      </c>
      <c r="BA150" s="356">
        <v>2000</v>
      </c>
      <c r="BB150" s="356">
        <v>1200</v>
      </c>
      <c r="BC150" s="356">
        <v>400</v>
      </c>
      <c r="BD150" s="353"/>
      <c r="BE150" s="353"/>
      <c r="BF150" s="353"/>
      <c r="BG150" s="353"/>
      <c r="BH150" s="353"/>
      <c r="BI150" s="146"/>
      <c r="BJ150" s="352"/>
      <c r="BK150" s="146"/>
      <c r="BL150" s="25">
        <f t="shared" si="209"/>
        <v>4090105</v>
      </c>
      <c r="BM150" s="146">
        <f t="shared" ref="BM150" si="415">BM137</f>
        <v>2824</v>
      </c>
      <c r="BN150" s="146">
        <v>4</v>
      </c>
      <c r="BO150" s="146">
        <f t="shared" ref="BO150" si="416">BO137</f>
        <v>1</v>
      </c>
      <c r="BP150" s="146">
        <f t="shared" si="383"/>
        <v>5</v>
      </c>
      <c r="BQ150" s="146">
        <f>VLOOKUP(IF(A150=1,0,A150),宝石属性!$B$26:$D$41,2,0)</f>
        <v>10</v>
      </c>
      <c r="BR150" s="146">
        <f>VLOOKUP(IF(A150=1,0,A150),宝石属性!$B$26:$D$41,3,0)</f>
        <v>2</v>
      </c>
      <c r="BS150" s="146">
        <f t="shared" ref="BS150:BV150" si="417">IF(BS137="","",BS137)</f>
        <v>2</v>
      </c>
      <c r="BT150" s="146">
        <f t="shared" si="417"/>
        <v>4</v>
      </c>
      <c r="BU150" s="146">
        <f t="shared" si="417"/>
        <v>7</v>
      </c>
      <c r="BV150" s="146">
        <f t="shared" si="417"/>
        <v>8</v>
      </c>
      <c r="BW150" s="357" t="str">
        <f t="shared" si="236"/>
        <v/>
      </c>
      <c r="BX150" s="357" t="str">
        <f t="shared" si="237"/>
        <v/>
      </c>
    </row>
    <row r="151" spans="1:76">
      <c r="A151" s="344">
        <f t="shared" si="324"/>
        <v>90</v>
      </c>
      <c r="B151" s="344" t="s">
        <v>1104</v>
      </c>
      <c r="C151" s="344" t="str">
        <f t="shared" si="274"/>
        <v>法杖</v>
      </c>
      <c r="D151" s="344" t="str">
        <f t="shared" si="208"/>
        <v>90级白装法杖</v>
      </c>
      <c r="E151" s="344">
        <f>VLOOKUP($C151,$C$3:$M$15,COLUMNS($C$3:H$15),0)</f>
        <v>130</v>
      </c>
      <c r="F151" s="344" t="str">
        <f>VLOOKUP($C151,$C$3:$M$15,COLUMNS($C$3:I$15),0)</f>
        <v>phyattack_value</v>
      </c>
      <c r="G151" s="344">
        <f>VLOOKUP($C151,$C$3:$M$15,COLUMNS($C$3:J$15),0)</f>
        <v>150</v>
      </c>
      <c r="H151" s="344" t="str">
        <f>VLOOKUP($C151,$C$3:$M$15,COLUMNS($C$3:K$15),0)</f>
        <v>magicattack_value</v>
      </c>
      <c r="I151" s="344">
        <f>VLOOKUP($C151,$C$3:$M$15,COLUMNS($C$3:L$15),0)</f>
        <v>170</v>
      </c>
      <c r="J151" s="344" t="str">
        <f>VLOOKUP($C151,$C$3:$M$15,COLUMNS($C$3:M$15),0)</f>
        <v>medical_value</v>
      </c>
      <c r="K151" s="344">
        <f t="shared" si="278"/>
        <v>517</v>
      </c>
      <c r="L151" s="344">
        <f t="shared" si="279"/>
        <v>517</v>
      </c>
      <c r="M151" s="344">
        <f t="shared" si="280"/>
        <v>517</v>
      </c>
      <c r="N151" s="344">
        <f t="shared" si="281"/>
        <v>517</v>
      </c>
      <c r="O151" s="344">
        <f t="shared" si="282"/>
        <v>517</v>
      </c>
      <c r="P151" s="344">
        <f t="shared" si="283"/>
        <v>517</v>
      </c>
      <c r="Q151" s="344">
        <f t="shared" si="284"/>
        <v>517</v>
      </c>
      <c r="R151" s="344">
        <f t="shared" si="285"/>
        <v>517</v>
      </c>
      <c r="S151" s="344">
        <f t="shared" si="286"/>
        <v>517</v>
      </c>
      <c r="T151" s="344">
        <f t="shared" si="287"/>
        <v>517</v>
      </c>
      <c r="U151" s="356">
        <v>3600</v>
      </c>
      <c r="V151" s="356">
        <v>2800</v>
      </c>
      <c r="W151" s="356">
        <v>2000</v>
      </c>
      <c r="X151" s="356">
        <v>1200</v>
      </c>
      <c r="Y151" s="356">
        <v>400</v>
      </c>
      <c r="Z151" s="344">
        <f t="shared" si="213"/>
        <v>116</v>
      </c>
      <c r="AA151" s="344">
        <f t="shared" si="214"/>
        <v>116</v>
      </c>
      <c r="AB151" s="344">
        <f t="shared" si="215"/>
        <v>116</v>
      </c>
      <c r="AC151" s="344">
        <f t="shared" si="216"/>
        <v>116</v>
      </c>
      <c r="AD151" s="344">
        <f t="shared" si="217"/>
        <v>116</v>
      </c>
      <c r="AE151" s="344">
        <f t="shared" si="218"/>
        <v>116</v>
      </c>
      <c r="AF151" s="344">
        <f t="shared" si="219"/>
        <v>116</v>
      </c>
      <c r="AG151" s="344">
        <f t="shared" si="220"/>
        <v>116</v>
      </c>
      <c r="AH151" s="344">
        <f t="shared" si="221"/>
        <v>116</v>
      </c>
      <c r="AI151" s="344">
        <f t="shared" si="222"/>
        <v>116</v>
      </c>
      <c r="AJ151" s="356">
        <v>3600</v>
      </c>
      <c r="AK151" s="356">
        <v>2800</v>
      </c>
      <c r="AL151" s="356">
        <v>2000</v>
      </c>
      <c r="AM151" s="356">
        <v>1200</v>
      </c>
      <c r="AN151" s="356">
        <v>400</v>
      </c>
      <c r="AO151" s="344">
        <f t="shared" si="223"/>
        <v>135</v>
      </c>
      <c r="AP151" s="344">
        <f t="shared" si="224"/>
        <v>135</v>
      </c>
      <c r="AQ151" s="344">
        <f t="shared" si="225"/>
        <v>135</v>
      </c>
      <c r="AR151" s="344">
        <f t="shared" si="226"/>
        <v>135</v>
      </c>
      <c r="AS151" s="344">
        <f t="shared" si="227"/>
        <v>135</v>
      </c>
      <c r="AT151" s="344">
        <f t="shared" si="228"/>
        <v>135</v>
      </c>
      <c r="AU151" s="344">
        <f t="shared" si="229"/>
        <v>135</v>
      </c>
      <c r="AV151" s="344">
        <f t="shared" si="230"/>
        <v>135</v>
      </c>
      <c r="AW151" s="344">
        <f t="shared" si="231"/>
        <v>135</v>
      </c>
      <c r="AX151" s="344">
        <f t="shared" si="232"/>
        <v>135</v>
      </c>
      <c r="AY151" s="356">
        <v>3600</v>
      </c>
      <c r="AZ151" s="356">
        <v>2800</v>
      </c>
      <c r="BA151" s="356">
        <v>2000</v>
      </c>
      <c r="BB151" s="356">
        <v>1200</v>
      </c>
      <c r="BC151" s="356">
        <v>400</v>
      </c>
      <c r="BD151" s="353"/>
      <c r="BE151" s="353"/>
      <c r="BF151" s="353"/>
      <c r="BG151" s="353"/>
      <c r="BH151" s="353"/>
      <c r="BI151" s="146"/>
      <c r="BJ151" s="352"/>
      <c r="BK151" s="146"/>
      <c r="BL151" s="25">
        <f t="shared" si="209"/>
        <v>4090106</v>
      </c>
      <c r="BM151" s="146">
        <f t="shared" ref="BM151" si="418">BM138</f>
        <v>4104</v>
      </c>
      <c r="BN151" s="146">
        <v>4</v>
      </c>
      <c r="BO151" s="146">
        <f t="shared" ref="BO151" si="419">BO138</f>
        <v>1</v>
      </c>
      <c r="BP151" s="146">
        <f t="shared" si="383"/>
        <v>6</v>
      </c>
      <c r="BQ151" s="146">
        <f>VLOOKUP(IF(A151=1,0,A151),宝石属性!$B$26:$D$41,2,0)</f>
        <v>10</v>
      </c>
      <c r="BR151" s="146">
        <f>VLOOKUP(IF(A151=1,0,A151),宝石属性!$B$26:$D$41,3,0)</f>
        <v>2</v>
      </c>
      <c r="BS151" s="146">
        <f t="shared" ref="BS151:BV151" si="420">IF(BS138="","",BS138)</f>
        <v>2</v>
      </c>
      <c r="BT151" s="146">
        <f t="shared" si="420"/>
        <v>4</v>
      </c>
      <c r="BU151" s="146">
        <f t="shared" si="420"/>
        <v>7</v>
      </c>
      <c r="BV151" s="146">
        <f t="shared" si="420"/>
        <v>8</v>
      </c>
      <c r="BW151" s="357" t="str">
        <f t="shared" si="236"/>
        <v/>
      </c>
      <c r="BX151" s="357" t="str">
        <f t="shared" si="237"/>
        <v/>
      </c>
    </row>
    <row r="152" spans="1:76">
      <c r="A152" s="344">
        <f t="shared" si="324"/>
        <v>90</v>
      </c>
      <c r="B152" s="344" t="s">
        <v>1104</v>
      </c>
      <c r="C152" s="344" t="str">
        <f t="shared" si="274"/>
        <v>男衣</v>
      </c>
      <c r="D152" s="344" t="str">
        <f t="shared" si="208"/>
        <v>90级白装男衣</v>
      </c>
      <c r="E152" s="344">
        <f>VLOOKUP($C152,$C$3:$M$15,COLUMNS($C$3:H$15),0)</f>
        <v>60</v>
      </c>
      <c r="F152" s="344" t="str">
        <f>VLOOKUP($C152,$C$3:$M$15,COLUMNS($C$3:I$15),0)</f>
        <v>maxhp_value</v>
      </c>
      <c r="G152" s="344">
        <f>VLOOKUP($C152,$C$3:$M$15,COLUMNS($C$3:J$15),0)</f>
        <v>140</v>
      </c>
      <c r="H152" s="344" t="str">
        <f>VLOOKUP($C152,$C$3:$M$15,COLUMNS($C$3:K$15),0)</f>
        <v>defend_value</v>
      </c>
      <c r="I152" s="344" t="str">
        <f>VLOOKUP($C152,$C$3:$M$15,COLUMNS($C$3:L$15),0)</f>
        <v/>
      </c>
      <c r="J152" s="344" t="str">
        <f>VLOOKUP($C152,$C$3:$M$15,COLUMNS($C$3:M$15),0)</f>
        <v/>
      </c>
      <c r="K152" s="344">
        <f t="shared" si="278"/>
        <v>413</v>
      </c>
      <c r="L152" s="344">
        <f t="shared" si="279"/>
        <v>413</v>
      </c>
      <c r="M152" s="344">
        <f t="shared" si="280"/>
        <v>413</v>
      </c>
      <c r="N152" s="344">
        <f t="shared" si="281"/>
        <v>413</v>
      </c>
      <c r="O152" s="344">
        <f t="shared" si="282"/>
        <v>413</v>
      </c>
      <c r="P152" s="344">
        <f t="shared" si="283"/>
        <v>413</v>
      </c>
      <c r="Q152" s="344">
        <f t="shared" si="284"/>
        <v>413</v>
      </c>
      <c r="R152" s="344">
        <f t="shared" si="285"/>
        <v>413</v>
      </c>
      <c r="S152" s="344">
        <f t="shared" si="286"/>
        <v>413</v>
      </c>
      <c r="T152" s="344">
        <f t="shared" si="287"/>
        <v>413</v>
      </c>
      <c r="U152" s="356">
        <v>3600</v>
      </c>
      <c r="V152" s="356">
        <v>2800</v>
      </c>
      <c r="W152" s="356">
        <v>2000</v>
      </c>
      <c r="X152" s="356">
        <v>1200</v>
      </c>
      <c r="Y152" s="356">
        <v>400</v>
      </c>
      <c r="Z152" s="344">
        <f t="shared" si="213"/>
        <v>129</v>
      </c>
      <c r="AA152" s="344">
        <f t="shared" si="214"/>
        <v>129</v>
      </c>
      <c r="AB152" s="344">
        <f t="shared" si="215"/>
        <v>129</v>
      </c>
      <c r="AC152" s="344">
        <f t="shared" si="216"/>
        <v>129</v>
      </c>
      <c r="AD152" s="344">
        <f t="shared" si="217"/>
        <v>129</v>
      </c>
      <c r="AE152" s="344">
        <f t="shared" si="218"/>
        <v>129</v>
      </c>
      <c r="AF152" s="344">
        <f t="shared" si="219"/>
        <v>129</v>
      </c>
      <c r="AG152" s="344">
        <f t="shared" si="220"/>
        <v>129</v>
      </c>
      <c r="AH152" s="344">
        <f t="shared" si="221"/>
        <v>129</v>
      </c>
      <c r="AI152" s="344">
        <f t="shared" si="222"/>
        <v>129</v>
      </c>
      <c r="AJ152" s="356">
        <v>3600</v>
      </c>
      <c r="AK152" s="356">
        <v>2800</v>
      </c>
      <c r="AL152" s="356">
        <v>2000</v>
      </c>
      <c r="AM152" s="356">
        <v>1200</v>
      </c>
      <c r="AN152" s="356">
        <v>400</v>
      </c>
      <c r="AO152" s="344" t="str">
        <f t="shared" si="223"/>
        <v/>
      </c>
      <c r="AP152" s="344" t="str">
        <f t="shared" si="224"/>
        <v/>
      </c>
      <c r="AQ152" s="344" t="str">
        <f t="shared" si="225"/>
        <v/>
      </c>
      <c r="AR152" s="344" t="str">
        <f t="shared" si="226"/>
        <v/>
      </c>
      <c r="AS152" s="344" t="str">
        <f t="shared" si="227"/>
        <v/>
      </c>
      <c r="AT152" s="344" t="str">
        <f t="shared" si="228"/>
        <v/>
      </c>
      <c r="AU152" s="344" t="str">
        <f t="shared" si="229"/>
        <v/>
      </c>
      <c r="AV152" s="344" t="str">
        <f t="shared" si="230"/>
        <v/>
      </c>
      <c r="AW152" s="344" t="str">
        <f t="shared" si="231"/>
        <v/>
      </c>
      <c r="AX152" s="344" t="str">
        <f t="shared" si="232"/>
        <v/>
      </c>
      <c r="AY152" s="356">
        <v>3600</v>
      </c>
      <c r="AZ152" s="356">
        <v>2800</v>
      </c>
      <c r="BA152" s="356">
        <v>2000</v>
      </c>
      <c r="BB152" s="356">
        <v>1200</v>
      </c>
      <c r="BC152" s="356">
        <v>400</v>
      </c>
      <c r="BD152" s="353"/>
      <c r="BE152" s="353"/>
      <c r="BF152" s="353"/>
      <c r="BG152" s="353"/>
      <c r="BH152" s="353"/>
      <c r="BI152" s="146"/>
      <c r="BJ152" s="352"/>
      <c r="BK152" s="146"/>
      <c r="BL152" s="25">
        <f t="shared" si="209"/>
        <v>4090207</v>
      </c>
      <c r="BM152" s="146">
        <f t="shared" ref="BM152" si="421">BM139</f>
        <v>312</v>
      </c>
      <c r="BN152" s="146">
        <v>4</v>
      </c>
      <c r="BO152" s="146">
        <f t="shared" ref="BO152" si="422">BO139</f>
        <v>2</v>
      </c>
      <c r="BP152" s="146">
        <f t="shared" si="383"/>
        <v>7</v>
      </c>
      <c r="BQ152" s="146">
        <f>VLOOKUP(IF(A152=1,0,A152),宝石属性!$B$26:$D$41,2,0)</f>
        <v>10</v>
      </c>
      <c r="BR152" s="146">
        <f>VLOOKUP(IF(A152=1,0,A152),宝石属性!$B$26:$D$41,3,0)</f>
        <v>2</v>
      </c>
      <c r="BS152" s="146">
        <f t="shared" ref="BS152:BV152" si="423">IF(BS139="","",BS139)</f>
        <v>1</v>
      </c>
      <c r="BT152" s="146">
        <f t="shared" si="423"/>
        <v>3</v>
      </c>
      <c r="BU152" s="146">
        <f t="shared" si="423"/>
        <v>5</v>
      </c>
      <c r="BV152" s="146">
        <f t="shared" si="423"/>
        <v>7</v>
      </c>
      <c r="BW152" s="357" t="str">
        <f t="shared" si="236"/>
        <v/>
      </c>
      <c r="BX152" s="357" t="str">
        <f t="shared" si="237"/>
        <v/>
      </c>
    </row>
    <row r="153" spans="1:76">
      <c r="A153" s="344">
        <f t="shared" si="324"/>
        <v>90</v>
      </c>
      <c r="B153" s="344" t="s">
        <v>1104</v>
      </c>
      <c r="C153" s="344" t="str">
        <f t="shared" si="274"/>
        <v>女衣</v>
      </c>
      <c r="D153" s="344" t="str">
        <f t="shared" si="208"/>
        <v>90级白装女衣</v>
      </c>
      <c r="E153" s="344">
        <f>VLOOKUP($C153,$C$3:$M$15,COLUMNS($C$3:H$15),0)</f>
        <v>60</v>
      </c>
      <c r="F153" s="344" t="str">
        <f>VLOOKUP($C153,$C$3:$M$15,COLUMNS($C$3:I$15),0)</f>
        <v>maxhp_value</v>
      </c>
      <c r="G153" s="344">
        <f>VLOOKUP($C153,$C$3:$M$15,COLUMNS($C$3:J$15),0)</f>
        <v>140</v>
      </c>
      <c r="H153" s="344" t="str">
        <f>VLOOKUP($C153,$C$3:$M$15,COLUMNS($C$3:K$15),0)</f>
        <v>defend_value</v>
      </c>
      <c r="I153" s="344" t="str">
        <f>VLOOKUP($C153,$C$3:$M$15,COLUMNS($C$3:L$15),0)</f>
        <v/>
      </c>
      <c r="J153" s="344" t="str">
        <f>VLOOKUP($C153,$C$3:$M$15,COLUMNS($C$3:M$15),0)</f>
        <v/>
      </c>
      <c r="K153" s="344">
        <f t="shared" si="278"/>
        <v>413</v>
      </c>
      <c r="L153" s="344">
        <f t="shared" si="279"/>
        <v>413</v>
      </c>
      <c r="M153" s="344">
        <f t="shared" si="280"/>
        <v>413</v>
      </c>
      <c r="N153" s="344">
        <f t="shared" si="281"/>
        <v>413</v>
      </c>
      <c r="O153" s="344">
        <f t="shared" si="282"/>
        <v>413</v>
      </c>
      <c r="P153" s="344">
        <f t="shared" si="283"/>
        <v>413</v>
      </c>
      <c r="Q153" s="344">
        <f t="shared" si="284"/>
        <v>413</v>
      </c>
      <c r="R153" s="344">
        <f t="shared" si="285"/>
        <v>413</v>
      </c>
      <c r="S153" s="344">
        <f t="shared" si="286"/>
        <v>413</v>
      </c>
      <c r="T153" s="344">
        <f t="shared" si="287"/>
        <v>413</v>
      </c>
      <c r="U153" s="356">
        <v>3600</v>
      </c>
      <c r="V153" s="356">
        <v>2800</v>
      </c>
      <c r="W153" s="356">
        <v>2000</v>
      </c>
      <c r="X153" s="356">
        <v>1200</v>
      </c>
      <c r="Y153" s="356">
        <v>400</v>
      </c>
      <c r="Z153" s="344">
        <f t="shared" si="213"/>
        <v>129</v>
      </c>
      <c r="AA153" s="344">
        <f t="shared" si="214"/>
        <v>129</v>
      </c>
      <c r="AB153" s="344">
        <f t="shared" si="215"/>
        <v>129</v>
      </c>
      <c r="AC153" s="344">
        <f t="shared" si="216"/>
        <v>129</v>
      </c>
      <c r="AD153" s="344">
        <f t="shared" si="217"/>
        <v>129</v>
      </c>
      <c r="AE153" s="344">
        <f t="shared" si="218"/>
        <v>129</v>
      </c>
      <c r="AF153" s="344">
        <f t="shared" si="219"/>
        <v>129</v>
      </c>
      <c r="AG153" s="344">
        <f t="shared" si="220"/>
        <v>129</v>
      </c>
      <c r="AH153" s="344">
        <f t="shared" si="221"/>
        <v>129</v>
      </c>
      <c r="AI153" s="344">
        <f t="shared" si="222"/>
        <v>129</v>
      </c>
      <c r="AJ153" s="356">
        <v>3600</v>
      </c>
      <c r="AK153" s="356">
        <v>2800</v>
      </c>
      <c r="AL153" s="356">
        <v>2000</v>
      </c>
      <c r="AM153" s="356">
        <v>1200</v>
      </c>
      <c r="AN153" s="356">
        <v>400</v>
      </c>
      <c r="AO153" s="344" t="str">
        <f t="shared" si="223"/>
        <v/>
      </c>
      <c r="AP153" s="344" t="str">
        <f t="shared" si="224"/>
        <v/>
      </c>
      <c r="AQ153" s="344" t="str">
        <f t="shared" si="225"/>
        <v/>
      </c>
      <c r="AR153" s="344" t="str">
        <f t="shared" si="226"/>
        <v/>
      </c>
      <c r="AS153" s="344" t="str">
        <f t="shared" si="227"/>
        <v/>
      </c>
      <c r="AT153" s="344" t="str">
        <f t="shared" si="228"/>
        <v/>
      </c>
      <c r="AU153" s="344" t="str">
        <f t="shared" si="229"/>
        <v/>
      </c>
      <c r="AV153" s="344" t="str">
        <f t="shared" si="230"/>
        <v/>
      </c>
      <c r="AW153" s="344" t="str">
        <f t="shared" si="231"/>
        <v/>
      </c>
      <c r="AX153" s="344" t="str">
        <f t="shared" si="232"/>
        <v/>
      </c>
      <c r="AY153" s="356">
        <v>3600</v>
      </c>
      <c r="AZ153" s="356">
        <v>2800</v>
      </c>
      <c r="BA153" s="356">
        <v>2000</v>
      </c>
      <c r="BB153" s="356">
        <v>1200</v>
      </c>
      <c r="BC153" s="356">
        <v>400</v>
      </c>
      <c r="BD153" s="353"/>
      <c r="BE153" s="353"/>
      <c r="BF153" s="353"/>
      <c r="BG153" s="353"/>
      <c r="BH153" s="353"/>
      <c r="BI153" s="146"/>
      <c r="BJ153" s="352"/>
      <c r="BK153" s="146"/>
      <c r="BL153" s="25">
        <f t="shared" si="209"/>
        <v>4090208</v>
      </c>
      <c r="BM153" s="146">
        <f t="shared" ref="BM153" si="424">BM140</f>
        <v>568</v>
      </c>
      <c r="BN153" s="146">
        <v>4</v>
      </c>
      <c r="BO153" s="146">
        <f t="shared" ref="BO153" si="425">BO140</f>
        <v>2</v>
      </c>
      <c r="BP153" s="146">
        <f t="shared" si="383"/>
        <v>8</v>
      </c>
      <c r="BQ153" s="146">
        <f>VLOOKUP(IF(A153=1,0,A153),宝石属性!$B$26:$D$41,2,0)</f>
        <v>10</v>
      </c>
      <c r="BR153" s="146">
        <f>VLOOKUP(IF(A153=1,0,A153),宝石属性!$B$26:$D$41,3,0)</f>
        <v>2</v>
      </c>
      <c r="BS153" s="146">
        <f t="shared" ref="BS153:BV153" si="426">IF(BS140="","",BS140)</f>
        <v>1</v>
      </c>
      <c r="BT153" s="146">
        <f t="shared" si="426"/>
        <v>3</v>
      </c>
      <c r="BU153" s="146">
        <f t="shared" si="426"/>
        <v>5</v>
      </c>
      <c r="BV153" s="146">
        <f t="shared" si="426"/>
        <v>7</v>
      </c>
      <c r="BW153" s="357" t="str">
        <f t="shared" si="236"/>
        <v/>
      </c>
      <c r="BX153" s="357" t="str">
        <f t="shared" si="237"/>
        <v/>
      </c>
    </row>
    <row r="154" spans="1:76">
      <c r="A154" s="344">
        <f t="shared" si="324"/>
        <v>90</v>
      </c>
      <c r="B154" s="344" t="s">
        <v>1104</v>
      </c>
      <c r="C154" s="344" t="str">
        <f t="shared" si="274"/>
        <v>男头盔</v>
      </c>
      <c r="D154" s="344" t="str">
        <f t="shared" si="208"/>
        <v>90级白装男头盔</v>
      </c>
      <c r="E154" s="344">
        <f>VLOOKUP($C154,$C$3:$M$15,COLUMNS($C$3:H$15),0)</f>
        <v>90</v>
      </c>
      <c r="F154" s="344" t="str">
        <f>VLOOKUP($C154,$C$3:$M$15,COLUMNS($C$3:I$15),0)</f>
        <v>maxmp_value</v>
      </c>
      <c r="G154" s="344">
        <f>VLOOKUP($C154,$C$3:$M$15,COLUMNS($C$3:J$15),0)</f>
        <v>140</v>
      </c>
      <c r="H154" s="344" t="str">
        <f>VLOOKUP($C154,$C$3:$M$15,COLUMNS($C$3:K$15),0)</f>
        <v>defend_value</v>
      </c>
      <c r="I154" s="344" t="str">
        <f>VLOOKUP($C154,$C$3:$M$15,COLUMNS($C$3:L$15),0)</f>
        <v/>
      </c>
      <c r="J154" s="344" t="str">
        <f>VLOOKUP($C154,$C$3:$M$15,COLUMNS($C$3:M$15),0)</f>
        <v/>
      </c>
      <c r="K154" s="344">
        <f t="shared" si="278"/>
        <v>517</v>
      </c>
      <c r="L154" s="344">
        <f t="shared" si="279"/>
        <v>517</v>
      </c>
      <c r="M154" s="344">
        <f t="shared" si="280"/>
        <v>517</v>
      </c>
      <c r="N154" s="344">
        <f t="shared" si="281"/>
        <v>517</v>
      </c>
      <c r="O154" s="344">
        <f t="shared" si="282"/>
        <v>517</v>
      </c>
      <c r="P154" s="344">
        <f t="shared" si="283"/>
        <v>517</v>
      </c>
      <c r="Q154" s="344">
        <f t="shared" si="284"/>
        <v>517</v>
      </c>
      <c r="R154" s="344">
        <f t="shared" si="285"/>
        <v>517</v>
      </c>
      <c r="S154" s="344">
        <f t="shared" si="286"/>
        <v>517</v>
      </c>
      <c r="T154" s="344">
        <f t="shared" si="287"/>
        <v>517</v>
      </c>
      <c r="U154" s="356">
        <v>3600</v>
      </c>
      <c r="V154" s="356">
        <v>2800</v>
      </c>
      <c r="W154" s="356">
        <v>2000</v>
      </c>
      <c r="X154" s="356">
        <v>1200</v>
      </c>
      <c r="Y154" s="356">
        <v>400</v>
      </c>
      <c r="Z154" s="344">
        <f t="shared" si="213"/>
        <v>77</v>
      </c>
      <c r="AA154" s="344">
        <f t="shared" si="214"/>
        <v>77</v>
      </c>
      <c r="AB154" s="344">
        <f t="shared" si="215"/>
        <v>77</v>
      </c>
      <c r="AC154" s="344">
        <f t="shared" si="216"/>
        <v>77</v>
      </c>
      <c r="AD154" s="344">
        <f t="shared" si="217"/>
        <v>77</v>
      </c>
      <c r="AE154" s="344">
        <f t="shared" si="218"/>
        <v>77</v>
      </c>
      <c r="AF154" s="344">
        <f t="shared" si="219"/>
        <v>77</v>
      </c>
      <c r="AG154" s="344">
        <f t="shared" si="220"/>
        <v>77</v>
      </c>
      <c r="AH154" s="344">
        <f t="shared" si="221"/>
        <v>77</v>
      </c>
      <c r="AI154" s="344">
        <f t="shared" si="222"/>
        <v>77</v>
      </c>
      <c r="AJ154" s="356">
        <v>3600</v>
      </c>
      <c r="AK154" s="356">
        <v>2800</v>
      </c>
      <c r="AL154" s="356">
        <v>2000</v>
      </c>
      <c r="AM154" s="356">
        <v>1200</v>
      </c>
      <c r="AN154" s="356">
        <v>400</v>
      </c>
      <c r="AO154" s="344" t="str">
        <f t="shared" si="223"/>
        <v/>
      </c>
      <c r="AP154" s="344" t="str">
        <f t="shared" si="224"/>
        <v/>
      </c>
      <c r="AQ154" s="344" t="str">
        <f t="shared" si="225"/>
        <v/>
      </c>
      <c r="AR154" s="344" t="str">
        <f t="shared" si="226"/>
        <v/>
      </c>
      <c r="AS154" s="344" t="str">
        <f t="shared" si="227"/>
        <v/>
      </c>
      <c r="AT154" s="344" t="str">
        <f t="shared" si="228"/>
        <v/>
      </c>
      <c r="AU154" s="344" t="str">
        <f t="shared" si="229"/>
        <v/>
      </c>
      <c r="AV154" s="344" t="str">
        <f t="shared" si="230"/>
        <v/>
      </c>
      <c r="AW154" s="344" t="str">
        <f t="shared" si="231"/>
        <v/>
      </c>
      <c r="AX154" s="344" t="str">
        <f t="shared" si="232"/>
        <v/>
      </c>
      <c r="AY154" s="356">
        <v>3600</v>
      </c>
      <c r="AZ154" s="356">
        <v>2800</v>
      </c>
      <c r="BA154" s="356">
        <v>2000</v>
      </c>
      <c r="BB154" s="356">
        <v>1200</v>
      </c>
      <c r="BC154" s="356">
        <v>400</v>
      </c>
      <c r="BD154" s="353"/>
      <c r="BE154" s="353"/>
      <c r="BF154" s="353"/>
      <c r="BG154" s="353"/>
      <c r="BH154" s="353"/>
      <c r="BI154" s="146"/>
      <c r="BJ154" s="352"/>
      <c r="BK154" s="146"/>
      <c r="BL154" s="25">
        <f t="shared" si="209"/>
        <v>4090309</v>
      </c>
      <c r="BM154" s="146">
        <f t="shared" ref="BM154" si="427">BM141</f>
        <v>1640</v>
      </c>
      <c r="BN154" s="146">
        <v>4</v>
      </c>
      <c r="BO154" s="146">
        <f t="shared" ref="BO154" si="428">BO141</f>
        <v>3</v>
      </c>
      <c r="BP154" s="146">
        <f t="shared" si="383"/>
        <v>9</v>
      </c>
      <c r="BQ154" s="146">
        <f>VLOOKUP(IF(A154=1,0,A154),宝石属性!$B$26:$D$41,2,0)</f>
        <v>10</v>
      </c>
      <c r="BR154" s="146">
        <f>VLOOKUP(IF(A154=1,0,A154),宝石属性!$B$26:$D$41,3,0)</f>
        <v>2</v>
      </c>
      <c r="BS154" s="146">
        <f t="shared" ref="BS154:BV154" si="429">IF(BS141="","",BS141)</f>
        <v>2</v>
      </c>
      <c r="BT154" s="146">
        <f t="shared" si="429"/>
        <v>3</v>
      </c>
      <c r="BU154" s="146" t="str">
        <f t="shared" si="429"/>
        <v/>
      </c>
      <c r="BV154" s="146" t="str">
        <f t="shared" si="429"/>
        <v/>
      </c>
      <c r="BW154" s="357" t="str">
        <f t="shared" si="236"/>
        <v/>
      </c>
      <c r="BX154" s="357" t="str">
        <f t="shared" si="237"/>
        <v/>
      </c>
    </row>
    <row r="155" spans="1:76">
      <c r="A155" s="344">
        <f t="shared" si="324"/>
        <v>90</v>
      </c>
      <c r="B155" s="344" t="s">
        <v>1104</v>
      </c>
      <c r="C155" s="344" t="str">
        <f t="shared" si="274"/>
        <v>女头饰</v>
      </c>
      <c r="D155" s="344" t="str">
        <f t="shared" si="208"/>
        <v>90级白装女头饰</v>
      </c>
      <c r="E155" s="344">
        <f>VLOOKUP($C155,$C$3:$M$15,COLUMNS($C$3:H$15),0)</f>
        <v>90</v>
      </c>
      <c r="F155" s="344" t="str">
        <f>VLOOKUP($C155,$C$3:$M$15,COLUMNS($C$3:I$15),0)</f>
        <v>maxmp_value</v>
      </c>
      <c r="G155" s="344">
        <f>VLOOKUP($C155,$C$3:$M$15,COLUMNS($C$3:J$15),0)</f>
        <v>140</v>
      </c>
      <c r="H155" s="344" t="str">
        <f>VLOOKUP($C155,$C$3:$M$15,COLUMNS($C$3:K$15),0)</f>
        <v>defend_value</v>
      </c>
      <c r="I155" s="344" t="str">
        <f>VLOOKUP($C155,$C$3:$M$15,COLUMNS($C$3:L$15),0)</f>
        <v/>
      </c>
      <c r="J155" s="344" t="str">
        <f>VLOOKUP($C155,$C$3:$M$15,COLUMNS($C$3:M$15),0)</f>
        <v/>
      </c>
      <c r="K155" s="344">
        <f t="shared" si="278"/>
        <v>517</v>
      </c>
      <c r="L155" s="344">
        <f t="shared" si="279"/>
        <v>517</v>
      </c>
      <c r="M155" s="344">
        <f t="shared" si="280"/>
        <v>517</v>
      </c>
      <c r="N155" s="344">
        <f t="shared" si="281"/>
        <v>517</v>
      </c>
      <c r="O155" s="344">
        <f t="shared" si="282"/>
        <v>517</v>
      </c>
      <c r="P155" s="344">
        <f t="shared" si="283"/>
        <v>517</v>
      </c>
      <c r="Q155" s="344">
        <f t="shared" si="284"/>
        <v>517</v>
      </c>
      <c r="R155" s="344">
        <f t="shared" si="285"/>
        <v>517</v>
      </c>
      <c r="S155" s="344">
        <f t="shared" si="286"/>
        <v>517</v>
      </c>
      <c r="T155" s="344">
        <f t="shared" si="287"/>
        <v>517</v>
      </c>
      <c r="U155" s="356">
        <v>3600</v>
      </c>
      <c r="V155" s="356">
        <v>2800</v>
      </c>
      <c r="W155" s="356">
        <v>2000</v>
      </c>
      <c r="X155" s="356">
        <v>1200</v>
      </c>
      <c r="Y155" s="356">
        <v>400</v>
      </c>
      <c r="Z155" s="344">
        <f t="shared" si="213"/>
        <v>77</v>
      </c>
      <c r="AA155" s="344">
        <f t="shared" si="214"/>
        <v>77</v>
      </c>
      <c r="AB155" s="344">
        <f t="shared" si="215"/>
        <v>77</v>
      </c>
      <c r="AC155" s="344">
        <f t="shared" si="216"/>
        <v>77</v>
      </c>
      <c r="AD155" s="344">
        <f t="shared" si="217"/>
        <v>77</v>
      </c>
      <c r="AE155" s="344">
        <f t="shared" si="218"/>
        <v>77</v>
      </c>
      <c r="AF155" s="344">
        <f t="shared" si="219"/>
        <v>77</v>
      </c>
      <c r="AG155" s="344">
        <f t="shared" si="220"/>
        <v>77</v>
      </c>
      <c r="AH155" s="344">
        <f t="shared" si="221"/>
        <v>77</v>
      </c>
      <c r="AI155" s="344">
        <f t="shared" si="222"/>
        <v>77</v>
      </c>
      <c r="AJ155" s="356">
        <v>3600</v>
      </c>
      <c r="AK155" s="356">
        <v>2800</v>
      </c>
      <c r="AL155" s="356">
        <v>2000</v>
      </c>
      <c r="AM155" s="356">
        <v>1200</v>
      </c>
      <c r="AN155" s="356">
        <v>400</v>
      </c>
      <c r="AO155" s="344" t="str">
        <f t="shared" si="223"/>
        <v/>
      </c>
      <c r="AP155" s="344" t="str">
        <f t="shared" si="224"/>
        <v/>
      </c>
      <c r="AQ155" s="344" t="str">
        <f t="shared" si="225"/>
        <v/>
      </c>
      <c r="AR155" s="344" t="str">
        <f t="shared" si="226"/>
        <v/>
      </c>
      <c r="AS155" s="344" t="str">
        <f t="shared" si="227"/>
        <v/>
      </c>
      <c r="AT155" s="344" t="str">
        <f t="shared" si="228"/>
        <v/>
      </c>
      <c r="AU155" s="344" t="str">
        <f t="shared" si="229"/>
        <v/>
      </c>
      <c r="AV155" s="344" t="str">
        <f t="shared" si="230"/>
        <v/>
      </c>
      <c r="AW155" s="344" t="str">
        <f t="shared" si="231"/>
        <v/>
      </c>
      <c r="AX155" s="344" t="str">
        <f t="shared" si="232"/>
        <v/>
      </c>
      <c r="AY155" s="356">
        <v>3600</v>
      </c>
      <c r="AZ155" s="356">
        <v>2800</v>
      </c>
      <c r="BA155" s="356">
        <v>2000</v>
      </c>
      <c r="BB155" s="356">
        <v>1200</v>
      </c>
      <c r="BC155" s="356">
        <v>400</v>
      </c>
      <c r="BD155" s="353"/>
      <c r="BE155" s="353"/>
      <c r="BF155" s="353"/>
      <c r="BG155" s="353"/>
      <c r="BH155" s="353"/>
      <c r="BI155" s="146"/>
      <c r="BJ155" s="352"/>
      <c r="BK155" s="146"/>
      <c r="BL155" s="25">
        <f t="shared" si="209"/>
        <v>4090310</v>
      </c>
      <c r="BM155" s="146">
        <f t="shared" ref="BM155" si="430">BM142</f>
        <v>1384</v>
      </c>
      <c r="BN155" s="146">
        <v>4</v>
      </c>
      <c r="BO155" s="146">
        <f t="shared" ref="BO155:BP170" si="431">BO142</f>
        <v>3</v>
      </c>
      <c r="BP155" s="146">
        <f t="shared" si="431"/>
        <v>10</v>
      </c>
      <c r="BQ155" s="146">
        <f>VLOOKUP(IF(A155=1,0,A155),宝石属性!$B$26:$D$41,2,0)</f>
        <v>10</v>
      </c>
      <c r="BR155" s="146">
        <f>VLOOKUP(IF(A155=1,0,A155),宝石属性!$B$26:$D$41,3,0)</f>
        <v>2</v>
      </c>
      <c r="BS155" s="146">
        <f t="shared" ref="BS155:BV155" si="432">IF(BS142="","",BS142)</f>
        <v>2</v>
      </c>
      <c r="BT155" s="146">
        <f t="shared" si="432"/>
        <v>3</v>
      </c>
      <c r="BU155" s="146" t="str">
        <f t="shared" si="432"/>
        <v/>
      </c>
      <c r="BV155" s="146" t="str">
        <f t="shared" si="432"/>
        <v/>
      </c>
      <c r="BW155" s="357" t="str">
        <f t="shared" si="236"/>
        <v/>
      </c>
      <c r="BX155" s="357" t="str">
        <f t="shared" si="237"/>
        <v/>
      </c>
    </row>
    <row r="156" spans="1:76">
      <c r="A156" s="344">
        <f t="shared" si="324"/>
        <v>90</v>
      </c>
      <c r="B156" s="344" t="s">
        <v>1104</v>
      </c>
      <c r="C156" s="344" t="str">
        <f t="shared" si="274"/>
        <v>项链</v>
      </c>
      <c r="D156" s="344" t="str">
        <f t="shared" si="208"/>
        <v>90级白装项链</v>
      </c>
      <c r="E156" s="344">
        <f>VLOOKUP($C156,$C$3:$M$15,COLUMNS($C$3:H$15),0)</f>
        <v>150</v>
      </c>
      <c r="F156" s="344" t="str">
        <f>VLOOKUP($C156,$C$3:$M$15,COLUMNS($C$3:I$15),0)</f>
        <v>magicattack_value</v>
      </c>
      <c r="G156" s="344">
        <f>VLOOKUP($C156,$C$3:$M$15,COLUMNS($C$3:J$15),0)</f>
        <v>160</v>
      </c>
      <c r="H156" s="344" t="str">
        <f>VLOOKUP($C156,$C$3:$M$15,COLUMNS($C$3:K$15),0)</f>
        <v>magicdef_value</v>
      </c>
      <c r="I156" s="344" t="str">
        <f>VLOOKUP($C156,$C$3:$M$15,COLUMNS($C$3:L$15),0)</f>
        <v/>
      </c>
      <c r="J156" s="344" t="str">
        <f>VLOOKUP($C156,$C$3:$M$15,COLUMNS($C$3:M$15),0)</f>
        <v/>
      </c>
      <c r="K156" s="344">
        <f t="shared" si="278"/>
        <v>142</v>
      </c>
      <c r="L156" s="344">
        <f t="shared" si="279"/>
        <v>142</v>
      </c>
      <c r="M156" s="344">
        <f t="shared" si="280"/>
        <v>142</v>
      </c>
      <c r="N156" s="344">
        <f t="shared" si="281"/>
        <v>142</v>
      </c>
      <c r="O156" s="344">
        <f t="shared" si="282"/>
        <v>142</v>
      </c>
      <c r="P156" s="344">
        <f t="shared" si="283"/>
        <v>142</v>
      </c>
      <c r="Q156" s="344">
        <f t="shared" si="284"/>
        <v>142</v>
      </c>
      <c r="R156" s="344">
        <f t="shared" si="285"/>
        <v>142</v>
      </c>
      <c r="S156" s="344">
        <f t="shared" si="286"/>
        <v>142</v>
      </c>
      <c r="T156" s="344">
        <f t="shared" si="287"/>
        <v>142</v>
      </c>
      <c r="U156" s="356">
        <v>3600</v>
      </c>
      <c r="V156" s="356">
        <v>2800</v>
      </c>
      <c r="W156" s="356">
        <v>2000</v>
      </c>
      <c r="X156" s="356">
        <v>1200</v>
      </c>
      <c r="Y156" s="356">
        <v>400</v>
      </c>
      <c r="Z156" s="344">
        <f t="shared" si="213"/>
        <v>76</v>
      </c>
      <c r="AA156" s="344">
        <f t="shared" si="214"/>
        <v>76</v>
      </c>
      <c r="AB156" s="344">
        <f t="shared" si="215"/>
        <v>76</v>
      </c>
      <c r="AC156" s="344">
        <f t="shared" si="216"/>
        <v>76</v>
      </c>
      <c r="AD156" s="344">
        <f t="shared" si="217"/>
        <v>76</v>
      </c>
      <c r="AE156" s="344">
        <f t="shared" si="218"/>
        <v>76</v>
      </c>
      <c r="AF156" s="344">
        <f t="shared" si="219"/>
        <v>76</v>
      </c>
      <c r="AG156" s="344">
        <f t="shared" si="220"/>
        <v>76</v>
      </c>
      <c r="AH156" s="344">
        <f t="shared" si="221"/>
        <v>76</v>
      </c>
      <c r="AI156" s="344">
        <f t="shared" si="222"/>
        <v>76</v>
      </c>
      <c r="AJ156" s="356">
        <v>3600</v>
      </c>
      <c r="AK156" s="356">
        <v>2800</v>
      </c>
      <c r="AL156" s="356">
        <v>2000</v>
      </c>
      <c r="AM156" s="356">
        <v>1200</v>
      </c>
      <c r="AN156" s="356">
        <v>400</v>
      </c>
      <c r="AO156" s="344" t="str">
        <f t="shared" si="223"/>
        <v/>
      </c>
      <c r="AP156" s="344" t="str">
        <f t="shared" si="224"/>
        <v/>
      </c>
      <c r="AQ156" s="344" t="str">
        <f t="shared" si="225"/>
        <v/>
      </c>
      <c r="AR156" s="344" t="str">
        <f t="shared" si="226"/>
        <v/>
      </c>
      <c r="AS156" s="344" t="str">
        <f t="shared" si="227"/>
        <v/>
      </c>
      <c r="AT156" s="344" t="str">
        <f t="shared" si="228"/>
        <v/>
      </c>
      <c r="AU156" s="344" t="str">
        <f t="shared" si="229"/>
        <v/>
      </c>
      <c r="AV156" s="344" t="str">
        <f t="shared" si="230"/>
        <v/>
      </c>
      <c r="AW156" s="344" t="str">
        <f t="shared" si="231"/>
        <v/>
      </c>
      <c r="AX156" s="344" t="str">
        <f t="shared" si="232"/>
        <v/>
      </c>
      <c r="AY156" s="356">
        <v>3600</v>
      </c>
      <c r="AZ156" s="356">
        <v>2800</v>
      </c>
      <c r="BA156" s="356">
        <v>2000</v>
      </c>
      <c r="BB156" s="356">
        <v>1200</v>
      </c>
      <c r="BC156" s="356">
        <v>400</v>
      </c>
      <c r="BD156" s="353"/>
      <c r="BE156" s="353"/>
      <c r="BF156" s="353"/>
      <c r="BG156" s="353"/>
      <c r="BH156" s="353"/>
      <c r="BI156" s="146"/>
      <c r="BJ156" s="352"/>
      <c r="BK156" s="146"/>
      <c r="BL156" s="25">
        <f t="shared" si="209"/>
        <v>4090411</v>
      </c>
      <c r="BM156" s="146">
        <f t="shared" ref="BM156" si="433">BM143</f>
        <v>40</v>
      </c>
      <c r="BN156" s="146">
        <v>4</v>
      </c>
      <c r="BO156" s="146">
        <f t="shared" ref="BO156" si="434">BO143</f>
        <v>4</v>
      </c>
      <c r="BP156" s="146">
        <f t="shared" si="431"/>
        <v>11</v>
      </c>
      <c r="BQ156" s="146">
        <f>VLOOKUP(IF(A156=1,0,A156),宝石属性!$B$26:$D$41,2,0)</f>
        <v>10</v>
      </c>
      <c r="BR156" s="146">
        <f>VLOOKUP(IF(A156=1,0,A156),宝石属性!$B$26:$D$41,3,0)</f>
        <v>2</v>
      </c>
      <c r="BS156" s="146">
        <f t="shared" ref="BS156:BV156" si="435">IF(BS143="","",BS143)</f>
        <v>4</v>
      </c>
      <c r="BT156" s="146">
        <f t="shared" si="435"/>
        <v>5</v>
      </c>
      <c r="BU156" s="146" t="str">
        <f t="shared" si="435"/>
        <v/>
      </c>
      <c r="BV156" s="146" t="str">
        <f t="shared" si="435"/>
        <v/>
      </c>
      <c r="BW156" s="357" t="str">
        <f t="shared" si="236"/>
        <v/>
      </c>
      <c r="BX156" s="357" t="str">
        <f t="shared" si="237"/>
        <v/>
      </c>
    </row>
    <row r="157" spans="1:76">
      <c r="A157" s="344">
        <f t="shared" si="324"/>
        <v>90</v>
      </c>
      <c r="B157" s="344" t="s">
        <v>1104</v>
      </c>
      <c r="C157" s="344" t="str">
        <f t="shared" si="274"/>
        <v>腰带</v>
      </c>
      <c r="D157" s="344" t="str">
        <f t="shared" ref="D157:D220" si="436">A157&amp;"级"&amp;B157&amp;C157</f>
        <v>90级白装腰带</v>
      </c>
      <c r="E157" s="344">
        <f>VLOOKUP($C157,$C$3:$M$15,COLUMNS($C$3:H$15),0)</f>
        <v>60</v>
      </c>
      <c r="F157" s="344" t="str">
        <f>VLOOKUP($C157,$C$3:$M$15,COLUMNS($C$3:I$15),0)</f>
        <v>maxhp_value</v>
      </c>
      <c r="G157" s="344">
        <f>VLOOKUP($C157,$C$3:$M$15,COLUMNS($C$3:J$15),0)</f>
        <v>140</v>
      </c>
      <c r="H157" s="344" t="str">
        <f>VLOOKUP($C157,$C$3:$M$15,COLUMNS($C$3:K$15),0)</f>
        <v>defend_value</v>
      </c>
      <c r="I157" s="344" t="str">
        <f>VLOOKUP($C157,$C$3:$M$15,COLUMNS($C$3:L$15),0)</f>
        <v/>
      </c>
      <c r="J157" s="344" t="str">
        <f>VLOOKUP($C157,$C$3:$M$15,COLUMNS($C$3:M$15),0)</f>
        <v/>
      </c>
      <c r="K157" s="344">
        <f t="shared" si="278"/>
        <v>620</v>
      </c>
      <c r="L157" s="344">
        <f t="shared" si="279"/>
        <v>620</v>
      </c>
      <c r="M157" s="344">
        <f t="shared" si="280"/>
        <v>620</v>
      </c>
      <c r="N157" s="344">
        <f t="shared" si="281"/>
        <v>620</v>
      </c>
      <c r="O157" s="344">
        <f t="shared" si="282"/>
        <v>620</v>
      </c>
      <c r="P157" s="344">
        <f t="shared" si="283"/>
        <v>620</v>
      </c>
      <c r="Q157" s="344">
        <f t="shared" si="284"/>
        <v>620</v>
      </c>
      <c r="R157" s="344">
        <f t="shared" si="285"/>
        <v>620</v>
      </c>
      <c r="S157" s="344">
        <f t="shared" si="286"/>
        <v>620</v>
      </c>
      <c r="T157" s="344">
        <f t="shared" si="287"/>
        <v>620</v>
      </c>
      <c r="U157" s="356">
        <v>3600</v>
      </c>
      <c r="V157" s="356">
        <v>2800</v>
      </c>
      <c r="W157" s="356">
        <v>2000</v>
      </c>
      <c r="X157" s="356">
        <v>1200</v>
      </c>
      <c r="Y157" s="356">
        <v>400</v>
      </c>
      <c r="Z157" s="344">
        <f t="shared" si="213"/>
        <v>52</v>
      </c>
      <c r="AA157" s="344">
        <f t="shared" si="214"/>
        <v>52</v>
      </c>
      <c r="AB157" s="344">
        <f t="shared" si="215"/>
        <v>52</v>
      </c>
      <c r="AC157" s="344">
        <f t="shared" si="216"/>
        <v>52</v>
      </c>
      <c r="AD157" s="344">
        <f t="shared" si="217"/>
        <v>52</v>
      </c>
      <c r="AE157" s="344">
        <f t="shared" si="218"/>
        <v>52</v>
      </c>
      <c r="AF157" s="344">
        <f t="shared" si="219"/>
        <v>52</v>
      </c>
      <c r="AG157" s="344">
        <f t="shared" si="220"/>
        <v>52</v>
      </c>
      <c r="AH157" s="344">
        <f t="shared" si="221"/>
        <v>52</v>
      </c>
      <c r="AI157" s="344">
        <f t="shared" si="222"/>
        <v>52</v>
      </c>
      <c r="AJ157" s="356">
        <v>3600</v>
      </c>
      <c r="AK157" s="356">
        <v>2800</v>
      </c>
      <c r="AL157" s="356">
        <v>2000</v>
      </c>
      <c r="AM157" s="356">
        <v>1200</v>
      </c>
      <c r="AN157" s="356">
        <v>400</v>
      </c>
      <c r="AO157" s="344" t="str">
        <f t="shared" si="223"/>
        <v/>
      </c>
      <c r="AP157" s="344" t="str">
        <f t="shared" si="224"/>
        <v/>
      </c>
      <c r="AQ157" s="344" t="str">
        <f t="shared" si="225"/>
        <v/>
      </c>
      <c r="AR157" s="344" t="str">
        <f t="shared" si="226"/>
        <v/>
      </c>
      <c r="AS157" s="344" t="str">
        <f t="shared" si="227"/>
        <v/>
      </c>
      <c r="AT157" s="344" t="str">
        <f t="shared" si="228"/>
        <v/>
      </c>
      <c r="AU157" s="344" t="str">
        <f t="shared" si="229"/>
        <v/>
      </c>
      <c r="AV157" s="344" t="str">
        <f t="shared" si="230"/>
        <v/>
      </c>
      <c r="AW157" s="344" t="str">
        <f t="shared" si="231"/>
        <v/>
      </c>
      <c r="AX157" s="344" t="str">
        <f t="shared" si="232"/>
        <v/>
      </c>
      <c r="AY157" s="356">
        <v>3600</v>
      </c>
      <c r="AZ157" s="356">
        <v>2800</v>
      </c>
      <c r="BA157" s="356">
        <v>2000</v>
      </c>
      <c r="BB157" s="356">
        <v>1200</v>
      </c>
      <c r="BC157" s="356">
        <v>400</v>
      </c>
      <c r="BD157" s="353"/>
      <c r="BE157" s="353"/>
      <c r="BF157" s="353"/>
      <c r="BG157" s="353"/>
      <c r="BH157" s="353"/>
      <c r="BI157" s="146"/>
      <c r="BJ157" s="352"/>
      <c r="BK157" s="146"/>
      <c r="BL157" s="25">
        <f t="shared" ref="BL157:BL220" si="437">BN157*1000000+A157*1000+BO157*100+BP157</f>
        <v>4090512</v>
      </c>
      <c r="BM157" s="146">
        <f t="shared" ref="BM157" si="438">BM144</f>
        <v>72</v>
      </c>
      <c r="BN157" s="146">
        <v>4</v>
      </c>
      <c r="BO157" s="146">
        <f t="shared" ref="BO157" si="439">BO144</f>
        <v>5</v>
      </c>
      <c r="BP157" s="146">
        <f t="shared" si="431"/>
        <v>12</v>
      </c>
      <c r="BQ157" s="146">
        <f>VLOOKUP(IF(A157=1,0,A157),宝石属性!$B$26:$D$41,2,0)</f>
        <v>10</v>
      </c>
      <c r="BR157" s="146">
        <f>VLOOKUP(IF(A157=1,0,A157),宝石属性!$B$26:$D$41,3,0)</f>
        <v>2</v>
      </c>
      <c r="BS157" s="146">
        <f t="shared" ref="BS157:BV157" si="440">IF(BS144="","",BS144)</f>
        <v>1</v>
      </c>
      <c r="BT157" s="146">
        <f t="shared" si="440"/>
        <v>6</v>
      </c>
      <c r="BU157" s="146">
        <f t="shared" si="440"/>
        <v>9</v>
      </c>
      <c r="BV157" s="146" t="str">
        <f t="shared" si="440"/>
        <v/>
      </c>
      <c r="BW157" s="357" t="str">
        <f t="shared" si="236"/>
        <v/>
      </c>
      <c r="BX157" s="357" t="str">
        <f t="shared" si="237"/>
        <v/>
      </c>
    </row>
    <row r="158" spans="1:76">
      <c r="A158" s="344">
        <f t="shared" si="324"/>
        <v>90</v>
      </c>
      <c r="B158" s="344" t="s">
        <v>1104</v>
      </c>
      <c r="C158" s="344" t="str">
        <f t="shared" si="274"/>
        <v>鞋子</v>
      </c>
      <c r="D158" s="344" t="str">
        <f t="shared" si="436"/>
        <v>90级白装鞋子</v>
      </c>
      <c r="E158" s="344">
        <f>VLOOKUP($C158,$C$3:$M$15,COLUMNS($C$3:H$15),0)</f>
        <v>160</v>
      </c>
      <c r="F158" s="344" t="str">
        <f>VLOOKUP($C158,$C$3:$M$15,COLUMNS($C$3:I$15),0)</f>
        <v>magicdef_value</v>
      </c>
      <c r="G158" s="344">
        <f>VLOOKUP($C158,$C$3:$M$15,COLUMNS($C$3:J$15),0)</f>
        <v>200</v>
      </c>
      <c r="H158" s="344" t="str">
        <f>VLOOKUP($C158,$C$3:$M$15,COLUMNS($C$3:K$15),0)</f>
        <v>speed_value</v>
      </c>
      <c r="I158" s="344" t="str">
        <f>VLOOKUP($C158,$C$3:$M$15,COLUMNS($C$3:L$15),0)</f>
        <v/>
      </c>
      <c r="J158" s="344" t="str">
        <f>VLOOKUP($C158,$C$3:$M$15,COLUMNS($C$3:M$15),0)</f>
        <v/>
      </c>
      <c r="K158" s="344">
        <f t="shared" si="278"/>
        <v>76</v>
      </c>
      <c r="L158" s="344">
        <f t="shared" si="279"/>
        <v>76</v>
      </c>
      <c r="M158" s="344">
        <f t="shared" si="280"/>
        <v>76</v>
      </c>
      <c r="N158" s="344">
        <f t="shared" si="281"/>
        <v>76</v>
      </c>
      <c r="O158" s="344">
        <f t="shared" si="282"/>
        <v>76</v>
      </c>
      <c r="P158" s="344">
        <f t="shared" si="283"/>
        <v>76</v>
      </c>
      <c r="Q158" s="344">
        <f t="shared" si="284"/>
        <v>76</v>
      </c>
      <c r="R158" s="344">
        <f t="shared" si="285"/>
        <v>76</v>
      </c>
      <c r="S158" s="344">
        <f t="shared" si="286"/>
        <v>76</v>
      </c>
      <c r="T158" s="344">
        <f t="shared" si="287"/>
        <v>76</v>
      </c>
      <c r="U158" s="356">
        <v>3600</v>
      </c>
      <c r="V158" s="356">
        <v>2800</v>
      </c>
      <c r="W158" s="356">
        <v>2000</v>
      </c>
      <c r="X158" s="356">
        <v>1200</v>
      </c>
      <c r="Y158" s="356">
        <v>400</v>
      </c>
      <c r="Z158" s="344">
        <f t="shared" ref="Z158:Z221" si="441">ROUND(VLOOKUP($C158,$C$3:$P$15,13,0)*$A158*(VLOOKUP($G158,$N$18:$AD$25,8,0)+(VLOOKUP($G158,$N$18:$AD$25,9,0)-VLOOKUP($G158,$N$18:$AD$25,8,0))*C$20),0)</f>
        <v>59</v>
      </c>
      <c r="AA158" s="344">
        <f t="shared" ref="AA158:AA221" si="442">ROUND(VLOOKUP($C158,$C$3:$P$15,13,0)*$A158*(VLOOKUP($G158,$N$18:$AD$25,8,0)+(VLOOKUP($G158,$N$18:$AD$25,9,0)-VLOOKUP($G158,$N$18:$AD$25,8,0))*D$20),0)</f>
        <v>59</v>
      </c>
      <c r="AB158" s="344">
        <f t="shared" ref="AB158:AB221" si="443">ROUND(VLOOKUP($C158,$C$3:$P$15,13,0)*$A158*(VLOOKUP($G158,$N$18:$AD$25,8,0)+(VLOOKUP($G158,$N$18:$AD$25,9,0)-VLOOKUP($G158,$N$18:$AD$25,8,0))*E$20),0)</f>
        <v>59</v>
      </c>
      <c r="AC158" s="344">
        <f t="shared" ref="AC158:AC221" si="444">ROUND(VLOOKUP($C158,$C$3:$P$15,13,0)*$A158*(VLOOKUP($G158,$N$18:$AD$25,8,0)+(VLOOKUP($G158,$N$18:$AD$25,9,0)-VLOOKUP($G158,$N$18:$AD$25,8,0))*F$20),0)</f>
        <v>59</v>
      </c>
      <c r="AD158" s="344">
        <f t="shared" ref="AD158:AD221" si="445">ROUND(VLOOKUP($C158,$C$3:$P$15,13,0)*$A158*(VLOOKUP($G158,$N$18:$AD$25,8,0)+(VLOOKUP($G158,$N$18:$AD$25,9,0)-VLOOKUP($G158,$N$18:$AD$25,8,0))*G$20),0)</f>
        <v>59</v>
      </c>
      <c r="AE158" s="344">
        <f t="shared" ref="AE158:AE221" si="446">ROUND(VLOOKUP($C158,$C$3:$P$15,13,0)*$A158*(VLOOKUP($G158,$N$18:$AD$25,8,0)+(VLOOKUP($G158,$N$18:$AD$25,9,0)-VLOOKUP($G158,$N$18:$AD$25,8,0))*H$20),0)</f>
        <v>59</v>
      </c>
      <c r="AF158" s="344">
        <f t="shared" ref="AF158:AF221" si="447">ROUND(VLOOKUP($C158,$C$3:$P$15,13,0)*$A158*(VLOOKUP($G158,$N$18:$AD$25,8,0)+(VLOOKUP($G158,$N$18:$AD$25,9,0)-VLOOKUP($G158,$N$18:$AD$25,8,0))*I$20),0)</f>
        <v>59</v>
      </c>
      <c r="AG158" s="344">
        <f t="shared" ref="AG158:AG221" si="448">ROUND(VLOOKUP($C158,$C$3:$P$15,13,0)*$A158*(VLOOKUP($G158,$N$18:$AD$25,8,0)+(VLOOKUP($G158,$N$18:$AD$25,9,0)-VLOOKUP($G158,$N$18:$AD$25,8,0))*J$20),0)</f>
        <v>59</v>
      </c>
      <c r="AH158" s="344">
        <f t="shared" ref="AH158:AH221" si="449">ROUND(VLOOKUP($C158,$C$3:$P$15,13,0)*$A158*(VLOOKUP($G158,$N$18:$AD$25,8,0)+(VLOOKUP($G158,$N$18:$AD$25,9,0)-VLOOKUP($G158,$N$18:$AD$25,8,0))*K$20),0)</f>
        <v>59</v>
      </c>
      <c r="AI158" s="344">
        <f t="shared" ref="AI158:AI221" si="450">ROUND(VLOOKUP($C158,$C$3:$P$15,13,0)*$A158*(VLOOKUP($G158,$N$18:$AD$25,8,0)+(VLOOKUP($G158,$N$18:$AD$25,9,0)-VLOOKUP($G158,$N$18:$AD$25,8,0))*L$20),0)</f>
        <v>59</v>
      </c>
      <c r="AJ158" s="356">
        <v>3600</v>
      </c>
      <c r="AK158" s="356">
        <v>2800</v>
      </c>
      <c r="AL158" s="356">
        <v>2000</v>
      </c>
      <c r="AM158" s="356">
        <v>1200</v>
      </c>
      <c r="AN158" s="356">
        <v>400</v>
      </c>
      <c r="AO158" s="344" t="str">
        <f t="shared" ref="AO158:AO221" si="451">IF($I158="","",ROUND(VLOOKUP($C158,$C$3:$P$15,14,0)*$A158*(VLOOKUP($I158,$N$18:$AD$25,8,0)+(VLOOKUP($I158,$N$18:$AD$25,9,0)-VLOOKUP($I158,$N$18:$AD$25,8,0))*C$20),0))</f>
        <v/>
      </c>
      <c r="AP158" s="344" t="str">
        <f t="shared" ref="AP158:AP221" si="452">IF($I158="","",ROUND(VLOOKUP($C158,$C$3:$P$15,14,0)*$A158*(VLOOKUP($I158,$N$18:$AD$25,8,0)+(VLOOKUP($I158,$N$18:$AD$25,9,0)-VLOOKUP($I158,$N$18:$AD$25,8,0))*D$20),0))</f>
        <v/>
      </c>
      <c r="AQ158" s="344" t="str">
        <f t="shared" ref="AQ158:AQ221" si="453">IF($I158="","",ROUND(VLOOKUP($C158,$C$3:$P$15,14,0)*$A158*(VLOOKUP($I158,$N$18:$AD$25,8,0)+(VLOOKUP($I158,$N$18:$AD$25,9,0)-VLOOKUP($I158,$N$18:$AD$25,8,0))*E$20),0))</f>
        <v/>
      </c>
      <c r="AR158" s="344" t="str">
        <f t="shared" ref="AR158:AR221" si="454">IF($I158="","",ROUND(VLOOKUP($C158,$C$3:$P$15,14,0)*$A158*(VLOOKUP($I158,$N$18:$AD$25,8,0)+(VLOOKUP($I158,$N$18:$AD$25,9,0)-VLOOKUP($I158,$N$18:$AD$25,8,0))*F$20),0))</f>
        <v/>
      </c>
      <c r="AS158" s="344" t="str">
        <f t="shared" ref="AS158:AS221" si="455">IF($I158="","",ROUND(VLOOKUP($C158,$C$3:$P$15,14,0)*$A158*(VLOOKUP($I158,$N$18:$AD$25,8,0)+(VLOOKUP($I158,$N$18:$AD$25,9,0)-VLOOKUP($I158,$N$18:$AD$25,8,0))*G$20),0))</f>
        <v/>
      </c>
      <c r="AT158" s="344" t="str">
        <f t="shared" ref="AT158:AT221" si="456">IF($I158="","",ROUND(VLOOKUP($C158,$C$3:$P$15,14,0)*$A158*(VLOOKUP($I158,$N$18:$AD$25,8,0)+(VLOOKUP($I158,$N$18:$AD$25,9,0)-VLOOKUP($I158,$N$18:$AD$25,8,0))*H$20),0))</f>
        <v/>
      </c>
      <c r="AU158" s="344" t="str">
        <f t="shared" ref="AU158:AU221" si="457">IF($I158="","",ROUND(VLOOKUP($C158,$C$3:$P$15,14,0)*$A158*(VLOOKUP($I158,$N$18:$AD$25,8,0)+(VLOOKUP($I158,$N$18:$AD$25,9,0)-VLOOKUP($I158,$N$18:$AD$25,8,0))*I$20),0))</f>
        <v/>
      </c>
      <c r="AV158" s="344" t="str">
        <f t="shared" ref="AV158:AV221" si="458">IF($I158="","",ROUND(VLOOKUP($C158,$C$3:$P$15,14,0)*$A158*(VLOOKUP($I158,$N$18:$AD$25,8,0)+(VLOOKUP($I158,$N$18:$AD$25,9,0)-VLOOKUP($I158,$N$18:$AD$25,8,0))*J$20),0))</f>
        <v/>
      </c>
      <c r="AW158" s="344" t="str">
        <f t="shared" ref="AW158:AW221" si="459">IF($I158="","",ROUND(VLOOKUP($C158,$C$3:$P$15,14,0)*$A158*(VLOOKUP($I158,$N$18:$AD$25,8,0)+(VLOOKUP($I158,$N$18:$AD$25,9,0)-VLOOKUP($I158,$N$18:$AD$25,8,0))*K$20),0))</f>
        <v/>
      </c>
      <c r="AX158" s="344" t="str">
        <f t="shared" ref="AX158:AX221" si="460">IF($I158="","",ROUND(VLOOKUP($C158,$C$3:$P$15,14,0)*$A158*(VLOOKUP($I158,$N$18:$AD$25,8,0)+(VLOOKUP($I158,$N$18:$AD$25,9,0)-VLOOKUP($I158,$N$18:$AD$25,8,0))*L$20),0))</f>
        <v/>
      </c>
      <c r="AY158" s="356">
        <v>3600</v>
      </c>
      <c r="AZ158" s="356">
        <v>2800</v>
      </c>
      <c r="BA158" s="356">
        <v>2000</v>
      </c>
      <c r="BB158" s="356">
        <v>1200</v>
      </c>
      <c r="BC158" s="356">
        <v>400</v>
      </c>
      <c r="BD158" s="353"/>
      <c r="BE158" s="353"/>
      <c r="BF158" s="353"/>
      <c r="BG158" s="353"/>
      <c r="BH158" s="353"/>
      <c r="BI158" s="146"/>
      <c r="BJ158" s="352"/>
      <c r="BK158" s="146"/>
      <c r="BL158" s="25">
        <f t="shared" si="437"/>
        <v>4090613</v>
      </c>
      <c r="BM158" s="146">
        <f t="shared" ref="BM158" si="461">BM145</f>
        <v>88</v>
      </c>
      <c r="BN158" s="146">
        <v>4</v>
      </c>
      <c r="BO158" s="146">
        <f t="shared" ref="BO158" si="462">BO145</f>
        <v>6</v>
      </c>
      <c r="BP158" s="146">
        <f t="shared" si="431"/>
        <v>13</v>
      </c>
      <c r="BQ158" s="146">
        <f>VLOOKUP(IF(A158=1,0,A158),宝石属性!$B$26:$D$41,2,0)</f>
        <v>10</v>
      </c>
      <c r="BR158" s="146">
        <f>VLOOKUP(IF(A158=1,0,A158),宝石属性!$B$26:$D$41,3,0)</f>
        <v>2</v>
      </c>
      <c r="BS158" s="146">
        <f t="shared" ref="BS158:BV158" si="463">IF(BS145="","",BS145)</f>
        <v>6</v>
      </c>
      <c r="BT158" s="146">
        <f t="shared" si="463"/>
        <v>9</v>
      </c>
      <c r="BU158" s="146" t="str">
        <f t="shared" si="463"/>
        <v/>
      </c>
      <c r="BV158" s="146" t="str">
        <f t="shared" si="463"/>
        <v/>
      </c>
      <c r="BW158" s="357" t="str">
        <f t="shared" ref="BW158:BW221" si="464">IF(B158="蓝装",VLOOKUP(BO158,$S$8:$Y$13,IF(A158&lt;=50,2,IF(A158&gt;=70,4,3))),IF(B158="紫装",VLOOKUP(BO158,$S$8:$Y$13,IF(A158&lt;=50,2,IF(A158&gt;=70,4,3))),IF(B158="橙装",VLOOKUP(BO158,$S$8:$Y$13,IF(A158&lt;=50,5,IF(A158&gt;=70,7,6))),"")))</f>
        <v/>
      </c>
      <c r="BX158" s="357" t="str">
        <f t="shared" ref="BX158:BX221" si="465">IF(B158="紫装",VLOOKUP(BO158,$Z$8:$AD$13,IF(OR(C158="魔棒",C158="法杖"),2,4)),IF(B158="橙装",VLOOKUP(BO158,$Z$8:$AD$13,IF(OR(C158="魔棒",C158="法杖"),3,5)),""))</f>
        <v/>
      </c>
    </row>
    <row r="159" spans="1:76">
      <c r="A159" s="344">
        <f t="shared" si="324"/>
        <v>100</v>
      </c>
      <c r="B159" s="344" t="s">
        <v>1104</v>
      </c>
      <c r="C159" s="344" t="str">
        <f t="shared" si="274"/>
        <v>剑</v>
      </c>
      <c r="D159" s="344" t="str">
        <f t="shared" si="436"/>
        <v>100级白装剑</v>
      </c>
      <c r="E159" s="344">
        <f>VLOOKUP($C159,$C$3:$M$15,COLUMNS($C$3:H$15),0)</f>
        <v>130</v>
      </c>
      <c r="F159" s="344" t="str">
        <f>VLOOKUP($C159,$C$3:$M$15,COLUMNS($C$3:I$15),0)</f>
        <v>phyattack_value</v>
      </c>
      <c r="G159" s="344">
        <f>VLOOKUP($C159,$C$3:$M$15,COLUMNS($C$3:J$15),0)</f>
        <v>150</v>
      </c>
      <c r="H159" s="344" t="str">
        <f>VLOOKUP($C159,$C$3:$M$15,COLUMNS($C$3:K$15),0)</f>
        <v>magicattack_value</v>
      </c>
      <c r="I159" s="344">
        <f>VLOOKUP($C159,$C$3:$M$15,COLUMNS($C$3:L$15),0)</f>
        <v>170</v>
      </c>
      <c r="J159" s="344" t="str">
        <f>VLOOKUP($C159,$C$3:$M$15,COLUMNS($C$3:M$15),0)</f>
        <v>medical_value</v>
      </c>
      <c r="K159" s="344">
        <f t="shared" si="278"/>
        <v>574</v>
      </c>
      <c r="L159" s="344">
        <f t="shared" si="279"/>
        <v>574</v>
      </c>
      <c r="M159" s="344">
        <f t="shared" si="280"/>
        <v>574</v>
      </c>
      <c r="N159" s="344">
        <f t="shared" si="281"/>
        <v>574</v>
      </c>
      <c r="O159" s="344">
        <f t="shared" si="282"/>
        <v>574</v>
      </c>
      <c r="P159" s="344">
        <f t="shared" si="283"/>
        <v>574</v>
      </c>
      <c r="Q159" s="344">
        <f t="shared" si="284"/>
        <v>574</v>
      </c>
      <c r="R159" s="344">
        <f t="shared" si="285"/>
        <v>574</v>
      </c>
      <c r="S159" s="344">
        <f t="shared" si="286"/>
        <v>574</v>
      </c>
      <c r="T159" s="344">
        <f t="shared" si="287"/>
        <v>574</v>
      </c>
      <c r="U159" s="356">
        <v>3600</v>
      </c>
      <c r="V159" s="356">
        <v>2800</v>
      </c>
      <c r="W159" s="356">
        <v>2000</v>
      </c>
      <c r="X159" s="356">
        <v>1200</v>
      </c>
      <c r="Y159" s="356">
        <v>400</v>
      </c>
      <c r="Z159" s="344">
        <f t="shared" si="441"/>
        <v>129</v>
      </c>
      <c r="AA159" s="344">
        <f t="shared" si="442"/>
        <v>129</v>
      </c>
      <c r="AB159" s="344">
        <f t="shared" si="443"/>
        <v>129</v>
      </c>
      <c r="AC159" s="344">
        <f t="shared" si="444"/>
        <v>129</v>
      </c>
      <c r="AD159" s="344">
        <f t="shared" si="445"/>
        <v>129</v>
      </c>
      <c r="AE159" s="344">
        <f t="shared" si="446"/>
        <v>129</v>
      </c>
      <c r="AF159" s="344">
        <f t="shared" si="447"/>
        <v>129</v>
      </c>
      <c r="AG159" s="344">
        <f t="shared" si="448"/>
        <v>129</v>
      </c>
      <c r="AH159" s="344">
        <f t="shared" si="449"/>
        <v>129</v>
      </c>
      <c r="AI159" s="344">
        <f t="shared" si="450"/>
        <v>129</v>
      </c>
      <c r="AJ159" s="356">
        <v>3600</v>
      </c>
      <c r="AK159" s="356">
        <v>2800</v>
      </c>
      <c r="AL159" s="356">
        <v>2000</v>
      </c>
      <c r="AM159" s="356">
        <v>1200</v>
      </c>
      <c r="AN159" s="356">
        <v>400</v>
      </c>
      <c r="AO159" s="344">
        <f t="shared" si="451"/>
        <v>150</v>
      </c>
      <c r="AP159" s="344">
        <f t="shared" si="452"/>
        <v>150</v>
      </c>
      <c r="AQ159" s="344">
        <f t="shared" si="453"/>
        <v>150</v>
      </c>
      <c r="AR159" s="344">
        <f t="shared" si="454"/>
        <v>150</v>
      </c>
      <c r="AS159" s="344">
        <f t="shared" si="455"/>
        <v>150</v>
      </c>
      <c r="AT159" s="344">
        <f t="shared" si="456"/>
        <v>150</v>
      </c>
      <c r="AU159" s="344">
        <f t="shared" si="457"/>
        <v>150</v>
      </c>
      <c r="AV159" s="344">
        <f t="shared" si="458"/>
        <v>150</v>
      </c>
      <c r="AW159" s="344">
        <f t="shared" si="459"/>
        <v>150</v>
      </c>
      <c r="AX159" s="344">
        <f t="shared" si="460"/>
        <v>150</v>
      </c>
      <c r="AY159" s="356">
        <v>3600</v>
      </c>
      <c r="AZ159" s="356">
        <v>2800</v>
      </c>
      <c r="BA159" s="356">
        <v>2000</v>
      </c>
      <c r="BB159" s="356">
        <v>1200</v>
      </c>
      <c r="BC159" s="356">
        <v>400</v>
      </c>
      <c r="BD159" s="353"/>
      <c r="BE159" s="353"/>
      <c r="BF159" s="353"/>
      <c r="BG159" s="353"/>
      <c r="BH159" s="353"/>
      <c r="BI159" s="146"/>
      <c r="BJ159" s="352"/>
      <c r="BK159" s="146"/>
      <c r="BL159" s="25">
        <f t="shared" si="437"/>
        <v>4100101</v>
      </c>
      <c r="BM159" s="146">
        <f t="shared" ref="BM159" si="466">BM146</f>
        <v>1288</v>
      </c>
      <c r="BN159" s="146">
        <v>4</v>
      </c>
      <c r="BO159" s="146">
        <f t="shared" ref="BO159" si="467">BO146</f>
        <v>1</v>
      </c>
      <c r="BP159" s="146">
        <f t="shared" si="431"/>
        <v>1</v>
      </c>
      <c r="BQ159" s="146">
        <f>VLOOKUP(IF(A159=1,0,A159),宝石属性!$B$26:$D$41,2,0)</f>
        <v>10</v>
      </c>
      <c r="BR159" s="146">
        <f>VLOOKUP(IF(A159=1,0,A159),宝石属性!$B$26:$D$41,3,0)</f>
        <v>2</v>
      </c>
      <c r="BS159" s="146">
        <f t="shared" ref="BS159:BV159" si="468">IF(BS146="","",BS146)</f>
        <v>2</v>
      </c>
      <c r="BT159" s="146">
        <f t="shared" si="468"/>
        <v>4</v>
      </c>
      <c r="BU159" s="146">
        <f t="shared" si="468"/>
        <v>7</v>
      </c>
      <c r="BV159" s="146">
        <f t="shared" si="468"/>
        <v>8</v>
      </c>
      <c r="BW159" s="357" t="str">
        <f t="shared" si="464"/>
        <v/>
      </c>
      <c r="BX159" s="357" t="str">
        <f t="shared" si="465"/>
        <v/>
      </c>
    </row>
    <row r="160" spans="1:76">
      <c r="A160" s="344">
        <f t="shared" si="324"/>
        <v>100</v>
      </c>
      <c r="B160" s="344" t="s">
        <v>1104</v>
      </c>
      <c r="C160" s="344" t="str">
        <f t="shared" si="274"/>
        <v>锤</v>
      </c>
      <c r="D160" s="344" t="str">
        <f t="shared" si="436"/>
        <v>100级白装锤</v>
      </c>
      <c r="E160" s="344">
        <f>VLOOKUP($C160,$C$3:$M$15,COLUMNS($C$3:H$15),0)</f>
        <v>130</v>
      </c>
      <c r="F160" s="344" t="str">
        <f>VLOOKUP($C160,$C$3:$M$15,COLUMNS($C$3:I$15),0)</f>
        <v>phyattack_value</v>
      </c>
      <c r="G160" s="344">
        <f>VLOOKUP($C160,$C$3:$M$15,COLUMNS($C$3:J$15),0)</f>
        <v>150</v>
      </c>
      <c r="H160" s="344" t="str">
        <f>VLOOKUP($C160,$C$3:$M$15,COLUMNS($C$3:K$15),0)</f>
        <v>magicattack_value</v>
      </c>
      <c r="I160" s="344">
        <f>VLOOKUP($C160,$C$3:$M$15,COLUMNS($C$3:L$15),0)</f>
        <v>170</v>
      </c>
      <c r="J160" s="344" t="str">
        <f>VLOOKUP($C160,$C$3:$M$15,COLUMNS($C$3:M$15),0)</f>
        <v>medical_value</v>
      </c>
      <c r="K160" s="344">
        <f t="shared" si="278"/>
        <v>574</v>
      </c>
      <c r="L160" s="344">
        <f t="shared" si="279"/>
        <v>574</v>
      </c>
      <c r="M160" s="344">
        <f t="shared" si="280"/>
        <v>574</v>
      </c>
      <c r="N160" s="344">
        <f t="shared" si="281"/>
        <v>574</v>
      </c>
      <c r="O160" s="344">
        <f t="shared" si="282"/>
        <v>574</v>
      </c>
      <c r="P160" s="344">
        <f t="shared" si="283"/>
        <v>574</v>
      </c>
      <c r="Q160" s="344">
        <f t="shared" si="284"/>
        <v>574</v>
      </c>
      <c r="R160" s="344">
        <f t="shared" si="285"/>
        <v>574</v>
      </c>
      <c r="S160" s="344">
        <f t="shared" si="286"/>
        <v>574</v>
      </c>
      <c r="T160" s="344">
        <f t="shared" si="287"/>
        <v>574</v>
      </c>
      <c r="U160" s="356">
        <v>3600</v>
      </c>
      <c r="V160" s="356">
        <v>2800</v>
      </c>
      <c r="W160" s="356">
        <v>2000</v>
      </c>
      <c r="X160" s="356">
        <v>1200</v>
      </c>
      <c r="Y160" s="356">
        <v>400</v>
      </c>
      <c r="Z160" s="344">
        <f t="shared" si="441"/>
        <v>129</v>
      </c>
      <c r="AA160" s="344">
        <f t="shared" si="442"/>
        <v>129</v>
      </c>
      <c r="AB160" s="344">
        <f t="shared" si="443"/>
        <v>129</v>
      </c>
      <c r="AC160" s="344">
        <f t="shared" si="444"/>
        <v>129</v>
      </c>
      <c r="AD160" s="344">
        <f t="shared" si="445"/>
        <v>129</v>
      </c>
      <c r="AE160" s="344">
        <f t="shared" si="446"/>
        <v>129</v>
      </c>
      <c r="AF160" s="344">
        <f t="shared" si="447"/>
        <v>129</v>
      </c>
      <c r="AG160" s="344">
        <f t="shared" si="448"/>
        <v>129</v>
      </c>
      <c r="AH160" s="344">
        <f t="shared" si="449"/>
        <v>129</v>
      </c>
      <c r="AI160" s="344">
        <f t="shared" si="450"/>
        <v>129</v>
      </c>
      <c r="AJ160" s="356">
        <v>3600</v>
      </c>
      <c r="AK160" s="356">
        <v>2800</v>
      </c>
      <c r="AL160" s="356">
        <v>2000</v>
      </c>
      <c r="AM160" s="356">
        <v>1200</v>
      </c>
      <c r="AN160" s="356">
        <v>400</v>
      </c>
      <c r="AO160" s="344">
        <f t="shared" si="451"/>
        <v>150</v>
      </c>
      <c r="AP160" s="344">
        <f t="shared" si="452"/>
        <v>150</v>
      </c>
      <c r="AQ160" s="344">
        <f t="shared" si="453"/>
        <v>150</v>
      </c>
      <c r="AR160" s="344">
        <f t="shared" si="454"/>
        <v>150</v>
      </c>
      <c r="AS160" s="344">
        <f t="shared" si="455"/>
        <v>150</v>
      </c>
      <c r="AT160" s="344">
        <f t="shared" si="456"/>
        <v>150</v>
      </c>
      <c r="AU160" s="344">
        <f t="shared" si="457"/>
        <v>150</v>
      </c>
      <c r="AV160" s="344">
        <f t="shared" si="458"/>
        <v>150</v>
      </c>
      <c r="AW160" s="344">
        <f t="shared" si="459"/>
        <v>150</v>
      </c>
      <c r="AX160" s="344">
        <f t="shared" si="460"/>
        <v>150</v>
      </c>
      <c r="AY160" s="356">
        <v>3600</v>
      </c>
      <c r="AZ160" s="356">
        <v>2800</v>
      </c>
      <c r="BA160" s="356">
        <v>2000</v>
      </c>
      <c r="BB160" s="356">
        <v>1200</v>
      </c>
      <c r="BC160" s="356">
        <v>400</v>
      </c>
      <c r="BD160" s="353"/>
      <c r="BE160" s="353"/>
      <c r="BF160" s="353"/>
      <c r="BG160" s="353"/>
      <c r="BH160" s="353"/>
      <c r="BI160" s="146"/>
      <c r="BJ160" s="352"/>
      <c r="BK160" s="146"/>
      <c r="BL160" s="25">
        <f t="shared" si="437"/>
        <v>4100102</v>
      </c>
      <c r="BM160" s="146">
        <f t="shared" ref="BM160" si="469">BM147</f>
        <v>4360</v>
      </c>
      <c r="BN160" s="146">
        <v>4</v>
      </c>
      <c r="BO160" s="146">
        <f t="shared" ref="BO160" si="470">BO147</f>
        <v>1</v>
      </c>
      <c r="BP160" s="146">
        <f t="shared" si="431"/>
        <v>2</v>
      </c>
      <c r="BQ160" s="146">
        <f>VLOOKUP(IF(A160=1,0,A160),宝石属性!$B$26:$D$41,2,0)</f>
        <v>10</v>
      </c>
      <c r="BR160" s="146">
        <f>VLOOKUP(IF(A160=1,0,A160),宝石属性!$B$26:$D$41,3,0)</f>
        <v>2</v>
      </c>
      <c r="BS160" s="146">
        <f t="shared" ref="BS160:BV160" si="471">IF(BS147="","",BS147)</f>
        <v>2</v>
      </c>
      <c r="BT160" s="146">
        <f t="shared" si="471"/>
        <v>4</v>
      </c>
      <c r="BU160" s="146">
        <f t="shared" si="471"/>
        <v>7</v>
      </c>
      <c r="BV160" s="146">
        <f t="shared" si="471"/>
        <v>8</v>
      </c>
      <c r="BW160" s="357" t="str">
        <f t="shared" si="464"/>
        <v/>
      </c>
      <c r="BX160" s="357" t="str">
        <f t="shared" si="465"/>
        <v/>
      </c>
    </row>
    <row r="161" spans="1:76">
      <c r="A161" s="344">
        <f t="shared" si="324"/>
        <v>100</v>
      </c>
      <c r="B161" s="344" t="s">
        <v>1104</v>
      </c>
      <c r="C161" s="344" t="str">
        <f t="shared" si="274"/>
        <v>弓箭</v>
      </c>
      <c r="D161" s="344" t="str">
        <f t="shared" si="436"/>
        <v>100级白装弓箭</v>
      </c>
      <c r="E161" s="344">
        <f>VLOOKUP($C161,$C$3:$M$15,COLUMNS($C$3:H$15),0)</f>
        <v>130</v>
      </c>
      <c r="F161" s="344" t="str">
        <f>VLOOKUP($C161,$C$3:$M$15,COLUMNS($C$3:I$15),0)</f>
        <v>phyattack_value</v>
      </c>
      <c r="G161" s="344">
        <f>VLOOKUP($C161,$C$3:$M$15,COLUMNS($C$3:J$15),0)</f>
        <v>150</v>
      </c>
      <c r="H161" s="344" t="str">
        <f>VLOOKUP($C161,$C$3:$M$15,COLUMNS($C$3:K$15),0)</f>
        <v>magicattack_value</v>
      </c>
      <c r="I161" s="344">
        <f>VLOOKUP($C161,$C$3:$M$15,COLUMNS($C$3:L$15),0)</f>
        <v>170</v>
      </c>
      <c r="J161" s="344" t="str">
        <f>VLOOKUP($C161,$C$3:$M$15,COLUMNS($C$3:M$15),0)</f>
        <v>medical_value</v>
      </c>
      <c r="K161" s="344">
        <f t="shared" si="278"/>
        <v>574</v>
      </c>
      <c r="L161" s="344">
        <f t="shared" si="279"/>
        <v>574</v>
      </c>
      <c r="M161" s="344">
        <f t="shared" si="280"/>
        <v>574</v>
      </c>
      <c r="N161" s="344">
        <f t="shared" si="281"/>
        <v>574</v>
      </c>
      <c r="O161" s="344">
        <f t="shared" si="282"/>
        <v>574</v>
      </c>
      <c r="P161" s="344">
        <f t="shared" si="283"/>
        <v>574</v>
      </c>
      <c r="Q161" s="344">
        <f t="shared" si="284"/>
        <v>574</v>
      </c>
      <c r="R161" s="344">
        <f t="shared" si="285"/>
        <v>574</v>
      </c>
      <c r="S161" s="344">
        <f t="shared" si="286"/>
        <v>574</v>
      </c>
      <c r="T161" s="344">
        <f t="shared" si="287"/>
        <v>574</v>
      </c>
      <c r="U161" s="356">
        <v>3600</v>
      </c>
      <c r="V161" s="356">
        <v>2800</v>
      </c>
      <c r="W161" s="356">
        <v>2000</v>
      </c>
      <c r="X161" s="356">
        <v>1200</v>
      </c>
      <c r="Y161" s="356">
        <v>400</v>
      </c>
      <c r="Z161" s="344">
        <f t="shared" si="441"/>
        <v>129</v>
      </c>
      <c r="AA161" s="344">
        <f t="shared" si="442"/>
        <v>129</v>
      </c>
      <c r="AB161" s="344">
        <f t="shared" si="443"/>
        <v>129</v>
      </c>
      <c r="AC161" s="344">
        <f t="shared" si="444"/>
        <v>129</v>
      </c>
      <c r="AD161" s="344">
        <f t="shared" si="445"/>
        <v>129</v>
      </c>
      <c r="AE161" s="344">
        <f t="shared" si="446"/>
        <v>129</v>
      </c>
      <c r="AF161" s="344">
        <f t="shared" si="447"/>
        <v>129</v>
      </c>
      <c r="AG161" s="344">
        <f t="shared" si="448"/>
        <v>129</v>
      </c>
      <c r="AH161" s="344">
        <f t="shared" si="449"/>
        <v>129</v>
      </c>
      <c r="AI161" s="344">
        <f t="shared" si="450"/>
        <v>129</v>
      </c>
      <c r="AJ161" s="356">
        <v>3600</v>
      </c>
      <c r="AK161" s="356">
        <v>2800</v>
      </c>
      <c r="AL161" s="356">
        <v>2000</v>
      </c>
      <c r="AM161" s="356">
        <v>1200</v>
      </c>
      <c r="AN161" s="356">
        <v>400</v>
      </c>
      <c r="AO161" s="344">
        <f t="shared" si="451"/>
        <v>150</v>
      </c>
      <c r="AP161" s="344">
        <f t="shared" si="452"/>
        <v>150</v>
      </c>
      <c r="AQ161" s="344">
        <f t="shared" si="453"/>
        <v>150</v>
      </c>
      <c r="AR161" s="344">
        <f t="shared" si="454"/>
        <v>150</v>
      </c>
      <c r="AS161" s="344">
        <f t="shared" si="455"/>
        <v>150</v>
      </c>
      <c r="AT161" s="344">
        <f t="shared" si="456"/>
        <v>150</v>
      </c>
      <c r="AU161" s="344">
        <f t="shared" si="457"/>
        <v>150</v>
      </c>
      <c r="AV161" s="344">
        <f t="shared" si="458"/>
        <v>150</v>
      </c>
      <c r="AW161" s="344">
        <f t="shared" si="459"/>
        <v>150</v>
      </c>
      <c r="AX161" s="344">
        <f t="shared" si="460"/>
        <v>150</v>
      </c>
      <c r="AY161" s="356">
        <v>3600</v>
      </c>
      <c r="AZ161" s="356">
        <v>2800</v>
      </c>
      <c r="BA161" s="356">
        <v>2000</v>
      </c>
      <c r="BB161" s="356">
        <v>1200</v>
      </c>
      <c r="BC161" s="356">
        <v>400</v>
      </c>
      <c r="BD161" s="353"/>
      <c r="BE161" s="353"/>
      <c r="BF161" s="353"/>
      <c r="BG161" s="353"/>
      <c r="BH161" s="353"/>
      <c r="BI161" s="146"/>
      <c r="BJ161" s="352"/>
      <c r="BK161" s="146"/>
      <c r="BL161" s="25">
        <f t="shared" si="437"/>
        <v>4100103</v>
      </c>
      <c r="BM161" s="146">
        <f t="shared" ref="BM161" si="472">BM148</f>
        <v>1800</v>
      </c>
      <c r="BN161" s="146">
        <v>4</v>
      </c>
      <c r="BO161" s="146">
        <f t="shared" ref="BO161" si="473">BO148</f>
        <v>1</v>
      </c>
      <c r="BP161" s="146">
        <f t="shared" si="431"/>
        <v>3</v>
      </c>
      <c r="BQ161" s="146">
        <f>VLOOKUP(IF(A161=1,0,A161),宝石属性!$B$26:$D$41,2,0)</f>
        <v>10</v>
      </c>
      <c r="BR161" s="146">
        <f>VLOOKUP(IF(A161=1,0,A161),宝石属性!$B$26:$D$41,3,0)</f>
        <v>2</v>
      </c>
      <c r="BS161" s="146">
        <f t="shared" ref="BS161:BV161" si="474">IF(BS148="","",BS148)</f>
        <v>2</v>
      </c>
      <c r="BT161" s="146">
        <f t="shared" si="474"/>
        <v>4</v>
      </c>
      <c r="BU161" s="146">
        <f t="shared" si="474"/>
        <v>7</v>
      </c>
      <c r="BV161" s="146">
        <f t="shared" si="474"/>
        <v>8</v>
      </c>
      <c r="BW161" s="357" t="str">
        <f t="shared" si="464"/>
        <v/>
      </c>
      <c r="BX161" s="357" t="str">
        <f t="shared" si="465"/>
        <v/>
      </c>
    </row>
    <row r="162" spans="1:76">
      <c r="A162" s="344">
        <f t="shared" si="324"/>
        <v>100</v>
      </c>
      <c r="B162" s="344" t="s">
        <v>1104</v>
      </c>
      <c r="C162" s="344" t="str">
        <f t="shared" si="274"/>
        <v>爪</v>
      </c>
      <c r="D162" s="344" t="str">
        <f t="shared" si="436"/>
        <v>100级白装爪</v>
      </c>
      <c r="E162" s="344">
        <f>VLOOKUP($C162,$C$3:$M$15,COLUMNS($C$3:H$15),0)</f>
        <v>130</v>
      </c>
      <c r="F162" s="344" t="str">
        <f>VLOOKUP($C162,$C$3:$M$15,COLUMNS($C$3:I$15),0)</f>
        <v>phyattack_value</v>
      </c>
      <c r="G162" s="344">
        <f>VLOOKUP($C162,$C$3:$M$15,COLUMNS($C$3:J$15),0)</f>
        <v>150</v>
      </c>
      <c r="H162" s="344" t="str">
        <f>VLOOKUP($C162,$C$3:$M$15,COLUMNS($C$3:K$15),0)</f>
        <v>magicattack_value</v>
      </c>
      <c r="I162" s="344">
        <f>VLOOKUP($C162,$C$3:$M$15,COLUMNS($C$3:L$15),0)</f>
        <v>170</v>
      </c>
      <c r="J162" s="344" t="str">
        <f>VLOOKUP($C162,$C$3:$M$15,COLUMNS($C$3:M$15),0)</f>
        <v>medical_value</v>
      </c>
      <c r="K162" s="344">
        <f t="shared" si="278"/>
        <v>574</v>
      </c>
      <c r="L162" s="344">
        <f t="shared" si="279"/>
        <v>574</v>
      </c>
      <c r="M162" s="344">
        <f t="shared" si="280"/>
        <v>574</v>
      </c>
      <c r="N162" s="344">
        <f t="shared" si="281"/>
        <v>574</v>
      </c>
      <c r="O162" s="344">
        <f t="shared" si="282"/>
        <v>574</v>
      </c>
      <c r="P162" s="344">
        <f t="shared" si="283"/>
        <v>574</v>
      </c>
      <c r="Q162" s="344">
        <f t="shared" si="284"/>
        <v>574</v>
      </c>
      <c r="R162" s="344">
        <f t="shared" si="285"/>
        <v>574</v>
      </c>
      <c r="S162" s="344">
        <f t="shared" si="286"/>
        <v>574</v>
      </c>
      <c r="T162" s="344">
        <f t="shared" si="287"/>
        <v>574</v>
      </c>
      <c r="U162" s="356">
        <v>3600</v>
      </c>
      <c r="V162" s="356">
        <v>2800</v>
      </c>
      <c r="W162" s="356">
        <v>2000</v>
      </c>
      <c r="X162" s="356">
        <v>1200</v>
      </c>
      <c r="Y162" s="356">
        <v>400</v>
      </c>
      <c r="Z162" s="344">
        <f t="shared" si="441"/>
        <v>129</v>
      </c>
      <c r="AA162" s="344">
        <f t="shared" si="442"/>
        <v>129</v>
      </c>
      <c r="AB162" s="344">
        <f t="shared" si="443"/>
        <v>129</v>
      </c>
      <c r="AC162" s="344">
        <f t="shared" si="444"/>
        <v>129</v>
      </c>
      <c r="AD162" s="344">
        <f t="shared" si="445"/>
        <v>129</v>
      </c>
      <c r="AE162" s="344">
        <f t="shared" si="446"/>
        <v>129</v>
      </c>
      <c r="AF162" s="344">
        <f t="shared" si="447"/>
        <v>129</v>
      </c>
      <c r="AG162" s="344">
        <f t="shared" si="448"/>
        <v>129</v>
      </c>
      <c r="AH162" s="344">
        <f t="shared" si="449"/>
        <v>129</v>
      </c>
      <c r="AI162" s="344">
        <f t="shared" si="450"/>
        <v>129</v>
      </c>
      <c r="AJ162" s="356">
        <v>3600</v>
      </c>
      <c r="AK162" s="356">
        <v>2800</v>
      </c>
      <c r="AL162" s="356">
        <v>2000</v>
      </c>
      <c r="AM162" s="356">
        <v>1200</v>
      </c>
      <c r="AN162" s="356">
        <v>400</v>
      </c>
      <c r="AO162" s="344">
        <f t="shared" si="451"/>
        <v>150</v>
      </c>
      <c r="AP162" s="344">
        <f t="shared" si="452"/>
        <v>150</v>
      </c>
      <c r="AQ162" s="344">
        <f t="shared" si="453"/>
        <v>150</v>
      </c>
      <c r="AR162" s="344">
        <f t="shared" si="454"/>
        <v>150</v>
      </c>
      <c r="AS162" s="344">
        <f t="shared" si="455"/>
        <v>150</v>
      </c>
      <c r="AT162" s="344">
        <f t="shared" si="456"/>
        <v>150</v>
      </c>
      <c r="AU162" s="344">
        <f t="shared" si="457"/>
        <v>150</v>
      </c>
      <c r="AV162" s="344">
        <f t="shared" si="458"/>
        <v>150</v>
      </c>
      <c r="AW162" s="344">
        <f t="shared" si="459"/>
        <v>150</v>
      </c>
      <c r="AX162" s="344">
        <f t="shared" si="460"/>
        <v>150</v>
      </c>
      <c r="AY162" s="356">
        <v>3600</v>
      </c>
      <c r="AZ162" s="356">
        <v>2800</v>
      </c>
      <c r="BA162" s="356">
        <v>2000</v>
      </c>
      <c r="BB162" s="356">
        <v>1200</v>
      </c>
      <c r="BC162" s="356">
        <v>400</v>
      </c>
      <c r="BD162" s="353"/>
      <c r="BE162" s="353"/>
      <c r="BF162" s="353"/>
      <c r="BG162" s="353"/>
      <c r="BH162" s="353"/>
      <c r="BI162" s="146"/>
      <c r="BJ162" s="352"/>
      <c r="BK162" s="146"/>
      <c r="BL162" s="25">
        <f t="shared" si="437"/>
        <v>4100104</v>
      </c>
      <c r="BM162" s="146">
        <f t="shared" ref="BM162" si="475">BM149</f>
        <v>3080</v>
      </c>
      <c r="BN162" s="146">
        <v>4</v>
      </c>
      <c r="BO162" s="146">
        <f t="shared" ref="BO162" si="476">BO149</f>
        <v>1</v>
      </c>
      <c r="BP162" s="146">
        <f t="shared" si="431"/>
        <v>4</v>
      </c>
      <c r="BQ162" s="146">
        <f>VLOOKUP(IF(A162=1,0,A162),宝石属性!$B$26:$D$41,2,0)</f>
        <v>10</v>
      </c>
      <c r="BR162" s="146">
        <f>VLOOKUP(IF(A162=1,0,A162),宝石属性!$B$26:$D$41,3,0)</f>
        <v>2</v>
      </c>
      <c r="BS162" s="146">
        <f t="shared" ref="BS162:BV162" si="477">IF(BS149="","",BS149)</f>
        <v>2</v>
      </c>
      <c r="BT162" s="146">
        <f t="shared" si="477"/>
        <v>4</v>
      </c>
      <c r="BU162" s="146">
        <f t="shared" si="477"/>
        <v>7</v>
      </c>
      <c r="BV162" s="146">
        <f t="shared" si="477"/>
        <v>8</v>
      </c>
      <c r="BW162" s="357" t="str">
        <f t="shared" si="464"/>
        <v/>
      </c>
      <c r="BX162" s="357" t="str">
        <f t="shared" si="465"/>
        <v/>
      </c>
    </row>
    <row r="163" spans="1:76">
      <c r="A163" s="344">
        <f t="shared" si="324"/>
        <v>100</v>
      </c>
      <c r="B163" s="344" t="s">
        <v>1104</v>
      </c>
      <c r="C163" s="344" t="str">
        <f t="shared" si="274"/>
        <v>魔棒</v>
      </c>
      <c r="D163" s="344" t="str">
        <f t="shared" si="436"/>
        <v>100级白装魔棒</v>
      </c>
      <c r="E163" s="344">
        <f>VLOOKUP($C163,$C$3:$M$15,COLUMNS($C$3:H$15),0)</f>
        <v>130</v>
      </c>
      <c r="F163" s="344" t="str">
        <f>VLOOKUP($C163,$C$3:$M$15,COLUMNS($C$3:I$15),0)</f>
        <v>phyattack_value</v>
      </c>
      <c r="G163" s="344">
        <f>VLOOKUP($C163,$C$3:$M$15,COLUMNS($C$3:J$15),0)</f>
        <v>150</v>
      </c>
      <c r="H163" s="344" t="str">
        <f>VLOOKUP($C163,$C$3:$M$15,COLUMNS($C$3:K$15),0)</f>
        <v>magicattack_value</v>
      </c>
      <c r="I163" s="344">
        <f>VLOOKUP($C163,$C$3:$M$15,COLUMNS($C$3:L$15),0)</f>
        <v>170</v>
      </c>
      <c r="J163" s="344" t="str">
        <f>VLOOKUP($C163,$C$3:$M$15,COLUMNS($C$3:M$15),0)</f>
        <v>medical_value</v>
      </c>
      <c r="K163" s="344">
        <f t="shared" si="278"/>
        <v>574</v>
      </c>
      <c r="L163" s="344">
        <f t="shared" si="279"/>
        <v>574</v>
      </c>
      <c r="M163" s="344">
        <f t="shared" si="280"/>
        <v>574</v>
      </c>
      <c r="N163" s="344">
        <f t="shared" si="281"/>
        <v>574</v>
      </c>
      <c r="O163" s="344">
        <f t="shared" si="282"/>
        <v>574</v>
      </c>
      <c r="P163" s="344">
        <f t="shared" si="283"/>
        <v>574</v>
      </c>
      <c r="Q163" s="344">
        <f t="shared" si="284"/>
        <v>574</v>
      </c>
      <c r="R163" s="344">
        <f t="shared" si="285"/>
        <v>574</v>
      </c>
      <c r="S163" s="344">
        <f t="shared" si="286"/>
        <v>574</v>
      </c>
      <c r="T163" s="344">
        <f t="shared" si="287"/>
        <v>574</v>
      </c>
      <c r="U163" s="356">
        <v>3600</v>
      </c>
      <c r="V163" s="356">
        <v>2800</v>
      </c>
      <c r="W163" s="356">
        <v>2000</v>
      </c>
      <c r="X163" s="356">
        <v>1200</v>
      </c>
      <c r="Y163" s="356">
        <v>400</v>
      </c>
      <c r="Z163" s="344">
        <f t="shared" si="441"/>
        <v>129</v>
      </c>
      <c r="AA163" s="344">
        <f t="shared" si="442"/>
        <v>129</v>
      </c>
      <c r="AB163" s="344">
        <f t="shared" si="443"/>
        <v>129</v>
      </c>
      <c r="AC163" s="344">
        <f t="shared" si="444"/>
        <v>129</v>
      </c>
      <c r="AD163" s="344">
        <f t="shared" si="445"/>
        <v>129</v>
      </c>
      <c r="AE163" s="344">
        <f t="shared" si="446"/>
        <v>129</v>
      </c>
      <c r="AF163" s="344">
        <f t="shared" si="447"/>
        <v>129</v>
      </c>
      <c r="AG163" s="344">
        <f t="shared" si="448"/>
        <v>129</v>
      </c>
      <c r="AH163" s="344">
        <f t="shared" si="449"/>
        <v>129</v>
      </c>
      <c r="AI163" s="344">
        <f t="shared" si="450"/>
        <v>129</v>
      </c>
      <c r="AJ163" s="356">
        <v>3600</v>
      </c>
      <c r="AK163" s="356">
        <v>2800</v>
      </c>
      <c r="AL163" s="356">
        <v>2000</v>
      </c>
      <c r="AM163" s="356">
        <v>1200</v>
      </c>
      <c r="AN163" s="356">
        <v>400</v>
      </c>
      <c r="AO163" s="344">
        <f t="shared" si="451"/>
        <v>150</v>
      </c>
      <c r="AP163" s="344">
        <f t="shared" si="452"/>
        <v>150</v>
      </c>
      <c r="AQ163" s="344">
        <f t="shared" si="453"/>
        <v>150</v>
      </c>
      <c r="AR163" s="344">
        <f t="shared" si="454"/>
        <v>150</v>
      </c>
      <c r="AS163" s="344">
        <f t="shared" si="455"/>
        <v>150</v>
      </c>
      <c r="AT163" s="344">
        <f t="shared" si="456"/>
        <v>150</v>
      </c>
      <c r="AU163" s="344">
        <f t="shared" si="457"/>
        <v>150</v>
      </c>
      <c r="AV163" s="344">
        <f t="shared" si="458"/>
        <v>150</v>
      </c>
      <c r="AW163" s="344">
        <f t="shared" si="459"/>
        <v>150</v>
      </c>
      <c r="AX163" s="344">
        <f t="shared" si="460"/>
        <v>150</v>
      </c>
      <c r="AY163" s="356">
        <v>3600</v>
      </c>
      <c r="AZ163" s="356">
        <v>2800</v>
      </c>
      <c r="BA163" s="356">
        <v>2000</v>
      </c>
      <c r="BB163" s="356">
        <v>1200</v>
      </c>
      <c r="BC163" s="356">
        <v>400</v>
      </c>
      <c r="BD163" s="353"/>
      <c r="BE163" s="353"/>
      <c r="BF163" s="353"/>
      <c r="BG163" s="353"/>
      <c r="BH163" s="353"/>
      <c r="BI163" s="146"/>
      <c r="BJ163" s="352"/>
      <c r="BK163" s="146"/>
      <c r="BL163" s="25">
        <f t="shared" si="437"/>
        <v>4100105</v>
      </c>
      <c r="BM163" s="146">
        <f t="shared" ref="BM163" si="478">BM150</f>
        <v>2824</v>
      </c>
      <c r="BN163" s="146">
        <v>4</v>
      </c>
      <c r="BO163" s="146">
        <f t="shared" ref="BO163" si="479">BO150</f>
        <v>1</v>
      </c>
      <c r="BP163" s="146">
        <f t="shared" si="431"/>
        <v>5</v>
      </c>
      <c r="BQ163" s="146">
        <f>VLOOKUP(IF(A163=1,0,A163),宝石属性!$B$26:$D$41,2,0)</f>
        <v>10</v>
      </c>
      <c r="BR163" s="146">
        <f>VLOOKUP(IF(A163=1,0,A163),宝石属性!$B$26:$D$41,3,0)</f>
        <v>2</v>
      </c>
      <c r="BS163" s="146">
        <f t="shared" ref="BS163:BV163" si="480">IF(BS150="","",BS150)</f>
        <v>2</v>
      </c>
      <c r="BT163" s="146">
        <f t="shared" si="480"/>
        <v>4</v>
      </c>
      <c r="BU163" s="146">
        <f t="shared" si="480"/>
        <v>7</v>
      </c>
      <c r="BV163" s="146">
        <f t="shared" si="480"/>
        <v>8</v>
      </c>
      <c r="BW163" s="357" t="str">
        <f t="shared" si="464"/>
        <v/>
      </c>
      <c r="BX163" s="357" t="str">
        <f t="shared" si="465"/>
        <v/>
      </c>
    </row>
    <row r="164" spans="1:76">
      <c r="A164" s="344">
        <f t="shared" si="324"/>
        <v>100</v>
      </c>
      <c r="B164" s="344" t="s">
        <v>1104</v>
      </c>
      <c r="C164" s="344" t="str">
        <f t="shared" si="274"/>
        <v>法杖</v>
      </c>
      <c r="D164" s="344" t="str">
        <f t="shared" si="436"/>
        <v>100级白装法杖</v>
      </c>
      <c r="E164" s="344">
        <f>VLOOKUP($C164,$C$3:$M$15,COLUMNS($C$3:H$15),0)</f>
        <v>130</v>
      </c>
      <c r="F164" s="344" t="str">
        <f>VLOOKUP($C164,$C$3:$M$15,COLUMNS($C$3:I$15),0)</f>
        <v>phyattack_value</v>
      </c>
      <c r="G164" s="344">
        <f>VLOOKUP($C164,$C$3:$M$15,COLUMNS($C$3:J$15),0)</f>
        <v>150</v>
      </c>
      <c r="H164" s="344" t="str">
        <f>VLOOKUP($C164,$C$3:$M$15,COLUMNS($C$3:K$15),0)</f>
        <v>magicattack_value</v>
      </c>
      <c r="I164" s="344">
        <f>VLOOKUP($C164,$C$3:$M$15,COLUMNS($C$3:L$15),0)</f>
        <v>170</v>
      </c>
      <c r="J164" s="344" t="str">
        <f>VLOOKUP($C164,$C$3:$M$15,COLUMNS($C$3:M$15),0)</f>
        <v>medical_value</v>
      </c>
      <c r="K164" s="344">
        <f t="shared" si="278"/>
        <v>574</v>
      </c>
      <c r="L164" s="344">
        <f t="shared" si="279"/>
        <v>574</v>
      </c>
      <c r="M164" s="344">
        <f t="shared" si="280"/>
        <v>574</v>
      </c>
      <c r="N164" s="344">
        <f t="shared" si="281"/>
        <v>574</v>
      </c>
      <c r="O164" s="344">
        <f t="shared" si="282"/>
        <v>574</v>
      </c>
      <c r="P164" s="344">
        <f t="shared" si="283"/>
        <v>574</v>
      </c>
      <c r="Q164" s="344">
        <f t="shared" si="284"/>
        <v>574</v>
      </c>
      <c r="R164" s="344">
        <f t="shared" si="285"/>
        <v>574</v>
      </c>
      <c r="S164" s="344">
        <f t="shared" si="286"/>
        <v>574</v>
      </c>
      <c r="T164" s="344">
        <f t="shared" si="287"/>
        <v>574</v>
      </c>
      <c r="U164" s="356">
        <v>3600</v>
      </c>
      <c r="V164" s="356">
        <v>2800</v>
      </c>
      <c r="W164" s="356">
        <v>2000</v>
      </c>
      <c r="X164" s="356">
        <v>1200</v>
      </c>
      <c r="Y164" s="356">
        <v>400</v>
      </c>
      <c r="Z164" s="344">
        <f t="shared" si="441"/>
        <v>129</v>
      </c>
      <c r="AA164" s="344">
        <f t="shared" si="442"/>
        <v>129</v>
      </c>
      <c r="AB164" s="344">
        <f t="shared" si="443"/>
        <v>129</v>
      </c>
      <c r="AC164" s="344">
        <f t="shared" si="444"/>
        <v>129</v>
      </c>
      <c r="AD164" s="344">
        <f t="shared" si="445"/>
        <v>129</v>
      </c>
      <c r="AE164" s="344">
        <f t="shared" si="446"/>
        <v>129</v>
      </c>
      <c r="AF164" s="344">
        <f t="shared" si="447"/>
        <v>129</v>
      </c>
      <c r="AG164" s="344">
        <f t="shared" si="448"/>
        <v>129</v>
      </c>
      <c r="AH164" s="344">
        <f t="shared" si="449"/>
        <v>129</v>
      </c>
      <c r="AI164" s="344">
        <f t="shared" si="450"/>
        <v>129</v>
      </c>
      <c r="AJ164" s="356">
        <v>3600</v>
      </c>
      <c r="AK164" s="356">
        <v>2800</v>
      </c>
      <c r="AL164" s="356">
        <v>2000</v>
      </c>
      <c r="AM164" s="356">
        <v>1200</v>
      </c>
      <c r="AN164" s="356">
        <v>400</v>
      </c>
      <c r="AO164" s="344">
        <f t="shared" si="451"/>
        <v>150</v>
      </c>
      <c r="AP164" s="344">
        <f t="shared" si="452"/>
        <v>150</v>
      </c>
      <c r="AQ164" s="344">
        <f t="shared" si="453"/>
        <v>150</v>
      </c>
      <c r="AR164" s="344">
        <f t="shared" si="454"/>
        <v>150</v>
      </c>
      <c r="AS164" s="344">
        <f t="shared" si="455"/>
        <v>150</v>
      </c>
      <c r="AT164" s="344">
        <f t="shared" si="456"/>
        <v>150</v>
      </c>
      <c r="AU164" s="344">
        <f t="shared" si="457"/>
        <v>150</v>
      </c>
      <c r="AV164" s="344">
        <f t="shared" si="458"/>
        <v>150</v>
      </c>
      <c r="AW164" s="344">
        <f t="shared" si="459"/>
        <v>150</v>
      </c>
      <c r="AX164" s="344">
        <f t="shared" si="460"/>
        <v>150</v>
      </c>
      <c r="AY164" s="356">
        <v>3600</v>
      </c>
      <c r="AZ164" s="356">
        <v>2800</v>
      </c>
      <c r="BA164" s="356">
        <v>2000</v>
      </c>
      <c r="BB164" s="356">
        <v>1200</v>
      </c>
      <c r="BC164" s="356">
        <v>400</v>
      </c>
      <c r="BD164" s="353"/>
      <c r="BE164" s="353"/>
      <c r="BF164" s="353"/>
      <c r="BG164" s="353"/>
      <c r="BH164" s="353"/>
      <c r="BI164" s="146"/>
      <c r="BJ164" s="352"/>
      <c r="BK164" s="146"/>
      <c r="BL164" s="25">
        <f t="shared" si="437"/>
        <v>4100106</v>
      </c>
      <c r="BM164" s="146">
        <f t="shared" ref="BM164" si="481">BM151</f>
        <v>4104</v>
      </c>
      <c r="BN164" s="146">
        <v>4</v>
      </c>
      <c r="BO164" s="146">
        <f t="shared" ref="BO164" si="482">BO151</f>
        <v>1</v>
      </c>
      <c r="BP164" s="146">
        <f t="shared" si="431"/>
        <v>6</v>
      </c>
      <c r="BQ164" s="146">
        <f>VLOOKUP(IF(A164=1,0,A164),宝石属性!$B$26:$D$41,2,0)</f>
        <v>10</v>
      </c>
      <c r="BR164" s="146">
        <f>VLOOKUP(IF(A164=1,0,A164),宝石属性!$B$26:$D$41,3,0)</f>
        <v>2</v>
      </c>
      <c r="BS164" s="146">
        <f t="shared" ref="BS164:BV164" si="483">IF(BS151="","",BS151)</f>
        <v>2</v>
      </c>
      <c r="BT164" s="146">
        <f t="shared" si="483"/>
        <v>4</v>
      </c>
      <c r="BU164" s="146">
        <f t="shared" si="483"/>
        <v>7</v>
      </c>
      <c r="BV164" s="146">
        <f t="shared" si="483"/>
        <v>8</v>
      </c>
      <c r="BW164" s="357" t="str">
        <f t="shared" si="464"/>
        <v/>
      </c>
      <c r="BX164" s="357" t="str">
        <f t="shared" si="465"/>
        <v/>
      </c>
    </row>
    <row r="165" spans="1:76">
      <c r="A165" s="344">
        <f t="shared" si="324"/>
        <v>100</v>
      </c>
      <c r="B165" s="344" t="s">
        <v>1104</v>
      </c>
      <c r="C165" s="344" t="str">
        <f t="shared" si="274"/>
        <v>男衣</v>
      </c>
      <c r="D165" s="344" t="str">
        <f t="shared" si="436"/>
        <v>100级白装男衣</v>
      </c>
      <c r="E165" s="344">
        <f>VLOOKUP($C165,$C$3:$M$15,COLUMNS($C$3:H$15),0)</f>
        <v>60</v>
      </c>
      <c r="F165" s="344" t="str">
        <f>VLOOKUP($C165,$C$3:$M$15,COLUMNS($C$3:I$15),0)</f>
        <v>maxhp_value</v>
      </c>
      <c r="G165" s="344">
        <f>VLOOKUP($C165,$C$3:$M$15,COLUMNS($C$3:J$15),0)</f>
        <v>140</v>
      </c>
      <c r="H165" s="344" t="str">
        <f>VLOOKUP($C165,$C$3:$M$15,COLUMNS($C$3:K$15),0)</f>
        <v>defend_value</v>
      </c>
      <c r="I165" s="344" t="str">
        <f>VLOOKUP($C165,$C$3:$M$15,COLUMNS($C$3:L$15),0)</f>
        <v/>
      </c>
      <c r="J165" s="344" t="str">
        <f>VLOOKUP($C165,$C$3:$M$15,COLUMNS($C$3:M$15),0)</f>
        <v/>
      </c>
      <c r="K165" s="344">
        <f t="shared" si="278"/>
        <v>459</v>
      </c>
      <c r="L165" s="344">
        <f t="shared" si="279"/>
        <v>459</v>
      </c>
      <c r="M165" s="344">
        <f t="shared" si="280"/>
        <v>459</v>
      </c>
      <c r="N165" s="344">
        <f t="shared" si="281"/>
        <v>459</v>
      </c>
      <c r="O165" s="344">
        <f t="shared" si="282"/>
        <v>459</v>
      </c>
      <c r="P165" s="344">
        <f t="shared" si="283"/>
        <v>459</v>
      </c>
      <c r="Q165" s="344">
        <f t="shared" si="284"/>
        <v>459</v>
      </c>
      <c r="R165" s="344">
        <f t="shared" si="285"/>
        <v>459</v>
      </c>
      <c r="S165" s="344">
        <f t="shared" si="286"/>
        <v>459</v>
      </c>
      <c r="T165" s="344">
        <f t="shared" si="287"/>
        <v>459</v>
      </c>
      <c r="U165" s="356">
        <v>3600</v>
      </c>
      <c r="V165" s="356">
        <v>2800</v>
      </c>
      <c r="W165" s="356">
        <v>2000</v>
      </c>
      <c r="X165" s="356">
        <v>1200</v>
      </c>
      <c r="Y165" s="356">
        <v>400</v>
      </c>
      <c r="Z165" s="344">
        <f t="shared" si="441"/>
        <v>144</v>
      </c>
      <c r="AA165" s="344">
        <f t="shared" si="442"/>
        <v>144</v>
      </c>
      <c r="AB165" s="344">
        <f t="shared" si="443"/>
        <v>144</v>
      </c>
      <c r="AC165" s="344">
        <f t="shared" si="444"/>
        <v>144</v>
      </c>
      <c r="AD165" s="344">
        <f t="shared" si="445"/>
        <v>144</v>
      </c>
      <c r="AE165" s="344">
        <f t="shared" si="446"/>
        <v>144</v>
      </c>
      <c r="AF165" s="344">
        <f t="shared" si="447"/>
        <v>144</v>
      </c>
      <c r="AG165" s="344">
        <f t="shared" si="448"/>
        <v>144</v>
      </c>
      <c r="AH165" s="344">
        <f t="shared" si="449"/>
        <v>144</v>
      </c>
      <c r="AI165" s="344">
        <f t="shared" si="450"/>
        <v>144</v>
      </c>
      <c r="AJ165" s="356">
        <v>3600</v>
      </c>
      <c r="AK165" s="356">
        <v>2800</v>
      </c>
      <c r="AL165" s="356">
        <v>2000</v>
      </c>
      <c r="AM165" s="356">
        <v>1200</v>
      </c>
      <c r="AN165" s="356">
        <v>400</v>
      </c>
      <c r="AO165" s="344" t="str">
        <f t="shared" si="451"/>
        <v/>
      </c>
      <c r="AP165" s="344" t="str">
        <f t="shared" si="452"/>
        <v/>
      </c>
      <c r="AQ165" s="344" t="str">
        <f t="shared" si="453"/>
        <v/>
      </c>
      <c r="AR165" s="344" t="str">
        <f t="shared" si="454"/>
        <v/>
      </c>
      <c r="AS165" s="344" t="str">
        <f t="shared" si="455"/>
        <v/>
      </c>
      <c r="AT165" s="344" t="str">
        <f t="shared" si="456"/>
        <v/>
      </c>
      <c r="AU165" s="344" t="str">
        <f t="shared" si="457"/>
        <v/>
      </c>
      <c r="AV165" s="344" t="str">
        <f t="shared" si="458"/>
        <v/>
      </c>
      <c r="AW165" s="344" t="str">
        <f t="shared" si="459"/>
        <v/>
      </c>
      <c r="AX165" s="344" t="str">
        <f t="shared" si="460"/>
        <v/>
      </c>
      <c r="AY165" s="356">
        <v>3600</v>
      </c>
      <c r="AZ165" s="356">
        <v>2800</v>
      </c>
      <c r="BA165" s="356">
        <v>2000</v>
      </c>
      <c r="BB165" s="356">
        <v>1200</v>
      </c>
      <c r="BC165" s="356">
        <v>400</v>
      </c>
      <c r="BD165" s="353"/>
      <c r="BE165" s="353"/>
      <c r="BF165" s="353"/>
      <c r="BG165" s="353"/>
      <c r="BH165" s="353"/>
      <c r="BI165" s="146"/>
      <c r="BJ165" s="352"/>
      <c r="BK165" s="146"/>
      <c r="BL165" s="25">
        <f t="shared" si="437"/>
        <v>4100207</v>
      </c>
      <c r="BM165" s="146">
        <f t="shared" ref="BM165" si="484">BM152</f>
        <v>312</v>
      </c>
      <c r="BN165" s="146">
        <v>4</v>
      </c>
      <c r="BO165" s="146">
        <f t="shared" ref="BO165" si="485">BO152</f>
        <v>2</v>
      </c>
      <c r="BP165" s="146">
        <f t="shared" si="431"/>
        <v>7</v>
      </c>
      <c r="BQ165" s="146">
        <f>VLOOKUP(IF(A165=1,0,A165),宝石属性!$B$26:$D$41,2,0)</f>
        <v>10</v>
      </c>
      <c r="BR165" s="146">
        <f>VLOOKUP(IF(A165=1,0,A165),宝石属性!$B$26:$D$41,3,0)</f>
        <v>2</v>
      </c>
      <c r="BS165" s="146">
        <f t="shared" ref="BS165:BV165" si="486">IF(BS152="","",BS152)</f>
        <v>1</v>
      </c>
      <c r="BT165" s="146">
        <f t="shared" si="486"/>
        <v>3</v>
      </c>
      <c r="BU165" s="146">
        <f t="shared" si="486"/>
        <v>5</v>
      </c>
      <c r="BV165" s="146">
        <f t="shared" si="486"/>
        <v>7</v>
      </c>
      <c r="BW165" s="357" t="str">
        <f t="shared" si="464"/>
        <v/>
      </c>
      <c r="BX165" s="357" t="str">
        <f t="shared" si="465"/>
        <v/>
      </c>
    </row>
    <row r="166" spans="1:76">
      <c r="A166" s="344">
        <f t="shared" si="324"/>
        <v>100</v>
      </c>
      <c r="B166" s="344" t="s">
        <v>1104</v>
      </c>
      <c r="C166" s="344" t="str">
        <f t="shared" si="274"/>
        <v>女衣</v>
      </c>
      <c r="D166" s="344" t="str">
        <f t="shared" si="436"/>
        <v>100级白装女衣</v>
      </c>
      <c r="E166" s="344">
        <f>VLOOKUP($C166,$C$3:$M$15,COLUMNS($C$3:H$15),0)</f>
        <v>60</v>
      </c>
      <c r="F166" s="344" t="str">
        <f>VLOOKUP($C166,$C$3:$M$15,COLUMNS($C$3:I$15),0)</f>
        <v>maxhp_value</v>
      </c>
      <c r="G166" s="344">
        <f>VLOOKUP($C166,$C$3:$M$15,COLUMNS($C$3:J$15),0)</f>
        <v>140</v>
      </c>
      <c r="H166" s="344" t="str">
        <f>VLOOKUP($C166,$C$3:$M$15,COLUMNS($C$3:K$15),0)</f>
        <v>defend_value</v>
      </c>
      <c r="I166" s="344" t="str">
        <f>VLOOKUP($C166,$C$3:$M$15,COLUMNS($C$3:L$15),0)</f>
        <v/>
      </c>
      <c r="J166" s="344" t="str">
        <f>VLOOKUP($C166,$C$3:$M$15,COLUMNS($C$3:M$15),0)</f>
        <v/>
      </c>
      <c r="K166" s="344">
        <f t="shared" si="278"/>
        <v>459</v>
      </c>
      <c r="L166" s="344">
        <f t="shared" si="279"/>
        <v>459</v>
      </c>
      <c r="M166" s="344">
        <f t="shared" si="280"/>
        <v>459</v>
      </c>
      <c r="N166" s="344">
        <f t="shared" si="281"/>
        <v>459</v>
      </c>
      <c r="O166" s="344">
        <f t="shared" si="282"/>
        <v>459</v>
      </c>
      <c r="P166" s="344">
        <f t="shared" si="283"/>
        <v>459</v>
      </c>
      <c r="Q166" s="344">
        <f t="shared" si="284"/>
        <v>459</v>
      </c>
      <c r="R166" s="344">
        <f t="shared" si="285"/>
        <v>459</v>
      </c>
      <c r="S166" s="344">
        <f t="shared" si="286"/>
        <v>459</v>
      </c>
      <c r="T166" s="344">
        <f t="shared" si="287"/>
        <v>459</v>
      </c>
      <c r="U166" s="356">
        <v>3600</v>
      </c>
      <c r="V166" s="356">
        <v>2800</v>
      </c>
      <c r="W166" s="356">
        <v>2000</v>
      </c>
      <c r="X166" s="356">
        <v>1200</v>
      </c>
      <c r="Y166" s="356">
        <v>400</v>
      </c>
      <c r="Z166" s="344">
        <f t="shared" si="441"/>
        <v>144</v>
      </c>
      <c r="AA166" s="344">
        <f t="shared" si="442"/>
        <v>144</v>
      </c>
      <c r="AB166" s="344">
        <f t="shared" si="443"/>
        <v>144</v>
      </c>
      <c r="AC166" s="344">
        <f t="shared" si="444"/>
        <v>144</v>
      </c>
      <c r="AD166" s="344">
        <f t="shared" si="445"/>
        <v>144</v>
      </c>
      <c r="AE166" s="344">
        <f t="shared" si="446"/>
        <v>144</v>
      </c>
      <c r="AF166" s="344">
        <f t="shared" si="447"/>
        <v>144</v>
      </c>
      <c r="AG166" s="344">
        <f t="shared" si="448"/>
        <v>144</v>
      </c>
      <c r="AH166" s="344">
        <f t="shared" si="449"/>
        <v>144</v>
      </c>
      <c r="AI166" s="344">
        <f t="shared" si="450"/>
        <v>144</v>
      </c>
      <c r="AJ166" s="356">
        <v>3600</v>
      </c>
      <c r="AK166" s="356">
        <v>2800</v>
      </c>
      <c r="AL166" s="356">
        <v>2000</v>
      </c>
      <c r="AM166" s="356">
        <v>1200</v>
      </c>
      <c r="AN166" s="356">
        <v>400</v>
      </c>
      <c r="AO166" s="344" t="str">
        <f t="shared" si="451"/>
        <v/>
      </c>
      <c r="AP166" s="344" t="str">
        <f t="shared" si="452"/>
        <v/>
      </c>
      <c r="AQ166" s="344" t="str">
        <f t="shared" si="453"/>
        <v/>
      </c>
      <c r="AR166" s="344" t="str">
        <f t="shared" si="454"/>
        <v/>
      </c>
      <c r="AS166" s="344" t="str">
        <f t="shared" si="455"/>
        <v/>
      </c>
      <c r="AT166" s="344" t="str">
        <f t="shared" si="456"/>
        <v/>
      </c>
      <c r="AU166" s="344" t="str">
        <f t="shared" si="457"/>
        <v/>
      </c>
      <c r="AV166" s="344" t="str">
        <f t="shared" si="458"/>
        <v/>
      </c>
      <c r="AW166" s="344" t="str">
        <f t="shared" si="459"/>
        <v/>
      </c>
      <c r="AX166" s="344" t="str">
        <f t="shared" si="460"/>
        <v/>
      </c>
      <c r="AY166" s="356">
        <v>3600</v>
      </c>
      <c r="AZ166" s="356">
        <v>2800</v>
      </c>
      <c r="BA166" s="356">
        <v>2000</v>
      </c>
      <c r="BB166" s="356">
        <v>1200</v>
      </c>
      <c r="BC166" s="356">
        <v>400</v>
      </c>
      <c r="BD166" s="353"/>
      <c r="BE166" s="353"/>
      <c r="BF166" s="353"/>
      <c r="BG166" s="353"/>
      <c r="BH166" s="353"/>
      <c r="BI166" s="146"/>
      <c r="BJ166" s="352"/>
      <c r="BK166" s="146"/>
      <c r="BL166" s="25">
        <f t="shared" si="437"/>
        <v>4100208</v>
      </c>
      <c r="BM166" s="146">
        <f t="shared" ref="BM166" si="487">BM153</f>
        <v>568</v>
      </c>
      <c r="BN166" s="146">
        <v>4</v>
      </c>
      <c r="BO166" s="146">
        <f t="shared" ref="BO166" si="488">BO153</f>
        <v>2</v>
      </c>
      <c r="BP166" s="146">
        <f t="shared" si="431"/>
        <v>8</v>
      </c>
      <c r="BQ166" s="146">
        <f>VLOOKUP(IF(A166=1,0,A166),宝石属性!$B$26:$D$41,2,0)</f>
        <v>10</v>
      </c>
      <c r="BR166" s="146">
        <f>VLOOKUP(IF(A166=1,0,A166),宝石属性!$B$26:$D$41,3,0)</f>
        <v>2</v>
      </c>
      <c r="BS166" s="146">
        <f t="shared" ref="BS166:BV166" si="489">IF(BS153="","",BS153)</f>
        <v>1</v>
      </c>
      <c r="BT166" s="146">
        <f t="shared" si="489"/>
        <v>3</v>
      </c>
      <c r="BU166" s="146">
        <f t="shared" si="489"/>
        <v>5</v>
      </c>
      <c r="BV166" s="146">
        <f t="shared" si="489"/>
        <v>7</v>
      </c>
      <c r="BW166" s="357" t="str">
        <f t="shared" si="464"/>
        <v/>
      </c>
      <c r="BX166" s="357" t="str">
        <f t="shared" si="465"/>
        <v/>
      </c>
    </row>
    <row r="167" spans="1:76">
      <c r="A167" s="344">
        <f t="shared" si="324"/>
        <v>100</v>
      </c>
      <c r="B167" s="344" t="s">
        <v>1104</v>
      </c>
      <c r="C167" s="344" t="str">
        <f t="shared" si="274"/>
        <v>男头盔</v>
      </c>
      <c r="D167" s="344" t="str">
        <f t="shared" si="436"/>
        <v>100级白装男头盔</v>
      </c>
      <c r="E167" s="344">
        <f>VLOOKUP($C167,$C$3:$M$15,COLUMNS($C$3:H$15),0)</f>
        <v>90</v>
      </c>
      <c r="F167" s="344" t="str">
        <f>VLOOKUP($C167,$C$3:$M$15,COLUMNS($C$3:I$15),0)</f>
        <v>maxmp_value</v>
      </c>
      <c r="G167" s="344">
        <f>VLOOKUP($C167,$C$3:$M$15,COLUMNS($C$3:J$15),0)</f>
        <v>140</v>
      </c>
      <c r="H167" s="344" t="str">
        <f>VLOOKUP($C167,$C$3:$M$15,COLUMNS($C$3:K$15),0)</f>
        <v>defend_value</v>
      </c>
      <c r="I167" s="344" t="str">
        <f>VLOOKUP($C167,$C$3:$M$15,COLUMNS($C$3:L$15),0)</f>
        <v/>
      </c>
      <c r="J167" s="344" t="str">
        <f>VLOOKUP($C167,$C$3:$M$15,COLUMNS($C$3:M$15),0)</f>
        <v/>
      </c>
      <c r="K167" s="344">
        <f t="shared" si="278"/>
        <v>574</v>
      </c>
      <c r="L167" s="344">
        <f t="shared" si="279"/>
        <v>574</v>
      </c>
      <c r="M167" s="344">
        <f t="shared" si="280"/>
        <v>574</v>
      </c>
      <c r="N167" s="344">
        <f t="shared" si="281"/>
        <v>574</v>
      </c>
      <c r="O167" s="344">
        <f t="shared" si="282"/>
        <v>574</v>
      </c>
      <c r="P167" s="344">
        <f t="shared" si="283"/>
        <v>574</v>
      </c>
      <c r="Q167" s="344">
        <f t="shared" si="284"/>
        <v>574</v>
      </c>
      <c r="R167" s="344">
        <f t="shared" si="285"/>
        <v>574</v>
      </c>
      <c r="S167" s="344">
        <f t="shared" si="286"/>
        <v>574</v>
      </c>
      <c r="T167" s="344">
        <f t="shared" si="287"/>
        <v>574</v>
      </c>
      <c r="U167" s="356">
        <v>3600</v>
      </c>
      <c r="V167" s="356">
        <v>2800</v>
      </c>
      <c r="W167" s="356">
        <v>2000</v>
      </c>
      <c r="X167" s="356">
        <v>1200</v>
      </c>
      <c r="Y167" s="356">
        <v>400</v>
      </c>
      <c r="Z167" s="344">
        <f t="shared" si="441"/>
        <v>86</v>
      </c>
      <c r="AA167" s="344">
        <f t="shared" si="442"/>
        <v>86</v>
      </c>
      <c r="AB167" s="344">
        <f t="shared" si="443"/>
        <v>86</v>
      </c>
      <c r="AC167" s="344">
        <f t="shared" si="444"/>
        <v>86</v>
      </c>
      <c r="AD167" s="344">
        <f t="shared" si="445"/>
        <v>86</v>
      </c>
      <c r="AE167" s="344">
        <f t="shared" si="446"/>
        <v>86</v>
      </c>
      <c r="AF167" s="344">
        <f t="shared" si="447"/>
        <v>86</v>
      </c>
      <c r="AG167" s="344">
        <f t="shared" si="448"/>
        <v>86</v>
      </c>
      <c r="AH167" s="344">
        <f t="shared" si="449"/>
        <v>86</v>
      </c>
      <c r="AI167" s="344">
        <f t="shared" si="450"/>
        <v>86</v>
      </c>
      <c r="AJ167" s="356">
        <v>3600</v>
      </c>
      <c r="AK167" s="356">
        <v>2800</v>
      </c>
      <c r="AL167" s="356">
        <v>2000</v>
      </c>
      <c r="AM167" s="356">
        <v>1200</v>
      </c>
      <c r="AN167" s="356">
        <v>400</v>
      </c>
      <c r="AO167" s="344" t="str">
        <f t="shared" si="451"/>
        <v/>
      </c>
      <c r="AP167" s="344" t="str">
        <f t="shared" si="452"/>
        <v/>
      </c>
      <c r="AQ167" s="344" t="str">
        <f t="shared" si="453"/>
        <v/>
      </c>
      <c r="AR167" s="344" t="str">
        <f t="shared" si="454"/>
        <v/>
      </c>
      <c r="AS167" s="344" t="str">
        <f t="shared" si="455"/>
        <v/>
      </c>
      <c r="AT167" s="344" t="str">
        <f t="shared" si="456"/>
        <v/>
      </c>
      <c r="AU167" s="344" t="str">
        <f t="shared" si="457"/>
        <v/>
      </c>
      <c r="AV167" s="344" t="str">
        <f t="shared" si="458"/>
        <v/>
      </c>
      <c r="AW167" s="344" t="str">
        <f t="shared" si="459"/>
        <v/>
      </c>
      <c r="AX167" s="344" t="str">
        <f t="shared" si="460"/>
        <v/>
      </c>
      <c r="AY167" s="356">
        <v>3600</v>
      </c>
      <c r="AZ167" s="356">
        <v>2800</v>
      </c>
      <c r="BA167" s="356">
        <v>2000</v>
      </c>
      <c r="BB167" s="356">
        <v>1200</v>
      </c>
      <c r="BC167" s="356">
        <v>400</v>
      </c>
      <c r="BD167" s="353"/>
      <c r="BE167" s="353"/>
      <c r="BF167" s="353"/>
      <c r="BG167" s="353"/>
      <c r="BH167" s="353"/>
      <c r="BI167" s="146"/>
      <c r="BJ167" s="352"/>
      <c r="BK167" s="146"/>
      <c r="BL167" s="25">
        <f t="shared" si="437"/>
        <v>4100309</v>
      </c>
      <c r="BM167" s="146">
        <f t="shared" ref="BM167" si="490">BM154</f>
        <v>1640</v>
      </c>
      <c r="BN167" s="146">
        <v>4</v>
      </c>
      <c r="BO167" s="146">
        <f t="shared" ref="BO167" si="491">BO154</f>
        <v>3</v>
      </c>
      <c r="BP167" s="146">
        <f t="shared" si="431"/>
        <v>9</v>
      </c>
      <c r="BQ167" s="146">
        <f>VLOOKUP(IF(A167=1,0,A167),宝石属性!$B$26:$D$41,2,0)</f>
        <v>10</v>
      </c>
      <c r="BR167" s="146">
        <f>VLOOKUP(IF(A167=1,0,A167),宝石属性!$B$26:$D$41,3,0)</f>
        <v>2</v>
      </c>
      <c r="BS167" s="146">
        <f t="shared" ref="BS167:BV167" si="492">IF(BS154="","",BS154)</f>
        <v>2</v>
      </c>
      <c r="BT167" s="146">
        <f t="shared" si="492"/>
        <v>3</v>
      </c>
      <c r="BU167" s="146" t="str">
        <f t="shared" si="492"/>
        <v/>
      </c>
      <c r="BV167" s="146" t="str">
        <f t="shared" si="492"/>
        <v/>
      </c>
      <c r="BW167" s="357" t="str">
        <f t="shared" si="464"/>
        <v/>
      </c>
      <c r="BX167" s="357" t="str">
        <f t="shared" si="465"/>
        <v/>
      </c>
    </row>
    <row r="168" spans="1:76">
      <c r="A168" s="344">
        <f t="shared" si="324"/>
        <v>100</v>
      </c>
      <c r="B168" s="344" t="s">
        <v>1104</v>
      </c>
      <c r="C168" s="344" t="str">
        <f t="shared" si="274"/>
        <v>女头饰</v>
      </c>
      <c r="D168" s="344" t="str">
        <f t="shared" si="436"/>
        <v>100级白装女头饰</v>
      </c>
      <c r="E168" s="344">
        <f>VLOOKUP($C168,$C$3:$M$15,COLUMNS($C$3:H$15),0)</f>
        <v>90</v>
      </c>
      <c r="F168" s="344" t="str">
        <f>VLOOKUP($C168,$C$3:$M$15,COLUMNS($C$3:I$15),0)</f>
        <v>maxmp_value</v>
      </c>
      <c r="G168" s="344">
        <f>VLOOKUP($C168,$C$3:$M$15,COLUMNS($C$3:J$15),0)</f>
        <v>140</v>
      </c>
      <c r="H168" s="344" t="str">
        <f>VLOOKUP($C168,$C$3:$M$15,COLUMNS($C$3:K$15),0)</f>
        <v>defend_value</v>
      </c>
      <c r="I168" s="344" t="str">
        <f>VLOOKUP($C168,$C$3:$M$15,COLUMNS($C$3:L$15),0)</f>
        <v/>
      </c>
      <c r="J168" s="344" t="str">
        <f>VLOOKUP($C168,$C$3:$M$15,COLUMNS($C$3:M$15),0)</f>
        <v/>
      </c>
      <c r="K168" s="344">
        <f t="shared" si="278"/>
        <v>574</v>
      </c>
      <c r="L168" s="344">
        <f t="shared" si="279"/>
        <v>574</v>
      </c>
      <c r="M168" s="344">
        <f t="shared" si="280"/>
        <v>574</v>
      </c>
      <c r="N168" s="344">
        <f t="shared" si="281"/>
        <v>574</v>
      </c>
      <c r="O168" s="344">
        <f t="shared" si="282"/>
        <v>574</v>
      </c>
      <c r="P168" s="344">
        <f t="shared" si="283"/>
        <v>574</v>
      </c>
      <c r="Q168" s="344">
        <f t="shared" si="284"/>
        <v>574</v>
      </c>
      <c r="R168" s="344">
        <f t="shared" si="285"/>
        <v>574</v>
      </c>
      <c r="S168" s="344">
        <f t="shared" si="286"/>
        <v>574</v>
      </c>
      <c r="T168" s="344">
        <f t="shared" si="287"/>
        <v>574</v>
      </c>
      <c r="U168" s="356">
        <v>3600</v>
      </c>
      <c r="V168" s="356">
        <v>2800</v>
      </c>
      <c r="W168" s="356">
        <v>2000</v>
      </c>
      <c r="X168" s="356">
        <v>1200</v>
      </c>
      <c r="Y168" s="356">
        <v>400</v>
      </c>
      <c r="Z168" s="344">
        <f t="shared" si="441"/>
        <v>86</v>
      </c>
      <c r="AA168" s="344">
        <f t="shared" si="442"/>
        <v>86</v>
      </c>
      <c r="AB168" s="344">
        <f t="shared" si="443"/>
        <v>86</v>
      </c>
      <c r="AC168" s="344">
        <f t="shared" si="444"/>
        <v>86</v>
      </c>
      <c r="AD168" s="344">
        <f t="shared" si="445"/>
        <v>86</v>
      </c>
      <c r="AE168" s="344">
        <f t="shared" si="446"/>
        <v>86</v>
      </c>
      <c r="AF168" s="344">
        <f t="shared" si="447"/>
        <v>86</v>
      </c>
      <c r="AG168" s="344">
        <f t="shared" si="448"/>
        <v>86</v>
      </c>
      <c r="AH168" s="344">
        <f t="shared" si="449"/>
        <v>86</v>
      </c>
      <c r="AI168" s="344">
        <f t="shared" si="450"/>
        <v>86</v>
      </c>
      <c r="AJ168" s="356">
        <v>3600</v>
      </c>
      <c r="AK168" s="356">
        <v>2800</v>
      </c>
      <c r="AL168" s="356">
        <v>2000</v>
      </c>
      <c r="AM168" s="356">
        <v>1200</v>
      </c>
      <c r="AN168" s="356">
        <v>400</v>
      </c>
      <c r="AO168" s="344" t="str">
        <f t="shared" si="451"/>
        <v/>
      </c>
      <c r="AP168" s="344" t="str">
        <f t="shared" si="452"/>
        <v/>
      </c>
      <c r="AQ168" s="344" t="str">
        <f t="shared" si="453"/>
        <v/>
      </c>
      <c r="AR168" s="344" t="str">
        <f t="shared" si="454"/>
        <v/>
      </c>
      <c r="AS168" s="344" t="str">
        <f t="shared" si="455"/>
        <v/>
      </c>
      <c r="AT168" s="344" t="str">
        <f t="shared" si="456"/>
        <v/>
      </c>
      <c r="AU168" s="344" t="str">
        <f t="shared" si="457"/>
        <v/>
      </c>
      <c r="AV168" s="344" t="str">
        <f t="shared" si="458"/>
        <v/>
      </c>
      <c r="AW168" s="344" t="str">
        <f t="shared" si="459"/>
        <v/>
      </c>
      <c r="AX168" s="344" t="str">
        <f t="shared" si="460"/>
        <v/>
      </c>
      <c r="AY168" s="356">
        <v>3600</v>
      </c>
      <c r="AZ168" s="356">
        <v>2800</v>
      </c>
      <c r="BA168" s="356">
        <v>2000</v>
      </c>
      <c r="BB168" s="356">
        <v>1200</v>
      </c>
      <c r="BC168" s="356">
        <v>400</v>
      </c>
      <c r="BD168" s="353"/>
      <c r="BE168" s="353"/>
      <c r="BF168" s="353"/>
      <c r="BG168" s="353"/>
      <c r="BH168" s="353"/>
      <c r="BI168" s="146"/>
      <c r="BJ168" s="352"/>
      <c r="BK168" s="146"/>
      <c r="BL168" s="25">
        <f t="shared" si="437"/>
        <v>4100310</v>
      </c>
      <c r="BM168" s="146">
        <f t="shared" ref="BM168" si="493">BM155</f>
        <v>1384</v>
      </c>
      <c r="BN168" s="146">
        <v>4</v>
      </c>
      <c r="BO168" s="146">
        <f t="shared" ref="BO168" si="494">BO155</f>
        <v>3</v>
      </c>
      <c r="BP168" s="146">
        <f t="shared" si="431"/>
        <v>10</v>
      </c>
      <c r="BQ168" s="146">
        <f>VLOOKUP(IF(A168=1,0,A168),宝石属性!$B$26:$D$41,2,0)</f>
        <v>10</v>
      </c>
      <c r="BR168" s="146">
        <f>VLOOKUP(IF(A168=1,0,A168),宝石属性!$B$26:$D$41,3,0)</f>
        <v>2</v>
      </c>
      <c r="BS168" s="146">
        <f t="shared" ref="BS168:BV168" si="495">IF(BS155="","",BS155)</f>
        <v>2</v>
      </c>
      <c r="BT168" s="146">
        <f t="shared" si="495"/>
        <v>3</v>
      </c>
      <c r="BU168" s="146" t="str">
        <f t="shared" si="495"/>
        <v/>
      </c>
      <c r="BV168" s="146" t="str">
        <f t="shared" si="495"/>
        <v/>
      </c>
      <c r="BW168" s="357" t="str">
        <f t="shared" si="464"/>
        <v/>
      </c>
      <c r="BX168" s="357" t="str">
        <f t="shared" si="465"/>
        <v/>
      </c>
    </row>
    <row r="169" spans="1:76">
      <c r="A169" s="344">
        <f t="shared" si="324"/>
        <v>100</v>
      </c>
      <c r="B169" s="344" t="s">
        <v>1104</v>
      </c>
      <c r="C169" s="344" t="str">
        <f t="shared" si="274"/>
        <v>项链</v>
      </c>
      <c r="D169" s="344" t="str">
        <f t="shared" si="436"/>
        <v>100级白装项链</v>
      </c>
      <c r="E169" s="344">
        <f>VLOOKUP($C169,$C$3:$M$15,COLUMNS($C$3:H$15),0)</f>
        <v>150</v>
      </c>
      <c r="F169" s="344" t="str">
        <f>VLOOKUP($C169,$C$3:$M$15,COLUMNS($C$3:I$15),0)</f>
        <v>magicattack_value</v>
      </c>
      <c r="G169" s="344">
        <f>VLOOKUP($C169,$C$3:$M$15,COLUMNS($C$3:J$15),0)</f>
        <v>160</v>
      </c>
      <c r="H169" s="344" t="str">
        <f>VLOOKUP($C169,$C$3:$M$15,COLUMNS($C$3:K$15),0)</f>
        <v>magicdef_value</v>
      </c>
      <c r="I169" s="344" t="str">
        <f>VLOOKUP($C169,$C$3:$M$15,COLUMNS($C$3:L$15),0)</f>
        <v/>
      </c>
      <c r="J169" s="344" t="str">
        <f>VLOOKUP($C169,$C$3:$M$15,COLUMNS($C$3:M$15),0)</f>
        <v/>
      </c>
      <c r="K169" s="344">
        <f t="shared" si="278"/>
        <v>158</v>
      </c>
      <c r="L169" s="344">
        <f t="shared" si="279"/>
        <v>158</v>
      </c>
      <c r="M169" s="344">
        <f t="shared" si="280"/>
        <v>158</v>
      </c>
      <c r="N169" s="344">
        <f t="shared" si="281"/>
        <v>158</v>
      </c>
      <c r="O169" s="344">
        <f t="shared" si="282"/>
        <v>158</v>
      </c>
      <c r="P169" s="344">
        <f t="shared" si="283"/>
        <v>158</v>
      </c>
      <c r="Q169" s="344">
        <f t="shared" si="284"/>
        <v>158</v>
      </c>
      <c r="R169" s="344">
        <f t="shared" si="285"/>
        <v>158</v>
      </c>
      <c r="S169" s="344">
        <f t="shared" si="286"/>
        <v>158</v>
      </c>
      <c r="T169" s="344">
        <f t="shared" si="287"/>
        <v>158</v>
      </c>
      <c r="U169" s="356">
        <v>3600</v>
      </c>
      <c r="V169" s="356">
        <v>2800</v>
      </c>
      <c r="W169" s="356">
        <v>2000</v>
      </c>
      <c r="X169" s="356">
        <v>1200</v>
      </c>
      <c r="Y169" s="356">
        <v>400</v>
      </c>
      <c r="Z169" s="344">
        <f t="shared" si="441"/>
        <v>84</v>
      </c>
      <c r="AA169" s="344">
        <f t="shared" si="442"/>
        <v>84</v>
      </c>
      <c r="AB169" s="344">
        <f t="shared" si="443"/>
        <v>84</v>
      </c>
      <c r="AC169" s="344">
        <f t="shared" si="444"/>
        <v>84</v>
      </c>
      <c r="AD169" s="344">
        <f t="shared" si="445"/>
        <v>84</v>
      </c>
      <c r="AE169" s="344">
        <f t="shared" si="446"/>
        <v>84</v>
      </c>
      <c r="AF169" s="344">
        <f t="shared" si="447"/>
        <v>84</v>
      </c>
      <c r="AG169" s="344">
        <f t="shared" si="448"/>
        <v>84</v>
      </c>
      <c r="AH169" s="344">
        <f t="shared" si="449"/>
        <v>84</v>
      </c>
      <c r="AI169" s="344">
        <f t="shared" si="450"/>
        <v>84</v>
      </c>
      <c r="AJ169" s="356">
        <v>3600</v>
      </c>
      <c r="AK169" s="356">
        <v>2800</v>
      </c>
      <c r="AL169" s="356">
        <v>2000</v>
      </c>
      <c r="AM169" s="356">
        <v>1200</v>
      </c>
      <c r="AN169" s="356">
        <v>400</v>
      </c>
      <c r="AO169" s="344" t="str">
        <f t="shared" si="451"/>
        <v/>
      </c>
      <c r="AP169" s="344" t="str">
        <f t="shared" si="452"/>
        <v/>
      </c>
      <c r="AQ169" s="344" t="str">
        <f t="shared" si="453"/>
        <v/>
      </c>
      <c r="AR169" s="344" t="str">
        <f t="shared" si="454"/>
        <v/>
      </c>
      <c r="AS169" s="344" t="str">
        <f t="shared" si="455"/>
        <v/>
      </c>
      <c r="AT169" s="344" t="str">
        <f t="shared" si="456"/>
        <v/>
      </c>
      <c r="AU169" s="344" t="str">
        <f t="shared" si="457"/>
        <v/>
      </c>
      <c r="AV169" s="344" t="str">
        <f t="shared" si="458"/>
        <v/>
      </c>
      <c r="AW169" s="344" t="str">
        <f t="shared" si="459"/>
        <v/>
      </c>
      <c r="AX169" s="344" t="str">
        <f t="shared" si="460"/>
        <v/>
      </c>
      <c r="AY169" s="356">
        <v>3600</v>
      </c>
      <c r="AZ169" s="356">
        <v>2800</v>
      </c>
      <c r="BA169" s="356">
        <v>2000</v>
      </c>
      <c r="BB169" s="356">
        <v>1200</v>
      </c>
      <c r="BC169" s="356">
        <v>400</v>
      </c>
      <c r="BD169" s="353"/>
      <c r="BE169" s="353"/>
      <c r="BF169" s="353"/>
      <c r="BG169" s="353"/>
      <c r="BH169" s="353"/>
      <c r="BI169" s="146"/>
      <c r="BJ169" s="352"/>
      <c r="BK169" s="146"/>
      <c r="BL169" s="25">
        <f t="shared" si="437"/>
        <v>4100411</v>
      </c>
      <c r="BM169" s="146">
        <f t="shared" ref="BM169" si="496">BM156</f>
        <v>40</v>
      </c>
      <c r="BN169" s="146">
        <v>4</v>
      </c>
      <c r="BO169" s="146">
        <f t="shared" ref="BO169" si="497">BO156</f>
        <v>4</v>
      </c>
      <c r="BP169" s="146">
        <f t="shared" si="431"/>
        <v>11</v>
      </c>
      <c r="BQ169" s="146">
        <f>VLOOKUP(IF(A169=1,0,A169),宝石属性!$B$26:$D$41,2,0)</f>
        <v>10</v>
      </c>
      <c r="BR169" s="146">
        <f>VLOOKUP(IF(A169=1,0,A169),宝石属性!$B$26:$D$41,3,0)</f>
        <v>2</v>
      </c>
      <c r="BS169" s="146">
        <f t="shared" ref="BS169:BV169" si="498">IF(BS156="","",BS156)</f>
        <v>4</v>
      </c>
      <c r="BT169" s="146">
        <f t="shared" si="498"/>
        <v>5</v>
      </c>
      <c r="BU169" s="146" t="str">
        <f t="shared" si="498"/>
        <v/>
      </c>
      <c r="BV169" s="146" t="str">
        <f t="shared" si="498"/>
        <v/>
      </c>
      <c r="BW169" s="357" t="str">
        <f t="shared" si="464"/>
        <v/>
      </c>
      <c r="BX169" s="357" t="str">
        <f t="shared" si="465"/>
        <v/>
      </c>
    </row>
    <row r="170" spans="1:76">
      <c r="A170" s="344">
        <f t="shared" si="324"/>
        <v>100</v>
      </c>
      <c r="B170" s="344" t="s">
        <v>1104</v>
      </c>
      <c r="C170" s="344" t="str">
        <f t="shared" si="274"/>
        <v>腰带</v>
      </c>
      <c r="D170" s="344" t="str">
        <f t="shared" si="436"/>
        <v>100级白装腰带</v>
      </c>
      <c r="E170" s="344">
        <f>VLOOKUP($C170,$C$3:$M$15,COLUMNS($C$3:H$15),0)</f>
        <v>60</v>
      </c>
      <c r="F170" s="344" t="str">
        <f>VLOOKUP($C170,$C$3:$M$15,COLUMNS($C$3:I$15),0)</f>
        <v>maxhp_value</v>
      </c>
      <c r="G170" s="344">
        <f>VLOOKUP($C170,$C$3:$M$15,COLUMNS($C$3:J$15),0)</f>
        <v>140</v>
      </c>
      <c r="H170" s="344" t="str">
        <f>VLOOKUP($C170,$C$3:$M$15,COLUMNS($C$3:K$15),0)</f>
        <v>defend_value</v>
      </c>
      <c r="I170" s="344" t="str">
        <f>VLOOKUP($C170,$C$3:$M$15,COLUMNS($C$3:L$15),0)</f>
        <v/>
      </c>
      <c r="J170" s="344" t="str">
        <f>VLOOKUP($C170,$C$3:$M$15,COLUMNS($C$3:M$15),0)</f>
        <v/>
      </c>
      <c r="K170" s="344">
        <f t="shared" si="278"/>
        <v>689</v>
      </c>
      <c r="L170" s="344">
        <f t="shared" si="279"/>
        <v>689</v>
      </c>
      <c r="M170" s="344">
        <f t="shared" si="280"/>
        <v>689</v>
      </c>
      <c r="N170" s="344">
        <f t="shared" si="281"/>
        <v>689</v>
      </c>
      <c r="O170" s="344">
        <f t="shared" si="282"/>
        <v>689</v>
      </c>
      <c r="P170" s="344">
        <f t="shared" si="283"/>
        <v>689</v>
      </c>
      <c r="Q170" s="344">
        <f t="shared" si="284"/>
        <v>689</v>
      </c>
      <c r="R170" s="344">
        <f t="shared" si="285"/>
        <v>689</v>
      </c>
      <c r="S170" s="344">
        <f t="shared" si="286"/>
        <v>689</v>
      </c>
      <c r="T170" s="344">
        <f t="shared" si="287"/>
        <v>689</v>
      </c>
      <c r="U170" s="356">
        <v>3600</v>
      </c>
      <c r="V170" s="356">
        <v>2800</v>
      </c>
      <c r="W170" s="356">
        <v>2000</v>
      </c>
      <c r="X170" s="356">
        <v>1200</v>
      </c>
      <c r="Y170" s="356">
        <v>400</v>
      </c>
      <c r="Z170" s="344">
        <f t="shared" si="441"/>
        <v>57</v>
      </c>
      <c r="AA170" s="344">
        <f t="shared" si="442"/>
        <v>57</v>
      </c>
      <c r="AB170" s="344">
        <f t="shared" si="443"/>
        <v>57</v>
      </c>
      <c r="AC170" s="344">
        <f t="shared" si="444"/>
        <v>57</v>
      </c>
      <c r="AD170" s="344">
        <f t="shared" si="445"/>
        <v>57</v>
      </c>
      <c r="AE170" s="344">
        <f t="shared" si="446"/>
        <v>57</v>
      </c>
      <c r="AF170" s="344">
        <f t="shared" si="447"/>
        <v>57</v>
      </c>
      <c r="AG170" s="344">
        <f t="shared" si="448"/>
        <v>57</v>
      </c>
      <c r="AH170" s="344">
        <f t="shared" si="449"/>
        <v>57</v>
      </c>
      <c r="AI170" s="344">
        <f t="shared" si="450"/>
        <v>57</v>
      </c>
      <c r="AJ170" s="356">
        <v>3600</v>
      </c>
      <c r="AK170" s="356">
        <v>2800</v>
      </c>
      <c r="AL170" s="356">
        <v>2000</v>
      </c>
      <c r="AM170" s="356">
        <v>1200</v>
      </c>
      <c r="AN170" s="356">
        <v>400</v>
      </c>
      <c r="AO170" s="344" t="str">
        <f t="shared" si="451"/>
        <v/>
      </c>
      <c r="AP170" s="344" t="str">
        <f t="shared" si="452"/>
        <v/>
      </c>
      <c r="AQ170" s="344" t="str">
        <f t="shared" si="453"/>
        <v/>
      </c>
      <c r="AR170" s="344" t="str">
        <f t="shared" si="454"/>
        <v/>
      </c>
      <c r="AS170" s="344" t="str">
        <f t="shared" si="455"/>
        <v/>
      </c>
      <c r="AT170" s="344" t="str">
        <f t="shared" si="456"/>
        <v/>
      </c>
      <c r="AU170" s="344" t="str">
        <f t="shared" si="457"/>
        <v/>
      </c>
      <c r="AV170" s="344" t="str">
        <f t="shared" si="458"/>
        <v/>
      </c>
      <c r="AW170" s="344" t="str">
        <f t="shared" si="459"/>
        <v/>
      </c>
      <c r="AX170" s="344" t="str">
        <f t="shared" si="460"/>
        <v/>
      </c>
      <c r="AY170" s="356">
        <v>3600</v>
      </c>
      <c r="AZ170" s="356">
        <v>2800</v>
      </c>
      <c r="BA170" s="356">
        <v>2000</v>
      </c>
      <c r="BB170" s="356">
        <v>1200</v>
      </c>
      <c r="BC170" s="356">
        <v>400</v>
      </c>
      <c r="BD170" s="353"/>
      <c r="BE170" s="353"/>
      <c r="BF170" s="353"/>
      <c r="BG170" s="353"/>
      <c r="BH170" s="353"/>
      <c r="BI170" s="146"/>
      <c r="BJ170" s="352"/>
      <c r="BK170" s="146"/>
      <c r="BL170" s="25">
        <f t="shared" si="437"/>
        <v>4100512</v>
      </c>
      <c r="BM170" s="146">
        <f t="shared" ref="BM170" si="499">BM157</f>
        <v>72</v>
      </c>
      <c r="BN170" s="146">
        <v>4</v>
      </c>
      <c r="BO170" s="146">
        <f t="shared" ref="BO170" si="500">BO157</f>
        <v>5</v>
      </c>
      <c r="BP170" s="146">
        <f t="shared" si="431"/>
        <v>12</v>
      </c>
      <c r="BQ170" s="146">
        <f>VLOOKUP(IF(A170=1,0,A170),宝石属性!$B$26:$D$41,2,0)</f>
        <v>10</v>
      </c>
      <c r="BR170" s="146">
        <f>VLOOKUP(IF(A170=1,0,A170),宝石属性!$B$26:$D$41,3,0)</f>
        <v>2</v>
      </c>
      <c r="BS170" s="146">
        <f t="shared" ref="BS170:BV170" si="501">IF(BS157="","",BS157)</f>
        <v>1</v>
      </c>
      <c r="BT170" s="146">
        <f t="shared" si="501"/>
        <v>6</v>
      </c>
      <c r="BU170" s="146">
        <f t="shared" si="501"/>
        <v>9</v>
      </c>
      <c r="BV170" s="146" t="str">
        <f t="shared" si="501"/>
        <v/>
      </c>
      <c r="BW170" s="357" t="str">
        <f t="shared" si="464"/>
        <v/>
      </c>
      <c r="BX170" s="357" t="str">
        <f t="shared" si="465"/>
        <v/>
      </c>
    </row>
    <row r="171" spans="1:76">
      <c r="A171" s="344">
        <f t="shared" si="324"/>
        <v>100</v>
      </c>
      <c r="B171" s="344" t="s">
        <v>1104</v>
      </c>
      <c r="C171" s="344" t="str">
        <f t="shared" ref="C171:C234" si="502">C158</f>
        <v>鞋子</v>
      </c>
      <c r="D171" s="344" t="str">
        <f t="shared" si="436"/>
        <v>100级白装鞋子</v>
      </c>
      <c r="E171" s="344">
        <f>VLOOKUP($C171,$C$3:$M$15,COLUMNS($C$3:H$15),0)</f>
        <v>160</v>
      </c>
      <c r="F171" s="344" t="str">
        <f>VLOOKUP($C171,$C$3:$M$15,COLUMNS($C$3:I$15),0)</f>
        <v>magicdef_value</v>
      </c>
      <c r="G171" s="344">
        <f>VLOOKUP($C171,$C$3:$M$15,COLUMNS($C$3:J$15),0)</f>
        <v>200</v>
      </c>
      <c r="H171" s="344" t="str">
        <f>VLOOKUP($C171,$C$3:$M$15,COLUMNS($C$3:K$15),0)</f>
        <v>speed_value</v>
      </c>
      <c r="I171" s="344" t="str">
        <f>VLOOKUP($C171,$C$3:$M$15,COLUMNS($C$3:L$15),0)</f>
        <v/>
      </c>
      <c r="J171" s="344" t="str">
        <f>VLOOKUP($C171,$C$3:$M$15,COLUMNS($C$3:M$15),0)</f>
        <v/>
      </c>
      <c r="K171" s="344">
        <f t="shared" si="278"/>
        <v>84</v>
      </c>
      <c r="L171" s="344">
        <f t="shared" si="279"/>
        <v>84</v>
      </c>
      <c r="M171" s="344">
        <f t="shared" si="280"/>
        <v>84</v>
      </c>
      <c r="N171" s="344">
        <f t="shared" si="281"/>
        <v>84</v>
      </c>
      <c r="O171" s="344">
        <f t="shared" si="282"/>
        <v>84</v>
      </c>
      <c r="P171" s="344">
        <f t="shared" si="283"/>
        <v>84</v>
      </c>
      <c r="Q171" s="344">
        <f t="shared" si="284"/>
        <v>84</v>
      </c>
      <c r="R171" s="344">
        <f t="shared" si="285"/>
        <v>84</v>
      </c>
      <c r="S171" s="344">
        <f t="shared" si="286"/>
        <v>84</v>
      </c>
      <c r="T171" s="344">
        <f t="shared" si="287"/>
        <v>84</v>
      </c>
      <c r="U171" s="356">
        <v>3600</v>
      </c>
      <c r="V171" s="356">
        <v>2800</v>
      </c>
      <c r="W171" s="356">
        <v>2000</v>
      </c>
      <c r="X171" s="356">
        <v>1200</v>
      </c>
      <c r="Y171" s="356">
        <v>400</v>
      </c>
      <c r="Z171" s="344">
        <f t="shared" si="441"/>
        <v>65</v>
      </c>
      <c r="AA171" s="344">
        <f t="shared" si="442"/>
        <v>65</v>
      </c>
      <c r="AB171" s="344">
        <f t="shared" si="443"/>
        <v>65</v>
      </c>
      <c r="AC171" s="344">
        <f t="shared" si="444"/>
        <v>65</v>
      </c>
      <c r="AD171" s="344">
        <f t="shared" si="445"/>
        <v>65</v>
      </c>
      <c r="AE171" s="344">
        <f t="shared" si="446"/>
        <v>65</v>
      </c>
      <c r="AF171" s="344">
        <f t="shared" si="447"/>
        <v>65</v>
      </c>
      <c r="AG171" s="344">
        <f t="shared" si="448"/>
        <v>65</v>
      </c>
      <c r="AH171" s="344">
        <f t="shared" si="449"/>
        <v>65</v>
      </c>
      <c r="AI171" s="344">
        <f t="shared" si="450"/>
        <v>65</v>
      </c>
      <c r="AJ171" s="356">
        <v>3600</v>
      </c>
      <c r="AK171" s="356">
        <v>2800</v>
      </c>
      <c r="AL171" s="356">
        <v>2000</v>
      </c>
      <c r="AM171" s="356">
        <v>1200</v>
      </c>
      <c r="AN171" s="356">
        <v>400</v>
      </c>
      <c r="AO171" s="344" t="str">
        <f t="shared" si="451"/>
        <v/>
      </c>
      <c r="AP171" s="344" t="str">
        <f t="shared" si="452"/>
        <v/>
      </c>
      <c r="AQ171" s="344" t="str">
        <f t="shared" si="453"/>
        <v/>
      </c>
      <c r="AR171" s="344" t="str">
        <f t="shared" si="454"/>
        <v/>
      </c>
      <c r="AS171" s="344" t="str">
        <f t="shared" si="455"/>
        <v/>
      </c>
      <c r="AT171" s="344" t="str">
        <f t="shared" si="456"/>
        <v/>
      </c>
      <c r="AU171" s="344" t="str">
        <f t="shared" si="457"/>
        <v/>
      </c>
      <c r="AV171" s="344" t="str">
        <f t="shared" si="458"/>
        <v/>
      </c>
      <c r="AW171" s="344" t="str">
        <f t="shared" si="459"/>
        <v/>
      </c>
      <c r="AX171" s="344" t="str">
        <f t="shared" si="460"/>
        <v/>
      </c>
      <c r="AY171" s="356">
        <v>3600</v>
      </c>
      <c r="AZ171" s="356">
        <v>2800</v>
      </c>
      <c r="BA171" s="356">
        <v>2000</v>
      </c>
      <c r="BB171" s="356">
        <v>1200</v>
      </c>
      <c r="BC171" s="356">
        <v>400</v>
      </c>
      <c r="BD171" s="353"/>
      <c r="BE171" s="353"/>
      <c r="BF171" s="353"/>
      <c r="BG171" s="353"/>
      <c r="BH171" s="353"/>
      <c r="BI171" s="146"/>
      <c r="BJ171" s="352"/>
      <c r="BK171" s="146"/>
      <c r="BL171" s="25">
        <f t="shared" si="437"/>
        <v>4100613</v>
      </c>
      <c r="BM171" s="146">
        <f t="shared" ref="BM171" si="503">BM158</f>
        <v>88</v>
      </c>
      <c r="BN171" s="146">
        <v>4</v>
      </c>
      <c r="BO171" s="146">
        <f t="shared" ref="BO171:BP186" si="504">BO158</f>
        <v>6</v>
      </c>
      <c r="BP171" s="146">
        <f t="shared" si="504"/>
        <v>13</v>
      </c>
      <c r="BQ171" s="146">
        <f>VLOOKUP(IF(A171=1,0,A171),宝石属性!$B$26:$D$41,2,0)</f>
        <v>10</v>
      </c>
      <c r="BR171" s="146">
        <f>VLOOKUP(IF(A171=1,0,A171),宝石属性!$B$26:$D$41,3,0)</f>
        <v>2</v>
      </c>
      <c r="BS171" s="146">
        <f t="shared" ref="BS171:BV171" si="505">IF(BS158="","",BS158)</f>
        <v>6</v>
      </c>
      <c r="BT171" s="146">
        <f t="shared" si="505"/>
        <v>9</v>
      </c>
      <c r="BU171" s="146" t="str">
        <f t="shared" si="505"/>
        <v/>
      </c>
      <c r="BV171" s="146" t="str">
        <f t="shared" si="505"/>
        <v/>
      </c>
      <c r="BW171" s="357" t="str">
        <f t="shared" si="464"/>
        <v/>
      </c>
      <c r="BX171" s="357" t="str">
        <f t="shared" si="465"/>
        <v/>
      </c>
    </row>
    <row r="172" spans="1:76">
      <c r="A172" s="344">
        <f t="shared" si="324"/>
        <v>110</v>
      </c>
      <c r="B172" s="344" t="s">
        <v>1104</v>
      </c>
      <c r="C172" s="344" t="str">
        <f t="shared" si="502"/>
        <v>剑</v>
      </c>
      <c r="D172" s="344" t="str">
        <f t="shared" si="436"/>
        <v>110级白装剑</v>
      </c>
      <c r="E172" s="344">
        <f>VLOOKUP($C172,$C$3:$M$15,COLUMNS($C$3:H$15),0)</f>
        <v>130</v>
      </c>
      <c r="F172" s="344" t="str">
        <f>VLOOKUP($C172,$C$3:$M$15,COLUMNS($C$3:I$15),0)</f>
        <v>phyattack_value</v>
      </c>
      <c r="G172" s="344">
        <f>VLOOKUP($C172,$C$3:$M$15,COLUMNS($C$3:J$15),0)</f>
        <v>150</v>
      </c>
      <c r="H172" s="344" t="str">
        <f>VLOOKUP($C172,$C$3:$M$15,COLUMNS($C$3:K$15),0)</f>
        <v>magicattack_value</v>
      </c>
      <c r="I172" s="344">
        <f>VLOOKUP($C172,$C$3:$M$15,COLUMNS($C$3:L$15),0)</f>
        <v>170</v>
      </c>
      <c r="J172" s="344" t="str">
        <f>VLOOKUP($C172,$C$3:$M$15,COLUMNS($C$3:M$15),0)</f>
        <v>medical_value</v>
      </c>
      <c r="K172" s="344">
        <f t="shared" ref="K172:K235" si="506">ROUND(VLOOKUP($C172,$C$3:$P$15,12,0)*$A172*(VLOOKUP($E172,$N$18:$AD$25,8,0)+(VLOOKUP($E172,$N$18:$AD$25,9,0)-VLOOKUP($E172,$N$18:$AD$25,8,0))*C$20),0)</f>
        <v>631</v>
      </c>
      <c r="L172" s="344">
        <f t="shared" ref="L172:L235" si="507">ROUND(VLOOKUP($C172,$C$3:$P$15,12,0)*$A172*(VLOOKUP($E172,$N$18:$AD$25,8,0)+(VLOOKUP($E172,$N$18:$AD$25,9,0)-VLOOKUP($E172,$N$18:$AD$25,8,0))*D$20),0)</f>
        <v>631</v>
      </c>
      <c r="M172" s="344">
        <f t="shared" ref="M172:M235" si="508">ROUND(VLOOKUP($C172,$C$3:$P$15,12,0)*$A172*(VLOOKUP($E172,$N$18:$AD$25,8,0)+(VLOOKUP($E172,$N$18:$AD$25,9,0)-VLOOKUP($E172,$N$18:$AD$25,8,0))*E$20),0)</f>
        <v>631</v>
      </c>
      <c r="N172" s="344">
        <f t="shared" ref="N172:N235" si="509">ROUND(VLOOKUP($C172,$C$3:$P$15,12,0)*$A172*(VLOOKUP($E172,$N$18:$AD$25,8,0)+(VLOOKUP($E172,$N$18:$AD$25,9,0)-VLOOKUP($E172,$N$18:$AD$25,8,0))*F$20),0)</f>
        <v>631</v>
      </c>
      <c r="O172" s="344">
        <f t="shared" ref="O172:O235" si="510">ROUND(VLOOKUP($C172,$C$3:$P$15,12,0)*$A172*(VLOOKUP($E172,$N$18:$AD$25,8,0)+(VLOOKUP($E172,$N$18:$AD$25,9,0)-VLOOKUP($E172,$N$18:$AD$25,8,0))*G$20),0)</f>
        <v>631</v>
      </c>
      <c r="P172" s="344">
        <f t="shared" ref="P172:P235" si="511">ROUND(VLOOKUP($C172,$C$3:$P$15,12,0)*$A172*(VLOOKUP($E172,$N$18:$AD$25,8,0)+(VLOOKUP($E172,$N$18:$AD$25,9,0)-VLOOKUP($E172,$N$18:$AD$25,8,0))*H$20),0)</f>
        <v>631</v>
      </c>
      <c r="Q172" s="344">
        <f t="shared" ref="Q172:Q235" si="512">ROUND(VLOOKUP($C172,$C$3:$P$15,12,0)*$A172*(VLOOKUP($E172,$N$18:$AD$25,8,0)+(VLOOKUP($E172,$N$18:$AD$25,9,0)-VLOOKUP($E172,$N$18:$AD$25,8,0))*I$20),0)</f>
        <v>631</v>
      </c>
      <c r="R172" s="344">
        <f t="shared" ref="R172:R235" si="513">ROUND(VLOOKUP($C172,$C$3:$P$15,12,0)*$A172*(VLOOKUP($E172,$N$18:$AD$25,8,0)+(VLOOKUP($E172,$N$18:$AD$25,9,0)-VLOOKUP($E172,$N$18:$AD$25,8,0))*J$20),0)</f>
        <v>631</v>
      </c>
      <c r="S172" s="344">
        <f t="shared" ref="S172:S235" si="514">ROUND(VLOOKUP($C172,$C$3:$P$15,12,0)*$A172*(VLOOKUP($E172,$N$18:$AD$25,8,0)+(VLOOKUP($E172,$N$18:$AD$25,9,0)-VLOOKUP($E172,$N$18:$AD$25,8,0))*K$20),0)</f>
        <v>631</v>
      </c>
      <c r="T172" s="344">
        <f t="shared" ref="T172:T235" si="515">ROUND(VLOOKUP($C172,$C$3:$P$15,12,0)*$A172*(VLOOKUP($E172,$N$18:$AD$25,8,0)+(VLOOKUP($E172,$N$18:$AD$25,9,0)-VLOOKUP($E172,$N$18:$AD$25,8,0))*L$20),0)</f>
        <v>631</v>
      </c>
      <c r="U172" s="356">
        <v>3600</v>
      </c>
      <c r="V172" s="356">
        <v>2800</v>
      </c>
      <c r="W172" s="356">
        <v>2000</v>
      </c>
      <c r="X172" s="356">
        <v>1200</v>
      </c>
      <c r="Y172" s="356">
        <v>400</v>
      </c>
      <c r="Z172" s="344">
        <f t="shared" si="441"/>
        <v>142</v>
      </c>
      <c r="AA172" s="344">
        <f t="shared" si="442"/>
        <v>142</v>
      </c>
      <c r="AB172" s="344">
        <f t="shared" si="443"/>
        <v>142</v>
      </c>
      <c r="AC172" s="344">
        <f t="shared" si="444"/>
        <v>142</v>
      </c>
      <c r="AD172" s="344">
        <f t="shared" si="445"/>
        <v>142</v>
      </c>
      <c r="AE172" s="344">
        <f t="shared" si="446"/>
        <v>142</v>
      </c>
      <c r="AF172" s="344">
        <f t="shared" si="447"/>
        <v>142</v>
      </c>
      <c r="AG172" s="344">
        <f t="shared" si="448"/>
        <v>142</v>
      </c>
      <c r="AH172" s="344">
        <f t="shared" si="449"/>
        <v>142</v>
      </c>
      <c r="AI172" s="344">
        <f t="shared" si="450"/>
        <v>142</v>
      </c>
      <c r="AJ172" s="356">
        <v>3600</v>
      </c>
      <c r="AK172" s="356">
        <v>2800</v>
      </c>
      <c r="AL172" s="356">
        <v>2000</v>
      </c>
      <c r="AM172" s="356">
        <v>1200</v>
      </c>
      <c r="AN172" s="356">
        <v>400</v>
      </c>
      <c r="AO172" s="344">
        <f t="shared" si="451"/>
        <v>165</v>
      </c>
      <c r="AP172" s="344">
        <f t="shared" si="452"/>
        <v>165</v>
      </c>
      <c r="AQ172" s="344">
        <f t="shared" si="453"/>
        <v>165</v>
      </c>
      <c r="AR172" s="344">
        <f t="shared" si="454"/>
        <v>165</v>
      </c>
      <c r="AS172" s="344">
        <f t="shared" si="455"/>
        <v>165</v>
      </c>
      <c r="AT172" s="344">
        <f t="shared" si="456"/>
        <v>165</v>
      </c>
      <c r="AU172" s="344">
        <f t="shared" si="457"/>
        <v>165</v>
      </c>
      <c r="AV172" s="344">
        <f t="shared" si="458"/>
        <v>165</v>
      </c>
      <c r="AW172" s="344">
        <f t="shared" si="459"/>
        <v>165</v>
      </c>
      <c r="AX172" s="344">
        <f t="shared" si="460"/>
        <v>165</v>
      </c>
      <c r="AY172" s="356">
        <v>3600</v>
      </c>
      <c r="AZ172" s="356">
        <v>2800</v>
      </c>
      <c r="BA172" s="356">
        <v>2000</v>
      </c>
      <c r="BB172" s="356">
        <v>1200</v>
      </c>
      <c r="BC172" s="356">
        <v>400</v>
      </c>
      <c r="BD172" s="353"/>
      <c r="BE172" s="353"/>
      <c r="BF172" s="353"/>
      <c r="BG172" s="353"/>
      <c r="BH172" s="353"/>
      <c r="BI172" s="146"/>
      <c r="BJ172" s="352"/>
      <c r="BK172" s="146"/>
      <c r="BL172" s="25">
        <f t="shared" si="437"/>
        <v>4110101</v>
      </c>
      <c r="BM172" s="146">
        <f t="shared" ref="BM172" si="516">BM159</f>
        <v>1288</v>
      </c>
      <c r="BN172" s="146">
        <v>4</v>
      </c>
      <c r="BO172" s="146">
        <f t="shared" ref="BO172" si="517">BO159</f>
        <v>1</v>
      </c>
      <c r="BP172" s="146">
        <f t="shared" si="504"/>
        <v>1</v>
      </c>
      <c r="BQ172" s="146">
        <f>VLOOKUP(IF(A172=1,0,A172),宝石属性!$B$26:$D$41,2,0)</f>
        <v>10</v>
      </c>
      <c r="BR172" s="146">
        <f>VLOOKUP(IF(A172=1,0,A172),宝石属性!$B$26:$D$41,3,0)</f>
        <v>2</v>
      </c>
      <c r="BS172" s="146">
        <f t="shared" ref="BS172:BV172" si="518">IF(BS159="","",BS159)</f>
        <v>2</v>
      </c>
      <c r="BT172" s="146">
        <f t="shared" si="518"/>
        <v>4</v>
      </c>
      <c r="BU172" s="146">
        <f t="shared" si="518"/>
        <v>7</v>
      </c>
      <c r="BV172" s="146">
        <f t="shared" si="518"/>
        <v>8</v>
      </c>
      <c r="BW172" s="357" t="str">
        <f t="shared" si="464"/>
        <v/>
      </c>
      <c r="BX172" s="357" t="str">
        <f t="shared" si="465"/>
        <v/>
      </c>
    </row>
    <row r="173" spans="1:76">
      <c r="A173" s="344">
        <f t="shared" si="324"/>
        <v>110</v>
      </c>
      <c r="B173" s="344" t="s">
        <v>1104</v>
      </c>
      <c r="C173" s="344" t="str">
        <f t="shared" si="502"/>
        <v>锤</v>
      </c>
      <c r="D173" s="344" t="str">
        <f t="shared" si="436"/>
        <v>110级白装锤</v>
      </c>
      <c r="E173" s="344">
        <f>VLOOKUP($C173,$C$3:$M$15,COLUMNS($C$3:H$15),0)</f>
        <v>130</v>
      </c>
      <c r="F173" s="344" t="str">
        <f>VLOOKUP($C173,$C$3:$M$15,COLUMNS($C$3:I$15),0)</f>
        <v>phyattack_value</v>
      </c>
      <c r="G173" s="344">
        <f>VLOOKUP($C173,$C$3:$M$15,COLUMNS($C$3:J$15),0)</f>
        <v>150</v>
      </c>
      <c r="H173" s="344" t="str">
        <f>VLOOKUP($C173,$C$3:$M$15,COLUMNS($C$3:K$15),0)</f>
        <v>magicattack_value</v>
      </c>
      <c r="I173" s="344">
        <f>VLOOKUP($C173,$C$3:$M$15,COLUMNS($C$3:L$15),0)</f>
        <v>170</v>
      </c>
      <c r="J173" s="344" t="str">
        <f>VLOOKUP($C173,$C$3:$M$15,COLUMNS($C$3:M$15),0)</f>
        <v>medical_value</v>
      </c>
      <c r="K173" s="344">
        <f t="shared" si="506"/>
        <v>631</v>
      </c>
      <c r="L173" s="344">
        <f t="shared" si="507"/>
        <v>631</v>
      </c>
      <c r="M173" s="344">
        <f t="shared" si="508"/>
        <v>631</v>
      </c>
      <c r="N173" s="344">
        <f t="shared" si="509"/>
        <v>631</v>
      </c>
      <c r="O173" s="344">
        <f t="shared" si="510"/>
        <v>631</v>
      </c>
      <c r="P173" s="344">
        <f t="shared" si="511"/>
        <v>631</v>
      </c>
      <c r="Q173" s="344">
        <f t="shared" si="512"/>
        <v>631</v>
      </c>
      <c r="R173" s="344">
        <f t="shared" si="513"/>
        <v>631</v>
      </c>
      <c r="S173" s="344">
        <f t="shared" si="514"/>
        <v>631</v>
      </c>
      <c r="T173" s="344">
        <f t="shared" si="515"/>
        <v>631</v>
      </c>
      <c r="U173" s="356">
        <v>3600</v>
      </c>
      <c r="V173" s="356">
        <v>2800</v>
      </c>
      <c r="W173" s="356">
        <v>2000</v>
      </c>
      <c r="X173" s="356">
        <v>1200</v>
      </c>
      <c r="Y173" s="356">
        <v>400</v>
      </c>
      <c r="Z173" s="344">
        <f t="shared" si="441"/>
        <v>142</v>
      </c>
      <c r="AA173" s="344">
        <f t="shared" si="442"/>
        <v>142</v>
      </c>
      <c r="AB173" s="344">
        <f t="shared" si="443"/>
        <v>142</v>
      </c>
      <c r="AC173" s="344">
        <f t="shared" si="444"/>
        <v>142</v>
      </c>
      <c r="AD173" s="344">
        <f t="shared" si="445"/>
        <v>142</v>
      </c>
      <c r="AE173" s="344">
        <f t="shared" si="446"/>
        <v>142</v>
      </c>
      <c r="AF173" s="344">
        <f t="shared" si="447"/>
        <v>142</v>
      </c>
      <c r="AG173" s="344">
        <f t="shared" si="448"/>
        <v>142</v>
      </c>
      <c r="AH173" s="344">
        <f t="shared" si="449"/>
        <v>142</v>
      </c>
      <c r="AI173" s="344">
        <f t="shared" si="450"/>
        <v>142</v>
      </c>
      <c r="AJ173" s="356">
        <v>3600</v>
      </c>
      <c r="AK173" s="356">
        <v>2800</v>
      </c>
      <c r="AL173" s="356">
        <v>2000</v>
      </c>
      <c r="AM173" s="356">
        <v>1200</v>
      </c>
      <c r="AN173" s="356">
        <v>400</v>
      </c>
      <c r="AO173" s="344">
        <f t="shared" si="451"/>
        <v>165</v>
      </c>
      <c r="AP173" s="344">
        <f t="shared" si="452"/>
        <v>165</v>
      </c>
      <c r="AQ173" s="344">
        <f t="shared" si="453"/>
        <v>165</v>
      </c>
      <c r="AR173" s="344">
        <f t="shared" si="454"/>
        <v>165</v>
      </c>
      <c r="AS173" s="344">
        <f t="shared" si="455"/>
        <v>165</v>
      </c>
      <c r="AT173" s="344">
        <f t="shared" si="456"/>
        <v>165</v>
      </c>
      <c r="AU173" s="344">
        <f t="shared" si="457"/>
        <v>165</v>
      </c>
      <c r="AV173" s="344">
        <f t="shared" si="458"/>
        <v>165</v>
      </c>
      <c r="AW173" s="344">
        <f t="shared" si="459"/>
        <v>165</v>
      </c>
      <c r="AX173" s="344">
        <f t="shared" si="460"/>
        <v>165</v>
      </c>
      <c r="AY173" s="356">
        <v>3600</v>
      </c>
      <c r="AZ173" s="356">
        <v>2800</v>
      </c>
      <c r="BA173" s="356">
        <v>2000</v>
      </c>
      <c r="BB173" s="356">
        <v>1200</v>
      </c>
      <c r="BC173" s="356">
        <v>400</v>
      </c>
      <c r="BD173" s="353"/>
      <c r="BE173" s="353"/>
      <c r="BF173" s="353"/>
      <c r="BG173" s="353"/>
      <c r="BH173" s="353"/>
      <c r="BI173" s="146"/>
      <c r="BJ173" s="352"/>
      <c r="BK173" s="146"/>
      <c r="BL173" s="25">
        <f t="shared" si="437"/>
        <v>4110102</v>
      </c>
      <c r="BM173" s="146">
        <f t="shared" ref="BM173" si="519">BM160</f>
        <v>4360</v>
      </c>
      <c r="BN173" s="146">
        <v>4</v>
      </c>
      <c r="BO173" s="146">
        <f t="shared" ref="BO173" si="520">BO160</f>
        <v>1</v>
      </c>
      <c r="BP173" s="146">
        <f t="shared" si="504"/>
        <v>2</v>
      </c>
      <c r="BQ173" s="146">
        <f>VLOOKUP(IF(A173=1,0,A173),宝石属性!$B$26:$D$41,2,0)</f>
        <v>10</v>
      </c>
      <c r="BR173" s="146">
        <f>VLOOKUP(IF(A173=1,0,A173),宝石属性!$B$26:$D$41,3,0)</f>
        <v>2</v>
      </c>
      <c r="BS173" s="146">
        <f t="shared" ref="BS173:BV173" si="521">IF(BS160="","",BS160)</f>
        <v>2</v>
      </c>
      <c r="BT173" s="146">
        <f t="shared" si="521"/>
        <v>4</v>
      </c>
      <c r="BU173" s="146">
        <f t="shared" si="521"/>
        <v>7</v>
      </c>
      <c r="BV173" s="146">
        <f t="shared" si="521"/>
        <v>8</v>
      </c>
      <c r="BW173" s="357" t="str">
        <f t="shared" si="464"/>
        <v/>
      </c>
      <c r="BX173" s="357" t="str">
        <f t="shared" si="465"/>
        <v/>
      </c>
    </row>
    <row r="174" spans="1:76">
      <c r="A174" s="344">
        <f t="shared" si="324"/>
        <v>110</v>
      </c>
      <c r="B174" s="344" t="s">
        <v>1104</v>
      </c>
      <c r="C174" s="344" t="str">
        <f t="shared" si="502"/>
        <v>弓箭</v>
      </c>
      <c r="D174" s="344" t="str">
        <f t="shared" si="436"/>
        <v>110级白装弓箭</v>
      </c>
      <c r="E174" s="344">
        <f>VLOOKUP($C174,$C$3:$M$15,COLUMNS($C$3:H$15),0)</f>
        <v>130</v>
      </c>
      <c r="F174" s="344" t="str">
        <f>VLOOKUP($C174,$C$3:$M$15,COLUMNS($C$3:I$15),0)</f>
        <v>phyattack_value</v>
      </c>
      <c r="G174" s="344">
        <f>VLOOKUP($C174,$C$3:$M$15,COLUMNS($C$3:J$15),0)</f>
        <v>150</v>
      </c>
      <c r="H174" s="344" t="str">
        <f>VLOOKUP($C174,$C$3:$M$15,COLUMNS($C$3:K$15),0)</f>
        <v>magicattack_value</v>
      </c>
      <c r="I174" s="344">
        <f>VLOOKUP($C174,$C$3:$M$15,COLUMNS($C$3:L$15),0)</f>
        <v>170</v>
      </c>
      <c r="J174" s="344" t="str">
        <f>VLOOKUP($C174,$C$3:$M$15,COLUMNS($C$3:M$15),0)</f>
        <v>medical_value</v>
      </c>
      <c r="K174" s="344">
        <f t="shared" si="506"/>
        <v>631</v>
      </c>
      <c r="L174" s="344">
        <f t="shared" si="507"/>
        <v>631</v>
      </c>
      <c r="M174" s="344">
        <f t="shared" si="508"/>
        <v>631</v>
      </c>
      <c r="N174" s="344">
        <f t="shared" si="509"/>
        <v>631</v>
      </c>
      <c r="O174" s="344">
        <f t="shared" si="510"/>
        <v>631</v>
      </c>
      <c r="P174" s="344">
        <f t="shared" si="511"/>
        <v>631</v>
      </c>
      <c r="Q174" s="344">
        <f t="shared" si="512"/>
        <v>631</v>
      </c>
      <c r="R174" s="344">
        <f t="shared" si="513"/>
        <v>631</v>
      </c>
      <c r="S174" s="344">
        <f t="shared" si="514"/>
        <v>631</v>
      </c>
      <c r="T174" s="344">
        <f t="shared" si="515"/>
        <v>631</v>
      </c>
      <c r="U174" s="356">
        <v>3600</v>
      </c>
      <c r="V174" s="356">
        <v>2800</v>
      </c>
      <c r="W174" s="356">
        <v>2000</v>
      </c>
      <c r="X174" s="356">
        <v>1200</v>
      </c>
      <c r="Y174" s="356">
        <v>400</v>
      </c>
      <c r="Z174" s="344">
        <f t="shared" si="441"/>
        <v>142</v>
      </c>
      <c r="AA174" s="344">
        <f t="shared" si="442"/>
        <v>142</v>
      </c>
      <c r="AB174" s="344">
        <f t="shared" si="443"/>
        <v>142</v>
      </c>
      <c r="AC174" s="344">
        <f t="shared" si="444"/>
        <v>142</v>
      </c>
      <c r="AD174" s="344">
        <f t="shared" si="445"/>
        <v>142</v>
      </c>
      <c r="AE174" s="344">
        <f t="shared" si="446"/>
        <v>142</v>
      </c>
      <c r="AF174" s="344">
        <f t="shared" si="447"/>
        <v>142</v>
      </c>
      <c r="AG174" s="344">
        <f t="shared" si="448"/>
        <v>142</v>
      </c>
      <c r="AH174" s="344">
        <f t="shared" si="449"/>
        <v>142</v>
      </c>
      <c r="AI174" s="344">
        <f t="shared" si="450"/>
        <v>142</v>
      </c>
      <c r="AJ174" s="356">
        <v>3600</v>
      </c>
      <c r="AK174" s="356">
        <v>2800</v>
      </c>
      <c r="AL174" s="356">
        <v>2000</v>
      </c>
      <c r="AM174" s="356">
        <v>1200</v>
      </c>
      <c r="AN174" s="356">
        <v>400</v>
      </c>
      <c r="AO174" s="344">
        <f t="shared" si="451"/>
        <v>165</v>
      </c>
      <c r="AP174" s="344">
        <f t="shared" si="452"/>
        <v>165</v>
      </c>
      <c r="AQ174" s="344">
        <f t="shared" si="453"/>
        <v>165</v>
      </c>
      <c r="AR174" s="344">
        <f t="shared" si="454"/>
        <v>165</v>
      </c>
      <c r="AS174" s="344">
        <f t="shared" si="455"/>
        <v>165</v>
      </c>
      <c r="AT174" s="344">
        <f t="shared" si="456"/>
        <v>165</v>
      </c>
      <c r="AU174" s="344">
        <f t="shared" si="457"/>
        <v>165</v>
      </c>
      <c r="AV174" s="344">
        <f t="shared" si="458"/>
        <v>165</v>
      </c>
      <c r="AW174" s="344">
        <f t="shared" si="459"/>
        <v>165</v>
      </c>
      <c r="AX174" s="344">
        <f t="shared" si="460"/>
        <v>165</v>
      </c>
      <c r="AY174" s="356">
        <v>3600</v>
      </c>
      <c r="AZ174" s="356">
        <v>2800</v>
      </c>
      <c r="BA174" s="356">
        <v>2000</v>
      </c>
      <c r="BB174" s="356">
        <v>1200</v>
      </c>
      <c r="BC174" s="356">
        <v>400</v>
      </c>
      <c r="BD174" s="353"/>
      <c r="BE174" s="353"/>
      <c r="BF174" s="353"/>
      <c r="BG174" s="353"/>
      <c r="BH174" s="353"/>
      <c r="BI174" s="146"/>
      <c r="BJ174" s="352"/>
      <c r="BK174" s="146"/>
      <c r="BL174" s="25">
        <f t="shared" si="437"/>
        <v>4110103</v>
      </c>
      <c r="BM174" s="146">
        <f t="shared" ref="BM174" si="522">BM161</f>
        <v>1800</v>
      </c>
      <c r="BN174" s="146">
        <v>4</v>
      </c>
      <c r="BO174" s="146">
        <f t="shared" ref="BO174" si="523">BO161</f>
        <v>1</v>
      </c>
      <c r="BP174" s="146">
        <f t="shared" si="504"/>
        <v>3</v>
      </c>
      <c r="BQ174" s="146">
        <f>VLOOKUP(IF(A174=1,0,A174),宝石属性!$B$26:$D$41,2,0)</f>
        <v>10</v>
      </c>
      <c r="BR174" s="146">
        <f>VLOOKUP(IF(A174=1,0,A174),宝石属性!$B$26:$D$41,3,0)</f>
        <v>2</v>
      </c>
      <c r="BS174" s="146">
        <f t="shared" ref="BS174:BV174" si="524">IF(BS161="","",BS161)</f>
        <v>2</v>
      </c>
      <c r="BT174" s="146">
        <f t="shared" si="524"/>
        <v>4</v>
      </c>
      <c r="BU174" s="146">
        <f t="shared" si="524"/>
        <v>7</v>
      </c>
      <c r="BV174" s="146">
        <f t="shared" si="524"/>
        <v>8</v>
      </c>
      <c r="BW174" s="357" t="str">
        <f t="shared" si="464"/>
        <v/>
      </c>
      <c r="BX174" s="357" t="str">
        <f t="shared" si="465"/>
        <v/>
      </c>
    </row>
    <row r="175" spans="1:76">
      <c r="A175" s="344">
        <f t="shared" si="324"/>
        <v>110</v>
      </c>
      <c r="B175" s="344" t="s">
        <v>1104</v>
      </c>
      <c r="C175" s="344" t="str">
        <f t="shared" si="502"/>
        <v>爪</v>
      </c>
      <c r="D175" s="344" t="str">
        <f t="shared" si="436"/>
        <v>110级白装爪</v>
      </c>
      <c r="E175" s="344">
        <f>VLOOKUP($C175,$C$3:$M$15,COLUMNS($C$3:H$15),0)</f>
        <v>130</v>
      </c>
      <c r="F175" s="344" t="str">
        <f>VLOOKUP($C175,$C$3:$M$15,COLUMNS($C$3:I$15),0)</f>
        <v>phyattack_value</v>
      </c>
      <c r="G175" s="344">
        <f>VLOOKUP($C175,$C$3:$M$15,COLUMNS($C$3:J$15),0)</f>
        <v>150</v>
      </c>
      <c r="H175" s="344" t="str">
        <f>VLOOKUP($C175,$C$3:$M$15,COLUMNS($C$3:K$15),0)</f>
        <v>magicattack_value</v>
      </c>
      <c r="I175" s="344">
        <f>VLOOKUP($C175,$C$3:$M$15,COLUMNS($C$3:L$15),0)</f>
        <v>170</v>
      </c>
      <c r="J175" s="344" t="str">
        <f>VLOOKUP($C175,$C$3:$M$15,COLUMNS($C$3:M$15),0)</f>
        <v>medical_value</v>
      </c>
      <c r="K175" s="344">
        <f t="shared" si="506"/>
        <v>631</v>
      </c>
      <c r="L175" s="344">
        <f t="shared" si="507"/>
        <v>631</v>
      </c>
      <c r="M175" s="344">
        <f t="shared" si="508"/>
        <v>631</v>
      </c>
      <c r="N175" s="344">
        <f t="shared" si="509"/>
        <v>631</v>
      </c>
      <c r="O175" s="344">
        <f t="shared" si="510"/>
        <v>631</v>
      </c>
      <c r="P175" s="344">
        <f t="shared" si="511"/>
        <v>631</v>
      </c>
      <c r="Q175" s="344">
        <f t="shared" si="512"/>
        <v>631</v>
      </c>
      <c r="R175" s="344">
        <f t="shared" si="513"/>
        <v>631</v>
      </c>
      <c r="S175" s="344">
        <f t="shared" si="514"/>
        <v>631</v>
      </c>
      <c r="T175" s="344">
        <f t="shared" si="515"/>
        <v>631</v>
      </c>
      <c r="U175" s="356">
        <v>3600</v>
      </c>
      <c r="V175" s="356">
        <v>2800</v>
      </c>
      <c r="W175" s="356">
        <v>2000</v>
      </c>
      <c r="X175" s="356">
        <v>1200</v>
      </c>
      <c r="Y175" s="356">
        <v>400</v>
      </c>
      <c r="Z175" s="344">
        <f t="shared" si="441"/>
        <v>142</v>
      </c>
      <c r="AA175" s="344">
        <f t="shared" si="442"/>
        <v>142</v>
      </c>
      <c r="AB175" s="344">
        <f t="shared" si="443"/>
        <v>142</v>
      </c>
      <c r="AC175" s="344">
        <f t="shared" si="444"/>
        <v>142</v>
      </c>
      <c r="AD175" s="344">
        <f t="shared" si="445"/>
        <v>142</v>
      </c>
      <c r="AE175" s="344">
        <f t="shared" si="446"/>
        <v>142</v>
      </c>
      <c r="AF175" s="344">
        <f t="shared" si="447"/>
        <v>142</v>
      </c>
      <c r="AG175" s="344">
        <f t="shared" si="448"/>
        <v>142</v>
      </c>
      <c r="AH175" s="344">
        <f t="shared" si="449"/>
        <v>142</v>
      </c>
      <c r="AI175" s="344">
        <f t="shared" si="450"/>
        <v>142</v>
      </c>
      <c r="AJ175" s="356">
        <v>3600</v>
      </c>
      <c r="AK175" s="356">
        <v>2800</v>
      </c>
      <c r="AL175" s="356">
        <v>2000</v>
      </c>
      <c r="AM175" s="356">
        <v>1200</v>
      </c>
      <c r="AN175" s="356">
        <v>400</v>
      </c>
      <c r="AO175" s="344">
        <f t="shared" si="451"/>
        <v>165</v>
      </c>
      <c r="AP175" s="344">
        <f t="shared" si="452"/>
        <v>165</v>
      </c>
      <c r="AQ175" s="344">
        <f t="shared" si="453"/>
        <v>165</v>
      </c>
      <c r="AR175" s="344">
        <f t="shared" si="454"/>
        <v>165</v>
      </c>
      <c r="AS175" s="344">
        <f t="shared" si="455"/>
        <v>165</v>
      </c>
      <c r="AT175" s="344">
        <f t="shared" si="456"/>
        <v>165</v>
      </c>
      <c r="AU175" s="344">
        <f t="shared" si="457"/>
        <v>165</v>
      </c>
      <c r="AV175" s="344">
        <f t="shared" si="458"/>
        <v>165</v>
      </c>
      <c r="AW175" s="344">
        <f t="shared" si="459"/>
        <v>165</v>
      </c>
      <c r="AX175" s="344">
        <f t="shared" si="460"/>
        <v>165</v>
      </c>
      <c r="AY175" s="356">
        <v>3600</v>
      </c>
      <c r="AZ175" s="356">
        <v>2800</v>
      </c>
      <c r="BA175" s="356">
        <v>2000</v>
      </c>
      <c r="BB175" s="356">
        <v>1200</v>
      </c>
      <c r="BC175" s="356">
        <v>400</v>
      </c>
      <c r="BD175" s="353"/>
      <c r="BE175" s="353"/>
      <c r="BF175" s="353"/>
      <c r="BG175" s="353"/>
      <c r="BH175" s="353"/>
      <c r="BI175" s="146"/>
      <c r="BJ175" s="352"/>
      <c r="BK175" s="146"/>
      <c r="BL175" s="25">
        <f t="shared" si="437"/>
        <v>4110104</v>
      </c>
      <c r="BM175" s="146">
        <f t="shared" ref="BM175" si="525">BM162</f>
        <v>3080</v>
      </c>
      <c r="BN175" s="146">
        <v>4</v>
      </c>
      <c r="BO175" s="146">
        <f t="shared" ref="BO175" si="526">BO162</f>
        <v>1</v>
      </c>
      <c r="BP175" s="146">
        <f t="shared" si="504"/>
        <v>4</v>
      </c>
      <c r="BQ175" s="146">
        <f>VLOOKUP(IF(A175=1,0,A175),宝石属性!$B$26:$D$41,2,0)</f>
        <v>10</v>
      </c>
      <c r="BR175" s="146">
        <f>VLOOKUP(IF(A175=1,0,A175),宝石属性!$B$26:$D$41,3,0)</f>
        <v>2</v>
      </c>
      <c r="BS175" s="146">
        <f t="shared" ref="BS175:BV175" si="527">IF(BS162="","",BS162)</f>
        <v>2</v>
      </c>
      <c r="BT175" s="146">
        <f t="shared" si="527"/>
        <v>4</v>
      </c>
      <c r="BU175" s="146">
        <f t="shared" si="527"/>
        <v>7</v>
      </c>
      <c r="BV175" s="146">
        <f t="shared" si="527"/>
        <v>8</v>
      </c>
      <c r="BW175" s="357" t="str">
        <f t="shared" si="464"/>
        <v/>
      </c>
      <c r="BX175" s="357" t="str">
        <f t="shared" si="465"/>
        <v/>
      </c>
    </row>
    <row r="176" spans="1:76">
      <c r="A176" s="344">
        <f t="shared" si="324"/>
        <v>110</v>
      </c>
      <c r="B176" s="344" t="s">
        <v>1104</v>
      </c>
      <c r="C176" s="344" t="str">
        <f t="shared" si="502"/>
        <v>魔棒</v>
      </c>
      <c r="D176" s="344" t="str">
        <f t="shared" si="436"/>
        <v>110级白装魔棒</v>
      </c>
      <c r="E176" s="344">
        <f>VLOOKUP($C176,$C$3:$M$15,COLUMNS($C$3:H$15),0)</f>
        <v>130</v>
      </c>
      <c r="F176" s="344" t="str">
        <f>VLOOKUP($C176,$C$3:$M$15,COLUMNS($C$3:I$15),0)</f>
        <v>phyattack_value</v>
      </c>
      <c r="G176" s="344">
        <f>VLOOKUP($C176,$C$3:$M$15,COLUMNS($C$3:J$15),0)</f>
        <v>150</v>
      </c>
      <c r="H176" s="344" t="str">
        <f>VLOOKUP($C176,$C$3:$M$15,COLUMNS($C$3:K$15),0)</f>
        <v>magicattack_value</v>
      </c>
      <c r="I176" s="344">
        <f>VLOOKUP($C176,$C$3:$M$15,COLUMNS($C$3:L$15),0)</f>
        <v>170</v>
      </c>
      <c r="J176" s="344" t="str">
        <f>VLOOKUP($C176,$C$3:$M$15,COLUMNS($C$3:M$15),0)</f>
        <v>medical_value</v>
      </c>
      <c r="K176" s="344">
        <f t="shared" si="506"/>
        <v>631</v>
      </c>
      <c r="L176" s="344">
        <f t="shared" si="507"/>
        <v>631</v>
      </c>
      <c r="M176" s="344">
        <f t="shared" si="508"/>
        <v>631</v>
      </c>
      <c r="N176" s="344">
        <f t="shared" si="509"/>
        <v>631</v>
      </c>
      <c r="O176" s="344">
        <f t="shared" si="510"/>
        <v>631</v>
      </c>
      <c r="P176" s="344">
        <f t="shared" si="511"/>
        <v>631</v>
      </c>
      <c r="Q176" s="344">
        <f t="shared" si="512"/>
        <v>631</v>
      </c>
      <c r="R176" s="344">
        <f t="shared" si="513"/>
        <v>631</v>
      </c>
      <c r="S176" s="344">
        <f t="shared" si="514"/>
        <v>631</v>
      </c>
      <c r="T176" s="344">
        <f t="shared" si="515"/>
        <v>631</v>
      </c>
      <c r="U176" s="356">
        <v>3600</v>
      </c>
      <c r="V176" s="356">
        <v>2800</v>
      </c>
      <c r="W176" s="356">
        <v>2000</v>
      </c>
      <c r="X176" s="356">
        <v>1200</v>
      </c>
      <c r="Y176" s="356">
        <v>400</v>
      </c>
      <c r="Z176" s="344">
        <f t="shared" si="441"/>
        <v>142</v>
      </c>
      <c r="AA176" s="344">
        <f t="shared" si="442"/>
        <v>142</v>
      </c>
      <c r="AB176" s="344">
        <f t="shared" si="443"/>
        <v>142</v>
      </c>
      <c r="AC176" s="344">
        <f t="shared" si="444"/>
        <v>142</v>
      </c>
      <c r="AD176" s="344">
        <f t="shared" si="445"/>
        <v>142</v>
      </c>
      <c r="AE176" s="344">
        <f t="shared" si="446"/>
        <v>142</v>
      </c>
      <c r="AF176" s="344">
        <f t="shared" si="447"/>
        <v>142</v>
      </c>
      <c r="AG176" s="344">
        <f t="shared" si="448"/>
        <v>142</v>
      </c>
      <c r="AH176" s="344">
        <f t="shared" si="449"/>
        <v>142</v>
      </c>
      <c r="AI176" s="344">
        <f t="shared" si="450"/>
        <v>142</v>
      </c>
      <c r="AJ176" s="356">
        <v>3600</v>
      </c>
      <c r="AK176" s="356">
        <v>2800</v>
      </c>
      <c r="AL176" s="356">
        <v>2000</v>
      </c>
      <c r="AM176" s="356">
        <v>1200</v>
      </c>
      <c r="AN176" s="356">
        <v>400</v>
      </c>
      <c r="AO176" s="344">
        <f t="shared" si="451"/>
        <v>165</v>
      </c>
      <c r="AP176" s="344">
        <f t="shared" si="452"/>
        <v>165</v>
      </c>
      <c r="AQ176" s="344">
        <f t="shared" si="453"/>
        <v>165</v>
      </c>
      <c r="AR176" s="344">
        <f t="shared" si="454"/>
        <v>165</v>
      </c>
      <c r="AS176" s="344">
        <f t="shared" si="455"/>
        <v>165</v>
      </c>
      <c r="AT176" s="344">
        <f t="shared" si="456"/>
        <v>165</v>
      </c>
      <c r="AU176" s="344">
        <f t="shared" si="457"/>
        <v>165</v>
      </c>
      <c r="AV176" s="344">
        <f t="shared" si="458"/>
        <v>165</v>
      </c>
      <c r="AW176" s="344">
        <f t="shared" si="459"/>
        <v>165</v>
      </c>
      <c r="AX176" s="344">
        <f t="shared" si="460"/>
        <v>165</v>
      </c>
      <c r="AY176" s="356">
        <v>3600</v>
      </c>
      <c r="AZ176" s="356">
        <v>2800</v>
      </c>
      <c r="BA176" s="356">
        <v>2000</v>
      </c>
      <c r="BB176" s="356">
        <v>1200</v>
      </c>
      <c r="BC176" s="356">
        <v>400</v>
      </c>
      <c r="BD176" s="353"/>
      <c r="BE176" s="353"/>
      <c r="BF176" s="353"/>
      <c r="BG176" s="353"/>
      <c r="BH176" s="353"/>
      <c r="BI176" s="146"/>
      <c r="BJ176" s="352"/>
      <c r="BK176" s="146"/>
      <c r="BL176" s="25">
        <f t="shared" si="437"/>
        <v>4110105</v>
      </c>
      <c r="BM176" s="146">
        <f t="shared" ref="BM176" si="528">BM163</f>
        <v>2824</v>
      </c>
      <c r="BN176" s="146">
        <v>4</v>
      </c>
      <c r="BO176" s="146">
        <f t="shared" ref="BO176" si="529">BO163</f>
        <v>1</v>
      </c>
      <c r="BP176" s="146">
        <f t="shared" si="504"/>
        <v>5</v>
      </c>
      <c r="BQ176" s="146">
        <f>VLOOKUP(IF(A176=1,0,A176),宝石属性!$B$26:$D$41,2,0)</f>
        <v>10</v>
      </c>
      <c r="BR176" s="146">
        <f>VLOOKUP(IF(A176=1,0,A176),宝石属性!$B$26:$D$41,3,0)</f>
        <v>2</v>
      </c>
      <c r="BS176" s="146">
        <f t="shared" ref="BS176:BV176" si="530">IF(BS163="","",BS163)</f>
        <v>2</v>
      </c>
      <c r="BT176" s="146">
        <f t="shared" si="530"/>
        <v>4</v>
      </c>
      <c r="BU176" s="146">
        <f t="shared" si="530"/>
        <v>7</v>
      </c>
      <c r="BV176" s="146">
        <f t="shared" si="530"/>
        <v>8</v>
      </c>
      <c r="BW176" s="357" t="str">
        <f t="shared" si="464"/>
        <v/>
      </c>
      <c r="BX176" s="357" t="str">
        <f t="shared" si="465"/>
        <v/>
      </c>
    </row>
    <row r="177" spans="1:76">
      <c r="A177" s="344">
        <f t="shared" si="324"/>
        <v>110</v>
      </c>
      <c r="B177" s="344" t="s">
        <v>1104</v>
      </c>
      <c r="C177" s="344" t="str">
        <f t="shared" si="502"/>
        <v>法杖</v>
      </c>
      <c r="D177" s="344" t="str">
        <f t="shared" si="436"/>
        <v>110级白装法杖</v>
      </c>
      <c r="E177" s="344">
        <f>VLOOKUP($C177,$C$3:$M$15,COLUMNS($C$3:H$15),0)</f>
        <v>130</v>
      </c>
      <c r="F177" s="344" t="str">
        <f>VLOOKUP($C177,$C$3:$M$15,COLUMNS($C$3:I$15),0)</f>
        <v>phyattack_value</v>
      </c>
      <c r="G177" s="344">
        <f>VLOOKUP($C177,$C$3:$M$15,COLUMNS($C$3:J$15),0)</f>
        <v>150</v>
      </c>
      <c r="H177" s="344" t="str">
        <f>VLOOKUP($C177,$C$3:$M$15,COLUMNS($C$3:K$15),0)</f>
        <v>magicattack_value</v>
      </c>
      <c r="I177" s="344">
        <f>VLOOKUP($C177,$C$3:$M$15,COLUMNS($C$3:L$15),0)</f>
        <v>170</v>
      </c>
      <c r="J177" s="344" t="str">
        <f>VLOOKUP($C177,$C$3:$M$15,COLUMNS($C$3:M$15),0)</f>
        <v>medical_value</v>
      </c>
      <c r="K177" s="344">
        <f t="shared" si="506"/>
        <v>631</v>
      </c>
      <c r="L177" s="344">
        <f t="shared" si="507"/>
        <v>631</v>
      </c>
      <c r="M177" s="344">
        <f t="shared" si="508"/>
        <v>631</v>
      </c>
      <c r="N177" s="344">
        <f t="shared" si="509"/>
        <v>631</v>
      </c>
      <c r="O177" s="344">
        <f t="shared" si="510"/>
        <v>631</v>
      </c>
      <c r="P177" s="344">
        <f t="shared" si="511"/>
        <v>631</v>
      </c>
      <c r="Q177" s="344">
        <f t="shared" si="512"/>
        <v>631</v>
      </c>
      <c r="R177" s="344">
        <f t="shared" si="513"/>
        <v>631</v>
      </c>
      <c r="S177" s="344">
        <f t="shared" si="514"/>
        <v>631</v>
      </c>
      <c r="T177" s="344">
        <f t="shared" si="515"/>
        <v>631</v>
      </c>
      <c r="U177" s="356">
        <v>3600</v>
      </c>
      <c r="V177" s="356">
        <v>2800</v>
      </c>
      <c r="W177" s="356">
        <v>2000</v>
      </c>
      <c r="X177" s="356">
        <v>1200</v>
      </c>
      <c r="Y177" s="356">
        <v>400</v>
      </c>
      <c r="Z177" s="344">
        <f t="shared" si="441"/>
        <v>142</v>
      </c>
      <c r="AA177" s="344">
        <f t="shared" si="442"/>
        <v>142</v>
      </c>
      <c r="AB177" s="344">
        <f t="shared" si="443"/>
        <v>142</v>
      </c>
      <c r="AC177" s="344">
        <f t="shared" si="444"/>
        <v>142</v>
      </c>
      <c r="AD177" s="344">
        <f t="shared" si="445"/>
        <v>142</v>
      </c>
      <c r="AE177" s="344">
        <f t="shared" si="446"/>
        <v>142</v>
      </c>
      <c r="AF177" s="344">
        <f t="shared" si="447"/>
        <v>142</v>
      </c>
      <c r="AG177" s="344">
        <f t="shared" si="448"/>
        <v>142</v>
      </c>
      <c r="AH177" s="344">
        <f t="shared" si="449"/>
        <v>142</v>
      </c>
      <c r="AI177" s="344">
        <f t="shared" si="450"/>
        <v>142</v>
      </c>
      <c r="AJ177" s="356">
        <v>3600</v>
      </c>
      <c r="AK177" s="356">
        <v>2800</v>
      </c>
      <c r="AL177" s="356">
        <v>2000</v>
      </c>
      <c r="AM177" s="356">
        <v>1200</v>
      </c>
      <c r="AN177" s="356">
        <v>400</v>
      </c>
      <c r="AO177" s="344">
        <f t="shared" si="451"/>
        <v>165</v>
      </c>
      <c r="AP177" s="344">
        <f t="shared" si="452"/>
        <v>165</v>
      </c>
      <c r="AQ177" s="344">
        <f t="shared" si="453"/>
        <v>165</v>
      </c>
      <c r="AR177" s="344">
        <f t="shared" si="454"/>
        <v>165</v>
      </c>
      <c r="AS177" s="344">
        <f t="shared" si="455"/>
        <v>165</v>
      </c>
      <c r="AT177" s="344">
        <f t="shared" si="456"/>
        <v>165</v>
      </c>
      <c r="AU177" s="344">
        <f t="shared" si="457"/>
        <v>165</v>
      </c>
      <c r="AV177" s="344">
        <f t="shared" si="458"/>
        <v>165</v>
      </c>
      <c r="AW177" s="344">
        <f t="shared" si="459"/>
        <v>165</v>
      </c>
      <c r="AX177" s="344">
        <f t="shared" si="460"/>
        <v>165</v>
      </c>
      <c r="AY177" s="356">
        <v>3600</v>
      </c>
      <c r="AZ177" s="356">
        <v>2800</v>
      </c>
      <c r="BA177" s="356">
        <v>2000</v>
      </c>
      <c r="BB177" s="356">
        <v>1200</v>
      </c>
      <c r="BC177" s="356">
        <v>400</v>
      </c>
      <c r="BD177" s="353"/>
      <c r="BE177" s="353"/>
      <c r="BF177" s="353"/>
      <c r="BG177" s="353"/>
      <c r="BH177" s="353"/>
      <c r="BI177" s="146"/>
      <c r="BJ177" s="352"/>
      <c r="BK177" s="146"/>
      <c r="BL177" s="25">
        <f t="shared" si="437"/>
        <v>4110106</v>
      </c>
      <c r="BM177" s="146">
        <f t="shared" ref="BM177" si="531">BM164</f>
        <v>4104</v>
      </c>
      <c r="BN177" s="146">
        <v>4</v>
      </c>
      <c r="BO177" s="146">
        <f t="shared" ref="BO177" si="532">BO164</f>
        <v>1</v>
      </c>
      <c r="BP177" s="146">
        <f t="shared" si="504"/>
        <v>6</v>
      </c>
      <c r="BQ177" s="146">
        <f>VLOOKUP(IF(A177=1,0,A177),宝石属性!$B$26:$D$41,2,0)</f>
        <v>10</v>
      </c>
      <c r="BR177" s="146">
        <f>VLOOKUP(IF(A177=1,0,A177),宝石属性!$B$26:$D$41,3,0)</f>
        <v>2</v>
      </c>
      <c r="BS177" s="146">
        <f t="shared" ref="BS177:BV177" si="533">IF(BS164="","",BS164)</f>
        <v>2</v>
      </c>
      <c r="BT177" s="146">
        <f t="shared" si="533"/>
        <v>4</v>
      </c>
      <c r="BU177" s="146">
        <f t="shared" si="533"/>
        <v>7</v>
      </c>
      <c r="BV177" s="146">
        <f t="shared" si="533"/>
        <v>8</v>
      </c>
      <c r="BW177" s="357" t="str">
        <f t="shared" si="464"/>
        <v/>
      </c>
      <c r="BX177" s="357" t="str">
        <f t="shared" si="465"/>
        <v/>
      </c>
    </row>
    <row r="178" spans="1:76">
      <c r="A178" s="344">
        <f t="shared" si="324"/>
        <v>110</v>
      </c>
      <c r="B178" s="344" t="s">
        <v>1104</v>
      </c>
      <c r="C178" s="344" t="str">
        <f t="shared" si="502"/>
        <v>男衣</v>
      </c>
      <c r="D178" s="344" t="str">
        <f t="shared" si="436"/>
        <v>110级白装男衣</v>
      </c>
      <c r="E178" s="344">
        <f>VLOOKUP($C178,$C$3:$M$15,COLUMNS($C$3:H$15),0)</f>
        <v>60</v>
      </c>
      <c r="F178" s="344" t="str">
        <f>VLOOKUP($C178,$C$3:$M$15,COLUMNS($C$3:I$15),0)</f>
        <v>maxhp_value</v>
      </c>
      <c r="G178" s="344">
        <f>VLOOKUP($C178,$C$3:$M$15,COLUMNS($C$3:J$15),0)</f>
        <v>140</v>
      </c>
      <c r="H178" s="344" t="str">
        <f>VLOOKUP($C178,$C$3:$M$15,COLUMNS($C$3:K$15),0)</f>
        <v>defend_value</v>
      </c>
      <c r="I178" s="344" t="str">
        <f>VLOOKUP($C178,$C$3:$M$15,COLUMNS($C$3:L$15),0)</f>
        <v/>
      </c>
      <c r="J178" s="344" t="str">
        <f>VLOOKUP($C178,$C$3:$M$15,COLUMNS($C$3:M$15),0)</f>
        <v/>
      </c>
      <c r="K178" s="344">
        <f t="shared" si="506"/>
        <v>505</v>
      </c>
      <c r="L178" s="344">
        <f t="shared" si="507"/>
        <v>505</v>
      </c>
      <c r="M178" s="344">
        <f t="shared" si="508"/>
        <v>505</v>
      </c>
      <c r="N178" s="344">
        <f t="shared" si="509"/>
        <v>505</v>
      </c>
      <c r="O178" s="344">
        <f t="shared" si="510"/>
        <v>505</v>
      </c>
      <c r="P178" s="344">
        <f t="shared" si="511"/>
        <v>505</v>
      </c>
      <c r="Q178" s="344">
        <f t="shared" si="512"/>
        <v>505</v>
      </c>
      <c r="R178" s="344">
        <f t="shared" si="513"/>
        <v>505</v>
      </c>
      <c r="S178" s="344">
        <f t="shared" si="514"/>
        <v>505</v>
      </c>
      <c r="T178" s="344">
        <f t="shared" si="515"/>
        <v>505</v>
      </c>
      <c r="U178" s="356">
        <v>3600</v>
      </c>
      <c r="V178" s="356">
        <v>2800</v>
      </c>
      <c r="W178" s="356">
        <v>2000</v>
      </c>
      <c r="X178" s="356">
        <v>1200</v>
      </c>
      <c r="Y178" s="356">
        <v>400</v>
      </c>
      <c r="Z178" s="344">
        <f t="shared" si="441"/>
        <v>158</v>
      </c>
      <c r="AA178" s="344">
        <f t="shared" si="442"/>
        <v>158</v>
      </c>
      <c r="AB178" s="344">
        <f t="shared" si="443"/>
        <v>158</v>
      </c>
      <c r="AC178" s="344">
        <f t="shared" si="444"/>
        <v>158</v>
      </c>
      <c r="AD178" s="344">
        <f t="shared" si="445"/>
        <v>158</v>
      </c>
      <c r="AE178" s="344">
        <f t="shared" si="446"/>
        <v>158</v>
      </c>
      <c r="AF178" s="344">
        <f t="shared" si="447"/>
        <v>158</v>
      </c>
      <c r="AG178" s="344">
        <f t="shared" si="448"/>
        <v>158</v>
      </c>
      <c r="AH178" s="344">
        <f t="shared" si="449"/>
        <v>158</v>
      </c>
      <c r="AI178" s="344">
        <f t="shared" si="450"/>
        <v>158</v>
      </c>
      <c r="AJ178" s="356">
        <v>3600</v>
      </c>
      <c r="AK178" s="356">
        <v>2800</v>
      </c>
      <c r="AL178" s="356">
        <v>2000</v>
      </c>
      <c r="AM178" s="356">
        <v>1200</v>
      </c>
      <c r="AN178" s="356">
        <v>400</v>
      </c>
      <c r="AO178" s="344" t="str">
        <f t="shared" si="451"/>
        <v/>
      </c>
      <c r="AP178" s="344" t="str">
        <f t="shared" si="452"/>
        <v/>
      </c>
      <c r="AQ178" s="344" t="str">
        <f t="shared" si="453"/>
        <v/>
      </c>
      <c r="AR178" s="344" t="str">
        <f t="shared" si="454"/>
        <v/>
      </c>
      <c r="AS178" s="344" t="str">
        <f t="shared" si="455"/>
        <v/>
      </c>
      <c r="AT178" s="344" t="str">
        <f t="shared" si="456"/>
        <v/>
      </c>
      <c r="AU178" s="344" t="str">
        <f t="shared" si="457"/>
        <v/>
      </c>
      <c r="AV178" s="344" t="str">
        <f t="shared" si="458"/>
        <v/>
      </c>
      <c r="AW178" s="344" t="str">
        <f t="shared" si="459"/>
        <v/>
      </c>
      <c r="AX178" s="344" t="str">
        <f t="shared" si="460"/>
        <v/>
      </c>
      <c r="AY178" s="356">
        <v>3600</v>
      </c>
      <c r="AZ178" s="356">
        <v>2800</v>
      </c>
      <c r="BA178" s="356">
        <v>2000</v>
      </c>
      <c r="BB178" s="356">
        <v>1200</v>
      </c>
      <c r="BC178" s="356">
        <v>400</v>
      </c>
      <c r="BD178" s="353"/>
      <c r="BE178" s="353"/>
      <c r="BF178" s="353"/>
      <c r="BG178" s="353"/>
      <c r="BH178" s="353"/>
      <c r="BI178" s="146"/>
      <c r="BJ178" s="352"/>
      <c r="BK178" s="146"/>
      <c r="BL178" s="25">
        <f t="shared" si="437"/>
        <v>4110207</v>
      </c>
      <c r="BM178" s="146">
        <f t="shared" ref="BM178" si="534">BM165</f>
        <v>312</v>
      </c>
      <c r="BN178" s="146">
        <v>4</v>
      </c>
      <c r="BO178" s="146">
        <f t="shared" ref="BO178" si="535">BO165</f>
        <v>2</v>
      </c>
      <c r="BP178" s="146">
        <f t="shared" si="504"/>
        <v>7</v>
      </c>
      <c r="BQ178" s="146">
        <f>VLOOKUP(IF(A178=1,0,A178),宝石属性!$B$26:$D$41,2,0)</f>
        <v>10</v>
      </c>
      <c r="BR178" s="146">
        <f>VLOOKUP(IF(A178=1,0,A178),宝石属性!$B$26:$D$41,3,0)</f>
        <v>2</v>
      </c>
      <c r="BS178" s="146">
        <f t="shared" ref="BS178:BV178" si="536">IF(BS165="","",BS165)</f>
        <v>1</v>
      </c>
      <c r="BT178" s="146">
        <f t="shared" si="536"/>
        <v>3</v>
      </c>
      <c r="BU178" s="146">
        <f t="shared" si="536"/>
        <v>5</v>
      </c>
      <c r="BV178" s="146">
        <f t="shared" si="536"/>
        <v>7</v>
      </c>
      <c r="BW178" s="357" t="str">
        <f t="shared" si="464"/>
        <v/>
      </c>
      <c r="BX178" s="357" t="str">
        <f t="shared" si="465"/>
        <v/>
      </c>
    </row>
    <row r="179" spans="1:76">
      <c r="A179" s="344">
        <f t="shared" si="324"/>
        <v>110</v>
      </c>
      <c r="B179" s="344" t="s">
        <v>1104</v>
      </c>
      <c r="C179" s="344" t="str">
        <f t="shared" si="502"/>
        <v>女衣</v>
      </c>
      <c r="D179" s="344" t="str">
        <f t="shared" si="436"/>
        <v>110级白装女衣</v>
      </c>
      <c r="E179" s="344">
        <f>VLOOKUP($C179,$C$3:$M$15,COLUMNS($C$3:H$15),0)</f>
        <v>60</v>
      </c>
      <c r="F179" s="344" t="str">
        <f>VLOOKUP($C179,$C$3:$M$15,COLUMNS($C$3:I$15),0)</f>
        <v>maxhp_value</v>
      </c>
      <c r="G179" s="344">
        <f>VLOOKUP($C179,$C$3:$M$15,COLUMNS($C$3:J$15),0)</f>
        <v>140</v>
      </c>
      <c r="H179" s="344" t="str">
        <f>VLOOKUP($C179,$C$3:$M$15,COLUMNS($C$3:K$15),0)</f>
        <v>defend_value</v>
      </c>
      <c r="I179" s="344" t="str">
        <f>VLOOKUP($C179,$C$3:$M$15,COLUMNS($C$3:L$15),0)</f>
        <v/>
      </c>
      <c r="J179" s="344" t="str">
        <f>VLOOKUP($C179,$C$3:$M$15,COLUMNS($C$3:M$15),0)</f>
        <v/>
      </c>
      <c r="K179" s="344">
        <f t="shared" si="506"/>
        <v>505</v>
      </c>
      <c r="L179" s="344">
        <f t="shared" si="507"/>
        <v>505</v>
      </c>
      <c r="M179" s="344">
        <f t="shared" si="508"/>
        <v>505</v>
      </c>
      <c r="N179" s="344">
        <f t="shared" si="509"/>
        <v>505</v>
      </c>
      <c r="O179" s="344">
        <f t="shared" si="510"/>
        <v>505</v>
      </c>
      <c r="P179" s="344">
        <f t="shared" si="511"/>
        <v>505</v>
      </c>
      <c r="Q179" s="344">
        <f t="shared" si="512"/>
        <v>505</v>
      </c>
      <c r="R179" s="344">
        <f t="shared" si="513"/>
        <v>505</v>
      </c>
      <c r="S179" s="344">
        <f t="shared" si="514"/>
        <v>505</v>
      </c>
      <c r="T179" s="344">
        <f t="shared" si="515"/>
        <v>505</v>
      </c>
      <c r="U179" s="356">
        <v>3600</v>
      </c>
      <c r="V179" s="356">
        <v>2800</v>
      </c>
      <c r="W179" s="356">
        <v>2000</v>
      </c>
      <c r="X179" s="356">
        <v>1200</v>
      </c>
      <c r="Y179" s="356">
        <v>400</v>
      </c>
      <c r="Z179" s="344">
        <f t="shared" si="441"/>
        <v>158</v>
      </c>
      <c r="AA179" s="344">
        <f t="shared" si="442"/>
        <v>158</v>
      </c>
      <c r="AB179" s="344">
        <f t="shared" si="443"/>
        <v>158</v>
      </c>
      <c r="AC179" s="344">
        <f t="shared" si="444"/>
        <v>158</v>
      </c>
      <c r="AD179" s="344">
        <f t="shared" si="445"/>
        <v>158</v>
      </c>
      <c r="AE179" s="344">
        <f t="shared" si="446"/>
        <v>158</v>
      </c>
      <c r="AF179" s="344">
        <f t="shared" si="447"/>
        <v>158</v>
      </c>
      <c r="AG179" s="344">
        <f t="shared" si="448"/>
        <v>158</v>
      </c>
      <c r="AH179" s="344">
        <f t="shared" si="449"/>
        <v>158</v>
      </c>
      <c r="AI179" s="344">
        <f t="shared" si="450"/>
        <v>158</v>
      </c>
      <c r="AJ179" s="356">
        <v>3600</v>
      </c>
      <c r="AK179" s="356">
        <v>2800</v>
      </c>
      <c r="AL179" s="356">
        <v>2000</v>
      </c>
      <c r="AM179" s="356">
        <v>1200</v>
      </c>
      <c r="AN179" s="356">
        <v>400</v>
      </c>
      <c r="AO179" s="344" t="str">
        <f t="shared" si="451"/>
        <v/>
      </c>
      <c r="AP179" s="344" t="str">
        <f t="shared" si="452"/>
        <v/>
      </c>
      <c r="AQ179" s="344" t="str">
        <f t="shared" si="453"/>
        <v/>
      </c>
      <c r="AR179" s="344" t="str">
        <f t="shared" si="454"/>
        <v/>
      </c>
      <c r="AS179" s="344" t="str">
        <f t="shared" si="455"/>
        <v/>
      </c>
      <c r="AT179" s="344" t="str">
        <f t="shared" si="456"/>
        <v/>
      </c>
      <c r="AU179" s="344" t="str">
        <f t="shared" si="457"/>
        <v/>
      </c>
      <c r="AV179" s="344" t="str">
        <f t="shared" si="458"/>
        <v/>
      </c>
      <c r="AW179" s="344" t="str">
        <f t="shared" si="459"/>
        <v/>
      </c>
      <c r="AX179" s="344" t="str">
        <f t="shared" si="460"/>
        <v/>
      </c>
      <c r="AY179" s="356">
        <v>3600</v>
      </c>
      <c r="AZ179" s="356">
        <v>2800</v>
      </c>
      <c r="BA179" s="356">
        <v>2000</v>
      </c>
      <c r="BB179" s="356">
        <v>1200</v>
      </c>
      <c r="BC179" s="356">
        <v>400</v>
      </c>
      <c r="BD179" s="353"/>
      <c r="BE179" s="353"/>
      <c r="BF179" s="353"/>
      <c r="BG179" s="353"/>
      <c r="BH179" s="353"/>
      <c r="BI179" s="146"/>
      <c r="BJ179" s="352"/>
      <c r="BK179" s="146"/>
      <c r="BL179" s="25">
        <f t="shared" si="437"/>
        <v>4110208</v>
      </c>
      <c r="BM179" s="146">
        <f t="shared" ref="BM179" si="537">BM166</f>
        <v>568</v>
      </c>
      <c r="BN179" s="146">
        <v>4</v>
      </c>
      <c r="BO179" s="146">
        <f t="shared" ref="BO179" si="538">BO166</f>
        <v>2</v>
      </c>
      <c r="BP179" s="146">
        <f t="shared" si="504"/>
        <v>8</v>
      </c>
      <c r="BQ179" s="146">
        <f>VLOOKUP(IF(A179=1,0,A179),宝石属性!$B$26:$D$41,2,0)</f>
        <v>10</v>
      </c>
      <c r="BR179" s="146">
        <f>VLOOKUP(IF(A179=1,0,A179),宝石属性!$B$26:$D$41,3,0)</f>
        <v>2</v>
      </c>
      <c r="BS179" s="146">
        <f t="shared" ref="BS179:BV179" si="539">IF(BS166="","",BS166)</f>
        <v>1</v>
      </c>
      <c r="BT179" s="146">
        <f t="shared" si="539"/>
        <v>3</v>
      </c>
      <c r="BU179" s="146">
        <f t="shared" si="539"/>
        <v>5</v>
      </c>
      <c r="BV179" s="146">
        <f t="shared" si="539"/>
        <v>7</v>
      </c>
      <c r="BW179" s="357" t="str">
        <f t="shared" si="464"/>
        <v/>
      </c>
      <c r="BX179" s="357" t="str">
        <f t="shared" si="465"/>
        <v/>
      </c>
    </row>
    <row r="180" spans="1:76">
      <c r="A180" s="344">
        <f t="shared" si="324"/>
        <v>110</v>
      </c>
      <c r="B180" s="344" t="s">
        <v>1104</v>
      </c>
      <c r="C180" s="344" t="str">
        <f t="shared" si="502"/>
        <v>男头盔</v>
      </c>
      <c r="D180" s="344" t="str">
        <f t="shared" si="436"/>
        <v>110级白装男头盔</v>
      </c>
      <c r="E180" s="344">
        <f>VLOOKUP($C180,$C$3:$M$15,COLUMNS($C$3:H$15),0)</f>
        <v>90</v>
      </c>
      <c r="F180" s="344" t="str">
        <f>VLOOKUP($C180,$C$3:$M$15,COLUMNS($C$3:I$15),0)</f>
        <v>maxmp_value</v>
      </c>
      <c r="G180" s="344">
        <f>VLOOKUP($C180,$C$3:$M$15,COLUMNS($C$3:J$15),0)</f>
        <v>140</v>
      </c>
      <c r="H180" s="344" t="str">
        <f>VLOOKUP($C180,$C$3:$M$15,COLUMNS($C$3:K$15),0)</f>
        <v>defend_value</v>
      </c>
      <c r="I180" s="344" t="str">
        <f>VLOOKUP($C180,$C$3:$M$15,COLUMNS($C$3:L$15),0)</f>
        <v/>
      </c>
      <c r="J180" s="344" t="str">
        <f>VLOOKUP($C180,$C$3:$M$15,COLUMNS($C$3:M$15),0)</f>
        <v/>
      </c>
      <c r="K180" s="344">
        <f t="shared" si="506"/>
        <v>631</v>
      </c>
      <c r="L180" s="344">
        <f t="shared" si="507"/>
        <v>631</v>
      </c>
      <c r="M180" s="344">
        <f t="shared" si="508"/>
        <v>631</v>
      </c>
      <c r="N180" s="344">
        <f t="shared" si="509"/>
        <v>631</v>
      </c>
      <c r="O180" s="344">
        <f t="shared" si="510"/>
        <v>631</v>
      </c>
      <c r="P180" s="344">
        <f t="shared" si="511"/>
        <v>631</v>
      </c>
      <c r="Q180" s="344">
        <f t="shared" si="512"/>
        <v>631</v>
      </c>
      <c r="R180" s="344">
        <f t="shared" si="513"/>
        <v>631</v>
      </c>
      <c r="S180" s="344">
        <f t="shared" si="514"/>
        <v>631</v>
      </c>
      <c r="T180" s="344">
        <f t="shared" si="515"/>
        <v>631</v>
      </c>
      <c r="U180" s="356">
        <v>3600</v>
      </c>
      <c r="V180" s="356">
        <v>2800</v>
      </c>
      <c r="W180" s="356">
        <v>2000</v>
      </c>
      <c r="X180" s="356">
        <v>1200</v>
      </c>
      <c r="Y180" s="356">
        <v>400</v>
      </c>
      <c r="Z180" s="344">
        <f t="shared" si="441"/>
        <v>95</v>
      </c>
      <c r="AA180" s="344">
        <f t="shared" si="442"/>
        <v>95</v>
      </c>
      <c r="AB180" s="344">
        <f t="shared" si="443"/>
        <v>95</v>
      </c>
      <c r="AC180" s="344">
        <f t="shared" si="444"/>
        <v>95</v>
      </c>
      <c r="AD180" s="344">
        <f t="shared" si="445"/>
        <v>95</v>
      </c>
      <c r="AE180" s="344">
        <f t="shared" si="446"/>
        <v>95</v>
      </c>
      <c r="AF180" s="344">
        <f t="shared" si="447"/>
        <v>95</v>
      </c>
      <c r="AG180" s="344">
        <f t="shared" si="448"/>
        <v>95</v>
      </c>
      <c r="AH180" s="344">
        <f t="shared" si="449"/>
        <v>95</v>
      </c>
      <c r="AI180" s="344">
        <f t="shared" si="450"/>
        <v>95</v>
      </c>
      <c r="AJ180" s="356">
        <v>3600</v>
      </c>
      <c r="AK180" s="356">
        <v>2800</v>
      </c>
      <c r="AL180" s="356">
        <v>2000</v>
      </c>
      <c r="AM180" s="356">
        <v>1200</v>
      </c>
      <c r="AN180" s="356">
        <v>400</v>
      </c>
      <c r="AO180" s="344" t="str">
        <f t="shared" si="451"/>
        <v/>
      </c>
      <c r="AP180" s="344" t="str">
        <f t="shared" si="452"/>
        <v/>
      </c>
      <c r="AQ180" s="344" t="str">
        <f t="shared" si="453"/>
        <v/>
      </c>
      <c r="AR180" s="344" t="str">
        <f t="shared" si="454"/>
        <v/>
      </c>
      <c r="AS180" s="344" t="str">
        <f t="shared" si="455"/>
        <v/>
      </c>
      <c r="AT180" s="344" t="str">
        <f t="shared" si="456"/>
        <v/>
      </c>
      <c r="AU180" s="344" t="str">
        <f t="shared" si="457"/>
        <v/>
      </c>
      <c r="AV180" s="344" t="str">
        <f t="shared" si="458"/>
        <v/>
      </c>
      <c r="AW180" s="344" t="str">
        <f t="shared" si="459"/>
        <v/>
      </c>
      <c r="AX180" s="344" t="str">
        <f t="shared" si="460"/>
        <v/>
      </c>
      <c r="AY180" s="356">
        <v>3600</v>
      </c>
      <c r="AZ180" s="356">
        <v>2800</v>
      </c>
      <c r="BA180" s="356">
        <v>2000</v>
      </c>
      <c r="BB180" s="356">
        <v>1200</v>
      </c>
      <c r="BC180" s="356">
        <v>400</v>
      </c>
      <c r="BD180" s="353"/>
      <c r="BE180" s="353"/>
      <c r="BF180" s="353"/>
      <c r="BG180" s="353"/>
      <c r="BH180" s="353"/>
      <c r="BI180" s="146"/>
      <c r="BJ180" s="352"/>
      <c r="BK180" s="146"/>
      <c r="BL180" s="25">
        <f t="shared" si="437"/>
        <v>4110309</v>
      </c>
      <c r="BM180" s="146">
        <f t="shared" ref="BM180" si="540">BM167</f>
        <v>1640</v>
      </c>
      <c r="BN180" s="146">
        <v>4</v>
      </c>
      <c r="BO180" s="146">
        <f t="shared" ref="BO180" si="541">BO167</f>
        <v>3</v>
      </c>
      <c r="BP180" s="146">
        <f t="shared" si="504"/>
        <v>9</v>
      </c>
      <c r="BQ180" s="146">
        <f>VLOOKUP(IF(A180=1,0,A180),宝石属性!$B$26:$D$41,2,0)</f>
        <v>10</v>
      </c>
      <c r="BR180" s="146">
        <f>VLOOKUP(IF(A180=1,0,A180),宝石属性!$B$26:$D$41,3,0)</f>
        <v>2</v>
      </c>
      <c r="BS180" s="146">
        <f t="shared" ref="BS180:BV180" si="542">IF(BS167="","",BS167)</f>
        <v>2</v>
      </c>
      <c r="BT180" s="146">
        <f t="shared" si="542"/>
        <v>3</v>
      </c>
      <c r="BU180" s="146" t="str">
        <f t="shared" si="542"/>
        <v/>
      </c>
      <c r="BV180" s="146" t="str">
        <f t="shared" si="542"/>
        <v/>
      </c>
      <c r="BW180" s="357" t="str">
        <f t="shared" si="464"/>
        <v/>
      </c>
      <c r="BX180" s="357" t="str">
        <f t="shared" si="465"/>
        <v/>
      </c>
    </row>
    <row r="181" spans="1:76">
      <c r="A181" s="344">
        <f t="shared" si="324"/>
        <v>110</v>
      </c>
      <c r="B181" s="344" t="s">
        <v>1104</v>
      </c>
      <c r="C181" s="344" t="str">
        <f t="shared" si="502"/>
        <v>女头饰</v>
      </c>
      <c r="D181" s="344" t="str">
        <f t="shared" si="436"/>
        <v>110级白装女头饰</v>
      </c>
      <c r="E181" s="344">
        <f>VLOOKUP($C181,$C$3:$M$15,COLUMNS($C$3:H$15),0)</f>
        <v>90</v>
      </c>
      <c r="F181" s="344" t="str">
        <f>VLOOKUP($C181,$C$3:$M$15,COLUMNS($C$3:I$15),0)</f>
        <v>maxmp_value</v>
      </c>
      <c r="G181" s="344">
        <f>VLOOKUP($C181,$C$3:$M$15,COLUMNS($C$3:J$15),0)</f>
        <v>140</v>
      </c>
      <c r="H181" s="344" t="str">
        <f>VLOOKUP($C181,$C$3:$M$15,COLUMNS($C$3:K$15),0)</f>
        <v>defend_value</v>
      </c>
      <c r="I181" s="344" t="str">
        <f>VLOOKUP($C181,$C$3:$M$15,COLUMNS($C$3:L$15),0)</f>
        <v/>
      </c>
      <c r="J181" s="344" t="str">
        <f>VLOOKUP($C181,$C$3:$M$15,COLUMNS($C$3:M$15),0)</f>
        <v/>
      </c>
      <c r="K181" s="344">
        <f t="shared" si="506"/>
        <v>631</v>
      </c>
      <c r="L181" s="344">
        <f t="shared" si="507"/>
        <v>631</v>
      </c>
      <c r="M181" s="344">
        <f t="shared" si="508"/>
        <v>631</v>
      </c>
      <c r="N181" s="344">
        <f t="shared" si="509"/>
        <v>631</v>
      </c>
      <c r="O181" s="344">
        <f t="shared" si="510"/>
        <v>631</v>
      </c>
      <c r="P181" s="344">
        <f t="shared" si="511"/>
        <v>631</v>
      </c>
      <c r="Q181" s="344">
        <f t="shared" si="512"/>
        <v>631</v>
      </c>
      <c r="R181" s="344">
        <f t="shared" si="513"/>
        <v>631</v>
      </c>
      <c r="S181" s="344">
        <f t="shared" si="514"/>
        <v>631</v>
      </c>
      <c r="T181" s="344">
        <f t="shared" si="515"/>
        <v>631</v>
      </c>
      <c r="U181" s="356">
        <v>3600</v>
      </c>
      <c r="V181" s="356">
        <v>2800</v>
      </c>
      <c r="W181" s="356">
        <v>2000</v>
      </c>
      <c r="X181" s="356">
        <v>1200</v>
      </c>
      <c r="Y181" s="356">
        <v>400</v>
      </c>
      <c r="Z181" s="344">
        <f t="shared" si="441"/>
        <v>95</v>
      </c>
      <c r="AA181" s="344">
        <f t="shared" si="442"/>
        <v>95</v>
      </c>
      <c r="AB181" s="344">
        <f t="shared" si="443"/>
        <v>95</v>
      </c>
      <c r="AC181" s="344">
        <f t="shared" si="444"/>
        <v>95</v>
      </c>
      <c r="AD181" s="344">
        <f t="shared" si="445"/>
        <v>95</v>
      </c>
      <c r="AE181" s="344">
        <f t="shared" si="446"/>
        <v>95</v>
      </c>
      <c r="AF181" s="344">
        <f t="shared" si="447"/>
        <v>95</v>
      </c>
      <c r="AG181" s="344">
        <f t="shared" si="448"/>
        <v>95</v>
      </c>
      <c r="AH181" s="344">
        <f t="shared" si="449"/>
        <v>95</v>
      </c>
      <c r="AI181" s="344">
        <f t="shared" si="450"/>
        <v>95</v>
      </c>
      <c r="AJ181" s="356">
        <v>3600</v>
      </c>
      <c r="AK181" s="356">
        <v>2800</v>
      </c>
      <c r="AL181" s="356">
        <v>2000</v>
      </c>
      <c r="AM181" s="356">
        <v>1200</v>
      </c>
      <c r="AN181" s="356">
        <v>400</v>
      </c>
      <c r="AO181" s="344" t="str">
        <f t="shared" si="451"/>
        <v/>
      </c>
      <c r="AP181" s="344" t="str">
        <f t="shared" si="452"/>
        <v/>
      </c>
      <c r="AQ181" s="344" t="str">
        <f t="shared" si="453"/>
        <v/>
      </c>
      <c r="AR181" s="344" t="str">
        <f t="shared" si="454"/>
        <v/>
      </c>
      <c r="AS181" s="344" t="str">
        <f t="shared" si="455"/>
        <v/>
      </c>
      <c r="AT181" s="344" t="str">
        <f t="shared" si="456"/>
        <v/>
      </c>
      <c r="AU181" s="344" t="str">
        <f t="shared" si="457"/>
        <v/>
      </c>
      <c r="AV181" s="344" t="str">
        <f t="shared" si="458"/>
        <v/>
      </c>
      <c r="AW181" s="344" t="str">
        <f t="shared" si="459"/>
        <v/>
      </c>
      <c r="AX181" s="344" t="str">
        <f t="shared" si="460"/>
        <v/>
      </c>
      <c r="AY181" s="356">
        <v>3600</v>
      </c>
      <c r="AZ181" s="356">
        <v>2800</v>
      </c>
      <c r="BA181" s="356">
        <v>2000</v>
      </c>
      <c r="BB181" s="356">
        <v>1200</v>
      </c>
      <c r="BC181" s="356">
        <v>400</v>
      </c>
      <c r="BD181" s="353"/>
      <c r="BE181" s="353"/>
      <c r="BF181" s="353"/>
      <c r="BG181" s="353"/>
      <c r="BH181" s="353"/>
      <c r="BI181" s="146"/>
      <c r="BJ181" s="352"/>
      <c r="BK181" s="146"/>
      <c r="BL181" s="25">
        <f t="shared" si="437"/>
        <v>4110310</v>
      </c>
      <c r="BM181" s="146">
        <f t="shared" ref="BM181" si="543">BM168</f>
        <v>1384</v>
      </c>
      <c r="BN181" s="146">
        <v>4</v>
      </c>
      <c r="BO181" s="146">
        <f t="shared" ref="BO181" si="544">BO168</f>
        <v>3</v>
      </c>
      <c r="BP181" s="146">
        <f t="shared" si="504"/>
        <v>10</v>
      </c>
      <c r="BQ181" s="146">
        <f>VLOOKUP(IF(A181=1,0,A181),宝石属性!$B$26:$D$41,2,0)</f>
        <v>10</v>
      </c>
      <c r="BR181" s="146">
        <f>VLOOKUP(IF(A181=1,0,A181),宝石属性!$B$26:$D$41,3,0)</f>
        <v>2</v>
      </c>
      <c r="BS181" s="146">
        <f t="shared" ref="BS181:BV181" si="545">IF(BS168="","",BS168)</f>
        <v>2</v>
      </c>
      <c r="BT181" s="146">
        <f t="shared" si="545"/>
        <v>3</v>
      </c>
      <c r="BU181" s="146" t="str">
        <f t="shared" si="545"/>
        <v/>
      </c>
      <c r="BV181" s="146" t="str">
        <f t="shared" si="545"/>
        <v/>
      </c>
      <c r="BW181" s="357" t="str">
        <f t="shared" si="464"/>
        <v/>
      </c>
      <c r="BX181" s="357" t="str">
        <f t="shared" si="465"/>
        <v/>
      </c>
    </row>
    <row r="182" spans="1:76">
      <c r="A182" s="344">
        <f t="shared" si="324"/>
        <v>110</v>
      </c>
      <c r="B182" s="344" t="s">
        <v>1104</v>
      </c>
      <c r="C182" s="344" t="str">
        <f t="shared" si="502"/>
        <v>项链</v>
      </c>
      <c r="D182" s="344" t="str">
        <f t="shared" si="436"/>
        <v>110级白装项链</v>
      </c>
      <c r="E182" s="344">
        <f>VLOOKUP($C182,$C$3:$M$15,COLUMNS($C$3:H$15),0)</f>
        <v>150</v>
      </c>
      <c r="F182" s="344" t="str">
        <f>VLOOKUP($C182,$C$3:$M$15,COLUMNS($C$3:I$15),0)</f>
        <v>magicattack_value</v>
      </c>
      <c r="G182" s="344">
        <f>VLOOKUP($C182,$C$3:$M$15,COLUMNS($C$3:J$15),0)</f>
        <v>160</v>
      </c>
      <c r="H182" s="344" t="str">
        <f>VLOOKUP($C182,$C$3:$M$15,COLUMNS($C$3:K$15),0)</f>
        <v>magicdef_value</v>
      </c>
      <c r="I182" s="344" t="str">
        <f>VLOOKUP($C182,$C$3:$M$15,COLUMNS($C$3:L$15),0)</f>
        <v/>
      </c>
      <c r="J182" s="344" t="str">
        <f>VLOOKUP($C182,$C$3:$M$15,COLUMNS($C$3:M$15),0)</f>
        <v/>
      </c>
      <c r="K182" s="344">
        <f t="shared" si="506"/>
        <v>174</v>
      </c>
      <c r="L182" s="344">
        <f t="shared" si="507"/>
        <v>174</v>
      </c>
      <c r="M182" s="344">
        <f t="shared" si="508"/>
        <v>174</v>
      </c>
      <c r="N182" s="344">
        <f t="shared" si="509"/>
        <v>174</v>
      </c>
      <c r="O182" s="344">
        <f t="shared" si="510"/>
        <v>174</v>
      </c>
      <c r="P182" s="344">
        <f t="shared" si="511"/>
        <v>174</v>
      </c>
      <c r="Q182" s="344">
        <f t="shared" si="512"/>
        <v>174</v>
      </c>
      <c r="R182" s="344">
        <f t="shared" si="513"/>
        <v>174</v>
      </c>
      <c r="S182" s="344">
        <f t="shared" si="514"/>
        <v>174</v>
      </c>
      <c r="T182" s="344">
        <f t="shared" si="515"/>
        <v>174</v>
      </c>
      <c r="U182" s="356">
        <v>3600</v>
      </c>
      <c r="V182" s="356">
        <v>2800</v>
      </c>
      <c r="W182" s="356">
        <v>2000</v>
      </c>
      <c r="X182" s="356">
        <v>1200</v>
      </c>
      <c r="Y182" s="356">
        <v>400</v>
      </c>
      <c r="Z182" s="344">
        <f t="shared" si="441"/>
        <v>92</v>
      </c>
      <c r="AA182" s="344">
        <f t="shared" si="442"/>
        <v>92</v>
      </c>
      <c r="AB182" s="344">
        <f t="shared" si="443"/>
        <v>92</v>
      </c>
      <c r="AC182" s="344">
        <f t="shared" si="444"/>
        <v>92</v>
      </c>
      <c r="AD182" s="344">
        <f t="shared" si="445"/>
        <v>92</v>
      </c>
      <c r="AE182" s="344">
        <f t="shared" si="446"/>
        <v>92</v>
      </c>
      <c r="AF182" s="344">
        <f t="shared" si="447"/>
        <v>92</v>
      </c>
      <c r="AG182" s="344">
        <f t="shared" si="448"/>
        <v>92</v>
      </c>
      <c r="AH182" s="344">
        <f t="shared" si="449"/>
        <v>92</v>
      </c>
      <c r="AI182" s="344">
        <f t="shared" si="450"/>
        <v>92</v>
      </c>
      <c r="AJ182" s="356">
        <v>3600</v>
      </c>
      <c r="AK182" s="356">
        <v>2800</v>
      </c>
      <c r="AL182" s="356">
        <v>2000</v>
      </c>
      <c r="AM182" s="356">
        <v>1200</v>
      </c>
      <c r="AN182" s="356">
        <v>400</v>
      </c>
      <c r="AO182" s="344" t="str">
        <f t="shared" si="451"/>
        <v/>
      </c>
      <c r="AP182" s="344" t="str">
        <f t="shared" si="452"/>
        <v/>
      </c>
      <c r="AQ182" s="344" t="str">
        <f t="shared" si="453"/>
        <v/>
      </c>
      <c r="AR182" s="344" t="str">
        <f t="shared" si="454"/>
        <v/>
      </c>
      <c r="AS182" s="344" t="str">
        <f t="shared" si="455"/>
        <v/>
      </c>
      <c r="AT182" s="344" t="str">
        <f t="shared" si="456"/>
        <v/>
      </c>
      <c r="AU182" s="344" t="str">
        <f t="shared" si="457"/>
        <v/>
      </c>
      <c r="AV182" s="344" t="str">
        <f t="shared" si="458"/>
        <v/>
      </c>
      <c r="AW182" s="344" t="str">
        <f t="shared" si="459"/>
        <v/>
      </c>
      <c r="AX182" s="344" t="str">
        <f t="shared" si="460"/>
        <v/>
      </c>
      <c r="AY182" s="356">
        <v>3600</v>
      </c>
      <c r="AZ182" s="356">
        <v>2800</v>
      </c>
      <c r="BA182" s="356">
        <v>2000</v>
      </c>
      <c r="BB182" s="356">
        <v>1200</v>
      </c>
      <c r="BC182" s="356">
        <v>400</v>
      </c>
      <c r="BD182" s="353"/>
      <c r="BE182" s="353"/>
      <c r="BF182" s="353"/>
      <c r="BG182" s="353"/>
      <c r="BH182" s="353"/>
      <c r="BI182" s="146"/>
      <c r="BJ182" s="352"/>
      <c r="BK182" s="146"/>
      <c r="BL182" s="25">
        <f t="shared" si="437"/>
        <v>4110411</v>
      </c>
      <c r="BM182" s="146">
        <f t="shared" ref="BM182" si="546">BM169</f>
        <v>40</v>
      </c>
      <c r="BN182" s="146">
        <v>4</v>
      </c>
      <c r="BO182" s="146">
        <f t="shared" ref="BO182" si="547">BO169</f>
        <v>4</v>
      </c>
      <c r="BP182" s="146">
        <f t="shared" si="504"/>
        <v>11</v>
      </c>
      <c r="BQ182" s="146">
        <f>VLOOKUP(IF(A182=1,0,A182),宝石属性!$B$26:$D$41,2,0)</f>
        <v>10</v>
      </c>
      <c r="BR182" s="146">
        <f>VLOOKUP(IF(A182=1,0,A182),宝石属性!$B$26:$D$41,3,0)</f>
        <v>2</v>
      </c>
      <c r="BS182" s="146">
        <f t="shared" ref="BS182:BV182" si="548">IF(BS169="","",BS169)</f>
        <v>4</v>
      </c>
      <c r="BT182" s="146">
        <f t="shared" si="548"/>
        <v>5</v>
      </c>
      <c r="BU182" s="146" t="str">
        <f t="shared" si="548"/>
        <v/>
      </c>
      <c r="BV182" s="146" t="str">
        <f t="shared" si="548"/>
        <v/>
      </c>
      <c r="BW182" s="357" t="str">
        <f t="shared" si="464"/>
        <v/>
      </c>
      <c r="BX182" s="357" t="str">
        <f t="shared" si="465"/>
        <v/>
      </c>
    </row>
    <row r="183" spans="1:76">
      <c r="A183" s="344">
        <f t="shared" si="324"/>
        <v>110</v>
      </c>
      <c r="B183" s="344" t="s">
        <v>1104</v>
      </c>
      <c r="C183" s="344" t="str">
        <f t="shared" si="502"/>
        <v>腰带</v>
      </c>
      <c r="D183" s="344" t="str">
        <f t="shared" si="436"/>
        <v>110级白装腰带</v>
      </c>
      <c r="E183" s="344">
        <f>VLOOKUP($C183,$C$3:$M$15,COLUMNS($C$3:H$15),0)</f>
        <v>60</v>
      </c>
      <c r="F183" s="344" t="str">
        <f>VLOOKUP($C183,$C$3:$M$15,COLUMNS($C$3:I$15),0)</f>
        <v>maxhp_value</v>
      </c>
      <c r="G183" s="344">
        <f>VLOOKUP($C183,$C$3:$M$15,COLUMNS($C$3:J$15),0)</f>
        <v>140</v>
      </c>
      <c r="H183" s="344" t="str">
        <f>VLOOKUP($C183,$C$3:$M$15,COLUMNS($C$3:K$15),0)</f>
        <v>defend_value</v>
      </c>
      <c r="I183" s="344" t="str">
        <f>VLOOKUP($C183,$C$3:$M$15,COLUMNS($C$3:L$15),0)</f>
        <v/>
      </c>
      <c r="J183" s="344" t="str">
        <f>VLOOKUP($C183,$C$3:$M$15,COLUMNS($C$3:M$15),0)</f>
        <v/>
      </c>
      <c r="K183" s="344">
        <f t="shared" si="506"/>
        <v>758</v>
      </c>
      <c r="L183" s="344">
        <f t="shared" si="507"/>
        <v>758</v>
      </c>
      <c r="M183" s="344">
        <f t="shared" si="508"/>
        <v>758</v>
      </c>
      <c r="N183" s="344">
        <f t="shared" si="509"/>
        <v>758</v>
      </c>
      <c r="O183" s="344">
        <f t="shared" si="510"/>
        <v>758</v>
      </c>
      <c r="P183" s="344">
        <f t="shared" si="511"/>
        <v>758</v>
      </c>
      <c r="Q183" s="344">
        <f t="shared" si="512"/>
        <v>758</v>
      </c>
      <c r="R183" s="344">
        <f t="shared" si="513"/>
        <v>758</v>
      </c>
      <c r="S183" s="344">
        <f t="shared" si="514"/>
        <v>758</v>
      </c>
      <c r="T183" s="344">
        <f t="shared" si="515"/>
        <v>758</v>
      </c>
      <c r="U183" s="356">
        <v>3600</v>
      </c>
      <c r="V183" s="356">
        <v>2800</v>
      </c>
      <c r="W183" s="356">
        <v>2000</v>
      </c>
      <c r="X183" s="356">
        <v>1200</v>
      </c>
      <c r="Y183" s="356">
        <v>400</v>
      </c>
      <c r="Z183" s="344">
        <f t="shared" si="441"/>
        <v>63</v>
      </c>
      <c r="AA183" s="344">
        <f t="shared" si="442"/>
        <v>63</v>
      </c>
      <c r="AB183" s="344">
        <f t="shared" si="443"/>
        <v>63</v>
      </c>
      <c r="AC183" s="344">
        <f t="shared" si="444"/>
        <v>63</v>
      </c>
      <c r="AD183" s="344">
        <f t="shared" si="445"/>
        <v>63</v>
      </c>
      <c r="AE183" s="344">
        <f t="shared" si="446"/>
        <v>63</v>
      </c>
      <c r="AF183" s="344">
        <f t="shared" si="447"/>
        <v>63</v>
      </c>
      <c r="AG183" s="344">
        <f t="shared" si="448"/>
        <v>63</v>
      </c>
      <c r="AH183" s="344">
        <f t="shared" si="449"/>
        <v>63</v>
      </c>
      <c r="AI183" s="344">
        <f t="shared" si="450"/>
        <v>63</v>
      </c>
      <c r="AJ183" s="356">
        <v>3600</v>
      </c>
      <c r="AK183" s="356">
        <v>2800</v>
      </c>
      <c r="AL183" s="356">
        <v>2000</v>
      </c>
      <c r="AM183" s="356">
        <v>1200</v>
      </c>
      <c r="AN183" s="356">
        <v>400</v>
      </c>
      <c r="AO183" s="344" t="str">
        <f t="shared" si="451"/>
        <v/>
      </c>
      <c r="AP183" s="344" t="str">
        <f t="shared" si="452"/>
        <v/>
      </c>
      <c r="AQ183" s="344" t="str">
        <f t="shared" si="453"/>
        <v/>
      </c>
      <c r="AR183" s="344" t="str">
        <f t="shared" si="454"/>
        <v/>
      </c>
      <c r="AS183" s="344" t="str">
        <f t="shared" si="455"/>
        <v/>
      </c>
      <c r="AT183" s="344" t="str">
        <f t="shared" si="456"/>
        <v/>
      </c>
      <c r="AU183" s="344" t="str">
        <f t="shared" si="457"/>
        <v/>
      </c>
      <c r="AV183" s="344" t="str">
        <f t="shared" si="458"/>
        <v/>
      </c>
      <c r="AW183" s="344" t="str">
        <f t="shared" si="459"/>
        <v/>
      </c>
      <c r="AX183" s="344" t="str">
        <f t="shared" si="460"/>
        <v/>
      </c>
      <c r="AY183" s="356">
        <v>3600</v>
      </c>
      <c r="AZ183" s="356">
        <v>2800</v>
      </c>
      <c r="BA183" s="356">
        <v>2000</v>
      </c>
      <c r="BB183" s="356">
        <v>1200</v>
      </c>
      <c r="BC183" s="356">
        <v>400</v>
      </c>
      <c r="BD183" s="353"/>
      <c r="BE183" s="353"/>
      <c r="BF183" s="353"/>
      <c r="BG183" s="353"/>
      <c r="BH183" s="353"/>
      <c r="BI183" s="146"/>
      <c r="BJ183" s="352"/>
      <c r="BK183" s="146"/>
      <c r="BL183" s="25">
        <f t="shared" si="437"/>
        <v>4110512</v>
      </c>
      <c r="BM183" s="146">
        <f t="shared" ref="BM183" si="549">BM170</f>
        <v>72</v>
      </c>
      <c r="BN183" s="146">
        <v>4</v>
      </c>
      <c r="BO183" s="146">
        <f t="shared" ref="BO183" si="550">BO170</f>
        <v>5</v>
      </c>
      <c r="BP183" s="146">
        <f t="shared" si="504"/>
        <v>12</v>
      </c>
      <c r="BQ183" s="146">
        <f>VLOOKUP(IF(A183=1,0,A183),宝石属性!$B$26:$D$41,2,0)</f>
        <v>10</v>
      </c>
      <c r="BR183" s="146">
        <f>VLOOKUP(IF(A183=1,0,A183),宝石属性!$B$26:$D$41,3,0)</f>
        <v>2</v>
      </c>
      <c r="BS183" s="146">
        <f t="shared" ref="BS183:BV183" si="551">IF(BS170="","",BS170)</f>
        <v>1</v>
      </c>
      <c r="BT183" s="146">
        <f t="shared" si="551"/>
        <v>6</v>
      </c>
      <c r="BU183" s="146">
        <f t="shared" si="551"/>
        <v>9</v>
      </c>
      <c r="BV183" s="146" t="str">
        <f t="shared" si="551"/>
        <v/>
      </c>
      <c r="BW183" s="357" t="str">
        <f t="shared" si="464"/>
        <v/>
      </c>
      <c r="BX183" s="357" t="str">
        <f t="shared" si="465"/>
        <v/>
      </c>
    </row>
    <row r="184" spans="1:76">
      <c r="A184" s="344">
        <f t="shared" ref="A184:A236" si="552">A171+10</f>
        <v>110</v>
      </c>
      <c r="B184" s="344" t="s">
        <v>1104</v>
      </c>
      <c r="C184" s="344" t="str">
        <f t="shared" si="502"/>
        <v>鞋子</v>
      </c>
      <c r="D184" s="344" t="str">
        <f t="shared" si="436"/>
        <v>110级白装鞋子</v>
      </c>
      <c r="E184" s="344">
        <f>VLOOKUP($C184,$C$3:$M$15,COLUMNS($C$3:H$15),0)</f>
        <v>160</v>
      </c>
      <c r="F184" s="344" t="str">
        <f>VLOOKUP($C184,$C$3:$M$15,COLUMNS($C$3:I$15),0)</f>
        <v>magicdef_value</v>
      </c>
      <c r="G184" s="344">
        <f>VLOOKUP($C184,$C$3:$M$15,COLUMNS($C$3:J$15),0)</f>
        <v>200</v>
      </c>
      <c r="H184" s="344" t="str">
        <f>VLOOKUP($C184,$C$3:$M$15,COLUMNS($C$3:K$15),0)</f>
        <v>speed_value</v>
      </c>
      <c r="I184" s="344" t="str">
        <f>VLOOKUP($C184,$C$3:$M$15,COLUMNS($C$3:L$15),0)</f>
        <v/>
      </c>
      <c r="J184" s="344" t="str">
        <f>VLOOKUP($C184,$C$3:$M$15,COLUMNS($C$3:M$15),0)</f>
        <v/>
      </c>
      <c r="K184" s="344">
        <f t="shared" si="506"/>
        <v>92</v>
      </c>
      <c r="L184" s="344">
        <f t="shared" si="507"/>
        <v>92</v>
      </c>
      <c r="M184" s="344">
        <f t="shared" si="508"/>
        <v>92</v>
      </c>
      <c r="N184" s="344">
        <f t="shared" si="509"/>
        <v>92</v>
      </c>
      <c r="O184" s="344">
        <f t="shared" si="510"/>
        <v>92</v>
      </c>
      <c r="P184" s="344">
        <f t="shared" si="511"/>
        <v>92</v>
      </c>
      <c r="Q184" s="344">
        <f t="shared" si="512"/>
        <v>92</v>
      </c>
      <c r="R184" s="344">
        <f t="shared" si="513"/>
        <v>92</v>
      </c>
      <c r="S184" s="344">
        <f t="shared" si="514"/>
        <v>92</v>
      </c>
      <c r="T184" s="344">
        <f t="shared" si="515"/>
        <v>92</v>
      </c>
      <c r="U184" s="356">
        <v>3600</v>
      </c>
      <c r="V184" s="356">
        <v>2800</v>
      </c>
      <c r="W184" s="356">
        <v>2000</v>
      </c>
      <c r="X184" s="356">
        <v>1200</v>
      </c>
      <c r="Y184" s="356">
        <v>400</v>
      </c>
      <c r="Z184" s="344">
        <f t="shared" si="441"/>
        <v>72</v>
      </c>
      <c r="AA184" s="344">
        <f t="shared" si="442"/>
        <v>72</v>
      </c>
      <c r="AB184" s="344">
        <f t="shared" si="443"/>
        <v>72</v>
      </c>
      <c r="AC184" s="344">
        <f t="shared" si="444"/>
        <v>72</v>
      </c>
      <c r="AD184" s="344">
        <f t="shared" si="445"/>
        <v>72</v>
      </c>
      <c r="AE184" s="344">
        <f t="shared" si="446"/>
        <v>72</v>
      </c>
      <c r="AF184" s="344">
        <f t="shared" si="447"/>
        <v>72</v>
      </c>
      <c r="AG184" s="344">
        <f t="shared" si="448"/>
        <v>72</v>
      </c>
      <c r="AH184" s="344">
        <f t="shared" si="449"/>
        <v>72</v>
      </c>
      <c r="AI184" s="344">
        <f t="shared" si="450"/>
        <v>72</v>
      </c>
      <c r="AJ184" s="356">
        <v>3600</v>
      </c>
      <c r="AK184" s="356">
        <v>2800</v>
      </c>
      <c r="AL184" s="356">
        <v>2000</v>
      </c>
      <c r="AM184" s="356">
        <v>1200</v>
      </c>
      <c r="AN184" s="356">
        <v>400</v>
      </c>
      <c r="AO184" s="344" t="str">
        <f t="shared" si="451"/>
        <v/>
      </c>
      <c r="AP184" s="344" t="str">
        <f t="shared" si="452"/>
        <v/>
      </c>
      <c r="AQ184" s="344" t="str">
        <f t="shared" si="453"/>
        <v/>
      </c>
      <c r="AR184" s="344" t="str">
        <f t="shared" si="454"/>
        <v/>
      </c>
      <c r="AS184" s="344" t="str">
        <f t="shared" si="455"/>
        <v/>
      </c>
      <c r="AT184" s="344" t="str">
        <f t="shared" si="456"/>
        <v/>
      </c>
      <c r="AU184" s="344" t="str">
        <f t="shared" si="457"/>
        <v/>
      </c>
      <c r="AV184" s="344" t="str">
        <f t="shared" si="458"/>
        <v/>
      </c>
      <c r="AW184" s="344" t="str">
        <f t="shared" si="459"/>
        <v/>
      </c>
      <c r="AX184" s="344" t="str">
        <f t="shared" si="460"/>
        <v/>
      </c>
      <c r="AY184" s="356">
        <v>3600</v>
      </c>
      <c r="AZ184" s="356">
        <v>2800</v>
      </c>
      <c r="BA184" s="356">
        <v>2000</v>
      </c>
      <c r="BB184" s="356">
        <v>1200</v>
      </c>
      <c r="BC184" s="356">
        <v>400</v>
      </c>
      <c r="BD184" s="353"/>
      <c r="BE184" s="353"/>
      <c r="BF184" s="353"/>
      <c r="BG184" s="353"/>
      <c r="BH184" s="353"/>
      <c r="BI184" s="146"/>
      <c r="BJ184" s="352"/>
      <c r="BK184" s="146"/>
      <c r="BL184" s="25">
        <f t="shared" si="437"/>
        <v>4110613</v>
      </c>
      <c r="BM184" s="146">
        <f t="shared" ref="BM184" si="553">BM171</f>
        <v>88</v>
      </c>
      <c r="BN184" s="146">
        <v>4</v>
      </c>
      <c r="BO184" s="146">
        <f t="shared" ref="BO184" si="554">BO171</f>
        <v>6</v>
      </c>
      <c r="BP184" s="146">
        <f t="shared" si="504"/>
        <v>13</v>
      </c>
      <c r="BQ184" s="146">
        <f>VLOOKUP(IF(A184=1,0,A184),宝石属性!$B$26:$D$41,2,0)</f>
        <v>10</v>
      </c>
      <c r="BR184" s="146">
        <f>VLOOKUP(IF(A184=1,0,A184),宝石属性!$B$26:$D$41,3,0)</f>
        <v>2</v>
      </c>
      <c r="BS184" s="146">
        <f t="shared" ref="BS184:BV184" si="555">IF(BS171="","",BS171)</f>
        <v>6</v>
      </c>
      <c r="BT184" s="146">
        <f t="shared" si="555"/>
        <v>9</v>
      </c>
      <c r="BU184" s="146" t="str">
        <f t="shared" si="555"/>
        <v/>
      </c>
      <c r="BV184" s="146" t="str">
        <f t="shared" si="555"/>
        <v/>
      </c>
      <c r="BW184" s="357" t="str">
        <f t="shared" si="464"/>
        <v/>
      </c>
      <c r="BX184" s="357" t="str">
        <f t="shared" si="465"/>
        <v/>
      </c>
    </row>
    <row r="185" spans="1:76">
      <c r="A185" s="344">
        <f t="shared" si="552"/>
        <v>120</v>
      </c>
      <c r="B185" s="344" t="s">
        <v>1104</v>
      </c>
      <c r="C185" s="344" t="str">
        <f t="shared" si="502"/>
        <v>剑</v>
      </c>
      <c r="D185" s="344" t="str">
        <f t="shared" si="436"/>
        <v>120级白装剑</v>
      </c>
      <c r="E185" s="344">
        <f>VLOOKUP($C185,$C$3:$M$15,COLUMNS($C$3:H$15),0)</f>
        <v>130</v>
      </c>
      <c r="F185" s="344" t="str">
        <f>VLOOKUP($C185,$C$3:$M$15,COLUMNS($C$3:I$15),0)</f>
        <v>phyattack_value</v>
      </c>
      <c r="G185" s="344">
        <f>VLOOKUP($C185,$C$3:$M$15,COLUMNS($C$3:J$15),0)</f>
        <v>150</v>
      </c>
      <c r="H185" s="344" t="str">
        <f>VLOOKUP($C185,$C$3:$M$15,COLUMNS($C$3:K$15),0)</f>
        <v>magicattack_value</v>
      </c>
      <c r="I185" s="344">
        <f>VLOOKUP($C185,$C$3:$M$15,COLUMNS($C$3:L$15),0)</f>
        <v>170</v>
      </c>
      <c r="J185" s="344" t="str">
        <f>VLOOKUP($C185,$C$3:$M$15,COLUMNS($C$3:M$15),0)</f>
        <v>medical_value</v>
      </c>
      <c r="K185" s="344">
        <f t="shared" si="506"/>
        <v>689</v>
      </c>
      <c r="L185" s="344">
        <f t="shared" si="507"/>
        <v>689</v>
      </c>
      <c r="M185" s="344">
        <f t="shared" si="508"/>
        <v>689</v>
      </c>
      <c r="N185" s="344">
        <f t="shared" si="509"/>
        <v>689</v>
      </c>
      <c r="O185" s="344">
        <f t="shared" si="510"/>
        <v>689</v>
      </c>
      <c r="P185" s="344">
        <f t="shared" si="511"/>
        <v>689</v>
      </c>
      <c r="Q185" s="344">
        <f t="shared" si="512"/>
        <v>689</v>
      </c>
      <c r="R185" s="344">
        <f t="shared" si="513"/>
        <v>689</v>
      </c>
      <c r="S185" s="344">
        <f t="shared" si="514"/>
        <v>689</v>
      </c>
      <c r="T185" s="344">
        <f t="shared" si="515"/>
        <v>689</v>
      </c>
      <c r="U185" s="356">
        <v>3600</v>
      </c>
      <c r="V185" s="356">
        <v>2800</v>
      </c>
      <c r="W185" s="356">
        <v>2000</v>
      </c>
      <c r="X185" s="356">
        <v>1200</v>
      </c>
      <c r="Y185" s="356">
        <v>400</v>
      </c>
      <c r="Z185" s="344">
        <f t="shared" si="441"/>
        <v>155</v>
      </c>
      <c r="AA185" s="344">
        <f t="shared" si="442"/>
        <v>155</v>
      </c>
      <c r="AB185" s="344">
        <f t="shared" si="443"/>
        <v>155</v>
      </c>
      <c r="AC185" s="344">
        <f t="shared" si="444"/>
        <v>155</v>
      </c>
      <c r="AD185" s="344">
        <f t="shared" si="445"/>
        <v>155</v>
      </c>
      <c r="AE185" s="344">
        <f t="shared" si="446"/>
        <v>155</v>
      </c>
      <c r="AF185" s="344">
        <f t="shared" si="447"/>
        <v>155</v>
      </c>
      <c r="AG185" s="344">
        <f t="shared" si="448"/>
        <v>155</v>
      </c>
      <c r="AH185" s="344">
        <f t="shared" si="449"/>
        <v>155</v>
      </c>
      <c r="AI185" s="344">
        <f t="shared" si="450"/>
        <v>155</v>
      </c>
      <c r="AJ185" s="356">
        <v>3600</v>
      </c>
      <c r="AK185" s="356">
        <v>2800</v>
      </c>
      <c r="AL185" s="356">
        <v>2000</v>
      </c>
      <c r="AM185" s="356">
        <v>1200</v>
      </c>
      <c r="AN185" s="356">
        <v>400</v>
      </c>
      <c r="AO185" s="344">
        <f t="shared" si="451"/>
        <v>180</v>
      </c>
      <c r="AP185" s="344">
        <f t="shared" si="452"/>
        <v>180</v>
      </c>
      <c r="AQ185" s="344">
        <f t="shared" si="453"/>
        <v>180</v>
      </c>
      <c r="AR185" s="344">
        <f t="shared" si="454"/>
        <v>180</v>
      </c>
      <c r="AS185" s="344">
        <f t="shared" si="455"/>
        <v>180</v>
      </c>
      <c r="AT185" s="344">
        <f t="shared" si="456"/>
        <v>180</v>
      </c>
      <c r="AU185" s="344">
        <f t="shared" si="457"/>
        <v>180</v>
      </c>
      <c r="AV185" s="344">
        <f t="shared" si="458"/>
        <v>180</v>
      </c>
      <c r="AW185" s="344">
        <f t="shared" si="459"/>
        <v>180</v>
      </c>
      <c r="AX185" s="344">
        <f t="shared" si="460"/>
        <v>180</v>
      </c>
      <c r="AY185" s="356">
        <v>3600</v>
      </c>
      <c r="AZ185" s="356">
        <v>2800</v>
      </c>
      <c r="BA185" s="356">
        <v>2000</v>
      </c>
      <c r="BB185" s="356">
        <v>1200</v>
      </c>
      <c r="BC185" s="356">
        <v>400</v>
      </c>
      <c r="BD185" s="353"/>
      <c r="BE185" s="353"/>
      <c r="BF185" s="353"/>
      <c r="BG185" s="353"/>
      <c r="BH185" s="353"/>
      <c r="BI185" s="146"/>
      <c r="BJ185" s="352"/>
      <c r="BK185" s="146"/>
      <c r="BL185" s="25">
        <f t="shared" si="437"/>
        <v>4120101</v>
      </c>
      <c r="BM185" s="146">
        <f t="shared" ref="BM185" si="556">BM172</f>
        <v>1288</v>
      </c>
      <c r="BN185" s="146">
        <v>4</v>
      </c>
      <c r="BO185" s="146">
        <f t="shared" ref="BO185" si="557">BO172</f>
        <v>1</v>
      </c>
      <c r="BP185" s="146">
        <f t="shared" si="504"/>
        <v>1</v>
      </c>
      <c r="BQ185" s="146">
        <f>VLOOKUP(IF(A185=1,0,A185),宝石属性!$B$26:$D$41,2,0)</f>
        <v>10</v>
      </c>
      <c r="BR185" s="146">
        <f>VLOOKUP(IF(A185=1,0,A185),宝石属性!$B$26:$D$41,3,0)</f>
        <v>2</v>
      </c>
      <c r="BS185" s="146">
        <f t="shared" ref="BS185:BV185" si="558">IF(BS172="","",BS172)</f>
        <v>2</v>
      </c>
      <c r="BT185" s="146">
        <f t="shared" si="558"/>
        <v>4</v>
      </c>
      <c r="BU185" s="146">
        <f t="shared" si="558"/>
        <v>7</v>
      </c>
      <c r="BV185" s="146">
        <f t="shared" si="558"/>
        <v>8</v>
      </c>
      <c r="BW185" s="357" t="str">
        <f t="shared" si="464"/>
        <v/>
      </c>
      <c r="BX185" s="357" t="str">
        <f t="shared" si="465"/>
        <v/>
      </c>
    </row>
    <row r="186" spans="1:76">
      <c r="A186" s="344">
        <f t="shared" si="552"/>
        <v>120</v>
      </c>
      <c r="B186" s="344" t="s">
        <v>1104</v>
      </c>
      <c r="C186" s="344" t="str">
        <f t="shared" si="502"/>
        <v>锤</v>
      </c>
      <c r="D186" s="344" t="str">
        <f t="shared" si="436"/>
        <v>120级白装锤</v>
      </c>
      <c r="E186" s="344">
        <f>VLOOKUP($C186,$C$3:$M$15,COLUMNS($C$3:H$15),0)</f>
        <v>130</v>
      </c>
      <c r="F186" s="344" t="str">
        <f>VLOOKUP($C186,$C$3:$M$15,COLUMNS($C$3:I$15),0)</f>
        <v>phyattack_value</v>
      </c>
      <c r="G186" s="344">
        <f>VLOOKUP($C186,$C$3:$M$15,COLUMNS($C$3:J$15),0)</f>
        <v>150</v>
      </c>
      <c r="H186" s="344" t="str">
        <f>VLOOKUP($C186,$C$3:$M$15,COLUMNS($C$3:K$15),0)</f>
        <v>magicattack_value</v>
      </c>
      <c r="I186" s="344">
        <f>VLOOKUP($C186,$C$3:$M$15,COLUMNS($C$3:L$15),0)</f>
        <v>170</v>
      </c>
      <c r="J186" s="344" t="str">
        <f>VLOOKUP($C186,$C$3:$M$15,COLUMNS($C$3:M$15),0)</f>
        <v>medical_value</v>
      </c>
      <c r="K186" s="344">
        <f t="shared" si="506"/>
        <v>689</v>
      </c>
      <c r="L186" s="344">
        <f t="shared" si="507"/>
        <v>689</v>
      </c>
      <c r="M186" s="344">
        <f t="shared" si="508"/>
        <v>689</v>
      </c>
      <c r="N186" s="344">
        <f t="shared" si="509"/>
        <v>689</v>
      </c>
      <c r="O186" s="344">
        <f t="shared" si="510"/>
        <v>689</v>
      </c>
      <c r="P186" s="344">
        <f t="shared" si="511"/>
        <v>689</v>
      </c>
      <c r="Q186" s="344">
        <f t="shared" si="512"/>
        <v>689</v>
      </c>
      <c r="R186" s="344">
        <f t="shared" si="513"/>
        <v>689</v>
      </c>
      <c r="S186" s="344">
        <f t="shared" si="514"/>
        <v>689</v>
      </c>
      <c r="T186" s="344">
        <f t="shared" si="515"/>
        <v>689</v>
      </c>
      <c r="U186" s="356">
        <v>3600</v>
      </c>
      <c r="V186" s="356">
        <v>2800</v>
      </c>
      <c r="W186" s="356">
        <v>2000</v>
      </c>
      <c r="X186" s="356">
        <v>1200</v>
      </c>
      <c r="Y186" s="356">
        <v>400</v>
      </c>
      <c r="Z186" s="344">
        <f t="shared" si="441"/>
        <v>155</v>
      </c>
      <c r="AA186" s="344">
        <f t="shared" si="442"/>
        <v>155</v>
      </c>
      <c r="AB186" s="344">
        <f t="shared" si="443"/>
        <v>155</v>
      </c>
      <c r="AC186" s="344">
        <f t="shared" si="444"/>
        <v>155</v>
      </c>
      <c r="AD186" s="344">
        <f t="shared" si="445"/>
        <v>155</v>
      </c>
      <c r="AE186" s="344">
        <f t="shared" si="446"/>
        <v>155</v>
      </c>
      <c r="AF186" s="344">
        <f t="shared" si="447"/>
        <v>155</v>
      </c>
      <c r="AG186" s="344">
        <f t="shared" si="448"/>
        <v>155</v>
      </c>
      <c r="AH186" s="344">
        <f t="shared" si="449"/>
        <v>155</v>
      </c>
      <c r="AI186" s="344">
        <f t="shared" si="450"/>
        <v>155</v>
      </c>
      <c r="AJ186" s="356">
        <v>3600</v>
      </c>
      <c r="AK186" s="356">
        <v>2800</v>
      </c>
      <c r="AL186" s="356">
        <v>2000</v>
      </c>
      <c r="AM186" s="356">
        <v>1200</v>
      </c>
      <c r="AN186" s="356">
        <v>400</v>
      </c>
      <c r="AO186" s="344">
        <f t="shared" si="451"/>
        <v>180</v>
      </c>
      <c r="AP186" s="344">
        <f t="shared" si="452"/>
        <v>180</v>
      </c>
      <c r="AQ186" s="344">
        <f t="shared" si="453"/>
        <v>180</v>
      </c>
      <c r="AR186" s="344">
        <f t="shared" si="454"/>
        <v>180</v>
      </c>
      <c r="AS186" s="344">
        <f t="shared" si="455"/>
        <v>180</v>
      </c>
      <c r="AT186" s="344">
        <f t="shared" si="456"/>
        <v>180</v>
      </c>
      <c r="AU186" s="344">
        <f t="shared" si="457"/>
        <v>180</v>
      </c>
      <c r="AV186" s="344">
        <f t="shared" si="458"/>
        <v>180</v>
      </c>
      <c r="AW186" s="344">
        <f t="shared" si="459"/>
        <v>180</v>
      </c>
      <c r="AX186" s="344">
        <f t="shared" si="460"/>
        <v>180</v>
      </c>
      <c r="AY186" s="356">
        <v>3600</v>
      </c>
      <c r="AZ186" s="356">
        <v>2800</v>
      </c>
      <c r="BA186" s="356">
        <v>2000</v>
      </c>
      <c r="BB186" s="356">
        <v>1200</v>
      </c>
      <c r="BC186" s="356">
        <v>400</v>
      </c>
      <c r="BD186" s="353"/>
      <c r="BE186" s="353"/>
      <c r="BF186" s="353"/>
      <c r="BG186" s="353"/>
      <c r="BH186" s="353"/>
      <c r="BI186" s="146"/>
      <c r="BJ186" s="352"/>
      <c r="BK186" s="146"/>
      <c r="BL186" s="25">
        <f t="shared" si="437"/>
        <v>4120102</v>
      </c>
      <c r="BM186" s="146">
        <f t="shared" ref="BM186" si="559">BM173</f>
        <v>4360</v>
      </c>
      <c r="BN186" s="146">
        <v>4</v>
      </c>
      <c r="BO186" s="146">
        <f t="shared" ref="BO186" si="560">BO173</f>
        <v>1</v>
      </c>
      <c r="BP186" s="146">
        <f t="shared" si="504"/>
        <v>2</v>
      </c>
      <c r="BQ186" s="146">
        <f>VLOOKUP(IF(A186=1,0,A186),宝石属性!$B$26:$D$41,2,0)</f>
        <v>10</v>
      </c>
      <c r="BR186" s="146">
        <f>VLOOKUP(IF(A186=1,0,A186),宝石属性!$B$26:$D$41,3,0)</f>
        <v>2</v>
      </c>
      <c r="BS186" s="146">
        <f t="shared" ref="BS186:BV186" si="561">IF(BS173="","",BS173)</f>
        <v>2</v>
      </c>
      <c r="BT186" s="146">
        <f t="shared" si="561"/>
        <v>4</v>
      </c>
      <c r="BU186" s="146">
        <f t="shared" si="561"/>
        <v>7</v>
      </c>
      <c r="BV186" s="146">
        <f t="shared" si="561"/>
        <v>8</v>
      </c>
      <c r="BW186" s="357" t="str">
        <f t="shared" si="464"/>
        <v/>
      </c>
      <c r="BX186" s="357" t="str">
        <f t="shared" si="465"/>
        <v/>
      </c>
    </row>
    <row r="187" spans="1:76">
      <c r="A187" s="344">
        <f t="shared" si="552"/>
        <v>120</v>
      </c>
      <c r="B187" s="344" t="s">
        <v>1104</v>
      </c>
      <c r="C187" s="344" t="str">
        <f t="shared" si="502"/>
        <v>弓箭</v>
      </c>
      <c r="D187" s="344" t="str">
        <f t="shared" si="436"/>
        <v>120级白装弓箭</v>
      </c>
      <c r="E187" s="344">
        <f>VLOOKUP($C187,$C$3:$M$15,COLUMNS($C$3:H$15),0)</f>
        <v>130</v>
      </c>
      <c r="F187" s="344" t="str">
        <f>VLOOKUP($C187,$C$3:$M$15,COLUMNS($C$3:I$15),0)</f>
        <v>phyattack_value</v>
      </c>
      <c r="G187" s="344">
        <f>VLOOKUP($C187,$C$3:$M$15,COLUMNS($C$3:J$15),0)</f>
        <v>150</v>
      </c>
      <c r="H187" s="344" t="str">
        <f>VLOOKUP($C187,$C$3:$M$15,COLUMNS($C$3:K$15),0)</f>
        <v>magicattack_value</v>
      </c>
      <c r="I187" s="344">
        <f>VLOOKUP($C187,$C$3:$M$15,COLUMNS($C$3:L$15),0)</f>
        <v>170</v>
      </c>
      <c r="J187" s="344" t="str">
        <f>VLOOKUP($C187,$C$3:$M$15,COLUMNS($C$3:M$15),0)</f>
        <v>medical_value</v>
      </c>
      <c r="K187" s="344">
        <f t="shared" si="506"/>
        <v>689</v>
      </c>
      <c r="L187" s="344">
        <f t="shared" si="507"/>
        <v>689</v>
      </c>
      <c r="M187" s="344">
        <f t="shared" si="508"/>
        <v>689</v>
      </c>
      <c r="N187" s="344">
        <f t="shared" si="509"/>
        <v>689</v>
      </c>
      <c r="O187" s="344">
        <f t="shared" si="510"/>
        <v>689</v>
      </c>
      <c r="P187" s="344">
        <f t="shared" si="511"/>
        <v>689</v>
      </c>
      <c r="Q187" s="344">
        <f t="shared" si="512"/>
        <v>689</v>
      </c>
      <c r="R187" s="344">
        <f t="shared" si="513"/>
        <v>689</v>
      </c>
      <c r="S187" s="344">
        <f t="shared" si="514"/>
        <v>689</v>
      </c>
      <c r="T187" s="344">
        <f t="shared" si="515"/>
        <v>689</v>
      </c>
      <c r="U187" s="356">
        <v>3600</v>
      </c>
      <c r="V187" s="356">
        <v>2800</v>
      </c>
      <c r="W187" s="356">
        <v>2000</v>
      </c>
      <c r="X187" s="356">
        <v>1200</v>
      </c>
      <c r="Y187" s="356">
        <v>400</v>
      </c>
      <c r="Z187" s="344">
        <f t="shared" si="441"/>
        <v>155</v>
      </c>
      <c r="AA187" s="344">
        <f t="shared" si="442"/>
        <v>155</v>
      </c>
      <c r="AB187" s="344">
        <f t="shared" si="443"/>
        <v>155</v>
      </c>
      <c r="AC187" s="344">
        <f t="shared" si="444"/>
        <v>155</v>
      </c>
      <c r="AD187" s="344">
        <f t="shared" si="445"/>
        <v>155</v>
      </c>
      <c r="AE187" s="344">
        <f t="shared" si="446"/>
        <v>155</v>
      </c>
      <c r="AF187" s="344">
        <f t="shared" si="447"/>
        <v>155</v>
      </c>
      <c r="AG187" s="344">
        <f t="shared" si="448"/>
        <v>155</v>
      </c>
      <c r="AH187" s="344">
        <f t="shared" si="449"/>
        <v>155</v>
      </c>
      <c r="AI187" s="344">
        <f t="shared" si="450"/>
        <v>155</v>
      </c>
      <c r="AJ187" s="356">
        <v>3600</v>
      </c>
      <c r="AK187" s="356">
        <v>2800</v>
      </c>
      <c r="AL187" s="356">
        <v>2000</v>
      </c>
      <c r="AM187" s="356">
        <v>1200</v>
      </c>
      <c r="AN187" s="356">
        <v>400</v>
      </c>
      <c r="AO187" s="344">
        <f t="shared" si="451"/>
        <v>180</v>
      </c>
      <c r="AP187" s="344">
        <f t="shared" si="452"/>
        <v>180</v>
      </c>
      <c r="AQ187" s="344">
        <f t="shared" si="453"/>
        <v>180</v>
      </c>
      <c r="AR187" s="344">
        <f t="shared" si="454"/>
        <v>180</v>
      </c>
      <c r="AS187" s="344">
        <f t="shared" si="455"/>
        <v>180</v>
      </c>
      <c r="AT187" s="344">
        <f t="shared" si="456"/>
        <v>180</v>
      </c>
      <c r="AU187" s="344">
        <f t="shared" si="457"/>
        <v>180</v>
      </c>
      <c r="AV187" s="344">
        <f t="shared" si="458"/>
        <v>180</v>
      </c>
      <c r="AW187" s="344">
        <f t="shared" si="459"/>
        <v>180</v>
      </c>
      <c r="AX187" s="344">
        <f t="shared" si="460"/>
        <v>180</v>
      </c>
      <c r="AY187" s="356">
        <v>3600</v>
      </c>
      <c r="AZ187" s="356">
        <v>2800</v>
      </c>
      <c r="BA187" s="356">
        <v>2000</v>
      </c>
      <c r="BB187" s="356">
        <v>1200</v>
      </c>
      <c r="BC187" s="356">
        <v>400</v>
      </c>
      <c r="BD187" s="353"/>
      <c r="BE187" s="353"/>
      <c r="BF187" s="353"/>
      <c r="BG187" s="353"/>
      <c r="BH187" s="353"/>
      <c r="BI187" s="146"/>
      <c r="BJ187" s="352"/>
      <c r="BK187" s="146"/>
      <c r="BL187" s="25">
        <f t="shared" si="437"/>
        <v>4120103</v>
      </c>
      <c r="BM187" s="146">
        <f t="shared" ref="BM187" si="562">BM174</f>
        <v>1800</v>
      </c>
      <c r="BN187" s="146">
        <v>4</v>
      </c>
      <c r="BO187" s="146">
        <f t="shared" ref="BO187:BP202" si="563">BO174</f>
        <v>1</v>
      </c>
      <c r="BP187" s="146">
        <f t="shared" si="563"/>
        <v>3</v>
      </c>
      <c r="BQ187" s="146">
        <f>VLOOKUP(IF(A187=1,0,A187),宝石属性!$B$26:$D$41,2,0)</f>
        <v>10</v>
      </c>
      <c r="BR187" s="146">
        <f>VLOOKUP(IF(A187=1,0,A187),宝石属性!$B$26:$D$41,3,0)</f>
        <v>2</v>
      </c>
      <c r="BS187" s="146">
        <f t="shared" ref="BS187:BV187" si="564">IF(BS174="","",BS174)</f>
        <v>2</v>
      </c>
      <c r="BT187" s="146">
        <f t="shared" si="564"/>
        <v>4</v>
      </c>
      <c r="BU187" s="146">
        <f t="shared" si="564"/>
        <v>7</v>
      </c>
      <c r="BV187" s="146">
        <f t="shared" si="564"/>
        <v>8</v>
      </c>
      <c r="BW187" s="357" t="str">
        <f t="shared" si="464"/>
        <v/>
      </c>
      <c r="BX187" s="357" t="str">
        <f t="shared" si="465"/>
        <v/>
      </c>
    </row>
    <row r="188" spans="1:76">
      <c r="A188" s="344">
        <f t="shared" si="552"/>
        <v>120</v>
      </c>
      <c r="B188" s="344" t="s">
        <v>1104</v>
      </c>
      <c r="C188" s="344" t="str">
        <f t="shared" si="502"/>
        <v>爪</v>
      </c>
      <c r="D188" s="344" t="str">
        <f t="shared" si="436"/>
        <v>120级白装爪</v>
      </c>
      <c r="E188" s="344">
        <f>VLOOKUP($C188,$C$3:$M$15,COLUMNS($C$3:H$15),0)</f>
        <v>130</v>
      </c>
      <c r="F188" s="344" t="str">
        <f>VLOOKUP($C188,$C$3:$M$15,COLUMNS($C$3:I$15),0)</f>
        <v>phyattack_value</v>
      </c>
      <c r="G188" s="344">
        <f>VLOOKUP($C188,$C$3:$M$15,COLUMNS($C$3:J$15),0)</f>
        <v>150</v>
      </c>
      <c r="H188" s="344" t="str">
        <f>VLOOKUP($C188,$C$3:$M$15,COLUMNS($C$3:K$15),0)</f>
        <v>magicattack_value</v>
      </c>
      <c r="I188" s="344">
        <f>VLOOKUP($C188,$C$3:$M$15,COLUMNS($C$3:L$15),0)</f>
        <v>170</v>
      </c>
      <c r="J188" s="344" t="str">
        <f>VLOOKUP($C188,$C$3:$M$15,COLUMNS($C$3:M$15),0)</f>
        <v>medical_value</v>
      </c>
      <c r="K188" s="344">
        <f t="shared" si="506"/>
        <v>689</v>
      </c>
      <c r="L188" s="344">
        <f t="shared" si="507"/>
        <v>689</v>
      </c>
      <c r="M188" s="344">
        <f t="shared" si="508"/>
        <v>689</v>
      </c>
      <c r="N188" s="344">
        <f t="shared" si="509"/>
        <v>689</v>
      </c>
      <c r="O188" s="344">
        <f t="shared" si="510"/>
        <v>689</v>
      </c>
      <c r="P188" s="344">
        <f t="shared" si="511"/>
        <v>689</v>
      </c>
      <c r="Q188" s="344">
        <f t="shared" si="512"/>
        <v>689</v>
      </c>
      <c r="R188" s="344">
        <f t="shared" si="513"/>
        <v>689</v>
      </c>
      <c r="S188" s="344">
        <f t="shared" si="514"/>
        <v>689</v>
      </c>
      <c r="T188" s="344">
        <f t="shared" si="515"/>
        <v>689</v>
      </c>
      <c r="U188" s="356">
        <v>3600</v>
      </c>
      <c r="V188" s="356">
        <v>2800</v>
      </c>
      <c r="W188" s="356">
        <v>2000</v>
      </c>
      <c r="X188" s="356">
        <v>1200</v>
      </c>
      <c r="Y188" s="356">
        <v>400</v>
      </c>
      <c r="Z188" s="344">
        <f t="shared" si="441"/>
        <v>155</v>
      </c>
      <c r="AA188" s="344">
        <f t="shared" si="442"/>
        <v>155</v>
      </c>
      <c r="AB188" s="344">
        <f t="shared" si="443"/>
        <v>155</v>
      </c>
      <c r="AC188" s="344">
        <f t="shared" si="444"/>
        <v>155</v>
      </c>
      <c r="AD188" s="344">
        <f t="shared" si="445"/>
        <v>155</v>
      </c>
      <c r="AE188" s="344">
        <f t="shared" si="446"/>
        <v>155</v>
      </c>
      <c r="AF188" s="344">
        <f t="shared" si="447"/>
        <v>155</v>
      </c>
      <c r="AG188" s="344">
        <f t="shared" si="448"/>
        <v>155</v>
      </c>
      <c r="AH188" s="344">
        <f t="shared" si="449"/>
        <v>155</v>
      </c>
      <c r="AI188" s="344">
        <f t="shared" si="450"/>
        <v>155</v>
      </c>
      <c r="AJ188" s="356">
        <v>3600</v>
      </c>
      <c r="AK188" s="356">
        <v>2800</v>
      </c>
      <c r="AL188" s="356">
        <v>2000</v>
      </c>
      <c r="AM188" s="356">
        <v>1200</v>
      </c>
      <c r="AN188" s="356">
        <v>400</v>
      </c>
      <c r="AO188" s="344">
        <f t="shared" si="451"/>
        <v>180</v>
      </c>
      <c r="AP188" s="344">
        <f t="shared" si="452"/>
        <v>180</v>
      </c>
      <c r="AQ188" s="344">
        <f t="shared" si="453"/>
        <v>180</v>
      </c>
      <c r="AR188" s="344">
        <f t="shared" si="454"/>
        <v>180</v>
      </c>
      <c r="AS188" s="344">
        <f t="shared" si="455"/>
        <v>180</v>
      </c>
      <c r="AT188" s="344">
        <f t="shared" si="456"/>
        <v>180</v>
      </c>
      <c r="AU188" s="344">
        <f t="shared" si="457"/>
        <v>180</v>
      </c>
      <c r="AV188" s="344">
        <f t="shared" si="458"/>
        <v>180</v>
      </c>
      <c r="AW188" s="344">
        <f t="shared" si="459"/>
        <v>180</v>
      </c>
      <c r="AX188" s="344">
        <f t="shared" si="460"/>
        <v>180</v>
      </c>
      <c r="AY188" s="356">
        <v>3600</v>
      </c>
      <c r="AZ188" s="356">
        <v>2800</v>
      </c>
      <c r="BA188" s="356">
        <v>2000</v>
      </c>
      <c r="BB188" s="356">
        <v>1200</v>
      </c>
      <c r="BC188" s="356">
        <v>400</v>
      </c>
      <c r="BD188" s="353"/>
      <c r="BE188" s="353"/>
      <c r="BF188" s="353"/>
      <c r="BG188" s="353"/>
      <c r="BH188" s="353"/>
      <c r="BI188" s="146"/>
      <c r="BJ188" s="352"/>
      <c r="BK188" s="146"/>
      <c r="BL188" s="25">
        <f t="shared" si="437"/>
        <v>4120104</v>
      </c>
      <c r="BM188" s="146">
        <f t="shared" ref="BM188" si="565">BM175</f>
        <v>3080</v>
      </c>
      <c r="BN188" s="146">
        <v>4</v>
      </c>
      <c r="BO188" s="146">
        <f t="shared" ref="BO188" si="566">BO175</f>
        <v>1</v>
      </c>
      <c r="BP188" s="146">
        <f t="shared" si="563"/>
        <v>4</v>
      </c>
      <c r="BQ188" s="146">
        <f>VLOOKUP(IF(A188=1,0,A188),宝石属性!$B$26:$D$41,2,0)</f>
        <v>10</v>
      </c>
      <c r="BR188" s="146">
        <f>VLOOKUP(IF(A188=1,0,A188),宝石属性!$B$26:$D$41,3,0)</f>
        <v>2</v>
      </c>
      <c r="BS188" s="146">
        <f t="shared" ref="BS188:BV188" si="567">IF(BS175="","",BS175)</f>
        <v>2</v>
      </c>
      <c r="BT188" s="146">
        <f t="shared" si="567"/>
        <v>4</v>
      </c>
      <c r="BU188" s="146">
        <f t="shared" si="567"/>
        <v>7</v>
      </c>
      <c r="BV188" s="146">
        <f t="shared" si="567"/>
        <v>8</v>
      </c>
      <c r="BW188" s="357" t="str">
        <f t="shared" si="464"/>
        <v/>
      </c>
      <c r="BX188" s="357" t="str">
        <f t="shared" si="465"/>
        <v/>
      </c>
    </row>
    <row r="189" spans="1:76">
      <c r="A189" s="344">
        <f t="shared" si="552"/>
        <v>120</v>
      </c>
      <c r="B189" s="344" t="s">
        <v>1104</v>
      </c>
      <c r="C189" s="344" t="str">
        <f t="shared" si="502"/>
        <v>魔棒</v>
      </c>
      <c r="D189" s="344" t="str">
        <f t="shared" si="436"/>
        <v>120级白装魔棒</v>
      </c>
      <c r="E189" s="344">
        <f>VLOOKUP($C189,$C$3:$M$15,COLUMNS($C$3:H$15),0)</f>
        <v>130</v>
      </c>
      <c r="F189" s="344" t="str">
        <f>VLOOKUP($C189,$C$3:$M$15,COLUMNS($C$3:I$15),0)</f>
        <v>phyattack_value</v>
      </c>
      <c r="G189" s="344">
        <f>VLOOKUP($C189,$C$3:$M$15,COLUMNS($C$3:J$15),0)</f>
        <v>150</v>
      </c>
      <c r="H189" s="344" t="str">
        <f>VLOOKUP($C189,$C$3:$M$15,COLUMNS($C$3:K$15),0)</f>
        <v>magicattack_value</v>
      </c>
      <c r="I189" s="344">
        <f>VLOOKUP($C189,$C$3:$M$15,COLUMNS($C$3:L$15),0)</f>
        <v>170</v>
      </c>
      <c r="J189" s="344" t="str">
        <f>VLOOKUP($C189,$C$3:$M$15,COLUMNS($C$3:M$15),0)</f>
        <v>medical_value</v>
      </c>
      <c r="K189" s="344">
        <f t="shared" si="506"/>
        <v>689</v>
      </c>
      <c r="L189" s="344">
        <f t="shared" si="507"/>
        <v>689</v>
      </c>
      <c r="M189" s="344">
        <f t="shared" si="508"/>
        <v>689</v>
      </c>
      <c r="N189" s="344">
        <f t="shared" si="509"/>
        <v>689</v>
      </c>
      <c r="O189" s="344">
        <f t="shared" si="510"/>
        <v>689</v>
      </c>
      <c r="P189" s="344">
        <f t="shared" si="511"/>
        <v>689</v>
      </c>
      <c r="Q189" s="344">
        <f t="shared" si="512"/>
        <v>689</v>
      </c>
      <c r="R189" s="344">
        <f t="shared" si="513"/>
        <v>689</v>
      </c>
      <c r="S189" s="344">
        <f t="shared" si="514"/>
        <v>689</v>
      </c>
      <c r="T189" s="344">
        <f t="shared" si="515"/>
        <v>689</v>
      </c>
      <c r="U189" s="356">
        <v>3600</v>
      </c>
      <c r="V189" s="356">
        <v>2800</v>
      </c>
      <c r="W189" s="356">
        <v>2000</v>
      </c>
      <c r="X189" s="356">
        <v>1200</v>
      </c>
      <c r="Y189" s="356">
        <v>400</v>
      </c>
      <c r="Z189" s="344">
        <f t="shared" si="441"/>
        <v>155</v>
      </c>
      <c r="AA189" s="344">
        <f t="shared" si="442"/>
        <v>155</v>
      </c>
      <c r="AB189" s="344">
        <f t="shared" si="443"/>
        <v>155</v>
      </c>
      <c r="AC189" s="344">
        <f t="shared" si="444"/>
        <v>155</v>
      </c>
      <c r="AD189" s="344">
        <f t="shared" si="445"/>
        <v>155</v>
      </c>
      <c r="AE189" s="344">
        <f t="shared" si="446"/>
        <v>155</v>
      </c>
      <c r="AF189" s="344">
        <f t="shared" si="447"/>
        <v>155</v>
      </c>
      <c r="AG189" s="344">
        <f t="shared" si="448"/>
        <v>155</v>
      </c>
      <c r="AH189" s="344">
        <f t="shared" si="449"/>
        <v>155</v>
      </c>
      <c r="AI189" s="344">
        <f t="shared" si="450"/>
        <v>155</v>
      </c>
      <c r="AJ189" s="356">
        <v>3600</v>
      </c>
      <c r="AK189" s="356">
        <v>2800</v>
      </c>
      <c r="AL189" s="356">
        <v>2000</v>
      </c>
      <c r="AM189" s="356">
        <v>1200</v>
      </c>
      <c r="AN189" s="356">
        <v>400</v>
      </c>
      <c r="AO189" s="344">
        <f t="shared" si="451"/>
        <v>180</v>
      </c>
      <c r="AP189" s="344">
        <f t="shared" si="452"/>
        <v>180</v>
      </c>
      <c r="AQ189" s="344">
        <f t="shared" si="453"/>
        <v>180</v>
      </c>
      <c r="AR189" s="344">
        <f t="shared" si="454"/>
        <v>180</v>
      </c>
      <c r="AS189" s="344">
        <f t="shared" si="455"/>
        <v>180</v>
      </c>
      <c r="AT189" s="344">
        <f t="shared" si="456"/>
        <v>180</v>
      </c>
      <c r="AU189" s="344">
        <f t="shared" si="457"/>
        <v>180</v>
      </c>
      <c r="AV189" s="344">
        <f t="shared" si="458"/>
        <v>180</v>
      </c>
      <c r="AW189" s="344">
        <f t="shared" si="459"/>
        <v>180</v>
      </c>
      <c r="AX189" s="344">
        <f t="shared" si="460"/>
        <v>180</v>
      </c>
      <c r="AY189" s="356">
        <v>3600</v>
      </c>
      <c r="AZ189" s="356">
        <v>2800</v>
      </c>
      <c r="BA189" s="356">
        <v>2000</v>
      </c>
      <c r="BB189" s="356">
        <v>1200</v>
      </c>
      <c r="BC189" s="356">
        <v>400</v>
      </c>
      <c r="BD189" s="353"/>
      <c r="BE189" s="353"/>
      <c r="BF189" s="353"/>
      <c r="BG189" s="353"/>
      <c r="BH189" s="353"/>
      <c r="BI189" s="146"/>
      <c r="BJ189" s="352"/>
      <c r="BK189" s="146"/>
      <c r="BL189" s="25">
        <f t="shared" si="437"/>
        <v>4120105</v>
      </c>
      <c r="BM189" s="146">
        <f t="shared" ref="BM189" si="568">BM176</f>
        <v>2824</v>
      </c>
      <c r="BN189" s="146">
        <v>4</v>
      </c>
      <c r="BO189" s="146">
        <f t="shared" ref="BO189" si="569">BO176</f>
        <v>1</v>
      </c>
      <c r="BP189" s="146">
        <f t="shared" si="563"/>
        <v>5</v>
      </c>
      <c r="BQ189" s="146">
        <f>VLOOKUP(IF(A189=1,0,A189),宝石属性!$B$26:$D$41,2,0)</f>
        <v>10</v>
      </c>
      <c r="BR189" s="146">
        <f>VLOOKUP(IF(A189=1,0,A189),宝石属性!$B$26:$D$41,3,0)</f>
        <v>2</v>
      </c>
      <c r="BS189" s="146">
        <f t="shared" ref="BS189:BV189" si="570">IF(BS176="","",BS176)</f>
        <v>2</v>
      </c>
      <c r="BT189" s="146">
        <f t="shared" si="570"/>
        <v>4</v>
      </c>
      <c r="BU189" s="146">
        <f t="shared" si="570"/>
        <v>7</v>
      </c>
      <c r="BV189" s="146">
        <f t="shared" si="570"/>
        <v>8</v>
      </c>
      <c r="BW189" s="357" t="str">
        <f t="shared" si="464"/>
        <v/>
      </c>
      <c r="BX189" s="357" t="str">
        <f t="shared" si="465"/>
        <v/>
      </c>
    </row>
    <row r="190" spans="1:76">
      <c r="A190" s="344">
        <f t="shared" si="552"/>
        <v>120</v>
      </c>
      <c r="B190" s="344" t="s">
        <v>1104</v>
      </c>
      <c r="C190" s="344" t="str">
        <f t="shared" si="502"/>
        <v>法杖</v>
      </c>
      <c r="D190" s="344" t="str">
        <f t="shared" si="436"/>
        <v>120级白装法杖</v>
      </c>
      <c r="E190" s="344">
        <f>VLOOKUP($C190,$C$3:$M$15,COLUMNS($C$3:H$15),0)</f>
        <v>130</v>
      </c>
      <c r="F190" s="344" t="str">
        <f>VLOOKUP($C190,$C$3:$M$15,COLUMNS($C$3:I$15),0)</f>
        <v>phyattack_value</v>
      </c>
      <c r="G190" s="344">
        <f>VLOOKUP($C190,$C$3:$M$15,COLUMNS($C$3:J$15),0)</f>
        <v>150</v>
      </c>
      <c r="H190" s="344" t="str">
        <f>VLOOKUP($C190,$C$3:$M$15,COLUMNS($C$3:K$15),0)</f>
        <v>magicattack_value</v>
      </c>
      <c r="I190" s="344">
        <f>VLOOKUP($C190,$C$3:$M$15,COLUMNS($C$3:L$15),0)</f>
        <v>170</v>
      </c>
      <c r="J190" s="344" t="str">
        <f>VLOOKUP($C190,$C$3:$M$15,COLUMNS($C$3:M$15),0)</f>
        <v>medical_value</v>
      </c>
      <c r="K190" s="344">
        <f t="shared" si="506"/>
        <v>689</v>
      </c>
      <c r="L190" s="344">
        <f t="shared" si="507"/>
        <v>689</v>
      </c>
      <c r="M190" s="344">
        <f t="shared" si="508"/>
        <v>689</v>
      </c>
      <c r="N190" s="344">
        <f t="shared" si="509"/>
        <v>689</v>
      </c>
      <c r="O190" s="344">
        <f t="shared" si="510"/>
        <v>689</v>
      </c>
      <c r="P190" s="344">
        <f t="shared" si="511"/>
        <v>689</v>
      </c>
      <c r="Q190" s="344">
        <f t="shared" si="512"/>
        <v>689</v>
      </c>
      <c r="R190" s="344">
        <f t="shared" si="513"/>
        <v>689</v>
      </c>
      <c r="S190" s="344">
        <f t="shared" si="514"/>
        <v>689</v>
      </c>
      <c r="T190" s="344">
        <f t="shared" si="515"/>
        <v>689</v>
      </c>
      <c r="U190" s="356">
        <v>3600</v>
      </c>
      <c r="V190" s="356">
        <v>2800</v>
      </c>
      <c r="W190" s="356">
        <v>2000</v>
      </c>
      <c r="X190" s="356">
        <v>1200</v>
      </c>
      <c r="Y190" s="356">
        <v>400</v>
      </c>
      <c r="Z190" s="344">
        <f t="shared" si="441"/>
        <v>155</v>
      </c>
      <c r="AA190" s="344">
        <f t="shared" si="442"/>
        <v>155</v>
      </c>
      <c r="AB190" s="344">
        <f t="shared" si="443"/>
        <v>155</v>
      </c>
      <c r="AC190" s="344">
        <f t="shared" si="444"/>
        <v>155</v>
      </c>
      <c r="AD190" s="344">
        <f t="shared" si="445"/>
        <v>155</v>
      </c>
      <c r="AE190" s="344">
        <f t="shared" si="446"/>
        <v>155</v>
      </c>
      <c r="AF190" s="344">
        <f t="shared" si="447"/>
        <v>155</v>
      </c>
      <c r="AG190" s="344">
        <f t="shared" si="448"/>
        <v>155</v>
      </c>
      <c r="AH190" s="344">
        <f t="shared" si="449"/>
        <v>155</v>
      </c>
      <c r="AI190" s="344">
        <f t="shared" si="450"/>
        <v>155</v>
      </c>
      <c r="AJ190" s="356">
        <v>3600</v>
      </c>
      <c r="AK190" s="356">
        <v>2800</v>
      </c>
      <c r="AL190" s="356">
        <v>2000</v>
      </c>
      <c r="AM190" s="356">
        <v>1200</v>
      </c>
      <c r="AN190" s="356">
        <v>400</v>
      </c>
      <c r="AO190" s="344">
        <f t="shared" si="451"/>
        <v>180</v>
      </c>
      <c r="AP190" s="344">
        <f t="shared" si="452"/>
        <v>180</v>
      </c>
      <c r="AQ190" s="344">
        <f t="shared" si="453"/>
        <v>180</v>
      </c>
      <c r="AR190" s="344">
        <f t="shared" si="454"/>
        <v>180</v>
      </c>
      <c r="AS190" s="344">
        <f t="shared" si="455"/>
        <v>180</v>
      </c>
      <c r="AT190" s="344">
        <f t="shared" si="456"/>
        <v>180</v>
      </c>
      <c r="AU190" s="344">
        <f t="shared" si="457"/>
        <v>180</v>
      </c>
      <c r="AV190" s="344">
        <f t="shared" si="458"/>
        <v>180</v>
      </c>
      <c r="AW190" s="344">
        <f t="shared" si="459"/>
        <v>180</v>
      </c>
      <c r="AX190" s="344">
        <f t="shared" si="460"/>
        <v>180</v>
      </c>
      <c r="AY190" s="356">
        <v>3600</v>
      </c>
      <c r="AZ190" s="356">
        <v>2800</v>
      </c>
      <c r="BA190" s="356">
        <v>2000</v>
      </c>
      <c r="BB190" s="356">
        <v>1200</v>
      </c>
      <c r="BC190" s="356">
        <v>400</v>
      </c>
      <c r="BD190" s="353"/>
      <c r="BE190" s="353"/>
      <c r="BF190" s="353"/>
      <c r="BG190" s="353"/>
      <c r="BH190" s="353"/>
      <c r="BI190" s="146"/>
      <c r="BJ190" s="352"/>
      <c r="BK190" s="146"/>
      <c r="BL190" s="25">
        <f t="shared" si="437"/>
        <v>4120106</v>
      </c>
      <c r="BM190" s="146">
        <f t="shared" ref="BM190" si="571">BM177</f>
        <v>4104</v>
      </c>
      <c r="BN190" s="146">
        <v>4</v>
      </c>
      <c r="BO190" s="146">
        <f t="shared" ref="BO190" si="572">BO177</f>
        <v>1</v>
      </c>
      <c r="BP190" s="146">
        <f t="shared" si="563"/>
        <v>6</v>
      </c>
      <c r="BQ190" s="146">
        <f>VLOOKUP(IF(A190=1,0,A190),宝石属性!$B$26:$D$41,2,0)</f>
        <v>10</v>
      </c>
      <c r="BR190" s="146">
        <f>VLOOKUP(IF(A190=1,0,A190),宝石属性!$B$26:$D$41,3,0)</f>
        <v>2</v>
      </c>
      <c r="BS190" s="146">
        <f t="shared" ref="BS190:BV190" si="573">IF(BS177="","",BS177)</f>
        <v>2</v>
      </c>
      <c r="BT190" s="146">
        <f t="shared" si="573"/>
        <v>4</v>
      </c>
      <c r="BU190" s="146">
        <f t="shared" si="573"/>
        <v>7</v>
      </c>
      <c r="BV190" s="146">
        <f t="shared" si="573"/>
        <v>8</v>
      </c>
      <c r="BW190" s="357" t="str">
        <f t="shared" si="464"/>
        <v/>
      </c>
      <c r="BX190" s="357" t="str">
        <f t="shared" si="465"/>
        <v/>
      </c>
    </row>
    <row r="191" spans="1:76">
      <c r="A191" s="344">
        <f t="shared" si="552"/>
        <v>120</v>
      </c>
      <c r="B191" s="344" t="s">
        <v>1104</v>
      </c>
      <c r="C191" s="344" t="str">
        <f t="shared" si="502"/>
        <v>男衣</v>
      </c>
      <c r="D191" s="344" t="str">
        <f t="shared" si="436"/>
        <v>120级白装男衣</v>
      </c>
      <c r="E191" s="344">
        <f>VLOOKUP($C191,$C$3:$M$15,COLUMNS($C$3:H$15),0)</f>
        <v>60</v>
      </c>
      <c r="F191" s="344" t="str">
        <f>VLOOKUP($C191,$C$3:$M$15,COLUMNS($C$3:I$15),0)</f>
        <v>maxhp_value</v>
      </c>
      <c r="G191" s="344">
        <f>VLOOKUP($C191,$C$3:$M$15,COLUMNS($C$3:J$15),0)</f>
        <v>140</v>
      </c>
      <c r="H191" s="344" t="str">
        <f>VLOOKUP($C191,$C$3:$M$15,COLUMNS($C$3:K$15),0)</f>
        <v>defend_value</v>
      </c>
      <c r="I191" s="344" t="str">
        <f>VLOOKUP($C191,$C$3:$M$15,COLUMNS($C$3:L$15),0)</f>
        <v/>
      </c>
      <c r="J191" s="344" t="str">
        <f>VLOOKUP($C191,$C$3:$M$15,COLUMNS($C$3:M$15),0)</f>
        <v/>
      </c>
      <c r="K191" s="344">
        <f t="shared" si="506"/>
        <v>551</v>
      </c>
      <c r="L191" s="344">
        <f t="shared" si="507"/>
        <v>551</v>
      </c>
      <c r="M191" s="344">
        <f t="shared" si="508"/>
        <v>551</v>
      </c>
      <c r="N191" s="344">
        <f t="shared" si="509"/>
        <v>551</v>
      </c>
      <c r="O191" s="344">
        <f t="shared" si="510"/>
        <v>551</v>
      </c>
      <c r="P191" s="344">
        <f t="shared" si="511"/>
        <v>551</v>
      </c>
      <c r="Q191" s="344">
        <f t="shared" si="512"/>
        <v>551</v>
      </c>
      <c r="R191" s="344">
        <f t="shared" si="513"/>
        <v>551</v>
      </c>
      <c r="S191" s="344">
        <f t="shared" si="514"/>
        <v>551</v>
      </c>
      <c r="T191" s="344">
        <f t="shared" si="515"/>
        <v>551</v>
      </c>
      <c r="U191" s="356">
        <v>3600</v>
      </c>
      <c r="V191" s="356">
        <v>2800</v>
      </c>
      <c r="W191" s="356">
        <v>2000</v>
      </c>
      <c r="X191" s="356">
        <v>1200</v>
      </c>
      <c r="Y191" s="356">
        <v>400</v>
      </c>
      <c r="Z191" s="344">
        <f t="shared" si="441"/>
        <v>172</v>
      </c>
      <c r="AA191" s="344">
        <f t="shared" si="442"/>
        <v>172</v>
      </c>
      <c r="AB191" s="344">
        <f t="shared" si="443"/>
        <v>172</v>
      </c>
      <c r="AC191" s="344">
        <f t="shared" si="444"/>
        <v>172</v>
      </c>
      <c r="AD191" s="344">
        <f t="shared" si="445"/>
        <v>172</v>
      </c>
      <c r="AE191" s="344">
        <f t="shared" si="446"/>
        <v>172</v>
      </c>
      <c r="AF191" s="344">
        <f t="shared" si="447"/>
        <v>172</v>
      </c>
      <c r="AG191" s="344">
        <f t="shared" si="448"/>
        <v>172</v>
      </c>
      <c r="AH191" s="344">
        <f t="shared" si="449"/>
        <v>172</v>
      </c>
      <c r="AI191" s="344">
        <f t="shared" si="450"/>
        <v>172</v>
      </c>
      <c r="AJ191" s="356">
        <v>3600</v>
      </c>
      <c r="AK191" s="356">
        <v>2800</v>
      </c>
      <c r="AL191" s="356">
        <v>2000</v>
      </c>
      <c r="AM191" s="356">
        <v>1200</v>
      </c>
      <c r="AN191" s="356">
        <v>400</v>
      </c>
      <c r="AO191" s="344" t="str">
        <f t="shared" si="451"/>
        <v/>
      </c>
      <c r="AP191" s="344" t="str">
        <f t="shared" si="452"/>
        <v/>
      </c>
      <c r="AQ191" s="344" t="str">
        <f t="shared" si="453"/>
        <v/>
      </c>
      <c r="AR191" s="344" t="str">
        <f t="shared" si="454"/>
        <v/>
      </c>
      <c r="AS191" s="344" t="str">
        <f t="shared" si="455"/>
        <v/>
      </c>
      <c r="AT191" s="344" t="str">
        <f t="shared" si="456"/>
        <v/>
      </c>
      <c r="AU191" s="344" t="str">
        <f t="shared" si="457"/>
        <v/>
      </c>
      <c r="AV191" s="344" t="str">
        <f t="shared" si="458"/>
        <v/>
      </c>
      <c r="AW191" s="344" t="str">
        <f t="shared" si="459"/>
        <v/>
      </c>
      <c r="AX191" s="344" t="str">
        <f t="shared" si="460"/>
        <v/>
      </c>
      <c r="AY191" s="356">
        <v>3600</v>
      </c>
      <c r="AZ191" s="356">
        <v>2800</v>
      </c>
      <c r="BA191" s="356">
        <v>2000</v>
      </c>
      <c r="BB191" s="356">
        <v>1200</v>
      </c>
      <c r="BC191" s="356">
        <v>400</v>
      </c>
      <c r="BD191" s="353"/>
      <c r="BE191" s="353"/>
      <c r="BF191" s="353"/>
      <c r="BG191" s="353"/>
      <c r="BH191" s="353"/>
      <c r="BI191" s="146"/>
      <c r="BJ191" s="352"/>
      <c r="BK191" s="146"/>
      <c r="BL191" s="25">
        <f t="shared" si="437"/>
        <v>4120207</v>
      </c>
      <c r="BM191" s="146">
        <f t="shared" ref="BM191" si="574">BM178</f>
        <v>312</v>
      </c>
      <c r="BN191" s="146">
        <v>4</v>
      </c>
      <c r="BO191" s="146">
        <f t="shared" ref="BO191" si="575">BO178</f>
        <v>2</v>
      </c>
      <c r="BP191" s="146">
        <f t="shared" si="563"/>
        <v>7</v>
      </c>
      <c r="BQ191" s="146">
        <f>VLOOKUP(IF(A191=1,0,A191),宝石属性!$B$26:$D$41,2,0)</f>
        <v>10</v>
      </c>
      <c r="BR191" s="146">
        <f>VLOOKUP(IF(A191=1,0,A191),宝石属性!$B$26:$D$41,3,0)</f>
        <v>2</v>
      </c>
      <c r="BS191" s="146">
        <f t="shared" ref="BS191:BV191" si="576">IF(BS178="","",BS178)</f>
        <v>1</v>
      </c>
      <c r="BT191" s="146">
        <f t="shared" si="576"/>
        <v>3</v>
      </c>
      <c r="BU191" s="146">
        <f t="shared" si="576"/>
        <v>5</v>
      </c>
      <c r="BV191" s="146">
        <f t="shared" si="576"/>
        <v>7</v>
      </c>
      <c r="BW191" s="357" t="str">
        <f t="shared" si="464"/>
        <v/>
      </c>
      <c r="BX191" s="357" t="str">
        <f t="shared" si="465"/>
        <v/>
      </c>
    </row>
    <row r="192" spans="1:76">
      <c r="A192" s="344">
        <f t="shared" si="552"/>
        <v>120</v>
      </c>
      <c r="B192" s="344" t="s">
        <v>1104</v>
      </c>
      <c r="C192" s="344" t="str">
        <f t="shared" si="502"/>
        <v>女衣</v>
      </c>
      <c r="D192" s="344" t="str">
        <f t="shared" si="436"/>
        <v>120级白装女衣</v>
      </c>
      <c r="E192" s="344">
        <f>VLOOKUP($C192,$C$3:$M$15,COLUMNS($C$3:H$15),0)</f>
        <v>60</v>
      </c>
      <c r="F192" s="344" t="str">
        <f>VLOOKUP($C192,$C$3:$M$15,COLUMNS($C$3:I$15),0)</f>
        <v>maxhp_value</v>
      </c>
      <c r="G192" s="344">
        <f>VLOOKUP($C192,$C$3:$M$15,COLUMNS($C$3:J$15),0)</f>
        <v>140</v>
      </c>
      <c r="H192" s="344" t="str">
        <f>VLOOKUP($C192,$C$3:$M$15,COLUMNS($C$3:K$15),0)</f>
        <v>defend_value</v>
      </c>
      <c r="I192" s="344" t="str">
        <f>VLOOKUP($C192,$C$3:$M$15,COLUMNS($C$3:L$15),0)</f>
        <v/>
      </c>
      <c r="J192" s="344" t="str">
        <f>VLOOKUP($C192,$C$3:$M$15,COLUMNS($C$3:M$15),0)</f>
        <v/>
      </c>
      <c r="K192" s="344">
        <f t="shared" si="506"/>
        <v>551</v>
      </c>
      <c r="L192" s="344">
        <f t="shared" si="507"/>
        <v>551</v>
      </c>
      <c r="M192" s="344">
        <f t="shared" si="508"/>
        <v>551</v>
      </c>
      <c r="N192" s="344">
        <f t="shared" si="509"/>
        <v>551</v>
      </c>
      <c r="O192" s="344">
        <f t="shared" si="510"/>
        <v>551</v>
      </c>
      <c r="P192" s="344">
        <f t="shared" si="511"/>
        <v>551</v>
      </c>
      <c r="Q192" s="344">
        <f t="shared" si="512"/>
        <v>551</v>
      </c>
      <c r="R192" s="344">
        <f t="shared" si="513"/>
        <v>551</v>
      </c>
      <c r="S192" s="344">
        <f t="shared" si="514"/>
        <v>551</v>
      </c>
      <c r="T192" s="344">
        <f t="shared" si="515"/>
        <v>551</v>
      </c>
      <c r="U192" s="356">
        <v>3600</v>
      </c>
      <c r="V192" s="356">
        <v>2800</v>
      </c>
      <c r="W192" s="356">
        <v>2000</v>
      </c>
      <c r="X192" s="356">
        <v>1200</v>
      </c>
      <c r="Y192" s="356">
        <v>400</v>
      </c>
      <c r="Z192" s="344">
        <f t="shared" si="441"/>
        <v>172</v>
      </c>
      <c r="AA192" s="344">
        <f t="shared" si="442"/>
        <v>172</v>
      </c>
      <c r="AB192" s="344">
        <f t="shared" si="443"/>
        <v>172</v>
      </c>
      <c r="AC192" s="344">
        <f t="shared" si="444"/>
        <v>172</v>
      </c>
      <c r="AD192" s="344">
        <f t="shared" si="445"/>
        <v>172</v>
      </c>
      <c r="AE192" s="344">
        <f t="shared" si="446"/>
        <v>172</v>
      </c>
      <c r="AF192" s="344">
        <f t="shared" si="447"/>
        <v>172</v>
      </c>
      <c r="AG192" s="344">
        <f t="shared" si="448"/>
        <v>172</v>
      </c>
      <c r="AH192" s="344">
        <f t="shared" si="449"/>
        <v>172</v>
      </c>
      <c r="AI192" s="344">
        <f t="shared" si="450"/>
        <v>172</v>
      </c>
      <c r="AJ192" s="356">
        <v>3600</v>
      </c>
      <c r="AK192" s="356">
        <v>2800</v>
      </c>
      <c r="AL192" s="356">
        <v>2000</v>
      </c>
      <c r="AM192" s="356">
        <v>1200</v>
      </c>
      <c r="AN192" s="356">
        <v>400</v>
      </c>
      <c r="AO192" s="344" t="str">
        <f t="shared" si="451"/>
        <v/>
      </c>
      <c r="AP192" s="344" t="str">
        <f t="shared" si="452"/>
        <v/>
      </c>
      <c r="AQ192" s="344" t="str">
        <f t="shared" si="453"/>
        <v/>
      </c>
      <c r="AR192" s="344" t="str">
        <f t="shared" si="454"/>
        <v/>
      </c>
      <c r="AS192" s="344" t="str">
        <f t="shared" si="455"/>
        <v/>
      </c>
      <c r="AT192" s="344" t="str">
        <f t="shared" si="456"/>
        <v/>
      </c>
      <c r="AU192" s="344" t="str">
        <f t="shared" si="457"/>
        <v/>
      </c>
      <c r="AV192" s="344" t="str">
        <f t="shared" si="458"/>
        <v/>
      </c>
      <c r="AW192" s="344" t="str">
        <f t="shared" si="459"/>
        <v/>
      </c>
      <c r="AX192" s="344" t="str">
        <f t="shared" si="460"/>
        <v/>
      </c>
      <c r="AY192" s="356">
        <v>3600</v>
      </c>
      <c r="AZ192" s="356">
        <v>2800</v>
      </c>
      <c r="BA192" s="356">
        <v>2000</v>
      </c>
      <c r="BB192" s="356">
        <v>1200</v>
      </c>
      <c r="BC192" s="356">
        <v>400</v>
      </c>
      <c r="BD192" s="353"/>
      <c r="BE192" s="353"/>
      <c r="BF192" s="353"/>
      <c r="BG192" s="353"/>
      <c r="BH192" s="353"/>
      <c r="BI192" s="146"/>
      <c r="BJ192" s="352"/>
      <c r="BK192" s="146"/>
      <c r="BL192" s="25">
        <f t="shared" si="437"/>
        <v>4120208</v>
      </c>
      <c r="BM192" s="146">
        <f t="shared" ref="BM192" si="577">BM179</f>
        <v>568</v>
      </c>
      <c r="BN192" s="146">
        <v>4</v>
      </c>
      <c r="BO192" s="146">
        <f t="shared" ref="BO192" si="578">BO179</f>
        <v>2</v>
      </c>
      <c r="BP192" s="146">
        <f t="shared" si="563"/>
        <v>8</v>
      </c>
      <c r="BQ192" s="146">
        <f>VLOOKUP(IF(A192=1,0,A192),宝石属性!$B$26:$D$41,2,0)</f>
        <v>10</v>
      </c>
      <c r="BR192" s="146">
        <f>VLOOKUP(IF(A192=1,0,A192),宝石属性!$B$26:$D$41,3,0)</f>
        <v>2</v>
      </c>
      <c r="BS192" s="146">
        <f t="shared" ref="BS192:BV192" si="579">IF(BS179="","",BS179)</f>
        <v>1</v>
      </c>
      <c r="BT192" s="146">
        <f t="shared" si="579"/>
        <v>3</v>
      </c>
      <c r="BU192" s="146">
        <f t="shared" si="579"/>
        <v>5</v>
      </c>
      <c r="BV192" s="146">
        <f t="shared" si="579"/>
        <v>7</v>
      </c>
      <c r="BW192" s="357" t="str">
        <f t="shared" si="464"/>
        <v/>
      </c>
      <c r="BX192" s="357" t="str">
        <f t="shared" si="465"/>
        <v/>
      </c>
    </row>
    <row r="193" spans="1:76">
      <c r="A193" s="344">
        <f t="shared" si="552"/>
        <v>120</v>
      </c>
      <c r="B193" s="344" t="s">
        <v>1104</v>
      </c>
      <c r="C193" s="344" t="str">
        <f t="shared" si="502"/>
        <v>男头盔</v>
      </c>
      <c r="D193" s="344" t="str">
        <f t="shared" si="436"/>
        <v>120级白装男头盔</v>
      </c>
      <c r="E193" s="344">
        <f>VLOOKUP($C193,$C$3:$M$15,COLUMNS($C$3:H$15),0)</f>
        <v>90</v>
      </c>
      <c r="F193" s="344" t="str">
        <f>VLOOKUP($C193,$C$3:$M$15,COLUMNS($C$3:I$15),0)</f>
        <v>maxmp_value</v>
      </c>
      <c r="G193" s="344">
        <f>VLOOKUP($C193,$C$3:$M$15,COLUMNS($C$3:J$15),0)</f>
        <v>140</v>
      </c>
      <c r="H193" s="344" t="str">
        <f>VLOOKUP($C193,$C$3:$M$15,COLUMNS($C$3:K$15),0)</f>
        <v>defend_value</v>
      </c>
      <c r="I193" s="344" t="str">
        <f>VLOOKUP($C193,$C$3:$M$15,COLUMNS($C$3:L$15),0)</f>
        <v/>
      </c>
      <c r="J193" s="344" t="str">
        <f>VLOOKUP($C193,$C$3:$M$15,COLUMNS($C$3:M$15),0)</f>
        <v/>
      </c>
      <c r="K193" s="344">
        <f t="shared" si="506"/>
        <v>689</v>
      </c>
      <c r="L193" s="344">
        <f t="shared" si="507"/>
        <v>689</v>
      </c>
      <c r="M193" s="344">
        <f t="shared" si="508"/>
        <v>689</v>
      </c>
      <c r="N193" s="344">
        <f t="shared" si="509"/>
        <v>689</v>
      </c>
      <c r="O193" s="344">
        <f t="shared" si="510"/>
        <v>689</v>
      </c>
      <c r="P193" s="344">
        <f t="shared" si="511"/>
        <v>689</v>
      </c>
      <c r="Q193" s="344">
        <f t="shared" si="512"/>
        <v>689</v>
      </c>
      <c r="R193" s="344">
        <f t="shared" si="513"/>
        <v>689</v>
      </c>
      <c r="S193" s="344">
        <f t="shared" si="514"/>
        <v>689</v>
      </c>
      <c r="T193" s="344">
        <f t="shared" si="515"/>
        <v>689</v>
      </c>
      <c r="U193" s="356">
        <v>3600</v>
      </c>
      <c r="V193" s="356">
        <v>2800</v>
      </c>
      <c r="W193" s="356">
        <v>2000</v>
      </c>
      <c r="X193" s="356">
        <v>1200</v>
      </c>
      <c r="Y193" s="356">
        <v>400</v>
      </c>
      <c r="Z193" s="344">
        <f t="shared" si="441"/>
        <v>103</v>
      </c>
      <c r="AA193" s="344">
        <f t="shared" si="442"/>
        <v>103</v>
      </c>
      <c r="AB193" s="344">
        <f t="shared" si="443"/>
        <v>103</v>
      </c>
      <c r="AC193" s="344">
        <f t="shared" si="444"/>
        <v>103</v>
      </c>
      <c r="AD193" s="344">
        <f t="shared" si="445"/>
        <v>103</v>
      </c>
      <c r="AE193" s="344">
        <f t="shared" si="446"/>
        <v>103</v>
      </c>
      <c r="AF193" s="344">
        <f t="shared" si="447"/>
        <v>103</v>
      </c>
      <c r="AG193" s="344">
        <f t="shared" si="448"/>
        <v>103</v>
      </c>
      <c r="AH193" s="344">
        <f t="shared" si="449"/>
        <v>103</v>
      </c>
      <c r="AI193" s="344">
        <f t="shared" si="450"/>
        <v>103</v>
      </c>
      <c r="AJ193" s="356">
        <v>3600</v>
      </c>
      <c r="AK193" s="356">
        <v>2800</v>
      </c>
      <c r="AL193" s="356">
        <v>2000</v>
      </c>
      <c r="AM193" s="356">
        <v>1200</v>
      </c>
      <c r="AN193" s="356">
        <v>400</v>
      </c>
      <c r="AO193" s="344" t="str">
        <f t="shared" si="451"/>
        <v/>
      </c>
      <c r="AP193" s="344" t="str">
        <f t="shared" si="452"/>
        <v/>
      </c>
      <c r="AQ193" s="344" t="str">
        <f t="shared" si="453"/>
        <v/>
      </c>
      <c r="AR193" s="344" t="str">
        <f t="shared" si="454"/>
        <v/>
      </c>
      <c r="AS193" s="344" t="str">
        <f t="shared" si="455"/>
        <v/>
      </c>
      <c r="AT193" s="344" t="str">
        <f t="shared" si="456"/>
        <v/>
      </c>
      <c r="AU193" s="344" t="str">
        <f t="shared" si="457"/>
        <v/>
      </c>
      <c r="AV193" s="344" t="str">
        <f t="shared" si="458"/>
        <v/>
      </c>
      <c r="AW193" s="344" t="str">
        <f t="shared" si="459"/>
        <v/>
      </c>
      <c r="AX193" s="344" t="str">
        <f t="shared" si="460"/>
        <v/>
      </c>
      <c r="AY193" s="356">
        <v>3600</v>
      </c>
      <c r="AZ193" s="356">
        <v>2800</v>
      </c>
      <c r="BA193" s="356">
        <v>2000</v>
      </c>
      <c r="BB193" s="356">
        <v>1200</v>
      </c>
      <c r="BC193" s="356">
        <v>400</v>
      </c>
      <c r="BD193" s="353"/>
      <c r="BE193" s="353"/>
      <c r="BF193" s="353"/>
      <c r="BG193" s="353"/>
      <c r="BH193" s="353"/>
      <c r="BI193" s="146"/>
      <c r="BJ193" s="352"/>
      <c r="BK193" s="146"/>
      <c r="BL193" s="25">
        <f t="shared" si="437"/>
        <v>4120309</v>
      </c>
      <c r="BM193" s="146">
        <f t="shared" ref="BM193" si="580">BM180</f>
        <v>1640</v>
      </c>
      <c r="BN193" s="146">
        <v>4</v>
      </c>
      <c r="BO193" s="146">
        <f t="shared" ref="BO193" si="581">BO180</f>
        <v>3</v>
      </c>
      <c r="BP193" s="146">
        <f t="shared" si="563"/>
        <v>9</v>
      </c>
      <c r="BQ193" s="146">
        <f>VLOOKUP(IF(A193=1,0,A193),宝石属性!$B$26:$D$41,2,0)</f>
        <v>10</v>
      </c>
      <c r="BR193" s="146">
        <f>VLOOKUP(IF(A193=1,0,A193),宝石属性!$B$26:$D$41,3,0)</f>
        <v>2</v>
      </c>
      <c r="BS193" s="146">
        <f t="shared" ref="BS193:BV193" si="582">IF(BS180="","",BS180)</f>
        <v>2</v>
      </c>
      <c r="BT193" s="146">
        <f t="shared" si="582"/>
        <v>3</v>
      </c>
      <c r="BU193" s="146" t="str">
        <f t="shared" si="582"/>
        <v/>
      </c>
      <c r="BV193" s="146" t="str">
        <f t="shared" si="582"/>
        <v/>
      </c>
      <c r="BW193" s="357" t="str">
        <f t="shared" si="464"/>
        <v/>
      </c>
      <c r="BX193" s="357" t="str">
        <f t="shared" si="465"/>
        <v/>
      </c>
    </row>
    <row r="194" spans="1:76">
      <c r="A194" s="344">
        <f t="shared" si="552"/>
        <v>120</v>
      </c>
      <c r="B194" s="344" t="s">
        <v>1104</v>
      </c>
      <c r="C194" s="344" t="str">
        <f t="shared" si="502"/>
        <v>女头饰</v>
      </c>
      <c r="D194" s="344" t="str">
        <f t="shared" si="436"/>
        <v>120级白装女头饰</v>
      </c>
      <c r="E194" s="344">
        <f>VLOOKUP($C194,$C$3:$M$15,COLUMNS($C$3:H$15),0)</f>
        <v>90</v>
      </c>
      <c r="F194" s="344" t="str">
        <f>VLOOKUP($C194,$C$3:$M$15,COLUMNS($C$3:I$15),0)</f>
        <v>maxmp_value</v>
      </c>
      <c r="G194" s="344">
        <f>VLOOKUP($C194,$C$3:$M$15,COLUMNS($C$3:J$15),0)</f>
        <v>140</v>
      </c>
      <c r="H194" s="344" t="str">
        <f>VLOOKUP($C194,$C$3:$M$15,COLUMNS($C$3:K$15),0)</f>
        <v>defend_value</v>
      </c>
      <c r="I194" s="344" t="str">
        <f>VLOOKUP($C194,$C$3:$M$15,COLUMNS($C$3:L$15),0)</f>
        <v/>
      </c>
      <c r="J194" s="344" t="str">
        <f>VLOOKUP($C194,$C$3:$M$15,COLUMNS($C$3:M$15),0)</f>
        <v/>
      </c>
      <c r="K194" s="344">
        <f t="shared" si="506"/>
        <v>689</v>
      </c>
      <c r="L194" s="344">
        <f t="shared" si="507"/>
        <v>689</v>
      </c>
      <c r="M194" s="344">
        <f t="shared" si="508"/>
        <v>689</v>
      </c>
      <c r="N194" s="344">
        <f t="shared" si="509"/>
        <v>689</v>
      </c>
      <c r="O194" s="344">
        <f t="shared" si="510"/>
        <v>689</v>
      </c>
      <c r="P194" s="344">
        <f t="shared" si="511"/>
        <v>689</v>
      </c>
      <c r="Q194" s="344">
        <f t="shared" si="512"/>
        <v>689</v>
      </c>
      <c r="R194" s="344">
        <f t="shared" si="513"/>
        <v>689</v>
      </c>
      <c r="S194" s="344">
        <f t="shared" si="514"/>
        <v>689</v>
      </c>
      <c r="T194" s="344">
        <f t="shared" si="515"/>
        <v>689</v>
      </c>
      <c r="U194" s="356">
        <v>3600</v>
      </c>
      <c r="V194" s="356">
        <v>2800</v>
      </c>
      <c r="W194" s="356">
        <v>2000</v>
      </c>
      <c r="X194" s="356">
        <v>1200</v>
      </c>
      <c r="Y194" s="356">
        <v>400</v>
      </c>
      <c r="Z194" s="344">
        <f t="shared" si="441"/>
        <v>103</v>
      </c>
      <c r="AA194" s="344">
        <f t="shared" si="442"/>
        <v>103</v>
      </c>
      <c r="AB194" s="344">
        <f t="shared" si="443"/>
        <v>103</v>
      </c>
      <c r="AC194" s="344">
        <f t="shared" si="444"/>
        <v>103</v>
      </c>
      <c r="AD194" s="344">
        <f t="shared" si="445"/>
        <v>103</v>
      </c>
      <c r="AE194" s="344">
        <f t="shared" si="446"/>
        <v>103</v>
      </c>
      <c r="AF194" s="344">
        <f t="shared" si="447"/>
        <v>103</v>
      </c>
      <c r="AG194" s="344">
        <f t="shared" si="448"/>
        <v>103</v>
      </c>
      <c r="AH194" s="344">
        <f t="shared" si="449"/>
        <v>103</v>
      </c>
      <c r="AI194" s="344">
        <f t="shared" si="450"/>
        <v>103</v>
      </c>
      <c r="AJ194" s="356">
        <v>3600</v>
      </c>
      <c r="AK194" s="356">
        <v>2800</v>
      </c>
      <c r="AL194" s="356">
        <v>2000</v>
      </c>
      <c r="AM194" s="356">
        <v>1200</v>
      </c>
      <c r="AN194" s="356">
        <v>400</v>
      </c>
      <c r="AO194" s="344" t="str">
        <f t="shared" si="451"/>
        <v/>
      </c>
      <c r="AP194" s="344" t="str">
        <f t="shared" si="452"/>
        <v/>
      </c>
      <c r="AQ194" s="344" t="str">
        <f t="shared" si="453"/>
        <v/>
      </c>
      <c r="AR194" s="344" t="str">
        <f t="shared" si="454"/>
        <v/>
      </c>
      <c r="AS194" s="344" t="str">
        <f t="shared" si="455"/>
        <v/>
      </c>
      <c r="AT194" s="344" t="str">
        <f t="shared" si="456"/>
        <v/>
      </c>
      <c r="AU194" s="344" t="str">
        <f t="shared" si="457"/>
        <v/>
      </c>
      <c r="AV194" s="344" t="str">
        <f t="shared" si="458"/>
        <v/>
      </c>
      <c r="AW194" s="344" t="str">
        <f t="shared" si="459"/>
        <v/>
      </c>
      <c r="AX194" s="344" t="str">
        <f t="shared" si="460"/>
        <v/>
      </c>
      <c r="AY194" s="356">
        <v>3600</v>
      </c>
      <c r="AZ194" s="356">
        <v>2800</v>
      </c>
      <c r="BA194" s="356">
        <v>2000</v>
      </c>
      <c r="BB194" s="356">
        <v>1200</v>
      </c>
      <c r="BC194" s="356">
        <v>400</v>
      </c>
      <c r="BD194" s="353"/>
      <c r="BE194" s="353"/>
      <c r="BF194" s="353"/>
      <c r="BG194" s="353"/>
      <c r="BH194" s="353"/>
      <c r="BI194" s="146"/>
      <c r="BJ194" s="352"/>
      <c r="BK194" s="146"/>
      <c r="BL194" s="25">
        <f t="shared" si="437"/>
        <v>4120310</v>
      </c>
      <c r="BM194" s="146">
        <f t="shared" ref="BM194" si="583">BM181</f>
        <v>1384</v>
      </c>
      <c r="BN194" s="146">
        <v>4</v>
      </c>
      <c r="BO194" s="146">
        <f t="shared" ref="BO194" si="584">BO181</f>
        <v>3</v>
      </c>
      <c r="BP194" s="146">
        <f t="shared" si="563"/>
        <v>10</v>
      </c>
      <c r="BQ194" s="146">
        <f>VLOOKUP(IF(A194=1,0,A194),宝石属性!$B$26:$D$41,2,0)</f>
        <v>10</v>
      </c>
      <c r="BR194" s="146">
        <f>VLOOKUP(IF(A194=1,0,A194),宝石属性!$B$26:$D$41,3,0)</f>
        <v>2</v>
      </c>
      <c r="BS194" s="146">
        <f t="shared" ref="BS194:BV194" si="585">IF(BS181="","",BS181)</f>
        <v>2</v>
      </c>
      <c r="BT194" s="146">
        <f t="shared" si="585"/>
        <v>3</v>
      </c>
      <c r="BU194" s="146" t="str">
        <f t="shared" si="585"/>
        <v/>
      </c>
      <c r="BV194" s="146" t="str">
        <f t="shared" si="585"/>
        <v/>
      </c>
      <c r="BW194" s="357" t="str">
        <f t="shared" si="464"/>
        <v/>
      </c>
      <c r="BX194" s="357" t="str">
        <f t="shared" si="465"/>
        <v/>
      </c>
    </row>
    <row r="195" spans="1:76">
      <c r="A195" s="344">
        <f t="shared" si="552"/>
        <v>120</v>
      </c>
      <c r="B195" s="344" t="s">
        <v>1104</v>
      </c>
      <c r="C195" s="344" t="str">
        <f t="shared" si="502"/>
        <v>项链</v>
      </c>
      <c r="D195" s="344" t="str">
        <f t="shared" si="436"/>
        <v>120级白装项链</v>
      </c>
      <c r="E195" s="344">
        <f>VLOOKUP($C195,$C$3:$M$15,COLUMNS($C$3:H$15),0)</f>
        <v>150</v>
      </c>
      <c r="F195" s="344" t="str">
        <f>VLOOKUP($C195,$C$3:$M$15,COLUMNS($C$3:I$15),0)</f>
        <v>magicattack_value</v>
      </c>
      <c r="G195" s="344">
        <f>VLOOKUP($C195,$C$3:$M$15,COLUMNS($C$3:J$15),0)</f>
        <v>160</v>
      </c>
      <c r="H195" s="344" t="str">
        <f>VLOOKUP($C195,$C$3:$M$15,COLUMNS($C$3:K$15),0)</f>
        <v>magicdef_value</v>
      </c>
      <c r="I195" s="344" t="str">
        <f>VLOOKUP($C195,$C$3:$M$15,COLUMNS($C$3:L$15),0)</f>
        <v/>
      </c>
      <c r="J195" s="344" t="str">
        <f>VLOOKUP($C195,$C$3:$M$15,COLUMNS($C$3:M$15),0)</f>
        <v/>
      </c>
      <c r="K195" s="344">
        <f t="shared" si="506"/>
        <v>189</v>
      </c>
      <c r="L195" s="344">
        <f t="shared" si="507"/>
        <v>189</v>
      </c>
      <c r="M195" s="344">
        <f t="shared" si="508"/>
        <v>189</v>
      </c>
      <c r="N195" s="344">
        <f t="shared" si="509"/>
        <v>189</v>
      </c>
      <c r="O195" s="344">
        <f t="shared" si="510"/>
        <v>189</v>
      </c>
      <c r="P195" s="344">
        <f t="shared" si="511"/>
        <v>189</v>
      </c>
      <c r="Q195" s="344">
        <f t="shared" si="512"/>
        <v>189</v>
      </c>
      <c r="R195" s="344">
        <f t="shared" si="513"/>
        <v>189</v>
      </c>
      <c r="S195" s="344">
        <f t="shared" si="514"/>
        <v>189</v>
      </c>
      <c r="T195" s="344">
        <f t="shared" si="515"/>
        <v>189</v>
      </c>
      <c r="U195" s="356">
        <v>3600</v>
      </c>
      <c r="V195" s="356">
        <v>2800</v>
      </c>
      <c r="W195" s="356">
        <v>2000</v>
      </c>
      <c r="X195" s="356">
        <v>1200</v>
      </c>
      <c r="Y195" s="356">
        <v>400</v>
      </c>
      <c r="Z195" s="344">
        <f t="shared" si="441"/>
        <v>101</v>
      </c>
      <c r="AA195" s="344">
        <f t="shared" si="442"/>
        <v>101</v>
      </c>
      <c r="AB195" s="344">
        <f t="shared" si="443"/>
        <v>101</v>
      </c>
      <c r="AC195" s="344">
        <f t="shared" si="444"/>
        <v>101</v>
      </c>
      <c r="AD195" s="344">
        <f t="shared" si="445"/>
        <v>101</v>
      </c>
      <c r="AE195" s="344">
        <f t="shared" si="446"/>
        <v>101</v>
      </c>
      <c r="AF195" s="344">
        <f t="shared" si="447"/>
        <v>101</v>
      </c>
      <c r="AG195" s="344">
        <f t="shared" si="448"/>
        <v>101</v>
      </c>
      <c r="AH195" s="344">
        <f t="shared" si="449"/>
        <v>101</v>
      </c>
      <c r="AI195" s="344">
        <f t="shared" si="450"/>
        <v>101</v>
      </c>
      <c r="AJ195" s="356">
        <v>3600</v>
      </c>
      <c r="AK195" s="356">
        <v>2800</v>
      </c>
      <c r="AL195" s="356">
        <v>2000</v>
      </c>
      <c r="AM195" s="356">
        <v>1200</v>
      </c>
      <c r="AN195" s="356">
        <v>400</v>
      </c>
      <c r="AO195" s="344" t="str">
        <f t="shared" si="451"/>
        <v/>
      </c>
      <c r="AP195" s="344" t="str">
        <f t="shared" si="452"/>
        <v/>
      </c>
      <c r="AQ195" s="344" t="str">
        <f t="shared" si="453"/>
        <v/>
      </c>
      <c r="AR195" s="344" t="str">
        <f t="shared" si="454"/>
        <v/>
      </c>
      <c r="AS195" s="344" t="str">
        <f t="shared" si="455"/>
        <v/>
      </c>
      <c r="AT195" s="344" t="str">
        <f t="shared" si="456"/>
        <v/>
      </c>
      <c r="AU195" s="344" t="str">
        <f t="shared" si="457"/>
        <v/>
      </c>
      <c r="AV195" s="344" t="str">
        <f t="shared" si="458"/>
        <v/>
      </c>
      <c r="AW195" s="344" t="str">
        <f t="shared" si="459"/>
        <v/>
      </c>
      <c r="AX195" s="344" t="str">
        <f t="shared" si="460"/>
        <v/>
      </c>
      <c r="AY195" s="356">
        <v>3600</v>
      </c>
      <c r="AZ195" s="356">
        <v>2800</v>
      </c>
      <c r="BA195" s="356">
        <v>2000</v>
      </c>
      <c r="BB195" s="356">
        <v>1200</v>
      </c>
      <c r="BC195" s="356">
        <v>400</v>
      </c>
      <c r="BD195" s="353"/>
      <c r="BE195" s="353"/>
      <c r="BF195" s="353"/>
      <c r="BG195" s="353"/>
      <c r="BH195" s="353"/>
      <c r="BI195" s="146"/>
      <c r="BJ195" s="352"/>
      <c r="BK195" s="146"/>
      <c r="BL195" s="25">
        <f t="shared" si="437"/>
        <v>4120411</v>
      </c>
      <c r="BM195" s="146">
        <f t="shared" ref="BM195" si="586">BM182</f>
        <v>40</v>
      </c>
      <c r="BN195" s="146">
        <v>4</v>
      </c>
      <c r="BO195" s="146">
        <f t="shared" ref="BO195" si="587">BO182</f>
        <v>4</v>
      </c>
      <c r="BP195" s="146">
        <f t="shared" si="563"/>
        <v>11</v>
      </c>
      <c r="BQ195" s="146">
        <f>VLOOKUP(IF(A195=1,0,A195),宝石属性!$B$26:$D$41,2,0)</f>
        <v>10</v>
      </c>
      <c r="BR195" s="146">
        <f>VLOOKUP(IF(A195=1,0,A195),宝石属性!$B$26:$D$41,3,0)</f>
        <v>2</v>
      </c>
      <c r="BS195" s="146">
        <f t="shared" ref="BS195:BV195" si="588">IF(BS182="","",BS182)</f>
        <v>4</v>
      </c>
      <c r="BT195" s="146">
        <f t="shared" si="588"/>
        <v>5</v>
      </c>
      <c r="BU195" s="146" t="str">
        <f t="shared" si="588"/>
        <v/>
      </c>
      <c r="BV195" s="146" t="str">
        <f t="shared" si="588"/>
        <v/>
      </c>
      <c r="BW195" s="357" t="str">
        <f t="shared" si="464"/>
        <v/>
      </c>
      <c r="BX195" s="357" t="str">
        <f t="shared" si="465"/>
        <v/>
      </c>
    </row>
    <row r="196" spans="1:76">
      <c r="A196" s="344">
        <f t="shared" si="552"/>
        <v>120</v>
      </c>
      <c r="B196" s="344" t="s">
        <v>1104</v>
      </c>
      <c r="C196" s="344" t="str">
        <f t="shared" si="502"/>
        <v>腰带</v>
      </c>
      <c r="D196" s="344" t="str">
        <f t="shared" si="436"/>
        <v>120级白装腰带</v>
      </c>
      <c r="E196" s="344">
        <f>VLOOKUP($C196,$C$3:$M$15,COLUMNS($C$3:H$15),0)</f>
        <v>60</v>
      </c>
      <c r="F196" s="344" t="str">
        <f>VLOOKUP($C196,$C$3:$M$15,COLUMNS($C$3:I$15),0)</f>
        <v>maxhp_value</v>
      </c>
      <c r="G196" s="344">
        <f>VLOOKUP($C196,$C$3:$M$15,COLUMNS($C$3:J$15),0)</f>
        <v>140</v>
      </c>
      <c r="H196" s="344" t="str">
        <f>VLOOKUP($C196,$C$3:$M$15,COLUMNS($C$3:K$15),0)</f>
        <v>defend_value</v>
      </c>
      <c r="I196" s="344" t="str">
        <f>VLOOKUP($C196,$C$3:$M$15,COLUMNS($C$3:L$15),0)</f>
        <v/>
      </c>
      <c r="J196" s="344" t="str">
        <f>VLOOKUP($C196,$C$3:$M$15,COLUMNS($C$3:M$15),0)</f>
        <v/>
      </c>
      <c r="K196" s="344">
        <f t="shared" si="506"/>
        <v>827</v>
      </c>
      <c r="L196" s="344">
        <f t="shared" si="507"/>
        <v>827</v>
      </c>
      <c r="M196" s="344">
        <f t="shared" si="508"/>
        <v>827</v>
      </c>
      <c r="N196" s="344">
        <f t="shared" si="509"/>
        <v>827</v>
      </c>
      <c r="O196" s="344">
        <f t="shared" si="510"/>
        <v>827</v>
      </c>
      <c r="P196" s="344">
        <f t="shared" si="511"/>
        <v>827</v>
      </c>
      <c r="Q196" s="344">
        <f t="shared" si="512"/>
        <v>827</v>
      </c>
      <c r="R196" s="344">
        <f t="shared" si="513"/>
        <v>827</v>
      </c>
      <c r="S196" s="344">
        <f t="shared" si="514"/>
        <v>827</v>
      </c>
      <c r="T196" s="344">
        <f t="shared" si="515"/>
        <v>827</v>
      </c>
      <c r="U196" s="356">
        <v>3600</v>
      </c>
      <c r="V196" s="356">
        <v>2800</v>
      </c>
      <c r="W196" s="356">
        <v>2000</v>
      </c>
      <c r="X196" s="356">
        <v>1200</v>
      </c>
      <c r="Y196" s="356">
        <v>400</v>
      </c>
      <c r="Z196" s="344">
        <f t="shared" si="441"/>
        <v>69</v>
      </c>
      <c r="AA196" s="344">
        <f t="shared" si="442"/>
        <v>69</v>
      </c>
      <c r="AB196" s="344">
        <f t="shared" si="443"/>
        <v>69</v>
      </c>
      <c r="AC196" s="344">
        <f t="shared" si="444"/>
        <v>69</v>
      </c>
      <c r="AD196" s="344">
        <f t="shared" si="445"/>
        <v>69</v>
      </c>
      <c r="AE196" s="344">
        <f t="shared" si="446"/>
        <v>69</v>
      </c>
      <c r="AF196" s="344">
        <f t="shared" si="447"/>
        <v>69</v>
      </c>
      <c r="AG196" s="344">
        <f t="shared" si="448"/>
        <v>69</v>
      </c>
      <c r="AH196" s="344">
        <f t="shared" si="449"/>
        <v>69</v>
      </c>
      <c r="AI196" s="344">
        <f t="shared" si="450"/>
        <v>69</v>
      </c>
      <c r="AJ196" s="356">
        <v>3600</v>
      </c>
      <c r="AK196" s="356">
        <v>2800</v>
      </c>
      <c r="AL196" s="356">
        <v>2000</v>
      </c>
      <c r="AM196" s="356">
        <v>1200</v>
      </c>
      <c r="AN196" s="356">
        <v>400</v>
      </c>
      <c r="AO196" s="344" t="str">
        <f t="shared" si="451"/>
        <v/>
      </c>
      <c r="AP196" s="344" t="str">
        <f t="shared" si="452"/>
        <v/>
      </c>
      <c r="AQ196" s="344" t="str">
        <f t="shared" si="453"/>
        <v/>
      </c>
      <c r="AR196" s="344" t="str">
        <f t="shared" si="454"/>
        <v/>
      </c>
      <c r="AS196" s="344" t="str">
        <f t="shared" si="455"/>
        <v/>
      </c>
      <c r="AT196" s="344" t="str">
        <f t="shared" si="456"/>
        <v/>
      </c>
      <c r="AU196" s="344" t="str">
        <f t="shared" si="457"/>
        <v/>
      </c>
      <c r="AV196" s="344" t="str">
        <f t="shared" si="458"/>
        <v/>
      </c>
      <c r="AW196" s="344" t="str">
        <f t="shared" si="459"/>
        <v/>
      </c>
      <c r="AX196" s="344" t="str">
        <f t="shared" si="460"/>
        <v/>
      </c>
      <c r="AY196" s="356">
        <v>3600</v>
      </c>
      <c r="AZ196" s="356">
        <v>2800</v>
      </c>
      <c r="BA196" s="356">
        <v>2000</v>
      </c>
      <c r="BB196" s="356">
        <v>1200</v>
      </c>
      <c r="BC196" s="356">
        <v>400</v>
      </c>
      <c r="BD196" s="353"/>
      <c r="BE196" s="353"/>
      <c r="BF196" s="353"/>
      <c r="BG196" s="353"/>
      <c r="BH196" s="353"/>
      <c r="BI196" s="146"/>
      <c r="BJ196" s="352"/>
      <c r="BK196" s="146"/>
      <c r="BL196" s="25">
        <f t="shared" si="437"/>
        <v>4120512</v>
      </c>
      <c r="BM196" s="146">
        <f t="shared" ref="BM196" si="589">BM183</f>
        <v>72</v>
      </c>
      <c r="BN196" s="146">
        <v>4</v>
      </c>
      <c r="BO196" s="146">
        <f t="shared" ref="BO196" si="590">BO183</f>
        <v>5</v>
      </c>
      <c r="BP196" s="146">
        <f t="shared" si="563"/>
        <v>12</v>
      </c>
      <c r="BQ196" s="146">
        <f>VLOOKUP(IF(A196=1,0,A196),宝石属性!$B$26:$D$41,2,0)</f>
        <v>10</v>
      </c>
      <c r="BR196" s="146">
        <f>VLOOKUP(IF(A196=1,0,A196),宝石属性!$B$26:$D$41,3,0)</f>
        <v>2</v>
      </c>
      <c r="BS196" s="146">
        <f t="shared" ref="BS196:BV196" si="591">IF(BS183="","",BS183)</f>
        <v>1</v>
      </c>
      <c r="BT196" s="146">
        <f t="shared" si="591"/>
        <v>6</v>
      </c>
      <c r="BU196" s="146">
        <f t="shared" si="591"/>
        <v>9</v>
      </c>
      <c r="BV196" s="146" t="str">
        <f t="shared" si="591"/>
        <v/>
      </c>
      <c r="BW196" s="357" t="str">
        <f t="shared" si="464"/>
        <v/>
      </c>
      <c r="BX196" s="357" t="str">
        <f t="shared" si="465"/>
        <v/>
      </c>
    </row>
    <row r="197" spans="1:76">
      <c r="A197" s="344">
        <f t="shared" si="552"/>
        <v>120</v>
      </c>
      <c r="B197" s="344" t="s">
        <v>1104</v>
      </c>
      <c r="C197" s="344" t="str">
        <f t="shared" si="502"/>
        <v>鞋子</v>
      </c>
      <c r="D197" s="344" t="str">
        <f t="shared" si="436"/>
        <v>120级白装鞋子</v>
      </c>
      <c r="E197" s="344">
        <f>VLOOKUP($C197,$C$3:$M$15,COLUMNS($C$3:H$15),0)</f>
        <v>160</v>
      </c>
      <c r="F197" s="344" t="str">
        <f>VLOOKUP($C197,$C$3:$M$15,COLUMNS($C$3:I$15),0)</f>
        <v>magicdef_value</v>
      </c>
      <c r="G197" s="344">
        <f>VLOOKUP($C197,$C$3:$M$15,COLUMNS($C$3:J$15),0)</f>
        <v>200</v>
      </c>
      <c r="H197" s="344" t="str">
        <f>VLOOKUP($C197,$C$3:$M$15,COLUMNS($C$3:K$15),0)</f>
        <v>speed_value</v>
      </c>
      <c r="I197" s="344" t="str">
        <f>VLOOKUP($C197,$C$3:$M$15,COLUMNS($C$3:L$15),0)</f>
        <v/>
      </c>
      <c r="J197" s="344" t="str">
        <f>VLOOKUP($C197,$C$3:$M$15,COLUMNS($C$3:M$15),0)</f>
        <v/>
      </c>
      <c r="K197" s="344">
        <f t="shared" si="506"/>
        <v>101</v>
      </c>
      <c r="L197" s="344">
        <f t="shared" si="507"/>
        <v>101</v>
      </c>
      <c r="M197" s="344">
        <f t="shared" si="508"/>
        <v>101</v>
      </c>
      <c r="N197" s="344">
        <f t="shared" si="509"/>
        <v>101</v>
      </c>
      <c r="O197" s="344">
        <f t="shared" si="510"/>
        <v>101</v>
      </c>
      <c r="P197" s="344">
        <f t="shared" si="511"/>
        <v>101</v>
      </c>
      <c r="Q197" s="344">
        <f t="shared" si="512"/>
        <v>101</v>
      </c>
      <c r="R197" s="344">
        <f t="shared" si="513"/>
        <v>101</v>
      </c>
      <c r="S197" s="344">
        <f t="shared" si="514"/>
        <v>101</v>
      </c>
      <c r="T197" s="344">
        <f t="shared" si="515"/>
        <v>101</v>
      </c>
      <c r="U197" s="356">
        <v>3600</v>
      </c>
      <c r="V197" s="356">
        <v>2800</v>
      </c>
      <c r="W197" s="356">
        <v>2000</v>
      </c>
      <c r="X197" s="356">
        <v>1200</v>
      </c>
      <c r="Y197" s="356">
        <v>400</v>
      </c>
      <c r="Z197" s="344">
        <f t="shared" si="441"/>
        <v>78</v>
      </c>
      <c r="AA197" s="344">
        <f t="shared" si="442"/>
        <v>78</v>
      </c>
      <c r="AB197" s="344">
        <f t="shared" si="443"/>
        <v>78</v>
      </c>
      <c r="AC197" s="344">
        <f t="shared" si="444"/>
        <v>78</v>
      </c>
      <c r="AD197" s="344">
        <f t="shared" si="445"/>
        <v>78</v>
      </c>
      <c r="AE197" s="344">
        <f t="shared" si="446"/>
        <v>78</v>
      </c>
      <c r="AF197" s="344">
        <f t="shared" si="447"/>
        <v>78</v>
      </c>
      <c r="AG197" s="344">
        <f t="shared" si="448"/>
        <v>78</v>
      </c>
      <c r="AH197" s="344">
        <f t="shared" si="449"/>
        <v>78</v>
      </c>
      <c r="AI197" s="344">
        <f t="shared" si="450"/>
        <v>78</v>
      </c>
      <c r="AJ197" s="356">
        <v>3600</v>
      </c>
      <c r="AK197" s="356">
        <v>2800</v>
      </c>
      <c r="AL197" s="356">
        <v>2000</v>
      </c>
      <c r="AM197" s="356">
        <v>1200</v>
      </c>
      <c r="AN197" s="356">
        <v>400</v>
      </c>
      <c r="AO197" s="344" t="str">
        <f t="shared" si="451"/>
        <v/>
      </c>
      <c r="AP197" s="344" t="str">
        <f t="shared" si="452"/>
        <v/>
      </c>
      <c r="AQ197" s="344" t="str">
        <f t="shared" si="453"/>
        <v/>
      </c>
      <c r="AR197" s="344" t="str">
        <f t="shared" si="454"/>
        <v/>
      </c>
      <c r="AS197" s="344" t="str">
        <f t="shared" si="455"/>
        <v/>
      </c>
      <c r="AT197" s="344" t="str">
        <f t="shared" si="456"/>
        <v/>
      </c>
      <c r="AU197" s="344" t="str">
        <f t="shared" si="457"/>
        <v/>
      </c>
      <c r="AV197" s="344" t="str">
        <f t="shared" si="458"/>
        <v/>
      </c>
      <c r="AW197" s="344" t="str">
        <f t="shared" si="459"/>
        <v/>
      </c>
      <c r="AX197" s="344" t="str">
        <f t="shared" si="460"/>
        <v/>
      </c>
      <c r="AY197" s="356">
        <v>3600</v>
      </c>
      <c r="AZ197" s="356">
        <v>2800</v>
      </c>
      <c r="BA197" s="356">
        <v>2000</v>
      </c>
      <c r="BB197" s="356">
        <v>1200</v>
      </c>
      <c r="BC197" s="356">
        <v>400</v>
      </c>
      <c r="BD197" s="353"/>
      <c r="BE197" s="353"/>
      <c r="BF197" s="353"/>
      <c r="BG197" s="353"/>
      <c r="BH197" s="353"/>
      <c r="BI197" s="146"/>
      <c r="BJ197" s="352"/>
      <c r="BK197" s="146"/>
      <c r="BL197" s="25">
        <f t="shared" si="437"/>
        <v>4120613</v>
      </c>
      <c r="BM197" s="146">
        <f t="shared" ref="BM197" si="592">BM184</f>
        <v>88</v>
      </c>
      <c r="BN197" s="146">
        <v>4</v>
      </c>
      <c r="BO197" s="146">
        <f t="shared" ref="BO197" si="593">BO184</f>
        <v>6</v>
      </c>
      <c r="BP197" s="146">
        <f t="shared" si="563"/>
        <v>13</v>
      </c>
      <c r="BQ197" s="146">
        <f>VLOOKUP(IF(A197=1,0,A197),宝石属性!$B$26:$D$41,2,0)</f>
        <v>10</v>
      </c>
      <c r="BR197" s="146">
        <f>VLOOKUP(IF(A197=1,0,A197),宝石属性!$B$26:$D$41,3,0)</f>
        <v>2</v>
      </c>
      <c r="BS197" s="146">
        <f t="shared" ref="BS197:BV197" si="594">IF(BS184="","",BS184)</f>
        <v>6</v>
      </c>
      <c r="BT197" s="146">
        <f t="shared" si="594"/>
        <v>9</v>
      </c>
      <c r="BU197" s="146" t="str">
        <f t="shared" si="594"/>
        <v/>
      </c>
      <c r="BV197" s="146" t="str">
        <f t="shared" si="594"/>
        <v/>
      </c>
      <c r="BW197" s="357" t="str">
        <f t="shared" si="464"/>
        <v/>
      </c>
      <c r="BX197" s="357" t="str">
        <f t="shared" si="465"/>
        <v/>
      </c>
    </row>
    <row r="198" spans="1:76">
      <c r="A198" s="344">
        <f t="shared" si="552"/>
        <v>130</v>
      </c>
      <c r="B198" s="344" t="s">
        <v>1104</v>
      </c>
      <c r="C198" s="344" t="str">
        <f t="shared" si="502"/>
        <v>剑</v>
      </c>
      <c r="D198" s="344" t="str">
        <f t="shared" si="436"/>
        <v>130级白装剑</v>
      </c>
      <c r="E198" s="344">
        <f>VLOOKUP($C198,$C$3:$M$15,COLUMNS($C$3:H$15),0)</f>
        <v>130</v>
      </c>
      <c r="F198" s="344" t="str">
        <f>VLOOKUP($C198,$C$3:$M$15,COLUMNS($C$3:I$15),0)</f>
        <v>phyattack_value</v>
      </c>
      <c r="G198" s="344">
        <f>VLOOKUP($C198,$C$3:$M$15,COLUMNS($C$3:J$15),0)</f>
        <v>150</v>
      </c>
      <c r="H198" s="344" t="str">
        <f>VLOOKUP($C198,$C$3:$M$15,COLUMNS($C$3:K$15),0)</f>
        <v>magicattack_value</v>
      </c>
      <c r="I198" s="344">
        <f>VLOOKUP($C198,$C$3:$M$15,COLUMNS($C$3:L$15),0)</f>
        <v>170</v>
      </c>
      <c r="J198" s="344" t="str">
        <f>VLOOKUP($C198,$C$3:$M$15,COLUMNS($C$3:M$15),0)</f>
        <v>medical_value</v>
      </c>
      <c r="K198" s="344">
        <f t="shared" si="506"/>
        <v>746</v>
      </c>
      <c r="L198" s="344">
        <f t="shared" si="507"/>
        <v>746</v>
      </c>
      <c r="M198" s="344">
        <f t="shared" si="508"/>
        <v>746</v>
      </c>
      <c r="N198" s="344">
        <f t="shared" si="509"/>
        <v>746</v>
      </c>
      <c r="O198" s="344">
        <f t="shared" si="510"/>
        <v>746</v>
      </c>
      <c r="P198" s="344">
        <f t="shared" si="511"/>
        <v>746</v>
      </c>
      <c r="Q198" s="344">
        <f t="shared" si="512"/>
        <v>746</v>
      </c>
      <c r="R198" s="344">
        <f t="shared" si="513"/>
        <v>746</v>
      </c>
      <c r="S198" s="344">
        <f t="shared" si="514"/>
        <v>746</v>
      </c>
      <c r="T198" s="344">
        <f t="shared" si="515"/>
        <v>746</v>
      </c>
      <c r="U198" s="356">
        <v>3600</v>
      </c>
      <c r="V198" s="356">
        <v>2800</v>
      </c>
      <c r="W198" s="356">
        <v>2000</v>
      </c>
      <c r="X198" s="356">
        <v>1200</v>
      </c>
      <c r="Y198" s="356">
        <v>400</v>
      </c>
      <c r="Z198" s="344">
        <f t="shared" si="441"/>
        <v>168</v>
      </c>
      <c r="AA198" s="344">
        <f t="shared" si="442"/>
        <v>168</v>
      </c>
      <c r="AB198" s="344">
        <f t="shared" si="443"/>
        <v>168</v>
      </c>
      <c r="AC198" s="344">
        <f t="shared" si="444"/>
        <v>168</v>
      </c>
      <c r="AD198" s="344">
        <f t="shared" si="445"/>
        <v>168</v>
      </c>
      <c r="AE198" s="344">
        <f t="shared" si="446"/>
        <v>168</v>
      </c>
      <c r="AF198" s="344">
        <f t="shared" si="447"/>
        <v>168</v>
      </c>
      <c r="AG198" s="344">
        <f t="shared" si="448"/>
        <v>168</v>
      </c>
      <c r="AH198" s="344">
        <f t="shared" si="449"/>
        <v>168</v>
      </c>
      <c r="AI198" s="344">
        <f t="shared" si="450"/>
        <v>168</v>
      </c>
      <c r="AJ198" s="356">
        <v>3600</v>
      </c>
      <c r="AK198" s="356">
        <v>2800</v>
      </c>
      <c r="AL198" s="356">
        <v>2000</v>
      </c>
      <c r="AM198" s="356">
        <v>1200</v>
      </c>
      <c r="AN198" s="356">
        <v>400</v>
      </c>
      <c r="AO198" s="344">
        <f t="shared" si="451"/>
        <v>195</v>
      </c>
      <c r="AP198" s="344">
        <f t="shared" si="452"/>
        <v>195</v>
      </c>
      <c r="AQ198" s="344">
        <f t="shared" si="453"/>
        <v>195</v>
      </c>
      <c r="AR198" s="344">
        <f t="shared" si="454"/>
        <v>195</v>
      </c>
      <c r="AS198" s="344">
        <f t="shared" si="455"/>
        <v>195</v>
      </c>
      <c r="AT198" s="344">
        <f t="shared" si="456"/>
        <v>195</v>
      </c>
      <c r="AU198" s="344">
        <f t="shared" si="457"/>
        <v>195</v>
      </c>
      <c r="AV198" s="344">
        <f t="shared" si="458"/>
        <v>195</v>
      </c>
      <c r="AW198" s="344">
        <f t="shared" si="459"/>
        <v>195</v>
      </c>
      <c r="AX198" s="344">
        <f t="shared" si="460"/>
        <v>195</v>
      </c>
      <c r="AY198" s="356">
        <v>3600</v>
      </c>
      <c r="AZ198" s="356">
        <v>2800</v>
      </c>
      <c r="BA198" s="356">
        <v>2000</v>
      </c>
      <c r="BB198" s="356">
        <v>1200</v>
      </c>
      <c r="BC198" s="356">
        <v>400</v>
      </c>
      <c r="BD198" s="353"/>
      <c r="BE198" s="353"/>
      <c r="BF198" s="353"/>
      <c r="BG198" s="353"/>
      <c r="BH198" s="353"/>
      <c r="BI198" s="146"/>
      <c r="BJ198" s="352"/>
      <c r="BK198" s="146"/>
      <c r="BL198" s="25">
        <f t="shared" si="437"/>
        <v>4130101</v>
      </c>
      <c r="BM198" s="146">
        <f t="shared" ref="BM198" si="595">BM185</f>
        <v>1288</v>
      </c>
      <c r="BN198" s="146">
        <v>4</v>
      </c>
      <c r="BO198" s="146">
        <f t="shared" ref="BO198" si="596">BO185</f>
        <v>1</v>
      </c>
      <c r="BP198" s="146">
        <f t="shared" si="563"/>
        <v>1</v>
      </c>
      <c r="BQ198" s="146">
        <f>VLOOKUP(IF(A198=1,0,A198),宝石属性!$B$26:$D$41,2,0)</f>
        <v>10</v>
      </c>
      <c r="BR198" s="146">
        <f>VLOOKUP(IF(A198=1,0,A198),宝石属性!$B$26:$D$41,3,0)</f>
        <v>2</v>
      </c>
      <c r="BS198" s="146">
        <f t="shared" ref="BS198:BV198" si="597">IF(BS185="","",BS185)</f>
        <v>2</v>
      </c>
      <c r="BT198" s="146">
        <f t="shared" si="597"/>
        <v>4</v>
      </c>
      <c r="BU198" s="146">
        <f t="shared" si="597"/>
        <v>7</v>
      </c>
      <c r="BV198" s="146">
        <f t="shared" si="597"/>
        <v>8</v>
      </c>
      <c r="BW198" s="357" t="str">
        <f t="shared" si="464"/>
        <v/>
      </c>
      <c r="BX198" s="357" t="str">
        <f t="shared" si="465"/>
        <v/>
      </c>
    </row>
    <row r="199" spans="1:76">
      <c r="A199" s="344">
        <f t="shared" si="552"/>
        <v>130</v>
      </c>
      <c r="B199" s="344" t="s">
        <v>1104</v>
      </c>
      <c r="C199" s="344" t="str">
        <f t="shared" si="502"/>
        <v>锤</v>
      </c>
      <c r="D199" s="344" t="str">
        <f t="shared" si="436"/>
        <v>130级白装锤</v>
      </c>
      <c r="E199" s="344">
        <f>VLOOKUP($C199,$C$3:$M$15,COLUMNS($C$3:H$15),0)</f>
        <v>130</v>
      </c>
      <c r="F199" s="344" t="str">
        <f>VLOOKUP($C199,$C$3:$M$15,COLUMNS($C$3:I$15),0)</f>
        <v>phyattack_value</v>
      </c>
      <c r="G199" s="344">
        <f>VLOOKUP($C199,$C$3:$M$15,COLUMNS($C$3:J$15),0)</f>
        <v>150</v>
      </c>
      <c r="H199" s="344" t="str">
        <f>VLOOKUP($C199,$C$3:$M$15,COLUMNS($C$3:K$15),0)</f>
        <v>magicattack_value</v>
      </c>
      <c r="I199" s="344">
        <f>VLOOKUP($C199,$C$3:$M$15,COLUMNS($C$3:L$15),0)</f>
        <v>170</v>
      </c>
      <c r="J199" s="344" t="str">
        <f>VLOOKUP($C199,$C$3:$M$15,COLUMNS($C$3:M$15),0)</f>
        <v>medical_value</v>
      </c>
      <c r="K199" s="344">
        <f t="shared" si="506"/>
        <v>746</v>
      </c>
      <c r="L199" s="344">
        <f t="shared" si="507"/>
        <v>746</v>
      </c>
      <c r="M199" s="344">
        <f t="shared" si="508"/>
        <v>746</v>
      </c>
      <c r="N199" s="344">
        <f t="shared" si="509"/>
        <v>746</v>
      </c>
      <c r="O199" s="344">
        <f t="shared" si="510"/>
        <v>746</v>
      </c>
      <c r="P199" s="344">
        <f t="shared" si="511"/>
        <v>746</v>
      </c>
      <c r="Q199" s="344">
        <f t="shared" si="512"/>
        <v>746</v>
      </c>
      <c r="R199" s="344">
        <f t="shared" si="513"/>
        <v>746</v>
      </c>
      <c r="S199" s="344">
        <f t="shared" si="514"/>
        <v>746</v>
      </c>
      <c r="T199" s="344">
        <f t="shared" si="515"/>
        <v>746</v>
      </c>
      <c r="U199" s="356">
        <v>3600</v>
      </c>
      <c r="V199" s="356">
        <v>2800</v>
      </c>
      <c r="W199" s="356">
        <v>2000</v>
      </c>
      <c r="X199" s="356">
        <v>1200</v>
      </c>
      <c r="Y199" s="356">
        <v>400</v>
      </c>
      <c r="Z199" s="344">
        <f t="shared" si="441"/>
        <v>168</v>
      </c>
      <c r="AA199" s="344">
        <f t="shared" si="442"/>
        <v>168</v>
      </c>
      <c r="AB199" s="344">
        <f t="shared" si="443"/>
        <v>168</v>
      </c>
      <c r="AC199" s="344">
        <f t="shared" si="444"/>
        <v>168</v>
      </c>
      <c r="AD199" s="344">
        <f t="shared" si="445"/>
        <v>168</v>
      </c>
      <c r="AE199" s="344">
        <f t="shared" si="446"/>
        <v>168</v>
      </c>
      <c r="AF199" s="344">
        <f t="shared" si="447"/>
        <v>168</v>
      </c>
      <c r="AG199" s="344">
        <f t="shared" si="448"/>
        <v>168</v>
      </c>
      <c r="AH199" s="344">
        <f t="shared" si="449"/>
        <v>168</v>
      </c>
      <c r="AI199" s="344">
        <f t="shared" si="450"/>
        <v>168</v>
      </c>
      <c r="AJ199" s="356">
        <v>3600</v>
      </c>
      <c r="AK199" s="356">
        <v>2800</v>
      </c>
      <c r="AL199" s="356">
        <v>2000</v>
      </c>
      <c r="AM199" s="356">
        <v>1200</v>
      </c>
      <c r="AN199" s="356">
        <v>400</v>
      </c>
      <c r="AO199" s="344">
        <f t="shared" si="451"/>
        <v>195</v>
      </c>
      <c r="AP199" s="344">
        <f t="shared" si="452"/>
        <v>195</v>
      </c>
      <c r="AQ199" s="344">
        <f t="shared" si="453"/>
        <v>195</v>
      </c>
      <c r="AR199" s="344">
        <f t="shared" si="454"/>
        <v>195</v>
      </c>
      <c r="AS199" s="344">
        <f t="shared" si="455"/>
        <v>195</v>
      </c>
      <c r="AT199" s="344">
        <f t="shared" si="456"/>
        <v>195</v>
      </c>
      <c r="AU199" s="344">
        <f t="shared" si="457"/>
        <v>195</v>
      </c>
      <c r="AV199" s="344">
        <f t="shared" si="458"/>
        <v>195</v>
      </c>
      <c r="AW199" s="344">
        <f t="shared" si="459"/>
        <v>195</v>
      </c>
      <c r="AX199" s="344">
        <f t="shared" si="460"/>
        <v>195</v>
      </c>
      <c r="AY199" s="356">
        <v>3600</v>
      </c>
      <c r="AZ199" s="356">
        <v>2800</v>
      </c>
      <c r="BA199" s="356">
        <v>2000</v>
      </c>
      <c r="BB199" s="356">
        <v>1200</v>
      </c>
      <c r="BC199" s="356">
        <v>400</v>
      </c>
      <c r="BD199" s="353"/>
      <c r="BE199" s="353"/>
      <c r="BF199" s="353"/>
      <c r="BG199" s="353"/>
      <c r="BH199" s="353"/>
      <c r="BI199" s="146"/>
      <c r="BJ199" s="352"/>
      <c r="BK199" s="146"/>
      <c r="BL199" s="25">
        <f t="shared" si="437"/>
        <v>4130102</v>
      </c>
      <c r="BM199" s="146">
        <f t="shared" ref="BM199" si="598">BM186</f>
        <v>4360</v>
      </c>
      <c r="BN199" s="146">
        <v>4</v>
      </c>
      <c r="BO199" s="146">
        <f t="shared" ref="BO199" si="599">BO186</f>
        <v>1</v>
      </c>
      <c r="BP199" s="146">
        <f t="shared" si="563"/>
        <v>2</v>
      </c>
      <c r="BQ199" s="146">
        <f>VLOOKUP(IF(A199=1,0,A199),宝石属性!$B$26:$D$41,2,0)</f>
        <v>10</v>
      </c>
      <c r="BR199" s="146">
        <f>VLOOKUP(IF(A199=1,0,A199),宝石属性!$B$26:$D$41,3,0)</f>
        <v>2</v>
      </c>
      <c r="BS199" s="146">
        <f t="shared" ref="BS199:BV199" si="600">IF(BS186="","",BS186)</f>
        <v>2</v>
      </c>
      <c r="BT199" s="146">
        <f t="shared" si="600"/>
        <v>4</v>
      </c>
      <c r="BU199" s="146">
        <f t="shared" si="600"/>
        <v>7</v>
      </c>
      <c r="BV199" s="146">
        <f t="shared" si="600"/>
        <v>8</v>
      </c>
      <c r="BW199" s="357" t="str">
        <f t="shared" si="464"/>
        <v/>
      </c>
      <c r="BX199" s="357" t="str">
        <f t="shared" si="465"/>
        <v/>
      </c>
    </row>
    <row r="200" spans="1:76">
      <c r="A200" s="344">
        <f t="shared" si="552"/>
        <v>130</v>
      </c>
      <c r="B200" s="344" t="s">
        <v>1104</v>
      </c>
      <c r="C200" s="344" t="str">
        <f t="shared" si="502"/>
        <v>弓箭</v>
      </c>
      <c r="D200" s="344" t="str">
        <f t="shared" si="436"/>
        <v>130级白装弓箭</v>
      </c>
      <c r="E200" s="344">
        <f>VLOOKUP($C200,$C$3:$M$15,COLUMNS($C$3:H$15),0)</f>
        <v>130</v>
      </c>
      <c r="F200" s="344" t="str">
        <f>VLOOKUP($C200,$C$3:$M$15,COLUMNS($C$3:I$15),0)</f>
        <v>phyattack_value</v>
      </c>
      <c r="G200" s="344">
        <f>VLOOKUP($C200,$C$3:$M$15,COLUMNS($C$3:J$15),0)</f>
        <v>150</v>
      </c>
      <c r="H200" s="344" t="str">
        <f>VLOOKUP($C200,$C$3:$M$15,COLUMNS($C$3:K$15),0)</f>
        <v>magicattack_value</v>
      </c>
      <c r="I200" s="344">
        <f>VLOOKUP($C200,$C$3:$M$15,COLUMNS($C$3:L$15),0)</f>
        <v>170</v>
      </c>
      <c r="J200" s="344" t="str">
        <f>VLOOKUP($C200,$C$3:$M$15,COLUMNS($C$3:M$15),0)</f>
        <v>medical_value</v>
      </c>
      <c r="K200" s="344">
        <f t="shared" si="506"/>
        <v>746</v>
      </c>
      <c r="L200" s="344">
        <f t="shared" si="507"/>
        <v>746</v>
      </c>
      <c r="M200" s="344">
        <f t="shared" si="508"/>
        <v>746</v>
      </c>
      <c r="N200" s="344">
        <f t="shared" si="509"/>
        <v>746</v>
      </c>
      <c r="O200" s="344">
        <f t="shared" si="510"/>
        <v>746</v>
      </c>
      <c r="P200" s="344">
        <f t="shared" si="511"/>
        <v>746</v>
      </c>
      <c r="Q200" s="344">
        <f t="shared" si="512"/>
        <v>746</v>
      </c>
      <c r="R200" s="344">
        <f t="shared" si="513"/>
        <v>746</v>
      </c>
      <c r="S200" s="344">
        <f t="shared" si="514"/>
        <v>746</v>
      </c>
      <c r="T200" s="344">
        <f t="shared" si="515"/>
        <v>746</v>
      </c>
      <c r="U200" s="356">
        <v>3600</v>
      </c>
      <c r="V200" s="356">
        <v>2800</v>
      </c>
      <c r="W200" s="356">
        <v>2000</v>
      </c>
      <c r="X200" s="356">
        <v>1200</v>
      </c>
      <c r="Y200" s="356">
        <v>400</v>
      </c>
      <c r="Z200" s="344">
        <f t="shared" si="441"/>
        <v>168</v>
      </c>
      <c r="AA200" s="344">
        <f t="shared" si="442"/>
        <v>168</v>
      </c>
      <c r="AB200" s="344">
        <f t="shared" si="443"/>
        <v>168</v>
      </c>
      <c r="AC200" s="344">
        <f t="shared" si="444"/>
        <v>168</v>
      </c>
      <c r="AD200" s="344">
        <f t="shared" si="445"/>
        <v>168</v>
      </c>
      <c r="AE200" s="344">
        <f t="shared" si="446"/>
        <v>168</v>
      </c>
      <c r="AF200" s="344">
        <f t="shared" si="447"/>
        <v>168</v>
      </c>
      <c r="AG200" s="344">
        <f t="shared" si="448"/>
        <v>168</v>
      </c>
      <c r="AH200" s="344">
        <f t="shared" si="449"/>
        <v>168</v>
      </c>
      <c r="AI200" s="344">
        <f t="shared" si="450"/>
        <v>168</v>
      </c>
      <c r="AJ200" s="356">
        <v>3600</v>
      </c>
      <c r="AK200" s="356">
        <v>2800</v>
      </c>
      <c r="AL200" s="356">
        <v>2000</v>
      </c>
      <c r="AM200" s="356">
        <v>1200</v>
      </c>
      <c r="AN200" s="356">
        <v>400</v>
      </c>
      <c r="AO200" s="344">
        <f t="shared" si="451"/>
        <v>195</v>
      </c>
      <c r="AP200" s="344">
        <f t="shared" si="452"/>
        <v>195</v>
      </c>
      <c r="AQ200" s="344">
        <f t="shared" si="453"/>
        <v>195</v>
      </c>
      <c r="AR200" s="344">
        <f t="shared" si="454"/>
        <v>195</v>
      </c>
      <c r="AS200" s="344">
        <f t="shared" si="455"/>
        <v>195</v>
      </c>
      <c r="AT200" s="344">
        <f t="shared" si="456"/>
        <v>195</v>
      </c>
      <c r="AU200" s="344">
        <f t="shared" si="457"/>
        <v>195</v>
      </c>
      <c r="AV200" s="344">
        <f t="shared" si="458"/>
        <v>195</v>
      </c>
      <c r="AW200" s="344">
        <f t="shared" si="459"/>
        <v>195</v>
      </c>
      <c r="AX200" s="344">
        <f t="shared" si="460"/>
        <v>195</v>
      </c>
      <c r="AY200" s="356">
        <v>3600</v>
      </c>
      <c r="AZ200" s="356">
        <v>2800</v>
      </c>
      <c r="BA200" s="356">
        <v>2000</v>
      </c>
      <c r="BB200" s="356">
        <v>1200</v>
      </c>
      <c r="BC200" s="356">
        <v>400</v>
      </c>
      <c r="BD200" s="353"/>
      <c r="BE200" s="353"/>
      <c r="BF200" s="353"/>
      <c r="BG200" s="353"/>
      <c r="BH200" s="353"/>
      <c r="BI200" s="146"/>
      <c r="BJ200" s="352"/>
      <c r="BK200" s="146"/>
      <c r="BL200" s="25">
        <f t="shared" si="437"/>
        <v>4130103</v>
      </c>
      <c r="BM200" s="146">
        <f t="shared" ref="BM200" si="601">BM187</f>
        <v>1800</v>
      </c>
      <c r="BN200" s="146">
        <v>4</v>
      </c>
      <c r="BO200" s="146">
        <f t="shared" ref="BO200" si="602">BO187</f>
        <v>1</v>
      </c>
      <c r="BP200" s="146">
        <f t="shared" si="563"/>
        <v>3</v>
      </c>
      <c r="BQ200" s="146">
        <f>VLOOKUP(IF(A200=1,0,A200),宝石属性!$B$26:$D$41,2,0)</f>
        <v>10</v>
      </c>
      <c r="BR200" s="146">
        <f>VLOOKUP(IF(A200=1,0,A200),宝石属性!$B$26:$D$41,3,0)</f>
        <v>2</v>
      </c>
      <c r="BS200" s="146">
        <f t="shared" ref="BS200:BV200" si="603">IF(BS187="","",BS187)</f>
        <v>2</v>
      </c>
      <c r="BT200" s="146">
        <f t="shared" si="603"/>
        <v>4</v>
      </c>
      <c r="BU200" s="146">
        <f t="shared" si="603"/>
        <v>7</v>
      </c>
      <c r="BV200" s="146">
        <f t="shared" si="603"/>
        <v>8</v>
      </c>
      <c r="BW200" s="357" t="str">
        <f t="shared" si="464"/>
        <v/>
      </c>
      <c r="BX200" s="357" t="str">
        <f t="shared" si="465"/>
        <v/>
      </c>
    </row>
    <row r="201" spans="1:76">
      <c r="A201" s="344">
        <f t="shared" si="552"/>
        <v>130</v>
      </c>
      <c r="B201" s="344" t="s">
        <v>1104</v>
      </c>
      <c r="C201" s="344" t="str">
        <f t="shared" si="502"/>
        <v>爪</v>
      </c>
      <c r="D201" s="344" t="str">
        <f t="shared" si="436"/>
        <v>130级白装爪</v>
      </c>
      <c r="E201" s="344">
        <f>VLOOKUP($C201,$C$3:$M$15,COLUMNS($C$3:H$15),0)</f>
        <v>130</v>
      </c>
      <c r="F201" s="344" t="str">
        <f>VLOOKUP($C201,$C$3:$M$15,COLUMNS($C$3:I$15),0)</f>
        <v>phyattack_value</v>
      </c>
      <c r="G201" s="344">
        <f>VLOOKUP($C201,$C$3:$M$15,COLUMNS($C$3:J$15),0)</f>
        <v>150</v>
      </c>
      <c r="H201" s="344" t="str">
        <f>VLOOKUP($C201,$C$3:$M$15,COLUMNS($C$3:K$15),0)</f>
        <v>magicattack_value</v>
      </c>
      <c r="I201" s="344">
        <f>VLOOKUP($C201,$C$3:$M$15,COLUMNS($C$3:L$15),0)</f>
        <v>170</v>
      </c>
      <c r="J201" s="344" t="str">
        <f>VLOOKUP($C201,$C$3:$M$15,COLUMNS($C$3:M$15),0)</f>
        <v>medical_value</v>
      </c>
      <c r="K201" s="344">
        <f t="shared" si="506"/>
        <v>746</v>
      </c>
      <c r="L201" s="344">
        <f t="shared" si="507"/>
        <v>746</v>
      </c>
      <c r="M201" s="344">
        <f t="shared" si="508"/>
        <v>746</v>
      </c>
      <c r="N201" s="344">
        <f t="shared" si="509"/>
        <v>746</v>
      </c>
      <c r="O201" s="344">
        <f t="shared" si="510"/>
        <v>746</v>
      </c>
      <c r="P201" s="344">
        <f t="shared" si="511"/>
        <v>746</v>
      </c>
      <c r="Q201" s="344">
        <f t="shared" si="512"/>
        <v>746</v>
      </c>
      <c r="R201" s="344">
        <f t="shared" si="513"/>
        <v>746</v>
      </c>
      <c r="S201" s="344">
        <f t="shared" si="514"/>
        <v>746</v>
      </c>
      <c r="T201" s="344">
        <f t="shared" si="515"/>
        <v>746</v>
      </c>
      <c r="U201" s="356">
        <v>3600</v>
      </c>
      <c r="V201" s="356">
        <v>2800</v>
      </c>
      <c r="W201" s="356">
        <v>2000</v>
      </c>
      <c r="X201" s="356">
        <v>1200</v>
      </c>
      <c r="Y201" s="356">
        <v>400</v>
      </c>
      <c r="Z201" s="344">
        <f t="shared" si="441"/>
        <v>168</v>
      </c>
      <c r="AA201" s="344">
        <f t="shared" si="442"/>
        <v>168</v>
      </c>
      <c r="AB201" s="344">
        <f t="shared" si="443"/>
        <v>168</v>
      </c>
      <c r="AC201" s="344">
        <f t="shared" si="444"/>
        <v>168</v>
      </c>
      <c r="AD201" s="344">
        <f t="shared" si="445"/>
        <v>168</v>
      </c>
      <c r="AE201" s="344">
        <f t="shared" si="446"/>
        <v>168</v>
      </c>
      <c r="AF201" s="344">
        <f t="shared" si="447"/>
        <v>168</v>
      </c>
      <c r="AG201" s="344">
        <f t="shared" si="448"/>
        <v>168</v>
      </c>
      <c r="AH201" s="344">
        <f t="shared" si="449"/>
        <v>168</v>
      </c>
      <c r="AI201" s="344">
        <f t="shared" si="450"/>
        <v>168</v>
      </c>
      <c r="AJ201" s="356">
        <v>3600</v>
      </c>
      <c r="AK201" s="356">
        <v>2800</v>
      </c>
      <c r="AL201" s="356">
        <v>2000</v>
      </c>
      <c r="AM201" s="356">
        <v>1200</v>
      </c>
      <c r="AN201" s="356">
        <v>400</v>
      </c>
      <c r="AO201" s="344">
        <f t="shared" si="451"/>
        <v>195</v>
      </c>
      <c r="AP201" s="344">
        <f t="shared" si="452"/>
        <v>195</v>
      </c>
      <c r="AQ201" s="344">
        <f t="shared" si="453"/>
        <v>195</v>
      </c>
      <c r="AR201" s="344">
        <f t="shared" si="454"/>
        <v>195</v>
      </c>
      <c r="AS201" s="344">
        <f t="shared" si="455"/>
        <v>195</v>
      </c>
      <c r="AT201" s="344">
        <f t="shared" si="456"/>
        <v>195</v>
      </c>
      <c r="AU201" s="344">
        <f t="shared" si="457"/>
        <v>195</v>
      </c>
      <c r="AV201" s="344">
        <f t="shared" si="458"/>
        <v>195</v>
      </c>
      <c r="AW201" s="344">
        <f t="shared" si="459"/>
        <v>195</v>
      </c>
      <c r="AX201" s="344">
        <f t="shared" si="460"/>
        <v>195</v>
      </c>
      <c r="AY201" s="356">
        <v>3600</v>
      </c>
      <c r="AZ201" s="356">
        <v>2800</v>
      </c>
      <c r="BA201" s="356">
        <v>2000</v>
      </c>
      <c r="BB201" s="356">
        <v>1200</v>
      </c>
      <c r="BC201" s="356">
        <v>400</v>
      </c>
      <c r="BD201" s="353"/>
      <c r="BE201" s="353"/>
      <c r="BF201" s="353"/>
      <c r="BG201" s="353"/>
      <c r="BH201" s="353"/>
      <c r="BI201" s="146"/>
      <c r="BJ201" s="352"/>
      <c r="BK201" s="146"/>
      <c r="BL201" s="25">
        <f t="shared" si="437"/>
        <v>4130104</v>
      </c>
      <c r="BM201" s="146">
        <f t="shared" ref="BM201" si="604">BM188</f>
        <v>3080</v>
      </c>
      <c r="BN201" s="146">
        <v>4</v>
      </c>
      <c r="BO201" s="146">
        <f t="shared" ref="BO201" si="605">BO188</f>
        <v>1</v>
      </c>
      <c r="BP201" s="146">
        <f t="shared" si="563"/>
        <v>4</v>
      </c>
      <c r="BQ201" s="146">
        <f>VLOOKUP(IF(A201=1,0,A201),宝石属性!$B$26:$D$41,2,0)</f>
        <v>10</v>
      </c>
      <c r="BR201" s="146">
        <f>VLOOKUP(IF(A201=1,0,A201),宝石属性!$B$26:$D$41,3,0)</f>
        <v>2</v>
      </c>
      <c r="BS201" s="146">
        <f t="shared" ref="BS201:BV201" si="606">IF(BS188="","",BS188)</f>
        <v>2</v>
      </c>
      <c r="BT201" s="146">
        <f t="shared" si="606"/>
        <v>4</v>
      </c>
      <c r="BU201" s="146">
        <f t="shared" si="606"/>
        <v>7</v>
      </c>
      <c r="BV201" s="146">
        <f t="shared" si="606"/>
        <v>8</v>
      </c>
      <c r="BW201" s="357" t="str">
        <f t="shared" si="464"/>
        <v/>
      </c>
      <c r="BX201" s="357" t="str">
        <f t="shared" si="465"/>
        <v/>
      </c>
    </row>
    <row r="202" spans="1:76">
      <c r="A202" s="344">
        <f t="shared" si="552"/>
        <v>130</v>
      </c>
      <c r="B202" s="344" t="s">
        <v>1104</v>
      </c>
      <c r="C202" s="344" t="str">
        <f t="shared" si="502"/>
        <v>魔棒</v>
      </c>
      <c r="D202" s="344" t="str">
        <f t="shared" si="436"/>
        <v>130级白装魔棒</v>
      </c>
      <c r="E202" s="344">
        <f>VLOOKUP($C202,$C$3:$M$15,COLUMNS($C$3:H$15),0)</f>
        <v>130</v>
      </c>
      <c r="F202" s="344" t="str">
        <f>VLOOKUP($C202,$C$3:$M$15,COLUMNS($C$3:I$15),0)</f>
        <v>phyattack_value</v>
      </c>
      <c r="G202" s="344">
        <f>VLOOKUP($C202,$C$3:$M$15,COLUMNS($C$3:J$15),0)</f>
        <v>150</v>
      </c>
      <c r="H202" s="344" t="str">
        <f>VLOOKUP($C202,$C$3:$M$15,COLUMNS($C$3:K$15),0)</f>
        <v>magicattack_value</v>
      </c>
      <c r="I202" s="344">
        <f>VLOOKUP($C202,$C$3:$M$15,COLUMNS($C$3:L$15),0)</f>
        <v>170</v>
      </c>
      <c r="J202" s="344" t="str">
        <f>VLOOKUP($C202,$C$3:$M$15,COLUMNS($C$3:M$15),0)</f>
        <v>medical_value</v>
      </c>
      <c r="K202" s="344">
        <f t="shared" si="506"/>
        <v>746</v>
      </c>
      <c r="L202" s="344">
        <f t="shared" si="507"/>
        <v>746</v>
      </c>
      <c r="M202" s="344">
        <f t="shared" si="508"/>
        <v>746</v>
      </c>
      <c r="N202" s="344">
        <f t="shared" si="509"/>
        <v>746</v>
      </c>
      <c r="O202" s="344">
        <f t="shared" si="510"/>
        <v>746</v>
      </c>
      <c r="P202" s="344">
        <f t="shared" si="511"/>
        <v>746</v>
      </c>
      <c r="Q202" s="344">
        <f t="shared" si="512"/>
        <v>746</v>
      </c>
      <c r="R202" s="344">
        <f t="shared" si="513"/>
        <v>746</v>
      </c>
      <c r="S202" s="344">
        <f t="shared" si="514"/>
        <v>746</v>
      </c>
      <c r="T202" s="344">
        <f t="shared" si="515"/>
        <v>746</v>
      </c>
      <c r="U202" s="356">
        <v>3600</v>
      </c>
      <c r="V202" s="356">
        <v>2800</v>
      </c>
      <c r="W202" s="356">
        <v>2000</v>
      </c>
      <c r="X202" s="356">
        <v>1200</v>
      </c>
      <c r="Y202" s="356">
        <v>400</v>
      </c>
      <c r="Z202" s="344">
        <f t="shared" si="441"/>
        <v>168</v>
      </c>
      <c r="AA202" s="344">
        <f t="shared" si="442"/>
        <v>168</v>
      </c>
      <c r="AB202" s="344">
        <f t="shared" si="443"/>
        <v>168</v>
      </c>
      <c r="AC202" s="344">
        <f t="shared" si="444"/>
        <v>168</v>
      </c>
      <c r="AD202" s="344">
        <f t="shared" si="445"/>
        <v>168</v>
      </c>
      <c r="AE202" s="344">
        <f t="shared" si="446"/>
        <v>168</v>
      </c>
      <c r="AF202" s="344">
        <f t="shared" si="447"/>
        <v>168</v>
      </c>
      <c r="AG202" s="344">
        <f t="shared" si="448"/>
        <v>168</v>
      </c>
      <c r="AH202" s="344">
        <f t="shared" si="449"/>
        <v>168</v>
      </c>
      <c r="AI202" s="344">
        <f t="shared" si="450"/>
        <v>168</v>
      </c>
      <c r="AJ202" s="356">
        <v>3600</v>
      </c>
      <c r="AK202" s="356">
        <v>2800</v>
      </c>
      <c r="AL202" s="356">
        <v>2000</v>
      </c>
      <c r="AM202" s="356">
        <v>1200</v>
      </c>
      <c r="AN202" s="356">
        <v>400</v>
      </c>
      <c r="AO202" s="344">
        <f t="shared" si="451"/>
        <v>195</v>
      </c>
      <c r="AP202" s="344">
        <f t="shared" si="452"/>
        <v>195</v>
      </c>
      <c r="AQ202" s="344">
        <f t="shared" si="453"/>
        <v>195</v>
      </c>
      <c r="AR202" s="344">
        <f t="shared" si="454"/>
        <v>195</v>
      </c>
      <c r="AS202" s="344">
        <f t="shared" si="455"/>
        <v>195</v>
      </c>
      <c r="AT202" s="344">
        <f t="shared" si="456"/>
        <v>195</v>
      </c>
      <c r="AU202" s="344">
        <f t="shared" si="457"/>
        <v>195</v>
      </c>
      <c r="AV202" s="344">
        <f t="shared" si="458"/>
        <v>195</v>
      </c>
      <c r="AW202" s="344">
        <f t="shared" si="459"/>
        <v>195</v>
      </c>
      <c r="AX202" s="344">
        <f t="shared" si="460"/>
        <v>195</v>
      </c>
      <c r="AY202" s="356">
        <v>3600</v>
      </c>
      <c r="AZ202" s="356">
        <v>2800</v>
      </c>
      <c r="BA202" s="356">
        <v>2000</v>
      </c>
      <c r="BB202" s="356">
        <v>1200</v>
      </c>
      <c r="BC202" s="356">
        <v>400</v>
      </c>
      <c r="BD202" s="353"/>
      <c r="BE202" s="353"/>
      <c r="BF202" s="353"/>
      <c r="BG202" s="353"/>
      <c r="BH202" s="353"/>
      <c r="BI202" s="146"/>
      <c r="BJ202" s="352"/>
      <c r="BK202" s="146"/>
      <c r="BL202" s="25">
        <f t="shared" si="437"/>
        <v>4130105</v>
      </c>
      <c r="BM202" s="146">
        <f t="shared" ref="BM202" si="607">BM189</f>
        <v>2824</v>
      </c>
      <c r="BN202" s="146">
        <v>4</v>
      </c>
      <c r="BO202" s="146">
        <f t="shared" ref="BO202" si="608">BO189</f>
        <v>1</v>
      </c>
      <c r="BP202" s="146">
        <f t="shared" si="563"/>
        <v>5</v>
      </c>
      <c r="BQ202" s="146">
        <f>VLOOKUP(IF(A202=1,0,A202),宝石属性!$B$26:$D$41,2,0)</f>
        <v>10</v>
      </c>
      <c r="BR202" s="146">
        <f>VLOOKUP(IF(A202=1,0,A202),宝石属性!$B$26:$D$41,3,0)</f>
        <v>2</v>
      </c>
      <c r="BS202" s="146">
        <f t="shared" ref="BS202:BV202" si="609">IF(BS189="","",BS189)</f>
        <v>2</v>
      </c>
      <c r="BT202" s="146">
        <f t="shared" si="609"/>
        <v>4</v>
      </c>
      <c r="BU202" s="146">
        <f t="shared" si="609"/>
        <v>7</v>
      </c>
      <c r="BV202" s="146">
        <f t="shared" si="609"/>
        <v>8</v>
      </c>
      <c r="BW202" s="357" t="str">
        <f t="shared" si="464"/>
        <v/>
      </c>
      <c r="BX202" s="357" t="str">
        <f t="shared" si="465"/>
        <v/>
      </c>
    </row>
    <row r="203" spans="1:76">
      <c r="A203" s="344">
        <f t="shared" si="552"/>
        <v>130</v>
      </c>
      <c r="B203" s="344" t="s">
        <v>1104</v>
      </c>
      <c r="C203" s="344" t="str">
        <f t="shared" si="502"/>
        <v>法杖</v>
      </c>
      <c r="D203" s="344" t="str">
        <f t="shared" si="436"/>
        <v>130级白装法杖</v>
      </c>
      <c r="E203" s="344">
        <f>VLOOKUP($C203,$C$3:$M$15,COLUMNS($C$3:H$15),0)</f>
        <v>130</v>
      </c>
      <c r="F203" s="344" t="str">
        <f>VLOOKUP($C203,$C$3:$M$15,COLUMNS($C$3:I$15),0)</f>
        <v>phyattack_value</v>
      </c>
      <c r="G203" s="344">
        <f>VLOOKUP($C203,$C$3:$M$15,COLUMNS($C$3:J$15),0)</f>
        <v>150</v>
      </c>
      <c r="H203" s="344" t="str">
        <f>VLOOKUP($C203,$C$3:$M$15,COLUMNS($C$3:K$15),0)</f>
        <v>magicattack_value</v>
      </c>
      <c r="I203" s="344">
        <f>VLOOKUP($C203,$C$3:$M$15,COLUMNS($C$3:L$15),0)</f>
        <v>170</v>
      </c>
      <c r="J203" s="344" t="str">
        <f>VLOOKUP($C203,$C$3:$M$15,COLUMNS($C$3:M$15),0)</f>
        <v>medical_value</v>
      </c>
      <c r="K203" s="344">
        <f t="shared" si="506"/>
        <v>746</v>
      </c>
      <c r="L203" s="344">
        <f t="shared" si="507"/>
        <v>746</v>
      </c>
      <c r="M203" s="344">
        <f t="shared" si="508"/>
        <v>746</v>
      </c>
      <c r="N203" s="344">
        <f t="shared" si="509"/>
        <v>746</v>
      </c>
      <c r="O203" s="344">
        <f t="shared" si="510"/>
        <v>746</v>
      </c>
      <c r="P203" s="344">
        <f t="shared" si="511"/>
        <v>746</v>
      </c>
      <c r="Q203" s="344">
        <f t="shared" si="512"/>
        <v>746</v>
      </c>
      <c r="R203" s="344">
        <f t="shared" si="513"/>
        <v>746</v>
      </c>
      <c r="S203" s="344">
        <f t="shared" si="514"/>
        <v>746</v>
      </c>
      <c r="T203" s="344">
        <f t="shared" si="515"/>
        <v>746</v>
      </c>
      <c r="U203" s="356">
        <v>3600</v>
      </c>
      <c r="V203" s="356">
        <v>2800</v>
      </c>
      <c r="W203" s="356">
        <v>2000</v>
      </c>
      <c r="X203" s="356">
        <v>1200</v>
      </c>
      <c r="Y203" s="356">
        <v>400</v>
      </c>
      <c r="Z203" s="344">
        <f t="shared" si="441"/>
        <v>168</v>
      </c>
      <c r="AA203" s="344">
        <f t="shared" si="442"/>
        <v>168</v>
      </c>
      <c r="AB203" s="344">
        <f t="shared" si="443"/>
        <v>168</v>
      </c>
      <c r="AC203" s="344">
        <f t="shared" si="444"/>
        <v>168</v>
      </c>
      <c r="AD203" s="344">
        <f t="shared" si="445"/>
        <v>168</v>
      </c>
      <c r="AE203" s="344">
        <f t="shared" si="446"/>
        <v>168</v>
      </c>
      <c r="AF203" s="344">
        <f t="shared" si="447"/>
        <v>168</v>
      </c>
      <c r="AG203" s="344">
        <f t="shared" si="448"/>
        <v>168</v>
      </c>
      <c r="AH203" s="344">
        <f t="shared" si="449"/>
        <v>168</v>
      </c>
      <c r="AI203" s="344">
        <f t="shared" si="450"/>
        <v>168</v>
      </c>
      <c r="AJ203" s="356">
        <v>3600</v>
      </c>
      <c r="AK203" s="356">
        <v>2800</v>
      </c>
      <c r="AL203" s="356">
        <v>2000</v>
      </c>
      <c r="AM203" s="356">
        <v>1200</v>
      </c>
      <c r="AN203" s="356">
        <v>400</v>
      </c>
      <c r="AO203" s="344">
        <f t="shared" si="451"/>
        <v>195</v>
      </c>
      <c r="AP203" s="344">
        <f t="shared" si="452"/>
        <v>195</v>
      </c>
      <c r="AQ203" s="344">
        <f t="shared" si="453"/>
        <v>195</v>
      </c>
      <c r="AR203" s="344">
        <f t="shared" si="454"/>
        <v>195</v>
      </c>
      <c r="AS203" s="344">
        <f t="shared" si="455"/>
        <v>195</v>
      </c>
      <c r="AT203" s="344">
        <f t="shared" si="456"/>
        <v>195</v>
      </c>
      <c r="AU203" s="344">
        <f t="shared" si="457"/>
        <v>195</v>
      </c>
      <c r="AV203" s="344">
        <f t="shared" si="458"/>
        <v>195</v>
      </c>
      <c r="AW203" s="344">
        <f t="shared" si="459"/>
        <v>195</v>
      </c>
      <c r="AX203" s="344">
        <f t="shared" si="460"/>
        <v>195</v>
      </c>
      <c r="AY203" s="356">
        <v>3600</v>
      </c>
      <c r="AZ203" s="356">
        <v>2800</v>
      </c>
      <c r="BA203" s="356">
        <v>2000</v>
      </c>
      <c r="BB203" s="356">
        <v>1200</v>
      </c>
      <c r="BC203" s="356">
        <v>400</v>
      </c>
      <c r="BD203" s="353"/>
      <c r="BE203" s="353"/>
      <c r="BF203" s="353"/>
      <c r="BG203" s="353"/>
      <c r="BH203" s="353"/>
      <c r="BI203" s="146"/>
      <c r="BJ203" s="352"/>
      <c r="BK203" s="146"/>
      <c r="BL203" s="25">
        <f t="shared" si="437"/>
        <v>4130106</v>
      </c>
      <c r="BM203" s="146">
        <f t="shared" ref="BM203" si="610">BM190</f>
        <v>4104</v>
      </c>
      <c r="BN203" s="146">
        <v>4</v>
      </c>
      <c r="BO203" s="146">
        <f t="shared" ref="BO203:BP218" si="611">BO190</f>
        <v>1</v>
      </c>
      <c r="BP203" s="146">
        <f t="shared" si="611"/>
        <v>6</v>
      </c>
      <c r="BQ203" s="146">
        <f>VLOOKUP(IF(A203=1,0,A203),宝石属性!$B$26:$D$41,2,0)</f>
        <v>10</v>
      </c>
      <c r="BR203" s="146">
        <f>VLOOKUP(IF(A203=1,0,A203),宝石属性!$B$26:$D$41,3,0)</f>
        <v>2</v>
      </c>
      <c r="BS203" s="146">
        <f t="shared" ref="BS203:BV203" si="612">IF(BS190="","",BS190)</f>
        <v>2</v>
      </c>
      <c r="BT203" s="146">
        <f t="shared" si="612"/>
        <v>4</v>
      </c>
      <c r="BU203" s="146">
        <f t="shared" si="612"/>
        <v>7</v>
      </c>
      <c r="BV203" s="146">
        <f t="shared" si="612"/>
        <v>8</v>
      </c>
      <c r="BW203" s="357" t="str">
        <f t="shared" si="464"/>
        <v/>
      </c>
      <c r="BX203" s="357" t="str">
        <f t="shared" si="465"/>
        <v/>
      </c>
    </row>
    <row r="204" spans="1:76">
      <c r="A204" s="344">
        <f t="shared" si="552"/>
        <v>130</v>
      </c>
      <c r="B204" s="344" t="s">
        <v>1104</v>
      </c>
      <c r="C204" s="344" t="str">
        <f t="shared" si="502"/>
        <v>男衣</v>
      </c>
      <c r="D204" s="344" t="str">
        <f t="shared" si="436"/>
        <v>130级白装男衣</v>
      </c>
      <c r="E204" s="344">
        <f>VLOOKUP($C204,$C$3:$M$15,COLUMNS($C$3:H$15),0)</f>
        <v>60</v>
      </c>
      <c r="F204" s="344" t="str">
        <f>VLOOKUP($C204,$C$3:$M$15,COLUMNS($C$3:I$15),0)</f>
        <v>maxhp_value</v>
      </c>
      <c r="G204" s="344">
        <f>VLOOKUP($C204,$C$3:$M$15,COLUMNS($C$3:J$15),0)</f>
        <v>140</v>
      </c>
      <c r="H204" s="344" t="str">
        <f>VLOOKUP($C204,$C$3:$M$15,COLUMNS($C$3:K$15),0)</f>
        <v>defend_value</v>
      </c>
      <c r="I204" s="344" t="str">
        <f>VLOOKUP($C204,$C$3:$M$15,COLUMNS($C$3:L$15),0)</f>
        <v/>
      </c>
      <c r="J204" s="344" t="str">
        <f>VLOOKUP($C204,$C$3:$M$15,COLUMNS($C$3:M$15),0)</f>
        <v/>
      </c>
      <c r="K204" s="344">
        <f t="shared" si="506"/>
        <v>597</v>
      </c>
      <c r="L204" s="344">
        <f t="shared" si="507"/>
        <v>597</v>
      </c>
      <c r="M204" s="344">
        <f t="shared" si="508"/>
        <v>597</v>
      </c>
      <c r="N204" s="344">
        <f t="shared" si="509"/>
        <v>597</v>
      </c>
      <c r="O204" s="344">
        <f t="shared" si="510"/>
        <v>597</v>
      </c>
      <c r="P204" s="344">
        <f t="shared" si="511"/>
        <v>597</v>
      </c>
      <c r="Q204" s="344">
        <f t="shared" si="512"/>
        <v>597</v>
      </c>
      <c r="R204" s="344">
        <f t="shared" si="513"/>
        <v>597</v>
      </c>
      <c r="S204" s="344">
        <f t="shared" si="514"/>
        <v>597</v>
      </c>
      <c r="T204" s="344">
        <f t="shared" si="515"/>
        <v>597</v>
      </c>
      <c r="U204" s="356">
        <v>3600</v>
      </c>
      <c r="V204" s="356">
        <v>2800</v>
      </c>
      <c r="W204" s="356">
        <v>2000</v>
      </c>
      <c r="X204" s="356">
        <v>1200</v>
      </c>
      <c r="Y204" s="356">
        <v>400</v>
      </c>
      <c r="Z204" s="344">
        <f t="shared" si="441"/>
        <v>187</v>
      </c>
      <c r="AA204" s="344">
        <f t="shared" si="442"/>
        <v>187</v>
      </c>
      <c r="AB204" s="344">
        <f t="shared" si="443"/>
        <v>187</v>
      </c>
      <c r="AC204" s="344">
        <f t="shared" si="444"/>
        <v>187</v>
      </c>
      <c r="AD204" s="344">
        <f t="shared" si="445"/>
        <v>187</v>
      </c>
      <c r="AE204" s="344">
        <f t="shared" si="446"/>
        <v>187</v>
      </c>
      <c r="AF204" s="344">
        <f t="shared" si="447"/>
        <v>187</v>
      </c>
      <c r="AG204" s="344">
        <f t="shared" si="448"/>
        <v>187</v>
      </c>
      <c r="AH204" s="344">
        <f t="shared" si="449"/>
        <v>187</v>
      </c>
      <c r="AI204" s="344">
        <f t="shared" si="450"/>
        <v>187</v>
      </c>
      <c r="AJ204" s="356">
        <v>3600</v>
      </c>
      <c r="AK204" s="356">
        <v>2800</v>
      </c>
      <c r="AL204" s="356">
        <v>2000</v>
      </c>
      <c r="AM204" s="356">
        <v>1200</v>
      </c>
      <c r="AN204" s="356">
        <v>400</v>
      </c>
      <c r="AO204" s="344" t="str">
        <f t="shared" si="451"/>
        <v/>
      </c>
      <c r="AP204" s="344" t="str">
        <f t="shared" si="452"/>
        <v/>
      </c>
      <c r="AQ204" s="344" t="str">
        <f t="shared" si="453"/>
        <v/>
      </c>
      <c r="AR204" s="344" t="str">
        <f t="shared" si="454"/>
        <v/>
      </c>
      <c r="AS204" s="344" t="str">
        <f t="shared" si="455"/>
        <v/>
      </c>
      <c r="AT204" s="344" t="str">
        <f t="shared" si="456"/>
        <v/>
      </c>
      <c r="AU204" s="344" t="str">
        <f t="shared" si="457"/>
        <v/>
      </c>
      <c r="AV204" s="344" t="str">
        <f t="shared" si="458"/>
        <v/>
      </c>
      <c r="AW204" s="344" t="str">
        <f t="shared" si="459"/>
        <v/>
      </c>
      <c r="AX204" s="344" t="str">
        <f t="shared" si="460"/>
        <v/>
      </c>
      <c r="AY204" s="356">
        <v>3600</v>
      </c>
      <c r="AZ204" s="356">
        <v>2800</v>
      </c>
      <c r="BA204" s="356">
        <v>2000</v>
      </c>
      <c r="BB204" s="356">
        <v>1200</v>
      </c>
      <c r="BC204" s="356">
        <v>400</v>
      </c>
      <c r="BD204" s="353"/>
      <c r="BE204" s="353"/>
      <c r="BF204" s="353"/>
      <c r="BG204" s="353"/>
      <c r="BH204" s="353"/>
      <c r="BI204" s="146"/>
      <c r="BJ204" s="352"/>
      <c r="BK204" s="146"/>
      <c r="BL204" s="25">
        <f t="shared" si="437"/>
        <v>4130207</v>
      </c>
      <c r="BM204" s="146">
        <f t="shared" ref="BM204" si="613">BM191</f>
        <v>312</v>
      </c>
      <c r="BN204" s="146">
        <v>4</v>
      </c>
      <c r="BO204" s="146">
        <f t="shared" ref="BO204" si="614">BO191</f>
        <v>2</v>
      </c>
      <c r="BP204" s="146">
        <f t="shared" si="611"/>
        <v>7</v>
      </c>
      <c r="BQ204" s="146">
        <f>VLOOKUP(IF(A204=1,0,A204),宝石属性!$B$26:$D$41,2,0)</f>
        <v>10</v>
      </c>
      <c r="BR204" s="146">
        <f>VLOOKUP(IF(A204=1,0,A204),宝石属性!$B$26:$D$41,3,0)</f>
        <v>2</v>
      </c>
      <c r="BS204" s="146">
        <f t="shared" ref="BS204:BV204" si="615">IF(BS191="","",BS191)</f>
        <v>1</v>
      </c>
      <c r="BT204" s="146">
        <f t="shared" si="615"/>
        <v>3</v>
      </c>
      <c r="BU204" s="146">
        <f t="shared" si="615"/>
        <v>5</v>
      </c>
      <c r="BV204" s="146">
        <f t="shared" si="615"/>
        <v>7</v>
      </c>
      <c r="BW204" s="357" t="str">
        <f t="shared" si="464"/>
        <v/>
      </c>
      <c r="BX204" s="357" t="str">
        <f t="shared" si="465"/>
        <v/>
      </c>
    </row>
    <row r="205" spans="1:76">
      <c r="A205" s="344">
        <f t="shared" si="552"/>
        <v>130</v>
      </c>
      <c r="B205" s="344" t="s">
        <v>1104</v>
      </c>
      <c r="C205" s="344" t="str">
        <f t="shared" si="502"/>
        <v>女衣</v>
      </c>
      <c r="D205" s="344" t="str">
        <f t="shared" si="436"/>
        <v>130级白装女衣</v>
      </c>
      <c r="E205" s="344">
        <f>VLOOKUP($C205,$C$3:$M$15,COLUMNS($C$3:H$15),0)</f>
        <v>60</v>
      </c>
      <c r="F205" s="344" t="str">
        <f>VLOOKUP($C205,$C$3:$M$15,COLUMNS($C$3:I$15),0)</f>
        <v>maxhp_value</v>
      </c>
      <c r="G205" s="344">
        <f>VLOOKUP($C205,$C$3:$M$15,COLUMNS($C$3:J$15),0)</f>
        <v>140</v>
      </c>
      <c r="H205" s="344" t="str">
        <f>VLOOKUP($C205,$C$3:$M$15,COLUMNS($C$3:K$15),0)</f>
        <v>defend_value</v>
      </c>
      <c r="I205" s="344" t="str">
        <f>VLOOKUP($C205,$C$3:$M$15,COLUMNS($C$3:L$15),0)</f>
        <v/>
      </c>
      <c r="J205" s="344" t="str">
        <f>VLOOKUP($C205,$C$3:$M$15,COLUMNS($C$3:M$15),0)</f>
        <v/>
      </c>
      <c r="K205" s="344">
        <f t="shared" si="506"/>
        <v>597</v>
      </c>
      <c r="L205" s="344">
        <f t="shared" si="507"/>
        <v>597</v>
      </c>
      <c r="M205" s="344">
        <f t="shared" si="508"/>
        <v>597</v>
      </c>
      <c r="N205" s="344">
        <f t="shared" si="509"/>
        <v>597</v>
      </c>
      <c r="O205" s="344">
        <f t="shared" si="510"/>
        <v>597</v>
      </c>
      <c r="P205" s="344">
        <f t="shared" si="511"/>
        <v>597</v>
      </c>
      <c r="Q205" s="344">
        <f t="shared" si="512"/>
        <v>597</v>
      </c>
      <c r="R205" s="344">
        <f t="shared" si="513"/>
        <v>597</v>
      </c>
      <c r="S205" s="344">
        <f t="shared" si="514"/>
        <v>597</v>
      </c>
      <c r="T205" s="344">
        <f t="shared" si="515"/>
        <v>597</v>
      </c>
      <c r="U205" s="356">
        <v>3600</v>
      </c>
      <c r="V205" s="356">
        <v>2800</v>
      </c>
      <c r="W205" s="356">
        <v>2000</v>
      </c>
      <c r="X205" s="356">
        <v>1200</v>
      </c>
      <c r="Y205" s="356">
        <v>400</v>
      </c>
      <c r="Z205" s="344">
        <f t="shared" si="441"/>
        <v>187</v>
      </c>
      <c r="AA205" s="344">
        <f t="shared" si="442"/>
        <v>187</v>
      </c>
      <c r="AB205" s="344">
        <f t="shared" si="443"/>
        <v>187</v>
      </c>
      <c r="AC205" s="344">
        <f t="shared" si="444"/>
        <v>187</v>
      </c>
      <c r="AD205" s="344">
        <f t="shared" si="445"/>
        <v>187</v>
      </c>
      <c r="AE205" s="344">
        <f t="shared" si="446"/>
        <v>187</v>
      </c>
      <c r="AF205" s="344">
        <f t="shared" si="447"/>
        <v>187</v>
      </c>
      <c r="AG205" s="344">
        <f t="shared" si="448"/>
        <v>187</v>
      </c>
      <c r="AH205" s="344">
        <f t="shared" si="449"/>
        <v>187</v>
      </c>
      <c r="AI205" s="344">
        <f t="shared" si="450"/>
        <v>187</v>
      </c>
      <c r="AJ205" s="356">
        <v>3600</v>
      </c>
      <c r="AK205" s="356">
        <v>2800</v>
      </c>
      <c r="AL205" s="356">
        <v>2000</v>
      </c>
      <c r="AM205" s="356">
        <v>1200</v>
      </c>
      <c r="AN205" s="356">
        <v>400</v>
      </c>
      <c r="AO205" s="344" t="str">
        <f t="shared" si="451"/>
        <v/>
      </c>
      <c r="AP205" s="344" t="str">
        <f t="shared" si="452"/>
        <v/>
      </c>
      <c r="AQ205" s="344" t="str">
        <f t="shared" si="453"/>
        <v/>
      </c>
      <c r="AR205" s="344" t="str">
        <f t="shared" si="454"/>
        <v/>
      </c>
      <c r="AS205" s="344" t="str">
        <f t="shared" si="455"/>
        <v/>
      </c>
      <c r="AT205" s="344" t="str">
        <f t="shared" si="456"/>
        <v/>
      </c>
      <c r="AU205" s="344" t="str">
        <f t="shared" si="457"/>
        <v/>
      </c>
      <c r="AV205" s="344" t="str">
        <f t="shared" si="458"/>
        <v/>
      </c>
      <c r="AW205" s="344" t="str">
        <f t="shared" si="459"/>
        <v/>
      </c>
      <c r="AX205" s="344" t="str">
        <f t="shared" si="460"/>
        <v/>
      </c>
      <c r="AY205" s="356">
        <v>3600</v>
      </c>
      <c r="AZ205" s="356">
        <v>2800</v>
      </c>
      <c r="BA205" s="356">
        <v>2000</v>
      </c>
      <c r="BB205" s="356">
        <v>1200</v>
      </c>
      <c r="BC205" s="356">
        <v>400</v>
      </c>
      <c r="BD205" s="353"/>
      <c r="BE205" s="353"/>
      <c r="BF205" s="353"/>
      <c r="BG205" s="353"/>
      <c r="BH205" s="353"/>
      <c r="BI205" s="146"/>
      <c r="BJ205" s="352"/>
      <c r="BK205" s="146"/>
      <c r="BL205" s="25">
        <f t="shared" si="437"/>
        <v>4130208</v>
      </c>
      <c r="BM205" s="146">
        <f t="shared" ref="BM205" si="616">BM192</f>
        <v>568</v>
      </c>
      <c r="BN205" s="146">
        <v>4</v>
      </c>
      <c r="BO205" s="146">
        <f t="shared" ref="BO205" si="617">BO192</f>
        <v>2</v>
      </c>
      <c r="BP205" s="146">
        <f t="shared" si="611"/>
        <v>8</v>
      </c>
      <c r="BQ205" s="146">
        <f>VLOOKUP(IF(A205=1,0,A205),宝石属性!$B$26:$D$41,2,0)</f>
        <v>10</v>
      </c>
      <c r="BR205" s="146">
        <f>VLOOKUP(IF(A205=1,0,A205),宝石属性!$B$26:$D$41,3,0)</f>
        <v>2</v>
      </c>
      <c r="BS205" s="146">
        <f t="shared" ref="BS205:BV205" si="618">IF(BS192="","",BS192)</f>
        <v>1</v>
      </c>
      <c r="BT205" s="146">
        <f t="shared" si="618"/>
        <v>3</v>
      </c>
      <c r="BU205" s="146">
        <f t="shared" si="618"/>
        <v>5</v>
      </c>
      <c r="BV205" s="146">
        <f t="shared" si="618"/>
        <v>7</v>
      </c>
      <c r="BW205" s="357" t="str">
        <f t="shared" si="464"/>
        <v/>
      </c>
      <c r="BX205" s="357" t="str">
        <f t="shared" si="465"/>
        <v/>
      </c>
    </row>
    <row r="206" spans="1:76">
      <c r="A206" s="344">
        <f t="shared" si="552"/>
        <v>130</v>
      </c>
      <c r="B206" s="344" t="s">
        <v>1104</v>
      </c>
      <c r="C206" s="344" t="str">
        <f t="shared" si="502"/>
        <v>男头盔</v>
      </c>
      <c r="D206" s="344" t="str">
        <f t="shared" si="436"/>
        <v>130级白装男头盔</v>
      </c>
      <c r="E206" s="344">
        <f>VLOOKUP($C206,$C$3:$M$15,COLUMNS($C$3:H$15),0)</f>
        <v>90</v>
      </c>
      <c r="F206" s="344" t="str">
        <f>VLOOKUP($C206,$C$3:$M$15,COLUMNS($C$3:I$15),0)</f>
        <v>maxmp_value</v>
      </c>
      <c r="G206" s="344">
        <f>VLOOKUP($C206,$C$3:$M$15,COLUMNS($C$3:J$15),0)</f>
        <v>140</v>
      </c>
      <c r="H206" s="344" t="str">
        <f>VLOOKUP($C206,$C$3:$M$15,COLUMNS($C$3:K$15),0)</f>
        <v>defend_value</v>
      </c>
      <c r="I206" s="344" t="str">
        <f>VLOOKUP($C206,$C$3:$M$15,COLUMNS($C$3:L$15),0)</f>
        <v/>
      </c>
      <c r="J206" s="344" t="str">
        <f>VLOOKUP($C206,$C$3:$M$15,COLUMNS($C$3:M$15),0)</f>
        <v/>
      </c>
      <c r="K206" s="344">
        <f t="shared" si="506"/>
        <v>746</v>
      </c>
      <c r="L206" s="344">
        <f t="shared" si="507"/>
        <v>746</v>
      </c>
      <c r="M206" s="344">
        <f t="shared" si="508"/>
        <v>746</v>
      </c>
      <c r="N206" s="344">
        <f t="shared" si="509"/>
        <v>746</v>
      </c>
      <c r="O206" s="344">
        <f t="shared" si="510"/>
        <v>746</v>
      </c>
      <c r="P206" s="344">
        <f t="shared" si="511"/>
        <v>746</v>
      </c>
      <c r="Q206" s="344">
        <f t="shared" si="512"/>
        <v>746</v>
      </c>
      <c r="R206" s="344">
        <f t="shared" si="513"/>
        <v>746</v>
      </c>
      <c r="S206" s="344">
        <f t="shared" si="514"/>
        <v>746</v>
      </c>
      <c r="T206" s="344">
        <f t="shared" si="515"/>
        <v>746</v>
      </c>
      <c r="U206" s="356">
        <v>3600</v>
      </c>
      <c r="V206" s="356">
        <v>2800</v>
      </c>
      <c r="W206" s="356">
        <v>2000</v>
      </c>
      <c r="X206" s="356">
        <v>1200</v>
      </c>
      <c r="Y206" s="356">
        <v>400</v>
      </c>
      <c r="Z206" s="344">
        <f t="shared" si="441"/>
        <v>112</v>
      </c>
      <c r="AA206" s="344">
        <f t="shared" si="442"/>
        <v>112</v>
      </c>
      <c r="AB206" s="344">
        <f t="shared" si="443"/>
        <v>112</v>
      </c>
      <c r="AC206" s="344">
        <f t="shared" si="444"/>
        <v>112</v>
      </c>
      <c r="AD206" s="344">
        <f t="shared" si="445"/>
        <v>112</v>
      </c>
      <c r="AE206" s="344">
        <f t="shared" si="446"/>
        <v>112</v>
      </c>
      <c r="AF206" s="344">
        <f t="shared" si="447"/>
        <v>112</v>
      </c>
      <c r="AG206" s="344">
        <f t="shared" si="448"/>
        <v>112</v>
      </c>
      <c r="AH206" s="344">
        <f t="shared" si="449"/>
        <v>112</v>
      </c>
      <c r="AI206" s="344">
        <f t="shared" si="450"/>
        <v>112</v>
      </c>
      <c r="AJ206" s="356">
        <v>3600</v>
      </c>
      <c r="AK206" s="356">
        <v>2800</v>
      </c>
      <c r="AL206" s="356">
        <v>2000</v>
      </c>
      <c r="AM206" s="356">
        <v>1200</v>
      </c>
      <c r="AN206" s="356">
        <v>400</v>
      </c>
      <c r="AO206" s="344" t="str">
        <f t="shared" si="451"/>
        <v/>
      </c>
      <c r="AP206" s="344" t="str">
        <f t="shared" si="452"/>
        <v/>
      </c>
      <c r="AQ206" s="344" t="str">
        <f t="shared" si="453"/>
        <v/>
      </c>
      <c r="AR206" s="344" t="str">
        <f t="shared" si="454"/>
        <v/>
      </c>
      <c r="AS206" s="344" t="str">
        <f t="shared" si="455"/>
        <v/>
      </c>
      <c r="AT206" s="344" t="str">
        <f t="shared" si="456"/>
        <v/>
      </c>
      <c r="AU206" s="344" t="str">
        <f t="shared" si="457"/>
        <v/>
      </c>
      <c r="AV206" s="344" t="str">
        <f t="shared" si="458"/>
        <v/>
      </c>
      <c r="AW206" s="344" t="str">
        <f t="shared" si="459"/>
        <v/>
      </c>
      <c r="AX206" s="344" t="str">
        <f t="shared" si="460"/>
        <v/>
      </c>
      <c r="AY206" s="356">
        <v>3600</v>
      </c>
      <c r="AZ206" s="356">
        <v>2800</v>
      </c>
      <c r="BA206" s="356">
        <v>2000</v>
      </c>
      <c r="BB206" s="356">
        <v>1200</v>
      </c>
      <c r="BC206" s="356">
        <v>400</v>
      </c>
      <c r="BD206" s="353"/>
      <c r="BE206" s="353"/>
      <c r="BF206" s="353"/>
      <c r="BG206" s="353"/>
      <c r="BH206" s="353"/>
      <c r="BI206" s="146"/>
      <c r="BJ206" s="352"/>
      <c r="BK206" s="146"/>
      <c r="BL206" s="25">
        <f t="shared" si="437"/>
        <v>4130309</v>
      </c>
      <c r="BM206" s="146">
        <f t="shared" ref="BM206" si="619">BM193</f>
        <v>1640</v>
      </c>
      <c r="BN206" s="146">
        <v>4</v>
      </c>
      <c r="BO206" s="146">
        <f t="shared" ref="BO206" si="620">BO193</f>
        <v>3</v>
      </c>
      <c r="BP206" s="146">
        <f t="shared" si="611"/>
        <v>9</v>
      </c>
      <c r="BQ206" s="146">
        <f>VLOOKUP(IF(A206=1,0,A206),宝石属性!$B$26:$D$41,2,0)</f>
        <v>10</v>
      </c>
      <c r="BR206" s="146">
        <f>VLOOKUP(IF(A206=1,0,A206),宝石属性!$B$26:$D$41,3,0)</f>
        <v>2</v>
      </c>
      <c r="BS206" s="146">
        <f t="shared" ref="BS206:BV206" si="621">IF(BS193="","",BS193)</f>
        <v>2</v>
      </c>
      <c r="BT206" s="146">
        <f t="shared" si="621"/>
        <v>3</v>
      </c>
      <c r="BU206" s="146" t="str">
        <f t="shared" si="621"/>
        <v/>
      </c>
      <c r="BV206" s="146" t="str">
        <f t="shared" si="621"/>
        <v/>
      </c>
      <c r="BW206" s="357" t="str">
        <f t="shared" si="464"/>
        <v/>
      </c>
      <c r="BX206" s="357" t="str">
        <f t="shared" si="465"/>
        <v/>
      </c>
    </row>
    <row r="207" spans="1:76">
      <c r="A207" s="344">
        <f t="shared" si="552"/>
        <v>130</v>
      </c>
      <c r="B207" s="344" t="s">
        <v>1104</v>
      </c>
      <c r="C207" s="344" t="str">
        <f t="shared" si="502"/>
        <v>女头饰</v>
      </c>
      <c r="D207" s="344" t="str">
        <f t="shared" si="436"/>
        <v>130级白装女头饰</v>
      </c>
      <c r="E207" s="344">
        <f>VLOOKUP($C207,$C$3:$M$15,COLUMNS($C$3:H$15),0)</f>
        <v>90</v>
      </c>
      <c r="F207" s="344" t="str">
        <f>VLOOKUP($C207,$C$3:$M$15,COLUMNS($C$3:I$15),0)</f>
        <v>maxmp_value</v>
      </c>
      <c r="G207" s="344">
        <f>VLOOKUP($C207,$C$3:$M$15,COLUMNS($C$3:J$15),0)</f>
        <v>140</v>
      </c>
      <c r="H207" s="344" t="str">
        <f>VLOOKUP($C207,$C$3:$M$15,COLUMNS($C$3:K$15),0)</f>
        <v>defend_value</v>
      </c>
      <c r="I207" s="344" t="str">
        <f>VLOOKUP($C207,$C$3:$M$15,COLUMNS($C$3:L$15),0)</f>
        <v/>
      </c>
      <c r="J207" s="344" t="str">
        <f>VLOOKUP($C207,$C$3:$M$15,COLUMNS($C$3:M$15),0)</f>
        <v/>
      </c>
      <c r="K207" s="344">
        <f t="shared" si="506"/>
        <v>746</v>
      </c>
      <c r="L207" s="344">
        <f t="shared" si="507"/>
        <v>746</v>
      </c>
      <c r="M207" s="344">
        <f t="shared" si="508"/>
        <v>746</v>
      </c>
      <c r="N207" s="344">
        <f t="shared" si="509"/>
        <v>746</v>
      </c>
      <c r="O207" s="344">
        <f t="shared" si="510"/>
        <v>746</v>
      </c>
      <c r="P207" s="344">
        <f t="shared" si="511"/>
        <v>746</v>
      </c>
      <c r="Q207" s="344">
        <f t="shared" si="512"/>
        <v>746</v>
      </c>
      <c r="R207" s="344">
        <f t="shared" si="513"/>
        <v>746</v>
      </c>
      <c r="S207" s="344">
        <f t="shared" si="514"/>
        <v>746</v>
      </c>
      <c r="T207" s="344">
        <f t="shared" si="515"/>
        <v>746</v>
      </c>
      <c r="U207" s="356">
        <v>3600</v>
      </c>
      <c r="V207" s="356">
        <v>2800</v>
      </c>
      <c r="W207" s="356">
        <v>2000</v>
      </c>
      <c r="X207" s="356">
        <v>1200</v>
      </c>
      <c r="Y207" s="356">
        <v>400</v>
      </c>
      <c r="Z207" s="344">
        <f t="shared" si="441"/>
        <v>112</v>
      </c>
      <c r="AA207" s="344">
        <f t="shared" si="442"/>
        <v>112</v>
      </c>
      <c r="AB207" s="344">
        <f t="shared" si="443"/>
        <v>112</v>
      </c>
      <c r="AC207" s="344">
        <f t="shared" si="444"/>
        <v>112</v>
      </c>
      <c r="AD207" s="344">
        <f t="shared" si="445"/>
        <v>112</v>
      </c>
      <c r="AE207" s="344">
        <f t="shared" si="446"/>
        <v>112</v>
      </c>
      <c r="AF207" s="344">
        <f t="shared" si="447"/>
        <v>112</v>
      </c>
      <c r="AG207" s="344">
        <f t="shared" si="448"/>
        <v>112</v>
      </c>
      <c r="AH207" s="344">
        <f t="shared" si="449"/>
        <v>112</v>
      </c>
      <c r="AI207" s="344">
        <f t="shared" si="450"/>
        <v>112</v>
      </c>
      <c r="AJ207" s="356">
        <v>3600</v>
      </c>
      <c r="AK207" s="356">
        <v>2800</v>
      </c>
      <c r="AL207" s="356">
        <v>2000</v>
      </c>
      <c r="AM207" s="356">
        <v>1200</v>
      </c>
      <c r="AN207" s="356">
        <v>400</v>
      </c>
      <c r="AO207" s="344" t="str">
        <f t="shared" si="451"/>
        <v/>
      </c>
      <c r="AP207" s="344" t="str">
        <f t="shared" si="452"/>
        <v/>
      </c>
      <c r="AQ207" s="344" t="str">
        <f t="shared" si="453"/>
        <v/>
      </c>
      <c r="AR207" s="344" t="str">
        <f t="shared" si="454"/>
        <v/>
      </c>
      <c r="AS207" s="344" t="str">
        <f t="shared" si="455"/>
        <v/>
      </c>
      <c r="AT207" s="344" t="str">
        <f t="shared" si="456"/>
        <v/>
      </c>
      <c r="AU207" s="344" t="str">
        <f t="shared" si="457"/>
        <v/>
      </c>
      <c r="AV207" s="344" t="str">
        <f t="shared" si="458"/>
        <v/>
      </c>
      <c r="AW207" s="344" t="str">
        <f t="shared" si="459"/>
        <v/>
      </c>
      <c r="AX207" s="344" t="str">
        <f t="shared" si="460"/>
        <v/>
      </c>
      <c r="AY207" s="356">
        <v>3600</v>
      </c>
      <c r="AZ207" s="356">
        <v>2800</v>
      </c>
      <c r="BA207" s="356">
        <v>2000</v>
      </c>
      <c r="BB207" s="356">
        <v>1200</v>
      </c>
      <c r="BC207" s="356">
        <v>400</v>
      </c>
      <c r="BD207" s="353"/>
      <c r="BE207" s="353"/>
      <c r="BF207" s="353"/>
      <c r="BG207" s="353"/>
      <c r="BH207" s="353"/>
      <c r="BI207" s="146"/>
      <c r="BJ207" s="352"/>
      <c r="BK207" s="146"/>
      <c r="BL207" s="25">
        <f t="shared" si="437"/>
        <v>4130310</v>
      </c>
      <c r="BM207" s="146">
        <f t="shared" ref="BM207" si="622">BM194</f>
        <v>1384</v>
      </c>
      <c r="BN207" s="146">
        <v>4</v>
      </c>
      <c r="BO207" s="146">
        <f t="shared" ref="BO207" si="623">BO194</f>
        <v>3</v>
      </c>
      <c r="BP207" s="146">
        <f t="shared" si="611"/>
        <v>10</v>
      </c>
      <c r="BQ207" s="146">
        <f>VLOOKUP(IF(A207=1,0,A207),宝石属性!$B$26:$D$41,2,0)</f>
        <v>10</v>
      </c>
      <c r="BR207" s="146">
        <f>VLOOKUP(IF(A207=1,0,A207),宝石属性!$B$26:$D$41,3,0)</f>
        <v>2</v>
      </c>
      <c r="BS207" s="146">
        <f t="shared" ref="BS207:BV207" si="624">IF(BS194="","",BS194)</f>
        <v>2</v>
      </c>
      <c r="BT207" s="146">
        <f t="shared" si="624"/>
        <v>3</v>
      </c>
      <c r="BU207" s="146" t="str">
        <f t="shared" si="624"/>
        <v/>
      </c>
      <c r="BV207" s="146" t="str">
        <f t="shared" si="624"/>
        <v/>
      </c>
      <c r="BW207" s="357" t="str">
        <f t="shared" si="464"/>
        <v/>
      </c>
      <c r="BX207" s="357" t="str">
        <f t="shared" si="465"/>
        <v/>
      </c>
    </row>
    <row r="208" spans="1:76">
      <c r="A208" s="344">
        <f t="shared" si="552"/>
        <v>130</v>
      </c>
      <c r="B208" s="344" t="s">
        <v>1104</v>
      </c>
      <c r="C208" s="344" t="str">
        <f t="shared" si="502"/>
        <v>项链</v>
      </c>
      <c r="D208" s="344" t="str">
        <f t="shared" si="436"/>
        <v>130级白装项链</v>
      </c>
      <c r="E208" s="344">
        <f>VLOOKUP($C208,$C$3:$M$15,COLUMNS($C$3:H$15),0)</f>
        <v>150</v>
      </c>
      <c r="F208" s="344" t="str">
        <f>VLOOKUP($C208,$C$3:$M$15,COLUMNS($C$3:I$15),0)</f>
        <v>magicattack_value</v>
      </c>
      <c r="G208" s="344">
        <f>VLOOKUP($C208,$C$3:$M$15,COLUMNS($C$3:J$15),0)</f>
        <v>160</v>
      </c>
      <c r="H208" s="344" t="str">
        <f>VLOOKUP($C208,$C$3:$M$15,COLUMNS($C$3:K$15),0)</f>
        <v>magicdef_value</v>
      </c>
      <c r="I208" s="344" t="str">
        <f>VLOOKUP($C208,$C$3:$M$15,COLUMNS($C$3:L$15),0)</f>
        <v/>
      </c>
      <c r="J208" s="344" t="str">
        <f>VLOOKUP($C208,$C$3:$M$15,COLUMNS($C$3:M$15),0)</f>
        <v/>
      </c>
      <c r="K208" s="344">
        <f t="shared" si="506"/>
        <v>205</v>
      </c>
      <c r="L208" s="344">
        <f t="shared" si="507"/>
        <v>205</v>
      </c>
      <c r="M208" s="344">
        <f t="shared" si="508"/>
        <v>205</v>
      </c>
      <c r="N208" s="344">
        <f t="shared" si="509"/>
        <v>205</v>
      </c>
      <c r="O208" s="344">
        <f t="shared" si="510"/>
        <v>205</v>
      </c>
      <c r="P208" s="344">
        <f t="shared" si="511"/>
        <v>205</v>
      </c>
      <c r="Q208" s="344">
        <f t="shared" si="512"/>
        <v>205</v>
      </c>
      <c r="R208" s="344">
        <f t="shared" si="513"/>
        <v>205</v>
      </c>
      <c r="S208" s="344">
        <f t="shared" si="514"/>
        <v>205</v>
      </c>
      <c r="T208" s="344">
        <f t="shared" si="515"/>
        <v>205</v>
      </c>
      <c r="U208" s="356">
        <v>3600</v>
      </c>
      <c r="V208" s="356">
        <v>2800</v>
      </c>
      <c r="W208" s="356">
        <v>2000</v>
      </c>
      <c r="X208" s="356">
        <v>1200</v>
      </c>
      <c r="Y208" s="356">
        <v>400</v>
      </c>
      <c r="Z208" s="344">
        <f t="shared" si="441"/>
        <v>109</v>
      </c>
      <c r="AA208" s="344">
        <f t="shared" si="442"/>
        <v>109</v>
      </c>
      <c r="AB208" s="344">
        <f t="shared" si="443"/>
        <v>109</v>
      </c>
      <c r="AC208" s="344">
        <f t="shared" si="444"/>
        <v>109</v>
      </c>
      <c r="AD208" s="344">
        <f t="shared" si="445"/>
        <v>109</v>
      </c>
      <c r="AE208" s="344">
        <f t="shared" si="446"/>
        <v>109</v>
      </c>
      <c r="AF208" s="344">
        <f t="shared" si="447"/>
        <v>109</v>
      </c>
      <c r="AG208" s="344">
        <f t="shared" si="448"/>
        <v>109</v>
      </c>
      <c r="AH208" s="344">
        <f t="shared" si="449"/>
        <v>109</v>
      </c>
      <c r="AI208" s="344">
        <f t="shared" si="450"/>
        <v>109</v>
      </c>
      <c r="AJ208" s="356">
        <v>3600</v>
      </c>
      <c r="AK208" s="356">
        <v>2800</v>
      </c>
      <c r="AL208" s="356">
        <v>2000</v>
      </c>
      <c r="AM208" s="356">
        <v>1200</v>
      </c>
      <c r="AN208" s="356">
        <v>400</v>
      </c>
      <c r="AO208" s="344" t="str">
        <f t="shared" si="451"/>
        <v/>
      </c>
      <c r="AP208" s="344" t="str">
        <f t="shared" si="452"/>
        <v/>
      </c>
      <c r="AQ208" s="344" t="str">
        <f t="shared" si="453"/>
        <v/>
      </c>
      <c r="AR208" s="344" t="str">
        <f t="shared" si="454"/>
        <v/>
      </c>
      <c r="AS208" s="344" t="str">
        <f t="shared" si="455"/>
        <v/>
      </c>
      <c r="AT208" s="344" t="str">
        <f t="shared" si="456"/>
        <v/>
      </c>
      <c r="AU208" s="344" t="str">
        <f t="shared" si="457"/>
        <v/>
      </c>
      <c r="AV208" s="344" t="str">
        <f t="shared" si="458"/>
        <v/>
      </c>
      <c r="AW208" s="344" t="str">
        <f t="shared" si="459"/>
        <v/>
      </c>
      <c r="AX208" s="344" t="str">
        <f t="shared" si="460"/>
        <v/>
      </c>
      <c r="AY208" s="356">
        <v>3600</v>
      </c>
      <c r="AZ208" s="356">
        <v>2800</v>
      </c>
      <c r="BA208" s="356">
        <v>2000</v>
      </c>
      <c r="BB208" s="356">
        <v>1200</v>
      </c>
      <c r="BC208" s="356">
        <v>400</v>
      </c>
      <c r="BD208" s="353"/>
      <c r="BE208" s="353"/>
      <c r="BF208" s="353"/>
      <c r="BG208" s="353"/>
      <c r="BH208" s="353"/>
      <c r="BI208" s="146"/>
      <c r="BJ208" s="352"/>
      <c r="BK208" s="146"/>
      <c r="BL208" s="25">
        <f t="shared" si="437"/>
        <v>4130411</v>
      </c>
      <c r="BM208" s="146">
        <f t="shared" ref="BM208" si="625">BM195</f>
        <v>40</v>
      </c>
      <c r="BN208" s="146">
        <v>4</v>
      </c>
      <c r="BO208" s="146">
        <f t="shared" ref="BO208" si="626">BO195</f>
        <v>4</v>
      </c>
      <c r="BP208" s="146">
        <f t="shared" si="611"/>
        <v>11</v>
      </c>
      <c r="BQ208" s="146">
        <f>VLOOKUP(IF(A208=1,0,A208),宝石属性!$B$26:$D$41,2,0)</f>
        <v>10</v>
      </c>
      <c r="BR208" s="146">
        <f>VLOOKUP(IF(A208=1,0,A208),宝石属性!$B$26:$D$41,3,0)</f>
        <v>2</v>
      </c>
      <c r="BS208" s="146">
        <f t="shared" ref="BS208:BV208" si="627">IF(BS195="","",BS195)</f>
        <v>4</v>
      </c>
      <c r="BT208" s="146">
        <f t="shared" si="627"/>
        <v>5</v>
      </c>
      <c r="BU208" s="146" t="str">
        <f t="shared" si="627"/>
        <v/>
      </c>
      <c r="BV208" s="146" t="str">
        <f t="shared" si="627"/>
        <v/>
      </c>
      <c r="BW208" s="357" t="str">
        <f t="shared" si="464"/>
        <v/>
      </c>
      <c r="BX208" s="357" t="str">
        <f t="shared" si="465"/>
        <v/>
      </c>
    </row>
    <row r="209" spans="1:76">
      <c r="A209" s="344">
        <f t="shared" si="552"/>
        <v>130</v>
      </c>
      <c r="B209" s="344" t="s">
        <v>1104</v>
      </c>
      <c r="C209" s="344" t="str">
        <f t="shared" si="502"/>
        <v>腰带</v>
      </c>
      <c r="D209" s="344" t="str">
        <f t="shared" si="436"/>
        <v>130级白装腰带</v>
      </c>
      <c r="E209" s="344">
        <f>VLOOKUP($C209,$C$3:$M$15,COLUMNS($C$3:H$15),0)</f>
        <v>60</v>
      </c>
      <c r="F209" s="344" t="str">
        <f>VLOOKUP($C209,$C$3:$M$15,COLUMNS($C$3:I$15),0)</f>
        <v>maxhp_value</v>
      </c>
      <c r="G209" s="344">
        <f>VLOOKUP($C209,$C$3:$M$15,COLUMNS($C$3:J$15),0)</f>
        <v>140</v>
      </c>
      <c r="H209" s="344" t="str">
        <f>VLOOKUP($C209,$C$3:$M$15,COLUMNS($C$3:K$15),0)</f>
        <v>defend_value</v>
      </c>
      <c r="I209" s="344" t="str">
        <f>VLOOKUP($C209,$C$3:$M$15,COLUMNS($C$3:L$15),0)</f>
        <v/>
      </c>
      <c r="J209" s="344" t="str">
        <f>VLOOKUP($C209,$C$3:$M$15,COLUMNS($C$3:M$15),0)</f>
        <v/>
      </c>
      <c r="K209" s="344">
        <f t="shared" si="506"/>
        <v>895</v>
      </c>
      <c r="L209" s="344">
        <f t="shared" si="507"/>
        <v>895</v>
      </c>
      <c r="M209" s="344">
        <f t="shared" si="508"/>
        <v>895</v>
      </c>
      <c r="N209" s="344">
        <f t="shared" si="509"/>
        <v>895</v>
      </c>
      <c r="O209" s="344">
        <f t="shared" si="510"/>
        <v>895</v>
      </c>
      <c r="P209" s="344">
        <f t="shared" si="511"/>
        <v>895</v>
      </c>
      <c r="Q209" s="344">
        <f t="shared" si="512"/>
        <v>895</v>
      </c>
      <c r="R209" s="344">
        <f t="shared" si="513"/>
        <v>895</v>
      </c>
      <c r="S209" s="344">
        <f t="shared" si="514"/>
        <v>895</v>
      </c>
      <c r="T209" s="344">
        <f t="shared" si="515"/>
        <v>895</v>
      </c>
      <c r="U209" s="356">
        <v>3600</v>
      </c>
      <c r="V209" s="356">
        <v>2800</v>
      </c>
      <c r="W209" s="356">
        <v>2000</v>
      </c>
      <c r="X209" s="356">
        <v>1200</v>
      </c>
      <c r="Y209" s="356">
        <v>400</v>
      </c>
      <c r="Z209" s="344">
        <f t="shared" si="441"/>
        <v>75</v>
      </c>
      <c r="AA209" s="344">
        <f t="shared" si="442"/>
        <v>75</v>
      </c>
      <c r="AB209" s="344">
        <f t="shared" si="443"/>
        <v>75</v>
      </c>
      <c r="AC209" s="344">
        <f t="shared" si="444"/>
        <v>75</v>
      </c>
      <c r="AD209" s="344">
        <f t="shared" si="445"/>
        <v>75</v>
      </c>
      <c r="AE209" s="344">
        <f t="shared" si="446"/>
        <v>75</v>
      </c>
      <c r="AF209" s="344">
        <f t="shared" si="447"/>
        <v>75</v>
      </c>
      <c r="AG209" s="344">
        <f t="shared" si="448"/>
        <v>75</v>
      </c>
      <c r="AH209" s="344">
        <f t="shared" si="449"/>
        <v>75</v>
      </c>
      <c r="AI209" s="344">
        <f t="shared" si="450"/>
        <v>75</v>
      </c>
      <c r="AJ209" s="356">
        <v>3600</v>
      </c>
      <c r="AK209" s="356">
        <v>2800</v>
      </c>
      <c r="AL209" s="356">
        <v>2000</v>
      </c>
      <c r="AM209" s="356">
        <v>1200</v>
      </c>
      <c r="AN209" s="356">
        <v>400</v>
      </c>
      <c r="AO209" s="344" t="str">
        <f t="shared" si="451"/>
        <v/>
      </c>
      <c r="AP209" s="344" t="str">
        <f t="shared" si="452"/>
        <v/>
      </c>
      <c r="AQ209" s="344" t="str">
        <f t="shared" si="453"/>
        <v/>
      </c>
      <c r="AR209" s="344" t="str">
        <f t="shared" si="454"/>
        <v/>
      </c>
      <c r="AS209" s="344" t="str">
        <f t="shared" si="455"/>
        <v/>
      </c>
      <c r="AT209" s="344" t="str">
        <f t="shared" si="456"/>
        <v/>
      </c>
      <c r="AU209" s="344" t="str">
        <f t="shared" si="457"/>
        <v/>
      </c>
      <c r="AV209" s="344" t="str">
        <f t="shared" si="458"/>
        <v/>
      </c>
      <c r="AW209" s="344" t="str">
        <f t="shared" si="459"/>
        <v/>
      </c>
      <c r="AX209" s="344" t="str">
        <f t="shared" si="460"/>
        <v/>
      </c>
      <c r="AY209" s="356">
        <v>3600</v>
      </c>
      <c r="AZ209" s="356">
        <v>2800</v>
      </c>
      <c r="BA209" s="356">
        <v>2000</v>
      </c>
      <c r="BB209" s="356">
        <v>1200</v>
      </c>
      <c r="BC209" s="356">
        <v>400</v>
      </c>
      <c r="BD209" s="353"/>
      <c r="BE209" s="353"/>
      <c r="BF209" s="353"/>
      <c r="BG209" s="353"/>
      <c r="BH209" s="353"/>
      <c r="BI209" s="146"/>
      <c r="BJ209" s="352"/>
      <c r="BK209" s="146"/>
      <c r="BL209" s="25">
        <f t="shared" si="437"/>
        <v>4130512</v>
      </c>
      <c r="BM209" s="146">
        <f t="shared" ref="BM209" si="628">BM196</f>
        <v>72</v>
      </c>
      <c r="BN209" s="146">
        <v>4</v>
      </c>
      <c r="BO209" s="146">
        <f t="shared" ref="BO209" si="629">BO196</f>
        <v>5</v>
      </c>
      <c r="BP209" s="146">
        <f t="shared" si="611"/>
        <v>12</v>
      </c>
      <c r="BQ209" s="146">
        <f>VLOOKUP(IF(A209=1,0,A209),宝石属性!$B$26:$D$41,2,0)</f>
        <v>10</v>
      </c>
      <c r="BR209" s="146">
        <f>VLOOKUP(IF(A209=1,0,A209),宝石属性!$B$26:$D$41,3,0)</f>
        <v>2</v>
      </c>
      <c r="BS209" s="146">
        <f t="shared" ref="BS209:BV209" si="630">IF(BS196="","",BS196)</f>
        <v>1</v>
      </c>
      <c r="BT209" s="146">
        <f t="shared" si="630"/>
        <v>6</v>
      </c>
      <c r="BU209" s="146">
        <f t="shared" si="630"/>
        <v>9</v>
      </c>
      <c r="BV209" s="146" t="str">
        <f t="shared" si="630"/>
        <v/>
      </c>
      <c r="BW209" s="357" t="str">
        <f t="shared" si="464"/>
        <v/>
      </c>
      <c r="BX209" s="357" t="str">
        <f t="shared" si="465"/>
        <v/>
      </c>
    </row>
    <row r="210" spans="1:76">
      <c r="A210" s="344">
        <f t="shared" si="552"/>
        <v>130</v>
      </c>
      <c r="B210" s="344" t="s">
        <v>1104</v>
      </c>
      <c r="C210" s="344" t="str">
        <f t="shared" si="502"/>
        <v>鞋子</v>
      </c>
      <c r="D210" s="344" t="str">
        <f t="shared" si="436"/>
        <v>130级白装鞋子</v>
      </c>
      <c r="E210" s="344">
        <f>VLOOKUP($C210,$C$3:$M$15,COLUMNS($C$3:H$15),0)</f>
        <v>160</v>
      </c>
      <c r="F210" s="344" t="str">
        <f>VLOOKUP($C210,$C$3:$M$15,COLUMNS($C$3:I$15),0)</f>
        <v>magicdef_value</v>
      </c>
      <c r="G210" s="344">
        <f>VLOOKUP($C210,$C$3:$M$15,COLUMNS($C$3:J$15),0)</f>
        <v>200</v>
      </c>
      <c r="H210" s="344" t="str">
        <f>VLOOKUP($C210,$C$3:$M$15,COLUMNS($C$3:K$15),0)</f>
        <v>speed_value</v>
      </c>
      <c r="I210" s="344" t="str">
        <f>VLOOKUP($C210,$C$3:$M$15,COLUMNS($C$3:L$15),0)</f>
        <v/>
      </c>
      <c r="J210" s="344" t="str">
        <f>VLOOKUP($C210,$C$3:$M$15,COLUMNS($C$3:M$15),0)</f>
        <v/>
      </c>
      <c r="K210" s="344">
        <f t="shared" si="506"/>
        <v>109</v>
      </c>
      <c r="L210" s="344">
        <f t="shared" si="507"/>
        <v>109</v>
      </c>
      <c r="M210" s="344">
        <f t="shared" si="508"/>
        <v>109</v>
      </c>
      <c r="N210" s="344">
        <f t="shared" si="509"/>
        <v>109</v>
      </c>
      <c r="O210" s="344">
        <f t="shared" si="510"/>
        <v>109</v>
      </c>
      <c r="P210" s="344">
        <f t="shared" si="511"/>
        <v>109</v>
      </c>
      <c r="Q210" s="344">
        <f t="shared" si="512"/>
        <v>109</v>
      </c>
      <c r="R210" s="344">
        <f t="shared" si="513"/>
        <v>109</v>
      </c>
      <c r="S210" s="344">
        <f t="shared" si="514"/>
        <v>109</v>
      </c>
      <c r="T210" s="344">
        <f t="shared" si="515"/>
        <v>109</v>
      </c>
      <c r="U210" s="356">
        <v>3600</v>
      </c>
      <c r="V210" s="356">
        <v>2800</v>
      </c>
      <c r="W210" s="356">
        <v>2000</v>
      </c>
      <c r="X210" s="356">
        <v>1200</v>
      </c>
      <c r="Y210" s="356">
        <v>400</v>
      </c>
      <c r="Z210" s="344">
        <f t="shared" si="441"/>
        <v>85</v>
      </c>
      <c r="AA210" s="344">
        <f t="shared" si="442"/>
        <v>85</v>
      </c>
      <c r="AB210" s="344">
        <f t="shared" si="443"/>
        <v>85</v>
      </c>
      <c r="AC210" s="344">
        <f t="shared" si="444"/>
        <v>85</v>
      </c>
      <c r="AD210" s="344">
        <f t="shared" si="445"/>
        <v>85</v>
      </c>
      <c r="AE210" s="344">
        <f t="shared" si="446"/>
        <v>85</v>
      </c>
      <c r="AF210" s="344">
        <f t="shared" si="447"/>
        <v>85</v>
      </c>
      <c r="AG210" s="344">
        <f t="shared" si="448"/>
        <v>85</v>
      </c>
      <c r="AH210" s="344">
        <f t="shared" si="449"/>
        <v>85</v>
      </c>
      <c r="AI210" s="344">
        <f t="shared" si="450"/>
        <v>85</v>
      </c>
      <c r="AJ210" s="356">
        <v>3600</v>
      </c>
      <c r="AK210" s="356">
        <v>2800</v>
      </c>
      <c r="AL210" s="356">
        <v>2000</v>
      </c>
      <c r="AM210" s="356">
        <v>1200</v>
      </c>
      <c r="AN210" s="356">
        <v>400</v>
      </c>
      <c r="AO210" s="344" t="str">
        <f t="shared" si="451"/>
        <v/>
      </c>
      <c r="AP210" s="344" t="str">
        <f t="shared" si="452"/>
        <v/>
      </c>
      <c r="AQ210" s="344" t="str">
        <f t="shared" si="453"/>
        <v/>
      </c>
      <c r="AR210" s="344" t="str">
        <f t="shared" si="454"/>
        <v/>
      </c>
      <c r="AS210" s="344" t="str">
        <f t="shared" si="455"/>
        <v/>
      </c>
      <c r="AT210" s="344" t="str">
        <f t="shared" si="456"/>
        <v/>
      </c>
      <c r="AU210" s="344" t="str">
        <f t="shared" si="457"/>
        <v/>
      </c>
      <c r="AV210" s="344" t="str">
        <f t="shared" si="458"/>
        <v/>
      </c>
      <c r="AW210" s="344" t="str">
        <f t="shared" si="459"/>
        <v/>
      </c>
      <c r="AX210" s="344" t="str">
        <f t="shared" si="460"/>
        <v/>
      </c>
      <c r="AY210" s="356">
        <v>3600</v>
      </c>
      <c r="AZ210" s="356">
        <v>2800</v>
      </c>
      <c r="BA210" s="356">
        <v>2000</v>
      </c>
      <c r="BB210" s="356">
        <v>1200</v>
      </c>
      <c r="BC210" s="356">
        <v>400</v>
      </c>
      <c r="BD210" s="353"/>
      <c r="BE210" s="353"/>
      <c r="BF210" s="353"/>
      <c r="BG210" s="353"/>
      <c r="BH210" s="353"/>
      <c r="BI210" s="146"/>
      <c r="BJ210" s="352"/>
      <c r="BK210" s="146"/>
      <c r="BL210" s="25">
        <f t="shared" si="437"/>
        <v>4130613</v>
      </c>
      <c r="BM210" s="146">
        <f t="shared" ref="BM210" si="631">BM197</f>
        <v>88</v>
      </c>
      <c r="BN210" s="146">
        <v>4</v>
      </c>
      <c r="BO210" s="146">
        <f t="shared" ref="BO210" si="632">BO197</f>
        <v>6</v>
      </c>
      <c r="BP210" s="146">
        <f t="shared" si="611"/>
        <v>13</v>
      </c>
      <c r="BQ210" s="146">
        <f>VLOOKUP(IF(A210=1,0,A210),宝石属性!$B$26:$D$41,2,0)</f>
        <v>10</v>
      </c>
      <c r="BR210" s="146">
        <f>VLOOKUP(IF(A210=1,0,A210),宝石属性!$B$26:$D$41,3,0)</f>
        <v>2</v>
      </c>
      <c r="BS210" s="146">
        <f t="shared" ref="BS210:BV210" si="633">IF(BS197="","",BS197)</f>
        <v>6</v>
      </c>
      <c r="BT210" s="146">
        <f t="shared" si="633"/>
        <v>9</v>
      </c>
      <c r="BU210" s="146" t="str">
        <f t="shared" si="633"/>
        <v/>
      </c>
      <c r="BV210" s="146" t="str">
        <f t="shared" si="633"/>
        <v/>
      </c>
      <c r="BW210" s="357" t="str">
        <f t="shared" si="464"/>
        <v/>
      </c>
      <c r="BX210" s="357" t="str">
        <f t="shared" si="465"/>
        <v/>
      </c>
    </row>
    <row r="211" spans="1:76">
      <c r="A211" s="344">
        <f t="shared" si="552"/>
        <v>140</v>
      </c>
      <c r="B211" s="344" t="s">
        <v>1104</v>
      </c>
      <c r="C211" s="344" t="str">
        <f t="shared" si="502"/>
        <v>剑</v>
      </c>
      <c r="D211" s="344" t="str">
        <f t="shared" si="436"/>
        <v>140级白装剑</v>
      </c>
      <c r="E211" s="344">
        <f>VLOOKUP($C211,$C$3:$M$15,COLUMNS($C$3:H$15),0)</f>
        <v>130</v>
      </c>
      <c r="F211" s="344" t="str">
        <f>VLOOKUP($C211,$C$3:$M$15,COLUMNS($C$3:I$15),0)</f>
        <v>phyattack_value</v>
      </c>
      <c r="G211" s="344">
        <f>VLOOKUP($C211,$C$3:$M$15,COLUMNS($C$3:J$15),0)</f>
        <v>150</v>
      </c>
      <c r="H211" s="344" t="str">
        <f>VLOOKUP($C211,$C$3:$M$15,COLUMNS($C$3:K$15),0)</f>
        <v>magicattack_value</v>
      </c>
      <c r="I211" s="344">
        <f>VLOOKUP($C211,$C$3:$M$15,COLUMNS($C$3:L$15),0)</f>
        <v>170</v>
      </c>
      <c r="J211" s="344" t="str">
        <f>VLOOKUP($C211,$C$3:$M$15,COLUMNS($C$3:M$15),0)</f>
        <v>medical_value</v>
      </c>
      <c r="K211" s="344">
        <f t="shared" si="506"/>
        <v>804</v>
      </c>
      <c r="L211" s="344">
        <f t="shared" si="507"/>
        <v>804</v>
      </c>
      <c r="M211" s="344">
        <f t="shared" si="508"/>
        <v>804</v>
      </c>
      <c r="N211" s="344">
        <f t="shared" si="509"/>
        <v>804</v>
      </c>
      <c r="O211" s="344">
        <f t="shared" si="510"/>
        <v>804</v>
      </c>
      <c r="P211" s="344">
        <f t="shared" si="511"/>
        <v>804</v>
      </c>
      <c r="Q211" s="344">
        <f t="shared" si="512"/>
        <v>804</v>
      </c>
      <c r="R211" s="344">
        <f t="shared" si="513"/>
        <v>804</v>
      </c>
      <c r="S211" s="344">
        <f t="shared" si="514"/>
        <v>804</v>
      </c>
      <c r="T211" s="344">
        <f t="shared" si="515"/>
        <v>804</v>
      </c>
      <c r="U211" s="356">
        <v>3600</v>
      </c>
      <c r="V211" s="356">
        <v>2800</v>
      </c>
      <c r="W211" s="356">
        <v>2000</v>
      </c>
      <c r="X211" s="356">
        <v>1200</v>
      </c>
      <c r="Y211" s="356">
        <v>400</v>
      </c>
      <c r="Z211" s="344">
        <f t="shared" si="441"/>
        <v>181</v>
      </c>
      <c r="AA211" s="344">
        <f t="shared" si="442"/>
        <v>181</v>
      </c>
      <c r="AB211" s="344">
        <f t="shared" si="443"/>
        <v>181</v>
      </c>
      <c r="AC211" s="344">
        <f t="shared" si="444"/>
        <v>181</v>
      </c>
      <c r="AD211" s="344">
        <f t="shared" si="445"/>
        <v>181</v>
      </c>
      <c r="AE211" s="344">
        <f t="shared" si="446"/>
        <v>181</v>
      </c>
      <c r="AF211" s="344">
        <f t="shared" si="447"/>
        <v>181</v>
      </c>
      <c r="AG211" s="344">
        <f t="shared" si="448"/>
        <v>181</v>
      </c>
      <c r="AH211" s="344">
        <f t="shared" si="449"/>
        <v>181</v>
      </c>
      <c r="AI211" s="344">
        <f t="shared" si="450"/>
        <v>181</v>
      </c>
      <c r="AJ211" s="356">
        <v>3600</v>
      </c>
      <c r="AK211" s="356">
        <v>2800</v>
      </c>
      <c r="AL211" s="356">
        <v>2000</v>
      </c>
      <c r="AM211" s="356">
        <v>1200</v>
      </c>
      <c r="AN211" s="356">
        <v>400</v>
      </c>
      <c r="AO211" s="344">
        <f t="shared" si="451"/>
        <v>210</v>
      </c>
      <c r="AP211" s="344">
        <f t="shared" si="452"/>
        <v>210</v>
      </c>
      <c r="AQ211" s="344">
        <f t="shared" si="453"/>
        <v>210</v>
      </c>
      <c r="AR211" s="344">
        <f t="shared" si="454"/>
        <v>210</v>
      </c>
      <c r="AS211" s="344">
        <f t="shared" si="455"/>
        <v>210</v>
      </c>
      <c r="AT211" s="344">
        <f t="shared" si="456"/>
        <v>210</v>
      </c>
      <c r="AU211" s="344">
        <f t="shared" si="457"/>
        <v>210</v>
      </c>
      <c r="AV211" s="344">
        <f t="shared" si="458"/>
        <v>210</v>
      </c>
      <c r="AW211" s="344">
        <f t="shared" si="459"/>
        <v>210</v>
      </c>
      <c r="AX211" s="344">
        <f t="shared" si="460"/>
        <v>210</v>
      </c>
      <c r="AY211" s="356">
        <v>3600</v>
      </c>
      <c r="AZ211" s="356">
        <v>2800</v>
      </c>
      <c r="BA211" s="356">
        <v>2000</v>
      </c>
      <c r="BB211" s="356">
        <v>1200</v>
      </c>
      <c r="BC211" s="356">
        <v>400</v>
      </c>
      <c r="BD211" s="353"/>
      <c r="BE211" s="353"/>
      <c r="BF211" s="353"/>
      <c r="BG211" s="353"/>
      <c r="BH211" s="353"/>
      <c r="BI211" s="146"/>
      <c r="BJ211" s="352"/>
      <c r="BK211" s="146"/>
      <c r="BL211" s="25">
        <f t="shared" si="437"/>
        <v>4140101</v>
      </c>
      <c r="BM211" s="146">
        <f t="shared" ref="BM211" si="634">BM198</f>
        <v>1288</v>
      </c>
      <c r="BN211" s="146">
        <v>4</v>
      </c>
      <c r="BO211" s="146">
        <f t="shared" ref="BO211" si="635">BO198</f>
        <v>1</v>
      </c>
      <c r="BP211" s="146">
        <f t="shared" si="611"/>
        <v>1</v>
      </c>
      <c r="BQ211" s="146">
        <f>VLOOKUP(IF(A211=1,0,A211),宝石属性!$B$26:$D$41,2,0)</f>
        <v>10</v>
      </c>
      <c r="BR211" s="146">
        <f>VLOOKUP(IF(A211=1,0,A211),宝石属性!$B$26:$D$41,3,0)</f>
        <v>2</v>
      </c>
      <c r="BS211" s="146">
        <f t="shared" ref="BS211:BV211" si="636">IF(BS198="","",BS198)</f>
        <v>2</v>
      </c>
      <c r="BT211" s="146">
        <f t="shared" si="636"/>
        <v>4</v>
      </c>
      <c r="BU211" s="146">
        <f t="shared" si="636"/>
        <v>7</v>
      </c>
      <c r="BV211" s="146">
        <f t="shared" si="636"/>
        <v>8</v>
      </c>
      <c r="BW211" s="357" t="str">
        <f t="shared" si="464"/>
        <v/>
      </c>
      <c r="BX211" s="357" t="str">
        <f t="shared" si="465"/>
        <v/>
      </c>
    </row>
    <row r="212" spans="1:76">
      <c r="A212" s="344">
        <f t="shared" si="552"/>
        <v>140</v>
      </c>
      <c r="B212" s="344" t="s">
        <v>1104</v>
      </c>
      <c r="C212" s="344" t="str">
        <f t="shared" si="502"/>
        <v>锤</v>
      </c>
      <c r="D212" s="344" t="str">
        <f t="shared" si="436"/>
        <v>140级白装锤</v>
      </c>
      <c r="E212" s="344">
        <f>VLOOKUP($C212,$C$3:$M$15,COLUMNS($C$3:H$15),0)</f>
        <v>130</v>
      </c>
      <c r="F212" s="344" t="str">
        <f>VLOOKUP($C212,$C$3:$M$15,COLUMNS($C$3:I$15),0)</f>
        <v>phyattack_value</v>
      </c>
      <c r="G212" s="344">
        <f>VLOOKUP($C212,$C$3:$M$15,COLUMNS($C$3:J$15),0)</f>
        <v>150</v>
      </c>
      <c r="H212" s="344" t="str">
        <f>VLOOKUP($C212,$C$3:$M$15,COLUMNS($C$3:K$15),0)</f>
        <v>magicattack_value</v>
      </c>
      <c r="I212" s="344">
        <f>VLOOKUP($C212,$C$3:$M$15,COLUMNS($C$3:L$15),0)</f>
        <v>170</v>
      </c>
      <c r="J212" s="344" t="str">
        <f>VLOOKUP($C212,$C$3:$M$15,COLUMNS($C$3:M$15),0)</f>
        <v>medical_value</v>
      </c>
      <c r="K212" s="344">
        <f t="shared" si="506"/>
        <v>804</v>
      </c>
      <c r="L212" s="344">
        <f t="shared" si="507"/>
        <v>804</v>
      </c>
      <c r="M212" s="344">
        <f t="shared" si="508"/>
        <v>804</v>
      </c>
      <c r="N212" s="344">
        <f t="shared" si="509"/>
        <v>804</v>
      </c>
      <c r="O212" s="344">
        <f t="shared" si="510"/>
        <v>804</v>
      </c>
      <c r="P212" s="344">
        <f t="shared" si="511"/>
        <v>804</v>
      </c>
      <c r="Q212" s="344">
        <f t="shared" si="512"/>
        <v>804</v>
      </c>
      <c r="R212" s="344">
        <f t="shared" si="513"/>
        <v>804</v>
      </c>
      <c r="S212" s="344">
        <f t="shared" si="514"/>
        <v>804</v>
      </c>
      <c r="T212" s="344">
        <f t="shared" si="515"/>
        <v>804</v>
      </c>
      <c r="U212" s="356">
        <v>3600</v>
      </c>
      <c r="V212" s="356">
        <v>2800</v>
      </c>
      <c r="W212" s="356">
        <v>2000</v>
      </c>
      <c r="X212" s="356">
        <v>1200</v>
      </c>
      <c r="Y212" s="356">
        <v>400</v>
      </c>
      <c r="Z212" s="344">
        <f t="shared" si="441"/>
        <v>181</v>
      </c>
      <c r="AA212" s="344">
        <f t="shared" si="442"/>
        <v>181</v>
      </c>
      <c r="AB212" s="344">
        <f t="shared" si="443"/>
        <v>181</v>
      </c>
      <c r="AC212" s="344">
        <f t="shared" si="444"/>
        <v>181</v>
      </c>
      <c r="AD212" s="344">
        <f t="shared" si="445"/>
        <v>181</v>
      </c>
      <c r="AE212" s="344">
        <f t="shared" si="446"/>
        <v>181</v>
      </c>
      <c r="AF212" s="344">
        <f t="shared" si="447"/>
        <v>181</v>
      </c>
      <c r="AG212" s="344">
        <f t="shared" si="448"/>
        <v>181</v>
      </c>
      <c r="AH212" s="344">
        <f t="shared" si="449"/>
        <v>181</v>
      </c>
      <c r="AI212" s="344">
        <f t="shared" si="450"/>
        <v>181</v>
      </c>
      <c r="AJ212" s="356">
        <v>3600</v>
      </c>
      <c r="AK212" s="356">
        <v>2800</v>
      </c>
      <c r="AL212" s="356">
        <v>2000</v>
      </c>
      <c r="AM212" s="356">
        <v>1200</v>
      </c>
      <c r="AN212" s="356">
        <v>400</v>
      </c>
      <c r="AO212" s="344">
        <f t="shared" si="451"/>
        <v>210</v>
      </c>
      <c r="AP212" s="344">
        <f t="shared" si="452"/>
        <v>210</v>
      </c>
      <c r="AQ212" s="344">
        <f t="shared" si="453"/>
        <v>210</v>
      </c>
      <c r="AR212" s="344">
        <f t="shared" si="454"/>
        <v>210</v>
      </c>
      <c r="AS212" s="344">
        <f t="shared" si="455"/>
        <v>210</v>
      </c>
      <c r="AT212" s="344">
        <f t="shared" si="456"/>
        <v>210</v>
      </c>
      <c r="AU212" s="344">
        <f t="shared" si="457"/>
        <v>210</v>
      </c>
      <c r="AV212" s="344">
        <f t="shared" si="458"/>
        <v>210</v>
      </c>
      <c r="AW212" s="344">
        <f t="shared" si="459"/>
        <v>210</v>
      </c>
      <c r="AX212" s="344">
        <f t="shared" si="460"/>
        <v>210</v>
      </c>
      <c r="AY212" s="356">
        <v>3600</v>
      </c>
      <c r="AZ212" s="356">
        <v>2800</v>
      </c>
      <c r="BA212" s="356">
        <v>2000</v>
      </c>
      <c r="BB212" s="356">
        <v>1200</v>
      </c>
      <c r="BC212" s="356">
        <v>400</v>
      </c>
      <c r="BD212" s="353"/>
      <c r="BE212" s="353"/>
      <c r="BF212" s="353"/>
      <c r="BG212" s="353"/>
      <c r="BH212" s="353"/>
      <c r="BI212" s="146"/>
      <c r="BJ212" s="352"/>
      <c r="BK212" s="146"/>
      <c r="BL212" s="25">
        <f t="shared" si="437"/>
        <v>4140102</v>
      </c>
      <c r="BM212" s="146">
        <f t="shared" ref="BM212" si="637">BM199</f>
        <v>4360</v>
      </c>
      <c r="BN212" s="146">
        <v>4</v>
      </c>
      <c r="BO212" s="146">
        <f t="shared" ref="BO212" si="638">BO199</f>
        <v>1</v>
      </c>
      <c r="BP212" s="146">
        <f t="shared" si="611"/>
        <v>2</v>
      </c>
      <c r="BQ212" s="146">
        <f>VLOOKUP(IF(A212=1,0,A212),宝石属性!$B$26:$D$41,2,0)</f>
        <v>10</v>
      </c>
      <c r="BR212" s="146">
        <f>VLOOKUP(IF(A212=1,0,A212),宝石属性!$B$26:$D$41,3,0)</f>
        <v>2</v>
      </c>
      <c r="BS212" s="146">
        <f t="shared" ref="BS212:BV212" si="639">IF(BS199="","",BS199)</f>
        <v>2</v>
      </c>
      <c r="BT212" s="146">
        <f t="shared" si="639"/>
        <v>4</v>
      </c>
      <c r="BU212" s="146">
        <f t="shared" si="639"/>
        <v>7</v>
      </c>
      <c r="BV212" s="146">
        <f t="shared" si="639"/>
        <v>8</v>
      </c>
      <c r="BW212" s="357" t="str">
        <f t="shared" si="464"/>
        <v/>
      </c>
      <c r="BX212" s="357" t="str">
        <f t="shared" si="465"/>
        <v/>
      </c>
    </row>
    <row r="213" spans="1:76">
      <c r="A213" s="344">
        <f t="shared" si="552"/>
        <v>140</v>
      </c>
      <c r="B213" s="344" t="s">
        <v>1104</v>
      </c>
      <c r="C213" s="344" t="str">
        <f t="shared" si="502"/>
        <v>弓箭</v>
      </c>
      <c r="D213" s="344" t="str">
        <f t="shared" si="436"/>
        <v>140级白装弓箭</v>
      </c>
      <c r="E213" s="344">
        <f>VLOOKUP($C213,$C$3:$M$15,COLUMNS($C$3:H$15),0)</f>
        <v>130</v>
      </c>
      <c r="F213" s="344" t="str">
        <f>VLOOKUP($C213,$C$3:$M$15,COLUMNS($C$3:I$15),0)</f>
        <v>phyattack_value</v>
      </c>
      <c r="G213" s="344">
        <f>VLOOKUP($C213,$C$3:$M$15,COLUMNS($C$3:J$15),0)</f>
        <v>150</v>
      </c>
      <c r="H213" s="344" t="str">
        <f>VLOOKUP($C213,$C$3:$M$15,COLUMNS($C$3:K$15),0)</f>
        <v>magicattack_value</v>
      </c>
      <c r="I213" s="344">
        <f>VLOOKUP($C213,$C$3:$M$15,COLUMNS($C$3:L$15),0)</f>
        <v>170</v>
      </c>
      <c r="J213" s="344" t="str">
        <f>VLOOKUP($C213,$C$3:$M$15,COLUMNS($C$3:M$15),0)</f>
        <v>medical_value</v>
      </c>
      <c r="K213" s="344">
        <f t="shared" si="506"/>
        <v>804</v>
      </c>
      <c r="L213" s="344">
        <f t="shared" si="507"/>
        <v>804</v>
      </c>
      <c r="M213" s="344">
        <f t="shared" si="508"/>
        <v>804</v>
      </c>
      <c r="N213" s="344">
        <f t="shared" si="509"/>
        <v>804</v>
      </c>
      <c r="O213" s="344">
        <f t="shared" si="510"/>
        <v>804</v>
      </c>
      <c r="P213" s="344">
        <f t="shared" si="511"/>
        <v>804</v>
      </c>
      <c r="Q213" s="344">
        <f t="shared" si="512"/>
        <v>804</v>
      </c>
      <c r="R213" s="344">
        <f t="shared" si="513"/>
        <v>804</v>
      </c>
      <c r="S213" s="344">
        <f t="shared" si="514"/>
        <v>804</v>
      </c>
      <c r="T213" s="344">
        <f t="shared" si="515"/>
        <v>804</v>
      </c>
      <c r="U213" s="356">
        <v>3600</v>
      </c>
      <c r="V213" s="356">
        <v>2800</v>
      </c>
      <c r="W213" s="356">
        <v>2000</v>
      </c>
      <c r="X213" s="356">
        <v>1200</v>
      </c>
      <c r="Y213" s="356">
        <v>400</v>
      </c>
      <c r="Z213" s="344">
        <f t="shared" si="441"/>
        <v>181</v>
      </c>
      <c r="AA213" s="344">
        <f t="shared" si="442"/>
        <v>181</v>
      </c>
      <c r="AB213" s="344">
        <f t="shared" si="443"/>
        <v>181</v>
      </c>
      <c r="AC213" s="344">
        <f t="shared" si="444"/>
        <v>181</v>
      </c>
      <c r="AD213" s="344">
        <f t="shared" si="445"/>
        <v>181</v>
      </c>
      <c r="AE213" s="344">
        <f t="shared" si="446"/>
        <v>181</v>
      </c>
      <c r="AF213" s="344">
        <f t="shared" si="447"/>
        <v>181</v>
      </c>
      <c r="AG213" s="344">
        <f t="shared" si="448"/>
        <v>181</v>
      </c>
      <c r="AH213" s="344">
        <f t="shared" si="449"/>
        <v>181</v>
      </c>
      <c r="AI213" s="344">
        <f t="shared" si="450"/>
        <v>181</v>
      </c>
      <c r="AJ213" s="356">
        <v>3600</v>
      </c>
      <c r="AK213" s="356">
        <v>2800</v>
      </c>
      <c r="AL213" s="356">
        <v>2000</v>
      </c>
      <c r="AM213" s="356">
        <v>1200</v>
      </c>
      <c r="AN213" s="356">
        <v>400</v>
      </c>
      <c r="AO213" s="344">
        <f t="shared" si="451"/>
        <v>210</v>
      </c>
      <c r="AP213" s="344">
        <f t="shared" si="452"/>
        <v>210</v>
      </c>
      <c r="AQ213" s="344">
        <f t="shared" si="453"/>
        <v>210</v>
      </c>
      <c r="AR213" s="344">
        <f t="shared" si="454"/>
        <v>210</v>
      </c>
      <c r="AS213" s="344">
        <f t="shared" si="455"/>
        <v>210</v>
      </c>
      <c r="AT213" s="344">
        <f t="shared" si="456"/>
        <v>210</v>
      </c>
      <c r="AU213" s="344">
        <f t="shared" si="457"/>
        <v>210</v>
      </c>
      <c r="AV213" s="344">
        <f t="shared" si="458"/>
        <v>210</v>
      </c>
      <c r="AW213" s="344">
        <f t="shared" si="459"/>
        <v>210</v>
      </c>
      <c r="AX213" s="344">
        <f t="shared" si="460"/>
        <v>210</v>
      </c>
      <c r="AY213" s="356">
        <v>3600</v>
      </c>
      <c r="AZ213" s="356">
        <v>2800</v>
      </c>
      <c r="BA213" s="356">
        <v>2000</v>
      </c>
      <c r="BB213" s="356">
        <v>1200</v>
      </c>
      <c r="BC213" s="356">
        <v>400</v>
      </c>
      <c r="BD213" s="353"/>
      <c r="BE213" s="353"/>
      <c r="BF213" s="353"/>
      <c r="BG213" s="353"/>
      <c r="BH213" s="353"/>
      <c r="BI213" s="146"/>
      <c r="BJ213" s="352"/>
      <c r="BK213" s="146"/>
      <c r="BL213" s="25">
        <f t="shared" si="437"/>
        <v>4140103</v>
      </c>
      <c r="BM213" s="146">
        <f t="shared" ref="BM213" si="640">BM200</f>
        <v>1800</v>
      </c>
      <c r="BN213" s="146">
        <v>4</v>
      </c>
      <c r="BO213" s="146">
        <f t="shared" ref="BO213" si="641">BO200</f>
        <v>1</v>
      </c>
      <c r="BP213" s="146">
        <f t="shared" si="611"/>
        <v>3</v>
      </c>
      <c r="BQ213" s="146">
        <f>VLOOKUP(IF(A213=1,0,A213),宝石属性!$B$26:$D$41,2,0)</f>
        <v>10</v>
      </c>
      <c r="BR213" s="146">
        <f>VLOOKUP(IF(A213=1,0,A213),宝石属性!$B$26:$D$41,3,0)</f>
        <v>2</v>
      </c>
      <c r="BS213" s="146">
        <f t="shared" ref="BS213:BV213" si="642">IF(BS200="","",BS200)</f>
        <v>2</v>
      </c>
      <c r="BT213" s="146">
        <f t="shared" si="642"/>
        <v>4</v>
      </c>
      <c r="BU213" s="146">
        <f t="shared" si="642"/>
        <v>7</v>
      </c>
      <c r="BV213" s="146">
        <f t="shared" si="642"/>
        <v>8</v>
      </c>
      <c r="BW213" s="357" t="str">
        <f t="shared" si="464"/>
        <v/>
      </c>
      <c r="BX213" s="357" t="str">
        <f t="shared" si="465"/>
        <v/>
      </c>
    </row>
    <row r="214" spans="1:76">
      <c r="A214" s="344">
        <f t="shared" si="552"/>
        <v>140</v>
      </c>
      <c r="B214" s="344" t="s">
        <v>1104</v>
      </c>
      <c r="C214" s="344" t="str">
        <f t="shared" si="502"/>
        <v>爪</v>
      </c>
      <c r="D214" s="344" t="str">
        <f t="shared" si="436"/>
        <v>140级白装爪</v>
      </c>
      <c r="E214" s="344">
        <f>VLOOKUP($C214,$C$3:$M$15,COLUMNS($C$3:H$15),0)</f>
        <v>130</v>
      </c>
      <c r="F214" s="344" t="str">
        <f>VLOOKUP($C214,$C$3:$M$15,COLUMNS($C$3:I$15),0)</f>
        <v>phyattack_value</v>
      </c>
      <c r="G214" s="344">
        <f>VLOOKUP($C214,$C$3:$M$15,COLUMNS($C$3:J$15),0)</f>
        <v>150</v>
      </c>
      <c r="H214" s="344" t="str">
        <f>VLOOKUP($C214,$C$3:$M$15,COLUMNS($C$3:K$15),0)</f>
        <v>magicattack_value</v>
      </c>
      <c r="I214" s="344">
        <f>VLOOKUP($C214,$C$3:$M$15,COLUMNS($C$3:L$15),0)</f>
        <v>170</v>
      </c>
      <c r="J214" s="344" t="str">
        <f>VLOOKUP($C214,$C$3:$M$15,COLUMNS($C$3:M$15),0)</f>
        <v>medical_value</v>
      </c>
      <c r="K214" s="344">
        <f t="shared" si="506"/>
        <v>804</v>
      </c>
      <c r="L214" s="344">
        <f t="shared" si="507"/>
        <v>804</v>
      </c>
      <c r="M214" s="344">
        <f t="shared" si="508"/>
        <v>804</v>
      </c>
      <c r="N214" s="344">
        <f t="shared" si="509"/>
        <v>804</v>
      </c>
      <c r="O214" s="344">
        <f t="shared" si="510"/>
        <v>804</v>
      </c>
      <c r="P214" s="344">
        <f t="shared" si="511"/>
        <v>804</v>
      </c>
      <c r="Q214" s="344">
        <f t="shared" si="512"/>
        <v>804</v>
      </c>
      <c r="R214" s="344">
        <f t="shared" si="513"/>
        <v>804</v>
      </c>
      <c r="S214" s="344">
        <f t="shared" si="514"/>
        <v>804</v>
      </c>
      <c r="T214" s="344">
        <f t="shared" si="515"/>
        <v>804</v>
      </c>
      <c r="U214" s="356">
        <v>3600</v>
      </c>
      <c r="V214" s="356">
        <v>2800</v>
      </c>
      <c r="W214" s="356">
        <v>2000</v>
      </c>
      <c r="X214" s="356">
        <v>1200</v>
      </c>
      <c r="Y214" s="356">
        <v>400</v>
      </c>
      <c r="Z214" s="344">
        <f t="shared" si="441"/>
        <v>181</v>
      </c>
      <c r="AA214" s="344">
        <f t="shared" si="442"/>
        <v>181</v>
      </c>
      <c r="AB214" s="344">
        <f t="shared" si="443"/>
        <v>181</v>
      </c>
      <c r="AC214" s="344">
        <f t="shared" si="444"/>
        <v>181</v>
      </c>
      <c r="AD214" s="344">
        <f t="shared" si="445"/>
        <v>181</v>
      </c>
      <c r="AE214" s="344">
        <f t="shared" si="446"/>
        <v>181</v>
      </c>
      <c r="AF214" s="344">
        <f t="shared" si="447"/>
        <v>181</v>
      </c>
      <c r="AG214" s="344">
        <f t="shared" si="448"/>
        <v>181</v>
      </c>
      <c r="AH214" s="344">
        <f t="shared" si="449"/>
        <v>181</v>
      </c>
      <c r="AI214" s="344">
        <f t="shared" si="450"/>
        <v>181</v>
      </c>
      <c r="AJ214" s="356">
        <v>3600</v>
      </c>
      <c r="AK214" s="356">
        <v>2800</v>
      </c>
      <c r="AL214" s="356">
        <v>2000</v>
      </c>
      <c r="AM214" s="356">
        <v>1200</v>
      </c>
      <c r="AN214" s="356">
        <v>400</v>
      </c>
      <c r="AO214" s="344">
        <f t="shared" si="451"/>
        <v>210</v>
      </c>
      <c r="AP214" s="344">
        <f t="shared" si="452"/>
        <v>210</v>
      </c>
      <c r="AQ214" s="344">
        <f t="shared" si="453"/>
        <v>210</v>
      </c>
      <c r="AR214" s="344">
        <f t="shared" si="454"/>
        <v>210</v>
      </c>
      <c r="AS214" s="344">
        <f t="shared" si="455"/>
        <v>210</v>
      </c>
      <c r="AT214" s="344">
        <f t="shared" si="456"/>
        <v>210</v>
      </c>
      <c r="AU214" s="344">
        <f t="shared" si="457"/>
        <v>210</v>
      </c>
      <c r="AV214" s="344">
        <f t="shared" si="458"/>
        <v>210</v>
      </c>
      <c r="AW214" s="344">
        <f t="shared" si="459"/>
        <v>210</v>
      </c>
      <c r="AX214" s="344">
        <f t="shared" si="460"/>
        <v>210</v>
      </c>
      <c r="AY214" s="356">
        <v>3600</v>
      </c>
      <c r="AZ214" s="356">
        <v>2800</v>
      </c>
      <c r="BA214" s="356">
        <v>2000</v>
      </c>
      <c r="BB214" s="356">
        <v>1200</v>
      </c>
      <c r="BC214" s="356">
        <v>400</v>
      </c>
      <c r="BD214" s="353"/>
      <c r="BE214" s="353"/>
      <c r="BF214" s="353"/>
      <c r="BG214" s="353"/>
      <c r="BH214" s="353"/>
      <c r="BI214" s="146"/>
      <c r="BJ214" s="352"/>
      <c r="BK214" s="146"/>
      <c r="BL214" s="25">
        <f t="shared" si="437"/>
        <v>4140104</v>
      </c>
      <c r="BM214" s="146">
        <f t="shared" ref="BM214" si="643">BM201</f>
        <v>3080</v>
      </c>
      <c r="BN214" s="146">
        <v>4</v>
      </c>
      <c r="BO214" s="146">
        <f t="shared" ref="BO214" si="644">BO201</f>
        <v>1</v>
      </c>
      <c r="BP214" s="146">
        <f t="shared" si="611"/>
        <v>4</v>
      </c>
      <c r="BQ214" s="146">
        <f>VLOOKUP(IF(A214=1,0,A214),宝石属性!$B$26:$D$41,2,0)</f>
        <v>10</v>
      </c>
      <c r="BR214" s="146">
        <f>VLOOKUP(IF(A214=1,0,A214),宝石属性!$B$26:$D$41,3,0)</f>
        <v>2</v>
      </c>
      <c r="BS214" s="146">
        <f t="shared" ref="BS214:BV214" si="645">IF(BS201="","",BS201)</f>
        <v>2</v>
      </c>
      <c r="BT214" s="146">
        <f t="shared" si="645"/>
        <v>4</v>
      </c>
      <c r="BU214" s="146">
        <f t="shared" si="645"/>
        <v>7</v>
      </c>
      <c r="BV214" s="146">
        <f t="shared" si="645"/>
        <v>8</v>
      </c>
      <c r="BW214" s="357" t="str">
        <f t="shared" si="464"/>
        <v/>
      </c>
      <c r="BX214" s="357" t="str">
        <f t="shared" si="465"/>
        <v/>
      </c>
    </row>
    <row r="215" spans="1:76">
      <c r="A215" s="344">
        <f t="shared" si="552"/>
        <v>140</v>
      </c>
      <c r="B215" s="344" t="s">
        <v>1104</v>
      </c>
      <c r="C215" s="344" t="str">
        <f t="shared" si="502"/>
        <v>魔棒</v>
      </c>
      <c r="D215" s="344" t="str">
        <f t="shared" si="436"/>
        <v>140级白装魔棒</v>
      </c>
      <c r="E215" s="344">
        <f>VLOOKUP($C215,$C$3:$M$15,COLUMNS($C$3:H$15),0)</f>
        <v>130</v>
      </c>
      <c r="F215" s="344" t="str">
        <f>VLOOKUP($C215,$C$3:$M$15,COLUMNS($C$3:I$15),0)</f>
        <v>phyattack_value</v>
      </c>
      <c r="G215" s="344">
        <f>VLOOKUP($C215,$C$3:$M$15,COLUMNS($C$3:J$15),0)</f>
        <v>150</v>
      </c>
      <c r="H215" s="344" t="str">
        <f>VLOOKUP($C215,$C$3:$M$15,COLUMNS($C$3:K$15),0)</f>
        <v>magicattack_value</v>
      </c>
      <c r="I215" s="344">
        <f>VLOOKUP($C215,$C$3:$M$15,COLUMNS($C$3:L$15),0)</f>
        <v>170</v>
      </c>
      <c r="J215" s="344" t="str">
        <f>VLOOKUP($C215,$C$3:$M$15,COLUMNS($C$3:M$15),0)</f>
        <v>medical_value</v>
      </c>
      <c r="K215" s="344">
        <f t="shared" si="506"/>
        <v>804</v>
      </c>
      <c r="L215" s="344">
        <f t="shared" si="507"/>
        <v>804</v>
      </c>
      <c r="M215" s="344">
        <f t="shared" si="508"/>
        <v>804</v>
      </c>
      <c r="N215" s="344">
        <f t="shared" si="509"/>
        <v>804</v>
      </c>
      <c r="O215" s="344">
        <f t="shared" si="510"/>
        <v>804</v>
      </c>
      <c r="P215" s="344">
        <f t="shared" si="511"/>
        <v>804</v>
      </c>
      <c r="Q215" s="344">
        <f t="shared" si="512"/>
        <v>804</v>
      </c>
      <c r="R215" s="344">
        <f t="shared" si="513"/>
        <v>804</v>
      </c>
      <c r="S215" s="344">
        <f t="shared" si="514"/>
        <v>804</v>
      </c>
      <c r="T215" s="344">
        <f t="shared" si="515"/>
        <v>804</v>
      </c>
      <c r="U215" s="356">
        <v>3600</v>
      </c>
      <c r="V215" s="356">
        <v>2800</v>
      </c>
      <c r="W215" s="356">
        <v>2000</v>
      </c>
      <c r="X215" s="356">
        <v>1200</v>
      </c>
      <c r="Y215" s="356">
        <v>400</v>
      </c>
      <c r="Z215" s="344">
        <f t="shared" si="441"/>
        <v>181</v>
      </c>
      <c r="AA215" s="344">
        <f t="shared" si="442"/>
        <v>181</v>
      </c>
      <c r="AB215" s="344">
        <f t="shared" si="443"/>
        <v>181</v>
      </c>
      <c r="AC215" s="344">
        <f t="shared" si="444"/>
        <v>181</v>
      </c>
      <c r="AD215" s="344">
        <f t="shared" si="445"/>
        <v>181</v>
      </c>
      <c r="AE215" s="344">
        <f t="shared" si="446"/>
        <v>181</v>
      </c>
      <c r="AF215" s="344">
        <f t="shared" si="447"/>
        <v>181</v>
      </c>
      <c r="AG215" s="344">
        <f t="shared" si="448"/>
        <v>181</v>
      </c>
      <c r="AH215" s="344">
        <f t="shared" si="449"/>
        <v>181</v>
      </c>
      <c r="AI215" s="344">
        <f t="shared" si="450"/>
        <v>181</v>
      </c>
      <c r="AJ215" s="356">
        <v>3600</v>
      </c>
      <c r="AK215" s="356">
        <v>2800</v>
      </c>
      <c r="AL215" s="356">
        <v>2000</v>
      </c>
      <c r="AM215" s="356">
        <v>1200</v>
      </c>
      <c r="AN215" s="356">
        <v>400</v>
      </c>
      <c r="AO215" s="344">
        <f t="shared" si="451"/>
        <v>210</v>
      </c>
      <c r="AP215" s="344">
        <f t="shared" si="452"/>
        <v>210</v>
      </c>
      <c r="AQ215" s="344">
        <f t="shared" si="453"/>
        <v>210</v>
      </c>
      <c r="AR215" s="344">
        <f t="shared" si="454"/>
        <v>210</v>
      </c>
      <c r="AS215" s="344">
        <f t="shared" si="455"/>
        <v>210</v>
      </c>
      <c r="AT215" s="344">
        <f t="shared" si="456"/>
        <v>210</v>
      </c>
      <c r="AU215" s="344">
        <f t="shared" si="457"/>
        <v>210</v>
      </c>
      <c r="AV215" s="344">
        <f t="shared" si="458"/>
        <v>210</v>
      </c>
      <c r="AW215" s="344">
        <f t="shared" si="459"/>
        <v>210</v>
      </c>
      <c r="AX215" s="344">
        <f t="shared" si="460"/>
        <v>210</v>
      </c>
      <c r="AY215" s="356">
        <v>3600</v>
      </c>
      <c r="AZ215" s="356">
        <v>2800</v>
      </c>
      <c r="BA215" s="356">
        <v>2000</v>
      </c>
      <c r="BB215" s="356">
        <v>1200</v>
      </c>
      <c r="BC215" s="356">
        <v>400</v>
      </c>
      <c r="BD215" s="353"/>
      <c r="BE215" s="353"/>
      <c r="BF215" s="353"/>
      <c r="BG215" s="353"/>
      <c r="BH215" s="353"/>
      <c r="BI215" s="146"/>
      <c r="BJ215" s="352"/>
      <c r="BK215" s="146"/>
      <c r="BL215" s="25">
        <f t="shared" si="437"/>
        <v>4140105</v>
      </c>
      <c r="BM215" s="146">
        <f t="shared" ref="BM215" si="646">BM202</f>
        <v>2824</v>
      </c>
      <c r="BN215" s="146">
        <v>4</v>
      </c>
      <c r="BO215" s="146">
        <f t="shared" ref="BO215" si="647">BO202</f>
        <v>1</v>
      </c>
      <c r="BP215" s="146">
        <f t="shared" si="611"/>
        <v>5</v>
      </c>
      <c r="BQ215" s="146">
        <f>VLOOKUP(IF(A215=1,0,A215),宝石属性!$B$26:$D$41,2,0)</f>
        <v>10</v>
      </c>
      <c r="BR215" s="146">
        <f>VLOOKUP(IF(A215=1,0,A215),宝石属性!$B$26:$D$41,3,0)</f>
        <v>2</v>
      </c>
      <c r="BS215" s="146">
        <f t="shared" ref="BS215:BV215" si="648">IF(BS202="","",BS202)</f>
        <v>2</v>
      </c>
      <c r="BT215" s="146">
        <f t="shared" si="648"/>
        <v>4</v>
      </c>
      <c r="BU215" s="146">
        <f t="shared" si="648"/>
        <v>7</v>
      </c>
      <c r="BV215" s="146">
        <f t="shared" si="648"/>
        <v>8</v>
      </c>
      <c r="BW215" s="357" t="str">
        <f t="shared" si="464"/>
        <v/>
      </c>
      <c r="BX215" s="357" t="str">
        <f t="shared" si="465"/>
        <v/>
      </c>
    </row>
    <row r="216" spans="1:76">
      <c r="A216" s="344">
        <f t="shared" si="552"/>
        <v>140</v>
      </c>
      <c r="B216" s="344" t="s">
        <v>1104</v>
      </c>
      <c r="C216" s="344" t="str">
        <f t="shared" si="502"/>
        <v>法杖</v>
      </c>
      <c r="D216" s="344" t="str">
        <f t="shared" si="436"/>
        <v>140级白装法杖</v>
      </c>
      <c r="E216" s="344">
        <f>VLOOKUP($C216,$C$3:$M$15,COLUMNS($C$3:H$15),0)</f>
        <v>130</v>
      </c>
      <c r="F216" s="344" t="str">
        <f>VLOOKUP($C216,$C$3:$M$15,COLUMNS($C$3:I$15),0)</f>
        <v>phyattack_value</v>
      </c>
      <c r="G216" s="344">
        <f>VLOOKUP($C216,$C$3:$M$15,COLUMNS($C$3:J$15),0)</f>
        <v>150</v>
      </c>
      <c r="H216" s="344" t="str">
        <f>VLOOKUP($C216,$C$3:$M$15,COLUMNS($C$3:K$15),0)</f>
        <v>magicattack_value</v>
      </c>
      <c r="I216" s="344">
        <f>VLOOKUP($C216,$C$3:$M$15,COLUMNS($C$3:L$15),0)</f>
        <v>170</v>
      </c>
      <c r="J216" s="344" t="str">
        <f>VLOOKUP($C216,$C$3:$M$15,COLUMNS($C$3:M$15),0)</f>
        <v>medical_value</v>
      </c>
      <c r="K216" s="344">
        <f t="shared" si="506"/>
        <v>804</v>
      </c>
      <c r="L216" s="344">
        <f t="shared" si="507"/>
        <v>804</v>
      </c>
      <c r="M216" s="344">
        <f t="shared" si="508"/>
        <v>804</v>
      </c>
      <c r="N216" s="344">
        <f t="shared" si="509"/>
        <v>804</v>
      </c>
      <c r="O216" s="344">
        <f t="shared" si="510"/>
        <v>804</v>
      </c>
      <c r="P216" s="344">
        <f t="shared" si="511"/>
        <v>804</v>
      </c>
      <c r="Q216" s="344">
        <f t="shared" si="512"/>
        <v>804</v>
      </c>
      <c r="R216" s="344">
        <f t="shared" si="513"/>
        <v>804</v>
      </c>
      <c r="S216" s="344">
        <f t="shared" si="514"/>
        <v>804</v>
      </c>
      <c r="T216" s="344">
        <f t="shared" si="515"/>
        <v>804</v>
      </c>
      <c r="U216" s="356">
        <v>3600</v>
      </c>
      <c r="V216" s="356">
        <v>2800</v>
      </c>
      <c r="W216" s="356">
        <v>2000</v>
      </c>
      <c r="X216" s="356">
        <v>1200</v>
      </c>
      <c r="Y216" s="356">
        <v>400</v>
      </c>
      <c r="Z216" s="344">
        <f t="shared" si="441"/>
        <v>181</v>
      </c>
      <c r="AA216" s="344">
        <f t="shared" si="442"/>
        <v>181</v>
      </c>
      <c r="AB216" s="344">
        <f t="shared" si="443"/>
        <v>181</v>
      </c>
      <c r="AC216" s="344">
        <f t="shared" si="444"/>
        <v>181</v>
      </c>
      <c r="AD216" s="344">
        <f t="shared" si="445"/>
        <v>181</v>
      </c>
      <c r="AE216" s="344">
        <f t="shared" si="446"/>
        <v>181</v>
      </c>
      <c r="AF216" s="344">
        <f t="shared" si="447"/>
        <v>181</v>
      </c>
      <c r="AG216" s="344">
        <f t="shared" si="448"/>
        <v>181</v>
      </c>
      <c r="AH216" s="344">
        <f t="shared" si="449"/>
        <v>181</v>
      </c>
      <c r="AI216" s="344">
        <f t="shared" si="450"/>
        <v>181</v>
      </c>
      <c r="AJ216" s="356">
        <v>3600</v>
      </c>
      <c r="AK216" s="356">
        <v>2800</v>
      </c>
      <c r="AL216" s="356">
        <v>2000</v>
      </c>
      <c r="AM216" s="356">
        <v>1200</v>
      </c>
      <c r="AN216" s="356">
        <v>400</v>
      </c>
      <c r="AO216" s="344">
        <f t="shared" si="451"/>
        <v>210</v>
      </c>
      <c r="AP216" s="344">
        <f t="shared" si="452"/>
        <v>210</v>
      </c>
      <c r="AQ216" s="344">
        <f t="shared" si="453"/>
        <v>210</v>
      </c>
      <c r="AR216" s="344">
        <f t="shared" si="454"/>
        <v>210</v>
      </c>
      <c r="AS216" s="344">
        <f t="shared" si="455"/>
        <v>210</v>
      </c>
      <c r="AT216" s="344">
        <f t="shared" si="456"/>
        <v>210</v>
      </c>
      <c r="AU216" s="344">
        <f t="shared" si="457"/>
        <v>210</v>
      </c>
      <c r="AV216" s="344">
        <f t="shared" si="458"/>
        <v>210</v>
      </c>
      <c r="AW216" s="344">
        <f t="shared" si="459"/>
        <v>210</v>
      </c>
      <c r="AX216" s="344">
        <f t="shared" si="460"/>
        <v>210</v>
      </c>
      <c r="AY216" s="356">
        <v>3600</v>
      </c>
      <c r="AZ216" s="356">
        <v>2800</v>
      </c>
      <c r="BA216" s="356">
        <v>2000</v>
      </c>
      <c r="BB216" s="356">
        <v>1200</v>
      </c>
      <c r="BC216" s="356">
        <v>400</v>
      </c>
      <c r="BD216" s="353"/>
      <c r="BE216" s="353"/>
      <c r="BF216" s="353"/>
      <c r="BG216" s="353"/>
      <c r="BH216" s="353"/>
      <c r="BI216" s="146"/>
      <c r="BJ216" s="352"/>
      <c r="BK216" s="146"/>
      <c r="BL216" s="25">
        <f t="shared" si="437"/>
        <v>4140106</v>
      </c>
      <c r="BM216" s="146">
        <f t="shared" ref="BM216" si="649">BM203</f>
        <v>4104</v>
      </c>
      <c r="BN216" s="146">
        <v>4</v>
      </c>
      <c r="BO216" s="146">
        <f t="shared" ref="BO216" si="650">BO203</f>
        <v>1</v>
      </c>
      <c r="BP216" s="146">
        <f t="shared" si="611"/>
        <v>6</v>
      </c>
      <c r="BQ216" s="146">
        <f>VLOOKUP(IF(A216=1,0,A216),宝石属性!$B$26:$D$41,2,0)</f>
        <v>10</v>
      </c>
      <c r="BR216" s="146">
        <f>VLOOKUP(IF(A216=1,0,A216),宝石属性!$B$26:$D$41,3,0)</f>
        <v>2</v>
      </c>
      <c r="BS216" s="146">
        <f t="shared" ref="BS216:BV216" si="651">IF(BS203="","",BS203)</f>
        <v>2</v>
      </c>
      <c r="BT216" s="146">
        <f t="shared" si="651"/>
        <v>4</v>
      </c>
      <c r="BU216" s="146">
        <f t="shared" si="651"/>
        <v>7</v>
      </c>
      <c r="BV216" s="146">
        <f t="shared" si="651"/>
        <v>8</v>
      </c>
      <c r="BW216" s="357" t="str">
        <f t="shared" si="464"/>
        <v/>
      </c>
      <c r="BX216" s="357" t="str">
        <f t="shared" si="465"/>
        <v/>
      </c>
    </row>
    <row r="217" spans="1:76">
      <c r="A217" s="344">
        <f t="shared" si="552"/>
        <v>140</v>
      </c>
      <c r="B217" s="344" t="s">
        <v>1104</v>
      </c>
      <c r="C217" s="344" t="str">
        <f t="shared" si="502"/>
        <v>男衣</v>
      </c>
      <c r="D217" s="344" t="str">
        <f t="shared" si="436"/>
        <v>140级白装男衣</v>
      </c>
      <c r="E217" s="344">
        <f>VLOOKUP($C217,$C$3:$M$15,COLUMNS($C$3:H$15),0)</f>
        <v>60</v>
      </c>
      <c r="F217" s="344" t="str">
        <f>VLOOKUP($C217,$C$3:$M$15,COLUMNS($C$3:I$15),0)</f>
        <v>maxhp_value</v>
      </c>
      <c r="G217" s="344">
        <f>VLOOKUP($C217,$C$3:$M$15,COLUMNS($C$3:J$15),0)</f>
        <v>140</v>
      </c>
      <c r="H217" s="344" t="str">
        <f>VLOOKUP($C217,$C$3:$M$15,COLUMNS($C$3:K$15),0)</f>
        <v>defend_value</v>
      </c>
      <c r="I217" s="344" t="str">
        <f>VLOOKUP($C217,$C$3:$M$15,COLUMNS($C$3:L$15),0)</f>
        <v/>
      </c>
      <c r="J217" s="344" t="str">
        <f>VLOOKUP($C217,$C$3:$M$15,COLUMNS($C$3:M$15),0)</f>
        <v/>
      </c>
      <c r="K217" s="344">
        <f t="shared" si="506"/>
        <v>643</v>
      </c>
      <c r="L217" s="344">
        <f t="shared" si="507"/>
        <v>643</v>
      </c>
      <c r="M217" s="344">
        <f t="shared" si="508"/>
        <v>643</v>
      </c>
      <c r="N217" s="344">
        <f t="shared" si="509"/>
        <v>643</v>
      </c>
      <c r="O217" s="344">
        <f t="shared" si="510"/>
        <v>643</v>
      </c>
      <c r="P217" s="344">
        <f t="shared" si="511"/>
        <v>643</v>
      </c>
      <c r="Q217" s="344">
        <f t="shared" si="512"/>
        <v>643</v>
      </c>
      <c r="R217" s="344">
        <f t="shared" si="513"/>
        <v>643</v>
      </c>
      <c r="S217" s="344">
        <f t="shared" si="514"/>
        <v>643</v>
      </c>
      <c r="T217" s="344">
        <f t="shared" si="515"/>
        <v>643</v>
      </c>
      <c r="U217" s="356">
        <v>3600</v>
      </c>
      <c r="V217" s="356">
        <v>2800</v>
      </c>
      <c r="W217" s="356">
        <v>2000</v>
      </c>
      <c r="X217" s="356">
        <v>1200</v>
      </c>
      <c r="Y217" s="356">
        <v>400</v>
      </c>
      <c r="Z217" s="344">
        <f t="shared" si="441"/>
        <v>201</v>
      </c>
      <c r="AA217" s="344">
        <f t="shared" si="442"/>
        <v>201</v>
      </c>
      <c r="AB217" s="344">
        <f t="shared" si="443"/>
        <v>201</v>
      </c>
      <c r="AC217" s="344">
        <f t="shared" si="444"/>
        <v>201</v>
      </c>
      <c r="AD217" s="344">
        <f t="shared" si="445"/>
        <v>201</v>
      </c>
      <c r="AE217" s="344">
        <f t="shared" si="446"/>
        <v>201</v>
      </c>
      <c r="AF217" s="344">
        <f t="shared" si="447"/>
        <v>201</v>
      </c>
      <c r="AG217" s="344">
        <f t="shared" si="448"/>
        <v>201</v>
      </c>
      <c r="AH217" s="344">
        <f t="shared" si="449"/>
        <v>201</v>
      </c>
      <c r="AI217" s="344">
        <f t="shared" si="450"/>
        <v>201</v>
      </c>
      <c r="AJ217" s="356">
        <v>3600</v>
      </c>
      <c r="AK217" s="356">
        <v>2800</v>
      </c>
      <c r="AL217" s="356">
        <v>2000</v>
      </c>
      <c r="AM217" s="356">
        <v>1200</v>
      </c>
      <c r="AN217" s="356">
        <v>400</v>
      </c>
      <c r="AO217" s="344" t="str">
        <f t="shared" si="451"/>
        <v/>
      </c>
      <c r="AP217" s="344" t="str">
        <f t="shared" si="452"/>
        <v/>
      </c>
      <c r="AQ217" s="344" t="str">
        <f t="shared" si="453"/>
        <v/>
      </c>
      <c r="AR217" s="344" t="str">
        <f t="shared" si="454"/>
        <v/>
      </c>
      <c r="AS217" s="344" t="str">
        <f t="shared" si="455"/>
        <v/>
      </c>
      <c r="AT217" s="344" t="str">
        <f t="shared" si="456"/>
        <v/>
      </c>
      <c r="AU217" s="344" t="str">
        <f t="shared" si="457"/>
        <v/>
      </c>
      <c r="AV217" s="344" t="str">
        <f t="shared" si="458"/>
        <v/>
      </c>
      <c r="AW217" s="344" t="str">
        <f t="shared" si="459"/>
        <v/>
      </c>
      <c r="AX217" s="344" t="str">
        <f t="shared" si="460"/>
        <v/>
      </c>
      <c r="AY217" s="356">
        <v>3600</v>
      </c>
      <c r="AZ217" s="356">
        <v>2800</v>
      </c>
      <c r="BA217" s="356">
        <v>2000</v>
      </c>
      <c r="BB217" s="356">
        <v>1200</v>
      </c>
      <c r="BC217" s="356">
        <v>400</v>
      </c>
      <c r="BD217" s="353"/>
      <c r="BE217" s="353"/>
      <c r="BF217" s="353"/>
      <c r="BG217" s="353"/>
      <c r="BH217" s="353"/>
      <c r="BI217" s="146"/>
      <c r="BJ217" s="352"/>
      <c r="BK217" s="146"/>
      <c r="BL217" s="25">
        <f t="shared" si="437"/>
        <v>4140207</v>
      </c>
      <c r="BM217" s="146">
        <f t="shared" ref="BM217" si="652">BM204</f>
        <v>312</v>
      </c>
      <c r="BN217" s="146">
        <v>4</v>
      </c>
      <c r="BO217" s="146">
        <f t="shared" ref="BO217" si="653">BO204</f>
        <v>2</v>
      </c>
      <c r="BP217" s="146">
        <f t="shared" si="611"/>
        <v>7</v>
      </c>
      <c r="BQ217" s="146">
        <f>VLOOKUP(IF(A217=1,0,A217),宝石属性!$B$26:$D$41,2,0)</f>
        <v>10</v>
      </c>
      <c r="BR217" s="146">
        <f>VLOOKUP(IF(A217=1,0,A217),宝石属性!$B$26:$D$41,3,0)</f>
        <v>2</v>
      </c>
      <c r="BS217" s="146">
        <f t="shared" ref="BS217:BV217" si="654">IF(BS204="","",BS204)</f>
        <v>1</v>
      </c>
      <c r="BT217" s="146">
        <f t="shared" si="654"/>
        <v>3</v>
      </c>
      <c r="BU217" s="146">
        <f t="shared" si="654"/>
        <v>5</v>
      </c>
      <c r="BV217" s="146">
        <f t="shared" si="654"/>
        <v>7</v>
      </c>
      <c r="BW217" s="357" t="str">
        <f t="shared" si="464"/>
        <v/>
      </c>
      <c r="BX217" s="357" t="str">
        <f t="shared" si="465"/>
        <v/>
      </c>
    </row>
    <row r="218" spans="1:76">
      <c r="A218" s="344">
        <f t="shared" si="552"/>
        <v>140</v>
      </c>
      <c r="B218" s="344" t="s">
        <v>1104</v>
      </c>
      <c r="C218" s="344" t="str">
        <f t="shared" si="502"/>
        <v>女衣</v>
      </c>
      <c r="D218" s="344" t="str">
        <f t="shared" si="436"/>
        <v>140级白装女衣</v>
      </c>
      <c r="E218" s="344">
        <f>VLOOKUP($C218,$C$3:$M$15,COLUMNS($C$3:H$15),0)</f>
        <v>60</v>
      </c>
      <c r="F218" s="344" t="str">
        <f>VLOOKUP($C218,$C$3:$M$15,COLUMNS($C$3:I$15),0)</f>
        <v>maxhp_value</v>
      </c>
      <c r="G218" s="344">
        <f>VLOOKUP($C218,$C$3:$M$15,COLUMNS($C$3:J$15),0)</f>
        <v>140</v>
      </c>
      <c r="H218" s="344" t="str">
        <f>VLOOKUP($C218,$C$3:$M$15,COLUMNS($C$3:K$15),0)</f>
        <v>defend_value</v>
      </c>
      <c r="I218" s="344" t="str">
        <f>VLOOKUP($C218,$C$3:$M$15,COLUMNS($C$3:L$15),0)</f>
        <v/>
      </c>
      <c r="J218" s="344" t="str">
        <f>VLOOKUP($C218,$C$3:$M$15,COLUMNS($C$3:M$15),0)</f>
        <v/>
      </c>
      <c r="K218" s="344">
        <f t="shared" si="506"/>
        <v>643</v>
      </c>
      <c r="L218" s="344">
        <f t="shared" si="507"/>
        <v>643</v>
      </c>
      <c r="M218" s="344">
        <f t="shared" si="508"/>
        <v>643</v>
      </c>
      <c r="N218" s="344">
        <f t="shared" si="509"/>
        <v>643</v>
      </c>
      <c r="O218" s="344">
        <f t="shared" si="510"/>
        <v>643</v>
      </c>
      <c r="P218" s="344">
        <f t="shared" si="511"/>
        <v>643</v>
      </c>
      <c r="Q218" s="344">
        <f t="shared" si="512"/>
        <v>643</v>
      </c>
      <c r="R218" s="344">
        <f t="shared" si="513"/>
        <v>643</v>
      </c>
      <c r="S218" s="344">
        <f t="shared" si="514"/>
        <v>643</v>
      </c>
      <c r="T218" s="344">
        <f t="shared" si="515"/>
        <v>643</v>
      </c>
      <c r="U218" s="356">
        <v>3600</v>
      </c>
      <c r="V218" s="356">
        <v>2800</v>
      </c>
      <c r="W218" s="356">
        <v>2000</v>
      </c>
      <c r="X218" s="356">
        <v>1200</v>
      </c>
      <c r="Y218" s="356">
        <v>400</v>
      </c>
      <c r="Z218" s="344">
        <f t="shared" si="441"/>
        <v>201</v>
      </c>
      <c r="AA218" s="344">
        <f t="shared" si="442"/>
        <v>201</v>
      </c>
      <c r="AB218" s="344">
        <f t="shared" si="443"/>
        <v>201</v>
      </c>
      <c r="AC218" s="344">
        <f t="shared" si="444"/>
        <v>201</v>
      </c>
      <c r="AD218" s="344">
        <f t="shared" si="445"/>
        <v>201</v>
      </c>
      <c r="AE218" s="344">
        <f t="shared" si="446"/>
        <v>201</v>
      </c>
      <c r="AF218" s="344">
        <f t="shared" si="447"/>
        <v>201</v>
      </c>
      <c r="AG218" s="344">
        <f t="shared" si="448"/>
        <v>201</v>
      </c>
      <c r="AH218" s="344">
        <f t="shared" si="449"/>
        <v>201</v>
      </c>
      <c r="AI218" s="344">
        <f t="shared" si="450"/>
        <v>201</v>
      </c>
      <c r="AJ218" s="356">
        <v>3600</v>
      </c>
      <c r="AK218" s="356">
        <v>2800</v>
      </c>
      <c r="AL218" s="356">
        <v>2000</v>
      </c>
      <c r="AM218" s="356">
        <v>1200</v>
      </c>
      <c r="AN218" s="356">
        <v>400</v>
      </c>
      <c r="AO218" s="344" t="str">
        <f t="shared" si="451"/>
        <v/>
      </c>
      <c r="AP218" s="344" t="str">
        <f t="shared" si="452"/>
        <v/>
      </c>
      <c r="AQ218" s="344" t="str">
        <f t="shared" si="453"/>
        <v/>
      </c>
      <c r="AR218" s="344" t="str">
        <f t="shared" si="454"/>
        <v/>
      </c>
      <c r="AS218" s="344" t="str">
        <f t="shared" si="455"/>
        <v/>
      </c>
      <c r="AT218" s="344" t="str">
        <f t="shared" si="456"/>
        <v/>
      </c>
      <c r="AU218" s="344" t="str">
        <f t="shared" si="457"/>
        <v/>
      </c>
      <c r="AV218" s="344" t="str">
        <f t="shared" si="458"/>
        <v/>
      </c>
      <c r="AW218" s="344" t="str">
        <f t="shared" si="459"/>
        <v/>
      </c>
      <c r="AX218" s="344" t="str">
        <f t="shared" si="460"/>
        <v/>
      </c>
      <c r="AY218" s="356">
        <v>3600</v>
      </c>
      <c r="AZ218" s="356">
        <v>2800</v>
      </c>
      <c r="BA218" s="356">
        <v>2000</v>
      </c>
      <c r="BB218" s="356">
        <v>1200</v>
      </c>
      <c r="BC218" s="356">
        <v>400</v>
      </c>
      <c r="BD218" s="353"/>
      <c r="BE218" s="353"/>
      <c r="BF218" s="353"/>
      <c r="BG218" s="353"/>
      <c r="BH218" s="353"/>
      <c r="BI218" s="146"/>
      <c r="BJ218" s="352"/>
      <c r="BK218" s="146"/>
      <c r="BL218" s="25">
        <f t="shared" si="437"/>
        <v>4140208</v>
      </c>
      <c r="BM218" s="146">
        <f t="shared" ref="BM218" si="655">BM205</f>
        <v>568</v>
      </c>
      <c r="BN218" s="146">
        <v>4</v>
      </c>
      <c r="BO218" s="146">
        <f t="shared" ref="BO218" si="656">BO205</f>
        <v>2</v>
      </c>
      <c r="BP218" s="146">
        <f t="shared" si="611"/>
        <v>8</v>
      </c>
      <c r="BQ218" s="146">
        <f>VLOOKUP(IF(A218=1,0,A218),宝石属性!$B$26:$D$41,2,0)</f>
        <v>10</v>
      </c>
      <c r="BR218" s="146">
        <f>VLOOKUP(IF(A218=1,0,A218),宝石属性!$B$26:$D$41,3,0)</f>
        <v>2</v>
      </c>
      <c r="BS218" s="146">
        <f t="shared" ref="BS218:BV218" si="657">IF(BS205="","",BS205)</f>
        <v>1</v>
      </c>
      <c r="BT218" s="146">
        <f t="shared" si="657"/>
        <v>3</v>
      </c>
      <c r="BU218" s="146">
        <f t="shared" si="657"/>
        <v>5</v>
      </c>
      <c r="BV218" s="146">
        <f t="shared" si="657"/>
        <v>7</v>
      </c>
      <c r="BW218" s="357" t="str">
        <f t="shared" si="464"/>
        <v/>
      </c>
      <c r="BX218" s="357" t="str">
        <f t="shared" si="465"/>
        <v/>
      </c>
    </row>
    <row r="219" spans="1:76">
      <c r="A219" s="344">
        <f t="shared" si="552"/>
        <v>140</v>
      </c>
      <c r="B219" s="344" t="s">
        <v>1104</v>
      </c>
      <c r="C219" s="344" t="str">
        <f t="shared" si="502"/>
        <v>男头盔</v>
      </c>
      <c r="D219" s="344" t="str">
        <f t="shared" si="436"/>
        <v>140级白装男头盔</v>
      </c>
      <c r="E219" s="344">
        <f>VLOOKUP($C219,$C$3:$M$15,COLUMNS($C$3:H$15),0)</f>
        <v>90</v>
      </c>
      <c r="F219" s="344" t="str">
        <f>VLOOKUP($C219,$C$3:$M$15,COLUMNS($C$3:I$15),0)</f>
        <v>maxmp_value</v>
      </c>
      <c r="G219" s="344">
        <f>VLOOKUP($C219,$C$3:$M$15,COLUMNS($C$3:J$15),0)</f>
        <v>140</v>
      </c>
      <c r="H219" s="344" t="str">
        <f>VLOOKUP($C219,$C$3:$M$15,COLUMNS($C$3:K$15),0)</f>
        <v>defend_value</v>
      </c>
      <c r="I219" s="344" t="str">
        <f>VLOOKUP($C219,$C$3:$M$15,COLUMNS($C$3:L$15),0)</f>
        <v/>
      </c>
      <c r="J219" s="344" t="str">
        <f>VLOOKUP($C219,$C$3:$M$15,COLUMNS($C$3:M$15),0)</f>
        <v/>
      </c>
      <c r="K219" s="344">
        <f t="shared" si="506"/>
        <v>804</v>
      </c>
      <c r="L219" s="344">
        <f t="shared" si="507"/>
        <v>804</v>
      </c>
      <c r="M219" s="344">
        <f t="shared" si="508"/>
        <v>804</v>
      </c>
      <c r="N219" s="344">
        <f t="shared" si="509"/>
        <v>804</v>
      </c>
      <c r="O219" s="344">
        <f t="shared" si="510"/>
        <v>804</v>
      </c>
      <c r="P219" s="344">
        <f t="shared" si="511"/>
        <v>804</v>
      </c>
      <c r="Q219" s="344">
        <f t="shared" si="512"/>
        <v>804</v>
      </c>
      <c r="R219" s="344">
        <f t="shared" si="513"/>
        <v>804</v>
      </c>
      <c r="S219" s="344">
        <f t="shared" si="514"/>
        <v>804</v>
      </c>
      <c r="T219" s="344">
        <f t="shared" si="515"/>
        <v>804</v>
      </c>
      <c r="U219" s="356">
        <v>3600</v>
      </c>
      <c r="V219" s="356">
        <v>2800</v>
      </c>
      <c r="W219" s="356">
        <v>2000</v>
      </c>
      <c r="X219" s="356">
        <v>1200</v>
      </c>
      <c r="Y219" s="356">
        <v>400</v>
      </c>
      <c r="Z219" s="344">
        <f t="shared" si="441"/>
        <v>121</v>
      </c>
      <c r="AA219" s="344">
        <f t="shared" si="442"/>
        <v>121</v>
      </c>
      <c r="AB219" s="344">
        <f t="shared" si="443"/>
        <v>121</v>
      </c>
      <c r="AC219" s="344">
        <f t="shared" si="444"/>
        <v>121</v>
      </c>
      <c r="AD219" s="344">
        <f t="shared" si="445"/>
        <v>121</v>
      </c>
      <c r="AE219" s="344">
        <f t="shared" si="446"/>
        <v>121</v>
      </c>
      <c r="AF219" s="344">
        <f t="shared" si="447"/>
        <v>121</v>
      </c>
      <c r="AG219" s="344">
        <f t="shared" si="448"/>
        <v>121</v>
      </c>
      <c r="AH219" s="344">
        <f t="shared" si="449"/>
        <v>121</v>
      </c>
      <c r="AI219" s="344">
        <f t="shared" si="450"/>
        <v>121</v>
      </c>
      <c r="AJ219" s="356">
        <v>3600</v>
      </c>
      <c r="AK219" s="356">
        <v>2800</v>
      </c>
      <c r="AL219" s="356">
        <v>2000</v>
      </c>
      <c r="AM219" s="356">
        <v>1200</v>
      </c>
      <c r="AN219" s="356">
        <v>400</v>
      </c>
      <c r="AO219" s="344" t="str">
        <f t="shared" si="451"/>
        <v/>
      </c>
      <c r="AP219" s="344" t="str">
        <f t="shared" si="452"/>
        <v/>
      </c>
      <c r="AQ219" s="344" t="str">
        <f t="shared" si="453"/>
        <v/>
      </c>
      <c r="AR219" s="344" t="str">
        <f t="shared" si="454"/>
        <v/>
      </c>
      <c r="AS219" s="344" t="str">
        <f t="shared" si="455"/>
        <v/>
      </c>
      <c r="AT219" s="344" t="str">
        <f t="shared" si="456"/>
        <v/>
      </c>
      <c r="AU219" s="344" t="str">
        <f t="shared" si="457"/>
        <v/>
      </c>
      <c r="AV219" s="344" t="str">
        <f t="shared" si="458"/>
        <v/>
      </c>
      <c r="AW219" s="344" t="str">
        <f t="shared" si="459"/>
        <v/>
      </c>
      <c r="AX219" s="344" t="str">
        <f t="shared" si="460"/>
        <v/>
      </c>
      <c r="AY219" s="356">
        <v>3600</v>
      </c>
      <c r="AZ219" s="356">
        <v>2800</v>
      </c>
      <c r="BA219" s="356">
        <v>2000</v>
      </c>
      <c r="BB219" s="356">
        <v>1200</v>
      </c>
      <c r="BC219" s="356">
        <v>400</v>
      </c>
      <c r="BD219" s="353"/>
      <c r="BE219" s="353"/>
      <c r="BF219" s="353"/>
      <c r="BG219" s="353"/>
      <c r="BH219" s="353"/>
      <c r="BI219" s="146"/>
      <c r="BJ219" s="352"/>
      <c r="BK219" s="146"/>
      <c r="BL219" s="25">
        <f t="shared" si="437"/>
        <v>4140309</v>
      </c>
      <c r="BM219" s="146">
        <f t="shared" ref="BM219" si="658">BM206</f>
        <v>1640</v>
      </c>
      <c r="BN219" s="146">
        <v>4</v>
      </c>
      <c r="BO219" s="146">
        <f t="shared" ref="BO219:BP234" si="659">BO206</f>
        <v>3</v>
      </c>
      <c r="BP219" s="146">
        <f t="shared" si="659"/>
        <v>9</v>
      </c>
      <c r="BQ219" s="146">
        <f>VLOOKUP(IF(A219=1,0,A219),宝石属性!$B$26:$D$41,2,0)</f>
        <v>10</v>
      </c>
      <c r="BR219" s="146">
        <f>VLOOKUP(IF(A219=1,0,A219),宝石属性!$B$26:$D$41,3,0)</f>
        <v>2</v>
      </c>
      <c r="BS219" s="146">
        <f t="shared" ref="BS219:BV219" si="660">IF(BS206="","",BS206)</f>
        <v>2</v>
      </c>
      <c r="BT219" s="146">
        <f t="shared" si="660"/>
        <v>3</v>
      </c>
      <c r="BU219" s="146" t="str">
        <f t="shared" si="660"/>
        <v/>
      </c>
      <c r="BV219" s="146" t="str">
        <f t="shared" si="660"/>
        <v/>
      </c>
      <c r="BW219" s="357" t="str">
        <f t="shared" si="464"/>
        <v/>
      </c>
      <c r="BX219" s="357" t="str">
        <f t="shared" si="465"/>
        <v/>
      </c>
    </row>
    <row r="220" spans="1:76">
      <c r="A220" s="344">
        <f t="shared" si="552"/>
        <v>140</v>
      </c>
      <c r="B220" s="344" t="s">
        <v>1104</v>
      </c>
      <c r="C220" s="344" t="str">
        <f t="shared" si="502"/>
        <v>女头饰</v>
      </c>
      <c r="D220" s="344" t="str">
        <f t="shared" si="436"/>
        <v>140级白装女头饰</v>
      </c>
      <c r="E220" s="344">
        <f>VLOOKUP($C220,$C$3:$M$15,COLUMNS($C$3:H$15),0)</f>
        <v>90</v>
      </c>
      <c r="F220" s="344" t="str">
        <f>VLOOKUP($C220,$C$3:$M$15,COLUMNS($C$3:I$15),0)</f>
        <v>maxmp_value</v>
      </c>
      <c r="G220" s="344">
        <f>VLOOKUP($C220,$C$3:$M$15,COLUMNS($C$3:J$15),0)</f>
        <v>140</v>
      </c>
      <c r="H220" s="344" t="str">
        <f>VLOOKUP($C220,$C$3:$M$15,COLUMNS($C$3:K$15),0)</f>
        <v>defend_value</v>
      </c>
      <c r="I220" s="344" t="str">
        <f>VLOOKUP($C220,$C$3:$M$15,COLUMNS($C$3:L$15),0)</f>
        <v/>
      </c>
      <c r="J220" s="344" t="str">
        <f>VLOOKUP($C220,$C$3:$M$15,COLUMNS($C$3:M$15),0)</f>
        <v/>
      </c>
      <c r="K220" s="344">
        <f t="shared" si="506"/>
        <v>804</v>
      </c>
      <c r="L220" s="344">
        <f t="shared" si="507"/>
        <v>804</v>
      </c>
      <c r="M220" s="344">
        <f t="shared" si="508"/>
        <v>804</v>
      </c>
      <c r="N220" s="344">
        <f t="shared" si="509"/>
        <v>804</v>
      </c>
      <c r="O220" s="344">
        <f t="shared" si="510"/>
        <v>804</v>
      </c>
      <c r="P220" s="344">
        <f t="shared" si="511"/>
        <v>804</v>
      </c>
      <c r="Q220" s="344">
        <f t="shared" si="512"/>
        <v>804</v>
      </c>
      <c r="R220" s="344">
        <f t="shared" si="513"/>
        <v>804</v>
      </c>
      <c r="S220" s="344">
        <f t="shared" si="514"/>
        <v>804</v>
      </c>
      <c r="T220" s="344">
        <f t="shared" si="515"/>
        <v>804</v>
      </c>
      <c r="U220" s="356">
        <v>3600</v>
      </c>
      <c r="V220" s="356">
        <v>2800</v>
      </c>
      <c r="W220" s="356">
        <v>2000</v>
      </c>
      <c r="X220" s="356">
        <v>1200</v>
      </c>
      <c r="Y220" s="356">
        <v>400</v>
      </c>
      <c r="Z220" s="344">
        <f t="shared" si="441"/>
        <v>121</v>
      </c>
      <c r="AA220" s="344">
        <f t="shared" si="442"/>
        <v>121</v>
      </c>
      <c r="AB220" s="344">
        <f t="shared" si="443"/>
        <v>121</v>
      </c>
      <c r="AC220" s="344">
        <f t="shared" si="444"/>
        <v>121</v>
      </c>
      <c r="AD220" s="344">
        <f t="shared" si="445"/>
        <v>121</v>
      </c>
      <c r="AE220" s="344">
        <f t="shared" si="446"/>
        <v>121</v>
      </c>
      <c r="AF220" s="344">
        <f t="shared" si="447"/>
        <v>121</v>
      </c>
      <c r="AG220" s="344">
        <f t="shared" si="448"/>
        <v>121</v>
      </c>
      <c r="AH220" s="344">
        <f t="shared" si="449"/>
        <v>121</v>
      </c>
      <c r="AI220" s="344">
        <f t="shared" si="450"/>
        <v>121</v>
      </c>
      <c r="AJ220" s="356">
        <v>3600</v>
      </c>
      <c r="AK220" s="356">
        <v>2800</v>
      </c>
      <c r="AL220" s="356">
        <v>2000</v>
      </c>
      <c r="AM220" s="356">
        <v>1200</v>
      </c>
      <c r="AN220" s="356">
        <v>400</v>
      </c>
      <c r="AO220" s="344" t="str">
        <f t="shared" si="451"/>
        <v/>
      </c>
      <c r="AP220" s="344" t="str">
        <f t="shared" si="452"/>
        <v/>
      </c>
      <c r="AQ220" s="344" t="str">
        <f t="shared" si="453"/>
        <v/>
      </c>
      <c r="AR220" s="344" t="str">
        <f t="shared" si="454"/>
        <v/>
      </c>
      <c r="AS220" s="344" t="str">
        <f t="shared" si="455"/>
        <v/>
      </c>
      <c r="AT220" s="344" t="str">
        <f t="shared" si="456"/>
        <v/>
      </c>
      <c r="AU220" s="344" t="str">
        <f t="shared" si="457"/>
        <v/>
      </c>
      <c r="AV220" s="344" t="str">
        <f t="shared" si="458"/>
        <v/>
      </c>
      <c r="AW220" s="344" t="str">
        <f t="shared" si="459"/>
        <v/>
      </c>
      <c r="AX220" s="344" t="str">
        <f t="shared" si="460"/>
        <v/>
      </c>
      <c r="AY220" s="356">
        <v>3600</v>
      </c>
      <c r="AZ220" s="356">
        <v>2800</v>
      </c>
      <c r="BA220" s="356">
        <v>2000</v>
      </c>
      <c r="BB220" s="356">
        <v>1200</v>
      </c>
      <c r="BC220" s="356">
        <v>400</v>
      </c>
      <c r="BD220" s="353"/>
      <c r="BE220" s="353"/>
      <c r="BF220" s="353"/>
      <c r="BG220" s="353"/>
      <c r="BH220" s="353"/>
      <c r="BI220" s="146"/>
      <c r="BJ220" s="352"/>
      <c r="BK220" s="146"/>
      <c r="BL220" s="25">
        <f t="shared" si="437"/>
        <v>4140310</v>
      </c>
      <c r="BM220" s="146">
        <f t="shared" ref="BM220" si="661">BM207</f>
        <v>1384</v>
      </c>
      <c r="BN220" s="146">
        <v>4</v>
      </c>
      <c r="BO220" s="146">
        <f t="shared" ref="BO220" si="662">BO207</f>
        <v>3</v>
      </c>
      <c r="BP220" s="146">
        <f t="shared" si="659"/>
        <v>10</v>
      </c>
      <c r="BQ220" s="146">
        <f>VLOOKUP(IF(A220=1,0,A220),宝石属性!$B$26:$D$41,2,0)</f>
        <v>10</v>
      </c>
      <c r="BR220" s="146">
        <f>VLOOKUP(IF(A220=1,0,A220),宝石属性!$B$26:$D$41,3,0)</f>
        <v>2</v>
      </c>
      <c r="BS220" s="146">
        <f t="shared" ref="BS220:BV220" si="663">IF(BS207="","",BS207)</f>
        <v>2</v>
      </c>
      <c r="BT220" s="146">
        <f t="shared" si="663"/>
        <v>3</v>
      </c>
      <c r="BU220" s="146" t="str">
        <f t="shared" si="663"/>
        <v/>
      </c>
      <c r="BV220" s="146" t="str">
        <f t="shared" si="663"/>
        <v/>
      </c>
      <c r="BW220" s="357" t="str">
        <f t="shared" si="464"/>
        <v/>
      </c>
      <c r="BX220" s="357" t="str">
        <f t="shared" si="465"/>
        <v/>
      </c>
    </row>
    <row r="221" spans="1:76">
      <c r="A221" s="344">
        <f t="shared" si="552"/>
        <v>140</v>
      </c>
      <c r="B221" s="344" t="s">
        <v>1104</v>
      </c>
      <c r="C221" s="344" t="str">
        <f t="shared" si="502"/>
        <v>项链</v>
      </c>
      <c r="D221" s="344" t="str">
        <f t="shared" ref="D221:D284" si="664">A221&amp;"级"&amp;B221&amp;C221</f>
        <v>140级白装项链</v>
      </c>
      <c r="E221" s="344">
        <f>VLOOKUP($C221,$C$3:$M$15,COLUMNS($C$3:H$15),0)</f>
        <v>150</v>
      </c>
      <c r="F221" s="344" t="str">
        <f>VLOOKUP($C221,$C$3:$M$15,COLUMNS($C$3:I$15),0)</f>
        <v>magicattack_value</v>
      </c>
      <c r="G221" s="344">
        <f>VLOOKUP($C221,$C$3:$M$15,COLUMNS($C$3:J$15),0)</f>
        <v>160</v>
      </c>
      <c r="H221" s="344" t="str">
        <f>VLOOKUP($C221,$C$3:$M$15,COLUMNS($C$3:K$15),0)</f>
        <v>magicdef_value</v>
      </c>
      <c r="I221" s="344" t="str">
        <f>VLOOKUP($C221,$C$3:$M$15,COLUMNS($C$3:L$15),0)</f>
        <v/>
      </c>
      <c r="J221" s="344" t="str">
        <f>VLOOKUP($C221,$C$3:$M$15,COLUMNS($C$3:M$15),0)</f>
        <v/>
      </c>
      <c r="K221" s="344">
        <f t="shared" si="506"/>
        <v>221</v>
      </c>
      <c r="L221" s="344">
        <f t="shared" si="507"/>
        <v>221</v>
      </c>
      <c r="M221" s="344">
        <f t="shared" si="508"/>
        <v>221</v>
      </c>
      <c r="N221" s="344">
        <f t="shared" si="509"/>
        <v>221</v>
      </c>
      <c r="O221" s="344">
        <f t="shared" si="510"/>
        <v>221</v>
      </c>
      <c r="P221" s="344">
        <f t="shared" si="511"/>
        <v>221</v>
      </c>
      <c r="Q221" s="344">
        <f t="shared" si="512"/>
        <v>221</v>
      </c>
      <c r="R221" s="344">
        <f t="shared" si="513"/>
        <v>221</v>
      </c>
      <c r="S221" s="344">
        <f t="shared" si="514"/>
        <v>221</v>
      </c>
      <c r="T221" s="344">
        <f t="shared" si="515"/>
        <v>221</v>
      </c>
      <c r="U221" s="356">
        <v>3600</v>
      </c>
      <c r="V221" s="356">
        <v>2800</v>
      </c>
      <c r="W221" s="356">
        <v>2000</v>
      </c>
      <c r="X221" s="356">
        <v>1200</v>
      </c>
      <c r="Y221" s="356">
        <v>400</v>
      </c>
      <c r="Z221" s="344">
        <f t="shared" si="441"/>
        <v>118</v>
      </c>
      <c r="AA221" s="344">
        <f t="shared" si="442"/>
        <v>118</v>
      </c>
      <c r="AB221" s="344">
        <f t="shared" si="443"/>
        <v>118</v>
      </c>
      <c r="AC221" s="344">
        <f t="shared" si="444"/>
        <v>118</v>
      </c>
      <c r="AD221" s="344">
        <f t="shared" si="445"/>
        <v>118</v>
      </c>
      <c r="AE221" s="344">
        <f t="shared" si="446"/>
        <v>118</v>
      </c>
      <c r="AF221" s="344">
        <f t="shared" si="447"/>
        <v>118</v>
      </c>
      <c r="AG221" s="344">
        <f t="shared" si="448"/>
        <v>118</v>
      </c>
      <c r="AH221" s="344">
        <f t="shared" si="449"/>
        <v>118</v>
      </c>
      <c r="AI221" s="344">
        <f t="shared" si="450"/>
        <v>118</v>
      </c>
      <c r="AJ221" s="356">
        <v>3600</v>
      </c>
      <c r="AK221" s="356">
        <v>2800</v>
      </c>
      <c r="AL221" s="356">
        <v>2000</v>
      </c>
      <c r="AM221" s="356">
        <v>1200</v>
      </c>
      <c r="AN221" s="356">
        <v>400</v>
      </c>
      <c r="AO221" s="344" t="str">
        <f t="shared" si="451"/>
        <v/>
      </c>
      <c r="AP221" s="344" t="str">
        <f t="shared" si="452"/>
        <v/>
      </c>
      <c r="AQ221" s="344" t="str">
        <f t="shared" si="453"/>
        <v/>
      </c>
      <c r="AR221" s="344" t="str">
        <f t="shared" si="454"/>
        <v/>
      </c>
      <c r="AS221" s="344" t="str">
        <f t="shared" si="455"/>
        <v/>
      </c>
      <c r="AT221" s="344" t="str">
        <f t="shared" si="456"/>
        <v/>
      </c>
      <c r="AU221" s="344" t="str">
        <f t="shared" si="457"/>
        <v/>
      </c>
      <c r="AV221" s="344" t="str">
        <f t="shared" si="458"/>
        <v/>
      </c>
      <c r="AW221" s="344" t="str">
        <f t="shared" si="459"/>
        <v/>
      </c>
      <c r="AX221" s="344" t="str">
        <f t="shared" si="460"/>
        <v/>
      </c>
      <c r="AY221" s="356">
        <v>3600</v>
      </c>
      <c r="AZ221" s="356">
        <v>2800</v>
      </c>
      <c r="BA221" s="356">
        <v>2000</v>
      </c>
      <c r="BB221" s="356">
        <v>1200</v>
      </c>
      <c r="BC221" s="356">
        <v>400</v>
      </c>
      <c r="BD221" s="353"/>
      <c r="BE221" s="353"/>
      <c r="BF221" s="353"/>
      <c r="BG221" s="353"/>
      <c r="BH221" s="353"/>
      <c r="BI221" s="146"/>
      <c r="BJ221" s="352"/>
      <c r="BK221" s="146"/>
      <c r="BL221" s="25">
        <f t="shared" ref="BL221:BL284" si="665">BN221*1000000+A221*1000+BO221*100+BP221</f>
        <v>4140411</v>
      </c>
      <c r="BM221" s="146">
        <f t="shared" ref="BM221" si="666">BM208</f>
        <v>40</v>
      </c>
      <c r="BN221" s="146">
        <v>4</v>
      </c>
      <c r="BO221" s="146">
        <f t="shared" ref="BO221" si="667">BO208</f>
        <v>4</v>
      </c>
      <c r="BP221" s="146">
        <f t="shared" si="659"/>
        <v>11</v>
      </c>
      <c r="BQ221" s="146">
        <f>VLOOKUP(IF(A221=1,0,A221),宝石属性!$B$26:$D$41,2,0)</f>
        <v>10</v>
      </c>
      <c r="BR221" s="146">
        <f>VLOOKUP(IF(A221=1,0,A221),宝石属性!$B$26:$D$41,3,0)</f>
        <v>2</v>
      </c>
      <c r="BS221" s="146">
        <f t="shared" ref="BS221:BV221" si="668">IF(BS208="","",BS208)</f>
        <v>4</v>
      </c>
      <c r="BT221" s="146">
        <f t="shared" si="668"/>
        <v>5</v>
      </c>
      <c r="BU221" s="146" t="str">
        <f t="shared" si="668"/>
        <v/>
      </c>
      <c r="BV221" s="146" t="str">
        <f t="shared" si="668"/>
        <v/>
      </c>
      <c r="BW221" s="357" t="str">
        <f t="shared" si="464"/>
        <v/>
      </c>
      <c r="BX221" s="357" t="str">
        <f t="shared" si="465"/>
        <v/>
      </c>
    </row>
    <row r="222" spans="1:76">
      <c r="A222" s="344">
        <f t="shared" si="552"/>
        <v>140</v>
      </c>
      <c r="B222" s="344" t="s">
        <v>1104</v>
      </c>
      <c r="C222" s="344" t="str">
        <f t="shared" si="502"/>
        <v>腰带</v>
      </c>
      <c r="D222" s="344" t="str">
        <f t="shared" si="664"/>
        <v>140级白装腰带</v>
      </c>
      <c r="E222" s="344">
        <f>VLOOKUP($C222,$C$3:$M$15,COLUMNS($C$3:H$15),0)</f>
        <v>60</v>
      </c>
      <c r="F222" s="344" t="str">
        <f>VLOOKUP($C222,$C$3:$M$15,COLUMNS($C$3:I$15),0)</f>
        <v>maxhp_value</v>
      </c>
      <c r="G222" s="344">
        <f>VLOOKUP($C222,$C$3:$M$15,COLUMNS($C$3:J$15),0)</f>
        <v>140</v>
      </c>
      <c r="H222" s="344" t="str">
        <f>VLOOKUP($C222,$C$3:$M$15,COLUMNS($C$3:K$15),0)</f>
        <v>defend_value</v>
      </c>
      <c r="I222" s="344" t="str">
        <f>VLOOKUP($C222,$C$3:$M$15,COLUMNS($C$3:L$15),0)</f>
        <v/>
      </c>
      <c r="J222" s="344" t="str">
        <f>VLOOKUP($C222,$C$3:$M$15,COLUMNS($C$3:M$15),0)</f>
        <v/>
      </c>
      <c r="K222" s="344">
        <f t="shared" si="506"/>
        <v>964</v>
      </c>
      <c r="L222" s="344">
        <f t="shared" si="507"/>
        <v>964</v>
      </c>
      <c r="M222" s="344">
        <f t="shared" si="508"/>
        <v>964</v>
      </c>
      <c r="N222" s="344">
        <f t="shared" si="509"/>
        <v>964</v>
      </c>
      <c r="O222" s="344">
        <f t="shared" si="510"/>
        <v>964</v>
      </c>
      <c r="P222" s="344">
        <f t="shared" si="511"/>
        <v>964</v>
      </c>
      <c r="Q222" s="344">
        <f t="shared" si="512"/>
        <v>964</v>
      </c>
      <c r="R222" s="344">
        <f t="shared" si="513"/>
        <v>964</v>
      </c>
      <c r="S222" s="344">
        <f t="shared" si="514"/>
        <v>964</v>
      </c>
      <c r="T222" s="344">
        <f t="shared" si="515"/>
        <v>964</v>
      </c>
      <c r="U222" s="356">
        <v>3600</v>
      </c>
      <c r="V222" s="356">
        <v>2800</v>
      </c>
      <c r="W222" s="356">
        <v>2000</v>
      </c>
      <c r="X222" s="356">
        <v>1200</v>
      </c>
      <c r="Y222" s="356">
        <v>400</v>
      </c>
      <c r="Z222" s="344">
        <f t="shared" ref="Z222:Z236" si="669">ROUND(VLOOKUP($C222,$C$3:$P$15,13,0)*$A222*(VLOOKUP($G222,$N$18:$AD$25,8,0)+(VLOOKUP($G222,$N$18:$AD$25,9,0)-VLOOKUP($G222,$N$18:$AD$25,8,0))*C$20),0)</f>
        <v>80</v>
      </c>
      <c r="AA222" s="344">
        <f t="shared" ref="AA222:AA236" si="670">ROUND(VLOOKUP($C222,$C$3:$P$15,13,0)*$A222*(VLOOKUP($G222,$N$18:$AD$25,8,0)+(VLOOKUP($G222,$N$18:$AD$25,9,0)-VLOOKUP($G222,$N$18:$AD$25,8,0))*D$20),0)</f>
        <v>80</v>
      </c>
      <c r="AB222" s="344">
        <f t="shared" ref="AB222:AB236" si="671">ROUND(VLOOKUP($C222,$C$3:$P$15,13,0)*$A222*(VLOOKUP($G222,$N$18:$AD$25,8,0)+(VLOOKUP($G222,$N$18:$AD$25,9,0)-VLOOKUP($G222,$N$18:$AD$25,8,0))*E$20),0)</f>
        <v>80</v>
      </c>
      <c r="AC222" s="344">
        <f t="shared" ref="AC222:AC236" si="672">ROUND(VLOOKUP($C222,$C$3:$P$15,13,0)*$A222*(VLOOKUP($G222,$N$18:$AD$25,8,0)+(VLOOKUP($G222,$N$18:$AD$25,9,0)-VLOOKUP($G222,$N$18:$AD$25,8,0))*F$20),0)</f>
        <v>80</v>
      </c>
      <c r="AD222" s="344">
        <f t="shared" ref="AD222:AD236" si="673">ROUND(VLOOKUP($C222,$C$3:$P$15,13,0)*$A222*(VLOOKUP($G222,$N$18:$AD$25,8,0)+(VLOOKUP($G222,$N$18:$AD$25,9,0)-VLOOKUP($G222,$N$18:$AD$25,8,0))*G$20),0)</f>
        <v>80</v>
      </c>
      <c r="AE222" s="344">
        <f t="shared" ref="AE222:AE236" si="674">ROUND(VLOOKUP($C222,$C$3:$P$15,13,0)*$A222*(VLOOKUP($G222,$N$18:$AD$25,8,0)+(VLOOKUP($G222,$N$18:$AD$25,9,0)-VLOOKUP($G222,$N$18:$AD$25,8,0))*H$20),0)</f>
        <v>80</v>
      </c>
      <c r="AF222" s="344">
        <f t="shared" ref="AF222:AF236" si="675">ROUND(VLOOKUP($C222,$C$3:$P$15,13,0)*$A222*(VLOOKUP($G222,$N$18:$AD$25,8,0)+(VLOOKUP($G222,$N$18:$AD$25,9,0)-VLOOKUP($G222,$N$18:$AD$25,8,0))*I$20),0)</f>
        <v>80</v>
      </c>
      <c r="AG222" s="344">
        <f t="shared" ref="AG222:AG236" si="676">ROUND(VLOOKUP($C222,$C$3:$P$15,13,0)*$A222*(VLOOKUP($G222,$N$18:$AD$25,8,0)+(VLOOKUP($G222,$N$18:$AD$25,9,0)-VLOOKUP($G222,$N$18:$AD$25,8,0))*J$20),0)</f>
        <v>80</v>
      </c>
      <c r="AH222" s="344">
        <f t="shared" ref="AH222:AH236" si="677">ROUND(VLOOKUP($C222,$C$3:$P$15,13,0)*$A222*(VLOOKUP($G222,$N$18:$AD$25,8,0)+(VLOOKUP($G222,$N$18:$AD$25,9,0)-VLOOKUP($G222,$N$18:$AD$25,8,0))*K$20),0)</f>
        <v>80</v>
      </c>
      <c r="AI222" s="344">
        <f t="shared" ref="AI222:AI236" si="678">ROUND(VLOOKUP($C222,$C$3:$P$15,13,0)*$A222*(VLOOKUP($G222,$N$18:$AD$25,8,0)+(VLOOKUP($G222,$N$18:$AD$25,9,0)-VLOOKUP($G222,$N$18:$AD$25,8,0))*L$20),0)</f>
        <v>80</v>
      </c>
      <c r="AJ222" s="356">
        <v>3600</v>
      </c>
      <c r="AK222" s="356">
        <v>2800</v>
      </c>
      <c r="AL222" s="356">
        <v>2000</v>
      </c>
      <c r="AM222" s="356">
        <v>1200</v>
      </c>
      <c r="AN222" s="356">
        <v>400</v>
      </c>
      <c r="AO222" s="344" t="str">
        <f t="shared" ref="AO222:AO236" si="679">IF($I222="","",ROUND(VLOOKUP($C222,$C$3:$P$15,14,0)*$A222*(VLOOKUP($I222,$N$18:$AD$25,8,0)+(VLOOKUP($I222,$N$18:$AD$25,9,0)-VLOOKUP($I222,$N$18:$AD$25,8,0))*C$20),0))</f>
        <v/>
      </c>
      <c r="AP222" s="344" t="str">
        <f t="shared" ref="AP222:AP236" si="680">IF($I222="","",ROUND(VLOOKUP($C222,$C$3:$P$15,14,0)*$A222*(VLOOKUP($I222,$N$18:$AD$25,8,0)+(VLOOKUP($I222,$N$18:$AD$25,9,0)-VLOOKUP($I222,$N$18:$AD$25,8,0))*D$20),0))</f>
        <v/>
      </c>
      <c r="AQ222" s="344" t="str">
        <f t="shared" ref="AQ222:AQ236" si="681">IF($I222="","",ROUND(VLOOKUP($C222,$C$3:$P$15,14,0)*$A222*(VLOOKUP($I222,$N$18:$AD$25,8,0)+(VLOOKUP($I222,$N$18:$AD$25,9,0)-VLOOKUP($I222,$N$18:$AD$25,8,0))*E$20),0))</f>
        <v/>
      </c>
      <c r="AR222" s="344" t="str">
        <f t="shared" ref="AR222:AR236" si="682">IF($I222="","",ROUND(VLOOKUP($C222,$C$3:$P$15,14,0)*$A222*(VLOOKUP($I222,$N$18:$AD$25,8,0)+(VLOOKUP($I222,$N$18:$AD$25,9,0)-VLOOKUP($I222,$N$18:$AD$25,8,0))*F$20),0))</f>
        <v/>
      </c>
      <c r="AS222" s="344" t="str">
        <f t="shared" ref="AS222:AS236" si="683">IF($I222="","",ROUND(VLOOKUP($C222,$C$3:$P$15,14,0)*$A222*(VLOOKUP($I222,$N$18:$AD$25,8,0)+(VLOOKUP($I222,$N$18:$AD$25,9,0)-VLOOKUP($I222,$N$18:$AD$25,8,0))*G$20),0))</f>
        <v/>
      </c>
      <c r="AT222" s="344" t="str">
        <f t="shared" ref="AT222:AT236" si="684">IF($I222="","",ROUND(VLOOKUP($C222,$C$3:$P$15,14,0)*$A222*(VLOOKUP($I222,$N$18:$AD$25,8,0)+(VLOOKUP($I222,$N$18:$AD$25,9,0)-VLOOKUP($I222,$N$18:$AD$25,8,0))*H$20),0))</f>
        <v/>
      </c>
      <c r="AU222" s="344" t="str">
        <f t="shared" ref="AU222:AU236" si="685">IF($I222="","",ROUND(VLOOKUP($C222,$C$3:$P$15,14,0)*$A222*(VLOOKUP($I222,$N$18:$AD$25,8,0)+(VLOOKUP($I222,$N$18:$AD$25,9,0)-VLOOKUP($I222,$N$18:$AD$25,8,0))*I$20),0))</f>
        <v/>
      </c>
      <c r="AV222" s="344" t="str">
        <f t="shared" ref="AV222:AV236" si="686">IF($I222="","",ROUND(VLOOKUP($C222,$C$3:$P$15,14,0)*$A222*(VLOOKUP($I222,$N$18:$AD$25,8,0)+(VLOOKUP($I222,$N$18:$AD$25,9,0)-VLOOKUP($I222,$N$18:$AD$25,8,0))*J$20),0))</f>
        <v/>
      </c>
      <c r="AW222" s="344" t="str">
        <f t="shared" ref="AW222:AW236" si="687">IF($I222="","",ROUND(VLOOKUP($C222,$C$3:$P$15,14,0)*$A222*(VLOOKUP($I222,$N$18:$AD$25,8,0)+(VLOOKUP($I222,$N$18:$AD$25,9,0)-VLOOKUP($I222,$N$18:$AD$25,8,0))*K$20),0))</f>
        <v/>
      </c>
      <c r="AX222" s="344" t="str">
        <f t="shared" ref="AX222:AX236" si="688">IF($I222="","",ROUND(VLOOKUP($C222,$C$3:$P$15,14,0)*$A222*(VLOOKUP($I222,$N$18:$AD$25,8,0)+(VLOOKUP($I222,$N$18:$AD$25,9,0)-VLOOKUP($I222,$N$18:$AD$25,8,0))*L$20),0))</f>
        <v/>
      </c>
      <c r="AY222" s="356">
        <v>3600</v>
      </c>
      <c r="AZ222" s="356">
        <v>2800</v>
      </c>
      <c r="BA222" s="356">
        <v>2000</v>
      </c>
      <c r="BB222" s="356">
        <v>1200</v>
      </c>
      <c r="BC222" s="356">
        <v>400</v>
      </c>
      <c r="BD222" s="353"/>
      <c r="BE222" s="353"/>
      <c r="BF222" s="353"/>
      <c r="BG222" s="353"/>
      <c r="BH222" s="353"/>
      <c r="BI222" s="146"/>
      <c r="BJ222" s="352"/>
      <c r="BK222" s="146"/>
      <c r="BL222" s="25">
        <f t="shared" si="665"/>
        <v>4140512</v>
      </c>
      <c r="BM222" s="146">
        <f t="shared" ref="BM222" si="689">BM209</f>
        <v>72</v>
      </c>
      <c r="BN222" s="146">
        <v>4</v>
      </c>
      <c r="BO222" s="146">
        <f t="shared" ref="BO222" si="690">BO209</f>
        <v>5</v>
      </c>
      <c r="BP222" s="146">
        <f t="shared" si="659"/>
        <v>12</v>
      </c>
      <c r="BQ222" s="146">
        <f>VLOOKUP(IF(A222=1,0,A222),宝石属性!$B$26:$D$41,2,0)</f>
        <v>10</v>
      </c>
      <c r="BR222" s="146">
        <f>VLOOKUP(IF(A222=1,0,A222),宝石属性!$B$26:$D$41,3,0)</f>
        <v>2</v>
      </c>
      <c r="BS222" s="146">
        <f t="shared" ref="BS222:BV222" si="691">IF(BS209="","",BS209)</f>
        <v>1</v>
      </c>
      <c r="BT222" s="146">
        <f t="shared" si="691"/>
        <v>6</v>
      </c>
      <c r="BU222" s="146">
        <f t="shared" si="691"/>
        <v>9</v>
      </c>
      <c r="BV222" s="146" t="str">
        <f t="shared" si="691"/>
        <v/>
      </c>
      <c r="BW222" s="357" t="str">
        <f t="shared" ref="BW222:BW285" si="692">IF(B222="蓝装",VLOOKUP(BO222,$S$8:$Y$13,IF(A222&lt;=50,2,IF(A222&gt;=70,4,3))),IF(B222="紫装",VLOOKUP(BO222,$S$8:$Y$13,IF(A222&lt;=50,2,IF(A222&gt;=70,4,3))),IF(B222="橙装",VLOOKUP(BO222,$S$8:$Y$13,IF(A222&lt;=50,5,IF(A222&gt;=70,7,6))),"")))</f>
        <v/>
      </c>
      <c r="BX222" s="357" t="str">
        <f t="shared" ref="BX222:BX285" si="693">IF(B222="紫装",VLOOKUP(BO222,$Z$8:$AD$13,IF(OR(C222="魔棒",C222="法杖"),2,4)),IF(B222="橙装",VLOOKUP(BO222,$Z$8:$AD$13,IF(OR(C222="魔棒",C222="法杖"),3,5)),""))</f>
        <v/>
      </c>
    </row>
    <row r="223" spans="1:76">
      <c r="A223" s="344">
        <f t="shared" si="552"/>
        <v>140</v>
      </c>
      <c r="B223" s="344" t="s">
        <v>1104</v>
      </c>
      <c r="C223" s="344" t="str">
        <f t="shared" si="502"/>
        <v>鞋子</v>
      </c>
      <c r="D223" s="344" t="str">
        <f t="shared" si="664"/>
        <v>140级白装鞋子</v>
      </c>
      <c r="E223" s="344">
        <f>VLOOKUP($C223,$C$3:$M$15,COLUMNS($C$3:H$15),0)</f>
        <v>160</v>
      </c>
      <c r="F223" s="344" t="str">
        <f>VLOOKUP($C223,$C$3:$M$15,COLUMNS($C$3:I$15),0)</f>
        <v>magicdef_value</v>
      </c>
      <c r="G223" s="344">
        <f>VLOOKUP($C223,$C$3:$M$15,COLUMNS($C$3:J$15),0)</f>
        <v>200</v>
      </c>
      <c r="H223" s="344" t="str">
        <f>VLOOKUP($C223,$C$3:$M$15,COLUMNS($C$3:K$15),0)</f>
        <v>speed_value</v>
      </c>
      <c r="I223" s="344" t="str">
        <f>VLOOKUP($C223,$C$3:$M$15,COLUMNS($C$3:L$15),0)</f>
        <v/>
      </c>
      <c r="J223" s="344" t="str">
        <f>VLOOKUP($C223,$C$3:$M$15,COLUMNS($C$3:M$15),0)</f>
        <v/>
      </c>
      <c r="K223" s="344">
        <f t="shared" si="506"/>
        <v>118</v>
      </c>
      <c r="L223" s="344">
        <f t="shared" si="507"/>
        <v>118</v>
      </c>
      <c r="M223" s="344">
        <f t="shared" si="508"/>
        <v>118</v>
      </c>
      <c r="N223" s="344">
        <f t="shared" si="509"/>
        <v>118</v>
      </c>
      <c r="O223" s="344">
        <f t="shared" si="510"/>
        <v>118</v>
      </c>
      <c r="P223" s="344">
        <f t="shared" si="511"/>
        <v>118</v>
      </c>
      <c r="Q223" s="344">
        <f t="shared" si="512"/>
        <v>118</v>
      </c>
      <c r="R223" s="344">
        <f t="shared" si="513"/>
        <v>118</v>
      </c>
      <c r="S223" s="344">
        <f t="shared" si="514"/>
        <v>118</v>
      </c>
      <c r="T223" s="344">
        <f t="shared" si="515"/>
        <v>118</v>
      </c>
      <c r="U223" s="356">
        <v>3600</v>
      </c>
      <c r="V223" s="356">
        <v>2800</v>
      </c>
      <c r="W223" s="356">
        <v>2000</v>
      </c>
      <c r="X223" s="356">
        <v>1200</v>
      </c>
      <c r="Y223" s="356">
        <v>400</v>
      </c>
      <c r="Z223" s="344">
        <f t="shared" si="669"/>
        <v>91</v>
      </c>
      <c r="AA223" s="344">
        <f t="shared" si="670"/>
        <v>91</v>
      </c>
      <c r="AB223" s="344">
        <f t="shared" si="671"/>
        <v>91</v>
      </c>
      <c r="AC223" s="344">
        <f t="shared" si="672"/>
        <v>91</v>
      </c>
      <c r="AD223" s="344">
        <f t="shared" si="673"/>
        <v>91</v>
      </c>
      <c r="AE223" s="344">
        <f t="shared" si="674"/>
        <v>91</v>
      </c>
      <c r="AF223" s="344">
        <f t="shared" si="675"/>
        <v>91</v>
      </c>
      <c r="AG223" s="344">
        <f t="shared" si="676"/>
        <v>91</v>
      </c>
      <c r="AH223" s="344">
        <f t="shared" si="677"/>
        <v>91</v>
      </c>
      <c r="AI223" s="344">
        <f t="shared" si="678"/>
        <v>91</v>
      </c>
      <c r="AJ223" s="356">
        <v>3600</v>
      </c>
      <c r="AK223" s="356">
        <v>2800</v>
      </c>
      <c r="AL223" s="356">
        <v>2000</v>
      </c>
      <c r="AM223" s="356">
        <v>1200</v>
      </c>
      <c r="AN223" s="356">
        <v>400</v>
      </c>
      <c r="AO223" s="344" t="str">
        <f t="shared" si="679"/>
        <v/>
      </c>
      <c r="AP223" s="344" t="str">
        <f t="shared" si="680"/>
        <v/>
      </c>
      <c r="AQ223" s="344" t="str">
        <f t="shared" si="681"/>
        <v/>
      </c>
      <c r="AR223" s="344" t="str">
        <f t="shared" si="682"/>
        <v/>
      </c>
      <c r="AS223" s="344" t="str">
        <f t="shared" si="683"/>
        <v/>
      </c>
      <c r="AT223" s="344" t="str">
        <f t="shared" si="684"/>
        <v/>
      </c>
      <c r="AU223" s="344" t="str">
        <f t="shared" si="685"/>
        <v/>
      </c>
      <c r="AV223" s="344" t="str">
        <f t="shared" si="686"/>
        <v/>
      </c>
      <c r="AW223" s="344" t="str">
        <f t="shared" si="687"/>
        <v/>
      </c>
      <c r="AX223" s="344" t="str">
        <f t="shared" si="688"/>
        <v/>
      </c>
      <c r="AY223" s="356">
        <v>3600</v>
      </c>
      <c r="AZ223" s="356">
        <v>2800</v>
      </c>
      <c r="BA223" s="356">
        <v>2000</v>
      </c>
      <c r="BB223" s="356">
        <v>1200</v>
      </c>
      <c r="BC223" s="356">
        <v>400</v>
      </c>
      <c r="BD223" s="353"/>
      <c r="BE223" s="353"/>
      <c r="BF223" s="353"/>
      <c r="BG223" s="353"/>
      <c r="BH223" s="353"/>
      <c r="BI223" s="146"/>
      <c r="BJ223" s="352"/>
      <c r="BK223" s="146"/>
      <c r="BL223" s="25">
        <f t="shared" si="665"/>
        <v>4140613</v>
      </c>
      <c r="BM223" s="146">
        <f t="shared" ref="BM223" si="694">BM210</f>
        <v>88</v>
      </c>
      <c r="BN223" s="146">
        <v>4</v>
      </c>
      <c r="BO223" s="146">
        <f t="shared" ref="BO223" si="695">BO210</f>
        <v>6</v>
      </c>
      <c r="BP223" s="146">
        <f t="shared" si="659"/>
        <v>13</v>
      </c>
      <c r="BQ223" s="146">
        <f>VLOOKUP(IF(A223=1,0,A223),宝石属性!$B$26:$D$41,2,0)</f>
        <v>10</v>
      </c>
      <c r="BR223" s="146">
        <f>VLOOKUP(IF(A223=1,0,A223),宝石属性!$B$26:$D$41,3,0)</f>
        <v>2</v>
      </c>
      <c r="BS223" s="146">
        <f t="shared" ref="BS223:BV223" si="696">IF(BS210="","",BS210)</f>
        <v>6</v>
      </c>
      <c r="BT223" s="146">
        <f t="shared" si="696"/>
        <v>9</v>
      </c>
      <c r="BU223" s="146" t="str">
        <f t="shared" si="696"/>
        <v/>
      </c>
      <c r="BV223" s="146" t="str">
        <f t="shared" si="696"/>
        <v/>
      </c>
      <c r="BW223" s="357" t="str">
        <f t="shared" si="692"/>
        <v/>
      </c>
      <c r="BX223" s="357" t="str">
        <f t="shared" si="693"/>
        <v/>
      </c>
    </row>
    <row r="224" spans="1:76">
      <c r="A224" s="344">
        <f t="shared" si="552"/>
        <v>150</v>
      </c>
      <c r="B224" s="344" t="s">
        <v>1104</v>
      </c>
      <c r="C224" s="344" t="str">
        <f t="shared" si="502"/>
        <v>剑</v>
      </c>
      <c r="D224" s="344" t="str">
        <f t="shared" si="664"/>
        <v>150级白装剑</v>
      </c>
      <c r="E224" s="344">
        <f>VLOOKUP($C224,$C$3:$M$15,COLUMNS($C$3:H$15),0)</f>
        <v>130</v>
      </c>
      <c r="F224" s="344" t="str">
        <f>VLOOKUP($C224,$C$3:$M$15,COLUMNS($C$3:I$15),0)</f>
        <v>phyattack_value</v>
      </c>
      <c r="G224" s="344">
        <f>VLOOKUP($C224,$C$3:$M$15,COLUMNS($C$3:J$15),0)</f>
        <v>150</v>
      </c>
      <c r="H224" s="344" t="str">
        <f>VLOOKUP($C224,$C$3:$M$15,COLUMNS($C$3:K$15),0)</f>
        <v>magicattack_value</v>
      </c>
      <c r="I224" s="344">
        <f>VLOOKUP($C224,$C$3:$M$15,COLUMNS($C$3:L$15),0)</f>
        <v>170</v>
      </c>
      <c r="J224" s="344" t="str">
        <f>VLOOKUP($C224,$C$3:$M$15,COLUMNS($C$3:M$15),0)</f>
        <v>medical_value</v>
      </c>
      <c r="K224" s="344">
        <f t="shared" si="506"/>
        <v>861</v>
      </c>
      <c r="L224" s="344">
        <f t="shared" si="507"/>
        <v>861</v>
      </c>
      <c r="M224" s="344">
        <f t="shared" si="508"/>
        <v>861</v>
      </c>
      <c r="N224" s="344">
        <f t="shared" si="509"/>
        <v>861</v>
      </c>
      <c r="O224" s="344">
        <f t="shared" si="510"/>
        <v>861</v>
      </c>
      <c r="P224" s="344">
        <f t="shared" si="511"/>
        <v>861</v>
      </c>
      <c r="Q224" s="344">
        <f t="shared" si="512"/>
        <v>861</v>
      </c>
      <c r="R224" s="344">
        <f t="shared" si="513"/>
        <v>861</v>
      </c>
      <c r="S224" s="344">
        <f t="shared" si="514"/>
        <v>861</v>
      </c>
      <c r="T224" s="344">
        <f t="shared" si="515"/>
        <v>861</v>
      </c>
      <c r="U224" s="356">
        <v>3600</v>
      </c>
      <c r="V224" s="356">
        <v>2800</v>
      </c>
      <c r="W224" s="356">
        <v>2000</v>
      </c>
      <c r="X224" s="356">
        <v>1200</v>
      </c>
      <c r="Y224" s="356">
        <v>400</v>
      </c>
      <c r="Z224" s="344">
        <f t="shared" si="669"/>
        <v>194</v>
      </c>
      <c r="AA224" s="344">
        <f t="shared" si="670"/>
        <v>194</v>
      </c>
      <c r="AB224" s="344">
        <f t="shared" si="671"/>
        <v>194</v>
      </c>
      <c r="AC224" s="344">
        <f t="shared" si="672"/>
        <v>194</v>
      </c>
      <c r="AD224" s="344">
        <f t="shared" si="673"/>
        <v>194</v>
      </c>
      <c r="AE224" s="344">
        <f t="shared" si="674"/>
        <v>194</v>
      </c>
      <c r="AF224" s="344">
        <f t="shared" si="675"/>
        <v>194</v>
      </c>
      <c r="AG224" s="344">
        <f t="shared" si="676"/>
        <v>194</v>
      </c>
      <c r="AH224" s="344">
        <f t="shared" si="677"/>
        <v>194</v>
      </c>
      <c r="AI224" s="344">
        <f t="shared" si="678"/>
        <v>194</v>
      </c>
      <c r="AJ224" s="356">
        <v>3600</v>
      </c>
      <c r="AK224" s="356">
        <v>2800</v>
      </c>
      <c r="AL224" s="356">
        <v>2000</v>
      </c>
      <c r="AM224" s="356">
        <v>1200</v>
      </c>
      <c r="AN224" s="356">
        <v>400</v>
      </c>
      <c r="AO224" s="344">
        <f t="shared" si="679"/>
        <v>225</v>
      </c>
      <c r="AP224" s="344">
        <f t="shared" si="680"/>
        <v>225</v>
      </c>
      <c r="AQ224" s="344">
        <f t="shared" si="681"/>
        <v>225</v>
      </c>
      <c r="AR224" s="344">
        <f t="shared" si="682"/>
        <v>225</v>
      </c>
      <c r="AS224" s="344">
        <f t="shared" si="683"/>
        <v>225</v>
      </c>
      <c r="AT224" s="344">
        <f t="shared" si="684"/>
        <v>225</v>
      </c>
      <c r="AU224" s="344">
        <f t="shared" si="685"/>
        <v>225</v>
      </c>
      <c r="AV224" s="344">
        <f t="shared" si="686"/>
        <v>225</v>
      </c>
      <c r="AW224" s="344">
        <f t="shared" si="687"/>
        <v>225</v>
      </c>
      <c r="AX224" s="344">
        <f t="shared" si="688"/>
        <v>225</v>
      </c>
      <c r="AY224" s="356">
        <v>3600</v>
      </c>
      <c r="AZ224" s="356">
        <v>2800</v>
      </c>
      <c r="BA224" s="356">
        <v>2000</v>
      </c>
      <c r="BB224" s="356">
        <v>1200</v>
      </c>
      <c r="BC224" s="356">
        <v>400</v>
      </c>
      <c r="BD224" s="353"/>
      <c r="BE224" s="353"/>
      <c r="BF224" s="353"/>
      <c r="BG224" s="353"/>
      <c r="BH224" s="353"/>
      <c r="BI224" s="146"/>
      <c r="BJ224" s="352"/>
      <c r="BK224" s="146"/>
      <c r="BL224" s="25">
        <f t="shared" si="665"/>
        <v>4150101</v>
      </c>
      <c r="BM224" s="146">
        <f t="shared" ref="BM224" si="697">BM211</f>
        <v>1288</v>
      </c>
      <c r="BN224" s="146">
        <v>4</v>
      </c>
      <c r="BO224" s="146">
        <f t="shared" ref="BO224" si="698">BO211</f>
        <v>1</v>
      </c>
      <c r="BP224" s="146">
        <f t="shared" si="659"/>
        <v>1</v>
      </c>
      <c r="BQ224" s="146">
        <f>VLOOKUP(IF(A224=1,0,A224),宝石属性!$B$26:$D$41,2,0)</f>
        <v>10</v>
      </c>
      <c r="BR224" s="146">
        <f>VLOOKUP(IF(A224=1,0,A224),宝石属性!$B$26:$D$41,3,0)</f>
        <v>2</v>
      </c>
      <c r="BS224" s="146">
        <f t="shared" ref="BS224:BV224" si="699">IF(BS211="","",BS211)</f>
        <v>2</v>
      </c>
      <c r="BT224" s="146">
        <f t="shared" si="699"/>
        <v>4</v>
      </c>
      <c r="BU224" s="146">
        <f t="shared" si="699"/>
        <v>7</v>
      </c>
      <c r="BV224" s="146">
        <f t="shared" si="699"/>
        <v>8</v>
      </c>
      <c r="BW224" s="357" t="str">
        <f t="shared" si="692"/>
        <v/>
      </c>
      <c r="BX224" s="357" t="str">
        <f t="shared" si="693"/>
        <v/>
      </c>
    </row>
    <row r="225" spans="1:76">
      <c r="A225" s="344">
        <f t="shared" si="552"/>
        <v>150</v>
      </c>
      <c r="B225" s="344" t="s">
        <v>1104</v>
      </c>
      <c r="C225" s="344" t="str">
        <f t="shared" si="502"/>
        <v>锤</v>
      </c>
      <c r="D225" s="344" t="str">
        <f t="shared" si="664"/>
        <v>150级白装锤</v>
      </c>
      <c r="E225" s="344">
        <f>VLOOKUP($C225,$C$3:$M$15,COLUMNS($C$3:H$15),0)</f>
        <v>130</v>
      </c>
      <c r="F225" s="344" t="str">
        <f>VLOOKUP($C225,$C$3:$M$15,COLUMNS($C$3:I$15),0)</f>
        <v>phyattack_value</v>
      </c>
      <c r="G225" s="344">
        <f>VLOOKUP($C225,$C$3:$M$15,COLUMNS($C$3:J$15),0)</f>
        <v>150</v>
      </c>
      <c r="H225" s="344" t="str">
        <f>VLOOKUP($C225,$C$3:$M$15,COLUMNS($C$3:K$15),0)</f>
        <v>magicattack_value</v>
      </c>
      <c r="I225" s="344">
        <f>VLOOKUP($C225,$C$3:$M$15,COLUMNS($C$3:L$15),0)</f>
        <v>170</v>
      </c>
      <c r="J225" s="344" t="str">
        <f>VLOOKUP($C225,$C$3:$M$15,COLUMNS($C$3:M$15),0)</f>
        <v>medical_value</v>
      </c>
      <c r="K225" s="344">
        <f t="shared" si="506"/>
        <v>861</v>
      </c>
      <c r="L225" s="344">
        <f t="shared" si="507"/>
        <v>861</v>
      </c>
      <c r="M225" s="344">
        <f t="shared" si="508"/>
        <v>861</v>
      </c>
      <c r="N225" s="344">
        <f t="shared" si="509"/>
        <v>861</v>
      </c>
      <c r="O225" s="344">
        <f t="shared" si="510"/>
        <v>861</v>
      </c>
      <c r="P225" s="344">
        <f t="shared" si="511"/>
        <v>861</v>
      </c>
      <c r="Q225" s="344">
        <f t="shared" si="512"/>
        <v>861</v>
      </c>
      <c r="R225" s="344">
        <f t="shared" si="513"/>
        <v>861</v>
      </c>
      <c r="S225" s="344">
        <f t="shared" si="514"/>
        <v>861</v>
      </c>
      <c r="T225" s="344">
        <f t="shared" si="515"/>
        <v>861</v>
      </c>
      <c r="U225" s="356">
        <v>3600</v>
      </c>
      <c r="V225" s="356">
        <v>2800</v>
      </c>
      <c r="W225" s="356">
        <v>2000</v>
      </c>
      <c r="X225" s="356">
        <v>1200</v>
      </c>
      <c r="Y225" s="356">
        <v>400</v>
      </c>
      <c r="Z225" s="344">
        <f t="shared" si="669"/>
        <v>194</v>
      </c>
      <c r="AA225" s="344">
        <f t="shared" si="670"/>
        <v>194</v>
      </c>
      <c r="AB225" s="344">
        <f t="shared" si="671"/>
        <v>194</v>
      </c>
      <c r="AC225" s="344">
        <f t="shared" si="672"/>
        <v>194</v>
      </c>
      <c r="AD225" s="344">
        <f t="shared" si="673"/>
        <v>194</v>
      </c>
      <c r="AE225" s="344">
        <f t="shared" si="674"/>
        <v>194</v>
      </c>
      <c r="AF225" s="344">
        <f t="shared" si="675"/>
        <v>194</v>
      </c>
      <c r="AG225" s="344">
        <f t="shared" si="676"/>
        <v>194</v>
      </c>
      <c r="AH225" s="344">
        <f t="shared" si="677"/>
        <v>194</v>
      </c>
      <c r="AI225" s="344">
        <f t="shared" si="678"/>
        <v>194</v>
      </c>
      <c r="AJ225" s="356">
        <v>3600</v>
      </c>
      <c r="AK225" s="356">
        <v>2800</v>
      </c>
      <c r="AL225" s="356">
        <v>2000</v>
      </c>
      <c r="AM225" s="356">
        <v>1200</v>
      </c>
      <c r="AN225" s="356">
        <v>400</v>
      </c>
      <c r="AO225" s="344">
        <f t="shared" si="679"/>
        <v>225</v>
      </c>
      <c r="AP225" s="344">
        <f t="shared" si="680"/>
        <v>225</v>
      </c>
      <c r="AQ225" s="344">
        <f t="shared" si="681"/>
        <v>225</v>
      </c>
      <c r="AR225" s="344">
        <f t="shared" si="682"/>
        <v>225</v>
      </c>
      <c r="AS225" s="344">
        <f t="shared" si="683"/>
        <v>225</v>
      </c>
      <c r="AT225" s="344">
        <f t="shared" si="684"/>
        <v>225</v>
      </c>
      <c r="AU225" s="344">
        <f t="shared" si="685"/>
        <v>225</v>
      </c>
      <c r="AV225" s="344">
        <f t="shared" si="686"/>
        <v>225</v>
      </c>
      <c r="AW225" s="344">
        <f t="shared" si="687"/>
        <v>225</v>
      </c>
      <c r="AX225" s="344">
        <f t="shared" si="688"/>
        <v>225</v>
      </c>
      <c r="AY225" s="356">
        <v>3600</v>
      </c>
      <c r="AZ225" s="356">
        <v>2800</v>
      </c>
      <c r="BA225" s="356">
        <v>2000</v>
      </c>
      <c r="BB225" s="356">
        <v>1200</v>
      </c>
      <c r="BC225" s="356">
        <v>400</v>
      </c>
      <c r="BD225" s="353"/>
      <c r="BE225" s="353"/>
      <c r="BF225" s="353"/>
      <c r="BG225" s="353"/>
      <c r="BH225" s="353"/>
      <c r="BI225" s="146"/>
      <c r="BJ225" s="352"/>
      <c r="BK225" s="146"/>
      <c r="BL225" s="25">
        <f t="shared" si="665"/>
        <v>4150102</v>
      </c>
      <c r="BM225" s="146">
        <f t="shared" ref="BM225" si="700">BM212</f>
        <v>4360</v>
      </c>
      <c r="BN225" s="146">
        <v>4</v>
      </c>
      <c r="BO225" s="146">
        <f t="shared" ref="BO225" si="701">BO212</f>
        <v>1</v>
      </c>
      <c r="BP225" s="146">
        <f t="shared" si="659"/>
        <v>2</v>
      </c>
      <c r="BQ225" s="146">
        <f>VLOOKUP(IF(A225=1,0,A225),宝石属性!$B$26:$D$41,2,0)</f>
        <v>10</v>
      </c>
      <c r="BR225" s="146">
        <f>VLOOKUP(IF(A225=1,0,A225),宝石属性!$B$26:$D$41,3,0)</f>
        <v>2</v>
      </c>
      <c r="BS225" s="146">
        <f t="shared" ref="BS225:BV225" si="702">IF(BS212="","",BS212)</f>
        <v>2</v>
      </c>
      <c r="BT225" s="146">
        <f t="shared" si="702"/>
        <v>4</v>
      </c>
      <c r="BU225" s="146">
        <f t="shared" si="702"/>
        <v>7</v>
      </c>
      <c r="BV225" s="146">
        <f t="shared" si="702"/>
        <v>8</v>
      </c>
      <c r="BW225" s="357" t="str">
        <f t="shared" si="692"/>
        <v/>
      </c>
      <c r="BX225" s="357" t="str">
        <f t="shared" si="693"/>
        <v/>
      </c>
    </row>
    <row r="226" spans="1:76">
      <c r="A226" s="344">
        <f t="shared" si="552"/>
        <v>150</v>
      </c>
      <c r="B226" s="344" t="s">
        <v>1104</v>
      </c>
      <c r="C226" s="344" t="str">
        <f t="shared" si="502"/>
        <v>弓箭</v>
      </c>
      <c r="D226" s="344" t="str">
        <f t="shared" si="664"/>
        <v>150级白装弓箭</v>
      </c>
      <c r="E226" s="344">
        <f>VLOOKUP($C226,$C$3:$M$15,COLUMNS($C$3:H$15),0)</f>
        <v>130</v>
      </c>
      <c r="F226" s="344" t="str">
        <f>VLOOKUP($C226,$C$3:$M$15,COLUMNS($C$3:I$15),0)</f>
        <v>phyattack_value</v>
      </c>
      <c r="G226" s="344">
        <f>VLOOKUP($C226,$C$3:$M$15,COLUMNS($C$3:J$15),0)</f>
        <v>150</v>
      </c>
      <c r="H226" s="344" t="str">
        <f>VLOOKUP($C226,$C$3:$M$15,COLUMNS($C$3:K$15),0)</f>
        <v>magicattack_value</v>
      </c>
      <c r="I226" s="344">
        <f>VLOOKUP($C226,$C$3:$M$15,COLUMNS($C$3:L$15),0)</f>
        <v>170</v>
      </c>
      <c r="J226" s="344" t="str">
        <f>VLOOKUP($C226,$C$3:$M$15,COLUMNS($C$3:M$15),0)</f>
        <v>medical_value</v>
      </c>
      <c r="K226" s="344">
        <f t="shared" si="506"/>
        <v>861</v>
      </c>
      <c r="L226" s="344">
        <f t="shared" si="507"/>
        <v>861</v>
      </c>
      <c r="M226" s="344">
        <f t="shared" si="508"/>
        <v>861</v>
      </c>
      <c r="N226" s="344">
        <f t="shared" si="509"/>
        <v>861</v>
      </c>
      <c r="O226" s="344">
        <f t="shared" si="510"/>
        <v>861</v>
      </c>
      <c r="P226" s="344">
        <f t="shared" si="511"/>
        <v>861</v>
      </c>
      <c r="Q226" s="344">
        <f t="shared" si="512"/>
        <v>861</v>
      </c>
      <c r="R226" s="344">
        <f t="shared" si="513"/>
        <v>861</v>
      </c>
      <c r="S226" s="344">
        <f t="shared" si="514"/>
        <v>861</v>
      </c>
      <c r="T226" s="344">
        <f t="shared" si="515"/>
        <v>861</v>
      </c>
      <c r="U226" s="356">
        <v>3600</v>
      </c>
      <c r="V226" s="356">
        <v>2800</v>
      </c>
      <c r="W226" s="356">
        <v>2000</v>
      </c>
      <c r="X226" s="356">
        <v>1200</v>
      </c>
      <c r="Y226" s="356">
        <v>400</v>
      </c>
      <c r="Z226" s="344">
        <f t="shared" si="669"/>
        <v>194</v>
      </c>
      <c r="AA226" s="344">
        <f t="shared" si="670"/>
        <v>194</v>
      </c>
      <c r="AB226" s="344">
        <f t="shared" si="671"/>
        <v>194</v>
      </c>
      <c r="AC226" s="344">
        <f t="shared" si="672"/>
        <v>194</v>
      </c>
      <c r="AD226" s="344">
        <f t="shared" si="673"/>
        <v>194</v>
      </c>
      <c r="AE226" s="344">
        <f t="shared" si="674"/>
        <v>194</v>
      </c>
      <c r="AF226" s="344">
        <f t="shared" si="675"/>
        <v>194</v>
      </c>
      <c r="AG226" s="344">
        <f t="shared" si="676"/>
        <v>194</v>
      </c>
      <c r="AH226" s="344">
        <f t="shared" si="677"/>
        <v>194</v>
      </c>
      <c r="AI226" s="344">
        <f t="shared" si="678"/>
        <v>194</v>
      </c>
      <c r="AJ226" s="356">
        <v>3600</v>
      </c>
      <c r="AK226" s="356">
        <v>2800</v>
      </c>
      <c r="AL226" s="356">
        <v>2000</v>
      </c>
      <c r="AM226" s="356">
        <v>1200</v>
      </c>
      <c r="AN226" s="356">
        <v>400</v>
      </c>
      <c r="AO226" s="344">
        <f t="shared" si="679"/>
        <v>225</v>
      </c>
      <c r="AP226" s="344">
        <f t="shared" si="680"/>
        <v>225</v>
      </c>
      <c r="AQ226" s="344">
        <f t="shared" si="681"/>
        <v>225</v>
      </c>
      <c r="AR226" s="344">
        <f t="shared" si="682"/>
        <v>225</v>
      </c>
      <c r="AS226" s="344">
        <f t="shared" si="683"/>
        <v>225</v>
      </c>
      <c r="AT226" s="344">
        <f t="shared" si="684"/>
        <v>225</v>
      </c>
      <c r="AU226" s="344">
        <f t="shared" si="685"/>
        <v>225</v>
      </c>
      <c r="AV226" s="344">
        <f t="shared" si="686"/>
        <v>225</v>
      </c>
      <c r="AW226" s="344">
        <f t="shared" si="687"/>
        <v>225</v>
      </c>
      <c r="AX226" s="344">
        <f t="shared" si="688"/>
        <v>225</v>
      </c>
      <c r="AY226" s="356">
        <v>3600</v>
      </c>
      <c r="AZ226" s="356">
        <v>2800</v>
      </c>
      <c r="BA226" s="356">
        <v>2000</v>
      </c>
      <c r="BB226" s="356">
        <v>1200</v>
      </c>
      <c r="BC226" s="356">
        <v>400</v>
      </c>
      <c r="BD226" s="353"/>
      <c r="BE226" s="353"/>
      <c r="BF226" s="353"/>
      <c r="BG226" s="353"/>
      <c r="BH226" s="353"/>
      <c r="BI226" s="146"/>
      <c r="BJ226" s="352"/>
      <c r="BK226" s="146"/>
      <c r="BL226" s="25">
        <f t="shared" si="665"/>
        <v>4150103</v>
      </c>
      <c r="BM226" s="146">
        <f t="shared" ref="BM226" si="703">BM213</f>
        <v>1800</v>
      </c>
      <c r="BN226" s="146">
        <v>4</v>
      </c>
      <c r="BO226" s="146">
        <f t="shared" ref="BO226" si="704">BO213</f>
        <v>1</v>
      </c>
      <c r="BP226" s="146">
        <f t="shared" si="659"/>
        <v>3</v>
      </c>
      <c r="BQ226" s="146">
        <f>VLOOKUP(IF(A226=1,0,A226),宝石属性!$B$26:$D$41,2,0)</f>
        <v>10</v>
      </c>
      <c r="BR226" s="146">
        <f>VLOOKUP(IF(A226=1,0,A226),宝石属性!$B$26:$D$41,3,0)</f>
        <v>2</v>
      </c>
      <c r="BS226" s="146">
        <f t="shared" ref="BS226:BV226" si="705">IF(BS213="","",BS213)</f>
        <v>2</v>
      </c>
      <c r="BT226" s="146">
        <f t="shared" si="705"/>
        <v>4</v>
      </c>
      <c r="BU226" s="146">
        <f t="shared" si="705"/>
        <v>7</v>
      </c>
      <c r="BV226" s="146">
        <f t="shared" si="705"/>
        <v>8</v>
      </c>
      <c r="BW226" s="357" t="str">
        <f t="shared" si="692"/>
        <v/>
      </c>
      <c r="BX226" s="357" t="str">
        <f t="shared" si="693"/>
        <v/>
      </c>
    </row>
    <row r="227" spans="1:76">
      <c r="A227" s="344">
        <f t="shared" si="552"/>
        <v>150</v>
      </c>
      <c r="B227" s="344" t="s">
        <v>1104</v>
      </c>
      <c r="C227" s="344" t="str">
        <f t="shared" si="502"/>
        <v>爪</v>
      </c>
      <c r="D227" s="344" t="str">
        <f t="shared" si="664"/>
        <v>150级白装爪</v>
      </c>
      <c r="E227" s="344">
        <f>VLOOKUP($C227,$C$3:$M$15,COLUMNS($C$3:H$15),0)</f>
        <v>130</v>
      </c>
      <c r="F227" s="344" t="str">
        <f>VLOOKUP($C227,$C$3:$M$15,COLUMNS($C$3:I$15),0)</f>
        <v>phyattack_value</v>
      </c>
      <c r="G227" s="344">
        <f>VLOOKUP($C227,$C$3:$M$15,COLUMNS($C$3:J$15),0)</f>
        <v>150</v>
      </c>
      <c r="H227" s="344" t="str">
        <f>VLOOKUP($C227,$C$3:$M$15,COLUMNS($C$3:K$15),0)</f>
        <v>magicattack_value</v>
      </c>
      <c r="I227" s="344">
        <f>VLOOKUP($C227,$C$3:$M$15,COLUMNS($C$3:L$15),0)</f>
        <v>170</v>
      </c>
      <c r="J227" s="344" t="str">
        <f>VLOOKUP($C227,$C$3:$M$15,COLUMNS($C$3:M$15),0)</f>
        <v>medical_value</v>
      </c>
      <c r="K227" s="344">
        <f t="shared" si="506"/>
        <v>861</v>
      </c>
      <c r="L227" s="344">
        <f t="shared" si="507"/>
        <v>861</v>
      </c>
      <c r="M227" s="344">
        <f t="shared" si="508"/>
        <v>861</v>
      </c>
      <c r="N227" s="344">
        <f t="shared" si="509"/>
        <v>861</v>
      </c>
      <c r="O227" s="344">
        <f t="shared" si="510"/>
        <v>861</v>
      </c>
      <c r="P227" s="344">
        <f t="shared" si="511"/>
        <v>861</v>
      </c>
      <c r="Q227" s="344">
        <f t="shared" si="512"/>
        <v>861</v>
      </c>
      <c r="R227" s="344">
        <f t="shared" si="513"/>
        <v>861</v>
      </c>
      <c r="S227" s="344">
        <f t="shared" si="514"/>
        <v>861</v>
      </c>
      <c r="T227" s="344">
        <f t="shared" si="515"/>
        <v>861</v>
      </c>
      <c r="U227" s="356">
        <v>3600</v>
      </c>
      <c r="V227" s="356">
        <v>2800</v>
      </c>
      <c r="W227" s="356">
        <v>2000</v>
      </c>
      <c r="X227" s="356">
        <v>1200</v>
      </c>
      <c r="Y227" s="356">
        <v>400</v>
      </c>
      <c r="Z227" s="344">
        <f t="shared" si="669"/>
        <v>194</v>
      </c>
      <c r="AA227" s="344">
        <f t="shared" si="670"/>
        <v>194</v>
      </c>
      <c r="AB227" s="344">
        <f t="shared" si="671"/>
        <v>194</v>
      </c>
      <c r="AC227" s="344">
        <f t="shared" si="672"/>
        <v>194</v>
      </c>
      <c r="AD227" s="344">
        <f t="shared" si="673"/>
        <v>194</v>
      </c>
      <c r="AE227" s="344">
        <f t="shared" si="674"/>
        <v>194</v>
      </c>
      <c r="AF227" s="344">
        <f t="shared" si="675"/>
        <v>194</v>
      </c>
      <c r="AG227" s="344">
        <f t="shared" si="676"/>
        <v>194</v>
      </c>
      <c r="AH227" s="344">
        <f t="shared" si="677"/>
        <v>194</v>
      </c>
      <c r="AI227" s="344">
        <f t="shared" si="678"/>
        <v>194</v>
      </c>
      <c r="AJ227" s="356">
        <v>3600</v>
      </c>
      <c r="AK227" s="356">
        <v>2800</v>
      </c>
      <c r="AL227" s="356">
        <v>2000</v>
      </c>
      <c r="AM227" s="356">
        <v>1200</v>
      </c>
      <c r="AN227" s="356">
        <v>400</v>
      </c>
      <c r="AO227" s="344">
        <f t="shared" si="679"/>
        <v>225</v>
      </c>
      <c r="AP227" s="344">
        <f t="shared" si="680"/>
        <v>225</v>
      </c>
      <c r="AQ227" s="344">
        <f t="shared" si="681"/>
        <v>225</v>
      </c>
      <c r="AR227" s="344">
        <f t="shared" si="682"/>
        <v>225</v>
      </c>
      <c r="AS227" s="344">
        <f t="shared" si="683"/>
        <v>225</v>
      </c>
      <c r="AT227" s="344">
        <f t="shared" si="684"/>
        <v>225</v>
      </c>
      <c r="AU227" s="344">
        <f t="shared" si="685"/>
        <v>225</v>
      </c>
      <c r="AV227" s="344">
        <f t="shared" si="686"/>
        <v>225</v>
      </c>
      <c r="AW227" s="344">
        <f t="shared" si="687"/>
        <v>225</v>
      </c>
      <c r="AX227" s="344">
        <f t="shared" si="688"/>
        <v>225</v>
      </c>
      <c r="AY227" s="356">
        <v>3600</v>
      </c>
      <c r="AZ227" s="356">
        <v>2800</v>
      </c>
      <c r="BA227" s="356">
        <v>2000</v>
      </c>
      <c r="BB227" s="356">
        <v>1200</v>
      </c>
      <c r="BC227" s="356">
        <v>400</v>
      </c>
      <c r="BD227" s="353"/>
      <c r="BE227" s="353"/>
      <c r="BF227" s="353"/>
      <c r="BG227" s="353"/>
      <c r="BH227" s="353"/>
      <c r="BI227" s="146"/>
      <c r="BJ227" s="352"/>
      <c r="BK227" s="146"/>
      <c r="BL227" s="25">
        <f t="shared" si="665"/>
        <v>4150104</v>
      </c>
      <c r="BM227" s="146">
        <f t="shared" ref="BM227" si="706">BM214</f>
        <v>3080</v>
      </c>
      <c r="BN227" s="146">
        <v>4</v>
      </c>
      <c r="BO227" s="146">
        <f t="shared" ref="BO227" si="707">BO214</f>
        <v>1</v>
      </c>
      <c r="BP227" s="146">
        <f t="shared" si="659"/>
        <v>4</v>
      </c>
      <c r="BQ227" s="146">
        <f>VLOOKUP(IF(A227=1,0,A227),宝石属性!$B$26:$D$41,2,0)</f>
        <v>10</v>
      </c>
      <c r="BR227" s="146">
        <f>VLOOKUP(IF(A227=1,0,A227),宝石属性!$B$26:$D$41,3,0)</f>
        <v>2</v>
      </c>
      <c r="BS227" s="146">
        <f t="shared" ref="BS227:BV227" si="708">IF(BS214="","",BS214)</f>
        <v>2</v>
      </c>
      <c r="BT227" s="146">
        <f t="shared" si="708"/>
        <v>4</v>
      </c>
      <c r="BU227" s="146">
        <f t="shared" si="708"/>
        <v>7</v>
      </c>
      <c r="BV227" s="146">
        <f t="shared" si="708"/>
        <v>8</v>
      </c>
      <c r="BW227" s="357" t="str">
        <f t="shared" si="692"/>
        <v/>
      </c>
      <c r="BX227" s="357" t="str">
        <f t="shared" si="693"/>
        <v/>
      </c>
    </row>
    <row r="228" spans="1:76">
      <c r="A228" s="344">
        <f t="shared" si="552"/>
        <v>150</v>
      </c>
      <c r="B228" s="344" t="s">
        <v>1104</v>
      </c>
      <c r="C228" s="344" t="str">
        <f t="shared" si="502"/>
        <v>魔棒</v>
      </c>
      <c r="D228" s="344" t="str">
        <f t="shared" si="664"/>
        <v>150级白装魔棒</v>
      </c>
      <c r="E228" s="344">
        <f>VLOOKUP($C228,$C$3:$M$15,COLUMNS($C$3:H$15),0)</f>
        <v>130</v>
      </c>
      <c r="F228" s="344" t="str">
        <f>VLOOKUP($C228,$C$3:$M$15,COLUMNS($C$3:I$15),0)</f>
        <v>phyattack_value</v>
      </c>
      <c r="G228" s="344">
        <f>VLOOKUP($C228,$C$3:$M$15,COLUMNS($C$3:J$15),0)</f>
        <v>150</v>
      </c>
      <c r="H228" s="344" t="str">
        <f>VLOOKUP($C228,$C$3:$M$15,COLUMNS($C$3:K$15),0)</f>
        <v>magicattack_value</v>
      </c>
      <c r="I228" s="344">
        <f>VLOOKUP($C228,$C$3:$M$15,COLUMNS($C$3:L$15),0)</f>
        <v>170</v>
      </c>
      <c r="J228" s="344" t="str">
        <f>VLOOKUP($C228,$C$3:$M$15,COLUMNS($C$3:M$15),0)</f>
        <v>medical_value</v>
      </c>
      <c r="K228" s="344">
        <f t="shared" si="506"/>
        <v>861</v>
      </c>
      <c r="L228" s="344">
        <f t="shared" si="507"/>
        <v>861</v>
      </c>
      <c r="M228" s="344">
        <f t="shared" si="508"/>
        <v>861</v>
      </c>
      <c r="N228" s="344">
        <f t="shared" si="509"/>
        <v>861</v>
      </c>
      <c r="O228" s="344">
        <f t="shared" si="510"/>
        <v>861</v>
      </c>
      <c r="P228" s="344">
        <f t="shared" si="511"/>
        <v>861</v>
      </c>
      <c r="Q228" s="344">
        <f t="shared" si="512"/>
        <v>861</v>
      </c>
      <c r="R228" s="344">
        <f t="shared" si="513"/>
        <v>861</v>
      </c>
      <c r="S228" s="344">
        <f t="shared" si="514"/>
        <v>861</v>
      </c>
      <c r="T228" s="344">
        <f t="shared" si="515"/>
        <v>861</v>
      </c>
      <c r="U228" s="356">
        <v>3600</v>
      </c>
      <c r="V228" s="356">
        <v>2800</v>
      </c>
      <c r="W228" s="356">
        <v>2000</v>
      </c>
      <c r="X228" s="356">
        <v>1200</v>
      </c>
      <c r="Y228" s="356">
        <v>400</v>
      </c>
      <c r="Z228" s="344">
        <f t="shared" si="669"/>
        <v>194</v>
      </c>
      <c r="AA228" s="344">
        <f t="shared" si="670"/>
        <v>194</v>
      </c>
      <c r="AB228" s="344">
        <f t="shared" si="671"/>
        <v>194</v>
      </c>
      <c r="AC228" s="344">
        <f t="shared" si="672"/>
        <v>194</v>
      </c>
      <c r="AD228" s="344">
        <f t="shared" si="673"/>
        <v>194</v>
      </c>
      <c r="AE228" s="344">
        <f t="shared" si="674"/>
        <v>194</v>
      </c>
      <c r="AF228" s="344">
        <f t="shared" si="675"/>
        <v>194</v>
      </c>
      <c r="AG228" s="344">
        <f t="shared" si="676"/>
        <v>194</v>
      </c>
      <c r="AH228" s="344">
        <f t="shared" si="677"/>
        <v>194</v>
      </c>
      <c r="AI228" s="344">
        <f t="shared" si="678"/>
        <v>194</v>
      </c>
      <c r="AJ228" s="356">
        <v>3600</v>
      </c>
      <c r="AK228" s="356">
        <v>2800</v>
      </c>
      <c r="AL228" s="356">
        <v>2000</v>
      </c>
      <c r="AM228" s="356">
        <v>1200</v>
      </c>
      <c r="AN228" s="356">
        <v>400</v>
      </c>
      <c r="AO228" s="344">
        <f t="shared" si="679"/>
        <v>225</v>
      </c>
      <c r="AP228" s="344">
        <f t="shared" si="680"/>
        <v>225</v>
      </c>
      <c r="AQ228" s="344">
        <f t="shared" si="681"/>
        <v>225</v>
      </c>
      <c r="AR228" s="344">
        <f t="shared" si="682"/>
        <v>225</v>
      </c>
      <c r="AS228" s="344">
        <f t="shared" si="683"/>
        <v>225</v>
      </c>
      <c r="AT228" s="344">
        <f t="shared" si="684"/>
        <v>225</v>
      </c>
      <c r="AU228" s="344">
        <f t="shared" si="685"/>
        <v>225</v>
      </c>
      <c r="AV228" s="344">
        <f t="shared" si="686"/>
        <v>225</v>
      </c>
      <c r="AW228" s="344">
        <f t="shared" si="687"/>
        <v>225</v>
      </c>
      <c r="AX228" s="344">
        <f t="shared" si="688"/>
        <v>225</v>
      </c>
      <c r="AY228" s="356">
        <v>3600</v>
      </c>
      <c r="AZ228" s="356">
        <v>2800</v>
      </c>
      <c r="BA228" s="356">
        <v>2000</v>
      </c>
      <c r="BB228" s="356">
        <v>1200</v>
      </c>
      <c r="BC228" s="356">
        <v>400</v>
      </c>
      <c r="BD228" s="353"/>
      <c r="BE228" s="353"/>
      <c r="BF228" s="353"/>
      <c r="BG228" s="353"/>
      <c r="BH228" s="353"/>
      <c r="BI228" s="146"/>
      <c r="BJ228" s="352"/>
      <c r="BK228" s="146"/>
      <c r="BL228" s="25">
        <f t="shared" si="665"/>
        <v>4150105</v>
      </c>
      <c r="BM228" s="146">
        <f t="shared" ref="BM228" si="709">BM215</f>
        <v>2824</v>
      </c>
      <c r="BN228" s="146">
        <v>4</v>
      </c>
      <c r="BO228" s="146">
        <f t="shared" ref="BO228" si="710">BO215</f>
        <v>1</v>
      </c>
      <c r="BP228" s="146">
        <f t="shared" si="659"/>
        <v>5</v>
      </c>
      <c r="BQ228" s="146">
        <f>VLOOKUP(IF(A228=1,0,A228),宝石属性!$B$26:$D$41,2,0)</f>
        <v>10</v>
      </c>
      <c r="BR228" s="146">
        <f>VLOOKUP(IF(A228=1,0,A228),宝石属性!$B$26:$D$41,3,0)</f>
        <v>2</v>
      </c>
      <c r="BS228" s="146">
        <f t="shared" ref="BS228:BV228" si="711">IF(BS215="","",BS215)</f>
        <v>2</v>
      </c>
      <c r="BT228" s="146">
        <f t="shared" si="711"/>
        <v>4</v>
      </c>
      <c r="BU228" s="146">
        <f t="shared" si="711"/>
        <v>7</v>
      </c>
      <c r="BV228" s="146">
        <f t="shared" si="711"/>
        <v>8</v>
      </c>
      <c r="BW228" s="357" t="str">
        <f t="shared" si="692"/>
        <v/>
      </c>
      <c r="BX228" s="357" t="str">
        <f t="shared" si="693"/>
        <v/>
      </c>
    </row>
    <row r="229" spans="1:76">
      <c r="A229" s="344">
        <f t="shared" si="552"/>
        <v>150</v>
      </c>
      <c r="B229" s="344" t="s">
        <v>1104</v>
      </c>
      <c r="C229" s="344" t="str">
        <f t="shared" si="502"/>
        <v>法杖</v>
      </c>
      <c r="D229" s="344" t="str">
        <f t="shared" si="664"/>
        <v>150级白装法杖</v>
      </c>
      <c r="E229" s="344">
        <f>VLOOKUP($C229,$C$3:$M$15,COLUMNS($C$3:H$15),0)</f>
        <v>130</v>
      </c>
      <c r="F229" s="344" t="str">
        <f>VLOOKUP($C229,$C$3:$M$15,COLUMNS($C$3:I$15),0)</f>
        <v>phyattack_value</v>
      </c>
      <c r="G229" s="344">
        <f>VLOOKUP($C229,$C$3:$M$15,COLUMNS($C$3:J$15),0)</f>
        <v>150</v>
      </c>
      <c r="H229" s="344" t="str">
        <f>VLOOKUP($C229,$C$3:$M$15,COLUMNS($C$3:K$15),0)</f>
        <v>magicattack_value</v>
      </c>
      <c r="I229" s="344">
        <f>VLOOKUP($C229,$C$3:$M$15,COLUMNS($C$3:L$15),0)</f>
        <v>170</v>
      </c>
      <c r="J229" s="344" t="str">
        <f>VLOOKUP($C229,$C$3:$M$15,COLUMNS($C$3:M$15),0)</f>
        <v>medical_value</v>
      </c>
      <c r="K229" s="344">
        <f t="shared" si="506"/>
        <v>861</v>
      </c>
      <c r="L229" s="344">
        <f t="shared" si="507"/>
        <v>861</v>
      </c>
      <c r="M229" s="344">
        <f t="shared" si="508"/>
        <v>861</v>
      </c>
      <c r="N229" s="344">
        <f t="shared" si="509"/>
        <v>861</v>
      </c>
      <c r="O229" s="344">
        <f t="shared" si="510"/>
        <v>861</v>
      </c>
      <c r="P229" s="344">
        <f t="shared" si="511"/>
        <v>861</v>
      </c>
      <c r="Q229" s="344">
        <f t="shared" si="512"/>
        <v>861</v>
      </c>
      <c r="R229" s="344">
        <f t="shared" si="513"/>
        <v>861</v>
      </c>
      <c r="S229" s="344">
        <f t="shared" si="514"/>
        <v>861</v>
      </c>
      <c r="T229" s="344">
        <f t="shared" si="515"/>
        <v>861</v>
      </c>
      <c r="U229" s="356">
        <v>3600</v>
      </c>
      <c r="V229" s="356">
        <v>2800</v>
      </c>
      <c r="W229" s="356">
        <v>2000</v>
      </c>
      <c r="X229" s="356">
        <v>1200</v>
      </c>
      <c r="Y229" s="356">
        <v>400</v>
      </c>
      <c r="Z229" s="344">
        <f t="shared" si="669"/>
        <v>194</v>
      </c>
      <c r="AA229" s="344">
        <f t="shared" si="670"/>
        <v>194</v>
      </c>
      <c r="AB229" s="344">
        <f t="shared" si="671"/>
        <v>194</v>
      </c>
      <c r="AC229" s="344">
        <f t="shared" si="672"/>
        <v>194</v>
      </c>
      <c r="AD229" s="344">
        <f t="shared" si="673"/>
        <v>194</v>
      </c>
      <c r="AE229" s="344">
        <f t="shared" si="674"/>
        <v>194</v>
      </c>
      <c r="AF229" s="344">
        <f t="shared" si="675"/>
        <v>194</v>
      </c>
      <c r="AG229" s="344">
        <f t="shared" si="676"/>
        <v>194</v>
      </c>
      <c r="AH229" s="344">
        <f t="shared" si="677"/>
        <v>194</v>
      </c>
      <c r="AI229" s="344">
        <f t="shared" si="678"/>
        <v>194</v>
      </c>
      <c r="AJ229" s="356">
        <v>3600</v>
      </c>
      <c r="AK229" s="356">
        <v>2800</v>
      </c>
      <c r="AL229" s="356">
        <v>2000</v>
      </c>
      <c r="AM229" s="356">
        <v>1200</v>
      </c>
      <c r="AN229" s="356">
        <v>400</v>
      </c>
      <c r="AO229" s="344">
        <f t="shared" si="679"/>
        <v>225</v>
      </c>
      <c r="AP229" s="344">
        <f t="shared" si="680"/>
        <v>225</v>
      </c>
      <c r="AQ229" s="344">
        <f t="shared" si="681"/>
        <v>225</v>
      </c>
      <c r="AR229" s="344">
        <f t="shared" si="682"/>
        <v>225</v>
      </c>
      <c r="AS229" s="344">
        <f t="shared" si="683"/>
        <v>225</v>
      </c>
      <c r="AT229" s="344">
        <f t="shared" si="684"/>
        <v>225</v>
      </c>
      <c r="AU229" s="344">
        <f t="shared" si="685"/>
        <v>225</v>
      </c>
      <c r="AV229" s="344">
        <f t="shared" si="686"/>
        <v>225</v>
      </c>
      <c r="AW229" s="344">
        <f t="shared" si="687"/>
        <v>225</v>
      </c>
      <c r="AX229" s="344">
        <f t="shared" si="688"/>
        <v>225</v>
      </c>
      <c r="AY229" s="356">
        <v>3600</v>
      </c>
      <c r="AZ229" s="356">
        <v>2800</v>
      </c>
      <c r="BA229" s="356">
        <v>2000</v>
      </c>
      <c r="BB229" s="356">
        <v>1200</v>
      </c>
      <c r="BC229" s="356">
        <v>400</v>
      </c>
      <c r="BD229" s="353"/>
      <c r="BE229" s="353"/>
      <c r="BF229" s="353"/>
      <c r="BG229" s="353"/>
      <c r="BH229" s="353"/>
      <c r="BI229" s="146"/>
      <c r="BJ229" s="352"/>
      <c r="BK229" s="146"/>
      <c r="BL229" s="25">
        <f t="shared" si="665"/>
        <v>4150106</v>
      </c>
      <c r="BM229" s="146">
        <f t="shared" ref="BM229" si="712">BM216</f>
        <v>4104</v>
      </c>
      <c r="BN229" s="146">
        <v>4</v>
      </c>
      <c r="BO229" s="146">
        <f t="shared" ref="BO229" si="713">BO216</f>
        <v>1</v>
      </c>
      <c r="BP229" s="146">
        <f t="shared" si="659"/>
        <v>6</v>
      </c>
      <c r="BQ229" s="146">
        <f>VLOOKUP(IF(A229=1,0,A229),宝石属性!$B$26:$D$41,2,0)</f>
        <v>10</v>
      </c>
      <c r="BR229" s="146">
        <f>VLOOKUP(IF(A229=1,0,A229),宝石属性!$B$26:$D$41,3,0)</f>
        <v>2</v>
      </c>
      <c r="BS229" s="146">
        <f t="shared" ref="BS229:BV229" si="714">IF(BS216="","",BS216)</f>
        <v>2</v>
      </c>
      <c r="BT229" s="146">
        <f t="shared" si="714"/>
        <v>4</v>
      </c>
      <c r="BU229" s="146">
        <f t="shared" si="714"/>
        <v>7</v>
      </c>
      <c r="BV229" s="146">
        <f t="shared" si="714"/>
        <v>8</v>
      </c>
      <c r="BW229" s="357" t="str">
        <f t="shared" si="692"/>
        <v/>
      </c>
      <c r="BX229" s="357" t="str">
        <f t="shared" si="693"/>
        <v/>
      </c>
    </row>
    <row r="230" spans="1:76">
      <c r="A230" s="344">
        <f t="shared" si="552"/>
        <v>150</v>
      </c>
      <c r="B230" s="344" t="s">
        <v>1104</v>
      </c>
      <c r="C230" s="344" t="str">
        <f t="shared" si="502"/>
        <v>男衣</v>
      </c>
      <c r="D230" s="344" t="str">
        <f t="shared" si="664"/>
        <v>150级白装男衣</v>
      </c>
      <c r="E230" s="344">
        <f>VLOOKUP($C230,$C$3:$M$15,COLUMNS($C$3:H$15),0)</f>
        <v>60</v>
      </c>
      <c r="F230" s="344" t="str">
        <f>VLOOKUP($C230,$C$3:$M$15,COLUMNS($C$3:I$15),0)</f>
        <v>maxhp_value</v>
      </c>
      <c r="G230" s="344">
        <f>VLOOKUP($C230,$C$3:$M$15,COLUMNS($C$3:J$15),0)</f>
        <v>140</v>
      </c>
      <c r="H230" s="344" t="str">
        <f>VLOOKUP($C230,$C$3:$M$15,COLUMNS($C$3:K$15),0)</f>
        <v>defend_value</v>
      </c>
      <c r="I230" s="344" t="str">
        <f>VLOOKUP($C230,$C$3:$M$15,COLUMNS($C$3:L$15),0)</f>
        <v/>
      </c>
      <c r="J230" s="344" t="str">
        <f>VLOOKUP($C230,$C$3:$M$15,COLUMNS($C$3:M$15),0)</f>
        <v/>
      </c>
      <c r="K230" s="344">
        <f t="shared" si="506"/>
        <v>689</v>
      </c>
      <c r="L230" s="344">
        <f t="shared" si="507"/>
        <v>689</v>
      </c>
      <c r="M230" s="344">
        <f t="shared" si="508"/>
        <v>689</v>
      </c>
      <c r="N230" s="344">
        <f t="shared" si="509"/>
        <v>689</v>
      </c>
      <c r="O230" s="344">
        <f t="shared" si="510"/>
        <v>689</v>
      </c>
      <c r="P230" s="344">
        <f t="shared" si="511"/>
        <v>689</v>
      </c>
      <c r="Q230" s="344">
        <f t="shared" si="512"/>
        <v>689</v>
      </c>
      <c r="R230" s="344">
        <f t="shared" si="513"/>
        <v>689</v>
      </c>
      <c r="S230" s="344">
        <f t="shared" si="514"/>
        <v>689</v>
      </c>
      <c r="T230" s="344">
        <f t="shared" si="515"/>
        <v>689</v>
      </c>
      <c r="U230" s="356">
        <v>3600</v>
      </c>
      <c r="V230" s="356">
        <v>2800</v>
      </c>
      <c r="W230" s="356">
        <v>2000</v>
      </c>
      <c r="X230" s="356">
        <v>1200</v>
      </c>
      <c r="Y230" s="356">
        <v>400</v>
      </c>
      <c r="Z230" s="344">
        <f t="shared" si="669"/>
        <v>215</v>
      </c>
      <c r="AA230" s="344">
        <f t="shared" si="670"/>
        <v>215</v>
      </c>
      <c r="AB230" s="344">
        <f t="shared" si="671"/>
        <v>215</v>
      </c>
      <c r="AC230" s="344">
        <f t="shared" si="672"/>
        <v>215</v>
      </c>
      <c r="AD230" s="344">
        <f t="shared" si="673"/>
        <v>215</v>
      </c>
      <c r="AE230" s="344">
        <f t="shared" si="674"/>
        <v>215</v>
      </c>
      <c r="AF230" s="344">
        <f t="shared" si="675"/>
        <v>215</v>
      </c>
      <c r="AG230" s="344">
        <f t="shared" si="676"/>
        <v>215</v>
      </c>
      <c r="AH230" s="344">
        <f t="shared" si="677"/>
        <v>215</v>
      </c>
      <c r="AI230" s="344">
        <f t="shared" si="678"/>
        <v>215</v>
      </c>
      <c r="AJ230" s="356">
        <v>3600</v>
      </c>
      <c r="AK230" s="356">
        <v>2800</v>
      </c>
      <c r="AL230" s="356">
        <v>2000</v>
      </c>
      <c r="AM230" s="356">
        <v>1200</v>
      </c>
      <c r="AN230" s="356">
        <v>400</v>
      </c>
      <c r="AO230" s="344" t="str">
        <f t="shared" si="679"/>
        <v/>
      </c>
      <c r="AP230" s="344" t="str">
        <f t="shared" si="680"/>
        <v/>
      </c>
      <c r="AQ230" s="344" t="str">
        <f t="shared" si="681"/>
        <v/>
      </c>
      <c r="AR230" s="344" t="str">
        <f t="shared" si="682"/>
        <v/>
      </c>
      <c r="AS230" s="344" t="str">
        <f t="shared" si="683"/>
        <v/>
      </c>
      <c r="AT230" s="344" t="str">
        <f t="shared" si="684"/>
        <v/>
      </c>
      <c r="AU230" s="344" t="str">
        <f t="shared" si="685"/>
        <v/>
      </c>
      <c r="AV230" s="344" t="str">
        <f t="shared" si="686"/>
        <v/>
      </c>
      <c r="AW230" s="344" t="str">
        <f t="shared" si="687"/>
        <v/>
      </c>
      <c r="AX230" s="344" t="str">
        <f t="shared" si="688"/>
        <v/>
      </c>
      <c r="AY230" s="356">
        <v>3600</v>
      </c>
      <c r="AZ230" s="356">
        <v>2800</v>
      </c>
      <c r="BA230" s="356">
        <v>2000</v>
      </c>
      <c r="BB230" s="356">
        <v>1200</v>
      </c>
      <c r="BC230" s="356">
        <v>400</v>
      </c>
      <c r="BD230" s="353"/>
      <c r="BE230" s="353"/>
      <c r="BF230" s="353"/>
      <c r="BG230" s="353"/>
      <c r="BH230" s="353"/>
      <c r="BI230" s="146"/>
      <c r="BJ230" s="352"/>
      <c r="BK230" s="146"/>
      <c r="BL230" s="25">
        <f t="shared" si="665"/>
        <v>4150207</v>
      </c>
      <c r="BM230" s="146">
        <f t="shared" ref="BM230" si="715">BM217</f>
        <v>312</v>
      </c>
      <c r="BN230" s="146">
        <v>4</v>
      </c>
      <c r="BO230" s="146">
        <f t="shared" ref="BO230" si="716">BO217</f>
        <v>2</v>
      </c>
      <c r="BP230" s="146">
        <f t="shared" si="659"/>
        <v>7</v>
      </c>
      <c r="BQ230" s="146">
        <f>VLOOKUP(IF(A230=1,0,A230),宝石属性!$B$26:$D$41,2,0)</f>
        <v>10</v>
      </c>
      <c r="BR230" s="146">
        <f>VLOOKUP(IF(A230=1,0,A230),宝石属性!$B$26:$D$41,3,0)</f>
        <v>2</v>
      </c>
      <c r="BS230" s="146">
        <f t="shared" ref="BS230:BV230" si="717">IF(BS217="","",BS217)</f>
        <v>1</v>
      </c>
      <c r="BT230" s="146">
        <f t="shared" si="717"/>
        <v>3</v>
      </c>
      <c r="BU230" s="146">
        <f t="shared" si="717"/>
        <v>5</v>
      </c>
      <c r="BV230" s="146">
        <f t="shared" si="717"/>
        <v>7</v>
      </c>
      <c r="BW230" s="357" t="str">
        <f t="shared" si="692"/>
        <v/>
      </c>
      <c r="BX230" s="357" t="str">
        <f t="shared" si="693"/>
        <v/>
      </c>
    </row>
    <row r="231" spans="1:76">
      <c r="A231" s="344">
        <f t="shared" si="552"/>
        <v>150</v>
      </c>
      <c r="B231" s="344" t="s">
        <v>1104</v>
      </c>
      <c r="C231" s="344" t="str">
        <f t="shared" si="502"/>
        <v>女衣</v>
      </c>
      <c r="D231" s="344" t="str">
        <f t="shared" si="664"/>
        <v>150级白装女衣</v>
      </c>
      <c r="E231" s="344">
        <f>VLOOKUP($C231,$C$3:$M$15,COLUMNS($C$3:H$15),0)</f>
        <v>60</v>
      </c>
      <c r="F231" s="344" t="str">
        <f>VLOOKUP($C231,$C$3:$M$15,COLUMNS($C$3:I$15),0)</f>
        <v>maxhp_value</v>
      </c>
      <c r="G231" s="344">
        <f>VLOOKUP($C231,$C$3:$M$15,COLUMNS($C$3:J$15),0)</f>
        <v>140</v>
      </c>
      <c r="H231" s="344" t="str">
        <f>VLOOKUP($C231,$C$3:$M$15,COLUMNS($C$3:K$15),0)</f>
        <v>defend_value</v>
      </c>
      <c r="I231" s="344" t="str">
        <f>VLOOKUP($C231,$C$3:$M$15,COLUMNS($C$3:L$15),0)</f>
        <v/>
      </c>
      <c r="J231" s="344" t="str">
        <f>VLOOKUP($C231,$C$3:$M$15,COLUMNS($C$3:M$15),0)</f>
        <v/>
      </c>
      <c r="K231" s="344">
        <f t="shared" si="506"/>
        <v>689</v>
      </c>
      <c r="L231" s="344">
        <f t="shared" si="507"/>
        <v>689</v>
      </c>
      <c r="M231" s="344">
        <f t="shared" si="508"/>
        <v>689</v>
      </c>
      <c r="N231" s="344">
        <f t="shared" si="509"/>
        <v>689</v>
      </c>
      <c r="O231" s="344">
        <f t="shared" si="510"/>
        <v>689</v>
      </c>
      <c r="P231" s="344">
        <f t="shared" si="511"/>
        <v>689</v>
      </c>
      <c r="Q231" s="344">
        <f t="shared" si="512"/>
        <v>689</v>
      </c>
      <c r="R231" s="344">
        <f t="shared" si="513"/>
        <v>689</v>
      </c>
      <c r="S231" s="344">
        <f t="shared" si="514"/>
        <v>689</v>
      </c>
      <c r="T231" s="344">
        <f t="shared" si="515"/>
        <v>689</v>
      </c>
      <c r="U231" s="356">
        <v>3600</v>
      </c>
      <c r="V231" s="356">
        <v>2800</v>
      </c>
      <c r="W231" s="356">
        <v>2000</v>
      </c>
      <c r="X231" s="356">
        <v>1200</v>
      </c>
      <c r="Y231" s="356">
        <v>400</v>
      </c>
      <c r="Z231" s="344">
        <f t="shared" si="669"/>
        <v>215</v>
      </c>
      <c r="AA231" s="344">
        <f t="shared" si="670"/>
        <v>215</v>
      </c>
      <c r="AB231" s="344">
        <f t="shared" si="671"/>
        <v>215</v>
      </c>
      <c r="AC231" s="344">
        <f t="shared" si="672"/>
        <v>215</v>
      </c>
      <c r="AD231" s="344">
        <f t="shared" si="673"/>
        <v>215</v>
      </c>
      <c r="AE231" s="344">
        <f t="shared" si="674"/>
        <v>215</v>
      </c>
      <c r="AF231" s="344">
        <f t="shared" si="675"/>
        <v>215</v>
      </c>
      <c r="AG231" s="344">
        <f t="shared" si="676"/>
        <v>215</v>
      </c>
      <c r="AH231" s="344">
        <f t="shared" si="677"/>
        <v>215</v>
      </c>
      <c r="AI231" s="344">
        <f t="shared" si="678"/>
        <v>215</v>
      </c>
      <c r="AJ231" s="356">
        <v>3600</v>
      </c>
      <c r="AK231" s="356">
        <v>2800</v>
      </c>
      <c r="AL231" s="356">
        <v>2000</v>
      </c>
      <c r="AM231" s="356">
        <v>1200</v>
      </c>
      <c r="AN231" s="356">
        <v>400</v>
      </c>
      <c r="AO231" s="344" t="str">
        <f t="shared" si="679"/>
        <v/>
      </c>
      <c r="AP231" s="344" t="str">
        <f t="shared" si="680"/>
        <v/>
      </c>
      <c r="AQ231" s="344" t="str">
        <f t="shared" si="681"/>
        <v/>
      </c>
      <c r="AR231" s="344" t="str">
        <f t="shared" si="682"/>
        <v/>
      </c>
      <c r="AS231" s="344" t="str">
        <f t="shared" si="683"/>
        <v/>
      </c>
      <c r="AT231" s="344" t="str">
        <f t="shared" si="684"/>
        <v/>
      </c>
      <c r="AU231" s="344" t="str">
        <f t="shared" si="685"/>
        <v/>
      </c>
      <c r="AV231" s="344" t="str">
        <f t="shared" si="686"/>
        <v/>
      </c>
      <c r="AW231" s="344" t="str">
        <f t="shared" si="687"/>
        <v/>
      </c>
      <c r="AX231" s="344" t="str">
        <f t="shared" si="688"/>
        <v/>
      </c>
      <c r="AY231" s="356">
        <v>3600</v>
      </c>
      <c r="AZ231" s="356">
        <v>2800</v>
      </c>
      <c r="BA231" s="356">
        <v>2000</v>
      </c>
      <c r="BB231" s="356">
        <v>1200</v>
      </c>
      <c r="BC231" s="356">
        <v>400</v>
      </c>
      <c r="BD231" s="353"/>
      <c r="BE231" s="353"/>
      <c r="BF231" s="353"/>
      <c r="BG231" s="353"/>
      <c r="BH231" s="353"/>
      <c r="BI231" s="146"/>
      <c r="BJ231" s="352"/>
      <c r="BK231" s="146"/>
      <c r="BL231" s="25">
        <f t="shared" si="665"/>
        <v>4150208</v>
      </c>
      <c r="BM231" s="146">
        <f t="shared" ref="BM231" si="718">BM218</f>
        <v>568</v>
      </c>
      <c r="BN231" s="146">
        <v>4</v>
      </c>
      <c r="BO231" s="146">
        <f t="shared" ref="BO231" si="719">BO218</f>
        <v>2</v>
      </c>
      <c r="BP231" s="146">
        <f t="shared" si="659"/>
        <v>8</v>
      </c>
      <c r="BQ231" s="146">
        <f>VLOOKUP(IF(A231=1,0,A231),宝石属性!$B$26:$D$41,2,0)</f>
        <v>10</v>
      </c>
      <c r="BR231" s="146">
        <f>VLOOKUP(IF(A231=1,0,A231),宝石属性!$B$26:$D$41,3,0)</f>
        <v>2</v>
      </c>
      <c r="BS231" s="146">
        <f t="shared" ref="BS231:BV231" si="720">IF(BS218="","",BS218)</f>
        <v>1</v>
      </c>
      <c r="BT231" s="146">
        <f t="shared" si="720"/>
        <v>3</v>
      </c>
      <c r="BU231" s="146">
        <f t="shared" si="720"/>
        <v>5</v>
      </c>
      <c r="BV231" s="146">
        <f t="shared" si="720"/>
        <v>7</v>
      </c>
      <c r="BW231" s="357" t="str">
        <f t="shared" si="692"/>
        <v/>
      </c>
      <c r="BX231" s="357" t="str">
        <f t="shared" si="693"/>
        <v/>
      </c>
    </row>
    <row r="232" spans="1:76">
      <c r="A232" s="344">
        <f t="shared" si="552"/>
        <v>150</v>
      </c>
      <c r="B232" s="344" t="s">
        <v>1104</v>
      </c>
      <c r="C232" s="344" t="str">
        <f t="shared" si="502"/>
        <v>男头盔</v>
      </c>
      <c r="D232" s="344" t="str">
        <f t="shared" si="664"/>
        <v>150级白装男头盔</v>
      </c>
      <c r="E232" s="344">
        <f>VLOOKUP($C232,$C$3:$M$15,COLUMNS($C$3:H$15),0)</f>
        <v>90</v>
      </c>
      <c r="F232" s="344" t="str">
        <f>VLOOKUP($C232,$C$3:$M$15,COLUMNS($C$3:I$15),0)</f>
        <v>maxmp_value</v>
      </c>
      <c r="G232" s="344">
        <f>VLOOKUP($C232,$C$3:$M$15,COLUMNS($C$3:J$15),0)</f>
        <v>140</v>
      </c>
      <c r="H232" s="344" t="str">
        <f>VLOOKUP($C232,$C$3:$M$15,COLUMNS($C$3:K$15),0)</f>
        <v>defend_value</v>
      </c>
      <c r="I232" s="344" t="str">
        <f>VLOOKUP($C232,$C$3:$M$15,COLUMNS($C$3:L$15),0)</f>
        <v/>
      </c>
      <c r="J232" s="344" t="str">
        <f>VLOOKUP($C232,$C$3:$M$15,COLUMNS($C$3:M$15),0)</f>
        <v/>
      </c>
      <c r="K232" s="344">
        <f t="shared" si="506"/>
        <v>861</v>
      </c>
      <c r="L232" s="344">
        <f t="shared" si="507"/>
        <v>861</v>
      </c>
      <c r="M232" s="344">
        <f t="shared" si="508"/>
        <v>861</v>
      </c>
      <c r="N232" s="344">
        <f t="shared" si="509"/>
        <v>861</v>
      </c>
      <c r="O232" s="344">
        <f t="shared" si="510"/>
        <v>861</v>
      </c>
      <c r="P232" s="344">
        <f t="shared" si="511"/>
        <v>861</v>
      </c>
      <c r="Q232" s="344">
        <f t="shared" si="512"/>
        <v>861</v>
      </c>
      <c r="R232" s="344">
        <f t="shared" si="513"/>
        <v>861</v>
      </c>
      <c r="S232" s="344">
        <f t="shared" si="514"/>
        <v>861</v>
      </c>
      <c r="T232" s="344">
        <f t="shared" si="515"/>
        <v>861</v>
      </c>
      <c r="U232" s="356">
        <v>3600</v>
      </c>
      <c r="V232" s="356">
        <v>2800</v>
      </c>
      <c r="W232" s="356">
        <v>2000</v>
      </c>
      <c r="X232" s="356">
        <v>1200</v>
      </c>
      <c r="Y232" s="356">
        <v>400</v>
      </c>
      <c r="Z232" s="344">
        <f t="shared" si="669"/>
        <v>129</v>
      </c>
      <c r="AA232" s="344">
        <f t="shared" si="670"/>
        <v>129</v>
      </c>
      <c r="AB232" s="344">
        <f t="shared" si="671"/>
        <v>129</v>
      </c>
      <c r="AC232" s="344">
        <f t="shared" si="672"/>
        <v>129</v>
      </c>
      <c r="AD232" s="344">
        <f t="shared" si="673"/>
        <v>129</v>
      </c>
      <c r="AE232" s="344">
        <f t="shared" si="674"/>
        <v>129</v>
      </c>
      <c r="AF232" s="344">
        <f t="shared" si="675"/>
        <v>129</v>
      </c>
      <c r="AG232" s="344">
        <f t="shared" si="676"/>
        <v>129</v>
      </c>
      <c r="AH232" s="344">
        <f t="shared" si="677"/>
        <v>129</v>
      </c>
      <c r="AI232" s="344">
        <f t="shared" si="678"/>
        <v>129</v>
      </c>
      <c r="AJ232" s="356">
        <v>3600</v>
      </c>
      <c r="AK232" s="356">
        <v>2800</v>
      </c>
      <c r="AL232" s="356">
        <v>2000</v>
      </c>
      <c r="AM232" s="356">
        <v>1200</v>
      </c>
      <c r="AN232" s="356">
        <v>400</v>
      </c>
      <c r="AO232" s="344" t="str">
        <f t="shared" si="679"/>
        <v/>
      </c>
      <c r="AP232" s="344" t="str">
        <f t="shared" si="680"/>
        <v/>
      </c>
      <c r="AQ232" s="344" t="str">
        <f t="shared" si="681"/>
        <v/>
      </c>
      <c r="AR232" s="344" t="str">
        <f t="shared" si="682"/>
        <v/>
      </c>
      <c r="AS232" s="344" t="str">
        <f t="shared" si="683"/>
        <v/>
      </c>
      <c r="AT232" s="344" t="str">
        <f t="shared" si="684"/>
        <v/>
      </c>
      <c r="AU232" s="344" t="str">
        <f t="shared" si="685"/>
        <v/>
      </c>
      <c r="AV232" s="344" t="str">
        <f t="shared" si="686"/>
        <v/>
      </c>
      <c r="AW232" s="344" t="str">
        <f t="shared" si="687"/>
        <v/>
      </c>
      <c r="AX232" s="344" t="str">
        <f t="shared" si="688"/>
        <v/>
      </c>
      <c r="AY232" s="356">
        <v>3600</v>
      </c>
      <c r="AZ232" s="356">
        <v>2800</v>
      </c>
      <c r="BA232" s="356">
        <v>2000</v>
      </c>
      <c r="BB232" s="356">
        <v>1200</v>
      </c>
      <c r="BC232" s="356">
        <v>400</v>
      </c>
      <c r="BD232" s="353"/>
      <c r="BE232" s="353"/>
      <c r="BF232" s="353"/>
      <c r="BG232" s="353"/>
      <c r="BH232" s="353"/>
      <c r="BI232" s="146"/>
      <c r="BJ232" s="352"/>
      <c r="BK232" s="146"/>
      <c r="BL232" s="25">
        <f t="shared" si="665"/>
        <v>4150309</v>
      </c>
      <c r="BM232" s="146">
        <f t="shared" ref="BM232" si="721">BM219</f>
        <v>1640</v>
      </c>
      <c r="BN232" s="146">
        <v>4</v>
      </c>
      <c r="BO232" s="146">
        <f t="shared" ref="BO232" si="722">BO219</f>
        <v>3</v>
      </c>
      <c r="BP232" s="146">
        <f t="shared" si="659"/>
        <v>9</v>
      </c>
      <c r="BQ232" s="146">
        <f>VLOOKUP(IF(A232=1,0,A232),宝石属性!$B$26:$D$41,2,0)</f>
        <v>10</v>
      </c>
      <c r="BR232" s="146">
        <f>VLOOKUP(IF(A232=1,0,A232),宝石属性!$B$26:$D$41,3,0)</f>
        <v>2</v>
      </c>
      <c r="BS232" s="146">
        <f t="shared" ref="BS232:BV232" si="723">IF(BS219="","",BS219)</f>
        <v>2</v>
      </c>
      <c r="BT232" s="146">
        <f t="shared" si="723"/>
        <v>3</v>
      </c>
      <c r="BU232" s="146" t="str">
        <f t="shared" si="723"/>
        <v/>
      </c>
      <c r="BV232" s="146" t="str">
        <f t="shared" si="723"/>
        <v/>
      </c>
      <c r="BW232" s="357" t="str">
        <f t="shared" si="692"/>
        <v/>
      </c>
      <c r="BX232" s="357" t="str">
        <f t="shared" si="693"/>
        <v/>
      </c>
    </row>
    <row r="233" spans="1:76">
      <c r="A233" s="344">
        <f t="shared" si="552"/>
        <v>150</v>
      </c>
      <c r="B233" s="344" t="s">
        <v>1104</v>
      </c>
      <c r="C233" s="344" t="str">
        <f t="shared" si="502"/>
        <v>女头饰</v>
      </c>
      <c r="D233" s="344" t="str">
        <f t="shared" si="664"/>
        <v>150级白装女头饰</v>
      </c>
      <c r="E233" s="344">
        <f>VLOOKUP($C233,$C$3:$M$15,COLUMNS($C$3:H$15),0)</f>
        <v>90</v>
      </c>
      <c r="F233" s="344" t="str">
        <f>VLOOKUP($C233,$C$3:$M$15,COLUMNS($C$3:I$15),0)</f>
        <v>maxmp_value</v>
      </c>
      <c r="G233" s="344">
        <f>VLOOKUP($C233,$C$3:$M$15,COLUMNS($C$3:J$15),0)</f>
        <v>140</v>
      </c>
      <c r="H233" s="344" t="str">
        <f>VLOOKUP($C233,$C$3:$M$15,COLUMNS($C$3:K$15),0)</f>
        <v>defend_value</v>
      </c>
      <c r="I233" s="344" t="str">
        <f>VLOOKUP($C233,$C$3:$M$15,COLUMNS($C$3:L$15),0)</f>
        <v/>
      </c>
      <c r="J233" s="344" t="str">
        <f>VLOOKUP($C233,$C$3:$M$15,COLUMNS($C$3:M$15),0)</f>
        <v/>
      </c>
      <c r="K233" s="344">
        <f t="shared" si="506"/>
        <v>861</v>
      </c>
      <c r="L233" s="344">
        <f t="shared" si="507"/>
        <v>861</v>
      </c>
      <c r="M233" s="344">
        <f t="shared" si="508"/>
        <v>861</v>
      </c>
      <c r="N233" s="344">
        <f t="shared" si="509"/>
        <v>861</v>
      </c>
      <c r="O233" s="344">
        <f t="shared" si="510"/>
        <v>861</v>
      </c>
      <c r="P233" s="344">
        <f t="shared" si="511"/>
        <v>861</v>
      </c>
      <c r="Q233" s="344">
        <f t="shared" si="512"/>
        <v>861</v>
      </c>
      <c r="R233" s="344">
        <f t="shared" si="513"/>
        <v>861</v>
      </c>
      <c r="S233" s="344">
        <f t="shared" si="514"/>
        <v>861</v>
      </c>
      <c r="T233" s="344">
        <f t="shared" si="515"/>
        <v>861</v>
      </c>
      <c r="U233" s="356">
        <v>3600</v>
      </c>
      <c r="V233" s="356">
        <v>2800</v>
      </c>
      <c r="W233" s="356">
        <v>2000</v>
      </c>
      <c r="X233" s="356">
        <v>1200</v>
      </c>
      <c r="Y233" s="356">
        <v>400</v>
      </c>
      <c r="Z233" s="344">
        <f t="shared" si="669"/>
        <v>129</v>
      </c>
      <c r="AA233" s="344">
        <f t="shared" si="670"/>
        <v>129</v>
      </c>
      <c r="AB233" s="344">
        <f t="shared" si="671"/>
        <v>129</v>
      </c>
      <c r="AC233" s="344">
        <f t="shared" si="672"/>
        <v>129</v>
      </c>
      <c r="AD233" s="344">
        <f t="shared" si="673"/>
        <v>129</v>
      </c>
      <c r="AE233" s="344">
        <f t="shared" si="674"/>
        <v>129</v>
      </c>
      <c r="AF233" s="344">
        <f t="shared" si="675"/>
        <v>129</v>
      </c>
      <c r="AG233" s="344">
        <f t="shared" si="676"/>
        <v>129</v>
      </c>
      <c r="AH233" s="344">
        <f t="shared" si="677"/>
        <v>129</v>
      </c>
      <c r="AI233" s="344">
        <f t="shared" si="678"/>
        <v>129</v>
      </c>
      <c r="AJ233" s="356">
        <v>3600</v>
      </c>
      <c r="AK233" s="356">
        <v>2800</v>
      </c>
      <c r="AL233" s="356">
        <v>2000</v>
      </c>
      <c r="AM233" s="356">
        <v>1200</v>
      </c>
      <c r="AN233" s="356">
        <v>400</v>
      </c>
      <c r="AO233" s="344" t="str">
        <f t="shared" si="679"/>
        <v/>
      </c>
      <c r="AP233" s="344" t="str">
        <f t="shared" si="680"/>
        <v/>
      </c>
      <c r="AQ233" s="344" t="str">
        <f t="shared" si="681"/>
        <v/>
      </c>
      <c r="AR233" s="344" t="str">
        <f t="shared" si="682"/>
        <v/>
      </c>
      <c r="AS233" s="344" t="str">
        <f t="shared" si="683"/>
        <v/>
      </c>
      <c r="AT233" s="344" t="str">
        <f t="shared" si="684"/>
        <v/>
      </c>
      <c r="AU233" s="344" t="str">
        <f t="shared" si="685"/>
        <v/>
      </c>
      <c r="AV233" s="344" t="str">
        <f t="shared" si="686"/>
        <v/>
      </c>
      <c r="AW233" s="344" t="str">
        <f t="shared" si="687"/>
        <v/>
      </c>
      <c r="AX233" s="344" t="str">
        <f t="shared" si="688"/>
        <v/>
      </c>
      <c r="AY233" s="356">
        <v>3600</v>
      </c>
      <c r="AZ233" s="356">
        <v>2800</v>
      </c>
      <c r="BA233" s="356">
        <v>2000</v>
      </c>
      <c r="BB233" s="356">
        <v>1200</v>
      </c>
      <c r="BC233" s="356">
        <v>400</v>
      </c>
      <c r="BD233" s="353"/>
      <c r="BE233" s="353"/>
      <c r="BF233" s="353"/>
      <c r="BG233" s="353"/>
      <c r="BH233" s="353"/>
      <c r="BI233" s="146"/>
      <c r="BJ233" s="352"/>
      <c r="BK233" s="146"/>
      <c r="BL233" s="25">
        <f t="shared" si="665"/>
        <v>4150310</v>
      </c>
      <c r="BM233" s="146">
        <f t="shared" ref="BM233" si="724">BM220</f>
        <v>1384</v>
      </c>
      <c r="BN233" s="146">
        <v>4</v>
      </c>
      <c r="BO233" s="146">
        <f t="shared" ref="BO233" si="725">BO220</f>
        <v>3</v>
      </c>
      <c r="BP233" s="146">
        <f t="shared" si="659"/>
        <v>10</v>
      </c>
      <c r="BQ233" s="146">
        <f>VLOOKUP(IF(A233=1,0,A233),宝石属性!$B$26:$D$41,2,0)</f>
        <v>10</v>
      </c>
      <c r="BR233" s="146">
        <f>VLOOKUP(IF(A233=1,0,A233),宝石属性!$B$26:$D$41,3,0)</f>
        <v>2</v>
      </c>
      <c r="BS233" s="146">
        <f t="shared" ref="BS233:BV233" si="726">IF(BS220="","",BS220)</f>
        <v>2</v>
      </c>
      <c r="BT233" s="146">
        <f t="shared" si="726"/>
        <v>3</v>
      </c>
      <c r="BU233" s="146" t="str">
        <f t="shared" si="726"/>
        <v/>
      </c>
      <c r="BV233" s="146" t="str">
        <f t="shared" si="726"/>
        <v/>
      </c>
      <c r="BW233" s="357" t="str">
        <f t="shared" si="692"/>
        <v/>
      </c>
      <c r="BX233" s="357" t="str">
        <f t="shared" si="693"/>
        <v/>
      </c>
    </row>
    <row r="234" spans="1:76">
      <c r="A234" s="344">
        <f t="shared" si="552"/>
        <v>150</v>
      </c>
      <c r="B234" s="344" t="s">
        <v>1104</v>
      </c>
      <c r="C234" s="344" t="str">
        <f t="shared" si="502"/>
        <v>项链</v>
      </c>
      <c r="D234" s="344" t="str">
        <f t="shared" si="664"/>
        <v>150级白装项链</v>
      </c>
      <c r="E234" s="344">
        <f>VLOOKUP($C234,$C$3:$M$15,COLUMNS($C$3:H$15),0)</f>
        <v>150</v>
      </c>
      <c r="F234" s="344" t="str">
        <f>VLOOKUP($C234,$C$3:$M$15,COLUMNS($C$3:I$15),0)</f>
        <v>magicattack_value</v>
      </c>
      <c r="G234" s="344">
        <f>VLOOKUP($C234,$C$3:$M$15,COLUMNS($C$3:J$15),0)</f>
        <v>160</v>
      </c>
      <c r="H234" s="344" t="str">
        <f>VLOOKUP($C234,$C$3:$M$15,COLUMNS($C$3:K$15),0)</f>
        <v>magicdef_value</v>
      </c>
      <c r="I234" s="344" t="str">
        <f>VLOOKUP($C234,$C$3:$M$15,COLUMNS($C$3:L$15),0)</f>
        <v/>
      </c>
      <c r="J234" s="344" t="str">
        <f>VLOOKUP($C234,$C$3:$M$15,COLUMNS($C$3:M$15),0)</f>
        <v/>
      </c>
      <c r="K234" s="344">
        <f t="shared" si="506"/>
        <v>237</v>
      </c>
      <c r="L234" s="344">
        <f t="shared" si="507"/>
        <v>237</v>
      </c>
      <c r="M234" s="344">
        <f t="shared" si="508"/>
        <v>237</v>
      </c>
      <c r="N234" s="344">
        <f t="shared" si="509"/>
        <v>237</v>
      </c>
      <c r="O234" s="344">
        <f t="shared" si="510"/>
        <v>237</v>
      </c>
      <c r="P234" s="344">
        <f t="shared" si="511"/>
        <v>237</v>
      </c>
      <c r="Q234" s="344">
        <f t="shared" si="512"/>
        <v>237</v>
      </c>
      <c r="R234" s="344">
        <f t="shared" si="513"/>
        <v>237</v>
      </c>
      <c r="S234" s="344">
        <f t="shared" si="514"/>
        <v>237</v>
      </c>
      <c r="T234" s="344">
        <f t="shared" si="515"/>
        <v>237</v>
      </c>
      <c r="U234" s="356">
        <v>3600</v>
      </c>
      <c r="V234" s="356">
        <v>2800</v>
      </c>
      <c r="W234" s="356">
        <v>2000</v>
      </c>
      <c r="X234" s="356">
        <v>1200</v>
      </c>
      <c r="Y234" s="356">
        <v>400</v>
      </c>
      <c r="Z234" s="344">
        <f t="shared" si="669"/>
        <v>126</v>
      </c>
      <c r="AA234" s="344">
        <f t="shared" si="670"/>
        <v>126</v>
      </c>
      <c r="AB234" s="344">
        <f t="shared" si="671"/>
        <v>126</v>
      </c>
      <c r="AC234" s="344">
        <f t="shared" si="672"/>
        <v>126</v>
      </c>
      <c r="AD234" s="344">
        <f t="shared" si="673"/>
        <v>126</v>
      </c>
      <c r="AE234" s="344">
        <f t="shared" si="674"/>
        <v>126</v>
      </c>
      <c r="AF234" s="344">
        <f t="shared" si="675"/>
        <v>126</v>
      </c>
      <c r="AG234" s="344">
        <f t="shared" si="676"/>
        <v>126</v>
      </c>
      <c r="AH234" s="344">
        <f t="shared" si="677"/>
        <v>126</v>
      </c>
      <c r="AI234" s="344">
        <f t="shared" si="678"/>
        <v>126</v>
      </c>
      <c r="AJ234" s="356">
        <v>3600</v>
      </c>
      <c r="AK234" s="356">
        <v>2800</v>
      </c>
      <c r="AL234" s="356">
        <v>2000</v>
      </c>
      <c r="AM234" s="356">
        <v>1200</v>
      </c>
      <c r="AN234" s="356">
        <v>400</v>
      </c>
      <c r="AO234" s="344" t="str">
        <f t="shared" si="679"/>
        <v/>
      </c>
      <c r="AP234" s="344" t="str">
        <f t="shared" si="680"/>
        <v/>
      </c>
      <c r="AQ234" s="344" t="str">
        <f t="shared" si="681"/>
        <v/>
      </c>
      <c r="AR234" s="344" t="str">
        <f t="shared" si="682"/>
        <v/>
      </c>
      <c r="AS234" s="344" t="str">
        <f t="shared" si="683"/>
        <v/>
      </c>
      <c r="AT234" s="344" t="str">
        <f t="shared" si="684"/>
        <v/>
      </c>
      <c r="AU234" s="344" t="str">
        <f t="shared" si="685"/>
        <v/>
      </c>
      <c r="AV234" s="344" t="str">
        <f t="shared" si="686"/>
        <v/>
      </c>
      <c r="AW234" s="344" t="str">
        <f t="shared" si="687"/>
        <v/>
      </c>
      <c r="AX234" s="344" t="str">
        <f t="shared" si="688"/>
        <v/>
      </c>
      <c r="AY234" s="356">
        <v>3600</v>
      </c>
      <c r="AZ234" s="356">
        <v>2800</v>
      </c>
      <c r="BA234" s="356">
        <v>2000</v>
      </c>
      <c r="BB234" s="356">
        <v>1200</v>
      </c>
      <c r="BC234" s="356">
        <v>400</v>
      </c>
      <c r="BD234" s="353"/>
      <c r="BE234" s="353"/>
      <c r="BF234" s="353"/>
      <c r="BG234" s="353"/>
      <c r="BH234" s="353"/>
      <c r="BI234" s="146"/>
      <c r="BJ234" s="352"/>
      <c r="BK234" s="146"/>
      <c r="BL234" s="25">
        <f t="shared" si="665"/>
        <v>4150411</v>
      </c>
      <c r="BM234" s="146">
        <f t="shared" ref="BM234" si="727">BM221</f>
        <v>40</v>
      </c>
      <c r="BN234" s="146">
        <v>4</v>
      </c>
      <c r="BO234" s="146">
        <f t="shared" ref="BO234" si="728">BO221</f>
        <v>4</v>
      </c>
      <c r="BP234" s="146">
        <f t="shared" si="659"/>
        <v>11</v>
      </c>
      <c r="BQ234" s="146">
        <f>VLOOKUP(IF(A234=1,0,A234),宝石属性!$B$26:$D$41,2,0)</f>
        <v>10</v>
      </c>
      <c r="BR234" s="146">
        <f>VLOOKUP(IF(A234=1,0,A234),宝石属性!$B$26:$D$41,3,0)</f>
        <v>2</v>
      </c>
      <c r="BS234" s="146">
        <f t="shared" ref="BS234:BV234" si="729">IF(BS221="","",BS221)</f>
        <v>4</v>
      </c>
      <c r="BT234" s="146">
        <f t="shared" si="729"/>
        <v>5</v>
      </c>
      <c r="BU234" s="146" t="str">
        <f t="shared" si="729"/>
        <v/>
      </c>
      <c r="BV234" s="146" t="str">
        <f t="shared" si="729"/>
        <v/>
      </c>
      <c r="BW234" s="357" t="str">
        <f t="shared" si="692"/>
        <v/>
      </c>
      <c r="BX234" s="357" t="str">
        <f t="shared" si="693"/>
        <v/>
      </c>
    </row>
    <row r="235" spans="1:76">
      <c r="A235" s="344">
        <f t="shared" si="552"/>
        <v>150</v>
      </c>
      <c r="B235" s="344" t="s">
        <v>1104</v>
      </c>
      <c r="C235" s="344" t="str">
        <f t="shared" ref="C235:C236" si="730">C222</f>
        <v>腰带</v>
      </c>
      <c r="D235" s="344" t="str">
        <f t="shared" si="664"/>
        <v>150级白装腰带</v>
      </c>
      <c r="E235" s="344">
        <f>VLOOKUP($C235,$C$3:$M$15,COLUMNS($C$3:H$15),0)</f>
        <v>60</v>
      </c>
      <c r="F235" s="344" t="str">
        <f>VLOOKUP($C235,$C$3:$M$15,COLUMNS($C$3:I$15),0)</f>
        <v>maxhp_value</v>
      </c>
      <c r="G235" s="344">
        <f>VLOOKUP($C235,$C$3:$M$15,COLUMNS($C$3:J$15),0)</f>
        <v>140</v>
      </c>
      <c r="H235" s="344" t="str">
        <f>VLOOKUP($C235,$C$3:$M$15,COLUMNS($C$3:K$15),0)</f>
        <v>defend_value</v>
      </c>
      <c r="I235" s="344" t="str">
        <f>VLOOKUP($C235,$C$3:$M$15,COLUMNS($C$3:L$15),0)</f>
        <v/>
      </c>
      <c r="J235" s="344" t="str">
        <f>VLOOKUP($C235,$C$3:$M$15,COLUMNS($C$3:M$15),0)</f>
        <v/>
      </c>
      <c r="K235" s="344">
        <f t="shared" si="506"/>
        <v>1033</v>
      </c>
      <c r="L235" s="344">
        <f t="shared" si="507"/>
        <v>1033</v>
      </c>
      <c r="M235" s="344">
        <f t="shared" si="508"/>
        <v>1033</v>
      </c>
      <c r="N235" s="344">
        <f t="shared" si="509"/>
        <v>1033</v>
      </c>
      <c r="O235" s="344">
        <f t="shared" si="510"/>
        <v>1033</v>
      </c>
      <c r="P235" s="344">
        <f t="shared" si="511"/>
        <v>1033</v>
      </c>
      <c r="Q235" s="344">
        <f t="shared" si="512"/>
        <v>1033</v>
      </c>
      <c r="R235" s="344">
        <f t="shared" si="513"/>
        <v>1033</v>
      </c>
      <c r="S235" s="344">
        <f t="shared" si="514"/>
        <v>1033</v>
      </c>
      <c r="T235" s="344">
        <f t="shared" si="515"/>
        <v>1033</v>
      </c>
      <c r="U235" s="356">
        <v>3600</v>
      </c>
      <c r="V235" s="356">
        <v>2800</v>
      </c>
      <c r="W235" s="356">
        <v>2000</v>
      </c>
      <c r="X235" s="356">
        <v>1200</v>
      </c>
      <c r="Y235" s="356">
        <v>400</v>
      </c>
      <c r="Z235" s="344">
        <f t="shared" si="669"/>
        <v>86</v>
      </c>
      <c r="AA235" s="344">
        <f t="shared" si="670"/>
        <v>86</v>
      </c>
      <c r="AB235" s="344">
        <f t="shared" si="671"/>
        <v>86</v>
      </c>
      <c r="AC235" s="344">
        <f t="shared" si="672"/>
        <v>86</v>
      </c>
      <c r="AD235" s="344">
        <f t="shared" si="673"/>
        <v>86</v>
      </c>
      <c r="AE235" s="344">
        <f t="shared" si="674"/>
        <v>86</v>
      </c>
      <c r="AF235" s="344">
        <f t="shared" si="675"/>
        <v>86</v>
      </c>
      <c r="AG235" s="344">
        <f t="shared" si="676"/>
        <v>86</v>
      </c>
      <c r="AH235" s="344">
        <f t="shared" si="677"/>
        <v>86</v>
      </c>
      <c r="AI235" s="344">
        <f t="shared" si="678"/>
        <v>86</v>
      </c>
      <c r="AJ235" s="356">
        <v>3600</v>
      </c>
      <c r="AK235" s="356">
        <v>2800</v>
      </c>
      <c r="AL235" s="356">
        <v>2000</v>
      </c>
      <c r="AM235" s="356">
        <v>1200</v>
      </c>
      <c r="AN235" s="356">
        <v>400</v>
      </c>
      <c r="AO235" s="344" t="str">
        <f t="shared" si="679"/>
        <v/>
      </c>
      <c r="AP235" s="344" t="str">
        <f t="shared" si="680"/>
        <v/>
      </c>
      <c r="AQ235" s="344" t="str">
        <f t="shared" si="681"/>
        <v/>
      </c>
      <c r="AR235" s="344" t="str">
        <f t="shared" si="682"/>
        <v/>
      </c>
      <c r="AS235" s="344" t="str">
        <f t="shared" si="683"/>
        <v/>
      </c>
      <c r="AT235" s="344" t="str">
        <f t="shared" si="684"/>
        <v/>
      </c>
      <c r="AU235" s="344" t="str">
        <f t="shared" si="685"/>
        <v/>
      </c>
      <c r="AV235" s="344" t="str">
        <f t="shared" si="686"/>
        <v/>
      </c>
      <c r="AW235" s="344" t="str">
        <f t="shared" si="687"/>
        <v/>
      </c>
      <c r="AX235" s="344" t="str">
        <f t="shared" si="688"/>
        <v/>
      </c>
      <c r="AY235" s="356">
        <v>3600</v>
      </c>
      <c r="AZ235" s="356">
        <v>2800</v>
      </c>
      <c r="BA235" s="356">
        <v>2000</v>
      </c>
      <c r="BB235" s="356">
        <v>1200</v>
      </c>
      <c r="BC235" s="356">
        <v>400</v>
      </c>
      <c r="BD235" s="353"/>
      <c r="BE235" s="353"/>
      <c r="BF235" s="353"/>
      <c r="BG235" s="353"/>
      <c r="BH235" s="353"/>
      <c r="BI235" s="146"/>
      <c r="BJ235" s="352"/>
      <c r="BK235" s="146"/>
      <c r="BL235" s="25">
        <f t="shared" si="665"/>
        <v>4150512</v>
      </c>
      <c r="BM235" s="146">
        <f t="shared" ref="BM235" si="731">BM222</f>
        <v>72</v>
      </c>
      <c r="BN235" s="146">
        <v>4</v>
      </c>
      <c r="BO235" s="146">
        <f t="shared" ref="BO235:BP249" si="732">BO222</f>
        <v>5</v>
      </c>
      <c r="BP235" s="146">
        <f t="shared" si="732"/>
        <v>12</v>
      </c>
      <c r="BQ235" s="146">
        <f>VLOOKUP(IF(A235=1,0,A235),宝石属性!$B$26:$D$41,2,0)</f>
        <v>10</v>
      </c>
      <c r="BR235" s="146">
        <f>VLOOKUP(IF(A235=1,0,A235),宝石属性!$B$26:$D$41,3,0)</f>
        <v>2</v>
      </c>
      <c r="BS235" s="146">
        <f t="shared" ref="BS235:BV235" si="733">IF(BS222="","",BS222)</f>
        <v>1</v>
      </c>
      <c r="BT235" s="146">
        <f t="shared" si="733"/>
        <v>6</v>
      </c>
      <c r="BU235" s="146">
        <f t="shared" si="733"/>
        <v>9</v>
      </c>
      <c r="BV235" s="146" t="str">
        <f t="shared" si="733"/>
        <v/>
      </c>
      <c r="BW235" s="357" t="str">
        <f t="shared" si="692"/>
        <v/>
      </c>
      <c r="BX235" s="357" t="str">
        <f t="shared" si="693"/>
        <v/>
      </c>
    </row>
    <row r="236" spans="1:76">
      <c r="A236" s="344">
        <f t="shared" si="552"/>
        <v>150</v>
      </c>
      <c r="B236" s="344" t="s">
        <v>1104</v>
      </c>
      <c r="C236" s="344" t="str">
        <f t="shared" si="730"/>
        <v>鞋子</v>
      </c>
      <c r="D236" s="344" t="str">
        <f t="shared" si="664"/>
        <v>150级白装鞋子</v>
      </c>
      <c r="E236" s="344">
        <f>VLOOKUP($C236,$C$3:$M$15,COLUMNS($C$3:H$15),0)</f>
        <v>160</v>
      </c>
      <c r="F236" s="344" t="str">
        <f>VLOOKUP($C236,$C$3:$M$15,COLUMNS($C$3:I$15),0)</f>
        <v>magicdef_value</v>
      </c>
      <c r="G236" s="344">
        <f>VLOOKUP($C236,$C$3:$M$15,COLUMNS($C$3:J$15),0)</f>
        <v>200</v>
      </c>
      <c r="H236" s="344" t="str">
        <f>VLOOKUP($C236,$C$3:$M$15,COLUMNS($C$3:K$15),0)</f>
        <v>speed_value</v>
      </c>
      <c r="I236" s="344" t="str">
        <f>VLOOKUP($C236,$C$3:$M$15,COLUMNS($C$3:L$15),0)</f>
        <v/>
      </c>
      <c r="J236" s="344" t="str">
        <f>VLOOKUP($C236,$C$3:$M$15,COLUMNS($C$3:M$15),0)</f>
        <v/>
      </c>
      <c r="K236" s="344">
        <f t="shared" ref="K236" si="734">ROUND(VLOOKUP($C236,$C$3:$P$15,12,0)*$A236*(VLOOKUP($E236,$N$18:$AD$25,8,0)+(VLOOKUP($E236,$N$18:$AD$25,9,0)-VLOOKUP($E236,$N$18:$AD$25,8,0))*C$20),0)</f>
        <v>126</v>
      </c>
      <c r="L236" s="344">
        <f t="shared" ref="L236" si="735">ROUND(VLOOKUP($C236,$C$3:$P$15,12,0)*$A236*(VLOOKUP($E236,$N$18:$AD$25,8,0)+(VLOOKUP($E236,$N$18:$AD$25,9,0)-VLOOKUP($E236,$N$18:$AD$25,8,0))*D$20),0)</f>
        <v>126</v>
      </c>
      <c r="M236" s="344">
        <f t="shared" ref="M236" si="736">ROUND(VLOOKUP($C236,$C$3:$P$15,12,0)*$A236*(VLOOKUP($E236,$N$18:$AD$25,8,0)+(VLOOKUP($E236,$N$18:$AD$25,9,0)-VLOOKUP($E236,$N$18:$AD$25,8,0))*E$20),0)</f>
        <v>126</v>
      </c>
      <c r="N236" s="344">
        <f t="shared" ref="N236" si="737">ROUND(VLOOKUP($C236,$C$3:$P$15,12,0)*$A236*(VLOOKUP($E236,$N$18:$AD$25,8,0)+(VLOOKUP($E236,$N$18:$AD$25,9,0)-VLOOKUP($E236,$N$18:$AD$25,8,0))*F$20),0)</f>
        <v>126</v>
      </c>
      <c r="O236" s="344">
        <f t="shared" ref="O236" si="738">ROUND(VLOOKUP($C236,$C$3:$P$15,12,0)*$A236*(VLOOKUP($E236,$N$18:$AD$25,8,0)+(VLOOKUP($E236,$N$18:$AD$25,9,0)-VLOOKUP($E236,$N$18:$AD$25,8,0))*G$20),0)</f>
        <v>126</v>
      </c>
      <c r="P236" s="344">
        <f t="shared" ref="P236" si="739">ROUND(VLOOKUP($C236,$C$3:$P$15,12,0)*$A236*(VLOOKUP($E236,$N$18:$AD$25,8,0)+(VLOOKUP($E236,$N$18:$AD$25,9,0)-VLOOKUP($E236,$N$18:$AD$25,8,0))*H$20),0)</f>
        <v>126</v>
      </c>
      <c r="Q236" s="344">
        <f t="shared" ref="Q236" si="740">ROUND(VLOOKUP($C236,$C$3:$P$15,12,0)*$A236*(VLOOKUP($E236,$N$18:$AD$25,8,0)+(VLOOKUP($E236,$N$18:$AD$25,9,0)-VLOOKUP($E236,$N$18:$AD$25,8,0))*I$20),0)</f>
        <v>126</v>
      </c>
      <c r="R236" s="344">
        <f t="shared" ref="R236" si="741">ROUND(VLOOKUP($C236,$C$3:$P$15,12,0)*$A236*(VLOOKUP($E236,$N$18:$AD$25,8,0)+(VLOOKUP($E236,$N$18:$AD$25,9,0)-VLOOKUP($E236,$N$18:$AD$25,8,0))*J$20),0)</f>
        <v>126</v>
      </c>
      <c r="S236" s="344">
        <f t="shared" ref="S236" si="742">ROUND(VLOOKUP($C236,$C$3:$P$15,12,0)*$A236*(VLOOKUP($E236,$N$18:$AD$25,8,0)+(VLOOKUP($E236,$N$18:$AD$25,9,0)-VLOOKUP($E236,$N$18:$AD$25,8,0))*K$20),0)</f>
        <v>126</v>
      </c>
      <c r="T236" s="344">
        <f t="shared" ref="T236" si="743">ROUND(VLOOKUP($C236,$C$3:$P$15,12,0)*$A236*(VLOOKUP($E236,$N$18:$AD$25,8,0)+(VLOOKUP($E236,$N$18:$AD$25,9,0)-VLOOKUP($E236,$N$18:$AD$25,8,0))*L$20),0)</f>
        <v>126</v>
      </c>
      <c r="U236" s="356">
        <v>3600</v>
      </c>
      <c r="V236" s="356">
        <v>2800</v>
      </c>
      <c r="W236" s="356">
        <v>2000</v>
      </c>
      <c r="X236" s="356">
        <v>1200</v>
      </c>
      <c r="Y236" s="356">
        <v>400</v>
      </c>
      <c r="Z236" s="344">
        <f t="shared" si="669"/>
        <v>98</v>
      </c>
      <c r="AA236" s="344">
        <f t="shared" si="670"/>
        <v>98</v>
      </c>
      <c r="AB236" s="344">
        <f t="shared" si="671"/>
        <v>98</v>
      </c>
      <c r="AC236" s="344">
        <f t="shared" si="672"/>
        <v>98</v>
      </c>
      <c r="AD236" s="344">
        <f t="shared" si="673"/>
        <v>98</v>
      </c>
      <c r="AE236" s="344">
        <f t="shared" si="674"/>
        <v>98</v>
      </c>
      <c r="AF236" s="344">
        <f t="shared" si="675"/>
        <v>98</v>
      </c>
      <c r="AG236" s="344">
        <f t="shared" si="676"/>
        <v>98</v>
      </c>
      <c r="AH236" s="344">
        <f t="shared" si="677"/>
        <v>98</v>
      </c>
      <c r="AI236" s="344">
        <f t="shared" si="678"/>
        <v>98</v>
      </c>
      <c r="AJ236" s="356">
        <v>3600</v>
      </c>
      <c r="AK236" s="356">
        <v>2800</v>
      </c>
      <c r="AL236" s="356">
        <v>2000</v>
      </c>
      <c r="AM236" s="356">
        <v>1200</v>
      </c>
      <c r="AN236" s="356">
        <v>400</v>
      </c>
      <c r="AO236" s="344" t="str">
        <f t="shared" si="679"/>
        <v/>
      </c>
      <c r="AP236" s="344" t="str">
        <f t="shared" si="680"/>
        <v/>
      </c>
      <c r="AQ236" s="344" t="str">
        <f t="shared" si="681"/>
        <v/>
      </c>
      <c r="AR236" s="344" t="str">
        <f t="shared" si="682"/>
        <v/>
      </c>
      <c r="AS236" s="344" t="str">
        <f t="shared" si="683"/>
        <v/>
      </c>
      <c r="AT236" s="344" t="str">
        <f t="shared" si="684"/>
        <v/>
      </c>
      <c r="AU236" s="344" t="str">
        <f t="shared" si="685"/>
        <v/>
      </c>
      <c r="AV236" s="344" t="str">
        <f t="shared" si="686"/>
        <v/>
      </c>
      <c r="AW236" s="344" t="str">
        <f t="shared" si="687"/>
        <v/>
      </c>
      <c r="AX236" s="344" t="str">
        <f t="shared" si="688"/>
        <v/>
      </c>
      <c r="AY236" s="356">
        <v>3600</v>
      </c>
      <c r="AZ236" s="356">
        <v>2800</v>
      </c>
      <c r="BA236" s="356">
        <v>2000</v>
      </c>
      <c r="BB236" s="356">
        <v>1200</v>
      </c>
      <c r="BC236" s="356">
        <v>400</v>
      </c>
      <c r="BD236" s="353"/>
      <c r="BE236" s="353"/>
      <c r="BF236" s="353"/>
      <c r="BG236" s="353"/>
      <c r="BH236" s="353"/>
      <c r="BI236" s="146"/>
      <c r="BJ236" s="352"/>
      <c r="BK236" s="146"/>
      <c r="BL236" s="25">
        <f t="shared" si="665"/>
        <v>4150613</v>
      </c>
      <c r="BM236" s="146">
        <f t="shared" ref="BM236" si="744">BM223</f>
        <v>88</v>
      </c>
      <c r="BN236" s="146">
        <v>4</v>
      </c>
      <c r="BO236" s="146">
        <f t="shared" ref="BO236" si="745">BO223</f>
        <v>6</v>
      </c>
      <c r="BP236" s="146">
        <f t="shared" si="732"/>
        <v>13</v>
      </c>
      <c r="BQ236" s="146">
        <f>VLOOKUP(IF(A236=1,0,A236),宝石属性!$B$26:$D$41,2,0)</f>
        <v>10</v>
      </c>
      <c r="BR236" s="146">
        <f>VLOOKUP(IF(A236=1,0,A236),宝石属性!$B$26:$D$41,3,0)</f>
        <v>2</v>
      </c>
      <c r="BS236" s="146">
        <f t="shared" ref="BS236:BV236" si="746">IF(BS223="","",BS223)</f>
        <v>6</v>
      </c>
      <c r="BT236" s="146">
        <f t="shared" si="746"/>
        <v>9</v>
      </c>
      <c r="BU236" s="146" t="str">
        <f t="shared" si="746"/>
        <v/>
      </c>
      <c r="BV236" s="146" t="str">
        <f t="shared" si="746"/>
        <v/>
      </c>
      <c r="BW236" s="357" t="str">
        <f t="shared" si="692"/>
        <v/>
      </c>
      <c r="BX236" s="357" t="str">
        <f t="shared" si="693"/>
        <v/>
      </c>
    </row>
    <row r="237" spans="1:76" s="353" customFormat="1">
      <c r="A237" s="121">
        <v>10</v>
      </c>
      <c r="B237" s="121" t="s">
        <v>1109</v>
      </c>
      <c r="C237" s="121" t="str">
        <f>C224</f>
        <v>剑</v>
      </c>
      <c r="D237" s="121" t="str">
        <f t="shared" si="664"/>
        <v>10级绿装剑</v>
      </c>
      <c r="E237" s="121">
        <f>VLOOKUP($C237,$C$3:$M$15,COLUMNS($C$3:H$15),0)</f>
        <v>130</v>
      </c>
      <c r="F237" s="121" t="str">
        <f>VLOOKUP($C237,$C$3:$M$15,COLUMNS($C$3:I$15),0)</f>
        <v>phyattack_value</v>
      </c>
      <c r="G237" s="121">
        <f>VLOOKUP($C237,$C$3:$M$15,COLUMNS($C$3:J$15),0)</f>
        <v>150</v>
      </c>
      <c r="H237" s="121" t="str">
        <f>VLOOKUP($C237,$C$3:$M$15,COLUMNS($C$3:K$15),0)</f>
        <v>magicattack_value</v>
      </c>
      <c r="I237" s="121">
        <f>VLOOKUP($C237,$C$3:$M$15,COLUMNS($C$3:L$15),0)</f>
        <v>170</v>
      </c>
      <c r="J237" s="121" t="str">
        <f>VLOOKUP($C237,$C$3:$M$15,COLUMNS($C$3:M$15),0)</f>
        <v>medical_value</v>
      </c>
      <c r="K237" s="344">
        <f>ROUND(VLOOKUP($C237,$C$3:$P$15,12,0)*$A237*(VLOOKUP($E237,$N$18:$AD$25,10,0)+(VLOOKUP($E237,$N$18:$AD$25,11,0)-VLOOKUP($E237,$N$18:$AD$25,10,0))*C$20),0)</f>
        <v>57</v>
      </c>
      <c r="L237" s="344">
        <f t="shared" ref="L237:T237" si="747">ROUND(VLOOKUP($C237,$C$3:$P$15,12,0)*$A237*(VLOOKUP($E237,$N$18:$AD$25,10,0)+(VLOOKUP($E237,$N$18:$AD$25,11,0)-VLOOKUP($E237,$N$18:$AD$25,10,0))*D$20),0)</f>
        <v>58</v>
      </c>
      <c r="M237" s="344">
        <f t="shared" si="747"/>
        <v>58</v>
      </c>
      <c r="N237" s="344">
        <f t="shared" si="747"/>
        <v>59</v>
      </c>
      <c r="O237" s="344">
        <f t="shared" si="747"/>
        <v>59</v>
      </c>
      <c r="P237" s="344">
        <f t="shared" si="747"/>
        <v>60</v>
      </c>
      <c r="Q237" s="344">
        <f t="shared" si="747"/>
        <v>60</v>
      </c>
      <c r="R237" s="344">
        <f t="shared" si="747"/>
        <v>61</v>
      </c>
      <c r="S237" s="344">
        <f t="shared" si="747"/>
        <v>61</v>
      </c>
      <c r="T237" s="344">
        <f t="shared" si="747"/>
        <v>62</v>
      </c>
      <c r="U237" s="356">
        <v>3600</v>
      </c>
      <c r="V237" s="356">
        <v>2800</v>
      </c>
      <c r="W237" s="356">
        <v>2000</v>
      </c>
      <c r="X237" s="356">
        <v>1200</v>
      </c>
      <c r="Y237" s="356">
        <v>400</v>
      </c>
      <c r="Z237" s="344">
        <f>ROUND(VLOOKUP($C237,$C$3:$P$15,13,0)*$A237*(VLOOKUP($G237,$N$18:$AD$25,10,0)+(VLOOKUP($G237,$N$18:$AD$25,11,0)-VLOOKUP($G237,$N$18:$AD$25,10,0))*C$20),0)</f>
        <v>13</v>
      </c>
      <c r="AA237" s="344">
        <f t="shared" ref="AA237:AI237" si="748">ROUND(VLOOKUP($C237,$C$3:$P$15,13,0)*$A237*(VLOOKUP($G237,$N$18:$AD$25,10,0)+(VLOOKUP($G237,$N$18:$AD$25,11,0)-VLOOKUP($G237,$N$18:$AD$25,10,0))*D$20),0)</f>
        <v>13</v>
      </c>
      <c r="AB237" s="344">
        <f t="shared" si="748"/>
        <v>13</v>
      </c>
      <c r="AC237" s="344">
        <f t="shared" si="748"/>
        <v>13</v>
      </c>
      <c r="AD237" s="344">
        <f t="shared" si="748"/>
        <v>13</v>
      </c>
      <c r="AE237" s="344">
        <f t="shared" si="748"/>
        <v>14</v>
      </c>
      <c r="AF237" s="344">
        <f t="shared" si="748"/>
        <v>14</v>
      </c>
      <c r="AG237" s="344">
        <f t="shared" si="748"/>
        <v>14</v>
      </c>
      <c r="AH237" s="344">
        <f t="shared" si="748"/>
        <v>14</v>
      </c>
      <c r="AI237" s="344">
        <f t="shared" si="748"/>
        <v>14</v>
      </c>
      <c r="AJ237" s="356">
        <v>3600</v>
      </c>
      <c r="AK237" s="356">
        <v>2800</v>
      </c>
      <c r="AL237" s="356">
        <v>2000</v>
      </c>
      <c r="AM237" s="356">
        <v>1200</v>
      </c>
      <c r="AN237" s="356">
        <v>400</v>
      </c>
      <c r="AO237" s="344">
        <f>IF($I237="","",ROUND(VLOOKUP($C237,$C$3:$P$15,14,0)*$A237*(VLOOKUP($I237,$N$18:$AD$25,10,0)+(VLOOKUP($I237,$N$18:$AD$25,11,0)-VLOOKUP($I237,$N$18:$AD$25,10,0))*C$20),0))</f>
        <v>15</v>
      </c>
      <c r="AP237" s="344">
        <f t="shared" ref="AP237:AX237" si="749">IF($I237="","",ROUND(VLOOKUP($C237,$C$3:$P$15,14,0)*$A237*(VLOOKUP($I237,$N$18:$AD$25,10,0)+(VLOOKUP($I237,$N$18:$AD$25,11,0)-VLOOKUP($I237,$N$18:$AD$25,10,0))*D$20),0))</f>
        <v>16</v>
      </c>
      <c r="AQ237" s="344">
        <f t="shared" si="749"/>
        <v>16</v>
      </c>
      <c r="AR237" s="344">
        <f t="shared" si="749"/>
        <v>16</v>
      </c>
      <c r="AS237" s="344">
        <f t="shared" si="749"/>
        <v>16</v>
      </c>
      <c r="AT237" s="344">
        <f t="shared" si="749"/>
        <v>17</v>
      </c>
      <c r="AU237" s="344">
        <f t="shared" si="749"/>
        <v>17</v>
      </c>
      <c r="AV237" s="344">
        <f t="shared" si="749"/>
        <v>17</v>
      </c>
      <c r="AW237" s="344">
        <f t="shared" si="749"/>
        <v>17</v>
      </c>
      <c r="AX237" s="344">
        <f t="shared" si="749"/>
        <v>18</v>
      </c>
      <c r="AY237" s="356">
        <v>3600</v>
      </c>
      <c r="AZ237" s="356">
        <v>2800</v>
      </c>
      <c r="BA237" s="356">
        <v>2000</v>
      </c>
      <c r="BB237" s="356">
        <v>1200</v>
      </c>
      <c r="BC237" s="356">
        <v>400</v>
      </c>
      <c r="BD237" s="146">
        <v>1</v>
      </c>
      <c r="BE237" s="146">
        <v>1</v>
      </c>
      <c r="BF237" s="146">
        <v>16</v>
      </c>
      <c r="BG237" s="146">
        <v>31</v>
      </c>
      <c r="BH237" s="146">
        <v>46</v>
      </c>
      <c r="BI237" s="146" t="str">
        <f t="shared" ref="BI237:BI255" si="750">IF(BD237="","",BD237&amp;";"&amp;BE237)</f>
        <v>1;1</v>
      </c>
      <c r="BJ237" s="352">
        <f t="shared" ref="BJ237:BJ255" si="751">IF(BD237="","",BF237)</f>
        <v>16</v>
      </c>
      <c r="BK237" s="146" t="str">
        <f t="shared" ref="BK237:BK255" si="752">IF(BD237="","",BG237&amp;";"&amp;BH237)</f>
        <v>31;46</v>
      </c>
      <c r="BL237" s="25">
        <f t="shared" si="665"/>
        <v>5010101</v>
      </c>
      <c r="BM237" s="146">
        <f t="shared" ref="BM237" si="753">BM224</f>
        <v>1288</v>
      </c>
      <c r="BN237" s="146">
        <f>BN42+1</f>
        <v>5</v>
      </c>
      <c r="BO237" s="146">
        <f t="shared" ref="BO237" si="754">BO224</f>
        <v>1</v>
      </c>
      <c r="BP237" s="146">
        <f t="shared" si="732"/>
        <v>1</v>
      </c>
      <c r="BQ237" s="146">
        <f>VLOOKUP(IF(A237=1,0,A237),宝石属性!$B$26:$D$41,2,0)</f>
        <v>0</v>
      </c>
      <c r="BR237" s="146">
        <f>VLOOKUP(IF(A237=1,0,A237),宝石属性!$B$26:$D$41,3,0)</f>
        <v>0</v>
      </c>
      <c r="BS237" s="146">
        <f t="shared" ref="BS237:BV237" si="755">IF(BS224="","",BS224)</f>
        <v>2</v>
      </c>
      <c r="BT237" s="146">
        <f t="shared" si="755"/>
        <v>4</v>
      </c>
      <c r="BU237" s="146">
        <f t="shared" si="755"/>
        <v>7</v>
      </c>
      <c r="BV237" s="146">
        <f t="shared" si="755"/>
        <v>8</v>
      </c>
      <c r="BW237" s="357" t="str">
        <f t="shared" si="692"/>
        <v/>
      </c>
      <c r="BX237" s="357" t="str">
        <f t="shared" si="693"/>
        <v/>
      </c>
    </row>
    <row r="238" spans="1:76" s="353" customFormat="1">
      <c r="A238" s="121">
        <v>10</v>
      </c>
      <c r="B238" s="121" t="s">
        <v>1109</v>
      </c>
      <c r="C238" s="121" t="str">
        <f t="shared" ref="C238:C301" si="756">C225</f>
        <v>锤</v>
      </c>
      <c r="D238" s="121" t="str">
        <f t="shared" si="664"/>
        <v>10级绿装锤</v>
      </c>
      <c r="E238" s="121">
        <f>VLOOKUP($C238,$C$3:$M$15,COLUMNS($C$3:H$15),0)</f>
        <v>130</v>
      </c>
      <c r="F238" s="121" t="str">
        <f>VLOOKUP($C238,$C$3:$M$15,COLUMNS($C$3:I$15),0)</f>
        <v>phyattack_value</v>
      </c>
      <c r="G238" s="121">
        <f>VLOOKUP($C238,$C$3:$M$15,COLUMNS($C$3:J$15),0)</f>
        <v>150</v>
      </c>
      <c r="H238" s="121" t="str">
        <f>VLOOKUP($C238,$C$3:$M$15,COLUMNS($C$3:K$15),0)</f>
        <v>magicattack_value</v>
      </c>
      <c r="I238" s="121">
        <f>VLOOKUP($C238,$C$3:$M$15,COLUMNS($C$3:L$15),0)</f>
        <v>170</v>
      </c>
      <c r="J238" s="121" t="str">
        <f>VLOOKUP($C238,$C$3:$M$15,COLUMNS($C$3:M$15),0)</f>
        <v>medical_value</v>
      </c>
      <c r="K238" s="344">
        <f t="shared" ref="K238:K301" si="757">ROUND(VLOOKUP($C238,$C$3:$P$15,12,0)*$A238*(VLOOKUP($E238,$N$18:$AD$25,10,0)+(VLOOKUP($E238,$N$18:$AD$25,11,0)-VLOOKUP($E238,$N$18:$AD$25,10,0))*C$20),0)</f>
        <v>57</v>
      </c>
      <c r="L238" s="344">
        <f t="shared" ref="L238:L301" si="758">ROUND(VLOOKUP($C238,$C$3:$P$15,12,0)*$A238*(VLOOKUP($E238,$N$18:$AD$25,10,0)+(VLOOKUP($E238,$N$18:$AD$25,11,0)-VLOOKUP($E238,$N$18:$AD$25,10,0))*D$20),0)</f>
        <v>58</v>
      </c>
      <c r="M238" s="344">
        <f t="shared" ref="M238:M301" si="759">ROUND(VLOOKUP($C238,$C$3:$P$15,12,0)*$A238*(VLOOKUP($E238,$N$18:$AD$25,10,0)+(VLOOKUP($E238,$N$18:$AD$25,11,0)-VLOOKUP($E238,$N$18:$AD$25,10,0))*E$20),0)</f>
        <v>58</v>
      </c>
      <c r="N238" s="344">
        <f t="shared" ref="N238:N301" si="760">ROUND(VLOOKUP($C238,$C$3:$P$15,12,0)*$A238*(VLOOKUP($E238,$N$18:$AD$25,10,0)+(VLOOKUP($E238,$N$18:$AD$25,11,0)-VLOOKUP($E238,$N$18:$AD$25,10,0))*F$20),0)</f>
        <v>59</v>
      </c>
      <c r="O238" s="344">
        <f t="shared" ref="O238:O301" si="761">ROUND(VLOOKUP($C238,$C$3:$P$15,12,0)*$A238*(VLOOKUP($E238,$N$18:$AD$25,10,0)+(VLOOKUP($E238,$N$18:$AD$25,11,0)-VLOOKUP($E238,$N$18:$AD$25,10,0))*G$20),0)</f>
        <v>59</v>
      </c>
      <c r="P238" s="344">
        <f t="shared" ref="P238:P301" si="762">ROUND(VLOOKUP($C238,$C$3:$P$15,12,0)*$A238*(VLOOKUP($E238,$N$18:$AD$25,10,0)+(VLOOKUP($E238,$N$18:$AD$25,11,0)-VLOOKUP($E238,$N$18:$AD$25,10,0))*H$20),0)</f>
        <v>60</v>
      </c>
      <c r="Q238" s="344">
        <f t="shared" ref="Q238:Q301" si="763">ROUND(VLOOKUP($C238,$C$3:$P$15,12,0)*$A238*(VLOOKUP($E238,$N$18:$AD$25,10,0)+(VLOOKUP($E238,$N$18:$AD$25,11,0)-VLOOKUP($E238,$N$18:$AD$25,10,0))*I$20),0)</f>
        <v>60</v>
      </c>
      <c r="R238" s="344">
        <f t="shared" ref="R238:R301" si="764">ROUND(VLOOKUP($C238,$C$3:$P$15,12,0)*$A238*(VLOOKUP($E238,$N$18:$AD$25,10,0)+(VLOOKUP($E238,$N$18:$AD$25,11,0)-VLOOKUP($E238,$N$18:$AD$25,10,0))*J$20),0)</f>
        <v>61</v>
      </c>
      <c r="S238" s="344">
        <f t="shared" ref="S238:S301" si="765">ROUND(VLOOKUP($C238,$C$3:$P$15,12,0)*$A238*(VLOOKUP($E238,$N$18:$AD$25,10,0)+(VLOOKUP($E238,$N$18:$AD$25,11,0)-VLOOKUP($E238,$N$18:$AD$25,10,0))*K$20),0)</f>
        <v>61</v>
      </c>
      <c r="T238" s="344">
        <f t="shared" ref="T238:T301" si="766">ROUND(VLOOKUP($C238,$C$3:$P$15,12,0)*$A238*(VLOOKUP($E238,$N$18:$AD$25,10,0)+(VLOOKUP($E238,$N$18:$AD$25,11,0)-VLOOKUP($E238,$N$18:$AD$25,10,0))*L$20),0)</f>
        <v>62</v>
      </c>
      <c r="U238" s="356">
        <v>3600</v>
      </c>
      <c r="V238" s="356">
        <v>2800</v>
      </c>
      <c r="W238" s="356">
        <v>2000</v>
      </c>
      <c r="X238" s="356">
        <v>1200</v>
      </c>
      <c r="Y238" s="356">
        <v>400</v>
      </c>
      <c r="Z238" s="344">
        <f t="shared" ref="Z238:Z301" si="767">ROUND(VLOOKUP($C238,$C$3:$P$15,13,0)*$A238*(VLOOKUP($G238,$N$18:$AD$25,10,0)+(VLOOKUP($G238,$N$18:$AD$25,11,0)-VLOOKUP($G238,$N$18:$AD$25,10,0))*C$20),0)</f>
        <v>13</v>
      </c>
      <c r="AA238" s="344">
        <f t="shared" ref="AA238:AA301" si="768">ROUND(VLOOKUP($C238,$C$3:$P$15,13,0)*$A238*(VLOOKUP($G238,$N$18:$AD$25,10,0)+(VLOOKUP($G238,$N$18:$AD$25,11,0)-VLOOKUP($G238,$N$18:$AD$25,10,0))*D$20),0)</f>
        <v>13</v>
      </c>
      <c r="AB238" s="344">
        <f t="shared" ref="AB238:AB301" si="769">ROUND(VLOOKUP($C238,$C$3:$P$15,13,0)*$A238*(VLOOKUP($G238,$N$18:$AD$25,10,0)+(VLOOKUP($G238,$N$18:$AD$25,11,0)-VLOOKUP($G238,$N$18:$AD$25,10,0))*E$20),0)</f>
        <v>13</v>
      </c>
      <c r="AC238" s="344">
        <f t="shared" ref="AC238:AC301" si="770">ROUND(VLOOKUP($C238,$C$3:$P$15,13,0)*$A238*(VLOOKUP($G238,$N$18:$AD$25,10,0)+(VLOOKUP($G238,$N$18:$AD$25,11,0)-VLOOKUP($G238,$N$18:$AD$25,10,0))*F$20),0)</f>
        <v>13</v>
      </c>
      <c r="AD238" s="344">
        <f t="shared" ref="AD238:AD301" si="771">ROUND(VLOOKUP($C238,$C$3:$P$15,13,0)*$A238*(VLOOKUP($G238,$N$18:$AD$25,10,0)+(VLOOKUP($G238,$N$18:$AD$25,11,0)-VLOOKUP($G238,$N$18:$AD$25,10,0))*G$20),0)</f>
        <v>13</v>
      </c>
      <c r="AE238" s="344">
        <f t="shared" ref="AE238:AE301" si="772">ROUND(VLOOKUP($C238,$C$3:$P$15,13,0)*$A238*(VLOOKUP($G238,$N$18:$AD$25,10,0)+(VLOOKUP($G238,$N$18:$AD$25,11,0)-VLOOKUP($G238,$N$18:$AD$25,10,0))*H$20),0)</f>
        <v>14</v>
      </c>
      <c r="AF238" s="344">
        <f t="shared" ref="AF238:AF301" si="773">ROUND(VLOOKUP($C238,$C$3:$P$15,13,0)*$A238*(VLOOKUP($G238,$N$18:$AD$25,10,0)+(VLOOKUP($G238,$N$18:$AD$25,11,0)-VLOOKUP($G238,$N$18:$AD$25,10,0))*I$20),0)</f>
        <v>14</v>
      </c>
      <c r="AG238" s="344">
        <f t="shared" ref="AG238:AG301" si="774">ROUND(VLOOKUP($C238,$C$3:$P$15,13,0)*$A238*(VLOOKUP($G238,$N$18:$AD$25,10,0)+(VLOOKUP($G238,$N$18:$AD$25,11,0)-VLOOKUP($G238,$N$18:$AD$25,10,0))*J$20),0)</f>
        <v>14</v>
      </c>
      <c r="AH238" s="344">
        <f t="shared" ref="AH238:AH301" si="775">ROUND(VLOOKUP($C238,$C$3:$P$15,13,0)*$A238*(VLOOKUP($G238,$N$18:$AD$25,10,0)+(VLOOKUP($G238,$N$18:$AD$25,11,0)-VLOOKUP($G238,$N$18:$AD$25,10,0))*K$20),0)</f>
        <v>14</v>
      </c>
      <c r="AI238" s="344">
        <f t="shared" ref="AI238:AI301" si="776">ROUND(VLOOKUP($C238,$C$3:$P$15,13,0)*$A238*(VLOOKUP($G238,$N$18:$AD$25,10,0)+(VLOOKUP($G238,$N$18:$AD$25,11,0)-VLOOKUP($G238,$N$18:$AD$25,10,0))*L$20),0)</f>
        <v>14</v>
      </c>
      <c r="AJ238" s="356">
        <v>3600</v>
      </c>
      <c r="AK238" s="356">
        <v>2800</v>
      </c>
      <c r="AL238" s="356">
        <v>2000</v>
      </c>
      <c r="AM238" s="356">
        <v>1200</v>
      </c>
      <c r="AN238" s="356">
        <v>400</v>
      </c>
      <c r="AO238" s="344">
        <f t="shared" ref="AO238:AO301" si="777">IF($I238="","",ROUND(VLOOKUP($C238,$C$3:$P$15,14,0)*$A238*(VLOOKUP($I238,$N$18:$AD$25,10,0)+(VLOOKUP($I238,$N$18:$AD$25,11,0)-VLOOKUP($I238,$N$18:$AD$25,10,0))*C$20),0))</f>
        <v>15</v>
      </c>
      <c r="AP238" s="344">
        <f t="shared" ref="AP238:AP301" si="778">IF($I238="","",ROUND(VLOOKUP($C238,$C$3:$P$15,14,0)*$A238*(VLOOKUP($I238,$N$18:$AD$25,10,0)+(VLOOKUP($I238,$N$18:$AD$25,11,0)-VLOOKUP($I238,$N$18:$AD$25,10,0))*D$20),0))</f>
        <v>16</v>
      </c>
      <c r="AQ238" s="344">
        <f t="shared" ref="AQ238:AQ301" si="779">IF($I238="","",ROUND(VLOOKUP($C238,$C$3:$P$15,14,0)*$A238*(VLOOKUP($I238,$N$18:$AD$25,10,0)+(VLOOKUP($I238,$N$18:$AD$25,11,0)-VLOOKUP($I238,$N$18:$AD$25,10,0))*E$20),0))</f>
        <v>16</v>
      </c>
      <c r="AR238" s="344">
        <f t="shared" ref="AR238:AR301" si="780">IF($I238="","",ROUND(VLOOKUP($C238,$C$3:$P$15,14,0)*$A238*(VLOOKUP($I238,$N$18:$AD$25,10,0)+(VLOOKUP($I238,$N$18:$AD$25,11,0)-VLOOKUP($I238,$N$18:$AD$25,10,0))*F$20),0))</f>
        <v>16</v>
      </c>
      <c r="AS238" s="344">
        <f t="shared" ref="AS238:AS301" si="781">IF($I238="","",ROUND(VLOOKUP($C238,$C$3:$P$15,14,0)*$A238*(VLOOKUP($I238,$N$18:$AD$25,10,0)+(VLOOKUP($I238,$N$18:$AD$25,11,0)-VLOOKUP($I238,$N$18:$AD$25,10,0))*G$20),0))</f>
        <v>16</v>
      </c>
      <c r="AT238" s="344">
        <f t="shared" ref="AT238:AT301" si="782">IF($I238="","",ROUND(VLOOKUP($C238,$C$3:$P$15,14,0)*$A238*(VLOOKUP($I238,$N$18:$AD$25,10,0)+(VLOOKUP($I238,$N$18:$AD$25,11,0)-VLOOKUP($I238,$N$18:$AD$25,10,0))*H$20),0))</f>
        <v>17</v>
      </c>
      <c r="AU238" s="344">
        <f t="shared" ref="AU238:AU301" si="783">IF($I238="","",ROUND(VLOOKUP($C238,$C$3:$P$15,14,0)*$A238*(VLOOKUP($I238,$N$18:$AD$25,10,0)+(VLOOKUP($I238,$N$18:$AD$25,11,0)-VLOOKUP($I238,$N$18:$AD$25,10,0))*I$20),0))</f>
        <v>17</v>
      </c>
      <c r="AV238" s="344">
        <f t="shared" ref="AV238:AV301" si="784">IF($I238="","",ROUND(VLOOKUP($C238,$C$3:$P$15,14,0)*$A238*(VLOOKUP($I238,$N$18:$AD$25,10,0)+(VLOOKUP($I238,$N$18:$AD$25,11,0)-VLOOKUP($I238,$N$18:$AD$25,10,0))*J$20),0))</f>
        <v>17</v>
      </c>
      <c r="AW238" s="344">
        <f t="shared" ref="AW238:AW301" si="785">IF($I238="","",ROUND(VLOOKUP($C238,$C$3:$P$15,14,0)*$A238*(VLOOKUP($I238,$N$18:$AD$25,10,0)+(VLOOKUP($I238,$N$18:$AD$25,11,0)-VLOOKUP($I238,$N$18:$AD$25,10,0))*K$20),0))</f>
        <v>17</v>
      </c>
      <c r="AX238" s="344">
        <f t="shared" ref="AX238:AX301" si="786">IF($I238="","",ROUND(VLOOKUP($C238,$C$3:$P$15,14,0)*$A238*(VLOOKUP($I238,$N$18:$AD$25,10,0)+(VLOOKUP($I238,$N$18:$AD$25,11,0)-VLOOKUP($I238,$N$18:$AD$25,10,0))*L$20),0))</f>
        <v>18</v>
      </c>
      <c r="AY238" s="356">
        <v>3600</v>
      </c>
      <c r="AZ238" s="356">
        <v>2800</v>
      </c>
      <c r="BA238" s="356">
        <v>2000</v>
      </c>
      <c r="BB238" s="356">
        <v>1200</v>
      </c>
      <c r="BC238" s="356">
        <v>400</v>
      </c>
      <c r="BD238" s="146">
        <v>1</v>
      </c>
      <c r="BE238" s="146">
        <v>1</v>
      </c>
      <c r="BF238" s="146">
        <v>16</v>
      </c>
      <c r="BG238" s="146">
        <v>31</v>
      </c>
      <c r="BH238" s="146">
        <v>46</v>
      </c>
      <c r="BI238" s="146" t="str">
        <f t="shared" si="750"/>
        <v>1;1</v>
      </c>
      <c r="BJ238" s="352">
        <f t="shared" si="751"/>
        <v>16</v>
      </c>
      <c r="BK238" s="146" t="str">
        <f t="shared" si="752"/>
        <v>31;46</v>
      </c>
      <c r="BL238" s="25">
        <f t="shared" si="665"/>
        <v>5010102</v>
      </c>
      <c r="BM238" s="146">
        <f t="shared" ref="BM238" si="787">BM225</f>
        <v>4360</v>
      </c>
      <c r="BN238" s="146">
        <f t="shared" ref="BN238:BN301" si="788">BN43+1</f>
        <v>5</v>
      </c>
      <c r="BO238" s="146">
        <f t="shared" ref="BO238" si="789">BO225</f>
        <v>1</v>
      </c>
      <c r="BP238" s="146">
        <f t="shared" si="732"/>
        <v>2</v>
      </c>
      <c r="BQ238" s="146">
        <f>VLOOKUP(IF(A238=1,0,A238),宝石属性!$B$26:$D$41,2,0)</f>
        <v>0</v>
      </c>
      <c r="BR238" s="146">
        <f>VLOOKUP(IF(A238=1,0,A238),宝石属性!$B$26:$D$41,3,0)</f>
        <v>0</v>
      </c>
      <c r="BS238" s="146">
        <f t="shared" ref="BS238:BV238" si="790">IF(BS225="","",BS225)</f>
        <v>2</v>
      </c>
      <c r="BT238" s="146">
        <f t="shared" si="790"/>
        <v>4</v>
      </c>
      <c r="BU238" s="146">
        <f t="shared" si="790"/>
        <v>7</v>
      </c>
      <c r="BV238" s="146">
        <f t="shared" si="790"/>
        <v>8</v>
      </c>
      <c r="BW238" s="357" t="str">
        <f t="shared" si="692"/>
        <v/>
      </c>
      <c r="BX238" s="357" t="str">
        <f t="shared" si="693"/>
        <v/>
      </c>
    </row>
    <row r="239" spans="1:76" s="353" customFormat="1">
      <c r="A239" s="121">
        <v>10</v>
      </c>
      <c r="B239" s="121" t="s">
        <v>1109</v>
      </c>
      <c r="C239" s="121" t="str">
        <f t="shared" si="756"/>
        <v>弓箭</v>
      </c>
      <c r="D239" s="121" t="str">
        <f t="shared" si="664"/>
        <v>10级绿装弓箭</v>
      </c>
      <c r="E239" s="121">
        <f>VLOOKUP($C239,$C$3:$M$15,COLUMNS($C$3:H$15),0)</f>
        <v>130</v>
      </c>
      <c r="F239" s="121" t="str">
        <f>VLOOKUP($C239,$C$3:$M$15,COLUMNS($C$3:I$15),0)</f>
        <v>phyattack_value</v>
      </c>
      <c r="G239" s="121">
        <f>VLOOKUP($C239,$C$3:$M$15,COLUMNS($C$3:J$15),0)</f>
        <v>150</v>
      </c>
      <c r="H239" s="121" t="str">
        <f>VLOOKUP($C239,$C$3:$M$15,COLUMNS($C$3:K$15),0)</f>
        <v>magicattack_value</v>
      </c>
      <c r="I239" s="121">
        <f>VLOOKUP($C239,$C$3:$M$15,COLUMNS($C$3:L$15),0)</f>
        <v>170</v>
      </c>
      <c r="J239" s="121" t="str">
        <f>VLOOKUP($C239,$C$3:$M$15,COLUMNS($C$3:M$15),0)</f>
        <v>medical_value</v>
      </c>
      <c r="K239" s="344">
        <f t="shared" si="757"/>
        <v>57</v>
      </c>
      <c r="L239" s="344">
        <f t="shared" si="758"/>
        <v>58</v>
      </c>
      <c r="M239" s="344">
        <f t="shared" si="759"/>
        <v>58</v>
      </c>
      <c r="N239" s="344">
        <f t="shared" si="760"/>
        <v>59</v>
      </c>
      <c r="O239" s="344">
        <f t="shared" si="761"/>
        <v>59</v>
      </c>
      <c r="P239" s="344">
        <f t="shared" si="762"/>
        <v>60</v>
      </c>
      <c r="Q239" s="344">
        <f t="shared" si="763"/>
        <v>60</v>
      </c>
      <c r="R239" s="344">
        <f t="shared" si="764"/>
        <v>61</v>
      </c>
      <c r="S239" s="344">
        <f t="shared" si="765"/>
        <v>61</v>
      </c>
      <c r="T239" s="344">
        <f t="shared" si="766"/>
        <v>62</v>
      </c>
      <c r="U239" s="356">
        <v>3600</v>
      </c>
      <c r="V239" s="356">
        <v>2800</v>
      </c>
      <c r="W239" s="356">
        <v>2000</v>
      </c>
      <c r="X239" s="356">
        <v>1200</v>
      </c>
      <c r="Y239" s="356">
        <v>400</v>
      </c>
      <c r="Z239" s="344">
        <f t="shared" si="767"/>
        <v>13</v>
      </c>
      <c r="AA239" s="344">
        <f t="shared" si="768"/>
        <v>13</v>
      </c>
      <c r="AB239" s="344">
        <f t="shared" si="769"/>
        <v>13</v>
      </c>
      <c r="AC239" s="344">
        <f t="shared" si="770"/>
        <v>13</v>
      </c>
      <c r="AD239" s="344">
        <f t="shared" si="771"/>
        <v>13</v>
      </c>
      <c r="AE239" s="344">
        <f t="shared" si="772"/>
        <v>14</v>
      </c>
      <c r="AF239" s="344">
        <f t="shared" si="773"/>
        <v>14</v>
      </c>
      <c r="AG239" s="344">
        <f t="shared" si="774"/>
        <v>14</v>
      </c>
      <c r="AH239" s="344">
        <f t="shared" si="775"/>
        <v>14</v>
      </c>
      <c r="AI239" s="344">
        <f t="shared" si="776"/>
        <v>14</v>
      </c>
      <c r="AJ239" s="356">
        <v>3600</v>
      </c>
      <c r="AK239" s="356">
        <v>2800</v>
      </c>
      <c r="AL239" s="356">
        <v>2000</v>
      </c>
      <c r="AM239" s="356">
        <v>1200</v>
      </c>
      <c r="AN239" s="356">
        <v>400</v>
      </c>
      <c r="AO239" s="344">
        <f t="shared" si="777"/>
        <v>15</v>
      </c>
      <c r="AP239" s="344">
        <f t="shared" si="778"/>
        <v>16</v>
      </c>
      <c r="AQ239" s="344">
        <f t="shared" si="779"/>
        <v>16</v>
      </c>
      <c r="AR239" s="344">
        <f t="shared" si="780"/>
        <v>16</v>
      </c>
      <c r="AS239" s="344">
        <f t="shared" si="781"/>
        <v>16</v>
      </c>
      <c r="AT239" s="344">
        <f t="shared" si="782"/>
        <v>17</v>
      </c>
      <c r="AU239" s="344">
        <f t="shared" si="783"/>
        <v>17</v>
      </c>
      <c r="AV239" s="344">
        <f t="shared" si="784"/>
        <v>17</v>
      </c>
      <c r="AW239" s="344">
        <f t="shared" si="785"/>
        <v>17</v>
      </c>
      <c r="AX239" s="344">
        <f t="shared" si="786"/>
        <v>18</v>
      </c>
      <c r="AY239" s="356">
        <v>3600</v>
      </c>
      <c r="AZ239" s="356">
        <v>2800</v>
      </c>
      <c r="BA239" s="356">
        <v>2000</v>
      </c>
      <c r="BB239" s="356">
        <v>1200</v>
      </c>
      <c r="BC239" s="356">
        <v>400</v>
      </c>
      <c r="BD239" s="146">
        <v>1</v>
      </c>
      <c r="BE239" s="146">
        <v>1</v>
      </c>
      <c r="BF239" s="146">
        <v>16</v>
      </c>
      <c r="BG239" s="146">
        <v>31</v>
      </c>
      <c r="BH239" s="146">
        <v>46</v>
      </c>
      <c r="BI239" s="146" t="str">
        <f t="shared" si="750"/>
        <v>1;1</v>
      </c>
      <c r="BJ239" s="352">
        <f t="shared" si="751"/>
        <v>16</v>
      </c>
      <c r="BK239" s="146" t="str">
        <f t="shared" si="752"/>
        <v>31;46</v>
      </c>
      <c r="BL239" s="25">
        <f t="shared" si="665"/>
        <v>5010103</v>
      </c>
      <c r="BM239" s="146">
        <f t="shared" ref="BM239" si="791">BM226</f>
        <v>1800</v>
      </c>
      <c r="BN239" s="146">
        <f t="shared" si="788"/>
        <v>5</v>
      </c>
      <c r="BO239" s="146">
        <f t="shared" ref="BO239" si="792">BO226</f>
        <v>1</v>
      </c>
      <c r="BP239" s="146">
        <f t="shared" si="732"/>
        <v>3</v>
      </c>
      <c r="BQ239" s="146">
        <f>VLOOKUP(IF(A239=1,0,A239),宝石属性!$B$26:$D$41,2,0)</f>
        <v>0</v>
      </c>
      <c r="BR239" s="146">
        <f>VLOOKUP(IF(A239=1,0,A239),宝石属性!$B$26:$D$41,3,0)</f>
        <v>0</v>
      </c>
      <c r="BS239" s="146">
        <f t="shared" ref="BS239:BV239" si="793">IF(BS226="","",BS226)</f>
        <v>2</v>
      </c>
      <c r="BT239" s="146">
        <f t="shared" si="793"/>
        <v>4</v>
      </c>
      <c r="BU239" s="146">
        <f t="shared" si="793"/>
        <v>7</v>
      </c>
      <c r="BV239" s="146">
        <f t="shared" si="793"/>
        <v>8</v>
      </c>
      <c r="BW239" s="357" t="str">
        <f t="shared" si="692"/>
        <v/>
      </c>
      <c r="BX239" s="357" t="str">
        <f t="shared" si="693"/>
        <v/>
      </c>
    </row>
    <row r="240" spans="1:76" s="353" customFormat="1">
      <c r="A240" s="121">
        <v>10</v>
      </c>
      <c r="B240" s="121" t="s">
        <v>1109</v>
      </c>
      <c r="C240" s="121" t="str">
        <f t="shared" si="756"/>
        <v>爪</v>
      </c>
      <c r="D240" s="121" t="str">
        <f t="shared" si="664"/>
        <v>10级绿装爪</v>
      </c>
      <c r="E240" s="121">
        <f>VLOOKUP($C240,$C$3:$M$15,COLUMNS($C$3:H$15),0)</f>
        <v>130</v>
      </c>
      <c r="F240" s="121" t="str">
        <f>VLOOKUP($C240,$C$3:$M$15,COLUMNS($C$3:I$15),0)</f>
        <v>phyattack_value</v>
      </c>
      <c r="G240" s="121">
        <f>VLOOKUP($C240,$C$3:$M$15,COLUMNS($C$3:J$15),0)</f>
        <v>150</v>
      </c>
      <c r="H240" s="121" t="str">
        <f>VLOOKUP($C240,$C$3:$M$15,COLUMNS($C$3:K$15),0)</f>
        <v>magicattack_value</v>
      </c>
      <c r="I240" s="121">
        <f>VLOOKUP($C240,$C$3:$M$15,COLUMNS($C$3:L$15),0)</f>
        <v>170</v>
      </c>
      <c r="J240" s="121" t="str">
        <f>VLOOKUP($C240,$C$3:$M$15,COLUMNS($C$3:M$15),0)</f>
        <v>medical_value</v>
      </c>
      <c r="K240" s="344">
        <f t="shared" si="757"/>
        <v>57</v>
      </c>
      <c r="L240" s="344">
        <f t="shared" si="758"/>
        <v>58</v>
      </c>
      <c r="M240" s="344">
        <f t="shared" si="759"/>
        <v>58</v>
      </c>
      <c r="N240" s="344">
        <f t="shared" si="760"/>
        <v>59</v>
      </c>
      <c r="O240" s="344">
        <f t="shared" si="761"/>
        <v>59</v>
      </c>
      <c r="P240" s="344">
        <f t="shared" si="762"/>
        <v>60</v>
      </c>
      <c r="Q240" s="344">
        <f t="shared" si="763"/>
        <v>60</v>
      </c>
      <c r="R240" s="344">
        <f t="shared" si="764"/>
        <v>61</v>
      </c>
      <c r="S240" s="344">
        <f t="shared" si="765"/>
        <v>61</v>
      </c>
      <c r="T240" s="344">
        <f t="shared" si="766"/>
        <v>62</v>
      </c>
      <c r="U240" s="356">
        <v>3600</v>
      </c>
      <c r="V240" s="356">
        <v>2800</v>
      </c>
      <c r="W240" s="356">
        <v>2000</v>
      </c>
      <c r="X240" s="356">
        <v>1200</v>
      </c>
      <c r="Y240" s="356">
        <v>400</v>
      </c>
      <c r="Z240" s="344">
        <f t="shared" si="767"/>
        <v>13</v>
      </c>
      <c r="AA240" s="344">
        <f t="shared" si="768"/>
        <v>13</v>
      </c>
      <c r="AB240" s="344">
        <f t="shared" si="769"/>
        <v>13</v>
      </c>
      <c r="AC240" s="344">
        <f t="shared" si="770"/>
        <v>13</v>
      </c>
      <c r="AD240" s="344">
        <f t="shared" si="771"/>
        <v>13</v>
      </c>
      <c r="AE240" s="344">
        <f t="shared" si="772"/>
        <v>14</v>
      </c>
      <c r="AF240" s="344">
        <f t="shared" si="773"/>
        <v>14</v>
      </c>
      <c r="AG240" s="344">
        <f t="shared" si="774"/>
        <v>14</v>
      </c>
      <c r="AH240" s="344">
        <f t="shared" si="775"/>
        <v>14</v>
      </c>
      <c r="AI240" s="344">
        <f t="shared" si="776"/>
        <v>14</v>
      </c>
      <c r="AJ240" s="356">
        <v>3600</v>
      </c>
      <c r="AK240" s="356">
        <v>2800</v>
      </c>
      <c r="AL240" s="356">
        <v>2000</v>
      </c>
      <c r="AM240" s="356">
        <v>1200</v>
      </c>
      <c r="AN240" s="356">
        <v>400</v>
      </c>
      <c r="AO240" s="344">
        <f t="shared" si="777"/>
        <v>15</v>
      </c>
      <c r="AP240" s="344">
        <f t="shared" si="778"/>
        <v>16</v>
      </c>
      <c r="AQ240" s="344">
        <f t="shared" si="779"/>
        <v>16</v>
      </c>
      <c r="AR240" s="344">
        <f t="shared" si="780"/>
        <v>16</v>
      </c>
      <c r="AS240" s="344">
        <f t="shared" si="781"/>
        <v>16</v>
      </c>
      <c r="AT240" s="344">
        <f t="shared" si="782"/>
        <v>17</v>
      </c>
      <c r="AU240" s="344">
        <f t="shared" si="783"/>
        <v>17</v>
      </c>
      <c r="AV240" s="344">
        <f t="shared" si="784"/>
        <v>17</v>
      </c>
      <c r="AW240" s="344">
        <f t="shared" si="785"/>
        <v>17</v>
      </c>
      <c r="AX240" s="344">
        <f t="shared" si="786"/>
        <v>18</v>
      </c>
      <c r="AY240" s="356">
        <v>3600</v>
      </c>
      <c r="AZ240" s="356">
        <v>2800</v>
      </c>
      <c r="BA240" s="356">
        <v>2000</v>
      </c>
      <c r="BB240" s="356">
        <v>1200</v>
      </c>
      <c r="BC240" s="356">
        <v>400</v>
      </c>
      <c r="BD240" s="146">
        <v>1</v>
      </c>
      <c r="BE240" s="146">
        <v>1</v>
      </c>
      <c r="BF240" s="146">
        <v>16</v>
      </c>
      <c r="BG240" s="146">
        <v>31</v>
      </c>
      <c r="BH240" s="146">
        <v>46</v>
      </c>
      <c r="BI240" s="146" t="str">
        <f t="shared" si="750"/>
        <v>1;1</v>
      </c>
      <c r="BJ240" s="352">
        <f t="shared" si="751"/>
        <v>16</v>
      </c>
      <c r="BK240" s="146" t="str">
        <f t="shared" si="752"/>
        <v>31;46</v>
      </c>
      <c r="BL240" s="25">
        <f t="shared" si="665"/>
        <v>5010104</v>
      </c>
      <c r="BM240" s="146">
        <f t="shared" ref="BM240" si="794">BM227</f>
        <v>3080</v>
      </c>
      <c r="BN240" s="146">
        <f t="shared" si="788"/>
        <v>5</v>
      </c>
      <c r="BO240" s="146">
        <f t="shared" ref="BO240" si="795">BO227</f>
        <v>1</v>
      </c>
      <c r="BP240" s="146">
        <f t="shared" si="732"/>
        <v>4</v>
      </c>
      <c r="BQ240" s="146">
        <f>VLOOKUP(IF(A240=1,0,A240),宝石属性!$B$26:$D$41,2,0)</f>
        <v>0</v>
      </c>
      <c r="BR240" s="146">
        <f>VLOOKUP(IF(A240=1,0,A240),宝石属性!$B$26:$D$41,3,0)</f>
        <v>0</v>
      </c>
      <c r="BS240" s="146">
        <f t="shared" ref="BS240:BV240" si="796">IF(BS227="","",BS227)</f>
        <v>2</v>
      </c>
      <c r="BT240" s="146">
        <f t="shared" si="796"/>
        <v>4</v>
      </c>
      <c r="BU240" s="146">
        <f t="shared" si="796"/>
        <v>7</v>
      </c>
      <c r="BV240" s="146">
        <f t="shared" si="796"/>
        <v>8</v>
      </c>
      <c r="BW240" s="357" t="str">
        <f t="shared" si="692"/>
        <v/>
      </c>
      <c r="BX240" s="357" t="str">
        <f t="shared" si="693"/>
        <v/>
      </c>
    </row>
    <row r="241" spans="1:76" s="353" customFormat="1">
      <c r="A241" s="121">
        <v>10</v>
      </c>
      <c r="B241" s="121" t="s">
        <v>1109</v>
      </c>
      <c r="C241" s="121" t="str">
        <f t="shared" si="756"/>
        <v>魔棒</v>
      </c>
      <c r="D241" s="121" t="str">
        <f t="shared" si="664"/>
        <v>10级绿装魔棒</v>
      </c>
      <c r="E241" s="121">
        <f>VLOOKUP($C241,$C$3:$M$15,COLUMNS($C$3:H$15),0)</f>
        <v>130</v>
      </c>
      <c r="F241" s="121" t="str">
        <f>VLOOKUP($C241,$C$3:$M$15,COLUMNS($C$3:I$15),0)</f>
        <v>phyattack_value</v>
      </c>
      <c r="G241" s="121">
        <f>VLOOKUP($C241,$C$3:$M$15,COLUMNS($C$3:J$15),0)</f>
        <v>150</v>
      </c>
      <c r="H241" s="121" t="str">
        <f>VLOOKUP($C241,$C$3:$M$15,COLUMNS($C$3:K$15),0)</f>
        <v>magicattack_value</v>
      </c>
      <c r="I241" s="121">
        <f>VLOOKUP($C241,$C$3:$M$15,COLUMNS($C$3:L$15),0)</f>
        <v>170</v>
      </c>
      <c r="J241" s="121" t="str">
        <f>VLOOKUP($C241,$C$3:$M$15,COLUMNS($C$3:M$15),0)</f>
        <v>medical_value</v>
      </c>
      <c r="K241" s="344">
        <f t="shared" si="757"/>
        <v>57</v>
      </c>
      <c r="L241" s="344">
        <f t="shared" si="758"/>
        <v>58</v>
      </c>
      <c r="M241" s="344">
        <f t="shared" si="759"/>
        <v>58</v>
      </c>
      <c r="N241" s="344">
        <f t="shared" si="760"/>
        <v>59</v>
      </c>
      <c r="O241" s="344">
        <f t="shared" si="761"/>
        <v>59</v>
      </c>
      <c r="P241" s="344">
        <f t="shared" si="762"/>
        <v>60</v>
      </c>
      <c r="Q241" s="344">
        <f t="shared" si="763"/>
        <v>60</v>
      </c>
      <c r="R241" s="344">
        <f t="shared" si="764"/>
        <v>61</v>
      </c>
      <c r="S241" s="344">
        <f t="shared" si="765"/>
        <v>61</v>
      </c>
      <c r="T241" s="344">
        <f t="shared" si="766"/>
        <v>62</v>
      </c>
      <c r="U241" s="356">
        <v>3600</v>
      </c>
      <c r="V241" s="356">
        <v>2800</v>
      </c>
      <c r="W241" s="356">
        <v>2000</v>
      </c>
      <c r="X241" s="356">
        <v>1200</v>
      </c>
      <c r="Y241" s="356">
        <v>400</v>
      </c>
      <c r="Z241" s="344">
        <f t="shared" si="767"/>
        <v>13</v>
      </c>
      <c r="AA241" s="344">
        <f t="shared" si="768"/>
        <v>13</v>
      </c>
      <c r="AB241" s="344">
        <f t="shared" si="769"/>
        <v>13</v>
      </c>
      <c r="AC241" s="344">
        <f t="shared" si="770"/>
        <v>13</v>
      </c>
      <c r="AD241" s="344">
        <f t="shared" si="771"/>
        <v>13</v>
      </c>
      <c r="AE241" s="344">
        <f t="shared" si="772"/>
        <v>14</v>
      </c>
      <c r="AF241" s="344">
        <f t="shared" si="773"/>
        <v>14</v>
      </c>
      <c r="AG241" s="344">
        <f t="shared" si="774"/>
        <v>14</v>
      </c>
      <c r="AH241" s="344">
        <f t="shared" si="775"/>
        <v>14</v>
      </c>
      <c r="AI241" s="344">
        <f t="shared" si="776"/>
        <v>14</v>
      </c>
      <c r="AJ241" s="356">
        <v>3600</v>
      </c>
      <c r="AK241" s="356">
        <v>2800</v>
      </c>
      <c r="AL241" s="356">
        <v>2000</v>
      </c>
      <c r="AM241" s="356">
        <v>1200</v>
      </c>
      <c r="AN241" s="356">
        <v>400</v>
      </c>
      <c r="AO241" s="344">
        <f t="shared" si="777"/>
        <v>15</v>
      </c>
      <c r="AP241" s="344">
        <f t="shared" si="778"/>
        <v>16</v>
      </c>
      <c r="AQ241" s="344">
        <f t="shared" si="779"/>
        <v>16</v>
      </c>
      <c r="AR241" s="344">
        <f t="shared" si="780"/>
        <v>16</v>
      </c>
      <c r="AS241" s="344">
        <f t="shared" si="781"/>
        <v>16</v>
      </c>
      <c r="AT241" s="344">
        <f t="shared" si="782"/>
        <v>17</v>
      </c>
      <c r="AU241" s="344">
        <f t="shared" si="783"/>
        <v>17</v>
      </c>
      <c r="AV241" s="344">
        <f t="shared" si="784"/>
        <v>17</v>
      </c>
      <c r="AW241" s="344">
        <f t="shared" si="785"/>
        <v>17</v>
      </c>
      <c r="AX241" s="344">
        <f t="shared" si="786"/>
        <v>18</v>
      </c>
      <c r="AY241" s="356">
        <v>3600</v>
      </c>
      <c r="AZ241" s="356">
        <v>2800</v>
      </c>
      <c r="BA241" s="356">
        <v>2000</v>
      </c>
      <c r="BB241" s="356">
        <v>1200</v>
      </c>
      <c r="BC241" s="356">
        <v>400</v>
      </c>
      <c r="BD241" s="146">
        <v>1</v>
      </c>
      <c r="BE241" s="146">
        <v>1</v>
      </c>
      <c r="BF241" s="146">
        <v>16</v>
      </c>
      <c r="BG241" s="146">
        <v>31</v>
      </c>
      <c r="BH241" s="146">
        <v>46</v>
      </c>
      <c r="BI241" s="146" t="str">
        <f t="shared" si="750"/>
        <v>1;1</v>
      </c>
      <c r="BJ241" s="352">
        <f t="shared" si="751"/>
        <v>16</v>
      </c>
      <c r="BK241" s="146" t="str">
        <f t="shared" si="752"/>
        <v>31;46</v>
      </c>
      <c r="BL241" s="25">
        <f t="shared" si="665"/>
        <v>5010105</v>
      </c>
      <c r="BM241" s="146">
        <f t="shared" ref="BM241" si="797">BM228</f>
        <v>2824</v>
      </c>
      <c r="BN241" s="146">
        <f t="shared" si="788"/>
        <v>5</v>
      </c>
      <c r="BO241" s="146">
        <f t="shared" ref="BO241" si="798">BO228</f>
        <v>1</v>
      </c>
      <c r="BP241" s="146">
        <f t="shared" si="732"/>
        <v>5</v>
      </c>
      <c r="BQ241" s="146">
        <f>VLOOKUP(IF(A241=1,0,A241),宝石属性!$B$26:$D$41,2,0)</f>
        <v>0</v>
      </c>
      <c r="BR241" s="146">
        <f>VLOOKUP(IF(A241=1,0,A241),宝石属性!$B$26:$D$41,3,0)</f>
        <v>0</v>
      </c>
      <c r="BS241" s="146">
        <f t="shared" ref="BS241:BV241" si="799">IF(BS228="","",BS228)</f>
        <v>2</v>
      </c>
      <c r="BT241" s="146">
        <f t="shared" si="799"/>
        <v>4</v>
      </c>
      <c r="BU241" s="146">
        <f t="shared" si="799"/>
        <v>7</v>
      </c>
      <c r="BV241" s="146">
        <f t="shared" si="799"/>
        <v>8</v>
      </c>
      <c r="BW241" s="357" t="str">
        <f t="shared" si="692"/>
        <v/>
      </c>
      <c r="BX241" s="357" t="str">
        <f t="shared" si="693"/>
        <v/>
      </c>
    </row>
    <row r="242" spans="1:76" s="353" customFormat="1">
      <c r="A242" s="121">
        <v>10</v>
      </c>
      <c r="B242" s="121" t="s">
        <v>1109</v>
      </c>
      <c r="C242" s="121" t="str">
        <f t="shared" si="756"/>
        <v>法杖</v>
      </c>
      <c r="D242" s="121" t="str">
        <f t="shared" si="664"/>
        <v>10级绿装法杖</v>
      </c>
      <c r="E242" s="121">
        <f>VLOOKUP($C242,$C$3:$M$15,COLUMNS($C$3:H$15),0)</f>
        <v>130</v>
      </c>
      <c r="F242" s="121" t="str">
        <f>VLOOKUP($C242,$C$3:$M$15,COLUMNS($C$3:I$15),0)</f>
        <v>phyattack_value</v>
      </c>
      <c r="G242" s="121">
        <f>VLOOKUP($C242,$C$3:$M$15,COLUMNS($C$3:J$15),0)</f>
        <v>150</v>
      </c>
      <c r="H242" s="121" t="str">
        <f>VLOOKUP($C242,$C$3:$M$15,COLUMNS($C$3:K$15),0)</f>
        <v>magicattack_value</v>
      </c>
      <c r="I242" s="121">
        <f>VLOOKUP($C242,$C$3:$M$15,COLUMNS($C$3:L$15),0)</f>
        <v>170</v>
      </c>
      <c r="J242" s="121" t="str">
        <f>VLOOKUP($C242,$C$3:$M$15,COLUMNS($C$3:M$15),0)</f>
        <v>medical_value</v>
      </c>
      <c r="K242" s="344">
        <f t="shared" si="757"/>
        <v>57</v>
      </c>
      <c r="L242" s="344">
        <f t="shared" si="758"/>
        <v>58</v>
      </c>
      <c r="M242" s="344">
        <f t="shared" si="759"/>
        <v>58</v>
      </c>
      <c r="N242" s="344">
        <f t="shared" si="760"/>
        <v>59</v>
      </c>
      <c r="O242" s="344">
        <f t="shared" si="761"/>
        <v>59</v>
      </c>
      <c r="P242" s="344">
        <f t="shared" si="762"/>
        <v>60</v>
      </c>
      <c r="Q242" s="344">
        <f t="shared" si="763"/>
        <v>60</v>
      </c>
      <c r="R242" s="344">
        <f t="shared" si="764"/>
        <v>61</v>
      </c>
      <c r="S242" s="344">
        <f t="shared" si="765"/>
        <v>61</v>
      </c>
      <c r="T242" s="344">
        <f t="shared" si="766"/>
        <v>62</v>
      </c>
      <c r="U242" s="356">
        <v>3600</v>
      </c>
      <c r="V242" s="356">
        <v>2800</v>
      </c>
      <c r="W242" s="356">
        <v>2000</v>
      </c>
      <c r="X242" s="356">
        <v>1200</v>
      </c>
      <c r="Y242" s="356">
        <v>400</v>
      </c>
      <c r="Z242" s="344">
        <f t="shared" si="767"/>
        <v>13</v>
      </c>
      <c r="AA242" s="344">
        <f t="shared" si="768"/>
        <v>13</v>
      </c>
      <c r="AB242" s="344">
        <f t="shared" si="769"/>
        <v>13</v>
      </c>
      <c r="AC242" s="344">
        <f t="shared" si="770"/>
        <v>13</v>
      </c>
      <c r="AD242" s="344">
        <f t="shared" si="771"/>
        <v>13</v>
      </c>
      <c r="AE242" s="344">
        <f t="shared" si="772"/>
        <v>14</v>
      </c>
      <c r="AF242" s="344">
        <f t="shared" si="773"/>
        <v>14</v>
      </c>
      <c r="AG242" s="344">
        <f t="shared" si="774"/>
        <v>14</v>
      </c>
      <c r="AH242" s="344">
        <f t="shared" si="775"/>
        <v>14</v>
      </c>
      <c r="AI242" s="344">
        <f t="shared" si="776"/>
        <v>14</v>
      </c>
      <c r="AJ242" s="356">
        <v>3600</v>
      </c>
      <c r="AK242" s="356">
        <v>2800</v>
      </c>
      <c r="AL242" s="356">
        <v>2000</v>
      </c>
      <c r="AM242" s="356">
        <v>1200</v>
      </c>
      <c r="AN242" s="356">
        <v>400</v>
      </c>
      <c r="AO242" s="344">
        <f t="shared" si="777"/>
        <v>15</v>
      </c>
      <c r="AP242" s="344">
        <f t="shared" si="778"/>
        <v>16</v>
      </c>
      <c r="AQ242" s="344">
        <f t="shared" si="779"/>
        <v>16</v>
      </c>
      <c r="AR242" s="344">
        <f t="shared" si="780"/>
        <v>16</v>
      </c>
      <c r="AS242" s="344">
        <f t="shared" si="781"/>
        <v>16</v>
      </c>
      <c r="AT242" s="344">
        <f t="shared" si="782"/>
        <v>17</v>
      </c>
      <c r="AU242" s="344">
        <f t="shared" si="783"/>
        <v>17</v>
      </c>
      <c r="AV242" s="344">
        <f t="shared" si="784"/>
        <v>17</v>
      </c>
      <c r="AW242" s="344">
        <f t="shared" si="785"/>
        <v>17</v>
      </c>
      <c r="AX242" s="344">
        <f t="shared" si="786"/>
        <v>18</v>
      </c>
      <c r="AY242" s="356">
        <v>3600</v>
      </c>
      <c r="AZ242" s="356">
        <v>2800</v>
      </c>
      <c r="BA242" s="356">
        <v>2000</v>
      </c>
      <c r="BB242" s="356">
        <v>1200</v>
      </c>
      <c r="BC242" s="356">
        <v>400</v>
      </c>
      <c r="BD242" s="146">
        <v>1</v>
      </c>
      <c r="BE242" s="146">
        <v>1</v>
      </c>
      <c r="BF242" s="146">
        <v>16</v>
      </c>
      <c r="BG242" s="146">
        <v>31</v>
      </c>
      <c r="BH242" s="146">
        <v>46</v>
      </c>
      <c r="BI242" s="146" t="str">
        <f t="shared" si="750"/>
        <v>1;1</v>
      </c>
      <c r="BJ242" s="352">
        <f t="shared" si="751"/>
        <v>16</v>
      </c>
      <c r="BK242" s="146" t="str">
        <f t="shared" si="752"/>
        <v>31;46</v>
      </c>
      <c r="BL242" s="25">
        <f t="shared" si="665"/>
        <v>5010106</v>
      </c>
      <c r="BM242" s="146">
        <f t="shared" ref="BM242" si="800">BM229</f>
        <v>4104</v>
      </c>
      <c r="BN242" s="146">
        <f t="shared" si="788"/>
        <v>5</v>
      </c>
      <c r="BO242" s="146">
        <f t="shared" ref="BO242" si="801">BO229</f>
        <v>1</v>
      </c>
      <c r="BP242" s="146">
        <f t="shared" si="732"/>
        <v>6</v>
      </c>
      <c r="BQ242" s="146">
        <f>VLOOKUP(IF(A242=1,0,A242),宝石属性!$B$26:$D$41,2,0)</f>
        <v>0</v>
      </c>
      <c r="BR242" s="146">
        <f>VLOOKUP(IF(A242=1,0,A242),宝石属性!$B$26:$D$41,3,0)</f>
        <v>0</v>
      </c>
      <c r="BS242" s="146">
        <f t="shared" ref="BS242:BV242" si="802">IF(BS229="","",BS229)</f>
        <v>2</v>
      </c>
      <c r="BT242" s="146">
        <f t="shared" si="802"/>
        <v>4</v>
      </c>
      <c r="BU242" s="146">
        <f t="shared" si="802"/>
        <v>7</v>
      </c>
      <c r="BV242" s="146">
        <f t="shared" si="802"/>
        <v>8</v>
      </c>
      <c r="BW242" s="357" t="str">
        <f t="shared" si="692"/>
        <v/>
      </c>
      <c r="BX242" s="357" t="str">
        <f t="shared" si="693"/>
        <v/>
      </c>
    </row>
    <row r="243" spans="1:76" s="353" customFormat="1">
      <c r="A243" s="121">
        <v>10</v>
      </c>
      <c r="B243" s="121" t="s">
        <v>1109</v>
      </c>
      <c r="C243" s="121" t="str">
        <f t="shared" si="756"/>
        <v>男衣</v>
      </c>
      <c r="D243" s="121" t="str">
        <f t="shared" si="664"/>
        <v>10级绿装男衣</v>
      </c>
      <c r="E243" s="121">
        <f>VLOOKUP($C243,$C$3:$M$15,COLUMNS($C$3:H$15),0)</f>
        <v>60</v>
      </c>
      <c r="F243" s="121" t="str">
        <f>VLOOKUP($C243,$C$3:$M$15,COLUMNS($C$3:I$15),0)</f>
        <v>maxhp_value</v>
      </c>
      <c r="G243" s="121">
        <f>VLOOKUP($C243,$C$3:$M$15,COLUMNS($C$3:J$15),0)</f>
        <v>140</v>
      </c>
      <c r="H243" s="121" t="str">
        <f>VLOOKUP($C243,$C$3:$M$15,COLUMNS($C$3:K$15),0)</f>
        <v>defend_value</v>
      </c>
      <c r="I243" s="121" t="str">
        <f>VLOOKUP($C243,$C$3:$M$15,COLUMNS($C$3:L$15),0)</f>
        <v/>
      </c>
      <c r="J243" s="121" t="str">
        <f>VLOOKUP($C243,$C$3:$M$15,COLUMNS($C$3:M$15),0)</f>
        <v/>
      </c>
      <c r="K243" s="344">
        <f t="shared" si="757"/>
        <v>46</v>
      </c>
      <c r="L243" s="344">
        <f t="shared" si="758"/>
        <v>47</v>
      </c>
      <c r="M243" s="344">
        <f t="shared" si="759"/>
        <v>47</v>
      </c>
      <c r="N243" s="344">
        <f t="shared" si="760"/>
        <v>47</v>
      </c>
      <c r="O243" s="344">
        <f t="shared" si="761"/>
        <v>47</v>
      </c>
      <c r="P243" s="344">
        <f t="shared" si="762"/>
        <v>48</v>
      </c>
      <c r="Q243" s="344">
        <f t="shared" si="763"/>
        <v>48</v>
      </c>
      <c r="R243" s="344">
        <f t="shared" si="764"/>
        <v>49</v>
      </c>
      <c r="S243" s="344">
        <f t="shared" si="765"/>
        <v>49</v>
      </c>
      <c r="T243" s="344">
        <f t="shared" si="766"/>
        <v>50</v>
      </c>
      <c r="U243" s="356">
        <v>3600</v>
      </c>
      <c r="V243" s="356">
        <v>2800</v>
      </c>
      <c r="W243" s="356">
        <v>2000</v>
      </c>
      <c r="X243" s="356">
        <v>1200</v>
      </c>
      <c r="Y243" s="356">
        <v>400</v>
      </c>
      <c r="Z243" s="344">
        <f t="shared" si="767"/>
        <v>14</v>
      </c>
      <c r="AA243" s="344">
        <f t="shared" si="768"/>
        <v>15</v>
      </c>
      <c r="AB243" s="344">
        <f t="shared" si="769"/>
        <v>15</v>
      </c>
      <c r="AC243" s="344">
        <f t="shared" si="770"/>
        <v>15</v>
      </c>
      <c r="AD243" s="344">
        <f t="shared" si="771"/>
        <v>15</v>
      </c>
      <c r="AE243" s="344">
        <f t="shared" si="772"/>
        <v>15</v>
      </c>
      <c r="AF243" s="344">
        <f t="shared" si="773"/>
        <v>15</v>
      </c>
      <c r="AG243" s="344">
        <f t="shared" si="774"/>
        <v>15</v>
      </c>
      <c r="AH243" s="344">
        <f t="shared" si="775"/>
        <v>15</v>
      </c>
      <c r="AI243" s="344">
        <f t="shared" si="776"/>
        <v>16</v>
      </c>
      <c r="AJ243" s="356">
        <v>3600</v>
      </c>
      <c r="AK243" s="356">
        <v>2800</v>
      </c>
      <c r="AL243" s="356">
        <v>2000</v>
      </c>
      <c r="AM243" s="356">
        <v>1200</v>
      </c>
      <c r="AN243" s="356">
        <v>400</v>
      </c>
      <c r="AO243" s="344" t="str">
        <f t="shared" si="777"/>
        <v/>
      </c>
      <c r="AP243" s="344" t="str">
        <f t="shared" si="778"/>
        <v/>
      </c>
      <c r="AQ243" s="344" t="str">
        <f t="shared" si="779"/>
        <v/>
      </c>
      <c r="AR243" s="344" t="str">
        <f t="shared" si="780"/>
        <v/>
      </c>
      <c r="AS243" s="344" t="str">
        <f t="shared" si="781"/>
        <v/>
      </c>
      <c r="AT243" s="344" t="str">
        <f t="shared" si="782"/>
        <v/>
      </c>
      <c r="AU243" s="344" t="str">
        <f t="shared" si="783"/>
        <v/>
      </c>
      <c r="AV243" s="344" t="str">
        <f t="shared" si="784"/>
        <v/>
      </c>
      <c r="AW243" s="344" t="str">
        <f t="shared" si="785"/>
        <v/>
      </c>
      <c r="AX243" s="344" t="str">
        <f t="shared" si="786"/>
        <v/>
      </c>
      <c r="AY243" s="356">
        <v>3600</v>
      </c>
      <c r="AZ243" s="356">
        <v>2800</v>
      </c>
      <c r="BA243" s="356">
        <v>2000</v>
      </c>
      <c r="BB243" s="356">
        <v>1200</v>
      </c>
      <c r="BC243" s="356">
        <v>400</v>
      </c>
      <c r="BD243" s="146">
        <v>1</v>
      </c>
      <c r="BE243" s="146">
        <v>1</v>
      </c>
      <c r="BF243" s="146">
        <v>16</v>
      </c>
      <c r="BG243" s="146">
        <v>31</v>
      </c>
      <c r="BH243" s="146">
        <v>46</v>
      </c>
      <c r="BI243" s="146" t="str">
        <f t="shared" si="750"/>
        <v>1;1</v>
      </c>
      <c r="BJ243" s="352">
        <f t="shared" si="751"/>
        <v>16</v>
      </c>
      <c r="BK243" s="146" t="str">
        <f t="shared" si="752"/>
        <v>31;46</v>
      </c>
      <c r="BL243" s="25">
        <f t="shared" si="665"/>
        <v>5010207</v>
      </c>
      <c r="BM243" s="146">
        <f t="shared" ref="BM243" si="803">BM230</f>
        <v>312</v>
      </c>
      <c r="BN243" s="146">
        <f t="shared" si="788"/>
        <v>5</v>
      </c>
      <c r="BO243" s="146">
        <f t="shared" ref="BO243" si="804">BO230</f>
        <v>2</v>
      </c>
      <c r="BP243" s="146">
        <f t="shared" si="732"/>
        <v>7</v>
      </c>
      <c r="BQ243" s="146">
        <f>VLOOKUP(IF(A243=1,0,A243),宝石属性!$B$26:$D$41,2,0)</f>
        <v>0</v>
      </c>
      <c r="BR243" s="146">
        <f>VLOOKUP(IF(A243=1,0,A243),宝石属性!$B$26:$D$41,3,0)</f>
        <v>0</v>
      </c>
      <c r="BS243" s="146">
        <f t="shared" ref="BS243:BV243" si="805">IF(BS230="","",BS230)</f>
        <v>1</v>
      </c>
      <c r="BT243" s="146">
        <f t="shared" si="805"/>
        <v>3</v>
      </c>
      <c r="BU243" s="146">
        <f t="shared" si="805"/>
        <v>5</v>
      </c>
      <c r="BV243" s="146">
        <f t="shared" si="805"/>
        <v>7</v>
      </c>
      <c r="BW243" s="357" t="str">
        <f t="shared" si="692"/>
        <v/>
      </c>
      <c r="BX243" s="357" t="str">
        <f t="shared" si="693"/>
        <v/>
      </c>
    </row>
    <row r="244" spans="1:76" s="353" customFormat="1">
      <c r="A244" s="121">
        <v>10</v>
      </c>
      <c r="B244" s="121" t="s">
        <v>1109</v>
      </c>
      <c r="C244" s="121" t="str">
        <f t="shared" si="756"/>
        <v>女衣</v>
      </c>
      <c r="D244" s="121" t="str">
        <f t="shared" si="664"/>
        <v>10级绿装女衣</v>
      </c>
      <c r="E244" s="121">
        <f>VLOOKUP($C244,$C$3:$M$15,COLUMNS($C$3:H$15),0)</f>
        <v>60</v>
      </c>
      <c r="F244" s="121" t="str">
        <f>VLOOKUP($C244,$C$3:$M$15,COLUMNS($C$3:I$15),0)</f>
        <v>maxhp_value</v>
      </c>
      <c r="G244" s="121">
        <f>VLOOKUP($C244,$C$3:$M$15,COLUMNS($C$3:J$15),0)</f>
        <v>140</v>
      </c>
      <c r="H244" s="121" t="str">
        <f>VLOOKUP($C244,$C$3:$M$15,COLUMNS($C$3:K$15),0)</f>
        <v>defend_value</v>
      </c>
      <c r="I244" s="121" t="str">
        <f>VLOOKUP($C244,$C$3:$M$15,COLUMNS($C$3:L$15),0)</f>
        <v/>
      </c>
      <c r="J244" s="121" t="str">
        <f>VLOOKUP($C244,$C$3:$M$15,COLUMNS($C$3:M$15),0)</f>
        <v/>
      </c>
      <c r="K244" s="344">
        <f t="shared" si="757"/>
        <v>46</v>
      </c>
      <c r="L244" s="344">
        <f t="shared" si="758"/>
        <v>47</v>
      </c>
      <c r="M244" s="344">
        <f t="shared" si="759"/>
        <v>47</v>
      </c>
      <c r="N244" s="344">
        <f t="shared" si="760"/>
        <v>47</v>
      </c>
      <c r="O244" s="344">
        <f t="shared" si="761"/>
        <v>47</v>
      </c>
      <c r="P244" s="344">
        <f t="shared" si="762"/>
        <v>48</v>
      </c>
      <c r="Q244" s="344">
        <f t="shared" si="763"/>
        <v>48</v>
      </c>
      <c r="R244" s="344">
        <f t="shared" si="764"/>
        <v>49</v>
      </c>
      <c r="S244" s="344">
        <f t="shared" si="765"/>
        <v>49</v>
      </c>
      <c r="T244" s="344">
        <f t="shared" si="766"/>
        <v>50</v>
      </c>
      <c r="U244" s="356">
        <v>3600</v>
      </c>
      <c r="V244" s="356">
        <v>2800</v>
      </c>
      <c r="W244" s="356">
        <v>2000</v>
      </c>
      <c r="X244" s="356">
        <v>1200</v>
      </c>
      <c r="Y244" s="356">
        <v>400</v>
      </c>
      <c r="Z244" s="344">
        <f t="shared" si="767"/>
        <v>14</v>
      </c>
      <c r="AA244" s="344">
        <f t="shared" si="768"/>
        <v>15</v>
      </c>
      <c r="AB244" s="344">
        <f t="shared" si="769"/>
        <v>15</v>
      </c>
      <c r="AC244" s="344">
        <f t="shared" si="770"/>
        <v>15</v>
      </c>
      <c r="AD244" s="344">
        <f t="shared" si="771"/>
        <v>15</v>
      </c>
      <c r="AE244" s="344">
        <f t="shared" si="772"/>
        <v>15</v>
      </c>
      <c r="AF244" s="344">
        <f t="shared" si="773"/>
        <v>15</v>
      </c>
      <c r="AG244" s="344">
        <f t="shared" si="774"/>
        <v>15</v>
      </c>
      <c r="AH244" s="344">
        <f t="shared" si="775"/>
        <v>15</v>
      </c>
      <c r="AI244" s="344">
        <f t="shared" si="776"/>
        <v>16</v>
      </c>
      <c r="AJ244" s="356">
        <v>3600</v>
      </c>
      <c r="AK244" s="356">
        <v>2800</v>
      </c>
      <c r="AL244" s="356">
        <v>2000</v>
      </c>
      <c r="AM244" s="356">
        <v>1200</v>
      </c>
      <c r="AN244" s="356">
        <v>400</v>
      </c>
      <c r="AO244" s="344" t="str">
        <f t="shared" si="777"/>
        <v/>
      </c>
      <c r="AP244" s="344" t="str">
        <f t="shared" si="778"/>
        <v/>
      </c>
      <c r="AQ244" s="344" t="str">
        <f t="shared" si="779"/>
        <v/>
      </c>
      <c r="AR244" s="344" t="str">
        <f t="shared" si="780"/>
        <v/>
      </c>
      <c r="AS244" s="344" t="str">
        <f t="shared" si="781"/>
        <v/>
      </c>
      <c r="AT244" s="344" t="str">
        <f t="shared" si="782"/>
        <v/>
      </c>
      <c r="AU244" s="344" t="str">
        <f t="shared" si="783"/>
        <v/>
      </c>
      <c r="AV244" s="344" t="str">
        <f t="shared" si="784"/>
        <v/>
      </c>
      <c r="AW244" s="344" t="str">
        <f t="shared" si="785"/>
        <v/>
      </c>
      <c r="AX244" s="344" t="str">
        <f t="shared" si="786"/>
        <v/>
      </c>
      <c r="AY244" s="356">
        <v>3600</v>
      </c>
      <c r="AZ244" s="356">
        <v>2800</v>
      </c>
      <c r="BA244" s="356">
        <v>2000</v>
      </c>
      <c r="BB244" s="356">
        <v>1200</v>
      </c>
      <c r="BC244" s="356">
        <v>400</v>
      </c>
      <c r="BD244" s="146">
        <v>1</v>
      </c>
      <c r="BE244" s="146">
        <v>1</v>
      </c>
      <c r="BF244" s="146">
        <v>16</v>
      </c>
      <c r="BG244" s="146">
        <v>31</v>
      </c>
      <c r="BH244" s="146">
        <v>46</v>
      </c>
      <c r="BI244" s="146" t="str">
        <f t="shared" si="750"/>
        <v>1;1</v>
      </c>
      <c r="BJ244" s="352">
        <f t="shared" si="751"/>
        <v>16</v>
      </c>
      <c r="BK244" s="146" t="str">
        <f t="shared" si="752"/>
        <v>31;46</v>
      </c>
      <c r="BL244" s="25">
        <f t="shared" si="665"/>
        <v>5010208</v>
      </c>
      <c r="BM244" s="146">
        <f t="shared" ref="BM244" si="806">BM231</f>
        <v>568</v>
      </c>
      <c r="BN244" s="146">
        <f t="shared" si="788"/>
        <v>5</v>
      </c>
      <c r="BO244" s="146">
        <f t="shared" ref="BO244" si="807">BO231</f>
        <v>2</v>
      </c>
      <c r="BP244" s="146">
        <f t="shared" si="732"/>
        <v>8</v>
      </c>
      <c r="BQ244" s="146">
        <f>VLOOKUP(IF(A244=1,0,A244),宝石属性!$B$26:$D$41,2,0)</f>
        <v>0</v>
      </c>
      <c r="BR244" s="146">
        <f>VLOOKUP(IF(A244=1,0,A244),宝石属性!$B$26:$D$41,3,0)</f>
        <v>0</v>
      </c>
      <c r="BS244" s="146">
        <f t="shared" ref="BS244:BV244" si="808">IF(BS231="","",BS231)</f>
        <v>1</v>
      </c>
      <c r="BT244" s="146">
        <f t="shared" si="808"/>
        <v>3</v>
      </c>
      <c r="BU244" s="146">
        <f t="shared" si="808"/>
        <v>5</v>
      </c>
      <c r="BV244" s="146">
        <f t="shared" si="808"/>
        <v>7</v>
      </c>
      <c r="BW244" s="357" t="str">
        <f t="shared" si="692"/>
        <v/>
      </c>
      <c r="BX244" s="357" t="str">
        <f t="shared" si="693"/>
        <v/>
      </c>
    </row>
    <row r="245" spans="1:76" s="353" customFormat="1">
      <c r="A245" s="121">
        <v>10</v>
      </c>
      <c r="B245" s="121" t="s">
        <v>1109</v>
      </c>
      <c r="C245" s="121" t="str">
        <f t="shared" si="756"/>
        <v>男头盔</v>
      </c>
      <c r="D245" s="121" t="str">
        <f t="shared" si="664"/>
        <v>10级绿装男头盔</v>
      </c>
      <c r="E245" s="121">
        <f>VLOOKUP($C245,$C$3:$M$15,COLUMNS($C$3:H$15),0)</f>
        <v>90</v>
      </c>
      <c r="F245" s="121" t="str">
        <f>VLOOKUP($C245,$C$3:$M$15,COLUMNS($C$3:I$15),0)</f>
        <v>maxmp_value</v>
      </c>
      <c r="G245" s="121">
        <f>VLOOKUP($C245,$C$3:$M$15,COLUMNS($C$3:J$15),0)</f>
        <v>140</v>
      </c>
      <c r="H245" s="121" t="str">
        <f>VLOOKUP($C245,$C$3:$M$15,COLUMNS($C$3:K$15),0)</f>
        <v>defend_value</v>
      </c>
      <c r="I245" s="121" t="str">
        <f>VLOOKUP($C245,$C$3:$M$15,COLUMNS($C$3:L$15),0)</f>
        <v/>
      </c>
      <c r="J245" s="121" t="str">
        <f>VLOOKUP($C245,$C$3:$M$15,COLUMNS($C$3:M$15),0)</f>
        <v/>
      </c>
      <c r="K245" s="344">
        <f t="shared" si="757"/>
        <v>57</v>
      </c>
      <c r="L245" s="344">
        <f t="shared" si="758"/>
        <v>58</v>
      </c>
      <c r="M245" s="344">
        <f t="shared" si="759"/>
        <v>58</v>
      </c>
      <c r="N245" s="344">
        <f t="shared" si="760"/>
        <v>59</v>
      </c>
      <c r="O245" s="344">
        <f t="shared" si="761"/>
        <v>59</v>
      </c>
      <c r="P245" s="344">
        <f t="shared" si="762"/>
        <v>60</v>
      </c>
      <c r="Q245" s="344">
        <f t="shared" si="763"/>
        <v>60</v>
      </c>
      <c r="R245" s="344">
        <f t="shared" si="764"/>
        <v>61</v>
      </c>
      <c r="S245" s="344">
        <f t="shared" si="765"/>
        <v>61</v>
      </c>
      <c r="T245" s="344">
        <f t="shared" si="766"/>
        <v>62</v>
      </c>
      <c r="U245" s="356">
        <v>3600</v>
      </c>
      <c r="V245" s="356">
        <v>2800</v>
      </c>
      <c r="W245" s="356">
        <v>2000</v>
      </c>
      <c r="X245" s="356">
        <v>1200</v>
      </c>
      <c r="Y245" s="356">
        <v>400</v>
      </c>
      <c r="Z245" s="344">
        <f t="shared" si="767"/>
        <v>9</v>
      </c>
      <c r="AA245" s="344">
        <f t="shared" si="768"/>
        <v>9</v>
      </c>
      <c r="AB245" s="344">
        <f t="shared" si="769"/>
        <v>9</v>
      </c>
      <c r="AC245" s="344">
        <f t="shared" si="770"/>
        <v>9</v>
      </c>
      <c r="AD245" s="344">
        <f t="shared" si="771"/>
        <v>9</v>
      </c>
      <c r="AE245" s="344">
        <f t="shared" si="772"/>
        <v>9</v>
      </c>
      <c r="AF245" s="344">
        <f t="shared" si="773"/>
        <v>9</v>
      </c>
      <c r="AG245" s="344">
        <f t="shared" si="774"/>
        <v>9</v>
      </c>
      <c r="AH245" s="344">
        <f t="shared" si="775"/>
        <v>9</v>
      </c>
      <c r="AI245" s="344">
        <f t="shared" si="776"/>
        <v>9</v>
      </c>
      <c r="AJ245" s="356">
        <v>3600</v>
      </c>
      <c r="AK245" s="356">
        <v>2800</v>
      </c>
      <c r="AL245" s="356">
        <v>2000</v>
      </c>
      <c r="AM245" s="356">
        <v>1200</v>
      </c>
      <c r="AN245" s="356">
        <v>400</v>
      </c>
      <c r="AO245" s="344" t="str">
        <f t="shared" si="777"/>
        <v/>
      </c>
      <c r="AP245" s="344" t="str">
        <f t="shared" si="778"/>
        <v/>
      </c>
      <c r="AQ245" s="344" t="str">
        <f t="shared" si="779"/>
        <v/>
      </c>
      <c r="AR245" s="344" t="str">
        <f t="shared" si="780"/>
        <v/>
      </c>
      <c r="AS245" s="344" t="str">
        <f t="shared" si="781"/>
        <v/>
      </c>
      <c r="AT245" s="344" t="str">
        <f t="shared" si="782"/>
        <v/>
      </c>
      <c r="AU245" s="344" t="str">
        <f t="shared" si="783"/>
        <v/>
      </c>
      <c r="AV245" s="344" t="str">
        <f t="shared" si="784"/>
        <v/>
      </c>
      <c r="AW245" s="344" t="str">
        <f t="shared" si="785"/>
        <v/>
      </c>
      <c r="AX245" s="344" t="str">
        <f t="shared" si="786"/>
        <v/>
      </c>
      <c r="AY245" s="356">
        <v>3600</v>
      </c>
      <c r="AZ245" s="356">
        <v>2800</v>
      </c>
      <c r="BA245" s="356">
        <v>2000</v>
      </c>
      <c r="BB245" s="356">
        <v>1200</v>
      </c>
      <c r="BC245" s="356">
        <v>400</v>
      </c>
      <c r="BI245" s="146" t="str">
        <f t="shared" si="750"/>
        <v/>
      </c>
      <c r="BJ245" s="352" t="str">
        <f t="shared" si="751"/>
        <v/>
      </c>
      <c r="BK245" s="146" t="str">
        <f t="shared" si="752"/>
        <v/>
      </c>
      <c r="BL245" s="25">
        <f t="shared" si="665"/>
        <v>5010309</v>
      </c>
      <c r="BM245" s="146">
        <f t="shared" ref="BM245" si="809">BM232</f>
        <v>1640</v>
      </c>
      <c r="BN245" s="146">
        <f t="shared" si="788"/>
        <v>5</v>
      </c>
      <c r="BO245" s="146">
        <f t="shared" ref="BO245" si="810">BO232</f>
        <v>3</v>
      </c>
      <c r="BP245" s="146">
        <f t="shared" si="732"/>
        <v>9</v>
      </c>
      <c r="BQ245" s="146">
        <f>VLOOKUP(IF(A245=1,0,A245),宝石属性!$B$26:$D$41,2,0)</f>
        <v>0</v>
      </c>
      <c r="BR245" s="146">
        <f>VLOOKUP(IF(A245=1,0,A245),宝石属性!$B$26:$D$41,3,0)</f>
        <v>0</v>
      </c>
      <c r="BS245" s="146">
        <f t="shared" ref="BS245:BV245" si="811">IF(BS232="","",BS232)</f>
        <v>2</v>
      </c>
      <c r="BT245" s="146">
        <f t="shared" si="811"/>
        <v>3</v>
      </c>
      <c r="BU245" s="146" t="str">
        <f t="shared" si="811"/>
        <v/>
      </c>
      <c r="BV245" s="146" t="str">
        <f t="shared" si="811"/>
        <v/>
      </c>
      <c r="BW245" s="357" t="str">
        <f t="shared" si="692"/>
        <v/>
      </c>
      <c r="BX245" s="357" t="str">
        <f t="shared" si="693"/>
        <v/>
      </c>
    </row>
    <row r="246" spans="1:76" s="353" customFormat="1">
      <c r="A246" s="121">
        <v>10</v>
      </c>
      <c r="B246" s="121" t="s">
        <v>1109</v>
      </c>
      <c r="C246" s="121" t="str">
        <f t="shared" si="756"/>
        <v>女头饰</v>
      </c>
      <c r="D246" s="121" t="str">
        <f t="shared" si="664"/>
        <v>10级绿装女头饰</v>
      </c>
      <c r="E246" s="121">
        <f>VLOOKUP($C246,$C$3:$M$15,COLUMNS($C$3:H$15),0)</f>
        <v>90</v>
      </c>
      <c r="F246" s="121" t="str">
        <f>VLOOKUP($C246,$C$3:$M$15,COLUMNS($C$3:I$15),0)</f>
        <v>maxmp_value</v>
      </c>
      <c r="G246" s="121">
        <f>VLOOKUP($C246,$C$3:$M$15,COLUMNS($C$3:J$15),0)</f>
        <v>140</v>
      </c>
      <c r="H246" s="121" t="str">
        <f>VLOOKUP($C246,$C$3:$M$15,COLUMNS($C$3:K$15),0)</f>
        <v>defend_value</v>
      </c>
      <c r="I246" s="121" t="str">
        <f>VLOOKUP($C246,$C$3:$M$15,COLUMNS($C$3:L$15),0)</f>
        <v/>
      </c>
      <c r="J246" s="121" t="str">
        <f>VLOOKUP($C246,$C$3:$M$15,COLUMNS($C$3:M$15),0)</f>
        <v/>
      </c>
      <c r="K246" s="344">
        <f t="shared" si="757"/>
        <v>57</v>
      </c>
      <c r="L246" s="344">
        <f t="shared" si="758"/>
        <v>58</v>
      </c>
      <c r="M246" s="344">
        <f t="shared" si="759"/>
        <v>58</v>
      </c>
      <c r="N246" s="344">
        <f t="shared" si="760"/>
        <v>59</v>
      </c>
      <c r="O246" s="344">
        <f t="shared" si="761"/>
        <v>59</v>
      </c>
      <c r="P246" s="344">
        <f t="shared" si="762"/>
        <v>60</v>
      </c>
      <c r="Q246" s="344">
        <f t="shared" si="763"/>
        <v>60</v>
      </c>
      <c r="R246" s="344">
        <f t="shared" si="764"/>
        <v>61</v>
      </c>
      <c r="S246" s="344">
        <f t="shared" si="765"/>
        <v>61</v>
      </c>
      <c r="T246" s="344">
        <f t="shared" si="766"/>
        <v>62</v>
      </c>
      <c r="U246" s="356">
        <v>3600</v>
      </c>
      <c r="V246" s="356">
        <v>2800</v>
      </c>
      <c r="W246" s="356">
        <v>2000</v>
      </c>
      <c r="X246" s="356">
        <v>1200</v>
      </c>
      <c r="Y246" s="356">
        <v>400</v>
      </c>
      <c r="Z246" s="344">
        <f t="shared" si="767"/>
        <v>9</v>
      </c>
      <c r="AA246" s="344">
        <f t="shared" si="768"/>
        <v>9</v>
      </c>
      <c r="AB246" s="344">
        <f t="shared" si="769"/>
        <v>9</v>
      </c>
      <c r="AC246" s="344">
        <f t="shared" si="770"/>
        <v>9</v>
      </c>
      <c r="AD246" s="344">
        <f t="shared" si="771"/>
        <v>9</v>
      </c>
      <c r="AE246" s="344">
        <f t="shared" si="772"/>
        <v>9</v>
      </c>
      <c r="AF246" s="344">
        <f t="shared" si="773"/>
        <v>9</v>
      </c>
      <c r="AG246" s="344">
        <f t="shared" si="774"/>
        <v>9</v>
      </c>
      <c r="AH246" s="344">
        <f t="shared" si="775"/>
        <v>9</v>
      </c>
      <c r="AI246" s="344">
        <f t="shared" si="776"/>
        <v>9</v>
      </c>
      <c r="AJ246" s="356">
        <v>3600</v>
      </c>
      <c r="AK246" s="356">
        <v>2800</v>
      </c>
      <c r="AL246" s="356">
        <v>2000</v>
      </c>
      <c r="AM246" s="356">
        <v>1200</v>
      </c>
      <c r="AN246" s="356">
        <v>400</v>
      </c>
      <c r="AO246" s="344" t="str">
        <f t="shared" si="777"/>
        <v/>
      </c>
      <c r="AP246" s="344" t="str">
        <f t="shared" si="778"/>
        <v/>
      </c>
      <c r="AQ246" s="344" t="str">
        <f t="shared" si="779"/>
        <v/>
      </c>
      <c r="AR246" s="344" t="str">
        <f t="shared" si="780"/>
        <v/>
      </c>
      <c r="AS246" s="344" t="str">
        <f t="shared" si="781"/>
        <v/>
      </c>
      <c r="AT246" s="344" t="str">
        <f t="shared" si="782"/>
        <v/>
      </c>
      <c r="AU246" s="344" t="str">
        <f t="shared" si="783"/>
        <v/>
      </c>
      <c r="AV246" s="344" t="str">
        <f t="shared" si="784"/>
        <v/>
      </c>
      <c r="AW246" s="344" t="str">
        <f t="shared" si="785"/>
        <v/>
      </c>
      <c r="AX246" s="344" t="str">
        <f t="shared" si="786"/>
        <v/>
      </c>
      <c r="AY246" s="356">
        <v>3600</v>
      </c>
      <c r="AZ246" s="356">
        <v>2800</v>
      </c>
      <c r="BA246" s="356">
        <v>2000</v>
      </c>
      <c r="BB246" s="356">
        <v>1200</v>
      </c>
      <c r="BC246" s="356">
        <v>400</v>
      </c>
      <c r="BI246" s="146" t="str">
        <f t="shared" si="750"/>
        <v/>
      </c>
      <c r="BJ246" s="352" t="str">
        <f t="shared" si="751"/>
        <v/>
      </c>
      <c r="BK246" s="146" t="str">
        <f t="shared" si="752"/>
        <v/>
      </c>
      <c r="BL246" s="25">
        <f t="shared" si="665"/>
        <v>5010310</v>
      </c>
      <c r="BM246" s="146">
        <f t="shared" ref="BM246" si="812">BM233</f>
        <v>1384</v>
      </c>
      <c r="BN246" s="146">
        <f t="shared" si="788"/>
        <v>5</v>
      </c>
      <c r="BO246" s="146">
        <f t="shared" ref="BO246" si="813">BO233</f>
        <v>3</v>
      </c>
      <c r="BP246" s="146">
        <f t="shared" si="732"/>
        <v>10</v>
      </c>
      <c r="BQ246" s="146">
        <f>VLOOKUP(IF(A246=1,0,A246),宝石属性!$B$26:$D$41,2,0)</f>
        <v>0</v>
      </c>
      <c r="BR246" s="146">
        <f>VLOOKUP(IF(A246=1,0,A246),宝石属性!$B$26:$D$41,3,0)</f>
        <v>0</v>
      </c>
      <c r="BS246" s="146">
        <f t="shared" ref="BS246:BV246" si="814">IF(BS233="","",BS233)</f>
        <v>2</v>
      </c>
      <c r="BT246" s="146">
        <f t="shared" si="814"/>
        <v>3</v>
      </c>
      <c r="BU246" s="146" t="str">
        <f t="shared" si="814"/>
        <v/>
      </c>
      <c r="BV246" s="146" t="str">
        <f t="shared" si="814"/>
        <v/>
      </c>
      <c r="BW246" s="357" t="str">
        <f t="shared" si="692"/>
        <v/>
      </c>
      <c r="BX246" s="357" t="str">
        <f t="shared" si="693"/>
        <v/>
      </c>
    </row>
    <row r="247" spans="1:76" s="353" customFormat="1">
      <c r="A247" s="121">
        <v>10</v>
      </c>
      <c r="B247" s="121" t="s">
        <v>1109</v>
      </c>
      <c r="C247" s="121" t="str">
        <f t="shared" si="756"/>
        <v>项链</v>
      </c>
      <c r="D247" s="121" t="str">
        <f t="shared" si="664"/>
        <v>10级绿装项链</v>
      </c>
      <c r="E247" s="121">
        <f>VLOOKUP($C247,$C$3:$M$15,COLUMNS($C$3:H$15),0)</f>
        <v>150</v>
      </c>
      <c r="F247" s="121" t="str">
        <f>VLOOKUP($C247,$C$3:$M$15,COLUMNS($C$3:I$15),0)</f>
        <v>magicattack_value</v>
      </c>
      <c r="G247" s="121">
        <f>VLOOKUP($C247,$C$3:$M$15,COLUMNS($C$3:J$15),0)</f>
        <v>160</v>
      </c>
      <c r="H247" s="121" t="str">
        <f>VLOOKUP($C247,$C$3:$M$15,COLUMNS($C$3:K$15),0)</f>
        <v>magicdef_value</v>
      </c>
      <c r="I247" s="121" t="str">
        <f>VLOOKUP($C247,$C$3:$M$15,COLUMNS($C$3:L$15),0)</f>
        <v/>
      </c>
      <c r="J247" s="121" t="str">
        <f>VLOOKUP($C247,$C$3:$M$15,COLUMNS($C$3:M$15),0)</f>
        <v/>
      </c>
      <c r="K247" s="344">
        <f t="shared" si="757"/>
        <v>16</v>
      </c>
      <c r="L247" s="344">
        <f t="shared" si="758"/>
        <v>16</v>
      </c>
      <c r="M247" s="344">
        <f t="shared" si="759"/>
        <v>16</v>
      </c>
      <c r="N247" s="344">
        <f t="shared" si="760"/>
        <v>16</v>
      </c>
      <c r="O247" s="344">
        <f t="shared" si="761"/>
        <v>16</v>
      </c>
      <c r="P247" s="344">
        <f t="shared" si="762"/>
        <v>17</v>
      </c>
      <c r="Q247" s="344">
        <f t="shared" si="763"/>
        <v>17</v>
      </c>
      <c r="R247" s="344">
        <f t="shared" si="764"/>
        <v>17</v>
      </c>
      <c r="S247" s="344">
        <f t="shared" si="765"/>
        <v>17</v>
      </c>
      <c r="T247" s="344">
        <f t="shared" si="766"/>
        <v>17</v>
      </c>
      <c r="U247" s="356">
        <v>3600</v>
      </c>
      <c r="V247" s="356">
        <v>2800</v>
      </c>
      <c r="W247" s="356">
        <v>2000</v>
      </c>
      <c r="X247" s="356">
        <v>1200</v>
      </c>
      <c r="Y247" s="356">
        <v>400</v>
      </c>
      <c r="Z247" s="344">
        <f t="shared" si="767"/>
        <v>8</v>
      </c>
      <c r="AA247" s="344">
        <f t="shared" si="768"/>
        <v>9</v>
      </c>
      <c r="AB247" s="344">
        <f t="shared" si="769"/>
        <v>9</v>
      </c>
      <c r="AC247" s="344">
        <f t="shared" si="770"/>
        <v>9</v>
      </c>
      <c r="AD247" s="344">
        <f t="shared" si="771"/>
        <v>9</v>
      </c>
      <c r="AE247" s="344">
        <f t="shared" si="772"/>
        <v>9</v>
      </c>
      <c r="AF247" s="344">
        <f t="shared" si="773"/>
        <v>9</v>
      </c>
      <c r="AG247" s="344">
        <f t="shared" si="774"/>
        <v>9</v>
      </c>
      <c r="AH247" s="344">
        <f t="shared" si="775"/>
        <v>9</v>
      </c>
      <c r="AI247" s="344">
        <f t="shared" si="776"/>
        <v>9</v>
      </c>
      <c r="AJ247" s="356">
        <v>3600</v>
      </c>
      <c r="AK247" s="356">
        <v>2800</v>
      </c>
      <c r="AL247" s="356">
        <v>2000</v>
      </c>
      <c r="AM247" s="356">
        <v>1200</v>
      </c>
      <c r="AN247" s="356">
        <v>400</v>
      </c>
      <c r="AO247" s="344" t="str">
        <f t="shared" si="777"/>
        <v/>
      </c>
      <c r="AP247" s="344" t="str">
        <f t="shared" si="778"/>
        <v/>
      </c>
      <c r="AQ247" s="344" t="str">
        <f t="shared" si="779"/>
        <v/>
      </c>
      <c r="AR247" s="344" t="str">
        <f t="shared" si="780"/>
        <v/>
      </c>
      <c r="AS247" s="344" t="str">
        <f t="shared" si="781"/>
        <v/>
      </c>
      <c r="AT247" s="344" t="str">
        <f t="shared" si="782"/>
        <v/>
      </c>
      <c r="AU247" s="344" t="str">
        <f t="shared" si="783"/>
        <v/>
      </c>
      <c r="AV247" s="344" t="str">
        <f t="shared" si="784"/>
        <v/>
      </c>
      <c r="AW247" s="344" t="str">
        <f t="shared" si="785"/>
        <v/>
      </c>
      <c r="AX247" s="344" t="str">
        <f t="shared" si="786"/>
        <v/>
      </c>
      <c r="AY247" s="356">
        <v>3600</v>
      </c>
      <c r="AZ247" s="356">
        <v>2800</v>
      </c>
      <c r="BA247" s="356">
        <v>2000</v>
      </c>
      <c r="BB247" s="356">
        <v>1200</v>
      </c>
      <c r="BC247" s="356">
        <v>400</v>
      </c>
      <c r="BI247" s="146" t="str">
        <f t="shared" si="750"/>
        <v/>
      </c>
      <c r="BJ247" s="352" t="str">
        <f t="shared" si="751"/>
        <v/>
      </c>
      <c r="BK247" s="146" t="str">
        <f t="shared" si="752"/>
        <v/>
      </c>
      <c r="BL247" s="25">
        <f t="shared" si="665"/>
        <v>5010411</v>
      </c>
      <c r="BM247" s="146">
        <f t="shared" ref="BM247" si="815">BM234</f>
        <v>40</v>
      </c>
      <c r="BN247" s="146">
        <f t="shared" si="788"/>
        <v>5</v>
      </c>
      <c r="BO247" s="146">
        <f t="shared" ref="BO247" si="816">BO234</f>
        <v>4</v>
      </c>
      <c r="BP247" s="146">
        <f t="shared" si="732"/>
        <v>11</v>
      </c>
      <c r="BQ247" s="146">
        <f>VLOOKUP(IF(A247=1,0,A247),宝石属性!$B$26:$D$41,2,0)</f>
        <v>0</v>
      </c>
      <c r="BR247" s="146">
        <f>VLOOKUP(IF(A247=1,0,A247),宝石属性!$B$26:$D$41,3,0)</f>
        <v>0</v>
      </c>
      <c r="BS247" s="146">
        <f t="shared" ref="BS247:BV247" si="817">IF(BS234="","",BS234)</f>
        <v>4</v>
      </c>
      <c r="BT247" s="146">
        <f t="shared" si="817"/>
        <v>5</v>
      </c>
      <c r="BU247" s="146" t="str">
        <f t="shared" si="817"/>
        <v/>
      </c>
      <c r="BV247" s="146" t="str">
        <f t="shared" si="817"/>
        <v/>
      </c>
      <c r="BW247" s="357" t="str">
        <f t="shared" si="692"/>
        <v/>
      </c>
      <c r="BX247" s="357" t="str">
        <f t="shared" si="693"/>
        <v/>
      </c>
    </row>
    <row r="248" spans="1:76" s="353" customFormat="1">
      <c r="A248" s="121">
        <v>10</v>
      </c>
      <c r="B248" s="121" t="s">
        <v>1109</v>
      </c>
      <c r="C248" s="121" t="str">
        <f t="shared" si="756"/>
        <v>腰带</v>
      </c>
      <c r="D248" s="121" t="str">
        <f t="shared" si="664"/>
        <v>10级绿装腰带</v>
      </c>
      <c r="E248" s="121">
        <f>VLOOKUP($C248,$C$3:$M$15,COLUMNS($C$3:H$15),0)</f>
        <v>60</v>
      </c>
      <c r="F248" s="121" t="str">
        <f>VLOOKUP($C248,$C$3:$M$15,COLUMNS($C$3:I$15),0)</f>
        <v>maxhp_value</v>
      </c>
      <c r="G248" s="121">
        <f>VLOOKUP($C248,$C$3:$M$15,COLUMNS($C$3:J$15),0)</f>
        <v>140</v>
      </c>
      <c r="H248" s="121" t="str">
        <f>VLOOKUP($C248,$C$3:$M$15,COLUMNS($C$3:K$15),0)</f>
        <v>defend_value</v>
      </c>
      <c r="I248" s="121" t="str">
        <f>VLOOKUP($C248,$C$3:$M$15,COLUMNS($C$3:L$15),0)</f>
        <v/>
      </c>
      <c r="J248" s="121" t="str">
        <f>VLOOKUP($C248,$C$3:$M$15,COLUMNS($C$3:M$15),0)</f>
        <v/>
      </c>
      <c r="K248" s="344">
        <f t="shared" si="757"/>
        <v>69</v>
      </c>
      <c r="L248" s="344">
        <f t="shared" si="758"/>
        <v>70</v>
      </c>
      <c r="M248" s="344">
        <f t="shared" si="759"/>
        <v>70</v>
      </c>
      <c r="N248" s="344">
        <f t="shared" si="760"/>
        <v>71</v>
      </c>
      <c r="O248" s="344">
        <f t="shared" si="761"/>
        <v>71</v>
      </c>
      <c r="P248" s="344">
        <f t="shared" si="762"/>
        <v>72</v>
      </c>
      <c r="Q248" s="344">
        <f t="shared" si="763"/>
        <v>72</v>
      </c>
      <c r="R248" s="344">
        <f t="shared" si="764"/>
        <v>74</v>
      </c>
      <c r="S248" s="344">
        <f t="shared" si="765"/>
        <v>74</v>
      </c>
      <c r="T248" s="344">
        <f t="shared" si="766"/>
        <v>75</v>
      </c>
      <c r="U248" s="356">
        <v>3600</v>
      </c>
      <c r="V248" s="356">
        <v>2800</v>
      </c>
      <c r="W248" s="356">
        <v>2000</v>
      </c>
      <c r="X248" s="356">
        <v>1200</v>
      </c>
      <c r="Y248" s="356">
        <v>400</v>
      </c>
      <c r="Z248" s="344">
        <f t="shared" si="767"/>
        <v>6</v>
      </c>
      <c r="AA248" s="344">
        <f t="shared" si="768"/>
        <v>6</v>
      </c>
      <c r="AB248" s="344">
        <f t="shared" si="769"/>
        <v>6</v>
      </c>
      <c r="AC248" s="344">
        <f t="shared" si="770"/>
        <v>6</v>
      </c>
      <c r="AD248" s="344">
        <f t="shared" si="771"/>
        <v>6</v>
      </c>
      <c r="AE248" s="344">
        <f t="shared" si="772"/>
        <v>6</v>
      </c>
      <c r="AF248" s="344">
        <f t="shared" si="773"/>
        <v>6</v>
      </c>
      <c r="AG248" s="344">
        <f t="shared" si="774"/>
        <v>6</v>
      </c>
      <c r="AH248" s="344">
        <f t="shared" si="775"/>
        <v>6</v>
      </c>
      <c r="AI248" s="344">
        <f t="shared" si="776"/>
        <v>6</v>
      </c>
      <c r="AJ248" s="356">
        <v>3600</v>
      </c>
      <c r="AK248" s="356">
        <v>2800</v>
      </c>
      <c r="AL248" s="356">
        <v>2000</v>
      </c>
      <c r="AM248" s="356">
        <v>1200</v>
      </c>
      <c r="AN248" s="356">
        <v>400</v>
      </c>
      <c r="AO248" s="344" t="str">
        <f t="shared" si="777"/>
        <v/>
      </c>
      <c r="AP248" s="344" t="str">
        <f t="shared" si="778"/>
        <v/>
      </c>
      <c r="AQ248" s="344" t="str">
        <f t="shared" si="779"/>
        <v/>
      </c>
      <c r="AR248" s="344" t="str">
        <f t="shared" si="780"/>
        <v/>
      </c>
      <c r="AS248" s="344" t="str">
        <f t="shared" si="781"/>
        <v/>
      </c>
      <c r="AT248" s="344" t="str">
        <f t="shared" si="782"/>
        <v/>
      </c>
      <c r="AU248" s="344" t="str">
        <f t="shared" si="783"/>
        <v/>
      </c>
      <c r="AV248" s="344" t="str">
        <f t="shared" si="784"/>
        <v/>
      </c>
      <c r="AW248" s="344" t="str">
        <f t="shared" si="785"/>
        <v/>
      </c>
      <c r="AX248" s="344" t="str">
        <f t="shared" si="786"/>
        <v/>
      </c>
      <c r="AY248" s="356">
        <v>3600</v>
      </c>
      <c r="AZ248" s="356">
        <v>2800</v>
      </c>
      <c r="BA248" s="356">
        <v>2000</v>
      </c>
      <c r="BB248" s="356">
        <v>1200</v>
      </c>
      <c r="BC248" s="356">
        <v>400</v>
      </c>
      <c r="BI248" s="146" t="str">
        <f t="shared" si="750"/>
        <v/>
      </c>
      <c r="BJ248" s="352" t="str">
        <f t="shared" si="751"/>
        <v/>
      </c>
      <c r="BK248" s="146" t="str">
        <f t="shared" si="752"/>
        <v/>
      </c>
      <c r="BL248" s="25">
        <f t="shared" si="665"/>
        <v>5010512</v>
      </c>
      <c r="BM248" s="146">
        <f t="shared" ref="BM248" si="818">BM235</f>
        <v>72</v>
      </c>
      <c r="BN248" s="146">
        <f t="shared" si="788"/>
        <v>5</v>
      </c>
      <c r="BO248" s="146">
        <f t="shared" ref="BO248" si="819">BO235</f>
        <v>5</v>
      </c>
      <c r="BP248" s="146">
        <f t="shared" si="732"/>
        <v>12</v>
      </c>
      <c r="BQ248" s="146">
        <f>VLOOKUP(IF(A248=1,0,A248),宝石属性!$B$26:$D$41,2,0)</f>
        <v>0</v>
      </c>
      <c r="BR248" s="146">
        <f>VLOOKUP(IF(A248=1,0,A248),宝石属性!$B$26:$D$41,3,0)</f>
        <v>0</v>
      </c>
      <c r="BS248" s="146">
        <f t="shared" ref="BS248:BV248" si="820">IF(BS235="","",BS235)</f>
        <v>1</v>
      </c>
      <c r="BT248" s="146">
        <f t="shared" si="820"/>
        <v>6</v>
      </c>
      <c r="BU248" s="146">
        <f t="shared" si="820"/>
        <v>9</v>
      </c>
      <c r="BV248" s="146" t="str">
        <f t="shared" si="820"/>
        <v/>
      </c>
      <c r="BW248" s="357" t="str">
        <f t="shared" si="692"/>
        <v/>
      </c>
      <c r="BX248" s="357" t="str">
        <f t="shared" si="693"/>
        <v/>
      </c>
    </row>
    <row r="249" spans="1:76" s="353" customFormat="1">
      <c r="A249" s="121">
        <v>10</v>
      </c>
      <c r="B249" s="121" t="s">
        <v>1109</v>
      </c>
      <c r="C249" s="121" t="str">
        <f t="shared" si="756"/>
        <v>鞋子</v>
      </c>
      <c r="D249" s="121" t="str">
        <f t="shared" si="664"/>
        <v>10级绿装鞋子</v>
      </c>
      <c r="E249" s="121">
        <f>VLOOKUP($C249,$C$3:$M$15,COLUMNS($C$3:H$15),0)</f>
        <v>160</v>
      </c>
      <c r="F249" s="121" t="str">
        <f>VLOOKUP($C249,$C$3:$M$15,COLUMNS($C$3:I$15),0)</f>
        <v>magicdef_value</v>
      </c>
      <c r="G249" s="121">
        <f>VLOOKUP($C249,$C$3:$M$15,COLUMNS($C$3:J$15),0)</f>
        <v>200</v>
      </c>
      <c r="H249" s="121" t="str">
        <f>VLOOKUP($C249,$C$3:$M$15,COLUMNS($C$3:K$15),0)</f>
        <v>speed_value</v>
      </c>
      <c r="I249" s="121" t="str">
        <f>VLOOKUP($C249,$C$3:$M$15,COLUMNS($C$3:L$15),0)</f>
        <v/>
      </c>
      <c r="J249" s="121" t="str">
        <f>VLOOKUP($C249,$C$3:$M$15,COLUMNS($C$3:M$15),0)</f>
        <v/>
      </c>
      <c r="K249" s="344">
        <f t="shared" si="757"/>
        <v>8</v>
      </c>
      <c r="L249" s="344">
        <f t="shared" si="758"/>
        <v>9</v>
      </c>
      <c r="M249" s="344">
        <f t="shared" si="759"/>
        <v>9</v>
      </c>
      <c r="N249" s="344">
        <f t="shared" si="760"/>
        <v>9</v>
      </c>
      <c r="O249" s="344">
        <f t="shared" si="761"/>
        <v>9</v>
      </c>
      <c r="P249" s="344">
        <f t="shared" si="762"/>
        <v>9</v>
      </c>
      <c r="Q249" s="344">
        <f t="shared" si="763"/>
        <v>9</v>
      </c>
      <c r="R249" s="344">
        <f t="shared" si="764"/>
        <v>9</v>
      </c>
      <c r="S249" s="344">
        <f t="shared" si="765"/>
        <v>9</v>
      </c>
      <c r="T249" s="344">
        <f t="shared" si="766"/>
        <v>9</v>
      </c>
      <c r="U249" s="356">
        <v>3600</v>
      </c>
      <c r="V249" s="356">
        <v>2800</v>
      </c>
      <c r="W249" s="356">
        <v>2000</v>
      </c>
      <c r="X249" s="356">
        <v>1200</v>
      </c>
      <c r="Y249" s="356">
        <v>400</v>
      </c>
      <c r="Z249" s="344">
        <f t="shared" si="767"/>
        <v>7</v>
      </c>
      <c r="AA249" s="344">
        <f t="shared" si="768"/>
        <v>7</v>
      </c>
      <c r="AB249" s="344">
        <f t="shared" si="769"/>
        <v>7</v>
      </c>
      <c r="AC249" s="344">
        <f t="shared" si="770"/>
        <v>7</v>
      </c>
      <c r="AD249" s="344">
        <f t="shared" si="771"/>
        <v>7</v>
      </c>
      <c r="AE249" s="344">
        <f t="shared" si="772"/>
        <v>7</v>
      </c>
      <c r="AF249" s="344">
        <f t="shared" si="773"/>
        <v>7</v>
      </c>
      <c r="AG249" s="344">
        <f t="shared" si="774"/>
        <v>8</v>
      </c>
      <c r="AH249" s="344">
        <f t="shared" si="775"/>
        <v>8</v>
      </c>
      <c r="AI249" s="344">
        <f t="shared" si="776"/>
        <v>8</v>
      </c>
      <c r="AJ249" s="356">
        <v>3600</v>
      </c>
      <c r="AK249" s="356">
        <v>2800</v>
      </c>
      <c r="AL249" s="356">
        <v>2000</v>
      </c>
      <c r="AM249" s="356">
        <v>1200</v>
      </c>
      <c r="AN249" s="356">
        <v>400</v>
      </c>
      <c r="AO249" s="344" t="str">
        <f t="shared" si="777"/>
        <v/>
      </c>
      <c r="AP249" s="344" t="str">
        <f t="shared" si="778"/>
        <v/>
      </c>
      <c r="AQ249" s="344" t="str">
        <f t="shared" si="779"/>
        <v/>
      </c>
      <c r="AR249" s="344" t="str">
        <f t="shared" si="780"/>
        <v/>
      </c>
      <c r="AS249" s="344" t="str">
        <f t="shared" si="781"/>
        <v/>
      </c>
      <c r="AT249" s="344" t="str">
        <f t="shared" si="782"/>
        <v/>
      </c>
      <c r="AU249" s="344" t="str">
        <f t="shared" si="783"/>
        <v/>
      </c>
      <c r="AV249" s="344" t="str">
        <f t="shared" si="784"/>
        <v/>
      </c>
      <c r="AW249" s="344" t="str">
        <f t="shared" si="785"/>
        <v/>
      </c>
      <c r="AX249" s="344" t="str">
        <f t="shared" si="786"/>
        <v/>
      </c>
      <c r="AY249" s="356">
        <v>3600</v>
      </c>
      <c r="AZ249" s="356">
        <v>2800</v>
      </c>
      <c r="BA249" s="356">
        <v>2000</v>
      </c>
      <c r="BB249" s="356">
        <v>1200</v>
      </c>
      <c r="BC249" s="356">
        <v>400</v>
      </c>
      <c r="BI249" s="146" t="str">
        <f t="shared" si="750"/>
        <v/>
      </c>
      <c r="BJ249" s="352" t="str">
        <f t="shared" si="751"/>
        <v/>
      </c>
      <c r="BK249" s="146" t="str">
        <f t="shared" si="752"/>
        <v/>
      </c>
      <c r="BL249" s="25">
        <f t="shared" si="665"/>
        <v>5010613</v>
      </c>
      <c r="BM249" s="146">
        <f t="shared" ref="BM249" si="821">BM236</f>
        <v>88</v>
      </c>
      <c r="BN249" s="146">
        <f t="shared" si="788"/>
        <v>5</v>
      </c>
      <c r="BO249" s="146">
        <f t="shared" ref="BO249" si="822">BO236</f>
        <v>6</v>
      </c>
      <c r="BP249" s="146">
        <f t="shared" si="732"/>
        <v>13</v>
      </c>
      <c r="BQ249" s="146">
        <f>VLOOKUP(IF(A249=1,0,A249),宝石属性!$B$26:$D$41,2,0)</f>
        <v>0</v>
      </c>
      <c r="BR249" s="146">
        <f>VLOOKUP(IF(A249=1,0,A249),宝石属性!$B$26:$D$41,3,0)</f>
        <v>0</v>
      </c>
      <c r="BS249" s="146">
        <f t="shared" ref="BS249:BV249" si="823">IF(BS236="","",BS236)</f>
        <v>6</v>
      </c>
      <c r="BT249" s="146">
        <f t="shared" si="823"/>
        <v>9</v>
      </c>
      <c r="BU249" s="146" t="str">
        <f t="shared" si="823"/>
        <v/>
      </c>
      <c r="BV249" s="146" t="str">
        <f t="shared" si="823"/>
        <v/>
      </c>
      <c r="BW249" s="357" t="str">
        <f t="shared" si="692"/>
        <v/>
      </c>
      <c r="BX249" s="357" t="str">
        <f t="shared" si="693"/>
        <v/>
      </c>
    </row>
    <row r="250" spans="1:76" s="353" customFormat="1">
      <c r="A250" s="121">
        <f>A237+10</f>
        <v>20</v>
      </c>
      <c r="B250" s="121" t="s">
        <v>1109</v>
      </c>
      <c r="C250" s="121" t="str">
        <f t="shared" si="756"/>
        <v>剑</v>
      </c>
      <c r="D250" s="121" t="str">
        <f t="shared" si="664"/>
        <v>20级绿装剑</v>
      </c>
      <c r="E250" s="121">
        <f>VLOOKUP($C250,$C$3:$M$15,COLUMNS($C$3:H$15),0)</f>
        <v>130</v>
      </c>
      <c r="F250" s="121" t="str">
        <f>VLOOKUP($C250,$C$3:$M$15,COLUMNS($C$3:I$15),0)</f>
        <v>phyattack_value</v>
      </c>
      <c r="G250" s="121">
        <f>VLOOKUP($C250,$C$3:$M$15,COLUMNS($C$3:J$15),0)</f>
        <v>150</v>
      </c>
      <c r="H250" s="121" t="str">
        <f>VLOOKUP($C250,$C$3:$M$15,COLUMNS($C$3:K$15),0)</f>
        <v>magicattack_value</v>
      </c>
      <c r="I250" s="121">
        <f>VLOOKUP($C250,$C$3:$M$15,COLUMNS($C$3:L$15),0)</f>
        <v>170</v>
      </c>
      <c r="J250" s="121" t="str">
        <f>VLOOKUP($C250,$C$3:$M$15,COLUMNS($C$3:M$15),0)</f>
        <v>medical_value</v>
      </c>
      <c r="K250" s="344">
        <f t="shared" si="757"/>
        <v>115</v>
      </c>
      <c r="L250" s="344">
        <f t="shared" si="758"/>
        <v>117</v>
      </c>
      <c r="M250" s="344">
        <f t="shared" si="759"/>
        <v>117</v>
      </c>
      <c r="N250" s="344">
        <f t="shared" si="760"/>
        <v>119</v>
      </c>
      <c r="O250" s="344">
        <f t="shared" si="761"/>
        <v>119</v>
      </c>
      <c r="P250" s="344">
        <f t="shared" si="762"/>
        <v>121</v>
      </c>
      <c r="Q250" s="344">
        <f t="shared" si="763"/>
        <v>121</v>
      </c>
      <c r="R250" s="344">
        <f t="shared" si="764"/>
        <v>123</v>
      </c>
      <c r="S250" s="344">
        <f t="shared" si="765"/>
        <v>123</v>
      </c>
      <c r="T250" s="344">
        <f t="shared" si="766"/>
        <v>125</v>
      </c>
      <c r="U250" s="356">
        <v>3600</v>
      </c>
      <c r="V250" s="356">
        <v>2800</v>
      </c>
      <c r="W250" s="356">
        <v>2000</v>
      </c>
      <c r="X250" s="356">
        <v>1200</v>
      </c>
      <c r="Y250" s="356">
        <v>400</v>
      </c>
      <c r="Z250" s="344">
        <f t="shared" si="767"/>
        <v>26</v>
      </c>
      <c r="AA250" s="344">
        <f t="shared" si="768"/>
        <v>26</v>
      </c>
      <c r="AB250" s="344">
        <f t="shared" si="769"/>
        <v>26</v>
      </c>
      <c r="AC250" s="344">
        <f t="shared" si="770"/>
        <v>27</v>
      </c>
      <c r="AD250" s="344">
        <f t="shared" si="771"/>
        <v>27</v>
      </c>
      <c r="AE250" s="344">
        <f t="shared" si="772"/>
        <v>27</v>
      </c>
      <c r="AF250" s="344">
        <f t="shared" si="773"/>
        <v>27</v>
      </c>
      <c r="AG250" s="344">
        <f t="shared" si="774"/>
        <v>28</v>
      </c>
      <c r="AH250" s="344">
        <f t="shared" si="775"/>
        <v>28</v>
      </c>
      <c r="AI250" s="344">
        <f t="shared" si="776"/>
        <v>28</v>
      </c>
      <c r="AJ250" s="356">
        <v>3600</v>
      </c>
      <c r="AK250" s="356">
        <v>2800</v>
      </c>
      <c r="AL250" s="356">
        <v>2000</v>
      </c>
      <c r="AM250" s="356">
        <v>1200</v>
      </c>
      <c r="AN250" s="356">
        <v>400</v>
      </c>
      <c r="AO250" s="344">
        <f t="shared" si="777"/>
        <v>30</v>
      </c>
      <c r="AP250" s="344">
        <f t="shared" si="778"/>
        <v>31</v>
      </c>
      <c r="AQ250" s="344">
        <f t="shared" si="779"/>
        <v>31</v>
      </c>
      <c r="AR250" s="344">
        <f t="shared" si="780"/>
        <v>32</v>
      </c>
      <c r="AS250" s="344">
        <f t="shared" si="781"/>
        <v>32</v>
      </c>
      <c r="AT250" s="344">
        <f t="shared" si="782"/>
        <v>34</v>
      </c>
      <c r="AU250" s="344">
        <f t="shared" si="783"/>
        <v>34</v>
      </c>
      <c r="AV250" s="344">
        <f t="shared" si="784"/>
        <v>35</v>
      </c>
      <c r="AW250" s="344">
        <f t="shared" si="785"/>
        <v>35</v>
      </c>
      <c r="AX250" s="344">
        <f t="shared" si="786"/>
        <v>36</v>
      </c>
      <c r="AY250" s="356">
        <v>3600</v>
      </c>
      <c r="AZ250" s="356">
        <v>2800</v>
      </c>
      <c r="BA250" s="356">
        <v>2000</v>
      </c>
      <c r="BB250" s="356">
        <v>1200</v>
      </c>
      <c r="BC250" s="356">
        <v>400</v>
      </c>
      <c r="BD250" s="353">
        <f>IF(BD237="","",BD237+1)</f>
        <v>2</v>
      </c>
      <c r="BE250" s="353">
        <f t="shared" ref="BE250:BH250" si="824">IF(BE237="","",BE237+1)</f>
        <v>2</v>
      </c>
      <c r="BF250" s="353">
        <f t="shared" si="824"/>
        <v>17</v>
      </c>
      <c r="BG250" s="353">
        <f t="shared" si="824"/>
        <v>32</v>
      </c>
      <c r="BH250" s="353">
        <f t="shared" si="824"/>
        <v>47</v>
      </c>
      <c r="BI250" s="146" t="str">
        <f t="shared" si="750"/>
        <v>2;2</v>
      </c>
      <c r="BJ250" s="352">
        <f t="shared" si="751"/>
        <v>17</v>
      </c>
      <c r="BK250" s="146" t="str">
        <f t="shared" si="752"/>
        <v>32;47</v>
      </c>
      <c r="BL250" s="25">
        <f t="shared" si="665"/>
        <v>5020101</v>
      </c>
      <c r="BM250" s="146">
        <f t="shared" ref="BM250" si="825">BM237</f>
        <v>1288</v>
      </c>
      <c r="BN250" s="146">
        <f t="shared" si="788"/>
        <v>5</v>
      </c>
      <c r="BO250" s="146">
        <f t="shared" ref="BO250:BP250" si="826">BO237</f>
        <v>1</v>
      </c>
      <c r="BP250" s="146">
        <f t="shared" si="826"/>
        <v>1</v>
      </c>
      <c r="BQ250" s="146">
        <f>VLOOKUP(IF(A250=1,0,A250),宝石属性!$B$26:$D$41,2,0)</f>
        <v>0</v>
      </c>
      <c r="BR250" s="146">
        <f>VLOOKUP(IF(A250=1,0,A250),宝石属性!$B$26:$D$41,3,0)</f>
        <v>0</v>
      </c>
      <c r="BS250" s="146">
        <f t="shared" ref="BS250:BV250" si="827">IF(BS237="","",BS237)</f>
        <v>2</v>
      </c>
      <c r="BT250" s="146">
        <f t="shared" si="827"/>
        <v>4</v>
      </c>
      <c r="BU250" s="146">
        <f t="shared" si="827"/>
        <v>7</v>
      </c>
      <c r="BV250" s="146">
        <f t="shared" si="827"/>
        <v>8</v>
      </c>
      <c r="BW250" s="357" t="str">
        <f t="shared" si="692"/>
        <v/>
      </c>
      <c r="BX250" s="357" t="str">
        <f t="shared" si="693"/>
        <v/>
      </c>
    </row>
    <row r="251" spans="1:76" s="353" customFormat="1">
      <c r="A251" s="121">
        <f t="shared" ref="A251:A314" si="828">A238+10</f>
        <v>20</v>
      </c>
      <c r="B251" s="121" t="s">
        <v>1109</v>
      </c>
      <c r="C251" s="121" t="str">
        <f t="shared" si="756"/>
        <v>锤</v>
      </c>
      <c r="D251" s="121" t="str">
        <f t="shared" si="664"/>
        <v>20级绿装锤</v>
      </c>
      <c r="E251" s="121">
        <f>VLOOKUP($C251,$C$3:$M$15,COLUMNS($C$3:H$15),0)</f>
        <v>130</v>
      </c>
      <c r="F251" s="121" t="str">
        <f>VLOOKUP($C251,$C$3:$M$15,COLUMNS($C$3:I$15),0)</f>
        <v>phyattack_value</v>
      </c>
      <c r="G251" s="121">
        <f>VLOOKUP($C251,$C$3:$M$15,COLUMNS($C$3:J$15),0)</f>
        <v>150</v>
      </c>
      <c r="H251" s="121" t="str">
        <f>VLOOKUP($C251,$C$3:$M$15,COLUMNS($C$3:K$15),0)</f>
        <v>magicattack_value</v>
      </c>
      <c r="I251" s="121">
        <f>VLOOKUP($C251,$C$3:$M$15,COLUMNS($C$3:L$15),0)</f>
        <v>170</v>
      </c>
      <c r="J251" s="121" t="str">
        <f>VLOOKUP($C251,$C$3:$M$15,COLUMNS($C$3:M$15),0)</f>
        <v>medical_value</v>
      </c>
      <c r="K251" s="344">
        <f t="shared" si="757"/>
        <v>115</v>
      </c>
      <c r="L251" s="344">
        <f t="shared" si="758"/>
        <v>117</v>
      </c>
      <c r="M251" s="344">
        <f t="shared" si="759"/>
        <v>117</v>
      </c>
      <c r="N251" s="344">
        <f t="shared" si="760"/>
        <v>119</v>
      </c>
      <c r="O251" s="344">
        <f t="shared" si="761"/>
        <v>119</v>
      </c>
      <c r="P251" s="344">
        <f t="shared" si="762"/>
        <v>121</v>
      </c>
      <c r="Q251" s="344">
        <f t="shared" si="763"/>
        <v>121</v>
      </c>
      <c r="R251" s="344">
        <f t="shared" si="764"/>
        <v>123</v>
      </c>
      <c r="S251" s="344">
        <f t="shared" si="765"/>
        <v>123</v>
      </c>
      <c r="T251" s="344">
        <f t="shared" si="766"/>
        <v>125</v>
      </c>
      <c r="U251" s="356">
        <v>3600</v>
      </c>
      <c r="V251" s="356">
        <v>2800</v>
      </c>
      <c r="W251" s="356">
        <v>2000</v>
      </c>
      <c r="X251" s="356">
        <v>1200</v>
      </c>
      <c r="Y251" s="356">
        <v>400</v>
      </c>
      <c r="Z251" s="344">
        <f t="shared" si="767"/>
        <v>26</v>
      </c>
      <c r="AA251" s="344">
        <f t="shared" si="768"/>
        <v>26</v>
      </c>
      <c r="AB251" s="344">
        <f t="shared" si="769"/>
        <v>26</v>
      </c>
      <c r="AC251" s="344">
        <f t="shared" si="770"/>
        <v>27</v>
      </c>
      <c r="AD251" s="344">
        <f t="shared" si="771"/>
        <v>27</v>
      </c>
      <c r="AE251" s="344">
        <f t="shared" si="772"/>
        <v>27</v>
      </c>
      <c r="AF251" s="344">
        <f t="shared" si="773"/>
        <v>27</v>
      </c>
      <c r="AG251" s="344">
        <f t="shared" si="774"/>
        <v>28</v>
      </c>
      <c r="AH251" s="344">
        <f t="shared" si="775"/>
        <v>28</v>
      </c>
      <c r="AI251" s="344">
        <f t="shared" si="776"/>
        <v>28</v>
      </c>
      <c r="AJ251" s="356">
        <v>3600</v>
      </c>
      <c r="AK251" s="356">
        <v>2800</v>
      </c>
      <c r="AL251" s="356">
        <v>2000</v>
      </c>
      <c r="AM251" s="356">
        <v>1200</v>
      </c>
      <c r="AN251" s="356">
        <v>400</v>
      </c>
      <c r="AO251" s="344">
        <f t="shared" si="777"/>
        <v>30</v>
      </c>
      <c r="AP251" s="344">
        <f t="shared" si="778"/>
        <v>31</v>
      </c>
      <c r="AQ251" s="344">
        <f t="shared" si="779"/>
        <v>31</v>
      </c>
      <c r="AR251" s="344">
        <f t="shared" si="780"/>
        <v>32</v>
      </c>
      <c r="AS251" s="344">
        <f t="shared" si="781"/>
        <v>32</v>
      </c>
      <c r="AT251" s="344">
        <f t="shared" si="782"/>
        <v>34</v>
      </c>
      <c r="AU251" s="344">
        <f t="shared" si="783"/>
        <v>34</v>
      </c>
      <c r="AV251" s="344">
        <f t="shared" si="784"/>
        <v>35</v>
      </c>
      <c r="AW251" s="344">
        <f t="shared" si="785"/>
        <v>35</v>
      </c>
      <c r="AX251" s="344">
        <f t="shared" si="786"/>
        <v>36</v>
      </c>
      <c r="AY251" s="356">
        <v>3600</v>
      </c>
      <c r="AZ251" s="356">
        <v>2800</v>
      </c>
      <c r="BA251" s="356">
        <v>2000</v>
      </c>
      <c r="BB251" s="356">
        <v>1200</v>
      </c>
      <c r="BC251" s="356">
        <v>400</v>
      </c>
      <c r="BD251" s="353">
        <f t="shared" ref="BD251:BH251" si="829">IF(BD238="","",BD238+1)</f>
        <v>2</v>
      </c>
      <c r="BE251" s="353">
        <f t="shared" si="829"/>
        <v>2</v>
      </c>
      <c r="BF251" s="353">
        <f t="shared" si="829"/>
        <v>17</v>
      </c>
      <c r="BG251" s="353">
        <f t="shared" si="829"/>
        <v>32</v>
      </c>
      <c r="BH251" s="353">
        <f t="shared" si="829"/>
        <v>47</v>
      </c>
      <c r="BI251" s="146" t="str">
        <f t="shared" si="750"/>
        <v>2;2</v>
      </c>
      <c r="BJ251" s="352">
        <f t="shared" si="751"/>
        <v>17</v>
      </c>
      <c r="BK251" s="146" t="str">
        <f t="shared" si="752"/>
        <v>32;47</v>
      </c>
      <c r="BL251" s="25">
        <f t="shared" si="665"/>
        <v>5020102</v>
      </c>
      <c r="BM251" s="146">
        <f t="shared" ref="BM251" si="830">BM238</f>
        <v>4360</v>
      </c>
      <c r="BN251" s="146">
        <f t="shared" si="788"/>
        <v>5</v>
      </c>
      <c r="BO251" s="146">
        <f t="shared" ref="BO251:BP251" si="831">BO238</f>
        <v>1</v>
      </c>
      <c r="BP251" s="146">
        <f t="shared" si="831"/>
        <v>2</v>
      </c>
      <c r="BQ251" s="146">
        <f>VLOOKUP(IF(A251=1,0,A251),宝石属性!$B$26:$D$41,2,0)</f>
        <v>0</v>
      </c>
      <c r="BR251" s="146">
        <f>VLOOKUP(IF(A251=1,0,A251),宝石属性!$B$26:$D$41,3,0)</f>
        <v>0</v>
      </c>
      <c r="BS251" s="146">
        <f t="shared" ref="BS251:BV251" si="832">IF(BS238="","",BS238)</f>
        <v>2</v>
      </c>
      <c r="BT251" s="146">
        <f t="shared" si="832"/>
        <v>4</v>
      </c>
      <c r="BU251" s="146">
        <f t="shared" si="832"/>
        <v>7</v>
      </c>
      <c r="BV251" s="146">
        <f t="shared" si="832"/>
        <v>8</v>
      </c>
      <c r="BW251" s="357" t="str">
        <f t="shared" si="692"/>
        <v/>
      </c>
      <c r="BX251" s="357" t="str">
        <f t="shared" si="693"/>
        <v/>
      </c>
    </row>
    <row r="252" spans="1:76" s="353" customFormat="1">
      <c r="A252" s="121">
        <f t="shared" si="828"/>
        <v>20</v>
      </c>
      <c r="B252" s="121" t="s">
        <v>1109</v>
      </c>
      <c r="C252" s="121" t="str">
        <f t="shared" si="756"/>
        <v>弓箭</v>
      </c>
      <c r="D252" s="121" t="str">
        <f t="shared" si="664"/>
        <v>20级绿装弓箭</v>
      </c>
      <c r="E252" s="121">
        <f>VLOOKUP($C252,$C$3:$M$15,COLUMNS($C$3:H$15),0)</f>
        <v>130</v>
      </c>
      <c r="F252" s="121" t="str">
        <f>VLOOKUP($C252,$C$3:$M$15,COLUMNS($C$3:I$15),0)</f>
        <v>phyattack_value</v>
      </c>
      <c r="G252" s="121">
        <f>VLOOKUP($C252,$C$3:$M$15,COLUMNS($C$3:J$15),0)</f>
        <v>150</v>
      </c>
      <c r="H252" s="121" t="str">
        <f>VLOOKUP($C252,$C$3:$M$15,COLUMNS($C$3:K$15),0)</f>
        <v>magicattack_value</v>
      </c>
      <c r="I252" s="121">
        <f>VLOOKUP($C252,$C$3:$M$15,COLUMNS($C$3:L$15),0)</f>
        <v>170</v>
      </c>
      <c r="J252" s="121" t="str">
        <f>VLOOKUP($C252,$C$3:$M$15,COLUMNS($C$3:M$15),0)</f>
        <v>medical_value</v>
      </c>
      <c r="K252" s="344">
        <f t="shared" si="757"/>
        <v>115</v>
      </c>
      <c r="L252" s="344">
        <f t="shared" si="758"/>
        <v>117</v>
      </c>
      <c r="M252" s="344">
        <f t="shared" si="759"/>
        <v>117</v>
      </c>
      <c r="N252" s="344">
        <f t="shared" si="760"/>
        <v>119</v>
      </c>
      <c r="O252" s="344">
        <f t="shared" si="761"/>
        <v>119</v>
      </c>
      <c r="P252" s="344">
        <f t="shared" si="762"/>
        <v>121</v>
      </c>
      <c r="Q252" s="344">
        <f t="shared" si="763"/>
        <v>121</v>
      </c>
      <c r="R252" s="344">
        <f t="shared" si="764"/>
        <v>123</v>
      </c>
      <c r="S252" s="344">
        <f t="shared" si="765"/>
        <v>123</v>
      </c>
      <c r="T252" s="344">
        <f t="shared" si="766"/>
        <v>125</v>
      </c>
      <c r="U252" s="356">
        <v>3600</v>
      </c>
      <c r="V252" s="356">
        <v>2800</v>
      </c>
      <c r="W252" s="356">
        <v>2000</v>
      </c>
      <c r="X252" s="356">
        <v>1200</v>
      </c>
      <c r="Y252" s="356">
        <v>400</v>
      </c>
      <c r="Z252" s="344">
        <f t="shared" si="767"/>
        <v>26</v>
      </c>
      <c r="AA252" s="344">
        <f t="shared" si="768"/>
        <v>26</v>
      </c>
      <c r="AB252" s="344">
        <f t="shared" si="769"/>
        <v>26</v>
      </c>
      <c r="AC252" s="344">
        <f t="shared" si="770"/>
        <v>27</v>
      </c>
      <c r="AD252" s="344">
        <f t="shared" si="771"/>
        <v>27</v>
      </c>
      <c r="AE252" s="344">
        <f t="shared" si="772"/>
        <v>27</v>
      </c>
      <c r="AF252" s="344">
        <f t="shared" si="773"/>
        <v>27</v>
      </c>
      <c r="AG252" s="344">
        <f t="shared" si="774"/>
        <v>28</v>
      </c>
      <c r="AH252" s="344">
        <f t="shared" si="775"/>
        <v>28</v>
      </c>
      <c r="AI252" s="344">
        <f t="shared" si="776"/>
        <v>28</v>
      </c>
      <c r="AJ252" s="356">
        <v>3600</v>
      </c>
      <c r="AK252" s="356">
        <v>2800</v>
      </c>
      <c r="AL252" s="356">
        <v>2000</v>
      </c>
      <c r="AM252" s="356">
        <v>1200</v>
      </c>
      <c r="AN252" s="356">
        <v>400</v>
      </c>
      <c r="AO252" s="344">
        <f t="shared" si="777"/>
        <v>30</v>
      </c>
      <c r="AP252" s="344">
        <f t="shared" si="778"/>
        <v>31</v>
      </c>
      <c r="AQ252" s="344">
        <f t="shared" si="779"/>
        <v>31</v>
      </c>
      <c r="AR252" s="344">
        <f t="shared" si="780"/>
        <v>32</v>
      </c>
      <c r="AS252" s="344">
        <f t="shared" si="781"/>
        <v>32</v>
      </c>
      <c r="AT252" s="344">
        <f t="shared" si="782"/>
        <v>34</v>
      </c>
      <c r="AU252" s="344">
        <f t="shared" si="783"/>
        <v>34</v>
      </c>
      <c r="AV252" s="344">
        <f t="shared" si="784"/>
        <v>35</v>
      </c>
      <c r="AW252" s="344">
        <f t="shared" si="785"/>
        <v>35</v>
      </c>
      <c r="AX252" s="344">
        <f t="shared" si="786"/>
        <v>36</v>
      </c>
      <c r="AY252" s="356">
        <v>3600</v>
      </c>
      <c r="AZ252" s="356">
        <v>2800</v>
      </c>
      <c r="BA252" s="356">
        <v>2000</v>
      </c>
      <c r="BB252" s="356">
        <v>1200</v>
      </c>
      <c r="BC252" s="356">
        <v>400</v>
      </c>
      <c r="BD252" s="353">
        <f t="shared" ref="BD252:BH252" si="833">IF(BD239="","",BD239+1)</f>
        <v>2</v>
      </c>
      <c r="BE252" s="353">
        <f t="shared" si="833"/>
        <v>2</v>
      </c>
      <c r="BF252" s="353">
        <f t="shared" si="833"/>
        <v>17</v>
      </c>
      <c r="BG252" s="353">
        <f t="shared" si="833"/>
        <v>32</v>
      </c>
      <c r="BH252" s="353">
        <f t="shared" si="833"/>
        <v>47</v>
      </c>
      <c r="BI252" s="146" t="str">
        <f t="shared" si="750"/>
        <v>2;2</v>
      </c>
      <c r="BJ252" s="352">
        <f t="shared" si="751"/>
        <v>17</v>
      </c>
      <c r="BK252" s="146" t="str">
        <f t="shared" si="752"/>
        <v>32;47</v>
      </c>
      <c r="BL252" s="25">
        <f t="shared" si="665"/>
        <v>5020103</v>
      </c>
      <c r="BM252" s="146">
        <f t="shared" ref="BM252" si="834">BM239</f>
        <v>1800</v>
      </c>
      <c r="BN252" s="146">
        <f t="shared" si="788"/>
        <v>5</v>
      </c>
      <c r="BO252" s="146">
        <f t="shared" ref="BO252:BP252" si="835">BO239</f>
        <v>1</v>
      </c>
      <c r="BP252" s="146">
        <f t="shared" si="835"/>
        <v>3</v>
      </c>
      <c r="BQ252" s="146">
        <f>VLOOKUP(IF(A252=1,0,A252),宝石属性!$B$26:$D$41,2,0)</f>
        <v>0</v>
      </c>
      <c r="BR252" s="146">
        <f>VLOOKUP(IF(A252=1,0,A252),宝石属性!$B$26:$D$41,3,0)</f>
        <v>0</v>
      </c>
      <c r="BS252" s="146">
        <f t="shared" ref="BS252:BV252" si="836">IF(BS239="","",BS239)</f>
        <v>2</v>
      </c>
      <c r="BT252" s="146">
        <f t="shared" si="836"/>
        <v>4</v>
      </c>
      <c r="BU252" s="146">
        <f t="shared" si="836"/>
        <v>7</v>
      </c>
      <c r="BV252" s="146">
        <f t="shared" si="836"/>
        <v>8</v>
      </c>
      <c r="BW252" s="357" t="str">
        <f t="shared" si="692"/>
        <v/>
      </c>
      <c r="BX252" s="357" t="str">
        <f t="shared" si="693"/>
        <v/>
      </c>
    </row>
    <row r="253" spans="1:76" s="353" customFormat="1">
      <c r="A253" s="121">
        <f t="shared" si="828"/>
        <v>20</v>
      </c>
      <c r="B253" s="121" t="s">
        <v>1109</v>
      </c>
      <c r="C253" s="121" t="str">
        <f t="shared" si="756"/>
        <v>爪</v>
      </c>
      <c r="D253" s="121" t="str">
        <f t="shared" si="664"/>
        <v>20级绿装爪</v>
      </c>
      <c r="E253" s="121">
        <f>VLOOKUP($C253,$C$3:$M$15,COLUMNS($C$3:H$15),0)</f>
        <v>130</v>
      </c>
      <c r="F253" s="121" t="str">
        <f>VLOOKUP($C253,$C$3:$M$15,COLUMNS($C$3:I$15),0)</f>
        <v>phyattack_value</v>
      </c>
      <c r="G253" s="121">
        <f>VLOOKUP($C253,$C$3:$M$15,COLUMNS($C$3:J$15),0)</f>
        <v>150</v>
      </c>
      <c r="H253" s="121" t="str">
        <f>VLOOKUP($C253,$C$3:$M$15,COLUMNS($C$3:K$15),0)</f>
        <v>magicattack_value</v>
      </c>
      <c r="I253" s="121">
        <f>VLOOKUP($C253,$C$3:$M$15,COLUMNS($C$3:L$15),0)</f>
        <v>170</v>
      </c>
      <c r="J253" s="121" t="str">
        <f>VLOOKUP($C253,$C$3:$M$15,COLUMNS($C$3:M$15),0)</f>
        <v>medical_value</v>
      </c>
      <c r="K253" s="344">
        <f t="shared" si="757"/>
        <v>115</v>
      </c>
      <c r="L253" s="344">
        <f t="shared" si="758"/>
        <v>117</v>
      </c>
      <c r="M253" s="344">
        <f t="shared" si="759"/>
        <v>117</v>
      </c>
      <c r="N253" s="344">
        <f t="shared" si="760"/>
        <v>119</v>
      </c>
      <c r="O253" s="344">
        <f t="shared" si="761"/>
        <v>119</v>
      </c>
      <c r="P253" s="344">
        <f t="shared" si="762"/>
        <v>121</v>
      </c>
      <c r="Q253" s="344">
        <f t="shared" si="763"/>
        <v>121</v>
      </c>
      <c r="R253" s="344">
        <f t="shared" si="764"/>
        <v>123</v>
      </c>
      <c r="S253" s="344">
        <f t="shared" si="765"/>
        <v>123</v>
      </c>
      <c r="T253" s="344">
        <f t="shared" si="766"/>
        <v>125</v>
      </c>
      <c r="U253" s="356">
        <v>3600</v>
      </c>
      <c r="V253" s="356">
        <v>2800</v>
      </c>
      <c r="W253" s="356">
        <v>2000</v>
      </c>
      <c r="X253" s="356">
        <v>1200</v>
      </c>
      <c r="Y253" s="356">
        <v>400</v>
      </c>
      <c r="Z253" s="344">
        <f t="shared" si="767"/>
        <v>26</v>
      </c>
      <c r="AA253" s="344">
        <f t="shared" si="768"/>
        <v>26</v>
      </c>
      <c r="AB253" s="344">
        <f t="shared" si="769"/>
        <v>26</v>
      </c>
      <c r="AC253" s="344">
        <f t="shared" si="770"/>
        <v>27</v>
      </c>
      <c r="AD253" s="344">
        <f t="shared" si="771"/>
        <v>27</v>
      </c>
      <c r="AE253" s="344">
        <f t="shared" si="772"/>
        <v>27</v>
      </c>
      <c r="AF253" s="344">
        <f t="shared" si="773"/>
        <v>27</v>
      </c>
      <c r="AG253" s="344">
        <f t="shared" si="774"/>
        <v>28</v>
      </c>
      <c r="AH253" s="344">
        <f t="shared" si="775"/>
        <v>28</v>
      </c>
      <c r="AI253" s="344">
        <f t="shared" si="776"/>
        <v>28</v>
      </c>
      <c r="AJ253" s="356">
        <v>3600</v>
      </c>
      <c r="AK253" s="356">
        <v>2800</v>
      </c>
      <c r="AL253" s="356">
        <v>2000</v>
      </c>
      <c r="AM253" s="356">
        <v>1200</v>
      </c>
      <c r="AN253" s="356">
        <v>400</v>
      </c>
      <c r="AO253" s="344">
        <f t="shared" si="777"/>
        <v>30</v>
      </c>
      <c r="AP253" s="344">
        <f t="shared" si="778"/>
        <v>31</v>
      </c>
      <c r="AQ253" s="344">
        <f t="shared" si="779"/>
        <v>31</v>
      </c>
      <c r="AR253" s="344">
        <f t="shared" si="780"/>
        <v>32</v>
      </c>
      <c r="AS253" s="344">
        <f t="shared" si="781"/>
        <v>32</v>
      </c>
      <c r="AT253" s="344">
        <f t="shared" si="782"/>
        <v>34</v>
      </c>
      <c r="AU253" s="344">
        <f t="shared" si="783"/>
        <v>34</v>
      </c>
      <c r="AV253" s="344">
        <f t="shared" si="784"/>
        <v>35</v>
      </c>
      <c r="AW253" s="344">
        <f t="shared" si="785"/>
        <v>35</v>
      </c>
      <c r="AX253" s="344">
        <f t="shared" si="786"/>
        <v>36</v>
      </c>
      <c r="AY253" s="356">
        <v>3600</v>
      </c>
      <c r="AZ253" s="356">
        <v>2800</v>
      </c>
      <c r="BA253" s="356">
        <v>2000</v>
      </c>
      <c r="BB253" s="356">
        <v>1200</v>
      </c>
      <c r="BC253" s="356">
        <v>400</v>
      </c>
      <c r="BD253" s="353">
        <f t="shared" ref="BD253:BH253" si="837">IF(BD240="","",BD240+1)</f>
        <v>2</v>
      </c>
      <c r="BE253" s="353">
        <f t="shared" si="837"/>
        <v>2</v>
      </c>
      <c r="BF253" s="353">
        <f t="shared" si="837"/>
        <v>17</v>
      </c>
      <c r="BG253" s="353">
        <f t="shared" si="837"/>
        <v>32</v>
      </c>
      <c r="BH253" s="353">
        <f t="shared" si="837"/>
        <v>47</v>
      </c>
      <c r="BI253" s="146" t="str">
        <f t="shared" si="750"/>
        <v>2;2</v>
      </c>
      <c r="BJ253" s="352">
        <f t="shared" si="751"/>
        <v>17</v>
      </c>
      <c r="BK253" s="146" t="str">
        <f t="shared" si="752"/>
        <v>32;47</v>
      </c>
      <c r="BL253" s="25">
        <f t="shared" si="665"/>
        <v>5020104</v>
      </c>
      <c r="BM253" s="146">
        <f t="shared" ref="BM253" si="838">BM240</f>
        <v>3080</v>
      </c>
      <c r="BN253" s="146">
        <f t="shared" si="788"/>
        <v>5</v>
      </c>
      <c r="BO253" s="146">
        <f t="shared" ref="BO253:BP253" si="839">BO240</f>
        <v>1</v>
      </c>
      <c r="BP253" s="146">
        <f t="shared" si="839"/>
        <v>4</v>
      </c>
      <c r="BQ253" s="146">
        <f>VLOOKUP(IF(A253=1,0,A253),宝石属性!$B$26:$D$41,2,0)</f>
        <v>0</v>
      </c>
      <c r="BR253" s="146">
        <f>VLOOKUP(IF(A253=1,0,A253),宝石属性!$B$26:$D$41,3,0)</f>
        <v>0</v>
      </c>
      <c r="BS253" s="146">
        <f t="shared" ref="BS253:BV253" si="840">IF(BS240="","",BS240)</f>
        <v>2</v>
      </c>
      <c r="BT253" s="146">
        <f t="shared" si="840"/>
        <v>4</v>
      </c>
      <c r="BU253" s="146">
        <f t="shared" si="840"/>
        <v>7</v>
      </c>
      <c r="BV253" s="146">
        <f t="shared" si="840"/>
        <v>8</v>
      </c>
      <c r="BW253" s="357" t="str">
        <f t="shared" si="692"/>
        <v/>
      </c>
      <c r="BX253" s="357" t="str">
        <f t="shared" si="693"/>
        <v/>
      </c>
    </row>
    <row r="254" spans="1:76" s="353" customFormat="1">
      <c r="A254" s="121">
        <f t="shared" si="828"/>
        <v>20</v>
      </c>
      <c r="B254" s="121" t="s">
        <v>1109</v>
      </c>
      <c r="C254" s="121" t="str">
        <f t="shared" si="756"/>
        <v>魔棒</v>
      </c>
      <c r="D254" s="121" t="str">
        <f t="shared" si="664"/>
        <v>20级绿装魔棒</v>
      </c>
      <c r="E254" s="121">
        <f>VLOOKUP($C254,$C$3:$M$15,COLUMNS($C$3:H$15),0)</f>
        <v>130</v>
      </c>
      <c r="F254" s="121" t="str">
        <f>VLOOKUP($C254,$C$3:$M$15,COLUMNS($C$3:I$15),0)</f>
        <v>phyattack_value</v>
      </c>
      <c r="G254" s="121">
        <f>VLOOKUP($C254,$C$3:$M$15,COLUMNS($C$3:J$15),0)</f>
        <v>150</v>
      </c>
      <c r="H254" s="121" t="str">
        <f>VLOOKUP($C254,$C$3:$M$15,COLUMNS($C$3:K$15),0)</f>
        <v>magicattack_value</v>
      </c>
      <c r="I254" s="121">
        <f>VLOOKUP($C254,$C$3:$M$15,COLUMNS($C$3:L$15),0)</f>
        <v>170</v>
      </c>
      <c r="J254" s="121" t="str">
        <f>VLOOKUP($C254,$C$3:$M$15,COLUMNS($C$3:M$15),0)</f>
        <v>medical_value</v>
      </c>
      <c r="K254" s="344">
        <f t="shared" si="757"/>
        <v>115</v>
      </c>
      <c r="L254" s="344">
        <f t="shared" si="758"/>
        <v>117</v>
      </c>
      <c r="M254" s="344">
        <f t="shared" si="759"/>
        <v>117</v>
      </c>
      <c r="N254" s="344">
        <f t="shared" si="760"/>
        <v>119</v>
      </c>
      <c r="O254" s="344">
        <f t="shared" si="761"/>
        <v>119</v>
      </c>
      <c r="P254" s="344">
        <f t="shared" si="762"/>
        <v>121</v>
      </c>
      <c r="Q254" s="344">
        <f t="shared" si="763"/>
        <v>121</v>
      </c>
      <c r="R254" s="344">
        <f t="shared" si="764"/>
        <v>123</v>
      </c>
      <c r="S254" s="344">
        <f t="shared" si="765"/>
        <v>123</v>
      </c>
      <c r="T254" s="344">
        <f t="shared" si="766"/>
        <v>125</v>
      </c>
      <c r="U254" s="356">
        <v>3600</v>
      </c>
      <c r="V254" s="356">
        <v>2800</v>
      </c>
      <c r="W254" s="356">
        <v>2000</v>
      </c>
      <c r="X254" s="356">
        <v>1200</v>
      </c>
      <c r="Y254" s="356">
        <v>400</v>
      </c>
      <c r="Z254" s="344">
        <f t="shared" si="767"/>
        <v>26</v>
      </c>
      <c r="AA254" s="344">
        <f t="shared" si="768"/>
        <v>26</v>
      </c>
      <c r="AB254" s="344">
        <f t="shared" si="769"/>
        <v>26</v>
      </c>
      <c r="AC254" s="344">
        <f t="shared" si="770"/>
        <v>27</v>
      </c>
      <c r="AD254" s="344">
        <f t="shared" si="771"/>
        <v>27</v>
      </c>
      <c r="AE254" s="344">
        <f t="shared" si="772"/>
        <v>27</v>
      </c>
      <c r="AF254" s="344">
        <f t="shared" si="773"/>
        <v>27</v>
      </c>
      <c r="AG254" s="344">
        <f t="shared" si="774"/>
        <v>28</v>
      </c>
      <c r="AH254" s="344">
        <f t="shared" si="775"/>
        <v>28</v>
      </c>
      <c r="AI254" s="344">
        <f t="shared" si="776"/>
        <v>28</v>
      </c>
      <c r="AJ254" s="356">
        <v>3600</v>
      </c>
      <c r="AK254" s="356">
        <v>2800</v>
      </c>
      <c r="AL254" s="356">
        <v>2000</v>
      </c>
      <c r="AM254" s="356">
        <v>1200</v>
      </c>
      <c r="AN254" s="356">
        <v>400</v>
      </c>
      <c r="AO254" s="344">
        <f t="shared" si="777"/>
        <v>30</v>
      </c>
      <c r="AP254" s="344">
        <f t="shared" si="778"/>
        <v>31</v>
      </c>
      <c r="AQ254" s="344">
        <f t="shared" si="779"/>
        <v>31</v>
      </c>
      <c r="AR254" s="344">
        <f t="shared" si="780"/>
        <v>32</v>
      </c>
      <c r="AS254" s="344">
        <f t="shared" si="781"/>
        <v>32</v>
      </c>
      <c r="AT254" s="344">
        <f t="shared" si="782"/>
        <v>34</v>
      </c>
      <c r="AU254" s="344">
        <f t="shared" si="783"/>
        <v>34</v>
      </c>
      <c r="AV254" s="344">
        <f t="shared" si="784"/>
        <v>35</v>
      </c>
      <c r="AW254" s="344">
        <f t="shared" si="785"/>
        <v>35</v>
      </c>
      <c r="AX254" s="344">
        <f t="shared" si="786"/>
        <v>36</v>
      </c>
      <c r="AY254" s="356">
        <v>3600</v>
      </c>
      <c r="AZ254" s="356">
        <v>2800</v>
      </c>
      <c r="BA254" s="356">
        <v>2000</v>
      </c>
      <c r="BB254" s="356">
        <v>1200</v>
      </c>
      <c r="BC254" s="356">
        <v>400</v>
      </c>
      <c r="BD254" s="353">
        <f t="shared" ref="BD254:BH254" si="841">IF(BD241="","",BD241+1)</f>
        <v>2</v>
      </c>
      <c r="BE254" s="353">
        <f t="shared" si="841"/>
        <v>2</v>
      </c>
      <c r="BF254" s="353">
        <f t="shared" si="841"/>
        <v>17</v>
      </c>
      <c r="BG254" s="353">
        <f t="shared" si="841"/>
        <v>32</v>
      </c>
      <c r="BH254" s="353">
        <f t="shared" si="841"/>
        <v>47</v>
      </c>
      <c r="BI254" s="146" t="str">
        <f t="shared" si="750"/>
        <v>2;2</v>
      </c>
      <c r="BJ254" s="352">
        <f t="shared" si="751"/>
        <v>17</v>
      </c>
      <c r="BK254" s="146" t="str">
        <f t="shared" si="752"/>
        <v>32;47</v>
      </c>
      <c r="BL254" s="25">
        <f t="shared" si="665"/>
        <v>5020105</v>
      </c>
      <c r="BM254" s="146">
        <f t="shared" ref="BM254" si="842">BM241</f>
        <v>2824</v>
      </c>
      <c r="BN254" s="146">
        <f t="shared" si="788"/>
        <v>5</v>
      </c>
      <c r="BO254" s="146">
        <f t="shared" ref="BO254:BP254" si="843">BO241</f>
        <v>1</v>
      </c>
      <c r="BP254" s="146">
        <f t="shared" si="843"/>
        <v>5</v>
      </c>
      <c r="BQ254" s="146">
        <f>VLOOKUP(IF(A254=1,0,A254),宝石属性!$B$26:$D$41,2,0)</f>
        <v>0</v>
      </c>
      <c r="BR254" s="146">
        <f>VLOOKUP(IF(A254=1,0,A254),宝石属性!$B$26:$D$41,3,0)</f>
        <v>0</v>
      </c>
      <c r="BS254" s="146">
        <f t="shared" ref="BS254:BV254" si="844">IF(BS241="","",BS241)</f>
        <v>2</v>
      </c>
      <c r="BT254" s="146">
        <f t="shared" si="844"/>
        <v>4</v>
      </c>
      <c r="BU254" s="146">
        <f t="shared" si="844"/>
        <v>7</v>
      </c>
      <c r="BV254" s="146">
        <f t="shared" si="844"/>
        <v>8</v>
      </c>
      <c r="BW254" s="357" t="str">
        <f t="shared" si="692"/>
        <v/>
      </c>
      <c r="BX254" s="357" t="str">
        <f t="shared" si="693"/>
        <v/>
      </c>
    </row>
    <row r="255" spans="1:76" s="353" customFormat="1">
      <c r="A255" s="121">
        <f t="shared" si="828"/>
        <v>20</v>
      </c>
      <c r="B255" s="121" t="s">
        <v>1109</v>
      </c>
      <c r="C255" s="121" t="str">
        <f t="shared" si="756"/>
        <v>法杖</v>
      </c>
      <c r="D255" s="121" t="str">
        <f t="shared" si="664"/>
        <v>20级绿装法杖</v>
      </c>
      <c r="E255" s="121">
        <f>VLOOKUP($C255,$C$3:$M$15,COLUMNS($C$3:H$15),0)</f>
        <v>130</v>
      </c>
      <c r="F255" s="121" t="str">
        <f>VLOOKUP($C255,$C$3:$M$15,COLUMNS($C$3:I$15),0)</f>
        <v>phyattack_value</v>
      </c>
      <c r="G255" s="121">
        <f>VLOOKUP($C255,$C$3:$M$15,COLUMNS($C$3:J$15),0)</f>
        <v>150</v>
      </c>
      <c r="H255" s="121" t="str">
        <f>VLOOKUP($C255,$C$3:$M$15,COLUMNS($C$3:K$15),0)</f>
        <v>magicattack_value</v>
      </c>
      <c r="I255" s="121">
        <f>VLOOKUP($C255,$C$3:$M$15,COLUMNS($C$3:L$15),0)</f>
        <v>170</v>
      </c>
      <c r="J255" s="121" t="str">
        <f>VLOOKUP($C255,$C$3:$M$15,COLUMNS($C$3:M$15),0)</f>
        <v>medical_value</v>
      </c>
      <c r="K255" s="344">
        <f t="shared" si="757"/>
        <v>115</v>
      </c>
      <c r="L255" s="344">
        <f t="shared" si="758"/>
        <v>117</v>
      </c>
      <c r="M255" s="344">
        <f t="shared" si="759"/>
        <v>117</v>
      </c>
      <c r="N255" s="344">
        <f t="shared" si="760"/>
        <v>119</v>
      </c>
      <c r="O255" s="344">
        <f t="shared" si="761"/>
        <v>119</v>
      </c>
      <c r="P255" s="344">
        <f t="shared" si="762"/>
        <v>121</v>
      </c>
      <c r="Q255" s="344">
        <f t="shared" si="763"/>
        <v>121</v>
      </c>
      <c r="R255" s="344">
        <f t="shared" si="764"/>
        <v>123</v>
      </c>
      <c r="S255" s="344">
        <f t="shared" si="765"/>
        <v>123</v>
      </c>
      <c r="T255" s="344">
        <f t="shared" si="766"/>
        <v>125</v>
      </c>
      <c r="U255" s="356">
        <v>3600</v>
      </c>
      <c r="V255" s="356">
        <v>2800</v>
      </c>
      <c r="W255" s="356">
        <v>2000</v>
      </c>
      <c r="X255" s="356">
        <v>1200</v>
      </c>
      <c r="Y255" s="356">
        <v>400</v>
      </c>
      <c r="Z255" s="344">
        <f t="shared" si="767"/>
        <v>26</v>
      </c>
      <c r="AA255" s="344">
        <f t="shared" si="768"/>
        <v>26</v>
      </c>
      <c r="AB255" s="344">
        <f t="shared" si="769"/>
        <v>26</v>
      </c>
      <c r="AC255" s="344">
        <f t="shared" si="770"/>
        <v>27</v>
      </c>
      <c r="AD255" s="344">
        <f t="shared" si="771"/>
        <v>27</v>
      </c>
      <c r="AE255" s="344">
        <f t="shared" si="772"/>
        <v>27</v>
      </c>
      <c r="AF255" s="344">
        <f t="shared" si="773"/>
        <v>27</v>
      </c>
      <c r="AG255" s="344">
        <f t="shared" si="774"/>
        <v>28</v>
      </c>
      <c r="AH255" s="344">
        <f t="shared" si="775"/>
        <v>28</v>
      </c>
      <c r="AI255" s="344">
        <f t="shared" si="776"/>
        <v>28</v>
      </c>
      <c r="AJ255" s="356">
        <v>3600</v>
      </c>
      <c r="AK255" s="356">
        <v>2800</v>
      </c>
      <c r="AL255" s="356">
        <v>2000</v>
      </c>
      <c r="AM255" s="356">
        <v>1200</v>
      </c>
      <c r="AN255" s="356">
        <v>400</v>
      </c>
      <c r="AO255" s="344">
        <f t="shared" si="777"/>
        <v>30</v>
      </c>
      <c r="AP255" s="344">
        <f t="shared" si="778"/>
        <v>31</v>
      </c>
      <c r="AQ255" s="344">
        <f t="shared" si="779"/>
        <v>31</v>
      </c>
      <c r="AR255" s="344">
        <f t="shared" si="780"/>
        <v>32</v>
      </c>
      <c r="AS255" s="344">
        <f t="shared" si="781"/>
        <v>32</v>
      </c>
      <c r="AT255" s="344">
        <f t="shared" si="782"/>
        <v>34</v>
      </c>
      <c r="AU255" s="344">
        <f t="shared" si="783"/>
        <v>34</v>
      </c>
      <c r="AV255" s="344">
        <f t="shared" si="784"/>
        <v>35</v>
      </c>
      <c r="AW255" s="344">
        <f t="shared" si="785"/>
        <v>35</v>
      </c>
      <c r="AX255" s="344">
        <f t="shared" si="786"/>
        <v>36</v>
      </c>
      <c r="AY255" s="356">
        <v>3600</v>
      </c>
      <c r="AZ255" s="356">
        <v>2800</v>
      </c>
      <c r="BA255" s="356">
        <v>2000</v>
      </c>
      <c r="BB255" s="356">
        <v>1200</v>
      </c>
      <c r="BC255" s="356">
        <v>400</v>
      </c>
      <c r="BD255" s="353">
        <f t="shared" ref="BD255:BH255" si="845">IF(BD242="","",BD242+1)</f>
        <v>2</v>
      </c>
      <c r="BE255" s="353">
        <f t="shared" si="845"/>
        <v>2</v>
      </c>
      <c r="BF255" s="353">
        <f t="shared" si="845"/>
        <v>17</v>
      </c>
      <c r="BG255" s="353">
        <f t="shared" si="845"/>
        <v>32</v>
      </c>
      <c r="BH255" s="353">
        <f t="shared" si="845"/>
        <v>47</v>
      </c>
      <c r="BI255" s="146" t="str">
        <f t="shared" si="750"/>
        <v>2;2</v>
      </c>
      <c r="BJ255" s="352">
        <f t="shared" si="751"/>
        <v>17</v>
      </c>
      <c r="BK255" s="146" t="str">
        <f t="shared" si="752"/>
        <v>32;47</v>
      </c>
      <c r="BL255" s="25">
        <f t="shared" si="665"/>
        <v>5020106</v>
      </c>
      <c r="BM255" s="146">
        <f t="shared" ref="BM255" si="846">BM242</f>
        <v>4104</v>
      </c>
      <c r="BN255" s="146">
        <f t="shared" si="788"/>
        <v>5</v>
      </c>
      <c r="BO255" s="146">
        <f t="shared" ref="BO255:BP255" si="847">BO242</f>
        <v>1</v>
      </c>
      <c r="BP255" s="146">
        <f t="shared" si="847"/>
        <v>6</v>
      </c>
      <c r="BQ255" s="146">
        <f>VLOOKUP(IF(A255=1,0,A255),宝石属性!$B$26:$D$41,2,0)</f>
        <v>0</v>
      </c>
      <c r="BR255" s="146">
        <f>VLOOKUP(IF(A255=1,0,A255),宝石属性!$B$26:$D$41,3,0)</f>
        <v>0</v>
      </c>
      <c r="BS255" s="146">
        <f t="shared" ref="BS255:BV255" si="848">IF(BS242="","",BS242)</f>
        <v>2</v>
      </c>
      <c r="BT255" s="146">
        <f t="shared" si="848"/>
        <v>4</v>
      </c>
      <c r="BU255" s="146">
        <f t="shared" si="848"/>
        <v>7</v>
      </c>
      <c r="BV255" s="146">
        <f t="shared" si="848"/>
        <v>8</v>
      </c>
      <c r="BW255" s="357" t="str">
        <f t="shared" si="692"/>
        <v/>
      </c>
      <c r="BX255" s="357" t="str">
        <f t="shared" si="693"/>
        <v/>
      </c>
    </row>
    <row r="256" spans="1:76" s="353" customFormat="1">
      <c r="A256" s="121">
        <f t="shared" si="828"/>
        <v>20</v>
      </c>
      <c r="B256" s="121" t="s">
        <v>1109</v>
      </c>
      <c r="C256" s="121" t="str">
        <f t="shared" si="756"/>
        <v>男衣</v>
      </c>
      <c r="D256" s="121" t="str">
        <f t="shared" si="664"/>
        <v>20级绿装男衣</v>
      </c>
      <c r="E256" s="121">
        <f>VLOOKUP($C256,$C$3:$M$15,COLUMNS($C$3:H$15),0)</f>
        <v>60</v>
      </c>
      <c r="F256" s="121" t="str">
        <f>VLOOKUP($C256,$C$3:$M$15,COLUMNS($C$3:I$15),0)</f>
        <v>maxhp_value</v>
      </c>
      <c r="G256" s="121">
        <f>VLOOKUP($C256,$C$3:$M$15,COLUMNS($C$3:J$15),0)</f>
        <v>140</v>
      </c>
      <c r="H256" s="121" t="str">
        <f>VLOOKUP($C256,$C$3:$M$15,COLUMNS($C$3:K$15),0)</f>
        <v>defend_value</v>
      </c>
      <c r="I256" s="121" t="str">
        <f>VLOOKUP($C256,$C$3:$M$15,COLUMNS($C$3:L$15),0)</f>
        <v/>
      </c>
      <c r="J256" s="121" t="str">
        <f>VLOOKUP($C256,$C$3:$M$15,COLUMNS($C$3:M$15),0)</f>
        <v/>
      </c>
      <c r="K256" s="344">
        <f t="shared" si="757"/>
        <v>92</v>
      </c>
      <c r="L256" s="344">
        <f t="shared" si="758"/>
        <v>93</v>
      </c>
      <c r="M256" s="344">
        <f t="shared" si="759"/>
        <v>93</v>
      </c>
      <c r="N256" s="344">
        <f t="shared" si="760"/>
        <v>95</v>
      </c>
      <c r="O256" s="344">
        <f t="shared" si="761"/>
        <v>95</v>
      </c>
      <c r="P256" s="344">
        <f t="shared" si="762"/>
        <v>97</v>
      </c>
      <c r="Q256" s="344">
        <f t="shared" si="763"/>
        <v>97</v>
      </c>
      <c r="R256" s="344">
        <f t="shared" si="764"/>
        <v>98</v>
      </c>
      <c r="S256" s="344">
        <f t="shared" si="765"/>
        <v>98</v>
      </c>
      <c r="T256" s="344">
        <f t="shared" si="766"/>
        <v>100</v>
      </c>
      <c r="U256" s="356">
        <v>3600</v>
      </c>
      <c r="V256" s="356">
        <v>2800</v>
      </c>
      <c r="W256" s="356">
        <v>2000</v>
      </c>
      <c r="X256" s="356">
        <v>1200</v>
      </c>
      <c r="Y256" s="356">
        <v>400</v>
      </c>
      <c r="Z256" s="344">
        <f t="shared" si="767"/>
        <v>29</v>
      </c>
      <c r="AA256" s="344">
        <f t="shared" si="768"/>
        <v>29</v>
      </c>
      <c r="AB256" s="344">
        <f t="shared" si="769"/>
        <v>29</v>
      </c>
      <c r="AC256" s="344">
        <f t="shared" si="770"/>
        <v>30</v>
      </c>
      <c r="AD256" s="344">
        <f t="shared" si="771"/>
        <v>30</v>
      </c>
      <c r="AE256" s="344">
        <f t="shared" si="772"/>
        <v>30</v>
      </c>
      <c r="AF256" s="344">
        <f t="shared" si="773"/>
        <v>30</v>
      </c>
      <c r="AG256" s="344">
        <f t="shared" si="774"/>
        <v>31</v>
      </c>
      <c r="AH256" s="344">
        <f t="shared" si="775"/>
        <v>31</v>
      </c>
      <c r="AI256" s="344">
        <f t="shared" si="776"/>
        <v>31</v>
      </c>
      <c r="AJ256" s="356">
        <v>3600</v>
      </c>
      <c r="AK256" s="356">
        <v>2800</v>
      </c>
      <c r="AL256" s="356">
        <v>2000</v>
      </c>
      <c r="AM256" s="356">
        <v>1200</v>
      </c>
      <c r="AN256" s="356">
        <v>400</v>
      </c>
      <c r="AO256" s="344" t="str">
        <f t="shared" si="777"/>
        <v/>
      </c>
      <c r="AP256" s="344" t="str">
        <f t="shared" si="778"/>
        <v/>
      </c>
      <c r="AQ256" s="344" t="str">
        <f t="shared" si="779"/>
        <v/>
      </c>
      <c r="AR256" s="344" t="str">
        <f t="shared" si="780"/>
        <v/>
      </c>
      <c r="AS256" s="344" t="str">
        <f t="shared" si="781"/>
        <v/>
      </c>
      <c r="AT256" s="344" t="str">
        <f t="shared" si="782"/>
        <v/>
      </c>
      <c r="AU256" s="344" t="str">
        <f t="shared" si="783"/>
        <v/>
      </c>
      <c r="AV256" s="344" t="str">
        <f t="shared" si="784"/>
        <v/>
      </c>
      <c r="AW256" s="344" t="str">
        <f t="shared" si="785"/>
        <v/>
      </c>
      <c r="AX256" s="344" t="str">
        <f t="shared" si="786"/>
        <v/>
      </c>
      <c r="AY256" s="356">
        <v>3600</v>
      </c>
      <c r="AZ256" s="356">
        <v>2800</v>
      </c>
      <c r="BA256" s="356">
        <v>2000</v>
      </c>
      <c r="BB256" s="356">
        <v>1200</v>
      </c>
      <c r="BC256" s="356">
        <v>400</v>
      </c>
      <c r="BD256" s="353">
        <f t="shared" ref="BD256:BH256" si="849">IF(BD243="","",BD243+1)</f>
        <v>2</v>
      </c>
      <c r="BE256" s="353">
        <f t="shared" si="849"/>
        <v>2</v>
      </c>
      <c r="BF256" s="353">
        <f t="shared" si="849"/>
        <v>17</v>
      </c>
      <c r="BG256" s="353">
        <f t="shared" si="849"/>
        <v>32</v>
      </c>
      <c r="BH256" s="353">
        <f t="shared" si="849"/>
        <v>47</v>
      </c>
      <c r="BI256" s="146" t="str">
        <f t="shared" ref="BI256:BI319" si="850">IF(BD256="","",BD256&amp;";"&amp;BE256)</f>
        <v>2;2</v>
      </c>
      <c r="BJ256" s="352">
        <f t="shared" ref="BJ256:BJ319" si="851">IF(BD256="","",BF256)</f>
        <v>17</v>
      </c>
      <c r="BK256" s="146" t="str">
        <f t="shared" ref="BK256:BK319" si="852">IF(BD256="","",BG256&amp;";"&amp;BH256)</f>
        <v>32;47</v>
      </c>
      <c r="BL256" s="25">
        <f t="shared" si="665"/>
        <v>5020207</v>
      </c>
      <c r="BM256" s="146">
        <f t="shared" ref="BM256" si="853">BM243</f>
        <v>312</v>
      </c>
      <c r="BN256" s="146">
        <f t="shared" si="788"/>
        <v>5</v>
      </c>
      <c r="BO256" s="146">
        <f t="shared" ref="BO256:BP256" si="854">BO243</f>
        <v>2</v>
      </c>
      <c r="BP256" s="146">
        <f t="shared" si="854"/>
        <v>7</v>
      </c>
      <c r="BQ256" s="146">
        <f>VLOOKUP(IF(A256=1,0,A256),宝石属性!$B$26:$D$41,2,0)</f>
        <v>0</v>
      </c>
      <c r="BR256" s="146">
        <f>VLOOKUP(IF(A256=1,0,A256),宝石属性!$B$26:$D$41,3,0)</f>
        <v>0</v>
      </c>
      <c r="BS256" s="146">
        <f t="shared" ref="BS256:BV256" si="855">IF(BS243="","",BS243)</f>
        <v>1</v>
      </c>
      <c r="BT256" s="146">
        <f t="shared" si="855"/>
        <v>3</v>
      </c>
      <c r="BU256" s="146">
        <f t="shared" si="855"/>
        <v>5</v>
      </c>
      <c r="BV256" s="146">
        <f t="shared" si="855"/>
        <v>7</v>
      </c>
      <c r="BW256" s="357" t="str">
        <f t="shared" si="692"/>
        <v/>
      </c>
      <c r="BX256" s="357" t="str">
        <f t="shared" si="693"/>
        <v/>
      </c>
    </row>
    <row r="257" spans="1:76" s="353" customFormat="1">
      <c r="A257" s="121">
        <f t="shared" si="828"/>
        <v>20</v>
      </c>
      <c r="B257" s="121" t="s">
        <v>1109</v>
      </c>
      <c r="C257" s="121" t="str">
        <f t="shared" si="756"/>
        <v>女衣</v>
      </c>
      <c r="D257" s="121" t="str">
        <f t="shared" si="664"/>
        <v>20级绿装女衣</v>
      </c>
      <c r="E257" s="121">
        <f>VLOOKUP($C257,$C$3:$M$15,COLUMNS($C$3:H$15),0)</f>
        <v>60</v>
      </c>
      <c r="F257" s="121" t="str">
        <f>VLOOKUP($C257,$C$3:$M$15,COLUMNS($C$3:I$15),0)</f>
        <v>maxhp_value</v>
      </c>
      <c r="G257" s="121">
        <f>VLOOKUP($C257,$C$3:$M$15,COLUMNS($C$3:J$15),0)</f>
        <v>140</v>
      </c>
      <c r="H257" s="121" t="str">
        <f>VLOOKUP($C257,$C$3:$M$15,COLUMNS($C$3:K$15),0)</f>
        <v>defend_value</v>
      </c>
      <c r="I257" s="121" t="str">
        <f>VLOOKUP($C257,$C$3:$M$15,COLUMNS($C$3:L$15),0)</f>
        <v/>
      </c>
      <c r="J257" s="121" t="str">
        <f>VLOOKUP($C257,$C$3:$M$15,COLUMNS($C$3:M$15),0)</f>
        <v/>
      </c>
      <c r="K257" s="344">
        <f t="shared" si="757"/>
        <v>92</v>
      </c>
      <c r="L257" s="344">
        <f t="shared" si="758"/>
        <v>93</v>
      </c>
      <c r="M257" s="344">
        <f t="shared" si="759"/>
        <v>93</v>
      </c>
      <c r="N257" s="344">
        <f t="shared" si="760"/>
        <v>95</v>
      </c>
      <c r="O257" s="344">
        <f t="shared" si="761"/>
        <v>95</v>
      </c>
      <c r="P257" s="344">
        <f t="shared" si="762"/>
        <v>97</v>
      </c>
      <c r="Q257" s="344">
        <f t="shared" si="763"/>
        <v>97</v>
      </c>
      <c r="R257" s="344">
        <f t="shared" si="764"/>
        <v>98</v>
      </c>
      <c r="S257" s="344">
        <f t="shared" si="765"/>
        <v>98</v>
      </c>
      <c r="T257" s="344">
        <f t="shared" si="766"/>
        <v>100</v>
      </c>
      <c r="U257" s="356">
        <v>3600</v>
      </c>
      <c r="V257" s="356">
        <v>2800</v>
      </c>
      <c r="W257" s="356">
        <v>2000</v>
      </c>
      <c r="X257" s="356">
        <v>1200</v>
      </c>
      <c r="Y257" s="356">
        <v>400</v>
      </c>
      <c r="Z257" s="344">
        <f t="shared" si="767"/>
        <v>29</v>
      </c>
      <c r="AA257" s="344">
        <f t="shared" si="768"/>
        <v>29</v>
      </c>
      <c r="AB257" s="344">
        <f t="shared" si="769"/>
        <v>29</v>
      </c>
      <c r="AC257" s="344">
        <f t="shared" si="770"/>
        <v>30</v>
      </c>
      <c r="AD257" s="344">
        <f t="shared" si="771"/>
        <v>30</v>
      </c>
      <c r="AE257" s="344">
        <f t="shared" si="772"/>
        <v>30</v>
      </c>
      <c r="AF257" s="344">
        <f t="shared" si="773"/>
        <v>30</v>
      </c>
      <c r="AG257" s="344">
        <f t="shared" si="774"/>
        <v>31</v>
      </c>
      <c r="AH257" s="344">
        <f t="shared" si="775"/>
        <v>31</v>
      </c>
      <c r="AI257" s="344">
        <f t="shared" si="776"/>
        <v>31</v>
      </c>
      <c r="AJ257" s="356">
        <v>3600</v>
      </c>
      <c r="AK257" s="356">
        <v>2800</v>
      </c>
      <c r="AL257" s="356">
        <v>2000</v>
      </c>
      <c r="AM257" s="356">
        <v>1200</v>
      </c>
      <c r="AN257" s="356">
        <v>400</v>
      </c>
      <c r="AO257" s="344" t="str">
        <f t="shared" si="777"/>
        <v/>
      </c>
      <c r="AP257" s="344" t="str">
        <f t="shared" si="778"/>
        <v/>
      </c>
      <c r="AQ257" s="344" t="str">
        <f t="shared" si="779"/>
        <v/>
      </c>
      <c r="AR257" s="344" t="str">
        <f t="shared" si="780"/>
        <v/>
      </c>
      <c r="AS257" s="344" t="str">
        <f t="shared" si="781"/>
        <v/>
      </c>
      <c r="AT257" s="344" t="str">
        <f t="shared" si="782"/>
        <v/>
      </c>
      <c r="AU257" s="344" t="str">
        <f t="shared" si="783"/>
        <v/>
      </c>
      <c r="AV257" s="344" t="str">
        <f t="shared" si="784"/>
        <v/>
      </c>
      <c r="AW257" s="344" t="str">
        <f t="shared" si="785"/>
        <v/>
      </c>
      <c r="AX257" s="344" t="str">
        <f t="shared" si="786"/>
        <v/>
      </c>
      <c r="AY257" s="356">
        <v>3600</v>
      </c>
      <c r="AZ257" s="356">
        <v>2800</v>
      </c>
      <c r="BA257" s="356">
        <v>2000</v>
      </c>
      <c r="BB257" s="356">
        <v>1200</v>
      </c>
      <c r="BC257" s="356">
        <v>400</v>
      </c>
      <c r="BD257" s="353">
        <f t="shared" ref="BD257:BH257" si="856">IF(BD244="","",BD244+1)</f>
        <v>2</v>
      </c>
      <c r="BE257" s="353">
        <f t="shared" si="856"/>
        <v>2</v>
      </c>
      <c r="BF257" s="353">
        <f t="shared" si="856"/>
        <v>17</v>
      </c>
      <c r="BG257" s="353">
        <f t="shared" si="856"/>
        <v>32</v>
      </c>
      <c r="BH257" s="353">
        <f t="shared" si="856"/>
        <v>47</v>
      </c>
      <c r="BI257" s="146" t="str">
        <f t="shared" si="850"/>
        <v>2;2</v>
      </c>
      <c r="BJ257" s="352">
        <f t="shared" si="851"/>
        <v>17</v>
      </c>
      <c r="BK257" s="146" t="str">
        <f t="shared" si="852"/>
        <v>32;47</v>
      </c>
      <c r="BL257" s="25">
        <f t="shared" si="665"/>
        <v>5020208</v>
      </c>
      <c r="BM257" s="146">
        <f t="shared" ref="BM257" si="857">BM244</f>
        <v>568</v>
      </c>
      <c r="BN257" s="146">
        <f t="shared" si="788"/>
        <v>5</v>
      </c>
      <c r="BO257" s="146">
        <f t="shared" ref="BO257:BP257" si="858">BO244</f>
        <v>2</v>
      </c>
      <c r="BP257" s="146">
        <f t="shared" si="858"/>
        <v>8</v>
      </c>
      <c r="BQ257" s="146">
        <f>VLOOKUP(IF(A257=1,0,A257),宝石属性!$B$26:$D$41,2,0)</f>
        <v>0</v>
      </c>
      <c r="BR257" s="146">
        <f>VLOOKUP(IF(A257=1,0,A257),宝石属性!$B$26:$D$41,3,0)</f>
        <v>0</v>
      </c>
      <c r="BS257" s="146">
        <f t="shared" ref="BS257:BV257" si="859">IF(BS244="","",BS244)</f>
        <v>1</v>
      </c>
      <c r="BT257" s="146">
        <f t="shared" si="859"/>
        <v>3</v>
      </c>
      <c r="BU257" s="146">
        <f t="shared" si="859"/>
        <v>5</v>
      </c>
      <c r="BV257" s="146">
        <f t="shared" si="859"/>
        <v>7</v>
      </c>
      <c r="BW257" s="357" t="str">
        <f t="shared" si="692"/>
        <v/>
      </c>
      <c r="BX257" s="357" t="str">
        <f t="shared" si="693"/>
        <v/>
      </c>
    </row>
    <row r="258" spans="1:76" s="353" customFormat="1">
      <c r="A258" s="121">
        <f t="shared" si="828"/>
        <v>20</v>
      </c>
      <c r="B258" s="121" t="s">
        <v>1109</v>
      </c>
      <c r="C258" s="121" t="str">
        <f t="shared" si="756"/>
        <v>男头盔</v>
      </c>
      <c r="D258" s="121" t="str">
        <f t="shared" si="664"/>
        <v>20级绿装男头盔</v>
      </c>
      <c r="E258" s="121">
        <f>VLOOKUP($C258,$C$3:$M$15,COLUMNS($C$3:H$15),0)</f>
        <v>90</v>
      </c>
      <c r="F258" s="121" t="str">
        <f>VLOOKUP($C258,$C$3:$M$15,COLUMNS($C$3:I$15),0)</f>
        <v>maxmp_value</v>
      </c>
      <c r="G258" s="121">
        <f>VLOOKUP($C258,$C$3:$M$15,COLUMNS($C$3:J$15),0)</f>
        <v>140</v>
      </c>
      <c r="H258" s="121" t="str">
        <f>VLOOKUP($C258,$C$3:$M$15,COLUMNS($C$3:K$15),0)</f>
        <v>defend_value</v>
      </c>
      <c r="I258" s="121" t="str">
        <f>VLOOKUP($C258,$C$3:$M$15,COLUMNS($C$3:L$15),0)</f>
        <v/>
      </c>
      <c r="J258" s="121" t="str">
        <f>VLOOKUP($C258,$C$3:$M$15,COLUMNS($C$3:M$15),0)</f>
        <v/>
      </c>
      <c r="K258" s="344">
        <f t="shared" si="757"/>
        <v>115</v>
      </c>
      <c r="L258" s="344">
        <f t="shared" si="758"/>
        <v>117</v>
      </c>
      <c r="M258" s="344">
        <f t="shared" si="759"/>
        <v>117</v>
      </c>
      <c r="N258" s="344">
        <f t="shared" si="760"/>
        <v>119</v>
      </c>
      <c r="O258" s="344">
        <f t="shared" si="761"/>
        <v>119</v>
      </c>
      <c r="P258" s="344">
        <f t="shared" si="762"/>
        <v>121</v>
      </c>
      <c r="Q258" s="344">
        <f t="shared" si="763"/>
        <v>121</v>
      </c>
      <c r="R258" s="344">
        <f t="shared" si="764"/>
        <v>123</v>
      </c>
      <c r="S258" s="344">
        <f t="shared" si="765"/>
        <v>123</v>
      </c>
      <c r="T258" s="344">
        <f t="shared" si="766"/>
        <v>125</v>
      </c>
      <c r="U258" s="356">
        <v>3600</v>
      </c>
      <c r="V258" s="356">
        <v>2800</v>
      </c>
      <c r="W258" s="356">
        <v>2000</v>
      </c>
      <c r="X258" s="356">
        <v>1200</v>
      </c>
      <c r="Y258" s="356">
        <v>400</v>
      </c>
      <c r="Z258" s="344">
        <f t="shared" si="767"/>
        <v>17</v>
      </c>
      <c r="AA258" s="344">
        <f t="shared" si="768"/>
        <v>18</v>
      </c>
      <c r="AB258" s="344">
        <f t="shared" si="769"/>
        <v>18</v>
      </c>
      <c r="AC258" s="344">
        <f t="shared" si="770"/>
        <v>18</v>
      </c>
      <c r="AD258" s="344">
        <f t="shared" si="771"/>
        <v>18</v>
      </c>
      <c r="AE258" s="344">
        <f t="shared" si="772"/>
        <v>18</v>
      </c>
      <c r="AF258" s="344">
        <f t="shared" si="773"/>
        <v>18</v>
      </c>
      <c r="AG258" s="344">
        <f t="shared" si="774"/>
        <v>18</v>
      </c>
      <c r="AH258" s="344">
        <f t="shared" si="775"/>
        <v>18</v>
      </c>
      <c r="AI258" s="344">
        <f t="shared" si="776"/>
        <v>19</v>
      </c>
      <c r="AJ258" s="356">
        <v>3600</v>
      </c>
      <c r="AK258" s="356">
        <v>2800</v>
      </c>
      <c r="AL258" s="356">
        <v>2000</v>
      </c>
      <c r="AM258" s="356">
        <v>1200</v>
      </c>
      <c r="AN258" s="356">
        <v>400</v>
      </c>
      <c r="AO258" s="344" t="str">
        <f t="shared" si="777"/>
        <v/>
      </c>
      <c r="AP258" s="344" t="str">
        <f t="shared" si="778"/>
        <v/>
      </c>
      <c r="AQ258" s="344" t="str">
        <f t="shared" si="779"/>
        <v/>
      </c>
      <c r="AR258" s="344" t="str">
        <f t="shared" si="780"/>
        <v/>
      </c>
      <c r="AS258" s="344" t="str">
        <f t="shared" si="781"/>
        <v/>
      </c>
      <c r="AT258" s="344" t="str">
        <f t="shared" si="782"/>
        <v/>
      </c>
      <c r="AU258" s="344" t="str">
        <f t="shared" si="783"/>
        <v/>
      </c>
      <c r="AV258" s="344" t="str">
        <f t="shared" si="784"/>
        <v/>
      </c>
      <c r="AW258" s="344" t="str">
        <f t="shared" si="785"/>
        <v/>
      </c>
      <c r="AX258" s="344" t="str">
        <f t="shared" si="786"/>
        <v/>
      </c>
      <c r="AY258" s="356">
        <v>3600</v>
      </c>
      <c r="AZ258" s="356">
        <v>2800</v>
      </c>
      <c r="BA258" s="356">
        <v>2000</v>
      </c>
      <c r="BB258" s="356">
        <v>1200</v>
      </c>
      <c r="BC258" s="356">
        <v>400</v>
      </c>
      <c r="BD258" s="353" t="str">
        <f t="shared" ref="BD258:BH258" si="860">IF(BD245="","",BD245+1)</f>
        <v/>
      </c>
      <c r="BE258" s="353" t="str">
        <f t="shared" si="860"/>
        <v/>
      </c>
      <c r="BF258" s="353" t="str">
        <f t="shared" si="860"/>
        <v/>
      </c>
      <c r="BG258" s="353" t="str">
        <f t="shared" si="860"/>
        <v/>
      </c>
      <c r="BH258" s="353" t="str">
        <f t="shared" si="860"/>
        <v/>
      </c>
      <c r="BI258" s="146" t="str">
        <f t="shared" si="850"/>
        <v/>
      </c>
      <c r="BJ258" s="352" t="str">
        <f t="shared" si="851"/>
        <v/>
      </c>
      <c r="BK258" s="146" t="str">
        <f t="shared" si="852"/>
        <v/>
      </c>
      <c r="BL258" s="25">
        <f t="shared" si="665"/>
        <v>5020309</v>
      </c>
      <c r="BM258" s="146">
        <f t="shared" ref="BM258" si="861">BM245</f>
        <v>1640</v>
      </c>
      <c r="BN258" s="146">
        <f t="shared" si="788"/>
        <v>5</v>
      </c>
      <c r="BO258" s="146">
        <f t="shared" ref="BO258:BP258" si="862">BO245</f>
        <v>3</v>
      </c>
      <c r="BP258" s="146">
        <f t="shared" si="862"/>
        <v>9</v>
      </c>
      <c r="BQ258" s="146">
        <f>VLOOKUP(IF(A258=1,0,A258),宝石属性!$B$26:$D$41,2,0)</f>
        <v>0</v>
      </c>
      <c r="BR258" s="146">
        <f>VLOOKUP(IF(A258=1,0,A258),宝石属性!$B$26:$D$41,3,0)</f>
        <v>0</v>
      </c>
      <c r="BS258" s="146">
        <f t="shared" ref="BS258:BV258" si="863">IF(BS245="","",BS245)</f>
        <v>2</v>
      </c>
      <c r="BT258" s="146">
        <f t="shared" si="863"/>
        <v>3</v>
      </c>
      <c r="BU258" s="146" t="str">
        <f t="shared" si="863"/>
        <v/>
      </c>
      <c r="BV258" s="146" t="str">
        <f t="shared" si="863"/>
        <v/>
      </c>
      <c r="BW258" s="357" t="str">
        <f t="shared" si="692"/>
        <v/>
      </c>
      <c r="BX258" s="357" t="str">
        <f t="shared" si="693"/>
        <v/>
      </c>
    </row>
    <row r="259" spans="1:76" s="353" customFormat="1">
      <c r="A259" s="121">
        <f t="shared" si="828"/>
        <v>20</v>
      </c>
      <c r="B259" s="121" t="s">
        <v>1109</v>
      </c>
      <c r="C259" s="121" t="str">
        <f t="shared" si="756"/>
        <v>女头饰</v>
      </c>
      <c r="D259" s="121" t="str">
        <f t="shared" si="664"/>
        <v>20级绿装女头饰</v>
      </c>
      <c r="E259" s="121">
        <f>VLOOKUP($C259,$C$3:$M$15,COLUMNS($C$3:H$15),0)</f>
        <v>90</v>
      </c>
      <c r="F259" s="121" t="str">
        <f>VLOOKUP($C259,$C$3:$M$15,COLUMNS($C$3:I$15),0)</f>
        <v>maxmp_value</v>
      </c>
      <c r="G259" s="121">
        <f>VLOOKUP($C259,$C$3:$M$15,COLUMNS($C$3:J$15),0)</f>
        <v>140</v>
      </c>
      <c r="H259" s="121" t="str">
        <f>VLOOKUP($C259,$C$3:$M$15,COLUMNS($C$3:K$15),0)</f>
        <v>defend_value</v>
      </c>
      <c r="I259" s="121" t="str">
        <f>VLOOKUP($C259,$C$3:$M$15,COLUMNS($C$3:L$15),0)</f>
        <v/>
      </c>
      <c r="J259" s="121" t="str">
        <f>VLOOKUP($C259,$C$3:$M$15,COLUMNS($C$3:M$15),0)</f>
        <v/>
      </c>
      <c r="K259" s="344">
        <f t="shared" si="757"/>
        <v>115</v>
      </c>
      <c r="L259" s="344">
        <f t="shared" si="758"/>
        <v>117</v>
      </c>
      <c r="M259" s="344">
        <f t="shared" si="759"/>
        <v>117</v>
      </c>
      <c r="N259" s="344">
        <f t="shared" si="760"/>
        <v>119</v>
      </c>
      <c r="O259" s="344">
        <f t="shared" si="761"/>
        <v>119</v>
      </c>
      <c r="P259" s="344">
        <f t="shared" si="762"/>
        <v>121</v>
      </c>
      <c r="Q259" s="344">
        <f t="shared" si="763"/>
        <v>121</v>
      </c>
      <c r="R259" s="344">
        <f t="shared" si="764"/>
        <v>123</v>
      </c>
      <c r="S259" s="344">
        <f t="shared" si="765"/>
        <v>123</v>
      </c>
      <c r="T259" s="344">
        <f t="shared" si="766"/>
        <v>125</v>
      </c>
      <c r="U259" s="356">
        <v>3600</v>
      </c>
      <c r="V259" s="356">
        <v>2800</v>
      </c>
      <c r="W259" s="356">
        <v>2000</v>
      </c>
      <c r="X259" s="356">
        <v>1200</v>
      </c>
      <c r="Y259" s="356">
        <v>400</v>
      </c>
      <c r="Z259" s="344">
        <f t="shared" si="767"/>
        <v>17</v>
      </c>
      <c r="AA259" s="344">
        <f t="shared" si="768"/>
        <v>18</v>
      </c>
      <c r="AB259" s="344">
        <f t="shared" si="769"/>
        <v>18</v>
      </c>
      <c r="AC259" s="344">
        <f t="shared" si="770"/>
        <v>18</v>
      </c>
      <c r="AD259" s="344">
        <f t="shared" si="771"/>
        <v>18</v>
      </c>
      <c r="AE259" s="344">
        <f t="shared" si="772"/>
        <v>18</v>
      </c>
      <c r="AF259" s="344">
        <f t="shared" si="773"/>
        <v>18</v>
      </c>
      <c r="AG259" s="344">
        <f t="shared" si="774"/>
        <v>18</v>
      </c>
      <c r="AH259" s="344">
        <f t="shared" si="775"/>
        <v>18</v>
      </c>
      <c r="AI259" s="344">
        <f t="shared" si="776"/>
        <v>19</v>
      </c>
      <c r="AJ259" s="356">
        <v>3600</v>
      </c>
      <c r="AK259" s="356">
        <v>2800</v>
      </c>
      <c r="AL259" s="356">
        <v>2000</v>
      </c>
      <c r="AM259" s="356">
        <v>1200</v>
      </c>
      <c r="AN259" s="356">
        <v>400</v>
      </c>
      <c r="AO259" s="344" t="str">
        <f t="shared" si="777"/>
        <v/>
      </c>
      <c r="AP259" s="344" t="str">
        <f t="shared" si="778"/>
        <v/>
      </c>
      <c r="AQ259" s="344" t="str">
        <f t="shared" si="779"/>
        <v/>
      </c>
      <c r="AR259" s="344" t="str">
        <f t="shared" si="780"/>
        <v/>
      </c>
      <c r="AS259" s="344" t="str">
        <f t="shared" si="781"/>
        <v/>
      </c>
      <c r="AT259" s="344" t="str">
        <f t="shared" si="782"/>
        <v/>
      </c>
      <c r="AU259" s="344" t="str">
        <f t="shared" si="783"/>
        <v/>
      </c>
      <c r="AV259" s="344" t="str">
        <f t="shared" si="784"/>
        <v/>
      </c>
      <c r="AW259" s="344" t="str">
        <f t="shared" si="785"/>
        <v/>
      </c>
      <c r="AX259" s="344" t="str">
        <f t="shared" si="786"/>
        <v/>
      </c>
      <c r="AY259" s="356">
        <v>3600</v>
      </c>
      <c r="AZ259" s="356">
        <v>2800</v>
      </c>
      <c r="BA259" s="356">
        <v>2000</v>
      </c>
      <c r="BB259" s="356">
        <v>1200</v>
      </c>
      <c r="BC259" s="356">
        <v>400</v>
      </c>
      <c r="BD259" s="353" t="str">
        <f t="shared" ref="BD259:BH259" si="864">IF(BD246="","",BD246+1)</f>
        <v/>
      </c>
      <c r="BE259" s="353" t="str">
        <f t="shared" si="864"/>
        <v/>
      </c>
      <c r="BF259" s="353" t="str">
        <f t="shared" si="864"/>
        <v/>
      </c>
      <c r="BG259" s="353" t="str">
        <f t="shared" si="864"/>
        <v/>
      </c>
      <c r="BH259" s="353" t="str">
        <f t="shared" si="864"/>
        <v/>
      </c>
      <c r="BI259" s="146" t="str">
        <f t="shared" si="850"/>
        <v/>
      </c>
      <c r="BJ259" s="352" t="str">
        <f t="shared" si="851"/>
        <v/>
      </c>
      <c r="BK259" s="146" t="str">
        <f t="shared" si="852"/>
        <v/>
      </c>
      <c r="BL259" s="25">
        <f t="shared" si="665"/>
        <v>5020310</v>
      </c>
      <c r="BM259" s="146">
        <f t="shared" ref="BM259" si="865">BM246</f>
        <v>1384</v>
      </c>
      <c r="BN259" s="146">
        <f t="shared" si="788"/>
        <v>5</v>
      </c>
      <c r="BO259" s="146">
        <f t="shared" ref="BO259:BP259" si="866">BO246</f>
        <v>3</v>
      </c>
      <c r="BP259" s="146">
        <f t="shared" si="866"/>
        <v>10</v>
      </c>
      <c r="BQ259" s="146">
        <f>VLOOKUP(IF(A259=1,0,A259),宝石属性!$B$26:$D$41,2,0)</f>
        <v>0</v>
      </c>
      <c r="BR259" s="146">
        <f>VLOOKUP(IF(A259=1,0,A259),宝石属性!$B$26:$D$41,3,0)</f>
        <v>0</v>
      </c>
      <c r="BS259" s="146">
        <f t="shared" ref="BS259:BV259" si="867">IF(BS246="","",BS246)</f>
        <v>2</v>
      </c>
      <c r="BT259" s="146">
        <f t="shared" si="867"/>
        <v>3</v>
      </c>
      <c r="BU259" s="146" t="str">
        <f t="shared" si="867"/>
        <v/>
      </c>
      <c r="BV259" s="146" t="str">
        <f t="shared" si="867"/>
        <v/>
      </c>
      <c r="BW259" s="357" t="str">
        <f t="shared" si="692"/>
        <v/>
      </c>
      <c r="BX259" s="357" t="str">
        <f t="shared" si="693"/>
        <v/>
      </c>
    </row>
    <row r="260" spans="1:76" s="353" customFormat="1">
      <c r="A260" s="121">
        <f t="shared" si="828"/>
        <v>20</v>
      </c>
      <c r="B260" s="121" t="s">
        <v>1109</v>
      </c>
      <c r="C260" s="121" t="str">
        <f t="shared" si="756"/>
        <v>项链</v>
      </c>
      <c r="D260" s="121" t="str">
        <f t="shared" si="664"/>
        <v>20级绿装项链</v>
      </c>
      <c r="E260" s="121">
        <f>VLOOKUP($C260,$C$3:$M$15,COLUMNS($C$3:H$15),0)</f>
        <v>150</v>
      </c>
      <c r="F260" s="121" t="str">
        <f>VLOOKUP($C260,$C$3:$M$15,COLUMNS($C$3:I$15),0)</f>
        <v>magicattack_value</v>
      </c>
      <c r="G260" s="121">
        <f>VLOOKUP($C260,$C$3:$M$15,COLUMNS($C$3:J$15),0)</f>
        <v>160</v>
      </c>
      <c r="H260" s="121" t="str">
        <f>VLOOKUP($C260,$C$3:$M$15,COLUMNS($C$3:K$15),0)</f>
        <v>magicdef_value</v>
      </c>
      <c r="I260" s="121" t="str">
        <f>VLOOKUP($C260,$C$3:$M$15,COLUMNS($C$3:L$15),0)</f>
        <v/>
      </c>
      <c r="J260" s="121" t="str">
        <f>VLOOKUP($C260,$C$3:$M$15,COLUMNS($C$3:M$15),0)</f>
        <v/>
      </c>
      <c r="K260" s="344">
        <f t="shared" si="757"/>
        <v>32</v>
      </c>
      <c r="L260" s="344">
        <f t="shared" si="758"/>
        <v>32</v>
      </c>
      <c r="M260" s="344">
        <f t="shared" si="759"/>
        <v>32</v>
      </c>
      <c r="N260" s="344">
        <f t="shared" si="760"/>
        <v>33</v>
      </c>
      <c r="O260" s="344">
        <f t="shared" si="761"/>
        <v>33</v>
      </c>
      <c r="P260" s="344">
        <f t="shared" si="762"/>
        <v>33</v>
      </c>
      <c r="Q260" s="344">
        <f t="shared" si="763"/>
        <v>33</v>
      </c>
      <c r="R260" s="344">
        <f t="shared" si="764"/>
        <v>34</v>
      </c>
      <c r="S260" s="344">
        <f t="shared" si="765"/>
        <v>34</v>
      </c>
      <c r="T260" s="344">
        <f t="shared" si="766"/>
        <v>34</v>
      </c>
      <c r="U260" s="356">
        <v>3600</v>
      </c>
      <c r="V260" s="356">
        <v>2800</v>
      </c>
      <c r="W260" s="356">
        <v>2000</v>
      </c>
      <c r="X260" s="356">
        <v>1200</v>
      </c>
      <c r="Y260" s="356">
        <v>400</v>
      </c>
      <c r="Z260" s="344">
        <f t="shared" si="767"/>
        <v>17</v>
      </c>
      <c r="AA260" s="344">
        <f t="shared" si="768"/>
        <v>17</v>
      </c>
      <c r="AB260" s="344">
        <f t="shared" si="769"/>
        <v>17</v>
      </c>
      <c r="AC260" s="344">
        <f t="shared" si="770"/>
        <v>17</v>
      </c>
      <c r="AD260" s="344">
        <f t="shared" si="771"/>
        <v>17</v>
      </c>
      <c r="AE260" s="344">
        <f t="shared" si="772"/>
        <v>18</v>
      </c>
      <c r="AF260" s="344">
        <f t="shared" si="773"/>
        <v>18</v>
      </c>
      <c r="AG260" s="344">
        <f t="shared" si="774"/>
        <v>18</v>
      </c>
      <c r="AH260" s="344">
        <f t="shared" si="775"/>
        <v>18</v>
      </c>
      <c r="AI260" s="344">
        <f t="shared" si="776"/>
        <v>18</v>
      </c>
      <c r="AJ260" s="356">
        <v>3600</v>
      </c>
      <c r="AK260" s="356">
        <v>2800</v>
      </c>
      <c r="AL260" s="356">
        <v>2000</v>
      </c>
      <c r="AM260" s="356">
        <v>1200</v>
      </c>
      <c r="AN260" s="356">
        <v>400</v>
      </c>
      <c r="AO260" s="344" t="str">
        <f t="shared" si="777"/>
        <v/>
      </c>
      <c r="AP260" s="344" t="str">
        <f t="shared" si="778"/>
        <v/>
      </c>
      <c r="AQ260" s="344" t="str">
        <f t="shared" si="779"/>
        <v/>
      </c>
      <c r="AR260" s="344" t="str">
        <f t="shared" si="780"/>
        <v/>
      </c>
      <c r="AS260" s="344" t="str">
        <f t="shared" si="781"/>
        <v/>
      </c>
      <c r="AT260" s="344" t="str">
        <f t="shared" si="782"/>
        <v/>
      </c>
      <c r="AU260" s="344" t="str">
        <f t="shared" si="783"/>
        <v/>
      </c>
      <c r="AV260" s="344" t="str">
        <f t="shared" si="784"/>
        <v/>
      </c>
      <c r="AW260" s="344" t="str">
        <f t="shared" si="785"/>
        <v/>
      </c>
      <c r="AX260" s="344" t="str">
        <f t="shared" si="786"/>
        <v/>
      </c>
      <c r="AY260" s="356">
        <v>3600</v>
      </c>
      <c r="AZ260" s="356">
        <v>2800</v>
      </c>
      <c r="BA260" s="356">
        <v>2000</v>
      </c>
      <c r="BB260" s="356">
        <v>1200</v>
      </c>
      <c r="BC260" s="356">
        <v>400</v>
      </c>
      <c r="BD260" s="353" t="str">
        <f t="shared" ref="BD260:BH260" si="868">IF(BD247="","",BD247+1)</f>
        <v/>
      </c>
      <c r="BE260" s="353" t="str">
        <f t="shared" si="868"/>
        <v/>
      </c>
      <c r="BF260" s="353" t="str">
        <f t="shared" si="868"/>
        <v/>
      </c>
      <c r="BG260" s="353" t="str">
        <f t="shared" si="868"/>
        <v/>
      </c>
      <c r="BH260" s="353" t="str">
        <f t="shared" si="868"/>
        <v/>
      </c>
      <c r="BI260" s="146" t="str">
        <f t="shared" si="850"/>
        <v/>
      </c>
      <c r="BJ260" s="352" t="str">
        <f t="shared" si="851"/>
        <v/>
      </c>
      <c r="BK260" s="146" t="str">
        <f t="shared" si="852"/>
        <v/>
      </c>
      <c r="BL260" s="25">
        <f t="shared" si="665"/>
        <v>5020411</v>
      </c>
      <c r="BM260" s="146">
        <f t="shared" ref="BM260" si="869">BM247</f>
        <v>40</v>
      </c>
      <c r="BN260" s="146">
        <f t="shared" si="788"/>
        <v>5</v>
      </c>
      <c r="BO260" s="146">
        <f t="shared" ref="BO260:BP260" si="870">BO247</f>
        <v>4</v>
      </c>
      <c r="BP260" s="146">
        <f t="shared" si="870"/>
        <v>11</v>
      </c>
      <c r="BQ260" s="146">
        <f>VLOOKUP(IF(A260=1,0,A260),宝石属性!$B$26:$D$41,2,0)</f>
        <v>0</v>
      </c>
      <c r="BR260" s="146">
        <f>VLOOKUP(IF(A260=1,0,A260),宝石属性!$B$26:$D$41,3,0)</f>
        <v>0</v>
      </c>
      <c r="BS260" s="146">
        <f t="shared" ref="BS260:BV260" si="871">IF(BS247="","",BS247)</f>
        <v>4</v>
      </c>
      <c r="BT260" s="146">
        <f t="shared" si="871"/>
        <v>5</v>
      </c>
      <c r="BU260" s="146" t="str">
        <f t="shared" si="871"/>
        <v/>
      </c>
      <c r="BV260" s="146" t="str">
        <f t="shared" si="871"/>
        <v/>
      </c>
      <c r="BW260" s="357" t="str">
        <f t="shared" si="692"/>
        <v/>
      </c>
      <c r="BX260" s="357" t="str">
        <f t="shared" si="693"/>
        <v/>
      </c>
    </row>
    <row r="261" spans="1:76" s="353" customFormat="1">
      <c r="A261" s="121">
        <f t="shared" si="828"/>
        <v>20</v>
      </c>
      <c r="B261" s="121" t="s">
        <v>1109</v>
      </c>
      <c r="C261" s="121" t="str">
        <f t="shared" si="756"/>
        <v>腰带</v>
      </c>
      <c r="D261" s="121" t="str">
        <f t="shared" si="664"/>
        <v>20级绿装腰带</v>
      </c>
      <c r="E261" s="121">
        <f>VLOOKUP($C261,$C$3:$M$15,COLUMNS($C$3:H$15),0)</f>
        <v>60</v>
      </c>
      <c r="F261" s="121" t="str">
        <f>VLOOKUP($C261,$C$3:$M$15,COLUMNS($C$3:I$15),0)</f>
        <v>maxhp_value</v>
      </c>
      <c r="G261" s="121">
        <f>VLOOKUP($C261,$C$3:$M$15,COLUMNS($C$3:J$15),0)</f>
        <v>140</v>
      </c>
      <c r="H261" s="121" t="str">
        <f>VLOOKUP($C261,$C$3:$M$15,COLUMNS($C$3:K$15),0)</f>
        <v>defend_value</v>
      </c>
      <c r="I261" s="121" t="str">
        <f>VLOOKUP($C261,$C$3:$M$15,COLUMNS($C$3:L$15),0)</f>
        <v/>
      </c>
      <c r="J261" s="121" t="str">
        <f>VLOOKUP($C261,$C$3:$M$15,COLUMNS($C$3:M$15),0)</f>
        <v/>
      </c>
      <c r="K261" s="344">
        <f t="shared" si="757"/>
        <v>138</v>
      </c>
      <c r="L261" s="344">
        <f t="shared" si="758"/>
        <v>140</v>
      </c>
      <c r="M261" s="344">
        <f t="shared" si="759"/>
        <v>140</v>
      </c>
      <c r="N261" s="344">
        <f t="shared" si="760"/>
        <v>142</v>
      </c>
      <c r="O261" s="344">
        <f t="shared" si="761"/>
        <v>142</v>
      </c>
      <c r="P261" s="344">
        <f t="shared" si="762"/>
        <v>145</v>
      </c>
      <c r="Q261" s="344">
        <f t="shared" si="763"/>
        <v>145</v>
      </c>
      <c r="R261" s="344">
        <f t="shared" si="764"/>
        <v>147</v>
      </c>
      <c r="S261" s="344">
        <f t="shared" si="765"/>
        <v>147</v>
      </c>
      <c r="T261" s="344">
        <f t="shared" si="766"/>
        <v>150</v>
      </c>
      <c r="U261" s="356">
        <v>3600</v>
      </c>
      <c r="V261" s="356">
        <v>2800</v>
      </c>
      <c r="W261" s="356">
        <v>2000</v>
      </c>
      <c r="X261" s="356">
        <v>1200</v>
      </c>
      <c r="Y261" s="356">
        <v>400</v>
      </c>
      <c r="Z261" s="344">
        <f t="shared" si="767"/>
        <v>11</v>
      </c>
      <c r="AA261" s="344">
        <f t="shared" si="768"/>
        <v>12</v>
      </c>
      <c r="AB261" s="344">
        <f t="shared" si="769"/>
        <v>12</v>
      </c>
      <c r="AC261" s="344">
        <f t="shared" si="770"/>
        <v>12</v>
      </c>
      <c r="AD261" s="344">
        <f t="shared" si="771"/>
        <v>12</v>
      </c>
      <c r="AE261" s="344">
        <f t="shared" si="772"/>
        <v>12</v>
      </c>
      <c r="AF261" s="344">
        <f t="shared" si="773"/>
        <v>12</v>
      </c>
      <c r="AG261" s="344">
        <f t="shared" si="774"/>
        <v>12</v>
      </c>
      <c r="AH261" s="344">
        <f t="shared" si="775"/>
        <v>12</v>
      </c>
      <c r="AI261" s="344">
        <f t="shared" si="776"/>
        <v>12</v>
      </c>
      <c r="AJ261" s="356">
        <v>3600</v>
      </c>
      <c r="AK261" s="356">
        <v>2800</v>
      </c>
      <c r="AL261" s="356">
        <v>2000</v>
      </c>
      <c r="AM261" s="356">
        <v>1200</v>
      </c>
      <c r="AN261" s="356">
        <v>400</v>
      </c>
      <c r="AO261" s="344" t="str">
        <f t="shared" si="777"/>
        <v/>
      </c>
      <c r="AP261" s="344" t="str">
        <f t="shared" si="778"/>
        <v/>
      </c>
      <c r="AQ261" s="344" t="str">
        <f t="shared" si="779"/>
        <v/>
      </c>
      <c r="AR261" s="344" t="str">
        <f t="shared" si="780"/>
        <v/>
      </c>
      <c r="AS261" s="344" t="str">
        <f t="shared" si="781"/>
        <v/>
      </c>
      <c r="AT261" s="344" t="str">
        <f t="shared" si="782"/>
        <v/>
      </c>
      <c r="AU261" s="344" t="str">
        <f t="shared" si="783"/>
        <v/>
      </c>
      <c r="AV261" s="344" t="str">
        <f t="shared" si="784"/>
        <v/>
      </c>
      <c r="AW261" s="344" t="str">
        <f t="shared" si="785"/>
        <v/>
      </c>
      <c r="AX261" s="344" t="str">
        <f t="shared" si="786"/>
        <v/>
      </c>
      <c r="AY261" s="356">
        <v>3600</v>
      </c>
      <c r="AZ261" s="356">
        <v>2800</v>
      </c>
      <c r="BA261" s="356">
        <v>2000</v>
      </c>
      <c r="BB261" s="356">
        <v>1200</v>
      </c>
      <c r="BC261" s="356">
        <v>400</v>
      </c>
      <c r="BD261" s="353" t="str">
        <f t="shared" ref="BD261:BH261" si="872">IF(BD248="","",BD248+1)</f>
        <v/>
      </c>
      <c r="BE261" s="353" t="str">
        <f t="shared" si="872"/>
        <v/>
      </c>
      <c r="BF261" s="353" t="str">
        <f t="shared" si="872"/>
        <v/>
      </c>
      <c r="BG261" s="353" t="str">
        <f t="shared" si="872"/>
        <v/>
      </c>
      <c r="BH261" s="353" t="str">
        <f t="shared" si="872"/>
        <v/>
      </c>
      <c r="BI261" s="146" t="str">
        <f t="shared" si="850"/>
        <v/>
      </c>
      <c r="BJ261" s="352" t="str">
        <f t="shared" si="851"/>
        <v/>
      </c>
      <c r="BK261" s="146" t="str">
        <f t="shared" si="852"/>
        <v/>
      </c>
      <c r="BL261" s="25">
        <f t="shared" si="665"/>
        <v>5020512</v>
      </c>
      <c r="BM261" s="146">
        <f t="shared" ref="BM261" si="873">BM248</f>
        <v>72</v>
      </c>
      <c r="BN261" s="146">
        <f t="shared" si="788"/>
        <v>5</v>
      </c>
      <c r="BO261" s="146">
        <f t="shared" ref="BO261:BP261" si="874">BO248</f>
        <v>5</v>
      </c>
      <c r="BP261" s="146">
        <f t="shared" si="874"/>
        <v>12</v>
      </c>
      <c r="BQ261" s="146">
        <f>VLOOKUP(IF(A261=1,0,A261),宝石属性!$B$26:$D$41,2,0)</f>
        <v>0</v>
      </c>
      <c r="BR261" s="146">
        <f>VLOOKUP(IF(A261=1,0,A261),宝石属性!$B$26:$D$41,3,0)</f>
        <v>0</v>
      </c>
      <c r="BS261" s="146">
        <f t="shared" ref="BS261:BV261" si="875">IF(BS248="","",BS248)</f>
        <v>1</v>
      </c>
      <c r="BT261" s="146">
        <f t="shared" si="875"/>
        <v>6</v>
      </c>
      <c r="BU261" s="146">
        <f t="shared" si="875"/>
        <v>9</v>
      </c>
      <c r="BV261" s="146" t="str">
        <f t="shared" si="875"/>
        <v/>
      </c>
      <c r="BW261" s="357" t="str">
        <f t="shared" si="692"/>
        <v/>
      </c>
      <c r="BX261" s="357" t="str">
        <f t="shared" si="693"/>
        <v/>
      </c>
    </row>
    <row r="262" spans="1:76" s="353" customFormat="1">
      <c r="A262" s="121">
        <f t="shared" si="828"/>
        <v>20</v>
      </c>
      <c r="B262" s="121" t="s">
        <v>1109</v>
      </c>
      <c r="C262" s="121" t="str">
        <f t="shared" si="756"/>
        <v>鞋子</v>
      </c>
      <c r="D262" s="121" t="str">
        <f t="shared" si="664"/>
        <v>20级绿装鞋子</v>
      </c>
      <c r="E262" s="121">
        <f>VLOOKUP($C262,$C$3:$M$15,COLUMNS($C$3:H$15),0)</f>
        <v>160</v>
      </c>
      <c r="F262" s="121" t="str">
        <f>VLOOKUP($C262,$C$3:$M$15,COLUMNS($C$3:I$15),0)</f>
        <v>magicdef_value</v>
      </c>
      <c r="G262" s="121">
        <f>VLOOKUP($C262,$C$3:$M$15,COLUMNS($C$3:J$15),0)</f>
        <v>200</v>
      </c>
      <c r="H262" s="121" t="str">
        <f>VLOOKUP($C262,$C$3:$M$15,COLUMNS($C$3:K$15),0)</f>
        <v>speed_value</v>
      </c>
      <c r="I262" s="121" t="str">
        <f>VLOOKUP($C262,$C$3:$M$15,COLUMNS($C$3:L$15),0)</f>
        <v/>
      </c>
      <c r="J262" s="121" t="str">
        <f>VLOOKUP($C262,$C$3:$M$15,COLUMNS($C$3:M$15),0)</f>
        <v/>
      </c>
      <c r="K262" s="344">
        <f t="shared" si="757"/>
        <v>17</v>
      </c>
      <c r="L262" s="344">
        <f t="shared" si="758"/>
        <v>17</v>
      </c>
      <c r="M262" s="344">
        <f t="shared" si="759"/>
        <v>17</v>
      </c>
      <c r="N262" s="344">
        <f t="shared" si="760"/>
        <v>17</v>
      </c>
      <c r="O262" s="344">
        <f t="shared" si="761"/>
        <v>17</v>
      </c>
      <c r="P262" s="344">
        <f t="shared" si="762"/>
        <v>18</v>
      </c>
      <c r="Q262" s="344">
        <f t="shared" si="763"/>
        <v>18</v>
      </c>
      <c r="R262" s="344">
        <f t="shared" si="764"/>
        <v>18</v>
      </c>
      <c r="S262" s="344">
        <f t="shared" si="765"/>
        <v>18</v>
      </c>
      <c r="T262" s="344">
        <f t="shared" si="766"/>
        <v>18</v>
      </c>
      <c r="U262" s="356">
        <v>3600</v>
      </c>
      <c r="V262" s="356">
        <v>2800</v>
      </c>
      <c r="W262" s="356">
        <v>2000</v>
      </c>
      <c r="X262" s="356">
        <v>1200</v>
      </c>
      <c r="Y262" s="356">
        <v>400</v>
      </c>
      <c r="Z262" s="344">
        <f t="shared" si="767"/>
        <v>13</v>
      </c>
      <c r="AA262" s="344">
        <f t="shared" si="768"/>
        <v>14</v>
      </c>
      <c r="AB262" s="344">
        <f t="shared" si="769"/>
        <v>14</v>
      </c>
      <c r="AC262" s="344">
        <f t="shared" si="770"/>
        <v>14</v>
      </c>
      <c r="AD262" s="344">
        <f t="shared" si="771"/>
        <v>14</v>
      </c>
      <c r="AE262" s="344">
        <f t="shared" si="772"/>
        <v>15</v>
      </c>
      <c r="AF262" s="344">
        <f t="shared" si="773"/>
        <v>15</v>
      </c>
      <c r="AG262" s="344">
        <f t="shared" si="774"/>
        <v>15</v>
      </c>
      <c r="AH262" s="344">
        <f t="shared" si="775"/>
        <v>15</v>
      </c>
      <c r="AI262" s="344">
        <f t="shared" si="776"/>
        <v>16</v>
      </c>
      <c r="AJ262" s="356">
        <v>3600</v>
      </c>
      <c r="AK262" s="356">
        <v>2800</v>
      </c>
      <c r="AL262" s="356">
        <v>2000</v>
      </c>
      <c r="AM262" s="356">
        <v>1200</v>
      </c>
      <c r="AN262" s="356">
        <v>400</v>
      </c>
      <c r="AO262" s="344" t="str">
        <f t="shared" si="777"/>
        <v/>
      </c>
      <c r="AP262" s="344" t="str">
        <f t="shared" si="778"/>
        <v/>
      </c>
      <c r="AQ262" s="344" t="str">
        <f t="shared" si="779"/>
        <v/>
      </c>
      <c r="AR262" s="344" t="str">
        <f t="shared" si="780"/>
        <v/>
      </c>
      <c r="AS262" s="344" t="str">
        <f t="shared" si="781"/>
        <v/>
      </c>
      <c r="AT262" s="344" t="str">
        <f t="shared" si="782"/>
        <v/>
      </c>
      <c r="AU262" s="344" t="str">
        <f t="shared" si="783"/>
        <v/>
      </c>
      <c r="AV262" s="344" t="str">
        <f t="shared" si="784"/>
        <v/>
      </c>
      <c r="AW262" s="344" t="str">
        <f t="shared" si="785"/>
        <v/>
      </c>
      <c r="AX262" s="344" t="str">
        <f t="shared" si="786"/>
        <v/>
      </c>
      <c r="AY262" s="356">
        <v>3600</v>
      </c>
      <c r="AZ262" s="356">
        <v>2800</v>
      </c>
      <c r="BA262" s="356">
        <v>2000</v>
      </c>
      <c r="BB262" s="356">
        <v>1200</v>
      </c>
      <c r="BC262" s="356">
        <v>400</v>
      </c>
      <c r="BD262" s="353" t="str">
        <f t="shared" ref="BD262:BH262" si="876">IF(BD249="","",BD249+1)</f>
        <v/>
      </c>
      <c r="BE262" s="353" t="str">
        <f t="shared" si="876"/>
        <v/>
      </c>
      <c r="BF262" s="353" t="str">
        <f t="shared" si="876"/>
        <v/>
      </c>
      <c r="BG262" s="353" t="str">
        <f t="shared" si="876"/>
        <v/>
      </c>
      <c r="BH262" s="353" t="str">
        <f t="shared" si="876"/>
        <v/>
      </c>
      <c r="BI262" s="146" t="str">
        <f t="shared" si="850"/>
        <v/>
      </c>
      <c r="BJ262" s="352" t="str">
        <f t="shared" si="851"/>
        <v/>
      </c>
      <c r="BK262" s="146" t="str">
        <f t="shared" si="852"/>
        <v/>
      </c>
      <c r="BL262" s="25">
        <f t="shared" si="665"/>
        <v>5020613</v>
      </c>
      <c r="BM262" s="146">
        <f t="shared" ref="BM262" si="877">BM249</f>
        <v>88</v>
      </c>
      <c r="BN262" s="146">
        <f t="shared" si="788"/>
        <v>5</v>
      </c>
      <c r="BO262" s="146">
        <f t="shared" ref="BO262:BP262" si="878">BO249</f>
        <v>6</v>
      </c>
      <c r="BP262" s="146">
        <f t="shared" si="878"/>
        <v>13</v>
      </c>
      <c r="BQ262" s="146">
        <f>VLOOKUP(IF(A262=1,0,A262),宝石属性!$B$26:$D$41,2,0)</f>
        <v>0</v>
      </c>
      <c r="BR262" s="146">
        <f>VLOOKUP(IF(A262=1,0,A262),宝石属性!$B$26:$D$41,3,0)</f>
        <v>0</v>
      </c>
      <c r="BS262" s="146">
        <f t="shared" ref="BS262:BV262" si="879">IF(BS249="","",BS249)</f>
        <v>6</v>
      </c>
      <c r="BT262" s="146">
        <f t="shared" si="879"/>
        <v>9</v>
      </c>
      <c r="BU262" s="146" t="str">
        <f t="shared" si="879"/>
        <v/>
      </c>
      <c r="BV262" s="146" t="str">
        <f t="shared" si="879"/>
        <v/>
      </c>
      <c r="BW262" s="357" t="str">
        <f t="shared" si="692"/>
        <v/>
      </c>
      <c r="BX262" s="357" t="str">
        <f t="shared" si="693"/>
        <v/>
      </c>
    </row>
    <row r="263" spans="1:76" s="353" customFormat="1">
      <c r="A263" s="121">
        <f t="shared" si="828"/>
        <v>30</v>
      </c>
      <c r="B263" s="121" t="s">
        <v>1109</v>
      </c>
      <c r="C263" s="121" t="str">
        <f t="shared" si="756"/>
        <v>剑</v>
      </c>
      <c r="D263" s="121" t="str">
        <f t="shared" si="664"/>
        <v>30级绿装剑</v>
      </c>
      <c r="E263" s="121">
        <f>VLOOKUP($C263,$C$3:$M$15,COLUMNS($C$3:H$15),0)</f>
        <v>130</v>
      </c>
      <c r="F263" s="121" t="str">
        <f>VLOOKUP($C263,$C$3:$M$15,COLUMNS($C$3:I$15),0)</f>
        <v>phyattack_value</v>
      </c>
      <c r="G263" s="121">
        <f>VLOOKUP($C263,$C$3:$M$15,COLUMNS($C$3:J$15),0)</f>
        <v>150</v>
      </c>
      <c r="H263" s="121" t="str">
        <f>VLOOKUP($C263,$C$3:$M$15,COLUMNS($C$3:K$15),0)</f>
        <v>magicattack_value</v>
      </c>
      <c r="I263" s="121">
        <f>VLOOKUP($C263,$C$3:$M$15,COLUMNS($C$3:L$15),0)</f>
        <v>170</v>
      </c>
      <c r="J263" s="121" t="str">
        <f>VLOOKUP($C263,$C$3:$M$15,COLUMNS($C$3:M$15),0)</f>
        <v>medical_value</v>
      </c>
      <c r="K263" s="344">
        <f t="shared" si="757"/>
        <v>172</v>
      </c>
      <c r="L263" s="344">
        <f t="shared" si="758"/>
        <v>175</v>
      </c>
      <c r="M263" s="344">
        <f t="shared" si="759"/>
        <v>175</v>
      </c>
      <c r="N263" s="344">
        <f t="shared" si="760"/>
        <v>178</v>
      </c>
      <c r="O263" s="344">
        <f t="shared" si="761"/>
        <v>178</v>
      </c>
      <c r="P263" s="344">
        <f t="shared" si="762"/>
        <v>181</v>
      </c>
      <c r="Q263" s="344">
        <f t="shared" si="763"/>
        <v>181</v>
      </c>
      <c r="R263" s="344">
        <f t="shared" si="764"/>
        <v>184</v>
      </c>
      <c r="S263" s="344">
        <f t="shared" si="765"/>
        <v>184</v>
      </c>
      <c r="T263" s="344">
        <f t="shared" si="766"/>
        <v>187</v>
      </c>
      <c r="U263" s="356">
        <v>3600</v>
      </c>
      <c r="V263" s="356">
        <v>2800</v>
      </c>
      <c r="W263" s="356">
        <v>2000</v>
      </c>
      <c r="X263" s="356">
        <v>1200</v>
      </c>
      <c r="Y263" s="356">
        <v>400</v>
      </c>
      <c r="Z263" s="344">
        <f t="shared" si="767"/>
        <v>39</v>
      </c>
      <c r="AA263" s="344">
        <f t="shared" si="768"/>
        <v>39</v>
      </c>
      <c r="AB263" s="344">
        <f t="shared" si="769"/>
        <v>39</v>
      </c>
      <c r="AC263" s="344">
        <f t="shared" si="770"/>
        <v>40</v>
      </c>
      <c r="AD263" s="344">
        <f t="shared" si="771"/>
        <v>40</v>
      </c>
      <c r="AE263" s="344">
        <f t="shared" si="772"/>
        <v>41</v>
      </c>
      <c r="AF263" s="344">
        <f t="shared" si="773"/>
        <v>41</v>
      </c>
      <c r="AG263" s="344">
        <f t="shared" si="774"/>
        <v>41</v>
      </c>
      <c r="AH263" s="344">
        <f t="shared" si="775"/>
        <v>41</v>
      </c>
      <c r="AI263" s="344">
        <f t="shared" si="776"/>
        <v>42</v>
      </c>
      <c r="AJ263" s="356">
        <v>3600</v>
      </c>
      <c r="AK263" s="356">
        <v>2800</v>
      </c>
      <c r="AL263" s="356">
        <v>2000</v>
      </c>
      <c r="AM263" s="356">
        <v>1200</v>
      </c>
      <c r="AN263" s="356">
        <v>400</v>
      </c>
      <c r="AO263" s="344">
        <f t="shared" si="777"/>
        <v>45</v>
      </c>
      <c r="AP263" s="344">
        <f t="shared" si="778"/>
        <v>47</v>
      </c>
      <c r="AQ263" s="344">
        <f t="shared" si="779"/>
        <v>47</v>
      </c>
      <c r="AR263" s="344">
        <f t="shared" si="780"/>
        <v>49</v>
      </c>
      <c r="AS263" s="344">
        <f t="shared" si="781"/>
        <v>49</v>
      </c>
      <c r="AT263" s="344">
        <f t="shared" si="782"/>
        <v>50</v>
      </c>
      <c r="AU263" s="344">
        <f t="shared" si="783"/>
        <v>50</v>
      </c>
      <c r="AV263" s="344">
        <f t="shared" si="784"/>
        <v>52</v>
      </c>
      <c r="AW263" s="344">
        <f t="shared" si="785"/>
        <v>52</v>
      </c>
      <c r="AX263" s="344">
        <f t="shared" si="786"/>
        <v>54</v>
      </c>
      <c r="AY263" s="356">
        <v>3600</v>
      </c>
      <c r="AZ263" s="356">
        <v>2800</v>
      </c>
      <c r="BA263" s="356">
        <v>2000</v>
      </c>
      <c r="BB263" s="356">
        <v>1200</v>
      </c>
      <c r="BC263" s="356">
        <v>400</v>
      </c>
      <c r="BD263" s="353">
        <f t="shared" ref="BD263:BH263" si="880">IF(BD250="","",BD250+1)</f>
        <v>3</v>
      </c>
      <c r="BE263" s="353">
        <f t="shared" si="880"/>
        <v>3</v>
      </c>
      <c r="BF263" s="353">
        <f t="shared" si="880"/>
        <v>18</v>
      </c>
      <c r="BG263" s="353">
        <f t="shared" si="880"/>
        <v>33</v>
      </c>
      <c r="BH263" s="353">
        <f t="shared" si="880"/>
        <v>48</v>
      </c>
      <c r="BI263" s="146" t="str">
        <f t="shared" si="850"/>
        <v>3;3</v>
      </c>
      <c r="BJ263" s="352">
        <f t="shared" si="851"/>
        <v>18</v>
      </c>
      <c r="BK263" s="146" t="str">
        <f t="shared" si="852"/>
        <v>33;48</v>
      </c>
      <c r="BL263" s="25">
        <f t="shared" si="665"/>
        <v>5030101</v>
      </c>
      <c r="BM263" s="146">
        <f t="shared" ref="BM263" si="881">BM250</f>
        <v>1288</v>
      </c>
      <c r="BN263" s="146">
        <f t="shared" si="788"/>
        <v>5</v>
      </c>
      <c r="BO263" s="146">
        <f t="shared" ref="BO263:BP263" si="882">BO250</f>
        <v>1</v>
      </c>
      <c r="BP263" s="146">
        <f t="shared" si="882"/>
        <v>1</v>
      </c>
      <c r="BQ263" s="146">
        <f>VLOOKUP(IF(A263=1,0,A263),宝石属性!$B$26:$D$41,2,0)</f>
        <v>3</v>
      </c>
      <c r="BR263" s="146">
        <f>VLOOKUP(IF(A263=1,0,A263),宝石属性!$B$26:$D$41,3,0)</f>
        <v>1</v>
      </c>
      <c r="BS263" s="146">
        <f t="shared" ref="BS263:BV263" si="883">IF(BS250="","",BS250)</f>
        <v>2</v>
      </c>
      <c r="BT263" s="146">
        <f t="shared" si="883"/>
        <v>4</v>
      </c>
      <c r="BU263" s="146">
        <f t="shared" si="883"/>
        <v>7</v>
      </c>
      <c r="BV263" s="146">
        <f t="shared" si="883"/>
        <v>8</v>
      </c>
      <c r="BW263" s="357" t="str">
        <f t="shared" si="692"/>
        <v/>
      </c>
      <c r="BX263" s="357" t="str">
        <f t="shared" si="693"/>
        <v/>
      </c>
    </row>
    <row r="264" spans="1:76" s="353" customFormat="1">
      <c r="A264" s="121">
        <f t="shared" si="828"/>
        <v>30</v>
      </c>
      <c r="B264" s="121" t="s">
        <v>1109</v>
      </c>
      <c r="C264" s="121" t="str">
        <f t="shared" si="756"/>
        <v>锤</v>
      </c>
      <c r="D264" s="121" t="str">
        <f t="shared" si="664"/>
        <v>30级绿装锤</v>
      </c>
      <c r="E264" s="121">
        <f>VLOOKUP($C264,$C$3:$M$15,COLUMNS($C$3:H$15),0)</f>
        <v>130</v>
      </c>
      <c r="F264" s="121" t="str">
        <f>VLOOKUP($C264,$C$3:$M$15,COLUMNS($C$3:I$15),0)</f>
        <v>phyattack_value</v>
      </c>
      <c r="G264" s="121">
        <f>VLOOKUP($C264,$C$3:$M$15,COLUMNS($C$3:J$15),0)</f>
        <v>150</v>
      </c>
      <c r="H264" s="121" t="str">
        <f>VLOOKUP($C264,$C$3:$M$15,COLUMNS($C$3:K$15),0)</f>
        <v>magicattack_value</v>
      </c>
      <c r="I264" s="121">
        <f>VLOOKUP($C264,$C$3:$M$15,COLUMNS($C$3:L$15),0)</f>
        <v>170</v>
      </c>
      <c r="J264" s="121" t="str">
        <f>VLOOKUP($C264,$C$3:$M$15,COLUMNS($C$3:M$15),0)</f>
        <v>medical_value</v>
      </c>
      <c r="K264" s="344">
        <f t="shared" si="757"/>
        <v>172</v>
      </c>
      <c r="L264" s="344">
        <f t="shared" si="758"/>
        <v>175</v>
      </c>
      <c r="M264" s="344">
        <f t="shared" si="759"/>
        <v>175</v>
      </c>
      <c r="N264" s="344">
        <f t="shared" si="760"/>
        <v>178</v>
      </c>
      <c r="O264" s="344">
        <f t="shared" si="761"/>
        <v>178</v>
      </c>
      <c r="P264" s="344">
        <f t="shared" si="762"/>
        <v>181</v>
      </c>
      <c r="Q264" s="344">
        <f t="shared" si="763"/>
        <v>181</v>
      </c>
      <c r="R264" s="344">
        <f t="shared" si="764"/>
        <v>184</v>
      </c>
      <c r="S264" s="344">
        <f t="shared" si="765"/>
        <v>184</v>
      </c>
      <c r="T264" s="344">
        <f t="shared" si="766"/>
        <v>187</v>
      </c>
      <c r="U264" s="356">
        <v>3600</v>
      </c>
      <c r="V264" s="356">
        <v>2800</v>
      </c>
      <c r="W264" s="356">
        <v>2000</v>
      </c>
      <c r="X264" s="356">
        <v>1200</v>
      </c>
      <c r="Y264" s="356">
        <v>400</v>
      </c>
      <c r="Z264" s="344">
        <f t="shared" si="767"/>
        <v>39</v>
      </c>
      <c r="AA264" s="344">
        <f t="shared" si="768"/>
        <v>39</v>
      </c>
      <c r="AB264" s="344">
        <f t="shared" si="769"/>
        <v>39</v>
      </c>
      <c r="AC264" s="344">
        <f t="shared" si="770"/>
        <v>40</v>
      </c>
      <c r="AD264" s="344">
        <f t="shared" si="771"/>
        <v>40</v>
      </c>
      <c r="AE264" s="344">
        <f t="shared" si="772"/>
        <v>41</v>
      </c>
      <c r="AF264" s="344">
        <f t="shared" si="773"/>
        <v>41</v>
      </c>
      <c r="AG264" s="344">
        <f t="shared" si="774"/>
        <v>41</v>
      </c>
      <c r="AH264" s="344">
        <f t="shared" si="775"/>
        <v>41</v>
      </c>
      <c r="AI264" s="344">
        <f t="shared" si="776"/>
        <v>42</v>
      </c>
      <c r="AJ264" s="356">
        <v>3600</v>
      </c>
      <c r="AK264" s="356">
        <v>2800</v>
      </c>
      <c r="AL264" s="356">
        <v>2000</v>
      </c>
      <c r="AM264" s="356">
        <v>1200</v>
      </c>
      <c r="AN264" s="356">
        <v>400</v>
      </c>
      <c r="AO264" s="344">
        <f t="shared" si="777"/>
        <v>45</v>
      </c>
      <c r="AP264" s="344">
        <f t="shared" si="778"/>
        <v>47</v>
      </c>
      <c r="AQ264" s="344">
        <f t="shared" si="779"/>
        <v>47</v>
      </c>
      <c r="AR264" s="344">
        <f t="shared" si="780"/>
        <v>49</v>
      </c>
      <c r="AS264" s="344">
        <f t="shared" si="781"/>
        <v>49</v>
      </c>
      <c r="AT264" s="344">
        <f t="shared" si="782"/>
        <v>50</v>
      </c>
      <c r="AU264" s="344">
        <f t="shared" si="783"/>
        <v>50</v>
      </c>
      <c r="AV264" s="344">
        <f t="shared" si="784"/>
        <v>52</v>
      </c>
      <c r="AW264" s="344">
        <f t="shared" si="785"/>
        <v>52</v>
      </c>
      <c r="AX264" s="344">
        <f t="shared" si="786"/>
        <v>54</v>
      </c>
      <c r="AY264" s="356">
        <v>3600</v>
      </c>
      <c r="AZ264" s="356">
        <v>2800</v>
      </c>
      <c r="BA264" s="356">
        <v>2000</v>
      </c>
      <c r="BB264" s="356">
        <v>1200</v>
      </c>
      <c r="BC264" s="356">
        <v>400</v>
      </c>
      <c r="BD264" s="353">
        <f t="shared" ref="BD264:BH264" si="884">IF(BD251="","",BD251+1)</f>
        <v>3</v>
      </c>
      <c r="BE264" s="353">
        <f t="shared" si="884"/>
        <v>3</v>
      </c>
      <c r="BF264" s="353">
        <f t="shared" si="884"/>
        <v>18</v>
      </c>
      <c r="BG264" s="353">
        <f t="shared" si="884"/>
        <v>33</v>
      </c>
      <c r="BH264" s="353">
        <f t="shared" si="884"/>
        <v>48</v>
      </c>
      <c r="BI264" s="146" t="str">
        <f t="shared" si="850"/>
        <v>3;3</v>
      </c>
      <c r="BJ264" s="352">
        <f t="shared" si="851"/>
        <v>18</v>
      </c>
      <c r="BK264" s="146" t="str">
        <f t="shared" si="852"/>
        <v>33;48</v>
      </c>
      <c r="BL264" s="25">
        <f t="shared" si="665"/>
        <v>5030102</v>
      </c>
      <c r="BM264" s="146">
        <f t="shared" ref="BM264" si="885">BM251</f>
        <v>4360</v>
      </c>
      <c r="BN264" s="146">
        <f t="shared" si="788"/>
        <v>5</v>
      </c>
      <c r="BO264" s="146">
        <f t="shared" ref="BO264:BP264" si="886">BO251</f>
        <v>1</v>
      </c>
      <c r="BP264" s="146">
        <f t="shared" si="886"/>
        <v>2</v>
      </c>
      <c r="BQ264" s="146">
        <f>VLOOKUP(IF(A264=1,0,A264),宝石属性!$B$26:$D$41,2,0)</f>
        <v>3</v>
      </c>
      <c r="BR264" s="146">
        <f>VLOOKUP(IF(A264=1,0,A264),宝石属性!$B$26:$D$41,3,0)</f>
        <v>1</v>
      </c>
      <c r="BS264" s="146">
        <f t="shared" ref="BS264:BV264" si="887">IF(BS251="","",BS251)</f>
        <v>2</v>
      </c>
      <c r="BT264" s="146">
        <f t="shared" si="887"/>
        <v>4</v>
      </c>
      <c r="BU264" s="146">
        <f t="shared" si="887"/>
        <v>7</v>
      </c>
      <c r="BV264" s="146">
        <f t="shared" si="887"/>
        <v>8</v>
      </c>
      <c r="BW264" s="357" t="str">
        <f t="shared" si="692"/>
        <v/>
      </c>
      <c r="BX264" s="357" t="str">
        <f t="shared" si="693"/>
        <v/>
      </c>
    </row>
    <row r="265" spans="1:76" s="353" customFormat="1">
      <c r="A265" s="121">
        <f t="shared" si="828"/>
        <v>30</v>
      </c>
      <c r="B265" s="121" t="s">
        <v>1109</v>
      </c>
      <c r="C265" s="121" t="str">
        <f t="shared" si="756"/>
        <v>弓箭</v>
      </c>
      <c r="D265" s="121" t="str">
        <f t="shared" si="664"/>
        <v>30级绿装弓箭</v>
      </c>
      <c r="E265" s="121">
        <f>VLOOKUP($C265,$C$3:$M$15,COLUMNS($C$3:H$15),0)</f>
        <v>130</v>
      </c>
      <c r="F265" s="121" t="str">
        <f>VLOOKUP($C265,$C$3:$M$15,COLUMNS($C$3:I$15),0)</f>
        <v>phyattack_value</v>
      </c>
      <c r="G265" s="121">
        <f>VLOOKUP($C265,$C$3:$M$15,COLUMNS($C$3:J$15),0)</f>
        <v>150</v>
      </c>
      <c r="H265" s="121" t="str">
        <f>VLOOKUP($C265,$C$3:$M$15,COLUMNS($C$3:K$15),0)</f>
        <v>magicattack_value</v>
      </c>
      <c r="I265" s="121">
        <f>VLOOKUP($C265,$C$3:$M$15,COLUMNS($C$3:L$15),0)</f>
        <v>170</v>
      </c>
      <c r="J265" s="121" t="str">
        <f>VLOOKUP($C265,$C$3:$M$15,COLUMNS($C$3:M$15),0)</f>
        <v>medical_value</v>
      </c>
      <c r="K265" s="344">
        <f t="shared" si="757"/>
        <v>172</v>
      </c>
      <c r="L265" s="344">
        <f t="shared" si="758"/>
        <v>175</v>
      </c>
      <c r="M265" s="344">
        <f t="shared" si="759"/>
        <v>175</v>
      </c>
      <c r="N265" s="344">
        <f t="shared" si="760"/>
        <v>178</v>
      </c>
      <c r="O265" s="344">
        <f t="shared" si="761"/>
        <v>178</v>
      </c>
      <c r="P265" s="344">
        <f t="shared" si="762"/>
        <v>181</v>
      </c>
      <c r="Q265" s="344">
        <f t="shared" si="763"/>
        <v>181</v>
      </c>
      <c r="R265" s="344">
        <f t="shared" si="764"/>
        <v>184</v>
      </c>
      <c r="S265" s="344">
        <f t="shared" si="765"/>
        <v>184</v>
      </c>
      <c r="T265" s="344">
        <f t="shared" si="766"/>
        <v>187</v>
      </c>
      <c r="U265" s="356">
        <v>3600</v>
      </c>
      <c r="V265" s="356">
        <v>2800</v>
      </c>
      <c r="W265" s="356">
        <v>2000</v>
      </c>
      <c r="X265" s="356">
        <v>1200</v>
      </c>
      <c r="Y265" s="356">
        <v>400</v>
      </c>
      <c r="Z265" s="344">
        <f t="shared" si="767"/>
        <v>39</v>
      </c>
      <c r="AA265" s="344">
        <f t="shared" si="768"/>
        <v>39</v>
      </c>
      <c r="AB265" s="344">
        <f t="shared" si="769"/>
        <v>39</v>
      </c>
      <c r="AC265" s="344">
        <f t="shared" si="770"/>
        <v>40</v>
      </c>
      <c r="AD265" s="344">
        <f t="shared" si="771"/>
        <v>40</v>
      </c>
      <c r="AE265" s="344">
        <f t="shared" si="772"/>
        <v>41</v>
      </c>
      <c r="AF265" s="344">
        <f t="shared" si="773"/>
        <v>41</v>
      </c>
      <c r="AG265" s="344">
        <f t="shared" si="774"/>
        <v>41</v>
      </c>
      <c r="AH265" s="344">
        <f t="shared" si="775"/>
        <v>41</v>
      </c>
      <c r="AI265" s="344">
        <f t="shared" si="776"/>
        <v>42</v>
      </c>
      <c r="AJ265" s="356">
        <v>3600</v>
      </c>
      <c r="AK265" s="356">
        <v>2800</v>
      </c>
      <c r="AL265" s="356">
        <v>2000</v>
      </c>
      <c r="AM265" s="356">
        <v>1200</v>
      </c>
      <c r="AN265" s="356">
        <v>400</v>
      </c>
      <c r="AO265" s="344">
        <f t="shared" si="777"/>
        <v>45</v>
      </c>
      <c r="AP265" s="344">
        <f t="shared" si="778"/>
        <v>47</v>
      </c>
      <c r="AQ265" s="344">
        <f t="shared" si="779"/>
        <v>47</v>
      </c>
      <c r="AR265" s="344">
        <f t="shared" si="780"/>
        <v>49</v>
      </c>
      <c r="AS265" s="344">
        <f t="shared" si="781"/>
        <v>49</v>
      </c>
      <c r="AT265" s="344">
        <f t="shared" si="782"/>
        <v>50</v>
      </c>
      <c r="AU265" s="344">
        <f t="shared" si="783"/>
        <v>50</v>
      </c>
      <c r="AV265" s="344">
        <f t="shared" si="784"/>
        <v>52</v>
      </c>
      <c r="AW265" s="344">
        <f t="shared" si="785"/>
        <v>52</v>
      </c>
      <c r="AX265" s="344">
        <f t="shared" si="786"/>
        <v>54</v>
      </c>
      <c r="AY265" s="356">
        <v>3600</v>
      </c>
      <c r="AZ265" s="356">
        <v>2800</v>
      </c>
      <c r="BA265" s="356">
        <v>2000</v>
      </c>
      <c r="BB265" s="356">
        <v>1200</v>
      </c>
      <c r="BC265" s="356">
        <v>400</v>
      </c>
      <c r="BD265" s="353">
        <f t="shared" ref="BD265:BH265" si="888">IF(BD252="","",BD252+1)</f>
        <v>3</v>
      </c>
      <c r="BE265" s="353">
        <f t="shared" si="888"/>
        <v>3</v>
      </c>
      <c r="BF265" s="353">
        <f t="shared" si="888"/>
        <v>18</v>
      </c>
      <c r="BG265" s="353">
        <f t="shared" si="888"/>
        <v>33</v>
      </c>
      <c r="BH265" s="353">
        <f t="shared" si="888"/>
        <v>48</v>
      </c>
      <c r="BI265" s="146" t="str">
        <f t="shared" si="850"/>
        <v>3;3</v>
      </c>
      <c r="BJ265" s="352">
        <f t="shared" si="851"/>
        <v>18</v>
      </c>
      <c r="BK265" s="146" t="str">
        <f t="shared" si="852"/>
        <v>33;48</v>
      </c>
      <c r="BL265" s="25">
        <f t="shared" si="665"/>
        <v>5030103</v>
      </c>
      <c r="BM265" s="146">
        <f t="shared" ref="BM265" si="889">BM252</f>
        <v>1800</v>
      </c>
      <c r="BN265" s="146">
        <f t="shared" si="788"/>
        <v>5</v>
      </c>
      <c r="BO265" s="146">
        <f t="shared" ref="BO265:BP265" si="890">BO252</f>
        <v>1</v>
      </c>
      <c r="BP265" s="146">
        <f t="shared" si="890"/>
        <v>3</v>
      </c>
      <c r="BQ265" s="146">
        <f>VLOOKUP(IF(A265=1,0,A265),宝石属性!$B$26:$D$41,2,0)</f>
        <v>3</v>
      </c>
      <c r="BR265" s="146">
        <f>VLOOKUP(IF(A265=1,0,A265),宝石属性!$B$26:$D$41,3,0)</f>
        <v>1</v>
      </c>
      <c r="BS265" s="146">
        <f t="shared" ref="BS265:BV265" si="891">IF(BS252="","",BS252)</f>
        <v>2</v>
      </c>
      <c r="BT265" s="146">
        <f t="shared" si="891"/>
        <v>4</v>
      </c>
      <c r="BU265" s="146">
        <f t="shared" si="891"/>
        <v>7</v>
      </c>
      <c r="BV265" s="146">
        <f t="shared" si="891"/>
        <v>8</v>
      </c>
      <c r="BW265" s="357" t="str">
        <f t="shared" si="692"/>
        <v/>
      </c>
      <c r="BX265" s="357" t="str">
        <f t="shared" si="693"/>
        <v/>
      </c>
    </row>
    <row r="266" spans="1:76" s="353" customFormat="1">
      <c r="A266" s="121">
        <f t="shared" si="828"/>
        <v>30</v>
      </c>
      <c r="B266" s="121" t="s">
        <v>1109</v>
      </c>
      <c r="C266" s="121" t="str">
        <f t="shared" si="756"/>
        <v>爪</v>
      </c>
      <c r="D266" s="121" t="str">
        <f t="shared" si="664"/>
        <v>30级绿装爪</v>
      </c>
      <c r="E266" s="121">
        <f>VLOOKUP($C266,$C$3:$M$15,COLUMNS($C$3:H$15),0)</f>
        <v>130</v>
      </c>
      <c r="F266" s="121" t="str">
        <f>VLOOKUP($C266,$C$3:$M$15,COLUMNS($C$3:I$15),0)</f>
        <v>phyattack_value</v>
      </c>
      <c r="G266" s="121">
        <f>VLOOKUP($C266,$C$3:$M$15,COLUMNS($C$3:J$15),0)</f>
        <v>150</v>
      </c>
      <c r="H266" s="121" t="str">
        <f>VLOOKUP($C266,$C$3:$M$15,COLUMNS($C$3:K$15),0)</f>
        <v>magicattack_value</v>
      </c>
      <c r="I266" s="121">
        <f>VLOOKUP($C266,$C$3:$M$15,COLUMNS($C$3:L$15),0)</f>
        <v>170</v>
      </c>
      <c r="J266" s="121" t="str">
        <f>VLOOKUP($C266,$C$3:$M$15,COLUMNS($C$3:M$15),0)</f>
        <v>medical_value</v>
      </c>
      <c r="K266" s="344">
        <f t="shared" si="757"/>
        <v>172</v>
      </c>
      <c r="L266" s="344">
        <f t="shared" si="758"/>
        <v>175</v>
      </c>
      <c r="M266" s="344">
        <f t="shared" si="759"/>
        <v>175</v>
      </c>
      <c r="N266" s="344">
        <f t="shared" si="760"/>
        <v>178</v>
      </c>
      <c r="O266" s="344">
        <f t="shared" si="761"/>
        <v>178</v>
      </c>
      <c r="P266" s="344">
        <f t="shared" si="762"/>
        <v>181</v>
      </c>
      <c r="Q266" s="344">
        <f t="shared" si="763"/>
        <v>181</v>
      </c>
      <c r="R266" s="344">
        <f t="shared" si="764"/>
        <v>184</v>
      </c>
      <c r="S266" s="344">
        <f t="shared" si="765"/>
        <v>184</v>
      </c>
      <c r="T266" s="344">
        <f t="shared" si="766"/>
        <v>187</v>
      </c>
      <c r="U266" s="356">
        <v>3600</v>
      </c>
      <c r="V266" s="356">
        <v>2800</v>
      </c>
      <c r="W266" s="356">
        <v>2000</v>
      </c>
      <c r="X266" s="356">
        <v>1200</v>
      </c>
      <c r="Y266" s="356">
        <v>400</v>
      </c>
      <c r="Z266" s="344">
        <f t="shared" si="767"/>
        <v>39</v>
      </c>
      <c r="AA266" s="344">
        <f t="shared" si="768"/>
        <v>39</v>
      </c>
      <c r="AB266" s="344">
        <f t="shared" si="769"/>
        <v>39</v>
      </c>
      <c r="AC266" s="344">
        <f t="shared" si="770"/>
        <v>40</v>
      </c>
      <c r="AD266" s="344">
        <f t="shared" si="771"/>
        <v>40</v>
      </c>
      <c r="AE266" s="344">
        <f t="shared" si="772"/>
        <v>41</v>
      </c>
      <c r="AF266" s="344">
        <f t="shared" si="773"/>
        <v>41</v>
      </c>
      <c r="AG266" s="344">
        <f t="shared" si="774"/>
        <v>41</v>
      </c>
      <c r="AH266" s="344">
        <f t="shared" si="775"/>
        <v>41</v>
      </c>
      <c r="AI266" s="344">
        <f t="shared" si="776"/>
        <v>42</v>
      </c>
      <c r="AJ266" s="356">
        <v>3600</v>
      </c>
      <c r="AK266" s="356">
        <v>2800</v>
      </c>
      <c r="AL266" s="356">
        <v>2000</v>
      </c>
      <c r="AM266" s="356">
        <v>1200</v>
      </c>
      <c r="AN266" s="356">
        <v>400</v>
      </c>
      <c r="AO266" s="344">
        <f t="shared" si="777"/>
        <v>45</v>
      </c>
      <c r="AP266" s="344">
        <f t="shared" si="778"/>
        <v>47</v>
      </c>
      <c r="AQ266" s="344">
        <f t="shared" si="779"/>
        <v>47</v>
      </c>
      <c r="AR266" s="344">
        <f t="shared" si="780"/>
        <v>49</v>
      </c>
      <c r="AS266" s="344">
        <f t="shared" si="781"/>
        <v>49</v>
      </c>
      <c r="AT266" s="344">
        <f t="shared" si="782"/>
        <v>50</v>
      </c>
      <c r="AU266" s="344">
        <f t="shared" si="783"/>
        <v>50</v>
      </c>
      <c r="AV266" s="344">
        <f t="shared" si="784"/>
        <v>52</v>
      </c>
      <c r="AW266" s="344">
        <f t="shared" si="785"/>
        <v>52</v>
      </c>
      <c r="AX266" s="344">
        <f t="shared" si="786"/>
        <v>54</v>
      </c>
      <c r="AY266" s="356">
        <v>3600</v>
      </c>
      <c r="AZ266" s="356">
        <v>2800</v>
      </c>
      <c r="BA266" s="356">
        <v>2000</v>
      </c>
      <c r="BB266" s="356">
        <v>1200</v>
      </c>
      <c r="BC266" s="356">
        <v>400</v>
      </c>
      <c r="BD266" s="353">
        <f t="shared" ref="BD266:BH266" si="892">IF(BD253="","",BD253+1)</f>
        <v>3</v>
      </c>
      <c r="BE266" s="353">
        <f t="shared" si="892"/>
        <v>3</v>
      </c>
      <c r="BF266" s="353">
        <f t="shared" si="892"/>
        <v>18</v>
      </c>
      <c r="BG266" s="353">
        <f t="shared" si="892"/>
        <v>33</v>
      </c>
      <c r="BH266" s="353">
        <f t="shared" si="892"/>
        <v>48</v>
      </c>
      <c r="BI266" s="146" t="str">
        <f t="shared" si="850"/>
        <v>3;3</v>
      </c>
      <c r="BJ266" s="352">
        <f t="shared" si="851"/>
        <v>18</v>
      </c>
      <c r="BK266" s="146" t="str">
        <f t="shared" si="852"/>
        <v>33;48</v>
      </c>
      <c r="BL266" s="25">
        <f t="shared" si="665"/>
        <v>5030104</v>
      </c>
      <c r="BM266" s="146">
        <f t="shared" ref="BM266" si="893">BM253</f>
        <v>3080</v>
      </c>
      <c r="BN266" s="146">
        <f t="shared" si="788"/>
        <v>5</v>
      </c>
      <c r="BO266" s="146">
        <f t="shared" ref="BO266:BP266" si="894">BO253</f>
        <v>1</v>
      </c>
      <c r="BP266" s="146">
        <f t="shared" si="894"/>
        <v>4</v>
      </c>
      <c r="BQ266" s="146">
        <f>VLOOKUP(IF(A266=1,0,A266),宝石属性!$B$26:$D$41,2,0)</f>
        <v>3</v>
      </c>
      <c r="BR266" s="146">
        <f>VLOOKUP(IF(A266=1,0,A266),宝石属性!$B$26:$D$41,3,0)</f>
        <v>1</v>
      </c>
      <c r="BS266" s="146">
        <f t="shared" ref="BS266:BV266" si="895">IF(BS253="","",BS253)</f>
        <v>2</v>
      </c>
      <c r="BT266" s="146">
        <f t="shared" si="895"/>
        <v>4</v>
      </c>
      <c r="BU266" s="146">
        <f t="shared" si="895"/>
        <v>7</v>
      </c>
      <c r="BV266" s="146">
        <f t="shared" si="895"/>
        <v>8</v>
      </c>
      <c r="BW266" s="357" t="str">
        <f t="shared" si="692"/>
        <v/>
      </c>
      <c r="BX266" s="357" t="str">
        <f t="shared" si="693"/>
        <v/>
      </c>
    </row>
    <row r="267" spans="1:76" s="353" customFormat="1">
      <c r="A267" s="121">
        <f t="shared" si="828"/>
        <v>30</v>
      </c>
      <c r="B267" s="121" t="s">
        <v>1109</v>
      </c>
      <c r="C267" s="121" t="str">
        <f t="shared" si="756"/>
        <v>魔棒</v>
      </c>
      <c r="D267" s="121" t="str">
        <f t="shared" si="664"/>
        <v>30级绿装魔棒</v>
      </c>
      <c r="E267" s="121">
        <f>VLOOKUP($C267,$C$3:$M$15,COLUMNS($C$3:H$15),0)</f>
        <v>130</v>
      </c>
      <c r="F267" s="121" t="str">
        <f>VLOOKUP($C267,$C$3:$M$15,COLUMNS($C$3:I$15),0)</f>
        <v>phyattack_value</v>
      </c>
      <c r="G267" s="121">
        <f>VLOOKUP($C267,$C$3:$M$15,COLUMNS($C$3:J$15),0)</f>
        <v>150</v>
      </c>
      <c r="H267" s="121" t="str">
        <f>VLOOKUP($C267,$C$3:$M$15,COLUMNS($C$3:K$15),0)</f>
        <v>magicattack_value</v>
      </c>
      <c r="I267" s="121">
        <f>VLOOKUP($C267,$C$3:$M$15,COLUMNS($C$3:L$15),0)</f>
        <v>170</v>
      </c>
      <c r="J267" s="121" t="str">
        <f>VLOOKUP($C267,$C$3:$M$15,COLUMNS($C$3:M$15),0)</f>
        <v>medical_value</v>
      </c>
      <c r="K267" s="344">
        <f t="shared" si="757"/>
        <v>172</v>
      </c>
      <c r="L267" s="344">
        <f t="shared" si="758"/>
        <v>175</v>
      </c>
      <c r="M267" s="344">
        <f t="shared" si="759"/>
        <v>175</v>
      </c>
      <c r="N267" s="344">
        <f t="shared" si="760"/>
        <v>178</v>
      </c>
      <c r="O267" s="344">
        <f t="shared" si="761"/>
        <v>178</v>
      </c>
      <c r="P267" s="344">
        <f t="shared" si="762"/>
        <v>181</v>
      </c>
      <c r="Q267" s="344">
        <f t="shared" si="763"/>
        <v>181</v>
      </c>
      <c r="R267" s="344">
        <f t="shared" si="764"/>
        <v>184</v>
      </c>
      <c r="S267" s="344">
        <f t="shared" si="765"/>
        <v>184</v>
      </c>
      <c r="T267" s="344">
        <f t="shared" si="766"/>
        <v>187</v>
      </c>
      <c r="U267" s="356">
        <v>3600</v>
      </c>
      <c r="V267" s="356">
        <v>2800</v>
      </c>
      <c r="W267" s="356">
        <v>2000</v>
      </c>
      <c r="X267" s="356">
        <v>1200</v>
      </c>
      <c r="Y267" s="356">
        <v>400</v>
      </c>
      <c r="Z267" s="344">
        <f t="shared" si="767"/>
        <v>39</v>
      </c>
      <c r="AA267" s="344">
        <f t="shared" si="768"/>
        <v>39</v>
      </c>
      <c r="AB267" s="344">
        <f t="shared" si="769"/>
        <v>39</v>
      </c>
      <c r="AC267" s="344">
        <f t="shared" si="770"/>
        <v>40</v>
      </c>
      <c r="AD267" s="344">
        <f t="shared" si="771"/>
        <v>40</v>
      </c>
      <c r="AE267" s="344">
        <f t="shared" si="772"/>
        <v>41</v>
      </c>
      <c r="AF267" s="344">
        <f t="shared" si="773"/>
        <v>41</v>
      </c>
      <c r="AG267" s="344">
        <f t="shared" si="774"/>
        <v>41</v>
      </c>
      <c r="AH267" s="344">
        <f t="shared" si="775"/>
        <v>41</v>
      </c>
      <c r="AI267" s="344">
        <f t="shared" si="776"/>
        <v>42</v>
      </c>
      <c r="AJ267" s="356">
        <v>3600</v>
      </c>
      <c r="AK267" s="356">
        <v>2800</v>
      </c>
      <c r="AL267" s="356">
        <v>2000</v>
      </c>
      <c r="AM267" s="356">
        <v>1200</v>
      </c>
      <c r="AN267" s="356">
        <v>400</v>
      </c>
      <c r="AO267" s="344">
        <f t="shared" si="777"/>
        <v>45</v>
      </c>
      <c r="AP267" s="344">
        <f t="shared" si="778"/>
        <v>47</v>
      </c>
      <c r="AQ267" s="344">
        <f t="shared" si="779"/>
        <v>47</v>
      </c>
      <c r="AR267" s="344">
        <f t="shared" si="780"/>
        <v>49</v>
      </c>
      <c r="AS267" s="344">
        <f t="shared" si="781"/>
        <v>49</v>
      </c>
      <c r="AT267" s="344">
        <f t="shared" si="782"/>
        <v>50</v>
      </c>
      <c r="AU267" s="344">
        <f t="shared" si="783"/>
        <v>50</v>
      </c>
      <c r="AV267" s="344">
        <f t="shared" si="784"/>
        <v>52</v>
      </c>
      <c r="AW267" s="344">
        <f t="shared" si="785"/>
        <v>52</v>
      </c>
      <c r="AX267" s="344">
        <f t="shared" si="786"/>
        <v>54</v>
      </c>
      <c r="AY267" s="356">
        <v>3600</v>
      </c>
      <c r="AZ267" s="356">
        <v>2800</v>
      </c>
      <c r="BA267" s="356">
        <v>2000</v>
      </c>
      <c r="BB267" s="356">
        <v>1200</v>
      </c>
      <c r="BC267" s="356">
        <v>400</v>
      </c>
      <c r="BD267" s="353">
        <f t="shared" ref="BD267:BH267" si="896">IF(BD254="","",BD254+1)</f>
        <v>3</v>
      </c>
      <c r="BE267" s="353">
        <f t="shared" si="896"/>
        <v>3</v>
      </c>
      <c r="BF267" s="353">
        <f t="shared" si="896"/>
        <v>18</v>
      </c>
      <c r="BG267" s="353">
        <f t="shared" si="896"/>
        <v>33</v>
      </c>
      <c r="BH267" s="353">
        <f t="shared" si="896"/>
        <v>48</v>
      </c>
      <c r="BI267" s="146" t="str">
        <f t="shared" si="850"/>
        <v>3;3</v>
      </c>
      <c r="BJ267" s="352">
        <f t="shared" si="851"/>
        <v>18</v>
      </c>
      <c r="BK267" s="146" t="str">
        <f t="shared" si="852"/>
        <v>33;48</v>
      </c>
      <c r="BL267" s="25">
        <f t="shared" si="665"/>
        <v>5030105</v>
      </c>
      <c r="BM267" s="146">
        <f t="shared" ref="BM267" si="897">BM254</f>
        <v>2824</v>
      </c>
      <c r="BN267" s="146">
        <f t="shared" si="788"/>
        <v>5</v>
      </c>
      <c r="BO267" s="146">
        <f t="shared" ref="BO267:BP267" si="898">BO254</f>
        <v>1</v>
      </c>
      <c r="BP267" s="146">
        <f t="shared" si="898"/>
        <v>5</v>
      </c>
      <c r="BQ267" s="146">
        <f>VLOOKUP(IF(A267=1,0,A267),宝石属性!$B$26:$D$41,2,0)</f>
        <v>3</v>
      </c>
      <c r="BR267" s="146">
        <f>VLOOKUP(IF(A267=1,0,A267),宝石属性!$B$26:$D$41,3,0)</f>
        <v>1</v>
      </c>
      <c r="BS267" s="146">
        <f t="shared" ref="BS267:BV267" si="899">IF(BS254="","",BS254)</f>
        <v>2</v>
      </c>
      <c r="BT267" s="146">
        <f t="shared" si="899"/>
        <v>4</v>
      </c>
      <c r="BU267" s="146">
        <f t="shared" si="899"/>
        <v>7</v>
      </c>
      <c r="BV267" s="146">
        <f t="shared" si="899"/>
        <v>8</v>
      </c>
      <c r="BW267" s="357" t="str">
        <f t="shared" si="692"/>
        <v/>
      </c>
      <c r="BX267" s="357" t="str">
        <f t="shared" si="693"/>
        <v/>
      </c>
    </row>
    <row r="268" spans="1:76" s="353" customFormat="1">
      <c r="A268" s="121">
        <f t="shared" si="828"/>
        <v>30</v>
      </c>
      <c r="B268" s="121" t="s">
        <v>1109</v>
      </c>
      <c r="C268" s="121" t="str">
        <f t="shared" si="756"/>
        <v>法杖</v>
      </c>
      <c r="D268" s="121" t="str">
        <f t="shared" si="664"/>
        <v>30级绿装法杖</v>
      </c>
      <c r="E268" s="121">
        <f>VLOOKUP($C268,$C$3:$M$15,COLUMNS($C$3:H$15),0)</f>
        <v>130</v>
      </c>
      <c r="F268" s="121" t="str">
        <f>VLOOKUP($C268,$C$3:$M$15,COLUMNS($C$3:I$15),0)</f>
        <v>phyattack_value</v>
      </c>
      <c r="G268" s="121">
        <f>VLOOKUP($C268,$C$3:$M$15,COLUMNS($C$3:J$15),0)</f>
        <v>150</v>
      </c>
      <c r="H268" s="121" t="str">
        <f>VLOOKUP($C268,$C$3:$M$15,COLUMNS($C$3:K$15),0)</f>
        <v>magicattack_value</v>
      </c>
      <c r="I268" s="121">
        <f>VLOOKUP($C268,$C$3:$M$15,COLUMNS($C$3:L$15),0)</f>
        <v>170</v>
      </c>
      <c r="J268" s="121" t="str">
        <f>VLOOKUP($C268,$C$3:$M$15,COLUMNS($C$3:M$15),0)</f>
        <v>medical_value</v>
      </c>
      <c r="K268" s="344">
        <f t="shared" si="757"/>
        <v>172</v>
      </c>
      <c r="L268" s="344">
        <f t="shared" si="758"/>
        <v>175</v>
      </c>
      <c r="M268" s="344">
        <f t="shared" si="759"/>
        <v>175</v>
      </c>
      <c r="N268" s="344">
        <f t="shared" si="760"/>
        <v>178</v>
      </c>
      <c r="O268" s="344">
        <f t="shared" si="761"/>
        <v>178</v>
      </c>
      <c r="P268" s="344">
        <f t="shared" si="762"/>
        <v>181</v>
      </c>
      <c r="Q268" s="344">
        <f t="shared" si="763"/>
        <v>181</v>
      </c>
      <c r="R268" s="344">
        <f t="shared" si="764"/>
        <v>184</v>
      </c>
      <c r="S268" s="344">
        <f t="shared" si="765"/>
        <v>184</v>
      </c>
      <c r="T268" s="344">
        <f t="shared" si="766"/>
        <v>187</v>
      </c>
      <c r="U268" s="356">
        <v>3600</v>
      </c>
      <c r="V268" s="356">
        <v>2800</v>
      </c>
      <c r="W268" s="356">
        <v>2000</v>
      </c>
      <c r="X268" s="356">
        <v>1200</v>
      </c>
      <c r="Y268" s="356">
        <v>400</v>
      </c>
      <c r="Z268" s="344">
        <f t="shared" si="767"/>
        <v>39</v>
      </c>
      <c r="AA268" s="344">
        <f t="shared" si="768"/>
        <v>39</v>
      </c>
      <c r="AB268" s="344">
        <f t="shared" si="769"/>
        <v>39</v>
      </c>
      <c r="AC268" s="344">
        <f t="shared" si="770"/>
        <v>40</v>
      </c>
      <c r="AD268" s="344">
        <f t="shared" si="771"/>
        <v>40</v>
      </c>
      <c r="AE268" s="344">
        <f t="shared" si="772"/>
        <v>41</v>
      </c>
      <c r="AF268" s="344">
        <f t="shared" si="773"/>
        <v>41</v>
      </c>
      <c r="AG268" s="344">
        <f t="shared" si="774"/>
        <v>41</v>
      </c>
      <c r="AH268" s="344">
        <f t="shared" si="775"/>
        <v>41</v>
      </c>
      <c r="AI268" s="344">
        <f t="shared" si="776"/>
        <v>42</v>
      </c>
      <c r="AJ268" s="356">
        <v>3600</v>
      </c>
      <c r="AK268" s="356">
        <v>2800</v>
      </c>
      <c r="AL268" s="356">
        <v>2000</v>
      </c>
      <c r="AM268" s="356">
        <v>1200</v>
      </c>
      <c r="AN268" s="356">
        <v>400</v>
      </c>
      <c r="AO268" s="344">
        <f t="shared" si="777"/>
        <v>45</v>
      </c>
      <c r="AP268" s="344">
        <f t="shared" si="778"/>
        <v>47</v>
      </c>
      <c r="AQ268" s="344">
        <f t="shared" si="779"/>
        <v>47</v>
      </c>
      <c r="AR268" s="344">
        <f t="shared" si="780"/>
        <v>49</v>
      </c>
      <c r="AS268" s="344">
        <f t="shared" si="781"/>
        <v>49</v>
      </c>
      <c r="AT268" s="344">
        <f t="shared" si="782"/>
        <v>50</v>
      </c>
      <c r="AU268" s="344">
        <f t="shared" si="783"/>
        <v>50</v>
      </c>
      <c r="AV268" s="344">
        <f t="shared" si="784"/>
        <v>52</v>
      </c>
      <c r="AW268" s="344">
        <f t="shared" si="785"/>
        <v>52</v>
      </c>
      <c r="AX268" s="344">
        <f t="shared" si="786"/>
        <v>54</v>
      </c>
      <c r="AY268" s="356">
        <v>3600</v>
      </c>
      <c r="AZ268" s="356">
        <v>2800</v>
      </c>
      <c r="BA268" s="356">
        <v>2000</v>
      </c>
      <c r="BB268" s="356">
        <v>1200</v>
      </c>
      <c r="BC268" s="356">
        <v>400</v>
      </c>
      <c r="BD268" s="353">
        <f t="shared" ref="BD268:BH268" si="900">IF(BD255="","",BD255+1)</f>
        <v>3</v>
      </c>
      <c r="BE268" s="353">
        <f t="shared" si="900"/>
        <v>3</v>
      </c>
      <c r="BF268" s="353">
        <f t="shared" si="900"/>
        <v>18</v>
      </c>
      <c r="BG268" s="353">
        <f t="shared" si="900"/>
        <v>33</v>
      </c>
      <c r="BH268" s="353">
        <f t="shared" si="900"/>
        <v>48</v>
      </c>
      <c r="BI268" s="146" t="str">
        <f t="shared" si="850"/>
        <v>3;3</v>
      </c>
      <c r="BJ268" s="352">
        <f t="shared" si="851"/>
        <v>18</v>
      </c>
      <c r="BK268" s="146" t="str">
        <f t="shared" si="852"/>
        <v>33;48</v>
      </c>
      <c r="BL268" s="25">
        <f t="shared" si="665"/>
        <v>5030106</v>
      </c>
      <c r="BM268" s="146">
        <f t="shared" ref="BM268" si="901">BM255</f>
        <v>4104</v>
      </c>
      <c r="BN268" s="146">
        <f t="shared" si="788"/>
        <v>5</v>
      </c>
      <c r="BO268" s="146">
        <f t="shared" ref="BO268:BP268" si="902">BO255</f>
        <v>1</v>
      </c>
      <c r="BP268" s="146">
        <f t="shared" si="902"/>
        <v>6</v>
      </c>
      <c r="BQ268" s="146">
        <f>VLOOKUP(IF(A268=1,0,A268),宝石属性!$B$26:$D$41,2,0)</f>
        <v>3</v>
      </c>
      <c r="BR268" s="146">
        <f>VLOOKUP(IF(A268=1,0,A268),宝石属性!$B$26:$D$41,3,0)</f>
        <v>1</v>
      </c>
      <c r="BS268" s="146">
        <f t="shared" ref="BS268:BV268" si="903">IF(BS255="","",BS255)</f>
        <v>2</v>
      </c>
      <c r="BT268" s="146">
        <f t="shared" si="903"/>
        <v>4</v>
      </c>
      <c r="BU268" s="146">
        <f t="shared" si="903"/>
        <v>7</v>
      </c>
      <c r="BV268" s="146">
        <f t="shared" si="903"/>
        <v>8</v>
      </c>
      <c r="BW268" s="357" t="str">
        <f t="shared" si="692"/>
        <v/>
      </c>
      <c r="BX268" s="357" t="str">
        <f t="shared" si="693"/>
        <v/>
      </c>
    </row>
    <row r="269" spans="1:76" s="353" customFormat="1">
      <c r="A269" s="121">
        <f t="shared" si="828"/>
        <v>30</v>
      </c>
      <c r="B269" s="121" t="s">
        <v>1109</v>
      </c>
      <c r="C269" s="121" t="str">
        <f t="shared" si="756"/>
        <v>男衣</v>
      </c>
      <c r="D269" s="121" t="str">
        <f t="shared" si="664"/>
        <v>30级绿装男衣</v>
      </c>
      <c r="E269" s="121">
        <f>VLOOKUP($C269,$C$3:$M$15,COLUMNS($C$3:H$15),0)</f>
        <v>60</v>
      </c>
      <c r="F269" s="121" t="str">
        <f>VLOOKUP($C269,$C$3:$M$15,COLUMNS($C$3:I$15),0)</f>
        <v>maxhp_value</v>
      </c>
      <c r="G269" s="121">
        <f>VLOOKUP($C269,$C$3:$M$15,COLUMNS($C$3:J$15),0)</f>
        <v>140</v>
      </c>
      <c r="H269" s="121" t="str">
        <f>VLOOKUP($C269,$C$3:$M$15,COLUMNS($C$3:K$15),0)</f>
        <v>defend_value</v>
      </c>
      <c r="I269" s="121" t="str">
        <f>VLOOKUP($C269,$C$3:$M$15,COLUMNS($C$3:L$15),0)</f>
        <v/>
      </c>
      <c r="J269" s="121" t="str">
        <f>VLOOKUP($C269,$C$3:$M$15,COLUMNS($C$3:M$15),0)</f>
        <v/>
      </c>
      <c r="K269" s="344">
        <f t="shared" si="757"/>
        <v>138</v>
      </c>
      <c r="L269" s="344">
        <f t="shared" si="758"/>
        <v>140</v>
      </c>
      <c r="M269" s="344">
        <f t="shared" si="759"/>
        <v>140</v>
      </c>
      <c r="N269" s="344">
        <f t="shared" si="760"/>
        <v>142</v>
      </c>
      <c r="O269" s="344">
        <f t="shared" si="761"/>
        <v>142</v>
      </c>
      <c r="P269" s="344">
        <f t="shared" si="762"/>
        <v>145</v>
      </c>
      <c r="Q269" s="344">
        <f t="shared" si="763"/>
        <v>145</v>
      </c>
      <c r="R269" s="344">
        <f t="shared" si="764"/>
        <v>147</v>
      </c>
      <c r="S269" s="344">
        <f t="shared" si="765"/>
        <v>147</v>
      </c>
      <c r="T269" s="344">
        <f t="shared" si="766"/>
        <v>150</v>
      </c>
      <c r="U269" s="356">
        <v>3600</v>
      </c>
      <c r="V269" s="356">
        <v>2800</v>
      </c>
      <c r="W269" s="356">
        <v>2000</v>
      </c>
      <c r="X269" s="356">
        <v>1200</v>
      </c>
      <c r="Y269" s="356">
        <v>400</v>
      </c>
      <c r="Z269" s="344">
        <f t="shared" si="767"/>
        <v>43</v>
      </c>
      <c r="AA269" s="344">
        <f t="shared" si="768"/>
        <v>44</v>
      </c>
      <c r="AB269" s="344">
        <f t="shared" si="769"/>
        <v>44</v>
      </c>
      <c r="AC269" s="344">
        <f t="shared" si="770"/>
        <v>45</v>
      </c>
      <c r="AD269" s="344">
        <f t="shared" si="771"/>
        <v>45</v>
      </c>
      <c r="AE269" s="344">
        <f t="shared" si="772"/>
        <v>45</v>
      </c>
      <c r="AF269" s="344">
        <f t="shared" si="773"/>
        <v>45</v>
      </c>
      <c r="AG269" s="344">
        <f t="shared" si="774"/>
        <v>46</v>
      </c>
      <c r="AH269" s="344">
        <f t="shared" si="775"/>
        <v>46</v>
      </c>
      <c r="AI269" s="344">
        <f t="shared" si="776"/>
        <v>47</v>
      </c>
      <c r="AJ269" s="356">
        <v>3600</v>
      </c>
      <c r="AK269" s="356">
        <v>2800</v>
      </c>
      <c r="AL269" s="356">
        <v>2000</v>
      </c>
      <c r="AM269" s="356">
        <v>1200</v>
      </c>
      <c r="AN269" s="356">
        <v>400</v>
      </c>
      <c r="AO269" s="344" t="str">
        <f t="shared" si="777"/>
        <v/>
      </c>
      <c r="AP269" s="344" t="str">
        <f t="shared" si="778"/>
        <v/>
      </c>
      <c r="AQ269" s="344" t="str">
        <f t="shared" si="779"/>
        <v/>
      </c>
      <c r="AR269" s="344" t="str">
        <f t="shared" si="780"/>
        <v/>
      </c>
      <c r="AS269" s="344" t="str">
        <f t="shared" si="781"/>
        <v/>
      </c>
      <c r="AT269" s="344" t="str">
        <f t="shared" si="782"/>
        <v/>
      </c>
      <c r="AU269" s="344" t="str">
        <f t="shared" si="783"/>
        <v/>
      </c>
      <c r="AV269" s="344" t="str">
        <f t="shared" si="784"/>
        <v/>
      </c>
      <c r="AW269" s="344" t="str">
        <f t="shared" si="785"/>
        <v/>
      </c>
      <c r="AX269" s="344" t="str">
        <f t="shared" si="786"/>
        <v/>
      </c>
      <c r="AY269" s="356">
        <v>3600</v>
      </c>
      <c r="AZ269" s="356">
        <v>2800</v>
      </c>
      <c r="BA269" s="356">
        <v>2000</v>
      </c>
      <c r="BB269" s="356">
        <v>1200</v>
      </c>
      <c r="BC269" s="356">
        <v>400</v>
      </c>
      <c r="BD269" s="353">
        <f t="shared" ref="BD269:BH269" si="904">IF(BD256="","",BD256+1)</f>
        <v>3</v>
      </c>
      <c r="BE269" s="353">
        <f t="shared" si="904"/>
        <v>3</v>
      </c>
      <c r="BF269" s="353">
        <f t="shared" si="904"/>
        <v>18</v>
      </c>
      <c r="BG269" s="353">
        <f t="shared" si="904"/>
        <v>33</v>
      </c>
      <c r="BH269" s="353">
        <f t="shared" si="904"/>
        <v>48</v>
      </c>
      <c r="BI269" s="146" t="str">
        <f t="shared" si="850"/>
        <v>3;3</v>
      </c>
      <c r="BJ269" s="352">
        <f t="shared" si="851"/>
        <v>18</v>
      </c>
      <c r="BK269" s="146" t="str">
        <f t="shared" si="852"/>
        <v>33;48</v>
      </c>
      <c r="BL269" s="25">
        <f t="shared" si="665"/>
        <v>5030207</v>
      </c>
      <c r="BM269" s="146">
        <f t="shared" ref="BM269" si="905">BM256</f>
        <v>312</v>
      </c>
      <c r="BN269" s="146">
        <f t="shared" si="788"/>
        <v>5</v>
      </c>
      <c r="BO269" s="146">
        <f t="shared" ref="BO269:BP269" si="906">BO256</f>
        <v>2</v>
      </c>
      <c r="BP269" s="146">
        <f t="shared" si="906"/>
        <v>7</v>
      </c>
      <c r="BQ269" s="146">
        <f>VLOOKUP(IF(A269=1,0,A269),宝石属性!$B$26:$D$41,2,0)</f>
        <v>3</v>
      </c>
      <c r="BR269" s="146">
        <f>VLOOKUP(IF(A269=1,0,A269),宝石属性!$B$26:$D$41,3,0)</f>
        <v>1</v>
      </c>
      <c r="BS269" s="146">
        <f t="shared" ref="BS269:BV269" si="907">IF(BS256="","",BS256)</f>
        <v>1</v>
      </c>
      <c r="BT269" s="146">
        <f t="shared" si="907"/>
        <v>3</v>
      </c>
      <c r="BU269" s="146">
        <f t="shared" si="907"/>
        <v>5</v>
      </c>
      <c r="BV269" s="146">
        <f t="shared" si="907"/>
        <v>7</v>
      </c>
      <c r="BW269" s="357" t="str">
        <f t="shared" si="692"/>
        <v/>
      </c>
      <c r="BX269" s="357" t="str">
        <f t="shared" si="693"/>
        <v/>
      </c>
    </row>
    <row r="270" spans="1:76" s="353" customFormat="1">
      <c r="A270" s="121">
        <f t="shared" si="828"/>
        <v>30</v>
      </c>
      <c r="B270" s="121" t="s">
        <v>1109</v>
      </c>
      <c r="C270" s="121" t="str">
        <f t="shared" si="756"/>
        <v>女衣</v>
      </c>
      <c r="D270" s="121" t="str">
        <f t="shared" si="664"/>
        <v>30级绿装女衣</v>
      </c>
      <c r="E270" s="121">
        <f>VLOOKUP($C270,$C$3:$M$15,COLUMNS($C$3:H$15),0)</f>
        <v>60</v>
      </c>
      <c r="F270" s="121" t="str">
        <f>VLOOKUP($C270,$C$3:$M$15,COLUMNS($C$3:I$15),0)</f>
        <v>maxhp_value</v>
      </c>
      <c r="G270" s="121">
        <f>VLOOKUP($C270,$C$3:$M$15,COLUMNS($C$3:J$15),0)</f>
        <v>140</v>
      </c>
      <c r="H270" s="121" t="str">
        <f>VLOOKUP($C270,$C$3:$M$15,COLUMNS($C$3:K$15),0)</f>
        <v>defend_value</v>
      </c>
      <c r="I270" s="121" t="str">
        <f>VLOOKUP($C270,$C$3:$M$15,COLUMNS($C$3:L$15),0)</f>
        <v/>
      </c>
      <c r="J270" s="121" t="str">
        <f>VLOOKUP($C270,$C$3:$M$15,COLUMNS($C$3:M$15),0)</f>
        <v/>
      </c>
      <c r="K270" s="344">
        <f t="shared" si="757"/>
        <v>138</v>
      </c>
      <c r="L270" s="344">
        <f t="shared" si="758"/>
        <v>140</v>
      </c>
      <c r="M270" s="344">
        <f t="shared" si="759"/>
        <v>140</v>
      </c>
      <c r="N270" s="344">
        <f t="shared" si="760"/>
        <v>142</v>
      </c>
      <c r="O270" s="344">
        <f t="shared" si="761"/>
        <v>142</v>
      </c>
      <c r="P270" s="344">
        <f t="shared" si="762"/>
        <v>145</v>
      </c>
      <c r="Q270" s="344">
        <f t="shared" si="763"/>
        <v>145</v>
      </c>
      <c r="R270" s="344">
        <f t="shared" si="764"/>
        <v>147</v>
      </c>
      <c r="S270" s="344">
        <f t="shared" si="765"/>
        <v>147</v>
      </c>
      <c r="T270" s="344">
        <f t="shared" si="766"/>
        <v>150</v>
      </c>
      <c r="U270" s="356">
        <v>3600</v>
      </c>
      <c r="V270" s="356">
        <v>2800</v>
      </c>
      <c r="W270" s="356">
        <v>2000</v>
      </c>
      <c r="X270" s="356">
        <v>1200</v>
      </c>
      <c r="Y270" s="356">
        <v>400</v>
      </c>
      <c r="Z270" s="344">
        <f t="shared" si="767"/>
        <v>43</v>
      </c>
      <c r="AA270" s="344">
        <f t="shared" si="768"/>
        <v>44</v>
      </c>
      <c r="AB270" s="344">
        <f t="shared" si="769"/>
        <v>44</v>
      </c>
      <c r="AC270" s="344">
        <f t="shared" si="770"/>
        <v>45</v>
      </c>
      <c r="AD270" s="344">
        <f t="shared" si="771"/>
        <v>45</v>
      </c>
      <c r="AE270" s="344">
        <f t="shared" si="772"/>
        <v>45</v>
      </c>
      <c r="AF270" s="344">
        <f t="shared" si="773"/>
        <v>45</v>
      </c>
      <c r="AG270" s="344">
        <f t="shared" si="774"/>
        <v>46</v>
      </c>
      <c r="AH270" s="344">
        <f t="shared" si="775"/>
        <v>46</v>
      </c>
      <c r="AI270" s="344">
        <f t="shared" si="776"/>
        <v>47</v>
      </c>
      <c r="AJ270" s="356">
        <v>3600</v>
      </c>
      <c r="AK270" s="356">
        <v>2800</v>
      </c>
      <c r="AL270" s="356">
        <v>2000</v>
      </c>
      <c r="AM270" s="356">
        <v>1200</v>
      </c>
      <c r="AN270" s="356">
        <v>400</v>
      </c>
      <c r="AO270" s="344" t="str">
        <f t="shared" si="777"/>
        <v/>
      </c>
      <c r="AP270" s="344" t="str">
        <f t="shared" si="778"/>
        <v/>
      </c>
      <c r="AQ270" s="344" t="str">
        <f t="shared" si="779"/>
        <v/>
      </c>
      <c r="AR270" s="344" t="str">
        <f t="shared" si="780"/>
        <v/>
      </c>
      <c r="AS270" s="344" t="str">
        <f t="shared" si="781"/>
        <v/>
      </c>
      <c r="AT270" s="344" t="str">
        <f t="shared" si="782"/>
        <v/>
      </c>
      <c r="AU270" s="344" t="str">
        <f t="shared" si="783"/>
        <v/>
      </c>
      <c r="AV270" s="344" t="str">
        <f t="shared" si="784"/>
        <v/>
      </c>
      <c r="AW270" s="344" t="str">
        <f t="shared" si="785"/>
        <v/>
      </c>
      <c r="AX270" s="344" t="str">
        <f t="shared" si="786"/>
        <v/>
      </c>
      <c r="AY270" s="356">
        <v>3600</v>
      </c>
      <c r="AZ270" s="356">
        <v>2800</v>
      </c>
      <c r="BA270" s="356">
        <v>2000</v>
      </c>
      <c r="BB270" s="356">
        <v>1200</v>
      </c>
      <c r="BC270" s="356">
        <v>400</v>
      </c>
      <c r="BD270" s="353">
        <f t="shared" ref="BD270:BH270" si="908">IF(BD257="","",BD257+1)</f>
        <v>3</v>
      </c>
      <c r="BE270" s="353">
        <f t="shared" si="908"/>
        <v>3</v>
      </c>
      <c r="BF270" s="353">
        <f t="shared" si="908"/>
        <v>18</v>
      </c>
      <c r="BG270" s="353">
        <f t="shared" si="908"/>
        <v>33</v>
      </c>
      <c r="BH270" s="353">
        <f t="shared" si="908"/>
        <v>48</v>
      </c>
      <c r="BI270" s="146" t="str">
        <f t="shared" si="850"/>
        <v>3;3</v>
      </c>
      <c r="BJ270" s="352">
        <f t="shared" si="851"/>
        <v>18</v>
      </c>
      <c r="BK270" s="146" t="str">
        <f t="shared" si="852"/>
        <v>33;48</v>
      </c>
      <c r="BL270" s="25">
        <f t="shared" si="665"/>
        <v>5030208</v>
      </c>
      <c r="BM270" s="146">
        <f t="shared" ref="BM270" si="909">BM257</f>
        <v>568</v>
      </c>
      <c r="BN270" s="146">
        <f t="shared" si="788"/>
        <v>5</v>
      </c>
      <c r="BO270" s="146">
        <f t="shared" ref="BO270:BP270" si="910">BO257</f>
        <v>2</v>
      </c>
      <c r="BP270" s="146">
        <f t="shared" si="910"/>
        <v>8</v>
      </c>
      <c r="BQ270" s="146">
        <f>VLOOKUP(IF(A270=1,0,A270),宝石属性!$B$26:$D$41,2,0)</f>
        <v>3</v>
      </c>
      <c r="BR270" s="146">
        <f>VLOOKUP(IF(A270=1,0,A270),宝石属性!$B$26:$D$41,3,0)</f>
        <v>1</v>
      </c>
      <c r="BS270" s="146">
        <f t="shared" ref="BS270:BV270" si="911">IF(BS257="","",BS257)</f>
        <v>1</v>
      </c>
      <c r="BT270" s="146">
        <f t="shared" si="911"/>
        <v>3</v>
      </c>
      <c r="BU270" s="146">
        <f t="shared" si="911"/>
        <v>5</v>
      </c>
      <c r="BV270" s="146">
        <f t="shared" si="911"/>
        <v>7</v>
      </c>
      <c r="BW270" s="357" t="str">
        <f t="shared" si="692"/>
        <v/>
      </c>
      <c r="BX270" s="357" t="str">
        <f t="shared" si="693"/>
        <v/>
      </c>
    </row>
    <row r="271" spans="1:76" s="353" customFormat="1">
      <c r="A271" s="121">
        <f t="shared" si="828"/>
        <v>30</v>
      </c>
      <c r="B271" s="121" t="s">
        <v>1109</v>
      </c>
      <c r="C271" s="121" t="str">
        <f t="shared" si="756"/>
        <v>男头盔</v>
      </c>
      <c r="D271" s="121" t="str">
        <f t="shared" si="664"/>
        <v>30级绿装男头盔</v>
      </c>
      <c r="E271" s="121">
        <f>VLOOKUP($C271,$C$3:$M$15,COLUMNS($C$3:H$15),0)</f>
        <v>90</v>
      </c>
      <c r="F271" s="121" t="str">
        <f>VLOOKUP($C271,$C$3:$M$15,COLUMNS($C$3:I$15),0)</f>
        <v>maxmp_value</v>
      </c>
      <c r="G271" s="121">
        <f>VLOOKUP($C271,$C$3:$M$15,COLUMNS($C$3:J$15),0)</f>
        <v>140</v>
      </c>
      <c r="H271" s="121" t="str">
        <f>VLOOKUP($C271,$C$3:$M$15,COLUMNS($C$3:K$15),0)</f>
        <v>defend_value</v>
      </c>
      <c r="I271" s="121" t="str">
        <f>VLOOKUP($C271,$C$3:$M$15,COLUMNS($C$3:L$15),0)</f>
        <v/>
      </c>
      <c r="J271" s="121" t="str">
        <f>VLOOKUP($C271,$C$3:$M$15,COLUMNS($C$3:M$15),0)</f>
        <v/>
      </c>
      <c r="K271" s="344">
        <f t="shared" si="757"/>
        <v>172</v>
      </c>
      <c r="L271" s="344">
        <f t="shared" si="758"/>
        <v>175</v>
      </c>
      <c r="M271" s="344">
        <f t="shared" si="759"/>
        <v>175</v>
      </c>
      <c r="N271" s="344">
        <f t="shared" si="760"/>
        <v>178</v>
      </c>
      <c r="O271" s="344">
        <f t="shared" si="761"/>
        <v>178</v>
      </c>
      <c r="P271" s="344">
        <f t="shared" si="762"/>
        <v>181</v>
      </c>
      <c r="Q271" s="344">
        <f t="shared" si="763"/>
        <v>181</v>
      </c>
      <c r="R271" s="344">
        <f t="shared" si="764"/>
        <v>184</v>
      </c>
      <c r="S271" s="344">
        <f t="shared" si="765"/>
        <v>184</v>
      </c>
      <c r="T271" s="344">
        <f t="shared" si="766"/>
        <v>187</v>
      </c>
      <c r="U271" s="356">
        <v>3600</v>
      </c>
      <c r="V271" s="356">
        <v>2800</v>
      </c>
      <c r="W271" s="356">
        <v>2000</v>
      </c>
      <c r="X271" s="356">
        <v>1200</v>
      </c>
      <c r="Y271" s="356">
        <v>400</v>
      </c>
      <c r="Z271" s="344">
        <f t="shared" si="767"/>
        <v>26</v>
      </c>
      <c r="AA271" s="344">
        <f t="shared" si="768"/>
        <v>26</v>
      </c>
      <c r="AB271" s="344">
        <f t="shared" si="769"/>
        <v>26</v>
      </c>
      <c r="AC271" s="344">
        <f t="shared" si="770"/>
        <v>27</v>
      </c>
      <c r="AD271" s="344">
        <f t="shared" si="771"/>
        <v>27</v>
      </c>
      <c r="AE271" s="344">
        <f t="shared" si="772"/>
        <v>27</v>
      </c>
      <c r="AF271" s="344">
        <f t="shared" si="773"/>
        <v>27</v>
      </c>
      <c r="AG271" s="344">
        <f t="shared" si="774"/>
        <v>28</v>
      </c>
      <c r="AH271" s="344">
        <f t="shared" si="775"/>
        <v>28</v>
      </c>
      <c r="AI271" s="344">
        <f t="shared" si="776"/>
        <v>28</v>
      </c>
      <c r="AJ271" s="356">
        <v>3600</v>
      </c>
      <c r="AK271" s="356">
        <v>2800</v>
      </c>
      <c r="AL271" s="356">
        <v>2000</v>
      </c>
      <c r="AM271" s="356">
        <v>1200</v>
      </c>
      <c r="AN271" s="356">
        <v>400</v>
      </c>
      <c r="AO271" s="344" t="str">
        <f t="shared" si="777"/>
        <v/>
      </c>
      <c r="AP271" s="344" t="str">
        <f t="shared" si="778"/>
        <v/>
      </c>
      <c r="AQ271" s="344" t="str">
        <f t="shared" si="779"/>
        <v/>
      </c>
      <c r="AR271" s="344" t="str">
        <f t="shared" si="780"/>
        <v/>
      </c>
      <c r="AS271" s="344" t="str">
        <f t="shared" si="781"/>
        <v/>
      </c>
      <c r="AT271" s="344" t="str">
        <f t="shared" si="782"/>
        <v/>
      </c>
      <c r="AU271" s="344" t="str">
        <f t="shared" si="783"/>
        <v/>
      </c>
      <c r="AV271" s="344" t="str">
        <f t="shared" si="784"/>
        <v/>
      </c>
      <c r="AW271" s="344" t="str">
        <f t="shared" si="785"/>
        <v/>
      </c>
      <c r="AX271" s="344" t="str">
        <f t="shared" si="786"/>
        <v/>
      </c>
      <c r="AY271" s="356">
        <v>3600</v>
      </c>
      <c r="AZ271" s="356">
        <v>2800</v>
      </c>
      <c r="BA271" s="356">
        <v>2000</v>
      </c>
      <c r="BB271" s="356">
        <v>1200</v>
      </c>
      <c r="BC271" s="356">
        <v>400</v>
      </c>
      <c r="BD271" s="353" t="str">
        <f t="shared" ref="BD271:BH271" si="912">IF(BD258="","",BD258+1)</f>
        <v/>
      </c>
      <c r="BE271" s="353" t="str">
        <f t="shared" si="912"/>
        <v/>
      </c>
      <c r="BF271" s="353" t="str">
        <f t="shared" si="912"/>
        <v/>
      </c>
      <c r="BG271" s="353" t="str">
        <f t="shared" si="912"/>
        <v/>
      </c>
      <c r="BH271" s="353" t="str">
        <f t="shared" si="912"/>
        <v/>
      </c>
      <c r="BI271" s="146" t="str">
        <f t="shared" si="850"/>
        <v/>
      </c>
      <c r="BJ271" s="352" t="str">
        <f t="shared" si="851"/>
        <v/>
      </c>
      <c r="BK271" s="146" t="str">
        <f t="shared" si="852"/>
        <v/>
      </c>
      <c r="BL271" s="25">
        <f t="shared" si="665"/>
        <v>5030309</v>
      </c>
      <c r="BM271" s="146">
        <f t="shared" ref="BM271" si="913">BM258</f>
        <v>1640</v>
      </c>
      <c r="BN271" s="146">
        <f t="shared" si="788"/>
        <v>5</v>
      </c>
      <c r="BO271" s="146">
        <f t="shared" ref="BO271:BP271" si="914">BO258</f>
        <v>3</v>
      </c>
      <c r="BP271" s="146">
        <f t="shared" si="914"/>
        <v>9</v>
      </c>
      <c r="BQ271" s="146">
        <f>VLOOKUP(IF(A271=1,0,A271),宝石属性!$B$26:$D$41,2,0)</f>
        <v>3</v>
      </c>
      <c r="BR271" s="146">
        <f>VLOOKUP(IF(A271=1,0,A271),宝石属性!$B$26:$D$41,3,0)</f>
        <v>1</v>
      </c>
      <c r="BS271" s="146">
        <f t="shared" ref="BS271:BV271" si="915">IF(BS258="","",BS258)</f>
        <v>2</v>
      </c>
      <c r="BT271" s="146">
        <f t="shared" si="915"/>
        <v>3</v>
      </c>
      <c r="BU271" s="146" t="str">
        <f t="shared" si="915"/>
        <v/>
      </c>
      <c r="BV271" s="146" t="str">
        <f t="shared" si="915"/>
        <v/>
      </c>
      <c r="BW271" s="357" t="str">
        <f t="shared" si="692"/>
        <v/>
      </c>
      <c r="BX271" s="357" t="str">
        <f t="shared" si="693"/>
        <v/>
      </c>
    </row>
    <row r="272" spans="1:76" s="353" customFormat="1">
      <c r="A272" s="121">
        <f t="shared" si="828"/>
        <v>30</v>
      </c>
      <c r="B272" s="121" t="s">
        <v>1109</v>
      </c>
      <c r="C272" s="121" t="str">
        <f t="shared" si="756"/>
        <v>女头饰</v>
      </c>
      <c r="D272" s="121" t="str">
        <f t="shared" si="664"/>
        <v>30级绿装女头饰</v>
      </c>
      <c r="E272" s="121">
        <f>VLOOKUP($C272,$C$3:$M$15,COLUMNS($C$3:H$15),0)</f>
        <v>90</v>
      </c>
      <c r="F272" s="121" t="str">
        <f>VLOOKUP($C272,$C$3:$M$15,COLUMNS($C$3:I$15),0)</f>
        <v>maxmp_value</v>
      </c>
      <c r="G272" s="121">
        <f>VLOOKUP($C272,$C$3:$M$15,COLUMNS($C$3:J$15),0)</f>
        <v>140</v>
      </c>
      <c r="H272" s="121" t="str">
        <f>VLOOKUP($C272,$C$3:$M$15,COLUMNS($C$3:K$15),0)</f>
        <v>defend_value</v>
      </c>
      <c r="I272" s="121" t="str">
        <f>VLOOKUP($C272,$C$3:$M$15,COLUMNS($C$3:L$15),0)</f>
        <v/>
      </c>
      <c r="J272" s="121" t="str">
        <f>VLOOKUP($C272,$C$3:$M$15,COLUMNS($C$3:M$15),0)</f>
        <v/>
      </c>
      <c r="K272" s="344">
        <f t="shared" si="757"/>
        <v>172</v>
      </c>
      <c r="L272" s="344">
        <f t="shared" si="758"/>
        <v>175</v>
      </c>
      <c r="M272" s="344">
        <f t="shared" si="759"/>
        <v>175</v>
      </c>
      <c r="N272" s="344">
        <f t="shared" si="760"/>
        <v>178</v>
      </c>
      <c r="O272" s="344">
        <f t="shared" si="761"/>
        <v>178</v>
      </c>
      <c r="P272" s="344">
        <f t="shared" si="762"/>
        <v>181</v>
      </c>
      <c r="Q272" s="344">
        <f t="shared" si="763"/>
        <v>181</v>
      </c>
      <c r="R272" s="344">
        <f t="shared" si="764"/>
        <v>184</v>
      </c>
      <c r="S272" s="344">
        <f t="shared" si="765"/>
        <v>184</v>
      </c>
      <c r="T272" s="344">
        <f t="shared" si="766"/>
        <v>187</v>
      </c>
      <c r="U272" s="356">
        <v>3600</v>
      </c>
      <c r="V272" s="356">
        <v>2800</v>
      </c>
      <c r="W272" s="356">
        <v>2000</v>
      </c>
      <c r="X272" s="356">
        <v>1200</v>
      </c>
      <c r="Y272" s="356">
        <v>400</v>
      </c>
      <c r="Z272" s="344">
        <f t="shared" si="767"/>
        <v>26</v>
      </c>
      <c r="AA272" s="344">
        <f t="shared" si="768"/>
        <v>26</v>
      </c>
      <c r="AB272" s="344">
        <f t="shared" si="769"/>
        <v>26</v>
      </c>
      <c r="AC272" s="344">
        <f t="shared" si="770"/>
        <v>27</v>
      </c>
      <c r="AD272" s="344">
        <f t="shared" si="771"/>
        <v>27</v>
      </c>
      <c r="AE272" s="344">
        <f t="shared" si="772"/>
        <v>27</v>
      </c>
      <c r="AF272" s="344">
        <f t="shared" si="773"/>
        <v>27</v>
      </c>
      <c r="AG272" s="344">
        <f t="shared" si="774"/>
        <v>28</v>
      </c>
      <c r="AH272" s="344">
        <f t="shared" si="775"/>
        <v>28</v>
      </c>
      <c r="AI272" s="344">
        <f t="shared" si="776"/>
        <v>28</v>
      </c>
      <c r="AJ272" s="356">
        <v>3600</v>
      </c>
      <c r="AK272" s="356">
        <v>2800</v>
      </c>
      <c r="AL272" s="356">
        <v>2000</v>
      </c>
      <c r="AM272" s="356">
        <v>1200</v>
      </c>
      <c r="AN272" s="356">
        <v>400</v>
      </c>
      <c r="AO272" s="344" t="str">
        <f t="shared" si="777"/>
        <v/>
      </c>
      <c r="AP272" s="344" t="str">
        <f t="shared" si="778"/>
        <v/>
      </c>
      <c r="AQ272" s="344" t="str">
        <f t="shared" si="779"/>
        <v/>
      </c>
      <c r="AR272" s="344" t="str">
        <f t="shared" si="780"/>
        <v/>
      </c>
      <c r="AS272" s="344" t="str">
        <f t="shared" si="781"/>
        <v/>
      </c>
      <c r="AT272" s="344" t="str">
        <f t="shared" si="782"/>
        <v/>
      </c>
      <c r="AU272" s="344" t="str">
        <f t="shared" si="783"/>
        <v/>
      </c>
      <c r="AV272" s="344" t="str">
        <f t="shared" si="784"/>
        <v/>
      </c>
      <c r="AW272" s="344" t="str">
        <f t="shared" si="785"/>
        <v/>
      </c>
      <c r="AX272" s="344" t="str">
        <f t="shared" si="786"/>
        <v/>
      </c>
      <c r="AY272" s="356">
        <v>3600</v>
      </c>
      <c r="AZ272" s="356">
        <v>2800</v>
      </c>
      <c r="BA272" s="356">
        <v>2000</v>
      </c>
      <c r="BB272" s="356">
        <v>1200</v>
      </c>
      <c r="BC272" s="356">
        <v>400</v>
      </c>
      <c r="BD272" s="353" t="str">
        <f t="shared" ref="BD272:BH272" si="916">IF(BD259="","",BD259+1)</f>
        <v/>
      </c>
      <c r="BE272" s="353" t="str">
        <f t="shared" si="916"/>
        <v/>
      </c>
      <c r="BF272" s="353" t="str">
        <f t="shared" si="916"/>
        <v/>
      </c>
      <c r="BG272" s="353" t="str">
        <f t="shared" si="916"/>
        <v/>
      </c>
      <c r="BH272" s="353" t="str">
        <f t="shared" si="916"/>
        <v/>
      </c>
      <c r="BI272" s="146" t="str">
        <f t="shared" si="850"/>
        <v/>
      </c>
      <c r="BJ272" s="352" t="str">
        <f t="shared" si="851"/>
        <v/>
      </c>
      <c r="BK272" s="146" t="str">
        <f t="shared" si="852"/>
        <v/>
      </c>
      <c r="BL272" s="25">
        <f t="shared" si="665"/>
        <v>5030310</v>
      </c>
      <c r="BM272" s="146">
        <f t="shared" ref="BM272" si="917">BM259</f>
        <v>1384</v>
      </c>
      <c r="BN272" s="146">
        <f t="shared" si="788"/>
        <v>5</v>
      </c>
      <c r="BO272" s="146">
        <f t="shared" ref="BO272:BP272" si="918">BO259</f>
        <v>3</v>
      </c>
      <c r="BP272" s="146">
        <f t="shared" si="918"/>
        <v>10</v>
      </c>
      <c r="BQ272" s="146">
        <f>VLOOKUP(IF(A272=1,0,A272),宝石属性!$B$26:$D$41,2,0)</f>
        <v>3</v>
      </c>
      <c r="BR272" s="146">
        <f>VLOOKUP(IF(A272=1,0,A272),宝石属性!$B$26:$D$41,3,0)</f>
        <v>1</v>
      </c>
      <c r="BS272" s="146">
        <f t="shared" ref="BS272:BV272" si="919">IF(BS259="","",BS259)</f>
        <v>2</v>
      </c>
      <c r="BT272" s="146">
        <f t="shared" si="919"/>
        <v>3</v>
      </c>
      <c r="BU272" s="146" t="str">
        <f t="shared" si="919"/>
        <v/>
      </c>
      <c r="BV272" s="146" t="str">
        <f t="shared" si="919"/>
        <v/>
      </c>
      <c r="BW272" s="357" t="str">
        <f t="shared" si="692"/>
        <v/>
      </c>
      <c r="BX272" s="357" t="str">
        <f t="shared" si="693"/>
        <v/>
      </c>
    </row>
    <row r="273" spans="1:76" s="353" customFormat="1">
      <c r="A273" s="121">
        <f t="shared" si="828"/>
        <v>30</v>
      </c>
      <c r="B273" s="121" t="s">
        <v>1109</v>
      </c>
      <c r="C273" s="121" t="str">
        <f t="shared" si="756"/>
        <v>项链</v>
      </c>
      <c r="D273" s="121" t="str">
        <f t="shared" si="664"/>
        <v>30级绿装项链</v>
      </c>
      <c r="E273" s="121">
        <f>VLOOKUP($C273,$C$3:$M$15,COLUMNS($C$3:H$15),0)</f>
        <v>150</v>
      </c>
      <c r="F273" s="121" t="str">
        <f>VLOOKUP($C273,$C$3:$M$15,COLUMNS($C$3:I$15),0)</f>
        <v>magicattack_value</v>
      </c>
      <c r="G273" s="121">
        <f>VLOOKUP($C273,$C$3:$M$15,COLUMNS($C$3:J$15),0)</f>
        <v>160</v>
      </c>
      <c r="H273" s="121" t="str">
        <f>VLOOKUP($C273,$C$3:$M$15,COLUMNS($C$3:K$15),0)</f>
        <v>magicdef_value</v>
      </c>
      <c r="I273" s="121" t="str">
        <f>VLOOKUP($C273,$C$3:$M$15,COLUMNS($C$3:L$15),0)</f>
        <v/>
      </c>
      <c r="J273" s="121" t="str">
        <f>VLOOKUP($C273,$C$3:$M$15,COLUMNS($C$3:M$15),0)</f>
        <v/>
      </c>
      <c r="K273" s="344">
        <f t="shared" si="757"/>
        <v>47</v>
      </c>
      <c r="L273" s="344">
        <f t="shared" si="758"/>
        <v>48</v>
      </c>
      <c r="M273" s="344">
        <f t="shared" si="759"/>
        <v>48</v>
      </c>
      <c r="N273" s="344">
        <f t="shared" si="760"/>
        <v>49</v>
      </c>
      <c r="O273" s="344">
        <f t="shared" si="761"/>
        <v>49</v>
      </c>
      <c r="P273" s="344">
        <f t="shared" si="762"/>
        <v>50</v>
      </c>
      <c r="Q273" s="344">
        <f t="shared" si="763"/>
        <v>50</v>
      </c>
      <c r="R273" s="344">
        <f t="shared" si="764"/>
        <v>51</v>
      </c>
      <c r="S273" s="344">
        <f t="shared" si="765"/>
        <v>51</v>
      </c>
      <c r="T273" s="344">
        <f t="shared" si="766"/>
        <v>51</v>
      </c>
      <c r="U273" s="356">
        <v>3600</v>
      </c>
      <c r="V273" s="356">
        <v>2800</v>
      </c>
      <c r="W273" s="356">
        <v>2000</v>
      </c>
      <c r="X273" s="356">
        <v>1200</v>
      </c>
      <c r="Y273" s="356">
        <v>400</v>
      </c>
      <c r="Z273" s="344">
        <f t="shared" si="767"/>
        <v>25</v>
      </c>
      <c r="AA273" s="344">
        <f t="shared" si="768"/>
        <v>26</v>
      </c>
      <c r="AB273" s="344">
        <f t="shared" si="769"/>
        <v>26</v>
      </c>
      <c r="AC273" s="344">
        <f t="shared" si="770"/>
        <v>26</v>
      </c>
      <c r="AD273" s="344">
        <f t="shared" si="771"/>
        <v>26</v>
      </c>
      <c r="AE273" s="344">
        <f t="shared" si="772"/>
        <v>26</v>
      </c>
      <c r="AF273" s="344">
        <f t="shared" si="773"/>
        <v>26</v>
      </c>
      <c r="AG273" s="344">
        <f t="shared" si="774"/>
        <v>27</v>
      </c>
      <c r="AH273" s="344">
        <f t="shared" si="775"/>
        <v>27</v>
      </c>
      <c r="AI273" s="344">
        <f t="shared" si="776"/>
        <v>27</v>
      </c>
      <c r="AJ273" s="356">
        <v>3600</v>
      </c>
      <c r="AK273" s="356">
        <v>2800</v>
      </c>
      <c r="AL273" s="356">
        <v>2000</v>
      </c>
      <c r="AM273" s="356">
        <v>1200</v>
      </c>
      <c r="AN273" s="356">
        <v>400</v>
      </c>
      <c r="AO273" s="344" t="str">
        <f t="shared" si="777"/>
        <v/>
      </c>
      <c r="AP273" s="344" t="str">
        <f t="shared" si="778"/>
        <v/>
      </c>
      <c r="AQ273" s="344" t="str">
        <f t="shared" si="779"/>
        <v/>
      </c>
      <c r="AR273" s="344" t="str">
        <f t="shared" si="780"/>
        <v/>
      </c>
      <c r="AS273" s="344" t="str">
        <f t="shared" si="781"/>
        <v/>
      </c>
      <c r="AT273" s="344" t="str">
        <f t="shared" si="782"/>
        <v/>
      </c>
      <c r="AU273" s="344" t="str">
        <f t="shared" si="783"/>
        <v/>
      </c>
      <c r="AV273" s="344" t="str">
        <f t="shared" si="784"/>
        <v/>
      </c>
      <c r="AW273" s="344" t="str">
        <f t="shared" si="785"/>
        <v/>
      </c>
      <c r="AX273" s="344" t="str">
        <f t="shared" si="786"/>
        <v/>
      </c>
      <c r="AY273" s="356">
        <v>3600</v>
      </c>
      <c r="AZ273" s="356">
        <v>2800</v>
      </c>
      <c r="BA273" s="356">
        <v>2000</v>
      </c>
      <c r="BB273" s="356">
        <v>1200</v>
      </c>
      <c r="BC273" s="356">
        <v>400</v>
      </c>
      <c r="BD273" s="353" t="str">
        <f t="shared" ref="BD273:BH273" si="920">IF(BD260="","",BD260+1)</f>
        <v/>
      </c>
      <c r="BE273" s="353" t="str">
        <f t="shared" si="920"/>
        <v/>
      </c>
      <c r="BF273" s="353" t="str">
        <f t="shared" si="920"/>
        <v/>
      </c>
      <c r="BG273" s="353" t="str">
        <f t="shared" si="920"/>
        <v/>
      </c>
      <c r="BH273" s="353" t="str">
        <f t="shared" si="920"/>
        <v/>
      </c>
      <c r="BI273" s="146" t="str">
        <f t="shared" si="850"/>
        <v/>
      </c>
      <c r="BJ273" s="352" t="str">
        <f t="shared" si="851"/>
        <v/>
      </c>
      <c r="BK273" s="146" t="str">
        <f t="shared" si="852"/>
        <v/>
      </c>
      <c r="BL273" s="25">
        <f t="shared" si="665"/>
        <v>5030411</v>
      </c>
      <c r="BM273" s="146">
        <f t="shared" ref="BM273" si="921">BM260</f>
        <v>40</v>
      </c>
      <c r="BN273" s="146">
        <f t="shared" si="788"/>
        <v>5</v>
      </c>
      <c r="BO273" s="146">
        <f t="shared" ref="BO273:BP273" si="922">BO260</f>
        <v>4</v>
      </c>
      <c r="BP273" s="146">
        <f t="shared" si="922"/>
        <v>11</v>
      </c>
      <c r="BQ273" s="146">
        <f>VLOOKUP(IF(A273=1,0,A273),宝石属性!$B$26:$D$41,2,0)</f>
        <v>3</v>
      </c>
      <c r="BR273" s="146">
        <f>VLOOKUP(IF(A273=1,0,A273),宝石属性!$B$26:$D$41,3,0)</f>
        <v>1</v>
      </c>
      <c r="BS273" s="146">
        <f t="shared" ref="BS273:BV273" si="923">IF(BS260="","",BS260)</f>
        <v>4</v>
      </c>
      <c r="BT273" s="146">
        <f t="shared" si="923"/>
        <v>5</v>
      </c>
      <c r="BU273" s="146" t="str">
        <f t="shared" si="923"/>
        <v/>
      </c>
      <c r="BV273" s="146" t="str">
        <f t="shared" si="923"/>
        <v/>
      </c>
      <c r="BW273" s="357" t="str">
        <f t="shared" si="692"/>
        <v/>
      </c>
      <c r="BX273" s="357" t="str">
        <f t="shared" si="693"/>
        <v/>
      </c>
    </row>
    <row r="274" spans="1:76" s="353" customFormat="1">
      <c r="A274" s="121">
        <f t="shared" si="828"/>
        <v>30</v>
      </c>
      <c r="B274" s="121" t="s">
        <v>1109</v>
      </c>
      <c r="C274" s="121" t="str">
        <f t="shared" si="756"/>
        <v>腰带</v>
      </c>
      <c r="D274" s="121" t="str">
        <f t="shared" si="664"/>
        <v>30级绿装腰带</v>
      </c>
      <c r="E274" s="121">
        <f>VLOOKUP($C274,$C$3:$M$15,COLUMNS($C$3:H$15),0)</f>
        <v>60</v>
      </c>
      <c r="F274" s="121" t="str">
        <f>VLOOKUP($C274,$C$3:$M$15,COLUMNS($C$3:I$15),0)</f>
        <v>maxhp_value</v>
      </c>
      <c r="G274" s="121">
        <f>VLOOKUP($C274,$C$3:$M$15,COLUMNS($C$3:J$15),0)</f>
        <v>140</v>
      </c>
      <c r="H274" s="121" t="str">
        <f>VLOOKUP($C274,$C$3:$M$15,COLUMNS($C$3:K$15),0)</f>
        <v>defend_value</v>
      </c>
      <c r="I274" s="121" t="str">
        <f>VLOOKUP($C274,$C$3:$M$15,COLUMNS($C$3:L$15),0)</f>
        <v/>
      </c>
      <c r="J274" s="121" t="str">
        <f>VLOOKUP($C274,$C$3:$M$15,COLUMNS($C$3:M$15),0)</f>
        <v/>
      </c>
      <c r="K274" s="344">
        <f t="shared" si="757"/>
        <v>207</v>
      </c>
      <c r="L274" s="344">
        <f t="shared" si="758"/>
        <v>210</v>
      </c>
      <c r="M274" s="344">
        <f t="shared" si="759"/>
        <v>210</v>
      </c>
      <c r="N274" s="344">
        <f t="shared" si="760"/>
        <v>214</v>
      </c>
      <c r="O274" s="344">
        <f t="shared" si="761"/>
        <v>214</v>
      </c>
      <c r="P274" s="344">
        <f t="shared" si="762"/>
        <v>217</v>
      </c>
      <c r="Q274" s="344">
        <f t="shared" si="763"/>
        <v>217</v>
      </c>
      <c r="R274" s="344">
        <f t="shared" si="764"/>
        <v>221</v>
      </c>
      <c r="S274" s="344">
        <f t="shared" si="765"/>
        <v>221</v>
      </c>
      <c r="T274" s="344">
        <f t="shared" si="766"/>
        <v>224</v>
      </c>
      <c r="U274" s="356">
        <v>3600</v>
      </c>
      <c r="V274" s="356">
        <v>2800</v>
      </c>
      <c r="W274" s="356">
        <v>2000</v>
      </c>
      <c r="X274" s="356">
        <v>1200</v>
      </c>
      <c r="Y274" s="356">
        <v>400</v>
      </c>
      <c r="Z274" s="344">
        <f t="shared" si="767"/>
        <v>17</v>
      </c>
      <c r="AA274" s="344">
        <f t="shared" si="768"/>
        <v>18</v>
      </c>
      <c r="AB274" s="344">
        <f t="shared" si="769"/>
        <v>18</v>
      </c>
      <c r="AC274" s="344">
        <f t="shared" si="770"/>
        <v>18</v>
      </c>
      <c r="AD274" s="344">
        <f t="shared" si="771"/>
        <v>18</v>
      </c>
      <c r="AE274" s="344">
        <f t="shared" si="772"/>
        <v>18</v>
      </c>
      <c r="AF274" s="344">
        <f t="shared" si="773"/>
        <v>18</v>
      </c>
      <c r="AG274" s="344">
        <f t="shared" si="774"/>
        <v>18</v>
      </c>
      <c r="AH274" s="344">
        <f t="shared" si="775"/>
        <v>18</v>
      </c>
      <c r="AI274" s="344">
        <f t="shared" si="776"/>
        <v>19</v>
      </c>
      <c r="AJ274" s="356">
        <v>3600</v>
      </c>
      <c r="AK274" s="356">
        <v>2800</v>
      </c>
      <c r="AL274" s="356">
        <v>2000</v>
      </c>
      <c r="AM274" s="356">
        <v>1200</v>
      </c>
      <c r="AN274" s="356">
        <v>400</v>
      </c>
      <c r="AO274" s="344" t="str">
        <f t="shared" si="777"/>
        <v/>
      </c>
      <c r="AP274" s="344" t="str">
        <f t="shared" si="778"/>
        <v/>
      </c>
      <c r="AQ274" s="344" t="str">
        <f t="shared" si="779"/>
        <v/>
      </c>
      <c r="AR274" s="344" t="str">
        <f t="shared" si="780"/>
        <v/>
      </c>
      <c r="AS274" s="344" t="str">
        <f t="shared" si="781"/>
        <v/>
      </c>
      <c r="AT274" s="344" t="str">
        <f t="shared" si="782"/>
        <v/>
      </c>
      <c r="AU274" s="344" t="str">
        <f t="shared" si="783"/>
        <v/>
      </c>
      <c r="AV274" s="344" t="str">
        <f t="shared" si="784"/>
        <v/>
      </c>
      <c r="AW274" s="344" t="str">
        <f t="shared" si="785"/>
        <v/>
      </c>
      <c r="AX274" s="344" t="str">
        <f t="shared" si="786"/>
        <v/>
      </c>
      <c r="AY274" s="356">
        <v>3600</v>
      </c>
      <c r="AZ274" s="356">
        <v>2800</v>
      </c>
      <c r="BA274" s="356">
        <v>2000</v>
      </c>
      <c r="BB274" s="356">
        <v>1200</v>
      </c>
      <c r="BC274" s="356">
        <v>400</v>
      </c>
      <c r="BD274" s="353" t="str">
        <f t="shared" ref="BD274:BH274" si="924">IF(BD261="","",BD261+1)</f>
        <v/>
      </c>
      <c r="BE274" s="353" t="str">
        <f t="shared" si="924"/>
        <v/>
      </c>
      <c r="BF274" s="353" t="str">
        <f t="shared" si="924"/>
        <v/>
      </c>
      <c r="BG274" s="353" t="str">
        <f t="shared" si="924"/>
        <v/>
      </c>
      <c r="BH274" s="353" t="str">
        <f t="shared" si="924"/>
        <v/>
      </c>
      <c r="BI274" s="146" t="str">
        <f t="shared" si="850"/>
        <v/>
      </c>
      <c r="BJ274" s="352" t="str">
        <f t="shared" si="851"/>
        <v/>
      </c>
      <c r="BK274" s="146" t="str">
        <f t="shared" si="852"/>
        <v/>
      </c>
      <c r="BL274" s="25">
        <f t="shared" si="665"/>
        <v>5030512</v>
      </c>
      <c r="BM274" s="146">
        <f t="shared" ref="BM274" si="925">BM261</f>
        <v>72</v>
      </c>
      <c r="BN274" s="146">
        <f t="shared" si="788"/>
        <v>5</v>
      </c>
      <c r="BO274" s="146">
        <f t="shared" ref="BO274:BP274" si="926">BO261</f>
        <v>5</v>
      </c>
      <c r="BP274" s="146">
        <f t="shared" si="926"/>
        <v>12</v>
      </c>
      <c r="BQ274" s="146">
        <f>VLOOKUP(IF(A274=1,0,A274),宝石属性!$B$26:$D$41,2,0)</f>
        <v>3</v>
      </c>
      <c r="BR274" s="146">
        <f>VLOOKUP(IF(A274=1,0,A274),宝石属性!$B$26:$D$41,3,0)</f>
        <v>1</v>
      </c>
      <c r="BS274" s="146">
        <f t="shared" ref="BS274:BV274" si="927">IF(BS261="","",BS261)</f>
        <v>1</v>
      </c>
      <c r="BT274" s="146">
        <f t="shared" si="927"/>
        <v>6</v>
      </c>
      <c r="BU274" s="146">
        <f t="shared" si="927"/>
        <v>9</v>
      </c>
      <c r="BV274" s="146" t="str">
        <f t="shared" si="927"/>
        <v/>
      </c>
      <c r="BW274" s="357" t="str">
        <f t="shared" si="692"/>
        <v/>
      </c>
      <c r="BX274" s="357" t="str">
        <f t="shared" si="693"/>
        <v/>
      </c>
    </row>
    <row r="275" spans="1:76" s="353" customFormat="1">
      <c r="A275" s="121">
        <f t="shared" si="828"/>
        <v>30</v>
      </c>
      <c r="B275" s="121" t="s">
        <v>1109</v>
      </c>
      <c r="C275" s="121" t="str">
        <f t="shared" si="756"/>
        <v>鞋子</v>
      </c>
      <c r="D275" s="121" t="str">
        <f t="shared" si="664"/>
        <v>30级绿装鞋子</v>
      </c>
      <c r="E275" s="121">
        <f>VLOOKUP($C275,$C$3:$M$15,COLUMNS($C$3:H$15),0)</f>
        <v>160</v>
      </c>
      <c r="F275" s="121" t="str">
        <f>VLOOKUP($C275,$C$3:$M$15,COLUMNS($C$3:I$15),0)</f>
        <v>magicdef_value</v>
      </c>
      <c r="G275" s="121">
        <f>VLOOKUP($C275,$C$3:$M$15,COLUMNS($C$3:J$15),0)</f>
        <v>200</v>
      </c>
      <c r="H275" s="121" t="str">
        <f>VLOOKUP($C275,$C$3:$M$15,COLUMNS($C$3:K$15),0)</f>
        <v>speed_value</v>
      </c>
      <c r="I275" s="121" t="str">
        <f>VLOOKUP($C275,$C$3:$M$15,COLUMNS($C$3:L$15),0)</f>
        <v/>
      </c>
      <c r="J275" s="121" t="str">
        <f>VLOOKUP($C275,$C$3:$M$15,COLUMNS($C$3:M$15),0)</f>
        <v/>
      </c>
      <c r="K275" s="344">
        <f t="shared" si="757"/>
        <v>25</v>
      </c>
      <c r="L275" s="344">
        <f t="shared" si="758"/>
        <v>26</v>
      </c>
      <c r="M275" s="344">
        <f t="shared" si="759"/>
        <v>26</v>
      </c>
      <c r="N275" s="344">
        <f t="shared" si="760"/>
        <v>26</v>
      </c>
      <c r="O275" s="344">
        <f t="shared" si="761"/>
        <v>26</v>
      </c>
      <c r="P275" s="344">
        <f t="shared" si="762"/>
        <v>26</v>
      </c>
      <c r="Q275" s="344">
        <f t="shared" si="763"/>
        <v>26</v>
      </c>
      <c r="R275" s="344">
        <f t="shared" si="764"/>
        <v>27</v>
      </c>
      <c r="S275" s="344">
        <f t="shared" si="765"/>
        <v>27</v>
      </c>
      <c r="T275" s="344">
        <f t="shared" si="766"/>
        <v>27</v>
      </c>
      <c r="U275" s="356">
        <v>3600</v>
      </c>
      <c r="V275" s="356">
        <v>2800</v>
      </c>
      <c r="W275" s="356">
        <v>2000</v>
      </c>
      <c r="X275" s="356">
        <v>1200</v>
      </c>
      <c r="Y275" s="356">
        <v>400</v>
      </c>
      <c r="Z275" s="344">
        <f t="shared" si="767"/>
        <v>20</v>
      </c>
      <c r="AA275" s="344">
        <f t="shared" si="768"/>
        <v>20</v>
      </c>
      <c r="AB275" s="344">
        <f t="shared" si="769"/>
        <v>20</v>
      </c>
      <c r="AC275" s="344">
        <f t="shared" si="770"/>
        <v>21</v>
      </c>
      <c r="AD275" s="344">
        <f t="shared" si="771"/>
        <v>21</v>
      </c>
      <c r="AE275" s="344">
        <f t="shared" si="772"/>
        <v>22</v>
      </c>
      <c r="AF275" s="344">
        <f t="shared" si="773"/>
        <v>22</v>
      </c>
      <c r="AG275" s="344">
        <f t="shared" si="774"/>
        <v>23</v>
      </c>
      <c r="AH275" s="344">
        <f t="shared" si="775"/>
        <v>23</v>
      </c>
      <c r="AI275" s="344">
        <f t="shared" si="776"/>
        <v>23</v>
      </c>
      <c r="AJ275" s="356">
        <v>3600</v>
      </c>
      <c r="AK275" s="356">
        <v>2800</v>
      </c>
      <c r="AL275" s="356">
        <v>2000</v>
      </c>
      <c r="AM275" s="356">
        <v>1200</v>
      </c>
      <c r="AN275" s="356">
        <v>400</v>
      </c>
      <c r="AO275" s="344" t="str">
        <f t="shared" si="777"/>
        <v/>
      </c>
      <c r="AP275" s="344" t="str">
        <f t="shared" si="778"/>
        <v/>
      </c>
      <c r="AQ275" s="344" t="str">
        <f t="shared" si="779"/>
        <v/>
      </c>
      <c r="AR275" s="344" t="str">
        <f t="shared" si="780"/>
        <v/>
      </c>
      <c r="AS275" s="344" t="str">
        <f t="shared" si="781"/>
        <v/>
      </c>
      <c r="AT275" s="344" t="str">
        <f t="shared" si="782"/>
        <v/>
      </c>
      <c r="AU275" s="344" t="str">
        <f t="shared" si="783"/>
        <v/>
      </c>
      <c r="AV275" s="344" t="str">
        <f t="shared" si="784"/>
        <v/>
      </c>
      <c r="AW275" s="344" t="str">
        <f t="shared" si="785"/>
        <v/>
      </c>
      <c r="AX275" s="344" t="str">
        <f t="shared" si="786"/>
        <v/>
      </c>
      <c r="AY275" s="356">
        <v>3600</v>
      </c>
      <c r="AZ275" s="356">
        <v>2800</v>
      </c>
      <c r="BA275" s="356">
        <v>2000</v>
      </c>
      <c r="BB275" s="356">
        <v>1200</v>
      </c>
      <c r="BC275" s="356">
        <v>400</v>
      </c>
      <c r="BD275" s="353" t="str">
        <f t="shared" ref="BD275:BH275" si="928">IF(BD262="","",BD262+1)</f>
        <v/>
      </c>
      <c r="BE275" s="353" t="str">
        <f t="shared" si="928"/>
        <v/>
      </c>
      <c r="BF275" s="353" t="str">
        <f t="shared" si="928"/>
        <v/>
      </c>
      <c r="BG275" s="353" t="str">
        <f t="shared" si="928"/>
        <v/>
      </c>
      <c r="BH275" s="353" t="str">
        <f t="shared" si="928"/>
        <v/>
      </c>
      <c r="BI275" s="146" t="str">
        <f t="shared" si="850"/>
        <v/>
      </c>
      <c r="BJ275" s="352" t="str">
        <f t="shared" si="851"/>
        <v/>
      </c>
      <c r="BK275" s="146" t="str">
        <f t="shared" si="852"/>
        <v/>
      </c>
      <c r="BL275" s="25">
        <f t="shared" si="665"/>
        <v>5030613</v>
      </c>
      <c r="BM275" s="146">
        <f t="shared" ref="BM275" si="929">BM262</f>
        <v>88</v>
      </c>
      <c r="BN275" s="146">
        <f t="shared" si="788"/>
        <v>5</v>
      </c>
      <c r="BO275" s="146">
        <f t="shared" ref="BO275:BP275" si="930">BO262</f>
        <v>6</v>
      </c>
      <c r="BP275" s="146">
        <f t="shared" si="930"/>
        <v>13</v>
      </c>
      <c r="BQ275" s="146">
        <f>VLOOKUP(IF(A275=1,0,A275),宝石属性!$B$26:$D$41,2,0)</f>
        <v>3</v>
      </c>
      <c r="BR275" s="146">
        <f>VLOOKUP(IF(A275=1,0,A275),宝石属性!$B$26:$D$41,3,0)</f>
        <v>1</v>
      </c>
      <c r="BS275" s="146">
        <f t="shared" ref="BS275:BV275" si="931">IF(BS262="","",BS262)</f>
        <v>6</v>
      </c>
      <c r="BT275" s="146">
        <f t="shared" si="931"/>
        <v>9</v>
      </c>
      <c r="BU275" s="146" t="str">
        <f t="shared" si="931"/>
        <v/>
      </c>
      <c r="BV275" s="146" t="str">
        <f t="shared" si="931"/>
        <v/>
      </c>
      <c r="BW275" s="357" t="str">
        <f t="shared" si="692"/>
        <v/>
      </c>
      <c r="BX275" s="357" t="str">
        <f t="shared" si="693"/>
        <v/>
      </c>
    </row>
    <row r="276" spans="1:76" s="353" customFormat="1">
      <c r="A276" s="121">
        <f t="shared" si="828"/>
        <v>40</v>
      </c>
      <c r="B276" s="121" t="s">
        <v>1109</v>
      </c>
      <c r="C276" s="121" t="str">
        <f t="shared" si="756"/>
        <v>剑</v>
      </c>
      <c r="D276" s="121" t="str">
        <f t="shared" si="664"/>
        <v>40级绿装剑</v>
      </c>
      <c r="E276" s="121">
        <f>VLOOKUP($C276,$C$3:$M$15,COLUMNS($C$3:H$15),0)</f>
        <v>130</v>
      </c>
      <c r="F276" s="121" t="str">
        <f>VLOOKUP($C276,$C$3:$M$15,COLUMNS($C$3:I$15),0)</f>
        <v>phyattack_value</v>
      </c>
      <c r="G276" s="121">
        <f>VLOOKUP($C276,$C$3:$M$15,COLUMNS($C$3:J$15),0)</f>
        <v>150</v>
      </c>
      <c r="H276" s="121" t="str">
        <f>VLOOKUP($C276,$C$3:$M$15,COLUMNS($C$3:K$15),0)</f>
        <v>magicattack_value</v>
      </c>
      <c r="I276" s="121">
        <f>VLOOKUP($C276,$C$3:$M$15,COLUMNS($C$3:L$15),0)</f>
        <v>170</v>
      </c>
      <c r="J276" s="121" t="str">
        <f>VLOOKUP($C276,$C$3:$M$15,COLUMNS($C$3:M$15),0)</f>
        <v>medical_value</v>
      </c>
      <c r="K276" s="344">
        <f t="shared" si="757"/>
        <v>230</v>
      </c>
      <c r="L276" s="344">
        <f t="shared" si="758"/>
        <v>234</v>
      </c>
      <c r="M276" s="344">
        <f t="shared" si="759"/>
        <v>234</v>
      </c>
      <c r="N276" s="344">
        <f t="shared" si="760"/>
        <v>237</v>
      </c>
      <c r="O276" s="344">
        <f t="shared" si="761"/>
        <v>237</v>
      </c>
      <c r="P276" s="344">
        <f t="shared" si="762"/>
        <v>241</v>
      </c>
      <c r="Q276" s="344">
        <f t="shared" si="763"/>
        <v>241</v>
      </c>
      <c r="R276" s="344">
        <f t="shared" si="764"/>
        <v>245</v>
      </c>
      <c r="S276" s="344">
        <f t="shared" si="765"/>
        <v>245</v>
      </c>
      <c r="T276" s="344">
        <f t="shared" si="766"/>
        <v>249</v>
      </c>
      <c r="U276" s="356">
        <v>3600</v>
      </c>
      <c r="V276" s="356">
        <v>2800</v>
      </c>
      <c r="W276" s="356">
        <v>2000</v>
      </c>
      <c r="X276" s="356">
        <v>1200</v>
      </c>
      <c r="Y276" s="356">
        <v>400</v>
      </c>
      <c r="Z276" s="344">
        <f t="shared" si="767"/>
        <v>52</v>
      </c>
      <c r="AA276" s="344">
        <f t="shared" si="768"/>
        <v>53</v>
      </c>
      <c r="AB276" s="344">
        <f t="shared" si="769"/>
        <v>53</v>
      </c>
      <c r="AC276" s="344">
        <f t="shared" si="770"/>
        <v>53</v>
      </c>
      <c r="AD276" s="344">
        <f t="shared" si="771"/>
        <v>53</v>
      </c>
      <c r="AE276" s="344">
        <f t="shared" si="772"/>
        <v>54</v>
      </c>
      <c r="AF276" s="344">
        <f t="shared" si="773"/>
        <v>54</v>
      </c>
      <c r="AG276" s="344">
        <f t="shared" si="774"/>
        <v>55</v>
      </c>
      <c r="AH276" s="344">
        <f t="shared" si="775"/>
        <v>55</v>
      </c>
      <c r="AI276" s="344">
        <f t="shared" si="776"/>
        <v>56</v>
      </c>
      <c r="AJ276" s="356">
        <v>3600</v>
      </c>
      <c r="AK276" s="356">
        <v>2800</v>
      </c>
      <c r="AL276" s="356">
        <v>2000</v>
      </c>
      <c r="AM276" s="356">
        <v>1200</v>
      </c>
      <c r="AN276" s="356">
        <v>400</v>
      </c>
      <c r="AO276" s="344">
        <f t="shared" si="777"/>
        <v>60</v>
      </c>
      <c r="AP276" s="344">
        <f t="shared" si="778"/>
        <v>62</v>
      </c>
      <c r="AQ276" s="344">
        <f t="shared" si="779"/>
        <v>62</v>
      </c>
      <c r="AR276" s="344">
        <f t="shared" si="780"/>
        <v>65</v>
      </c>
      <c r="AS276" s="344">
        <f t="shared" si="781"/>
        <v>65</v>
      </c>
      <c r="AT276" s="344">
        <f t="shared" si="782"/>
        <v>67</v>
      </c>
      <c r="AU276" s="344">
        <f t="shared" si="783"/>
        <v>67</v>
      </c>
      <c r="AV276" s="344">
        <f t="shared" si="784"/>
        <v>70</v>
      </c>
      <c r="AW276" s="344">
        <f t="shared" si="785"/>
        <v>70</v>
      </c>
      <c r="AX276" s="344">
        <f t="shared" si="786"/>
        <v>72</v>
      </c>
      <c r="AY276" s="356">
        <v>3600</v>
      </c>
      <c r="AZ276" s="356">
        <v>2800</v>
      </c>
      <c r="BA276" s="356">
        <v>2000</v>
      </c>
      <c r="BB276" s="356">
        <v>1200</v>
      </c>
      <c r="BC276" s="356">
        <v>400</v>
      </c>
      <c r="BD276" s="353">
        <f t="shared" ref="BD276:BH276" si="932">IF(BD263="","",BD263+1)</f>
        <v>4</v>
      </c>
      <c r="BE276" s="353">
        <f t="shared" si="932"/>
        <v>4</v>
      </c>
      <c r="BF276" s="353">
        <f t="shared" si="932"/>
        <v>19</v>
      </c>
      <c r="BG276" s="353">
        <f t="shared" si="932"/>
        <v>34</v>
      </c>
      <c r="BH276" s="353">
        <f t="shared" si="932"/>
        <v>49</v>
      </c>
      <c r="BI276" s="146" t="str">
        <f t="shared" si="850"/>
        <v>4;4</v>
      </c>
      <c r="BJ276" s="352">
        <f t="shared" si="851"/>
        <v>19</v>
      </c>
      <c r="BK276" s="146" t="str">
        <f t="shared" si="852"/>
        <v>34;49</v>
      </c>
      <c r="BL276" s="25">
        <f t="shared" si="665"/>
        <v>5040101</v>
      </c>
      <c r="BM276" s="146">
        <f t="shared" ref="BM276" si="933">BM263</f>
        <v>1288</v>
      </c>
      <c r="BN276" s="146">
        <f t="shared" si="788"/>
        <v>5</v>
      </c>
      <c r="BO276" s="146">
        <f t="shared" ref="BO276:BP276" si="934">BO263</f>
        <v>1</v>
      </c>
      <c r="BP276" s="146">
        <f t="shared" si="934"/>
        <v>1</v>
      </c>
      <c r="BQ276" s="146">
        <f>VLOOKUP(IF(A276=1,0,A276),宝石属性!$B$26:$D$41,2,0)</f>
        <v>4</v>
      </c>
      <c r="BR276" s="146">
        <f>VLOOKUP(IF(A276=1,0,A276),宝石属性!$B$26:$D$41,3,0)</f>
        <v>1</v>
      </c>
      <c r="BS276" s="146">
        <f t="shared" ref="BS276:BV276" si="935">IF(BS263="","",BS263)</f>
        <v>2</v>
      </c>
      <c r="BT276" s="146">
        <f t="shared" si="935"/>
        <v>4</v>
      </c>
      <c r="BU276" s="146">
        <f t="shared" si="935"/>
        <v>7</v>
      </c>
      <c r="BV276" s="146">
        <f t="shared" si="935"/>
        <v>8</v>
      </c>
      <c r="BW276" s="357" t="str">
        <f t="shared" si="692"/>
        <v/>
      </c>
      <c r="BX276" s="357" t="str">
        <f t="shared" si="693"/>
        <v/>
      </c>
    </row>
    <row r="277" spans="1:76" s="353" customFormat="1">
      <c r="A277" s="121">
        <f t="shared" si="828"/>
        <v>40</v>
      </c>
      <c r="B277" s="121" t="s">
        <v>1109</v>
      </c>
      <c r="C277" s="121" t="str">
        <f t="shared" si="756"/>
        <v>锤</v>
      </c>
      <c r="D277" s="121" t="str">
        <f t="shared" si="664"/>
        <v>40级绿装锤</v>
      </c>
      <c r="E277" s="121">
        <f>VLOOKUP($C277,$C$3:$M$15,COLUMNS($C$3:H$15),0)</f>
        <v>130</v>
      </c>
      <c r="F277" s="121" t="str">
        <f>VLOOKUP($C277,$C$3:$M$15,COLUMNS($C$3:I$15),0)</f>
        <v>phyattack_value</v>
      </c>
      <c r="G277" s="121">
        <f>VLOOKUP($C277,$C$3:$M$15,COLUMNS($C$3:J$15),0)</f>
        <v>150</v>
      </c>
      <c r="H277" s="121" t="str">
        <f>VLOOKUP($C277,$C$3:$M$15,COLUMNS($C$3:K$15),0)</f>
        <v>magicattack_value</v>
      </c>
      <c r="I277" s="121">
        <f>VLOOKUP($C277,$C$3:$M$15,COLUMNS($C$3:L$15),0)</f>
        <v>170</v>
      </c>
      <c r="J277" s="121" t="str">
        <f>VLOOKUP($C277,$C$3:$M$15,COLUMNS($C$3:M$15),0)</f>
        <v>medical_value</v>
      </c>
      <c r="K277" s="344">
        <f t="shared" si="757"/>
        <v>230</v>
      </c>
      <c r="L277" s="344">
        <f t="shared" si="758"/>
        <v>234</v>
      </c>
      <c r="M277" s="344">
        <f t="shared" si="759"/>
        <v>234</v>
      </c>
      <c r="N277" s="344">
        <f t="shared" si="760"/>
        <v>237</v>
      </c>
      <c r="O277" s="344">
        <f t="shared" si="761"/>
        <v>237</v>
      </c>
      <c r="P277" s="344">
        <f t="shared" si="762"/>
        <v>241</v>
      </c>
      <c r="Q277" s="344">
        <f t="shared" si="763"/>
        <v>241</v>
      </c>
      <c r="R277" s="344">
        <f t="shared" si="764"/>
        <v>245</v>
      </c>
      <c r="S277" s="344">
        <f t="shared" si="765"/>
        <v>245</v>
      </c>
      <c r="T277" s="344">
        <f t="shared" si="766"/>
        <v>249</v>
      </c>
      <c r="U277" s="356">
        <v>3600</v>
      </c>
      <c r="V277" s="356">
        <v>2800</v>
      </c>
      <c r="W277" s="356">
        <v>2000</v>
      </c>
      <c r="X277" s="356">
        <v>1200</v>
      </c>
      <c r="Y277" s="356">
        <v>400</v>
      </c>
      <c r="Z277" s="344">
        <f t="shared" si="767"/>
        <v>52</v>
      </c>
      <c r="AA277" s="344">
        <f t="shared" si="768"/>
        <v>53</v>
      </c>
      <c r="AB277" s="344">
        <f t="shared" si="769"/>
        <v>53</v>
      </c>
      <c r="AC277" s="344">
        <f t="shared" si="770"/>
        <v>53</v>
      </c>
      <c r="AD277" s="344">
        <f t="shared" si="771"/>
        <v>53</v>
      </c>
      <c r="AE277" s="344">
        <f t="shared" si="772"/>
        <v>54</v>
      </c>
      <c r="AF277" s="344">
        <f t="shared" si="773"/>
        <v>54</v>
      </c>
      <c r="AG277" s="344">
        <f t="shared" si="774"/>
        <v>55</v>
      </c>
      <c r="AH277" s="344">
        <f t="shared" si="775"/>
        <v>55</v>
      </c>
      <c r="AI277" s="344">
        <f t="shared" si="776"/>
        <v>56</v>
      </c>
      <c r="AJ277" s="356">
        <v>3600</v>
      </c>
      <c r="AK277" s="356">
        <v>2800</v>
      </c>
      <c r="AL277" s="356">
        <v>2000</v>
      </c>
      <c r="AM277" s="356">
        <v>1200</v>
      </c>
      <c r="AN277" s="356">
        <v>400</v>
      </c>
      <c r="AO277" s="344">
        <f t="shared" si="777"/>
        <v>60</v>
      </c>
      <c r="AP277" s="344">
        <f t="shared" si="778"/>
        <v>62</v>
      </c>
      <c r="AQ277" s="344">
        <f t="shared" si="779"/>
        <v>62</v>
      </c>
      <c r="AR277" s="344">
        <f t="shared" si="780"/>
        <v>65</v>
      </c>
      <c r="AS277" s="344">
        <f t="shared" si="781"/>
        <v>65</v>
      </c>
      <c r="AT277" s="344">
        <f t="shared" si="782"/>
        <v>67</v>
      </c>
      <c r="AU277" s="344">
        <f t="shared" si="783"/>
        <v>67</v>
      </c>
      <c r="AV277" s="344">
        <f t="shared" si="784"/>
        <v>70</v>
      </c>
      <c r="AW277" s="344">
        <f t="shared" si="785"/>
        <v>70</v>
      </c>
      <c r="AX277" s="344">
        <f t="shared" si="786"/>
        <v>72</v>
      </c>
      <c r="AY277" s="356">
        <v>3600</v>
      </c>
      <c r="AZ277" s="356">
        <v>2800</v>
      </c>
      <c r="BA277" s="356">
        <v>2000</v>
      </c>
      <c r="BB277" s="356">
        <v>1200</v>
      </c>
      <c r="BC277" s="356">
        <v>400</v>
      </c>
      <c r="BD277" s="353">
        <f t="shared" ref="BD277:BH277" si="936">IF(BD264="","",BD264+1)</f>
        <v>4</v>
      </c>
      <c r="BE277" s="353">
        <f t="shared" si="936"/>
        <v>4</v>
      </c>
      <c r="BF277" s="353">
        <f t="shared" si="936"/>
        <v>19</v>
      </c>
      <c r="BG277" s="353">
        <f t="shared" si="936"/>
        <v>34</v>
      </c>
      <c r="BH277" s="353">
        <f t="shared" si="936"/>
        <v>49</v>
      </c>
      <c r="BI277" s="146" t="str">
        <f t="shared" si="850"/>
        <v>4;4</v>
      </c>
      <c r="BJ277" s="352">
        <f t="shared" si="851"/>
        <v>19</v>
      </c>
      <c r="BK277" s="146" t="str">
        <f t="shared" si="852"/>
        <v>34;49</v>
      </c>
      <c r="BL277" s="25">
        <f t="shared" si="665"/>
        <v>5040102</v>
      </c>
      <c r="BM277" s="146">
        <f t="shared" ref="BM277" si="937">BM264</f>
        <v>4360</v>
      </c>
      <c r="BN277" s="146">
        <f t="shared" si="788"/>
        <v>5</v>
      </c>
      <c r="BO277" s="146">
        <f t="shared" ref="BO277:BP277" si="938">BO264</f>
        <v>1</v>
      </c>
      <c r="BP277" s="146">
        <f t="shared" si="938"/>
        <v>2</v>
      </c>
      <c r="BQ277" s="146">
        <f>VLOOKUP(IF(A277=1,0,A277),宝石属性!$B$26:$D$41,2,0)</f>
        <v>4</v>
      </c>
      <c r="BR277" s="146">
        <f>VLOOKUP(IF(A277=1,0,A277),宝石属性!$B$26:$D$41,3,0)</f>
        <v>1</v>
      </c>
      <c r="BS277" s="146">
        <f t="shared" ref="BS277:BV277" si="939">IF(BS264="","",BS264)</f>
        <v>2</v>
      </c>
      <c r="BT277" s="146">
        <f t="shared" si="939"/>
        <v>4</v>
      </c>
      <c r="BU277" s="146">
        <f t="shared" si="939"/>
        <v>7</v>
      </c>
      <c r="BV277" s="146">
        <f t="shared" si="939"/>
        <v>8</v>
      </c>
      <c r="BW277" s="357" t="str">
        <f t="shared" si="692"/>
        <v/>
      </c>
      <c r="BX277" s="357" t="str">
        <f t="shared" si="693"/>
        <v/>
      </c>
    </row>
    <row r="278" spans="1:76" s="353" customFormat="1">
      <c r="A278" s="121">
        <f t="shared" si="828"/>
        <v>40</v>
      </c>
      <c r="B278" s="121" t="s">
        <v>1109</v>
      </c>
      <c r="C278" s="121" t="str">
        <f t="shared" si="756"/>
        <v>弓箭</v>
      </c>
      <c r="D278" s="121" t="str">
        <f t="shared" si="664"/>
        <v>40级绿装弓箭</v>
      </c>
      <c r="E278" s="121">
        <f>VLOOKUP($C278,$C$3:$M$15,COLUMNS($C$3:H$15),0)</f>
        <v>130</v>
      </c>
      <c r="F278" s="121" t="str">
        <f>VLOOKUP($C278,$C$3:$M$15,COLUMNS($C$3:I$15),0)</f>
        <v>phyattack_value</v>
      </c>
      <c r="G278" s="121">
        <f>VLOOKUP($C278,$C$3:$M$15,COLUMNS($C$3:J$15),0)</f>
        <v>150</v>
      </c>
      <c r="H278" s="121" t="str">
        <f>VLOOKUP($C278,$C$3:$M$15,COLUMNS($C$3:K$15),0)</f>
        <v>magicattack_value</v>
      </c>
      <c r="I278" s="121">
        <f>VLOOKUP($C278,$C$3:$M$15,COLUMNS($C$3:L$15),0)</f>
        <v>170</v>
      </c>
      <c r="J278" s="121" t="str">
        <f>VLOOKUP($C278,$C$3:$M$15,COLUMNS($C$3:M$15),0)</f>
        <v>medical_value</v>
      </c>
      <c r="K278" s="344">
        <f t="shared" si="757"/>
        <v>230</v>
      </c>
      <c r="L278" s="344">
        <f t="shared" si="758"/>
        <v>234</v>
      </c>
      <c r="M278" s="344">
        <f t="shared" si="759"/>
        <v>234</v>
      </c>
      <c r="N278" s="344">
        <f t="shared" si="760"/>
        <v>237</v>
      </c>
      <c r="O278" s="344">
        <f t="shared" si="761"/>
        <v>237</v>
      </c>
      <c r="P278" s="344">
        <f t="shared" si="762"/>
        <v>241</v>
      </c>
      <c r="Q278" s="344">
        <f t="shared" si="763"/>
        <v>241</v>
      </c>
      <c r="R278" s="344">
        <f t="shared" si="764"/>
        <v>245</v>
      </c>
      <c r="S278" s="344">
        <f t="shared" si="765"/>
        <v>245</v>
      </c>
      <c r="T278" s="344">
        <f t="shared" si="766"/>
        <v>249</v>
      </c>
      <c r="U278" s="356">
        <v>3600</v>
      </c>
      <c r="V278" s="356">
        <v>2800</v>
      </c>
      <c r="W278" s="356">
        <v>2000</v>
      </c>
      <c r="X278" s="356">
        <v>1200</v>
      </c>
      <c r="Y278" s="356">
        <v>400</v>
      </c>
      <c r="Z278" s="344">
        <f t="shared" si="767"/>
        <v>52</v>
      </c>
      <c r="AA278" s="344">
        <f t="shared" si="768"/>
        <v>53</v>
      </c>
      <c r="AB278" s="344">
        <f t="shared" si="769"/>
        <v>53</v>
      </c>
      <c r="AC278" s="344">
        <f t="shared" si="770"/>
        <v>53</v>
      </c>
      <c r="AD278" s="344">
        <f t="shared" si="771"/>
        <v>53</v>
      </c>
      <c r="AE278" s="344">
        <f t="shared" si="772"/>
        <v>54</v>
      </c>
      <c r="AF278" s="344">
        <f t="shared" si="773"/>
        <v>54</v>
      </c>
      <c r="AG278" s="344">
        <f t="shared" si="774"/>
        <v>55</v>
      </c>
      <c r="AH278" s="344">
        <f t="shared" si="775"/>
        <v>55</v>
      </c>
      <c r="AI278" s="344">
        <f t="shared" si="776"/>
        <v>56</v>
      </c>
      <c r="AJ278" s="356">
        <v>3600</v>
      </c>
      <c r="AK278" s="356">
        <v>2800</v>
      </c>
      <c r="AL278" s="356">
        <v>2000</v>
      </c>
      <c r="AM278" s="356">
        <v>1200</v>
      </c>
      <c r="AN278" s="356">
        <v>400</v>
      </c>
      <c r="AO278" s="344">
        <f t="shared" si="777"/>
        <v>60</v>
      </c>
      <c r="AP278" s="344">
        <f t="shared" si="778"/>
        <v>62</v>
      </c>
      <c r="AQ278" s="344">
        <f t="shared" si="779"/>
        <v>62</v>
      </c>
      <c r="AR278" s="344">
        <f t="shared" si="780"/>
        <v>65</v>
      </c>
      <c r="AS278" s="344">
        <f t="shared" si="781"/>
        <v>65</v>
      </c>
      <c r="AT278" s="344">
        <f t="shared" si="782"/>
        <v>67</v>
      </c>
      <c r="AU278" s="344">
        <f t="shared" si="783"/>
        <v>67</v>
      </c>
      <c r="AV278" s="344">
        <f t="shared" si="784"/>
        <v>70</v>
      </c>
      <c r="AW278" s="344">
        <f t="shared" si="785"/>
        <v>70</v>
      </c>
      <c r="AX278" s="344">
        <f t="shared" si="786"/>
        <v>72</v>
      </c>
      <c r="AY278" s="356">
        <v>3600</v>
      </c>
      <c r="AZ278" s="356">
        <v>2800</v>
      </c>
      <c r="BA278" s="356">
        <v>2000</v>
      </c>
      <c r="BB278" s="356">
        <v>1200</v>
      </c>
      <c r="BC278" s="356">
        <v>400</v>
      </c>
      <c r="BD278" s="353">
        <f t="shared" ref="BD278:BH278" si="940">IF(BD265="","",BD265+1)</f>
        <v>4</v>
      </c>
      <c r="BE278" s="353">
        <f t="shared" si="940"/>
        <v>4</v>
      </c>
      <c r="BF278" s="353">
        <f t="shared" si="940"/>
        <v>19</v>
      </c>
      <c r="BG278" s="353">
        <f t="shared" si="940"/>
        <v>34</v>
      </c>
      <c r="BH278" s="353">
        <f t="shared" si="940"/>
        <v>49</v>
      </c>
      <c r="BI278" s="146" t="str">
        <f t="shared" si="850"/>
        <v>4;4</v>
      </c>
      <c r="BJ278" s="352">
        <f t="shared" si="851"/>
        <v>19</v>
      </c>
      <c r="BK278" s="146" t="str">
        <f t="shared" si="852"/>
        <v>34;49</v>
      </c>
      <c r="BL278" s="25">
        <f t="shared" si="665"/>
        <v>5040103</v>
      </c>
      <c r="BM278" s="146">
        <f t="shared" ref="BM278" si="941">BM265</f>
        <v>1800</v>
      </c>
      <c r="BN278" s="146">
        <f t="shared" si="788"/>
        <v>5</v>
      </c>
      <c r="BO278" s="146">
        <f t="shared" ref="BO278:BP278" si="942">BO265</f>
        <v>1</v>
      </c>
      <c r="BP278" s="146">
        <f t="shared" si="942"/>
        <v>3</v>
      </c>
      <c r="BQ278" s="146">
        <f>VLOOKUP(IF(A278=1,0,A278),宝石属性!$B$26:$D$41,2,0)</f>
        <v>4</v>
      </c>
      <c r="BR278" s="146">
        <f>VLOOKUP(IF(A278=1,0,A278),宝石属性!$B$26:$D$41,3,0)</f>
        <v>1</v>
      </c>
      <c r="BS278" s="146">
        <f t="shared" ref="BS278:BV278" si="943">IF(BS265="","",BS265)</f>
        <v>2</v>
      </c>
      <c r="BT278" s="146">
        <f t="shared" si="943"/>
        <v>4</v>
      </c>
      <c r="BU278" s="146">
        <f t="shared" si="943"/>
        <v>7</v>
      </c>
      <c r="BV278" s="146">
        <f t="shared" si="943"/>
        <v>8</v>
      </c>
      <c r="BW278" s="357" t="str">
        <f t="shared" si="692"/>
        <v/>
      </c>
      <c r="BX278" s="357" t="str">
        <f t="shared" si="693"/>
        <v/>
      </c>
    </row>
    <row r="279" spans="1:76" s="353" customFormat="1">
      <c r="A279" s="121">
        <f t="shared" si="828"/>
        <v>40</v>
      </c>
      <c r="B279" s="121" t="s">
        <v>1109</v>
      </c>
      <c r="C279" s="121" t="str">
        <f t="shared" si="756"/>
        <v>爪</v>
      </c>
      <c r="D279" s="121" t="str">
        <f t="shared" si="664"/>
        <v>40级绿装爪</v>
      </c>
      <c r="E279" s="121">
        <f>VLOOKUP($C279,$C$3:$M$15,COLUMNS($C$3:H$15),0)</f>
        <v>130</v>
      </c>
      <c r="F279" s="121" t="str">
        <f>VLOOKUP($C279,$C$3:$M$15,COLUMNS($C$3:I$15),0)</f>
        <v>phyattack_value</v>
      </c>
      <c r="G279" s="121">
        <f>VLOOKUP($C279,$C$3:$M$15,COLUMNS($C$3:J$15),0)</f>
        <v>150</v>
      </c>
      <c r="H279" s="121" t="str">
        <f>VLOOKUP($C279,$C$3:$M$15,COLUMNS($C$3:K$15),0)</f>
        <v>magicattack_value</v>
      </c>
      <c r="I279" s="121">
        <f>VLOOKUP($C279,$C$3:$M$15,COLUMNS($C$3:L$15),0)</f>
        <v>170</v>
      </c>
      <c r="J279" s="121" t="str">
        <f>VLOOKUP($C279,$C$3:$M$15,COLUMNS($C$3:M$15),0)</f>
        <v>medical_value</v>
      </c>
      <c r="K279" s="344">
        <f t="shared" si="757"/>
        <v>230</v>
      </c>
      <c r="L279" s="344">
        <f t="shared" si="758"/>
        <v>234</v>
      </c>
      <c r="M279" s="344">
        <f t="shared" si="759"/>
        <v>234</v>
      </c>
      <c r="N279" s="344">
        <f t="shared" si="760"/>
        <v>237</v>
      </c>
      <c r="O279" s="344">
        <f t="shared" si="761"/>
        <v>237</v>
      </c>
      <c r="P279" s="344">
        <f t="shared" si="762"/>
        <v>241</v>
      </c>
      <c r="Q279" s="344">
        <f t="shared" si="763"/>
        <v>241</v>
      </c>
      <c r="R279" s="344">
        <f t="shared" si="764"/>
        <v>245</v>
      </c>
      <c r="S279" s="344">
        <f t="shared" si="765"/>
        <v>245</v>
      </c>
      <c r="T279" s="344">
        <f t="shared" si="766"/>
        <v>249</v>
      </c>
      <c r="U279" s="356">
        <v>3600</v>
      </c>
      <c r="V279" s="356">
        <v>2800</v>
      </c>
      <c r="W279" s="356">
        <v>2000</v>
      </c>
      <c r="X279" s="356">
        <v>1200</v>
      </c>
      <c r="Y279" s="356">
        <v>400</v>
      </c>
      <c r="Z279" s="344">
        <f t="shared" si="767"/>
        <v>52</v>
      </c>
      <c r="AA279" s="344">
        <f t="shared" si="768"/>
        <v>53</v>
      </c>
      <c r="AB279" s="344">
        <f t="shared" si="769"/>
        <v>53</v>
      </c>
      <c r="AC279" s="344">
        <f t="shared" si="770"/>
        <v>53</v>
      </c>
      <c r="AD279" s="344">
        <f t="shared" si="771"/>
        <v>53</v>
      </c>
      <c r="AE279" s="344">
        <f t="shared" si="772"/>
        <v>54</v>
      </c>
      <c r="AF279" s="344">
        <f t="shared" si="773"/>
        <v>54</v>
      </c>
      <c r="AG279" s="344">
        <f t="shared" si="774"/>
        <v>55</v>
      </c>
      <c r="AH279" s="344">
        <f t="shared" si="775"/>
        <v>55</v>
      </c>
      <c r="AI279" s="344">
        <f t="shared" si="776"/>
        <v>56</v>
      </c>
      <c r="AJ279" s="356">
        <v>3600</v>
      </c>
      <c r="AK279" s="356">
        <v>2800</v>
      </c>
      <c r="AL279" s="356">
        <v>2000</v>
      </c>
      <c r="AM279" s="356">
        <v>1200</v>
      </c>
      <c r="AN279" s="356">
        <v>400</v>
      </c>
      <c r="AO279" s="344">
        <f t="shared" si="777"/>
        <v>60</v>
      </c>
      <c r="AP279" s="344">
        <f t="shared" si="778"/>
        <v>62</v>
      </c>
      <c r="AQ279" s="344">
        <f t="shared" si="779"/>
        <v>62</v>
      </c>
      <c r="AR279" s="344">
        <f t="shared" si="780"/>
        <v>65</v>
      </c>
      <c r="AS279" s="344">
        <f t="shared" si="781"/>
        <v>65</v>
      </c>
      <c r="AT279" s="344">
        <f t="shared" si="782"/>
        <v>67</v>
      </c>
      <c r="AU279" s="344">
        <f t="shared" si="783"/>
        <v>67</v>
      </c>
      <c r="AV279" s="344">
        <f t="shared" si="784"/>
        <v>70</v>
      </c>
      <c r="AW279" s="344">
        <f t="shared" si="785"/>
        <v>70</v>
      </c>
      <c r="AX279" s="344">
        <f t="shared" si="786"/>
        <v>72</v>
      </c>
      <c r="AY279" s="356">
        <v>3600</v>
      </c>
      <c r="AZ279" s="356">
        <v>2800</v>
      </c>
      <c r="BA279" s="356">
        <v>2000</v>
      </c>
      <c r="BB279" s="356">
        <v>1200</v>
      </c>
      <c r="BC279" s="356">
        <v>400</v>
      </c>
      <c r="BD279" s="353">
        <f t="shared" ref="BD279:BH279" si="944">IF(BD266="","",BD266+1)</f>
        <v>4</v>
      </c>
      <c r="BE279" s="353">
        <f t="shared" si="944"/>
        <v>4</v>
      </c>
      <c r="BF279" s="353">
        <f t="shared" si="944"/>
        <v>19</v>
      </c>
      <c r="BG279" s="353">
        <f t="shared" si="944"/>
        <v>34</v>
      </c>
      <c r="BH279" s="353">
        <f t="shared" si="944"/>
        <v>49</v>
      </c>
      <c r="BI279" s="146" t="str">
        <f t="shared" si="850"/>
        <v>4;4</v>
      </c>
      <c r="BJ279" s="352">
        <f t="shared" si="851"/>
        <v>19</v>
      </c>
      <c r="BK279" s="146" t="str">
        <f t="shared" si="852"/>
        <v>34;49</v>
      </c>
      <c r="BL279" s="25">
        <f t="shared" si="665"/>
        <v>5040104</v>
      </c>
      <c r="BM279" s="146">
        <f t="shared" ref="BM279" si="945">BM266</f>
        <v>3080</v>
      </c>
      <c r="BN279" s="146">
        <f t="shared" si="788"/>
        <v>5</v>
      </c>
      <c r="BO279" s="146">
        <f t="shared" ref="BO279:BP279" si="946">BO266</f>
        <v>1</v>
      </c>
      <c r="BP279" s="146">
        <f t="shared" si="946"/>
        <v>4</v>
      </c>
      <c r="BQ279" s="146">
        <f>VLOOKUP(IF(A279=1,0,A279),宝石属性!$B$26:$D$41,2,0)</f>
        <v>4</v>
      </c>
      <c r="BR279" s="146">
        <f>VLOOKUP(IF(A279=1,0,A279),宝石属性!$B$26:$D$41,3,0)</f>
        <v>1</v>
      </c>
      <c r="BS279" s="146">
        <f t="shared" ref="BS279:BV279" si="947">IF(BS266="","",BS266)</f>
        <v>2</v>
      </c>
      <c r="BT279" s="146">
        <f t="shared" si="947"/>
        <v>4</v>
      </c>
      <c r="BU279" s="146">
        <f t="shared" si="947"/>
        <v>7</v>
      </c>
      <c r="BV279" s="146">
        <f t="shared" si="947"/>
        <v>8</v>
      </c>
      <c r="BW279" s="357" t="str">
        <f t="shared" si="692"/>
        <v/>
      </c>
      <c r="BX279" s="357" t="str">
        <f t="shared" si="693"/>
        <v/>
      </c>
    </row>
    <row r="280" spans="1:76" s="353" customFormat="1">
      <c r="A280" s="121">
        <f t="shared" si="828"/>
        <v>40</v>
      </c>
      <c r="B280" s="121" t="s">
        <v>1109</v>
      </c>
      <c r="C280" s="121" t="str">
        <f t="shared" si="756"/>
        <v>魔棒</v>
      </c>
      <c r="D280" s="121" t="str">
        <f t="shared" si="664"/>
        <v>40级绿装魔棒</v>
      </c>
      <c r="E280" s="121">
        <f>VLOOKUP($C280,$C$3:$M$15,COLUMNS($C$3:H$15),0)</f>
        <v>130</v>
      </c>
      <c r="F280" s="121" t="str">
        <f>VLOOKUP($C280,$C$3:$M$15,COLUMNS($C$3:I$15),0)</f>
        <v>phyattack_value</v>
      </c>
      <c r="G280" s="121">
        <f>VLOOKUP($C280,$C$3:$M$15,COLUMNS($C$3:J$15),0)</f>
        <v>150</v>
      </c>
      <c r="H280" s="121" t="str">
        <f>VLOOKUP($C280,$C$3:$M$15,COLUMNS($C$3:K$15),0)</f>
        <v>magicattack_value</v>
      </c>
      <c r="I280" s="121">
        <f>VLOOKUP($C280,$C$3:$M$15,COLUMNS($C$3:L$15),0)</f>
        <v>170</v>
      </c>
      <c r="J280" s="121" t="str">
        <f>VLOOKUP($C280,$C$3:$M$15,COLUMNS($C$3:M$15),0)</f>
        <v>medical_value</v>
      </c>
      <c r="K280" s="344">
        <f t="shared" si="757"/>
        <v>230</v>
      </c>
      <c r="L280" s="344">
        <f t="shared" si="758"/>
        <v>234</v>
      </c>
      <c r="M280" s="344">
        <f t="shared" si="759"/>
        <v>234</v>
      </c>
      <c r="N280" s="344">
        <f t="shared" si="760"/>
        <v>237</v>
      </c>
      <c r="O280" s="344">
        <f t="shared" si="761"/>
        <v>237</v>
      </c>
      <c r="P280" s="344">
        <f t="shared" si="762"/>
        <v>241</v>
      </c>
      <c r="Q280" s="344">
        <f t="shared" si="763"/>
        <v>241</v>
      </c>
      <c r="R280" s="344">
        <f t="shared" si="764"/>
        <v>245</v>
      </c>
      <c r="S280" s="344">
        <f t="shared" si="765"/>
        <v>245</v>
      </c>
      <c r="T280" s="344">
        <f t="shared" si="766"/>
        <v>249</v>
      </c>
      <c r="U280" s="356">
        <v>3600</v>
      </c>
      <c r="V280" s="356">
        <v>2800</v>
      </c>
      <c r="W280" s="356">
        <v>2000</v>
      </c>
      <c r="X280" s="356">
        <v>1200</v>
      </c>
      <c r="Y280" s="356">
        <v>400</v>
      </c>
      <c r="Z280" s="344">
        <f t="shared" si="767"/>
        <v>52</v>
      </c>
      <c r="AA280" s="344">
        <f t="shared" si="768"/>
        <v>53</v>
      </c>
      <c r="AB280" s="344">
        <f t="shared" si="769"/>
        <v>53</v>
      </c>
      <c r="AC280" s="344">
        <f t="shared" si="770"/>
        <v>53</v>
      </c>
      <c r="AD280" s="344">
        <f t="shared" si="771"/>
        <v>53</v>
      </c>
      <c r="AE280" s="344">
        <f t="shared" si="772"/>
        <v>54</v>
      </c>
      <c r="AF280" s="344">
        <f t="shared" si="773"/>
        <v>54</v>
      </c>
      <c r="AG280" s="344">
        <f t="shared" si="774"/>
        <v>55</v>
      </c>
      <c r="AH280" s="344">
        <f t="shared" si="775"/>
        <v>55</v>
      </c>
      <c r="AI280" s="344">
        <f t="shared" si="776"/>
        <v>56</v>
      </c>
      <c r="AJ280" s="356">
        <v>3600</v>
      </c>
      <c r="AK280" s="356">
        <v>2800</v>
      </c>
      <c r="AL280" s="356">
        <v>2000</v>
      </c>
      <c r="AM280" s="356">
        <v>1200</v>
      </c>
      <c r="AN280" s="356">
        <v>400</v>
      </c>
      <c r="AO280" s="344">
        <f t="shared" si="777"/>
        <v>60</v>
      </c>
      <c r="AP280" s="344">
        <f t="shared" si="778"/>
        <v>62</v>
      </c>
      <c r="AQ280" s="344">
        <f t="shared" si="779"/>
        <v>62</v>
      </c>
      <c r="AR280" s="344">
        <f t="shared" si="780"/>
        <v>65</v>
      </c>
      <c r="AS280" s="344">
        <f t="shared" si="781"/>
        <v>65</v>
      </c>
      <c r="AT280" s="344">
        <f t="shared" si="782"/>
        <v>67</v>
      </c>
      <c r="AU280" s="344">
        <f t="shared" si="783"/>
        <v>67</v>
      </c>
      <c r="AV280" s="344">
        <f t="shared" si="784"/>
        <v>70</v>
      </c>
      <c r="AW280" s="344">
        <f t="shared" si="785"/>
        <v>70</v>
      </c>
      <c r="AX280" s="344">
        <f t="shared" si="786"/>
        <v>72</v>
      </c>
      <c r="AY280" s="356">
        <v>3600</v>
      </c>
      <c r="AZ280" s="356">
        <v>2800</v>
      </c>
      <c r="BA280" s="356">
        <v>2000</v>
      </c>
      <c r="BB280" s="356">
        <v>1200</v>
      </c>
      <c r="BC280" s="356">
        <v>400</v>
      </c>
      <c r="BD280" s="353">
        <f t="shared" ref="BD280:BH280" si="948">IF(BD267="","",BD267+1)</f>
        <v>4</v>
      </c>
      <c r="BE280" s="353">
        <f t="shared" si="948"/>
        <v>4</v>
      </c>
      <c r="BF280" s="353">
        <f t="shared" si="948"/>
        <v>19</v>
      </c>
      <c r="BG280" s="353">
        <f t="shared" si="948"/>
        <v>34</v>
      </c>
      <c r="BH280" s="353">
        <f t="shared" si="948"/>
        <v>49</v>
      </c>
      <c r="BI280" s="146" t="str">
        <f t="shared" si="850"/>
        <v>4;4</v>
      </c>
      <c r="BJ280" s="352">
        <f t="shared" si="851"/>
        <v>19</v>
      </c>
      <c r="BK280" s="146" t="str">
        <f t="shared" si="852"/>
        <v>34;49</v>
      </c>
      <c r="BL280" s="25">
        <f t="shared" si="665"/>
        <v>5040105</v>
      </c>
      <c r="BM280" s="146">
        <f t="shared" ref="BM280" si="949">BM267</f>
        <v>2824</v>
      </c>
      <c r="BN280" s="146">
        <f t="shared" si="788"/>
        <v>5</v>
      </c>
      <c r="BO280" s="146">
        <f t="shared" ref="BO280:BP280" si="950">BO267</f>
        <v>1</v>
      </c>
      <c r="BP280" s="146">
        <f t="shared" si="950"/>
        <v>5</v>
      </c>
      <c r="BQ280" s="146">
        <f>VLOOKUP(IF(A280=1,0,A280),宝石属性!$B$26:$D$41,2,0)</f>
        <v>4</v>
      </c>
      <c r="BR280" s="146">
        <f>VLOOKUP(IF(A280=1,0,A280),宝石属性!$B$26:$D$41,3,0)</f>
        <v>1</v>
      </c>
      <c r="BS280" s="146">
        <f t="shared" ref="BS280:BV280" si="951">IF(BS267="","",BS267)</f>
        <v>2</v>
      </c>
      <c r="BT280" s="146">
        <f t="shared" si="951"/>
        <v>4</v>
      </c>
      <c r="BU280" s="146">
        <f t="shared" si="951"/>
        <v>7</v>
      </c>
      <c r="BV280" s="146">
        <f t="shared" si="951"/>
        <v>8</v>
      </c>
      <c r="BW280" s="357" t="str">
        <f t="shared" si="692"/>
        <v/>
      </c>
      <c r="BX280" s="357" t="str">
        <f t="shared" si="693"/>
        <v/>
      </c>
    </row>
    <row r="281" spans="1:76" s="353" customFormat="1">
      <c r="A281" s="121">
        <f t="shared" si="828"/>
        <v>40</v>
      </c>
      <c r="B281" s="121" t="s">
        <v>1109</v>
      </c>
      <c r="C281" s="121" t="str">
        <f t="shared" si="756"/>
        <v>法杖</v>
      </c>
      <c r="D281" s="121" t="str">
        <f t="shared" si="664"/>
        <v>40级绿装法杖</v>
      </c>
      <c r="E281" s="121">
        <f>VLOOKUP($C281,$C$3:$M$15,COLUMNS($C$3:H$15),0)</f>
        <v>130</v>
      </c>
      <c r="F281" s="121" t="str">
        <f>VLOOKUP($C281,$C$3:$M$15,COLUMNS($C$3:I$15),0)</f>
        <v>phyattack_value</v>
      </c>
      <c r="G281" s="121">
        <f>VLOOKUP($C281,$C$3:$M$15,COLUMNS($C$3:J$15),0)</f>
        <v>150</v>
      </c>
      <c r="H281" s="121" t="str">
        <f>VLOOKUP($C281,$C$3:$M$15,COLUMNS($C$3:K$15),0)</f>
        <v>magicattack_value</v>
      </c>
      <c r="I281" s="121">
        <f>VLOOKUP($C281,$C$3:$M$15,COLUMNS($C$3:L$15),0)</f>
        <v>170</v>
      </c>
      <c r="J281" s="121" t="str">
        <f>VLOOKUP($C281,$C$3:$M$15,COLUMNS($C$3:M$15),0)</f>
        <v>medical_value</v>
      </c>
      <c r="K281" s="344">
        <f t="shared" si="757"/>
        <v>230</v>
      </c>
      <c r="L281" s="344">
        <f t="shared" si="758"/>
        <v>234</v>
      </c>
      <c r="M281" s="344">
        <f t="shared" si="759"/>
        <v>234</v>
      </c>
      <c r="N281" s="344">
        <f t="shared" si="760"/>
        <v>237</v>
      </c>
      <c r="O281" s="344">
        <f t="shared" si="761"/>
        <v>237</v>
      </c>
      <c r="P281" s="344">
        <f t="shared" si="762"/>
        <v>241</v>
      </c>
      <c r="Q281" s="344">
        <f t="shared" si="763"/>
        <v>241</v>
      </c>
      <c r="R281" s="344">
        <f t="shared" si="764"/>
        <v>245</v>
      </c>
      <c r="S281" s="344">
        <f t="shared" si="765"/>
        <v>245</v>
      </c>
      <c r="T281" s="344">
        <f t="shared" si="766"/>
        <v>249</v>
      </c>
      <c r="U281" s="356">
        <v>3600</v>
      </c>
      <c r="V281" s="356">
        <v>2800</v>
      </c>
      <c r="W281" s="356">
        <v>2000</v>
      </c>
      <c r="X281" s="356">
        <v>1200</v>
      </c>
      <c r="Y281" s="356">
        <v>400</v>
      </c>
      <c r="Z281" s="344">
        <f t="shared" si="767"/>
        <v>52</v>
      </c>
      <c r="AA281" s="344">
        <f t="shared" si="768"/>
        <v>53</v>
      </c>
      <c r="AB281" s="344">
        <f t="shared" si="769"/>
        <v>53</v>
      </c>
      <c r="AC281" s="344">
        <f t="shared" si="770"/>
        <v>53</v>
      </c>
      <c r="AD281" s="344">
        <f t="shared" si="771"/>
        <v>53</v>
      </c>
      <c r="AE281" s="344">
        <f t="shared" si="772"/>
        <v>54</v>
      </c>
      <c r="AF281" s="344">
        <f t="shared" si="773"/>
        <v>54</v>
      </c>
      <c r="AG281" s="344">
        <f t="shared" si="774"/>
        <v>55</v>
      </c>
      <c r="AH281" s="344">
        <f t="shared" si="775"/>
        <v>55</v>
      </c>
      <c r="AI281" s="344">
        <f t="shared" si="776"/>
        <v>56</v>
      </c>
      <c r="AJ281" s="356">
        <v>3600</v>
      </c>
      <c r="AK281" s="356">
        <v>2800</v>
      </c>
      <c r="AL281" s="356">
        <v>2000</v>
      </c>
      <c r="AM281" s="356">
        <v>1200</v>
      </c>
      <c r="AN281" s="356">
        <v>400</v>
      </c>
      <c r="AO281" s="344">
        <f t="shared" si="777"/>
        <v>60</v>
      </c>
      <c r="AP281" s="344">
        <f t="shared" si="778"/>
        <v>62</v>
      </c>
      <c r="AQ281" s="344">
        <f t="shared" si="779"/>
        <v>62</v>
      </c>
      <c r="AR281" s="344">
        <f t="shared" si="780"/>
        <v>65</v>
      </c>
      <c r="AS281" s="344">
        <f t="shared" si="781"/>
        <v>65</v>
      </c>
      <c r="AT281" s="344">
        <f t="shared" si="782"/>
        <v>67</v>
      </c>
      <c r="AU281" s="344">
        <f t="shared" si="783"/>
        <v>67</v>
      </c>
      <c r="AV281" s="344">
        <f t="shared" si="784"/>
        <v>70</v>
      </c>
      <c r="AW281" s="344">
        <f t="shared" si="785"/>
        <v>70</v>
      </c>
      <c r="AX281" s="344">
        <f t="shared" si="786"/>
        <v>72</v>
      </c>
      <c r="AY281" s="356">
        <v>3600</v>
      </c>
      <c r="AZ281" s="356">
        <v>2800</v>
      </c>
      <c r="BA281" s="356">
        <v>2000</v>
      </c>
      <c r="BB281" s="356">
        <v>1200</v>
      </c>
      <c r="BC281" s="356">
        <v>400</v>
      </c>
      <c r="BD281" s="353">
        <f t="shared" ref="BD281:BH281" si="952">IF(BD268="","",BD268+1)</f>
        <v>4</v>
      </c>
      <c r="BE281" s="353">
        <f t="shared" si="952"/>
        <v>4</v>
      </c>
      <c r="BF281" s="353">
        <f t="shared" si="952"/>
        <v>19</v>
      </c>
      <c r="BG281" s="353">
        <f t="shared" si="952"/>
        <v>34</v>
      </c>
      <c r="BH281" s="353">
        <f t="shared" si="952"/>
        <v>49</v>
      </c>
      <c r="BI281" s="146" t="str">
        <f t="shared" si="850"/>
        <v>4;4</v>
      </c>
      <c r="BJ281" s="352">
        <f t="shared" si="851"/>
        <v>19</v>
      </c>
      <c r="BK281" s="146" t="str">
        <f t="shared" si="852"/>
        <v>34;49</v>
      </c>
      <c r="BL281" s="25">
        <f t="shared" si="665"/>
        <v>5040106</v>
      </c>
      <c r="BM281" s="146">
        <f t="shared" ref="BM281" si="953">BM268</f>
        <v>4104</v>
      </c>
      <c r="BN281" s="146">
        <f t="shared" si="788"/>
        <v>5</v>
      </c>
      <c r="BO281" s="146">
        <f t="shared" ref="BO281:BP281" si="954">BO268</f>
        <v>1</v>
      </c>
      <c r="BP281" s="146">
        <f t="shared" si="954"/>
        <v>6</v>
      </c>
      <c r="BQ281" s="146">
        <f>VLOOKUP(IF(A281=1,0,A281),宝石属性!$B$26:$D$41,2,0)</f>
        <v>4</v>
      </c>
      <c r="BR281" s="146">
        <f>VLOOKUP(IF(A281=1,0,A281),宝石属性!$B$26:$D$41,3,0)</f>
        <v>1</v>
      </c>
      <c r="BS281" s="146">
        <f t="shared" ref="BS281:BV281" si="955">IF(BS268="","",BS268)</f>
        <v>2</v>
      </c>
      <c r="BT281" s="146">
        <f t="shared" si="955"/>
        <v>4</v>
      </c>
      <c r="BU281" s="146">
        <f t="shared" si="955"/>
        <v>7</v>
      </c>
      <c r="BV281" s="146">
        <f t="shared" si="955"/>
        <v>8</v>
      </c>
      <c r="BW281" s="357" t="str">
        <f t="shared" si="692"/>
        <v/>
      </c>
      <c r="BX281" s="357" t="str">
        <f t="shared" si="693"/>
        <v/>
      </c>
    </row>
    <row r="282" spans="1:76" s="353" customFormat="1">
      <c r="A282" s="121">
        <f t="shared" si="828"/>
        <v>40</v>
      </c>
      <c r="B282" s="121" t="s">
        <v>1109</v>
      </c>
      <c r="C282" s="121" t="str">
        <f t="shared" si="756"/>
        <v>男衣</v>
      </c>
      <c r="D282" s="121" t="str">
        <f t="shared" si="664"/>
        <v>40级绿装男衣</v>
      </c>
      <c r="E282" s="121">
        <f>VLOOKUP($C282,$C$3:$M$15,COLUMNS($C$3:H$15),0)</f>
        <v>60</v>
      </c>
      <c r="F282" s="121" t="str">
        <f>VLOOKUP($C282,$C$3:$M$15,COLUMNS($C$3:I$15),0)</f>
        <v>maxhp_value</v>
      </c>
      <c r="G282" s="121">
        <f>VLOOKUP($C282,$C$3:$M$15,COLUMNS($C$3:J$15),0)</f>
        <v>140</v>
      </c>
      <c r="H282" s="121" t="str">
        <f>VLOOKUP($C282,$C$3:$M$15,COLUMNS($C$3:K$15),0)</f>
        <v>defend_value</v>
      </c>
      <c r="I282" s="121" t="str">
        <f>VLOOKUP($C282,$C$3:$M$15,COLUMNS($C$3:L$15),0)</f>
        <v/>
      </c>
      <c r="J282" s="121" t="str">
        <f>VLOOKUP($C282,$C$3:$M$15,COLUMNS($C$3:M$15),0)</f>
        <v/>
      </c>
      <c r="K282" s="344">
        <f t="shared" si="757"/>
        <v>184</v>
      </c>
      <c r="L282" s="344">
        <f t="shared" si="758"/>
        <v>187</v>
      </c>
      <c r="M282" s="344">
        <f t="shared" si="759"/>
        <v>187</v>
      </c>
      <c r="N282" s="344">
        <f t="shared" si="760"/>
        <v>190</v>
      </c>
      <c r="O282" s="344">
        <f t="shared" si="761"/>
        <v>190</v>
      </c>
      <c r="P282" s="344">
        <f t="shared" si="762"/>
        <v>193</v>
      </c>
      <c r="Q282" s="344">
        <f t="shared" si="763"/>
        <v>193</v>
      </c>
      <c r="R282" s="344">
        <f t="shared" si="764"/>
        <v>196</v>
      </c>
      <c r="S282" s="344">
        <f t="shared" si="765"/>
        <v>196</v>
      </c>
      <c r="T282" s="344">
        <f t="shared" si="766"/>
        <v>199</v>
      </c>
      <c r="U282" s="356">
        <v>3600</v>
      </c>
      <c r="V282" s="356">
        <v>2800</v>
      </c>
      <c r="W282" s="356">
        <v>2000</v>
      </c>
      <c r="X282" s="356">
        <v>1200</v>
      </c>
      <c r="Y282" s="356">
        <v>400</v>
      </c>
      <c r="Z282" s="344">
        <f t="shared" si="767"/>
        <v>57</v>
      </c>
      <c r="AA282" s="344">
        <f t="shared" si="768"/>
        <v>58</v>
      </c>
      <c r="AB282" s="344">
        <f t="shared" si="769"/>
        <v>58</v>
      </c>
      <c r="AC282" s="344">
        <f t="shared" si="770"/>
        <v>59</v>
      </c>
      <c r="AD282" s="344">
        <f t="shared" si="771"/>
        <v>59</v>
      </c>
      <c r="AE282" s="344">
        <f t="shared" si="772"/>
        <v>60</v>
      </c>
      <c r="AF282" s="344">
        <f t="shared" si="773"/>
        <v>60</v>
      </c>
      <c r="AG282" s="344">
        <f t="shared" si="774"/>
        <v>61</v>
      </c>
      <c r="AH282" s="344">
        <f t="shared" si="775"/>
        <v>61</v>
      </c>
      <c r="AI282" s="344">
        <f t="shared" si="776"/>
        <v>62</v>
      </c>
      <c r="AJ282" s="356">
        <v>3600</v>
      </c>
      <c r="AK282" s="356">
        <v>2800</v>
      </c>
      <c r="AL282" s="356">
        <v>2000</v>
      </c>
      <c r="AM282" s="356">
        <v>1200</v>
      </c>
      <c r="AN282" s="356">
        <v>400</v>
      </c>
      <c r="AO282" s="344" t="str">
        <f t="shared" si="777"/>
        <v/>
      </c>
      <c r="AP282" s="344" t="str">
        <f t="shared" si="778"/>
        <v/>
      </c>
      <c r="AQ282" s="344" t="str">
        <f t="shared" si="779"/>
        <v/>
      </c>
      <c r="AR282" s="344" t="str">
        <f t="shared" si="780"/>
        <v/>
      </c>
      <c r="AS282" s="344" t="str">
        <f t="shared" si="781"/>
        <v/>
      </c>
      <c r="AT282" s="344" t="str">
        <f t="shared" si="782"/>
        <v/>
      </c>
      <c r="AU282" s="344" t="str">
        <f t="shared" si="783"/>
        <v/>
      </c>
      <c r="AV282" s="344" t="str">
        <f t="shared" si="784"/>
        <v/>
      </c>
      <c r="AW282" s="344" t="str">
        <f t="shared" si="785"/>
        <v/>
      </c>
      <c r="AX282" s="344" t="str">
        <f t="shared" si="786"/>
        <v/>
      </c>
      <c r="AY282" s="356">
        <v>3600</v>
      </c>
      <c r="AZ282" s="356">
        <v>2800</v>
      </c>
      <c r="BA282" s="356">
        <v>2000</v>
      </c>
      <c r="BB282" s="356">
        <v>1200</v>
      </c>
      <c r="BC282" s="356">
        <v>400</v>
      </c>
      <c r="BD282" s="353">
        <f t="shared" ref="BD282:BH282" si="956">IF(BD269="","",BD269+1)</f>
        <v>4</v>
      </c>
      <c r="BE282" s="353">
        <f t="shared" si="956"/>
        <v>4</v>
      </c>
      <c r="BF282" s="353">
        <f t="shared" si="956"/>
        <v>19</v>
      </c>
      <c r="BG282" s="353">
        <f t="shared" si="956"/>
        <v>34</v>
      </c>
      <c r="BH282" s="353">
        <f t="shared" si="956"/>
        <v>49</v>
      </c>
      <c r="BI282" s="146" t="str">
        <f t="shared" si="850"/>
        <v>4;4</v>
      </c>
      <c r="BJ282" s="352">
        <f t="shared" si="851"/>
        <v>19</v>
      </c>
      <c r="BK282" s="146" t="str">
        <f t="shared" si="852"/>
        <v>34;49</v>
      </c>
      <c r="BL282" s="25">
        <f t="shared" si="665"/>
        <v>5040207</v>
      </c>
      <c r="BM282" s="146">
        <f t="shared" ref="BM282" si="957">BM269</f>
        <v>312</v>
      </c>
      <c r="BN282" s="146">
        <f t="shared" si="788"/>
        <v>5</v>
      </c>
      <c r="BO282" s="146">
        <f t="shared" ref="BO282:BP282" si="958">BO269</f>
        <v>2</v>
      </c>
      <c r="BP282" s="146">
        <f t="shared" si="958"/>
        <v>7</v>
      </c>
      <c r="BQ282" s="146">
        <f>VLOOKUP(IF(A282=1,0,A282),宝石属性!$B$26:$D$41,2,0)</f>
        <v>4</v>
      </c>
      <c r="BR282" s="146">
        <f>VLOOKUP(IF(A282=1,0,A282),宝石属性!$B$26:$D$41,3,0)</f>
        <v>1</v>
      </c>
      <c r="BS282" s="146">
        <f t="shared" ref="BS282:BV282" si="959">IF(BS269="","",BS269)</f>
        <v>1</v>
      </c>
      <c r="BT282" s="146">
        <f t="shared" si="959"/>
        <v>3</v>
      </c>
      <c r="BU282" s="146">
        <f t="shared" si="959"/>
        <v>5</v>
      </c>
      <c r="BV282" s="146">
        <f t="shared" si="959"/>
        <v>7</v>
      </c>
      <c r="BW282" s="357" t="str">
        <f t="shared" si="692"/>
        <v/>
      </c>
      <c r="BX282" s="357" t="str">
        <f t="shared" si="693"/>
        <v/>
      </c>
    </row>
    <row r="283" spans="1:76" s="353" customFormat="1">
      <c r="A283" s="121">
        <f t="shared" si="828"/>
        <v>40</v>
      </c>
      <c r="B283" s="121" t="s">
        <v>1109</v>
      </c>
      <c r="C283" s="121" t="str">
        <f t="shared" si="756"/>
        <v>女衣</v>
      </c>
      <c r="D283" s="121" t="str">
        <f t="shared" si="664"/>
        <v>40级绿装女衣</v>
      </c>
      <c r="E283" s="121">
        <f>VLOOKUP($C283,$C$3:$M$15,COLUMNS($C$3:H$15),0)</f>
        <v>60</v>
      </c>
      <c r="F283" s="121" t="str">
        <f>VLOOKUP($C283,$C$3:$M$15,COLUMNS($C$3:I$15),0)</f>
        <v>maxhp_value</v>
      </c>
      <c r="G283" s="121">
        <f>VLOOKUP($C283,$C$3:$M$15,COLUMNS($C$3:J$15),0)</f>
        <v>140</v>
      </c>
      <c r="H283" s="121" t="str">
        <f>VLOOKUP($C283,$C$3:$M$15,COLUMNS($C$3:K$15),0)</f>
        <v>defend_value</v>
      </c>
      <c r="I283" s="121" t="str">
        <f>VLOOKUP($C283,$C$3:$M$15,COLUMNS($C$3:L$15),0)</f>
        <v/>
      </c>
      <c r="J283" s="121" t="str">
        <f>VLOOKUP($C283,$C$3:$M$15,COLUMNS($C$3:M$15),0)</f>
        <v/>
      </c>
      <c r="K283" s="344">
        <f t="shared" si="757"/>
        <v>184</v>
      </c>
      <c r="L283" s="344">
        <f t="shared" si="758"/>
        <v>187</v>
      </c>
      <c r="M283" s="344">
        <f t="shared" si="759"/>
        <v>187</v>
      </c>
      <c r="N283" s="344">
        <f t="shared" si="760"/>
        <v>190</v>
      </c>
      <c r="O283" s="344">
        <f t="shared" si="761"/>
        <v>190</v>
      </c>
      <c r="P283" s="344">
        <f t="shared" si="762"/>
        <v>193</v>
      </c>
      <c r="Q283" s="344">
        <f t="shared" si="763"/>
        <v>193</v>
      </c>
      <c r="R283" s="344">
        <f t="shared" si="764"/>
        <v>196</v>
      </c>
      <c r="S283" s="344">
        <f t="shared" si="765"/>
        <v>196</v>
      </c>
      <c r="T283" s="344">
        <f t="shared" si="766"/>
        <v>199</v>
      </c>
      <c r="U283" s="356">
        <v>3600</v>
      </c>
      <c r="V283" s="356">
        <v>2800</v>
      </c>
      <c r="W283" s="356">
        <v>2000</v>
      </c>
      <c r="X283" s="356">
        <v>1200</v>
      </c>
      <c r="Y283" s="356">
        <v>400</v>
      </c>
      <c r="Z283" s="344">
        <f t="shared" si="767"/>
        <v>57</v>
      </c>
      <c r="AA283" s="344">
        <f t="shared" si="768"/>
        <v>58</v>
      </c>
      <c r="AB283" s="344">
        <f t="shared" si="769"/>
        <v>58</v>
      </c>
      <c r="AC283" s="344">
        <f t="shared" si="770"/>
        <v>59</v>
      </c>
      <c r="AD283" s="344">
        <f t="shared" si="771"/>
        <v>59</v>
      </c>
      <c r="AE283" s="344">
        <f t="shared" si="772"/>
        <v>60</v>
      </c>
      <c r="AF283" s="344">
        <f t="shared" si="773"/>
        <v>60</v>
      </c>
      <c r="AG283" s="344">
        <f t="shared" si="774"/>
        <v>61</v>
      </c>
      <c r="AH283" s="344">
        <f t="shared" si="775"/>
        <v>61</v>
      </c>
      <c r="AI283" s="344">
        <f t="shared" si="776"/>
        <v>62</v>
      </c>
      <c r="AJ283" s="356">
        <v>3600</v>
      </c>
      <c r="AK283" s="356">
        <v>2800</v>
      </c>
      <c r="AL283" s="356">
        <v>2000</v>
      </c>
      <c r="AM283" s="356">
        <v>1200</v>
      </c>
      <c r="AN283" s="356">
        <v>400</v>
      </c>
      <c r="AO283" s="344" t="str">
        <f t="shared" si="777"/>
        <v/>
      </c>
      <c r="AP283" s="344" t="str">
        <f t="shared" si="778"/>
        <v/>
      </c>
      <c r="AQ283" s="344" t="str">
        <f t="shared" si="779"/>
        <v/>
      </c>
      <c r="AR283" s="344" t="str">
        <f t="shared" si="780"/>
        <v/>
      </c>
      <c r="AS283" s="344" t="str">
        <f t="shared" si="781"/>
        <v/>
      </c>
      <c r="AT283" s="344" t="str">
        <f t="shared" si="782"/>
        <v/>
      </c>
      <c r="AU283" s="344" t="str">
        <f t="shared" si="783"/>
        <v/>
      </c>
      <c r="AV283" s="344" t="str">
        <f t="shared" si="784"/>
        <v/>
      </c>
      <c r="AW283" s="344" t="str">
        <f t="shared" si="785"/>
        <v/>
      </c>
      <c r="AX283" s="344" t="str">
        <f t="shared" si="786"/>
        <v/>
      </c>
      <c r="AY283" s="356">
        <v>3600</v>
      </c>
      <c r="AZ283" s="356">
        <v>2800</v>
      </c>
      <c r="BA283" s="356">
        <v>2000</v>
      </c>
      <c r="BB283" s="356">
        <v>1200</v>
      </c>
      <c r="BC283" s="356">
        <v>400</v>
      </c>
      <c r="BD283" s="353">
        <f t="shared" ref="BD283:BH283" si="960">IF(BD270="","",BD270+1)</f>
        <v>4</v>
      </c>
      <c r="BE283" s="353">
        <f t="shared" si="960"/>
        <v>4</v>
      </c>
      <c r="BF283" s="353">
        <f t="shared" si="960"/>
        <v>19</v>
      </c>
      <c r="BG283" s="353">
        <f t="shared" si="960"/>
        <v>34</v>
      </c>
      <c r="BH283" s="353">
        <f t="shared" si="960"/>
        <v>49</v>
      </c>
      <c r="BI283" s="146" t="str">
        <f t="shared" si="850"/>
        <v>4;4</v>
      </c>
      <c r="BJ283" s="352">
        <f t="shared" si="851"/>
        <v>19</v>
      </c>
      <c r="BK283" s="146" t="str">
        <f t="shared" si="852"/>
        <v>34;49</v>
      </c>
      <c r="BL283" s="25">
        <f t="shared" si="665"/>
        <v>5040208</v>
      </c>
      <c r="BM283" s="146">
        <f t="shared" ref="BM283" si="961">BM270</f>
        <v>568</v>
      </c>
      <c r="BN283" s="146">
        <f t="shared" si="788"/>
        <v>5</v>
      </c>
      <c r="BO283" s="146">
        <f t="shared" ref="BO283:BP283" si="962">BO270</f>
        <v>2</v>
      </c>
      <c r="BP283" s="146">
        <f t="shared" si="962"/>
        <v>8</v>
      </c>
      <c r="BQ283" s="146">
        <f>VLOOKUP(IF(A283=1,0,A283),宝石属性!$B$26:$D$41,2,0)</f>
        <v>4</v>
      </c>
      <c r="BR283" s="146">
        <f>VLOOKUP(IF(A283=1,0,A283),宝石属性!$B$26:$D$41,3,0)</f>
        <v>1</v>
      </c>
      <c r="BS283" s="146">
        <f t="shared" ref="BS283:BV283" si="963">IF(BS270="","",BS270)</f>
        <v>1</v>
      </c>
      <c r="BT283" s="146">
        <f t="shared" si="963"/>
        <v>3</v>
      </c>
      <c r="BU283" s="146">
        <f t="shared" si="963"/>
        <v>5</v>
      </c>
      <c r="BV283" s="146">
        <f t="shared" si="963"/>
        <v>7</v>
      </c>
      <c r="BW283" s="357" t="str">
        <f t="shared" si="692"/>
        <v/>
      </c>
      <c r="BX283" s="357" t="str">
        <f t="shared" si="693"/>
        <v/>
      </c>
    </row>
    <row r="284" spans="1:76" s="353" customFormat="1">
      <c r="A284" s="121">
        <f t="shared" si="828"/>
        <v>40</v>
      </c>
      <c r="B284" s="121" t="s">
        <v>1109</v>
      </c>
      <c r="C284" s="121" t="str">
        <f t="shared" si="756"/>
        <v>男头盔</v>
      </c>
      <c r="D284" s="121" t="str">
        <f t="shared" si="664"/>
        <v>40级绿装男头盔</v>
      </c>
      <c r="E284" s="121">
        <f>VLOOKUP($C284,$C$3:$M$15,COLUMNS($C$3:H$15),0)</f>
        <v>90</v>
      </c>
      <c r="F284" s="121" t="str">
        <f>VLOOKUP($C284,$C$3:$M$15,COLUMNS($C$3:I$15),0)</f>
        <v>maxmp_value</v>
      </c>
      <c r="G284" s="121">
        <f>VLOOKUP($C284,$C$3:$M$15,COLUMNS($C$3:J$15),0)</f>
        <v>140</v>
      </c>
      <c r="H284" s="121" t="str">
        <f>VLOOKUP($C284,$C$3:$M$15,COLUMNS($C$3:K$15),0)</f>
        <v>defend_value</v>
      </c>
      <c r="I284" s="121" t="str">
        <f>VLOOKUP($C284,$C$3:$M$15,COLUMNS($C$3:L$15),0)</f>
        <v/>
      </c>
      <c r="J284" s="121" t="str">
        <f>VLOOKUP($C284,$C$3:$M$15,COLUMNS($C$3:M$15),0)</f>
        <v/>
      </c>
      <c r="K284" s="344">
        <f t="shared" si="757"/>
        <v>230</v>
      </c>
      <c r="L284" s="344">
        <f t="shared" si="758"/>
        <v>234</v>
      </c>
      <c r="M284" s="344">
        <f t="shared" si="759"/>
        <v>234</v>
      </c>
      <c r="N284" s="344">
        <f t="shared" si="760"/>
        <v>237</v>
      </c>
      <c r="O284" s="344">
        <f t="shared" si="761"/>
        <v>237</v>
      </c>
      <c r="P284" s="344">
        <f t="shared" si="762"/>
        <v>241</v>
      </c>
      <c r="Q284" s="344">
        <f t="shared" si="763"/>
        <v>241</v>
      </c>
      <c r="R284" s="344">
        <f t="shared" si="764"/>
        <v>245</v>
      </c>
      <c r="S284" s="344">
        <f t="shared" si="765"/>
        <v>245</v>
      </c>
      <c r="T284" s="344">
        <f t="shared" si="766"/>
        <v>249</v>
      </c>
      <c r="U284" s="356">
        <v>3600</v>
      </c>
      <c r="V284" s="356">
        <v>2800</v>
      </c>
      <c r="W284" s="356">
        <v>2000</v>
      </c>
      <c r="X284" s="356">
        <v>1200</v>
      </c>
      <c r="Y284" s="356">
        <v>400</v>
      </c>
      <c r="Z284" s="344">
        <f t="shared" si="767"/>
        <v>34</v>
      </c>
      <c r="AA284" s="344">
        <f t="shared" si="768"/>
        <v>35</v>
      </c>
      <c r="AB284" s="344">
        <f t="shared" si="769"/>
        <v>35</v>
      </c>
      <c r="AC284" s="344">
        <f t="shared" si="770"/>
        <v>36</v>
      </c>
      <c r="AD284" s="344">
        <f t="shared" si="771"/>
        <v>36</v>
      </c>
      <c r="AE284" s="344">
        <f t="shared" si="772"/>
        <v>36</v>
      </c>
      <c r="AF284" s="344">
        <f t="shared" si="773"/>
        <v>36</v>
      </c>
      <c r="AG284" s="344">
        <f t="shared" si="774"/>
        <v>37</v>
      </c>
      <c r="AH284" s="344">
        <f t="shared" si="775"/>
        <v>37</v>
      </c>
      <c r="AI284" s="344">
        <f t="shared" si="776"/>
        <v>37</v>
      </c>
      <c r="AJ284" s="356">
        <v>3600</v>
      </c>
      <c r="AK284" s="356">
        <v>2800</v>
      </c>
      <c r="AL284" s="356">
        <v>2000</v>
      </c>
      <c r="AM284" s="356">
        <v>1200</v>
      </c>
      <c r="AN284" s="356">
        <v>400</v>
      </c>
      <c r="AO284" s="344" t="str">
        <f t="shared" si="777"/>
        <v/>
      </c>
      <c r="AP284" s="344" t="str">
        <f t="shared" si="778"/>
        <v/>
      </c>
      <c r="AQ284" s="344" t="str">
        <f t="shared" si="779"/>
        <v/>
      </c>
      <c r="AR284" s="344" t="str">
        <f t="shared" si="780"/>
        <v/>
      </c>
      <c r="AS284" s="344" t="str">
        <f t="shared" si="781"/>
        <v/>
      </c>
      <c r="AT284" s="344" t="str">
        <f t="shared" si="782"/>
        <v/>
      </c>
      <c r="AU284" s="344" t="str">
        <f t="shared" si="783"/>
        <v/>
      </c>
      <c r="AV284" s="344" t="str">
        <f t="shared" si="784"/>
        <v/>
      </c>
      <c r="AW284" s="344" t="str">
        <f t="shared" si="785"/>
        <v/>
      </c>
      <c r="AX284" s="344" t="str">
        <f t="shared" si="786"/>
        <v/>
      </c>
      <c r="AY284" s="356">
        <v>3600</v>
      </c>
      <c r="AZ284" s="356">
        <v>2800</v>
      </c>
      <c r="BA284" s="356">
        <v>2000</v>
      </c>
      <c r="BB284" s="356">
        <v>1200</v>
      </c>
      <c r="BC284" s="356">
        <v>400</v>
      </c>
      <c r="BD284" s="353" t="str">
        <f t="shared" ref="BD284:BH284" si="964">IF(BD271="","",BD271+1)</f>
        <v/>
      </c>
      <c r="BE284" s="353" t="str">
        <f t="shared" si="964"/>
        <v/>
      </c>
      <c r="BF284" s="353" t="str">
        <f t="shared" si="964"/>
        <v/>
      </c>
      <c r="BG284" s="353" t="str">
        <f t="shared" si="964"/>
        <v/>
      </c>
      <c r="BH284" s="353" t="str">
        <f t="shared" si="964"/>
        <v/>
      </c>
      <c r="BI284" s="146" t="str">
        <f t="shared" si="850"/>
        <v/>
      </c>
      <c r="BJ284" s="352" t="str">
        <f t="shared" si="851"/>
        <v/>
      </c>
      <c r="BK284" s="146" t="str">
        <f t="shared" si="852"/>
        <v/>
      </c>
      <c r="BL284" s="25">
        <f t="shared" si="665"/>
        <v>5040309</v>
      </c>
      <c r="BM284" s="146">
        <f t="shared" ref="BM284" si="965">BM271</f>
        <v>1640</v>
      </c>
      <c r="BN284" s="146">
        <f t="shared" si="788"/>
        <v>5</v>
      </c>
      <c r="BO284" s="146">
        <f t="shared" ref="BO284:BP284" si="966">BO271</f>
        <v>3</v>
      </c>
      <c r="BP284" s="146">
        <f t="shared" si="966"/>
        <v>9</v>
      </c>
      <c r="BQ284" s="146">
        <f>VLOOKUP(IF(A284=1,0,A284),宝石属性!$B$26:$D$41,2,0)</f>
        <v>4</v>
      </c>
      <c r="BR284" s="146">
        <f>VLOOKUP(IF(A284=1,0,A284),宝石属性!$B$26:$D$41,3,0)</f>
        <v>1</v>
      </c>
      <c r="BS284" s="146">
        <f t="shared" ref="BS284:BV284" si="967">IF(BS271="","",BS271)</f>
        <v>2</v>
      </c>
      <c r="BT284" s="146">
        <f t="shared" si="967"/>
        <v>3</v>
      </c>
      <c r="BU284" s="146" t="str">
        <f t="shared" si="967"/>
        <v/>
      </c>
      <c r="BV284" s="146" t="str">
        <f t="shared" si="967"/>
        <v/>
      </c>
      <c r="BW284" s="357" t="str">
        <f t="shared" si="692"/>
        <v/>
      </c>
      <c r="BX284" s="357" t="str">
        <f t="shared" si="693"/>
        <v/>
      </c>
    </row>
    <row r="285" spans="1:76" s="353" customFormat="1">
      <c r="A285" s="121">
        <f t="shared" si="828"/>
        <v>40</v>
      </c>
      <c r="B285" s="121" t="s">
        <v>1109</v>
      </c>
      <c r="C285" s="121" t="str">
        <f t="shared" si="756"/>
        <v>女头饰</v>
      </c>
      <c r="D285" s="121" t="str">
        <f t="shared" ref="D285:D348" si="968">A285&amp;"级"&amp;B285&amp;C285</f>
        <v>40级绿装女头饰</v>
      </c>
      <c r="E285" s="121">
        <f>VLOOKUP($C285,$C$3:$M$15,COLUMNS($C$3:H$15),0)</f>
        <v>90</v>
      </c>
      <c r="F285" s="121" t="str">
        <f>VLOOKUP($C285,$C$3:$M$15,COLUMNS($C$3:I$15),0)</f>
        <v>maxmp_value</v>
      </c>
      <c r="G285" s="121">
        <f>VLOOKUP($C285,$C$3:$M$15,COLUMNS($C$3:J$15),0)</f>
        <v>140</v>
      </c>
      <c r="H285" s="121" t="str">
        <f>VLOOKUP($C285,$C$3:$M$15,COLUMNS($C$3:K$15),0)</f>
        <v>defend_value</v>
      </c>
      <c r="I285" s="121" t="str">
        <f>VLOOKUP($C285,$C$3:$M$15,COLUMNS($C$3:L$15),0)</f>
        <v/>
      </c>
      <c r="J285" s="121" t="str">
        <f>VLOOKUP($C285,$C$3:$M$15,COLUMNS($C$3:M$15),0)</f>
        <v/>
      </c>
      <c r="K285" s="344">
        <f t="shared" si="757"/>
        <v>230</v>
      </c>
      <c r="L285" s="344">
        <f t="shared" si="758"/>
        <v>234</v>
      </c>
      <c r="M285" s="344">
        <f t="shared" si="759"/>
        <v>234</v>
      </c>
      <c r="N285" s="344">
        <f t="shared" si="760"/>
        <v>237</v>
      </c>
      <c r="O285" s="344">
        <f t="shared" si="761"/>
        <v>237</v>
      </c>
      <c r="P285" s="344">
        <f t="shared" si="762"/>
        <v>241</v>
      </c>
      <c r="Q285" s="344">
        <f t="shared" si="763"/>
        <v>241</v>
      </c>
      <c r="R285" s="344">
        <f t="shared" si="764"/>
        <v>245</v>
      </c>
      <c r="S285" s="344">
        <f t="shared" si="765"/>
        <v>245</v>
      </c>
      <c r="T285" s="344">
        <f t="shared" si="766"/>
        <v>249</v>
      </c>
      <c r="U285" s="356">
        <v>3600</v>
      </c>
      <c r="V285" s="356">
        <v>2800</v>
      </c>
      <c r="W285" s="356">
        <v>2000</v>
      </c>
      <c r="X285" s="356">
        <v>1200</v>
      </c>
      <c r="Y285" s="356">
        <v>400</v>
      </c>
      <c r="Z285" s="344">
        <f t="shared" si="767"/>
        <v>34</v>
      </c>
      <c r="AA285" s="344">
        <f t="shared" si="768"/>
        <v>35</v>
      </c>
      <c r="AB285" s="344">
        <f t="shared" si="769"/>
        <v>35</v>
      </c>
      <c r="AC285" s="344">
        <f t="shared" si="770"/>
        <v>36</v>
      </c>
      <c r="AD285" s="344">
        <f t="shared" si="771"/>
        <v>36</v>
      </c>
      <c r="AE285" s="344">
        <f t="shared" si="772"/>
        <v>36</v>
      </c>
      <c r="AF285" s="344">
        <f t="shared" si="773"/>
        <v>36</v>
      </c>
      <c r="AG285" s="344">
        <f t="shared" si="774"/>
        <v>37</v>
      </c>
      <c r="AH285" s="344">
        <f t="shared" si="775"/>
        <v>37</v>
      </c>
      <c r="AI285" s="344">
        <f t="shared" si="776"/>
        <v>37</v>
      </c>
      <c r="AJ285" s="356">
        <v>3600</v>
      </c>
      <c r="AK285" s="356">
        <v>2800</v>
      </c>
      <c r="AL285" s="356">
        <v>2000</v>
      </c>
      <c r="AM285" s="356">
        <v>1200</v>
      </c>
      <c r="AN285" s="356">
        <v>400</v>
      </c>
      <c r="AO285" s="344" t="str">
        <f t="shared" si="777"/>
        <v/>
      </c>
      <c r="AP285" s="344" t="str">
        <f t="shared" si="778"/>
        <v/>
      </c>
      <c r="AQ285" s="344" t="str">
        <f t="shared" si="779"/>
        <v/>
      </c>
      <c r="AR285" s="344" t="str">
        <f t="shared" si="780"/>
        <v/>
      </c>
      <c r="AS285" s="344" t="str">
        <f t="shared" si="781"/>
        <v/>
      </c>
      <c r="AT285" s="344" t="str">
        <f t="shared" si="782"/>
        <v/>
      </c>
      <c r="AU285" s="344" t="str">
        <f t="shared" si="783"/>
        <v/>
      </c>
      <c r="AV285" s="344" t="str">
        <f t="shared" si="784"/>
        <v/>
      </c>
      <c r="AW285" s="344" t="str">
        <f t="shared" si="785"/>
        <v/>
      </c>
      <c r="AX285" s="344" t="str">
        <f t="shared" si="786"/>
        <v/>
      </c>
      <c r="AY285" s="356">
        <v>3600</v>
      </c>
      <c r="AZ285" s="356">
        <v>2800</v>
      </c>
      <c r="BA285" s="356">
        <v>2000</v>
      </c>
      <c r="BB285" s="356">
        <v>1200</v>
      </c>
      <c r="BC285" s="356">
        <v>400</v>
      </c>
      <c r="BD285" s="353" t="str">
        <f t="shared" ref="BD285:BH285" si="969">IF(BD272="","",BD272+1)</f>
        <v/>
      </c>
      <c r="BE285" s="353" t="str">
        <f t="shared" si="969"/>
        <v/>
      </c>
      <c r="BF285" s="353" t="str">
        <f t="shared" si="969"/>
        <v/>
      </c>
      <c r="BG285" s="353" t="str">
        <f t="shared" si="969"/>
        <v/>
      </c>
      <c r="BH285" s="353" t="str">
        <f t="shared" si="969"/>
        <v/>
      </c>
      <c r="BI285" s="146" t="str">
        <f t="shared" si="850"/>
        <v/>
      </c>
      <c r="BJ285" s="352" t="str">
        <f t="shared" si="851"/>
        <v/>
      </c>
      <c r="BK285" s="146" t="str">
        <f t="shared" si="852"/>
        <v/>
      </c>
      <c r="BL285" s="25">
        <f t="shared" ref="BL285:BL348" si="970">BN285*1000000+A285*1000+BO285*100+BP285</f>
        <v>5040310</v>
      </c>
      <c r="BM285" s="146">
        <f t="shared" ref="BM285" si="971">BM272</f>
        <v>1384</v>
      </c>
      <c r="BN285" s="146">
        <f t="shared" si="788"/>
        <v>5</v>
      </c>
      <c r="BO285" s="146">
        <f t="shared" ref="BO285:BP285" si="972">BO272</f>
        <v>3</v>
      </c>
      <c r="BP285" s="146">
        <f t="shared" si="972"/>
        <v>10</v>
      </c>
      <c r="BQ285" s="146">
        <f>VLOOKUP(IF(A285=1,0,A285),宝石属性!$B$26:$D$41,2,0)</f>
        <v>4</v>
      </c>
      <c r="BR285" s="146">
        <f>VLOOKUP(IF(A285=1,0,A285),宝石属性!$B$26:$D$41,3,0)</f>
        <v>1</v>
      </c>
      <c r="BS285" s="146">
        <f t="shared" ref="BS285:BV285" si="973">IF(BS272="","",BS272)</f>
        <v>2</v>
      </c>
      <c r="BT285" s="146">
        <f t="shared" si="973"/>
        <v>3</v>
      </c>
      <c r="BU285" s="146" t="str">
        <f t="shared" si="973"/>
        <v/>
      </c>
      <c r="BV285" s="146" t="str">
        <f t="shared" si="973"/>
        <v/>
      </c>
      <c r="BW285" s="357" t="str">
        <f t="shared" si="692"/>
        <v/>
      </c>
      <c r="BX285" s="357" t="str">
        <f t="shared" si="693"/>
        <v/>
      </c>
    </row>
    <row r="286" spans="1:76" s="353" customFormat="1">
      <c r="A286" s="121">
        <f t="shared" si="828"/>
        <v>40</v>
      </c>
      <c r="B286" s="121" t="s">
        <v>1109</v>
      </c>
      <c r="C286" s="121" t="str">
        <f t="shared" si="756"/>
        <v>项链</v>
      </c>
      <c r="D286" s="121" t="str">
        <f t="shared" si="968"/>
        <v>40级绿装项链</v>
      </c>
      <c r="E286" s="121">
        <f>VLOOKUP($C286,$C$3:$M$15,COLUMNS($C$3:H$15),0)</f>
        <v>150</v>
      </c>
      <c r="F286" s="121" t="str">
        <f>VLOOKUP($C286,$C$3:$M$15,COLUMNS($C$3:I$15),0)</f>
        <v>magicattack_value</v>
      </c>
      <c r="G286" s="121">
        <f>VLOOKUP($C286,$C$3:$M$15,COLUMNS($C$3:J$15),0)</f>
        <v>160</v>
      </c>
      <c r="H286" s="121" t="str">
        <f>VLOOKUP($C286,$C$3:$M$15,COLUMNS($C$3:K$15),0)</f>
        <v>magicdef_value</v>
      </c>
      <c r="I286" s="121" t="str">
        <f>VLOOKUP($C286,$C$3:$M$15,COLUMNS($C$3:L$15),0)</f>
        <v/>
      </c>
      <c r="J286" s="121" t="str">
        <f>VLOOKUP($C286,$C$3:$M$15,COLUMNS($C$3:M$15),0)</f>
        <v/>
      </c>
      <c r="K286" s="344">
        <f t="shared" si="757"/>
        <v>63</v>
      </c>
      <c r="L286" s="344">
        <f t="shared" si="758"/>
        <v>64</v>
      </c>
      <c r="M286" s="344">
        <f t="shared" si="759"/>
        <v>64</v>
      </c>
      <c r="N286" s="344">
        <f t="shared" si="760"/>
        <v>65</v>
      </c>
      <c r="O286" s="344">
        <f t="shared" si="761"/>
        <v>65</v>
      </c>
      <c r="P286" s="344">
        <f t="shared" si="762"/>
        <v>66</v>
      </c>
      <c r="Q286" s="344">
        <f t="shared" si="763"/>
        <v>66</v>
      </c>
      <c r="R286" s="344">
        <f t="shared" si="764"/>
        <v>67</v>
      </c>
      <c r="S286" s="344">
        <f t="shared" si="765"/>
        <v>67</v>
      </c>
      <c r="T286" s="344">
        <f t="shared" si="766"/>
        <v>69</v>
      </c>
      <c r="U286" s="356">
        <v>3600</v>
      </c>
      <c r="V286" s="356">
        <v>2800</v>
      </c>
      <c r="W286" s="356">
        <v>2000</v>
      </c>
      <c r="X286" s="356">
        <v>1200</v>
      </c>
      <c r="Y286" s="356">
        <v>400</v>
      </c>
      <c r="Z286" s="344">
        <f t="shared" si="767"/>
        <v>34</v>
      </c>
      <c r="AA286" s="344">
        <f t="shared" si="768"/>
        <v>34</v>
      </c>
      <c r="AB286" s="344">
        <f t="shared" si="769"/>
        <v>34</v>
      </c>
      <c r="AC286" s="344">
        <f t="shared" si="770"/>
        <v>35</v>
      </c>
      <c r="AD286" s="344">
        <f t="shared" si="771"/>
        <v>35</v>
      </c>
      <c r="AE286" s="344">
        <f t="shared" si="772"/>
        <v>35</v>
      </c>
      <c r="AF286" s="344">
        <f t="shared" si="773"/>
        <v>35</v>
      </c>
      <c r="AG286" s="344">
        <f t="shared" si="774"/>
        <v>36</v>
      </c>
      <c r="AH286" s="344">
        <f t="shared" si="775"/>
        <v>36</v>
      </c>
      <c r="AI286" s="344">
        <f t="shared" si="776"/>
        <v>36</v>
      </c>
      <c r="AJ286" s="356">
        <v>3600</v>
      </c>
      <c r="AK286" s="356">
        <v>2800</v>
      </c>
      <c r="AL286" s="356">
        <v>2000</v>
      </c>
      <c r="AM286" s="356">
        <v>1200</v>
      </c>
      <c r="AN286" s="356">
        <v>400</v>
      </c>
      <c r="AO286" s="344" t="str">
        <f t="shared" si="777"/>
        <v/>
      </c>
      <c r="AP286" s="344" t="str">
        <f t="shared" si="778"/>
        <v/>
      </c>
      <c r="AQ286" s="344" t="str">
        <f t="shared" si="779"/>
        <v/>
      </c>
      <c r="AR286" s="344" t="str">
        <f t="shared" si="780"/>
        <v/>
      </c>
      <c r="AS286" s="344" t="str">
        <f t="shared" si="781"/>
        <v/>
      </c>
      <c r="AT286" s="344" t="str">
        <f t="shared" si="782"/>
        <v/>
      </c>
      <c r="AU286" s="344" t="str">
        <f t="shared" si="783"/>
        <v/>
      </c>
      <c r="AV286" s="344" t="str">
        <f t="shared" si="784"/>
        <v/>
      </c>
      <c r="AW286" s="344" t="str">
        <f t="shared" si="785"/>
        <v/>
      </c>
      <c r="AX286" s="344" t="str">
        <f t="shared" si="786"/>
        <v/>
      </c>
      <c r="AY286" s="356">
        <v>3600</v>
      </c>
      <c r="AZ286" s="356">
        <v>2800</v>
      </c>
      <c r="BA286" s="356">
        <v>2000</v>
      </c>
      <c r="BB286" s="356">
        <v>1200</v>
      </c>
      <c r="BC286" s="356">
        <v>400</v>
      </c>
      <c r="BD286" s="353" t="str">
        <f t="shared" ref="BD286:BH286" si="974">IF(BD273="","",BD273+1)</f>
        <v/>
      </c>
      <c r="BE286" s="353" t="str">
        <f t="shared" si="974"/>
        <v/>
      </c>
      <c r="BF286" s="353" t="str">
        <f t="shared" si="974"/>
        <v/>
      </c>
      <c r="BG286" s="353" t="str">
        <f t="shared" si="974"/>
        <v/>
      </c>
      <c r="BH286" s="353" t="str">
        <f t="shared" si="974"/>
        <v/>
      </c>
      <c r="BI286" s="146" t="str">
        <f t="shared" si="850"/>
        <v/>
      </c>
      <c r="BJ286" s="352" t="str">
        <f t="shared" si="851"/>
        <v/>
      </c>
      <c r="BK286" s="146" t="str">
        <f t="shared" si="852"/>
        <v/>
      </c>
      <c r="BL286" s="25">
        <f t="shared" si="970"/>
        <v>5040411</v>
      </c>
      <c r="BM286" s="146">
        <f t="shared" ref="BM286" si="975">BM273</f>
        <v>40</v>
      </c>
      <c r="BN286" s="146">
        <f t="shared" si="788"/>
        <v>5</v>
      </c>
      <c r="BO286" s="146">
        <f t="shared" ref="BO286:BP286" si="976">BO273</f>
        <v>4</v>
      </c>
      <c r="BP286" s="146">
        <f t="shared" si="976"/>
        <v>11</v>
      </c>
      <c r="BQ286" s="146">
        <f>VLOOKUP(IF(A286=1,0,A286),宝石属性!$B$26:$D$41,2,0)</f>
        <v>4</v>
      </c>
      <c r="BR286" s="146">
        <f>VLOOKUP(IF(A286=1,0,A286),宝石属性!$B$26:$D$41,3,0)</f>
        <v>1</v>
      </c>
      <c r="BS286" s="146">
        <f t="shared" ref="BS286:BV286" si="977">IF(BS273="","",BS273)</f>
        <v>4</v>
      </c>
      <c r="BT286" s="146">
        <f t="shared" si="977"/>
        <v>5</v>
      </c>
      <c r="BU286" s="146" t="str">
        <f t="shared" si="977"/>
        <v/>
      </c>
      <c r="BV286" s="146" t="str">
        <f t="shared" si="977"/>
        <v/>
      </c>
      <c r="BW286" s="357" t="str">
        <f t="shared" ref="BW286:BW349" si="978">IF(B286="蓝装",VLOOKUP(BO286,$S$8:$Y$13,IF(A286&lt;=50,2,IF(A286&gt;=70,4,3))),IF(B286="紫装",VLOOKUP(BO286,$S$8:$Y$13,IF(A286&lt;=50,2,IF(A286&gt;=70,4,3))),IF(B286="橙装",VLOOKUP(BO286,$S$8:$Y$13,IF(A286&lt;=50,5,IF(A286&gt;=70,7,6))),"")))</f>
        <v/>
      </c>
      <c r="BX286" s="357" t="str">
        <f t="shared" ref="BX286:BX349" si="979">IF(B286="紫装",VLOOKUP(BO286,$Z$8:$AD$13,IF(OR(C286="魔棒",C286="法杖"),2,4)),IF(B286="橙装",VLOOKUP(BO286,$Z$8:$AD$13,IF(OR(C286="魔棒",C286="法杖"),3,5)),""))</f>
        <v/>
      </c>
    </row>
    <row r="287" spans="1:76" s="353" customFormat="1">
      <c r="A287" s="121">
        <f t="shared" si="828"/>
        <v>40</v>
      </c>
      <c r="B287" s="121" t="s">
        <v>1109</v>
      </c>
      <c r="C287" s="121" t="str">
        <f t="shared" si="756"/>
        <v>腰带</v>
      </c>
      <c r="D287" s="121" t="str">
        <f t="shared" si="968"/>
        <v>40级绿装腰带</v>
      </c>
      <c r="E287" s="121">
        <f>VLOOKUP($C287,$C$3:$M$15,COLUMNS($C$3:H$15),0)</f>
        <v>60</v>
      </c>
      <c r="F287" s="121" t="str">
        <f>VLOOKUP($C287,$C$3:$M$15,COLUMNS($C$3:I$15),0)</f>
        <v>maxhp_value</v>
      </c>
      <c r="G287" s="121">
        <f>VLOOKUP($C287,$C$3:$M$15,COLUMNS($C$3:J$15),0)</f>
        <v>140</v>
      </c>
      <c r="H287" s="121" t="str">
        <f>VLOOKUP($C287,$C$3:$M$15,COLUMNS($C$3:K$15),0)</f>
        <v>defend_value</v>
      </c>
      <c r="I287" s="121" t="str">
        <f>VLOOKUP($C287,$C$3:$M$15,COLUMNS($C$3:L$15),0)</f>
        <v/>
      </c>
      <c r="J287" s="121" t="str">
        <f>VLOOKUP($C287,$C$3:$M$15,COLUMNS($C$3:M$15),0)</f>
        <v/>
      </c>
      <c r="K287" s="344">
        <f t="shared" si="757"/>
        <v>276</v>
      </c>
      <c r="L287" s="344">
        <f t="shared" si="758"/>
        <v>280</v>
      </c>
      <c r="M287" s="344">
        <f t="shared" si="759"/>
        <v>280</v>
      </c>
      <c r="N287" s="344">
        <f t="shared" si="760"/>
        <v>285</v>
      </c>
      <c r="O287" s="344">
        <f t="shared" si="761"/>
        <v>285</v>
      </c>
      <c r="P287" s="344">
        <f t="shared" si="762"/>
        <v>290</v>
      </c>
      <c r="Q287" s="344">
        <f t="shared" si="763"/>
        <v>290</v>
      </c>
      <c r="R287" s="344">
        <f t="shared" si="764"/>
        <v>294</v>
      </c>
      <c r="S287" s="344">
        <f t="shared" si="765"/>
        <v>294</v>
      </c>
      <c r="T287" s="344">
        <f t="shared" si="766"/>
        <v>299</v>
      </c>
      <c r="U287" s="356">
        <v>3600</v>
      </c>
      <c r="V287" s="356">
        <v>2800</v>
      </c>
      <c r="W287" s="356">
        <v>2000</v>
      </c>
      <c r="X287" s="356">
        <v>1200</v>
      </c>
      <c r="Y287" s="356">
        <v>400</v>
      </c>
      <c r="Z287" s="344">
        <f t="shared" si="767"/>
        <v>23</v>
      </c>
      <c r="AA287" s="344">
        <f t="shared" si="768"/>
        <v>23</v>
      </c>
      <c r="AB287" s="344">
        <f t="shared" si="769"/>
        <v>23</v>
      </c>
      <c r="AC287" s="344">
        <f t="shared" si="770"/>
        <v>24</v>
      </c>
      <c r="AD287" s="344">
        <f t="shared" si="771"/>
        <v>24</v>
      </c>
      <c r="AE287" s="344">
        <f t="shared" si="772"/>
        <v>24</v>
      </c>
      <c r="AF287" s="344">
        <f t="shared" si="773"/>
        <v>24</v>
      </c>
      <c r="AG287" s="344">
        <f t="shared" si="774"/>
        <v>25</v>
      </c>
      <c r="AH287" s="344">
        <f t="shared" si="775"/>
        <v>25</v>
      </c>
      <c r="AI287" s="344">
        <f t="shared" si="776"/>
        <v>25</v>
      </c>
      <c r="AJ287" s="356">
        <v>3600</v>
      </c>
      <c r="AK287" s="356">
        <v>2800</v>
      </c>
      <c r="AL287" s="356">
        <v>2000</v>
      </c>
      <c r="AM287" s="356">
        <v>1200</v>
      </c>
      <c r="AN287" s="356">
        <v>400</v>
      </c>
      <c r="AO287" s="344" t="str">
        <f t="shared" si="777"/>
        <v/>
      </c>
      <c r="AP287" s="344" t="str">
        <f t="shared" si="778"/>
        <v/>
      </c>
      <c r="AQ287" s="344" t="str">
        <f t="shared" si="779"/>
        <v/>
      </c>
      <c r="AR287" s="344" t="str">
        <f t="shared" si="780"/>
        <v/>
      </c>
      <c r="AS287" s="344" t="str">
        <f t="shared" si="781"/>
        <v/>
      </c>
      <c r="AT287" s="344" t="str">
        <f t="shared" si="782"/>
        <v/>
      </c>
      <c r="AU287" s="344" t="str">
        <f t="shared" si="783"/>
        <v/>
      </c>
      <c r="AV287" s="344" t="str">
        <f t="shared" si="784"/>
        <v/>
      </c>
      <c r="AW287" s="344" t="str">
        <f t="shared" si="785"/>
        <v/>
      </c>
      <c r="AX287" s="344" t="str">
        <f t="shared" si="786"/>
        <v/>
      </c>
      <c r="AY287" s="356">
        <v>3600</v>
      </c>
      <c r="AZ287" s="356">
        <v>2800</v>
      </c>
      <c r="BA287" s="356">
        <v>2000</v>
      </c>
      <c r="BB287" s="356">
        <v>1200</v>
      </c>
      <c r="BC287" s="356">
        <v>400</v>
      </c>
      <c r="BD287" s="353" t="str">
        <f t="shared" ref="BD287:BH287" si="980">IF(BD274="","",BD274+1)</f>
        <v/>
      </c>
      <c r="BE287" s="353" t="str">
        <f t="shared" si="980"/>
        <v/>
      </c>
      <c r="BF287" s="353" t="str">
        <f t="shared" si="980"/>
        <v/>
      </c>
      <c r="BG287" s="353" t="str">
        <f t="shared" si="980"/>
        <v/>
      </c>
      <c r="BH287" s="353" t="str">
        <f t="shared" si="980"/>
        <v/>
      </c>
      <c r="BI287" s="146" t="str">
        <f t="shared" si="850"/>
        <v/>
      </c>
      <c r="BJ287" s="352" t="str">
        <f t="shared" si="851"/>
        <v/>
      </c>
      <c r="BK287" s="146" t="str">
        <f t="shared" si="852"/>
        <v/>
      </c>
      <c r="BL287" s="25">
        <f t="shared" si="970"/>
        <v>5040512</v>
      </c>
      <c r="BM287" s="146">
        <f t="shared" ref="BM287" si="981">BM274</f>
        <v>72</v>
      </c>
      <c r="BN287" s="146">
        <f t="shared" si="788"/>
        <v>5</v>
      </c>
      <c r="BO287" s="146">
        <f t="shared" ref="BO287:BP287" si="982">BO274</f>
        <v>5</v>
      </c>
      <c r="BP287" s="146">
        <f t="shared" si="982"/>
        <v>12</v>
      </c>
      <c r="BQ287" s="146">
        <f>VLOOKUP(IF(A287=1,0,A287),宝石属性!$B$26:$D$41,2,0)</f>
        <v>4</v>
      </c>
      <c r="BR287" s="146">
        <f>VLOOKUP(IF(A287=1,0,A287),宝石属性!$B$26:$D$41,3,0)</f>
        <v>1</v>
      </c>
      <c r="BS287" s="146">
        <f t="shared" ref="BS287:BV287" si="983">IF(BS274="","",BS274)</f>
        <v>1</v>
      </c>
      <c r="BT287" s="146">
        <f t="shared" si="983"/>
        <v>6</v>
      </c>
      <c r="BU287" s="146">
        <f t="shared" si="983"/>
        <v>9</v>
      </c>
      <c r="BV287" s="146" t="str">
        <f t="shared" si="983"/>
        <v/>
      </c>
      <c r="BW287" s="357" t="str">
        <f t="shared" si="978"/>
        <v/>
      </c>
      <c r="BX287" s="357" t="str">
        <f t="shared" si="979"/>
        <v/>
      </c>
    </row>
    <row r="288" spans="1:76" s="353" customFormat="1">
      <c r="A288" s="121">
        <f t="shared" si="828"/>
        <v>40</v>
      </c>
      <c r="B288" s="121" t="s">
        <v>1109</v>
      </c>
      <c r="C288" s="121" t="str">
        <f t="shared" si="756"/>
        <v>鞋子</v>
      </c>
      <c r="D288" s="121" t="str">
        <f t="shared" si="968"/>
        <v>40级绿装鞋子</v>
      </c>
      <c r="E288" s="121">
        <f>VLOOKUP($C288,$C$3:$M$15,COLUMNS($C$3:H$15),0)</f>
        <v>160</v>
      </c>
      <c r="F288" s="121" t="str">
        <f>VLOOKUP($C288,$C$3:$M$15,COLUMNS($C$3:I$15),0)</f>
        <v>magicdef_value</v>
      </c>
      <c r="G288" s="121">
        <f>VLOOKUP($C288,$C$3:$M$15,COLUMNS($C$3:J$15),0)</f>
        <v>200</v>
      </c>
      <c r="H288" s="121" t="str">
        <f>VLOOKUP($C288,$C$3:$M$15,COLUMNS($C$3:K$15),0)</f>
        <v>speed_value</v>
      </c>
      <c r="I288" s="121" t="str">
        <f>VLOOKUP($C288,$C$3:$M$15,COLUMNS($C$3:L$15),0)</f>
        <v/>
      </c>
      <c r="J288" s="121" t="str">
        <f>VLOOKUP($C288,$C$3:$M$15,COLUMNS($C$3:M$15),0)</f>
        <v/>
      </c>
      <c r="K288" s="344">
        <f t="shared" si="757"/>
        <v>34</v>
      </c>
      <c r="L288" s="344">
        <f t="shared" si="758"/>
        <v>34</v>
      </c>
      <c r="M288" s="344">
        <f t="shared" si="759"/>
        <v>34</v>
      </c>
      <c r="N288" s="344">
        <f t="shared" si="760"/>
        <v>35</v>
      </c>
      <c r="O288" s="344">
        <f t="shared" si="761"/>
        <v>35</v>
      </c>
      <c r="P288" s="344">
        <f t="shared" si="762"/>
        <v>35</v>
      </c>
      <c r="Q288" s="344">
        <f t="shared" si="763"/>
        <v>35</v>
      </c>
      <c r="R288" s="344">
        <f t="shared" si="764"/>
        <v>36</v>
      </c>
      <c r="S288" s="344">
        <f t="shared" si="765"/>
        <v>36</v>
      </c>
      <c r="T288" s="344">
        <f t="shared" si="766"/>
        <v>36</v>
      </c>
      <c r="U288" s="356">
        <v>3600</v>
      </c>
      <c r="V288" s="356">
        <v>2800</v>
      </c>
      <c r="W288" s="356">
        <v>2000</v>
      </c>
      <c r="X288" s="356">
        <v>1200</v>
      </c>
      <c r="Y288" s="356">
        <v>400</v>
      </c>
      <c r="Z288" s="344">
        <f t="shared" si="767"/>
        <v>26</v>
      </c>
      <c r="AA288" s="344">
        <f t="shared" si="768"/>
        <v>27</v>
      </c>
      <c r="AB288" s="344">
        <f t="shared" si="769"/>
        <v>27</v>
      </c>
      <c r="AC288" s="344">
        <f t="shared" si="770"/>
        <v>28</v>
      </c>
      <c r="AD288" s="344">
        <f t="shared" si="771"/>
        <v>28</v>
      </c>
      <c r="AE288" s="344">
        <f t="shared" si="772"/>
        <v>29</v>
      </c>
      <c r="AF288" s="344">
        <f t="shared" si="773"/>
        <v>29</v>
      </c>
      <c r="AG288" s="344">
        <f t="shared" si="774"/>
        <v>30</v>
      </c>
      <c r="AH288" s="344">
        <f t="shared" si="775"/>
        <v>30</v>
      </c>
      <c r="AI288" s="344">
        <f t="shared" si="776"/>
        <v>31</v>
      </c>
      <c r="AJ288" s="356">
        <v>3600</v>
      </c>
      <c r="AK288" s="356">
        <v>2800</v>
      </c>
      <c r="AL288" s="356">
        <v>2000</v>
      </c>
      <c r="AM288" s="356">
        <v>1200</v>
      </c>
      <c r="AN288" s="356">
        <v>400</v>
      </c>
      <c r="AO288" s="344" t="str">
        <f t="shared" si="777"/>
        <v/>
      </c>
      <c r="AP288" s="344" t="str">
        <f t="shared" si="778"/>
        <v/>
      </c>
      <c r="AQ288" s="344" t="str">
        <f t="shared" si="779"/>
        <v/>
      </c>
      <c r="AR288" s="344" t="str">
        <f t="shared" si="780"/>
        <v/>
      </c>
      <c r="AS288" s="344" t="str">
        <f t="shared" si="781"/>
        <v/>
      </c>
      <c r="AT288" s="344" t="str">
        <f t="shared" si="782"/>
        <v/>
      </c>
      <c r="AU288" s="344" t="str">
        <f t="shared" si="783"/>
        <v/>
      </c>
      <c r="AV288" s="344" t="str">
        <f t="shared" si="784"/>
        <v/>
      </c>
      <c r="AW288" s="344" t="str">
        <f t="shared" si="785"/>
        <v/>
      </c>
      <c r="AX288" s="344" t="str">
        <f t="shared" si="786"/>
        <v/>
      </c>
      <c r="AY288" s="356">
        <v>3600</v>
      </c>
      <c r="AZ288" s="356">
        <v>2800</v>
      </c>
      <c r="BA288" s="356">
        <v>2000</v>
      </c>
      <c r="BB288" s="356">
        <v>1200</v>
      </c>
      <c r="BC288" s="356">
        <v>400</v>
      </c>
      <c r="BD288" s="353" t="str">
        <f t="shared" ref="BD288:BH288" si="984">IF(BD275="","",BD275+1)</f>
        <v/>
      </c>
      <c r="BE288" s="353" t="str">
        <f t="shared" si="984"/>
        <v/>
      </c>
      <c r="BF288" s="353" t="str">
        <f t="shared" si="984"/>
        <v/>
      </c>
      <c r="BG288" s="353" t="str">
        <f t="shared" si="984"/>
        <v/>
      </c>
      <c r="BH288" s="353" t="str">
        <f t="shared" si="984"/>
        <v/>
      </c>
      <c r="BI288" s="146" t="str">
        <f t="shared" si="850"/>
        <v/>
      </c>
      <c r="BJ288" s="352" t="str">
        <f t="shared" si="851"/>
        <v/>
      </c>
      <c r="BK288" s="146" t="str">
        <f t="shared" si="852"/>
        <v/>
      </c>
      <c r="BL288" s="25">
        <f t="shared" si="970"/>
        <v>5040613</v>
      </c>
      <c r="BM288" s="146">
        <f t="shared" ref="BM288" si="985">BM275</f>
        <v>88</v>
      </c>
      <c r="BN288" s="146">
        <f t="shared" si="788"/>
        <v>5</v>
      </c>
      <c r="BO288" s="146">
        <f t="shared" ref="BO288:BP288" si="986">BO275</f>
        <v>6</v>
      </c>
      <c r="BP288" s="146">
        <f t="shared" si="986"/>
        <v>13</v>
      </c>
      <c r="BQ288" s="146">
        <f>VLOOKUP(IF(A288=1,0,A288),宝石属性!$B$26:$D$41,2,0)</f>
        <v>4</v>
      </c>
      <c r="BR288" s="146">
        <f>VLOOKUP(IF(A288=1,0,A288),宝石属性!$B$26:$D$41,3,0)</f>
        <v>1</v>
      </c>
      <c r="BS288" s="146">
        <f t="shared" ref="BS288:BV288" si="987">IF(BS275="","",BS275)</f>
        <v>6</v>
      </c>
      <c r="BT288" s="146">
        <f t="shared" si="987"/>
        <v>9</v>
      </c>
      <c r="BU288" s="146" t="str">
        <f t="shared" si="987"/>
        <v/>
      </c>
      <c r="BV288" s="146" t="str">
        <f t="shared" si="987"/>
        <v/>
      </c>
      <c r="BW288" s="357" t="str">
        <f t="shared" si="978"/>
        <v/>
      </c>
      <c r="BX288" s="357" t="str">
        <f t="shared" si="979"/>
        <v/>
      </c>
    </row>
    <row r="289" spans="1:76" s="353" customFormat="1">
      <c r="A289" s="121">
        <f t="shared" si="828"/>
        <v>50</v>
      </c>
      <c r="B289" s="121" t="s">
        <v>1109</v>
      </c>
      <c r="C289" s="121" t="str">
        <f t="shared" si="756"/>
        <v>剑</v>
      </c>
      <c r="D289" s="121" t="str">
        <f t="shared" si="968"/>
        <v>50级绿装剑</v>
      </c>
      <c r="E289" s="121">
        <f>VLOOKUP($C289,$C$3:$M$15,COLUMNS($C$3:H$15),0)</f>
        <v>130</v>
      </c>
      <c r="F289" s="121" t="str">
        <f>VLOOKUP($C289,$C$3:$M$15,COLUMNS($C$3:I$15),0)</f>
        <v>phyattack_value</v>
      </c>
      <c r="G289" s="121">
        <f>VLOOKUP($C289,$C$3:$M$15,COLUMNS($C$3:J$15),0)</f>
        <v>150</v>
      </c>
      <c r="H289" s="121" t="str">
        <f>VLOOKUP($C289,$C$3:$M$15,COLUMNS($C$3:K$15),0)</f>
        <v>magicattack_value</v>
      </c>
      <c r="I289" s="121">
        <f>VLOOKUP($C289,$C$3:$M$15,COLUMNS($C$3:L$15),0)</f>
        <v>170</v>
      </c>
      <c r="J289" s="121" t="str">
        <f>VLOOKUP($C289,$C$3:$M$15,COLUMNS($C$3:M$15),0)</f>
        <v>medical_value</v>
      </c>
      <c r="K289" s="344">
        <f t="shared" si="757"/>
        <v>287</v>
      </c>
      <c r="L289" s="344">
        <f t="shared" si="758"/>
        <v>292</v>
      </c>
      <c r="M289" s="344">
        <f t="shared" si="759"/>
        <v>292</v>
      </c>
      <c r="N289" s="344">
        <f t="shared" si="760"/>
        <v>297</v>
      </c>
      <c r="O289" s="344">
        <f t="shared" si="761"/>
        <v>297</v>
      </c>
      <c r="P289" s="344">
        <f t="shared" si="762"/>
        <v>302</v>
      </c>
      <c r="Q289" s="344">
        <f t="shared" si="763"/>
        <v>302</v>
      </c>
      <c r="R289" s="344">
        <f t="shared" si="764"/>
        <v>307</v>
      </c>
      <c r="S289" s="344">
        <f t="shared" si="765"/>
        <v>307</v>
      </c>
      <c r="T289" s="344">
        <f t="shared" si="766"/>
        <v>312</v>
      </c>
      <c r="U289" s="356">
        <v>3600</v>
      </c>
      <c r="V289" s="356">
        <v>2800</v>
      </c>
      <c r="W289" s="356">
        <v>2000</v>
      </c>
      <c r="X289" s="356">
        <v>1200</v>
      </c>
      <c r="Y289" s="356">
        <v>400</v>
      </c>
      <c r="Z289" s="344">
        <f t="shared" si="767"/>
        <v>65</v>
      </c>
      <c r="AA289" s="344">
        <f t="shared" si="768"/>
        <v>66</v>
      </c>
      <c r="AB289" s="344">
        <f t="shared" si="769"/>
        <v>66</v>
      </c>
      <c r="AC289" s="344">
        <f t="shared" si="770"/>
        <v>67</v>
      </c>
      <c r="AD289" s="344">
        <f t="shared" si="771"/>
        <v>67</v>
      </c>
      <c r="AE289" s="344">
        <f t="shared" si="772"/>
        <v>68</v>
      </c>
      <c r="AF289" s="344">
        <f t="shared" si="773"/>
        <v>68</v>
      </c>
      <c r="AG289" s="344">
        <f t="shared" si="774"/>
        <v>69</v>
      </c>
      <c r="AH289" s="344">
        <f t="shared" si="775"/>
        <v>69</v>
      </c>
      <c r="AI289" s="344">
        <f t="shared" si="776"/>
        <v>70</v>
      </c>
      <c r="AJ289" s="356">
        <v>3600</v>
      </c>
      <c r="AK289" s="356">
        <v>2800</v>
      </c>
      <c r="AL289" s="356">
        <v>2000</v>
      </c>
      <c r="AM289" s="356">
        <v>1200</v>
      </c>
      <c r="AN289" s="356">
        <v>400</v>
      </c>
      <c r="AO289" s="344">
        <f t="shared" si="777"/>
        <v>75</v>
      </c>
      <c r="AP289" s="344">
        <f t="shared" si="778"/>
        <v>78</v>
      </c>
      <c r="AQ289" s="344">
        <f t="shared" si="779"/>
        <v>78</v>
      </c>
      <c r="AR289" s="344">
        <f t="shared" si="780"/>
        <v>81</v>
      </c>
      <c r="AS289" s="344">
        <f t="shared" si="781"/>
        <v>81</v>
      </c>
      <c r="AT289" s="344">
        <f t="shared" si="782"/>
        <v>84</v>
      </c>
      <c r="AU289" s="344">
        <f t="shared" si="783"/>
        <v>84</v>
      </c>
      <c r="AV289" s="344">
        <f t="shared" si="784"/>
        <v>87</v>
      </c>
      <c r="AW289" s="344">
        <f t="shared" si="785"/>
        <v>87</v>
      </c>
      <c r="AX289" s="344">
        <f t="shared" si="786"/>
        <v>90</v>
      </c>
      <c r="AY289" s="356">
        <v>3600</v>
      </c>
      <c r="AZ289" s="356">
        <v>2800</v>
      </c>
      <c r="BA289" s="356">
        <v>2000</v>
      </c>
      <c r="BB289" s="356">
        <v>1200</v>
      </c>
      <c r="BC289" s="356">
        <v>400</v>
      </c>
      <c r="BD289" s="353">
        <f t="shared" ref="BD289:BH289" si="988">IF(BD276="","",BD276+1)</f>
        <v>5</v>
      </c>
      <c r="BE289" s="353">
        <f t="shared" si="988"/>
        <v>5</v>
      </c>
      <c r="BF289" s="353">
        <f t="shared" si="988"/>
        <v>20</v>
      </c>
      <c r="BG289" s="353">
        <f t="shared" si="988"/>
        <v>35</v>
      </c>
      <c r="BH289" s="353">
        <f t="shared" si="988"/>
        <v>50</v>
      </c>
      <c r="BI289" s="146" t="str">
        <f t="shared" si="850"/>
        <v>5;5</v>
      </c>
      <c r="BJ289" s="352">
        <f t="shared" si="851"/>
        <v>20</v>
      </c>
      <c r="BK289" s="146" t="str">
        <f t="shared" si="852"/>
        <v>35;50</v>
      </c>
      <c r="BL289" s="25">
        <f t="shared" si="970"/>
        <v>5050101</v>
      </c>
      <c r="BM289" s="146">
        <f t="shared" ref="BM289" si="989">BM276</f>
        <v>1288</v>
      </c>
      <c r="BN289" s="146">
        <f t="shared" si="788"/>
        <v>5</v>
      </c>
      <c r="BO289" s="146">
        <f t="shared" ref="BO289:BP289" si="990">BO276</f>
        <v>1</v>
      </c>
      <c r="BP289" s="146">
        <f t="shared" si="990"/>
        <v>1</v>
      </c>
      <c r="BQ289" s="146">
        <f>VLOOKUP(IF(A289=1,0,A289),宝石属性!$B$26:$D$41,2,0)</f>
        <v>5</v>
      </c>
      <c r="BR289" s="146">
        <f>VLOOKUP(IF(A289=1,0,A289),宝石属性!$B$26:$D$41,3,0)</f>
        <v>1</v>
      </c>
      <c r="BS289" s="146">
        <f t="shared" ref="BS289:BV289" si="991">IF(BS276="","",BS276)</f>
        <v>2</v>
      </c>
      <c r="BT289" s="146">
        <f t="shared" si="991"/>
        <v>4</v>
      </c>
      <c r="BU289" s="146">
        <f t="shared" si="991"/>
        <v>7</v>
      </c>
      <c r="BV289" s="146">
        <f t="shared" si="991"/>
        <v>8</v>
      </c>
      <c r="BW289" s="357" t="str">
        <f t="shared" si="978"/>
        <v/>
      </c>
      <c r="BX289" s="357" t="str">
        <f t="shared" si="979"/>
        <v/>
      </c>
    </row>
    <row r="290" spans="1:76" s="353" customFormat="1">
      <c r="A290" s="121">
        <f t="shared" si="828"/>
        <v>50</v>
      </c>
      <c r="B290" s="121" t="s">
        <v>1109</v>
      </c>
      <c r="C290" s="121" t="str">
        <f t="shared" si="756"/>
        <v>锤</v>
      </c>
      <c r="D290" s="121" t="str">
        <f t="shared" si="968"/>
        <v>50级绿装锤</v>
      </c>
      <c r="E290" s="121">
        <f>VLOOKUP($C290,$C$3:$M$15,COLUMNS($C$3:H$15),0)</f>
        <v>130</v>
      </c>
      <c r="F290" s="121" t="str">
        <f>VLOOKUP($C290,$C$3:$M$15,COLUMNS($C$3:I$15),0)</f>
        <v>phyattack_value</v>
      </c>
      <c r="G290" s="121">
        <f>VLOOKUP($C290,$C$3:$M$15,COLUMNS($C$3:J$15),0)</f>
        <v>150</v>
      </c>
      <c r="H290" s="121" t="str">
        <f>VLOOKUP($C290,$C$3:$M$15,COLUMNS($C$3:K$15),0)</f>
        <v>magicattack_value</v>
      </c>
      <c r="I290" s="121">
        <f>VLOOKUP($C290,$C$3:$M$15,COLUMNS($C$3:L$15),0)</f>
        <v>170</v>
      </c>
      <c r="J290" s="121" t="str">
        <f>VLOOKUP($C290,$C$3:$M$15,COLUMNS($C$3:M$15),0)</f>
        <v>medical_value</v>
      </c>
      <c r="K290" s="344">
        <f t="shared" si="757"/>
        <v>287</v>
      </c>
      <c r="L290" s="344">
        <f t="shared" si="758"/>
        <v>292</v>
      </c>
      <c r="M290" s="344">
        <f t="shared" si="759"/>
        <v>292</v>
      </c>
      <c r="N290" s="344">
        <f t="shared" si="760"/>
        <v>297</v>
      </c>
      <c r="O290" s="344">
        <f t="shared" si="761"/>
        <v>297</v>
      </c>
      <c r="P290" s="344">
        <f t="shared" si="762"/>
        <v>302</v>
      </c>
      <c r="Q290" s="344">
        <f t="shared" si="763"/>
        <v>302</v>
      </c>
      <c r="R290" s="344">
        <f t="shared" si="764"/>
        <v>307</v>
      </c>
      <c r="S290" s="344">
        <f t="shared" si="765"/>
        <v>307</v>
      </c>
      <c r="T290" s="344">
        <f t="shared" si="766"/>
        <v>312</v>
      </c>
      <c r="U290" s="356">
        <v>3600</v>
      </c>
      <c r="V290" s="356">
        <v>2800</v>
      </c>
      <c r="W290" s="356">
        <v>2000</v>
      </c>
      <c r="X290" s="356">
        <v>1200</v>
      </c>
      <c r="Y290" s="356">
        <v>400</v>
      </c>
      <c r="Z290" s="344">
        <f t="shared" si="767"/>
        <v>65</v>
      </c>
      <c r="AA290" s="344">
        <f t="shared" si="768"/>
        <v>66</v>
      </c>
      <c r="AB290" s="344">
        <f t="shared" si="769"/>
        <v>66</v>
      </c>
      <c r="AC290" s="344">
        <f t="shared" si="770"/>
        <v>67</v>
      </c>
      <c r="AD290" s="344">
        <f t="shared" si="771"/>
        <v>67</v>
      </c>
      <c r="AE290" s="344">
        <f t="shared" si="772"/>
        <v>68</v>
      </c>
      <c r="AF290" s="344">
        <f t="shared" si="773"/>
        <v>68</v>
      </c>
      <c r="AG290" s="344">
        <f t="shared" si="774"/>
        <v>69</v>
      </c>
      <c r="AH290" s="344">
        <f t="shared" si="775"/>
        <v>69</v>
      </c>
      <c r="AI290" s="344">
        <f t="shared" si="776"/>
        <v>70</v>
      </c>
      <c r="AJ290" s="356">
        <v>3600</v>
      </c>
      <c r="AK290" s="356">
        <v>2800</v>
      </c>
      <c r="AL290" s="356">
        <v>2000</v>
      </c>
      <c r="AM290" s="356">
        <v>1200</v>
      </c>
      <c r="AN290" s="356">
        <v>400</v>
      </c>
      <c r="AO290" s="344">
        <f t="shared" si="777"/>
        <v>75</v>
      </c>
      <c r="AP290" s="344">
        <f t="shared" si="778"/>
        <v>78</v>
      </c>
      <c r="AQ290" s="344">
        <f t="shared" si="779"/>
        <v>78</v>
      </c>
      <c r="AR290" s="344">
        <f t="shared" si="780"/>
        <v>81</v>
      </c>
      <c r="AS290" s="344">
        <f t="shared" si="781"/>
        <v>81</v>
      </c>
      <c r="AT290" s="344">
        <f t="shared" si="782"/>
        <v>84</v>
      </c>
      <c r="AU290" s="344">
        <f t="shared" si="783"/>
        <v>84</v>
      </c>
      <c r="AV290" s="344">
        <f t="shared" si="784"/>
        <v>87</v>
      </c>
      <c r="AW290" s="344">
        <f t="shared" si="785"/>
        <v>87</v>
      </c>
      <c r="AX290" s="344">
        <f t="shared" si="786"/>
        <v>90</v>
      </c>
      <c r="AY290" s="356">
        <v>3600</v>
      </c>
      <c r="AZ290" s="356">
        <v>2800</v>
      </c>
      <c r="BA290" s="356">
        <v>2000</v>
      </c>
      <c r="BB290" s="356">
        <v>1200</v>
      </c>
      <c r="BC290" s="356">
        <v>400</v>
      </c>
      <c r="BD290" s="353">
        <f t="shared" ref="BD290:BH290" si="992">IF(BD277="","",BD277+1)</f>
        <v>5</v>
      </c>
      <c r="BE290" s="353">
        <f t="shared" si="992"/>
        <v>5</v>
      </c>
      <c r="BF290" s="353">
        <f t="shared" si="992"/>
        <v>20</v>
      </c>
      <c r="BG290" s="353">
        <f t="shared" si="992"/>
        <v>35</v>
      </c>
      <c r="BH290" s="353">
        <f t="shared" si="992"/>
        <v>50</v>
      </c>
      <c r="BI290" s="146" t="str">
        <f t="shared" si="850"/>
        <v>5;5</v>
      </c>
      <c r="BJ290" s="352">
        <f t="shared" si="851"/>
        <v>20</v>
      </c>
      <c r="BK290" s="146" t="str">
        <f t="shared" si="852"/>
        <v>35;50</v>
      </c>
      <c r="BL290" s="25">
        <f t="shared" si="970"/>
        <v>5050102</v>
      </c>
      <c r="BM290" s="146">
        <f t="shared" ref="BM290" si="993">BM277</f>
        <v>4360</v>
      </c>
      <c r="BN290" s="146">
        <f t="shared" si="788"/>
        <v>5</v>
      </c>
      <c r="BO290" s="146">
        <f t="shared" ref="BO290:BP290" si="994">BO277</f>
        <v>1</v>
      </c>
      <c r="BP290" s="146">
        <f t="shared" si="994"/>
        <v>2</v>
      </c>
      <c r="BQ290" s="146">
        <f>VLOOKUP(IF(A290=1,0,A290),宝石属性!$B$26:$D$41,2,0)</f>
        <v>5</v>
      </c>
      <c r="BR290" s="146">
        <f>VLOOKUP(IF(A290=1,0,A290),宝石属性!$B$26:$D$41,3,0)</f>
        <v>1</v>
      </c>
      <c r="BS290" s="146">
        <f t="shared" ref="BS290:BV290" si="995">IF(BS277="","",BS277)</f>
        <v>2</v>
      </c>
      <c r="BT290" s="146">
        <f t="shared" si="995"/>
        <v>4</v>
      </c>
      <c r="BU290" s="146">
        <f t="shared" si="995"/>
        <v>7</v>
      </c>
      <c r="BV290" s="146">
        <f t="shared" si="995"/>
        <v>8</v>
      </c>
      <c r="BW290" s="357" t="str">
        <f t="shared" si="978"/>
        <v/>
      </c>
      <c r="BX290" s="357" t="str">
        <f t="shared" si="979"/>
        <v/>
      </c>
    </row>
    <row r="291" spans="1:76" s="353" customFormat="1">
      <c r="A291" s="121">
        <f t="shared" si="828"/>
        <v>50</v>
      </c>
      <c r="B291" s="121" t="s">
        <v>1109</v>
      </c>
      <c r="C291" s="121" t="str">
        <f t="shared" si="756"/>
        <v>弓箭</v>
      </c>
      <c r="D291" s="121" t="str">
        <f t="shared" si="968"/>
        <v>50级绿装弓箭</v>
      </c>
      <c r="E291" s="121">
        <f>VLOOKUP($C291,$C$3:$M$15,COLUMNS($C$3:H$15),0)</f>
        <v>130</v>
      </c>
      <c r="F291" s="121" t="str">
        <f>VLOOKUP($C291,$C$3:$M$15,COLUMNS($C$3:I$15),0)</f>
        <v>phyattack_value</v>
      </c>
      <c r="G291" s="121">
        <f>VLOOKUP($C291,$C$3:$M$15,COLUMNS($C$3:J$15),0)</f>
        <v>150</v>
      </c>
      <c r="H291" s="121" t="str">
        <f>VLOOKUP($C291,$C$3:$M$15,COLUMNS($C$3:K$15),0)</f>
        <v>magicattack_value</v>
      </c>
      <c r="I291" s="121">
        <f>VLOOKUP($C291,$C$3:$M$15,COLUMNS($C$3:L$15),0)</f>
        <v>170</v>
      </c>
      <c r="J291" s="121" t="str">
        <f>VLOOKUP($C291,$C$3:$M$15,COLUMNS($C$3:M$15),0)</f>
        <v>medical_value</v>
      </c>
      <c r="K291" s="344">
        <f t="shared" si="757"/>
        <v>287</v>
      </c>
      <c r="L291" s="344">
        <f t="shared" si="758"/>
        <v>292</v>
      </c>
      <c r="M291" s="344">
        <f t="shared" si="759"/>
        <v>292</v>
      </c>
      <c r="N291" s="344">
        <f t="shared" si="760"/>
        <v>297</v>
      </c>
      <c r="O291" s="344">
        <f t="shared" si="761"/>
        <v>297</v>
      </c>
      <c r="P291" s="344">
        <f t="shared" si="762"/>
        <v>302</v>
      </c>
      <c r="Q291" s="344">
        <f t="shared" si="763"/>
        <v>302</v>
      </c>
      <c r="R291" s="344">
        <f t="shared" si="764"/>
        <v>307</v>
      </c>
      <c r="S291" s="344">
        <f t="shared" si="765"/>
        <v>307</v>
      </c>
      <c r="T291" s="344">
        <f t="shared" si="766"/>
        <v>312</v>
      </c>
      <c r="U291" s="356">
        <v>3600</v>
      </c>
      <c r="V291" s="356">
        <v>2800</v>
      </c>
      <c r="W291" s="356">
        <v>2000</v>
      </c>
      <c r="X291" s="356">
        <v>1200</v>
      </c>
      <c r="Y291" s="356">
        <v>400</v>
      </c>
      <c r="Z291" s="344">
        <f t="shared" si="767"/>
        <v>65</v>
      </c>
      <c r="AA291" s="344">
        <f t="shared" si="768"/>
        <v>66</v>
      </c>
      <c r="AB291" s="344">
        <f t="shared" si="769"/>
        <v>66</v>
      </c>
      <c r="AC291" s="344">
        <f t="shared" si="770"/>
        <v>67</v>
      </c>
      <c r="AD291" s="344">
        <f t="shared" si="771"/>
        <v>67</v>
      </c>
      <c r="AE291" s="344">
        <f t="shared" si="772"/>
        <v>68</v>
      </c>
      <c r="AF291" s="344">
        <f t="shared" si="773"/>
        <v>68</v>
      </c>
      <c r="AG291" s="344">
        <f t="shared" si="774"/>
        <v>69</v>
      </c>
      <c r="AH291" s="344">
        <f t="shared" si="775"/>
        <v>69</v>
      </c>
      <c r="AI291" s="344">
        <f t="shared" si="776"/>
        <v>70</v>
      </c>
      <c r="AJ291" s="356">
        <v>3600</v>
      </c>
      <c r="AK291" s="356">
        <v>2800</v>
      </c>
      <c r="AL291" s="356">
        <v>2000</v>
      </c>
      <c r="AM291" s="356">
        <v>1200</v>
      </c>
      <c r="AN291" s="356">
        <v>400</v>
      </c>
      <c r="AO291" s="344">
        <f t="shared" si="777"/>
        <v>75</v>
      </c>
      <c r="AP291" s="344">
        <f t="shared" si="778"/>
        <v>78</v>
      </c>
      <c r="AQ291" s="344">
        <f t="shared" si="779"/>
        <v>78</v>
      </c>
      <c r="AR291" s="344">
        <f t="shared" si="780"/>
        <v>81</v>
      </c>
      <c r="AS291" s="344">
        <f t="shared" si="781"/>
        <v>81</v>
      </c>
      <c r="AT291" s="344">
        <f t="shared" si="782"/>
        <v>84</v>
      </c>
      <c r="AU291" s="344">
        <f t="shared" si="783"/>
        <v>84</v>
      </c>
      <c r="AV291" s="344">
        <f t="shared" si="784"/>
        <v>87</v>
      </c>
      <c r="AW291" s="344">
        <f t="shared" si="785"/>
        <v>87</v>
      </c>
      <c r="AX291" s="344">
        <f t="shared" si="786"/>
        <v>90</v>
      </c>
      <c r="AY291" s="356">
        <v>3600</v>
      </c>
      <c r="AZ291" s="356">
        <v>2800</v>
      </c>
      <c r="BA291" s="356">
        <v>2000</v>
      </c>
      <c r="BB291" s="356">
        <v>1200</v>
      </c>
      <c r="BC291" s="356">
        <v>400</v>
      </c>
      <c r="BD291" s="353">
        <f t="shared" ref="BD291:BH291" si="996">IF(BD278="","",BD278+1)</f>
        <v>5</v>
      </c>
      <c r="BE291" s="353">
        <f t="shared" si="996"/>
        <v>5</v>
      </c>
      <c r="BF291" s="353">
        <f t="shared" si="996"/>
        <v>20</v>
      </c>
      <c r="BG291" s="353">
        <f t="shared" si="996"/>
        <v>35</v>
      </c>
      <c r="BH291" s="353">
        <f t="shared" si="996"/>
        <v>50</v>
      </c>
      <c r="BI291" s="146" t="str">
        <f t="shared" si="850"/>
        <v>5;5</v>
      </c>
      <c r="BJ291" s="352">
        <f t="shared" si="851"/>
        <v>20</v>
      </c>
      <c r="BK291" s="146" t="str">
        <f t="shared" si="852"/>
        <v>35;50</v>
      </c>
      <c r="BL291" s="25">
        <f t="shared" si="970"/>
        <v>5050103</v>
      </c>
      <c r="BM291" s="146">
        <f t="shared" ref="BM291" si="997">BM278</f>
        <v>1800</v>
      </c>
      <c r="BN291" s="146">
        <f t="shared" si="788"/>
        <v>5</v>
      </c>
      <c r="BO291" s="146">
        <f t="shared" ref="BO291:BP291" si="998">BO278</f>
        <v>1</v>
      </c>
      <c r="BP291" s="146">
        <f t="shared" si="998"/>
        <v>3</v>
      </c>
      <c r="BQ291" s="146">
        <f>VLOOKUP(IF(A291=1,0,A291),宝石属性!$B$26:$D$41,2,0)</f>
        <v>5</v>
      </c>
      <c r="BR291" s="146">
        <f>VLOOKUP(IF(A291=1,0,A291),宝石属性!$B$26:$D$41,3,0)</f>
        <v>1</v>
      </c>
      <c r="BS291" s="146">
        <f t="shared" ref="BS291:BV291" si="999">IF(BS278="","",BS278)</f>
        <v>2</v>
      </c>
      <c r="BT291" s="146">
        <f t="shared" si="999"/>
        <v>4</v>
      </c>
      <c r="BU291" s="146">
        <f t="shared" si="999"/>
        <v>7</v>
      </c>
      <c r="BV291" s="146">
        <f t="shared" si="999"/>
        <v>8</v>
      </c>
      <c r="BW291" s="357" t="str">
        <f t="shared" si="978"/>
        <v/>
      </c>
      <c r="BX291" s="357" t="str">
        <f t="shared" si="979"/>
        <v/>
      </c>
    </row>
    <row r="292" spans="1:76" s="353" customFormat="1">
      <c r="A292" s="121">
        <f t="shared" si="828"/>
        <v>50</v>
      </c>
      <c r="B292" s="121" t="s">
        <v>1109</v>
      </c>
      <c r="C292" s="121" t="str">
        <f t="shared" si="756"/>
        <v>爪</v>
      </c>
      <c r="D292" s="121" t="str">
        <f t="shared" si="968"/>
        <v>50级绿装爪</v>
      </c>
      <c r="E292" s="121">
        <f>VLOOKUP($C292,$C$3:$M$15,COLUMNS($C$3:H$15),0)</f>
        <v>130</v>
      </c>
      <c r="F292" s="121" t="str">
        <f>VLOOKUP($C292,$C$3:$M$15,COLUMNS($C$3:I$15),0)</f>
        <v>phyattack_value</v>
      </c>
      <c r="G292" s="121">
        <f>VLOOKUP($C292,$C$3:$M$15,COLUMNS($C$3:J$15),0)</f>
        <v>150</v>
      </c>
      <c r="H292" s="121" t="str">
        <f>VLOOKUP($C292,$C$3:$M$15,COLUMNS($C$3:K$15),0)</f>
        <v>magicattack_value</v>
      </c>
      <c r="I292" s="121">
        <f>VLOOKUP($C292,$C$3:$M$15,COLUMNS($C$3:L$15),0)</f>
        <v>170</v>
      </c>
      <c r="J292" s="121" t="str">
        <f>VLOOKUP($C292,$C$3:$M$15,COLUMNS($C$3:M$15),0)</f>
        <v>medical_value</v>
      </c>
      <c r="K292" s="344">
        <f t="shared" si="757"/>
        <v>287</v>
      </c>
      <c r="L292" s="344">
        <f t="shared" si="758"/>
        <v>292</v>
      </c>
      <c r="M292" s="344">
        <f t="shared" si="759"/>
        <v>292</v>
      </c>
      <c r="N292" s="344">
        <f t="shared" si="760"/>
        <v>297</v>
      </c>
      <c r="O292" s="344">
        <f t="shared" si="761"/>
        <v>297</v>
      </c>
      <c r="P292" s="344">
        <f t="shared" si="762"/>
        <v>302</v>
      </c>
      <c r="Q292" s="344">
        <f t="shared" si="763"/>
        <v>302</v>
      </c>
      <c r="R292" s="344">
        <f t="shared" si="764"/>
        <v>307</v>
      </c>
      <c r="S292" s="344">
        <f t="shared" si="765"/>
        <v>307</v>
      </c>
      <c r="T292" s="344">
        <f t="shared" si="766"/>
        <v>312</v>
      </c>
      <c r="U292" s="356">
        <v>3600</v>
      </c>
      <c r="V292" s="356">
        <v>2800</v>
      </c>
      <c r="W292" s="356">
        <v>2000</v>
      </c>
      <c r="X292" s="356">
        <v>1200</v>
      </c>
      <c r="Y292" s="356">
        <v>400</v>
      </c>
      <c r="Z292" s="344">
        <f t="shared" si="767"/>
        <v>65</v>
      </c>
      <c r="AA292" s="344">
        <f t="shared" si="768"/>
        <v>66</v>
      </c>
      <c r="AB292" s="344">
        <f t="shared" si="769"/>
        <v>66</v>
      </c>
      <c r="AC292" s="344">
        <f t="shared" si="770"/>
        <v>67</v>
      </c>
      <c r="AD292" s="344">
        <f t="shared" si="771"/>
        <v>67</v>
      </c>
      <c r="AE292" s="344">
        <f t="shared" si="772"/>
        <v>68</v>
      </c>
      <c r="AF292" s="344">
        <f t="shared" si="773"/>
        <v>68</v>
      </c>
      <c r="AG292" s="344">
        <f t="shared" si="774"/>
        <v>69</v>
      </c>
      <c r="AH292" s="344">
        <f t="shared" si="775"/>
        <v>69</v>
      </c>
      <c r="AI292" s="344">
        <f t="shared" si="776"/>
        <v>70</v>
      </c>
      <c r="AJ292" s="356">
        <v>3600</v>
      </c>
      <c r="AK292" s="356">
        <v>2800</v>
      </c>
      <c r="AL292" s="356">
        <v>2000</v>
      </c>
      <c r="AM292" s="356">
        <v>1200</v>
      </c>
      <c r="AN292" s="356">
        <v>400</v>
      </c>
      <c r="AO292" s="344">
        <f t="shared" si="777"/>
        <v>75</v>
      </c>
      <c r="AP292" s="344">
        <f t="shared" si="778"/>
        <v>78</v>
      </c>
      <c r="AQ292" s="344">
        <f t="shared" si="779"/>
        <v>78</v>
      </c>
      <c r="AR292" s="344">
        <f t="shared" si="780"/>
        <v>81</v>
      </c>
      <c r="AS292" s="344">
        <f t="shared" si="781"/>
        <v>81</v>
      </c>
      <c r="AT292" s="344">
        <f t="shared" si="782"/>
        <v>84</v>
      </c>
      <c r="AU292" s="344">
        <f t="shared" si="783"/>
        <v>84</v>
      </c>
      <c r="AV292" s="344">
        <f t="shared" si="784"/>
        <v>87</v>
      </c>
      <c r="AW292" s="344">
        <f t="shared" si="785"/>
        <v>87</v>
      </c>
      <c r="AX292" s="344">
        <f t="shared" si="786"/>
        <v>90</v>
      </c>
      <c r="AY292" s="356">
        <v>3600</v>
      </c>
      <c r="AZ292" s="356">
        <v>2800</v>
      </c>
      <c r="BA292" s="356">
        <v>2000</v>
      </c>
      <c r="BB292" s="356">
        <v>1200</v>
      </c>
      <c r="BC292" s="356">
        <v>400</v>
      </c>
      <c r="BD292" s="353">
        <f t="shared" ref="BD292:BH292" si="1000">IF(BD279="","",BD279+1)</f>
        <v>5</v>
      </c>
      <c r="BE292" s="353">
        <f t="shared" si="1000"/>
        <v>5</v>
      </c>
      <c r="BF292" s="353">
        <f t="shared" si="1000"/>
        <v>20</v>
      </c>
      <c r="BG292" s="353">
        <f t="shared" si="1000"/>
        <v>35</v>
      </c>
      <c r="BH292" s="353">
        <f t="shared" si="1000"/>
        <v>50</v>
      </c>
      <c r="BI292" s="146" t="str">
        <f t="shared" si="850"/>
        <v>5;5</v>
      </c>
      <c r="BJ292" s="352">
        <f t="shared" si="851"/>
        <v>20</v>
      </c>
      <c r="BK292" s="146" t="str">
        <f t="shared" si="852"/>
        <v>35;50</v>
      </c>
      <c r="BL292" s="25">
        <f t="shared" si="970"/>
        <v>5050104</v>
      </c>
      <c r="BM292" s="146">
        <f t="shared" ref="BM292" si="1001">BM279</f>
        <v>3080</v>
      </c>
      <c r="BN292" s="146">
        <f t="shared" si="788"/>
        <v>5</v>
      </c>
      <c r="BO292" s="146">
        <f t="shared" ref="BO292:BP292" si="1002">BO279</f>
        <v>1</v>
      </c>
      <c r="BP292" s="146">
        <f t="shared" si="1002"/>
        <v>4</v>
      </c>
      <c r="BQ292" s="146">
        <f>VLOOKUP(IF(A292=1,0,A292),宝石属性!$B$26:$D$41,2,0)</f>
        <v>5</v>
      </c>
      <c r="BR292" s="146">
        <f>VLOOKUP(IF(A292=1,0,A292),宝石属性!$B$26:$D$41,3,0)</f>
        <v>1</v>
      </c>
      <c r="BS292" s="146">
        <f t="shared" ref="BS292:BV292" si="1003">IF(BS279="","",BS279)</f>
        <v>2</v>
      </c>
      <c r="BT292" s="146">
        <f t="shared" si="1003"/>
        <v>4</v>
      </c>
      <c r="BU292" s="146">
        <f t="shared" si="1003"/>
        <v>7</v>
      </c>
      <c r="BV292" s="146">
        <f t="shared" si="1003"/>
        <v>8</v>
      </c>
      <c r="BW292" s="357" t="str">
        <f t="shared" si="978"/>
        <v/>
      </c>
      <c r="BX292" s="357" t="str">
        <f t="shared" si="979"/>
        <v/>
      </c>
    </row>
    <row r="293" spans="1:76" s="353" customFormat="1">
      <c r="A293" s="121">
        <f t="shared" si="828"/>
        <v>50</v>
      </c>
      <c r="B293" s="121" t="s">
        <v>1109</v>
      </c>
      <c r="C293" s="121" t="str">
        <f t="shared" si="756"/>
        <v>魔棒</v>
      </c>
      <c r="D293" s="121" t="str">
        <f t="shared" si="968"/>
        <v>50级绿装魔棒</v>
      </c>
      <c r="E293" s="121">
        <f>VLOOKUP($C293,$C$3:$M$15,COLUMNS($C$3:H$15),0)</f>
        <v>130</v>
      </c>
      <c r="F293" s="121" t="str">
        <f>VLOOKUP($C293,$C$3:$M$15,COLUMNS($C$3:I$15),0)</f>
        <v>phyattack_value</v>
      </c>
      <c r="G293" s="121">
        <f>VLOOKUP($C293,$C$3:$M$15,COLUMNS($C$3:J$15),0)</f>
        <v>150</v>
      </c>
      <c r="H293" s="121" t="str">
        <f>VLOOKUP($C293,$C$3:$M$15,COLUMNS($C$3:K$15),0)</f>
        <v>magicattack_value</v>
      </c>
      <c r="I293" s="121">
        <f>VLOOKUP($C293,$C$3:$M$15,COLUMNS($C$3:L$15),0)</f>
        <v>170</v>
      </c>
      <c r="J293" s="121" t="str">
        <f>VLOOKUP($C293,$C$3:$M$15,COLUMNS($C$3:M$15),0)</f>
        <v>medical_value</v>
      </c>
      <c r="K293" s="344">
        <f t="shared" si="757"/>
        <v>287</v>
      </c>
      <c r="L293" s="344">
        <f t="shared" si="758"/>
        <v>292</v>
      </c>
      <c r="M293" s="344">
        <f t="shared" si="759"/>
        <v>292</v>
      </c>
      <c r="N293" s="344">
        <f t="shared" si="760"/>
        <v>297</v>
      </c>
      <c r="O293" s="344">
        <f t="shared" si="761"/>
        <v>297</v>
      </c>
      <c r="P293" s="344">
        <f t="shared" si="762"/>
        <v>302</v>
      </c>
      <c r="Q293" s="344">
        <f t="shared" si="763"/>
        <v>302</v>
      </c>
      <c r="R293" s="344">
        <f t="shared" si="764"/>
        <v>307</v>
      </c>
      <c r="S293" s="344">
        <f t="shared" si="765"/>
        <v>307</v>
      </c>
      <c r="T293" s="344">
        <f t="shared" si="766"/>
        <v>312</v>
      </c>
      <c r="U293" s="356">
        <v>3600</v>
      </c>
      <c r="V293" s="356">
        <v>2800</v>
      </c>
      <c r="W293" s="356">
        <v>2000</v>
      </c>
      <c r="X293" s="356">
        <v>1200</v>
      </c>
      <c r="Y293" s="356">
        <v>400</v>
      </c>
      <c r="Z293" s="344">
        <f t="shared" si="767"/>
        <v>65</v>
      </c>
      <c r="AA293" s="344">
        <f t="shared" si="768"/>
        <v>66</v>
      </c>
      <c r="AB293" s="344">
        <f t="shared" si="769"/>
        <v>66</v>
      </c>
      <c r="AC293" s="344">
        <f t="shared" si="770"/>
        <v>67</v>
      </c>
      <c r="AD293" s="344">
        <f t="shared" si="771"/>
        <v>67</v>
      </c>
      <c r="AE293" s="344">
        <f t="shared" si="772"/>
        <v>68</v>
      </c>
      <c r="AF293" s="344">
        <f t="shared" si="773"/>
        <v>68</v>
      </c>
      <c r="AG293" s="344">
        <f t="shared" si="774"/>
        <v>69</v>
      </c>
      <c r="AH293" s="344">
        <f t="shared" si="775"/>
        <v>69</v>
      </c>
      <c r="AI293" s="344">
        <f t="shared" si="776"/>
        <v>70</v>
      </c>
      <c r="AJ293" s="356">
        <v>3600</v>
      </c>
      <c r="AK293" s="356">
        <v>2800</v>
      </c>
      <c r="AL293" s="356">
        <v>2000</v>
      </c>
      <c r="AM293" s="356">
        <v>1200</v>
      </c>
      <c r="AN293" s="356">
        <v>400</v>
      </c>
      <c r="AO293" s="344">
        <f t="shared" si="777"/>
        <v>75</v>
      </c>
      <c r="AP293" s="344">
        <f t="shared" si="778"/>
        <v>78</v>
      </c>
      <c r="AQ293" s="344">
        <f t="shared" si="779"/>
        <v>78</v>
      </c>
      <c r="AR293" s="344">
        <f t="shared" si="780"/>
        <v>81</v>
      </c>
      <c r="AS293" s="344">
        <f t="shared" si="781"/>
        <v>81</v>
      </c>
      <c r="AT293" s="344">
        <f t="shared" si="782"/>
        <v>84</v>
      </c>
      <c r="AU293" s="344">
        <f t="shared" si="783"/>
        <v>84</v>
      </c>
      <c r="AV293" s="344">
        <f t="shared" si="784"/>
        <v>87</v>
      </c>
      <c r="AW293" s="344">
        <f t="shared" si="785"/>
        <v>87</v>
      </c>
      <c r="AX293" s="344">
        <f t="shared" si="786"/>
        <v>90</v>
      </c>
      <c r="AY293" s="356">
        <v>3600</v>
      </c>
      <c r="AZ293" s="356">
        <v>2800</v>
      </c>
      <c r="BA293" s="356">
        <v>2000</v>
      </c>
      <c r="BB293" s="356">
        <v>1200</v>
      </c>
      <c r="BC293" s="356">
        <v>400</v>
      </c>
      <c r="BD293" s="353">
        <f t="shared" ref="BD293:BH293" si="1004">IF(BD280="","",BD280+1)</f>
        <v>5</v>
      </c>
      <c r="BE293" s="353">
        <f t="shared" si="1004"/>
        <v>5</v>
      </c>
      <c r="BF293" s="353">
        <f t="shared" si="1004"/>
        <v>20</v>
      </c>
      <c r="BG293" s="353">
        <f t="shared" si="1004"/>
        <v>35</v>
      </c>
      <c r="BH293" s="353">
        <f t="shared" si="1004"/>
        <v>50</v>
      </c>
      <c r="BI293" s="146" t="str">
        <f t="shared" si="850"/>
        <v>5;5</v>
      </c>
      <c r="BJ293" s="352">
        <f t="shared" si="851"/>
        <v>20</v>
      </c>
      <c r="BK293" s="146" t="str">
        <f t="shared" si="852"/>
        <v>35;50</v>
      </c>
      <c r="BL293" s="25">
        <f t="shared" si="970"/>
        <v>5050105</v>
      </c>
      <c r="BM293" s="146">
        <f t="shared" ref="BM293" si="1005">BM280</f>
        <v>2824</v>
      </c>
      <c r="BN293" s="146">
        <f t="shared" si="788"/>
        <v>5</v>
      </c>
      <c r="BO293" s="146">
        <f t="shared" ref="BO293:BP293" si="1006">BO280</f>
        <v>1</v>
      </c>
      <c r="BP293" s="146">
        <f t="shared" si="1006"/>
        <v>5</v>
      </c>
      <c r="BQ293" s="146">
        <f>VLOOKUP(IF(A293=1,0,A293),宝石属性!$B$26:$D$41,2,0)</f>
        <v>5</v>
      </c>
      <c r="BR293" s="146">
        <f>VLOOKUP(IF(A293=1,0,A293),宝石属性!$B$26:$D$41,3,0)</f>
        <v>1</v>
      </c>
      <c r="BS293" s="146">
        <f t="shared" ref="BS293:BV293" si="1007">IF(BS280="","",BS280)</f>
        <v>2</v>
      </c>
      <c r="BT293" s="146">
        <f t="shared" si="1007"/>
        <v>4</v>
      </c>
      <c r="BU293" s="146">
        <f t="shared" si="1007"/>
        <v>7</v>
      </c>
      <c r="BV293" s="146">
        <f t="shared" si="1007"/>
        <v>8</v>
      </c>
      <c r="BW293" s="357" t="str">
        <f t="shared" si="978"/>
        <v/>
      </c>
      <c r="BX293" s="357" t="str">
        <f t="shared" si="979"/>
        <v/>
      </c>
    </row>
    <row r="294" spans="1:76" s="353" customFormat="1">
      <c r="A294" s="121">
        <f t="shared" si="828"/>
        <v>50</v>
      </c>
      <c r="B294" s="121" t="s">
        <v>1109</v>
      </c>
      <c r="C294" s="121" t="str">
        <f t="shared" si="756"/>
        <v>法杖</v>
      </c>
      <c r="D294" s="121" t="str">
        <f t="shared" si="968"/>
        <v>50级绿装法杖</v>
      </c>
      <c r="E294" s="121">
        <f>VLOOKUP($C294,$C$3:$M$15,COLUMNS($C$3:H$15),0)</f>
        <v>130</v>
      </c>
      <c r="F294" s="121" t="str">
        <f>VLOOKUP($C294,$C$3:$M$15,COLUMNS($C$3:I$15),0)</f>
        <v>phyattack_value</v>
      </c>
      <c r="G294" s="121">
        <f>VLOOKUP($C294,$C$3:$M$15,COLUMNS($C$3:J$15),0)</f>
        <v>150</v>
      </c>
      <c r="H294" s="121" t="str">
        <f>VLOOKUP($C294,$C$3:$M$15,COLUMNS($C$3:K$15),0)</f>
        <v>magicattack_value</v>
      </c>
      <c r="I294" s="121">
        <f>VLOOKUP($C294,$C$3:$M$15,COLUMNS($C$3:L$15),0)</f>
        <v>170</v>
      </c>
      <c r="J294" s="121" t="str">
        <f>VLOOKUP($C294,$C$3:$M$15,COLUMNS($C$3:M$15),0)</f>
        <v>medical_value</v>
      </c>
      <c r="K294" s="344">
        <f t="shared" si="757"/>
        <v>287</v>
      </c>
      <c r="L294" s="344">
        <f t="shared" si="758"/>
        <v>292</v>
      </c>
      <c r="M294" s="344">
        <f t="shared" si="759"/>
        <v>292</v>
      </c>
      <c r="N294" s="344">
        <f t="shared" si="760"/>
        <v>297</v>
      </c>
      <c r="O294" s="344">
        <f t="shared" si="761"/>
        <v>297</v>
      </c>
      <c r="P294" s="344">
        <f t="shared" si="762"/>
        <v>302</v>
      </c>
      <c r="Q294" s="344">
        <f t="shared" si="763"/>
        <v>302</v>
      </c>
      <c r="R294" s="344">
        <f t="shared" si="764"/>
        <v>307</v>
      </c>
      <c r="S294" s="344">
        <f t="shared" si="765"/>
        <v>307</v>
      </c>
      <c r="T294" s="344">
        <f t="shared" si="766"/>
        <v>312</v>
      </c>
      <c r="U294" s="356">
        <v>3600</v>
      </c>
      <c r="V294" s="356">
        <v>2800</v>
      </c>
      <c r="W294" s="356">
        <v>2000</v>
      </c>
      <c r="X294" s="356">
        <v>1200</v>
      </c>
      <c r="Y294" s="356">
        <v>400</v>
      </c>
      <c r="Z294" s="344">
        <f t="shared" si="767"/>
        <v>65</v>
      </c>
      <c r="AA294" s="344">
        <f t="shared" si="768"/>
        <v>66</v>
      </c>
      <c r="AB294" s="344">
        <f t="shared" si="769"/>
        <v>66</v>
      </c>
      <c r="AC294" s="344">
        <f t="shared" si="770"/>
        <v>67</v>
      </c>
      <c r="AD294" s="344">
        <f t="shared" si="771"/>
        <v>67</v>
      </c>
      <c r="AE294" s="344">
        <f t="shared" si="772"/>
        <v>68</v>
      </c>
      <c r="AF294" s="344">
        <f t="shared" si="773"/>
        <v>68</v>
      </c>
      <c r="AG294" s="344">
        <f t="shared" si="774"/>
        <v>69</v>
      </c>
      <c r="AH294" s="344">
        <f t="shared" si="775"/>
        <v>69</v>
      </c>
      <c r="AI294" s="344">
        <f t="shared" si="776"/>
        <v>70</v>
      </c>
      <c r="AJ294" s="356">
        <v>3600</v>
      </c>
      <c r="AK294" s="356">
        <v>2800</v>
      </c>
      <c r="AL294" s="356">
        <v>2000</v>
      </c>
      <c r="AM294" s="356">
        <v>1200</v>
      </c>
      <c r="AN294" s="356">
        <v>400</v>
      </c>
      <c r="AO294" s="344">
        <f t="shared" si="777"/>
        <v>75</v>
      </c>
      <c r="AP294" s="344">
        <f t="shared" si="778"/>
        <v>78</v>
      </c>
      <c r="AQ294" s="344">
        <f t="shared" si="779"/>
        <v>78</v>
      </c>
      <c r="AR294" s="344">
        <f t="shared" si="780"/>
        <v>81</v>
      </c>
      <c r="AS294" s="344">
        <f t="shared" si="781"/>
        <v>81</v>
      </c>
      <c r="AT294" s="344">
        <f t="shared" si="782"/>
        <v>84</v>
      </c>
      <c r="AU294" s="344">
        <f t="shared" si="783"/>
        <v>84</v>
      </c>
      <c r="AV294" s="344">
        <f t="shared" si="784"/>
        <v>87</v>
      </c>
      <c r="AW294" s="344">
        <f t="shared" si="785"/>
        <v>87</v>
      </c>
      <c r="AX294" s="344">
        <f t="shared" si="786"/>
        <v>90</v>
      </c>
      <c r="AY294" s="356">
        <v>3600</v>
      </c>
      <c r="AZ294" s="356">
        <v>2800</v>
      </c>
      <c r="BA294" s="356">
        <v>2000</v>
      </c>
      <c r="BB294" s="356">
        <v>1200</v>
      </c>
      <c r="BC294" s="356">
        <v>400</v>
      </c>
      <c r="BD294" s="353">
        <f t="shared" ref="BD294:BH294" si="1008">IF(BD281="","",BD281+1)</f>
        <v>5</v>
      </c>
      <c r="BE294" s="353">
        <f t="shared" si="1008"/>
        <v>5</v>
      </c>
      <c r="BF294" s="353">
        <f t="shared" si="1008"/>
        <v>20</v>
      </c>
      <c r="BG294" s="353">
        <f t="shared" si="1008"/>
        <v>35</v>
      </c>
      <c r="BH294" s="353">
        <f t="shared" si="1008"/>
        <v>50</v>
      </c>
      <c r="BI294" s="146" t="str">
        <f t="shared" si="850"/>
        <v>5;5</v>
      </c>
      <c r="BJ294" s="352">
        <f t="shared" si="851"/>
        <v>20</v>
      </c>
      <c r="BK294" s="146" t="str">
        <f t="shared" si="852"/>
        <v>35;50</v>
      </c>
      <c r="BL294" s="25">
        <f t="shared" si="970"/>
        <v>5050106</v>
      </c>
      <c r="BM294" s="146">
        <f t="shared" ref="BM294" si="1009">BM281</f>
        <v>4104</v>
      </c>
      <c r="BN294" s="146">
        <f t="shared" si="788"/>
        <v>5</v>
      </c>
      <c r="BO294" s="146">
        <f t="shared" ref="BO294:BP294" si="1010">BO281</f>
        <v>1</v>
      </c>
      <c r="BP294" s="146">
        <f t="shared" si="1010"/>
        <v>6</v>
      </c>
      <c r="BQ294" s="146">
        <f>VLOOKUP(IF(A294=1,0,A294),宝石属性!$B$26:$D$41,2,0)</f>
        <v>5</v>
      </c>
      <c r="BR294" s="146">
        <f>VLOOKUP(IF(A294=1,0,A294),宝石属性!$B$26:$D$41,3,0)</f>
        <v>1</v>
      </c>
      <c r="BS294" s="146">
        <f t="shared" ref="BS294:BV294" si="1011">IF(BS281="","",BS281)</f>
        <v>2</v>
      </c>
      <c r="BT294" s="146">
        <f t="shared" si="1011"/>
        <v>4</v>
      </c>
      <c r="BU294" s="146">
        <f t="shared" si="1011"/>
        <v>7</v>
      </c>
      <c r="BV294" s="146">
        <f t="shared" si="1011"/>
        <v>8</v>
      </c>
      <c r="BW294" s="357" t="str">
        <f t="shared" si="978"/>
        <v/>
      </c>
      <c r="BX294" s="357" t="str">
        <f t="shared" si="979"/>
        <v/>
      </c>
    </row>
    <row r="295" spans="1:76" s="353" customFormat="1">
      <c r="A295" s="121">
        <f t="shared" si="828"/>
        <v>50</v>
      </c>
      <c r="B295" s="121" t="s">
        <v>1109</v>
      </c>
      <c r="C295" s="121" t="str">
        <f t="shared" si="756"/>
        <v>男衣</v>
      </c>
      <c r="D295" s="121" t="str">
        <f t="shared" si="968"/>
        <v>50级绿装男衣</v>
      </c>
      <c r="E295" s="121">
        <f>VLOOKUP($C295,$C$3:$M$15,COLUMNS($C$3:H$15),0)</f>
        <v>60</v>
      </c>
      <c r="F295" s="121" t="str">
        <f>VLOOKUP($C295,$C$3:$M$15,COLUMNS($C$3:I$15),0)</f>
        <v>maxhp_value</v>
      </c>
      <c r="G295" s="121">
        <f>VLOOKUP($C295,$C$3:$M$15,COLUMNS($C$3:J$15),0)</f>
        <v>140</v>
      </c>
      <c r="H295" s="121" t="str">
        <f>VLOOKUP($C295,$C$3:$M$15,COLUMNS($C$3:K$15),0)</f>
        <v>defend_value</v>
      </c>
      <c r="I295" s="121" t="str">
        <f>VLOOKUP($C295,$C$3:$M$15,COLUMNS($C$3:L$15),0)</f>
        <v/>
      </c>
      <c r="J295" s="121" t="str">
        <f>VLOOKUP($C295,$C$3:$M$15,COLUMNS($C$3:M$15),0)</f>
        <v/>
      </c>
      <c r="K295" s="344">
        <f t="shared" si="757"/>
        <v>230</v>
      </c>
      <c r="L295" s="344">
        <f t="shared" si="758"/>
        <v>234</v>
      </c>
      <c r="M295" s="344">
        <f t="shared" si="759"/>
        <v>234</v>
      </c>
      <c r="N295" s="344">
        <f t="shared" si="760"/>
        <v>237</v>
      </c>
      <c r="O295" s="344">
        <f t="shared" si="761"/>
        <v>237</v>
      </c>
      <c r="P295" s="344">
        <f t="shared" si="762"/>
        <v>241</v>
      </c>
      <c r="Q295" s="344">
        <f t="shared" si="763"/>
        <v>241</v>
      </c>
      <c r="R295" s="344">
        <f t="shared" si="764"/>
        <v>245</v>
      </c>
      <c r="S295" s="344">
        <f t="shared" si="765"/>
        <v>245</v>
      </c>
      <c r="T295" s="344">
        <f t="shared" si="766"/>
        <v>249</v>
      </c>
      <c r="U295" s="356">
        <v>3600</v>
      </c>
      <c r="V295" s="356">
        <v>2800</v>
      </c>
      <c r="W295" s="356">
        <v>2000</v>
      </c>
      <c r="X295" s="356">
        <v>1200</v>
      </c>
      <c r="Y295" s="356">
        <v>400</v>
      </c>
      <c r="Z295" s="344">
        <f t="shared" si="767"/>
        <v>72</v>
      </c>
      <c r="AA295" s="344">
        <f t="shared" si="768"/>
        <v>73</v>
      </c>
      <c r="AB295" s="344">
        <f t="shared" si="769"/>
        <v>73</v>
      </c>
      <c r="AC295" s="344">
        <f t="shared" si="770"/>
        <v>74</v>
      </c>
      <c r="AD295" s="344">
        <f t="shared" si="771"/>
        <v>74</v>
      </c>
      <c r="AE295" s="344">
        <f t="shared" si="772"/>
        <v>75</v>
      </c>
      <c r="AF295" s="344">
        <f t="shared" si="773"/>
        <v>75</v>
      </c>
      <c r="AG295" s="344">
        <f t="shared" si="774"/>
        <v>77</v>
      </c>
      <c r="AH295" s="344">
        <f t="shared" si="775"/>
        <v>77</v>
      </c>
      <c r="AI295" s="344">
        <f t="shared" si="776"/>
        <v>78</v>
      </c>
      <c r="AJ295" s="356">
        <v>3600</v>
      </c>
      <c r="AK295" s="356">
        <v>2800</v>
      </c>
      <c r="AL295" s="356">
        <v>2000</v>
      </c>
      <c r="AM295" s="356">
        <v>1200</v>
      </c>
      <c r="AN295" s="356">
        <v>400</v>
      </c>
      <c r="AO295" s="344" t="str">
        <f t="shared" si="777"/>
        <v/>
      </c>
      <c r="AP295" s="344" t="str">
        <f t="shared" si="778"/>
        <v/>
      </c>
      <c r="AQ295" s="344" t="str">
        <f t="shared" si="779"/>
        <v/>
      </c>
      <c r="AR295" s="344" t="str">
        <f t="shared" si="780"/>
        <v/>
      </c>
      <c r="AS295" s="344" t="str">
        <f t="shared" si="781"/>
        <v/>
      </c>
      <c r="AT295" s="344" t="str">
        <f t="shared" si="782"/>
        <v/>
      </c>
      <c r="AU295" s="344" t="str">
        <f t="shared" si="783"/>
        <v/>
      </c>
      <c r="AV295" s="344" t="str">
        <f t="shared" si="784"/>
        <v/>
      </c>
      <c r="AW295" s="344" t="str">
        <f t="shared" si="785"/>
        <v/>
      </c>
      <c r="AX295" s="344" t="str">
        <f t="shared" si="786"/>
        <v/>
      </c>
      <c r="AY295" s="356">
        <v>3600</v>
      </c>
      <c r="AZ295" s="356">
        <v>2800</v>
      </c>
      <c r="BA295" s="356">
        <v>2000</v>
      </c>
      <c r="BB295" s="356">
        <v>1200</v>
      </c>
      <c r="BC295" s="356">
        <v>400</v>
      </c>
      <c r="BD295" s="353">
        <f t="shared" ref="BD295:BH295" si="1012">IF(BD282="","",BD282+1)</f>
        <v>5</v>
      </c>
      <c r="BE295" s="353">
        <f t="shared" si="1012"/>
        <v>5</v>
      </c>
      <c r="BF295" s="353">
        <f t="shared" si="1012"/>
        <v>20</v>
      </c>
      <c r="BG295" s="353">
        <f t="shared" si="1012"/>
        <v>35</v>
      </c>
      <c r="BH295" s="353">
        <f t="shared" si="1012"/>
        <v>50</v>
      </c>
      <c r="BI295" s="146" t="str">
        <f t="shared" si="850"/>
        <v>5;5</v>
      </c>
      <c r="BJ295" s="352">
        <f t="shared" si="851"/>
        <v>20</v>
      </c>
      <c r="BK295" s="146" t="str">
        <f t="shared" si="852"/>
        <v>35;50</v>
      </c>
      <c r="BL295" s="25">
        <f t="shared" si="970"/>
        <v>5050207</v>
      </c>
      <c r="BM295" s="146">
        <f t="shared" ref="BM295" si="1013">BM282</f>
        <v>312</v>
      </c>
      <c r="BN295" s="146">
        <f t="shared" si="788"/>
        <v>5</v>
      </c>
      <c r="BO295" s="146">
        <f t="shared" ref="BO295:BP295" si="1014">BO282</f>
        <v>2</v>
      </c>
      <c r="BP295" s="146">
        <f t="shared" si="1014"/>
        <v>7</v>
      </c>
      <c r="BQ295" s="146">
        <f>VLOOKUP(IF(A295=1,0,A295),宝石属性!$B$26:$D$41,2,0)</f>
        <v>5</v>
      </c>
      <c r="BR295" s="146">
        <f>VLOOKUP(IF(A295=1,0,A295),宝石属性!$B$26:$D$41,3,0)</f>
        <v>1</v>
      </c>
      <c r="BS295" s="146">
        <f t="shared" ref="BS295:BV295" si="1015">IF(BS282="","",BS282)</f>
        <v>1</v>
      </c>
      <c r="BT295" s="146">
        <f t="shared" si="1015"/>
        <v>3</v>
      </c>
      <c r="BU295" s="146">
        <f t="shared" si="1015"/>
        <v>5</v>
      </c>
      <c r="BV295" s="146">
        <f t="shared" si="1015"/>
        <v>7</v>
      </c>
      <c r="BW295" s="357" t="str">
        <f t="shared" si="978"/>
        <v/>
      </c>
      <c r="BX295" s="357" t="str">
        <f t="shared" si="979"/>
        <v/>
      </c>
    </row>
    <row r="296" spans="1:76" s="353" customFormat="1">
      <c r="A296" s="121">
        <f t="shared" si="828"/>
        <v>50</v>
      </c>
      <c r="B296" s="121" t="s">
        <v>1109</v>
      </c>
      <c r="C296" s="121" t="str">
        <f t="shared" si="756"/>
        <v>女衣</v>
      </c>
      <c r="D296" s="121" t="str">
        <f t="shared" si="968"/>
        <v>50级绿装女衣</v>
      </c>
      <c r="E296" s="121">
        <f>VLOOKUP($C296,$C$3:$M$15,COLUMNS($C$3:H$15),0)</f>
        <v>60</v>
      </c>
      <c r="F296" s="121" t="str">
        <f>VLOOKUP($C296,$C$3:$M$15,COLUMNS($C$3:I$15),0)</f>
        <v>maxhp_value</v>
      </c>
      <c r="G296" s="121">
        <f>VLOOKUP($C296,$C$3:$M$15,COLUMNS($C$3:J$15),0)</f>
        <v>140</v>
      </c>
      <c r="H296" s="121" t="str">
        <f>VLOOKUP($C296,$C$3:$M$15,COLUMNS($C$3:K$15),0)</f>
        <v>defend_value</v>
      </c>
      <c r="I296" s="121" t="str">
        <f>VLOOKUP($C296,$C$3:$M$15,COLUMNS($C$3:L$15),0)</f>
        <v/>
      </c>
      <c r="J296" s="121" t="str">
        <f>VLOOKUP($C296,$C$3:$M$15,COLUMNS($C$3:M$15),0)</f>
        <v/>
      </c>
      <c r="K296" s="344">
        <f t="shared" si="757"/>
        <v>230</v>
      </c>
      <c r="L296" s="344">
        <f t="shared" si="758"/>
        <v>234</v>
      </c>
      <c r="M296" s="344">
        <f t="shared" si="759"/>
        <v>234</v>
      </c>
      <c r="N296" s="344">
        <f t="shared" si="760"/>
        <v>237</v>
      </c>
      <c r="O296" s="344">
        <f t="shared" si="761"/>
        <v>237</v>
      </c>
      <c r="P296" s="344">
        <f t="shared" si="762"/>
        <v>241</v>
      </c>
      <c r="Q296" s="344">
        <f t="shared" si="763"/>
        <v>241</v>
      </c>
      <c r="R296" s="344">
        <f t="shared" si="764"/>
        <v>245</v>
      </c>
      <c r="S296" s="344">
        <f t="shared" si="765"/>
        <v>245</v>
      </c>
      <c r="T296" s="344">
        <f t="shared" si="766"/>
        <v>249</v>
      </c>
      <c r="U296" s="356">
        <v>3600</v>
      </c>
      <c r="V296" s="356">
        <v>2800</v>
      </c>
      <c r="W296" s="356">
        <v>2000</v>
      </c>
      <c r="X296" s="356">
        <v>1200</v>
      </c>
      <c r="Y296" s="356">
        <v>400</v>
      </c>
      <c r="Z296" s="344">
        <f t="shared" si="767"/>
        <v>72</v>
      </c>
      <c r="AA296" s="344">
        <f t="shared" si="768"/>
        <v>73</v>
      </c>
      <c r="AB296" s="344">
        <f t="shared" si="769"/>
        <v>73</v>
      </c>
      <c r="AC296" s="344">
        <f t="shared" si="770"/>
        <v>74</v>
      </c>
      <c r="AD296" s="344">
        <f t="shared" si="771"/>
        <v>74</v>
      </c>
      <c r="AE296" s="344">
        <f t="shared" si="772"/>
        <v>75</v>
      </c>
      <c r="AF296" s="344">
        <f t="shared" si="773"/>
        <v>75</v>
      </c>
      <c r="AG296" s="344">
        <f t="shared" si="774"/>
        <v>77</v>
      </c>
      <c r="AH296" s="344">
        <f t="shared" si="775"/>
        <v>77</v>
      </c>
      <c r="AI296" s="344">
        <f t="shared" si="776"/>
        <v>78</v>
      </c>
      <c r="AJ296" s="356">
        <v>3600</v>
      </c>
      <c r="AK296" s="356">
        <v>2800</v>
      </c>
      <c r="AL296" s="356">
        <v>2000</v>
      </c>
      <c r="AM296" s="356">
        <v>1200</v>
      </c>
      <c r="AN296" s="356">
        <v>400</v>
      </c>
      <c r="AO296" s="344" t="str">
        <f t="shared" si="777"/>
        <v/>
      </c>
      <c r="AP296" s="344" t="str">
        <f t="shared" si="778"/>
        <v/>
      </c>
      <c r="AQ296" s="344" t="str">
        <f t="shared" si="779"/>
        <v/>
      </c>
      <c r="AR296" s="344" t="str">
        <f t="shared" si="780"/>
        <v/>
      </c>
      <c r="AS296" s="344" t="str">
        <f t="shared" si="781"/>
        <v/>
      </c>
      <c r="AT296" s="344" t="str">
        <f t="shared" si="782"/>
        <v/>
      </c>
      <c r="AU296" s="344" t="str">
        <f t="shared" si="783"/>
        <v/>
      </c>
      <c r="AV296" s="344" t="str">
        <f t="shared" si="784"/>
        <v/>
      </c>
      <c r="AW296" s="344" t="str">
        <f t="shared" si="785"/>
        <v/>
      </c>
      <c r="AX296" s="344" t="str">
        <f t="shared" si="786"/>
        <v/>
      </c>
      <c r="AY296" s="356">
        <v>3600</v>
      </c>
      <c r="AZ296" s="356">
        <v>2800</v>
      </c>
      <c r="BA296" s="356">
        <v>2000</v>
      </c>
      <c r="BB296" s="356">
        <v>1200</v>
      </c>
      <c r="BC296" s="356">
        <v>400</v>
      </c>
      <c r="BD296" s="353">
        <f t="shared" ref="BD296:BH296" si="1016">IF(BD283="","",BD283+1)</f>
        <v>5</v>
      </c>
      <c r="BE296" s="353">
        <f t="shared" si="1016"/>
        <v>5</v>
      </c>
      <c r="BF296" s="353">
        <f t="shared" si="1016"/>
        <v>20</v>
      </c>
      <c r="BG296" s="353">
        <f t="shared" si="1016"/>
        <v>35</v>
      </c>
      <c r="BH296" s="353">
        <f t="shared" si="1016"/>
        <v>50</v>
      </c>
      <c r="BI296" s="146" t="str">
        <f t="shared" si="850"/>
        <v>5;5</v>
      </c>
      <c r="BJ296" s="352">
        <f t="shared" si="851"/>
        <v>20</v>
      </c>
      <c r="BK296" s="146" t="str">
        <f t="shared" si="852"/>
        <v>35;50</v>
      </c>
      <c r="BL296" s="25">
        <f t="shared" si="970"/>
        <v>5050208</v>
      </c>
      <c r="BM296" s="146">
        <f t="shared" ref="BM296" si="1017">BM283</f>
        <v>568</v>
      </c>
      <c r="BN296" s="146">
        <f t="shared" si="788"/>
        <v>5</v>
      </c>
      <c r="BO296" s="146">
        <f t="shared" ref="BO296:BP296" si="1018">BO283</f>
        <v>2</v>
      </c>
      <c r="BP296" s="146">
        <f t="shared" si="1018"/>
        <v>8</v>
      </c>
      <c r="BQ296" s="146">
        <f>VLOOKUP(IF(A296=1,0,A296),宝石属性!$B$26:$D$41,2,0)</f>
        <v>5</v>
      </c>
      <c r="BR296" s="146">
        <f>VLOOKUP(IF(A296=1,0,A296),宝石属性!$B$26:$D$41,3,0)</f>
        <v>1</v>
      </c>
      <c r="BS296" s="146">
        <f t="shared" ref="BS296:BV296" si="1019">IF(BS283="","",BS283)</f>
        <v>1</v>
      </c>
      <c r="BT296" s="146">
        <f t="shared" si="1019"/>
        <v>3</v>
      </c>
      <c r="BU296" s="146">
        <f t="shared" si="1019"/>
        <v>5</v>
      </c>
      <c r="BV296" s="146">
        <f t="shared" si="1019"/>
        <v>7</v>
      </c>
      <c r="BW296" s="357" t="str">
        <f t="shared" si="978"/>
        <v/>
      </c>
      <c r="BX296" s="357" t="str">
        <f t="shared" si="979"/>
        <v/>
      </c>
    </row>
    <row r="297" spans="1:76" s="353" customFormat="1">
      <c r="A297" s="121">
        <f t="shared" si="828"/>
        <v>50</v>
      </c>
      <c r="B297" s="121" t="s">
        <v>1109</v>
      </c>
      <c r="C297" s="121" t="str">
        <f t="shared" si="756"/>
        <v>男头盔</v>
      </c>
      <c r="D297" s="121" t="str">
        <f t="shared" si="968"/>
        <v>50级绿装男头盔</v>
      </c>
      <c r="E297" s="121">
        <f>VLOOKUP($C297,$C$3:$M$15,COLUMNS($C$3:H$15),0)</f>
        <v>90</v>
      </c>
      <c r="F297" s="121" t="str">
        <f>VLOOKUP($C297,$C$3:$M$15,COLUMNS($C$3:I$15),0)</f>
        <v>maxmp_value</v>
      </c>
      <c r="G297" s="121">
        <f>VLOOKUP($C297,$C$3:$M$15,COLUMNS($C$3:J$15),0)</f>
        <v>140</v>
      </c>
      <c r="H297" s="121" t="str">
        <f>VLOOKUP($C297,$C$3:$M$15,COLUMNS($C$3:K$15),0)</f>
        <v>defend_value</v>
      </c>
      <c r="I297" s="121" t="str">
        <f>VLOOKUP($C297,$C$3:$M$15,COLUMNS($C$3:L$15),0)</f>
        <v/>
      </c>
      <c r="J297" s="121" t="str">
        <f>VLOOKUP($C297,$C$3:$M$15,COLUMNS($C$3:M$15),0)</f>
        <v/>
      </c>
      <c r="K297" s="344">
        <f t="shared" si="757"/>
        <v>287</v>
      </c>
      <c r="L297" s="344">
        <f t="shared" si="758"/>
        <v>292</v>
      </c>
      <c r="M297" s="344">
        <f t="shared" si="759"/>
        <v>292</v>
      </c>
      <c r="N297" s="344">
        <f t="shared" si="760"/>
        <v>297</v>
      </c>
      <c r="O297" s="344">
        <f t="shared" si="761"/>
        <v>297</v>
      </c>
      <c r="P297" s="344">
        <f t="shared" si="762"/>
        <v>302</v>
      </c>
      <c r="Q297" s="344">
        <f t="shared" si="763"/>
        <v>302</v>
      </c>
      <c r="R297" s="344">
        <f t="shared" si="764"/>
        <v>307</v>
      </c>
      <c r="S297" s="344">
        <f t="shared" si="765"/>
        <v>307</v>
      </c>
      <c r="T297" s="344">
        <f t="shared" si="766"/>
        <v>312</v>
      </c>
      <c r="U297" s="356">
        <v>3600</v>
      </c>
      <c r="V297" s="356">
        <v>2800</v>
      </c>
      <c r="W297" s="356">
        <v>2000</v>
      </c>
      <c r="X297" s="356">
        <v>1200</v>
      </c>
      <c r="Y297" s="356">
        <v>400</v>
      </c>
      <c r="Z297" s="344">
        <f t="shared" si="767"/>
        <v>43</v>
      </c>
      <c r="AA297" s="344">
        <f t="shared" si="768"/>
        <v>44</v>
      </c>
      <c r="AB297" s="344">
        <f t="shared" si="769"/>
        <v>44</v>
      </c>
      <c r="AC297" s="344">
        <f t="shared" si="770"/>
        <v>45</v>
      </c>
      <c r="AD297" s="344">
        <f t="shared" si="771"/>
        <v>45</v>
      </c>
      <c r="AE297" s="344">
        <f t="shared" si="772"/>
        <v>45</v>
      </c>
      <c r="AF297" s="344">
        <f t="shared" si="773"/>
        <v>45</v>
      </c>
      <c r="AG297" s="344">
        <f t="shared" si="774"/>
        <v>46</v>
      </c>
      <c r="AH297" s="344">
        <f t="shared" si="775"/>
        <v>46</v>
      </c>
      <c r="AI297" s="344">
        <f t="shared" si="776"/>
        <v>47</v>
      </c>
      <c r="AJ297" s="356">
        <v>3600</v>
      </c>
      <c r="AK297" s="356">
        <v>2800</v>
      </c>
      <c r="AL297" s="356">
        <v>2000</v>
      </c>
      <c r="AM297" s="356">
        <v>1200</v>
      </c>
      <c r="AN297" s="356">
        <v>400</v>
      </c>
      <c r="AO297" s="344" t="str">
        <f t="shared" si="777"/>
        <v/>
      </c>
      <c r="AP297" s="344" t="str">
        <f t="shared" si="778"/>
        <v/>
      </c>
      <c r="AQ297" s="344" t="str">
        <f t="shared" si="779"/>
        <v/>
      </c>
      <c r="AR297" s="344" t="str">
        <f t="shared" si="780"/>
        <v/>
      </c>
      <c r="AS297" s="344" t="str">
        <f t="shared" si="781"/>
        <v/>
      </c>
      <c r="AT297" s="344" t="str">
        <f t="shared" si="782"/>
        <v/>
      </c>
      <c r="AU297" s="344" t="str">
        <f t="shared" si="783"/>
        <v/>
      </c>
      <c r="AV297" s="344" t="str">
        <f t="shared" si="784"/>
        <v/>
      </c>
      <c r="AW297" s="344" t="str">
        <f t="shared" si="785"/>
        <v/>
      </c>
      <c r="AX297" s="344" t="str">
        <f t="shared" si="786"/>
        <v/>
      </c>
      <c r="AY297" s="356">
        <v>3600</v>
      </c>
      <c r="AZ297" s="356">
        <v>2800</v>
      </c>
      <c r="BA297" s="356">
        <v>2000</v>
      </c>
      <c r="BB297" s="356">
        <v>1200</v>
      </c>
      <c r="BC297" s="356">
        <v>400</v>
      </c>
      <c r="BD297" s="353" t="str">
        <f t="shared" ref="BD297:BH297" si="1020">IF(BD284="","",BD284+1)</f>
        <v/>
      </c>
      <c r="BE297" s="353" t="str">
        <f t="shared" si="1020"/>
        <v/>
      </c>
      <c r="BF297" s="353" t="str">
        <f t="shared" si="1020"/>
        <v/>
      </c>
      <c r="BG297" s="353" t="str">
        <f t="shared" si="1020"/>
        <v/>
      </c>
      <c r="BH297" s="353" t="str">
        <f t="shared" si="1020"/>
        <v/>
      </c>
      <c r="BI297" s="146" t="str">
        <f t="shared" si="850"/>
        <v/>
      </c>
      <c r="BJ297" s="352" t="str">
        <f t="shared" si="851"/>
        <v/>
      </c>
      <c r="BK297" s="146" t="str">
        <f t="shared" si="852"/>
        <v/>
      </c>
      <c r="BL297" s="25">
        <f t="shared" si="970"/>
        <v>5050309</v>
      </c>
      <c r="BM297" s="146">
        <f t="shared" ref="BM297" si="1021">BM284</f>
        <v>1640</v>
      </c>
      <c r="BN297" s="146">
        <f t="shared" si="788"/>
        <v>5</v>
      </c>
      <c r="BO297" s="146">
        <f t="shared" ref="BO297:BP297" si="1022">BO284</f>
        <v>3</v>
      </c>
      <c r="BP297" s="146">
        <f t="shared" si="1022"/>
        <v>9</v>
      </c>
      <c r="BQ297" s="146">
        <f>VLOOKUP(IF(A297=1,0,A297),宝石属性!$B$26:$D$41,2,0)</f>
        <v>5</v>
      </c>
      <c r="BR297" s="146">
        <f>VLOOKUP(IF(A297=1,0,A297),宝石属性!$B$26:$D$41,3,0)</f>
        <v>1</v>
      </c>
      <c r="BS297" s="146">
        <f t="shared" ref="BS297:BV297" si="1023">IF(BS284="","",BS284)</f>
        <v>2</v>
      </c>
      <c r="BT297" s="146">
        <f t="shared" si="1023"/>
        <v>3</v>
      </c>
      <c r="BU297" s="146" t="str">
        <f t="shared" si="1023"/>
        <v/>
      </c>
      <c r="BV297" s="146" t="str">
        <f t="shared" si="1023"/>
        <v/>
      </c>
      <c r="BW297" s="357" t="str">
        <f t="shared" si="978"/>
        <v/>
      </c>
      <c r="BX297" s="357" t="str">
        <f t="shared" si="979"/>
        <v/>
      </c>
    </row>
    <row r="298" spans="1:76" s="353" customFormat="1">
      <c r="A298" s="121">
        <f t="shared" si="828"/>
        <v>50</v>
      </c>
      <c r="B298" s="121" t="s">
        <v>1109</v>
      </c>
      <c r="C298" s="121" t="str">
        <f t="shared" si="756"/>
        <v>女头饰</v>
      </c>
      <c r="D298" s="121" t="str">
        <f t="shared" si="968"/>
        <v>50级绿装女头饰</v>
      </c>
      <c r="E298" s="121">
        <f>VLOOKUP($C298,$C$3:$M$15,COLUMNS($C$3:H$15),0)</f>
        <v>90</v>
      </c>
      <c r="F298" s="121" t="str">
        <f>VLOOKUP($C298,$C$3:$M$15,COLUMNS($C$3:I$15),0)</f>
        <v>maxmp_value</v>
      </c>
      <c r="G298" s="121">
        <f>VLOOKUP($C298,$C$3:$M$15,COLUMNS($C$3:J$15),0)</f>
        <v>140</v>
      </c>
      <c r="H298" s="121" t="str">
        <f>VLOOKUP($C298,$C$3:$M$15,COLUMNS($C$3:K$15),0)</f>
        <v>defend_value</v>
      </c>
      <c r="I298" s="121" t="str">
        <f>VLOOKUP($C298,$C$3:$M$15,COLUMNS($C$3:L$15),0)</f>
        <v/>
      </c>
      <c r="J298" s="121" t="str">
        <f>VLOOKUP($C298,$C$3:$M$15,COLUMNS($C$3:M$15),0)</f>
        <v/>
      </c>
      <c r="K298" s="344">
        <f t="shared" si="757"/>
        <v>287</v>
      </c>
      <c r="L298" s="344">
        <f t="shared" si="758"/>
        <v>292</v>
      </c>
      <c r="M298" s="344">
        <f t="shared" si="759"/>
        <v>292</v>
      </c>
      <c r="N298" s="344">
        <f t="shared" si="760"/>
        <v>297</v>
      </c>
      <c r="O298" s="344">
        <f t="shared" si="761"/>
        <v>297</v>
      </c>
      <c r="P298" s="344">
        <f t="shared" si="762"/>
        <v>302</v>
      </c>
      <c r="Q298" s="344">
        <f t="shared" si="763"/>
        <v>302</v>
      </c>
      <c r="R298" s="344">
        <f t="shared" si="764"/>
        <v>307</v>
      </c>
      <c r="S298" s="344">
        <f t="shared" si="765"/>
        <v>307</v>
      </c>
      <c r="T298" s="344">
        <f t="shared" si="766"/>
        <v>312</v>
      </c>
      <c r="U298" s="356">
        <v>3600</v>
      </c>
      <c r="V298" s="356">
        <v>2800</v>
      </c>
      <c r="W298" s="356">
        <v>2000</v>
      </c>
      <c r="X298" s="356">
        <v>1200</v>
      </c>
      <c r="Y298" s="356">
        <v>400</v>
      </c>
      <c r="Z298" s="344">
        <f t="shared" si="767"/>
        <v>43</v>
      </c>
      <c r="AA298" s="344">
        <f t="shared" si="768"/>
        <v>44</v>
      </c>
      <c r="AB298" s="344">
        <f t="shared" si="769"/>
        <v>44</v>
      </c>
      <c r="AC298" s="344">
        <f t="shared" si="770"/>
        <v>45</v>
      </c>
      <c r="AD298" s="344">
        <f t="shared" si="771"/>
        <v>45</v>
      </c>
      <c r="AE298" s="344">
        <f t="shared" si="772"/>
        <v>45</v>
      </c>
      <c r="AF298" s="344">
        <f t="shared" si="773"/>
        <v>45</v>
      </c>
      <c r="AG298" s="344">
        <f t="shared" si="774"/>
        <v>46</v>
      </c>
      <c r="AH298" s="344">
        <f t="shared" si="775"/>
        <v>46</v>
      </c>
      <c r="AI298" s="344">
        <f t="shared" si="776"/>
        <v>47</v>
      </c>
      <c r="AJ298" s="356">
        <v>3600</v>
      </c>
      <c r="AK298" s="356">
        <v>2800</v>
      </c>
      <c r="AL298" s="356">
        <v>2000</v>
      </c>
      <c r="AM298" s="356">
        <v>1200</v>
      </c>
      <c r="AN298" s="356">
        <v>400</v>
      </c>
      <c r="AO298" s="344" t="str">
        <f t="shared" si="777"/>
        <v/>
      </c>
      <c r="AP298" s="344" t="str">
        <f t="shared" si="778"/>
        <v/>
      </c>
      <c r="AQ298" s="344" t="str">
        <f t="shared" si="779"/>
        <v/>
      </c>
      <c r="AR298" s="344" t="str">
        <f t="shared" si="780"/>
        <v/>
      </c>
      <c r="AS298" s="344" t="str">
        <f t="shared" si="781"/>
        <v/>
      </c>
      <c r="AT298" s="344" t="str">
        <f t="shared" si="782"/>
        <v/>
      </c>
      <c r="AU298" s="344" t="str">
        <f t="shared" si="783"/>
        <v/>
      </c>
      <c r="AV298" s="344" t="str">
        <f t="shared" si="784"/>
        <v/>
      </c>
      <c r="AW298" s="344" t="str">
        <f t="shared" si="785"/>
        <v/>
      </c>
      <c r="AX298" s="344" t="str">
        <f t="shared" si="786"/>
        <v/>
      </c>
      <c r="AY298" s="356">
        <v>3600</v>
      </c>
      <c r="AZ298" s="356">
        <v>2800</v>
      </c>
      <c r="BA298" s="356">
        <v>2000</v>
      </c>
      <c r="BB298" s="356">
        <v>1200</v>
      </c>
      <c r="BC298" s="356">
        <v>400</v>
      </c>
      <c r="BD298" s="353" t="str">
        <f t="shared" ref="BD298:BH298" si="1024">IF(BD285="","",BD285+1)</f>
        <v/>
      </c>
      <c r="BE298" s="353" t="str">
        <f t="shared" si="1024"/>
        <v/>
      </c>
      <c r="BF298" s="353" t="str">
        <f t="shared" si="1024"/>
        <v/>
      </c>
      <c r="BG298" s="353" t="str">
        <f t="shared" si="1024"/>
        <v/>
      </c>
      <c r="BH298" s="353" t="str">
        <f t="shared" si="1024"/>
        <v/>
      </c>
      <c r="BI298" s="146" t="str">
        <f t="shared" si="850"/>
        <v/>
      </c>
      <c r="BJ298" s="352" t="str">
        <f t="shared" si="851"/>
        <v/>
      </c>
      <c r="BK298" s="146" t="str">
        <f t="shared" si="852"/>
        <v/>
      </c>
      <c r="BL298" s="25">
        <f t="shared" si="970"/>
        <v>5050310</v>
      </c>
      <c r="BM298" s="146">
        <f t="shared" ref="BM298" si="1025">BM285</f>
        <v>1384</v>
      </c>
      <c r="BN298" s="146">
        <f t="shared" si="788"/>
        <v>5</v>
      </c>
      <c r="BO298" s="146">
        <f t="shared" ref="BO298:BP298" si="1026">BO285</f>
        <v>3</v>
      </c>
      <c r="BP298" s="146">
        <f t="shared" si="1026"/>
        <v>10</v>
      </c>
      <c r="BQ298" s="146">
        <f>VLOOKUP(IF(A298=1,0,A298),宝石属性!$B$26:$D$41,2,0)</f>
        <v>5</v>
      </c>
      <c r="BR298" s="146">
        <f>VLOOKUP(IF(A298=1,0,A298),宝石属性!$B$26:$D$41,3,0)</f>
        <v>1</v>
      </c>
      <c r="BS298" s="146">
        <f t="shared" ref="BS298:BV298" si="1027">IF(BS285="","",BS285)</f>
        <v>2</v>
      </c>
      <c r="BT298" s="146">
        <f t="shared" si="1027"/>
        <v>3</v>
      </c>
      <c r="BU298" s="146" t="str">
        <f t="shared" si="1027"/>
        <v/>
      </c>
      <c r="BV298" s="146" t="str">
        <f t="shared" si="1027"/>
        <v/>
      </c>
      <c r="BW298" s="357" t="str">
        <f t="shared" si="978"/>
        <v/>
      </c>
      <c r="BX298" s="357" t="str">
        <f t="shared" si="979"/>
        <v/>
      </c>
    </row>
    <row r="299" spans="1:76" s="353" customFormat="1">
      <c r="A299" s="121">
        <f t="shared" si="828"/>
        <v>50</v>
      </c>
      <c r="B299" s="121" t="s">
        <v>1109</v>
      </c>
      <c r="C299" s="121" t="str">
        <f t="shared" si="756"/>
        <v>项链</v>
      </c>
      <c r="D299" s="121" t="str">
        <f t="shared" si="968"/>
        <v>50级绿装项链</v>
      </c>
      <c r="E299" s="121">
        <f>VLOOKUP($C299,$C$3:$M$15,COLUMNS($C$3:H$15),0)</f>
        <v>150</v>
      </c>
      <c r="F299" s="121" t="str">
        <f>VLOOKUP($C299,$C$3:$M$15,COLUMNS($C$3:I$15),0)</f>
        <v>magicattack_value</v>
      </c>
      <c r="G299" s="121">
        <f>VLOOKUP($C299,$C$3:$M$15,COLUMNS($C$3:J$15),0)</f>
        <v>160</v>
      </c>
      <c r="H299" s="121" t="str">
        <f>VLOOKUP($C299,$C$3:$M$15,COLUMNS($C$3:K$15),0)</f>
        <v>magicdef_value</v>
      </c>
      <c r="I299" s="121" t="str">
        <f>VLOOKUP($C299,$C$3:$M$15,COLUMNS($C$3:L$15),0)</f>
        <v/>
      </c>
      <c r="J299" s="121" t="str">
        <f>VLOOKUP($C299,$C$3:$M$15,COLUMNS($C$3:M$15),0)</f>
        <v/>
      </c>
      <c r="K299" s="344">
        <f t="shared" si="757"/>
        <v>79</v>
      </c>
      <c r="L299" s="344">
        <f t="shared" si="758"/>
        <v>80</v>
      </c>
      <c r="M299" s="344">
        <f t="shared" si="759"/>
        <v>80</v>
      </c>
      <c r="N299" s="344">
        <f t="shared" si="760"/>
        <v>82</v>
      </c>
      <c r="O299" s="344">
        <f t="shared" si="761"/>
        <v>82</v>
      </c>
      <c r="P299" s="344">
        <f t="shared" si="762"/>
        <v>83</v>
      </c>
      <c r="Q299" s="344">
        <f t="shared" si="763"/>
        <v>83</v>
      </c>
      <c r="R299" s="344">
        <f t="shared" si="764"/>
        <v>84</v>
      </c>
      <c r="S299" s="344">
        <f t="shared" si="765"/>
        <v>84</v>
      </c>
      <c r="T299" s="344">
        <f t="shared" si="766"/>
        <v>86</v>
      </c>
      <c r="U299" s="356">
        <v>3600</v>
      </c>
      <c r="V299" s="356">
        <v>2800</v>
      </c>
      <c r="W299" s="356">
        <v>2000</v>
      </c>
      <c r="X299" s="356">
        <v>1200</v>
      </c>
      <c r="Y299" s="356">
        <v>400</v>
      </c>
      <c r="Z299" s="344">
        <f t="shared" si="767"/>
        <v>42</v>
      </c>
      <c r="AA299" s="344">
        <f t="shared" si="768"/>
        <v>43</v>
      </c>
      <c r="AB299" s="344">
        <f t="shared" si="769"/>
        <v>43</v>
      </c>
      <c r="AC299" s="344">
        <f t="shared" si="770"/>
        <v>43</v>
      </c>
      <c r="AD299" s="344">
        <f t="shared" si="771"/>
        <v>43</v>
      </c>
      <c r="AE299" s="344">
        <f t="shared" si="772"/>
        <v>44</v>
      </c>
      <c r="AF299" s="344">
        <f t="shared" si="773"/>
        <v>44</v>
      </c>
      <c r="AG299" s="344">
        <f t="shared" si="774"/>
        <v>45</v>
      </c>
      <c r="AH299" s="344">
        <f t="shared" si="775"/>
        <v>45</v>
      </c>
      <c r="AI299" s="344">
        <f t="shared" si="776"/>
        <v>46</v>
      </c>
      <c r="AJ299" s="356">
        <v>3600</v>
      </c>
      <c r="AK299" s="356">
        <v>2800</v>
      </c>
      <c r="AL299" s="356">
        <v>2000</v>
      </c>
      <c r="AM299" s="356">
        <v>1200</v>
      </c>
      <c r="AN299" s="356">
        <v>400</v>
      </c>
      <c r="AO299" s="344" t="str">
        <f t="shared" si="777"/>
        <v/>
      </c>
      <c r="AP299" s="344" t="str">
        <f t="shared" si="778"/>
        <v/>
      </c>
      <c r="AQ299" s="344" t="str">
        <f t="shared" si="779"/>
        <v/>
      </c>
      <c r="AR299" s="344" t="str">
        <f t="shared" si="780"/>
        <v/>
      </c>
      <c r="AS299" s="344" t="str">
        <f t="shared" si="781"/>
        <v/>
      </c>
      <c r="AT299" s="344" t="str">
        <f t="shared" si="782"/>
        <v/>
      </c>
      <c r="AU299" s="344" t="str">
        <f t="shared" si="783"/>
        <v/>
      </c>
      <c r="AV299" s="344" t="str">
        <f t="shared" si="784"/>
        <v/>
      </c>
      <c r="AW299" s="344" t="str">
        <f t="shared" si="785"/>
        <v/>
      </c>
      <c r="AX299" s="344" t="str">
        <f t="shared" si="786"/>
        <v/>
      </c>
      <c r="AY299" s="356">
        <v>3600</v>
      </c>
      <c r="AZ299" s="356">
        <v>2800</v>
      </c>
      <c r="BA299" s="356">
        <v>2000</v>
      </c>
      <c r="BB299" s="356">
        <v>1200</v>
      </c>
      <c r="BC299" s="356">
        <v>400</v>
      </c>
      <c r="BD299" s="353" t="str">
        <f t="shared" ref="BD299:BH299" si="1028">IF(BD286="","",BD286+1)</f>
        <v/>
      </c>
      <c r="BE299" s="353" t="str">
        <f t="shared" si="1028"/>
        <v/>
      </c>
      <c r="BF299" s="353" t="str">
        <f t="shared" si="1028"/>
        <v/>
      </c>
      <c r="BG299" s="353" t="str">
        <f t="shared" si="1028"/>
        <v/>
      </c>
      <c r="BH299" s="353" t="str">
        <f t="shared" si="1028"/>
        <v/>
      </c>
      <c r="BI299" s="146" t="str">
        <f t="shared" si="850"/>
        <v/>
      </c>
      <c r="BJ299" s="352" t="str">
        <f t="shared" si="851"/>
        <v/>
      </c>
      <c r="BK299" s="146" t="str">
        <f t="shared" si="852"/>
        <v/>
      </c>
      <c r="BL299" s="25">
        <f t="shared" si="970"/>
        <v>5050411</v>
      </c>
      <c r="BM299" s="146">
        <f t="shared" ref="BM299" si="1029">BM286</f>
        <v>40</v>
      </c>
      <c r="BN299" s="146">
        <f t="shared" si="788"/>
        <v>5</v>
      </c>
      <c r="BO299" s="146">
        <f t="shared" ref="BO299:BP299" si="1030">BO286</f>
        <v>4</v>
      </c>
      <c r="BP299" s="146">
        <f t="shared" si="1030"/>
        <v>11</v>
      </c>
      <c r="BQ299" s="146">
        <f>VLOOKUP(IF(A299=1,0,A299),宝石属性!$B$26:$D$41,2,0)</f>
        <v>5</v>
      </c>
      <c r="BR299" s="146">
        <f>VLOOKUP(IF(A299=1,0,A299),宝石属性!$B$26:$D$41,3,0)</f>
        <v>1</v>
      </c>
      <c r="BS299" s="146">
        <f t="shared" ref="BS299:BV299" si="1031">IF(BS286="","",BS286)</f>
        <v>4</v>
      </c>
      <c r="BT299" s="146">
        <f t="shared" si="1031"/>
        <v>5</v>
      </c>
      <c r="BU299" s="146" t="str">
        <f t="shared" si="1031"/>
        <v/>
      </c>
      <c r="BV299" s="146" t="str">
        <f t="shared" si="1031"/>
        <v/>
      </c>
      <c r="BW299" s="357" t="str">
        <f t="shared" si="978"/>
        <v/>
      </c>
      <c r="BX299" s="357" t="str">
        <f t="shared" si="979"/>
        <v/>
      </c>
    </row>
    <row r="300" spans="1:76" s="353" customFormat="1">
      <c r="A300" s="121">
        <f t="shared" si="828"/>
        <v>50</v>
      </c>
      <c r="B300" s="121" t="s">
        <v>1109</v>
      </c>
      <c r="C300" s="121" t="str">
        <f t="shared" si="756"/>
        <v>腰带</v>
      </c>
      <c r="D300" s="121" t="str">
        <f t="shared" si="968"/>
        <v>50级绿装腰带</v>
      </c>
      <c r="E300" s="121">
        <f>VLOOKUP($C300,$C$3:$M$15,COLUMNS($C$3:H$15),0)</f>
        <v>60</v>
      </c>
      <c r="F300" s="121" t="str">
        <f>VLOOKUP($C300,$C$3:$M$15,COLUMNS($C$3:I$15),0)</f>
        <v>maxhp_value</v>
      </c>
      <c r="G300" s="121">
        <f>VLOOKUP($C300,$C$3:$M$15,COLUMNS($C$3:J$15),0)</f>
        <v>140</v>
      </c>
      <c r="H300" s="121" t="str">
        <f>VLOOKUP($C300,$C$3:$M$15,COLUMNS($C$3:K$15),0)</f>
        <v>defend_value</v>
      </c>
      <c r="I300" s="121" t="str">
        <f>VLOOKUP($C300,$C$3:$M$15,COLUMNS($C$3:L$15),0)</f>
        <v/>
      </c>
      <c r="J300" s="121" t="str">
        <f>VLOOKUP($C300,$C$3:$M$15,COLUMNS($C$3:M$15),0)</f>
        <v/>
      </c>
      <c r="K300" s="344">
        <f t="shared" si="757"/>
        <v>344</v>
      </c>
      <c r="L300" s="344">
        <f t="shared" si="758"/>
        <v>350</v>
      </c>
      <c r="M300" s="344">
        <f t="shared" si="759"/>
        <v>350</v>
      </c>
      <c r="N300" s="344">
        <f t="shared" si="760"/>
        <v>356</v>
      </c>
      <c r="O300" s="344">
        <f t="shared" si="761"/>
        <v>356</v>
      </c>
      <c r="P300" s="344">
        <f t="shared" si="762"/>
        <v>362</v>
      </c>
      <c r="Q300" s="344">
        <f t="shared" si="763"/>
        <v>362</v>
      </c>
      <c r="R300" s="344">
        <f t="shared" si="764"/>
        <v>368</v>
      </c>
      <c r="S300" s="344">
        <f t="shared" si="765"/>
        <v>368</v>
      </c>
      <c r="T300" s="344">
        <f t="shared" si="766"/>
        <v>374</v>
      </c>
      <c r="U300" s="356">
        <v>3600</v>
      </c>
      <c r="V300" s="356">
        <v>2800</v>
      </c>
      <c r="W300" s="356">
        <v>2000</v>
      </c>
      <c r="X300" s="356">
        <v>1200</v>
      </c>
      <c r="Y300" s="356">
        <v>400</v>
      </c>
      <c r="Z300" s="344">
        <f t="shared" si="767"/>
        <v>29</v>
      </c>
      <c r="AA300" s="344">
        <f t="shared" si="768"/>
        <v>29</v>
      </c>
      <c r="AB300" s="344">
        <f t="shared" si="769"/>
        <v>29</v>
      </c>
      <c r="AC300" s="344">
        <f t="shared" si="770"/>
        <v>30</v>
      </c>
      <c r="AD300" s="344">
        <f t="shared" si="771"/>
        <v>30</v>
      </c>
      <c r="AE300" s="344">
        <f t="shared" si="772"/>
        <v>30</v>
      </c>
      <c r="AF300" s="344">
        <f t="shared" si="773"/>
        <v>30</v>
      </c>
      <c r="AG300" s="344">
        <f t="shared" si="774"/>
        <v>31</v>
      </c>
      <c r="AH300" s="344">
        <f t="shared" si="775"/>
        <v>31</v>
      </c>
      <c r="AI300" s="344">
        <f t="shared" si="776"/>
        <v>31</v>
      </c>
      <c r="AJ300" s="356">
        <v>3600</v>
      </c>
      <c r="AK300" s="356">
        <v>2800</v>
      </c>
      <c r="AL300" s="356">
        <v>2000</v>
      </c>
      <c r="AM300" s="356">
        <v>1200</v>
      </c>
      <c r="AN300" s="356">
        <v>400</v>
      </c>
      <c r="AO300" s="344" t="str">
        <f t="shared" si="777"/>
        <v/>
      </c>
      <c r="AP300" s="344" t="str">
        <f t="shared" si="778"/>
        <v/>
      </c>
      <c r="AQ300" s="344" t="str">
        <f t="shared" si="779"/>
        <v/>
      </c>
      <c r="AR300" s="344" t="str">
        <f t="shared" si="780"/>
        <v/>
      </c>
      <c r="AS300" s="344" t="str">
        <f t="shared" si="781"/>
        <v/>
      </c>
      <c r="AT300" s="344" t="str">
        <f t="shared" si="782"/>
        <v/>
      </c>
      <c r="AU300" s="344" t="str">
        <f t="shared" si="783"/>
        <v/>
      </c>
      <c r="AV300" s="344" t="str">
        <f t="shared" si="784"/>
        <v/>
      </c>
      <c r="AW300" s="344" t="str">
        <f t="shared" si="785"/>
        <v/>
      </c>
      <c r="AX300" s="344" t="str">
        <f t="shared" si="786"/>
        <v/>
      </c>
      <c r="AY300" s="356">
        <v>3600</v>
      </c>
      <c r="AZ300" s="356">
        <v>2800</v>
      </c>
      <c r="BA300" s="356">
        <v>2000</v>
      </c>
      <c r="BB300" s="356">
        <v>1200</v>
      </c>
      <c r="BC300" s="356">
        <v>400</v>
      </c>
      <c r="BD300" s="353" t="str">
        <f t="shared" ref="BD300:BH300" si="1032">IF(BD287="","",BD287+1)</f>
        <v/>
      </c>
      <c r="BE300" s="353" t="str">
        <f t="shared" si="1032"/>
        <v/>
      </c>
      <c r="BF300" s="353" t="str">
        <f t="shared" si="1032"/>
        <v/>
      </c>
      <c r="BG300" s="353" t="str">
        <f t="shared" si="1032"/>
        <v/>
      </c>
      <c r="BH300" s="353" t="str">
        <f t="shared" si="1032"/>
        <v/>
      </c>
      <c r="BI300" s="146" t="str">
        <f t="shared" si="850"/>
        <v/>
      </c>
      <c r="BJ300" s="352" t="str">
        <f t="shared" si="851"/>
        <v/>
      </c>
      <c r="BK300" s="146" t="str">
        <f t="shared" si="852"/>
        <v/>
      </c>
      <c r="BL300" s="25">
        <f t="shared" si="970"/>
        <v>5050512</v>
      </c>
      <c r="BM300" s="146">
        <f t="shared" ref="BM300" si="1033">BM287</f>
        <v>72</v>
      </c>
      <c r="BN300" s="146">
        <f t="shared" si="788"/>
        <v>5</v>
      </c>
      <c r="BO300" s="146">
        <f t="shared" ref="BO300:BP300" si="1034">BO287</f>
        <v>5</v>
      </c>
      <c r="BP300" s="146">
        <f t="shared" si="1034"/>
        <v>12</v>
      </c>
      <c r="BQ300" s="146">
        <f>VLOOKUP(IF(A300=1,0,A300),宝石属性!$B$26:$D$41,2,0)</f>
        <v>5</v>
      </c>
      <c r="BR300" s="146">
        <f>VLOOKUP(IF(A300=1,0,A300),宝石属性!$B$26:$D$41,3,0)</f>
        <v>1</v>
      </c>
      <c r="BS300" s="146">
        <f t="shared" ref="BS300:BV300" si="1035">IF(BS287="","",BS287)</f>
        <v>1</v>
      </c>
      <c r="BT300" s="146">
        <f t="shared" si="1035"/>
        <v>6</v>
      </c>
      <c r="BU300" s="146">
        <f t="shared" si="1035"/>
        <v>9</v>
      </c>
      <c r="BV300" s="146" t="str">
        <f t="shared" si="1035"/>
        <v/>
      </c>
      <c r="BW300" s="357" t="str">
        <f t="shared" si="978"/>
        <v/>
      </c>
      <c r="BX300" s="357" t="str">
        <f t="shared" si="979"/>
        <v/>
      </c>
    </row>
    <row r="301" spans="1:76" s="353" customFormat="1">
      <c r="A301" s="121">
        <f t="shared" si="828"/>
        <v>50</v>
      </c>
      <c r="B301" s="121" t="s">
        <v>1109</v>
      </c>
      <c r="C301" s="121" t="str">
        <f t="shared" si="756"/>
        <v>鞋子</v>
      </c>
      <c r="D301" s="121" t="str">
        <f t="shared" si="968"/>
        <v>50级绿装鞋子</v>
      </c>
      <c r="E301" s="121">
        <f>VLOOKUP($C301,$C$3:$M$15,COLUMNS($C$3:H$15),0)</f>
        <v>160</v>
      </c>
      <c r="F301" s="121" t="str">
        <f>VLOOKUP($C301,$C$3:$M$15,COLUMNS($C$3:I$15),0)</f>
        <v>magicdef_value</v>
      </c>
      <c r="G301" s="121">
        <f>VLOOKUP($C301,$C$3:$M$15,COLUMNS($C$3:J$15),0)</f>
        <v>200</v>
      </c>
      <c r="H301" s="121" t="str">
        <f>VLOOKUP($C301,$C$3:$M$15,COLUMNS($C$3:K$15),0)</f>
        <v>speed_value</v>
      </c>
      <c r="I301" s="121" t="str">
        <f>VLOOKUP($C301,$C$3:$M$15,COLUMNS($C$3:L$15),0)</f>
        <v/>
      </c>
      <c r="J301" s="121" t="str">
        <f>VLOOKUP($C301,$C$3:$M$15,COLUMNS($C$3:M$15),0)</f>
        <v/>
      </c>
      <c r="K301" s="344">
        <f t="shared" si="757"/>
        <v>42</v>
      </c>
      <c r="L301" s="344">
        <f t="shared" si="758"/>
        <v>43</v>
      </c>
      <c r="M301" s="344">
        <f t="shared" si="759"/>
        <v>43</v>
      </c>
      <c r="N301" s="344">
        <f t="shared" si="760"/>
        <v>43</v>
      </c>
      <c r="O301" s="344">
        <f t="shared" si="761"/>
        <v>43</v>
      </c>
      <c r="P301" s="344">
        <f t="shared" si="762"/>
        <v>44</v>
      </c>
      <c r="Q301" s="344">
        <f t="shared" si="763"/>
        <v>44</v>
      </c>
      <c r="R301" s="344">
        <f t="shared" si="764"/>
        <v>45</v>
      </c>
      <c r="S301" s="344">
        <f t="shared" si="765"/>
        <v>45</v>
      </c>
      <c r="T301" s="344">
        <f t="shared" si="766"/>
        <v>46</v>
      </c>
      <c r="U301" s="356">
        <v>3600</v>
      </c>
      <c r="V301" s="356">
        <v>2800</v>
      </c>
      <c r="W301" s="356">
        <v>2000</v>
      </c>
      <c r="X301" s="356">
        <v>1200</v>
      </c>
      <c r="Y301" s="356">
        <v>400</v>
      </c>
      <c r="Z301" s="344">
        <f t="shared" si="767"/>
        <v>33</v>
      </c>
      <c r="AA301" s="344">
        <f t="shared" si="768"/>
        <v>34</v>
      </c>
      <c r="AB301" s="344">
        <f t="shared" si="769"/>
        <v>34</v>
      </c>
      <c r="AC301" s="344">
        <f t="shared" si="770"/>
        <v>35</v>
      </c>
      <c r="AD301" s="344">
        <f t="shared" si="771"/>
        <v>35</v>
      </c>
      <c r="AE301" s="344">
        <f t="shared" si="772"/>
        <v>36</v>
      </c>
      <c r="AF301" s="344">
        <f t="shared" si="773"/>
        <v>36</v>
      </c>
      <c r="AG301" s="344">
        <f t="shared" si="774"/>
        <v>38</v>
      </c>
      <c r="AH301" s="344">
        <f t="shared" si="775"/>
        <v>38</v>
      </c>
      <c r="AI301" s="344">
        <f t="shared" si="776"/>
        <v>39</v>
      </c>
      <c r="AJ301" s="356">
        <v>3600</v>
      </c>
      <c r="AK301" s="356">
        <v>2800</v>
      </c>
      <c r="AL301" s="356">
        <v>2000</v>
      </c>
      <c r="AM301" s="356">
        <v>1200</v>
      </c>
      <c r="AN301" s="356">
        <v>400</v>
      </c>
      <c r="AO301" s="344" t="str">
        <f t="shared" si="777"/>
        <v/>
      </c>
      <c r="AP301" s="344" t="str">
        <f t="shared" si="778"/>
        <v/>
      </c>
      <c r="AQ301" s="344" t="str">
        <f t="shared" si="779"/>
        <v/>
      </c>
      <c r="AR301" s="344" t="str">
        <f t="shared" si="780"/>
        <v/>
      </c>
      <c r="AS301" s="344" t="str">
        <f t="shared" si="781"/>
        <v/>
      </c>
      <c r="AT301" s="344" t="str">
        <f t="shared" si="782"/>
        <v/>
      </c>
      <c r="AU301" s="344" t="str">
        <f t="shared" si="783"/>
        <v/>
      </c>
      <c r="AV301" s="344" t="str">
        <f t="shared" si="784"/>
        <v/>
      </c>
      <c r="AW301" s="344" t="str">
        <f t="shared" si="785"/>
        <v/>
      </c>
      <c r="AX301" s="344" t="str">
        <f t="shared" si="786"/>
        <v/>
      </c>
      <c r="AY301" s="356">
        <v>3600</v>
      </c>
      <c r="AZ301" s="356">
        <v>2800</v>
      </c>
      <c r="BA301" s="356">
        <v>2000</v>
      </c>
      <c r="BB301" s="356">
        <v>1200</v>
      </c>
      <c r="BC301" s="356">
        <v>400</v>
      </c>
      <c r="BD301" s="353" t="str">
        <f t="shared" ref="BD301:BH301" si="1036">IF(BD288="","",BD288+1)</f>
        <v/>
      </c>
      <c r="BE301" s="353" t="str">
        <f t="shared" si="1036"/>
        <v/>
      </c>
      <c r="BF301" s="353" t="str">
        <f t="shared" si="1036"/>
        <v/>
      </c>
      <c r="BG301" s="353" t="str">
        <f t="shared" si="1036"/>
        <v/>
      </c>
      <c r="BH301" s="353" t="str">
        <f t="shared" si="1036"/>
        <v/>
      </c>
      <c r="BI301" s="146" t="str">
        <f t="shared" si="850"/>
        <v/>
      </c>
      <c r="BJ301" s="352" t="str">
        <f t="shared" si="851"/>
        <v/>
      </c>
      <c r="BK301" s="146" t="str">
        <f t="shared" si="852"/>
        <v/>
      </c>
      <c r="BL301" s="25">
        <f t="shared" si="970"/>
        <v>5050613</v>
      </c>
      <c r="BM301" s="146">
        <f t="shared" ref="BM301" si="1037">BM288</f>
        <v>88</v>
      </c>
      <c r="BN301" s="146">
        <f t="shared" si="788"/>
        <v>5</v>
      </c>
      <c r="BO301" s="146">
        <f t="shared" ref="BO301:BP301" si="1038">BO288</f>
        <v>6</v>
      </c>
      <c r="BP301" s="146">
        <f t="shared" si="1038"/>
        <v>13</v>
      </c>
      <c r="BQ301" s="146">
        <f>VLOOKUP(IF(A301=1,0,A301),宝石属性!$B$26:$D$41,2,0)</f>
        <v>5</v>
      </c>
      <c r="BR301" s="146">
        <f>VLOOKUP(IF(A301=1,0,A301),宝石属性!$B$26:$D$41,3,0)</f>
        <v>1</v>
      </c>
      <c r="BS301" s="146">
        <f t="shared" ref="BS301:BV301" si="1039">IF(BS288="","",BS288)</f>
        <v>6</v>
      </c>
      <c r="BT301" s="146">
        <f t="shared" si="1039"/>
        <v>9</v>
      </c>
      <c r="BU301" s="146" t="str">
        <f t="shared" si="1039"/>
        <v/>
      </c>
      <c r="BV301" s="146" t="str">
        <f t="shared" si="1039"/>
        <v/>
      </c>
      <c r="BW301" s="357" t="str">
        <f t="shared" si="978"/>
        <v/>
      </c>
      <c r="BX301" s="357" t="str">
        <f t="shared" si="979"/>
        <v/>
      </c>
    </row>
    <row r="302" spans="1:76" s="353" customFormat="1">
      <c r="A302" s="121">
        <f t="shared" si="828"/>
        <v>60</v>
      </c>
      <c r="B302" s="121" t="s">
        <v>1109</v>
      </c>
      <c r="C302" s="121" t="str">
        <f t="shared" ref="C302:C365" si="1040">C289</f>
        <v>剑</v>
      </c>
      <c r="D302" s="121" t="str">
        <f t="shared" si="968"/>
        <v>60级绿装剑</v>
      </c>
      <c r="E302" s="121">
        <f>VLOOKUP($C302,$C$3:$M$15,COLUMNS($C$3:H$15),0)</f>
        <v>130</v>
      </c>
      <c r="F302" s="121" t="str">
        <f>VLOOKUP($C302,$C$3:$M$15,COLUMNS($C$3:I$15),0)</f>
        <v>phyattack_value</v>
      </c>
      <c r="G302" s="121">
        <f>VLOOKUP($C302,$C$3:$M$15,COLUMNS($C$3:J$15),0)</f>
        <v>150</v>
      </c>
      <c r="H302" s="121" t="str">
        <f>VLOOKUP($C302,$C$3:$M$15,COLUMNS($C$3:K$15),0)</f>
        <v>magicattack_value</v>
      </c>
      <c r="I302" s="121">
        <f>VLOOKUP($C302,$C$3:$M$15,COLUMNS($C$3:L$15),0)</f>
        <v>170</v>
      </c>
      <c r="J302" s="121" t="str">
        <f>VLOOKUP($C302,$C$3:$M$15,COLUMNS($C$3:M$15),0)</f>
        <v>medical_value</v>
      </c>
      <c r="K302" s="344">
        <f t="shared" ref="K302:K365" si="1041">ROUND(VLOOKUP($C302,$C$3:$P$15,12,0)*$A302*(VLOOKUP($E302,$N$18:$AD$25,10,0)+(VLOOKUP($E302,$N$18:$AD$25,11,0)-VLOOKUP($E302,$N$18:$AD$25,10,0))*C$20),0)</f>
        <v>344</v>
      </c>
      <c r="L302" s="344">
        <f t="shared" ref="L302:L365" si="1042">ROUND(VLOOKUP($C302,$C$3:$P$15,12,0)*$A302*(VLOOKUP($E302,$N$18:$AD$25,10,0)+(VLOOKUP($E302,$N$18:$AD$25,11,0)-VLOOKUP($E302,$N$18:$AD$25,10,0))*D$20),0)</f>
        <v>350</v>
      </c>
      <c r="M302" s="344">
        <f t="shared" ref="M302:M365" si="1043">ROUND(VLOOKUP($C302,$C$3:$P$15,12,0)*$A302*(VLOOKUP($E302,$N$18:$AD$25,10,0)+(VLOOKUP($E302,$N$18:$AD$25,11,0)-VLOOKUP($E302,$N$18:$AD$25,10,0))*E$20),0)</f>
        <v>350</v>
      </c>
      <c r="N302" s="344">
        <f t="shared" ref="N302:N365" si="1044">ROUND(VLOOKUP($C302,$C$3:$P$15,12,0)*$A302*(VLOOKUP($E302,$N$18:$AD$25,10,0)+(VLOOKUP($E302,$N$18:$AD$25,11,0)-VLOOKUP($E302,$N$18:$AD$25,10,0))*F$20),0)</f>
        <v>356</v>
      </c>
      <c r="O302" s="344">
        <f t="shared" ref="O302:O365" si="1045">ROUND(VLOOKUP($C302,$C$3:$P$15,12,0)*$A302*(VLOOKUP($E302,$N$18:$AD$25,10,0)+(VLOOKUP($E302,$N$18:$AD$25,11,0)-VLOOKUP($E302,$N$18:$AD$25,10,0))*G$20),0)</f>
        <v>356</v>
      </c>
      <c r="P302" s="344">
        <f t="shared" ref="P302:P365" si="1046">ROUND(VLOOKUP($C302,$C$3:$P$15,12,0)*$A302*(VLOOKUP($E302,$N$18:$AD$25,10,0)+(VLOOKUP($E302,$N$18:$AD$25,11,0)-VLOOKUP($E302,$N$18:$AD$25,10,0))*H$20),0)</f>
        <v>362</v>
      </c>
      <c r="Q302" s="344">
        <f t="shared" ref="Q302:Q365" si="1047">ROUND(VLOOKUP($C302,$C$3:$P$15,12,0)*$A302*(VLOOKUP($E302,$N$18:$AD$25,10,0)+(VLOOKUP($E302,$N$18:$AD$25,11,0)-VLOOKUP($E302,$N$18:$AD$25,10,0))*I$20),0)</f>
        <v>362</v>
      </c>
      <c r="R302" s="344">
        <f t="shared" ref="R302:R365" si="1048">ROUND(VLOOKUP($C302,$C$3:$P$15,12,0)*$A302*(VLOOKUP($E302,$N$18:$AD$25,10,0)+(VLOOKUP($E302,$N$18:$AD$25,11,0)-VLOOKUP($E302,$N$18:$AD$25,10,0))*J$20),0)</f>
        <v>368</v>
      </c>
      <c r="S302" s="344">
        <f t="shared" ref="S302:S365" si="1049">ROUND(VLOOKUP($C302,$C$3:$P$15,12,0)*$A302*(VLOOKUP($E302,$N$18:$AD$25,10,0)+(VLOOKUP($E302,$N$18:$AD$25,11,0)-VLOOKUP($E302,$N$18:$AD$25,10,0))*K$20),0)</f>
        <v>368</v>
      </c>
      <c r="T302" s="344">
        <f t="shared" ref="T302:T365" si="1050">ROUND(VLOOKUP($C302,$C$3:$P$15,12,0)*$A302*(VLOOKUP($E302,$N$18:$AD$25,10,0)+(VLOOKUP($E302,$N$18:$AD$25,11,0)-VLOOKUP($E302,$N$18:$AD$25,10,0))*L$20),0)</f>
        <v>374</v>
      </c>
      <c r="U302" s="356">
        <v>3600</v>
      </c>
      <c r="V302" s="356">
        <v>2800</v>
      </c>
      <c r="W302" s="356">
        <v>2000</v>
      </c>
      <c r="X302" s="356">
        <v>1200</v>
      </c>
      <c r="Y302" s="356">
        <v>400</v>
      </c>
      <c r="Z302" s="344">
        <f t="shared" ref="Z302:Z365" si="1051">ROUND(VLOOKUP($C302,$C$3:$P$15,13,0)*$A302*(VLOOKUP($G302,$N$18:$AD$25,10,0)+(VLOOKUP($G302,$N$18:$AD$25,11,0)-VLOOKUP($G302,$N$18:$AD$25,10,0))*C$20),0)</f>
        <v>77</v>
      </c>
      <c r="AA302" s="344">
        <f t="shared" ref="AA302:AA365" si="1052">ROUND(VLOOKUP($C302,$C$3:$P$15,13,0)*$A302*(VLOOKUP($G302,$N$18:$AD$25,10,0)+(VLOOKUP($G302,$N$18:$AD$25,11,0)-VLOOKUP($G302,$N$18:$AD$25,10,0))*D$20),0)</f>
        <v>79</v>
      </c>
      <c r="AB302" s="344">
        <f t="shared" ref="AB302:AB365" si="1053">ROUND(VLOOKUP($C302,$C$3:$P$15,13,0)*$A302*(VLOOKUP($G302,$N$18:$AD$25,10,0)+(VLOOKUP($G302,$N$18:$AD$25,11,0)-VLOOKUP($G302,$N$18:$AD$25,10,0))*E$20),0)</f>
        <v>79</v>
      </c>
      <c r="AC302" s="344">
        <f t="shared" ref="AC302:AC365" si="1054">ROUND(VLOOKUP($C302,$C$3:$P$15,13,0)*$A302*(VLOOKUP($G302,$N$18:$AD$25,10,0)+(VLOOKUP($G302,$N$18:$AD$25,11,0)-VLOOKUP($G302,$N$18:$AD$25,10,0))*F$20),0)</f>
        <v>80</v>
      </c>
      <c r="AD302" s="344">
        <f t="shared" ref="AD302:AD365" si="1055">ROUND(VLOOKUP($C302,$C$3:$P$15,13,0)*$A302*(VLOOKUP($G302,$N$18:$AD$25,10,0)+(VLOOKUP($G302,$N$18:$AD$25,11,0)-VLOOKUP($G302,$N$18:$AD$25,10,0))*G$20),0)</f>
        <v>80</v>
      </c>
      <c r="AE302" s="344">
        <f t="shared" ref="AE302:AE365" si="1056">ROUND(VLOOKUP($C302,$C$3:$P$15,13,0)*$A302*(VLOOKUP($G302,$N$18:$AD$25,10,0)+(VLOOKUP($G302,$N$18:$AD$25,11,0)-VLOOKUP($G302,$N$18:$AD$25,10,0))*H$20),0)</f>
        <v>81</v>
      </c>
      <c r="AF302" s="344">
        <f t="shared" ref="AF302:AF365" si="1057">ROUND(VLOOKUP($C302,$C$3:$P$15,13,0)*$A302*(VLOOKUP($G302,$N$18:$AD$25,10,0)+(VLOOKUP($G302,$N$18:$AD$25,11,0)-VLOOKUP($G302,$N$18:$AD$25,10,0))*I$20),0)</f>
        <v>81</v>
      </c>
      <c r="AG302" s="344">
        <f t="shared" ref="AG302:AG365" si="1058">ROUND(VLOOKUP($C302,$C$3:$P$15,13,0)*$A302*(VLOOKUP($G302,$N$18:$AD$25,10,0)+(VLOOKUP($G302,$N$18:$AD$25,11,0)-VLOOKUP($G302,$N$18:$AD$25,10,0))*J$20),0)</f>
        <v>83</v>
      </c>
      <c r="AH302" s="344">
        <f t="shared" ref="AH302:AH365" si="1059">ROUND(VLOOKUP($C302,$C$3:$P$15,13,0)*$A302*(VLOOKUP($G302,$N$18:$AD$25,10,0)+(VLOOKUP($G302,$N$18:$AD$25,11,0)-VLOOKUP($G302,$N$18:$AD$25,10,0))*K$20),0)</f>
        <v>83</v>
      </c>
      <c r="AI302" s="344">
        <f t="shared" ref="AI302:AI365" si="1060">ROUND(VLOOKUP($C302,$C$3:$P$15,13,0)*$A302*(VLOOKUP($G302,$N$18:$AD$25,10,0)+(VLOOKUP($G302,$N$18:$AD$25,11,0)-VLOOKUP($G302,$N$18:$AD$25,10,0))*L$20),0)</f>
        <v>84</v>
      </c>
      <c r="AJ302" s="356">
        <v>3600</v>
      </c>
      <c r="AK302" s="356">
        <v>2800</v>
      </c>
      <c r="AL302" s="356">
        <v>2000</v>
      </c>
      <c r="AM302" s="356">
        <v>1200</v>
      </c>
      <c r="AN302" s="356">
        <v>400</v>
      </c>
      <c r="AO302" s="344">
        <f t="shared" ref="AO302:AO365" si="1061">IF($I302="","",ROUND(VLOOKUP($C302,$C$3:$P$15,14,0)*$A302*(VLOOKUP($I302,$N$18:$AD$25,10,0)+(VLOOKUP($I302,$N$18:$AD$25,11,0)-VLOOKUP($I302,$N$18:$AD$25,10,0))*C$20),0))</f>
        <v>90</v>
      </c>
      <c r="AP302" s="344">
        <f t="shared" ref="AP302:AP365" si="1062">IF($I302="","",ROUND(VLOOKUP($C302,$C$3:$P$15,14,0)*$A302*(VLOOKUP($I302,$N$18:$AD$25,10,0)+(VLOOKUP($I302,$N$18:$AD$25,11,0)-VLOOKUP($I302,$N$18:$AD$25,10,0))*D$20),0))</f>
        <v>94</v>
      </c>
      <c r="AQ302" s="344">
        <f t="shared" ref="AQ302:AQ365" si="1063">IF($I302="","",ROUND(VLOOKUP($C302,$C$3:$P$15,14,0)*$A302*(VLOOKUP($I302,$N$18:$AD$25,10,0)+(VLOOKUP($I302,$N$18:$AD$25,11,0)-VLOOKUP($I302,$N$18:$AD$25,10,0))*E$20),0))</f>
        <v>94</v>
      </c>
      <c r="AR302" s="344">
        <f t="shared" ref="AR302:AR365" si="1064">IF($I302="","",ROUND(VLOOKUP($C302,$C$3:$P$15,14,0)*$A302*(VLOOKUP($I302,$N$18:$AD$25,10,0)+(VLOOKUP($I302,$N$18:$AD$25,11,0)-VLOOKUP($I302,$N$18:$AD$25,10,0))*F$20),0))</f>
        <v>97</v>
      </c>
      <c r="AS302" s="344">
        <f t="shared" ref="AS302:AS365" si="1065">IF($I302="","",ROUND(VLOOKUP($C302,$C$3:$P$15,14,0)*$A302*(VLOOKUP($I302,$N$18:$AD$25,10,0)+(VLOOKUP($I302,$N$18:$AD$25,11,0)-VLOOKUP($I302,$N$18:$AD$25,10,0))*G$20),0))</f>
        <v>97</v>
      </c>
      <c r="AT302" s="344">
        <f t="shared" ref="AT302:AT365" si="1066">IF($I302="","",ROUND(VLOOKUP($C302,$C$3:$P$15,14,0)*$A302*(VLOOKUP($I302,$N$18:$AD$25,10,0)+(VLOOKUP($I302,$N$18:$AD$25,11,0)-VLOOKUP($I302,$N$18:$AD$25,10,0))*H$20),0))</f>
        <v>101</v>
      </c>
      <c r="AU302" s="344">
        <f t="shared" ref="AU302:AU365" si="1067">IF($I302="","",ROUND(VLOOKUP($C302,$C$3:$P$15,14,0)*$A302*(VLOOKUP($I302,$N$18:$AD$25,10,0)+(VLOOKUP($I302,$N$18:$AD$25,11,0)-VLOOKUP($I302,$N$18:$AD$25,10,0))*I$20),0))</f>
        <v>101</v>
      </c>
      <c r="AV302" s="344">
        <f t="shared" ref="AV302:AV365" si="1068">IF($I302="","",ROUND(VLOOKUP($C302,$C$3:$P$15,14,0)*$A302*(VLOOKUP($I302,$N$18:$AD$25,10,0)+(VLOOKUP($I302,$N$18:$AD$25,11,0)-VLOOKUP($I302,$N$18:$AD$25,10,0))*J$20),0))</f>
        <v>104</v>
      </c>
      <c r="AW302" s="344">
        <f t="shared" ref="AW302:AW365" si="1069">IF($I302="","",ROUND(VLOOKUP($C302,$C$3:$P$15,14,0)*$A302*(VLOOKUP($I302,$N$18:$AD$25,10,0)+(VLOOKUP($I302,$N$18:$AD$25,11,0)-VLOOKUP($I302,$N$18:$AD$25,10,0))*K$20),0))</f>
        <v>104</v>
      </c>
      <c r="AX302" s="344">
        <f t="shared" ref="AX302:AX365" si="1070">IF($I302="","",ROUND(VLOOKUP($C302,$C$3:$P$15,14,0)*$A302*(VLOOKUP($I302,$N$18:$AD$25,10,0)+(VLOOKUP($I302,$N$18:$AD$25,11,0)-VLOOKUP($I302,$N$18:$AD$25,10,0))*L$20),0))</f>
        <v>108</v>
      </c>
      <c r="AY302" s="356">
        <v>3600</v>
      </c>
      <c r="AZ302" s="356">
        <v>2800</v>
      </c>
      <c r="BA302" s="356">
        <v>2000</v>
      </c>
      <c r="BB302" s="356">
        <v>1200</v>
      </c>
      <c r="BC302" s="356">
        <v>400</v>
      </c>
      <c r="BD302" s="353">
        <f t="shared" ref="BD302:BH302" si="1071">IF(BD289="","",BD289+1)</f>
        <v>6</v>
      </c>
      <c r="BE302" s="353">
        <f t="shared" si="1071"/>
        <v>6</v>
      </c>
      <c r="BF302" s="353">
        <f t="shared" si="1071"/>
        <v>21</v>
      </c>
      <c r="BG302" s="353">
        <f t="shared" si="1071"/>
        <v>36</v>
      </c>
      <c r="BH302" s="353">
        <f t="shared" si="1071"/>
        <v>51</v>
      </c>
      <c r="BI302" s="146" t="str">
        <f t="shared" si="850"/>
        <v>6;6</v>
      </c>
      <c r="BJ302" s="352">
        <f t="shared" si="851"/>
        <v>21</v>
      </c>
      <c r="BK302" s="146" t="str">
        <f t="shared" si="852"/>
        <v>36;51</v>
      </c>
      <c r="BL302" s="25">
        <f t="shared" si="970"/>
        <v>5060101</v>
      </c>
      <c r="BM302" s="146">
        <f t="shared" ref="BM302" si="1072">BM289</f>
        <v>1288</v>
      </c>
      <c r="BN302" s="146">
        <f t="shared" ref="BN302:BN365" si="1073">BN107+1</f>
        <v>5</v>
      </c>
      <c r="BO302" s="146">
        <f t="shared" ref="BO302:BP302" si="1074">BO289</f>
        <v>1</v>
      </c>
      <c r="BP302" s="146">
        <f t="shared" si="1074"/>
        <v>1</v>
      </c>
      <c r="BQ302" s="146">
        <f>VLOOKUP(IF(A302=1,0,A302),宝石属性!$B$26:$D$41,2,0)</f>
        <v>7</v>
      </c>
      <c r="BR302" s="146">
        <f>VLOOKUP(IF(A302=1,0,A302),宝石属性!$B$26:$D$41,3,0)</f>
        <v>2</v>
      </c>
      <c r="BS302" s="146">
        <f t="shared" ref="BS302:BV302" si="1075">IF(BS289="","",BS289)</f>
        <v>2</v>
      </c>
      <c r="BT302" s="146">
        <f t="shared" si="1075"/>
        <v>4</v>
      </c>
      <c r="BU302" s="146">
        <f t="shared" si="1075"/>
        <v>7</v>
      </c>
      <c r="BV302" s="146">
        <f t="shared" si="1075"/>
        <v>8</v>
      </c>
      <c r="BW302" s="357" t="str">
        <f t="shared" si="978"/>
        <v/>
      </c>
      <c r="BX302" s="357" t="str">
        <f t="shared" si="979"/>
        <v/>
      </c>
    </row>
    <row r="303" spans="1:76" s="353" customFormat="1">
      <c r="A303" s="121">
        <f t="shared" si="828"/>
        <v>60</v>
      </c>
      <c r="B303" s="121" t="s">
        <v>1109</v>
      </c>
      <c r="C303" s="121" t="str">
        <f t="shared" si="1040"/>
        <v>锤</v>
      </c>
      <c r="D303" s="121" t="str">
        <f t="shared" si="968"/>
        <v>60级绿装锤</v>
      </c>
      <c r="E303" s="121">
        <f>VLOOKUP($C303,$C$3:$M$15,COLUMNS($C$3:H$15),0)</f>
        <v>130</v>
      </c>
      <c r="F303" s="121" t="str">
        <f>VLOOKUP($C303,$C$3:$M$15,COLUMNS($C$3:I$15),0)</f>
        <v>phyattack_value</v>
      </c>
      <c r="G303" s="121">
        <f>VLOOKUP($C303,$C$3:$M$15,COLUMNS($C$3:J$15),0)</f>
        <v>150</v>
      </c>
      <c r="H303" s="121" t="str">
        <f>VLOOKUP($C303,$C$3:$M$15,COLUMNS($C$3:K$15),0)</f>
        <v>magicattack_value</v>
      </c>
      <c r="I303" s="121">
        <f>VLOOKUP($C303,$C$3:$M$15,COLUMNS($C$3:L$15),0)</f>
        <v>170</v>
      </c>
      <c r="J303" s="121" t="str">
        <f>VLOOKUP($C303,$C$3:$M$15,COLUMNS($C$3:M$15),0)</f>
        <v>medical_value</v>
      </c>
      <c r="K303" s="344">
        <f t="shared" si="1041"/>
        <v>344</v>
      </c>
      <c r="L303" s="344">
        <f t="shared" si="1042"/>
        <v>350</v>
      </c>
      <c r="M303" s="344">
        <f t="shared" si="1043"/>
        <v>350</v>
      </c>
      <c r="N303" s="344">
        <f t="shared" si="1044"/>
        <v>356</v>
      </c>
      <c r="O303" s="344">
        <f t="shared" si="1045"/>
        <v>356</v>
      </c>
      <c r="P303" s="344">
        <f t="shared" si="1046"/>
        <v>362</v>
      </c>
      <c r="Q303" s="344">
        <f t="shared" si="1047"/>
        <v>362</v>
      </c>
      <c r="R303" s="344">
        <f t="shared" si="1048"/>
        <v>368</v>
      </c>
      <c r="S303" s="344">
        <f t="shared" si="1049"/>
        <v>368</v>
      </c>
      <c r="T303" s="344">
        <f t="shared" si="1050"/>
        <v>374</v>
      </c>
      <c r="U303" s="356">
        <v>3600</v>
      </c>
      <c r="V303" s="356">
        <v>2800</v>
      </c>
      <c r="W303" s="356">
        <v>2000</v>
      </c>
      <c r="X303" s="356">
        <v>1200</v>
      </c>
      <c r="Y303" s="356">
        <v>400</v>
      </c>
      <c r="Z303" s="344">
        <f t="shared" si="1051"/>
        <v>77</v>
      </c>
      <c r="AA303" s="344">
        <f t="shared" si="1052"/>
        <v>79</v>
      </c>
      <c r="AB303" s="344">
        <f t="shared" si="1053"/>
        <v>79</v>
      </c>
      <c r="AC303" s="344">
        <f t="shared" si="1054"/>
        <v>80</v>
      </c>
      <c r="AD303" s="344">
        <f t="shared" si="1055"/>
        <v>80</v>
      </c>
      <c r="AE303" s="344">
        <f t="shared" si="1056"/>
        <v>81</v>
      </c>
      <c r="AF303" s="344">
        <f t="shared" si="1057"/>
        <v>81</v>
      </c>
      <c r="AG303" s="344">
        <f t="shared" si="1058"/>
        <v>83</v>
      </c>
      <c r="AH303" s="344">
        <f t="shared" si="1059"/>
        <v>83</v>
      </c>
      <c r="AI303" s="344">
        <f t="shared" si="1060"/>
        <v>84</v>
      </c>
      <c r="AJ303" s="356">
        <v>3600</v>
      </c>
      <c r="AK303" s="356">
        <v>2800</v>
      </c>
      <c r="AL303" s="356">
        <v>2000</v>
      </c>
      <c r="AM303" s="356">
        <v>1200</v>
      </c>
      <c r="AN303" s="356">
        <v>400</v>
      </c>
      <c r="AO303" s="344">
        <f t="shared" si="1061"/>
        <v>90</v>
      </c>
      <c r="AP303" s="344">
        <f t="shared" si="1062"/>
        <v>94</v>
      </c>
      <c r="AQ303" s="344">
        <f t="shared" si="1063"/>
        <v>94</v>
      </c>
      <c r="AR303" s="344">
        <f t="shared" si="1064"/>
        <v>97</v>
      </c>
      <c r="AS303" s="344">
        <f t="shared" si="1065"/>
        <v>97</v>
      </c>
      <c r="AT303" s="344">
        <f t="shared" si="1066"/>
        <v>101</v>
      </c>
      <c r="AU303" s="344">
        <f t="shared" si="1067"/>
        <v>101</v>
      </c>
      <c r="AV303" s="344">
        <f t="shared" si="1068"/>
        <v>104</v>
      </c>
      <c r="AW303" s="344">
        <f t="shared" si="1069"/>
        <v>104</v>
      </c>
      <c r="AX303" s="344">
        <f t="shared" si="1070"/>
        <v>108</v>
      </c>
      <c r="AY303" s="356">
        <v>3600</v>
      </c>
      <c r="AZ303" s="356">
        <v>2800</v>
      </c>
      <c r="BA303" s="356">
        <v>2000</v>
      </c>
      <c r="BB303" s="356">
        <v>1200</v>
      </c>
      <c r="BC303" s="356">
        <v>400</v>
      </c>
      <c r="BD303" s="353">
        <f t="shared" ref="BD303:BH303" si="1076">IF(BD290="","",BD290+1)</f>
        <v>6</v>
      </c>
      <c r="BE303" s="353">
        <f t="shared" si="1076"/>
        <v>6</v>
      </c>
      <c r="BF303" s="353">
        <f t="shared" si="1076"/>
        <v>21</v>
      </c>
      <c r="BG303" s="353">
        <f t="shared" si="1076"/>
        <v>36</v>
      </c>
      <c r="BH303" s="353">
        <f t="shared" si="1076"/>
        <v>51</v>
      </c>
      <c r="BI303" s="146" t="str">
        <f t="shared" si="850"/>
        <v>6;6</v>
      </c>
      <c r="BJ303" s="352">
        <f t="shared" si="851"/>
        <v>21</v>
      </c>
      <c r="BK303" s="146" t="str">
        <f t="shared" si="852"/>
        <v>36;51</v>
      </c>
      <c r="BL303" s="25">
        <f t="shared" si="970"/>
        <v>5060102</v>
      </c>
      <c r="BM303" s="146">
        <f t="shared" ref="BM303" si="1077">BM290</f>
        <v>4360</v>
      </c>
      <c r="BN303" s="146">
        <f t="shared" si="1073"/>
        <v>5</v>
      </c>
      <c r="BO303" s="146">
        <f t="shared" ref="BO303:BP303" si="1078">BO290</f>
        <v>1</v>
      </c>
      <c r="BP303" s="146">
        <f t="shared" si="1078"/>
        <v>2</v>
      </c>
      <c r="BQ303" s="146">
        <f>VLOOKUP(IF(A303=1,0,A303),宝石属性!$B$26:$D$41,2,0)</f>
        <v>7</v>
      </c>
      <c r="BR303" s="146">
        <f>VLOOKUP(IF(A303=1,0,A303),宝石属性!$B$26:$D$41,3,0)</f>
        <v>2</v>
      </c>
      <c r="BS303" s="146">
        <f t="shared" ref="BS303:BV303" si="1079">IF(BS290="","",BS290)</f>
        <v>2</v>
      </c>
      <c r="BT303" s="146">
        <f t="shared" si="1079"/>
        <v>4</v>
      </c>
      <c r="BU303" s="146">
        <f t="shared" si="1079"/>
        <v>7</v>
      </c>
      <c r="BV303" s="146">
        <f t="shared" si="1079"/>
        <v>8</v>
      </c>
      <c r="BW303" s="357" t="str">
        <f t="shared" si="978"/>
        <v/>
      </c>
      <c r="BX303" s="357" t="str">
        <f t="shared" si="979"/>
        <v/>
      </c>
    </row>
    <row r="304" spans="1:76" s="353" customFormat="1">
      <c r="A304" s="121">
        <f t="shared" si="828"/>
        <v>60</v>
      </c>
      <c r="B304" s="121" t="s">
        <v>1109</v>
      </c>
      <c r="C304" s="121" t="str">
        <f t="shared" si="1040"/>
        <v>弓箭</v>
      </c>
      <c r="D304" s="121" t="str">
        <f t="shared" si="968"/>
        <v>60级绿装弓箭</v>
      </c>
      <c r="E304" s="121">
        <f>VLOOKUP($C304,$C$3:$M$15,COLUMNS($C$3:H$15),0)</f>
        <v>130</v>
      </c>
      <c r="F304" s="121" t="str">
        <f>VLOOKUP($C304,$C$3:$M$15,COLUMNS($C$3:I$15),0)</f>
        <v>phyattack_value</v>
      </c>
      <c r="G304" s="121">
        <f>VLOOKUP($C304,$C$3:$M$15,COLUMNS($C$3:J$15),0)</f>
        <v>150</v>
      </c>
      <c r="H304" s="121" t="str">
        <f>VLOOKUP($C304,$C$3:$M$15,COLUMNS($C$3:K$15),0)</f>
        <v>magicattack_value</v>
      </c>
      <c r="I304" s="121">
        <f>VLOOKUP($C304,$C$3:$M$15,COLUMNS($C$3:L$15),0)</f>
        <v>170</v>
      </c>
      <c r="J304" s="121" t="str">
        <f>VLOOKUP($C304,$C$3:$M$15,COLUMNS($C$3:M$15),0)</f>
        <v>medical_value</v>
      </c>
      <c r="K304" s="344">
        <f t="shared" si="1041"/>
        <v>344</v>
      </c>
      <c r="L304" s="344">
        <f t="shared" si="1042"/>
        <v>350</v>
      </c>
      <c r="M304" s="344">
        <f t="shared" si="1043"/>
        <v>350</v>
      </c>
      <c r="N304" s="344">
        <f t="shared" si="1044"/>
        <v>356</v>
      </c>
      <c r="O304" s="344">
        <f t="shared" si="1045"/>
        <v>356</v>
      </c>
      <c r="P304" s="344">
        <f t="shared" si="1046"/>
        <v>362</v>
      </c>
      <c r="Q304" s="344">
        <f t="shared" si="1047"/>
        <v>362</v>
      </c>
      <c r="R304" s="344">
        <f t="shared" si="1048"/>
        <v>368</v>
      </c>
      <c r="S304" s="344">
        <f t="shared" si="1049"/>
        <v>368</v>
      </c>
      <c r="T304" s="344">
        <f t="shared" si="1050"/>
        <v>374</v>
      </c>
      <c r="U304" s="356">
        <v>3600</v>
      </c>
      <c r="V304" s="356">
        <v>2800</v>
      </c>
      <c r="W304" s="356">
        <v>2000</v>
      </c>
      <c r="X304" s="356">
        <v>1200</v>
      </c>
      <c r="Y304" s="356">
        <v>400</v>
      </c>
      <c r="Z304" s="344">
        <f t="shared" si="1051"/>
        <v>77</v>
      </c>
      <c r="AA304" s="344">
        <f t="shared" si="1052"/>
        <v>79</v>
      </c>
      <c r="AB304" s="344">
        <f t="shared" si="1053"/>
        <v>79</v>
      </c>
      <c r="AC304" s="344">
        <f t="shared" si="1054"/>
        <v>80</v>
      </c>
      <c r="AD304" s="344">
        <f t="shared" si="1055"/>
        <v>80</v>
      </c>
      <c r="AE304" s="344">
        <f t="shared" si="1056"/>
        <v>81</v>
      </c>
      <c r="AF304" s="344">
        <f t="shared" si="1057"/>
        <v>81</v>
      </c>
      <c r="AG304" s="344">
        <f t="shared" si="1058"/>
        <v>83</v>
      </c>
      <c r="AH304" s="344">
        <f t="shared" si="1059"/>
        <v>83</v>
      </c>
      <c r="AI304" s="344">
        <f t="shared" si="1060"/>
        <v>84</v>
      </c>
      <c r="AJ304" s="356">
        <v>3600</v>
      </c>
      <c r="AK304" s="356">
        <v>2800</v>
      </c>
      <c r="AL304" s="356">
        <v>2000</v>
      </c>
      <c r="AM304" s="356">
        <v>1200</v>
      </c>
      <c r="AN304" s="356">
        <v>400</v>
      </c>
      <c r="AO304" s="344">
        <f t="shared" si="1061"/>
        <v>90</v>
      </c>
      <c r="AP304" s="344">
        <f t="shared" si="1062"/>
        <v>94</v>
      </c>
      <c r="AQ304" s="344">
        <f t="shared" si="1063"/>
        <v>94</v>
      </c>
      <c r="AR304" s="344">
        <f t="shared" si="1064"/>
        <v>97</v>
      </c>
      <c r="AS304" s="344">
        <f t="shared" si="1065"/>
        <v>97</v>
      </c>
      <c r="AT304" s="344">
        <f t="shared" si="1066"/>
        <v>101</v>
      </c>
      <c r="AU304" s="344">
        <f t="shared" si="1067"/>
        <v>101</v>
      </c>
      <c r="AV304" s="344">
        <f t="shared" si="1068"/>
        <v>104</v>
      </c>
      <c r="AW304" s="344">
        <f t="shared" si="1069"/>
        <v>104</v>
      </c>
      <c r="AX304" s="344">
        <f t="shared" si="1070"/>
        <v>108</v>
      </c>
      <c r="AY304" s="356">
        <v>3600</v>
      </c>
      <c r="AZ304" s="356">
        <v>2800</v>
      </c>
      <c r="BA304" s="356">
        <v>2000</v>
      </c>
      <c r="BB304" s="356">
        <v>1200</v>
      </c>
      <c r="BC304" s="356">
        <v>400</v>
      </c>
      <c r="BD304" s="353">
        <f t="shared" ref="BD304:BH304" si="1080">IF(BD291="","",BD291+1)</f>
        <v>6</v>
      </c>
      <c r="BE304" s="353">
        <f t="shared" si="1080"/>
        <v>6</v>
      </c>
      <c r="BF304" s="353">
        <f t="shared" si="1080"/>
        <v>21</v>
      </c>
      <c r="BG304" s="353">
        <f t="shared" si="1080"/>
        <v>36</v>
      </c>
      <c r="BH304" s="353">
        <f t="shared" si="1080"/>
        <v>51</v>
      </c>
      <c r="BI304" s="146" t="str">
        <f t="shared" si="850"/>
        <v>6;6</v>
      </c>
      <c r="BJ304" s="352">
        <f t="shared" si="851"/>
        <v>21</v>
      </c>
      <c r="BK304" s="146" t="str">
        <f t="shared" si="852"/>
        <v>36;51</v>
      </c>
      <c r="BL304" s="25">
        <f t="shared" si="970"/>
        <v>5060103</v>
      </c>
      <c r="BM304" s="146">
        <f t="shared" ref="BM304" si="1081">BM291</f>
        <v>1800</v>
      </c>
      <c r="BN304" s="146">
        <f t="shared" si="1073"/>
        <v>5</v>
      </c>
      <c r="BO304" s="146">
        <f t="shared" ref="BO304:BP304" si="1082">BO291</f>
        <v>1</v>
      </c>
      <c r="BP304" s="146">
        <f t="shared" si="1082"/>
        <v>3</v>
      </c>
      <c r="BQ304" s="146">
        <f>VLOOKUP(IF(A304=1,0,A304),宝石属性!$B$26:$D$41,2,0)</f>
        <v>7</v>
      </c>
      <c r="BR304" s="146">
        <f>VLOOKUP(IF(A304=1,0,A304),宝石属性!$B$26:$D$41,3,0)</f>
        <v>2</v>
      </c>
      <c r="BS304" s="146">
        <f t="shared" ref="BS304:BV304" si="1083">IF(BS291="","",BS291)</f>
        <v>2</v>
      </c>
      <c r="BT304" s="146">
        <f t="shared" si="1083"/>
        <v>4</v>
      </c>
      <c r="BU304" s="146">
        <f t="shared" si="1083"/>
        <v>7</v>
      </c>
      <c r="BV304" s="146">
        <f t="shared" si="1083"/>
        <v>8</v>
      </c>
      <c r="BW304" s="357" t="str">
        <f t="shared" si="978"/>
        <v/>
      </c>
      <c r="BX304" s="357" t="str">
        <f t="shared" si="979"/>
        <v/>
      </c>
    </row>
    <row r="305" spans="1:76" s="353" customFormat="1">
      <c r="A305" s="121">
        <f t="shared" si="828"/>
        <v>60</v>
      </c>
      <c r="B305" s="121" t="s">
        <v>1109</v>
      </c>
      <c r="C305" s="121" t="str">
        <f t="shared" si="1040"/>
        <v>爪</v>
      </c>
      <c r="D305" s="121" t="str">
        <f t="shared" si="968"/>
        <v>60级绿装爪</v>
      </c>
      <c r="E305" s="121">
        <f>VLOOKUP($C305,$C$3:$M$15,COLUMNS($C$3:H$15),0)</f>
        <v>130</v>
      </c>
      <c r="F305" s="121" t="str">
        <f>VLOOKUP($C305,$C$3:$M$15,COLUMNS($C$3:I$15),0)</f>
        <v>phyattack_value</v>
      </c>
      <c r="G305" s="121">
        <f>VLOOKUP($C305,$C$3:$M$15,COLUMNS($C$3:J$15),0)</f>
        <v>150</v>
      </c>
      <c r="H305" s="121" t="str">
        <f>VLOOKUP($C305,$C$3:$M$15,COLUMNS($C$3:K$15),0)</f>
        <v>magicattack_value</v>
      </c>
      <c r="I305" s="121">
        <f>VLOOKUP($C305,$C$3:$M$15,COLUMNS($C$3:L$15),0)</f>
        <v>170</v>
      </c>
      <c r="J305" s="121" t="str">
        <f>VLOOKUP($C305,$C$3:$M$15,COLUMNS($C$3:M$15),0)</f>
        <v>medical_value</v>
      </c>
      <c r="K305" s="344">
        <f t="shared" si="1041"/>
        <v>344</v>
      </c>
      <c r="L305" s="344">
        <f t="shared" si="1042"/>
        <v>350</v>
      </c>
      <c r="M305" s="344">
        <f t="shared" si="1043"/>
        <v>350</v>
      </c>
      <c r="N305" s="344">
        <f t="shared" si="1044"/>
        <v>356</v>
      </c>
      <c r="O305" s="344">
        <f t="shared" si="1045"/>
        <v>356</v>
      </c>
      <c r="P305" s="344">
        <f t="shared" si="1046"/>
        <v>362</v>
      </c>
      <c r="Q305" s="344">
        <f t="shared" si="1047"/>
        <v>362</v>
      </c>
      <c r="R305" s="344">
        <f t="shared" si="1048"/>
        <v>368</v>
      </c>
      <c r="S305" s="344">
        <f t="shared" si="1049"/>
        <v>368</v>
      </c>
      <c r="T305" s="344">
        <f t="shared" si="1050"/>
        <v>374</v>
      </c>
      <c r="U305" s="356">
        <v>3600</v>
      </c>
      <c r="V305" s="356">
        <v>2800</v>
      </c>
      <c r="W305" s="356">
        <v>2000</v>
      </c>
      <c r="X305" s="356">
        <v>1200</v>
      </c>
      <c r="Y305" s="356">
        <v>400</v>
      </c>
      <c r="Z305" s="344">
        <f t="shared" si="1051"/>
        <v>77</v>
      </c>
      <c r="AA305" s="344">
        <f t="shared" si="1052"/>
        <v>79</v>
      </c>
      <c r="AB305" s="344">
        <f t="shared" si="1053"/>
        <v>79</v>
      </c>
      <c r="AC305" s="344">
        <f t="shared" si="1054"/>
        <v>80</v>
      </c>
      <c r="AD305" s="344">
        <f t="shared" si="1055"/>
        <v>80</v>
      </c>
      <c r="AE305" s="344">
        <f t="shared" si="1056"/>
        <v>81</v>
      </c>
      <c r="AF305" s="344">
        <f t="shared" si="1057"/>
        <v>81</v>
      </c>
      <c r="AG305" s="344">
        <f t="shared" si="1058"/>
        <v>83</v>
      </c>
      <c r="AH305" s="344">
        <f t="shared" si="1059"/>
        <v>83</v>
      </c>
      <c r="AI305" s="344">
        <f t="shared" si="1060"/>
        <v>84</v>
      </c>
      <c r="AJ305" s="356">
        <v>3600</v>
      </c>
      <c r="AK305" s="356">
        <v>2800</v>
      </c>
      <c r="AL305" s="356">
        <v>2000</v>
      </c>
      <c r="AM305" s="356">
        <v>1200</v>
      </c>
      <c r="AN305" s="356">
        <v>400</v>
      </c>
      <c r="AO305" s="344">
        <f t="shared" si="1061"/>
        <v>90</v>
      </c>
      <c r="AP305" s="344">
        <f t="shared" si="1062"/>
        <v>94</v>
      </c>
      <c r="AQ305" s="344">
        <f t="shared" si="1063"/>
        <v>94</v>
      </c>
      <c r="AR305" s="344">
        <f t="shared" si="1064"/>
        <v>97</v>
      </c>
      <c r="AS305" s="344">
        <f t="shared" si="1065"/>
        <v>97</v>
      </c>
      <c r="AT305" s="344">
        <f t="shared" si="1066"/>
        <v>101</v>
      </c>
      <c r="AU305" s="344">
        <f t="shared" si="1067"/>
        <v>101</v>
      </c>
      <c r="AV305" s="344">
        <f t="shared" si="1068"/>
        <v>104</v>
      </c>
      <c r="AW305" s="344">
        <f t="shared" si="1069"/>
        <v>104</v>
      </c>
      <c r="AX305" s="344">
        <f t="shared" si="1070"/>
        <v>108</v>
      </c>
      <c r="AY305" s="356">
        <v>3600</v>
      </c>
      <c r="AZ305" s="356">
        <v>2800</v>
      </c>
      <c r="BA305" s="356">
        <v>2000</v>
      </c>
      <c r="BB305" s="356">
        <v>1200</v>
      </c>
      <c r="BC305" s="356">
        <v>400</v>
      </c>
      <c r="BD305" s="353">
        <f t="shared" ref="BD305:BH305" si="1084">IF(BD292="","",BD292+1)</f>
        <v>6</v>
      </c>
      <c r="BE305" s="353">
        <f t="shared" si="1084"/>
        <v>6</v>
      </c>
      <c r="BF305" s="353">
        <f t="shared" si="1084"/>
        <v>21</v>
      </c>
      <c r="BG305" s="353">
        <f t="shared" si="1084"/>
        <v>36</v>
      </c>
      <c r="BH305" s="353">
        <f t="shared" si="1084"/>
        <v>51</v>
      </c>
      <c r="BI305" s="146" t="str">
        <f t="shared" si="850"/>
        <v>6;6</v>
      </c>
      <c r="BJ305" s="352">
        <f t="shared" si="851"/>
        <v>21</v>
      </c>
      <c r="BK305" s="146" t="str">
        <f t="shared" si="852"/>
        <v>36;51</v>
      </c>
      <c r="BL305" s="25">
        <f t="shared" si="970"/>
        <v>5060104</v>
      </c>
      <c r="BM305" s="146">
        <f t="shared" ref="BM305" si="1085">BM292</f>
        <v>3080</v>
      </c>
      <c r="BN305" s="146">
        <f t="shared" si="1073"/>
        <v>5</v>
      </c>
      <c r="BO305" s="146">
        <f t="shared" ref="BO305:BP305" si="1086">BO292</f>
        <v>1</v>
      </c>
      <c r="BP305" s="146">
        <f t="shared" si="1086"/>
        <v>4</v>
      </c>
      <c r="BQ305" s="146">
        <f>VLOOKUP(IF(A305=1,0,A305),宝石属性!$B$26:$D$41,2,0)</f>
        <v>7</v>
      </c>
      <c r="BR305" s="146">
        <f>VLOOKUP(IF(A305=1,0,A305),宝石属性!$B$26:$D$41,3,0)</f>
        <v>2</v>
      </c>
      <c r="BS305" s="146">
        <f t="shared" ref="BS305:BV305" si="1087">IF(BS292="","",BS292)</f>
        <v>2</v>
      </c>
      <c r="BT305" s="146">
        <f t="shared" si="1087"/>
        <v>4</v>
      </c>
      <c r="BU305" s="146">
        <f t="shared" si="1087"/>
        <v>7</v>
      </c>
      <c r="BV305" s="146">
        <f t="shared" si="1087"/>
        <v>8</v>
      </c>
      <c r="BW305" s="357" t="str">
        <f t="shared" si="978"/>
        <v/>
      </c>
      <c r="BX305" s="357" t="str">
        <f t="shared" si="979"/>
        <v/>
      </c>
    </row>
    <row r="306" spans="1:76" s="353" customFormat="1">
      <c r="A306" s="121">
        <f t="shared" si="828"/>
        <v>60</v>
      </c>
      <c r="B306" s="121" t="s">
        <v>1109</v>
      </c>
      <c r="C306" s="121" t="str">
        <f t="shared" si="1040"/>
        <v>魔棒</v>
      </c>
      <c r="D306" s="121" t="str">
        <f t="shared" si="968"/>
        <v>60级绿装魔棒</v>
      </c>
      <c r="E306" s="121">
        <f>VLOOKUP($C306,$C$3:$M$15,COLUMNS($C$3:H$15),0)</f>
        <v>130</v>
      </c>
      <c r="F306" s="121" t="str">
        <f>VLOOKUP($C306,$C$3:$M$15,COLUMNS($C$3:I$15),0)</f>
        <v>phyattack_value</v>
      </c>
      <c r="G306" s="121">
        <f>VLOOKUP($C306,$C$3:$M$15,COLUMNS($C$3:J$15),0)</f>
        <v>150</v>
      </c>
      <c r="H306" s="121" t="str">
        <f>VLOOKUP($C306,$C$3:$M$15,COLUMNS($C$3:K$15),0)</f>
        <v>magicattack_value</v>
      </c>
      <c r="I306" s="121">
        <f>VLOOKUP($C306,$C$3:$M$15,COLUMNS($C$3:L$15),0)</f>
        <v>170</v>
      </c>
      <c r="J306" s="121" t="str">
        <f>VLOOKUP($C306,$C$3:$M$15,COLUMNS($C$3:M$15),0)</f>
        <v>medical_value</v>
      </c>
      <c r="K306" s="344">
        <f t="shared" si="1041"/>
        <v>344</v>
      </c>
      <c r="L306" s="344">
        <f t="shared" si="1042"/>
        <v>350</v>
      </c>
      <c r="M306" s="344">
        <f t="shared" si="1043"/>
        <v>350</v>
      </c>
      <c r="N306" s="344">
        <f t="shared" si="1044"/>
        <v>356</v>
      </c>
      <c r="O306" s="344">
        <f t="shared" si="1045"/>
        <v>356</v>
      </c>
      <c r="P306" s="344">
        <f t="shared" si="1046"/>
        <v>362</v>
      </c>
      <c r="Q306" s="344">
        <f t="shared" si="1047"/>
        <v>362</v>
      </c>
      <c r="R306" s="344">
        <f t="shared" si="1048"/>
        <v>368</v>
      </c>
      <c r="S306" s="344">
        <f t="shared" si="1049"/>
        <v>368</v>
      </c>
      <c r="T306" s="344">
        <f t="shared" si="1050"/>
        <v>374</v>
      </c>
      <c r="U306" s="356">
        <v>3600</v>
      </c>
      <c r="V306" s="356">
        <v>2800</v>
      </c>
      <c r="W306" s="356">
        <v>2000</v>
      </c>
      <c r="X306" s="356">
        <v>1200</v>
      </c>
      <c r="Y306" s="356">
        <v>400</v>
      </c>
      <c r="Z306" s="344">
        <f t="shared" si="1051"/>
        <v>77</v>
      </c>
      <c r="AA306" s="344">
        <f t="shared" si="1052"/>
        <v>79</v>
      </c>
      <c r="AB306" s="344">
        <f t="shared" si="1053"/>
        <v>79</v>
      </c>
      <c r="AC306" s="344">
        <f t="shared" si="1054"/>
        <v>80</v>
      </c>
      <c r="AD306" s="344">
        <f t="shared" si="1055"/>
        <v>80</v>
      </c>
      <c r="AE306" s="344">
        <f t="shared" si="1056"/>
        <v>81</v>
      </c>
      <c r="AF306" s="344">
        <f t="shared" si="1057"/>
        <v>81</v>
      </c>
      <c r="AG306" s="344">
        <f t="shared" si="1058"/>
        <v>83</v>
      </c>
      <c r="AH306" s="344">
        <f t="shared" si="1059"/>
        <v>83</v>
      </c>
      <c r="AI306" s="344">
        <f t="shared" si="1060"/>
        <v>84</v>
      </c>
      <c r="AJ306" s="356">
        <v>3600</v>
      </c>
      <c r="AK306" s="356">
        <v>2800</v>
      </c>
      <c r="AL306" s="356">
        <v>2000</v>
      </c>
      <c r="AM306" s="356">
        <v>1200</v>
      </c>
      <c r="AN306" s="356">
        <v>400</v>
      </c>
      <c r="AO306" s="344">
        <f t="shared" si="1061"/>
        <v>90</v>
      </c>
      <c r="AP306" s="344">
        <f t="shared" si="1062"/>
        <v>94</v>
      </c>
      <c r="AQ306" s="344">
        <f t="shared" si="1063"/>
        <v>94</v>
      </c>
      <c r="AR306" s="344">
        <f t="shared" si="1064"/>
        <v>97</v>
      </c>
      <c r="AS306" s="344">
        <f t="shared" si="1065"/>
        <v>97</v>
      </c>
      <c r="AT306" s="344">
        <f t="shared" si="1066"/>
        <v>101</v>
      </c>
      <c r="AU306" s="344">
        <f t="shared" si="1067"/>
        <v>101</v>
      </c>
      <c r="AV306" s="344">
        <f t="shared" si="1068"/>
        <v>104</v>
      </c>
      <c r="AW306" s="344">
        <f t="shared" si="1069"/>
        <v>104</v>
      </c>
      <c r="AX306" s="344">
        <f t="shared" si="1070"/>
        <v>108</v>
      </c>
      <c r="AY306" s="356">
        <v>3600</v>
      </c>
      <c r="AZ306" s="356">
        <v>2800</v>
      </c>
      <c r="BA306" s="356">
        <v>2000</v>
      </c>
      <c r="BB306" s="356">
        <v>1200</v>
      </c>
      <c r="BC306" s="356">
        <v>400</v>
      </c>
      <c r="BD306" s="353">
        <f t="shared" ref="BD306:BH306" si="1088">IF(BD293="","",BD293+1)</f>
        <v>6</v>
      </c>
      <c r="BE306" s="353">
        <f t="shared" si="1088"/>
        <v>6</v>
      </c>
      <c r="BF306" s="353">
        <f t="shared" si="1088"/>
        <v>21</v>
      </c>
      <c r="BG306" s="353">
        <f t="shared" si="1088"/>
        <v>36</v>
      </c>
      <c r="BH306" s="353">
        <f t="shared" si="1088"/>
        <v>51</v>
      </c>
      <c r="BI306" s="146" t="str">
        <f t="shared" si="850"/>
        <v>6;6</v>
      </c>
      <c r="BJ306" s="352">
        <f t="shared" si="851"/>
        <v>21</v>
      </c>
      <c r="BK306" s="146" t="str">
        <f t="shared" si="852"/>
        <v>36;51</v>
      </c>
      <c r="BL306" s="25">
        <f t="shared" si="970"/>
        <v>5060105</v>
      </c>
      <c r="BM306" s="146">
        <f t="shared" ref="BM306" si="1089">BM293</f>
        <v>2824</v>
      </c>
      <c r="BN306" s="146">
        <f t="shared" si="1073"/>
        <v>5</v>
      </c>
      <c r="BO306" s="146">
        <f t="shared" ref="BO306:BP306" si="1090">BO293</f>
        <v>1</v>
      </c>
      <c r="BP306" s="146">
        <f t="shared" si="1090"/>
        <v>5</v>
      </c>
      <c r="BQ306" s="146">
        <f>VLOOKUP(IF(A306=1,0,A306),宝石属性!$B$26:$D$41,2,0)</f>
        <v>7</v>
      </c>
      <c r="BR306" s="146">
        <f>VLOOKUP(IF(A306=1,0,A306),宝石属性!$B$26:$D$41,3,0)</f>
        <v>2</v>
      </c>
      <c r="BS306" s="146">
        <f t="shared" ref="BS306:BV306" si="1091">IF(BS293="","",BS293)</f>
        <v>2</v>
      </c>
      <c r="BT306" s="146">
        <f t="shared" si="1091"/>
        <v>4</v>
      </c>
      <c r="BU306" s="146">
        <f t="shared" si="1091"/>
        <v>7</v>
      </c>
      <c r="BV306" s="146">
        <f t="shared" si="1091"/>
        <v>8</v>
      </c>
      <c r="BW306" s="357" t="str">
        <f t="shared" si="978"/>
        <v/>
      </c>
      <c r="BX306" s="357" t="str">
        <f t="shared" si="979"/>
        <v/>
      </c>
    </row>
    <row r="307" spans="1:76" s="353" customFormat="1">
      <c r="A307" s="121">
        <f t="shared" si="828"/>
        <v>60</v>
      </c>
      <c r="B307" s="121" t="s">
        <v>1109</v>
      </c>
      <c r="C307" s="121" t="str">
        <f t="shared" si="1040"/>
        <v>法杖</v>
      </c>
      <c r="D307" s="121" t="str">
        <f t="shared" si="968"/>
        <v>60级绿装法杖</v>
      </c>
      <c r="E307" s="121">
        <f>VLOOKUP($C307,$C$3:$M$15,COLUMNS($C$3:H$15),0)</f>
        <v>130</v>
      </c>
      <c r="F307" s="121" t="str">
        <f>VLOOKUP($C307,$C$3:$M$15,COLUMNS($C$3:I$15),0)</f>
        <v>phyattack_value</v>
      </c>
      <c r="G307" s="121">
        <f>VLOOKUP($C307,$C$3:$M$15,COLUMNS($C$3:J$15),0)</f>
        <v>150</v>
      </c>
      <c r="H307" s="121" t="str">
        <f>VLOOKUP($C307,$C$3:$M$15,COLUMNS($C$3:K$15),0)</f>
        <v>magicattack_value</v>
      </c>
      <c r="I307" s="121">
        <f>VLOOKUP($C307,$C$3:$M$15,COLUMNS($C$3:L$15),0)</f>
        <v>170</v>
      </c>
      <c r="J307" s="121" t="str">
        <f>VLOOKUP($C307,$C$3:$M$15,COLUMNS($C$3:M$15),0)</f>
        <v>medical_value</v>
      </c>
      <c r="K307" s="344">
        <f t="shared" si="1041"/>
        <v>344</v>
      </c>
      <c r="L307" s="344">
        <f t="shared" si="1042"/>
        <v>350</v>
      </c>
      <c r="M307" s="344">
        <f t="shared" si="1043"/>
        <v>350</v>
      </c>
      <c r="N307" s="344">
        <f t="shared" si="1044"/>
        <v>356</v>
      </c>
      <c r="O307" s="344">
        <f t="shared" si="1045"/>
        <v>356</v>
      </c>
      <c r="P307" s="344">
        <f t="shared" si="1046"/>
        <v>362</v>
      </c>
      <c r="Q307" s="344">
        <f t="shared" si="1047"/>
        <v>362</v>
      </c>
      <c r="R307" s="344">
        <f t="shared" si="1048"/>
        <v>368</v>
      </c>
      <c r="S307" s="344">
        <f t="shared" si="1049"/>
        <v>368</v>
      </c>
      <c r="T307" s="344">
        <f t="shared" si="1050"/>
        <v>374</v>
      </c>
      <c r="U307" s="356">
        <v>3600</v>
      </c>
      <c r="V307" s="356">
        <v>2800</v>
      </c>
      <c r="W307" s="356">
        <v>2000</v>
      </c>
      <c r="X307" s="356">
        <v>1200</v>
      </c>
      <c r="Y307" s="356">
        <v>400</v>
      </c>
      <c r="Z307" s="344">
        <f t="shared" si="1051"/>
        <v>77</v>
      </c>
      <c r="AA307" s="344">
        <f t="shared" si="1052"/>
        <v>79</v>
      </c>
      <c r="AB307" s="344">
        <f t="shared" si="1053"/>
        <v>79</v>
      </c>
      <c r="AC307" s="344">
        <f t="shared" si="1054"/>
        <v>80</v>
      </c>
      <c r="AD307" s="344">
        <f t="shared" si="1055"/>
        <v>80</v>
      </c>
      <c r="AE307" s="344">
        <f t="shared" si="1056"/>
        <v>81</v>
      </c>
      <c r="AF307" s="344">
        <f t="shared" si="1057"/>
        <v>81</v>
      </c>
      <c r="AG307" s="344">
        <f t="shared" si="1058"/>
        <v>83</v>
      </c>
      <c r="AH307" s="344">
        <f t="shared" si="1059"/>
        <v>83</v>
      </c>
      <c r="AI307" s="344">
        <f t="shared" si="1060"/>
        <v>84</v>
      </c>
      <c r="AJ307" s="356">
        <v>3600</v>
      </c>
      <c r="AK307" s="356">
        <v>2800</v>
      </c>
      <c r="AL307" s="356">
        <v>2000</v>
      </c>
      <c r="AM307" s="356">
        <v>1200</v>
      </c>
      <c r="AN307" s="356">
        <v>400</v>
      </c>
      <c r="AO307" s="344">
        <f t="shared" si="1061"/>
        <v>90</v>
      </c>
      <c r="AP307" s="344">
        <f t="shared" si="1062"/>
        <v>94</v>
      </c>
      <c r="AQ307" s="344">
        <f t="shared" si="1063"/>
        <v>94</v>
      </c>
      <c r="AR307" s="344">
        <f t="shared" si="1064"/>
        <v>97</v>
      </c>
      <c r="AS307" s="344">
        <f t="shared" si="1065"/>
        <v>97</v>
      </c>
      <c r="AT307" s="344">
        <f t="shared" si="1066"/>
        <v>101</v>
      </c>
      <c r="AU307" s="344">
        <f t="shared" si="1067"/>
        <v>101</v>
      </c>
      <c r="AV307" s="344">
        <f t="shared" si="1068"/>
        <v>104</v>
      </c>
      <c r="AW307" s="344">
        <f t="shared" si="1069"/>
        <v>104</v>
      </c>
      <c r="AX307" s="344">
        <f t="shared" si="1070"/>
        <v>108</v>
      </c>
      <c r="AY307" s="356">
        <v>3600</v>
      </c>
      <c r="AZ307" s="356">
        <v>2800</v>
      </c>
      <c r="BA307" s="356">
        <v>2000</v>
      </c>
      <c r="BB307" s="356">
        <v>1200</v>
      </c>
      <c r="BC307" s="356">
        <v>400</v>
      </c>
      <c r="BD307" s="353">
        <f t="shared" ref="BD307:BH307" si="1092">IF(BD294="","",BD294+1)</f>
        <v>6</v>
      </c>
      <c r="BE307" s="353">
        <f t="shared" si="1092"/>
        <v>6</v>
      </c>
      <c r="BF307" s="353">
        <f t="shared" si="1092"/>
        <v>21</v>
      </c>
      <c r="BG307" s="353">
        <f t="shared" si="1092"/>
        <v>36</v>
      </c>
      <c r="BH307" s="353">
        <f t="shared" si="1092"/>
        <v>51</v>
      </c>
      <c r="BI307" s="146" t="str">
        <f t="shared" si="850"/>
        <v>6;6</v>
      </c>
      <c r="BJ307" s="352">
        <f t="shared" si="851"/>
        <v>21</v>
      </c>
      <c r="BK307" s="146" t="str">
        <f t="shared" si="852"/>
        <v>36;51</v>
      </c>
      <c r="BL307" s="25">
        <f t="shared" si="970"/>
        <v>5060106</v>
      </c>
      <c r="BM307" s="146">
        <f t="shared" ref="BM307" si="1093">BM294</f>
        <v>4104</v>
      </c>
      <c r="BN307" s="146">
        <f t="shared" si="1073"/>
        <v>5</v>
      </c>
      <c r="BO307" s="146">
        <f t="shared" ref="BO307:BP307" si="1094">BO294</f>
        <v>1</v>
      </c>
      <c r="BP307" s="146">
        <f t="shared" si="1094"/>
        <v>6</v>
      </c>
      <c r="BQ307" s="146">
        <f>VLOOKUP(IF(A307=1,0,A307),宝石属性!$B$26:$D$41,2,0)</f>
        <v>7</v>
      </c>
      <c r="BR307" s="146">
        <f>VLOOKUP(IF(A307=1,0,A307),宝石属性!$B$26:$D$41,3,0)</f>
        <v>2</v>
      </c>
      <c r="BS307" s="146">
        <f t="shared" ref="BS307:BV307" si="1095">IF(BS294="","",BS294)</f>
        <v>2</v>
      </c>
      <c r="BT307" s="146">
        <f t="shared" si="1095"/>
        <v>4</v>
      </c>
      <c r="BU307" s="146">
        <f t="shared" si="1095"/>
        <v>7</v>
      </c>
      <c r="BV307" s="146">
        <f t="shared" si="1095"/>
        <v>8</v>
      </c>
      <c r="BW307" s="357" t="str">
        <f t="shared" si="978"/>
        <v/>
      </c>
      <c r="BX307" s="357" t="str">
        <f t="shared" si="979"/>
        <v/>
      </c>
    </row>
    <row r="308" spans="1:76" s="353" customFormat="1">
      <c r="A308" s="121">
        <f t="shared" si="828"/>
        <v>60</v>
      </c>
      <c r="B308" s="121" t="s">
        <v>1109</v>
      </c>
      <c r="C308" s="121" t="str">
        <f t="shared" si="1040"/>
        <v>男衣</v>
      </c>
      <c r="D308" s="121" t="str">
        <f t="shared" si="968"/>
        <v>60级绿装男衣</v>
      </c>
      <c r="E308" s="121">
        <f>VLOOKUP($C308,$C$3:$M$15,COLUMNS($C$3:H$15),0)</f>
        <v>60</v>
      </c>
      <c r="F308" s="121" t="str">
        <f>VLOOKUP($C308,$C$3:$M$15,COLUMNS($C$3:I$15),0)</f>
        <v>maxhp_value</v>
      </c>
      <c r="G308" s="121">
        <f>VLOOKUP($C308,$C$3:$M$15,COLUMNS($C$3:J$15),0)</f>
        <v>140</v>
      </c>
      <c r="H308" s="121" t="str">
        <f>VLOOKUP($C308,$C$3:$M$15,COLUMNS($C$3:K$15),0)</f>
        <v>defend_value</v>
      </c>
      <c r="I308" s="121" t="str">
        <f>VLOOKUP($C308,$C$3:$M$15,COLUMNS($C$3:L$15),0)</f>
        <v/>
      </c>
      <c r="J308" s="121" t="str">
        <f>VLOOKUP($C308,$C$3:$M$15,COLUMNS($C$3:M$15),0)</f>
        <v/>
      </c>
      <c r="K308" s="344">
        <f t="shared" si="1041"/>
        <v>276</v>
      </c>
      <c r="L308" s="344">
        <f t="shared" si="1042"/>
        <v>280</v>
      </c>
      <c r="M308" s="344">
        <f t="shared" si="1043"/>
        <v>280</v>
      </c>
      <c r="N308" s="344">
        <f t="shared" si="1044"/>
        <v>285</v>
      </c>
      <c r="O308" s="344">
        <f t="shared" si="1045"/>
        <v>285</v>
      </c>
      <c r="P308" s="344">
        <f t="shared" si="1046"/>
        <v>290</v>
      </c>
      <c r="Q308" s="344">
        <f t="shared" si="1047"/>
        <v>290</v>
      </c>
      <c r="R308" s="344">
        <f t="shared" si="1048"/>
        <v>294</v>
      </c>
      <c r="S308" s="344">
        <f t="shared" si="1049"/>
        <v>294</v>
      </c>
      <c r="T308" s="344">
        <f t="shared" si="1050"/>
        <v>299</v>
      </c>
      <c r="U308" s="356">
        <v>3600</v>
      </c>
      <c r="V308" s="356">
        <v>2800</v>
      </c>
      <c r="W308" s="356">
        <v>2000</v>
      </c>
      <c r="X308" s="356">
        <v>1200</v>
      </c>
      <c r="Y308" s="356">
        <v>400</v>
      </c>
      <c r="Z308" s="344">
        <f t="shared" si="1051"/>
        <v>86</v>
      </c>
      <c r="AA308" s="344">
        <f t="shared" si="1052"/>
        <v>88</v>
      </c>
      <c r="AB308" s="344">
        <f t="shared" si="1053"/>
        <v>88</v>
      </c>
      <c r="AC308" s="344">
        <f t="shared" si="1054"/>
        <v>89</v>
      </c>
      <c r="AD308" s="344">
        <f t="shared" si="1055"/>
        <v>89</v>
      </c>
      <c r="AE308" s="344">
        <f t="shared" si="1056"/>
        <v>91</v>
      </c>
      <c r="AF308" s="344">
        <f t="shared" si="1057"/>
        <v>91</v>
      </c>
      <c r="AG308" s="344">
        <f t="shared" si="1058"/>
        <v>92</v>
      </c>
      <c r="AH308" s="344">
        <f t="shared" si="1059"/>
        <v>92</v>
      </c>
      <c r="AI308" s="344">
        <f t="shared" si="1060"/>
        <v>93</v>
      </c>
      <c r="AJ308" s="356">
        <v>3600</v>
      </c>
      <c r="AK308" s="356">
        <v>2800</v>
      </c>
      <c r="AL308" s="356">
        <v>2000</v>
      </c>
      <c r="AM308" s="356">
        <v>1200</v>
      </c>
      <c r="AN308" s="356">
        <v>400</v>
      </c>
      <c r="AO308" s="344" t="str">
        <f t="shared" si="1061"/>
        <v/>
      </c>
      <c r="AP308" s="344" t="str">
        <f t="shared" si="1062"/>
        <v/>
      </c>
      <c r="AQ308" s="344" t="str">
        <f t="shared" si="1063"/>
        <v/>
      </c>
      <c r="AR308" s="344" t="str">
        <f t="shared" si="1064"/>
        <v/>
      </c>
      <c r="AS308" s="344" t="str">
        <f t="shared" si="1065"/>
        <v/>
      </c>
      <c r="AT308" s="344" t="str">
        <f t="shared" si="1066"/>
        <v/>
      </c>
      <c r="AU308" s="344" t="str">
        <f t="shared" si="1067"/>
        <v/>
      </c>
      <c r="AV308" s="344" t="str">
        <f t="shared" si="1068"/>
        <v/>
      </c>
      <c r="AW308" s="344" t="str">
        <f t="shared" si="1069"/>
        <v/>
      </c>
      <c r="AX308" s="344" t="str">
        <f t="shared" si="1070"/>
        <v/>
      </c>
      <c r="AY308" s="356">
        <v>3600</v>
      </c>
      <c r="AZ308" s="356">
        <v>2800</v>
      </c>
      <c r="BA308" s="356">
        <v>2000</v>
      </c>
      <c r="BB308" s="356">
        <v>1200</v>
      </c>
      <c r="BC308" s="356">
        <v>400</v>
      </c>
      <c r="BD308" s="353">
        <f t="shared" ref="BD308:BH308" si="1096">IF(BD295="","",BD295+1)</f>
        <v>6</v>
      </c>
      <c r="BE308" s="353">
        <f t="shared" si="1096"/>
        <v>6</v>
      </c>
      <c r="BF308" s="353">
        <f t="shared" si="1096"/>
        <v>21</v>
      </c>
      <c r="BG308" s="353">
        <f t="shared" si="1096"/>
        <v>36</v>
      </c>
      <c r="BH308" s="353">
        <f t="shared" si="1096"/>
        <v>51</v>
      </c>
      <c r="BI308" s="146" t="str">
        <f t="shared" si="850"/>
        <v>6;6</v>
      </c>
      <c r="BJ308" s="352">
        <f t="shared" si="851"/>
        <v>21</v>
      </c>
      <c r="BK308" s="146" t="str">
        <f t="shared" si="852"/>
        <v>36;51</v>
      </c>
      <c r="BL308" s="25">
        <f t="shared" si="970"/>
        <v>5060207</v>
      </c>
      <c r="BM308" s="146">
        <f t="shared" ref="BM308" si="1097">BM295</f>
        <v>312</v>
      </c>
      <c r="BN308" s="146">
        <f t="shared" si="1073"/>
        <v>5</v>
      </c>
      <c r="BO308" s="146">
        <f t="shared" ref="BO308:BP308" si="1098">BO295</f>
        <v>2</v>
      </c>
      <c r="BP308" s="146">
        <f t="shared" si="1098"/>
        <v>7</v>
      </c>
      <c r="BQ308" s="146">
        <f>VLOOKUP(IF(A308=1,0,A308),宝石属性!$B$26:$D$41,2,0)</f>
        <v>7</v>
      </c>
      <c r="BR308" s="146">
        <f>VLOOKUP(IF(A308=1,0,A308),宝石属性!$B$26:$D$41,3,0)</f>
        <v>2</v>
      </c>
      <c r="BS308" s="146">
        <f t="shared" ref="BS308:BV308" si="1099">IF(BS295="","",BS295)</f>
        <v>1</v>
      </c>
      <c r="BT308" s="146">
        <f t="shared" si="1099"/>
        <v>3</v>
      </c>
      <c r="BU308" s="146">
        <f t="shared" si="1099"/>
        <v>5</v>
      </c>
      <c r="BV308" s="146">
        <f t="shared" si="1099"/>
        <v>7</v>
      </c>
      <c r="BW308" s="357" t="str">
        <f t="shared" si="978"/>
        <v/>
      </c>
      <c r="BX308" s="357" t="str">
        <f t="shared" si="979"/>
        <v/>
      </c>
    </row>
    <row r="309" spans="1:76" s="353" customFormat="1">
      <c r="A309" s="121">
        <f t="shared" si="828"/>
        <v>60</v>
      </c>
      <c r="B309" s="121" t="s">
        <v>1109</v>
      </c>
      <c r="C309" s="121" t="str">
        <f t="shared" si="1040"/>
        <v>女衣</v>
      </c>
      <c r="D309" s="121" t="str">
        <f t="shared" si="968"/>
        <v>60级绿装女衣</v>
      </c>
      <c r="E309" s="121">
        <f>VLOOKUP($C309,$C$3:$M$15,COLUMNS($C$3:H$15),0)</f>
        <v>60</v>
      </c>
      <c r="F309" s="121" t="str">
        <f>VLOOKUP($C309,$C$3:$M$15,COLUMNS($C$3:I$15),0)</f>
        <v>maxhp_value</v>
      </c>
      <c r="G309" s="121">
        <f>VLOOKUP($C309,$C$3:$M$15,COLUMNS($C$3:J$15),0)</f>
        <v>140</v>
      </c>
      <c r="H309" s="121" t="str">
        <f>VLOOKUP($C309,$C$3:$M$15,COLUMNS($C$3:K$15),0)</f>
        <v>defend_value</v>
      </c>
      <c r="I309" s="121" t="str">
        <f>VLOOKUP($C309,$C$3:$M$15,COLUMNS($C$3:L$15),0)</f>
        <v/>
      </c>
      <c r="J309" s="121" t="str">
        <f>VLOOKUP($C309,$C$3:$M$15,COLUMNS($C$3:M$15),0)</f>
        <v/>
      </c>
      <c r="K309" s="344">
        <f t="shared" si="1041"/>
        <v>276</v>
      </c>
      <c r="L309" s="344">
        <f t="shared" si="1042"/>
        <v>280</v>
      </c>
      <c r="M309" s="344">
        <f t="shared" si="1043"/>
        <v>280</v>
      </c>
      <c r="N309" s="344">
        <f t="shared" si="1044"/>
        <v>285</v>
      </c>
      <c r="O309" s="344">
        <f t="shared" si="1045"/>
        <v>285</v>
      </c>
      <c r="P309" s="344">
        <f t="shared" si="1046"/>
        <v>290</v>
      </c>
      <c r="Q309" s="344">
        <f t="shared" si="1047"/>
        <v>290</v>
      </c>
      <c r="R309" s="344">
        <f t="shared" si="1048"/>
        <v>294</v>
      </c>
      <c r="S309" s="344">
        <f t="shared" si="1049"/>
        <v>294</v>
      </c>
      <c r="T309" s="344">
        <f t="shared" si="1050"/>
        <v>299</v>
      </c>
      <c r="U309" s="356">
        <v>3600</v>
      </c>
      <c r="V309" s="356">
        <v>2800</v>
      </c>
      <c r="W309" s="356">
        <v>2000</v>
      </c>
      <c r="X309" s="356">
        <v>1200</v>
      </c>
      <c r="Y309" s="356">
        <v>400</v>
      </c>
      <c r="Z309" s="344">
        <f t="shared" si="1051"/>
        <v>86</v>
      </c>
      <c r="AA309" s="344">
        <f t="shared" si="1052"/>
        <v>88</v>
      </c>
      <c r="AB309" s="344">
        <f t="shared" si="1053"/>
        <v>88</v>
      </c>
      <c r="AC309" s="344">
        <f t="shared" si="1054"/>
        <v>89</v>
      </c>
      <c r="AD309" s="344">
        <f t="shared" si="1055"/>
        <v>89</v>
      </c>
      <c r="AE309" s="344">
        <f t="shared" si="1056"/>
        <v>91</v>
      </c>
      <c r="AF309" s="344">
        <f t="shared" si="1057"/>
        <v>91</v>
      </c>
      <c r="AG309" s="344">
        <f t="shared" si="1058"/>
        <v>92</v>
      </c>
      <c r="AH309" s="344">
        <f t="shared" si="1059"/>
        <v>92</v>
      </c>
      <c r="AI309" s="344">
        <f t="shared" si="1060"/>
        <v>93</v>
      </c>
      <c r="AJ309" s="356">
        <v>3600</v>
      </c>
      <c r="AK309" s="356">
        <v>2800</v>
      </c>
      <c r="AL309" s="356">
        <v>2000</v>
      </c>
      <c r="AM309" s="356">
        <v>1200</v>
      </c>
      <c r="AN309" s="356">
        <v>400</v>
      </c>
      <c r="AO309" s="344" t="str">
        <f t="shared" si="1061"/>
        <v/>
      </c>
      <c r="AP309" s="344" t="str">
        <f t="shared" si="1062"/>
        <v/>
      </c>
      <c r="AQ309" s="344" t="str">
        <f t="shared" si="1063"/>
        <v/>
      </c>
      <c r="AR309" s="344" t="str">
        <f t="shared" si="1064"/>
        <v/>
      </c>
      <c r="AS309" s="344" t="str">
        <f t="shared" si="1065"/>
        <v/>
      </c>
      <c r="AT309" s="344" t="str">
        <f t="shared" si="1066"/>
        <v/>
      </c>
      <c r="AU309" s="344" t="str">
        <f t="shared" si="1067"/>
        <v/>
      </c>
      <c r="AV309" s="344" t="str">
        <f t="shared" si="1068"/>
        <v/>
      </c>
      <c r="AW309" s="344" t="str">
        <f t="shared" si="1069"/>
        <v/>
      </c>
      <c r="AX309" s="344" t="str">
        <f t="shared" si="1070"/>
        <v/>
      </c>
      <c r="AY309" s="356">
        <v>3600</v>
      </c>
      <c r="AZ309" s="356">
        <v>2800</v>
      </c>
      <c r="BA309" s="356">
        <v>2000</v>
      </c>
      <c r="BB309" s="356">
        <v>1200</v>
      </c>
      <c r="BC309" s="356">
        <v>400</v>
      </c>
      <c r="BD309" s="353">
        <f t="shared" ref="BD309:BH309" si="1100">IF(BD296="","",BD296+1)</f>
        <v>6</v>
      </c>
      <c r="BE309" s="353">
        <f t="shared" si="1100"/>
        <v>6</v>
      </c>
      <c r="BF309" s="353">
        <f t="shared" si="1100"/>
        <v>21</v>
      </c>
      <c r="BG309" s="353">
        <f t="shared" si="1100"/>
        <v>36</v>
      </c>
      <c r="BH309" s="353">
        <f t="shared" si="1100"/>
        <v>51</v>
      </c>
      <c r="BI309" s="146" t="str">
        <f t="shared" si="850"/>
        <v>6;6</v>
      </c>
      <c r="BJ309" s="352">
        <f t="shared" si="851"/>
        <v>21</v>
      </c>
      <c r="BK309" s="146" t="str">
        <f t="shared" si="852"/>
        <v>36;51</v>
      </c>
      <c r="BL309" s="25">
        <f t="shared" si="970"/>
        <v>5060208</v>
      </c>
      <c r="BM309" s="146">
        <f t="shared" ref="BM309" si="1101">BM296</f>
        <v>568</v>
      </c>
      <c r="BN309" s="146">
        <f t="shared" si="1073"/>
        <v>5</v>
      </c>
      <c r="BO309" s="146">
        <f t="shared" ref="BO309:BP309" si="1102">BO296</f>
        <v>2</v>
      </c>
      <c r="BP309" s="146">
        <f t="shared" si="1102"/>
        <v>8</v>
      </c>
      <c r="BQ309" s="146">
        <f>VLOOKUP(IF(A309=1,0,A309),宝石属性!$B$26:$D$41,2,0)</f>
        <v>7</v>
      </c>
      <c r="BR309" s="146">
        <f>VLOOKUP(IF(A309=1,0,A309),宝石属性!$B$26:$D$41,3,0)</f>
        <v>2</v>
      </c>
      <c r="BS309" s="146">
        <f t="shared" ref="BS309:BV309" si="1103">IF(BS296="","",BS296)</f>
        <v>1</v>
      </c>
      <c r="BT309" s="146">
        <f t="shared" si="1103"/>
        <v>3</v>
      </c>
      <c r="BU309" s="146">
        <f t="shared" si="1103"/>
        <v>5</v>
      </c>
      <c r="BV309" s="146">
        <f t="shared" si="1103"/>
        <v>7</v>
      </c>
      <c r="BW309" s="357" t="str">
        <f t="shared" si="978"/>
        <v/>
      </c>
      <c r="BX309" s="357" t="str">
        <f t="shared" si="979"/>
        <v/>
      </c>
    </row>
    <row r="310" spans="1:76" s="353" customFormat="1">
      <c r="A310" s="121">
        <f t="shared" si="828"/>
        <v>60</v>
      </c>
      <c r="B310" s="121" t="s">
        <v>1109</v>
      </c>
      <c r="C310" s="121" t="str">
        <f t="shared" si="1040"/>
        <v>男头盔</v>
      </c>
      <c r="D310" s="121" t="str">
        <f t="shared" si="968"/>
        <v>60级绿装男头盔</v>
      </c>
      <c r="E310" s="121">
        <f>VLOOKUP($C310,$C$3:$M$15,COLUMNS($C$3:H$15),0)</f>
        <v>90</v>
      </c>
      <c r="F310" s="121" t="str">
        <f>VLOOKUP($C310,$C$3:$M$15,COLUMNS($C$3:I$15),0)</f>
        <v>maxmp_value</v>
      </c>
      <c r="G310" s="121">
        <f>VLOOKUP($C310,$C$3:$M$15,COLUMNS($C$3:J$15),0)</f>
        <v>140</v>
      </c>
      <c r="H310" s="121" t="str">
        <f>VLOOKUP($C310,$C$3:$M$15,COLUMNS($C$3:K$15),0)</f>
        <v>defend_value</v>
      </c>
      <c r="I310" s="121" t="str">
        <f>VLOOKUP($C310,$C$3:$M$15,COLUMNS($C$3:L$15),0)</f>
        <v/>
      </c>
      <c r="J310" s="121" t="str">
        <f>VLOOKUP($C310,$C$3:$M$15,COLUMNS($C$3:M$15),0)</f>
        <v/>
      </c>
      <c r="K310" s="344">
        <f t="shared" si="1041"/>
        <v>344</v>
      </c>
      <c r="L310" s="344">
        <f t="shared" si="1042"/>
        <v>350</v>
      </c>
      <c r="M310" s="344">
        <f t="shared" si="1043"/>
        <v>350</v>
      </c>
      <c r="N310" s="344">
        <f t="shared" si="1044"/>
        <v>356</v>
      </c>
      <c r="O310" s="344">
        <f t="shared" si="1045"/>
        <v>356</v>
      </c>
      <c r="P310" s="344">
        <f t="shared" si="1046"/>
        <v>362</v>
      </c>
      <c r="Q310" s="344">
        <f t="shared" si="1047"/>
        <v>362</v>
      </c>
      <c r="R310" s="344">
        <f t="shared" si="1048"/>
        <v>368</v>
      </c>
      <c r="S310" s="344">
        <f t="shared" si="1049"/>
        <v>368</v>
      </c>
      <c r="T310" s="344">
        <f t="shared" si="1050"/>
        <v>374</v>
      </c>
      <c r="U310" s="356">
        <v>3600</v>
      </c>
      <c r="V310" s="356">
        <v>2800</v>
      </c>
      <c r="W310" s="356">
        <v>2000</v>
      </c>
      <c r="X310" s="356">
        <v>1200</v>
      </c>
      <c r="Y310" s="356">
        <v>400</v>
      </c>
      <c r="Z310" s="344">
        <f t="shared" si="1051"/>
        <v>52</v>
      </c>
      <c r="AA310" s="344">
        <f t="shared" si="1052"/>
        <v>53</v>
      </c>
      <c r="AB310" s="344">
        <f t="shared" si="1053"/>
        <v>53</v>
      </c>
      <c r="AC310" s="344">
        <f t="shared" si="1054"/>
        <v>53</v>
      </c>
      <c r="AD310" s="344">
        <f t="shared" si="1055"/>
        <v>53</v>
      </c>
      <c r="AE310" s="344">
        <f t="shared" si="1056"/>
        <v>54</v>
      </c>
      <c r="AF310" s="344">
        <f t="shared" si="1057"/>
        <v>54</v>
      </c>
      <c r="AG310" s="344">
        <f t="shared" si="1058"/>
        <v>55</v>
      </c>
      <c r="AH310" s="344">
        <f t="shared" si="1059"/>
        <v>55</v>
      </c>
      <c r="AI310" s="344">
        <f t="shared" si="1060"/>
        <v>56</v>
      </c>
      <c r="AJ310" s="356">
        <v>3600</v>
      </c>
      <c r="AK310" s="356">
        <v>2800</v>
      </c>
      <c r="AL310" s="356">
        <v>2000</v>
      </c>
      <c r="AM310" s="356">
        <v>1200</v>
      </c>
      <c r="AN310" s="356">
        <v>400</v>
      </c>
      <c r="AO310" s="344" t="str">
        <f t="shared" si="1061"/>
        <v/>
      </c>
      <c r="AP310" s="344" t="str">
        <f t="shared" si="1062"/>
        <v/>
      </c>
      <c r="AQ310" s="344" t="str">
        <f t="shared" si="1063"/>
        <v/>
      </c>
      <c r="AR310" s="344" t="str">
        <f t="shared" si="1064"/>
        <v/>
      </c>
      <c r="AS310" s="344" t="str">
        <f t="shared" si="1065"/>
        <v/>
      </c>
      <c r="AT310" s="344" t="str">
        <f t="shared" si="1066"/>
        <v/>
      </c>
      <c r="AU310" s="344" t="str">
        <f t="shared" si="1067"/>
        <v/>
      </c>
      <c r="AV310" s="344" t="str">
        <f t="shared" si="1068"/>
        <v/>
      </c>
      <c r="AW310" s="344" t="str">
        <f t="shared" si="1069"/>
        <v/>
      </c>
      <c r="AX310" s="344" t="str">
        <f t="shared" si="1070"/>
        <v/>
      </c>
      <c r="AY310" s="356">
        <v>3600</v>
      </c>
      <c r="AZ310" s="356">
        <v>2800</v>
      </c>
      <c r="BA310" s="356">
        <v>2000</v>
      </c>
      <c r="BB310" s="356">
        <v>1200</v>
      </c>
      <c r="BC310" s="356">
        <v>400</v>
      </c>
      <c r="BD310" s="353" t="str">
        <f t="shared" ref="BD310:BH310" si="1104">IF(BD297="","",BD297+1)</f>
        <v/>
      </c>
      <c r="BE310" s="353" t="str">
        <f t="shared" si="1104"/>
        <v/>
      </c>
      <c r="BF310" s="353" t="str">
        <f t="shared" si="1104"/>
        <v/>
      </c>
      <c r="BG310" s="353" t="str">
        <f t="shared" si="1104"/>
        <v/>
      </c>
      <c r="BH310" s="353" t="str">
        <f t="shared" si="1104"/>
        <v/>
      </c>
      <c r="BI310" s="146" t="str">
        <f t="shared" si="850"/>
        <v/>
      </c>
      <c r="BJ310" s="352" t="str">
        <f t="shared" si="851"/>
        <v/>
      </c>
      <c r="BK310" s="146" t="str">
        <f t="shared" si="852"/>
        <v/>
      </c>
      <c r="BL310" s="25">
        <f t="shared" si="970"/>
        <v>5060309</v>
      </c>
      <c r="BM310" s="146">
        <f t="shared" ref="BM310" si="1105">BM297</f>
        <v>1640</v>
      </c>
      <c r="BN310" s="146">
        <f t="shared" si="1073"/>
        <v>5</v>
      </c>
      <c r="BO310" s="146">
        <f t="shared" ref="BO310:BP310" si="1106">BO297</f>
        <v>3</v>
      </c>
      <c r="BP310" s="146">
        <f t="shared" si="1106"/>
        <v>9</v>
      </c>
      <c r="BQ310" s="146">
        <f>VLOOKUP(IF(A310=1,0,A310),宝石属性!$B$26:$D$41,2,0)</f>
        <v>7</v>
      </c>
      <c r="BR310" s="146">
        <f>VLOOKUP(IF(A310=1,0,A310),宝石属性!$B$26:$D$41,3,0)</f>
        <v>2</v>
      </c>
      <c r="BS310" s="146">
        <f t="shared" ref="BS310:BV310" si="1107">IF(BS297="","",BS297)</f>
        <v>2</v>
      </c>
      <c r="BT310" s="146">
        <f t="shared" si="1107"/>
        <v>3</v>
      </c>
      <c r="BU310" s="146" t="str">
        <f t="shared" si="1107"/>
        <v/>
      </c>
      <c r="BV310" s="146" t="str">
        <f t="shared" si="1107"/>
        <v/>
      </c>
      <c r="BW310" s="357" t="str">
        <f t="shared" si="978"/>
        <v/>
      </c>
      <c r="BX310" s="357" t="str">
        <f t="shared" si="979"/>
        <v/>
      </c>
    </row>
    <row r="311" spans="1:76" s="353" customFormat="1">
      <c r="A311" s="121">
        <f t="shared" si="828"/>
        <v>60</v>
      </c>
      <c r="B311" s="121" t="s">
        <v>1109</v>
      </c>
      <c r="C311" s="121" t="str">
        <f t="shared" si="1040"/>
        <v>女头饰</v>
      </c>
      <c r="D311" s="121" t="str">
        <f t="shared" si="968"/>
        <v>60级绿装女头饰</v>
      </c>
      <c r="E311" s="121">
        <f>VLOOKUP($C311,$C$3:$M$15,COLUMNS($C$3:H$15),0)</f>
        <v>90</v>
      </c>
      <c r="F311" s="121" t="str">
        <f>VLOOKUP($C311,$C$3:$M$15,COLUMNS($C$3:I$15),0)</f>
        <v>maxmp_value</v>
      </c>
      <c r="G311" s="121">
        <f>VLOOKUP($C311,$C$3:$M$15,COLUMNS($C$3:J$15),0)</f>
        <v>140</v>
      </c>
      <c r="H311" s="121" t="str">
        <f>VLOOKUP($C311,$C$3:$M$15,COLUMNS($C$3:K$15),0)</f>
        <v>defend_value</v>
      </c>
      <c r="I311" s="121" t="str">
        <f>VLOOKUP($C311,$C$3:$M$15,COLUMNS($C$3:L$15),0)</f>
        <v/>
      </c>
      <c r="J311" s="121" t="str">
        <f>VLOOKUP($C311,$C$3:$M$15,COLUMNS($C$3:M$15),0)</f>
        <v/>
      </c>
      <c r="K311" s="344">
        <f t="shared" si="1041"/>
        <v>344</v>
      </c>
      <c r="L311" s="344">
        <f t="shared" si="1042"/>
        <v>350</v>
      </c>
      <c r="M311" s="344">
        <f t="shared" si="1043"/>
        <v>350</v>
      </c>
      <c r="N311" s="344">
        <f t="shared" si="1044"/>
        <v>356</v>
      </c>
      <c r="O311" s="344">
        <f t="shared" si="1045"/>
        <v>356</v>
      </c>
      <c r="P311" s="344">
        <f t="shared" si="1046"/>
        <v>362</v>
      </c>
      <c r="Q311" s="344">
        <f t="shared" si="1047"/>
        <v>362</v>
      </c>
      <c r="R311" s="344">
        <f t="shared" si="1048"/>
        <v>368</v>
      </c>
      <c r="S311" s="344">
        <f t="shared" si="1049"/>
        <v>368</v>
      </c>
      <c r="T311" s="344">
        <f t="shared" si="1050"/>
        <v>374</v>
      </c>
      <c r="U311" s="356">
        <v>3600</v>
      </c>
      <c r="V311" s="356">
        <v>2800</v>
      </c>
      <c r="W311" s="356">
        <v>2000</v>
      </c>
      <c r="X311" s="356">
        <v>1200</v>
      </c>
      <c r="Y311" s="356">
        <v>400</v>
      </c>
      <c r="Z311" s="344">
        <f t="shared" si="1051"/>
        <v>52</v>
      </c>
      <c r="AA311" s="344">
        <f t="shared" si="1052"/>
        <v>53</v>
      </c>
      <c r="AB311" s="344">
        <f t="shared" si="1053"/>
        <v>53</v>
      </c>
      <c r="AC311" s="344">
        <f t="shared" si="1054"/>
        <v>53</v>
      </c>
      <c r="AD311" s="344">
        <f t="shared" si="1055"/>
        <v>53</v>
      </c>
      <c r="AE311" s="344">
        <f t="shared" si="1056"/>
        <v>54</v>
      </c>
      <c r="AF311" s="344">
        <f t="shared" si="1057"/>
        <v>54</v>
      </c>
      <c r="AG311" s="344">
        <f t="shared" si="1058"/>
        <v>55</v>
      </c>
      <c r="AH311" s="344">
        <f t="shared" si="1059"/>
        <v>55</v>
      </c>
      <c r="AI311" s="344">
        <f t="shared" si="1060"/>
        <v>56</v>
      </c>
      <c r="AJ311" s="356">
        <v>3600</v>
      </c>
      <c r="AK311" s="356">
        <v>2800</v>
      </c>
      <c r="AL311" s="356">
        <v>2000</v>
      </c>
      <c r="AM311" s="356">
        <v>1200</v>
      </c>
      <c r="AN311" s="356">
        <v>400</v>
      </c>
      <c r="AO311" s="344" t="str">
        <f t="shared" si="1061"/>
        <v/>
      </c>
      <c r="AP311" s="344" t="str">
        <f t="shared" si="1062"/>
        <v/>
      </c>
      <c r="AQ311" s="344" t="str">
        <f t="shared" si="1063"/>
        <v/>
      </c>
      <c r="AR311" s="344" t="str">
        <f t="shared" si="1064"/>
        <v/>
      </c>
      <c r="AS311" s="344" t="str">
        <f t="shared" si="1065"/>
        <v/>
      </c>
      <c r="AT311" s="344" t="str">
        <f t="shared" si="1066"/>
        <v/>
      </c>
      <c r="AU311" s="344" t="str">
        <f t="shared" si="1067"/>
        <v/>
      </c>
      <c r="AV311" s="344" t="str">
        <f t="shared" si="1068"/>
        <v/>
      </c>
      <c r="AW311" s="344" t="str">
        <f t="shared" si="1069"/>
        <v/>
      </c>
      <c r="AX311" s="344" t="str">
        <f t="shared" si="1070"/>
        <v/>
      </c>
      <c r="AY311" s="356">
        <v>3600</v>
      </c>
      <c r="AZ311" s="356">
        <v>2800</v>
      </c>
      <c r="BA311" s="356">
        <v>2000</v>
      </c>
      <c r="BB311" s="356">
        <v>1200</v>
      </c>
      <c r="BC311" s="356">
        <v>400</v>
      </c>
      <c r="BD311" s="353" t="str">
        <f t="shared" ref="BD311:BH311" si="1108">IF(BD298="","",BD298+1)</f>
        <v/>
      </c>
      <c r="BE311" s="353" t="str">
        <f t="shared" si="1108"/>
        <v/>
      </c>
      <c r="BF311" s="353" t="str">
        <f t="shared" si="1108"/>
        <v/>
      </c>
      <c r="BG311" s="353" t="str">
        <f t="shared" si="1108"/>
        <v/>
      </c>
      <c r="BH311" s="353" t="str">
        <f t="shared" si="1108"/>
        <v/>
      </c>
      <c r="BI311" s="146" t="str">
        <f t="shared" si="850"/>
        <v/>
      </c>
      <c r="BJ311" s="352" t="str">
        <f t="shared" si="851"/>
        <v/>
      </c>
      <c r="BK311" s="146" t="str">
        <f t="shared" si="852"/>
        <v/>
      </c>
      <c r="BL311" s="25">
        <f t="shared" si="970"/>
        <v>5060310</v>
      </c>
      <c r="BM311" s="146">
        <f t="shared" ref="BM311" si="1109">BM298</f>
        <v>1384</v>
      </c>
      <c r="BN311" s="146">
        <f t="shared" si="1073"/>
        <v>5</v>
      </c>
      <c r="BO311" s="146">
        <f t="shared" ref="BO311:BP311" si="1110">BO298</f>
        <v>3</v>
      </c>
      <c r="BP311" s="146">
        <f t="shared" si="1110"/>
        <v>10</v>
      </c>
      <c r="BQ311" s="146">
        <f>VLOOKUP(IF(A311=1,0,A311),宝石属性!$B$26:$D$41,2,0)</f>
        <v>7</v>
      </c>
      <c r="BR311" s="146">
        <f>VLOOKUP(IF(A311=1,0,A311),宝石属性!$B$26:$D$41,3,0)</f>
        <v>2</v>
      </c>
      <c r="BS311" s="146">
        <f t="shared" ref="BS311:BV311" si="1111">IF(BS298="","",BS298)</f>
        <v>2</v>
      </c>
      <c r="BT311" s="146">
        <f t="shared" si="1111"/>
        <v>3</v>
      </c>
      <c r="BU311" s="146" t="str">
        <f t="shared" si="1111"/>
        <v/>
      </c>
      <c r="BV311" s="146" t="str">
        <f t="shared" si="1111"/>
        <v/>
      </c>
      <c r="BW311" s="357" t="str">
        <f t="shared" si="978"/>
        <v/>
      </c>
      <c r="BX311" s="357" t="str">
        <f t="shared" si="979"/>
        <v/>
      </c>
    </row>
    <row r="312" spans="1:76" s="353" customFormat="1">
      <c r="A312" s="121">
        <f t="shared" si="828"/>
        <v>60</v>
      </c>
      <c r="B312" s="121" t="s">
        <v>1109</v>
      </c>
      <c r="C312" s="121" t="str">
        <f t="shared" si="1040"/>
        <v>项链</v>
      </c>
      <c r="D312" s="121" t="str">
        <f t="shared" si="968"/>
        <v>60级绿装项链</v>
      </c>
      <c r="E312" s="121">
        <f>VLOOKUP($C312,$C$3:$M$15,COLUMNS($C$3:H$15),0)</f>
        <v>150</v>
      </c>
      <c r="F312" s="121" t="str">
        <f>VLOOKUP($C312,$C$3:$M$15,COLUMNS($C$3:I$15),0)</f>
        <v>magicattack_value</v>
      </c>
      <c r="G312" s="121">
        <f>VLOOKUP($C312,$C$3:$M$15,COLUMNS($C$3:J$15),0)</f>
        <v>160</v>
      </c>
      <c r="H312" s="121" t="str">
        <f>VLOOKUP($C312,$C$3:$M$15,COLUMNS($C$3:K$15),0)</f>
        <v>magicdef_value</v>
      </c>
      <c r="I312" s="121" t="str">
        <f>VLOOKUP($C312,$C$3:$M$15,COLUMNS($C$3:L$15),0)</f>
        <v/>
      </c>
      <c r="J312" s="121" t="str">
        <f>VLOOKUP($C312,$C$3:$M$15,COLUMNS($C$3:M$15),0)</f>
        <v/>
      </c>
      <c r="K312" s="344">
        <f t="shared" si="1041"/>
        <v>95</v>
      </c>
      <c r="L312" s="344">
        <f t="shared" si="1042"/>
        <v>96</v>
      </c>
      <c r="M312" s="344">
        <f t="shared" si="1043"/>
        <v>96</v>
      </c>
      <c r="N312" s="344">
        <f t="shared" si="1044"/>
        <v>98</v>
      </c>
      <c r="O312" s="344">
        <f t="shared" si="1045"/>
        <v>98</v>
      </c>
      <c r="P312" s="344">
        <f t="shared" si="1046"/>
        <v>100</v>
      </c>
      <c r="Q312" s="344">
        <f t="shared" si="1047"/>
        <v>100</v>
      </c>
      <c r="R312" s="344">
        <f t="shared" si="1048"/>
        <v>101</v>
      </c>
      <c r="S312" s="344">
        <f t="shared" si="1049"/>
        <v>101</v>
      </c>
      <c r="T312" s="344">
        <f t="shared" si="1050"/>
        <v>103</v>
      </c>
      <c r="U312" s="356">
        <v>3600</v>
      </c>
      <c r="V312" s="356">
        <v>2800</v>
      </c>
      <c r="W312" s="356">
        <v>2000</v>
      </c>
      <c r="X312" s="356">
        <v>1200</v>
      </c>
      <c r="Y312" s="356">
        <v>400</v>
      </c>
      <c r="Z312" s="344">
        <f t="shared" si="1051"/>
        <v>50</v>
      </c>
      <c r="AA312" s="344">
        <f t="shared" si="1052"/>
        <v>51</v>
      </c>
      <c r="AB312" s="344">
        <f t="shared" si="1053"/>
        <v>51</v>
      </c>
      <c r="AC312" s="344">
        <f t="shared" si="1054"/>
        <v>52</v>
      </c>
      <c r="AD312" s="344">
        <f t="shared" si="1055"/>
        <v>52</v>
      </c>
      <c r="AE312" s="344">
        <f t="shared" si="1056"/>
        <v>53</v>
      </c>
      <c r="AF312" s="344">
        <f t="shared" si="1057"/>
        <v>53</v>
      </c>
      <c r="AG312" s="344">
        <f t="shared" si="1058"/>
        <v>54</v>
      </c>
      <c r="AH312" s="344">
        <f t="shared" si="1059"/>
        <v>54</v>
      </c>
      <c r="AI312" s="344">
        <f t="shared" si="1060"/>
        <v>55</v>
      </c>
      <c r="AJ312" s="356">
        <v>3600</v>
      </c>
      <c r="AK312" s="356">
        <v>2800</v>
      </c>
      <c r="AL312" s="356">
        <v>2000</v>
      </c>
      <c r="AM312" s="356">
        <v>1200</v>
      </c>
      <c r="AN312" s="356">
        <v>400</v>
      </c>
      <c r="AO312" s="344" t="str">
        <f t="shared" si="1061"/>
        <v/>
      </c>
      <c r="AP312" s="344" t="str">
        <f t="shared" si="1062"/>
        <v/>
      </c>
      <c r="AQ312" s="344" t="str">
        <f t="shared" si="1063"/>
        <v/>
      </c>
      <c r="AR312" s="344" t="str">
        <f t="shared" si="1064"/>
        <v/>
      </c>
      <c r="AS312" s="344" t="str">
        <f t="shared" si="1065"/>
        <v/>
      </c>
      <c r="AT312" s="344" t="str">
        <f t="shared" si="1066"/>
        <v/>
      </c>
      <c r="AU312" s="344" t="str">
        <f t="shared" si="1067"/>
        <v/>
      </c>
      <c r="AV312" s="344" t="str">
        <f t="shared" si="1068"/>
        <v/>
      </c>
      <c r="AW312" s="344" t="str">
        <f t="shared" si="1069"/>
        <v/>
      </c>
      <c r="AX312" s="344" t="str">
        <f t="shared" si="1070"/>
        <v/>
      </c>
      <c r="AY312" s="356">
        <v>3600</v>
      </c>
      <c r="AZ312" s="356">
        <v>2800</v>
      </c>
      <c r="BA312" s="356">
        <v>2000</v>
      </c>
      <c r="BB312" s="356">
        <v>1200</v>
      </c>
      <c r="BC312" s="356">
        <v>400</v>
      </c>
      <c r="BD312" s="353" t="str">
        <f t="shared" ref="BD312:BH312" si="1112">IF(BD299="","",BD299+1)</f>
        <v/>
      </c>
      <c r="BE312" s="353" t="str">
        <f t="shared" si="1112"/>
        <v/>
      </c>
      <c r="BF312" s="353" t="str">
        <f t="shared" si="1112"/>
        <v/>
      </c>
      <c r="BG312" s="353" t="str">
        <f t="shared" si="1112"/>
        <v/>
      </c>
      <c r="BH312" s="353" t="str">
        <f t="shared" si="1112"/>
        <v/>
      </c>
      <c r="BI312" s="146" t="str">
        <f t="shared" si="850"/>
        <v/>
      </c>
      <c r="BJ312" s="352" t="str">
        <f t="shared" si="851"/>
        <v/>
      </c>
      <c r="BK312" s="146" t="str">
        <f t="shared" si="852"/>
        <v/>
      </c>
      <c r="BL312" s="25">
        <f t="shared" si="970"/>
        <v>5060411</v>
      </c>
      <c r="BM312" s="146">
        <f t="shared" ref="BM312" si="1113">BM299</f>
        <v>40</v>
      </c>
      <c r="BN312" s="146">
        <f t="shared" si="1073"/>
        <v>5</v>
      </c>
      <c r="BO312" s="146">
        <f t="shared" ref="BO312:BP312" si="1114">BO299</f>
        <v>4</v>
      </c>
      <c r="BP312" s="146">
        <f t="shared" si="1114"/>
        <v>11</v>
      </c>
      <c r="BQ312" s="146">
        <f>VLOOKUP(IF(A312=1,0,A312),宝石属性!$B$26:$D$41,2,0)</f>
        <v>7</v>
      </c>
      <c r="BR312" s="146">
        <f>VLOOKUP(IF(A312=1,0,A312),宝石属性!$B$26:$D$41,3,0)</f>
        <v>2</v>
      </c>
      <c r="BS312" s="146">
        <f t="shared" ref="BS312:BV312" si="1115">IF(BS299="","",BS299)</f>
        <v>4</v>
      </c>
      <c r="BT312" s="146">
        <f t="shared" si="1115"/>
        <v>5</v>
      </c>
      <c r="BU312" s="146" t="str">
        <f t="shared" si="1115"/>
        <v/>
      </c>
      <c r="BV312" s="146" t="str">
        <f t="shared" si="1115"/>
        <v/>
      </c>
      <c r="BW312" s="357" t="str">
        <f t="shared" si="978"/>
        <v/>
      </c>
      <c r="BX312" s="357" t="str">
        <f t="shared" si="979"/>
        <v/>
      </c>
    </row>
    <row r="313" spans="1:76" s="353" customFormat="1">
      <c r="A313" s="121">
        <f t="shared" si="828"/>
        <v>60</v>
      </c>
      <c r="B313" s="121" t="s">
        <v>1109</v>
      </c>
      <c r="C313" s="121" t="str">
        <f t="shared" si="1040"/>
        <v>腰带</v>
      </c>
      <c r="D313" s="121" t="str">
        <f t="shared" si="968"/>
        <v>60级绿装腰带</v>
      </c>
      <c r="E313" s="121">
        <f>VLOOKUP($C313,$C$3:$M$15,COLUMNS($C$3:H$15),0)</f>
        <v>60</v>
      </c>
      <c r="F313" s="121" t="str">
        <f>VLOOKUP($C313,$C$3:$M$15,COLUMNS($C$3:I$15),0)</f>
        <v>maxhp_value</v>
      </c>
      <c r="G313" s="121">
        <f>VLOOKUP($C313,$C$3:$M$15,COLUMNS($C$3:J$15),0)</f>
        <v>140</v>
      </c>
      <c r="H313" s="121" t="str">
        <f>VLOOKUP($C313,$C$3:$M$15,COLUMNS($C$3:K$15),0)</f>
        <v>defend_value</v>
      </c>
      <c r="I313" s="121" t="str">
        <f>VLOOKUP($C313,$C$3:$M$15,COLUMNS($C$3:L$15),0)</f>
        <v/>
      </c>
      <c r="J313" s="121" t="str">
        <f>VLOOKUP($C313,$C$3:$M$15,COLUMNS($C$3:M$15),0)</f>
        <v/>
      </c>
      <c r="K313" s="344">
        <f t="shared" si="1041"/>
        <v>413</v>
      </c>
      <c r="L313" s="344">
        <f t="shared" si="1042"/>
        <v>420</v>
      </c>
      <c r="M313" s="344">
        <f t="shared" si="1043"/>
        <v>420</v>
      </c>
      <c r="N313" s="344">
        <f t="shared" si="1044"/>
        <v>427</v>
      </c>
      <c r="O313" s="344">
        <f t="shared" si="1045"/>
        <v>427</v>
      </c>
      <c r="P313" s="344">
        <f t="shared" si="1046"/>
        <v>435</v>
      </c>
      <c r="Q313" s="344">
        <f t="shared" si="1047"/>
        <v>435</v>
      </c>
      <c r="R313" s="344">
        <f t="shared" si="1048"/>
        <v>442</v>
      </c>
      <c r="S313" s="344">
        <f t="shared" si="1049"/>
        <v>442</v>
      </c>
      <c r="T313" s="344">
        <f t="shared" si="1050"/>
        <v>449</v>
      </c>
      <c r="U313" s="356">
        <v>3600</v>
      </c>
      <c r="V313" s="356">
        <v>2800</v>
      </c>
      <c r="W313" s="356">
        <v>2000</v>
      </c>
      <c r="X313" s="356">
        <v>1200</v>
      </c>
      <c r="Y313" s="356">
        <v>400</v>
      </c>
      <c r="Z313" s="344">
        <f t="shared" si="1051"/>
        <v>34</v>
      </c>
      <c r="AA313" s="344">
        <f t="shared" si="1052"/>
        <v>35</v>
      </c>
      <c r="AB313" s="344">
        <f t="shared" si="1053"/>
        <v>35</v>
      </c>
      <c r="AC313" s="344">
        <f t="shared" si="1054"/>
        <v>36</v>
      </c>
      <c r="AD313" s="344">
        <f t="shared" si="1055"/>
        <v>36</v>
      </c>
      <c r="AE313" s="344">
        <f t="shared" si="1056"/>
        <v>36</v>
      </c>
      <c r="AF313" s="344">
        <f t="shared" si="1057"/>
        <v>36</v>
      </c>
      <c r="AG313" s="344">
        <f t="shared" si="1058"/>
        <v>37</v>
      </c>
      <c r="AH313" s="344">
        <f t="shared" si="1059"/>
        <v>37</v>
      </c>
      <c r="AI313" s="344">
        <f t="shared" si="1060"/>
        <v>37</v>
      </c>
      <c r="AJ313" s="356">
        <v>3600</v>
      </c>
      <c r="AK313" s="356">
        <v>2800</v>
      </c>
      <c r="AL313" s="356">
        <v>2000</v>
      </c>
      <c r="AM313" s="356">
        <v>1200</v>
      </c>
      <c r="AN313" s="356">
        <v>400</v>
      </c>
      <c r="AO313" s="344" t="str">
        <f t="shared" si="1061"/>
        <v/>
      </c>
      <c r="AP313" s="344" t="str">
        <f t="shared" si="1062"/>
        <v/>
      </c>
      <c r="AQ313" s="344" t="str">
        <f t="shared" si="1063"/>
        <v/>
      </c>
      <c r="AR313" s="344" t="str">
        <f t="shared" si="1064"/>
        <v/>
      </c>
      <c r="AS313" s="344" t="str">
        <f t="shared" si="1065"/>
        <v/>
      </c>
      <c r="AT313" s="344" t="str">
        <f t="shared" si="1066"/>
        <v/>
      </c>
      <c r="AU313" s="344" t="str">
        <f t="shared" si="1067"/>
        <v/>
      </c>
      <c r="AV313" s="344" t="str">
        <f t="shared" si="1068"/>
        <v/>
      </c>
      <c r="AW313" s="344" t="str">
        <f t="shared" si="1069"/>
        <v/>
      </c>
      <c r="AX313" s="344" t="str">
        <f t="shared" si="1070"/>
        <v/>
      </c>
      <c r="AY313" s="356">
        <v>3600</v>
      </c>
      <c r="AZ313" s="356">
        <v>2800</v>
      </c>
      <c r="BA313" s="356">
        <v>2000</v>
      </c>
      <c r="BB313" s="356">
        <v>1200</v>
      </c>
      <c r="BC313" s="356">
        <v>400</v>
      </c>
      <c r="BD313" s="353" t="str">
        <f t="shared" ref="BD313:BH313" si="1116">IF(BD300="","",BD300+1)</f>
        <v/>
      </c>
      <c r="BE313" s="353" t="str">
        <f t="shared" si="1116"/>
        <v/>
      </c>
      <c r="BF313" s="353" t="str">
        <f t="shared" si="1116"/>
        <v/>
      </c>
      <c r="BG313" s="353" t="str">
        <f t="shared" si="1116"/>
        <v/>
      </c>
      <c r="BH313" s="353" t="str">
        <f t="shared" si="1116"/>
        <v/>
      </c>
      <c r="BI313" s="146" t="str">
        <f t="shared" si="850"/>
        <v/>
      </c>
      <c r="BJ313" s="352" t="str">
        <f t="shared" si="851"/>
        <v/>
      </c>
      <c r="BK313" s="146" t="str">
        <f t="shared" si="852"/>
        <v/>
      </c>
      <c r="BL313" s="25">
        <f t="shared" si="970"/>
        <v>5060512</v>
      </c>
      <c r="BM313" s="146">
        <f t="shared" ref="BM313" si="1117">BM300</f>
        <v>72</v>
      </c>
      <c r="BN313" s="146">
        <f t="shared" si="1073"/>
        <v>5</v>
      </c>
      <c r="BO313" s="146">
        <f t="shared" ref="BO313:BP313" si="1118">BO300</f>
        <v>5</v>
      </c>
      <c r="BP313" s="146">
        <f t="shared" si="1118"/>
        <v>12</v>
      </c>
      <c r="BQ313" s="146">
        <f>VLOOKUP(IF(A313=1,0,A313),宝石属性!$B$26:$D$41,2,0)</f>
        <v>7</v>
      </c>
      <c r="BR313" s="146">
        <f>VLOOKUP(IF(A313=1,0,A313),宝石属性!$B$26:$D$41,3,0)</f>
        <v>2</v>
      </c>
      <c r="BS313" s="146">
        <f t="shared" ref="BS313:BV313" si="1119">IF(BS300="","",BS300)</f>
        <v>1</v>
      </c>
      <c r="BT313" s="146">
        <f t="shared" si="1119"/>
        <v>6</v>
      </c>
      <c r="BU313" s="146">
        <f t="shared" si="1119"/>
        <v>9</v>
      </c>
      <c r="BV313" s="146" t="str">
        <f t="shared" si="1119"/>
        <v/>
      </c>
      <c r="BW313" s="357" t="str">
        <f t="shared" si="978"/>
        <v/>
      </c>
      <c r="BX313" s="357" t="str">
        <f t="shared" si="979"/>
        <v/>
      </c>
    </row>
    <row r="314" spans="1:76" s="353" customFormat="1">
      <c r="A314" s="121">
        <f t="shared" si="828"/>
        <v>60</v>
      </c>
      <c r="B314" s="121" t="s">
        <v>1109</v>
      </c>
      <c r="C314" s="121" t="str">
        <f t="shared" si="1040"/>
        <v>鞋子</v>
      </c>
      <c r="D314" s="121" t="str">
        <f t="shared" si="968"/>
        <v>60级绿装鞋子</v>
      </c>
      <c r="E314" s="121">
        <f>VLOOKUP($C314,$C$3:$M$15,COLUMNS($C$3:H$15),0)</f>
        <v>160</v>
      </c>
      <c r="F314" s="121" t="str">
        <f>VLOOKUP($C314,$C$3:$M$15,COLUMNS($C$3:I$15),0)</f>
        <v>magicdef_value</v>
      </c>
      <c r="G314" s="121">
        <f>VLOOKUP($C314,$C$3:$M$15,COLUMNS($C$3:J$15),0)</f>
        <v>200</v>
      </c>
      <c r="H314" s="121" t="str">
        <f>VLOOKUP($C314,$C$3:$M$15,COLUMNS($C$3:K$15),0)</f>
        <v>speed_value</v>
      </c>
      <c r="I314" s="121" t="str">
        <f>VLOOKUP($C314,$C$3:$M$15,COLUMNS($C$3:L$15),0)</f>
        <v/>
      </c>
      <c r="J314" s="121" t="str">
        <f>VLOOKUP($C314,$C$3:$M$15,COLUMNS($C$3:M$15),0)</f>
        <v/>
      </c>
      <c r="K314" s="344">
        <f t="shared" si="1041"/>
        <v>50</v>
      </c>
      <c r="L314" s="344">
        <f t="shared" si="1042"/>
        <v>51</v>
      </c>
      <c r="M314" s="344">
        <f t="shared" si="1043"/>
        <v>51</v>
      </c>
      <c r="N314" s="344">
        <f t="shared" si="1044"/>
        <v>52</v>
      </c>
      <c r="O314" s="344">
        <f t="shared" si="1045"/>
        <v>52</v>
      </c>
      <c r="P314" s="344">
        <f t="shared" si="1046"/>
        <v>53</v>
      </c>
      <c r="Q314" s="344">
        <f t="shared" si="1047"/>
        <v>53</v>
      </c>
      <c r="R314" s="344">
        <f t="shared" si="1048"/>
        <v>54</v>
      </c>
      <c r="S314" s="344">
        <f t="shared" si="1049"/>
        <v>54</v>
      </c>
      <c r="T314" s="344">
        <f t="shared" si="1050"/>
        <v>55</v>
      </c>
      <c r="U314" s="356">
        <v>3600</v>
      </c>
      <c r="V314" s="356">
        <v>2800</v>
      </c>
      <c r="W314" s="356">
        <v>2000</v>
      </c>
      <c r="X314" s="356">
        <v>1200</v>
      </c>
      <c r="Y314" s="356">
        <v>400</v>
      </c>
      <c r="Z314" s="344">
        <f t="shared" si="1051"/>
        <v>39</v>
      </c>
      <c r="AA314" s="344">
        <f t="shared" si="1052"/>
        <v>41</v>
      </c>
      <c r="AB314" s="344">
        <f t="shared" si="1053"/>
        <v>41</v>
      </c>
      <c r="AC314" s="344">
        <f t="shared" si="1054"/>
        <v>42</v>
      </c>
      <c r="AD314" s="344">
        <f t="shared" si="1055"/>
        <v>42</v>
      </c>
      <c r="AE314" s="344">
        <f t="shared" si="1056"/>
        <v>44</v>
      </c>
      <c r="AF314" s="344">
        <f t="shared" si="1057"/>
        <v>44</v>
      </c>
      <c r="AG314" s="344">
        <f t="shared" si="1058"/>
        <v>45</v>
      </c>
      <c r="AH314" s="344">
        <f t="shared" si="1059"/>
        <v>45</v>
      </c>
      <c r="AI314" s="344">
        <f t="shared" si="1060"/>
        <v>47</v>
      </c>
      <c r="AJ314" s="356">
        <v>3600</v>
      </c>
      <c r="AK314" s="356">
        <v>2800</v>
      </c>
      <c r="AL314" s="356">
        <v>2000</v>
      </c>
      <c r="AM314" s="356">
        <v>1200</v>
      </c>
      <c r="AN314" s="356">
        <v>400</v>
      </c>
      <c r="AO314" s="344" t="str">
        <f t="shared" si="1061"/>
        <v/>
      </c>
      <c r="AP314" s="344" t="str">
        <f t="shared" si="1062"/>
        <v/>
      </c>
      <c r="AQ314" s="344" t="str">
        <f t="shared" si="1063"/>
        <v/>
      </c>
      <c r="AR314" s="344" t="str">
        <f t="shared" si="1064"/>
        <v/>
      </c>
      <c r="AS314" s="344" t="str">
        <f t="shared" si="1065"/>
        <v/>
      </c>
      <c r="AT314" s="344" t="str">
        <f t="shared" si="1066"/>
        <v/>
      </c>
      <c r="AU314" s="344" t="str">
        <f t="shared" si="1067"/>
        <v/>
      </c>
      <c r="AV314" s="344" t="str">
        <f t="shared" si="1068"/>
        <v/>
      </c>
      <c r="AW314" s="344" t="str">
        <f t="shared" si="1069"/>
        <v/>
      </c>
      <c r="AX314" s="344" t="str">
        <f t="shared" si="1070"/>
        <v/>
      </c>
      <c r="AY314" s="356">
        <v>3600</v>
      </c>
      <c r="AZ314" s="356">
        <v>2800</v>
      </c>
      <c r="BA314" s="356">
        <v>2000</v>
      </c>
      <c r="BB314" s="356">
        <v>1200</v>
      </c>
      <c r="BC314" s="356">
        <v>400</v>
      </c>
      <c r="BD314" s="353" t="str">
        <f t="shared" ref="BD314:BH314" si="1120">IF(BD301="","",BD301+1)</f>
        <v/>
      </c>
      <c r="BE314" s="353" t="str">
        <f t="shared" si="1120"/>
        <v/>
      </c>
      <c r="BF314" s="353" t="str">
        <f t="shared" si="1120"/>
        <v/>
      </c>
      <c r="BG314" s="353" t="str">
        <f t="shared" si="1120"/>
        <v/>
      </c>
      <c r="BH314" s="353" t="str">
        <f t="shared" si="1120"/>
        <v/>
      </c>
      <c r="BI314" s="146" t="str">
        <f t="shared" si="850"/>
        <v/>
      </c>
      <c r="BJ314" s="352" t="str">
        <f t="shared" si="851"/>
        <v/>
      </c>
      <c r="BK314" s="146" t="str">
        <f t="shared" si="852"/>
        <v/>
      </c>
      <c r="BL314" s="25">
        <f t="shared" si="970"/>
        <v>5060613</v>
      </c>
      <c r="BM314" s="146">
        <f t="shared" ref="BM314" si="1121">BM301</f>
        <v>88</v>
      </c>
      <c r="BN314" s="146">
        <f t="shared" si="1073"/>
        <v>5</v>
      </c>
      <c r="BO314" s="146">
        <f t="shared" ref="BO314:BP314" si="1122">BO301</f>
        <v>6</v>
      </c>
      <c r="BP314" s="146">
        <f t="shared" si="1122"/>
        <v>13</v>
      </c>
      <c r="BQ314" s="146">
        <f>VLOOKUP(IF(A314=1,0,A314),宝石属性!$B$26:$D$41,2,0)</f>
        <v>7</v>
      </c>
      <c r="BR314" s="146">
        <f>VLOOKUP(IF(A314=1,0,A314),宝石属性!$B$26:$D$41,3,0)</f>
        <v>2</v>
      </c>
      <c r="BS314" s="146">
        <f t="shared" ref="BS314:BV314" si="1123">IF(BS301="","",BS301)</f>
        <v>6</v>
      </c>
      <c r="BT314" s="146">
        <f t="shared" si="1123"/>
        <v>9</v>
      </c>
      <c r="BU314" s="146" t="str">
        <f t="shared" si="1123"/>
        <v/>
      </c>
      <c r="BV314" s="146" t="str">
        <f t="shared" si="1123"/>
        <v/>
      </c>
      <c r="BW314" s="357" t="str">
        <f t="shared" si="978"/>
        <v/>
      </c>
      <c r="BX314" s="357" t="str">
        <f t="shared" si="979"/>
        <v/>
      </c>
    </row>
    <row r="315" spans="1:76" s="353" customFormat="1">
      <c r="A315" s="121">
        <f t="shared" ref="A315:A378" si="1124">A302+10</f>
        <v>70</v>
      </c>
      <c r="B315" s="121" t="s">
        <v>1109</v>
      </c>
      <c r="C315" s="121" t="str">
        <f t="shared" si="1040"/>
        <v>剑</v>
      </c>
      <c r="D315" s="121" t="str">
        <f t="shared" si="968"/>
        <v>70级绿装剑</v>
      </c>
      <c r="E315" s="121">
        <f>VLOOKUP($C315,$C$3:$M$15,COLUMNS($C$3:H$15),0)</f>
        <v>130</v>
      </c>
      <c r="F315" s="121" t="str">
        <f>VLOOKUP($C315,$C$3:$M$15,COLUMNS($C$3:I$15),0)</f>
        <v>phyattack_value</v>
      </c>
      <c r="G315" s="121">
        <f>VLOOKUP($C315,$C$3:$M$15,COLUMNS($C$3:J$15),0)</f>
        <v>150</v>
      </c>
      <c r="H315" s="121" t="str">
        <f>VLOOKUP($C315,$C$3:$M$15,COLUMNS($C$3:K$15),0)</f>
        <v>magicattack_value</v>
      </c>
      <c r="I315" s="121">
        <f>VLOOKUP($C315,$C$3:$M$15,COLUMNS($C$3:L$15),0)</f>
        <v>170</v>
      </c>
      <c r="J315" s="121" t="str">
        <f>VLOOKUP($C315,$C$3:$M$15,COLUMNS($C$3:M$15),0)</f>
        <v>medical_value</v>
      </c>
      <c r="K315" s="344">
        <f t="shared" si="1041"/>
        <v>402</v>
      </c>
      <c r="L315" s="344">
        <f t="shared" si="1042"/>
        <v>409</v>
      </c>
      <c r="M315" s="344">
        <f t="shared" si="1043"/>
        <v>409</v>
      </c>
      <c r="N315" s="344">
        <f t="shared" si="1044"/>
        <v>416</v>
      </c>
      <c r="O315" s="344">
        <f t="shared" si="1045"/>
        <v>416</v>
      </c>
      <c r="P315" s="344">
        <f t="shared" si="1046"/>
        <v>422</v>
      </c>
      <c r="Q315" s="344">
        <f t="shared" si="1047"/>
        <v>422</v>
      </c>
      <c r="R315" s="344">
        <f t="shared" si="1048"/>
        <v>429</v>
      </c>
      <c r="S315" s="344">
        <f t="shared" si="1049"/>
        <v>429</v>
      </c>
      <c r="T315" s="344">
        <f t="shared" si="1050"/>
        <v>436</v>
      </c>
      <c r="U315" s="356">
        <v>3600</v>
      </c>
      <c r="V315" s="356">
        <v>2800</v>
      </c>
      <c r="W315" s="356">
        <v>2000</v>
      </c>
      <c r="X315" s="356">
        <v>1200</v>
      </c>
      <c r="Y315" s="356">
        <v>400</v>
      </c>
      <c r="Z315" s="344">
        <f t="shared" si="1051"/>
        <v>90</v>
      </c>
      <c r="AA315" s="344">
        <f t="shared" si="1052"/>
        <v>92</v>
      </c>
      <c r="AB315" s="344">
        <f t="shared" si="1053"/>
        <v>92</v>
      </c>
      <c r="AC315" s="344">
        <f t="shared" si="1054"/>
        <v>94</v>
      </c>
      <c r="AD315" s="344">
        <f t="shared" si="1055"/>
        <v>94</v>
      </c>
      <c r="AE315" s="344">
        <f t="shared" si="1056"/>
        <v>95</v>
      </c>
      <c r="AF315" s="344">
        <f t="shared" si="1057"/>
        <v>95</v>
      </c>
      <c r="AG315" s="344">
        <f t="shared" si="1058"/>
        <v>97</v>
      </c>
      <c r="AH315" s="344">
        <f t="shared" si="1059"/>
        <v>97</v>
      </c>
      <c r="AI315" s="344">
        <f t="shared" si="1060"/>
        <v>98</v>
      </c>
      <c r="AJ315" s="356">
        <v>3600</v>
      </c>
      <c r="AK315" s="356">
        <v>2800</v>
      </c>
      <c r="AL315" s="356">
        <v>2000</v>
      </c>
      <c r="AM315" s="356">
        <v>1200</v>
      </c>
      <c r="AN315" s="356">
        <v>400</v>
      </c>
      <c r="AO315" s="344">
        <f t="shared" si="1061"/>
        <v>105</v>
      </c>
      <c r="AP315" s="344">
        <f t="shared" si="1062"/>
        <v>109</v>
      </c>
      <c r="AQ315" s="344">
        <f t="shared" si="1063"/>
        <v>109</v>
      </c>
      <c r="AR315" s="344">
        <f t="shared" si="1064"/>
        <v>113</v>
      </c>
      <c r="AS315" s="344">
        <f t="shared" si="1065"/>
        <v>113</v>
      </c>
      <c r="AT315" s="344">
        <f t="shared" si="1066"/>
        <v>118</v>
      </c>
      <c r="AU315" s="344">
        <f t="shared" si="1067"/>
        <v>118</v>
      </c>
      <c r="AV315" s="344">
        <f t="shared" si="1068"/>
        <v>122</v>
      </c>
      <c r="AW315" s="344">
        <f t="shared" si="1069"/>
        <v>122</v>
      </c>
      <c r="AX315" s="344">
        <f t="shared" si="1070"/>
        <v>126</v>
      </c>
      <c r="AY315" s="356">
        <v>3600</v>
      </c>
      <c r="AZ315" s="356">
        <v>2800</v>
      </c>
      <c r="BA315" s="356">
        <v>2000</v>
      </c>
      <c r="BB315" s="356">
        <v>1200</v>
      </c>
      <c r="BC315" s="356">
        <v>400</v>
      </c>
      <c r="BD315" s="353">
        <f t="shared" ref="BD315:BH315" si="1125">IF(BD302="","",BD302+1)</f>
        <v>7</v>
      </c>
      <c r="BE315" s="353">
        <f t="shared" si="1125"/>
        <v>7</v>
      </c>
      <c r="BF315" s="353">
        <f t="shared" si="1125"/>
        <v>22</v>
      </c>
      <c r="BG315" s="353">
        <f t="shared" si="1125"/>
        <v>37</v>
      </c>
      <c r="BH315" s="353">
        <f t="shared" si="1125"/>
        <v>52</v>
      </c>
      <c r="BI315" s="146" t="str">
        <f t="shared" si="850"/>
        <v>7;7</v>
      </c>
      <c r="BJ315" s="352">
        <f t="shared" si="851"/>
        <v>22</v>
      </c>
      <c r="BK315" s="146" t="str">
        <f t="shared" si="852"/>
        <v>37;52</v>
      </c>
      <c r="BL315" s="25">
        <f t="shared" si="970"/>
        <v>5070101</v>
      </c>
      <c r="BM315" s="146">
        <f t="shared" ref="BM315" si="1126">BM302</f>
        <v>1288</v>
      </c>
      <c r="BN315" s="146">
        <f t="shared" si="1073"/>
        <v>5</v>
      </c>
      <c r="BO315" s="146">
        <f t="shared" ref="BO315:BP315" si="1127">BO302</f>
        <v>1</v>
      </c>
      <c r="BP315" s="146">
        <f t="shared" si="1127"/>
        <v>1</v>
      </c>
      <c r="BQ315" s="146">
        <f>VLOOKUP(IF(A315=1,0,A315),宝石属性!$B$26:$D$41,2,0)</f>
        <v>9</v>
      </c>
      <c r="BR315" s="146">
        <f>VLOOKUP(IF(A315=1,0,A315),宝石属性!$B$26:$D$41,3,0)</f>
        <v>2</v>
      </c>
      <c r="BS315" s="146">
        <f t="shared" ref="BS315:BV315" si="1128">IF(BS302="","",BS302)</f>
        <v>2</v>
      </c>
      <c r="BT315" s="146">
        <f t="shared" si="1128"/>
        <v>4</v>
      </c>
      <c r="BU315" s="146">
        <f t="shared" si="1128"/>
        <v>7</v>
      </c>
      <c r="BV315" s="146">
        <f t="shared" si="1128"/>
        <v>8</v>
      </c>
      <c r="BW315" s="357" t="str">
        <f t="shared" si="978"/>
        <v/>
      </c>
      <c r="BX315" s="357" t="str">
        <f t="shared" si="979"/>
        <v/>
      </c>
    </row>
    <row r="316" spans="1:76" s="353" customFormat="1">
      <c r="A316" s="121">
        <f t="shared" si="1124"/>
        <v>70</v>
      </c>
      <c r="B316" s="121" t="s">
        <v>1109</v>
      </c>
      <c r="C316" s="121" t="str">
        <f t="shared" si="1040"/>
        <v>锤</v>
      </c>
      <c r="D316" s="121" t="str">
        <f t="shared" si="968"/>
        <v>70级绿装锤</v>
      </c>
      <c r="E316" s="121">
        <f>VLOOKUP($C316,$C$3:$M$15,COLUMNS($C$3:H$15),0)</f>
        <v>130</v>
      </c>
      <c r="F316" s="121" t="str">
        <f>VLOOKUP($C316,$C$3:$M$15,COLUMNS($C$3:I$15),0)</f>
        <v>phyattack_value</v>
      </c>
      <c r="G316" s="121">
        <f>VLOOKUP($C316,$C$3:$M$15,COLUMNS($C$3:J$15),0)</f>
        <v>150</v>
      </c>
      <c r="H316" s="121" t="str">
        <f>VLOOKUP($C316,$C$3:$M$15,COLUMNS($C$3:K$15),0)</f>
        <v>magicattack_value</v>
      </c>
      <c r="I316" s="121">
        <f>VLOOKUP($C316,$C$3:$M$15,COLUMNS($C$3:L$15),0)</f>
        <v>170</v>
      </c>
      <c r="J316" s="121" t="str">
        <f>VLOOKUP($C316,$C$3:$M$15,COLUMNS($C$3:M$15),0)</f>
        <v>medical_value</v>
      </c>
      <c r="K316" s="344">
        <f t="shared" si="1041"/>
        <v>402</v>
      </c>
      <c r="L316" s="344">
        <f t="shared" si="1042"/>
        <v>409</v>
      </c>
      <c r="M316" s="344">
        <f t="shared" si="1043"/>
        <v>409</v>
      </c>
      <c r="N316" s="344">
        <f t="shared" si="1044"/>
        <v>416</v>
      </c>
      <c r="O316" s="344">
        <f t="shared" si="1045"/>
        <v>416</v>
      </c>
      <c r="P316" s="344">
        <f t="shared" si="1046"/>
        <v>422</v>
      </c>
      <c r="Q316" s="344">
        <f t="shared" si="1047"/>
        <v>422</v>
      </c>
      <c r="R316" s="344">
        <f t="shared" si="1048"/>
        <v>429</v>
      </c>
      <c r="S316" s="344">
        <f t="shared" si="1049"/>
        <v>429</v>
      </c>
      <c r="T316" s="344">
        <f t="shared" si="1050"/>
        <v>436</v>
      </c>
      <c r="U316" s="356">
        <v>3600</v>
      </c>
      <c r="V316" s="356">
        <v>2800</v>
      </c>
      <c r="W316" s="356">
        <v>2000</v>
      </c>
      <c r="X316" s="356">
        <v>1200</v>
      </c>
      <c r="Y316" s="356">
        <v>400</v>
      </c>
      <c r="Z316" s="344">
        <f t="shared" si="1051"/>
        <v>90</v>
      </c>
      <c r="AA316" s="344">
        <f t="shared" si="1052"/>
        <v>92</v>
      </c>
      <c r="AB316" s="344">
        <f t="shared" si="1053"/>
        <v>92</v>
      </c>
      <c r="AC316" s="344">
        <f t="shared" si="1054"/>
        <v>94</v>
      </c>
      <c r="AD316" s="344">
        <f t="shared" si="1055"/>
        <v>94</v>
      </c>
      <c r="AE316" s="344">
        <f t="shared" si="1056"/>
        <v>95</v>
      </c>
      <c r="AF316" s="344">
        <f t="shared" si="1057"/>
        <v>95</v>
      </c>
      <c r="AG316" s="344">
        <f t="shared" si="1058"/>
        <v>97</v>
      </c>
      <c r="AH316" s="344">
        <f t="shared" si="1059"/>
        <v>97</v>
      </c>
      <c r="AI316" s="344">
        <f t="shared" si="1060"/>
        <v>98</v>
      </c>
      <c r="AJ316" s="356">
        <v>3600</v>
      </c>
      <c r="AK316" s="356">
        <v>2800</v>
      </c>
      <c r="AL316" s="356">
        <v>2000</v>
      </c>
      <c r="AM316" s="356">
        <v>1200</v>
      </c>
      <c r="AN316" s="356">
        <v>400</v>
      </c>
      <c r="AO316" s="344">
        <f t="shared" si="1061"/>
        <v>105</v>
      </c>
      <c r="AP316" s="344">
        <f t="shared" si="1062"/>
        <v>109</v>
      </c>
      <c r="AQ316" s="344">
        <f t="shared" si="1063"/>
        <v>109</v>
      </c>
      <c r="AR316" s="344">
        <f t="shared" si="1064"/>
        <v>113</v>
      </c>
      <c r="AS316" s="344">
        <f t="shared" si="1065"/>
        <v>113</v>
      </c>
      <c r="AT316" s="344">
        <f t="shared" si="1066"/>
        <v>118</v>
      </c>
      <c r="AU316" s="344">
        <f t="shared" si="1067"/>
        <v>118</v>
      </c>
      <c r="AV316" s="344">
        <f t="shared" si="1068"/>
        <v>122</v>
      </c>
      <c r="AW316" s="344">
        <f t="shared" si="1069"/>
        <v>122</v>
      </c>
      <c r="AX316" s="344">
        <f t="shared" si="1070"/>
        <v>126</v>
      </c>
      <c r="AY316" s="356">
        <v>3600</v>
      </c>
      <c r="AZ316" s="356">
        <v>2800</v>
      </c>
      <c r="BA316" s="356">
        <v>2000</v>
      </c>
      <c r="BB316" s="356">
        <v>1200</v>
      </c>
      <c r="BC316" s="356">
        <v>400</v>
      </c>
      <c r="BD316" s="353">
        <f t="shared" ref="BD316:BH316" si="1129">IF(BD303="","",BD303+1)</f>
        <v>7</v>
      </c>
      <c r="BE316" s="353">
        <f t="shared" si="1129"/>
        <v>7</v>
      </c>
      <c r="BF316" s="353">
        <f t="shared" si="1129"/>
        <v>22</v>
      </c>
      <c r="BG316" s="353">
        <f t="shared" si="1129"/>
        <v>37</v>
      </c>
      <c r="BH316" s="353">
        <f t="shared" si="1129"/>
        <v>52</v>
      </c>
      <c r="BI316" s="146" t="str">
        <f t="shared" si="850"/>
        <v>7;7</v>
      </c>
      <c r="BJ316" s="352">
        <f t="shared" si="851"/>
        <v>22</v>
      </c>
      <c r="BK316" s="146" t="str">
        <f t="shared" si="852"/>
        <v>37;52</v>
      </c>
      <c r="BL316" s="25">
        <f t="shared" si="970"/>
        <v>5070102</v>
      </c>
      <c r="BM316" s="146">
        <f t="shared" ref="BM316" si="1130">BM303</f>
        <v>4360</v>
      </c>
      <c r="BN316" s="146">
        <f t="shared" si="1073"/>
        <v>5</v>
      </c>
      <c r="BO316" s="146">
        <f t="shared" ref="BO316:BP316" si="1131">BO303</f>
        <v>1</v>
      </c>
      <c r="BP316" s="146">
        <f t="shared" si="1131"/>
        <v>2</v>
      </c>
      <c r="BQ316" s="146">
        <f>VLOOKUP(IF(A316=1,0,A316),宝石属性!$B$26:$D$41,2,0)</f>
        <v>9</v>
      </c>
      <c r="BR316" s="146">
        <f>VLOOKUP(IF(A316=1,0,A316),宝石属性!$B$26:$D$41,3,0)</f>
        <v>2</v>
      </c>
      <c r="BS316" s="146">
        <f t="shared" ref="BS316:BV316" si="1132">IF(BS303="","",BS303)</f>
        <v>2</v>
      </c>
      <c r="BT316" s="146">
        <f t="shared" si="1132"/>
        <v>4</v>
      </c>
      <c r="BU316" s="146">
        <f t="shared" si="1132"/>
        <v>7</v>
      </c>
      <c r="BV316" s="146">
        <f t="shared" si="1132"/>
        <v>8</v>
      </c>
      <c r="BW316" s="357" t="str">
        <f t="shared" si="978"/>
        <v/>
      </c>
      <c r="BX316" s="357" t="str">
        <f t="shared" si="979"/>
        <v/>
      </c>
    </row>
    <row r="317" spans="1:76" s="353" customFormat="1">
      <c r="A317" s="121">
        <f t="shared" si="1124"/>
        <v>70</v>
      </c>
      <c r="B317" s="121" t="s">
        <v>1109</v>
      </c>
      <c r="C317" s="121" t="str">
        <f t="shared" si="1040"/>
        <v>弓箭</v>
      </c>
      <c r="D317" s="121" t="str">
        <f t="shared" si="968"/>
        <v>70级绿装弓箭</v>
      </c>
      <c r="E317" s="121">
        <f>VLOOKUP($C317,$C$3:$M$15,COLUMNS($C$3:H$15),0)</f>
        <v>130</v>
      </c>
      <c r="F317" s="121" t="str">
        <f>VLOOKUP($C317,$C$3:$M$15,COLUMNS($C$3:I$15),0)</f>
        <v>phyattack_value</v>
      </c>
      <c r="G317" s="121">
        <f>VLOOKUP($C317,$C$3:$M$15,COLUMNS($C$3:J$15),0)</f>
        <v>150</v>
      </c>
      <c r="H317" s="121" t="str">
        <f>VLOOKUP($C317,$C$3:$M$15,COLUMNS($C$3:K$15),0)</f>
        <v>magicattack_value</v>
      </c>
      <c r="I317" s="121">
        <f>VLOOKUP($C317,$C$3:$M$15,COLUMNS($C$3:L$15),0)</f>
        <v>170</v>
      </c>
      <c r="J317" s="121" t="str">
        <f>VLOOKUP($C317,$C$3:$M$15,COLUMNS($C$3:M$15),0)</f>
        <v>medical_value</v>
      </c>
      <c r="K317" s="344">
        <f t="shared" si="1041"/>
        <v>402</v>
      </c>
      <c r="L317" s="344">
        <f t="shared" si="1042"/>
        <v>409</v>
      </c>
      <c r="M317" s="344">
        <f t="shared" si="1043"/>
        <v>409</v>
      </c>
      <c r="N317" s="344">
        <f t="shared" si="1044"/>
        <v>416</v>
      </c>
      <c r="O317" s="344">
        <f t="shared" si="1045"/>
        <v>416</v>
      </c>
      <c r="P317" s="344">
        <f t="shared" si="1046"/>
        <v>422</v>
      </c>
      <c r="Q317" s="344">
        <f t="shared" si="1047"/>
        <v>422</v>
      </c>
      <c r="R317" s="344">
        <f t="shared" si="1048"/>
        <v>429</v>
      </c>
      <c r="S317" s="344">
        <f t="shared" si="1049"/>
        <v>429</v>
      </c>
      <c r="T317" s="344">
        <f t="shared" si="1050"/>
        <v>436</v>
      </c>
      <c r="U317" s="356">
        <v>3600</v>
      </c>
      <c r="V317" s="356">
        <v>2800</v>
      </c>
      <c r="W317" s="356">
        <v>2000</v>
      </c>
      <c r="X317" s="356">
        <v>1200</v>
      </c>
      <c r="Y317" s="356">
        <v>400</v>
      </c>
      <c r="Z317" s="344">
        <f t="shared" si="1051"/>
        <v>90</v>
      </c>
      <c r="AA317" s="344">
        <f t="shared" si="1052"/>
        <v>92</v>
      </c>
      <c r="AB317" s="344">
        <f t="shared" si="1053"/>
        <v>92</v>
      </c>
      <c r="AC317" s="344">
        <f t="shared" si="1054"/>
        <v>94</v>
      </c>
      <c r="AD317" s="344">
        <f t="shared" si="1055"/>
        <v>94</v>
      </c>
      <c r="AE317" s="344">
        <f t="shared" si="1056"/>
        <v>95</v>
      </c>
      <c r="AF317" s="344">
        <f t="shared" si="1057"/>
        <v>95</v>
      </c>
      <c r="AG317" s="344">
        <f t="shared" si="1058"/>
        <v>97</v>
      </c>
      <c r="AH317" s="344">
        <f t="shared" si="1059"/>
        <v>97</v>
      </c>
      <c r="AI317" s="344">
        <f t="shared" si="1060"/>
        <v>98</v>
      </c>
      <c r="AJ317" s="356">
        <v>3600</v>
      </c>
      <c r="AK317" s="356">
        <v>2800</v>
      </c>
      <c r="AL317" s="356">
        <v>2000</v>
      </c>
      <c r="AM317" s="356">
        <v>1200</v>
      </c>
      <c r="AN317" s="356">
        <v>400</v>
      </c>
      <c r="AO317" s="344">
        <f t="shared" si="1061"/>
        <v>105</v>
      </c>
      <c r="AP317" s="344">
        <f t="shared" si="1062"/>
        <v>109</v>
      </c>
      <c r="AQ317" s="344">
        <f t="shared" si="1063"/>
        <v>109</v>
      </c>
      <c r="AR317" s="344">
        <f t="shared" si="1064"/>
        <v>113</v>
      </c>
      <c r="AS317" s="344">
        <f t="shared" si="1065"/>
        <v>113</v>
      </c>
      <c r="AT317" s="344">
        <f t="shared" si="1066"/>
        <v>118</v>
      </c>
      <c r="AU317" s="344">
        <f t="shared" si="1067"/>
        <v>118</v>
      </c>
      <c r="AV317" s="344">
        <f t="shared" si="1068"/>
        <v>122</v>
      </c>
      <c r="AW317" s="344">
        <f t="shared" si="1069"/>
        <v>122</v>
      </c>
      <c r="AX317" s="344">
        <f t="shared" si="1070"/>
        <v>126</v>
      </c>
      <c r="AY317" s="356">
        <v>3600</v>
      </c>
      <c r="AZ317" s="356">
        <v>2800</v>
      </c>
      <c r="BA317" s="356">
        <v>2000</v>
      </c>
      <c r="BB317" s="356">
        <v>1200</v>
      </c>
      <c r="BC317" s="356">
        <v>400</v>
      </c>
      <c r="BD317" s="353">
        <f t="shared" ref="BD317:BH317" si="1133">IF(BD304="","",BD304+1)</f>
        <v>7</v>
      </c>
      <c r="BE317" s="353">
        <f t="shared" si="1133"/>
        <v>7</v>
      </c>
      <c r="BF317" s="353">
        <f t="shared" si="1133"/>
        <v>22</v>
      </c>
      <c r="BG317" s="353">
        <f t="shared" si="1133"/>
        <v>37</v>
      </c>
      <c r="BH317" s="353">
        <f t="shared" si="1133"/>
        <v>52</v>
      </c>
      <c r="BI317" s="146" t="str">
        <f t="shared" si="850"/>
        <v>7;7</v>
      </c>
      <c r="BJ317" s="352">
        <f t="shared" si="851"/>
        <v>22</v>
      </c>
      <c r="BK317" s="146" t="str">
        <f t="shared" si="852"/>
        <v>37;52</v>
      </c>
      <c r="BL317" s="25">
        <f t="shared" si="970"/>
        <v>5070103</v>
      </c>
      <c r="BM317" s="146">
        <f t="shared" ref="BM317" si="1134">BM304</f>
        <v>1800</v>
      </c>
      <c r="BN317" s="146">
        <f t="shared" si="1073"/>
        <v>5</v>
      </c>
      <c r="BO317" s="146">
        <f t="shared" ref="BO317:BP317" si="1135">BO304</f>
        <v>1</v>
      </c>
      <c r="BP317" s="146">
        <f t="shared" si="1135"/>
        <v>3</v>
      </c>
      <c r="BQ317" s="146">
        <f>VLOOKUP(IF(A317=1,0,A317),宝石属性!$B$26:$D$41,2,0)</f>
        <v>9</v>
      </c>
      <c r="BR317" s="146">
        <f>VLOOKUP(IF(A317=1,0,A317),宝石属性!$B$26:$D$41,3,0)</f>
        <v>2</v>
      </c>
      <c r="BS317" s="146">
        <f t="shared" ref="BS317:BV317" si="1136">IF(BS304="","",BS304)</f>
        <v>2</v>
      </c>
      <c r="BT317" s="146">
        <f t="shared" si="1136"/>
        <v>4</v>
      </c>
      <c r="BU317" s="146">
        <f t="shared" si="1136"/>
        <v>7</v>
      </c>
      <c r="BV317" s="146">
        <f t="shared" si="1136"/>
        <v>8</v>
      </c>
      <c r="BW317" s="357" t="str">
        <f t="shared" si="978"/>
        <v/>
      </c>
      <c r="BX317" s="357" t="str">
        <f t="shared" si="979"/>
        <v/>
      </c>
    </row>
    <row r="318" spans="1:76" s="353" customFormat="1">
      <c r="A318" s="121">
        <f t="shared" si="1124"/>
        <v>70</v>
      </c>
      <c r="B318" s="121" t="s">
        <v>1109</v>
      </c>
      <c r="C318" s="121" t="str">
        <f t="shared" si="1040"/>
        <v>爪</v>
      </c>
      <c r="D318" s="121" t="str">
        <f t="shared" si="968"/>
        <v>70级绿装爪</v>
      </c>
      <c r="E318" s="121">
        <f>VLOOKUP($C318,$C$3:$M$15,COLUMNS($C$3:H$15),0)</f>
        <v>130</v>
      </c>
      <c r="F318" s="121" t="str">
        <f>VLOOKUP($C318,$C$3:$M$15,COLUMNS($C$3:I$15),0)</f>
        <v>phyattack_value</v>
      </c>
      <c r="G318" s="121">
        <f>VLOOKUP($C318,$C$3:$M$15,COLUMNS($C$3:J$15),0)</f>
        <v>150</v>
      </c>
      <c r="H318" s="121" t="str">
        <f>VLOOKUP($C318,$C$3:$M$15,COLUMNS($C$3:K$15),0)</f>
        <v>magicattack_value</v>
      </c>
      <c r="I318" s="121">
        <f>VLOOKUP($C318,$C$3:$M$15,COLUMNS($C$3:L$15),0)</f>
        <v>170</v>
      </c>
      <c r="J318" s="121" t="str">
        <f>VLOOKUP($C318,$C$3:$M$15,COLUMNS($C$3:M$15),0)</f>
        <v>medical_value</v>
      </c>
      <c r="K318" s="344">
        <f t="shared" si="1041"/>
        <v>402</v>
      </c>
      <c r="L318" s="344">
        <f t="shared" si="1042"/>
        <v>409</v>
      </c>
      <c r="M318" s="344">
        <f t="shared" si="1043"/>
        <v>409</v>
      </c>
      <c r="N318" s="344">
        <f t="shared" si="1044"/>
        <v>416</v>
      </c>
      <c r="O318" s="344">
        <f t="shared" si="1045"/>
        <v>416</v>
      </c>
      <c r="P318" s="344">
        <f t="shared" si="1046"/>
        <v>422</v>
      </c>
      <c r="Q318" s="344">
        <f t="shared" si="1047"/>
        <v>422</v>
      </c>
      <c r="R318" s="344">
        <f t="shared" si="1048"/>
        <v>429</v>
      </c>
      <c r="S318" s="344">
        <f t="shared" si="1049"/>
        <v>429</v>
      </c>
      <c r="T318" s="344">
        <f t="shared" si="1050"/>
        <v>436</v>
      </c>
      <c r="U318" s="356">
        <v>3600</v>
      </c>
      <c r="V318" s="356">
        <v>2800</v>
      </c>
      <c r="W318" s="356">
        <v>2000</v>
      </c>
      <c r="X318" s="356">
        <v>1200</v>
      </c>
      <c r="Y318" s="356">
        <v>400</v>
      </c>
      <c r="Z318" s="344">
        <f t="shared" si="1051"/>
        <v>90</v>
      </c>
      <c r="AA318" s="344">
        <f t="shared" si="1052"/>
        <v>92</v>
      </c>
      <c r="AB318" s="344">
        <f t="shared" si="1053"/>
        <v>92</v>
      </c>
      <c r="AC318" s="344">
        <f t="shared" si="1054"/>
        <v>94</v>
      </c>
      <c r="AD318" s="344">
        <f t="shared" si="1055"/>
        <v>94</v>
      </c>
      <c r="AE318" s="344">
        <f t="shared" si="1056"/>
        <v>95</v>
      </c>
      <c r="AF318" s="344">
        <f t="shared" si="1057"/>
        <v>95</v>
      </c>
      <c r="AG318" s="344">
        <f t="shared" si="1058"/>
        <v>97</v>
      </c>
      <c r="AH318" s="344">
        <f t="shared" si="1059"/>
        <v>97</v>
      </c>
      <c r="AI318" s="344">
        <f t="shared" si="1060"/>
        <v>98</v>
      </c>
      <c r="AJ318" s="356">
        <v>3600</v>
      </c>
      <c r="AK318" s="356">
        <v>2800</v>
      </c>
      <c r="AL318" s="356">
        <v>2000</v>
      </c>
      <c r="AM318" s="356">
        <v>1200</v>
      </c>
      <c r="AN318" s="356">
        <v>400</v>
      </c>
      <c r="AO318" s="344">
        <f t="shared" si="1061"/>
        <v>105</v>
      </c>
      <c r="AP318" s="344">
        <f t="shared" si="1062"/>
        <v>109</v>
      </c>
      <c r="AQ318" s="344">
        <f t="shared" si="1063"/>
        <v>109</v>
      </c>
      <c r="AR318" s="344">
        <f t="shared" si="1064"/>
        <v>113</v>
      </c>
      <c r="AS318" s="344">
        <f t="shared" si="1065"/>
        <v>113</v>
      </c>
      <c r="AT318" s="344">
        <f t="shared" si="1066"/>
        <v>118</v>
      </c>
      <c r="AU318" s="344">
        <f t="shared" si="1067"/>
        <v>118</v>
      </c>
      <c r="AV318" s="344">
        <f t="shared" si="1068"/>
        <v>122</v>
      </c>
      <c r="AW318" s="344">
        <f t="shared" si="1069"/>
        <v>122</v>
      </c>
      <c r="AX318" s="344">
        <f t="shared" si="1070"/>
        <v>126</v>
      </c>
      <c r="AY318" s="356">
        <v>3600</v>
      </c>
      <c r="AZ318" s="356">
        <v>2800</v>
      </c>
      <c r="BA318" s="356">
        <v>2000</v>
      </c>
      <c r="BB318" s="356">
        <v>1200</v>
      </c>
      <c r="BC318" s="356">
        <v>400</v>
      </c>
      <c r="BD318" s="353">
        <f t="shared" ref="BD318:BH318" si="1137">IF(BD305="","",BD305+1)</f>
        <v>7</v>
      </c>
      <c r="BE318" s="353">
        <f t="shared" si="1137"/>
        <v>7</v>
      </c>
      <c r="BF318" s="353">
        <f t="shared" si="1137"/>
        <v>22</v>
      </c>
      <c r="BG318" s="353">
        <f t="shared" si="1137"/>
        <v>37</v>
      </c>
      <c r="BH318" s="353">
        <f t="shared" si="1137"/>
        <v>52</v>
      </c>
      <c r="BI318" s="146" t="str">
        <f t="shared" si="850"/>
        <v>7;7</v>
      </c>
      <c r="BJ318" s="352">
        <f t="shared" si="851"/>
        <v>22</v>
      </c>
      <c r="BK318" s="146" t="str">
        <f t="shared" si="852"/>
        <v>37;52</v>
      </c>
      <c r="BL318" s="25">
        <f t="shared" si="970"/>
        <v>5070104</v>
      </c>
      <c r="BM318" s="146">
        <f t="shared" ref="BM318" si="1138">BM305</f>
        <v>3080</v>
      </c>
      <c r="BN318" s="146">
        <f t="shared" si="1073"/>
        <v>5</v>
      </c>
      <c r="BO318" s="146">
        <f t="shared" ref="BO318:BP318" si="1139">BO305</f>
        <v>1</v>
      </c>
      <c r="BP318" s="146">
        <f t="shared" si="1139"/>
        <v>4</v>
      </c>
      <c r="BQ318" s="146">
        <f>VLOOKUP(IF(A318=1,0,A318),宝石属性!$B$26:$D$41,2,0)</f>
        <v>9</v>
      </c>
      <c r="BR318" s="146">
        <f>VLOOKUP(IF(A318=1,0,A318),宝石属性!$B$26:$D$41,3,0)</f>
        <v>2</v>
      </c>
      <c r="BS318" s="146">
        <f t="shared" ref="BS318:BV318" si="1140">IF(BS305="","",BS305)</f>
        <v>2</v>
      </c>
      <c r="BT318" s="146">
        <f t="shared" si="1140"/>
        <v>4</v>
      </c>
      <c r="BU318" s="146">
        <f t="shared" si="1140"/>
        <v>7</v>
      </c>
      <c r="BV318" s="146">
        <f t="shared" si="1140"/>
        <v>8</v>
      </c>
      <c r="BW318" s="357" t="str">
        <f t="shared" si="978"/>
        <v/>
      </c>
      <c r="BX318" s="357" t="str">
        <f t="shared" si="979"/>
        <v/>
      </c>
    </row>
    <row r="319" spans="1:76" s="353" customFormat="1">
      <c r="A319" s="121">
        <f t="shared" si="1124"/>
        <v>70</v>
      </c>
      <c r="B319" s="121" t="s">
        <v>1109</v>
      </c>
      <c r="C319" s="121" t="str">
        <f t="shared" si="1040"/>
        <v>魔棒</v>
      </c>
      <c r="D319" s="121" t="str">
        <f t="shared" si="968"/>
        <v>70级绿装魔棒</v>
      </c>
      <c r="E319" s="121">
        <f>VLOOKUP($C319,$C$3:$M$15,COLUMNS($C$3:H$15),0)</f>
        <v>130</v>
      </c>
      <c r="F319" s="121" t="str">
        <f>VLOOKUP($C319,$C$3:$M$15,COLUMNS($C$3:I$15),0)</f>
        <v>phyattack_value</v>
      </c>
      <c r="G319" s="121">
        <f>VLOOKUP($C319,$C$3:$M$15,COLUMNS($C$3:J$15),0)</f>
        <v>150</v>
      </c>
      <c r="H319" s="121" t="str">
        <f>VLOOKUP($C319,$C$3:$M$15,COLUMNS($C$3:K$15),0)</f>
        <v>magicattack_value</v>
      </c>
      <c r="I319" s="121">
        <f>VLOOKUP($C319,$C$3:$M$15,COLUMNS($C$3:L$15),0)</f>
        <v>170</v>
      </c>
      <c r="J319" s="121" t="str">
        <f>VLOOKUP($C319,$C$3:$M$15,COLUMNS($C$3:M$15),0)</f>
        <v>medical_value</v>
      </c>
      <c r="K319" s="344">
        <f t="shared" si="1041"/>
        <v>402</v>
      </c>
      <c r="L319" s="344">
        <f t="shared" si="1042"/>
        <v>409</v>
      </c>
      <c r="M319" s="344">
        <f t="shared" si="1043"/>
        <v>409</v>
      </c>
      <c r="N319" s="344">
        <f t="shared" si="1044"/>
        <v>416</v>
      </c>
      <c r="O319" s="344">
        <f t="shared" si="1045"/>
        <v>416</v>
      </c>
      <c r="P319" s="344">
        <f t="shared" si="1046"/>
        <v>422</v>
      </c>
      <c r="Q319" s="344">
        <f t="shared" si="1047"/>
        <v>422</v>
      </c>
      <c r="R319" s="344">
        <f t="shared" si="1048"/>
        <v>429</v>
      </c>
      <c r="S319" s="344">
        <f t="shared" si="1049"/>
        <v>429</v>
      </c>
      <c r="T319" s="344">
        <f t="shared" si="1050"/>
        <v>436</v>
      </c>
      <c r="U319" s="356">
        <v>3600</v>
      </c>
      <c r="V319" s="356">
        <v>2800</v>
      </c>
      <c r="W319" s="356">
        <v>2000</v>
      </c>
      <c r="X319" s="356">
        <v>1200</v>
      </c>
      <c r="Y319" s="356">
        <v>400</v>
      </c>
      <c r="Z319" s="344">
        <f t="shared" si="1051"/>
        <v>90</v>
      </c>
      <c r="AA319" s="344">
        <f t="shared" si="1052"/>
        <v>92</v>
      </c>
      <c r="AB319" s="344">
        <f t="shared" si="1053"/>
        <v>92</v>
      </c>
      <c r="AC319" s="344">
        <f t="shared" si="1054"/>
        <v>94</v>
      </c>
      <c r="AD319" s="344">
        <f t="shared" si="1055"/>
        <v>94</v>
      </c>
      <c r="AE319" s="344">
        <f t="shared" si="1056"/>
        <v>95</v>
      </c>
      <c r="AF319" s="344">
        <f t="shared" si="1057"/>
        <v>95</v>
      </c>
      <c r="AG319" s="344">
        <f t="shared" si="1058"/>
        <v>97</v>
      </c>
      <c r="AH319" s="344">
        <f t="shared" si="1059"/>
        <v>97</v>
      </c>
      <c r="AI319" s="344">
        <f t="shared" si="1060"/>
        <v>98</v>
      </c>
      <c r="AJ319" s="356">
        <v>3600</v>
      </c>
      <c r="AK319" s="356">
        <v>2800</v>
      </c>
      <c r="AL319" s="356">
        <v>2000</v>
      </c>
      <c r="AM319" s="356">
        <v>1200</v>
      </c>
      <c r="AN319" s="356">
        <v>400</v>
      </c>
      <c r="AO319" s="344">
        <f t="shared" si="1061"/>
        <v>105</v>
      </c>
      <c r="AP319" s="344">
        <f t="shared" si="1062"/>
        <v>109</v>
      </c>
      <c r="AQ319" s="344">
        <f t="shared" si="1063"/>
        <v>109</v>
      </c>
      <c r="AR319" s="344">
        <f t="shared" si="1064"/>
        <v>113</v>
      </c>
      <c r="AS319" s="344">
        <f t="shared" si="1065"/>
        <v>113</v>
      </c>
      <c r="AT319" s="344">
        <f t="shared" si="1066"/>
        <v>118</v>
      </c>
      <c r="AU319" s="344">
        <f t="shared" si="1067"/>
        <v>118</v>
      </c>
      <c r="AV319" s="344">
        <f t="shared" si="1068"/>
        <v>122</v>
      </c>
      <c r="AW319" s="344">
        <f t="shared" si="1069"/>
        <v>122</v>
      </c>
      <c r="AX319" s="344">
        <f t="shared" si="1070"/>
        <v>126</v>
      </c>
      <c r="AY319" s="356">
        <v>3600</v>
      </c>
      <c r="AZ319" s="356">
        <v>2800</v>
      </c>
      <c r="BA319" s="356">
        <v>2000</v>
      </c>
      <c r="BB319" s="356">
        <v>1200</v>
      </c>
      <c r="BC319" s="356">
        <v>400</v>
      </c>
      <c r="BD319" s="353">
        <f t="shared" ref="BD319:BH319" si="1141">IF(BD306="","",BD306+1)</f>
        <v>7</v>
      </c>
      <c r="BE319" s="353">
        <f t="shared" si="1141"/>
        <v>7</v>
      </c>
      <c r="BF319" s="353">
        <f t="shared" si="1141"/>
        <v>22</v>
      </c>
      <c r="BG319" s="353">
        <f t="shared" si="1141"/>
        <v>37</v>
      </c>
      <c r="BH319" s="353">
        <f t="shared" si="1141"/>
        <v>52</v>
      </c>
      <c r="BI319" s="146" t="str">
        <f t="shared" si="850"/>
        <v>7;7</v>
      </c>
      <c r="BJ319" s="352">
        <f t="shared" si="851"/>
        <v>22</v>
      </c>
      <c r="BK319" s="146" t="str">
        <f t="shared" si="852"/>
        <v>37;52</v>
      </c>
      <c r="BL319" s="25">
        <f t="shared" si="970"/>
        <v>5070105</v>
      </c>
      <c r="BM319" s="146">
        <f t="shared" ref="BM319" si="1142">BM306</f>
        <v>2824</v>
      </c>
      <c r="BN319" s="146">
        <f t="shared" si="1073"/>
        <v>5</v>
      </c>
      <c r="BO319" s="146">
        <f t="shared" ref="BO319:BP319" si="1143">BO306</f>
        <v>1</v>
      </c>
      <c r="BP319" s="146">
        <f t="shared" si="1143"/>
        <v>5</v>
      </c>
      <c r="BQ319" s="146">
        <f>VLOOKUP(IF(A319=1,0,A319),宝石属性!$B$26:$D$41,2,0)</f>
        <v>9</v>
      </c>
      <c r="BR319" s="146">
        <f>VLOOKUP(IF(A319=1,0,A319),宝石属性!$B$26:$D$41,3,0)</f>
        <v>2</v>
      </c>
      <c r="BS319" s="146">
        <f t="shared" ref="BS319:BV319" si="1144">IF(BS306="","",BS306)</f>
        <v>2</v>
      </c>
      <c r="BT319" s="146">
        <f t="shared" si="1144"/>
        <v>4</v>
      </c>
      <c r="BU319" s="146">
        <f t="shared" si="1144"/>
        <v>7</v>
      </c>
      <c r="BV319" s="146">
        <f t="shared" si="1144"/>
        <v>8</v>
      </c>
      <c r="BW319" s="357" t="str">
        <f t="shared" si="978"/>
        <v/>
      </c>
      <c r="BX319" s="357" t="str">
        <f t="shared" si="979"/>
        <v/>
      </c>
    </row>
    <row r="320" spans="1:76" s="353" customFormat="1">
      <c r="A320" s="121">
        <f t="shared" si="1124"/>
        <v>70</v>
      </c>
      <c r="B320" s="121" t="s">
        <v>1109</v>
      </c>
      <c r="C320" s="121" t="str">
        <f t="shared" si="1040"/>
        <v>法杖</v>
      </c>
      <c r="D320" s="121" t="str">
        <f t="shared" si="968"/>
        <v>70级绿装法杖</v>
      </c>
      <c r="E320" s="121">
        <f>VLOOKUP($C320,$C$3:$M$15,COLUMNS($C$3:H$15),0)</f>
        <v>130</v>
      </c>
      <c r="F320" s="121" t="str">
        <f>VLOOKUP($C320,$C$3:$M$15,COLUMNS($C$3:I$15),0)</f>
        <v>phyattack_value</v>
      </c>
      <c r="G320" s="121">
        <f>VLOOKUP($C320,$C$3:$M$15,COLUMNS($C$3:J$15),0)</f>
        <v>150</v>
      </c>
      <c r="H320" s="121" t="str">
        <f>VLOOKUP($C320,$C$3:$M$15,COLUMNS($C$3:K$15),0)</f>
        <v>magicattack_value</v>
      </c>
      <c r="I320" s="121">
        <f>VLOOKUP($C320,$C$3:$M$15,COLUMNS($C$3:L$15),0)</f>
        <v>170</v>
      </c>
      <c r="J320" s="121" t="str">
        <f>VLOOKUP($C320,$C$3:$M$15,COLUMNS($C$3:M$15),0)</f>
        <v>medical_value</v>
      </c>
      <c r="K320" s="344">
        <f t="shared" si="1041"/>
        <v>402</v>
      </c>
      <c r="L320" s="344">
        <f t="shared" si="1042"/>
        <v>409</v>
      </c>
      <c r="M320" s="344">
        <f t="shared" si="1043"/>
        <v>409</v>
      </c>
      <c r="N320" s="344">
        <f t="shared" si="1044"/>
        <v>416</v>
      </c>
      <c r="O320" s="344">
        <f t="shared" si="1045"/>
        <v>416</v>
      </c>
      <c r="P320" s="344">
        <f t="shared" si="1046"/>
        <v>422</v>
      </c>
      <c r="Q320" s="344">
        <f t="shared" si="1047"/>
        <v>422</v>
      </c>
      <c r="R320" s="344">
        <f t="shared" si="1048"/>
        <v>429</v>
      </c>
      <c r="S320" s="344">
        <f t="shared" si="1049"/>
        <v>429</v>
      </c>
      <c r="T320" s="344">
        <f t="shared" si="1050"/>
        <v>436</v>
      </c>
      <c r="U320" s="356">
        <v>3600</v>
      </c>
      <c r="V320" s="356">
        <v>2800</v>
      </c>
      <c r="W320" s="356">
        <v>2000</v>
      </c>
      <c r="X320" s="356">
        <v>1200</v>
      </c>
      <c r="Y320" s="356">
        <v>400</v>
      </c>
      <c r="Z320" s="344">
        <f t="shared" si="1051"/>
        <v>90</v>
      </c>
      <c r="AA320" s="344">
        <f t="shared" si="1052"/>
        <v>92</v>
      </c>
      <c r="AB320" s="344">
        <f t="shared" si="1053"/>
        <v>92</v>
      </c>
      <c r="AC320" s="344">
        <f t="shared" si="1054"/>
        <v>94</v>
      </c>
      <c r="AD320" s="344">
        <f t="shared" si="1055"/>
        <v>94</v>
      </c>
      <c r="AE320" s="344">
        <f t="shared" si="1056"/>
        <v>95</v>
      </c>
      <c r="AF320" s="344">
        <f t="shared" si="1057"/>
        <v>95</v>
      </c>
      <c r="AG320" s="344">
        <f t="shared" si="1058"/>
        <v>97</v>
      </c>
      <c r="AH320" s="344">
        <f t="shared" si="1059"/>
        <v>97</v>
      </c>
      <c r="AI320" s="344">
        <f t="shared" si="1060"/>
        <v>98</v>
      </c>
      <c r="AJ320" s="356">
        <v>3600</v>
      </c>
      <c r="AK320" s="356">
        <v>2800</v>
      </c>
      <c r="AL320" s="356">
        <v>2000</v>
      </c>
      <c r="AM320" s="356">
        <v>1200</v>
      </c>
      <c r="AN320" s="356">
        <v>400</v>
      </c>
      <c r="AO320" s="344">
        <f t="shared" si="1061"/>
        <v>105</v>
      </c>
      <c r="AP320" s="344">
        <f t="shared" si="1062"/>
        <v>109</v>
      </c>
      <c r="AQ320" s="344">
        <f t="shared" si="1063"/>
        <v>109</v>
      </c>
      <c r="AR320" s="344">
        <f t="shared" si="1064"/>
        <v>113</v>
      </c>
      <c r="AS320" s="344">
        <f t="shared" si="1065"/>
        <v>113</v>
      </c>
      <c r="AT320" s="344">
        <f t="shared" si="1066"/>
        <v>118</v>
      </c>
      <c r="AU320" s="344">
        <f t="shared" si="1067"/>
        <v>118</v>
      </c>
      <c r="AV320" s="344">
        <f t="shared" si="1068"/>
        <v>122</v>
      </c>
      <c r="AW320" s="344">
        <f t="shared" si="1069"/>
        <v>122</v>
      </c>
      <c r="AX320" s="344">
        <f t="shared" si="1070"/>
        <v>126</v>
      </c>
      <c r="AY320" s="356">
        <v>3600</v>
      </c>
      <c r="AZ320" s="356">
        <v>2800</v>
      </c>
      <c r="BA320" s="356">
        <v>2000</v>
      </c>
      <c r="BB320" s="356">
        <v>1200</v>
      </c>
      <c r="BC320" s="356">
        <v>400</v>
      </c>
      <c r="BD320" s="353">
        <f t="shared" ref="BD320:BH320" si="1145">IF(BD307="","",BD307+1)</f>
        <v>7</v>
      </c>
      <c r="BE320" s="353">
        <f t="shared" si="1145"/>
        <v>7</v>
      </c>
      <c r="BF320" s="353">
        <f t="shared" si="1145"/>
        <v>22</v>
      </c>
      <c r="BG320" s="353">
        <f t="shared" si="1145"/>
        <v>37</v>
      </c>
      <c r="BH320" s="353">
        <f t="shared" si="1145"/>
        <v>52</v>
      </c>
      <c r="BI320" s="146" t="str">
        <f t="shared" ref="BI320:BI383" si="1146">IF(BD320="","",BD320&amp;";"&amp;BE320)</f>
        <v>7;7</v>
      </c>
      <c r="BJ320" s="352">
        <f t="shared" ref="BJ320:BJ383" si="1147">IF(BD320="","",BF320)</f>
        <v>22</v>
      </c>
      <c r="BK320" s="146" t="str">
        <f t="shared" ref="BK320:BK383" si="1148">IF(BD320="","",BG320&amp;";"&amp;BH320)</f>
        <v>37;52</v>
      </c>
      <c r="BL320" s="25">
        <f t="shared" si="970"/>
        <v>5070106</v>
      </c>
      <c r="BM320" s="146">
        <f t="shared" ref="BM320" si="1149">BM307</f>
        <v>4104</v>
      </c>
      <c r="BN320" s="146">
        <f t="shared" si="1073"/>
        <v>5</v>
      </c>
      <c r="BO320" s="146">
        <f t="shared" ref="BO320:BP320" si="1150">BO307</f>
        <v>1</v>
      </c>
      <c r="BP320" s="146">
        <f t="shared" si="1150"/>
        <v>6</v>
      </c>
      <c r="BQ320" s="146">
        <f>VLOOKUP(IF(A320=1,0,A320),宝石属性!$B$26:$D$41,2,0)</f>
        <v>9</v>
      </c>
      <c r="BR320" s="146">
        <f>VLOOKUP(IF(A320=1,0,A320),宝石属性!$B$26:$D$41,3,0)</f>
        <v>2</v>
      </c>
      <c r="BS320" s="146">
        <f t="shared" ref="BS320:BV320" si="1151">IF(BS307="","",BS307)</f>
        <v>2</v>
      </c>
      <c r="BT320" s="146">
        <f t="shared" si="1151"/>
        <v>4</v>
      </c>
      <c r="BU320" s="146">
        <f t="shared" si="1151"/>
        <v>7</v>
      </c>
      <c r="BV320" s="146">
        <f t="shared" si="1151"/>
        <v>8</v>
      </c>
      <c r="BW320" s="357" t="str">
        <f t="shared" si="978"/>
        <v/>
      </c>
      <c r="BX320" s="357" t="str">
        <f t="shared" si="979"/>
        <v/>
      </c>
    </row>
    <row r="321" spans="1:76" s="353" customFormat="1">
      <c r="A321" s="121">
        <f t="shared" si="1124"/>
        <v>70</v>
      </c>
      <c r="B321" s="121" t="s">
        <v>1109</v>
      </c>
      <c r="C321" s="121" t="str">
        <f t="shared" si="1040"/>
        <v>男衣</v>
      </c>
      <c r="D321" s="121" t="str">
        <f t="shared" si="968"/>
        <v>70级绿装男衣</v>
      </c>
      <c r="E321" s="121">
        <f>VLOOKUP($C321,$C$3:$M$15,COLUMNS($C$3:H$15),0)</f>
        <v>60</v>
      </c>
      <c r="F321" s="121" t="str">
        <f>VLOOKUP($C321,$C$3:$M$15,COLUMNS($C$3:I$15),0)</f>
        <v>maxhp_value</v>
      </c>
      <c r="G321" s="121">
        <f>VLOOKUP($C321,$C$3:$M$15,COLUMNS($C$3:J$15),0)</f>
        <v>140</v>
      </c>
      <c r="H321" s="121" t="str">
        <f>VLOOKUP($C321,$C$3:$M$15,COLUMNS($C$3:K$15),0)</f>
        <v>defend_value</v>
      </c>
      <c r="I321" s="121" t="str">
        <f>VLOOKUP($C321,$C$3:$M$15,COLUMNS($C$3:L$15),0)</f>
        <v/>
      </c>
      <c r="J321" s="121" t="str">
        <f>VLOOKUP($C321,$C$3:$M$15,COLUMNS($C$3:M$15),0)</f>
        <v/>
      </c>
      <c r="K321" s="344">
        <f t="shared" si="1041"/>
        <v>321</v>
      </c>
      <c r="L321" s="344">
        <f t="shared" si="1042"/>
        <v>327</v>
      </c>
      <c r="M321" s="344">
        <f t="shared" si="1043"/>
        <v>327</v>
      </c>
      <c r="N321" s="344">
        <f t="shared" si="1044"/>
        <v>332</v>
      </c>
      <c r="O321" s="344">
        <f t="shared" si="1045"/>
        <v>332</v>
      </c>
      <c r="P321" s="344">
        <f t="shared" si="1046"/>
        <v>338</v>
      </c>
      <c r="Q321" s="344">
        <f t="shared" si="1047"/>
        <v>338</v>
      </c>
      <c r="R321" s="344">
        <f t="shared" si="1048"/>
        <v>343</v>
      </c>
      <c r="S321" s="344">
        <f t="shared" si="1049"/>
        <v>343</v>
      </c>
      <c r="T321" s="344">
        <f t="shared" si="1050"/>
        <v>349</v>
      </c>
      <c r="U321" s="356">
        <v>3600</v>
      </c>
      <c r="V321" s="356">
        <v>2800</v>
      </c>
      <c r="W321" s="356">
        <v>2000</v>
      </c>
      <c r="X321" s="356">
        <v>1200</v>
      </c>
      <c r="Y321" s="356">
        <v>400</v>
      </c>
      <c r="Z321" s="344">
        <f t="shared" si="1051"/>
        <v>100</v>
      </c>
      <c r="AA321" s="344">
        <f t="shared" si="1052"/>
        <v>102</v>
      </c>
      <c r="AB321" s="344">
        <f t="shared" si="1053"/>
        <v>102</v>
      </c>
      <c r="AC321" s="344">
        <f t="shared" si="1054"/>
        <v>104</v>
      </c>
      <c r="AD321" s="344">
        <f t="shared" si="1055"/>
        <v>104</v>
      </c>
      <c r="AE321" s="344">
        <f t="shared" si="1056"/>
        <v>106</v>
      </c>
      <c r="AF321" s="344">
        <f t="shared" si="1057"/>
        <v>106</v>
      </c>
      <c r="AG321" s="344">
        <f t="shared" si="1058"/>
        <v>107</v>
      </c>
      <c r="AH321" s="344">
        <f t="shared" si="1059"/>
        <v>107</v>
      </c>
      <c r="AI321" s="344">
        <f t="shared" si="1060"/>
        <v>109</v>
      </c>
      <c r="AJ321" s="356">
        <v>3600</v>
      </c>
      <c r="AK321" s="356">
        <v>2800</v>
      </c>
      <c r="AL321" s="356">
        <v>2000</v>
      </c>
      <c r="AM321" s="356">
        <v>1200</v>
      </c>
      <c r="AN321" s="356">
        <v>400</v>
      </c>
      <c r="AO321" s="344" t="str">
        <f t="shared" si="1061"/>
        <v/>
      </c>
      <c r="AP321" s="344" t="str">
        <f t="shared" si="1062"/>
        <v/>
      </c>
      <c r="AQ321" s="344" t="str">
        <f t="shared" si="1063"/>
        <v/>
      </c>
      <c r="AR321" s="344" t="str">
        <f t="shared" si="1064"/>
        <v/>
      </c>
      <c r="AS321" s="344" t="str">
        <f t="shared" si="1065"/>
        <v/>
      </c>
      <c r="AT321" s="344" t="str">
        <f t="shared" si="1066"/>
        <v/>
      </c>
      <c r="AU321" s="344" t="str">
        <f t="shared" si="1067"/>
        <v/>
      </c>
      <c r="AV321" s="344" t="str">
        <f t="shared" si="1068"/>
        <v/>
      </c>
      <c r="AW321" s="344" t="str">
        <f t="shared" si="1069"/>
        <v/>
      </c>
      <c r="AX321" s="344" t="str">
        <f t="shared" si="1070"/>
        <v/>
      </c>
      <c r="AY321" s="356">
        <v>3600</v>
      </c>
      <c r="AZ321" s="356">
        <v>2800</v>
      </c>
      <c r="BA321" s="356">
        <v>2000</v>
      </c>
      <c r="BB321" s="356">
        <v>1200</v>
      </c>
      <c r="BC321" s="356">
        <v>400</v>
      </c>
      <c r="BD321" s="353">
        <f t="shared" ref="BD321:BH321" si="1152">IF(BD308="","",BD308+1)</f>
        <v>7</v>
      </c>
      <c r="BE321" s="353">
        <f t="shared" si="1152"/>
        <v>7</v>
      </c>
      <c r="BF321" s="353">
        <f t="shared" si="1152"/>
        <v>22</v>
      </c>
      <c r="BG321" s="353">
        <f t="shared" si="1152"/>
        <v>37</v>
      </c>
      <c r="BH321" s="353">
        <f t="shared" si="1152"/>
        <v>52</v>
      </c>
      <c r="BI321" s="146" t="str">
        <f t="shared" si="1146"/>
        <v>7;7</v>
      </c>
      <c r="BJ321" s="352">
        <f t="shared" si="1147"/>
        <v>22</v>
      </c>
      <c r="BK321" s="146" t="str">
        <f t="shared" si="1148"/>
        <v>37;52</v>
      </c>
      <c r="BL321" s="25">
        <f t="shared" si="970"/>
        <v>5070207</v>
      </c>
      <c r="BM321" s="146">
        <f t="shared" ref="BM321" si="1153">BM308</f>
        <v>312</v>
      </c>
      <c r="BN321" s="146">
        <f t="shared" si="1073"/>
        <v>5</v>
      </c>
      <c r="BO321" s="146">
        <f t="shared" ref="BO321:BP321" si="1154">BO308</f>
        <v>2</v>
      </c>
      <c r="BP321" s="146">
        <f t="shared" si="1154"/>
        <v>7</v>
      </c>
      <c r="BQ321" s="146">
        <f>VLOOKUP(IF(A321=1,0,A321),宝石属性!$B$26:$D$41,2,0)</f>
        <v>9</v>
      </c>
      <c r="BR321" s="146">
        <f>VLOOKUP(IF(A321=1,0,A321),宝石属性!$B$26:$D$41,3,0)</f>
        <v>2</v>
      </c>
      <c r="BS321" s="146">
        <f t="shared" ref="BS321:BV321" si="1155">IF(BS308="","",BS308)</f>
        <v>1</v>
      </c>
      <c r="BT321" s="146">
        <f t="shared" si="1155"/>
        <v>3</v>
      </c>
      <c r="BU321" s="146">
        <f t="shared" si="1155"/>
        <v>5</v>
      </c>
      <c r="BV321" s="146">
        <f t="shared" si="1155"/>
        <v>7</v>
      </c>
      <c r="BW321" s="357" t="str">
        <f t="shared" si="978"/>
        <v/>
      </c>
      <c r="BX321" s="357" t="str">
        <f t="shared" si="979"/>
        <v/>
      </c>
    </row>
    <row r="322" spans="1:76" s="353" customFormat="1">
      <c r="A322" s="121">
        <f t="shared" si="1124"/>
        <v>70</v>
      </c>
      <c r="B322" s="121" t="s">
        <v>1109</v>
      </c>
      <c r="C322" s="121" t="str">
        <f t="shared" si="1040"/>
        <v>女衣</v>
      </c>
      <c r="D322" s="121" t="str">
        <f t="shared" si="968"/>
        <v>70级绿装女衣</v>
      </c>
      <c r="E322" s="121">
        <f>VLOOKUP($C322,$C$3:$M$15,COLUMNS($C$3:H$15),0)</f>
        <v>60</v>
      </c>
      <c r="F322" s="121" t="str">
        <f>VLOOKUP($C322,$C$3:$M$15,COLUMNS($C$3:I$15),0)</f>
        <v>maxhp_value</v>
      </c>
      <c r="G322" s="121">
        <f>VLOOKUP($C322,$C$3:$M$15,COLUMNS($C$3:J$15),0)</f>
        <v>140</v>
      </c>
      <c r="H322" s="121" t="str">
        <f>VLOOKUP($C322,$C$3:$M$15,COLUMNS($C$3:K$15),0)</f>
        <v>defend_value</v>
      </c>
      <c r="I322" s="121" t="str">
        <f>VLOOKUP($C322,$C$3:$M$15,COLUMNS($C$3:L$15),0)</f>
        <v/>
      </c>
      <c r="J322" s="121" t="str">
        <f>VLOOKUP($C322,$C$3:$M$15,COLUMNS($C$3:M$15),0)</f>
        <v/>
      </c>
      <c r="K322" s="344">
        <f t="shared" si="1041"/>
        <v>321</v>
      </c>
      <c r="L322" s="344">
        <f t="shared" si="1042"/>
        <v>327</v>
      </c>
      <c r="M322" s="344">
        <f t="shared" si="1043"/>
        <v>327</v>
      </c>
      <c r="N322" s="344">
        <f t="shared" si="1044"/>
        <v>332</v>
      </c>
      <c r="O322" s="344">
        <f t="shared" si="1045"/>
        <v>332</v>
      </c>
      <c r="P322" s="344">
        <f t="shared" si="1046"/>
        <v>338</v>
      </c>
      <c r="Q322" s="344">
        <f t="shared" si="1047"/>
        <v>338</v>
      </c>
      <c r="R322" s="344">
        <f t="shared" si="1048"/>
        <v>343</v>
      </c>
      <c r="S322" s="344">
        <f t="shared" si="1049"/>
        <v>343</v>
      </c>
      <c r="T322" s="344">
        <f t="shared" si="1050"/>
        <v>349</v>
      </c>
      <c r="U322" s="356">
        <v>3600</v>
      </c>
      <c r="V322" s="356">
        <v>2800</v>
      </c>
      <c r="W322" s="356">
        <v>2000</v>
      </c>
      <c r="X322" s="356">
        <v>1200</v>
      </c>
      <c r="Y322" s="356">
        <v>400</v>
      </c>
      <c r="Z322" s="344">
        <f t="shared" si="1051"/>
        <v>100</v>
      </c>
      <c r="AA322" s="344">
        <f t="shared" si="1052"/>
        <v>102</v>
      </c>
      <c r="AB322" s="344">
        <f t="shared" si="1053"/>
        <v>102</v>
      </c>
      <c r="AC322" s="344">
        <f t="shared" si="1054"/>
        <v>104</v>
      </c>
      <c r="AD322" s="344">
        <f t="shared" si="1055"/>
        <v>104</v>
      </c>
      <c r="AE322" s="344">
        <f t="shared" si="1056"/>
        <v>106</v>
      </c>
      <c r="AF322" s="344">
        <f t="shared" si="1057"/>
        <v>106</v>
      </c>
      <c r="AG322" s="344">
        <f t="shared" si="1058"/>
        <v>107</v>
      </c>
      <c r="AH322" s="344">
        <f t="shared" si="1059"/>
        <v>107</v>
      </c>
      <c r="AI322" s="344">
        <f t="shared" si="1060"/>
        <v>109</v>
      </c>
      <c r="AJ322" s="356">
        <v>3600</v>
      </c>
      <c r="AK322" s="356">
        <v>2800</v>
      </c>
      <c r="AL322" s="356">
        <v>2000</v>
      </c>
      <c r="AM322" s="356">
        <v>1200</v>
      </c>
      <c r="AN322" s="356">
        <v>400</v>
      </c>
      <c r="AO322" s="344" t="str">
        <f t="shared" si="1061"/>
        <v/>
      </c>
      <c r="AP322" s="344" t="str">
        <f t="shared" si="1062"/>
        <v/>
      </c>
      <c r="AQ322" s="344" t="str">
        <f t="shared" si="1063"/>
        <v/>
      </c>
      <c r="AR322" s="344" t="str">
        <f t="shared" si="1064"/>
        <v/>
      </c>
      <c r="AS322" s="344" t="str">
        <f t="shared" si="1065"/>
        <v/>
      </c>
      <c r="AT322" s="344" t="str">
        <f t="shared" si="1066"/>
        <v/>
      </c>
      <c r="AU322" s="344" t="str">
        <f t="shared" si="1067"/>
        <v/>
      </c>
      <c r="AV322" s="344" t="str">
        <f t="shared" si="1068"/>
        <v/>
      </c>
      <c r="AW322" s="344" t="str">
        <f t="shared" si="1069"/>
        <v/>
      </c>
      <c r="AX322" s="344" t="str">
        <f t="shared" si="1070"/>
        <v/>
      </c>
      <c r="AY322" s="356">
        <v>3600</v>
      </c>
      <c r="AZ322" s="356">
        <v>2800</v>
      </c>
      <c r="BA322" s="356">
        <v>2000</v>
      </c>
      <c r="BB322" s="356">
        <v>1200</v>
      </c>
      <c r="BC322" s="356">
        <v>400</v>
      </c>
      <c r="BD322" s="353">
        <f t="shared" ref="BD322:BH322" si="1156">IF(BD309="","",BD309+1)</f>
        <v>7</v>
      </c>
      <c r="BE322" s="353">
        <f t="shared" si="1156"/>
        <v>7</v>
      </c>
      <c r="BF322" s="353">
        <f t="shared" si="1156"/>
        <v>22</v>
      </c>
      <c r="BG322" s="353">
        <f t="shared" si="1156"/>
        <v>37</v>
      </c>
      <c r="BH322" s="353">
        <f t="shared" si="1156"/>
        <v>52</v>
      </c>
      <c r="BI322" s="146" t="str">
        <f t="shared" si="1146"/>
        <v>7;7</v>
      </c>
      <c r="BJ322" s="352">
        <f t="shared" si="1147"/>
        <v>22</v>
      </c>
      <c r="BK322" s="146" t="str">
        <f t="shared" si="1148"/>
        <v>37;52</v>
      </c>
      <c r="BL322" s="25">
        <f t="shared" si="970"/>
        <v>5070208</v>
      </c>
      <c r="BM322" s="146">
        <f t="shared" ref="BM322" si="1157">BM309</f>
        <v>568</v>
      </c>
      <c r="BN322" s="146">
        <f t="shared" si="1073"/>
        <v>5</v>
      </c>
      <c r="BO322" s="146">
        <f t="shared" ref="BO322:BP322" si="1158">BO309</f>
        <v>2</v>
      </c>
      <c r="BP322" s="146">
        <f t="shared" si="1158"/>
        <v>8</v>
      </c>
      <c r="BQ322" s="146">
        <f>VLOOKUP(IF(A322=1,0,A322),宝石属性!$B$26:$D$41,2,0)</f>
        <v>9</v>
      </c>
      <c r="BR322" s="146">
        <f>VLOOKUP(IF(A322=1,0,A322),宝石属性!$B$26:$D$41,3,0)</f>
        <v>2</v>
      </c>
      <c r="BS322" s="146">
        <f t="shared" ref="BS322:BV322" si="1159">IF(BS309="","",BS309)</f>
        <v>1</v>
      </c>
      <c r="BT322" s="146">
        <f t="shared" si="1159"/>
        <v>3</v>
      </c>
      <c r="BU322" s="146">
        <f t="shared" si="1159"/>
        <v>5</v>
      </c>
      <c r="BV322" s="146">
        <f t="shared" si="1159"/>
        <v>7</v>
      </c>
      <c r="BW322" s="357" t="str">
        <f t="shared" si="978"/>
        <v/>
      </c>
      <c r="BX322" s="357" t="str">
        <f t="shared" si="979"/>
        <v/>
      </c>
    </row>
    <row r="323" spans="1:76" s="353" customFormat="1">
      <c r="A323" s="121">
        <f t="shared" si="1124"/>
        <v>70</v>
      </c>
      <c r="B323" s="121" t="s">
        <v>1109</v>
      </c>
      <c r="C323" s="121" t="str">
        <f t="shared" si="1040"/>
        <v>男头盔</v>
      </c>
      <c r="D323" s="121" t="str">
        <f t="shared" si="968"/>
        <v>70级绿装男头盔</v>
      </c>
      <c r="E323" s="121">
        <f>VLOOKUP($C323,$C$3:$M$15,COLUMNS($C$3:H$15),0)</f>
        <v>90</v>
      </c>
      <c r="F323" s="121" t="str">
        <f>VLOOKUP($C323,$C$3:$M$15,COLUMNS($C$3:I$15),0)</f>
        <v>maxmp_value</v>
      </c>
      <c r="G323" s="121">
        <f>VLOOKUP($C323,$C$3:$M$15,COLUMNS($C$3:J$15),0)</f>
        <v>140</v>
      </c>
      <c r="H323" s="121" t="str">
        <f>VLOOKUP($C323,$C$3:$M$15,COLUMNS($C$3:K$15),0)</f>
        <v>defend_value</v>
      </c>
      <c r="I323" s="121" t="str">
        <f>VLOOKUP($C323,$C$3:$M$15,COLUMNS($C$3:L$15),0)</f>
        <v/>
      </c>
      <c r="J323" s="121" t="str">
        <f>VLOOKUP($C323,$C$3:$M$15,COLUMNS($C$3:M$15),0)</f>
        <v/>
      </c>
      <c r="K323" s="344">
        <f t="shared" si="1041"/>
        <v>402</v>
      </c>
      <c r="L323" s="344">
        <f t="shared" si="1042"/>
        <v>409</v>
      </c>
      <c r="M323" s="344">
        <f t="shared" si="1043"/>
        <v>409</v>
      </c>
      <c r="N323" s="344">
        <f t="shared" si="1044"/>
        <v>416</v>
      </c>
      <c r="O323" s="344">
        <f t="shared" si="1045"/>
        <v>416</v>
      </c>
      <c r="P323" s="344">
        <f t="shared" si="1046"/>
        <v>422</v>
      </c>
      <c r="Q323" s="344">
        <f t="shared" si="1047"/>
        <v>422</v>
      </c>
      <c r="R323" s="344">
        <f t="shared" si="1048"/>
        <v>429</v>
      </c>
      <c r="S323" s="344">
        <f t="shared" si="1049"/>
        <v>429</v>
      </c>
      <c r="T323" s="344">
        <f t="shared" si="1050"/>
        <v>436</v>
      </c>
      <c r="U323" s="356">
        <v>3600</v>
      </c>
      <c r="V323" s="356">
        <v>2800</v>
      </c>
      <c r="W323" s="356">
        <v>2000</v>
      </c>
      <c r="X323" s="356">
        <v>1200</v>
      </c>
      <c r="Y323" s="356">
        <v>400</v>
      </c>
      <c r="Z323" s="344">
        <f t="shared" si="1051"/>
        <v>60</v>
      </c>
      <c r="AA323" s="344">
        <f t="shared" si="1052"/>
        <v>61</v>
      </c>
      <c r="AB323" s="344">
        <f t="shared" si="1053"/>
        <v>61</v>
      </c>
      <c r="AC323" s="344">
        <f t="shared" si="1054"/>
        <v>62</v>
      </c>
      <c r="AD323" s="344">
        <f t="shared" si="1055"/>
        <v>62</v>
      </c>
      <c r="AE323" s="344">
        <f t="shared" si="1056"/>
        <v>63</v>
      </c>
      <c r="AF323" s="344">
        <f t="shared" si="1057"/>
        <v>63</v>
      </c>
      <c r="AG323" s="344">
        <f t="shared" si="1058"/>
        <v>64</v>
      </c>
      <c r="AH323" s="344">
        <f t="shared" si="1059"/>
        <v>64</v>
      </c>
      <c r="AI323" s="344">
        <f t="shared" si="1060"/>
        <v>65</v>
      </c>
      <c r="AJ323" s="356">
        <v>3600</v>
      </c>
      <c r="AK323" s="356">
        <v>2800</v>
      </c>
      <c r="AL323" s="356">
        <v>2000</v>
      </c>
      <c r="AM323" s="356">
        <v>1200</v>
      </c>
      <c r="AN323" s="356">
        <v>400</v>
      </c>
      <c r="AO323" s="344" t="str">
        <f t="shared" si="1061"/>
        <v/>
      </c>
      <c r="AP323" s="344" t="str">
        <f t="shared" si="1062"/>
        <v/>
      </c>
      <c r="AQ323" s="344" t="str">
        <f t="shared" si="1063"/>
        <v/>
      </c>
      <c r="AR323" s="344" t="str">
        <f t="shared" si="1064"/>
        <v/>
      </c>
      <c r="AS323" s="344" t="str">
        <f t="shared" si="1065"/>
        <v/>
      </c>
      <c r="AT323" s="344" t="str">
        <f t="shared" si="1066"/>
        <v/>
      </c>
      <c r="AU323" s="344" t="str">
        <f t="shared" si="1067"/>
        <v/>
      </c>
      <c r="AV323" s="344" t="str">
        <f t="shared" si="1068"/>
        <v/>
      </c>
      <c r="AW323" s="344" t="str">
        <f t="shared" si="1069"/>
        <v/>
      </c>
      <c r="AX323" s="344" t="str">
        <f t="shared" si="1070"/>
        <v/>
      </c>
      <c r="AY323" s="356">
        <v>3600</v>
      </c>
      <c r="AZ323" s="356">
        <v>2800</v>
      </c>
      <c r="BA323" s="356">
        <v>2000</v>
      </c>
      <c r="BB323" s="356">
        <v>1200</v>
      </c>
      <c r="BC323" s="356">
        <v>400</v>
      </c>
      <c r="BD323" s="353" t="str">
        <f t="shared" ref="BD323:BH323" si="1160">IF(BD310="","",BD310+1)</f>
        <v/>
      </c>
      <c r="BE323" s="353" t="str">
        <f t="shared" si="1160"/>
        <v/>
      </c>
      <c r="BF323" s="353" t="str">
        <f t="shared" si="1160"/>
        <v/>
      </c>
      <c r="BG323" s="353" t="str">
        <f t="shared" si="1160"/>
        <v/>
      </c>
      <c r="BH323" s="353" t="str">
        <f t="shared" si="1160"/>
        <v/>
      </c>
      <c r="BI323" s="146" t="str">
        <f t="shared" si="1146"/>
        <v/>
      </c>
      <c r="BJ323" s="352" t="str">
        <f t="shared" si="1147"/>
        <v/>
      </c>
      <c r="BK323" s="146" t="str">
        <f t="shared" si="1148"/>
        <v/>
      </c>
      <c r="BL323" s="25">
        <f t="shared" si="970"/>
        <v>5070309</v>
      </c>
      <c r="BM323" s="146">
        <f t="shared" ref="BM323" si="1161">BM310</f>
        <v>1640</v>
      </c>
      <c r="BN323" s="146">
        <f t="shared" si="1073"/>
        <v>5</v>
      </c>
      <c r="BO323" s="146">
        <f t="shared" ref="BO323:BP323" si="1162">BO310</f>
        <v>3</v>
      </c>
      <c r="BP323" s="146">
        <f t="shared" si="1162"/>
        <v>9</v>
      </c>
      <c r="BQ323" s="146">
        <f>VLOOKUP(IF(A323=1,0,A323),宝石属性!$B$26:$D$41,2,0)</f>
        <v>9</v>
      </c>
      <c r="BR323" s="146">
        <f>VLOOKUP(IF(A323=1,0,A323),宝石属性!$B$26:$D$41,3,0)</f>
        <v>2</v>
      </c>
      <c r="BS323" s="146">
        <f t="shared" ref="BS323:BV323" si="1163">IF(BS310="","",BS310)</f>
        <v>2</v>
      </c>
      <c r="BT323" s="146">
        <f t="shared" si="1163"/>
        <v>3</v>
      </c>
      <c r="BU323" s="146" t="str">
        <f t="shared" si="1163"/>
        <v/>
      </c>
      <c r="BV323" s="146" t="str">
        <f t="shared" si="1163"/>
        <v/>
      </c>
      <c r="BW323" s="357" t="str">
        <f t="shared" si="978"/>
        <v/>
      </c>
      <c r="BX323" s="357" t="str">
        <f t="shared" si="979"/>
        <v/>
      </c>
    </row>
    <row r="324" spans="1:76" s="353" customFormat="1">
      <c r="A324" s="121">
        <f t="shared" si="1124"/>
        <v>70</v>
      </c>
      <c r="B324" s="121" t="s">
        <v>1109</v>
      </c>
      <c r="C324" s="121" t="str">
        <f t="shared" si="1040"/>
        <v>女头饰</v>
      </c>
      <c r="D324" s="121" t="str">
        <f t="shared" si="968"/>
        <v>70级绿装女头饰</v>
      </c>
      <c r="E324" s="121">
        <f>VLOOKUP($C324,$C$3:$M$15,COLUMNS($C$3:H$15),0)</f>
        <v>90</v>
      </c>
      <c r="F324" s="121" t="str">
        <f>VLOOKUP($C324,$C$3:$M$15,COLUMNS($C$3:I$15),0)</f>
        <v>maxmp_value</v>
      </c>
      <c r="G324" s="121">
        <f>VLOOKUP($C324,$C$3:$M$15,COLUMNS($C$3:J$15),0)</f>
        <v>140</v>
      </c>
      <c r="H324" s="121" t="str">
        <f>VLOOKUP($C324,$C$3:$M$15,COLUMNS($C$3:K$15),0)</f>
        <v>defend_value</v>
      </c>
      <c r="I324" s="121" t="str">
        <f>VLOOKUP($C324,$C$3:$M$15,COLUMNS($C$3:L$15),0)</f>
        <v/>
      </c>
      <c r="J324" s="121" t="str">
        <f>VLOOKUP($C324,$C$3:$M$15,COLUMNS($C$3:M$15),0)</f>
        <v/>
      </c>
      <c r="K324" s="344">
        <f t="shared" si="1041"/>
        <v>402</v>
      </c>
      <c r="L324" s="344">
        <f t="shared" si="1042"/>
        <v>409</v>
      </c>
      <c r="M324" s="344">
        <f t="shared" si="1043"/>
        <v>409</v>
      </c>
      <c r="N324" s="344">
        <f t="shared" si="1044"/>
        <v>416</v>
      </c>
      <c r="O324" s="344">
        <f t="shared" si="1045"/>
        <v>416</v>
      </c>
      <c r="P324" s="344">
        <f t="shared" si="1046"/>
        <v>422</v>
      </c>
      <c r="Q324" s="344">
        <f t="shared" si="1047"/>
        <v>422</v>
      </c>
      <c r="R324" s="344">
        <f t="shared" si="1048"/>
        <v>429</v>
      </c>
      <c r="S324" s="344">
        <f t="shared" si="1049"/>
        <v>429</v>
      </c>
      <c r="T324" s="344">
        <f t="shared" si="1050"/>
        <v>436</v>
      </c>
      <c r="U324" s="356">
        <v>3600</v>
      </c>
      <c r="V324" s="356">
        <v>2800</v>
      </c>
      <c r="W324" s="356">
        <v>2000</v>
      </c>
      <c r="X324" s="356">
        <v>1200</v>
      </c>
      <c r="Y324" s="356">
        <v>400</v>
      </c>
      <c r="Z324" s="344">
        <f t="shared" si="1051"/>
        <v>60</v>
      </c>
      <c r="AA324" s="344">
        <f t="shared" si="1052"/>
        <v>61</v>
      </c>
      <c r="AB324" s="344">
        <f t="shared" si="1053"/>
        <v>61</v>
      </c>
      <c r="AC324" s="344">
        <f t="shared" si="1054"/>
        <v>62</v>
      </c>
      <c r="AD324" s="344">
        <f t="shared" si="1055"/>
        <v>62</v>
      </c>
      <c r="AE324" s="344">
        <f t="shared" si="1056"/>
        <v>63</v>
      </c>
      <c r="AF324" s="344">
        <f t="shared" si="1057"/>
        <v>63</v>
      </c>
      <c r="AG324" s="344">
        <f t="shared" si="1058"/>
        <v>64</v>
      </c>
      <c r="AH324" s="344">
        <f t="shared" si="1059"/>
        <v>64</v>
      </c>
      <c r="AI324" s="344">
        <f t="shared" si="1060"/>
        <v>65</v>
      </c>
      <c r="AJ324" s="356">
        <v>3600</v>
      </c>
      <c r="AK324" s="356">
        <v>2800</v>
      </c>
      <c r="AL324" s="356">
        <v>2000</v>
      </c>
      <c r="AM324" s="356">
        <v>1200</v>
      </c>
      <c r="AN324" s="356">
        <v>400</v>
      </c>
      <c r="AO324" s="344" t="str">
        <f t="shared" si="1061"/>
        <v/>
      </c>
      <c r="AP324" s="344" t="str">
        <f t="shared" si="1062"/>
        <v/>
      </c>
      <c r="AQ324" s="344" t="str">
        <f t="shared" si="1063"/>
        <v/>
      </c>
      <c r="AR324" s="344" t="str">
        <f t="shared" si="1064"/>
        <v/>
      </c>
      <c r="AS324" s="344" t="str">
        <f t="shared" si="1065"/>
        <v/>
      </c>
      <c r="AT324" s="344" t="str">
        <f t="shared" si="1066"/>
        <v/>
      </c>
      <c r="AU324" s="344" t="str">
        <f t="shared" si="1067"/>
        <v/>
      </c>
      <c r="AV324" s="344" t="str">
        <f t="shared" si="1068"/>
        <v/>
      </c>
      <c r="AW324" s="344" t="str">
        <f t="shared" si="1069"/>
        <v/>
      </c>
      <c r="AX324" s="344" t="str">
        <f t="shared" si="1070"/>
        <v/>
      </c>
      <c r="AY324" s="356">
        <v>3600</v>
      </c>
      <c r="AZ324" s="356">
        <v>2800</v>
      </c>
      <c r="BA324" s="356">
        <v>2000</v>
      </c>
      <c r="BB324" s="356">
        <v>1200</v>
      </c>
      <c r="BC324" s="356">
        <v>400</v>
      </c>
      <c r="BD324" s="353" t="str">
        <f t="shared" ref="BD324:BH324" si="1164">IF(BD311="","",BD311+1)</f>
        <v/>
      </c>
      <c r="BE324" s="353" t="str">
        <f t="shared" si="1164"/>
        <v/>
      </c>
      <c r="BF324" s="353" t="str">
        <f t="shared" si="1164"/>
        <v/>
      </c>
      <c r="BG324" s="353" t="str">
        <f t="shared" si="1164"/>
        <v/>
      </c>
      <c r="BH324" s="353" t="str">
        <f t="shared" si="1164"/>
        <v/>
      </c>
      <c r="BI324" s="146" t="str">
        <f t="shared" si="1146"/>
        <v/>
      </c>
      <c r="BJ324" s="352" t="str">
        <f t="shared" si="1147"/>
        <v/>
      </c>
      <c r="BK324" s="146" t="str">
        <f t="shared" si="1148"/>
        <v/>
      </c>
      <c r="BL324" s="25">
        <f t="shared" si="970"/>
        <v>5070310</v>
      </c>
      <c r="BM324" s="146">
        <f t="shared" ref="BM324" si="1165">BM311</f>
        <v>1384</v>
      </c>
      <c r="BN324" s="146">
        <f t="shared" si="1073"/>
        <v>5</v>
      </c>
      <c r="BO324" s="146">
        <f t="shared" ref="BO324:BP324" si="1166">BO311</f>
        <v>3</v>
      </c>
      <c r="BP324" s="146">
        <f t="shared" si="1166"/>
        <v>10</v>
      </c>
      <c r="BQ324" s="146">
        <f>VLOOKUP(IF(A324=1,0,A324),宝石属性!$B$26:$D$41,2,0)</f>
        <v>9</v>
      </c>
      <c r="BR324" s="146">
        <f>VLOOKUP(IF(A324=1,0,A324),宝石属性!$B$26:$D$41,3,0)</f>
        <v>2</v>
      </c>
      <c r="BS324" s="146">
        <f t="shared" ref="BS324:BV324" si="1167">IF(BS311="","",BS311)</f>
        <v>2</v>
      </c>
      <c r="BT324" s="146">
        <f t="shared" si="1167"/>
        <v>3</v>
      </c>
      <c r="BU324" s="146" t="str">
        <f t="shared" si="1167"/>
        <v/>
      </c>
      <c r="BV324" s="146" t="str">
        <f t="shared" si="1167"/>
        <v/>
      </c>
      <c r="BW324" s="357" t="str">
        <f t="shared" si="978"/>
        <v/>
      </c>
      <c r="BX324" s="357" t="str">
        <f t="shared" si="979"/>
        <v/>
      </c>
    </row>
    <row r="325" spans="1:76" s="353" customFormat="1">
      <c r="A325" s="121">
        <f t="shared" si="1124"/>
        <v>70</v>
      </c>
      <c r="B325" s="121" t="s">
        <v>1109</v>
      </c>
      <c r="C325" s="121" t="str">
        <f t="shared" si="1040"/>
        <v>项链</v>
      </c>
      <c r="D325" s="121" t="str">
        <f t="shared" si="968"/>
        <v>70级绿装项链</v>
      </c>
      <c r="E325" s="121">
        <f>VLOOKUP($C325,$C$3:$M$15,COLUMNS($C$3:H$15),0)</f>
        <v>150</v>
      </c>
      <c r="F325" s="121" t="str">
        <f>VLOOKUP($C325,$C$3:$M$15,COLUMNS($C$3:I$15),0)</f>
        <v>magicattack_value</v>
      </c>
      <c r="G325" s="121">
        <f>VLOOKUP($C325,$C$3:$M$15,COLUMNS($C$3:J$15),0)</f>
        <v>160</v>
      </c>
      <c r="H325" s="121" t="str">
        <f>VLOOKUP($C325,$C$3:$M$15,COLUMNS($C$3:K$15),0)</f>
        <v>magicdef_value</v>
      </c>
      <c r="I325" s="121" t="str">
        <f>VLOOKUP($C325,$C$3:$M$15,COLUMNS($C$3:L$15),0)</f>
        <v/>
      </c>
      <c r="J325" s="121" t="str">
        <f>VLOOKUP($C325,$C$3:$M$15,COLUMNS($C$3:M$15),0)</f>
        <v/>
      </c>
      <c r="K325" s="344">
        <f t="shared" si="1041"/>
        <v>110</v>
      </c>
      <c r="L325" s="344">
        <f t="shared" si="1042"/>
        <v>112</v>
      </c>
      <c r="M325" s="344">
        <f t="shared" si="1043"/>
        <v>112</v>
      </c>
      <c r="N325" s="344">
        <f t="shared" si="1044"/>
        <v>114</v>
      </c>
      <c r="O325" s="344">
        <f t="shared" si="1045"/>
        <v>114</v>
      </c>
      <c r="P325" s="344">
        <f t="shared" si="1046"/>
        <v>116</v>
      </c>
      <c r="Q325" s="344">
        <f t="shared" si="1047"/>
        <v>116</v>
      </c>
      <c r="R325" s="344">
        <f t="shared" si="1048"/>
        <v>118</v>
      </c>
      <c r="S325" s="344">
        <f t="shared" si="1049"/>
        <v>118</v>
      </c>
      <c r="T325" s="344">
        <f t="shared" si="1050"/>
        <v>120</v>
      </c>
      <c r="U325" s="356">
        <v>3600</v>
      </c>
      <c r="V325" s="356">
        <v>2800</v>
      </c>
      <c r="W325" s="356">
        <v>2000</v>
      </c>
      <c r="X325" s="356">
        <v>1200</v>
      </c>
      <c r="Y325" s="356">
        <v>400</v>
      </c>
      <c r="Z325" s="344">
        <f t="shared" si="1051"/>
        <v>59</v>
      </c>
      <c r="AA325" s="344">
        <f t="shared" si="1052"/>
        <v>60</v>
      </c>
      <c r="AB325" s="344">
        <f t="shared" si="1053"/>
        <v>60</v>
      </c>
      <c r="AC325" s="344">
        <f t="shared" si="1054"/>
        <v>61</v>
      </c>
      <c r="AD325" s="344">
        <f t="shared" si="1055"/>
        <v>61</v>
      </c>
      <c r="AE325" s="344">
        <f t="shared" si="1056"/>
        <v>62</v>
      </c>
      <c r="AF325" s="344">
        <f t="shared" si="1057"/>
        <v>62</v>
      </c>
      <c r="AG325" s="344">
        <f t="shared" si="1058"/>
        <v>63</v>
      </c>
      <c r="AH325" s="344">
        <f t="shared" si="1059"/>
        <v>63</v>
      </c>
      <c r="AI325" s="344">
        <f t="shared" si="1060"/>
        <v>64</v>
      </c>
      <c r="AJ325" s="356">
        <v>3600</v>
      </c>
      <c r="AK325" s="356">
        <v>2800</v>
      </c>
      <c r="AL325" s="356">
        <v>2000</v>
      </c>
      <c r="AM325" s="356">
        <v>1200</v>
      </c>
      <c r="AN325" s="356">
        <v>400</v>
      </c>
      <c r="AO325" s="344" t="str">
        <f t="shared" si="1061"/>
        <v/>
      </c>
      <c r="AP325" s="344" t="str">
        <f t="shared" si="1062"/>
        <v/>
      </c>
      <c r="AQ325" s="344" t="str">
        <f t="shared" si="1063"/>
        <v/>
      </c>
      <c r="AR325" s="344" t="str">
        <f t="shared" si="1064"/>
        <v/>
      </c>
      <c r="AS325" s="344" t="str">
        <f t="shared" si="1065"/>
        <v/>
      </c>
      <c r="AT325" s="344" t="str">
        <f t="shared" si="1066"/>
        <v/>
      </c>
      <c r="AU325" s="344" t="str">
        <f t="shared" si="1067"/>
        <v/>
      </c>
      <c r="AV325" s="344" t="str">
        <f t="shared" si="1068"/>
        <v/>
      </c>
      <c r="AW325" s="344" t="str">
        <f t="shared" si="1069"/>
        <v/>
      </c>
      <c r="AX325" s="344" t="str">
        <f t="shared" si="1070"/>
        <v/>
      </c>
      <c r="AY325" s="356">
        <v>3600</v>
      </c>
      <c r="AZ325" s="356">
        <v>2800</v>
      </c>
      <c r="BA325" s="356">
        <v>2000</v>
      </c>
      <c r="BB325" s="356">
        <v>1200</v>
      </c>
      <c r="BC325" s="356">
        <v>400</v>
      </c>
      <c r="BD325" s="353" t="str">
        <f t="shared" ref="BD325:BH325" si="1168">IF(BD312="","",BD312+1)</f>
        <v/>
      </c>
      <c r="BE325" s="353" t="str">
        <f t="shared" si="1168"/>
        <v/>
      </c>
      <c r="BF325" s="353" t="str">
        <f t="shared" si="1168"/>
        <v/>
      </c>
      <c r="BG325" s="353" t="str">
        <f t="shared" si="1168"/>
        <v/>
      </c>
      <c r="BH325" s="353" t="str">
        <f t="shared" si="1168"/>
        <v/>
      </c>
      <c r="BI325" s="146" t="str">
        <f t="shared" si="1146"/>
        <v/>
      </c>
      <c r="BJ325" s="352" t="str">
        <f t="shared" si="1147"/>
        <v/>
      </c>
      <c r="BK325" s="146" t="str">
        <f t="shared" si="1148"/>
        <v/>
      </c>
      <c r="BL325" s="25">
        <f t="shared" si="970"/>
        <v>5070411</v>
      </c>
      <c r="BM325" s="146">
        <f t="shared" ref="BM325" si="1169">BM312</f>
        <v>40</v>
      </c>
      <c r="BN325" s="146">
        <f t="shared" si="1073"/>
        <v>5</v>
      </c>
      <c r="BO325" s="146">
        <f t="shared" ref="BO325:BP325" si="1170">BO312</f>
        <v>4</v>
      </c>
      <c r="BP325" s="146">
        <f t="shared" si="1170"/>
        <v>11</v>
      </c>
      <c r="BQ325" s="146">
        <f>VLOOKUP(IF(A325=1,0,A325),宝石属性!$B$26:$D$41,2,0)</f>
        <v>9</v>
      </c>
      <c r="BR325" s="146">
        <f>VLOOKUP(IF(A325=1,0,A325),宝石属性!$B$26:$D$41,3,0)</f>
        <v>2</v>
      </c>
      <c r="BS325" s="146">
        <f t="shared" ref="BS325:BV325" si="1171">IF(BS312="","",BS312)</f>
        <v>4</v>
      </c>
      <c r="BT325" s="146">
        <f t="shared" si="1171"/>
        <v>5</v>
      </c>
      <c r="BU325" s="146" t="str">
        <f t="shared" si="1171"/>
        <v/>
      </c>
      <c r="BV325" s="146" t="str">
        <f t="shared" si="1171"/>
        <v/>
      </c>
      <c r="BW325" s="357" t="str">
        <f t="shared" si="978"/>
        <v/>
      </c>
      <c r="BX325" s="357" t="str">
        <f t="shared" si="979"/>
        <v/>
      </c>
    </row>
    <row r="326" spans="1:76" s="353" customFormat="1">
      <c r="A326" s="121">
        <f t="shared" si="1124"/>
        <v>70</v>
      </c>
      <c r="B326" s="121" t="s">
        <v>1109</v>
      </c>
      <c r="C326" s="121" t="str">
        <f t="shared" si="1040"/>
        <v>腰带</v>
      </c>
      <c r="D326" s="121" t="str">
        <f t="shared" si="968"/>
        <v>70级绿装腰带</v>
      </c>
      <c r="E326" s="121">
        <f>VLOOKUP($C326,$C$3:$M$15,COLUMNS($C$3:H$15),0)</f>
        <v>60</v>
      </c>
      <c r="F326" s="121" t="str">
        <f>VLOOKUP($C326,$C$3:$M$15,COLUMNS($C$3:I$15),0)</f>
        <v>maxhp_value</v>
      </c>
      <c r="G326" s="121">
        <f>VLOOKUP($C326,$C$3:$M$15,COLUMNS($C$3:J$15),0)</f>
        <v>140</v>
      </c>
      <c r="H326" s="121" t="str">
        <f>VLOOKUP($C326,$C$3:$M$15,COLUMNS($C$3:K$15),0)</f>
        <v>defend_value</v>
      </c>
      <c r="I326" s="121" t="str">
        <f>VLOOKUP($C326,$C$3:$M$15,COLUMNS($C$3:L$15),0)</f>
        <v/>
      </c>
      <c r="J326" s="121" t="str">
        <f>VLOOKUP($C326,$C$3:$M$15,COLUMNS($C$3:M$15),0)</f>
        <v/>
      </c>
      <c r="K326" s="344">
        <f t="shared" si="1041"/>
        <v>482</v>
      </c>
      <c r="L326" s="344">
        <f t="shared" si="1042"/>
        <v>490</v>
      </c>
      <c r="M326" s="344">
        <f t="shared" si="1043"/>
        <v>490</v>
      </c>
      <c r="N326" s="344">
        <f t="shared" si="1044"/>
        <v>499</v>
      </c>
      <c r="O326" s="344">
        <f t="shared" si="1045"/>
        <v>499</v>
      </c>
      <c r="P326" s="344">
        <f t="shared" si="1046"/>
        <v>507</v>
      </c>
      <c r="Q326" s="344">
        <f t="shared" si="1047"/>
        <v>507</v>
      </c>
      <c r="R326" s="344">
        <f t="shared" si="1048"/>
        <v>515</v>
      </c>
      <c r="S326" s="344">
        <f t="shared" si="1049"/>
        <v>515</v>
      </c>
      <c r="T326" s="344">
        <f t="shared" si="1050"/>
        <v>523</v>
      </c>
      <c r="U326" s="356">
        <v>3600</v>
      </c>
      <c r="V326" s="356">
        <v>2800</v>
      </c>
      <c r="W326" s="356">
        <v>2000</v>
      </c>
      <c r="X326" s="356">
        <v>1200</v>
      </c>
      <c r="Y326" s="356">
        <v>400</v>
      </c>
      <c r="Z326" s="344">
        <f t="shared" si="1051"/>
        <v>40</v>
      </c>
      <c r="AA326" s="344">
        <f t="shared" si="1052"/>
        <v>41</v>
      </c>
      <c r="AB326" s="344">
        <f t="shared" si="1053"/>
        <v>41</v>
      </c>
      <c r="AC326" s="344">
        <f t="shared" si="1054"/>
        <v>42</v>
      </c>
      <c r="AD326" s="344">
        <f t="shared" si="1055"/>
        <v>42</v>
      </c>
      <c r="AE326" s="344">
        <f t="shared" si="1056"/>
        <v>42</v>
      </c>
      <c r="AF326" s="344">
        <f t="shared" si="1057"/>
        <v>42</v>
      </c>
      <c r="AG326" s="344">
        <f t="shared" si="1058"/>
        <v>43</v>
      </c>
      <c r="AH326" s="344">
        <f t="shared" si="1059"/>
        <v>43</v>
      </c>
      <c r="AI326" s="344">
        <f t="shared" si="1060"/>
        <v>44</v>
      </c>
      <c r="AJ326" s="356">
        <v>3600</v>
      </c>
      <c r="AK326" s="356">
        <v>2800</v>
      </c>
      <c r="AL326" s="356">
        <v>2000</v>
      </c>
      <c r="AM326" s="356">
        <v>1200</v>
      </c>
      <c r="AN326" s="356">
        <v>400</v>
      </c>
      <c r="AO326" s="344" t="str">
        <f t="shared" si="1061"/>
        <v/>
      </c>
      <c r="AP326" s="344" t="str">
        <f t="shared" si="1062"/>
        <v/>
      </c>
      <c r="AQ326" s="344" t="str">
        <f t="shared" si="1063"/>
        <v/>
      </c>
      <c r="AR326" s="344" t="str">
        <f t="shared" si="1064"/>
        <v/>
      </c>
      <c r="AS326" s="344" t="str">
        <f t="shared" si="1065"/>
        <v/>
      </c>
      <c r="AT326" s="344" t="str">
        <f t="shared" si="1066"/>
        <v/>
      </c>
      <c r="AU326" s="344" t="str">
        <f t="shared" si="1067"/>
        <v/>
      </c>
      <c r="AV326" s="344" t="str">
        <f t="shared" si="1068"/>
        <v/>
      </c>
      <c r="AW326" s="344" t="str">
        <f t="shared" si="1069"/>
        <v/>
      </c>
      <c r="AX326" s="344" t="str">
        <f t="shared" si="1070"/>
        <v/>
      </c>
      <c r="AY326" s="356">
        <v>3600</v>
      </c>
      <c r="AZ326" s="356">
        <v>2800</v>
      </c>
      <c r="BA326" s="356">
        <v>2000</v>
      </c>
      <c r="BB326" s="356">
        <v>1200</v>
      </c>
      <c r="BC326" s="356">
        <v>400</v>
      </c>
      <c r="BD326" s="353" t="str">
        <f t="shared" ref="BD326:BH326" si="1172">IF(BD313="","",BD313+1)</f>
        <v/>
      </c>
      <c r="BE326" s="353" t="str">
        <f t="shared" si="1172"/>
        <v/>
      </c>
      <c r="BF326" s="353" t="str">
        <f t="shared" si="1172"/>
        <v/>
      </c>
      <c r="BG326" s="353" t="str">
        <f t="shared" si="1172"/>
        <v/>
      </c>
      <c r="BH326" s="353" t="str">
        <f t="shared" si="1172"/>
        <v/>
      </c>
      <c r="BI326" s="146" t="str">
        <f t="shared" si="1146"/>
        <v/>
      </c>
      <c r="BJ326" s="352" t="str">
        <f t="shared" si="1147"/>
        <v/>
      </c>
      <c r="BK326" s="146" t="str">
        <f t="shared" si="1148"/>
        <v/>
      </c>
      <c r="BL326" s="25">
        <f t="shared" si="970"/>
        <v>5070512</v>
      </c>
      <c r="BM326" s="146">
        <f t="shared" ref="BM326" si="1173">BM313</f>
        <v>72</v>
      </c>
      <c r="BN326" s="146">
        <f t="shared" si="1073"/>
        <v>5</v>
      </c>
      <c r="BO326" s="146">
        <f t="shared" ref="BO326:BP326" si="1174">BO313</f>
        <v>5</v>
      </c>
      <c r="BP326" s="146">
        <f t="shared" si="1174"/>
        <v>12</v>
      </c>
      <c r="BQ326" s="146">
        <f>VLOOKUP(IF(A326=1,0,A326),宝石属性!$B$26:$D$41,2,0)</f>
        <v>9</v>
      </c>
      <c r="BR326" s="146">
        <f>VLOOKUP(IF(A326=1,0,A326),宝石属性!$B$26:$D$41,3,0)</f>
        <v>2</v>
      </c>
      <c r="BS326" s="146">
        <f t="shared" ref="BS326:BV326" si="1175">IF(BS313="","",BS313)</f>
        <v>1</v>
      </c>
      <c r="BT326" s="146">
        <f t="shared" si="1175"/>
        <v>6</v>
      </c>
      <c r="BU326" s="146">
        <f t="shared" si="1175"/>
        <v>9</v>
      </c>
      <c r="BV326" s="146" t="str">
        <f t="shared" si="1175"/>
        <v/>
      </c>
      <c r="BW326" s="357" t="str">
        <f t="shared" si="978"/>
        <v/>
      </c>
      <c r="BX326" s="357" t="str">
        <f t="shared" si="979"/>
        <v/>
      </c>
    </row>
    <row r="327" spans="1:76" s="353" customFormat="1">
      <c r="A327" s="121">
        <f t="shared" si="1124"/>
        <v>70</v>
      </c>
      <c r="B327" s="121" t="s">
        <v>1109</v>
      </c>
      <c r="C327" s="121" t="str">
        <f t="shared" si="1040"/>
        <v>鞋子</v>
      </c>
      <c r="D327" s="121" t="str">
        <f t="shared" si="968"/>
        <v>70级绿装鞋子</v>
      </c>
      <c r="E327" s="121">
        <f>VLOOKUP($C327,$C$3:$M$15,COLUMNS($C$3:H$15),0)</f>
        <v>160</v>
      </c>
      <c r="F327" s="121" t="str">
        <f>VLOOKUP($C327,$C$3:$M$15,COLUMNS($C$3:I$15),0)</f>
        <v>magicdef_value</v>
      </c>
      <c r="G327" s="121">
        <f>VLOOKUP($C327,$C$3:$M$15,COLUMNS($C$3:J$15),0)</f>
        <v>200</v>
      </c>
      <c r="H327" s="121" t="str">
        <f>VLOOKUP($C327,$C$3:$M$15,COLUMNS($C$3:K$15),0)</f>
        <v>speed_value</v>
      </c>
      <c r="I327" s="121" t="str">
        <f>VLOOKUP($C327,$C$3:$M$15,COLUMNS($C$3:L$15),0)</f>
        <v/>
      </c>
      <c r="J327" s="121" t="str">
        <f>VLOOKUP($C327,$C$3:$M$15,COLUMNS($C$3:M$15),0)</f>
        <v/>
      </c>
      <c r="K327" s="344">
        <f t="shared" si="1041"/>
        <v>59</v>
      </c>
      <c r="L327" s="344">
        <f t="shared" si="1042"/>
        <v>60</v>
      </c>
      <c r="M327" s="344">
        <f t="shared" si="1043"/>
        <v>60</v>
      </c>
      <c r="N327" s="344">
        <f t="shared" si="1044"/>
        <v>61</v>
      </c>
      <c r="O327" s="344">
        <f t="shared" si="1045"/>
        <v>61</v>
      </c>
      <c r="P327" s="344">
        <f t="shared" si="1046"/>
        <v>62</v>
      </c>
      <c r="Q327" s="344">
        <f t="shared" si="1047"/>
        <v>62</v>
      </c>
      <c r="R327" s="344">
        <f t="shared" si="1048"/>
        <v>63</v>
      </c>
      <c r="S327" s="344">
        <f t="shared" si="1049"/>
        <v>63</v>
      </c>
      <c r="T327" s="344">
        <f t="shared" si="1050"/>
        <v>64</v>
      </c>
      <c r="U327" s="356">
        <v>3600</v>
      </c>
      <c r="V327" s="356">
        <v>2800</v>
      </c>
      <c r="W327" s="356">
        <v>2000</v>
      </c>
      <c r="X327" s="356">
        <v>1200</v>
      </c>
      <c r="Y327" s="356">
        <v>400</v>
      </c>
      <c r="Z327" s="344">
        <f t="shared" si="1051"/>
        <v>46</v>
      </c>
      <c r="AA327" s="344">
        <f t="shared" si="1052"/>
        <v>47</v>
      </c>
      <c r="AB327" s="344">
        <f t="shared" si="1053"/>
        <v>47</v>
      </c>
      <c r="AC327" s="344">
        <f t="shared" si="1054"/>
        <v>49</v>
      </c>
      <c r="AD327" s="344">
        <f t="shared" si="1055"/>
        <v>49</v>
      </c>
      <c r="AE327" s="344">
        <f t="shared" si="1056"/>
        <v>51</v>
      </c>
      <c r="AF327" s="344">
        <f t="shared" si="1057"/>
        <v>51</v>
      </c>
      <c r="AG327" s="344">
        <f t="shared" si="1058"/>
        <v>53</v>
      </c>
      <c r="AH327" s="344">
        <f t="shared" si="1059"/>
        <v>53</v>
      </c>
      <c r="AI327" s="344">
        <f t="shared" si="1060"/>
        <v>55</v>
      </c>
      <c r="AJ327" s="356">
        <v>3600</v>
      </c>
      <c r="AK327" s="356">
        <v>2800</v>
      </c>
      <c r="AL327" s="356">
        <v>2000</v>
      </c>
      <c r="AM327" s="356">
        <v>1200</v>
      </c>
      <c r="AN327" s="356">
        <v>400</v>
      </c>
      <c r="AO327" s="344" t="str">
        <f t="shared" si="1061"/>
        <v/>
      </c>
      <c r="AP327" s="344" t="str">
        <f t="shared" si="1062"/>
        <v/>
      </c>
      <c r="AQ327" s="344" t="str">
        <f t="shared" si="1063"/>
        <v/>
      </c>
      <c r="AR327" s="344" t="str">
        <f t="shared" si="1064"/>
        <v/>
      </c>
      <c r="AS327" s="344" t="str">
        <f t="shared" si="1065"/>
        <v/>
      </c>
      <c r="AT327" s="344" t="str">
        <f t="shared" si="1066"/>
        <v/>
      </c>
      <c r="AU327" s="344" t="str">
        <f t="shared" si="1067"/>
        <v/>
      </c>
      <c r="AV327" s="344" t="str">
        <f t="shared" si="1068"/>
        <v/>
      </c>
      <c r="AW327" s="344" t="str">
        <f t="shared" si="1069"/>
        <v/>
      </c>
      <c r="AX327" s="344" t="str">
        <f t="shared" si="1070"/>
        <v/>
      </c>
      <c r="AY327" s="356">
        <v>3600</v>
      </c>
      <c r="AZ327" s="356">
        <v>2800</v>
      </c>
      <c r="BA327" s="356">
        <v>2000</v>
      </c>
      <c r="BB327" s="356">
        <v>1200</v>
      </c>
      <c r="BC327" s="356">
        <v>400</v>
      </c>
      <c r="BD327" s="353" t="str">
        <f t="shared" ref="BD327:BH327" si="1176">IF(BD314="","",BD314+1)</f>
        <v/>
      </c>
      <c r="BE327" s="353" t="str">
        <f t="shared" si="1176"/>
        <v/>
      </c>
      <c r="BF327" s="353" t="str">
        <f t="shared" si="1176"/>
        <v/>
      </c>
      <c r="BG327" s="353" t="str">
        <f t="shared" si="1176"/>
        <v/>
      </c>
      <c r="BH327" s="353" t="str">
        <f t="shared" si="1176"/>
        <v/>
      </c>
      <c r="BI327" s="146" t="str">
        <f t="shared" si="1146"/>
        <v/>
      </c>
      <c r="BJ327" s="352" t="str">
        <f t="shared" si="1147"/>
        <v/>
      </c>
      <c r="BK327" s="146" t="str">
        <f t="shared" si="1148"/>
        <v/>
      </c>
      <c r="BL327" s="25">
        <f t="shared" si="970"/>
        <v>5070613</v>
      </c>
      <c r="BM327" s="146">
        <f t="shared" ref="BM327" si="1177">BM314</f>
        <v>88</v>
      </c>
      <c r="BN327" s="146">
        <f t="shared" si="1073"/>
        <v>5</v>
      </c>
      <c r="BO327" s="146">
        <f t="shared" ref="BO327:BP327" si="1178">BO314</f>
        <v>6</v>
      </c>
      <c r="BP327" s="146">
        <f t="shared" si="1178"/>
        <v>13</v>
      </c>
      <c r="BQ327" s="146">
        <f>VLOOKUP(IF(A327=1,0,A327),宝石属性!$B$26:$D$41,2,0)</f>
        <v>9</v>
      </c>
      <c r="BR327" s="146">
        <f>VLOOKUP(IF(A327=1,0,A327),宝石属性!$B$26:$D$41,3,0)</f>
        <v>2</v>
      </c>
      <c r="BS327" s="146">
        <f t="shared" ref="BS327:BV327" si="1179">IF(BS314="","",BS314)</f>
        <v>6</v>
      </c>
      <c r="BT327" s="146">
        <f t="shared" si="1179"/>
        <v>9</v>
      </c>
      <c r="BU327" s="146" t="str">
        <f t="shared" si="1179"/>
        <v/>
      </c>
      <c r="BV327" s="146" t="str">
        <f t="shared" si="1179"/>
        <v/>
      </c>
      <c r="BW327" s="357" t="str">
        <f t="shared" si="978"/>
        <v/>
      </c>
      <c r="BX327" s="357" t="str">
        <f t="shared" si="979"/>
        <v/>
      </c>
    </row>
    <row r="328" spans="1:76" s="353" customFormat="1">
      <c r="A328" s="121">
        <f t="shared" si="1124"/>
        <v>80</v>
      </c>
      <c r="B328" s="121" t="s">
        <v>1109</v>
      </c>
      <c r="C328" s="121" t="str">
        <f t="shared" si="1040"/>
        <v>剑</v>
      </c>
      <c r="D328" s="121" t="str">
        <f t="shared" si="968"/>
        <v>80级绿装剑</v>
      </c>
      <c r="E328" s="121">
        <f>VLOOKUP($C328,$C$3:$M$15,COLUMNS($C$3:H$15),0)</f>
        <v>130</v>
      </c>
      <c r="F328" s="121" t="str">
        <f>VLOOKUP($C328,$C$3:$M$15,COLUMNS($C$3:I$15),0)</f>
        <v>phyattack_value</v>
      </c>
      <c r="G328" s="121">
        <f>VLOOKUP($C328,$C$3:$M$15,COLUMNS($C$3:J$15),0)</f>
        <v>150</v>
      </c>
      <c r="H328" s="121" t="str">
        <f>VLOOKUP($C328,$C$3:$M$15,COLUMNS($C$3:K$15),0)</f>
        <v>magicattack_value</v>
      </c>
      <c r="I328" s="121">
        <f>VLOOKUP($C328,$C$3:$M$15,COLUMNS($C$3:L$15),0)</f>
        <v>170</v>
      </c>
      <c r="J328" s="121" t="str">
        <f>VLOOKUP($C328,$C$3:$M$15,COLUMNS($C$3:M$15),0)</f>
        <v>medical_value</v>
      </c>
      <c r="K328" s="344">
        <f t="shared" si="1041"/>
        <v>459</v>
      </c>
      <c r="L328" s="344">
        <f t="shared" si="1042"/>
        <v>467</v>
      </c>
      <c r="M328" s="344">
        <f t="shared" si="1043"/>
        <v>467</v>
      </c>
      <c r="N328" s="344">
        <f t="shared" si="1044"/>
        <v>475</v>
      </c>
      <c r="O328" s="344">
        <f t="shared" si="1045"/>
        <v>475</v>
      </c>
      <c r="P328" s="344">
        <f t="shared" si="1046"/>
        <v>483</v>
      </c>
      <c r="Q328" s="344">
        <f t="shared" si="1047"/>
        <v>483</v>
      </c>
      <c r="R328" s="344">
        <f t="shared" si="1048"/>
        <v>491</v>
      </c>
      <c r="S328" s="344">
        <f t="shared" si="1049"/>
        <v>491</v>
      </c>
      <c r="T328" s="344">
        <f t="shared" si="1050"/>
        <v>499</v>
      </c>
      <c r="U328" s="356">
        <v>3600</v>
      </c>
      <c r="V328" s="356">
        <v>2800</v>
      </c>
      <c r="W328" s="356">
        <v>2000</v>
      </c>
      <c r="X328" s="356">
        <v>1200</v>
      </c>
      <c r="Y328" s="356">
        <v>400</v>
      </c>
      <c r="Z328" s="344">
        <f t="shared" si="1051"/>
        <v>103</v>
      </c>
      <c r="AA328" s="344">
        <f t="shared" si="1052"/>
        <v>105</v>
      </c>
      <c r="AB328" s="344">
        <f t="shared" si="1053"/>
        <v>105</v>
      </c>
      <c r="AC328" s="344">
        <f t="shared" si="1054"/>
        <v>107</v>
      </c>
      <c r="AD328" s="344">
        <f t="shared" si="1055"/>
        <v>107</v>
      </c>
      <c r="AE328" s="344">
        <f t="shared" si="1056"/>
        <v>109</v>
      </c>
      <c r="AF328" s="344">
        <f t="shared" si="1057"/>
        <v>109</v>
      </c>
      <c r="AG328" s="344">
        <f t="shared" si="1058"/>
        <v>110</v>
      </c>
      <c r="AH328" s="344">
        <f t="shared" si="1059"/>
        <v>110</v>
      </c>
      <c r="AI328" s="344">
        <f t="shared" si="1060"/>
        <v>112</v>
      </c>
      <c r="AJ328" s="356">
        <v>3600</v>
      </c>
      <c r="AK328" s="356">
        <v>2800</v>
      </c>
      <c r="AL328" s="356">
        <v>2000</v>
      </c>
      <c r="AM328" s="356">
        <v>1200</v>
      </c>
      <c r="AN328" s="356">
        <v>400</v>
      </c>
      <c r="AO328" s="344">
        <f t="shared" si="1061"/>
        <v>120</v>
      </c>
      <c r="AP328" s="344">
        <f t="shared" si="1062"/>
        <v>125</v>
      </c>
      <c r="AQ328" s="344">
        <f t="shared" si="1063"/>
        <v>125</v>
      </c>
      <c r="AR328" s="344">
        <f t="shared" si="1064"/>
        <v>130</v>
      </c>
      <c r="AS328" s="344">
        <f t="shared" si="1065"/>
        <v>130</v>
      </c>
      <c r="AT328" s="344">
        <f t="shared" si="1066"/>
        <v>134</v>
      </c>
      <c r="AU328" s="344">
        <f t="shared" si="1067"/>
        <v>134</v>
      </c>
      <c r="AV328" s="344">
        <f t="shared" si="1068"/>
        <v>139</v>
      </c>
      <c r="AW328" s="344">
        <f t="shared" si="1069"/>
        <v>139</v>
      </c>
      <c r="AX328" s="344">
        <f t="shared" si="1070"/>
        <v>144</v>
      </c>
      <c r="AY328" s="356">
        <v>3600</v>
      </c>
      <c r="AZ328" s="356">
        <v>2800</v>
      </c>
      <c r="BA328" s="356">
        <v>2000</v>
      </c>
      <c r="BB328" s="356">
        <v>1200</v>
      </c>
      <c r="BC328" s="356">
        <v>400</v>
      </c>
      <c r="BD328" s="353">
        <f t="shared" ref="BD328:BH328" si="1180">IF(BD315="","",BD315+1)</f>
        <v>8</v>
      </c>
      <c r="BE328" s="353">
        <f t="shared" si="1180"/>
        <v>8</v>
      </c>
      <c r="BF328" s="353">
        <f t="shared" si="1180"/>
        <v>23</v>
      </c>
      <c r="BG328" s="353">
        <f t="shared" si="1180"/>
        <v>38</v>
      </c>
      <c r="BH328" s="353">
        <f t="shared" si="1180"/>
        <v>53</v>
      </c>
      <c r="BI328" s="146" t="str">
        <f t="shared" si="1146"/>
        <v>8;8</v>
      </c>
      <c r="BJ328" s="352">
        <f t="shared" si="1147"/>
        <v>23</v>
      </c>
      <c r="BK328" s="146" t="str">
        <f t="shared" si="1148"/>
        <v>38;53</v>
      </c>
      <c r="BL328" s="25">
        <f t="shared" si="970"/>
        <v>5080101</v>
      </c>
      <c r="BM328" s="146">
        <f t="shared" ref="BM328" si="1181">BM315</f>
        <v>1288</v>
      </c>
      <c r="BN328" s="146">
        <f t="shared" si="1073"/>
        <v>5</v>
      </c>
      <c r="BO328" s="146">
        <f t="shared" ref="BO328:BP328" si="1182">BO315</f>
        <v>1</v>
      </c>
      <c r="BP328" s="146">
        <f t="shared" si="1182"/>
        <v>1</v>
      </c>
      <c r="BQ328" s="146">
        <f>VLOOKUP(IF(A328=1,0,A328),宝石属性!$B$26:$D$41,2,0)</f>
        <v>10</v>
      </c>
      <c r="BR328" s="146">
        <f>VLOOKUP(IF(A328=1,0,A328),宝石属性!$B$26:$D$41,3,0)</f>
        <v>2</v>
      </c>
      <c r="BS328" s="146">
        <f t="shared" ref="BS328:BV328" si="1183">IF(BS315="","",BS315)</f>
        <v>2</v>
      </c>
      <c r="BT328" s="146">
        <f t="shared" si="1183"/>
        <v>4</v>
      </c>
      <c r="BU328" s="146">
        <f t="shared" si="1183"/>
        <v>7</v>
      </c>
      <c r="BV328" s="146">
        <f t="shared" si="1183"/>
        <v>8</v>
      </c>
      <c r="BW328" s="357" t="str">
        <f t="shared" si="978"/>
        <v/>
      </c>
      <c r="BX328" s="357" t="str">
        <f t="shared" si="979"/>
        <v/>
      </c>
    </row>
    <row r="329" spans="1:76" s="353" customFormat="1">
      <c r="A329" s="121">
        <f t="shared" si="1124"/>
        <v>80</v>
      </c>
      <c r="B329" s="121" t="s">
        <v>1109</v>
      </c>
      <c r="C329" s="121" t="str">
        <f t="shared" si="1040"/>
        <v>锤</v>
      </c>
      <c r="D329" s="121" t="str">
        <f t="shared" si="968"/>
        <v>80级绿装锤</v>
      </c>
      <c r="E329" s="121">
        <f>VLOOKUP($C329,$C$3:$M$15,COLUMNS($C$3:H$15),0)</f>
        <v>130</v>
      </c>
      <c r="F329" s="121" t="str">
        <f>VLOOKUP($C329,$C$3:$M$15,COLUMNS($C$3:I$15),0)</f>
        <v>phyattack_value</v>
      </c>
      <c r="G329" s="121">
        <f>VLOOKUP($C329,$C$3:$M$15,COLUMNS($C$3:J$15),0)</f>
        <v>150</v>
      </c>
      <c r="H329" s="121" t="str">
        <f>VLOOKUP($C329,$C$3:$M$15,COLUMNS($C$3:K$15),0)</f>
        <v>magicattack_value</v>
      </c>
      <c r="I329" s="121">
        <f>VLOOKUP($C329,$C$3:$M$15,COLUMNS($C$3:L$15),0)</f>
        <v>170</v>
      </c>
      <c r="J329" s="121" t="str">
        <f>VLOOKUP($C329,$C$3:$M$15,COLUMNS($C$3:M$15),0)</f>
        <v>medical_value</v>
      </c>
      <c r="K329" s="344">
        <f t="shared" si="1041"/>
        <v>459</v>
      </c>
      <c r="L329" s="344">
        <f t="shared" si="1042"/>
        <v>467</v>
      </c>
      <c r="M329" s="344">
        <f t="shared" si="1043"/>
        <v>467</v>
      </c>
      <c r="N329" s="344">
        <f t="shared" si="1044"/>
        <v>475</v>
      </c>
      <c r="O329" s="344">
        <f t="shared" si="1045"/>
        <v>475</v>
      </c>
      <c r="P329" s="344">
        <f t="shared" si="1046"/>
        <v>483</v>
      </c>
      <c r="Q329" s="344">
        <f t="shared" si="1047"/>
        <v>483</v>
      </c>
      <c r="R329" s="344">
        <f t="shared" si="1048"/>
        <v>491</v>
      </c>
      <c r="S329" s="344">
        <f t="shared" si="1049"/>
        <v>491</v>
      </c>
      <c r="T329" s="344">
        <f t="shared" si="1050"/>
        <v>499</v>
      </c>
      <c r="U329" s="356">
        <v>3600</v>
      </c>
      <c r="V329" s="356">
        <v>2800</v>
      </c>
      <c r="W329" s="356">
        <v>2000</v>
      </c>
      <c r="X329" s="356">
        <v>1200</v>
      </c>
      <c r="Y329" s="356">
        <v>400</v>
      </c>
      <c r="Z329" s="344">
        <f t="shared" si="1051"/>
        <v>103</v>
      </c>
      <c r="AA329" s="344">
        <f t="shared" si="1052"/>
        <v>105</v>
      </c>
      <c r="AB329" s="344">
        <f t="shared" si="1053"/>
        <v>105</v>
      </c>
      <c r="AC329" s="344">
        <f t="shared" si="1054"/>
        <v>107</v>
      </c>
      <c r="AD329" s="344">
        <f t="shared" si="1055"/>
        <v>107</v>
      </c>
      <c r="AE329" s="344">
        <f t="shared" si="1056"/>
        <v>109</v>
      </c>
      <c r="AF329" s="344">
        <f t="shared" si="1057"/>
        <v>109</v>
      </c>
      <c r="AG329" s="344">
        <f t="shared" si="1058"/>
        <v>110</v>
      </c>
      <c r="AH329" s="344">
        <f t="shared" si="1059"/>
        <v>110</v>
      </c>
      <c r="AI329" s="344">
        <f t="shared" si="1060"/>
        <v>112</v>
      </c>
      <c r="AJ329" s="356">
        <v>3600</v>
      </c>
      <c r="AK329" s="356">
        <v>2800</v>
      </c>
      <c r="AL329" s="356">
        <v>2000</v>
      </c>
      <c r="AM329" s="356">
        <v>1200</v>
      </c>
      <c r="AN329" s="356">
        <v>400</v>
      </c>
      <c r="AO329" s="344">
        <f t="shared" si="1061"/>
        <v>120</v>
      </c>
      <c r="AP329" s="344">
        <f t="shared" si="1062"/>
        <v>125</v>
      </c>
      <c r="AQ329" s="344">
        <f t="shared" si="1063"/>
        <v>125</v>
      </c>
      <c r="AR329" s="344">
        <f t="shared" si="1064"/>
        <v>130</v>
      </c>
      <c r="AS329" s="344">
        <f t="shared" si="1065"/>
        <v>130</v>
      </c>
      <c r="AT329" s="344">
        <f t="shared" si="1066"/>
        <v>134</v>
      </c>
      <c r="AU329" s="344">
        <f t="shared" si="1067"/>
        <v>134</v>
      </c>
      <c r="AV329" s="344">
        <f t="shared" si="1068"/>
        <v>139</v>
      </c>
      <c r="AW329" s="344">
        <f t="shared" si="1069"/>
        <v>139</v>
      </c>
      <c r="AX329" s="344">
        <f t="shared" si="1070"/>
        <v>144</v>
      </c>
      <c r="AY329" s="356">
        <v>3600</v>
      </c>
      <c r="AZ329" s="356">
        <v>2800</v>
      </c>
      <c r="BA329" s="356">
        <v>2000</v>
      </c>
      <c r="BB329" s="356">
        <v>1200</v>
      </c>
      <c r="BC329" s="356">
        <v>400</v>
      </c>
      <c r="BD329" s="353">
        <f t="shared" ref="BD329:BH329" si="1184">IF(BD316="","",BD316+1)</f>
        <v>8</v>
      </c>
      <c r="BE329" s="353">
        <f t="shared" si="1184"/>
        <v>8</v>
      </c>
      <c r="BF329" s="353">
        <f t="shared" si="1184"/>
        <v>23</v>
      </c>
      <c r="BG329" s="353">
        <f t="shared" si="1184"/>
        <v>38</v>
      </c>
      <c r="BH329" s="353">
        <f t="shared" si="1184"/>
        <v>53</v>
      </c>
      <c r="BI329" s="146" t="str">
        <f t="shared" si="1146"/>
        <v>8;8</v>
      </c>
      <c r="BJ329" s="352">
        <f t="shared" si="1147"/>
        <v>23</v>
      </c>
      <c r="BK329" s="146" t="str">
        <f t="shared" si="1148"/>
        <v>38;53</v>
      </c>
      <c r="BL329" s="25">
        <f t="shared" si="970"/>
        <v>5080102</v>
      </c>
      <c r="BM329" s="146">
        <f t="shared" ref="BM329" si="1185">BM316</f>
        <v>4360</v>
      </c>
      <c r="BN329" s="146">
        <f t="shared" si="1073"/>
        <v>5</v>
      </c>
      <c r="BO329" s="146">
        <f t="shared" ref="BO329:BP329" si="1186">BO316</f>
        <v>1</v>
      </c>
      <c r="BP329" s="146">
        <f t="shared" si="1186"/>
        <v>2</v>
      </c>
      <c r="BQ329" s="146">
        <f>VLOOKUP(IF(A329=1,0,A329),宝石属性!$B$26:$D$41,2,0)</f>
        <v>10</v>
      </c>
      <c r="BR329" s="146">
        <f>VLOOKUP(IF(A329=1,0,A329),宝石属性!$B$26:$D$41,3,0)</f>
        <v>2</v>
      </c>
      <c r="BS329" s="146">
        <f t="shared" ref="BS329:BV329" si="1187">IF(BS316="","",BS316)</f>
        <v>2</v>
      </c>
      <c r="BT329" s="146">
        <f t="shared" si="1187"/>
        <v>4</v>
      </c>
      <c r="BU329" s="146">
        <f t="shared" si="1187"/>
        <v>7</v>
      </c>
      <c r="BV329" s="146">
        <f t="shared" si="1187"/>
        <v>8</v>
      </c>
      <c r="BW329" s="357" t="str">
        <f t="shared" si="978"/>
        <v/>
      </c>
      <c r="BX329" s="357" t="str">
        <f t="shared" si="979"/>
        <v/>
      </c>
    </row>
    <row r="330" spans="1:76" s="353" customFormat="1">
      <c r="A330" s="121">
        <f t="shared" si="1124"/>
        <v>80</v>
      </c>
      <c r="B330" s="121" t="s">
        <v>1109</v>
      </c>
      <c r="C330" s="121" t="str">
        <f t="shared" si="1040"/>
        <v>弓箭</v>
      </c>
      <c r="D330" s="121" t="str">
        <f t="shared" si="968"/>
        <v>80级绿装弓箭</v>
      </c>
      <c r="E330" s="121">
        <f>VLOOKUP($C330,$C$3:$M$15,COLUMNS($C$3:H$15),0)</f>
        <v>130</v>
      </c>
      <c r="F330" s="121" t="str">
        <f>VLOOKUP($C330,$C$3:$M$15,COLUMNS($C$3:I$15),0)</f>
        <v>phyattack_value</v>
      </c>
      <c r="G330" s="121">
        <f>VLOOKUP($C330,$C$3:$M$15,COLUMNS($C$3:J$15),0)</f>
        <v>150</v>
      </c>
      <c r="H330" s="121" t="str">
        <f>VLOOKUP($C330,$C$3:$M$15,COLUMNS($C$3:K$15),0)</f>
        <v>magicattack_value</v>
      </c>
      <c r="I330" s="121">
        <f>VLOOKUP($C330,$C$3:$M$15,COLUMNS($C$3:L$15),0)</f>
        <v>170</v>
      </c>
      <c r="J330" s="121" t="str">
        <f>VLOOKUP($C330,$C$3:$M$15,COLUMNS($C$3:M$15),0)</f>
        <v>medical_value</v>
      </c>
      <c r="K330" s="344">
        <f t="shared" si="1041"/>
        <v>459</v>
      </c>
      <c r="L330" s="344">
        <f t="shared" si="1042"/>
        <v>467</v>
      </c>
      <c r="M330" s="344">
        <f t="shared" si="1043"/>
        <v>467</v>
      </c>
      <c r="N330" s="344">
        <f t="shared" si="1044"/>
        <v>475</v>
      </c>
      <c r="O330" s="344">
        <f t="shared" si="1045"/>
        <v>475</v>
      </c>
      <c r="P330" s="344">
        <f t="shared" si="1046"/>
        <v>483</v>
      </c>
      <c r="Q330" s="344">
        <f t="shared" si="1047"/>
        <v>483</v>
      </c>
      <c r="R330" s="344">
        <f t="shared" si="1048"/>
        <v>491</v>
      </c>
      <c r="S330" s="344">
        <f t="shared" si="1049"/>
        <v>491</v>
      </c>
      <c r="T330" s="344">
        <f t="shared" si="1050"/>
        <v>499</v>
      </c>
      <c r="U330" s="356">
        <v>3600</v>
      </c>
      <c r="V330" s="356">
        <v>2800</v>
      </c>
      <c r="W330" s="356">
        <v>2000</v>
      </c>
      <c r="X330" s="356">
        <v>1200</v>
      </c>
      <c r="Y330" s="356">
        <v>400</v>
      </c>
      <c r="Z330" s="344">
        <f t="shared" si="1051"/>
        <v>103</v>
      </c>
      <c r="AA330" s="344">
        <f t="shared" si="1052"/>
        <v>105</v>
      </c>
      <c r="AB330" s="344">
        <f t="shared" si="1053"/>
        <v>105</v>
      </c>
      <c r="AC330" s="344">
        <f t="shared" si="1054"/>
        <v>107</v>
      </c>
      <c r="AD330" s="344">
        <f t="shared" si="1055"/>
        <v>107</v>
      </c>
      <c r="AE330" s="344">
        <f t="shared" si="1056"/>
        <v>109</v>
      </c>
      <c r="AF330" s="344">
        <f t="shared" si="1057"/>
        <v>109</v>
      </c>
      <c r="AG330" s="344">
        <f t="shared" si="1058"/>
        <v>110</v>
      </c>
      <c r="AH330" s="344">
        <f t="shared" si="1059"/>
        <v>110</v>
      </c>
      <c r="AI330" s="344">
        <f t="shared" si="1060"/>
        <v>112</v>
      </c>
      <c r="AJ330" s="356">
        <v>3600</v>
      </c>
      <c r="AK330" s="356">
        <v>2800</v>
      </c>
      <c r="AL330" s="356">
        <v>2000</v>
      </c>
      <c r="AM330" s="356">
        <v>1200</v>
      </c>
      <c r="AN330" s="356">
        <v>400</v>
      </c>
      <c r="AO330" s="344">
        <f t="shared" si="1061"/>
        <v>120</v>
      </c>
      <c r="AP330" s="344">
        <f t="shared" si="1062"/>
        <v>125</v>
      </c>
      <c r="AQ330" s="344">
        <f t="shared" si="1063"/>
        <v>125</v>
      </c>
      <c r="AR330" s="344">
        <f t="shared" si="1064"/>
        <v>130</v>
      </c>
      <c r="AS330" s="344">
        <f t="shared" si="1065"/>
        <v>130</v>
      </c>
      <c r="AT330" s="344">
        <f t="shared" si="1066"/>
        <v>134</v>
      </c>
      <c r="AU330" s="344">
        <f t="shared" si="1067"/>
        <v>134</v>
      </c>
      <c r="AV330" s="344">
        <f t="shared" si="1068"/>
        <v>139</v>
      </c>
      <c r="AW330" s="344">
        <f t="shared" si="1069"/>
        <v>139</v>
      </c>
      <c r="AX330" s="344">
        <f t="shared" si="1070"/>
        <v>144</v>
      </c>
      <c r="AY330" s="356">
        <v>3600</v>
      </c>
      <c r="AZ330" s="356">
        <v>2800</v>
      </c>
      <c r="BA330" s="356">
        <v>2000</v>
      </c>
      <c r="BB330" s="356">
        <v>1200</v>
      </c>
      <c r="BC330" s="356">
        <v>400</v>
      </c>
      <c r="BD330" s="353">
        <f t="shared" ref="BD330:BH330" si="1188">IF(BD317="","",BD317+1)</f>
        <v>8</v>
      </c>
      <c r="BE330" s="353">
        <f t="shared" si="1188"/>
        <v>8</v>
      </c>
      <c r="BF330" s="353">
        <f t="shared" si="1188"/>
        <v>23</v>
      </c>
      <c r="BG330" s="353">
        <f t="shared" si="1188"/>
        <v>38</v>
      </c>
      <c r="BH330" s="353">
        <f t="shared" si="1188"/>
        <v>53</v>
      </c>
      <c r="BI330" s="146" t="str">
        <f t="shared" si="1146"/>
        <v>8;8</v>
      </c>
      <c r="BJ330" s="352">
        <f t="shared" si="1147"/>
        <v>23</v>
      </c>
      <c r="BK330" s="146" t="str">
        <f t="shared" si="1148"/>
        <v>38;53</v>
      </c>
      <c r="BL330" s="25">
        <f t="shared" si="970"/>
        <v>5080103</v>
      </c>
      <c r="BM330" s="146">
        <f t="shared" ref="BM330" si="1189">BM317</f>
        <v>1800</v>
      </c>
      <c r="BN330" s="146">
        <f t="shared" si="1073"/>
        <v>5</v>
      </c>
      <c r="BO330" s="146">
        <f t="shared" ref="BO330:BP330" si="1190">BO317</f>
        <v>1</v>
      </c>
      <c r="BP330" s="146">
        <f t="shared" si="1190"/>
        <v>3</v>
      </c>
      <c r="BQ330" s="146">
        <f>VLOOKUP(IF(A330=1,0,A330),宝石属性!$B$26:$D$41,2,0)</f>
        <v>10</v>
      </c>
      <c r="BR330" s="146">
        <f>VLOOKUP(IF(A330=1,0,A330),宝石属性!$B$26:$D$41,3,0)</f>
        <v>2</v>
      </c>
      <c r="BS330" s="146">
        <f t="shared" ref="BS330:BV330" si="1191">IF(BS317="","",BS317)</f>
        <v>2</v>
      </c>
      <c r="BT330" s="146">
        <f t="shared" si="1191"/>
        <v>4</v>
      </c>
      <c r="BU330" s="146">
        <f t="shared" si="1191"/>
        <v>7</v>
      </c>
      <c r="BV330" s="146">
        <f t="shared" si="1191"/>
        <v>8</v>
      </c>
      <c r="BW330" s="357" t="str">
        <f t="shared" si="978"/>
        <v/>
      </c>
      <c r="BX330" s="357" t="str">
        <f t="shared" si="979"/>
        <v/>
      </c>
    </row>
    <row r="331" spans="1:76" s="353" customFormat="1">
      <c r="A331" s="121">
        <f t="shared" si="1124"/>
        <v>80</v>
      </c>
      <c r="B331" s="121" t="s">
        <v>1109</v>
      </c>
      <c r="C331" s="121" t="str">
        <f t="shared" si="1040"/>
        <v>爪</v>
      </c>
      <c r="D331" s="121" t="str">
        <f t="shared" si="968"/>
        <v>80级绿装爪</v>
      </c>
      <c r="E331" s="121">
        <f>VLOOKUP($C331,$C$3:$M$15,COLUMNS($C$3:H$15),0)</f>
        <v>130</v>
      </c>
      <c r="F331" s="121" t="str">
        <f>VLOOKUP($C331,$C$3:$M$15,COLUMNS($C$3:I$15),0)</f>
        <v>phyattack_value</v>
      </c>
      <c r="G331" s="121">
        <f>VLOOKUP($C331,$C$3:$M$15,COLUMNS($C$3:J$15),0)</f>
        <v>150</v>
      </c>
      <c r="H331" s="121" t="str">
        <f>VLOOKUP($C331,$C$3:$M$15,COLUMNS($C$3:K$15),0)</f>
        <v>magicattack_value</v>
      </c>
      <c r="I331" s="121">
        <f>VLOOKUP($C331,$C$3:$M$15,COLUMNS($C$3:L$15),0)</f>
        <v>170</v>
      </c>
      <c r="J331" s="121" t="str">
        <f>VLOOKUP($C331,$C$3:$M$15,COLUMNS($C$3:M$15),0)</f>
        <v>medical_value</v>
      </c>
      <c r="K331" s="344">
        <f t="shared" si="1041"/>
        <v>459</v>
      </c>
      <c r="L331" s="344">
        <f t="shared" si="1042"/>
        <v>467</v>
      </c>
      <c r="M331" s="344">
        <f t="shared" si="1043"/>
        <v>467</v>
      </c>
      <c r="N331" s="344">
        <f t="shared" si="1044"/>
        <v>475</v>
      </c>
      <c r="O331" s="344">
        <f t="shared" si="1045"/>
        <v>475</v>
      </c>
      <c r="P331" s="344">
        <f t="shared" si="1046"/>
        <v>483</v>
      </c>
      <c r="Q331" s="344">
        <f t="shared" si="1047"/>
        <v>483</v>
      </c>
      <c r="R331" s="344">
        <f t="shared" si="1048"/>
        <v>491</v>
      </c>
      <c r="S331" s="344">
        <f t="shared" si="1049"/>
        <v>491</v>
      </c>
      <c r="T331" s="344">
        <f t="shared" si="1050"/>
        <v>499</v>
      </c>
      <c r="U331" s="356">
        <v>3600</v>
      </c>
      <c r="V331" s="356">
        <v>2800</v>
      </c>
      <c r="W331" s="356">
        <v>2000</v>
      </c>
      <c r="X331" s="356">
        <v>1200</v>
      </c>
      <c r="Y331" s="356">
        <v>400</v>
      </c>
      <c r="Z331" s="344">
        <f t="shared" si="1051"/>
        <v>103</v>
      </c>
      <c r="AA331" s="344">
        <f t="shared" si="1052"/>
        <v>105</v>
      </c>
      <c r="AB331" s="344">
        <f t="shared" si="1053"/>
        <v>105</v>
      </c>
      <c r="AC331" s="344">
        <f t="shared" si="1054"/>
        <v>107</v>
      </c>
      <c r="AD331" s="344">
        <f t="shared" si="1055"/>
        <v>107</v>
      </c>
      <c r="AE331" s="344">
        <f t="shared" si="1056"/>
        <v>109</v>
      </c>
      <c r="AF331" s="344">
        <f t="shared" si="1057"/>
        <v>109</v>
      </c>
      <c r="AG331" s="344">
        <f t="shared" si="1058"/>
        <v>110</v>
      </c>
      <c r="AH331" s="344">
        <f t="shared" si="1059"/>
        <v>110</v>
      </c>
      <c r="AI331" s="344">
        <f t="shared" si="1060"/>
        <v>112</v>
      </c>
      <c r="AJ331" s="356">
        <v>3600</v>
      </c>
      <c r="AK331" s="356">
        <v>2800</v>
      </c>
      <c r="AL331" s="356">
        <v>2000</v>
      </c>
      <c r="AM331" s="356">
        <v>1200</v>
      </c>
      <c r="AN331" s="356">
        <v>400</v>
      </c>
      <c r="AO331" s="344">
        <f t="shared" si="1061"/>
        <v>120</v>
      </c>
      <c r="AP331" s="344">
        <f t="shared" si="1062"/>
        <v>125</v>
      </c>
      <c r="AQ331" s="344">
        <f t="shared" si="1063"/>
        <v>125</v>
      </c>
      <c r="AR331" s="344">
        <f t="shared" si="1064"/>
        <v>130</v>
      </c>
      <c r="AS331" s="344">
        <f t="shared" si="1065"/>
        <v>130</v>
      </c>
      <c r="AT331" s="344">
        <f t="shared" si="1066"/>
        <v>134</v>
      </c>
      <c r="AU331" s="344">
        <f t="shared" si="1067"/>
        <v>134</v>
      </c>
      <c r="AV331" s="344">
        <f t="shared" si="1068"/>
        <v>139</v>
      </c>
      <c r="AW331" s="344">
        <f t="shared" si="1069"/>
        <v>139</v>
      </c>
      <c r="AX331" s="344">
        <f t="shared" si="1070"/>
        <v>144</v>
      </c>
      <c r="AY331" s="356">
        <v>3600</v>
      </c>
      <c r="AZ331" s="356">
        <v>2800</v>
      </c>
      <c r="BA331" s="356">
        <v>2000</v>
      </c>
      <c r="BB331" s="356">
        <v>1200</v>
      </c>
      <c r="BC331" s="356">
        <v>400</v>
      </c>
      <c r="BD331" s="353">
        <f t="shared" ref="BD331:BH331" si="1192">IF(BD318="","",BD318+1)</f>
        <v>8</v>
      </c>
      <c r="BE331" s="353">
        <f t="shared" si="1192"/>
        <v>8</v>
      </c>
      <c r="BF331" s="353">
        <f t="shared" si="1192"/>
        <v>23</v>
      </c>
      <c r="BG331" s="353">
        <f t="shared" si="1192"/>
        <v>38</v>
      </c>
      <c r="BH331" s="353">
        <f t="shared" si="1192"/>
        <v>53</v>
      </c>
      <c r="BI331" s="146" t="str">
        <f t="shared" si="1146"/>
        <v>8;8</v>
      </c>
      <c r="BJ331" s="352">
        <f t="shared" si="1147"/>
        <v>23</v>
      </c>
      <c r="BK331" s="146" t="str">
        <f t="shared" si="1148"/>
        <v>38;53</v>
      </c>
      <c r="BL331" s="25">
        <f t="shared" si="970"/>
        <v>5080104</v>
      </c>
      <c r="BM331" s="146">
        <f t="shared" ref="BM331" si="1193">BM318</f>
        <v>3080</v>
      </c>
      <c r="BN331" s="146">
        <f t="shared" si="1073"/>
        <v>5</v>
      </c>
      <c r="BO331" s="146">
        <f t="shared" ref="BO331:BP331" si="1194">BO318</f>
        <v>1</v>
      </c>
      <c r="BP331" s="146">
        <f t="shared" si="1194"/>
        <v>4</v>
      </c>
      <c r="BQ331" s="146">
        <f>VLOOKUP(IF(A331=1,0,A331),宝石属性!$B$26:$D$41,2,0)</f>
        <v>10</v>
      </c>
      <c r="BR331" s="146">
        <f>VLOOKUP(IF(A331=1,0,A331),宝石属性!$B$26:$D$41,3,0)</f>
        <v>2</v>
      </c>
      <c r="BS331" s="146">
        <f t="shared" ref="BS331:BV331" si="1195">IF(BS318="","",BS318)</f>
        <v>2</v>
      </c>
      <c r="BT331" s="146">
        <f t="shared" si="1195"/>
        <v>4</v>
      </c>
      <c r="BU331" s="146">
        <f t="shared" si="1195"/>
        <v>7</v>
      </c>
      <c r="BV331" s="146">
        <f t="shared" si="1195"/>
        <v>8</v>
      </c>
      <c r="BW331" s="357" t="str">
        <f t="shared" si="978"/>
        <v/>
      </c>
      <c r="BX331" s="357" t="str">
        <f t="shared" si="979"/>
        <v/>
      </c>
    </row>
    <row r="332" spans="1:76" s="353" customFormat="1">
      <c r="A332" s="121">
        <f t="shared" si="1124"/>
        <v>80</v>
      </c>
      <c r="B332" s="121" t="s">
        <v>1109</v>
      </c>
      <c r="C332" s="121" t="str">
        <f t="shared" si="1040"/>
        <v>魔棒</v>
      </c>
      <c r="D332" s="121" t="str">
        <f t="shared" si="968"/>
        <v>80级绿装魔棒</v>
      </c>
      <c r="E332" s="121">
        <f>VLOOKUP($C332,$C$3:$M$15,COLUMNS($C$3:H$15),0)</f>
        <v>130</v>
      </c>
      <c r="F332" s="121" t="str">
        <f>VLOOKUP($C332,$C$3:$M$15,COLUMNS($C$3:I$15),0)</f>
        <v>phyattack_value</v>
      </c>
      <c r="G332" s="121">
        <f>VLOOKUP($C332,$C$3:$M$15,COLUMNS($C$3:J$15),0)</f>
        <v>150</v>
      </c>
      <c r="H332" s="121" t="str">
        <f>VLOOKUP($C332,$C$3:$M$15,COLUMNS($C$3:K$15),0)</f>
        <v>magicattack_value</v>
      </c>
      <c r="I332" s="121">
        <f>VLOOKUP($C332,$C$3:$M$15,COLUMNS($C$3:L$15),0)</f>
        <v>170</v>
      </c>
      <c r="J332" s="121" t="str">
        <f>VLOOKUP($C332,$C$3:$M$15,COLUMNS($C$3:M$15),0)</f>
        <v>medical_value</v>
      </c>
      <c r="K332" s="344">
        <f t="shared" si="1041"/>
        <v>459</v>
      </c>
      <c r="L332" s="344">
        <f t="shared" si="1042"/>
        <v>467</v>
      </c>
      <c r="M332" s="344">
        <f t="shared" si="1043"/>
        <v>467</v>
      </c>
      <c r="N332" s="344">
        <f t="shared" si="1044"/>
        <v>475</v>
      </c>
      <c r="O332" s="344">
        <f t="shared" si="1045"/>
        <v>475</v>
      </c>
      <c r="P332" s="344">
        <f t="shared" si="1046"/>
        <v>483</v>
      </c>
      <c r="Q332" s="344">
        <f t="shared" si="1047"/>
        <v>483</v>
      </c>
      <c r="R332" s="344">
        <f t="shared" si="1048"/>
        <v>491</v>
      </c>
      <c r="S332" s="344">
        <f t="shared" si="1049"/>
        <v>491</v>
      </c>
      <c r="T332" s="344">
        <f t="shared" si="1050"/>
        <v>499</v>
      </c>
      <c r="U332" s="356">
        <v>3600</v>
      </c>
      <c r="V332" s="356">
        <v>2800</v>
      </c>
      <c r="W332" s="356">
        <v>2000</v>
      </c>
      <c r="X332" s="356">
        <v>1200</v>
      </c>
      <c r="Y332" s="356">
        <v>400</v>
      </c>
      <c r="Z332" s="344">
        <f t="shared" si="1051"/>
        <v>103</v>
      </c>
      <c r="AA332" s="344">
        <f t="shared" si="1052"/>
        <v>105</v>
      </c>
      <c r="AB332" s="344">
        <f t="shared" si="1053"/>
        <v>105</v>
      </c>
      <c r="AC332" s="344">
        <f t="shared" si="1054"/>
        <v>107</v>
      </c>
      <c r="AD332" s="344">
        <f t="shared" si="1055"/>
        <v>107</v>
      </c>
      <c r="AE332" s="344">
        <f t="shared" si="1056"/>
        <v>109</v>
      </c>
      <c r="AF332" s="344">
        <f t="shared" si="1057"/>
        <v>109</v>
      </c>
      <c r="AG332" s="344">
        <f t="shared" si="1058"/>
        <v>110</v>
      </c>
      <c r="AH332" s="344">
        <f t="shared" si="1059"/>
        <v>110</v>
      </c>
      <c r="AI332" s="344">
        <f t="shared" si="1060"/>
        <v>112</v>
      </c>
      <c r="AJ332" s="356">
        <v>3600</v>
      </c>
      <c r="AK332" s="356">
        <v>2800</v>
      </c>
      <c r="AL332" s="356">
        <v>2000</v>
      </c>
      <c r="AM332" s="356">
        <v>1200</v>
      </c>
      <c r="AN332" s="356">
        <v>400</v>
      </c>
      <c r="AO332" s="344">
        <f t="shared" si="1061"/>
        <v>120</v>
      </c>
      <c r="AP332" s="344">
        <f t="shared" si="1062"/>
        <v>125</v>
      </c>
      <c r="AQ332" s="344">
        <f t="shared" si="1063"/>
        <v>125</v>
      </c>
      <c r="AR332" s="344">
        <f t="shared" si="1064"/>
        <v>130</v>
      </c>
      <c r="AS332" s="344">
        <f t="shared" si="1065"/>
        <v>130</v>
      </c>
      <c r="AT332" s="344">
        <f t="shared" si="1066"/>
        <v>134</v>
      </c>
      <c r="AU332" s="344">
        <f t="shared" si="1067"/>
        <v>134</v>
      </c>
      <c r="AV332" s="344">
        <f t="shared" si="1068"/>
        <v>139</v>
      </c>
      <c r="AW332" s="344">
        <f t="shared" si="1069"/>
        <v>139</v>
      </c>
      <c r="AX332" s="344">
        <f t="shared" si="1070"/>
        <v>144</v>
      </c>
      <c r="AY332" s="356">
        <v>3600</v>
      </c>
      <c r="AZ332" s="356">
        <v>2800</v>
      </c>
      <c r="BA332" s="356">
        <v>2000</v>
      </c>
      <c r="BB332" s="356">
        <v>1200</v>
      </c>
      <c r="BC332" s="356">
        <v>400</v>
      </c>
      <c r="BD332" s="353">
        <f t="shared" ref="BD332:BH332" si="1196">IF(BD319="","",BD319+1)</f>
        <v>8</v>
      </c>
      <c r="BE332" s="353">
        <f t="shared" si="1196"/>
        <v>8</v>
      </c>
      <c r="BF332" s="353">
        <f t="shared" si="1196"/>
        <v>23</v>
      </c>
      <c r="BG332" s="353">
        <f t="shared" si="1196"/>
        <v>38</v>
      </c>
      <c r="BH332" s="353">
        <f t="shared" si="1196"/>
        <v>53</v>
      </c>
      <c r="BI332" s="146" t="str">
        <f t="shared" si="1146"/>
        <v>8;8</v>
      </c>
      <c r="BJ332" s="352">
        <f t="shared" si="1147"/>
        <v>23</v>
      </c>
      <c r="BK332" s="146" t="str">
        <f t="shared" si="1148"/>
        <v>38;53</v>
      </c>
      <c r="BL332" s="25">
        <f t="shared" si="970"/>
        <v>5080105</v>
      </c>
      <c r="BM332" s="146">
        <f t="shared" ref="BM332" si="1197">BM319</f>
        <v>2824</v>
      </c>
      <c r="BN332" s="146">
        <f t="shared" si="1073"/>
        <v>5</v>
      </c>
      <c r="BO332" s="146">
        <f t="shared" ref="BO332:BP332" si="1198">BO319</f>
        <v>1</v>
      </c>
      <c r="BP332" s="146">
        <f t="shared" si="1198"/>
        <v>5</v>
      </c>
      <c r="BQ332" s="146">
        <f>VLOOKUP(IF(A332=1,0,A332),宝石属性!$B$26:$D$41,2,0)</f>
        <v>10</v>
      </c>
      <c r="BR332" s="146">
        <f>VLOOKUP(IF(A332=1,0,A332),宝石属性!$B$26:$D$41,3,0)</f>
        <v>2</v>
      </c>
      <c r="BS332" s="146">
        <f t="shared" ref="BS332:BV332" si="1199">IF(BS319="","",BS319)</f>
        <v>2</v>
      </c>
      <c r="BT332" s="146">
        <f t="shared" si="1199"/>
        <v>4</v>
      </c>
      <c r="BU332" s="146">
        <f t="shared" si="1199"/>
        <v>7</v>
      </c>
      <c r="BV332" s="146">
        <f t="shared" si="1199"/>
        <v>8</v>
      </c>
      <c r="BW332" s="357" t="str">
        <f t="shared" si="978"/>
        <v/>
      </c>
      <c r="BX332" s="357" t="str">
        <f t="shared" si="979"/>
        <v/>
      </c>
    </row>
    <row r="333" spans="1:76" s="353" customFormat="1">
      <c r="A333" s="121">
        <f t="shared" si="1124"/>
        <v>80</v>
      </c>
      <c r="B333" s="121" t="s">
        <v>1109</v>
      </c>
      <c r="C333" s="121" t="str">
        <f t="shared" si="1040"/>
        <v>法杖</v>
      </c>
      <c r="D333" s="121" t="str">
        <f t="shared" si="968"/>
        <v>80级绿装法杖</v>
      </c>
      <c r="E333" s="121">
        <f>VLOOKUP($C333,$C$3:$M$15,COLUMNS($C$3:H$15),0)</f>
        <v>130</v>
      </c>
      <c r="F333" s="121" t="str">
        <f>VLOOKUP($C333,$C$3:$M$15,COLUMNS($C$3:I$15),0)</f>
        <v>phyattack_value</v>
      </c>
      <c r="G333" s="121">
        <f>VLOOKUP($C333,$C$3:$M$15,COLUMNS($C$3:J$15),0)</f>
        <v>150</v>
      </c>
      <c r="H333" s="121" t="str">
        <f>VLOOKUP($C333,$C$3:$M$15,COLUMNS($C$3:K$15),0)</f>
        <v>magicattack_value</v>
      </c>
      <c r="I333" s="121">
        <f>VLOOKUP($C333,$C$3:$M$15,COLUMNS($C$3:L$15),0)</f>
        <v>170</v>
      </c>
      <c r="J333" s="121" t="str">
        <f>VLOOKUP($C333,$C$3:$M$15,COLUMNS($C$3:M$15),0)</f>
        <v>medical_value</v>
      </c>
      <c r="K333" s="344">
        <f t="shared" si="1041"/>
        <v>459</v>
      </c>
      <c r="L333" s="344">
        <f t="shared" si="1042"/>
        <v>467</v>
      </c>
      <c r="M333" s="344">
        <f t="shared" si="1043"/>
        <v>467</v>
      </c>
      <c r="N333" s="344">
        <f t="shared" si="1044"/>
        <v>475</v>
      </c>
      <c r="O333" s="344">
        <f t="shared" si="1045"/>
        <v>475</v>
      </c>
      <c r="P333" s="344">
        <f t="shared" si="1046"/>
        <v>483</v>
      </c>
      <c r="Q333" s="344">
        <f t="shared" si="1047"/>
        <v>483</v>
      </c>
      <c r="R333" s="344">
        <f t="shared" si="1048"/>
        <v>491</v>
      </c>
      <c r="S333" s="344">
        <f t="shared" si="1049"/>
        <v>491</v>
      </c>
      <c r="T333" s="344">
        <f t="shared" si="1050"/>
        <v>499</v>
      </c>
      <c r="U333" s="356">
        <v>3600</v>
      </c>
      <c r="V333" s="356">
        <v>2800</v>
      </c>
      <c r="W333" s="356">
        <v>2000</v>
      </c>
      <c r="X333" s="356">
        <v>1200</v>
      </c>
      <c r="Y333" s="356">
        <v>400</v>
      </c>
      <c r="Z333" s="344">
        <f t="shared" si="1051"/>
        <v>103</v>
      </c>
      <c r="AA333" s="344">
        <f t="shared" si="1052"/>
        <v>105</v>
      </c>
      <c r="AB333" s="344">
        <f t="shared" si="1053"/>
        <v>105</v>
      </c>
      <c r="AC333" s="344">
        <f t="shared" si="1054"/>
        <v>107</v>
      </c>
      <c r="AD333" s="344">
        <f t="shared" si="1055"/>
        <v>107</v>
      </c>
      <c r="AE333" s="344">
        <f t="shared" si="1056"/>
        <v>109</v>
      </c>
      <c r="AF333" s="344">
        <f t="shared" si="1057"/>
        <v>109</v>
      </c>
      <c r="AG333" s="344">
        <f t="shared" si="1058"/>
        <v>110</v>
      </c>
      <c r="AH333" s="344">
        <f t="shared" si="1059"/>
        <v>110</v>
      </c>
      <c r="AI333" s="344">
        <f t="shared" si="1060"/>
        <v>112</v>
      </c>
      <c r="AJ333" s="356">
        <v>3600</v>
      </c>
      <c r="AK333" s="356">
        <v>2800</v>
      </c>
      <c r="AL333" s="356">
        <v>2000</v>
      </c>
      <c r="AM333" s="356">
        <v>1200</v>
      </c>
      <c r="AN333" s="356">
        <v>400</v>
      </c>
      <c r="AO333" s="344">
        <f t="shared" si="1061"/>
        <v>120</v>
      </c>
      <c r="AP333" s="344">
        <f t="shared" si="1062"/>
        <v>125</v>
      </c>
      <c r="AQ333" s="344">
        <f t="shared" si="1063"/>
        <v>125</v>
      </c>
      <c r="AR333" s="344">
        <f t="shared" si="1064"/>
        <v>130</v>
      </c>
      <c r="AS333" s="344">
        <f t="shared" si="1065"/>
        <v>130</v>
      </c>
      <c r="AT333" s="344">
        <f t="shared" si="1066"/>
        <v>134</v>
      </c>
      <c r="AU333" s="344">
        <f t="shared" si="1067"/>
        <v>134</v>
      </c>
      <c r="AV333" s="344">
        <f t="shared" si="1068"/>
        <v>139</v>
      </c>
      <c r="AW333" s="344">
        <f t="shared" si="1069"/>
        <v>139</v>
      </c>
      <c r="AX333" s="344">
        <f t="shared" si="1070"/>
        <v>144</v>
      </c>
      <c r="AY333" s="356">
        <v>3600</v>
      </c>
      <c r="AZ333" s="356">
        <v>2800</v>
      </c>
      <c r="BA333" s="356">
        <v>2000</v>
      </c>
      <c r="BB333" s="356">
        <v>1200</v>
      </c>
      <c r="BC333" s="356">
        <v>400</v>
      </c>
      <c r="BD333" s="353">
        <f t="shared" ref="BD333:BH333" si="1200">IF(BD320="","",BD320+1)</f>
        <v>8</v>
      </c>
      <c r="BE333" s="353">
        <f t="shared" si="1200"/>
        <v>8</v>
      </c>
      <c r="BF333" s="353">
        <f t="shared" si="1200"/>
        <v>23</v>
      </c>
      <c r="BG333" s="353">
        <f t="shared" si="1200"/>
        <v>38</v>
      </c>
      <c r="BH333" s="353">
        <f t="shared" si="1200"/>
        <v>53</v>
      </c>
      <c r="BI333" s="146" t="str">
        <f t="shared" si="1146"/>
        <v>8;8</v>
      </c>
      <c r="BJ333" s="352">
        <f t="shared" si="1147"/>
        <v>23</v>
      </c>
      <c r="BK333" s="146" t="str">
        <f t="shared" si="1148"/>
        <v>38;53</v>
      </c>
      <c r="BL333" s="25">
        <f t="shared" si="970"/>
        <v>5080106</v>
      </c>
      <c r="BM333" s="146">
        <f t="shared" ref="BM333" si="1201">BM320</f>
        <v>4104</v>
      </c>
      <c r="BN333" s="146">
        <f t="shared" si="1073"/>
        <v>5</v>
      </c>
      <c r="BO333" s="146">
        <f t="shared" ref="BO333:BP333" si="1202">BO320</f>
        <v>1</v>
      </c>
      <c r="BP333" s="146">
        <f t="shared" si="1202"/>
        <v>6</v>
      </c>
      <c r="BQ333" s="146">
        <f>VLOOKUP(IF(A333=1,0,A333),宝石属性!$B$26:$D$41,2,0)</f>
        <v>10</v>
      </c>
      <c r="BR333" s="146">
        <f>VLOOKUP(IF(A333=1,0,A333),宝石属性!$B$26:$D$41,3,0)</f>
        <v>2</v>
      </c>
      <c r="BS333" s="146">
        <f t="shared" ref="BS333:BV333" si="1203">IF(BS320="","",BS320)</f>
        <v>2</v>
      </c>
      <c r="BT333" s="146">
        <f t="shared" si="1203"/>
        <v>4</v>
      </c>
      <c r="BU333" s="146">
        <f t="shared" si="1203"/>
        <v>7</v>
      </c>
      <c r="BV333" s="146">
        <f t="shared" si="1203"/>
        <v>8</v>
      </c>
      <c r="BW333" s="357" t="str">
        <f t="shared" si="978"/>
        <v/>
      </c>
      <c r="BX333" s="357" t="str">
        <f t="shared" si="979"/>
        <v/>
      </c>
    </row>
    <row r="334" spans="1:76" s="353" customFormat="1">
      <c r="A334" s="121">
        <f t="shared" si="1124"/>
        <v>80</v>
      </c>
      <c r="B334" s="121" t="s">
        <v>1109</v>
      </c>
      <c r="C334" s="121" t="str">
        <f t="shared" si="1040"/>
        <v>男衣</v>
      </c>
      <c r="D334" s="121" t="str">
        <f t="shared" si="968"/>
        <v>80级绿装男衣</v>
      </c>
      <c r="E334" s="121">
        <f>VLOOKUP($C334,$C$3:$M$15,COLUMNS($C$3:H$15),0)</f>
        <v>60</v>
      </c>
      <c r="F334" s="121" t="str">
        <f>VLOOKUP($C334,$C$3:$M$15,COLUMNS($C$3:I$15),0)</f>
        <v>maxhp_value</v>
      </c>
      <c r="G334" s="121">
        <f>VLOOKUP($C334,$C$3:$M$15,COLUMNS($C$3:J$15),0)</f>
        <v>140</v>
      </c>
      <c r="H334" s="121" t="str">
        <f>VLOOKUP($C334,$C$3:$M$15,COLUMNS($C$3:K$15),0)</f>
        <v>defend_value</v>
      </c>
      <c r="I334" s="121" t="str">
        <f>VLOOKUP($C334,$C$3:$M$15,COLUMNS($C$3:L$15),0)</f>
        <v/>
      </c>
      <c r="J334" s="121" t="str">
        <f>VLOOKUP($C334,$C$3:$M$15,COLUMNS($C$3:M$15),0)</f>
        <v/>
      </c>
      <c r="K334" s="344">
        <f t="shared" si="1041"/>
        <v>367</v>
      </c>
      <c r="L334" s="344">
        <f t="shared" si="1042"/>
        <v>374</v>
      </c>
      <c r="M334" s="344">
        <f t="shared" si="1043"/>
        <v>374</v>
      </c>
      <c r="N334" s="344">
        <f t="shared" si="1044"/>
        <v>380</v>
      </c>
      <c r="O334" s="344">
        <f t="shared" si="1045"/>
        <v>380</v>
      </c>
      <c r="P334" s="344">
        <f t="shared" si="1046"/>
        <v>386</v>
      </c>
      <c r="Q334" s="344">
        <f t="shared" si="1047"/>
        <v>386</v>
      </c>
      <c r="R334" s="344">
        <f t="shared" si="1048"/>
        <v>393</v>
      </c>
      <c r="S334" s="344">
        <f t="shared" si="1049"/>
        <v>393</v>
      </c>
      <c r="T334" s="344">
        <f t="shared" si="1050"/>
        <v>399</v>
      </c>
      <c r="U334" s="356">
        <v>3600</v>
      </c>
      <c r="V334" s="356">
        <v>2800</v>
      </c>
      <c r="W334" s="356">
        <v>2000</v>
      </c>
      <c r="X334" s="356">
        <v>1200</v>
      </c>
      <c r="Y334" s="356">
        <v>400</v>
      </c>
      <c r="Z334" s="344">
        <f t="shared" si="1051"/>
        <v>115</v>
      </c>
      <c r="AA334" s="344">
        <f t="shared" si="1052"/>
        <v>117</v>
      </c>
      <c r="AB334" s="344">
        <f t="shared" si="1053"/>
        <v>117</v>
      </c>
      <c r="AC334" s="344">
        <f t="shared" si="1054"/>
        <v>119</v>
      </c>
      <c r="AD334" s="344">
        <f t="shared" si="1055"/>
        <v>119</v>
      </c>
      <c r="AE334" s="344">
        <f t="shared" si="1056"/>
        <v>121</v>
      </c>
      <c r="AF334" s="344">
        <f t="shared" si="1057"/>
        <v>121</v>
      </c>
      <c r="AG334" s="344">
        <f t="shared" si="1058"/>
        <v>123</v>
      </c>
      <c r="AH334" s="344">
        <f t="shared" si="1059"/>
        <v>123</v>
      </c>
      <c r="AI334" s="344">
        <f t="shared" si="1060"/>
        <v>125</v>
      </c>
      <c r="AJ334" s="356">
        <v>3600</v>
      </c>
      <c r="AK334" s="356">
        <v>2800</v>
      </c>
      <c r="AL334" s="356">
        <v>2000</v>
      </c>
      <c r="AM334" s="356">
        <v>1200</v>
      </c>
      <c r="AN334" s="356">
        <v>400</v>
      </c>
      <c r="AO334" s="344" t="str">
        <f t="shared" si="1061"/>
        <v/>
      </c>
      <c r="AP334" s="344" t="str">
        <f t="shared" si="1062"/>
        <v/>
      </c>
      <c r="AQ334" s="344" t="str">
        <f t="shared" si="1063"/>
        <v/>
      </c>
      <c r="AR334" s="344" t="str">
        <f t="shared" si="1064"/>
        <v/>
      </c>
      <c r="AS334" s="344" t="str">
        <f t="shared" si="1065"/>
        <v/>
      </c>
      <c r="AT334" s="344" t="str">
        <f t="shared" si="1066"/>
        <v/>
      </c>
      <c r="AU334" s="344" t="str">
        <f t="shared" si="1067"/>
        <v/>
      </c>
      <c r="AV334" s="344" t="str">
        <f t="shared" si="1068"/>
        <v/>
      </c>
      <c r="AW334" s="344" t="str">
        <f t="shared" si="1069"/>
        <v/>
      </c>
      <c r="AX334" s="344" t="str">
        <f t="shared" si="1070"/>
        <v/>
      </c>
      <c r="AY334" s="356">
        <v>3600</v>
      </c>
      <c r="AZ334" s="356">
        <v>2800</v>
      </c>
      <c r="BA334" s="356">
        <v>2000</v>
      </c>
      <c r="BB334" s="356">
        <v>1200</v>
      </c>
      <c r="BC334" s="356">
        <v>400</v>
      </c>
      <c r="BD334" s="353">
        <f t="shared" ref="BD334:BH334" si="1204">IF(BD321="","",BD321+1)</f>
        <v>8</v>
      </c>
      <c r="BE334" s="353">
        <f t="shared" si="1204"/>
        <v>8</v>
      </c>
      <c r="BF334" s="353">
        <f t="shared" si="1204"/>
        <v>23</v>
      </c>
      <c r="BG334" s="353">
        <f t="shared" si="1204"/>
        <v>38</v>
      </c>
      <c r="BH334" s="353">
        <f t="shared" si="1204"/>
        <v>53</v>
      </c>
      <c r="BI334" s="146" t="str">
        <f t="shared" si="1146"/>
        <v>8;8</v>
      </c>
      <c r="BJ334" s="352">
        <f t="shared" si="1147"/>
        <v>23</v>
      </c>
      <c r="BK334" s="146" t="str">
        <f t="shared" si="1148"/>
        <v>38;53</v>
      </c>
      <c r="BL334" s="25">
        <f t="shared" si="970"/>
        <v>5080207</v>
      </c>
      <c r="BM334" s="146">
        <f t="shared" ref="BM334" si="1205">BM321</f>
        <v>312</v>
      </c>
      <c r="BN334" s="146">
        <f t="shared" si="1073"/>
        <v>5</v>
      </c>
      <c r="BO334" s="146">
        <f t="shared" ref="BO334:BP334" si="1206">BO321</f>
        <v>2</v>
      </c>
      <c r="BP334" s="146">
        <f t="shared" si="1206"/>
        <v>7</v>
      </c>
      <c r="BQ334" s="146">
        <f>VLOOKUP(IF(A334=1,0,A334),宝石属性!$B$26:$D$41,2,0)</f>
        <v>10</v>
      </c>
      <c r="BR334" s="146">
        <f>VLOOKUP(IF(A334=1,0,A334),宝石属性!$B$26:$D$41,3,0)</f>
        <v>2</v>
      </c>
      <c r="BS334" s="146">
        <f t="shared" ref="BS334:BV334" si="1207">IF(BS321="","",BS321)</f>
        <v>1</v>
      </c>
      <c r="BT334" s="146">
        <f t="shared" si="1207"/>
        <v>3</v>
      </c>
      <c r="BU334" s="146">
        <f t="shared" si="1207"/>
        <v>5</v>
      </c>
      <c r="BV334" s="146">
        <f t="shared" si="1207"/>
        <v>7</v>
      </c>
      <c r="BW334" s="357" t="str">
        <f t="shared" si="978"/>
        <v/>
      </c>
      <c r="BX334" s="357" t="str">
        <f t="shared" si="979"/>
        <v/>
      </c>
    </row>
    <row r="335" spans="1:76" s="353" customFormat="1">
      <c r="A335" s="121">
        <f t="shared" si="1124"/>
        <v>80</v>
      </c>
      <c r="B335" s="121" t="s">
        <v>1109</v>
      </c>
      <c r="C335" s="121" t="str">
        <f t="shared" si="1040"/>
        <v>女衣</v>
      </c>
      <c r="D335" s="121" t="str">
        <f t="shared" si="968"/>
        <v>80级绿装女衣</v>
      </c>
      <c r="E335" s="121">
        <f>VLOOKUP($C335,$C$3:$M$15,COLUMNS($C$3:H$15),0)</f>
        <v>60</v>
      </c>
      <c r="F335" s="121" t="str">
        <f>VLOOKUP($C335,$C$3:$M$15,COLUMNS($C$3:I$15),0)</f>
        <v>maxhp_value</v>
      </c>
      <c r="G335" s="121">
        <f>VLOOKUP($C335,$C$3:$M$15,COLUMNS($C$3:J$15),0)</f>
        <v>140</v>
      </c>
      <c r="H335" s="121" t="str">
        <f>VLOOKUP($C335,$C$3:$M$15,COLUMNS($C$3:K$15),0)</f>
        <v>defend_value</v>
      </c>
      <c r="I335" s="121" t="str">
        <f>VLOOKUP($C335,$C$3:$M$15,COLUMNS($C$3:L$15),0)</f>
        <v/>
      </c>
      <c r="J335" s="121" t="str">
        <f>VLOOKUP($C335,$C$3:$M$15,COLUMNS($C$3:M$15),0)</f>
        <v/>
      </c>
      <c r="K335" s="344">
        <f t="shared" si="1041"/>
        <v>367</v>
      </c>
      <c r="L335" s="344">
        <f t="shared" si="1042"/>
        <v>374</v>
      </c>
      <c r="M335" s="344">
        <f t="shared" si="1043"/>
        <v>374</v>
      </c>
      <c r="N335" s="344">
        <f t="shared" si="1044"/>
        <v>380</v>
      </c>
      <c r="O335" s="344">
        <f t="shared" si="1045"/>
        <v>380</v>
      </c>
      <c r="P335" s="344">
        <f t="shared" si="1046"/>
        <v>386</v>
      </c>
      <c r="Q335" s="344">
        <f t="shared" si="1047"/>
        <v>386</v>
      </c>
      <c r="R335" s="344">
        <f t="shared" si="1048"/>
        <v>393</v>
      </c>
      <c r="S335" s="344">
        <f t="shared" si="1049"/>
        <v>393</v>
      </c>
      <c r="T335" s="344">
        <f t="shared" si="1050"/>
        <v>399</v>
      </c>
      <c r="U335" s="356">
        <v>3600</v>
      </c>
      <c r="V335" s="356">
        <v>2800</v>
      </c>
      <c r="W335" s="356">
        <v>2000</v>
      </c>
      <c r="X335" s="356">
        <v>1200</v>
      </c>
      <c r="Y335" s="356">
        <v>400</v>
      </c>
      <c r="Z335" s="344">
        <f t="shared" si="1051"/>
        <v>115</v>
      </c>
      <c r="AA335" s="344">
        <f t="shared" si="1052"/>
        <v>117</v>
      </c>
      <c r="AB335" s="344">
        <f t="shared" si="1053"/>
        <v>117</v>
      </c>
      <c r="AC335" s="344">
        <f t="shared" si="1054"/>
        <v>119</v>
      </c>
      <c r="AD335" s="344">
        <f t="shared" si="1055"/>
        <v>119</v>
      </c>
      <c r="AE335" s="344">
        <f t="shared" si="1056"/>
        <v>121</v>
      </c>
      <c r="AF335" s="344">
        <f t="shared" si="1057"/>
        <v>121</v>
      </c>
      <c r="AG335" s="344">
        <f t="shared" si="1058"/>
        <v>123</v>
      </c>
      <c r="AH335" s="344">
        <f t="shared" si="1059"/>
        <v>123</v>
      </c>
      <c r="AI335" s="344">
        <f t="shared" si="1060"/>
        <v>125</v>
      </c>
      <c r="AJ335" s="356">
        <v>3600</v>
      </c>
      <c r="AK335" s="356">
        <v>2800</v>
      </c>
      <c r="AL335" s="356">
        <v>2000</v>
      </c>
      <c r="AM335" s="356">
        <v>1200</v>
      </c>
      <c r="AN335" s="356">
        <v>400</v>
      </c>
      <c r="AO335" s="344" t="str">
        <f t="shared" si="1061"/>
        <v/>
      </c>
      <c r="AP335" s="344" t="str">
        <f t="shared" si="1062"/>
        <v/>
      </c>
      <c r="AQ335" s="344" t="str">
        <f t="shared" si="1063"/>
        <v/>
      </c>
      <c r="AR335" s="344" t="str">
        <f t="shared" si="1064"/>
        <v/>
      </c>
      <c r="AS335" s="344" t="str">
        <f t="shared" si="1065"/>
        <v/>
      </c>
      <c r="AT335" s="344" t="str">
        <f t="shared" si="1066"/>
        <v/>
      </c>
      <c r="AU335" s="344" t="str">
        <f t="shared" si="1067"/>
        <v/>
      </c>
      <c r="AV335" s="344" t="str">
        <f t="shared" si="1068"/>
        <v/>
      </c>
      <c r="AW335" s="344" t="str">
        <f t="shared" si="1069"/>
        <v/>
      </c>
      <c r="AX335" s="344" t="str">
        <f t="shared" si="1070"/>
        <v/>
      </c>
      <c r="AY335" s="356">
        <v>3600</v>
      </c>
      <c r="AZ335" s="356">
        <v>2800</v>
      </c>
      <c r="BA335" s="356">
        <v>2000</v>
      </c>
      <c r="BB335" s="356">
        <v>1200</v>
      </c>
      <c r="BC335" s="356">
        <v>400</v>
      </c>
      <c r="BD335" s="353">
        <f t="shared" ref="BD335:BH335" si="1208">IF(BD322="","",BD322+1)</f>
        <v>8</v>
      </c>
      <c r="BE335" s="353">
        <f t="shared" si="1208"/>
        <v>8</v>
      </c>
      <c r="BF335" s="353">
        <f t="shared" si="1208"/>
        <v>23</v>
      </c>
      <c r="BG335" s="353">
        <f t="shared" si="1208"/>
        <v>38</v>
      </c>
      <c r="BH335" s="353">
        <f t="shared" si="1208"/>
        <v>53</v>
      </c>
      <c r="BI335" s="146" t="str">
        <f t="shared" si="1146"/>
        <v>8;8</v>
      </c>
      <c r="BJ335" s="352">
        <f t="shared" si="1147"/>
        <v>23</v>
      </c>
      <c r="BK335" s="146" t="str">
        <f t="shared" si="1148"/>
        <v>38;53</v>
      </c>
      <c r="BL335" s="25">
        <f t="shared" si="970"/>
        <v>5080208</v>
      </c>
      <c r="BM335" s="146">
        <f t="shared" ref="BM335" si="1209">BM322</f>
        <v>568</v>
      </c>
      <c r="BN335" s="146">
        <f t="shared" si="1073"/>
        <v>5</v>
      </c>
      <c r="BO335" s="146">
        <f t="shared" ref="BO335:BP335" si="1210">BO322</f>
        <v>2</v>
      </c>
      <c r="BP335" s="146">
        <f t="shared" si="1210"/>
        <v>8</v>
      </c>
      <c r="BQ335" s="146">
        <f>VLOOKUP(IF(A335=1,0,A335),宝石属性!$B$26:$D$41,2,0)</f>
        <v>10</v>
      </c>
      <c r="BR335" s="146">
        <f>VLOOKUP(IF(A335=1,0,A335),宝石属性!$B$26:$D$41,3,0)</f>
        <v>2</v>
      </c>
      <c r="BS335" s="146">
        <f t="shared" ref="BS335:BV335" si="1211">IF(BS322="","",BS322)</f>
        <v>1</v>
      </c>
      <c r="BT335" s="146">
        <f t="shared" si="1211"/>
        <v>3</v>
      </c>
      <c r="BU335" s="146">
        <f t="shared" si="1211"/>
        <v>5</v>
      </c>
      <c r="BV335" s="146">
        <f t="shared" si="1211"/>
        <v>7</v>
      </c>
      <c r="BW335" s="357" t="str">
        <f t="shared" si="978"/>
        <v/>
      </c>
      <c r="BX335" s="357" t="str">
        <f t="shared" si="979"/>
        <v/>
      </c>
    </row>
    <row r="336" spans="1:76" s="353" customFormat="1">
      <c r="A336" s="121">
        <f t="shared" si="1124"/>
        <v>80</v>
      </c>
      <c r="B336" s="121" t="s">
        <v>1109</v>
      </c>
      <c r="C336" s="121" t="str">
        <f t="shared" si="1040"/>
        <v>男头盔</v>
      </c>
      <c r="D336" s="121" t="str">
        <f t="shared" si="968"/>
        <v>80级绿装男头盔</v>
      </c>
      <c r="E336" s="121">
        <f>VLOOKUP($C336,$C$3:$M$15,COLUMNS($C$3:H$15),0)</f>
        <v>90</v>
      </c>
      <c r="F336" s="121" t="str">
        <f>VLOOKUP($C336,$C$3:$M$15,COLUMNS($C$3:I$15),0)</f>
        <v>maxmp_value</v>
      </c>
      <c r="G336" s="121">
        <f>VLOOKUP($C336,$C$3:$M$15,COLUMNS($C$3:J$15),0)</f>
        <v>140</v>
      </c>
      <c r="H336" s="121" t="str">
        <f>VLOOKUP($C336,$C$3:$M$15,COLUMNS($C$3:K$15),0)</f>
        <v>defend_value</v>
      </c>
      <c r="I336" s="121" t="str">
        <f>VLOOKUP($C336,$C$3:$M$15,COLUMNS($C$3:L$15),0)</f>
        <v/>
      </c>
      <c r="J336" s="121" t="str">
        <f>VLOOKUP($C336,$C$3:$M$15,COLUMNS($C$3:M$15),0)</f>
        <v/>
      </c>
      <c r="K336" s="344">
        <f t="shared" si="1041"/>
        <v>459</v>
      </c>
      <c r="L336" s="344">
        <f t="shared" si="1042"/>
        <v>467</v>
      </c>
      <c r="M336" s="344">
        <f t="shared" si="1043"/>
        <v>467</v>
      </c>
      <c r="N336" s="344">
        <f t="shared" si="1044"/>
        <v>475</v>
      </c>
      <c r="O336" s="344">
        <f t="shared" si="1045"/>
        <v>475</v>
      </c>
      <c r="P336" s="344">
        <f t="shared" si="1046"/>
        <v>483</v>
      </c>
      <c r="Q336" s="344">
        <f t="shared" si="1047"/>
        <v>483</v>
      </c>
      <c r="R336" s="344">
        <f t="shared" si="1048"/>
        <v>491</v>
      </c>
      <c r="S336" s="344">
        <f t="shared" si="1049"/>
        <v>491</v>
      </c>
      <c r="T336" s="344">
        <f t="shared" si="1050"/>
        <v>499</v>
      </c>
      <c r="U336" s="356">
        <v>3600</v>
      </c>
      <c r="V336" s="356">
        <v>2800</v>
      </c>
      <c r="W336" s="356">
        <v>2000</v>
      </c>
      <c r="X336" s="356">
        <v>1200</v>
      </c>
      <c r="Y336" s="356">
        <v>400</v>
      </c>
      <c r="Z336" s="344">
        <f t="shared" si="1051"/>
        <v>69</v>
      </c>
      <c r="AA336" s="344">
        <f t="shared" si="1052"/>
        <v>70</v>
      </c>
      <c r="AB336" s="344">
        <f t="shared" si="1053"/>
        <v>70</v>
      </c>
      <c r="AC336" s="344">
        <f t="shared" si="1054"/>
        <v>71</v>
      </c>
      <c r="AD336" s="344">
        <f t="shared" si="1055"/>
        <v>71</v>
      </c>
      <c r="AE336" s="344">
        <f t="shared" si="1056"/>
        <v>72</v>
      </c>
      <c r="AF336" s="344">
        <f t="shared" si="1057"/>
        <v>72</v>
      </c>
      <c r="AG336" s="344">
        <f t="shared" si="1058"/>
        <v>74</v>
      </c>
      <c r="AH336" s="344">
        <f t="shared" si="1059"/>
        <v>74</v>
      </c>
      <c r="AI336" s="344">
        <f t="shared" si="1060"/>
        <v>75</v>
      </c>
      <c r="AJ336" s="356">
        <v>3600</v>
      </c>
      <c r="AK336" s="356">
        <v>2800</v>
      </c>
      <c r="AL336" s="356">
        <v>2000</v>
      </c>
      <c r="AM336" s="356">
        <v>1200</v>
      </c>
      <c r="AN336" s="356">
        <v>400</v>
      </c>
      <c r="AO336" s="344" t="str">
        <f t="shared" si="1061"/>
        <v/>
      </c>
      <c r="AP336" s="344" t="str">
        <f t="shared" si="1062"/>
        <v/>
      </c>
      <c r="AQ336" s="344" t="str">
        <f t="shared" si="1063"/>
        <v/>
      </c>
      <c r="AR336" s="344" t="str">
        <f t="shared" si="1064"/>
        <v/>
      </c>
      <c r="AS336" s="344" t="str">
        <f t="shared" si="1065"/>
        <v/>
      </c>
      <c r="AT336" s="344" t="str">
        <f t="shared" si="1066"/>
        <v/>
      </c>
      <c r="AU336" s="344" t="str">
        <f t="shared" si="1067"/>
        <v/>
      </c>
      <c r="AV336" s="344" t="str">
        <f t="shared" si="1068"/>
        <v/>
      </c>
      <c r="AW336" s="344" t="str">
        <f t="shared" si="1069"/>
        <v/>
      </c>
      <c r="AX336" s="344" t="str">
        <f t="shared" si="1070"/>
        <v/>
      </c>
      <c r="AY336" s="356">
        <v>3600</v>
      </c>
      <c r="AZ336" s="356">
        <v>2800</v>
      </c>
      <c r="BA336" s="356">
        <v>2000</v>
      </c>
      <c r="BB336" s="356">
        <v>1200</v>
      </c>
      <c r="BC336" s="356">
        <v>400</v>
      </c>
      <c r="BD336" s="353" t="str">
        <f t="shared" ref="BD336:BH336" si="1212">IF(BD323="","",BD323+1)</f>
        <v/>
      </c>
      <c r="BE336" s="353" t="str">
        <f t="shared" si="1212"/>
        <v/>
      </c>
      <c r="BF336" s="353" t="str">
        <f t="shared" si="1212"/>
        <v/>
      </c>
      <c r="BG336" s="353" t="str">
        <f t="shared" si="1212"/>
        <v/>
      </c>
      <c r="BH336" s="353" t="str">
        <f t="shared" si="1212"/>
        <v/>
      </c>
      <c r="BI336" s="146" t="str">
        <f t="shared" si="1146"/>
        <v/>
      </c>
      <c r="BJ336" s="352" t="str">
        <f t="shared" si="1147"/>
        <v/>
      </c>
      <c r="BK336" s="146" t="str">
        <f t="shared" si="1148"/>
        <v/>
      </c>
      <c r="BL336" s="25">
        <f t="shared" si="970"/>
        <v>5080309</v>
      </c>
      <c r="BM336" s="146">
        <f t="shared" ref="BM336" si="1213">BM323</f>
        <v>1640</v>
      </c>
      <c r="BN336" s="146">
        <f t="shared" si="1073"/>
        <v>5</v>
      </c>
      <c r="BO336" s="146">
        <f t="shared" ref="BO336:BP336" si="1214">BO323</f>
        <v>3</v>
      </c>
      <c r="BP336" s="146">
        <f t="shared" si="1214"/>
        <v>9</v>
      </c>
      <c r="BQ336" s="146">
        <f>VLOOKUP(IF(A336=1,0,A336),宝石属性!$B$26:$D$41,2,0)</f>
        <v>10</v>
      </c>
      <c r="BR336" s="146">
        <f>VLOOKUP(IF(A336=1,0,A336),宝石属性!$B$26:$D$41,3,0)</f>
        <v>2</v>
      </c>
      <c r="BS336" s="146">
        <f t="shared" ref="BS336:BV336" si="1215">IF(BS323="","",BS323)</f>
        <v>2</v>
      </c>
      <c r="BT336" s="146">
        <f t="shared" si="1215"/>
        <v>3</v>
      </c>
      <c r="BU336" s="146" t="str">
        <f t="shared" si="1215"/>
        <v/>
      </c>
      <c r="BV336" s="146" t="str">
        <f t="shared" si="1215"/>
        <v/>
      </c>
      <c r="BW336" s="357" t="str">
        <f t="shared" si="978"/>
        <v/>
      </c>
      <c r="BX336" s="357" t="str">
        <f t="shared" si="979"/>
        <v/>
      </c>
    </row>
    <row r="337" spans="1:76" s="353" customFormat="1">
      <c r="A337" s="121">
        <f t="shared" si="1124"/>
        <v>80</v>
      </c>
      <c r="B337" s="121" t="s">
        <v>1109</v>
      </c>
      <c r="C337" s="121" t="str">
        <f t="shared" si="1040"/>
        <v>女头饰</v>
      </c>
      <c r="D337" s="121" t="str">
        <f t="shared" si="968"/>
        <v>80级绿装女头饰</v>
      </c>
      <c r="E337" s="121">
        <f>VLOOKUP($C337,$C$3:$M$15,COLUMNS($C$3:H$15),0)</f>
        <v>90</v>
      </c>
      <c r="F337" s="121" t="str">
        <f>VLOOKUP($C337,$C$3:$M$15,COLUMNS($C$3:I$15),0)</f>
        <v>maxmp_value</v>
      </c>
      <c r="G337" s="121">
        <f>VLOOKUP($C337,$C$3:$M$15,COLUMNS($C$3:J$15),0)</f>
        <v>140</v>
      </c>
      <c r="H337" s="121" t="str">
        <f>VLOOKUP($C337,$C$3:$M$15,COLUMNS($C$3:K$15),0)</f>
        <v>defend_value</v>
      </c>
      <c r="I337" s="121" t="str">
        <f>VLOOKUP($C337,$C$3:$M$15,COLUMNS($C$3:L$15),0)</f>
        <v/>
      </c>
      <c r="J337" s="121" t="str">
        <f>VLOOKUP($C337,$C$3:$M$15,COLUMNS($C$3:M$15),0)</f>
        <v/>
      </c>
      <c r="K337" s="344">
        <f t="shared" si="1041"/>
        <v>459</v>
      </c>
      <c r="L337" s="344">
        <f t="shared" si="1042"/>
        <v>467</v>
      </c>
      <c r="M337" s="344">
        <f t="shared" si="1043"/>
        <v>467</v>
      </c>
      <c r="N337" s="344">
        <f t="shared" si="1044"/>
        <v>475</v>
      </c>
      <c r="O337" s="344">
        <f t="shared" si="1045"/>
        <v>475</v>
      </c>
      <c r="P337" s="344">
        <f t="shared" si="1046"/>
        <v>483</v>
      </c>
      <c r="Q337" s="344">
        <f t="shared" si="1047"/>
        <v>483</v>
      </c>
      <c r="R337" s="344">
        <f t="shared" si="1048"/>
        <v>491</v>
      </c>
      <c r="S337" s="344">
        <f t="shared" si="1049"/>
        <v>491</v>
      </c>
      <c r="T337" s="344">
        <f t="shared" si="1050"/>
        <v>499</v>
      </c>
      <c r="U337" s="356">
        <v>3600</v>
      </c>
      <c r="V337" s="356">
        <v>2800</v>
      </c>
      <c r="W337" s="356">
        <v>2000</v>
      </c>
      <c r="X337" s="356">
        <v>1200</v>
      </c>
      <c r="Y337" s="356">
        <v>400</v>
      </c>
      <c r="Z337" s="344">
        <f t="shared" si="1051"/>
        <v>69</v>
      </c>
      <c r="AA337" s="344">
        <f t="shared" si="1052"/>
        <v>70</v>
      </c>
      <c r="AB337" s="344">
        <f t="shared" si="1053"/>
        <v>70</v>
      </c>
      <c r="AC337" s="344">
        <f t="shared" si="1054"/>
        <v>71</v>
      </c>
      <c r="AD337" s="344">
        <f t="shared" si="1055"/>
        <v>71</v>
      </c>
      <c r="AE337" s="344">
        <f t="shared" si="1056"/>
        <v>72</v>
      </c>
      <c r="AF337" s="344">
        <f t="shared" si="1057"/>
        <v>72</v>
      </c>
      <c r="AG337" s="344">
        <f t="shared" si="1058"/>
        <v>74</v>
      </c>
      <c r="AH337" s="344">
        <f t="shared" si="1059"/>
        <v>74</v>
      </c>
      <c r="AI337" s="344">
        <f t="shared" si="1060"/>
        <v>75</v>
      </c>
      <c r="AJ337" s="356">
        <v>3600</v>
      </c>
      <c r="AK337" s="356">
        <v>2800</v>
      </c>
      <c r="AL337" s="356">
        <v>2000</v>
      </c>
      <c r="AM337" s="356">
        <v>1200</v>
      </c>
      <c r="AN337" s="356">
        <v>400</v>
      </c>
      <c r="AO337" s="344" t="str">
        <f t="shared" si="1061"/>
        <v/>
      </c>
      <c r="AP337" s="344" t="str">
        <f t="shared" si="1062"/>
        <v/>
      </c>
      <c r="AQ337" s="344" t="str">
        <f t="shared" si="1063"/>
        <v/>
      </c>
      <c r="AR337" s="344" t="str">
        <f t="shared" si="1064"/>
        <v/>
      </c>
      <c r="AS337" s="344" t="str">
        <f t="shared" si="1065"/>
        <v/>
      </c>
      <c r="AT337" s="344" t="str">
        <f t="shared" si="1066"/>
        <v/>
      </c>
      <c r="AU337" s="344" t="str">
        <f t="shared" si="1067"/>
        <v/>
      </c>
      <c r="AV337" s="344" t="str">
        <f t="shared" si="1068"/>
        <v/>
      </c>
      <c r="AW337" s="344" t="str">
        <f t="shared" si="1069"/>
        <v/>
      </c>
      <c r="AX337" s="344" t="str">
        <f t="shared" si="1070"/>
        <v/>
      </c>
      <c r="AY337" s="356">
        <v>3600</v>
      </c>
      <c r="AZ337" s="356">
        <v>2800</v>
      </c>
      <c r="BA337" s="356">
        <v>2000</v>
      </c>
      <c r="BB337" s="356">
        <v>1200</v>
      </c>
      <c r="BC337" s="356">
        <v>400</v>
      </c>
      <c r="BD337" s="353" t="str">
        <f t="shared" ref="BD337:BH337" si="1216">IF(BD324="","",BD324+1)</f>
        <v/>
      </c>
      <c r="BE337" s="353" t="str">
        <f t="shared" si="1216"/>
        <v/>
      </c>
      <c r="BF337" s="353" t="str">
        <f t="shared" si="1216"/>
        <v/>
      </c>
      <c r="BG337" s="353" t="str">
        <f t="shared" si="1216"/>
        <v/>
      </c>
      <c r="BH337" s="353" t="str">
        <f t="shared" si="1216"/>
        <v/>
      </c>
      <c r="BI337" s="146" t="str">
        <f t="shared" si="1146"/>
        <v/>
      </c>
      <c r="BJ337" s="352" t="str">
        <f t="shared" si="1147"/>
        <v/>
      </c>
      <c r="BK337" s="146" t="str">
        <f t="shared" si="1148"/>
        <v/>
      </c>
      <c r="BL337" s="25">
        <f t="shared" si="970"/>
        <v>5080310</v>
      </c>
      <c r="BM337" s="146">
        <f t="shared" ref="BM337" si="1217">BM324</f>
        <v>1384</v>
      </c>
      <c r="BN337" s="146">
        <f t="shared" si="1073"/>
        <v>5</v>
      </c>
      <c r="BO337" s="146">
        <f t="shared" ref="BO337:BP337" si="1218">BO324</f>
        <v>3</v>
      </c>
      <c r="BP337" s="146">
        <f t="shared" si="1218"/>
        <v>10</v>
      </c>
      <c r="BQ337" s="146">
        <f>VLOOKUP(IF(A337=1,0,A337),宝石属性!$B$26:$D$41,2,0)</f>
        <v>10</v>
      </c>
      <c r="BR337" s="146">
        <f>VLOOKUP(IF(A337=1,0,A337),宝石属性!$B$26:$D$41,3,0)</f>
        <v>2</v>
      </c>
      <c r="BS337" s="146">
        <f t="shared" ref="BS337:BV337" si="1219">IF(BS324="","",BS324)</f>
        <v>2</v>
      </c>
      <c r="BT337" s="146">
        <f t="shared" si="1219"/>
        <v>3</v>
      </c>
      <c r="BU337" s="146" t="str">
        <f t="shared" si="1219"/>
        <v/>
      </c>
      <c r="BV337" s="146" t="str">
        <f t="shared" si="1219"/>
        <v/>
      </c>
      <c r="BW337" s="357" t="str">
        <f t="shared" si="978"/>
        <v/>
      </c>
      <c r="BX337" s="357" t="str">
        <f t="shared" si="979"/>
        <v/>
      </c>
    </row>
    <row r="338" spans="1:76" s="353" customFormat="1">
      <c r="A338" s="121">
        <f t="shared" si="1124"/>
        <v>80</v>
      </c>
      <c r="B338" s="121" t="s">
        <v>1109</v>
      </c>
      <c r="C338" s="121" t="str">
        <f t="shared" si="1040"/>
        <v>项链</v>
      </c>
      <c r="D338" s="121" t="str">
        <f t="shared" si="968"/>
        <v>80级绿装项链</v>
      </c>
      <c r="E338" s="121">
        <f>VLOOKUP($C338,$C$3:$M$15,COLUMNS($C$3:H$15),0)</f>
        <v>150</v>
      </c>
      <c r="F338" s="121" t="str">
        <f>VLOOKUP($C338,$C$3:$M$15,COLUMNS($C$3:I$15),0)</f>
        <v>magicattack_value</v>
      </c>
      <c r="G338" s="121">
        <f>VLOOKUP($C338,$C$3:$M$15,COLUMNS($C$3:J$15),0)</f>
        <v>160</v>
      </c>
      <c r="H338" s="121" t="str">
        <f>VLOOKUP($C338,$C$3:$M$15,COLUMNS($C$3:K$15),0)</f>
        <v>magicdef_value</v>
      </c>
      <c r="I338" s="121" t="str">
        <f>VLOOKUP($C338,$C$3:$M$15,COLUMNS($C$3:L$15),0)</f>
        <v/>
      </c>
      <c r="J338" s="121" t="str">
        <f>VLOOKUP($C338,$C$3:$M$15,COLUMNS($C$3:M$15),0)</f>
        <v/>
      </c>
      <c r="K338" s="344">
        <f t="shared" si="1041"/>
        <v>126</v>
      </c>
      <c r="L338" s="344">
        <f t="shared" si="1042"/>
        <v>128</v>
      </c>
      <c r="M338" s="344">
        <f t="shared" si="1043"/>
        <v>128</v>
      </c>
      <c r="N338" s="344">
        <f t="shared" si="1044"/>
        <v>131</v>
      </c>
      <c r="O338" s="344">
        <f t="shared" si="1045"/>
        <v>131</v>
      </c>
      <c r="P338" s="344">
        <f t="shared" si="1046"/>
        <v>133</v>
      </c>
      <c r="Q338" s="344">
        <f t="shared" si="1047"/>
        <v>133</v>
      </c>
      <c r="R338" s="344">
        <f t="shared" si="1048"/>
        <v>135</v>
      </c>
      <c r="S338" s="344">
        <f t="shared" si="1049"/>
        <v>135</v>
      </c>
      <c r="T338" s="344">
        <f t="shared" si="1050"/>
        <v>137</v>
      </c>
      <c r="U338" s="356">
        <v>3600</v>
      </c>
      <c r="V338" s="356">
        <v>2800</v>
      </c>
      <c r="W338" s="356">
        <v>2000</v>
      </c>
      <c r="X338" s="356">
        <v>1200</v>
      </c>
      <c r="Y338" s="356">
        <v>400</v>
      </c>
      <c r="Z338" s="344">
        <f t="shared" si="1051"/>
        <v>67</v>
      </c>
      <c r="AA338" s="344">
        <f t="shared" si="1052"/>
        <v>68</v>
      </c>
      <c r="AB338" s="344">
        <f t="shared" si="1053"/>
        <v>68</v>
      </c>
      <c r="AC338" s="344">
        <f t="shared" si="1054"/>
        <v>70</v>
      </c>
      <c r="AD338" s="344">
        <f t="shared" si="1055"/>
        <v>70</v>
      </c>
      <c r="AE338" s="344">
        <f t="shared" si="1056"/>
        <v>71</v>
      </c>
      <c r="AF338" s="344">
        <f t="shared" si="1057"/>
        <v>71</v>
      </c>
      <c r="AG338" s="344">
        <f t="shared" si="1058"/>
        <v>72</v>
      </c>
      <c r="AH338" s="344">
        <f t="shared" si="1059"/>
        <v>72</v>
      </c>
      <c r="AI338" s="344">
        <f t="shared" si="1060"/>
        <v>73</v>
      </c>
      <c r="AJ338" s="356">
        <v>3600</v>
      </c>
      <c r="AK338" s="356">
        <v>2800</v>
      </c>
      <c r="AL338" s="356">
        <v>2000</v>
      </c>
      <c r="AM338" s="356">
        <v>1200</v>
      </c>
      <c r="AN338" s="356">
        <v>400</v>
      </c>
      <c r="AO338" s="344" t="str">
        <f t="shared" si="1061"/>
        <v/>
      </c>
      <c r="AP338" s="344" t="str">
        <f t="shared" si="1062"/>
        <v/>
      </c>
      <c r="AQ338" s="344" t="str">
        <f t="shared" si="1063"/>
        <v/>
      </c>
      <c r="AR338" s="344" t="str">
        <f t="shared" si="1064"/>
        <v/>
      </c>
      <c r="AS338" s="344" t="str">
        <f t="shared" si="1065"/>
        <v/>
      </c>
      <c r="AT338" s="344" t="str">
        <f t="shared" si="1066"/>
        <v/>
      </c>
      <c r="AU338" s="344" t="str">
        <f t="shared" si="1067"/>
        <v/>
      </c>
      <c r="AV338" s="344" t="str">
        <f t="shared" si="1068"/>
        <v/>
      </c>
      <c r="AW338" s="344" t="str">
        <f t="shared" si="1069"/>
        <v/>
      </c>
      <c r="AX338" s="344" t="str">
        <f t="shared" si="1070"/>
        <v/>
      </c>
      <c r="AY338" s="356">
        <v>3600</v>
      </c>
      <c r="AZ338" s="356">
        <v>2800</v>
      </c>
      <c r="BA338" s="356">
        <v>2000</v>
      </c>
      <c r="BB338" s="356">
        <v>1200</v>
      </c>
      <c r="BC338" s="356">
        <v>400</v>
      </c>
      <c r="BD338" s="353" t="str">
        <f t="shared" ref="BD338:BH338" si="1220">IF(BD325="","",BD325+1)</f>
        <v/>
      </c>
      <c r="BE338" s="353" t="str">
        <f t="shared" si="1220"/>
        <v/>
      </c>
      <c r="BF338" s="353" t="str">
        <f t="shared" si="1220"/>
        <v/>
      </c>
      <c r="BG338" s="353" t="str">
        <f t="shared" si="1220"/>
        <v/>
      </c>
      <c r="BH338" s="353" t="str">
        <f t="shared" si="1220"/>
        <v/>
      </c>
      <c r="BI338" s="146" t="str">
        <f t="shared" si="1146"/>
        <v/>
      </c>
      <c r="BJ338" s="352" t="str">
        <f t="shared" si="1147"/>
        <v/>
      </c>
      <c r="BK338" s="146" t="str">
        <f t="shared" si="1148"/>
        <v/>
      </c>
      <c r="BL338" s="25">
        <f t="shared" si="970"/>
        <v>5080411</v>
      </c>
      <c r="BM338" s="146">
        <f t="shared" ref="BM338" si="1221">BM325</f>
        <v>40</v>
      </c>
      <c r="BN338" s="146">
        <f t="shared" si="1073"/>
        <v>5</v>
      </c>
      <c r="BO338" s="146">
        <f t="shared" ref="BO338:BP338" si="1222">BO325</f>
        <v>4</v>
      </c>
      <c r="BP338" s="146">
        <f t="shared" si="1222"/>
        <v>11</v>
      </c>
      <c r="BQ338" s="146">
        <f>VLOOKUP(IF(A338=1,0,A338),宝石属性!$B$26:$D$41,2,0)</f>
        <v>10</v>
      </c>
      <c r="BR338" s="146">
        <f>VLOOKUP(IF(A338=1,0,A338),宝石属性!$B$26:$D$41,3,0)</f>
        <v>2</v>
      </c>
      <c r="BS338" s="146">
        <f t="shared" ref="BS338:BV338" si="1223">IF(BS325="","",BS325)</f>
        <v>4</v>
      </c>
      <c r="BT338" s="146">
        <f t="shared" si="1223"/>
        <v>5</v>
      </c>
      <c r="BU338" s="146" t="str">
        <f t="shared" si="1223"/>
        <v/>
      </c>
      <c r="BV338" s="146" t="str">
        <f t="shared" si="1223"/>
        <v/>
      </c>
      <c r="BW338" s="357" t="str">
        <f t="shared" si="978"/>
        <v/>
      </c>
      <c r="BX338" s="357" t="str">
        <f t="shared" si="979"/>
        <v/>
      </c>
    </row>
    <row r="339" spans="1:76" s="353" customFormat="1">
      <c r="A339" s="121">
        <f t="shared" si="1124"/>
        <v>80</v>
      </c>
      <c r="B339" s="121" t="s">
        <v>1109</v>
      </c>
      <c r="C339" s="121" t="str">
        <f t="shared" si="1040"/>
        <v>腰带</v>
      </c>
      <c r="D339" s="121" t="str">
        <f t="shared" si="968"/>
        <v>80级绿装腰带</v>
      </c>
      <c r="E339" s="121">
        <f>VLOOKUP($C339,$C$3:$M$15,COLUMNS($C$3:H$15),0)</f>
        <v>60</v>
      </c>
      <c r="F339" s="121" t="str">
        <f>VLOOKUP($C339,$C$3:$M$15,COLUMNS($C$3:I$15),0)</f>
        <v>maxhp_value</v>
      </c>
      <c r="G339" s="121">
        <f>VLOOKUP($C339,$C$3:$M$15,COLUMNS($C$3:J$15),0)</f>
        <v>140</v>
      </c>
      <c r="H339" s="121" t="str">
        <f>VLOOKUP($C339,$C$3:$M$15,COLUMNS($C$3:K$15),0)</f>
        <v>defend_value</v>
      </c>
      <c r="I339" s="121" t="str">
        <f>VLOOKUP($C339,$C$3:$M$15,COLUMNS($C$3:L$15),0)</f>
        <v/>
      </c>
      <c r="J339" s="121" t="str">
        <f>VLOOKUP($C339,$C$3:$M$15,COLUMNS($C$3:M$15),0)</f>
        <v/>
      </c>
      <c r="K339" s="344">
        <f t="shared" si="1041"/>
        <v>551</v>
      </c>
      <c r="L339" s="344">
        <f t="shared" si="1042"/>
        <v>560</v>
      </c>
      <c r="M339" s="344">
        <f t="shared" si="1043"/>
        <v>560</v>
      </c>
      <c r="N339" s="344">
        <f t="shared" si="1044"/>
        <v>570</v>
      </c>
      <c r="O339" s="344">
        <f t="shared" si="1045"/>
        <v>570</v>
      </c>
      <c r="P339" s="344">
        <f t="shared" si="1046"/>
        <v>579</v>
      </c>
      <c r="Q339" s="344">
        <f t="shared" si="1047"/>
        <v>579</v>
      </c>
      <c r="R339" s="344">
        <f t="shared" si="1048"/>
        <v>589</v>
      </c>
      <c r="S339" s="344">
        <f t="shared" si="1049"/>
        <v>589</v>
      </c>
      <c r="T339" s="344">
        <f t="shared" si="1050"/>
        <v>598</v>
      </c>
      <c r="U339" s="356">
        <v>3600</v>
      </c>
      <c r="V339" s="356">
        <v>2800</v>
      </c>
      <c r="W339" s="356">
        <v>2000</v>
      </c>
      <c r="X339" s="356">
        <v>1200</v>
      </c>
      <c r="Y339" s="356">
        <v>400</v>
      </c>
      <c r="Z339" s="344">
        <f t="shared" si="1051"/>
        <v>46</v>
      </c>
      <c r="AA339" s="344">
        <f t="shared" si="1052"/>
        <v>47</v>
      </c>
      <c r="AB339" s="344">
        <f t="shared" si="1053"/>
        <v>47</v>
      </c>
      <c r="AC339" s="344">
        <f t="shared" si="1054"/>
        <v>47</v>
      </c>
      <c r="AD339" s="344">
        <f t="shared" si="1055"/>
        <v>47</v>
      </c>
      <c r="AE339" s="344">
        <f t="shared" si="1056"/>
        <v>48</v>
      </c>
      <c r="AF339" s="344">
        <f t="shared" si="1057"/>
        <v>48</v>
      </c>
      <c r="AG339" s="344">
        <f t="shared" si="1058"/>
        <v>49</v>
      </c>
      <c r="AH339" s="344">
        <f t="shared" si="1059"/>
        <v>49</v>
      </c>
      <c r="AI339" s="344">
        <f t="shared" si="1060"/>
        <v>50</v>
      </c>
      <c r="AJ339" s="356">
        <v>3600</v>
      </c>
      <c r="AK339" s="356">
        <v>2800</v>
      </c>
      <c r="AL339" s="356">
        <v>2000</v>
      </c>
      <c r="AM339" s="356">
        <v>1200</v>
      </c>
      <c r="AN339" s="356">
        <v>400</v>
      </c>
      <c r="AO339" s="344" t="str">
        <f t="shared" si="1061"/>
        <v/>
      </c>
      <c r="AP339" s="344" t="str">
        <f t="shared" si="1062"/>
        <v/>
      </c>
      <c r="AQ339" s="344" t="str">
        <f t="shared" si="1063"/>
        <v/>
      </c>
      <c r="AR339" s="344" t="str">
        <f t="shared" si="1064"/>
        <v/>
      </c>
      <c r="AS339" s="344" t="str">
        <f t="shared" si="1065"/>
        <v/>
      </c>
      <c r="AT339" s="344" t="str">
        <f t="shared" si="1066"/>
        <v/>
      </c>
      <c r="AU339" s="344" t="str">
        <f t="shared" si="1067"/>
        <v/>
      </c>
      <c r="AV339" s="344" t="str">
        <f t="shared" si="1068"/>
        <v/>
      </c>
      <c r="AW339" s="344" t="str">
        <f t="shared" si="1069"/>
        <v/>
      </c>
      <c r="AX339" s="344" t="str">
        <f t="shared" si="1070"/>
        <v/>
      </c>
      <c r="AY339" s="356">
        <v>3600</v>
      </c>
      <c r="AZ339" s="356">
        <v>2800</v>
      </c>
      <c r="BA339" s="356">
        <v>2000</v>
      </c>
      <c r="BB339" s="356">
        <v>1200</v>
      </c>
      <c r="BC339" s="356">
        <v>400</v>
      </c>
      <c r="BD339" s="353" t="str">
        <f t="shared" ref="BD339:BH339" si="1224">IF(BD326="","",BD326+1)</f>
        <v/>
      </c>
      <c r="BE339" s="353" t="str">
        <f t="shared" si="1224"/>
        <v/>
      </c>
      <c r="BF339" s="353" t="str">
        <f t="shared" si="1224"/>
        <v/>
      </c>
      <c r="BG339" s="353" t="str">
        <f t="shared" si="1224"/>
        <v/>
      </c>
      <c r="BH339" s="353" t="str">
        <f t="shared" si="1224"/>
        <v/>
      </c>
      <c r="BI339" s="146" t="str">
        <f t="shared" si="1146"/>
        <v/>
      </c>
      <c r="BJ339" s="352" t="str">
        <f t="shared" si="1147"/>
        <v/>
      </c>
      <c r="BK339" s="146" t="str">
        <f t="shared" si="1148"/>
        <v/>
      </c>
      <c r="BL339" s="25">
        <f t="shared" si="970"/>
        <v>5080512</v>
      </c>
      <c r="BM339" s="146">
        <f t="shared" ref="BM339" si="1225">BM326</f>
        <v>72</v>
      </c>
      <c r="BN339" s="146">
        <f t="shared" si="1073"/>
        <v>5</v>
      </c>
      <c r="BO339" s="146">
        <f t="shared" ref="BO339:BP339" si="1226">BO326</f>
        <v>5</v>
      </c>
      <c r="BP339" s="146">
        <f t="shared" si="1226"/>
        <v>12</v>
      </c>
      <c r="BQ339" s="146">
        <f>VLOOKUP(IF(A339=1,0,A339),宝石属性!$B$26:$D$41,2,0)</f>
        <v>10</v>
      </c>
      <c r="BR339" s="146">
        <f>VLOOKUP(IF(A339=1,0,A339),宝石属性!$B$26:$D$41,3,0)</f>
        <v>2</v>
      </c>
      <c r="BS339" s="146">
        <f t="shared" ref="BS339:BV339" si="1227">IF(BS326="","",BS326)</f>
        <v>1</v>
      </c>
      <c r="BT339" s="146">
        <f t="shared" si="1227"/>
        <v>6</v>
      </c>
      <c r="BU339" s="146">
        <f t="shared" si="1227"/>
        <v>9</v>
      </c>
      <c r="BV339" s="146" t="str">
        <f t="shared" si="1227"/>
        <v/>
      </c>
      <c r="BW339" s="357" t="str">
        <f t="shared" si="978"/>
        <v/>
      </c>
      <c r="BX339" s="357" t="str">
        <f t="shared" si="979"/>
        <v/>
      </c>
    </row>
    <row r="340" spans="1:76" s="353" customFormat="1">
      <c r="A340" s="121">
        <f t="shared" si="1124"/>
        <v>80</v>
      </c>
      <c r="B340" s="121" t="s">
        <v>1109</v>
      </c>
      <c r="C340" s="121" t="str">
        <f t="shared" si="1040"/>
        <v>鞋子</v>
      </c>
      <c r="D340" s="121" t="str">
        <f t="shared" si="968"/>
        <v>80级绿装鞋子</v>
      </c>
      <c r="E340" s="121">
        <f>VLOOKUP($C340,$C$3:$M$15,COLUMNS($C$3:H$15),0)</f>
        <v>160</v>
      </c>
      <c r="F340" s="121" t="str">
        <f>VLOOKUP($C340,$C$3:$M$15,COLUMNS($C$3:I$15),0)</f>
        <v>magicdef_value</v>
      </c>
      <c r="G340" s="121">
        <f>VLOOKUP($C340,$C$3:$M$15,COLUMNS($C$3:J$15),0)</f>
        <v>200</v>
      </c>
      <c r="H340" s="121" t="str">
        <f>VLOOKUP($C340,$C$3:$M$15,COLUMNS($C$3:K$15),0)</f>
        <v>speed_value</v>
      </c>
      <c r="I340" s="121" t="str">
        <f>VLOOKUP($C340,$C$3:$M$15,COLUMNS($C$3:L$15),0)</f>
        <v/>
      </c>
      <c r="J340" s="121" t="str">
        <f>VLOOKUP($C340,$C$3:$M$15,COLUMNS($C$3:M$15),0)</f>
        <v/>
      </c>
      <c r="K340" s="344">
        <f t="shared" si="1041"/>
        <v>67</v>
      </c>
      <c r="L340" s="344">
        <f t="shared" si="1042"/>
        <v>68</v>
      </c>
      <c r="M340" s="344">
        <f t="shared" si="1043"/>
        <v>68</v>
      </c>
      <c r="N340" s="344">
        <f t="shared" si="1044"/>
        <v>70</v>
      </c>
      <c r="O340" s="344">
        <f t="shared" si="1045"/>
        <v>70</v>
      </c>
      <c r="P340" s="344">
        <f t="shared" si="1046"/>
        <v>71</v>
      </c>
      <c r="Q340" s="344">
        <f t="shared" si="1047"/>
        <v>71</v>
      </c>
      <c r="R340" s="344">
        <f t="shared" si="1048"/>
        <v>72</v>
      </c>
      <c r="S340" s="344">
        <f t="shared" si="1049"/>
        <v>72</v>
      </c>
      <c r="T340" s="344">
        <f t="shared" si="1050"/>
        <v>73</v>
      </c>
      <c r="U340" s="356">
        <v>3600</v>
      </c>
      <c r="V340" s="356">
        <v>2800</v>
      </c>
      <c r="W340" s="356">
        <v>2000</v>
      </c>
      <c r="X340" s="356">
        <v>1200</v>
      </c>
      <c r="Y340" s="356">
        <v>400</v>
      </c>
      <c r="Z340" s="344">
        <f t="shared" si="1051"/>
        <v>52</v>
      </c>
      <c r="AA340" s="344">
        <f t="shared" si="1052"/>
        <v>54</v>
      </c>
      <c r="AB340" s="344">
        <f t="shared" si="1053"/>
        <v>54</v>
      </c>
      <c r="AC340" s="344">
        <f t="shared" si="1054"/>
        <v>56</v>
      </c>
      <c r="AD340" s="344">
        <f t="shared" si="1055"/>
        <v>56</v>
      </c>
      <c r="AE340" s="344">
        <f t="shared" si="1056"/>
        <v>58</v>
      </c>
      <c r="AF340" s="344">
        <f t="shared" si="1057"/>
        <v>58</v>
      </c>
      <c r="AG340" s="344">
        <f t="shared" si="1058"/>
        <v>60</v>
      </c>
      <c r="AH340" s="344">
        <f t="shared" si="1059"/>
        <v>60</v>
      </c>
      <c r="AI340" s="344">
        <f t="shared" si="1060"/>
        <v>62</v>
      </c>
      <c r="AJ340" s="356">
        <v>3600</v>
      </c>
      <c r="AK340" s="356">
        <v>2800</v>
      </c>
      <c r="AL340" s="356">
        <v>2000</v>
      </c>
      <c r="AM340" s="356">
        <v>1200</v>
      </c>
      <c r="AN340" s="356">
        <v>400</v>
      </c>
      <c r="AO340" s="344" t="str">
        <f t="shared" si="1061"/>
        <v/>
      </c>
      <c r="AP340" s="344" t="str">
        <f t="shared" si="1062"/>
        <v/>
      </c>
      <c r="AQ340" s="344" t="str">
        <f t="shared" si="1063"/>
        <v/>
      </c>
      <c r="AR340" s="344" t="str">
        <f t="shared" si="1064"/>
        <v/>
      </c>
      <c r="AS340" s="344" t="str">
        <f t="shared" si="1065"/>
        <v/>
      </c>
      <c r="AT340" s="344" t="str">
        <f t="shared" si="1066"/>
        <v/>
      </c>
      <c r="AU340" s="344" t="str">
        <f t="shared" si="1067"/>
        <v/>
      </c>
      <c r="AV340" s="344" t="str">
        <f t="shared" si="1068"/>
        <v/>
      </c>
      <c r="AW340" s="344" t="str">
        <f t="shared" si="1069"/>
        <v/>
      </c>
      <c r="AX340" s="344" t="str">
        <f t="shared" si="1070"/>
        <v/>
      </c>
      <c r="AY340" s="356">
        <v>3600</v>
      </c>
      <c r="AZ340" s="356">
        <v>2800</v>
      </c>
      <c r="BA340" s="356">
        <v>2000</v>
      </c>
      <c r="BB340" s="356">
        <v>1200</v>
      </c>
      <c r="BC340" s="356">
        <v>400</v>
      </c>
      <c r="BD340" s="353" t="str">
        <f t="shared" ref="BD340:BH340" si="1228">IF(BD327="","",BD327+1)</f>
        <v/>
      </c>
      <c r="BE340" s="353" t="str">
        <f t="shared" si="1228"/>
        <v/>
      </c>
      <c r="BF340" s="353" t="str">
        <f t="shared" si="1228"/>
        <v/>
      </c>
      <c r="BG340" s="353" t="str">
        <f t="shared" si="1228"/>
        <v/>
      </c>
      <c r="BH340" s="353" t="str">
        <f t="shared" si="1228"/>
        <v/>
      </c>
      <c r="BI340" s="146" t="str">
        <f t="shared" si="1146"/>
        <v/>
      </c>
      <c r="BJ340" s="352" t="str">
        <f t="shared" si="1147"/>
        <v/>
      </c>
      <c r="BK340" s="146" t="str">
        <f t="shared" si="1148"/>
        <v/>
      </c>
      <c r="BL340" s="25">
        <f t="shared" si="970"/>
        <v>5080613</v>
      </c>
      <c r="BM340" s="146">
        <f t="shared" ref="BM340" si="1229">BM327</f>
        <v>88</v>
      </c>
      <c r="BN340" s="146">
        <f t="shared" si="1073"/>
        <v>5</v>
      </c>
      <c r="BO340" s="146">
        <f t="shared" ref="BO340:BP340" si="1230">BO327</f>
        <v>6</v>
      </c>
      <c r="BP340" s="146">
        <f t="shared" si="1230"/>
        <v>13</v>
      </c>
      <c r="BQ340" s="146">
        <f>VLOOKUP(IF(A340=1,0,A340),宝石属性!$B$26:$D$41,2,0)</f>
        <v>10</v>
      </c>
      <c r="BR340" s="146">
        <f>VLOOKUP(IF(A340=1,0,A340),宝石属性!$B$26:$D$41,3,0)</f>
        <v>2</v>
      </c>
      <c r="BS340" s="146">
        <f t="shared" ref="BS340:BV340" si="1231">IF(BS327="","",BS327)</f>
        <v>6</v>
      </c>
      <c r="BT340" s="146">
        <f t="shared" si="1231"/>
        <v>9</v>
      </c>
      <c r="BU340" s="146" t="str">
        <f t="shared" si="1231"/>
        <v/>
      </c>
      <c r="BV340" s="146" t="str">
        <f t="shared" si="1231"/>
        <v/>
      </c>
      <c r="BW340" s="357" t="str">
        <f t="shared" si="978"/>
        <v/>
      </c>
      <c r="BX340" s="357" t="str">
        <f t="shared" si="979"/>
        <v/>
      </c>
    </row>
    <row r="341" spans="1:76" s="353" customFormat="1">
      <c r="A341" s="121">
        <f t="shared" si="1124"/>
        <v>90</v>
      </c>
      <c r="B341" s="121" t="s">
        <v>1109</v>
      </c>
      <c r="C341" s="121" t="str">
        <f t="shared" si="1040"/>
        <v>剑</v>
      </c>
      <c r="D341" s="121" t="str">
        <f t="shared" si="968"/>
        <v>90级绿装剑</v>
      </c>
      <c r="E341" s="121">
        <f>VLOOKUP($C341,$C$3:$M$15,COLUMNS($C$3:H$15),0)</f>
        <v>130</v>
      </c>
      <c r="F341" s="121" t="str">
        <f>VLOOKUP($C341,$C$3:$M$15,COLUMNS($C$3:I$15),0)</f>
        <v>phyattack_value</v>
      </c>
      <c r="G341" s="121">
        <f>VLOOKUP($C341,$C$3:$M$15,COLUMNS($C$3:J$15),0)</f>
        <v>150</v>
      </c>
      <c r="H341" s="121" t="str">
        <f>VLOOKUP($C341,$C$3:$M$15,COLUMNS($C$3:K$15),0)</f>
        <v>magicattack_value</v>
      </c>
      <c r="I341" s="121">
        <f>VLOOKUP($C341,$C$3:$M$15,COLUMNS($C$3:L$15),0)</f>
        <v>170</v>
      </c>
      <c r="J341" s="121" t="str">
        <f>VLOOKUP($C341,$C$3:$M$15,COLUMNS($C$3:M$15),0)</f>
        <v>medical_value</v>
      </c>
      <c r="K341" s="344">
        <f t="shared" si="1041"/>
        <v>517</v>
      </c>
      <c r="L341" s="344">
        <f t="shared" si="1042"/>
        <v>525</v>
      </c>
      <c r="M341" s="344">
        <f t="shared" si="1043"/>
        <v>525</v>
      </c>
      <c r="N341" s="344">
        <f t="shared" si="1044"/>
        <v>534</v>
      </c>
      <c r="O341" s="344">
        <f t="shared" si="1045"/>
        <v>534</v>
      </c>
      <c r="P341" s="344">
        <f t="shared" si="1046"/>
        <v>543</v>
      </c>
      <c r="Q341" s="344">
        <f t="shared" si="1047"/>
        <v>543</v>
      </c>
      <c r="R341" s="344">
        <f t="shared" si="1048"/>
        <v>552</v>
      </c>
      <c r="S341" s="344">
        <f t="shared" si="1049"/>
        <v>552</v>
      </c>
      <c r="T341" s="344">
        <f t="shared" si="1050"/>
        <v>561</v>
      </c>
      <c r="U341" s="356">
        <v>3600</v>
      </c>
      <c r="V341" s="356">
        <v>2800</v>
      </c>
      <c r="W341" s="356">
        <v>2000</v>
      </c>
      <c r="X341" s="356">
        <v>1200</v>
      </c>
      <c r="Y341" s="356">
        <v>400</v>
      </c>
      <c r="Z341" s="344">
        <f t="shared" si="1051"/>
        <v>116</v>
      </c>
      <c r="AA341" s="344">
        <f t="shared" si="1052"/>
        <v>118</v>
      </c>
      <c r="AB341" s="344">
        <f t="shared" si="1053"/>
        <v>118</v>
      </c>
      <c r="AC341" s="344">
        <f t="shared" si="1054"/>
        <v>120</v>
      </c>
      <c r="AD341" s="344">
        <f t="shared" si="1055"/>
        <v>120</v>
      </c>
      <c r="AE341" s="344">
        <f t="shared" si="1056"/>
        <v>122</v>
      </c>
      <c r="AF341" s="344">
        <f t="shared" si="1057"/>
        <v>122</v>
      </c>
      <c r="AG341" s="344">
        <f t="shared" si="1058"/>
        <v>124</v>
      </c>
      <c r="AH341" s="344">
        <f t="shared" si="1059"/>
        <v>124</v>
      </c>
      <c r="AI341" s="344">
        <f t="shared" si="1060"/>
        <v>126</v>
      </c>
      <c r="AJ341" s="356">
        <v>3600</v>
      </c>
      <c r="AK341" s="356">
        <v>2800</v>
      </c>
      <c r="AL341" s="356">
        <v>2000</v>
      </c>
      <c r="AM341" s="356">
        <v>1200</v>
      </c>
      <c r="AN341" s="356">
        <v>400</v>
      </c>
      <c r="AO341" s="344">
        <f t="shared" si="1061"/>
        <v>135</v>
      </c>
      <c r="AP341" s="344">
        <f t="shared" si="1062"/>
        <v>140</v>
      </c>
      <c r="AQ341" s="344">
        <f t="shared" si="1063"/>
        <v>140</v>
      </c>
      <c r="AR341" s="344">
        <f t="shared" si="1064"/>
        <v>146</v>
      </c>
      <c r="AS341" s="344">
        <f t="shared" si="1065"/>
        <v>146</v>
      </c>
      <c r="AT341" s="344">
        <f t="shared" si="1066"/>
        <v>151</v>
      </c>
      <c r="AU341" s="344">
        <f t="shared" si="1067"/>
        <v>151</v>
      </c>
      <c r="AV341" s="344">
        <f t="shared" si="1068"/>
        <v>157</v>
      </c>
      <c r="AW341" s="344">
        <f t="shared" si="1069"/>
        <v>157</v>
      </c>
      <c r="AX341" s="344">
        <f t="shared" si="1070"/>
        <v>162</v>
      </c>
      <c r="AY341" s="356">
        <v>3600</v>
      </c>
      <c r="AZ341" s="356">
        <v>2800</v>
      </c>
      <c r="BA341" s="356">
        <v>2000</v>
      </c>
      <c r="BB341" s="356">
        <v>1200</v>
      </c>
      <c r="BC341" s="356">
        <v>400</v>
      </c>
      <c r="BD341" s="353">
        <f t="shared" ref="BD341:BH341" si="1232">IF(BD328="","",BD328+1)</f>
        <v>9</v>
      </c>
      <c r="BE341" s="353">
        <f t="shared" si="1232"/>
        <v>9</v>
      </c>
      <c r="BF341" s="353">
        <f t="shared" si="1232"/>
        <v>24</v>
      </c>
      <c r="BG341" s="353">
        <f t="shared" si="1232"/>
        <v>39</v>
      </c>
      <c r="BH341" s="353">
        <f t="shared" si="1232"/>
        <v>54</v>
      </c>
      <c r="BI341" s="146" t="str">
        <f t="shared" si="1146"/>
        <v>9;9</v>
      </c>
      <c r="BJ341" s="352">
        <f t="shared" si="1147"/>
        <v>24</v>
      </c>
      <c r="BK341" s="146" t="str">
        <f t="shared" si="1148"/>
        <v>39;54</v>
      </c>
      <c r="BL341" s="25">
        <f t="shared" si="970"/>
        <v>5090101</v>
      </c>
      <c r="BM341" s="146">
        <f t="shared" ref="BM341" si="1233">BM328</f>
        <v>1288</v>
      </c>
      <c r="BN341" s="146">
        <f t="shared" si="1073"/>
        <v>5</v>
      </c>
      <c r="BO341" s="146">
        <f t="shared" ref="BO341:BP341" si="1234">BO328</f>
        <v>1</v>
      </c>
      <c r="BP341" s="146">
        <f t="shared" si="1234"/>
        <v>1</v>
      </c>
      <c r="BQ341" s="146">
        <f>VLOOKUP(IF(A341=1,0,A341),宝石属性!$B$26:$D$41,2,0)</f>
        <v>10</v>
      </c>
      <c r="BR341" s="146">
        <f>VLOOKUP(IF(A341=1,0,A341),宝石属性!$B$26:$D$41,3,0)</f>
        <v>2</v>
      </c>
      <c r="BS341" s="146">
        <f t="shared" ref="BS341:BV341" si="1235">IF(BS328="","",BS328)</f>
        <v>2</v>
      </c>
      <c r="BT341" s="146">
        <f t="shared" si="1235"/>
        <v>4</v>
      </c>
      <c r="BU341" s="146">
        <f t="shared" si="1235"/>
        <v>7</v>
      </c>
      <c r="BV341" s="146">
        <f t="shared" si="1235"/>
        <v>8</v>
      </c>
      <c r="BW341" s="357" t="str">
        <f t="shared" si="978"/>
        <v/>
      </c>
      <c r="BX341" s="357" t="str">
        <f t="shared" si="979"/>
        <v/>
      </c>
    </row>
    <row r="342" spans="1:76" s="353" customFormat="1">
      <c r="A342" s="121">
        <f t="shared" si="1124"/>
        <v>90</v>
      </c>
      <c r="B342" s="121" t="s">
        <v>1109</v>
      </c>
      <c r="C342" s="121" t="str">
        <f t="shared" si="1040"/>
        <v>锤</v>
      </c>
      <c r="D342" s="121" t="str">
        <f t="shared" si="968"/>
        <v>90级绿装锤</v>
      </c>
      <c r="E342" s="121">
        <f>VLOOKUP($C342,$C$3:$M$15,COLUMNS($C$3:H$15),0)</f>
        <v>130</v>
      </c>
      <c r="F342" s="121" t="str">
        <f>VLOOKUP($C342,$C$3:$M$15,COLUMNS($C$3:I$15),0)</f>
        <v>phyattack_value</v>
      </c>
      <c r="G342" s="121">
        <f>VLOOKUP($C342,$C$3:$M$15,COLUMNS($C$3:J$15),0)</f>
        <v>150</v>
      </c>
      <c r="H342" s="121" t="str">
        <f>VLOOKUP($C342,$C$3:$M$15,COLUMNS($C$3:K$15),0)</f>
        <v>magicattack_value</v>
      </c>
      <c r="I342" s="121">
        <f>VLOOKUP($C342,$C$3:$M$15,COLUMNS($C$3:L$15),0)</f>
        <v>170</v>
      </c>
      <c r="J342" s="121" t="str">
        <f>VLOOKUP($C342,$C$3:$M$15,COLUMNS($C$3:M$15),0)</f>
        <v>medical_value</v>
      </c>
      <c r="K342" s="344">
        <f t="shared" si="1041"/>
        <v>517</v>
      </c>
      <c r="L342" s="344">
        <f t="shared" si="1042"/>
        <v>525</v>
      </c>
      <c r="M342" s="344">
        <f t="shared" si="1043"/>
        <v>525</v>
      </c>
      <c r="N342" s="344">
        <f t="shared" si="1044"/>
        <v>534</v>
      </c>
      <c r="O342" s="344">
        <f t="shared" si="1045"/>
        <v>534</v>
      </c>
      <c r="P342" s="344">
        <f t="shared" si="1046"/>
        <v>543</v>
      </c>
      <c r="Q342" s="344">
        <f t="shared" si="1047"/>
        <v>543</v>
      </c>
      <c r="R342" s="344">
        <f t="shared" si="1048"/>
        <v>552</v>
      </c>
      <c r="S342" s="344">
        <f t="shared" si="1049"/>
        <v>552</v>
      </c>
      <c r="T342" s="344">
        <f t="shared" si="1050"/>
        <v>561</v>
      </c>
      <c r="U342" s="356">
        <v>3600</v>
      </c>
      <c r="V342" s="356">
        <v>2800</v>
      </c>
      <c r="W342" s="356">
        <v>2000</v>
      </c>
      <c r="X342" s="356">
        <v>1200</v>
      </c>
      <c r="Y342" s="356">
        <v>400</v>
      </c>
      <c r="Z342" s="344">
        <f t="shared" si="1051"/>
        <v>116</v>
      </c>
      <c r="AA342" s="344">
        <f t="shared" si="1052"/>
        <v>118</v>
      </c>
      <c r="AB342" s="344">
        <f t="shared" si="1053"/>
        <v>118</v>
      </c>
      <c r="AC342" s="344">
        <f t="shared" si="1054"/>
        <v>120</v>
      </c>
      <c r="AD342" s="344">
        <f t="shared" si="1055"/>
        <v>120</v>
      </c>
      <c r="AE342" s="344">
        <f t="shared" si="1056"/>
        <v>122</v>
      </c>
      <c r="AF342" s="344">
        <f t="shared" si="1057"/>
        <v>122</v>
      </c>
      <c r="AG342" s="344">
        <f t="shared" si="1058"/>
        <v>124</v>
      </c>
      <c r="AH342" s="344">
        <f t="shared" si="1059"/>
        <v>124</v>
      </c>
      <c r="AI342" s="344">
        <f t="shared" si="1060"/>
        <v>126</v>
      </c>
      <c r="AJ342" s="356">
        <v>3600</v>
      </c>
      <c r="AK342" s="356">
        <v>2800</v>
      </c>
      <c r="AL342" s="356">
        <v>2000</v>
      </c>
      <c r="AM342" s="356">
        <v>1200</v>
      </c>
      <c r="AN342" s="356">
        <v>400</v>
      </c>
      <c r="AO342" s="344">
        <f t="shared" si="1061"/>
        <v>135</v>
      </c>
      <c r="AP342" s="344">
        <f t="shared" si="1062"/>
        <v>140</v>
      </c>
      <c r="AQ342" s="344">
        <f t="shared" si="1063"/>
        <v>140</v>
      </c>
      <c r="AR342" s="344">
        <f t="shared" si="1064"/>
        <v>146</v>
      </c>
      <c r="AS342" s="344">
        <f t="shared" si="1065"/>
        <v>146</v>
      </c>
      <c r="AT342" s="344">
        <f t="shared" si="1066"/>
        <v>151</v>
      </c>
      <c r="AU342" s="344">
        <f t="shared" si="1067"/>
        <v>151</v>
      </c>
      <c r="AV342" s="344">
        <f t="shared" si="1068"/>
        <v>157</v>
      </c>
      <c r="AW342" s="344">
        <f t="shared" si="1069"/>
        <v>157</v>
      </c>
      <c r="AX342" s="344">
        <f t="shared" si="1070"/>
        <v>162</v>
      </c>
      <c r="AY342" s="356">
        <v>3600</v>
      </c>
      <c r="AZ342" s="356">
        <v>2800</v>
      </c>
      <c r="BA342" s="356">
        <v>2000</v>
      </c>
      <c r="BB342" s="356">
        <v>1200</v>
      </c>
      <c r="BC342" s="356">
        <v>400</v>
      </c>
      <c r="BD342" s="353">
        <f t="shared" ref="BD342:BH342" si="1236">IF(BD329="","",BD329+1)</f>
        <v>9</v>
      </c>
      <c r="BE342" s="353">
        <f t="shared" si="1236"/>
        <v>9</v>
      </c>
      <c r="BF342" s="353">
        <f t="shared" si="1236"/>
        <v>24</v>
      </c>
      <c r="BG342" s="353">
        <f t="shared" si="1236"/>
        <v>39</v>
      </c>
      <c r="BH342" s="353">
        <f t="shared" si="1236"/>
        <v>54</v>
      </c>
      <c r="BI342" s="146" t="str">
        <f t="shared" si="1146"/>
        <v>9;9</v>
      </c>
      <c r="BJ342" s="352">
        <f t="shared" si="1147"/>
        <v>24</v>
      </c>
      <c r="BK342" s="146" t="str">
        <f t="shared" si="1148"/>
        <v>39;54</v>
      </c>
      <c r="BL342" s="25">
        <f t="shared" si="970"/>
        <v>5090102</v>
      </c>
      <c r="BM342" s="146">
        <f t="shared" ref="BM342" si="1237">BM329</f>
        <v>4360</v>
      </c>
      <c r="BN342" s="146">
        <f t="shared" si="1073"/>
        <v>5</v>
      </c>
      <c r="BO342" s="146">
        <f t="shared" ref="BO342:BP342" si="1238">BO329</f>
        <v>1</v>
      </c>
      <c r="BP342" s="146">
        <f t="shared" si="1238"/>
        <v>2</v>
      </c>
      <c r="BQ342" s="146">
        <f>VLOOKUP(IF(A342=1,0,A342),宝石属性!$B$26:$D$41,2,0)</f>
        <v>10</v>
      </c>
      <c r="BR342" s="146">
        <f>VLOOKUP(IF(A342=1,0,A342),宝石属性!$B$26:$D$41,3,0)</f>
        <v>2</v>
      </c>
      <c r="BS342" s="146">
        <f t="shared" ref="BS342:BV342" si="1239">IF(BS329="","",BS329)</f>
        <v>2</v>
      </c>
      <c r="BT342" s="146">
        <f t="shared" si="1239"/>
        <v>4</v>
      </c>
      <c r="BU342" s="146">
        <f t="shared" si="1239"/>
        <v>7</v>
      </c>
      <c r="BV342" s="146">
        <f t="shared" si="1239"/>
        <v>8</v>
      </c>
      <c r="BW342" s="357" t="str">
        <f t="shared" si="978"/>
        <v/>
      </c>
      <c r="BX342" s="357" t="str">
        <f t="shared" si="979"/>
        <v/>
      </c>
    </row>
    <row r="343" spans="1:76" s="353" customFormat="1">
      <c r="A343" s="121">
        <f t="shared" si="1124"/>
        <v>90</v>
      </c>
      <c r="B343" s="121" t="s">
        <v>1109</v>
      </c>
      <c r="C343" s="121" t="str">
        <f t="shared" si="1040"/>
        <v>弓箭</v>
      </c>
      <c r="D343" s="121" t="str">
        <f t="shared" si="968"/>
        <v>90级绿装弓箭</v>
      </c>
      <c r="E343" s="121">
        <f>VLOOKUP($C343,$C$3:$M$15,COLUMNS($C$3:H$15),0)</f>
        <v>130</v>
      </c>
      <c r="F343" s="121" t="str">
        <f>VLOOKUP($C343,$C$3:$M$15,COLUMNS($C$3:I$15),0)</f>
        <v>phyattack_value</v>
      </c>
      <c r="G343" s="121">
        <f>VLOOKUP($C343,$C$3:$M$15,COLUMNS($C$3:J$15),0)</f>
        <v>150</v>
      </c>
      <c r="H343" s="121" t="str">
        <f>VLOOKUP($C343,$C$3:$M$15,COLUMNS($C$3:K$15),0)</f>
        <v>magicattack_value</v>
      </c>
      <c r="I343" s="121">
        <f>VLOOKUP($C343,$C$3:$M$15,COLUMNS($C$3:L$15),0)</f>
        <v>170</v>
      </c>
      <c r="J343" s="121" t="str">
        <f>VLOOKUP($C343,$C$3:$M$15,COLUMNS($C$3:M$15),0)</f>
        <v>medical_value</v>
      </c>
      <c r="K343" s="344">
        <f t="shared" si="1041"/>
        <v>517</v>
      </c>
      <c r="L343" s="344">
        <f t="shared" si="1042"/>
        <v>525</v>
      </c>
      <c r="M343" s="344">
        <f t="shared" si="1043"/>
        <v>525</v>
      </c>
      <c r="N343" s="344">
        <f t="shared" si="1044"/>
        <v>534</v>
      </c>
      <c r="O343" s="344">
        <f t="shared" si="1045"/>
        <v>534</v>
      </c>
      <c r="P343" s="344">
        <f t="shared" si="1046"/>
        <v>543</v>
      </c>
      <c r="Q343" s="344">
        <f t="shared" si="1047"/>
        <v>543</v>
      </c>
      <c r="R343" s="344">
        <f t="shared" si="1048"/>
        <v>552</v>
      </c>
      <c r="S343" s="344">
        <f t="shared" si="1049"/>
        <v>552</v>
      </c>
      <c r="T343" s="344">
        <f t="shared" si="1050"/>
        <v>561</v>
      </c>
      <c r="U343" s="356">
        <v>3600</v>
      </c>
      <c r="V343" s="356">
        <v>2800</v>
      </c>
      <c r="W343" s="356">
        <v>2000</v>
      </c>
      <c r="X343" s="356">
        <v>1200</v>
      </c>
      <c r="Y343" s="356">
        <v>400</v>
      </c>
      <c r="Z343" s="344">
        <f t="shared" si="1051"/>
        <v>116</v>
      </c>
      <c r="AA343" s="344">
        <f t="shared" si="1052"/>
        <v>118</v>
      </c>
      <c r="AB343" s="344">
        <f t="shared" si="1053"/>
        <v>118</v>
      </c>
      <c r="AC343" s="344">
        <f t="shared" si="1054"/>
        <v>120</v>
      </c>
      <c r="AD343" s="344">
        <f t="shared" si="1055"/>
        <v>120</v>
      </c>
      <c r="AE343" s="344">
        <f t="shared" si="1056"/>
        <v>122</v>
      </c>
      <c r="AF343" s="344">
        <f t="shared" si="1057"/>
        <v>122</v>
      </c>
      <c r="AG343" s="344">
        <f t="shared" si="1058"/>
        <v>124</v>
      </c>
      <c r="AH343" s="344">
        <f t="shared" si="1059"/>
        <v>124</v>
      </c>
      <c r="AI343" s="344">
        <f t="shared" si="1060"/>
        <v>126</v>
      </c>
      <c r="AJ343" s="356">
        <v>3600</v>
      </c>
      <c r="AK343" s="356">
        <v>2800</v>
      </c>
      <c r="AL343" s="356">
        <v>2000</v>
      </c>
      <c r="AM343" s="356">
        <v>1200</v>
      </c>
      <c r="AN343" s="356">
        <v>400</v>
      </c>
      <c r="AO343" s="344">
        <f t="shared" si="1061"/>
        <v>135</v>
      </c>
      <c r="AP343" s="344">
        <f t="shared" si="1062"/>
        <v>140</v>
      </c>
      <c r="AQ343" s="344">
        <f t="shared" si="1063"/>
        <v>140</v>
      </c>
      <c r="AR343" s="344">
        <f t="shared" si="1064"/>
        <v>146</v>
      </c>
      <c r="AS343" s="344">
        <f t="shared" si="1065"/>
        <v>146</v>
      </c>
      <c r="AT343" s="344">
        <f t="shared" si="1066"/>
        <v>151</v>
      </c>
      <c r="AU343" s="344">
        <f t="shared" si="1067"/>
        <v>151</v>
      </c>
      <c r="AV343" s="344">
        <f t="shared" si="1068"/>
        <v>157</v>
      </c>
      <c r="AW343" s="344">
        <f t="shared" si="1069"/>
        <v>157</v>
      </c>
      <c r="AX343" s="344">
        <f t="shared" si="1070"/>
        <v>162</v>
      </c>
      <c r="AY343" s="356">
        <v>3600</v>
      </c>
      <c r="AZ343" s="356">
        <v>2800</v>
      </c>
      <c r="BA343" s="356">
        <v>2000</v>
      </c>
      <c r="BB343" s="356">
        <v>1200</v>
      </c>
      <c r="BC343" s="356">
        <v>400</v>
      </c>
      <c r="BD343" s="353">
        <f t="shared" ref="BD343:BH343" si="1240">IF(BD330="","",BD330+1)</f>
        <v>9</v>
      </c>
      <c r="BE343" s="353">
        <f t="shared" si="1240"/>
        <v>9</v>
      </c>
      <c r="BF343" s="353">
        <f t="shared" si="1240"/>
        <v>24</v>
      </c>
      <c r="BG343" s="353">
        <f t="shared" si="1240"/>
        <v>39</v>
      </c>
      <c r="BH343" s="353">
        <f t="shared" si="1240"/>
        <v>54</v>
      </c>
      <c r="BI343" s="146" t="str">
        <f t="shared" si="1146"/>
        <v>9;9</v>
      </c>
      <c r="BJ343" s="352">
        <f t="shared" si="1147"/>
        <v>24</v>
      </c>
      <c r="BK343" s="146" t="str">
        <f t="shared" si="1148"/>
        <v>39;54</v>
      </c>
      <c r="BL343" s="25">
        <f t="shared" si="970"/>
        <v>5090103</v>
      </c>
      <c r="BM343" s="146">
        <f t="shared" ref="BM343" si="1241">BM330</f>
        <v>1800</v>
      </c>
      <c r="BN343" s="146">
        <f t="shared" si="1073"/>
        <v>5</v>
      </c>
      <c r="BO343" s="146">
        <f t="shared" ref="BO343:BP343" si="1242">BO330</f>
        <v>1</v>
      </c>
      <c r="BP343" s="146">
        <f t="shared" si="1242"/>
        <v>3</v>
      </c>
      <c r="BQ343" s="146">
        <f>VLOOKUP(IF(A343=1,0,A343),宝石属性!$B$26:$D$41,2,0)</f>
        <v>10</v>
      </c>
      <c r="BR343" s="146">
        <f>VLOOKUP(IF(A343=1,0,A343),宝石属性!$B$26:$D$41,3,0)</f>
        <v>2</v>
      </c>
      <c r="BS343" s="146">
        <f t="shared" ref="BS343:BV343" si="1243">IF(BS330="","",BS330)</f>
        <v>2</v>
      </c>
      <c r="BT343" s="146">
        <f t="shared" si="1243"/>
        <v>4</v>
      </c>
      <c r="BU343" s="146">
        <f t="shared" si="1243"/>
        <v>7</v>
      </c>
      <c r="BV343" s="146">
        <f t="shared" si="1243"/>
        <v>8</v>
      </c>
      <c r="BW343" s="357" t="str">
        <f t="shared" si="978"/>
        <v/>
      </c>
      <c r="BX343" s="357" t="str">
        <f t="shared" si="979"/>
        <v/>
      </c>
    </row>
    <row r="344" spans="1:76" s="353" customFormat="1">
      <c r="A344" s="121">
        <f t="shared" si="1124"/>
        <v>90</v>
      </c>
      <c r="B344" s="121" t="s">
        <v>1109</v>
      </c>
      <c r="C344" s="121" t="str">
        <f t="shared" si="1040"/>
        <v>爪</v>
      </c>
      <c r="D344" s="121" t="str">
        <f t="shared" si="968"/>
        <v>90级绿装爪</v>
      </c>
      <c r="E344" s="121">
        <f>VLOOKUP($C344,$C$3:$M$15,COLUMNS($C$3:H$15),0)</f>
        <v>130</v>
      </c>
      <c r="F344" s="121" t="str">
        <f>VLOOKUP($C344,$C$3:$M$15,COLUMNS($C$3:I$15),0)</f>
        <v>phyattack_value</v>
      </c>
      <c r="G344" s="121">
        <f>VLOOKUP($C344,$C$3:$M$15,COLUMNS($C$3:J$15),0)</f>
        <v>150</v>
      </c>
      <c r="H344" s="121" t="str">
        <f>VLOOKUP($C344,$C$3:$M$15,COLUMNS($C$3:K$15),0)</f>
        <v>magicattack_value</v>
      </c>
      <c r="I344" s="121">
        <f>VLOOKUP($C344,$C$3:$M$15,COLUMNS($C$3:L$15),0)</f>
        <v>170</v>
      </c>
      <c r="J344" s="121" t="str">
        <f>VLOOKUP($C344,$C$3:$M$15,COLUMNS($C$3:M$15),0)</f>
        <v>medical_value</v>
      </c>
      <c r="K344" s="344">
        <f t="shared" si="1041"/>
        <v>517</v>
      </c>
      <c r="L344" s="344">
        <f t="shared" si="1042"/>
        <v>525</v>
      </c>
      <c r="M344" s="344">
        <f t="shared" si="1043"/>
        <v>525</v>
      </c>
      <c r="N344" s="344">
        <f t="shared" si="1044"/>
        <v>534</v>
      </c>
      <c r="O344" s="344">
        <f t="shared" si="1045"/>
        <v>534</v>
      </c>
      <c r="P344" s="344">
        <f t="shared" si="1046"/>
        <v>543</v>
      </c>
      <c r="Q344" s="344">
        <f t="shared" si="1047"/>
        <v>543</v>
      </c>
      <c r="R344" s="344">
        <f t="shared" si="1048"/>
        <v>552</v>
      </c>
      <c r="S344" s="344">
        <f t="shared" si="1049"/>
        <v>552</v>
      </c>
      <c r="T344" s="344">
        <f t="shared" si="1050"/>
        <v>561</v>
      </c>
      <c r="U344" s="356">
        <v>3600</v>
      </c>
      <c r="V344" s="356">
        <v>2800</v>
      </c>
      <c r="W344" s="356">
        <v>2000</v>
      </c>
      <c r="X344" s="356">
        <v>1200</v>
      </c>
      <c r="Y344" s="356">
        <v>400</v>
      </c>
      <c r="Z344" s="344">
        <f t="shared" si="1051"/>
        <v>116</v>
      </c>
      <c r="AA344" s="344">
        <f t="shared" si="1052"/>
        <v>118</v>
      </c>
      <c r="AB344" s="344">
        <f t="shared" si="1053"/>
        <v>118</v>
      </c>
      <c r="AC344" s="344">
        <f t="shared" si="1054"/>
        <v>120</v>
      </c>
      <c r="AD344" s="344">
        <f t="shared" si="1055"/>
        <v>120</v>
      </c>
      <c r="AE344" s="344">
        <f t="shared" si="1056"/>
        <v>122</v>
      </c>
      <c r="AF344" s="344">
        <f t="shared" si="1057"/>
        <v>122</v>
      </c>
      <c r="AG344" s="344">
        <f t="shared" si="1058"/>
        <v>124</v>
      </c>
      <c r="AH344" s="344">
        <f t="shared" si="1059"/>
        <v>124</v>
      </c>
      <c r="AI344" s="344">
        <f t="shared" si="1060"/>
        <v>126</v>
      </c>
      <c r="AJ344" s="356">
        <v>3600</v>
      </c>
      <c r="AK344" s="356">
        <v>2800</v>
      </c>
      <c r="AL344" s="356">
        <v>2000</v>
      </c>
      <c r="AM344" s="356">
        <v>1200</v>
      </c>
      <c r="AN344" s="356">
        <v>400</v>
      </c>
      <c r="AO344" s="344">
        <f t="shared" si="1061"/>
        <v>135</v>
      </c>
      <c r="AP344" s="344">
        <f t="shared" si="1062"/>
        <v>140</v>
      </c>
      <c r="AQ344" s="344">
        <f t="shared" si="1063"/>
        <v>140</v>
      </c>
      <c r="AR344" s="344">
        <f t="shared" si="1064"/>
        <v>146</v>
      </c>
      <c r="AS344" s="344">
        <f t="shared" si="1065"/>
        <v>146</v>
      </c>
      <c r="AT344" s="344">
        <f t="shared" si="1066"/>
        <v>151</v>
      </c>
      <c r="AU344" s="344">
        <f t="shared" si="1067"/>
        <v>151</v>
      </c>
      <c r="AV344" s="344">
        <f t="shared" si="1068"/>
        <v>157</v>
      </c>
      <c r="AW344" s="344">
        <f t="shared" si="1069"/>
        <v>157</v>
      </c>
      <c r="AX344" s="344">
        <f t="shared" si="1070"/>
        <v>162</v>
      </c>
      <c r="AY344" s="356">
        <v>3600</v>
      </c>
      <c r="AZ344" s="356">
        <v>2800</v>
      </c>
      <c r="BA344" s="356">
        <v>2000</v>
      </c>
      <c r="BB344" s="356">
        <v>1200</v>
      </c>
      <c r="BC344" s="356">
        <v>400</v>
      </c>
      <c r="BD344" s="353">
        <f t="shared" ref="BD344:BH344" si="1244">IF(BD331="","",BD331+1)</f>
        <v>9</v>
      </c>
      <c r="BE344" s="353">
        <f t="shared" si="1244"/>
        <v>9</v>
      </c>
      <c r="BF344" s="353">
        <f t="shared" si="1244"/>
        <v>24</v>
      </c>
      <c r="BG344" s="353">
        <f t="shared" si="1244"/>
        <v>39</v>
      </c>
      <c r="BH344" s="353">
        <f t="shared" si="1244"/>
        <v>54</v>
      </c>
      <c r="BI344" s="146" t="str">
        <f t="shared" si="1146"/>
        <v>9;9</v>
      </c>
      <c r="BJ344" s="352">
        <f t="shared" si="1147"/>
        <v>24</v>
      </c>
      <c r="BK344" s="146" t="str">
        <f t="shared" si="1148"/>
        <v>39;54</v>
      </c>
      <c r="BL344" s="25">
        <f t="shared" si="970"/>
        <v>5090104</v>
      </c>
      <c r="BM344" s="146">
        <f t="shared" ref="BM344" si="1245">BM331</f>
        <v>3080</v>
      </c>
      <c r="BN344" s="146">
        <f t="shared" si="1073"/>
        <v>5</v>
      </c>
      <c r="BO344" s="146">
        <f t="shared" ref="BO344:BP344" si="1246">BO331</f>
        <v>1</v>
      </c>
      <c r="BP344" s="146">
        <f t="shared" si="1246"/>
        <v>4</v>
      </c>
      <c r="BQ344" s="146">
        <f>VLOOKUP(IF(A344=1,0,A344),宝石属性!$B$26:$D$41,2,0)</f>
        <v>10</v>
      </c>
      <c r="BR344" s="146">
        <f>VLOOKUP(IF(A344=1,0,A344),宝石属性!$B$26:$D$41,3,0)</f>
        <v>2</v>
      </c>
      <c r="BS344" s="146">
        <f t="shared" ref="BS344:BV344" si="1247">IF(BS331="","",BS331)</f>
        <v>2</v>
      </c>
      <c r="BT344" s="146">
        <f t="shared" si="1247"/>
        <v>4</v>
      </c>
      <c r="BU344" s="146">
        <f t="shared" si="1247"/>
        <v>7</v>
      </c>
      <c r="BV344" s="146">
        <f t="shared" si="1247"/>
        <v>8</v>
      </c>
      <c r="BW344" s="357" t="str">
        <f t="shared" si="978"/>
        <v/>
      </c>
      <c r="BX344" s="357" t="str">
        <f t="shared" si="979"/>
        <v/>
      </c>
    </row>
    <row r="345" spans="1:76" s="353" customFormat="1">
      <c r="A345" s="121">
        <f t="shared" si="1124"/>
        <v>90</v>
      </c>
      <c r="B345" s="121" t="s">
        <v>1109</v>
      </c>
      <c r="C345" s="121" t="str">
        <f t="shared" si="1040"/>
        <v>魔棒</v>
      </c>
      <c r="D345" s="121" t="str">
        <f t="shared" si="968"/>
        <v>90级绿装魔棒</v>
      </c>
      <c r="E345" s="121">
        <f>VLOOKUP($C345,$C$3:$M$15,COLUMNS($C$3:H$15),0)</f>
        <v>130</v>
      </c>
      <c r="F345" s="121" t="str">
        <f>VLOOKUP($C345,$C$3:$M$15,COLUMNS($C$3:I$15),0)</f>
        <v>phyattack_value</v>
      </c>
      <c r="G345" s="121">
        <f>VLOOKUP($C345,$C$3:$M$15,COLUMNS($C$3:J$15),0)</f>
        <v>150</v>
      </c>
      <c r="H345" s="121" t="str">
        <f>VLOOKUP($C345,$C$3:$M$15,COLUMNS($C$3:K$15),0)</f>
        <v>magicattack_value</v>
      </c>
      <c r="I345" s="121">
        <f>VLOOKUP($C345,$C$3:$M$15,COLUMNS($C$3:L$15),0)</f>
        <v>170</v>
      </c>
      <c r="J345" s="121" t="str">
        <f>VLOOKUP($C345,$C$3:$M$15,COLUMNS($C$3:M$15),0)</f>
        <v>medical_value</v>
      </c>
      <c r="K345" s="344">
        <f t="shared" si="1041"/>
        <v>517</v>
      </c>
      <c r="L345" s="344">
        <f t="shared" si="1042"/>
        <v>525</v>
      </c>
      <c r="M345" s="344">
        <f t="shared" si="1043"/>
        <v>525</v>
      </c>
      <c r="N345" s="344">
        <f t="shared" si="1044"/>
        <v>534</v>
      </c>
      <c r="O345" s="344">
        <f t="shared" si="1045"/>
        <v>534</v>
      </c>
      <c r="P345" s="344">
        <f t="shared" si="1046"/>
        <v>543</v>
      </c>
      <c r="Q345" s="344">
        <f t="shared" si="1047"/>
        <v>543</v>
      </c>
      <c r="R345" s="344">
        <f t="shared" si="1048"/>
        <v>552</v>
      </c>
      <c r="S345" s="344">
        <f t="shared" si="1049"/>
        <v>552</v>
      </c>
      <c r="T345" s="344">
        <f t="shared" si="1050"/>
        <v>561</v>
      </c>
      <c r="U345" s="356">
        <v>3600</v>
      </c>
      <c r="V345" s="356">
        <v>2800</v>
      </c>
      <c r="W345" s="356">
        <v>2000</v>
      </c>
      <c r="X345" s="356">
        <v>1200</v>
      </c>
      <c r="Y345" s="356">
        <v>400</v>
      </c>
      <c r="Z345" s="344">
        <f t="shared" si="1051"/>
        <v>116</v>
      </c>
      <c r="AA345" s="344">
        <f t="shared" si="1052"/>
        <v>118</v>
      </c>
      <c r="AB345" s="344">
        <f t="shared" si="1053"/>
        <v>118</v>
      </c>
      <c r="AC345" s="344">
        <f t="shared" si="1054"/>
        <v>120</v>
      </c>
      <c r="AD345" s="344">
        <f t="shared" si="1055"/>
        <v>120</v>
      </c>
      <c r="AE345" s="344">
        <f t="shared" si="1056"/>
        <v>122</v>
      </c>
      <c r="AF345" s="344">
        <f t="shared" si="1057"/>
        <v>122</v>
      </c>
      <c r="AG345" s="344">
        <f t="shared" si="1058"/>
        <v>124</v>
      </c>
      <c r="AH345" s="344">
        <f t="shared" si="1059"/>
        <v>124</v>
      </c>
      <c r="AI345" s="344">
        <f t="shared" si="1060"/>
        <v>126</v>
      </c>
      <c r="AJ345" s="356">
        <v>3600</v>
      </c>
      <c r="AK345" s="356">
        <v>2800</v>
      </c>
      <c r="AL345" s="356">
        <v>2000</v>
      </c>
      <c r="AM345" s="356">
        <v>1200</v>
      </c>
      <c r="AN345" s="356">
        <v>400</v>
      </c>
      <c r="AO345" s="344">
        <f t="shared" si="1061"/>
        <v>135</v>
      </c>
      <c r="AP345" s="344">
        <f t="shared" si="1062"/>
        <v>140</v>
      </c>
      <c r="AQ345" s="344">
        <f t="shared" si="1063"/>
        <v>140</v>
      </c>
      <c r="AR345" s="344">
        <f t="shared" si="1064"/>
        <v>146</v>
      </c>
      <c r="AS345" s="344">
        <f t="shared" si="1065"/>
        <v>146</v>
      </c>
      <c r="AT345" s="344">
        <f t="shared" si="1066"/>
        <v>151</v>
      </c>
      <c r="AU345" s="344">
        <f t="shared" si="1067"/>
        <v>151</v>
      </c>
      <c r="AV345" s="344">
        <f t="shared" si="1068"/>
        <v>157</v>
      </c>
      <c r="AW345" s="344">
        <f t="shared" si="1069"/>
        <v>157</v>
      </c>
      <c r="AX345" s="344">
        <f t="shared" si="1070"/>
        <v>162</v>
      </c>
      <c r="AY345" s="356">
        <v>3600</v>
      </c>
      <c r="AZ345" s="356">
        <v>2800</v>
      </c>
      <c r="BA345" s="356">
        <v>2000</v>
      </c>
      <c r="BB345" s="356">
        <v>1200</v>
      </c>
      <c r="BC345" s="356">
        <v>400</v>
      </c>
      <c r="BD345" s="353">
        <f t="shared" ref="BD345:BH345" si="1248">IF(BD332="","",BD332+1)</f>
        <v>9</v>
      </c>
      <c r="BE345" s="353">
        <f t="shared" si="1248"/>
        <v>9</v>
      </c>
      <c r="BF345" s="353">
        <f t="shared" si="1248"/>
        <v>24</v>
      </c>
      <c r="BG345" s="353">
        <f t="shared" si="1248"/>
        <v>39</v>
      </c>
      <c r="BH345" s="353">
        <f t="shared" si="1248"/>
        <v>54</v>
      </c>
      <c r="BI345" s="146" t="str">
        <f t="shared" si="1146"/>
        <v>9;9</v>
      </c>
      <c r="BJ345" s="352">
        <f t="shared" si="1147"/>
        <v>24</v>
      </c>
      <c r="BK345" s="146" t="str">
        <f t="shared" si="1148"/>
        <v>39;54</v>
      </c>
      <c r="BL345" s="25">
        <f t="shared" si="970"/>
        <v>5090105</v>
      </c>
      <c r="BM345" s="146">
        <f t="shared" ref="BM345" si="1249">BM332</f>
        <v>2824</v>
      </c>
      <c r="BN345" s="146">
        <f t="shared" si="1073"/>
        <v>5</v>
      </c>
      <c r="BO345" s="146">
        <f t="shared" ref="BO345:BP345" si="1250">BO332</f>
        <v>1</v>
      </c>
      <c r="BP345" s="146">
        <f t="shared" si="1250"/>
        <v>5</v>
      </c>
      <c r="BQ345" s="146">
        <f>VLOOKUP(IF(A345=1,0,A345),宝石属性!$B$26:$D$41,2,0)</f>
        <v>10</v>
      </c>
      <c r="BR345" s="146">
        <f>VLOOKUP(IF(A345=1,0,A345),宝石属性!$B$26:$D$41,3,0)</f>
        <v>2</v>
      </c>
      <c r="BS345" s="146">
        <f t="shared" ref="BS345:BV345" si="1251">IF(BS332="","",BS332)</f>
        <v>2</v>
      </c>
      <c r="BT345" s="146">
        <f t="shared" si="1251"/>
        <v>4</v>
      </c>
      <c r="BU345" s="146">
        <f t="shared" si="1251"/>
        <v>7</v>
      </c>
      <c r="BV345" s="146">
        <f t="shared" si="1251"/>
        <v>8</v>
      </c>
      <c r="BW345" s="357" t="str">
        <f t="shared" si="978"/>
        <v/>
      </c>
      <c r="BX345" s="357" t="str">
        <f t="shared" si="979"/>
        <v/>
      </c>
    </row>
    <row r="346" spans="1:76" s="353" customFormat="1">
      <c r="A346" s="121">
        <f t="shared" si="1124"/>
        <v>90</v>
      </c>
      <c r="B346" s="121" t="s">
        <v>1109</v>
      </c>
      <c r="C346" s="121" t="str">
        <f t="shared" si="1040"/>
        <v>法杖</v>
      </c>
      <c r="D346" s="121" t="str">
        <f t="shared" si="968"/>
        <v>90级绿装法杖</v>
      </c>
      <c r="E346" s="121">
        <f>VLOOKUP($C346,$C$3:$M$15,COLUMNS($C$3:H$15),0)</f>
        <v>130</v>
      </c>
      <c r="F346" s="121" t="str">
        <f>VLOOKUP($C346,$C$3:$M$15,COLUMNS($C$3:I$15),0)</f>
        <v>phyattack_value</v>
      </c>
      <c r="G346" s="121">
        <f>VLOOKUP($C346,$C$3:$M$15,COLUMNS($C$3:J$15),0)</f>
        <v>150</v>
      </c>
      <c r="H346" s="121" t="str">
        <f>VLOOKUP($C346,$C$3:$M$15,COLUMNS($C$3:K$15),0)</f>
        <v>magicattack_value</v>
      </c>
      <c r="I346" s="121">
        <f>VLOOKUP($C346,$C$3:$M$15,COLUMNS($C$3:L$15),0)</f>
        <v>170</v>
      </c>
      <c r="J346" s="121" t="str">
        <f>VLOOKUP($C346,$C$3:$M$15,COLUMNS($C$3:M$15),0)</f>
        <v>medical_value</v>
      </c>
      <c r="K346" s="344">
        <f t="shared" si="1041"/>
        <v>517</v>
      </c>
      <c r="L346" s="344">
        <f t="shared" si="1042"/>
        <v>525</v>
      </c>
      <c r="M346" s="344">
        <f t="shared" si="1043"/>
        <v>525</v>
      </c>
      <c r="N346" s="344">
        <f t="shared" si="1044"/>
        <v>534</v>
      </c>
      <c r="O346" s="344">
        <f t="shared" si="1045"/>
        <v>534</v>
      </c>
      <c r="P346" s="344">
        <f t="shared" si="1046"/>
        <v>543</v>
      </c>
      <c r="Q346" s="344">
        <f t="shared" si="1047"/>
        <v>543</v>
      </c>
      <c r="R346" s="344">
        <f t="shared" si="1048"/>
        <v>552</v>
      </c>
      <c r="S346" s="344">
        <f t="shared" si="1049"/>
        <v>552</v>
      </c>
      <c r="T346" s="344">
        <f t="shared" si="1050"/>
        <v>561</v>
      </c>
      <c r="U346" s="356">
        <v>3600</v>
      </c>
      <c r="V346" s="356">
        <v>2800</v>
      </c>
      <c r="W346" s="356">
        <v>2000</v>
      </c>
      <c r="X346" s="356">
        <v>1200</v>
      </c>
      <c r="Y346" s="356">
        <v>400</v>
      </c>
      <c r="Z346" s="344">
        <f t="shared" si="1051"/>
        <v>116</v>
      </c>
      <c r="AA346" s="344">
        <f t="shared" si="1052"/>
        <v>118</v>
      </c>
      <c r="AB346" s="344">
        <f t="shared" si="1053"/>
        <v>118</v>
      </c>
      <c r="AC346" s="344">
        <f t="shared" si="1054"/>
        <v>120</v>
      </c>
      <c r="AD346" s="344">
        <f t="shared" si="1055"/>
        <v>120</v>
      </c>
      <c r="AE346" s="344">
        <f t="shared" si="1056"/>
        <v>122</v>
      </c>
      <c r="AF346" s="344">
        <f t="shared" si="1057"/>
        <v>122</v>
      </c>
      <c r="AG346" s="344">
        <f t="shared" si="1058"/>
        <v>124</v>
      </c>
      <c r="AH346" s="344">
        <f t="shared" si="1059"/>
        <v>124</v>
      </c>
      <c r="AI346" s="344">
        <f t="shared" si="1060"/>
        <v>126</v>
      </c>
      <c r="AJ346" s="356">
        <v>3600</v>
      </c>
      <c r="AK346" s="356">
        <v>2800</v>
      </c>
      <c r="AL346" s="356">
        <v>2000</v>
      </c>
      <c r="AM346" s="356">
        <v>1200</v>
      </c>
      <c r="AN346" s="356">
        <v>400</v>
      </c>
      <c r="AO346" s="344">
        <f t="shared" si="1061"/>
        <v>135</v>
      </c>
      <c r="AP346" s="344">
        <f t="shared" si="1062"/>
        <v>140</v>
      </c>
      <c r="AQ346" s="344">
        <f t="shared" si="1063"/>
        <v>140</v>
      </c>
      <c r="AR346" s="344">
        <f t="shared" si="1064"/>
        <v>146</v>
      </c>
      <c r="AS346" s="344">
        <f t="shared" si="1065"/>
        <v>146</v>
      </c>
      <c r="AT346" s="344">
        <f t="shared" si="1066"/>
        <v>151</v>
      </c>
      <c r="AU346" s="344">
        <f t="shared" si="1067"/>
        <v>151</v>
      </c>
      <c r="AV346" s="344">
        <f t="shared" si="1068"/>
        <v>157</v>
      </c>
      <c r="AW346" s="344">
        <f t="shared" si="1069"/>
        <v>157</v>
      </c>
      <c r="AX346" s="344">
        <f t="shared" si="1070"/>
        <v>162</v>
      </c>
      <c r="AY346" s="356">
        <v>3600</v>
      </c>
      <c r="AZ346" s="356">
        <v>2800</v>
      </c>
      <c r="BA346" s="356">
        <v>2000</v>
      </c>
      <c r="BB346" s="356">
        <v>1200</v>
      </c>
      <c r="BC346" s="356">
        <v>400</v>
      </c>
      <c r="BD346" s="353">
        <f t="shared" ref="BD346:BH346" si="1252">IF(BD333="","",BD333+1)</f>
        <v>9</v>
      </c>
      <c r="BE346" s="353">
        <f t="shared" si="1252"/>
        <v>9</v>
      </c>
      <c r="BF346" s="353">
        <f t="shared" si="1252"/>
        <v>24</v>
      </c>
      <c r="BG346" s="353">
        <f t="shared" si="1252"/>
        <v>39</v>
      </c>
      <c r="BH346" s="353">
        <f t="shared" si="1252"/>
        <v>54</v>
      </c>
      <c r="BI346" s="146" t="str">
        <f t="shared" si="1146"/>
        <v>9;9</v>
      </c>
      <c r="BJ346" s="352">
        <f t="shared" si="1147"/>
        <v>24</v>
      </c>
      <c r="BK346" s="146" t="str">
        <f t="shared" si="1148"/>
        <v>39;54</v>
      </c>
      <c r="BL346" s="25">
        <f t="shared" si="970"/>
        <v>5090106</v>
      </c>
      <c r="BM346" s="146">
        <f t="shared" ref="BM346" si="1253">BM333</f>
        <v>4104</v>
      </c>
      <c r="BN346" s="146">
        <f t="shared" si="1073"/>
        <v>5</v>
      </c>
      <c r="BO346" s="146">
        <f t="shared" ref="BO346:BP346" si="1254">BO333</f>
        <v>1</v>
      </c>
      <c r="BP346" s="146">
        <f t="shared" si="1254"/>
        <v>6</v>
      </c>
      <c r="BQ346" s="146">
        <f>VLOOKUP(IF(A346=1,0,A346),宝石属性!$B$26:$D$41,2,0)</f>
        <v>10</v>
      </c>
      <c r="BR346" s="146">
        <f>VLOOKUP(IF(A346=1,0,A346),宝石属性!$B$26:$D$41,3,0)</f>
        <v>2</v>
      </c>
      <c r="BS346" s="146">
        <f t="shared" ref="BS346:BV346" si="1255">IF(BS333="","",BS333)</f>
        <v>2</v>
      </c>
      <c r="BT346" s="146">
        <f t="shared" si="1255"/>
        <v>4</v>
      </c>
      <c r="BU346" s="146">
        <f t="shared" si="1255"/>
        <v>7</v>
      </c>
      <c r="BV346" s="146">
        <f t="shared" si="1255"/>
        <v>8</v>
      </c>
      <c r="BW346" s="357" t="str">
        <f t="shared" si="978"/>
        <v/>
      </c>
      <c r="BX346" s="357" t="str">
        <f t="shared" si="979"/>
        <v/>
      </c>
    </row>
    <row r="347" spans="1:76" s="353" customFormat="1">
      <c r="A347" s="121">
        <f t="shared" si="1124"/>
        <v>90</v>
      </c>
      <c r="B347" s="121" t="s">
        <v>1109</v>
      </c>
      <c r="C347" s="121" t="str">
        <f t="shared" si="1040"/>
        <v>男衣</v>
      </c>
      <c r="D347" s="121" t="str">
        <f t="shared" si="968"/>
        <v>90级绿装男衣</v>
      </c>
      <c r="E347" s="121">
        <f>VLOOKUP($C347,$C$3:$M$15,COLUMNS($C$3:H$15),0)</f>
        <v>60</v>
      </c>
      <c r="F347" s="121" t="str">
        <f>VLOOKUP($C347,$C$3:$M$15,COLUMNS($C$3:I$15),0)</f>
        <v>maxhp_value</v>
      </c>
      <c r="G347" s="121">
        <f>VLOOKUP($C347,$C$3:$M$15,COLUMNS($C$3:J$15),0)</f>
        <v>140</v>
      </c>
      <c r="H347" s="121" t="str">
        <f>VLOOKUP($C347,$C$3:$M$15,COLUMNS($C$3:K$15),0)</f>
        <v>defend_value</v>
      </c>
      <c r="I347" s="121" t="str">
        <f>VLOOKUP($C347,$C$3:$M$15,COLUMNS($C$3:L$15),0)</f>
        <v/>
      </c>
      <c r="J347" s="121" t="str">
        <f>VLOOKUP($C347,$C$3:$M$15,COLUMNS($C$3:M$15),0)</f>
        <v/>
      </c>
      <c r="K347" s="344">
        <f t="shared" si="1041"/>
        <v>413</v>
      </c>
      <c r="L347" s="344">
        <f t="shared" si="1042"/>
        <v>420</v>
      </c>
      <c r="M347" s="344">
        <f t="shared" si="1043"/>
        <v>420</v>
      </c>
      <c r="N347" s="344">
        <f t="shared" si="1044"/>
        <v>427</v>
      </c>
      <c r="O347" s="344">
        <f t="shared" si="1045"/>
        <v>427</v>
      </c>
      <c r="P347" s="344">
        <f t="shared" si="1046"/>
        <v>435</v>
      </c>
      <c r="Q347" s="344">
        <f t="shared" si="1047"/>
        <v>435</v>
      </c>
      <c r="R347" s="344">
        <f t="shared" si="1048"/>
        <v>442</v>
      </c>
      <c r="S347" s="344">
        <f t="shared" si="1049"/>
        <v>442</v>
      </c>
      <c r="T347" s="344">
        <f t="shared" si="1050"/>
        <v>449</v>
      </c>
      <c r="U347" s="356">
        <v>3600</v>
      </c>
      <c r="V347" s="356">
        <v>2800</v>
      </c>
      <c r="W347" s="356">
        <v>2000</v>
      </c>
      <c r="X347" s="356">
        <v>1200</v>
      </c>
      <c r="Y347" s="356">
        <v>400</v>
      </c>
      <c r="Z347" s="344">
        <f t="shared" si="1051"/>
        <v>129</v>
      </c>
      <c r="AA347" s="344">
        <f t="shared" si="1052"/>
        <v>131</v>
      </c>
      <c r="AB347" s="344">
        <f t="shared" si="1053"/>
        <v>131</v>
      </c>
      <c r="AC347" s="344">
        <f t="shared" si="1054"/>
        <v>134</v>
      </c>
      <c r="AD347" s="344">
        <f t="shared" si="1055"/>
        <v>134</v>
      </c>
      <c r="AE347" s="344">
        <f t="shared" si="1056"/>
        <v>136</v>
      </c>
      <c r="AF347" s="344">
        <f t="shared" si="1057"/>
        <v>136</v>
      </c>
      <c r="AG347" s="344">
        <f t="shared" si="1058"/>
        <v>138</v>
      </c>
      <c r="AH347" s="344">
        <f t="shared" si="1059"/>
        <v>138</v>
      </c>
      <c r="AI347" s="344">
        <f t="shared" si="1060"/>
        <v>140</v>
      </c>
      <c r="AJ347" s="356">
        <v>3600</v>
      </c>
      <c r="AK347" s="356">
        <v>2800</v>
      </c>
      <c r="AL347" s="356">
        <v>2000</v>
      </c>
      <c r="AM347" s="356">
        <v>1200</v>
      </c>
      <c r="AN347" s="356">
        <v>400</v>
      </c>
      <c r="AO347" s="344" t="str">
        <f t="shared" si="1061"/>
        <v/>
      </c>
      <c r="AP347" s="344" t="str">
        <f t="shared" si="1062"/>
        <v/>
      </c>
      <c r="AQ347" s="344" t="str">
        <f t="shared" si="1063"/>
        <v/>
      </c>
      <c r="AR347" s="344" t="str">
        <f t="shared" si="1064"/>
        <v/>
      </c>
      <c r="AS347" s="344" t="str">
        <f t="shared" si="1065"/>
        <v/>
      </c>
      <c r="AT347" s="344" t="str">
        <f t="shared" si="1066"/>
        <v/>
      </c>
      <c r="AU347" s="344" t="str">
        <f t="shared" si="1067"/>
        <v/>
      </c>
      <c r="AV347" s="344" t="str">
        <f t="shared" si="1068"/>
        <v/>
      </c>
      <c r="AW347" s="344" t="str">
        <f t="shared" si="1069"/>
        <v/>
      </c>
      <c r="AX347" s="344" t="str">
        <f t="shared" si="1070"/>
        <v/>
      </c>
      <c r="AY347" s="356">
        <v>3600</v>
      </c>
      <c r="AZ347" s="356">
        <v>2800</v>
      </c>
      <c r="BA347" s="356">
        <v>2000</v>
      </c>
      <c r="BB347" s="356">
        <v>1200</v>
      </c>
      <c r="BC347" s="356">
        <v>400</v>
      </c>
      <c r="BD347" s="353">
        <f t="shared" ref="BD347:BH347" si="1256">IF(BD334="","",BD334+1)</f>
        <v>9</v>
      </c>
      <c r="BE347" s="353">
        <f t="shared" si="1256"/>
        <v>9</v>
      </c>
      <c r="BF347" s="353">
        <f t="shared" si="1256"/>
        <v>24</v>
      </c>
      <c r="BG347" s="353">
        <f t="shared" si="1256"/>
        <v>39</v>
      </c>
      <c r="BH347" s="353">
        <f t="shared" si="1256"/>
        <v>54</v>
      </c>
      <c r="BI347" s="146" t="str">
        <f t="shared" si="1146"/>
        <v>9;9</v>
      </c>
      <c r="BJ347" s="352">
        <f t="shared" si="1147"/>
        <v>24</v>
      </c>
      <c r="BK347" s="146" t="str">
        <f t="shared" si="1148"/>
        <v>39;54</v>
      </c>
      <c r="BL347" s="25">
        <f t="shared" si="970"/>
        <v>5090207</v>
      </c>
      <c r="BM347" s="146">
        <f t="shared" ref="BM347" si="1257">BM334</f>
        <v>312</v>
      </c>
      <c r="BN347" s="146">
        <f t="shared" si="1073"/>
        <v>5</v>
      </c>
      <c r="BO347" s="146">
        <f t="shared" ref="BO347:BP347" si="1258">BO334</f>
        <v>2</v>
      </c>
      <c r="BP347" s="146">
        <f t="shared" si="1258"/>
        <v>7</v>
      </c>
      <c r="BQ347" s="146">
        <f>VLOOKUP(IF(A347=1,0,A347),宝石属性!$B$26:$D$41,2,0)</f>
        <v>10</v>
      </c>
      <c r="BR347" s="146">
        <f>VLOOKUP(IF(A347=1,0,A347),宝石属性!$B$26:$D$41,3,0)</f>
        <v>2</v>
      </c>
      <c r="BS347" s="146">
        <f t="shared" ref="BS347:BV347" si="1259">IF(BS334="","",BS334)</f>
        <v>1</v>
      </c>
      <c r="BT347" s="146">
        <f t="shared" si="1259"/>
        <v>3</v>
      </c>
      <c r="BU347" s="146">
        <f t="shared" si="1259"/>
        <v>5</v>
      </c>
      <c r="BV347" s="146">
        <f t="shared" si="1259"/>
        <v>7</v>
      </c>
      <c r="BW347" s="357" t="str">
        <f t="shared" si="978"/>
        <v/>
      </c>
      <c r="BX347" s="357" t="str">
        <f t="shared" si="979"/>
        <v/>
      </c>
    </row>
    <row r="348" spans="1:76" s="353" customFormat="1">
      <c r="A348" s="121">
        <f t="shared" si="1124"/>
        <v>90</v>
      </c>
      <c r="B348" s="121" t="s">
        <v>1109</v>
      </c>
      <c r="C348" s="121" t="str">
        <f t="shared" si="1040"/>
        <v>女衣</v>
      </c>
      <c r="D348" s="121" t="str">
        <f t="shared" si="968"/>
        <v>90级绿装女衣</v>
      </c>
      <c r="E348" s="121">
        <f>VLOOKUP($C348,$C$3:$M$15,COLUMNS($C$3:H$15),0)</f>
        <v>60</v>
      </c>
      <c r="F348" s="121" t="str">
        <f>VLOOKUP($C348,$C$3:$M$15,COLUMNS($C$3:I$15),0)</f>
        <v>maxhp_value</v>
      </c>
      <c r="G348" s="121">
        <f>VLOOKUP($C348,$C$3:$M$15,COLUMNS($C$3:J$15),0)</f>
        <v>140</v>
      </c>
      <c r="H348" s="121" t="str">
        <f>VLOOKUP($C348,$C$3:$M$15,COLUMNS($C$3:K$15),0)</f>
        <v>defend_value</v>
      </c>
      <c r="I348" s="121" t="str">
        <f>VLOOKUP($C348,$C$3:$M$15,COLUMNS($C$3:L$15),0)</f>
        <v/>
      </c>
      <c r="J348" s="121" t="str">
        <f>VLOOKUP($C348,$C$3:$M$15,COLUMNS($C$3:M$15),0)</f>
        <v/>
      </c>
      <c r="K348" s="344">
        <f t="shared" si="1041"/>
        <v>413</v>
      </c>
      <c r="L348" s="344">
        <f t="shared" si="1042"/>
        <v>420</v>
      </c>
      <c r="M348" s="344">
        <f t="shared" si="1043"/>
        <v>420</v>
      </c>
      <c r="N348" s="344">
        <f t="shared" si="1044"/>
        <v>427</v>
      </c>
      <c r="O348" s="344">
        <f t="shared" si="1045"/>
        <v>427</v>
      </c>
      <c r="P348" s="344">
        <f t="shared" si="1046"/>
        <v>435</v>
      </c>
      <c r="Q348" s="344">
        <f t="shared" si="1047"/>
        <v>435</v>
      </c>
      <c r="R348" s="344">
        <f t="shared" si="1048"/>
        <v>442</v>
      </c>
      <c r="S348" s="344">
        <f t="shared" si="1049"/>
        <v>442</v>
      </c>
      <c r="T348" s="344">
        <f t="shared" si="1050"/>
        <v>449</v>
      </c>
      <c r="U348" s="356">
        <v>3600</v>
      </c>
      <c r="V348" s="356">
        <v>2800</v>
      </c>
      <c r="W348" s="356">
        <v>2000</v>
      </c>
      <c r="X348" s="356">
        <v>1200</v>
      </c>
      <c r="Y348" s="356">
        <v>400</v>
      </c>
      <c r="Z348" s="344">
        <f t="shared" si="1051"/>
        <v>129</v>
      </c>
      <c r="AA348" s="344">
        <f t="shared" si="1052"/>
        <v>131</v>
      </c>
      <c r="AB348" s="344">
        <f t="shared" si="1053"/>
        <v>131</v>
      </c>
      <c r="AC348" s="344">
        <f t="shared" si="1054"/>
        <v>134</v>
      </c>
      <c r="AD348" s="344">
        <f t="shared" si="1055"/>
        <v>134</v>
      </c>
      <c r="AE348" s="344">
        <f t="shared" si="1056"/>
        <v>136</v>
      </c>
      <c r="AF348" s="344">
        <f t="shared" si="1057"/>
        <v>136</v>
      </c>
      <c r="AG348" s="344">
        <f t="shared" si="1058"/>
        <v>138</v>
      </c>
      <c r="AH348" s="344">
        <f t="shared" si="1059"/>
        <v>138</v>
      </c>
      <c r="AI348" s="344">
        <f t="shared" si="1060"/>
        <v>140</v>
      </c>
      <c r="AJ348" s="356">
        <v>3600</v>
      </c>
      <c r="AK348" s="356">
        <v>2800</v>
      </c>
      <c r="AL348" s="356">
        <v>2000</v>
      </c>
      <c r="AM348" s="356">
        <v>1200</v>
      </c>
      <c r="AN348" s="356">
        <v>400</v>
      </c>
      <c r="AO348" s="344" t="str">
        <f t="shared" si="1061"/>
        <v/>
      </c>
      <c r="AP348" s="344" t="str">
        <f t="shared" si="1062"/>
        <v/>
      </c>
      <c r="AQ348" s="344" t="str">
        <f t="shared" si="1063"/>
        <v/>
      </c>
      <c r="AR348" s="344" t="str">
        <f t="shared" si="1064"/>
        <v/>
      </c>
      <c r="AS348" s="344" t="str">
        <f t="shared" si="1065"/>
        <v/>
      </c>
      <c r="AT348" s="344" t="str">
        <f t="shared" si="1066"/>
        <v/>
      </c>
      <c r="AU348" s="344" t="str">
        <f t="shared" si="1067"/>
        <v/>
      </c>
      <c r="AV348" s="344" t="str">
        <f t="shared" si="1068"/>
        <v/>
      </c>
      <c r="AW348" s="344" t="str">
        <f t="shared" si="1069"/>
        <v/>
      </c>
      <c r="AX348" s="344" t="str">
        <f t="shared" si="1070"/>
        <v/>
      </c>
      <c r="AY348" s="356">
        <v>3600</v>
      </c>
      <c r="AZ348" s="356">
        <v>2800</v>
      </c>
      <c r="BA348" s="356">
        <v>2000</v>
      </c>
      <c r="BB348" s="356">
        <v>1200</v>
      </c>
      <c r="BC348" s="356">
        <v>400</v>
      </c>
      <c r="BD348" s="353">
        <f t="shared" ref="BD348:BH348" si="1260">IF(BD335="","",BD335+1)</f>
        <v>9</v>
      </c>
      <c r="BE348" s="353">
        <f t="shared" si="1260"/>
        <v>9</v>
      </c>
      <c r="BF348" s="353">
        <f t="shared" si="1260"/>
        <v>24</v>
      </c>
      <c r="BG348" s="353">
        <f t="shared" si="1260"/>
        <v>39</v>
      </c>
      <c r="BH348" s="353">
        <f t="shared" si="1260"/>
        <v>54</v>
      </c>
      <c r="BI348" s="146" t="str">
        <f t="shared" si="1146"/>
        <v>9;9</v>
      </c>
      <c r="BJ348" s="352">
        <f t="shared" si="1147"/>
        <v>24</v>
      </c>
      <c r="BK348" s="146" t="str">
        <f t="shared" si="1148"/>
        <v>39;54</v>
      </c>
      <c r="BL348" s="25">
        <f t="shared" si="970"/>
        <v>5090208</v>
      </c>
      <c r="BM348" s="146">
        <f t="shared" ref="BM348" si="1261">BM335</f>
        <v>568</v>
      </c>
      <c r="BN348" s="146">
        <f t="shared" si="1073"/>
        <v>5</v>
      </c>
      <c r="BO348" s="146">
        <f t="shared" ref="BO348:BP348" si="1262">BO335</f>
        <v>2</v>
      </c>
      <c r="BP348" s="146">
        <f t="shared" si="1262"/>
        <v>8</v>
      </c>
      <c r="BQ348" s="146">
        <f>VLOOKUP(IF(A348=1,0,A348),宝石属性!$B$26:$D$41,2,0)</f>
        <v>10</v>
      </c>
      <c r="BR348" s="146">
        <f>VLOOKUP(IF(A348=1,0,A348),宝石属性!$B$26:$D$41,3,0)</f>
        <v>2</v>
      </c>
      <c r="BS348" s="146">
        <f t="shared" ref="BS348:BV348" si="1263">IF(BS335="","",BS335)</f>
        <v>1</v>
      </c>
      <c r="BT348" s="146">
        <f t="shared" si="1263"/>
        <v>3</v>
      </c>
      <c r="BU348" s="146">
        <f t="shared" si="1263"/>
        <v>5</v>
      </c>
      <c r="BV348" s="146">
        <f t="shared" si="1263"/>
        <v>7</v>
      </c>
      <c r="BW348" s="357" t="str">
        <f t="shared" si="978"/>
        <v/>
      </c>
      <c r="BX348" s="357" t="str">
        <f t="shared" si="979"/>
        <v/>
      </c>
    </row>
    <row r="349" spans="1:76" s="353" customFormat="1">
      <c r="A349" s="121">
        <f t="shared" si="1124"/>
        <v>90</v>
      </c>
      <c r="B349" s="121" t="s">
        <v>1109</v>
      </c>
      <c r="C349" s="121" t="str">
        <f t="shared" si="1040"/>
        <v>男头盔</v>
      </c>
      <c r="D349" s="121" t="str">
        <f t="shared" ref="D349:D412" si="1264">A349&amp;"级"&amp;B349&amp;C349</f>
        <v>90级绿装男头盔</v>
      </c>
      <c r="E349" s="121">
        <f>VLOOKUP($C349,$C$3:$M$15,COLUMNS($C$3:H$15),0)</f>
        <v>90</v>
      </c>
      <c r="F349" s="121" t="str">
        <f>VLOOKUP($C349,$C$3:$M$15,COLUMNS($C$3:I$15),0)</f>
        <v>maxmp_value</v>
      </c>
      <c r="G349" s="121">
        <f>VLOOKUP($C349,$C$3:$M$15,COLUMNS($C$3:J$15),0)</f>
        <v>140</v>
      </c>
      <c r="H349" s="121" t="str">
        <f>VLOOKUP($C349,$C$3:$M$15,COLUMNS($C$3:K$15),0)</f>
        <v>defend_value</v>
      </c>
      <c r="I349" s="121" t="str">
        <f>VLOOKUP($C349,$C$3:$M$15,COLUMNS($C$3:L$15),0)</f>
        <v/>
      </c>
      <c r="J349" s="121" t="str">
        <f>VLOOKUP($C349,$C$3:$M$15,COLUMNS($C$3:M$15),0)</f>
        <v/>
      </c>
      <c r="K349" s="344">
        <f t="shared" si="1041"/>
        <v>517</v>
      </c>
      <c r="L349" s="344">
        <f t="shared" si="1042"/>
        <v>525</v>
      </c>
      <c r="M349" s="344">
        <f t="shared" si="1043"/>
        <v>525</v>
      </c>
      <c r="N349" s="344">
        <f t="shared" si="1044"/>
        <v>534</v>
      </c>
      <c r="O349" s="344">
        <f t="shared" si="1045"/>
        <v>534</v>
      </c>
      <c r="P349" s="344">
        <f t="shared" si="1046"/>
        <v>543</v>
      </c>
      <c r="Q349" s="344">
        <f t="shared" si="1047"/>
        <v>543</v>
      </c>
      <c r="R349" s="344">
        <f t="shared" si="1048"/>
        <v>552</v>
      </c>
      <c r="S349" s="344">
        <f t="shared" si="1049"/>
        <v>552</v>
      </c>
      <c r="T349" s="344">
        <f t="shared" si="1050"/>
        <v>561</v>
      </c>
      <c r="U349" s="356">
        <v>3600</v>
      </c>
      <c r="V349" s="356">
        <v>2800</v>
      </c>
      <c r="W349" s="356">
        <v>2000</v>
      </c>
      <c r="X349" s="356">
        <v>1200</v>
      </c>
      <c r="Y349" s="356">
        <v>400</v>
      </c>
      <c r="Z349" s="344">
        <f t="shared" si="1051"/>
        <v>77</v>
      </c>
      <c r="AA349" s="344">
        <f t="shared" si="1052"/>
        <v>79</v>
      </c>
      <c r="AB349" s="344">
        <f t="shared" si="1053"/>
        <v>79</v>
      </c>
      <c r="AC349" s="344">
        <f t="shared" si="1054"/>
        <v>80</v>
      </c>
      <c r="AD349" s="344">
        <f t="shared" si="1055"/>
        <v>80</v>
      </c>
      <c r="AE349" s="344">
        <f t="shared" si="1056"/>
        <v>81</v>
      </c>
      <c r="AF349" s="344">
        <f t="shared" si="1057"/>
        <v>81</v>
      </c>
      <c r="AG349" s="344">
        <f t="shared" si="1058"/>
        <v>83</v>
      </c>
      <c r="AH349" s="344">
        <f t="shared" si="1059"/>
        <v>83</v>
      </c>
      <c r="AI349" s="344">
        <f t="shared" si="1060"/>
        <v>84</v>
      </c>
      <c r="AJ349" s="356">
        <v>3600</v>
      </c>
      <c r="AK349" s="356">
        <v>2800</v>
      </c>
      <c r="AL349" s="356">
        <v>2000</v>
      </c>
      <c r="AM349" s="356">
        <v>1200</v>
      </c>
      <c r="AN349" s="356">
        <v>400</v>
      </c>
      <c r="AO349" s="344" t="str">
        <f t="shared" si="1061"/>
        <v/>
      </c>
      <c r="AP349" s="344" t="str">
        <f t="shared" si="1062"/>
        <v/>
      </c>
      <c r="AQ349" s="344" t="str">
        <f t="shared" si="1063"/>
        <v/>
      </c>
      <c r="AR349" s="344" t="str">
        <f t="shared" si="1064"/>
        <v/>
      </c>
      <c r="AS349" s="344" t="str">
        <f t="shared" si="1065"/>
        <v/>
      </c>
      <c r="AT349" s="344" t="str">
        <f t="shared" si="1066"/>
        <v/>
      </c>
      <c r="AU349" s="344" t="str">
        <f t="shared" si="1067"/>
        <v/>
      </c>
      <c r="AV349" s="344" t="str">
        <f t="shared" si="1068"/>
        <v/>
      </c>
      <c r="AW349" s="344" t="str">
        <f t="shared" si="1069"/>
        <v/>
      </c>
      <c r="AX349" s="344" t="str">
        <f t="shared" si="1070"/>
        <v/>
      </c>
      <c r="AY349" s="356">
        <v>3600</v>
      </c>
      <c r="AZ349" s="356">
        <v>2800</v>
      </c>
      <c r="BA349" s="356">
        <v>2000</v>
      </c>
      <c r="BB349" s="356">
        <v>1200</v>
      </c>
      <c r="BC349" s="356">
        <v>400</v>
      </c>
      <c r="BD349" s="353" t="str">
        <f t="shared" ref="BD349:BH349" si="1265">IF(BD336="","",BD336+1)</f>
        <v/>
      </c>
      <c r="BE349" s="353" t="str">
        <f t="shared" si="1265"/>
        <v/>
      </c>
      <c r="BF349" s="353" t="str">
        <f t="shared" si="1265"/>
        <v/>
      </c>
      <c r="BG349" s="353" t="str">
        <f t="shared" si="1265"/>
        <v/>
      </c>
      <c r="BH349" s="353" t="str">
        <f t="shared" si="1265"/>
        <v/>
      </c>
      <c r="BI349" s="146" t="str">
        <f t="shared" si="1146"/>
        <v/>
      </c>
      <c r="BJ349" s="352" t="str">
        <f t="shared" si="1147"/>
        <v/>
      </c>
      <c r="BK349" s="146" t="str">
        <f t="shared" si="1148"/>
        <v/>
      </c>
      <c r="BL349" s="25">
        <f t="shared" ref="BL349:BL412" si="1266">BN349*1000000+A349*1000+BO349*100+BP349</f>
        <v>5090309</v>
      </c>
      <c r="BM349" s="146">
        <f t="shared" ref="BM349" si="1267">BM336</f>
        <v>1640</v>
      </c>
      <c r="BN349" s="146">
        <f t="shared" si="1073"/>
        <v>5</v>
      </c>
      <c r="BO349" s="146">
        <f t="shared" ref="BO349:BP349" si="1268">BO336</f>
        <v>3</v>
      </c>
      <c r="BP349" s="146">
        <f t="shared" si="1268"/>
        <v>9</v>
      </c>
      <c r="BQ349" s="146">
        <f>VLOOKUP(IF(A349=1,0,A349),宝石属性!$B$26:$D$41,2,0)</f>
        <v>10</v>
      </c>
      <c r="BR349" s="146">
        <f>VLOOKUP(IF(A349=1,0,A349),宝石属性!$B$26:$D$41,3,0)</f>
        <v>2</v>
      </c>
      <c r="BS349" s="146">
        <f t="shared" ref="BS349:BV349" si="1269">IF(BS336="","",BS336)</f>
        <v>2</v>
      </c>
      <c r="BT349" s="146">
        <f t="shared" si="1269"/>
        <v>3</v>
      </c>
      <c r="BU349" s="146" t="str">
        <f t="shared" si="1269"/>
        <v/>
      </c>
      <c r="BV349" s="146" t="str">
        <f t="shared" si="1269"/>
        <v/>
      </c>
      <c r="BW349" s="357" t="str">
        <f t="shared" si="978"/>
        <v/>
      </c>
      <c r="BX349" s="357" t="str">
        <f t="shared" si="979"/>
        <v/>
      </c>
    </row>
    <row r="350" spans="1:76" s="353" customFormat="1">
      <c r="A350" s="121">
        <f t="shared" si="1124"/>
        <v>90</v>
      </c>
      <c r="B350" s="121" t="s">
        <v>1109</v>
      </c>
      <c r="C350" s="121" t="str">
        <f t="shared" si="1040"/>
        <v>女头饰</v>
      </c>
      <c r="D350" s="121" t="str">
        <f t="shared" si="1264"/>
        <v>90级绿装女头饰</v>
      </c>
      <c r="E350" s="121">
        <f>VLOOKUP($C350,$C$3:$M$15,COLUMNS($C$3:H$15),0)</f>
        <v>90</v>
      </c>
      <c r="F350" s="121" t="str">
        <f>VLOOKUP($C350,$C$3:$M$15,COLUMNS($C$3:I$15),0)</f>
        <v>maxmp_value</v>
      </c>
      <c r="G350" s="121">
        <f>VLOOKUP($C350,$C$3:$M$15,COLUMNS($C$3:J$15),0)</f>
        <v>140</v>
      </c>
      <c r="H350" s="121" t="str">
        <f>VLOOKUP($C350,$C$3:$M$15,COLUMNS($C$3:K$15),0)</f>
        <v>defend_value</v>
      </c>
      <c r="I350" s="121" t="str">
        <f>VLOOKUP($C350,$C$3:$M$15,COLUMNS($C$3:L$15),0)</f>
        <v/>
      </c>
      <c r="J350" s="121" t="str">
        <f>VLOOKUP($C350,$C$3:$M$15,COLUMNS($C$3:M$15),0)</f>
        <v/>
      </c>
      <c r="K350" s="344">
        <f t="shared" si="1041"/>
        <v>517</v>
      </c>
      <c r="L350" s="344">
        <f t="shared" si="1042"/>
        <v>525</v>
      </c>
      <c r="M350" s="344">
        <f t="shared" si="1043"/>
        <v>525</v>
      </c>
      <c r="N350" s="344">
        <f t="shared" si="1044"/>
        <v>534</v>
      </c>
      <c r="O350" s="344">
        <f t="shared" si="1045"/>
        <v>534</v>
      </c>
      <c r="P350" s="344">
        <f t="shared" si="1046"/>
        <v>543</v>
      </c>
      <c r="Q350" s="344">
        <f t="shared" si="1047"/>
        <v>543</v>
      </c>
      <c r="R350" s="344">
        <f t="shared" si="1048"/>
        <v>552</v>
      </c>
      <c r="S350" s="344">
        <f t="shared" si="1049"/>
        <v>552</v>
      </c>
      <c r="T350" s="344">
        <f t="shared" si="1050"/>
        <v>561</v>
      </c>
      <c r="U350" s="356">
        <v>3600</v>
      </c>
      <c r="V350" s="356">
        <v>2800</v>
      </c>
      <c r="W350" s="356">
        <v>2000</v>
      </c>
      <c r="X350" s="356">
        <v>1200</v>
      </c>
      <c r="Y350" s="356">
        <v>400</v>
      </c>
      <c r="Z350" s="344">
        <f t="shared" si="1051"/>
        <v>77</v>
      </c>
      <c r="AA350" s="344">
        <f t="shared" si="1052"/>
        <v>79</v>
      </c>
      <c r="AB350" s="344">
        <f t="shared" si="1053"/>
        <v>79</v>
      </c>
      <c r="AC350" s="344">
        <f t="shared" si="1054"/>
        <v>80</v>
      </c>
      <c r="AD350" s="344">
        <f t="shared" si="1055"/>
        <v>80</v>
      </c>
      <c r="AE350" s="344">
        <f t="shared" si="1056"/>
        <v>81</v>
      </c>
      <c r="AF350" s="344">
        <f t="shared" si="1057"/>
        <v>81</v>
      </c>
      <c r="AG350" s="344">
        <f t="shared" si="1058"/>
        <v>83</v>
      </c>
      <c r="AH350" s="344">
        <f t="shared" si="1059"/>
        <v>83</v>
      </c>
      <c r="AI350" s="344">
        <f t="shared" si="1060"/>
        <v>84</v>
      </c>
      <c r="AJ350" s="356">
        <v>3600</v>
      </c>
      <c r="AK350" s="356">
        <v>2800</v>
      </c>
      <c r="AL350" s="356">
        <v>2000</v>
      </c>
      <c r="AM350" s="356">
        <v>1200</v>
      </c>
      <c r="AN350" s="356">
        <v>400</v>
      </c>
      <c r="AO350" s="344" t="str">
        <f t="shared" si="1061"/>
        <v/>
      </c>
      <c r="AP350" s="344" t="str">
        <f t="shared" si="1062"/>
        <v/>
      </c>
      <c r="AQ350" s="344" t="str">
        <f t="shared" si="1063"/>
        <v/>
      </c>
      <c r="AR350" s="344" t="str">
        <f t="shared" si="1064"/>
        <v/>
      </c>
      <c r="AS350" s="344" t="str">
        <f t="shared" si="1065"/>
        <v/>
      </c>
      <c r="AT350" s="344" t="str">
        <f t="shared" si="1066"/>
        <v/>
      </c>
      <c r="AU350" s="344" t="str">
        <f t="shared" si="1067"/>
        <v/>
      </c>
      <c r="AV350" s="344" t="str">
        <f t="shared" si="1068"/>
        <v/>
      </c>
      <c r="AW350" s="344" t="str">
        <f t="shared" si="1069"/>
        <v/>
      </c>
      <c r="AX350" s="344" t="str">
        <f t="shared" si="1070"/>
        <v/>
      </c>
      <c r="AY350" s="356">
        <v>3600</v>
      </c>
      <c r="AZ350" s="356">
        <v>2800</v>
      </c>
      <c r="BA350" s="356">
        <v>2000</v>
      </c>
      <c r="BB350" s="356">
        <v>1200</v>
      </c>
      <c r="BC350" s="356">
        <v>400</v>
      </c>
      <c r="BD350" s="353" t="str">
        <f t="shared" ref="BD350:BH350" si="1270">IF(BD337="","",BD337+1)</f>
        <v/>
      </c>
      <c r="BE350" s="353" t="str">
        <f t="shared" si="1270"/>
        <v/>
      </c>
      <c r="BF350" s="353" t="str">
        <f t="shared" si="1270"/>
        <v/>
      </c>
      <c r="BG350" s="353" t="str">
        <f t="shared" si="1270"/>
        <v/>
      </c>
      <c r="BH350" s="353" t="str">
        <f t="shared" si="1270"/>
        <v/>
      </c>
      <c r="BI350" s="146" t="str">
        <f t="shared" si="1146"/>
        <v/>
      </c>
      <c r="BJ350" s="352" t="str">
        <f t="shared" si="1147"/>
        <v/>
      </c>
      <c r="BK350" s="146" t="str">
        <f t="shared" si="1148"/>
        <v/>
      </c>
      <c r="BL350" s="25">
        <f t="shared" si="1266"/>
        <v>5090310</v>
      </c>
      <c r="BM350" s="146">
        <f t="shared" ref="BM350" si="1271">BM337</f>
        <v>1384</v>
      </c>
      <c r="BN350" s="146">
        <f t="shared" si="1073"/>
        <v>5</v>
      </c>
      <c r="BO350" s="146">
        <f t="shared" ref="BO350:BP350" si="1272">BO337</f>
        <v>3</v>
      </c>
      <c r="BP350" s="146">
        <f t="shared" si="1272"/>
        <v>10</v>
      </c>
      <c r="BQ350" s="146">
        <f>VLOOKUP(IF(A350=1,0,A350),宝石属性!$B$26:$D$41,2,0)</f>
        <v>10</v>
      </c>
      <c r="BR350" s="146">
        <f>VLOOKUP(IF(A350=1,0,A350),宝石属性!$B$26:$D$41,3,0)</f>
        <v>2</v>
      </c>
      <c r="BS350" s="146">
        <f t="shared" ref="BS350:BV350" si="1273">IF(BS337="","",BS337)</f>
        <v>2</v>
      </c>
      <c r="BT350" s="146">
        <f t="shared" si="1273"/>
        <v>3</v>
      </c>
      <c r="BU350" s="146" t="str">
        <f t="shared" si="1273"/>
        <v/>
      </c>
      <c r="BV350" s="146" t="str">
        <f t="shared" si="1273"/>
        <v/>
      </c>
      <c r="BW350" s="357" t="str">
        <f t="shared" ref="BW350:BW413" si="1274">IF(B350="蓝装",VLOOKUP(BO350,$S$8:$Y$13,IF(A350&lt;=50,2,IF(A350&gt;=70,4,3))),IF(B350="紫装",VLOOKUP(BO350,$S$8:$Y$13,IF(A350&lt;=50,2,IF(A350&gt;=70,4,3))),IF(B350="橙装",VLOOKUP(BO350,$S$8:$Y$13,IF(A350&lt;=50,5,IF(A350&gt;=70,7,6))),"")))</f>
        <v/>
      </c>
      <c r="BX350" s="357" t="str">
        <f t="shared" ref="BX350:BX413" si="1275">IF(B350="紫装",VLOOKUP(BO350,$Z$8:$AD$13,IF(OR(C350="魔棒",C350="法杖"),2,4)),IF(B350="橙装",VLOOKUP(BO350,$Z$8:$AD$13,IF(OR(C350="魔棒",C350="法杖"),3,5)),""))</f>
        <v/>
      </c>
    </row>
    <row r="351" spans="1:76" s="353" customFormat="1">
      <c r="A351" s="121">
        <f t="shared" si="1124"/>
        <v>90</v>
      </c>
      <c r="B351" s="121" t="s">
        <v>1109</v>
      </c>
      <c r="C351" s="121" t="str">
        <f t="shared" si="1040"/>
        <v>项链</v>
      </c>
      <c r="D351" s="121" t="str">
        <f t="shared" si="1264"/>
        <v>90级绿装项链</v>
      </c>
      <c r="E351" s="121">
        <f>VLOOKUP($C351,$C$3:$M$15,COLUMNS($C$3:H$15),0)</f>
        <v>150</v>
      </c>
      <c r="F351" s="121" t="str">
        <f>VLOOKUP($C351,$C$3:$M$15,COLUMNS($C$3:I$15),0)</f>
        <v>magicattack_value</v>
      </c>
      <c r="G351" s="121">
        <f>VLOOKUP($C351,$C$3:$M$15,COLUMNS($C$3:J$15),0)</f>
        <v>160</v>
      </c>
      <c r="H351" s="121" t="str">
        <f>VLOOKUP($C351,$C$3:$M$15,COLUMNS($C$3:K$15),0)</f>
        <v>magicdef_value</v>
      </c>
      <c r="I351" s="121" t="str">
        <f>VLOOKUP($C351,$C$3:$M$15,COLUMNS($C$3:L$15),0)</f>
        <v/>
      </c>
      <c r="J351" s="121" t="str">
        <f>VLOOKUP($C351,$C$3:$M$15,COLUMNS($C$3:M$15),0)</f>
        <v/>
      </c>
      <c r="K351" s="344">
        <f t="shared" si="1041"/>
        <v>142</v>
      </c>
      <c r="L351" s="344">
        <f t="shared" si="1042"/>
        <v>145</v>
      </c>
      <c r="M351" s="344">
        <f t="shared" si="1043"/>
        <v>145</v>
      </c>
      <c r="N351" s="344">
        <f t="shared" si="1044"/>
        <v>147</v>
      </c>
      <c r="O351" s="344">
        <f t="shared" si="1045"/>
        <v>147</v>
      </c>
      <c r="P351" s="344">
        <f t="shared" si="1046"/>
        <v>149</v>
      </c>
      <c r="Q351" s="344">
        <f t="shared" si="1047"/>
        <v>149</v>
      </c>
      <c r="R351" s="344">
        <f t="shared" si="1048"/>
        <v>152</v>
      </c>
      <c r="S351" s="344">
        <f t="shared" si="1049"/>
        <v>152</v>
      </c>
      <c r="T351" s="344">
        <f t="shared" si="1050"/>
        <v>154</v>
      </c>
      <c r="U351" s="356">
        <v>3600</v>
      </c>
      <c r="V351" s="356">
        <v>2800</v>
      </c>
      <c r="W351" s="356">
        <v>2000</v>
      </c>
      <c r="X351" s="356">
        <v>1200</v>
      </c>
      <c r="Y351" s="356">
        <v>400</v>
      </c>
      <c r="Z351" s="344">
        <f t="shared" si="1051"/>
        <v>76</v>
      </c>
      <c r="AA351" s="344">
        <f t="shared" si="1052"/>
        <v>77</v>
      </c>
      <c r="AB351" s="344">
        <f t="shared" si="1053"/>
        <v>77</v>
      </c>
      <c r="AC351" s="344">
        <f t="shared" si="1054"/>
        <v>78</v>
      </c>
      <c r="AD351" s="344">
        <f t="shared" si="1055"/>
        <v>78</v>
      </c>
      <c r="AE351" s="344">
        <f t="shared" si="1056"/>
        <v>79</v>
      </c>
      <c r="AF351" s="344">
        <f t="shared" si="1057"/>
        <v>79</v>
      </c>
      <c r="AG351" s="344">
        <f t="shared" si="1058"/>
        <v>81</v>
      </c>
      <c r="AH351" s="344">
        <f t="shared" si="1059"/>
        <v>81</v>
      </c>
      <c r="AI351" s="344">
        <f t="shared" si="1060"/>
        <v>82</v>
      </c>
      <c r="AJ351" s="356">
        <v>3600</v>
      </c>
      <c r="AK351" s="356">
        <v>2800</v>
      </c>
      <c r="AL351" s="356">
        <v>2000</v>
      </c>
      <c r="AM351" s="356">
        <v>1200</v>
      </c>
      <c r="AN351" s="356">
        <v>400</v>
      </c>
      <c r="AO351" s="344" t="str">
        <f t="shared" si="1061"/>
        <v/>
      </c>
      <c r="AP351" s="344" t="str">
        <f t="shared" si="1062"/>
        <v/>
      </c>
      <c r="AQ351" s="344" t="str">
        <f t="shared" si="1063"/>
        <v/>
      </c>
      <c r="AR351" s="344" t="str">
        <f t="shared" si="1064"/>
        <v/>
      </c>
      <c r="AS351" s="344" t="str">
        <f t="shared" si="1065"/>
        <v/>
      </c>
      <c r="AT351" s="344" t="str">
        <f t="shared" si="1066"/>
        <v/>
      </c>
      <c r="AU351" s="344" t="str">
        <f t="shared" si="1067"/>
        <v/>
      </c>
      <c r="AV351" s="344" t="str">
        <f t="shared" si="1068"/>
        <v/>
      </c>
      <c r="AW351" s="344" t="str">
        <f t="shared" si="1069"/>
        <v/>
      </c>
      <c r="AX351" s="344" t="str">
        <f t="shared" si="1070"/>
        <v/>
      </c>
      <c r="AY351" s="356">
        <v>3600</v>
      </c>
      <c r="AZ351" s="356">
        <v>2800</v>
      </c>
      <c r="BA351" s="356">
        <v>2000</v>
      </c>
      <c r="BB351" s="356">
        <v>1200</v>
      </c>
      <c r="BC351" s="356">
        <v>400</v>
      </c>
      <c r="BD351" s="353" t="str">
        <f t="shared" ref="BD351:BH351" si="1276">IF(BD338="","",BD338+1)</f>
        <v/>
      </c>
      <c r="BE351" s="353" t="str">
        <f t="shared" si="1276"/>
        <v/>
      </c>
      <c r="BF351" s="353" t="str">
        <f t="shared" si="1276"/>
        <v/>
      </c>
      <c r="BG351" s="353" t="str">
        <f t="shared" si="1276"/>
        <v/>
      </c>
      <c r="BH351" s="353" t="str">
        <f t="shared" si="1276"/>
        <v/>
      </c>
      <c r="BI351" s="146" t="str">
        <f t="shared" si="1146"/>
        <v/>
      </c>
      <c r="BJ351" s="352" t="str">
        <f t="shared" si="1147"/>
        <v/>
      </c>
      <c r="BK351" s="146" t="str">
        <f t="shared" si="1148"/>
        <v/>
      </c>
      <c r="BL351" s="25">
        <f t="shared" si="1266"/>
        <v>5090411</v>
      </c>
      <c r="BM351" s="146">
        <f t="shared" ref="BM351" si="1277">BM338</f>
        <v>40</v>
      </c>
      <c r="BN351" s="146">
        <f t="shared" si="1073"/>
        <v>5</v>
      </c>
      <c r="BO351" s="146">
        <f t="shared" ref="BO351:BP351" si="1278">BO338</f>
        <v>4</v>
      </c>
      <c r="BP351" s="146">
        <f t="shared" si="1278"/>
        <v>11</v>
      </c>
      <c r="BQ351" s="146">
        <f>VLOOKUP(IF(A351=1,0,A351),宝石属性!$B$26:$D$41,2,0)</f>
        <v>10</v>
      </c>
      <c r="BR351" s="146">
        <f>VLOOKUP(IF(A351=1,0,A351),宝石属性!$B$26:$D$41,3,0)</f>
        <v>2</v>
      </c>
      <c r="BS351" s="146">
        <f t="shared" ref="BS351:BV351" si="1279">IF(BS338="","",BS338)</f>
        <v>4</v>
      </c>
      <c r="BT351" s="146">
        <f t="shared" si="1279"/>
        <v>5</v>
      </c>
      <c r="BU351" s="146" t="str">
        <f t="shared" si="1279"/>
        <v/>
      </c>
      <c r="BV351" s="146" t="str">
        <f t="shared" si="1279"/>
        <v/>
      </c>
      <c r="BW351" s="357" t="str">
        <f t="shared" si="1274"/>
        <v/>
      </c>
      <c r="BX351" s="357" t="str">
        <f t="shared" si="1275"/>
        <v/>
      </c>
    </row>
    <row r="352" spans="1:76" s="353" customFormat="1">
      <c r="A352" s="121">
        <f t="shared" si="1124"/>
        <v>90</v>
      </c>
      <c r="B352" s="121" t="s">
        <v>1109</v>
      </c>
      <c r="C352" s="121" t="str">
        <f t="shared" si="1040"/>
        <v>腰带</v>
      </c>
      <c r="D352" s="121" t="str">
        <f t="shared" si="1264"/>
        <v>90级绿装腰带</v>
      </c>
      <c r="E352" s="121">
        <f>VLOOKUP($C352,$C$3:$M$15,COLUMNS($C$3:H$15),0)</f>
        <v>60</v>
      </c>
      <c r="F352" s="121" t="str">
        <f>VLOOKUP($C352,$C$3:$M$15,COLUMNS($C$3:I$15),0)</f>
        <v>maxhp_value</v>
      </c>
      <c r="G352" s="121">
        <f>VLOOKUP($C352,$C$3:$M$15,COLUMNS($C$3:J$15),0)</f>
        <v>140</v>
      </c>
      <c r="H352" s="121" t="str">
        <f>VLOOKUP($C352,$C$3:$M$15,COLUMNS($C$3:K$15),0)</f>
        <v>defend_value</v>
      </c>
      <c r="I352" s="121" t="str">
        <f>VLOOKUP($C352,$C$3:$M$15,COLUMNS($C$3:L$15),0)</f>
        <v/>
      </c>
      <c r="J352" s="121" t="str">
        <f>VLOOKUP($C352,$C$3:$M$15,COLUMNS($C$3:M$15),0)</f>
        <v/>
      </c>
      <c r="K352" s="344">
        <f t="shared" si="1041"/>
        <v>620</v>
      </c>
      <c r="L352" s="344">
        <f t="shared" si="1042"/>
        <v>631</v>
      </c>
      <c r="M352" s="344">
        <f t="shared" si="1043"/>
        <v>631</v>
      </c>
      <c r="N352" s="344">
        <f t="shared" si="1044"/>
        <v>641</v>
      </c>
      <c r="O352" s="344">
        <f t="shared" si="1045"/>
        <v>641</v>
      </c>
      <c r="P352" s="344">
        <f t="shared" si="1046"/>
        <v>652</v>
      </c>
      <c r="Q352" s="344">
        <f t="shared" si="1047"/>
        <v>652</v>
      </c>
      <c r="R352" s="344">
        <f t="shared" si="1048"/>
        <v>662</v>
      </c>
      <c r="S352" s="344">
        <f t="shared" si="1049"/>
        <v>662</v>
      </c>
      <c r="T352" s="344">
        <f t="shared" si="1050"/>
        <v>673</v>
      </c>
      <c r="U352" s="356">
        <v>3600</v>
      </c>
      <c r="V352" s="356">
        <v>2800</v>
      </c>
      <c r="W352" s="356">
        <v>2000</v>
      </c>
      <c r="X352" s="356">
        <v>1200</v>
      </c>
      <c r="Y352" s="356">
        <v>400</v>
      </c>
      <c r="Z352" s="344">
        <f t="shared" si="1051"/>
        <v>52</v>
      </c>
      <c r="AA352" s="344">
        <f t="shared" si="1052"/>
        <v>53</v>
      </c>
      <c r="AB352" s="344">
        <f t="shared" si="1053"/>
        <v>53</v>
      </c>
      <c r="AC352" s="344">
        <f t="shared" si="1054"/>
        <v>53</v>
      </c>
      <c r="AD352" s="344">
        <f t="shared" si="1055"/>
        <v>53</v>
      </c>
      <c r="AE352" s="344">
        <f t="shared" si="1056"/>
        <v>54</v>
      </c>
      <c r="AF352" s="344">
        <f t="shared" si="1057"/>
        <v>54</v>
      </c>
      <c r="AG352" s="344">
        <f t="shared" si="1058"/>
        <v>55</v>
      </c>
      <c r="AH352" s="344">
        <f t="shared" si="1059"/>
        <v>55</v>
      </c>
      <c r="AI352" s="344">
        <f t="shared" si="1060"/>
        <v>56</v>
      </c>
      <c r="AJ352" s="356">
        <v>3600</v>
      </c>
      <c r="AK352" s="356">
        <v>2800</v>
      </c>
      <c r="AL352" s="356">
        <v>2000</v>
      </c>
      <c r="AM352" s="356">
        <v>1200</v>
      </c>
      <c r="AN352" s="356">
        <v>400</v>
      </c>
      <c r="AO352" s="344" t="str">
        <f t="shared" si="1061"/>
        <v/>
      </c>
      <c r="AP352" s="344" t="str">
        <f t="shared" si="1062"/>
        <v/>
      </c>
      <c r="AQ352" s="344" t="str">
        <f t="shared" si="1063"/>
        <v/>
      </c>
      <c r="AR352" s="344" t="str">
        <f t="shared" si="1064"/>
        <v/>
      </c>
      <c r="AS352" s="344" t="str">
        <f t="shared" si="1065"/>
        <v/>
      </c>
      <c r="AT352" s="344" t="str">
        <f t="shared" si="1066"/>
        <v/>
      </c>
      <c r="AU352" s="344" t="str">
        <f t="shared" si="1067"/>
        <v/>
      </c>
      <c r="AV352" s="344" t="str">
        <f t="shared" si="1068"/>
        <v/>
      </c>
      <c r="AW352" s="344" t="str">
        <f t="shared" si="1069"/>
        <v/>
      </c>
      <c r="AX352" s="344" t="str">
        <f t="shared" si="1070"/>
        <v/>
      </c>
      <c r="AY352" s="356">
        <v>3600</v>
      </c>
      <c r="AZ352" s="356">
        <v>2800</v>
      </c>
      <c r="BA352" s="356">
        <v>2000</v>
      </c>
      <c r="BB352" s="356">
        <v>1200</v>
      </c>
      <c r="BC352" s="356">
        <v>400</v>
      </c>
      <c r="BD352" s="353" t="str">
        <f t="shared" ref="BD352:BH352" si="1280">IF(BD339="","",BD339+1)</f>
        <v/>
      </c>
      <c r="BE352" s="353" t="str">
        <f t="shared" si="1280"/>
        <v/>
      </c>
      <c r="BF352" s="353" t="str">
        <f t="shared" si="1280"/>
        <v/>
      </c>
      <c r="BG352" s="353" t="str">
        <f t="shared" si="1280"/>
        <v/>
      </c>
      <c r="BH352" s="353" t="str">
        <f t="shared" si="1280"/>
        <v/>
      </c>
      <c r="BI352" s="146" t="str">
        <f t="shared" si="1146"/>
        <v/>
      </c>
      <c r="BJ352" s="352" t="str">
        <f t="shared" si="1147"/>
        <v/>
      </c>
      <c r="BK352" s="146" t="str">
        <f t="shared" si="1148"/>
        <v/>
      </c>
      <c r="BL352" s="25">
        <f t="shared" si="1266"/>
        <v>5090512</v>
      </c>
      <c r="BM352" s="146">
        <f t="shared" ref="BM352" si="1281">BM339</f>
        <v>72</v>
      </c>
      <c r="BN352" s="146">
        <f t="shared" si="1073"/>
        <v>5</v>
      </c>
      <c r="BO352" s="146">
        <f t="shared" ref="BO352:BP352" si="1282">BO339</f>
        <v>5</v>
      </c>
      <c r="BP352" s="146">
        <f t="shared" si="1282"/>
        <v>12</v>
      </c>
      <c r="BQ352" s="146">
        <f>VLOOKUP(IF(A352=1,0,A352),宝石属性!$B$26:$D$41,2,0)</f>
        <v>10</v>
      </c>
      <c r="BR352" s="146">
        <f>VLOOKUP(IF(A352=1,0,A352),宝石属性!$B$26:$D$41,3,0)</f>
        <v>2</v>
      </c>
      <c r="BS352" s="146">
        <f t="shared" ref="BS352:BV352" si="1283">IF(BS339="","",BS339)</f>
        <v>1</v>
      </c>
      <c r="BT352" s="146">
        <f t="shared" si="1283"/>
        <v>6</v>
      </c>
      <c r="BU352" s="146">
        <f t="shared" si="1283"/>
        <v>9</v>
      </c>
      <c r="BV352" s="146" t="str">
        <f t="shared" si="1283"/>
        <v/>
      </c>
      <c r="BW352" s="357" t="str">
        <f t="shared" si="1274"/>
        <v/>
      </c>
      <c r="BX352" s="357" t="str">
        <f t="shared" si="1275"/>
        <v/>
      </c>
    </row>
    <row r="353" spans="1:76" s="353" customFormat="1">
      <c r="A353" s="121">
        <f t="shared" si="1124"/>
        <v>90</v>
      </c>
      <c r="B353" s="121" t="s">
        <v>1109</v>
      </c>
      <c r="C353" s="121" t="str">
        <f t="shared" si="1040"/>
        <v>鞋子</v>
      </c>
      <c r="D353" s="121" t="str">
        <f t="shared" si="1264"/>
        <v>90级绿装鞋子</v>
      </c>
      <c r="E353" s="121">
        <f>VLOOKUP($C353,$C$3:$M$15,COLUMNS($C$3:H$15),0)</f>
        <v>160</v>
      </c>
      <c r="F353" s="121" t="str">
        <f>VLOOKUP($C353,$C$3:$M$15,COLUMNS($C$3:I$15),0)</f>
        <v>magicdef_value</v>
      </c>
      <c r="G353" s="121">
        <f>VLOOKUP($C353,$C$3:$M$15,COLUMNS($C$3:J$15),0)</f>
        <v>200</v>
      </c>
      <c r="H353" s="121" t="str">
        <f>VLOOKUP($C353,$C$3:$M$15,COLUMNS($C$3:K$15),0)</f>
        <v>speed_value</v>
      </c>
      <c r="I353" s="121" t="str">
        <f>VLOOKUP($C353,$C$3:$M$15,COLUMNS($C$3:L$15),0)</f>
        <v/>
      </c>
      <c r="J353" s="121" t="str">
        <f>VLOOKUP($C353,$C$3:$M$15,COLUMNS($C$3:M$15),0)</f>
        <v/>
      </c>
      <c r="K353" s="344">
        <f t="shared" si="1041"/>
        <v>76</v>
      </c>
      <c r="L353" s="344">
        <f t="shared" si="1042"/>
        <v>77</v>
      </c>
      <c r="M353" s="344">
        <f t="shared" si="1043"/>
        <v>77</v>
      </c>
      <c r="N353" s="344">
        <f t="shared" si="1044"/>
        <v>78</v>
      </c>
      <c r="O353" s="344">
        <f t="shared" si="1045"/>
        <v>78</v>
      </c>
      <c r="P353" s="344">
        <f t="shared" si="1046"/>
        <v>79</v>
      </c>
      <c r="Q353" s="344">
        <f t="shared" si="1047"/>
        <v>79</v>
      </c>
      <c r="R353" s="344">
        <f t="shared" si="1048"/>
        <v>81</v>
      </c>
      <c r="S353" s="344">
        <f t="shared" si="1049"/>
        <v>81</v>
      </c>
      <c r="T353" s="344">
        <f t="shared" si="1050"/>
        <v>82</v>
      </c>
      <c r="U353" s="356">
        <v>3600</v>
      </c>
      <c r="V353" s="356">
        <v>2800</v>
      </c>
      <c r="W353" s="356">
        <v>2000</v>
      </c>
      <c r="X353" s="356">
        <v>1200</v>
      </c>
      <c r="Y353" s="356">
        <v>400</v>
      </c>
      <c r="Z353" s="344">
        <f t="shared" si="1051"/>
        <v>59</v>
      </c>
      <c r="AA353" s="344">
        <f t="shared" si="1052"/>
        <v>61</v>
      </c>
      <c r="AB353" s="344">
        <f t="shared" si="1053"/>
        <v>61</v>
      </c>
      <c r="AC353" s="344">
        <f t="shared" si="1054"/>
        <v>63</v>
      </c>
      <c r="AD353" s="344">
        <f t="shared" si="1055"/>
        <v>63</v>
      </c>
      <c r="AE353" s="344">
        <f t="shared" si="1056"/>
        <v>66</v>
      </c>
      <c r="AF353" s="344">
        <f t="shared" si="1057"/>
        <v>66</v>
      </c>
      <c r="AG353" s="344">
        <f t="shared" si="1058"/>
        <v>68</v>
      </c>
      <c r="AH353" s="344">
        <f t="shared" si="1059"/>
        <v>68</v>
      </c>
      <c r="AI353" s="344">
        <f t="shared" si="1060"/>
        <v>70</v>
      </c>
      <c r="AJ353" s="356">
        <v>3600</v>
      </c>
      <c r="AK353" s="356">
        <v>2800</v>
      </c>
      <c r="AL353" s="356">
        <v>2000</v>
      </c>
      <c r="AM353" s="356">
        <v>1200</v>
      </c>
      <c r="AN353" s="356">
        <v>400</v>
      </c>
      <c r="AO353" s="344" t="str">
        <f t="shared" si="1061"/>
        <v/>
      </c>
      <c r="AP353" s="344" t="str">
        <f t="shared" si="1062"/>
        <v/>
      </c>
      <c r="AQ353" s="344" t="str">
        <f t="shared" si="1063"/>
        <v/>
      </c>
      <c r="AR353" s="344" t="str">
        <f t="shared" si="1064"/>
        <v/>
      </c>
      <c r="AS353" s="344" t="str">
        <f t="shared" si="1065"/>
        <v/>
      </c>
      <c r="AT353" s="344" t="str">
        <f t="shared" si="1066"/>
        <v/>
      </c>
      <c r="AU353" s="344" t="str">
        <f t="shared" si="1067"/>
        <v/>
      </c>
      <c r="AV353" s="344" t="str">
        <f t="shared" si="1068"/>
        <v/>
      </c>
      <c r="AW353" s="344" t="str">
        <f t="shared" si="1069"/>
        <v/>
      </c>
      <c r="AX353" s="344" t="str">
        <f t="shared" si="1070"/>
        <v/>
      </c>
      <c r="AY353" s="356">
        <v>3600</v>
      </c>
      <c r="AZ353" s="356">
        <v>2800</v>
      </c>
      <c r="BA353" s="356">
        <v>2000</v>
      </c>
      <c r="BB353" s="356">
        <v>1200</v>
      </c>
      <c r="BC353" s="356">
        <v>400</v>
      </c>
      <c r="BD353" s="353" t="str">
        <f t="shared" ref="BD353:BH353" si="1284">IF(BD340="","",BD340+1)</f>
        <v/>
      </c>
      <c r="BE353" s="353" t="str">
        <f t="shared" si="1284"/>
        <v/>
      </c>
      <c r="BF353" s="353" t="str">
        <f t="shared" si="1284"/>
        <v/>
      </c>
      <c r="BG353" s="353" t="str">
        <f t="shared" si="1284"/>
        <v/>
      </c>
      <c r="BH353" s="353" t="str">
        <f t="shared" si="1284"/>
        <v/>
      </c>
      <c r="BI353" s="146" t="str">
        <f t="shared" si="1146"/>
        <v/>
      </c>
      <c r="BJ353" s="352" t="str">
        <f t="shared" si="1147"/>
        <v/>
      </c>
      <c r="BK353" s="146" t="str">
        <f t="shared" si="1148"/>
        <v/>
      </c>
      <c r="BL353" s="25">
        <f t="shared" si="1266"/>
        <v>5090613</v>
      </c>
      <c r="BM353" s="146">
        <f t="shared" ref="BM353" si="1285">BM340</f>
        <v>88</v>
      </c>
      <c r="BN353" s="146">
        <f t="shared" si="1073"/>
        <v>5</v>
      </c>
      <c r="BO353" s="146">
        <f t="shared" ref="BO353:BP353" si="1286">BO340</f>
        <v>6</v>
      </c>
      <c r="BP353" s="146">
        <f t="shared" si="1286"/>
        <v>13</v>
      </c>
      <c r="BQ353" s="146">
        <f>VLOOKUP(IF(A353=1,0,A353),宝石属性!$B$26:$D$41,2,0)</f>
        <v>10</v>
      </c>
      <c r="BR353" s="146">
        <f>VLOOKUP(IF(A353=1,0,A353),宝石属性!$B$26:$D$41,3,0)</f>
        <v>2</v>
      </c>
      <c r="BS353" s="146">
        <f t="shared" ref="BS353:BV353" si="1287">IF(BS340="","",BS340)</f>
        <v>6</v>
      </c>
      <c r="BT353" s="146">
        <f t="shared" si="1287"/>
        <v>9</v>
      </c>
      <c r="BU353" s="146" t="str">
        <f t="shared" si="1287"/>
        <v/>
      </c>
      <c r="BV353" s="146" t="str">
        <f t="shared" si="1287"/>
        <v/>
      </c>
      <c r="BW353" s="357" t="str">
        <f t="shared" si="1274"/>
        <v/>
      </c>
      <c r="BX353" s="357" t="str">
        <f t="shared" si="1275"/>
        <v/>
      </c>
    </row>
    <row r="354" spans="1:76" s="353" customFormat="1">
      <c r="A354" s="121">
        <f t="shared" si="1124"/>
        <v>100</v>
      </c>
      <c r="B354" s="121" t="s">
        <v>1109</v>
      </c>
      <c r="C354" s="121" t="str">
        <f t="shared" si="1040"/>
        <v>剑</v>
      </c>
      <c r="D354" s="121" t="str">
        <f t="shared" si="1264"/>
        <v>100级绿装剑</v>
      </c>
      <c r="E354" s="121">
        <f>VLOOKUP($C354,$C$3:$M$15,COLUMNS($C$3:H$15),0)</f>
        <v>130</v>
      </c>
      <c r="F354" s="121" t="str">
        <f>VLOOKUP($C354,$C$3:$M$15,COLUMNS($C$3:I$15),0)</f>
        <v>phyattack_value</v>
      </c>
      <c r="G354" s="121">
        <f>VLOOKUP($C354,$C$3:$M$15,COLUMNS($C$3:J$15),0)</f>
        <v>150</v>
      </c>
      <c r="H354" s="121" t="str">
        <f>VLOOKUP($C354,$C$3:$M$15,COLUMNS($C$3:K$15),0)</f>
        <v>magicattack_value</v>
      </c>
      <c r="I354" s="121">
        <f>VLOOKUP($C354,$C$3:$M$15,COLUMNS($C$3:L$15),0)</f>
        <v>170</v>
      </c>
      <c r="J354" s="121" t="str">
        <f>VLOOKUP($C354,$C$3:$M$15,COLUMNS($C$3:M$15),0)</f>
        <v>medical_value</v>
      </c>
      <c r="K354" s="344">
        <f t="shared" si="1041"/>
        <v>574</v>
      </c>
      <c r="L354" s="344">
        <f t="shared" si="1042"/>
        <v>584</v>
      </c>
      <c r="M354" s="344">
        <f t="shared" si="1043"/>
        <v>584</v>
      </c>
      <c r="N354" s="344">
        <f t="shared" si="1044"/>
        <v>594</v>
      </c>
      <c r="O354" s="344">
        <f t="shared" si="1045"/>
        <v>594</v>
      </c>
      <c r="P354" s="344">
        <f t="shared" si="1046"/>
        <v>604</v>
      </c>
      <c r="Q354" s="344">
        <f t="shared" si="1047"/>
        <v>604</v>
      </c>
      <c r="R354" s="344">
        <f t="shared" si="1048"/>
        <v>613</v>
      </c>
      <c r="S354" s="344">
        <f t="shared" si="1049"/>
        <v>613</v>
      </c>
      <c r="T354" s="344">
        <f t="shared" si="1050"/>
        <v>623</v>
      </c>
      <c r="U354" s="356">
        <v>3600</v>
      </c>
      <c r="V354" s="356">
        <v>2800</v>
      </c>
      <c r="W354" s="356">
        <v>2000</v>
      </c>
      <c r="X354" s="356">
        <v>1200</v>
      </c>
      <c r="Y354" s="356">
        <v>400</v>
      </c>
      <c r="Z354" s="344">
        <f t="shared" si="1051"/>
        <v>129</v>
      </c>
      <c r="AA354" s="344">
        <f t="shared" si="1052"/>
        <v>131</v>
      </c>
      <c r="AB354" s="344">
        <f t="shared" si="1053"/>
        <v>131</v>
      </c>
      <c r="AC354" s="344">
        <f t="shared" si="1054"/>
        <v>134</v>
      </c>
      <c r="AD354" s="344">
        <f t="shared" si="1055"/>
        <v>134</v>
      </c>
      <c r="AE354" s="344">
        <f t="shared" si="1056"/>
        <v>136</v>
      </c>
      <c r="AF354" s="344">
        <f t="shared" si="1057"/>
        <v>136</v>
      </c>
      <c r="AG354" s="344">
        <f t="shared" si="1058"/>
        <v>138</v>
      </c>
      <c r="AH354" s="344">
        <f t="shared" si="1059"/>
        <v>138</v>
      </c>
      <c r="AI354" s="344">
        <f t="shared" si="1060"/>
        <v>140</v>
      </c>
      <c r="AJ354" s="356">
        <v>3600</v>
      </c>
      <c r="AK354" s="356">
        <v>2800</v>
      </c>
      <c r="AL354" s="356">
        <v>2000</v>
      </c>
      <c r="AM354" s="356">
        <v>1200</v>
      </c>
      <c r="AN354" s="356">
        <v>400</v>
      </c>
      <c r="AO354" s="344">
        <f t="shared" si="1061"/>
        <v>150</v>
      </c>
      <c r="AP354" s="344">
        <f t="shared" si="1062"/>
        <v>156</v>
      </c>
      <c r="AQ354" s="344">
        <f t="shared" si="1063"/>
        <v>156</v>
      </c>
      <c r="AR354" s="344">
        <f t="shared" si="1064"/>
        <v>162</v>
      </c>
      <c r="AS354" s="344">
        <f t="shared" si="1065"/>
        <v>162</v>
      </c>
      <c r="AT354" s="344">
        <f t="shared" si="1066"/>
        <v>168</v>
      </c>
      <c r="AU354" s="344">
        <f t="shared" si="1067"/>
        <v>168</v>
      </c>
      <c r="AV354" s="344">
        <f t="shared" si="1068"/>
        <v>174</v>
      </c>
      <c r="AW354" s="344">
        <f t="shared" si="1069"/>
        <v>174</v>
      </c>
      <c r="AX354" s="344">
        <f t="shared" si="1070"/>
        <v>180</v>
      </c>
      <c r="AY354" s="356">
        <v>3600</v>
      </c>
      <c r="AZ354" s="356">
        <v>2800</v>
      </c>
      <c r="BA354" s="356">
        <v>2000</v>
      </c>
      <c r="BB354" s="356">
        <v>1200</v>
      </c>
      <c r="BC354" s="356">
        <v>400</v>
      </c>
      <c r="BD354" s="353">
        <f t="shared" ref="BD354:BH354" si="1288">IF(BD341="","",BD341+1)</f>
        <v>10</v>
      </c>
      <c r="BE354" s="353">
        <f t="shared" si="1288"/>
        <v>10</v>
      </c>
      <c r="BF354" s="353">
        <f t="shared" si="1288"/>
        <v>25</v>
      </c>
      <c r="BG354" s="353">
        <f t="shared" si="1288"/>
        <v>40</v>
      </c>
      <c r="BH354" s="353">
        <f t="shared" si="1288"/>
        <v>55</v>
      </c>
      <c r="BI354" s="146" t="str">
        <f t="shared" si="1146"/>
        <v>10;10</v>
      </c>
      <c r="BJ354" s="352">
        <f t="shared" si="1147"/>
        <v>25</v>
      </c>
      <c r="BK354" s="146" t="str">
        <f t="shared" si="1148"/>
        <v>40;55</v>
      </c>
      <c r="BL354" s="25">
        <f t="shared" si="1266"/>
        <v>5100101</v>
      </c>
      <c r="BM354" s="146">
        <f t="shared" ref="BM354" si="1289">BM341</f>
        <v>1288</v>
      </c>
      <c r="BN354" s="146">
        <f t="shared" si="1073"/>
        <v>5</v>
      </c>
      <c r="BO354" s="146">
        <f t="shared" ref="BO354:BP354" si="1290">BO341</f>
        <v>1</v>
      </c>
      <c r="BP354" s="146">
        <f t="shared" si="1290"/>
        <v>1</v>
      </c>
      <c r="BQ354" s="146">
        <f>VLOOKUP(IF(A354=1,0,A354),宝石属性!$B$26:$D$41,2,0)</f>
        <v>10</v>
      </c>
      <c r="BR354" s="146">
        <f>VLOOKUP(IF(A354=1,0,A354),宝石属性!$B$26:$D$41,3,0)</f>
        <v>2</v>
      </c>
      <c r="BS354" s="146">
        <f t="shared" ref="BS354:BV354" si="1291">IF(BS341="","",BS341)</f>
        <v>2</v>
      </c>
      <c r="BT354" s="146">
        <f t="shared" si="1291"/>
        <v>4</v>
      </c>
      <c r="BU354" s="146">
        <f t="shared" si="1291"/>
        <v>7</v>
      </c>
      <c r="BV354" s="146">
        <f t="shared" si="1291"/>
        <v>8</v>
      </c>
      <c r="BW354" s="357" t="str">
        <f t="shared" si="1274"/>
        <v/>
      </c>
      <c r="BX354" s="357" t="str">
        <f t="shared" si="1275"/>
        <v/>
      </c>
    </row>
    <row r="355" spans="1:76" s="353" customFormat="1">
      <c r="A355" s="121">
        <f t="shared" si="1124"/>
        <v>100</v>
      </c>
      <c r="B355" s="121" t="s">
        <v>1109</v>
      </c>
      <c r="C355" s="121" t="str">
        <f t="shared" si="1040"/>
        <v>锤</v>
      </c>
      <c r="D355" s="121" t="str">
        <f t="shared" si="1264"/>
        <v>100级绿装锤</v>
      </c>
      <c r="E355" s="121">
        <f>VLOOKUP($C355,$C$3:$M$15,COLUMNS($C$3:H$15),0)</f>
        <v>130</v>
      </c>
      <c r="F355" s="121" t="str">
        <f>VLOOKUP($C355,$C$3:$M$15,COLUMNS($C$3:I$15),0)</f>
        <v>phyattack_value</v>
      </c>
      <c r="G355" s="121">
        <f>VLOOKUP($C355,$C$3:$M$15,COLUMNS($C$3:J$15),0)</f>
        <v>150</v>
      </c>
      <c r="H355" s="121" t="str">
        <f>VLOOKUP($C355,$C$3:$M$15,COLUMNS($C$3:K$15),0)</f>
        <v>magicattack_value</v>
      </c>
      <c r="I355" s="121">
        <f>VLOOKUP($C355,$C$3:$M$15,COLUMNS($C$3:L$15),0)</f>
        <v>170</v>
      </c>
      <c r="J355" s="121" t="str">
        <f>VLOOKUP($C355,$C$3:$M$15,COLUMNS($C$3:M$15),0)</f>
        <v>medical_value</v>
      </c>
      <c r="K355" s="344">
        <f t="shared" si="1041"/>
        <v>574</v>
      </c>
      <c r="L355" s="344">
        <f t="shared" si="1042"/>
        <v>584</v>
      </c>
      <c r="M355" s="344">
        <f t="shared" si="1043"/>
        <v>584</v>
      </c>
      <c r="N355" s="344">
        <f t="shared" si="1044"/>
        <v>594</v>
      </c>
      <c r="O355" s="344">
        <f t="shared" si="1045"/>
        <v>594</v>
      </c>
      <c r="P355" s="344">
        <f t="shared" si="1046"/>
        <v>604</v>
      </c>
      <c r="Q355" s="344">
        <f t="shared" si="1047"/>
        <v>604</v>
      </c>
      <c r="R355" s="344">
        <f t="shared" si="1048"/>
        <v>613</v>
      </c>
      <c r="S355" s="344">
        <f t="shared" si="1049"/>
        <v>613</v>
      </c>
      <c r="T355" s="344">
        <f t="shared" si="1050"/>
        <v>623</v>
      </c>
      <c r="U355" s="356">
        <v>3600</v>
      </c>
      <c r="V355" s="356">
        <v>2800</v>
      </c>
      <c r="W355" s="356">
        <v>2000</v>
      </c>
      <c r="X355" s="356">
        <v>1200</v>
      </c>
      <c r="Y355" s="356">
        <v>400</v>
      </c>
      <c r="Z355" s="344">
        <f t="shared" si="1051"/>
        <v>129</v>
      </c>
      <c r="AA355" s="344">
        <f t="shared" si="1052"/>
        <v>131</v>
      </c>
      <c r="AB355" s="344">
        <f t="shared" si="1053"/>
        <v>131</v>
      </c>
      <c r="AC355" s="344">
        <f t="shared" si="1054"/>
        <v>134</v>
      </c>
      <c r="AD355" s="344">
        <f t="shared" si="1055"/>
        <v>134</v>
      </c>
      <c r="AE355" s="344">
        <f t="shared" si="1056"/>
        <v>136</v>
      </c>
      <c r="AF355" s="344">
        <f t="shared" si="1057"/>
        <v>136</v>
      </c>
      <c r="AG355" s="344">
        <f t="shared" si="1058"/>
        <v>138</v>
      </c>
      <c r="AH355" s="344">
        <f t="shared" si="1059"/>
        <v>138</v>
      </c>
      <c r="AI355" s="344">
        <f t="shared" si="1060"/>
        <v>140</v>
      </c>
      <c r="AJ355" s="356">
        <v>3600</v>
      </c>
      <c r="AK355" s="356">
        <v>2800</v>
      </c>
      <c r="AL355" s="356">
        <v>2000</v>
      </c>
      <c r="AM355" s="356">
        <v>1200</v>
      </c>
      <c r="AN355" s="356">
        <v>400</v>
      </c>
      <c r="AO355" s="344">
        <f t="shared" si="1061"/>
        <v>150</v>
      </c>
      <c r="AP355" s="344">
        <f t="shared" si="1062"/>
        <v>156</v>
      </c>
      <c r="AQ355" s="344">
        <f t="shared" si="1063"/>
        <v>156</v>
      </c>
      <c r="AR355" s="344">
        <f t="shared" si="1064"/>
        <v>162</v>
      </c>
      <c r="AS355" s="344">
        <f t="shared" si="1065"/>
        <v>162</v>
      </c>
      <c r="AT355" s="344">
        <f t="shared" si="1066"/>
        <v>168</v>
      </c>
      <c r="AU355" s="344">
        <f t="shared" si="1067"/>
        <v>168</v>
      </c>
      <c r="AV355" s="344">
        <f t="shared" si="1068"/>
        <v>174</v>
      </c>
      <c r="AW355" s="344">
        <f t="shared" si="1069"/>
        <v>174</v>
      </c>
      <c r="AX355" s="344">
        <f t="shared" si="1070"/>
        <v>180</v>
      </c>
      <c r="AY355" s="356">
        <v>3600</v>
      </c>
      <c r="AZ355" s="356">
        <v>2800</v>
      </c>
      <c r="BA355" s="356">
        <v>2000</v>
      </c>
      <c r="BB355" s="356">
        <v>1200</v>
      </c>
      <c r="BC355" s="356">
        <v>400</v>
      </c>
      <c r="BD355" s="353">
        <f t="shared" ref="BD355:BH355" si="1292">IF(BD342="","",BD342+1)</f>
        <v>10</v>
      </c>
      <c r="BE355" s="353">
        <f t="shared" si="1292"/>
        <v>10</v>
      </c>
      <c r="BF355" s="353">
        <f t="shared" si="1292"/>
        <v>25</v>
      </c>
      <c r="BG355" s="353">
        <f t="shared" si="1292"/>
        <v>40</v>
      </c>
      <c r="BH355" s="353">
        <f t="shared" si="1292"/>
        <v>55</v>
      </c>
      <c r="BI355" s="146" t="str">
        <f t="shared" si="1146"/>
        <v>10;10</v>
      </c>
      <c r="BJ355" s="352">
        <f t="shared" si="1147"/>
        <v>25</v>
      </c>
      <c r="BK355" s="146" t="str">
        <f t="shared" si="1148"/>
        <v>40;55</v>
      </c>
      <c r="BL355" s="25">
        <f t="shared" si="1266"/>
        <v>5100102</v>
      </c>
      <c r="BM355" s="146">
        <f t="shared" ref="BM355" si="1293">BM342</f>
        <v>4360</v>
      </c>
      <c r="BN355" s="146">
        <f t="shared" si="1073"/>
        <v>5</v>
      </c>
      <c r="BO355" s="146">
        <f t="shared" ref="BO355:BP355" si="1294">BO342</f>
        <v>1</v>
      </c>
      <c r="BP355" s="146">
        <f t="shared" si="1294"/>
        <v>2</v>
      </c>
      <c r="BQ355" s="146">
        <f>VLOOKUP(IF(A355=1,0,A355),宝石属性!$B$26:$D$41,2,0)</f>
        <v>10</v>
      </c>
      <c r="BR355" s="146">
        <f>VLOOKUP(IF(A355=1,0,A355),宝石属性!$B$26:$D$41,3,0)</f>
        <v>2</v>
      </c>
      <c r="BS355" s="146">
        <f t="shared" ref="BS355:BV355" si="1295">IF(BS342="","",BS342)</f>
        <v>2</v>
      </c>
      <c r="BT355" s="146">
        <f t="shared" si="1295"/>
        <v>4</v>
      </c>
      <c r="BU355" s="146">
        <f t="shared" si="1295"/>
        <v>7</v>
      </c>
      <c r="BV355" s="146">
        <f t="shared" si="1295"/>
        <v>8</v>
      </c>
      <c r="BW355" s="357" t="str">
        <f t="shared" si="1274"/>
        <v/>
      </c>
      <c r="BX355" s="357" t="str">
        <f t="shared" si="1275"/>
        <v/>
      </c>
    </row>
    <row r="356" spans="1:76" s="353" customFormat="1">
      <c r="A356" s="121">
        <f t="shared" si="1124"/>
        <v>100</v>
      </c>
      <c r="B356" s="121" t="s">
        <v>1109</v>
      </c>
      <c r="C356" s="121" t="str">
        <f t="shared" si="1040"/>
        <v>弓箭</v>
      </c>
      <c r="D356" s="121" t="str">
        <f t="shared" si="1264"/>
        <v>100级绿装弓箭</v>
      </c>
      <c r="E356" s="121">
        <f>VLOOKUP($C356,$C$3:$M$15,COLUMNS($C$3:H$15),0)</f>
        <v>130</v>
      </c>
      <c r="F356" s="121" t="str">
        <f>VLOOKUP($C356,$C$3:$M$15,COLUMNS($C$3:I$15),0)</f>
        <v>phyattack_value</v>
      </c>
      <c r="G356" s="121">
        <f>VLOOKUP($C356,$C$3:$M$15,COLUMNS($C$3:J$15),0)</f>
        <v>150</v>
      </c>
      <c r="H356" s="121" t="str">
        <f>VLOOKUP($C356,$C$3:$M$15,COLUMNS($C$3:K$15),0)</f>
        <v>magicattack_value</v>
      </c>
      <c r="I356" s="121">
        <f>VLOOKUP($C356,$C$3:$M$15,COLUMNS($C$3:L$15),0)</f>
        <v>170</v>
      </c>
      <c r="J356" s="121" t="str">
        <f>VLOOKUP($C356,$C$3:$M$15,COLUMNS($C$3:M$15),0)</f>
        <v>medical_value</v>
      </c>
      <c r="K356" s="344">
        <f t="shared" si="1041"/>
        <v>574</v>
      </c>
      <c r="L356" s="344">
        <f t="shared" si="1042"/>
        <v>584</v>
      </c>
      <c r="M356" s="344">
        <f t="shared" si="1043"/>
        <v>584</v>
      </c>
      <c r="N356" s="344">
        <f t="shared" si="1044"/>
        <v>594</v>
      </c>
      <c r="O356" s="344">
        <f t="shared" si="1045"/>
        <v>594</v>
      </c>
      <c r="P356" s="344">
        <f t="shared" si="1046"/>
        <v>604</v>
      </c>
      <c r="Q356" s="344">
        <f t="shared" si="1047"/>
        <v>604</v>
      </c>
      <c r="R356" s="344">
        <f t="shared" si="1048"/>
        <v>613</v>
      </c>
      <c r="S356" s="344">
        <f t="shared" si="1049"/>
        <v>613</v>
      </c>
      <c r="T356" s="344">
        <f t="shared" si="1050"/>
        <v>623</v>
      </c>
      <c r="U356" s="356">
        <v>3600</v>
      </c>
      <c r="V356" s="356">
        <v>2800</v>
      </c>
      <c r="W356" s="356">
        <v>2000</v>
      </c>
      <c r="X356" s="356">
        <v>1200</v>
      </c>
      <c r="Y356" s="356">
        <v>400</v>
      </c>
      <c r="Z356" s="344">
        <f t="shared" si="1051"/>
        <v>129</v>
      </c>
      <c r="AA356" s="344">
        <f t="shared" si="1052"/>
        <v>131</v>
      </c>
      <c r="AB356" s="344">
        <f t="shared" si="1053"/>
        <v>131</v>
      </c>
      <c r="AC356" s="344">
        <f t="shared" si="1054"/>
        <v>134</v>
      </c>
      <c r="AD356" s="344">
        <f t="shared" si="1055"/>
        <v>134</v>
      </c>
      <c r="AE356" s="344">
        <f t="shared" si="1056"/>
        <v>136</v>
      </c>
      <c r="AF356" s="344">
        <f t="shared" si="1057"/>
        <v>136</v>
      </c>
      <c r="AG356" s="344">
        <f t="shared" si="1058"/>
        <v>138</v>
      </c>
      <c r="AH356" s="344">
        <f t="shared" si="1059"/>
        <v>138</v>
      </c>
      <c r="AI356" s="344">
        <f t="shared" si="1060"/>
        <v>140</v>
      </c>
      <c r="AJ356" s="356">
        <v>3600</v>
      </c>
      <c r="AK356" s="356">
        <v>2800</v>
      </c>
      <c r="AL356" s="356">
        <v>2000</v>
      </c>
      <c r="AM356" s="356">
        <v>1200</v>
      </c>
      <c r="AN356" s="356">
        <v>400</v>
      </c>
      <c r="AO356" s="344">
        <f t="shared" si="1061"/>
        <v>150</v>
      </c>
      <c r="AP356" s="344">
        <f t="shared" si="1062"/>
        <v>156</v>
      </c>
      <c r="AQ356" s="344">
        <f t="shared" si="1063"/>
        <v>156</v>
      </c>
      <c r="AR356" s="344">
        <f t="shared" si="1064"/>
        <v>162</v>
      </c>
      <c r="AS356" s="344">
        <f t="shared" si="1065"/>
        <v>162</v>
      </c>
      <c r="AT356" s="344">
        <f t="shared" si="1066"/>
        <v>168</v>
      </c>
      <c r="AU356" s="344">
        <f t="shared" si="1067"/>
        <v>168</v>
      </c>
      <c r="AV356" s="344">
        <f t="shared" si="1068"/>
        <v>174</v>
      </c>
      <c r="AW356" s="344">
        <f t="shared" si="1069"/>
        <v>174</v>
      </c>
      <c r="AX356" s="344">
        <f t="shared" si="1070"/>
        <v>180</v>
      </c>
      <c r="AY356" s="356">
        <v>3600</v>
      </c>
      <c r="AZ356" s="356">
        <v>2800</v>
      </c>
      <c r="BA356" s="356">
        <v>2000</v>
      </c>
      <c r="BB356" s="356">
        <v>1200</v>
      </c>
      <c r="BC356" s="356">
        <v>400</v>
      </c>
      <c r="BD356" s="353">
        <f t="shared" ref="BD356:BH356" si="1296">IF(BD343="","",BD343+1)</f>
        <v>10</v>
      </c>
      <c r="BE356" s="353">
        <f t="shared" si="1296"/>
        <v>10</v>
      </c>
      <c r="BF356" s="353">
        <f t="shared" si="1296"/>
        <v>25</v>
      </c>
      <c r="BG356" s="353">
        <f t="shared" si="1296"/>
        <v>40</v>
      </c>
      <c r="BH356" s="353">
        <f t="shared" si="1296"/>
        <v>55</v>
      </c>
      <c r="BI356" s="146" t="str">
        <f t="shared" si="1146"/>
        <v>10;10</v>
      </c>
      <c r="BJ356" s="352">
        <f t="shared" si="1147"/>
        <v>25</v>
      </c>
      <c r="BK356" s="146" t="str">
        <f t="shared" si="1148"/>
        <v>40;55</v>
      </c>
      <c r="BL356" s="25">
        <f t="shared" si="1266"/>
        <v>5100103</v>
      </c>
      <c r="BM356" s="146">
        <f t="shared" ref="BM356" si="1297">BM343</f>
        <v>1800</v>
      </c>
      <c r="BN356" s="146">
        <f t="shared" si="1073"/>
        <v>5</v>
      </c>
      <c r="BO356" s="146">
        <f t="shared" ref="BO356:BP356" si="1298">BO343</f>
        <v>1</v>
      </c>
      <c r="BP356" s="146">
        <f t="shared" si="1298"/>
        <v>3</v>
      </c>
      <c r="BQ356" s="146">
        <f>VLOOKUP(IF(A356=1,0,A356),宝石属性!$B$26:$D$41,2,0)</f>
        <v>10</v>
      </c>
      <c r="BR356" s="146">
        <f>VLOOKUP(IF(A356=1,0,A356),宝石属性!$B$26:$D$41,3,0)</f>
        <v>2</v>
      </c>
      <c r="BS356" s="146">
        <f t="shared" ref="BS356:BV356" si="1299">IF(BS343="","",BS343)</f>
        <v>2</v>
      </c>
      <c r="BT356" s="146">
        <f t="shared" si="1299"/>
        <v>4</v>
      </c>
      <c r="BU356" s="146">
        <f t="shared" si="1299"/>
        <v>7</v>
      </c>
      <c r="BV356" s="146">
        <f t="shared" si="1299"/>
        <v>8</v>
      </c>
      <c r="BW356" s="357" t="str">
        <f t="shared" si="1274"/>
        <v/>
      </c>
      <c r="BX356" s="357" t="str">
        <f t="shared" si="1275"/>
        <v/>
      </c>
    </row>
    <row r="357" spans="1:76" s="353" customFormat="1">
      <c r="A357" s="121">
        <f t="shared" si="1124"/>
        <v>100</v>
      </c>
      <c r="B357" s="121" t="s">
        <v>1109</v>
      </c>
      <c r="C357" s="121" t="str">
        <f t="shared" si="1040"/>
        <v>爪</v>
      </c>
      <c r="D357" s="121" t="str">
        <f t="shared" si="1264"/>
        <v>100级绿装爪</v>
      </c>
      <c r="E357" s="121">
        <f>VLOOKUP($C357,$C$3:$M$15,COLUMNS($C$3:H$15),0)</f>
        <v>130</v>
      </c>
      <c r="F357" s="121" t="str">
        <f>VLOOKUP($C357,$C$3:$M$15,COLUMNS($C$3:I$15),0)</f>
        <v>phyattack_value</v>
      </c>
      <c r="G357" s="121">
        <f>VLOOKUP($C357,$C$3:$M$15,COLUMNS($C$3:J$15),0)</f>
        <v>150</v>
      </c>
      <c r="H357" s="121" t="str">
        <f>VLOOKUP($C357,$C$3:$M$15,COLUMNS($C$3:K$15),0)</f>
        <v>magicattack_value</v>
      </c>
      <c r="I357" s="121">
        <f>VLOOKUP($C357,$C$3:$M$15,COLUMNS($C$3:L$15),0)</f>
        <v>170</v>
      </c>
      <c r="J357" s="121" t="str">
        <f>VLOOKUP($C357,$C$3:$M$15,COLUMNS($C$3:M$15),0)</f>
        <v>medical_value</v>
      </c>
      <c r="K357" s="344">
        <f t="shared" si="1041"/>
        <v>574</v>
      </c>
      <c r="L357" s="344">
        <f t="shared" si="1042"/>
        <v>584</v>
      </c>
      <c r="M357" s="344">
        <f t="shared" si="1043"/>
        <v>584</v>
      </c>
      <c r="N357" s="344">
        <f t="shared" si="1044"/>
        <v>594</v>
      </c>
      <c r="O357" s="344">
        <f t="shared" si="1045"/>
        <v>594</v>
      </c>
      <c r="P357" s="344">
        <f t="shared" si="1046"/>
        <v>604</v>
      </c>
      <c r="Q357" s="344">
        <f t="shared" si="1047"/>
        <v>604</v>
      </c>
      <c r="R357" s="344">
        <f t="shared" si="1048"/>
        <v>613</v>
      </c>
      <c r="S357" s="344">
        <f t="shared" si="1049"/>
        <v>613</v>
      </c>
      <c r="T357" s="344">
        <f t="shared" si="1050"/>
        <v>623</v>
      </c>
      <c r="U357" s="356">
        <v>3600</v>
      </c>
      <c r="V357" s="356">
        <v>2800</v>
      </c>
      <c r="W357" s="356">
        <v>2000</v>
      </c>
      <c r="X357" s="356">
        <v>1200</v>
      </c>
      <c r="Y357" s="356">
        <v>400</v>
      </c>
      <c r="Z357" s="344">
        <f t="shared" si="1051"/>
        <v>129</v>
      </c>
      <c r="AA357" s="344">
        <f t="shared" si="1052"/>
        <v>131</v>
      </c>
      <c r="AB357" s="344">
        <f t="shared" si="1053"/>
        <v>131</v>
      </c>
      <c r="AC357" s="344">
        <f t="shared" si="1054"/>
        <v>134</v>
      </c>
      <c r="AD357" s="344">
        <f t="shared" si="1055"/>
        <v>134</v>
      </c>
      <c r="AE357" s="344">
        <f t="shared" si="1056"/>
        <v>136</v>
      </c>
      <c r="AF357" s="344">
        <f t="shared" si="1057"/>
        <v>136</v>
      </c>
      <c r="AG357" s="344">
        <f t="shared" si="1058"/>
        <v>138</v>
      </c>
      <c r="AH357" s="344">
        <f t="shared" si="1059"/>
        <v>138</v>
      </c>
      <c r="AI357" s="344">
        <f t="shared" si="1060"/>
        <v>140</v>
      </c>
      <c r="AJ357" s="356">
        <v>3600</v>
      </c>
      <c r="AK357" s="356">
        <v>2800</v>
      </c>
      <c r="AL357" s="356">
        <v>2000</v>
      </c>
      <c r="AM357" s="356">
        <v>1200</v>
      </c>
      <c r="AN357" s="356">
        <v>400</v>
      </c>
      <c r="AO357" s="344">
        <f t="shared" si="1061"/>
        <v>150</v>
      </c>
      <c r="AP357" s="344">
        <f t="shared" si="1062"/>
        <v>156</v>
      </c>
      <c r="AQ357" s="344">
        <f t="shared" si="1063"/>
        <v>156</v>
      </c>
      <c r="AR357" s="344">
        <f t="shared" si="1064"/>
        <v>162</v>
      </c>
      <c r="AS357" s="344">
        <f t="shared" si="1065"/>
        <v>162</v>
      </c>
      <c r="AT357" s="344">
        <f t="shared" si="1066"/>
        <v>168</v>
      </c>
      <c r="AU357" s="344">
        <f t="shared" si="1067"/>
        <v>168</v>
      </c>
      <c r="AV357" s="344">
        <f t="shared" si="1068"/>
        <v>174</v>
      </c>
      <c r="AW357" s="344">
        <f t="shared" si="1069"/>
        <v>174</v>
      </c>
      <c r="AX357" s="344">
        <f t="shared" si="1070"/>
        <v>180</v>
      </c>
      <c r="AY357" s="356">
        <v>3600</v>
      </c>
      <c r="AZ357" s="356">
        <v>2800</v>
      </c>
      <c r="BA357" s="356">
        <v>2000</v>
      </c>
      <c r="BB357" s="356">
        <v>1200</v>
      </c>
      <c r="BC357" s="356">
        <v>400</v>
      </c>
      <c r="BD357" s="353">
        <f t="shared" ref="BD357:BH357" si="1300">IF(BD344="","",BD344+1)</f>
        <v>10</v>
      </c>
      <c r="BE357" s="353">
        <f t="shared" si="1300"/>
        <v>10</v>
      </c>
      <c r="BF357" s="353">
        <f t="shared" si="1300"/>
        <v>25</v>
      </c>
      <c r="BG357" s="353">
        <f t="shared" si="1300"/>
        <v>40</v>
      </c>
      <c r="BH357" s="353">
        <f t="shared" si="1300"/>
        <v>55</v>
      </c>
      <c r="BI357" s="146" t="str">
        <f t="shared" si="1146"/>
        <v>10;10</v>
      </c>
      <c r="BJ357" s="352">
        <f t="shared" si="1147"/>
        <v>25</v>
      </c>
      <c r="BK357" s="146" t="str">
        <f t="shared" si="1148"/>
        <v>40;55</v>
      </c>
      <c r="BL357" s="25">
        <f t="shared" si="1266"/>
        <v>5100104</v>
      </c>
      <c r="BM357" s="146">
        <f t="shared" ref="BM357" si="1301">BM344</f>
        <v>3080</v>
      </c>
      <c r="BN357" s="146">
        <f t="shared" si="1073"/>
        <v>5</v>
      </c>
      <c r="BO357" s="146">
        <f t="shared" ref="BO357:BP357" si="1302">BO344</f>
        <v>1</v>
      </c>
      <c r="BP357" s="146">
        <f t="shared" si="1302"/>
        <v>4</v>
      </c>
      <c r="BQ357" s="146">
        <f>VLOOKUP(IF(A357=1,0,A357),宝石属性!$B$26:$D$41,2,0)</f>
        <v>10</v>
      </c>
      <c r="BR357" s="146">
        <f>VLOOKUP(IF(A357=1,0,A357),宝石属性!$B$26:$D$41,3,0)</f>
        <v>2</v>
      </c>
      <c r="BS357" s="146">
        <f t="shared" ref="BS357:BV357" si="1303">IF(BS344="","",BS344)</f>
        <v>2</v>
      </c>
      <c r="BT357" s="146">
        <f t="shared" si="1303"/>
        <v>4</v>
      </c>
      <c r="BU357" s="146">
        <f t="shared" si="1303"/>
        <v>7</v>
      </c>
      <c r="BV357" s="146">
        <f t="shared" si="1303"/>
        <v>8</v>
      </c>
      <c r="BW357" s="357" t="str">
        <f t="shared" si="1274"/>
        <v/>
      </c>
      <c r="BX357" s="357" t="str">
        <f t="shared" si="1275"/>
        <v/>
      </c>
    </row>
    <row r="358" spans="1:76" s="353" customFormat="1">
      <c r="A358" s="121">
        <f t="shared" si="1124"/>
        <v>100</v>
      </c>
      <c r="B358" s="121" t="s">
        <v>1109</v>
      </c>
      <c r="C358" s="121" t="str">
        <f t="shared" si="1040"/>
        <v>魔棒</v>
      </c>
      <c r="D358" s="121" t="str">
        <f t="shared" si="1264"/>
        <v>100级绿装魔棒</v>
      </c>
      <c r="E358" s="121">
        <f>VLOOKUP($C358,$C$3:$M$15,COLUMNS($C$3:H$15),0)</f>
        <v>130</v>
      </c>
      <c r="F358" s="121" t="str">
        <f>VLOOKUP($C358,$C$3:$M$15,COLUMNS($C$3:I$15),0)</f>
        <v>phyattack_value</v>
      </c>
      <c r="G358" s="121">
        <f>VLOOKUP($C358,$C$3:$M$15,COLUMNS($C$3:J$15),0)</f>
        <v>150</v>
      </c>
      <c r="H358" s="121" t="str">
        <f>VLOOKUP($C358,$C$3:$M$15,COLUMNS($C$3:K$15),0)</f>
        <v>magicattack_value</v>
      </c>
      <c r="I358" s="121">
        <f>VLOOKUP($C358,$C$3:$M$15,COLUMNS($C$3:L$15),0)</f>
        <v>170</v>
      </c>
      <c r="J358" s="121" t="str">
        <f>VLOOKUP($C358,$C$3:$M$15,COLUMNS($C$3:M$15),0)</f>
        <v>medical_value</v>
      </c>
      <c r="K358" s="344">
        <f t="shared" si="1041"/>
        <v>574</v>
      </c>
      <c r="L358" s="344">
        <f t="shared" si="1042"/>
        <v>584</v>
      </c>
      <c r="M358" s="344">
        <f t="shared" si="1043"/>
        <v>584</v>
      </c>
      <c r="N358" s="344">
        <f t="shared" si="1044"/>
        <v>594</v>
      </c>
      <c r="O358" s="344">
        <f t="shared" si="1045"/>
        <v>594</v>
      </c>
      <c r="P358" s="344">
        <f t="shared" si="1046"/>
        <v>604</v>
      </c>
      <c r="Q358" s="344">
        <f t="shared" si="1047"/>
        <v>604</v>
      </c>
      <c r="R358" s="344">
        <f t="shared" si="1048"/>
        <v>613</v>
      </c>
      <c r="S358" s="344">
        <f t="shared" si="1049"/>
        <v>613</v>
      </c>
      <c r="T358" s="344">
        <f t="shared" si="1050"/>
        <v>623</v>
      </c>
      <c r="U358" s="356">
        <v>3600</v>
      </c>
      <c r="V358" s="356">
        <v>2800</v>
      </c>
      <c r="W358" s="356">
        <v>2000</v>
      </c>
      <c r="X358" s="356">
        <v>1200</v>
      </c>
      <c r="Y358" s="356">
        <v>400</v>
      </c>
      <c r="Z358" s="344">
        <f t="shared" si="1051"/>
        <v>129</v>
      </c>
      <c r="AA358" s="344">
        <f t="shared" si="1052"/>
        <v>131</v>
      </c>
      <c r="AB358" s="344">
        <f t="shared" si="1053"/>
        <v>131</v>
      </c>
      <c r="AC358" s="344">
        <f t="shared" si="1054"/>
        <v>134</v>
      </c>
      <c r="AD358" s="344">
        <f t="shared" si="1055"/>
        <v>134</v>
      </c>
      <c r="AE358" s="344">
        <f t="shared" si="1056"/>
        <v>136</v>
      </c>
      <c r="AF358" s="344">
        <f t="shared" si="1057"/>
        <v>136</v>
      </c>
      <c r="AG358" s="344">
        <f t="shared" si="1058"/>
        <v>138</v>
      </c>
      <c r="AH358" s="344">
        <f t="shared" si="1059"/>
        <v>138</v>
      </c>
      <c r="AI358" s="344">
        <f t="shared" si="1060"/>
        <v>140</v>
      </c>
      <c r="AJ358" s="356">
        <v>3600</v>
      </c>
      <c r="AK358" s="356">
        <v>2800</v>
      </c>
      <c r="AL358" s="356">
        <v>2000</v>
      </c>
      <c r="AM358" s="356">
        <v>1200</v>
      </c>
      <c r="AN358" s="356">
        <v>400</v>
      </c>
      <c r="AO358" s="344">
        <f t="shared" si="1061"/>
        <v>150</v>
      </c>
      <c r="AP358" s="344">
        <f t="shared" si="1062"/>
        <v>156</v>
      </c>
      <c r="AQ358" s="344">
        <f t="shared" si="1063"/>
        <v>156</v>
      </c>
      <c r="AR358" s="344">
        <f t="shared" si="1064"/>
        <v>162</v>
      </c>
      <c r="AS358" s="344">
        <f t="shared" si="1065"/>
        <v>162</v>
      </c>
      <c r="AT358" s="344">
        <f t="shared" si="1066"/>
        <v>168</v>
      </c>
      <c r="AU358" s="344">
        <f t="shared" si="1067"/>
        <v>168</v>
      </c>
      <c r="AV358" s="344">
        <f t="shared" si="1068"/>
        <v>174</v>
      </c>
      <c r="AW358" s="344">
        <f t="shared" si="1069"/>
        <v>174</v>
      </c>
      <c r="AX358" s="344">
        <f t="shared" si="1070"/>
        <v>180</v>
      </c>
      <c r="AY358" s="356">
        <v>3600</v>
      </c>
      <c r="AZ358" s="356">
        <v>2800</v>
      </c>
      <c r="BA358" s="356">
        <v>2000</v>
      </c>
      <c r="BB358" s="356">
        <v>1200</v>
      </c>
      <c r="BC358" s="356">
        <v>400</v>
      </c>
      <c r="BD358" s="353">
        <f t="shared" ref="BD358:BH358" si="1304">IF(BD345="","",BD345+1)</f>
        <v>10</v>
      </c>
      <c r="BE358" s="353">
        <f t="shared" si="1304"/>
        <v>10</v>
      </c>
      <c r="BF358" s="353">
        <f t="shared" si="1304"/>
        <v>25</v>
      </c>
      <c r="BG358" s="353">
        <f t="shared" si="1304"/>
        <v>40</v>
      </c>
      <c r="BH358" s="353">
        <f t="shared" si="1304"/>
        <v>55</v>
      </c>
      <c r="BI358" s="146" t="str">
        <f t="shared" si="1146"/>
        <v>10;10</v>
      </c>
      <c r="BJ358" s="352">
        <f t="shared" si="1147"/>
        <v>25</v>
      </c>
      <c r="BK358" s="146" t="str">
        <f t="shared" si="1148"/>
        <v>40;55</v>
      </c>
      <c r="BL358" s="25">
        <f t="shared" si="1266"/>
        <v>5100105</v>
      </c>
      <c r="BM358" s="146">
        <f t="shared" ref="BM358" si="1305">BM345</f>
        <v>2824</v>
      </c>
      <c r="BN358" s="146">
        <f t="shared" si="1073"/>
        <v>5</v>
      </c>
      <c r="BO358" s="146">
        <f t="shared" ref="BO358:BP358" si="1306">BO345</f>
        <v>1</v>
      </c>
      <c r="BP358" s="146">
        <f t="shared" si="1306"/>
        <v>5</v>
      </c>
      <c r="BQ358" s="146">
        <f>VLOOKUP(IF(A358=1,0,A358),宝石属性!$B$26:$D$41,2,0)</f>
        <v>10</v>
      </c>
      <c r="BR358" s="146">
        <f>VLOOKUP(IF(A358=1,0,A358),宝石属性!$B$26:$D$41,3,0)</f>
        <v>2</v>
      </c>
      <c r="BS358" s="146">
        <f t="shared" ref="BS358:BV358" si="1307">IF(BS345="","",BS345)</f>
        <v>2</v>
      </c>
      <c r="BT358" s="146">
        <f t="shared" si="1307"/>
        <v>4</v>
      </c>
      <c r="BU358" s="146">
        <f t="shared" si="1307"/>
        <v>7</v>
      </c>
      <c r="BV358" s="146">
        <f t="shared" si="1307"/>
        <v>8</v>
      </c>
      <c r="BW358" s="357" t="str">
        <f t="shared" si="1274"/>
        <v/>
      </c>
      <c r="BX358" s="357" t="str">
        <f t="shared" si="1275"/>
        <v/>
      </c>
    </row>
    <row r="359" spans="1:76" s="353" customFormat="1">
      <c r="A359" s="121">
        <f t="shared" si="1124"/>
        <v>100</v>
      </c>
      <c r="B359" s="121" t="s">
        <v>1109</v>
      </c>
      <c r="C359" s="121" t="str">
        <f t="shared" si="1040"/>
        <v>法杖</v>
      </c>
      <c r="D359" s="121" t="str">
        <f t="shared" si="1264"/>
        <v>100级绿装法杖</v>
      </c>
      <c r="E359" s="121">
        <f>VLOOKUP($C359,$C$3:$M$15,COLUMNS($C$3:H$15),0)</f>
        <v>130</v>
      </c>
      <c r="F359" s="121" t="str">
        <f>VLOOKUP($C359,$C$3:$M$15,COLUMNS($C$3:I$15),0)</f>
        <v>phyattack_value</v>
      </c>
      <c r="G359" s="121">
        <f>VLOOKUP($C359,$C$3:$M$15,COLUMNS($C$3:J$15),0)</f>
        <v>150</v>
      </c>
      <c r="H359" s="121" t="str">
        <f>VLOOKUP($C359,$C$3:$M$15,COLUMNS($C$3:K$15),0)</f>
        <v>magicattack_value</v>
      </c>
      <c r="I359" s="121">
        <f>VLOOKUP($C359,$C$3:$M$15,COLUMNS($C$3:L$15),0)</f>
        <v>170</v>
      </c>
      <c r="J359" s="121" t="str">
        <f>VLOOKUP($C359,$C$3:$M$15,COLUMNS($C$3:M$15),0)</f>
        <v>medical_value</v>
      </c>
      <c r="K359" s="344">
        <f t="shared" si="1041"/>
        <v>574</v>
      </c>
      <c r="L359" s="344">
        <f t="shared" si="1042"/>
        <v>584</v>
      </c>
      <c r="M359" s="344">
        <f t="shared" si="1043"/>
        <v>584</v>
      </c>
      <c r="N359" s="344">
        <f t="shared" si="1044"/>
        <v>594</v>
      </c>
      <c r="O359" s="344">
        <f t="shared" si="1045"/>
        <v>594</v>
      </c>
      <c r="P359" s="344">
        <f t="shared" si="1046"/>
        <v>604</v>
      </c>
      <c r="Q359" s="344">
        <f t="shared" si="1047"/>
        <v>604</v>
      </c>
      <c r="R359" s="344">
        <f t="shared" si="1048"/>
        <v>613</v>
      </c>
      <c r="S359" s="344">
        <f t="shared" si="1049"/>
        <v>613</v>
      </c>
      <c r="T359" s="344">
        <f t="shared" si="1050"/>
        <v>623</v>
      </c>
      <c r="U359" s="356">
        <v>3600</v>
      </c>
      <c r="V359" s="356">
        <v>2800</v>
      </c>
      <c r="W359" s="356">
        <v>2000</v>
      </c>
      <c r="X359" s="356">
        <v>1200</v>
      </c>
      <c r="Y359" s="356">
        <v>400</v>
      </c>
      <c r="Z359" s="344">
        <f t="shared" si="1051"/>
        <v>129</v>
      </c>
      <c r="AA359" s="344">
        <f t="shared" si="1052"/>
        <v>131</v>
      </c>
      <c r="AB359" s="344">
        <f t="shared" si="1053"/>
        <v>131</v>
      </c>
      <c r="AC359" s="344">
        <f t="shared" si="1054"/>
        <v>134</v>
      </c>
      <c r="AD359" s="344">
        <f t="shared" si="1055"/>
        <v>134</v>
      </c>
      <c r="AE359" s="344">
        <f t="shared" si="1056"/>
        <v>136</v>
      </c>
      <c r="AF359" s="344">
        <f t="shared" si="1057"/>
        <v>136</v>
      </c>
      <c r="AG359" s="344">
        <f t="shared" si="1058"/>
        <v>138</v>
      </c>
      <c r="AH359" s="344">
        <f t="shared" si="1059"/>
        <v>138</v>
      </c>
      <c r="AI359" s="344">
        <f t="shared" si="1060"/>
        <v>140</v>
      </c>
      <c r="AJ359" s="356">
        <v>3600</v>
      </c>
      <c r="AK359" s="356">
        <v>2800</v>
      </c>
      <c r="AL359" s="356">
        <v>2000</v>
      </c>
      <c r="AM359" s="356">
        <v>1200</v>
      </c>
      <c r="AN359" s="356">
        <v>400</v>
      </c>
      <c r="AO359" s="344">
        <f t="shared" si="1061"/>
        <v>150</v>
      </c>
      <c r="AP359" s="344">
        <f t="shared" si="1062"/>
        <v>156</v>
      </c>
      <c r="AQ359" s="344">
        <f t="shared" si="1063"/>
        <v>156</v>
      </c>
      <c r="AR359" s="344">
        <f t="shared" si="1064"/>
        <v>162</v>
      </c>
      <c r="AS359" s="344">
        <f t="shared" si="1065"/>
        <v>162</v>
      </c>
      <c r="AT359" s="344">
        <f t="shared" si="1066"/>
        <v>168</v>
      </c>
      <c r="AU359" s="344">
        <f t="shared" si="1067"/>
        <v>168</v>
      </c>
      <c r="AV359" s="344">
        <f t="shared" si="1068"/>
        <v>174</v>
      </c>
      <c r="AW359" s="344">
        <f t="shared" si="1069"/>
        <v>174</v>
      </c>
      <c r="AX359" s="344">
        <f t="shared" si="1070"/>
        <v>180</v>
      </c>
      <c r="AY359" s="356">
        <v>3600</v>
      </c>
      <c r="AZ359" s="356">
        <v>2800</v>
      </c>
      <c r="BA359" s="356">
        <v>2000</v>
      </c>
      <c r="BB359" s="356">
        <v>1200</v>
      </c>
      <c r="BC359" s="356">
        <v>400</v>
      </c>
      <c r="BD359" s="353">
        <f t="shared" ref="BD359:BH359" si="1308">IF(BD346="","",BD346+1)</f>
        <v>10</v>
      </c>
      <c r="BE359" s="353">
        <f t="shared" si="1308"/>
        <v>10</v>
      </c>
      <c r="BF359" s="353">
        <f t="shared" si="1308"/>
        <v>25</v>
      </c>
      <c r="BG359" s="353">
        <f t="shared" si="1308"/>
        <v>40</v>
      </c>
      <c r="BH359" s="353">
        <f t="shared" si="1308"/>
        <v>55</v>
      </c>
      <c r="BI359" s="146" t="str">
        <f t="shared" si="1146"/>
        <v>10;10</v>
      </c>
      <c r="BJ359" s="352">
        <f t="shared" si="1147"/>
        <v>25</v>
      </c>
      <c r="BK359" s="146" t="str">
        <f t="shared" si="1148"/>
        <v>40;55</v>
      </c>
      <c r="BL359" s="25">
        <f t="shared" si="1266"/>
        <v>5100106</v>
      </c>
      <c r="BM359" s="146">
        <f t="shared" ref="BM359" si="1309">BM346</f>
        <v>4104</v>
      </c>
      <c r="BN359" s="146">
        <f t="shared" si="1073"/>
        <v>5</v>
      </c>
      <c r="BO359" s="146">
        <f t="shared" ref="BO359:BP359" si="1310">BO346</f>
        <v>1</v>
      </c>
      <c r="BP359" s="146">
        <f t="shared" si="1310"/>
        <v>6</v>
      </c>
      <c r="BQ359" s="146">
        <f>VLOOKUP(IF(A359=1,0,A359),宝石属性!$B$26:$D$41,2,0)</f>
        <v>10</v>
      </c>
      <c r="BR359" s="146">
        <f>VLOOKUP(IF(A359=1,0,A359),宝石属性!$B$26:$D$41,3,0)</f>
        <v>2</v>
      </c>
      <c r="BS359" s="146">
        <f t="shared" ref="BS359:BV359" si="1311">IF(BS346="","",BS346)</f>
        <v>2</v>
      </c>
      <c r="BT359" s="146">
        <f t="shared" si="1311"/>
        <v>4</v>
      </c>
      <c r="BU359" s="146">
        <f t="shared" si="1311"/>
        <v>7</v>
      </c>
      <c r="BV359" s="146">
        <f t="shared" si="1311"/>
        <v>8</v>
      </c>
      <c r="BW359" s="357" t="str">
        <f t="shared" si="1274"/>
        <v/>
      </c>
      <c r="BX359" s="357" t="str">
        <f t="shared" si="1275"/>
        <v/>
      </c>
    </row>
    <row r="360" spans="1:76" s="353" customFormat="1">
      <c r="A360" s="121">
        <f t="shared" si="1124"/>
        <v>100</v>
      </c>
      <c r="B360" s="121" t="s">
        <v>1109</v>
      </c>
      <c r="C360" s="121" t="str">
        <f t="shared" si="1040"/>
        <v>男衣</v>
      </c>
      <c r="D360" s="121" t="str">
        <f t="shared" si="1264"/>
        <v>100级绿装男衣</v>
      </c>
      <c r="E360" s="121">
        <f>VLOOKUP($C360,$C$3:$M$15,COLUMNS($C$3:H$15),0)</f>
        <v>60</v>
      </c>
      <c r="F360" s="121" t="str">
        <f>VLOOKUP($C360,$C$3:$M$15,COLUMNS($C$3:I$15),0)</f>
        <v>maxhp_value</v>
      </c>
      <c r="G360" s="121">
        <f>VLOOKUP($C360,$C$3:$M$15,COLUMNS($C$3:J$15),0)</f>
        <v>140</v>
      </c>
      <c r="H360" s="121" t="str">
        <f>VLOOKUP($C360,$C$3:$M$15,COLUMNS($C$3:K$15),0)</f>
        <v>defend_value</v>
      </c>
      <c r="I360" s="121" t="str">
        <f>VLOOKUP($C360,$C$3:$M$15,COLUMNS($C$3:L$15),0)</f>
        <v/>
      </c>
      <c r="J360" s="121" t="str">
        <f>VLOOKUP($C360,$C$3:$M$15,COLUMNS($C$3:M$15),0)</f>
        <v/>
      </c>
      <c r="K360" s="344">
        <f t="shared" si="1041"/>
        <v>459</v>
      </c>
      <c r="L360" s="344">
        <f t="shared" si="1042"/>
        <v>467</v>
      </c>
      <c r="M360" s="344">
        <f t="shared" si="1043"/>
        <v>467</v>
      </c>
      <c r="N360" s="344">
        <f t="shared" si="1044"/>
        <v>475</v>
      </c>
      <c r="O360" s="344">
        <f t="shared" si="1045"/>
        <v>475</v>
      </c>
      <c r="P360" s="344">
        <f t="shared" si="1046"/>
        <v>483</v>
      </c>
      <c r="Q360" s="344">
        <f t="shared" si="1047"/>
        <v>483</v>
      </c>
      <c r="R360" s="344">
        <f t="shared" si="1048"/>
        <v>491</v>
      </c>
      <c r="S360" s="344">
        <f t="shared" si="1049"/>
        <v>491</v>
      </c>
      <c r="T360" s="344">
        <f t="shared" si="1050"/>
        <v>499</v>
      </c>
      <c r="U360" s="356">
        <v>3600</v>
      </c>
      <c r="V360" s="356">
        <v>2800</v>
      </c>
      <c r="W360" s="356">
        <v>2000</v>
      </c>
      <c r="X360" s="356">
        <v>1200</v>
      </c>
      <c r="Y360" s="356">
        <v>400</v>
      </c>
      <c r="Z360" s="344">
        <f t="shared" si="1051"/>
        <v>144</v>
      </c>
      <c r="AA360" s="344">
        <f t="shared" si="1052"/>
        <v>146</v>
      </c>
      <c r="AB360" s="344">
        <f t="shared" si="1053"/>
        <v>146</v>
      </c>
      <c r="AC360" s="344">
        <f t="shared" si="1054"/>
        <v>148</v>
      </c>
      <c r="AD360" s="344">
        <f t="shared" si="1055"/>
        <v>148</v>
      </c>
      <c r="AE360" s="344">
        <f t="shared" si="1056"/>
        <v>151</v>
      </c>
      <c r="AF360" s="344">
        <f t="shared" si="1057"/>
        <v>151</v>
      </c>
      <c r="AG360" s="344">
        <f t="shared" si="1058"/>
        <v>153</v>
      </c>
      <c r="AH360" s="344">
        <f t="shared" si="1059"/>
        <v>153</v>
      </c>
      <c r="AI360" s="344">
        <f t="shared" si="1060"/>
        <v>156</v>
      </c>
      <c r="AJ360" s="356">
        <v>3600</v>
      </c>
      <c r="AK360" s="356">
        <v>2800</v>
      </c>
      <c r="AL360" s="356">
        <v>2000</v>
      </c>
      <c r="AM360" s="356">
        <v>1200</v>
      </c>
      <c r="AN360" s="356">
        <v>400</v>
      </c>
      <c r="AO360" s="344" t="str">
        <f t="shared" si="1061"/>
        <v/>
      </c>
      <c r="AP360" s="344" t="str">
        <f t="shared" si="1062"/>
        <v/>
      </c>
      <c r="AQ360" s="344" t="str">
        <f t="shared" si="1063"/>
        <v/>
      </c>
      <c r="AR360" s="344" t="str">
        <f t="shared" si="1064"/>
        <v/>
      </c>
      <c r="AS360" s="344" t="str">
        <f t="shared" si="1065"/>
        <v/>
      </c>
      <c r="AT360" s="344" t="str">
        <f t="shared" si="1066"/>
        <v/>
      </c>
      <c r="AU360" s="344" t="str">
        <f t="shared" si="1067"/>
        <v/>
      </c>
      <c r="AV360" s="344" t="str">
        <f t="shared" si="1068"/>
        <v/>
      </c>
      <c r="AW360" s="344" t="str">
        <f t="shared" si="1069"/>
        <v/>
      </c>
      <c r="AX360" s="344" t="str">
        <f t="shared" si="1070"/>
        <v/>
      </c>
      <c r="AY360" s="356">
        <v>3600</v>
      </c>
      <c r="AZ360" s="356">
        <v>2800</v>
      </c>
      <c r="BA360" s="356">
        <v>2000</v>
      </c>
      <c r="BB360" s="356">
        <v>1200</v>
      </c>
      <c r="BC360" s="356">
        <v>400</v>
      </c>
      <c r="BD360" s="353">
        <f t="shared" ref="BD360:BH360" si="1312">IF(BD347="","",BD347+1)</f>
        <v>10</v>
      </c>
      <c r="BE360" s="353">
        <f t="shared" si="1312"/>
        <v>10</v>
      </c>
      <c r="BF360" s="353">
        <f t="shared" si="1312"/>
        <v>25</v>
      </c>
      <c r="BG360" s="353">
        <f t="shared" si="1312"/>
        <v>40</v>
      </c>
      <c r="BH360" s="353">
        <f t="shared" si="1312"/>
        <v>55</v>
      </c>
      <c r="BI360" s="146" t="str">
        <f t="shared" si="1146"/>
        <v>10;10</v>
      </c>
      <c r="BJ360" s="352">
        <f t="shared" si="1147"/>
        <v>25</v>
      </c>
      <c r="BK360" s="146" t="str">
        <f t="shared" si="1148"/>
        <v>40;55</v>
      </c>
      <c r="BL360" s="25">
        <f t="shared" si="1266"/>
        <v>5100207</v>
      </c>
      <c r="BM360" s="146">
        <f t="shared" ref="BM360" si="1313">BM347</f>
        <v>312</v>
      </c>
      <c r="BN360" s="146">
        <f t="shared" si="1073"/>
        <v>5</v>
      </c>
      <c r="BO360" s="146">
        <f t="shared" ref="BO360:BP360" si="1314">BO347</f>
        <v>2</v>
      </c>
      <c r="BP360" s="146">
        <f t="shared" si="1314"/>
        <v>7</v>
      </c>
      <c r="BQ360" s="146">
        <f>VLOOKUP(IF(A360=1,0,A360),宝石属性!$B$26:$D$41,2,0)</f>
        <v>10</v>
      </c>
      <c r="BR360" s="146">
        <f>VLOOKUP(IF(A360=1,0,A360),宝石属性!$B$26:$D$41,3,0)</f>
        <v>2</v>
      </c>
      <c r="BS360" s="146">
        <f t="shared" ref="BS360:BV360" si="1315">IF(BS347="","",BS347)</f>
        <v>1</v>
      </c>
      <c r="BT360" s="146">
        <f t="shared" si="1315"/>
        <v>3</v>
      </c>
      <c r="BU360" s="146">
        <f t="shared" si="1315"/>
        <v>5</v>
      </c>
      <c r="BV360" s="146">
        <f t="shared" si="1315"/>
        <v>7</v>
      </c>
      <c r="BW360" s="357" t="str">
        <f t="shared" si="1274"/>
        <v/>
      </c>
      <c r="BX360" s="357" t="str">
        <f t="shared" si="1275"/>
        <v/>
      </c>
    </row>
    <row r="361" spans="1:76" s="353" customFormat="1">
      <c r="A361" s="121">
        <f t="shared" si="1124"/>
        <v>100</v>
      </c>
      <c r="B361" s="121" t="s">
        <v>1109</v>
      </c>
      <c r="C361" s="121" t="str">
        <f t="shared" si="1040"/>
        <v>女衣</v>
      </c>
      <c r="D361" s="121" t="str">
        <f t="shared" si="1264"/>
        <v>100级绿装女衣</v>
      </c>
      <c r="E361" s="121">
        <f>VLOOKUP($C361,$C$3:$M$15,COLUMNS($C$3:H$15),0)</f>
        <v>60</v>
      </c>
      <c r="F361" s="121" t="str">
        <f>VLOOKUP($C361,$C$3:$M$15,COLUMNS($C$3:I$15),0)</f>
        <v>maxhp_value</v>
      </c>
      <c r="G361" s="121">
        <f>VLOOKUP($C361,$C$3:$M$15,COLUMNS($C$3:J$15),0)</f>
        <v>140</v>
      </c>
      <c r="H361" s="121" t="str">
        <f>VLOOKUP($C361,$C$3:$M$15,COLUMNS($C$3:K$15),0)</f>
        <v>defend_value</v>
      </c>
      <c r="I361" s="121" t="str">
        <f>VLOOKUP($C361,$C$3:$M$15,COLUMNS($C$3:L$15),0)</f>
        <v/>
      </c>
      <c r="J361" s="121" t="str">
        <f>VLOOKUP($C361,$C$3:$M$15,COLUMNS($C$3:M$15),0)</f>
        <v/>
      </c>
      <c r="K361" s="344">
        <f t="shared" si="1041"/>
        <v>459</v>
      </c>
      <c r="L361" s="344">
        <f t="shared" si="1042"/>
        <v>467</v>
      </c>
      <c r="M361" s="344">
        <f t="shared" si="1043"/>
        <v>467</v>
      </c>
      <c r="N361" s="344">
        <f t="shared" si="1044"/>
        <v>475</v>
      </c>
      <c r="O361" s="344">
        <f t="shared" si="1045"/>
        <v>475</v>
      </c>
      <c r="P361" s="344">
        <f t="shared" si="1046"/>
        <v>483</v>
      </c>
      <c r="Q361" s="344">
        <f t="shared" si="1047"/>
        <v>483</v>
      </c>
      <c r="R361" s="344">
        <f t="shared" si="1048"/>
        <v>491</v>
      </c>
      <c r="S361" s="344">
        <f t="shared" si="1049"/>
        <v>491</v>
      </c>
      <c r="T361" s="344">
        <f t="shared" si="1050"/>
        <v>499</v>
      </c>
      <c r="U361" s="356">
        <v>3600</v>
      </c>
      <c r="V361" s="356">
        <v>2800</v>
      </c>
      <c r="W361" s="356">
        <v>2000</v>
      </c>
      <c r="X361" s="356">
        <v>1200</v>
      </c>
      <c r="Y361" s="356">
        <v>400</v>
      </c>
      <c r="Z361" s="344">
        <f t="shared" si="1051"/>
        <v>144</v>
      </c>
      <c r="AA361" s="344">
        <f t="shared" si="1052"/>
        <v>146</v>
      </c>
      <c r="AB361" s="344">
        <f t="shared" si="1053"/>
        <v>146</v>
      </c>
      <c r="AC361" s="344">
        <f t="shared" si="1054"/>
        <v>148</v>
      </c>
      <c r="AD361" s="344">
        <f t="shared" si="1055"/>
        <v>148</v>
      </c>
      <c r="AE361" s="344">
        <f t="shared" si="1056"/>
        <v>151</v>
      </c>
      <c r="AF361" s="344">
        <f t="shared" si="1057"/>
        <v>151</v>
      </c>
      <c r="AG361" s="344">
        <f t="shared" si="1058"/>
        <v>153</v>
      </c>
      <c r="AH361" s="344">
        <f t="shared" si="1059"/>
        <v>153</v>
      </c>
      <c r="AI361" s="344">
        <f t="shared" si="1060"/>
        <v>156</v>
      </c>
      <c r="AJ361" s="356">
        <v>3600</v>
      </c>
      <c r="AK361" s="356">
        <v>2800</v>
      </c>
      <c r="AL361" s="356">
        <v>2000</v>
      </c>
      <c r="AM361" s="356">
        <v>1200</v>
      </c>
      <c r="AN361" s="356">
        <v>400</v>
      </c>
      <c r="AO361" s="344" t="str">
        <f t="shared" si="1061"/>
        <v/>
      </c>
      <c r="AP361" s="344" t="str">
        <f t="shared" si="1062"/>
        <v/>
      </c>
      <c r="AQ361" s="344" t="str">
        <f t="shared" si="1063"/>
        <v/>
      </c>
      <c r="AR361" s="344" t="str">
        <f t="shared" si="1064"/>
        <v/>
      </c>
      <c r="AS361" s="344" t="str">
        <f t="shared" si="1065"/>
        <v/>
      </c>
      <c r="AT361" s="344" t="str">
        <f t="shared" si="1066"/>
        <v/>
      </c>
      <c r="AU361" s="344" t="str">
        <f t="shared" si="1067"/>
        <v/>
      </c>
      <c r="AV361" s="344" t="str">
        <f t="shared" si="1068"/>
        <v/>
      </c>
      <c r="AW361" s="344" t="str">
        <f t="shared" si="1069"/>
        <v/>
      </c>
      <c r="AX361" s="344" t="str">
        <f t="shared" si="1070"/>
        <v/>
      </c>
      <c r="AY361" s="356">
        <v>3600</v>
      </c>
      <c r="AZ361" s="356">
        <v>2800</v>
      </c>
      <c r="BA361" s="356">
        <v>2000</v>
      </c>
      <c r="BB361" s="356">
        <v>1200</v>
      </c>
      <c r="BC361" s="356">
        <v>400</v>
      </c>
      <c r="BD361" s="353">
        <f t="shared" ref="BD361:BH361" si="1316">IF(BD348="","",BD348+1)</f>
        <v>10</v>
      </c>
      <c r="BE361" s="353">
        <f t="shared" si="1316"/>
        <v>10</v>
      </c>
      <c r="BF361" s="353">
        <f t="shared" si="1316"/>
        <v>25</v>
      </c>
      <c r="BG361" s="353">
        <f t="shared" si="1316"/>
        <v>40</v>
      </c>
      <c r="BH361" s="353">
        <f t="shared" si="1316"/>
        <v>55</v>
      </c>
      <c r="BI361" s="146" t="str">
        <f t="shared" si="1146"/>
        <v>10;10</v>
      </c>
      <c r="BJ361" s="352">
        <f t="shared" si="1147"/>
        <v>25</v>
      </c>
      <c r="BK361" s="146" t="str">
        <f t="shared" si="1148"/>
        <v>40;55</v>
      </c>
      <c r="BL361" s="25">
        <f t="shared" si="1266"/>
        <v>5100208</v>
      </c>
      <c r="BM361" s="146">
        <f t="shared" ref="BM361" si="1317">BM348</f>
        <v>568</v>
      </c>
      <c r="BN361" s="146">
        <f t="shared" si="1073"/>
        <v>5</v>
      </c>
      <c r="BO361" s="146">
        <f t="shared" ref="BO361:BP361" si="1318">BO348</f>
        <v>2</v>
      </c>
      <c r="BP361" s="146">
        <f t="shared" si="1318"/>
        <v>8</v>
      </c>
      <c r="BQ361" s="146">
        <f>VLOOKUP(IF(A361=1,0,A361),宝石属性!$B$26:$D$41,2,0)</f>
        <v>10</v>
      </c>
      <c r="BR361" s="146">
        <f>VLOOKUP(IF(A361=1,0,A361),宝石属性!$B$26:$D$41,3,0)</f>
        <v>2</v>
      </c>
      <c r="BS361" s="146">
        <f t="shared" ref="BS361:BV361" si="1319">IF(BS348="","",BS348)</f>
        <v>1</v>
      </c>
      <c r="BT361" s="146">
        <f t="shared" si="1319"/>
        <v>3</v>
      </c>
      <c r="BU361" s="146">
        <f t="shared" si="1319"/>
        <v>5</v>
      </c>
      <c r="BV361" s="146">
        <f t="shared" si="1319"/>
        <v>7</v>
      </c>
      <c r="BW361" s="357" t="str">
        <f t="shared" si="1274"/>
        <v/>
      </c>
      <c r="BX361" s="357" t="str">
        <f t="shared" si="1275"/>
        <v/>
      </c>
    </row>
    <row r="362" spans="1:76" s="353" customFormat="1">
      <c r="A362" s="121">
        <f t="shared" si="1124"/>
        <v>100</v>
      </c>
      <c r="B362" s="121" t="s">
        <v>1109</v>
      </c>
      <c r="C362" s="121" t="str">
        <f t="shared" si="1040"/>
        <v>男头盔</v>
      </c>
      <c r="D362" s="121" t="str">
        <f t="shared" si="1264"/>
        <v>100级绿装男头盔</v>
      </c>
      <c r="E362" s="121">
        <f>VLOOKUP($C362,$C$3:$M$15,COLUMNS($C$3:H$15),0)</f>
        <v>90</v>
      </c>
      <c r="F362" s="121" t="str">
        <f>VLOOKUP($C362,$C$3:$M$15,COLUMNS($C$3:I$15),0)</f>
        <v>maxmp_value</v>
      </c>
      <c r="G362" s="121">
        <f>VLOOKUP($C362,$C$3:$M$15,COLUMNS($C$3:J$15),0)</f>
        <v>140</v>
      </c>
      <c r="H362" s="121" t="str">
        <f>VLOOKUP($C362,$C$3:$M$15,COLUMNS($C$3:K$15),0)</f>
        <v>defend_value</v>
      </c>
      <c r="I362" s="121" t="str">
        <f>VLOOKUP($C362,$C$3:$M$15,COLUMNS($C$3:L$15),0)</f>
        <v/>
      </c>
      <c r="J362" s="121" t="str">
        <f>VLOOKUP($C362,$C$3:$M$15,COLUMNS($C$3:M$15),0)</f>
        <v/>
      </c>
      <c r="K362" s="344">
        <f t="shared" si="1041"/>
        <v>574</v>
      </c>
      <c r="L362" s="344">
        <f t="shared" si="1042"/>
        <v>584</v>
      </c>
      <c r="M362" s="344">
        <f t="shared" si="1043"/>
        <v>584</v>
      </c>
      <c r="N362" s="344">
        <f t="shared" si="1044"/>
        <v>594</v>
      </c>
      <c r="O362" s="344">
        <f t="shared" si="1045"/>
        <v>594</v>
      </c>
      <c r="P362" s="344">
        <f t="shared" si="1046"/>
        <v>604</v>
      </c>
      <c r="Q362" s="344">
        <f t="shared" si="1047"/>
        <v>604</v>
      </c>
      <c r="R362" s="344">
        <f t="shared" si="1048"/>
        <v>613</v>
      </c>
      <c r="S362" s="344">
        <f t="shared" si="1049"/>
        <v>613</v>
      </c>
      <c r="T362" s="344">
        <f t="shared" si="1050"/>
        <v>623</v>
      </c>
      <c r="U362" s="356">
        <v>3600</v>
      </c>
      <c r="V362" s="356">
        <v>2800</v>
      </c>
      <c r="W362" s="356">
        <v>2000</v>
      </c>
      <c r="X362" s="356">
        <v>1200</v>
      </c>
      <c r="Y362" s="356">
        <v>400</v>
      </c>
      <c r="Z362" s="344">
        <f t="shared" si="1051"/>
        <v>86</v>
      </c>
      <c r="AA362" s="344">
        <f t="shared" si="1052"/>
        <v>88</v>
      </c>
      <c r="AB362" s="344">
        <f t="shared" si="1053"/>
        <v>88</v>
      </c>
      <c r="AC362" s="344">
        <f t="shared" si="1054"/>
        <v>89</v>
      </c>
      <c r="AD362" s="344">
        <f t="shared" si="1055"/>
        <v>89</v>
      </c>
      <c r="AE362" s="344">
        <f t="shared" si="1056"/>
        <v>91</v>
      </c>
      <c r="AF362" s="344">
        <f t="shared" si="1057"/>
        <v>91</v>
      </c>
      <c r="AG362" s="344">
        <f t="shared" si="1058"/>
        <v>92</v>
      </c>
      <c r="AH362" s="344">
        <f t="shared" si="1059"/>
        <v>92</v>
      </c>
      <c r="AI362" s="344">
        <f t="shared" si="1060"/>
        <v>93</v>
      </c>
      <c r="AJ362" s="356">
        <v>3600</v>
      </c>
      <c r="AK362" s="356">
        <v>2800</v>
      </c>
      <c r="AL362" s="356">
        <v>2000</v>
      </c>
      <c r="AM362" s="356">
        <v>1200</v>
      </c>
      <c r="AN362" s="356">
        <v>400</v>
      </c>
      <c r="AO362" s="344" t="str">
        <f t="shared" si="1061"/>
        <v/>
      </c>
      <c r="AP362" s="344" t="str">
        <f t="shared" si="1062"/>
        <v/>
      </c>
      <c r="AQ362" s="344" t="str">
        <f t="shared" si="1063"/>
        <v/>
      </c>
      <c r="AR362" s="344" t="str">
        <f t="shared" si="1064"/>
        <v/>
      </c>
      <c r="AS362" s="344" t="str">
        <f t="shared" si="1065"/>
        <v/>
      </c>
      <c r="AT362" s="344" t="str">
        <f t="shared" si="1066"/>
        <v/>
      </c>
      <c r="AU362" s="344" t="str">
        <f t="shared" si="1067"/>
        <v/>
      </c>
      <c r="AV362" s="344" t="str">
        <f t="shared" si="1068"/>
        <v/>
      </c>
      <c r="AW362" s="344" t="str">
        <f t="shared" si="1069"/>
        <v/>
      </c>
      <c r="AX362" s="344" t="str">
        <f t="shared" si="1070"/>
        <v/>
      </c>
      <c r="AY362" s="356">
        <v>3600</v>
      </c>
      <c r="AZ362" s="356">
        <v>2800</v>
      </c>
      <c r="BA362" s="356">
        <v>2000</v>
      </c>
      <c r="BB362" s="356">
        <v>1200</v>
      </c>
      <c r="BC362" s="356">
        <v>400</v>
      </c>
      <c r="BD362" s="353" t="str">
        <f t="shared" ref="BD362:BH362" si="1320">IF(BD349="","",BD349+1)</f>
        <v/>
      </c>
      <c r="BE362" s="353" t="str">
        <f t="shared" si="1320"/>
        <v/>
      </c>
      <c r="BF362" s="353" t="str">
        <f t="shared" si="1320"/>
        <v/>
      </c>
      <c r="BG362" s="353" t="str">
        <f t="shared" si="1320"/>
        <v/>
      </c>
      <c r="BH362" s="353" t="str">
        <f t="shared" si="1320"/>
        <v/>
      </c>
      <c r="BI362" s="146" t="str">
        <f t="shared" si="1146"/>
        <v/>
      </c>
      <c r="BJ362" s="352" t="str">
        <f t="shared" si="1147"/>
        <v/>
      </c>
      <c r="BK362" s="146" t="str">
        <f t="shared" si="1148"/>
        <v/>
      </c>
      <c r="BL362" s="25">
        <f t="shared" si="1266"/>
        <v>5100309</v>
      </c>
      <c r="BM362" s="146">
        <f t="shared" ref="BM362" si="1321">BM349</f>
        <v>1640</v>
      </c>
      <c r="BN362" s="146">
        <f t="shared" si="1073"/>
        <v>5</v>
      </c>
      <c r="BO362" s="146">
        <f t="shared" ref="BO362:BP362" si="1322">BO349</f>
        <v>3</v>
      </c>
      <c r="BP362" s="146">
        <f t="shared" si="1322"/>
        <v>9</v>
      </c>
      <c r="BQ362" s="146">
        <f>VLOOKUP(IF(A362=1,0,A362),宝石属性!$B$26:$D$41,2,0)</f>
        <v>10</v>
      </c>
      <c r="BR362" s="146">
        <f>VLOOKUP(IF(A362=1,0,A362),宝石属性!$B$26:$D$41,3,0)</f>
        <v>2</v>
      </c>
      <c r="BS362" s="146">
        <f t="shared" ref="BS362:BV362" si="1323">IF(BS349="","",BS349)</f>
        <v>2</v>
      </c>
      <c r="BT362" s="146">
        <f t="shared" si="1323"/>
        <v>3</v>
      </c>
      <c r="BU362" s="146" t="str">
        <f t="shared" si="1323"/>
        <v/>
      </c>
      <c r="BV362" s="146" t="str">
        <f t="shared" si="1323"/>
        <v/>
      </c>
      <c r="BW362" s="357" t="str">
        <f t="shared" si="1274"/>
        <v/>
      </c>
      <c r="BX362" s="357" t="str">
        <f t="shared" si="1275"/>
        <v/>
      </c>
    </row>
    <row r="363" spans="1:76" s="353" customFormat="1">
      <c r="A363" s="121">
        <f t="shared" si="1124"/>
        <v>100</v>
      </c>
      <c r="B363" s="121" t="s">
        <v>1109</v>
      </c>
      <c r="C363" s="121" t="str">
        <f t="shared" si="1040"/>
        <v>女头饰</v>
      </c>
      <c r="D363" s="121" t="str">
        <f t="shared" si="1264"/>
        <v>100级绿装女头饰</v>
      </c>
      <c r="E363" s="121">
        <f>VLOOKUP($C363,$C$3:$M$15,COLUMNS($C$3:H$15),0)</f>
        <v>90</v>
      </c>
      <c r="F363" s="121" t="str">
        <f>VLOOKUP($C363,$C$3:$M$15,COLUMNS($C$3:I$15),0)</f>
        <v>maxmp_value</v>
      </c>
      <c r="G363" s="121">
        <f>VLOOKUP($C363,$C$3:$M$15,COLUMNS($C$3:J$15),0)</f>
        <v>140</v>
      </c>
      <c r="H363" s="121" t="str">
        <f>VLOOKUP($C363,$C$3:$M$15,COLUMNS($C$3:K$15),0)</f>
        <v>defend_value</v>
      </c>
      <c r="I363" s="121" t="str">
        <f>VLOOKUP($C363,$C$3:$M$15,COLUMNS($C$3:L$15),0)</f>
        <v/>
      </c>
      <c r="J363" s="121" t="str">
        <f>VLOOKUP($C363,$C$3:$M$15,COLUMNS($C$3:M$15),0)</f>
        <v/>
      </c>
      <c r="K363" s="344">
        <f t="shared" si="1041"/>
        <v>574</v>
      </c>
      <c r="L363" s="344">
        <f t="shared" si="1042"/>
        <v>584</v>
      </c>
      <c r="M363" s="344">
        <f t="shared" si="1043"/>
        <v>584</v>
      </c>
      <c r="N363" s="344">
        <f t="shared" si="1044"/>
        <v>594</v>
      </c>
      <c r="O363" s="344">
        <f t="shared" si="1045"/>
        <v>594</v>
      </c>
      <c r="P363" s="344">
        <f t="shared" si="1046"/>
        <v>604</v>
      </c>
      <c r="Q363" s="344">
        <f t="shared" si="1047"/>
        <v>604</v>
      </c>
      <c r="R363" s="344">
        <f t="shared" si="1048"/>
        <v>613</v>
      </c>
      <c r="S363" s="344">
        <f t="shared" si="1049"/>
        <v>613</v>
      </c>
      <c r="T363" s="344">
        <f t="shared" si="1050"/>
        <v>623</v>
      </c>
      <c r="U363" s="356">
        <v>3600</v>
      </c>
      <c r="V363" s="356">
        <v>2800</v>
      </c>
      <c r="W363" s="356">
        <v>2000</v>
      </c>
      <c r="X363" s="356">
        <v>1200</v>
      </c>
      <c r="Y363" s="356">
        <v>400</v>
      </c>
      <c r="Z363" s="344">
        <f t="shared" si="1051"/>
        <v>86</v>
      </c>
      <c r="AA363" s="344">
        <f t="shared" si="1052"/>
        <v>88</v>
      </c>
      <c r="AB363" s="344">
        <f t="shared" si="1053"/>
        <v>88</v>
      </c>
      <c r="AC363" s="344">
        <f t="shared" si="1054"/>
        <v>89</v>
      </c>
      <c r="AD363" s="344">
        <f t="shared" si="1055"/>
        <v>89</v>
      </c>
      <c r="AE363" s="344">
        <f t="shared" si="1056"/>
        <v>91</v>
      </c>
      <c r="AF363" s="344">
        <f t="shared" si="1057"/>
        <v>91</v>
      </c>
      <c r="AG363" s="344">
        <f t="shared" si="1058"/>
        <v>92</v>
      </c>
      <c r="AH363" s="344">
        <f t="shared" si="1059"/>
        <v>92</v>
      </c>
      <c r="AI363" s="344">
        <f t="shared" si="1060"/>
        <v>93</v>
      </c>
      <c r="AJ363" s="356">
        <v>3600</v>
      </c>
      <c r="AK363" s="356">
        <v>2800</v>
      </c>
      <c r="AL363" s="356">
        <v>2000</v>
      </c>
      <c r="AM363" s="356">
        <v>1200</v>
      </c>
      <c r="AN363" s="356">
        <v>400</v>
      </c>
      <c r="AO363" s="344" t="str">
        <f t="shared" si="1061"/>
        <v/>
      </c>
      <c r="AP363" s="344" t="str">
        <f t="shared" si="1062"/>
        <v/>
      </c>
      <c r="AQ363" s="344" t="str">
        <f t="shared" si="1063"/>
        <v/>
      </c>
      <c r="AR363" s="344" t="str">
        <f t="shared" si="1064"/>
        <v/>
      </c>
      <c r="AS363" s="344" t="str">
        <f t="shared" si="1065"/>
        <v/>
      </c>
      <c r="AT363" s="344" t="str">
        <f t="shared" si="1066"/>
        <v/>
      </c>
      <c r="AU363" s="344" t="str">
        <f t="shared" si="1067"/>
        <v/>
      </c>
      <c r="AV363" s="344" t="str">
        <f t="shared" si="1068"/>
        <v/>
      </c>
      <c r="AW363" s="344" t="str">
        <f t="shared" si="1069"/>
        <v/>
      </c>
      <c r="AX363" s="344" t="str">
        <f t="shared" si="1070"/>
        <v/>
      </c>
      <c r="AY363" s="356">
        <v>3600</v>
      </c>
      <c r="AZ363" s="356">
        <v>2800</v>
      </c>
      <c r="BA363" s="356">
        <v>2000</v>
      </c>
      <c r="BB363" s="356">
        <v>1200</v>
      </c>
      <c r="BC363" s="356">
        <v>400</v>
      </c>
      <c r="BD363" s="353" t="str">
        <f t="shared" ref="BD363:BH363" si="1324">IF(BD350="","",BD350+1)</f>
        <v/>
      </c>
      <c r="BE363" s="353" t="str">
        <f t="shared" si="1324"/>
        <v/>
      </c>
      <c r="BF363" s="353" t="str">
        <f t="shared" si="1324"/>
        <v/>
      </c>
      <c r="BG363" s="353" t="str">
        <f t="shared" si="1324"/>
        <v/>
      </c>
      <c r="BH363" s="353" t="str">
        <f t="shared" si="1324"/>
        <v/>
      </c>
      <c r="BI363" s="146" t="str">
        <f t="shared" si="1146"/>
        <v/>
      </c>
      <c r="BJ363" s="352" t="str">
        <f t="shared" si="1147"/>
        <v/>
      </c>
      <c r="BK363" s="146" t="str">
        <f t="shared" si="1148"/>
        <v/>
      </c>
      <c r="BL363" s="25">
        <f t="shared" si="1266"/>
        <v>5100310</v>
      </c>
      <c r="BM363" s="146">
        <f t="shared" ref="BM363" si="1325">BM350</f>
        <v>1384</v>
      </c>
      <c r="BN363" s="146">
        <f t="shared" si="1073"/>
        <v>5</v>
      </c>
      <c r="BO363" s="146">
        <f t="shared" ref="BO363:BP363" si="1326">BO350</f>
        <v>3</v>
      </c>
      <c r="BP363" s="146">
        <f t="shared" si="1326"/>
        <v>10</v>
      </c>
      <c r="BQ363" s="146">
        <f>VLOOKUP(IF(A363=1,0,A363),宝石属性!$B$26:$D$41,2,0)</f>
        <v>10</v>
      </c>
      <c r="BR363" s="146">
        <f>VLOOKUP(IF(A363=1,0,A363),宝石属性!$B$26:$D$41,3,0)</f>
        <v>2</v>
      </c>
      <c r="BS363" s="146">
        <f t="shared" ref="BS363:BV363" si="1327">IF(BS350="","",BS350)</f>
        <v>2</v>
      </c>
      <c r="BT363" s="146">
        <f t="shared" si="1327"/>
        <v>3</v>
      </c>
      <c r="BU363" s="146" t="str">
        <f t="shared" si="1327"/>
        <v/>
      </c>
      <c r="BV363" s="146" t="str">
        <f t="shared" si="1327"/>
        <v/>
      </c>
      <c r="BW363" s="357" t="str">
        <f t="shared" si="1274"/>
        <v/>
      </c>
      <c r="BX363" s="357" t="str">
        <f t="shared" si="1275"/>
        <v/>
      </c>
    </row>
    <row r="364" spans="1:76" s="353" customFormat="1">
      <c r="A364" s="121">
        <f t="shared" si="1124"/>
        <v>100</v>
      </c>
      <c r="B364" s="121" t="s">
        <v>1109</v>
      </c>
      <c r="C364" s="121" t="str">
        <f t="shared" si="1040"/>
        <v>项链</v>
      </c>
      <c r="D364" s="121" t="str">
        <f t="shared" si="1264"/>
        <v>100级绿装项链</v>
      </c>
      <c r="E364" s="121">
        <f>VLOOKUP($C364,$C$3:$M$15,COLUMNS($C$3:H$15),0)</f>
        <v>150</v>
      </c>
      <c r="F364" s="121" t="str">
        <f>VLOOKUP($C364,$C$3:$M$15,COLUMNS($C$3:I$15),0)</f>
        <v>magicattack_value</v>
      </c>
      <c r="G364" s="121">
        <f>VLOOKUP($C364,$C$3:$M$15,COLUMNS($C$3:J$15),0)</f>
        <v>160</v>
      </c>
      <c r="H364" s="121" t="str">
        <f>VLOOKUP($C364,$C$3:$M$15,COLUMNS($C$3:K$15),0)</f>
        <v>magicdef_value</v>
      </c>
      <c r="I364" s="121" t="str">
        <f>VLOOKUP($C364,$C$3:$M$15,COLUMNS($C$3:L$15),0)</f>
        <v/>
      </c>
      <c r="J364" s="121" t="str">
        <f>VLOOKUP($C364,$C$3:$M$15,COLUMNS($C$3:M$15),0)</f>
        <v/>
      </c>
      <c r="K364" s="344">
        <f t="shared" si="1041"/>
        <v>158</v>
      </c>
      <c r="L364" s="344">
        <f t="shared" si="1042"/>
        <v>161</v>
      </c>
      <c r="M364" s="344">
        <f t="shared" si="1043"/>
        <v>161</v>
      </c>
      <c r="N364" s="344">
        <f t="shared" si="1044"/>
        <v>163</v>
      </c>
      <c r="O364" s="344">
        <f t="shared" si="1045"/>
        <v>163</v>
      </c>
      <c r="P364" s="344">
        <f t="shared" si="1046"/>
        <v>166</v>
      </c>
      <c r="Q364" s="344">
        <f t="shared" si="1047"/>
        <v>166</v>
      </c>
      <c r="R364" s="344">
        <f t="shared" si="1048"/>
        <v>169</v>
      </c>
      <c r="S364" s="344">
        <f t="shared" si="1049"/>
        <v>169</v>
      </c>
      <c r="T364" s="344">
        <f t="shared" si="1050"/>
        <v>171</v>
      </c>
      <c r="U364" s="356">
        <v>3600</v>
      </c>
      <c r="V364" s="356">
        <v>2800</v>
      </c>
      <c r="W364" s="356">
        <v>2000</v>
      </c>
      <c r="X364" s="356">
        <v>1200</v>
      </c>
      <c r="Y364" s="356">
        <v>400</v>
      </c>
      <c r="Z364" s="344">
        <f t="shared" si="1051"/>
        <v>84</v>
      </c>
      <c r="AA364" s="344">
        <f t="shared" si="1052"/>
        <v>85</v>
      </c>
      <c r="AB364" s="344">
        <f t="shared" si="1053"/>
        <v>85</v>
      </c>
      <c r="AC364" s="344">
        <f t="shared" si="1054"/>
        <v>87</v>
      </c>
      <c r="AD364" s="344">
        <f t="shared" si="1055"/>
        <v>87</v>
      </c>
      <c r="AE364" s="344">
        <f t="shared" si="1056"/>
        <v>88</v>
      </c>
      <c r="AF364" s="344">
        <f t="shared" si="1057"/>
        <v>88</v>
      </c>
      <c r="AG364" s="344">
        <f t="shared" si="1058"/>
        <v>90</v>
      </c>
      <c r="AH364" s="344">
        <f t="shared" si="1059"/>
        <v>90</v>
      </c>
      <c r="AI364" s="344">
        <f t="shared" si="1060"/>
        <v>91</v>
      </c>
      <c r="AJ364" s="356">
        <v>3600</v>
      </c>
      <c r="AK364" s="356">
        <v>2800</v>
      </c>
      <c r="AL364" s="356">
        <v>2000</v>
      </c>
      <c r="AM364" s="356">
        <v>1200</v>
      </c>
      <c r="AN364" s="356">
        <v>400</v>
      </c>
      <c r="AO364" s="344" t="str">
        <f t="shared" si="1061"/>
        <v/>
      </c>
      <c r="AP364" s="344" t="str">
        <f t="shared" si="1062"/>
        <v/>
      </c>
      <c r="AQ364" s="344" t="str">
        <f t="shared" si="1063"/>
        <v/>
      </c>
      <c r="AR364" s="344" t="str">
        <f t="shared" si="1064"/>
        <v/>
      </c>
      <c r="AS364" s="344" t="str">
        <f t="shared" si="1065"/>
        <v/>
      </c>
      <c r="AT364" s="344" t="str">
        <f t="shared" si="1066"/>
        <v/>
      </c>
      <c r="AU364" s="344" t="str">
        <f t="shared" si="1067"/>
        <v/>
      </c>
      <c r="AV364" s="344" t="str">
        <f t="shared" si="1068"/>
        <v/>
      </c>
      <c r="AW364" s="344" t="str">
        <f t="shared" si="1069"/>
        <v/>
      </c>
      <c r="AX364" s="344" t="str">
        <f t="shared" si="1070"/>
        <v/>
      </c>
      <c r="AY364" s="356">
        <v>3600</v>
      </c>
      <c r="AZ364" s="356">
        <v>2800</v>
      </c>
      <c r="BA364" s="356">
        <v>2000</v>
      </c>
      <c r="BB364" s="356">
        <v>1200</v>
      </c>
      <c r="BC364" s="356">
        <v>400</v>
      </c>
      <c r="BD364" s="353" t="str">
        <f t="shared" ref="BD364:BH364" si="1328">IF(BD351="","",BD351+1)</f>
        <v/>
      </c>
      <c r="BE364" s="353" t="str">
        <f t="shared" si="1328"/>
        <v/>
      </c>
      <c r="BF364" s="353" t="str">
        <f t="shared" si="1328"/>
        <v/>
      </c>
      <c r="BG364" s="353" t="str">
        <f t="shared" si="1328"/>
        <v/>
      </c>
      <c r="BH364" s="353" t="str">
        <f t="shared" si="1328"/>
        <v/>
      </c>
      <c r="BI364" s="146" t="str">
        <f t="shared" si="1146"/>
        <v/>
      </c>
      <c r="BJ364" s="352" t="str">
        <f t="shared" si="1147"/>
        <v/>
      </c>
      <c r="BK364" s="146" t="str">
        <f t="shared" si="1148"/>
        <v/>
      </c>
      <c r="BL364" s="25">
        <f t="shared" si="1266"/>
        <v>5100411</v>
      </c>
      <c r="BM364" s="146">
        <f t="shared" ref="BM364" si="1329">BM351</f>
        <v>40</v>
      </c>
      <c r="BN364" s="146">
        <f t="shared" si="1073"/>
        <v>5</v>
      </c>
      <c r="BO364" s="146">
        <f t="shared" ref="BO364:BP364" si="1330">BO351</f>
        <v>4</v>
      </c>
      <c r="BP364" s="146">
        <f t="shared" si="1330"/>
        <v>11</v>
      </c>
      <c r="BQ364" s="146">
        <f>VLOOKUP(IF(A364=1,0,A364),宝石属性!$B$26:$D$41,2,0)</f>
        <v>10</v>
      </c>
      <c r="BR364" s="146">
        <f>VLOOKUP(IF(A364=1,0,A364),宝石属性!$B$26:$D$41,3,0)</f>
        <v>2</v>
      </c>
      <c r="BS364" s="146">
        <f t="shared" ref="BS364:BV364" si="1331">IF(BS351="","",BS351)</f>
        <v>4</v>
      </c>
      <c r="BT364" s="146">
        <f t="shared" si="1331"/>
        <v>5</v>
      </c>
      <c r="BU364" s="146" t="str">
        <f t="shared" si="1331"/>
        <v/>
      </c>
      <c r="BV364" s="146" t="str">
        <f t="shared" si="1331"/>
        <v/>
      </c>
      <c r="BW364" s="357" t="str">
        <f t="shared" si="1274"/>
        <v/>
      </c>
      <c r="BX364" s="357" t="str">
        <f t="shared" si="1275"/>
        <v/>
      </c>
    </row>
    <row r="365" spans="1:76" s="353" customFormat="1">
      <c r="A365" s="121">
        <f t="shared" si="1124"/>
        <v>100</v>
      </c>
      <c r="B365" s="121" t="s">
        <v>1109</v>
      </c>
      <c r="C365" s="121" t="str">
        <f t="shared" si="1040"/>
        <v>腰带</v>
      </c>
      <c r="D365" s="121" t="str">
        <f t="shared" si="1264"/>
        <v>100级绿装腰带</v>
      </c>
      <c r="E365" s="121">
        <f>VLOOKUP($C365,$C$3:$M$15,COLUMNS($C$3:H$15),0)</f>
        <v>60</v>
      </c>
      <c r="F365" s="121" t="str">
        <f>VLOOKUP($C365,$C$3:$M$15,COLUMNS($C$3:I$15),0)</f>
        <v>maxhp_value</v>
      </c>
      <c r="G365" s="121">
        <f>VLOOKUP($C365,$C$3:$M$15,COLUMNS($C$3:J$15),0)</f>
        <v>140</v>
      </c>
      <c r="H365" s="121" t="str">
        <f>VLOOKUP($C365,$C$3:$M$15,COLUMNS($C$3:K$15),0)</f>
        <v>defend_value</v>
      </c>
      <c r="I365" s="121" t="str">
        <f>VLOOKUP($C365,$C$3:$M$15,COLUMNS($C$3:L$15),0)</f>
        <v/>
      </c>
      <c r="J365" s="121" t="str">
        <f>VLOOKUP($C365,$C$3:$M$15,COLUMNS($C$3:M$15),0)</f>
        <v/>
      </c>
      <c r="K365" s="344">
        <f t="shared" si="1041"/>
        <v>689</v>
      </c>
      <c r="L365" s="344">
        <f t="shared" si="1042"/>
        <v>701</v>
      </c>
      <c r="M365" s="344">
        <f t="shared" si="1043"/>
        <v>701</v>
      </c>
      <c r="N365" s="344">
        <f t="shared" si="1044"/>
        <v>712</v>
      </c>
      <c r="O365" s="344">
        <f t="shared" si="1045"/>
        <v>712</v>
      </c>
      <c r="P365" s="344">
        <f t="shared" si="1046"/>
        <v>724</v>
      </c>
      <c r="Q365" s="344">
        <f t="shared" si="1047"/>
        <v>724</v>
      </c>
      <c r="R365" s="344">
        <f t="shared" si="1048"/>
        <v>736</v>
      </c>
      <c r="S365" s="344">
        <f t="shared" si="1049"/>
        <v>736</v>
      </c>
      <c r="T365" s="344">
        <f t="shared" si="1050"/>
        <v>748</v>
      </c>
      <c r="U365" s="356">
        <v>3600</v>
      </c>
      <c r="V365" s="356">
        <v>2800</v>
      </c>
      <c r="W365" s="356">
        <v>2000</v>
      </c>
      <c r="X365" s="356">
        <v>1200</v>
      </c>
      <c r="Y365" s="356">
        <v>400</v>
      </c>
      <c r="Z365" s="344">
        <f t="shared" si="1051"/>
        <v>57</v>
      </c>
      <c r="AA365" s="344">
        <f t="shared" si="1052"/>
        <v>58</v>
      </c>
      <c r="AB365" s="344">
        <f t="shared" si="1053"/>
        <v>58</v>
      </c>
      <c r="AC365" s="344">
        <f t="shared" si="1054"/>
        <v>59</v>
      </c>
      <c r="AD365" s="344">
        <f t="shared" si="1055"/>
        <v>59</v>
      </c>
      <c r="AE365" s="344">
        <f t="shared" si="1056"/>
        <v>60</v>
      </c>
      <c r="AF365" s="344">
        <f t="shared" si="1057"/>
        <v>60</v>
      </c>
      <c r="AG365" s="344">
        <f t="shared" si="1058"/>
        <v>61</v>
      </c>
      <c r="AH365" s="344">
        <f t="shared" si="1059"/>
        <v>61</v>
      </c>
      <c r="AI365" s="344">
        <f t="shared" si="1060"/>
        <v>62</v>
      </c>
      <c r="AJ365" s="356">
        <v>3600</v>
      </c>
      <c r="AK365" s="356">
        <v>2800</v>
      </c>
      <c r="AL365" s="356">
        <v>2000</v>
      </c>
      <c r="AM365" s="356">
        <v>1200</v>
      </c>
      <c r="AN365" s="356">
        <v>400</v>
      </c>
      <c r="AO365" s="344" t="str">
        <f t="shared" si="1061"/>
        <v/>
      </c>
      <c r="AP365" s="344" t="str">
        <f t="shared" si="1062"/>
        <v/>
      </c>
      <c r="AQ365" s="344" t="str">
        <f t="shared" si="1063"/>
        <v/>
      </c>
      <c r="AR365" s="344" t="str">
        <f t="shared" si="1064"/>
        <v/>
      </c>
      <c r="AS365" s="344" t="str">
        <f t="shared" si="1065"/>
        <v/>
      </c>
      <c r="AT365" s="344" t="str">
        <f t="shared" si="1066"/>
        <v/>
      </c>
      <c r="AU365" s="344" t="str">
        <f t="shared" si="1067"/>
        <v/>
      </c>
      <c r="AV365" s="344" t="str">
        <f t="shared" si="1068"/>
        <v/>
      </c>
      <c r="AW365" s="344" t="str">
        <f t="shared" si="1069"/>
        <v/>
      </c>
      <c r="AX365" s="344" t="str">
        <f t="shared" si="1070"/>
        <v/>
      </c>
      <c r="AY365" s="356">
        <v>3600</v>
      </c>
      <c r="AZ365" s="356">
        <v>2800</v>
      </c>
      <c r="BA365" s="356">
        <v>2000</v>
      </c>
      <c r="BB365" s="356">
        <v>1200</v>
      </c>
      <c r="BC365" s="356">
        <v>400</v>
      </c>
      <c r="BD365" s="353" t="str">
        <f t="shared" ref="BD365:BH365" si="1332">IF(BD352="","",BD352+1)</f>
        <v/>
      </c>
      <c r="BE365" s="353" t="str">
        <f t="shared" si="1332"/>
        <v/>
      </c>
      <c r="BF365" s="353" t="str">
        <f t="shared" si="1332"/>
        <v/>
      </c>
      <c r="BG365" s="353" t="str">
        <f t="shared" si="1332"/>
        <v/>
      </c>
      <c r="BH365" s="353" t="str">
        <f t="shared" si="1332"/>
        <v/>
      </c>
      <c r="BI365" s="146" t="str">
        <f t="shared" si="1146"/>
        <v/>
      </c>
      <c r="BJ365" s="352" t="str">
        <f t="shared" si="1147"/>
        <v/>
      </c>
      <c r="BK365" s="146" t="str">
        <f t="shared" si="1148"/>
        <v/>
      </c>
      <c r="BL365" s="25">
        <f t="shared" si="1266"/>
        <v>5100512</v>
      </c>
      <c r="BM365" s="146">
        <f t="shared" ref="BM365" si="1333">BM352</f>
        <v>72</v>
      </c>
      <c r="BN365" s="146">
        <f t="shared" si="1073"/>
        <v>5</v>
      </c>
      <c r="BO365" s="146">
        <f t="shared" ref="BO365:BP365" si="1334">BO352</f>
        <v>5</v>
      </c>
      <c r="BP365" s="146">
        <f t="shared" si="1334"/>
        <v>12</v>
      </c>
      <c r="BQ365" s="146">
        <f>VLOOKUP(IF(A365=1,0,A365),宝石属性!$B$26:$D$41,2,0)</f>
        <v>10</v>
      </c>
      <c r="BR365" s="146">
        <f>VLOOKUP(IF(A365=1,0,A365),宝石属性!$B$26:$D$41,3,0)</f>
        <v>2</v>
      </c>
      <c r="BS365" s="146">
        <f t="shared" ref="BS365:BV365" si="1335">IF(BS352="","",BS352)</f>
        <v>1</v>
      </c>
      <c r="BT365" s="146">
        <f t="shared" si="1335"/>
        <v>6</v>
      </c>
      <c r="BU365" s="146">
        <f t="shared" si="1335"/>
        <v>9</v>
      </c>
      <c r="BV365" s="146" t="str">
        <f t="shared" si="1335"/>
        <v/>
      </c>
      <c r="BW365" s="357" t="str">
        <f t="shared" si="1274"/>
        <v/>
      </c>
      <c r="BX365" s="357" t="str">
        <f t="shared" si="1275"/>
        <v/>
      </c>
    </row>
    <row r="366" spans="1:76" s="353" customFormat="1">
      <c r="A366" s="121">
        <f t="shared" si="1124"/>
        <v>100</v>
      </c>
      <c r="B366" s="121" t="s">
        <v>1109</v>
      </c>
      <c r="C366" s="121" t="str">
        <f t="shared" ref="C366:C429" si="1336">C353</f>
        <v>鞋子</v>
      </c>
      <c r="D366" s="121" t="str">
        <f t="shared" si="1264"/>
        <v>100级绿装鞋子</v>
      </c>
      <c r="E366" s="121">
        <f>VLOOKUP($C366,$C$3:$M$15,COLUMNS($C$3:H$15),0)</f>
        <v>160</v>
      </c>
      <c r="F366" s="121" t="str">
        <f>VLOOKUP($C366,$C$3:$M$15,COLUMNS($C$3:I$15),0)</f>
        <v>magicdef_value</v>
      </c>
      <c r="G366" s="121">
        <f>VLOOKUP($C366,$C$3:$M$15,COLUMNS($C$3:J$15),0)</f>
        <v>200</v>
      </c>
      <c r="H366" s="121" t="str">
        <f>VLOOKUP($C366,$C$3:$M$15,COLUMNS($C$3:K$15),0)</f>
        <v>speed_value</v>
      </c>
      <c r="I366" s="121" t="str">
        <f>VLOOKUP($C366,$C$3:$M$15,COLUMNS($C$3:L$15),0)</f>
        <v/>
      </c>
      <c r="J366" s="121" t="str">
        <f>VLOOKUP($C366,$C$3:$M$15,COLUMNS($C$3:M$15),0)</f>
        <v/>
      </c>
      <c r="K366" s="344">
        <f t="shared" ref="K366:K429" si="1337">ROUND(VLOOKUP($C366,$C$3:$P$15,12,0)*$A366*(VLOOKUP($E366,$N$18:$AD$25,10,0)+(VLOOKUP($E366,$N$18:$AD$25,11,0)-VLOOKUP($E366,$N$18:$AD$25,10,0))*C$20),0)</f>
        <v>84</v>
      </c>
      <c r="L366" s="344">
        <f t="shared" ref="L366:L429" si="1338">ROUND(VLOOKUP($C366,$C$3:$P$15,12,0)*$A366*(VLOOKUP($E366,$N$18:$AD$25,10,0)+(VLOOKUP($E366,$N$18:$AD$25,11,0)-VLOOKUP($E366,$N$18:$AD$25,10,0))*D$20),0)</f>
        <v>85</v>
      </c>
      <c r="M366" s="344">
        <f t="shared" ref="M366:M429" si="1339">ROUND(VLOOKUP($C366,$C$3:$P$15,12,0)*$A366*(VLOOKUP($E366,$N$18:$AD$25,10,0)+(VLOOKUP($E366,$N$18:$AD$25,11,0)-VLOOKUP($E366,$N$18:$AD$25,10,0))*E$20),0)</f>
        <v>85</v>
      </c>
      <c r="N366" s="344">
        <f t="shared" ref="N366:N429" si="1340">ROUND(VLOOKUP($C366,$C$3:$P$15,12,0)*$A366*(VLOOKUP($E366,$N$18:$AD$25,10,0)+(VLOOKUP($E366,$N$18:$AD$25,11,0)-VLOOKUP($E366,$N$18:$AD$25,10,0))*F$20),0)</f>
        <v>87</v>
      </c>
      <c r="O366" s="344">
        <f t="shared" ref="O366:O429" si="1341">ROUND(VLOOKUP($C366,$C$3:$P$15,12,0)*$A366*(VLOOKUP($E366,$N$18:$AD$25,10,0)+(VLOOKUP($E366,$N$18:$AD$25,11,0)-VLOOKUP($E366,$N$18:$AD$25,10,0))*G$20),0)</f>
        <v>87</v>
      </c>
      <c r="P366" s="344">
        <f t="shared" ref="P366:P429" si="1342">ROUND(VLOOKUP($C366,$C$3:$P$15,12,0)*$A366*(VLOOKUP($E366,$N$18:$AD$25,10,0)+(VLOOKUP($E366,$N$18:$AD$25,11,0)-VLOOKUP($E366,$N$18:$AD$25,10,0))*H$20),0)</f>
        <v>88</v>
      </c>
      <c r="Q366" s="344">
        <f t="shared" ref="Q366:Q429" si="1343">ROUND(VLOOKUP($C366,$C$3:$P$15,12,0)*$A366*(VLOOKUP($E366,$N$18:$AD$25,10,0)+(VLOOKUP($E366,$N$18:$AD$25,11,0)-VLOOKUP($E366,$N$18:$AD$25,10,0))*I$20),0)</f>
        <v>88</v>
      </c>
      <c r="R366" s="344">
        <f t="shared" ref="R366:R429" si="1344">ROUND(VLOOKUP($C366,$C$3:$P$15,12,0)*$A366*(VLOOKUP($E366,$N$18:$AD$25,10,0)+(VLOOKUP($E366,$N$18:$AD$25,11,0)-VLOOKUP($E366,$N$18:$AD$25,10,0))*J$20),0)</f>
        <v>90</v>
      </c>
      <c r="S366" s="344">
        <f t="shared" ref="S366:S429" si="1345">ROUND(VLOOKUP($C366,$C$3:$P$15,12,0)*$A366*(VLOOKUP($E366,$N$18:$AD$25,10,0)+(VLOOKUP($E366,$N$18:$AD$25,11,0)-VLOOKUP($E366,$N$18:$AD$25,10,0))*K$20),0)</f>
        <v>90</v>
      </c>
      <c r="T366" s="344">
        <f t="shared" ref="T366:T429" si="1346">ROUND(VLOOKUP($C366,$C$3:$P$15,12,0)*$A366*(VLOOKUP($E366,$N$18:$AD$25,10,0)+(VLOOKUP($E366,$N$18:$AD$25,11,0)-VLOOKUP($E366,$N$18:$AD$25,10,0))*L$20),0)</f>
        <v>91</v>
      </c>
      <c r="U366" s="356">
        <v>3600</v>
      </c>
      <c r="V366" s="356">
        <v>2800</v>
      </c>
      <c r="W366" s="356">
        <v>2000</v>
      </c>
      <c r="X366" s="356">
        <v>1200</v>
      </c>
      <c r="Y366" s="356">
        <v>400</v>
      </c>
      <c r="Z366" s="344">
        <f t="shared" ref="Z366:Z429" si="1347">ROUND(VLOOKUP($C366,$C$3:$P$15,13,0)*$A366*(VLOOKUP($G366,$N$18:$AD$25,10,0)+(VLOOKUP($G366,$N$18:$AD$25,11,0)-VLOOKUP($G366,$N$18:$AD$25,10,0))*C$20),0)</f>
        <v>65</v>
      </c>
      <c r="AA366" s="344">
        <f t="shared" ref="AA366:AA429" si="1348">ROUND(VLOOKUP($C366,$C$3:$P$15,13,0)*$A366*(VLOOKUP($G366,$N$18:$AD$25,10,0)+(VLOOKUP($G366,$N$18:$AD$25,11,0)-VLOOKUP($G366,$N$18:$AD$25,10,0))*D$20),0)</f>
        <v>68</v>
      </c>
      <c r="AB366" s="344">
        <f t="shared" ref="AB366:AB429" si="1349">ROUND(VLOOKUP($C366,$C$3:$P$15,13,0)*$A366*(VLOOKUP($G366,$N$18:$AD$25,10,0)+(VLOOKUP($G366,$N$18:$AD$25,11,0)-VLOOKUP($G366,$N$18:$AD$25,10,0))*E$20),0)</f>
        <v>68</v>
      </c>
      <c r="AC366" s="344">
        <f t="shared" ref="AC366:AC429" si="1350">ROUND(VLOOKUP($C366,$C$3:$P$15,13,0)*$A366*(VLOOKUP($G366,$N$18:$AD$25,10,0)+(VLOOKUP($G366,$N$18:$AD$25,11,0)-VLOOKUP($G366,$N$18:$AD$25,10,0))*F$20),0)</f>
        <v>70</v>
      </c>
      <c r="AD366" s="344">
        <f t="shared" ref="AD366:AD429" si="1351">ROUND(VLOOKUP($C366,$C$3:$P$15,13,0)*$A366*(VLOOKUP($G366,$N$18:$AD$25,10,0)+(VLOOKUP($G366,$N$18:$AD$25,11,0)-VLOOKUP($G366,$N$18:$AD$25,10,0))*G$20),0)</f>
        <v>70</v>
      </c>
      <c r="AE366" s="344">
        <f t="shared" ref="AE366:AE429" si="1352">ROUND(VLOOKUP($C366,$C$3:$P$15,13,0)*$A366*(VLOOKUP($G366,$N$18:$AD$25,10,0)+(VLOOKUP($G366,$N$18:$AD$25,11,0)-VLOOKUP($G366,$N$18:$AD$25,10,0))*H$20),0)</f>
        <v>73</v>
      </c>
      <c r="AF366" s="344">
        <f t="shared" ref="AF366:AF429" si="1353">ROUND(VLOOKUP($C366,$C$3:$P$15,13,0)*$A366*(VLOOKUP($G366,$N$18:$AD$25,10,0)+(VLOOKUP($G366,$N$18:$AD$25,11,0)-VLOOKUP($G366,$N$18:$AD$25,10,0))*I$20),0)</f>
        <v>73</v>
      </c>
      <c r="AG366" s="344">
        <f t="shared" ref="AG366:AG429" si="1354">ROUND(VLOOKUP($C366,$C$3:$P$15,13,0)*$A366*(VLOOKUP($G366,$N$18:$AD$25,10,0)+(VLOOKUP($G366,$N$18:$AD$25,11,0)-VLOOKUP($G366,$N$18:$AD$25,10,0))*J$20),0)</f>
        <v>75</v>
      </c>
      <c r="AH366" s="344">
        <f t="shared" ref="AH366:AH429" si="1355">ROUND(VLOOKUP($C366,$C$3:$P$15,13,0)*$A366*(VLOOKUP($G366,$N$18:$AD$25,10,0)+(VLOOKUP($G366,$N$18:$AD$25,11,0)-VLOOKUP($G366,$N$18:$AD$25,10,0))*K$20),0)</f>
        <v>75</v>
      </c>
      <c r="AI366" s="344">
        <f t="shared" ref="AI366:AI429" si="1356">ROUND(VLOOKUP($C366,$C$3:$P$15,13,0)*$A366*(VLOOKUP($G366,$N$18:$AD$25,10,0)+(VLOOKUP($G366,$N$18:$AD$25,11,0)-VLOOKUP($G366,$N$18:$AD$25,10,0))*L$20),0)</f>
        <v>78</v>
      </c>
      <c r="AJ366" s="356">
        <v>3600</v>
      </c>
      <c r="AK366" s="356">
        <v>2800</v>
      </c>
      <c r="AL366" s="356">
        <v>2000</v>
      </c>
      <c r="AM366" s="356">
        <v>1200</v>
      </c>
      <c r="AN366" s="356">
        <v>400</v>
      </c>
      <c r="AO366" s="344" t="str">
        <f t="shared" ref="AO366:AO429" si="1357">IF($I366="","",ROUND(VLOOKUP($C366,$C$3:$P$15,14,0)*$A366*(VLOOKUP($I366,$N$18:$AD$25,10,0)+(VLOOKUP($I366,$N$18:$AD$25,11,0)-VLOOKUP($I366,$N$18:$AD$25,10,0))*C$20),0))</f>
        <v/>
      </c>
      <c r="AP366" s="344" t="str">
        <f t="shared" ref="AP366:AP429" si="1358">IF($I366="","",ROUND(VLOOKUP($C366,$C$3:$P$15,14,0)*$A366*(VLOOKUP($I366,$N$18:$AD$25,10,0)+(VLOOKUP($I366,$N$18:$AD$25,11,0)-VLOOKUP($I366,$N$18:$AD$25,10,0))*D$20),0))</f>
        <v/>
      </c>
      <c r="AQ366" s="344" t="str">
        <f t="shared" ref="AQ366:AQ429" si="1359">IF($I366="","",ROUND(VLOOKUP($C366,$C$3:$P$15,14,0)*$A366*(VLOOKUP($I366,$N$18:$AD$25,10,0)+(VLOOKUP($I366,$N$18:$AD$25,11,0)-VLOOKUP($I366,$N$18:$AD$25,10,0))*E$20),0))</f>
        <v/>
      </c>
      <c r="AR366" s="344" t="str">
        <f t="shared" ref="AR366:AR429" si="1360">IF($I366="","",ROUND(VLOOKUP($C366,$C$3:$P$15,14,0)*$A366*(VLOOKUP($I366,$N$18:$AD$25,10,0)+(VLOOKUP($I366,$N$18:$AD$25,11,0)-VLOOKUP($I366,$N$18:$AD$25,10,0))*F$20),0))</f>
        <v/>
      </c>
      <c r="AS366" s="344" t="str">
        <f t="shared" ref="AS366:AS429" si="1361">IF($I366="","",ROUND(VLOOKUP($C366,$C$3:$P$15,14,0)*$A366*(VLOOKUP($I366,$N$18:$AD$25,10,0)+(VLOOKUP($I366,$N$18:$AD$25,11,0)-VLOOKUP($I366,$N$18:$AD$25,10,0))*G$20),0))</f>
        <v/>
      </c>
      <c r="AT366" s="344" t="str">
        <f t="shared" ref="AT366:AT429" si="1362">IF($I366="","",ROUND(VLOOKUP($C366,$C$3:$P$15,14,0)*$A366*(VLOOKUP($I366,$N$18:$AD$25,10,0)+(VLOOKUP($I366,$N$18:$AD$25,11,0)-VLOOKUP($I366,$N$18:$AD$25,10,0))*H$20),0))</f>
        <v/>
      </c>
      <c r="AU366" s="344" t="str">
        <f t="shared" ref="AU366:AU429" si="1363">IF($I366="","",ROUND(VLOOKUP($C366,$C$3:$P$15,14,0)*$A366*(VLOOKUP($I366,$N$18:$AD$25,10,0)+(VLOOKUP($I366,$N$18:$AD$25,11,0)-VLOOKUP($I366,$N$18:$AD$25,10,0))*I$20),0))</f>
        <v/>
      </c>
      <c r="AV366" s="344" t="str">
        <f t="shared" ref="AV366:AV429" si="1364">IF($I366="","",ROUND(VLOOKUP($C366,$C$3:$P$15,14,0)*$A366*(VLOOKUP($I366,$N$18:$AD$25,10,0)+(VLOOKUP($I366,$N$18:$AD$25,11,0)-VLOOKUP($I366,$N$18:$AD$25,10,0))*J$20),0))</f>
        <v/>
      </c>
      <c r="AW366" s="344" t="str">
        <f t="shared" ref="AW366:AW429" si="1365">IF($I366="","",ROUND(VLOOKUP($C366,$C$3:$P$15,14,0)*$A366*(VLOOKUP($I366,$N$18:$AD$25,10,0)+(VLOOKUP($I366,$N$18:$AD$25,11,0)-VLOOKUP($I366,$N$18:$AD$25,10,0))*K$20),0))</f>
        <v/>
      </c>
      <c r="AX366" s="344" t="str">
        <f t="shared" ref="AX366:AX429" si="1366">IF($I366="","",ROUND(VLOOKUP($C366,$C$3:$P$15,14,0)*$A366*(VLOOKUP($I366,$N$18:$AD$25,10,0)+(VLOOKUP($I366,$N$18:$AD$25,11,0)-VLOOKUP($I366,$N$18:$AD$25,10,0))*L$20),0))</f>
        <v/>
      </c>
      <c r="AY366" s="356">
        <v>3600</v>
      </c>
      <c r="AZ366" s="356">
        <v>2800</v>
      </c>
      <c r="BA366" s="356">
        <v>2000</v>
      </c>
      <c r="BB366" s="356">
        <v>1200</v>
      </c>
      <c r="BC366" s="356">
        <v>400</v>
      </c>
      <c r="BD366" s="353" t="str">
        <f t="shared" ref="BD366:BH366" si="1367">IF(BD353="","",BD353+1)</f>
        <v/>
      </c>
      <c r="BE366" s="353" t="str">
        <f t="shared" si="1367"/>
        <v/>
      </c>
      <c r="BF366" s="353" t="str">
        <f t="shared" si="1367"/>
        <v/>
      </c>
      <c r="BG366" s="353" t="str">
        <f t="shared" si="1367"/>
        <v/>
      </c>
      <c r="BH366" s="353" t="str">
        <f t="shared" si="1367"/>
        <v/>
      </c>
      <c r="BI366" s="146" t="str">
        <f t="shared" si="1146"/>
        <v/>
      </c>
      <c r="BJ366" s="352" t="str">
        <f t="shared" si="1147"/>
        <v/>
      </c>
      <c r="BK366" s="146" t="str">
        <f t="shared" si="1148"/>
        <v/>
      </c>
      <c r="BL366" s="25">
        <f t="shared" si="1266"/>
        <v>5100613</v>
      </c>
      <c r="BM366" s="146">
        <f t="shared" ref="BM366" si="1368">BM353</f>
        <v>88</v>
      </c>
      <c r="BN366" s="146">
        <f t="shared" ref="BN366:BN429" si="1369">BN171+1</f>
        <v>5</v>
      </c>
      <c r="BO366" s="146">
        <f t="shared" ref="BO366:BP366" si="1370">BO353</f>
        <v>6</v>
      </c>
      <c r="BP366" s="146">
        <f t="shared" si="1370"/>
        <v>13</v>
      </c>
      <c r="BQ366" s="146">
        <f>VLOOKUP(IF(A366=1,0,A366),宝石属性!$B$26:$D$41,2,0)</f>
        <v>10</v>
      </c>
      <c r="BR366" s="146">
        <f>VLOOKUP(IF(A366=1,0,A366),宝石属性!$B$26:$D$41,3,0)</f>
        <v>2</v>
      </c>
      <c r="BS366" s="146">
        <f t="shared" ref="BS366:BV366" si="1371">IF(BS353="","",BS353)</f>
        <v>6</v>
      </c>
      <c r="BT366" s="146">
        <f t="shared" si="1371"/>
        <v>9</v>
      </c>
      <c r="BU366" s="146" t="str">
        <f t="shared" si="1371"/>
        <v/>
      </c>
      <c r="BV366" s="146" t="str">
        <f t="shared" si="1371"/>
        <v/>
      </c>
      <c r="BW366" s="357" t="str">
        <f t="shared" si="1274"/>
        <v/>
      </c>
      <c r="BX366" s="357" t="str">
        <f t="shared" si="1275"/>
        <v/>
      </c>
    </row>
    <row r="367" spans="1:76" s="353" customFormat="1">
      <c r="A367" s="121">
        <f t="shared" si="1124"/>
        <v>110</v>
      </c>
      <c r="B367" s="121" t="s">
        <v>1109</v>
      </c>
      <c r="C367" s="121" t="str">
        <f t="shared" si="1336"/>
        <v>剑</v>
      </c>
      <c r="D367" s="121" t="str">
        <f t="shared" si="1264"/>
        <v>110级绿装剑</v>
      </c>
      <c r="E367" s="121">
        <f>VLOOKUP($C367,$C$3:$M$15,COLUMNS($C$3:H$15),0)</f>
        <v>130</v>
      </c>
      <c r="F367" s="121" t="str">
        <f>VLOOKUP($C367,$C$3:$M$15,COLUMNS($C$3:I$15),0)</f>
        <v>phyattack_value</v>
      </c>
      <c r="G367" s="121">
        <f>VLOOKUP($C367,$C$3:$M$15,COLUMNS($C$3:J$15),0)</f>
        <v>150</v>
      </c>
      <c r="H367" s="121" t="str">
        <f>VLOOKUP($C367,$C$3:$M$15,COLUMNS($C$3:K$15),0)</f>
        <v>magicattack_value</v>
      </c>
      <c r="I367" s="121">
        <f>VLOOKUP($C367,$C$3:$M$15,COLUMNS($C$3:L$15),0)</f>
        <v>170</v>
      </c>
      <c r="J367" s="121" t="str">
        <f>VLOOKUP($C367,$C$3:$M$15,COLUMNS($C$3:M$15),0)</f>
        <v>medical_value</v>
      </c>
      <c r="K367" s="344">
        <f t="shared" si="1337"/>
        <v>631</v>
      </c>
      <c r="L367" s="344">
        <f t="shared" si="1338"/>
        <v>642</v>
      </c>
      <c r="M367" s="344">
        <f t="shared" si="1339"/>
        <v>642</v>
      </c>
      <c r="N367" s="344">
        <f t="shared" si="1340"/>
        <v>653</v>
      </c>
      <c r="O367" s="344">
        <f t="shared" si="1341"/>
        <v>653</v>
      </c>
      <c r="P367" s="344">
        <f t="shared" si="1342"/>
        <v>664</v>
      </c>
      <c r="Q367" s="344">
        <f t="shared" si="1343"/>
        <v>664</v>
      </c>
      <c r="R367" s="344">
        <f t="shared" si="1344"/>
        <v>675</v>
      </c>
      <c r="S367" s="344">
        <f t="shared" si="1345"/>
        <v>675</v>
      </c>
      <c r="T367" s="344">
        <f t="shared" si="1346"/>
        <v>686</v>
      </c>
      <c r="U367" s="356">
        <v>3600</v>
      </c>
      <c r="V367" s="356">
        <v>2800</v>
      </c>
      <c r="W367" s="356">
        <v>2000</v>
      </c>
      <c r="X367" s="356">
        <v>1200</v>
      </c>
      <c r="Y367" s="356">
        <v>400</v>
      </c>
      <c r="Z367" s="344">
        <f t="shared" si="1347"/>
        <v>142</v>
      </c>
      <c r="AA367" s="344">
        <f t="shared" si="1348"/>
        <v>145</v>
      </c>
      <c r="AB367" s="344">
        <f t="shared" si="1349"/>
        <v>145</v>
      </c>
      <c r="AC367" s="344">
        <f t="shared" si="1350"/>
        <v>147</v>
      </c>
      <c r="AD367" s="344">
        <f t="shared" si="1351"/>
        <v>147</v>
      </c>
      <c r="AE367" s="344">
        <f t="shared" si="1352"/>
        <v>149</v>
      </c>
      <c r="AF367" s="344">
        <f t="shared" si="1353"/>
        <v>149</v>
      </c>
      <c r="AG367" s="344">
        <f t="shared" si="1354"/>
        <v>152</v>
      </c>
      <c r="AH367" s="344">
        <f t="shared" si="1355"/>
        <v>152</v>
      </c>
      <c r="AI367" s="344">
        <f t="shared" si="1356"/>
        <v>154</v>
      </c>
      <c r="AJ367" s="356">
        <v>3600</v>
      </c>
      <c r="AK367" s="356">
        <v>2800</v>
      </c>
      <c r="AL367" s="356">
        <v>2000</v>
      </c>
      <c r="AM367" s="356">
        <v>1200</v>
      </c>
      <c r="AN367" s="356">
        <v>400</v>
      </c>
      <c r="AO367" s="344">
        <f t="shared" si="1357"/>
        <v>165</v>
      </c>
      <c r="AP367" s="344">
        <f t="shared" si="1358"/>
        <v>172</v>
      </c>
      <c r="AQ367" s="344">
        <f t="shared" si="1359"/>
        <v>172</v>
      </c>
      <c r="AR367" s="344">
        <f t="shared" si="1360"/>
        <v>178</v>
      </c>
      <c r="AS367" s="344">
        <f t="shared" si="1361"/>
        <v>178</v>
      </c>
      <c r="AT367" s="344">
        <f t="shared" si="1362"/>
        <v>185</v>
      </c>
      <c r="AU367" s="344">
        <f t="shared" si="1363"/>
        <v>185</v>
      </c>
      <c r="AV367" s="344">
        <f t="shared" si="1364"/>
        <v>191</v>
      </c>
      <c r="AW367" s="344">
        <f t="shared" si="1365"/>
        <v>191</v>
      </c>
      <c r="AX367" s="344">
        <f t="shared" si="1366"/>
        <v>198</v>
      </c>
      <c r="AY367" s="356">
        <v>3600</v>
      </c>
      <c r="AZ367" s="356">
        <v>2800</v>
      </c>
      <c r="BA367" s="356">
        <v>2000</v>
      </c>
      <c r="BB367" s="356">
        <v>1200</v>
      </c>
      <c r="BC367" s="356">
        <v>400</v>
      </c>
      <c r="BD367" s="353">
        <f t="shared" ref="BD367:BH367" si="1372">IF(BD354="","",BD354+1)</f>
        <v>11</v>
      </c>
      <c r="BE367" s="353">
        <f t="shared" si="1372"/>
        <v>11</v>
      </c>
      <c r="BF367" s="353">
        <f t="shared" si="1372"/>
        <v>26</v>
      </c>
      <c r="BG367" s="353">
        <f t="shared" si="1372"/>
        <v>41</v>
      </c>
      <c r="BH367" s="353">
        <f t="shared" si="1372"/>
        <v>56</v>
      </c>
      <c r="BI367" s="146" t="str">
        <f t="shared" si="1146"/>
        <v>11;11</v>
      </c>
      <c r="BJ367" s="352">
        <f t="shared" si="1147"/>
        <v>26</v>
      </c>
      <c r="BK367" s="146" t="str">
        <f t="shared" si="1148"/>
        <v>41;56</v>
      </c>
      <c r="BL367" s="25">
        <f t="shared" si="1266"/>
        <v>5110101</v>
      </c>
      <c r="BM367" s="146">
        <f t="shared" ref="BM367" si="1373">BM354</f>
        <v>1288</v>
      </c>
      <c r="BN367" s="146">
        <f t="shared" si="1369"/>
        <v>5</v>
      </c>
      <c r="BO367" s="146">
        <f t="shared" ref="BO367:BP367" si="1374">BO354</f>
        <v>1</v>
      </c>
      <c r="BP367" s="146">
        <f t="shared" si="1374"/>
        <v>1</v>
      </c>
      <c r="BQ367" s="146">
        <f>VLOOKUP(IF(A367=1,0,A367),宝石属性!$B$26:$D$41,2,0)</f>
        <v>10</v>
      </c>
      <c r="BR367" s="146">
        <f>VLOOKUP(IF(A367=1,0,A367),宝石属性!$B$26:$D$41,3,0)</f>
        <v>2</v>
      </c>
      <c r="BS367" s="146">
        <f t="shared" ref="BS367:BV367" si="1375">IF(BS354="","",BS354)</f>
        <v>2</v>
      </c>
      <c r="BT367" s="146">
        <f t="shared" si="1375"/>
        <v>4</v>
      </c>
      <c r="BU367" s="146">
        <f t="shared" si="1375"/>
        <v>7</v>
      </c>
      <c r="BV367" s="146">
        <f t="shared" si="1375"/>
        <v>8</v>
      </c>
      <c r="BW367" s="357" t="str">
        <f t="shared" si="1274"/>
        <v/>
      </c>
      <c r="BX367" s="357" t="str">
        <f t="shared" si="1275"/>
        <v/>
      </c>
    </row>
    <row r="368" spans="1:76" s="353" customFormat="1">
      <c r="A368" s="121">
        <f t="shared" si="1124"/>
        <v>110</v>
      </c>
      <c r="B368" s="121" t="s">
        <v>1109</v>
      </c>
      <c r="C368" s="121" t="str">
        <f t="shared" si="1336"/>
        <v>锤</v>
      </c>
      <c r="D368" s="121" t="str">
        <f t="shared" si="1264"/>
        <v>110级绿装锤</v>
      </c>
      <c r="E368" s="121">
        <f>VLOOKUP($C368,$C$3:$M$15,COLUMNS($C$3:H$15),0)</f>
        <v>130</v>
      </c>
      <c r="F368" s="121" t="str">
        <f>VLOOKUP($C368,$C$3:$M$15,COLUMNS($C$3:I$15),0)</f>
        <v>phyattack_value</v>
      </c>
      <c r="G368" s="121">
        <f>VLOOKUP($C368,$C$3:$M$15,COLUMNS($C$3:J$15),0)</f>
        <v>150</v>
      </c>
      <c r="H368" s="121" t="str">
        <f>VLOOKUP($C368,$C$3:$M$15,COLUMNS($C$3:K$15),0)</f>
        <v>magicattack_value</v>
      </c>
      <c r="I368" s="121">
        <f>VLOOKUP($C368,$C$3:$M$15,COLUMNS($C$3:L$15),0)</f>
        <v>170</v>
      </c>
      <c r="J368" s="121" t="str">
        <f>VLOOKUP($C368,$C$3:$M$15,COLUMNS($C$3:M$15),0)</f>
        <v>medical_value</v>
      </c>
      <c r="K368" s="344">
        <f t="shared" si="1337"/>
        <v>631</v>
      </c>
      <c r="L368" s="344">
        <f t="shared" si="1338"/>
        <v>642</v>
      </c>
      <c r="M368" s="344">
        <f t="shared" si="1339"/>
        <v>642</v>
      </c>
      <c r="N368" s="344">
        <f t="shared" si="1340"/>
        <v>653</v>
      </c>
      <c r="O368" s="344">
        <f t="shared" si="1341"/>
        <v>653</v>
      </c>
      <c r="P368" s="344">
        <f t="shared" si="1342"/>
        <v>664</v>
      </c>
      <c r="Q368" s="344">
        <f t="shared" si="1343"/>
        <v>664</v>
      </c>
      <c r="R368" s="344">
        <f t="shared" si="1344"/>
        <v>675</v>
      </c>
      <c r="S368" s="344">
        <f t="shared" si="1345"/>
        <v>675</v>
      </c>
      <c r="T368" s="344">
        <f t="shared" si="1346"/>
        <v>686</v>
      </c>
      <c r="U368" s="356">
        <v>3600</v>
      </c>
      <c r="V368" s="356">
        <v>2800</v>
      </c>
      <c r="W368" s="356">
        <v>2000</v>
      </c>
      <c r="X368" s="356">
        <v>1200</v>
      </c>
      <c r="Y368" s="356">
        <v>400</v>
      </c>
      <c r="Z368" s="344">
        <f t="shared" si="1347"/>
        <v>142</v>
      </c>
      <c r="AA368" s="344">
        <f t="shared" si="1348"/>
        <v>145</v>
      </c>
      <c r="AB368" s="344">
        <f t="shared" si="1349"/>
        <v>145</v>
      </c>
      <c r="AC368" s="344">
        <f t="shared" si="1350"/>
        <v>147</v>
      </c>
      <c r="AD368" s="344">
        <f t="shared" si="1351"/>
        <v>147</v>
      </c>
      <c r="AE368" s="344">
        <f t="shared" si="1352"/>
        <v>149</v>
      </c>
      <c r="AF368" s="344">
        <f t="shared" si="1353"/>
        <v>149</v>
      </c>
      <c r="AG368" s="344">
        <f t="shared" si="1354"/>
        <v>152</v>
      </c>
      <c r="AH368" s="344">
        <f t="shared" si="1355"/>
        <v>152</v>
      </c>
      <c r="AI368" s="344">
        <f t="shared" si="1356"/>
        <v>154</v>
      </c>
      <c r="AJ368" s="356">
        <v>3600</v>
      </c>
      <c r="AK368" s="356">
        <v>2800</v>
      </c>
      <c r="AL368" s="356">
        <v>2000</v>
      </c>
      <c r="AM368" s="356">
        <v>1200</v>
      </c>
      <c r="AN368" s="356">
        <v>400</v>
      </c>
      <c r="AO368" s="344">
        <f t="shared" si="1357"/>
        <v>165</v>
      </c>
      <c r="AP368" s="344">
        <f t="shared" si="1358"/>
        <v>172</v>
      </c>
      <c r="AQ368" s="344">
        <f t="shared" si="1359"/>
        <v>172</v>
      </c>
      <c r="AR368" s="344">
        <f t="shared" si="1360"/>
        <v>178</v>
      </c>
      <c r="AS368" s="344">
        <f t="shared" si="1361"/>
        <v>178</v>
      </c>
      <c r="AT368" s="344">
        <f t="shared" si="1362"/>
        <v>185</v>
      </c>
      <c r="AU368" s="344">
        <f t="shared" si="1363"/>
        <v>185</v>
      </c>
      <c r="AV368" s="344">
        <f t="shared" si="1364"/>
        <v>191</v>
      </c>
      <c r="AW368" s="344">
        <f t="shared" si="1365"/>
        <v>191</v>
      </c>
      <c r="AX368" s="344">
        <f t="shared" si="1366"/>
        <v>198</v>
      </c>
      <c r="AY368" s="356">
        <v>3600</v>
      </c>
      <c r="AZ368" s="356">
        <v>2800</v>
      </c>
      <c r="BA368" s="356">
        <v>2000</v>
      </c>
      <c r="BB368" s="356">
        <v>1200</v>
      </c>
      <c r="BC368" s="356">
        <v>400</v>
      </c>
      <c r="BD368" s="353">
        <f t="shared" ref="BD368:BH368" si="1376">IF(BD355="","",BD355+1)</f>
        <v>11</v>
      </c>
      <c r="BE368" s="353">
        <f t="shared" si="1376"/>
        <v>11</v>
      </c>
      <c r="BF368" s="353">
        <f t="shared" si="1376"/>
        <v>26</v>
      </c>
      <c r="BG368" s="353">
        <f t="shared" si="1376"/>
        <v>41</v>
      </c>
      <c r="BH368" s="353">
        <f t="shared" si="1376"/>
        <v>56</v>
      </c>
      <c r="BI368" s="146" t="str">
        <f t="shared" si="1146"/>
        <v>11;11</v>
      </c>
      <c r="BJ368" s="352">
        <f t="shared" si="1147"/>
        <v>26</v>
      </c>
      <c r="BK368" s="146" t="str">
        <f t="shared" si="1148"/>
        <v>41;56</v>
      </c>
      <c r="BL368" s="25">
        <f t="shared" si="1266"/>
        <v>5110102</v>
      </c>
      <c r="BM368" s="146">
        <f t="shared" ref="BM368" si="1377">BM355</f>
        <v>4360</v>
      </c>
      <c r="BN368" s="146">
        <f t="shared" si="1369"/>
        <v>5</v>
      </c>
      <c r="BO368" s="146">
        <f t="shared" ref="BO368:BP368" si="1378">BO355</f>
        <v>1</v>
      </c>
      <c r="BP368" s="146">
        <f t="shared" si="1378"/>
        <v>2</v>
      </c>
      <c r="BQ368" s="146">
        <f>VLOOKUP(IF(A368=1,0,A368),宝石属性!$B$26:$D$41,2,0)</f>
        <v>10</v>
      </c>
      <c r="BR368" s="146">
        <f>VLOOKUP(IF(A368=1,0,A368),宝石属性!$B$26:$D$41,3,0)</f>
        <v>2</v>
      </c>
      <c r="BS368" s="146">
        <f t="shared" ref="BS368:BV368" si="1379">IF(BS355="","",BS355)</f>
        <v>2</v>
      </c>
      <c r="BT368" s="146">
        <f t="shared" si="1379"/>
        <v>4</v>
      </c>
      <c r="BU368" s="146">
        <f t="shared" si="1379"/>
        <v>7</v>
      </c>
      <c r="BV368" s="146">
        <f t="shared" si="1379"/>
        <v>8</v>
      </c>
      <c r="BW368" s="357" t="str">
        <f t="shared" si="1274"/>
        <v/>
      </c>
      <c r="BX368" s="357" t="str">
        <f t="shared" si="1275"/>
        <v/>
      </c>
    </row>
    <row r="369" spans="1:76" s="353" customFormat="1">
      <c r="A369" s="121">
        <f t="shared" si="1124"/>
        <v>110</v>
      </c>
      <c r="B369" s="121" t="s">
        <v>1109</v>
      </c>
      <c r="C369" s="121" t="str">
        <f t="shared" si="1336"/>
        <v>弓箭</v>
      </c>
      <c r="D369" s="121" t="str">
        <f t="shared" si="1264"/>
        <v>110级绿装弓箭</v>
      </c>
      <c r="E369" s="121">
        <f>VLOOKUP($C369,$C$3:$M$15,COLUMNS($C$3:H$15),0)</f>
        <v>130</v>
      </c>
      <c r="F369" s="121" t="str">
        <f>VLOOKUP($C369,$C$3:$M$15,COLUMNS($C$3:I$15),0)</f>
        <v>phyattack_value</v>
      </c>
      <c r="G369" s="121">
        <f>VLOOKUP($C369,$C$3:$M$15,COLUMNS($C$3:J$15),0)</f>
        <v>150</v>
      </c>
      <c r="H369" s="121" t="str">
        <f>VLOOKUP($C369,$C$3:$M$15,COLUMNS($C$3:K$15),0)</f>
        <v>magicattack_value</v>
      </c>
      <c r="I369" s="121">
        <f>VLOOKUP($C369,$C$3:$M$15,COLUMNS($C$3:L$15),0)</f>
        <v>170</v>
      </c>
      <c r="J369" s="121" t="str">
        <f>VLOOKUP($C369,$C$3:$M$15,COLUMNS($C$3:M$15),0)</f>
        <v>medical_value</v>
      </c>
      <c r="K369" s="344">
        <f t="shared" si="1337"/>
        <v>631</v>
      </c>
      <c r="L369" s="344">
        <f t="shared" si="1338"/>
        <v>642</v>
      </c>
      <c r="M369" s="344">
        <f t="shared" si="1339"/>
        <v>642</v>
      </c>
      <c r="N369" s="344">
        <f t="shared" si="1340"/>
        <v>653</v>
      </c>
      <c r="O369" s="344">
        <f t="shared" si="1341"/>
        <v>653</v>
      </c>
      <c r="P369" s="344">
        <f t="shared" si="1342"/>
        <v>664</v>
      </c>
      <c r="Q369" s="344">
        <f t="shared" si="1343"/>
        <v>664</v>
      </c>
      <c r="R369" s="344">
        <f t="shared" si="1344"/>
        <v>675</v>
      </c>
      <c r="S369" s="344">
        <f t="shared" si="1345"/>
        <v>675</v>
      </c>
      <c r="T369" s="344">
        <f t="shared" si="1346"/>
        <v>686</v>
      </c>
      <c r="U369" s="356">
        <v>3600</v>
      </c>
      <c r="V369" s="356">
        <v>2800</v>
      </c>
      <c r="W369" s="356">
        <v>2000</v>
      </c>
      <c r="X369" s="356">
        <v>1200</v>
      </c>
      <c r="Y369" s="356">
        <v>400</v>
      </c>
      <c r="Z369" s="344">
        <f t="shared" si="1347"/>
        <v>142</v>
      </c>
      <c r="AA369" s="344">
        <f t="shared" si="1348"/>
        <v>145</v>
      </c>
      <c r="AB369" s="344">
        <f t="shared" si="1349"/>
        <v>145</v>
      </c>
      <c r="AC369" s="344">
        <f t="shared" si="1350"/>
        <v>147</v>
      </c>
      <c r="AD369" s="344">
        <f t="shared" si="1351"/>
        <v>147</v>
      </c>
      <c r="AE369" s="344">
        <f t="shared" si="1352"/>
        <v>149</v>
      </c>
      <c r="AF369" s="344">
        <f t="shared" si="1353"/>
        <v>149</v>
      </c>
      <c r="AG369" s="344">
        <f t="shared" si="1354"/>
        <v>152</v>
      </c>
      <c r="AH369" s="344">
        <f t="shared" si="1355"/>
        <v>152</v>
      </c>
      <c r="AI369" s="344">
        <f t="shared" si="1356"/>
        <v>154</v>
      </c>
      <c r="AJ369" s="356">
        <v>3600</v>
      </c>
      <c r="AK369" s="356">
        <v>2800</v>
      </c>
      <c r="AL369" s="356">
        <v>2000</v>
      </c>
      <c r="AM369" s="356">
        <v>1200</v>
      </c>
      <c r="AN369" s="356">
        <v>400</v>
      </c>
      <c r="AO369" s="344">
        <f t="shared" si="1357"/>
        <v>165</v>
      </c>
      <c r="AP369" s="344">
        <f t="shared" si="1358"/>
        <v>172</v>
      </c>
      <c r="AQ369" s="344">
        <f t="shared" si="1359"/>
        <v>172</v>
      </c>
      <c r="AR369" s="344">
        <f t="shared" si="1360"/>
        <v>178</v>
      </c>
      <c r="AS369" s="344">
        <f t="shared" si="1361"/>
        <v>178</v>
      </c>
      <c r="AT369" s="344">
        <f t="shared" si="1362"/>
        <v>185</v>
      </c>
      <c r="AU369" s="344">
        <f t="shared" si="1363"/>
        <v>185</v>
      </c>
      <c r="AV369" s="344">
        <f t="shared" si="1364"/>
        <v>191</v>
      </c>
      <c r="AW369" s="344">
        <f t="shared" si="1365"/>
        <v>191</v>
      </c>
      <c r="AX369" s="344">
        <f t="shared" si="1366"/>
        <v>198</v>
      </c>
      <c r="AY369" s="356">
        <v>3600</v>
      </c>
      <c r="AZ369" s="356">
        <v>2800</v>
      </c>
      <c r="BA369" s="356">
        <v>2000</v>
      </c>
      <c r="BB369" s="356">
        <v>1200</v>
      </c>
      <c r="BC369" s="356">
        <v>400</v>
      </c>
      <c r="BD369" s="353">
        <f t="shared" ref="BD369:BH369" si="1380">IF(BD356="","",BD356+1)</f>
        <v>11</v>
      </c>
      <c r="BE369" s="353">
        <f t="shared" si="1380"/>
        <v>11</v>
      </c>
      <c r="BF369" s="353">
        <f t="shared" si="1380"/>
        <v>26</v>
      </c>
      <c r="BG369" s="353">
        <f t="shared" si="1380"/>
        <v>41</v>
      </c>
      <c r="BH369" s="353">
        <f t="shared" si="1380"/>
        <v>56</v>
      </c>
      <c r="BI369" s="146" t="str">
        <f t="shared" si="1146"/>
        <v>11;11</v>
      </c>
      <c r="BJ369" s="352">
        <f t="shared" si="1147"/>
        <v>26</v>
      </c>
      <c r="BK369" s="146" t="str">
        <f t="shared" si="1148"/>
        <v>41;56</v>
      </c>
      <c r="BL369" s="25">
        <f t="shared" si="1266"/>
        <v>5110103</v>
      </c>
      <c r="BM369" s="146">
        <f t="shared" ref="BM369" si="1381">BM356</f>
        <v>1800</v>
      </c>
      <c r="BN369" s="146">
        <f t="shared" si="1369"/>
        <v>5</v>
      </c>
      <c r="BO369" s="146">
        <f t="shared" ref="BO369:BP369" si="1382">BO356</f>
        <v>1</v>
      </c>
      <c r="BP369" s="146">
        <f t="shared" si="1382"/>
        <v>3</v>
      </c>
      <c r="BQ369" s="146">
        <f>VLOOKUP(IF(A369=1,0,A369),宝石属性!$B$26:$D$41,2,0)</f>
        <v>10</v>
      </c>
      <c r="BR369" s="146">
        <f>VLOOKUP(IF(A369=1,0,A369),宝石属性!$B$26:$D$41,3,0)</f>
        <v>2</v>
      </c>
      <c r="BS369" s="146">
        <f t="shared" ref="BS369:BV369" si="1383">IF(BS356="","",BS356)</f>
        <v>2</v>
      </c>
      <c r="BT369" s="146">
        <f t="shared" si="1383"/>
        <v>4</v>
      </c>
      <c r="BU369" s="146">
        <f t="shared" si="1383"/>
        <v>7</v>
      </c>
      <c r="BV369" s="146">
        <f t="shared" si="1383"/>
        <v>8</v>
      </c>
      <c r="BW369" s="357" t="str">
        <f t="shared" si="1274"/>
        <v/>
      </c>
      <c r="BX369" s="357" t="str">
        <f t="shared" si="1275"/>
        <v/>
      </c>
    </row>
    <row r="370" spans="1:76" s="353" customFormat="1">
      <c r="A370" s="121">
        <f t="shared" si="1124"/>
        <v>110</v>
      </c>
      <c r="B370" s="121" t="s">
        <v>1109</v>
      </c>
      <c r="C370" s="121" t="str">
        <f t="shared" si="1336"/>
        <v>爪</v>
      </c>
      <c r="D370" s="121" t="str">
        <f t="shared" si="1264"/>
        <v>110级绿装爪</v>
      </c>
      <c r="E370" s="121">
        <f>VLOOKUP($C370,$C$3:$M$15,COLUMNS($C$3:H$15),0)</f>
        <v>130</v>
      </c>
      <c r="F370" s="121" t="str">
        <f>VLOOKUP($C370,$C$3:$M$15,COLUMNS($C$3:I$15),0)</f>
        <v>phyattack_value</v>
      </c>
      <c r="G370" s="121">
        <f>VLOOKUP($C370,$C$3:$M$15,COLUMNS($C$3:J$15),0)</f>
        <v>150</v>
      </c>
      <c r="H370" s="121" t="str">
        <f>VLOOKUP($C370,$C$3:$M$15,COLUMNS($C$3:K$15),0)</f>
        <v>magicattack_value</v>
      </c>
      <c r="I370" s="121">
        <f>VLOOKUP($C370,$C$3:$M$15,COLUMNS($C$3:L$15),0)</f>
        <v>170</v>
      </c>
      <c r="J370" s="121" t="str">
        <f>VLOOKUP($C370,$C$3:$M$15,COLUMNS($C$3:M$15),0)</f>
        <v>medical_value</v>
      </c>
      <c r="K370" s="344">
        <f t="shared" si="1337"/>
        <v>631</v>
      </c>
      <c r="L370" s="344">
        <f t="shared" si="1338"/>
        <v>642</v>
      </c>
      <c r="M370" s="344">
        <f t="shared" si="1339"/>
        <v>642</v>
      </c>
      <c r="N370" s="344">
        <f t="shared" si="1340"/>
        <v>653</v>
      </c>
      <c r="O370" s="344">
        <f t="shared" si="1341"/>
        <v>653</v>
      </c>
      <c r="P370" s="344">
        <f t="shared" si="1342"/>
        <v>664</v>
      </c>
      <c r="Q370" s="344">
        <f t="shared" si="1343"/>
        <v>664</v>
      </c>
      <c r="R370" s="344">
        <f t="shared" si="1344"/>
        <v>675</v>
      </c>
      <c r="S370" s="344">
        <f t="shared" si="1345"/>
        <v>675</v>
      </c>
      <c r="T370" s="344">
        <f t="shared" si="1346"/>
        <v>686</v>
      </c>
      <c r="U370" s="356">
        <v>3600</v>
      </c>
      <c r="V370" s="356">
        <v>2800</v>
      </c>
      <c r="W370" s="356">
        <v>2000</v>
      </c>
      <c r="X370" s="356">
        <v>1200</v>
      </c>
      <c r="Y370" s="356">
        <v>400</v>
      </c>
      <c r="Z370" s="344">
        <f t="shared" si="1347"/>
        <v>142</v>
      </c>
      <c r="AA370" s="344">
        <f t="shared" si="1348"/>
        <v>145</v>
      </c>
      <c r="AB370" s="344">
        <f t="shared" si="1349"/>
        <v>145</v>
      </c>
      <c r="AC370" s="344">
        <f t="shared" si="1350"/>
        <v>147</v>
      </c>
      <c r="AD370" s="344">
        <f t="shared" si="1351"/>
        <v>147</v>
      </c>
      <c r="AE370" s="344">
        <f t="shared" si="1352"/>
        <v>149</v>
      </c>
      <c r="AF370" s="344">
        <f t="shared" si="1353"/>
        <v>149</v>
      </c>
      <c r="AG370" s="344">
        <f t="shared" si="1354"/>
        <v>152</v>
      </c>
      <c r="AH370" s="344">
        <f t="shared" si="1355"/>
        <v>152</v>
      </c>
      <c r="AI370" s="344">
        <f t="shared" si="1356"/>
        <v>154</v>
      </c>
      <c r="AJ370" s="356">
        <v>3600</v>
      </c>
      <c r="AK370" s="356">
        <v>2800</v>
      </c>
      <c r="AL370" s="356">
        <v>2000</v>
      </c>
      <c r="AM370" s="356">
        <v>1200</v>
      </c>
      <c r="AN370" s="356">
        <v>400</v>
      </c>
      <c r="AO370" s="344">
        <f t="shared" si="1357"/>
        <v>165</v>
      </c>
      <c r="AP370" s="344">
        <f t="shared" si="1358"/>
        <v>172</v>
      </c>
      <c r="AQ370" s="344">
        <f t="shared" si="1359"/>
        <v>172</v>
      </c>
      <c r="AR370" s="344">
        <f t="shared" si="1360"/>
        <v>178</v>
      </c>
      <c r="AS370" s="344">
        <f t="shared" si="1361"/>
        <v>178</v>
      </c>
      <c r="AT370" s="344">
        <f t="shared" si="1362"/>
        <v>185</v>
      </c>
      <c r="AU370" s="344">
        <f t="shared" si="1363"/>
        <v>185</v>
      </c>
      <c r="AV370" s="344">
        <f t="shared" si="1364"/>
        <v>191</v>
      </c>
      <c r="AW370" s="344">
        <f t="shared" si="1365"/>
        <v>191</v>
      </c>
      <c r="AX370" s="344">
        <f t="shared" si="1366"/>
        <v>198</v>
      </c>
      <c r="AY370" s="356">
        <v>3600</v>
      </c>
      <c r="AZ370" s="356">
        <v>2800</v>
      </c>
      <c r="BA370" s="356">
        <v>2000</v>
      </c>
      <c r="BB370" s="356">
        <v>1200</v>
      </c>
      <c r="BC370" s="356">
        <v>400</v>
      </c>
      <c r="BD370" s="353">
        <f t="shared" ref="BD370:BH370" si="1384">IF(BD357="","",BD357+1)</f>
        <v>11</v>
      </c>
      <c r="BE370" s="353">
        <f t="shared" si="1384"/>
        <v>11</v>
      </c>
      <c r="BF370" s="353">
        <f t="shared" si="1384"/>
        <v>26</v>
      </c>
      <c r="BG370" s="353">
        <f t="shared" si="1384"/>
        <v>41</v>
      </c>
      <c r="BH370" s="353">
        <f t="shared" si="1384"/>
        <v>56</v>
      </c>
      <c r="BI370" s="146" t="str">
        <f t="shared" si="1146"/>
        <v>11;11</v>
      </c>
      <c r="BJ370" s="352">
        <f t="shared" si="1147"/>
        <v>26</v>
      </c>
      <c r="BK370" s="146" t="str">
        <f t="shared" si="1148"/>
        <v>41;56</v>
      </c>
      <c r="BL370" s="25">
        <f t="shared" si="1266"/>
        <v>5110104</v>
      </c>
      <c r="BM370" s="146">
        <f t="shared" ref="BM370" si="1385">BM357</f>
        <v>3080</v>
      </c>
      <c r="BN370" s="146">
        <f t="shared" si="1369"/>
        <v>5</v>
      </c>
      <c r="BO370" s="146">
        <f t="shared" ref="BO370:BP370" si="1386">BO357</f>
        <v>1</v>
      </c>
      <c r="BP370" s="146">
        <f t="shared" si="1386"/>
        <v>4</v>
      </c>
      <c r="BQ370" s="146">
        <f>VLOOKUP(IF(A370=1,0,A370),宝石属性!$B$26:$D$41,2,0)</f>
        <v>10</v>
      </c>
      <c r="BR370" s="146">
        <f>VLOOKUP(IF(A370=1,0,A370),宝石属性!$B$26:$D$41,3,0)</f>
        <v>2</v>
      </c>
      <c r="BS370" s="146">
        <f t="shared" ref="BS370:BV370" si="1387">IF(BS357="","",BS357)</f>
        <v>2</v>
      </c>
      <c r="BT370" s="146">
        <f t="shared" si="1387"/>
        <v>4</v>
      </c>
      <c r="BU370" s="146">
        <f t="shared" si="1387"/>
        <v>7</v>
      </c>
      <c r="BV370" s="146">
        <f t="shared" si="1387"/>
        <v>8</v>
      </c>
      <c r="BW370" s="357" t="str">
        <f t="shared" si="1274"/>
        <v/>
      </c>
      <c r="BX370" s="357" t="str">
        <f t="shared" si="1275"/>
        <v/>
      </c>
    </row>
    <row r="371" spans="1:76" s="353" customFormat="1">
      <c r="A371" s="121">
        <f t="shared" si="1124"/>
        <v>110</v>
      </c>
      <c r="B371" s="121" t="s">
        <v>1109</v>
      </c>
      <c r="C371" s="121" t="str">
        <f t="shared" si="1336"/>
        <v>魔棒</v>
      </c>
      <c r="D371" s="121" t="str">
        <f t="shared" si="1264"/>
        <v>110级绿装魔棒</v>
      </c>
      <c r="E371" s="121">
        <f>VLOOKUP($C371,$C$3:$M$15,COLUMNS($C$3:H$15),0)</f>
        <v>130</v>
      </c>
      <c r="F371" s="121" t="str">
        <f>VLOOKUP($C371,$C$3:$M$15,COLUMNS($C$3:I$15),0)</f>
        <v>phyattack_value</v>
      </c>
      <c r="G371" s="121">
        <f>VLOOKUP($C371,$C$3:$M$15,COLUMNS($C$3:J$15),0)</f>
        <v>150</v>
      </c>
      <c r="H371" s="121" t="str">
        <f>VLOOKUP($C371,$C$3:$M$15,COLUMNS($C$3:K$15),0)</f>
        <v>magicattack_value</v>
      </c>
      <c r="I371" s="121">
        <f>VLOOKUP($C371,$C$3:$M$15,COLUMNS($C$3:L$15),0)</f>
        <v>170</v>
      </c>
      <c r="J371" s="121" t="str">
        <f>VLOOKUP($C371,$C$3:$M$15,COLUMNS($C$3:M$15),0)</f>
        <v>medical_value</v>
      </c>
      <c r="K371" s="344">
        <f t="shared" si="1337"/>
        <v>631</v>
      </c>
      <c r="L371" s="344">
        <f t="shared" si="1338"/>
        <v>642</v>
      </c>
      <c r="M371" s="344">
        <f t="shared" si="1339"/>
        <v>642</v>
      </c>
      <c r="N371" s="344">
        <f t="shared" si="1340"/>
        <v>653</v>
      </c>
      <c r="O371" s="344">
        <f t="shared" si="1341"/>
        <v>653</v>
      </c>
      <c r="P371" s="344">
        <f t="shared" si="1342"/>
        <v>664</v>
      </c>
      <c r="Q371" s="344">
        <f t="shared" si="1343"/>
        <v>664</v>
      </c>
      <c r="R371" s="344">
        <f t="shared" si="1344"/>
        <v>675</v>
      </c>
      <c r="S371" s="344">
        <f t="shared" si="1345"/>
        <v>675</v>
      </c>
      <c r="T371" s="344">
        <f t="shared" si="1346"/>
        <v>686</v>
      </c>
      <c r="U371" s="356">
        <v>3600</v>
      </c>
      <c r="V371" s="356">
        <v>2800</v>
      </c>
      <c r="W371" s="356">
        <v>2000</v>
      </c>
      <c r="X371" s="356">
        <v>1200</v>
      </c>
      <c r="Y371" s="356">
        <v>400</v>
      </c>
      <c r="Z371" s="344">
        <f t="shared" si="1347"/>
        <v>142</v>
      </c>
      <c r="AA371" s="344">
        <f t="shared" si="1348"/>
        <v>145</v>
      </c>
      <c r="AB371" s="344">
        <f t="shared" si="1349"/>
        <v>145</v>
      </c>
      <c r="AC371" s="344">
        <f t="shared" si="1350"/>
        <v>147</v>
      </c>
      <c r="AD371" s="344">
        <f t="shared" si="1351"/>
        <v>147</v>
      </c>
      <c r="AE371" s="344">
        <f t="shared" si="1352"/>
        <v>149</v>
      </c>
      <c r="AF371" s="344">
        <f t="shared" si="1353"/>
        <v>149</v>
      </c>
      <c r="AG371" s="344">
        <f t="shared" si="1354"/>
        <v>152</v>
      </c>
      <c r="AH371" s="344">
        <f t="shared" si="1355"/>
        <v>152</v>
      </c>
      <c r="AI371" s="344">
        <f t="shared" si="1356"/>
        <v>154</v>
      </c>
      <c r="AJ371" s="356">
        <v>3600</v>
      </c>
      <c r="AK371" s="356">
        <v>2800</v>
      </c>
      <c r="AL371" s="356">
        <v>2000</v>
      </c>
      <c r="AM371" s="356">
        <v>1200</v>
      </c>
      <c r="AN371" s="356">
        <v>400</v>
      </c>
      <c r="AO371" s="344">
        <f t="shared" si="1357"/>
        <v>165</v>
      </c>
      <c r="AP371" s="344">
        <f t="shared" si="1358"/>
        <v>172</v>
      </c>
      <c r="AQ371" s="344">
        <f t="shared" si="1359"/>
        <v>172</v>
      </c>
      <c r="AR371" s="344">
        <f t="shared" si="1360"/>
        <v>178</v>
      </c>
      <c r="AS371" s="344">
        <f t="shared" si="1361"/>
        <v>178</v>
      </c>
      <c r="AT371" s="344">
        <f t="shared" si="1362"/>
        <v>185</v>
      </c>
      <c r="AU371" s="344">
        <f t="shared" si="1363"/>
        <v>185</v>
      </c>
      <c r="AV371" s="344">
        <f t="shared" si="1364"/>
        <v>191</v>
      </c>
      <c r="AW371" s="344">
        <f t="shared" si="1365"/>
        <v>191</v>
      </c>
      <c r="AX371" s="344">
        <f t="shared" si="1366"/>
        <v>198</v>
      </c>
      <c r="AY371" s="356">
        <v>3600</v>
      </c>
      <c r="AZ371" s="356">
        <v>2800</v>
      </c>
      <c r="BA371" s="356">
        <v>2000</v>
      </c>
      <c r="BB371" s="356">
        <v>1200</v>
      </c>
      <c r="BC371" s="356">
        <v>400</v>
      </c>
      <c r="BD371" s="353">
        <f t="shared" ref="BD371:BH371" si="1388">IF(BD358="","",BD358+1)</f>
        <v>11</v>
      </c>
      <c r="BE371" s="353">
        <f t="shared" si="1388"/>
        <v>11</v>
      </c>
      <c r="BF371" s="353">
        <f t="shared" si="1388"/>
        <v>26</v>
      </c>
      <c r="BG371" s="353">
        <f t="shared" si="1388"/>
        <v>41</v>
      </c>
      <c r="BH371" s="353">
        <f t="shared" si="1388"/>
        <v>56</v>
      </c>
      <c r="BI371" s="146" t="str">
        <f t="shared" si="1146"/>
        <v>11;11</v>
      </c>
      <c r="BJ371" s="352">
        <f t="shared" si="1147"/>
        <v>26</v>
      </c>
      <c r="BK371" s="146" t="str">
        <f t="shared" si="1148"/>
        <v>41;56</v>
      </c>
      <c r="BL371" s="25">
        <f t="shared" si="1266"/>
        <v>5110105</v>
      </c>
      <c r="BM371" s="146">
        <f t="shared" ref="BM371" si="1389">BM358</f>
        <v>2824</v>
      </c>
      <c r="BN371" s="146">
        <f t="shared" si="1369"/>
        <v>5</v>
      </c>
      <c r="BO371" s="146">
        <f t="shared" ref="BO371:BP371" si="1390">BO358</f>
        <v>1</v>
      </c>
      <c r="BP371" s="146">
        <f t="shared" si="1390"/>
        <v>5</v>
      </c>
      <c r="BQ371" s="146">
        <f>VLOOKUP(IF(A371=1,0,A371),宝石属性!$B$26:$D$41,2,0)</f>
        <v>10</v>
      </c>
      <c r="BR371" s="146">
        <f>VLOOKUP(IF(A371=1,0,A371),宝石属性!$B$26:$D$41,3,0)</f>
        <v>2</v>
      </c>
      <c r="BS371" s="146">
        <f t="shared" ref="BS371:BV371" si="1391">IF(BS358="","",BS358)</f>
        <v>2</v>
      </c>
      <c r="BT371" s="146">
        <f t="shared" si="1391"/>
        <v>4</v>
      </c>
      <c r="BU371" s="146">
        <f t="shared" si="1391"/>
        <v>7</v>
      </c>
      <c r="BV371" s="146">
        <f t="shared" si="1391"/>
        <v>8</v>
      </c>
      <c r="BW371" s="357" t="str">
        <f t="shared" si="1274"/>
        <v/>
      </c>
      <c r="BX371" s="357" t="str">
        <f t="shared" si="1275"/>
        <v/>
      </c>
    </row>
    <row r="372" spans="1:76" s="353" customFormat="1">
      <c r="A372" s="121">
        <f t="shared" si="1124"/>
        <v>110</v>
      </c>
      <c r="B372" s="121" t="s">
        <v>1109</v>
      </c>
      <c r="C372" s="121" t="str">
        <f t="shared" si="1336"/>
        <v>法杖</v>
      </c>
      <c r="D372" s="121" t="str">
        <f t="shared" si="1264"/>
        <v>110级绿装法杖</v>
      </c>
      <c r="E372" s="121">
        <f>VLOOKUP($C372,$C$3:$M$15,COLUMNS($C$3:H$15),0)</f>
        <v>130</v>
      </c>
      <c r="F372" s="121" t="str">
        <f>VLOOKUP($C372,$C$3:$M$15,COLUMNS($C$3:I$15),0)</f>
        <v>phyattack_value</v>
      </c>
      <c r="G372" s="121">
        <f>VLOOKUP($C372,$C$3:$M$15,COLUMNS($C$3:J$15),0)</f>
        <v>150</v>
      </c>
      <c r="H372" s="121" t="str">
        <f>VLOOKUP($C372,$C$3:$M$15,COLUMNS($C$3:K$15),0)</f>
        <v>magicattack_value</v>
      </c>
      <c r="I372" s="121">
        <f>VLOOKUP($C372,$C$3:$M$15,COLUMNS($C$3:L$15),0)</f>
        <v>170</v>
      </c>
      <c r="J372" s="121" t="str">
        <f>VLOOKUP($C372,$C$3:$M$15,COLUMNS($C$3:M$15),0)</f>
        <v>medical_value</v>
      </c>
      <c r="K372" s="344">
        <f t="shared" si="1337"/>
        <v>631</v>
      </c>
      <c r="L372" s="344">
        <f t="shared" si="1338"/>
        <v>642</v>
      </c>
      <c r="M372" s="344">
        <f t="shared" si="1339"/>
        <v>642</v>
      </c>
      <c r="N372" s="344">
        <f t="shared" si="1340"/>
        <v>653</v>
      </c>
      <c r="O372" s="344">
        <f t="shared" si="1341"/>
        <v>653</v>
      </c>
      <c r="P372" s="344">
        <f t="shared" si="1342"/>
        <v>664</v>
      </c>
      <c r="Q372" s="344">
        <f t="shared" si="1343"/>
        <v>664</v>
      </c>
      <c r="R372" s="344">
        <f t="shared" si="1344"/>
        <v>675</v>
      </c>
      <c r="S372" s="344">
        <f t="shared" si="1345"/>
        <v>675</v>
      </c>
      <c r="T372" s="344">
        <f t="shared" si="1346"/>
        <v>686</v>
      </c>
      <c r="U372" s="356">
        <v>3600</v>
      </c>
      <c r="V372" s="356">
        <v>2800</v>
      </c>
      <c r="W372" s="356">
        <v>2000</v>
      </c>
      <c r="X372" s="356">
        <v>1200</v>
      </c>
      <c r="Y372" s="356">
        <v>400</v>
      </c>
      <c r="Z372" s="344">
        <f t="shared" si="1347"/>
        <v>142</v>
      </c>
      <c r="AA372" s="344">
        <f t="shared" si="1348"/>
        <v>145</v>
      </c>
      <c r="AB372" s="344">
        <f t="shared" si="1349"/>
        <v>145</v>
      </c>
      <c r="AC372" s="344">
        <f t="shared" si="1350"/>
        <v>147</v>
      </c>
      <c r="AD372" s="344">
        <f t="shared" si="1351"/>
        <v>147</v>
      </c>
      <c r="AE372" s="344">
        <f t="shared" si="1352"/>
        <v>149</v>
      </c>
      <c r="AF372" s="344">
        <f t="shared" si="1353"/>
        <v>149</v>
      </c>
      <c r="AG372" s="344">
        <f t="shared" si="1354"/>
        <v>152</v>
      </c>
      <c r="AH372" s="344">
        <f t="shared" si="1355"/>
        <v>152</v>
      </c>
      <c r="AI372" s="344">
        <f t="shared" si="1356"/>
        <v>154</v>
      </c>
      <c r="AJ372" s="356">
        <v>3600</v>
      </c>
      <c r="AK372" s="356">
        <v>2800</v>
      </c>
      <c r="AL372" s="356">
        <v>2000</v>
      </c>
      <c r="AM372" s="356">
        <v>1200</v>
      </c>
      <c r="AN372" s="356">
        <v>400</v>
      </c>
      <c r="AO372" s="344">
        <f t="shared" si="1357"/>
        <v>165</v>
      </c>
      <c r="AP372" s="344">
        <f t="shared" si="1358"/>
        <v>172</v>
      </c>
      <c r="AQ372" s="344">
        <f t="shared" si="1359"/>
        <v>172</v>
      </c>
      <c r="AR372" s="344">
        <f t="shared" si="1360"/>
        <v>178</v>
      </c>
      <c r="AS372" s="344">
        <f t="shared" si="1361"/>
        <v>178</v>
      </c>
      <c r="AT372" s="344">
        <f t="shared" si="1362"/>
        <v>185</v>
      </c>
      <c r="AU372" s="344">
        <f t="shared" si="1363"/>
        <v>185</v>
      </c>
      <c r="AV372" s="344">
        <f t="shared" si="1364"/>
        <v>191</v>
      </c>
      <c r="AW372" s="344">
        <f t="shared" si="1365"/>
        <v>191</v>
      </c>
      <c r="AX372" s="344">
        <f t="shared" si="1366"/>
        <v>198</v>
      </c>
      <c r="AY372" s="356">
        <v>3600</v>
      </c>
      <c r="AZ372" s="356">
        <v>2800</v>
      </c>
      <c r="BA372" s="356">
        <v>2000</v>
      </c>
      <c r="BB372" s="356">
        <v>1200</v>
      </c>
      <c r="BC372" s="356">
        <v>400</v>
      </c>
      <c r="BD372" s="353">
        <f t="shared" ref="BD372:BH372" si="1392">IF(BD359="","",BD359+1)</f>
        <v>11</v>
      </c>
      <c r="BE372" s="353">
        <f t="shared" si="1392"/>
        <v>11</v>
      </c>
      <c r="BF372" s="353">
        <f t="shared" si="1392"/>
        <v>26</v>
      </c>
      <c r="BG372" s="353">
        <f t="shared" si="1392"/>
        <v>41</v>
      </c>
      <c r="BH372" s="353">
        <f t="shared" si="1392"/>
        <v>56</v>
      </c>
      <c r="BI372" s="146" t="str">
        <f t="shared" si="1146"/>
        <v>11;11</v>
      </c>
      <c r="BJ372" s="352">
        <f t="shared" si="1147"/>
        <v>26</v>
      </c>
      <c r="BK372" s="146" t="str">
        <f t="shared" si="1148"/>
        <v>41;56</v>
      </c>
      <c r="BL372" s="25">
        <f t="shared" si="1266"/>
        <v>5110106</v>
      </c>
      <c r="BM372" s="146">
        <f t="shared" ref="BM372" si="1393">BM359</f>
        <v>4104</v>
      </c>
      <c r="BN372" s="146">
        <f t="shared" si="1369"/>
        <v>5</v>
      </c>
      <c r="BO372" s="146">
        <f t="shared" ref="BO372:BP372" si="1394">BO359</f>
        <v>1</v>
      </c>
      <c r="BP372" s="146">
        <f t="shared" si="1394"/>
        <v>6</v>
      </c>
      <c r="BQ372" s="146">
        <f>VLOOKUP(IF(A372=1,0,A372),宝石属性!$B$26:$D$41,2,0)</f>
        <v>10</v>
      </c>
      <c r="BR372" s="146">
        <f>VLOOKUP(IF(A372=1,0,A372),宝石属性!$B$26:$D$41,3,0)</f>
        <v>2</v>
      </c>
      <c r="BS372" s="146">
        <f t="shared" ref="BS372:BV372" si="1395">IF(BS359="","",BS359)</f>
        <v>2</v>
      </c>
      <c r="BT372" s="146">
        <f t="shared" si="1395"/>
        <v>4</v>
      </c>
      <c r="BU372" s="146">
        <f t="shared" si="1395"/>
        <v>7</v>
      </c>
      <c r="BV372" s="146">
        <f t="shared" si="1395"/>
        <v>8</v>
      </c>
      <c r="BW372" s="357" t="str">
        <f t="shared" si="1274"/>
        <v/>
      </c>
      <c r="BX372" s="357" t="str">
        <f t="shared" si="1275"/>
        <v/>
      </c>
    </row>
    <row r="373" spans="1:76" s="353" customFormat="1">
      <c r="A373" s="121">
        <f t="shared" si="1124"/>
        <v>110</v>
      </c>
      <c r="B373" s="121" t="s">
        <v>1109</v>
      </c>
      <c r="C373" s="121" t="str">
        <f t="shared" si="1336"/>
        <v>男衣</v>
      </c>
      <c r="D373" s="121" t="str">
        <f t="shared" si="1264"/>
        <v>110级绿装男衣</v>
      </c>
      <c r="E373" s="121">
        <f>VLOOKUP($C373,$C$3:$M$15,COLUMNS($C$3:H$15),0)</f>
        <v>60</v>
      </c>
      <c r="F373" s="121" t="str">
        <f>VLOOKUP($C373,$C$3:$M$15,COLUMNS($C$3:I$15),0)</f>
        <v>maxhp_value</v>
      </c>
      <c r="G373" s="121">
        <f>VLOOKUP($C373,$C$3:$M$15,COLUMNS($C$3:J$15),0)</f>
        <v>140</v>
      </c>
      <c r="H373" s="121" t="str">
        <f>VLOOKUP($C373,$C$3:$M$15,COLUMNS($C$3:K$15),0)</f>
        <v>defend_value</v>
      </c>
      <c r="I373" s="121" t="str">
        <f>VLOOKUP($C373,$C$3:$M$15,COLUMNS($C$3:L$15),0)</f>
        <v/>
      </c>
      <c r="J373" s="121" t="str">
        <f>VLOOKUP($C373,$C$3:$M$15,COLUMNS($C$3:M$15),0)</f>
        <v/>
      </c>
      <c r="K373" s="344">
        <f t="shared" si="1337"/>
        <v>505</v>
      </c>
      <c r="L373" s="344">
        <f t="shared" si="1338"/>
        <v>514</v>
      </c>
      <c r="M373" s="344">
        <f t="shared" si="1339"/>
        <v>514</v>
      </c>
      <c r="N373" s="344">
        <f t="shared" si="1340"/>
        <v>522</v>
      </c>
      <c r="O373" s="344">
        <f t="shared" si="1341"/>
        <v>522</v>
      </c>
      <c r="P373" s="344">
        <f t="shared" si="1342"/>
        <v>531</v>
      </c>
      <c r="Q373" s="344">
        <f t="shared" si="1343"/>
        <v>531</v>
      </c>
      <c r="R373" s="344">
        <f t="shared" si="1344"/>
        <v>540</v>
      </c>
      <c r="S373" s="344">
        <f t="shared" si="1345"/>
        <v>540</v>
      </c>
      <c r="T373" s="344">
        <f t="shared" si="1346"/>
        <v>548</v>
      </c>
      <c r="U373" s="356">
        <v>3600</v>
      </c>
      <c r="V373" s="356">
        <v>2800</v>
      </c>
      <c r="W373" s="356">
        <v>2000</v>
      </c>
      <c r="X373" s="356">
        <v>1200</v>
      </c>
      <c r="Y373" s="356">
        <v>400</v>
      </c>
      <c r="Z373" s="344">
        <f t="shared" si="1347"/>
        <v>158</v>
      </c>
      <c r="AA373" s="344">
        <f t="shared" si="1348"/>
        <v>161</v>
      </c>
      <c r="AB373" s="344">
        <f t="shared" si="1349"/>
        <v>161</v>
      </c>
      <c r="AC373" s="344">
        <f t="shared" si="1350"/>
        <v>163</v>
      </c>
      <c r="AD373" s="344">
        <f t="shared" si="1351"/>
        <v>163</v>
      </c>
      <c r="AE373" s="344">
        <f t="shared" si="1352"/>
        <v>166</v>
      </c>
      <c r="AF373" s="344">
        <f t="shared" si="1353"/>
        <v>166</v>
      </c>
      <c r="AG373" s="344">
        <f t="shared" si="1354"/>
        <v>169</v>
      </c>
      <c r="AH373" s="344">
        <f t="shared" si="1355"/>
        <v>169</v>
      </c>
      <c r="AI373" s="344">
        <f t="shared" si="1356"/>
        <v>171</v>
      </c>
      <c r="AJ373" s="356">
        <v>3600</v>
      </c>
      <c r="AK373" s="356">
        <v>2800</v>
      </c>
      <c r="AL373" s="356">
        <v>2000</v>
      </c>
      <c r="AM373" s="356">
        <v>1200</v>
      </c>
      <c r="AN373" s="356">
        <v>400</v>
      </c>
      <c r="AO373" s="344" t="str">
        <f t="shared" si="1357"/>
        <v/>
      </c>
      <c r="AP373" s="344" t="str">
        <f t="shared" si="1358"/>
        <v/>
      </c>
      <c r="AQ373" s="344" t="str">
        <f t="shared" si="1359"/>
        <v/>
      </c>
      <c r="AR373" s="344" t="str">
        <f t="shared" si="1360"/>
        <v/>
      </c>
      <c r="AS373" s="344" t="str">
        <f t="shared" si="1361"/>
        <v/>
      </c>
      <c r="AT373" s="344" t="str">
        <f t="shared" si="1362"/>
        <v/>
      </c>
      <c r="AU373" s="344" t="str">
        <f t="shared" si="1363"/>
        <v/>
      </c>
      <c r="AV373" s="344" t="str">
        <f t="shared" si="1364"/>
        <v/>
      </c>
      <c r="AW373" s="344" t="str">
        <f t="shared" si="1365"/>
        <v/>
      </c>
      <c r="AX373" s="344" t="str">
        <f t="shared" si="1366"/>
        <v/>
      </c>
      <c r="AY373" s="356">
        <v>3600</v>
      </c>
      <c r="AZ373" s="356">
        <v>2800</v>
      </c>
      <c r="BA373" s="356">
        <v>2000</v>
      </c>
      <c r="BB373" s="356">
        <v>1200</v>
      </c>
      <c r="BC373" s="356">
        <v>400</v>
      </c>
      <c r="BD373" s="353">
        <f t="shared" ref="BD373:BH373" si="1396">IF(BD360="","",BD360+1)</f>
        <v>11</v>
      </c>
      <c r="BE373" s="353">
        <f t="shared" si="1396"/>
        <v>11</v>
      </c>
      <c r="BF373" s="353">
        <f t="shared" si="1396"/>
        <v>26</v>
      </c>
      <c r="BG373" s="353">
        <f t="shared" si="1396"/>
        <v>41</v>
      </c>
      <c r="BH373" s="353">
        <f t="shared" si="1396"/>
        <v>56</v>
      </c>
      <c r="BI373" s="146" t="str">
        <f t="shared" si="1146"/>
        <v>11;11</v>
      </c>
      <c r="BJ373" s="352">
        <f t="shared" si="1147"/>
        <v>26</v>
      </c>
      <c r="BK373" s="146" t="str">
        <f t="shared" si="1148"/>
        <v>41;56</v>
      </c>
      <c r="BL373" s="25">
        <f t="shared" si="1266"/>
        <v>5110207</v>
      </c>
      <c r="BM373" s="146">
        <f t="shared" ref="BM373" si="1397">BM360</f>
        <v>312</v>
      </c>
      <c r="BN373" s="146">
        <f t="shared" si="1369"/>
        <v>5</v>
      </c>
      <c r="BO373" s="146">
        <f t="shared" ref="BO373:BP373" si="1398">BO360</f>
        <v>2</v>
      </c>
      <c r="BP373" s="146">
        <f t="shared" si="1398"/>
        <v>7</v>
      </c>
      <c r="BQ373" s="146">
        <f>VLOOKUP(IF(A373=1,0,A373),宝石属性!$B$26:$D$41,2,0)</f>
        <v>10</v>
      </c>
      <c r="BR373" s="146">
        <f>VLOOKUP(IF(A373=1,0,A373),宝石属性!$B$26:$D$41,3,0)</f>
        <v>2</v>
      </c>
      <c r="BS373" s="146">
        <f t="shared" ref="BS373:BV373" si="1399">IF(BS360="","",BS360)</f>
        <v>1</v>
      </c>
      <c r="BT373" s="146">
        <f t="shared" si="1399"/>
        <v>3</v>
      </c>
      <c r="BU373" s="146">
        <f t="shared" si="1399"/>
        <v>5</v>
      </c>
      <c r="BV373" s="146">
        <f t="shared" si="1399"/>
        <v>7</v>
      </c>
      <c r="BW373" s="357" t="str">
        <f t="shared" si="1274"/>
        <v/>
      </c>
      <c r="BX373" s="357" t="str">
        <f t="shared" si="1275"/>
        <v/>
      </c>
    </row>
    <row r="374" spans="1:76" s="353" customFormat="1">
      <c r="A374" s="121">
        <f t="shared" si="1124"/>
        <v>110</v>
      </c>
      <c r="B374" s="121" t="s">
        <v>1109</v>
      </c>
      <c r="C374" s="121" t="str">
        <f t="shared" si="1336"/>
        <v>女衣</v>
      </c>
      <c r="D374" s="121" t="str">
        <f t="shared" si="1264"/>
        <v>110级绿装女衣</v>
      </c>
      <c r="E374" s="121">
        <f>VLOOKUP($C374,$C$3:$M$15,COLUMNS($C$3:H$15),0)</f>
        <v>60</v>
      </c>
      <c r="F374" s="121" t="str">
        <f>VLOOKUP($C374,$C$3:$M$15,COLUMNS($C$3:I$15),0)</f>
        <v>maxhp_value</v>
      </c>
      <c r="G374" s="121">
        <f>VLOOKUP($C374,$C$3:$M$15,COLUMNS($C$3:J$15),0)</f>
        <v>140</v>
      </c>
      <c r="H374" s="121" t="str">
        <f>VLOOKUP($C374,$C$3:$M$15,COLUMNS($C$3:K$15),0)</f>
        <v>defend_value</v>
      </c>
      <c r="I374" s="121" t="str">
        <f>VLOOKUP($C374,$C$3:$M$15,COLUMNS($C$3:L$15),0)</f>
        <v/>
      </c>
      <c r="J374" s="121" t="str">
        <f>VLOOKUP($C374,$C$3:$M$15,COLUMNS($C$3:M$15),0)</f>
        <v/>
      </c>
      <c r="K374" s="344">
        <f t="shared" si="1337"/>
        <v>505</v>
      </c>
      <c r="L374" s="344">
        <f t="shared" si="1338"/>
        <v>514</v>
      </c>
      <c r="M374" s="344">
        <f t="shared" si="1339"/>
        <v>514</v>
      </c>
      <c r="N374" s="344">
        <f t="shared" si="1340"/>
        <v>522</v>
      </c>
      <c r="O374" s="344">
        <f t="shared" si="1341"/>
        <v>522</v>
      </c>
      <c r="P374" s="344">
        <f t="shared" si="1342"/>
        <v>531</v>
      </c>
      <c r="Q374" s="344">
        <f t="shared" si="1343"/>
        <v>531</v>
      </c>
      <c r="R374" s="344">
        <f t="shared" si="1344"/>
        <v>540</v>
      </c>
      <c r="S374" s="344">
        <f t="shared" si="1345"/>
        <v>540</v>
      </c>
      <c r="T374" s="344">
        <f t="shared" si="1346"/>
        <v>548</v>
      </c>
      <c r="U374" s="356">
        <v>3600</v>
      </c>
      <c r="V374" s="356">
        <v>2800</v>
      </c>
      <c r="W374" s="356">
        <v>2000</v>
      </c>
      <c r="X374" s="356">
        <v>1200</v>
      </c>
      <c r="Y374" s="356">
        <v>400</v>
      </c>
      <c r="Z374" s="344">
        <f t="shared" si="1347"/>
        <v>158</v>
      </c>
      <c r="AA374" s="344">
        <f t="shared" si="1348"/>
        <v>161</v>
      </c>
      <c r="AB374" s="344">
        <f t="shared" si="1349"/>
        <v>161</v>
      </c>
      <c r="AC374" s="344">
        <f t="shared" si="1350"/>
        <v>163</v>
      </c>
      <c r="AD374" s="344">
        <f t="shared" si="1351"/>
        <v>163</v>
      </c>
      <c r="AE374" s="344">
        <f t="shared" si="1352"/>
        <v>166</v>
      </c>
      <c r="AF374" s="344">
        <f t="shared" si="1353"/>
        <v>166</v>
      </c>
      <c r="AG374" s="344">
        <f t="shared" si="1354"/>
        <v>169</v>
      </c>
      <c r="AH374" s="344">
        <f t="shared" si="1355"/>
        <v>169</v>
      </c>
      <c r="AI374" s="344">
        <f t="shared" si="1356"/>
        <v>171</v>
      </c>
      <c r="AJ374" s="356">
        <v>3600</v>
      </c>
      <c r="AK374" s="356">
        <v>2800</v>
      </c>
      <c r="AL374" s="356">
        <v>2000</v>
      </c>
      <c r="AM374" s="356">
        <v>1200</v>
      </c>
      <c r="AN374" s="356">
        <v>400</v>
      </c>
      <c r="AO374" s="344" t="str">
        <f t="shared" si="1357"/>
        <v/>
      </c>
      <c r="AP374" s="344" t="str">
        <f t="shared" si="1358"/>
        <v/>
      </c>
      <c r="AQ374" s="344" t="str">
        <f t="shared" si="1359"/>
        <v/>
      </c>
      <c r="AR374" s="344" t="str">
        <f t="shared" si="1360"/>
        <v/>
      </c>
      <c r="AS374" s="344" t="str">
        <f t="shared" si="1361"/>
        <v/>
      </c>
      <c r="AT374" s="344" t="str">
        <f t="shared" si="1362"/>
        <v/>
      </c>
      <c r="AU374" s="344" t="str">
        <f t="shared" si="1363"/>
        <v/>
      </c>
      <c r="AV374" s="344" t="str">
        <f t="shared" si="1364"/>
        <v/>
      </c>
      <c r="AW374" s="344" t="str">
        <f t="shared" si="1365"/>
        <v/>
      </c>
      <c r="AX374" s="344" t="str">
        <f t="shared" si="1366"/>
        <v/>
      </c>
      <c r="AY374" s="356">
        <v>3600</v>
      </c>
      <c r="AZ374" s="356">
        <v>2800</v>
      </c>
      <c r="BA374" s="356">
        <v>2000</v>
      </c>
      <c r="BB374" s="356">
        <v>1200</v>
      </c>
      <c r="BC374" s="356">
        <v>400</v>
      </c>
      <c r="BD374" s="353">
        <f t="shared" ref="BD374:BH374" si="1400">IF(BD361="","",BD361+1)</f>
        <v>11</v>
      </c>
      <c r="BE374" s="353">
        <f t="shared" si="1400"/>
        <v>11</v>
      </c>
      <c r="BF374" s="353">
        <f t="shared" si="1400"/>
        <v>26</v>
      </c>
      <c r="BG374" s="353">
        <f t="shared" si="1400"/>
        <v>41</v>
      </c>
      <c r="BH374" s="353">
        <f t="shared" si="1400"/>
        <v>56</v>
      </c>
      <c r="BI374" s="146" t="str">
        <f t="shared" si="1146"/>
        <v>11;11</v>
      </c>
      <c r="BJ374" s="352">
        <f t="shared" si="1147"/>
        <v>26</v>
      </c>
      <c r="BK374" s="146" t="str">
        <f t="shared" si="1148"/>
        <v>41;56</v>
      </c>
      <c r="BL374" s="25">
        <f t="shared" si="1266"/>
        <v>5110208</v>
      </c>
      <c r="BM374" s="146">
        <f t="shared" ref="BM374" si="1401">BM361</f>
        <v>568</v>
      </c>
      <c r="BN374" s="146">
        <f t="shared" si="1369"/>
        <v>5</v>
      </c>
      <c r="BO374" s="146">
        <f t="shared" ref="BO374:BP374" si="1402">BO361</f>
        <v>2</v>
      </c>
      <c r="BP374" s="146">
        <f t="shared" si="1402"/>
        <v>8</v>
      </c>
      <c r="BQ374" s="146">
        <f>VLOOKUP(IF(A374=1,0,A374),宝石属性!$B$26:$D$41,2,0)</f>
        <v>10</v>
      </c>
      <c r="BR374" s="146">
        <f>VLOOKUP(IF(A374=1,0,A374),宝石属性!$B$26:$D$41,3,0)</f>
        <v>2</v>
      </c>
      <c r="BS374" s="146">
        <f t="shared" ref="BS374:BV374" si="1403">IF(BS361="","",BS361)</f>
        <v>1</v>
      </c>
      <c r="BT374" s="146">
        <f t="shared" si="1403"/>
        <v>3</v>
      </c>
      <c r="BU374" s="146">
        <f t="shared" si="1403"/>
        <v>5</v>
      </c>
      <c r="BV374" s="146">
        <f t="shared" si="1403"/>
        <v>7</v>
      </c>
      <c r="BW374" s="357" t="str">
        <f t="shared" si="1274"/>
        <v/>
      </c>
      <c r="BX374" s="357" t="str">
        <f t="shared" si="1275"/>
        <v/>
      </c>
    </row>
    <row r="375" spans="1:76" s="353" customFormat="1">
      <c r="A375" s="121">
        <f t="shared" si="1124"/>
        <v>110</v>
      </c>
      <c r="B375" s="121" t="s">
        <v>1109</v>
      </c>
      <c r="C375" s="121" t="str">
        <f t="shared" si="1336"/>
        <v>男头盔</v>
      </c>
      <c r="D375" s="121" t="str">
        <f t="shared" si="1264"/>
        <v>110级绿装男头盔</v>
      </c>
      <c r="E375" s="121">
        <f>VLOOKUP($C375,$C$3:$M$15,COLUMNS($C$3:H$15),0)</f>
        <v>90</v>
      </c>
      <c r="F375" s="121" t="str">
        <f>VLOOKUP($C375,$C$3:$M$15,COLUMNS($C$3:I$15),0)</f>
        <v>maxmp_value</v>
      </c>
      <c r="G375" s="121">
        <f>VLOOKUP($C375,$C$3:$M$15,COLUMNS($C$3:J$15),0)</f>
        <v>140</v>
      </c>
      <c r="H375" s="121" t="str">
        <f>VLOOKUP($C375,$C$3:$M$15,COLUMNS($C$3:K$15),0)</f>
        <v>defend_value</v>
      </c>
      <c r="I375" s="121" t="str">
        <f>VLOOKUP($C375,$C$3:$M$15,COLUMNS($C$3:L$15),0)</f>
        <v/>
      </c>
      <c r="J375" s="121" t="str">
        <f>VLOOKUP($C375,$C$3:$M$15,COLUMNS($C$3:M$15),0)</f>
        <v/>
      </c>
      <c r="K375" s="344">
        <f t="shared" si="1337"/>
        <v>631</v>
      </c>
      <c r="L375" s="344">
        <f t="shared" si="1338"/>
        <v>642</v>
      </c>
      <c r="M375" s="344">
        <f t="shared" si="1339"/>
        <v>642</v>
      </c>
      <c r="N375" s="344">
        <f t="shared" si="1340"/>
        <v>653</v>
      </c>
      <c r="O375" s="344">
        <f t="shared" si="1341"/>
        <v>653</v>
      </c>
      <c r="P375" s="344">
        <f t="shared" si="1342"/>
        <v>664</v>
      </c>
      <c r="Q375" s="344">
        <f t="shared" si="1343"/>
        <v>664</v>
      </c>
      <c r="R375" s="344">
        <f t="shared" si="1344"/>
        <v>675</v>
      </c>
      <c r="S375" s="344">
        <f t="shared" si="1345"/>
        <v>675</v>
      </c>
      <c r="T375" s="344">
        <f t="shared" si="1346"/>
        <v>686</v>
      </c>
      <c r="U375" s="356">
        <v>3600</v>
      </c>
      <c r="V375" s="356">
        <v>2800</v>
      </c>
      <c r="W375" s="356">
        <v>2000</v>
      </c>
      <c r="X375" s="356">
        <v>1200</v>
      </c>
      <c r="Y375" s="356">
        <v>400</v>
      </c>
      <c r="Z375" s="344">
        <f t="shared" si="1347"/>
        <v>95</v>
      </c>
      <c r="AA375" s="344">
        <f t="shared" si="1348"/>
        <v>96</v>
      </c>
      <c r="AB375" s="344">
        <f t="shared" si="1349"/>
        <v>96</v>
      </c>
      <c r="AC375" s="344">
        <f t="shared" si="1350"/>
        <v>98</v>
      </c>
      <c r="AD375" s="344">
        <f t="shared" si="1351"/>
        <v>98</v>
      </c>
      <c r="AE375" s="344">
        <f t="shared" si="1352"/>
        <v>100</v>
      </c>
      <c r="AF375" s="344">
        <f t="shared" si="1353"/>
        <v>100</v>
      </c>
      <c r="AG375" s="344">
        <f t="shared" si="1354"/>
        <v>101</v>
      </c>
      <c r="AH375" s="344">
        <f t="shared" si="1355"/>
        <v>101</v>
      </c>
      <c r="AI375" s="344">
        <f t="shared" si="1356"/>
        <v>103</v>
      </c>
      <c r="AJ375" s="356">
        <v>3600</v>
      </c>
      <c r="AK375" s="356">
        <v>2800</v>
      </c>
      <c r="AL375" s="356">
        <v>2000</v>
      </c>
      <c r="AM375" s="356">
        <v>1200</v>
      </c>
      <c r="AN375" s="356">
        <v>400</v>
      </c>
      <c r="AO375" s="344" t="str">
        <f t="shared" si="1357"/>
        <v/>
      </c>
      <c r="AP375" s="344" t="str">
        <f t="shared" si="1358"/>
        <v/>
      </c>
      <c r="AQ375" s="344" t="str">
        <f t="shared" si="1359"/>
        <v/>
      </c>
      <c r="AR375" s="344" t="str">
        <f t="shared" si="1360"/>
        <v/>
      </c>
      <c r="AS375" s="344" t="str">
        <f t="shared" si="1361"/>
        <v/>
      </c>
      <c r="AT375" s="344" t="str">
        <f t="shared" si="1362"/>
        <v/>
      </c>
      <c r="AU375" s="344" t="str">
        <f t="shared" si="1363"/>
        <v/>
      </c>
      <c r="AV375" s="344" t="str">
        <f t="shared" si="1364"/>
        <v/>
      </c>
      <c r="AW375" s="344" t="str">
        <f t="shared" si="1365"/>
        <v/>
      </c>
      <c r="AX375" s="344" t="str">
        <f t="shared" si="1366"/>
        <v/>
      </c>
      <c r="AY375" s="356">
        <v>3600</v>
      </c>
      <c r="AZ375" s="356">
        <v>2800</v>
      </c>
      <c r="BA375" s="356">
        <v>2000</v>
      </c>
      <c r="BB375" s="356">
        <v>1200</v>
      </c>
      <c r="BC375" s="356">
        <v>400</v>
      </c>
      <c r="BD375" s="353" t="str">
        <f t="shared" ref="BD375:BH375" si="1404">IF(BD362="","",BD362+1)</f>
        <v/>
      </c>
      <c r="BE375" s="353" t="str">
        <f t="shared" si="1404"/>
        <v/>
      </c>
      <c r="BF375" s="353" t="str">
        <f t="shared" si="1404"/>
        <v/>
      </c>
      <c r="BG375" s="353" t="str">
        <f t="shared" si="1404"/>
        <v/>
      </c>
      <c r="BH375" s="353" t="str">
        <f t="shared" si="1404"/>
        <v/>
      </c>
      <c r="BI375" s="146" t="str">
        <f t="shared" si="1146"/>
        <v/>
      </c>
      <c r="BJ375" s="352" t="str">
        <f t="shared" si="1147"/>
        <v/>
      </c>
      <c r="BK375" s="146" t="str">
        <f t="shared" si="1148"/>
        <v/>
      </c>
      <c r="BL375" s="25">
        <f t="shared" si="1266"/>
        <v>5110309</v>
      </c>
      <c r="BM375" s="146">
        <f t="shared" ref="BM375" si="1405">BM362</f>
        <v>1640</v>
      </c>
      <c r="BN375" s="146">
        <f t="shared" si="1369"/>
        <v>5</v>
      </c>
      <c r="BO375" s="146">
        <f t="shared" ref="BO375:BP375" si="1406">BO362</f>
        <v>3</v>
      </c>
      <c r="BP375" s="146">
        <f t="shared" si="1406"/>
        <v>9</v>
      </c>
      <c r="BQ375" s="146">
        <f>VLOOKUP(IF(A375=1,0,A375),宝石属性!$B$26:$D$41,2,0)</f>
        <v>10</v>
      </c>
      <c r="BR375" s="146">
        <f>VLOOKUP(IF(A375=1,0,A375),宝石属性!$B$26:$D$41,3,0)</f>
        <v>2</v>
      </c>
      <c r="BS375" s="146">
        <f t="shared" ref="BS375:BV375" si="1407">IF(BS362="","",BS362)</f>
        <v>2</v>
      </c>
      <c r="BT375" s="146">
        <f t="shared" si="1407"/>
        <v>3</v>
      </c>
      <c r="BU375" s="146" t="str">
        <f t="shared" si="1407"/>
        <v/>
      </c>
      <c r="BV375" s="146" t="str">
        <f t="shared" si="1407"/>
        <v/>
      </c>
      <c r="BW375" s="357" t="str">
        <f t="shared" si="1274"/>
        <v/>
      </c>
      <c r="BX375" s="357" t="str">
        <f t="shared" si="1275"/>
        <v/>
      </c>
    </row>
    <row r="376" spans="1:76" s="353" customFormat="1">
      <c r="A376" s="121">
        <f t="shared" si="1124"/>
        <v>110</v>
      </c>
      <c r="B376" s="121" t="s">
        <v>1109</v>
      </c>
      <c r="C376" s="121" t="str">
        <f t="shared" si="1336"/>
        <v>女头饰</v>
      </c>
      <c r="D376" s="121" t="str">
        <f t="shared" si="1264"/>
        <v>110级绿装女头饰</v>
      </c>
      <c r="E376" s="121">
        <f>VLOOKUP($C376,$C$3:$M$15,COLUMNS($C$3:H$15),0)</f>
        <v>90</v>
      </c>
      <c r="F376" s="121" t="str">
        <f>VLOOKUP($C376,$C$3:$M$15,COLUMNS($C$3:I$15),0)</f>
        <v>maxmp_value</v>
      </c>
      <c r="G376" s="121">
        <f>VLOOKUP($C376,$C$3:$M$15,COLUMNS($C$3:J$15),0)</f>
        <v>140</v>
      </c>
      <c r="H376" s="121" t="str">
        <f>VLOOKUP($C376,$C$3:$M$15,COLUMNS($C$3:K$15),0)</f>
        <v>defend_value</v>
      </c>
      <c r="I376" s="121" t="str">
        <f>VLOOKUP($C376,$C$3:$M$15,COLUMNS($C$3:L$15),0)</f>
        <v/>
      </c>
      <c r="J376" s="121" t="str">
        <f>VLOOKUP($C376,$C$3:$M$15,COLUMNS($C$3:M$15),0)</f>
        <v/>
      </c>
      <c r="K376" s="344">
        <f t="shared" si="1337"/>
        <v>631</v>
      </c>
      <c r="L376" s="344">
        <f t="shared" si="1338"/>
        <v>642</v>
      </c>
      <c r="M376" s="344">
        <f t="shared" si="1339"/>
        <v>642</v>
      </c>
      <c r="N376" s="344">
        <f t="shared" si="1340"/>
        <v>653</v>
      </c>
      <c r="O376" s="344">
        <f t="shared" si="1341"/>
        <v>653</v>
      </c>
      <c r="P376" s="344">
        <f t="shared" si="1342"/>
        <v>664</v>
      </c>
      <c r="Q376" s="344">
        <f t="shared" si="1343"/>
        <v>664</v>
      </c>
      <c r="R376" s="344">
        <f t="shared" si="1344"/>
        <v>675</v>
      </c>
      <c r="S376" s="344">
        <f t="shared" si="1345"/>
        <v>675</v>
      </c>
      <c r="T376" s="344">
        <f t="shared" si="1346"/>
        <v>686</v>
      </c>
      <c r="U376" s="356">
        <v>3600</v>
      </c>
      <c r="V376" s="356">
        <v>2800</v>
      </c>
      <c r="W376" s="356">
        <v>2000</v>
      </c>
      <c r="X376" s="356">
        <v>1200</v>
      </c>
      <c r="Y376" s="356">
        <v>400</v>
      </c>
      <c r="Z376" s="344">
        <f t="shared" si="1347"/>
        <v>95</v>
      </c>
      <c r="AA376" s="344">
        <f t="shared" si="1348"/>
        <v>96</v>
      </c>
      <c r="AB376" s="344">
        <f t="shared" si="1349"/>
        <v>96</v>
      </c>
      <c r="AC376" s="344">
        <f t="shared" si="1350"/>
        <v>98</v>
      </c>
      <c r="AD376" s="344">
        <f t="shared" si="1351"/>
        <v>98</v>
      </c>
      <c r="AE376" s="344">
        <f t="shared" si="1352"/>
        <v>100</v>
      </c>
      <c r="AF376" s="344">
        <f t="shared" si="1353"/>
        <v>100</v>
      </c>
      <c r="AG376" s="344">
        <f t="shared" si="1354"/>
        <v>101</v>
      </c>
      <c r="AH376" s="344">
        <f t="shared" si="1355"/>
        <v>101</v>
      </c>
      <c r="AI376" s="344">
        <f t="shared" si="1356"/>
        <v>103</v>
      </c>
      <c r="AJ376" s="356">
        <v>3600</v>
      </c>
      <c r="AK376" s="356">
        <v>2800</v>
      </c>
      <c r="AL376" s="356">
        <v>2000</v>
      </c>
      <c r="AM376" s="356">
        <v>1200</v>
      </c>
      <c r="AN376" s="356">
        <v>400</v>
      </c>
      <c r="AO376" s="344" t="str">
        <f t="shared" si="1357"/>
        <v/>
      </c>
      <c r="AP376" s="344" t="str">
        <f t="shared" si="1358"/>
        <v/>
      </c>
      <c r="AQ376" s="344" t="str">
        <f t="shared" si="1359"/>
        <v/>
      </c>
      <c r="AR376" s="344" t="str">
        <f t="shared" si="1360"/>
        <v/>
      </c>
      <c r="AS376" s="344" t="str">
        <f t="shared" si="1361"/>
        <v/>
      </c>
      <c r="AT376" s="344" t="str">
        <f t="shared" si="1362"/>
        <v/>
      </c>
      <c r="AU376" s="344" t="str">
        <f t="shared" si="1363"/>
        <v/>
      </c>
      <c r="AV376" s="344" t="str">
        <f t="shared" si="1364"/>
        <v/>
      </c>
      <c r="AW376" s="344" t="str">
        <f t="shared" si="1365"/>
        <v/>
      </c>
      <c r="AX376" s="344" t="str">
        <f t="shared" si="1366"/>
        <v/>
      </c>
      <c r="AY376" s="356">
        <v>3600</v>
      </c>
      <c r="AZ376" s="356">
        <v>2800</v>
      </c>
      <c r="BA376" s="356">
        <v>2000</v>
      </c>
      <c r="BB376" s="356">
        <v>1200</v>
      </c>
      <c r="BC376" s="356">
        <v>400</v>
      </c>
      <c r="BD376" s="353" t="str">
        <f t="shared" ref="BD376:BH376" si="1408">IF(BD363="","",BD363+1)</f>
        <v/>
      </c>
      <c r="BE376" s="353" t="str">
        <f t="shared" si="1408"/>
        <v/>
      </c>
      <c r="BF376" s="353" t="str">
        <f t="shared" si="1408"/>
        <v/>
      </c>
      <c r="BG376" s="353" t="str">
        <f t="shared" si="1408"/>
        <v/>
      </c>
      <c r="BH376" s="353" t="str">
        <f t="shared" si="1408"/>
        <v/>
      </c>
      <c r="BI376" s="146" t="str">
        <f t="shared" si="1146"/>
        <v/>
      </c>
      <c r="BJ376" s="352" t="str">
        <f t="shared" si="1147"/>
        <v/>
      </c>
      <c r="BK376" s="146" t="str">
        <f t="shared" si="1148"/>
        <v/>
      </c>
      <c r="BL376" s="25">
        <f t="shared" si="1266"/>
        <v>5110310</v>
      </c>
      <c r="BM376" s="146">
        <f t="shared" ref="BM376" si="1409">BM363</f>
        <v>1384</v>
      </c>
      <c r="BN376" s="146">
        <f t="shared" si="1369"/>
        <v>5</v>
      </c>
      <c r="BO376" s="146">
        <f t="shared" ref="BO376:BP376" si="1410">BO363</f>
        <v>3</v>
      </c>
      <c r="BP376" s="146">
        <f t="shared" si="1410"/>
        <v>10</v>
      </c>
      <c r="BQ376" s="146">
        <f>VLOOKUP(IF(A376=1,0,A376),宝石属性!$B$26:$D$41,2,0)</f>
        <v>10</v>
      </c>
      <c r="BR376" s="146">
        <f>VLOOKUP(IF(A376=1,0,A376),宝石属性!$B$26:$D$41,3,0)</f>
        <v>2</v>
      </c>
      <c r="BS376" s="146">
        <f t="shared" ref="BS376:BV376" si="1411">IF(BS363="","",BS363)</f>
        <v>2</v>
      </c>
      <c r="BT376" s="146">
        <f t="shared" si="1411"/>
        <v>3</v>
      </c>
      <c r="BU376" s="146" t="str">
        <f t="shared" si="1411"/>
        <v/>
      </c>
      <c r="BV376" s="146" t="str">
        <f t="shared" si="1411"/>
        <v/>
      </c>
      <c r="BW376" s="357" t="str">
        <f t="shared" si="1274"/>
        <v/>
      </c>
      <c r="BX376" s="357" t="str">
        <f t="shared" si="1275"/>
        <v/>
      </c>
    </row>
    <row r="377" spans="1:76" s="353" customFormat="1">
      <c r="A377" s="121">
        <f t="shared" si="1124"/>
        <v>110</v>
      </c>
      <c r="B377" s="121" t="s">
        <v>1109</v>
      </c>
      <c r="C377" s="121" t="str">
        <f t="shared" si="1336"/>
        <v>项链</v>
      </c>
      <c r="D377" s="121" t="str">
        <f t="shared" si="1264"/>
        <v>110级绿装项链</v>
      </c>
      <c r="E377" s="121">
        <f>VLOOKUP($C377,$C$3:$M$15,COLUMNS($C$3:H$15),0)</f>
        <v>150</v>
      </c>
      <c r="F377" s="121" t="str">
        <f>VLOOKUP($C377,$C$3:$M$15,COLUMNS($C$3:I$15),0)</f>
        <v>magicattack_value</v>
      </c>
      <c r="G377" s="121">
        <f>VLOOKUP($C377,$C$3:$M$15,COLUMNS($C$3:J$15),0)</f>
        <v>160</v>
      </c>
      <c r="H377" s="121" t="str">
        <f>VLOOKUP($C377,$C$3:$M$15,COLUMNS($C$3:K$15),0)</f>
        <v>magicdef_value</v>
      </c>
      <c r="I377" s="121" t="str">
        <f>VLOOKUP($C377,$C$3:$M$15,COLUMNS($C$3:L$15),0)</f>
        <v/>
      </c>
      <c r="J377" s="121" t="str">
        <f>VLOOKUP($C377,$C$3:$M$15,COLUMNS($C$3:M$15),0)</f>
        <v/>
      </c>
      <c r="K377" s="344">
        <f t="shared" si="1337"/>
        <v>174</v>
      </c>
      <c r="L377" s="344">
        <f t="shared" si="1338"/>
        <v>177</v>
      </c>
      <c r="M377" s="344">
        <f t="shared" si="1339"/>
        <v>177</v>
      </c>
      <c r="N377" s="344">
        <f t="shared" si="1340"/>
        <v>180</v>
      </c>
      <c r="O377" s="344">
        <f t="shared" si="1341"/>
        <v>180</v>
      </c>
      <c r="P377" s="344">
        <f t="shared" si="1342"/>
        <v>183</v>
      </c>
      <c r="Q377" s="344">
        <f t="shared" si="1343"/>
        <v>183</v>
      </c>
      <c r="R377" s="344">
        <f t="shared" si="1344"/>
        <v>186</v>
      </c>
      <c r="S377" s="344">
        <f t="shared" si="1345"/>
        <v>186</v>
      </c>
      <c r="T377" s="344">
        <f t="shared" si="1346"/>
        <v>189</v>
      </c>
      <c r="U377" s="356">
        <v>3600</v>
      </c>
      <c r="V377" s="356">
        <v>2800</v>
      </c>
      <c r="W377" s="356">
        <v>2000</v>
      </c>
      <c r="X377" s="356">
        <v>1200</v>
      </c>
      <c r="Y377" s="356">
        <v>400</v>
      </c>
      <c r="Z377" s="344">
        <f t="shared" si="1347"/>
        <v>92</v>
      </c>
      <c r="AA377" s="344">
        <f t="shared" si="1348"/>
        <v>94</v>
      </c>
      <c r="AB377" s="344">
        <f t="shared" si="1349"/>
        <v>94</v>
      </c>
      <c r="AC377" s="344">
        <f t="shared" si="1350"/>
        <v>96</v>
      </c>
      <c r="AD377" s="344">
        <f t="shared" si="1351"/>
        <v>96</v>
      </c>
      <c r="AE377" s="344">
        <f t="shared" si="1352"/>
        <v>97</v>
      </c>
      <c r="AF377" s="344">
        <f t="shared" si="1353"/>
        <v>97</v>
      </c>
      <c r="AG377" s="344">
        <f t="shared" si="1354"/>
        <v>99</v>
      </c>
      <c r="AH377" s="344">
        <f t="shared" si="1355"/>
        <v>99</v>
      </c>
      <c r="AI377" s="344">
        <f t="shared" si="1356"/>
        <v>100</v>
      </c>
      <c r="AJ377" s="356">
        <v>3600</v>
      </c>
      <c r="AK377" s="356">
        <v>2800</v>
      </c>
      <c r="AL377" s="356">
        <v>2000</v>
      </c>
      <c r="AM377" s="356">
        <v>1200</v>
      </c>
      <c r="AN377" s="356">
        <v>400</v>
      </c>
      <c r="AO377" s="344" t="str">
        <f t="shared" si="1357"/>
        <v/>
      </c>
      <c r="AP377" s="344" t="str">
        <f t="shared" si="1358"/>
        <v/>
      </c>
      <c r="AQ377" s="344" t="str">
        <f t="shared" si="1359"/>
        <v/>
      </c>
      <c r="AR377" s="344" t="str">
        <f t="shared" si="1360"/>
        <v/>
      </c>
      <c r="AS377" s="344" t="str">
        <f t="shared" si="1361"/>
        <v/>
      </c>
      <c r="AT377" s="344" t="str">
        <f t="shared" si="1362"/>
        <v/>
      </c>
      <c r="AU377" s="344" t="str">
        <f t="shared" si="1363"/>
        <v/>
      </c>
      <c r="AV377" s="344" t="str">
        <f t="shared" si="1364"/>
        <v/>
      </c>
      <c r="AW377" s="344" t="str">
        <f t="shared" si="1365"/>
        <v/>
      </c>
      <c r="AX377" s="344" t="str">
        <f t="shared" si="1366"/>
        <v/>
      </c>
      <c r="AY377" s="356">
        <v>3600</v>
      </c>
      <c r="AZ377" s="356">
        <v>2800</v>
      </c>
      <c r="BA377" s="356">
        <v>2000</v>
      </c>
      <c r="BB377" s="356">
        <v>1200</v>
      </c>
      <c r="BC377" s="356">
        <v>400</v>
      </c>
      <c r="BD377" s="353" t="str">
        <f t="shared" ref="BD377:BH377" si="1412">IF(BD364="","",BD364+1)</f>
        <v/>
      </c>
      <c r="BE377" s="353" t="str">
        <f t="shared" si="1412"/>
        <v/>
      </c>
      <c r="BF377" s="353" t="str">
        <f t="shared" si="1412"/>
        <v/>
      </c>
      <c r="BG377" s="353" t="str">
        <f t="shared" si="1412"/>
        <v/>
      </c>
      <c r="BH377" s="353" t="str">
        <f t="shared" si="1412"/>
        <v/>
      </c>
      <c r="BI377" s="146" t="str">
        <f t="shared" si="1146"/>
        <v/>
      </c>
      <c r="BJ377" s="352" t="str">
        <f t="shared" si="1147"/>
        <v/>
      </c>
      <c r="BK377" s="146" t="str">
        <f t="shared" si="1148"/>
        <v/>
      </c>
      <c r="BL377" s="25">
        <f t="shared" si="1266"/>
        <v>5110411</v>
      </c>
      <c r="BM377" s="146">
        <f t="shared" ref="BM377" si="1413">BM364</f>
        <v>40</v>
      </c>
      <c r="BN377" s="146">
        <f t="shared" si="1369"/>
        <v>5</v>
      </c>
      <c r="BO377" s="146">
        <f t="shared" ref="BO377:BP377" si="1414">BO364</f>
        <v>4</v>
      </c>
      <c r="BP377" s="146">
        <f t="shared" si="1414"/>
        <v>11</v>
      </c>
      <c r="BQ377" s="146">
        <f>VLOOKUP(IF(A377=1,0,A377),宝石属性!$B$26:$D$41,2,0)</f>
        <v>10</v>
      </c>
      <c r="BR377" s="146">
        <f>VLOOKUP(IF(A377=1,0,A377),宝石属性!$B$26:$D$41,3,0)</f>
        <v>2</v>
      </c>
      <c r="BS377" s="146">
        <f t="shared" ref="BS377:BV377" si="1415">IF(BS364="","",BS364)</f>
        <v>4</v>
      </c>
      <c r="BT377" s="146">
        <f t="shared" si="1415"/>
        <v>5</v>
      </c>
      <c r="BU377" s="146" t="str">
        <f t="shared" si="1415"/>
        <v/>
      </c>
      <c r="BV377" s="146" t="str">
        <f t="shared" si="1415"/>
        <v/>
      </c>
      <c r="BW377" s="357" t="str">
        <f t="shared" si="1274"/>
        <v/>
      </c>
      <c r="BX377" s="357" t="str">
        <f t="shared" si="1275"/>
        <v/>
      </c>
    </row>
    <row r="378" spans="1:76" s="353" customFormat="1">
      <c r="A378" s="121">
        <f t="shared" si="1124"/>
        <v>110</v>
      </c>
      <c r="B378" s="121" t="s">
        <v>1109</v>
      </c>
      <c r="C378" s="121" t="str">
        <f t="shared" si="1336"/>
        <v>腰带</v>
      </c>
      <c r="D378" s="121" t="str">
        <f t="shared" si="1264"/>
        <v>110级绿装腰带</v>
      </c>
      <c r="E378" s="121">
        <f>VLOOKUP($C378,$C$3:$M$15,COLUMNS($C$3:H$15),0)</f>
        <v>60</v>
      </c>
      <c r="F378" s="121" t="str">
        <f>VLOOKUP($C378,$C$3:$M$15,COLUMNS($C$3:I$15),0)</f>
        <v>maxhp_value</v>
      </c>
      <c r="G378" s="121">
        <f>VLOOKUP($C378,$C$3:$M$15,COLUMNS($C$3:J$15),0)</f>
        <v>140</v>
      </c>
      <c r="H378" s="121" t="str">
        <f>VLOOKUP($C378,$C$3:$M$15,COLUMNS($C$3:K$15),0)</f>
        <v>defend_value</v>
      </c>
      <c r="I378" s="121" t="str">
        <f>VLOOKUP($C378,$C$3:$M$15,COLUMNS($C$3:L$15),0)</f>
        <v/>
      </c>
      <c r="J378" s="121" t="str">
        <f>VLOOKUP($C378,$C$3:$M$15,COLUMNS($C$3:M$15),0)</f>
        <v/>
      </c>
      <c r="K378" s="344">
        <f t="shared" si="1337"/>
        <v>758</v>
      </c>
      <c r="L378" s="344">
        <f t="shared" si="1338"/>
        <v>771</v>
      </c>
      <c r="M378" s="344">
        <f t="shared" si="1339"/>
        <v>771</v>
      </c>
      <c r="N378" s="344">
        <f t="shared" si="1340"/>
        <v>784</v>
      </c>
      <c r="O378" s="344">
        <f t="shared" si="1341"/>
        <v>784</v>
      </c>
      <c r="P378" s="344">
        <f t="shared" si="1342"/>
        <v>797</v>
      </c>
      <c r="Q378" s="344">
        <f t="shared" si="1343"/>
        <v>797</v>
      </c>
      <c r="R378" s="344">
        <f t="shared" si="1344"/>
        <v>810</v>
      </c>
      <c r="S378" s="344">
        <f t="shared" si="1345"/>
        <v>810</v>
      </c>
      <c r="T378" s="344">
        <f t="shared" si="1346"/>
        <v>823</v>
      </c>
      <c r="U378" s="356">
        <v>3600</v>
      </c>
      <c r="V378" s="356">
        <v>2800</v>
      </c>
      <c r="W378" s="356">
        <v>2000</v>
      </c>
      <c r="X378" s="356">
        <v>1200</v>
      </c>
      <c r="Y378" s="356">
        <v>400</v>
      </c>
      <c r="Z378" s="344">
        <f t="shared" si="1347"/>
        <v>63</v>
      </c>
      <c r="AA378" s="344">
        <f t="shared" si="1348"/>
        <v>64</v>
      </c>
      <c r="AB378" s="344">
        <f t="shared" si="1349"/>
        <v>64</v>
      </c>
      <c r="AC378" s="344">
        <f t="shared" si="1350"/>
        <v>65</v>
      </c>
      <c r="AD378" s="344">
        <f t="shared" si="1351"/>
        <v>65</v>
      </c>
      <c r="AE378" s="344">
        <f t="shared" si="1352"/>
        <v>66</v>
      </c>
      <c r="AF378" s="344">
        <f t="shared" si="1353"/>
        <v>66</v>
      </c>
      <c r="AG378" s="344">
        <f t="shared" si="1354"/>
        <v>67</v>
      </c>
      <c r="AH378" s="344">
        <f t="shared" si="1355"/>
        <v>67</v>
      </c>
      <c r="AI378" s="344">
        <f t="shared" si="1356"/>
        <v>69</v>
      </c>
      <c r="AJ378" s="356">
        <v>3600</v>
      </c>
      <c r="AK378" s="356">
        <v>2800</v>
      </c>
      <c r="AL378" s="356">
        <v>2000</v>
      </c>
      <c r="AM378" s="356">
        <v>1200</v>
      </c>
      <c r="AN378" s="356">
        <v>400</v>
      </c>
      <c r="AO378" s="344" t="str">
        <f t="shared" si="1357"/>
        <v/>
      </c>
      <c r="AP378" s="344" t="str">
        <f t="shared" si="1358"/>
        <v/>
      </c>
      <c r="AQ378" s="344" t="str">
        <f t="shared" si="1359"/>
        <v/>
      </c>
      <c r="AR378" s="344" t="str">
        <f t="shared" si="1360"/>
        <v/>
      </c>
      <c r="AS378" s="344" t="str">
        <f t="shared" si="1361"/>
        <v/>
      </c>
      <c r="AT378" s="344" t="str">
        <f t="shared" si="1362"/>
        <v/>
      </c>
      <c r="AU378" s="344" t="str">
        <f t="shared" si="1363"/>
        <v/>
      </c>
      <c r="AV378" s="344" t="str">
        <f t="shared" si="1364"/>
        <v/>
      </c>
      <c r="AW378" s="344" t="str">
        <f t="shared" si="1365"/>
        <v/>
      </c>
      <c r="AX378" s="344" t="str">
        <f t="shared" si="1366"/>
        <v/>
      </c>
      <c r="AY378" s="356">
        <v>3600</v>
      </c>
      <c r="AZ378" s="356">
        <v>2800</v>
      </c>
      <c r="BA378" s="356">
        <v>2000</v>
      </c>
      <c r="BB378" s="356">
        <v>1200</v>
      </c>
      <c r="BC378" s="356">
        <v>400</v>
      </c>
      <c r="BD378" s="353" t="str">
        <f t="shared" ref="BD378:BH378" si="1416">IF(BD365="","",BD365+1)</f>
        <v/>
      </c>
      <c r="BE378" s="353" t="str">
        <f t="shared" si="1416"/>
        <v/>
      </c>
      <c r="BF378" s="353" t="str">
        <f t="shared" si="1416"/>
        <v/>
      </c>
      <c r="BG378" s="353" t="str">
        <f t="shared" si="1416"/>
        <v/>
      </c>
      <c r="BH378" s="353" t="str">
        <f t="shared" si="1416"/>
        <v/>
      </c>
      <c r="BI378" s="146" t="str">
        <f t="shared" si="1146"/>
        <v/>
      </c>
      <c r="BJ378" s="352" t="str">
        <f t="shared" si="1147"/>
        <v/>
      </c>
      <c r="BK378" s="146" t="str">
        <f t="shared" si="1148"/>
        <v/>
      </c>
      <c r="BL378" s="25">
        <f t="shared" si="1266"/>
        <v>5110512</v>
      </c>
      <c r="BM378" s="146">
        <f t="shared" ref="BM378" si="1417">BM365</f>
        <v>72</v>
      </c>
      <c r="BN378" s="146">
        <f t="shared" si="1369"/>
        <v>5</v>
      </c>
      <c r="BO378" s="146">
        <f t="shared" ref="BO378:BP378" si="1418">BO365</f>
        <v>5</v>
      </c>
      <c r="BP378" s="146">
        <f t="shared" si="1418"/>
        <v>12</v>
      </c>
      <c r="BQ378" s="146">
        <f>VLOOKUP(IF(A378=1,0,A378),宝石属性!$B$26:$D$41,2,0)</f>
        <v>10</v>
      </c>
      <c r="BR378" s="146">
        <f>VLOOKUP(IF(A378=1,0,A378),宝石属性!$B$26:$D$41,3,0)</f>
        <v>2</v>
      </c>
      <c r="BS378" s="146">
        <f t="shared" ref="BS378:BV378" si="1419">IF(BS365="","",BS365)</f>
        <v>1</v>
      </c>
      <c r="BT378" s="146">
        <f t="shared" si="1419"/>
        <v>6</v>
      </c>
      <c r="BU378" s="146">
        <f t="shared" si="1419"/>
        <v>9</v>
      </c>
      <c r="BV378" s="146" t="str">
        <f t="shared" si="1419"/>
        <v/>
      </c>
      <c r="BW378" s="357" t="str">
        <f t="shared" si="1274"/>
        <v/>
      </c>
      <c r="BX378" s="357" t="str">
        <f t="shared" si="1275"/>
        <v/>
      </c>
    </row>
    <row r="379" spans="1:76" s="353" customFormat="1">
      <c r="A379" s="121">
        <f t="shared" ref="A379:A431" si="1420">A366+10</f>
        <v>110</v>
      </c>
      <c r="B379" s="121" t="s">
        <v>1109</v>
      </c>
      <c r="C379" s="121" t="str">
        <f t="shared" si="1336"/>
        <v>鞋子</v>
      </c>
      <c r="D379" s="121" t="str">
        <f t="shared" si="1264"/>
        <v>110级绿装鞋子</v>
      </c>
      <c r="E379" s="121">
        <f>VLOOKUP($C379,$C$3:$M$15,COLUMNS($C$3:H$15),0)</f>
        <v>160</v>
      </c>
      <c r="F379" s="121" t="str">
        <f>VLOOKUP($C379,$C$3:$M$15,COLUMNS($C$3:I$15),0)</f>
        <v>magicdef_value</v>
      </c>
      <c r="G379" s="121">
        <f>VLOOKUP($C379,$C$3:$M$15,COLUMNS($C$3:J$15),0)</f>
        <v>200</v>
      </c>
      <c r="H379" s="121" t="str">
        <f>VLOOKUP($C379,$C$3:$M$15,COLUMNS($C$3:K$15),0)</f>
        <v>speed_value</v>
      </c>
      <c r="I379" s="121" t="str">
        <f>VLOOKUP($C379,$C$3:$M$15,COLUMNS($C$3:L$15),0)</f>
        <v/>
      </c>
      <c r="J379" s="121" t="str">
        <f>VLOOKUP($C379,$C$3:$M$15,COLUMNS($C$3:M$15),0)</f>
        <v/>
      </c>
      <c r="K379" s="344">
        <f t="shared" si="1337"/>
        <v>92</v>
      </c>
      <c r="L379" s="344">
        <f t="shared" si="1338"/>
        <v>94</v>
      </c>
      <c r="M379" s="344">
        <f t="shared" si="1339"/>
        <v>94</v>
      </c>
      <c r="N379" s="344">
        <f t="shared" si="1340"/>
        <v>96</v>
      </c>
      <c r="O379" s="344">
        <f t="shared" si="1341"/>
        <v>96</v>
      </c>
      <c r="P379" s="344">
        <f t="shared" si="1342"/>
        <v>97</v>
      </c>
      <c r="Q379" s="344">
        <f t="shared" si="1343"/>
        <v>97</v>
      </c>
      <c r="R379" s="344">
        <f t="shared" si="1344"/>
        <v>99</v>
      </c>
      <c r="S379" s="344">
        <f t="shared" si="1345"/>
        <v>99</v>
      </c>
      <c r="T379" s="344">
        <f t="shared" si="1346"/>
        <v>100</v>
      </c>
      <c r="U379" s="356">
        <v>3600</v>
      </c>
      <c r="V379" s="356">
        <v>2800</v>
      </c>
      <c r="W379" s="356">
        <v>2000</v>
      </c>
      <c r="X379" s="356">
        <v>1200</v>
      </c>
      <c r="Y379" s="356">
        <v>400</v>
      </c>
      <c r="Z379" s="344">
        <f t="shared" si="1347"/>
        <v>72</v>
      </c>
      <c r="AA379" s="344">
        <f t="shared" si="1348"/>
        <v>74</v>
      </c>
      <c r="AB379" s="344">
        <f t="shared" si="1349"/>
        <v>74</v>
      </c>
      <c r="AC379" s="344">
        <f t="shared" si="1350"/>
        <v>77</v>
      </c>
      <c r="AD379" s="344">
        <f t="shared" si="1351"/>
        <v>77</v>
      </c>
      <c r="AE379" s="344">
        <f t="shared" si="1352"/>
        <v>80</v>
      </c>
      <c r="AF379" s="344">
        <f t="shared" si="1353"/>
        <v>80</v>
      </c>
      <c r="AG379" s="344">
        <f t="shared" si="1354"/>
        <v>83</v>
      </c>
      <c r="AH379" s="344">
        <f t="shared" si="1355"/>
        <v>83</v>
      </c>
      <c r="AI379" s="344">
        <f t="shared" si="1356"/>
        <v>86</v>
      </c>
      <c r="AJ379" s="356">
        <v>3600</v>
      </c>
      <c r="AK379" s="356">
        <v>2800</v>
      </c>
      <c r="AL379" s="356">
        <v>2000</v>
      </c>
      <c r="AM379" s="356">
        <v>1200</v>
      </c>
      <c r="AN379" s="356">
        <v>400</v>
      </c>
      <c r="AO379" s="344" t="str">
        <f t="shared" si="1357"/>
        <v/>
      </c>
      <c r="AP379" s="344" t="str">
        <f t="shared" si="1358"/>
        <v/>
      </c>
      <c r="AQ379" s="344" t="str">
        <f t="shared" si="1359"/>
        <v/>
      </c>
      <c r="AR379" s="344" t="str">
        <f t="shared" si="1360"/>
        <v/>
      </c>
      <c r="AS379" s="344" t="str">
        <f t="shared" si="1361"/>
        <v/>
      </c>
      <c r="AT379" s="344" t="str">
        <f t="shared" si="1362"/>
        <v/>
      </c>
      <c r="AU379" s="344" t="str">
        <f t="shared" si="1363"/>
        <v/>
      </c>
      <c r="AV379" s="344" t="str">
        <f t="shared" si="1364"/>
        <v/>
      </c>
      <c r="AW379" s="344" t="str">
        <f t="shared" si="1365"/>
        <v/>
      </c>
      <c r="AX379" s="344" t="str">
        <f t="shared" si="1366"/>
        <v/>
      </c>
      <c r="AY379" s="356">
        <v>3600</v>
      </c>
      <c r="AZ379" s="356">
        <v>2800</v>
      </c>
      <c r="BA379" s="356">
        <v>2000</v>
      </c>
      <c r="BB379" s="356">
        <v>1200</v>
      </c>
      <c r="BC379" s="356">
        <v>400</v>
      </c>
      <c r="BD379" s="353" t="str">
        <f t="shared" ref="BD379:BH379" si="1421">IF(BD366="","",BD366+1)</f>
        <v/>
      </c>
      <c r="BE379" s="353" t="str">
        <f t="shared" si="1421"/>
        <v/>
      </c>
      <c r="BF379" s="353" t="str">
        <f t="shared" si="1421"/>
        <v/>
      </c>
      <c r="BG379" s="353" t="str">
        <f t="shared" si="1421"/>
        <v/>
      </c>
      <c r="BH379" s="353" t="str">
        <f t="shared" si="1421"/>
        <v/>
      </c>
      <c r="BI379" s="146" t="str">
        <f t="shared" si="1146"/>
        <v/>
      </c>
      <c r="BJ379" s="352" t="str">
        <f t="shared" si="1147"/>
        <v/>
      </c>
      <c r="BK379" s="146" t="str">
        <f t="shared" si="1148"/>
        <v/>
      </c>
      <c r="BL379" s="25">
        <f t="shared" si="1266"/>
        <v>5110613</v>
      </c>
      <c r="BM379" s="146">
        <f t="shared" ref="BM379" si="1422">BM366</f>
        <v>88</v>
      </c>
      <c r="BN379" s="146">
        <f t="shared" si="1369"/>
        <v>5</v>
      </c>
      <c r="BO379" s="146">
        <f t="shared" ref="BO379:BP379" si="1423">BO366</f>
        <v>6</v>
      </c>
      <c r="BP379" s="146">
        <f t="shared" si="1423"/>
        <v>13</v>
      </c>
      <c r="BQ379" s="146">
        <f>VLOOKUP(IF(A379=1,0,A379),宝石属性!$B$26:$D$41,2,0)</f>
        <v>10</v>
      </c>
      <c r="BR379" s="146">
        <f>VLOOKUP(IF(A379=1,0,A379),宝石属性!$B$26:$D$41,3,0)</f>
        <v>2</v>
      </c>
      <c r="BS379" s="146">
        <f t="shared" ref="BS379:BV379" si="1424">IF(BS366="","",BS366)</f>
        <v>6</v>
      </c>
      <c r="BT379" s="146">
        <f t="shared" si="1424"/>
        <v>9</v>
      </c>
      <c r="BU379" s="146" t="str">
        <f t="shared" si="1424"/>
        <v/>
      </c>
      <c r="BV379" s="146" t="str">
        <f t="shared" si="1424"/>
        <v/>
      </c>
      <c r="BW379" s="357" t="str">
        <f t="shared" si="1274"/>
        <v/>
      </c>
      <c r="BX379" s="357" t="str">
        <f t="shared" si="1275"/>
        <v/>
      </c>
    </row>
    <row r="380" spans="1:76" s="353" customFormat="1">
      <c r="A380" s="121">
        <f t="shared" si="1420"/>
        <v>120</v>
      </c>
      <c r="B380" s="121" t="s">
        <v>1109</v>
      </c>
      <c r="C380" s="121" t="str">
        <f t="shared" si="1336"/>
        <v>剑</v>
      </c>
      <c r="D380" s="121" t="str">
        <f t="shared" si="1264"/>
        <v>120级绿装剑</v>
      </c>
      <c r="E380" s="121">
        <f>VLOOKUP($C380,$C$3:$M$15,COLUMNS($C$3:H$15),0)</f>
        <v>130</v>
      </c>
      <c r="F380" s="121" t="str">
        <f>VLOOKUP($C380,$C$3:$M$15,COLUMNS($C$3:I$15),0)</f>
        <v>phyattack_value</v>
      </c>
      <c r="G380" s="121">
        <f>VLOOKUP($C380,$C$3:$M$15,COLUMNS($C$3:J$15),0)</f>
        <v>150</v>
      </c>
      <c r="H380" s="121" t="str">
        <f>VLOOKUP($C380,$C$3:$M$15,COLUMNS($C$3:K$15),0)</f>
        <v>magicattack_value</v>
      </c>
      <c r="I380" s="121">
        <f>VLOOKUP($C380,$C$3:$M$15,COLUMNS($C$3:L$15),0)</f>
        <v>170</v>
      </c>
      <c r="J380" s="121" t="str">
        <f>VLOOKUP($C380,$C$3:$M$15,COLUMNS($C$3:M$15),0)</f>
        <v>medical_value</v>
      </c>
      <c r="K380" s="344">
        <f t="shared" si="1337"/>
        <v>689</v>
      </c>
      <c r="L380" s="344">
        <f t="shared" si="1338"/>
        <v>701</v>
      </c>
      <c r="M380" s="344">
        <f t="shared" si="1339"/>
        <v>701</v>
      </c>
      <c r="N380" s="344">
        <f t="shared" si="1340"/>
        <v>712</v>
      </c>
      <c r="O380" s="344">
        <f t="shared" si="1341"/>
        <v>712</v>
      </c>
      <c r="P380" s="344">
        <f t="shared" si="1342"/>
        <v>724</v>
      </c>
      <c r="Q380" s="344">
        <f t="shared" si="1343"/>
        <v>724</v>
      </c>
      <c r="R380" s="344">
        <f t="shared" si="1344"/>
        <v>736</v>
      </c>
      <c r="S380" s="344">
        <f t="shared" si="1345"/>
        <v>736</v>
      </c>
      <c r="T380" s="344">
        <f t="shared" si="1346"/>
        <v>748</v>
      </c>
      <c r="U380" s="356">
        <v>3600</v>
      </c>
      <c r="V380" s="356">
        <v>2800</v>
      </c>
      <c r="W380" s="356">
        <v>2000</v>
      </c>
      <c r="X380" s="356">
        <v>1200</v>
      </c>
      <c r="Y380" s="356">
        <v>400</v>
      </c>
      <c r="Z380" s="344">
        <f t="shared" si="1347"/>
        <v>155</v>
      </c>
      <c r="AA380" s="344">
        <f t="shared" si="1348"/>
        <v>158</v>
      </c>
      <c r="AB380" s="344">
        <f t="shared" si="1349"/>
        <v>158</v>
      </c>
      <c r="AC380" s="344">
        <f t="shared" si="1350"/>
        <v>160</v>
      </c>
      <c r="AD380" s="344">
        <f t="shared" si="1351"/>
        <v>160</v>
      </c>
      <c r="AE380" s="344">
        <f t="shared" si="1352"/>
        <v>163</v>
      </c>
      <c r="AF380" s="344">
        <f t="shared" si="1353"/>
        <v>163</v>
      </c>
      <c r="AG380" s="344">
        <f t="shared" si="1354"/>
        <v>166</v>
      </c>
      <c r="AH380" s="344">
        <f t="shared" si="1355"/>
        <v>166</v>
      </c>
      <c r="AI380" s="344">
        <f t="shared" si="1356"/>
        <v>168</v>
      </c>
      <c r="AJ380" s="356">
        <v>3600</v>
      </c>
      <c r="AK380" s="356">
        <v>2800</v>
      </c>
      <c r="AL380" s="356">
        <v>2000</v>
      </c>
      <c r="AM380" s="356">
        <v>1200</v>
      </c>
      <c r="AN380" s="356">
        <v>400</v>
      </c>
      <c r="AO380" s="344">
        <f t="shared" si="1357"/>
        <v>180</v>
      </c>
      <c r="AP380" s="344">
        <f t="shared" si="1358"/>
        <v>187</v>
      </c>
      <c r="AQ380" s="344">
        <f t="shared" si="1359"/>
        <v>187</v>
      </c>
      <c r="AR380" s="344">
        <f t="shared" si="1360"/>
        <v>194</v>
      </c>
      <c r="AS380" s="344">
        <f t="shared" si="1361"/>
        <v>194</v>
      </c>
      <c r="AT380" s="344">
        <f t="shared" si="1362"/>
        <v>202</v>
      </c>
      <c r="AU380" s="344">
        <f t="shared" si="1363"/>
        <v>202</v>
      </c>
      <c r="AV380" s="344">
        <f t="shared" si="1364"/>
        <v>209</v>
      </c>
      <c r="AW380" s="344">
        <f t="shared" si="1365"/>
        <v>209</v>
      </c>
      <c r="AX380" s="344">
        <f t="shared" si="1366"/>
        <v>216</v>
      </c>
      <c r="AY380" s="356">
        <v>3600</v>
      </c>
      <c r="AZ380" s="356">
        <v>2800</v>
      </c>
      <c r="BA380" s="356">
        <v>2000</v>
      </c>
      <c r="BB380" s="356">
        <v>1200</v>
      </c>
      <c r="BC380" s="356">
        <v>400</v>
      </c>
      <c r="BD380" s="353">
        <f t="shared" ref="BD380:BH380" si="1425">IF(BD367="","",BD367+1)</f>
        <v>12</v>
      </c>
      <c r="BE380" s="353">
        <f t="shared" si="1425"/>
        <v>12</v>
      </c>
      <c r="BF380" s="353">
        <f t="shared" si="1425"/>
        <v>27</v>
      </c>
      <c r="BG380" s="353">
        <f t="shared" si="1425"/>
        <v>42</v>
      </c>
      <c r="BH380" s="353">
        <f t="shared" si="1425"/>
        <v>57</v>
      </c>
      <c r="BI380" s="146" t="str">
        <f t="shared" si="1146"/>
        <v>12;12</v>
      </c>
      <c r="BJ380" s="352">
        <f t="shared" si="1147"/>
        <v>27</v>
      </c>
      <c r="BK380" s="146" t="str">
        <f t="shared" si="1148"/>
        <v>42;57</v>
      </c>
      <c r="BL380" s="25">
        <f t="shared" si="1266"/>
        <v>5120101</v>
      </c>
      <c r="BM380" s="146">
        <f t="shared" ref="BM380" si="1426">BM367</f>
        <v>1288</v>
      </c>
      <c r="BN380" s="146">
        <f t="shared" si="1369"/>
        <v>5</v>
      </c>
      <c r="BO380" s="146">
        <f t="shared" ref="BO380:BP380" si="1427">BO367</f>
        <v>1</v>
      </c>
      <c r="BP380" s="146">
        <f t="shared" si="1427"/>
        <v>1</v>
      </c>
      <c r="BQ380" s="146">
        <f>VLOOKUP(IF(A380=1,0,A380),宝石属性!$B$26:$D$41,2,0)</f>
        <v>10</v>
      </c>
      <c r="BR380" s="146">
        <f>VLOOKUP(IF(A380=1,0,A380),宝石属性!$B$26:$D$41,3,0)</f>
        <v>2</v>
      </c>
      <c r="BS380" s="146">
        <f t="shared" ref="BS380:BV380" si="1428">IF(BS367="","",BS367)</f>
        <v>2</v>
      </c>
      <c r="BT380" s="146">
        <f t="shared" si="1428"/>
        <v>4</v>
      </c>
      <c r="BU380" s="146">
        <f t="shared" si="1428"/>
        <v>7</v>
      </c>
      <c r="BV380" s="146">
        <f t="shared" si="1428"/>
        <v>8</v>
      </c>
      <c r="BW380" s="357" t="str">
        <f t="shared" si="1274"/>
        <v/>
      </c>
      <c r="BX380" s="357" t="str">
        <f t="shared" si="1275"/>
        <v/>
      </c>
    </row>
    <row r="381" spans="1:76" s="353" customFormat="1">
      <c r="A381" s="121">
        <f t="shared" si="1420"/>
        <v>120</v>
      </c>
      <c r="B381" s="121" t="s">
        <v>1109</v>
      </c>
      <c r="C381" s="121" t="str">
        <f t="shared" si="1336"/>
        <v>锤</v>
      </c>
      <c r="D381" s="121" t="str">
        <f t="shared" si="1264"/>
        <v>120级绿装锤</v>
      </c>
      <c r="E381" s="121">
        <f>VLOOKUP($C381,$C$3:$M$15,COLUMNS($C$3:H$15),0)</f>
        <v>130</v>
      </c>
      <c r="F381" s="121" t="str">
        <f>VLOOKUP($C381,$C$3:$M$15,COLUMNS($C$3:I$15),0)</f>
        <v>phyattack_value</v>
      </c>
      <c r="G381" s="121">
        <f>VLOOKUP($C381,$C$3:$M$15,COLUMNS($C$3:J$15),0)</f>
        <v>150</v>
      </c>
      <c r="H381" s="121" t="str">
        <f>VLOOKUP($C381,$C$3:$M$15,COLUMNS($C$3:K$15),0)</f>
        <v>magicattack_value</v>
      </c>
      <c r="I381" s="121">
        <f>VLOOKUP($C381,$C$3:$M$15,COLUMNS($C$3:L$15),0)</f>
        <v>170</v>
      </c>
      <c r="J381" s="121" t="str">
        <f>VLOOKUP($C381,$C$3:$M$15,COLUMNS($C$3:M$15),0)</f>
        <v>medical_value</v>
      </c>
      <c r="K381" s="344">
        <f t="shared" si="1337"/>
        <v>689</v>
      </c>
      <c r="L381" s="344">
        <f t="shared" si="1338"/>
        <v>701</v>
      </c>
      <c r="M381" s="344">
        <f t="shared" si="1339"/>
        <v>701</v>
      </c>
      <c r="N381" s="344">
        <f t="shared" si="1340"/>
        <v>712</v>
      </c>
      <c r="O381" s="344">
        <f t="shared" si="1341"/>
        <v>712</v>
      </c>
      <c r="P381" s="344">
        <f t="shared" si="1342"/>
        <v>724</v>
      </c>
      <c r="Q381" s="344">
        <f t="shared" si="1343"/>
        <v>724</v>
      </c>
      <c r="R381" s="344">
        <f t="shared" si="1344"/>
        <v>736</v>
      </c>
      <c r="S381" s="344">
        <f t="shared" si="1345"/>
        <v>736</v>
      </c>
      <c r="T381" s="344">
        <f t="shared" si="1346"/>
        <v>748</v>
      </c>
      <c r="U381" s="356">
        <v>3600</v>
      </c>
      <c r="V381" s="356">
        <v>2800</v>
      </c>
      <c r="W381" s="356">
        <v>2000</v>
      </c>
      <c r="X381" s="356">
        <v>1200</v>
      </c>
      <c r="Y381" s="356">
        <v>400</v>
      </c>
      <c r="Z381" s="344">
        <f t="shared" si="1347"/>
        <v>155</v>
      </c>
      <c r="AA381" s="344">
        <f t="shared" si="1348"/>
        <v>158</v>
      </c>
      <c r="AB381" s="344">
        <f t="shared" si="1349"/>
        <v>158</v>
      </c>
      <c r="AC381" s="344">
        <f t="shared" si="1350"/>
        <v>160</v>
      </c>
      <c r="AD381" s="344">
        <f t="shared" si="1351"/>
        <v>160</v>
      </c>
      <c r="AE381" s="344">
        <f t="shared" si="1352"/>
        <v>163</v>
      </c>
      <c r="AF381" s="344">
        <f t="shared" si="1353"/>
        <v>163</v>
      </c>
      <c r="AG381" s="344">
        <f t="shared" si="1354"/>
        <v>166</v>
      </c>
      <c r="AH381" s="344">
        <f t="shared" si="1355"/>
        <v>166</v>
      </c>
      <c r="AI381" s="344">
        <f t="shared" si="1356"/>
        <v>168</v>
      </c>
      <c r="AJ381" s="356">
        <v>3600</v>
      </c>
      <c r="AK381" s="356">
        <v>2800</v>
      </c>
      <c r="AL381" s="356">
        <v>2000</v>
      </c>
      <c r="AM381" s="356">
        <v>1200</v>
      </c>
      <c r="AN381" s="356">
        <v>400</v>
      </c>
      <c r="AO381" s="344">
        <f t="shared" si="1357"/>
        <v>180</v>
      </c>
      <c r="AP381" s="344">
        <f t="shared" si="1358"/>
        <v>187</v>
      </c>
      <c r="AQ381" s="344">
        <f t="shared" si="1359"/>
        <v>187</v>
      </c>
      <c r="AR381" s="344">
        <f t="shared" si="1360"/>
        <v>194</v>
      </c>
      <c r="AS381" s="344">
        <f t="shared" si="1361"/>
        <v>194</v>
      </c>
      <c r="AT381" s="344">
        <f t="shared" si="1362"/>
        <v>202</v>
      </c>
      <c r="AU381" s="344">
        <f t="shared" si="1363"/>
        <v>202</v>
      </c>
      <c r="AV381" s="344">
        <f t="shared" si="1364"/>
        <v>209</v>
      </c>
      <c r="AW381" s="344">
        <f t="shared" si="1365"/>
        <v>209</v>
      </c>
      <c r="AX381" s="344">
        <f t="shared" si="1366"/>
        <v>216</v>
      </c>
      <c r="AY381" s="356">
        <v>3600</v>
      </c>
      <c r="AZ381" s="356">
        <v>2800</v>
      </c>
      <c r="BA381" s="356">
        <v>2000</v>
      </c>
      <c r="BB381" s="356">
        <v>1200</v>
      </c>
      <c r="BC381" s="356">
        <v>400</v>
      </c>
      <c r="BD381" s="353">
        <f t="shared" ref="BD381:BH381" si="1429">IF(BD368="","",BD368+1)</f>
        <v>12</v>
      </c>
      <c r="BE381" s="353">
        <f t="shared" si="1429"/>
        <v>12</v>
      </c>
      <c r="BF381" s="353">
        <f t="shared" si="1429"/>
        <v>27</v>
      </c>
      <c r="BG381" s="353">
        <f t="shared" si="1429"/>
        <v>42</v>
      </c>
      <c r="BH381" s="353">
        <f t="shared" si="1429"/>
        <v>57</v>
      </c>
      <c r="BI381" s="146" t="str">
        <f t="shared" si="1146"/>
        <v>12;12</v>
      </c>
      <c r="BJ381" s="352">
        <f t="shared" si="1147"/>
        <v>27</v>
      </c>
      <c r="BK381" s="146" t="str">
        <f t="shared" si="1148"/>
        <v>42;57</v>
      </c>
      <c r="BL381" s="25">
        <f t="shared" si="1266"/>
        <v>5120102</v>
      </c>
      <c r="BM381" s="146">
        <f t="shared" ref="BM381" si="1430">BM368</f>
        <v>4360</v>
      </c>
      <c r="BN381" s="146">
        <f t="shared" si="1369"/>
        <v>5</v>
      </c>
      <c r="BO381" s="146">
        <f t="shared" ref="BO381:BP381" si="1431">BO368</f>
        <v>1</v>
      </c>
      <c r="BP381" s="146">
        <f t="shared" si="1431"/>
        <v>2</v>
      </c>
      <c r="BQ381" s="146">
        <f>VLOOKUP(IF(A381=1,0,A381),宝石属性!$B$26:$D$41,2,0)</f>
        <v>10</v>
      </c>
      <c r="BR381" s="146">
        <f>VLOOKUP(IF(A381=1,0,A381),宝石属性!$B$26:$D$41,3,0)</f>
        <v>2</v>
      </c>
      <c r="BS381" s="146">
        <f t="shared" ref="BS381:BV381" si="1432">IF(BS368="","",BS368)</f>
        <v>2</v>
      </c>
      <c r="BT381" s="146">
        <f t="shared" si="1432"/>
        <v>4</v>
      </c>
      <c r="BU381" s="146">
        <f t="shared" si="1432"/>
        <v>7</v>
      </c>
      <c r="BV381" s="146">
        <f t="shared" si="1432"/>
        <v>8</v>
      </c>
      <c r="BW381" s="357" t="str">
        <f t="shared" si="1274"/>
        <v/>
      </c>
      <c r="BX381" s="357" t="str">
        <f t="shared" si="1275"/>
        <v/>
      </c>
    </row>
    <row r="382" spans="1:76" s="353" customFormat="1">
      <c r="A382" s="121">
        <f t="shared" si="1420"/>
        <v>120</v>
      </c>
      <c r="B382" s="121" t="s">
        <v>1109</v>
      </c>
      <c r="C382" s="121" t="str">
        <f t="shared" si="1336"/>
        <v>弓箭</v>
      </c>
      <c r="D382" s="121" t="str">
        <f t="shared" si="1264"/>
        <v>120级绿装弓箭</v>
      </c>
      <c r="E382" s="121">
        <f>VLOOKUP($C382,$C$3:$M$15,COLUMNS($C$3:H$15),0)</f>
        <v>130</v>
      </c>
      <c r="F382" s="121" t="str">
        <f>VLOOKUP($C382,$C$3:$M$15,COLUMNS($C$3:I$15),0)</f>
        <v>phyattack_value</v>
      </c>
      <c r="G382" s="121">
        <f>VLOOKUP($C382,$C$3:$M$15,COLUMNS($C$3:J$15),0)</f>
        <v>150</v>
      </c>
      <c r="H382" s="121" t="str">
        <f>VLOOKUP($C382,$C$3:$M$15,COLUMNS($C$3:K$15),0)</f>
        <v>magicattack_value</v>
      </c>
      <c r="I382" s="121">
        <f>VLOOKUP($C382,$C$3:$M$15,COLUMNS($C$3:L$15),0)</f>
        <v>170</v>
      </c>
      <c r="J382" s="121" t="str">
        <f>VLOOKUP($C382,$C$3:$M$15,COLUMNS($C$3:M$15),0)</f>
        <v>medical_value</v>
      </c>
      <c r="K382" s="344">
        <f t="shared" si="1337"/>
        <v>689</v>
      </c>
      <c r="L382" s="344">
        <f t="shared" si="1338"/>
        <v>701</v>
      </c>
      <c r="M382" s="344">
        <f t="shared" si="1339"/>
        <v>701</v>
      </c>
      <c r="N382" s="344">
        <f t="shared" si="1340"/>
        <v>712</v>
      </c>
      <c r="O382" s="344">
        <f t="shared" si="1341"/>
        <v>712</v>
      </c>
      <c r="P382" s="344">
        <f t="shared" si="1342"/>
        <v>724</v>
      </c>
      <c r="Q382" s="344">
        <f t="shared" si="1343"/>
        <v>724</v>
      </c>
      <c r="R382" s="344">
        <f t="shared" si="1344"/>
        <v>736</v>
      </c>
      <c r="S382" s="344">
        <f t="shared" si="1345"/>
        <v>736</v>
      </c>
      <c r="T382" s="344">
        <f t="shared" si="1346"/>
        <v>748</v>
      </c>
      <c r="U382" s="356">
        <v>3600</v>
      </c>
      <c r="V382" s="356">
        <v>2800</v>
      </c>
      <c r="W382" s="356">
        <v>2000</v>
      </c>
      <c r="X382" s="356">
        <v>1200</v>
      </c>
      <c r="Y382" s="356">
        <v>400</v>
      </c>
      <c r="Z382" s="344">
        <f t="shared" si="1347"/>
        <v>155</v>
      </c>
      <c r="AA382" s="344">
        <f t="shared" si="1348"/>
        <v>158</v>
      </c>
      <c r="AB382" s="344">
        <f t="shared" si="1349"/>
        <v>158</v>
      </c>
      <c r="AC382" s="344">
        <f t="shared" si="1350"/>
        <v>160</v>
      </c>
      <c r="AD382" s="344">
        <f t="shared" si="1351"/>
        <v>160</v>
      </c>
      <c r="AE382" s="344">
        <f t="shared" si="1352"/>
        <v>163</v>
      </c>
      <c r="AF382" s="344">
        <f t="shared" si="1353"/>
        <v>163</v>
      </c>
      <c r="AG382" s="344">
        <f t="shared" si="1354"/>
        <v>166</v>
      </c>
      <c r="AH382" s="344">
        <f t="shared" si="1355"/>
        <v>166</v>
      </c>
      <c r="AI382" s="344">
        <f t="shared" si="1356"/>
        <v>168</v>
      </c>
      <c r="AJ382" s="356">
        <v>3600</v>
      </c>
      <c r="AK382" s="356">
        <v>2800</v>
      </c>
      <c r="AL382" s="356">
        <v>2000</v>
      </c>
      <c r="AM382" s="356">
        <v>1200</v>
      </c>
      <c r="AN382" s="356">
        <v>400</v>
      </c>
      <c r="AO382" s="344">
        <f t="shared" si="1357"/>
        <v>180</v>
      </c>
      <c r="AP382" s="344">
        <f t="shared" si="1358"/>
        <v>187</v>
      </c>
      <c r="AQ382" s="344">
        <f t="shared" si="1359"/>
        <v>187</v>
      </c>
      <c r="AR382" s="344">
        <f t="shared" si="1360"/>
        <v>194</v>
      </c>
      <c r="AS382" s="344">
        <f t="shared" si="1361"/>
        <v>194</v>
      </c>
      <c r="AT382" s="344">
        <f t="shared" si="1362"/>
        <v>202</v>
      </c>
      <c r="AU382" s="344">
        <f t="shared" si="1363"/>
        <v>202</v>
      </c>
      <c r="AV382" s="344">
        <f t="shared" si="1364"/>
        <v>209</v>
      </c>
      <c r="AW382" s="344">
        <f t="shared" si="1365"/>
        <v>209</v>
      </c>
      <c r="AX382" s="344">
        <f t="shared" si="1366"/>
        <v>216</v>
      </c>
      <c r="AY382" s="356">
        <v>3600</v>
      </c>
      <c r="AZ382" s="356">
        <v>2800</v>
      </c>
      <c r="BA382" s="356">
        <v>2000</v>
      </c>
      <c r="BB382" s="356">
        <v>1200</v>
      </c>
      <c r="BC382" s="356">
        <v>400</v>
      </c>
      <c r="BD382" s="353">
        <f t="shared" ref="BD382:BH382" si="1433">IF(BD369="","",BD369+1)</f>
        <v>12</v>
      </c>
      <c r="BE382" s="353">
        <f t="shared" si="1433"/>
        <v>12</v>
      </c>
      <c r="BF382" s="353">
        <f t="shared" si="1433"/>
        <v>27</v>
      </c>
      <c r="BG382" s="353">
        <f t="shared" si="1433"/>
        <v>42</v>
      </c>
      <c r="BH382" s="353">
        <f t="shared" si="1433"/>
        <v>57</v>
      </c>
      <c r="BI382" s="146" t="str">
        <f t="shared" si="1146"/>
        <v>12;12</v>
      </c>
      <c r="BJ382" s="352">
        <f t="shared" si="1147"/>
        <v>27</v>
      </c>
      <c r="BK382" s="146" t="str">
        <f t="shared" si="1148"/>
        <v>42;57</v>
      </c>
      <c r="BL382" s="25">
        <f t="shared" si="1266"/>
        <v>5120103</v>
      </c>
      <c r="BM382" s="146">
        <f t="shared" ref="BM382" si="1434">BM369</f>
        <v>1800</v>
      </c>
      <c r="BN382" s="146">
        <f t="shared" si="1369"/>
        <v>5</v>
      </c>
      <c r="BO382" s="146">
        <f t="shared" ref="BO382:BP382" si="1435">BO369</f>
        <v>1</v>
      </c>
      <c r="BP382" s="146">
        <f t="shared" si="1435"/>
        <v>3</v>
      </c>
      <c r="BQ382" s="146">
        <f>VLOOKUP(IF(A382=1,0,A382),宝石属性!$B$26:$D$41,2,0)</f>
        <v>10</v>
      </c>
      <c r="BR382" s="146">
        <f>VLOOKUP(IF(A382=1,0,A382),宝石属性!$B$26:$D$41,3,0)</f>
        <v>2</v>
      </c>
      <c r="BS382" s="146">
        <f t="shared" ref="BS382:BV382" si="1436">IF(BS369="","",BS369)</f>
        <v>2</v>
      </c>
      <c r="BT382" s="146">
        <f t="shared" si="1436"/>
        <v>4</v>
      </c>
      <c r="BU382" s="146">
        <f t="shared" si="1436"/>
        <v>7</v>
      </c>
      <c r="BV382" s="146">
        <f t="shared" si="1436"/>
        <v>8</v>
      </c>
      <c r="BW382" s="357" t="str">
        <f t="shared" si="1274"/>
        <v/>
      </c>
      <c r="BX382" s="357" t="str">
        <f t="shared" si="1275"/>
        <v/>
      </c>
    </row>
    <row r="383" spans="1:76" s="353" customFormat="1">
      <c r="A383" s="121">
        <f t="shared" si="1420"/>
        <v>120</v>
      </c>
      <c r="B383" s="121" t="s">
        <v>1109</v>
      </c>
      <c r="C383" s="121" t="str">
        <f t="shared" si="1336"/>
        <v>爪</v>
      </c>
      <c r="D383" s="121" t="str">
        <f t="shared" si="1264"/>
        <v>120级绿装爪</v>
      </c>
      <c r="E383" s="121">
        <f>VLOOKUP($C383,$C$3:$M$15,COLUMNS($C$3:H$15),0)</f>
        <v>130</v>
      </c>
      <c r="F383" s="121" t="str">
        <f>VLOOKUP($C383,$C$3:$M$15,COLUMNS($C$3:I$15),0)</f>
        <v>phyattack_value</v>
      </c>
      <c r="G383" s="121">
        <f>VLOOKUP($C383,$C$3:$M$15,COLUMNS($C$3:J$15),0)</f>
        <v>150</v>
      </c>
      <c r="H383" s="121" t="str">
        <f>VLOOKUP($C383,$C$3:$M$15,COLUMNS($C$3:K$15),0)</f>
        <v>magicattack_value</v>
      </c>
      <c r="I383" s="121">
        <f>VLOOKUP($C383,$C$3:$M$15,COLUMNS($C$3:L$15),0)</f>
        <v>170</v>
      </c>
      <c r="J383" s="121" t="str">
        <f>VLOOKUP($C383,$C$3:$M$15,COLUMNS($C$3:M$15),0)</f>
        <v>medical_value</v>
      </c>
      <c r="K383" s="344">
        <f t="shared" si="1337"/>
        <v>689</v>
      </c>
      <c r="L383" s="344">
        <f t="shared" si="1338"/>
        <v>701</v>
      </c>
      <c r="M383" s="344">
        <f t="shared" si="1339"/>
        <v>701</v>
      </c>
      <c r="N383" s="344">
        <f t="shared" si="1340"/>
        <v>712</v>
      </c>
      <c r="O383" s="344">
        <f t="shared" si="1341"/>
        <v>712</v>
      </c>
      <c r="P383" s="344">
        <f t="shared" si="1342"/>
        <v>724</v>
      </c>
      <c r="Q383" s="344">
        <f t="shared" si="1343"/>
        <v>724</v>
      </c>
      <c r="R383" s="344">
        <f t="shared" si="1344"/>
        <v>736</v>
      </c>
      <c r="S383" s="344">
        <f t="shared" si="1345"/>
        <v>736</v>
      </c>
      <c r="T383" s="344">
        <f t="shared" si="1346"/>
        <v>748</v>
      </c>
      <c r="U383" s="356">
        <v>3600</v>
      </c>
      <c r="V383" s="356">
        <v>2800</v>
      </c>
      <c r="W383" s="356">
        <v>2000</v>
      </c>
      <c r="X383" s="356">
        <v>1200</v>
      </c>
      <c r="Y383" s="356">
        <v>400</v>
      </c>
      <c r="Z383" s="344">
        <f t="shared" si="1347"/>
        <v>155</v>
      </c>
      <c r="AA383" s="344">
        <f t="shared" si="1348"/>
        <v>158</v>
      </c>
      <c r="AB383" s="344">
        <f t="shared" si="1349"/>
        <v>158</v>
      </c>
      <c r="AC383" s="344">
        <f t="shared" si="1350"/>
        <v>160</v>
      </c>
      <c r="AD383" s="344">
        <f t="shared" si="1351"/>
        <v>160</v>
      </c>
      <c r="AE383" s="344">
        <f t="shared" si="1352"/>
        <v>163</v>
      </c>
      <c r="AF383" s="344">
        <f t="shared" si="1353"/>
        <v>163</v>
      </c>
      <c r="AG383" s="344">
        <f t="shared" si="1354"/>
        <v>166</v>
      </c>
      <c r="AH383" s="344">
        <f t="shared" si="1355"/>
        <v>166</v>
      </c>
      <c r="AI383" s="344">
        <f t="shared" si="1356"/>
        <v>168</v>
      </c>
      <c r="AJ383" s="356">
        <v>3600</v>
      </c>
      <c r="AK383" s="356">
        <v>2800</v>
      </c>
      <c r="AL383" s="356">
        <v>2000</v>
      </c>
      <c r="AM383" s="356">
        <v>1200</v>
      </c>
      <c r="AN383" s="356">
        <v>400</v>
      </c>
      <c r="AO383" s="344">
        <f t="shared" si="1357"/>
        <v>180</v>
      </c>
      <c r="AP383" s="344">
        <f t="shared" si="1358"/>
        <v>187</v>
      </c>
      <c r="AQ383" s="344">
        <f t="shared" si="1359"/>
        <v>187</v>
      </c>
      <c r="AR383" s="344">
        <f t="shared" si="1360"/>
        <v>194</v>
      </c>
      <c r="AS383" s="344">
        <f t="shared" si="1361"/>
        <v>194</v>
      </c>
      <c r="AT383" s="344">
        <f t="shared" si="1362"/>
        <v>202</v>
      </c>
      <c r="AU383" s="344">
        <f t="shared" si="1363"/>
        <v>202</v>
      </c>
      <c r="AV383" s="344">
        <f t="shared" si="1364"/>
        <v>209</v>
      </c>
      <c r="AW383" s="344">
        <f t="shared" si="1365"/>
        <v>209</v>
      </c>
      <c r="AX383" s="344">
        <f t="shared" si="1366"/>
        <v>216</v>
      </c>
      <c r="AY383" s="356">
        <v>3600</v>
      </c>
      <c r="AZ383" s="356">
        <v>2800</v>
      </c>
      <c r="BA383" s="356">
        <v>2000</v>
      </c>
      <c r="BB383" s="356">
        <v>1200</v>
      </c>
      <c r="BC383" s="356">
        <v>400</v>
      </c>
      <c r="BD383" s="353">
        <f t="shared" ref="BD383:BH383" si="1437">IF(BD370="","",BD370+1)</f>
        <v>12</v>
      </c>
      <c r="BE383" s="353">
        <f t="shared" si="1437"/>
        <v>12</v>
      </c>
      <c r="BF383" s="353">
        <f t="shared" si="1437"/>
        <v>27</v>
      </c>
      <c r="BG383" s="353">
        <f t="shared" si="1437"/>
        <v>42</v>
      </c>
      <c r="BH383" s="353">
        <f t="shared" si="1437"/>
        <v>57</v>
      </c>
      <c r="BI383" s="146" t="str">
        <f t="shared" si="1146"/>
        <v>12;12</v>
      </c>
      <c r="BJ383" s="352">
        <f t="shared" si="1147"/>
        <v>27</v>
      </c>
      <c r="BK383" s="146" t="str">
        <f t="shared" si="1148"/>
        <v>42;57</v>
      </c>
      <c r="BL383" s="25">
        <f t="shared" si="1266"/>
        <v>5120104</v>
      </c>
      <c r="BM383" s="146">
        <f t="shared" ref="BM383" si="1438">BM370</f>
        <v>3080</v>
      </c>
      <c r="BN383" s="146">
        <f t="shared" si="1369"/>
        <v>5</v>
      </c>
      <c r="BO383" s="146">
        <f t="shared" ref="BO383:BP383" si="1439">BO370</f>
        <v>1</v>
      </c>
      <c r="BP383" s="146">
        <f t="shared" si="1439"/>
        <v>4</v>
      </c>
      <c r="BQ383" s="146">
        <f>VLOOKUP(IF(A383=1,0,A383),宝石属性!$B$26:$D$41,2,0)</f>
        <v>10</v>
      </c>
      <c r="BR383" s="146">
        <f>VLOOKUP(IF(A383=1,0,A383),宝石属性!$B$26:$D$41,3,0)</f>
        <v>2</v>
      </c>
      <c r="BS383" s="146">
        <f t="shared" ref="BS383:BV383" si="1440">IF(BS370="","",BS370)</f>
        <v>2</v>
      </c>
      <c r="BT383" s="146">
        <f t="shared" si="1440"/>
        <v>4</v>
      </c>
      <c r="BU383" s="146">
        <f t="shared" si="1440"/>
        <v>7</v>
      </c>
      <c r="BV383" s="146">
        <f t="shared" si="1440"/>
        <v>8</v>
      </c>
      <c r="BW383" s="357" t="str">
        <f t="shared" si="1274"/>
        <v/>
      </c>
      <c r="BX383" s="357" t="str">
        <f t="shared" si="1275"/>
        <v/>
      </c>
    </row>
    <row r="384" spans="1:76" s="353" customFormat="1">
      <c r="A384" s="121">
        <f t="shared" si="1420"/>
        <v>120</v>
      </c>
      <c r="B384" s="121" t="s">
        <v>1109</v>
      </c>
      <c r="C384" s="121" t="str">
        <f t="shared" si="1336"/>
        <v>魔棒</v>
      </c>
      <c r="D384" s="121" t="str">
        <f t="shared" si="1264"/>
        <v>120级绿装魔棒</v>
      </c>
      <c r="E384" s="121">
        <f>VLOOKUP($C384,$C$3:$M$15,COLUMNS($C$3:H$15),0)</f>
        <v>130</v>
      </c>
      <c r="F384" s="121" t="str">
        <f>VLOOKUP($C384,$C$3:$M$15,COLUMNS($C$3:I$15),0)</f>
        <v>phyattack_value</v>
      </c>
      <c r="G384" s="121">
        <f>VLOOKUP($C384,$C$3:$M$15,COLUMNS($C$3:J$15),0)</f>
        <v>150</v>
      </c>
      <c r="H384" s="121" t="str">
        <f>VLOOKUP($C384,$C$3:$M$15,COLUMNS($C$3:K$15),0)</f>
        <v>magicattack_value</v>
      </c>
      <c r="I384" s="121">
        <f>VLOOKUP($C384,$C$3:$M$15,COLUMNS($C$3:L$15),0)</f>
        <v>170</v>
      </c>
      <c r="J384" s="121" t="str">
        <f>VLOOKUP($C384,$C$3:$M$15,COLUMNS($C$3:M$15),0)</f>
        <v>medical_value</v>
      </c>
      <c r="K384" s="344">
        <f t="shared" si="1337"/>
        <v>689</v>
      </c>
      <c r="L384" s="344">
        <f t="shared" si="1338"/>
        <v>701</v>
      </c>
      <c r="M384" s="344">
        <f t="shared" si="1339"/>
        <v>701</v>
      </c>
      <c r="N384" s="344">
        <f t="shared" si="1340"/>
        <v>712</v>
      </c>
      <c r="O384" s="344">
        <f t="shared" si="1341"/>
        <v>712</v>
      </c>
      <c r="P384" s="344">
        <f t="shared" si="1342"/>
        <v>724</v>
      </c>
      <c r="Q384" s="344">
        <f t="shared" si="1343"/>
        <v>724</v>
      </c>
      <c r="R384" s="344">
        <f t="shared" si="1344"/>
        <v>736</v>
      </c>
      <c r="S384" s="344">
        <f t="shared" si="1345"/>
        <v>736</v>
      </c>
      <c r="T384" s="344">
        <f t="shared" si="1346"/>
        <v>748</v>
      </c>
      <c r="U384" s="356">
        <v>3600</v>
      </c>
      <c r="V384" s="356">
        <v>2800</v>
      </c>
      <c r="W384" s="356">
        <v>2000</v>
      </c>
      <c r="X384" s="356">
        <v>1200</v>
      </c>
      <c r="Y384" s="356">
        <v>400</v>
      </c>
      <c r="Z384" s="344">
        <f t="shared" si="1347"/>
        <v>155</v>
      </c>
      <c r="AA384" s="344">
        <f t="shared" si="1348"/>
        <v>158</v>
      </c>
      <c r="AB384" s="344">
        <f t="shared" si="1349"/>
        <v>158</v>
      </c>
      <c r="AC384" s="344">
        <f t="shared" si="1350"/>
        <v>160</v>
      </c>
      <c r="AD384" s="344">
        <f t="shared" si="1351"/>
        <v>160</v>
      </c>
      <c r="AE384" s="344">
        <f t="shared" si="1352"/>
        <v>163</v>
      </c>
      <c r="AF384" s="344">
        <f t="shared" si="1353"/>
        <v>163</v>
      </c>
      <c r="AG384" s="344">
        <f t="shared" si="1354"/>
        <v>166</v>
      </c>
      <c r="AH384" s="344">
        <f t="shared" si="1355"/>
        <v>166</v>
      </c>
      <c r="AI384" s="344">
        <f t="shared" si="1356"/>
        <v>168</v>
      </c>
      <c r="AJ384" s="356">
        <v>3600</v>
      </c>
      <c r="AK384" s="356">
        <v>2800</v>
      </c>
      <c r="AL384" s="356">
        <v>2000</v>
      </c>
      <c r="AM384" s="356">
        <v>1200</v>
      </c>
      <c r="AN384" s="356">
        <v>400</v>
      </c>
      <c r="AO384" s="344">
        <f t="shared" si="1357"/>
        <v>180</v>
      </c>
      <c r="AP384" s="344">
        <f t="shared" si="1358"/>
        <v>187</v>
      </c>
      <c r="AQ384" s="344">
        <f t="shared" si="1359"/>
        <v>187</v>
      </c>
      <c r="AR384" s="344">
        <f t="shared" si="1360"/>
        <v>194</v>
      </c>
      <c r="AS384" s="344">
        <f t="shared" si="1361"/>
        <v>194</v>
      </c>
      <c r="AT384" s="344">
        <f t="shared" si="1362"/>
        <v>202</v>
      </c>
      <c r="AU384" s="344">
        <f t="shared" si="1363"/>
        <v>202</v>
      </c>
      <c r="AV384" s="344">
        <f t="shared" si="1364"/>
        <v>209</v>
      </c>
      <c r="AW384" s="344">
        <f t="shared" si="1365"/>
        <v>209</v>
      </c>
      <c r="AX384" s="344">
        <f t="shared" si="1366"/>
        <v>216</v>
      </c>
      <c r="AY384" s="356">
        <v>3600</v>
      </c>
      <c r="AZ384" s="356">
        <v>2800</v>
      </c>
      <c r="BA384" s="356">
        <v>2000</v>
      </c>
      <c r="BB384" s="356">
        <v>1200</v>
      </c>
      <c r="BC384" s="356">
        <v>400</v>
      </c>
      <c r="BD384" s="353">
        <f t="shared" ref="BD384:BH384" si="1441">IF(BD371="","",BD371+1)</f>
        <v>12</v>
      </c>
      <c r="BE384" s="353">
        <f t="shared" si="1441"/>
        <v>12</v>
      </c>
      <c r="BF384" s="353">
        <f t="shared" si="1441"/>
        <v>27</v>
      </c>
      <c r="BG384" s="353">
        <f t="shared" si="1441"/>
        <v>42</v>
      </c>
      <c r="BH384" s="353">
        <f t="shared" si="1441"/>
        <v>57</v>
      </c>
      <c r="BI384" s="146" t="str">
        <f t="shared" ref="BI384:BI431" si="1442">IF(BD384="","",BD384&amp;";"&amp;BE384)</f>
        <v>12;12</v>
      </c>
      <c r="BJ384" s="352">
        <f t="shared" ref="BJ384:BJ431" si="1443">IF(BD384="","",BF384)</f>
        <v>27</v>
      </c>
      <c r="BK384" s="146" t="str">
        <f t="shared" ref="BK384:BK431" si="1444">IF(BD384="","",BG384&amp;";"&amp;BH384)</f>
        <v>42;57</v>
      </c>
      <c r="BL384" s="25">
        <f t="shared" si="1266"/>
        <v>5120105</v>
      </c>
      <c r="BM384" s="146">
        <f t="shared" ref="BM384" si="1445">BM371</f>
        <v>2824</v>
      </c>
      <c r="BN384" s="146">
        <f t="shared" si="1369"/>
        <v>5</v>
      </c>
      <c r="BO384" s="146">
        <f t="shared" ref="BO384:BP384" si="1446">BO371</f>
        <v>1</v>
      </c>
      <c r="BP384" s="146">
        <f t="shared" si="1446"/>
        <v>5</v>
      </c>
      <c r="BQ384" s="146">
        <f>VLOOKUP(IF(A384=1,0,A384),宝石属性!$B$26:$D$41,2,0)</f>
        <v>10</v>
      </c>
      <c r="BR384" s="146">
        <f>VLOOKUP(IF(A384=1,0,A384),宝石属性!$B$26:$D$41,3,0)</f>
        <v>2</v>
      </c>
      <c r="BS384" s="146">
        <f t="shared" ref="BS384:BV384" si="1447">IF(BS371="","",BS371)</f>
        <v>2</v>
      </c>
      <c r="BT384" s="146">
        <f t="shared" si="1447"/>
        <v>4</v>
      </c>
      <c r="BU384" s="146">
        <f t="shared" si="1447"/>
        <v>7</v>
      </c>
      <c r="BV384" s="146">
        <f t="shared" si="1447"/>
        <v>8</v>
      </c>
      <c r="BW384" s="357" t="str">
        <f t="shared" si="1274"/>
        <v/>
      </c>
      <c r="BX384" s="357" t="str">
        <f t="shared" si="1275"/>
        <v/>
      </c>
    </row>
    <row r="385" spans="1:76" s="353" customFormat="1">
      <c r="A385" s="121">
        <f t="shared" si="1420"/>
        <v>120</v>
      </c>
      <c r="B385" s="121" t="s">
        <v>1109</v>
      </c>
      <c r="C385" s="121" t="str">
        <f t="shared" si="1336"/>
        <v>法杖</v>
      </c>
      <c r="D385" s="121" t="str">
        <f t="shared" si="1264"/>
        <v>120级绿装法杖</v>
      </c>
      <c r="E385" s="121">
        <f>VLOOKUP($C385,$C$3:$M$15,COLUMNS($C$3:H$15),0)</f>
        <v>130</v>
      </c>
      <c r="F385" s="121" t="str">
        <f>VLOOKUP($C385,$C$3:$M$15,COLUMNS($C$3:I$15),0)</f>
        <v>phyattack_value</v>
      </c>
      <c r="G385" s="121">
        <f>VLOOKUP($C385,$C$3:$M$15,COLUMNS($C$3:J$15),0)</f>
        <v>150</v>
      </c>
      <c r="H385" s="121" t="str">
        <f>VLOOKUP($C385,$C$3:$M$15,COLUMNS($C$3:K$15),0)</f>
        <v>magicattack_value</v>
      </c>
      <c r="I385" s="121">
        <f>VLOOKUP($C385,$C$3:$M$15,COLUMNS($C$3:L$15),0)</f>
        <v>170</v>
      </c>
      <c r="J385" s="121" t="str">
        <f>VLOOKUP($C385,$C$3:$M$15,COLUMNS($C$3:M$15),0)</f>
        <v>medical_value</v>
      </c>
      <c r="K385" s="344">
        <f t="shared" si="1337"/>
        <v>689</v>
      </c>
      <c r="L385" s="344">
        <f t="shared" si="1338"/>
        <v>701</v>
      </c>
      <c r="M385" s="344">
        <f t="shared" si="1339"/>
        <v>701</v>
      </c>
      <c r="N385" s="344">
        <f t="shared" si="1340"/>
        <v>712</v>
      </c>
      <c r="O385" s="344">
        <f t="shared" si="1341"/>
        <v>712</v>
      </c>
      <c r="P385" s="344">
        <f t="shared" si="1342"/>
        <v>724</v>
      </c>
      <c r="Q385" s="344">
        <f t="shared" si="1343"/>
        <v>724</v>
      </c>
      <c r="R385" s="344">
        <f t="shared" si="1344"/>
        <v>736</v>
      </c>
      <c r="S385" s="344">
        <f t="shared" si="1345"/>
        <v>736</v>
      </c>
      <c r="T385" s="344">
        <f t="shared" si="1346"/>
        <v>748</v>
      </c>
      <c r="U385" s="356">
        <v>3600</v>
      </c>
      <c r="V385" s="356">
        <v>2800</v>
      </c>
      <c r="W385" s="356">
        <v>2000</v>
      </c>
      <c r="X385" s="356">
        <v>1200</v>
      </c>
      <c r="Y385" s="356">
        <v>400</v>
      </c>
      <c r="Z385" s="344">
        <f t="shared" si="1347"/>
        <v>155</v>
      </c>
      <c r="AA385" s="344">
        <f t="shared" si="1348"/>
        <v>158</v>
      </c>
      <c r="AB385" s="344">
        <f t="shared" si="1349"/>
        <v>158</v>
      </c>
      <c r="AC385" s="344">
        <f t="shared" si="1350"/>
        <v>160</v>
      </c>
      <c r="AD385" s="344">
        <f t="shared" si="1351"/>
        <v>160</v>
      </c>
      <c r="AE385" s="344">
        <f t="shared" si="1352"/>
        <v>163</v>
      </c>
      <c r="AF385" s="344">
        <f t="shared" si="1353"/>
        <v>163</v>
      </c>
      <c r="AG385" s="344">
        <f t="shared" si="1354"/>
        <v>166</v>
      </c>
      <c r="AH385" s="344">
        <f t="shared" si="1355"/>
        <v>166</v>
      </c>
      <c r="AI385" s="344">
        <f t="shared" si="1356"/>
        <v>168</v>
      </c>
      <c r="AJ385" s="356">
        <v>3600</v>
      </c>
      <c r="AK385" s="356">
        <v>2800</v>
      </c>
      <c r="AL385" s="356">
        <v>2000</v>
      </c>
      <c r="AM385" s="356">
        <v>1200</v>
      </c>
      <c r="AN385" s="356">
        <v>400</v>
      </c>
      <c r="AO385" s="344">
        <f t="shared" si="1357"/>
        <v>180</v>
      </c>
      <c r="AP385" s="344">
        <f t="shared" si="1358"/>
        <v>187</v>
      </c>
      <c r="AQ385" s="344">
        <f t="shared" si="1359"/>
        <v>187</v>
      </c>
      <c r="AR385" s="344">
        <f t="shared" si="1360"/>
        <v>194</v>
      </c>
      <c r="AS385" s="344">
        <f t="shared" si="1361"/>
        <v>194</v>
      </c>
      <c r="AT385" s="344">
        <f t="shared" si="1362"/>
        <v>202</v>
      </c>
      <c r="AU385" s="344">
        <f t="shared" si="1363"/>
        <v>202</v>
      </c>
      <c r="AV385" s="344">
        <f t="shared" si="1364"/>
        <v>209</v>
      </c>
      <c r="AW385" s="344">
        <f t="shared" si="1365"/>
        <v>209</v>
      </c>
      <c r="AX385" s="344">
        <f t="shared" si="1366"/>
        <v>216</v>
      </c>
      <c r="AY385" s="356">
        <v>3600</v>
      </c>
      <c r="AZ385" s="356">
        <v>2800</v>
      </c>
      <c r="BA385" s="356">
        <v>2000</v>
      </c>
      <c r="BB385" s="356">
        <v>1200</v>
      </c>
      <c r="BC385" s="356">
        <v>400</v>
      </c>
      <c r="BD385" s="353">
        <f t="shared" ref="BD385:BH385" si="1448">IF(BD372="","",BD372+1)</f>
        <v>12</v>
      </c>
      <c r="BE385" s="353">
        <f t="shared" si="1448"/>
        <v>12</v>
      </c>
      <c r="BF385" s="353">
        <f t="shared" si="1448"/>
        <v>27</v>
      </c>
      <c r="BG385" s="353">
        <f t="shared" si="1448"/>
        <v>42</v>
      </c>
      <c r="BH385" s="353">
        <f t="shared" si="1448"/>
        <v>57</v>
      </c>
      <c r="BI385" s="146" t="str">
        <f t="shared" si="1442"/>
        <v>12;12</v>
      </c>
      <c r="BJ385" s="352">
        <f t="shared" si="1443"/>
        <v>27</v>
      </c>
      <c r="BK385" s="146" t="str">
        <f t="shared" si="1444"/>
        <v>42;57</v>
      </c>
      <c r="BL385" s="25">
        <f t="shared" si="1266"/>
        <v>5120106</v>
      </c>
      <c r="BM385" s="146">
        <f t="shared" ref="BM385" si="1449">BM372</f>
        <v>4104</v>
      </c>
      <c r="BN385" s="146">
        <f t="shared" si="1369"/>
        <v>5</v>
      </c>
      <c r="BO385" s="146">
        <f t="shared" ref="BO385:BP385" si="1450">BO372</f>
        <v>1</v>
      </c>
      <c r="BP385" s="146">
        <f t="shared" si="1450"/>
        <v>6</v>
      </c>
      <c r="BQ385" s="146">
        <f>VLOOKUP(IF(A385=1,0,A385),宝石属性!$B$26:$D$41,2,0)</f>
        <v>10</v>
      </c>
      <c r="BR385" s="146">
        <f>VLOOKUP(IF(A385=1,0,A385),宝石属性!$B$26:$D$41,3,0)</f>
        <v>2</v>
      </c>
      <c r="BS385" s="146">
        <f t="shared" ref="BS385:BV385" si="1451">IF(BS372="","",BS372)</f>
        <v>2</v>
      </c>
      <c r="BT385" s="146">
        <f t="shared" si="1451"/>
        <v>4</v>
      </c>
      <c r="BU385" s="146">
        <f t="shared" si="1451"/>
        <v>7</v>
      </c>
      <c r="BV385" s="146">
        <f t="shared" si="1451"/>
        <v>8</v>
      </c>
      <c r="BW385" s="357" t="str">
        <f t="shared" si="1274"/>
        <v/>
      </c>
      <c r="BX385" s="357" t="str">
        <f t="shared" si="1275"/>
        <v/>
      </c>
    </row>
    <row r="386" spans="1:76" s="353" customFormat="1">
      <c r="A386" s="121">
        <f t="shared" si="1420"/>
        <v>120</v>
      </c>
      <c r="B386" s="121" t="s">
        <v>1109</v>
      </c>
      <c r="C386" s="121" t="str">
        <f t="shared" si="1336"/>
        <v>男衣</v>
      </c>
      <c r="D386" s="121" t="str">
        <f t="shared" si="1264"/>
        <v>120级绿装男衣</v>
      </c>
      <c r="E386" s="121">
        <f>VLOOKUP($C386,$C$3:$M$15,COLUMNS($C$3:H$15),0)</f>
        <v>60</v>
      </c>
      <c r="F386" s="121" t="str">
        <f>VLOOKUP($C386,$C$3:$M$15,COLUMNS($C$3:I$15),0)</f>
        <v>maxhp_value</v>
      </c>
      <c r="G386" s="121">
        <f>VLOOKUP($C386,$C$3:$M$15,COLUMNS($C$3:J$15),0)</f>
        <v>140</v>
      </c>
      <c r="H386" s="121" t="str">
        <f>VLOOKUP($C386,$C$3:$M$15,COLUMNS($C$3:K$15),0)</f>
        <v>defend_value</v>
      </c>
      <c r="I386" s="121" t="str">
        <f>VLOOKUP($C386,$C$3:$M$15,COLUMNS($C$3:L$15),0)</f>
        <v/>
      </c>
      <c r="J386" s="121" t="str">
        <f>VLOOKUP($C386,$C$3:$M$15,COLUMNS($C$3:M$15),0)</f>
        <v/>
      </c>
      <c r="K386" s="344">
        <f t="shared" si="1337"/>
        <v>551</v>
      </c>
      <c r="L386" s="344">
        <f t="shared" si="1338"/>
        <v>560</v>
      </c>
      <c r="M386" s="344">
        <f t="shared" si="1339"/>
        <v>560</v>
      </c>
      <c r="N386" s="344">
        <f t="shared" si="1340"/>
        <v>570</v>
      </c>
      <c r="O386" s="344">
        <f t="shared" si="1341"/>
        <v>570</v>
      </c>
      <c r="P386" s="344">
        <f t="shared" si="1342"/>
        <v>579</v>
      </c>
      <c r="Q386" s="344">
        <f t="shared" si="1343"/>
        <v>579</v>
      </c>
      <c r="R386" s="344">
        <f t="shared" si="1344"/>
        <v>589</v>
      </c>
      <c r="S386" s="344">
        <f t="shared" si="1345"/>
        <v>589</v>
      </c>
      <c r="T386" s="344">
        <f t="shared" si="1346"/>
        <v>598</v>
      </c>
      <c r="U386" s="356">
        <v>3600</v>
      </c>
      <c r="V386" s="356">
        <v>2800</v>
      </c>
      <c r="W386" s="356">
        <v>2000</v>
      </c>
      <c r="X386" s="356">
        <v>1200</v>
      </c>
      <c r="Y386" s="356">
        <v>400</v>
      </c>
      <c r="Z386" s="344">
        <f t="shared" si="1347"/>
        <v>172</v>
      </c>
      <c r="AA386" s="344">
        <f t="shared" si="1348"/>
        <v>175</v>
      </c>
      <c r="AB386" s="344">
        <f t="shared" si="1349"/>
        <v>175</v>
      </c>
      <c r="AC386" s="344">
        <f t="shared" si="1350"/>
        <v>178</v>
      </c>
      <c r="AD386" s="344">
        <f t="shared" si="1351"/>
        <v>178</v>
      </c>
      <c r="AE386" s="344">
        <f t="shared" si="1352"/>
        <v>181</v>
      </c>
      <c r="AF386" s="344">
        <f t="shared" si="1353"/>
        <v>181</v>
      </c>
      <c r="AG386" s="344">
        <f t="shared" si="1354"/>
        <v>184</v>
      </c>
      <c r="AH386" s="344">
        <f t="shared" si="1355"/>
        <v>184</v>
      </c>
      <c r="AI386" s="344">
        <f t="shared" si="1356"/>
        <v>187</v>
      </c>
      <c r="AJ386" s="356">
        <v>3600</v>
      </c>
      <c r="AK386" s="356">
        <v>2800</v>
      </c>
      <c r="AL386" s="356">
        <v>2000</v>
      </c>
      <c r="AM386" s="356">
        <v>1200</v>
      </c>
      <c r="AN386" s="356">
        <v>400</v>
      </c>
      <c r="AO386" s="344" t="str">
        <f t="shared" si="1357"/>
        <v/>
      </c>
      <c r="AP386" s="344" t="str">
        <f t="shared" si="1358"/>
        <v/>
      </c>
      <c r="AQ386" s="344" t="str">
        <f t="shared" si="1359"/>
        <v/>
      </c>
      <c r="AR386" s="344" t="str">
        <f t="shared" si="1360"/>
        <v/>
      </c>
      <c r="AS386" s="344" t="str">
        <f t="shared" si="1361"/>
        <v/>
      </c>
      <c r="AT386" s="344" t="str">
        <f t="shared" si="1362"/>
        <v/>
      </c>
      <c r="AU386" s="344" t="str">
        <f t="shared" si="1363"/>
        <v/>
      </c>
      <c r="AV386" s="344" t="str">
        <f t="shared" si="1364"/>
        <v/>
      </c>
      <c r="AW386" s="344" t="str">
        <f t="shared" si="1365"/>
        <v/>
      </c>
      <c r="AX386" s="344" t="str">
        <f t="shared" si="1366"/>
        <v/>
      </c>
      <c r="AY386" s="356">
        <v>3600</v>
      </c>
      <c r="AZ386" s="356">
        <v>2800</v>
      </c>
      <c r="BA386" s="356">
        <v>2000</v>
      </c>
      <c r="BB386" s="356">
        <v>1200</v>
      </c>
      <c r="BC386" s="356">
        <v>400</v>
      </c>
      <c r="BD386" s="353">
        <f t="shared" ref="BD386:BH386" si="1452">IF(BD373="","",BD373+1)</f>
        <v>12</v>
      </c>
      <c r="BE386" s="353">
        <f t="shared" si="1452"/>
        <v>12</v>
      </c>
      <c r="BF386" s="353">
        <f t="shared" si="1452"/>
        <v>27</v>
      </c>
      <c r="BG386" s="353">
        <f t="shared" si="1452"/>
        <v>42</v>
      </c>
      <c r="BH386" s="353">
        <f t="shared" si="1452"/>
        <v>57</v>
      </c>
      <c r="BI386" s="146" t="str">
        <f t="shared" si="1442"/>
        <v>12;12</v>
      </c>
      <c r="BJ386" s="352">
        <f t="shared" si="1443"/>
        <v>27</v>
      </c>
      <c r="BK386" s="146" t="str">
        <f t="shared" si="1444"/>
        <v>42;57</v>
      </c>
      <c r="BL386" s="25">
        <f t="shared" si="1266"/>
        <v>5120207</v>
      </c>
      <c r="BM386" s="146">
        <f t="shared" ref="BM386" si="1453">BM373</f>
        <v>312</v>
      </c>
      <c r="BN386" s="146">
        <f t="shared" si="1369"/>
        <v>5</v>
      </c>
      <c r="BO386" s="146">
        <f t="shared" ref="BO386:BP386" si="1454">BO373</f>
        <v>2</v>
      </c>
      <c r="BP386" s="146">
        <f t="shared" si="1454"/>
        <v>7</v>
      </c>
      <c r="BQ386" s="146">
        <f>VLOOKUP(IF(A386=1,0,A386),宝石属性!$B$26:$D$41,2,0)</f>
        <v>10</v>
      </c>
      <c r="BR386" s="146">
        <f>VLOOKUP(IF(A386=1,0,A386),宝石属性!$B$26:$D$41,3,0)</f>
        <v>2</v>
      </c>
      <c r="BS386" s="146">
        <f t="shared" ref="BS386:BV386" si="1455">IF(BS373="","",BS373)</f>
        <v>1</v>
      </c>
      <c r="BT386" s="146">
        <f t="shared" si="1455"/>
        <v>3</v>
      </c>
      <c r="BU386" s="146">
        <f t="shared" si="1455"/>
        <v>5</v>
      </c>
      <c r="BV386" s="146">
        <f t="shared" si="1455"/>
        <v>7</v>
      </c>
      <c r="BW386" s="357" t="str">
        <f t="shared" si="1274"/>
        <v/>
      </c>
      <c r="BX386" s="357" t="str">
        <f t="shared" si="1275"/>
        <v/>
      </c>
    </row>
    <row r="387" spans="1:76" s="353" customFormat="1">
      <c r="A387" s="121">
        <f t="shared" si="1420"/>
        <v>120</v>
      </c>
      <c r="B387" s="121" t="s">
        <v>1109</v>
      </c>
      <c r="C387" s="121" t="str">
        <f t="shared" si="1336"/>
        <v>女衣</v>
      </c>
      <c r="D387" s="121" t="str">
        <f t="shared" si="1264"/>
        <v>120级绿装女衣</v>
      </c>
      <c r="E387" s="121">
        <f>VLOOKUP($C387,$C$3:$M$15,COLUMNS($C$3:H$15),0)</f>
        <v>60</v>
      </c>
      <c r="F387" s="121" t="str">
        <f>VLOOKUP($C387,$C$3:$M$15,COLUMNS($C$3:I$15),0)</f>
        <v>maxhp_value</v>
      </c>
      <c r="G387" s="121">
        <f>VLOOKUP($C387,$C$3:$M$15,COLUMNS($C$3:J$15),0)</f>
        <v>140</v>
      </c>
      <c r="H387" s="121" t="str">
        <f>VLOOKUP($C387,$C$3:$M$15,COLUMNS($C$3:K$15),0)</f>
        <v>defend_value</v>
      </c>
      <c r="I387" s="121" t="str">
        <f>VLOOKUP($C387,$C$3:$M$15,COLUMNS($C$3:L$15),0)</f>
        <v/>
      </c>
      <c r="J387" s="121" t="str">
        <f>VLOOKUP($C387,$C$3:$M$15,COLUMNS($C$3:M$15),0)</f>
        <v/>
      </c>
      <c r="K387" s="344">
        <f t="shared" si="1337"/>
        <v>551</v>
      </c>
      <c r="L387" s="344">
        <f t="shared" si="1338"/>
        <v>560</v>
      </c>
      <c r="M387" s="344">
        <f t="shared" si="1339"/>
        <v>560</v>
      </c>
      <c r="N387" s="344">
        <f t="shared" si="1340"/>
        <v>570</v>
      </c>
      <c r="O387" s="344">
        <f t="shared" si="1341"/>
        <v>570</v>
      </c>
      <c r="P387" s="344">
        <f t="shared" si="1342"/>
        <v>579</v>
      </c>
      <c r="Q387" s="344">
        <f t="shared" si="1343"/>
        <v>579</v>
      </c>
      <c r="R387" s="344">
        <f t="shared" si="1344"/>
        <v>589</v>
      </c>
      <c r="S387" s="344">
        <f t="shared" si="1345"/>
        <v>589</v>
      </c>
      <c r="T387" s="344">
        <f t="shared" si="1346"/>
        <v>598</v>
      </c>
      <c r="U387" s="356">
        <v>3600</v>
      </c>
      <c r="V387" s="356">
        <v>2800</v>
      </c>
      <c r="W387" s="356">
        <v>2000</v>
      </c>
      <c r="X387" s="356">
        <v>1200</v>
      </c>
      <c r="Y387" s="356">
        <v>400</v>
      </c>
      <c r="Z387" s="344">
        <f t="shared" si="1347"/>
        <v>172</v>
      </c>
      <c r="AA387" s="344">
        <f t="shared" si="1348"/>
        <v>175</v>
      </c>
      <c r="AB387" s="344">
        <f t="shared" si="1349"/>
        <v>175</v>
      </c>
      <c r="AC387" s="344">
        <f t="shared" si="1350"/>
        <v>178</v>
      </c>
      <c r="AD387" s="344">
        <f t="shared" si="1351"/>
        <v>178</v>
      </c>
      <c r="AE387" s="344">
        <f t="shared" si="1352"/>
        <v>181</v>
      </c>
      <c r="AF387" s="344">
        <f t="shared" si="1353"/>
        <v>181</v>
      </c>
      <c r="AG387" s="344">
        <f t="shared" si="1354"/>
        <v>184</v>
      </c>
      <c r="AH387" s="344">
        <f t="shared" si="1355"/>
        <v>184</v>
      </c>
      <c r="AI387" s="344">
        <f t="shared" si="1356"/>
        <v>187</v>
      </c>
      <c r="AJ387" s="356">
        <v>3600</v>
      </c>
      <c r="AK387" s="356">
        <v>2800</v>
      </c>
      <c r="AL387" s="356">
        <v>2000</v>
      </c>
      <c r="AM387" s="356">
        <v>1200</v>
      </c>
      <c r="AN387" s="356">
        <v>400</v>
      </c>
      <c r="AO387" s="344" t="str">
        <f t="shared" si="1357"/>
        <v/>
      </c>
      <c r="AP387" s="344" t="str">
        <f t="shared" si="1358"/>
        <v/>
      </c>
      <c r="AQ387" s="344" t="str">
        <f t="shared" si="1359"/>
        <v/>
      </c>
      <c r="AR387" s="344" t="str">
        <f t="shared" si="1360"/>
        <v/>
      </c>
      <c r="AS387" s="344" t="str">
        <f t="shared" si="1361"/>
        <v/>
      </c>
      <c r="AT387" s="344" t="str">
        <f t="shared" si="1362"/>
        <v/>
      </c>
      <c r="AU387" s="344" t="str">
        <f t="shared" si="1363"/>
        <v/>
      </c>
      <c r="AV387" s="344" t="str">
        <f t="shared" si="1364"/>
        <v/>
      </c>
      <c r="AW387" s="344" t="str">
        <f t="shared" si="1365"/>
        <v/>
      </c>
      <c r="AX387" s="344" t="str">
        <f t="shared" si="1366"/>
        <v/>
      </c>
      <c r="AY387" s="356">
        <v>3600</v>
      </c>
      <c r="AZ387" s="356">
        <v>2800</v>
      </c>
      <c r="BA387" s="356">
        <v>2000</v>
      </c>
      <c r="BB387" s="356">
        <v>1200</v>
      </c>
      <c r="BC387" s="356">
        <v>400</v>
      </c>
      <c r="BD387" s="353">
        <f t="shared" ref="BD387:BH387" si="1456">IF(BD374="","",BD374+1)</f>
        <v>12</v>
      </c>
      <c r="BE387" s="353">
        <f t="shared" si="1456"/>
        <v>12</v>
      </c>
      <c r="BF387" s="353">
        <f t="shared" si="1456"/>
        <v>27</v>
      </c>
      <c r="BG387" s="353">
        <f t="shared" si="1456"/>
        <v>42</v>
      </c>
      <c r="BH387" s="353">
        <f t="shared" si="1456"/>
        <v>57</v>
      </c>
      <c r="BI387" s="146" t="str">
        <f t="shared" si="1442"/>
        <v>12;12</v>
      </c>
      <c r="BJ387" s="352">
        <f t="shared" si="1443"/>
        <v>27</v>
      </c>
      <c r="BK387" s="146" t="str">
        <f t="shared" si="1444"/>
        <v>42;57</v>
      </c>
      <c r="BL387" s="25">
        <f t="shared" si="1266"/>
        <v>5120208</v>
      </c>
      <c r="BM387" s="146">
        <f t="shared" ref="BM387" si="1457">BM374</f>
        <v>568</v>
      </c>
      <c r="BN387" s="146">
        <f t="shared" si="1369"/>
        <v>5</v>
      </c>
      <c r="BO387" s="146">
        <f t="shared" ref="BO387:BP387" si="1458">BO374</f>
        <v>2</v>
      </c>
      <c r="BP387" s="146">
        <f t="shared" si="1458"/>
        <v>8</v>
      </c>
      <c r="BQ387" s="146">
        <f>VLOOKUP(IF(A387=1,0,A387),宝石属性!$B$26:$D$41,2,0)</f>
        <v>10</v>
      </c>
      <c r="BR387" s="146">
        <f>VLOOKUP(IF(A387=1,0,A387),宝石属性!$B$26:$D$41,3,0)</f>
        <v>2</v>
      </c>
      <c r="BS387" s="146">
        <f t="shared" ref="BS387:BV387" si="1459">IF(BS374="","",BS374)</f>
        <v>1</v>
      </c>
      <c r="BT387" s="146">
        <f t="shared" si="1459"/>
        <v>3</v>
      </c>
      <c r="BU387" s="146">
        <f t="shared" si="1459"/>
        <v>5</v>
      </c>
      <c r="BV387" s="146">
        <f t="shared" si="1459"/>
        <v>7</v>
      </c>
      <c r="BW387" s="357" t="str">
        <f t="shared" si="1274"/>
        <v/>
      </c>
      <c r="BX387" s="357" t="str">
        <f t="shared" si="1275"/>
        <v/>
      </c>
    </row>
    <row r="388" spans="1:76" s="353" customFormat="1">
      <c r="A388" s="121">
        <f t="shared" si="1420"/>
        <v>120</v>
      </c>
      <c r="B388" s="121" t="s">
        <v>1109</v>
      </c>
      <c r="C388" s="121" t="str">
        <f t="shared" si="1336"/>
        <v>男头盔</v>
      </c>
      <c r="D388" s="121" t="str">
        <f t="shared" si="1264"/>
        <v>120级绿装男头盔</v>
      </c>
      <c r="E388" s="121">
        <f>VLOOKUP($C388,$C$3:$M$15,COLUMNS($C$3:H$15),0)</f>
        <v>90</v>
      </c>
      <c r="F388" s="121" t="str">
        <f>VLOOKUP($C388,$C$3:$M$15,COLUMNS($C$3:I$15),0)</f>
        <v>maxmp_value</v>
      </c>
      <c r="G388" s="121">
        <f>VLOOKUP($C388,$C$3:$M$15,COLUMNS($C$3:J$15),0)</f>
        <v>140</v>
      </c>
      <c r="H388" s="121" t="str">
        <f>VLOOKUP($C388,$C$3:$M$15,COLUMNS($C$3:K$15),0)</f>
        <v>defend_value</v>
      </c>
      <c r="I388" s="121" t="str">
        <f>VLOOKUP($C388,$C$3:$M$15,COLUMNS($C$3:L$15),0)</f>
        <v/>
      </c>
      <c r="J388" s="121" t="str">
        <f>VLOOKUP($C388,$C$3:$M$15,COLUMNS($C$3:M$15),0)</f>
        <v/>
      </c>
      <c r="K388" s="344">
        <f t="shared" si="1337"/>
        <v>689</v>
      </c>
      <c r="L388" s="344">
        <f t="shared" si="1338"/>
        <v>701</v>
      </c>
      <c r="M388" s="344">
        <f t="shared" si="1339"/>
        <v>701</v>
      </c>
      <c r="N388" s="344">
        <f t="shared" si="1340"/>
        <v>712</v>
      </c>
      <c r="O388" s="344">
        <f t="shared" si="1341"/>
        <v>712</v>
      </c>
      <c r="P388" s="344">
        <f t="shared" si="1342"/>
        <v>724</v>
      </c>
      <c r="Q388" s="344">
        <f t="shared" si="1343"/>
        <v>724</v>
      </c>
      <c r="R388" s="344">
        <f t="shared" si="1344"/>
        <v>736</v>
      </c>
      <c r="S388" s="344">
        <f t="shared" si="1345"/>
        <v>736</v>
      </c>
      <c r="T388" s="344">
        <f t="shared" si="1346"/>
        <v>748</v>
      </c>
      <c r="U388" s="356">
        <v>3600</v>
      </c>
      <c r="V388" s="356">
        <v>2800</v>
      </c>
      <c r="W388" s="356">
        <v>2000</v>
      </c>
      <c r="X388" s="356">
        <v>1200</v>
      </c>
      <c r="Y388" s="356">
        <v>400</v>
      </c>
      <c r="Z388" s="344">
        <f t="shared" si="1347"/>
        <v>103</v>
      </c>
      <c r="AA388" s="344">
        <f t="shared" si="1348"/>
        <v>105</v>
      </c>
      <c r="AB388" s="344">
        <f t="shared" si="1349"/>
        <v>105</v>
      </c>
      <c r="AC388" s="344">
        <f t="shared" si="1350"/>
        <v>107</v>
      </c>
      <c r="AD388" s="344">
        <f t="shared" si="1351"/>
        <v>107</v>
      </c>
      <c r="AE388" s="344">
        <f t="shared" si="1352"/>
        <v>109</v>
      </c>
      <c r="AF388" s="344">
        <f t="shared" si="1353"/>
        <v>109</v>
      </c>
      <c r="AG388" s="344">
        <f t="shared" si="1354"/>
        <v>110</v>
      </c>
      <c r="AH388" s="344">
        <f t="shared" si="1355"/>
        <v>110</v>
      </c>
      <c r="AI388" s="344">
        <f t="shared" si="1356"/>
        <v>112</v>
      </c>
      <c r="AJ388" s="356">
        <v>3600</v>
      </c>
      <c r="AK388" s="356">
        <v>2800</v>
      </c>
      <c r="AL388" s="356">
        <v>2000</v>
      </c>
      <c r="AM388" s="356">
        <v>1200</v>
      </c>
      <c r="AN388" s="356">
        <v>400</v>
      </c>
      <c r="AO388" s="344" t="str">
        <f t="shared" si="1357"/>
        <v/>
      </c>
      <c r="AP388" s="344" t="str">
        <f t="shared" si="1358"/>
        <v/>
      </c>
      <c r="AQ388" s="344" t="str">
        <f t="shared" si="1359"/>
        <v/>
      </c>
      <c r="AR388" s="344" t="str">
        <f t="shared" si="1360"/>
        <v/>
      </c>
      <c r="AS388" s="344" t="str">
        <f t="shared" si="1361"/>
        <v/>
      </c>
      <c r="AT388" s="344" t="str">
        <f t="shared" si="1362"/>
        <v/>
      </c>
      <c r="AU388" s="344" t="str">
        <f t="shared" si="1363"/>
        <v/>
      </c>
      <c r="AV388" s="344" t="str">
        <f t="shared" si="1364"/>
        <v/>
      </c>
      <c r="AW388" s="344" t="str">
        <f t="shared" si="1365"/>
        <v/>
      </c>
      <c r="AX388" s="344" t="str">
        <f t="shared" si="1366"/>
        <v/>
      </c>
      <c r="AY388" s="356">
        <v>3600</v>
      </c>
      <c r="AZ388" s="356">
        <v>2800</v>
      </c>
      <c r="BA388" s="356">
        <v>2000</v>
      </c>
      <c r="BB388" s="356">
        <v>1200</v>
      </c>
      <c r="BC388" s="356">
        <v>400</v>
      </c>
      <c r="BD388" s="353" t="str">
        <f t="shared" ref="BD388:BH388" si="1460">IF(BD375="","",BD375+1)</f>
        <v/>
      </c>
      <c r="BE388" s="353" t="str">
        <f t="shared" si="1460"/>
        <v/>
      </c>
      <c r="BF388" s="353" t="str">
        <f t="shared" si="1460"/>
        <v/>
      </c>
      <c r="BG388" s="353" t="str">
        <f t="shared" si="1460"/>
        <v/>
      </c>
      <c r="BH388" s="353" t="str">
        <f t="shared" si="1460"/>
        <v/>
      </c>
      <c r="BI388" s="146" t="str">
        <f t="shared" si="1442"/>
        <v/>
      </c>
      <c r="BJ388" s="352" t="str">
        <f t="shared" si="1443"/>
        <v/>
      </c>
      <c r="BK388" s="146" t="str">
        <f t="shared" si="1444"/>
        <v/>
      </c>
      <c r="BL388" s="25">
        <f t="shared" si="1266"/>
        <v>5120309</v>
      </c>
      <c r="BM388" s="146">
        <f t="shared" ref="BM388" si="1461">BM375</f>
        <v>1640</v>
      </c>
      <c r="BN388" s="146">
        <f t="shared" si="1369"/>
        <v>5</v>
      </c>
      <c r="BO388" s="146">
        <f t="shared" ref="BO388:BP388" si="1462">BO375</f>
        <v>3</v>
      </c>
      <c r="BP388" s="146">
        <f t="shared" si="1462"/>
        <v>9</v>
      </c>
      <c r="BQ388" s="146">
        <f>VLOOKUP(IF(A388=1,0,A388),宝石属性!$B$26:$D$41,2,0)</f>
        <v>10</v>
      </c>
      <c r="BR388" s="146">
        <f>VLOOKUP(IF(A388=1,0,A388),宝石属性!$B$26:$D$41,3,0)</f>
        <v>2</v>
      </c>
      <c r="BS388" s="146">
        <f t="shared" ref="BS388:BV388" si="1463">IF(BS375="","",BS375)</f>
        <v>2</v>
      </c>
      <c r="BT388" s="146">
        <f t="shared" si="1463"/>
        <v>3</v>
      </c>
      <c r="BU388" s="146" t="str">
        <f t="shared" si="1463"/>
        <v/>
      </c>
      <c r="BV388" s="146" t="str">
        <f t="shared" si="1463"/>
        <v/>
      </c>
      <c r="BW388" s="357" t="str">
        <f t="shared" si="1274"/>
        <v/>
      </c>
      <c r="BX388" s="357" t="str">
        <f t="shared" si="1275"/>
        <v/>
      </c>
    </row>
    <row r="389" spans="1:76" s="353" customFormat="1">
      <c r="A389" s="121">
        <f t="shared" si="1420"/>
        <v>120</v>
      </c>
      <c r="B389" s="121" t="s">
        <v>1109</v>
      </c>
      <c r="C389" s="121" t="str">
        <f t="shared" si="1336"/>
        <v>女头饰</v>
      </c>
      <c r="D389" s="121" t="str">
        <f t="shared" si="1264"/>
        <v>120级绿装女头饰</v>
      </c>
      <c r="E389" s="121">
        <f>VLOOKUP($C389,$C$3:$M$15,COLUMNS($C$3:H$15),0)</f>
        <v>90</v>
      </c>
      <c r="F389" s="121" t="str">
        <f>VLOOKUP($C389,$C$3:$M$15,COLUMNS($C$3:I$15),0)</f>
        <v>maxmp_value</v>
      </c>
      <c r="G389" s="121">
        <f>VLOOKUP($C389,$C$3:$M$15,COLUMNS($C$3:J$15),0)</f>
        <v>140</v>
      </c>
      <c r="H389" s="121" t="str">
        <f>VLOOKUP($C389,$C$3:$M$15,COLUMNS($C$3:K$15),0)</f>
        <v>defend_value</v>
      </c>
      <c r="I389" s="121" t="str">
        <f>VLOOKUP($C389,$C$3:$M$15,COLUMNS($C$3:L$15),0)</f>
        <v/>
      </c>
      <c r="J389" s="121" t="str">
        <f>VLOOKUP($C389,$C$3:$M$15,COLUMNS($C$3:M$15),0)</f>
        <v/>
      </c>
      <c r="K389" s="344">
        <f t="shared" si="1337"/>
        <v>689</v>
      </c>
      <c r="L389" s="344">
        <f t="shared" si="1338"/>
        <v>701</v>
      </c>
      <c r="M389" s="344">
        <f t="shared" si="1339"/>
        <v>701</v>
      </c>
      <c r="N389" s="344">
        <f t="shared" si="1340"/>
        <v>712</v>
      </c>
      <c r="O389" s="344">
        <f t="shared" si="1341"/>
        <v>712</v>
      </c>
      <c r="P389" s="344">
        <f t="shared" si="1342"/>
        <v>724</v>
      </c>
      <c r="Q389" s="344">
        <f t="shared" si="1343"/>
        <v>724</v>
      </c>
      <c r="R389" s="344">
        <f t="shared" si="1344"/>
        <v>736</v>
      </c>
      <c r="S389" s="344">
        <f t="shared" si="1345"/>
        <v>736</v>
      </c>
      <c r="T389" s="344">
        <f t="shared" si="1346"/>
        <v>748</v>
      </c>
      <c r="U389" s="356">
        <v>3600</v>
      </c>
      <c r="V389" s="356">
        <v>2800</v>
      </c>
      <c r="W389" s="356">
        <v>2000</v>
      </c>
      <c r="X389" s="356">
        <v>1200</v>
      </c>
      <c r="Y389" s="356">
        <v>400</v>
      </c>
      <c r="Z389" s="344">
        <f t="shared" si="1347"/>
        <v>103</v>
      </c>
      <c r="AA389" s="344">
        <f t="shared" si="1348"/>
        <v>105</v>
      </c>
      <c r="AB389" s="344">
        <f t="shared" si="1349"/>
        <v>105</v>
      </c>
      <c r="AC389" s="344">
        <f t="shared" si="1350"/>
        <v>107</v>
      </c>
      <c r="AD389" s="344">
        <f t="shared" si="1351"/>
        <v>107</v>
      </c>
      <c r="AE389" s="344">
        <f t="shared" si="1352"/>
        <v>109</v>
      </c>
      <c r="AF389" s="344">
        <f t="shared" si="1353"/>
        <v>109</v>
      </c>
      <c r="AG389" s="344">
        <f t="shared" si="1354"/>
        <v>110</v>
      </c>
      <c r="AH389" s="344">
        <f t="shared" si="1355"/>
        <v>110</v>
      </c>
      <c r="AI389" s="344">
        <f t="shared" si="1356"/>
        <v>112</v>
      </c>
      <c r="AJ389" s="356">
        <v>3600</v>
      </c>
      <c r="AK389" s="356">
        <v>2800</v>
      </c>
      <c r="AL389" s="356">
        <v>2000</v>
      </c>
      <c r="AM389" s="356">
        <v>1200</v>
      </c>
      <c r="AN389" s="356">
        <v>400</v>
      </c>
      <c r="AO389" s="344" t="str">
        <f t="shared" si="1357"/>
        <v/>
      </c>
      <c r="AP389" s="344" t="str">
        <f t="shared" si="1358"/>
        <v/>
      </c>
      <c r="AQ389" s="344" t="str">
        <f t="shared" si="1359"/>
        <v/>
      </c>
      <c r="AR389" s="344" t="str">
        <f t="shared" si="1360"/>
        <v/>
      </c>
      <c r="AS389" s="344" t="str">
        <f t="shared" si="1361"/>
        <v/>
      </c>
      <c r="AT389" s="344" t="str">
        <f t="shared" si="1362"/>
        <v/>
      </c>
      <c r="AU389" s="344" t="str">
        <f t="shared" si="1363"/>
        <v/>
      </c>
      <c r="AV389" s="344" t="str">
        <f t="shared" si="1364"/>
        <v/>
      </c>
      <c r="AW389" s="344" t="str">
        <f t="shared" si="1365"/>
        <v/>
      </c>
      <c r="AX389" s="344" t="str">
        <f t="shared" si="1366"/>
        <v/>
      </c>
      <c r="AY389" s="356">
        <v>3600</v>
      </c>
      <c r="AZ389" s="356">
        <v>2800</v>
      </c>
      <c r="BA389" s="356">
        <v>2000</v>
      </c>
      <c r="BB389" s="356">
        <v>1200</v>
      </c>
      <c r="BC389" s="356">
        <v>400</v>
      </c>
      <c r="BD389" s="353" t="str">
        <f t="shared" ref="BD389:BH389" si="1464">IF(BD376="","",BD376+1)</f>
        <v/>
      </c>
      <c r="BE389" s="353" t="str">
        <f t="shared" si="1464"/>
        <v/>
      </c>
      <c r="BF389" s="353" t="str">
        <f t="shared" si="1464"/>
        <v/>
      </c>
      <c r="BG389" s="353" t="str">
        <f t="shared" si="1464"/>
        <v/>
      </c>
      <c r="BH389" s="353" t="str">
        <f t="shared" si="1464"/>
        <v/>
      </c>
      <c r="BI389" s="146" t="str">
        <f t="shared" si="1442"/>
        <v/>
      </c>
      <c r="BJ389" s="352" t="str">
        <f t="shared" si="1443"/>
        <v/>
      </c>
      <c r="BK389" s="146" t="str">
        <f t="shared" si="1444"/>
        <v/>
      </c>
      <c r="BL389" s="25">
        <f t="shared" si="1266"/>
        <v>5120310</v>
      </c>
      <c r="BM389" s="146">
        <f t="shared" ref="BM389" si="1465">BM376</f>
        <v>1384</v>
      </c>
      <c r="BN389" s="146">
        <f t="shared" si="1369"/>
        <v>5</v>
      </c>
      <c r="BO389" s="146">
        <f t="shared" ref="BO389:BP389" si="1466">BO376</f>
        <v>3</v>
      </c>
      <c r="BP389" s="146">
        <f t="shared" si="1466"/>
        <v>10</v>
      </c>
      <c r="BQ389" s="146">
        <f>VLOOKUP(IF(A389=1,0,A389),宝石属性!$B$26:$D$41,2,0)</f>
        <v>10</v>
      </c>
      <c r="BR389" s="146">
        <f>VLOOKUP(IF(A389=1,0,A389),宝石属性!$B$26:$D$41,3,0)</f>
        <v>2</v>
      </c>
      <c r="BS389" s="146">
        <f t="shared" ref="BS389:BV389" si="1467">IF(BS376="","",BS376)</f>
        <v>2</v>
      </c>
      <c r="BT389" s="146">
        <f t="shared" si="1467"/>
        <v>3</v>
      </c>
      <c r="BU389" s="146" t="str">
        <f t="shared" si="1467"/>
        <v/>
      </c>
      <c r="BV389" s="146" t="str">
        <f t="shared" si="1467"/>
        <v/>
      </c>
      <c r="BW389" s="357" t="str">
        <f t="shared" si="1274"/>
        <v/>
      </c>
      <c r="BX389" s="357" t="str">
        <f t="shared" si="1275"/>
        <v/>
      </c>
    </row>
    <row r="390" spans="1:76" s="353" customFormat="1">
      <c r="A390" s="121">
        <f t="shared" si="1420"/>
        <v>120</v>
      </c>
      <c r="B390" s="121" t="s">
        <v>1109</v>
      </c>
      <c r="C390" s="121" t="str">
        <f t="shared" si="1336"/>
        <v>项链</v>
      </c>
      <c r="D390" s="121" t="str">
        <f t="shared" si="1264"/>
        <v>120级绿装项链</v>
      </c>
      <c r="E390" s="121">
        <f>VLOOKUP($C390,$C$3:$M$15,COLUMNS($C$3:H$15),0)</f>
        <v>150</v>
      </c>
      <c r="F390" s="121" t="str">
        <f>VLOOKUP($C390,$C$3:$M$15,COLUMNS($C$3:I$15),0)</f>
        <v>magicattack_value</v>
      </c>
      <c r="G390" s="121">
        <f>VLOOKUP($C390,$C$3:$M$15,COLUMNS($C$3:J$15),0)</f>
        <v>160</v>
      </c>
      <c r="H390" s="121" t="str">
        <f>VLOOKUP($C390,$C$3:$M$15,COLUMNS($C$3:K$15),0)</f>
        <v>magicdef_value</v>
      </c>
      <c r="I390" s="121" t="str">
        <f>VLOOKUP($C390,$C$3:$M$15,COLUMNS($C$3:L$15),0)</f>
        <v/>
      </c>
      <c r="J390" s="121" t="str">
        <f>VLOOKUP($C390,$C$3:$M$15,COLUMNS($C$3:M$15),0)</f>
        <v/>
      </c>
      <c r="K390" s="344">
        <f t="shared" si="1337"/>
        <v>189</v>
      </c>
      <c r="L390" s="344">
        <f t="shared" si="1338"/>
        <v>193</v>
      </c>
      <c r="M390" s="344">
        <f t="shared" si="1339"/>
        <v>193</v>
      </c>
      <c r="N390" s="344">
        <f t="shared" si="1340"/>
        <v>196</v>
      </c>
      <c r="O390" s="344">
        <f t="shared" si="1341"/>
        <v>196</v>
      </c>
      <c r="P390" s="344">
        <f t="shared" si="1342"/>
        <v>199</v>
      </c>
      <c r="Q390" s="344">
        <f t="shared" si="1343"/>
        <v>199</v>
      </c>
      <c r="R390" s="344">
        <f t="shared" si="1344"/>
        <v>202</v>
      </c>
      <c r="S390" s="344">
        <f t="shared" si="1345"/>
        <v>202</v>
      </c>
      <c r="T390" s="344">
        <f t="shared" si="1346"/>
        <v>206</v>
      </c>
      <c r="U390" s="356">
        <v>3600</v>
      </c>
      <c r="V390" s="356">
        <v>2800</v>
      </c>
      <c r="W390" s="356">
        <v>2000</v>
      </c>
      <c r="X390" s="356">
        <v>1200</v>
      </c>
      <c r="Y390" s="356">
        <v>400</v>
      </c>
      <c r="Z390" s="344">
        <f t="shared" si="1347"/>
        <v>101</v>
      </c>
      <c r="AA390" s="344">
        <f t="shared" si="1348"/>
        <v>103</v>
      </c>
      <c r="AB390" s="344">
        <f t="shared" si="1349"/>
        <v>103</v>
      </c>
      <c r="AC390" s="344">
        <f t="shared" si="1350"/>
        <v>104</v>
      </c>
      <c r="AD390" s="344">
        <f t="shared" si="1351"/>
        <v>104</v>
      </c>
      <c r="AE390" s="344">
        <f t="shared" si="1352"/>
        <v>106</v>
      </c>
      <c r="AF390" s="344">
        <f t="shared" si="1353"/>
        <v>106</v>
      </c>
      <c r="AG390" s="344">
        <f t="shared" si="1354"/>
        <v>108</v>
      </c>
      <c r="AH390" s="344">
        <f t="shared" si="1355"/>
        <v>108</v>
      </c>
      <c r="AI390" s="344">
        <f t="shared" si="1356"/>
        <v>109</v>
      </c>
      <c r="AJ390" s="356">
        <v>3600</v>
      </c>
      <c r="AK390" s="356">
        <v>2800</v>
      </c>
      <c r="AL390" s="356">
        <v>2000</v>
      </c>
      <c r="AM390" s="356">
        <v>1200</v>
      </c>
      <c r="AN390" s="356">
        <v>400</v>
      </c>
      <c r="AO390" s="344" t="str">
        <f t="shared" si="1357"/>
        <v/>
      </c>
      <c r="AP390" s="344" t="str">
        <f t="shared" si="1358"/>
        <v/>
      </c>
      <c r="AQ390" s="344" t="str">
        <f t="shared" si="1359"/>
        <v/>
      </c>
      <c r="AR390" s="344" t="str">
        <f t="shared" si="1360"/>
        <v/>
      </c>
      <c r="AS390" s="344" t="str">
        <f t="shared" si="1361"/>
        <v/>
      </c>
      <c r="AT390" s="344" t="str">
        <f t="shared" si="1362"/>
        <v/>
      </c>
      <c r="AU390" s="344" t="str">
        <f t="shared" si="1363"/>
        <v/>
      </c>
      <c r="AV390" s="344" t="str">
        <f t="shared" si="1364"/>
        <v/>
      </c>
      <c r="AW390" s="344" t="str">
        <f t="shared" si="1365"/>
        <v/>
      </c>
      <c r="AX390" s="344" t="str">
        <f t="shared" si="1366"/>
        <v/>
      </c>
      <c r="AY390" s="356">
        <v>3600</v>
      </c>
      <c r="AZ390" s="356">
        <v>2800</v>
      </c>
      <c r="BA390" s="356">
        <v>2000</v>
      </c>
      <c r="BB390" s="356">
        <v>1200</v>
      </c>
      <c r="BC390" s="356">
        <v>400</v>
      </c>
      <c r="BD390" s="353" t="str">
        <f t="shared" ref="BD390:BH390" si="1468">IF(BD377="","",BD377+1)</f>
        <v/>
      </c>
      <c r="BE390" s="353" t="str">
        <f t="shared" si="1468"/>
        <v/>
      </c>
      <c r="BF390" s="353" t="str">
        <f t="shared" si="1468"/>
        <v/>
      </c>
      <c r="BG390" s="353" t="str">
        <f t="shared" si="1468"/>
        <v/>
      </c>
      <c r="BH390" s="353" t="str">
        <f t="shared" si="1468"/>
        <v/>
      </c>
      <c r="BI390" s="146" t="str">
        <f t="shared" si="1442"/>
        <v/>
      </c>
      <c r="BJ390" s="352" t="str">
        <f t="shared" si="1443"/>
        <v/>
      </c>
      <c r="BK390" s="146" t="str">
        <f t="shared" si="1444"/>
        <v/>
      </c>
      <c r="BL390" s="25">
        <f t="shared" si="1266"/>
        <v>5120411</v>
      </c>
      <c r="BM390" s="146">
        <f t="shared" ref="BM390" si="1469">BM377</f>
        <v>40</v>
      </c>
      <c r="BN390" s="146">
        <f t="shared" si="1369"/>
        <v>5</v>
      </c>
      <c r="BO390" s="146">
        <f t="shared" ref="BO390:BP390" si="1470">BO377</f>
        <v>4</v>
      </c>
      <c r="BP390" s="146">
        <f t="shared" si="1470"/>
        <v>11</v>
      </c>
      <c r="BQ390" s="146">
        <f>VLOOKUP(IF(A390=1,0,A390),宝石属性!$B$26:$D$41,2,0)</f>
        <v>10</v>
      </c>
      <c r="BR390" s="146">
        <f>VLOOKUP(IF(A390=1,0,A390),宝石属性!$B$26:$D$41,3,0)</f>
        <v>2</v>
      </c>
      <c r="BS390" s="146">
        <f t="shared" ref="BS390:BV390" si="1471">IF(BS377="","",BS377)</f>
        <v>4</v>
      </c>
      <c r="BT390" s="146">
        <f t="shared" si="1471"/>
        <v>5</v>
      </c>
      <c r="BU390" s="146" t="str">
        <f t="shared" si="1471"/>
        <v/>
      </c>
      <c r="BV390" s="146" t="str">
        <f t="shared" si="1471"/>
        <v/>
      </c>
      <c r="BW390" s="357" t="str">
        <f t="shared" si="1274"/>
        <v/>
      </c>
      <c r="BX390" s="357" t="str">
        <f t="shared" si="1275"/>
        <v/>
      </c>
    </row>
    <row r="391" spans="1:76" s="353" customFormat="1">
      <c r="A391" s="121">
        <f t="shared" si="1420"/>
        <v>120</v>
      </c>
      <c r="B391" s="121" t="s">
        <v>1109</v>
      </c>
      <c r="C391" s="121" t="str">
        <f t="shared" si="1336"/>
        <v>腰带</v>
      </c>
      <c r="D391" s="121" t="str">
        <f t="shared" si="1264"/>
        <v>120级绿装腰带</v>
      </c>
      <c r="E391" s="121">
        <f>VLOOKUP($C391,$C$3:$M$15,COLUMNS($C$3:H$15),0)</f>
        <v>60</v>
      </c>
      <c r="F391" s="121" t="str">
        <f>VLOOKUP($C391,$C$3:$M$15,COLUMNS($C$3:I$15),0)</f>
        <v>maxhp_value</v>
      </c>
      <c r="G391" s="121">
        <f>VLOOKUP($C391,$C$3:$M$15,COLUMNS($C$3:J$15),0)</f>
        <v>140</v>
      </c>
      <c r="H391" s="121" t="str">
        <f>VLOOKUP($C391,$C$3:$M$15,COLUMNS($C$3:K$15),0)</f>
        <v>defend_value</v>
      </c>
      <c r="I391" s="121" t="str">
        <f>VLOOKUP($C391,$C$3:$M$15,COLUMNS($C$3:L$15),0)</f>
        <v/>
      </c>
      <c r="J391" s="121" t="str">
        <f>VLOOKUP($C391,$C$3:$M$15,COLUMNS($C$3:M$15),0)</f>
        <v/>
      </c>
      <c r="K391" s="344">
        <f t="shared" si="1337"/>
        <v>827</v>
      </c>
      <c r="L391" s="344">
        <f t="shared" si="1338"/>
        <v>841</v>
      </c>
      <c r="M391" s="344">
        <f t="shared" si="1339"/>
        <v>841</v>
      </c>
      <c r="N391" s="344">
        <f t="shared" si="1340"/>
        <v>855</v>
      </c>
      <c r="O391" s="344">
        <f t="shared" si="1341"/>
        <v>855</v>
      </c>
      <c r="P391" s="344">
        <f t="shared" si="1342"/>
        <v>869</v>
      </c>
      <c r="Q391" s="344">
        <f t="shared" si="1343"/>
        <v>869</v>
      </c>
      <c r="R391" s="344">
        <f t="shared" si="1344"/>
        <v>883</v>
      </c>
      <c r="S391" s="344">
        <f t="shared" si="1345"/>
        <v>883</v>
      </c>
      <c r="T391" s="344">
        <f t="shared" si="1346"/>
        <v>897</v>
      </c>
      <c r="U391" s="356">
        <v>3600</v>
      </c>
      <c r="V391" s="356">
        <v>2800</v>
      </c>
      <c r="W391" s="356">
        <v>2000</v>
      </c>
      <c r="X391" s="356">
        <v>1200</v>
      </c>
      <c r="Y391" s="356">
        <v>400</v>
      </c>
      <c r="Z391" s="344">
        <f t="shared" si="1347"/>
        <v>69</v>
      </c>
      <c r="AA391" s="344">
        <f t="shared" si="1348"/>
        <v>70</v>
      </c>
      <c r="AB391" s="344">
        <f t="shared" si="1349"/>
        <v>70</v>
      </c>
      <c r="AC391" s="344">
        <f t="shared" si="1350"/>
        <v>71</v>
      </c>
      <c r="AD391" s="344">
        <f t="shared" si="1351"/>
        <v>71</v>
      </c>
      <c r="AE391" s="344">
        <f t="shared" si="1352"/>
        <v>72</v>
      </c>
      <c r="AF391" s="344">
        <f t="shared" si="1353"/>
        <v>72</v>
      </c>
      <c r="AG391" s="344">
        <f t="shared" si="1354"/>
        <v>74</v>
      </c>
      <c r="AH391" s="344">
        <f t="shared" si="1355"/>
        <v>74</v>
      </c>
      <c r="AI391" s="344">
        <f t="shared" si="1356"/>
        <v>75</v>
      </c>
      <c r="AJ391" s="356">
        <v>3600</v>
      </c>
      <c r="AK391" s="356">
        <v>2800</v>
      </c>
      <c r="AL391" s="356">
        <v>2000</v>
      </c>
      <c r="AM391" s="356">
        <v>1200</v>
      </c>
      <c r="AN391" s="356">
        <v>400</v>
      </c>
      <c r="AO391" s="344" t="str">
        <f t="shared" si="1357"/>
        <v/>
      </c>
      <c r="AP391" s="344" t="str">
        <f t="shared" si="1358"/>
        <v/>
      </c>
      <c r="AQ391" s="344" t="str">
        <f t="shared" si="1359"/>
        <v/>
      </c>
      <c r="AR391" s="344" t="str">
        <f t="shared" si="1360"/>
        <v/>
      </c>
      <c r="AS391" s="344" t="str">
        <f t="shared" si="1361"/>
        <v/>
      </c>
      <c r="AT391" s="344" t="str">
        <f t="shared" si="1362"/>
        <v/>
      </c>
      <c r="AU391" s="344" t="str">
        <f t="shared" si="1363"/>
        <v/>
      </c>
      <c r="AV391" s="344" t="str">
        <f t="shared" si="1364"/>
        <v/>
      </c>
      <c r="AW391" s="344" t="str">
        <f t="shared" si="1365"/>
        <v/>
      </c>
      <c r="AX391" s="344" t="str">
        <f t="shared" si="1366"/>
        <v/>
      </c>
      <c r="AY391" s="356">
        <v>3600</v>
      </c>
      <c r="AZ391" s="356">
        <v>2800</v>
      </c>
      <c r="BA391" s="356">
        <v>2000</v>
      </c>
      <c r="BB391" s="356">
        <v>1200</v>
      </c>
      <c r="BC391" s="356">
        <v>400</v>
      </c>
      <c r="BD391" s="353" t="str">
        <f t="shared" ref="BD391:BH391" si="1472">IF(BD378="","",BD378+1)</f>
        <v/>
      </c>
      <c r="BE391" s="353" t="str">
        <f t="shared" si="1472"/>
        <v/>
      </c>
      <c r="BF391" s="353" t="str">
        <f t="shared" si="1472"/>
        <v/>
      </c>
      <c r="BG391" s="353" t="str">
        <f t="shared" si="1472"/>
        <v/>
      </c>
      <c r="BH391" s="353" t="str">
        <f t="shared" si="1472"/>
        <v/>
      </c>
      <c r="BI391" s="146" t="str">
        <f t="shared" si="1442"/>
        <v/>
      </c>
      <c r="BJ391" s="352" t="str">
        <f t="shared" si="1443"/>
        <v/>
      </c>
      <c r="BK391" s="146" t="str">
        <f t="shared" si="1444"/>
        <v/>
      </c>
      <c r="BL391" s="25">
        <f t="shared" si="1266"/>
        <v>5120512</v>
      </c>
      <c r="BM391" s="146">
        <f t="shared" ref="BM391" si="1473">BM378</f>
        <v>72</v>
      </c>
      <c r="BN391" s="146">
        <f t="shared" si="1369"/>
        <v>5</v>
      </c>
      <c r="BO391" s="146">
        <f t="shared" ref="BO391:BP391" si="1474">BO378</f>
        <v>5</v>
      </c>
      <c r="BP391" s="146">
        <f t="shared" si="1474"/>
        <v>12</v>
      </c>
      <c r="BQ391" s="146">
        <f>VLOOKUP(IF(A391=1,0,A391),宝石属性!$B$26:$D$41,2,0)</f>
        <v>10</v>
      </c>
      <c r="BR391" s="146">
        <f>VLOOKUP(IF(A391=1,0,A391),宝石属性!$B$26:$D$41,3,0)</f>
        <v>2</v>
      </c>
      <c r="BS391" s="146">
        <f t="shared" ref="BS391:BV391" si="1475">IF(BS378="","",BS378)</f>
        <v>1</v>
      </c>
      <c r="BT391" s="146">
        <f t="shared" si="1475"/>
        <v>6</v>
      </c>
      <c r="BU391" s="146">
        <f t="shared" si="1475"/>
        <v>9</v>
      </c>
      <c r="BV391" s="146" t="str">
        <f t="shared" si="1475"/>
        <v/>
      </c>
      <c r="BW391" s="357" t="str">
        <f t="shared" si="1274"/>
        <v/>
      </c>
      <c r="BX391" s="357" t="str">
        <f t="shared" si="1275"/>
        <v/>
      </c>
    </row>
    <row r="392" spans="1:76" s="353" customFormat="1">
      <c r="A392" s="121">
        <f t="shared" si="1420"/>
        <v>120</v>
      </c>
      <c r="B392" s="121" t="s">
        <v>1109</v>
      </c>
      <c r="C392" s="121" t="str">
        <f t="shared" si="1336"/>
        <v>鞋子</v>
      </c>
      <c r="D392" s="121" t="str">
        <f t="shared" si="1264"/>
        <v>120级绿装鞋子</v>
      </c>
      <c r="E392" s="121">
        <f>VLOOKUP($C392,$C$3:$M$15,COLUMNS($C$3:H$15),0)</f>
        <v>160</v>
      </c>
      <c r="F392" s="121" t="str">
        <f>VLOOKUP($C392,$C$3:$M$15,COLUMNS($C$3:I$15),0)</f>
        <v>magicdef_value</v>
      </c>
      <c r="G392" s="121">
        <f>VLOOKUP($C392,$C$3:$M$15,COLUMNS($C$3:J$15),0)</f>
        <v>200</v>
      </c>
      <c r="H392" s="121" t="str">
        <f>VLOOKUP($C392,$C$3:$M$15,COLUMNS($C$3:K$15),0)</f>
        <v>speed_value</v>
      </c>
      <c r="I392" s="121" t="str">
        <f>VLOOKUP($C392,$C$3:$M$15,COLUMNS($C$3:L$15),0)</f>
        <v/>
      </c>
      <c r="J392" s="121" t="str">
        <f>VLOOKUP($C392,$C$3:$M$15,COLUMNS($C$3:M$15),0)</f>
        <v/>
      </c>
      <c r="K392" s="344">
        <f t="shared" si="1337"/>
        <v>101</v>
      </c>
      <c r="L392" s="344">
        <f t="shared" si="1338"/>
        <v>103</v>
      </c>
      <c r="M392" s="344">
        <f t="shared" si="1339"/>
        <v>103</v>
      </c>
      <c r="N392" s="344">
        <f t="shared" si="1340"/>
        <v>104</v>
      </c>
      <c r="O392" s="344">
        <f t="shared" si="1341"/>
        <v>104</v>
      </c>
      <c r="P392" s="344">
        <f t="shared" si="1342"/>
        <v>106</v>
      </c>
      <c r="Q392" s="344">
        <f t="shared" si="1343"/>
        <v>106</v>
      </c>
      <c r="R392" s="344">
        <f t="shared" si="1344"/>
        <v>108</v>
      </c>
      <c r="S392" s="344">
        <f t="shared" si="1345"/>
        <v>108</v>
      </c>
      <c r="T392" s="344">
        <f t="shared" si="1346"/>
        <v>109</v>
      </c>
      <c r="U392" s="356">
        <v>3600</v>
      </c>
      <c r="V392" s="356">
        <v>2800</v>
      </c>
      <c r="W392" s="356">
        <v>2000</v>
      </c>
      <c r="X392" s="356">
        <v>1200</v>
      </c>
      <c r="Y392" s="356">
        <v>400</v>
      </c>
      <c r="Z392" s="344">
        <f t="shared" si="1347"/>
        <v>78</v>
      </c>
      <c r="AA392" s="344">
        <f t="shared" si="1348"/>
        <v>81</v>
      </c>
      <c r="AB392" s="344">
        <f t="shared" si="1349"/>
        <v>81</v>
      </c>
      <c r="AC392" s="344">
        <f t="shared" si="1350"/>
        <v>84</v>
      </c>
      <c r="AD392" s="344">
        <f t="shared" si="1351"/>
        <v>84</v>
      </c>
      <c r="AE392" s="344">
        <f t="shared" si="1352"/>
        <v>87</v>
      </c>
      <c r="AF392" s="344">
        <f t="shared" si="1353"/>
        <v>87</v>
      </c>
      <c r="AG392" s="344">
        <f t="shared" si="1354"/>
        <v>90</v>
      </c>
      <c r="AH392" s="344">
        <f t="shared" si="1355"/>
        <v>90</v>
      </c>
      <c r="AI392" s="344">
        <f t="shared" si="1356"/>
        <v>94</v>
      </c>
      <c r="AJ392" s="356">
        <v>3600</v>
      </c>
      <c r="AK392" s="356">
        <v>2800</v>
      </c>
      <c r="AL392" s="356">
        <v>2000</v>
      </c>
      <c r="AM392" s="356">
        <v>1200</v>
      </c>
      <c r="AN392" s="356">
        <v>400</v>
      </c>
      <c r="AO392" s="344" t="str">
        <f t="shared" si="1357"/>
        <v/>
      </c>
      <c r="AP392" s="344" t="str">
        <f t="shared" si="1358"/>
        <v/>
      </c>
      <c r="AQ392" s="344" t="str">
        <f t="shared" si="1359"/>
        <v/>
      </c>
      <c r="AR392" s="344" t="str">
        <f t="shared" si="1360"/>
        <v/>
      </c>
      <c r="AS392" s="344" t="str">
        <f t="shared" si="1361"/>
        <v/>
      </c>
      <c r="AT392" s="344" t="str">
        <f t="shared" si="1362"/>
        <v/>
      </c>
      <c r="AU392" s="344" t="str">
        <f t="shared" si="1363"/>
        <v/>
      </c>
      <c r="AV392" s="344" t="str">
        <f t="shared" si="1364"/>
        <v/>
      </c>
      <c r="AW392" s="344" t="str">
        <f t="shared" si="1365"/>
        <v/>
      </c>
      <c r="AX392" s="344" t="str">
        <f t="shared" si="1366"/>
        <v/>
      </c>
      <c r="AY392" s="356">
        <v>3600</v>
      </c>
      <c r="AZ392" s="356">
        <v>2800</v>
      </c>
      <c r="BA392" s="356">
        <v>2000</v>
      </c>
      <c r="BB392" s="356">
        <v>1200</v>
      </c>
      <c r="BC392" s="356">
        <v>400</v>
      </c>
      <c r="BD392" s="353" t="str">
        <f t="shared" ref="BD392:BH392" si="1476">IF(BD379="","",BD379+1)</f>
        <v/>
      </c>
      <c r="BE392" s="353" t="str">
        <f t="shared" si="1476"/>
        <v/>
      </c>
      <c r="BF392" s="353" t="str">
        <f t="shared" si="1476"/>
        <v/>
      </c>
      <c r="BG392" s="353" t="str">
        <f t="shared" si="1476"/>
        <v/>
      </c>
      <c r="BH392" s="353" t="str">
        <f t="shared" si="1476"/>
        <v/>
      </c>
      <c r="BI392" s="146" t="str">
        <f t="shared" si="1442"/>
        <v/>
      </c>
      <c r="BJ392" s="352" t="str">
        <f t="shared" si="1443"/>
        <v/>
      </c>
      <c r="BK392" s="146" t="str">
        <f t="shared" si="1444"/>
        <v/>
      </c>
      <c r="BL392" s="25">
        <f t="shared" si="1266"/>
        <v>5120613</v>
      </c>
      <c r="BM392" s="146">
        <f t="shared" ref="BM392" si="1477">BM379</f>
        <v>88</v>
      </c>
      <c r="BN392" s="146">
        <f t="shared" si="1369"/>
        <v>5</v>
      </c>
      <c r="BO392" s="146">
        <f t="shared" ref="BO392:BP392" si="1478">BO379</f>
        <v>6</v>
      </c>
      <c r="BP392" s="146">
        <f t="shared" si="1478"/>
        <v>13</v>
      </c>
      <c r="BQ392" s="146">
        <f>VLOOKUP(IF(A392=1,0,A392),宝石属性!$B$26:$D$41,2,0)</f>
        <v>10</v>
      </c>
      <c r="BR392" s="146">
        <f>VLOOKUP(IF(A392=1,0,A392),宝石属性!$B$26:$D$41,3,0)</f>
        <v>2</v>
      </c>
      <c r="BS392" s="146">
        <f t="shared" ref="BS392:BV392" si="1479">IF(BS379="","",BS379)</f>
        <v>6</v>
      </c>
      <c r="BT392" s="146">
        <f t="shared" si="1479"/>
        <v>9</v>
      </c>
      <c r="BU392" s="146" t="str">
        <f t="shared" si="1479"/>
        <v/>
      </c>
      <c r="BV392" s="146" t="str">
        <f t="shared" si="1479"/>
        <v/>
      </c>
      <c r="BW392" s="357" t="str">
        <f t="shared" si="1274"/>
        <v/>
      </c>
      <c r="BX392" s="357" t="str">
        <f t="shared" si="1275"/>
        <v/>
      </c>
    </row>
    <row r="393" spans="1:76" s="353" customFormat="1">
      <c r="A393" s="121">
        <f t="shared" si="1420"/>
        <v>130</v>
      </c>
      <c r="B393" s="121" t="s">
        <v>1109</v>
      </c>
      <c r="C393" s="121" t="str">
        <f t="shared" si="1336"/>
        <v>剑</v>
      </c>
      <c r="D393" s="121" t="str">
        <f t="shared" si="1264"/>
        <v>130级绿装剑</v>
      </c>
      <c r="E393" s="121">
        <f>VLOOKUP($C393,$C$3:$M$15,COLUMNS($C$3:H$15),0)</f>
        <v>130</v>
      </c>
      <c r="F393" s="121" t="str">
        <f>VLOOKUP($C393,$C$3:$M$15,COLUMNS($C$3:I$15),0)</f>
        <v>phyattack_value</v>
      </c>
      <c r="G393" s="121">
        <f>VLOOKUP($C393,$C$3:$M$15,COLUMNS($C$3:J$15),0)</f>
        <v>150</v>
      </c>
      <c r="H393" s="121" t="str">
        <f>VLOOKUP($C393,$C$3:$M$15,COLUMNS($C$3:K$15),0)</f>
        <v>magicattack_value</v>
      </c>
      <c r="I393" s="121">
        <f>VLOOKUP($C393,$C$3:$M$15,COLUMNS($C$3:L$15),0)</f>
        <v>170</v>
      </c>
      <c r="J393" s="121" t="str">
        <f>VLOOKUP($C393,$C$3:$M$15,COLUMNS($C$3:M$15),0)</f>
        <v>medical_value</v>
      </c>
      <c r="K393" s="344">
        <f t="shared" si="1337"/>
        <v>746</v>
      </c>
      <c r="L393" s="344">
        <f t="shared" si="1338"/>
        <v>759</v>
      </c>
      <c r="M393" s="344">
        <f t="shared" si="1339"/>
        <v>759</v>
      </c>
      <c r="N393" s="344">
        <f t="shared" si="1340"/>
        <v>772</v>
      </c>
      <c r="O393" s="344">
        <f t="shared" si="1341"/>
        <v>772</v>
      </c>
      <c r="P393" s="344">
        <f t="shared" si="1342"/>
        <v>785</v>
      </c>
      <c r="Q393" s="344">
        <f t="shared" si="1343"/>
        <v>785</v>
      </c>
      <c r="R393" s="344">
        <f t="shared" si="1344"/>
        <v>797</v>
      </c>
      <c r="S393" s="344">
        <f t="shared" si="1345"/>
        <v>797</v>
      </c>
      <c r="T393" s="344">
        <f t="shared" si="1346"/>
        <v>810</v>
      </c>
      <c r="U393" s="356">
        <v>3600</v>
      </c>
      <c r="V393" s="356">
        <v>2800</v>
      </c>
      <c r="W393" s="356">
        <v>2000</v>
      </c>
      <c r="X393" s="356">
        <v>1200</v>
      </c>
      <c r="Y393" s="356">
        <v>400</v>
      </c>
      <c r="Z393" s="344">
        <f t="shared" si="1347"/>
        <v>168</v>
      </c>
      <c r="AA393" s="344">
        <f t="shared" si="1348"/>
        <v>171</v>
      </c>
      <c r="AB393" s="344">
        <f t="shared" si="1349"/>
        <v>171</v>
      </c>
      <c r="AC393" s="344">
        <f t="shared" si="1350"/>
        <v>174</v>
      </c>
      <c r="AD393" s="344">
        <f t="shared" si="1351"/>
        <v>174</v>
      </c>
      <c r="AE393" s="344">
        <f t="shared" si="1352"/>
        <v>177</v>
      </c>
      <c r="AF393" s="344">
        <f t="shared" si="1353"/>
        <v>177</v>
      </c>
      <c r="AG393" s="344">
        <f t="shared" si="1354"/>
        <v>179</v>
      </c>
      <c r="AH393" s="344">
        <f t="shared" si="1355"/>
        <v>179</v>
      </c>
      <c r="AI393" s="344">
        <f t="shared" si="1356"/>
        <v>182</v>
      </c>
      <c r="AJ393" s="356">
        <v>3600</v>
      </c>
      <c r="AK393" s="356">
        <v>2800</v>
      </c>
      <c r="AL393" s="356">
        <v>2000</v>
      </c>
      <c r="AM393" s="356">
        <v>1200</v>
      </c>
      <c r="AN393" s="356">
        <v>400</v>
      </c>
      <c r="AO393" s="344">
        <f t="shared" si="1357"/>
        <v>195</v>
      </c>
      <c r="AP393" s="344">
        <f t="shared" si="1358"/>
        <v>203</v>
      </c>
      <c r="AQ393" s="344">
        <f t="shared" si="1359"/>
        <v>203</v>
      </c>
      <c r="AR393" s="344">
        <f t="shared" si="1360"/>
        <v>211</v>
      </c>
      <c r="AS393" s="344">
        <f t="shared" si="1361"/>
        <v>211</v>
      </c>
      <c r="AT393" s="344">
        <f t="shared" si="1362"/>
        <v>218</v>
      </c>
      <c r="AU393" s="344">
        <f t="shared" si="1363"/>
        <v>218</v>
      </c>
      <c r="AV393" s="344">
        <f t="shared" si="1364"/>
        <v>226</v>
      </c>
      <c r="AW393" s="344">
        <f t="shared" si="1365"/>
        <v>226</v>
      </c>
      <c r="AX393" s="344">
        <f t="shared" si="1366"/>
        <v>234</v>
      </c>
      <c r="AY393" s="356">
        <v>3600</v>
      </c>
      <c r="AZ393" s="356">
        <v>2800</v>
      </c>
      <c r="BA393" s="356">
        <v>2000</v>
      </c>
      <c r="BB393" s="356">
        <v>1200</v>
      </c>
      <c r="BC393" s="356">
        <v>400</v>
      </c>
      <c r="BD393" s="353">
        <f t="shared" ref="BD393:BH393" si="1480">IF(BD380="","",BD380+1)</f>
        <v>13</v>
      </c>
      <c r="BE393" s="353">
        <f t="shared" si="1480"/>
        <v>13</v>
      </c>
      <c r="BF393" s="353">
        <f t="shared" si="1480"/>
        <v>28</v>
      </c>
      <c r="BG393" s="353">
        <f t="shared" si="1480"/>
        <v>43</v>
      </c>
      <c r="BH393" s="353">
        <f t="shared" si="1480"/>
        <v>58</v>
      </c>
      <c r="BI393" s="146" t="str">
        <f t="shared" si="1442"/>
        <v>13;13</v>
      </c>
      <c r="BJ393" s="352">
        <f t="shared" si="1443"/>
        <v>28</v>
      </c>
      <c r="BK393" s="146" t="str">
        <f t="shared" si="1444"/>
        <v>43;58</v>
      </c>
      <c r="BL393" s="25">
        <f t="shared" si="1266"/>
        <v>5130101</v>
      </c>
      <c r="BM393" s="146">
        <f t="shared" ref="BM393" si="1481">BM380</f>
        <v>1288</v>
      </c>
      <c r="BN393" s="146">
        <f t="shared" si="1369"/>
        <v>5</v>
      </c>
      <c r="BO393" s="146">
        <f t="shared" ref="BO393:BP393" si="1482">BO380</f>
        <v>1</v>
      </c>
      <c r="BP393" s="146">
        <f t="shared" si="1482"/>
        <v>1</v>
      </c>
      <c r="BQ393" s="146">
        <f>VLOOKUP(IF(A393=1,0,A393),宝石属性!$B$26:$D$41,2,0)</f>
        <v>10</v>
      </c>
      <c r="BR393" s="146">
        <f>VLOOKUP(IF(A393=1,0,A393),宝石属性!$B$26:$D$41,3,0)</f>
        <v>2</v>
      </c>
      <c r="BS393" s="146">
        <f t="shared" ref="BS393:BV393" si="1483">IF(BS380="","",BS380)</f>
        <v>2</v>
      </c>
      <c r="BT393" s="146">
        <f t="shared" si="1483"/>
        <v>4</v>
      </c>
      <c r="BU393" s="146">
        <f t="shared" si="1483"/>
        <v>7</v>
      </c>
      <c r="BV393" s="146">
        <f t="shared" si="1483"/>
        <v>8</v>
      </c>
      <c r="BW393" s="357" t="str">
        <f t="shared" si="1274"/>
        <v/>
      </c>
      <c r="BX393" s="357" t="str">
        <f t="shared" si="1275"/>
        <v/>
      </c>
    </row>
    <row r="394" spans="1:76" s="353" customFormat="1">
      <c r="A394" s="121">
        <f t="shared" si="1420"/>
        <v>130</v>
      </c>
      <c r="B394" s="121" t="s">
        <v>1109</v>
      </c>
      <c r="C394" s="121" t="str">
        <f t="shared" si="1336"/>
        <v>锤</v>
      </c>
      <c r="D394" s="121" t="str">
        <f t="shared" si="1264"/>
        <v>130级绿装锤</v>
      </c>
      <c r="E394" s="121">
        <f>VLOOKUP($C394,$C$3:$M$15,COLUMNS($C$3:H$15),0)</f>
        <v>130</v>
      </c>
      <c r="F394" s="121" t="str">
        <f>VLOOKUP($C394,$C$3:$M$15,COLUMNS($C$3:I$15),0)</f>
        <v>phyattack_value</v>
      </c>
      <c r="G394" s="121">
        <f>VLOOKUP($C394,$C$3:$M$15,COLUMNS($C$3:J$15),0)</f>
        <v>150</v>
      </c>
      <c r="H394" s="121" t="str">
        <f>VLOOKUP($C394,$C$3:$M$15,COLUMNS($C$3:K$15),0)</f>
        <v>magicattack_value</v>
      </c>
      <c r="I394" s="121">
        <f>VLOOKUP($C394,$C$3:$M$15,COLUMNS($C$3:L$15),0)</f>
        <v>170</v>
      </c>
      <c r="J394" s="121" t="str">
        <f>VLOOKUP($C394,$C$3:$M$15,COLUMNS($C$3:M$15),0)</f>
        <v>medical_value</v>
      </c>
      <c r="K394" s="344">
        <f t="shared" si="1337"/>
        <v>746</v>
      </c>
      <c r="L394" s="344">
        <f t="shared" si="1338"/>
        <v>759</v>
      </c>
      <c r="M394" s="344">
        <f t="shared" si="1339"/>
        <v>759</v>
      </c>
      <c r="N394" s="344">
        <f t="shared" si="1340"/>
        <v>772</v>
      </c>
      <c r="O394" s="344">
        <f t="shared" si="1341"/>
        <v>772</v>
      </c>
      <c r="P394" s="344">
        <f t="shared" si="1342"/>
        <v>785</v>
      </c>
      <c r="Q394" s="344">
        <f t="shared" si="1343"/>
        <v>785</v>
      </c>
      <c r="R394" s="344">
        <f t="shared" si="1344"/>
        <v>797</v>
      </c>
      <c r="S394" s="344">
        <f t="shared" si="1345"/>
        <v>797</v>
      </c>
      <c r="T394" s="344">
        <f t="shared" si="1346"/>
        <v>810</v>
      </c>
      <c r="U394" s="356">
        <v>3600</v>
      </c>
      <c r="V394" s="356">
        <v>2800</v>
      </c>
      <c r="W394" s="356">
        <v>2000</v>
      </c>
      <c r="X394" s="356">
        <v>1200</v>
      </c>
      <c r="Y394" s="356">
        <v>400</v>
      </c>
      <c r="Z394" s="344">
        <f t="shared" si="1347"/>
        <v>168</v>
      </c>
      <c r="AA394" s="344">
        <f t="shared" si="1348"/>
        <v>171</v>
      </c>
      <c r="AB394" s="344">
        <f t="shared" si="1349"/>
        <v>171</v>
      </c>
      <c r="AC394" s="344">
        <f t="shared" si="1350"/>
        <v>174</v>
      </c>
      <c r="AD394" s="344">
        <f t="shared" si="1351"/>
        <v>174</v>
      </c>
      <c r="AE394" s="344">
        <f t="shared" si="1352"/>
        <v>177</v>
      </c>
      <c r="AF394" s="344">
        <f t="shared" si="1353"/>
        <v>177</v>
      </c>
      <c r="AG394" s="344">
        <f t="shared" si="1354"/>
        <v>179</v>
      </c>
      <c r="AH394" s="344">
        <f t="shared" si="1355"/>
        <v>179</v>
      </c>
      <c r="AI394" s="344">
        <f t="shared" si="1356"/>
        <v>182</v>
      </c>
      <c r="AJ394" s="356">
        <v>3600</v>
      </c>
      <c r="AK394" s="356">
        <v>2800</v>
      </c>
      <c r="AL394" s="356">
        <v>2000</v>
      </c>
      <c r="AM394" s="356">
        <v>1200</v>
      </c>
      <c r="AN394" s="356">
        <v>400</v>
      </c>
      <c r="AO394" s="344">
        <f t="shared" si="1357"/>
        <v>195</v>
      </c>
      <c r="AP394" s="344">
        <f t="shared" si="1358"/>
        <v>203</v>
      </c>
      <c r="AQ394" s="344">
        <f t="shared" si="1359"/>
        <v>203</v>
      </c>
      <c r="AR394" s="344">
        <f t="shared" si="1360"/>
        <v>211</v>
      </c>
      <c r="AS394" s="344">
        <f t="shared" si="1361"/>
        <v>211</v>
      </c>
      <c r="AT394" s="344">
        <f t="shared" si="1362"/>
        <v>218</v>
      </c>
      <c r="AU394" s="344">
        <f t="shared" si="1363"/>
        <v>218</v>
      </c>
      <c r="AV394" s="344">
        <f t="shared" si="1364"/>
        <v>226</v>
      </c>
      <c r="AW394" s="344">
        <f t="shared" si="1365"/>
        <v>226</v>
      </c>
      <c r="AX394" s="344">
        <f t="shared" si="1366"/>
        <v>234</v>
      </c>
      <c r="AY394" s="356">
        <v>3600</v>
      </c>
      <c r="AZ394" s="356">
        <v>2800</v>
      </c>
      <c r="BA394" s="356">
        <v>2000</v>
      </c>
      <c r="BB394" s="356">
        <v>1200</v>
      </c>
      <c r="BC394" s="356">
        <v>400</v>
      </c>
      <c r="BD394" s="353">
        <f t="shared" ref="BD394:BH394" si="1484">IF(BD381="","",BD381+1)</f>
        <v>13</v>
      </c>
      <c r="BE394" s="353">
        <f t="shared" si="1484"/>
        <v>13</v>
      </c>
      <c r="BF394" s="353">
        <f t="shared" si="1484"/>
        <v>28</v>
      </c>
      <c r="BG394" s="353">
        <f t="shared" si="1484"/>
        <v>43</v>
      </c>
      <c r="BH394" s="353">
        <f t="shared" si="1484"/>
        <v>58</v>
      </c>
      <c r="BI394" s="146" t="str">
        <f t="shared" si="1442"/>
        <v>13;13</v>
      </c>
      <c r="BJ394" s="352">
        <f t="shared" si="1443"/>
        <v>28</v>
      </c>
      <c r="BK394" s="146" t="str">
        <f t="shared" si="1444"/>
        <v>43;58</v>
      </c>
      <c r="BL394" s="25">
        <f t="shared" si="1266"/>
        <v>5130102</v>
      </c>
      <c r="BM394" s="146">
        <f t="shared" ref="BM394" si="1485">BM381</f>
        <v>4360</v>
      </c>
      <c r="BN394" s="146">
        <f t="shared" si="1369"/>
        <v>5</v>
      </c>
      <c r="BO394" s="146">
        <f t="shared" ref="BO394:BP394" si="1486">BO381</f>
        <v>1</v>
      </c>
      <c r="BP394" s="146">
        <f t="shared" si="1486"/>
        <v>2</v>
      </c>
      <c r="BQ394" s="146">
        <f>VLOOKUP(IF(A394=1,0,A394),宝石属性!$B$26:$D$41,2,0)</f>
        <v>10</v>
      </c>
      <c r="BR394" s="146">
        <f>VLOOKUP(IF(A394=1,0,A394),宝石属性!$B$26:$D$41,3,0)</f>
        <v>2</v>
      </c>
      <c r="BS394" s="146">
        <f t="shared" ref="BS394:BV394" si="1487">IF(BS381="","",BS381)</f>
        <v>2</v>
      </c>
      <c r="BT394" s="146">
        <f t="shared" si="1487"/>
        <v>4</v>
      </c>
      <c r="BU394" s="146">
        <f t="shared" si="1487"/>
        <v>7</v>
      </c>
      <c r="BV394" s="146">
        <f t="shared" si="1487"/>
        <v>8</v>
      </c>
      <c r="BW394" s="357" t="str">
        <f t="shared" si="1274"/>
        <v/>
      </c>
      <c r="BX394" s="357" t="str">
        <f t="shared" si="1275"/>
        <v/>
      </c>
    </row>
    <row r="395" spans="1:76" s="353" customFormat="1">
      <c r="A395" s="121">
        <f t="shared" si="1420"/>
        <v>130</v>
      </c>
      <c r="B395" s="121" t="s">
        <v>1109</v>
      </c>
      <c r="C395" s="121" t="str">
        <f t="shared" si="1336"/>
        <v>弓箭</v>
      </c>
      <c r="D395" s="121" t="str">
        <f t="shared" si="1264"/>
        <v>130级绿装弓箭</v>
      </c>
      <c r="E395" s="121">
        <f>VLOOKUP($C395,$C$3:$M$15,COLUMNS($C$3:H$15),0)</f>
        <v>130</v>
      </c>
      <c r="F395" s="121" t="str">
        <f>VLOOKUP($C395,$C$3:$M$15,COLUMNS($C$3:I$15),0)</f>
        <v>phyattack_value</v>
      </c>
      <c r="G395" s="121">
        <f>VLOOKUP($C395,$C$3:$M$15,COLUMNS($C$3:J$15),0)</f>
        <v>150</v>
      </c>
      <c r="H395" s="121" t="str">
        <f>VLOOKUP($C395,$C$3:$M$15,COLUMNS($C$3:K$15),0)</f>
        <v>magicattack_value</v>
      </c>
      <c r="I395" s="121">
        <f>VLOOKUP($C395,$C$3:$M$15,COLUMNS($C$3:L$15),0)</f>
        <v>170</v>
      </c>
      <c r="J395" s="121" t="str">
        <f>VLOOKUP($C395,$C$3:$M$15,COLUMNS($C$3:M$15),0)</f>
        <v>medical_value</v>
      </c>
      <c r="K395" s="344">
        <f t="shared" si="1337"/>
        <v>746</v>
      </c>
      <c r="L395" s="344">
        <f t="shared" si="1338"/>
        <v>759</v>
      </c>
      <c r="M395" s="344">
        <f t="shared" si="1339"/>
        <v>759</v>
      </c>
      <c r="N395" s="344">
        <f t="shared" si="1340"/>
        <v>772</v>
      </c>
      <c r="O395" s="344">
        <f t="shared" si="1341"/>
        <v>772</v>
      </c>
      <c r="P395" s="344">
        <f t="shared" si="1342"/>
        <v>785</v>
      </c>
      <c r="Q395" s="344">
        <f t="shared" si="1343"/>
        <v>785</v>
      </c>
      <c r="R395" s="344">
        <f t="shared" si="1344"/>
        <v>797</v>
      </c>
      <c r="S395" s="344">
        <f t="shared" si="1345"/>
        <v>797</v>
      </c>
      <c r="T395" s="344">
        <f t="shared" si="1346"/>
        <v>810</v>
      </c>
      <c r="U395" s="356">
        <v>3600</v>
      </c>
      <c r="V395" s="356">
        <v>2800</v>
      </c>
      <c r="W395" s="356">
        <v>2000</v>
      </c>
      <c r="X395" s="356">
        <v>1200</v>
      </c>
      <c r="Y395" s="356">
        <v>400</v>
      </c>
      <c r="Z395" s="344">
        <f t="shared" si="1347"/>
        <v>168</v>
      </c>
      <c r="AA395" s="344">
        <f t="shared" si="1348"/>
        <v>171</v>
      </c>
      <c r="AB395" s="344">
        <f t="shared" si="1349"/>
        <v>171</v>
      </c>
      <c r="AC395" s="344">
        <f t="shared" si="1350"/>
        <v>174</v>
      </c>
      <c r="AD395" s="344">
        <f t="shared" si="1351"/>
        <v>174</v>
      </c>
      <c r="AE395" s="344">
        <f t="shared" si="1352"/>
        <v>177</v>
      </c>
      <c r="AF395" s="344">
        <f t="shared" si="1353"/>
        <v>177</v>
      </c>
      <c r="AG395" s="344">
        <f t="shared" si="1354"/>
        <v>179</v>
      </c>
      <c r="AH395" s="344">
        <f t="shared" si="1355"/>
        <v>179</v>
      </c>
      <c r="AI395" s="344">
        <f t="shared" si="1356"/>
        <v>182</v>
      </c>
      <c r="AJ395" s="356">
        <v>3600</v>
      </c>
      <c r="AK395" s="356">
        <v>2800</v>
      </c>
      <c r="AL395" s="356">
        <v>2000</v>
      </c>
      <c r="AM395" s="356">
        <v>1200</v>
      </c>
      <c r="AN395" s="356">
        <v>400</v>
      </c>
      <c r="AO395" s="344">
        <f t="shared" si="1357"/>
        <v>195</v>
      </c>
      <c r="AP395" s="344">
        <f t="shared" si="1358"/>
        <v>203</v>
      </c>
      <c r="AQ395" s="344">
        <f t="shared" si="1359"/>
        <v>203</v>
      </c>
      <c r="AR395" s="344">
        <f t="shared" si="1360"/>
        <v>211</v>
      </c>
      <c r="AS395" s="344">
        <f t="shared" si="1361"/>
        <v>211</v>
      </c>
      <c r="AT395" s="344">
        <f t="shared" si="1362"/>
        <v>218</v>
      </c>
      <c r="AU395" s="344">
        <f t="shared" si="1363"/>
        <v>218</v>
      </c>
      <c r="AV395" s="344">
        <f t="shared" si="1364"/>
        <v>226</v>
      </c>
      <c r="AW395" s="344">
        <f t="shared" si="1365"/>
        <v>226</v>
      </c>
      <c r="AX395" s="344">
        <f t="shared" si="1366"/>
        <v>234</v>
      </c>
      <c r="AY395" s="356">
        <v>3600</v>
      </c>
      <c r="AZ395" s="356">
        <v>2800</v>
      </c>
      <c r="BA395" s="356">
        <v>2000</v>
      </c>
      <c r="BB395" s="356">
        <v>1200</v>
      </c>
      <c r="BC395" s="356">
        <v>400</v>
      </c>
      <c r="BD395" s="353">
        <f t="shared" ref="BD395:BH395" si="1488">IF(BD382="","",BD382+1)</f>
        <v>13</v>
      </c>
      <c r="BE395" s="353">
        <f t="shared" si="1488"/>
        <v>13</v>
      </c>
      <c r="BF395" s="353">
        <f t="shared" si="1488"/>
        <v>28</v>
      </c>
      <c r="BG395" s="353">
        <f t="shared" si="1488"/>
        <v>43</v>
      </c>
      <c r="BH395" s="353">
        <f t="shared" si="1488"/>
        <v>58</v>
      </c>
      <c r="BI395" s="146" t="str">
        <f t="shared" si="1442"/>
        <v>13;13</v>
      </c>
      <c r="BJ395" s="352">
        <f t="shared" si="1443"/>
        <v>28</v>
      </c>
      <c r="BK395" s="146" t="str">
        <f t="shared" si="1444"/>
        <v>43;58</v>
      </c>
      <c r="BL395" s="25">
        <f t="shared" si="1266"/>
        <v>5130103</v>
      </c>
      <c r="BM395" s="146">
        <f t="shared" ref="BM395" si="1489">BM382</f>
        <v>1800</v>
      </c>
      <c r="BN395" s="146">
        <f t="shared" si="1369"/>
        <v>5</v>
      </c>
      <c r="BO395" s="146">
        <f t="shared" ref="BO395:BP395" si="1490">BO382</f>
        <v>1</v>
      </c>
      <c r="BP395" s="146">
        <f t="shared" si="1490"/>
        <v>3</v>
      </c>
      <c r="BQ395" s="146">
        <f>VLOOKUP(IF(A395=1,0,A395),宝石属性!$B$26:$D$41,2,0)</f>
        <v>10</v>
      </c>
      <c r="BR395" s="146">
        <f>VLOOKUP(IF(A395=1,0,A395),宝石属性!$B$26:$D$41,3,0)</f>
        <v>2</v>
      </c>
      <c r="BS395" s="146">
        <f t="shared" ref="BS395:BV395" si="1491">IF(BS382="","",BS382)</f>
        <v>2</v>
      </c>
      <c r="BT395" s="146">
        <f t="shared" si="1491"/>
        <v>4</v>
      </c>
      <c r="BU395" s="146">
        <f t="shared" si="1491"/>
        <v>7</v>
      </c>
      <c r="BV395" s="146">
        <f t="shared" si="1491"/>
        <v>8</v>
      </c>
      <c r="BW395" s="357" t="str">
        <f t="shared" si="1274"/>
        <v/>
      </c>
      <c r="BX395" s="357" t="str">
        <f t="shared" si="1275"/>
        <v/>
      </c>
    </row>
    <row r="396" spans="1:76" s="353" customFormat="1">
      <c r="A396" s="121">
        <f t="shared" si="1420"/>
        <v>130</v>
      </c>
      <c r="B396" s="121" t="s">
        <v>1109</v>
      </c>
      <c r="C396" s="121" t="str">
        <f t="shared" si="1336"/>
        <v>爪</v>
      </c>
      <c r="D396" s="121" t="str">
        <f t="shared" si="1264"/>
        <v>130级绿装爪</v>
      </c>
      <c r="E396" s="121">
        <f>VLOOKUP($C396,$C$3:$M$15,COLUMNS($C$3:H$15),0)</f>
        <v>130</v>
      </c>
      <c r="F396" s="121" t="str">
        <f>VLOOKUP($C396,$C$3:$M$15,COLUMNS($C$3:I$15),0)</f>
        <v>phyattack_value</v>
      </c>
      <c r="G396" s="121">
        <f>VLOOKUP($C396,$C$3:$M$15,COLUMNS($C$3:J$15),0)</f>
        <v>150</v>
      </c>
      <c r="H396" s="121" t="str">
        <f>VLOOKUP($C396,$C$3:$M$15,COLUMNS($C$3:K$15),0)</f>
        <v>magicattack_value</v>
      </c>
      <c r="I396" s="121">
        <f>VLOOKUP($C396,$C$3:$M$15,COLUMNS($C$3:L$15),0)</f>
        <v>170</v>
      </c>
      <c r="J396" s="121" t="str">
        <f>VLOOKUP($C396,$C$3:$M$15,COLUMNS($C$3:M$15),0)</f>
        <v>medical_value</v>
      </c>
      <c r="K396" s="344">
        <f t="shared" si="1337"/>
        <v>746</v>
      </c>
      <c r="L396" s="344">
        <f t="shared" si="1338"/>
        <v>759</v>
      </c>
      <c r="M396" s="344">
        <f t="shared" si="1339"/>
        <v>759</v>
      </c>
      <c r="N396" s="344">
        <f t="shared" si="1340"/>
        <v>772</v>
      </c>
      <c r="O396" s="344">
        <f t="shared" si="1341"/>
        <v>772</v>
      </c>
      <c r="P396" s="344">
        <f t="shared" si="1342"/>
        <v>785</v>
      </c>
      <c r="Q396" s="344">
        <f t="shared" si="1343"/>
        <v>785</v>
      </c>
      <c r="R396" s="344">
        <f t="shared" si="1344"/>
        <v>797</v>
      </c>
      <c r="S396" s="344">
        <f t="shared" si="1345"/>
        <v>797</v>
      </c>
      <c r="T396" s="344">
        <f t="shared" si="1346"/>
        <v>810</v>
      </c>
      <c r="U396" s="356">
        <v>3600</v>
      </c>
      <c r="V396" s="356">
        <v>2800</v>
      </c>
      <c r="W396" s="356">
        <v>2000</v>
      </c>
      <c r="X396" s="356">
        <v>1200</v>
      </c>
      <c r="Y396" s="356">
        <v>400</v>
      </c>
      <c r="Z396" s="344">
        <f t="shared" si="1347"/>
        <v>168</v>
      </c>
      <c r="AA396" s="344">
        <f t="shared" si="1348"/>
        <v>171</v>
      </c>
      <c r="AB396" s="344">
        <f t="shared" si="1349"/>
        <v>171</v>
      </c>
      <c r="AC396" s="344">
        <f t="shared" si="1350"/>
        <v>174</v>
      </c>
      <c r="AD396" s="344">
        <f t="shared" si="1351"/>
        <v>174</v>
      </c>
      <c r="AE396" s="344">
        <f t="shared" si="1352"/>
        <v>177</v>
      </c>
      <c r="AF396" s="344">
        <f t="shared" si="1353"/>
        <v>177</v>
      </c>
      <c r="AG396" s="344">
        <f t="shared" si="1354"/>
        <v>179</v>
      </c>
      <c r="AH396" s="344">
        <f t="shared" si="1355"/>
        <v>179</v>
      </c>
      <c r="AI396" s="344">
        <f t="shared" si="1356"/>
        <v>182</v>
      </c>
      <c r="AJ396" s="356">
        <v>3600</v>
      </c>
      <c r="AK396" s="356">
        <v>2800</v>
      </c>
      <c r="AL396" s="356">
        <v>2000</v>
      </c>
      <c r="AM396" s="356">
        <v>1200</v>
      </c>
      <c r="AN396" s="356">
        <v>400</v>
      </c>
      <c r="AO396" s="344">
        <f t="shared" si="1357"/>
        <v>195</v>
      </c>
      <c r="AP396" s="344">
        <f t="shared" si="1358"/>
        <v>203</v>
      </c>
      <c r="AQ396" s="344">
        <f t="shared" si="1359"/>
        <v>203</v>
      </c>
      <c r="AR396" s="344">
        <f t="shared" si="1360"/>
        <v>211</v>
      </c>
      <c r="AS396" s="344">
        <f t="shared" si="1361"/>
        <v>211</v>
      </c>
      <c r="AT396" s="344">
        <f t="shared" si="1362"/>
        <v>218</v>
      </c>
      <c r="AU396" s="344">
        <f t="shared" si="1363"/>
        <v>218</v>
      </c>
      <c r="AV396" s="344">
        <f t="shared" si="1364"/>
        <v>226</v>
      </c>
      <c r="AW396" s="344">
        <f t="shared" si="1365"/>
        <v>226</v>
      </c>
      <c r="AX396" s="344">
        <f t="shared" si="1366"/>
        <v>234</v>
      </c>
      <c r="AY396" s="356">
        <v>3600</v>
      </c>
      <c r="AZ396" s="356">
        <v>2800</v>
      </c>
      <c r="BA396" s="356">
        <v>2000</v>
      </c>
      <c r="BB396" s="356">
        <v>1200</v>
      </c>
      <c r="BC396" s="356">
        <v>400</v>
      </c>
      <c r="BD396" s="353">
        <f t="shared" ref="BD396:BH396" si="1492">IF(BD383="","",BD383+1)</f>
        <v>13</v>
      </c>
      <c r="BE396" s="353">
        <f t="shared" si="1492"/>
        <v>13</v>
      </c>
      <c r="BF396" s="353">
        <f t="shared" si="1492"/>
        <v>28</v>
      </c>
      <c r="BG396" s="353">
        <f t="shared" si="1492"/>
        <v>43</v>
      </c>
      <c r="BH396" s="353">
        <f t="shared" si="1492"/>
        <v>58</v>
      </c>
      <c r="BI396" s="146" t="str">
        <f t="shared" si="1442"/>
        <v>13;13</v>
      </c>
      <c r="BJ396" s="352">
        <f t="shared" si="1443"/>
        <v>28</v>
      </c>
      <c r="BK396" s="146" t="str">
        <f t="shared" si="1444"/>
        <v>43;58</v>
      </c>
      <c r="BL396" s="25">
        <f t="shared" si="1266"/>
        <v>5130104</v>
      </c>
      <c r="BM396" s="146">
        <f t="shared" ref="BM396" si="1493">BM383</f>
        <v>3080</v>
      </c>
      <c r="BN396" s="146">
        <f t="shared" si="1369"/>
        <v>5</v>
      </c>
      <c r="BO396" s="146">
        <f t="shared" ref="BO396:BP396" si="1494">BO383</f>
        <v>1</v>
      </c>
      <c r="BP396" s="146">
        <f t="shared" si="1494"/>
        <v>4</v>
      </c>
      <c r="BQ396" s="146">
        <f>VLOOKUP(IF(A396=1,0,A396),宝石属性!$B$26:$D$41,2,0)</f>
        <v>10</v>
      </c>
      <c r="BR396" s="146">
        <f>VLOOKUP(IF(A396=1,0,A396),宝石属性!$B$26:$D$41,3,0)</f>
        <v>2</v>
      </c>
      <c r="BS396" s="146">
        <f t="shared" ref="BS396:BV396" si="1495">IF(BS383="","",BS383)</f>
        <v>2</v>
      </c>
      <c r="BT396" s="146">
        <f t="shared" si="1495"/>
        <v>4</v>
      </c>
      <c r="BU396" s="146">
        <f t="shared" si="1495"/>
        <v>7</v>
      </c>
      <c r="BV396" s="146">
        <f t="shared" si="1495"/>
        <v>8</v>
      </c>
      <c r="BW396" s="357" t="str">
        <f t="shared" si="1274"/>
        <v/>
      </c>
      <c r="BX396" s="357" t="str">
        <f t="shared" si="1275"/>
        <v/>
      </c>
    </row>
    <row r="397" spans="1:76" s="353" customFormat="1">
      <c r="A397" s="121">
        <f t="shared" si="1420"/>
        <v>130</v>
      </c>
      <c r="B397" s="121" t="s">
        <v>1109</v>
      </c>
      <c r="C397" s="121" t="str">
        <f t="shared" si="1336"/>
        <v>魔棒</v>
      </c>
      <c r="D397" s="121" t="str">
        <f t="shared" si="1264"/>
        <v>130级绿装魔棒</v>
      </c>
      <c r="E397" s="121">
        <f>VLOOKUP($C397,$C$3:$M$15,COLUMNS($C$3:H$15),0)</f>
        <v>130</v>
      </c>
      <c r="F397" s="121" t="str">
        <f>VLOOKUP($C397,$C$3:$M$15,COLUMNS($C$3:I$15),0)</f>
        <v>phyattack_value</v>
      </c>
      <c r="G397" s="121">
        <f>VLOOKUP($C397,$C$3:$M$15,COLUMNS($C$3:J$15),0)</f>
        <v>150</v>
      </c>
      <c r="H397" s="121" t="str">
        <f>VLOOKUP($C397,$C$3:$M$15,COLUMNS($C$3:K$15),0)</f>
        <v>magicattack_value</v>
      </c>
      <c r="I397" s="121">
        <f>VLOOKUP($C397,$C$3:$M$15,COLUMNS($C$3:L$15),0)</f>
        <v>170</v>
      </c>
      <c r="J397" s="121" t="str">
        <f>VLOOKUP($C397,$C$3:$M$15,COLUMNS($C$3:M$15),0)</f>
        <v>medical_value</v>
      </c>
      <c r="K397" s="344">
        <f t="shared" si="1337"/>
        <v>746</v>
      </c>
      <c r="L397" s="344">
        <f t="shared" si="1338"/>
        <v>759</v>
      </c>
      <c r="M397" s="344">
        <f t="shared" si="1339"/>
        <v>759</v>
      </c>
      <c r="N397" s="344">
        <f t="shared" si="1340"/>
        <v>772</v>
      </c>
      <c r="O397" s="344">
        <f t="shared" si="1341"/>
        <v>772</v>
      </c>
      <c r="P397" s="344">
        <f t="shared" si="1342"/>
        <v>785</v>
      </c>
      <c r="Q397" s="344">
        <f t="shared" si="1343"/>
        <v>785</v>
      </c>
      <c r="R397" s="344">
        <f t="shared" si="1344"/>
        <v>797</v>
      </c>
      <c r="S397" s="344">
        <f t="shared" si="1345"/>
        <v>797</v>
      </c>
      <c r="T397" s="344">
        <f t="shared" si="1346"/>
        <v>810</v>
      </c>
      <c r="U397" s="356">
        <v>3600</v>
      </c>
      <c r="V397" s="356">
        <v>2800</v>
      </c>
      <c r="W397" s="356">
        <v>2000</v>
      </c>
      <c r="X397" s="356">
        <v>1200</v>
      </c>
      <c r="Y397" s="356">
        <v>400</v>
      </c>
      <c r="Z397" s="344">
        <f t="shared" si="1347"/>
        <v>168</v>
      </c>
      <c r="AA397" s="344">
        <f t="shared" si="1348"/>
        <v>171</v>
      </c>
      <c r="AB397" s="344">
        <f t="shared" si="1349"/>
        <v>171</v>
      </c>
      <c r="AC397" s="344">
        <f t="shared" si="1350"/>
        <v>174</v>
      </c>
      <c r="AD397" s="344">
        <f t="shared" si="1351"/>
        <v>174</v>
      </c>
      <c r="AE397" s="344">
        <f t="shared" si="1352"/>
        <v>177</v>
      </c>
      <c r="AF397" s="344">
        <f t="shared" si="1353"/>
        <v>177</v>
      </c>
      <c r="AG397" s="344">
        <f t="shared" si="1354"/>
        <v>179</v>
      </c>
      <c r="AH397" s="344">
        <f t="shared" si="1355"/>
        <v>179</v>
      </c>
      <c r="AI397" s="344">
        <f t="shared" si="1356"/>
        <v>182</v>
      </c>
      <c r="AJ397" s="356">
        <v>3600</v>
      </c>
      <c r="AK397" s="356">
        <v>2800</v>
      </c>
      <c r="AL397" s="356">
        <v>2000</v>
      </c>
      <c r="AM397" s="356">
        <v>1200</v>
      </c>
      <c r="AN397" s="356">
        <v>400</v>
      </c>
      <c r="AO397" s="344">
        <f t="shared" si="1357"/>
        <v>195</v>
      </c>
      <c r="AP397" s="344">
        <f t="shared" si="1358"/>
        <v>203</v>
      </c>
      <c r="AQ397" s="344">
        <f t="shared" si="1359"/>
        <v>203</v>
      </c>
      <c r="AR397" s="344">
        <f t="shared" si="1360"/>
        <v>211</v>
      </c>
      <c r="AS397" s="344">
        <f t="shared" si="1361"/>
        <v>211</v>
      </c>
      <c r="AT397" s="344">
        <f t="shared" si="1362"/>
        <v>218</v>
      </c>
      <c r="AU397" s="344">
        <f t="shared" si="1363"/>
        <v>218</v>
      </c>
      <c r="AV397" s="344">
        <f t="shared" si="1364"/>
        <v>226</v>
      </c>
      <c r="AW397" s="344">
        <f t="shared" si="1365"/>
        <v>226</v>
      </c>
      <c r="AX397" s="344">
        <f t="shared" si="1366"/>
        <v>234</v>
      </c>
      <c r="AY397" s="356">
        <v>3600</v>
      </c>
      <c r="AZ397" s="356">
        <v>2800</v>
      </c>
      <c r="BA397" s="356">
        <v>2000</v>
      </c>
      <c r="BB397" s="356">
        <v>1200</v>
      </c>
      <c r="BC397" s="356">
        <v>400</v>
      </c>
      <c r="BD397" s="353">
        <f t="shared" ref="BD397:BH397" si="1496">IF(BD384="","",BD384+1)</f>
        <v>13</v>
      </c>
      <c r="BE397" s="353">
        <f t="shared" si="1496"/>
        <v>13</v>
      </c>
      <c r="BF397" s="353">
        <f t="shared" si="1496"/>
        <v>28</v>
      </c>
      <c r="BG397" s="353">
        <f t="shared" si="1496"/>
        <v>43</v>
      </c>
      <c r="BH397" s="353">
        <f t="shared" si="1496"/>
        <v>58</v>
      </c>
      <c r="BI397" s="146" t="str">
        <f t="shared" si="1442"/>
        <v>13;13</v>
      </c>
      <c r="BJ397" s="352">
        <f t="shared" si="1443"/>
        <v>28</v>
      </c>
      <c r="BK397" s="146" t="str">
        <f t="shared" si="1444"/>
        <v>43;58</v>
      </c>
      <c r="BL397" s="25">
        <f t="shared" si="1266"/>
        <v>5130105</v>
      </c>
      <c r="BM397" s="146">
        <f t="shared" ref="BM397" si="1497">BM384</f>
        <v>2824</v>
      </c>
      <c r="BN397" s="146">
        <f t="shared" si="1369"/>
        <v>5</v>
      </c>
      <c r="BO397" s="146">
        <f t="shared" ref="BO397:BP397" si="1498">BO384</f>
        <v>1</v>
      </c>
      <c r="BP397" s="146">
        <f t="shared" si="1498"/>
        <v>5</v>
      </c>
      <c r="BQ397" s="146">
        <f>VLOOKUP(IF(A397=1,0,A397),宝石属性!$B$26:$D$41,2,0)</f>
        <v>10</v>
      </c>
      <c r="BR397" s="146">
        <f>VLOOKUP(IF(A397=1,0,A397),宝石属性!$B$26:$D$41,3,0)</f>
        <v>2</v>
      </c>
      <c r="BS397" s="146">
        <f t="shared" ref="BS397:BV397" si="1499">IF(BS384="","",BS384)</f>
        <v>2</v>
      </c>
      <c r="BT397" s="146">
        <f t="shared" si="1499"/>
        <v>4</v>
      </c>
      <c r="BU397" s="146">
        <f t="shared" si="1499"/>
        <v>7</v>
      </c>
      <c r="BV397" s="146">
        <f t="shared" si="1499"/>
        <v>8</v>
      </c>
      <c r="BW397" s="357" t="str">
        <f t="shared" si="1274"/>
        <v/>
      </c>
      <c r="BX397" s="357" t="str">
        <f t="shared" si="1275"/>
        <v/>
      </c>
    </row>
    <row r="398" spans="1:76" s="353" customFormat="1">
      <c r="A398" s="121">
        <f t="shared" si="1420"/>
        <v>130</v>
      </c>
      <c r="B398" s="121" t="s">
        <v>1109</v>
      </c>
      <c r="C398" s="121" t="str">
        <f t="shared" si="1336"/>
        <v>法杖</v>
      </c>
      <c r="D398" s="121" t="str">
        <f t="shared" si="1264"/>
        <v>130级绿装法杖</v>
      </c>
      <c r="E398" s="121">
        <f>VLOOKUP($C398,$C$3:$M$15,COLUMNS($C$3:H$15),0)</f>
        <v>130</v>
      </c>
      <c r="F398" s="121" t="str">
        <f>VLOOKUP($C398,$C$3:$M$15,COLUMNS($C$3:I$15),0)</f>
        <v>phyattack_value</v>
      </c>
      <c r="G398" s="121">
        <f>VLOOKUP($C398,$C$3:$M$15,COLUMNS($C$3:J$15),0)</f>
        <v>150</v>
      </c>
      <c r="H398" s="121" t="str">
        <f>VLOOKUP($C398,$C$3:$M$15,COLUMNS($C$3:K$15),0)</f>
        <v>magicattack_value</v>
      </c>
      <c r="I398" s="121">
        <f>VLOOKUP($C398,$C$3:$M$15,COLUMNS($C$3:L$15),0)</f>
        <v>170</v>
      </c>
      <c r="J398" s="121" t="str">
        <f>VLOOKUP($C398,$C$3:$M$15,COLUMNS($C$3:M$15),0)</f>
        <v>medical_value</v>
      </c>
      <c r="K398" s="344">
        <f t="shared" si="1337"/>
        <v>746</v>
      </c>
      <c r="L398" s="344">
        <f t="shared" si="1338"/>
        <v>759</v>
      </c>
      <c r="M398" s="344">
        <f t="shared" si="1339"/>
        <v>759</v>
      </c>
      <c r="N398" s="344">
        <f t="shared" si="1340"/>
        <v>772</v>
      </c>
      <c r="O398" s="344">
        <f t="shared" si="1341"/>
        <v>772</v>
      </c>
      <c r="P398" s="344">
        <f t="shared" si="1342"/>
        <v>785</v>
      </c>
      <c r="Q398" s="344">
        <f t="shared" si="1343"/>
        <v>785</v>
      </c>
      <c r="R398" s="344">
        <f t="shared" si="1344"/>
        <v>797</v>
      </c>
      <c r="S398" s="344">
        <f t="shared" si="1345"/>
        <v>797</v>
      </c>
      <c r="T398" s="344">
        <f t="shared" si="1346"/>
        <v>810</v>
      </c>
      <c r="U398" s="356">
        <v>3600</v>
      </c>
      <c r="V398" s="356">
        <v>2800</v>
      </c>
      <c r="W398" s="356">
        <v>2000</v>
      </c>
      <c r="X398" s="356">
        <v>1200</v>
      </c>
      <c r="Y398" s="356">
        <v>400</v>
      </c>
      <c r="Z398" s="344">
        <f t="shared" si="1347"/>
        <v>168</v>
      </c>
      <c r="AA398" s="344">
        <f t="shared" si="1348"/>
        <v>171</v>
      </c>
      <c r="AB398" s="344">
        <f t="shared" si="1349"/>
        <v>171</v>
      </c>
      <c r="AC398" s="344">
        <f t="shared" si="1350"/>
        <v>174</v>
      </c>
      <c r="AD398" s="344">
        <f t="shared" si="1351"/>
        <v>174</v>
      </c>
      <c r="AE398" s="344">
        <f t="shared" si="1352"/>
        <v>177</v>
      </c>
      <c r="AF398" s="344">
        <f t="shared" si="1353"/>
        <v>177</v>
      </c>
      <c r="AG398" s="344">
        <f t="shared" si="1354"/>
        <v>179</v>
      </c>
      <c r="AH398" s="344">
        <f t="shared" si="1355"/>
        <v>179</v>
      </c>
      <c r="AI398" s="344">
        <f t="shared" si="1356"/>
        <v>182</v>
      </c>
      <c r="AJ398" s="356">
        <v>3600</v>
      </c>
      <c r="AK398" s="356">
        <v>2800</v>
      </c>
      <c r="AL398" s="356">
        <v>2000</v>
      </c>
      <c r="AM398" s="356">
        <v>1200</v>
      </c>
      <c r="AN398" s="356">
        <v>400</v>
      </c>
      <c r="AO398" s="344">
        <f t="shared" si="1357"/>
        <v>195</v>
      </c>
      <c r="AP398" s="344">
        <f t="shared" si="1358"/>
        <v>203</v>
      </c>
      <c r="AQ398" s="344">
        <f t="shared" si="1359"/>
        <v>203</v>
      </c>
      <c r="AR398" s="344">
        <f t="shared" si="1360"/>
        <v>211</v>
      </c>
      <c r="AS398" s="344">
        <f t="shared" si="1361"/>
        <v>211</v>
      </c>
      <c r="AT398" s="344">
        <f t="shared" si="1362"/>
        <v>218</v>
      </c>
      <c r="AU398" s="344">
        <f t="shared" si="1363"/>
        <v>218</v>
      </c>
      <c r="AV398" s="344">
        <f t="shared" si="1364"/>
        <v>226</v>
      </c>
      <c r="AW398" s="344">
        <f t="shared" si="1365"/>
        <v>226</v>
      </c>
      <c r="AX398" s="344">
        <f t="shared" si="1366"/>
        <v>234</v>
      </c>
      <c r="AY398" s="356">
        <v>3600</v>
      </c>
      <c r="AZ398" s="356">
        <v>2800</v>
      </c>
      <c r="BA398" s="356">
        <v>2000</v>
      </c>
      <c r="BB398" s="356">
        <v>1200</v>
      </c>
      <c r="BC398" s="356">
        <v>400</v>
      </c>
      <c r="BD398" s="353">
        <f t="shared" ref="BD398:BH398" si="1500">IF(BD385="","",BD385+1)</f>
        <v>13</v>
      </c>
      <c r="BE398" s="353">
        <f t="shared" si="1500"/>
        <v>13</v>
      </c>
      <c r="BF398" s="353">
        <f t="shared" si="1500"/>
        <v>28</v>
      </c>
      <c r="BG398" s="353">
        <f t="shared" si="1500"/>
        <v>43</v>
      </c>
      <c r="BH398" s="353">
        <f t="shared" si="1500"/>
        <v>58</v>
      </c>
      <c r="BI398" s="146" t="str">
        <f t="shared" si="1442"/>
        <v>13;13</v>
      </c>
      <c r="BJ398" s="352">
        <f t="shared" si="1443"/>
        <v>28</v>
      </c>
      <c r="BK398" s="146" t="str">
        <f t="shared" si="1444"/>
        <v>43;58</v>
      </c>
      <c r="BL398" s="25">
        <f t="shared" si="1266"/>
        <v>5130106</v>
      </c>
      <c r="BM398" s="146">
        <f t="shared" ref="BM398" si="1501">BM385</f>
        <v>4104</v>
      </c>
      <c r="BN398" s="146">
        <f t="shared" si="1369"/>
        <v>5</v>
      </c>
      <c r="BO398" s="146">
        <f t="shared" ref="BO398:BP398" si="1502">BO385</f>
        <v>1</v>
      </c>
      <c r="BP398" s="146">
        <f t="shared" si="1502"/>
        <v>6</v>
      </c>
      <c r="BQ398" s="146">
        <f>VLOOKUP(IF(A398=1,0,A398),宝石属性!$B$26:$D$41,2,0)</f>
        <v>10</v>
      </c>
      <c r="BR398" s="146">
        <f>VLOOKUP(IF(A398=1,0,A398),宝石属性!$B$26:$D$41,3,0)</f>
        <v>2</v>
      </c>
      <c r="BS398" s="146">
        <f t="shared" ref="BS398:BV398" si="1503">IF(BS385="","",BS385)</f>
        <v>2</v>
      </c>
      <c r="BT398" s="146">
        <f t="shared" si="1503"/>
        <v>4</v>
      </c>
      <c r="BU398" s="146">
        <f t="shared" si="1503"/>
        <v>7</v>
      </c>
      <c r="BV398" s="146">
        <f t="shared" si="1503"/>
        <v>8</v>
      </c>
      <c r="BW398" s="357" t="str">
        <f t="shared" si="1274"/>
        <v/>
      </c>
      <c r="BX398" s="357" t="str">
        <f t="shared" si="1275"/>
        <v/>
      </c>
    </row>
    <row r="399" spans="1:76" s="353" customFormat="1">
      <c r="A399" s="121">
        <f t="shared" si="1420"/>
        <v>130</v>
      </c>
      <c r="B399" s="121" t="s">
        <v>1109</v>
      </c>
      <c r="C399" s="121" t="str">
        <f t="shared" si="1336"/>
        <v>男衣</v>
      </c>
      <c r="D399" s="121" t="str">
        <f t="shared" si="1264"/>
        <v>130级绿装男衣</v>
      </c>
      <c r="E399" s="121">
        <f>VLOOKUP($C399,$C$3:$M$15,COLUMNS($C$3:H$15),0)</f>
        <v>60</v>
      </c>
      <c r="F399" s="121" t="str">
        <f>VLOOKUP($C399,$C$3:$M$15,COLUMNS($C$3:I$15),0)</f>
        <v>maxhp_value</v>
      </c>
      <c r="G399" s="121">
        <f>VLOOKUP($C399,$C$3:$M$15,COLUMNS($C$3:J$15),0)</f>
        <v>140</v>
      </c>
      <c r="H399" s="121" t="str">
        <f>VLOOKUP($C399,$C$3:$M$15,COLUMNS($C$3:K$15),0)</f>
        <v>defend_value</v>
      </c>
      <c r="I399" s="121" t="str">
        <f>VLOOKUP($C399,$C$3:$M$15,COLUMNS($C$3:L$15),0)</f>
        <v/>
      </c>
      <c r="J399" s="121" t="str">
        <f>VLOOKUP($C399,$C$3:$M$15,COLUMNS($C$3:M$15),0)</f>
        <v/>
      </c>
      <c r="K399" s="344">
        <f t="shared" si="1337"/>
        <v>597</v>
      </c>
      <c r="L399" s="344">
        <f t="shared" si="1338"/>
        <v>607</v>
      </c>
      <c r="M399" s="344">
        <f t="shared" si="1339"/>
        <v>607</v>
      </c>
      <c r="N399" s="344">
        <f t="shared" si="1340"/>
        <v>617</v>
      </c>
      <c r="O399" s="344">
        <f t="shared" si="1341"/>
        <v>617</v>
      </c>
      <c r="P399" s="344">
        <f t="shared" si="1342"/>
        <v>628</v>
      </c>
      <c r="Q399" s="344">
        <f t="shared" si="1343"/>
        <v>628</v>
      </c>
      <c r="R399" s="344">
        <f t="shared" si="1344"/>
        <v>638</v>
      </c>
      <c r="S399" s="344">
        <f t="shared" si="1345"/>
        <v>638</v>
      </c>
      <c r="T399" s="344">
        <f t="shared" si="1346"/>
        <v>648</v>
      </c>
      <c r="U399" s="356">
        <v>3600</v>
      </c>
      <c r="V399" s="356">
        <v>2800</v>
      </c>
      <c r="W399" s="356">
        <v>2000</v>
      </c>
      <c r="X399" s="356">
        <v>1200</v>
      </c>
      <c r="Y399" s="356">
        <v>400</v>
      </c>
      <c r="Z399" s="344">
        <f t="shared" si="1347"/>
        <v>187</v>
      </c>
      <c r="AA399" s="344">
        <f t="shared" si="1348"/>
        <v>190</v>
      </c>
      <c r="AB399" s="344">
        <f t="shared" si="1349"/>
        <v>190</v>
      </c>
      <c r="AC399" s="344">
        <f t="shared" si="1350"/>
        <v>193</v>
      </c>
      <c r="AD399" s="344">
        <f t="shared" si="1351"/>
        <v>193</v>
      </c>
      <c r="AE399" s="344">
        <f t="shared" si="1352"/>
        <v>196</v>
      </c>
      <c r="AF399" s="344">
        <f t="shared" si="1353"/>
        <v>196</v>
      </c>
      <c r="AG399" s="344">
        <f t="shared" si="1354"/>
        <v>199</v>
      </c>
      <c r="AH399" s="344">
        <f t="shared" si="1355"/>
        <v>199</v>
      </c>
      <c r="AI399" s="344">
        <f t="shared" si="1356"/>
        <v>203</v>
      </c>
      <c r="AJ399" s="356">
        <v>3600</v>
      </c>
      <c r="AK399" s="356">
        <v>2800</v>
      </c>
      <c r="AL399" s="356">
        <v>2000</v>
      </c>
      <c r="AM399" s="356">
        <v>1200</v>
      </c>
      <c r="AN399" s="356">
        <v>400</v>
      </c>
      <c r="AO399" s="344" t="str">
        <f t="shared" si="1357"/>
        <v/>
      </c>
      <c r="AP399" s="344" t="str">
        <f t="shared" si="1358"/>
        <v/>
      </c>
      <c r="AQ399" s="344" t="str">
        <f t="shared" si="1359"/>
        <v/>
      </c>
      <c r="AR399" s="344" t="str">
        <f t="shared" si="1360"/>
        <v/>
      </c>
      <c r="AS399" s="344" t="str">
        <f t="shared" si="1361"/>
        <v/>
      </c>
      <c r="AT399" s="344" t="str">
        <f t="shared" si="1362"/>
        <v/>
      </c>
      <c r="AU399" s="344" t="str">
        <f t="shared" si="1363"/>
        <v/>
      </c>
      <c r="AV399" s="344" t="str">
        <f t="shared" si="1364"/>
        <v/>
      </c>
      <c r="AW399" s="344" t="str">
        <f t="shared" si="1365"/>
        <v/>
      </c>
      <c r="AX399" s="344" t="str">
        <f t="shared" si="1366"/>
        <v/>
      </c>
      <c r="AY399" s="356">
        <v>3600</v>
      </c>
      <c r="AZ399" s="356">
        <v>2800</v>
      </c>
      <c r="BA399" s="356">
        <v>2000</v>
      </c>
      <c r="BB399" s="356">
        <v>1200</v>
      </c>
      <c r="BC399" s="356">
        <v>400</v>
      </c>
      <c r="BD399" s="353">
        <f t="shared" ref="BD399:BH399" si="1504">IF(BD386="","",BD386+1)</f>
        <v>13</v>
      </c>
      <c r="BE399" s="353">
        <f t="shared" si="1504"/>
        <v>13</v>
      </c>
      <c r="BF399" s="353">
        <f t="shared" si="1504"/>
        <v>28</v>
      </c>
      <c r="BG399" s="353">
        <f t="shared" si="1504"/>
        <v>43</v>
      </c>
      <c r="BH399" s="353">
        <f t="shared" si="1504"/>
        <v>58</v>
      </c>
      <c r="BI399" s="146" t="str">
        <f t="shared" si="1442"/>
        <v>13;13</v>
      </c>
      <c r="BJ399" s="352">
        <f t="shared" si="1443"/>
        <v>28</v>
      </c>
      <c r="BK399" s="146" t="str">
        <f t="shared" si="1444"/>
        <v>43;58</v>
      </c>
      <c r="BL399" s="25">
        <f t="shared" si="1266"/>
        <v>5130207</v>
      </c>
      <c r="BM399" s="146">
        <f t="shared" ref="BM399" si="1505">BM386</f>
        <v>312</v>
      </c>
      <c r="BN399" s="146">
        <f t="shared" si="1369"/>
        <v>5</v>
      </c>
      <c r="BO399" s="146">
        <f t="shared" ref="BO399:BP399" si="1506">BO386</f>
        <v>2</v>
      </c>
      <c r="BP399" s="146">
        <f t="shared" si="1506"/>
        <v>7</v>
      </c>
      <c r="BQ399" s="146">
        <f>VLOOKUP(IF(A399=1,0,A399),宝石属性!$B$26:$D$41,2,0)</f>
        <v>10</v>
      </c>
      <c r="BR399" s="146">
        <f>VLOOKUP(IF(A399=1,0,A399),宝石属性!$B$26:$D$41,3,0)</f>
        <v>2</v>
      </c>
      <c r="BS399" s="146">
        <f t="shared" ref="BS399:BV399" si="1507">IF(BS386="","",BS386)</f>
        <v>1</v>
      </c>
      <c r="BT399" s="146">
        <f t="shared" si="1507"/>
        <v>3</v>
      </c>
      <c r="BU399" s="146">
        <f t="shared" si="1507"/>
        <v>5</v>
      </c>
      <c r="BV399" s="146">
        <f t="shared" si="1507"/>
        <v>7</v>
      </c>
      <c r="BW399" s="357" t="str">
        <f t="shared" si="1274"/>
        <v/>
      </c>
      <c r="BX399" s="357" t="str">
        <f t="shared" si="1275"/>
        <v/>
      </c>
    </row>
    <row r="400" spans="1:76" s="353" customFormat="1">
      <c r="A400" s="121">
        <f t="shared" si="1420"/>
        <v>130</v>
      </c>
      <c r="B400" s="121" t="s">
        <v>1109</v>
      </c>
      <c r="C400" s="121" t="str">
        <f t="shared" si="1336"/>
        <v>女衣</v>
      </c>
      <c r="D400" s="121" t="str">
        <f t="shared" si="1264"/>
        <v>130级绿装女衣</v>
      </c>
      <c r="E400" s="121">
        <f>VLOOKUP($C400,$C$3:$M$15,COLUMNS($C$3:H$15),0)</f>
        <v>60</v>
      </c>
      <c r="F400" s="121" t="str">
        <f>VLOOKUP($C400,$C$3:$M$15,COLUMNS($C$3:I$15),0)</f>
        <v>maxhp_value</v>
      </c>
      <c r="G400" s="121">
        <f>VLOOKUP($C400,$C$3:$M$15,COLUMNS($C$3:J$15),0)</f>
        <v>140</v>
      </c>
      <c r="H400" s="121" t="str">
        <f>VLOOKUP($C400,$C$3:$M$15,COLUMNS($C$3:K$15),0)</f>
        <v>defend_value</v>
      </c>
      <c r="I400" s="121" t="str">
        <f>VLOOKUP($C400,$C$3:$M$15,COLUMNS($C$3:L$15),0)</f>
        <v/>
      </c>
      <c r="J400" s="121" t="str">
        <f>VLOOKUP($C400,$C$3:$M$15,COLUMNS($C$3:M$15),0)</f>
        <v/>
      </c>
      <c r="K400" s="344">
        <f t="shared" si="1337"/>
        <v>597</v>
      </c>
      <c r="L400" s="344">
        <f t="shared" si="1338"/>
        <v>607</v>
      </c>
      <c r="M400" s="344">
        <f t="shared" si="1339"/>
        <v>607</v>
      </c>
      <c r="N400" s="344">
        <f t="shared" si="1340"/>
        <v>617</v>
      </c>
      <c r="O400" s="344">
        <f t="shared" si="1341"/>
        <v>617</v>
      </c>
      <c r="P400" s="344">
        <f t="shared" si="1342"/>
        <v>628</v>
      </c>
      <c r="Q400" s="344">
        <f t="shared" si="1343"/>
        <v>628</v>
      </c>
      <c r="R400" s="344">
        <f t="shared" si="1344"/>
        <v>638</v>
      </c>
      <c r="S400" s="344">
        <f t="shared" si="1345"/>
        <v>638</v>
      </c>
      <c r="T400" s="344">
        <f t="shared" si="1346"/>
        <v>648</v>
      </c>
      <c r="U400" s="356">
        <v>3600</v>
      </c>
      <c r="V400" s="356">
        <v>2800</v>
      </c>
      <c r="W400" s="356">
        <v>2000</v>
      </c>
      <c r="X400" s="356">
        <v>1200</v>
      </c>
      <c r="Y400" s="356">
        <v>400</v>
      </c>
      <c r="Z400" s="344">
        <f t="shared" si="1347"/>
        <v>187</v>
      </c>
      <c r="AA400" s="344">
        <f t="shared" si="1348"/>
        <v>190</v>
      </c>
      <c r="AB400" s="344">
        <f t="shared" si="1349"/>
        <v>190</v>
      </c>
      <c r="AC400" s="344">
        <f t="shared" si="1350"/>
        <v>193</v>
      </c>
      <c r="AD400" s="344">
        <f t="shared" si="1351"/>
        <v>193</v>
      </c>
      <c r="AE400" s="344">
        <f t="shared" si="1352"/>
        <v>196</v>
      </c>
      <c r="AF400" s="344">
        <f t="shared" si="1353"/>
        <v>196</v>
      </c>
      <c r="AG400" s="344">
        <f t="shared" si="1354"/>
        <v>199</v>
      </c>
      <c r="AH400" s="344">
        <f t="shared" si="1355"/>
        <v>199</v>
      </c>
      <c r="AI400" s="344">
        <f t="shared" si="1356"/>
        <v>203</v>
      </c>
      <c r="AJ400" s="356">
        <v>3600</v>
      </c>
      <c r="AK400" s="356">
        <v>2800</v>
      </c>
      <c r="AL400" s="356">
        <v>2000</v>
      </c>
      <c r="AM400" s="356">
        <v>1200</v>
      </c>
      <c r="AN400" s="356">
        <v>400</v>
      </c>
      <c r="AO400" s="344" t="str">
        <f t="shared" si="1357"/>
        <v/>
      </c>
      <c r="AP400" s="344" t="str">
        <f t="shared" si="1358"/>
        <v/>
      </c>
      <c r="AQ400" s="344" t="str">
        <f t="shared" si="1359"/>
        <v/>
      </c>
      <c r="AR400" s="344" t="str">
        <f t="shared" si="1360"/>
        <v/>
      </c>
      <c r="AS400" s="344" t="str">
        <f t="shared" si="1361"/>
        <v/>
      </c>
      <c r="AT400" s="344" t="str">
        <f t="shared" si="1362"/>
        <v/>
      </c>
      <c r="AU400" s="344" t="str">
        <f t="shared" si="1363"/>
        <v/>
      </c>
      <c r="AV400" s="344" t="str">
        <f t="shared" si="1364"/>
        <v/>
      </c>
      <c r="AW400" s="344" t="str">
        <f t="shared" si="1365"/>
        <v/>
      </c>
      <c r="AX400" s="344" t="str">
        <f t="shared" si="1366"/>
        <v/>
      </c>
      <c r="AY400" s="356">
        <v>3600</v>
      </c>
      <c r="AZ400" s="356">
        <v>2800</v>
      </c>
      <c r="BA400" s="356">
        <v>2000</v>
      </c>
      <c r="BB400" s="356">
        <v>1200</v>
      </c>
      <c r="BC400" s="356">
        <v>400</v>
      </c>
      <c r="BD400" s="353">
        <f t="shared" ref="BD400:BH400" si="1508">IF(BD387="","",BD387+1)</f>
        <v>13</v>
      </c>
      <c r="BE400" s="353">
        <f t="shared" si="1508"/>
        <v>13</v>
      </c>
      <c r="BF400" s="353">
        <f t="shared" si="1508"/>
        <v>28</v>
      </c>
      <c r="BG400" s="353">
        <f t="shared" si="1508"/>
        <v>43</v>
      </c>
      <c r="BH400" s="353">
        <f t="shared" si="1508"/>
        <v>58</v>
      </c>
      <c r="BI400" s="146" t="str">
        <f t="shared" si="1442"/>
        <v>13;13</v>
      </c>
      <c r="BJ400" s="352">
        <f t="shared" si="1443"/>
        <v>28</v>
      </c>
      <c r="BK400" s="146" t="str">
        <f t="shared" si="1444"/>
        <v>43;58</v>
      </c>
      <c r="BL400" s="25">
        <f t="shared" si="1266"/>
        <v>5130208</v>
      </c>
      <c r="BM400" s="146">
        <f t="shared" ref="BM400" si="1509">BM387</f>
        <v>568</v>
      </c>
      <c r="BN400" s="146">
        <f t="shared" si="1369"/>
        <v>5</v>
      </c>
      <c r="BO400" s="146">
        <f t="shared" ref="BO400:BP400" si="1510">BO387</f>
        <v>2</v>
      </c>
      <c r="BP400" s="146">
        <f t="shared" si="1510"/>
        <v>8</v>
      </c>
      <c r="BQ400" s="146">
        <f>VLOOKUP(IF(A400=1,0,A400),宝石属性!$B$26:$D$41,2,0)</f>
        <v>10</v>
      </c>
      <c r="BR400" s="146">
        <f>VLOOKUP(IF(A400=1,0,A400),宝石属性!$B$26:$D$41,3,0)</f>
        <v>2</v>
      </c>
      <c r="BS400" s="146">
        <f t="shared" ref="BS400:BV400" si="1511">IF(BS387="","",BS387)</f>
        <v>1</v>
      </c>
      <c r="BT400" s="146">
        <f t="shared" si="1511"/>
        <v>3</v>
      </c>
      <c r="BU400" s="146">
        <f t="shared" si="1511"/>
        <v>5</v>
      </c>
      <c r="BV400" s="146">
        <f t="shared" si="1511"/>
        <v>7</v>
      </c>
      <c r="BW400" s="357" t="str">
        <f t="shared" si="1274"/>
        <v/>
      </c>
      <c r="BX400" s="357" t="str">
        <f t="shared" si="1275"/>
        <v/>
      </c>
    </row>
    <row r="401" spans="1:76" s="353" customFormat="1">
      <c r="A401" s="121">
        <f t="shared" si="1420"/>
        <v>130</v>
      </c>
      <c r="B401" s="121" t="s">
        <v>1109</v>
      </c>
      <c r="C401" s="121" t="str">
        <f t="shared" si="1336"/>
        <v>男头盔</v>
      </c>
      <c r="D401" s="121" t="str">
        <f t="shared" si="1264"/>
        <v>130级绿装男头盔</v>
      </c>
      <c r="E401" s="121">
        <f>VLOOKUP($C401,$C$3:$M$15,COLUMNS($C$3:H$15),0)</f>
        <v>90</v>
      </c>
      <c r="F401" s="121" t="str">
        <f>VLOOKUP($C401,$C$3:$M$15,COLUMNS($C$3:I$15),0)</f>
        <v>maxmp_value</v>
      </c>
      <c r="G401" s="121">
        <f>VLOOKUP($C401,$C$3:$M$15,COLUMNS($C$3:J$15),0)</f>
        <v>140</v>
      </c>
      <c r="H401" s="121" t="str">
        <f>VLOOKUP($C401,$C$3:$M$15,COLUMNS($C$3:K$15),0)</f>
        <v>defend_value</v>
      </c>
      <c r="I401" s="121" t="str">
        <f>VLOOKUP($C401,$C$3:$M$15,COLUMNS($C$3:L$15),0)</f>
        <v/>
      </c>
      <c r="J401" s="121" t="str">
        <f>VLOOKUP($C401,$C$3:$M$15,COLUMNS($C$3:M$15),0)</f>
        <v/>
      </c>
      <c r="K401" s="344">
        <f t="shared" si="1337"/>
        <v>746</v>
      </c>
      <c r="L401" s="344">
        <f t="shared" si="1338"/>
        <v>759</v>
      </c>
      <c r="M401" s="344">
        <f t="shared" si="1339"/>
        <v>759</v>
      </c>
      <c r="N401" s="344">
        <f t="shared" si="1340"/>
        <v>772</v>
      </c>
      <c r="O401" s="344">
        <f t="shared" si="1341"/>
        <v>772</v>
      </c>
      <c r="P401" s="344">
        <f t="shared" si="1342"/>
        <v>785</v>
      </c>
      <c r="Q401" s="344">
        <f t="shared" si="1343"/>
        <v>785</v>
      </c>
      <c r="R401" s="344">
        <f t="shared" si="1344"/>
        <v>797</v>
      </c>
      <c r="S401" s="344">
        <f t="shared" si="1345"/>
        <v>797</v>
      </c>
      <c r="T401" s="344">
        <f t="shared" si="1346"/>
        <v>810</v>
      </c>
      <c r="U401" s="356">
        <v>3600</v>
      </c>
      <c r="V401" s="356">
        <v>2800</v>
      </c>
      <c r="W401" s="356">
        <v>2000</v>
      </c>
      <c r="X401" s="356">
        <v>1200</v>
      </c>
      <c r="Y401" s="356">
        <v>400</v>
      </c>
      <c r="Z401" s="344">
        <f t="shared" si="1347"/>
        <v>112</v>
      </c>
      <c r="AA401" s="344">
        <f t="shared" si="1348"/>
        <v>114</v>
      </c>
      <c r="AB401" s="344">
        <f t="shared" si="1349"/>
        <v>114</v>
      </c>
      <c r="AC401" s="344">
        <f t="shared" si="1350"/>
        <v>116</v>
      </c>
      <c r="AD401" s="344">
        <f t="shared" si="1351"/>
        <v>116</v>
      </c>
      <c r="AE401" s="344">
        <f t="shared" si="1352"/>
        <v>118</v>
      </c>
      <c r="AF401" s="344">
        <f t="shared" si="1353"/>
        <v>118</v>
      </c>
      <c r="AG401" s="344">
        <f t="shared" si="1354"/>
        <v>120</v>
      </c>
      <c r="AH401" s="344">
        <f t="shared" si="1355"/>
        <v>120</v>
      </c>
      <c r="AI401" s="344">
        <f t="shared" si="1356"/>
        <v>122</v>
      </c>
      <c r="AJ401" s="356">
        <v>3600</v>
      </c>
      <c r="AK401" s="356">
        <v>2800</v>
      </c>
      <c r="AL401" s="356">
        <v>2000</v>
      </c>
      <c r="AM401" s="356">
        <v>1200</v>
      </c>
      <c r="AN401" s="356">
        <v>400</v>
      </c>
      <c r="AO401" s="344" t="str">
        <f t="shared" si="1357"/>
        <v/>
      </c>
      <c r="AP401" s="344" t="str">
        <f t="shared" si="1358"/>
        <v/>
      </c>
      <c r="AQ401" s="344" t="str">
        <f t="shared" si="1359"/>
        <v/>
      </c>
      <c r="AR401" s="344" t="str">
        <f t="shared" si="1360"/>
        <v/>
      </c>
      <c r="AS401" s="344" t="str">
        <f t="shared" si="1361"/>
        <v/>
      </c>
      <c r="AT401" s="344" t="str">
        <f t="shared" si="1362"/>
        <v/>
      </c>
      <c r="AU401" s="344" t="str">
        <f t="shared" si="1363"/>
        <v/>
      </c>
      <c r="AV401" s="344" t="str">
        <f t="shared" si="1364"/>
        <v/>
      </c>
      <c r="AW401" s="344" t="str">
        <f t="shared" si="1365"/>
        <v/>
      </c>
      <c r="AX401" s="344" t="str">
        <f t="shared" si="1366"/>
        <v/>
      </c>
      <c r="AY401" s="356">
        <v>3600</v>
      </c>
      <c r="AZ401" s="356">
        <v>2800</v>
      </c>
      <c r="BA401" s="356">
        <v>2000</v>
      </c>
      <c r="BB401" s="356">
        <v>1200</v>
      </c>
      <c r="BC401" s="356">
        <v>400</v>
      </c>
      <c r="BD401" s="353" t="str">
        <f t="shared" ref="BD401:BH401" si="1512">IF(BD388="","",BD388+1)</f>
        <v/>
      </c>
      <c r="BE401" s="353" t="str">
        <f t="shared" si="1512"/>
        <v/>
      </c>
      <c r="BF401" s="353" t="str">
        <f t="shared" si="1512"/>
        <v/>
      </c>
      <c r="BG401" s="353" t="str">
        <f t="shared" si="1512"/>
        <v/>
      </c>
      <c r="BH401" s="353" t="str">
        <f t="shared" si="1512"/>
        <v/>
      </c>
      <c r="BI401" s="146" t="str">
        <f t="shared" si="1442"/>
        <v/>
      </c>
      <c r="BJ401" s="352" t="str">
        <f t="shared" si="1443"/>
        <v/>
      </c>
      <c r="BK401" s="146" t="str">
        <f t="shared" si="1444"/>
        <v/>
      </c>
      <c r="BL401" s="25">
        <f t="shared" si="1266"/>
        <v>5130309</v>
      </c>
      <c r="BM401" s="146">
        <f t="shared" ref="BM401" si="1513">BM388</f>
        <v>1640</v>
      </c>
      <c r="BN401" s="146">
        <f t="shared" si="1369"/>
        <v>5</v>
      </c>
      <c r="BO401" s="146">
        <f t="shared" ref="BO401:BP401" si="1514">BO388</f>
        <v>3</v>
      </c>
      <c r="BP401" s="146">
        <f t="shared" si="1514"/>
        <v>9</v>
      </c>
      <c r="BQ401" s="146">
        <f>VLOOKUP(IF(A401=1,0,A401),宝石属性!$B$26:$D$41,2,0)</f>
        <v>10</v>
      </c>
      <c r="BR401" s="146">
        <f>VLOOKUP(IF(A401=1,0,A401),宝石属性!$B$26:$D$41,3,0)</f>
        <v>2</v>
      </c>
      <c r="BS401" s="146">
        <f t="shared" ref="BS401:BV401" si="1515">IF(BS388="","",BS388)</f>
        <v>2</v>
      </c>
      <c r="BT401" s="146">
        <f t="shared" si="1515"/>
        <v>3</v>
      </c>
      <c r="BU401" s="146" t="str">
        <f t="shared" si="1515"/>
        <v/>
      </c>
      <c r="BV401" s="146" t="str">
        <f t="shared" si="1515"/>
        <v/>
      </c>
      <c r="BW401" s="357" t="str">
        <f t="shared" si="1274"/>
        <v/>
      </c>
      <c r="BX401" s="357" t="str">
        <f t="shared" si="1275"/>
        <v/>
      </c>
    </row>
    <row r="402" spans="1:76" s="353" customFormat="1">
      <c r="A402" s="121">
        <f t="shared" si="1420"/>
        <v>130</v>
      </c>
      <c r="B402" s="121" t="s">
        <v>1109</v>
      </c>
      <c r="C402" s="121" t="str">
        <f t="shared" si="1336"/>
        <v>女头饰</v>
      </c>
      <c r="D402" s="121" t="str">
        <f t="shared" si="1264"/>
        <v>130级绿装女头饰</v>
      </c>
      <c r="E402" s="121">
        <f>VLOOKUP($C402,$C$3:$M$15,COLUMNS($C$3:H$15),0)</f>
        <v>90</v>
      </c>
      <c r="F402" s="121" t="str">
        <f>VLOOKUP($C402,$C$3:$M$15,COLUMNS($C$3:I$15),0)</f>
        <v>maxmp_value</v>
      </c>
      <c r="G402" s="121">
        <f>VLOOKUP($C402,$C$3:$M$15,COLUMNS($C$3:J$15),0)</f>
        <v>140</v>
      </c>
      <c r="H402" s="121" t="str">
        <f>VLOOKUP($C402,$C$3:$M$15,COLUMNS($C$3:K$15),0)</f>
        <v>defend_value</v>
      </c>
      <c r="I402" s="121" t="str">
        <f>VLOOKUP($C402,$C$3:$M$15,COLUMNS($C$3:L$15),0)</f>
        <v/>
      </c>
      <c r="J402" s="121" t="str">
        <f>VLOOKUP($C402,$C$3:$M$15,COLUMNS($C$3:M$15),0)</f>
        <v/>
      </c>
      <c r="K402" s="344">
        <f t="shared" si="1337"/>
        <v>746</v>
      </c>
      <c r="L402" s="344">
        <f t="shared" si="1338"/>
        <v>759</v>
      </c>
      <c r="M402" s="344">
        <f t="shared" si="1339"/>
        <v>759</v>
      </c>
      <c r="N402" s="344">
        <f t="shared" si="1340"/>
        <v>772</v>
      </c>
      <c r="O402" s="344">
        <f t="shared" si="1341"/>
        <v>772</v>
      </c>
      <c r="P402" s="344">
        <f t="shared" si="1342"/>
        <v>785</v>
      </c>
      <c r="Q402" s="344">
        <f t="shared" si="1343"/>
        <v>785</v>
      </c>
      <c r="R402" s="344">
        <f t="shared" si="1344"/>
        <v>797</v>
      </c>
      <c r="S402" s="344">
        <f t="shared" si="1345"/>
        <v>797</v>
      </c>
      <c r="T402" s="344">
        <f t="shared" si="1346"/>
        <v>810</v>
      </c>
      <c r="U402" s="356">
        <v>3600</v>
      </c>
      <c r="V402" s="356">
        <v>2800</v>
      </c>
      <c r="W402" s="356">
        <v>2000</v>
      </c>
      <c r="X402" s="356">
        <v>1200</v>
      </c>
      <c r="Y402" s="356">
        <v>400</v>
      </c>
      <c r="Z402" s="344">
        <f t="shared" si="1347"/>
        <v>112</v>
      </c>
      <c r="AA402" s="344">
        <f t="shared" si="1348"/>
        <v>114</v>
      </c>
      <c r="AB402" s="344">
        <f t="shared" si="1349"/>
        <v>114</v>
      </c>
      <c r="AC402" s="344">
        <f t="shared" si="1350"/>
        <v>116</v>
      </c>
      <c r="AD402" s="344">
        <f t="shared" si="1351"/>
        <v>116</v>
      </c>
      <c r="AE402" s="344">
        <f t="shared" si="1352"/>
        <v>118</v>
      </c>
      <c r="AF402" s="344">
        <f t="shared" si="1353"/>
        <v>118</v>
      </c>
      <c r="AG402" s="344">
        <f t="shared" si="1354"/>
        <v>120</v>
      </c>
      <c r="AH402" s="344">
        <f t="shared" si="1355"/>
        <v>120</v>
      </c>
      <c r="AI402" s="344">
        <f t="shared" si="1356"/>
        <v>122</v>
      </c>
      <c r="AJ402" s="356">
        <v>3600</v>
      </c>
      <c r="AK402" s="356">
        <v>2800</v>
      </c>
      <c r="AL402" s="356">
        <v>2000</v>
      </c>
      <c r="AM402" s="356">
        <v>1200</v>
      </c>
      <c r="AN402" s="356">
        <v>400</v>
      </c>
      <c r="AO402" s="344" t="str">
        <f t="shared" si="1357"/>
        <v/>
      </c>
      <c r="AP402" s="344" t="str">
        <f t="shared" si="1358"/>
        <v/>
      </c>
      <c r="AQ402" s="344" t="str">
        <f t="shared" si="1359"/>
        <v/>
      </c>
      <c r="AR402" s="344" t="str">
        <f t="shared" si="1360"/>
        <v/>
      </c>
      <c r="AS402" s="344" t="str">
        <f t="shared" si="1361"/>
        <v/>
      </c>
      <c r="AT402" s="344" t="str">
        <f t="shared" si="1362"/>
        <v/>
      </c>
      <c r="AU402" s="344" t="str">
        <f t="shared" si="1363"/>
        <v/>
      </c>
      <c r="AV402" s="344" t="str">
        <f t="shared" si="1364"/>
        <v/>
      </c>
      <c r="AW402" s="344" t="str">
        <f t="shared" si="1365"/>
        <v/>
      </c>
      <c r="AX402" s="344" t="str">
        <f t="shared" si="1366"/>
        <v/>
      </c>
      <c r="AY402" s="356">
        <v>3600</v>
      </c>
      <c r="AZ402" s="356">
        <v>2800</v>
      </c>
      <c r="BA402" s="356">
        <v>2000</v>
      </c>
      <c r="BB402" s="356">
        <v>1200</v>
      </c>
      <c r="BC402" s="356">
        <v>400</v>
      </c>
      <c r="BD402" s="353" t="str">
        <f t="shared" ref="BD402:BH402" si="1516">IF(BD389="","",BD389+1)</f>
        <v/>
      </c>
      <c r="BE402" s="353" t="str">
        <f t="shared" si="1516"/>
        <v/>
      </c>
      <c r="BF402" s="353" t="str">
        <f t="shared" si="1516"/>
        <v/>
      </c>
      <c r="BG402" s="353" t="str">
        <f t="shared" si="1516"/>
        <v/>
      </c>
      <c r="BH402" s="353" t="str">
        <f t="shared" si="1516"/>
        <v/>
      </c>
      <c r="BI402" s="146" t="str">
        <f t="shared" si="1442"/>
        <v/>
      </c>
      <c r="BJ402" s="352" t="str">
        <f t="shared" si="1443"/>
        <v/>
      </c>
      <c r="BK402" s="146" t="str">
        <f t="shared" si="1444"/>
        <v/>
      </c>
      <c r="BL402" s="25">
        <f t="shared" si="1266"/>
        <v>5130310</v>
      </c>
      <c r="BM402" s="146">
        <f t="shared" ref="BM402" si="1517">BM389</f>
        <v>1384</v>
      </c>
      <c r="BN402" s="146">
        <f t="shared" si="1369"/>
        <v>5</v>
      </c>
      <c r="BO402" s="146">
        <f t="shared" ref="BO402:BP402" si="1518">BO389</f>
        <v>3</v>
      </c>
      <c r="BP402" s="146">
        <f t="shared" si="1518"/>
        <v>10</v>
      </c>
      <c r="BQ402" s="146">
        <f>VLOOKUP(IF(A402=1,0,A402),宝石属性!$B$26:$D$41,2,0)</f>
        <v>10</v>
      </c>
      <c r="BR402" s="146">
        <f>VLOOKUP(IF(A402=1,0,A402),宝石属性!$B$26:$D$41,3,0)</f>
        <v>2</v>
      </c>
      <c r="BS402" s="146">
        <f t="shared" ref="BS402:BV402" si="1519">IF(BS389="","",BS389)</f>
        <v>2</v>
      </c>
      <c r="BT402" s="146">
        <f t="shared" si="1519"/>
        <v>3</v>
      </c>
      <c r="BU402" s="146" t="str">
        <f t="shared" si="1519"/>
        <v/>
      </c>
      <c r="BV402" s="146" t="str">
        <f t="shared" si="1519"/>
        <v/>
      </c>
      <c r="BW402" s="357" t="str">
        <f t="shared" si="1274"/>
        <v/>
      </c>
      <c r="BX402" s="357" t="str">
        <f t="shared" si="1275"/>
        <v/>
      </c>
    </row>
    <row r="403" spans="1:76" s="353" customFormat="1">
      <c r="A403" s="121">
        <f t="shared" si="1420"/>
        <v>130</v>
      </c>
      <c r="B403" s="121" t="s">
        <v>1109</v>
      </c>
      <c r="C403" s="121" t="str">
        <f t="shared" si="1336"/>
        <v>项链</v>
      </c>
      <c r="D403" s="121" t="str">
        <f t="shared" si="1264"/>
        <v>130级绿装项链</v>
      </c>
      <c r="E403" s="121">
        <f>VLOOKUP($C403,$C$3:$M$15,COLUMNS($C$3:H$15),0)</f>
        <v>150</v>
      </c>
      <c r="F403" s="121" t="str">
        <f>VLOOKUP($C403,$C$3:$M$15,COLUMNS($C$3:I$15),0)</f>
        <v>magicattack_value</v>
      </c>
      <c r="G403" s="121">
        <f>VLOOKUP($C403,$C$3:$M$15,COLUMNS($C$3:J$15),0)</f>
        <v>160</v>
      </c>
      <c r="H403" s="121" t="str">
        <f>VLOOKUP($C403,$C$3:$M$15,COLUMNS($C$3:K$15),0)</f>
        <v>magicdef_value</v>
      </c>
      <c r="I403" s="121" t="str">
        <f>VLOOKUP($C403,$C$3:$M$15,COLUMNS($C$3:L$15),0)</f>
        <v/>
      </c>
      <c r="J403" s="121" t="str">
        <f>VLOOKUP($C403,$C$3:$M$15,COLUMNS($C$3:M$15),0)</f>
        <v/>
      </c>
      <c r="K403" s="344">
        <f t="shared" si="1337"/>
        <v>205</v>
      </c>
      <c r="L403" s="344">
        <f t="shared" si="1338"/>
        <v>209</v>
      </c>
      <c r="M403" s="344">
        <f t="shared" si="1339"/>
        <v>209</v>
      </c>
      <c r="N403" s="344">
        <f t="shared" si="1340"/>
        <v>212</v>
      </c>
      <c r="O403" s="344">
        <f t="shared" si="1341"/>
        <v>212</v>
      </c>
      <c r="P403" s="344">
        <f t="shared" si="1342"/>
        <v>216</v>
      </c>
      <c r="Q403" s="344">
        <f t="shared" si="1343"/>
        <v>216</v>
      </c>
      <c r="R403" s="344">
        <f t="shared" si="1344"/>
        <v>219</v>
      </c>
      <c r="S403" s="344">
        <f t="shared" si="1345"/>
        <v>219</v>
      </c>
      <c r="T403" s="344">
        <f t="shared" si="1346"/>
        <v>223</v>
      </c>
      <c r="U403" s="356">
        <v>3600</v>
      </c>
      <c r="V403" s="356">
        <v>2800</v>
      </c>
      <c r="W403" s="356">
        <v>2000</v>
      </c>
      <c r="X403" s="356">
        <v>1200</v>
      </c>
      <c r="Y403" s="356">
        <v>400</v>
      </c>
      <c r="Z403" s="344">
        <f t="shared" si="1347"/>
        <v>109</v>
      </c>
      <c r="AA403" s="344">
        <f t="shared" si="1348"/>
        <v>111</v>
      </c>
      <c r="AB403" s="344">
        <f t="shared" si="1349"/>
        <v>111</v>
      </c>
      <c r="AC403" s="344">
        <f t="shared" si="1350"/>
        <v>113</v>
      </c>
      <c r="AD403" s="344">
        <f t="shared" si="1351"/>
        <v>113</v>
      </c>
      <c r="AE403" s="344">
        <f t="shared" si="1352"/>
        <v>115</v>
      </c>
      <c r="AF403" s="344">
        <f t="shared" si="1353"/>
        <v>115</v>
      </c>
      <c r="AG403" s="344">
        <f t="shared" si="1354"/>
        <v>117</v>
      </c>
      <c r="AH403" s="344">
        <f t="shared" si="1355"/>
        <v>117</v>
      </c>
      <c r="AI403" s="344">
        <f t="shared" si="1356"/>
        <v>119</v>
      </c>
      <c r="AJ403" s="356">
        <v>3600</v>
      </c>
      <c r="AK403" s="356">
        <v>2800</v>
      </c>
      <c r="AL403" s="356">
        <v>2000</v>
      </c>
      <c r="AM403" s="356">
        <v>1200</v>
      </c>
      <c r="AN403" s="356">
        <v>400</v>
      </c>
      <c r="AO403" s="344" t="str">
        <f t="shared" si="1357"/>
        <v/>
      </c>
      <c r="AP403" s="344" t="str">
        <f t="shared" si="1358"/>
        <v/>
      </c>
      <c r="AQ403" s="344" t="str">
        <f t="shared" si="1359"/>
        <v/>
      </c>
      <c r="AR403" s="344" t="str">
        <f t="shared" si="1360"/>
        <v/>
      </c>
      <c r="AS403" s="344" t="str">
        <f t="shared" si="1361"/>
        <v/>
      </c>
      <c r="AT403" s="344" t="str">
        <f t="shared" si="1362"/>
        <v/>
      </c>
      <c r="AU403" s="344" t="str">
        <f t="shared" si="1363"/>
        <v/>
      </c>
      <c r="AV403" s="344" t="str">
        <f t="shared" si="1364"/>
        <v/>
      </c>
      <c r="AW403" s="344" t="str">
        <f t="shared" si="1365"/>
        <v/>
      </c>
      <c r="AX403" s="344" t="str">
        <f t="shared" si="1366"/>
        <v/>
      </c>
      <c r="AY403" s="356">
        <v>3600</v>
      </c>
      <c r="AZ403" s="356">
        <v>2800</v>
      </c>
      <c r="BA403" s="356">
        <v>2000</v>
      </c>
      <c r="BB403" s="356">
        <v>1200</v>
      </c>
      <c r="BC403" s="356">
        <v>400</v>
      </c>
      <c r="BD403" s="353" t="str">
        <f t="shared" ref="BD403:BH403" si="1520">IF(BD390="","",BD390+1)</f>
        <v/>
      </c>
      <c r="BE403" s="353" t="str">
        <f t="shared" si="1520"/>
        <v/>
      </c>
      <c r="BF403" s="353" t="str">
        <f t="shared" si="1520"/>
        <v/>
      </c>
      <c r="BG403" s="353" t="str">
        <f t="shared" si="1520"/>
        <v/>
      </c>
      <c r="BH403" s="353" t="str">
        <f t="shared" si="1520"/>
        <v/>
      </c>
      <c r="BI403" s="146" t="str">
        <f t="shared" si="1442"/>
        <v/>
      </c>
      <c r="BJ403" s="352" t="str">
        <f t="shared" si="1443"/>
        <v/>
      </c>
      <c r="BK403" s="146" t="str">
        <f t="shared" si="1444"/>
        <v/>
      </c>
      <c r="BL403" s="25">
        <f t="shared" si="1266"/>
        <v>5130411</v>
      </c>
      <c r="BM403" s="146">
        <f t="shared" ref="BM403" si="1521">BM390</f>
        <v>40</v>
      </c>
      <c r="BN403" s="146">
        <f t="shared" si="1369"/>
        <v>5</v>
      </c>
      <c r="BO403" s="146">
        <f t="shared" ref="BO403:BP403" si="1522">BO390</f>
        <v>4</v>
      </c>
      <c r="BP403" s="146">
        <f t="shared" si="1522"/>
        <v>11</v>
      </c>
      <c r="BQ403" s="146">
        <f>VLOOKUP(IF(A403=1,0,A403),宝石属性!$B$26:$D$41,2,0)</f>
        <v>10</v>
      </c>
      <c r="BR403" s="146">
        <f>VLOOKUP(IF(A403=1,0,A403),宝石属性!$B$26:$D$41,3,0)</f>
        <v>2</v>
      </c>
      <c r="BS403" s="146">
        <f t="shared" ref="BS403:BV403" si="1523">IF(BS390="","",BS390)</f>
        <v>4</v>
      </c>
      <c r="BT403" s="146">
        <f t="shared" si="1523"/>
        <v>5</v>
      </c>
      <c r="BU403" s="146" t="str">
        <f t="shared" si="1523"/>
        <v/>
      </c>
      <c r="BV403" s="146" t="str">
        <f t="shared" si="1523"/>
        <v/>
      </c>
      <c r="BW403" s="357" t="str">
        <f t="shared" si="1274"/>
        <v/>
      </c>
      <c r="BX403" s="357" t="str">
        <f t="shared" si="1275"/>
        <v/>
      </c>
    </row>
    <row r="404" spans="1:76" s="353" customFormat="1">
      <c r="A404" s="121">
        <f t="shared" si="1420"/>
        <v>130</v>
      </c>
      <c r="B404" s="121" t="s">
        <v>1109</v>
      </c>
      <c r="C404" s="121" t="str">
        <f t="shared" si="1336"/>
        <v>腰带</v>
      </c>
      <c r="D404" s="121" t="str">
        <f t="shared" si="1264"/>
        <v>130级绿装腰带</v>
      </c>
      <c r="E404" s="121">
        <f>VLOOKUP($C404,$C$3:$M$15,COLUMNS($C$3:H$15),0)</f>
        <v>60</v>
      </c>
      <c r="F404" s="121" t="str">
        <f>VLOOKUP($C404,$C$3:$M$15,COLUMNS($C$3:I$15),0)</f>
        <v>maxhp_value</v>
      </c>
      <c r="G404" s="121">
        <f>VLOOKUP($C404,$C$3:$M$15,COLUMNS($C$3:J$15),0)</f>
        <v>140</v>
      </c>
      <c r="H404" s="121" t="str">
        <f>VLOOKUP($C404,$C$3:$M$15,COLUMNS($C$3:K$15),0)</f>
        <v>defend_value</v>
      </c>
      <c r="I404" s="121" t="str">
        <f>VLOOKUP($C404,$C$3:$M$15,COLUMNS($C$3:L$15),0)</f>
        <v/>
      </c>
      <c r="J404" s="121" t="str">
        <f>VLOOKUP($C404,$C$3:$M$15,COLUMNS($C$3:M$15),0)</f>
        <v/>
      </c>
      <c r="K404" s="344">
        <f t="shared" si="1337"/>
        <v>895</v>
      </c>
      <c r="L404" s="344">
        <f t="shared" si="1338"/>
        <v>911</v>
      </c>
      <c r="M404" s="344">
        <f t="shared" si="1339"/>
        <v>911</v>
      </c>
      <c r="N404" s="344">
        <f t="shared" si="1340"/>
        <v>926</v>
      </c>
      <c r="O404" s="344">
        <f t="shared" si="1341"/>
        <v>926</v>
      </c>
      <c r="P404" s="344">
        <f t="shared" si="1342"/>
        <v>941</v>
      </c>
      <c r="Q404" s="344">
        <f t="shared" si="1343"/>
        <v>941</v>
      </c>
      <c r="R404" s="344">
        <f t="shared" si="1344"/>
        <v>957</v>
      </c>
      <c r="S404" s="344">
        <f t="shared" si="1345"/>
        <v>957</v>
      </c>
      <c r="T404" s="344">
        <f t="shared" si="1346"/>
        <v>972</v>
      </c>
      <c r="U404" s="356">
        <v>3600</v>
      </c>
      <c r="V404" s="356">
        <v>2800</v>
      </c>
      <c r="W404" s="356">
        <v>2000</v>
      </c>
      <c r="X404" s="356">
        <v>1200</v>
      </c>
      <c r="Y404" s="356">
        <v>400</v>
      </c>
      <c r="Z404" s="344">
        <f t="shared" si="1347"/>
        <v>75</v>
      </c>
      <c r="AA404" s="344">
        <f t="shared" si="1348"/>
        <v>76</v>
      </c>
      <c r="AB404" s="344">
        <f t="shared" si="1349"/>
        <v>76</v>
      </c>
      <c r="AC404" s="344">
        <f t="shared" si="1350"/>
        <v>77</v>
      </c>
      <c r="AD404" s="344">
        <f t="shared" si="1351"/>
        <v>77</v>
      </c>
      <c r="AE404" s="344">
        <f t="shared" si="1352"/>
        <v>78</v>
      </c>
      <c r="AF404" s="344">
        <f t="shared" si="1353"/>
        <v>78</v>
      </c>
      <c r="AG404" s="344">
        <f t="shared" si="1354"/>
        <v>80</v>
      </c>
      <c r="AH404" s="344">
        <f t="shared" si="1355"/>
        <v>80</v>
      </c>
      <c r="AI404" s="344">
        <f t="shared" si="1356"/>
        <v>81</v>
      </c>
      <c r="AJ404" s="356">
        <v>3600</v>
      </c>
      <c r="AK404" s="356">
        <v>2800</v>
      </c>
      <c r="AL404" s="356">
        <v>2000</v>
      </c>
      <c r="AM404" s="356">
        <v>1200</v>
      </c>
      <c r="AN404" s="356">
        <v>400</v>
      </c>
      <c r="AO404" s="344" t="str">
        <f t="shared" si="1357"/>
        <v/>
      </c>
      <c r="AP404" s="344" t="str">
        <f t="shared" si="1358"/>
        <v/>
      </c>
      <c r="AQ404" s="344" t="str">
        <f t="shared" si="1359"/>
        <v/>
      </c>
      <c r="AR404" s="344" t="str">
        <f t="shared" si="1360"/>
        <v/>
      </c>
      <c r="AS404" s="344" t="str">
        <f t="shared" si="1361"/>
        <v/>
      </c>
      <c r="AT404" s="344" t="str">
        <f t="shared" si="1362"/>
        <v/>
      </c>
      <c r="AU404" s="344" t="str">
        <f t="shared" si="1363"/>
        <v/>
      </c>
      <c r="AV404" s="344" t="str">
        <f t="shared" si="1364"/>
        <v/>
      </c>
      <c r="AW404" s="344" t="str">
        <f t="shared" si="1365"/>
        <v/>
      </c>
      <c r="AX404" s="344" t="str">
        <f t="shared" si="1366"/>
        <v/>
      </c>
      <c r="AY404" s="356">
        <v>3600</v>
      </c>
      <c r="AZ404" s="356">
        <v>2800</v>
      </c>
      <c r="BA404" s="356">
        <v>2000</v>
      </c>
      <c r="BB404" s="356">
        <v>1200</v>
      </c>
      <c r="BC404" s="356">
        <v>400</v>
      </c>
      <c r="BD404" s="353" t="str">
        <f t="shared" ref="BD404:BH404" si="1524">IF(BD391="","",BD391+1)</f>
        <v/>
      </c>
      <c r="BE404" s="353" t="str">
        <f t="shared" si="1524"/>
        <v/>
      </c>
      <c r="BF404" s="353" t="str">
        <f t="shared" si="1524"/>
        <v/>
      </c>
      <c r="BG404" s="353" t="str">
        <f t="shared" si="1524"/>
        <v/>
      </c>
      <c r="BH404" s="353" t="str">
        <f t="shared" si="1524"/>
        <v/>
      </c>
      <c r="BI404" s="146" t="str">
        <f t="shared" si="1442"/>
        <v/>
      </c>
      <c r="BJ404" s="352" t="str">
        <f t="shared" si="1443"/>
        <v/>
      </c>
      <c r="BK404" s="146" t="str">
        <f t="shared" si="1444"/>
        <v/>
      </c>
      <c r="BL404" s="25">
        <f t="shared" si="1266"/>
        <v>5130512</v>
      </c>
      <c r="BM404" s="146">
        <f t="shared" ref="BM404" si="1525">BM391</f>
        <v>72</v>
      </c>
      <c r="BN404" s="146">
        <f t="shared" si="1369"/>
        <v>5</v>
      </c>
      <c r="BO404" s="146">
        <f t="shared" ref="BO404:BP404" si="1526">BO391</f>
        <v>5</v>
      </c>
      <c r="BP404" s="146">
        <f t="shared" si="1526"/>
        <v>12</v>
      </c>
      <c r="BQ404" s="146">
        <f>VLOOKUP(IF(A404=1,0,A404),宝石属性!$B$26:$D$41,2,0)</f>
        <v>10</v>
      </c>
      <c r="BR404" s="146">
        <f>VLOOKUP(IF(A404=1,0,A404),宝石属性!$B$26:$D$41,3,0)</f>
        <v>2</v>
      </c>
      <c r="BS404" s="146">
        <f t="shared" ref="BS404:BV404" si="1527">IF(BS391="","",BS391)</f>
        <v>1</v>
      </c>
      <c r="BT404" s="146">
        <f t="shared" si="1527"/>
        <v>6</v>
      </c>
      <c r="BU404" s="146">
        <f t="shared" si="1527"/>
        <v>9</v>
      </c>
      <c r="BV404" s="146" t="str">
        <f t="shared" si="1527"/>
        <v/>
      </c>
      <c r="BW404" s="357" t="str">
        <f t="shared" si="1274"/>
        <v/>
      </c>
      <c r="BX404" s="357" t="str">
        <f t="shared" si="1275"/>
        <v/>
      </c>
    </row>
    <row r="405" spans="1:76" s="353" customFormat="1">
      <c r="A405" s="121">
        <f t="shared" si="1420"/>
        <v>130</v>
      </c>
      <c r="B405" s="121" t="s">
        <v>1109</v>
      </c>
      <c r="C405" s="121" t="str">
        <f t="shared" si="1336"/>
        <v>鞋子</v>
      </c>
      <c r="D405" s="121" t="str">
        <f t="shared" si="1264"/>
        <v>130级绿装鞋子</v>
      </c>
      <c r="E405" s="121">
        <f>VLOOKUP($C405,$C$3:$M$15,COLUMNS($C$3:H$15),0)</f>
        <v>160</v>
      </c>
      <c r="F405" s="121" t="str">
        <f>VLOOKUP($C405,$C$3:$M$15,COLUMNS($C$3:I$15),0)</f>
        <v>magicdef_value</v>
      </c>
      <c r="G405" s="121">
        <f>VLOOKUP($C405,$C$3:$M$15,COLUMNS($C$3:J$15),0)</f>
        <v>200</v>
      </c>
      <c r="H405" s="121" t="str">
        <f>VLOOKUP($C405,$C$3:$M$15,COLUMNS($C$3:K$15),0)</f>
        <v>speed_value</v>
      </c>
      <c r="I405" s="121" t="str">
        <f>VLOOKUP($C405,$C$3:$M$15,COLUMNS($C$3:L$15),0)</f>
        <v/>
      </c>
      <c r="J405" s="121" t="str">
        <f>VLOOKUP($C405,$C$3:$M$15,COLUMNS($C$3:M$15),0)</f>
        <v/>
      </c>
      <c r="K405" s="344">
        <f t="shared" si="1337"/>
        <v>109</v>
      </c>
      <c r="L405" s="344">
        <f t="shared" si="1338"/>
        <v>111</v>
      </c>
      <c r="M405" s="344">
        <f t="shared" si="1339"/>
        <v>111</v>
      </c>
      <c r="N405" s="344">
        <f t="shared" si="1340"/>
        <v>113</v>
      </c>
      <c r="O405" s="344">
        <f t="shared" si="1341"/>
        <v>113</v>
      </c>
      <c r="P405" s="344">
        <f t="shared" si="1342"/>
        <v>115</v>
      </c>
      <c r="Q405" s="344">
        <f t="shared" si="1343"/>
        <v>115</v>
      </c>
      <c r="R405" s="344">
        <f t="shared" si="1344"/>
        <v>117</v>
      </c>
      <c r="S405" s="344">
        <f t="shared" si="1345"/>
        <v>117</v>
      </c>
      <c r="T405" s="344">
        <f t="shared" si="1346"/>
        <v>119</v>
      </c>
      <c r="U405" s="356">
        <v>3600</v>
      </c>
      <c r="V405" s="356">
        <v>2800</v>
      </c>
      <c r="W405" s="356">
        <v>2000</v>
      </c>
      <c r="X405" s="356">
        <v>1200</v>
      </c>
      <c r="Y405" s="356">
        <v>400</v>
      </c>
      <c r="Z405" s="344">
        <f t="shared" si="1347"/>
        <v>85</v>
      </c>
      <c r="AA405" s="344">
        <f t="shared" si="1348"/>
        <v>88</v>
      </c>
      <c r="AB405" s="344">
        <f t="shared" si="1349"/>
        <v>88</v>
      </c>
      <c r="AC405" s="344">
        <f t="shared" si="1350"/>
        <v>91</v>
      </c>
      <c r="AD405" s="344">
        <f t="shared" si="1351"/>
        <v>91</v>
      </c>
      <c r="AE405" s="344">
        <f t="shared" si="1352"/>
        <v>95</v>
      </c>
      <c r="AF405" s="344">
        <f t="shared" si="1353"/>
        <v>95</v>
      </c>
      <c r="AG405" s="344">
        <f t="shared" si="1354"/>
        <v>98</v>
      </c>
      <c r="AH405" s="344">
        <f t="shared" si="1355"/>
        <v>98</v>
      </c>
      <c r="AI405" s="344">
        <f t="shared" si="1356"/>
        <v>101</v>
      </c>
      <c r="AJ405" s="356">
        <v>3600</v>
      </c>
      <c r="AK405" s="356">
        <v>2800</v>
      </c>
      <c r="AL405" s="356">
        <v>2000</v>
      </c>
      <c r="AM405" s="356">
        <v>1200</v>
      </c>
      <c r="AN405" s="356">
        <v>400</v>
      </c>
      <c r="AO405" s="344" t="str">
        <f t="shared" si="1357"/>
        <v/>
      </c>
      <c r="AP405" s="344" t="str">
        <f t="shared" si="1358"/>
        <v/>
      </c>
      <c r="AQ405" s="344" t="str">
        <f t="shared" si="1359"/>
        <v/>
      </c>
      <c r="AR405" s="344" t="str">
        <f t="shared" si="1360"/>
        <v/>
      </c>
      <c r="AS405" s="344" t="str">
        <f t="shared" si="1361"/>
        <v/>
      </c>
      <c r="AT405" s="344" t="str">
        <f t="shared" si="1362"/>
        <v/>
      </c>
      <c r="AU405" s="344" t="str">
        <f t="shared" si="1363"/>
        <v/>
      </c>
      <c r="AV405" s="344" t="str">
        <f t="shared" si="1364"/>
        <v/>
      </c>
      <c r="AW405" s="344" t="str">
        <f t="shared" si="1365"/>
        <v/>
      </c>
      <c r="AX405" s="344" t="str">
        <f t="shared" si="1366"/>
        <v/>
      </c>
      <c r="AY405" s="356">
        <v>3600</v>
      </c>
      <c r="AZ405" s="356">
        <v>2800</v>
      </c>
      <c r="BA405" s="356">
        <v>2000</v>
      </c>
      <c r="BB405" s="356">
        <v>1200</v>
      </c>
      <c r="BC405" s="356">
        <v>400</v>
      </c>
      <c r="BD405" s="353" t="str">
        <f t="shared" ref="BD405:BH405" si="1528">IF(BD392="","",BD392+1)</f>
        <v/>
      </c>
      <c r="BE405" s="353" t="str">
        <f t="shared" si="1528"/>
        <v/>
      </c>
      <c r="BF405" s="353" t="str">
        <f t="shared" si="1528"/>
        <v/>
      </c>
      <c r="BG405" s="353" t="str">
        <f t="shared" si="1528"/>
        <v/>
      </c>
      <c r="BH405" s="353" t="str">
        <f t="shared" si="1528"/>
        <v/>
      </c>
      <c r="BI405" s="146" t="str">
        <f t="shared" si="1442"/>
        <v/>
      </c>
      <c r="BJ405" s="352" t="str">
        <f t="shared" si="1443"/>
        <v/>
      </c>
      <c r="BK405" s="146" t="str">
        <f t="shared" si="1444"/>
        <v/>
      </c>
      <c r="BL405" s="25">
        <f t="shared" si="1266"/>
        <v>5130613</v>
      </c>
      <c r="BM405" s="146">
        <f t="shared" ref="BM405" si="1529">BM392</f>
        <v>88</v>
      </c>
      <c r="BN405" s="146">
        <f t="shared" si="1369"/>
        <v>5</v>
      </c>
      <c r="BO405" s="146">
        <f t="shared" ref="BO405:BP405" si="1530">BO392</f>
        <v>6</v>
      </c>
      <c r="BP405" s="146">
        <f t="shared" si="1530"/>
        <v>13</v>
      </c>
      <c r="BQ405" s="146">
        <f>VLOOKUP(IF(A405=1,0,A405),宝石属性!$B$26:$D$41,2,0)</f>
        <v>10</v>
      </c>
      <c r="BR405" s="146">
        <f>VLOOKUP(IF(A405=1,0,A405),宝石属性!$B$26:$D$41,3,0)</f>
        <v>2</v>
      </c>
      <c r="BS405" s="146">
        <f t="shared" ref="BS405:BV405" si="1531">IF(BS392="","",BS392)</f>
        <v>6</v>
      </c>
      <c r="BT405" s="146">
        <f t="shared" si="1531"/>
        <v>9</v>
      </c>
      <c r="BU405" s="146" t="str">
        <f t="shared" si="1531"/>
        <v/>
      </c>
      <c r="BV405" s="146" t="str">
        <f t="shared" si="1531"/>
        <v/>
      </c>
      <c r="BW405" s="357" t="str">
        <f t="shared" si="1274"/>
        <v/>
      </c>
      <c r="BX405" s="357" t="str">
        <f t="shared" si="1275"/>
        <v/>
      </c>
    </row>
    <row r="406" spans="1:76" s="353" customFormat="1">
      <c r="A406" s="121">
        <f t="shared" si="1420"/>
        <v>140</v>
      </c>
      <c r="B406" s="121" t="s">
        <v>1109</v>
      </c>
      <c r="C406" s="121" t="str">
        <f t="shared" si="1336"/>
        <v>剑</v>
      </c>
      <c r="D406" s="121" t="str">
        <f t="shared" si="1264"/>
        <v>140级绿装剑</v>
      </c>
      <c r="E406" s="121">
        <f>VLOOKUP($C406,$C$3:$M$15,COLUMNS($C$3:H$15),0)</f>
        <v>130</v>
      </c>
      <c r="F406" s="121" t="str">
        <f>VLOOKUP($C406,$C$3:$M$15,COLUMNS($C$3:I$15),0)</f>
        <v>phyattack_value</v>
      </c>
      <c r="G406" s="121">
        <f>VLOOKUP($C406,$C$3:$M$15,COLUMNS($C$3:J$15),0)</f>
        <v>150</v>
      </c>
      <c r="H406" s="121" t="str">
        <f>VLOOKUP($C406,$C$3:$M$15,COLUMNS($C$3:K$15),0)</f>
        <v>magicattack_value</v>
      </c>
      <c r="I406" s="121">
        <f>VLOOKUP($C406,$C$3:$M$15,COLUMNS($C$3:L$15),0)</f>
        <v>170</v>
      </c>
      <c r="J406" s="121" t="str">
        <f>VLOOKUP($C406,$C$3:$M$15,COLUMNS($C$3:M$15),0)</f>
        <v>medical_value</v>
      </c>
      <c r="K406" s="344">
        <f t="shared" si="1337"/>
        <v>804</v>
      </c>
      <c r="L406" s="344">
        <f t="shared" si="1338"/>
        <v>817</v>
      </c>
      <c r="M406" s="344">
        <f t="shared" si="1339"/>
        <v>817</v>
      </c>
      <c r="N406" s="344">
        <f t="shared" si="1340"/>
        <v>831</v>
      </c>
      <c r="O406" s="344">
        <f t="shared" si="1341"/>
        <v>831</v>
      </c>
      <c r="P406" s="344">
        <f t="shared" si="1342"/>
        <v>845</v>
      </c>
      <c r="Q406" s="344">
        <f t="shared" si="1343"/>
        <v>845</v>
      </c>
      <c r="R406" s="344">
        <f t="shared" si="1344"/>
        <v>859</v>
      </c>
      <c r="S406" s="344">
        <f t="shared" si="1345"/>
        <v>859</v>
      </c>
      <c r="T406" s="344">
        <f t="shared" si="1346"/>
        <v>872</v>
      </c>
      <c r="U406" s="356">
        <v>3600</v>
      </c>
      <c r="V406" s="356">
        <v>2800</v>
      </c>
      <c r="W406" s="356">
        <v>2000</v>
      </c>
      <c r="X406" s="356">
        <v>1200</v>
      </c>
      <c r="Y406" s="356">
        <v>400</v>
      </c>
      <c r="Z406" s="344">
        <f t="shared" si="1347"/>
        <v>181</v>
      </c>
      <c r="AA406" s="344">
        <f t="shared" si="1348"/>
        <v>184</v>
      </c>
      <c r="AB406" s="344">
        <f t="shared" si="1349"/>
        <v>184</v>
      </c>
      <c r="AC406" s="344">
        <f t="shared" si="1350"/>
        <v>187</v>
      </c>
      <c r="AD406" s="344">
        <f t="shared" si="1351"/>
        <v>187</v>
      </c>
      <c r="AE406" s="344">
        <f t="shared" si="1352"/>
        <v>190</v>
      </c>
      <c r="AF406" s="344">
        <f t="shared" si="1353"/>
        <v>190</v>
      </c>
      <c r="AG406" s="344">
        <f t="shared" si="1354"/>
        <v>193</v>
      </c>
      <c r="AH406" s="344">
        <f t="shared" si="1355"/>
        <v>193</v>
      </c>
      <c r="AI406" s="344">
        <f t="shared" si="1356"/>
        <v>196</v>
      </c>
      <c r="AJ406" s="356">
        <v>3600</v>
      </c>
      <c r="AK406" s="356">
        <v>2800</v>
      </c>
      <c r="AL406" s="356">
        <v>2000</v>
      </c>
      <c r="AM406" s="356">
        <v>1200</v>
      </c>
      <c r="AN406" s="356">
        <v>400</v>
      </c>
      <c r="AO406" s="344">
        <f t="shared" si="1357"/>
        <v>210</v>
      </c>
      <c r="AP406" s="344">
        <f t="shared" si="1358"/>
        <v>218</v>
      </c>
      <c r="AQ406" s="344">
        <f t="shared" si="1359"/>
        <v>218</v>
      </c>
      <c r="AR406" s="344">
        <f t="shared" si="1360"/>
        <v>227</v>
      </c>
      <c r="AS406" s="344">
        <f t="shared" si="1361"/>
        <v>227</v>
      </c>
      <c r="AT406" s="344">
        <f t="shared" si="1362"/>
        <v>235</v>
      </c>
      <c r="AU406" s="344">
        <f t="shared" si="1363"/>
        <v>235</v>
      </c>
      <c r="AV406" s="344">
        <f t="shared" si="1364"/>
        <v>244</v>
      </c>
      <c r="AW406" s="344">
        <f t="shared" si="1365"/>
        <v>244</v>
      </c>
      <c r="AX406" s="344">
        <f t="shared" si="1366"/>
        <v>252</v>
      </c>
      <c r="AY406" s="356">
        <v>3600</v>
      </c>
      <c r="AZ406" s="356">
        <v>2800</v>
      </c>
      <c r="BA406" s="356">
        <v>2000</v>
      </c>
      <c r="BB406" s="356">
        <v>1200</v>
      </c>
      <c r="BC406" s="356">
        <v>400</v>
      </c>
      <c r="BD406" s="353">
        <f t="shared" ref="BD406:BH406" si="1532">IF(BD393="","",BD393+1)</f>
        <v>14</v>
      </c>
      <c r="BE406" s="353">
        <f t="shared" si="1532"/>
        <v>14</v>
      </c>
      <c r="BF406" s="353">
        <f t="shared" si="1532"/>
        <v>29</v>
      </c>
      <c r="BG406" s="353">
        <f t="shared" si="1532"/>
        <v>44</v>
      </c>
      <c r="BH406" s="353">
        <f t="shared" si="1532"/>
        <v>59</v>
      </c>
      <c r="BI406" s="146" t="str">
        <f t="shared" si="1442"/>
        <v>14;14</v>
      </c>
      <c r="BJ406" s="352">
        <f t="shared" si="1443"/>
        <v>29</v>
      </c>
      <c r="BK406" s="146" t="str">
        <f t="shared" si="1444"/>
        <v>44;59</v>
      </c>
      <c r="BL406" s="25">
        <f t="shared" si="1266"/>
        <v>5140101</v>
      </c>
      <c r="BM406" s="146">
        <f t="shared" ref="BM406" si="1533">BM393</f>
        <v>1288</v>
      </c>
      <c r="BN406" s="146">
        <f t="shared" si="1369"/>
        <v>5</v>
      </c>
      <c r="BO406" s="146">
        <f t="shared" ref="BO406:BP406" si="1534">BO393</f>
        <v>1</v>
      </c>
      <c r="BP406" s="146">
        <f t="shared" si="1534"/>
        <v>1</v>
      </c>
      <c r="BQ406" s="146">
        <f>VLOOKUP(IF(A406=1,0,A406),宝石属性!$B$26:$D$41,2,0)</f>
        <v>10</v>
      </c>
      <c r="BR406" s="146">
        <f>VLOOKUP(IF(A406=1,0,A406),宝石属性!$B$26:$D$41,3,0)</f>
        <v>2</v>
      </c>
      <c r="BS406" s="146">
        <f t="shared" ref="BS406:BV406" si="1535">IF(BS393="","",BS393)</f>
        <v>2</v>
      </c>
      <c r="BT406" s="146">
        <f t="shared" si="1535"/>
        <v>4</v>
      </c>
      <c r="BU406" s="146">
        <f t="shared" si="1535"/>
        <v>7</v>
      </c>
      <c r="BV406" s="146">
        <f t="shared" si="1535"/>
        <v>8</v>
      </c>
      <c r="BW406" s="357" t="str">
        <f t="shared" si="1274"/>
        <v/>
      </c>
      <c r="BX406" s="357" t="str">
        <f t="shared" si="1275"/>
        <v/>
      </c>
    </row>
    <row r="407" spans="1:76" s="353" customFormat="1">
      <c r="A407" s="121">
        <f t="shared" si="1420"/>
        <v>140</v>
      </c>
      <c r="B407" s="121" t="s">
        <v>1109</v>
      </c>
      <c r="C407" s="121" t="str">
        <f t="shared" si="1336"/>
        <v>锤</v>
      </c>
      <c r="D407" s="121" t="str">
        <f t="shared" si="1264"/>
        <v>140级绿装锤</v>
      </c>
      <c r="E407" s="121">
        <f>VLOOKUP($C407,$C$3:$M$15,COLUMNS($C$3:H$15),0)</f>
        <v>130</v>
      </c>
      <c r="F407" s="121" t="str">
        <f>VLOOKUP($C407,$C$3:$M$15,COLUMNS($C$3:I$15),0)</f>
        <v>phyattack_value</v>
      </c>
      <c r="G407" s="121">
        <f>VLOOKUP($C407,$C$3:$M$15,COLUMNS($C$3:J$15),0)</f>
        <v>150</v>
      </c>
      <c r="H407" s="121" t="str">
        <f>VLOOKUP($C407,$C$3:$M$15,COLUMNS($C$3:K$15),0)</f>
        <v>magicattack_value</v>
      </c>
      <c r="I407" s="121">
        <f>VLOOKUP($C407,$C$3:$M$15,COLUMNS($C$3:L$15),0)</f>
        <v>170</v>
      </c>
      <c r="J407" s="121" t="str">
        <f>VLOOKUP($C407,$C$3:$M$15,COLUMNS($C$3:M$15),0)</f>
        <v>medical_value</v>
      </c>
      <c r="K407" s="344">
        <f t="shared" si="1337"/>
        <v>804</v>
      </c>
      <c r="L407" s="344">
        <f t="shared" si="1338"/>
        <v>817</v>
      </c>
      <c r="M407" s="344">
        <f t="shared" si="1339"/>
        <v>817</v>
      </c>
      <c r="N407" s="344">
        <f t="shared" si="1340"/>
        <v>831</v>
      </c>
      <c r="O407" s="344">
        <f t="shared" si="1341"/>
        <v>831</v>
      </c>
      <c r="P407" s="344">
        <f t="shared" si="1342"/>
        <v>845</v>
      </c>
      <c r="Q407" s="344">
        <f t="shared" si="1343"/>
        <v>845</v>
      </c>
      <c r="R407" s="344">
        <f t="shared" si="1344"/>
        <v>859</v>
      </c>
      <c r="S407" s="344">
        <f t="shared" si="1345"/>
        <v>859</v>
      </c>
      <c r="T407" s="344">
        <f t="shared" si="1346"/>
        <v>872</v>
      </c>
      <c r="U407" s="356">
        <v>3600</v>
      </c>
      <c r="V407" s="356">
        <v>2800</v>
      </c>
      <c r="W407" s="356">
        <v>2000</v>
      </c>
      <c r="X407" s="356">
        <v>1200</v>
      </c>
      <c r="Y407" s="356">
        <v>400</v>
      </c>
      <c r="Z407" s="344">
        <f t="shared" si="1347"/>
        <v>181</v>
      </c>
      <c r="AA407" s="344">
        <f t="shared" si="1348"/>
        <v>184</v>
      </c>
      <c r="AB407" s="344">
        <f t="shared" si="1349"/>
        <v>184</v>
      </c>
      <c r="AC407" s="344">
        <f t="shared" si="1350"/>
        <v>187</v>
      </c>
      <c r="AD407" s="344">
        <f t="shared" si="1351"/>
        <v>187</v>
      </c>
      <c r="AE407" s="344">
        <f t="shared" si="1352"/>
        <v>190</v>
      </c>
      <c r="AF407" s="344">
        <f t="shared" si="1353"/>
        <v>190</v>
      </c>
      <c r="AG407" s="344">
        <f t="shared" si="1354"/>
        <v>193</v>
      </c>
      <c r="AH407" s="344">
        <f t="shared" si="1355"/>
        <v>193</v>
      </c>
      <c r="AI407" s="344">
        <f t="shared" si="1356"/>
        <v>196</v>
      </c>
      <c r="AJ407" s="356">
        <v>3600</v>
      </c>
      <c r="AK407" s="356">
        <v>2800</v>
      </c>
      <c r="AL407" s="356">
        <v>2000</v>
      </c>
      <c r="AM407" s="356">
        <v>1200</v>
      </c>
      <c r="AN407" s="356">
        <v>400</v>
      </c>
      <c r="AO407" s="344">
        <f t="shared" si="1357"/>
        <v>210</v>
      </c>
      <c r="AP407" s="344">
        <f t="shared" si="1358"/>
        <v>218</v>
      </c>
      <c r="AQ407" s="344">
        <f t="shared" si="1359"/>
        <v>218</v>
      </c>
      <c r="AR407" s="344">
        <f t="shared" si="1360"/>
        <v>227</v>
      </c>
      <c r="AS407" s="344">
        <f t="shared" si="1361"/>
        <v>227</v>
      </c>
      <c r="AT407" s="344">
        <f t="shared" si="1362"/>
        <v>235</v>
      </c>
      <c r="AU407" s="344">
        <f t="shared" si="1363"/>
        <v>235</v>
      </c>
      <c r="AV407" s="344">
        <f t="shared" si="1364"/>
        <v>244</v>
      </c>
      <c r="AW407" s="344">
        <f t="shared" si="1365"/>
        <v>244</v>
      </c>
      <c r="AX407" s="344">
        <f t="shared" si="1366"/>
        <v>252</v>
      </c>
      <c r="AY407" s="356">
        <v>3600</v>
      </c>
      <c r="AZ407" s="356">
        <v>2800</v>
      </c>
      <c r="BA407" s="356">
        <v>2000</v>
      </c>
      <c r="BB407" s="356">
        <v>1200</v>
      </c>
      <c r="BC407" s="356">
        <v>400</v>
      </c>
      <c r="BD407" s="353">
        <f t="shared" ref="BD407:BH407" si="1536">IF(BD394="","",BD394+1)</f>
        <v>14</v>
      </c>
      <c r="BE407" s="353">
        <f t="shared" si="1536"/>
        <v>14</v>
      </c>
      <c r="BF407" s="353">
        <f t="shared" si="1536"/>
        <v>29</v>
      </c>
      <c r="BG407" s="353">
        <f t="shared" si="1536"/>
        <v>44</v>
      </c>
      <c r="BH407" s="353">
        <f t="shared" si="1536"/>
        <v>59</v>
      </c>
      <c r="BI407" s="146" t="str">
        <f t="shared" si="1442"/>
        <v>14;14</v>
      </c>
      <c r="BJ407" s="352">
        <f t="shared" si="1443"/>
        <v>29</v>
      </c>
      <c r="BK407" s="146" t="str">
        <f t="shared" si="1444"/>
        <v>44;59</v>
      </c>
      <c r="BL407" s="25">
        <f t="shared" si="1266"/>
        <v>5140102</v>
      </c>
      <c r="BM407" s="146">
        <f t="shared" ref="BM407" si="1537">BM394</f>
        <v>4360</v>
      </c>
      <c r="BN407" s="146">
        <f t="shared" si="1369"/>
        <v>5</v>
      </c>
      <c r="BO407" s="146">
        <f t="shared" ref="BO407:BP407" si="1538">BO394</f>
        <v>1</v>
      </c>
      <c r="BP407" s="146">
        <f t="shared" si="1538"/>
        <v>2</v>
      </c>
      <c r="BQ407" s="146">
        <f>VLOOKUP(IF(A407=1,0,A407),宝石属性!$B$26:$D$41,2,0)</f>
        <v>10</v>
      </c>
      <c r="BR407" s="146">
        <f>VLOOKUP(IF(A407=1,0,A407),宝石属性!$B$26:$D$41,3,0)</f>
        <v>2</v>
      </c>
      <c r="BS407" s="146">
        <f t="shared" ref="BS407:BV407" si="1539">IF(BS394="","",BS394)</f>
        <v>2</v>
      </c>
      <c r="BT407" s="146">
        <f t="shared" si="1539"/>
        <v>4</v>
      </c>
      <c r="BU407" s="146">
        <f t="shared" si="1539"/>
        <v>7</v>
      </c>
      <c r="BV407" s="146">
        <f t="shared" si="1539"/>
        <v>8</v>
      </c>
      <c r="BW407" s="357" t="str">
        <f t="shared" si="1274"/>
        <v/>
      </c>
      <c r="BX407" s="357" t="str">
        <f t="shared" si="1275"/>
        <v/>
      </c>
    </row>
    <row r="408" spans="1:76" s="353" customFormat="1">
      <c r="A408" s="121">
        <f t="shared" si="1420"/>
        <v>140</v>
      </c>
      <c r="B408" s="121" t="s">
        <v>1109</v>
      </c>
      <c r="C408" s="121" t="str">
        <f t="shared" si="1336"/>
        <v>弓箭</v>
      </c>
      <c r="D408" s="121" t="str">
        <f t="shared" si="1264"/>
        <v>140级绿装弓箭</v>
      </c>
      <c r="E408" s="121">
        <f>VLOOKUP($C408,$C$3:$M$15,COLUMNS($C$3:H$15),0)</f>
        <v>130</v>
      </c>
      <c r="F408" s="121" t="str">
        <f>VLOOKUP($C408,$C$3:$M$15,COLUMNS($C$3:I$15),0)</f>
        <v>phyattack_value</v>
      </c>
      <c r="G408" s="121">
        <f>VLOOKUP($C408,$C$3:$M$15,COLUMNS($C$3:J$15),0)</f>
        <v>150</v>
      </c>
      <c r="H408" s="121" t="str">
        <f>VLOOKUP($C408,$C$3:$M$15,COLUMNS($C$3:K$15),0)</f>
        <v>magicattack_value</v>
      </c>
      <c r="I408" s="121">
        <f>VLOOKUP($C408,$C$3:$M$15,COLUMNS($C$3:L$15),0)</f>
        <v>170</v>
      </c>
      <c r="J408" s="121" t="str">
        <f>VLOOKUP($C408,$C$3:$M$15,COLUMNS($C$3:M$15),0)</f>
        <v>medical_value</v>
      </c>
      <c r="K408" s="344">
        <f t="shared" si="1337"/>
        <v>804</v>
      </c>
      <c r="L408" s="344">
        <f t="shared" si="1338"/>
        <v>817</v>
      </c>
      <c r="M408" s="344">
        <f t="shared" si="1339"/>
        <v>817</v>
      </c>
      <c r="N408" s="344">
        <f t="shared" si="1340"/>
        <v>831</v>
      </c>
      <c r="O408" s="344">
        <f t="shared" si="1341"/>
        <v>831</v>
      </c>
      <c r="P408" s="344">
        <f t="shared" si="1342"/>
        <v>845</v>
      </c>
      <c r="Q408" s="344">
        <f t="shared" si="1343"/>
        <v>845</v>
      </c>
      <c r="R408" s="344">
        <f t="shared" si="1344"/>
        <v>859</v>
      </c>
      <c r="S408" s="344">
        <f t="shared" si="1345"/>
        <v>859</v>
      </c>
      <c r="T408" s="344">
        <f t="shared" si="1346"/>
        <v>872</v>
      </c>
      <c r="U408" s="356">
        <v>3600</v>
      </c>
      <c r="V408" s="356">
        <v>2800</v>
      </c>
      <c r="W408" s="356">
        <v>2000</v>
      </c>
      <c r="X408" s="356">
        <v>1200</v>
      </c>
      <c r="Y408" s="356">
        <v>400</v>
      </c>
      <c r="Z408" s="344">
        <f t="shared" si="1347"/>
        <v>181</v>
      </c>
      <c r="AA408" s="344">
        <f t="shared" si="1348"/>
        <v>184</v>
      </c>
      <c r="AB408" s="344">
        <f t="shared" si="1349"/>
        <v>184</v>
      </c>
      <c r="AC408" s="344">
        <f t="shared" si="1350"/>
        <v>187</v>
      </c>
      <c r="AD408" s="344">
        <f t="shared" si="1351"/>
        <v>187</v>
      </c>
      <c r="AE408" s="344">
        <f t="shared" si="1352"/>
        <v>190</v>
      </c>
      <c r="AF408" s="344">
        <f t="shared" si="1353"/>
        <v>190</v>
      </c>
      <c r="AG408" s="344">
        <f t="shared" si="1354"/>
        <v>193</v>
      </c>
      <c r="AH408" s="344">
        <f t="shared" si="1355"/>
        <v>193</v>
      </c>
      <c r="AI408" s="344">
        <f t="shared" si="1356"/>
        <v>196</v>
      </c>
      <c r="AJ408" s="356">
        <v>3600</v>
      </c>
      <c r="AK408" s="356">
        <v>2800</v>
      </c>
      <c r="AL408" s="356">
        <v>2000</v>
      </c>
      <c r="AM408" s="356">
        <v>1200</v>
      </c>
      <c r="AN408" s="356">
        <v>400</v>
      </c>
      <c r="AO408" s="344">
        <f t="shared" si="1357"/>
        <v>210</v>
      </c>
      <c r="AP408" s="344">
        <f t="shared" si="1358"/>
        <v>218</v>
      </c>
      <c r="AQ408" s="344">
        <f t="shared" si="1359"/>
        <v>218</v>
      </c>
      <c r="AR408" s="344">
        <f t="shared" si="1360"/>
        <v>227</v>
      </c>
      <c r="AS408" s="344">
        <f t="shared" si="1361"/>
        <v>227</v>
      </c>
      <c r="AT408" s="344">
        <f t="shared" si="1362"/>
        <v>235</v>
      </c>
      <c r="AU408" s="344">
        <f t="shared" si="1363"/>
        <v>235</v>
      </c>
      <c r="AV408" s="344">
        <f t="shared" si="1364"/>
        <v>244</v>
      </c>
      <c r="AW408" s="344">
        <f t="shared" si="1365"/>
        <v>244</v>
      </c>
      <c r="AX408" s="344">
        <f t="shared" si="1366"/>
        <v>252</v>
      </c>
      <c r="AY408" s="356">
        <v>3600</v>
      </c>
      <c r="AZ408" s="356">
        <v>2800</v>
      </c>
      <c r="BA408" s="356">
        <v>2000</v>
      </c>
      <c r="BB408" s="356">
        <v>1200</v>
      </c>
      <c r="BC408" s="356">
        <v>400</v>
      </c>
      <c r="BD408" s="353">
        <f t="shared" ref="BD408:BH408" si="1540">IF(BD395="","",BD395+1)</f>
        <v>14</v>
      </c>
      <c r="BE408" s="353">
        <f t="shared" si="1540"/>
        <v>14</v>
      </c>
      <c r="BF408" s="353">
        <f t="shared" si="1540"/>
        <v>29</v>
      </c>
      <c r="BG408" s="353">
        <f t="shared" si="1540"/>
        <v>44</v>
      </c>
      <c r="BH408" s="353">
        <f t="shared" si="1540"/>
        <v>59</v>
      </c>
      <c r="BI408" s="146" t="str">
        <f t="shared" si="1442"/>
        <v>14;14</v>
      </c>
      <c r="BJ408" s="352">
        <f t="shared" si="1443"/>
        <v>29</v>
      </c>
      <c r="BK408" s="146" t="str">
        <f t="shared" si="1444"/>
        <v>44;59</v>
      </c>
      <c r="BL408" s="25">
        <f t="shared" si="1266"/>
        <v>5140103</v>
      </c>
      <c r="BM408" s="146">
        <f t="shared" ref="BM408" si="1541">BM395</f>
        <v>1800</v>
      </c>
      <c r="BN408" s="146">
        <f t="shared" si="1369"/>
        <v>5</v>
      </c>
      <c r="BO408" s="146">
        <f t="shared" ref="BO408:BP408" si="1542">BO395</f>
        <v>1</v>
      </c>
      <c r="BP408" s="146">
        <f t="shared" si="1542"/>
        <v>3</v>
      </c>
      <c r="BQ408" s="146">
        <f>VLOOKUP(IF(A408=1,0,A408),宝石属性!$B$26:$D$41,2,0)</f>
        <v>10</v>
      </c>
      <c r="BR408" s="146">
        <f>VLOOKUP(IF(A408=1,0,A408),宝石属性!$B$26:$D$41,3,0)</f>
        <v>2</v>
      </c>
      <c r="BS408" s="146">
        <f t="shared" ref="BS408:BV408" si="1543">IF(BS395="","",BS395)</f>
        <v>2</v>
      </c>
      <c r="BT408" s="146">
        <f t="shared" si="1543"/>
        <v>4</v>
      </c>
      <c r="BU408" s="146">
        <f t="shared" si="1543"/>
        <v>7</v>
      </c>
      <c r="BV408" s="146">
        <f t="shared" si="1543"/>
        <v>8</v>
      </c>
      <c r="BW408" s="357" t="str">
        <f t="shared" si="1274"/>
        <v/>
      </c>
      <c r="BX408" s="357" t="str">
        <f t="shared" si="1275"/>
        <v/>
      </c>
    </row>
    <row r="409" spans="1:76" s="353" customFormat="1">
      <c r="A409" s="121">
        <f t="shared" si="1420"/>
        <v>140</v>
      </c>
      <c r="B409" s="121" t="s">
        <v>1109</v>
      </c>
      <c r="C409" s="121" t="str">
        <f t="shared" si="1336"/>
        <v>爪</v>
      </c>
      <c r="D409" s="121" t="str">
        <f t="shared" si="1264"/>
        <v>140级绿装爪</v>
      </c>
      <c r="E409" s="121">
        <f>VLOOKUP($C409,$C$3:$M$15,COLUMNS($C$3:H$15),0)</f>
        <v>130</v>
      </c>
      <c r="F409" s="121" t="str">
        <f>VLOOKUP($C409,$C$3:$M$15,COLUMNS($C$3:I$15),0)</f>
        <v>phyattack_value</v>
      </c>
      <c r="G409" s="121">
        <f>VLOOKUP($C409,$C$3:$M$15,COLUMNS($C$3:J$15),0)</f>
        <v>150</v>
      </c>
      <c r="H409" s="121" t="str">
        <f>VLOOKUP($C409,$C$3:$M$15,COLUMNS($C$3:K$15),0)</f>
        <v>magicattack_value</v>
      </c>
      <c r="I409" s="121">
        <f>VLOOKUP($C409,$C$3:$M$15,COLUMNS($C$3:L$15),0)</f>
        <v>170</v>
      </c>
      <c r="J409" s="121" t="str">
        <f>VLOOKUP($C409,$C$3:$M$15,COLUMNS($C$3:M$15),0)</f>
        <v>medical_value</v>
      </c>
      <c r="K409" s="344">
        <f t="shared" si="1337"/>
        <v>804</v>
      </c>
      <c r="L409" s="344">
        <f t="shared" si="1338"/>
        <v>817</v>
      </c>
      <c r="M409" s="344">
        <f t="shared" si="1339"/>
        <v>817</v>
      </c>
      <c r="N409" s="344">
        <f t="shared" si="1340"/>
        <v>831</v>
      </c>
      <c r="O409" s="344">
        <f t="shared" si="1341"/>
        <v>831</v>
      </c>
      <c r="P409" s="344">
        <f t="shared" si="1342"/>
        <v>845</v>
      </c>
      <c r="Q409" s="344">
        <f t="shared" si="1343"/>
        <v>845</v>
      </c>
      <c r="R409" s="344">
        <f t="shared" si="1344"/>
        <v>859</v>
      </c>
      <c r="S409" s="344">
        <f t="shared" si="1345"/>
        <v>859</v>
      </c>
      <c r="T409" s="344">
        <f t="shared" si="1346"/>
        <v>872</v>
      </c>
      <c r="U409" s="356">
        <v>3600</v>
      </c>
      <c r="V409" s="356">
        <v>2800</v>
      </c>
      <c r="W409" s="356">
        <v>2000</v>
      </c>
      <c r="X409" s="356">
        <v>1200</v>
      </c>
      <c r="Y409" s="356">
        <v>400</v>
      </c>
      <c r="Z409" s="344">
        <f t="shared" si="1347"/>
        <v>181</v>
      </c>
      <c r="AA409" s="344">
        <f t="shared" si="1348"/>
        <v>184</v>
      </c>
      <c r="AB409" s="344">
        <f t="shared" si="1349"/>
        <v>184</v>
      </c>
      <c r="AC409" s="344">
        <f t="shared" si="1350"/>
        <v>187</v>
      </c>
      <c r="AD409" s="344">
        <f t="shared" si="1351"/>
        <v>187</v>
      </c>
      <c r="AE409" s="344">
        <f t="shared" si="1352"/>
        <v>190</v>
      </c>
      <c r="AF409" s="344">
        <f t="shared" si="1353"/>
        <v>190</v>
      </c>
      <c r="AG409" s="344">
        <f t="shared" si="1354"/>
        <v>193</v>
      </c>
      <c r="AH409" s="344">
        <f t="shared" si="1355"/>
        <v>193</v>
      </c>
      <c r="AI409" s="344">
        <f t="shared" si="1356"/>
        <v>196</v>
      </c>
      <c r="AJ409" s="356">
        <v>3600</v>
      </c>
      <c r="AK409" s="356">
        <v>2800</v>
      </c>
      <c r="AL409" s="356">
        <v>2000</v>
      </c>
      <c r="AM409" s="356">
        <v>1200</v>
      </c>
      <c r="AN409" s="356">
        <v>400</v>
      </c>
      <c r="AO409" s="344">
        <f t="shared" si="1357"/>
        <v>210</v>
      </c>
      <c r="AP409" s="344">
        <f t="shared" si="1358"/>
        <v>218</v>
      </c>
      <c r="AQ409" s="344">
        <f t="shared" si="1359"/>
        <v>218</v>
      </c>
      <c r="AR409" s="344">
        <f t="shared" si="1360"/>
        <v>227</v>
      </c>
      <c r="AS409" s="344">
        <f t="shared" si="1361"/>
        <v>227</v>
      </c>
      <c r="AT409" s="344">
        <f t="shared" si="1362"/>
        <v>235</v>
      </c>
      <c r="AU409" s="344">
        <f t="shared" si="1363"/>
        <v>235</v>
      </c>
      <c r="AV409" s="344">
        <f t="shared" si="1364"/>
        <v>244</v>
      </c>
      <c r="AW409" s="344">
        <f t="shared" si="1365"/>
        <v>244</v>
      </c>
      <c r="AX409" s="344">
        <f t="shared" si="1366"/>
        <v>252</v>
      </c>
      <c r="AY409" s="356">
        <v>3600</v>
      </c>
      <c r="AZ409" s="356">
        <v>2800</v>
      </c>
      <c r="BA409" s="356">
        <v>2000</v>
      </c>
      <c r="BB409" s="356">
        <v>1200</v>
      </c>
      <c r="BC409" s="356">
        <v>400</v>
      </c>
      <c r="BD409" s="353">
        <f t="shared" ref="BD409:BH409" si="1544">IF(BD396="","",BD396+1)</f>
        <v>14</v>
      </c>
      <c r="BE409" s="353">
        <f t="shared" si="1544"/>
        <v>14</v>
      </c>
      <c r="BF409" s="353">
        <f t="shared" si="1544"/>
        <v>29</v>
      </c>
      <c r="BG409" s="353">
        <f t="shared" si="1544"/>
        <v>44</v>
      </c>
      <c r="BH409" s="353">
        <f t="shared" si="1544"/>
        <v>59</v>
      </c>
      <c r="BI409" s="146" t="str">
        <f t="shared" si="1442"/>
        <v>14;14</v>
      </c>
      <c r="BJ409" s="352">
        <f t="shared" si="1443"/>
        <v>29</v>
      </c>
      <c r="BK409" s="146" t="str">
        <f t="shared" si="1444"/>
        <v>44;59</v>
      </c>
      <c r="BL409" s="25">
        <f t="shared" si="1266"/>
        <v>5140104</v>
      </c>
      <c r="BM409" s="146">
        <f t="shared" ref="BM409" si="1545">BM396</f>
        <v>3080</v>
      </c>
      <c r="BN409" s="146">
        <f t="shared" si="1369"/>
        <v>5</v>
      </c>
      <c r="BO409" s="146">
        <f t="shared" ref="BO409:BP409" si="1546">BO396</f>
        <v>1</v>
      </c>
      <c r="BP409" s="146">
        <f t="shared" si="1546"/>
        <v>4</v>
      </c>
      <c r="BQ409" s="146">
        <f>VLOOKUP(IF(A409=1,0,A409),宝石属性!$B$26:$D$41,2,0)</f>
        <v>10</v>
      </c>
      <c r="BR409" s="146">
        <f>VLOOKUP(IF(A409=1,0,A409),宝石属性!$B$26:$D$41,3,0)</f>
        <v>2</v>
      </c>
      <c r="BS409" s="146">
        <f t="shared" ref="BS409:BV409" si="1547">IF(BS396="","",BS396)</f>
        <v>2</v>
      </c>
      <c r="BT409" s="146">
        <f t="shared" si="1547"/>
        <v>4</v>
      </c>
      <c r="BU409" s="146">
        <f t="shared" si="1547"/>
        <v>7</v>
      </c>
      <c r="BV409" s="146">
        <f t="shared" si="1547"/>
        <v>8</v>
      </c>
      <c r="BW409" s="357" t="str">
        <f t="shared" si="1274"/>
        <v/>
      </c>
      <c r="BX409" s="357" t="str">
        <f t="shared" si="1275"/>
        <v/>
      </c>
    </row>
    <row r="410" spans="1:76" s="353" customFormat="1">
      <c r="A410" s="121">
        <f t="shared" si="1420"/>
        <v>140</v>
      </c>
      <c r="B410" s="121" t="s">
        <v>1109</v>
      </c>
      <c r="C410" s="121" t="str">
        <f t="shared" si="1336"/>
        <v>魔棒</v>
      </c>
      <c r="D410" s="121" t="str">
        <f t="shared" si="1264"/>
        <v>140级绿装魔棒</v>
      </c>
      <c r="E410" s="121">
        <f>VLOOKUP($C410,$C$3:$M$15,COLUMNS($C$3:H$15),0)</f>
        <v>130</v>
      </c>
      <c r="F410" s="121" t="str">
        <f>VLOOKUP($C410,$C$3:$M$15,COLUMNS($C$3:I$15),0)</f>
        <v>phyattack_value</v>
      </c>
      <c r="G410" s="121">
        <f>VLOOKUP($C410,$C$3:$M$15,COLUMNS($C$3:J$15),0)</f>
        <v>150</v>
      </c>
      <c r="H410" s="121" t="str">
        <f>VLOOKUP($C410,$C$3:$M$15,COLUMNS($C$3:K$15),0)</f>
        <v>magicattack_value</v>
      </c>
      <c r="I410" s="121">
        <f>VLOOKUP($C410,$C$3:$M$15,COLUMNS($C$3:L$15),0)</f>
        <v>170</v>
      </c>
      <c r="J410" s="121" t="str">
        <f>VLOOKUP($C410,$C$3:$M$15,COLUMNS($C$3:M$15),0)</f>
        <v>medical_value</v>
      </c>
      <c r="K410" s="344">
        <f t="shared" si="1337"/>
        <v>804</v>
      </c>
      <c r="L410" s="344">
        <f t="shared" si="1338"/>
        <v>817</v>
      </c>
      <c r="M410" s="344">
        <f t="shared" si="1339"/>
        <v>817</v>
      </c>
      <c r="N410" s="344">
        <f t="shared" si="1340"/>
        <v>831</v>
      </c>
      <c r="O410" s="344">
        <f t="shared" si="1341"/>
        <v>831</v>
      </c>
      <c r="P410" s="344">
        <f t="shared" si="1342"/>
        <v>845</v>
      </c>
      <c r="Q410" s="344">
        <f t="shared" si="1343"/>
        <v>845</v>
      </c>
      <c r="R410" s="344">
        <f t="shared" si="1344"/>
        <v>859</v>
      </c>
      <c r="S410" s="344">
        <f t="shared" si="1345"/>
        <v>859</v>
      </c>
      <c r="T410" s="344">
        <f t="shared" si="1346"/>
        <v>872</v>
      </c>
      <c r="U410" s="356">
        <v>3600</v>
      </c>
      <c r="V410" s="356">
        <v>2800</v>
      </c>
      <c r="W410" s="356">
        <v>2000</v>
      </c>
      <c r="X410" s="356">
        <v>1200</v>
      </c>
      <c r="Y410" s="356">
        <v>400</v>
      </c>
      <c r="Z410" s="344">
        <f t="shared" si="1347"/>
        <v>181</v>
      </c>
      <c r="AA410" s="344">
        <f t="shared" si="1348"/>
        <v>184</v>
      </c>
      <c r="AB410" s="344">
        <f t="shared" si="1349"/>
        <v>184</v>
      </c>
      <c r="AC410" s="344">
        <f t="shared" si="1350"/>
        <v>187</v>
      </c>
      <c r="AD410" s="344">
        <f t="shared" si="1351"/>
        <v>187</v>
      </c>
      <c r="AE410" s="344">
        <f t="shared" si="1352"/>
        <v>190</v>
      </c>
      <c r="AF410" s="344">
        <f t="shared" si="1353"/>
        <v>190</v>
      </c>
      <c r="AG410" s="344">
        <f t="shared" si="1354"/>
        <v>193</v>
      </c>
      <c r="AH410" s="344">
        <f t="shared" si="1355"/>
        <v>193</v>
      </c>
      <c r="AI410" s="344">
        <f t="shared" si="1356"/>
        <v>196</v>
      </c>
      <c r="AJ410" s="356">
        <v>3600</v>
      </c>
      <c r="AK410" s="356">
        <v>2800</v>
      </c>
      <c r="AL410" s="356">
        <v>2000</v>
      </c>
      <c r="AM410" s="356">
        <v>1200</v>
      </c>
      <c r="AN410" s="356">
        <v>400</v>
      </c>
      <c r="AO410" s="344">
        <f t="shared" si="1357"/>
        <v>210</v>
      </c>
      <c r="AP410" s="344">
        <f t="shared" si="1358"/>
        <v>218</v>
      </c>
      <c r="AQ410" s="344">
        <f t="shared" si="1359"/>
        <v>218</v>
      </c>
      <c r="AR410" s="344">
        <f t="shared" si="1360"/>
        <v>227</v>
      </c>
      <c r="AS410" s="344">
        <f t="shared" si="1361"/>
        <v>227</v>
      </c>
      <c r="AT410" s="344">
        <f t="shared" si="1362"/>
        <v>235</v>
      </c>
      <c r="AU410" s="344">
        <f t="shared" si="1363"/>
        <v>235</v>
      </c>
      <c r="AV410" s="344">
        <f t="shared" si="1364"/>
        <v>244</v>
      </c>
      <c r="AW410" s="344">
        <f t="shared" si="1365"/>
        <v>244</v>
      </c>
      <c r="AX410" s="344">
        <f t="shared" si="1366"/>
        <v>252</v>
      </c>
      <c r="AY410" s="356">
        <v>3600</v>
      </c>
      <c r="AZ410" s="356">
        <v>2800</v>
      </c>
      <c r="BA410" s="356">
        <v>2000</v>
      </c>
      <c r="BB410" s="356">
        <v>1200</v>
      </c>
      <c r="BC410" s="356">
        <v>400</v>
      </c>
      <c r="BD410" s="353">
        <f t="shared" ref="BD410:BH410" si="1548">IF(BD397="","",BD397+1)</f>
        <v>14</v>
      </c>
      <c r="BE410" s="353">
        <f t="shared" si="1548"/>
        <v>14</v>
      </c>
      <c r="BF410" s="353">
        <f t="shared" si="1548"/>
        <v>29</v>
      </c>
      <c r="BG410" s="353">
        <f t="shared" si="1548"/>
        <v>44</v>
      </c>
      <c r="BH410" s="353">
        <f t="shared" si="1548"/>
        <v>59</v>
      </c>
      <c r="BI410" s="146" t="str">
        <f t="shared" si="1442"/>
        <v>14;14</v>
      </c>
      <c r="BJ410" s="352">
        <f t="shared" si="1443"/>
        <v>29</v>
      </c>
      <c r="BK410" s="146" t="str">
        <f t="shared" si="1444"/>
        <v>44;59</v>
      </c>
      <c r="BL410" s="25">
        <f t="shared" si="1266"/>
        <v>5140105</v>
      </c>
      <c r="BM410" s="146">
        <f t="shared" ref="BM410" si="1549">BM397</f>
        <v>2824</v>
      </c>
      <c r="BN410" s="146">
        <f t="shared" si="1369"/>
        <v>5</v>
      </c>
      <c r="BO410" s="146">
        <f t="shared" ref="BO410:BP410" si="1550">BO397</f>
        <v>1</v>
      </c>
      <c r="BP410" s="146">
        <f t="shared" si="1550"/>
        <v>5</v>
      </c>
      <c r="BQ410" s="146">
        <f>VLOOKUP(IF(A410=1,0,A410),宝石属性!$B$26:$D$41,2,0)</f>
        <v>10</v>
      </c>
      <c r="BR410" s="146">
        <f>VLOOKUP(IF(A410=1,0,A410),宝石属性!$B$26:$D$41,3,0)</f>
        <v>2</v>
      </c>
      <c r="BS410" s="146">
        <f t="shared" ref="BS410:BV410" si="1551">IF(BS397="","",BS397)</f>
        <v>2</v>
      </c>
      <c r="BT410" s="146">
        <f t="shared" si="1551"/>
        <v>4</v>
      </c>
      <c r="BU410" s="146">
        <f t="shared" si="1551"/>
        <v>7</v>
      </c>
      <c r="BV410" s="146">
        <f t="shared" si="1551"/>
        <v>8</v>
      </c>
      <c r="BW410" s="357" t="str">
        <f t="shared" si="1274"/>
        <v/>
      </c>
      <c r="BX410" s="357" t="str">
        <f t="shared" si="1275"/>
        <v/>
      </c>
    </row>
    <row r="411" spans="1:76" s="353" customFormat="1">
      <c r="A411" s="121">
        <f t="shared" si="1420"/>
        <v>140</v>
      </c>
      <c r="B411" s="121" t="s">
        <v>1109</v>
      </c>
      <c r="C411" s="121" t="str">
        <f t="shared" si="1336"/>
        <v>法杖</v>
      </c>
      <c r="D411" s="121" t="str">
        <f t="shared" si="1264"/>
        <v>140级绿装法杖</v>
      </c>
      <c r="E411" s="121">
        <f>VLOOKUP($C411,$C$3:$M$15,COLUMNS($C$3:H$15),0)</f>
        <v>130</v>
      </c>
      <c r="F411" s="121" t="str">
        <f>VLOOKUP($C411,$C$3:$M$15,COLUMNS($C$3:I$15),0)</f>
        <v>phyattack_value</v>
      </c>
      <c r="G411" s="121">
        <f>VLOOKUP($C411,$C$3:$M$15,COLUMNS($C$3:J$15),0)</f>
        <v>150</v>
      </c>
      <c r="H411" s="121" t="str">
        <f>VLOOKUP($C411,$C$3:$M$15,COLUMNS($C$3:K$15),0)</f>
        <v>magicattack_value</v>
      </c>
      <c r="I411" s="121">
        <f>VLOOKUP($C411,$C$3:$M$15,COLUMNS($C$3:L$15),0)</f>
        <v>170</v>
      </c>
      <c r="J411" s="121" t="str">
        <f>VLOOKUP($C411,$C$3:$M$15,COLUMNS($C$3:M$15),0)</f>
        <v>medical_value</v>
      </c>
      <c r="K411" s="344">
        <f t="shared" si="1337"/>
        <v>804</v>
      </c>
      <c r="L411" s="344">
        <f t="shared" si="1338"/>
        <v>817</v>
      </c>
      <c r="M411" s="344">
        <f t="shared" si="1339"/>
        <v>817</v>
      </c>
      <c r="N411" s="344">
        <f t="shared" si="1340"/>
        <v>831</v>
      </c>
      <c r="O411" s="344">
        <f t="shared" si="1341"/>
        <v>831</v>
      </c>
      <c r="P411" s="344">
        <f t="shared" si="1342"/>
        <v>845</v>
      </c>
      <c r="Q411" s="344">
        <f t="shared" si="1343"/>
        <v>845</v>
      </c>
      <c r="R411" s="344">
        <f t="shared" si="1344"/>
        <v>859</v>
      </c>
      <c r="S411" s="344">
        <f t="shared" si="1345"/>
        <v>859</v>
      </c>
      <c r="T411" s="344">
        <f t="shared" si="1346"/>
        <v>872</v>
      </c>
      <c r="U411" s="356">
        <v>3600</v>
      </c>
      <c r="V411" s="356">
        <v>2800</v>
      </c>
      <c r="W411" s="356">
        <v>2000</v>
      </c>
      <c r="X411" s="356">
        <v>1200</v>
      </c>
      <c r="Y411" s="356">
        <v>400</v>
      </c>
      <c r="Z411" s="344">
        <f t="shared" si="1347"/>
        <v>181</v>
      </c>
      <c r="AA411" s="344">
        <f t="shared" si="1348"/>
        <v>184</v>
      </c>
      <c r="AB411" s="344">
        <f t="shared" si="1349"/>
        <v>184</v>
      </c>
      <c r="AC411" s="344">
        <f t="shared" si="1350"/>
        <v>187</v>
      </c>
      <c r="AD411" s="344">
        <f t="shared" si="1351"/>
        <v>187</v>
      </c>
      <c r="AE411" s="344">
        <f t="shared" si="1352"/>
        <v>190</v>
      </c>
      <c r="AF411" s="344">
        <f t="shared" si="1353"/>
        <v>190</v>
      </c>
      <c r="AG411" s="344">
        <f t="shared" si="1354"/>
        <v>193</v>
      </c>
      <c r="AH411" s="344">
        <f t="shared" si="1355"/>
        <v>193</v>
      </c>
      <c r="AI411" s="344">
        <f t="shared" si="1356"/>
        <v>196</v>
      </c>
      <c r="AJ411" s="356">
        <v>3600</v>
      </c>
      <c r="AK411" s="356">
        <v>2800</v>
      </c>
      <c r="AL411" s="356">
        <v>2000</v>
      </c>
      <c r="AM411" s="356">
        <v>1200</v>
      </c>
      <c r="AN411" s="356">
        <v>400</v>
      </c>
      <c r="AO411" s="344">
        <f t="shared" si="1357"/>
        <v>210</v>
      </c>
      <c r="AP411" s="344">
        <f t="shared" si="1358"/>
        <v>218</v>
      </c>
      <c r="AQ411" s="344">
        <f t="shared" si="1359"/>
        <v>218</v>
      </c>
      <c r="AR411" s="344">
        <f t="shared" si="1360"/>
        <v>227</v>
      </c>
      <c r="AS411" s="344">
        <f t="shared" si="1361"/>
        <v>227</v>
      </c>
      <c r="AT411" s="344">
        <f t="shared" si="1362"/>
        <v>235</v>
      </c>
      <c r="AU411" s="344">
        <f t="shared" si="1363"/>
        <v>235</v>
      </c>
      <c r="AV411" s="344">
        <f t="shared" si="1364"/>
        <v>244</v>
      </c>
      <c r="AW411" s="344">
        <f t="shared" si="1365"/>
        <v>244</v>
      </c>
      <c r="AX411" s="344">
        <f t="shared" si="1366"/>
        <v>252</v>
      </c>
      <c r="AY411" s="356">
        <v>3600</v>
      </c>
      <c r="AZ411" s="356">
        <v>2800</v>
      </c>
      <c r="BA411" s="356">
        <v>2000</v>
      </c>
      <c r="BB411" s="356">
        <v>1200</v>
      </c>
      <c r="BC411" s="356">
        <v>400</v>
      </c>
      <c r="BD411" s="353">
        <f t="shared" ref="BD411:BH411" si="1552">IF(BD398="","",BD398+1)</f>
        <v>14</v>
      </c>
      <c r="BE411" s="353">
        <f t="shared" si="1552"/>
        <v>14</v>
      </c>
      <c r="BF411" s="353">
        <f t="shared" si="1552"/>
        <v>29</v>
      </c>
      <c r="BG411" s="353">
        <f t="shared" si="1552"/>
        <v>44</v>
      </c>
      <c r="BH411" s="353">
        <f t="shared" si="1552"/>
        <v>59</v>
      </c>
      <c r="BI411" s="146" t="str">
        <f t="shared" si="1442"/>
        <v>14;14</v>
      </c>
      <c r="BJ411" s="352">
        <f t="shared" si="1443"/>
        <v>29</v>
      </c>
      <c r="BK411" s="146" t="str">
        <f t="shared" si="1444"/>
        <v>44;59</v>
      </c>
      <c r="BL411" s="25">
        <f t="shared" si="1266"/>
        <v>5140106</v>
      </c>
      <c r="BM411" s="146">
        <f t="shared" ref="BM411" si="1553">BM398</f>
        <v>4104</v>
      </c>
      <c r="BN411" s="146">
        <f t="shared" si="1369"/>
        <v>5</v>
      </c>
      <c r="BO411" s="146">
        <f t="shared" ref="BO411:BP411" si="1554">BO398</f>
        <v>1</v>
      </c>
      <c r="BP411" s="146">
        <f t="shared" si="1554"/>
        <v>6</v>
      </c>
      <c r="BQ411" s="146">
        <f>VLOOKUP(IF(A411=1,0,A411),宝石属性!$B$26:$D$41,2,0)</f>
        <v>10</v>
      </c>
      <c r="BR411" s="146">
        <f>VLOOKUP(IF(A411=1,0,A411),宝石属性!$B$26:$D$41,3,0)</f>
        <v>2</v>
      </c>
      <c r="BS411" s="146">
        <f t="shared" ref="BS411:BV411" si="1555">IF(BS398="","",BS398)</f>
        <v>2</v>
      </c>
      <c r="BT411" s="146">
        <f t="shared" si="1555"/>
        <v>4</v>
      </c>
      <c r="BU411" s="146">
        <f t="shared" si="1555"/>
        <v>7</v>
      </c>
      <c r="BV411" s="146">
        <f t="shared" si="1555"/>
        <v>8</v>
      </c>
      <c r="BW411" s="357" t="str">
        <f t="shared" si="1274"/>
        <v/>
      </c>
      <c r="BX411" s="357" t="str">
        <f t="shared" si="1275"/>
        <v/>
      </c>
    </row>
    <row r="412" spans="1:76" s="353" customFormat="1">
      <c r="A412" s="121">
        <f t="shared" si="1420"/>
        <v>140</v>
      </c>
      <c r="B412" s="121" t="s">
        <v>1109</v>
      </c>
      <c r="C412" s="121" t="str">
        <f t="shared" si="1336"/>
        <v>男衣</v>
      </c>
      <c r="D412" s="121" t="str">
        <f t="shared" si="1264"/>
        <v>140级绿装男衣</v>
      </c>
      <c r="E412" s="121">
        <f>VLOOKUP($C412,$C$3:$M$15,COLUMNS($C$3:H$15),0)</f>
        <v>60</v>
      </c>
      <c r="F412" s="121" t="str">
        <f>VLOOKUP($C412,$C$3:$M$15,COLUMNS($C$3:I$15),0)</f>
        <v>maxhp_value</v>
      </c>
      <c r="G412" s="121">
        <f>VLOOKUP($C412,$C$3:$M$15,COLUMNS($C$3:J$15),0)</f>
        <v>140</v>
      </c>
      <c r="H412" s="121" t="str">
        <f>VLOOKUP($C412,$C$3:$M$15,COLUMNS($C$3:K$15),0)</f>
        <v>defend_value</v>
      </c>
      <c r="I412" s="121" t="str">
        <f>VLOOKUP($C412,$C$3:$M$15,COLUMNS($C$3:L$15),0)</f>
        <v/>
      </c>
      <c r="J412" s="121" t="str">
        <f>VLOOKUP($C412,$C$3:$M$15,COLUMNS($C$3:M$15),0)</f>
        <v/>
      </c>
      <c r="K412" s="344">
        <f t="shared" si="1337"/>
        <v>643</v>
      </c>
      <c r="L412" s="344">
        <f t="shared" si="1338"/>
        <v>654</v>
      </c>
      <c r="M412" s="344">
        <f t="shared" si="1339"/>
        <v>654</v>
      </c>
      <c r="N412" s="344">
        <f t="shared" si="1340"/>
        <v>665</v>
      </c>
      <c r="O412" s="344">
        <f t="shared" si="1341"/>
        <v>665</v>
      </c>
      <c r="P412" s="344">
        <f t="shared" si="1342"/>
        <v>676</v>
      </c>
      <c r="Q412" s="344">
        <f t="shared" si="1343"/>
        <v>676</v>
      </c>
      <c r="R412" s="344">
        <f t="shared" si="1344"/>
        <v>687</v>
      </c>
      <c r="S412" s="344">
        <f t="shared" si="1345"/>
        <v>687</v>
      </c>
      <c r="T412" s="344">
        <f t="shared" si="1346"/>
        <v>698</v>
      </c>
      <c r="U412" s="356">
        <v>3600</v>
      </c>
      <c r="V412" s="356">
        <v>2800</v>
      </c>
      <c r="W412" s="356">
        <v>2000</v>
      </c>
      <c r="X412" s="356">
        <v>1200</v>
      </c>
      <c r="Y412" s="356">
        <v>400</v>
      </c>
      <c r="Z412" s="344">
        <f t="shared" si="1347"/>
        <v>201</v>
      </c>
      <c r="AA412" s="344">
        <f t="shared" si="1348"/>
        <v>204</v>
      </c>
      <c r="AB412" s="344">
        <f t="shared" si="1349"/>
        <v>204</v>
      </c>
      <c r="AC412" s="344">
        <f t="shared" si="1350"/>
        <v>208</v>
      </c>
      <c r="AD412" s="344">
        <f t="shared" si="1351"/>
        <v>208</v>
      </c>
      <c r="AE412" s="344">
        <f t="shared" si="1352"/>
        <v>211</v>
      </c>
      <c r="AF412" s="344">
        <f t="shared" si="1353"/>
        <v>211</v>
      </c>
      <c r="AG412" s="344">
        <f t="shared" si="1354"/>
        <v>215</v>
      </c>
      <c r="AH412" s="344">
        <f t="shared" si="1355"/>
        <v>215</v>
      </c>
      <c r="AI412" s="344">
        <f t="shared" si="1356"/>
        <v>218</v>
      </c>
      <c r="AJ412" s="356">
        <v>3600</v>
      </c>
      <c r="AK412" s="356">
        <v>2800</v>
      </c>
      <c r="AL412" s="356">
        <v>2000</v>
      </c>
      <c r="AM412" s="356">
        <v>1200</v>
      </c>
      <c r="AN412" s="356">
        <v>400</v>
      </c>
      <c r="AO412" s="344" t="str">
        <f t="shared" si="1357"/>
        <v/>
      </c>
      <c r="AP412" s="344" t="str">
        <f t="shared" si="1358"/>
        <v/>
      </c>
      <c r="AQ412" s="344" t="str">
        <f t="shared" si="1359"/>
        <v/>
      </c>
      <c r="AR412" s="344" t="str">
        <f t="shared" si="1360"/>
        <v/>
      </c>
      <c r="AS412" s="344" t="str">
        <f t="shared" si="1361"/>
        <v/>
      </c>
      <c r="AT412" s="344" t="str">
        <f t="shared" si="1362"/>
        <v/>
      </c>
      <c r="AU412" s="344" t="str">
        <f t="shared" si="1363"/>
        <v/>
      </c>
      <c r="AV412" s="344" t="str">
        <f t="shared" si="1364"/>
        <v/>
      </c>
      <c r="AW412" s="344" t="str">
        <f t="shared" si="1365"/>
        <v/>
      </c>
      <c r="AX412" s="344" t="str">
        <f t="shared" si="1366"/>
        <v/>
      </c>
      <c r="AY412" s="356">
        <v>3600</v>
      </c>
      <c r="AZ412" s="356">
        <v>2800</v>
      </c>
      <c r="BA412" s="356">
        <v>2000</v>
      </c>
      <c r="BB412" s="356">
        <v>1200</v>
      </c>
      <c r="BC412" s="356">
        <v>400</v>
      </c>
      <c r="BD412" s="353">
        <f t="shared" ref="BD412:BH412" si="1556">IF(BD399="","",BD399+1)</f>
        <v>14</v>
      </c>
      <c r="BE412" s="353">
        <f t="shared" si="1556"/>
        <v>14</v>
      </c>
      <c r="BF412" s="353">
        <f t="shared" si="1556"/>
        <v>29</v>
      </c>
      <c r="BG412" s="353">
        <f t="shared" si="1556"/>
        <v>44</v>
      </c>
      <c r="BH412" s="353">
        <f t="shared" si="1556"/>
        <v>59</v>
      </c>
      <c r="BI412" s="146" t="str">
        <f t="shared" si="1442"/>
        <v>14;14</v>
      </c>
      <c r="BJ412" s="352">
        <f t="shared" si="1443"/>
        <v>29</v>
      </c>
      <c r="BK412" s="146" t="str">
        <f t="shared" si="1444"/>
        <v>44;59</v>
      </c>
      <c r="BL412" s="25">
        <f t="shared" si="1266"/>
        <v>5140207</v>
      </c>
      <c r="BM412" s="146">
        <f t="shared" ref="BM412" si="1557">BM399</f>
        <v>312</v>
      </c>
      <c r="BN412" s="146">
        <f t="shared" si="1369"/>
        <v>5</v>
      </c>
      <c r="BO412" s="146">
        <f t="shared" ref="BO412:BP412" si="1558">BO399</f>
        <v>2</v>
      </c>
      <c r="BP412" s="146">
        <f t="shared" si="1558"/>
        <v>7</v>
      </c>
      <c r="BQ412" s="146">
        <f>VLOOKUP(IF(A412=1,0,A412),宝石属性!$B$26:$D$41,2,0)</f>
        <v>10</v>
      </c>
      <c r="BR412" s="146">
        <f>VLOOKUP(IF(A412=1,0,A412),宝石属性!$B$26:$D$41,3,0)</f>
        <v>2</v>
      </c>
      <c r="BS412" s="146">
        <f t="shared" ref="BS412:BV412" si="1559">IF(BS399="","",BS399)</f>
        <v>1</v>
      </c>
      <c r="BT412" s="146">
        <f t="shared" si="1559"/>
        <v>3</v>
      </c>
      <c r="BU412" s="146">
        <f t="shared" si="1559"/>
        <v>5</v>
      </c>
      <c r="BV412" s="146">
        <f t="shared" si="1559"/>
        <v>7</v>
      </c>
      <c r="BW412" s="357" t="str">
        <f t="shared" si="1274"/>
        <v/>
      </c>
      <c r="BX412" s="357" t="str">
        <f t="shared" si="1275"/>
        <v/>
      </c>
    </row>
    <row r="413" spans="1:76" s="353" customFormat="1">
      <c r="A413" s="121">
        <f t="shared" si="1420"/>
        <v>140</v>
      </c>
      <c r="B413" s="121" t="s">
        <v>1109</v>
      </c>
      <c r="C413" s="121" t="str">
        <f t="shared" si="1336"/>
        <v>女衣</v>
      </c>
      <c r="D413" s="121" t="str">
        <f t="shared" ref="D413:D476" si="1560">A413&amp;"级"&amp;B413&amp;C413</f>
        <v>140级绿装女衣</v>
      </c>
      <c r="E413" s="121">
        <f>VLOOKUP($C413,$C$3:$M$15,COLUMNS($C$3:H$15),0)</f>
        <v>60</v>
      </c>
      <c r="F413" s="121" t="str">
        <f>VLOOKUP($C413,$C$3:$M$15,COLUMNS($C$3:I$15),0)</f>
        <v>maxhp_value</v>
      </c>
      <c r="G413" s="121">
        <f>VLOOKUP($C413,$C$3:$M$15,COLUMNS($C$3:J$15),0)</f>
        <v>140</v>
      </c>
      <c r="H413" s="121" t="str">
        <f>VLOOKUP($C413,$C$3:$M$15,COLUMNS($C$3:K$15),0)</f>
        <v>defend_value</v>
      </c>
      <c r="I413" s="121" t="str">
        <f>VLOOKUP($C413,$C$3:$M$15,COLUMNS($C$3:L$15),0)</f>
        <v/>
      </c>
      <c r="J413" s="121" t="str">
        <f>VLOOKUP($C413,$C$3:$M$15,COLUMNS($C$3:M$15),0)</f>
        <v/>
      </c>
      <c r="K413" s="344">
        <f t="shared" si="1337"/>
        <v>643</v>
      </c>
      <c r="L413" s="344">
        <f t="shared" si="1338"/>
        <v>654</v>
      </c>
      <c r="M413" s="344">
        <f t="shared" si="1339"/>
        <v>654</v>
      </c>
      <c r="N413" s="344">
        <f t="shared" si="1340"/>
        <v>665</v>
      </c>
      <c r="O413" s="344">
        <f t="shared" si="1341"/>
        <v>665</v>
      </c>
      <c r="P413" s="344">
        <f t="shared" si="1342"/>
        <v>676</v>
      </c>
      <c r="Q413" s="344">
        <f t="shared" si="1343"/>
        <v>676</v>
      </c>
      <c r="R413" s="344">
        <f t="shared" si="1344"/>
        <v>687</v>
      </c>
      <c r="S413" s="344">
        <f t="shared" si="1345"/>
        <v>687</v>
      </c>
      <c r="T413" s="344">
        <f t="shared" si="1346"/>
        <v>698</v>
      </c>
      <c r="U413" s="356">
        <v>3600</v>
      </c>
      <c r="V413" s="356">
        <v>2800</v>
      </c>
      <c r="W413" s="356">
        <v>2000</v>
      </c>
      <c r="X413" s="356">
        <v>1200</v>
      </c>
      <c r="Y413" s="356">
        <v>400</v>
      </c>
      <c r="Z413" s="344">
        <f t="shared" si="1347"/>
        <v>201</v>
      </c>
      <c r="AA413" s="344">
        <f t="shared" si="1348"/>
        <v>204</v>
      </c>
      <c r="AB413" s="344">
        <f t="shared" si="1349"/>
        <v>204</v>
      </c>
      <c r="AC413" s="344">
        <f t="shared" si="1350"/>
        <v>208</v>
      </c>
      <c r="AD413" s="344">
        <f t="shared" si="1351"/>
        <v>208</v>
      </c>
      <c r="AE413" s="344">
        <f t="shared" si="1352"/>
        <v>211</v>
      </c>
      <c r="AF413" s="344">
        <f t="shared" si="1353"/>
        <v>211</v>
      </c>
      <c r="AG413" s="344">
        <f t="shared" si="1354"/>
        <v>215</v>
      </c>
      <c r="AH413" s="344">
        <f t="shared" si="1355"/>
        <v>215</v>
      </c>
      <c r="AI413" s="344">
        <f t="shared" si="1356"/>
        <v>218</v>
      </c>
      <c r="AJ413" s="356">
        <v>3600</v>
      </c>
      <c r="AK413" s="356">
        <v>2800</v>
      </c>
      <c r="AL413" s="356">
        <v>2000</v>
      </c>
      <c r="AM413" s="356">
        <v>1200</v>
      </c>
      <c r="AN413" s="356">
        <v>400</v>
      </c>
      <c r="AO413" s="344" t="str">
        <f t="shared" si="1357"/>
        <v/>
      </c>
      <c r="AP413" s="344" t="str">
        <f t="shared" si="1358"/>
        <v/>
      </c>
      <c r="AQ413" s="344" t="str">
        <f t="shared" si="1359"/>
        <v/>
      </c>
      <c r="AR413" s="344" t="str">
        <f t="shared" si="1360"/>
        <v/>
      </c>
      <c r="AS413" s="344" t="str">
        <f t="shared" si="1361"/>
        <v/>
      </c>
      <c r="AT413" s="344" t="str">
        <f t="shared" si="1362"/>
        <v/>
      </c>
      <c r="AU413" s="344" t="str">
        <f t="shared" si="1363"/>
        <v/>
      </c>
      <c r="AV413" s="344" t="str">
        <f t="shared" si="1364"/>
        <v/>
      </c>
      <c r="AW413" s="344" t="str">
        <f t="shared" si="1365"/>
        <v/>
      </c>
      <c r="AX413" s="344" t="str">
        <f t="shared" si="1366"/>
        <v/>
      </c>
      <c r="AY413" s="356">
        <v>3600</v>
      </c>
      <c r="AZ413" s="356">
        <v>2800</v>
      </c>
      <c r="BA413" s="356">
        <v>2000</v>
      </c>
      <c r="BB413" s="356">
        <v>1200</v>
      </c>
      <c r="BC413" s="356">
        <v>400</v>
      </c>
      <c r="BD413" s="353">
        <f t="shared" ref="BD413:BH413" si="1561">IF(BD400="","",BD400+1)</f>
        <v>14</v>
      </c>
      <c r="BE413" s="353">
        <f t="shared" si="1561"/>
        <v>14</v>
      </c>
      <c r="BF413" s="353">
        <f t="shared" si="1561"/>
        <v>29</v>
      </c>
      <c r="BG413" s="353">
        <f t="shared" si="1561"/>
        <v>44</v>
      </c>
      <c r="BH413" s="353">
        <f t="shared" si="1561"/>
        <v>59</v>
      </c>
      <c r="BI413" s="146" t="str">
        <f t="shared" si="1442"/>
        <v>14;14</v>
      </c>
      <c r="BJ413" s="352">
        <f t="shared" si="1443"/>
        <v>29</v>
      </c>
      <c r="BK413" s="146" t="str">
        <f t="shared" si="1444"/>
        <v>44;59</v>
      </c>
      <c r="BL413" s="25">
        <f t="shared" ref="BL413:BL476" si="1562">BN413*1000000+A413*1000+BO413*100+BP413</f>
        <v>5140208</v>
      </c>
      <c r="BM413" s="146">
        <f t="shared" ref="BM413" si="1563">BM400</f>
        <v>568</v>
      </c>
      <c r="BN413" s="146">
        <f t="shared" si="1369"/>
        <v>5</v>
      </c>
      <c r="BO413" s="146">
        <f t="shared" ref="BO413:BP413" si="1564">BO400</f>
        <v>2</v>
      </c>
      <c r="BP413" s="146">
        <f t="shared" si="1564"/>
        <v>8</v>
      </c>
      <c r="BQ413" s="146">
        <f>VLOOKUP(IF(A413=1,0,A413),宝石属性!$B$26:$D$41,2,0)</f>
        <v>10</v>
      </c>
      <c r="BR413" s="146">
        <f>VLOOKUP(IF(A413=1,0,A413),宝石属性!$B$26:$D$41,3,0)</f>
        <v>2</v>
      </c>
      <c r="BS413" s="146">
        <f t="shared" ref="BS413:BV413" si="1565">IF(BS400="","",BS400)</f>
        <v>1</v>
      </c>
      <c r="BT413" s="146">
        <f t="shared" si="1565"/>
        <v>3</v>
      </c>
      <c r="BU413" s="146">
        <f t="shared" si="1565"/>
        <v>5</v>
      </c>
      <c r="BV413" s="146">
        <f t="shared" si="1565"/>
        <v>7</v>
      </c>
      <c r="BW413" s="357" t="str">
        <f t="shared" si="1274"/>
        <v/>
      </c>
      <c r="BX413" s="357" t="str">
        <f t="shared" si="1275"/>
        <v/>
      </c>
    </row>
    <row r="414" spans="1:76" s="353" customFormat="1">
      <c r="A414" s="121">
        <f t="shared" si="1420"/>
        <v>140</v>
      </c>
      <c r="B414" s="121" t="s">
        <v>1109</v>
      </c>
      <c r="C414" s="121" t="str">
        <f t="shared" si="1336"/>
        <v>男头盔</v>
      </c>
      <c r="D414" s="121" t="str">
        <f t="shared" si="1560"/>
        <v>140级绿装男头盔</v>
      </c>
      <c r="E414" s="121">
        <f>VLOOKUP($C414,$C$3:$M$15,COLUMNS($C$3:H$15),0)</f>
        <v>90</v>
      </c>
      <c r="F414" s="121" t="str">
        <f>VLOOKUP($C414,$C$3:$M$15,COLUMNS($C$3:I$15),0)</f>
        <v>maxmp_value</v>
      </c>
      <c r="G414" s="121">
        <f>VLOOKUP($C414,$C$3:$M$15,COLUMNS($C$3:J$15),0)</f>
        <v>140</v>
      </c>
      <c r="H414" s="121" t="str">
        <f>VLOOKUP($C414,$C$3:$M$15,COLUMNS($C$3:K$15),0)</f>
        <v>defend_value</v>
      </c>
      <c r="I414" s="121" t="str">
        <f>VLOOKUP($C414,$C$3:$M$15,COLUMNS($C$3:L$15),0)</f>
        <v/>
      </c>
      <c r="J414" s="121" t="str">
        <f>VLOOKUP($C414,$C$3:$M$15,COLUMNS($C$3:M$15),0)</f>
        <v/>
      </c>
      <c r="K414" s="344">
        <f t="shared" si="1337"/>
        <v>804</v>
      </c>
      <c r="L414" s="344">
        <f t="shared" si="1338"/>
        <v>817</v>
      </c>
      <c r="M414" s="344">
        <f t="shared" si="1339"/>
        <v>817</v>
      </c>
      <c r="N414" s="344">
        <f t="shared" si="1340"/>
        <v>831</v>
      </c>
      <c r="O414" s="344">
        <f t="shared" si="1341"/>
        <v>831</v>
      </c>
      <c r="P414" s="344">
        <f t="shared" si="1342"/>
        <v>845</v>
      </c>
      <c r="Q414" s="344">
        <f t="shared" si="1343"/>
        <v>845</v>
      </c>
      <c r="R414" s="344">
        <f t="shared" si="1344"/>
        <v>859</v>
      </c>
      <c r="S414" s="344">
        <f t="shared" si="1345"/>
        <v>859</v>
      </c>
      <c r="T414" s="344">
        <f t="shared" si="1346"/>
        <v>872</v>
      </c>
      <c r="U414" s="356">
        <v>3600</v>
      </c>
      <c r="V414" s="356">
        <v>2800</v>
      </c>
      <c r="W414" s="356">
        <v>2000</v>
      </c>
      <c r="X414" s="356">
        <v>1200</v>
      </c>
      <c r="Y414" s="356">
        <v>400</v>
      </c>
      <c r="Z414" s="344">
        <f t="shared" si="1347"/>
        <v>121</v>
      </c>
      <c r="AA414" s="344">
        <f t="shared" si="1348"/>
        <v>123</v>
      </c>
      <c r="AB414" s="344">
        <f t="shared" si="1349"/>
        <v>123</v>
      </c>
      <c r="AC414" s="344">
        <f t="shared" si="1350"/>
        <v>125</v>
      </c>
      <c r="AD414" s="344">
        <f t="shared" si="1351"/>
        <v>125</v>
      </c>
      <c r="AE414" s="344">
        <f t="shared" si="1352"/>
        <v>127</v>
      </c>
      <c r="AF414" s="344">
        <f t="shared" si="1353"/>
        <v>127</v>
      </c>
      <c r="AG414" s="344">
        <f t="shared" si="1354"/>
        <v>129</v>
      </c>
      <c r="AH414" s="344">
        <f t="shared" si="1355"/>
        <v>129</v>
      </c>
      <c r="AI414" s="344">
        <f t="shared" si="1356"/>
        <v>131</v>
      </c>
      <c r="AJ414" s="356">
        <v>3600</v>
      </c>
      <c r="AK414" s="356">
        <v>2800</v>
      </c>
      <c r="AL414" s="356">
        <v>2000</v>
      </c>
      <c r="AM414" s="356">
        <v>1200</v>
      </c>
      <c r="AN414" s="356">
        <v>400</v>
      </c>
      <c r="AO414" s="344" t="str">
        <f t="shared" si="1357"/>
        <v/>
      </c>
      <c r="AP414" s="344" t="str">
        <f t="shared" si="1358"/>
        <v/>
      </c>
      <c r="AQ414" s="344" t="str">
        <f t="shared" si="1359"/>
        <v/>
      </c>
      <c r="AR414" s="344" t="str">
        <f t="shared" si="1360"/>
        <v/>
      </c>
      <c r="AS414" s="344" t="str">
        <f t="shared" si="1361"/>
        <v/>
      </c>
      <c r="AT414" s="344" t="str">
        <f t="shared" si="1362"/>
        <v/>
      </c>
      <c r="AU414" s="344" t="str">
        <f t="shared" si="1363"/>
        <v/>
      </c>
      <c r="AV414" s="344" t="str">
        <f t="shared" si="1364"/>
        <v/>
      </c>
      <c r="AW414" s="344" t="str">
        <f t="shared" si="1365"/>
        <v/>
      </c>
      <c r="AX414" s="344" t="str">
        <f t="shared" si="1366"/>
        <v/>
      </c>
      <c r="AY414" s="356">
        <v>3600</v>
      </c>
      <c r="AZ414" s="356">
        <v>2800</v>
      </c>
      <c r="BA414" s="356">
        <v>2000</v>
      </c>
      <c r="BB414" s="356">
        <v>1200</v>
      </c>
      <c r="BC414" s="356">
        <v>400</v>
      </c>
      <c r="BD414" s="353" t="str">
        <f t="shared" ref="BD414:BH414" si="1566">IF(BD401="","",BD401+1)</f>
        <v/>
      </c>
      <c r="BE414" s="353" t="str">
        <f t="shared" si="1566"/>
        <v/>
      </c>
      <c r="BF414" s="353" t="str">
        <f t="shared" si="1566"/>
        <v/>
      </c>
      <c r="BG414" s="353" t="str">
        <f t="shared" si="1566"/>
        <v/>
      </c>
      <c r="BH414" s="353" t="str">
        <f t="shared" si="1566"/>
        <v/>
      </c>
      <c r="BI414" s="146" t="str">
        <f t="shared" si="1442"/>
        <v/>
      </c>
      <c r="BJ414" s="352" t="str">
        <f t="shared" si="1443"/>
        <v/>
      </c>
      <c r="BK414" s="146" t="str">
        <f t="shared" si="1444"/>
        <v/>
      </c>
      <c r="BL414" s="25">
        <f t="shared" si="1562"/>
        <v>5140309</v>
      </c>
      <c r="BM414" s="146">
        <f t="shared" ref="BM414" si="1567">BM401</f>
        <v>1640</v>
      </c>
      <c r="BN414" s="146">
        <f t="shared" si="1369"/>
        <v>5</v>
      </c>
      <c r="BO414" s="146">
        <f t="shared" ref="BO414:BP414" si="1568">BO401</f>
        <v>3</v>
      </c>
      <c r="BP414" s="146">
        <f t="shared" si="1568"/>
        <v>9</v>
      </c>
      <c r="BQ414" s="146">
        <f>VLOOKUP(IF(A414=1,0,A414),宝石属性!$B$26:$D$41,2,0)</f>
        <v>10</v>
      </c>
      <c r="BR414" s="146">
        <f>VLOOKUP(IF(A414=1,0,A414),宝石属性!$B$26:$D$41,3,0)</f>
        <v>2</v>
      </c>
      <c r="BS414" s="146">
        <f t="shared" ref="BS414:BV414" si="1569">IF(BS401="","",BS401)</f>
        <v>2</v>
      </c>
      <c r="BT414" s="146">
        <f t="shared" si="1569"/>
        <v>3</v>
      </c>
      <c r="BU414" s="146" t="str">
        <f t="shared" si="1569"/>
        <v/>
      </c>
      <c r="BV414" s="146" t="str">
        <f t="shared" si="1569"/>
        <v/>
      </c>
      <c r="BW414" s="357" t="str">
        <f t="shared" ref="BW414:BW477" si="1570">IF(B414="蓝装",VLOOKUP(BO414,$S$8:$Y$13,IF(A414&lt;=50,2,IF(A414&gt;=70,4,3))),IF(B414="紫装",VLOOKUP(BO414,$S$8:$Y$13,IF(A414&lt;=50,2,IF(A414&gt;=70,4,3))),IF(B414="橙装",VLOOKUP(BO414,$S$8:$Y$13,IF(A414&lt;=50,5,IF(A414&gt;=70,7,6))),"")))</f>
        <v/>
      </c>
      <c r="BX414" s="357" t="str">
        <f t="shared" ref="BX414:BX477" si="1571">IF(B414="紫装",VLOOKUP(BO414,$Z$8:$AD$13,IF(OR(C414="魔棒",C414="法杖"),2,4)),IF(B414="橙装",VLOOKUP(BO414,$Z$8:$AD$13,IF(OR(C414="魔棒",C414="法杖"),3,5)),""))</f>
        <v/>
      </c>
    </row>
    <row r="415" spans="1:76" s="353" customFormat="1">
      <c r="A415" s="121">
        <f t="shared" si="1420"/>
        <v>140</v>
      </c>
      <c r="B415" s="121" t="s">
        <v>1109</v>
      </c>
      <c r="C415" s="121" t="str">
        <f t="shared" si="1336"/>
        <v>女头饰</v>
      </c>
      <c r="D415" s="121" t="str">
        <f t="shared" si="1560"/>
        <v>140级绿装女头饰</v>
      </c>
      <c r="E415" s="121">
        <f>VLOOKUP($C415,$C$3:$M$15,COLUMNS($C$3:H$15),0)</f>
        <v>90</v>
      </c>
      <c r="F415" s="121" t="str">
        <f>VLOOKUP($C415,$C$3:$M$15,COLUMNS($C$3:I$15),0)</f>
        <v>maxmp_value</v>
      </c>
      <c r="G415" s="121">
        <f>VLOOKUP($C415,$C$3:$M$15,COLUMNS($C$3:J$15),0)</f>
        <v>140</v>
      </c>
      <c r="H415" s="121" t="str">
        <f>VLOOKUP($C415,$C$3:$M$15,COLUMNS($C$3:K$15),0)</f>
        <v>defend_value</v>
      </c>
      <c r="I415" s="121" t="str">
        <f>VLOOKUP($C415,$C$3:$M$15,COLUMNS($C$3:L$15),0)</f>
        <v/>
      </c>
      <c r="J415" s="121" t="str">
        <f>VLOOKUP($C415,$C$3:$M$15,COLUMNS($C$3:M$15),0)</f>
        <v/>
      </c>
      <c r="K415" s="344">
        <f t="shared" si="1337"/>
        <v>804</v>
      </c>
      <c r="L415" s="344">
        <f t="shared" si="1338"/>
        <v>817</v>
      </c>
      <c r="M415" s="344">
        <f t="shared" si="1339"/>
        <v>817</v>
      </c>
      <c r="N415" s="344">
        <f t="shared" si="1340"/>
        <v>831</v>
      </c>
      <c r="O415" s="344">
        <f t="shared" si="1341"/>
        <v>831</v>
      </c>
      <c r="P415" s="344">
        <f t="shared" si="1342"/>
        <v>845</v>
      </c>
      <c r="Q415" s="344">
        <f t="shared" si="1343"/>
        <v>845</v>
      </c>
      <c r="R415" s="344">
        <f t="shared" si="1344"/>
        <v>859</v>
      </c>
      <c r="S415" s="344">
        <f t="shared" si="1345"/>
        <v>859</v>
      </c>
      <c r="T415" s="344">
        <f t="shared" si="1346"/>
        <v>872</v>
      </c>
      <c r="U415" s="356">
        <v>3600</v>
      </c>
      <c r="V415" s="356">
        <v>2800</v>
      </c>
      <c r="W415" s="356">
        <v>2000</v>
      </c>
      <c r="X415" s="356">
        <v>1200</v>
      </c>
      <c r="Y415" s="356">
        <v>400</v>
      </c>
      <c r="Z415" s="344">
        <f t="shared" si="1347"/>
        <v>121</v>
      </c>
      <c r="AA415" s="344">
        <f t="shared" si="1348"/>
        <v>123</v>
      </c>
      <c r="AB415" s="344">
        <f t="shared" si="1349"/>
        <v>123</v>
      </c>
      <c r="AC415" s="344">
        <f t="shared" si="1350"/>
        <v>125</v>
      </c>
      <c r="AD415" s="344">
        <f t="shared" si="1351"/>
        <v>125</v>
      </c>
      <c r="AE415" s="344">
        <f t="shared" si="1352"/>
        <v>127</v>
      </c>
      <c r="AF415" s="344">
        <f t="shared" si="1353"/>
        <v>127</v>
      </c>
      <c r="AG415" s="344">
        <f t="shared" si="1354"/>
        <v>129</v>
      </c>
      <c r="AH415" s="344">
        <f t="shared" si="1355"/>
        <v>129</v>
      </c>
      <c r="AI415" s="344">
        <f t="shared" si="1356"/>
        <v>131</v>
      </c>
      <c r="AJ415" s="356">
        <v>3600</v>
      </c>
      <c r="AK415" s="356">
        <v>2800</v>
      </c>
      <c r="AL415" s="356">
        <v>2000</v>
      </c>
      <c r="AM415" s="356">
        <v>1200</v>
      </c>
      <c r="AN415" s="356">
        <v>400</v>
      </c>
      <c r="AO415" s="344" t="str">
        <f t="shared" si="1357"/>
        <v/>
      </c>
      <c r="AP415" s="344" t="str">
        <f t="shared" si="1358"/>
        <v/>
      </c>
      <c r="AQ415" s="344" t="str">
        <f t="shared" si="1359"/>
        <v/>
      </c>
      <c r="AR415" s="344" t="str">
        <f t="shared" si="1360"/>
        <v/>
      </c>
      <c r="AS415" s="344" t="str">
        <f t="shared" si="1361"/>
        <v/>
      </c>
      <c r="AT415" s="344" t="str">
        <f t="shared" si="1362"/>
        <v/>
      </c>
      <c r="AU415" s="344" t="str">
        <f t="shared" si="1363"/>
        <v/>
      </c>
      <c r="AV415" s="344" t="str">
        <f t="shared" si="1364"/>
        <v/>
      </c>
      <c r="AW415" s="344" t="str">
        <f t="shared" si="1365"/>
        <v/>
      </c>
      <c r="AX415" s="344" t="str">
        <f t="shared" si="1366"/>
        <v/>
      </c>
      <c r="AY415" s="356">
        <v>3600</v>
      </c>
      <c r="AZ415" s="356">
        <v>2800</v>
      </c>
      <c r="BA415" s="356">
        <v>2000</v>
      </c>
      <c r="BB415" s="356">
        <v>1200</v>
      </c>
      <c r="BC415" s="356">
        <v>400</v>
      </c>
      <c r="BD415" s="353" t="str">
        <f t="shared" ref="BD415:BH415" si="1572">IF(BD402="","",BD402+1)</f>
        <v/>
      </c>
      <c r="BE415" s="353" t="str">
        <f t="shared" si="1572"/>
        <v/>
      </c>
      <c r="BF415" s="353" t="str">
        <f t="shared" si="1572"/>
        <v/>
      </c>
      <c r="BG415" s="353" t="str">
        <f t="shared" si="1572"/>
        <v/>
      </c>
      <c r="BH415" s="353" t="str">
        <f t="shared" si="1572"/>
        <v/>
      </c>
      <c r="BI415" s="146" t="str">
        <f t="shared" si="1442"/>
        <v/>
      </c>
      <c r="BJ415" s="352" t="str">
        <f t="shared" si="1443"/>
        <v/>
      </c>
      <c r="BK415" s="146" t="str">
        <f t="shared" si="1444"/>
        <v/>
      </c>
      <c r="BL415" s="25">
        <f t="shared" si="1562"/>
        <v>5140310</v>
      </c>
      <c r="BM415" s="146">
        <f t="shared" ref="BM415" si="1573">BM402</f>
        <v>1384</v>
      </c>
      <c r="BN415" s="146">
        <f t="shared" si="1369"/>
        <v>5</v>
      </c>
      <c r="BO415" s="146">
        <f t="shared" ref="BO415:BP415" si="1574">BO402</f>
        <v>3</v>
      </c>
      <c r="BP415" s="146">
        <f t="shared" si="1574"/>
        <v>10</v>
      </c>
      <c r="BQ415" s="146">
        <f>VLOOKUP(IF(A415=1,0,A415),宝石属性!$B$26:$D$41,2,0)</f>
        <v>10</v>
      </c>
      <c r="BR415" s="146">
        <f>VLOOKUP(IF(A415=1,0,A415),宝石属性!$B$26:$D$41,3,0)</f>
        <v>2</v>
      </c>
      <c r="BS415" s="146">
        <f t="shared" ref="BS415:BV415" si="1575">IF(BS402="","",BS402)</f>
        <v>2</v>
      </c>
      <c r="BT415" s="146">
        <f t="shared" si="1575"/>
        <v>3</v>
      </c>
      <c r="BU415" s="146" t="str">
        <f t="shared" si="1575"/>
        <v/>
      </c>
      <c r="BV415" s="146" t="str">
        <f t="shared" si="1575"/>
        <v/>
      </c>
      <c r="BW415" s="357" t="str">
        <f t="shared" si="1570"/>
        <v/>
      </c>
      <c r="BX415" s="357" t="str">
        <f t="shared" si="1571"/>
        <v/>
      </c>
    </row>
    <row r="416" spans="1:76" s="353" customFormat="1">
      <c r="A416" s="121">
        <f t="shared" si="1420"/>
        <v>140</v>
      </c>
      <c r="B416" s="121" t="s">
        <v>1109</v>
      </c>
      <c r="C416" s="121" t="str">
        <f t="shared" si="1336"/>
        <v>项链</v>
      </c>
      <c r="D416" s="121" t="str">
        <f t="shared" si="1560"/>
        <v>140级绿装项链</v>
      </c>
      <c r="E416" s="121">
        <f>VLOOKUP($C416,$C$3:$M$15,COLUMNS($C$3:H$15),0)</f>
        <v>150</v>
      </c>
      <c r="F416" s="121" t="str">
        <f>VLOOKUP($C416,$C$3:$M$15,COLUMNS($C$3:I$15),0)</f>
        <v>magicattack_value</v>
      </c>
      <c r="G416" s="121">
        <f>VLOOKUP($C416,$C$3:$M$15,COLUMNS($C$3:J$15),0)</f>
        <v>160</v>
      </c>
      <c r="H416" s="121" t="str">
        <f>VLOOKUP($C416,$C$3:$M$15,COLUMNS($C$3:K$15),0)</f>
        <v>magicdef_value</v>
      </c>
      <c r="I416" s="121" t="str">
        <f>VLOOKUP($C416,$C$3:$M$15,COLUMNS($C$3:L$15),0)</f>
        <v/>
      </c>
      <c r="J416" s="121" t="str">
        <f>VLOOKUP($C416,$C$3:$M$15,COLUMNS($C$3:M$15),0)</f>
        <v/>
      </c>
      <c r="K416" s="344">
        <f t="shared" si="1337"/>
        <v>221</v>
      </c>
      <c r="L416" s="344">
        <f t="shared" si="1338"/>
        <v>225</v>
      </c>
      <c r="M416" s="344">
        <f t="shared" si="1339"/>
        <v>225</v>
      </c>
      <c r="N416" s="344">
        <f t="shared" si="1340"/>
        <v>229</v>
      </c>
      <c r="O416" s="344">
        <f t="shared" si="1341"/>
        <v>229</v>
      </c>
      <c r="P416" s="344">
        <f t="shared" si="1342"/>
        <v>232</v>
      </c>
      <c r="Q416" s="344">
        <f t="shared" si="1343"/>
        <v>232</v>
      </c>
      <c r="R416" s="344">
        <f t="shared" si="1344"/>
        <v>236</v>
      </c>
      <c r="S416" s="344">
        <f t="shared" si="1345"/>
        <v>236</v>
      </c>
      <c r="T416" s="344">
        <f t="shared" si="1346"/>
        <v>240</v>
      </c>
      <c r="U416" s="356">
        <v>3600</v>
      </c>
      <c r="V416" s="356">
        <v>2800</v>
      </c>
      <c r="W416" s="356">
        <v>2000</v>
      </c>
      <c r="X416" s="356">
        <v>1200</v>
      </c>
      <c r="Y416" s="356">
        <v>400</v>
      </c>
      <c r="Z416" s="344">
        <f t="shared" si="1347"/>
        <v>118</v>
      </c>
      <c r="AA416" s="344">
        <f t="shared" si="1348"/>
        <v>120</v>
      </c>
      <c r="AB416" s="344">
        <f t="shared" si="1349"/>
        <v>120</v>
      </c>
      <c r="AC416" s="344">
        <f t="shared" si="1350"/>
        <v>122</v>
      </c>
      <c r="AD416" s="344">
        <f t="shared" si="1351"/>
        <v>122</v>
      </c>
      <c r="AE416" s="344">
        <f t="shared" si="1352"/>
        <v>124</v>
      </c>
      <c r="AF416" s="344">
        <f t="shared" si="1353"/>
        <v>124</v>
      </c>
      <c r="AG416" s="344">
        <f t="shared" si="1354"/>
        <v>126</v>
      </c>
      <c r="AH416" s="344">
        <f t="shared" si="1355"/>
        <v>126</v>
      </c>
      <c r="AI416" s="344">
        <f t="shared" si="1356"/>
        <v>128</v>
      </c>
      <c r="AJ416" s="356">
        <v>3600</v>
      </c>
      <c r="AK416" s="356">
        <v>2800</v>
      </c>
      <c r="AL416" s="356">
        <v>2000</v>
      </c>
      <c r="AM416" s="356">
        <v>1200</v>
      </c>
      <c r="AN416" s="356">
        <v>400</v>
      </c>
      <c r="AO416" s="344" t="str">
        <f t="shared" si="1357"/>
        <v/>
      </c>
      <c r="AP416" s="344" t="str">
        <f t="shared" si="1358"/>
        <v/>
      </c>
      <c r="AQ416" s="344" t="str">
        <f t="shared" si="1359"/>
        <v/>
      </c>
      <c r="AR416" s="344" t="str">
        <f t="shared" si="1360"/>
        <v/>
      </c>
      <c r="AS416" s="344" t="str">
        <f t="shared" si="1361"/>
        <v/>
      </c>
      <c r="AT416" s="344" t="str">
        <f t="shared" si="1362"/>
        <v/>
      </c>
      <c r="AU416" s="344" t="str">
        <f t="shared" si="1363"/>
        <v/>
      </c>
      <c r="AV416" s="344" t="str">
        <f t="shared" si="1364"/>
        <v/>
      </c>
      <c r="AW416" s="344" t="str">
        <f t="shared" si="1365"/>
        <v/>
      </c>
      <c r="AX416" s="344" t="str">
        <f t="shared" si="1366"/>
        <v/>
      </c>
      <c r="AY416" s="356">
        <v>3600</v>
      </c>
      <c r="AZ416" s="356">
        <v>2800</v>
      </c>
      <c r="BA416" s="356">
        <v>2000</v>
      </c>
      <c r="BB416" s="356">
        <v>1200</v>
      </c>
      <c r="BC416" s="356">
        <v>400</v>
      </c>
      <c r="BD416" s="353" t="str">
        <f t="shared" ref="BD416:BH416" si="1576">IF(BD403="","",BD403+1)</f>
        <v/>
      </c>
      <c r="BE416" s="353" t="str">
        <f t="shared" si="1576"/>
        <v/>
      </c>
      <c r="BF416" s="353" t="str">
        <f t="shared" si="1576"/>
        <v/>
      </c>
      <c r="BG416" s="353" t="str">
        <f t="shared" si="1576"/>
        <v/>
      </c>
      <c r="BH416" s="353" t="str">
        <f t="shared" si="1576"/>
        <v/>
      </c>
      <c r="BI416" s="146" t="str">
        <f t="shared" si="1442"/>
        <v/>
      </c>
      <c r="BJ416" s="352" t="str">
        <f t="shared" si="1443"/>
        <v/>
      </c>
      <c r="BK416" s="146" t="str">
        <f t="shared" si="1444"/>
        <v/>
      </c>
      <c r="BL416" s="25">
        <f t="shared" si="1562"/>
        <v>5140411</v>
      </c>
      <c r="BM416" s="146">
        <f t="shared" ref="BM416" si="1577">BM403</f>
        <v>40</v>
      </c>
      <c r="BN416" s="146">
        <f t="shared" si="1369"/>
        <v>5</v>
      </c>
      <c r="BO416" s="146">
        <f t="shared" ref="BO416:BP416" si="1578">BO403</f>
        <v>4</v>
      </c>
      <c r="BP416" s="146">
        <f t="shared" si="1578"/>
        <v>11</v>
      </c>
      <c r="BQ416" s="146">
        <f>VLOOKUP(IF(A416=1,0,A416),宝石属性!$B$26:$D$41,2,0)</f>
        <v>10</v>
      </c>
      <c r="BR416" s="146">
        <f>VLOOKUP(IF(A416=1,0,A416),宝石属性!$B$26:$D$41,3,0)</f>
        <v>2</v>
      </c>
      <c r="BS416" s="146">
        <f t="shared" ref="BS416:BV416" si="1579">IF(BS403="","",BS403)</f>
        <v>4</v>
      </c>
      <c r="BT416" s="146">
        <f t="shared" si="1579"/>
        <v>5</v>
      </c>
      <c r="BU416" s="146" t="str">
        <f t="shared" si="1579"/>
        <v/>
      </c>
      <c r="BV416" s="146" t="str">
        <f t="shared" si="1579"/>
        <v/>
      </c>
      <c r="BW416" s="357" t="str">
        <f t="shared" si="1570"/>
        <v/>
      </c>
      <c r="BX416" s="357" t="str">
        <f t="shared" si="1571"/>
        <v/>
      </c>
    </row>
    <row r="417" spans="1:76" s="353" customFormat="1">
      <c r="A417" s="121">
        <f t="shared" si="1420"/>
        <v>140</v>
      </c>
      <c r="B417" s="121" t="s">
        <v>1109</v>
      </c>
      <c r="C417" s="121" t="str">
        <f t="shared" si="1336"/>
        <v>腰带</v>
      </c>
      <c r="D417" s="121" t="str">
        <f t="shared" si="1560"/>
        <v>140级绿装腰带</v>
      </c>
      <c r="E417" s="121">
        <f>VLOOKUP($C417,$C$3:$M$15,COLUMNS($C$3:H$15),0)</f>
        <v>60</v>
      </c>
      <c r="F417" s="121" t="str">
        <f>VLOOKUP($C417,$C$3:$M$15,COLUMNS($C$3:I$15),0)</f>
        <v>maxhp_value</v>
      </c>
      <c r="G417" s="121">
        <f>VLOOKUP($C417,$C$3:$M$15,COLUMNS($C$3:J$15),0)</f>
        <v>140</v>
      </c>
      <c r="H417" s="121" t="str">
        <f>VLOOKUP($C417,$C$3:$M$15,COLUMNS($C$3:K$15),0)</f>
        <v>defend_value</v>
      </c>
      <c r="I417" s="121" t="str">
        <f>VLOOKUP($C417,$C$3:$M$15,COLUMNS($C$3:L$15),0)</f>
        <v/>
      </c>
      <c r="J417" s="121" t="str">
        <f>VLOOKUP($C417,$C$3:$M$15,COLUMNS($C$3:M$15),0)</f>
        <v/>
      </c>
      <c r="K417" s="344">
        <f t="shared" si="1337"/>
        <v>964</v>
      </c>
      <c r="L417" s="344">
        <f t="shared" si="1338"/>
        <v>981</v>
      </c>
      <c r="M417" s="344">
        <f t="shared" si="1339"/>
        <v>981</v>
      </c>
      <c r="N417" s="344">
        <f t="shared" si="1340"/>
        <v>997</v>
      </c>
      <c r="O417" s="344">
        <f t="shared" si="1341"/>
        <v>997</v>
      </c>
      <c r="P417" s="344">
        <f t="shared" si="1342"/>
        <v>1014</v>
      </c>
      <c r="Q417" s="344">
        <f t="shared" si="1343"/>
        <v>1014</v>
      </c>
      <c r="R417" s="344">
        <f t="shared" si="1344"/>
        <v>1030</v>
      </c>
      <c r="S417" s="344">
        <f t="shared" si="1345"/>
        <v>1030</v>
      </c>
      <c r="T417" s="344">
        <f t="shared" si="1346"/>
        <v>1047</v>
      </c>
      <c r="U417" s="356">
        <v>3600</v>
      </c>
      <c r="V417" s="356">
        <v>2800</v>
      </c>
      <c r="W417" s="356">
        <v>2000</v>
      </c>
      <c r="X417" s="356">
        <v>1200</v>
      </c>
      <c r="Y417" s="356">
        <v>400</v>
      </c>
      <c r="Z417" s="344">
        <f t="shared" si="1347"/>
        <v>80</v>
      </c>
      <c r="AA417" s="344">
        <f t="shared" si="1348"/>
        <v>82</v>
      </c>
      <c r="AB417" s="344">
        <f t="shared" si="1349"/>
        <v>82</v>
      </c>
      <c r="AC417" s="344">
        <f t="shared" si="1350"/>
        <v>83</v>
      </c>
      <c r="AD417" s="344">
        <f t="shared" si="1351"/>
        <v>83</v>
      </c>
      <c r="AE417" s="344">
        <f t="shared" si="1352"/>
        <v>84</v>
      </c>
      <c r="AF417" s="344">
        <f t="shared" si="1353"/>
        <v>84</v>
      </c>
      <c r="AG417" s="344">
        <f t="shared" si="1354"/>
        <v>86</v>
      </c>
      <c r="AH417" s="344">
        <f t="shared" si="1355"/>
        <v>86</v>
      </c>
      <c r="AI417" s="344">
        <f t="shared" si="1356"/>
        <v>87</v>
      </c>
      <c r="AJ417" s="356">
        <v>3600</v>
      </c>
      <c r="AK417" s="356">
        <v>2800</v>
      </c>
      <c r="AL417" s="356">
        <v>2000</v>
      </c>
      <c r="AM417" s="356">
        <v>1200</v>
      </c>
      <c r="AN417" s="356">
        <v>400</v>
      </c>
      <c r="AO417" s="344" t="str">
        <f t="shared" si="1357"/>
        <v/>
      </c>
      <c r="AP417" s="344" t="str">
        <f t="shared" si="1358"/>
        <v/>
      </c>
      <c r="AQ417" s="344" t="str">
        <f t="shared" si="1359"/>
        <v/>
      </c>
      <c r="AR417" s="344" t="str">
        <f t="shared" si="1360"/>
        <v/>
      </c>
      <c r="AS417" s="344" t="str">
        <f t="shared" si="1361"/>
        <v/>
      </c>
      <c r="AT417" s="344" t="str">
        <f t="shared" si="1362"/>
        <v/>
      </c>
      <c r="AU417" s="344" t="str">
        <f t="shared" si="1363"/>
        <v/>
      </c>
      <c r="AV417" s="344" t="str">
        <f t="shared" si="1364"/>
        <v/>
      </c>
      <c r="AW417" s="344" t="str">
        <f t="shared" si="1365"/>
        <v/>
      </c>
      <c r="AX417" s="344" t="str">
        <f t="shared" si="1366"/>
        <v/>
      </c>
      <c r="AY417" s="356">
        <v>3600</v>
      </c>
      <c r="AZ417" s="356">
        <v>2800</v>
      </c>
      <c r="BA417" s="356">
        <v>2000</v>
      </c>
      <c r="BB417" s="356">
        <v>1200</v>
      </c>
      <c r="BC417" s="356">
        <v>400</v>
      </c>
      <c r="BD417" s="353" t="str">
        <f t="shared" ref="BD417:BH417" si="1580">IF(BD404="","",BD404+1)</f>
        <v/>
      </c>
      <c r="BE417" s="353" t="str">
        <f t="shared" si="1580"/>
        <v/>
      </c>
      <c r="BF417" s="353" t="str">
        <f t="shared" si="1580"/>
        <v/>
      </c>
      <c r="BG417" s="353" t="str">
        <f t="shared" si="1580"/>
        <v/>
      </c>
      <c r="BH417" s="353" t="str">
        <f t="shared" si="1580"/>
        <v/>
      </c>
      <c r="BI417" s="146" t="str">
        <f t="shared" si="1442"/>
        <v/>
      </c>
      <c r="BJ417" s="352" t="str">
        <f t="shared" si="1443"/>
        <v/>
      </c>
      <c r="BK417" s="146" t="str">
        <f t="shared" si="1444"/>
        <v/>
      </c>
      <c r="BL417" s="25">
        <f t="shared" si="1562"/>
        <v>5140512</v>
      </c>
      <c r="BM417" s="146">
        <f t="shared" ref="BM417" si="1581">BM404</f>
        <v>72</v>
      </c>
      <c r="BN417" s="146">
        <f t="shared" si="1369"/>
        <v>5</v>
      </c>
      <c r="BO417" s="146">
        <f t="shared" ref="BO417:BP417" si="1582">BO404</f>
        <v>5</v>
      </c>
      <c r="BP417" s="146">
        <f t="shared" si="1582"/>
        <v>12</v>
      </c>
      <c r="BQ417" s="146">
        <f>VLOOKUP(IF(A417=1,0,A417),宝石属性!$B$26:$D$41,2,0)</f>
        <v>10</v>
      </c>
      <c r="BR417" s="146">
        <f>VLOOKUP(IF(A417=1,0,A417),宝石属性!$B$26:$D$41,3,0)</f>
        <v>2</v>
      </c>
      <c r="BS417" s="146">
        <f t="shared" ref="BS417:BV417" si="1583">IF(BS404="","",BS404)</f>
        <v>1</v>
      </c>
      <c r="BT417" s="146">
        <f t="shared" si="1583"/>
        <v>6</v>
      </c>
      <c r="BU417" s="146">
        <f t="shared" si="1583"/>
        <v>9</v>
      </c>
      <c r="BV417" s="146" t="str">
        <f t="shared" si="1583"/>
        <v/>
      </c>
      <c r="BW417" s="357" t="str">
        <f t="shared" si="1570"/>
        <v/>
      </c>
      <c r="BX417" s="357" t="str">
        <f t="shared" si="1571"/>
        <v/>
      </c>
    </row>
    <row r="418" spans="1:76" s="353" customFormat="1">
      <c r="A418" s="121">
        <f t="shared" si="1420"/>
        <v>140</v>
      </c>
      <c r="B418" s="121" t="s">
        <v>1109</v>
      </c>
      <c r="C418" s="121" t="str">
        <f t="shared" si="1336"/>
        <v>鞋子</v>
      </c>
      <c r="D418" s="121" t="str">
        <f t="shared" si="1560"/>
        <v>140级绿装鞋子</v>
      </c>
      <c r="E418" s="121">
        <f>VLOOKUP($C418,$C$3:$M$15,COLUMNS($C$3:H$15),0)</f>
        <v>160</v>
      </c>
      <c r="F418" s="121" t="str">
        <f>VLOOKUP($C418,$C$3:$M$15,COLUMNS($C$3:I$15),0)</f>
        <v>magicdef_value</v>
      </c>
      <c r="G418" s="121">
        <f>VLOOKUP($C418,$C$3:$M$15,COLUMNS($C$3:J$15),0)</f>
        <v>200</v>
      </c>
      <c r="H418" s="121" t="str">
        <f>VLOOKUP($C418,$C$3:$M$15,COLUMNS($C$3:K$15),0)</f>
        <v>speed_value</v>
      </c>
      <c r="I418" s="121" t="str">
        <f>VLOOKUP($C418,$C$3:$M$15,COLUMNS($C$3:L$15),0)</f>
        <v/>
      </c>
      <c r="J418" s="121" t="str">
        <f>VLOOKUP($C418,$C$3:$M$15,COLUMNS($C$3:M$15),0)</f>
        <v/>
      </c>
      <c r="K418" s="344">
        <f t="shared" si="1337"/>
        <v>118</v>
      </c>
      <c r="L418" s="344">
        <f t="shared" si="1338"/>
        <v>120</v>
      </c>
      <c r="M418" s="344">
        <f t="shared" si="1339"/>
        <v>120</v>
      </c>
      <c r="N418" s="344">
        <f t="shared" si="1340"/>
        <v>122</v>
      </c>
      <c r="O418" s="344">
        <f t="shared" si="1341"/>
        <v>122</v>
      </c>
      <c r="P418" s="344">
        <f t="shared" si="1342"/>
        <v>124</v>
      </c>
      <c r="Q418" s="344">
        <f t="shared" si="1343"/>
        <v>124</v>
      </c>
      <c r="R418" s="344">
        <f t="shared" si="1344"/>
        <v>126</v>
      </c>
      <c r="S418" s="344">
        <f t="shared" si="1345"/>
        <v>126</v>
      </c>
      <c r="T418" s="344">
        <f t="shared" si="1346"/>
        <v>128</v>
      </c>
      <c r="U418" s="356">
        <v>3600</v>
      </c>
      <c r="V418" s="356">
        <v>2800</v>
      </c>
      <c r="W418" s="356">
        <v>2000</v>
      </c>
      <c r="X418" s="356">
        <v>1200</v>
      </c>
      <c r="Y418" s="356">
        <v>400</v>
      </c>
      <c r="Z418" s="344">
        <f t="shared" si="1347"/>
        <v>91</v>
      </c>
      <c r="AA418" s="344">
        <f t="shared" si="1348"/>
        <v>95</v>
      </c>
      <c r="AB418" s="344">
        <f t="shared" si="1349"/>
        <v>95</v>
      </c>
      <c r="AC418" s="344">
        <f t="shared" si="1350"/>
        <v>98</v>
      </c>
      <c r="AD418" s="344">
        <f t="shared" si="1351"/>
        <v>98</v>
      </c>
      <c r="AE418" s="344">
        <f t="shared" si="1352"/>
        <v>102</v>
      </c>
      <c r="AF418" s="344">
        <f t="shared" si="1353"/>
        <v>102</v>
      </c>
      <c r="AG418" s="344">
        <f t="shared" si="1354"/>
        <v>106</v>
      </c>
      <c r="AH418" s="344">
        <f t="shared" si="1355"/>
        <v>106</v>
      </c>
      <c r="AI418" s="344">
        <f t="shared" si="1356"/>
        <v>109</v>
      </c>
      <c r="AJ418" s="356">
        <v>3600</v>
      </c>
      <c r="AK418" s="356">
        <v>2800</v>
      </c>
      <c r="AL418" s="356">
        <v>2000</v>
      </c>
      <c r="AM418" s="356">
        <v>1200</v>
      </c>
      <c r="AN418" s="356">
        <v>400</v>
      </c>
      <c r="AO418" s="344" t="str">
        <f t="shared" si="1357"/>
        <v/>
      </c>
      <c r="AP418" s="344" t="str">
        <f t="shared" si="1358"/>
        <v/>
      </c>
      <c r="AQ418" s="344" t="str">
        <f t="shared" si="1359"/>
        <v/>
      </c>
      <c r="AR418" s="344" t="str">
        <f t="shared" si="1360"/>
        <v/>
      </c>
      <c r="AS418" s="344" t="str">
        <f t="shared" si="1361"/>
        <v/>
      </c>
      <c r="AT418" s="344" t="str">
        <f t="shared" si="1362"/>
        <v/>
      </c>
      <c r="AU418" s="344" t="str">
        <f t="shared" si="1363"/>
        <v/>
      </c>
      <c r="AV418" s="344" t="str">
        <f t="shared" si="1364"/>
        <v/>
      </c>
      <c r="AW418" s="344" t="str">
        <f t="shared" si="1365"/>
        <v/>
      </c>
      <c r="AX418" s="344" t="str">
        <f t="shared" si="1366"/>
        <v/>
      </c>
      <c r="AY418" s="356">
        <v>3600</v>
      </c>
      <c r="AZ418" s="356">
        <v>2800</v>
      </c>
      <c r="BA418" s="356">
        <v>2000</v>
      </c>
      <c r="BB418" s="356">
        <v>1200</v>
      </c>
      <c r="BC418" s="356">
        <v>400</v>
      </c>
      <c r="BD418" s="353" t="str">
        <f t="shared" ref="BD418:BH418" si="1584">IF(BD405="","",BD405+1)</f>
        <v/>
      </c>
      <c r="BE418" s="353" t="str">
        <f t="shared" si="1584"/>
        <v/>
      </c>
      <c r="BF418" s="353" t="str">
        <f t="shared" si="1584"/>
        <v/>
      </c>
      <c r="BG418" s="353" t="str">
        <f t="shared" si="1584"/>
        <v/>
      </c>
      <c r="BH418" s="353" t="str">
        <f t="shared" si="1584"/>
        <v/>
      </c>
      <c r="BI418" s="146" t="str">
        <f t="shared" si="1442"/>
        <v/>
      </c>
      <c r="BJ418" s="352" t="str">
        <f t="shared" si="1443"/>
        <v/>
      </c>
      <c r="BK418" s="146" t="str">
        <f t="shared" si="1444"/>
        <v/>
      </c>
      <c r="BL418" s="25">
        <f t="shared" si="1562"/>
        <v>5140613</v>
      </c>
      <c r="BM418" s="146">
        <f t="shared" ref="BM418" si="1585">BM405</f>
        <v>88</v>
      </c>
      <c r="BN418" s="146">
        <f t="shared" si="1369"/>
        <v>5</v>
      </c>
      <c r="BO418" s="146">
        <f t="shared" ref="BO418:BP418" si="1586">BO405</f>
        <v>6</v>
      </c>
      <c r="BP418" s="146">
        <f t="shared" si="1586"/>
        <v>13</v>
      </c>
      <c r="BQ418" s="146">
        <f>VLOOKUP(IF(A418=1,0,A418),宝石属性!$B$26:$D$41,2,0)</f>
        <v>10</v>
      </c>
      <c r="BR418" s="146">
        <f>VLOOKUP(IF(A418=1,0,A418),宝石属性!$B$26:$D$41,3,0)</f>
        <v>2</v>
      </c>
      <c r="BS418" s="146">
        <f t="shared" ref="BS418:BV418" si="1587">IF(BS405="","",BS405)</f>
        <v>6</v>
      </c>
      <c r="BT418" s="146">
        <f t="shared" si="1587"/>
        <v>9</v>
      </c>
      <c r="BU418" s="146" t="str">
        <f t="shared" si="1587"/>
        <v/>
      </c>
      <c r="BV418" s="146" t="str">
        <f t="shared" si="1587"/>
        <v/>
      </c>
      <c r="BW418" s="357" t="str">
        <f t="shared" si="1570"/>
        <v/>
      </c>
      <c r="BX418" s="357" t="str">
        <f t="shared" si="1571"/>
        <v/>
      </c>
    </row>
    <row r="419" spans="1:76" s="353" customFormat="1">
      <c r="A419" s="121">
        <f t="shared" si="1420"/>
        <v>150</v>
      </c>
      <c r="B419" s="121" t="s">
        <v>1109</v>
      </c>
      <c r="C419" s="121" t="str">
        <f t="shared" si="1336"/>
        <v>剑</v>
      </c>
      <c r="D419" s="121" t="str">
        <f t="shared" si="1560"/>
        <v>150级绿装剑</v>
      </c>
      <c r="E419" s="121">
        <f>VLOOKUP($C419,$C$3:$M$15,COLUMNS($C$3:H$15),0)</f>
        <v>130</v>
      </c>
      <c r="F419" s="121" t="str">
        <f>VLOOKUP($C419,$C$3:$M$15,COLUMNS($C$3:I$15),0)</f>
        <v>phyattack_value</v>
      </c>
      <c r="G419" s="121">
        <f>VLOOKUP($C419,$C$3:$M$15,COLUMNS($C$3:J$15),0)</f>
        <v>150</v>
      </c>
      <c r="H419" s="121" t="str">
        <f>VLOOKUP($C419,$C$3:$M$15,COLUMNS($C$3:K$15),0)</f>
        <v>magicattack_value</v>
      </c>
      <c r="I419" s="121">
        <f>VLOOKUP($C419,$C$3:$M$15,COLUMNS($C$3:L$15),0)</f>
        <v>170</v>
      </c>
      <c r="J419" s="121" t="str">
        <f>VLOOKUP($C419,$C$3:$M$15,COLUMNS($C$3:M$15),0)</f>
        <v>medical_value</v>
      </c>
      <c r="K419" s="344">
        <f t="shared" si="1337"/>
        <v>861</v>
      </c>
      <c r="L419" s="344">
        <f t="shared" si="1338"/>
        <v>876</v>
      </c>
      <c r="M419" s="344">
        <f t="shared" si="1339"/>
        <v>876</v>
      </c>
      <c r="N419" s="344">
        <f t="shared" si="1340"/>
        <v>891</v>
      </c>
      <c r="O419" s="344">
        <f t="shared" si="1341"/>
        <v>891</v>
      </c>
      <c r="P419" s="344">
        <f t="shared" si="1342"/>
        <v>905</v>
      </c>
      <c r="Q419" s="344">
        <f t="shared" si="1343"/>
        <v>905</v>
      </c>
      <c r="R419" s="344">
        <f t="shared" si="1344"/>
        <v>920</v>
      </c>
      <c r="S419" s="344">
        <f t="shared" si="1345"/>
        <v>920</v>
      </c>
      <c r="T419" s="344">
        <f t="shared" si="1346"/>
        <v>935</v>
      </c>
      <c r="U419" s="356">
        <v>3600</v>
      </c>
      <c r="V419" s="356">
        <v>2800</v>
      </c>
      <c r="W419" s="356">
        <v>2000</v>
      </c>
      <c r="X419" s="356">
        <v>1200</v>
      </c>
      <c r="Y419" s="356">
        <v>400</v>
      </c>
      <c r="Z419" s="344">
        <f t="shared" si="1347"/>
        <v>194</v>
      </c>
      <c r="AA419" s="344">
        <f t="shared" si="1348"/>
        <v>197</v>
      </c>
      <c r="AB419" s="344">
        <f t="shared" si="1349"/>
        <v>197</v>
      </c>
      <c r="AC419" s="344">
        <f t="shared" si="1350"/>
        <v>200</v>
      </c>
      <c r="AD419" s="344">
        <f t="shared" si="1351"/>
        <v>200</v>
      </c>
      <c r="AE419" s="344">
        <f t="shared" si="1352"/>
        <v>204</v>
      </c>
      <c r="AF419" s="344">
        <f t="shared" si="1353"/>
        <v>204</v>
      </c>
      <c r="AG419" s="344">
        <f t="shared" si="1354"/>
        <v>207</v>
      </c>
      <c r="AH419" s="344">
        <f t="shared" si="1355"/>
        <v>207</v>
      </c>
      <c r="AI419" s="344">
        <f t="shared" si="1356"/>
        <v>210</v>
      </c>
      <c r="AJ419" s="356">
        <v>3600</v>
      </c>
      <c r="AK419" s="356">
        <v>2800</v>
      </c>
      <c r="AL419" s="356">
        <v>2000</v>
      </c>
      <c r="AM419" s="356">
        <v>1200</v>
      </c>
      <c r="AN419" s="356">
        <v>400</v>
      </c>
      <c r="AO419" s="344">
        <f t="shared" si="1357"/>
        <v>225</v>
      </c>
      <c r="AP419" s="344">
        <f t="shared" si="1358"/>
        <v>234</v>
      </c>
      <c r="AQ419" s="344">
        <f t="shared" si="1359"/>
        <v>234</v>
      </c>
      <c r="AR419" s="344">
        <f t="shared" si="1360"/>
        <v>243</v>
      </c>
      <c r="AS419" s="344">
        <f t="shared" si="1361"/>
        <v>243</v>
      </c>
      <c r="AT419" s="344">
        <f t="shared" si="1362"/>
        <v>252</v>
      </c>
      <c r="AU419" s="344">
        <f t="shared" si="1363"/>
        <v>252</v>
      </c>
      <c r="AV419" s="344">
        <f t="shared" si="1364"/>
        <v>261</v>
      </c>
      <c r="AW419" s="344">
        <f t="shared" si="1365"/>
        <v>261</v>
      </c>
      <c r="AX419" s="344">
        <f t="shared" si="1366"/>
        <v>270</v>
      </c>
      <c r="AY419" s="356">
        <v>3600</v>
      </c>
      <c r="AZ419" s="356">
        <v>2800</v>
      </c>
      <c r="BA419" s="356">
        <v>2000</v>
      </c>
      <c r="BB419" s="356">
        <v>1200</v>
      </c>
      <c r="BC419" s="356">
        <v>400</v>
      </c>
      <c r="BD419" s="353">
        <f t="shared" ref="BD419:BH419" si="1588">IF(BD406="","",BD406+1)</f>
        <v>15</v>
      </c>
      <c r="BE419" s="353">
        <f t="shared" si="1588"/>
        <v>15</v>
      </c>
      <c r="BF419" s="353">
        <f t="shared" si="1588"/>
        <v>30</v>
      </c>
      <c r="BG419" s="353">
        <f t="shared" si="1588"/>
        <v>45</v>
      </c>
      <c r="BH419" s="353">
        <f t="shared" si="1588"/>
        <v>60</v>
      </c>
      <c r="BI419" s="146" t="str">
        <f t="shared" si="1442"/>
        <v>15;15</v>
      </c>
      <c r="BJ419" s="352">
        <f t="shared" si="1443"/>
        <v>30</v>
      </c>
      <c r="BK419" s="146" t="str">
        <f t="shared" si="1444"/>
        <v>45;60</v>
      </c>
      <c r="BL419" s="25">
        <f t="shared" si="1562"/>
        <v>5150101</v>
      </c>
      <c r="BM419" s="146">
        <f t="shared" ref="BM419" si="1589">BM406</f>
        <v>1288</v>
      </c>
      <c r="BN419" s="146">
        <f t="shared" si="1369"/>
        <v>5</v>
      </c>
      <c r="BO419" s="146">
        <f t="shared" ref="BO419:BP419" si="1590">BO406</f>
        <v>1</v>
      </c>
      <c r="BP419" s="146">
        <f t="shared" si="1590"/>
        <v>1</v>
      </c>
      <c r="BQ419" s="146">
        <f>VLOOKUP(IF(A419=1,0,A419),宝石属性!$B$26:$D$41,2,0)</f>
        <v>10</v>
      </c>
      <c r="BR419" s="146">
        <f>VLOOKUP(IF(A419=1,0,A419),宝石属性!$B$26:$D$41,3,0)</f>
        <v>2</v>
      </c>
      <c r="BS419" s="146">
        <f t="shared" ref="BS419:BV419" si="1591">IF(BS406="","",BS406)</f>
        <v>2</v>
      </c>
      <c r="BT419" s="146">
        <f t="shared" si="1591"/>
        <v>4</v>
      </c>
      <c r="BU419" s="146">
        <f t="shared" si="1591"/>
        <v>7</v>
      </c>
      <c r="BV419" s="146">
        <f t="shared" si="1591"/>
        <v>8</v>
      </c>
      <c r="BW419" s="357" t="str">
        <f t="shared" si="1570"/>
        <v/>
      </c>
      <c r="BX419" s="357" t="str">
        <f t="shared" si="1571"/>
        <v/>
      </c>
    </row>
    <row r="420" spans="1:76" s="353" customFormat="1">
      <c r="A420" s="121">
        <f t="shared" si="1420"/>
        <v>150</v>
      </c>
      <c r="B420" s="121" t="s">
        <v>1109</v>
      </c>
      <c r="C420" s="121" t="str">
        <f t="shared" si="1336"/>
        <v>锤</v>
      </c>
      <c r="D420" s="121" t="str">
        <f t="shared" si="1560"/>
        <v>150级绿装锤</v>
      </c>
      <c r="E420" s="121">
        <f>VLOOKUP($C420,$C$3:$M$15,COLUMNS($C$3:H$15),0)</f>
        <v>130</v>
      </c>
      <c r="F420" s="121" t="str">
        <f>VLOOKUP($C420,$C$3:$M$15,COLUMNS($C$3:I$15),0)</f>
        <v>phyattack_value</v>
      </c>
      <c r="G420" s="121">
        <f>VLOOKUP($C420,$C$3:$M$15,COLUMNS($C$3:J$15),0)</f>
        <v>150</v>
      </c>
      <c r="H420" s="121" t="str">
        <f>VLOOKUP($C420,$C$3:$M$15,COLUMNS($C$3:K$15),0)</f>
        <v>magicattack_value</v>
      </c>
      <c r="I420" s="121">
        <f>VLOOKUP($C420,$C$3:$M$15,COLUMNS($C$3:L$15),0)</f>
        <v>170</v>
      </c>
      <c r="J420" s="121" t="str">
        <f>VLOOKUP($C420,$C$3:$M$15,COLUMNS($C$3:M$15),0)</f>
        <v>medical_value</v>
      </c>
      <c r="K420" s="344">
        <f t="shared" si="1337"/>
        <v>861</v>
      </c>
      <c r="L420" s="344">
        <f t="shared" si="1338"/>
        <v>876</v>
      </c>
      <c r="M420" s="344">
        <f t="shared" si="1339"/>
        <v>876</v>
      </c>
      <c r="N420" s="344">
        <f t="shared" si="1340"/>
        <v>891</v>
      </c>
      <c r="O420" s="344">
        <f t="shared" si="1341"/>
        <v>891</v>
      </c>
      <c r="P420" s="344">
        <f t="shared" si="1342"/>
        <v>905</v>
      </c>
      <c r="Q420" s="344">
        <f t="shared" si="1343"/>
        <v>905</v>
      </c>
      <c r="R420" s="344">
        <f t="shared" si="1344"/>
        <v>920</v>
      </c>
      <c r="S420" s="344">
        <f t="shared" si="1345"/>
        <v>920</v>
      </c>
      <c r="T420" s="344">
        <f t="shared" si="1346"/>
        <v>935</v>
      </c>
      <c r="U420" s="356">
        <v>3600</v>
      </c>
      <c r="V420" s="356">
        <v>2800</v>
      </c>
      <c r="W420" s="356">
        <v>2000</v>
      </c>
      <c r="X420" s="356">
        <v>1200</v>
      </c>
      <c r="Y420" s="356">
        <v>400</v>
      </c>
      <c r="Z420" s="344">
        <f t="shared" si="1347"/>
        <v>194</v>
      </c>
      <c r="AA420" s="344">
        <f t="shared" si="1348"/>
        <v>197</v>
      </c>
      <c r="AB420" s="344">
        <f t="shared" si="1349"/>
        <v>197</v>
      </c>
      <c r="AC420" s="344">
        <f t="shared" si="1350"/>
        <v>200</v>
      </c>
      <c r="AD420" s="344">
        <f t="shared" si="1351"/>
        <v>200</v>
      </c>
      <c r="AE420" s="344">
        <f t="shared" si="1352"/>
        <v>204</v>
      </c>
      <c r="AF420" s="344">
        <f t="shared" si="1353"/>
        <v>204</v>
      </c>
      <c r="AG420" s="344">
        <f t="shared" si="1354"/>
        <v>207</v>
      </c>
      <c r="AH420" s="344">
        <f t="shared" si="1355"/>
        <v>207</v>
      </c>
      <c r="AI420" s="344">
        <f t="shared" si="1356"/>
        <v>210</v>
      </c>
      <c r="AJ420" s="356">
        <v>3600</v>
      </c>
      <c r="AK420" s="356">
        <v>2800</v>
      </c>
      <c r="AL420" s="356">
        <v>2000</v>
      </c>
      <c r="AM420" s="356">
        <v>1200</v>
      </c>
      <c r="AN420" s="356">
        <v>400</v>
      </c>
      <c r="AO420" s="344">
        <f t="shared" si="1357"/>
        <v>225</v>
      </c>
      <c r="AP420" s="344">
        <f t="shared" si="1358"/>
        <v>234</v>
      </c>
      <c r="AQ420" s="344">
        <f t="shared" si="1359"/>
        <v>234</v>
      </c>
      <c r="AR420" s="344">
        <f t="shared" si="1360"/>
        <v>243</v>
      </c>
      <c r="AS420" s="344">
        <f t="shared" si="1361"/>
        <v>243</v>
      </c>
      <c r="AT420" s="344">
        <f t="shared" si="1362"/>
        <v>252</v>
      </c>
      <c r="AU420" s="344">
        <f t="shared" si="1363"/>
        <v>252</v>
      </c>
      <c r="AV420" s="344">
        <f t="shared" si="1364"/>
        <v>261</v>
      </c>
      <c r="AW420" s="344">
        <f t="shared" si="1365"/>
        <v>261</v>
      </c>
      <c r="AX420" s="344">
        <f t="shared" si="1366"/>
        <v>270</v>
      </c>
      <c r="AY420" s="356">
        <v>3600</v>
      </c>
      <c r="AZ420" s="356">
        <v>2800</v>
      </c>
      <c r="BA420" s="356">
        <v>2000</v>
      </c>
      <c r="BB420" s="356">
        <v>1200</v>
      </c>
      <c r="BC420" s="356">
        <v>400</v>
      </c>
      <c r="BD420" s="353">
        <f t="shared" ref="BD420:BH420" si="1592">IF(BD407="","",BD407+1)</f>
        <v>15</v>
      </c>
      <c r="BE420" s="353">
        <f t="shared" si="1592"/>
        <v>15</v>
      </c>
      <c r="BF420" s="353">
        <f t="shared" si="1592"/>
        <v>30</v>
      </c>
      <c r="BG420" s="353">
        <f t="shared" si="1592"/>
        <v>45</v>
      </c>
      <c r="BH420" s="353">
        <f t="shared" si="1592"/>
        <v>60</v>
      </c>
      <c r="BI420" s="146" t="str">
        <f t="shared" si="1442"/>
        <v>15;15</v>
      </c>
      <c r="BJ420" s="352">
        <f t="shared" si="1443"/>
        <v>30</v>
      </c>
      <c r="BK420" s="146" t="str">
        <f t="shared" si="1444"/>
        <v>45;60</v>
      </c>
      <c r="BL420" s="25">
        <f t="shared" si="1562"/>
        <v>5150102</v>
      </c>
      <c r="BM420" s="146">
        <f t="shared" ref="BM420" si="1593">BM407</f>
        <v>4360</v>
      </c>
      <c r="BN420" s="146">
        <f t="shared" si="1369"/>
        <v>5</v>
      </c>
      <c r="BO420" s="146">
        <f t="shared" ref="BO420:BP420" si="1594">BO407</f>
        <v>1</v>
      </c>
      <c r="BP420" s="146">
        <f t="shared" si="1594"/>
        <v>2</v>
      </c>
      <c r="BQ420" s="146">
        <f>VLOOKUP(IF(A420=1,0,A420),宝石属性!$B$26:$D$41,2,0)</f>
        <v>10</v>
      </c>
      <c r="BR420" s="146">
        <f>VLOOKUP(IF(A420=1,0,A420),宝石属性!$B$26:$D$41,3,0)</f>
        <v>2</v>
      </c>
      <c r="BS420" s="146">
        <f t="shared" ref="BS420:BV420" si="1595">IF(BS407="","",BS407)</f>
        <v>2</v>
      </c>
      <c r="BT420" s="146">
        <f t="shared" si="1595"/>
        <v>4</v>
      </c>
      <c r="BU420" s="146">
        <f t="shared" si="1595"/>
        <v>7</v>
      </c>
      <c r="BV420" s="146">
        <f t="shared" si="1595"/>
        <v>8</v>
      </c>
      <c r="BW420" s="357" t="str">
        <f t="shared" si="1570"/>
        <v/>
      </c>
      <c r="BX420" s="357" t="str">
        <f t="shared" si="1571"/>
        <v/>
      </c>
    </row>
    <row r="421" spans="1:76" s="353" customFormat="1">
      <c r="A421" s="121">
        <f t="shared" si="1420"/>
        <v>150</v>
      </c>
      <c r="B421" s="121" t="s">
        <v>1109</v>
      </c>
      <c r="C421" s="121" t="str">
        <f t="shared" si="1336"/>
        <v>弓箭</v>
      </c>
      <c r="D421" s="121" t="str">
        <f t="shared" si="1560"/>
        <v>150级绿装弓箭</v>
      </c>
      <c r="E421" s="121">
        <f>VLOOKUP($C421,$C$3:$M$15,COLUMNS($C$3:H$15),0)</f>
        <v>130</v>
      </c>
      <c r="F421" s="121" t="str">
        <f>VLOOKUP($C421,$C$3:$M$15,COLUMNS($C$3:I$15),0)</f>
        <v>phyattack_value</v>
      </c>
      <c r="G421" s="121">
        <f>VLOOKUP($C421,$C$3:$M$15,COLUMNS($C$3:J$15),0)</f>
        <v>150</v>
      </c>
      <c r="H421" s="121" t="str">
        <f>VLOOKUP($C421,$C$3:$M$15,COLUMNS($C$3:K$15),0)</f>
        <v>magicattack_value</v>
      </c>
      <c r="I421" s="121">
        <f>VLOOKUP($C421,$C$3:$M$15,COLUMNS($C$3:L$15),0)</f>
        <v>170</v>
      </c>
      <c r="J421" s="121" t="str">
        <f>VLOOKUP($C421,$C$3:$M$15,COLUMNS($C$3:M$15),0)</f>
        <v>medical_value</v>
      </c>
      <c r="K421" s="344">
        <f t="shared" si="1337"/>
        <v>861</v>
      </c>
      <c r="L421" s="344">
        <f t="shared" si="1338"/>
        <v>876</v>
      </c>
      <c r="M421" s="344">
        <f t="shared" si="1339"/>
        <v>876</v>
      </c>
      <c r="N421" s="344">
        <f t="shared" si="1340"/>
        <v>891</v>
      </c>
      <c r="O421" s="344">
        <f t="shared" si="1341"/>
        <v>891</v>
      </c>
      <c r="P421" s="344">
        <f t="shared" si="1342"/>
        <v>905</v>
      </c>
      <c r="Q421" s="344">
        <f t="shared" si="1343"/>
        <v>905</v>
      </c>
      <c r="R421" s="344">
        <f t="shared" si="1344"/>
        <v>920</v>
      </c>
      <c r="S421" s="344">
        <f t="shared" si="1345"/>
        <v>920</v>
      </c>
      <c r="T421" s="344">
        <f t="shared" si="1346"/>
        <v>935</v>
      </c>
      <c r="U421" s="356">
        <v>3600</v>
      </c>
      <c r="V421" s="356">
        <v>2800</v>
      </c>
      <c r="W421" s="356">
        <v>2000</v>
      </c>
      <c r="X421" s="356">
        <v>1200</v>
      </c>
      <c r="Y421" s="356">
        <v>400</v>
      </c>
      <c r="Z421" s="344">
        <f t="shared" si="1347"/>
        <v>194</v>
      </c>
      <c r="AA421" s="344">
        <f t="shared" si="1348"/>
        <v>197</v>
      </c>
      <c r="AB421" s="344">
        <f t="shared" si="1349"/>
        <v>197</v>
      </c>
      <c r="AC421" s="344">
        <f t="shared" si="1350"/>
        <v>200</v>
      </c>
      <c r="AD421" s="344">
        <f t="shared" si="1351"/>
        <v>200</v>
      </c>
      <c r="AE421" s="344">
        <f t="shared" si="1352"/>
        <v>204</v>
      </c>
      <c r="AF421" s="344">
        <f t="shared" si="1353"/>
        <v>204</v>
      </c>
      <c r="AG421" s="344">
        <f t="shared" si="1354"/>
        <v>207</v>
      </c>
      <c r="AH421" s="344">
        <f t="shared" si="1355"/>
        <v>207</v>
      </c>
      <c r="AI421" s="344">
        <f t="shared" si="1356"/>
        <v>210</v>
      </c>
      <c r="AJ421" s="356">
        <v>3600</v>
      </c>
      <c r="AK421" s="356">
        <v>2800</v>
      </c>
      <c r="AL421" s="356">
        <v>2000</v>
      </c>
      <c r="AM421" s="356">
        <v>1200</v>
      </c>
      <c r="AN421" s="356">
        <v>400</v>
      </c>
      <c r="AO421" s="344">
        <f t="shared" si="1357"/>
        <v>225</v>
      </c>
      <c r="AP421" s="344">
        <f t="shared" si="1358"/>
        <v>234</v>
      </c>
      <c r="AQ421" s="344">
        <f t="shared" si="1359"/>
        <v>234</v>
      </c>
      <c r="AR421" s="344">
        <f t="shared" si="1360"/>
        <v>243</v>
      </c>
      <c r="AS421" s="344">
        <f t="shared" si="1361"/>
        <v>243</v>
      </c>
      <c r="AT421" s="344">
        <f t="shared" si="1362"/>
        <v>252</v>
      </c>
      <c r="AU421" s="344">
        <f t="shared" si="1363"/>
        <v>252</v>
      </c>
      <c r="AV421" s="344">
        <f t="shared" si="1364"/>
        <v>261</v>
      </c>
      <c r="AW421" s="344">
        <f t="shared" si="1365"/>
        <v>261</v>
      </c>
      <c r="AX421" s="344">
        <f t="shared" si="1366"/>
        <v>270</v>
      </c>
      <c r="AY421" s="356">
        <v>3600</v>
      </c>
      <c r="AZ421" s="356">
        <v>2800</v>
      </c>
      <c r="BA421" s="356">
        <v>2000</v>
      </c>
      <c r="BB421" s="356">
        <v>1200</v>
      </c>
      <c r="BC421" s="356">
        <v>400</v>
      </c>
      <c r="BD421" s="353">
        <f t="shared" ref="BD421:BH421" si="1596">IF(BD408="","",BD408+1)</f>
        <v>15</v>
      </c>
      <c r="BE421" s="353">
        <f t="shared" si="1596"/>
        <v>15</v>
      </c>
      <c r="BF421" s="353">
        <f t="shared" si="1596"/>
        <v>30</v>
      </c>
      <c r="BG421" s="353">
        <f t="shared" si="1596"/>
        <v>45</v>
      </c>
      <c r="BH421" s="353">
        <f t="shared" si="1596"/>
        <v>60</v>
      </c>
      <c r="BI421" s="146" t="str">
        <f t="shared" si="1442"/>
        <v>15;15</v>
      </c>
      <c r="BJ421" s="352">
        <f t="shared" si="1443"/>
        <v>30</v>
      </c>
      <c r="BK421" s="146" t="str">
        <f t="shared" si="1444"/>
        <v>45;60</v>
      </c>
      <c r="BL421" s="25">
        <f t="shared" si="1562"/>
        <v>5150103</v>
      </c>
      <c r="BM421" s="146">
        <f t="shared" ref="BM421" si="1597">BM408</f>
        <v>1800</v>
      </c>
      <c r="BN421" s="146">
        <f t="shared" si="1369"/>
        <v>5</v>
      </c>
      <c r="BO421" s="146">
        <f t="shared" ref="BO421:BP421" si="1598">BO408</f>
        <v>1</v>
      </c>
      <c r="BP421" s="146">
        <f t="shared" si="1598"/>
        <v>3</v>
      </c>
      <c r="BQ421" s="146">
        <f>VLOOKUP(IF(A421=1,0,A421),宝石属性!$B$26:$D$41,2,0)</f>
        <v>10</v>
      </c>
      <c r="BR421" s="146">
        <f>VLOOKUP(IF(A421=1,0,A421),宝石属性!$B$26:$D$41,3,0)</f>
        <v>2</v>
      </c>
      <c r="BS421" s="146">
        <f t="shared" ref="BS421:BV421" si="1599">IF(BS408="","",BS408)</f>
        <v>2</v>
      </c>
      <c r="BT421" s="146">
        <f t="shared" si="1599"/>
        <v>4</v>
      </c>
      <c r="BU421" s="146">
        <f t="shared" si="1599"/>
        <v>7</v>
      </c>
      <c r="BV421" s="146">
        <f t="shared" si="1599"/>
        <v>8</v>
      </c>
      <c r="BW421" s="357" t="str">
        <f t="shared" si="1570"/>
        <v/>
      </c>
      <c r="BX421" s="357" t="str">
        <f t="shared" si="1571"/>
        <v/>
      </c>
    </row>
    <row r="422" spans="1:76" s="353" customFormat="1">
      <c r="A422" s="121">
        <f t="shared" si="1420"/>
        <v>150</v>
      </c>
      <c r="B422" s="121" t="s">
        <v>1109</v>
      </c>
      <c r="C422" s="121" t="str">
        <f t="shared" si="1336"/>
        <v>爪</v>
      </c>
      <c r="D422" s="121" t="str">
        <f t="shared" si="1560"/>
        <v>150级绿装爪</v>
      </c>
      <c r="E422" s="121">
        <f>VLOOKUP($C422,$C$3:$M$15,COLUMNS($C$3:H$15),0)</f>
        <v>130</v>
      </c>
      <c r="F422" s="121" t="str">
        <f>VLOOKUP($C422,$C$3:$M$15,COLUMNS($C$3:I$15),0)</f>
        <v>phyattack_value</v>
      </c>
      <c r="G422" s="121">
        <f>VLOOKUP($C422,$C$3:$M$15,COLUMNS($C$3:J$15),0)</f>
        <v>150</v>
      </c>
      <c r="H422" s="121" t="str">
        <f>VLOOKUP($C422,$C$3:$M$15,COLUMNS($C$3:K$15),0)</f>
        <v>magicattack_value</v>
      </c>
      <c r="I422" s="121">
        <f>VLOOKUP($C422,$C$3:$M$15,COLUMNS($C$3:L$15),0)</f>
        <v>170</v>
      </c>
      <c r="J422" s="121" t="str">
        <f>VLOOKUP($C422,$C$3:$M$15,COLUMNS($C$3:M$15),0)</f>
        <v>medical_value</v>
      </c>
      <c r="K422" s="344">
        <f t="shared" si="1337"/>
        <v>861</v>
      </c>
      <c r="L422" s="344">
        <f t="shared" si="1338"/>
        <v>876</v>
      </c>
      <c r="M422" s="344">
        <f t="shared" si="1339"/>
        <v>876</v>
      </c>
      <c r="N422" s="344">
        <f t="shared" si="1340"/>
        <v>891</v>
      </c>
      <c r="O422" s="344">
        <f t="shared" si="1341"/>
        <v>891</v>
      </c>
      <c r="P422" s="344">
        <f t="shared" si="1342"/>
        <v>905</v>
      </c>
      <c r="Q422" s="344">
        <f t="shared" si="1343"/>
        <v>905</v>
      </c>
      <c r="R422" s="344">
        <f t="shared" si="1344"/>
        <v>920</v>
      </c>
      <c r="S422" s="344">
        <f t="shared" si="1345"/>
        <v>920</v>
      </c>
      <c r="T422" s="344">
        <f t="shared" si="1346"/>
        <v>935</v>
      </c>
      <c r="U422" s="356">
        <v>3600</v>
      </c>
      <c r="V422" s="356">
        <v>2800</v>
      </c>
      <c r="W422" s="356">
        <v>2000</v>
      </c>
      <c r="X422" s="356">
        <v>1200</v>
      </c>
      <c r="Y422" s="356">
        <v>400</v>
      </c>
      <c r="Z422" s="344">
        <f t="shared" si="1347"/>
        <v>194</v>
      </c>
      <c r="AA422" s="344">
        <f t="shared" si="1348"/>
        <v>197</v>
      </c>
      <c r="AB422" s="344">
        <f t="shared" si="1349"/>
        <v>197</v>
      </c>
      <c r="AC422" s="344">
        <f t="shared" si="1350"/>
        <v>200</v>
      </c>
      <c r="AD422" s="344">
        <f t="shared" si="1351"/>
        <v>200</v>
      </c>
      <c r="AE422" s="344">
        <f t="shared" si="1352"/>
        <v>204</v>
      </c>
      <c r="AF422" s="344">
        <f t="shared" si="1353"/>
        <v>204</v>
      </c>
      <c r="AG422" s="344">
        <f t="shared" si="1354"/>
        <v>207</v>
      </c>
      <c r="AH422" s="344">
        <f t="shared" si="1355"/>
        <v>207</v>
      </c>
      <c r="AI422" s="344">
        <f t="shared" si="1356"/>
        <v>210</v>
      </c>
      <c r="AJ422" s="356">
        <v>3600</v>
      </c>
      <c r="AK422" s="356">
        <v>2800</v>
      </c>
      <c r="AL422" s="356">
        <v>2000</v>
      </c>
      <c r="AM422" s="356">
        <v>1200</v>
      </c>
      <c r="AN422" s="356">
        <v>400</v>
      </c>
      <c r="AO422" s="344">
        <f t="shared" si="1357"/>
        <v>225</v>
      </c>
      <c r="AP422" s="344">
        <f t="shared" si="1358"/>
        <v>234</v>
      </c>
      <c r="AQ422" s="344">
        <f t="shared" si="1359"/>
        <v>234</v>
      </c>
      <c r="AR422" s="344">
        <f t="shared" si="1360"/>
        <v>243</v>
      </c>
      <c r="AS422" s="344">
        <f t="shared" si="1361"/>
        <v>243</v>
      </c>
      <c r="AT422" s="344">
        <f t="shared" si="1362"/>
        <v>252</v>
      </c>
      <c r="AU422" s="344">
        <f t="shared" si="1363"/>
        <v>252</v>
      </c>
      <c r="AV422" s="344">
        <f t="shared" si="1364"/>
        <v>261</v>
      </c>
      <c r="AW422" s="344">
        <f t="shared" si="1365"/>
        <v>261</v>
      </c>
      <c r="AX422" s="344">
        <f t="shared" si="1366"/>
        <v>270</v>
      </c>
      <c r="AY422" s="356">
        <v>3600</v>
      </c>
      <c r="AZ422" s="356">
        <v>2800</v>
      </c>
      <c r="BA422" s="356">
        <v>2000</v>
      </c>
      <c r="BB422" s="356">
        <v>1200</v>
      </c>
      <c r="BC422" s="356">
        <v>400</v>
      </c>
      <c r="BD422" s="353">
        <f t="shared" ref="BD422:BH422" si="1600">IF(BD409="","",BD409+1)</f>
        <v>15</v>
      </c>
      <c r="BE422" s="353">
        <f t="shared" si="1600"/>
        <v>15</v>
      </c>
      <c r="BF422" s="353">
        <f t="shared" si="1600"/>
        <v>30</v>
      </c>
      <c r="BG422" s="353">
        <f t="shared" si="1600"/>
        <v>45</v>
      </c>
      <c r="BH422" s="353">
        <f t="shared" si="1600"/>
        <v>60</v>
      </c>
      <c r="BI422" s="146" t="str">
        <f t="shared" si="1442"/>
        <v>15;15</v>
      </c>
      <c r="BJ422" s="352">
        <f t="shared" si="1443"/>
        <v>30</v>
      </c>
      <c r="BK422" s="146" t="str">
        <f t="shared" si="1444"/>
        <v>45;60</v>
      </c>
      <c r="BL422" s="25">
        <f t="shared" si="1562"/>
        <v>5150104</v>
      </c>
      <c r="BM422" s="146">
        <f t="shared" ref="BM422" si="1601">BM409</f>
        <v>3080</v>
      </c>
      <c r="BN422" s="146">
        <f t="shared" si="1369"/>
        <v>5</v>
      </c>
      <c r="BO422" s="146">
        <f t="shared" ref="BO422:BP422" si="1602">BO409</f>
        <v>1</v>
      </c>
      <c r="BP422" s="146">
        <f t="shared" si="1602"/>
        <v>4</v>
      </c>
      <c r="BQ422" s="146">
        <f>VLOOKUP(IF(A422=1,0,A422),宝石属性!$B$26:$D$41,2,0)</f>
        <v>10</v>
      </c>
      <c r="BR422" s="146">
        <f>VLOOKUP(IF(A422=1,0,A422),宝石属性!$B$26:$D$41,3,0)</f>
        <v>2</v>
      </c>
      <c r="BS422" s="146">
        <f t="shared" ref="BS422:BV422" si="1603">IF(BS409="","",BS409)</f>
        <v>2</v>
      </c>
      <c r="BT422" s="146">
        <f t="shared" si="1603"/>
        <v>4</v>
      </c>
      <c r="BU422" s="146">
        <f t="shared" si="1603"/>
        <v>7</v>
      </c>
      <c r="BV422" s="146">
        <f t="shared" si="1603"/>
        <v>8</v>
      </c>
      <c r="BW422" s="357" t="str">
        <f t="shared" si="1570"/>
        <v/>
      </c>
      <c r="BX422" s="357" t="str">
        <f t="shared" si="1571"/>
        <v/>
      </c>
    </row>
    <row r="423" spans="1:76" s="353" customFormat="1">
      <c r="A423" s="121">
        <f t="shared" si="1420"/>
        <v>150</v>
      </c>
      <c r="B423" s="121" t="s">
        <v>1109</v>
      </c>
      <c r="C423" s="121" t="str">
        <f t="shared" si="1336"/>
        <v>魔棒</v>
      </c>
      <c r="D423" s="121" t="str">
        <f t="shared" si="1560"/>
        <v>150级绿装魔棒</v>
      </c>
      <c r="E423" s="121">
        <f>VLOOKUP($C423,$C$3:$M$15,COLUMNS($C$3:H$15),0)</f>
        <v>130</v>
      </c>
      <c r="F423" s="121" t="str">
        <f>VLOOKUP($C423,$C$3:$M$15,COLUMNS($C$3:I$15),0)</f>
        <v>phyattack_value</v>
      </c>
      <c r="G423" s="121">
        <f>VLOOKUP($C423,$C$3:$M$15,COLUMNS($C$3:J$15),0)</f>
        <v>150</v>
      </c>
      <c r="H423" s="121" t="str">
        <f>VLOOKUP($C423,$C$3:$M$15,COLUMNS($C$3:K$15),0)</f>
        <v>magicattack_value</v>
      </c>
      <c r="I423" s="121">
        <f>VLOOKUP($C423,$C$3:$M$15,COLUMNS($C$3:L$15),0)</f>
        <v>170</v>
      </c>
      <c r="J423" s="121" t="str">
        <f>VLOOKUP($C423,$C$3:$M$15,COLUMNS($C$3:M$15),0)</f>
        <v>medical_value</v>
      </c>
      <c r="K423" s="344">
        <f t="shared" si="1337"/>
        <v>861</v>
      </c>
      <c r="L423" s="344">
        <f t="shared" si="1338"/>
        <v>876</v>
      </c>
      <c r="M423" s="344">
        <f t="shared" si="1339"/>
        <v>876</v>
      </c>
      <c r="N423" s="344">
        <f t="shared" si="1340"/>
        <v>891</v>
      </c>
      <c r="O423" s="344">
        <f t="shared" si="1341"/>
        <v>891</v>
      </c>
      <c r="P423" s="344">
        <f t="shared" si="1342"/>
        <v>905</v>
      </c>
      <c r="Q423" s="344">
        <f t="shared" si="1343"/>
        <v>905</v>
      </c>
      <c r="R423" s="344">
        <f t="shared" si="1344"/>
        <v>920</v>
      </c>
      <c r="S423" s="344">
        <f t="shared" si="1345"/>
        <v>920</v>
      </c>
      <c r="T423" s="344">
        <f t="shared" si="1346"/>
        <v>935</v>
      </c>
      <c r="U423" s="356">
        <v>3600</v>
      </c>
      <c r="V423" s="356">
        <v>2800</v>
      </c>
      <c r="W423" s="356">
        <v>2000</v>
      </c>
      <c r="X423" s="356">
        <v>1200</v>
      </c>
      <c r="Y423" s="356">
        <v>400</v>
      </c>
      <c r="Z423" s="344">
        <f t="shared" si="1347"/>
        <v>194</v>
      </c>
      <c r="AA423" s="344">
        <f t="shared" si="1348"/>
        <v>197</v>
      </c>
      <c r="AB423" s="344">
        <f t="shared" si="1349"/>
        <v>197</v>
      </c>
      <c r="AC423" s="344">
        <f t="shared" si="1350"/>
        <v>200</v>
      </c>
      <c r="AD423" s="344">
        <f t="shared" si="1351"/>
        <v>200</v>
      </c>
      <c r="AE423" s="344">
        <f t="shared" si="1352"/>
        <v>204</v>
      </c>
      <c r="AF423" s="344">
        <f t="shared" si="1353"/>
        <v>204</v>
      </c>
      <c r="AG423" s="344">
        <f t="shared" si="1354"/>
        <v>207</v>
      </c>
      <c r="AH423" s="344">
        <f t="shared" si="1355"/>
        <v>207</v>
      </c>
      <c r="AI423" s="344">
        <f t="shared" si="1356"/>
        <v>210</v>
      </c>
      <c r="AJ423" s="356">
        <v>3600</v>
      </c>
      <c r="AK423" s="356">
        <v>2800</v>
      </c>
      <c r="AL423" s="356">
        <v>2000</v>
      </c>
      <c r="AM423" s="356">
        <v>1200</v>
      </c>
      <c r="AN423" s="356">
        <v>400</v>
      </c>
      <c r="AO423" s="344">
        <f t="shared" si="1357"/>
        <v>225</v>
      </c>
      <c r="AP423" s="344">
        <f t="shared" si="1358"/>
        <v>234</v>
      </c>
      <c r="AQ423" s="344">
        <f t="shared" si="1359"/>
        <v>234</v>
      </c>
      <c r="AR423" s="344">
        <f t="shared" si="1360"/>
        <v>243</v>
      </c>
      <c r="AS423" s="344">
        <f t="shared" si="1361"/>
        <v>243</v>
      </c>
      <c r="AT423" s="344">
        <f t="shared" si="1362"/>
        <v>252</v>
      </c>
      <c r="AU423" s="344">
        <f t="shared" si="1363"/>
        <v>252</v>
      </c>
      <c r="AV423" s="344">
        <f t="shared" si="1364"/>
        <v>261</v>
      </c>
      <c r="AW423" s="344">
        <f t="shared" si="1365"/>
        <v>261</v>
      </c>
      <c r="AX423" s="344">
        <f t="shared" si="1366"/>
        <v>270</v>
      </c>
      <c r="AY423" s="356">
        <v>3600</v>
      </c>
      <c r="AZ423" s="356">
        <v>2800</v>
      </c>
      <c r="BA423" s="356">
        <v>2000</v>
      </c>
      <c r="BB423" s="356">
        <v>1200</v>
      </c>
      <c r="BC423" s="356">
        <v>400</v>
      </c>
      <c r="BD423" s="353">
        <f t="shared" ref="BD423:BH423" si="1604">IF(BD410="","",BD410+1)</f>
        <v>15</v>
      </c>
      <c r="BE423" s="353">
        <f t="shared" si="1604"/>
        <v>15</v>
      </c>
      <c r="BF423" s="353">
        <f t="shared" si="1604"/>
        <v>30</v>
      </c>
      <c r="BG423" s="353">
        <f t="shared" si="1604"/>
        <v>45</v>
      </c>
      <c r="BH423" s="353">
        <f t="shared" si="1604"/>
        <v>60</v>
      </c>
      <c r="BI423" s="146" t="str">
        <f t="shared" si="1442"/>
        <v>15;15</v>
      </c>
      <c r="BJ423" s="352">
        <f t="shared" si="1443"/>
        <v>30</v>
      </c>
      <c r="BK423" s="146" t="str">
        <f t="shared" si="1444"/>
        <v>45;60</v>
      </c>
      <c r="BL423" s="25">
        <f t="shared" si="1562"/>
        <v>5150105</v>
      </c>
      <c r="BM423" s="146">
        <f t="shared" ref="BM423" si="1605">BM410</f>
        <v>2824</v>
      </c>
      <c r="BN423" s="146">
        <f t="shared" si="1369"/>
        <v>5</v>
      </c>
      <c r="BO423" s="146">
        <f t="shared" ref="BO423:BP423" si="1606">BO410</f>
        <v>1</v>
      </c>
      <c r="BP423" s="146">
        <f t="shared" si="1606"/>
        <v>5</v>
      </c>
      <c r="BQ423" s="146">
        <f>VLOOKUP(IF(A423=1,0,A423),宝石属性!$B$26:$D$41,2,0)</f>
        <v>10</v>
      </c>
      <c r="BR423" s="146">
        <f>VLOOKUP(IF(A423=1,0,A423),宝石属性!$B$26:$D$41,3,0)</f>
        <v>2</v>
      </c>
      <c r="BS423" s="146">
        <f t="shared" ref="BS423:BV423" si="1607">IF(BS410="","",BS410)</f>
        <v>2</v>
      </c>
      <c r="BT423" s="146">
        <f t="shared" si="1607"/>
        <v>4</v>
      </c>
      <c r="BU423" s="146">
        <f t="shared" si="1607"/>
        <v>7</v>
      </c>
      <c r="BV423" s="146">
        <f t="shared" si="1607"/>
        <v>8</v>
      </c>
      <c r="BW423" s="357" t="str">
        <f t="shared" si="1570"/>
        <v/>
      </c>
      <c r="BX423" s="357" t="str">
        <f t="shared" si="1571"/>
        <v/>
      </c>
    </row>
    <row r="424" spans="1:76" s="353" customFormat="1">
      <c r="A424" s="121">
        <f t="shared" si="1420"/>
        <v>150</v>
      </c>
      <c r="B424" s="121" t="s">
        <v>1109</v>
      </c>
      <c r="C424" s="121" t="str">
        <f t="shared" si="1336"/>
        <v>法杖</v>
      </c>
      <c r="D424" s="121" t="str">
        <f t="shared" si="1560"/>
        <v>150级绿装法杖</v>
      </c>
      <c r="E424" s="121">
        <f>VLOOKUP($C424,$C$3:$M$15,COLUMNS($C$3:H$15),0)</f>
        <v>130</v>
      </c>
      <c r="F424" s="121" t="str">
        <f>VLOOKUP($C424,$C$3:$M$15,COLUMNS($C$3:I$15),0)</f>
        <v>phyattack_value</v>
      </c>
      <c r="G424" s="121">
        <f>VLOOKUP($C424,$C$3:$M$15,COLUMNS($C$3:J$15),0)</f>
        <v>150</v>
      </c>
      <c r="H424" s="121" t="str">
        <f>VLOOKUP($C424,$C$3:$M$15,COLUMNS($C$3:K$15),0)</f>
        <v>magicattack_value</v>
      </c>
      <c r="I424" s="121">
        <f>VLOOKUP($C424,$C$3:$M$15,COLUMNS($C$3:L$15),0)</f>
        <v>170</v>
      </c>
      <c r="J424" s="121" t="str">
        <f>VLOOKUP($C424,$C$3:$M$15,COLUMNS($C$3:M$15),0)</f>
        <v>medical_value</v>
      </c>
      <c r="K424" s="344">
        <f t="shared" si="1337"/>
        <v>861</v>
      </c>
      <c r="L424" s="344">
        <f t="shared" si="1338"/>
        <v>876</v>
      </c>
      <c r="M424" s="344">
        <f t="shared" si="1339"/>
        <v>876</v>
      </c>
      <c r="N424" s="344">
        <f t="shared" si="1340"/>
        <v>891</v>
      </c>
      <c r="O424" s="344">
        <f t="shared" si="1341"/>
        <v>891</v>
      </c>
      <c r="P424" s="344">
        <f t="shared" si="1342"/>
        <v>905</v>
      </c>
      <c r="Q424" s="344">
        <f t="shared" si="1343"/>
        <v>905</v>
      </c>
      <c r="R424" s="344">
        <f t="shared" si="1344"/>
        <v>920</v>
      </c>
      <c r="S424" s="344">
        <f t="shared" si="1345"/>
        <v>920</v>
      </c>
      <c r="T424" s="344">
        <f t="shared" si="1346"/>
        <v>935</v>
      </c>
      <c r="U424" s="356">
        <v>3600</v>
      </c>
      <c r="V424" s="356">
        <v>2800</v>
      </c>
      <c r="W424" s="356">
        <v>2000</v>
      </c>
      <c r="X424" s="356">
        <v>1200</v>
      </c>
      <c r="Y424" s="356">
        <v>400</v>
      </c>
      <c r="Z424" s="344">
        <f t="shared" si="1347"/>
        <v>194</v>
      </c>
      <c r="AA424" s="344">
        <f t="shared" si="1348"/>
        <v>197</v>
      </c>
      <c r="AB424" s="344">
        <f t="shared" si="1349"/>
        <v>197</v>
      </c>
      <c r="AC424" s="344">
        <f t="shared" si="1350"/>
        <v>200</v>
      </c>
      <c r="AD424" s="344">
        <f t="shared" si="1351"/>
        <v>200</v>
      </c>
      <c r="AE424" s="344">
        <f t="shared" si="1352"/>
        <v>204</v>
      </c>
      <c r="AF424" s="344">
        <f t="shared" si="1353"/>
        <v>204</v>
      </c>
      <c r="AG424" s="344">
        <f t="shared" si="1354"/>
        <v>207</v>
      </c>
      <c r="AH424" s="344">
        <f t="shared" si="1355"/>
        <v>207</v>
      </c>
      <c r="AI424" s="344">
        <f t="shared" si="1356"/>
        <v>210</v>
      </c>
      <c r="AJ424" s="356">
        <v>3600</v>
      </c>
      <c r="AK424" s="356">
        <v>2800</v>
      </c>
      <c r="AL424" s="356">
        <v>2000</v>
      </c>
      <c r="AM424" s="356">
        <v>1200</v>
      </c>
      <c r="AN424" s="356">
        <v>400</v>
      </c>
      <c r="AO424" s="344">
        <f t="shared" si="1357"/>
        <v>225</v>
      </c>
      <c r="AP424" s="344">
        <f t="shared" si="1358"/>
        <v>234</v>
      </c>
      <c r="AQ424" s="344">
        <f t="shared" si="1359"/>
        <v>234</v>
      </c>
      <c r="AR424" s="344">
        <f t="shared" si="1360"/>
        <v>243</v>
      </c>
      <c r="AS424" s="344">
        <f t="shared" si="1361"/>
        <v>243</v>
      </c>
      <c r="AT424" s="344">
        <f t="shared" si="1362"/>
        <v>252</v>
      </c>
      <c r="AU424" s="344">
        <f t="shared" si="1363"/>
        <v>252</v>
      </c>
      <c r="AV424" s="344">
        <f t="shared" si="1364"/>
        <v>261</v>
      </c>
      <c r="AW424" s="344">
        <f t="shared" si="1365"/>
        <v>261</v>
      </c>
      <c r="AX424" s="344">
        <f t="shared" si="1366"/>
        <v>270</v>
      </c>
      <c r="AY424" s="356">
        <v>3600</v>
      </c>
      <c r="AZ424" s="356">
        <v>2800</v>
      </c>
      <c r="BA424" s="356">
        <v>2000</v>
      </c>
      <c r="BB424" s="356">
        <v>1200</v>
      </c>
      <c r="BC424" s="356">
        <v>400</v>
      </c>
      <c r="BD424" s="353">
        <f t="shared" ref="BD424:BH424" si="1608">IF(BD411="","",BD411+1)</f>
        <v>15</v>
      </c>
      <c r="BE424" s="353">
        <f t="shared" si="1608"/>
        <v>15</v>
      </c>
      <c r="BF424" s="353">
        <f t="shared" si="1608"/>
        <v>30</v>
      </c>
      <c r="BG424" s="353">
        <f t="shared" si="1608"/>
        <v>45</v>
      </c>
      <c r="BH424" s="353">
        <f t="shared" si="1608"/>
        <v>60</v>
      </c>
      <c r="BI424" s="146" t="str">
        <f t="shared" si="1442"/>
        <v>15;15</v>
      </c>
      <c r="BJ424" s="352">
        <f t="shared" si="1443"/>
        <v>30</v>
      </c>
      <c r="BK424" s="146" t="str">
        <f t="shared" si="1444"/>
        <v>45;60</v>
      </c>
      <c r="BL424" s="25">
        <f t="shared" si="1562"/>
        <v>5150106</v>
      </c>
      <c r="BM424" s="146">
        <f t="shared" ref="BM424" si="1609">BM411</f>
        <v>4104</v>
      </c>
      <c r="BN424" s="146">
        <f t="shared" si="1369"/>
        <v>5</v>
      </c>
      <c r="BO424" s="146">
        <f t="shared" ref="BO424:BP424" si="1610">BO411</f>
        <v>1</v>
      </c>
      <c r="BP424" s="146">
        <f t="shared" si="1610"/>
        <v>6</v>
      </c>
      <c r="BQ424" s="146">
        <f>VLOOKUP(IF(A424=1,0,A424),宝石属性!$B$26:$D$41,2,0)</f>
        <v>10</v>
      </c>
      <c r="BR424" s="146">
        <f>VLOOKUP(IF(A424=1,0,A424),宝石属性!$B$26:$D$41,3,0)</f>
        <v>2</v>
      </c>
      <c r="BS424" s="146">
        <f t="shared" ref="BS424:BV424" si="1611">IF(BS411="","",BS411)</f>
        <v>2</v>
      </c>
      <c r="BT424" s="146">
        <f t="shared" si="1611"/>
        <v>4</v>
      </c>
      <c r="BU424" s="146">
        <f t="shared" si="1611"/>
        <v>7</v>
      </c>
      <c r="BV424" s="146">
        <f t="shared" si="1611"/>
        <v>8</v>
      </c>
      <c r="BW424" s="357" t="str">
        <f t="shared" si="1570"/>
        <v/>
      </c>
      <c r="BX424" s="357" t="str">
        <f t="shared" si="1571"/>
        <v/>
      </c>
    </row>
    <row r="425" spans="1:76" s="353" customFormat="1">
      <c r="A425" s="121">
        <f t="shared" si="1420"/>
        <v>150</v>
      </c>
      <c r="B425" s="121" t="s">
        <v>1109</v>
      </c>
      <c r="C425" s="121" t="str">
        <f t="shared" si="1336"/>
        <v>男衣</v>
      </c>
      <c r="D425" s="121" t="str">
        <f t="shared" si="1560"/>
        <v>150级绿装男衣</v>
      </c>
      <c r="E425" s="121">
        <f>VLOOKUP($C425,$C$3:$M$15,COLUMNS($C$3:H$15),0)</f>
        <v>60</v>
      </c>
      <c r="F425" s="121" t="str">
        <f>VLOOKUP($C425,$C$3:$M$15,COLUMNS($C$3:I$15),0)</f>
        <v>maxhp_value</v>
      </c>
      <c r="G425" s="121">
        <f>VLOOKUP($C425,$C$3:$M$15,COLUMNS($C$3:J$15),0)</f>
        <v>140</v>
      </c>
      <c r="H425" s="121" t="str">
        <f>VLOOKUP($C425,$C$3:$M$15,COLUMNS($C$3:K$15),0)</f>
        <v>defend_value</v>
      </c>
      <c r="I425" s="121" t="str">
        <f>VLOOKUP($C425,$C$3:$M$15,COLUMNS($C$3:L$15),0)</f>
        <v/>
      </c>
      <c r="J425" s="121" t="str">
        <f>VLOOKUP($C425,$C$3:$M$15,COLUMNS($C$3:M$15),0)</f>
        <v/>
      </c>
      <c r="K425" s="344">
        <f t="shared" si="1337"/>
        <v>689</v>
      </c>
      <c r="L425" s="344">
        <f t="shared" si="1338"/>
        <v>701</v>
      </c>
      <c r="M425" s="344">
        <f t="shared" si="1339"/>
        <v>701</v>
      </c>
      <c r="N425" s="344">
        <f t="shared" si="1340"/>
        <v>712</v>
      </c>
      <c r="O425" s="344">
        <f t="shared" si="1341"/>
        <v>712</v>
      </c>
      <c r="P425" s="344">
        <f t="shared" si="1342"/>
        <v>724</v>
      </c>
      <c r="Q425" s="344">
        <f t="shared" si="1343"/>
        <v>724</v>
      </c>
      <c r="R425" s="344">
        <f t="shared" si="1344"/>
        <v>736</v>
      </c>
      <c r="S425" s="344">
        <f t="shared" si="1345"/>
        <v>736</v>
      </c>
      <c r="T425" s="344">
        <f t="shared" si="1346"/>
        <v>748</v>
      </c>
      <c r="U425" s="356">
        <v>3600</v>
      </c>
      <c r="V425" s="356">
        <v>2800</v>
      </c>
      <c r="W425" s="356">
        <v>2000</v>
      </c>
      <c r="X425" s="356">
        <v>1200</v>
      </c>
      <c r="Y425" s="356">
        <v>400</v>
      </c>
      <c r="Z425" s="344">
        <f t="shared" si="1347"/>
        <v>215</v>
      </c>
      <c r="AA425" s="344">
        <f t="shared" si="1348"/>
        <v>219</v>
      </c>
      <c r="AB425" s="344">
        <f t="shared" si="1349"/>
        <v>219</v>
      </c>
      <c r="AC425" s="344">
        <f t="shared" si="1350"/>
        <v>223</v>
      </c>
      <c r="AD425" s="344">
        <f t="shared" si="1351"/>
        <v>223</v>
      </c>
      <c r="AE425" s="344">
        <f t="shared" si="1352"/>
        <v>226</v>
      </c>
      <c r="AF425" s="344">
        <f t="shared" si="1353"/>
        <v>226</v>
      </c>
      <c r="AG425" s="344">
        <f t="shared" si="1354"/>
        <v>230</v>
      </c>
      <c r="AH425" s="344">
        <f t="shared" si="1355"/>
        <v>230</v>
      </c>
      <c r="AI425" s="344">
        <f t="shared" si="1356"/>
        <v>234</v>
      </c>
      <c r="AJ425" s="356">
        <v>3600</v>
      </c>
      <c r="AK425" s="356">
        <v>2800</v>
      </c>
      <c r="AL425" s="356">
        <v>2000</v>
      </c>
      <c r="AM425" s="356">
        <v>1200</v>
      </c>
      <c r="AN425" s="356">
        <v>400</v>
      </c>
      <c r="AO425" s="344" t="str">
        <f t="shared" si="1357"/>
        <v/>
      </c>
      <c r="AP425" s="344" t="str">
        <f t="shared" si="1358"/>
        <v/>
      </c>
      <c r="AQ425" s="344" t="str">
        <f t="shared" si="1359"/>
        <v/>
      </c>
      <c r="AR425" s="344" t="str">
        <f t="shared" si="1360"/>
        <v/>
      </c>
      <c r="AS425" s="344" t="str">
        <f t="shared" si="1361"/>
        <v/>
      </c>
      <c r="AT425" s="344" t="str">
        <f t="shared" si="1362"/>
        <v/>
      </c>
      <c r="AU425" s="344" t="str">
        <f t="shared" si="1363"/>
        <v/>
      </c>
      <c r="AV425" s="344" t="str">
        <f t="shared" si="1364"/>
        <v/>
      </c>
      <c r="AW425" s="344" t="str">
        <f t="shared" si="1365"/>
        <v/>
      </c>
      <c r="AX425" s="344" t="str">
        <f t="shared" si="1366"/>
        <v/>
      </c>
      <c r="AY425" s="356">
        <v>3600</v>
      </c>
      <c r="AZ425" s="356">
        <v>2800</v>
      </c>
      <c r="BA425" s="356">
        <v>2000</v>
      </c>
      <c r="BB425" s="356">
        <v>1200</v>
      </c>
      <c r="BC425" s="356">
        <v>400</v>
      </c>
      <c r="BD425" s="353">
        <f t="shared" ref="BD425:BH425" si="1612">IF(BD412="","",BD412+1)</f>
        <v>15</v>
      </c>
      <c r="BE425" s="353">
        <f t="shared" si="1612"/>
        <v>15</v>
      </c>
      <c r="BF425" s="353">
        <f t="shared" si="1612"/>
        <v>30</v>
      </c>
      <c r="BG425" s="353">
        <f t="shared" si="1612"/>
        <v>45</v>
      </c>
      <c r="BH425" s="353">
        <f t="shared" si="1612"/>
        <v>60</v>
      </c>
      <c r="BI425" s="146" t="str">
        <f t="shared" si="1442"/>
        <v>15;15</v>
      </c>
      <c r="BJ425" s="352">
        <f t="shared" si="1443"/>
        <v>30</v>
      </c>
      <c r="BK425" s="146" t="str">
        <f t="shared" si="1444"/>
        <v>45;60</v>
      </c>
      <c r="BL425" s="25">
        <f t="shared" si="1562"/>
        <v>5150207</v>
      </c>
      <c r="BM425" s="146">
        <f t="shared" ref="BM425" si="1613">BM412</f>
        <v>312</v>
      </c>
      <c r="BN425" s="146">
        <f t="shared" si="1369"/>
        <v>5</v>
      </c>
      <c r="BO425" s="146">
        <f t="shared" ref="BO425:BP425" si="1614">BO412</f>
        <v>2</v>
      </c>
      <c r="BP425" s="146">
        <f t="shared" si="1614"/>
        <v>7</v>
      </c>
      <c r="BQ425" s="146">
        <f>VLOOKUP(IF(A425=1,0,A425),宝石属性!$B$26:$D$41,2,0)</f>
        <v>10</v>
      </c>
      <c r="BR425" s="146">
        <f>VLOOKUP(IF(A425=1,0,A425),宝石属性!$B$26:$D$41,3,0)</f>
        <v>2</v>
      </c>
      <c r="BS425" s="146">
        <f t="shared" ref="BS425:BV425" si="1615">IF(BS412="","",BS412)</f>
        <v>1</v>
      </c>
      <c r="BT425" s="146">
        <f t="shared" si="1615"/>
        <v>3</v>
      </c>
      <c r="BU425" s="146">
        <f t="shared" si="1615"/>
        <v>5</v>
      </c>
      <c r="BV425" s="146">
        <f t="shared" si="1615"/>
        <v>7</v>
      </c>
      <c r="BW425" s="357" t="str">
        <f t="shared" si="1570"/>
        <v/>
      </c>
      <c r="BX425" s="357" t="str">
        <f t="shared" si="1571"/>
        <v/>
      </c>
    </row>
    <row r="426" spans="1:76" s="353" customFormat="1">
      <c r="A426" s="121">
        <f t="shared" si="1420"/>
        <v>150</v>
      </c>
      <c r="B426" s="121" t="s">
        <v>1109</v>
      </c>
      <c r="C426" s="121" t="str">
        <f t="shared" si="1336"/>
        <v>女衣</v>
      </c>
      <c r="D426" s="121" t="str">
        <f t="shared" si="1560"/>
        <v>150级绿装女衣</v>
      </c>
      <c r="E426" s="121">
        <f>VLOOKUP($C426,$C$3:$M$15,COLUMNS($C$3:H$15),0)</f>
        <v>60</v>
      </c>
      <c r="F426" s="121" t="str">
        <f>VLOOKUP($C426,$C$3:$M$15,COLUMNS($C$3:I$15),0)</f>
        <v>maxhp_value</v>
      </c>
      <c r="G426" s="121">
        <f>VLOOKUP($C426,$C$3:$M$15,COLUMNS($C$3:J$15),0)</f>
        <v>140</v>
      </c>
      <c r="H426" s="121" t="str">
        <f>VLOOKUP($C426,$C$3:$M$15,COLUMNS($C$3:K$15),0)</f>
        <v>defend_value</v>
      </c>
      <c r="I426" s="121" t="str">
        <f>VLOOKUP($C426,$C$3:$M$15,COLUMNS($C$3:L$15),0)</f>
        <v/>
      </c>
      <c r="J426" s="121" t="str">
        <f>VLOOKUP($C426,$C$3:$M$15,COLUMNS($C$3:M$15),0)</f>
        <v/>
      </c>
      <c r="K426" s="344">
        <f t="shared" si="1337"/>
        <v>689</v>
      </c>
      <c r="L426" s="344">
        <f t="shared" si="1338"/>
        <v>701</v>
      </c>
      <c r="M426" s="344">
        <f t="shared" si="1339"/>
        <v>701</v>
      </c>
      <c r="N426" s="344">
        <f t="shared" si="1340"/>
        <v>712</v>
      </c>
      <c r="O426" s="344">
        <f t="shared" si="1341"/>
        <v>712</v>
      </c>
      <c r="P426" s="344">
        <f t="shared" si="1342"/>
        <v>724</v>
      </c>
      <c r="Q426" s="344">
        <f t="shared" si="1343"/>
        <v>724</v>
      </c>
      <c r="R426" s="344">
        <f t="shared" si="1344"/>
        <v>736</v>
      </c>
      <c r="S426" s="344">
        <f t="shared" si="1345"/>
        <v>736</v>
      </c>
      <c r="T426" s="344">
        <f t="shared" si="1346"/>
        <v>748</v>
      </c>
      <c r="U426" s="356">
        <v>3600</v>
      </c>
      <c r="V426" s="356">
        <v>2800</v>
      </c>
      <c r="W426" s="356">
        <v>2000</v>
      </c>
      <c r="X426" s="356">
        <v>1200</v>
      </c>
      <c r="Y426" s="356">
        <v>400</v>
      </c>
      <c r="Z426" s="344">
        <f t="shared" si="1347"/>
        <v>215</v>
      </c>
      <c r="AA426" s="344">
        <f t="shared" si="1348"/>
        <v>219</v>
      </c>
      <c r="AB426" s="344">
        <f t="shared" si="1349"/>
        <v>219</v>
      </c>
      <c r="AC426" s="344">
        <f t="shared" si="1350"/>
        <v>223</v>
      </c>
      <c r="AD426" s="344">
        <f t="shared" si="1351"/>
        <v>223</v>
      </c>
      <c r="AE426" s="344">
        <f t="shared" si="1352"/>
        <v>226</v>
      </c>
      <c r="AF426" s="344">
        <f t="shared" si="1353"/>
        <v>226</v>
      </c>
      <c r="AG426" s="344">
        <f t="shared" si="1354"/>
        <v>230</v>
      </c>
      <c r="AH426" s="344">
        <f t="shared" si="1355"/>
        <v>230</v>
      </c>
      <c r="AI426" s="344">
        <f t="shared" si="1356"/>
        <v>234</v>
      </c>
      <c r="AJ426" s="356">
        <v>3600</v>
      </c>
      <c r="AK426" s="356">
        <v>2800</v>
      </c>
      <c r="AL426" s="356">
        <v>2000</v>
      </c>
      <c r="AM426" s="356">
        <v>1200</v>
      </c>
      <c r="AN426" s="356">
        <v>400</v>
      </c>
      <c r="AO426" s="344" t="str">
        <f t="shared" si="1357"/>
        <v/>
      </c>
      <c r="AP426" s="344" t="str">
        <f t="shared" si="1358"/>
        <v/>
      </c>
      <c r="AQ426" s="344" t="str">
        <f t="shared" si="1359"/>
        <v/>
      </c>
      <c r="AR426" s="344" t="str">
        <f t="shared" si="1360"/>
        <v/>
      </c>
      <c r="AS426" s="344" t="str">
        <f t="shared" si="1361"/>
        <v/>
      </c>
      <c r="AT426" s="344" t="str">
        <f t="shared" si="1362"/>
        <v/>
      </c>
      <c r="AU426" s="344" t="str">
        <f t="shared" si="1363"/>
        <v/>
      </c>
      <c r="AV426" s="344" t="str">
        <f t="shared" si="1364"/>
        <v/>
      </c>
      <c r="AW426" s="344" t="str">
        <f t="shared" si="1365"/>
        <v/>
      </c>
      <c r="AX426" s="344" t="str">
        <f t="shared" si="1366"/>
        <v/>
      </c>
      <c r="AY426" s="356">
        <v>3600</v>
      </c>
      <c r="AZ426" s="356">
        <v>2800</v>
      </c>
      <c r="BA426" s="356">
        <v>2000</v>
      </c>
      <c r="BB426" s="356">
        <v>1200</v>
      </c>
      <c r="BC426" s="356">
        <v>400</v>
      </c>
      <c r="BD426" s="353">
        <f t="shared" ref="BD426:BH426" si="1616">IF(BD413="","",BD413+1)</f>
        <v>15</v>
      </c>
      <c r="BE426" s="353">
        <f t="shared" si="1616"/>
        <v>15</v>
      </c>
      <c r="BF426" s="353">
        <f t="shared" si="1616"/>
        <v>30</v>
      </c>
      <c r="BG426" s="353">
        <f t="shared" si="1616"/>
        <v>45</v>
      </c>
      <c r="BH426" s="353">
        <f t="shared" si="1616"/>
        <v>60</v>
      </c>
      <c r="BI426" s="146" t="str">
        <f t="shared" si="1442"/>
        <v>15;15</v>
      </c>
      <c r="BJ426" s="352">
        <f t="shared" si="1443"/>
        <v>30</v>
      </c>
      <c r="BK426" s="146" t="str">
        <f t="shared" si="1444"/>
        <v>45;60</v>
      </c>
      <c r="BL426" s="25">
        <f t="shared" si="1562"/>
        <v>5150208</v>
      </c>
      <c r="BM426" s="146">
        <f t="shared" ref="BM426" si="1617">BM413</f>
        <v>568</v>
      </c>
      <c r="BN426" s="146">
        <f t="shared" si="1369"/>
        <v>5</v>
      </c>
      <c r="BO426" s="146">
        <f t="shared" ref="BO426:BP426" si="1618">BO413</f>
        <v>2</v>
      </c>
      <c r="BP426" s="146">
        <f t="shared" si="1618"/>
        <v>8</v>
      </c>
      <c r="BQ426" s="146">
        <f>VLOOKUP(IF(A426=1,0,A426),宝石属性!$B$26:$D$41,2,0)</f>
        <v>10</v>
      </c>
      <c r="BR426" s="146">
        <f>VLOOKUP(IF(A426=1,0,A426),宝石属性!$B$26:$D$41,3,0)</f>
        <v>2</v>
      </c>
      <c r="BS426" s="146">
        <f t="shared" ref="BS426:BV426" si="1619">IF(BS413="","",BS413)</f>
        <v>1</v>
      </c>
      <c r="BT426" s="146">
        <f t="shared" si="1619"/>
        <v>3</v>
      </c>
      <c r="BU426" s="146">
        <f t="shared" si="1619"/>
        <v>5</v>
      </c>
      <c r="BV426" s="146">
        <f t="shared" si="1619"/>
        <v>7</v>
      </c>
      <c r="BW426" s="357" t="str">
        <f t="shared" si="1570"/>
        <v/>
      </c>
      <c r="BX426" s="357" t="str">
        <f t="shared" si="1571"/>
        <v/>
      </c>
    </row>
    <row r="427" spans="1:76" s="353" customFormat="1">
      <c r="A427" s="121">
        <f t="shared" si="1420"/>
        <v>150</v>
      </c>
      <c r="B427" s="121" t="s">
        <v>1109</v>
      </c>
      <c r="C427" s="121" t="str">
        <f t="shared" si="1336"/>
        <v>男头盔</v>
      </c>
      <c r="D427" s="121" t="str">
        <f t="shared" si="1560"/>
        <v>150级绿装男头盔</v>
      </c>
      <c r="E427" s="121">
        <f>VLOOKUP($C427,$C$3:$M$15,COLUMNS($C$3:H$15),0)</f>
        <v>90</v>
      </c>
      <c r="F427" s="121" t="str">
        <f>VLOOKUP($C427,$C$3:$M$15,COLUMNS($C$3:I$15),0)</f>
        <v>maxmp_value</v>
      </c>
      <c r="G427" s="121">
        <f>VLOOKUP($C427,$C$3:$M$15,COLUMNS($C$3:J$15),0)</f>
        <v>140</v>
      </c>
      <c r="H427" s="121" t="str">
        <f>VLOOKUP($C427,$C$3:$M$15,COLUMNS($C$3:K$15),0)</f>
        <v>defend_value</v>
      </c>
      <c r="I427" s="121" t="str">
        <f>VLOOKUP($C427,$C$3:$M$15,COLUMNS($C$3:L$15),0)</f>
        <v/>
      </c>
      <c r="J427" s="121" t="str">
        <f>VLOOKUP($C427,$C$3:$M$15,COLUMNS($C$3:M$15),0)</f>
        <v/>
      </c>
      <c r="K427" s="344">
        <f t="shared" si="1337"/>
        <v>861</v>
      </c>
      <c r="L427" s="344">
        <f t="shared" si="1338"/>
        <v>876</v>
      </c>
      <c r="M427" s="344">
        <f t="shared" si="1339"/>
        <v>876</v>
      </c>
      <c r="N427" s="344">
        <f t="shared" si="1340"/>
        <v>891</v>
      </c>
      <c r="O427" s="344">
        <f t="shared" si="1341"/>
        <v>891</v>
      </c>
      <c r="P427" s="344">
        <f t="shared" si="1342"/>
        <v>905</v>
      </c>
      <c r="Q427" s="344">
        <f t="shared" si="1343"/>
        <v>905</v>
      </c>
      <c r="R427" s="344">
        <f t="shared" si="1344"/>
        <v>920</v>
      </c>
      <c r="S427" s="344">
        <f t="shared" si="1345"/>
        <v>920</v>
      </c>
      <c r="T427" s="344">
        <f t="shared" si="1346"/>
        <v>935</v>
      </c>
      <c r="U427" s="356">
        <v>3600</v>
      </c>
      <c r="V427" s="356">
        <v>2800</v>
      </c>
      <c r="W427" s="356">
        <v>2000</v>
      </c>
      <c r="X427" s="356">
        <v>1200</v>
      </c>
      <c r="Y427" s="356">
        <v>400</v>
      </c>
      <c r="Z427" s="344">
        <f t="shared" si="1347"/>
        <v>129</v>
      </c>
      <c r="AA427" s="344">
        <f t="shared" si="1348"/>
        <v>131</v>
      </c>
      <c r="AB427" s="344">
        <f t="shared" si="1349"/>
        <v>131</v>
      </c>
      <c r="AC427" s="344">
        <f t="shared" si="1350"/>
        <v>134</v>
      </c>
      <c r="AD427" s="344">
        <f t="shared" si="1351"/>
        <v>134</v>
      </c>
      <c r="AE427" s="344">
        <f t="shared" si="1352"/>
        <v>136</v>
      </c>
      <c r="AF427" s="344">
        <f t="shared" si="1353"/>
        <v>136</v>
      </c>
      <c r="AG427" s="344">
        <f t="shared" si="1354"/>
        <v>138</v>
      </c>
      <c r="AH427" s="344">
        <f t="shared" si="1355"/>
        <v>138</v>
      </c>
      <c r="AI427" s="344">
        <f t="shared" si="1356"/>
        <v>140</v>
      </c>
      <c r="AJ427" s="356">
        <v>3600</v>
      </c>
      <c r="AK427" s="356">
        <v>2800</v>
      </c>
      <c r="AL427" s="356">
        <v>2000</v>
      </c>
      <c r="AM427" s="356">
        <v>1200</v>
      </c>
      <c r="AN427" s="356">
        <v>400</v>
      </c>
      <c r="AO427" s="344" t="str">
        <f t="shared" si="1357"/>
        <v/>
      </c>
      <c r="AP427" s="344" t="str">
        <f t="shared" si="1358"/>
        <v/>
      </c>
      <c r="AQ427" s="344" t="str">
        <f t="shared" si="1359"/>
        <v/>
      </c>
      <c r="AR427" s="344" t="str">
        <f t="shared" si="1360"/>
        <v/>
      </c>
      <c r="AS427" s="344" t="str">
        <f t="shared" si="1361"/>
        <v/>
      </c>
      <c r="AT427" s="344" t="str">
        <f t="shared" si="1362"/>
        <v/>
      </c>
      <c r="AU427" s="344" t="str">
        <f t="shared" si="1363"/>
        <v/>
      </c>
      <c r="AV427" s="344" t="str">
        <f t="shared" si="1364"/>
        <v/>
      </c>
      <c r="AW427" s="344" t="str">
        <f t="shared" si="1365"/>
        <v/>
      </c>
      <c r="AX427" s="344" t="str">
        <f t="shared" si="1366"/>
        <v/>
      </c>
      <c r="AY427" s="356">
        <v>3600</v>
      </c>
      <c r="AZ427" s="356">
        <v>2800</v>
      </c>
      <c r="BA427" s="356">
        <v>2000</v>
      </c>
      <c r="BB427" s="356">
        <v>1200</v>
      </c>
      <c r="BC427" s="356">
        <v>400</v>
      </c>
      <c r="BD427" s="353" t="str">
        <f t="shared" ref="BD427:BH427" si="1620">IF(BD414="","",BD414+1)</f>
        <v/>
      </c>
      <c r="BE427" s="353" t="str">
        <f t="shared" si="1620"/>
        <v/>
      </c>
      <c r="BF427" s="353" t="str">
        <f t="shared" si="1620"/>
        <v/>
      </c>
      <c r="BG427" s="353" t="str">
        <f t="shared" si="1620"/>
        <v/>
      </c>
      <c r="BH427" s="353" t="str">
        <f t="shared" si="1620"/>
        <v/>
      </c>
      <c r="BI427" s="146" t="str">
        <f t="shared" si="1442"/>
        <v/>
      </c>
      <c r="BJ427" s="352" t="str">
        <f t="shared" si="1443"/>
        <v/>
      </c>
      <c r="BK427" s="146" t="str">
        <f t="shared" si="1444"/>
        <v/>
      </c>
      <c r="BL427" s="25">
        <f t="shared" si="1562"/>
        <v>5150309</v>
      </c>
      <c r="BM427" s="146">
        <f t="shared" ref="BM427" si="1621">BM414</f>
        <v>1640</v>
      </c>
      <c r="BN427" s="146">
        <f t="shared" si="1369"/>
        <v>5</v>
      </c>
      <c r="BO427" s="146">
        <f t="shared" ref="BO427:BP427" si="1622">BO414</f>
        <v>3</v>
      </c>
      <c r="BP427" s="146">
        <f t="shared" si="1622"/>
        <v>9</v>
      </c>
      <c r="BQ427" s="146">
        <f>VLOOKUP(IF(A427=1,0,A427),宝石属性!$B$26:$D$41,2,0)</f>
        <v>10</v>
      </c>
      <c r="BR427" s="146">
        <f>VLOOKUP(IF(A427=1,0,A427),宝石属性!$B$26:$D$41,3,0)</f>
        <v>2</v>
      </c>
      <c r="BS427" s="146">
        <f t="shared" ref="BS427:BV427" si="1623">IF(BS414="","",BS414)</f>
        <v>2</v>
      </c>
      <c r="BT427" s="146">
        <f t="shared" si="1623"/>
        <v>3</v>
      </c>
      <c r="BU427" s="146" t="str">
        <f t="shared" si="1623"/>
        <v/>
      </c>
      <c r="BV427" s="146" t="str">
        <f t="shared" si="1623"/>
        <v/>
      </c>
      <c r="BW427" s="357" t="str">
        <f t="shared" si="1570"/>
        <v/>
      </c>
      <c r="BX427" s="357" t="str">
        <f t="shared" si="1571"/>
        <v/>
      </c>
    </row>
    <row r="428" spans="1:76" s="353" customFormat="1">
      <c r="A428" s="121">
        <f t="shared" si="1420"/>
        <v>150</v>
      </c>
      <c r="B428" s="121" t="s">
        <v>1109</v>
      </c>
      <c r="C428" s="121" t="str">
        <f t="shared" si="1336"/>
        <v>女头饰</v>
      </c>
      <c r="D428" s="121" t="str">
        <f t="shared" si="1560"/>
        <v>150级绿装女头饰</v>
      </c>
      <c r="E428" s="121">
        <f>VLOOKUP($C428,$C$3:$M$15,COLUMNS($C$3:H$15),0)</f>
        <v>90</v>
      </c>
      <c r="F428" s="121" t="str">
        <f>VLOOKUP($C428,$C$3:$M$15,COLUMNS($C$3:I$15),0)</f>
        <v>maxmp_value</v>
      </c>
      <c r="G428" s="121">
        <f>VLOOKUP($C428,$C$3:$M$15,COLUMNS($C$3:J$15),0)</f>
        <v>140</v>
      </c>
      <c r="H428" s="121" t="str">
        <f>VLOOKUP($C428,$C$3:$M$15,COLUMNS($C$3:K$15),0)</f>
        <v>defend_value</v>
      </c>
      <c r="I428" s="121" t="str">
        <f>VLOOKUP($C428,$C$3:$M$15,COLUMNS($C$3:L$15),0)</f>
        <v/>
      </c>
      <c r="J428" s="121" t="str">
        <f>VLOOKUP($C428,$C$3:$M$15,COLUMNS($C$3:M$15),0)</f>
        <v/>
      </c>
      <c r="K428" s="344">
        <f t="shared" si="1337"/>
        <v>861</v>
      </c>
      <c r="L428" s="344">
        <f t="shared" si="1338"/>
        <v>876</v>
      </c>
      <c r="M428" s="344">
        <f t="shared" si="1339"/>
        <v>876</v>
      </c>
      <c r="N428" s="344">
        <f t="shared" si="1340"/>
        <v>891</v>
      </c>
      <c r="O428" s="344">
        <f t="shared" si="1341"/>
        <v>891</v>
      </c>
      <c r="P428" s="344">
        <f t="shared" si="1342"/>
        <v>905</v>
      </c>
      <c r="Q428" s="344">
        <f t="shared" si="1343"/>
        <v>905</v>
      </c>
      <c r="R428" s="344">
        <f t="shared" si="1344"/>
        <v>920</v>
      </c>
      <c r="S428" s="344">
        <f t="shared" si="1345"/>
        <v>920</v>
      </c>
      <c r="T428" s="344">
        <f t="shared" si="1346"/>
        <v>935</v>
      </c>
      <c r="U428" s="356">
        <v>3600</v>
      </c>
      <c r="V428" s="356">
        <v>2800</v>
      </c>
      <c r="W428" s="356">
        <v>2000</v>
      </c>
      <c r="X428" s="356">
        <v>1200</v>
      </c>
      <c r="Y428" s="356">
        <v>400</v>
      </c>
      <c r="Z428" s="344">
        <f t="shared" si="1347"/>
        <v>129</v>
      </c>
      <c r="AA428" s="344">
        <f t="shared" si="1348"/>
        <v>131</v>
      </c>
      <c r="AB428" s="344">
        <f t="shared" si="1349"/>
        <v>131</v>
      </c>
      <c r="AC428" s="344">
        <f t="shared" si="1350"/>
        <v>134</v>
      </c>
      <c r="AD428" s="344">
        <f t="shared" si="1351"/>
        <v>134</v>
      </c>
      <c r="AE428" s="344">
        <f t="shared" si="1352"/>
        <v>136</v>
      </c>
      <c r="AF428" s="344">
        <f t="shared" si="1353"/>
        <v>136</v>
      </c>
      <c r="AG428" s="344">
        <f t="shared" si="1354"/>
        <v>138</v>
      </c>
      <c r="AH428" s="344">
        <f t="shared" si="1355"/>
        <v>138</v>
      </c>
      <c r="AI428" s="344">
        <f t="shared" si="1356"/>
        <v>140</v>
      </c>
      <c r="AJ428" s="356">
        <v>3600</v>
      </c>
      <c r="AK428" s="356">
        <v>2800</v>
      </c>
      <c r="AL428" s="356">
        <v>2000</v>
      </c>
      <c r="AM428" s="356">
        <v>1200</v>
      </c>
      <c r="AN428" s="356">
        <v>400</v>
      </c>
      <c r="AO428" s="344" t="str">
        <f t="shared" si="1357"/>
        <v/>
      </c>
      <c r="AP428" s="344" t="str">
        <f t="shared" si="1358"/>
        <v/>
      </c>
      <c r="AQ428" s="344" t="str">
        <f t="shared" si="1359"/>
        <v/>
      </c>
      <c r="AR428" s="344" t="str">
        <f t="shared" si="1360"/>
        <v/>
      </c>
      <c r="AS428" s="344" t="str">
        <f t="shared" si="1361"/>
        <v/>
      </c>
      <c r="AT428" s="344" t="str">
        <f t="shared" si="1362"/>
        <v/>
      </c>
      <c r="AU428" s="344" t="str">
        <f t="shared" si="1363"/>
        <v/>
      </c>
      <c r="AV428" s="344" t="str">
        <f t="shared" si="1364"/>
        <v/>
      </c>
      <c r="AW428" s="344" t="str">
        <f t="shared" si="1365"/>
        <v/>
      </c>
      <c r="AX428" s="344" t="str">
        <f t="shared" si="1366"/>
        <v/>
      </c>
      <c r="AY428" s="356">
        <v>3600</v>
      </c>
      <c r="AZ428" s="356">
        <v>2800</v>
      </c>
      <c r="BA428" s="356">
        <v>2000</v>
      </c>
      <c r="BB428" s="356">
        <v>1200</v>
      </c>
      <c r="BC428" s="356">
        <v>400</v>
      </c>
      <c r="BD428" s="353" t="str">
        <f t="shared" ref="BD428:BH428" si="1624">IF(BD415="","",BD415+1)</f>
        <v/>
      </c>
      <c r="BE428" s="353" t="str">
        <f t="shared" si="1624"/>
        <v/>
      </c>
      <c r="BF428" s="353" t="str">
        <f t="shared" si="1624"/>
        <v/>
      </c>
      <c r="BG428" s="353" t="str">
        <f t="shared" si="1624"/>
        <v/>
      </c>
      <c r="BH428" s="353" t="str">
        <f t="shared" si="1624"/>
        <v/>
      </c>
      <c r="BI428" s="146" t="str">
        <f t="shared" si="1442"/>
        <v/>
      </c>
      <c r="BJ428" s="352" t="str">
        <f t="shared" si="1443"/>
        <v/>
      </c>
      <c r="BK428" s="146" t="str">
        <f t="shared" si="1444"/>
        <v/>
      </c>
      <c r="BL428" s="25">
        <f t="shared" si="1562"/>
        <v>5150310</v>
      </c>
      <c r="BM428" s="146">
        <f t="shared" ref="BM428" si="1625">BM415</f>
        <v>1384</v>
      </c>
      <c r="BN428" s="146">
        <f t="shared" si="1369"/>
        <v>5</v>
      </c>
      <c r="BO428" s="146">
        <f t="shared" ref="BO428:BP428" si="1626">BO415</f>
        <v>3</v>
      </c>
      <c r="BP428" s="146">
        <f t="shared" si="1626"/>
        <v>10</v>
      </c>
      <c r="BQ428" s="146">
        <f>VLOOKUP(IF(A428=1,0,A428),宝石属性!$B$26:$D$41,2,0)</f>
        <v>10</v>
      </c>
      <c r="BR428" s="146">
        <f>VLOOKUP(IF(A428=1,0,A428),宝石属性!$B$26:$D$41,3,0)</f>
        <v>2</v>
      </c>
      <c r="BS428" s="146">
        <f t="shared" ref="BS428:BV428" si="1627">IF(BS415="","",BS415)</f>
        <v>2</v>
      </c>
      <c r="BT428" s="146">
        <f t="shared" si="1627"/>
        <v>3</v>
      </c>
      <c r="BU428" s="146" t="str">
        <f t="shared" si="1627"/>
        <v/>
      </c>
      <c r="BV428" s="146" t="str">
        <f t="shared" si="1627"/>
        <v/>
      </c>
      <c r="BW428" s="357" t="str">
        <f t="shared" si="1570"/>
        <v/>
      </c>
      <c r="BX428" s="357" t="str">
        <f t="shared" si="1571"/>
        <v/>
      </c>
    </row>
    <row r="429" spans="1:76" s="353" customFormat="1">
      <c r="A429" s="121">
        <f t="shared" si="1420"/>
        <v>150</v>
      </c>
      <c r="B429" s="121" t="s">
        <v>1109</v>
      </c>
      <c r="C429" s="121" t="str">
        <f t="shared" si="1336"/>
        <v>项链</v>
      </c>
      <c r="D429" s="121" t="str">
        <f t="shared" si="1560"/>
        <v>150级绿装项链</v>
      </c>
      <c r="E429" s="121">
        <f>VLOOKUP($C429,$C$3:$M$15,COLUMNS($C$3:H$15),0)</f>
        <v>150</v>
      </c>
      <c r="F429" s="121" t="str">
        <f>VLOOKUP($C429,$C$3:$M$15,COLUMNS($C$3:I$15),0)</f>
        <v>magicattack_value</v>
      </c>
      <c r="G429" s="121">
        <f>VLOOKUP($C429,$C$3:$M$15,COLUMNS($C$3:J$15),0)</f>
        <v>160</v>
      </c>
      <c r="H429" s="121" t="str">
        <f>VLOOKUP($C429,$C$3:$M$15,COLUMNS($C$3:K$15),0)</f>
        <v>magicdef_value</v>
      </c>
      <c r="I429" s="121" t="str">
        <f>VLOOKUP($C429,$C$3:$M$15,COLUMNS($C$3:L$15),0)</f>
        <v/>
      </c>
      <c r="J429" s="121" t="str">
        <f>VLOOKUP($C429,$C$3:$M$15,COLUMNS($C$3:M$15),0)</f>
        <v/>
      </c>
      <c r="K429" s="344">
        <f t="shared" si="1337"/>
        <v>237</v>
      </c>
      <c r="L429" s="344">
        <f t="shared" si="1338"/>
        <v>241</v>
      </c>
      <c r="M429" s="344">
        <f t="shared" si="1339"/>
        <v>241</v>
      </c>
      <c r="N429" s="344">
        <f t="shared" si="1340"/>
        <v>245</v>
      </c>
      <c r="O429" s="344">
        <f t="shared" si="1341"/>
        <v>245</v>
      </c>
      <c r="P429" s="344">
        <f t="shared" si="1342"/>
        <v>249</v>
      </c>
      <c r="Q429" s="344">
        <f t="shared" si="1343"/>
        <v>249</v>
      </c>
      <c r="R429" s="344">
        <f t="shared" si="1344"/>
        <v>253</v>
      </c>
      <c r="S429" s="344">
        <f t="shared" si="1345"/>
        <v>253</v>
      </c>
      <c r="T429" s="344">
        <f t="shared" si="1346"/>
        <v>257</v>
      </c>
      <c r="U429" s="356">
        <v>3600</v>
      </c>
      <c r="V429" s="356">
        <v>2800</v>
      </c>
      <c r="W429" s="356">
        <v>2000</v>
      </c>
      <c r="X429" s="356">
        <v>1200</v>
      </c>
      <c r="Y429" s="356">
        <v>400</v>
      </c>
      <c r="Z429" s="344">
        <f t="shared" si="1347"/>
        <v>126</v>
      </c>
      <c r="AA429" s="344">
        <f t="shared" si="1348"/>
        <v>128</v>
      </c>
      <c r="AB429" s="344">
        <f t="shared" si="1349"/>
        <v>128</v>
      </c>
      <c r="AC429" s="344">
        <f t="shared" si="1350"/>
        <v>130</v>
      </c>
      <c r="AD429" s="344">
        <f t="shared" si="1351"/>
        <v>130</v>
      </c>
      <c r="AE429" s="344">
        <f t="shared" si="1352"/>
        <v>132</v>
      </c>
      <c r="AF429" s="344">
        <f t="shared" si="1353"/>
        <v>132</v>
      </c>
      <c r="AG429" s="344">
        <f t="shared" si="1354"/>
        <v>135</v>
      </c>
      <c r="AH429" s="344">
        <f t="shared" si="1355"/>
        <v>135</v>
      </c>
      <c r="AI429" s="344">
        <f t="shared" si="1356"/>
        <v>137</v>
      </c>
      <c r="AJ429" s="356">
        <v>3600</v>
      </c>
      <c r="AK429" s="356">
        <v>2800</v>
      </c>
      <c r="AL429" s="356">
        <v>2000</v>
      </c>
      <c r="AM429" s="356">
        <v>1200</v>
      </c>
      <c r="AN429" s="356">
        <v>400</v>
      </c>
      <c r="AO429" s="344" t="str">
        <f t="shared" si="1357"/>
        <v/>
      </c>
      <c r="AP429" s="344" t="str">
        <f t="shared" si="1358"/>
        <v/>
      </c>
      <c r="AQ429" s="344" t="str">
        <f t="shared" si="1359"/>
        <v/>
      </c>
      <c r="AR429" s="344" t="str">
        <f t="shared" si="1360"/>
        <v/>
      </c>
      <c r="AS429" s="344" t="str">
        <f t="shared" si="1361"/>
        <v/>
      </c>
      <c r="AT429" s="344" t="str">
        <f t="shared" si="1362"/>
        <v/>
      </c>
      <c r="AU429" s="344" t="str">
        <f t="shared" si="1363"/>
        <v/>
      </c>
      <c r="AV429" s="344" t="str">
        <f t="shared" si="1364"/>
        <v/>
      </c>
      <c r="AW429" s="344" t="str">
        <f t="shared" si="1365"/>
        <v/>
      </c>
      <c r="AX429" s="344" t="str">
        <f t="shared" si="1366"/>
        <v/>
      </c>
      <c r="AY429" s="356">
        <v>3600</v>
      </c>
      <c r="AZ429" s="356">
        <v>2800</v>
      </c>
      <c r="BA429" s="356">
        <v>2000</v>
      </c>
      <c r="BB429" s="356">
        <v>1200</v>
      </c>
      <c r="BC429" s="356">
        <v>400</v>
      </c>
      <c r="BD429" s="353" t="str">
        <f t="shared" ref="BD429:BH429" si="1628">IF(BD416="","",BD416+1)</f>
        <v/>
      </c>
      <c r="BE429" s="353" t="str">
        <f t="shared" si="1628"/>
        <v/>
      </c>
      <c r="BF429" s="353" t="str">
        <f t="shared" si="1628"/>
        <v/>
      </c>
      <c r="BG429" s="353" t="str">
        <f t="shared" si="1628"/>
        <v/>
      </c>
      <c r="BH429" s="353" t="str">
        <f t="shared" si="1628"/>
        <v/>
      </c>
      <c r="BI429" s="146" t="str">
        <f t="shared" si="1442"/>
        <v/>
      </c>
      <c r="BJ429" s="352" t="str">
        <f t="shared" si="1443"/>
        <v/>
      </c>
      <c r="BK429" s="146" t="str">
        <f t="shared" si="1444"/>
        <v/>
      </c>
      <c r="BL429" s="25">
        <f t="shared" si="1562"/>
        <v>5150411</v>
      </c>
      <c r="BM429" s="146">
        <f t="shared" ref="BM429" si="1629">BM416</f>
        <v>40</v>
      </c>
      <c r="BN429" s="146">
        <f t="shared" si="1369"/>
        <v>5</v>
      </c>
      <c r="BO429" s="146">
        <f t="shared" ref="BO429:BP429" si="1630">BO416</f>
        <v>4</v>
      </c>
      <c r="BP429" s="146">
        <f t="shared" si="1630"/>
        <v>11</v>
      </c>
      <c r="BQ429" s="146">
        <f>VLOOKUP(IF(A429=1,0,A429),宝石属性!$B$26:$D$41,2,0)</f>
        <v>10</v>
      </c>
      <c r="BR429" s="146">
        <f>VLOOKUP(IF(A429=1,0,A429),宝石属性!$B$26:$D$41,3,0)</f>
        <v>2</v>
      </c>
      <c r="BS429" s="146">
        <f t="shared" ref="BS429:BV429" si="1631">IF(BS416="","",BS416)</f>
        <v>4</v>
      </c>
      <c r="BT429" s="146">
        <f t="shared" si="1631"/>
        <v>5</v>
      </c>
      <c r="BU429" s="146" t="str">
        <f t="shared" si="1631"/>
        <v/>
      </c>
      <c r="BV429" s="146" t="str">
        <f t="shared" si="1631"/>
        <v/>
      </c>
      <c r="BW429" s="357" t="str">
        <f t="shared" si="1570"/>
        <v/>
      </c>
      <c r="BX429" s="357" t="str">
        <f t="shared" si="1571"/>
        <v/>
      </c>
    </row>
    <row r="430" spans="1:76" s="353" customFormat="1">
      <c r="A430" s="121">
        <f t="shared" si="1420"/>
        <v>150</v>
      </c>
      <c r="B430" s="121" t="s">
        <v>1109</v>
      </c>
      <c r="C430" s="121" t="str">
        <f t="shared" ref="C430:C431" si="1632">C417</f>
        <v>腰带</v>
      </c>
      <c r="D430" s="121" t="str">
        <f t="shared" si="1560"/>
        <v>150级绿装腰带</v>
      </c>
      <c r="E430" s="121">
        <f>VLOOKUP($C430,$C$3:$M$15,COLUMNS($C$3:H$15),0)</f>
        <v>60</v>
      </c>
      <c r="F430" s="121" t="str">
        <f>VLOOKUP($C430,$C$3:$M$15,COLUMNS($C$3:I$15),0)</f>
        <v>maxhp_value</v>
      </c>
      <c r="G430" s="121">
        <f>VLOOKUP($C430,$C$3:$M$15,COLUMNS($C$3:J$15),0)</f>
        <v>140</v>
      </c>
      <c r="H430" s="121" t="str">
        <f>VLOOKUP($C430,$C$3:$M$15,COLUMNS($C$3:K$15),0)</f>
        <v>defend_value</v>
      </c>
      <c r="I430" s="121" t="str">
        <f>VLOOKUP($C430,$C$3:$M$15,COLUMNS($C$3:L$15),0)</f>
        <v/>
      </c>
      <c r="J430" s="121" t="str">
        <f>VLOOKUP($C430,$C$3:$M$15,COLUMNS($C$3:M$15),0)</f>
        <v/>
      </c>
      <c r="K430" s="344">
        <f t="shared" ref="K430:K431" si="1633">ROUND(VLOOKUP($C430,$C$3:$P$15,12,0)*$A430*(VLOOKUP($E430,$N$18:$AD$25,10,0)+(VLOOKUP($E430,$N$18:$AD$25,11,0)-VLOOKUP($E430,$N$18:$AD$25,10,0))*C$20),0)</f>
        <v>1033</v>
      </c>
      <c r="L430" s="344">
        <f t="shared" ref="L430:L431" si="1634">ROUND(VLOOKUP($C430,$C$3:$P$15,12,0)*$A430*(VLOOKUP($E430,$N$18:$AD$25,10,0)+(VLOOKUP($E430,$N$18:$AD$25,11,0)-VLOOKUP($E430,$N$18:$AD$25,10,0))*D$20),0)</f>
        <v>1051</v>
      </c>
      <c r="M430" s="344">
        <f t="shared" ref="M430:M431" si="1635">ROUND(VLOOKUP($C430,$C$3:$P$15,12,0)*$A430*(VLOOKUP($E430,$N$18:$AD$25,10,0)+(VLOOKUP($E430,$N$18:$AD$25,11,0)-VLOOKUP($E430,$N$18:$AD$25,10,0))*E$20),0)</f>
        <v>1051</v>
      </c>
      <c r="N430" s="344">
        <f t="shared" ref="N430:N431" si="1636">ROUND(VLOOKUP($C430,$C$3:$P$15,12,0)*$A430*(VLOOKUP($E430,$N$18:$AD$25,10,0)+(VLOOKUP($E430,$N$18:$AD$25,11,0)-VLOOKUP($E430,$N$18:$AD$25,10,0))*F$20),0)</f>
        <v>1069</v>
      </c>
      <c r="O430" s="344">
        <f t="shared" ref="O430:O431" si="1637">ROUND(VLOOKUP($C430,$C$3:$P$15,12,0)*$A430*(VLOOKUP($E430,$N$18:$AD$25,10,0)+(VLOOKUP($E430,$N$18:$AD$25,11,0)-VLOOKUP($E430,$N$18:$AD$25,10,0))*G$20),0)</f>
        <v>1069</v>
      </c>
      <c r="P430" s="344">
        <f t="shared" ref="P430:P431" si="1638">ROUND(VLOOKUP($C430,$C$3:$P$15,12,0)*$A430*(VLOOKUP($E430,$N$18:$AD$25,10,0)+(VLOOKUP($E430,$N$18:$AD$25,11,0)-VLOOKUP($E430,$N$18:$AD$25,10,0))*H$20),0)</f>
        <v>1086</v>
      </c>
      <c r="Q430" s="344">
        <f t="shared" ref="Q430:Q431" si="1639">ROUND(VLOOKUP($C430,$C$3:$P$15,12,0)*$A430*(VLOOKUP($E430,$N$18:$AD$25,10,0)+(VLOOKUP($E430,$N$18:$AD$25,11,0)-VLOOKUP($E430,$N$18:$AD$25,10,0))*I$20),0)</f>
        <v>1086</v>
      </c>
      <c r="R430" s="344">
        <f t="shared" ref="R430:R431" si="1640">ROUND(VLOOKUP($C430,$C$3:$P$15,12,0)*$A430*(VLOOKUP($E430,$N$18:$AD$25,10,0)+(VLOOKUP($E430,$N$18:$AD$25,11,0)-VLOOKUP($E430,$N$18:$AD$25,10,0))*J$20),0)</f>
        <v>1104</v>
      </c>
      <c r="S430" s="344">
        <f t="shared" ref="S430:S431" si="1641">ROUND(VLOOKUP($C430,$C$3:$P$15,12,0)*$A430*(VLOOKUP($E430,$N$18:$AD$25,10,0)+(VLOOKUP($E430,$N$18:$AD$25,11,0)-VLOOKUP($E430,$N$18:$AD$25,10,0))*K$20),0)</f>
        <v>1104</v>
      </c>
      <c r="T430" s="344">
        <f t="shared" ref="T430:T431" si="1642">ROUND(VLOOKUP($C430,$C$3:$P$15,12,0)*$A430*(VLOOKUP($E430,$N$18:$AD$25,10,0)+(VLOOKUP($E430,$N$18:$AD$25,11,0)-VLOOKUP($E430,$N$18:$AD$25,10,0))*L$20),0)</f>
        <v>1122</v>
      </c>
      <c r="U430" s="356">
        <v>3600</v>
      </c>
      <c r="V430" s="356">
        <v>2800</v>
      </c>
      <c r="W430" s="356">
        <v>2000</v>
      </c>
      <c r="X430" s="356">
        <v>1200</v>
      </c>
      <c r="Y430" s="356">
        <v>400</v>
      </c>
      <c r="Z430" s="344">
        <f t="shared" ref="Z430:Z431" si="1643">ROUND(VLOOKUP($C430,$C$3:$P$15,13,0)*$A430*(VLOOKUP($G430,$N$18:$AD$25,10,0)+(VLOOKUP($G430,$N$18:$AD$25,11,0)-VLOOKUP($G430,$N$18:$AD$25,10,0))*C$20),0)</f>
        <v>86</v>
      </c>
      <c r="AA430" s="344">
        <f t="shared" ref="AA430:AA431" si="1644">ROUND(VLOOKUP($C430,$C$3:$P$15,13,0)*$A430*(VLOOKUP($G430,$N$18:$AD$25,10,0)+(VLOOKUP($G430,$N$18:$AD$25,11,0)-VLOOKUP($G430,$N$18:$AD$25,10,0))*D$20),0)</f>
        <v>88</v>
      </c>
      <c r="AB430" s="344">
        <f t="shared" ref="AB430:AB431" si="1645">ROUND(VLOOKUP($C430,$C$3:$P$15,13,0)*$A430*(VLOOKUP($G430,$N$18:$AD$25,10,0)+(VLOOKUP($G430,$N$18:$AD$25,11,0)-VLOOKUP($G430,$N$18:$AD$25,10,0))*E$20),0)</f>
        <v>88</v>
      </c>
      <c r="AC430" s="344">
        <f t="shared" ref="AC430:AC431" si="1646">ROUND(VLOOKUP($C430,$C$3:$P$15,13,0)*$A430*(VLOOKUP($G430,$N$18:$AD$25,10,0)+(VLOOKUP($G430,$N$18:$AD$25,11,0)-VLOOKUP($G430,$N$18:$AD$25,10,0))*F$20),0)</f>
        <v>89</v>
      </c>
      <c r="AD430" s="344">
        <f t="shared" ref="AD430:AD431" si="1647">ROUND(VLOOKUP($C430,$C$3:$P$15,13,0)*$A430*(VLOOKUP($G430,$N$18:$AD$25,10,0)+(VLOOKUP($G430,$N$18:$AD$25,11,0)-VLOOKUP($G430,$N$18:$AD$25,10,0))*G$20),0)</f>
        <v>89</v>
      </c>
      <c r="AE430" s="344">
        <f t="shared" ref="AE430:AE431" si="1648">ROUND(VLOOKUP($C430,$C$3:$P$15,13,0)*$A430*(VLOOKUP($G430,$N$18:$AD$25,10,0)+(VLOOKUP($G430,$N$18:$AD$25,11,0)-VLOOKUP($G430,$N$18:$AD$25,10,0))*H$20),0)</f>
        <v>91</v>
      </c>
      <c r="AF430" s="344">
        <f t="shared" ref="AF430:AF431" si="1649">ROUND(VLOOKUP($C430,$C$3:$P$15,13,0)*$A430*(VLOOKUP($G430,$N$18:$AD$25,10,0)+(VLOOKUP($G430,$N$18:$AD$25,11,0)-VLOOKUP($G430,$N$18:$AD$25,10,0))*I$20),0)</f>
        <v>91</v>
      </c>
      <c r="AG430" s="344">
        <f t="shared" ref="AG430:AG431" si="1650">ROUND(VLOOKUP($C430,$C$3:$P$15,13,0)*$A430*(VLOOKUP($G430,$N$18:$AD$25,10,0)+(VLOOKUP($G430,$N$18:$AD$25,11,0)-VLOOKUP($G430,$N$18:$AD$25,10,0))*J$20),0)</f>
        <v>92</v>
      </c>
      <c r="AH430" s="344">
        <f t="shared" ref="AH430:AH431" si="1651">ROUND(VLOOKUP($C430,$C$3:$P$15,13,0)*$A430*(VLOOKUP($G430,$N$18:$AD$25,10,0)+(VLOOKUP($G430,$N$18:$AD$25,11,0)-VLOOKUP($G430,$N$18:$AD$25,10,0))*K$20),0)</f>
        <v>92</v>
      </c>
      <c r="AI430" s="344">
        <f t="shared" ref="AI430:AI431" si="1652">ROUND(VLOOKUP($C430,$C$3:$P$15,13,0)*$A430*(VLOOKUP($G430,$N$18:$AD$25,10,0)+(VLOOKUP($G430,$N$18:$AD$25,11,0)-VLOOKUP($G430,$N$18:$AD$25,10,0))*L$20),0)</f>
        <v>93</v>
      </c>
      <c r="AJ430" s="356">
        <v>3600</v>
      </c>
      <c r="AK430" s="356">
        <v>2800</v>
      </c>
      <c r="AL430" s="356">
        <v>2000</v>
      </c>
      <c r="AM430" s="356">
        <v>1200</v>
      </c>
      <c r="AN430" s="356">
        <v>400</v>
      </c>
      <c r="AO430" s="344" t="str">
        <f t="shared" ref="AO430:AO431" si="1653">IF($I430="","",ROUND(VLOOKUP($C430,$C$3:$P$15,14,0)*$A430*(VLOOKUP($I430,$N$18:$AD$25,10,0)+(VLOOKUP($I430,$N$18:$AD$25,11,0)-VLOOKUP($I430,$N$18:$AD$25,10,0))*C$20),0))</f>
        <v/>
      </c>
      <c r="AP430" s="344" t="str">
        <f t="shared" ref="AP430:AP431" si="1654">IF($I430="","",ROUND(VLOOKUP($C430,$C$3:$P$15,14,0)*$A430*(VLOOKUP($I430,$N$18:$AD$25,10,0)+(VLOOKUP($I430,$N$18:$AD$25,11,0)-VLOOKUP($I430,$N$18:$AD$25,10,0))*D$20),0))</f>
        <v/>
      </c>
      <c r="AQ430" s="344" t="str">
        <f t="shared" ref="AQ430:AQ431" si="1655">IF($I430="","",ROUND(VLOOKUP($C430,$C$3:$P$15,14,0)*$A430*(VLOOKUP($I430,$N$18:$AD$25,10,0)+(VLOOKUP($I430,$N$18:$AD$25,11,0)-VLOOKUP($I430,$N$18:$AD$25,10,0))*E$20),0))</f>
        <v/>
      </c>
      <c r="AR430" s="344" t="str">
        <f t="shared" ref="AR430:AR431" si="1656">IF($I430="","",ROUND(VLOOKUP($C430,$C$3:$P$15,14,0)*$A430*(VLOOKUP($I430,$N$18:$AD$25,10,0)+(VLOOKUP($I430,$N$18:$AD$25,11,0)-VLOOKUP($I430,$N$18:$AD$25,10,0))*F$20),0))</f>
        <v/>
      </c>
      <c r="AS430" s="344" t="str">
        <f t="shared" ref="AS430:AS431" si="1657">IF($I430="","",ROUND(VLOOKUP($C430,$C$3:$P$15,14,0)*$A430*(VLOOKUP($I430,$N$18:$AD$25,10,0)+(VLOOKUP($I430,$N$18:$AD$25,11,0)-VLOOKUP($I430,$N$18:$AD$25,10,0))*G$20),0))</f>
        <v/>
      </c>
      <c r="AT430" s="344" t="str">
        <f t="shared" ref="AT430:AT431" si="1658">IF($I430="","",ROUND(VLOOKUP($C430,$C$3:$P$15,14,0)*$A430*(VLOOKUP($I430,$N$18:$AD$25,10,0)+(VLOOKUP($I430,$N$18:$AD$25,11,0)-VLOOKUP($I430,$N$18:$AD$25,10,0))*H$20),0))</f>
        <v/>
      </c>
      <c r="AU430" s="344" t="str">
        <f t="shared" ref="AU430:AU431" si="1659">IF($I430="","",ROUND(VLOOKUP($C430,$C$3:$P$15,14,0)*$A430*(VLOOKUP($I430,$N$18:$AD$25,10,0)+(VLOOKUP($I430,$N$18:$AD$25,11,0)-VLOOKUP($I430,$N$18:$AD$25,10,0))*I$20),0))</f>
        <v/>
      </c>
      <c r="AV430" s="344" t="str">
        <f t="shared" ref="AV430:AV431" si="1660">IF($I430="","",ROUND(VLOOKUP($C430,$C$3:$P$15,14,0)*$A430*(VLOOKUP($I430,$N$18:$AD$25,10,0)+(VLOOKUP($I430,$N$18:$AD$25,11,0)-VLOOKUP($I430,$N$18:$AD$25,10,0))*J$20),0))</f>
        <v/>
      </c>
      <c r="AW430" s="344" t="str">
        <f t="shared" ref="AW430:AW431" si="1661">IF($I430="","",ROUND(VLOOKUP($C430,$C$3:$P$15,14,0)*$A430*(VLOOKUP($I430,$N$18:$AD$25,10,0)+(VLOOKUP($I430,$N$18:$AD$25,11,0)-VLOOKUP($I430,$N$18:$AD$25,10,0))*K$20),0))</f>
        <v/>
      </c>
      <c r="AX430" s="344" t="str">
        <f t="shared" ref="AX430:AX431" si="1662">IF($I430="","",ROUND(VLOOKUP($C430,$C$3:$P$15,14,0)*$A430*(VLOOKUP($I430,$N$18:$AD$25,10,0)+(VLOOKUP($I430,$N$18:$AD$25,11,0)-VLOOKUP($I430,$N$18:$AD$25,10,0))*L$20),0))</f>
        <v/>
      </c>
      <c r="AY430" s="356">
        <v>3600</v>
      </c>
      <c r="AZ430" s="356">
        <v>2800</v>
      </c>
      <c r="BA430" s="356">
        <v>2000</v>
      </c>
      <c r="BB430" s="356">
        <v>1200</v>
      </c>
      <c r="BC430" s="356">
        <v>400</v>
      </c>
      <c r="BD430" s="353" t="str">
        <f t="shared" ref="BD430:BH430" si="1663">IF(BD417="","",BD417+1)</f>
        <v/>
      </c>
      <c r="BE430" s="353" t="str">
        <f t="shared" si="1663"/>
        <v/>
      </c>
      <c r="BF430" s="353" t="str">
        <f t="shared" si="1663"/>
        <v/>
      </c>
      <c r="BG430" s="353" t="str">
        <f t="shared" si="1663"/>
        <v/>
      </c>
      <c r="BH430" s="353" t="str">
        <f t="shared" si="1663"/>
        <v/>
      </c>
      <c r="BI430" s="146" t="str">
        <f t="shared" si="1442"/>
        <v/>
      </c>
      <c r="BJ430" s="352" t="str">
        <f t="shared" si="1443"/>
        <v/>
      </c>
      <c r="BK430" s="146" t="str">
        <f t="shared" si="1444"/>
        <v/>
      </c>
      <c r="BL430" s="25">
        <f t="shared" si="1562"/>
        <v>5150512</v>
      </c>
      <c r="BM430" s="146">
        <f t="shared" ref="BM430" si="1664">BM417</f>
        <v>72</v>
      </c>
      <c r="BN430" s="146">
        <f t="shared" ref="BN430:BN493" si="1665">BN235+1</f>
        <v>5</v>
      </c>
      <c r="BO430" s="146">
        <f t="shared" ref="BO430:BP430" si="1666">BO417</f>
        <v>5</v>
      </c>
      <c r="BP430" s="146">
        <f t="shared" si="1666"/>
        <v>12</v>
      </c>
      <c r="BQ430" s="146">
        <f>VLOOKUP(IF(A430=1,0,A430),宝石属性!$B$26:$D$41,2,0)</f>
        <v>10</v>
      </c>
      <c r="BR430" s="146">
        <f>VLOOKUP(IF(A430=1,0,A430),宝石属性!$B$26:$D$41,3,0)</f>
        <v>2</v>
      </c>
      <c r="BS430" s="146">
        <f t="shared" ref="BS430:BV430" si="1667">IF(BS417="","",BS417)</f>
        <v>1</v>
      </c>
      <c r="BT430" s="146">
        <f t="shared" si="1667"/>
        <v>6</v>
      </c>
      <c r="BU430" s="146">
        <f t="shared" si="1667"/>
        <v>9</v>
      </c>
      <c r="BV430" s="146" t="str">
        <f t="shared" si="1667"/>
        <v/>
      </c>
      <c r="BW430" s="357" t="str">
        <f t="shared" si="1570"/>
        <v/>
      </c>
      <c r="BX430" s="357" t="str">
        <f t="shared" si="1571"/>
        <v/>
      </c>
    </row>
    <row r="431" spans="1:76" s="353" customFormat="1">
      <c r="A431" s="121">
        <f t="shared" si="1420"/>
        <v>150</v>
      </c>
      <c r="B431" s="121" t="s">
        <v>1109</v>
      </c>
      <c r="C431" s="121" t="str">
        <f t="shared" si="1632"/>
        <v>鞋子</v>
      </c>
      <c r="D431" s="121" t="str">
        <f t="shared" si="1560"/>
        <v>150级绿装鞋子</v>
      </c>
      <c r="E431" s="121">
        <f>VLOOKUP($C431,$C$3:$M$15,COLUMNS($C$3:H$15),0)</f>
        <v>160</v>
      </c>
      <c r="F431" s="121" t="str">
        <f>VLOOKUP($C431,$C$3:$M$15,COLUMNS($C$3:I$15),0)</f>
        <v>magicdef_value</v>
      </c>
      <c r="G431" s="121">
        <f>VLOOKUP($C431,$C$3:$M$15,COLUMNS($C$3:J$15),0)</f>
        <v>200</v>
      </c>
      <c r="H431" s="121" t="str">
        <f>VLOOKUP($C431,$C$3:$M$15,COLUMNS($C$3:K$15),0)</f>
        <v>speed_value</v>
      </c>
      <c r="I431" s="121" t="str">
        <f>VLOOKUP($C431,$C$3:$M$15,COLUMNS($C$3:L$15),0)</f>
        <v/>
      </c>
      <c r="J431" s="121" t="str">
        <f>VLOOKUP($C431,$C$3:$M$15,COLUMNS($C$3:M$15),0)</f>
        <v/>
      </c>
      <c r="K431" s="344">
        <f t="shared" si="1633"/>
        <v>126</v>
      </c>
      <c r="L431" s="344">
        <f t="shared" si="1634"/>
        <v>128</v>
      </c>
      <c r="M431" s="344">
        <f t="shared" si="1635"/>
        <v>128</v>
      </c>
      <c r="N431" s="344">
        <f t="shared" si="1636"/>
        <v>130</v>
      </c>
      <c r="O431" s="344">
        <f t="shared" si="1637"/>
        <v>130</v>
      </c>
      <c r="P431" s="344">
        <f t="shared" si="1638"/>
        <v>132</v>
      </c>
      <c r="Q431" s="344">
        <f t="shared" si="1639"/>
        <v>132</v>
      </c>
      <c r="R431" s="344">
        <f t="shared" si="1640"/>
        <v>135</v>
      </c>
      <c r="S431" s="344">
        <f t="shared" si="1641"/>
        <v>135</v>
      </c>
      <c r="T431" s="344">
        <f t="shared" si="1642"/>
        <v>137</v>
      </c>
      <c r="U431" s="356">
        <v>3600</v>
      </c>
      <c r="V431" s="356">
        <v>2800</v>
      </c>
      <c r="W431" s="356">
        <v>2000</v>
      </c>
      <c r="X431" s="356">
        <v>1200</v>
      </c>
      <c r="Y431" s="356">
        <v>400</v>
      </c>
      <c r="Z431" s="344">
        <f t="shared" si="1643"/>
        <v>98</v>
      </c>
      <c r="AA431" s="344">
        <f t="shared" si="1644"/>
        <v>101</v>
      </c>
      <c r="AB431" s="344">
        <f t="shared" si="1645"/>
        <v>101</v>
      </c>
      <c r="AC431" s="344">
        <f t="shared" si="1646"/>
        <v>105</v>
      </c>
      <c r="AD431" s="344">
        <f t="shared" si="1647"/>
        <v>105</v>
      </c>
      <c r="AE431" s="344">
        <f t="shared" si="1648"/>
        <v>109</v>
      </c>
      <c r="AF431" s="344">
        <f t="shared" si="1649"/>
        <v>109</v>
      </c>
      <c r="AG431" s="344">
        <f t="shared" si="1650"/>
        <v>113</v>
      </c>
      <c r="AH431" s="344">
        <f t="shared" si="1651"/>
        <v>113</v>
      </c>
      <c r="AI431" s="344">
        <f t="shared" si="1652"/>
        <v>117</v>
      </c>
      <c r="AJ431" s="356">
        <v>3600</v>
      </c>
      <c r="AK431" s="356">
        <v>2800</v>
      </c>
      <c r="AL431" s="356">
        <v>2000</v>
      </c>
      <c r="AM431" s="356">
        <v>1200</v>
      </c>
      <c r="AN431" s="356">
        <v>400</v>
      </c>
      <c r="AO431" s="344" t="str">
        <f t="shared" si="1653"/>
        <v/>
      </c>
      <c r="AP431" s="344" t="str">
        <f t="shared" si="1654"/>
        <v/>
      </c>
      <c r="AQ431" s="344" t="str">
        <f t="shared" si="1655"/>
        <v/>
      </c>
      <c r="AR431" s="344" t="str">
        <f t="shared" si="1656"/>
        <v/>
      </c>
      <c r="AS431" s="344" t="str">
        <f t="shared" si="1657"/>
        <v/>
      </c>
      <c r="AT431" s="344" t="str">
        <f t="shared" si="1658"/>
        <v/>
      </c>
      <c r="AU431" s="344" t="str">
        <f t="shared" si="1659"/>
        <v/>
      </c>
      <c r="AV431" s="344" t="str">
        <f t="shared" si="1660"/>
        <v/>
      </c>
      <c r="AW431" s="344" t="str">
        <f t="shared" si="1661"/>
        <v/>
      </c>
      <c r="AX431" s="344" t="str">
        <f t="shared" si="1662"/>
        <v/>
      </c>
      <c r="AY431" s="356">
        <v>3600</v>
      </c>
      <c r="AZ431" s="356">
        <v>2800</v>
      </c>
      <c r="BA431" s="356">
        <v>2000</v>
      </c>
      <c r="BB431" s="356">
        <v>1200</v>
      </c>
      <c r="BC431" s="356">
        <v>400</v>
      </c>
      <c r="BD431" s="353" t="str">
        <f t="shared" ref="BD431:BH431" si="1668">IF(BD418="","",BD418+1)</f>
        <v/>
      </c>
      <c r="BE431" s="353" t="str">
        <f t="shared" si="1668"/>
        <v/>
      </c>
      <c r="BF431" s="353" t="str">
        <f t="shared" si="1668"/>
        <v/>
      </c>
      <c r="BG431" s="353" t="str">
        <f t="shared" si="1668"/>
        <v/>
      </c>
      <c r="BH431" s="353" t="str">
        <f t="shared" si="1668"/>
        <v/>
      </c>
      <c r="BI431" s="146" t="str">
        <f t="shared" si="1442"/>
        <v/>
      </c>
      <c r="BJ431" s="352" t="str">
        <f t="shared" si="1443"/>
        <v/>
      </c>
      <c r="BK431" s="146" t="str">
        <f t="shared" si="1444"/>
        <v/>
      </c>
      <c r="BL431" s="25">
        <f t="shared" si="1562"/>
        <v>5150613</v>
      </c>
      <c r="BM431" s="146">
        <f t="shared" ref="BM431" si="1669">BM418</f>
        <v>88</v>
      </c>
      <c r="BN431" s="146">
        <f t="shared" si="1665"/>
        <v>5</v>
      </c>
      <c r="BO431" s="146">
        <f t="shared" ref="BO431:BP431" si="1670">BO418</f>
        <v>6</v>
      </c>
      <c r="BP431" s="146">
        <f t="shared" si="1670"/>
        <v>13</v>
      </c>
      <c r="BQ431" s="146">
        <f>VLOOKUP(IF(A431=1,0,A431),宝石属性!$B$26:$D$41,2,0)</f>
        <v>10</v>
      </c>
      <c r="BR431" s="146">
        <f>VLOOKUP(IF(A431=1,0,A431),宝石属性!$B$26:$D$41,3,0)</f>
        <v>2</v>
      </c>
      <c r="BS431" s="146">
        <f t="shared" ref="BS431:BV431" si="1671">IF(BS418="","",BS418)</f>
        <v>6</v>
      </c>
      <c r="BT431" s="146">
        <f t="shared" si="1671"/>
        <v>9</v>
      </c>
      <c r="BU431" s="146" t="str">
        <f t="shared" si="1671"/>
        <v/>
      </c>
      <c r="BV431" s="146" t="str">
        <f t="shared" si="1671"/>
        <v/>
      </c>
      <c r="BW431" s="357" t="str">
        <f t="shared" si="1570"/>
        <v/>
      </c>
      <c r="BX431" s="357" t="str">
        <f t="shared" si="1571"/>
        <v/>
      </c>
    </row>
    <row r="432" spans="1:76" s="353" customFormat="1">
      <c r="A432" s="120">
        <v>10</v>
      </c>
      <c r="B432" s="120" t="s">
        <v>1110</v>
      </c>
      <c r="C432" s="120" t="str">
        <f>C419</f>
        <v>剑</v>
      </c>
      <c r="D432" s="120" t="str">
        <f>A432&amp;"级"&amp;B432&amp;C432</f>
        <v>10级蓝装剑</v>
      </c>
      <c r="E432" s="120">
        <f>VLOOKUP($C432,$C$3:$M$15,COLUMNS($C$3:H$15),0)</f>
        <v>130</v>
      </c>
      <c r="F432" s="120" t="str">
        <f>VLOOKUP($C432,$C$3:$M$15,COLUMNS($C$3:I$15),0)</f>
        <v>phyattack_value</v>
      </c>
      <c r="G432" s="120">
        <f>VLOOKUP($C432,$C$3:$M$15,COLUMNS($C$3:J$15),0)</f>
        <v>150</v>
      </c>
      <c r="H432" s="120" t="str">
        <f>VLOOKUP($C432,$C$3:$M$15,COLUMNS($C$3:K$15),0)</f>
        <v>magicattack_value</v>
      </c>
      <c r="I432" s="120">
        <f>VLOOKUP($C432,$C$3:$M$15,COLUMNS($C$3:L$15),0)</f>
        <v>170</v>
      </c>
      <c r="J432" s="120" t="str">
        <f>VLOOKUP($C432,$C$3:$M$15,COLUMNS($C$3:M$15),0)</f>
        <v>medical_value</v>
      </c>
      <c r="K432" s="344">
        <f>ROUND(VLOOKUP($C432,$C$3:$P$15,12,0)*$A432*(VLOOKUP($E432,$N$18:$AD$25,12,0)+(VLOOKUP($E432,$N$18:$AD$25,13,0)-VLOOKUP($E432,$N$18:$AD$25,12,0))*C$20),0)</f>
        <v>62</v>
      </c>
      <c r="L432" s="344">
        <f t="shared" ref="L432:T432" si="1672">ROUND(VLOOKUP($C432,$C$3:$P$15,12,0)*$A432*(VLOOKUP($E432,$N$18:$AD$25,12,0)+(VLOOKUP($E432,$N$18:$AD$25,13,0)-VLOOKUP($E432,$N$18:$AD$25,12,0))*D$20),0)</f>
        <v>63</v>
      </c>
      <c r="M432" s="344">
        <f t="shared" si="1672"/>
        <v>63</v>
      </c>
      <c r="N432" s="344">
        <f t="shared" si="1672"/>
        <v>64</v>
      </c>
      <c r="O432" s="344">
        <f t="shared" si="1672"/>
        <v>64</v>
      </c>
      <c r="P432" s="344">
        <f t="shared" si="1672"/>
        <v>65</v>
      </c>
      <c r="Q432" s="344">
        <f t="shared" si="1672"/>
        <v>65</v>
      </c>
      <c r="R432" s="344">
        <f t="shared" si="1672"/>
        <v>66</v>
      </c>
      <c r="S432" s="344">
        <f t="shared" si="1672"/>
        <v>66</v>
      </c>
      <c r="T432" s="344">
        <f t="shared" si="1672"/>
        <v>67</v>
      </c>
      <c r="U432" s="356">
        <v>3600</v>
      </c>
      <c r="V432" s="356">
        <v>2800</v>
      </c>
      <c r="W432" s="356">
        <v>2000</v>
      </c>
      <c r="X432" s="356">
        <v>1200</v>
      </c>
      <c r="Y432" s="356">
        <v>400</v>
      </c>
      <c r="Z432" s="344">
        <f>ROUND(VLOOKUP($C432,$C$3:$P$15,13,0)*$A432*(VLOOKUP($G432,$N$18:$AD$25,12,0)+(VLOOKUP($G432,$N$18:$AD$25,13,0)-VLOOKUP($G432,$N$18:$AD$25,12,0))*C$20),0)</f>
        <v>14</v>
      </c>
      <c r="AA432" s="344">
        <f t="shared" ref="AA432:AI432" si="1673">ROUND(VLOOKUP($C432,$C$3:$P$15,13,0)*$A432*(VLOOKUP($G432,$N$18:$AD$25,12,0)+(VLOOKUP($G432,$N$18:$AD$25,13,0)-VLOOKUP($G432,$N$18:$AD$25,12,0))*D$20),0)</f>
        <v>14</v>
      </c>
      <c r="AB432" s="344">
        <f t="shared" si="1673"/>
        <v>14</v>
      </c>
      <c r="AC432" s="344">
        <f t="shared" si="1673"/>
        <v>14</v>
      </c>
      <c r="AD432" s="344">
        <f t="shared" si="1673"/>
        <v>14</v>
      </c>
      <c r="AE432" s="344">
        <f t="shared" si="1673"/>
        <v>15</v>
      </c>
      <c r="AF432" s="344">
        <f t="shared" si="1673"/>
        <v>15</v>
      </c>
      <c r="AG432" s="344">
        <f t="shared" si="1673"/>
        <v>15</v>
      </c>
      <c r="AH432" s="344">
        <f t="shared" si="1673"/>
        <v>15</v>
      </c>
      <c r="AI432" s="344">
        <f t="shared" si="1673"/>
        <v>15</v>
      </c>
      <c r="AJ432" s="356">
        <v>3600</v>
      </c>
      <c r="AK432" s="356">
        <v>2800</v>
      </c>
      <c r="AL432" s="356">
        <v>2000</v>
      </c>
      <c r="AM432" s="356">
        <v>1200</v>
      </c>
      <c r="AN432" s="356">
        <v>400</v>
      </c>
      <c r="AO432" s="344">
        <f>IF($I432="","",ROUND(VLOOKUP($C432,$C$3:$P$15,14,0)*$A432*(VLOOKUP($I432,$N$18:$AD$25,12,0)+(VLOOKUP($I432,$N$18:$AD$25,13,0)-VLOOKUP($I432,$N$18:$AD$25,12,0))*C$20),0))</f>
        <v>18</v>
      </c>
      <c r="AP432" s="344">
        <f t="shared" ref="AP432:AX432" si="1674">IF($I432="","",ROUND(VLOOKUP($C432,$C$3:$P$15,14,0)*$A432*(VLOOKUP($I432,$N$18:$AD$25,12,0)+(VLOOKUP($I432,$N$18:$AD$25,13,0)-VLOOKUP($I432,$N$18:$AD$25,12,0))*D$20),0))</f>
        <v>19</v>
      </c>
      <c r="AQ432" s="344">
        <f t="shared" si="1674"/>
        <v>19</v>
      </c>
      <c r="AR432" s="344">
        <f t="shared" si="1674"/>
        <v>19</v>
      </c>
      <c r="AS432" s="344">
        <f t="shared" si="1674"/>
        <v>19</v>
      </c>
      <c r="AT432" s="344">
        <f t="shared" si="1674"/>
        <v>20</v>
      </c>
      <c r="AU432" s="344">
        <f t="shared" si="1674"/>
        <v>20</v>
      </c>
      <c r="AV432" s="344">
        <f t="shared" si="1674"/>
        <v>20</v>
      </c>
      <c r="AW432" s="344">
        <f t="shared" si="1674"/>
        <v>20</v>
      </c>
      <c r="AX432" s="344">
        <f t="shared" si="1674"/>
        <v>21</v>
      </c>
      <c r="AY432" s="356">
        <v>3600</v>
      </c>
      <c r="AZ432" s="356">
        <v>2800</v>
      </c>
      <c r="BA432" s="356">
        <v>2000</v>
      </c>
      <c r="BB432" s="356">
        <v>1200</v>
      </c>
      <c r="BC432" s="356">
        <v>400</v>
      </c>
      <c r="BD432" s="353">
        <f>IF(BD237="","",BD237+60)</f>
        <v>61</v>
      </c>
      <c r="BE432" s="353">
        <f t="shared" ref="BE432:BH432" si="1675">IF(BE237="","",BE237+60)</f>
        <v>61</v>
      </c>
      <c r="BF432" s="353">
        <f t="shared" si="1675"/>
        <v>76</v>
      </c>
      <c r="BG432" s="353">
        <f t="shared" si="1675"/>
        <v>91</v>
      </c>
      <c r="BH432" s="353">
        <f t="shared" si="1675"/>
        <v>106</v>
      </c>
      <c r="BI432" s="146" t="str">
        <f t="shared" ref="BI432:BI447" si="1676">IF(BD432="","",BD432&amp;";"&amp;BE432)</f>
        <v>61;61</v>
      </c>
      <c r="BJ432" s="352">
        <f t="shared" ref="BJ432:BJ447" si="1677">IF(BD432="","",BF432)</f>
        <v>76</v>
      </c>
      <c r="BK432" s="146" t="str">
        <f t="shared" ref="BK432:BK447" si="1678">IF(BD432="","",BG432&amp;";"&amp;BH432)</f>
        <v>91;106</v>
      </c>
      <c r="BL432" s="25">
        <f t="shared" si="1562"/>
        <v>6010101</v>
      </c>
      <c r="BM432" s="146">
        <f t="shared" ref="BM432" si="1679">BM419</f>
        <v>1288</v>
      </c>
      <c r="BN432" s="146">
        <f t="shared" si="1665"/>
        <v>6</v>
      </c>
      <c r="BO432" s="146">
        <f t="shared" ref="BO432:BP432" si="1680">BO419</f>
        <v>1</v>
      </c>
      <c r="BP432" s="146">
        <f t="shared" si="1680"/>
        <v>1</v>
      </c>
      <c r="BQ432" s="146">
        <f>VLOOKUP(IF(A432=1,0,A432),宝石属性!$B$26:$D$41,2,0)</f>
        <v>0</v>
      </c>
      <c r="BR432" s="146">
        <f>VLOOKUP(IF(A432=1,0,A432),宝石属性!$B$26:$D$41,3,0)</f>
        <v>0</v>
      </c>
      <c r="BS432" s="146">
        <f t="shared" ref="BS432:BV432" si="1681">IF(BS419="","",BS419)</f>
        <v>2</v>
      </c>
      <c r="BT432" s="146">
        <f t="shared" si="1681"/>
        <v>4</v>
      </c>
      <c r="BU432" s="146">
        <f t="shared" si="1681"/>
        <v>7</v>
      </c>
      <c r="BV432" s="146">
        <f t="shared" si="1681"/>
        <v>8</v>
      </c>
      <c r="BW432" s="357">
        <f t="shared" si="1570"/>
        <v>2001</v>
      </c>
      <c r="BX432" s="357" t="str">
        <f t="shared" si="1571"/>
        <v/>
      </c>
    </row>
    <row r="433" spans="1:76" s="353" customFormat="1">
      <c r="A433" s="120">
        <v>10</v>
      </c>
      <c r="B433" s="120" t="s">
        <v>1110</v>
      </c>
      <c r="C433" s="120" t="str">
        <f t="shared" ref="C433:C496" si="1682">C420</f>
        <v>锤</v>
      </c>
      <c r="D433" s="120" t="str">
        <f t="shared" si="1560"/>
        <v>10级蓝装锤</v>
      </c>
      <c r="E433" s="120">
        <f>VLOOKUP($C433,$C$3:$M$15,COLUMNS($C$3:H$15),0)</f>
        <v>130</v>
      </c>
      <c r="F433" s="120" t="str">
        <f>VLOOKUP($C433,$C$3:$M$15,COLUMNS($C$3:I$15),0)</f>
        <v>phyattack_value</v>
      </c>
      <c r="G433" s="120">
        <f>VLOOKUP($C433,$C$3:$M$15,COLUMNS($C$3:J$15),0)</f>
        <v>150</v>
      </c>
      <c r="H433" s="120" t="str">
        <f>VLOOKUP($C433,$C$3:$M$15,COLUMNS($C$3:K$15),0)</f>
        <v>magicattack_value</v>
      </c>
      <c r="I433" s="120">
        <f>VLOOKUP($C433,$C$3:$M$15,COLUMNS($C$3:L$15),0)</f>
        <v>170</v>
      </c>
      <c r="J433" s="120" t="str">
        <f>VLOOKUP($C433,$C$3:$M$15,COLUMNS($C$3:M$15),0)</f>
        <v>medical_value</v>
      </c>
      <c r="K433" s="344">
        <f t="shared" ref="K433:K496" si="1683">ROUND(VLOOKUP($C433,$C$3:$P$15,12,0)*$A433*(VLOOKUP($E433,$N$18:$AD$25,12,0)+(VLOOKUP($E433,$N$18:$AD$25,13,0)-VLOOKUP($E433,$N$18:$AD$25,12,0))*C$20),0)</f>
        <v>62</v>
      </c>
      <c r="L433" s="344">
        <f t="shared" ref="L433:L496" si="1684">ROUND(VLOOKUP($C433,$C$3:$P$15,12,0)*$A433*(VLOOKUP($E433,$N$18:$AD$25,12,0)+(VLOOKUP($E433,$N$18:$AD$25,13,0)-VLOOKUP($E433,$N$18:$AD$25,12,0))*D$20),0)</f>
        <v>63</v>
      </c>
      <c r="M433" s="344">
        <f t="shared" ref="M433:M496" si="1685">ROUND(VLOOKUP($C433,$C$3:$P$15,12,0)*$A433*(VLOOKUP($E433,$N$18:$AD$25,12,0)+(VLOOKUP($E433,$N$18:$AD$25,13,0)-VLOOKUP($E433,$N$18:$AD$25,12,0))*E$20),0)</f>
        <v>63</v>
      </c>
      <c r="N433" s="344">
        <f t="shared" ref="N433:N496" si="1686">ROUND(VLOOKUP($C433,$C$3:$P$15,12,0)*$A433*(VLOOKUP($E433,$N$18:$AD$25,12,0)+(VLOOKUP($E433,$N$18:$AD$25,13,0)-VLOOKUP($E433,$N$18:$AD$25,12,0))*F$20),0)</f>
        <v>64</v>
      </c>
      <c r="O433" s="344">
        <f t="shared" ref="O433:O496" si="1687">ROUND(VLOOKUP($C433,$C$3:$P$15,12,0)*$A433*(VLOOKUP($E433,$N$18:$AD$25,12,0)+(VLOOKUP($E433,$N$18:$AD$25,13,0)-VLOOKUP($E433,$N$18:$AD$25,12,0))*G$20),0)</f>
        <v>64</v>
      </c>
      <c r="P433" s="344">
        <f t="shared" ref="P433:P496" si="1688">ROUND(VLOOKUP($C433,$C$3:$P$15,12,0)*$A433*(VLOOKUP($E433,$N$18:$AD$25,12,0)+(VLOOKUP($E433,$N$18:$AD$25,13,0)-VLOOKUP($E433,$N$18:$AD$25,12,0))*H$20),0)</f>
        <v>65</v>
      </c>
      <c r="Q433" s="344">
        <f t="shared" ref="Q433:Q496" si="1689">ROUND(VLOOKUP($C433,$C$3:$P$15,12,0)*$A433*(VLOOKUP($E433,$N$18:$AD$25,12,0)+(VLOOKUP($E433,$N$18:$AD$25,13,0)-VLOOKUP($E433,$N$18:$AD$25,12,0))*I$20),0)</f>
        <v>65</v>
      </c>
      <c r="R433" s="344">
        <f t="shared" ref="R433:R496" si="1690">ROUND(VLOOKUP($C433,$C$3:$P$15,12,0)*$A433*(VLOOKUP($E433,$N$18:$AD$25,12,0)+(VLOOKUP($E433,$N$18:$AD$25,13,0)-VLOOKUP($E433,$N$18:$AD$25,12,0))*J$20),0)</f>
        <v>66</v>
      </c>
      <c r="S433" s="344">
        <f t="shared" ref="S433:S496" si="1691">ROUND(VLOOKUP($C433,$C$3:$P$15,12,0)*$A433*(VLOOKUP($E433,$N$18:$AD$25,12,0)+(VLOOKUP($E433,$N$18:$AD$25,13,0)-VLOOKUP($E433,$N$18:$AD$25,12,0))*K$20),0)</f>
        <v>66</v>
      </c>
      <c r="T433" s="344">
        <f t="shared" ref="T433:T496" si="1692">ROUND(VLOOKUP($C433,$C$3:$P$15,12,0)*$A433*(VLOOKUP($E433,$N$18:$AD$25,12,0)+(VLOOKUP($E433,$N$18:$AD$25,13,0)-VLOOKUP($E433,$N$18:$AD$25,12,0))*L$20),0)</f>
        <v>67</v>
      </c>
      <c r="U433" s="356">
        <v>3600</v>
      </c>
      <c r="V433" s="356">
        <v>2800</v>
      </c>
      <c r="W433" s="356">
        <v>2000</v>
      </c>
      <c r="X433" s="356">
        <v>1200</v>
      </c>
      <c r="Y433" s="356">
        <v>400</v>
      </c>
      <c r="Z433" s="344">
        <f t="shared" ref="Z433:Z496" si="1693">ROUND(VLOOKUP($C433,$C$3:$P$15,13,0)*$A433*(VLOOKUP($G433,$N$18:$AD$25,12,0)+(VLOOKUP($G433,$N$18:$AD$25,13,0)-VLOOKUP($G433,$N$18:$AD$25,12,0))*C$20),0)</f>
        <v>14</v>
      </c>
      <c r="AA433" s="344">
        <f t="shared" ref="AA433:AA496" si="1694">ROUND(VLOOKUP($C433,$C$3:$P$15,13,0)*$A433*(VLOOKUP($G433,$N$18:$AD$25,12,0)+(VLOOKUP($G433,$N$18:$AD$25,13,0)-VLOOKUP($G433,$N$18:$AD$25,12,0))*D$20),0)</f>
        <v>14</v>
      </c>
      <c r="AB433" s="344">
        <f t="shared" ref="AB433:AB496" si="1695">ROUND(VLOOKUP($C433,$C$3:$P$15,13,0)*$A433*(VLOOKUP($G433,$N$18:$AD$25,12,0)+(VLOOKUP($G433,$N$18:$AD$25,13,0)-VLOOKUP($G433,$N$18:$AD$25,12,0))*E$20),0)</f>
        <v>14</v>
      </c>
      <c r="AC433" s="344">
        <f t="shared" ref="AC433:AC496" si="1696">ROUND(VLOOKUP($C433,$C$3:$P$15,13,0)*$A433*(VLOOKUP($G433,$N$18:$AD$25,12,0)+(VLOOKUP($G433,$N$18:$AD$25,13,0)-VLOOKUP($G433,$N$18:$AD$25,12,0))*F$20),0)</f>
        <v>14</v>
      </c>
      <c r="AD433" s="344">
        <f t="shared" ref="AD433:AD496" si="1697">ROUND(VLOOKUP($C433,$C$3:$P$15,13,0)*$A433*(VLOOKUP($G433,$N$18:$AD$25,12,0)+(VLOOKUP($G433,$N$18:$AD$25,13,0)-VLOOKUP($G433,$N$18:$AD$25,12,0))*G$20),0)</f>
        <v>14</v>
      </c>
      <c r="AE433" s="344">
        <f t="shared" ref="AE433:AE496" si="1698">ROUND(VLOOKUP($C433,$C$3:$P$15,13,0)*$A433*(VLOOKUP($G433,$N$18:$AD$25,12,0)+(VLOOKUP($G433,$N$18:$AD$25,13,0)-VLOOKUP($G433,$N$18:$AD$25,12,0))*H$20),0)</f>
        <v>15</v>
      </c>
      <c r="AF433" s="344">
        <f t="shared" ref="AF433:AF496" si="1699">ROUND(VLOOKUP($C433,$C$3:$P$15,13,0)*$A433*(VLOOKUP($G433,$N$18:$AD$25,12,0)+(VLOOKUP($G433,$N$18:$AD$25,13,0)-VLOOKUP($G433,$N$18:$AD$25,12,0))*I$20),0)</f>
        <v>15</v>
      </c>
      <c r="AG433" s="344">
        <f t="shared" ref="AG433:AG496" si="1700">ROUND(VLOOKUP($C433,$C$3:$P$15,13,0)*$A433*(VLOOKUP($G433,$N$18:$AD$25,12,0)+(VLOOKUP($G433,$N$18:$AD$25,13,0)-VLOOKUP($G433,$N$18:$AD$25,12,0))*J$20),0)</f>
        <v>15</v>
      </c>
      <c r="AH433" s="344">
        <f t="shared" ref="AH433:AH496" si="1701">ROUND(VLOOKUP($C433,$C$3:$P$15,13,0)*$A433*(VLOOKUP($G433,$N$18:$AD$25,12,0)+(VLOOKUP($G433,$N$18:$AD$25,13,0)-VLOOKUP($G433,$N$18:$AD$25,12,0))*K$20),0)</f>
        <v>15</v>
      </c>
      <c r="AI433" s="344">
        <f t="shared" ref="AI433:AI496" si="1702">ROUND(VLOOKUP($C433,$C$3:$P$15,13,0)*$A433*(VLOOKUP($G433,$N$18:$AD$25,12,0)+(VLOOKUP($G433,$N$18:$AD$25,13,0)-VLOOKUP($G433,$N$18:$AD$25,12,0))*L$20),0)</f>
        <v>15</v>
      </c>
      <c r="AJ433" s="356">
        <v>3600</v>
      </c>
      <c r="AK433" s="356">
        <v>2800</v>
      </c>
      <c r="AL433" s="356">
        <v>2000</v>
      </c>
      <c r="AM433" s="356">
        <v>1200</v>
      </c>
      <c r="AN433" s="356">
        <v>400</v>
      </c>
      <c r="AO433" s="344">
        <f t="shared" ref="AO433:AO496" si="1703">IF($I433="","",ROUND(VLOOKUP($C433,$C$3:$P$15,14,0)*$A433*(VLOOKUP($I433,$N$18:$AD$25,12,0)+(VLOOKUP($I433,$N$18:$AD$25,13,0)-VLOOKUP($I433,$N$18:$AD$25,12,0))*C$20),0))</f>
        <v>18</v>
      </c>
      <c r="AP433" s="344">
        <f t="shared" ref="AP433:AP496" si="1704">IF($I433="","",ROUND(VLOOKUP($C433,$C$3:$P$15,14,0)*$A433*(VLOOKUP($I433,$N$18:$AD$25,12,0)+(VLOOKUP($I433,$N$18:$AD$25,13,0)-VLOOKUP($I433,$N$18:$AD$25,12,0))*D$20),0))</f>
        <v>19</v>
      </c>
      <c r="AQ433" s="344">
        <f t="shared" ref="AQ433:AQ496" si="1705">IF($I433="","",ROUND(VLOOKUP($C433,$C$3:$P$15,14,0)*$A433*(VLOOKUP($I433,$N$18:$AD$25,12,0)+(VLOOKUP($I433,$N$18:$AD$25,13,0)-VLOOKUP($I433,$N$18:$AD$25,12,0))*E$20),0))</f>
        <v>19</v>
      </c>
      <c r="AR433" s="344">
        <f t="shared" ref="AR433:AR496" si="1706">IF($I433="","",ROUND(VLOOKUP($C433,$C$3:$P$15,14,0)*$A433*(VLOOKUP($I433,$N$18:$AD$25,12,0)+(VLOOKUP($I433,$N$18:$AD$25,13,0)-VLOOKUP($I433,$N$18:$AD$25,12,0))*F$20),0))</f>
        <v>19</v>
      </c>
      <c r="AS433" s="344">
        <f t="shared" ref="AS433:AS496" si="1707">IF($I433="","",ROUND(VLOOKUP($C433,$C$3:$P$15,14,0)*$A433*(VLOOKUP($I433,$N$18:$AD$25,12,0)+(VLOOKUP($I433,$N$18:$AD$25,13,0)-VLOOKUP($I433,$N$18:$AD$25,12,0))*G$20),0))</f>
        <v>19</v>
      </c>
      <c r="AT433" s="344">
        <f t="shared" ref="AT433:AT496" si="1708">IF($I433="","",ROUND(VLOOKUP($C433,$C$3:$P$15,14,0)*$A433*(VLOOKUP($I433,$N$18:$AD$25,12,0)+(VLOOKUP($I433,$N$18:$AD$25,13,0)-VLOOKUP($I433,$N$18:$AD$25,12,0))*H$20),0))</f>
        <v>20</v>
      </c>
      <c r="AU433" s="344">
        <f t="shared" ref="AU433:AU496" si="1709">IF($I433="","",ROUND(VLOOKUP($C433,$C$3:$P$15,14,0)*$A433*(VLOOKUP($I433,$N$18:$AD$25,12,0)+(VLOOKUP($I433,$N$18:$AD$25,13,0)-VLOOKUP($I433,$N$18:$AD$25,12,0))*I$20),0))</f>
        <v>20</v>
      </c>
      <c r="AV433" s="344">
        <f t="shared" ref="AV433:AV496" si="1710">IF($I433="","",ROUND(VLOOKUP($C433,$C$3:$P$15,14,0)*$A433*(VLOOKUP($I433,$N$18:$AD$25,12,0)+(VLOOKUP($I433,$N$18:$AD$25,13,0)-VLOOKUP($I433,$N$18:$AD$25,12,0))*J$20),0))</f>
        <v>20</v>
      </c>
      <c r="AW433" s="344">
        <f t="shared" ref="AW433:AW496" si="1711">IF($I433="","",ROUND(VLOOKUP($C433,$C$3:$P$15,14,0)*$A433*(VLOOKUP($I433,$N$18:$AD$25,12,0)+(VLOOKUP($I433,$N$18:$AD$25,13,0)-VLOOKUP($I433,$N$18:$AD$25,12,0))*K$20),0))</f>
        <v>20</v>
      </c>
      <c r="AX433" s="344">
        <f t="shared" ref="AX433:AX496" si="1712">IF($I433="","",ROUND(VLOOKUP($C433,$C$3:$P$15,14,0)*$A433*(VLOOKUP($I433,$N$18:$AD$25,12,0)+(VLOOKUP($I433,$N$18:$AD$25,13,0)-VLOOKUP($I433,$N$18:$AD$25,12,0))*L$20),0))</f>
        <v>21</v>
      </c>
      <c r="AY433" s="356">
        <v>3600</v>
      </c>
      <c r="AZ433" s="356">
        <v>2800</v>
      </c>
      <c r="BA433" s="356">
        <v>2000</v>
      </c>
      <c r="BB433" s="356">
        <v>1200</v>
      </c>
      <c r="BC433" s="356">
        <v>400</v>
      </c>
      <c r="BD433" s="353">
        <f t="shared" ref="BD433:BH433" si="1713">IF(BD238="","",BD238+60)</f>
        <v>61</v>
      </c>
      <c r="BE433" s="353">
        <f t="shared" si="1713"/>
        <v>61</v>
      </c>
      <c r="BF433" s="353">
        <f t="shared" si="1713"/>
        <v>76</v>
      </c>
      <c r="BG433" s="353">
        <f t="shared" si="1713"/>
        <v>91</v>
      </c>
      <c r="BH433" s="353">
        <f t="shared" si="1713"/>
        <v>106</v>
      </c>
      <c r="BI433" s="146" t="str">
        <f t="shared" si="1676"/>
        <v>61;61</v>
      </c>
      <c r="BJ433" s="352">
        <f t="shared" si="1677"/>
        <v>76</v>
      </c>
      <c r="BK433" s="146" t="str">
        <f t="shared" si="1678"/>
        <v>91;106</v>
      </c>
      <c r="BL433" s="25">
        <f t="shared" si="1562"/>
        <v>6010102</v>
      </c>
      <c r="BM433" s="146">
        <f t="shared" ref="BM433" si="1714">BM420</f>
        <v>4360</v>
      </c>
      <c r="BN433" s="146">
        <f t="shared" si="1665"/>
        <v>6</v>
      </c>
      <c r="BO433" s="146">
        <f t="shared" ref="BO433:BP433" si="1715">BO420</f>
        <v>1</v>
      </c>
      <c r="BP433" s="146">
        <f t="shared" si="1715"/>
        <v>2</v>
      </c>
      <c r="BQ433" s="146">
        <f>VLOOKUP(IF(A433=1,0,A433),宝石属性!$B$26:$D$41,2,0)</f>
        <v>0</v>
      </c>
      <c r="BR433" s="146">
        <f>VLOOKUP(IF(A433=1,0,A433),宝石属性!$B$26:$D$41,3,0)</f>
        <v>0</v>
      </c>
      <c r="BS433" s="146">
        <f t="shared" ref="BS433:BV433" si="1716">IF(BS420="","",BS420)</f>
        <v>2</v>
      </c>
      <c r="BT433" s="146">
        <f t="shared" si="1716"/>
        <v>4</v>
      </c>
      <c r="BU433" s="146">
        <f t="shared" si="1716"/>
        <v>7</v>
      </c>
      <c r="BV433" s="146">
        <f t="shared" si="1716"/>
        <v>8</v>
      </c>
      <c r="BW433" s="357">
        <f t="shared" si="1570"/>
        <v>2001</v>
      </c>
      <c r="BX433" s="357" t="str">
        <f t="shared" si="1571"/>
        <v/>
      </c>
    </row>
    <row r="434" spans="1:76" s="353" customFormat="1">
      <c r="A434" s="120">
        <v>10</v>
      </c>
      <c r="B434" s="120" t="s">
        <v>1110</v>
      </c>
      <c r="C434" s="120" t="str">
        <f t="shared" si="1682"/>
        <v>弓箭</v>
      </c>
      <c r="D434" s="120" t="str">
        <f t="shared" si="1560"/>
        <v>10级蓝装弓箭</v>
      </c>
      <c r="E434" s="120">
        <f>VLOOKUP($C434,$C$3:$M$15,COLUMNS($C$3:H$15),0)</f>
        <v>130</v>
      </c>
      <c r="F434" s="120" t="str">
        <f>VLOOKUP($C434,$C$3:$M$15,COLUMNS($C$3:I$15),0)</f>
        <v>phyattack_value</v>
      </c>
      <c r="G434" s="120">
        <f>VLOOKUP($C434,$C$3:$M$15,COLUMNS($C$3:J$15),0)</f>
        <v>150</v>
      </c>
      <c r="H434" s="120" t="str">
        <f>VLOOKUP($C434,$C$3:$M$15,COLUMNS($C$3:K$15),0)</f>
        <v>magicattack_value</v>
      </c>
      <c r="I434" s="120">
        <f>VLOOKUP($C434,$C$3:$M$15,COLUMNS($C$3:L$15),0)</f>
        <v>170</v>
      </c>
      <c r="J434" s="120" t="str">
        <f>VLOOKUP($C434,$C$3:$M$15,COLUMNS($C$3:M$15),0)</f>
        <v>medical_value</v>
      </c>
      <c r="K434" s="344">
        <f t="shared" si="1683"/>
        <v>62</v>
      </c>
      <c r="L434" s="344">
        <f t="shared" si="1684"/>
        <v>63</v>
      </c>
      <c r="M434" s="344">
        <f t="shared" si="1685"/>
        <v>63</v>
      </c>
      <c r="N434" s="344">
        <f t="shared" si="1686"/>
        <v>64</v>
      </c>
      <c r="O434" s="344">
        <f t="shared" si="1687"/>
        <v>64</v>
      </c>
      <c r="P434" s="344">
        <f t="shared" si="1688"/>
        <v>65</v>
      </c>
      <c r="Q434" s="344">
        <f t="shared" si="1689"/>
        <v>65</v>
      </c>
      <c r="R434" s="344">
        <f t="shared" si="1690"/>
        <v>66</v>
      </c>
      <c r="S434" s="344">
        <f t="shared" si="1691"/>
        <v>66</v>
      </c>
      <c r="T434" s="344">
        <f t="shared" si="1692"/>
        <v>67</v>
      </c>
      <c r="U434" s="356">
        <v>3600</v>
      </c>
      <c r="V434" s="356">
        <v>2800</v>
      </c>
      <c r="W434" s="356">
        <v>2000</v>
      </c>
      <c r="X434" s="356">
        <v>1200</v>
      </c>
      <c r="Y434" s="356">
        <v>400</v>
      </c>
      <c r="Z434" s="344">
        <f t="shared" si="1693"/>
        <v>14</v>
      </c>
      <c r="AA434" s="344">
        <f t="shared" si="1694"/>
        <v>14</v>
      </c>
      <c r="AB434" s="344">
        <f t="shared" si="1695"/>
        <v>14</v>
      </c>
      <c r="AC434" s="344">
        <f t="shared" si="1696"/>
        <v>14</v>
      </c>
      <c r="AD434" s="344">
        <f t="shared" si="1697"/>
        <v>14</v>
      </c>
      <c r="AE434" s="344">
        <f t="shared" si="1698"/>
        <v>15</v>
      </c>
      <c r="AF434" s="344">
        <f t="shared" si="1699"/>
        <v>15</v>
      </c>
      <c r="AG434" s="344">
        <f t="shared" si="1700"/>
        <v>15</v>
      </c>
      <c r="AH434" s="344">
        <f t="shared" si="1701"/>
        <v>15</v>
      </c>
      <c r="AI434" s="344">
        <f t="shared" si="1702"/>
        <v>15</v>
      </c>
      <c r="AJ434" s="356">
        <v>3600</v>
      </c>
      <c r="AK434" s="356">
        <v>2800</v>
      </c>
      <c r="AL434" s="356">
        <v>2000</v>
      </c>
      <c r="AM434" s="356">
        <v>1200</v>
      </c>
      <c r="AN434" s="356">
        <v>400</v>
      </c>
      <c r="AO434" s="344">
        <f t="shared" si="1703"/>
        <v>18</v>
      </c>
      <c r="AP434" s="344">
        <f t="shared" si="1704"/>
        <v>19</v>
      </c>
      <c r="AQ434" s="344">
        <f t="shared" si="1705"/>
        <v>19</v>
      </c>
      <c r="AR434" s="344">
        <f t="shared" si="1706"/>
        <v>19</v>
      </c>
      <c r="AS434" s="344">
        <f t="shared" si="1707"/>
        <v>19</v>
      </c>
      <c r="AT434" s="344">
        <f t="shared" si="1708"/>
        <v>20</v>
      </c>
      <c r="AU434" s="344">
        <f t="shared" si="1709"/>
        <v>20</v>
      </c>
      <c r="AV434" s="344">
        <f t="shared" si="1710"/>
        <v>20</v>
      </c>
      <c r="AW434" s="344">
        <f t="shared" si="1711"/>
        <v>20</v>
      </c>
      <c r="AX434" s="344">
        <f t="shared" si="1712"/>
        <v>21</v>
      </c>
      <c r="AY434" s="356">
        <v>3600</v>
      </c>
      <c r="AZ434" s="356">
        <v>2800</v>
      </c>
      <c r="BA434" s="356">
        <v>2000</v>
      </c>
      <c r="BB434" s="356">
        <v>1200</v>
      </c>
      <c r="BC434" s="356">
        <v>400</v>
      </c>
      <c r="BD434" s="353">
        <f t="shared" ref="BD434:BH434" si="1717">IF(BD239="","",BD239+60)</f>
        <v>61</v>
      </c>
      <c r="BE434" s="353">
        <f t="shared" si="1717"/>
        <v>61</v>
      </c>
      <c r="BF434" s="353">
        <f t="shared" si="1717"/>
        <v>76</v>
      </c>
      <c r="BG434" s="353">
        <f t="shared" si="1717"/>
        <v>91</v>
      </c>
      <c r="BH434" s="353">
        <f t="shared" si="1717"/>
        <v>106</v>
      </c>
      <c r="BI434" s="146" t="str">
        <f t="shared" si="1676"/>
        <v>61;61</v>
      </c>
      <c r="BJ434" s="352">
        <f t="shared" si="1677"/>
        <v>76</v>
      </c>
      <c r="BK434" s="146" t="str">
        <f t="shared" si="1678"/>
        <v>91;106</v>
      </c>
      <c r="BL434" s="25">
        <f t="shared" si="1562"/>
        <v>6010103</v>
      </c>
      <c r="BM434" s="146">
        <f t="shared" ref="BM434" si="1718">BM421</f>
        <v>1800</v>
      </c>
      <c r="BN434" s="146">
        <f t="shared" si="1665"/>
        <v>6</v>
      </c>
      <c r="BO434" s="146">
        <f t="shared" ref="BO434:BP434" si="1719">BO421</f>
        <v>1</v>
      </c>
      <c r="BP434" s="146">
        <f t="shared" si="1719"/>
        <v>3</v>
      </c>
      <c r="BQ434" s="146">
        <f>VLOOKUP(IF(A434=1,0,A434),宝石属性!$B$26:$D$41,2,0)</f>
        <v>0</v>
      </c>
      <c r="BR434" s="146">
        <f>VLOOKUP(IF(A434=1,0,A434),宝石属性!$B$26:$D$41,3,0)</f>
        <v>0</v>
      </c>
      <c r="BS434" s="146">
        <f t="shared" ref="BS434:BV434" si="1720">IF(BS421="","",BS421)</f>
        <v>2</v>
      </c>
      <c r="BT434" s="146">
        <f t="shared" si="1720"/>
        <v>4</v>
      </c>
      <c r="BU434" s="146">
        <f t="shared" si="1720"/>
        <v>7</v>
      </c>
      <c r="BV434" s="146">
        <f t="shared" si="1720"/>
        <v>8</v>
      </c>
      <c r="BW434" s="357">
        <f t="shared" si="1570"/>
        <v>2001</v>
      </c>
      <c r="BX434" s="357" t="str">
        <f t="shared" si="1571"/>
        <v/>
      </c>
    </row>
    <row r="435" spans="1:76" s="353" customFormat="1">
      <c r="A435" s="120">
        <v>10</v>
      </c>
      <c r="B435" s="120" t="s">
        <v>1110</v>
      </c>
      <c r="C435" s="120" t="str">
        <f t="shared" si="1682"/>
        <v>爪</v>
      </c>
      <c r="D435" s="120" t="str">
        <f t="shared" si="1560"/>
        <v>10级蓝装爪</v>
      </c>
      <c r="E435" s="120">
        <f>VLOOKUP($C435,$C$3:$M$15,COLUMNS($C$3:H$15),0)</f>
        <v>130</v>
      </c>
      <c r="F435" s="120" t="str">
        <f>VLOOKUP($C435,$C$3:$M$15,COLUMNS($C$3:I$15),0)</f>
        <v>phyattack_value</v>
      </c>
      <c r="G435" s="120">
        <f>VLOOKUP($C435,$C$3:$M$15,COLUMNS($C$3:J$15),0)</f>
        <v>150</v>
      </c>
      <c r="H435" s="120" t="str">
        <f>VLOOKUP($C435,$C$3:$M$15,COLUMNS($C$3:K$15),0)</f>
        <v>magicattack_value</v>
      </c>
      <c r="I435" s="120">
        <f>VLOOKUP($C435,$C$3:$M$15,COLUMNS($C$3:L$15),0)</f>
        <v>170</v>
      </c>
      <c r="J435" s="120" t="str">
        <f>VLOOKUP($C435,$C$3:$M$15,COLUMNS($C$3:M$15),0)</f>
        <v>medical_value</v>
      </c>
      <c r="K435" s="344">
        <f t="shared" si="1683"/>
        <v>62</v>
      </c>
      <c r="L435" s="344">
        <f t="shared" si="1684"/>
        <v>63</v>
      </c>
      <c r="M435" s="344">
        <f t="shared" si="1685"/>
        <v>63</v>
      </c>
      <c r="N435" s="344">
        <f t="shared" si="1686"/>
        <v>64</v>
      </c>
      <c r="O435" s="344">
        <f t="shared" si="1687"/>
        <v>64</v>
      </c>
      <c r="P435" s="344">
        <f t="shared" si="1688"/>
        <v>65</v>
      </c>
      <c r="Q435" s="344">
        <f t="shared" si="1689"/>
        <v>65</v>
      </c>
      <c r="R435" s="344">
        <f t="shared" si="1690"/>
        <v>66</v>
      </c>
      <c r="S435" s="344">
        <f t="shared" si="1691"/>
        <v>66</v>
      </c>
      <c r="T435" s="344">
        <f t="shared" si="1692"/>
        <v>67</v>
      </c>
      <c r="U435" s="356">
        <v>3600</v>
      </c>
      <c r="V435" s="356">
        <v>2800</v>
      </c>
      <c r="W435" s="356">
        <v>2000</v>
      </c>
      <c r="X435" s="356">
        <v>1200</v>
      </c>
      <c r="Y435" s="356">
        <v>400</v>
      </c>
      <c r="Z435" s="344">
        <f t="shared" si="1693"/>
        <v>14</v>
      </c>
      <c r="AA435" s="344">
        <f t="shared" si="1694"/>
        <v>14</v>
      </c>
      <c r="AB435" s="344">
        <f t="shared" si="1695"/>
        <v>14</v>
      </c>
      <c r="AC435" s="344">
        <f t="shared" si="1696"/>
        <v>14</v>
      </c>
      <c r="AD435" s="344">
        <f t="shared" si="1697"/>
        <v>14</v>
      </c>
      <c r="AE435" s="344">
        <f t="shared" si="1698"/>
        <v>15</v>
      </c>
      <c r="AF435" s="344">
        <f t="shared" si="1699"/>
        <v>15</v>
      </c>
      <c r="AG435" s="344">
        <f t="shared" si="1700"/>
        <v>15</v>
      </c>
      <c r="AH435" s="344">
        <f t="shared" si="1701"/>
        <v>15</v>
      </c>
      <c r="AI435" s="344">
        <f t="shared" si="1702"/>
        <v>15</v>
      </c>
      <c r="AJ435" s="356">
        <v>3600</v>
      </c>
      <c r="AK435" s="356">
        <v>2800</v>
      </c>
      <c r="AL435" s="356">
        <v>2000</v>
      </c>
      <c r="AM435" s="356">
        <v>1200</v>
      </c>
      <c r="AN435" s="356">
        <v>400</v>
      </c>
      <c r="AO435" s="344">
        <f t="shared" si="1703"/>
        <v>18</v>
      </c>
      <c r="AP435" s="344">
        <f t="shared" si="1704"/>
        <v>19</v>
      </c>
      <c r="AQ435" s="344">
        <f t="shared" si="1705"/>
        <v>19</v>
      </c>
      <c r="AR435" s="344">
        <f t="shared" si="1706"/>
        <v>19</v>
      </c>
      <c r="AS435" s="344">
        <f t="shared" si="1707"/>
        <v>19</v>
      </c>
      <c r="AT435" s="344">
        <f t="shared" si="1708"/>
        <v>20</v>
      </c>
      <c r="AU435" s="344">
        <f t="shared" si="1709"/>
        <v>20</v>
      </c>
      <c r="AV435" s="344">
        <f t="shared" si="1710"/>
        <v>20</v>
      </c>
      <c r="AW435" s="344">
        <f t="shared" si="1711"/>
        <v>20</v>
      </c>
      <c r="AX435" s="344">
        <f t="shared" si="1712"/>
        <v>21</v>
      </c>
      <c r="AY435" s="356">
        <v>3600</v>
      </c>
      <c r="AZ435" s="356">
        <v>2800</v>
      </c>
      <c r="BA435" s="356">
        <v>2000</v>
      </c>
      <c r="BB435" s="356">
        <v>1200</v>
      </c>
      <c r="BC435" s="356">
        <v>400</v>
      </c>
      <c r="BD435" s="353">
        <f t="shared" ref="BD435:BH435" si="1721">IF(BD240="","",BD240+60)</f>
        <v>61</v>
      </c>
      <c r="BE435" s="353">
        <f t="shared" si="1721"/>
        <v>61</v>
      </c>
      <c r="BF435" s="353">
        <f t="shared" si="1721"/>
        <v>76</v>
      </c>
      <c r="BG435" s="353">
        <f t="shared" si="1721"/>
        <v>91</v>
      </c>
      <c r="BH435" s="353">
        <f t="shared" si="1721"/>
        <v>106</v>
      </c>
      <c r="BI435" s="146" t="str">
        <f t="shared" si="1676"/>
        <v>61;61</v>
      </c>
      <c r="BJ435" s="352">
        <f t="shared" si="1677"/>
        <v>76</v>
      </c>
      <c r="BK435" s="146" t="str">
        <f t="shared" si="1678"/>
        <v>91;106</v>
      </c>
      <c r="BL435" s="25">
        <f t="shared" si="1562"/>
        <v>6010104</v>
      </c>
      <c r="BM435" s="146">
        <f t="shared" ref="BM435" si="1722">BM422</f>
        <v>3080</v>
      </c>
      <c r="BN435" s="146">
        <f t="shared" si="1665"/>
        <v>6</v>
      </c>
      <c r="BO435" s="146">
        <f t="shared" ref="BO435:BP435" si="1723">BO422</f>
        <v>1</v>
      </c>
      <c r="BP435" s="146">
        <f t="shared" si="1723"/>
        <v>4</v>
      </c>
      <c r="BQ435" s="146">
        <f>VLOOKUP(IF(A435=1,0,A435),宝石属性!$B$26:$D$41,2,0)</f>
        <v>0</v>
      </c>
      <c r="BR435" s="146">
        <f>VLOOKUP(IF(A435=1,0,A435),宝石属性!$B$26:$D$41,3,0)</f>
        <v>0</v>
      </c>
      <c r="BS435" s="146">
        <f t="shared" ref="BS435:BV435" si="1724">IF(BS422="","",BS422)</f>
        <v>2</v>
      </c>
      <c r="BT435" s="146">
        <f t="shared" si="1724"/>
        <v>4</v>
      </c>
      <c r="BU435" s="146">
        <f t="shared" si="1724"/>
        <v>7</v>
      </c>
      <c r="BV435" s="146">
        <f t="shared" si="1724"/>
        <v>8</v>
      </c>
      <c r="BW435" s="357">
        <f t="shared" si="1570"/>
        <v>2001</v>
      </c>
      <c r="BX435" s="357" t="str">
        <f t="shared" si="1571"/>
        <v/>
      </c>
    </row>
    <row r="436" spans="1:76" s="353" customFormat="1">
      <c r="A436" s="120">
        <v>10</v>
      </c>
      <c r="B436" s="120" t="s">
        <v>1110</v>
      </c>
      <c r="C436" s="120" t="str">
        <f t="shared" si="1682"/>
        <v>魔棒</v>
      </c>
      <c r="D436" s="120" t="str">
        <f t="shared" si="1560"/>
        <v>10级蓝装魔棒</v>
      </c>
      <c r="E436" s="120">
        <f>VLOOKUP($C436,$C$3:$M$15,COLUMNS($C$3:H$15),0)</f>
        <v>130</v>
      </c>
      <c r="F436" s="120" t="str">
        <f>VLOOKUP($C436,$C$3:$M$15,COLUMNS($C$3:I$15),0)</f>
        <v>phyattack_value</v>
      </c>
      <c r="G436" s="120">
        <f>VLOOKUP($C436,$C$3:$M$15,COLUMNS($C$3:J$15),0)</f>
        <v>150</v>
      </c>
      <c r="H436" s="120" t="str">
        <f>VLOOKUP($C436,$C$3:$M$15,COLUMNS($C$3:K$15),0)</f>
        <v>magicattack_value</v>
      </c>
      <c r="I436" s="120">
        <f>VLOOKUP($C436,$C$3:$M$15,COLUMNS($C$3:L$15),0)</f>
        <v>170</v>
      </c>
      <c r="J436" s="120" t="str">
        <f>VLOOKUP($C436,$C$3:$M$15,COLUMNS($C$3:M$15),0)</f>
        <v>medical_value</v>
      </c>
      <c r="K436" s="344">
        <f t="shared" si="1683"/>
        <v>62</v>
      </c>
      <c r="L436" s="344">
        <f t="shared" si="1684"/>
        <v>63</v>
      </c>
      <c r="M436" s="344">
        <f t="shared" si="1685"/>
        <v>63</v>
      </c>
      <c r="N436" s="344">
        <f t="shared" si="1686"/>
        <v>64</v>
      </c>
      <c r="O436" s="344">
        <f t="shared" si="1687"/>
        <v>64</v>
      </c>
      <c r="P436" s="344">
        <f t="shared" si="1688"/>
        <v>65</v>
      </c>
      <c r="Q436" s="344">
        <f t="shared" si="1689"/>
        <v>65</v>
      </c>
      <c r="R436" s="344">
        <f t="shared" si="1690"/>
        <v>66</v>
      </c>
      <c r="S436" s="344">
        <f t="shared" si="1691"/>
        <v>66</v>
      </c>
      <c r="T436" s="344">
        <f t="shared" si="1692"/>
        <v>67</v>
      </c>
      <c r="U436" s="356">
        <v>3600</v>
      </c>
      <c r="V436" s="356">
        <v>2800</v>
      </c>
      <c r="W436" s="356">
        <v>2000</v>
      </c>
      <c r="X436" s="356">
        <v>1200</v>
      </c>
      <c r="Y436" s="356">
        <v>400</v>
      </c>
      <c r="Z436" s="344">
        <f t="shared" si="1693"/>
        <v>14</v>
      </c>
      <c r="AA436" s="344">
        <f t="shared" si="1694"/>
        <v>14</v>
      </c>
      <c r="AB436" s="344">
        <f t="shared" si="1695"/>
        <v>14</v>
      </c>
      <c r="AC436" s="344">
        <f t="shared" si="1696"/>
        <v>14</v>
      </c>
      <c r="AD436" s="344">
        <f t="shared" si="1697"/>
        <v>14</v>
      </c>
      <c r="AE436" s="344">
        <f t="shared" si="1698"/>
        <v>15</v>
      </c>
      <c r="AF436" s="344">
        <f t="shared" si="1699"/>
        <v>15</v>
      </c>
      <c r="AG436" s="344">
        <f t="shared" si="1700"/>
        <v>15</v>
      </c>
      <c r="AH436" s="344">
        <f t="shared" si="1701"/>
        <v>15</v>
      </c>
      <c r="AI436" s="344">
        <f t="shared" si="1702"/>
        <v>15</v>
      </c>
      <c r="AJ436" s="356">
        <v>3600</v>
      </c>
      <c r="AK436" s="356">
        <v>2800</v>
      </c>
      <c r="AL436" s="356">
        <v>2000</v>
      </c>
      <c r="AM436" s="356">
        <v>1200</v>
      </c>
      <c r="AN436" s="356">
        <v>400</v>
      </c>
      <c r="AO436" s="344">
        <f t="shared" si="1703"/>
        <v>18</v>
      </c>
      <c r="AP436" s="344">
        <f t="shared" si="1704"/>
        <v>19</v>
      </c>
      <c r="AQ436" s="344">
        <f t="shared" si="1705"/>
        <v>19</v>
      </c>
      <c r="AR436" s="344">
        <f t="shared" si="1706"/>
        <v>19</v>
      </c>
      <c r="AS436" s="344">
        <f t="shared" si="1707"/>
        <v>19</v>
      </c>
      <c r="AT436" s="344">
        <f t="shared" si="1708"/>
        <v>20</v>
      </c>
      <c r="AU436" s="344">
        <f t="shared" si="1709"/>
        <v>20</v>
      </c>
      <c r="AV436" s="344">
        <f t="shared" si="1710"/>
        <v>20</v>
      </c>
      <c r="AW436" s="344">
        <f t="shared" si="1711"/>
        <v>20</v>
      </c>
      <c r="AX436" s="344">
        <f t="shared" si="1712"/>
        <v>21</v>
      </c>
      <c r="AY436" s="356">
        <v>3600</v>
      </c>
      <c r="AZ436" s="356">
        <v>2800</v>
      </c>
      <c r="BA436" s="356">
        <v>2000</v>
      </c>
      <c r="BB436" s="356">
        <v>1200</v>
      </c>
      <c r="BC436" s="356">
        <v>400</v>
      </c>
      <c r="BD436" s="353">
        <f t="shared" ref="BD436:BH436" si="1725">IF(BD241="","",BD241+60)</f>
        <v>61</v>
      </c>
      <c r="BE436" s="353">
        <f t="shared" si="1725"/>
        <v>61</v>
      </c>
      <c r="BF436" s="353">
        <f t="shared" si="1725"/>
        <v>76</v>
      </c>
      <c r="BG436" s="353">
        <f t="shared" si="1725"/>
        <v>91</v>
      </c>
      <c r="BH436" s="353">
        <f t="shared" si="1725"/>
        <v>106</v>
      </c>
      <c r="BI436" s="146" t="str">
        <f t="shared" si="1676"/>
        <v>61;61</v>
      </c>
      <c r="BJ436" s="352">
        <f t="shared" si="1677"/>
        <v>76</v>
      </c>
      <c r="BK436" s="146" t="str">
        <f t="shared" si="1678"/>
        <v>91;106</v>
      </c>
      <c r="BL436" s="25">
        <f t="shared" si="1562"/>
        <v>6010105</v>
      </c>
      <c r="BM436" s="146">
        <f t="shared" ref="BM436" si="1726">BM423</f>
        <v>2824</v>
      </c>
      <c r="BN436" s="146">
        <f t="shared" si="1665"/>
        <v>6</v>
      </c>
      <c r="BO436" s="146">
        <f t="shared" ref="BO436:BP436" si="1727">BO423</f>
        <v>1</v>
      </c>
      <c r="BP436" s="146">
        <f t="shared" si="1727"/>
        <v>5</v>
      </c>
      <c r="BQ436" s="146">
        <f>VLOOKUP(IF(A436=1,0,A436),宝石属性!$B$26:$D$41,2,0)</f>
        <v>0</v>
      </c>
      <c r="BR436" s="146">
        <f>VLOOKUP(IF(A436=1,0,A436),宝石属性!$B$26:$D$41,3,0)</f>
        <v>0</v>
      </c>
      <c r="BS436" s="146">
        <f t="shared" ref="BS436:BV436" si="1728">IF(BS423="","",BS423)</f>
        <v>2</v>
      </c>
      <c r="BT436" s="146">
        <f t="shared" si="1728"/>
        <v>4</v>
      </c>
      <c r="BU436" s="146">
        <f t="shared" si="1728"/>
        <v>7</v>
      </c>
      <c r="BV436" s="146">
        <f t="shared" si="1728"/>
        <v>8</v>
      </c>
      <c r="BW436" s="357">
        <f t="shared" si="1570"/>
        <v>2001</v>
      </c>
      <c r="BX436" s="357" t="str">
        <f t="shared" si="1571"/>
        <v/>
      </c>
    </row>
    <row r="437" spans="1:76" s="353" customFormat="1">
      <c r="A437" s="120">
        <v>10</v>
      </c>
      <c r="B437" s="120" t="s">
        <v>1110</v>
      </c>
      <c r="C437" s="120" t="str">
        <f t="shared" si="1682"/>
        <v>法杖</v>
      </c>
      <c r="D437" s="120" t="str">
        <f t="shared" si="1560"/>
        <v>10级蓝装法杖</v>
      </c>
      <c r="E437" s="120">
        <f>VLOOKUP($C437,$C$3:$M$15,COLUMNS($C$3:H$15),0)</f>
        <v>130</v>
      </c>
      <c r="F437" s="120" t="str">
        <f>VLOOKUP($C437,$C$3:$M$15,COLUMNS($C$3:I$15),0)</f>
        <v>phyattack_value</v>
      </c>
      <c r="G437" s="120">
        <f>VLOOKUP($C437,$C$3:$M$15,COLUMNS($C$3:J$15),0)</f>
        <v>150</v>
      </c>
      <c r="H437" s="120" t="str">
        <f>VLOOKUP($C437,$C$3:$M$15,COLUMNS($C$3:K$15),0)</f>
        <v>magicattack_value</v>
      </c>
      <c r="I437" s="120">
        <f>VLOOKUP($C437,$C$3:$M$15,COLUMNS($C$3:L$15),0)</f>
        <v>170</v>
      </c>
      <c r="J437" s="120" t="str">
        <f>VLOOKUP($C437,$C$3:$M$15,COLUMNS($C$3:M$15),0)</f>
        <v>medical_value</v>
      </c>
      <c r="K437" s="344">
        <f t="shared" si="1683"/>
        <v>62</v>
      </c>
      <c r="L437" s="344">
        <f t="shared" si="1684"/>
        <v>63</v>
      </c>
      <c r="M437" s="344">
        <f t="shared" si="1685"/>
        <v>63</v>
      </c>
      <c r="N437" s="344">
        <f t="shared" si="1686"/>
        <v>64</v>
      </c>
      <c r="O437" s="344">
        <f t="shared" si="1687"/>
        <v>64</v>
      </c>
      <c r="P437" s="344">
        <f t="shared" si="1688"/>
        <v>65</v>
      </c>
      <c r="Q437" s="344">
        <f t="shared" si="1689"/>
        <v>65</v>
      </c>
      <c r="R437" s="344">
        <f t="shared" si="1690"/>
        <v>66</v>
      </c>
      <c r="S437" s="344">
        <f t="shared" si="1691"/>
        <v>66</v>
      </c>
      <c r="T437" s="344">
        <f t="shared" si="1692"/>
        <v>67</v>
      </c>
      <c r="U437" s="356">
        <v>3600</v>
      </c>
      <c r="V437" s="356">
        <v>2800</v>
      </c>
      <c r="W437" s="356">
        <v>2000</v>
      </c>
      <c r="X437" s="356">
        <v>1200</v>
      </c>
      <c r="Y437" s="356">
        <v>400</v>
      </c>
      <c r="Z437" s="344">
        <f t="shared" si="1693"/>
        <v>14</v>
      </c>
      <c r="AA437" s="344">
        <f t="shared" si="1694"/>
        <v>14</v>
      </c>
      <c r="AB437" s="344">
        <f t="shared" si="1695"/>
        <v>14</v>
      </c>
      <c r="AC437" s="344">
        <f t="shared" si="1696"/>
        <v>14</v>
      </c>
      <c r="AD437" s="344">
        <f t="shared" si="1697"/>
        <v>14</v>
      </c>
      <c r="AE437" s="344">
        <f t="shared" si="1698"/>
        <v>15</v>
      </c>
      <c r="AF437" s="344">
        <f t="shared" si="1699"/>
        <v>15</v>
      </c>
      <c r="AG437" s="344">
        <f t="shared" si="1700"/>
        <v>15</v>
      </c>
      <c r="AH437" s="344">
        <f t="shared" si="1701"/>
        <v>15</v>
      </c>
      <c r="AI437" s="344">
        <f t="shared" si="1702"/>
        <v>15</v>
      </c>
      <c r="AJ437" s="356">
        <v>3600</v>
      </c>
      <c r="AK437" s="356">
        <v>2800</v>
      </c>
      <c r="AL437" s="356">
        <v>2000</v>
      </c>
      <c r="AM437" s="356">
        <v>1200</v>
      </c>
      <c r="AN437" s="356">
        <v>400</v>
      </c>
      <c r="AO437" s="344">
        <f t="shared" si="1703"/>
        <v>18</v>
      </c>
      <c r="AP437" s="344">
        <f t="shared" si="1704"/>
        <v>19</v>
      </c>
      <c r="AQ437" s="344">
        <f t="shared" si="1705"/>
        <v>19</v>
      </c>
      <c r="AR437" s="344">
        <f t="shared" si="1706"/>
        <v>19</v>
      </c>
      <c r="AS437" s="344">
        <f t="shared" si="1707"/>
        <v>19</v>
      </c>
      <c r="AT437" s="344">
        <f t="shared" si="1708"/>
        <v>20</v>
      </c>
      <c r="AU437" s="344">
        <f t="shared" si="1709"/>
        <v>20</v>
      </c>
      <c r="AV437" s="344">
        <f t="shared" si="1710"/>
        <v>20</v>
      </c>
      <c r="AW437" s="344">
        <f t="shared" si="1711"/>
        <v>20</v>
      </c>
      <c r="AX437" s="344">
        <f t="shared" si="1712"/>
        <v>21</v>
      </c>
      <c r="AY437" s="356">
        <v>3600</v>
      </c>
      <c r="AZ437" s="356">
        <v>2800</v>
      </c>
      <c r="BA437" s="356">
        <v>2000</v>
      </c>
      <c r="BB437" s="356">
        <v>1200</v>
      </c>
      <c r="BC437" s="356">
        <v>400</v>
      </c>
      <c r="BD437" s="353">
        <f t="shared" ref="BD437:BH437" si="1729">IF(BD242="","",BD242+60)</f>
        <v>61</v>
      </c>
      <c r="BE437" s="353">
        <f t="shared" si="1729"/>
        <v>61</v>
      </c>
      <c r="BF437" s="353">
        <f t="shared" si="1729"/>
        <v>76</v>
      </c>
      <c r="BG437" s="353">
        <f t="shared" si="1729"/>
        <v>91</v>
      </c>
      <c r="BH437" s="353">
        <f t="shared" si="1729"/>
        <v>106</v>
      </c>
      <c r="BI437" s="146" t="str">
        <f t="shared" si="1676"/>
        <v>61;61</v>
      </c>
      <c r="BJ437" s="352">
        <f t="shared" si="1677"/>
        <v>76</v>
      </c>
      <c r="BK437" s="146" t="str">
        <f t="shared" si="1678"/>
        <v>91;106</v>
      </c>
      <c r="BL437" s="25">
        <f t="shared" si="1562"/>
        <v>6010106</v>
      </c>
      <c r="BM437" s="146">
        <f t="shared" ref="BM437" si="1730">BM424</f>
        <v>4104</v>
      </c>
      <c r="BN437" s="146">
        <f t="shared" si="1665"/>
        <v>6</v>
      </c>
      <c r="BO437" s="146">
        <f t="shared" ref="BO437:BP437" si="1731">BO424</f>
        <v>1</v>
      </c>
      <c r="BP437" s="146">
        <f t="shared" si="1731"/>
        <v>6</v>
      </c>
      <c r="BQ437" s="146">
        <f>VLOOKUP(IF(A437=1,0,A437),宝石属性!$B$26:$D$41,2,0)</f>
        <v>0</v>
      </c>
      <c r="BR437" s="146">
        <f>VLOOKUP(IF(A437=1,0,A437),宝石属性!$B$26:$D$41,3,0)</f>
        <v>0</v>
      </c>
      <c r="BS437" s="146">
        <f t="shared" ref="BS437:BV437" si="1732">IF(BS424="","",BS424)</f>
        <v>2</v>
      </c>
      <c r="BT437" s="146">
        <f t="shared" si="1732"/>
        <v>4</v>
      </c>
      <c r="BU437" s="146">
        <f t="shared" si="1732"/>
        <v>7</v>
      </c>
      <c r="BV437" s="146">
        <f t="shared" si="1732"/>
        <v>8</v>
      </c>
      <c r="BW437" s="357">
        <f t="shared" si="1570"/>
        <v>2001</v>
      </c>
      <c r="BX437" s="357" t="str">
        <f t="shared" si="1571"/>
        <v/>
      </c>
    </row>
    <row r="438" spans="1:76" s="353" customFormat="1">
      <c r="A438" s="120">
        <v>10</v>
      </c>
      <c r="B438" s="120" t="s">
        <v>1110</v>
      </c>
      <c r="C438" s="120" t="str">
        <f t="shared" si="1682"/>
        <v>男衣</v>
      </c>
      <c r="D438" s="120" t="str">
        <f t="shared" si="1560"/>
        <v>10级蓝装男衣</v>
      </c>
      <c r="E438" s="120">
        <f>VLOOKUP($C438,$C$3:$M$15,COLUMNS($C$3:H$15),0)</f>
        <v>60</v>
      </c>
      <c r="F438" s="120" t="str">
        <f>VLOOKUP($C438,$C$3:$M$15,COLUMNS($C$3:I$15),0)</f>
        <v>maxhp_value</v>
      </c>
      <c r="G438" s="120">
        <f>VLOOKUP($C438,$C$3:$M$15,COLUMNS($C$3:J$15),0)</f>
        <v>140</v>
      </c>
      <c r="H438" s="120" t="str">
        <f>VLOOKUP($C438,$C$3:$M$15,COLUMNS($C$3:K$15),0)</f>
        <v>defend_value</v>
      </c>
      <c r="I438" s="120" t="str">
        <f>VLOOKUP($C438,$C$3:$M$15,COLUMNS($C$3:L$15),0)</f>
        <v/>
      </c>
      <c r="J438" s="120" t="str">
        <f>VLOOKUP($C438,$C$3:$M$15,COLUMNS($C$3:M$15),0)</f>
        <v/>
      </c>
      <c r="K438" s="344">
        <f t="shared" si="1683"/>
        <v>50</v>
      </c>
      <c r="L438" s="344">
        <f t="shared" si="1684"/>
        <v>51</v>
      </c>
      <c r="M438" s="344">
        <f t="shared" si="1685"/>
        <v>51</v>
      </c>
      <c r="N438" s="344">
        <f t="shared" si="1686"/>
        <v>51</v>
      </c>
      <c r="O438" s="344">
        <f t="shared" si="1687"/>
        <v>51</v>
      </c>
      <c r="P438" s="344">
        <f t="shared" si="1688"/>
        <v>52</v>
      </c>
      <c r="Q438" s="344">
        <f t="shared" si="1689"/>
        <v>52</v>
      </c>
      <c r="R438" s="344">
        <f t="shared" si="1690"/>
        <v>53</v>
      </c>
      <c r="S438" s="344">
        <f t="shared" si="1691"/>
        <v>53</v>
      </c>
      <c r="T438" s="344">
        <f t="shared" si="1692"/>
        <v>54</v>
      </c>
      <c r="U438" s="356">
        <v>3600</v>
      </c>
      <c r="V438" s="356">
        <v>2800</v>
      </c>
      <c r="W438" s="356">
        <v>2000</v>
      </c>
      <c r="X438" s="356">
        <v>1200</v>
      </c>
      <c r="Y438" s="356">
        <v>400</v>
      </c>
      <c r="Z438" s="344">
        <f t="shared" si="1693"/>
        <v>16</v>
      </c>
      <c r="AA438" s="344">
        <f t="shared" si="1694"/>
        <v>16</v>
      </c>
      <c r="AB438" s="344">
        <f t="shared" si="1695"/>
        <v>16</v>
      </c>
      <c r="AC438" s="344">
        <f t="shared" si="1696"/>
        <v>16</v>
      </c>
      <c r="AD438" s="344">
        <f t="shared" si="1697"/>
        <v>16</v>
      </c>
      <c r="AE438" s="344">
        <f t="shared" si="1698"/>
        <v>16</v>
      </c>
      <c r="AF438" s="344">
        <f t="shared" si="1699"/>
        <v>16</v>
      </c>
      <c r="AG438" s="344">
        <f t="shared" si="1700"/>
        <v>17</v>
      </c>
      <c r="AH438" s="344">
        <f t="shared" si="1701"/>
        <v>17</v>
      </c>
      <c r="AI438" s="344">
        <f t="shared" si="1702"/>
        <v>17</v>
      </c>
      <c r="AJ438" s="356">
        <v>3600</v>
      </c>
      <c r="AK438" s="356">
        <v>2800</v>
      </c>
      <c r="AL438" s="356">
        <v>2000</v>
      </c>
      <c r="AM438" s="356">
        <v>1200</v>
      </c>
      <c r="AN438" s="356">
        <v>400</v>
      </c>
      <c r="AO438" s="344" t="str">
        <f t="shared" si="1703"/>
        <v/>
      </c>
      <c r="AP438" s="344" t="str">
        <f t="shared" si="1704"/>
        <v/>
      </c>
      <c r="AQ438" s="344" t="str">
        <f t="shared" si="1705"/>
        <v/>
      </c>
      <c r="AR438" s="344" t="str">
        <f t="shared" si="1706"/>
        <v/>
      </c>
      <c r="AS438" s="344" t="str">
        <f t="shared" si="1707"/>
        <v/>
      </c>
      <c r="AT438" s="344" t="str">
        <f t="shared" si="1708"/>
        <v/>
      </c>
      <c r="AU438" s="344" t="str">
        <f t="shared" si="1709"/>
        <v/>
      </c>
      <c r="AV438" s="344" t="str">
        <f t="shared" si="1710"/>
        <v/>
      </c>
      <c r="AW438" s="344" t="str">
        <f t="shared" si="1711"/>
        <v/>
      </c>
      <c r="AX438" s="344" t="str">
        <f t="shared" si="1712"/>
        <v/>
      </c>
      <c r="AY438" s="356">
        <v>3600</v>
      </c>
      <c r="AZ438" s="356">
        <v>2800</v>
      </c>
      <c r="BA438" s="356">
        <v>2000</v>
      </c>
      <c r="BB438" s="356">
        <v>1200</v>
      </c>
      <c r="BC438" s="356">
        <v>400</v>
      </c>
      <c r="BD438" s="353">
        <f t="shared" ref="BD438:BH438" si="1733">IF(BD243="","",BD243+60)</f>
        <v>61</v>
      </c>
      <c r="BE438" s="353">
        <f t="shared" si="1733"/>
        <v>61</v>
      </c>
      <c r="BF438" s="353">
        <f t="shared" si="1733"/>
        <v>76</v>
      </c>
      <c r="BG438" s="353">
        <f t="shared" si="1733"/>
        <v>91</v>
      </c>
      <c r="BH438" s="353">
        <f t="shared" si="1733"/>
        <v>106</v>
      </c>
      <c r="BI438" s="146" t="str">
        <f t="shared" si="1676"/>
        <v>61;61</v>
      </c>
      <c r="BJ438" s="352">
        <f t="shared" si="1677"/>
        <v>76</v>
      </c>
      <c r="BK438" s="146" t="str">
        <f t="shared" si="1678"/>
        <v>91;106</v>
      </c>
      <c r="BL438" s="25">
        <f t="shared" si="1562"/>
        <v>6010207</v>
      </c>
      <c r="BM438" s="146">
        <f t="shared" ref="BM438" si="1734">BM425</f>
        <v>312</v>
      </c>
      <c r="BN438" s="146">
        <f t="shared" si="1665"/>
        <v>6</v>
      </c>
      <c r="BO438" s="146">
        <f t="shared" ref="BO438:BP438" si="1735">BO425</f>
        <v>2</v>
      </c>
      <c r="BP438" s="146">
        <f t="shared" si="1735"/>
        <v>7</v>
      </c>
      <c r="BQ438" s="146">
        <f>VLOOKUP(IF(A438=1,0,A438),宝石属性!$B$26:$D$41,2,0)</f>
        <v>0</v>
      </c>
      <c r="BR438" s="146">
        <f>VLOOKUP(IF(A438=1,0,A438),宝石属性!$B$26:$D$41,3,0)</f>
        <v>0</v>
      </c>
      <c r="BS438" s="146">
        <f t="shared" ref="BS438:BV438" si="1736">IF(BS425="","",BS425)</f>
        <v>1</v>
      </c>
      <c r="BT438" s="146">
        <f t="shared" si="1736"/>
        <v>3</v>
      </c>
      <c r="BU438" s="146">
        <f t="shared" si="1736"/>
        <v>5</v>
      </c>
      <c r="BV438" s="146">
        <f t="shared" si="1736"/>
        <v>7</v>
      </c>
      <c r="BW438" s="357">
        <f t="shared" si="1570"/>
        <v>2004</v>
      </c>
      <c r="BX438" s="357" t="str">
        <f t="shared" si="1571"/>
        <v/>
      </c>
    </row>
    <row r="439" spans="1:76" s="353" customFormat="1">
      <c r="A439" s="120">
        <v>10</v>
      </c>
      <c r="B439" s="120" t="s">
        <v>1110</v>
      </c>
      <c r="C439" s="120" t="str">
        <f t="shared" si="1682"/>
        <v>女衣</v>
      </c>
      <c r="D439" s="120" t="str">
        <f t="shared" si="1560"/>
        <v>10级蓝装女衣</v>
      </c>
      <c r="E439" s="120">
        <f>VLOOKUP($C439,$C$3:$M$15,COLUMNS($C$3:H$15),0)</f>
        <v>60</v>
      </c>
      <c r="F439" s="120" t="str">
        <f>VLOOKUP($C439,$C$3:$M$15,COLUMNS($C$3:I$15),0)</f>
        <v>maxhp_value</v>
      </c>
      <c r="G439" s="120">
        <f>VLOOKUP($C439,$C$3:$M$15,COLUMNS($C$3:J$15),0)</f>
        <v>140</v>
      </c>
      <c r="H439" s="120" t="str">
        <f>VLOOKUP($C439,$C$3:$M$15,COLUMNS($C$3:K$15),0)</f>
        <v>defend_value</v>
      </c>
      <c r="I439" s="120" t="str">
        <f>VLOOKUP($C439,$C$3:$M$15,COLUMNS($C$3:L$15),0)</f>
        <v/>
      </c>
      <c r="J439" s="120" t="str">
        <f>VLOOKUP($C439,$C$3:$M$15,COLUMNS($C$3:M$15),0)</f>
        <v/>
      </c>
      <c r="K439" s="344">
        <f t="shared" si="1683"/>
        <v>50</v>
      </c>
      <c r="L439" s="344">
        <f t="shared" si="1684"/>
        <v>51</v>
      </c>
      <c r="M439" s="344">
        <f t="shared" si="1685"/>
        <v>51</v>
      </c>
      <c r="N439" s="344">
        <f t="shared" si="1686"/>
        <v>51</v>
      </c>
      <c r="O439" s="344">
        <f t="shared" si="1687"/>
        <v>51</v>
      </c>
      <c r="P439" s="344">
        <f t="shared" si="1688"/>
        <v>52</v>
      </c>
      <c r="Q439" s="344">
        <f t="shared" si="1689"/>
        <v>52</v>
      </c>
      <c r="R439" s="344">
        <f t="shared" si="1690"/>
        <v>53</v>
      </c>
      <c r="S439" s="344">
        <f t="shared" si="1691"/>
        <v>53</v>
      </c>
      <c r="T439" s="344">
        <f t="shared" si="1692"/>
        <v>54</v>
      </c>
      <c r="U439" s="356">
        <v>3600</v>
      </c>
      <c r="V439" s="356">
        <v>2800</v>
      </c>
      <c r="W439" s="356">
        <v>2000</v>
      </c>
      <c r="X439" s="356">
        <v>1200</v>
      </c>
      <c r="Y439" s="356">
        <v>400</v>
      </c>
      <c r="Z439" s="344">
        <f t="shared" si="1693"/>
        <v>16</v>
      </c>
      <c r="AA439" s="344">
        <f t="shared" si="1694"/>
        <v>16</v>
      </c>
      <c r="AB439" s="344">
        <f t="shared" si="1695"/>
        <v>16</v>
      </c>
      <c r="AC439" s="344">
        <f t="shared" si="1696"/>
        <v>16</v>
      </c>
      <c r="AD439" s="344">
        <f t="shared" si="1697"/>
        <v>16</v>
      </c>
      <c r="AE439" s="344">
        <f t="shared" si="1698"/>
        <v>16</v>
      </c>
      <c r="AF439" s="344">
        <f t="shared" si="1699"/>
        <v>16</v>
      </c>
      <c r="AG439" s="344">
        <f t="shared" si="1700"/>
        <v>17</v>
      </c>
      <c r="AH439" s="344">
        <f t="shared" si="1701"/>
        <v>17</v>
      </c>
      <c r="AI439" s="344">
        <f t="shared" si="1702"/>
        <v>17</v>
      </c>
      <c r="AJ439" s="356">
        <v>3600</v>
      </c>
      <c r="AK439" s="356">
        <v>2800</v>
      </c>
      <c r="AL439" s="356">
        <v>2000</v>
      </c>
      <c r="AM439" s="356">
        <v>1200</v>
      </c>
      <c r="AN439" s="356">
        <v>400</v>
      </c>
      <c r="AO439" s="344" t="str">
        <f t="shared" si="1703"/>
        <v/>
      </c>
      <c r="AP439" s="344" t="str">
        <f t="shared" si="1704"/>
        <v/>
      </c>
      <c r="AQ439" s="344" t="str">
        <f t="shared" si="1705"/>
        <v/>
      </c>
      <c r="AR439" s="344" t="str">
        <f t="shared" si="1706"/>
        <v/>
      </c>
      <c r="AS439" s="344" t="str">
        <f t="shared" si="1707"/>
        <v/>
      </c>
      <c r="AT439" s="344" t="str">
        <f t="shared" si="1708"/>
        <v/>
      </c>
      <c r="AU439" s="344" t="str">
        <f t="shared" si="1709"/>
        <v/>
      </c>
      <c r="AV439" s="344" t="str">
        <f t="shared" si="1710"/>
        <v/>
      </c>
      <c r="AW439" s="344" t="str">
        <f t="shared" si="1711"/>
        <v/>
      </c>
      <c r="AX439" s="344" t="str">
        <f t="shared" si="1712"/>
        <v/>
      </c>
      <c r="AY439" s="356">
        <v>3600</v>
      </c>
      <c r="AZ439" s="356">
        <v>2800</v>
      </c>
      <c r="BA439" s="356">
        <v>2000</v>
      </c>
      <c r="BB439" s="356">
        <v>1200</v>
      </c>
      <c r="BC439" s="356">
        <v>400</v>
      </c>
      <c r="BD439" s="353">
        <f t="shared" ref="BD439:BH439" si="1737">IF(BD244="","",BD244+60)</f>
        <v>61</v>
      </c>
      <c r="BE439" s="353">
        <f t="shared" si="1737"/>
        <v>61</v>
      </c>
      <c r="BF439" s="353">
        <f t="shared" si="1737"/>
        <v>76</v>
      </c>
      <c r="BG439" s="353">
        <f t="shared" si="1737"/>
        <v>91</v>
      </c>
      <c r="BH439" s="353">
        <f t="shared" si="1737"/>
        <v>106</v>
      </c>
      <c r="BI439" s="146" t="str">
        <f t="shared" si="1676"/>
        <v>61;61</v>
      </c>
      <c r="BJ439" s="352">
        <f t="shared" si="1677"/>
        <v>76</v>
      </c>
      <c r="BK439" s="146" t="str">
        <f t="shared" si="1678"/>
        <v>91;106</v>
      </c>
      <c r="BL439" s="25">
        <f t="shared" si="1562"/>
        <v>6010208</v>
      </c>
      <c r="BM439" s="146">
        <f t="shared" ref="BM439" si="1738">BM426</f>
        <v>568</v>
      </c>
      <c r="BN439" s="146">
        <f t="shared" si="1665"/>
        <v>6</v>
      </c>
      <c r="BO439" s="146">
        <f t="shared" ref="BO439:BP439" si="1739">BO426</f>
        <v>2</v>
      </c>
      <c r="BP439" s="146">
        <f t="shared" si="1739"/>
        <v>8</v>
      </c>
      <c r="BQ439" s="146">
        <f>VLOOKUP(IF(A439=1,0,A439),宝石属性!$B$26:$D$41,2,0)</f>
        <v>0</v>
      </c>
      <c r="BR439" s="146">
        <f>VLOOKUP(IF(A439=1,0,A439),宝石属性!$B$26:$D$41,3,0)</f>
        <v>0</v>
      </c>
      <c r="BS439" s="146">
        <f t="shared" ref="BS439:BV439" si="1740">IF(BS426="","",BS426)</f>
        <v>1</v>
      </c>
      <c r="BT439" s="146">
        <f t="shared" si="1740"/>
        <v>3</v>
      </c>
      <c r="BU439" s="146">
        <f t="shared" si="1740"/>
        <v>5</v>
      </c>
      <c r="BV439" s="146">
        <f t="shared" si="1740"/>
        <v>7</v>
      </c>
      <c r="BW439" s="357">
        <f t="shared" si="1570"/>
        <v>2004</v>
      </c>
      <c r="BX439" s="357" t="str">
        <f t="shared" si="1571"/>
        <v/>
      </c>
    </row>
    <row r="440" spans="1:76" s="353" customFormat="1">
      <c r="A440" s="120">
        <v>10</v>
      </c>
      <c r="B440" s="120" t="s">
        <v>1110</v>
      </c>
      <c r="C440" s="120" t="str">
        <f t="shared" si="1682"/>
        <v>男头盔</v>
      </c>
      <c r="D440" s="120" t="str">
        <f t="shared" si="1560"/>
        <v>10级蓝装男头盔</v>
      </c>
      <c r="E440" s="120">
        <f>VLOOKUP($C440,$C$3:$M$15,COLUMNS($C$3:H$15),0)</f>
        <v>90</v>
      </c>
      <c r="F440" s="120" t="str">
        <f>VLOOKUP($C440,$C$3:$M$15,COLUMNS($C$3:I$15),0)</f>
        <v>maxmp_value</v>
      </c>
      <c r="G440" s="120">
        <f>VLOOKUP($C440,$C$3:$M$15,COLUMNS($C$3:J$15),0)</f>
        <v>140</v>
      </c>
      <c r="H440" s="120" t="str">
        <f>VLOOKUP($C440,$C$3:$M$15,COLUMNS($C$3:K$15),0)</f>
        <v>defend_value</v>
      </c>
      <c r="I440" s="120" t="str">
        <f>VLOOKUP($C440,$C$3:$M$15,COLUMNS($C$3:L$15),0)</f>
        <v/>
      </c>
      <c r="J440" s="120" t="str">
        <f>VLOOKUP($C440,$C$3:$M$15,COLUMNS($C$3:M$15),0)</f>
        <v/>
      </c>
      <c r="K440" s="344">
        <f t="shared" si="1683"/>
        <v>62</v>
      </c>
      <c r="L440" s="344">
        <f t="shared" si="1684"/>
        <v>63</v>
      </c>
      <c r="M440" s="344">
        <f t="shared" si="1685"/>
        <v>63</v>
      </c>
      <c r="N440" s="344">
        <f t="shared" si="1686"/>
        <v>64</v>
      </c>
      <c r="O440" s="344">
        <f t="shared" si="1687"/>
        <v>64</v>
      </c>
      <c r="P440" s="344">
        <f t="shared" si="1688"/>
        <v>65</v>
      </c>
      <c r="Q440" s="344">
        <f t="shared" si="1689"/>
        <v>65</v>
      </c>
      <c r="R440" s="344">
        <f t="shared" si="1690"/>
        <v>66</v>
      </c>
      <c r="S440" s="344">
        <f t="shared" si="1691"/>
        <v>66</v>
      </c>
      <c r="T440" s="344">
        <f t="shared" si="1692"/>
        <v>67</v>
      </c>
      <c r="U440" s="356">
        <v>3600</v>
      </c>
      <c r="V440" s="356">
        <v>2800</v>
      </c>
      <c r="W440" s="356">
        <v>2000</v>
      </c>
      <c r="X440" s="356">
        <v>1200</v>
      </c>
      <c r="Y440" s="356">
        <v>400</v>
      </c>
      <c r="Z440" s="344">
        <f t="shared" si="1693"/>
        <v>9</v>
      </c>
      <c r="AA440" s="344">
        <f t="shared" si="1694"/>
        <v>9</v>
      </c>
      <c r="AB440" s="344">
        <f t="shared" si="1695"/>
        <v>9</v>
      </c>
      <c r="AC440" s="344">
        <f t="shared" si="1696"/>
        <v>10</v>
      </c>
      <c r="AD440" s="344">
        <f t="shared" si="1697"/>
        <v>10</v>
      </c>
      <c r="AE440" s="344">
        <f t="shared" si="1698"/>
        <v>10</v>
      </c>
      <c r="AF440" s="344">
        <f t="shared" si="1699"/>
        <v>10</v>
      </c>
      <c r="AG440" s="344">
        <f t="shared" si="1700"/>
        <v>10</v>
      </c>
      <c r="AH440" s="344">
        <f t="shared" si="1701"/>
        <v>10</v>
      </c>
      <c r="AI440" s="344">
        <f t="shared" si="1702"/>
        <v>10</v>
      </c>
      <c r="AJ440" s="356">
        <v>3600</v>
      </c>
      <c r="AK440" s="356">
        <v>2800</v>
      </c>
      <c r="AL440" s="356">
        <v>2000</v>
      </c>
      <c r="AM440" s="356">
        <v>1200</v>
      </c>
      <c r="AN440" s="356">
        <v>400</v>
      </c>
      <c r="AO440" s="344" t="str">
        <f t="shared" si="1703"/>
        <v/>
      </c>
      <c r="AP440" s="344" t="str">
        <f t="shared" si="1704"/>
        <v/>
      </c>
      <c r="AQ440" s="344" t="str">
        <f t="shared" si="1705"/>
        <v/>
      </c>
      <c r="AR440" s="344" t="str">
        <f t="shared" si="1706"/>
        <v/>
      </c>
      <c r="AS440" s="344" t="str">
        <f t="shared" si="1707"/>
        <v/>
      </c>
      <c r="AT440" s="344" t="str">
        <f t="shared" si="1708"/>
        <v/>
      </c>
      <c r="AU440" s="344" t="str">
        <f t="shared" si="1709"/>
        <v/>
      </c>
      <c r="AV440" s="344" t="str">
        <f t="shared" si="1710"/>
        <v/>
      </c>
      <c r="AW440" s="344" t="str">
        <f t="shared" si="1711"/>
        <v/>
      </c>
      <c r="AX440" s="344" t="str">
        <f t="shared" si="1712"/>
        <v/>
      </c>
      <c r="AY440" s="356">
        <v>3600</v>
      </c>
      <c r="AZ440" s="356">
        <v>2800</v>
      </c>
      <c r="BA440" s="356">
        <v>2000</v>
      </c>
      <c r="BB440" s="356">
        <v>1200</v>
      </c>
      <c r="BC440" s="356">
        <v>400</v>
      </c>
      <c r="BD440" s="353" t="str">
        <f t="shared" ref="BD440:BH440" si="1741">IF(BD245="","",BD245+60)</f>
        <v/>
      </c>
      <c r="BE440" s="353" t="str">
        <f t="shared" si="1741"/>
        <v/>
      </c>
      <c r="BF440" s="353" t="str">
        <f t="shared" si="1741"/>
        <v/>
      </c>
      <c r="BG440" s="353" t="str">
        <f t="shared" si="1741"/>
        <v/>
      </c>
      <c r="BH440" s="353" t="str">
        <f t="shared" si="1741"/>
        <v/>
      </c>
      <c r="BI440" s="146" t="str">
        <f t="shared" si="1676"/>
        <v/>
      </c>
      <c r="BJ440" s="352" t="str">
        <f t="shared" si="1677"/>
        <v/>
      </c>
      <c r="BK440" s="146" t="str">
        <f t="shared" si="1678"/>
        <v/>
      </c>
      <c r="BL440" s="25">
        <f t="shared" si="1562"/>
        <v>6010309</v>
      </c>
      <c r="BM440" s="146">
        <f t="shared" ref="BM440" si="1742">BM427</f>
        <v>1640</v>
      </c>
      <c r="BN440" s="146">
        <f t="shared" si="1665"/>
        <v>6</v>
      </c>
      <c r="BO440" s="146">
        <f t="shared" ref="BO440:BP440" si="1743">BO427</f>
        <v>3</v>
      </c>
      <c r="BP440" s="146">
        <f t="shared" si="1743"/>
        <v>9</v>
      </c>
      <c r="BQ440" s="146">
        <f>VLOOKUP(IF(A440=1,0,A440),宝石属性!$B$26:$D$41,2,0)</f>
        <v>0</v>
      </c>
      <c r="BR440" s="146">
        <f>VLOOKUP(IF(A440=1,0,A440),宝石属性!$B$26:$D$41,3,0)</f>
        <v>0</v>
      </c>
      <c r="BS440" s="146">
        <f t="shared" ref="BS440:BV440" si="1744">IF(BS427="","",BS427)</f>
        <v>2</v>
      </c>
      <c r="BT440" s="146">
        <f t="shared" si="1744"/>
        <v>3</v>
      </c>
      <c r="BU440" s="146" t="str">
        <f t="shared" si="1744"/>
        <v/>
      </c>
      <c r="BV440" s="146" t="str">
        <f t="shared" si="1744"/>
        <v/>
      </c>
      <c r="BW440" s="357">
        <f t="shared" si="1570"/>
        <v>2007</v>
      </c>
      <c r="BX440" s="357" t="str">
        <f t="shared" si="1571"/>
        <v/>
      </c>
    </row>
    <row r="441" spans="1:76" s="353" customFormat="1">
      <c r="A441" s="120">
        <v>10</v>
      </c>
      <c r="B441" s="120" t="s">
        <v>1110</v>
      </c>
      <c r="C441" s="120" t="str">
        <f t="shared" si="1682"/>
        <v>女头饰</v>
      </c>
      <c r="D441" s="120" t="str">
        <f t="shared" si="1560"/>
        <v>10级蓝装女头饰</v>
      </c>
      <c r="E441" s="120">
        <f>VLOOKUP($C441,$C$3:$M$15,COLUMNS($C$3:H$15),0)</f>
        <v>90</v>
      </c>
      <c r="F441" s="120" t="str">
        <f>VLOOKUP($C441,$C$3:$M$15,COLUMNS($C$3:I$15),0)</f>
        <v>maxmp_value</v>
      </c>
      <c r="G441" s="120">
        <f>VLOOKUP($C441,$C$3:$M$15,COLUMNS($C$3:J$15),0)</f>
        <v>140</v>
      </c>
      <c r="H441" s="120" t="str">
        <f>VLOOKUP($C441,$C$3:$M$15,COLUMNS($C$3:K$15),0)</f>
        <v>defend_value</v>
      </c>
      <c r="I441" s="120" t="str">
        <f>VLOOKUP($C441,$C$3:$M$15,COLUMNS($C$3:L$15),0)</f>
        <v/>
      </c>
      <c r="J441" s="120" t="str">
        <f>VLOOKUP($C441,$C$3:$M$15,COLUMNS($C$3:M$15),0)</f>
        <v/>
      </c>
      <c r="K441" s="344">
        <f t="shared" si="1683"/>
        <v>62</v>
      </c>
      <c r="L441" s="344">
        <f t="shared" si="1684"/>
        <v>63</v>
      </c>
      <c r="M441" s="344">
        <f t="shared" si="1685"/>
        <v>63</v>
      </c>
      <c r="N441" s="344">
        <f t="shared" si="1686"/>
        <v>64</v>
      </c>
      <c r="O441" s="344">
        <f t="shared" si="1687"/>
        <v>64</v>
      </c>
      <c r="P441" s="344">
        <f t="shared" si="1688"/>
        <v>65</v>
      </c>
      <c r="Q441" s="344">
        <f t="shared" si="1689"/>
        <v>65</v>
      </c>
      <c r="R441" s="344">
        <f t="shared" si="1690"/>
        <v>66</v>
      </c>
      <c r="S441" s="344">
        <f t="shared" si="1691"/>
        <v>66</v>
      </c>
      <c r="T441" s="344">
        <f t="shared" si="1692"/>
        <v>67</v>
      </c>
      <c r="U441" s="356">
        <v>3600</v>
      </c>
      <c r="V441" s="356">
        <v>2800</v>
      </c>
      <c r="W441" s="356">
        <v>2000</v>
      </c>
      <c r="X441" s="356">
        <v>1200</v>
      </c>
      <c r="Y441" s="356">
        <v>400</v>
      </c>
      <c r="Z441" s="344">
        <f t="shared" si="1693"/>
        <v>9</v>
      </c>
      <c r="AA441" s="344">
        <f t="shared" si="1694"/>
        <v>9</v>
      </c>
      <c r="AB441" s="344">
        <f t="shared" si="1695"/>
        <v>9</v>
      </c>
      <c r="AC441" s="344">
        <f t="shared" si="1696"/>
        <v>10</v>
      </c>
      <c r="AD441" s="344">
        <f t="shared" si="1697"/>
        <v>10</v>
      </c>
      <c r="AE441" s="344">
        <f t="shared" si="1698"/>
        <v>10</v>
      </c>
      <c r="AF441" s="344">
        <f t="shared" si="1699"/>
        <v>10</v>
      </c>
      <c r="AG441" s="344">
        <f t="shared" si="1700"/>
        <v>10</v>
      </c>
      <c r="AH441" s="344">
        <f t="shared" si="1701"/>
        <v>10</v>
      </c>
      <c r="AI441" s="344">
        <f t="shared" si="1702"/>
        <v>10</v>
      </c>
      <c r="AJ441" s="356">
        <v>3600</v>
      </c>
      <c r="AK441" s="356">
        <v>2800</v>
      </c>
      <c r="AL441" s="356">
        <v>2000</v>
      </c>
      <c r="AM441" s="356">
        <v>1200</v>
      </c>
      <c r="AN441" s="356">
        <v>400</v>
      </c>
      <c r="AO441" s="344" t="str">
        <f t="shared" si="1703"/>
        <v/>
      </c>
      <c r="AP441" s="344" t="str">
        <f t="shared" si="1704"/>
        <v/>
      </c>
      <c r="AQ441" s="344" t="str">
        <f t="shared" si="1705"/>
        <v/>
      </c>
      <c r="AR441" s="344" t="str">
        <f t="shared" si="1706"/>
        <v/>
      </c>
      <c r="AS441" s="344" t="str">
        <f t="shared" si="1707"/>
        <v/>
      </c>
      <c r="AT441" s="344" t="str">
        <f t="shared" si="1708"/>
        <v/>
      </c>
      <c r="AU441" s="344" t="str">
        <f t="shared" si="1709"/>
        <v/>
      </c>
      <c r="AV441" s="344" t="str">
        <f t="shared" si="1710"/>
        <v/>
      </c>
      <c r="AW441" s="344" t="str">
        <f t="shared" si="1711"/>
        <v/>
      </c>
      <c r="AX441" s="344" t="str">
        <f t="shared" si="1712"/>
        <v/>
      </c>
      <c r="AY441" s="356">
        <v>3600</v>
      </c>
      <c r="AZ441" s="356">
        <v>2800</v>
      </c>
      <c r="BA441" s="356">
        <v>2000</v>
      </c>
      <c r="BB441" s="356">
        <v>1200</v>
      </c>
      <c r="BC441" s="356">
        <v>400</v>
      </c>
      <c r="BD441" s="353" t="str">
        <f t="shared" ref="BD441:BH441" si="1745">IF(BD246="","",BD246+60)</f>
        <v/>
      </c>
      <c r="BE441" s="353" t="str">
        <f t="shared" si="1745"/>
        <v/>
      </c>
      <c r="BF441" s="353" t="str">
        <f t="shared" si="1745"/>
        <v/>
      </c>
      <c r="BG441" s="353" t="str">
        <f t="shared" si="1745"/>
        <v/>
      </c>
      <c r="BH441" s="353" t="str">
        <f t="shared" si="1745"/>
        <v/>
      </c>
      <c r="BI441" s="146" t="str">
        <f t="shared" si="1676"/>
        <v/>
      </c>
      <c r="BJ441" s="352" t="str">
        <f t="shared" si="1677"/>
        <v/>
      </c>
      <c r="BK441" s="146" t="str">
        <f t="shared" si="1678"/>
        <v/>
      </c>
      <c r="BL441" s="25">
        <f t="shared" si="1562"/>
        <v>6010310</v>
      </c>
      <c r="BM441" s="146">
        <f t="shared" ref="BM441" si="1746">BM428</f>
        <v>1384</v>
      </c>
      <c r="BN441" s="146">
        <f t="shared" si="1665"/>
        <v>6</v>
      </c>
      <c r="BO441" s="146">
        <f t="shared" ref="BO441:BP441" si="1747">BO428</f>
        <v>3</v>
      </c>
      <c r="BP441" s="146">
        <f t="shared" si="1747"/>
        <v>10</v>
      </c>
      <c r="BQ441" s="146">
        <f>VLOOKUP(IF(A441=1,0,A441),宝石属性!$B$26:$D$41,2,0)</f>
        <v>0</v>
      </c>
      <c r="BR441" s="146">
        <f>VLOOKUP(IF(A441=1,0,A441),宝石属性!$B$26:$D$41,3,0)</f>
        <v>0</v>
      </c>
      <c r="BS441" s="146">
        <f t="shared" ref="BS441:BV441" si="1748">IF(BS428="","",BS428)</f>
        <v>2</v>
      </c>
      <c r="BT441" s="146">
        <f t="shared" si="1748"/>
        <v>3</v>
      </c>
      <c r="BU441" s="146" t="str">
        <f t="shared" si="1748"/>
        <v/>
      </c>
      <c r="BV441" s="146" t="str">
        <f t="shared" si="1748"/>
        <v/>
      </c>
      <c r="BW441" s="357">
        <f t="shared" si="1570"/>
        <v>2007</v>
      </c>
      <c r="BX441" s="357" t="str">
        <f t="shared" si="1571"/>
        <v/>
      </c>
    </row>
    <row r="442" spans="1:76" s="353" customFormat="1">
      <c r="A442" s="120">
        <v>10</v>
      </c>
      <c r="B442" s="120" t="s">
        <v>1110</v>
      </c>
      <c r="C442" s="120" t="str">
        <f t="shared" si="1682"/>
        <v>项链</v>
      </c>
      <c r="D442" s="120" t="str">
        <f t="shared" si="1560"/>
        <v>10级蓝装项链</v>
      </c>
      <c r="E442" s="120">
        <f>VLOOKUP($C442,$C$3:$M$15,COLUMNS($C$3:H$15),0)</f>
        <v>150</v>
      </c>
      <c r="F442" s="120" t="str">
        <f>VLOOKUP($C442,$C$3:$M$15,COLUMNS($C$3:I$15),0)</f>
        <v>magicattack_value</v>
      </c>
      <c r="G442" s="120">
        <f>VLOOKUP($C442,$C$3:$M$15,COLUMNS($C$3:J$15),0)</f>
        <v>160</v>
      </c>
      <c r="H442" s="120" t="str">
        <f>VLOOKUP($C442,$C$3:$M$15,COLUMNS($C$3:K$15),0)</f>
        <v>magicdef_value</v>
      </c>
      <c r="I442" s="120" t="str">
        <f>VLOOKUP($C442,$C$3:$M$15,COLUMNS($C$3:L$15),0)</f>
        <v/>
      </c>
      <c r="J442" s="120" t="str">
        <f>VLOOKUP($C442,$C$3:$M$15,COLUMNS($C$3:M$15),0)</f>
        <v/>
      </c>
      <c r="K442" s="344">
        <f t="shared" si="1683"/>
        <v>17</v>
      </c>
      <c r="L442" s="344">
        <f t="shared" si="1684"/>
        <v>17</v>
      </c>
      <c r="M442" s="344">
        <f t="shared" si="1685"/>
        <v>17</v>
      </c>
      <c r="N442" s="344">
        <f t="shared" si="1686"/>
        <v>18</v>
      </c>
      <c r="O442" s="344">
        <f t="shared" si="1687"/>
        <v>18</v>
      </c>
      <c r="P442" s="344">
        <f t="shared" si="1688"/>
        <v>18</v>
      </c>
      <c r="Q442" s="344">
        <f t="shared" si="1689"/>
        <v>18</v>
      </c>
      <c r="R442" s="344">
        <f t="shared" si="1690"/>
        <v>18</v>
      </c>
      <c r="S442" s="344">
        <f t="shared" si="1691"/>
        <v>18</v>
      </c>
      <c r="T442" s="344">
        <f t="shared" si="1692"/>
        <v>18</v>
      </c>
      <c r="U442" s="356">
        <v>3600</v>
      </c>
      <c r="V442" s="356">
        <v>2800</v>
      </c>
      <c r="W442" s="356">
        <v>2000</v>
      </c>
      <c r="X442" s="356">
        <v>1200</v>
      </c>
      <c r="Y442" s="356">
        <v>400</v>
      </c>
      <c r="Z442" s="344">
        <f t="shared" si="1693"/>
        <v>9</v>
      </c>
      <c r="AA442" s="344">
        <f t="shared" si="1694"/>
        <v>9</v>
      </c>
      <c r="AB442" s="344">
        <f t="shared" si="1695"/>
        <v>9</v>
      </c>
      <c r="AC442" s="344">
        <f t="shared" si="1696"/>
        <v>9</v>
      </c>
      <c r="AD442" s="344">
        <f t="shared" si="1697"/>
        <v>9</v>
      </c>
      <c r="AE442" s="344">
        <f t="shared" si="1698"/>
        <v>10</v>
      </c>
      <c r="AF442" s="344">
        <f t="shared" si="1699"/>
        <v>10</v>
      </c>
      <c r="AG442" s="344">
        <f t="shared" si="1700"/>
        <v>10</v>
      </c>
      <c r="AH442" s="344">
        <f t="shared" si="1701"/>
        <v>10</v>
      </c>
      <c r="AI442" s="344">
        <f t="shared" si="1702"/>
        <v>10</v>
      </c>
      <c r="AJ442" s="356">
        <v>3600</v>
      </c>
      <c r="AK442" s="356">
        <v>2800</v>
      </c>
      <c r="AL442" s="356">
        <v>2000</v>
      </c>
      <c r="AM442" s="356">
        <v>1200</v>
      </c>
      <c r="AN442" s="356">
        <v>400</v>
      </c>
      <c r="AO442" s="344" t="str">
        <f t="shared" si="1703"/>
        <v/>
      </c>
      <c r="AP442" s="344" t="str">
        <f t="shared" si="1704"/>
        <v/>
      </c>
      <c r="AQ442" s="344" t="str">
        <f t="shared" si="1705"/>
        <v/>
      </c>
      <c r="AR442" s="344" t="str">
        <f t="shared" si="1706"/>
        <v/>
      </c>
      <c r="AS442" s="344" t="str">
        <f t="shared" si="1707"/>
        <v/>
      </c>
      <c r="AT442" s="344" t="str">
        <f t="shared" si="1708"/>
        <v/>
      </c>
      <c r="AU442" s="344" t="str">
        <f t="shared" si="1709"/>
        <v/>
      </c>
      <c r="AV442" s="344" t="str">
        <f t="shared" si="1710"/>
        <v/>
      </c>
      <c r="AW442" s="344" t="str">
        <f t="shared" si="1711"/>
        <v/>
      </c>
      <c r="AX442" s="344" t="str">
        <f t="shared" si="1712"/>
        <v/>
      </c>
      <c r="AY442" s="356">
        <v>3600</v>
      </c>
      <c r="AZ442" s="356">
        <v>2800</v>
      </c>
      <c r="BA442" s="356">
        <v>2000</v>
      </c>
      <c r="BB442" s="356">
        <v>1200</v>
      </c>
      <c r="BC442" s="356">
        <v>400</v>
      </c>
      <c r="BD442" s="353" t="str">
        <f t="shared" ref="BD442:BH442" si="1749">IF(BD247="","",BD247+60)</f>
        <v/>
      </c>
      <c r="BE442" s="353" t="str">
        <f t="shared" si="1749"/>
        <v/>
      </c>
      <c r="BF442" s="353" t="str">
        <f t="shared" si="1749"/>
        <v/>
      </c>
      <c r="BG442" s="353" t="str">
        <f t="shared" si="1749"/>
        <v/>
      </c>
      <c r="BH442" s="353" t="str">
        <f t="shared" si="1749"/>
        <v/>
      </c>
      <c r="BI442" s="146" t="str">
        <f t="shared" si="1676"/>
        <v/>
      </c>
      <c r="BJ442" s="352" t="str">
        <f t="shared" si="1677"/>
        <v/>
      </c>
      <c r="BK442" s="146" t="str">
        <f t="shared" si="1678"/>
        <v/>
      </c>
      <c r="BL442" s="25">
        <f t="shared" si="1562"/>
        <v>6010411</v>
      </c>
      <c r="BM442" s="146">
        <f t="shared" ref="BM442" si="1750">BM429</f>
        <v>40</v>
      </c>
      <c r="BN442" s="146">
        <f t="shared" si="1665"/>
        <v>6</v>
      </c>
      <c r="BO442" s="146">
        <f t="shared" ref="BO442:BP442" si="1751">BO429</f>
        <v>4</v>
      </c>
      <c r="BP442" s="146">
        <f t="shared" si="1751"/>
        <v>11</v>
      </c>
      <c r="BQ442" s="146">
        <f>VLOOKUP(IF(A442=1,0,A442),宝石属性!$B$26:$D$41,2,0)</f>
        <v>0</v>
      </c>
      <c r="BR442" s="146">
        <f>VLOOKUP(IF(A442=1,0,A442),宝石属性!$B$26:$D$41,3,0)</f>
        <v>0</v>
      </c>
      <c r="BS442" s="146">
        <f t="shared" ref="BS442:BV442" si="1752">IF(BS429="","",BS429)</f>
        <v>4</v>
      </c>
      <c r="BT442" s="146">
        <f t="shared" si="1752"/>
        <v>5</v>
      </c>
      <c r="BU442" s="146" t="str">
        <f t="shared" si="1752"/>
        <v/>
      </c>
      <c r="BV442" s="146" t="str">
        <f t="shared" si="1752"/>
        <v/>
      </c>
      <c r="BW442" s="357">
        <f t="shared" si="1570"/>
        <v>2010</v>
      </c>
      <c r="BX442" s="357" t="str">
        <f t="shared" si="1571"/>
        <v/>
      </c>
    </row>
    <row r="443" spans="1:76" s="353" customFormat="1">
      <c r="A443" s="120">
        <v>10</v>
      </c>
      <c r="B443" s="120" t="s">
        <v>1110</v>
      </c>
      <c r="C443" s="120" t="str">
        <f t="shared" si="1682"/>
        <v>腰带</v>
      </c>
      <c r="D443" s="120" t="str">
        <f t="shared" si="1560"/>
        <v>10级蓝装腰带</v>
      </c>
      <c r="E443" s="120">
        <f>VLOOKUP($C443,$C$3:$M$15,COLUMNS($C$3:H$15),0)</f>
        <v>60</v>
      </c>
      <c r="F443" s="120" t="str">
        <f>VLOOKUP($C443,$C$3:$M$15,COLUMNS($C$3:I$15),0)</f>
        <v>maxhp_value</v>
      </c>
      <c r="G443" s="120">
        <f>VLOOKUP($C443,$C$3:$M$15,COLUMNS($C$3:J$15),0)</f>
        <v>140</v>
      </c>
      <c r="H443" s="120" t="str">
        <f>VLOOKUP($C443,$C$3:$M$15,COLUMNS($C$3:K$15),0)</f>
        <v>defend_value</v>
      </c>
      <c r="I443" s="120" t="str">
        <f>VLOOKUP($C443,$C$3:$M$15,COLUMNS($C$3:L$15),0)</f>
        <v/>
      </c>
      <c r="J443" s="120" t="str">
        <f>VLOOKUP($C443,$C$3:$M$15,COLUMNS($C$3:M$15),0)</f>
        <v/>
      </c>
      <c r="K443" s="344">
        <f t="shared" si="1683"/>
        <v>75</v>
      </c>
      <c r="L443" s="344">
        <f t="shared" si="1684"/>
        <v>76</v>
      </c>
      <c r="M443" s="344">
        <f t="shared" si="1685"/>
        <v>76</v>
      </c>
      <c r="N443" s="344">
        <f t="shared" si="1686"/>
        <v>77</v>
      </c>
      <c r="O443" s="344">
        <f t="shared" si="1687"/>
        <v>77</v>
      </c>
      <c r="P443" s="344">
        <f t="shared" si="1688"/>
        <v>78</v>
      </c>
      <c r="Q443" s="344">
        <f t="shared" si="1689"/>
        <v>78</v>
      </c>
      <c r="R443" s="344">
        <f t="shared" si="1690"/>
        <v>80</v>
      </c>
      <c r="S443" s="344">
        <f t="shared" si="1691"/>
        <v>80</v>
      </c>
      <c r="T443" s="344">
        <f t="shared" si="1692"/>
        <v>81</v>
      </c>
      <c r="U443" s="356">
        <v>3600</v>
      </c>
      <c r="V443" s="356">
        <v>2800</v>
      </c>
      <c r="W443" s="356">
        <v>2000</v>
      </c>
      <c r="X443" s="356">
        <v>1200</v>
      </c>
      <c r="Y443" s="356">
        <v>400</v>
      </c>
      <c r="Z443" s="344">
        <f t="shared" si="1693"/>
        <v>6</v>
      </c>
      <c r="AA443" s="344">
        <f t="shared" si="1694"/>
        <v>6</v>
      </c>
      <c r="AB443" s="344">
        <f t="shared" si="1695"/>
        <v>6</v>
      </c>
      <c r="AC443" s="344">
        <f t="shared" si="1696"/>
        <v>6</v>
      </c>
      <c r="AD443" s="344">
        <f t="shared" si="1697"/>
        <v>6</v>
      </c>
      <c r="AE443" s="344">
        <f t="shared" si="1698"/>
        <v>7</v>
      </c>
      <c r="AF443" s="344">
        <f t="shared" si="1699"/>
        <v>7</v>
      </c>
      <c r="AG443" s="344">
        <f t="shared" si="1700"/>
        <v>7</v>
      </c>
      <c r="AH443" s="344">
        <f t="shared" si="1701"/>
        <v>7</v>
      </c>
      <c r="AI443" s="344">
        <f t="shared" si="1702"/>
        <v>7</v>
      </c>
      <c r="AJ443" s="356">
        <v>3600</v>
      </c>
      <c r="AK443" s="356">
        <v>2800</v>
      </c>
      <c r="AL443" s="356">
        <v>2000</v>
      </c>
      <c r="AM443" s="356">
        <v>1200</v>
      </c>
      <c r="AN443" s="356">
        <v>400</v>
      </c>
      <c r="AO443" s="344" t="str">
        <f t="shared" si="1703"/>
        <v/>
      </c>
      <c r="AP443" s="344" t="str">
        <f t="shared" si="1704"/>
        <v/>
      </c>
      <c r="AQ443" s="344" t="str">
        <f t="shared" si="1705"/>
        <v/>
      </c>
      <c r="AR443" s="344" t="str">
        <f t="shared" si="1706"/>
        <v/>
      </c>
      <c r="AS443" s="344" t="str">
        <f t="shared" si="1707"/>
        <v/>
      </c>
      <c r="AT443" s="344" t="str">
        <f t="shared" si="1708"/>
        <v/>
      </c>
      <c r="AU443" s="344" t="str">
        <f t="shared" si="1709"/>
        <v/>
      </c>
      <c r="AV443" s="344" t="str">
        <f t="shared" si="1710"/>
        <v/>
      </c>
      <c r="AW443" s="344" t="str">
        <f t="shared" si="1711"/>
        <v/>
      </c>
      <c r="AX443" s="344" t="str">
        <f t="shared" si="1712"/>
        <v/>
      </c>
      <c r="AY443" s="356">
        <v>3600</v>
      </c>
      <c r="AZ443" s="356">
        <v>2800</v>
      </c>
      <c r="BA443" s="356">
        <v>2000</v>
      </c>
      <c r="BB443" s="356">
        <v>1200</v>
      </c>
      <c r="BC443" s="356">
        <v>400</v>
      </c>
      <c r="BD443" s="353" t="str">
        <f t="shared" ref="BD443:BH443" si="1753">IF(BD248="","",BD248+60)</f>
        <v/>
      </c>
      <c r="BE443" s="353" t="str">
        <f t="shared" si="1753"/>
        <v/>
      </c>
      <c r="BF443" s="353" t="str">
        <f t="shared" si="1753"/>
        <v/>
      </c>
      <c r="BG443" s="353" t="str">
        <f t="shared" si="1753"/>
        <v/>
      </c>
      <c r="BH443" s="353" t="str">
        <f t="shared" si="1753"/>
        <v/>
      </c>
      <c r="BI443" s="146" t="str">
        <f t="shared" si="1676"/>
        <v/>
      </c>
      <c r="BJ443" s="352" t="str">
        <f t="shared" si="1677"/>
        <v/>
      </c>
      <c r="BK443" s="146" t="str">
        <f t="shared" si="1678"/>
        <v/>
      </c>
      <c r="BL443" s="25">
        <f t="shared" si="1562"/>
        <v>6010512</v>
      </c>
      <c r="BM443" s="146">
        <f t="shared" ref="BM443" si="1754">BM430</f>
        <v>72</v>
      </c>
      <c r="BN443" s="146">
        <f t="shared" si="1665"/>
        <v>6</v>
      </c>
      <c r="BO443" s="146">
        <f t="shared" ref="BO443:BP443" si="1755">BO430</f>
        <v>5</v>
      </c>
      <c r="BP443" s="146">
        <f t="shared" si="1755"/>
        <v>12</v>
      </c>
      <c r="BQ443" s="146">
        <f>VLOOKUP(IF(A443=1,0,A443),宝石属性!$B$26:$D$41,2,0)</f>
        <v>0</v>
      </c>
      <c r="BR443" s="146">
        <f>VLOOKUP(IF(A443=1,0,A443),宝石属性!$B$26:$D$41,3,0)</f>
        <v>0</v>
      </c>
      <c r="BS443" s="146">
        <f t="shared" ref="BS443:BV443" si="1756">IF(BS430="","",BS430)</f>
        <v>1</v>
      </c>
      <c r="BT443" s="146">
        <f t="shared" si="1756"/>
        <v>6</v>
      </c>
      <c r="BU443" s="146">
        <f t="shared" si="1756"/>
        <v>9</v>
      </c>
      <c r="BV443" s="146" t="str">
        <f t="shared" si="1756"/>
        <v/>
      </c>
      <c r="BW443" s="357">
        <f t="shared" si="1570"/>
        <v>2013</v>
      </c>
      <c r="BX443" s="357" t="str">
        <f t="shared" si="1571"/>
        <v/>
      </c>
    </row>
    <row r="444" spans="1:76" s="353" customFormat="1">
      <c r="A444" s="120">
        <v>10</v>
      </c>
      <c r="B444" s="120" t="s">
        <v>1110</v>
      </c>
      <c r="C444" s="120" t="str">
        <f t="shared" si="1682"/>
        <v>鞋子</v>
      </c>
      <c r="D444" s="120" t="str">
        <f t="shared" si="1560"/>
        <v>10级蓝装鞋子</v>
      </c>
      <c r="E444" s="120">
        <f>VLOOKUP($C444,$C$3:$M$15,COLUMNS($C$3:H$15),0)</f>
        <v>160</v>
      </c>
      <c r="F444" s="120" t="str">
        <f>VLOOKUP($C444,$C$3:$M$15,COLUMNS($C$3:I$15),0)</f>
        <v>magicdef_value</v>
      </c>
      <c r="G444" s="120">
        <f>VLOOKUP($C444,$C$3:$M$15,COLUMNS($C$3:J$15),0)</f>
        <v>200</v>
      </c>
      <c r="H444" s="120" t="str">
        <f>VLOOKUP($C444,$C$3:$M$15,COLUMNS($C$3:K$15),0)</f>
        <v>speed_value</v>
      </c>
      <c r="I444" s="120" t="str">
        <f>VLOOKUP($C444,$C$3:$M$15,COLUMNS($C$3:L$15),0)</f>
        <v/>
      </c>
      <c r="J444" s="120" t="str">
        <f>VLOOKUP($C444,$C$3:$M$15,COLUMNS($C$3:M$15),0)</f>
        <v/>
      </c>
      <c r="K444" s="344">
        <f t="shared" si="1683"/>
        <v>9</v>
      </c>
      <c r="L444" s="344">
        <f t="shared" si="1684"/>
        <v>9</v>
      </c>
      <c r="M444" s="344">
        <f t="shared" si="1685"/>
        <v>9</v>
      </c>
      <c r="N444" s="344">
        <f t="shared" si="1686"/>
        <v>9</v>
      </c>
      <c r="O444" s="344">
        <f t="shared" si="1687"/>
        <v>9</v>
      </c>
      <c r="P444" s="344">
        <f t="shared" si="1688"/>
        <v>10</v>
      </c>
      <c r="Q444" s="344">
        <f t="shared" si="1689"/>
        <v>10</v>
      </c>
      <c r="R444" s="344">
        <f t="shared" si="1690"/>
        <v>10</v>
      </c>
      <c r="S444" s="344">
        <f t="shared" si="1691"/>
        <v>10</v>
      </c>
      <c r="T444" s="344">
        <f t="shared" si="1692"/>
        <v>10</v>
      </c>
      <c r="U444" s="356">
        <v>3600</v>
      </c>
      <c r="V444" s="356">
        <v>2800</v>
      </c>
      <c r="W444" s="356">
        <v>2000</v>
      </c>
      <c r="X444" s="356">
        <v>1200</v>
      </c>
      <c r="Y444" s="356">
        <v>400</v>
      </c>
      <c r="Z444" s="344">
        <f t="shared" si="1693"/>
        <v>8</v>
      </c>
      <c r="AA444" s="344">
        <f t="shared" si="1694"/>
        <v>8</v>
      </c>
      <c r="AB444" s="344">
        <f t="shared" si="1695"/>
        <v>8</v>
      </c>
      <c r="AC444" s="344">
        <f t="shared" si="1696"/>
        <v>8</v>
      </c>
      <c r="AD444" s="344">
        <f t="shared" si="1697"/>
        <v>8</v>
      </c>
      <c r="AE444" s="344">
        <f t="shared" si="1698"/>
        <v>9</v>
      </c>
      <c r="AF444" s="344">
        <f t="shared" si="1699"/>
        <v>9</v>
      </c>
      <c r="AG444" s="344">
        <f t="shared" si="1700"/>
        <v>9</v>
      </c>
      <c r="AH444" s="344">
        <f t="shared" si="1701"/>
        <v>9</v>
      </c>
      <c r="AI444" s="344">
        <f t="shared" si="1702"/>
        <v>9</v>
      </c>
      <c r="AJ444" s="356">
        <v>3600</v>
      </c>
      <c r="AK444" s="356">
        <v>2800</v>
      </c>
      <c r="AL444" s="356">
        <v>2000</v>
      </c>
      <c r="AM444" s="356">
        <v>1200</v>
      </c>
      <c r="AN444" s="356">
        <v>400</v>
      </c>
      <c r="AO444" s="344" t="str">
        <f t="shared" si="1703"/>
        <v/>
      </c>
      <c r="AP444" s="344" t="str">
        <f t="shared" si="1704"/>
        <v/>
      </c>
      <c r="AQ444" s="344" t="str">
        <f t="shared" si="1705"/>
        <v/>
      </c>
      <c r="AR444" s="344" t="str">
        <f t="shared" si="1706"/>
        <v/>
      </c>
      <c r="AS444" s="344" t="str">
        <f t="shared" si="1707"/>
        <v/>
      </c>
      <c r="AT444" s="344" t="str">
        <f t="shared" si="1708"/>
        <v/>
      </c>
      <c r="AU444" s="344" t="str">
        <f t="shared" si="1709"/>
        <v/>
      </c>
      <c r="AV444" s="344" t="str">
        <f t="shared" si="1710"/>
        <v/>
      </c>
      <c r="AW444" s="344" t="str">
        <f t="shared" si="1711"/>
        <v/>
      </c>
      <c r="AX444" s="344" t="str">
        <f t="shared" si="1712"/>
        <v/>
      </c>
      <c r="AY444" s="356">
        <v>3600</v>
      </c>
      <c r="AZ444" s="356">
        <v>2800</v>
      </c>
      <c r="BA444" s="356">
        <v>2000</v>
      </c>
      <c r="BB444" s="356">
        <v>1200</v>
      </c>
      <c r="BC444" s="356">
        <v>400</v>
      </c>
      <c r="BD444" s="353" t="str">
        <f t="shared" ref="BD444:BH444" si="1757">IF(BD249="","",BD249+60)</f>
        <v/>
      </c>
      <c r="BE444" s="353" t="str">
        <f t="shared" si="1757"/>
        <v/>
      </c>
      <c r="BF444" s="353" t="str">
        <f t="shared" si="1757"/>
        <v/>
      </c>
      <c r="BG444" s="353" t="str">
        <f t="shared" si="1757"/>
        <v/>
      </c>
      <c r="BH444" s="353" t="str">
        <f t="shared" si="1757"/>
        <v/>
      </c>
      <c r="BI444" s="146" t="str">
        <f t="shared" si="1676"/>
        <v/>
      </c>
      <c r="BJ444" s="352" t="str">
        <f t="shared" si="1677"/>
        <v/>
      </c>
      <c r="BK444" s="146" t="str">
        <f t="shared" si="1678"/>
        <v/>
      </c>
      <c r="BL444" s="25">
        <f t="shared" si="1562"/>
        <v>6010613</v>
      </c>
      <c r="BM444" s="146">
        <f t="shared" ref="BM444" si="1758">BM431</f>
        <v>88</v>
      </c>
      <c r="BN444" s="146">
        <f t="shared" si="1665"/>
        <v>6</v>
      </c>
      <c r="BO444" s="146">
        <f t="shared" ref="BO444:BP444" si="1759">BO431</f>
        <v>6</v>
      </c>
      <c r="BP444" s="146">
        <f t="shared" si="1759"/>
        <v>13</v>
      </c>
      <c r="BQ444" s="146">
        <f>VLOOKUP(IF(A444=1,0,A444),宝石属性!$B$26:$D$41,2,0)</f>
        <v>0</v>
      </c>
      <c r="BR444" s="146">
        <f>VLOOKUP(IF(A444=1,0,A444),宝石属性!$B$26:$D$41,3,0)</f>
        <v>0</v>
      </c>
      <c r="BS444" s="146">
        <f t="shared" ref="BS444:BV444" si="1760">IF(BS431="","",BS431)</f>
        <v>6</v>
      </c>
      <c r="BT444" s="146">
        <f t="shared" si="1760"/>
        <v>9</v>
      </c>
      <c r="BU444" s="146" t="str">
        <f t="shared" si="1760"/>
        <v/>
      </c>
      <c r="BV444" s="146" t="str">
        <f t="shared" si="1760"/>
        <v/>
      </c>
      <c r="BW444" s="357">
        <f t="shared" si="1570"/>
        <v>2016</v>
      </c>
      <c r="BX444" s="357" t="str">
        <f t="shared" si="1571"/>
        <v/>
      </c>
    </row>
    <row r="445" spans="1:76" s="353" customFormat="1">
      <c r="A445" s="120">
        <f>A432+10</f>
        <v>20</v>
      </c>
      <c r="B445" s="120" t="s">
        <v>1110</v>
      </c>
      <c r="C445" s="120" t="str">
        <f t="shared" si="1682"/>
        <v>剑</v>
      </c>
      <c r="D445" s="120" t="str">
        <f t="shared" si="1560"/>
        <v>20级蓝装剑</v>
      </c>
      <c r="E445" s="120">
        <f>VLOOKUP($C445,$C$3:$M$15,COLUMNS($C$3:H$15),0)</f>
        <v>130</v>
      </c>
      <c r="F445" s="120" t="str">
        <f>VLOOKUP($C445,$C$3:$M$15,COLUMNS($C$3:I$15),0)</f>
        <v>phyattack_value</v>
      </c>
      <c r="G445" s="120">
        <f>VLOOKUP($C445,$C$3:$M$15,COLUMNS($C$3:J$15),0)</f>
        <v>150</v>
      </c>
      <c r="H445" s="120" t="str">
        <f>VLOOKUP($C445,$C$3:$M$15,COLUMNS($C$3:K$15),0)</f>
        <v>magicattack_value</v>
      </c>
      <c r="I445" s="120">
        <f>VLOOKUP($C445,$C$3:$M$15,COLUMNS($C$3:L$15),0)</f>
        <v>170</v>
      </c>
      <c r="J445" s="120" t="str">
        <f>VLOOKUP($C445,$C$3:$M$15,COLUMNS($C$3:M$15),0)</f>
        <v>medical_value</v>
      </c>
      <c r="K445" s="344">
        <f t="shared" si="1683"/>
        <v>125</v>
      </c>
      <c r="L445" s="344">
        <f t="shared" si="1684"/>
        <v>127</v>
      </c>
      <c r="M445" s="344">
        <f t="shared" si="1685"/>
        <v>127</v>
      </c>
      <c r="N445" s="344">
        <f t="shared" si="1686"/>
        <v>129</v>
      </c>
      <c r="O445" s="344">
        <f t="shared" si="1687"/>
        <v>129</v>
      </c>
      <c r="P445" s="344">
        <f t="shared" si="1688"/>
        <v>131</v>
      </c>
      <c r="Q445" s="344">
        <f t="shared" si="1689"/>
        <v>131</v>
      </c>
      <c r="R445" s="344">
        <f t="shared" si="1690"/>
        <v>133</v>
      </c>
      <c r="S445" s="344">
        <f t="shared" si="1691"/>
        <v>133</v>
      </c>
      <c r="T445" s="344">
        <f t="shared" si="1692"/>
        <v>134</v>
      </c>
      <c r="U445" s="356">
        <v>3600</v>
      </c>
      <c r="V445" s="356">
        <v>2800</v>
      </c>
      <c r="W445" s="356">
        <v>2000</v>
      </c>
      <c r="X445" s="356">
        <v>1200</v>
      </c>
      <c r="Y445" s="356">
        <v>400</v>
      </c>
      <c r="Z445" s="344">
        <f t="shared" si="1693"/>
        <v>28</v>
      </c>
      <c r="AA445" s="344">
        <f t="shared" si="1694"/>
        <v>28</v>
      </c>
      <c r="AB445" s="344">
        <f t="shared" si="1695"/>
        <v>28</v>
      </c>
      <c r="AC445" s="344">
        <f t="shared" si="1696"/>
        <v>29</v>
      </c>
      <c r="AD445" s="344">
        <f t="shared" si="1697"/>
        <v>29</v>
      </c>
      <c r="AE445" s="344">
        <f t="shared" si="1698"/>
        <v>29</v>
      </c>
      <c r="AF445" s="344">
        <f t="shared" si="1699"/>
        <v>29</v>
      </c>
      <c r="AG445" s="344">
        <f t="shared" si="1700"/>
        <v>30</v>
      </c>
      <c r="AH445" s="344">
        <f t="shared" si="1701"/>
        <v>30</v>
      </c>
      <c r="AI445" s="344">
        <f t="shared" si="1702"/>
        <v>30</v>
      </c>
      <c r="AJ445" s="356">
        <v>3600</v>
      </c>
      <c r="AK445" s="356">
        <v>2800</v>
      </c>
      <c r="AL445" s="356">
        <v>2000</v>
      </c>
      <c r="AM445" s="356">
        <v>1200</v>
      </c>
      <c r="AN445" s="356">
        <v>400</v>
      </c>
      <c r="AO445" s="344">
        <f t="shared" si="1703"/>
        <v>36</v>
      </c>
      <c r="AP445" s="344">
        <f t="shared" si="1704"/>
        <v>37</v>
      </c>
      <c r="AQ445" s="344">
        <f t="shared" si="1705"/>
        <v>37</v>
      </c>
      <c r="AR445" s="344">
        <f t="shared" si="1706"/>
        <v>38</v>
      </c>
      <c r="AS445" s="344">
        <f t="shared" si="1707"/>
        <v>38</v>
      </c>
      <c r="AT445" s="344">
        <f t="shared" si="1708"/>
        <v>40</v>
      </c>
      <c r="AU445" s="344">
        <f t="shared" si="1709"/>
        <v>40</v>
      </c>
      <c r="AV445" s="344">
        <f t="shared" si="1710"/>
        <v>41</v>
      </c>
      <c r="AW445" s="344">
        <f t="shared" si="1711"/>
        <v>41</v>
      </c>
      <c r="AX445" s="344">
        <f t="shared" si="1712"/>
        <v>42</v>
      </c>
      <c r="AY445" s="356">
        <v>3600</v>
      </c>
      <c r="AZ445" s="356">
        <v>2800</v>
      </c>
      <c r="BA445" s="356">
        <v>2000</v>
      </c>
      <c r="BB445" s="356">
        <v>1200</v>
      </c>
      <c r="BC445" s="356">
        <v>400</v>
      </c>
      <c r="BD445" s="353">
        <f t="shared" ref="BD445:BH445" si="1761">IF(BD250="","",BD250+60)</f>
        <v>62</v>
      </c>
      <c r="BE445" s="353">
        <f t="shared" si="1761"/>
        <v>62</v>
      </c>
      <c r="BF445" s="353">
        <f t="shared" si="1761"/>
        <v>77</v>
      </c>
      <c r="BG445" s="353">
        <f t="shared" si="1761"/>
        <v>92</v>
      </c>
      <c r="BH445" s="353">
        <f t="shared" si="1761"/>
        <v>107</v>
      </c>
      <c r="BI445" s="146" t="str">
        <f t="shared" si="1676"/>
        <v>62;62</v>
      </c>
      <c r="BJ445" s="352">
        <f t="shared" si="1677"/>
        <v>77</v>
      </c>
      <c r="BK445" s="146" t="str">
        <f t="shared" si="1678"/>
        <v>92;107</v>
      </c>
      <c r="BL445" s="25">
        <f t="shared" si="1562"/>
        <v>6020101</v>
      </c>
      <c r="BM445" s="146">
        <f t="shared" ref="BM445" si="1762">BM432</f>
        <v>1288</v>
      </c>
      <c r="BN445" s="146">
        <f t="shared" si="1665"/>
        <v>6</v>
      </c>
      <c r="BO445" s="146">
        <f t="shared" ref="BO445:BP445" si="1763">BO432</f>
        <v>1</v>
      </c>
      <c r="BP445" s="146">
        <f t="shared" si="1763"/>
        <v>1</v>
      </c>
      <c r="BQ445" s="146">
        <f>VLOOKUP(IF(A445=1,0,A445),宝石属性!$B$26:$D$41,2,0)</f>
        <v>0</v>
      </c>
      <c r="BR445" s="146">
        <f>VLOOKUP(IF(A445=1,0,A445),宝石属性!$B$26:$D$41,3,0)</f>
        <v>0</v>
      </c>
      <c r="BS445" s="146">
        <f t="shared" ref="BS445:BV445" si="1764">IF(BS432="","",BS432)</f>
        <v>2</v>
      </c>
      <c r="BT445" s="146">
        <f t="shared" si="1764"/>
        <v>4</v>
      </c>
      <c r="BU445" s="146">
        <f t="shared" si="1764"/>
        <v>7</v>
      </c>
      <c r="BV445" s="146">
        <f t="shared" si="1764"/>
        <v>8</v>
      </c>
      <c r="BW445" s="357">
        <f t="shared" si="1570"/>
        <v>2001</v>
      </c>
      <c r="BX445" s="357" t="str">
        <f t="shared" si="1571"/>
        <v/>
      </c>
    </row>
    <row r="446" spans="1:76" s="353" customFormat="1">
      <c r="A446" s="120">
        <f t="shared" ref="A446:A509" si="1765">A433+10</f>
        <v>20</v>
      </c>
      <c r="B446" s="120" t="s">
        <v>1110</v>
      </c>
      <c r="C446" s="120" t="str">
        <f t="shared" si="1682"/>
        <v>锤</v>
      </c>
      <c r="D446" s="120" t="str">
        <f t="shared" si="1560"/>
        <v>20级蓝装锤</v>
      </c>
      <c r="E446" s="120">
        <f>VLOOKUP($C446,$C$3:$M$15,COLUMNS($C$3:H$15),0)</f>
        <v>130</v>
      </c>
      <c r="F446" s="120" t="str">
        <f>VLOOKUP($C446,$C$3:$M$15,COLUMNS($C$3:I$15),0)</f>
        <v>phyattack_value</v>
      </c>
      <c r="G446" s="120">
        <f>VLOOKUP($C446,$C$3:$M$15,COLUMNS($C$3:J$15),0)</f>
        <v>150</v>
      </c>
      <c r="H446" s="120" t="str">
        <f>VLOOKUP($C446,$C$3:$M$15,COLUMNS($C$3:K$15),0)</f>
        <v>magicattack_value</v>
      </c>
      <c r="I446" s="120">
        <f>VLOOKUP($C446,$C$3:$M$15,COLUMNS($C$3:L$15),0)</f>
        <v>170</v>
      </c>
      <c r="J446" s="120" t="str">
        <f>VLOOKUP($C446,$C$3:$M$15,COLUMNS($C$3:M$15),0)</f>
        <v>medical_value</v>
      </c>
      <c r="K446" s="344">
        <f t="shared" si="1683"/>
        <v>125</v>
      </c>
      <c r="L446" s="344">
        <f t="shared" si="1684"/>
        <v>127</v>
      </c>
      <c r="M446" s="344">
        <f t="shared" si="1685"/>
        <v>127</v>
      </c>
      <c r="N446" s="344">
        <f t="shared" si="1686"/>
        <v>129</v>
      </c>
      <c r="O446" s="344">
        <f t="shared" si="1687"/>
        <v>129</v>
      </c>
      <c r="P446" s="344">
        <f t="shared" si="1688"/>
        <v>131</v>
      </c>
      <c r="Q446" s="344">
        <f t="shared" si="1689"/>
        <v>131</v>
      </c>
      <c r="R446" s="344">
        <f t="shared" si="1690"/>
        <v>133</v>
      </c>
      <c r="S446" s="344">
        <f t="shared" si="1691"/>
        <v>133</v>
      </c>
      <c r="T446" s="344">
        <f t="shared" si="1692"/>
        <v>134</v>
      </c>
      <c r="U446" s="356">
        <v>3600</v>
      </c>
      <c r="V446" s="356">
        <v>2800</v>
      </c>
      <c r="W446" s="356">
        <v>2000</v>
      </c>
      <c r="X446" s="356">
        <v>1200</v>
      </c>
      <c r="Y446" s="356">
        <v>400</v>
      </c>
      <c r="Z446" s="344">
        <f t="shared" si="1693"/>
        <v>28</v>
      </c>
      <c r="AA446" s="344">
        <f t="shared" si="1694"/>
        <v>28</v>
      </c>
      <c r="AB446" s="344">
        <f t="shared" si="1695"/>
        <v>28</v>
      </c>
      <c r="AC446" s="344">
        <f t="shared" si="1696"/>
        <v>29</v>
      </c>
      <c r="AD446" s="344">
        <f t="shared" si="1697"/>
        <v>29</v>
      </c>
      <c r="AE446" s="344">
        <f t="shared" si="1698"/>
        <v>29</v>
      </c>
      <c r="AF446" s="344">
        <f t="shared" si="1699"/>
        <v>29</v>
      </c>
      <c r="AG446" s="344">
        <f t="shared" si="1700"/>
        <v>30</v>
      </c>
      <c r="AH446" s="344">
        <f t="shared" si="1701"/>
        <v>30</v>
      </c>
      <c r="AI446" s="344">
        <f t="shared" si="1702"/>
        <v>30</v>
      </c>
      <c r="AJ446" s="356">
        <v>3600</v>
      </c>
      <c r="AK446" s="356">
        <v>2800</v>
      </c>
      <c r="AL446" s="356">
        <v>2000</v>
      </c>
      <c r="AM446" s="356">
        <v>1200</v>
      </c>
      <c r="AN446" s="356">
        <v>400</v>
      </c>
      <c r="AO446" s="344">
        <f t="shared" si="1703"/>
        <v>36</v>
      </c>
      <c r="AP446" s="344">
        <f t="shared" si="1704"/>
        <v>37</v>
      </c>
      <c r="AQ446" s="344">
        <f t="shared" si="1705"/>
        <v>37</v>
      </c>
      <c r="AR446" s="344">
        <f t="shared" si="1706"/>
        <v>38</v>
      </c>
      <c r="AS446" s="344">
        <f t="shared" si="1707"/>
        <v>38</v>
      </c>
      <c r="AT446" s="344">
        <f t="shared" si="1708"/>
        <v>40</v>
      </c>
      <c r="AU446" s="344">
        <f t="shared" si="1709"/>
        <v>40</v>
      </c>
      <c r="AV446" s="344">
        <f t="shared" si="1710"/>
        <v>41</v>
      </c>
      <c r="AW446" s="344">
        <f t="shared" si="1711"/>
        <v>41</v>
      </c>
      <c r="AX446" s="344">
        <f t="shared" si="1712"/>
        <v>42</v>
      </c>
      <c r="AY446" s="356">
        <v>3600</v>
      </c>
      <c r="AZ446" s="356">
        <v>2800</v>
      </c>
      <c r="BA446" s="356">
        <v>2000</v>
      </c>
      <c r="BB446" s="356">
        <v>1200</v>
      </c>
      <c r="BC446" s="356">
        <v>400</v>
      </c>
      <c r="BD446" s="353">
        <f t="shared" ref="BD446:BH446" si="1766">IF(BD251="","",BD251+60)</f>
        <v>62</v>
      </c>
      <c r="BE446" s="353">
        <f t="shared" si="1766"/>
        <v>62</v>
      </c>
      <c r="BF446" s="353">
        <f t="shared" si="1766"/>
        <v>77</v>
      </c>
      <c r="BG446" s="353">
        <f t="shared" si="1766"/>
        <v>92</v>
      </c>
      <c r="BH446" s="353">
        <f t="shared" si="1766"/>
        <v>107</v>
      </c>
      <c r="BI446" s="146" t="str">
        <f t="shared" si="1676"/>
        <v>62;62</v>
      </c>
      <c r="BJ446" s="352">
        <f t="shared" si="1677"/>
        <v>77</v>
      </c>
      <c r="BK446" s="146" t="str">
        <f t="shared" si="1678"/>
        <v>92;107</v>
      </c>
      <c r="BL446" s="25">
        <f t="shared" si="1562"/>
        <v>6020102</v>
      </c>
      <c r="BM446" s="146">
        <f t="shared" ref="BM446" si="1767">BM433</f>
        <v>4360</v>
      </c>
      <c r="BN446" s="146">
        <f t="shared" si="1665"/>
        <v>6</v>
      </c>
      <c r="BO446" s="146">
        <f t="shared" ref="BO446:BP446" si="1768">BO433</f>
        <v>1</v>
      </c>
      <c r="BP446" s="146">
        <f t="shared" si="1768"/>
        <v>2</v>
      </c>
      <c r="BQ446" s="146">
        <f>VLOOKUP(IF(A446=1,0,A446),宝石属性!$B$26:$D$41,2,0)</f>
        <v>0</v>
      </c>
      <c r="BR446" s="146">
        <f>VLOOKUP(IF(A446=1,0,A446),宝石属性!$B$26:$D$41,3,0)</f>
        <v>0</v>
      </c>
      <c r="BS446" s="146">
        <f t="shared" ref="BS446:BV446" si="1769">IF(BS433="","",BS433)</f>
        <v>2</v>
      </c>
      <c r="BT446" s="146">
        <f t="shared" si="1769"/>
        <v>4</v>
      </c>
      <c r="BU446" s="146">
        <f t="shared" si="1769"/>
        <v>7</v>
      </c>
      <c r="BV446" s="146">
        <f t="shared" si="1769"/>
        <v>8</v>
      </c>
      <c r="BW446" s="357">
        <f t="shared" si="1570"/>
        <v>2001</v>
      </c>
      <c r="BX446" s="357" t="str">
        <f t="shared" si="1571"/>
        <v/>
      </c>
    </row>
    <row r="447" spans="1:76" s="353" customFormat="1">
      <c r="A447" s="120">
        <f t="shared" si="1765"/>
        <v>20</v>
      </c>
      <c r="B447" s="120" t="s">
        <v>1110</v>
      </c>
      <c r="C447" s="120" t="str">
        <f t="shared" si="1682"/>
        <v>弓箭</v>
      </c>
      <c r="D447" s="120" t="str">
        <f t="shared" si="1560"/>
        <v>20级蓝装弓箭</v>
      </c>
      <c r="E447" s="120">
        <f>VLOOKUP($C447,$C$3:$M$15,COLUMNS($C$3:H$15),0)</f>
        <v>130</v>
      </c>
      <c r="F447" s="120" t="str">
        <f>VLOOKUP($C447,$C$3:$M$15,COLUMNS($C$3:I$15),0)</f>
        <v>phyattack_value</v>
      </c>
      <c r="G447" s="120">
        <f>VLOOKUP($C447,$C$3:$M$15,COLUMNS($C$3:J$15),0)</f>
        <v>150</v>
      </c>
      <c r="H447" s="120" t="str">
        <f>VLOOKUP($C447,$C$3:$M$15,COLUMNS($C$3:K$15),0)</f>
        <v>magicattack_value</v>
      </c>
      <c r="I447" s="120">
        <f>VLOOKUP($C447,$C$3:$M$15,COLUMNS($C$3:L$15),0)</f>
        <v>170</v>
      </c>
      <c r="J447" s="120" t="str">
        <f>VLOOKUP($C447,$C$3:$M$15,COLUMNS($C$3:M$15),0)</f>
        <v>medical_value</v>
      </c>
      <c r="K447" s="344">
        <f t="shared" si="1683"/>
        <v>125</v>
      </c>
      <c r="L447" s="344">
        <f t="shared" si="1684"/>
        <v>127</v>
      </c>
      <c r="M447" s="344">
        <f t="shared" si="1685"/>
        <v>127</v>
      </c>
      <c r="N447" s="344">
        <f t="shared" si="1686"/>
        <v>129</v>
      </c>
      <c r="O447" s="344">
        <f t="shared" si="1687"/>
        <v>129</v>
      </c>
      <c r="P447" s="344">
        <f t="shared" si="1688"/>
        <v>131</v>
      </c>
      <c r="Q447" s="344">
        <f t="shared" si="1689"/>
        <v>131</v>
      </c>
      <c r="R447" s="344">
        <f t="shared" si="1690"/>
        <v>133</v>
      </c>
      <c r="S447" s="344">
        <f t="shared" si="1691"/>
        <v>133</v>
      </c>
      <c r="T447" s="344">
        <f t="shared" si="1692"/>
        <v>134</v>
      </c>
      <c r="U447" s="356">
        <v>3600</v>
      </c>
      <c r="V447" s="356">
        <v>2800</v>
      </c>
      <c r="W447" s="356">
        <v>2000</v>
      </c>
      <c r="X447" s="356">
        <v>1200</v>
      </c>
      <c r="Y447" s="356">
        <v>400</v>
      </c>
      <c r="Z447" s="344">
        <f t="shared" si="1693"/>
        <v>28</v>
      </c>
      <c r="AA447" s="344">
        <f t="shared" si="1694"/>
        <v>28</v>
      </c>
      <c r="AB447" s="344">
        <f t="shared" si="1695"/>
        <v>28</v>
      </c>
      <c r="AC447" s="344">
        <f t="shared" si="1696"/>
        <v>29</v>
      </c>
      <c r="AD447" s="344">
        <f t="shared" si="1697"/>
        <v>29</v>
      </c>
      <c r="AE447" s="344">
        <f t="shared" si="1698"/>
        <v>29</v>
      </c>
      <c r="AF447" s="344">
        <f t="shared" si="1699"/>
        <v>29</v>
      </c>
      <c r="AG447" s="344">
        <f t="shared" si="1700"/>
        <v>30</v>
      </c>
      <c r="AH447" s="344">
        <f t="shared" si="1701"/>
        <v>30</v>
      </c>
      <c r="AI447" s="344">
        <f t="shared" si="1702"/>
        <v>30</v>
      </c>
      <c r="AJ447" s="356">
        <v>3600</v>
      </c>
      <c r="AK447" s="356">
        <v>2800</v>
      </c>
      <c r="AL447" s="356">
        <v>2000</v>
      </c>
      <c r="AM447" s="356">
        <v>1200</v>
      </c>
      <c r="AN447" s="356">
        <v>400</v>
      </c>
      <c r="AO447" s="344">
        <f t="shared" si="1703"/>
        <v>36</v>
      </c>
      <c r="AP447" s="344">
        <f t="shared" si="1704"/>
        <v>37</v>
      </c>
      <c r="AQ447" s="344">
        <f t="shared" si="1705"/>
        <v>37</v>
      </c>
      <c r="AR447" s="344">
        <f t="shared" si="1706"/>
        <v>38</v>
      </c>
      <c r="AS447" s="344">
        <f t="shared" si="1707"/>
        <v>38</v>
      </c>
      <c r="AT447" s="344">
        <f t="shared" si="1708"/>
        <v>40</v>
      </c>
      <c r="AU447" s="344">
        <f t="shared" si="1709"/>
        <v>40</v>
      </c>
      <c r="AV447" s="344">
        <f t="shared" si="1710"/>
        <v>41</v>
      </c>
      <c r="AW447" s="344">
        <f t="shared" si="1711"/>
        <v>41</v>
      </c>
      <c r="AX447" s="344">
        <f t="shared" si="1712"/>
        <v>42</v>
      </c>
      <c r="AY447" s="356">
        <v>3600</v>
      </c>
      <c r="AZ447" s="356">
        <v>2800</v>
      </c>
      <c r="BA447" s="356">
        <v>2000</v>
      </c>
      <c r="BB447" s="356">
        <v>1200</v>
      </c>
      <c r="BC447" s="356">
        <v>400</v>
      </c>
      <c r="BD447" s="353">
        <f t="shared" ref="BD447:BH447" si="1770">IF(BD252="","",BD252+60)</f>
        <v>62</v>
      </c>
      <c r="BE447" s="353">
        <f t="shared" si="1770"/>
        <v>62</v>
      </c>
      <c r="BF447" s="353">
        <f t="shared" si="1770"/>
        <v>77</v>
      </c>
      <c r="BG447" s="353">
        <f t="shared" si="1770"/>
        <v>92</v>
      </c>
      <c r="BH447" s="353">
        <f t="shared" si="1770"/>
        <v>107</v>
      </c>
      <c r="BI447" s="146" t="str">
        <f t="shared" si="1676"/>
        <v>62;62</v>
      </c>
      <c r="BJ447" s="352">
        <f t="shared" si="1677"/>
        <v>77</v>
      </c>
      <c r="BK447" s="146" t="str">
        <f t="shared" si="1678"/>
        <v>92;107</v>
      </c>
      <c r="BL447" s="25">
        <f t="shared" si="1562"/>
        <v>6020103</v>
      </c>
      <c r="BM447" s="146">
        <f t="shared" ref="BM447" si="1771">BM434</f>
        <v>1800</v>
      </c>
      <c r="BN447" s="146">
        <f t="shared" si="1665"/>
        <v>6</v>
      </c>
      <c r="BO447" s="146">
        <f t="shared" ref="BO447:BP447" si="1772">BO434</f>
        <v>1</v>
      </c>
      <c r="BP447" s="146">
        <f t="shared" si="1772"/>
        <v>3</v>
      </c>
      <c r="BQ447" s="146">
        <f>VLOOKUP(IF(A447=1,0,A447),宝石属性!$B$26:$D$41,2,0)</f>
        <v>0</v>
      </c>
      <c r="BR447" s="146">
        <f>VLOOKUP(IF(A447=1,0,A447),宝石属性!$B$26:$D$41,3,0)</f>
        <v>0</v>
      </c>
      <c r="BS447" s="146">
        <f t="shared" ref="BS447:BV447" si="1773">IF(BS434="","",BS434)</f>
        <v>2</v>
      </c>
      <c r="BT447" s="146">
        <f t="shared" si="1773"/>
        <v>4</v>
      </c>
      <c r="BU447" s="146">
        <f t="shared" si="1773"/>
        <v>7</v>
      </c>
      <c r="BV447" s="146">
        <f t="shared" si="1773"/>
        <v>8</v>
      </c>
      <c r="BW447" s="357">
        <f t="shared" si="1570"/>
        <v>2001</v>
      </c>
      <c r="BX447" s="357" t="str">
        <f t="shared" si="1571"/>
        <v/>
      </c>
    </row>
    <row r="448" spans="1:76" s="353" customFormat="1">
      <c r="A448" s="120">
        <f t="shared" si="1765"/>
        <v>20</v>
      </c>
      <c r="B448" s="120" t="s">
        <v>1110</v>
      </c>
      <c r="C448" s="120" t="str">
        <f t="shared" si="1682"/>
        <v>爪</v>
      </c>
      <c r="D448" s="120" t="str">
        <f t="shared" si="1560"/>
        <v>20级蓝装爪</v>
      </c>
      <c r="E448" s="120">
        <f>VLOOKUP($C448,$C$3:$M$15,COLUMNS($C$3:H$15),0)</f>
        <v>130</v>
      </c>
      <c r="F448" s="120" t="str">
        <f>VLOOKUP($C448,$C$3:$M$15,COLUMNS($C$3:I$15),0)</f>
        <v>phyattack_value</v>
      </c>
      <c r="G448" s="120">
        <f>VLOOKUP($C448,$C$3:$M$15,COLUMNS($C$3:J$15),0)</f>
        <v>150</v>
      </c>
      <c r="H448" s="120" t="str">
        <f>VLOOKUP($C448,$C$3:$M$15,COLUMNS($C$3:K$15),0)</f>
        <v>magicattack_value</v>
      </c>
      <c r="I448" s="120">
        <f>VLOOKUP($C448,$C$3:$M$15,COLUMNS($C$3:L$15),0)</f>
        <v>170</v>
      </c>
      <c r="J448" s="120" t="str">
        <f>VLOOKUP($C448,$C$3:$M$15,COLUMNS($C$3:M$15),0)</f>
        <v>medical_value</v>
      </c>
      <c r="K448" s="344">
        <f t="shared" si="1683"/>
        <v>125</v>
      </c>
      <c r="L448" s="344">
        <f t="shared" si="1684"/>
        <v>127</v>
      </c>
      <c r="M448" s="344">
        <f t="shared" si="1685"/>
        <v>127</v>
      </c>
      <c r="N448" s="344">
        <f t="shared" si="1686"/>
        <v>129</v>
      </c>
      <c r="O448" s="344">
        <f t="shared" si="1687"/>
        <v>129</v>
      </c>
      <c r="P448" s="344">
        <f t="shared" si="1688"/>
        <v>131</v>
      </c>
      <c r="Q448" s="344">
        <f t="shared" si="1689"/>
        <v>131</v>
      </c>
      <c r="R448" s="344">
        <f t="shared" si="1690"/>
        <v>133</v>
      </c>
      <c r="S448" s="344">
        <f t="shared" si="1691"/>
        <v>133</v>
      </c>
      <c r="T448" s="344">
        <f t="shared" si="1692"/>
        <v>134</v>
      </c>
      <c r="U448" s="356">
        <v>3600</v>
      </c>
      <c r="V448" s="356">
        <v>2800</v>
      </c>
      <c r="W448" s="356">
        <v>2000</v>
      </c>
      <c r="X448" s="356">
        <v>1200</v>
      </c>
      <c r="Y448" s="356">
        <v>400</v>
      </c>
      <c r="Z448" s="344">
        <f t="shared" si="1693"/>
        <v>28</v>
      </c>
      <c r="AA448" s="344">
        <f t="shared" si="1694"/>
        <v>28</v>
      </c>
      <c r="AB448" s="344">
        <f t="shared" si="1695"/>
        <v>28</v>
      </c>
      <c r="AC448" s="344">
        <f t="shared" si="1696"/>
        <v>29</v>
      </c>
      <c r="AD448" s="344">
        <f t="shared" si="1697"/>
        <v>29</v>
      </c>
      <c r="AE448" s="344">
        <f t="shared" si="1698"/>
        <v>29</v>
      </c>
      <c r="AF448" s="344">
        <f t="shared" si="1699"/>
        <v>29</v>
      </c>
      <c r="AG448" s="344">
        <f t="shared" si="1700"/>
        <v>30</v>
      </c>
      <c r="AH448" s="344">
        <f t="shared" si="1701"/>
        <v>30</v>
      </c>
      <c r="AI448" s="344">
        <f t="shared" si="1702"/>
        <v>30</v>
      </c>
      <c r="AJ448" s="356">
        <v>3600</v>
      </c>
      <c r="AK448" s="356">
        <v>2800</v>
      </c>
      <c r="AL448" s="356">
        <v>2000</v>
      </c>
      <c r="AM448" s="356">
        <v>1200</v>
      </c>
      <c r="AN448" s="356">
        <v>400</v>
      </c>
      <c r="AO448" s="344">
        <f t="shared" si="1703"/>
        <v>36</v>
      </c>
      <c r="AP448" s="344">
        <f t="shared" si="1704"/>
        <v>37</v>
      </c>
      <c r="AQ448" s="344">
        <f t="shared" si="1705"/>
        <v>37</v>
      </c>
      <c r="AR448" s="344">
        <f t="shared" si="1706"/>
        <v>38</v>
      </c>
      <c r="AS448" s="344">
        <f t="shared" si="1707"/>
        <v>38</v>
      </c>
      <c r="AT448" s="344">
        <f t="shared" si="1708"/>
        <v>40</v>
      </c>
      <c r="AU448" s="344">
        <f t="shared" si="1709"/>
        <v>40</v>
      </c>
      <c r="AV448" s="344">
        <f t="shared" si="1710"/>
        <v>41</v>
      </c>
      <c r="AW448" s="344">
        <f t="shared" si="1711"/>
        <v>41</v>
      </c>
      <c r="AX448" s="344">
        <f t="shared" si="1712"/>
        <v>42</v>
      </c>
      <c r="AY448" s="356">
        <v>3600</v>
      </c>
      <c r="AZ448" s="356">
        <v>2800</v>
      </c>
      <c r="BA448" s="356">
        <v>2000</v>
      </c>
      <c r="BB448" s="356">
        <v>1200</v>
      </c>
      <c r="BC448" s="356">
        <v>400</v>
      </c>
      <c r="BD448" s="353">
        <f t="shared" ref="BD448:BH448" si="1774">IF(BD253="","",BD253+60)</f>
        <v>62</v>
      </c>
      <c r="BE448" s="353">
        <f t="shared" si="1774"/>
        <v>62</v>
      </c>
      <c r="BF448" s="353">
        <f t="shared" si="1774"/>
        <v>77</v>
      </c>
      <c r="BG448" s="353">
        <f t="shared" si="1774"/>
        <v>92</v>
      </c>
      <c r="BH448" s="353">
        <f t="shared" si="1774"/>
        <v>107</v>
      </c>
      <c r="BI448" s="146" t="str">
        <f t="shared" ref="BI448:BI511" si="1775">IF(BD448="","",BD448&amp;";"&amp;BE448)</f>
        <v>62;62</v>
      </c>
      <c r="BJ448" s="352">
        <f t="shared" ref="BJ448:BJ511" si="1776">IF(BD448="","",BF448)</f>
        <v>77</v>
      </c>
      <c r="BK448" s="146" t="str">
        <f t="shared" ref="BK448:BK511" si="1777">IF(BD448="","",BG448&amp;";"&amp;BH448)</f>
        <v>92;107</v>
      </c>
      <c r="BL448" s="25">
        <f t="shared" si="1562"/>
        <v>6020104</v>
      </c>
      <c r="BM448" s="146">
        <f t="shared" ref="BM448" si="1778">BM435</f>
        <v>3080</v>
      </c>
      <c r="BN448" s="146">
        <f t="shared" si="1665"/>
        <v>6</v>
      </c>
      <c r="BO448" s="146">
        <f t="shared" ref="BO448:BP448" si="1779">BO435</f>
        <v>1</v>
      </c>
      <c r="BP448" s="146">
        <f t="shared" si="1779"/>
        <v>4</v>
      </c>
      <c r="BQ448" s="146">
        <f>VLOOKUP(IF(A448=1,0,A448),宝石属性!$B$26:$D$41,2,0)</f>
        <v>0</v>
      </c>
      <c r="BR448" s="146">
        <f>VLOOKUP(IF(A448=1,0,A448),宝石属性!$B$26:$D$41,3,0)</f>
        <v>0</v>
      </c>
      <c r="BS448" s="146">
        <f t="shared" ref="BS448:BV448" si="1780">IF(BS435="","",BS435)</f>
        <v>2</v>
      </c>
      <c r="BT448" s="146">
        <f t="shared" si="1780"/>
        <v>4</v>
      </c>
      <c r="BU448" s="146">
        <f t="shared" si="1780"/>
        <v>7</v>
      </c>
      <c r="BV448" s="146">
        <f t="shared" si="1780"/>
        <v>8</v>
      </c>
      <c r="BW448" s="357">
        <f t="shared" si="1570"/>
        <v>2001</v>
      </c>
      <c r="BX448" s="357" t="str">
        <f t="shared" si="1571"/>
        <v/>
      </c>
    </row>
    <row r="449" spans="1:76" s="353" customFormat="1">
      <c r="A449" s="120">
        <f t="shared" si="1765"/>
        <v>20</v>
      </c>
      <c r="B449" s="120" t="s">
        <v>1110</v>
      </c>
      <c r="C449" s="120" t="str">
        <f t="shared" si="1682"/>
        <v>魔棒</v>
      </c>
      <c r="D449" s="120" t="str">
        <f t="shared" si="1560"/>
        <v>20级蓝装魔棒</v>
      </c>
      <c r="E449" s="120">
        <f>VLOOKUP($C449,$C$3:$M$15,COLUMNS($C$3:H$15),0)</f>
        <v>130</v>
      </c>
      <c r="F449" s="120" t="str">
        <f>VLOOKUP($C449,$C$3:$M$15,COLUMNS($C$3:I$15),0)</f>
        <v>phyattack_value</v>
      </c>
      <c r="G449" s="120">
        <f>VLOOKUP($C449,$C$3:$M$15,COLUMNS($C$3:J$15),0)</f>
        <v>150</v>
      </c>
      <c r="H449" s="120" t="str">
        <f>VLOOKUP($C449,$C$3:$M$15,COLUMNS($C$3:K$15),0)</f>
        <v>magicattack_value</v>
      </c>
      <c r="I449" s="120">
        <f>VLOOKUP($C449,$C$3:$M$15,COLUMNS($C$3:L$15),0)</f>
        <v>170</v>
      </c>
      <c r="J449" s="120" t="str">
        <f>VLOOKUP($C449,$C$3:$M$15,COLUMNS($C$3:M$15),0)</f>
        <v>medical_value</v>
      </c>
      <c r="K449" s="344">
        <f t="shared" si="1683"/>
        <v>125</v>
      </c>
      <c r="L449" s="344">
        <f t="shared" si="1684"/>
        <v>127</v>
      </c>
      <c r="M449" s="344">
        <f t="shared" si="1685"/>
        <v>127</v>
      </c>
      <c r="N449" s="344">
        <f t="shared" si="1686"/>
        <v>129</v>
      </c>
      <c r="O449" s="344">
        <f t="shared" si="1687"/>
        <v>129</v>
      </c>
      <c r="P449" s="344">
        <f t="shared" si="1688"/>
        <v>131</v>
      </c>
      <c r="Q449" s="344">
        <f t="shared" si="1689"/>
        <v>131</v>
      </c>
      <c r="R449" s="344">
        <f t="shared" si="1690"/>
        <v>133</v>
      </c>
      <c r="S449" s="344">
        <f t="shared" si="1691"/>
        <v>133</v>
      </c>
      <c r="T449" s="344">
        <f t="shared" si="1692"/>
        <v>134</v>
      </c>
      <c r="U449" s="356">
        <v>3600</v>
      </c>
      <c r="V449" s="356">
        <v>2800</v>
      </c>
      <c r="W449" s="356">
        <v>2000</v>
      </c>
      <c r="X449" s="356">
        <v>1200</v>
      </c>
      <c r="Y449" s="356">
        <v>400</v>
      </c>
      <c r="Z449" s="344">
        <f t="shared" si="1693"/>
        <v>28</v>
      </c>
      <c r="AA449" s="344">
        <f t="shared" si="1694"/>
        <v>28</v>
      </c>
      <c r="AB449" s="344">
        <f t="shared" si="1695"/>
        <v>28</v>
      </c>
      <c r="AC449" s="344">
        <f t="shared" si="1696"/>
        <v>29</v>
      </c>
      <c r="AD449" s="344">
        <f t="shared" si="1697"/>
        <v>29</v>
      </c>
      <c r="AE449" s="344">
        <f t="shared" si="1698"/>
        <v>29</v>
      </c>
      <c r="AF449" s="344">
        <f t="shared" si="1699"/>
        <v>29</v>
      </c>
      <c r="AG449" s="344">
        <f t="shared" si="1700"/>
        <v>30</v>
      </c>
      <c r="AH449" s="344">
        <f t="shared" si="1701"/>
        <v>30</v>
      </c>
      <c r="AI449" s="344">
        <f t="shared" si="1702"/>
        <v>30</v>
      </c>
      <c r="AJ449" s="356">
        <v>3600</v>
      </c>
      <c r="AK449" s="356">
        <v>2800</v>
      </c>
      <c r="AL449" s="356">
        <v>2000</v>
      </c>
      <c r="AM449" s="356">
        <v>1200</v>
      </c>
      <c r="AN449" s="356">
        <v>400</v>
      </c>
      <c r="AO449" s="344">
        <f t="shared" si="1703"/>
        <v>36</v>
      </c>
      <c r="AP449" s="344">
        <f t="shared" si="1704"/>
        <v>37</v>
      </c>
      <c r="AQ449" s="344">
        <f t="shared" si="1705"/>
        <v>37</v>
      </c>
      <c r="AR449" s="344">
        <f t="shared" si="1706"/>
        <v>38</v>
      </c>
      <c r="AS449" s="344">
        <f t="shared" si="1707"/>
        <v>38</v>
      </c>
      <c r="AT449" s="344">
        <f t="shared" si="1708"/>
        <v>40</v>
      </c>
      <c r="AU449" s="344">
        <f t="shared" si="1709"/>
        <v>40</v>
      </c>
      <c r="AV449" s="344">
        <f t="shared" si="1710"/>
        <v>41</v>
      </c>
      <c r="AW449" s="344">
        <f t="shared" si="1711"/>
        <v>41</v>
      </c>
      <c r="AX449" s="344">
        <f t="shared" si="1712"/>
        <v>42</v>
      </c>
      <c r="AY449" s="356">
        <v>3600</v>
      </c>
      <c r="AZ449" s="356">
        <v>2800</v>
      </c>
      <c r="BA449" s="356">
        <v>2000</v>
      </c>
      <c r="BB449" s="356">
        <v>1200</v>
      </c>
      <c r="BC449" s="356">
        <v>400</v>
      </c>
      <c r="BD449" s="353">
        <f t="shared" ref="BD449:BH449" si="1781">IF(BD254="","",BD254+60)</f>
        <v>62</v>
      </c>
      <c r="BE449" s="353">
        <f t="shared" si="1781"/>
        <v>62</v>
      </c>
      <c r="BF449" s="353">
        <f t="shared" si="1781"/>
        <v>77</v>
      </c>
      <c r="BG449" s="353">
        <f t="shared" si="1781"/>
        <v>92</v>
      </c>
      <c r="BH449" s="353">
        <f t="shared" si="1781"/>
        <v>107</v>
      </c>
      <c r="BI449" s="146" t="str">
        <f t="shared" si="1775"/>
        <v>62;62</v>
      </c>
      <c r="BJ449" s="352">
        <f t="shared" si="1776"/>
        <v>77</v>
      </c>
      <c r="BK449" s="146" t="str">
        <f t="shared" si="1777"/>
        <v>92;107</v>
      </c>
      <c r="BL449" s="25">
        <f t="shared" si="1562"/>
        <v>6020105</v>
      </c>
      <c r="BM449" s="146">
        <f t="shared" ref="BM449" si="1782">BM436</f>
        <v>2824</v>
      </c>
      <c r="BN449" s="146">
        <f t="shared" si="1665"/>
        <v>6</v>
      </c>
      <c r="BO449" s="146">
        <f t="shared" ref="BO449:BP449" si="1783">BO436</f>
        <v>1</v>
      </c>
      <c r="BP449" s="146">
        <f t="shared" si="1783"/>
        <v>5</v>
      </c>
      <c r="BQ449" s="146">
        <f>VLOOKUP(IF(A449=1,0,A449),宝石属性!$B$26:$D$41,2,0)</f>
        <v>0</v>
      </c>
      <c r="BR449" s="146">
        <f>VLOOKUP(IF(A449=1,0,A449),宝石属性!$B$26:$D$41,3,0)</f>
        <v>0</v>
      </c>
      <c r="BS449" s="146">
        <f t="shared" ref="BS449:BV449" si="1784">IF(BS436="","",BS436)</f>
        <v>2</v>
      </c>
      <c r="BT449" s="146">
        <f t="shared" si="1784"/>
        <v>4</v>
      </c>
      <c r="BU449" s="146">
        <f t="shared" si="1784"/>
        <v>7</v>
      </c>
      <c r="BV449" s="146">
        <f t="shared" si="1784"/>
        <v>8</v>
      </c>
      <c r="BW449" s="357">
        <f t="shared" si="1570"/>
        <v>2001</v>
      </c>
      <c r="BX449" s="357" t="str">
        <f t="shared" si="1571"/>
        <v/>
      </c>
    </row>
    <row r="450" spans="1:76" s="353" customFormat="1">
      <c r="A450" s="120">
        <f t="shared" si="1765"/>
        <v>20</v>
      </c>
      <c r="B450" s="120" t="s">
        <v>1110</v>
      </c>
      <c r="C450" s="120" t="str">
        <f t="shared" si="1682"/>
        <v>法杖</v>
      </c>
      <c r="D450" s="120" t="str">
        <f t="shared" si="1560"/>
        <v>20级蓝装法杖</v>
      </c>
      <c r="E450" s="120">
        <f>VLOOKUP($C450,$C$3:$M$15,COLUMNS($C$3:H$15),0)</f>
        <v>130</v>
      </c>
      <c r="F450" s="120" t="str">
        <f>VLOOKUP($C450,$C$3:$M$15,COLUMNS($C$3:I$15),0)</f>
        <v>phyattack_value</v>
      </c>
      <c r="G450" s="120">
        <f>VLOOKUP($C450,$C$3:$M$15,COLUMNS($C$3:J$15),0)</f>
        <v>150</v>
      </c>
      <c r="H450" s="120" t="str">
        <f>VLOOKUP($C450,$C$3:$M$15,COLUMNS($C$3:K$15),0)</f>
        <v>magicattack_value</v>
      </c>
      <c r="I450" s="120">
        <f>VLOOKUP($C450,$C$3:$M$15,COLUMNS($C$3:L$15),0)</f>
        <v>170</v>
      </c>
      <c r="J450" s="120" t="str">
        <f>VLOOKUP($C450,$C$3:$M$15,COLUMNS($C$3:M$15),0)</f>
        <v>medical_value</v>
      </c>
      <c r="K450" s="344">
        <f t="shared" si="1683"/>
        <v>125</v>
      </c>
      <c r="L450" s="344">
        <f t="shared" si="1684"/>
        <v>127</v>
      </c>
      <c r="M450" s="344">
        <f t="shared" si="1685"/>
        <v>127</v>
      </c>
      <c r="N450" s="344">
        <f t="shared" si="1686"/>
        <v>129</v>
      </c>
      <c r="O450" s="344">
        <f t="shared" si="1687"/>
        <v>129</v>
      </c>
      <c r="P450" s="344">
        <f t="shared" si="1688"/>
        <v>131</v>
      </c>
      <c r="Q450" s="344">
        <f t="shared" si="1689"/>
        <v>131</v>
      </c>
      <c r="R450" s="344">
        <f t="shared" si="1690"/>
        <v>133</v>
      </c>
      <c r="S450" s="344">
        <f t="shared" si="1691"/>
        <v>133</v>
      </c>
      <c r="T450" s="344">
        <f t="shared" si="1692"/>
        <v>134</v>
      </c>
      <c r="U450" s="356">
        <v>3600</v>
      </c>
      <c r="V450" s="356">
        <v>2800</v>
      </c>
      <c r="W450" s="356">
        <v>2000</v>
      </c>
      <c r="X450" s="356">
        <v>1200</v>
      </c>
      <c r="Y450" s="356">
        <v>400</v>
      </c>
      <c r="Z450" s="344">
        <f t="shared" si="1693"/>
        <v>28</v>
      </c>
      <c r="AA450" s="344">
        <f t="shared" si="1694"/>
        <v>28</v>
      </c>
      <c r="AB450" s="344">
        <f t="shared" si="1695"/>
        <v>28</v>
      </c>
      <c r="AC450" s="344">
        <f t="shared" si="1696"/>
        <v>29</v>
      </c>
      <c r="AD450" s="344">
        <f t="shared" si="1697"/>
        <v>29</v>
      </c>
      <c r="AE450" s="344">
        <f t="shared" si="1698"/>
        <v>29</v>
      </c>
      <c r="AF450" s="344">
        <f t="shared" si="1699"/>
        <v>29</v>
      </c>
      <c r="AG450" s="344">
        <f t="shared" si="1700"/>
        <v>30</v>
      </c>
      <c r="AH450" s="344">
        <f t="shared" si="1701"/>
        <v>30</v>
      </c>
      <c r="AI450" s="344">
        <f t="shared" si="1702"/>
        <v>30</v>
      </c>
      <c r="AJ450" s="356">
        <v>3600</v>
      </c>
      <c r="AK450" s="356">
        <v>2800</v>
      </c>
      <c r="AL450" s="356">
        <v>2000</v>
      </c>
      <c r="AM450" s="356">
        <v>1200</v>
      </c>
      <c r="AN450" s="356">
        <v>400</v>
      </c>
      <c r="AO450" s="344">
        <f t="shared" si="1703"/>
        <v>36</v>
      </c>
      <c r="AP450" s="344">
        <f t="shared" si="1704"/>
        <v>37</v>
      </c>
      <c r="AQ450" s="344">
        <f t="shared" si="1705"/>
        <v>37</v>
      </c>
      <c r="AR450" s="344">
        <f t="shared" si="1706"/>
        <v>38</v>
      </c>
      <c r="AS450" s="344">
        <f t="shared" si="1707"/>
        <v>38</v>
      </c>
      <c r="AT450" s="344">
        <f t="shared" si="1708"/>
        <v>40</v>
      </c>
      <c r="AU450" s="344">
        <f t="shared" si="1709"/>
        <v>40</v>
      </c>
      <c r="AV450" s="344">
        <f t="shared" si="1710"/>
        <v>41</v>
      </c>
      <c r="AW450" s="344">
        <f t="shared" si="1711"/>
        <v>41</v>
      </c>
      <c r="AX450" s="344">
        <f t="shared" si="1712"/>
        <v>42</v>
      </c>
      <c r="AY450" s="356">
        <v>3600</v>
      </c>
      <c r="AZ450" s="356">
        <v>2800</v>
      </c>
      <c r="BA450" s="356">
        <v>2000</v>
      </c>
      <c r="BB450" s="356">
        <v>1200</v>
      </c>
      <c r="BC450" s="356">
        <v>400</v>
      </c>
      <c r="BD450" s="353">
        <f t="shared" ref="BD450:BH450" si="1785">IF(BD255="","",BD255+60)</f>
        <v>62</v>
      </c>
      <c r="BE450" s="353">
        <f t="shared" si="1785"/>
        <v>62</v>
      </c>
      <c r="BF450" s="353">
        <f t="shared" si="1785"/>
        <v>77</v>
      </c>
      <c r="BG450" s="353">
        <f t="shared" si="1785"/>
        <v>92</v>
      </c>
      <c r="BH450" s="353">
        <f t="shared" si="1785"/>
        <v>107</v>
      </c>
      <c r="BI450" s="146" t="str">
        <f t="shared" si="1775"/>
        <v>62;62</v>
      </c>
      <c r="BJ450" s="352">
        <f t="shared" si="1776"/>
        <v>77</v>
      </c>
      <c r="BK450" s="146" t="str">
        <f t="shared" si="1777"/>
        <v>92;107</v>
      </c>
      <c r="BL450" s="25">
        <f t="shared" si="1562"/>
        <v>6020106</v>
      </c>
      <c r="BM450" s="146">
        <f t="shared" ref="BM450" si="1786">BM437</f>
        <v>4104</v>
      </c>
      <c r="BN450" s="146">
        <f t="shared" si="1665"/>
        <v>6</v>
      </c>
      <c r="BO450" s="146">
        <f t="shared" ref="BO450:BP450" si="1787">BO437</f>
        <v>1</v>
      </c>
      <c r="BP450" s="146">
        <f t="shared" si="1787"/>
        <v>6</v>
      </c>
      <c r="BQ450" s="146">
        <f>VLOOKUP(IF(A450=1,0,A450),宝石属性!$B$26:$D$41,2,0)</f>
        <v>0</v>
      </c>
      <c r="BR450" s="146">
        <f>VLOOKUP(IF(A450=1,0,A450),宝石属性!$B$26:$D$41,3,0)</f>
        <v>0</v>
      </c>
      <c r="BS450" s="146">
        <f t="shared" ref="BS450:BV450" si="1788">IF(BS437="","",BS437)</f>
        <v>2</v>
      </c>
      <c r="BT450" s="146">
        <f t="shared" si="1788"/>
        <v>4</v>
      </c>
      <c r="BU450" s="146">
        <f t="shared" si="1788"/>
        <v>7</v>
      </c>
      <c r="BV450" s="146">
        <f t="shared" si="1788"/>
        <v>8</v>
      </c>
      <c r="BW450" s="357">
        <f t="shared" si="1570"/>
        <v>2001</v>
      </c>
      <c r="BX450" s="357" t="str">
        <f t="shared" si="1571"/>
        <v/>
      </c>
    </row>
    <row r="451" spans="1:76" s="353" customFormat="1">
      <c r="A451" s="120">
        <f t="shared" si="1765"/>
        <v>20</v>
      </c>
      <c r="B451" s="120" t="s">
        <v>1110</v>
      </c>
      <c r="C451" s="120" t="str">
        <f t="shared" si="1682"/>
        <v>男衣</v>
      </c>
      <c r="D451" s="120" t="str">
        <f t="shared" si="1560"/>
        <v>20级蓝装男衣</v>
      </c>
      <c r="E451" s="120">
        <f>VLOOKUP($C451,$C$3:$M$15,COLUMNS($C$3:H$15),0)</f>
        <v>60</v>
      </c>
      <c r="F451" s="120" t="str">
        <f>VLOOKUP($C451,$C$3:$M$15,COLUMNS($C$3:I$15),0)</f>
        <v>maxhp_value</v>
      </c>
      <c r="G451" s="120">
        <f>VLOOKUP($C451,$C$3:$M$15,COLUMNS($C$3:J$15),0)</f>
        <v>140</v>
      </c>
      <c r="H451" s="120" t="str">
        <f>VLOOKUP($C451,$C$3:$M$15,COLUMNS($C$3:K$15),0)</f>
        <v>defend_value</v>
      </c>
      <c r="I451" s="120" t="str">
        <f>VLOOKUP($C451,$C$3:$M$15,COLUMNS($C$3:L$15),0)</f>
        <v/>
      </c>
      <c r="J451" s="120" t="str">
        <f>VLOOKUP($C451,$C$3:$M$15,COLUMNS($C$3:M$15),0)</f>
        <v/>
      </c>
      <c r="K451" s="344">
        <f t="shared" si="1683"/>
        <v>100</v>
      </c>
      <c r="L451" s="344">
        <f t="shared" si="1684"/>
        <v>101</v>
      </c>
      <c r="M451" s="344">
        <f t="shared" si="1685"/>
        <v>101</v>
      </c>
      <c r="N451" s="344">
        <f t="shared" si="1686"/>
        <v>103</v>
      </c>
      <c r="O451" s="344">
        <f t="shared" si="1687"/>
        <v>103</v>
      </c>
      <c r="P451" s="344">
        <f t="shared" si="1688"/>
        <v>104</v>
      </c>
      <c r="Q451" s="344">
        <f t="shared" si="1689"/>
        <v>104</v>
      </c>
      <c r="R451" s="344">
        <f t="shared" si="1690"/>
        <v>106</v>
      </c>
      <c r="S451" s="344">
        <f t="shared" si="1691"/>
        <v>106</v>
      </c>
      <c r="T451" s="344">
        <f t="shared" si="1692"/>
        <v>108</v>
      </c>
      <c r="U451" s="356">
        <v>3600</v>
      </c>
      <c r="V451" s="356">
        <v>2800</v>
      </c>
      <c r="W451" s="356">
        <v>2000</v>
      </c>
      <c r="X451" s="356">
        <v>1200</v>
      </c>
      <c r="Y451" s="356">
        <v>400</v>
      </c>
      <c r="Z451" s="344">
        <f t="shared" si="1693"/>
        <v>31</v>
      </c>
      <c r="AA451" s="344">
        <f t="shared" si="1694"/>
        <v>32</v>
      </c>
      <c r="AB451" s="344">
        <f t="shared" si="1695"/>
        <v>32</v>
      </c>
      <c r="AC451" s="344">
        <f t="shared" si="1696"/>
        <v>32</v>
      </c>
      <c r="AD451" s="344">
        <f t="shared" si="1697"/>
        <v>32</v>
      </c>
      <c r="AE451" s="344">
        <f t="shared" si="1698"/>
        <v>33</v>
      </c>
      <c r="AF451" s="344">
        <f t="shared" si="1699"/>
        <v>33</v>
      </c>
      <c r="AG451" s="344">
        <f t="shared" si="1700"/>
        <v>33</v>
      </c>
      <c r="AH451" s="344">
        <f t="shared" si="1701"/>
        <v>33</v>
      </c>
      <c r="AI451" s="344">
        <f t="shared" si="1702"/>
        <v>34</v>
      </c>
      <c r="AJ451" s="356">
        <v>3600</v>
      </c>
      <c r="AK451" s="356">
        <v>2800</v>
      </c>
      <c r="AL451" s="356">
        <v>2000</v>
      </c>
      <c r="AM451" s="356">
        <v>1200</v>
      </c>
      <c r="AN451" s="356">
        <v>400</v>
      </c>
      <c r="AO451" s="344" t="str">
        <f t="shared" si="1703"/>
        <v/>
      </c>
      <c r="AP451" s="344" t="str">
        <f t="shared" si="1704"/>
        <v/>
      </c>
      <c r="AQ451" s="344" t="str">
        <f t="shared" si="1705"/>
        <v/>
      </c>
      <c r="AR451" s="344" t="str">
        <f t="shared" si="1706"/>
        <v/>
      </c>
      <c r="AS451" s="344" t="str">
        <f t="shared" si="1707"/>
        <v/>
      </c>
      <c r="AT451" s="344" t="str">
        <f t="shared" si="1708"/>
        <v/>
      </c>
      <c r="AU451" s="344" t="str">
        <f t="shared" si="1709"/>
        <v/>
      </c>
      <c r="AV451" s="344" t="str">
        <f t="shared" si="1710"/>
        <v/>
      </c>
      <c r="AW451" s="344" t="str">
        <f t="shared" si="1711"/>
        <v/>
      </c>
      <c r="AX451" s="344" t="str">
        <f t="shared" si="1712"/>
        <v/>
      </c>
      <c r="AY451" s="356">
        <v>3600</v>
      </c>
      <c r="AZ451" s="356">
        <v>2800</v>
      </c>
      <c r="BA451" s="356">
        <v>2000</v>
      </c>
      <c r="BB451" s="356">
        <v>1200</v>
      </c>
      <c r="BC451" s="356">
        <v>400</v>
      </c>
      <c r="BD451" s="353">
        <f t="shared" ref="BD451:BH451" si="1789">IF(BD256="","",BD256+60)</f>
        <v>62</v>
      </c>
      <c r="BE451" s="353">
        <f t="shared" si="1789"/>
        <v>62</v>
      </c>
      <c r="BF451" s="353">
        <f t="shared" si="1789"/>
        <v>77</v>
      </c>
      <c r="BG451" s="353">
        <f t="shared" si="1789"/>
        <v>92</v>
      </c>
      <c r="BH451" s="353">
        <f t="shared" si="1789"/>
        <v>107</v>
      </c>
      <c r="BI451" s="146" t="str">
        <f t="shared" si="1775"/>
        <v>62;62</v>
      </c>
      <c r="BJ451" s="352">
        <f t="shared" si="1776"/>
        <v>77</v>
      </c>
      <c r="BK451" s="146" t="str">
        <f t="shared" si="1777"/>
        <v>92;107</v>
      </c>
      <c r="BL451" s="25">
        <f t="shared" si="1562"/>
        <v>6020207</v>
      </c>
      <c r="BM451" s="146">
        <f t="shared" ref="BM451" si="1790">BM438</f>
        <v>312</v>
      </c>
      <c r="BN451" s="146">
        <f t="shared" si="1665"/>
        <v>6</v>
      </c>
      <c r="BO451" s="146">
        <f t="shared" ref="BO451:BP451" si="1791">BO438</f>
        <v>2</v>
      </c>
      <c r="BP451" s="146">
        <f t="shared" si="1791"/>
        <v>7</v>
      </c>
      <c r="BQ451" s="146">
        <f>VLOOKUP(IF(A451=1,0,A451),宝石属性!$B$26:$D$41,2,0)</f>
        <v>0</v>
      </c>
      <c r="BR451" s="146">
        <f>VLOOKUP(IF(A451=1,0,A451),宝石属性!$B$26:$D$41,3,0)</f>
        <v>0</v>
      </c>
      <c r="BS451" s="146">
        <f t="shared" ref="BS451:BV451" si="1792">IF(BS438="","",BS438)</f>
        <v>1</v>
      </c>
      <c r="BT451" s="146">
        <f t="shared" si="1792"/>
        <v>3</v>
      </c>
      <c r="BU451" s="146">
        <f t="shared" si="1792"/>
        <v>5</v>
      </c>
      <c r="BV451" s="146">
        <f t="shared" si="1792"/>
        <v>7</v>
      </c>
      <c r="BW451" s="357">
        <f t="shared" si="1570"/>
        <v>2004</v>
      </c>
      <c r="BX451" s="357" t="str">
        <f t="shared" si="1571"/>
        <v/>
      </c>
    </row>
    <row r="452" spans="1:76" s="353" customFormat="1">
      <c r="A452" s="120">
        <f t="shared" si="1765"/>
        <v>20</v>
      </c>
      <c r="B452" s="120" t="s">
        <v>1110</v>
      </c>
      <c r="C452" s="120" t="str">
        <f t="shared" si="1682"/>
        <v>女衣</v>
      </c>
      <c r="D452" s="120" t="str">
        <f t="shared" si="1560"/>
        <v>20级蓝装女衣</v>
      </c>
      <c r="E452" s="120">
        <f>VLOOKUP($C452,$C$3:$M$15,COLUMNS($C$3:H$15),0)</f>
        <v>60</v>
      </c>
      <c r="F452" s="120" t="str">
        <f>VLOOKUP($C452,$C$3:$M$15,COLUMNS($C$3:I$15),0)</f>
        <v>maxhp_value</v>
      </c>
      <c r="G452" s="120">
        <f>VLOOKUP($C452,$C$3:$M$15,COLUMNS($C$3:J$15),0)</f>
        <v>140</v>
      </c>
      <c r="H452" s="120" t="str">
        <f>VLOOKUP($C452,$C$3:$M$15,COLUMNS($C$3:K$15),0)</f>
        <v>defend_value</v>
      </c>
      <c r="I452" s="120" t="str">
        <f>VLOOKUP($C452,$C$3:$M$15,COLUMNS($C$3:L$15),0)</f>
        <v/>
      </c>
      <c r="J452" s="120" t="str">
        <f>VLOOKUP($C452,$C$3:$M$15,COLUMNS($C$3:M$15),0)</f>
        <v/>
      </c>
      <c r="K452" s="344">
        <f t="shared" si="1683"/>
        <v>100</v>
      </c>
      <c r="L452" s="344">
        <f t="shared" si="1684"/>
        <v>101</v>
      </c>
      <c r="M452" s="344">
        <f t="shared" si="1685"/>
        <v>101</v>
      </c>
      <c r="N452" s="344">
        <f t="shared" si="1686"/>
        <v>103</v>
      </c>
      <c r="O452" s="344">
        <f t="shared" si="1687"/>
        <v>103</v>
      </c>
      <c r="P452" s="344">
        <f t="shared" si="1688"/>
        <v>104</v>
      </c>
      <c r="Q452" s="344">
        <f t="shared" si="1689"/>
        <v>104</v>
      </c>
      <c r="R452" s="344">
        <f t="shared" si="1690"/>
        <v>106</v>
      </c>
      <c r="S452" s="344">
        <f t="shared" si="1691"/>
        <v>106</v>
      </c>
      <c r="T452" s="344">
        <f t="shared" si="1692"/>
        <v>108</v>
      </c>
      <c r="U452" s="356">
        <v>3600</v>
      </c>
      <c r="V452" s="356">
        <v>2800</v>
      </c>
      <c r="W452" s="356">
        <v>2000</v>
      </c>
      <c r="X452" s="356">
        <v>1200</v>
      </c>
      <c r="Y452" s="356">
        <v>400</v>
      </c>
      <c r="Z452" s="344">
        <f t="shared" si="1693"/>
        <v>31</v>
      </c>
      <c r="AA452" s="344">
        <f t="shared" si="1694"/>
        <v>32</v>
      </c>
      <c r="AB452" s="344">
        <f t="shared" si="1695"/>
        <v>32</v>
      </c>
      <c r="AC452" s="344">
        <f t="shared" si="1696"/>
        <v>32</v>
      </c>
      <c r="AD452" s="344">
        <f t="shared" si="1697"/>
        <v>32</v>
      </c>
      <c r="AE452" s="344">
        <f t="shared" si="1698"/>
        <v>33</v>
      </c>
      <c r="AF452" s="344">
        <f t="shared" si="1699"/>
        <v>33</v>
      </c>
      <c r="AG452" s="344">
        <f t="shared" si="1700"/>
        <v>33</v>
      </c>
      <c r="AH452" s="344">
        <f t="shared" si="1701"/>
        <v>33</v>
      </c>
      <c r="AI452" s="344">
        <f t="shared" si="1702"/>
        <v>34</v>
      </c>
      <c r="AJ452" s="356">
        <v>3600</v>
      </c>
      <c r="AK452" s="356">
        <v>2800</v>
      </c>
      <c r="AL452" s="356">
        <v>2000</v>
      </c>
      <c r="AM452" s="356">
        <v>1200</v>
      </c>
      <c r="AN452" s="356">
        <v>400</v>
      </c>
      <c r="AO452" s="344" t="str">
        <f t="shared" si="1703"/>
        <v/>
      </c>
      <c r="AP452" s="344" t="str">
        <f t="shared" si="1704"/>
        <v/>
      </c>
      <c r="AQ452" s="344" t="str">
        <f t="shared" si="1705"/>
        <v/>
      </c>
      <c r="AR452" s="344" t="str">
        <f t="shared" si="1706"/>
        <v/>
      </c>
      <c r="AS452" s="344" t="str">
        <f t="shared" si="1707"/>
        <v/>
      </c>
      <c r="AT452" s="344" t="str">
        <f t="shared" si="1708"/>
        <v/>
      </c>
      <c r="AU452" s="344" t="str">
        <f t="shared" si="1709"/>
        <v/>
      </c>
      <c r="AV452" s="344" t="str">
        <f t="shared" si="1710"/>
        <v/>
      </c>
      <c r="AW452" s="344" t="str">
        <f t="shared" si="1711"/>
        <v/>
      </c>
      <c r="AX452" s="344" t="str">
        <f t="shared" si="1712"/>
        <v/>
      </c>
      <c r="AY452" s="356">
        <v>3600</v>
      </c>
      <c r="AZ452" s="356">
        <v>2800</v>
      </c>
      <c r="BA452" s="356">
        <v>2000</v>
      </c>
      <c r="BB452" s="356">
        <v>1200</v>
      </c>
      <c r="BC452" s="356">
        <v>400</v>
      </c>
      <c r="BD452" s="353">
        <f t="shared" ref="BD452:BH452" si="1793">IF(BD257="","",BD257+60)</f>
        <v>62</v>
      </c>
      <c r="BE452" s="353">
        <f t="shared" si="1793"/>
        <v>62</v>
      </c>
      <c r="BF452" s="353">
        <f t="shared" si="1793"/>
        <v>77</v>
      </c>
      <c r="BG452" s="353">
        <f t="shared" si="1793"/>
        <v>92</v>
      </c>
      <c r="BH452" s="353">
        <f t="shared" si="1793"/>
        <v>107</v>
      </c>
      <c r="BI452" s="146" t="str">
        <f t="shared" si="1775"/>
        <v>62;62</v>
      </c>
      <c r="BJ452" s="352">
        <f t="shared" si="1776"/>
        <v>77</v>
      </c>
      <c r="BK452" s="146" t="str">
        <f t="shared" si="1777"/>
        <v>92;107</v>
      </c>
      <c r="BL452" s="25">
        <f t="shared" si="1562"/>
        <v>6020208</v>
      </c>
      <c r="BM452" s="146">
        <f t="shared" ref="BM452" si="1794">BM439</f>
        <v>568</v>
      </c>
      <c r="BN452" s="146">
        <f t="shared" si="1665"/>
        <v>6</v>
      </c>
      <c r="BO452" s="146">
        <f t="shared" ref="BO452:BP452" si="1795">BO439</f>
        <v>2</v>
      </c>
      <c r="BP452" s="146">
        <f t="shared" si="1795"/>
        <v>8</v>
      </c>
      <c r="BQ452" s="146">
        <f>VLOOKUP(IF(A452=1,0,A452),宝石属性!$B$26:$D$41,2,0)</f>
        <v>0</v>
      </c>
      <c r="BR452" s="146">
        <f>VLOOKUP(IF(A452=1,0,A452),宝石属性!$B$26:$D$41,3,0)</f>
        <v>0</v>
      </c>
      <c r="BS452" s="146">
        <f t="shared" ref="BS452:BV452" si="1796">IF(BS439="","",BS439)</f>
        <v>1</v>
      </c>
      <c r="BT452" s="146">
        <f t="shared" si="1796"/>
        <v>3</v>
      </c>
      <c r="BU452" s="146">
        <f t="shared" si="1796"/>
        <v>5</v>
      </c>
      <c r="BV452" s="146">
        <f t="shared" si="1796"/>
        <v>7</v>
      </c>
      <c r="BW452" s="357">
        <f t="shared" si="1570"/>
        <v>2004</v>
      </c>
      <c r="BX452" s="357" t="str">
        <f t="shared" si="1571"/>
        <v/>
      </c>
    </row>
    <row r="453" spans="1:76" s="353" customFormat="1">
      <c r="A453" s="120">
        <f t="shared" si="1765"/>
        <v>20</v>
      </c>
      <c r="B453" s="120" t="s">
        <v>1110</v>
      </c>
      <c r="C453" s="120" t="str">
        <f t="shared" si="1682"/>
        <v>男头盔</v>
      </c>
      <c r="D453" s="120" t="str">
        <f t="shared" si="1560"/>
        <v>20级蓝装男头盔</v>
      </c>
      <c r="E453" s="120">
        <f>VLOOKUP($C453,$C$3:$M$15,COLUMNS($C$3:H$15),0)</f>
        <v>90</v>
      </c>
      <c r="F453" s="120" t="str">
        <f>VLOOKUP($C453,$C$3:$M$15,COLUMNS($C$3:I$15),0)</f>
        <v>maxmp_value</v>
      </c>
      <c r="G453" s="120">
        <f>VLOOKUP($C453,$C$3:$M$15,COLUMNS($C$3:J$15),0)</f>
        <v>140</v>
      </c>
      <c r="H453" s="120" t="str">
        <f>VLOOKUP($C453,$C$3:$M$15,COLUMNS($C$3:K$15),0)</f>
        <v>defend_value</v>
      </c>
      <c r="I453" s="120" t="str">
        <f>VLOOKUP($C453,$C$3:$M$15,COLUMNS($C$3:L$15),0)</f>
        <v/>
      </c>
      <c r="J453" s="120" t="str">
        <f>VLOOKUP($C453,$C$3:$M$15,COLUMNS($C$3:M$15),0)</f>
        <v/>
      </c>
      <c r="K453" s="344">
        <f t="shared" si="1683"/>
        <v>125</v>
      </c>
      <c r="L453" s="344">
        <f t="shared" si="1684"/>
        <v>127</v>
      </c>
      <c r="M453" s="344">
        <f t="shared" si="1685"/>
        <v>127</v>
      </c>
      <c r="N453" s="344">
        <f t="shared" si="1686"/>
        <v>129</v>
      </c>
      <c r="O453" s="344">
        <f t="shared" si="1687"/>
        <v>129</v>
      </c>
      <c r="P453" s="344">
        <f t="shared" si="1688"/>
        <v>131</v>
      </c>
      <c r="Q453" s="344">
        <f t="shared" si="1689"/>
        <v>131</v>
      </c>
      <c r="R453" s="344">
        <f t="shared" si="1690"/>
        <v>133</v>
      </c>
      <c r="S453" s="344">
        <f t="shared" si="1691"/>
        <v>133</v>
      </c>
      <c r="T453" s="344">
        <f t="shared" si="1692"/>
        <v>134</v>
      </c>
      <c r="U453" s="356">
        <v>3600</v>
      </c>
      <c r="V453" s="356">
        <v>2800</v>
      </c>
      <c r="W453" s="356">
        <v>2000</v>
      </c>
      <c r="X453" s="356">
        <v>1200</v>
      </c>
      <c r="Y453" s="356">
        <v>400</v>
      </c>
      <c r="Z453" s="344">
        <f t="shared" si="1693"/>
        <v>19</v>
      </c>
      <c r="AA453" s="344">
        <f t="shared" si="1694"/>
        <v>19</v>
      </c>
      <c r="AB453" s="344">
        <f t="shared" si="1695"/>
        <v>19</v>
      </c>
      <c r="AC453" s="344">
        <f t="shared" si="1696"/>
        <v>19</v>
      </c>
      <c r="AD453" s="344">
        <f t="shared" si="1697"/>
        <v>19</v>
      </c>
      <c r="AE453" s="344">
        <f t="shared" si="1698"/>
        <v>20</v>
      </c>
      <c r="AF453" s="344">
        <f t="shared" si="1699"/>
        <v>20</v>
      </c>
      <c r="AG453" s="344">
        <f t="shared" si="1700"/>
        <v>20</v>
      </c>
      <c r="AH453" s="344">
        <f t="shared" si="1701"/>
        <v>20</v>
      </c>
      <c r="AI453" s="344">
        <f t="shared" si="1702"/>
        <v>20</v>
      </c>
      <c r="AJ453" s="356">
        <v>3600</v>
      </c>
      <c r="AK453" s="356">
        <v>2800</v>
      </c>
      <c r="AL453" s="356">
        <v>2000</v>
      </c>
      <c r="AM453" s="356">
        <v>1200</v>
      </c>
      <c r="AN453" s="356">
        <v>400</v>
      </c>
      <c r="AO453" s="344" t="str">
        <f t="shared" si="1703"/>
        <v/>
      </c>
      <c r="AP453" s="344" t="str">
        <f t="shared" si="1704"/>
        <v/>
      </c>
      <c r="AQ453" s="344" t="str">
        <f t="shared" si="1705"/>
        <v/>
      </c>
      <c r="AR453" s="344" t="str">
        <f t="shared" si="1706"/>
        <v/>
      </c>
      <c r="AS453" s="344" t="str">
        <f t="shared" si="1707"/>
        <v/>
      </c>
      <c r="AT453" s="344" t="str">
        <f t="shared" si="1708"/>
        <v/>
      </c>
      <c r="AU453" s="344" t="str">
        <f t="shared" si="1709"/>
        <v/>
      </c>
      <c r="AV453" s="344" t="str">
        <f t="shared" si="1710"/>
        <v/>
      </c>
      <c r="AW453" s="344" t="str">
        <f t="shared" si="1711"/>
        <v/>
      </c>
      <c r="AX453" s="344" t="str">
        <f t="shared" si="1712"/>
        <v/>
      </c>
      <c r="AY453" s="356">
        <v>3600</v>
      </c>
      <c r="AZ453" s="356">
        <v>2800</v>
      </c>
      <c r="BA453" s="356">
        <v>2000</v>
      </c>
      <c r="BB453" s="356">
        <v>1200</v>
      </c>
      <c r="BC453" s="356">
        <v>400</v>
      </c>
      <c r="BD453" s="353" t="str">
        <f t="shared" ref="BD453:BH453" si="1797">IF(BD258="","",BD258+60)</f>
        <v/>
      </c>
      <c r="BE453" s="353" t="str">
        <f t="shared" si="1797"/>
        <v/>
      </c>
      <c r="BF453" s="353" t="str">
        <f t="shared" si="1797"/>
        <v/>
      </c>
      <c r="BG453" s="353" t="str">
        <f t="shared" si="1797"/>
        <v/>
      </c>
      <c r="BH453" s="353" t="str">
        <f t="shared" si="1797"/>
        <v/>
      </c>
      <c r="BI453" s="146" t="str">
        <f t="shared" si="1775"/>
        <v/>
      </c>
      <c r="BJ453" s="352" t="str">
        <f t="shared" si="1776"/>
        <v/>
      </c>
      <c r="BK453" s="146" t="str">
        <f t="shared" si="1777"/>
        <v/>
      </c>
      <c r="BL453" s="25">
        <f t="shared" si="1562"/>
        <v>6020309</v>
      </c>
      <c r="BM453" s="146">
        <f t="shared" ref="BM453" si="1798">BM440</f>
        <v>1640</v>
      </c>
      <c r="BN453" s="146">
        <f t="shared" si="1665"/>
        <v>6</v>
      </c>
      <c r="BO453" s="146">
        <f t="shared" ref="BO453:BP453" si="1799">BO440</f>
        <v>3</v>
      </c>
      <c r="BP453" s="146">
        <f t="shared" si="1799"/>
        <v>9</v>
      </c>
      <c r="BQ453" s="146">
        <f>VLOOKUP(IF(A453=1,0,A453),宝石属性!$B$26:$D$41,2,0)</f>
        <v>0</v>
      </c>
      <c r="BR453" s="146">
        <f>VLOOKUP(IF(A453=1,0,A453),宝石属性!$B$26:$D$41,3,0)</f>
        <v>0</v>
      </c>
      <c r="BS453" s="146">
        <f t="shared" ref="BS453:BV453" si="1800">IF(BS440="","",BS440)</f>
        <v>2</v>
      </c>
      <c r="BT453" s="146">
        <f t="shared" si="1800"/>
        <v>3</v>
      </c>
      <c r="BU453" s="146" t="str">
        <f t="shared" si="1800"/>
        <v/>
      </c>
      <c r="BV453" s="146" t="str">
        <f t="shared" si="1800"/>
        <v/>
      </c>
      <c r="BW453" s="357">
        <f t="shared" si="1570"/>
        <v>2007</v>
      </c>
      <c r="BX453" s="357" t="str">
        <f t="shared" si="1571"/>
        <v/>
      </c>
    </row>
    <row r="454" spans="1:76" s="353" customFormat="1">
      <c r="A454" s="120">
        <f t="shared" si="1765"/>
        <v>20</v>
      </c>
      <c r="B454" s="120" t="s">
        <v>1110</v>
      </c>
      <c r="C454" s="120" t="str">
        <f t="shared" si="1682"/>
        <v>女头饰</v>
      </c>
      <c r="D454" s="120" t="str">
        <f t="shared" si="1560"/>
        <v>20级蓝装女头饰</v>
      </c>
      <c r="E454" s="120">
        <f>VLOOKUP($C454,$C$3:$M$15,COLUMNS($C$3:H$15),0)</f>
        <v>90</v>
      </c>
      <c r="F454" s="120" t="str">
        <f>VLOOKUP($C454,$C$3:$M$15,COLUMNS($C$3:I$15),0)</f>
        <v>maxmp_value</v>
      </c>
      <c r="G454" s="120">
        <f>VLOOKUP($C454,$C$3:$M$15,COLUMNS($C$3:J$15),0)</f>
        <v>140</v>
      </c>
      <c r="H454" s="120" t="str">
        <f>VLOOKUP($C454,$C$3:$M$15,COLUMNS($C$3:K$15),0)</f>
        <v>defend_value</v>
      </c>
      <c r="I454" s="120" t="str">
        <f>VLOOKUP($C454,$C$3:$M$15,COLUMNS($C$3:L$15),0)</f>
        <v/>
      </c>
      <c r="J454" s="120" t="str">
        <f>VLOOKUP($C454,$C$3:$M$15,COLUMNS($C$3:M$15),0)</f>
        <v/>
      </c>
      <c r="K454" s="344">
        <f t="shared" si="1683"/>
        <v>125</v>
      </c>
      <c r="L454" s="344">
        <f t="shared" si="1684"/>
        <v>127</v>
      </c>
      <c r="M454" s="344">
        <f t="shared" si="1685"/>
        <v>127</v>
      </c>
      <c r="N454" s="344">
        <f t="shared" si="1686"/>
        <v>129</v>
      </c>
      <c r="O454" s="344">
        <f t="shared" si="1687"/>
        <v>129</v>
      </c>
      <c r="P454" s="344">
        <f t="shared" si="1688"/>
        <v>131</v>
      </c>
      <c r="Q454" s="344">
        <f t="shared" si="1689"/>
        <v>131</v>
      </c>
      <c r="R454" s="344">
        <f t="shared" si="1690"/>
        <v>133</v>
      </c>
      <c r="S454" s="344">
        <f t="shared" si="1691"/>
        <v>133</v>
      </c>
      <c r="T454" s="344">
        <f t="shared" si="1692"/>
        <v>134</v>
      </c>
      <c r="U454" s="356">
        <v>3600</v>
      </c>
      <c r="V454" s="356">
        <v>2800</v>
      </c>
      <c r="W454" s="356">
        <v>2000</v>
      </c>
      <c r="X454" s="356">
        <v>1200</v>
      </c>
      <c r="Y454" s="356">
        <v>400</v>
      </c>
      <c r="Z454" s="344">
        <f t="shared" si="1693"/>
        <v>19</v>
      </c>
      <c r="AA454" s="344">
        <f t="shared" si="1694"/>
        <v>19</v>
      </c>
      <c r="AB454" s="344">
        <f t="shared" si="1695"/>
        <v>19</v>
      </c>
      <c r="AC454" s="344">
        <f t="shared" si="1696"/>
        <v>19</v>
      </c>
      <c r="AD454" s="344">
        <f t="shared" si="1697"/>
        <v>19</v>
      </c>
      <c r="AE454" s="344">
        <f t="shared" si="1698"/>
        <v>20</v>
      </c>
      <c r="AF454" s="344">
        <f t="shared" si="1699"/>
        <v>20</v>
      </c>
      <c r="AG454" s="344">
        <f t="shared" si="1700"/>
        <v>20</v>
      </c>
      <c r="AH454" s="344">
        <f t="shared" si="1701"/>
        <v>20</v>
      </c>
      <c r="AI454" s="344">
        <f t="shared" si="1702"/>
        <v>20</v>
      </c>
      <c r="AJ454" s="356">
        <v>3600</v>
      </c>
      <c r="AK454" s="356">
        <v>2800</v>
      </c>
      <c r="AL454" s="356">
        <v>2000</v>
      </c>
      <c r="AM454" s="356">
        <v>1200</v>
      </c>
      <c r="AN454" s="356">
        <v>400</v>
      </c>
      <c r="AO454" s="344" t="str">
        <f t="shared" si="1703"/>
        <v/>
      </c>
      <c r="AP454" s="344" t="str">
        <f t="shared" si="1704"/>
        <v/>
      </c>
      <c r="AQ454" s="344" t="str">
        <f t="shared" si="1705"/>
        <v/>
      </c>
      <c r="AR454" s="344" t="str">
        <f t="shared" si="1706"/>
        <v/>
      </c>
      <c r="AS454" s="344" t="str">
        <f t="shared" si="1707"/>
        <v/>
      </c>
      <c r="AT454" s="344" t="str">
        <f t="shared" si="1708"/>
        <v/>
      </c>
      <c r="AU454" s="344" t="str">
        <f t="shared" si="1709"/>
        <v/>
      </c>
      <c r="AV454" s="344" t="str">
        <f t="shared" si="1710"/>
        <v/>
      </c>
      <c r="AW454" s="344" t="str">
        <f t="shared" si="1711"/>
        <v/>
      </c>
      <c r="AX454" s="344" t="str">
        <f t="shared" si="1712"/>
        <v/>
      </c>
      <c r="AY454" s="356">
        <v>3600</v>
      </c>
      <c r="AZ454" s="356">
        <v>2800</v>
      </c>
      <c r="BA454" s="356">
        <v>2000</v>
      </c>
      <c r="BB454" s="356">
        <v>1200</v>
      </c>
      <c r="BC454" s="356">
        <v>400</v>
      </c>
      <c r="BD454" s="353" t="str">
        <f t="shared" ref="BD454:BH454" si="1801">IF(BD259="","",BD259+60)</f>
        <v/>
      </c>
      <c r="BE454" s="353" t="str">
        <f t="shared" si="1801"/>
        <v/>
      </c>
      <c r="BF454" s="353" t="str">
        <f t="shared" si="1801"/>
        <v/>
      </c>
      <c r="BG454" s="353" t="str">
        <f t="shared" si="1801"/>
        <v/>
      </c>
      <c r="BH454" s="353" t="str">
        <f t="shared" si="1801"/>
        <v/>
      </c>
      <c r="BI454" s="146" t="str">
        <f t="shared" si="1775"/>
        <v/>
      </c>
      <c r="BJ454" s="352" t="str">
        <f t="shared" si="1776"/>
        <v/>
      </c>
      <c r="BK454" s="146" t="str">
        <f t="shared" si="1777"/>
        <v/>
      </c>
      <c r="BL454" s="25">
        <f t="shared" si="1562"/>
        <v>6020310</v>
      </c>
      <c r="BM454" s="146">
        <f t="shared" ref="BM454" si="1802">BM441</f>
        <v>1384</v>
      </c>
      <c r="BN454" s="146">
        <f t="shared" si="1665"/>
        <v>6</v>
      </c>
      <c r="BO454" s="146">
        <f t="shared" ref="BO454:BP454" si="1803">BO441</f>
        <v>3</v>
      </c>
      <c r="BP454" s="146">
        <f t="shared" si="1803"/>
        <v>10</v>
      </c>
      <c r="BQ454" s="146">
        <f>VLOOKUP(IF(A454=1,0,A454),宝石属性!$B$26:$D$41,2,0)</f>
        <v>0</v>
      </c>
      <c r="BR454" s="146">
        <f>VLOOKUP(IF(A454=1,0,A454),宝石属性!$B$26:$D$41,3,0)</f>
        <v>0</v>
      </c>
      <c r="BS454" s="146">
        <f t="shared" ref="BS454:BV454" si="1804">IF(BS441="","",BS441)</f>
        <v>2</v>
      </c>
      <c r="BT454" s="146">
        <f t="shared" si="1804"/>
        <v>3</v>
      </c>
      <c r="BU454" s="146" t="str">
        <f t="shared" si="1804"/>
        <v/>
      </c>
      <c r="BV454" s="146" t="str">
        <f t="shared" si="1804"/>
        <v/>
      </c>
      <c r="BW454" s="357">
        <f t="shared" si="1570"/>
        <v>2007</v>
      </c>
      <c r="BX454" s="357" t="str">
        <f t="shared" si="1571"/>
        <v/>
      </c>
    </row>
    <row r="455" spans="1:76" s="353" customFormat="1">
      <c r="A455" s="120">
        <f t="shared" si="1765"/>
        <v>20</v>
      </c>
      <c r="B455" s="120" t="s">
        <v>1110</v>
      </c>
      <c r="C455" s="120" t="str">
        <f t="shared" si="1682"/>
        <v>项链</v>
      </c>
      <c r="D455" s="120" t="str">
        <f t="shared" si="1560"/>
        <v>20级蓝装项链</v>
      </c>
      <c r="E455" s="120">
        <f>VLOOKUP($C455,$C$3:$M$15,COLUMNS($C$3:H$15),0)</f>
        <v>150</v>
      </c>
      <c r="F455" s="120" t="str">
        <f>VLOOKUP($C455,$C$3:$M$15,COLUMNS($C$3:I$15),0)</f>
        <v>magicattack_value</v>
      </c>
      <c r="G455" s="120">
        <f>VLOOKUP($C455,$C$3:$M$15,COLUMNS($C$3:J$15),0)</f>
        <v>160</v>
      </c>
      <c r="H455" s="120" t="str">
        <f>VLOOKUP($C455,$C$3:$M$15,COLUMNS($C$3:K$15),0)</f>
        <v>magicdef_value</v>
      </c>
      <c r="I455" s="120" t="str">
        <f>VLOOKUP($C455,$C$3:$M$15,COLUMNS($C$3:L$15),0)</f>
        <v/>
      </c>
      <c r="J455" s="120" t="str">
        <f>VLOOKUP($C455,$C$3:$M$15,COLUMNS($C$3:M$15),0)</f>
        <v/>
      </c>
      <c r="K455" s="344">
        <f t="shared" si="1683"/>
        <v>34</v>
      </c>
      <c r="L455" s="344">
        <f t="shared" si="1684"/>
        <v>35</v>
      </c>
      <c r="M455" s="344">
        <f t="shared" si="1685"/>
        <v>35</v>
      </c>
      <c r="N455" s="344">
        <f t="shared" si="1686"/>
        <v>35</v>
      </c>
      <c r="O455" s="344">
        <f t="shared" si="1687"/>
        <v>35</v>
      </c>
      <c r="P455" s="344">
        <f t="shared" si="1688"/>
        <v>36</v>
      </c>
      <c r="Q455" s="344">
        <f t="shared" si="1689"/>
        <v>36</v>
      </c>
      <c r="R455" s="344">
        <f t="shared" si="1690"/>
        <v>36</v>
      </c>
      <c r="S455" s="344">
        <f t="shared" si="1691"/>
        <v>36</v>
      </c>
      <c r="T455" s="344">
        <f t="shared" si="1692"/>
        <v>37</v>
      </c>
      <c r="U455" s="356">
        <v>3600</v>
      </c>
      <c r="V455" s="356">
        <v>2800</v>
      </c>
      <c r="W455" s="356">
        <v>2000</v>
      </c>
      <c r="X455" s="356">
        <v>1200</v>
      </c>
      <c r="Y455" s="356">
        <v>400</v>
      </c>
      <c r="Z455" s="344">
        <f t="shared" si="1693"/>
        <v>18</v>
      </c>
      <c r="AA455" s="344">
        <f t="shared" si="1694"/>
        <v>19</v>
      </c>
      <c r="AB455" s="344">
        <f t="shared" si="1695"/>
        <v>19</v>
      </c>
      <c r="AC455" s="344">
        <f t="shared" si="1696"/>
        <v>19</v>
      </c>
      <c r="AD455" s="344">
        <f t="shared" si="1697"/>
        <v>19</v>
      </c>
      <c r="AE455" s="344">
        <f t="shared" si="1698"/>
        <v>19</v>
      </c>
      <c r="AF455" s="344">
        <f t="shared" si="1699"/>
        <v>19</v>
      </c>
      <c r="AG455" s="344">
        <f t="shared" si="1700"/>
        <v>19</v>
      </c>
      <c r="AH455" s="344">
        <f t="shared" si="1701"/>
        <v>19</v>
      </c>
      <c r="AI455" s="344">
        <f t="shared" si="1702"/>
        <v>20</v>
      </c>
      <c r="AJ455" s="356">
        <v>3600</v>
      </c>
      <c r="AK455" s="356">
        <v>2800</v>
      </c>
      <c r="AL455" s="356">
        <v>2000</v>
      </c>
      <c r="AM455" s="356">
        <v>1200</v>
      </c>
      <c r="AN455" s="356">
        <v>400</v>
      </c>
      <c r="AO455" s="344" t="str">
        <f t="shared" si="1703"/>
        <v/>
      </c>
      <c r="AP455" s="344" t="str">
        <f t="shared" si="1704"/>
        <v/>
      </c>
      <c r="AQ455" s="344" t="str">
        <f t="shared" si="1705"/>
        <v/>
      </c>
      <c r="AR455" s="344" t="str">
        <f t="shared" si="1706"/>
        <v/>
      </c>
      <c r="AS455" s="344" t="str">
        <f t="shared" si="1707"/>
        <v/>
      </c>
      <c r="AT455" s="344" t="str">
        <f t="shared" si="1708"/>
        <v/>
      </c>
      <c r="AU455" s="344" t="str">
        <f t="shared" si="1709"/>
        <v/>
      </c>
      <c r="AV455" s="344" t="str">
        <f t="shared" si="1710"/>
        <v/>
      </c>
      <c r="AW455" s="344" t="str">
        <f t="shared" si="1711"/>
        <v/>
      </c>
      <c r="AX455" s="344" t="str">
        <f t="shared" si="1712"/>
        <v/>
      </c>
      <c r="AY455" s="356">
        <v>3600</v>
      </c>
      <c r="AZ455" s="356">
        <v>2800</v>
      </c>
      <c r="BA455" s="356">
        <v>2000</v>
      </c>
      <c r="BB455" s="356">
        <v>1200</v>
      </c>
      <c r="BC455" s="356">
        <v>400</v>
      </c>
      <c r="BD455" s="353" t="str">
        <f t="shared" ref="BD455:BH455" si="1805">IF(BD260="","",BD260+60)</f>
        <v/>
      </c>
      <c r="BE455" s="353" t="str">
        <f t="shared" si="1805"/>
        <v/>
      </c>
      <c r="BF455" s="353" t="str">
        <f t="shared" si="1805"/>
        <v/>
      </c>
      <c r="BG455" s="353" t="str">
        <f t="shared" si="1805"/>
        <v/>
      </c>
      <c r="BH455" s="353" t="str">
        <f t="shared" si="1805"/>
        <v/>
      </c>
      <c r="BI455" s="146" t="str">
        <f t="shared" si="1775"/>
        <v/>
      </c>
      <c r="BJ455" s="352" t="str">
        <f t="shared" si="1776"/>
        <v/>
      </c>
      <c r="BK455" s="146" t="str">
        <f t="shared" si="1777"/>
        <v/>
      </c>
      <c r="BL455" s="25">
        <f t="shared" si="1562"/>
        <v>6020411</v>
      </c>
      <c r="BM455" s="146">
        <f t="shared" ref="BM455" si="1806">BM442</f>
        <v>40</v>
      </c>
      <c r="BN455" s="146">
        <f t="shared" si="1665"/>
        <v>6</v>
      </c>
      <c r="BO455" s="146">
        <f t="shared" ref="BO455:BP455" si="1807">BO442</f>
        <v>4</v>
      </c>
      <c r="BP455" s="146">
        <f t="shared" si="1807"/>
        <v>11</v>
      </c>
      <c r="BQ455" s="146">
        <f>VLOOKUP(IF(A455=1,0,A455),宝石属性!$B$26:$D$41,2,0)</f>
        <v>0</v>
      </c>
      <c r="BR455" s="146">
        <f>VLOOKUP(IF(A455=1,0,A455),宝石属性!$B$26:$D$41,3,0)</f>
        <v>0</v>
      </c>
      <c r="BS455" s="146">
        <f t="shared" ref="BS455:BV455" si="1808">IF(BS442="","",BS442)</f>
        <v>4</v>
      </c>
      <c r="BT455" s="146">
        <f t="shared" si="1808"/>
        <v>5</v>
      </c>
      <c r="BU455" s="146" t="str">
        <f t="shared" si="1808"/>
        <v/>
      </c>
      <c r="BV455" s="146" t="str">
        <f t="shared" si="1808"/>
        <v/>
      </c>
      <c r="BW455" s="357">
        <f t="shared" si="1570"/>
        <v>2010</v>
      </c>
      <c r="BX455" s="357" t="str">
        <f t="shared" si="1571"/>
        <v/>
      </c>
    </row>
    <row r="456" spans="1:76" s="353" customFormat="1">
      <c r="A456" s="120">
        <f t="shared" si="1765"/>
        <v>20</v>
      </c>
      <c r="B456" s="120" t="s">
        <v>1110</v>
      </c>
      <c r="C456" s="120" t="str">
        <f t="shared" si="1682"/>
        <v>腰带</v>
      </c>
      <c r="D456" s="120" t="str">
        <f t="shared" si="1560"/>
        <v>20级蓝装腰带</v>
      </c>
      <c r="E456" s="120">
        <f>VLOOKUP($C456,$C$3:$M$15,COLUMNS($C$3:H$15),0)</f>
        <v>60</v>
      </c>
      <c r="F456" s="120" t="str">
        <f>VLOOKUP($C456,$C$3:$M$15,COLUMNS($C$3:I$15),0)</f>
        <v>maxhp_value</v>
      </c>
      <c r="G456" s="120">
        <f>VLOOKUP($C456,$C$3:$M$15,COLUMNS($C$3:J$15),0)</f>
        <v>140</v>
      </c>
      <c r="H456" s="120" t="str">
        <f>VLOOKUP($C456,$C$3:$M$15,COLUMNS($C$3:K$15),0)</f>
        <v>defend_value</v>
      </c>
      <c r="I456" s="120" t="str">
        <f>VLOOKUP($C456,$C$3:$M$15,COLUMNS($C$3:L$15),0)</f>
        <v/>
      </c>
      <c r="J456" s="120" t="str">
        <f>VLOOKUP($C456,$C$3:$M$15,COLUMNS($C$3:M$15),0)</f>
        <v/>
      </c>
      <c r="K456" s="344">
        <f t="shared" si="1683"/>
        <v>150</v>
      </c>
      <c r="L456" s="344">
        <f t="shared" si="1684"/>
        <v>152</v>
      </c>
      <c r="M456" s="344">
        <f t="shared" si="1685"/>
        <v>152</v>
      </c>
      <c r="N456" s="344">
        <f t="shared" si="1686"/>
        <v>154</v>
      </c>
      <c r="O456" s="344">
        <f t="shared" si="1687"/>
        <v>154</v>
      </c>
      <c r="P456" s="344">
        <f t="shared" si="1688"/>
        <v>157</v>
      </c>
      <c r="Q456" s="344">
        <f t="shared" si="1689"/>
        <v>157</v>
      </c>
      <c r="R456" s="344">
        <f t="shared" si="1690"/>
        <v>159</v>
      </c>
      <c r="S456" s="344">
        <f t="shared" si="1691"/>
        <v>159</v>
      </c>
      <c r="T456" s="344">
        <f t="shared" si="1692"/>
        <v>161</v>
      </c>
      <c r="U456" s="356">
        <v>3600</v>
      </c>
      <c r="V456" s="356">
        <v>2800</v>
      </c>
      <c r="W456" s="356">
        <v>2000</v>
      </c>
      <c r="X456" s="356">
        <v>1200</v>
      </c>
      <c r="Y456" s="356">
        <v>400</v>
      </c>
      <c r="Z456" s="344">
        <f t="shared" si="1693"/>
        <v>12</v>
      </c>
      <c r="AA456" s="344">
        <f t="shared" si="1694"/>
        <v>13</v>
      </c>
      <c r="AB456" s="344">
        <f t="shared" si="1695"/>
        <v>13</v>
      </c>
      <c r="AC456" s="344">
        <f t="shared" si="1696"/>
        <v>13</v>
      </c>
      <c r="AD456" s="344">
        <f t="shared" si="1697"/>
        <v>13</v>
      </c>
      <c r="AE456" s="344">
        <f t="shared" si="1698"/>
        <v>13</v>
      </c>
      <c r="AF456" s="344">
        <f t="shared" si="1699"/>
        <v>13</v>
      </c>
      <c r="AG456" s="344">
        <f t="shared" si="1700"/>
        <v>13</v>
      </c>
      <c r="AH456" s="344">
        <f t="shared" si="1701"/>
        <v>13</v>
      </c>
      <c r="AI456" s="344">
        <f t="shared" si="1702"/>
        <v>13</v>
      </c>
      <c r="AJ456" s="356">
        <v>3600</v>
      </c>
      <c r="AK456" s="356">
        <v>2800</v>
      </c>
      <c r="AL456" s="356">
        <v>2000</v>
      </c>
      <c r="AM456" s="356">
        <v>1200</v>
      </c>
      <c r="AN456" s="356">
        <v>400</v>
      </c>
      <c r="AO456" s="344" t="str">
        <f t="shared" si="1703"/>
        <v/>
      </c>
      <c r="AP456" s="344" t="str">
        <f t="shared" si="1704"/>
        <v/>
      </c>
      <c r="AQ456" s="344" t="str">
        <f t="shared" si="1705"/>
        <v/>
      </c>
      <c r="AR456" s="344" t="str">
        <f t="shared" si="1706"/>
        <v/>
      </c>
      <c r="AS456" s="344" t="str">
        <f t="shared" si="1707"/>
        <v/>
      </c>
      <c r="AT456" s="344" t="str">
        <f t="shared" si="1708"/>
        <v/>
      </c>
      <c r="AU456" s="344" t="str">
        <f t="shared" si="1709"/>
        <v/>
      </c>
      <c r="AV456" s="344" t="str">
        <f t="shared" si="1710"/>
        <v/>
      </c>
      <c r="AW456" s="344" t="str">
        <f t="shared" si="1711"/>
        <v/>
      </c>
      <c r="AX456" s="344" t="str">
        <f t="shared" si="1712"/>
        <v/>
      </c>
      <c r="AY456" s="356">
        <v>3600</v>
      </c>
      <c r="AZ456" s="356">
        <v>2800</v>
      </c>
      <c r="BA456" s="356">
        <v>2000</v>
      </c>
      <c r="BB456" s="356">
        <v>1200</v>
      </c>
      <c r="BC456" s="356">
        <v>400</v>
      </c>
      <c r="BD456" s="353" t="str">
        <f t="shared" ref="BD456:BH456" si="1809">IF(BD261="","",BD261+60)</f>
        <v/>
      </c>
      <c r="BE456" s="353" t="str">
        <f t="shared" si="1809"/>
        <v/>
      </c>
      <c r="BF456" s="353" t="str">
        <f t="shared" si="1809"/>
        <v/>
      </c>
      <c r="BG456" s="353" t="str">
        <f t="shared" si="1809"/>
        <v/>
      </c>
      <c r="BH456" s="353" t="str">
        <f t="shared" si="1809"/>
        <v/>
      </c>
      <c r="BI456" s="146" t="str">
        <f t="shared" si="1775"/>
        <v/>
      </c>
      <c r="BJ456" s="352" t="str">
        <f t="shared" si="1776"/>
        <v/>
      </c>
      <c r="BK456" s="146" t="str">
        <f t="shared" si="1777"/>
        <v/>
      </c>
      <c r="BL456" s="25">
        <f t="shared" si="1562"/>
        <v>6020512</v>
      </c>
      <c r="BM456" s="146">
        <f t="shared" ref="BM456" si="1810">BM443</f>
        <v>72</v>
      </c>
      <c r="BN456" s="146">
        <f t="shared" si="1665"/>
        <v>6</v>
      </c>
      <c r="BO456" s="146">
        <f t="shared" ref="BO456:BP456" si="1811">BO443</f>
        <v>5</v>
      </c>
      <c r="BP456" s="146">
        <f t="shared" si="1811"/>
        <v>12</v>
      </c>
      <c r="BQ456" s="146">
        <f>VLOOKUP(IF(A456=1,0,A456),宝石属性!$B$26:$D$41,2,0)</f>
        <v>0</v>
      </c>
      <c r="BR456" s="146">
        <f>VLOOKUP(IF(A456=1,0,A456),宝石属性!$B$26:$D$41,3,0)</f>
        <v>0</v>
      </c>
      <c r="BS456" s="146">
        <f t="shared" ref="BS456:BV456" si="1812">IF(BS443="","",BS443)</f>
        <v>1</v>
      </c>
      <c r="BT456" s="146">
        <f t="shared" si="1812"/>
        <v>6</v>
      </c>
      <c r="BU456" s="146">
        <f t="shared" si="1812"/>
        <v>9</v>
      </c>
      <c r="BV456" s="146" t="str">
        <f t="shared" si="1812"/>
        <v/>
      </c>
      <c r="BW456" s="357">
        <f t="shared" si="1570"/>
        <v>2013</v>
      </c>
      <c r="BX456" s="357" t="str">
        <f t="shared" si="1571"/>
        <v/>
      </c>
    </row>
    <row r="457" spans="1:76" s="353" customFormat="1">
      <c r="A457" s="120">
        <f t="shared" si="1765"/>
        <v>20</v>
      </c>
      <c r="B457" s="120" t="s">
        <v>1110</v>
      </c>
      <c r="C457" s="120" t="str">
        <f t="shared" si="1682"/>
        <v>鞋子</v>
      </c>
      <c r="D457" s="120" t="str">
        <f t="shared" si="1560"/>
        <v>20级蓝装鞋子</v>
      </c>
      <c r="E457" s="120">
        <f>VLOOKUP($C457,$C$3:$M$15,COLUMNS($C$3:H$15),0)</f>
        <v>160</v>
      </c>
      <c r="F457" s="120" t="str">
        <f>VLOOKUP($C457,$C$3:$M$15,COLUMNS($C$3:I$15),0)</f>
        <v>magicdef_value</v>
      </c>
      <c r="G457" s="120">
        <f>VLOOKUP($C457,$C$3:$M$15,COLUMNS($C$3:J$15),0)</f>
        <v>200</v>
      </c>
      <c r="H457" s="120" t="str">
        <f>VLOOKUP($C457,$C$3:$M$15,COLUMNS($C$3:K$15),0)</f>
        <v>speed_value</v>
      </c>
      <c r="I457" s="120" t="str">
        <f>VLOOKUP($C457,$C$3:$M$15,COLUMNS($C$3:L$15),0)</f>
        <v/>
      </c>
      <c r="J457" s="120" t="str">
        <f>VLOOKUP($C457,$C$3:$M$15,COLUMNS($C$3:M$15),0)</f>
        <v/>
      </c>
      <c r="K457" s="344">
        <f t="shared" si="1683"/>
        <v>18</v>
      </c>
      <c r="L457" s="344">
        <f t="shared" si="1684"/>
        <v>19</v>
      </c>
      <c r="M457" s="344">
        <f t="shared" si="1685"/>
        <v>19</v>
      </c>
      <c r="N457" s="344">
        <f t="shared" si="1686"/>
        <v>19</v>
      </c>
      <c r="O457" s="344">
        <f t="shared" si="1687"/>
        <v>19</v>
      </c>
      <c r="P457" s="344">
        <f t="shared" si="1688"/>
        <v>19</v>
      </c>
      <c r="Q457" s="344">
        <f t="shared" si="1689"/>
        <v>19</v>
      </c>
      <c r="R457" s="344">
        <f t="shared" si="1690"/>
        <v>19</v>
      </c>
      <c r="S457" s="344">
        <f t="shared" si="1691"/>
        <v>19</v>
      </c>
      <c r="T457" s="344">
        <f t="shared" si="1692"/>
        <v>20</v>
      </c>
      <c r="U457" s="356">
        <v>3600</v>
      </c>
      <c r="V457" s="356">
        <v>2800</v>
      </c>
      <c r="W457" s="356">
        <v>2000</v>
      </c>
      <c r="X457" s="356">
        <v>1200</v>
      </c>
      <c r="Y457" s="356">
        <v>400</v>
      </c>
      <c r="Z457" s="344">
        <f t="shared" si="1693"/>
        <v>16</v>
      </c>
      <c r="AA457" s="344">
        <f t="shared" si="1694"/>
        <v>16</v>
      </c>
      <c r="AB457" s="344">
        <f t="shared" si="1695"/>
        <v>16</v>
      </c>
      <c r="AC457" s="344">
        <f t="shared" si="1696"/>
        <v>17</v>
      </c>
      <c r="AD457" s="344">
        <f t="shared" si="1697"/>
        <v>17</v>
      </c>
      <c r="AE457" s="344">
        <f t="shared" si="1698"/>
        <v>17</v>
      </c>
      <c r="AF457" s="344">
        <f t="shared" si="1699"/>
        <v>17</v>
      </c>
      <c r="AG457" s="344">
        <f t="shared" si="1700"/>
        <v>18</v>
      </c>
      <c r="AH457" s="344">
        <f t="shared" si="1701"/>
        <v>18</v>
      </c>
      <c r="AI457" s="344">
        <f t="shared" si="1702"/>
        <v>18</v>
      </c>
      <c r="AJ457" s="356">
        <v>3600</v>
      </c>
      <c r="AK457" s="356">
        <v>2800</v>
      </c>
      <c r="AL457" s="356">
        <v>2000</v>
      </c>
      <c r="AM457" s="356">
        <v>1200</v>
      </c>
      <c r="AN457" s="356">
        <v>400</v>
      </c>
      <c r="AO457" s="344" t="str">
        <f t="shared" si="1703"/>
        <v/>
      </c>
      <c r="AP457" s="344" t="str">
        <f t="shared" si="1704"/>
        <v/>
      </c>
      <c r="AQ457" s="344" t="str">
        <f t="shared" si="1705"/>
        <v/>
      </c>
      <c r="AR457" s="344" t="str">
        <f t="shared" si="1706"/>
        <v/>
      </c>
      <c r="AS457" s="344" t="str">
        <f t="shared" si="1707"/>
        <v/>
      </c>
      <c r="AT457" s="344" t="str">
        <f t="shared" si="1708"/>
        <v/>
      </c>
      <c r="AU457" s="344" t="str">
        <f t="shared" si="1709"/>
        <v/>
      </c>
      <c r="AV457" s="344" t="str">
        <f t="shared" si="1710"/>
        <v/>
      </c>
      <c r="AW457" s="344" t="str">
        <f t="shared" si="1711"/>
        <v/>
      </c>
      <c r="AX457" s="344" t="str">
        <f t="shared" si="1712"/>
        <v/>
      </c>
      <c r="AY457" s="356">
        <v>3600</v>
      </c>
      <c r="AZ457" s="356">
        <v>2800</v>
      </c>
      <c r="BA457" s="356">
        <v>2000</v>
      </c>
      <c r="BB457" s="356">
        <v>1200</v>
      </c>
      <c r="BC457" s="356">
        <v>400</v>
      </c>
      <c r="BD457" s="353" t="str">
        <f t="shared" ref="BD457:BH457" si="1813">IF(BD262="","",BD262+60)</f>
        <v/>
      </c>
      <c r="BE457" s="353" t="str">
        <f t="shared" si="1813"/>
        <v/>
      </c>
      <c r="BF457" s="353" t="str">
        <f t="shared" si="1813"/>
        <v/>
      </c>
      <c r="BG457" s="353" t="str">
        <f t="shared" si="1813"/>
        <v/>
      </c>
      <c r="BH457" s="353" t="str">
        <f t="shared" si="1813"/>
        <v/>
      </c>
      <c r="BI457" s="146" t="str">
        <f t="shared" si="1775"/>
        <v/>
      </c>
      <c r="BJ457" s="352" t="str">
        <f t="shared" si="1776"/>
        <v/>
      </c>
      <c r="BK457" s="146" t="str">
        <f t="shared" si="1777"/>
        <v/>
      </c>
      <c r="BL457" s="25">
        <f t="shared" si="1562"/>
        <v>6020613</v>
      </c>
      <c r="BM457" s="146">
        <f t="shared" ref="BM457:BM458" si="1814">BM444</f>
        <v>88</v>
      </c>
      <c r="BN457" s="146">
        <f t="shared" si="1665"/>
        <v>6</v>
      </c>
      <c r="BO457" s="146">
        <f t="shared" ref="BO457:BP457" si="1815">BO444</f>
        <v>6</v>
      </c>
      <c r="BP457" s="146">
        <f t="shared" si="1815"/>
        <v>13</v>
      </c>
      <c r="BQ457" s="146">
        <f>VLOOKUP(IF(A457=1,0,A457),宝石属性!$B$26:$D$41,2,0)</f>
        <v>0</v>
      </c>
      <c r="BR457" s="146">
        <f>VLOOKUP(IF(A457=1,0,A457),宝石属性!$B$26:$D$41,3,0)</f>
        <v>0</v>
      </c>
      <c r="BS457" s="146">
        <f t="shared" ref="BS457:BV457" si="1816">IF(BS444="","",BS444)</f>
        <v>6</v>
      </c>
      <c r="BT457" s="146">
        <f t="shared" si="1816"/>
        <v>9</v>
      </c>
      <c r="BU457" s="146" t="str">
        <f t="shared" si="1816"/>
        <v/>
      </c>
      <c r="BV457" s="146" t="str">
        <f t="shared" si="1816"/>
        <v/>
      </c>
      <c r="BW457" s="357">
        <f t="shared" si="1570"/>
        <v>2016</v>
      </c>
      <c r="BX457" s="357" t="str">
        <f t="shared" si="1571"/>
        <v/>
      </c>
    </row>
    <row r="458" spans="1:76" s="353" customFormat="1">
      <c r="A458" s="120">
        <f t="shared" si="1765"/>
        <v>30</v>
      </c>
      <c r="B458" s="120" t="s">
        <v>1110</v>
      </c>
      <c r="C458" s="120" t="str">
        <f t="shared" si="1682"/>
        <v>剑</v>
      </c>
      <c r="D458" s="120" t="str">
        <f t="shared" si="1560"/>
        <v>30级蓝装剑</v>
      </c>
      <c r="E458" s="120">
        <f>VLOOKUP($C458,$C$3:$M$15,COLUMNS($C$3:H$15),0)</f>
        <v>130</v>
      </c>
      <c r="F458" s="120" t="str">
        <f>VLOOKUP($C458,$C$3:$M$15,COLUMNS($C$3:I$15),0)</f>
        <v>phyattack_value</v>
      </c>
      <c r="G458" s="120">
        <f>VLOOKUP($C458,$C$3:$M$15,COLUMNS($C$3:J$15),0)</f>
        <v>150</v>
      </c>
      <c r="H458" s="120" t="str">
        <f>VLOOKUP($C458,$C$3:$M$15,COLUMNS($C$3:K$15),0)</f>
        <v>magicattack_value</v>
      </c>
      <c r="I458" s="120">
        <f>VLOOKUP($C458,$C$3:$M$15,COLUMNS($C$3:L$15),0)</f>
        <v>170</v>
      </c>
      <c r="J458" s="120" t="str">
        <f>VLOOKUP($C458,$C$3:$M$15,COLUMNS($C$3:M$15),0)</f>
        <v>medical_value</v>
      </c>
      <c r="K458" s="344">
        <f t="shared" si="1683"/>
        <v>187</v>
      </c>
      <c r="L458" s="344">
        <f t="shared" si="1684"/>
        <v>190</v>
      </c>
      <c r="M458" s="344">
        <f t="shared" si="1685"/>
        <v>190</v>
      </c>
      <c r="N458" s="344">
        <f t="shared" si="1686"/>
        <v>193</v>
      </c>
      <c r="O458" s="344">
        <f t="shared" si="1687"/>
        <v>193</v>
      </c>
      <c r="P458" s="344">
        <f t="shared" si="1688"/>
        <v>196</v>
      </c>
      <c r="Q458" s="344">
        <f t="shared" si="1689"/>
        <v>196</v>
      </c>
      <c r="R458" s="344">
        <f t="shared" si="1690"/>
        <v>199</v>
      </c>
      <c r="S458" s="344">
        <f t="shared" si="1691"/>
        <v>199</v>
      </c>
      <c r="T458" s="344">
        <f t="shared" si="1692"/>
        <v>202</v>
      </c>
      <c r="U458" s="356">
        <v>3600</v>
      </c>
      <c r="V458" s="356">
        <v>2800</v>
      </c>
      <c r="W458" s="356">
        <v>2000</v>
      </c>
      <c r="X458" s="356">
        <v>1200</v>
      </c>
      <c r="Y458" s="356">
        <v>400</v>
      </c>
      <c r="Z458" s="344">
        <f t="shared" si="1693"/>
        <v>42</v>
      </c>
      <c r="AA458" s="344">
        <f t="shared" si="1694"/>
        <v>43</v>
      </c>
      <c r="AB458" s="344">
        <f t="shared" si="1695"/>
        <v>43</v>
      </c>
      <c r="AC458" s="344">
        <f t="shared" si="1696"/>
        <v>43</v>
      </c>
      <c r="AD458" s="344">
        <f t="shared" si="1697"/>
        <v>43</v>
      </c>
      <c r="AE458" s="344">
        <f t="shared" si="1698"/>
        <v>44</v>
      </c>
      <c r="AF458" s="344">
        <f t="shared" si="1699"/>
        <v>44</v>
      </c>
      <c r="AG458" s="344">
        <f t="shared" si="1700"/>
        <v>45</v>
      </c>
      <c r="AH458" s="344">
        <f t="shared" si="1701"/>
        <v>45</v>
      </c>
      <c r="AI458" s="344">
        <f t="shared" si="1702"/>
        <v>45</v>
      </c>
      <c r="AJ458" s="356">
        <v>3600</v>
      </c>
      <c r="AK458" s="356">
        <v>2800</v>
      </c>
      <c r="AL458" s="356">
        <v>2000</v>
      </c>
      <c r="AM458" s="356">
        <v>1200</v>
      </c>
      <c r="AN458" s="356">
        <v>400</v>
      </c>
      <c r="AO458" s="344">
        <f t="shared" si="1703"/>
        <v>54</v>
      </c>
      <c r="AP458" s="344">
        <f t="shared" si="1704"/>
        <v>56</v>
      </c>
      <c r="AQ458" s="344">
        <f t="shared" si="1705"/>
        <v>56</v>
      </c>
      <c r="AR458" s="344">
        <f t="shared" si="1706"/>
        <v>58</v>
      </c>
      <c r="AS458" s="344">
        <f t="shared" si="1707"/>
        <v>58</v>
      </c>
      <c r="AT458" s="344">
        <f t="shared" si="1708"/>
        <v>59</v>
      </c>
      <c r="AU458" s="344">
        <f t="shared" si="1709"/>
        <v>59</v>
      </c>
      <c r="AV458" s="344">
        <f t="shared" si="1710"/>
        <v>61</v>
      </c>
      <c r="AW458" s="344">
        <f t="shared" si="1711"/>
        <v>61</v>
      </c>
      <c r="AX458" s="344">
        <f t="shared" si="1712"/>
        <v>63</v>
      </c>
      <c r="AY458" s="356">
        <v>3600</v>
      </c>
      <c r="AZ458" s="356">
        <v>2800</v>
      </c>
      <c r="BA458" s="356">
        <v>2000</v>
      </c>
      <c r="BB458" s="356">
        <v>1200</v>
      </c>
      <c r="BC458" s="356">
        <v>400</v>
      </c>
      <c r="BD458" s="353">
        <f t="shared" ref="BD458:BH458" si="1817">IF(BD263="","",BD263+60)</f>
        <v>63</v>
      </c>
      <c r="BE458" s="353">
        <f t="shared" si="1817"/>
        <v>63</v>
      </c>
      <c r="BF458" s="353">
        <f t="shared" si="1817"/>
        <v>78</v>
      </c>
      <c r="BG458" s="353">
        <f t="shared" si="1817"/>
        <v>93</v>
      </c>
      <c r="BH458" s="353">
        <f t="shared" si="1817"/>
        <v>108</v>
      </c>
      <c r="BI458" s="146" t="str">
        <f t="shared" si="1775"/>
        <v>63;63</v>
      </c>
      <c r="BJ458" s="352">
        <f t="shared" si="1776"/>
        <v>78</v>
      </c>
      <c r="BK458" s="146" t="str">
        <f t="shared" si="1777"/>
        <v>93;108</v>
      </c>
      <c r="BL458" s="25">
        <f t="shared" si="1562"/>
        <v>6030101</v>
      </c>
      <c r="BM458" s="146">
        <f t="shared" si="1814"/>
        <v>1288</v>
      </c>
      <c r="BN458" s="146">
        <f t="shared" si="1665"/>
        <v>6</v>
      </c>
      <c r="BO458" s="146">
        <f t="shared" ref="BO458:BP458" si="1818">BO445</f>
        <v>1</v>
      </c>
      <c r="BP458" s="146">
        <f t="shared" si="1818"/>
        <v>1</v>
      </c>
      <c r="BQ458" s="146">
        <f>VLOOKUP(IF(A458=1,0,A458),宝石属性!$B$26:$D$41,2,0)</f>
        <v>3</v>
      </c>
      <c r="BR458" s="146">
        <f>VLOOKUP(IF(A458=1,0,A458),宝石属性!$B$26:$D$41,3,0)</f>
        <v>1</v>
      </c>
      <c r="BS458" s="146">
        <f t="shared" ref="BS458:BV458" si="1819">IF(BS445="","",BS445)</f>
        <v>2</v>
      </c>
      <c r="BT458" s="146">
        <f t="shared" si="1819"/>
        <v>4</v>
      </c>
      <c r="BU458" s="146">
        <f t="shared" si="1819"/>
        <v>7</v>
      </c>
      <c r="BV458" s="146">
        <f t="shared" si="1819"/>
        <v>8</v>
      </c>
      <c r="BW458" s="357">
        <f t="shared" si="1570"/>
        <v>2001</v>
      </c>
      <c r="BX458" s="357" t="str">
        <f t="shared" si="1571"/>
        <v/>
      </c>
    </row>
    <row r="459" spans="1:76" s="353" customFormat="1">
      <c r="A459" s="120">
        <f t="shared" si="1765"/>
        <v>30</v>
      </c>
      <c r="B459" s="120" t="s">
        <v>1110</v>
      </c>
      <c r="C459" s="120" t="str">
        <f t="shared" si="1682"/>
        <v>锤</v>
      </c>
      <c r="D459" s="120" t="str">
        <f t="shared" si="1560"/>
        <v>30级蓝装锤</v>
      </c>
      <c r="E459" s="120">
        <f>VLOOKUP($C459,$C$3:$M$15,COLUMNS($C$3:H$15),0)</f>
        <v>130</v>
      </c>
      <c r="F459" s="120" t="str">
        <f>VLOOKUP($C459,$C$3:$M$15,COLUMNS($C$3:I$15),0)</f>
        <v>phyattack_value</v>
      </c>
      <c r="G459" s="120">
        <f>VLOOKUP($C459,$C$3:$M$15,COLUMNS($C$3:J$15),0)</f>
        <v>150</v>
      </c>
      <c r="H459" s="120" t="str">
        <f>VLOOKUP($C459,$C$3:$M$15,COLUMNS($C$3:K$15),0)</f>
        <v>magicattack_value</v>
      </c>
      <c r="I459" s="120">
        <f>VLOOKUP($C459,$C$3:$M$15,COLUMNS($C$3:L$15),0)</f>
        <v>170</v>
      </c>
      <c r="J459" s="120" t="str">
        <f>VLOOKUP($C459,$C$3:$M$15,COLUMNS($C$3:M$15),0)</f>
        <v>medical_value</v>
      </c>
      <c r="K459" s="344">
        <f t="shared" si="1683"/>
        <v>187</v>
      </c>
      <c r="L459" s="344">
        <f t="shared" si="1684"/>
        <v>190</v>
      </c>
      <c r="M459" s="344">
        <f t="shared" si="1685"/>
        <v>190</v>
      </c>
      <c r="N459" s="344">
        <f t="shared" si="1686"/>
        <v>193</v>
      </c>
      <c r="O459" s="344">
        <f t="shared" si="1687"/>
        <v>193</v>
      </c>
      <c r="P459" s="344">
        <f t="shared" si="1688"/>
        <v>196</v>
      </c>
      <c r="Q459" s="344">
        <f t="shared" si="1689"/>
        <v>196</v>
      </c>
      <c r="R459" s="344">
        <f t="shared" si="1690"/>
        <v>199</v>
      </c>
      <c r="S459" s="344">
        <f t="shared" si="1691"/>
        <v>199</v>
      </c>
      <c r="T459" s="344">
        <f t="shared" si="1692"/>
        <v>202</v>
      </c>
      <c r="U459" s="356">
        <v>3600</v>
      </c>
      <c r="V459" s="356">
        <v>2800</v>
      </c>
      <c r="W459" s="356">
        <v>2000</v>
      </c>
      <c r="X459" s="356">
        <v>1200</v>
      </c>
      <c r="Y459" s="356">
        <v>400</v>
      </c>
      <c r="Z459" s="344">
        <f t="shared" si="1693"/>
        <v>42</v>
      </c>
      <c r="AA459" s="344">
        <f t="shared" si="1694"/>
        <v>43</v>
      </c>
      <c r="AB459" s="344">
        <f t="shared" si="1695"/>
        <v>43</v>
      </c>
      <c r="AC459" s="344">
        <f t="shared" si="1696"/>
        <v>43</v>
      </c>
      <c r="AD459" s="344">
        <f t="shared" si="1697"/>
        <v>43</v>
      </c>
      <c r="AE459" s="344">
        <f t="shared" si="1698"/>
        <v>44</v>
      </c>
      <c r="AF459" s="344">
        <f t="shared" si="1699"/>
        <v>44</v>
      </c>
      <c r="AG459" s="344">
        <f t="shared" si="1700"/>
        <v>45</v>
      </c>
      <c r="AH459" s="344">
        <f t="shared" si="1701"/>
        <v>45</v>
      </c>
      <c r="AI459" s="344">
        <f t="shared" si="1702"/>
        <v>45</v>
      </c>
      <c r="AJ459" s="356">
        <v>3600</v>
      </c>
      <c r="AK459" s="356">
        <v>2800</v>
      </c>
      <c r="AL459" s="356">
        <v>2000</v>
      </c>
      <c r="AM459" s="356">
        <v>1200</v>
      </c>
      <c r="AN459" s="356">
        <v>400</v>
      </c>
      <c r="AO459" s="344">
        <f t="shared" si="1703"/>
        <v>54</v>
      </c>
      <c r="AP459" s="344">
        <f t="shared" si="1704"/>
        <v>56</v>
      </c>
      <c r="AQ459" s="344">
        <f t="shared" si="1705"/>
        <v>56</v>
      </c>
      <c r="AR459" s="344">
        <f t="shared" si="1706"/>
        <v>58</v>
      </c>
      <c r="AS459" s="344">
        <f t="shared" si="1707"/>
        <v>58</v>
      </c>
      <c r="AT459" s="344">
        <f t="shared" si="1708"/>
        <v>59</v>
      </c>
      <c r="AU459" s="344">
        <f t="shared" si="1709"/>
        <v>59</v>
      </c>
      <c r="AV459" s="344">
        <f t="shared" si="1710"/>
        <v>61</v>
      </c>
      <c r="AW459" s="344">
        <f t="shared" si="1711"/>
        <v>61</v>
      </c>
      <c r="AX459" s="344">
        <f t="shared" si="1712"/>
        <v>63</v>
      </c>
      <c r="AY459" s="356">
        <v>3600</v>
      </c>
      <c r="AZ459" s="356">
        <v>2800</v>
      </c>
      <c r="BA459" s="356">
        <v>2000</v>
      </c>
      <c r="BB459" s="356">
        <v>1200</v>
      </c>
      <c r="BC459" s="356">
        <v>400</v>
      </c>
      <c r="BD459" s="353">
        <f t="shared" ref="BD459:BH459" si="1820">IF(BD264="","",BD264+60)</f>
        <v>63</v>
      </c>
      <c r="BE459" s="353">
        <f t="shared" si="1820"/>
        <v>63</v>
      </c>
      <c r="BF459" s="353">
        <f t="shared" si="1820"/>
        <v>78</v>
      </c>
      <c r="BG459" s="353">
        <f t="shared" si="1820"/>
        <v>93</v>
      </c>
      <c r="BH459" s="353">
        <f t="shared" si="1820"/>
        <v>108</v>
      </c>
      <c r="BI459" s="146" t="str">
        <f t="shared" si="1775"/>
        <v>63;63</v>
      </c>
      <c r="BJ459" s="352">
        <f t="shared" si="1776"/>
        <v>78</v>
      </c>
      <c r="BK459" s="146" t="str">
        <f t="shared" si="1777"/>
        <v>93;108</v>
      </c>
      <c r="BL459" s="25">
        <f t="shared" si="1562"/>
        <v>6030102</v>
      </c>
      <c r="BM459" s="146">
        <f t="shared" ref="BM459" si="1821">BM446</f>
        <v>4360</v>
      </c>
      <c r="BN459" s="146">
        <f t="shared" si="1665"/>
        <v>6</v>
      </c>
      <c r="BO459" s="146">
        <f t="shared" ref="BO459:BP459" si="1822">BO446</f>
        <v>1</v>
      </c>
      <c r="BP459" s="146">
        <f t="shared" si="1822"/>
        <v>2</v>
      </c>
      <c r="BQ459" s="146">
        <f>VLOOKUP(IF(A459=1,0,A459),宝石属性!$B$26:$D$41,2,0)</f>
        <v>3</v>
      </c>
      <c r="BR459" s="146">
        <f>VLOOKUP(IF(A459=1,0,A459),宝石属性!$B$26:$D$41,3,0)</f>
        <v>1</v>
      </c>
      <c r="BS459" s="146">
        <f t="shared" ref="BS459:BV459" si="1823">IF(BS446="","",BS446)</f>
        <v>2</v>
      </c>
      <c r="BT459" s="146">
        <f t="shared" si="1823"/>
        <v>4</v>
      </c>
      <c r="BU459" s="146">
        <f t="shared" si="1823"/>
        <v>7</v>
      </c>
      <c r="BV459" s="146">
        <f t="shared" si="1823"/>
        <v>8</v>
      </c>
      <c r="BW459" s="357">
        <f t="shared" si="1570"/>
        <v>2001</v>
      </c>
      <c r="BX459" s="357" t="str">
        <f t="shared" si="1571"/>
        <v/>
      </c>
    </row>
    <row r="460" spans="1:76" s="353" customFormat="1">
      <c r="A460" s="120">
        <f t="shared" si="1765"/>
        <v>30</v>
      </c>
      <c r="B460" s="120" t="s">
        <v>1110</v>
      </c>
      <c r="C460" s="120" t="str">
        <f t="shared" si="1682"/>
        <v>弓箭</v>
      </c>
      <c r="D460" s="120" t="str">
        <f t="shared" si="1560"/>
        <v>30级蓝装弓箭</v>
      </c>
      <c r="E460" s="120">
        <f>VLOOKUP($C460,$C$3:$M$15,COLUMNS($C$3:H$15),0)</f>
        <v>130</v>
      </c>
      <c r="F460" s="120" t="str">
        <f>VLOOKUP($C460,$C$3:$M$15,COLUMNS($C$3:I$15),0)</f>
        <v>phyattack_value</v>
      </c>
      <c r="G460" s="120">
        <f>VLOOKUP($C460,$C$3:$M$15,COLUMNS($C$3:J$15),0)</f>
        <v>150</v>
      </c>
      <c r="H460" s="120" t="str">
        <f>VLOOKUP($C460,$C$3:$M$15,COLUMNS($C$3:K$15),0)</f>
        <v>magicattack_value</v>
      </c>
      <c r="I460" s="120">
        <f>VLOOKUP($C460,$C$3:$M$15,COLUMNS($C$3:L$15),0)</f>
        <v>170</v>
      </c>
      <c r="J460" s="120" t="str">
        <f>VLOOKUP($C460,$C$3:$M$15,COLUMNS($C$3:M$15),0)</f>
        <v>medical_value</v>
      </c>
      <c r="K460" s="344">
        <f t="shared" si="1683"/>
        <v>187</v>
      </c>
      <c r="L460" s="344">
        <f t="shared" si="1684"/>
        <v>190</v>
      </c>
      <c r="M460" s="344">
        <f t="shared" si="1685"/>
        <v>190</v>
      </c>
      <c r="N460" s="344">
        <f t="shared" si="1686"/>
        <v>193</v>
      </c>
      <c r="O460" s="344">
        <f t="shared" si="1687"/>
        <v>193</v>
      </c>
      <c r="P460" s="344">
        <f t="shared" si="1688"/>
        <v>196</v>
      </c>
      <c r="Q460" s="344">
        <f t="shared" si="1689"/>
        <v>196</v>
      </c>
      <c r="R460" s="344">
        <f t="shared" si="1690"/>
        <v>199</v>
      </c>
      <c r="S460" s="344">
        <f t="shared" si="1691"/>
        <v>199</v>
      </c>
      <c r="T460" s="344">
        <f t="shared" si="1692"/>
        <v>202</v>
      </c>
      <c r="U460" s="356">
        <v>3600</v>
      </c>
      <c r="V460" s="356">
        <v>2800</v>
      </c>
      <c r="W460" s="356">
        <v>2000</v>
      </c>
      <c r="X460" s="356">
        <v>1200</v>
      </c>
      <c r="Y460" s="356">
        <v>400</v>
      </c>
      <c r="Z460" s="344">
        <f t="shared" si="1693"/>
        <v>42</v>
      </c>
      <c r="AA460" s="344">
        <f t="shared" si="1694"/>
        <v>43</v>
      </c>
      <c r="AB460" s="344">
        <f t="shared" si="1695"/>
        <v>43</v>
      </c>
      <c r="AC460" s="344">
        <f t="shared" si="1696"/>
        <v>43</v>
      </c>
      <c r="AD460" s="344">
        <f t="shared" si="1697"/>
        <v>43</v>
      </c>
      <c r="AE460" s="344">
        <f t="shared" si="1698"/>
        <v>44</v>
      </c>
      <c r="AF460" s="344">
        <f t="shared" si="1699"/>
        <v>44</v>
      </c>
      <c r="AG460" s="344">
        <f t="shared" si="1700"/>
        <v>45</v>
      </c>
      <c r="AH460" s="344">
        <f t="shared" si="1701"/>
        <v>45</v>
      </c>
      <c r="AI460" s="344">
        <f t="shared" si="1702"/>
        <v>45</v>
      </c>
      <c r="AJ460" s="356">
        <v>3600</v>
      </c>
      <c r="AK460" s="356">
        <v>2800</v>
      </c>
      <c r="AL460" s="356">
        <v>2000</v>
      </c>
      <c r="AM460" s="356">
        <v>1200</v>
      </c>
      <c r="AN460" s="356">
        <v>400</v>
      </c>
      <c r="AO460" s="344">
        <f t="shared" si="1703"/>
        <v>54</v>
      </c>
      <c r="AP460" s="344">
        <f t="shared" si="1704"/>
        <v>56</v>
      </c>
      <c r="AQ460" s="344">
        <f t="shared" si="1705"/>
        <v>56</v>
      </c>
      <c r="AR460" s="344">
        <f t="shared" si="1706"/>
        <v>58</v>
      </c>
      <c r="AS460" s="344">
        <f t="shared" si="1707"/>
        <v>58</v>
      </c>
      <c r="AT460" s="344">
        <f t="shared" si="1708"/>
        <v>59</v>
      </c>
      <c r="AU460" s="344">
        <f t="shared" si="1709"/>
        <v>59</v>
      </c>
      <c r="AV460" s="344">
        <f t="shared" si="1710"/>
        <v>61</v>
      </c>
      <c r="AW460" s="344">
        <f t="shared" si="1711"/>
        <v>61</v>
      </c>
      <c r="AX460" s="344">
        <f t="shared" si="1712"/>
        <v>63</v>
      </c>
      <c r="AY460" s="356">
        <v>3600</v>
      </c>
      <c r="AZ460" s="356">
        <v>2800</v>
      </c>
      <c r="BA460" s="356">
        <v>2000</v>
      </c>
      <c r="BB460" s="356">
        <v>1200</v>
      </c>
      <c r="BC460" s="356">
        <v>400</v>
      </c>
      <c r="BD460" s="353">
        <f t="shared" ref="BD460:BH460" si="1824">IF(BD265="","",BD265+60)</f>
        <v>63</v>
      </c>
      <c r="BE460" s="353">
        <f t="shared" si="1824"/>
        <v>63</v>
      </c>
      <c r="BF460" s="353">
        <f t="shared" si="1824"/>
        <v>78</v>
      </c>
      <c r="BG460" s="353">
        <f t="shared" si="1824"/>
        <v>93</v>
      </c>
      <c r="BH460" s="353">
        <f t="shared" si="1824"/>
        <v>108</v>
      </c>
      <c r="BI460" s="146" t="str">
        <f t="shared" si="1775"/>
        <v>63;63</v>
      </c>
      <c r="BJ460" s="352">
        <f t="shared" si="1776"/>
        <v>78</v>
      </c>
      <c r="BK460" s="146" t="str">
        <f t="shared" si="1777"/>
        <v>93;108</v>
      </c>
      <c r="BL460" s="25">
        <f t="shared" si="1562"/>
        <v>6030103</v>
      </c>
      <c r="BM460" s="146">
        <f t="shared" ref="BM460" si="1825">BM447</f>
        <v>1800</v>
      </c>
      <c r="BN460" s="146">
        <f t="shared" si="1665"/>
        <v>6</v>
      </c>
      <c r="BO460" s="146">
        <f t="shared" ref="BO460:BP460" si="1826">BO447</f>
        <v>1</v>
      </c>
      <c r="BP460" s="146">
        <f t="shared" si="1826"/>
        <v>3</v>
      </c>
      <c r="BQ460" s="146">
        <f>VLOOKUP(IF(A460=1,0,A460),宝石属性!$B$26:$D$41,2,0)</f>
        <v>3</v>
      </c>
      <c r="BR460" s="146">
        <f>VLOOKUP(IF(A460=1,0,A460),宝石属性!$B$26:$D$41,3,0)</f>
        <v>1</v>
      </c>
      <c r="BS460" s="146">
        <f t="shared" ref="BS460:BV460" si="1827">IF(BS447="","",BS447)</f>
        <v>2</v>
      </c>
      <c r="BT460" s="146">
        <f t="shared" si="1827"/>
        <v>4</v>
      </c>
      <c r="BU460" s="146">
        <f t="shared" si="1827"/>
        <v>7</v>
      </c>
      <c r="BV460" s="146">
        <f t="shared" si="1827"/>
        <v>8</v>
      </c>
      <c r="BW460" s="357">
        <f t="shared" si="1570"/>
        <v>2001</v>
      </c>
      <c r="BX460" s="357" t="str">
        <f t="shared" si="1571"/>
        <v/>
      </c>
    </row>
    <row r="461" spans="1:76" s="353" customFormat="1">
      <c r="A461" s="120">
        <f t="shared" si="1765"/>
        <v>30</v>
      </c>
      <c r="B461" s="120" t="s">
        <v>1110</v>
      </c>
      <c r="C461" s="120" t="str">
        <f t="shared" si="1682"/>
        <v>爪</v>
      </c>
      <c r="D461" s="120" t="str">
        <f t="shared" si="1560"/>
        <v>30级蓝装爪</v>
      </c>
      <c r="E461" s="120">
        <f>VLOOKUP($C461,$C$3:$M$15,COLUMNS($C$3:H$15),0)</f>
        <v>130</v>
      </c>
      <c r="F461" s="120" t="str">
        <f>VLOOKUP($C461,$C$3:$M$15,COLUMNS($C$3:I$15),0)</f>
        <v>phyattack_value</v>
      </c>
      <c r="G461" s="120">
        <f>VLOOKUP($C461,$C$3:$M$15,COLUMNS($C$3:J$15),0)</f>
        <v>150</v>
      </c>
      <c r="H461" s="120" t="str">
        <f>VLOOKUP($C461,$C$3:$M$15,COLUMNS($C$3:K$15),0)</f>
        <v>magicattack_value</v>
      </c>
      <c r="I461" s="120">
        <f>VLOOKUP($C461,$C$3:$M$15,COLUMNS($C$3:L$15),0)</f>
        <v>170</v>
      </c>
      <c r="J461" s="120" t="str">
        <f>VLOOKUP($C461,$C$3:$M$15,COLUMNS($C$3:M$15),0)</f>
        <v>medical_value</v>
      </c>
      <c r="K461" s="344">
        <f t="shared" si="1683"/>
        <v>187</v>
      </c>
      <c r="L461" s="344">
        <f t="shared" si="1684"/>
        <v>190</v>
      </c>
      <c r="M461" s="344">
        <f t="shared" si="1685"/>
        <v>190</v>
      </c>
      <c r="N461" s="344">
        <f t="shared" si="1686"/>
        <v>193</v>
      </c>
      <c r="O461" s="344">
        <f t="shared" si="1687"/>
        <v>193</v>
      </c>
      <c r="P461" s="344">
        <f t="shared" si="1688"/>
        <v>196</v>
      </c>
      <c r="Q461" s="344">
        <f t="shared" si="1689"/>
        <v>196</v>
      </c>
      <c r="R461" s="344">
        <f t="shared" si="1690"/>
        <v>199</v>
      </c>
      <c r="S461" s="344">
        <f t="shared" si="1691"/>
        <v>199</v>
      </c>
      <c r="T461" s="344">
        <f t="shared" si="1692"/>
        <v>202</v>
      </c>
      <c r="U461" s="356">
        <v>3600</v>
      </c>
      <c r="V461" s="356">
        <v>2800</v>
      </c>
      <c r="W461" s="356">
        <v>2000</v>
      </c>
      <c r="X461" s="356">
        <v>1200</v>
      </c>
      <c r="Y461" s="356">
        <v>400</v>
      </c>
      <c r="Z461" s="344">
        <f t="shared" si="1693"/>
        <v>42</v>
      </c>
      <c r="AA461" s="344">
        <f t="shared" si="1694"/>
        <v>43</v>
      </c>
      <c r="AB461" s="344">
        <f t="shared" si="1695"/>
        <v>43</v>
      </c>
      <c r="AC461" s="344">
        <f t="shared" si="1696"/>
        <v>43</v>
      </c>
      <c r="AD461" s="344">
        <f t="shared" si="1697"/>
        <v>43</v>
      </c>
      <c r="AE461" s="344">
        <f t="shared" si="1698"/>
        <v>44</v>
      </c>
      <c r="AF461" s="344">
        <f t="shared" si="1699"/>
        <v>44</v>
      </c>
      <c r="AG461" s="344">
        <f t="shared" si="1700"/>
        <v>45</v>
      </c>
      <c r="AH461" s="344">
        <f t="shared" si="1701"/>
        <v>45</v>
      </c>
      <c r="AI461" s="344">
        <f t="shared" si="1702"/>
        <v>45</v>
      </c>
      <c r="AJ461" s="356">
        <v>3600</v>
      </c>
      <c r="AK461" s="356">
        <v>2800</v>
      </c>
      <c r="AL461" s="356">
        <v>2000</v>
      </c>
      <c r="AM461" s="356">
        <v>1200</v>
      </c>
      <c r="AN461" s="356">
        <v>400</v>
      </c>
      <c r="AO461" s="344">
        <f t="shared" si="1703"/>
        <v>54</v>
      </c>
      <c r="AP461" s="344">
        <f t="shared" si="1704"/>
        <v>56</v>
      </c>
      <c r="AQ461" s="344">
        <f t="shared" si="1705"/>
        <v>56</v>
      </c>
      <c r="AR461" s="344">
        <f t="shared" si="1706"/>
        <v>58</v>
      </c>
      <c r="AS461" s="344">
        <f t="shared" si="1707"/>
        <v>58</v>
      </c>
      <c r="AT461" s="344">
        <f t="shared" si="1708"/>
        <v>59</v>
      </c>
      <c r="AU461" s="344">
        <f t="shared" si="1709"/>
        <v>59</v>
      </c>
      <c r="AV461" s="344">
        <f t="shared" si="1710"/>
        <v>61</v>
      </c>
      <c r="AW461" s="344">
        <f t="shared" si="1711"/>
        <v>61</v>
      </c>
      <c r="AX461" s="344">
        <f t="shared" si="1712"/>
        <v>63</v>
      </c>
      <c r="AY461" s="356">
        <v>3600</v>
      </c>
      <c r="AZ461" s="356">
        <v>2800</v>
      </c>
      <c r="BA461" s="356">
        <v>2000</v>
      </c>
      <c r="BB461" s="356">
        <v>1200</v>
      </c>
      <c r="BC461" s="356">
        <v>400</v>
      </c>
      <c r="BD461" s="353">
        <f t="shared" ref="BD461:BH461" si="1828">IF(BD266="","",BD266+60)</f>
        <v>63</v>
      </c>
      <c r="BE461" s="353">
        <f t="shared" si="1828"/>
        <v>63</v>
      </c>
      <c r="BF461" s="353">
        <f t="shared" si="1828"/>
        <v>78</v>
      </c>
      <c r="BG461" s="353">
        <f t="shared" si="1828"/>
        <v>93</v>
      </c>
      <c r="BH461" s="353">
        <f t="shared" si="1828"/>
        <v>108</v>
      </c>
      <c r="BI461" s="146" t="str">
        <f t="shared" si="1775"/>
        <v>63;63</v>
      </c>
      <c r="BJ461" s="352">
        <f t="shared" si="1776"/>
        <v>78</v>
      </c>
      <c r="BK461" s="146" t="str">
        <f t="shared" si="1777"/>
        <v>93;108</v>
      </c>
      <c r="BL461" s="25">
        <f t="shared" si="1562"/>
        <v>6030104</v>
      </c>
      <c r="BM461" s="146">
        <f t="shared" ref="BM461" si="1829">BM448</f>
        <v>3080</v>
      </c>
      <c r="BN461" s="146">
        <f t="shared" si="1665"/>
        <v>6</v>
      </c>
      <c r="BO461" s="146">
        <f t="shared" ref="BO461:BP461" si="1830">BO448</f>
        <v>1</v>
      </c>
      <c r="BP461" s="146">
        <f t="shared" si="1830"/>
        <v>4</v>
      </c>
      <c r="BQ461" s="146">
        <f>VLOOKUP(IF(A461=1,0,A461),宝石属性!$B$26:$D$41,2,0)</f>
        <v>3</v>
      </c>
      <c r="BR461" s="146">
        <f>VLOOKUP(IF(A461=1,0,A461),宝石属性!$B$26:$D$41,3,0)</f>
        <v>1</v>
      </c>
      <c r="BS461" s="146">
        <f t="shared" ref="BS461:BV461" si="1831">IF(BS448="","",BS448)</f>
        <v>2</v>
      </c>
      <c r="BT461" s="146">
        <f t="shared" si="1831"/>
        <v>4</v>
      </c>
      <c r="BU461" s="146">
        <f t="shared" si="1831"/>
        <v>7</v>
      </c>
      <c r="BV461" s="146">
        <f t="shared" si="1831"/>
        <v>8</v>
      </c>
      <c r="BW461" s="357">
        <f t="shared" si="1570"/>
        <v>2001</v>
      </c>
      <c r="BX461" s="357" t="str">
        <f t="shared" si="1571"/>
        <v/>
      </c>
    </row>
    <row r="462" spans="1:76" s="353" customFormat="1">
      <c r="A462" s="120">
        <f t="shared" si="1765"/>
        <v>30</v>
      </c>
      <c r="B462" s="120" t="s">
        <v>1110</v>
      </c>
      <c r="C462" s="120" t="str">
        <f t="shared" si="1682"/>
        <v>魔棒</v>
      </c>
      <c r="D462" s="120" t="str">
        <f t="shared" si="1560"/>
        <v>30级蓝装魔棒</v>
      </c>
      <c r="E462" s="120">
        <f>VLOOKUP($C462,$C$3:$M$15,COLUMNS($C$3:H$15),0)</f>
        <v>130</v>
      </c>
      <c r="F462" s="120" t="str">
        <f>VLOOKUP($C462,$C$3:$M$15,COLUMNS($C$3:I$15),0)</f>
        <v>phyattack_value</v>
      </c>
      <c r="G462" s="120">
        <f>VLOOKUP($C462,$C$3:$M$15,COLUMNS($C$3:J$15),0)</f>
        <v>150</v>
      </c>
      <c r="H462" s="120" t="str">
        <f>VLOOKUP($C462,$C$3:$M$15,COLUMNS($C$3:K$15),0)</f>
        <v>magicattack_value</v>
      </c>
      <c r="I462" s="120">
        <f>VLOOKUP($C462,$C$3:$M$15,COLUMNS($C$3:L$15),0)</f>
        <v>170</v>
      </c>
      <c r="J462" s="120" t="str">
        <f>VLOOKUP($C462,$C$3:$M$15,COLUMNS($C$3:M$15),0)</f>
        <v>medical_value</v>
      </c>
      <c r="K462" s="344">
        <f t="shared" si="1683"/>
        <v>187</v>
      </c>
      <c r="L462" s="344">
        <f t="shared" si="1684"/>
        <v>190</v>
      </c>
      <c r="M462" s="344">
        <f t="shared" si="1685"/>
        <v>190</v>
      </c>
      <c r="N462" s="344">
        <f t="shared" si="1686"/>
        <v>193</v>
      </c>
      <c r="O462" s="344">
        <f t="shared" si="1687"/>
        <v>193</v>
      </c>
      <c r="P462" s="344">
        <f t="shared" si="1688"/>
        <v>196</v>
      </c>
      <c r="Q462" s="344">
        <f t="shared" si="1689"/>
        <v>196</v>
      </c>
      <c r="R462" s="344">
        <f t="shared" si="1690"/>
        <v>199</v>
      </c>
      <c r="S462" s="344">
        <f t="shared" si="1691"/>
        <v>199</v>
      </c>
      <c r="T462" s="344">
        <f t="shared" si="1692"/>
        <v>202</v>
      </c>
      <c r="U462" s="356">
        <v>3600</v>
      </c>
      <c r="V462" s="356">
        <v>2800</v>
      </c>
      <c r="W462" s="356">
        <v>2000</v>
      </c>
      <c r="X462" s="356">
        <v>1200</v>
      </c>
      <c r="Y462" s="356">
        <v>400</v>
      </c>
      <c r="Z462" s="344">
        <f t="shared" si="1693"/>
        <v>42</v>
      </c>
      <c r="AA462" s="344">
        <f t="shared" si="1694"/>
        <v>43</v>
      </c>
      <c r="AB462" s="344">
        <f t="shared" si="1695"/>
        <v>43</v>
      </c>
      <c r="AC462" s="344">
        <f t="shared" si="1696"/>
        <v>43</v>
      </c>
      <c r="AD462" s="344">
        <f t="shared" si="1697"/>
        <v>43</v>
      </c>
      <c r="AE462" s="344">
        <f t="shared" si="1698"/>
        <v>44</v>
      </c>
      <c r="AF462" s="344">
        <f t="shared" si="1699"/>
        <v>44</v>
      </c>
      <c r="AG462" s="344">
        <f t="shared" si="1700"/>
        <v>45</v>
      </c>
      <c r="AH462" s="344">
        <f t="shared" si="1701"/>
        <v>45</v>
      </c>
      <c r="AI462" s="344">
        <f t="shared" si="1702"/>
        <v>45</v>
      </c>
      <c r="AJ462" s="356">
        <v>3600</v>
      </c>
      <c r="AK462" s="356">
        <v>2800</v>
      </c>
      <c r="AL462" s="356">
        <v>2000</v>
      </c>
      <c r="AM462" s="356">
        <v>1200</v>
      </c>
      <c r="AN462" s="356">
        <v>400</v>
      </c>
      <c r="AO462" s="344">
        <f t="shared" si="1703"/>
        <v>54</v>
      </c>
      <c r="AP462" s="344">
        <f t="shared" si="1704"/>
        <v>56</v>
      </c>
      <c r="AQ462" s="344">
        <f t="shared" si="1705"/>
        <v>56</v>
      </c>
      <c r="AR462" s="344">
        <f t="shared" si="1706"/>
        <v>58</v>
      </c>
      <c r="AS462" s="344">
        <f t="shared" si="1707"/>
        <v>58</v>
      </c>
      <c r="AT462" s="344">
        <f t="shared" si="1708"/>
        <v>59</v>
      </c>
      <c r="AU462" s="344">
        <f t="shared" si="1709"/>
        <v>59</v>
      </c>
      <c r="AV462" s="344">
        <f t="shared" si="1710"/>
        <v>61</v>
      </c>
      <c r="AW462" s="344">
        <f t="shared" si="1711"/>
        <v>61</v>
      </c>
      <c r="AX462" s="344">
        <f t="shared" si="1712"/>
        <v>63</v>
      </c>
      <c r="AY462" s="356">
        <v>3600</v>
      </c>
      <c r="AZ462" s="356">
        <v>2800</v>
      </c>
      <c r="BA462" s="356">
        <v>2000</v>
      </c>
      <c r="BB462" s="356">
        <v>1200</v>
      </c>
      <c r="BC462" s="356">
        <v>400</v>
      </c>
      <c r="BD462" s="353">
        <f t="shared" ref="BD462:BH462" si="1832">IF(BD267="","",BD267+60)</f>
        <v>63</v>
      </c>
      <c r="BE462" s="353">
        <f t="shared" si="1832"/>
        <v>63</v>
      </c>
      <c r="BF462" s="353">
        <f t="shared" si="1832"/>
        <v>78</v>
      </c>
      <c r="BG462" s="353">
        <f t="shared" si="1832"/>
        <v>93</v>
      </c>
      <c r="BH462" s="353">
        <f t="shared" si="1832"/>
        <v>108</v>
      </c>
      <c r="BI462" s="146" t="str">
        <f t="shared" si="1775"/>
        <v>63;63</v>
      </c>
      <c r="BJ462" s="352">
        <f t="shared" si="1776"/>
        <v>78</v>
      </c>
      <c r="BK462" s="146" t="str">
        <f t="shared" si="1777"/>
        <v>93;108</v>
      </c>
      <c r="BL462" s="25">
        <f t="shared" si="1562"/>
        <v>6030105</v>
      </c>
      <c r="BM462" s="146">
        <f t="shared" ref="BM462" si="1833">BM449</f>
        <v>2824</v>
      </c>
      <c r="BN462" s="146">
        <f t="shared" si="1665"/>
        <v>6</v>
      </c>
      <c r="BO462" s="146">
        <f t="shared" ref="BO462:BP462" si="1834">BO449</f>
        <v>1</v>
      </c>
      <c r="BP462" s="146">
        <f t="shared" si="1834"/>
        <v>5</v>
      </c>
      <c r="BQ462" s="146">
        <f>VLOOKUP(IF(A462=1,0,A462),宝石属性!$B$26:$D$41,2,0)</f>
        <v>3</v>
      </c>
      <c r="BR462" s="146">
        <f>VLOOKUP(IF(A462=1,0,A462),宝石属性!$B$26:$D$41,3,0)</f>
        <v>1</v>
      </c>
      <c r="BS462" s="146">
        <f t="shared" ref="BS462:BV462" si="1835">IF(BS449="","",BS449)</f>
        <v>2</v>
      </c>
      <c r="BT462" s="146">
        <f t="shared" si="1835"/>
        <v>4</v>
      </c>
      <c r="BU462" s="146">
        <f t="shared" si="1835"/>
        <v>7</v>
      </c>
      <c r="BV462" s="146">
        <f t="shared" si="1835"/>
        <v>8</v>
      </c>
      <c r="BW462" s="357">
        <f t="shared" si="1570"/>
        <v>2001</v>
      </c>
      <c r="BX462" s="357" t="str">
        <f t="shared" si="1571"/>
        <v/>
      </c>
    </row>
    <row r="463" spans="1:76" s="353" customFormat="1">
      <c r="A463" s="120">
        <f t="shared" si="1765"/>
        <v>30</v>
      </c>
      <c r="B463" s="120" t="s">
        <v>1110</v>
      </c>
      <c r="C463" s="120" t="str">
        <f t="shared" si="1682"/>
        <v>法杖</v>
      </c>
      <c r="D463" s="120" t="str">
        <f t="shared" si="1560"/>
        <v>30级蓝装法杖</v>
      </c>
      <c r="E463" s="120">
        <f>VLOOKUP($C463,$C$3:$M$15,COLUMNS($C$3:H$15),0)</f>
        <v>130</v>
      </c>
      <c r="F463" s="120" t="str">
        <f>VLOOKUP($C463,$C$3:$M$15,COLUMNS($C$3:I$15),0)</f>
        <v>phyattack_value</v>
      </c>
      <c r="G463" s="120">
        <f>VLOOKUP($C463,$C$3:$M$15,COLUMNS($C$3:J$15),0)</f>
        <v>150</v>
      </c>
      <c r="H463" s="120" t="str">
        <f>VLOOKUP($C463,$C$3:$M$15,COLUMNS($C$3:K$15),0)</f>
        <v>magicattack_value</v>
      </c>
      <c r="I463" s="120">
        <f>VLOOKUP($C463,$C$3:$M$15,COLUMNS($C$3:L$15),0)</f>
        <v>170</v>
      </c>
      <c r="J463" s="120" t="str">
        <f>VLOOKUP($C463,$C$3:$M$15,COLUMNS($C$3:M$15),0)</f>
        <v>medical_value</v>
      </c>
      <c r="K463" s="344">
        <f t="shared" si="1683"/>
        <v>187</v>
      </c>
      <c r="L463" s="344">
        <f t="shared" si="1684"/>
        <v>190</v>
      </c>
      <c r="M463" s="344">
        <f t="shared" si="1685"/>
        <v>190</v>
      </c>
      <c r="N463" s="344">
        <f t="shared" si="1686"/>
        <v>193</v>
      </c>
      <c r="O463" s="344">
        <f t="shared" si="1687"/>
        <v>193</v>
      </c>
      <c r="P463" s="344">
        <f t="shared" si="1688"/>
        <v>196</v>
      </c>
      <c r="Q463" s="344">
        <f t="shared" si="1689"/>
        <v>196</v>
      </c>
      <c r="R463" s="344">
        <f t="shared" si="1690"/>
        <v>199</v>
      </c>
      <c r="S463" s="344">
        <f t="shared" si="1691"/>
        <v>199</v>
      </c>
      <c r="T463" s="344">
        <f t="shared" si="1692"/>
        <v>202</v>
      </c>
      <c r="U463" s="356">
        <v>3600</v>
      </c>
      <c r="V463" s="356">
        <v>2800</v>
      </c>
      <c r="W463" s="356">
        <v>2000</v>
      </c>
      <c r="X463" s="356">
        <v>1200</v>
      </c>
      <c r="Y463" s="356">
        <v>400</v>
      </c>
      <c r="Z463" s="344">
        <f t="shared" si="1693"/>
        <v>42</v>
      </c>
      <c r="AA463" s="344">
        <f t="shared" si="1694"/>
        <v>43</v>
      </c>
      <c r="AB463" s="344">
        <f t="shared" si="1695"/>
        <v>43</v>
      </c>
      <c r="AC463" s="344">
        <f t="shared" si="1696"/>
        <v>43</v>
      </c>
      <c r="AD463" s="344">
        <f t="shared" si="1697"/>
        <v>43</v>
      </c>
      <c r="AE463" s="344">
        <f t="shared" si="1698"/>
        <v>44</v>
      </c>
      <c r="AF463" s="344">
        <f t="shared" si="1699"/>
        <v>44</v>
      </c>
      <c r="AG463" s="344">
        <f t="shared" si="1700"/>
        <v>45</v>
      </c>
      <c r="AH463" s="344">
        <f t="shared" si="1701"/>
        <v>45</v>
      </c>
      <c r="AI463" s="344">
        <f t="shared" si="1702"/>
        <v>45</v>
      </c>
      <c r="AJ463" s="356">
        <v>3600</v>
      </c>
      <c r="AK463" s="356">
        <v>2800</v>
      </c>
      <c r="AL463" s="356">
        <v>2000</v>
      </c>
      <c r="AM463" s="356">
        <v>1200</v>
      </c>
      <c r="AN463" s="356">
        <v>400</v>
      </c>
      <c r="AO463" s="344">
        <f t="shared" si="1703"/>
        <v>54</v>
      </c>
      <c r="AP463" s="344">
        <f t="shared" si="1704"/>
        <v>56</v>
      </c>
      <c r="AQ463" s="344">
        <f t="shared" si="1705"/>
        <v>56</v>
      </c>
      <c r="AR463" s="344">
        <f t="shared" si="1706"/>
        <v>58</v>
      </c>
      <c r="AS463" s="344">
        <f t="shared" si="1707"/>
        <v>58</v>
      </c>
      <c r="AT463" s="344">
        <f t="shared" si="1708"/>
        <v>59</v>
      </c>
      <c r="AU463" s="344">
        <f t="shared" si="1709"/>
        <v>59</v>
      </c>
      <c r="AV463" s="344">
        <f t="shared" si="1710"/>
        <v>61</v>
      </c>
      <c r="AW463" s="344">
        <f t="shared" si="1711"/>
        <v>61</v>
      </c>
      <c r="AX463" s="344">
        <f t="shared" si="1712"/>
        <v>63</v>
      </c>
      <c r="AY463" s="356">
        <v>3600</v>
      </c>
      <c r="AZ463" s="356">
        <v>2800</v>
      </c>
      <c r="BA463" s="356">
        <v>2000</v>
      </c>
      <c r="BB463" s="356">
        <v>1200</v>
      </c>
      <c r="BC463" s="356">
        <v>400</v>
      </c>
      <c r="BD463" s="353">
        <f t="shared" ref="BD463:BH463" si="1836">IF(BD268="","",BD268+60)</f>
        <v>63</v>
      </c>
      <c r="BE463" s="353">
        <f t="shared" si="1836"/>
        <v>63</v>
      </c>
      <c r="BF463" s="353">
        <f t="shared" si="1836"/>
        <v>78</v>
      </c>
      <c r="BG463" s="353">
        <f t="shared" si="1836"/>
        <v>93</v>
      </c>
      <c r="BH463" s="353">
        <f t="shared" si="1836"/>
        <v>108</v>
      </c>
      <c r="BI463" s="146" t="str">
        <f t="shared" si="1775"/>
        <v>63;63</v>
      </c>
      <c r="BJ463" s="352">
        <f t="shared" si="1776"/>
        <v>78</v>
      </c>
      <c r="BK463" s="146" t="str">
        <f t="shared" si="1777"/>
        <v>93;108</v>
      </c>
      <c r="BL463" s="25">
        <f t="shared" si="1562"/>
        <v>6030106</v>
      </c>
      <c r="BM463" s="146">
        <f t="shared" ref="BM463" si="1837">BM450</f>
        <v>4104</v>
      </c>
      <c r="BN463" s="146">
        <f t="shared" si="1665"/>
        <v>6</v>
      </c>
      <c r="BO463" s="146">
        <f t="shared" ref="BO463:BP463" si="1838">BO450</f>
        <v>1</v>
      </c>
      <c r="BP463" s="146">
        <f t="shared" si="1838"/>
        <v>6</v>
      </c>
      <c r="BQ463" s="146">
        <f>VLOOKUP(IF(A463=1,0,A463),宝石属性!$B$26:$D$41,2,0)</f>
        <v>3</v>
      </c>
      <c r="BR463" s="146">
        <f>VLOOKUP(IF(A463=1,0,A463),宝石属性!$B$26:$D$41,3,0)</f>
        <v>1</v>
      </c>
      <c r="BS463" s="146">
        <f t="shared" ref="BS463:BV463" si="1839">IF(BS450="","",BS450)</f>
        <v>2</v>
      </c>
      <c r="BT463" s="146">
        <f t="shared" si="1839"/>
        <v>4</v>
      </c>
      <c r="BU463" s="146">
        <f t="shared" si="1839"/>
        <v>7</v>
      </c>
      <c r="BV463" s="146">
        <f t="shared" si="1839"/>
        <v>8</v>
      </c>
      <c r="BW463" s="357">
        <f t="shared" si="1570"/>
        <v>2001</v>
      </c>
      <c r="BX463" s="357" t="str">
        <f t="shared" si="1571"/>
        <v/>
      </c>
    </row>
    <row r="464" spans="1:76" s="353" customFormat="1">
      <c r="A464" s="120">
        <f t="shared" si="1765"/>
        <v>30</v>
      </c>
      <c r="B464" s="120" t="s">
        <v>1110</v>
      </c>
      <c r="C464" s="120" t="str">
        <f t="shared" si="1682"/>
        <v>男衣</v>
      </c>
      <c r="D464" s="120" t="str">
        <f t="shared" si="1560"/>
        <v>30级蓝装男衣</v>
      </c>
      <c r="E464" s="120">
        <f>VLOOKUP($C464,$C$3:$M$15,COLUMNS($C$3:H$15),0)</f>
        <v>60</v>
      </c>
      <c r="F464" s="120" t="str">
        <f>VLOOKUP($C464,$C$3:$M$15,COLUMNS($C$3:I$15),0)</f>
        <v>maxhp_value</v>
      </c>
      <c r="G464" s="120">
        <f>VLOOKUP($C464,$C$3:$M$15,COLUMNS($C$3:J$15),0)</f>
        <v>140</v>
      </c>
      <c r="H464" s="120" t="str">
        <f>VLOOKUP($C464,$C$3:$M$15,COLUMNS($C$3:K$15),0)</f>
        <v>defend_value</v>
      </c>
      <c r="I464" s="120" t="str">
        <f>VLOOKUP($C464,$C$3:$M$15,COLUMNS($C$3:L$15),0)</f>
        <v/>
      </c>
      <c r="J464" s="120" t="str">
        <f>VLOOKUP($C464,$C$3:$M$15,COLUMNS($C$3:M$15),0)</f>
        <v/>
      </c>
      <c r="K464" s="344">
        <f t="shared" si="1683"/>
        <v>150</v>
      </c>
      <c r="L464" s="344">
        <f t="shared" si="1684"/>
        <v>152</v>
      </c>
      <c r="M464" s="344">
        <f t="shared" si="1685"/>
        <v>152</v>
      </c>
      <c r="N464" s="344">
        <f t="shared" si="1686"/>
        <v>154</v>
      </c>
      <c r="O464" s="344">
        <f t="shared" si="1687"/>
        <v>154</v>
      </c>
      <c r="P464" s="344">
        <f t="shared" si="1688"/>
        <v>157</v>
      </c>
      <c r="Q464" s="344">
        <f t="shared" si="1689"/>
        <v>157</v>
      </c>
      <c r="R464" s="344">
        <f t="shared" si="1690"/>
        <v>159</v>
      </c>
      <c r="S464" s="344">
        <f t="shared" si="1691"/>
        <v>159</v>
      </c>
      <c r="T464" s="344">
        <f t="shared" si="1692"/>
        <v>161</v>
      </c>
      <c r="U464" s="356">
        <v>3600</v>
      </c>
      <c r="V464" s="356">
        <v>2800</v>
      </c>
      <c r="W464" s="356">
        <v>2000</v>
      </c>
      <c r="X464" s="356">
        <v>1200</v>
      </c>
      <c r="Y464" s="356">
        <v>400</v>
      </c>
      <c r="Z464" s="344">
        <f t="shared" si="1693"/>
        <v>47</v>
      </c>
      <c r="AA464" s="344">
        <f t="shared" si="1694"/>
        <v>47</v>
      </c>
      <c r="AB464" s="344">
        <f t="shared" si="1695"/>
        <v>47</v>
      </c>
      <c r="AC464" s="344">
        <f t="shared" si="1696"/>
        <v>48</v>
      </c>
      <c r="AD464" s="344">
        <f t="shared" si="1697"/>
        <v>48</v>
      </c>
      <c r="AE464" s="344">
        <f t="shared" si="1698"/>
        <v>49</v>
      </c>
      <c r="AF464" s="344">
        <f t="shared" si="1699"/>
        <v>49</v>
      </c>
      <c r="AG464" s="344">
        <f t="shared" si="1700"/>
        <v>50</v>
      </c>
      <c r="AH464" s="344">
        <f t="shared" si="1701"/>
        <v>50</v>
      </c>
      <c r="AI464" s="344">
        <f t="shared" si="1702"/>
        <v>50</v>
      </c>
      <c r="AJ464" s="356">
        <v>3600</v>
      </c>
      <c r="AK464" s="356">
        <v>2800</v>
      </c>
      <c r="AL464" s="356">
        <v>2000</v>
      </c>
      <c r="AM464" s="356">
        <v>1200</v>
      </c>
      <c r="AN464" s="356">
        <v>400</v>
      </c>
      <c r="AO464" s="344" t="str">
        <f t="shared" si="1703"/>
        <v/>
      </c>
      <c r="AP464" s="344" t="str">
        <f t="shared" si="1704"/>
        <v/>
      </c>
      <c r="AQ464" s="344" t="str">
        <f t="shared" si="1705"/>
        <v/>
      </c>
      <c r="AR464" s="344" t="str">
        <f t="shared" si="1706"/>
        <v/>
      </c>
      <c r="AS464" s="344" t="str">
        <f t="shared" si="1707"/>
        <v/>
      </c>
      <c r="AT464" s="344" t="str">
        <f t="shared" si="1708"/>
        <v/>
      </c>
      <c r="AU464" s="344" t="str">
        <f t="shared" si="1709"/>
        <v/>
      </c>
      <c r="AV464" s="344" t="str">
        <f t="shared" si="1710"/>
        <v/>
      </c>
      <c r="AW464" s="344" t="str">
        <f t="shared" si="1711"/>
        <v/>
      </c>
      <c r="AX464" s="344" t="str">
        <f t="shared" si="1712"/>
        <v/>
      </c>
      <c r="AY464" s="356">
        <v>3600</v>
      </c>
      <c r="AZ464" s="356">
        <v>2800</v>
      </c>
      <c r="BA464" s="356">
        <v>2000</v>
      </c>
      <c r="BB464" s="356">
        <v>1200</v>
      </c>
      <c r="BC464" s="356">
        <v>400</v>
      </c>
      <c r="BD464" s="353">
        <f t="shared" ref="BD464:BH464" si="1840">IF(BD269="","",BD269+60)</f>
        <v>63</v>
      </c>
      <c r="BE464" s="353">
        <f t="shared" si="1840"/>
        <v>63</v>
      </c>
      <c r="BF464" s="353">
        <f t="shared" si="1840"/>
        <v>78</v>
      </c>
      <c r="BG464" s="353">
        <f t="shared" si="1840"/>
        <v>93</v>
      </c>
      <c r="BH464" s="353">
        <f t="shared" si="1840"/>
        <v>108</v>
      </c>
      <c r="BI464" s="146" t="str">
        <f t="shared" si="1775"/>
        <v>63;63</v>
      </c>
      <c r="BJ464" s="352">
        <f t="shared" si="1776"/>
        <v>78</v>
      </c>
      <c r="BK464" s="146" t="str">
        <f t="shared" si="1777"/>
        <v>93;108</v>
      </c>
      <c r="BL464" s="25">
        <f t="shared" si="1562"/>
        <v>6030207</v>
      </c>
      <c r="BM464" s="146">
        <f t="shared" ref="BM464" si="1841">BM451</f>
        <v>312</v>
      </c>
      <c r="BN464" s="146">
        <f t="shared" si="1665"/>
        <v>6</v>
      </c>
      <c r="BO464" s="146">
        <f t="shared" ref="BO464:BP464" si="1842">BO451</f>
        <v>2</v>
      </c>
      <c r="BP464" s="146">
        <f t="shared" si="1842"/>
        <v>7</v>
      </c>
      <c r="BQ464" s="146">
        <f>VLOOKUP(IF(A464=1,0,A464),宝石属性!$B$26:$D$41,2,0)</f>
        <v>3</v>
      </c>
      <c r="BR464" s="146">
        <f>VLOOKUP(IF(A464=1,0,A464),宝石属性!$B$26:$D$41,3,0)</f>
        <v>1</v>
      </c>
      <c r="BS464" s="146">
        <f t="shared" ref="BS464:BV464" si="1843">IF(BS451="","",BS451)</f>
        <v>1</v>
      </c>
      <c r="BT464" s="146">
        <f t="shared" si="1843"/>
        <v>3</v>
      </c>
      <c r="BU464" s="146">
        <f t="shared" si="1843"/>
        <v>5</v>
      </c>
      <c r="BV464" s="146">
        <f t="shared" si="1843"/>
        <v>7</v>
      </c>
      <c r="BW464" s="357">
        <f t="shared" si="1570"/>
        <v>2004</v>
      </c>
      <c r="BX464" s="357" t="str">
        <f t="shared" si="1571"/>
        <v/>
      </c>
    </row>
    <row r="465" spans="1:76" s="353" customFormat="1">
      <c r="A465" s="120">
        <f t="shared" si="1765"/>
        <v>30</v>
      </c>
      <c r="B465" s="120" t="s">
        <v>1110</v>
      </c>
      <c r="C465" s="120" t="str">
        <f t="shared" si="1682"/>
        <v>女衣</v>
      </c>
      <c r="D465" s="120" t="str">
        <f t="shared" si="1560"/>
        <v>30级蓝装女衣</v>
      </c>
      <c r="E465" s="120">
        <f>VLOOKUP($C465,$C$3:$M$15,COLUMNS($C$3:H$15),0)</f>
        <v>60</v>
      </c>
      <c r="F465" s="120" t="str">
        <f>VLOOKUP($C465,$C$3:$M$15,COLUMNS($C$3:I$15),0)</f>
        <v>maxhp_value</v>
      </c>
      <c r="G465" s="120">
        <f>VLOOKUP($C465,$C$3:$M$15,COLUMNS($C$3:J$15),0)</f>
        <v>140</v>
      </c>
      <c r="H465" s="120" t="str">
        <f>VLOOKUP($C465,$C$3:$M$15,COLUMNS($C$3:K$15),0)</f>
        <v>defend_value</v>
      </c>
      <c r="I465" s="120" t="str">
        <f>VLOOKUP($C465,$C$3:$M$15,COLUMNS($C$3:L$15),0)</f>
        <v/>
      </c>
      <c r="J465" s="120" t="str">
        <f>VLOOKUP($C465,$C$3:$M$15,COLUMNS($C$3:M$15),0)</f>
        <v/>
      </c>
      <c r="K465" s="344">
        <f t="shared" si="1683"/>
        <v>150</v>
      </c>
      <c r="L465" s="344">
        <f t="shared" si="1684"/>
        <v>152</v>
      </c>
      <c r="M465" s="344">
        <f t="shared" si="1685"/>
        <v>152</v>
      </c>
      <c r="N465" s="344">
        <f t="shared" si="1686"/>
        <v>154</v>
      </c>
      <c r="O465" s="344">
        <f t="shared" si="1687"/>
        <v>154</v>
      </c>
      <c r="P465" s="344">
        <f t="shared" si="1688"/>
        <v>157</v>
      </c>
      <c r="Q465" s="344">
        <f t="shared" si="1689"/>
        <v>157</v>
      </c>
      <c r="R465" s="344">
        <f t="shared" si="1690"/>
        <v>159</v>
      </c>
      <c r="S465" s="344">
        <f t="shared" si="1691"/>
        <v>159</v>
      </c>
      <c r="T465" s="344">
        <f t="shared" si="1692"/>
        <v>161</v>
      </c>
      <c r="U465" s="356">
        <v>3600</v>
      </c>
      <c r="V465" s="356">
        <v>2800</v>
      </c>
      <c r="W465" s="356">
        <v>2000</v>
      </c>
      <c r="X465" s="356">
        <v>1200</v>
      </c>
      <c r="Y465" s="356">
        <v>400</v>
      </c>
      <c r="Z465" s="344">
        <f t="shared" si="1693"/>
        <v>47</v>
      </c>
      <c r="AA465" s="344">
        <f t="shared" si="1694"/>
        <v>47</v>
      </c>
      <c r="AB465" s="344">
        <f t="shared" si="1695"/>
        <v>47</v>
      </c>
      <c r="AC465" s="344">
        <f t="shared" si="1696"/>
        <v>48</v>
      </c>
      <c r="AD465" s="344">
        <f t="shared" si="1697"/>
        <v>48</v>
      </c>
      <c r="AE465" s="344">
        <f t="shared" si="1698"/>
        <v>49</v>
      </c>
      <c r="AF465" s="344">
        <f t="shared" si="1699"/>
        <v>49</v>
      </c>
      <c r="AG465" s="344">
        <f t="shared" si="1700"/>
        <v>50</v>
      </c>
      <c r="AH465" s="344">
        <f t="shared" si="1701"/>
        <v>50</v>
      </c>
      <c r="AI465" s="344">
        <f t="shared" si="1702"/>
        <v>50</v>
      </c>
      <c r="AJ465" s="356">
        <v>3600</v>
      </c>
      <c r="AK465" s="356">
        <v>2800</v>
      </c>
      <c r="AL465" s="356">
        <v>2000</v>
      </c>
      <c r="AM465" s="356">
        <v>1200</v>
      </c>
      <c r="AN465" s="356">
        <v>400</v>
      </c>
      <c r="AO465" s="344" t="str">
        <f t="shared" si="1703"/>
        <v/>
      </c>
      <c r="AP465" s="344" t="str">
        <f t="shared" si="1704"/>
        <v/>
      </c>
      <c r="AQ465" s="344" t="str">
        <f t="shared" si="1705"/>
        <v/>
      </c>
      <c r="AR465" s="344" t="str">
        <f t="shared" si="1706"/>
        <v/>
      </c>
      <c r="AS465" s="344" t="str">
        <f t="shared" si="1707"/>
        <v/>
      </c>
      <c r="AT465" s="344" t="str">
        <f t="shared" si="1708"/>
        <v/>
      </c>
      <c r="AU465" s="344" t="str">
        <f t="shared" si="1709"/>
        <v/>
      </c>
      <c r="AV465" s="344" t="str">
        <f t="shared" si="1710"/>
        <v/>
      </c>
      <c r="AW465" s="344" t="str">
        <f t="shared" si="1711"/>
        <v/>
      </c>
      <c r="AX465" s="344" t="str">
        <f t="shared" si="1712"/>
        <v/>
      </c>
      <c r="AY465" s="356">
        <v>3600</v>
      </c>
      <c r="AZ465" s="356">
        <v>2800</v>
      </c>
      <c r="BA465" s="356">
        <v>2000</v>
      </c>
      <c r="BB465" s="356">
        <v>1200</v>
      </c>
      <c r="BC465" s="356">
        <v>400</v>
      </c>
      <c r="BD465" s="353">
        <f t="shared" ref="BD465:BH465" si="1844">IF(BD270="","",BD270+60)</f>
        <v>63</v>
      </c>
      <c r="BE465" s="353">
        <f t="shared" si="1844"/>
        <v>63</v>
      </c>
      <c r="BF465" s="353">
        <f t="shared" si="1844"/>
        <v>78</v>
      </c>
      <c r="BG465" s="353">
        <f t="shared" si="1844"/>
        <v>93</v>
      </c>
      <c r="BH465" s="353">
        <f t="shared" si="1844"/>
        <v>108</v>
      </c>
      <c r="BI465" s="146" t="str">
        <f t="shared" si="1775"/>
        <v>63;63</v>
      </c>
      <c r="BJ465" s="352">
        <f t="shared" si="1776"/>
        <v>78</v>
      </c>
      <c r="BK465" s="146" t="str">
        <f t="shared" si="1777"/>
        <v>93;108</v>
      </c>
      <c r="BL465" s="25">
        <f t="shared" si="1562"/>
        <v>6030208</v>
      </c>
      <c r="BM465" s="146">
        <f t="shared" ref="BM465" si="1845">BM452</f>
        <v>568</v>
      </c>
      <c r="BN465" s="146">
        <f t="shared" si="1665"/>
        <v>6</v>
      </c>
      <c r="BO465" s="146">
        <f t="shared" ref="BO465:BP465" si="1846">BO452</f>
        <v>2</v>
      </c>
      <c r="BP465" s="146">
        <f t="shared" si="1846"/>
        <v>8</v>
      </c>
      <c r="BQ465" s="146">
        <f>VLOOKUP(IF(A465=1,0,A465),宝石属性!$B$26:$D$41,2,0)</f>
        <v>3</v>
      </c>
      <c r="BR465" s="146">
        <f>VLOOKUP(IF(A465=1,0,A465),宝石属性!$B$26:$D$41,3,0)</f>
        <v>1</v>
      </c>
      <c r="BS465" s="146">
        <f t="shared" ref="BS465:BV465" si="1847">IF(BS452="","",BS452)</f>
        <v>1</v>
      </c>
      <c r="BT465" s="146">
        <f t="shared" si="1847"/>
        <v>3</v>
      </c>
      <c r="BU465" s="146">
        <f t="shared" si="1847"/>
        <v>5</v>
      </c>
      <c r="BV465" s="146">
        <f t="shared" si="1847"/>
        <v>7</v>
      </c>
      <c r="BW465" s="357">
        <f t="shared" si="1570"/>
        <v>2004</v>
      </c>
      <c r="BX465" s="357" t="str">
        <f t="shared" si="1571"/>
        <v/>
      </c>
    </row>
    <row r="466" spans="1:76" s="353" customFormat="1">
      <c r="A466" s="120">
        <f t="shared" si="1765"/>
        <v>30</v>
      </c>
      <c r="B466" s="120" t="s">
        <v>1110</v>
      </c>
      <c r="C466" s="120" t="str">
        <f t="shared" si="1682"/>
        <v>男头盔</v>
      </c>
      <c r="D466" s="120" t="str">
        <f t="shared" si="1560"/>
        <v>30级蓝装男头盔</v>
      </c>
      <c r="E466" s="120">
        <f>VLOOKUP($C466,$C$3:$M$15,COLUMNS($C$3:H$15),0)</f>
        <v>90</v>
      </c>
      <c r="F466" s="120" t="str">
        <f>VLOOKUP($C466,$C$3:$M$15,COLUMNS($C$3:I$15),0)</f>
        <v>maxmp_value</v>
      </c>
      <c r="G466" s="120">
        <f>VLOOKUP($C466,$C$3:$M$15,COLUMNS($C$3:J$15),0)</f>
        <v>140</v>
      </c>
      <c r="H466" s="120" t="str">
        <f>VLOOKUP($C466,$C$3:$M$15,COLUMNS($C$3:K$15),0)</f>
        <v>defend_value</v>
      </c>
      <c r="I466" s="120" t="str">
        <f>VLOOKUP($C466,$C$3:$M$15,COLUMNS($C$3:L$15),0)</f>
        <v/>
      </c>
      <c r="J466" s="120" t="str">
        <f>VLOOKUP($C466,$C$3:$M$15,COLUMNS($C$3:M$15),0)</f>
        <v/>
      </c>
      <c r="K466" s="344">
        <f t="shared" si="1683"/>
        <v>187</v>
      </c>
      <c r="L466" s="344">
        <f t="shared" si="1684"/>
        <v>190</v>
      </c>
      <c r="M466" s="344">
        <f t="shared" si="1685"/>
        <v>190</v>
      </c>
      <c r="N466" s="344">
        <f t="shared" si="1686"/>
        <v>193</v>
      </c>
      <c r="O466" s="344">
        <f t="shared" si="1687"/>
        <v>193</v>
      </c>
      <c r="P466" s="344">
        <f t="shared" si="1688"/>
        <v>196</v>
      </c>
      <c r="Q466" s="344">
        <f t="shared" si="1689"/>
        <v>196</v>
      </c>
      <c r="R466" s="344">
        <f t="shared" si="1690"/>
        <v>199</v>
      </c>
      <c r="S466" s="344">
        <f t="shared" si="1691"/>
        <v>199</v>
      </c>
      <c r="T466" s="344">
        <f t="shared" si="1692"/>
        <v>202</v>
      </c>
      <c r="U466" s="356">
        <v>3600</v>
      </c>
      <c r="V466" s="356">
        <v>2800</v>
      </c>
      <c r="W466" s="356">
        <v>2000</v>
      </c>
      <c r="X466" s="356">
        <v>1200</v>
      </c>
      <c r="Y466" s="356">
        <v>400</v>
      </c>
      <c r="Z466" s="344">
        <f t="shared" si="1693"/>
        <v>28</v>
      </c>
      <c r="AA466" s="344">
        <f t="shared" si="1694"/>
        <v>28</v>
      </c>
      <c r="AB466" s="344">
        <f t="shared" si="1695"/>
        <v>28</v>
      </c>
      <c r="AC466" s="344">
        <f t="shared" si="1696"/>
        <v>29</v>
      </c>
      <c r="AD466" s="344">
        <f t="shared" si="1697"/>
        <v>29</v>
      </c>
      <c r="AE466" s="344">
        <f t="shared" si="1698"/>
        <v>29</v>
      </c>
      <c r="AF466" s="344">
        <f t="shared" si="1699"/>
        <v>29</v>
      </c>
      <c r="AG466" s="344">
        <f t="shared" si="1700"/>
        <v>30</v>
      </c>
      <c r="AH466" s="344">
        <f t="shared" si="1701"/>
        <v>30</v>
      </c>
      <c r="AI466" s="344">
        <f t="shared" si="1702"/>
        <v>30</v>
      </c>
      <c r="AJ466" s="356">
        <v>3600</v>
      </c>
      <c r="AK466" s="356">
        <v>2800</v>
      </c>
      <c r="AL466" s="356">
        <v>2000</v>
      </c>
      <c r="AM466" s="356">
        <v>1200</v>
      </c>
      <c r="AN466" s="356">
        <v>400</v>
      </c>
      <c r="AO466" s="344" t="str">
        <f t="shared" si="1703"/>
        <v/>
      </c>
      <c r="AP466" s="344" t="str">
        <f t="shared" si="1704"/>
        <v/>
      </c>
      <c r="AQ466" s="344" t="str">
        <f t="shared" si="1705"/>
        <v/>
      </c>
      <c r="AR466" s="344" t="str">
        <f t="shared" si="1706"/>
        <v/>
      </c>
      <c r="AS466" s="344" t="str">
        <f t="shared" si="1707"/>
        <v/>
      </c>
      <c r="AT466" s="344" t="str">
        <f t="shared" si="1708"/>
        <v/>
      </c>
      <c r="AU466" s="344" t="str">
        <f t="shared" si="1709"/>
        <v/>
      </c>
      <c r="AV466" s="344" t="str">
        <f t="shared" si="1710"/>
        <v/>
      </c>
      <c r="AW466" s="344" t="str">
        <f t="shared" si="1711"/>
        <v/>
      </c>
      <c r="AX466" s="344" t="str">
        <f t="shared" si="1712"/>
        <v/>
      </c>
      <c r="AY466" s="356">
        <v>3600</v>
      </c>
      <c r="AZ466" s="356">
        <v>2800</v>
      </c>
      <c r="BA466" s="356">
        <v>2000</v>
      </c>
      <c r="BB466" s="356">
        <v>1200</v>
      </c>
      <c r="BC466" s="356">
        <v>400</v>
      </c>
      <c r="BD466" s="353" t="str">
        <f t="shared" ref="BD466:BH466" si="1848">IF(BD271="","",BD271+60)</f>
        <v/>
      </c>
      <c r="BE466" s="353" t="str">
        <f t="shared" si="1848"/>
        <v/>
      </c>
      <c r="BF466" s="353" t="str">
        <f t="shared" si="1848"/>
        <v/>
      </c>
      <c r="BG466" s="353" t="str">
        <f t="shared" si="1848"/>
        <v/>
      </c>
      <c r="BH466" s="353" t="str">
        <f t="shared" si="1848"/>
        <v/>
      </c>
      <c r="BI466" s="146" t="str">
        <f t="shared" si="1775"/>
        <v/>
      </c>
      <c r="BJ466" s="352" t="str">
        <f t="shared" si="1776"/>
        <v/>
      </c>
      <c r="BK466" s="146" t="str">
        <f t="shared" si="1777"/>
        <v/>
      </c>
      <c r="BL466" s="25">
        <f t="shared" si="1562"/>
        <v>6030309</v>
      </c>
      <c r="BM466" s="146">
        <f t="shared" ref="BM466" si="1849">BM453</f>
        <v>1640</v>
      </c>
      <c r="BN466" s="146">
        <f t="shared" si="1665"/>
        <v>6</v>
      </c>
      <c r="BO466" s="146">
        <f t="shared" ref="BO466:BP466" si="1850">BO453</f>
        <v>3</v>
      </c>
      <c r="BP466" s="146">
        <f t="shared" si="1850"/>
        <v>9</v>
      </c>
      <c r="BQ466" s="146">
        <f>VLOOKUP(IF(A466=1,0,A466),宝石属性!$B$26:$D$41,2,0)</f>
        <v>3</v>
      </c>
      <c r="BR466" s="146">
        <f>VLOOKUP(IF(A466=1,0,A466),宝石属性!$B$26:$D$41,3,0)</f>
        <v>1</v>
      </c>
      <c r="BS466" s="146">
        <f t="shared" ref="BS466:BV466" si="1851">IF(BS453="","",BS453)</f>
        <v>2</v>
      </c>
      <c r="BT466" s="146">
        <f t="shared" si="1851"/>
        <v>3</v>
      </c>
      <c r="BU466" s="146" t="str">
        <f t="shared" si="1851"/>
        <v/>
      </c>
      <c r="BV466" s="146" t="str">
        <f t="shared" si="1851"/>
        <v/>
      </c>
      <c r="BW466" s="357">
        <f t="shared" si="1570"/>
        <v>2007</v>
      </c>
      <c r="BX466" s="357" t="str">
        <f t="shared" si="1571"/>
        <v/>
      </c>
    </row>
    <row r="467" spans="1:76" s="353" customFormat="1">
      <c r="A467" s="120">
        <f t="shared" si="1765"/>
        <v>30</v>
      </c>
      <c r="B467" s="120" t="s">
        <v>1110</v>
      </c>
      <c r="C467" s="120" t="str">
        <f t="shared" si="1682"/>
        <v>女头饰</v>
      </c>
      <c r="D467" s="120" t="str">
        <f t="shared" si="1560"/>
        <v>30级蓝装女头饰</v>
      </c>
      <c r="E467" s="120">
        <f>VLOOKUP($C467,$C$3:$M$15,COLUMNS($C$3:H$15),0)</f>
        <v>90</v>
      </c>
      <c r="F467" s="120" t="str">
        <f>VLOOKUP($C467,$C$3:$M$15,COLUMNS($C$3:I$15),0)</f>
        <v>maxmp_value</v>
      </c>
      <c r="G467" s="120">
        <f>VLOOKUP($C467,$C$3:$M$15,COLUMNS($C$3:J$15),0)</f>
        <v>140</v>
      </c>
      <c r="H467" s="120" t="str">
        <f>VLOOKUP($C467,$C$3:$M$15,COLUMNS($C$3:K$15),0)</f>
        <v>defend_value</v>
      </c>
      <c r="I467" s="120" t="str">
        <f>VLOOKUP($C467,$C$3:$M$15,COLUMNS($C$3:L$15),0)</f>
        <v/>
      </c>
      <c r="J467" s="120" t="str">
        <f>VLOOKUP($C467,$C$3:$M$15,COLUMNS($C$3:M$15),0)</f>
        <v/>
      </c>
      <c r="K467" s="344">
        <f t="shared" si="1683"/>
        <v>187</v>
      </c>
      <c r="L467" s="344">
        <f t="shared" si="1684"/>
        <v>190</v>
      </c>
      <c r="M467" s="344">
        <f t="shared" si="1685"/>
        <v>190</v>
      </c>
      <c r="N467" s="344">
        <f t="shared" si="1686"/>
        <v>193</v>
      </c>
      <c r="O467" s="344">
        <f t="shared" si="1687"/>
        <v>193</v>
      </c>
      <c r="P467" s="344">
        <f t="shared" si="1688"/>
        <v>196</v>
      </c>
      <c r="Q467" s="344">
        <f t="shared" si="1689"/>
        <v>196</v>
      </c>
      <c r="R467" s="344">
        <f t="shared" si="1690"/>
        <v>199</v>
      </c>
      <c r="S467" s="344">
        <f t="shared" si="1691"/>
        <v>199</v>
      </c>
      <c r="T467" s="344">
        <f t="shared" si="1692"/>
        <v>202</v>
      </c>
      <c r="U467" s="356">
        <v>3600</v>
      </c>
      <c r="V467" s="356">
        <v>2800</v>
      </c>
      <c r="W467" s="356">
        <v>2000</v>
      </c>
      <c r="X467" s="356">
        <v>1200</v>
      </c>
      <c r="Y467" s="356">
        <v>400</v>
      </c>
      <c r="Z467" s="344">
        <f t="shared" si="1693"/>
        <v>28</v>
      </c>
      <c r="AA467" s="344">
        <f t="shared" si="1694"/>
        <v>28</v>
      </c>
      <c r="AB467" s="344">
        <f t="shared" si="1695"/>
        <v>28</v>
      </c>
      <c r="AC467" s="344">
        <f t="shared" si="1696"/>
        <v>29</v>
      </c>
      <c r="AD467" s="344">
        <f t="shared" si="1697"/>
        <v>29</v>
      </c>
      <c r="AE467" s="344">
        <f t="shared" si="1698"/>
        <v>29</v>
      </c>
      <c r="AF467" s="344">
        <f t="shared" si="1699"/>
        <v>29</v>
      </c>
      <c r="AG467" s="344">
        <f t="shared" si="1700"/>
        <v>30</v>
      </c>
      <c r="AH467" s="344">
        <f t="shared" si="1701"/>
        <v>30</v>
      </c>
      <c r="AI467" s="344">
        <f t="shared" si="1702"/>
        <v>30</v>
      </c>
      <c r="AJ467" s="356">
        <v>3600</v>
      </c>
      <c r="AK467" s="356">
        <v>2800</v>
      </c>
      <c r="AL467" s="356">
        <v>2000</v>
      </c>
      <c r="AM467" s="356">
        <v>1200</v>
      </c>
      <c r="AN467" s="356">
        <v>400</v>
      </c>
      <c r="AO467" s="344" t="str">
        <f t="shared" si="1703"/>
        <v/>
      </c>
      <c r="AP467" s="344" t="str">
        <f t="shared" si="1704"/>
        <v/>
      </c>
      <c r="AQ467" s="344" t="str">
        <f t="shared" si="1705"/>
        <v/>
      </c>
      <c r="AR467" s="344" t="str">
        <f t="shared" si="1706"/>
        <v/>
      </c>
      <c r="AS467" s="344" t="str">
        <f t="shared" si="1707"/>
        <v/>
      </c>
      <c r="AT467" s="344" t="str">
        <f t="shared" si="1708"/>
        <v/>
      </c>
      <c r="AU467" s="344" t="str">
        <f t="shared" si="1709"/>
        <v/>
      </c>
      <c r="AV467" s="344" t="str">
        <f t="shared" si="1710"/>
        <v/>
      </c>
      <c r="AW467" s="344" t="str">
        <f t="shared" si="1711"/>
        <v/>
      </c>
      <c r="AX467" s="344" t="str">
        <f t="shared" si="1712"/>
        <v/>
      </c>
      <c r="AY467" s="356">
        <v>3600</v>
      </c>
      <c r="AZ467" s="356">
        <v>2800</v>
      </c>
      <c r="BA467" s="356">
        <v>2000</v>
      </c>
      <c r="BB467" s="356">
        <v>1200</v>
      </c>
      <c r="BC467" s="356">
        <v>400</v>
      </c>
      <c r="BD467" s="353" t="str">
        <f t="shared" ref="BD467:BH467" si="1852">IF(BD272="","",BD272+60)</f>
        <v/>
      </c>
      <c r="BE467" s="353" t="str">
        <f t="shared" si="1852"/>
        <v/>
      </c>
      <c r="BF467" s="353" t="str">
        <f t="shared" si="1852"/>
        <v/>
      </c>
      <c r="BG467" s="353" t="str">
        <f t="shared" si="1852"/>
        <v/>
      </c>
      <c r="BH467" s="353" t="str">
        <f t="shared" si="1852"/>
        <v/>
      </c>
      <c r="BI467" s="146" t="str">
        <f t="shared" si="1775"/>
        <v/>
      </c>
      <c r="BJ467" s="352" t="str">
        <f t="shared" si="1776"/>
        <v/>
      </c>
      <c r="BK467" s="146" t="str">
        <f t="shared" si="1777"/>
        <v/>
      </c>
      <c r="BL467" s="25">
        <f t="shared" si="1562"/>
        <v>6030310</v>
      </c>
      <c r="BM467" s="146">
        <f t="shared" ref="BM467" si="1853">BM454</f>
        <v>1384</v>
      </c>
      <c r="BN467" s="146">
        <f t="shared" si="1665"/>
        <v>6</v>
      </c>
      <c r="BO467" s="146">
        <f t="shared" ref="BO467:BP467" si="1854">BO454</f>
        <v>3</v>
      </c>
      <c r="BP467" s="146">
        <f t="shared" si="1854"/>
        <v>10</v>
      </c>
      <c r="BQ467" s="146">
        <f>VLOOKUP(IF(A467=1,0,A467),宝石属性!$B$26:$D$41,2,0)</f>
        <v>3</v>
      </c>
      <c r="BR467" s="146">
        <f>VLOOKUP(IF(A467=1,0,A467),宝石属性!$B$26:$D$41,3,0)</f>
        <v>1</v>
      </c>
      <c r="BS467" s="146">
        <f t="shared" ref="BS467:BV467" si="1855">IF(BS454="","",BS454)</f>
        <v>2</v>
      </c>
      <c r="BT467" s="146">
        <f t="shared" si="1855"/>
        <v>3</v>
      </c>
      <c r="BU467" s="146" t="str">
        <f t="shared" si="1855"/>
        <v/>
      </c>
      <c r="BV467" s="146" t="str">
        <f t="shared" si="1855"/>
        <v/>
      </c>
      <c r="BW467" s="357">
        <f t="shared" si="1570"/>
        <v>2007</v>
      </c>
      <c r="BX467" s="357" t="str">
        <f t="shared" si="1571"/>
        <v/>
      </c>
    </row>
    <row r="468" spans="1:76" s="353" customFormat="1">
      <c r="A468" s="120">
        <f t="shared" si="1765"/>
        <v>30</v>
      </c>
      <c r="B468" s="120" t="s">
        <v>1110</v>
      </c>
      <c r="C468" s="120" t="str">
        <f t="shared" si="1682"/>
        <v>项链</v>
      </c>
      <c r="D468" s="120" t="str">
        <f t="shared" si="1560"/>
        <v>30级蓝装项链</v>
      </c>
      <c r="E468" s="120">
        <f>VLOOKUP($C468,$C$3:$M$15,COLUMNS($C$3:H$15),0)</f>
        <v>150</v>
      </c>
      <c r="F468" s="120" t="str">
        <f>VLOOKUP($C468,$C$3:$M$15,COLUMNS($C$3:I$15),0)</f>
        <v>magicattack_value</v>
      </c>
      <c r="G468" s="120">
        <f>VLOOKUP($C468,$C$3:$M$15,COLUMNS($C$3:J$15),0)</f>
        <v>160</v>
      </c>
      <c r="H468" s="120" t="str">
        <f>VLOOKUP($C468,$C$3:$M$15,COLUMNS($C$3:K$15),0)</f>
        <v>magicdef_value</v>
      </c>
      <c r="I468" s="120" t="str">
        <f>VLOOKUP($C468,$C$3:$M$15,COLUMNS($C$3:L$15),0)</f>
        <v/>
      </c>
      <c r="J468" s="120" t="str">
        <f>VLOOKUP($C468,$C$3:$M$15,COLUMNS($C$3:M$15),0)</f>
        <v/>
      </c>
      <c r="K468" s="344">
        <f t="shared" si="1683"/>
        <v>51</v>
      </c>
      <c r="L468" s="344">
        <f t="shared" si="1684"/>
        <v>52</v>
      </c>
      <c r="M468" s="344">
        <f t="shared" si="1685"/>
        <v>52</v>
      </c>
      <c r="N468" s="344">
        <f t="shared" si="1686"/>
        <v>53</v>
      </c>
      <c r="O468" s="344">
        <f t="shared" si="1687"/>
        <v>53</v>
      </c>
      <c r="P468" s="344">
        <f t="shared" si="1688"/>
        <v>54</v>
      </c>
      <c r="Q468" s="344">
        <f t="shared" si="1689"/>
        <v>54</v>
      </c>
      <c r="R468" s="344">
        <f t="shared" si="1690"/>
        <v>55</v>
      </c>
      <c r="S468" s="344">
        <f t="shared" si="1691"/>
        <v>55</v>
      </c>
      <c r="T468" s="344">
        <f t="shared" si="1692"/>
        <v>55</v>
      </c>
      <c r="U468" s="356">
        <v>3600</v>
      </c>
      <c r="V468" s="356">
        <v>2800</v>
      </c>
      <c r="W468" s="356">
        <v>2000</v>
      </c>
      <c r="X468" s="356">
        <v>1200</v>
      </c>
      <c r="Y468" s="356">
        <v>400</v>
      </c>
      <c r="Z468" s="344">
        <f t="shared" si="1693"/>
        <v>27</v>
      </c>
      <c r="AA468" s="344">
        <f t="shared" si="1694"/>
        <v>28</v>
      </c>
      <c r="AB468" s="344">
        <f t="shared" si="1695"/>
        <v>28</v>
      </c>
      <c r="AC468" s="344">
        <f t="shared" si="1696"/>
        <v>28</v>
      </c>
      <c r="AD468" s="344">
        <f t="shared" si="1697"/>
        <v>28</v>
      </c>
      <c r="AE468" s="344">
        <f t="shared" si="1698"/>
        <v>29</v>
      </c>
      <c r="AF468" s="344">
        <f t="shared" si="1699"/>
        <v>29</v>
      </c>
      <c r="AG468" s="344">
        <f t="shared" si="1700"/>
        <v>29</v>
      </c>
      <c r="AH468" s="344">
        <f t="shared" si="1701"/>
        <v>29</v>
      </c>
      <c r="AI468" s="344">
        <f t="shared" si="1702"/>
        <v>30</v>
      </c>
      <c r="AJ468" s="356">
        <v>3600</v>
      </c>
      <c r="AK468" s="356">
        <v>2800</v>
      </c>
      <c r="AL468" s="356">
        <v>2000</v>
      </c>
      <c r="AM468" s="356">
        <v>1200</v>
      </c>
      <c r="AN468" s="356">
        <v>400</v>
      </c>
      <c r="AO468" s="344" t="str">
        <f t="shared" si="1703"/>
        <v/>
      </c>
      <c r="AP468" s="344" t="str">
        <f t="shared" si="1704"/>
        <v/>
      </c>
      <c r="AQ468" s="344" t="str">
        <f t="shared" si="1705"/>
        <v/>
      </c>
      <c r="AR468" s="344" t="str">
        <f t="shared" si="1706"/>
        <v/>
      </c>
      <c r="AS468" s="344" t="str">
        <f t="shared" si="1707"/>
        <v/>
      </c>
      <c r="AT468" s="344" t="str">
        <f t="shared" si="1708"/>
        <v/>
      </c>
      <c r="AU468" s="344" t="str">
        <f t="shared" si="1709"/>
        <v/>
      </c>
      <c r="AV468" s="344" t="str">
        <f t="shared" si="1710"/>
        <v/>
      </c>
      <c r="AW468" s="344" t="str">
        <f t="shared" si="1711"/>
        <v/>
      </c>
      <c r="AX468" s="344" t="str">
        <f t="shared" si="1712"/>
        <v/>
      </c>
      <c r="AY468" s="356">
        <v>3600</v>
      </c>
      <c r="AZ468" s="356">
        <v>2800</v>
      </c>
      <c r="BA468" s="356">
        <v>2000</v>
      </c>
      <c r="BB468" s="356">
        <v>1200</v>
      </c>
      <c r="BC468" s="356">
        <v>400</v>
      </c>
      <c r="BD468" s="353" t="str">
        <f t="shared" ref="BD468:BH468" si="1856">IF(BD273="","",BD273+60)</f>
        <v/>
      </c>
      <c r="BE468" s="353" t="str">
        <f t="shared" si="1856"/>
        <v/>
      </c>
      <c r="BF468" s="353" t="str">
        <f t="shared" si="1856"/>
        <v/>
      </c>
      <c r="BG468" s="353" t="str">
        <f t="shared" si="1856"/>
        <v/>
      </c>
      <c r="BH468" s="353" t="str">
        <f t="shared" si="1856"/>
        <v/>
      </c>
      <c r="BI468" s="146" t="str">
        <f t="shared" si="1775"/>
        <v/>
      </c>
      <c r="BJ468" s="352" t="str">
        <f t="shared" si="1776"/>
        <v/>
      </c>
      <c r="BK468" s="146" t="str">
        <f t="shared" si="1777"/>
        <v/>
      </c>
      <c r="BL468" s="25">
        <f t="shared" si="1562"/>
        <v>6030411</v>
      </c>
      <c r="BM468" s="146">
        <f t="shared" ref="BM468" si="1857">BM455</f>
        <v>40</v>
      </c>
      <c r="BN468" s="146">
        <f t="shared" si="1665"/>
        <v>6</v>
      </c>
      <c r="BO468" s="146">
        <f t="shared" ref="BO468:BP468" si="1858">BO455</f>
        <v>4</v>
      </c>
      <c r="BP468" s="146">
        <f t="shared" si="1858"/>
        <v>11</v>
      </c>
      <c r="BQ468" s="146">
        <f>VLOOKUP(IF(A468=1,0,A468),宝石属性!$B$26:$D$41,2,0)</f>
        <v>3</v>
      </c>
      <c r="BR468" s="146">
        <f>VLOOKUP(IF(A468=1,0,A468),宝石属性!$B$26:$D$41,3,0)</f>
        <v>1</v>
      </c>
      <c r="BS468" s="146">
        <f t="shared" ref="BS468:BV468" si="1859">IF(BS455="","",BS455)</f>
        <v>4</v>
      </c>
      <c r="BT468" s="146">
        <f t="shared" si="1859"/>
        <v>5</v>
      </c>
      <c r="BU468" s="146" t="str">
        <f t="shared" si="1859"/>
        <v/>
      </c>
      <c r="BV468" s="146" t="str">
        <f t="shared" si="1859"/>
        <v/>
      </c>
      <c r="BW468" s="357">
        <f t="shared" si="1570"/>
        <v>2010</v>
      </c>
      <c r="BX468" s="357" t="str">
        <f t="shared" si="1571"/>
        <v/>
      </c>
    </row>
    <row r="469" spans="1:76" s="353" customFormat="1">
      <c r="A469" s="120">
        <f t="shared" si="1765"/>
        <v>30</v>
      </c>
      <c r="B469" s="120" t="s">
        <v>1110</v>
      </c>
      <c r="C469" s="120" t="str">
        <f t="shared" si="1682"/>
        <v>腰带</v>
      </c>
      <c r="D469" s="120" t="str">
        <f t="shared" si="1560"/>
        <v>30级蓝装腰带</v>
      </c>
      <c r="E469" s="120">
        <f>VLOOKUP($C469,$C$3:$M$15,COLUMNS($C$3:H$15),0)</f>
        <v>60</v>
      </c>
      <c r="F469" s="120" t="str">
        <f>VLOOKUP($C469,$C$3:$M$15,COLUMNS($C$3:I$15),0)</f>
        <v>maxhp_value</v>
      </c>
      <c r="G469" s="120">
        <f>VLOOKUP($C469,$C$3:$M$15,COLUMNS($C$3:J$15),0)</f>
        <v>140</v>
      </c>
      <c r="H469" s="120" t="str">
        <f>VLOOKUP($C469,$C$3:$M$15,COLUMNS($C$3:K$15),0)</f>
        <v>defend_value</v>
      </c>
      <c r="I469" s="120" t="str">
        <f>VLOOKUP($C469,$C$3:$M$15,COLUMNS($C$3:L$15),0)</f>
        <v/>
      </c>
      <c r="J469" s="120" t="str">
        <f>VLOOKUP($C469,$C$3:$M$15,COLUMNS($C$3:M$15),0)</f>
        <v/>
      </c>
      <c r="K469" s="344">
        <f t="shared" si="1683"/>
        <v>224</v>
      </c>
      <c r="L469" s="344">
        <f t="shared" si="1684"/>
        <v>228</v>
      </c>
      <c r="M469" s="344">
        <f t="shared" si="1685"/>
        <v>228</v>
      </c>
      <c r="N469" s="344">
        <f t="shared" si="1686"/>
        <v>231</v>
      </c>
      <c r="O469" s="344">
        <f t="shared" si="1687"/>
        <v>231</v>
      </c>
      <c r="P469" s="344">
        <f t="shared" si="1688"/>
        <v>235</v>
      </c>
      <c r="Q469" s="344">
        <f t="shared" si="1689"/>
        <v>235</v>
      </c>
      <c r="R469" s="344">
        <f t="shared" si="1690"/>
        <v>239</v>
      </c>
      <c r="S469" s="344">
        <f t="shared" si="1691"/>
        <v>239</v>
      </c>
      <c r="T469" s="344">
        <f t="shared" si="1692"/>
        <v>242</v>
      </c>
      <c r="U469" s="356">
        <v>3600</v>
      </c>
      <c r="V469" s="356">
        <v>2800</v>
      </c>
      <c r="W469" s="356">
        <v>2000</v>
      </c>
      <c r="X469" s="356">
        <v>1200</v>
      </c>
      <c r="Y469" s="356">
        <v>400</v>
      </c>
      <c r="Z469" s="344">
        <f t="shared" si="1693"/>
        <v>19</v>
      </c>
      <c r="AA469" s="344">
        <f t="shared" si="1694"/>
        <v>19</v>
      </c>
      <c r="AB469" s="344">
        <f t="shared" si="1695"/>
        <v>19</v>
      </c>
      <c r="AC469" s="344">
        <f t="shared" si="1696"/>
        <v>19</v>
      </c>
      <c r="AD469" s="344">
        <f t="shared" si="1697"/>
        <v>19</v>
      </c>
      <c r="AE469" s="344">
        <f t="shared" si="1698"/>
        <v>20</v>
      </c>
      <c r="AF469" s="344">
        <f t="shared" si="1699"/>
        <v>20</v>
      </c>
      <c r="AG469" s="344">
        <f t="shared" si="1700"/>
        <v>20</v>
      </c>
      <c r="AH469" s="344">
        <f t="shared" si="1701"/>
        <v>20</v>
      </c>
      <c r="AI469" s="344">
        <f t="shared" si="1702"/>
        <v>20</v>
      </c>
      <c r="AJ469" s="356">
        <v>3600</v>
      </c>
      <c r="AK469" s="356">
        <v>2800</v>
      </c>
      <c r="AL469" s="356">
        <v>2000</v>
      </c>
      <c r="AM469" s="356">
        <v>1200</v>
      </c>
      <c r="AN469" s="356">
        <v>400</v>
      </c>
      <c r="AO469" s="344" t="str">
        <f t="shared" si="1703"/>
        <v/>
      </c>
      <c r="AP469" s="344" t="str">
        <f t="shared" si="1704"/>
        <v/>
      </c>
      <c r="AQ469" s="344" t="str">
        <f t="shared" si="1705"/>
        <v/>
      </c>
      <c r="AR469" s="344" t="str">
        <f t="shared" si="1706"/>
        <v/>
      </c>
      <c r="AS469" s="344" t="str">
        <f t="shared" si="1707"/>
        <v/>
      </c>
      <c r="AT469" s="344" t="str">
        <f t="shared" si="1708"/>
        <v/>
      </c>
      <c r="AU469" s="344" t="str">
        <f t="shared" si="1709"/>
        <v/>
      </c>
      <c r="AV469" s="344" t="str">
        <f t="shared" si="1710"/>
        <v/>
      </c>
      <c r="AW469" s="344" t="str">
        <f t="shared" si="1711"/>
        <v/>
      </c>
      <c r="AX469" s="344" t="str">
        <f t="shared" si="1712"/>
        <v/>
      </c>
      <c r="AY469" s="356">
        <v>3600</v>
      </c>
      <c r="AZ469" s="356">
        <v>2800</v>
      </c>
      <c r="BA469" s="356">
        <v>2000</v>
      </c>
      <c r="BB469" s="356">
        <v>1200</v>
      </c>
      <c r="BC469" s="356">
        <v>400</v>
      </c>
      <c r="BD469" s="353" t="str">
        <f t="shared" ref="BD469:BH469" si="1860">IF(BD274="","",BD274+60)</f>
        <v/>
      </c>
      <c r="BE469" s="353" t="str">
        <f t="shared" si="1860"/>
        <v/>
      </c>
      <c r="BF469" s="353" t="str">
        <f t="shared" si="1860"/>
        <v/>
      </c>
      <c r="BG469" s="353" t="str">
        <f t="shared" si="1860"/>
        <v/>
      </c>
      <c r="BH469" s="353" t="str">
        <f t="shared" si="1860"/>
        <v/>
      </c>
      <c r="BI469" s="146" t="str">
        <f t="shared" si="1775"/>
        <v/>
      </c>
      <c r="BJ469" s="352" t="str">
        <f t="shared" si="1776"/>
        <v/>
      </c>
      <c r="BK469" s="146" t="str">
        <f t="shared" si="1777"/>
        <v/>
      </c>
      <c r="BL469" s="25">
        <f t="shared" si="1562"/>
        <v>6030512</v>
      </c>
      <c r="BM469" s="146">
        <f t="shared" ref="BM469" si="1861">BM456</f>
        <v>72</v>
      </c>
      <c r="BN469" s="146">
        <f t="shared" si="1665"/>
        <v>6</v>
      </c>
      <c r="BO469" s="146">
        <f t="shared" ref="BO469:BP469" si="1862">BO456</f>
        <v>5</v>
      </c>
      <c r="BP469" s="146">
        <f t="shared" si="1862"/>
        <v>12</v>
      </c>
      <c r="BQ469" s="146">
        <f>VLOOKUP(IF(A469=1,0,A469),宝石属性!$B$26:$D$41,2,0)</f>
        <v>3</v>
      </c>
      <c r="BR469" s="146">
        <f>VLOOKUP(IF(A469=1,0,A469),宝石属性!$B$26:$D$41,3,0)</f>
        <v>1</v>
      </c>
      <c r="BS469" s="146">
        <f t="shared" ref="BS469:BV469" si="1863">IF(BS456="","",BS456)</f>
        <v>1</v>
      </c>
      <c r="BT469" s="146">
        <f t="shared" si="1863"/>
        <v>6</v>
      </c>
      <c r="BU469" s="146">
        <f t="shared" si="1863"/>
        <v>9</v>
      </c>
      <c r="BV469" s="146" t="str">
        <f t="shared" si="1863"/>
        <v/>
      </c>
      <c r="BW469" s="357">
        <f t="shared" si="1570"/>
        <v>2013</v>
      </c>
      <c r="BX469" s="357" t="str">
        <f t="shared" si="1571"/>
        <v/>
      </c>
    </row>
    <row r="470" spans="1:76" s="353" customFormat="1">
      <c r="A470" s="120">
        <f t="shared" si="1765"/>
        <v>30</v>
      </c>
      <c r="B470" s="120" t="s">
        <v>1110</v>
      </c>
      <c r="C470" s="120" t="str">
        <f t="shared" si="1682"/>
        <v>鞋子</v>
      </c>
      <c r="D470" s="120" t="str">
        <f t="shared" si="1560"/>
        <v>30级蓝装鞋子</v>
      </c>
      <c r="E470" s="120">
        <f>VLOOKUP($C470,$C$3:$M$15,COLUMNS($C$3:H$15),0)</f>
        <v>160</v>
      </c>
      <c r="F470" s="120" t="str">
        <f>VLOOKUP($C470,$C$3:$M$15,COLUMNS($C$3:I$15),0)</f>
        <v>magicdef_value</v>
      </c>
      <c r="G470" s="120">
        <f>VLOOKUP($C470,$C$3:$M$15,COLUMNS($C$3:J$15),0)</f>
        <v>200</v>
      </c>
      <c r="H470" s="120" t="str">
        <f>VLOOKUP($C470,$C$3:$M$15,COLUMNS($C$3:K$15),0)</f>
        <v>speed_value</v>
      </c>
      <c r="I470" s="120" t="str">
        <f>VLOOKUP($C470,$C$3:$M$15,COLUMNS($C$3:L$15),0)</f>
        <v/>
      </c>
      <c r="J470" s="120" t="str">
        <f>VLOOKUP($C470,$C$3:$M$15,COLUMNS($C$3:M$15),0)</f>
        <v/>
      </c>
      <c r="K470" s="344">
        <f t="shared" si="1683"/>
        <v>27</v>
      </c>
      <c r="L470" s="344">
        <f t="shared" si="1684"/>
        <v>28</v>
      </c>
      <c r="M470" s="344">
        <f t="shared" si="1685"/>
        <v>28</v>
      </c>
      <c r="N470" s="344">
        <f t="shared" si="1686"/>
        <v>28</v>
      </c>
      <c r="O470" s="344">
        <f t="shared" si="1687"/>
        <v>28</v>
      </c>
      <c r="P470" s="344">
        <f t="shared" si="1688"/>
        <v>29</v>
      </c>
      <c r="Q470" s="344">
        <f t="shared" si="1689"/>
        <v>29</v>
      </c>
      <c r="R470" s="344">
        <f t="shared" si="1690"/>
        <v>29</v>
      </c>
      <c r="S470" s="344">
        <f t="shared" si="1691"/>
        <v>29</v>
      </c>
      <c r="T470" s="344">
        <f t="shared" si="1692"/>
        <v>30</v>
      </c>
      <c r="U470" s="356">
        <v>3600</v>
      </c>
      <c r="V470" s="356">
        <v>2800</v>
      </c>
      <c r="W470" s="356">
        <v>2000</v>
      </c>
      <c r="X470" s="356">
        <v>1200</v>
      </c>
      <c r="Y470" s="356">
        <v>400</v>
      </c>
      <c r="Z470" s="344">
        <f t="shared" si="1693"/>
        <v>23</v>
      </c>
      <c r="AA470" s="344">
        <f t="shared" si="1694"/>
        <v>24</v>
      </c>
      <c r="AB470" s="344">
        <f t="shared" si="1695"/>
        <v>24</v>
      </c>
      <c r="AC470" s="344">
        <f t="shared" si="1696"/>
        <v>25</v>
      </c>
      <c r="AD470" s="344">
        <f t="shared" si="1697"/>
        <v>25</v>
      </c>
      <c r="AE470" s="344">
        <f t="shared" si="1698"/>
        <v>26</v>
      </c>
      <c r="AF470" s="344">
        <f t="shared" si="1699"/>
        <v>26</v>
      </c>
      <c r="AG470" s="344">
        <f t="shared" si="1700"/>
        <v>27</v>
      </c>
      <c r="AH470" s="344">
        <f t="shared" si="1701"/>
        <v>27</v>
      </c>
      <c r="AI470" s="344">
        <f t="shared" si="1702"/>
        <v>27</v>
      </c>
      <c r="AJ470" s="356">
        <v>3600</v>
      </c>
      <c r="AK470" s="356">
        <v>2800</v>
      </c>
      <c r="AL470" s="356">
        <v>2000</v>
      </c>
      <c r="AM470" s="356">
        <v>1200</v>
      </c>
      <c r="AN470" s="356">
        <v>400</v>
      </c>
      <c r="AO470" s="344" t="str">
        <f t="shared" si="1703"/>
        <v/>
      </c>
      <c r="AP470" s="344" t="str">
        <f t="shared" si="1704"/>
        <v/>
      </c>
      <c r="AQ470" s="344" t="str">
        <f t="shared" si="1705"/>
        <v/>
      </c>
      <c r="AR470" s="344" t="str">
        <f t="shared" si="1706"/>
        <v/>
      </c>
      <c r="AS470" s="344" t="str">
        <f t="shared" si="1707"/>
        <v/>
      </c>
      <c r="AT470" s="344" t="str">
        <f t="shared" si="1708"/>
        <v/>
      </c>
      <c r="AU470" s="344" t="str">
        <f t="shared" si="1709"/>
        <v/>
      </c>
      <c r="AV470" s="344" t="str">
        <f t="shared" si="1710"/>
        <v/>
      </c>
      <c r="AW470" s="344" t="str">
        <f t="shared" si="1711"/>
        <v/>
      </c>
      <c r="AX470" s="344" t="str">
        <f t="shared" si="1712"/>
        <v/>
      </c>
      <c r="AY470" s="356">
        <v>3600</v>
      </c>
      <c r="AZ470" s="356">
        <v>2800</v>
      </c>
      <c r="BA470" s="356">
        <v>2000</v>
      </c>
      <c r="BB470" s="356">
        <v>1200</v>
      </c>
      <c r="BC470" s="356">
        <v>400</v>
      </c>
      <c r="BD470" s="353" t="str">
        <f t="shared" ref="BD470:BH470" si="1864">IF(BD275="","",BD275+60)</f>
        <v/>
      </c>
      <c r="BE470" s="353" t="str">
        <f t="shared" si="1864"/>
        <v/>
      </c>
      <c r="BF470" s="353" t="str">
        <f t="shared" si="1864"/>
        <v/>
      </c>
      <c r="BG470" s="353" t="str">
        <f t="shared" si="1864"/>
        <v/>
      </c>
      <c r="BH470" s="353" t="str">
        <f t="shared" si="1864"/>
        <v/>
      </c>
      <c r="BI470" s="146" t="str">
        <f t="shared" si="1775"/>
        <v/>
      </c>
      <c r="BJ470" s="352" t="str">
        <f t="shared" si="1776"/>
        <v/>
      </c>
      <c r="BK470" s="146" t="str">
        <f t="shared" si="1777"/>
        <v/>
      </c>
      <c r="BL470" s="25">
        <f t="shared" si="1562"/>
        <v>6030613</v>
      </c>
      <c r="BM470" s="146">
        <f t="shared" ref="BM470" si="1865">BM457</f>
        <v>88</v>
      </c>
      <c r="BN470" s="146">
        <f t="shared" si="1665"/>
        <v>6</v>
      </c>
      <c r="BO470" s="146">
        <f t="shared" ref="BO470:BP470" si="1866">BO457</f>
        <v>6</v>
      </c>
      <c r="BP470" s="146">
        <f t="shared" si="1866"/>
        <v>13</v>
      </c>
      <c r="BQ470" s="146">
        <f>VLOOKUP(IF(A470=1,0,A470),宝石属性!$B$26:$D$41,2,0)</f>
        <v>3</v>
      </c>
      <c r="BR470" s="146">
        <f>VLOOKUP(IF(A470=1,0,A470),宝石属性!$B$26:$D$41,3,0)</f>
        <v>1</v>
      </c>
      <c r="BS470" s="146">
        <f t="shared" ref="BS470:BV470" si="1867">IF(BS457="","",BS457)</f>
        <v>6</v>
      </c>
      <c r="BT470" s="146">
        <f t="shared" si="1867"/>
        <v>9</v>
      </c>
      <c r="BU470" s="146" t="str">
        <f t="shared" si="1867"/>
        <v/>
      </c>
      <c r="BV470" s="146" t="str">
        <f t="shared" si="1867"/>
        <v/>
      </c>
      <c r="BW470" s="357">
        <f t="shared" si="1570"/>
        <v>2016</v>
      </c>
      <c r="BX470" s="357" t="str">
        <f t="shared" si="1571"/>
        <v/>
      </c>
    </row>
    <row r="471" spans="1:76" s="353" customFormat="1">
      <c r="A471" s="120">
        <f t="shared" si="1765"/>
        <v>40</v>
      </c>
      <c r="B471" s="120" t="s">
        <v>1110</v>
      </c>
      <c r="C471" s="120" t="str">
        <f t="shared" si="1682"/>
        <v>剑</v>
      </c>
      <c r="D471" s="120" t="str">
        <f t="shared" si="1560"/>
        <v>40级蓝装剑</v>
      </c>
      <c r="E471" s="120">
        <f>VLOOKUP($C471,$C$3:$M$15,COLUMNS($C$3:H$15),0)</f>
        <v>130</v>
      </c>
      <c r="F471" s="120" t="str">
        <f>VLOOKUP($C471,$C$3:$M$15,COLUMNS($C$3:I$15),0)</f>
        <v>phyattack_value</v>
      </c>
      <c r="G471" s="120">
        <f>VLOOKUP($C471,$C$3:$M$15,COLUMNS($C$3:J$15),0)</f>
        <v>150</v>
      </c>
      <c r="H471" s="120" t="str">
        <f>VLOOKUP($C471,$C$3:$M$15,COLUMNS($C$3:K$15),0)</f>
        <v>magicattack_value</v>
      </c>
      <c r="I471" s="120">
        <f>VLOOKUP($C471,$C$3:$M$15,COLUMNS($C$3:L$15),0)</f>
        <v>170</v>
      </c>
      <c r="J471" s="120" t="str">
        <f>VLOOKUP($C471,$C$3:$M$15,COLUMNS($C$3:M$15),0)</f>
        <v>medical_value</v>
      </c>
      <c r="K471" s="344">
        <f t="shared" si="1683"/>
        <v>249</v>
      </c>
      <c r="L471" s="344">
        <f t="shared" si="1684"/>
        <v>253</v>
      </c>
      <c r="M471" s="344">
        <f t="shared" si="1685"/>
        <v>253</v>
      </c>
      <c r="N471" s="344">
        <f t="shared" si="1686"/>
        <v>257</v>
      </c>
      <c r="O471" s="344">
        <f t="shared" si="1687"/>
        <v>257</v>
      </c>
      <c r="P471" s="344">
        <f t="shared" si="1688"/>
        <v>261</v>
      </c>
      <c r="Q471" s="344">
        <f t="shared" si="1689"/>
        <v>261</v>
      </c>
      <c r="R471" s="344">
        <f t="shared" si="1690"/>
        <v>265</v>
      </c>
      <c r="S471" s="344">
        <f t="shared" si="1691"/>
        <v>265</v>
      </c>
      <c r="T471" s="344">
        <f t="shared" si="1692"/>
        <v>269</v>
      </c>
      <c r="U471" s="356">
        <v>3600</v>
      </c>
      <c r="V471" s="356">
        <v>2800</v>
      </c>
      <c r="W471" s="356">
        <v>2000</v>
      </c>
      <c r="X471" s="356">
        <v>1200</v>
      </c>
      <c r="Y471" s="356">
        <v>400</v>
      </c>
      <c r="Z471" s="344">
        <f t="shared" si="1693"/>
        <v>56</v>
      </c>
      <c r="AA471" s="344">
        <f t="shared" si="1694"/>
        <v>57</v>
      </c>
      <c r="AB471" s="344">
        <f t="shared" si="1695"/>
        <v>57</v>
      </c>
      <c r="AC471" s="344">
        <f t="shared" si="1696"/>
        <v>58</v>
      </c>
      <c r="AD471" s="344">
        <f t="shared" si="1697"/>
        <v>58</v>
      </c>
      <c r="AE471" s="344">
        <f t="shared" si="1698"/>
        <v>59</v>
      </c>
      <c r="AF471" s="344">
        <f t="shared" si="1699"/>
        <v>59</v>
      </c>
      <c r="AG471" s="344">
        <f t="shared" si="1700"/>
        <v>60</v>
      </c>
      <c r="AH471" s="344">
        <f t="shared" si="1701"/>
        <v>60</v>
      </c>
      <c r="AI471" s="344">
        <f t="shared" si="1702"/>
        <v>61</v>
      </c>
      <c r="AJ471" s="356">
        <v>3600</v>
      </c>
      <c r="AK471" s="356">
        <v>2800</v>
      </c>
      <c r="AL471" s="356">
        <v>2000</v>
      </c>
      <c r="AM471" s="356">
        <v>1200</v>
      </c>
      <c r="AN471" s="356">
        <v>400</v>
      </c>
      <c r="AO471" s="344">
        <f t="shared" si="1703"/>
        <v>72</v>
      </c>
      <c r="AP471" s="344">
        <f t="shared" si="1704"/>
        <v>74</v>
      </c>
      <c r="AQ471" s="344">
        <f t="shared" si="1705"/>
        <v>74</v>
      </c>
      <c r="AR471" s="344">
        <f t="shared" si="1706"/>
        <v>77</v>
      </c>
      <c r="AS471" s="344">
        <f t="shared" si="1707"/>
        <v>77</v>
      </c>
      <c r="AT471" s="344">
        <f t="shared" si="1708"/>
        <v>79</v>
      </c>
      <c r="AU471" s="344">
        <f t="shared" si="1709"/>
        <v>79</v>
      </c>
      <c r="AV471" s="344">
        <f t="shared" si="1710"/>
        <v>82</v>
      </c>
      <c r="AW471" s="344">
        <f t="shared" si="1711"/>
        <v>82</v>
      </c>
      <c r="AX471" s="344">
        <f t="shared" si="1712"/>
        <v>84</v>
      </c>
      <c r="AY471" s="356">
        <v>3600</v>
      </c>
      <c r="AZ471" s="356">
        <v>2800</v>
      </c>
      <c r="BA471" s="356">
        <v>2000</v>
      </c>
      <c r="BB471" s="356">
        <v>1200</v>
      </c>
      <c r="BC471" s="356">
        <v>400</v>
      </c>
      <c r="BD471" s="353">
        <f t="shared" ref="BD471:BH471" si="1868">IF(BD276="","",BD276+60)</f>
        <v>64</v>
      </c>
      <c r="BE471" s="353">
        <f t="shared" si="1868"/>
        <v>64</v>
      </c>
      <c r="BF471" s="353">
        <f t="shared" si="1868"/>
        <v>79</v>
      </c>
      <c r="BG471" s="353">
        <f t="shared" si="1868"/>
        <v>94</v>
      </c>
      <c r="BH471" s="353">
        <f t="shared" si="1868"/>
        <v>109</v>
      </c>
      <c r="BI471" s="146" t="str">
        <f t="shared" si="1775"/>
        <v>64;64</v>
      </c>
      <c r="BJ471" s="352">
        <f t="shared" si="1776"/>
        <v>79</v>
      </c>
      <c r="BK471" s="146" t="str">
        <f t="shared" si="1777"/>
        <v>94;109</v>
      </c>
      <c r="BL471" s="25">
        <f t="shared" si="1562"/>
        <v>6040101</v>
      </c>
      <c r="BM471" s="146">
        <f t="shared" ref="BM471" si="1869">BM458</f>
        <v>1288</v>
      </c>
      <c r="BN471" s="146">
        <f t="shared" si="1665"/>
        <v>6</v>
      </c>
      <c r="BO471" s="146">
        <f t="shared" ref="BO471:BP471" si="1870">BO458</f>
        <v>1</v>
      </c>
      <c r="BP471" s="146">
        <f t="shared" si="1870"/>
        <v>1</v>
      </c>
      <c r="BQ471" s="146">
        <f>VLOOKUP(IF(A471=1,0,A471),宝石属性!$B$26:$D$41,2,0)</f>
        <v>4</v>
      </c>
      <c r="BR471" s="146">
        <f>VLOOKUP(IF(A471=1,0,A471),宝石属性!$B$26:$D$41,3,0)</f>
        <v>1</v>
      </c>
      <c r="BS471" s="146">
        <f t="shared" ref="BS471:BV471" si="1871">IF(BS458="","",BS458)</f>
        <v>2</v>
      </c>
      <c r="BT471" s="146">
        <f t="shared" si="1871"/>
        <v>4</v>
      </c>
      <c r="BU471" s="146">
        <f t="shared" si="1871"/>
        <v>7</v>
      </c>
      <c r="BV471" s="146">
        <f t="shared" si="1871"/>
        <v>8</v>
      </c>
      <c r="BW471" s="357">
        <f t="shared" si="1570"/>
        <v>2001</v>
      </c>
      <c r="BX471" s="357" t="str">
        <f t="shared" si="1571"/>
        <v/>
      </c>
    </row>
    <row r="472" spans="1:76" s="353" customFormat="1">
      <c r="A472" s="120">
        <f t="shared" si="1765"/>
        <v>40</v>
      </c>
      <c r="B472" s="120" t="s">
        <v>1110</v>
      </c>
      <c r="C472" s="120" t="str">
        <f t="shared" si="1682"/>
        <v>锤</v>
      </c>
      <c r="D472" s="120" t="str">
        <f t="shared" si="1560"/>
        <v>40级蓝装锤</v>
      </c>
      <c r="E472" s="120">
        <f>VLOOKUP($C472,$C$3:$M$15,COLUMNS($C$3:H$15),0)</f>
        <v>130</v>
      </c>
      <c r="F472" s="120" t="str">
        <f>VLOOKUP($C472,$C$3:$M$15,COLUMNS($C$3:I$15),0)</f>
        <v>phyattack_value</v>
      </c>
      <c r="G472" s="120">
        <f>VLOOKUP($C472,$C$3:$M$15,COLUMNS($C$3:J$15),0)</f>
        <v>150</v>
      </c>
      <c r="H472" s="120" t="str">
        <f>VLOOKUP($C472,$C$3:$M$15,COLUMNS($C$3:K$15),0)</f>
        <v>magicattack_value</v>
      </c>
      <c r="I472" s="120">
        <f>VLOOKUP($C472,$C$3:$M$15,COLUMNS($C$3:L$15),0)</f>
        <v>170</v>
      </c>
      <c r="J472" s="120" t="str">
        <f>VLOOKUP($C472,$C$3:$M$15,COLUMNS($C$3:M$15),0)</f>
        <v>medical_value</v>
      </c>
      <c r="K472" s="344">
        <f t="shared" si="1683"/>
        <v>249</v>
      </c>
      <c r="L472" s="344">
        <f t="shared" si="1684"/>
        <v>253</v>
      </c>
      <c r="M472" s="344">
        <f t="shared" si="1685"/>
        <v>253</v>
      </c>
      <c r="N472" s="344">
        <f t="shared" si="1686"/>
        <v>257</v>
      </c>
      <c r="O472" s="344">
        <f t="shared" si="1687"/>
        <v>257</v>
      </c>
      <c r="P472" s="344">
        <f t="shared" si="1688"/>
        <v>261</v>
      </c>
      <c r="Q472" s="344">
        <f t="shared" si="1689"/>
        <v>261</v>
      </c>
      <c r="R472" s="344">
        <f t="shared" si="1690"/>
        <v>265</v>
      </c>
      <c r="S472" s="344">
        <f t="shared" si="1691"/>
        <v>265</v>
      </c>
      <c r="T472" s="344">
        <f t="shared" si="1692"/>
        <v>269</v>
      </c>
      <c r="U472" s="356">
        <v>3600</v>
      </c>
      <c r="V472" s="356">
        <v>2800</v>
      </c>
      <c r="W472" s="356">
        <v>2000</v>
      </c>
      <c r="X472" s="356">
        <v>1200</v>
      </c>
      <c r="Y472" s="356">
        <v>400</v>
      </c>
      <c r="Z472" s="344">
        <f t="shared" si="1693"/>
        <v>56</v>
      </c>
      <c r="AA472" s="344">
        <f t="shared" si="1694"/>
        <v>57</v>
      </c>
      <c r="AB472" s="344">
        <f t="shared" si="1695"/>
        <v>57</v>
      </c>
      <c r="AC472" s="344">
        <f t="shared" si="1696"/>
        <v>58</v>
      </c>
      <c r="AD472" s="344">
        <f t="shared" si="1697"/>
        <v>58</v>
      </c>
      <c r="AE472" s="344">
        <f t="shared" si="1698"/>
        <v>59</v>
      </c>
      <c r="AF472" s="344">
        <f t="shared" si="1699"/>
        <v>59</v>
      </c>
      <c r="AG472" s="344">
        <f t="shared" si="1700"/>
        <v>60</v>
      </c>
      <c r="AH472" s="344">
        <f t="shared" si="1701"/>
        <v>60</v>
      </c>
      <c r="AI472" s="344">
        <f t="shared" si="1702"/>
        <v>61</v>
      </c>
      <c r="AJ472" s="356">
        <v>3600</v>
      </c>
      <c r="AK472" s="356">
        <v>2800</v>
      </c>
      <c r="AL472" s="356">
        <v>2000</v>
      </c>
      <c r="AM472" s="356">
        <v>1200</v>
      </c>
      <c r="AN472" s="356">
        <v>400</v>
      </c>
      <c r="AO472" s="344">
        <f t="shared" si="1703"/>
        <v>72</v>
      </c>
      <c r="AP472" s="344">
        <f t="shared" si="1704"/>
        <v>74</v>
      </c>
      <c r="AQ472" s="344">
        <f t="shared" si="1705"/>
        <v>74</v>
      </c>
      <c r="AR472" s="344">
        <f t="shared" si="1706"/>
        <v>77</v>
      </c>
      <c r="AS472" s="344">
        <f t="shared" si="1707"/>
        <v>77</v>
      </c>
      <c r="AT472" s="344">
        <f t="shared" si="1708"/>
        <v>79</v>
      </c>
      <c r="AU472" s="344">
        <f t="shared" si="1709"/>
        <v>79</v>
      </c>
      <c r="AV472" s="344">
        <f t="shared" si="1710"/>
        <v>82</v>
      </c>
      <c r="AW472" s="344">
        <f t="shared" si="1711"/>
        <v>82</v>
      </c>
      <c r="AX472" s="344">
        <f t="shared" si="1712"/>
        <v>84</v>
      </c>
      <c r="AY472" s="356">
        <v>3600</v>
      </c>
      <c r="AZ472" s="356">
        <v>2800</v>
      </c>
      <c r="BA472" s="356">
        <v>2000</v>
      </c>
      <c r="BB472" s="356">
        <v>1200</v>
      </c>
      <c r="BC472" s="356">
        <v>400</v>
      </c>
      <c r="BD472" s="353">
        <f t="shared" ref="BD472:BH472" si="1872">IF(BD277="","",BD277+60)</f>
        <v>64</v>
      </c>
      <c r="BE472" s="353">
        <f t="shared" si="1872"/>
        <v>64</v>
      </c>
      <c r="BF472" s="353">
        <f t="shared" si="1872"/>
        <v>79</v>
      </c>
      <c r="BG472" s="353">
        <f t="shared" si="1872"/>
        <v>94</v>
      </c>
      <c r="BH472" s="353">
        <f t="shared" si="1872"/>
        <v>109</v>
      </c>
      <c r="BI472" s="146" t="str">
        <f t="shared" si="1775"/>
        <v>64;64</v>
      </c>
      <c r="BJ472" s="352">
        <f t="shared" si="1776"/>
        <v>79</v>
      </c>
      <c r="BK472" s="146" t="str">
        <f t="shared" si="1777"/>
        <v>94;109</v>
      </c>
      <c r="BL472" s="25">
        <f t="shared" si="1562"/>
        <v>6040102</v>
      </c>
      <c r="BM472" s="146">
        <f t="shared" ref="BM472" si="1873">BM459</f>
        <v>4360</v>
      </c>
      <c r="BN472" s="146">
        <f t="shared" si="1665"/>
        <v>6</v>
      </c>
      <c r="BO472" s="146">
        <f t="shared" ref="BO472:BP472" si="1874">BO459</f>
        <v>1</v>
      </c>
      <c r="BP472" s="146">
        <f t="shared" si="1874"/>
        <v>2</v>
      </c>
      <c r="BQ472" s="146">
        <f>VLOOKUP(IF(A472=1,0,A472),宝石属性!$B$26:$D$41,2,0)</f>
        <v>4</v>
      </c>
      <c r="BR472" s="146">
        <f>VLOOKUP(IF(A472=1,0,A472),宝石属性!$B$26:$D$41,3,0)</f>
        <v>1</v>
      </c>
      <c r="BS472" s="146">
        <f t="shared" ref="BS472:BV472" si="1875">IF(BS459="","",BS459)</f>
        <v>2</v>
      </c>
      <c r="BT472" s="146">
        <f t="shared" si="1875"/>
        <v>4</v>
      </c>
      <c r="BU472" s="146">
        <f t="shared" si="1875"/>
        <v>7</v>
      </c>
      <c r="BV472" s="146">
        <f t="shared" si="1875"/>
        <v>8</v>
      </c>
      <c r="BW472" s="357">
        <f t="shared" si="1570"/>
        <v>2001</v>
      </c>
      <c r="BX472" s="357" t="str">
        <f t="shared" si="1571"/>
        <v/>
      </c>
    </row>
    <row r="473" spans="1:76" s="353" customFormat="1">
      <c r="A473" s="120">
        <f t="shared" si="1765"/>
        <v>40</v>
      </c>
      <c r="B473" s="120" t="s">
        <v>1110</v>
      </c>
      <c r="C473" s="120" t="str">
        <f t="shared" si="1682"/>
        <v>弓箭</v>
      </c>
      <c r="D473" s="120" t="str">
        <f t="shared" si="1560"/>
        <v>40级蓝装弓箭</v>
      </c>
      <c r="E473" s="120">
        <f>VLOOKUP($C473,$C$3:$M$15,COLUMNS($C$3:H$15),0)</f>
        <v>130</v>
      </c>
      <c r="F473" s="120" t="str">
        <f>VLOOKUP($C473,$C$3:$M$15,COLUMNS($C$3:I$15),0)</f>
        <v>phyattack_value</v>
      </c>
      <c r="G473" s="120">
        <f>VLOOKUP($C473,$C$3:$M$15,COLUMNS($C$3:J$15),0)</f>
        <v>150</v>
      </c>
      <c r="H473" s="120" t="str">
        <f>VLOOKUP($C473,$C$3:$M$15,COLUMNS($C$3:K$15),0)</f>
        <v>magicattack_value</v>
      </c>
      <c r="I473" s="120">
        <f>VLOOKUP($C473,$C$3:$M$15,COLUMNS($C$3:L$15),0)</f>
        <v>170</v>
      </c>
      <c r="J473" s="120" t="str">
        <f>VLOOKUP($C473,$C$3:$M$15,COLUMNS($C$3:M$15),0)</f>
        <v>medical_value</v>
      </c>
      <c r="K473" s="344">
        <f t="shared" si="1683"/>
        <v>249</v>
      </c>
      <c r="L473" s="344">
        <f t="shared" si="1684"/>
        <v>253</v>
      </c>
      <c r="M473" s="344">
        <f t="shared" si="1685"/>
        <v>253</v>
      </c>
      <c r="N473" s="344">
        <f t="shared" si="1686"/>
        <v>257</v>
      </c>
      <c r="O473" s="344">
        <f t="shared" si="1687"/>
        <v>257</v>
      </c>
      <c r="P473" s="344">
        <f t="shared" si="1688"/>
        <v>261</v>
      </c>
      <c r="Q473" s="344">
        <f t="shared" si="1689"/>
        <v>261</v>
      </c>
      <c r="R473" s="344">
        <f t="shared" si="1690"/>
        <v>265</v>
      </c>
      <c r="S473" s="344">
        <f t="shared" si="1691"/>
        <v>265</v>
      </c>
      <c r="T473" s="344">
        <f t="shared" si="1692"/>
        <v>269</v>
      </c>
      <c r="U473" s="356">
        <v>3600</v>
      </c>
      <c r="V473" s="356">
        <v>2800</v>
      </c>
      <c r="W473" s="356">
        <v>2000</v>
      </c>
      <c r="X473" s="356">
        <v>1200</v>
      </c>
      <c r="Y473" s="356">
        <v>400</v>
      </c>
      <c r="Z473" s="344">
        <f t="shared" si="1693"/>
        <v>56</v>
      </c>
      <c r="AA473" s="344">
        <f t="shared" si="1694"/>
        <v>57</v>
      </c>
      <c r="AB473" s="344">
        <f t="shared" si="1695"/>
        <v>57</v>
      </c>
      <c r="AC473" s="344">
        <f t="shared" si="1696"/>
        <v>58</v>
      </c>
      <c r="AD473" s="344">
        <f t="shared" si="1697"/>
        <v>58</v>
      </c>
      <c r="AE473" s="344">
        <f t="shared" si="1698"/>
        <v>59</v>
      </c>
      <c r="AF473" s="344">
        <f t="shared" si="1699"/>
        <v>59</v>
      </c>
      <c r="AG473" s="344">
        <f t="shared" si="1700"/>
        <v>60</v>
      </c>
      <c r="AH473" s="344">
        <f t="shared" si="1701"/>
        <v>60</v>
      </c>
      <c r="AI473" s="344">
        <f t="shared" si="1702"/>
        <v>61</v>
      </c>
      <c r="AJ473" s="356">
        <v>3600</v>
      </c>
      <c r="AK473" s="356">
        <v>2800</v>
      </c>
      <c r="AL473" s="356">
        <v>2000</v>
      </c>
      <c r="AM473" s="356">
        <v>1200</v>
      </c>
      <c r="AN473" s="356">
        <v>400</v>
      </c>
      <c r="AO473" s="344">
        <f t="shared" si="1703"/>
        <v>72</v>
      </c>
      <c r="AP473" s="344">
        <f t="shared" si="1704"/>
        <v>74</v>
      </c>
      <c r="AQ473" s="344">
        <f t="shared" si="1705"/>
        <v>74</v>
      </c>
      <c r="AR473" s="344">
        <f t="shared" si="1706"/>
        <v>77</v>
      </c>
      <c r="AS473" s="344">
        <f t="shared" si="1707"/>
        <v>77</v>
      </c>
      <c r="AT473" s="344">
        <f t="shared" si="1708"/>
        <v>79</v>
      </c>
      <c r="AU473" s="344">
        <f t="shared" si="1709"/>
        <v>79</v>
      </c>
      <c r="AV473" s="344">
        <f t="shared" si="1710"/>
        <v>82</v>
      </c>
      <c r="AW473" s="344">
        <f t="shared" si="1711"/>
        <v>82</v>
      </c>
      <c r="AX473" s="344">
        <f t="shared" si="1712"/>
        <v>84</v>
      </c>
      <c r="AY473" s="356">
        <v>3600</v>
      </c>
      <c r="AZ473" s="356">
        <v>2800</v>
      </c>
      <c r="BA473" s="356">
        <v>2000</v>
      </c>
      <c r="BB473" s="356">
        <v>1200</v>
      </c>
      <c r="BC473" s="356">
        <v>400</v>
      </c>
      <c r="BD473" s="353">
        <f t="shared" ref="BD473:BH473" si="1876">IF(BD278="","",BD278+60)</f>
        <v>64</v>
      </c>
      <c r="BE473" s="353">
        <f t="shared" si="1876"/>
        <v>64</v>
      </c>
      <c r="BF473" s="353">
        <f t="shared" si="1876"/>
        <v>79</v>
      </c>
      <c r="BG473" s="353">
        <f t="shared" si="1876"/>
        <v>94</v>
      </c>
      <c r="BH473" s="353">
        <f t="shared" si="1876"/>
        <v>109</v>
      </c>
      <c r="BI473" s="146" t="str">
        <f t="shared" si="1775"/>
        <v>64;64</v>
      </c>
      <c r="BJ473" s="352">
        <f t="shared" si="1776"/>
        <v>79</v>
      </c>
      <c r="BK473" s="146" t="str">
        <f t="shared" si="1777"/>
        <v>94;109</v>
      </c>
      <c r="BL473" s="25">
        <f t="shared" si="1562"/>
        <v>6040103</v>
      </c>
      <c r="BM473" s="146">
        <f t="shared" ref="BM473" si="1877">BM460</f>
        <v>1800</v>
      </c>
      <c r="BN473" s="146">
        <f t="shared" si="1665"/>
        <v>6</v>
      </c>
      <c r="BO473" s="146">
        <f t="shared" ref="BO473:BP473" si="1878">BO460</f>
        <v>1</v>
      </c>
      <c r="BP473" s="146">
        <f t="shared" si="1878"/>
        <v>3</v>
      </c>
      <c r="BQ473" s="146">
        <f>VLOOKUP(IF(A473=1,0,A473),宝石属性!$B$26:$D$41,2,0)</f>
        <v>4</v>
      </c>
      <c r="BR473" s="146">
        <f>VLOOKUP(IF(A473=1,0,A473),宝石属性!$B$26:$D$41,3,0)</f>
        <v>1</v>
      </c>
      <c r="BS473" s="146">
        <f t="shared" ref="BS473:BV473" si="1879">IF(BS460="","",BS460)</f>
        <v>2</v>
      </c>
      <c r="BT473" s="146">
        <f t="shared" si="1879"/>
        <v>4</v>
      </c>
      <c r="BU473" s="146">
        <f t="shared" si="1879"/>
        <v>7</v>
      </c>
      <c r="BV473" s="146">
        <f t="shared" si="1879"/>
        <v>8</v>
      </c>
      <c r="BW473" s="357">
        <f t="shared" si="1570"/>
        <v>2001</v>
      </c>
      <c r="BX473" s="357" t="str">
        <f t="shared" si="1571"/>
        <v/>
      </c>
    </row>
    <row r="474" spans="1:76" s="353" customFormat="1">
      <c r="A474" s="120">
        <f t="shared" si="1765"/>
        <v>40</v>
      </c>
      <c r="B474" s="120" t="s">
        <v>1110</v>
      </c>
      <c r="C474" s="120" t="str">
        <f t="shared" si="1682"/>
        <v>爪</v>
      </c>
      <c r="D474" s="120" t="str">
        <f t="shared" si="1560"/>
        <v>40级蓝装爪</v>
      </c>
      <c r="E474" s="120">
        <f>VLOOKUP($C474,$C$3:$M$15,COLUMNS($C$3:H$15),0)</f>
        <v>130</v>
      </c>
      <c r="F474" s="120" t="str">
        <f>VLOOKUP($C474,$C$3:$M$15,COLUMNS($C$3:I$15),0)</f>
        <v>phyattack_value</v>
      </c>
      <c r="G474" s="120">
        <f>VLOOKUP($C474,$C$3:$M$15,COLUMNS($C$3:J$15),0)</f>
        <v>150</v>
      </c>
      <c r="H474" s="120" t="str">
        <f>VLOOKUP($C474,$C$3:$M$15,COLUMNS($C$3:K$15),0)</f>
        <v>magicattack_value</v>
      </c>
      <c r="I474" s="120">
        <f>VLOOKUP($C474,$C$3:$M$15,COLUMNS($C$3:L$15),0)</f>
        <v>170</v>
      </c>
      <c r="J474" s="120" t="str">
        <f>VLOOKUP($C474,$C$3:$M$15,COLUMNS($C$3:M$15),0)</f>
        <v>medical_value</v>
      </c>
      <c r="K474" s="344">
        <f t="shared" si="1683"/>
        <v>249</v>
      </c>
      <c r="L474" s="344">
        <f t="shared" si="1684"/>
        <v>253</v>
      </c>
      <c r="M474" s="344">
        <f t="shared" si="1685"/>
        <v>253</v>
      </c>
      <c r="N474" s="344">
        <f t="shared" si="1686"/>
        <v>257</v>
      </c>
      <c r="O474" s="344">
        <f t="shared" si="1687"/>
        <v>257</v>
      </c>
      <c r="P474" s="344">
        <f t="shared" si="1688"/>
        <v>261</v>
      </c>
      <c r="Q474" s="344">
        <f t="shared" si="1689"/>
        <v>261</v>
      </c>
      <c r="R474" s="344">
        <f t="shared" si="1690"/>
        <v>265</v>
      </c>
      <c r="S474" s="344">
        <f t="shared" si="1691"/>
        <v>265</v>
      </c>
      <c r="T474" s="344">
        <f t="shared" si="1692"/>
        <v>269</v>
      </c>
      <c r="U474" s="356">
        <v>3600</v>
      </c>
      <c r="V474" s="356">
        <v>2800</v>
      </c>
      <c r="W474" s="356">
        <v>2000</v>
      </c>
      <c r="X474" s="356">
        <v>1200</v>
      </c>
      <c r="Y474" s="356">
        <v>400</v>
      </c>
      <c r="Z474" s="344">
        <f t="shared" si="1693"/>
        <v>56</v>
      </c>
      <c r="AA474" s="344">
        <f t="shared" si="1694"/>
        <v>57</v>
      </c>
      <c r="AB474" s="344">
        <f t="shared" si="1695"/>
        <v>57</v>
      </c>
      <c r="AC474" s="344">
        <f t="shared" si="1696"/>
        <v>58</v>
      </c>
      <c r="AD474" s="344">
        <f t="shared" si="1697"/>
        <v>58</v>
      </c>
      <c r="AE474" s="344">
        <f t="shared" si="1698"/>
        <v>59</v>
      </c>
      <c r="AF474" s="344">
        <f t="shared" si="1699"/>
        <v>59</v>
      </c>
      <c r="AG474" s="344">
        <f t="shared" si="1700"/>
        <v>60</v>
      </c>
      <c r="AH474" s="344">
        <f t="shared" si="1701"/>
        <v>60</v>
      </c>
      <c r="AI474" s="344">
        <f t="shared" si="1702"/>
        <v>61</v>
      </c>
      <c r="AJ474" s="356">
        <v>3600</v>
      </c>
      <c r="AK474" s="356">
        <v>2800</v>
      </c>
      <c r="AL474" s="356">
        <v>2000</v>
      </c>
      <c r="AM474" s="356">
        <v>1200</v>
      </c>
      <c r="AN474" s="356">
        <v>400</v>
      </c>
      <c r="AO474" s="344">
        <f t="shared" si="1703"/>
        <v>72</v>
      </c>
      <c r="AP474" s="344">
        <f t="shared" si="1704"/>
        <v>74</v>
      </c>
      <c r="AQ474" s="344">
        <f t="shared" si="1705"/>
        <v>74</v>
      </c>
      <c r="AR474" s="344">
        <f t="shared" si="1706"/>
        <v>77</v>
      </c>
      <c r="AS474" s="344">
        <f t="shared" si="1707"/>
        <v>77</v>
      </c>
      <c r="AT474" s="344">
        <f t="shared" si="1708"/>
        <v>79</v>
      </c>
      <c r="AU474" s="344">
        <f t="shared" si="1709"/>
        <v>79</v>
      </c>
      <c r="AV474" s="344">
        <f t="shared" si="1710"/>
        <v>82</v>
      </c>
      <c r="AW474" s="344">
        <f t="shared" si="1711"/>
        <v>82</v>
      </c>
      <c r="AX474" s="344">
        <f t="shared" si="1712"/>
        <v>84</v>
      </c>
      <c r="AY474" s="356">
        <v>3600</v>
      </c>
      <c r="AZ474" s="356">
        <v>2800</v>
      </c>
      <c r="BA474" s="356">
        <v>2000</v>
      </c>
      <c r="BB474" s="356">
        <v>1200</v>
      </c>
      <c r="BC474" s="356">
        <v>400</v>
      </c>
      <c r="BD474" s="353">
        <f t="shared" ref="BD474:BH474" si="1880">IF(BD279="","",BD279+60)</f>
        <v>64</v>
      </c>
      <c r="BE474" s="353">
        <f t="shared" si="1880"/>
        <v>64</v>
      </c>
      <c r="BF474" s="353">
        <f t="shared" si="1880"/>
        <v>79</v>
      </c>
      <c r="BG474" s="353">
        <f t="shared" si="1880"/>
        <v>94</v>
      </c>
      <c r="BH474" s="353">
        <f t="shared" si="1880"/>
        <v>109</v>
      </c>
      <c r="BI474" s="146" t="str">
        <f t="shared" si="1775"/>
        <v>64;64</v>
      </c>
      <c r="BJ474" s="352">
        <f t="shared" si="1776"/>
        <v>79</v>
      </c>
      <c r="BK474" s="146" t="str">
        <f t="shared" si="1777"/>
        <v>94;109</v>
      </c>
      <c r="BL474" s="25">
        <f t="shared" si="1562"/>
        <v>6040104</v>
      </c>
      <c r="BM474" s="146">
        <f t="shared" ref="BM474" si="1881">BM461</f>
        <v>3080</v>
      </c>
      <c r="BN474" s="146">
        <f t="shared" si="1665"/>
        <v>6</v>
      </c>
      <c r="BO474" s="146">
        <f t="shared" ref="BO474:BP474" si="1882">BO461</f>
        <v>1</v>
      </c>
      <c r="BP474" s="146">
        <f t="shared" si="1882"/>
        <v>4</v>
      </c>
      <c r="BQ474" s="146">
        <f>VLOOKUP(IF(A474=1,0,A474),宝石属性!$B$26:$D$41,2,0)</f>
        <v>4</v>
      </c>
      <c r="BR474" s="146">
        <f>VLOOKUP(IF(A474=1,0,A474),宝石属性!$B$26:$D$41,3,0)</f>
        <v>1</v>
      </c>
      <c r="BS474" s="146">
        <f t="shared" ref="BS474:BV474" si="1883">IF(BS461="","",BS461)</f>
        <v>2</v>
      </c>
      <c r="BT474" s="146">
        <f t="shared" si="1883"/>
        <v>4</v>
      </c>
      <c r="BU474" s="146">
        <f t="shared" si="1883"/>
        <v>7</v>
      </c>
      <c r="BV474" s="146">
        <f t="shared" si="1883"/>
        <v>8</v>
      </c>
      <c r="BW474" s="357">
        <f t="shared" si="1570"/>
        <v>2001</v>
      </c>
      <c r="BX474" s="357" t="str">
        <f t="shared" si="1571"/>
        <v/>
      </c>
    </row>
    <row r="475" spans="1:76" s="353" customFormat="1">
      <c r="A475" s="120">
        <f t="shared" si="1765"/>
        <v>40</v>
      </c>
      <c r="B475" s="120" t="s">
        <v>1110</v>
      </c>
      <c r="C475" s="120" t="str">
        <f t="shared" si="1682"/>
        <v>魔棒</v>
      </c>
      <c r="D475" s="120" t="str">
        <f t="shared" si="1560"/>
        <v>40级蓝装魔棒</v>
      </c>
      <c r="E475" s="120">
        <f>VLOOKUP($C475,$C$3:$M$15,COLUMNS($C$3:H$15),0)</f>
        <v>130</v>
      </c>
      <c r="F475" s="120" t="str">
        <f>VLOOKUP($C475,$C$3:$M$15,COLUMNS($C$3:I$15),0)</f>
        <v>phyattack_value</v>
      </c>
      <c r="G475" s="120">
        <f>VLOOKUP($C475,$C$3:$M$15,COLUMNS($C$3:J$15),0)</f>
        <v>150</v>
      </c>
      <c r="H475" s="120" t="str">
        <f>VLOOKUP($C475,$C$3:$M$15,COLUMNS($C$3:K$15),0)</f>
        <v>magicattack_value</v>
      </c>
      <c r="I475" s="120">
        <f>VLOOKUP($C475,$C$3:$M$15,COLUMNS($C$3:L$15),0)</f>
        <v>170</v>
      </c>
      <c r="J475" s="120" t="str">
        <f>VLOOKUP($C475,$C$3:$M$15,COLUMNS($C$3:M$15),0)</f>
        <v>medical_value</v>
      </c>
      <c r="K475" s="344">
        <f t="shared" si="1683"/>
        <v>249</v>
      </c>
      <c r="L475" s="344">
        <f t="shared" si="1684"/>
        <v>253</v>
      </c>
      <c r="M475" s="344">
        <f t="shared" si="1685"/>
        <v>253</v>
      </c>
      <c r="N475" s="344">
        <f t="shared" si="1686"/>
        <v>257</v>
      </c>
      <c r="O475" s="344">
        <f t="shared" si="1687"/>
        <v>257</v>
      </c>
      <c r="P475" s="344">
        <f t="shared" si="1688"/>
        <v>261</v>
      </c>
      <c r="Q475" s="344">
        <f t="shared" si="1689"/>
        <v>261</v>
      </c>
      <c r="R475" s="344">
        <f t="shared" si="1690"/>
        <v>265</v>
      </c>
      <c r="S475" s="344">
        <f t="shared" si="1691"/>
        <v>265</v>
      </c>
      <c r="T475" s="344">
        <f t="shared" si="1692"/>
        <v>269</v>
      </c>
      <c r="U475" s="356">
        <v>3600</v>
      </c>
      <c r="V475" s="356">
        <v>2800</v>
      </c>
      <c r="W475" s="356">
        <v>2000</v>
      </c>
      <c r="X475" s="356">
        <v>1200</v>
      </c>
      <c r="Y475" s="356">
        <v>400</v>
      </c>
      <c r="Z475" s="344">
        <f t="shared" si="1693"/>
        <v>56</v>
      </c>
      <c r="AA475" s="344">
        <f t="shared" si="1694"/>
        <v>57</v>
      </c>
      <c r="AB475" s="344">
        <f t="shared" si="1695"/>
        <v>57</v>
      </c>
      <c r="AC475" s="344">
        <f t="shared" si="1696"/>
        <v>58</v>
      </c>
      <c r="AD475" s="344">
        <f t="shared" si="1697"/>
        <v>58</v>
      </c>
      <c r="AE475" s="344">
        <f t="shared" si="1698"/>
        <v>59</v>
      </c>
      <c r="AF475" s="344">
        <f t="shared" si="1699"/>
        <v>59</v>
      </c>
      <c r="AG475" s="344">
        <f t="shared" si="1700"/>
        <v>60</v>
      </c>
      <c r="AH475" s="344">
        <f t="shared" si="1701"/>
        <v>60</v>
      </c>
      <c r="AI475" s="344">
        <f t="shared" si="1702"/>
        <v>61</v>
      </c>
      <c r="AJ475" s="356">
        <v>3600</v>
      </c>
      <c r="AK475" s="356">
        <v>2800</v>
      </c>
      <c r="AL475" s="356">
        <v>2000</v>
      </c>
      <c r="AM475" s="356">
        <v>1200</v>
      </c>
      <c r="AN475" s="356">
        <v>400</v>
      </c>
      <c r="AO475" s="344">
        <f t="shared" si="1703"/>
        <v>72</v>
      </c>
      <c r="AP475" s="344">
        <f t="shared" si="1704"/>
        <v>74</v>
      </c>
      <c r="AQ475" s="344">
        <f t="shared" si="1705"/>
        <v>74</v>
      </c>
      <c r="AR475" s="344">
        <f t="shared" si="1706"/>
        <v>77</v>
      </c>
      <c r="AS475" s="344">
        <f t="shared" si="1707"/>
        <v>77</v>
      </c>
      <c r="AT475" s="344">
        <f t="shared" si="1708"/>
        <v>79</v>
      </c>
      <c r="AU475" s="344">
        <f t="shared" si="1709"/>
        <v>79</v>
      </c>
      <c r="AV475" s="344">
        <f t="shared" si="1710"/>
        <v>82</v>
      </c>
      <c r="AW475" s="344">
        <f t="shared" si="1711"/>
        <v>82</v>
      </c>
      <c r="AX475" s="344">
        <f t="shared" si="1712"/>
        <v>84</v>
      </c>
      <c r="AY475" s="356">
        <v>3600</v>
      </c>
      <c r="AZ475" s="356">
        <v>2800</v>
      </c>
      <c r="BA475" s="356">
        <v>2000</v>
      </c>
      <c r="BB475" s="356">
        <v>1200</v>
      </c>
      <c r="BC475" s="356">
        <v>400</v>
      </c>
      <c r="BD475" s="353">
        <f t="shared" ref="BD475:BH475" si="1884">IF(BD280="","",BD280+60)</f>
        <v>64</v>
      </c>
      <c r="BE475" s="353">
        <f t="shared" si="1884"/>
        <v>64</v>
      </c>
      <c r="BF475" s="353">
        <f t="shared" si="1884"/>
        <v>79</v>
      </c>
      <c r="BG475" s="353">
        <f t="shared" si="1884"/>
        <v>94</v>
      </c>
      <c r="BH475" s="353">
        <f t="shared" si="1884"/>
        <v>109</v>
      </c>
      <c r="BI475" s="146" t="str">
        <f t="shared" si="1775"/>
        <v>64;64</v>
      </c>
      <c r="BJ475" s="352">
        <f t="shared" si="1776"/>
        <v>79</v>
      </c>
      <c r="BK475" s="146" t="str">
        <f t="shared" si="1777"/>
        <v>94;109</v>
      </c>
      <c r="BL475" s="25">
        <f t="shared" si="1562"/>
        <v>6040105</v>
      </c>
      <c r="BM475" s="146">
        <f t="shared" ref="BM475" si="1885">BM462</f>
        <v>2824</v>
      </c>
      <c r="BN475" s="146">
        <f t="shared" si="1665"/>
        <v>6</v>
      </c>
      <c r="BO475" s="146">
        <f t="shared" ref="BO475:BP475" si="1886">BO462</f>
        <v>1</v>
      </c>
      <c r="BP475" s="146">
        <f t="shared" si="1886"/>
        <v>5</v>
      </c>
      <c r="BQ475" s="146">
        <f>VLOOKUP(IF(A475=1,0,A475),宝石属性!$B$26:$D$41,2,0)</f>
        <v>4</v>
      </c>
      <c r="BR475" s="146">
        <f>VLOOKUP(IF(A475=1,0,A475),宝石属性!$B$26:$D$41,3,0)</f>
        <v>1</v>
      </c>
      <c r="BS475" s="146">
        <f t="shared" ref="BS475:BV475" si="1887">IF(BS462="","",BS462)</f>
        <v>2</v>
      </c>
      <c r="BT475" s="146">
        <f t="shared" si="1887"/>
        <v>4</v>
      </c>
      <c r="BU475" s="146">
        <f t="shared" si="1887"/>
        <v>7</v>
      </c>
      <c r="BV475" s="146">
        <f t="shared" si="1887"/>
        <v>8</v>
      </c>
      <c r="BW475" s="357">
        <f t="shared" si="1570"/>
        <v>2001</v>
      </c>
      <c r="BX475" s="357" t="str">
        <f t="shared" si="1571"/>
        <v/>
      </c>
    </row>
    <row r="476" spans="1:76" s="353" customFormat="1">
      <c r="A476" s="120">
        <f t="shared" si="1765"/>
        <v>40</v>
      </c>
      <c r="B476" s="120" t="s">
        <v>1110</v>
      </c>
      <c r="C476" s="120" t="str">
        <f t="shared" si="1682"/>
        <v>法杖</v>
      </c>
      <c r="D476" s="120" t="str">
        <f t="shared" si="1560"/>
        <v>40级蓝装法杖</v>
      </c>
      <c r="E476" s="120">
        <f>VLOOKUP($C476,$C$3:$M$15,COLUMNS($C$3:H$15),0)</f>
        <v>130</v>
      </c>
      <c r="F476" s="120" t="str">
        <f>VLOOKUP($C476,$C$3:$M$15,COLUMNS($C$3:I$15),0)</f>
        <v>phyattack_value</v>
      </c>
      <c r="G476" s="120">
        <f>VLOOKUP($C476,$C$3:$M$15,COLUMNS($C$3:J$15),0)</f>
        <v>150</v>
      </c>
      <c r="H476" s="120" t="str">
        <f>VLOOKUP($C476,$C$3:$M$15,COLUMNS($C$3:K$15),0)</f>
        <v>magicattack_value</v>
      </c>
      <c r="I476" s="120">
        <f>VLOOKUP($C476,$C$3:$M$15,COLUMNS($C$3:L$15),0)</f>
        <v>170</v>
      </c>
      <c r="J476" s="120" t="str">
        <f>VLOOKUP($C476,$C$3:$M$15,COLUMNS($C$3:M$15),0)</f>
        <v>medical_value</v>
      </c>
      <c r="K476" s="344">
        <f t="shared" si="1683"/>
        <v>249</v>
      </c>
      <c r="L476" s="344">
        <f t="shared" si="1684"/>
        <v>253</v>
      </c>
      <c r="M476" s="344">
        <f t="shared" si="1685"/>
        <v>253</v>
      </c>
      <c r="N476" s="344">
        <f t="shared" si="1686"/>
        <v>257</v>
      </c>
      <c r="O476" s="344">
        <f t="shared" si="1687"/>
        <v>257</v>
      </c>
      <c r="P476" s="344">
        <f t="shared" si="1688"/>
        <v>261</v>
      </c>
      <c r="Q476" s="344">
        <f t="shared" si="1689"/>
        <v>261</v>
      </c>
      <c r="R476" s="344">
        <f t="shared" si="1690"/>
        <v>265</v>
      </c>
      <c r="S476" s="344">
        <f t="shared" si="1691"/>
        <v>265</v>
      </c>
      <c r="T476" s="344">
        <f t="shared" si="1692"/>
        <v>269</v>
      </c>
      <c r="U476" s="356">
        <v>3600</v>
      </c>
      <c r="V476" s="356">
        <v>2800</v>
      </c>
      <c r="W476" s="356">
        <v>2000</v>
      </c>
      <c r="X476" s="356">
        <v>1200</v>
      </c>
      <c r="Y476" s="356">
        <v>400</v>
      </c>
      <c r="Z476" s="344">
        <f t="shared" si="1693"/>
        <v>56</v>
      </c>
      <c r="AA476" s="344">
        <f t="shared" si="1694"/>
        <v>57</v>
      </c>
      <c r="AB476" s="344">
        <f t="shared" si="1695"/>
        <v>57</v>
      </c>
      <c r="AC476" s="344">
        <f t="shared" si="1696"/>
        <v>58</v>
      </c>
      <c r="AD476" s="344">
        <f t="shared" si="1697"/>
        <v>58</v>
      </c>
      <c r="AE476" s="344">
        <f t="shared" si="1698"/>
        <v>59</v>
      </c>
      <c r="AF476" s="344">
        <f t="shared" si="1699"/>
        <v>59</v>
      </c>
      <c r="AG476" s="344">
        <f t="shared" si="1700"/>
        <v>60</v>
      </c>
      <c r="AH476" s="344">
        <f t="shared" si="1701"/>
        <v>60</v>
      </c>
      <c r="AI476" s="344">
        <f t="shared" si="1702"/>
        <v>61</v>
      </c>
      <c r="AJ476" s="356">
        <v>3600</v>
      </c>
      <c r="AK476" s="356">
        <v>2800</v>
      </c>
      <c r="AL476" s="356">
        <v>2000</v>
      </c>
      <c r="AM476" s="356">
        <v>1200</v>
      </c>
      <c r="AN476" s="356">
        <v>400</v>
      </c>
      <c r="AO476" s="344">
        <f t="shared" si="1703"/>
        <v>72</v>
      </c>
      <c r="AP476" s="344">
        <f t="shared" si="1704"/>
        <v>74</v>
      </c>
      <c r="AQ476" s="344">
        <f t="shared" si="1705"/>
        <v>74</v>
      </c>
      <c r="AR476" s="344">
        <f t="shared" si="1706"/>
        <v>77</v>
      </c>
      <c r="AS476" s="344">
        <f t="shared" si="1707"/>
        <v>77</v>
      </c>
      <c r="AT476" s="344">
        <f t="shared" si="1708"/>
        <v>79</v>
      </c>
      <c r="AU476" s="344">
        <f t="shared" si="1709"/>
        <v>79</v>
      </c>
      <c r="AV476" s="344">
        <f t="shared" si="1710"/>
        <v>82</v>
      </c>
      <c r="AW476" s="344">
        <f t="shared" si="1711"/>
        <v>82</v>
      </c>
      <c r="AX476" s="344">
        <f t="shared" si="1712"/>
        <v>84</v>
      </c>
      <c r="AY476" s="356">
        <v>3600</v>
      </c>
      <c r="AZ476" s="356">
        <v>2800</v>
      </c>
      <c r="BA476" s="356">
        <v>2000</v>
      </c>
      <c r="BB476" s="356">
        <v>1200</v>
      </c>
      <c r="BC476" s="356">
        <v>400</v>
      </c>
      <c r="BD476" s="353">
        <f t="shared" ref="BD476:BH476" si="1888">IF(BD281="","",BD281+60)</f>
        <v>64</v>
      </c>
      <c r="BE476" s="353">
        <f t="shared" si="1888"/>
        <v>64</v>
      </c>
      <c r="BF476" s="353">
        <f t="shared" si="1888"/>
        <v>79</v>
      </c>
      <c r="BG476" s="353">
        <f t="shared" si="1888"/>
        <v>94</v>
      </c>
      <c r="BH476" s="353">
        <f t="shared" si="1888"/>
        <v>109</v>
      </c>
      <c r="BI476" s="146" t="str">
        <f t="shared" si="1775"/>
        <v>64;64</v>
      </c>
      <c r="BJ476" s="352">
        <f t="shared" si="1776"/>
        <v>79</v>
      </c>
      <c r="BK476" s="146" t="str">
        <f t="shared" si="1777"/>
        <v>94;109</v>
      </c>
      <c r="BL476" s="25">
        <f t="shared" si="1562"/>
        <v>6040106</v>
      </c>
      <c r="BM476" s="146">
        <f t="shared" ref="BM476" si="1889">BM463</f>
        <v>4104</v>
      </c>
      <c r="BN476" s="146">
        <f t="shared" si="1665"/>
        <v>6</v>
      </c>
      <c r="BO476" s="146">
        <f t="shared" ref="BO476:BP476" si="1890">BO463</f>
        <v>1</v>
      </c>
      <c r="BP476" s="146">
        <f t="shared" si="1890"/>
        <v>6</v>
      </c>
      <c r="BQ476" s="146">
        <f>VLOOKUP(IF(A476=1,0,A476),宝石属性!$B$26:$D$41,2,0)</f>
        <v>4</v>
      </c>
      <c r="BR476" s="146">
        <f>VLOOKUP(IF(A476=1,0,A476),宝石属性!$B$26:$D$41,3,0)</f>
        <v>1</v>
      </c>
      <c r="BS476" s="146">
        <f t="shared" ref="BS476:BV476" si="1891">IF(BS463="","",BS463)</f>
        <v>2</v>
      </c>
      <c r="BT476" s="146">
        <f t="shared" si="1891"/>
        <v>4</v>
      </c>
      <c r="BU476" s="146">
        <f t="shared" si="1891"/>
        <v>7</v>
      </c>
      <c r="BV476" s="146">
        <f t="shared" si="1891"/>
        <v>8</v>
      </c>
      <c r="BW476" s="357">
        <f t="shared" si="1570"/>
        <v>2001</v>
      </c>
      <c r="BX476" s="357" t="str">
        <f t="shared" si="1571"/>
        <v/>
      </c>
    </row>
    <row r="477" spans="1:76" s="353" customFormat="1">
      <c r="A477" s="120">
        <f t="shared" si="1765"/>
        <v>40</v>
      </c>
      <c r="B477" s="120" t="s">
        <v>1110</v>
      </c>
      <c r="C477" s="120" t="str">
        <f t="shared" si="1682"/>
        <v>男衣</v>
      </c>
      <c r="D477" s="120" t="str">
        <f t="shared" ref="D477:D540" si="1892">A477&amp;"级"&amp;B477&amp;C477</f>
        <v>40级蓝装男衣</v>
      </c>
      <c r="E477" s="120">
        <f>VLOOKUP($C477,$C$3:$M$15,COLUMNS($C$3:H$15),0)</f>
        <v>60</v>
      </c>
      <c r="F477" s="120" t="str">
        <f>VLOOKUP($C477,$C$3:$M$15,COLUMNS($C$3:I$15),0)</f>
        <v>maxhp_value</v>
      </c>
      <c r="G477" s="120">
        <f>VLOOKUP($C477,$C$3:$M$15,COLUMNS($C$3:J$15),0)</f>
        <v>140</v>
      </c>
      <c r="H477" s="120" t="str">
        <f>VLOOKUP($C477,$C$3:$M$15,COLUMNS($C$3:K$15),0)</f>
        <v>defend_value</v>
      </c>
      <c r="I477" s="120" t="str">
        <f>VLOOKUP($C477,$C$3:$M$15,COLUMNS($C$3:L$15),0)</f>
        <v/>
      </c>
      <c r="J477" s="120" t="str">
        <f>VLOOKUP($C477,$C$3:$M$15,COLUMNS($C$3:M$15),0)</f>
        <v/>
      </c>
      <c r="K477" s="344">
        <f t="shared" si="1683"/>
        <v>199</v>
      </c>
      <c r="L477" s="344">
        <f t="shared" si="1684"/>
        <v>203</v>
      </c>
      <c r="M477" s="344">
        <f t="shared" si="1685"/>
        <v>203</v>
      </c>
      <c r="N477" s="344">
        <f t="shared" si="1686"/>
        <v>206</v>
      </c>
      <c r="O477" s="344">
        <f t="shared" si="1687"/>
        <v>206</v>
      </c>
      <c r="P477" s="344">
        <f t="shared" si="1688"/>
        <v>209</v>
      </c>
      <c r="Q477" s="344">
        <f t="shared" si="1689"/>
        <v>209</v>
      </c>
      <c r="R477" s="344">
        <f t="shared" si="1690"/>
        <v>212</v>
      </c>
      <c r="S477" s="344">
        <f t="shared" si="1691"/>
        <v>212</v>
      </c>
      <c r="T477" s="344">
        <f t="shared" si="1692"/>
        <v>215</v>
      </c>
      <c r="U477" s="356">
        <v>3600</v>
      </c>
      <c r="V477" s="356">
        <v>2800</v>
      </c>
      <c r="W477" s="356">
        <v>2000</v>
      </c>
      <c r="X477" s="356">
        <v>1200</v>
      </c>
      <c r="Y477" s="356">
        <v>400</v>
      </c>
      <c r="Z477" s="344">
        <f t="shared" si="1693"/>
        <v>62</v>
      </c>
      <c r="AA477" s="344">
        <f t="shared" si="1694"/>
        <v>63</v>
      </c>
      <c r="AB477" s="344">
        <f t="shared" si="1695"/>
        <v>63</v>
      </c>
      <c r="AC477" s="344">
        <f t="shared" si="1696"/>
        <v>64</v>
      </c>
      <c r="AD477" s="344">
        <f t="shared" si="1697"/>
        <v>64</v>
      </c>
      <c r="AE477" s="344">
        <f t="shared" si="1698"/>
        <v>65</v>
      </c>
      <c r="AF477" s="344">
        <f t="shared" si="1699"/>
        <v>65</v>
      </c>
      <c r="AG477" s="344">
        <f t="shared" si="1700"/>
        <v>66</v>
      </c>
      <c r="AH477" s="344">
        <f t="shared" si="1701"/>
        <v>66</v>
      </c>
      <c r="AI477" s="344">
        <f t="shared" si="1702"/>
        <v>67</v>
      </c>
      <c r="AJ477" s="356">
        <v>3600</v>
      </c>
      <c r="AK477" s="356">
        <v>2800</v>
      </c>
      <c r="AL477" s="356">
        <v>2000</v>
      </c>
      <c r="AM477" s="356">
        <v>1200</v>
      </c>
      <c r="AN477" s="356">
        <v>400</v>
      </c>
      <c r="AO477" s="344" t="str">
        <f t="shared" si="1703"/>
        <v/>
      </c>
      <c r="AP477" s="344" t="str">
        <f t="shared" si="1704"/>
        <v/>
      </c>
      <c r="AQ477" s="344" t="str">
        <f t="shared" si="1705"/>
        <v/>
      </c>
      <c r="AR477" s="344" t="str">
        <f t="shared" si="1706"/>
        <v/>
      </c>
      <c r="AS477" s="344" t="str">
        <f t="shared" si="1707"/>
        <v/>
      </c>
      <c r="AT477" s="344" t="str">
        <f t="shared" si="1708"/>
        <v/>
      </c>
      <c r="AU477" s="344" t="str">
        <f t="shared" si="1709"/>
        <v/>
      </c>
      <c r="AV477" s="344" t="str">
        <f t="shared" si="1710"/>
        <v/>
      </c>
      <c r="AW477" s="344" t="str">
        <f t="shared" si="1711"/>
        <v/>
      </c>
      <c r="AX477" s="344" t="str">
        <f t="shared" si="1712"/>
        <v/>
      </c>
      <c r="AY477" s="356">
        <v>3600</v>
      </c>
      <c r="AZ477" s="356">
        <v>2800</v>
      </c>
      <c r="BA477" s="356">
        <v>2000</v>
      </c>
      <c r="BB477" s="356">
        <v>1200</v>
      </c>
      <c r="BC477" s="356">
        <v>400</v>
      </c>
      <c r="BD477" s="353">
        <f t="shared" ref="BD477:BH477" si="1893">IF(BD282="","",BD282+60)</f>
        <v>64</v>
      </c>
      <c r="BE477" s="353">
        <f t="shared" si="1893"/>
        <v>64</v>
      </c>
      <c r="BF477" s="353">
        <f t="shared" si="1893"/>
        <v>79</v>
      </c>
      <c r="BG477" s="353">
        <f t="shared" si="1893"/>
        <v>94</v>
      </c>
      <c r="BH477" s="353">
        <f t="shared" si="1893"/>
        <v>109</v>
      </c>
      <c r="BI477" s="146" t="str">
        <f t="shared" si="1775"/>
        <v>64;64</v>
      </c>
      <c r="BJ477" s="352">
        <f t="shared" si="1776"/>
        <v>79</v>
      </c>
      <c r="BK477" s="146" t="str">
        <f t="shared" si="1777"/>
        <v>94;109</v>
      </c>
      <c r="BL477" s="25">
        <f t="shared" ref="BL477:BL540" si="1894">BN477*1000000+A477*1000+BO477*100+BP477</f>
        <v>6040207</v>
      </c>
      <c r="BM477" s="146">
        <f t="shared" ref="BM477" si="1895">BM464</f>
        <v>312</v>
      </c>
      <c r="BN477" s="146">
        <f t="shared" si="1665"/>
        <v>6</v>
      </c>
      <c r="BO477" s="146">
        <f t="shared" ref="BO477:BP477" si="1896">BO464</f>
        <v>2</v>
      </c>
      <c r="BP477" s="146">
        <f t="shared" si="1896"/>
        <v>7</v>
      </c>
      <c r="BQ477" s="146">
        <f>VLOOKUP(IF(A477=1,0,A477),宝石属性!$B$26:$D$41,2,0)</f>
        <v>4</v>
      </c>
      <c r="BR477" s="146">
        <f>VLOOKUP(IF(A477=1,0,A477),宝石属性!$B$26:$D$41,3,0)</f>
        <v>1</v>
      </c>
      <c r="BS477" s="146">
        <f t="shared" ref="BS477:BV477" si="1897">IF(BS464="","",BS464)</f>
        <v>1</v>
      </c>
      <c r="BT477" s="146">
        <f t="shared" si="1897"/>
        <v>3</v>
      </c>
      <c r="BU477" s="146">
        <f t="shared" si="1897"/>
        <v>5</v>
      </c>
      <c r="BV477" s="146">
        <f t="shared" si="1897"/>
        <v>7</v>
      </c>
      <c r="BW477" s="357">
        <f t="shared" si="1570"/>
        <v>2004</v>
      </c>
      <c r="BX477" s="357" t="str">
        <f t="shared" si="1571"/>
        <v/>
      </c>
    </row>
    <row r="478" spans="1:76" s="353" customFormat="1">
      <c r="A478" s="120">
        <f t="shared" si="1765"/>
        <v>40</v>
      </c>
      <c r="B478" s="120" t="s">
        <v>1110</v>
      </c>
      <c r="C478" s="120" t="str">
        <f t="shared" si="1682"/>
        <v>女衣</v>
      </c>
      <c r="D478" s="120" t="str">
        <f t="shared" si="1892"/>
        <v>40级蓝装女衣</v>
      </c>
      <c r="E478" s="120">
        <f>VLOOKUP($C478,$C$3:$M$15,COLUMNS($C$3:H$15),0)</f>
        <v>60</v>
      </c>
      <c r="F478" s="120" t="str">
        <f>VLOOKUP($C478,$C$3:$M$15,COLUMNS($C$3:I$15),0)</f>
        <v>maxhp_value</v>
      </c>
      <c r="G478" s="120">
        <f>VLOOKUP($C478,$C$3:$M$15,COLUMNS($C$3:J$15),0)</f>
        <v>140</v>
      </c>
      <c r="H478" s="120" t="str">
        <f>VLOOKUP($C478,$C$3:$M$15,COLUMNS($C$3:K$15),0)</f>
        <v>defend_value</v>
      </c>
      <c r="I478" s="120" t="str">
        <f>VLOOKUP($C478,$C$3:$M$15,COLUMNS($C$3:L$15),0)</f>
        <v/>
      </c>
      <c r="J478" s="120" t="str">
        <f>VLOOKUP($C478,$C$3:$M$15,COLUMNS($C$3:M$15),0)</f>
        <v/>
      </c>
      <c r="K478" s="344">
        <f t="shared" si="1683"/>
        <v>199</v>
      </c>
      <c r="L478" s="344">
        <f t="shared" si="1684"/>
        <v>203</v>
      </c>
      <c r="M478" s="344">
        <f t="shared" si="1685"/>
        <v>203</v>
      </c>
      <c r="N478" s="344">
        <f t="shared" si="1686"/>
        <v>206</v>
      </c>
      <c r="O478" s="344">
        <f t="shared" si="1687"/>
        <v>206</v>
      </c>
      <c r="P478" s="344">
        <f t="shared" si="1688"/>
        <v>209</v>
      </c>
      <c r="Q478" s="344">
        <f t="shared" si="1689"/>
        <v>209</v>
      </c>
      <c r="R478" s="344">
        <f t="shared" si="1690"/>
        <v>212</v>
      </c>
      <c r="S478" s="344">
        <f t="shared" si="1691"/>
        <v>212</v>
      </c>
      <c r="T478" s="344">
        <f t="shared" si="1692"/>
        <v>215</v>
      </c>
      <c r="U478" s="356">
        <v>3600</v>
      </c>
      <c r="V478" s="356">
        <v>2800</v>
      </c>
      <c r="W478" s="356">
        <v>2000</v>
      </c>
      <c r="X478" s="356">
        <v>1200</v>
      </c>
      <c r="Y478" s="356">
        <v>400</v>
      </c>
      <c r="Z478" s="344">
        <f t="shared" si="1693"/>
        <v>62</v>
      </c>
      <c r="AA478" s="344">
        <f t="shared" si="1694"/>
        <v>63</v>
      </c>
      <c r="AB478" s="344">
        <f t="shared" si="1695"/>
        <v>63</v>
      </c>
      <c r="AC478" s="344">
        <f t="shared" si="1696"/>
        <v>64</v>
      </c>
      <c r="AD478" s="344">
        <f t="shared" si="1697"/>
        <v>64</v>
      </c>
      <c r="AE478" s="344">
        <f t="shared" si="1698"/>
        <v>65</v>
      </c>
      <c r="AF478" s="344">
        <f t="shared" si="1699"/>
        <v>65</v>
      </c>
      <c r="AG478" s="344">
        <f t="shared" si="1700"/>
        <v>66</v>
      </c>
      <c r="AH478" s="344">
        <f t="shared" si="1701"/>
        <v>66</v>
      </c>
      <c r="AI478" s="344">
        <f t="shared" si="1702"/>
        <v>67</v>
      </c>
      <c r="AJ478" s="356">
        <v>3600</v>
      </c>
      <c r="AK478" s="356">
        <v>2800</v>
      </c>
      <c r="AL478" s="356">
        <v>2000</v>
      </c>
      <c r="AM478" s="356">
        <v>1200</v>
      </c>
      <c r="AN478" s="356">
        <v>400</v>
      </c>
      <c r="AO478" s="344" t="str">
        <f t="shared" si="1703"/>
        <v/>
      </c>
      <c r="AP478" s="344" t="str">
        <f t="shared" si="1704"/>
        <v/>
      </c>
      <c r="AQ478" s="344" t="str">
        <f t="shared" si="1705"/>
        <v/>
      </c>
      <c r="AR478" s="344" t="str">
        <f t="shared" si="1706"/>
        <v/>
      </c>
      <c r="AS478" s="344" t="str">
        <f t="shared" si="1707"/>
        <v/>
      </c>
      <c r="AT478" s="344" t="str">
        <f t="shared" si="1708"/>
        <v/>
      </c>
      <c r="AU478" s="344" t="str">
        <f t="shared" si="1709"/>
        <v/>
      </c>
      <c r="AV478" s="344" t="str">
        <f t="shared" si="1710"/>
        <v/>
      </c>
      <c r="AW478" s="344" t="str">
        <f t="shared" si="1711"/>
        <v/>
      </c>
      <c r="AX478" s="344" t="str">
        <f t="shared" si="1712"/>
        <v/>
      </c>
      <c r="AY478" s="356">
        <v>3600</v>
      </c>
      <c r="AZ478" s="356">
        <v>2800</v>
      </c>
      <c r="BA478" s="356">
        <v>2000</v>
      </c>
      <c r="BB478" s="356">
        <v>1200</v>
      </c>
      <c r="BC478" s="356">
        <v>400</v>
      </c>
      <c r="BD478" s="353">
        <f t="shared" ref="BD478:BH478" si="1898">IF(BD283="","",BD283+60)</f>
        <v>64</v>
      </c>
      <c r="BE478" s="353">
        <f t="shared" si="1898"/>
        <v>64</v>
      </c>
      <c r="BF478" s="353">
        <f t="shared" si="1898"/>
        <v>79</v>
      </c>
      <c r="BG478" s="353">
        <f t="shared" si="1898"/>
        <v>94</v>
      </c>
      <c r="BH478" s="353">
        <f t="shared" si="1898"/>
        <v>109</v>
      </c>
      <c r="BI478" s="146" t="str">
        <f t="shared" si="1775"/>
        <v>64;64</v>
      </c>
      <c r="BJ478" s="352">
        <f t="shared" si="1776"/>
        <v>79</v>
      </c>
      <c r="BK478" s="146" t="str">
        <f t="shared" si="1777"/>
        <v>94;109</v>
      </c>
      <c r="BL478" s="25">
        <f t="shared" si="1894"/>
        <v>6040208</v>
      </c>
      <c r="BM478" s="146">
        <f t="shared" ref="BM478" si="1899">BM465</f>
        <v>568</v>
      </c>
      <c r="BN478" s="146">
        <f t="shared" si="1665"/>
        <v>6</v>
      </c>
      <c r="BO478" s="146">
        <f t="shared" ref="BO478:BP478" si="1900">BO465</f>
        <v>2</v>
      </c>
      <c r="BP478" s="146">
        <f t="shared" si="1900"/>
        <v>8</v>
      </c>
      <c r="BQ478" s="146">
        <f>VLOOKUP(IF(A478=1,0,A478),宝石属性!$B$26:$D$41,2,0)</f>
        <v>4</v>
      </c>
      <c r="BR478" s="146">
        <f>VLOOKUP(IF(A478=1,0,A478),宝石属性!$B$26:$D$41,3,0)</f>
        <v>1</v>
      </c>
      <c r="BS478" s="146">
        <f t="shared" ref="BS478:BV478" si="1901">IF(BS465="","",BS465)</f>
        <v>1</v>
      </c>
      <c r="BT478" s="146">
        <f t="shared" si="1901"/>
        <v>3</v>
      </c>
      <c r="BU478" s="146">
        <f t="shared" si="1901"/>
        <v>5</v>
      </c>
      <c r="BV478" s="146">
        <f t="shared" si="1901"/>
        <v>7</v>
      </c>
      <c r="BW478" s="357">
        <f t="shared" ref="BW478:BW541" si="1902">IF(B478="蓝装",VLOOKUP(BO478,$S$8:$Y$13,IF(A478&lt;=50,2,IF(A478&gt;=70,4,3))),IF(B478="紫装",VLOOKUP(BO478,$S$8:$Y$13,IF(A478&lt;=50,2,IF(A478&gt;=70,4,3))),IF(B478="橙装",VLOOKUP(BO478,$S$8:$Y$13,IF(A478&lt;=50,5,IF(A478&gt;=70,7,6))),"")))</f>
        <v>2004</v>
      </c>
      <c r="BX478" s="357" t="str">
        <f t="shared" ref="BX478:BX541" si="1903">IF(B478="紫装",VLOOKUP(BO478,$Z$8:$AD$13,IF(OR(C478="魔棒",C478="法杖"),2,4)),IF(B478="橙装",VLOOKUP(BO478,$Z$8:$AD$13,IF(OR(C478="魔棒",C478="法杖"),3,5)),""))</f>
        <v/>
      </c>
    </row>
    <row r="479" spans="1:76" s="353" customFormat="1">
      <c r="A479" s="120">
        <f t="shared" si="1765"/>
        <v>40</v>
      </c>
      <c r="B479" s="120" t="s">
        <v>1110</v>
      </c>
      <c r="C479" s="120" t="str">
        <f t="shared" si="1682"/>
        <v>男头盔</v>
      </c>
      <c r="D479" s="120" t="str">
        <f t="shared" si="1892"/>
        <v>40级蓝装男头盔</v>
      </c>
      <c r="E479" s="120">
        <f>VLOOKUP($C479,$C$3:$M$15,COLUMNS($C$3:H$15),0)</f>
        <v>90</v>
      </c>
      <c r="F479" s="120" t="str">
        <f>VLOOKUP($C479,$C$3:$M$15,COLUMNS($C$3:I$15),0)</f>
        <v>maxmp_value</v>
      </c>
      <c r="G479" s="120">
        <f>VLOOKUP($C479,$C$3:$M$15,COLUMNS($C$3:J$15),0)</f>
        <v>140</v>
      </c>
      <c r="H479" s="120" t="str">
        <f>VLOOKUP($C479,$C$3:$M$15,COLUMNS($C$3:K$15),0)</f>
        <v>defend_value</v>
      </c>
      <c r="I479" s="120" t="str">
        <f>VLOOKUP($C479,$C$3:$M$15,COLUMNS($C$3:L$15),0)</f>
        <v/>
      </c>
      <c r="J479" s="120" t="str">
        <f>VLOOKUP($C479,$C$3:$M$15,COLUMNS($C$3:M$15),0)</f>
        <v/>
      </c>
      <c r="K479" s="344">
        <f t="shared" si="1683"/>
        <v>249</v>
      </c>
      <c r="L479" s="344">
        <f t="shared" si="1684"/>
        <v>253</v>
      </c>
      <c r="M479" s="344">
        <f t="shared" si="1685"/>
        <v>253</v>
      </c>
      <c r="N479" s="344">
        <f t="shared" si="1686"/>
        <v>257</v>
      </c>
      <c r="O479" s="344">
        <f t="shared" si="1687"/>
        <v>257</v>
      </c>
      <c r="P479" s="344">
        <f t="shared" si="1688"/>
        <v>261</v>
      </c>
      <c r="Q479" s="344">
        <f t="shared" si="1689"/>
        <v>261</v>
      </c>
      <c r="R479" s="344">
        <f t="shared" si="1690"/>
        <v>265</v>
      </c>
      <c r="S479" s="344">
        <f t="shared" si="1691"/>
        <v>265</v>
      </c>
      <c r="T479" s="344">
        <f t="shared" si="1692"/>
        <v>269</v>
      </c>
      <c r="U479" s="356">
        <v>3600</v>
      </c>
      <c r="V479" s="356">
        <v>2800</v>
      </c>
      <c r="W479" s="356">
        <v>2000</v>
      </c>
      <c r="X479" s="356">
        <v>1200</v>
      </c>
      <c r="Y479" s="356">
        <v>400</v>
      </c>
      <c r="Z479" s="344">
        <f t="shared" si="1693"/>
        <v>37</v>
      </c>
      <c r="AA479" s="344">
        <f t="shared" si="1694"/>
        <v>38</v>
      </c>
      <c r="AB479" s="344">
        <f t="shared" si="1695"/>
        <v>38</v>
      </c>
      <c r="AC479" s="344">
        <f t="shared" si="1696"/>
        <v>39</v>
      </c>
      <c r="AD479" s="344">
        <f t="shared" si="1697"/>
        <v>39</v>
      </c>
      <c r="AE479" s="344">
        <f t="shared" si="1698"/>
        <v>39</v>
      </c>
      <c r="AF479" s="344">
        <f t="shared" si="1699"/>
        <v>39</v>
      </c>
      <c r="AG479" s="344">
        <f t="shared" si="1700"/>
        <v>40</v>
      </c>
      <c r="AH479" s="344">
        <f t="shared" si="1701"/>
        <v>40</v>
      </c>
      <c r="AI479" s="344">
        <f t="shared" si="1702"/>
        <v>40</v>
      </c>
      <c r="AJ479" s="356">
        <v>3600</v>
      </c>
      <c r="AK479" s="356">
        <v>2800</v>
      </c>
      <c r="AL479" s="356">
        <v>2000</v>
      </c>
      <c r="AM479" s="356">
        <v>1200</v>
      </c>
      <c r="AN479" s="356">
        <v>400</v>
      </c>
      <c r="AO479" s="344" t="str">
        <f t="shared" si="1703"/>
        <v/>
      </c>
      <c r="AP479" s="344" t="str">
        <f t="shared" si="1704"/>
        <v/>
      </c>
      <c r="AQ479" s="344" t="str">
        <f t="shared" si="1705"/>
        <v/>
      </c>
      <c r="AR479" s="344" t="str">
        <f t="shared" si="1706"/>
        <v/>
      </c>
      <c r="AS479" s="344" t="str">
        <f t="shared" si="1707"/>
        <v/>
      </c>
      <c r="AT479" s="344" t="str">
        <f t="shared" si="1708"/>
        <v/>
      </c>
      <c r="AU479" s="344" t="str">
        <f t="shared" si="1709"/>
        <v/>
      </c>
      <c r="AV479" s="344" t="str">
        <f t="shared" si="1710"/>
        <v/>
      </c>
      <c r="AW479" s="344" t="str">
        <f t="shared" si="1711"/>
        <v/>
      </c>
      <c r="AX479" s="344" t="str">
        <f t="shared" si="1712"/>
        <v/>
      </c>
      <c r="AY479" s="356">
        <v>3600</v>
      </c>
      <c r="AZ479" s="356">
        <v>2800</v>
      </c>
      <c r="BA479" s="356">
        <v>2000</v>
      </c>
      <c r="BB479" s="356">
        <v>1200</v>
      </c>
      <c r="BC479" s="356">
        <v>400</v>
      </c>
      <c r="BD479" s="353" t="str">
        <f t="shared" ref="BD479:BH479" si="1904">IF(BD284="","",BD284+60)</f>
        <v/>
      </c>
      <c r="BE479" s="353" t="str">
        <f t="shared" si="1904"/>
        <v/>
      </c>
      <c r="BF479" s="353" t="str">
        <f t="shared" si="1904"/>
        <v/>
      </c>
      <c r="BG479" s="353" t="str">
        <f t="shared" si="1904"/>
        <v/>
      </c>
      <c r="BH479" s="353" t="str">
        <f t="shared" si="1904"/>
        <v/>
      </c>
      <c r="BI479" s="146" t="str">
        <f t="shared" si="1775"/>
        <v/>
      </c>
      <c r="BJ479" s="352" t="str">
        <f t="shared" si="1776"/>
        <v/>
      </c>
      <c r="BK479" s="146" t="str">
        <f t="shared" si="1777"/>
        <v/>
      </c>
      <c r="BL479" s="25">
        <f t="shared" si="1894"/>
        <v>6040309</v>
      </c>
      <c r="BM479" s="146">
        <f t="shared" ref="BM479" si="1905">BM466</f>
        <v>1640</v>
      </c>
      <c r="BN479" s="146">
        <f t="shared" si="1665"/>
        <v>6</v>
      </c>
      <c r="BO479" s="146">
        <f t="shared" ref="BO479:BP479" si="1906">BO466</f>
        <v>3</v>
      </c>
      <c r="BP479" s="146">
        <f t="shared" si="1906"/>
        <v>9</v>
      </c>
      <c r="BQ479" s="146">
        <f>VLOOKUP(IF(A479=1,0,A479),宝石属性!$B$26:$D$41,2,0)</f>
        <v>4</v>
      </c>
      <c r="BR479" s="146">
        <f>VLOOKUP(IF(A479=1,0,A479),宝石属性!$B$26:$D$41,3,0)</f>
        <v>1</v>
      </c>
      <c r="BS479" s="146">
        <f t="shared" ref="BS479:BV479" si="1907">IF(BS466="","",BS466)</f>
        <v>2</v>
      </c>
      <c r="BT479" s="146">
        <f t="shared" si="1907"/>
        <v>3</v>
      </c>
      <c r="BU479" s="146" t="str">
        <f t="shared" si="1907"/>
        <v/>
      </c>
      <c r="BV479" s="146" t="str">
        <f t="shared" si="1907"/>
        <v/>
      </c>
      <c r="BW479" s="357">
        <f t="shared" si="1902"/>
        <v>2007</v>
      </c>
      <c r="BX479" s="357" t="str">
        <f t="shared" si="1903"/>
        <v/>
      </c>
    </row>
    <row r="480" spans="1:76" s="353" customFormat="1">
      <c r="A480" s="120">
        <f t="shared" si="1765"/>
        <v>40</v>
      </c>
      <c r="B480" s="120" t="s">
        <v>1110</v>
      </c>
      <c r="C480" s="120" t="str">
        <f t="shared" si="1682"/>
        <v>女头饰</v>
      </c>
      <c r="D480" s="120" t="str">
        <f t="shared" si="1892"/>
        <v>40级蓝装女头饰</v>
      </c>
      <c r="E480" s="120">
        <f>VLOOKUP($C480,$C$3:$M$15,COLUMNS($C$3:H$15),0)</f>
        <v>90</v>
      </c>
      <c r="F480" s="120" t="str">
        <f>VLOOKUP($C480,$C$3:$M$15,COLUMNS($C$3:I$15),0)</f>
        <v>maxmp_value</v>
      </c>
      <c r="G480" s="120">
        <f>VLOOKUP($C480,$C$3:$M$15,COLUMNS($C$3:J$15),0)</f>
        <v>140</v>
      </c>
      <c r="H480" s="120" t="str">
        <f>VLOOKUP($C480,$C$3:$M$15,COLUMNS($C$3:K$15),0)</f>
        <v>defend_value</v>
      </c>
      <c r="I480" s="120" t="str">
        <f>VLOOKUP($C480,$C$3:$M$15,COLUMNS($C$3:L$15),0)</f>
        <v/>
      </c>
      <c r="J480" s="120" t="str">
        <f>VLOOKUP($C480,$C$3:$M$15,COLUMNS($C$3:M$15),0)</f>
        <v/>
      </c>
      <c r="K480" s="344">
        <f t="shared" si="1683"/>
        <v>249</v>
      </c>
      <c r="L480" s="344">
        <f t="shared" si="1684"/>
        <v>253</v>
      </c>
      <c r="M480" s="344">
        <f t="shared" si="1685"/>
        <v>253</v>
      </c>
      <c r="N480" s="344">
        <f t="shared" si="1686"/>
        <v>257</v>
      </c>
      <c r="O480" s="344">
        <f t="shared" si="1687"/>
        <v>257</v>
      </c>
      <c r="P480" s="344">
        <f t="shared" si="1688"/>
        <v>261</v>
      </c>
      <c r="Q480" s="344">
        <f t="shared" si="1689"/>
        <v>261</v>
      </c>
      <c r="R480" s="344">
        <f t="shared" si="1690"/>
        <v>265</v>
      </c>
      <c r="S480" s="344">
        <f t="shared" si="1691"/>
        <v>265</v>
      </c>
      <c r="T480" s="344">
        <f t="shared" si="1692"/>
        <v>269</v>
      </c>
      <c r="U480" s="356">
        <v>3600</v>
      </c>
      <c r="V480" s="356">
        <v>2800</v>
      </c>
      <c r="W480" s="356">
        <v>2000</v>
      </c>
      <c r="X480" s="356">
        <v>1200</v>
      </c>
      <c r="Y480" s="356">
        <v>400</v>
      </c>
      <c r="Z480" s="344">
        <f t="shared" si="1693"/>
        <v>37</v>
      </c>
      <c r="AA480" s="344">
        <f t="shared" si="1694"/>
        <v>38</v>
      </c>
      <c r="AB480" s="344">
        <f t="shared" si="1695"/>
        <v>38</v>
      </c>
      <c r="AC480" s="344">
        <f t="shared" si="1696"/>
        <v>39</v>
      </c>
      <c r="AD480" s="344">
        <f t="shared" si="1697"/>
        <v>39</v>
      </c>
      <c r="AE480" s="344">
        <f t="shared" si="1698"/>
        <v>39</v>
      </c>
      <c r="AF480" s="344">
        <f t="shared" si="1699"/>
        <v>39</v>
      </c>
      <c r="AG480" s="344">
        <f t="shared" si="1700"/>
        <v>40</v>
      </c>
      <c r="AH480" s="344">
        <f t="shared" si="1701"/>
        <v>40</v>
      </c>
      <c r="AI480" s="344">
        <f t="shared" si="1702"/>
        <v>40</v>
      </c>
      <c r="AJ480" s="356">
        <v>3600</v>
      </c>
      <c r="AK480" s="356">
        <v>2800</v>
      </c>
      <c r="AL480" s="356">
        <v>2000</v>
      </c>
      <c r="AM480" s="356">
        <v>1200</v>
      </c>
      <c r="AN480" s="356">
        <v>400</v>
      </c>
      <c r="AO480" s="344" t="str">
        <f t="shared" si="1703"/>
        <v/>
      </c>
      <c r="AP480" s="344" t="str">
        <f t="shared" si="1704"/>
        <v/>
      </c>
      <c r="AQ480" s="344" t="str">
        <f t="shared" si="1705"/>
        <v/>
      </c>
      <c r="AR480" s="344" t="str">
        <f t="shared" si="1706"/>
        <v/>
      </c>
      <c r="AS480" s="344" t="str">
        <f t="shared" si="1707"/>
        <v/>
      </c>
      <c r="AT480" s="344" t="str">
        <f t="shared" si="1708"/>
        <v/>
      </c>
      <c r="AU480" s="344" t="str">
        <f t="shared" si="1709"/>
        <v/>
      </c>
      <c r="AV480" s="344" t="str">
        <f t="shared" si="1710"/>
        <v/>
      </c>
      <c r="AW480" s="344" t="str">
        <f t="shared" si="1711"/>
        <v/>
      </c>
      <c r="AX480" s="344" t="str">
        <f t="shared" si="1712"/>
        <v/>
      </c>
      <c r="AY480" s="356">
        <v>3600</v>
      </c>
      <c r="AZ480" s="356">
        <v>2800</v>
      </c>
      <c r="BA480" s="356">
        <v>2000</v>
      </c>
      <c r="BB480" s="356">
        <v>1200</v>
      </c>
      <c r="BC480" s="356">
        <v>400</v>
      </c>
      <c r="BD480" s="353" t="str">
        <f t="shared" ref="BD480:BH480" si="1908">IF(BD285="","",BD285+60)</f>
        <v/>
      </c>
      <c r="BE480" s="353" t="str">
        <f t="shared" si="1908"/>
        <v/>
      </c>
      <c r="BF480" s="353" t="str">
        <f t="shared" si="1908"/>
        <v/>
      </c>
      <c r="BG480" s="353" t="str">
        <f t="shared" si="1908"/>
        <v/>
      </c>
      <c r="BH480" s="353" t="str">
        <f t="shared" si="1908"/>
        <v/>
      </c>
      <c r="BI480" s="146" t="str">
        <f t="shared" si="1775"/>
        <v/>
      </c>
      <c r="BJ480" s="352" t="str">
        <f t="shared" si="1776"/>
        <v/>
      </c>
      <c r="BK480" s="146" t="str">
        <f t="shared" si="1777"/>
        <v/>
      </c>
      <c r="BL480" s="25">
        <f t="shared" si="1894"/>
        <v>6040310</v>
      </c>
      <c r="BM480" s="146">
        <f t="shared" ref="BM480" si="1909">BM467</f>
        <v>1384</v>
      </c>
      <c r="BN480" s="146">
        <f t="shared" si="1665"/>
        <v>6</v>
      </c>
      <c r="BO480" s="146">
        <f t="shared" ref="BO480:BP480" si="1910">BO467</f>
        <v>3</v>
      </c>
      <c r="BP480" s="146">
        <f t="shared" si="1910"/>
        <v>10</v>
      </c>
      <c r="BQ480" s="146">
        <f>VLOOKUP(IF(A480=1,0,A480),宝石属性!$B$26:$D$41,2,0)</f>
        <v>4</v>
      </c>
      <c r="BR480" s="146">
        <f>VLOOKUP(IF(A480=1,0,A480),宝石属性!$B$26:$D$41,3,0)</f>
        <v>1</v>
      </c>
      <c r="BS480" s="146">
        <f t="shared" ref="BS480:BV480" si="1911">IF(BS467="","",BS467)</f>
        <v>2</v>
      </c>
      <c r="BT480" s="146">
        <f t="shared" si="1911"/>
        <v>3</v>
      </c>
      <c r="BU480" s="146" t="str">
        <f t="shared" si="1911"/>
        <v/>
      </c>
      <c r="BV480" s="146" t="str">
        <f t="shared" si="1911"/>
        <v/>
      </c>
      <c r="BW480" s="357">
        <f t="shared" si="1902"/>
        <v>2007</v>
      </c>
      <c r="BX480" s="357" t="str">
        <f t="shared" si="1903"/>
        <v/>
      </c>
    </row>
    <row r="481" spans="1:76" s="353" customFormat="1">
      <c r="A481" s="120">
        <f t="shared" si="1765"/>
        <v>40</v>
      </c>
      <c r="B481" s="120" t="s">
        <v>1110</v>
      </c>
      <c r="C481" s="120" t="str">
        <f t="shared" si="1682"/>
        <v>项链</v>
      </c>
      <c r="D481" s="120" t="str">
        <f t="shared" si="1892"/>
        <v>40级蓝装项链</v>
      </c>
      <c r="E481" s="120">
        <f>VLOOKUP($C481,$C$3:$M$15,COLUMNS($C$3:H$15),0)</f>
        <v>150</v>
      </c>
      <c r="F481" s="120" t="str">
        <f>VLOOKUP($C481,$C$3:$M$15,COLUMNS($C$3:I$15),0)</f>
        <v>magicattack_value</v>
      </c>
      <c r="G481" s="120">
        <f>VLOOKUP($C481,$C$3:$M$15,COLUMNS($C$3:J$15),0)</f>
        <v>160</v>
      </c>
      <c r="H481" s="120" t="str">
        <f>VLOOKUP($C481,$C$3:$M$15,COLUMNS($C$3:K$15),0)</f>
        <v>magicdef_value</v>
      </c>
      <c r="I481" s="120" t="str">
        <f>VLOOKUP($C481,$C$3:$M$15,COLUMNS($C$3:L$15),0)</f>
        <v/>
      </c>
      <c r="J481" s="120" t="str">
        <f>VLOOKUP($C481,$C$3:$M$15,COLUMNS($C$3:M$15),0)</f>
        <v/>
      </c>
      <c r="K481" s="344">
        <f t="shared" si="1683"/>
        <v>69</v>
      </c>
      <c r="L481" s="344">
        <f t="shared" si="1684"/>
        <v>70</v>
      </c>
      <c r="M481" s="344">
        <f t="shared" si="1685"/>
        <v>70</v>
      </c>
      <c r="N481" s="344">
        <f t="shared" si="1686"/>
        <v>71</v>
      </c>
      <c r="O481" s="344">
        <f t="shared" si="1687"/>
        <v>71</v>
      </c>
      <c r="P481" s="344">
        <f t="shared" si="1688"/>
        <v>72</v>
      </c>
      <c r="Q481" s="344">
        <f t="shared" si="1689"/>
        <v>72</v>
      </c>
      <c r="R481" s="344">
        <f t="shared" si="1690"/>
        <v>73</v>
      </c>
      <c r="S481" s="344">
        <f t="shared" si="1691"/>
        <v>73</v>
      </c>
      <c r="T481" s="344">
        <f t="shared" si="1692"/>
        <v>74</v>
      </c>
      <c r="U481" s="356">
        <v>3600</v>
      </c>
      <c r="V481" s="356">
        <v>2800</v>
      </c>
      <c r="W481" s="356">
        <v>2000</v>
      </c>
      <c r="X481" s="356">
        <v>1200</v>
      </c>
      <c r="Y481" s="356">
        <v>400</v>
      </c>
      <c r="Z481" s="344">
        <f t="shared" si="1693"/>
        <v>36</v>
      </c>
      <c r="AA481" s="344">
        <f t="shared" si="1694"/>
        <v>37</v>
      </c>
      <c r="AB481" s="344">
        <f t="shared" si="1695"/>
        <v>37</v>
      </c>
      <c r="AC481" s="344">
        <f t="shared" si="1696"/>
        <v>38</v>
      </c>
      <c r="AD481" s="344">
        <f t="shared" si="1697"/>
        <v>38</v>
      </c>
      <c r="AE481" s="344">
        <f t="shared" si="1698"/>
        <v>38</v>
      </c>
      <c r="AF481" s="344">
        <f t="shared" si="1699"/>
        <v>38</v>
      </c>
      <c r="AG481" s="344">
        <f t="shared" si="1700"/>
        <v>39</v>
      </c>
      <c r="AH481" s="344">
        <f t="shared" si="1701"/>
        <v>39</v>
      </c>
      <c r="AI481" s="344">
        <f t="shared" si="1702"/>
        <v>39</v>
      </c>
      <c r="AJ481" s="356">
        <v>3600</v>
      </c>
      <c r="AK481" s="356">
        <v>2800</v>
      </c>
      <c r="AL481" s="356">
        <v>2000</v>
      </c>
      <c r="AM481" s="356">
        <v>1200</v>
      </c>
      <c r="AN481" s="356">
        <v>400</v>
      </c>
      <c r="AO481" s="344" t="str">
        <f t="shared" si="1703"/>
        <v/>
      </c>
      <c r="AP481" s="344" t="str">
        <f t="shared" si="1704"/>
        <v/>
      </c>
      <c r="AQ481" s="344" t="str">
        <f t="shared" si="1705"/>
        <v/>
      </c>
      <c r="AR481" s="344" t="str">
        <f t="shared" si="1706"/>
        <v/>
      </c>
      <c r="AS481" s="344" t="str">
        <f t="shared" si="1707"/>
        <v/>
      </c>
      <c r="AT481" s="344" t="str">
        <f t="shared" si="1708"/>
        <v/>
      </c>
      <c r="AU481" s="344" t="str">
        <f t="shared" si="1709"/>
        <v/>
      </c>
      <c r="AV481" s="344" t="str">
        <f t="shared" si="1710"/>
        <v/>
      </c>
      <c r="AW481" s="344" t="str">
        <f t="shared" si="1711"/>
        <v/>
      </c>
      <c r="AX481" s="344" t="str">
        <f t="shared" si="1712"/>
        <v/>
      </c>
      <c r="AY481" s="356">
        <v>3600</v>
      </c>
      <c r="AZ481" s="356">
        <v>2800</v>
      </c>
      <c r="BA481" s="356">
        <v>2000</v>
      </c>
      <c r="BB481" s="356">
        <v>1200</v>
      </c>
      <c r="BC481" s="356">
        <v>400</v>
      </c>
      <c r="BD481" s="353" t="str">
        <f t="shared" ref="BD481:BH481" si="1912">IF(BD286="","",BD286+60)</f>
        <v/>
      </c>
      <c r="BE481" s="353" t="str">
        <f t="shared" si="1912"/>
        <v/>
      </c>
      <c r="BF481" s="353" t="str">
        <f t="shared" si="1912"/>
        <v/>
      </c>
      <c r="BG481" s="353" t="str">
        <f t="shared" si="1912"/>
        <v/>
      </c>
      <c r="BH481" s="353" t="str">
        <f t="shared" si="1912"/>
        <v/>
      </c>
      <c r="BI481" s="146" t="str">
        <f t="shared" si="1775"/>
        <v/>
      </c>
      <c r="BJ481" s="352" t="str">
        <f t="shared" si="1776"/>
        <v/>
      </c>
      <c r="BK481" s="146" t="str">
        <f t="shared" si="1777"/>
        <v/>
      </c>
      <c r="BL481" s="25">
        <f t="shared" si="1894"/>
        <v>6040411</v>
      </c>
      <c r="BM481" s="146">
        <f t="shared" ref="BM481" si="1913">BM468</f>
        <v>40</v>
      </c>
      <c r="BN481" s="146">
        <f t="shared" si="1665"/>
        <v>6</v>
      </c>
      <c r="BO481" s="146">
        <f t="shared" ref="BO481:BP481" si="1914">BO468</f>
        <v>4</v>
      </c>
      <c r="BP481" s="146">
        <f t="shared" si="1914"/>
        <v>11</v>
      </c>
      <c r="BQ481" s="146">
        <f>VLOOKUP(IF(A481=1,0,A481),宝石属性!$B$26:$D$41,2,0)</f>
        <v>4</v>
      </c>
      <c r="BR481" s="146">
        <f>VLOOKUP(IF(A481=1,0,A481),宝石属性!$B$26:$D$41,3,0)</f>
        <v>1</v>
      </c>
      <c r="BS481" s="146">
        <f t="shared" ref="BS481:BV481" si="1915">IF(BS468="","",BS468)</f>
        <v>4</v>
      </c>
      <c r="BT481" s="146">
        <f t="shared" si="1915"/>
        <v>5</v>
      </c>
      <c r="BU481" s="146" t="str">
        <f t="shared" si="1915"/>
        <v/>
      </c>
      <c r="BV481" s="146" t="str">
        <f t="shared" si="1915"/>
        <v/>
      </c>
      <c r="BW481" s="357">
        <f t="shared" si="1902"/>
        <v>2010</v>
      </c>
      <c r="BX481" s="357" t="str">
        <f t="shared" si="1903"/>
        <v/>
      </c>
    </row>
    <row r="482" spans="1:76" s="353" customFormat="1">
      <c r="A482" s="120">
        <f t="shared" si="1765"/>
        <v>40</v>
      </c>
      <c r="B482" s="120" t="s">
        <v>1110</v>
      </c>
      <c r="C482" s="120" t="str">
        <f t="shared" si="1682"/>
        <v>腰带</v>
      </c>
      <c r="D482" s="120" t="str">
        <f t="shared" si="1892"/>
        <v>40级蓝装腰带</v>
      </c>
      <c r="E482" s="120">
        <f>VLOOKUP($C482,$C$3:$M$15,COLUMNS($C$3:H$15),0)</f>
        <v>60</v>
      </c>
      <c r="F482" s="120" t="str">
        <f>VLOOKUP($C482,$C$3:$M$15,COLUMNS($C$3:I$15),0)</f>
        <v>maxhp_value</v>
      </c>
      <c r="G482" s="120">
        <f>VLOOKUP($C482,$C$3:$M$15,COLUMNS($C$3:J$15),0)</f>
        <v>140</v>
      </c>
      <c r="H482" s="120" t="str">
        <f>VLOOKUP($C482,$C$3:$M$15,COLUMNS($C$3:K$15),0)</f>
        <v>defend_value</v>
      </c>
      <c r="I482" s="120" t="str">
        <f>VLOOKUP($C482,$C$3:$M$15,COLUMNS($C$3:L$15),0)</f>
        <v/>
      </c>
      <c r="J482" s="120" t="str">
        <f>VLOOKUP($C482,$C$3:$M$15,COLUMNS($C$3:M$15),0)</f>
        <v/>
      </c>
      <c r="K482" s="344">
        <f t="shared" si="1683"/>
        <v>299</v>
      </c>
      <c r="L482" s="344">
        <f t="shared" si="1684"/>
        <v>304</v>
      </c>
      <c r="M482" s="344">
        <f t="shared" si="1685"/>
        <v>304</v>
      </c>
      <c r="N482" s="344">
        <f t="shared" si="1686"/>
        <v>309</v>
      </c>
      <c r="O482" s="344">
        <f t="shared" si="1687"/>
        <v>309</v>
      </c>
      <c r="P482" s="344">
        <f t="shared" si="1688"/>
        <v>313</v>
      </c>
      <c r="Q482" s="344">
        <f t="shared" si="1689"/>
        <v>313</v>
      </c>
      <c r="R482" s="344">
        <f t="shared" si="1690"/>
        <v>318</v>
      </c>
      <c r="S482" s="344">
        <f t="shared" si="1691"/>
        <v>318</v>
      </c>
      <c r="T482" s="344">
        <f t="shared" si="1692"/>
        <v>323</v>
      </c>
      <c r="U482" s="356">
        <v>3600</v>
      </c>
      <c r="V482" s="356">
        <v>2800</v>
      </c>
      <c r="W482" s="356">
        <v>2000</v>
      </c>
      <c r="X482" s="356">
        <v>1200</v>
      </c>
      <c r="Y482" s="356">
        <v>400</v>
      </c>
      <c r="Z482" s="344">
        <f t="shared" si="1693"/>
        <v>25</v>
      </c>
      <c r="AA482" s="344">
        <f t="shared" si="1694"/>
        <v>25</v>
      </c>
      <c r="AB482" s="344">
        <f t="shared" si="1695"/>
        <v>25</v>
      </c>
      <c r="AC482" s="344">
        <f t="shared" si="1696"/>
        <v>26</v>
      </c>
      <c r="AD482" s="344">
        <f t="shared" si="1697"/>
        <v>26</v>
      </c>
      <c r="AE482" s="344">
        <f t="shared" si="1698"/>
        <v>26</v>
      </c>
      <c r="AF482" s="344">
        <f t="shared" si="1699"/>
        <v>26</v>
      </c>
      <c r="AG482" s="344">
        <f t="shared" si="1700"/>
        <v>27</v>
      </c>
      <c r="AH482" s="344">
        <f t="shared" si="1701"/>
        <v>27</v>
      </c>
      <c r="AI482" s="344">
        <f t="shared" si="1702"/>
        <v>27</v>
      </c>
      <c r="AJ482" s="356">
        <v>3600</v>
      </c>
      <c r="AK482" s="356">
        <v>2800</v>
      </c>
      <c r="AL482" s="356">
        <v>2000</v>
      </c>
      <c r="AM482" s="356">
        <v>1200</v>
      </c>
      <c r="AN482" s="356">
        <v>400</v>
      </c>
      <c r="AO482" s="344" t="str">
        <f t="shared" si="1703"/>
        <v/>
      </c>
      <c r="AP482" s="344" t="str">
        <f t="shared" si="1704"/>
        <v/>
      </c>
      <c r="AQ482" s="344" t="str">
        <f t="shared" si="1705"/>
        <v/>
      </c>
      <c r="AR482" s="344" t="str">
        <f t="shared" si="1706"/>
        <v/>
      </c>
      <c r="AS482" s="344" t="str">
        <f t="shared" si="1707"/>
        <v/>
      </c>
      <c r="AT482" s="344" t="str">
        <f t="shared" si="1708"/>
        <v/>
      </c>
      <c r="AU482" s="344" t="str">
        <f t="shared" si="1709"/>
        <v/>
      </c>
      <c r="AV482" s="344" t="str">
        <f t="shared" si="1710"/>
        <v/>
      </c>
      <c r="AW482" s="344" t="str">
        <f t="shared" si="1711"/>
        <v/>
      </c>
      <c r="AX482" s="344" t="str">
        <f t="shared" si="1712"/>
        <v/>
      </c>
      <c r="AY482" s="356">
        <v>3600</v>
      </c>
      <c r="AZ482" s="356">
        <v>2800</v>
      </c>
      <c r="BA482" s="356">
        <v>2000</v>
      </c>
      <c r="BB482" s="356">
        <v>1200</v>
      </c>
      <c r="BC482" s="356">
        <v>400</v>
      </c>
      <c r="BD482" s="353" t="str">
        <f t="shared" ref="BD482:BH482" si="1916">IF(BD287="","",BD287+60)</f>
        <v/>
      </c>
      <c r="BE482" s="353" t="str">
        <f t="shared" si="1916"/>
        <v/>
      </c>
      <c r="BF482" s="353" t="str">
        <f t="shared" si="1916"/>
        <v/>
      </c>
      <c r="BG482" s="353" t="str">
        <f t="shared" si="1916"/>
        <v/>
      </c>
      <c r="BH482" s="353" t="str">
        <f t="shared" si="1916"/>
        <v/>
      </c>
      <c r="BI482" s="146" t="str">
        <f t="shared" si="1775"/>
        <v/>
      </c>
      <c r="BJ482" s="352" t="str">
        <f t="shared" si="1776"/>
        <v/>
      </c>
      <c r="BK482" s="146" t="str">
        <f t="shared" si="1777"/>
        <v/>
      </c>
      <c r="BL482" s="25">
        <f t="shared" si="1894"/>
        <v>6040512</v>
      </c>
      <c r="BM482" s="146">
        <f t="shared" ref="BM482" si="1917">BM469</f>
        <v>72</v>
      </c>
      <c r="BN482" s="146">
        <f t="shared" si="1665"/>
        <v>6</v>
      </c>
      <c r="BO482" s="146">
        <f t="shared" ref="BO482:BP482" si="1918">BO469</f>
        <v>5</v>
      </c>
      <c r="BP482" s="146">
        <f t="shared" si="1918"/>
        <v>12</v>
      </c>
      <c r="BQ482" s="146">
        <f>VLOOKUP(IF(A482=1,0,A482),宝石属性!$B$26:$D$41,2,0)</f>
        <v>4</v>
      </c>
      <c r="BR482" s="146">
        <f>VLOOKUP(IF(A482=1,0,A482),宝石属性!$B$26:$D$41,3,0)</f>
        <v>1</v>
      </c>
      <c r="BS482" s="146">
        <f t="shared" ref="BS482:BV482" si="1919">IF(BS469="","",BS469)</f>
        <v>1</v>
      </c>
      <c r="BT482" s="146">
        <f t="shared" si="1919"/>
        <v>6</v>
      </c>
      <c r="BU482" s="146">
        <f t="shared" si="1919"/>
        <v>9</v>
      </c>
      <c r="BV482" s="146" t="str">
        <f t="shared" si="1919"/>
        <v/>
      </c>
      <c r="BW482" s="357">
        <f t="shared" si="1902"/>
        <v>2013</v>
      </c>
      <c r="BX482" s="357" t="str">
        <f t="shared" si="1903"/>
        <v/>
      </c>
    </row>
    <row r="483" spans="1:76" s="353" customFormat="1">
      <c r="A483" s="120">
        <f t="shared" si="1765"/>
        <v>40</v>
      </c>
      <c r="B483" s="120" t="s">
        <v>1110</v>
      </c>
      <c r="C483" s="120" t="str">
        <f t="shared" si="1682"/>
        <v>鞋子</v>
      </c>
      <c r="D483" s="120" t="str">
        <f t="shared" si="1892"/>
        <v>40级蓝装鞋子</v>
      </c>
      <c r="E483" s="120">
        <f>VLOOKUP($C483,$C$3:$M$15,COLUMNS($C$3:H$15),0)</f>
        <v>160</v>
      </c>
      <c r="F483" s="120" t="str">
        <f>VLOOKUP($C483,$C$3:$M$15,COLUMNS($C$3:I$15),0)</f>
        <v>magicdef_value</v>
      </c>
      <c r="G483" s="120">
        <f>VLOOKUP($C483,$C$3:$M$15,COLUMNS($C$3:J$15),0)</f>
        <v>200</v>
      </c>
      <c r="H483" s="120" t="str">
        <f>VLOOKUP($C483,$C$3:$M$15,COLUMNS($C$3:K$15),0)</f>
        <v>speed_value</v>
      </c>
      <c r="I483" s="120" t="str">
        <f>VLOOKUP($C483,$C$3:$M$15,COLUMNS($C$3:L$15),0)</f>
        <v/>
      </c>
      <c r="J483" s="120" t="str">
        <f>VLOOKUP($C483,$C$3:$M$15,COLUMNS($C$3:M$15),0)</f>
        <v/>
      </c>
      <c r="K483" s="344">
        <f t="shared" si="1683"/>
        <v>36</v>
      </c>
      <c r="L483" s="344">
        <f t="shared" si="1684"/>
        <v>37</v>
      </c>
      <c r="M483" s="344">
        <f t="shared" si="1685"/>
        <v>37</v>
      </c>
      <c r="N483" s="344">
        <f t="shared" si="1686"/>
        <v>38</v>
      </c>
      <c r="O483" s="344">
        <f t="shared" si="1687"/>
        <v>38</v>
      </c>
      <c r="P483" s="344">
        <f t="shared" si="1688"/>
        <v>38</v>
      </c>
      <c r="Q483" s="344">
        <f t="shared" si="1689"/>
        <v>38</v>
      </c>
      <c r="R483" s="344">
        <f t="shared" si="1690"/>
        <v>39</v>
      </c>
      <c r="S483" s="344">
        <f t="shared" si="1691"/>
        <v>39</v>
      </c>
      <c r="T483" s="344">
        <f t="shared" si="1692"/>
        <v>39</v>
      </c>
      <c r="U483" s="356">
        <v>3600</v>
      </c>
      <c r="V483" s="356">
        <v>2800</v>
      </c>
      <c r="W483" s="356">
        <v>2000</v>
      </c>
      <c r="X483" s="356">
        <v>1200</v>
      </c>
      <c r="Y483" s="356">
        <v>400</v>
      </c>
      <c r="Z483" s="344">
        <f t="shared" si="1693"/>
        <v>31</v>
      </c>
      <c r="AA483" s="344">
        <f t="shared" si="1694"/>
        <v>32</v>
      </c>
      <c r="AB483" s="344">
        <f t="shared" si="1695"/>
        <v>32</v>
      </c>
      <c r="AC483" s="344">
        <f t="shared" si="1696"/>
        <v>33</v>
      </c>
      <c r="AD483" s="344">
        <f t="shared" si="1697"/>
        <v>33</v>
      </c>
      <c r="AE483" s="344">
        <f t="shared" si="1698"/>
        <v>34</v>
      </c>
      <c r="AF483" s="344">
        <f t="shared" si="1699"/>
        <v>34</v>
      </c>
      <c r="AG483" s="344">
        <f t="shared" si="1700"/>
        <v>35</v>
      </c>
      <c r="AH483" s="344">
        <f t="shared" si="1701"/>
        <v>35</v>
      </c>
      <c r="AI483" s="344">
        <f t="shared" si="1702"/>
        <v>36</v>
      </c>
      <c r="AJ483" s="356">
        <v>3600</v>
      </c>
      <c r="AK483" s="356">
        <v>2800</v>
      </c>
      <c r="AL483" s="356">
        <v>2000</v>
      </c>
      <c r="AM483" s="356">
        <v>1200</v>
      </c>
      <c r="AN483" s="356">
        <v>400</v>
      </c>
      <c r="AO483" s="344" t="str">
        <f t="shared" si="1703"/>
        <v/>
      </c>
      <c r="AP483" s="344" t="str">
        <f t="shared" si="1704"/>
        <v/>
      </c>
      <c r="AQ483" s="344" t="str">
        <f t="shared" si="1705"/>
        <v/>
      </c>
      <c r="AR483" s="344" t="str">
        <f t="shared" si="1706"/>
        <v/>
      </c>
      <c r="AS483" s="344" t="str">
        <f t="shared" si="1707"/>
        <v/>
      </c>
      <c r="AT483" s="344" t="str">
        <f t="shared" si="1708"/>
        <v/>
      </c>
      <c r="AU483" s="344" t="str">
        <f t="shared" si="1709"/>
        <v/>
      </c>
      <c r="AV483" s="344" t="str">
        <f t="shared" si="1710"/>
        <v/>
      </c>
      <c r="AW483" s="344" t="str">
        <f t="shared" si="1711"/>
        <v/>
      </c>
      <c r="AX483" s="344" t="str">
        <f t="shared" si="1712"/>
        <v/>
      </c>
      <c r="AY483" s="356">
        <v>3600</v>
      </c>
      <c r="AZ483" s="356">
        <v>2800</v>
      </c>
      <c r="BA483" s="356">
        <v>2000</v>
      </c>
      <c r="BB483" s="356">
        <v>1200</v>
      </c>
      <c r="BC483" s="356">
        <v>400</v>
      </c>
      <c r="BD483" s="353" t="str">
        <f t="shared" ref="BD483:BH483" si="1920">IF(BD288="","",BD288+60)</f>
        <v/>
      </c>
      <c r="BE483" s="353" t="str">
        <f t="shared" si="1920"/>
        <v/>
      </c>
      <c r="BF483" s="353" t="str">
        <f t="shared" si="1920"/>
        <v/>
      </c>
      <c r="BG483" s="353" t="str">
        <f t="shared" si="1920"/>
        <v/>
      </c>
      <c r="BH483" s="353" t="str">
        <f t="shared" si="1920"/>
        <v/>
      </c>
      <c r="BI483" s="146" t="str">
        <f t="shared" si="1775"/>
        <v/>
      </c>
      <c r="BJ483" s="352" t="str">
        <f t="shared" si="1776"/>
        <v/>
      </c>
      <c r="BK483" s="146" t="str">
        <f t="shared" si="1777"/>
        <v/>
      </c>
      <c r="BL483" s="25">
        <f t="shared" si="1894"/>
        <v>6040613</v>
      </c>
      <c r="BM483" s="146">
        <f t="shared" ref="BM483" si="1921">BM470</f>
        <v>88</v>
      </c>
      <c r="BN483" s="146">
        <f t="shared" si="1665"/>
        <v>6</v>
      </c>
      <c r="BO483" s="146">
        <f t="shared" ref="BO483:BP483" si="1922">BO470</f>
        <v>6</v>
      </c>
      <c r="BP483" s="146">
        <f t="shared" si="1922"/>
        <v>13</v>
      </c>
      <c r="BQ483" s="146">
        <f>VLOOKUP(IF(A483=1,0,A483),宝石属性!$B$26:$D$41,2,0)</f>
        <v>4</v>
      </c>
      <c r="BR483" s="146">
        <f>VLOOKUP(IF(A483=1,0,A483),宝石属性!$B$26:$D$41,3,0)</f>
        <v>1</v>
      </c>
      <c r="BS483" s="146">
        <f t="shared" ref="BS483:BV483" si="1923">IF(BS470="","",BS470)</f>
        <v>6</v>
      </c>
      <c r="BT483" s="146">
        <f t="shared" si="1923"/>
        <v>9</v>
      </c>
      <c r="BU483" s="146" t="str">
        <f t="shared" si="1923"/>
        <v/>
      </c>
      <c r="BV483" s="146" t="str">
        <f t="shared" si="1923"/>
        <v/>
      </c>
      <c r="BW483" s="357">
        <f t="shared" si="1902"/>
        <v>2016</v>
      </c>
      <c r="BX483" s="357" t="str">
        <f t="shared" si="1903"/>
        <v/>
      </c>
    </row>
    <row r="484" spans="1:76" s="353" customFormat="1">
      <c r="A484" s="120">
        <f t="shared" si="1765"/>
        <v>50</v>
      </c>
      <c r="B484" s="120" t="s">
        <v>1110</v>
      </c>
      <c r="C484" s="120" t="str">
        <f t="shared" si="1682"/>
        <v>剑</v>
      </c>
      <c r="D484" s="120" t="str">
        <f t="shared" si="1892"/>
        <v>50级蓝装剑</v>
      </c>
      <c r="E484" s="120">
        <f>VLOOKUP($C484,$C$3:$M$15,COLUMNS($C$3:H$15),0)</f>
        <v>130</v>
      </c>
      <c r="F484" s="120" t="str">
        <f>VLOOKUP($C484,$C$3:$M$15,COLUMNS($C$3:I$15),0)</f>
        <v>phyattack_value</v>
      </c>
      <c r="G484" s="120">
        <f>VLOOKUP($C484,$C$3:$M$15,COLUMNS($C$3:J$15),0)</f>
        <v>150</v>
      </c>
      <c r="H484" s="120" t="str">
        <f>VLOOKUP($C484,$C$3:$M$15,COLUMNS($C$3:K$15),0)</f>
        <v>magicattack_value</v>
      </c>
      <c r="I484" s="120">
        <f>VLOOKUP($C484,$C$3:$M$15,COLUMNS($C$3:L$15),0)</f>
        <v>170</v>
      </c>
      <c r="J484" s="120" t="str">
        <f>VLOOKUP($C484,$C$3:$M$15,COLUMNS($C$3:M$15),0)</f>
        <v>medical_value</v>
      </c>
      <c r="K484" s="344">
        <f t="shared" si="1683"/>
        <v>312</v>
      </c>
      <c r="L484" s="344">
        <f t="shared" si="1684"/>
        <v>317</v>
      </c>
      <c r="M484" s="344">
        <f t="shared" si="1685"/>
        <v>317</v>
      </c>
      <c r="N484" s="344">
        <f t="shared" si="1686"/>
        <v>321</v>
      </c>
      <c r="O484" s="344">
        <f t="shared" si="1687"/>
        <v>321</v>
      </c>
      <c r="P484" s="344">
        <f t="shared" si="1688"/>
        <v>326</v>
      </c>
      <c r="Q484" s="344">
        <f t="shared" si="1689"/>
        <v>326</v>
      </c>
      <c r="R484" s="344">
        <f t="shared" si="1690"/>
        <v>331</v>
      </c>
      <c r="S484" s="344">
        <f t="shared" si="1691"/>
        <v>331</v>
      </c>
      <c r="T484" s="344">
        <f t="shared" si="1692"/>
        <v>336</v>
      </c>
      <c r="U484" s="356">
        <v>3600</v>
      </c>
      <c r="V484" s="356">
        <v>2800</v>
      </c>
      <c r="W484" s="356">
        <v>2000</v>
      </c>
      <c r="X484" s="356">
        <v>1200</v>
      </c>
      <c r="Y484" s="356">
        <v>400</v>
      </c>
      <c r="Z484" s="344">
        <f t="shared" si="1693"/>
        <v>70</v>
      </c>
      <c r="AA484" s="344">
        <f t="shared" si="1694"/>
        <v>71</v>
      </c>
      <c r="AB484" s="344">
        <f t="shared" si="1695"/>
        <v>71</v>
      </c>
      <c r="AC484" s="344">
        <f t="shared" si="1696"/>
        <v>72</v>
      </c>
      <c r="AD484" s="344">
        <f t="shared" si="1697"/>
        <v>72</v>
      </c>
      <c r="AE484" s="344">
        <f t="shared" si="1698"/>
        <v>73</v>
      </c>
      <c r="AF484" s="344">
        <f t="shared" si="1699"/>
        <v>73</v>
      </c>
      <c r="AG484" s="344">
        <f t="shared" si="1700"/>
        <v>75</v>
      </c>
      <c r="AH484" s="344">
        <f t="shared" si="1701"/>
        <v>75</v>
      </c>
      <c r="AI484" s="344">
        <f t="shared" si="1702"/>
        <v>76</v>
      </c>
      <c r="AJ484" s="356">
        <v>3600</v>
      </c>
      <c r="AK484" s="356">
        <v>2800</v>
      </c>
      <c r="AL484" s="356">
        <v>2000</v>
      </c>
      <c r="AM484" s="356">
        <v>1200</v>
      </c>
      <c r="AN484" s="356">
        <v>400</v>
      </c>
      <c r="AO484" s="344">
        <f t="shared" si="1703"/>
        <v>90</v>
      </c>
      <c r="AP484" s="344">
        <f t="shared" si="1704"/>
        <v>93</v>
      </c>
      <c r="AQ484" s="344">
        <f t="shared" si="1705"/>
        <v>93</v>
      </c>
      <c r="AR484" s="344">
        <f t="shared" si="1706"/>
        <v>96</v>
      </c>
      <c r="AS484" s="344">
        <f t="shared" si="1707"/>
        <v>96</v>
      </c>
      <c r="AT484" s="344">
        <f t="shared" si="1708"/>
        <v>99</v>
      </c>
      <c r="AU484" s="344">
        <f t="shared" si="1709"/>
        <v>99</v>
      </c>
      <c r="AV484" s="344">
        <f t="shared" si="1710"/>
        <v>102</v>
      </c>
      <c r="AW484" s="344">
        <f t="shared" si="1711"/>
        <v>102</v>
      </c>
      <c r="AX484" s="344">
        <f t="shared" si="1712"/>
        <v>105</v>
      </c>
      <c r="AY484" s="356">
        <v>3600</v>
      </c>
      <c r="AZ484" s="356">
        <v>2800</v>
      </c>
      <c r="BA484" s="356">
        <v>2000</v>
      </c>
      <c r="BB484" s="356">
        <v>1200</v>
      </c>
      <c r="BC484" s="356">
        <v>400</v>
      </c>
      <c r="BD484" s="353">
        <f t="shared" ref="BD484:BH484" si="1924">IF(BD289="","",BD289+60)</f>
        <v>65</v>
      </c>
      <c r="BE484" s="353">
        <f t="shared" si="1924"/>
        <v>65</v>
      </c>
      <c r="BF484" s="353">
        <f t="shared" si="1924"/>
        <v>80</v>
      </c>
      <c r="BG484" s="353">
        <f t="shared" si="1924"/>
        <v>95</v>
      </c>
      <c r="BH484" s="353">
        <f t="shared" si="1924"/>
        <v>110</v>
      </c>
      <c r="BI484" s="146" t="str">
        <f t="shared" si="1775"/>
        <v>65;65</v>
      </c>
      <c r="BJ484" s="352">
        <f t="shared" si="1776"/>
        <v>80</v>
      </c>
      <c r="BK484" s="146" t="str">
        <f t="shared" si="1777"/>
        <v>95;110</v>
      </c>
      <c r="BL484" s="25">
        <f t="shared" si="1894"/>
        <v>6050101</v>
      </c>
      <c r="BM484" s="146">
        <f t="shared" ref="BM484" si="1925">BM471</f>
        <v>1288</v>
      </c>
      <c r="BN484" s="146">
        <f t="shared" si="1665"/>
        <v>6</v>
      </c>
      <c r="BO484" s="146">
        <f t="shared" ref="BO484:BP484" si="1926">BO471</f>
        <v>1</v>
      </c>
      <c r="BP484" s="146">
        <f t="shared" si="1926"/>
        <v>1</v>
      </c>
      <c r="BQ484" s="146">
        <f>VLOOKUP(IF(A484=1,0,A484),宝石属性!$B$26:$D$41,2,0)</f>
        <v>5</v>
      </c>
      <c r="BR484" s="146">
        <f>VLOOKUP(IF(A484=1,0,A484),宝石属性!$B$26:$D$41,3,0)</f>
        <v>1</v>
      </c>
      <c r="BS484" s="146">
        <f t="shared" ref="BS484:BV484" si="1927">IF(BS471="","",BS471)</f>
        <v>2</v>
      </c>
      <c r="BT484" s="146">
        <f t="shared" si="1927"/>
        <v>4</v>
      </c>
      <c r="BU484" s="146">
        <f t="shared" si="1927"/>
        <v>7</v>
      </c>
      <c r="BV484" s="146">
        <f t="shared" si="1927"/>
        <v>8</v>
      </c>
      <c r="BW484" s="357">
        <f t="shared" si="1902"/>
        <v>2001</v>
      </c>
      <c r="BX484" s="357" t="str">
        <f t="shared" si="1903"/>
        <v/>
      </c>
    </row>
    <row r="485" spans="1:76" s="353" customFormat="1">
      <c r="A485" s="120">
        <f t="shared" si="1765"/>
        <v>50</v>
      </c>
      <c r="B485" s="120" t="s">
        <v>1110</v>
      </c>
      <c r="C485" s="120" t="str">
        <f t="shared" si="1682"/>
        <v>锤</v>
      </c>
      <c r="D485" s="120" t="str">
        <f t="shared" si="1892"/>
        <v>50级蓝装锤</v>
      </c>
      <c r="E485" s="120">
        <f>VLOOKUP($C485,$C$3:$M$15,COLUMNS($C$3:H$15),0)</f>
        <v>130</v>
      </c>
      <c r="F485" s="120" t="str">
        <f>VLOOKUP($C485,$C$3:$M$15,COLUMNS($C$3:I$15),0)</f>
        <v>phyattack_value</v>
      </c>
      <c r="G485" s="120">
        <f>VLOOKUP($C485,$C$3:$M$15,COLUMNS($C$3:J$15),0)</f>
        <v>150</v>
      </c>
      <c r="H485" s="120" t="str">
        <f>VLOOKUP($C485,$C$3:$M$15,COLUMNS($C$3:K$15),0)</f>
        <v>magicattack_value</v>
      </c>
      <c r="I485" s="120">
        <f>VLOOKUP($C485,$C$3:$M$15,COLUMNS($C$3:L$15),0)</f>
        <v>170</v>
      </c>
      <c r="J485" s="120" t="str">
        <f>VLOOKUP($C485,$C$3:$M$15,COLUMNS($C$3:M$15),0)</f>
        <v>medical_value</v>
      </c>
      <c r="K485" s="344">
        <f t="shared" si="1683"/>
        <v>312</v>
      </c>
      <c r="L485" s="344">
        <f t="shared" si="1684"/>
        <v>317</v>
      </c>
      <c r="M485" s="344">
        <f t="shared" si="1685"/>
        <v>317</v>
      </c>
      <c r="N485" s="344">
        <f t="shared" si="1686"/>
        <v>321</v>
      </c>
      <c r="O485" s="344">
        <f t="shared" si="1687"/>
        <v>321</v>
      </c>
      <c r="P485" s="344">
        <f t="shared" si="1688"/>
        <v>326</v>
      </c>
      <c r="Q485" s="344">
        <f t="shared" si="1689"/>
        <v>326</v>
      </c>
      <c r="R485" s="344">
        <f t="shared" si="1690"/>
        <v>331</v>
      </c>
      <c r="S485" s="344">
        <f t="shared" si="1691"/>
        <v>331</v>
      </c>
      <c r="T485" s="344">
        <f t="shared" si="1692"/>
        <v>336</v>
      </c>
      <c r="U485" s="356">
        <v>3600</v>
      </c>
      <c r="V485" s="356">
        <v>2800</v>
      </c>
      <c r="W485" s="356">
        <v>2000</v>
      </c>
      <c r="X485" s="356">
        <v>1200</v>
      </c>
      <c r="Y485" s="356">
        <v>400</v>
      </c>
      <c r="Z485" s="344">
        <f t="shared" si="1693"/>
        <v>70</v>
      </c>
      <c r="AA485" s="344">
        <f t="shared" si="1694"/>
        <v>71</v>
      </c>
      <c r="AB485" s="344">
        <f t="shared" si="1695"/>
        <v>71</v>
      </c>
      <c r="AC485" s="344">
        <f t="shared" si="1696"/>
        <v>72</v>
      </c>
      <c r="AD485" s="344">
        <f t="shared" si="1697"/>
        <v>72</v>
      </c>
      <c r="AE485" s="344">
        <f t="shared" si="1698"/>
        <v>73</v>
      </c>
      <c r="AF485" s="344">
        <f t="shared" si="1699"/>
        <v>73</v>
      </c>
      <c r="AG485" s="344">
        <f t="shared" si="1700"/>
        <v>75</v>
      </c>
      <c r="AH485" s="344">
        <f t="shared" si="1701"/>
        <v>75</v>
      </c>
      <c r="AI485" s="344">
        <f t="shared" si="1702"/>
        <v>76</v>
      </c>
      <c r="AJ485" s="356">
        <v>3600</v>
      </c>
      <c r="AK485" s="356">
        <v>2800</v>
      </c>
      <c r="AL485" s="356">
        <v>2000</v>
      </c>
      <c r="AM485" s="356">
        <v>1200</v>
      </c>
      <c r="AN485" s="356">
        <v>400</v>
      </c>
      <c r="AO485" s="344">
        <f t="shared" si="1703"/>
        <v>90</v>
      </c>
      <c r="AP485" s="344">
        <f t="shared" si="1704"/>
        <v>93</v>
      </c>
      <c r="AQ485" s="344">
        <f t="shared" si="1705"/>
        <v>93</v>
      </c>
      <c r="AR485" s="344">
        <f t="shared" si="1706"/>
        <v>96</v>
      </c>
      <c r="AS485" s="344">
        <f t="shared" si="1707"/>
        <v>96</v>
      </c>
      <c r="AT485" s="344">
        <f t="shared" si="1708"/>
        <v>99</v>
      </c>
      <c r="AU485" s="344">
        <f t="shared" si="1709"/>
        <v>99</v>
      </c>
      <c r="AV485" s="344">
        <f t="shared" si="1710"/>
        <v>102</v>
      </c>
      <c r="AW485" s="344">
        <f t="shared" si="1711"/>
        <v>102</v>
      </c>
      <c r="AX485" s="344">
        <f t="shared" si="1712"/>
        <v>105</v>
      </c>
      <c r="AY485" s="356">
        <v>3600</v>
      </c>
      <c r="AZ485" s="356">
        <v>2800</v>
      </c>
      <c r="BA485" s="356">
        <v>2000</v>
      </c>
      <c r="BB485" s="356">
        <v>1200</v>
      </c>
      <c r="BC485" s="356">
        <v>400</v>
      </c>
      <c r="BD485" s="353">
        <f t="shared" ref="BD485:BH485" si="1928">IF(BD290="","",BD290+60)</f>
        <v>65</v>
      </c>
      <c r="BE485" s="353">
        <f t="shared" si="1928"/>
        <v>65</v>
      </c>
      <c r="BF485" s="353">
        <f t="shared" si="1928"/>
        <v>80</v>
      </c>
      <c r="BG485" s="353">
        <f t="shared" si="1928"/>
        <v>95</v>
      </c>
      <c r="BH485" s="353">
        <f t="shared" si="1928"/>
        <v>110</v>
      </c>
      <c r="BI485" s="146" t="str">
        <f t="shared" si="1775"/>
        <v>65;65</v>
      </c>
      <c r="BJ485" s="352">
        <f t="shared" si="1776"/>
        <v>80</v>
      </c>
      <c r="BK485" s="146" t="str">
        <f t="shared" si="1777"/>
        <v>95;110</v>
      </c>
      <c r="BL485" s="25">
        <f t="shared" si="1894"/>
        <v>6050102</v>
      </c>
      <c r="BM485" s="146">
        <f t="shared" ref="BM485" si="1929">BM472</f>
        <v>4360</v>
      </c>
      <c r="BN485" s="146">
        <f t="shared" si="1665"/>
        <v>6</v>
      </c>
      <c r="BO485" s="146">
        <f t="shared" ref="BO485:BP485" si="1930">BO472</f>
        <v>1</v>
      </c>
      <c r="BP485" s="146">
        <f t="shared" si="1930"/>
        <v>2</v>
      </c>
      <c r="BQ485" s="146">
        <f>VLOOKUP(IF(A485=1,0,A485),宝石属性!$B$26:$D$41,2,0)</f>
        <v>5</v>
      </c>
      <c r="BR485" s="146">
        <f>VLOOKUP(IF(A485=1,0,A485),宝石属性!$B$26:$D$41,3,0)</f>
        <v>1</v>
      </c>
      <c r="BS485" s="146">
        <f t="shared" ref="BS485:BV485" si="1931">IF(BS472="","",BS472)</f>
        <v>2</v>
      </c>
      <c r="BT485" s="146">
        <f t="shared" si="1931"/>
        <v>4</v>
      </c>
      <c r="BU485" s="146">
        <f t="shared" si="1931"/>
        <v>7</v>
      </c>
      <c r="BV485" s="146">
        <f t="shared" si="1931"/>
        <v>8</v>
      </c>
      <c r="BW485" s="357">
        <f t="shared" si="1902"/>
        <v>2001</v>
      </c>
      <c r="BX485" s="357" t="str">
        <f t="shared" si="1903"/>
        <v/>
      </c>
    </row>
    <row r="486" spans="1:76" s="353" customFormat="1">
      <c r="A486" s="120">
        <f t="shared" si="1765"/>
        <v>50</v>
      </c>
      <c r="B486" s="120" t="s">
        <v>1110</v>
      </c>
      <c r="C486" s="120" t="str">
        <f t="shared" si="1682"/>
        <v>弓箭</v>
      </c>
      <c r="D486" s="120" t="str">
        <f t="shared" si="1892"/>
        <v>50级蓝装弓箭</v>
      </c>
      <c r="E486" s="120">
        <f>VLOOKUP($C486,$C$3:$M$15,COLUMNS($C$3:H$15),0)</f>
        <v>130</v>
      </c>
      <c r="F486" s="120" t="str">
        <f>VLOOKUP($C486,$C$3:$M$15,COLUMNS($C$3:I$15),0)</f>
        <v>phyattack_value</v>
      </c>
      <c r="G486" s="120">
        <f>VLOOKUP($C486,$C$3:$M$15,COLUMNS($C$3:J$15),0)</f>
        <v>150</v>
      </c>
      <c r="H486" s="120" t="str">
        <f>VLOOKUP($C486,$C$3:$M$15,COLUMNS($C$3:K$15),0)</f>
        <v>magicattack_value</v>
      </c>
      <c r="I486" s="120">
        <f>VLOOKUP($C486,$C$3:$M$15,COLUMNS($C$3:L$15),0)</f>
        <v>170</v>
      </c>
      <c r="J486" s="120" t="str">
        <f>VLOOKUP($C486,$C$3:$M$15,COLUMNS($C$3:M$15),0)</f>
        <v>medical_value</v>
      </c>
      <c r="K486" s="344">
        <f t="shared" si="1683"/>
        <v>312</v>
      </c>
      <c r="L486" s="344">
        <f t="shared" si="1684"/>
        <v>317</v>
      </c>
      <c r="M486" s="344">
        <f t="shared" si="1685"/>
        <v>317</v>
      </c>
      <c r="N486" s="344">
        <f t="shared" si="1686"/>
        <v>321</v>
      </c>
      <c r="O486" s="344">
        <f t="shared" si="1687"/>
        <v>321</v>
      </c>
      <c r="P486" s="344">
        <f t="shared" si="1688"/>
        <v>326</v>
      </c>
      <c r="Q486" s="344">
        <f t="shared" si="1689"/>
        <v>326</v>
      </c>
      <c r="R486" s="344">
        <f t="shared" si="1690"/>
        <v>331</v>
      </c>
      <c r="S486" s="344">
        <f t="shared" si="1691"/>
        <v>331</v>
      </c>
      <c r="T486" s="344">
        <f t="shared" si="1692"/>
        <v>336</v>
      </c>
      <c r="U486" s="356">
        <v>3600</v>
      </c>
      <c r="V486" s="356">
        <v>2800</v>
      </c>
      <c r="W486" s="356">
        <v>2000</v>
      </c>
      <c r="X486" s="356">
        <v>1200</v>
      </c>
      <c r="Y486" s="356">
        <v>400</v>
      </c>
      <c r="Z486" s="344">
        <f t="shared" si="1693"/>
        <v>70</v>
      </c>
      <c r="AA486" s="344">
        <f t="shared" si="1694"/>
        <v>71</v>
      </c>
      <c r="AB486" s="344">
        <f t="shared" si="1695"/>
        <v>71</v>
      </c>
      <c r="AC486" s="344">
        <f t="shared" si="1696"/>
        <v>72</v>
      </c>
      <c r="AD486" s="344">
        <f t="shared" si="1697"/>
        <v>72</v>
      </c>
      <c r="AE486" s="344">
        <f t="shared" si="1698"/>
        <v>73</v>
      </c>
      <c r="AF486" s="344">
        <f t="shared" si="1699"/>
        <v>73</v>
      </c>
      <c r="AG486" s="344">
        <f t="shared" si="1700"/>
        <v>75</v>
      </c>
      <c r="AH486" s="344">
        <f t="shared" si="1701"/>
        <v>75</v>
      </c>
      <c r="AI486" s="344">
        <f t="shared" si="1702"/>
        <v>76</v>
      </c>
      <c r="AJ486" s="356">
        <v>3600</v>
      </c>
      <c r="AK486" s="356">
        <v>2800</v>
      </c>
      <c r="AL486" s="356">
        <v>2000</v>
      </c>
      <c r="AM486" s="356">
        <v>1200</v>
      </c>
      <c r="AN486" s="356">
        <v>400</v>
      </c>
      <c r="AO486" s="344">
        <f t="shared" si="1703"/>
        <v>90</v>
      </c>
      <c r="AP486" s="344">
        <f t="shared" si="1704"/>
        <v>93</v>
      </c>
      <c r="AQ486" s="344">
        <f t="shared" si="1705"/>
        <v>93</v>
      </c>
      <c r="AR486" s="344">
        <f t="shared" si="1706"/>
        <v>96</v>
      </c>
      <c r="AS486" s="344">
        <f t="shared" si="1707"/>
        <v>96</v>
      </c>
      <c r="AT486" s="344">
        <f t="shared" si="1708"/>
        <v>99</v>
      </c>
      <c r="AU486" s="344">
        <f t="shared" si="1709"/>
        <v>99</v>
      </c>
      <c r="AV486" s="344">
        <f t="shared" si="1710"/>
        <v>102</v>
      </c>
      <c r="AW486" s="344">
        <f t="shared" si="1711"/>
        <v>102</v>
      </c>
      <c r="AX486" s="344">
        <f t="shared" si="1712"/>
        <v>105</v>
      </c>
      <c r="AY486" s="356">
        <v>3600</v>
      </c>
      <c r="AZ486" s="356">
        <v>2800</v>
      </c>
      <c r="BA486" s="356">
        <v>2000</v>
      </c>
      <c r="BB486" s="356">
        <v>1200</v>
      </c>
      <c r="BC486" s="356">
        <v>400</v>
      </c>
      <c r="BD486" s="353">
        <f t="shared" ref="BD486:BH486" si="1932">IF(BD291="","",BD291+60)</f>
        <v>65</v>
      </c>
      <c r="BE486" s="353">
        <f t="shared" si="1932"/>
        <v>65</v>
      </c>
      <c r="BF486" s="353">
        <f t="shared" si="1932"/>
        <v>80</v>
      </c>
      <c r="BG486" s="353">
        <f t="shared" si="1932"/>
        <v>95</v>
      </c>
      <c r="BH486" s="353">
        <f t="shared" si="1932"/>
        <v>110</v>
      </c>
      <c r="BI486" s="146" t="str">
        <f t="shared" si="1775"/>
        <v>65;65</v>
      </c>
      <c r="BJ486" s="352">
        <f t="shared" si="1776"/>
        <v>80</v>
      </c>
      <c r="BK486" s="146" t="str">
        <f t="shared" si="1777"/>
        <v>95;110</v>
      </c>
      <c r="BL486" s="25">
        <f t="shared" si="1894"/>
        <v>6050103</v>
      </c>
      <c r="BM486" s="146">
        <f t="shared" ref="BM486" si="1933">BM473</f>
        <v>1800</v>
      </c>
      <c r="BN486" s="146">
        <f t="shared" si="1665"/>
        <v>6</v>
      </c>
      <c r="BO486" s="146">
        <f t="shared" ref="BO486:BP486" si="1934">BO473</f>
        <v>1</v>
      </c>
      <c r="BP486" s="146">
        <f t="shared" si="1934"/>
        <v>3</v>
      </c>
      <c r="BQ486" s="146">
        <f>VLOOKUP(IF(A486=1,0,A486),宝石属性!$B$26:$D$41,2,0)</f>
        <v>5</v>
      </c>
      <c r="BR486" s="146">
        <f>VLOOKUP(IF(A486=1,0,A486),宝石属性!$B$26:$D$41,3,0)</f>
        <v>1</v>
      </c>
      <c r="BS486" s="146">
        <f t="shared" ref="BS486:BV486" si="1935">IF(BS473="","",BS473)</f>
        <v>2</v>
      </c>
      <c r="BT486" s="146">
        <f t="shared" si="1935"/>
        <v>4</v>
      </c>
      <c r="BU486" s="146">
        <f t="shared" si="1935"/>
        <v>7</v>
      </c>
      <c r="BV486" s="146">
        <f t="shared" si="1935"/>
        <v>8</v>
      </c>
      <c r="BW486" s="357">
        <f t="shared" si="1902"/>
        <v>2001</v>
      </c>
      <c r="BX486" s="357" t="str">
        <f t="shared" si="1903"/>
        <v/>
      </c>
    </row>
    <row r="487" spans="1:76" s="353" customFormat="1">
      <c r="A487" s="120">
        <f t="shared" si="1765"/>
        <v>50</v>
      </c>
      <c r="B487" s="120" t="s">
        <v>1110</v>
      </c>
      <c r="C487" s="120" t="str">
        <f t="shared" si="1682"/>
        <v>爪</v>
      </c>
      <c r="D487" s="120" t="str">
        <f t="shared" si="1892"/>
        <v>50级蓝装爪</v>
      </c>
      <c r="E487" s="120">
        <f>VLOOKUP($C487,$C$3:$M$15,COLUMNS($C$3:H$15),0)</f>
        <v>130</v>
      </c>
      <c r="F487" s="120" t="str">
        <f>VLOOKUP($C487,$C$3:$M$15,COLUMNS($C$3:I$15),0)</f>
        <v>phyattack_value</v>
      </c>
      <c r="G487" s="120">
        <f>VLOOKUP($C487,$C$3:$M$15,COLUMNS($C$3:J$15),0)</f>
        <v>150</v>
      </c>
      <c r="H487" s="120" t="str">
        <f>VLOOKUP($C487,$C$3:$M$15,COLUMNS($C$3:K$15),0)</f>
        <v>magicattack_value</v>
      </c>
      <c r="I487" s="120">
        <f>VLOOKUP($C487,$C$3:$M$15,COLUMNS($C$3:L$15),0)</f>
        <v>170</v>
      </c>
      <c r="J487" s="120" t="str">
        <f>VLOOKUP($C487,$C$3:$M$15,COLUMNS($C$3:M$15),0)</f>
        <v>medical_value</v>
      </c>
      <c r="K487" s="344">
        <f t="shared" si="1683"/>
        <v>312</v>
      </c>
      <c r="L487" s="344">
        <f t="shared" si="1684"/>
        <v>317</v>
      </c>
      <c r="M487" s="344">
        <f t="shared" si="1685"/>
        <v>317</v>
      </c>
      <c r="N487" s="344">
        <f t="shared" si="1686"/>
        <v>321</v>
      </c>
      <c r="O487" s="344">
        <f t="shared" si="1687"/>
        <v>321</v>
      </c>
      <c r="P487" s="344">
        <f t="shared" si="1688"/>
        <v>326</v>
      </c>
      <c r="Q487" s="344">
        <f t="shared" si="1689"/>
        <v>326</v>
      </c>
      <c r="R487" s="344">
        <f t="shared" si="1690"/>
        <v>331</v>
      </c>
      <c r="S487" s="344">
        <f t="shared" si="1691"/>
        <v>331</v>
      </c>
      <c r="T487" s="344">
        <f t="shared" si="1692"/>
        <v>336</v>
      </c>
      <c r="U487" s="356">
        <v>3600</v>
      </c>
      <c r="V487" s="356">
        <v>2800</v>
      </c>
      <c r="W487" s="356">
        <v>2000</v>
      </c>
      <c r="X487" s="356">
        <v>1200</v>
      </c>
      <c r="Y487" s="356">
        <v>400</v>
      </c>
      <c r="Z487" s="344">
        <f t="shared" si="1693"/>
        <v>70</v>
      </c>
      <c r="AA487" s="344">
        <f t="shared" si="1694"/>
        <v>71</v>
      </c>
      <c r="AB487" s="344">
        <f t="shared" si="1695"/>
        <v>71</v>
      </c>
      <c r="AC487" s="344">
        <f t="shared" si="1696"/>
        <v>72</v>
      </c>
      <c r="AD487" s="344">
        <f t="shared" si="1697"/>
        <v>72</v>
      </c>
      <c r="AE487" s="344">
        <f t="shared" si="1698"/>
        <v>73</v>
      </c>
      <c r="AF487" s="344">
        <f t="shared" si="1699"/>
        <v>73</v>
      </c>
      <c r="AG487" s="344">
        <f t="shared" si="1700"/>
        <v>75</v>
      </c>
      <c r="AH487" s="344">
        <f t="shared" si="1701"/>
        <v>75</v>
      </c>
      <c r="AI487" s="344">
        <f t="shared" si="1702"/>
        <v>76</v>
      </c>
      <c r="AJ487" s="356">
        <v>3600</v>
      </c>
      <c r="AK487" s="356">
        <v>2800</v>
      </c>
      <c r="AL487" s="356">
        <v>2000</v>
      </c>
      <c r="AM487" s="356">
        <v>1200</v>
      </c>
      <c r="AN487" s="356">
        <v>400</v>
      </c>
      <c r="AO487" s="344">
        <f t="shared" si="1703"/>
        <v>90</v>
      </c>
      <c r="AP487" s="344">
        <f t="shared" si="1704"/>
        <v>93</v>
      </c>
      <c r="AQ487" s="344">
        <f t="shared" si="1705"/>
        <v>93</v>
      </c>
      <c r="AR487" s="344">
        <f t="shared" si="1706"/>
        <v>96</v>
      </c>
      <c r="AS487" s="344">
        <f t="shared" si="1707"/>
        <v>96</v>
      </c>
      <c r="AT487" s="344">
        <f t="shared" si="1708"/>
        <v>99</v>
      </c>
      <c r="AU487" s="344">
        <f t="shared" si="1709"/>
        <v>99</v>
      </c>
      <c r="AV487" s="344">
        <f t="shared" si="1710"/>
        <v>102</v>
      </c>
      <c r="AW487" s="344">
        <f t="shared" si="1711"/>
        <v>102</v>
      </c>
      <c r="AX487" s="344">
        <f t="shared" si="1712"/>
        <v>105</v>
      </c>
      <c r="AY487" s="356">
        <v>3600</v>
      </c>
      <c r="AZ487" s="356">
        <v>2800</v>
      </c>
      <c r="BA487" s="356">
        <v>2000</v>
      </c>
      <c r="BB487" s="356">
        <v>1200</v>
      </c>
      <c r="BC487" s="356">
        <v>400</v>
      </c>
      <c r="BD487" s="353">
        <f t="shared" ref="BD487:BH487" si="1936">IF(BD292="","",BD292+60)</f>
        <v>65</v>
      </c>
      <c r="BE487" s="353">
        <f t="shared" si="1936"/>
        <v>65</v>
      </c>
      <c r="BF487" s="353">
        <f t="shared" si="1936"/>
        <v>80</v>
      </c>
      <c r="BG487" s="353">
        <f t="shared" si="1936"/>
        <v>95</v>
      </c>
      <c r="BH487" s="353">
        <f t="shared" si="1936"/>
        <v>110</v>
      </c>
      <c r="BI487" s="146" t="str">
        <f t="shared" si="1775"/>
        <v>65;65</v>
      </c>
      <c r="BJ487" s="352">
        <f t="shared" si="1776"/>
        <v>80</v>
      </c>
      <c r="BK487" s="146" t="str">
        <f t="shared" si="1777"/>
        <v>95;110</v>
      </c>
      <c r="BL487" s="25">
        <f t="shared" si="1894"/>
        <v>6050104</v>
      </c>
      <c r="BM487" s="146">
        <f t="shared" ref="BM487" si="1937">BM474</f>
        <v>3080</v>
      </c>
      <c r="BN487" s="146">
        <f t="shared" si="1665"/>
        <v>6</v>
      </c>
      <c r="BO487" s="146">
        <f t="shared" ref="BO487:BP487" si="1938">BO474</f>
        <v>1</v>
      </c>
      <c r="BP487" s="146">
        <f t="shared" si="1938"/>
        <v>4</v>
      </c>
      <c r="BQ487" s="146">
        <f>VLOOKUP(IF(A487=1,0,A487),宝石属性!$B$26:$D$41,2,0)</f>
        <v>5</v>
      </c>
      <c r="BR487" s="146">
        <f>VLOOKUP(IF(A487=1,0,A487),宝石属性!$B$26:$D$41,3,0)</f>
        <v>1</v>
      </c>
      <c r="BS487" s="146">
        <f t="shared" ref="BS487:BV487" si="1939">IF(BS474="","",BS474)</f>
        <v>2</v>
      </c>
      <c r="BT487" s="146">
        <f t="shared" si="1939"/>
        <v>4</v>
      </c>
      <c r="BU487" s="146">
        <f t="shared" si="1939"/>
        <v>7</v>
      </c>
      <c r="BV487" s="146">
        <f t="shared" si="1939"/>
        <v>8</v>
      </c>
      <c r="BW487" s="357">
        <f t="shared" si="1902"/>
        <v>2001</v>
      </c>
      <c r="BX487" s="357" t="str">
        <f t="shared" si="1903"/>
        <v/>
      </c>
    </row>
    <row r="488" spans="1:76" s="353" customFormat="1">
      <c r="A488" s="120">
        <f t="shared" si="1765"/>
        <v>50</v>
      </c>
      <c r="B488" s="120" t="s">
        <v>1110</v>
      </c>
      <c r="C488" s="120" t="str">
        <f t="shared" si="1682"/>
        <v>魔棒</v>
      </c>
      <c r="D488" s="120" t="str">
        <f t="shared" si="1892"/>
        <v>50级蓝装魔棒</v>
      </c>
      <c r="E488" s="120">
        <f>VLOOKUP($C488,$C$3:$M$15,COLUMNS($C$3:H$15),0)</f>
        <v>130</v>
      </c>
      <c r="F488" s="120" t="str">
        <f>VLOOKUP($C488,$C$3:$M$15,COLUMNS($C$3:I$15),0)</f>
        <v>phyattack_value</v>
      </c>
      <c r="G488" s="120">
        <f>VLOOKUP($C488,$C$3:$M$15,COLUMNS($C$3:J$15),0)</f>
        <v>150</v>
      </c>
      <c r="H488" s="120" t="str">
        <f>VLOOKUP($C488,$C$3:$M$15,COLUMNS($C$3:K$15),0)</f>
        <v>magicattack_value</v>
      </c>
      <c r="I488" s="120">
        <f>VLOOKUP($C488,$C$3:$M$15,COLUMNS($C$3:L$15),0)</f>
        <v>170</v>
      </c>
      <c r="J488" s="120" t="str">
        <f>VLOOKUP($C488,$C$3:$M$15,COLUMNS($C$3:M$15),0)</f>
        <v>medical_value</v>
      </c>
      <c r="K488" s="344">
        <f t="shared" si="1683"/>
        <v>312</v>
      </c>
      <c r="L488" s="344">
        <f t="shared" si="1684"/>
        <v>317</v>
      </c>
      <c r="M488" s="344">
        <f t="shared" si="1685"/>
        <v>317</v>
      </c>
      <c r="N488" s="344">
        <f t="shared" si="1686"/>
        <v>321</v>
      </c>
      <c r="O488" s="344">
        <f t="shared" si="1687"/>
        <v>321</v>
      </c>
      <c r="P488" s="344">
        <f t="shared" si="1688"/>
        <v>326</v>
      </c>
      <c r="Q488" s="344">
        <f t="shared" si="1689"/>
        <v>326</v>
      </c>
      <c r="R488" s="344">
        <f t="shared" si="1690"/>
        <v>331</v>
      </c>
      <c r="S488" s="344">
        <f t="shared" si="1691"/>
        <v>331</v>
      </c>
      <c r="T488" s="344">
        <f t="shared" si="1692"/>
        <v>336</v>
      </c>
      <c r="U488" s="356">
        <v>3600</v>
      </c>
      <c r="V488" s="356">
        <v>2800</v>
      </c>
      <c r="W488" s="356">
        <v>2000</v>
      </c>
      <c r="X488" s="356">
        <v>1200</v>
      </c>
      <c r="Y488" s="356">
        <v>400</v>
      </c>
      <c r="Z488" s="344">
        <f t="shared" si="1693"/>
        <v>70</v>
      </c>
      <c r="AA488" s="344">
        <f t="shared" si="1694"/>
        <v>71</v>
      </c>
      <c r="AB488" s="344">
        <f t="shared" si="1695"/>
        <v>71</v>
      </c>
      <c r="AC488" s="344">
        <f t="shared" si="1696"/>
        <v>72</v>
      </c>
      <c r="AD488" s="344">
        <f t="shared" si="1697"/>
        <v>72</v>
      </c>
      <c r="AE488" s="344">
        <f t="shared" si="1698"/>
        <v>73</v>
      </c>
      <c r="AF488" s="344">
        <f t="shared" si="1699"/>
        <v>73</v>
      </c>
      <c r="AG488" s="344">
        <f t="shared" si="1700"/>
        <v>75</v>
      </c>
      <c r="AH488" s="344">
        <f t="shared" si="1701"/>
        <v>75</v>
      </c>
      <c r="AI488" s="344">
        <f t="shared" si="1702"/>
        <v>76</v>
      </c>
      <c r="AJ488" s="356">
        <v>3600</v>
      </c>
      <c r="AK488" s="356">
        <v>2800</v>
      </c>
      <c r="AL488" s="356">
        <v>2000</v>
      </c>
      <c r="AM488" s="356">
        <v>1200</v>
      </c>
      <c r="AN488" s="356">
        <v>400</v>
      </c>
      <c r="AO488" s="344">
        <f t="shared" si="1703"/>
        <v>90</v>
      </c>
      <c r="AP488" s="344">
        <f t="shared" si="1704"/>
        <v>93</v>
      </c>
      <c r="AQ488" s="344">
        <f t="shared" si="1705"/>
        <v>93</v>
      </c>
      <c r="AR488" s="344">
        <f t="shared" si="1706"/>
        <v>96</v>
      </c>
      <c r="AS488" s="344">
        <f t="shared" si="1707"/>
        <v>96</v>
      </c>
      <c r="AT488" s="344">
        <f t="shared" si="1708"/>
        <v>99</v>
      </c>
      <c r="AU488" s="344">
        <f t="shared" si="1709"/>
        <v>99</v>
      </c>
      <c r="AV488" s="344">
        <f t="shared" si="1710"/>
        <v>102</v>
      </c>
      <c r="AW488" s="344">
        <f t="shared" si="1711"/>
        <v>102</v>
      </c>
      <c r="AX488" s="344">
        <f t="shared" si="1712"/>
        <v>105</v>
      </c>
      <c r="AY488" s="356">
        <v>3600</v>
      </c>
      <c r="AZ488" s="356">
        <v>2800</v>
      </c>
      <c r="BA488" s="356">
        <v>2000</v>
      </c>
      <c r="BB488" s="356">
        <v>1200</v>
      </c>
      <c r="BC488" s="356">
        <v>400</v>
      </c>
      <c r="BD488" s="353">
        <f t="shared" ref="BD488:BH488" si="1940">IF(BD293="","",BD293+60)</f>
        <v>65</v>
      </c>
      <c r="BE488" s="353">
        <f t="shared" si="1940"/>
        <v>65</v>
      </c>
      <c r="BF488" s="353">
        <f t="shared" si="1940"/>
        <v>80</v>
      </c>
      <c r="BG488" s="353">
        <f t="shared" si="1940"/>
        <v>95</v>
      </c>
      <c r="BH488" s="353">
        <f t="shared" si="1940"/>
        <v>110</v>
      </c>
      <c r="BI488" s="146" t="str">
        <f t="shared" si="1775"/>
        <v>65;65</v>
      </c>
      <c r="BJ488" s="352">
        <f t="shared" si="1776"/>
        <v>80</v>
      </c>
      <c r="BK488" s="146" t="str">
        <f t="shared" si="1777"/>
        <v>95;110</v>
      </c>
      <c r="BL488" s="25">
        <f t="shared" si="1894"/>
        <v>6050105</v>
      </c>
      <c r="BM488" s="146">
        <f t="shared" ref="BM488" si="1941">BM475</f>
        <v>2824</v>
      </c>
      <c r="BN488" s="146">
        <f t="shared" si="1665"/>
        <v>6</v>
      </c>
      <c r="BO488" s="146">
        <f t="shared" ref="BO488:BP488" si="1942">BO475</f>
        <v>1</v>
      </c>
      <c r="BP488" s="146">
        <f t="shared" si="1942"/>
        <v>5</v>
      </c>
      <c r="BQ488" s="146">
        <f>VLOOKUP(IF(A488=1,0,A488),宝石属性!$B$26:$D$41,2,0)</f>
        <v>5</v>
      </c>
      <c r="BR488" s="146">
        <f>VLOOKUP(IF(A488=1,0,A488),宝石属性!$B$26:$D$41,3,0)</f>
        <v>1</v>
      </c>
      <c r="BS488" s="146">
        <f t="shared" ref="BS488:BV488" si="1943">IF(BS475="","",BS475)</f>
        <v>2</v>
      </c>
      <c r="BT488" s="146">
        <f t="shared" si="1943"/>
        <v>4</v>
      </c>
      <c r="BU488" s="146">
        <f t="shared" si="1943"/>
        <v>7</v>
      </c>
      <c r="BV488" s="146">
        <f t="shared" si="1943"/>
        <v>8</v>
      </c>
      <c r="BW488" s="357">
        <f t="shared" si="1902"/>
        <v>2001</v>
      </c>
      <c r="BX488" s="357" t="str">
        <f t="shared" si="1903"/>
        <v/>
      </c>
    </row>
    <row r="489" spans="1:76" s="353" customFormat="1">
      <c r="A489" s="120">
        <f t="shared" si="1765"/>
        <v>50</v>
      </c>
      <c r="B489" s="120" t="s">
        <v>1110</v>
      </c>
      <c r="C489" s="120" t="str">
        <f t="shared" si="1682"/>
        <v>法杖</v>
      </c>
      <c r="D489" s="120" t="str">
        <f t="shared" si="1892"/>
        <v>50级蓝装法杖</v>
      </c>
      <c r="E489" s="120">
        <f>VLOOKUP($C489,$C$3:$M$15,COLUMNS($C$3:H$15),0)</f>
        <v>130</v>
      </c>
      <c r="F489" s="120" t="str">
        <f>VLOOKUP($C489,$C$3:$M$15,COLUMNS($C$3:I$15),0)</f>
        <v>phyattack_value</v>
      </c>
      <c r="G489" s="120">
        <f>VLOOKUP($C489,$C$3:$M$15,COLUMNS($C$3:J$15),0)</f>
        <v>150</v>
      </c>
      <c r="H489" s="120" t="str">
        <f>VLOOKUP($C489,$C$3:$M$15,COLUMNS($C$3:K$15),0)</f>
        <v>magicattack_value</v>
      </c>
      <c r="I489" s="120">
        <f>VLOOKUP($C489,$C$3:$M$15,COLUMNS($C$3:L$15),0)</f>
        <v>170</v>
      </c>
      <c r="J489" s="120" t="str">
        <f>VLOOKUP($C489,$C$3:$M$15,COLUMNS($C$3:M$15),0)</f>
        <v>medical_value</v>
      </c>
      <c r="K489" s="344">
        <f t="shared" si="1683"/>
        <v>312</v>
      </c>
      <c r="L489" s="344">
        <f t="shared" si="1684"/>
        <v>317</v>
      </c>
      <c r="M489" s="344">
        <f t="shared" si="1685"/>
        <v>317</v>
      </c>
      <c r="N489" s="344">
        <f t="shared" si="1686"/>
        <v>321</v>
      </c>
      <c r="O489" s="344">
        <f t="shared" si="1687"/>
        <v>321</v>
      </c>
      <c r="P489" s="344">
        <f t="shared" si="1688"/>
        <v>326</v>
      </c>
      <c r="Q489" s="344">
        <f t="shared" si="1689"/>
        <v>326</v>
      </c>
      <c r="R489" s="344">
        <f t="shared" si="1690"/>
        <v>331</v>
      </c>
      <c r="S489" s="344">
        <f t="shared" si="1691"/>
        <v>331</v>
      </c>
      <c r="T489" s="344">
        <f t="shared" si="1692"/>
        <v>336</v>
      </c>
      <c r="U489" s="356">
        <v>3600</v>
      </c>
      <c r="V489" s="356">
        <v>2800</v>
      </c>
      <c r="W489" s="356">
        <v>2000</v>
      </c>
      <c r="X489" s="356">
        <v>1200</v>
      </c>
      <c r="Y489" s="356">
        <v>400</v>
      </c>
      <c r="Z489" s="344">
        <f t="shared" si="1693"/>
        <v>70</v>
      </c>
      <c r="AA489" s="344">
        <f t="shared" si="1694"/>
        <v>71</v>
      </c>
      <c r="AB489" s="344">
        <f t="shared" si="1695"/>
        <v>71</v>
      </c>
      <c r="AC489" s="344">
        <f t="shared" si="1696"/>
        <v>72</v>
      </c>
      <c r="AD489" s="344">
        <f t="shared" si="1697"/>
        <v>72</v>
      </c>
      <c r="AE489" s="344">
        <f t="shared" si="1698"/>
        <v>73</v>
      </c>
      <c r="AF489" s="344">
        <f t="shared" si="1699"/>
        <v>73</v>
      </c>
      <c r="AG489" s="344">
        <f t="shared" si="1700"/>
        <v>75</v>
      </c>
      <c r="AH489" s="344">
        <f t="shared" si="1701"/>
        <v>75</v>
      </c>
      <c r="AI489" s="344">
        <f t="shared" si="1702"/>
        <v>76</v>
      </c>
      <c r="AJ489" s="356">
        <v>3600</v>
      </c>
      <c r="AK489" s="356">
        <v>2800</v>
      </c>
      <c r="AL489" s="356">
        <v>2000</v>
      </c>
      <c r="AM489" s="356">
        <v>1200</v>
      </c>
      <c r="AN489" s="356">
        <v>400</v>
      </c>
      <c r="AO489" s="344">
        <f t="shared" si="1703"/>
        <v>90</v>
      </c>
      <c r="AP489" s="344">
        <f t="shared" si="1704"/>
        <v>93</v>
      </c>
      <c r="AQ489" s="344">
        <f t="shared" si="1705"/>
        <v>93</v>
      </c>
      <c r="AR489" s="344">
        <f t="shared" si="1706"/>
        <v>96</v>
      </c>
      <c r="AS489" s="344">
        <f t="shared" si="1707"/>
        <v>96</v>
      </c>
      <c r="AT489" s="344">
        <f t="shared" si="1708"/>
        <v>99</v>
      </c>
      <c r="AU489" s="344">
        <f t="shared" si="1709"/>
        <v>99</v>
      </c>
      <c r="AV489" s="344">
        <f t="shared" si="1710"/>
        <v>102</v>
      </c>
      <c r="AW489" s="344">
        <f t="shared" si="1711"/>
        <v>102</v>
      </c>
      <c r="AX489" s="344">
        <f t="shared" si="1712"/>
        <v>105</v>
      </c>
      <c r="AY489" s="356">
        <v>3600</v>
      </c>
      <c r="AZ489" s="356">
        <v>2800</v>
      </c>
      <c r="BA489" s="356">
        <v>2000</v>
      </c>
      <c r="BB489" s="356">
        <v>1200</v>
      </c>
      <c r="BC489" s="356">
        <v>400</v>
      </c>
      <c r="BD489" s="353">
        <f t="shared" ref="BD489:BH489" si="1944">IF(BD294="","",BD294+60)</f>
        <v>65</v>
      </c>
      <c r="BE489" s="353">
        <f t="shared" si="1944"/>
        <v>65</v>
      </c>
      <c r="BF489" s="353">
        <f t="shared" si="1944"/>
        <v>80</v>
      </c>
      <c r="BG489" s="353">
        <f t="shared" si="1944"/>
        <v>95</v>
      </c>
      <c r="BH489" s="353">
        <f t="shared" si="1944"/>
        <v>110</v>
      </c>
      <c r="BI489" s="146" t="str">
        <f t="shared" si="1775"/>
        <v>65;65</v>
      </c>
      <c r="BJ489" s="352">
        <f t="shared" si="1776"/>
        <v>80</v>
      </c>
      <c r="BK489" s="146" t="str">
        <f t="shared" si="1777"/>
        <v>95;110</v>
      </c>
      <c r="BL489" s="25">
        <f t="shared" si="1894"/>
        <v>6050106</v>
      </c>
      <c r="BM489" s="146">
        <f t="shared" ref="BM489" si="1945">BM476</f>
        <v>4104</v>
      </c>
      <c r="BN489" s="146">
        <f t="shared" si="1665"/>
        <v>6</v>
      </c>
      <c r="BO489" s="146">
        <f t="shared" ref="BO489:BP489" si="1946">BO476</f>
        <v>1</v>
      </c>
      <c r="BP489" s="146">
        <f t="shared" si="1946"/>
        <v>6</v>
      </c>
      <c r="BQ489" s="146">
        <f>VLOOKUP(IF(A489=1,0,A489),宝石属性!$B$26:$D$41,2,0)</f>
        <v>5</v>
      </c>
      <c r="BR489" s="146">
        <f>VLOOKUP(IF(A489=1,0,A489),宝石属性!$B$26:$D$41,3,0)</f>
        <v>1</v>
      </c>
      <c r="BS489" s="146">
        <f t="shared" ref="BS489:BV489" si="1947">IF(BS476="","",BS476)</f>
        <v>2</v>
      </c>
      <c r="BT489" s="146">
        <f t="shared" si="1947"/>
        <v>4</v>
      </c>
      <c r="BU489" s="146">
        <f t="shared" si="1947"/>
        <v>7</v>
      </c>
      <c r="BV489" s="146">
        <f t="shared" si="1947"/>
        <v>8</v>
      </c>
      <c r="BW489" s="357">
        <f t="shared" si="1902"/>
        <v>2001</v>
      </c>
      <c r="BX489" s="357" t="str">
        <f t="shared" si="1903"/>
        <v/>
      </c>
    </row>
    <row r="490" spans="1:76" s="353" customFormat="1">
      <c r="A490" s="120">
        <f t="shared" si="1765"/>
        <v>50</v>
      </c>
      <c r="B490" s="120" t="s">
        <v>1110</v>
      </c>
      <c r="C490" s="120" t="str">
        <f t="shared" si="1682"/>
        <v>男衣</v>
      </c>
      <c r="D490" s="120" t="str">
        <f t="shared" si="1892"/>
        <v>50级蓝装男衣</v>
      </c>
      <c r="E490" s="120">
        <f>VLOOKUP($C490,$C$3:$M$15,COLUMNS($C$3:H$15),0)</f>
        <v>60</v>
      </c>
      <c r="F490" s="120" t="str">
        <f>VLOOKUP($C490,$C$3:$M$15,COLUMNS($C$3:I$15),0)</f>
        <v>maxhp_value</v>
      </c>
      <c r="G490" s="120">
        <f>VLOOKUP($C490,$C$3:$M$15,COLUMNS($C$3:J$15),0)</f>
        <v>140</v>
      </c>
      <c r="H490" s="120" t="str">
        <f>VLOOKUP($C490,$C$3:$M$15,COLUMNS($C$3:K$15),0)</f>
        <v>defend_value</v>
      </c>
      <c r="I490" s="120" t="str">
        <f>VLOOKUP($C490,$C$3:$M$15,COLUMNS($C$3:L$15),0)</f>
        <v/>
      </c>
      <c r="J490" s="120" t="str">
        <f>VLOOKUP($C490,$C$3:$M$15,COLUMNS($C$3:M$15),0)</f>
        <v/>
      </c>
      <c r="K490" s="344">
        <f t="shared" si="1683"/>
        <v>249</v>
      </c>
      <c r="L490" s="344">
        <f t="shared" si="1684"/>
        <v>253</v>
      </c>
      <c r="M490" s="344">
        <f t="shared" si="1685"/>
        <v>253</v>
      </c>
      <c r="N490" s="344">
        <f t="shared" si="1686"/>
        <v>257</v>
      </c>
      <c r="O490" s="344">
        <f t="shared" si="1687"/>
        <v>257</v>
      </c>
      <c r="P490" s="344">
        <f t="shared" si="1688"/>
        <v>261</v>
      </c>
      <c r="Q490" s="344">
        <f t="shared" si="1689"/>
        <v>261</v>
      </c>
      <c r="R490" s="344">
        <f t="shared" si="1690"/>
        <v>265</v>
      </c>
      <c r="S490" s="344">
        <f t="shared" si="1691"/>
        <v>265</v>
      </c>
      <c r="T490" s="344">
        <f t="shared" si="1692"/>
        <v>269</v>
      </c>
      <c r="U490" s="356">
        <v>3600</v>
      </c>
      <c r="V490" s="356">
        <v>2800</v>
      </c>
      <c r="W490" s="356">
        <v>2000</v>
      </c>
      <c r="X490" s="356">
        <v>1200</v>
      </c>
      <c r="Y490" s="356">
        <v>400</v>
      </c>
      <c r="Z490" s="344">
        <f t="shared" si="1693"/>
        <v>78</v>
      </c>
      <c r="AA490" s="344">
        <f t="shared" si="1694"/>
        <v>79</v>
      </c>
      <c r="AB490" s="344">
        <f t="shared" si="1695"/>
        <v>79</v>
      </c>
      <c r="AC490" s="344">
        <f t="shared" si="1696"/>
        <v>80</v>
      </c>
      <c r="AD490" s="344">
        <f t="shared" si="1697"/>
        <v>80</v>
      </c>
      <c r="AE490" s="344">
        <f t="shared" si="1698"/>
        <v>82</v>
      </c>
      <c r="AF490" s="344">
        <f t="shared" si="1699"/>
        <v>82</v>
      </c>
      <c r="AG490" s="344">
        <f t="shared" si="1700"/>
        <v>83</v>
      </c>
      <c r="AH490" s="344">
        <f t="shared" si="1701"/>
        <v>83</v>
      </c>
      <c r="AI490" s="344">
        <f t="shared" si="1702"/>
        <v>84</v>
      </c>
      <c r="AJ490" s="356">
        <v>3600</v>
      </c>
      <c r="AK490" s="356">
        <v>2800</v>
      </c>
      <c r="AL490" s="356">
        <v>2000</v>
      </c>
      <c r="AM490" s="356">
        <v>1200</v>
      </c>
      <c r="AN490" s="356">
        <v>400</v>
      </c>
      <c r="AO490" s="344" t="str">
        <f t="shared" si="1703"/>
        <v/>
      </c>
      <c r="AP490" s="344" t="str">
        <f t="shared" si="1704"/>
        <v/>
      </c>
      <c r="AQ490" s="344" t="str">
        <f t="shared" si="1705"/>
        <v/>
      </c>
      <c r="AR490" s="344" t="str">
        <f t="shared" si="1706"/>
        <v/>
      </c>
      <c r="AS490" s="344" t="str">
        <f t="shared" si="1707"/>
        <v/>
      </c>
      <c r="AT490" s="344" t="str">
        <f t="shared" si="1708"/>
        <v/>
      </c>
      <c r="AU490" s="344" t="str">
        <f t="shared" si="1709"/>
        <v/>
      </c>
      <c r="AV490" s="344" t="str">
        <f t="shared" si="1710"/>
        <v/>
      </c>
      <c r="AW490" s="344" t="str">
        <f t="shared" si="1711"/>
        <v/>
      </c>
      <c r="AX490" s="344" t="str">
        <f t="shared" si="1712"/>
        <v/>
      </c>
      <c r="AY490" s="356">
        <v>3600</v>
      </c>
      <c r="AZ490" s="356">
        <v>2800</v>
      </c>
      <c r="BA490" s="356">
        <v>2000</v>
      </c>
      <c r="BB490" s="356">
        <v>1200</v>
      </c>
      <c r="BC490" s="356">
        <v>400</v>
      </c>
      <c r="BD490" s="353">
        <f t="shared" ref="BD490:BH490" si="1948">IF(BD295="","",BD295+60)</f>
        <v>65</v>
      </c>
      <c r="BE490" s="353">
        <f t="shared" si="1948"/>
        <v>65</v>
      </c>
      <c r="BF490" s="353">
        <f t="shared" si="1948"/>
        <v>80</v>
      </c>
      <c r="BG490" s="353">
        <f t="shared" si="1948"/>
        <v>95</v>
      </c>
      <c r="BH490" s="353">
        <f t="shared" si="1948"/>
        <v>110</v>
      </c>
      <c r="BI490" s="146" t="str">
        <f t="shared" si="1775"/>
        <v>65;65</v>
      </c>
      <c r="BJ490" s="352">
        <f t="shared" si="1776"/>
        <v>80</v>
      </c>
      <c r="BK490" s="146" t="str">
        <f t="shared" si="1777"/>
        <v>95;110</v>
      </c>
      <c r="BL490" s="25">
        <f t="shared" si="1894"/>
        <v>6050207</v>
      </c>
      <c r="BM490" s="146">
        <f t="shared" ref="BM490" si="1949">BM477</f>
        <v>312</v>
      </c>
      <c r="BN490" s="146">
        <f t="shared" si="1665"/>
        <v>6</v>
      </c>
      <c r="BO490" s="146">
        <f t="shared" ref="BO490:BP490" si="1950">BO477</f>
        <v>2</v>
      </c>
      <c r="BP490" s="146">
        <f t="shared" si="1950"/>
        <v>7</v>
      </c>
      <c r="BQ490" s="146">
        <f>VLOOKUP(IF(A490=1,0,A490),宝石属性!$B$26:$D$41,2,0)</f>
        <v>5</v>
      </c>
      <c r="BR490" s="146">
        <f>VLOOKUP(IF(A490=1,0,A490),宝石属性!$B$26:$D$41,3,0)</f>
        <v>1</v>
      </c>
      <c r="BS490" s="146">
        <f t="shared" ref="BS490:BV490" si="1951">IF(BS477="","",BS477)</f>
        <v>1</v>
      </c>
      <c r="BT490" s="146">
        <f t="shared" si="1951"/>
        <v>3</v>
      </c>
      <c r="BU490" s="146">
        <f t="shared" si="1951"/>
        <v>5</v>
      </c>
      <c r="BV490" s="146">
        <f t="shared" si="1951"/>
        <v>7</v>
      </c>
      <c r="BW490" s="357">
        <f t="shared" si="1902"/>
        <v>2004</v>
      </c>
      <c r="BX490" s="357" t="str">
        <f t="shared" si="1903"/>
        <v/>
      </c>
    </row>
    <row r="491" spans="1:76" s="353" customFormat="1">
      <c r="A491" s="120">
        <f t="shared" si="1765"/>
        <v>50</v>
      </c>
      <c r="B491" s="120" t="s">
        <v>1110</v>
      </c>
      <c r="C491" s="120" t="str">
        <f t="shared" si="1682"/>
        <v>女衣</v>
      </c>
      <c r="D491" s="120" t="str">
        <f t="shared" si="1892"/>
        <v>50级蓝装女衣</v>
      </c>
      <c r="E491" s="120">
        <f>VLOOKUP($C491,$C$3:$M$15,COLUMNS($C$3:H$15),0)</f>
        <v>60</v>
      </c>
      <c r="F491" s="120" t="str">
        <f>VLOOKUP($C491,$C$3:$M$15,COLUMNS($C$3:I$15),0)</f>
        <v>maxhp_value</v>
      </c>
      <c r="G491" s="120">
        <f>VLOOKUP($C491,$C$3:$M$15,COLUMNS($C$3:J$15),0)</f>
        <v>140</v>
      </c>
      <c r="H491" s="120" t="str">
        <f>VLOOKUP($C491,$C$3:$M$15,COLUMNS($C$3:K$15),0)</f>
        <v>defend_value</v>
      </c>
      <c r="I491" s="120" t="str">
        <f>VLOOKUP($C491,$C$3:$M$15,COLUMNS($C$3:L$15),0)</f>
        <v/>
      </c>
      <c r="J491" s="120" t="str">
        <f>VLOOKUP($C491,$C$3:$M$15,COLUMNS($C$3:M$15),0)</f>
        <v/>
      </c>
      <c r="K491" s="344">
        <f t="shared" si="1683"/>
        <v>249</v>
      </c>
      <c r="L491" s="344">
        <f t="shared" si="1684"/>
        <v>253</v>
      </c>
      <c r="M491" s="344">
        <f t="shared" si="1685"/>
        <v>253</v>
      </c>
      <c r="N491" s="344">
        <f t="shared" si="1686"/>
        <v>257</v>
      </c>
      <c r="O491" s="344">
        <f t="shared" si="1687"/>
        <v>257</v>
      </c>
      <c r="P491" s="344">
        <f t="shared" si="1688"/>
        <v>261</v>
      </c>
      <c r="Q491" s="344">
        <f t="shared" si="1689"/>
        <v>261</v>
      </c>
      <c r="R491" s="344">
        <f t="shared" si="1690"/>
        <v>265</v>
      </c>
      <c r="S491" s="344">
        <f t="shared" si="1691"/>
        <v>265</v>
      </c>
      <c r="T491" s="344">
        <f t="shared" si="1692"/>
        <v>269</v>
      </c>
      <c r="U491" s="356">
        <v>3600</v>
      </c>
      <c r="V491" s="356">
        <v>2800</v>
      </c>
      <c r="W491" s="356">
        <v>2000</v>
      </c>
      <c r="X491" s="356">
        <v>1200</v>
      </c>
      <c r="Y491" s="356">
        <v>400</v>
      </c>
      <c r="Z491" s="344">
        <f t="shared" si="1693"/>
        <v>78</v>
      </c>
      <c r="AA491" s="344">
        <f t="shared" si="1694"/>
        <v>79</v>
      </c>
      <c r="AB491" s="344">
        <f t="shared" si="1695"/>
        <v>79</v>
      </c>
      <c r="AC491" s="344">
        <f t="shared" si="1696"/>
        <v>80</v>
      </c>
      <c r="AD491" s="344">
        <f t="shared" si="1697"/>
        <v>80</v>
      </c>
      <c r="AE491" s="344">
        <f t="shared" si="1698"/>
        <v>82</v>
      </c>
      <c r="AF491" s="344">
        <f t="shared" si="1699"/>
        <v>82</v>
      </c>
      <c r="AG491" s="344">
        <f t="shared" si="1700"/>
        <v>83</v>
      </c>
      <c r="AH491" s="344">
        <f t="shared" si="1701"/>
        <v>83</v>
      </c>
      <c r="AI491" s="344">
        <f t="shared" si="1702"/>
        <v>84</v>
      </c>
      <c r="AJ491" s="356">
        <v>3600</v>
      </c>
      <c r="AK491" s="356">
        <v>2800</v>
      </c>
      <c r="AL491" s="356">
        <v>2000</v>
      </c>
      <c r="AM491" s="356">
        <v>1200</v>
      </c>
      <c r="AN491" s="356">
        <v>400</v>
      </c>
      <c r="AO491" s="344" t="str">
        <f t="shared" si="1703"/>
        <v/>
      </c>
      <c r="AP491" s="344" t="str">
        <f t="shared" si="1704"/>
        <v/>
      </c>
      <c r="AQ491" s="344" t="str">
        <f t="shared" si="1705"/>
        <v/>
      </c>
      <c r="AR491" s="344" t="str">
        <f t="shared" si="1706"/>
        <v/>
      </c>
      <c r="AS491" s="344" t="str">
        <f t="shared" si="1707"/>
        <v/>
      </c>
      <c r="AT491" s="344" t="str">
        <f t="shared" si="1708"/>
        <v/>
      </c>
      <c r="AU491" s="344" t="str">
        <f t="shared" si="1709"/>
        <v/>
      </c>
      <c r="AV491" s="344" t="str">
        <f t="shared" si="1710"/>
        <v/>
      </c>
      <c r="AW491" s="344" t="str">
        <f t="shared" si="1711"/>
        <v/>
      </c>
      <c r="AX491" s="344" t="str">
        <f t="shared" si="1712"/>
        <v/>
      </c>
      <c r="AY491" s="356">
        <v>3600</v>
      </c>
      <c r="AZ491" s="356">
        <v>2800</v>
      </c>
      <c r="BA491" s="356">
        <v>2000</v>
      </c>
      <c r="BB491" s="356">
        <v>1200</v>
      </c>
      <c r="BC491" s="356">
        <v>400</v>
      </c>
      <c r="BD491" s="353">
        <f t="shared" ref="BD491:BH491" si="1952">IF(BD296="","",BD296+60)</f>
        <v>65</v>
      </c>
      <c r="BE491" s="353">
        <f t="shared" si="1952"/>
        <v>65</v>
      </c>
      <c r="BF491" s="353">
        <f t="shared" si="1952"/>
        <v>80</v>
      </c>
      <c r="BG491" s="353">
        <f t="shared" si="1952"/>
        <v>95</v>
      </c>
      <c r="BH491" s="353">
        <f t="shared" si="1952"/>
        <v>110</v>
      </c>
      <c r="BI491" s="146" t="str">
        <f t="shared" si="1775"/>
        <v>65;65</v>
      </c>
      <c r="BJ491" s="352">
        <f t="shared" si="1776"/>
        <v>80</v>
      </c>
      <c r="BK491" s="146" t="str">
        <f t="shared" si="1777"/>
        <v>95;110</v>
      </c>
      <c r="BL491" s="25">
        <f t="shared" si="1894"/>
        <v>6050208</v>
      </c>
      <c r="BM491" s="146">
        <f t="shared" ref="BM491" si="1953">BM478</f>
        <v>568</v>
      </c>
      <c r="BN491" s="146">
        <f t="shared" si="1665"/>
        <v>6</v>
      </c>
      <c r="BO491" s="146">
        <f t="shared" ref="BO491:BP491" si="1954">BO478</f>
        <v>2</v>
      </c>
      <c r="BP491" s="146">
        <f t="shared" si="1954"/>
        <v>8</v>
      </c>
      <c r="BQ491" s="146">
        <f>VLOOKUP(IF(A491=1,0,A491),宝石属性!$B$26:$D$41,2,0)</f>
        <v>5</v>
      </c>
      <c r="BR491" s="146">
        <f>VLOOKUP(IF(A491=1,0,A491),宝石属性!$B$26:$D$41,3,0)</f>
        <v>1</v>
      </c>
      <c r="BS491" s="146">
        <f t="shared" ref="BS491:BV491" si="1955">IF(BS478="","",BS478)</f>
        <v>1</v>
      </c>
      <c r="BT491" s="146">
        <f t="shared" si="1955"/>
        <v>3</v>
      </c>
      <c r="BU491" s="146">
        <f t="shared" si="1955"/>
        <v>5</v>
      </c>
      <c r="BV491" s="146">
        <f t="shared" si="1955"/>
        <v>7</v>
      </c>
      <c r="BW491" s="357">
        <f t="shared" si="1902"/>
        <v>2004</v>
      </c>
      <c r="BX491" s="357" t="str">
        <f t="shared" si="1903"/>
        <v/>
      </c>
    </row>
    <row r="492" spans="1:76" s="353" customFormat="1">
      <c r="A492" s="120">
        <f t="shared" si="1765"/>
        <v>50</v>
      </c>
      <c r="B492" s="120" t="s">
        <v>1110</v>
      </c>
      <c r="C492" s="120" t="str">
        <f t="shared" si="1682"/>
        <v>男头盔</v>
      </c>
      <c r="D492" s="120" t="str">
        <f t="shared" si="1892"/>
        <v>50级蓝装男头盔</v>
      </c>
      <c r="E492" s="120">
        <f>VLOOKUP($C492,$C$3:$M$15,COLUMNS($C$3:H$15),0)</f>
        <v>90</v>
      </c>
      <c r="F492" s="120" t="str">
        <f>VLOOKUP($C492,$C$3:$M$15,COLUMNS($C$3:I$15),0)</f>
        <v>maxmp_value</v>
      </c>
      <c r="G492" s="120">
        <f>VLOOKUP($C492,$C$3:$M$15,COLUMNS($C$3:J$15),0)</f>
        <v>140</v>
      </c>
      <c r="H492" s="120" t="str">
        <f>VLOOKUP($C492,$C$3:$M$15,COLUMNS($C$3:K$15),0)</f>
        <v>defend_value</v>
      </c>
      <c r="I492" s="120" t="str">
        <f>VLOOKUP($C492,$C$3:$M$15,COLUMNS($C$3:L$15),0)</f>
        <v/>
      </c>
      <c r="J492" s="120" t="str">
        <f>VLOOKUP($C492,$C$3:$M$15,COLUMNS($C$3:M$15),0)</f>
        <v/>
      </c>
      <c r="K492" s="344">
        <f t="shared" si="1683"/>
        <v>312</v>
      </c>
      <c r="L492" s="344">
        <f t="shared" si="1684"/>
        <v>317</v>
      </c>
      <c r="M492" s="344">
        <f t="shared" si="1685"/>
        <v>317</v>
      </c>
      <c r="N492" s="344">
        <f t="shared" si="1686"/>
        <v>321</v>
      </c>
      <c r="O492" s="344">
        <f t="shared" si="1687"/>
        <v>321</v>
      </c>
      <c r="P492" s="344">
        <f t="shared" si="1688"/>
        <v>326</v>
      </c>
      <c r="Q492" s="344">
        <f t="shared" si="1689"/>
        <v>326</v>
      </c>
      <c r="R492" s="344">
        <f t="shared" si="1690"/>
        <v>331</v>
      </c>
      <c r="S492" s="344">
        <f t="shared" si="1691"/>
        <v>331</v>
      </c>
      <c r="T492" s="344">
        <f t="shared" si="1692"/>
        <v>336</v>
      </c>
      <c r="U492" s="356">
        <v>3600</v>
      </c>
      <c r="V492" s="356">
        <v>2800</v>
      </c>
      <c r="W492" s="356">
        <v>2000</v>
      </c>
      <c r="X492" s="356">
        <v>1200</v>
      </c>
      <c r="Y492" s="356">
        <v>400</v>
      </c>
      <c r="Z492" s="344">
        <f t="shared" si="1693"/>
        <v>47</v>
      </c>
      <c r="AA492" s="344">
        <f t="shared" si="1694"/>
        <v>47</v>
      </c>
      <c r="AB492" s="344">
        <f t="shared" si="1695"/>
        <v>47</v>
      </c>
      <c r="AC492" s="344">
        <f t="shared" si="1696"/>
        <v>48</v>
      </c>
      <c r="AD492" s="344">
        <f t="shared" si="1697"/>
        <v>48</v>
      </c>
      <c r="AE492" s="344">
        <f t="shared" si="1698"/>
        <v>49</v>
      </c>
      <c r="AF492" s="344">
        <f t="shared" si="1699"/>
        <v>49</v>
      </c>
      <c r="AG492" s="344">
        <f t="shared" si="1700"/>
        <v>50</v>
      </c>
      <c r="AH492" s="344">
        <f t="shared" si="1701"/>
        <v>50</v>
      </c>
      <c r="AI492" s="344">
        <f t="shared" si="1702"/>
        <v>50</v>
      </c>
      <c r="AJ492" s="356">
        <v>3600</v>
      </c>
      <c r="AK492" s="356">
        <v>2800</v>
      </c>
      <c r="AL492" s="356">
        <v>2000</v>
      </c>
      <c r="AM492" s="356">
        <v>1200</v>
      </c>
      <c r="AN492" s="356">
        <v>400</v>
      </c>
      <c r="AO492" s="344" t="str">
        <f t="shared" si="1703"/>
        <v/>
      </c>
      <c r="AP492" s="344" t="str">
        <f t="shared" si="1704"/>
        <v/>
      </c>
      <c r="AQ492" s="344" t="str">
        <f t="shared" si="1705"/>
        <v/>
      </c>
      <c r="AR492" s="344" t="str">
        <f t="shared" si="1706"/>
        <v/>
      </c>
      <c r="AS492" s="344" t="str">
        <f t="shared" si="1707"/>
        <v/>
      </c>
      <c r="AT492" s="344" t="str">
        <f t="shared" si="1708"/>
        <v/>
      </c>
      <c r="AU492" s="344" t="str">
        <f t="shared" si="1709"/>
        <v/>
      </c>
      <c r="AV492" s="344" t="str">
        <f t="shared" si="1710"/>
        <v/>
      </c>
      <c r="AW492" s="344" t="str">
        <f t="shared" si="1711"/>
        <v/>
      </c>
      <c r="AX492" s="344" t="str">
        <f t="shared" si="1712"/>
        <v/>
      </c>
      <c r="AY492" s="356">
        <v>3600</v>
      </c>
      <c r="AZ492" s="356">
        <v>2800</v>
      </c>
      <c r="BA492" s="356">
        <v>2000</v>
      </c>
      <c r="BB492" s="356">
        <v>1200</v>
      </c>
      <c r="BC492" s="356">
        <v>400</v>
      </c>
      <c r="BD492" s="353" t="str">
        <f t="shared" ref="BD492:BH492" si="1956">IF(BD297="","",BD297+60)</f>
        <v/>
      </c>
      <c r="BE492" s="353" t="str">
        <f t="shared" si="1956"/>
        <v/>
      </c>
      <c r="BF492" s="353" t="str">
        <f t="shared" si="1956"/>
        <v/>
      </c>
      <c r="BG492" s="353" t="str">
        <f t="shared" si="1956"/>
        <v/>
      </c>
      <c r="BH492" s="353" t="str">
        <f t="shared" si="1956"/>
        <v/>
      </c>
      <c r="BI492" s="146" t="str">
        <f t="shared" si="1775"/>
        <v/>
      </c>
      <c r="BJ492" s="352" t="str">
        <f t="shared" si="1776"/>
        <v/>
      </c>
      <c r="BK492" s="146" t="str">
        <f t="shared" si="1777"/>
        <v/>
      </c>
      <c r="BL492" s="25">
        <f t="shared" si="1894"/>
        <v>6050309</v>
      </c>
      <c r="BM492" s="146">
        <f t="shared" ref="BM492" si="1957">BM479</f>
        <v>1640</v>
      </c>
      <c r="BN492" s="146">
        <f t="shared" si="1665"/>
        <v>6</v>
      </c>
      <c r="BO492" s="146">
        <f t="shared" ref="BO492:BP492" si="1958">BO479</f>
        <v>3</v>
      </c>
      <c r="BP492" s="146">
        <f t="shared" si="1958"/>
        <v>9</v>
      </c>
      <c r="BQ492" s="146">
        <f>VLOOKUP(IF(A492=1,0,A492),宝石属性!$B$26:$D$41,2,0)</f>
        <v>5</v>
      </c>
      <c r="BR492" s="146">
        <f>VLOOKUP(IF(A492=1,0,A492),宝石属性!$B$26:$D$41,3,0)</f>
        <v>1</v>
      </c>
      <c r="BS492" s="146">
        <f t="shared" ref="BS492:BV492" si="1959">IF(BS479="","",BS479)</f>
        <v>2</v>
      </c>
      <c r="BT492" s="146">
        <f t="shared" si="1959"/>
        <v>3</v>
      </c>
      <c r="BU492" s="146" t="str">
        <f t="shared" si="1959"/>
        <v/>
      </c>
      <c r="BV492" s="146" t="str">
        <f t="shared" si="1959"/>
        <v/>
      </c>
      <c r="BW492" s="357">
        <f t="shared" si="1902"/>
        <v>2007</v>
      </c>
      <c r="BX492" s="357" t="str">
        <f t="shared" si="1903"/>
        <v/>
      </c>
    </row>
    <row r="493" spans="1:76" s="353" customFormat="1">
      <c r="A493" s="120">
        <f t="shared" si="1765"/>
        <v>50</v>
      </c>
      <c r="B493" s="120" t="s">
        <v>1110</v>
      </c>
      <c r="C493" s="120" t="str">
        <f t="shared" si="1682"/>
        <v>女头饰</v>
      </c>
      <c r="D493" s="120" t="str">
        <f t="shared" si="1892"/>
        <v>50级蓝装女头饰</v>
      </c>
      <c r="E493" s="120">
        <f>VLOOKUP($C493,$C$3:$M$15,COLUMNS($C$3:H$15),0)</f>
        <v>90</v>
      </c>
      <c r="F493" s="120" t="str">
        <f>VLOOKUP($C493,$C$3:$M$15,COLUMNS($C$3:I$15),0)</f>
        <v>maxmp_value</v>
      </c>
      <c r="G493" s="120">
        <f>VLOOKUP($C493,$C$3:$M$15,COLUMNS($C$3:J$15),0)</f>
        <v>140</v>
      </c>
      <c r="H493" s="120" t="str">
        <f>VLOOKUP($C493,$C$3:$M$15,COLUMNS($C$3:K$15),0)</f>
        <v>defend_value</v>
      </c>
      <c r="I493" s="120" t="str">
        <f>VLOOKUP($C493,$C$3:$M$15,COLUMNS($C$3:L$15),0)</f>
        <v/>
      </c>
      <c r="J493" s="120" t="str">
        <f>VLOOKUP($C493,$C$3:$M$15,COLUMNS($C$3:M$15),0)</f>
        <v/>
      </c>
      <c r="K493" s="344">
        <f t="shared" si="1683"/>
        <v>312</v>
      </c>
      <c r="L493" s="344">
        <f t="shared" si="1684"/>
        <v>317</v>
      </c>
      <c r="M493" s="344">
        <f t="shared" si="1685"/>
        <v>317</v>
      </c>
      <c r="N493" s="344">
        <f t="shared" si="1686"/>
        <v>321</v>
      </c>
      <c r="O493" s="344">
        <f t="shared" si="1687"/>
        <v>321</v>
      </c>
      <c r="P493" s="344">
        <f t="shared" si="1688"/>
        <v>326</v>
      </c>
      <c r="Q493" s="344">
        <f t="shared" si="1689"/>
        <v>326</v>
      </c>
      <c r="R493" s="344">
        <f t="shared" si="1690"/>
        <v>331</v>
      </c>
      <c r="S493" s="344">
        <f t="shared" si="1691"/>
        <v>331</v>
      </c>
      <c r="T493" s="344">
        <f t="shared" si="1692"/>
        <v>336</v>
      </c>
      <c r="U493" s="356">
        <v>3600</v>
      </c>
      <c r="V493" s="356">
        <v>2800</v>
      </c>
      <c r="W493" s="356">
        <v>2000</v>
      </c>
      <c r="X493" s="356">
        <v>1200</v>
      </c>
      <c r="Y493" s="356">
        <v>400</v>
      </c>
      <c r="Z493" s="344">
        <f t="shared" si="1693"/>
        <v>47</v>
      </c>
      <c r="AA493" s="344">
        <f t="shared" si="1694"/>
        <v>47</v>
      </c>
      <c r="AB493" s="344">
        <f t="shared" si="1695"/>
        <v>47</v>
      </c>
      <c r="AC493" s="344">
        <f t="shared" si="1696"/>
        <v>48</v>
      </c>
      <c r="AD493" s="344">
        <f t="shared" si="1697"/>
        <v>48</v>
      </c>
      <c r="AE493" s="344">
        <f t="shared" si="1698"/>
        <v>49</v>
      </c>
      <c r="AF493" s="344">
        <f t="shared" si="1699"/>
        <v>49</v>
      </c>
      <c r="AG493" s="344">
        <f t="shared" si="1700"/>
        <v>50</v>
      </c>
      <c r="AH493" s="344">
        <f t="shared" si="1701"/>
        <v>50</v>
      </c>
      <c r="AI493" s="344">
        <f t="shared" si="1702"/>
        <v>50</v>
      </c>
      <c r="AJ493" s="356">
        <v>3600</v>
      </c>
      <c r="AK493" s="356">
        <v>2800</v>
      </c>
      <c r="AL493" s="356">
        <v>2000</v>
      </c>
      <c r="AM493" s="356">
        <v>1200</v>
      </c>
      <c r="AN493" s="356">
        <v>400</v>
      </c>
      <c r="AO493" s="344" t="str">
        <f t="shared" si="1703"/>
        <v/>
      </c>
      <c r="AP493" s="344" t="str">
        <f t="shared" si="1704"/>
        <v/>
      </c>
      <c r="AQ493" s="344" t="str">
        <f t="shared" si="1705"/>
        <v/>
      </c>
      <c r="AR493" s="344" t="str">
        <f t="shared" si="1706"/>
        <v/>
      </c>
      <c r="AS493" s="344" t="str">
        <f t="shared" si="1707"/>
        <v/>
      </c>
      <c r="AT493" s="344" t="str">
        <f t="shared" si="1708"/>
        <v/>
      </c>
      <c r="AU493" s="344" t="str">
        <f t="shared" si="1709"/>
        <v/>
      </c>
      <c r="AV493" s="344" t="str">
        <f t="shared" si="1710"/>
        <v/>
      </c>
      <c r="AW493" s="344" t="str">
        <f t="shared" si="1711"/>
        <v/>
      </c>
      <c r="AX493" s="344" t="str">
        <f t="shared" si="1712"/>
        <v/>
      </c>
      <c r="AY493" s="356">
        <v>3600</v>
      </c>
      <c r="AZ493" s="356">
        <v>2800</v>
      </c>
      <c r="BA493" s="356">
        <v>2000</v>
      </c>
      <c r="BB493" s="356">
        <v>1200</v>
      </c>
      <c r="BC493" s="356">
        <v>400</v>
      </c>
      <c r="BD493" s="353" t="str">
        <f t="shared" ref="BD493:BH493" si="1960">IF(BD298="","",BD298+60)</f>
        <v/>
      </c>
      <c r="BE493" s="353" t="str">
        <f t="shared" si="1960"/>
        <v/>
      </c>
      <c r="BF493" s="353" t="str">
        <f t="shared" si="1960"/>
        <v/>
      </c>
      <c r="BG493" s="353" t="str">
        <f t="shared" si="1960"/>
        <v/>
      </c>
      <c r="BH493" s="353" t="str">
        <f t="shared" si="1960"/>
        <v/>
      </c>
      <c r="BI493" s="146" t="str">
        <f t="shared" si="1775"/>
        <v/>
      </c>
      <c r="BJ493" s="352" t="str">
        <f t="shared" si="1776"/>
        <v/>
      </c>
      <c r="BK493" s="146" t="str">
        <f t="shared" si="1777"/>
        <v/>
      </c>
      <c r="BL493" s="25">
        <f t="shared" si="1894"/>
        <v>6050310</v>
      </c>
      <c r="BM493" s="146">
        <f t="shared" ref="BM493" si="1961">BM480</f>
        <v>1384</v>
      </c>
      <c r="BN493" s="146">
        <f t="shared" si="1665"/>
        <v>6</v>
      </c>
      <c r="BO493" s="146">
        <f t="shared" ref="BO493:BP493" si="1962">BO480</f>
        <v>3</v>
      </c>
      <c r="BP493" s="146">
        <f t="shared" si="1962"/>
        <v>10</v>
      </c>
      <c r="BQ493" s="146">
        <f>VLOOKUP(IF(A493=1,0,A493),宝石属性!$B$26:$D$41,2,0)</f>
        <v>5</v>
      </c>
      <c r="BR493" s="146">
        <f>VLOOKUP(IF(A493=1,0,A493),宝石属性!$B$26:$D$41,3,0)</f>
        <v>1</v>
      </c>
      <c r="BS493" s="146">
        <f t="shared" ref="BS493:BV493" si="1963">IF(BS480="","",BS480)</f>
        <v>2</v>
      </c>
      <c r="BT493" s="146">
        <f t="shared" si="1963"/>
        <v>3</v>
      </c>
      <c r="BU493" s="146" t="str">
        <f t="shared" si="1963"/>
        <v/>
      </c>
      <c r="BV493" s="146" t="str">
        <f t="shared" si="1963"/>
        <v/>
      </c>
      <c r="BW493" s="357">
        <f t="shared" si="1902"/>
        <v>2007</v>
      </c>
      <c r="BX493" s="357" t="str">
        <f t="shared" si="1903"/>
        <v/>
      </c>
    </row>
    <row r="494" spans="1:76" s="353" customFormat="1">
      <c r="A494" s="120">
        <f t="shared" si="1765"/>
        <v>50</v>
      </c>
      <c r="B494" s="120" t="s">
        <v>1110</v>
      </c>
      <c r="C494" s="120" t="str">
        <f t="shared" si="1682"/>
        <v>项链</v>
      </c>
      <c r="D494" s="120" t="str">
        <f t="shared" si="1892"/>
        <v>50级蓝装项链</v>
      </c>
      <c r="E494" s="120">
        <f>VLOOKUP($C494,$C$3:$M$15,COLUMNS($C$3:H$15),0)</f>
        <v>150</v>
      </c>
      <c r="F494" s="120" t="str">
        <f>VLOOKUP($C494,$C$3:$M$15,COLUMNS($C$3:I$15),0)</f>
        <v>magicattack_value</v>
      </c>
      <c r="G494" s="120">
        <f>VLOOKUP($C494,$C$3:$M$15,COLUMNS($C$3:J$15),0)</f>
        <v>160</v>
      </c>
      <c r="H494" s="120" t="str">
        <f>VLOOKUP($C494,$C$3:$M$15,COLUMNS($C$3:K$15),0)</f>
        <v>magicdef_value</v>
      </c>
      <c r="I494" s="120" t="str">
        <f>VLOOKUP($C494,$C$3:$M$15,COLUMNS($C$3:L$15),0)</f>
        <v/>
      </c>
      <c r="J494" s="120" t="str">
        <f>VLOOKUP($C494,$C$3:$M$15,COLUMNS($C$3:M$15),0)</f>
        <v/>
      </c>
      <c r="K494" s="344">
        <f t="shared" si="1683"/>
        <v>86</v>
      </c>
      <c r="L494" s="344">
        <f t="shared" si="1684"/>
        <v>87</v>
      </c>
      <c r="M494" s="344">
        <f t="shared" si="1685"/>
        <v>87</v>
      </c>
      <c r="N494" s="344">
        <f t="shared" si="1686"/>
        <v>88</v>
      </c>
      <c r="O494" s="344">
        <f t="shared" si="1687"/>
        <v>88</v>
      </c>
      <c r="P494" s="344">
        <f t="shared" si="1688"/>
        <v>90</v>
      </c>
      <c r="Q494" s="344">
        <f t="shared" si="1689"/>
        <v>90</v>
      </c>
      <c r="R494" s="344">
        <f t="shared" si="1690"/>
        <v>91</v>
      </c>
      <c r="S494" s="344">
        <f t="shared" si="1691"/>
        <v>91</v>
      </c>
      <c r="T494" s="344">
        <f t="shared" si="1692"/>
        <v>92</v>
      </c>
      <c r="U494" s="356">
        <v>3600</v>
      </c>
      <c r="V494" s="356">
        <v>2800</v>
      </c>
      <c r="W494" s="356">
        <v>2000</v>
      </c>
      <c r="X494" s="356">
        <v>1200</v>
      </c>
      <c r="Y494" s="356">
        <v>400</v>
      </c>
      <c r="Z494" s="344">
        <f t="shared" si="1693"/>
        <v>46</v>
      </c>
      <c r="AA494" s="344">
        <f t="shared" si="1694"/>
        <v>46</v>
      </c>
      <c r="AB494" s="344">
        <f t="shared" si="1695"/>
        <v>46</v>
      </c>
      <c r="AC494" s="344">
        <f t="shared" si="1696"/>
        <v>47</v>
      </c>
      <c r="AD494" s="344">
        <f t="shared" si="1697"/>
        <v>47</v>
      </c>
      <c r="AE494" s="344">
        <f t="shared" si="1698"/>
        <v>48</v>
      </c>
      <c r="AF494" s="344">
        <f t="shared" si="1699"/>
        <v>48</v>
      </c>
      <c r="AG494" s="344">
        <f t="shared" si="1700"/>
        <v>48</v>
      </c>
      <c r="AH494" s="344">
        <f t="shared" si="1701"/>
        <v>48</v>
      </c>
      <c r="AI494" s="344">
        <f t="shared" si="1702"/>
        <v>49</v>
      </c>
      <c r="AJ494" s="356">
        <v>3600</v>
      </c>
      <c r="AK494" s="356">
        <v>2800</v>
      </c>
      <c r="AL494" s="356">
        <v>2000</v>
      </c>
      <c r="AM494" s="356">
        <v>1200</v>
      </c>
      <c r="AN494" s="356">
        <v>400</v>
      </c>
      <c r="AO494" s="344" t="str">
        <f t="shared" si="1703"/>
        <v/>
      </c>
      <c r="AP494" s="344" t="str">
        <f t="shared" si="1704"/>
        <v/>
      </c>
      <c r="AQ494" s="344" t="str">
        <f t="shared" si="1705"/>
        <v/>
      </c>
      <c r="AR494" s="344" t="str">
        <f t="shared" si="1706"/>
        <v/>
      </c>
      <c r="AS494" s="344" t="str">
        <f t="shared" si="1707"/>
        <v/>
      </c>
      <c r="AT494" s="344" t="str">
        <f t="shared" si="1708"/>
        <v/>
      </c>
      <c r="AU494" s="344" t="str">
        <f t="shared" si="1709"/>
        <v/>
      </c>
      <c r="AV494" s="344" t="str">
        <f t="shared" si="1710"/>
        <v/>
      </c>
      <c r="AW494" s="344" t="str">
        <f t="shared" si="1711"/>
        <v/>
      </c>
      <c r="AX494" s="344" t="str">
        <f t="shared" si="1712"/>
        <v/>
      </c>
      <c r="AY494" s="356">
        <v>3600</v>
      </c>
      <c r="AZ494" s="356">
        <v>2800</v>
      </c>
      <c r="BA494" s="356">
        <v>2000</v>
      </c>
      <c r="BB494" s="356">
        <v>1200</v>
      </c>
      <c r="BC494" s="356">
        <v>400</v>
      </c>
      <c r="BD494" s="353" t="str">
        <f t="shared" ref="BD494:BH494" si="1964">IF(BD299="","",BD299+60)</f>
        <v/>
      </c>
      <c r="BE494" s="353" t="str">
        <f t="shared" si="1964"/>
        <v/>
      </c>
      <c r="BF494" s="353" t="str">
        <f t="shared" si="1964"/>
        <v/>
      </c>
      <c r="BG494" s="353" t="str">
        <f t="shared" si="1964"/>
        <v/>
      </c>
      <c r="BH494" s="353" t="str">
        <f t="shared" si="1964"/>
        <v/>
      </c>
      <c r="BI494" s="146" t="str">
        <f t="shared" si="1775"/>
        <v/>
      </c>
      <c r="BJ494" s="352" t="str">
        <f t="shared" si="1776"/>
        <v/>
      </c>
      <c r="BK494" s="146" t="str">
        <f t="shared" si="1777"/>
        <v/>
      </c>
      <c r="BL494" s="25">
        <f t="shared" si="1894"/>
        <v>6050411</v>
      </c>
      <c r="BM494" s="146">
        <f t="shared" ref="BM494" si="1965">BM481</f>
        <v>40</v>
      </c>
      <c r="BN494" s="146">
        <f t="shared" ref="BN494:BN557" si="1966">BN299+1</f>
        <v>6</v>
      </c>
      <c r="BO494" s="146">
        <f t="shared" ref="BO494:BP494" si="1967">BO481</f>
        <v>4</v>
      </c>
      <c r="BP494" s="146">
        <f t="shared" si="1967"/>
        <v>11</v>
      </c>
      <c r="BQ494" s="146">
        <f>VLOOKUP(IF(A494=1,0,A494),宝石属性!$B$26:$D$41,2,0)</f>
        <v>5</v>
      </c>
      <c r="BR494" s="146">
        <f>VLOOKUP(IF(A494=1,0,A494),宝石属性!$B$26:$D$41,3,0)</f>
        <v>1</v>
      </c>
      <c r="BS494" s="146">
        <f t="shared" ref="BS494:BV494" si="1968">IF(BS481="","",BS481)</f>
        <v>4</v>
      </c>
      <c r="BT494" s="146">
        <f t="shared" si="1968"/>
        <v>5</v>
      </c>
      <c r="BU494" s="146" t="str">
        <f t="shared" si="1968"/>
        <v/>
      </c>
      <c r="BV494" s="146" t="str">
        <f t="shared" si="1968"/>
        <v/>
      </c>
      <c r="BW494" s="357">
        <f t="shared" si="1902"/>
        <v>2010</v>
      </c>
      <c r="BX494" s="357" t="str">
        <f t="shared" si="1903"/>
        <v/>
      </c>
    </row>
    <row r="495" spans="1:76" s="353" customFormat="1">
      <c r="A495" s="120">
        <f t="shared" si="1765"/>
        <v>50</v>
      </c>
      <c r="B495" s="120" t="s">
        <v>1110</v>
      </c>
      <c r="C495" s="120" t="str">
        <f t="shared" si="1682"/>
        <v>腰带</v>
      </c>
      <c r="D495" s="120" t="str">
        <f t="shared" si="1892"/>
        <v>50级蓝装腰带</v>
      </c>
      <c r="E495" s="120">
        <f>VLOOKUP($C495,$C$3:$M$15,COLUMNS($C$3:H$15),0)</f>
        <v>60</v>
      </c>
      <c r="F495" s="120" t="str">
        <f>VLOOKUP($C495,$C$3:$M$15,COLUMNS($C$3:I$15),0)</f>
        <v>maxhp_value</v>
      </c>
      <c r="G495" s="120">
        <f>VLOOKUP($C495,$C$3:$M$15,COLUMNS($C$3:J$15),0)</f>
        <v>140</v>
      </c>
      <c r="H495" s="120" t="str">
        <f>VLOOKUP($C495,$C$3:$M$15,COLUMNS($C$3:K$15),0)</f>
        <v>defend_value</v>
      </c>
      <c r="I495" s="120" t="str">
        <f>VLOOKUP($C495,$C$3:$M$15,COLUMNS($C$3:L$15),0)</f>
        <v/>
      </c>
      <c r="J495" s="120" t="str">
        <f>VLOOKUP($C495,$C$3:$M$15,COLUMNS($C$3:M$15),0)</f>
        <v/>
      </c>
      <c r="K495" s="344">
        <f t="shared" si="1683"/>
        <v>374</v>
      </c>
      <c r="L495" s="344">
        <f t="shared" si="1684"/>
        <v>380</v>
      </c>
      <c r="M495" s="344">
        <f t="shared" si="1685"/>
        <v>380</v>
      </c>
      <c r="N495" s="344">
        <f t="shared" si="1686"/>
        <v>386</v>
      </c>
      <c r="O495" s="344">
        <f t="shared" si="1687"/>
        <v>386</v>
      </c>
      <c r="P495" s="344">
        <f t="shared" si="1688"/>
        <v>392</v>
      </c>
      <c r="Q495" s="344">
        <f t="shared" si="1689"/>
        <v>392</v>
      </c>
      <c r="R495" s="344">
        <f t="shared" si="1690"/>
        <v>398</v>
      </c>
      <c r="S495" s="344">
        <f t="shared" si="1691"/>
        <v>398</v>
      </c>
      <c r="T495" s="344">
        <f t="shared" si="1692"/>
        <v>403</v>
      </c>
      <c r="U495" s="356">
        <v>3600</v>
      </c>
      <c r="V495" s="356">
        <v>2800</v>
      </c>
      <c r="W495" s="356">
        <v>2000</v>
      </c>
      <c r="X495" s="356">
        <v>1200</v>
      </c>
      <c r="Y495" s="356">
        <v>400</v>
      </c>
      <c r="Z495" s="344">
        <f t="shared" si="1693"/>
        <v>31</v>
      </c>
      <c r="AA495" s="344">
        <f t="shared" si="1694"/>
        <v>32</v>
      </c>
      <c r="AB495" s="344">
        <f t="shared" si="1695"/>
        <v>32</v>
      </c>
      <c r="AC495" s="344">
        <f t="shared" si="1696"/>
        <v>32</v>
      </c>
      <c r="AD495" s="344">
        <f t="shared" si="1697"/>
        <v>32</v>
      </c>
      <c r="AE495" s="344">
        <f t="shared" si="1698"/>
        <v>33</v>
      </c>
      <c r="AF495" s="344">
        <f t="shared" si="1699"/>
        <v>33</v>
      </c>
      <c r="AG495" s="344">
        <f t="shared" si="1700"/>
        <v>33</v>
      </c>
      <c r="AH495" s="344">
        <f t="shared" si="1701"/>
        <v>33</v>
      </c>
      <c r="AI495" s="344">
        <f t="shared" si="1702"/>
        <v>34</v>
      </c>
      <c r="AJ495" s="356">
        <v>3600</v>
      </c>
      <c r="AK495" s="356">
        <v>2800</v>
      </c>
      <c r="AL495" s="356">
        <v>2000</v>
      </c>
      <c r="AM495" s="356">
        <v>1200</v>
      </c>
      <c r="AN495" s="356">
        <v>400</v>
      </c>
      <c r="AO495" s="344" t="str">
        <f t="shared" si="1703"/>
        <v/>
      </c>
      <c r="AP495" s="344" t="str">
        <f t="shared" si="1704"/>
        <v/>
      </c>
      <c r="AQ495" s="344" t="str">
        <f t="shared" si="1705"/>
        <v/>
      </c>
      <c r="AR495" s="344" t="str">
        <f t="shared" si="1706"/>
        <v/>
      </c>
      <c r="AS495" s="344" t="str">
        <f t="shared" si="1707"/>
        <v/>
      </c>
      <c r="AT495" s="344" t="str">
        <f t="shared" si="1708"/>
        <v/>
      </c>
      <c r="AU495" s="344" t="str">
        <f t="shared" si="1709"/>
        <v/>
      </c>
      <c r="AV495" s="344" t="str">
        <f t="shared" si="1710"/>
        <v/>
      </c>
      <c r="AW495" s="344" t="str">
        <f t="shared" si="1711"/>
        <v/>
      </c>
      <c r="AX495" s="344" t="str">
        <f t="shared" si="1712"/>
        <v/>
      </c>
      <c r="AY495" s="356">
        <v>3600</v>
      </c>
      <c r="AZ495" s="356">
        <v>2800</v>
      </c>
      <c r="BA495" s="356">
        <v>2000</v>
      </c>
      <c r="BB495" s="356">
        <v>1200</v>
      </c>
      <c r="BC495" s="356">
        <v>400</v>
      </c>
      <c r="BD495" s="353" t="str">
        <f t="shared" ref="BD495:BH495" si="1969">IF(BD300="","",BD300+60)</f>
        <v/>
      </c>
      <c r="BE495" s="353" t="str">
        <f t="shared" si="1969"/>
        <v/>
      </c>
      <c r="BF495" s="353" t="str">
        <f t="shared" si="1969"/>
        <v/>
      </c>
      <c r="BG495" s="353" t="str">
        <f t="shared" si="1969"/>
        <v/>
      </c>
      <c r="BH495" s="353" t="str">
        <f t="shared" si="1969"/>
        <v/>
      </c>
      <c r="BI495" s="146" t="str">
        <f t="shared" si="1775"/>
        <v/>
      </c>
      <c r="BJ495" s="352" t="str">
        <f t="shared" si="1776"/>
        <v/>
      </c>
      <c r="BK495" s="146" t="str">
        <f t="shared" si="1777"/>
        <v/>
      </c>
      <c r="BL495" s="25">
        <f t="shared" si="1894"/>
        <v>6050512</v>
      </c>
      <c r="BM495" s="146">
        <f t="shared" ref="BM495" si="1970">BM482</f>
        <v>72</v>
      </c>
      <c r="BN495" s="146">
        <f t="shared" si="1966"/>
        <v>6</v>
      </c>
      <c r="BO495" s="146">
        <f t="shared" ref="BO495:BP495" si="1971">BO482</f>
        <v>5</v>
      </c>
      <c r="BP495" s="146">
        <f t="shared" si="1971"/>
        <v>12</v>
      </c>
      <c r="BQ495" s="146">
        <f>VLOOKUP(IF(A495=1,0,A495),宝石属性!$B$26:$D$41,2,0)</f>
        <v>5</v>
      </c>
      <c r="BR495" s="146">
        <f>VLOOKUP(IF(A495=1,0,A495),宝石属性!$B$26:$D$41,3,0)</f>
        <v>1</v>
      </c>
      <c r="BS495" s="146">
        <f t="shared" ref="BS495:BV495" si="1972">IF(BS482="","",BS482)</f>
        <v>1</v>
      </c>
      <c r="BT495" s="146">
        <f t="shared" si="1972"/>
        <v>6</v>
      </c>
      <c r="BU495" s="146">
        <f t="shared" si="1972"/>
        <v>9</v>
      </c>
      <c r="BV495" s="146" t="str">
        <f t="shared" si="1972"/>
        <v/>
      </c>
      <c r="BW495" s="357">
        <f t="shared" si="1902"/>
        <v>2013</v>
      </c>
      <c r="BX495" s="357" t="str">
        <f t="shared" si="1903"/>
        <v/>
      </c>
    </row>
    <row r="496" spans="1:76" s="353" customFormat="1">
      <c r="A496" s="120">
        <f t="shared" si="1765"/>
        <v>50</v>
      </c>
      <c r="B496" s="120" t="s">
        <v>1110</v>
      </c>
      <c r="C496" s="120" t="str">
        <f t="shared" si="1682"/>
        <v>鞋子</v>
      </c>
      <c r="D496" s="120" t="str">
        <f t="shared" si="1892"/>
        <v>50级蓝装鞋子</v>
      </c>
      <c r="E496" s="120">
        <f>VLOOKUP($C496,$C$3:$M$15,COLUMNS($C$3:H$15),0)</f>
        <v>160</v>
      </c>
      <c r="F496" s="120" t="str">
        <f>VLOOKUP($C496,$C$3:$M$15,COLUMNS($C$3:I$15),0)</f>
        <v>magicdef_value</v>
      </c>
      <c r="G496" s="120">
        <f>VLOOKUP($C496,$C$3:$M$15,COLUMNS($C$3:J$15),0)</f>
        <v>200</v>
      </c>
      <c r="H496" s="120" t="str">
        <f>VLOOKUP($C496,$C$3:$M$15,COLUMNS($C$3:K$15),0)</f>
        <v>speed_value</v>
      </c>
      <c r="I496" s="120" t="str">
        <f>VLOOKUP($C496,$C$3:$M$15,COLUMNS($C$3:L$15),0)</f>
        <v/>
      </c>
      <c r="J496" s="120" t="str">
        <f>VLOOKUP($C496,$C$3:$M$15,COLUMNS($C$3:M$15),0)</f>
        <v/>
      </c>
      <c r="K496" s="344">
        <f t="shared" si="1683"/>
        <v>46</v>
      </c>
      <c r="L496" s="344">
        <f t="shared" si="1684"/>
        <v>46</v>
      </c>
      <c r="M496" s="344">
        <f t="shared" si="1685"/>
        <v>46</v>
      </c>
      <c r="N496" s="344">
        <f t="shared" si="1686"/>
        <v>47</v>
      </c>
      <c r="O496" s="344">
        <f t="shared" si="1687"/>
        <v>47</v>
      </c>
      <c r="P496" s="344">
        <f t="shared" si="1688"/>
        <v>48</v>
      </c>
      <c r="Q496" s="344">
        <f t="shared" si="1689"/>
        <v>48</v>
      </c>
      <c r="R496" s="344">
        <f t="shared" si="1690"/>
        <v>48</v>
      </c>
      <c r="S496" s="344">
        <f t="shared" si="1691"/>
        <v>48</v>
      </c>
      <c r="T496" s="344">
        <f t="shared" si="1692"/>
        <v>49</v>
      </c>
      <c r="U496" s="356">
        <v>3600</v>
      </c>
      <c r="V496" s="356">
        <v>2800</v>
      </c>
      <c r="W496" s="356">
        <v>2000</v>
      </c>
      <c r="X496" s="356">
        <v>1200</v>
      </c>
      <c r="Y496" s="356">
        <v>400</v>
      </c>
      <c r="Z496" s="344">
        <f t="shared" si="1693"/>
        <v>39</v>
      </c>
      <c r="AA496" s="344">
        <f t="shared" si="1694"/>
        <v>40</v>
      </c>
      <c r="AB496" s="344">
        <f t="shared" si="1695"/>
        <v>40</v>
      </c>
      <c r="AC496" s="344">
        <f t="shared" si="1696"/>
        <v>42</v>
      </c>
      <c r="AD496" s="344">
        <f t="shared" si="1697"/>
        <v>42</v>
      </c>
      <c r="AE496" s="344">
        <f t="shared" si="1698"/>
        <v>43</v>
      </c>
      <c r="AF496" s="344">
        <f t="shared" si="1699"/>
        <v>43</v>
      </c>
      <c r="AG496" s="344">
        <f t="shared" si="1700"/>
        <v>44</v>
      </c>
      <c r="AH496" s="344">
        <f t="shared" si="1701"/>
        <v>44</v>
      </c>
      <c r="AI496" s="344">
        <f t="shared" si="1702"/>
        <v>46</v>
      </c>
      <c r="AJ496" s="356">
        <v>3600</v>
      </c>
      <c r="AK496" s="356">
        <v>2800</v>
      </c>
      <c r="AL496" s="356">
        <v>2000</v>
      </c>
      <c r="AM496" s="356">
        <v>1200</v>
      </c>
      <c r="AN496" s="356">
        <v>400</v>
      </c>
      <c r="AO496" s="344" t="str">
        <f t="shared" si="1703"/>
        <v/>
      </c>
      <c r="AP496" s="344" t="str">
        <f t="shared" si="1704"/>
        <v/>
      </c>
      <c r="AQ496" s="344" t="str">
        <f t="shared" si="1705"/>
        <v/>
      </c>
      <c r="AR496" s="344" t="str">
        <f t="shared" si="1706"/>
        <v/>
      </c>
      <c r="AS496" s="344" t="str">
        <f t="shared" si="1707"/>
        <v/>
      </c>
      <c r="AT496" s="344" t="str">
        <f t="shared" si="1708"/>
        <v/>
      </c>
      <c r="AU496" s="344" t="str">
        <f t="shared" si="1709"/>
        <v/>
      </c>
      <c r="AV496" s="344" t="str">
        <f t="shared" si="1710"/>
        <v/>
      </c>
      <c r="AW496" s="344" t="str">
        <f t="shared" si="1711"/>
        <v/>
      </c>
      <c r="AX496" s="344" t="str">
        <f t="shared" si="1712"/>
        <v/>
      </c>
      <c r="AY496" s="356">
        <v>3600</v>
      </c>
      <c r="AZ496" s="356">
        <v>2800</v>
      </c>
      <c r="BA496" s="356">
        <v>2000</v>
      </c>
      <c r="BB496" s="356">
        <v>1200</v>
      </c>
      <c r="BC496" s="356">
        <v>400</v>
      </c>
      <c r="BD496" s="353" t="str">
        <f t="shared" ref="BD496:BH496" si="1973">IF(BD301="","",BD301+60)</f>
        <v/>
      </c>
      <c r="BE496" s="353" t="str">
        <f t="shared" si="1973"/>
        <v/>
      </c>
      <c r="BF496" s="353" t="str">
        <f t="shared" si="1973"/>
        <v/>
      </c>
      <c r="BG496" s="353" t="str">
        <f t="shared" si="1973"/>
        <v/>
      </c>
      <c r="BH496" s="353" t="str">
        <f t="shared" si="1973"/>
        <v/>
      </c>
      <c r="BI496" s="146" t="str">
        <f t="shared" si="1775"/>
        <v/>
      </c>
      <c r="BJ496" s="352" t="str">
        <f t="shared" si="1776"/>
        <v/>
      </c>
      <c r="BK496" s="146" t="str">
        <f t="shared" si="1777"/>
        <v/>
      </c>
      <c r="BL496" s="25">
        <f t="shared" si="1894"/>
        <v>6050613</v>
      </c>
      <c r="BM496" s="146">
        <f t="shared" ref="BM496" si="1974">BM483</f>
        <v>88</v>
      </c>
      <c r="BN496" s="146">
        <f t="shared" si="1966"/>
        <v>6</v>
      </c>
      <c r="BO496" s="146">
        <f t="shared" ref="BO496:BP496" si="1975">BO483</f>
        <v>6</v>
      </c>
      <c r="BP496" s="146">
        <f t="shared" si="1975"/>
        <v>13</v>
      </c>
      <c r="BQ496" s="146">
        <f>VLOOKUP(IF(A496=1,0,A496),宝石属性!$B$26:$D$41,2,0)</f>
        <v>5</v>
      </c>
      <c r="BR496" s="146">
        <f>VLOOKUP(IF(A496=1,0,A496),宝石属性!$B$26:$D$41,3,0)</f>
        <v>1</v>
      </c>
      <c r="BS496" s="146">
        <f t="shared" ref="BS496:BV496" si="1976">IF(BS483="","",BS483)</f>
        <v>6</v>
      </c>
      <c r="BT496" s="146">
        <f t="shared" si="1976"/>
        <v>9</v>
      </c>
      <c r="BU496" s="146" t="str">
        <f t="shared" si="1976"/>
        <v/>
      </c>
      <c r="BV496" s="146" t="str">
        <f t="shared" si="1976"/>
        <v/>
      </c>
      <c r="BW496" s="357">
        <f t="shared" si="1902"/>
        <v>2016</v>
      </c>
      <c r="BX496" s="357" t="str">
        <f t="shared" si="1903"/>
        <v/>
      </c>
    </row>
    <row r="497" spans="1:76" s="353" customFormat="1">
      <c r="A497" s="120">
        <f t="shared" si="1765"/>
        <v>60</v>
      </c>
      <c r="B497" s="120" t="s">
        <v>1110</v>
      </c>
      <c r="C497" s="120" t="str">
        <f t="shared" ref="C497:C560" si="1977">C484</f>
        <v>剑</v>
      </c>
      <c r="D497" s="120" t="str">
        <f t="shared" si="1892"/>
        <v>60级蓝装剑</v>
      </c>
      <c r="E497" s="120">
        <f>VLOOKUP($C497,$C$3:$M$15,COLUMNS($C$3:H$15),0)</f>
        <v>130</v>
      </c>
      <c r="F497" s="120" t="str">
        <f>VLOOKUP($C497,$C$3:$M$15,COLUMNS($C$3:I$15),0)</f>
        <v>phyattack_value</v>
      </c>
      <c r="G497" s="120">
        <f>VLOOKUP($C497,$C$3:$M$15,COLUMNS($C$3:J$15),0)</f>
        <v>150</v>
      </c>
      <c r="H497" s="120" t="str">
        <f>VLOOKUP($C497,$C$3:$M$15,COLUMNS($C$3:K$15),0)</f>
        <v>magicattack_value</v>
      </c>
      <c r="I497" s="120">
        <f>VLOOKUP($C497,$C$3:$M$15,COLUMNS($C$3:L$15),0)</f>
        <v>170</v>
      </c>
      <c r="J497" s="120" t="str">
        <f>VLOOKUP($C497,$C$3:$M$15,COLUMNS($C$3:M$15),0)</f>
        <v>medical_value</v>
      </c>
      <c r="K497" s="344">
        <f t="shared" ref="K497:K560" si="1978">ROUND(VLOOKUP($C497,$C$3:$P$15,12,0)*$A497*(VLOOKUP($E497,$N$18:$AD$25,12,0)+(VLOOKUP($E497,$N$18:$AD$25,13,0)-VLOOKUP($E497,$N$18:$AD$25,12,0))*C$20),0)</f>
        <v>374</v>
      </c>
      <c r="L497" s="344">
        <f t="shared" ref="L497:L560" si="1979">ROUND(VLOOKUP($C497,$C$3:$P$15,12,0)*$A497*(VLOOKUP($E497,$N$18:$AD$25,12,0)+(VLOOKUP($E497,$N$18:$AD$25,13,0)-VLOOKUP($E497,$N$18:$AD$25,12,0))*D$20),0)</f>
        <v>380</v>
      </c>
      <c r="M497" s="344">
        <f t="shared" ref="M497:M560" si="1980">ROUND(VLOOKUP($C497,$C$3:$P$15,12,0)*$A497*(VLOOKUP($E497,$N$18:$AD$25,12,0)+(VLOOKUP($E497,$N$18:$AD$25,13,0)-VLOOKUP($E497,$N$18:$AD$25,12,0))*E$20),0)</f>
        <v>380</v>
      </c>
      <c r="N497" s="344">
        <f t="shared" ref="N497:N560" si="1981">ROUND(VLOOKUP($C497,$C$3:$P$15,12,0)*$A497*(VLOOKUP($E497,$N$18:$AD$25,12,0)+(VLOOKUP($E497,$N$18:$AD$25,13,0)-VLOOKUP($E497,$N$18:$AD$25,12,0))*F$20),0)</f>
        <v>386</v>
      </c>
      <c r="O497" s="344">
        <f t="shared" ref="O497:O560" si="1982">ROUND(VLOOKUP($C497,$C$3:$P$15,12,0)*$A497*(VLOOKUP($E497,$N$18:$AD$25,12,0)+(VLOOKUP($E497,$N$18:$AD$25,13,0)-VLOOKUP($E497,$N$18:$AD$25,12,0))*G$20),0)</f>
        <v>386</v>
      </c>
      <c r="P497" s="344">
        <f t="shared" ref="P497:P560" si="1983">ROUND(VLOOKUP($C497,$C$3:$P$15,12,0)*$A497*(VLOOKUP($E497,$N$18:$AD$25,12,0)+(VLOOKUP($E497,$N$18:$AD$25,13,0)-VLOOKUP($E497,$N$18:$AD$25,12,0))*H$20),0)</f>
        <v>392</v>
      </c>
      <c r="Q497" s="344">
        <f t="shared" ref="Q497:Q560" si="1984">ROUND(VLOOKUP($C497,$C$3:$P$15,12,0)*$A497*(VLOOKUP($E497,$N$18:$AD$25,12,0)+(VLOOKUP($E497,$N$18:$AD$25,13,0)-VLOOKUP($E497,$N$18:$AD$25,12,0))*I$20),0)</f>
        <v>392</v>
      </c>
      <c r="R497" s="344">
        <f t="shared" ref="R497:R560" si="1985">ROUND(VLOOKUP($C497,$C$3:$P$15,12,0)*$A497*(VLOOKUP($E497,$N$18:$AD$25,12,0)+(VLOOKUP($E497,$N$18:$AD$25,13,0)-VLOOKUP($E497,$N$18:$AD$25,12,0))*J$20),0)</f>
        <v>398</v>
      </c>
      <c r="S497" s="344">
        <f t="shared" ref="S497:S560" si="1986">ROUND(VLOOKUP($C497,$C$3:$P$15,12,0)*$A497*(VLOOKUP($E497,$N$18:$AD$25,12,0)+(VLOOKUP($E497,$N$18:$AD$25,13,0)-VLOOKUP($E497,$N$18:$AD$25,12,0))*K$20),0)</f>
        <v>398</v>
      </c>
      <c r="T497" s="344">
        <f t="shared" ref="T497:T560" si="1987">ROUND(VLOOKUP($C497,$C$3:$P$15,12,0)*$A497*(VLOOKUP($E497,$N$18:$AD$25,12,0)+(VLOOKUP($E497,$N$18:$AD$25,13,0)-VLOOKUP($E497,$N$18:$AD$25,12,0))*L$20),0)</f>
        <v>403</v>
      </c>
      <c r="U497" s="356">
        <v>3600</v>
      </c>
      <c r="V497" s="356">
        <v>2800</v>
      </c>
      <c r="W497" s="356">
        <v>2000</v>
      </c>
      <c r="X497" s="356">
        <v>1200</v>
      </c>
      <c r="Y497" s="356">
        <v>400</v>
      </c>
      <c r="Z497" s="344">
        <f t="shared" ref="Z497:Z560" si="1988">ROUND(VLOOKUP($C497,$C$3:$P$15,13,0)*$A497*(VLOOKUP($G497,$N$18:$AD$25,12,0)+(VLOOKUP($G497,$N$18:$AD$25,13,0)-VLOOKUP($G497,$N$18:$AD$25,12,0))*C$20),0)</f>
        <v>84</v>
      </c>
      <c r="AA497" s="344">
        <f t="shared" ref="AA497:AA560" si="1989">ROUND(VLOOKUP($C497,$C$3:$P$15,13,0)*$A497*(VLOOKUP($G497,$N$18:$AD$25,12,0)+(VLOOKUP($G497,$N$18:$AD$25,13,0)-VLOOKUP($G497,$N$18:$AD$25,12,0))*D$20),0)</f>
        <v>85</v>
      </c>
      <c r="AB497" s="344">
        <f t="shared" ref="AB497:AB560" si="1990">ROUND(VLOOKUP($C497,$C$3:$P$15,13,0)*$A497*(VLOOKUP($G497,$N$18:$AD$25,12,0)+(VLOOKUP($G497,$N$18:$AD$25,13,0)-VLOOKUP($G497,$N$18:$AD$25,12,0))*E$20),0)</f>
        <v>85</v>
      </c>
      <c r="AC497" s="344">
        <f t="shared" ref="AC497:AC560" si="1991">ROUND(VLOOKUP($C497,$C$3:$P$15,13,0)*$A497*(VLOOKUP($G497,$N$18:$AD$25,12,0)+(VLOOKUP($G497,$N$18:$AD$25,13,0)-VLOOKUP($G497,$N$18:$AD$25,12,0))*F$20),0)</f>
        <v>87</v>
      </c>
      <c r="AD497" s="344">
        <f t="shared" ref="AD497:AD560" si="1992">ROUND(VLOOKUP($C497,$C$3:$P$15,13,0)*$A497*(VLOOKUP($G497,$N$18:$AD$25,12,0)+(VLOOKUP($G497,$N$18:$AD$25,13,0)-VLOOKUP($G497,$N$18:$AD$25,12,0))*G$20),0)</f>
        <v>87</v>
      </c>
      <c r="AE497" s="344">
        <f t="shared" ref="AE497:AE560" si="1993">ROUND(VLOOKUP($C497,$C$3:$P$15,13,0)*$A497*(VLOOKUP($G497,$N$18:$AD$25,12,0)+(VLOOKUP($G497,$N$18:$AD$25,13,0)-VLOOKUP($G497,$N$18:$AD$25,12,0))*H$20),0)</f>
        <v>88</v>
      </c>
      <c r="AF497" s="344">
        <f t="shared" ref="AF497:AF560" si="1994">ROUND(VLOOKUP($C497,$C$3:$P$15,13,0)*$A497*(VLOOKUP($G497,$N$18:$AD$25,12,0)+(VLOOKUP($G497,$N$18:$AD$25,13,0)-VLOOKUP($G497,$N$18:$AD$25,12,0))*I$20),0)</f>
        <v>88</v>
      </c>
      <c r="AG497" s="344">
        <f t="shared" ref="AG497:AG560" si="1995">ROUND(VLOOKUP($C497,$C$3:$P$15,13,0)*$A497*(VLOOKUP($G497,$N$18:$AD$25,12,0)+(VLOOKUP($G497,$N$18:$AD$25,13,0)-VLOOKUP($G497,$N$18:$AD$25,12,0))*J$20),0)</f>
        <v>89</v>
      </c>
      <c r="AH497" s="344">
        <f t="shared" ref="AH497:AH560" si="1996">ROUND(VLOOKUP($C497,$C$3:$P$15,13,0)*$A497*(VLOOKUP($G497,$N$18:$AD$25,12,0)+(VLOOKUP($G497,$N$18:$AD$25,13,0)-VLOOKUP($G497,$N$18:$AD$25,12,0))*K$20),0)</f>
        <v>89</v>
      </c>
      <c r="AI497" s="344">
        <f t="shared" ref="AI497:AI560" si="1997">ROUND(VLOOKUP($C497,$C$3:$P$15,13,0)*$A497*(VLOOKUP($G497,$N$18:$AD$25,12,0)+(VLOOKUP($G497,$N$18:$AD$25,13,0)-VLOOKUP($G497,$N$18:$AD$25,12,0))*L$20),0)</f>
        <v>91</v>
      </c>
      <c r="AJ497" s="356">
        <v>3600</v>
      </c>
      <c r="AK497" s="356">
        <v>2800</v>
      </c>
      <c r="AL497" s="356">
        <v>2000</v>
      </c>
      <c r="AM497" s="356">
        <v>1200</v>
      </c>
      <c r="AN497" s="356">
        <v>400</v>
      </c>
      <c r="AO497" s="344">
        <f t="shared" ref="AO497:AO560" si="1998">IF($I497="","",ROUND(VLOOKUP($C497,$C$3:$P$15,14,0)*$A497*(VLOOKUP($I497,$N$18:$AD$25,12,0)+(VLOOKUP($I497,$N$18:$AD$25,13,0)-VLOOKUP($I497,$N$18:$AD$25,12,0))*C$20),0))</f>
        <v>108</v>
      </c>
      <c r="AP497" s="344">
        <f t="shared" ref="AP497:AP560" si="1999">IF($I497="","",ROUND(VLOOKUP($C497,$C$3:$P$15,14,0)*$A497*(VLOOKUP($I497,$N$18:$AD$25,12,0)+(VLOOKUP($I497,$N$18:$AD$25,13,0)-VLOOKUP($I497,$N$18:$AD$25,12,0))*D$20),0))</f>
        <v>112</v>
      </c>
      <c r="AQ497" s="344">
        <f t="shared" ref="AQ497:AQ560" si="2000">IF($I497="","",ROUND(VLOOKUP($C497,$C$3:$P$15,14,0)*$A497*(VLOOKUP($I497,$N$18:$AD$25,12,0)+(VLOOKUP($I497,$N$18:$AD$25,13,0)-VLOOKUP($I497,$N$18:$AD$25,12,0))*E$20),0))</f>
        <v>112</v>
      </c>
      <c r="AR497" s="344">
        <f t="shared" ref="AR497:AR560" si="2001">IF($I497="","",ROUND(VLOOKUP($C497,$C$3:$P$15,14,0)*$A497*(VLOOKUP($I497,$N$18:$AD$25,12,0)+(VLOOKUP($I497,$N$18:$AD$25,13,0)-VLOOKUP($I497,$N$18:$AD$25,12,0))*F$20),0))</f>
        <v>115</v>
      </c>
      <c r="AS497" s="344">
        <f t="shared" ref="AS497:AS560" si="2002">IF($I497="","",ROUND(VLOOKUP($C497,$C$3:$P$15,14,0)*$A497*(VLOOKUP($I497,$N$18:$AD$25,12,0)+(VLOOKUP($I497,$N$18:$AD$25,13,0)-VLOOKUP($I497,$N$18:$AD$25,12,0))*G$20),0))</f>
        <v>115</v>
      </c>
      <c r="AT497" s="344">
        <f t="shared" ref="AT497:AT560" si="2003">IF($I497="","",ROUND(VLOOKUP($C497,$C$3:$P$15,14,0)*$A497*(VLOOKUP($I497,$N$18:$AD$25,12,0)+(VLOOKUP($I497,$N$18:$AD$25,13,0)-VLOOKUP($I497,$N$18:$AD$25,12,0))*H$20),0))</f>
        <v>119</v>
      </c>
      <c r="AU497" s="344">
        <f t="shared" ref="AU497:AU560" si="2004">IF($I497="","",ROUND(VLOOKUP($C497,$C$3:$P$15,14,0)*$A497*(VLOOKUP($I497,$N$18:$AD$25,12,0)+(VLOOKUP($I497,$N$18:$AD$25,13,0)-VLOOKUP($I497,$N$18:$AD$25,12,0))*I$20),0))</f>
        <v>119</v>
      </c>
      <c r="AV497" s="344">
        <f t="shared" ref="AV497:AV560" si="2005">IF($I497="","",ROUND(VLOOKUP($C497,$C$3:$P$15,14,0)*$A497*(VLOOKUP($I497,$N$18:$AD$25,12,0)+(VLOOKUP($I497,$N$18:$AD$25,13,0)-VLOOKUP($I497,$N$18:$AD$25,12,0))*J$20),0))</f>
        <v>122</v>
      </c>
      <c r="AW497" s="344">
        <f t="shared" ref="AW497:AW560" si="2006">IF($I497="","",ROUND(VLOOKUP($C497,$C$3:$P$15,14,0)*$A497*(VLOOKUP($I497,$N$18:$AD$25,12,0)+(VLOOKUP($I497,$N$18:$AD$25,13,0)-VLOOKUP($I497,$N$18:$AD$25,12,0))*K$20),0))</f>
        <v>122</v>
      </c>
      <c r="AX497" s="344">
        <f t="shared" ref="AX497:AX560" si="2007">IF($I497="","",ROUND(VLOOKUP($C497,$C$3:$P$15,14,0)*$A497*(VLOOKUP($I497,$N$18:$AD$25,12,0)+(VLOOKUP($I497,$N$18:$AD$25,13,0)-VLOOKUP($I497,$N$18:$AD$25,12,0))*L$20),0))</f>
        <v>126</v>
      </c>
      <c r="AY497" s="356">
        <v>3600</v>
      </c>
      <c r="AZ497" s="356">
        <v>2800</v>
      </c>
      <c r="BA497" s="356">
        <v>2000</v>
      </c>
      <c r="BB497" s="356">
        <v>1200</v>
      </c>
      <c r="BC497" s="356">
        <v>400</v>
      </c>
      <c r="BD497" s="353">
        <f t="shared" ref="BD497:BH497" si="2008">IF(BD302="","",BD302+60)</f>
        <v>66</v>
      </c>
      <c r="BE497" s="353">
        <f t="shared" si="2008"/>
        <v>66</v>
      </c>
      <c r="BF497" s="353">
        <f t="shared" si="2008"/>
        <v>81</v>
      </c>
      <c r="BG497" s="353">
        <f t="shared" si="2008"/>
        <v>96</v>
      </c>
      <c r="BH497" s="353">
        <f t="shared" si="2008"/>
        <v>111</v>
      </c>
      <c r="BI497" s="146" t="str">
        <f t="shared" si="1775"/>
        <v>66;66</v>
      </c>
      <c r="BJ497" s="352">
        <f t="shared" si="1776"/>
        <v>81</v>
      </c>
      <c r="BK497" s="146" t="str">
        <f t="shared" si="1777"/>
        <v>96;111</v>
      </c>
      <c r="BL497" s="25">
        <f t="shared" si="1894"/>
        <v>6060101</v>
      </c>
      <c r="BM497" s="146">
        <f t="shared" ref="BM497" si="2009">BM484</f>
        <v>1288</v>
      </c>
      <c r="BN497" s="146">
        <f t="shared" si="1966"/>
        <v>6</v>
      </c>
      <c r="BO497" s="146">
        <f t="shared" ref="BO497:BP497" si="2010">BO484</f>
        <v>1</v>
      </c>
      <c r="BP497" s="146">
        <f t="shared" si="2010"/>
        <v>1</v>
      </c>
      <c r="BQ497" s="146">
        <f>VLOOKUP(IF(A497=1,0,A497),宝石属性!$B$26:$D$41,2,0)</f>
        <v>7</v>
      </c>
      <c r="BR497" s="146">
        <f>VLOOKUP(IF(A497=1,0,A497),宝石属性!$B$26:$D$41,3,0)</f>
        <v>2</v>
      </c>
      <c r="BS497" s="146">
        <f t="shared" ref="BS497:BV497" si="2011">IF(BS484="","",BS484)</f>
        <v>2</v>
      </c>
      <c r="BT497" s="146">
        <f t="shared" si="2011"/>
        <v>4</v>
      </c>
      <c r="BU497" s="146">
        <f t="shared" si="2011"/>
        <v>7</v>
      </c>
      <c r="BV497" s="146">
        <f t="shared" si="2011"/>
        <v>8</v>
      </c>
      <c r="BW497" s="357">
        <f t="shared" si="1902"/>
        <v>2002</v>
      </c>
      <c r="BX497" s="357" t="str">
        <f t="shared" si="1903"/>
        <v/>
      </c>
    </row>
    <row r="498" spans="1:76" s="353" customFormat="1">
      <c r="A498" s="120">
        <f t="shared" si="1765"/>
        <v>60</v>
      </c>
      <c r="B498" s="120" t="s">
        <v>1110</v>
      </c>
      <c r="C498" s="120" t="str">
        <f t="shared" si="1977"/>
        <v>锤</v>
      </c>
      <c r="D498" s="120" t="str">
        <f t="shared" si="1892"/>
        <v>60级蓝装锤</v>
      </c>
      <c r="E498" s="120">
        <f>VLOOKUP($C498,$C$3:$M$15,COLUMNS($C$3:H$15),0)</f>
        <v>130</v>
      </c>
      <c r="F498" s="120" t="str">
        <f>VLOOKUP($C498,$C$3:$M$15,COLUMNS($C$3:I$15),0)</f>
        <v>phyattack_value</v>
      </c>
      <c r="G498" s="120">
        <f>VLOOKUP($C498,$C$3:$M$15,COLUMNS($C$3:J$15),0)</f>
        <v>150</v>
      </c>
      <c r="H498" s="120" t="str">
        <f>VLOOKUP($C498,$C$3:$M$15,COLUMNS($C$3:K$15),0)</f>
        <v>magicattack_value</v>
      </c>
      <c r="I498" s="120">
        <f>VLOOKUP($C498,$C$3:$M$15,COLUMNS($C$3:L$15),0)</f>
        <v>170</v>
      </c>
      <c r="J498" s="120" t="str">
        <f>VLOOKUP($C498,$C$3:$M$15,COLUMNS($C$3:M$15),0)</f>
        <v>medical_value</v>
      </c>
      <c r="K498" s="344">
        <f t="shared" si="1978"/>
        <v>374</v>
      </c>
      <c r="L498" s="344">
        <f t="shared" si="1979"/>
        <v>380</v>
      </c>
      <c r="M498" s="344">
        <f t="shared" si="1980"/>
        <v>380</v>
      </c>
      <c r="N498" s="344">
        <f t="shared" si="1981"/>
        <v>386</v>
      </c>
      <c r="O498" s="344">
        <f t="shared" si="1982"/>
        <v>386</v>
      </c>
      <c r="P498" s="344">
        <f t="shared" si="1983"/>
        <v>392</v>
      </c>
      <c r="Q498" s="344">
        <f t="shared" si="1984"/>
        <v>392</v>
      </c>
      <c r="R498" s="344">
        <f t="shared" si="1985"/>
        <v>398</v>
      </c>
      <c r="S498" s="344">
        <f t="shared" si="1986"/>
        <v>398</v>
      </c>
      <c r="T498" s="344">
        <f t="shared" si="1987"/>
        <v>403</v>
      </c>
      <c r="U498" s="356">
        <v>3600</v>
      </c>
      <c r="V498" s="356">
        <v>2800</v>
      </c>
      <c r="W498" s="356">
        <v>2000</v>
      </c>
      <c r="X498" s="356">
        <v>1200</v>
      </c>
      <c r="Y498" s="356">
        <v>400</v>
      </c>
      <c r="Z498" s="344">
        <f t="shared" si="1988"/>
        <v>84</v>
      </c>
      <c r="AA498" s="344">
        <f t="shared" si="1989"/>
        <v>85</v>
      </c>
      <c r="AB498" s="344">
        <f t="shared" si="1990"/>
        <v>85</v>
      </c>
      <c r="AC498" s="344">
        <f t="shared" si="1991"/>
        <v>87</v>
      </c>
      <c r="AD498" s="344">
        <f t="shared" si="1992"/>
        <v>87</v>
      </c>
      <c r="AE498" s="344">
        <f t="shared" si="1993"/>
        <v>88</v>
      </c>
      <c r="AF498" s="344">
        <f t="shared" si="1994"/>
        <v>88</v>
      </c>
      <c r="AG498" s="344">
        <f t="shared" si="1995"/>
        <v>89</v>
      </c>
      <c r="AH498" s="344">
        <f t="shared" si="1996"/>
        <v>89</v>
      </c>
      <c r="AI498" s="344">
        <f t="shared" si="1997"/>
        <v>91</v>
      </c>
      <c r="AJ498" s="356">
        <v>3600</v>
      </c>
      <c r="AK498" s="356">
        <v>2800</v>
      </c>
      <c r="AL498" s="356">
        <v>2000</v>
      </c>
      <c r="AM498" s="356">
        <v>1200</v>
      </c>
      <c r="AN498" s="356">
        <v>400</v>
      </c>
      <c r="AO498" s="344">
        <f t="shared" si="1998"/>
        <v>108</v>
      </c>
      <c r="AP498" s="344">
        <f t="shared" si="1999"/>
        <v>112</v>
      </c>
      <c r="AQ498" s="344">
        <f t="shared" si="2000"/>
        <v>112</v>
      </c>
      <c r="AR498" s="344">
        <f t="shared" si="2001"/>
        <v>115</v>
      </c>
      <c r="AS498" s="344">
        <f t="shared" si="2002"/>
        <v>115</v>
      </c>
      <c r="AT498" s="344">
        <f t="shared" si="2003"/>
        <v>119</v>
      </c>
      <c r="AU498" s="344">
        <f t="shared" si="2004"/>
        <v>119</v>
      </c>
      <c r="AV498" s="344">
        <f t="shared" si="2005"/>
        <v>122</v>
      </c>
      <c r="AW498" s="344">
        <f t="shared" si="2006"/>
        <v>122</v>
      </c>
      <c r="AX498" s="344">
        <f t="shared" si="2007"/>
        <v>126</v>
      </c>
      <c r="AY498" s="356">
        <v>3600</v>
      </c>
      <c r="AZ498" s="356">
        <v>2800</v>
      </c>
      <c r="BA498" s="356">
        <v>2000</v>
      </c>
      <c r="BB498" s="356">
        <v>1200</v>
      </c>
      <c r="BC498" s="356">
        <v>400</v>
      </c>
      <c r="BD498" s="353">
        <f t="shared" ref="BD498:BH498" si="2012">IF(BD303="","",BD303+60)</f>
        <v>66</v>
      </c>
      <c r="BE498" s="353">
        <f t="shared" si="2012"/>
        <v>66</v>
      </c>
      <c r="BF498" s="353">
        <f t="shared" si="2012"/>
        <v>81</v>
      </c>
      <c r="BG498" s="353">
        <f t="shared" si="2012"/>
        <v>96</v>
      </c>
      <c r="BH498" s="353">
        <f t="shared" si="2012"/>
        <v>111</v>
      </c>
      <c r="BI498" s="146" t="str">
        <f t="shared" si="1775"/>
        <v>66;66</v>
      </c>
      <c r="BJ498" s="352">
        <f t="shared" si="1776"/>
        <v>81</v>
      </c>
      <c r="BK498" s="146" t="str">
        <f t="shared" si="1777"/>
        <v>96;111</v>
      </c>
      <c r="BL498" s="25">
        <f t="shared" si="1894"/>
        <v>6060102</v>
      </c>
      <c r="BM498" s="146">
        <f t="shared" ref="BM498" si="2013">BM485</f>
        <v>4360</v>
      </c>
      <c r="BN498" s="146">
        <f t="shared" si="1966"/>
        <v>6</v>
      </c>
      <c r="BO498" s="146">
        <f t="shared" ref="BO498:BP498" si="2014">BO485</f>
        <v>1</v>
      </c>
      <c r="BP498" s="146">
        <f t="shared" si="2014"/>
        <v>2</v>
      </c>
      <c r="BQ498" s="146">
        <f>VLOOKUP(IF(A498=1,0,A498),宝石属性!$B$26:$D$41,2,0)</f>
        <v>7</v>
      </c>
      <c r="BR498" s="146">
        <f>VLOOKUP(IF(A498=1,0,A498),宝石属性!$B$26:$D$41,3,0)</f>
        <v>2</v>
      </c>
      <c r="BS498" s="146">
        <f t="shared" ref="BS498:BV498" si="2015">IF(BS485="","",BS485)</f>
        <v>2</v>
      </c>
      <c r="BT498" s="146">
        <f t="shared" si="2015"/>
        <v>4</v>
      </c>
      <c r="BU498" s="146">
        <f t="shared" si="2015"/>
        <v>7</v>
      </c>
      <c r="BV498" s="146">
        <f t="shared" si="2015"/>
        <v>8</v>
      </c>
      <c r="BW498" s="357">
        <f t="shared" si="1902"/>
        <v>2002</v>
      </c>
      <c r="BX498" s="357" t="str">
        <f t="shared" si="1903"/>
        <v/>
      </c>
    </row>
    <row r="499" spans="1:76" s="353" customFormat="1">
      <c r="A499" s="120">
        <f t="shared" si="1765"/>
        <v>60</v>
      </c>
      <c r="B499" s="120" t="s">
        <v>1110</v>
      </c>
      <c r="C499" s="120" t="str">
        <f t="shared" si="1977"/>
        <v>弓箭</v>
      </c>
      <c r="D499" s="120" t="str">
        <f t="shared" si="1892"/>
        <v>60级蓝装弓箭</v>
      </c>
      <c r="E499" s="120">
        <f>VLOOKUP($C499,$C$3:$M$15,COLUMNS($C$3:H$15),0)</f>
        <v>130</v>
      </c>
      <c r="F499" s="120" t="str">
        <f>VLOOKUP($C499,$C$3:$M$15,COLUMNS($C$3:I$15),0)</f>
        <v>phyattack_value</v>
      </c>
      <c r="G499" s="120">
        <f>VLOOKUP($C499,$C$3:$M$15,COLUMNS($C$3:J$15),0)</f>
        <v>150</v>
      </c>
      <c r="H499" s="120" t="str">
        <f>VLOOKUP($C499,$C$3:$M$15,COLUMNS($C$3:K$15),0)</f>
        <v>magicattack_value</v>
      </c>
      <c r="I499" s="120">
        <f>VLOOKUP($C499,$C$3:$M$15,COLUMNS($C$3:L$15),0)</f>
        <v>170</v>
      </c>
      <c r="J499" s="120" t="str">
        <f>VLOOKUP($C499,$C$3:$M$15,COLUMNS($C$3:M$15),0)</f>
        <v>medical_value</v>
      </c>
      <c r="K499" s="344">
        <f t="shared" si="1978"/>
        <v>374</v>
      </c>
      <c r="L499" s="344">
        <f t="shared" si="1979"/>
        <v>380</v>
      </c>
      <c r="M499" s="344">
        <f t="shared" si="1980"/>
        <v>380</v>
      </c>
      <c r="N499" s="344">
        <f t="shared" si="1981"/>
        <v>386</v>
      </c>
      <c r="O499" s="344">
        <f t="shared" si="1982"/>
        <v>386</v>
      </c>
      <c r="P499" s="344">
        <f t="shared" si="1983"/>
        <v>392</v>
      </c>
      <c r="Q499" s="344">
        <f t="shared" si="1984"/>
        <v>392</v>
      </c>
      <c r="R499" s="344">
        <f t="shared" si="1985"/>
        <v>398</v>
      </c>
      <c r="S499" s="344">
        <f t="shared" si="1986"/>
        <v>398</v>
      </c>
      <c r="T499" s="344">
        <f t="shared" si="1987"/>
        <v>403</v>
      </c>
      <c r="U499" s="356">
        <v>3600</v>
      </c>
      <c r="V499" s="356">
        <v>2800</v>
      </c>
      <c r="W499" s="356">
        <v>2000</v>
      </c>
      <c r="X499" s="356">
        <v>1200</v>
      </c>
      <c r="Y499" s="356">
        <v>400</v>
      </c>
      <c r="Z499" s="344">
        <f t="shared" si="1988"/>
        <v>84</v>
      </c>
      <c r="AA499" s="344">
        <f t="shared" si="1989"/>
        <v>85</v>
      </c>
      <c r="AB499" s="344">
        <f t="shared" si="1990"/>
        <v>85</v>
      </c>
      <c r="AC499" s="344">
        <f t="shared" si="1991"/>
        <v>87</v>
      </c>
      <c r="AD499" s="344">
        <f t="shared" si="1992"/>
        <v>87</v>
      </c>
      <c r="AE499" s="344">
        <f t="shared" si="1993"/>
        <v>88</v>
      </c>
      <c r="AF499" s="344">
        <f t="shared" si="1994"/>
        <v>88</v>
      </c>
      <c r="AG499" s="344">
        <f t="shared" si="1995"/>
        <v>89</v>
      </c>
      <c r="AH499" s="344">
        <f t="shared" si="1996"/>
        <v>89</v>
      </c>
      <c r="AI499" s="344">
        <f t="shared" si="1997"/>
        <v>91</v>
      </c>
      <c r="AJ499" s="356">
        <v>3600</v>
      </c>
      <c r="AK499" s="356">
        <v>2800</v>
      </c>
      <c r="AL499" s="356">
        <v>2000</v>
      </c>
      <c r="AM499" s="356">
        <v>1200</v>
      </c>
      <c r="AN499" s="356">
        <v>400</v>
      </c>
      <c r="AO499" s="344">
        <f t="shared" si="1998"/>
        <v>108</v>
      </c>
      <c r="AP499" s="344">
        <f t="shared" si="1999"/>
        <v>112</v>
      </c>
      <c r="AQ499" s="344">
        <f t="shared" si="2000"/>
        <v>112</v>
      </c>
      <c r="AR499" s="344">
        <f t="shared" si="2001"/>
        <v>115</v>
      </c>
      <c r="AS499" s="344">
        <f t="shared" si="2002"/>
        <v>115</v>
      </c>
      <c r="AT499" s="344">
        <f t="shared" si="2003"/>
        <v>119</v>
      </c>
      <c r="AU499" s="344">
        <f t="shared" si="2004"/>
        <v>119</v>
      </c>
      <c r="AV499" s="344">
        <f t="shared" si="2005"/>
        <v>122</v>
      </c>
      <c r="AW499" s="344">
        <f t="shared" si="2006"/>
        <v>122</v>
      </c>
      <c r="AX499" s="344">
        <f t="shared" si="2007"/>
        <v>126</v>
      </c>
      <c r="AY499" s="356">
        <v>3600</v>
      </c>
      <c r="AZ499" s="356">
        <v>2800</v>
      </c>
      <c r="BA499" s="356">
        <v>2000</v>
      </c>
      <c r="BB499" s="356">
        <v>1200</v>
      </c>
      <c r="BC499" s="356">
        <v>400</v>
      </c>
      <c r="BD499" s="353">
        <f t="shared" ref="BD499:BH499" si="2016">IF(BD304="","",BD304+60)</f>
        <v>66</v>
      </c>
      <c r="BE499" s="353">
        <f t="shared" si="2016"/>
        <v>66</v>
      </c>
      <c r="BF499" s="353">
        <f t="shared" si="2016"/>
        <v>81</v>
      </c>
      <c r="BG499" s="353">
        <f t="shared" si="2016"/>
        <v>96</v>
      </c>
      <c r="BH499" s="353">
        <f t="shared" si="2016"/>
        <v>111</v>
      </c>
      <c r="BI499" s="146" t="str">
        <f t="shared" si="1775"/>
        <v>66;66</v>
      </c>
      <c r="BJ499" s="352">
        <f t="shared" si="1776"/>
        <v>81</v>
      </c>
      <c r="BK499" s="146" t="str">
        <f t="shared" si="1777"/>
        <v>96;111</v>
      </c>
      <c r="BL499" s="25">
        <f t="shared" si="1894"/>
        <v>6060103</v>
      </c>
      <c r="BM499" s="146">
        <f t="shared" ref="BM499" si="2017">BM486</f>
        <v>1800</v>
      </c>
      <c r="BN499" s="146">
        <f t="shared" si="1966"/>
        <v>6</v>
      </c>
      <c r="BO499" s="146">
        <f t="shared" ref="BO499:BP499" si="2018">BO486</f>
        <v>1</v>
      </c>
      <c r="BP499" s="146">
        <f t="shared" si="2018"/>
        <v>3</v>
      </c>
      <c r="BQ499" s="146">
        <f>VLOOKUP(IF(A499=1,0,A499),宝石属性!$B$26:$D$41,2,0)</f>
        <v>7</v>
      </c>
      <c r="BR499" s="146">
        <f>VLOOKUP(IF(A499=1,0,A499),宝石属性!$B$26:$D$41,3,0)</f>
        <v>2</v>
      </c>
      <c r="BS499" s="146">
        <f t="shared" ref="BS499:BV499" si="2019">IF(BS486="","",BS486)</f>
        <v>2</v>
      </c>
      <c r="BT499" s="146">
        <f t="shared" si="2019"/>
        <v>4</v>
      </c>
      <c r="BU499" s="146">
        <f t="shared" si="2019"/>
        <v>7</v>
      </c>
      <c r="BV499" s="146">
        <f t="shared" si="2019"/>
        <v>8</v>
      </c>
      <c r="BW499" s="357">
        <f t="shared" si="1902"/>
        <v>2002</v>
      </c>
      <c r="BX499" s="357" t="str">
        <f t="shared" si="1903"/>
        <v/>
      </c>
    </row>
    <row r="500" spans="1:76" s="353" customFormat="1">
      <c r="A500" s="120">
        <f t="shared" si="1765"/>
        <v>60</v>
      </c>
      <c r="B500" s="120" t="s">
        <v>1110</v>
      </c>
      <c r="C500" s="120" t="str">
        <f t="shared" si="1977"/>
        <v>爪</v>
      </c>
      <c r="D500" s="120" t="str">
        <f t="shared" si="1892"/>
        <v>60级蓝装爪</v>
      </c>
      <c r="E500" s="120">
        <f>VLOOKUP($C500,$C$3:$M$15,COLUMNS($C$3:H$15),0)</f>
        <v>130</v>
      </c>
      <c r="F500" s="120" t="str">
        <f>VLOOKUP($C500,$C$3:$M$15,COLUMNS($C$3:I$15),0)</f>
        <v>phyattack_value</v>
      </c>
      <c r="G500" s="120">
        <f>VLOOKUP($C500,$C$3:$M$15,COLUMNS($C$3:J$15),0)</f>
        <v>150</v>
      </c>
      <c r="H500" s="120" t="str">
        <f>VLOOKUP($C500,$C$3:$M$15,COLUMNS($C$3:K$15),0)</f>
        <v>magicattack_value</v>
      </c>
      <c r="I500" s="120">
        <f>VLOOKUP($C500,$C$3:$M$15,COLUMNS($C$3:L$15),0)</f>
        <v>170</v>
      </c>
      <c r="J500" s="120" t="str">
        <f>VLOOKUP($C500,$C$3:$M$15,COLUMNS($C$3:M$15),0)</f>
        <v>medical_value</v>
      </c>
      <c r="K500" s="344">
        <f t="shared" si="1978"/>
        <v>374</v>
      </c>
      <c r="L500" s="344">
        <f t="shared" si="1979"/>
        <v>380</v>
      </c>
      <c r="M500" s="344">
        <f t="shared" si="1980"/>
        <v>380</v>
      </c>
      <c r="N500" s="344">
        <f t="shared" si="1981"/>
        <v>386</v>
      </c>
      <c r="O500" s="344">
        <f t="shared" si="1982"/>
        <v>386</v>
      </c>
      <c r="P500" s="344">
        <f t="shared" si="1983"/>
        <v>392</v>
      </c>
      <c r="Q500" s="344">
        <f t="shared" si="1984"/>
        <v>392</v>
      </c>
      <c r="R500" s="344">
        <f t="shared" si="1985"/>
        <v>398</v>
      </c>
      <c r="S500" s="344">
        <f t="shared" si="1986"/>
        <v>398</v>
      </c>
      <c r="T500" s="344">
        <f t="shared" si="1987"/>
        <v>403</v>
      </c>
      <c r="U500" s="356">
        <v>3600</v>
      </c>
      <c r="V500" s="356">
        <v>2800</v>
      </c>
      <c r="W500" s="356">
        <v>2000</v>
      </c>
      <c r="X500" s="356">
        <v>1200</v>
      </c>
      <c r="Y500" s="356">
        <v>400</v>
      </c>
      <c r="Z500" s="344">
        <f t="shared" si="1988"/>
        <v>84</v>
      </c>
      <c r="AA500" s="344">
        <f t="shared" si="1989"/>
        <v>85</v>
      </c>
      <c r="AB500" s="344">
        <f t="shared" si="1990"/>
        <v>85</v>
      </c>
      <c r="AC500" s="344">
        <f t="shared" si="1991"/>
        <v>87</v>
      </c>
      <c r="AD500" s="344">
        <f t="shared" si="1992"/>
        <v>87</v>
      </c>
      <c r="AE500" s="344">
        <f t="shared" si="1993"/>
        <v>88</v>
      </c>
      <c r="AF500" s="344">
        <f t="shared" si="1994"/>
        <v>88</v>
      </c>
      <c r="AG500" s="344">
        <f t="shared" si="1995"/>
        <v>89</v>
      </c>
      <c r="AH500" s="344">
        <f t="shared" si="1996"/>
        <v>89</v>
      </c>
      <c r="AI500" s="344">
        <f t="shared" si="1997"/>
        <v>91</v>
      </c>
      <c r="AJ500" s="356">
        <v>3600</v>
      </c>
      <c r="AK500" s="356">
        <v>2800</v>
      </c>
      <c r="AL500" s="356">
        <v>2000</v>
      </c>
      <c r="AM500" s="356">
        <v>1200</v>
      </c>
      <c r="AN500" s="356">
        <v>400</v>
      </c>
      <c r="AO500" s="344">
        <f t="shared" si="1998"/>
        <v>108</v>
      </c>
      <c r="AP500" s="344">
        <f t="shared" si="1999"/>
        <v>112</v>
      </c>
      <c r="AQ500" s="344">
        <f t="shared" si="2000"/>
        <v>112</v>
      </c>
      <c r="AR500" s="344">
        <f t="shared" si="2001"/>
        <v>115</v>
      </c>
      <c r="AS500" s="344">
        <f t="shared" si="2002"/>
        <v>115</v>
      </c>
      <c r="AT500" s="344">
        <f t="shared" si="2003"/>
        <v>119</v>
      </c>
      <c r="AU500" s="344">
        <f t="shared" si="2004"/>
        <v>119</v>
      </c>
      <c r="AV500" s="344">
        <f t="shared" si="2005"/>
        <v>122</v>
      </c>
      <c r="AW500" s="344">
        <f t="shared" si="2006"/>
        <v>122</v>
      </c>
      <c r="AX500" s="344">
        <f t="shared" si="2007"/>
        <v>126</v>
      </c>
      <c r="AY500" s="356">
        <v>3600</v>
      </c>
      <c r="AZ500" s="356">
        <v>2800</v>
      </c>
      <c r="BA500" s="356">
        <v>2000</v>
      </c>
      <c r="BB500" s="356">
        <v>1200</v>
      </c>
      <c r="BC500" s="356">
        <v>400</v>
      </c>
      <c r="BD500" s="353">
        <f t="shared" ref="BD500:BH500" si="2020">IF(BD305="","",BD305+60)</f>
        <v>66</v>
      </c>
      <c r="BE500" s="353">
        <f t="shared" si="2020"/>
        <v>66</v>
      </c>
      <c r="BF500" s="353">
        <f t="shared" si="2020"/>
        <v>81</v>
      </c>
      <c r="BG500" s="353">
        <f t="shared" si="2020"/>
        <v>96</v>
      </c>
      <c r="BH500" s="353">
        <f t="shared" si="2020"/>
        <v>111</v>
      </c>
      <c r="BI500" s="146" t="str">
        <f t="shared" si="1775"/>
        <v>66;66</v>
      </c>
      <c r="BJ500" s="352">
        <f t="shared" si="1776"/>
        <v>81</v>
      </c>
      <c r="BK500" s="146" t="str">
        <f t="shared" si="1777"/>
        <v>96;111</v>
      </c>
      <c r="BL500" s="25">
        <f t="shared" si="1894"/>
        <v>6060104</v>
      </c>
      <c r="BM500" s="146">
        <f t="shared" ref="BM500" si="2021">BM487</f>
        <v>3080</v>
      </c>
      <c r="BN500" s="146">
        <f t="shared" si="1966"/>
        <v>6</v>
      </c>
      <c r="BO500" s="146">
        <f t="shared" ref="BO500:BP500" si="2022">BO487</f>
        <v>1</v>
      </c>
      <c r="BP500" s="146">
        <f t="shared" si="2022"/>
        <v>4</v>
      </c>
      <c r="BQ500" s="146">
        <f>VLOOKUP(IF(A500=1,0,A500),宝石属性!$B$26:$D$41,2,0)</f>
        <v>7</v>
      </c>
      <c r="BR500" s="146">
        <f>VLOOKUP(IF(A500=1,0,A500),宝石属性!$B$26:$D$41,3,0)</f>
        <v>2</v>
      </c>
      <c r="BS500" s="146">
        <f t="shared" ref="BS500:BV500" si="2023">IF(BS487="","",BS487)</f>
        <v>2</v>
      </c>
      <c r="BT500" s="146">
        <f t="shared" si="2023"/>
        <v>4</v>
      </c>
      <c r="BU500" s="146">
        <f t="shared" si="2023"/>
        <v>7</v>
      </c>
      <c r="BV500" s="146">
        <f t="shared" si="2023"/>
        <v>8</v>
      </c>
      <c r="BW500" s="357">
        <f t="shared" si="1902"/>
        <v>2002</v>
      </c>
      <c r="BX500" s="357" t="str">
        <f t="shared" si="1903"/>
        <v/>
      </c>
    </row>
    <row r="501" spans="1:76" s="353" customFormat="1">
      <c r="A501" s="120">
        <f t="shared" si="1765"/>
        <v>60</v>
      </c>
      <c r="B501" s="120" t="s">
        <v>1110</v>
      </c>
      <c r="C501" s="120" t="str">
        <f t="shared" si="1977"/>
        <v>魔棒</v>
      </c>
      <c r="D501" s="120" t="str">
        <f t="shared" si="1892"/>
        <v>60级蓝装魔棒</v>
      </c>
      <c r="E501" s="120">
        <f>VLOOKUP($C501,$C$3:$M$15,COLUMNS($C$3:H$15),0)</f>
        <v>130</v>
      </c>
      <c r="F501" s="120" t="str">
        <f>VLOOKUP($C501,$C$3:$M$15,COLUMNS($C$3:I$15),0)</f>
        <v>phyattack_value</v>
      </c>
      <c r="G501" s="120">
        <f>VLOOKUP($C501,$C$3:$M$15,COLUMNS($C$3:J$15),0)</f>
        <v>150</v>
      </c>
      <c r="H501" s="120" t="str">
        <f>VLOOKUP($C501,$C$3:$M$15,COLUMNS($C$3:K$15),0)</f>
        <v>magicattack_value</v>
      </c>
      <c r="I501" s="120">
        <f>VLOOKUP($C501,$C$3:$M$15,COLUMNS($C$3:L$15),0)</f>
        <v>170</v>
      </c>
      <c r="J501" s="120" t="str">
        <f>VLOOKUP($C501,$C$3:$M$15,COLUMNS($C$3:M$15),0)</f>
        <v>medical_value</v>
      </c>
      <c r="K501" s="344">
        <f t="shared" si="1978"/>
        <v>374</v>
      </c>
      <c r="L501" s="344">
        <f t="shared" si="1979"/>
        <v>380</v>
      </c>
      <c r="M501" s="344">
        <f t="shared" si="1980"/>
        <v>380</v>
      </c>
      <c r="N501" s="344">
        <f t="shared" si="1981"/>
        <v>386</v>
      </c>
      <c r="O501" s="344">
        <f t="shared" si="1982"/>
        <v>386</v>
      </c>
      <c r="P501" s="344">
        <f t="shared" si="1983"/>
        <v>392</v>
      </c>
      <c r="Q501" s="344">
        <f t="shared" si="1984"/>
        <v>392</v>
      </c>
      <c r="R501" s="344">
        <f t="shared" si="1985"/>
        <v>398</v>
      </c>
      <c r="S501" s="344">
        <f t="shared" si="1986"/>
        <v>398</v>
      </c>
      <c r="T501" s="344">
        <f t="shared" si="1987"/>
        <v>403</v>
      </c>
      <c r="U501" s="356">
        <v>3600</v>
      </c>
      <c r="V501" s="356">
        <v>2800</v>
      </c>
      <c r="W501" s="356">
        <v>2000</v>
      </c>
      <c r="X501" s="356">
        <v>1200</v>
      </c>
      <c r="Y501" s="356">
        <v>400</v>
      </c>
      <c r="Z501" s="344">
        <f t="shared" si="1988"/>
        <v>84</v>
      </c>
      <c r="AA501" s="344">
        <f t="shared" si="1989"/>
        <v>85</v>
      </c>
      <c r="AB501" s="344">
        <f t="shared" si="1990"/>
        <v>85</v>
      </c>
      <c r="AC501" s="344">
        <f t="shared" si="1991"/>
        <v>87</v>
      </c>
      <c r="AD501" s="344">
        <f t="shared" si="1992"/>
        <v>87</v>
      </c>
      <c r="AE501" s="344">
        <f t="shared" si="1993"/>
        <v>88</v>
      </c>
      <c r="AF501" s="344">
        <f t="shared" si="1994"/>
        <v>88</v>
      </c>
      <c r="AG501" s="344">
        <f t="shared" si="1995"/>
        <v>89</v>
      </c>
      <c r="AH501" s="344">
        <f t="shared" si="1996"/>
        <v>89</v>
      </c>
      <c r="AI501" s="344">
        <f t="shared" si="1997"/>
        <v>91</v>
      </c>
      <c r="AJ501" s="356">
        <v>3600</v>
      </c>
      <c r="AK501" s="356">
        <v>2800</v>
      </c>
      <c r="AL501" s="356">
        <v>2000</v>
      </c>
      <c r="AM501" s="356">
        <v>1200</v>
      </c>
      <c r="AN501" s="356">
        <v>400</v>
      </c>
      <c r="AO501" s="344">
        <f t="shared" si="1998"/>
        <v>108</v>
      </c>
      <c r="AP501" s="344">
        <f t="shared" si="1999"/>
        <v>112</v>
      </c>
      <c r="AQ501" s="344">
        <f t="shared" si="2000"/>
        <v>112</v>
      </c>
      <c r="AR501" s="344">
        <f t="shared" si="2001"/>
        <v>115</v>
      </c>
      <c r="AS501" s="344">
        <f t="shared" si="2002"/>
        <v>115</v>
      </c>
      <c r="AT501" s="344">
        <f t="shared" si="2003"/>
        <v>119</v>
      </c>
      <c r="AU501" s="344">
        <f t="shared" si="2004"/>
        <v>119</v>
      </c>
      <c r="AV501" s="344">
        <f t="shared" si="2005"/>
        <v>122</v>
      </c>
      <c r="AW501" s="344">
        <f t="shared" si="2006"/>
        <v>122</v>
      </c>
      <c r="AX501" s="344">
        <f t="shared" si="2007"/>
        <v>126</v>
      </c>
      <c r="AY501" s="356">
        <v>3600</v>
      </c>
      <c r="AZ501" s="356">
        <v>2800</v>
      </c>
      <c r="BA501" s="356">
        <v>2000</v>
      </c>
      <c r="BB501" s="356">
        <v>1200</v>
      </c>
      <c r="BC501" s="356">
        <v>400</v>
      </c>
      <c r="BD501" s="353">
        <f t="shared" ref="BD501:BH501" si="2024">IF(BD306="","",BD306+60)</f>
        <v>66</v>
      </c>
      <c r="BE501" s="353">
        <f t="shared" si="2024"/>
        <v>66</v>
      </c>
      <c r="BF501" s="353">
        <f t="shared" si="2024"/>
        <v>81</v>
      </c>
      <c r="BG501" s="353">
        <f t="shared" si="2024"/>
        <v>96</v>
      </c>
      <c r="BH501" s="353">
        <f t="shared" si="2024"/>
        <v>111</v>
      </c>
      <c r="BI501" s="146" t="str">
        <f t="shared" si="1775"/>
        <v>66;66</v>
      </c>
      <c r="BJ501" s="352">
        <f t="shared" si="1776"/>
        <v>81</v>
      </c>
      <c r="BK501" s="146" t="str">
        <f t="shared" si="1777"/>
        <v>96;111</v>
      </c>
      <c r="BL501" s="25">
        <f t="shared" si="1894"/>
        <v>6060105</v>
      </c>
      <c r="BM501" s="146">
        <f t="shared" ref="BM501" si="2025">BM488</f>
        <v>2824</v>
      </c>
      <c r="BN501" s="146">
        <f t="shared" si="1966"/>
        <v>6</v>
      </c>
      <c r="BO501" s="146">
        <f t="shared" ref="BO501:BP501" si="2026">BO488</f>
        <v>1</v>
      </c>
      <c r="BP501" s="146">
        <f t="shared" si="2026"/>
        <v>5</v>
      </c>
      <c r="BQ501" s="146">
        <f>VLOOKUP(IF(A501=1,0,A501),宝石属性!$B$26:$D$41,2,0)</f>
        <v>7</v>
      </c>
      <c r="BR501" s="146">
        <f>VLOOKUP(IF(A501=1,0,A501),宝石属性!$B$26:$D$41,3,0)</f>
        <v>2</v>
      </c>
      <c r="BS501" s="146">
        <f t="shared" ref="BS501:BV501" si="2027">IF(BS488="","",BS488)</f>
        <v>2</v>
      </c>
      <c r="BT501" s="146">
        <f t="shared" si="2027"/>
        <v>4</v>
      </c>
      <c r="BU501" s="146">
        <f t="shared" si="2027"/>
        <v>7</v>
      </c>
      <c r="BV501" s="146">
        <f t="shared" si="2027"/>
        <v>8</v>
      </c>
      <c r="BW501" s="357">
        <f t="shared" si="1902"/>
        <v>2002</v>
      </c>
      <c r="BX501" s="357" t="str">
        <f t="shared" si="1903"/>
        <v/>
      </c>
    </row>
    <row r="502" spans="1:76" s="353" customFormat="1">
      <c r="A502" s="120">
        <f t="shared" si="1765"/>
        <v>60</v>
      </c>
      <c r="B502" s="120" t="s">
        <v>1110</v>
      </c>
      <c r="C502" s="120" t="str">
        <f t="shared" si="1977"/>
        <v>法杖</v>
      </c>
      <c r="D502" s="120" t="str">
        <f t="shared" si="1892"/>
        <v>60级蓝装法杖</v>
      </c>
      <c r="E502" s="120">
        <f>VLOOKUP($C502,$C$3:$M$15,COLUMNS($C$3:H$15),0)</f>
        <v>130</v>
      </c>
      <c r="F502" s="120" t="str">
        <f>VLOOKUP($C502,$C$3:$M$15,COLUMNS($C$3:I$15),0)</f>
        <v>phyattack_value</v>
      </c>
      <c r="G502" s="120">
        <f>VLOOKUP($C502,$C$3:$M$15,COLUMNS($C$3:J$15),0)</f>
        <v>150</v>
      </c>
      <c r="H502" s="120" t="str">
        <f>VLOOKUP($C502,$C$3:$M$15,COLUMNS($C$3:K$15),0)</f>
        <v>magicattack_value</v>
      </c>
      <c r="I502" s="120">
        <f>VLOOKUP($C502,$C$3:$M$15,COLUMNS($C$3:L$15),0)</f>
        <v>170</v>
      </c>
      <c r="J502" s="120" t="str">
        <f>VLOOKUP($C502,$C$3:$M$15,COLUMNS($C$3:M$15),0)</f>
        <v>medical_value</v>
      </c>
      <c r="K502" s="344">
        <f t="shared" si="1978"/>
        <v>374</v>
      </c>
      <c r="L502" s="344">
        <f t="shared" si="1979"/>
        <v>380</v>
      </c>
      <c r="M502" s="344">
        <f t="shared" si="1980"/>
        <v>380</v>
      </c>
      <c r="N502" s="344">
        <f t="shared" si="1981"/>
        <v>386</v>
      </c>
      <c r="O502" s="344">
        <f t="shared" si="1982"/>
        <v>386</v>
      </c>
      <c r="P502" s="344">
        <f t="shared" si="1983"/>
        <v>392</v>
      </c>
      <c r="Q502" s="344">
        <f t="shared" si="1984"/>
        <v>392</v>
      </c>
      <c r="R502" s="344">
        <f t="shared" si="1985"/>
        <v>398</v>
      </c>
      <c r="S502" s="344">
        <f t="shared" si="1986"/>
        <v>398</v>
      </c>
      <c r="T502" s="344">
        <f t="shared" si="1987"/>
        <v>403</v>
      </c>
      <c r="U502" s="356">
        <v>3600</v>
      </c>
      <c r="V502" s="356">
        <v>2800</v>
      </c>
      <c r="W502" s="356">
        <v>2000</v>
      </c>
      <c r="X502" s="356">
        <v>1200</v>
      </c>
      <c r="Y502" s="356">
        <v>400</v>
      </c>
      <c r="Z502" s="344">
        <f t="shared" si="1988"/>
        <v>84</v>
      </c>
      <c r="AA502" s="344">
        <f t="shared" si="1989"/>
        <v>85</v>
      </c>
      <c r="AB502" s="344">
        <f t="shared" si="1990"/>
        <v>85</v>
      </c>
      <c r="AC502" s="344">
        <f t="shared" si="1991"/>
        <v>87</v>
      </c>
      <c r="AD502" s="344">
        <f t="shared" si="1992"/>
        <v>87</v>
      </c>
      <c r="AE502" s="344">
        <f t="shared" si="1993"/>
        <v>88</v>
      </c>
      <c r="AF502" s="344">
        <f t="shared" si="1994"/>
        <v>88</v>
      </c>
      <c r="AG502" s="344">
        <f t="shared" si="1995"/>
        <v>89</v>
      </c>
      <c r="AH502" s="344">
        <f t="shared" si="1996"/>
        <v>89</v>
      </c>
      <c r="AI502" s="344">
        <f t="shared" si="1997"/>
        <v>91</v>
      </c>
      <c r="AJ502" s="356">
        <v>3600</v>
      </c>
      <c r="AK502" s="356">
        <v>2800</v>
      </c>
      <c r="AL502" s="356">
        <v>2000</v>
      </c>
      <c r="AM502" s="356">
        <v>1200</v>
      </c>
      <c r="AN502" s="356">
        <v>400</v>
      </c>
      <c r="AO502" s="344">
        <f t="shared" si="1998"/>
        <v>108</v>
      </c>
      <c r="AP502" s="344">
        <f t="shared" si="1999"/>
        <v>112</v>
      </c>
      <c r="AQ502" s="344">
        <f t="shared" si="2000"/>
        <v>112</v>
      </c>
      <c r="AR502" s="344">
        <f t="shared" si="2001"/>
        <v>115</v>
      </c>
      <c r="AS502" s="344">
        <f t="shared" si="2002"/>
        <v>115</v>
      </c>
      <c r="AT502" s="344">
        <f t="shared" si="2003"/>
        <v>119</v>
      </c>
      <c r="AU502" s="344">
        <f t="shared" si="2004"/>
        <v>119</v>
      </c>
      <c r="AV502" s="344">
        <f t="shared" si="2005"/>
        <v>122</v>
      </c>
      <c r="AW502" s="344">
        <f t="shared" si="2006"/>
        <v>122</v>
      </c>
      <c r="AX502" s="344">
        <f t="shared" si="2007"/>
        <v>126</v>
      </c>
      <c r="AY502" s="356">
        <v>3600</v>
      </c>
      <c r="AZ502" s="356">
        <v>2800</v>
      </c>
      <c r="BA502" s="356">
        <v>2000</v>
      </c>
      <c r="BB502" s="356">
        <v>1200</v>
      </c>
      <c r="BC502" s="356">
        <v>400</v>
      </c>
      <c r="BD502" s="353">
        <f t="shared" ref="BD502:BH502" si="2028">IF(BD307="","",BD307+60)</f>
        <v>66</v>
      </c>
      <c r="BE502" s="353">
        <f t="shared" si="2028"/>
        <v>66</v>
      </c>
      <c r="BF502" s="353">
        <f t="shared" si="2028"/>
        <v>81</v>
      </c>
      <c r="BG502" s="353">
        <f t="shared" si="2028"/>
        <v>96</v>
      </c>
      <c r="BH502" s="353">
        <f t="shared" si="2028"/>
        <v>111</v>
      </c>
      <c r="BI502" s="146" t="str">
        <f t="shared" si="1775"/>
        <v>66;66</v>
      </c>
      <c r="BJ502" s="352">
        <f t="shared" si="1776"/>
        <v>81</v>
      </c>
      <c r="BK502" s="146" t="str">
        <f t="shared" si="1777"/>
        <v>96;111</v>
      </c>
      <c r="BL502" s="25">
        <f t="shared" si="1894"/>
        <v>6060106</v>
      </c>
      <c r="BM502" s="146">
        <f t="shared" ref="BM502" si="2029">BM489</f>
        <v>4104</v>
      </c>
      <c r="BN502" s="146">
        <f t="shared" si="1966"/>
        <v>6</v>
      </c>
      <c r="BO502" s="146">
        <f t="shared" ref="BO502:BP502" si="2030">BO489</f>
        <v>1</v>
      </c>
      <c r="BP502" s="146">
        <f t="shared" si="2030"/>
        <v>6</v>
      </c>
      <c r="BQ502" s="146">
        <f>VLOOKUP(IF(A502=1,0,A502),宝石属性!$B$26:$D$41,2,0)</f>
        <v>7</v>
      </c>
      <c r="BR502" s="146">
        <f>VLOOKUP(IF(A502=1,0,A502),宝石属性!$B$26:$D$41,3,0)</f>
        <v>2</v>
      </c>
      <c r="BS502" s="146">
        <f t="shared" ref="BS502:BV502" si="2031">IF(BS489="","",BS489)</f>
        <v>2</v>
      </c>
      <c r="BT502" s="146">
        <f t="shared" si="2031"/>
        <v>4</v>
      </c>
      <c r="BU502" s="146">
        <f t="shared" si="2031"/>
        <v>7</v>
      </c>
      <c r="BV502" s="146">
        <f t="shared" si="2031"/>
        <v>8</v>
      </c>
      <c r="BW502" s="357">
        <f t="shared" si="1902"/>
        <v>2002</v>
      </c>
      <c r="BX502" s="357" t="str">
        <f t="shared" si="1903"/>
        <v/>
      </c>
    </row>
    <row r="503" spans="1:76" s="353" customFormat="1">
      <c r="A503" s="120">
        <f t="shared" si="1765"/>
        <v>60</v>
      </c>
      <c r="B503" s="120" t="s">
        <v>1110</v>
      </c>
      <c r="C503" s="120" t="str">
        <f t="shared" si="1977"/>
        <v>男衣</v>
      </c>
      <c r="D503" s="120" t="str">
        <f t="shared" si="1892"/>
        <v>60级蓝装男衣</v>
      </c>
      <c r="E503" s="120">
        <f>VLOOKUP($C503,$C$3:$M$15,COLUMNS($C$3:H$15),0)</f>
        <v>60</v>
      </c>
      <c r="F503" s="120" t="str">
        <f>VLOOKUP($C503,$C$3:$M$15,COLUMNS($C$3:I$15),0)</f>
        <v>maxhp_value</v>
      </c>
      <c r="G503" s="120">
        <f>VLOOKUP($C503,$C$3:$M$15,COLUMNS($C$3:J$15),0)</f>
        <v>140</v>
      </c>
      <c r="H503" s="120" t="str">
        <f>VLOOKUP($C503,$C$3:$M$15,COLUMNS($C$3:K$15),0)</f>
        <v>defend_value</v>
      </c>
      <c r="I503" s="120" t="str">
        <f>VLOOKUP($C503,$C$3:$M$15,COLUMNS($C$3:L$15),0)</f>
        <v/>
      </c>
      <c r="J503" s="120" t="str">
        <f>VLOOKUP($C503,$C$3:$M$15,COLUMNS($C$3:M$15),0)</f>
        <v/>
      </c>
      <c r="K503" s="344">
        <f t="shared" si="1978"/>
        <v>299</v>
      </c>
      <c r="L503" s="344">
        <f t="shared" si="1979"/>
        <v>304</v>
      </c>
      <c r="M503" s="344">
        <f t="shared" si="1980"/>
        <v>304</v>
      </c>
      <c r="N503" s="344">
        <f t="shared" si="1981"/>
        <v>309</v>
      </c>
      <c r="O503" s="344">
        <f t="shared" si="1982"/>
        <v>309</v>
      </c>
      <c r="P503" s="344">
        <f t="shared" si="1983"/>
        <v>313</v>
      </c>
      <c r="Q503" s="344">
        <f t="shared" si="1984"/>
        <v>313</v>
      </c>
      <c r="R503" s="344">
        <f t="shared" si="1985"/>
        <v>318</v>
      </c>
      <c r="S503" s="344">
        <f t="shared" si="1986"/>
        <v>318</v>
      </c>
      <c r="T503" s="344">
        <f t="shared" si="1987"/>
        <v>323</v>
      </c>
      <c r="U503" s="356">
        <v>3600</v>
      </c>
      <c r="V503" s="356">
        <v>2800</v>
      </c>
      <c r="W503" s="356">
        <v>2000</v>
      </c>
      <c r="X503" s="356">
        <v>1200</v>
      </c>
      <c r="Y503" s="356">
        <v>400</v>
      </c>
      <c r="Z503" s="344">
        <f t="shared" si="1988"/>
        <v>93</v>
      </c>
      <c r="AA503" s="344">
        <f t="shared" si="1989"/>
        <v>95</v>
      </c>
      <c r="AB503" s="344">
        <f t="shared" si="1990"/>
        <v>95</v>
      </c>
      <c r="AC503" s="344">
        <f t="shared" si="1991"/>
        <v>96</v>
      </c>
      <c r="AD503" s="344">
        <f t="shared" si="1992"/>
        <v>96</v>
      </c>
      <c r="AE503" s="344">
        <f t="shared" si="1993"/>
        <v>98</v>
      </c>
      <c r="AF503" s="344">
        <f t="shared" si="1994"/>
        <v>98</v>
      </c>
      <c r="AG503" s="344">
        <f t="shared" si="1995"/>
        <v>99</v>
      </c>
      <c r="AH503" s="344">
        <f t="shared" si="1996"/>
        <v>99</v>
      </c>
      <c r="AI503" s="344">
        <f t="shared" si="1997"/>
        <v>101</v>
      </c>
      <c r="AJ503" s="356">
        <v>3600</v>
      </c>
      <c r="AK503" s="356">
        <v>2800</v>
      </c>
      <c r="AL503" s="356">
        <v>2000</v>
      </c>
      <c r="AM503" s="356">
        <v>1200</v>
      </c>
      <c r="AN503" s="356">
        <v>400</v>
      </c>
      <c r="AO503" s="344" t="str">
        <f t="shared" si="1998"/>
        <v/>
      </c>
      <c r="AP503" s="344" t="str">
        <f t="shared" si="1999"/>
        <v/>
      </c>
      <c r="AQ503" s="344" t="str">
        <f t="shared" si="2000"/>
        <v/>
      </c>
      <c r="AR503" s="344" t="str">
        <f t="shared" si="2001"/>
        <v/>
      </c>
      <c r="AS503" s="344" t="str">
        <f t="shared" si="2002"/>
        <v/>
      </c>
      <c r="AT503" s="344" t="str">
        <f t="shared" si="2003"/>
        <v/>
      </c>
      <c r="AU503" s="344" t="str">
        <f t="shared" si="2004"/>
        <v/>
      </c>
      <c r="AV503" s="344" t="str">
        <f t="shared" si="2005"/>
        <v/>
      </c>
      <c r="AW503" s="344" t="str">
        <f t="shared" si="2006"/>
        <v/>
      </c>
      <c r="AX503" s="344" t="str">
        <f t="shared" si="2007"/>
        <v/>
      </c>
      <c r="AY503" s="356">
        <v>3600</v>
      </c>
      <c r="AZ503" s="356">
        <v>2800</v>
      </c>
      <c r="BA503" s="356">
        <v>2000</v>
      </c>
      <c r="BB503" s="356">
        <v>1200</v>
      </c>
      <c r="BC503" s="356">
        <v>400</v>
      </c>
      <c r="BD503" s="353">
        <f t="shared" ref="BD503:BH503" si="2032">IF(BD308="","",BD308+60)</f>
        <v>66</v>
      </c>
      <c r="BE503" s="353">
        <f t="shared" si="2032"/>
        <v>66</v>
      </c>
      <c r="BF503" s="353">
        <f t="shared" si="2032"/>
        <v>81</v>
      </c>
      <c r="BG503" s="353">
        <f t="shared" si="2032"/>
        <v>96</v>
      </c>
      <c r="BH503" s="353">
        <f t="shared" si="2032"/>
        <v>111</v>
      </c>
      <c r="BI503" s="146" t="str">
        <f t="shared" si="1775"/>
        <v>66;66</v>
      </c>
      <c r="BJ503" s="352">
        <f t="shared" si="1776"/>
        <v>81</v>
      </c>
      <c r="BK503" s="146" t="str">
        <f t="shared" si="1777"/>
        <v>96;111</v>
      </c>
      <c r="BL503" s="25">
        <f t="shared" si="1894"/>
        <v>6060207</v>
      </c>
      <c r="BM503" s="146">
        <f t="shared" ref="BM503" si="2033">BM490</f>
        <v>312</v>
      </c>
      <c r="BN503" s="146">
        <f t="shared" si="1966"/>
        <v>6</v>
      </c>
      <c r="BO503" s="146">
        <f t="shared" ref="BO503:BP503" si="2034">BO490</f>
        <v>2</v>
      </c>
      <c r="BP503" s="146">
        <f t="shared" si="2034"/>
        <v>7</v>
      </c>
      <c r="BQ503" s="146">
        <f>VLOOKUP(IF(A503=1,0,A503),宝石属性!$B$26:$D$41,2,0)</f>
        <v>7</v>
      </c>
      <c r="BR503" s="146">
        <f>VLOOKUP(IF(A503=1,0,A503),宝石属性!$B$26:$D$41,3,0)</f>
        <v>2</v>
      </c>
      <c r="BS503" s="146">
        <f t="shared" ref="BS503:BV503" si="2035">IF(BS490="","",BS490)</f>
        <v>1</v>
      </c>
      <c r="BT503" s="146">
        <f t="shared" si="2035"/>
        <v>3</v>
      </c>
      <c r="BU503" s="146">
        <f t="shared" si="2035"/>
        <v>5</v>
      </c>
      <c r="BV503" s="146">
        <f t="shared" si="2035"/>
        <v>7</v>
      </c>
      <c r="BW503" s="357">
        <f t="shared" si="1902"/>
        <v>2005</v>
      </c>
      <c r="BX503" s="357" t="str">
        <f t="shared" si="1903"/>
        <v/>
      </c>
    </row>
    <row r="504" spans="1:76" s="353" customFormat="1">
      <c r="A504" s="120">
        <f t="shared" si="1765"/>
        <v>60</v>
      </c>
      <c r="B504" s="120" t="s">
        <v>1110</v>
      </c>
      <c r="C504" s="120" t="str">
        <f t="shared" si="1977"/>
        <v>女衣</v>
      </c>
      <c r="D504" s="120" t="str">
        <f t="shared" si="1892"/>
        <v>60级蓝装女衣</v>
      </c>
      <c r="E504" s="120">
        <f>VLOOKUP($C504,$C$3:$M$15,COLUMNS($C$3:H$15),0)</f>
        <v>60</v>
      </c>
      <c r="F504" s="120" t="str">
        <f>VLOOKUP($C504,$C$3:$M$15,COLUMNS($C$3:I$15),0)</f>
        <v>maxhp_value</v>
      </c>
      <c r="G504" s="120">
        <f>VLOOKUP($C504,$C$3:$M$15,COLUMNS($C$3:J$15),0)</f>
        <v>140</v>
      </c>
      <c r="H504" s="120" t="str">
        <f>VLOOKUP($C504,$C$3:$M$15,COLUMNS($C$3:K$15),0)</f>
        <v>defend_value</v>
      </c>
      <c r="I504" s="120" t="str">
        <f>VLOOKUP($C504,$C$3:$M$15,COLUMNS($C$3:L$15),0)</f>
        <v/>
      </c>
      <c r="J504" s="120" t="str">
        <f>VLOOKUP($C504,$C$3:$M$15,COLUMNS($C$3:M$15),0)</f>
        <v/>
      </c>
      <c r="K504" s="344">
        <f t="shared" si="1978"/>
        <v>299</v>
      </c>
      <c r="L504" s="344">
        <f t="shared" si="1979"/>
        <v>304</v>
      </c>
      <c r="M504" s="344">
        <f t="shared" si="1980"/>
        <v>304</v>
      </c>
      <c r="N504" s="344">
        <f t="shared" si="1981"/>
        <v>309</v>
      </c>
      <c r="O504" s="344">
        <f t="shared" si="1982"/>
        <v>309</v>
      </c>
      <c r="P504" s="344">
        <f t="shared" si="1983"/>
        <v>313</v>
      </c>
      <c r="Q504" s="344">
        <f t="shared" si="1984"/>
        <v>313</v>
      </c>
      <c r="R504" s="344">
        <f t="shared" si="1985"/>
        <v>318</v>
      </c>
      <c r="S504" s="344">
        <f t="shared" si="1986"/>
        <v>318</v>
      </c>
      <c r="T504" s="344">
        <f t="shared" si="1987"/>
        <v>323</v>
      </c>
      <c r="U504" s="356">
        <v>3600</v>
      </c>
      <c r="V504" s="356">
        <v>2800</v>
      </c>
      <c r="W504" s="356">
        <v>2000</v>
      </c>
      <c r="X504" s="356">
        <v>1200</v>
      </c>
      <c r="Y504" s="356">
        <v>400</v>
      </c>
      <c r="Z504" s="344">
        <f t="shared" si="1988"/>
        <v>93</v>
      </c>
      <c r="AA504" s="344">
        <f t="shared" si="1989"/>
        <v>95</v>
      </c>
      <c r="AB504" s="344">
        <f t="shared" si="1990"/>
        <v>95</v>
      </c>
      <c r="AC504" s="344">
        <f t="shared" si="1991"/>
        <v>96</v>
      </c>
      <c r="AD504" s="344">
        <f t="shared" si="1992"/>
        <v>96</v>
      </c>
      <c r="AE504" s="344">
        <f t="shared" si="1993"/>
        <v>98</v>
      </c>
      <c r="AF504" s="344">
        <f t="shared" si="1994"/>
        <v>98</v>
      </c>
      <c r="AG504" s="344">
        <f t="shared" si="1995"/>
        <v>99</v>
      </c>
      <c r="AH504" s="344">
        <f t="shared" si="1996"/>
        <v>99</v>
      </c>
      <c r="AI504" s="344">
        <f t="shared" si="1997"/>
        <v>101</v>
      </c>
      <c r="AJ504" s="356">
        <v>3600</v>
      </c>
      <c r="AK504" s="356">
        <v>2800</v>
      </c>
      <c r="AL504" s="356">
        <v>2000</v>
      </c>
      <c r="AM504" s="356">
        <v>1200</v>
      </c>
      <c r="AN504" s="356">
        <v>400</v>
      </c>
      <c r="AO504" s="344" t="str">
        <f t="shared" si="1998"/>
        <v/>
      </c>
      <c r="AP504" s="344" t="str">
        <f t="shared" si="1999"/>
        <v/>
      </c>
      <c r="AQ504" s="344" t="str">
        <f t="shared" si="2000"/>
        <v/>
      </c>
      <c r="AR504" s="344" t="str">
        <f t="shared" si="2001"/>
        <v/>
      </c>
      <c r="AS504" s="344" t="str">
        <f t="shared" si="2002"/>
        <v/>
      </c>
      <c r="AT504" s="344" t="str">
        <f t="shared" si="2003"/>
        <v/>
      </c>
      <c r="AU504" s="344" t="str">
        <f t="shared" si="2004"/>
        <v/>
      </c>
      <c r="AV504" s="344" t="str">
        <f t="shared" si="2005"/>
        <v/>
      </c>
      <c r="AW504" s="344" t="str">
        <f t="shared" si="2006"/>
        <v/>
      </c>
      <c r="AX504" s="344" t="str">
        <f t="shared" si="2007"/>
        <v/>
      </c>
      <c r="AY504" s="356">
        <v>3600</v>
      </c>
      <c r="AZ504" s="356">
        <v>2800</v>
      </c>
      <c r="BA504" s="356">
        <v>2000</v>
      </c>
      <c r="BB504" s="356">
        <v>1200</v>
      </c>
      <c r="BC504" s="356">
        <v>400</v>
      </c>
      <c r="BD504" s="353">
        <f t="shared" ref="BD504:BH504" si="2036">IF(BD309="","",BD309+60)</f>
        <v>66</v>
      </c>
      <c r="BE504" s="353">
        <f t="shared" si="2036"/>
        <v>66</v>
      </c>
      <c r="BF504" s="353">
        <f t="shared" si="2036"/>
        <v>81</v>
      </c>
      <c r="BG504" s="353">
        <f t="shared" si="2036"/>
        <v>96</v>
      </c>
      <c r="BH504" s="353">
        <f t="shared" si="2036"/>
        <v>111</v>
      </c>
      <c r="BI504" s="146" t="str">
        <f t="shared" si="1775"/>
        <v>66;66</v>
      </c>
      <c r="BJ504" s="352">
        <f t="shared" si="1776"/>
        <v>81</v>
      </c>
      <c r="BK504" s="146" t="str">
        <f t="shared" si="1777"/>
        <v>96;111</v>
      </c>
      <c r="BL504" s="25">
        <f t="shared" si="1894"/>
        <v>6060208</v>
      </c>
      <c r="BM504" s="146">
        <f t="shared" ref="BM504" si="2037">BM491</f>
        <v>568</v>
      </c>
      <c r="BN504" s="146">
        <f t="shared" si="1966"/>
        <v>6</v>
      </c>
      <c r="BO504" s="146">
        <f t="shared" ref="BO504:BP504" si="2038">BO491</f>
        <v>2</v>
      </c>
      <c r="BP504" s="146">
        <f t="shared" si="2038"/>
        <v>8</v>
      </c>
      <c r="BQ504" s="146">
        <f>VLOOKUP(IF(A504=1,0,A504),宝石属性!$B$26:$D$41,2,0)</f>
        <v>7</v>
      </c>
      <c r="BR504" s="146">
        <f>VLOOKUP(IF(A504=1,0,A504),宝石属性!$B$26:$D$41,3,0)</f>
        <v>2</v>
      </c>
      <c r="BS504" s="146">
        <f t="shared" ref="BS504:BV504" si="2039">IF(BS491="","",BS491)</f>
        <v>1</v>
      </c>
      <c r="BT504" s="146">
        <f t="shared" si="2039"/>
        <v>3</v>
      </c>
      <c r="BU504" s="146">
        <f t="shared" si="2039"/>
        <v>5</v>
      </c>
      <c r="BV504" s="146">
        <f t="shared" si="2039"/>
        <v>7</v>
      </c>
      <c r="BW504" s="357">
        <f t="shared" si="1902"/>
        <v>2005</v>
      </c>
      <c r="BX504" s="357" t="str">
        <f t="shared" si="1903"/>
        <v/>
      </c>
    </row>
    <row r="505" spans="1:76" s="353" customFormat="1">
      <c r="A505" s="120">
        <f t="shared" si="1765"/>
        <v>60</v>
      </c>
      <c r="B505" s="120" t="s">
        <v>1110</v>
      </c>
      <c r="C505" s="120" t="str">
        <f t="shared" si="1977"/>
        <v>男头盔</v>
      </c>
      <c r="D505" s="120" t="str">
        <f t="shared" si="1892"/>
        <v>60级蓝装男头盔</v>
      </c>
      <c r="E505" s="120">
        <f>VLOOKUP($C505,$C$3:$M$15,COLUMNS($C$3:H$15),0)</f>
        <v>90</v>
      </c>
      <c r="F505" s="120" t="str">
        <f>VLOOKUP($C505,$C$3:$M$15,COLUMNS($C$3:I$15),0)</f>
        <v>maxmp_value</v>
      </c>
      <c r="G505" s="120">
        <f>VLOOKUP($C505,$C$3:$M$15,COLUMNS($C$3:J$15),0)</f>
        <v>140</v>
      </c>
      <c r="H505" s="120" t="str">
        <f>VLOOKUP($C505,$C$3:$M$15,COLUMNS($C$3:K$15),0)</f>
        <v>defend_value</v>
      </c>
      <c r="I505" s="120" t="str">
        <f>VLOOKUP($C505,$C$3:$M$15,COLUMNS($C$3:L$15),0)</f>
        <v/>
      </c>
      <c r="J505" s="120" t="str">
        <f>VLOOKUP($C505,$C$3:$M$15,COLUMNS($C$3:M$15),0)</f>
        <v/>
      </c>
      <c r="K505" s="344">
        <f t="shared" si="1978"/>
        <v>374</v>
      </c>
      <c r="L505" s="344">
        <f t="shared" si="1979"/>
        <v>380</v>
      </c>
      <c r="M505" s="344">
        <f t="shared" si="1980"/>
        <v>380</v>
      </c>
      <c r="N505" s="344">
        <f t="shared" si="1981"/>
        <v>386</v>
      </c>
      <c r="O505" s="344">
        <f t="shared" si="1982"/>
        <v>386</v>
      </c>
      <c r="P505" s="344">
        <f t="shared" si="1983"/>
        <v>392</v>
      </c>
      <c r="Q505" s="344">
        <f t="shared" si="1984"/>
        <v>392</v>
      </c>
      <c r="R505" s="344">
        <f t="shared" si="1985"/>
        <v>398</v>
      </c>
      <c r="S505" s="344">
        <f t="shared" si="1986"/>
        <v>398</v>
      </c>
      <c r="T505" s="344">
        <f t="shared" si="1987"/>
        <v>403</v>
      </c>
      <c r="U505" s="356">
        <v>3600</v>
      </c>
      <c r="V505" s="356">
        <v>2800</v>
      </c>
      <c r="W505" s="356">
        <v>2000</v>
      </c>
      <c r="X505" s="356">
        <v>1200</v>
      </c>
      <c r="Y505" s="356">
        <v>400</v>
      </c>
      <c r="Z505" s="344">
        <f t="shared" si="1988"/>
        <v>56</v>
      </c>
      <c r="AA505" s="344">
        <f t="shared" si="1989"/>
        <v>57</v>
      </c>
      <c r="AB505" s="344">
        <f t="shared" si="1990"/>
        <v>57</v>
      </c>
      <c r="AC505" s="344">
        <f t="shared" si="1991"/>
        <v>58</v>
      </c>
      <c r="AD505" s="344">
        <f t="shared" si="1992"/>
        <v>58</v>
      </c>
      <c r="AE505" s="344">
        <f t="shared" si="1993"/>
        <v>59</v>
      </c>
      <c r="AF505" s="344">
        <f t="shared" si="1994"/>
        <v>59</v>
      </c>
      <c r="AG505" s="344">
        <f t="shared" si="1995"/>
        <v>60</v>
      </c>
      <c r="AH505" s="344">
        <f t="shared" si="1996"/>
        <v>60</v>
      </c>
      <c r="AI505" s="344">
        <f t="shared" si="1997"/>
        <v>61</v>
      </c>
      <c r="AJ505" s="356">
        <v>3600</v>
      </c>
      <c r="AK505" s="356">
        <v>2800</v>
      </c>
      <c r="AL505" s="356">
        <v>2000</v>
      </c>
      <c r="AM505" s="356">
        <v>1200</v>
      </c>
      <c r="AN505" s="356">
        <v>400</v>
      </c>
      <c r="AO505" s="344" t="str">
        <f t="shared" si="1998"/>
        <v/>
      </c>
      <c r="AP505" s="344" t="str">
        <f t="shared" si="1999"/>
        <v/>
      </c>
      <c r="AQ505" s="344" t="str">
        <f t="shared" si="2000"/>
        <v/>
      </c>
      <c r="AR505" s="344" t="str">
        <f t="shared" si="2001"/>
        <v/>
      </c>
      <c r="AS505" s="344" t="str">
        <f t="shared" si="2002"/>
        <v/>
      </c>
      <c r="AT505" s="344" t="str">
        <f t="shared" si="2003"/>
        <v/>
      </c>
      <c r="AU505" s="344" t="str">
        <f t="shared" si="2004"/>
        <v/>
      </c>
      <c r="AV505" s="344" t="str">
        <f t="shared" si="2005"/>
        <v/>
      </c>
      <c r="AW505" s="344" t="str">
        <f t="shared" si="2006"/>
        <v/>
      </c>
      <c r="AX505" s="344" t="str">
        <f t="shared" si="2007"/>
        <v/>
      </c>
      <c r="AY505" s="356">
        <v>3600</v>
      </c>
      <c r="AZ505" s="356">
        <v>2800</v>
      </c>
      <c r="BA505" s="356">
        <v>2000</v>
      </c>
      <c r="BB505" s="356">
        <v>1200</v>
      </c>
      <c r="BC505" s="356">
        <v>400</v>
      </c>
      <c r="BD505" s="353" t="str">
        <f t="shared" ref="BD505:BH505" si="2040">IF(BD310="","",BD310+60)</f>
        <v/>
      </c>
      <c r="BE505" s="353" t="str">
        <f t="shared" si="2040"/>
        <v/>
      </c>
      <c r="BF505" s="353" t="str">
        <f t="shared" si="2040"/>
        <v/>
      </c>
      <c r="BG505" s="353" t="str">
        <f t="shared" si="2040"/>
        <v/>
      </c>
      <c r="BH505" s="353" t="str">
        <f t="shared" si="2040"/>
        <v/>
      </c>
      <c r="BI505" s="146" t="str">
        <f t="shared" si="1775"/>
        <v/>
      </c>
      <c r="BJ505" s="352" t="str">
        <f t="shared" si="1776"/>
        <v/>
      </c>
      <c r="BK505" s="146" t="str">
        <f t="shared" si="1777"/>
        <v/>
      </c>
      <c r="BL505" s="25">
        <f t="shared" si="1894"/>
        <v>6060309</v>
      </c>
      <c r="BM505" s="146">
        <f t="shared" ref="BM505" si="2041">BM492</f>
        <v>1640</v>
      </c>
      <c r="BN505" s="146">
        <f t="shared" si="1966"/>
        <v>6</v>
      </c>
      <c r="BO505" s="146">
        <f t="shared" ref="BO505:BP505" si="2042">BO492</f>
        <v>3</v>
      </c>
      <c r="BP505" s="146">
        <f t="shared" si="2042"/>
        <v>9</v>
      </c>
      <c r="BQ505" s="146">
        <f>VLOOKUP(IF(A505=1,0,A505),宝石属性!$B$26:$D$41,2,0)</f>
        <v>7</v>
      </c>
      <c r="BR505" s="146">
        <f>VLOOKUP(IF(A505=1,0,A505),宝石属性!$B$26:$D$41,3,0)</f>
        <v>2</v>
      </c>
      <c r="BS505" s="146">
        <f t="shared" ref="BS505:BV505" si="2043">IF(BS492="","",BS492)</f>
        <v>2</v>
      </c>
      <c r="BT505" s="146">
        <f t="shared" si="2043"/>
        <v>3</v>
      </c>
      <c r="BU505" s="146" t="str">
        <f t="shared" si="2043"/>
        <v/>
      </c>
      <c r="BV505" s="146" t="str">
        <f t="shared" si="2043"/>
        <v/>
      </c>
      <c r="BW505" s="357">
        <f t="shared" si="1902"/>
        <v>2008</v>
      </c>
      <c r="BX505" s="357" t="str">
        <f t="shared" si="1903"/>
        <v/>
      </c>
    </row>
    <row r="506" spans="1:76" s="353" customFormat="1">
      <c r="A506" s="120">
        <f t="shared" si="1765"/>
        <v>60</v>
      </c>
      <c r="B506" s="120" t="s">
        <v>1110</v>
      </c>
      <c r="C506" s="120" t="str">
        <f t="shared" si="1977"/>
        <v>女头饰</v>
      </c>
      <c r="D506" s="120" t="str">
        <f t="shared" si="1892"/>
        <v>60级蓝装女头饰</v>
      </c>
      <c r="E506" s="120">
        <f>VLOOKUP($C506,$C$3:$M$15,COLUMNS($C$3:H$15),0)</f>
        <v>90</v>
      </c>
      <c r="F506" s="120" t="str">
        <f>VLOOKUP($C506,$C$3:$M$15,COLUMNS($C$3:I$15),0)</f>
        <v>maxmp_value</v>
      </c>
      <c r="G506" s="120">
        <f>VLOOKUP($C506,$C$3:$M$15,COLUMNS($C$3:J$15),0)</f>
        <v>140</v>
      </c>
      <c r="H506" s="120" t="str">
        <f>VLOOKUP($C506,$C$3:$M$15,COLUMNS($C$3:K$15),0)</f>
        <v>defend_value</v>
      </c>
      <c r="I506" s="120" t="str">
        <f>VLOOKUP($C506,$C$3:$M$15,COLUMNS($C$3:L$15),0)</f>
        <v/>
      </c>
      <c r="J506" s="120" t="str">
        <f>VLOOKUP($C506,$C$3:$M$15,COLUMNS($C$3:M$15),0)</f>
        <v/>
      </c>
      <c r="K506" s="344">
        <f t="shared" si="1978"/>
        <v>374</v>
      </c>
      <c r="L506" s="344">
        <f t="shared" si="1979"/>
        <v>380</v>
      </c>
      <c r="M506" s="344">
        <f t="shared" si="1980"/>
        <v>380</v>
      </c>
      <c r="N506" s="344">
        <f t="shared" si="1981"/>
        <v>386</v>
      </c>
      <c r="O506" s="344">
        <f t="shared" si="1982"/>
        <v>386</v>
      </c>
      <c r="P506" s="344">
        <f t="shared" si="1983"/>
        <v>392</v>
      </c>
      <c r="Q506" s="344">
        <f t="shared" si="1984"/>
        <v>392</v>
      </c>
      <c r="R506" s="344">
        <f t="shared" si="1985"/>
        <v>398</v>
      </c>
      <c r="S506" s="344">
        <f t="shared" si="1986"/>
        <v>398</v>
      </c>
      <c r="T506" s="344">
        <f t="shared" si="1987"/>
        <v>403</v>
      </c>
      <c r="U506" s="356">
        <v>3600</v>
      </c>
      <c r="V506" s="356">
        <v>2800</v>
      </c>
      <c r="W506" s="356">
        <v>2000</v>
      </c>
      <c r="X506" s="356">
        <v>1200</v>
      </c>
      <c r="Y506" s="356">
        <v>400</v>
      </c>
      <c r="Z506" s="344">
        <f t="shared" si="1988"/>
        <v>56</v>
      </c>
      <c r="AA506" s="344">
        <f t="shared" si="1989"/>
        <v>57</v>
      </c>
      <c r="AB506" s="344">
        <f t="shared" si="1990"/>
        <v>57</v>
      </c>
      <c r="AC506" s="344">
        <f t="shared" si="1991"/>
        <v>58</v>
      </c>
      <c r="AD506" s="344">
        <f t="shared" si="1992"/>
        <v>58</v>
      </c>
      <c r="AE506" s="344">
        <f t="shared" si="1993"/>
        <v>59</v>
      </c>
      <c r="AF506" s="344">
        <f t="shared" si="1994"/>
        <v>59</v>
      </c>
      <c r="AG506" s="344">
        <f t="shared" si="1995"/>
        <v>60</v>
      </c>
      <c r="AH506" s="344">
        <f t="shared" si="1996"/>
        <v>60</v>
      </c>
      <c r="AI506" s="344">
        <f t="shared" si="1997"/>
        <v>61</v>
      </c>
      <c r="AJ506" s="356">
        <v>3600</v>
      </c>
      <c r="AK506" s="356">
        <v>2800</v>
      </c>
      <c r="AL506" s="356">
        <v>2000</v>
      </c>
      <c r="AM506" s="356">
        <v>1200</v>
      </c>
      <c r="AN506" s="356">
        <v>400</v>
      </c>
      <c r="AO506" s="344" t="str">
        <f t="shared" si="1998"/>
        <v/>
      </c>
      <c r="AP506" s="344" t="str">
        <f t="shared" si="1999"/>
        <v/>
      </c>
      <c r="AQ506" s="344" t="str">
        <f t="shared" si="2000"/>
        <v/>
      </c>
      <c r="AR506" s="344" t="str">
        <f t="shared" si="2001"/>
        <v/>
      </c>
      <c r="AS506" s="344" t="str">
        <f t="shared" si="2002"/>
        <v/>
      </c>
      <c r="AT506" s="344" t="str">
        <f t="shared" si="2003"/>
        <v/>
      </c>
      <c r="AU506" s="344" t="str">
        <f t="shared" si="2004"/>
        <v/>
      </c>
      <c r="AV506" s="344" t="str">
        <f t="shared" si="2005"/>
        <v/>
      </c>
      <c r="AW506" s="344" t="str">
        <f t="shared" si="2006"/>
        <v/>
      </c>
      <c r="AX506" s="344" t="str">
        <f t="shared" si="2007"/>
        <v/>
      </c>
      <c r="AY506" s="356">
        <v>3600</v>
      </c>
      <c r="AZ506" s="356">
        <v>2800</v>
      </c>
      <c r="BA506" s="356">
        <v>2000</v>
      </c>
      <c r="BB506" s="356">
        <v>1200</v>
      </c>
      <c r="BC506" s="356">
        <v>400</v>
      </c>
      <c r="BD506" s="353" t="str">
        <f t="shared" ref="BD506:BH506" si="2044">IF(BD311="","",BD311+60)</f>
        <v/>
      </c>
      <c r="BE506" s="353" t="str">
        <f t="shared" si="2044"/>
        <v/>
      </c>
      <c r="BF506" s="353" t="str">
        <f t="shared" si="2044"/>
        <v/>
      </c>
      <c r="BG506" s="353" t="str">
        <f t="shared" si="2044"/>
        <v/>
      </c>
      <c r="BH506" s="353" t="str">
        <f t="shared" si="2044"/>
        <v/>
      </c>
      <c r="BI506" s="146" t="str">
        <f t="shared" si="1775"/>
        <v/>
      </c>
      <c r="BJ506" s="352" t="str">
        <f t="shared" si="1776"/>
        <v/>
      </c>
      <c r="BK506" s="146" t="str">
        <f t="shared" si="1777"/>
        <v/>
      </c>
      <c r="BL506" s="25">
        <f t="shared" si="1894"/>
        <v>6060310</v>
      </c>
      <c r="BM506" s="146">
        <f t="shared" ref="BM506" si="2045">BM493</f>
        <v>1384</v>
      </c>
      <c r="BN506" s="146">
        <f t="shared" si="1966"/>
        <v>6</v>
      </c>
      <c r="BO506" s="146">
        <f t="shared" ref="BO506:BP506" si="2046">BO493</f>
        <v>3</v>
      </c>
      <c r="BP506" s="146">
        <f t="shared" si="2046"/>
        <v>10</v>
      </c>
      <c r="BQ506" s="146">
        <f>VLOOKUP(IF(A506=1,0,A506),宝石属性!$B$26:$D$41,2,0)</f>
        <v>7</v>
      </c>
      <c r="BR506" s="146">
        <f>VLOOKUP(IF(A506=1,0,A506),宝石属性!$B$26:$D$41,3,0)</f>
        <v>2</v>
      </c>
      <c r="BS506" s="146">
        <f t="shared" ref="BS506:BV506" si="2047">IF(BS493="","",BS493)</f>
        <v>2</v>
      </c>
      <c r="BT506" s="146">
        <f t="shared" si="2047"/>
        <v>3</v>
      </c>
      <c r="BU506" s="146" t="str">
        <f t="shared" si="2047"/>
        <v/>
      </c>
      <c r="BV506" s="146" t="str">
        <f t="shared" si="2047"/>
        <v/>
      </c>
      <c r="BW506" s="357">
        <f t="shared" si="1902"/>
        <v>2008</v>
      </c>
      <c r="BX506" s="357" t="str">
        <f t="shared" si="1903"/>
        <v/>
      </c>
    </row>
    <row r="507" spans="1:76" s="353" customFormat="1">
      <c r="A507" s="120">
        <f t="shared" si="1765"/>
        <v>60</v>
      </c>
      <c r="B507" s="120" t="s">
        <v>1110</v>
      </c>
      <c r="C507" s="120" t="str">
        <f t="shared" si="1977"/>
        <v>项链</v>
      </c>
      <c r="D507" s="120" t="str">
        <f t="shared" si="1892"/>
        <v>60级蓝装项链</v>
      </c>
      <c r="E507" s="120">
        <f>VLOOKUP($C507,$C$3:$M$15,COLUMNS($C$3:H$15),0)</f>
        <v>150</v>
      </c>
      <c r="F507" s="120" t="str">
        <f>VLOOKUP($C507,$C$3:$M$15,COLUMNS($C$3:I$15),0)</f>
        <v>magicattack_value</v>
      </c>
      <c r="G507" s="120">
        <f>VLOOKUP($C507,$C$3:$M$15,COLUMNS($C$3:J$15),0)</f>
        <v>160</v>
      </c>
      <c r="H507" s="120" t="str">
        <f>VLOOKUP($C507,$C$3:$M$15,COLUMNS($C$3:K$15),0)</f>
        <v>magicdef_value</v>
      </c>
      <c r="I507" s="120" t="str">
        <f>VLOOKUP($C507,$C$3:$M$15,COLUMNS($C$3:L$15),0)</f>
        <v/>
      </c>
      <c r="J507" s="120" t="str">
        <f>VLOOKUP($C507,$C$3:$M$15,COLUMNS($C$3:M$15),0)</f>
        <v/>
      </c>
      <c r="K507" s="344">
        <f t="shared" si="1978"/>
        <v>103</v>
      </c>
      <c r="L507" s="344">
        <f t="shared" si="1979"/>
        <v>104</v>
      </c>
      <c r="M507" s="344">
        <f t="shared" si="1980"/>
        <v>104</v>
      </c>
      <c r="N507" s="344">
        <f t="shared" si="1981"/>
        <v>106</v>
      </c>
      <c r="O507" s="344">
        <f t="shared" si="1982"/>
        <v>106</v>
      </c>
      <c r="P507" s="344">
        <f t="shared" si="1983"/>
        <v>108</v>
      </c>
      <c r="Q507" s="344">
        <f t="shared" si="1984"/>
        <v>108</v>
      </c>
      <c r="R507" s="344">
        <f t="shared" si="1985"/>
        <v>109</v>
      </c>
      <c r="S507" s="344">
        <f t="shared" si="1986"/>
        <v>109</v>
      </c>
      <c r="T507" s="344">
        <f t="shared" si="1987"/>
        <v>111</v>
      </c>
      <c r="U507" s="356">
        <v>3600</v>
      </c>
      <c r="V507" s="356">
        <v>2800</v>
      </c>
      <c r="W507" s="356">
        <v>2000</v>
      </c>
      <c r="X507" s="356">
        <v>1200</v>
      </c>
      <c r="Y507" s="356">
        <v>400</v>
      </c>
      <c r="Z507" s="344">
        <f t="shared" si="1988"/>
        <v>55</v>
      </c>
      <c r="AA507" s="344">
        <f t="shared" si="1989"/>
        <v>56</v>
      </c>
      <c r="AB507" s="344">
        <f t="shared" si="1990"/>
        <v>56</v>
      </c>
      <c r="AC507" s="344">
        <f t="shared" si="1991"/>
        <v>56</v>
      </c>
      <c r="AD507" s="344">
        <f t="shared" si="1992"/>
        <v>56</v>
      </c>
      <c r="AE507" s="344">
        <f t="shared" si="1993"/>
        <v>57</v>
      </c>
      <c r="AF507" s="344">
        <f t="shared" si="1994"/>
        <v>57</v>
      </c>
      <c r="AG507" s="344">
        <f t="shared" si="1995"/>
        <v>58</v>
      </c>
      <c r="AH507" s="344">
        <f t="shared" si="1996"/>
        <v>58</v>
      </c>
      <c r="AI507" s="344">
        <f t="shared" si="1997"/>
        <v>59</v>
      </c>
      <c r="AJ507" s="356">
        <v>3600</v>
      </c>
      <c r="AK507" s="356">
        <v>2800</v>
      </c>
      <c r="AL507" s="356">
        <v>2000</v>
      </c>
      <c r="AM507" s="356">
        <v>1200</v>
      </c>
      <c r="AN507" s="356">
        <v>400</v>
      </c>
      <c r="AO507" s="344" t="str">
        <f t="shared" si="1998"/>
        <v/>
      </c>
      <c r="AP507" s="344" t="str">
        <f t="shared" si="1999"/>
        <v/>
      </c>
      <c r="AQ507" s="344" t="str">
        <f t="shared" si="2000"/>
        <v/>
      </c>
      <c r="AR507" s="344" t="str">
        <f t="shared" si="2001"/>
        <v/>
      </c>
      <c r="AS507" s="344" t="str">
        <f t="shared" si="2002"/>
        <v/>
      </c>
      <c r="AT507" s="344" t="str">
        <f t="shared" si="2003"/>
        <v/>
      </c>
      <c r="AU507" s="344" t="str">
        <f t="shared" si="2004"/>
        <v/>
      </c>
      <c r="AV507" s="344" t="str">
        <f t="shared" si="2005"/>
        <v/>
      </c>
      <c r="AW507" s="344" t="str">
        <f t="shared" si="2006"/>
        <v/>
      </c>
      <c r="AX507" s="344" t="str">
        <f t="shared" si="2007"/>
        <v/>
      </c>
      <c r="AY507" s="356">
        <v>3600</v>
      </c>
      <c r="AZ507" s="356">
        <v>2800</v>
      </c>
      <c r="BA507" s="356">
        <v>2000</v>
      </c>
      <c r="BB507" s="356">
        <v>1200</v>
      </c>
      <c r="BC507" s="356">
        <v>400</v>
      </c>
      <c r="BD507" s="353" t="str">
        <f t="shared" ref="BD507:BH507" si="2048">IF(BD312="","",BD312+60)</f>
        <v/>
      </c>
      <c r="BE507" s="353" t="str">
        <f t="shared" si="2048"/>
        <v/>
      </c>
      <c r="BF507" s="353" t="str">
        <f t="shared" si="2048"/>
        <v/>
      </c>
      <c r="BG507" s="353" t="str">
        <f t="shared" si="2048"/>
        <v/>
      </c>
      <c r="BH507" s="353" t="str">
        <f t="shared" si="2048"/>
        <v/>
      </c>
      <c r="BI507" s="146" t="str">
        <f t="shared" si="1775"/>
        <v/>
      </c>
      <c r="BJ507" s="352" t="str">
        <f t="shared" si="1776"/>
        <v/>
      </c>
      <c r="BK507" s="146" t="str">
        <f t="shared" si="1777"/>
        <v/>
      </c>
      <c r="BL507" s="25">
        <f t="shared" si="1894"/>
        <v>6060411</v>
      </c>
      <c r="BM507" s="146">
        <f t="shared" ref="BM507" si="2049">BM494</f>
        <v>40</v>
      </c>
      <c r="BN507" s="146">
        <f t="shared" si="1966"/>
        <v>6</v>
      </c>
      <c r="BO507" s="146">
        <f t="shared" ref="BO507:BP507" si="2050">BO494</f>
        <v>4</v>
      </c>
      <c r="BP507" s="146">
        <f t="shared" si="2050"/>
        <v>11</v>
      </c>
      <c r="BQ507" s="146">
        <f>VLOOKUP(IF(A507=1,0,A507),宝石属性!$B$26:$D$41,2,0)</f>
        <v>7</v>
      </c>
      <c r="BR507" s="146">
        <f>VLOOKUP(IF(A507=1,0,A507),宝石属性!$B$26:$D$41,3,0)</f>
        <v>2</v>
      </c>
      <c r="BS507" s="146">
        <f t="shared" ref="BS507:BV507" si="2051">IF(BS494="","",BS494)</f>
        <v>4</v>
      </c>
      <c r="BT507" s="146">
        <f t="shared" si="2051"/>
        <v>5</v>
      </c>
      <c r="BU507" s="146" t="str">
        <f t="shared" si="2051"/>
        <v/>
      </c>
      <c r="BV507" s="146" t="str">
        <f t="shared" si="2051"/>
        <v/>
      </c>
      <c r="BW507" s="357">
        <f t="shared" si="1902"/>
        <v>2011</v>
      </c>
      <c r="BX507" s="357" t="str">
        <f t="shared" si="1903"/>
        <v/>
      </c>
    </row>
    <row r="508" spans="1:76" s="353" customFormat="1">
      <c r="A508" s="120">
        <f t="shared" si="1765"/>
        <v>60</v>
      </c>
      <c r="B508" s="120" t="s">
        <v>1110</v>
      </c>
      <c r="C508" s="120" t="str">
        <f t="shared" si="1977"/>
        <v>腰带</v>
      </c>
      <c r="D508" s="120" t="str">
        <f t="shared" si="1892"/>
        <v>60级蓝装腰带</v>
      </c>
      <c r="E508" s="120">
        <f>VLOOKUP($C508,$C$3:$M$15,COLUMNS($C$3:H$15),0)</f>
        <v>60</v>
      </c>
      <c r="F508" s="120" t="str">
        <f>VLOOKUP($C508,$C$3:$M$15,COLUMNS($C$3:I$15),0)</f>
        <v>maxhp_value</v>
      </c>
      <c r="G508" s="120">
        <f>VLOOKUP($C508,$C$3:$M$15,COLUMNS($C$3:J$15),0)</f>
        <v>140</v>
      </c>
      <c r="H508" s="120" t="str">
        <f>VLOOKUP($C508,$C$3:$M$15,COLUMNS($C$3:K$15),0)</f>
        <v>defend_value</v>
      </c>
      <c r="I508" s="120" t="str">
        <f>VLOOKUP($C508,$C$3:$M$15,COLUMNS($C$3:L$15),0)</f>
        <v/>
      </c>
      <c r="J508" s="120" t="str">
        <f>VLOOKUP($C508,$C$3:$M$15,COLUMNS($C$3:M$15),0)</f>
        <v/>
      </c>
      <c r="K508" s="344">
        <f t="shared" si="1978"/>
        <v>449</v>
      </c>
      <c r="L508" s="344">
        <f t="shared" si="1979"/>
        <v>456</v>
      </c>
      <c r="M508" s="344">
        <f t="shared" si="1980"/>
        <v>456</v>
      </c>
      <c r="N508" s="344">
        <f t="shared" si="1981"/>
        <v>463</v>
      </c>
      <c r="O508" s="344">
        <f t="shared" si="1982"/>
        <v>463</v>
      </c>
      <c r="P508" s="344">
        <f t="shared" si="1983"/>
        <v>470</v>
      </c>
      <c r="Q508" s="344">
        <f t="shared" si="1984"/>
        <v>470</v>
      </c>
      <c r="R508" s="344">
        <f t="shared" si="1985"/>
        <v>477</v>
      </c>
      <c r="S508" s="344">
        <f t="shared" si="1986"/>
        <v>477</v>
      </c>
      <c r="T508" s="344">
        <f t="shared" si="1987"/>
        <v>484</v>
      </c>
      <c r="U508" s="356">
        <v>3600</v>
      </c>
      <c r="V508" s="356">
        <v>2800</v>
      </c>
      <c r="W508" s="356">
        <v>2000</v>
      </c>
      <c r="X508" s="356">
        <v>1200</v>
      </c>
      <c r="Y508" s="356">
        <v>400</v>
      </c>
      <c r="Z508" s="344">
        <f t="shared" si="1988"/>
        <v>37</v>
      </c>
      <c r="AA508" s="344">
        <f t="shared" si="1989"/>
        <v>38</v>
      </c>
      <c r="AB508" s="344">
        <f t="shared" si="1990"/>
        <v>38</v>
      </c>
      <c r="AC508" s="344">
        <f t="shared" si="1991"/>
        <v>39</v>
      </c>
      <c r="AD508" s="344">
        <f t="shared" si="1992"/>
        <v>39</v>
      </c>
      <c r="AE508" s="344">
        <f t="shared" si="1993"/>
        <v>39</v>
      </c>
      <c r="AF508" s="344">
        <f t="shared" si="1994"/>
        <v>39</v>
      </c>
      <c r="AG508" s="344">
        <f t="shared" si="1995"/>
        <v>40</v>
      </c>
      <c r="AH508" s="344">
        <f t="shared" si="1996"/>
        <v>40</v>
      </c>
      <c r="AI508" s="344">
        <f t="shared" si="1997"/>
        <v>40</v>
      </c>
      <c r="AJ508" s="356">
        <v>3600</v>
      </c>
      <c r="AK508" s="356">
        <v>2800</v>
      </c>
      <c r="AL508" s="356">
        <v>2000</v>
      </c>
      <c r="AM508" s="356">
        <v>1200</v>
      </c>
      <c r="AN508" s="356">
        <v>400</v>
      </c>
      <c r="AO508" s="344" t="str">
        <f t="shared" si="1998"/>
        <v/>
      </c>
      <c r="AP508" s="344" t="str">
        <f t="shared" si="1999"/>
        <v/>
      </c>
      <c r="AQ508" s="344" t="str">
        <f t="shared" si="2000"/>
        <v/>
      </c>
      <c r="AR508" s="344" t="str">
        <f t="shared" si="2001"/>
        <v/>
      </c>
      <c r="AS508" s="344" t="str">
        <f t="shared" si="2002"/>
        <v/>
      </c>
      <c r="AT508" s="344" t="str">
        <f t="shared" si="2003"/>
        <v/>
      </c>
      <c r="AU508" s="344" t="str">
        <f t="shared" si="2004"/>
        <v/>
      </c>
      <c r="AV508" s="344" t="str">
        <f t="shared" si="2005"/>
        <v/>
      </c>
      <c r="AW508" s="344" t="str">
        <f t="shared" si="2006"/>
        <v/>
      </c>
      <c r="AX508" s="344" t="str">
        <f t="shared" si="2007"/>
        <v/>
      </c>
      <c r="AY508" s="356">
        <v>3600</v>
      </c>
      <c r="AZ508" s="356">
        <v>2800</v>
      </c>
      <c r="BA508" s="356">
        <v>2000</v>
      </c>
      <c r="BB508" s="356">
        <v>1200</v>
      </c>
      <c r="BC508" s="356">
        <v>400</v>
      </c>
      <c r="BD508" s="353" t="str">
        <f t="shared" ref="BD508:BH508" si="2052">IF(BD313="","",BD313+60)</f>
        <v/>
      </c>
      <c r="BE508" s="353" t="str">
        <f t="shared" si="2052"/>
        <v/>
      </c>
      <c r="BF508" s="353" t="str">
        <f t="shared" si="2052"/>
        <v/>
      </c>
      <c r="BG508" s="353" t="str">
        <f t="shared" si="2052"/>
        <v/>
      </c>
      <c r="BH508" s="353" t="str">
        <f t="shared" si="2052"/>
        <v/>
      </c>
      <c r="BI508" s="146" t="str">
        <f t="shared" si="1775"/>
        <v/>
      </c>
      <c r="BJ508" s="352" t="str">
        <f t="shared" si="1776"/>
        <v/>
      </c>
      <c r="BK508" s="146" t="str">
        <f t="shared" si="1777"/>
        <v/>
      </c>
      <c r="BL508" s="25">
        <f t="shared" si="1894"/>
        <v>6060512</v>
      </c>
      <c r="BM508" s="146">
        <f t="shared" ref="BM508" si="2053">BM495</f>
        <v>72</v>
      </c>
      <c r="BN508" s="146">
        <f t="shared" si="1966"/>
        <v>6</v>
      </c>
      <c r="BO508" s="146">
        <f t="shared" ref="BO508:BP508" si="2054">BO495</f>
        <v>5</v>
      </c>
      <c r="BP508" s="146">
        <f t="shared" si="2054"/>
        <v>12</v>
      </c>
      <c r="BQ508" s="146">
        <f>VLOOKUP(IF(A508=1,0,A508),宝石属性!$B$26:$D$41,2,0)</f>
        <v>7</v>
      </c>
      <c r="BR508" s="146">
        <f>VLOOKUP(IF(A508=1,0,A508),宝石属性!$B$26:$D$41,3,0)</f>
        <v>2</v>
      </c>
      <c r="BS508" s="146">
        <f t="shared" ref="BS508:BV508" si="2055">IF(BS495="","",BS495)</f>
        <v>1</v>
      </c>
      <c r="BT508" s="146">
        <f t="shared" si="2055"/>
        <v>6</v>
      </c>
      <c r="BU508" s="146">
        <f t="shared" si="2055"/>
        <v>9</v>
      </c>
      <c r="BV508" s="146" t="str">
        <f t="shared" si="2055"/>
        <v/>
      </c>
      <c r="BW508" s="357">
        <f t="shared" si="1902"/>
        <v>2014</v>
      </c>
      <c r="BX508" s="357" t="str">
        <f t="shared" si="1903"/>
        <v/>
      </c>
    </row>
    <row r="509" spans="1:76" s="353" customFormat="1">
      <c r="A509" s="120">
        <f t="shared" si="1765"/>
        <v>60</v>
      </c>
      <c r="B509" s="120" t="s">
        <v>1110</v>
      </c>
      <c r="C509" s="120" t="str">
        <f t="shared" si="1977"/>
        <v>鞋子</v>
      </c>
      <c r="D509" s="120" t="str">
        <f t="shared" si="1892"/>
        <v>60级蓝装鞋子</v>
      </c>
      <c r="E509" s="120">
        <f>VLOOKUP($C509,$C$3:$M$15,COLUMNS($C$3:H$15),0)</f>
        <v>160</v>
      </c>
      <c r="F509" s="120" t="str">
        <f>VLOOKUP($C509,$C$3:$M$15,COLUMNS($C$3:I$15),0)</f>
        <v>magicdef_value</v>
      </c>
      <c r="G509" s="120">
        <f>VLOOKUP($C509,$C$3:$M$15,COLUMNS($C$3:J$15),0)</f>
        <v>200</v>
      </c>
      <c r="H509" s="120" t="str">
        <f>VLOOKUP($C509,$C$3:$M$15,COLUMNS($C$3:K$15),0)</f>
        <v>speed_value</v>
      </c>
      <c r="I509" s="120" t="str">
        <f>VLOOKUP($C509,$C$3:$M$15,COLUMNS($C$3:L$15),0)</f>
        <v/>
      </c>
      <c r="J509" s="120" t="str">
        <f>VLOOKUP($C509,$C$3:$M$15,COLUMNS($C$3:M$15),0)</f>
        <v/>
      </c>
      <c r="K509" s="344">
        <f t="shared" si="1978"/>
        <v>55</v>
      </c>
      <c r="L509" s="344">
        <f t="shared" si="1979"/>
        <v>56</v>
      </c>
      <c r="M509" s="344">
        <f t="shared" si="1980"/>
        <v>56</v>
      </c>
      <c r="N509" s="344">
        <f t="shared" si="1981"/>
        <v>56</v>
      </c>
      <c r="O509" s="344">
        <f t="shared" si="1982"/>
        <v>56</v>
      </c>
      <c r="P509" s="344">
        <f t="shared" si="1983"/>
        <v>57</v>
      </c>
      <c r="Q509" s="344">
        <f t="shared" si="1984"/>
        <v>57</v>
      </c>
      <c r="R509" s="344">
        <f t="shared" si="1985"/>
        <v>58</v>
      </c>
      <c r="S509" s="344">
        <f t="shared" si="1986"/>
        <v>58</v>
      </c>
      <c r="T509" s="344">
        <f t="shared" si="1987"/>
        <v>59</v>
      </c>
      <c r="U509" s="356">
        <v>3600</v>
      </c>
      <c r="V509" s="356">
        <v>2800</v>
      </c>
      <c r="W509" s="356">
        <v>2000</v>
      </c>
      <c r="X509" s="356">
        <v>1200</v>
      </c>
      <c r="Y509" s="356">
        <v>400</v>
      </c>
      <c r="Z509" s="344">
        <f t="shared" si="1988"/>
        <v>47</v>
      </c>
      <c r="AA509" s="344">
        <f t="shared" si="1989"/>
        <v>48</v>
      </c>
      <c r="AB509" s="344">
        <f t="shared" si="1990"/>
        <v>48</v>
      </c>
      <c r="AC509" s="344">
        <f t="shared" si="1991"/>
        <v>50</v>
      </c>
      <c r="AD509" s="344">
        <f t="shared" si="1992"/>
        <v>50</v>
      </c>
      <c r="AE509" s="344">
        <f t="shared" si="1993"/>
        <v>51</v>
      </c>
      <c r="AF509" s="344">
        <f t="shared" si="1994"/>
        <v>51</v>
      </c>
      <c r="AG509" s="344">
        <f t="shared" si="1995"/>
        <v>53</v>
      </c>
      <c r="AH509" s="344">
        <f t="shared" si="1996"/>
        <v>53</v>
      </c>
      <c r="AI509" s="344">
        <f t="shared" si="1997"/>
        <v>55</v>
      </c>
      <c r="AJ509" s="356">
        <v>3600</v>
      </c>
      <c r="AK509" s="356">
        <v>2800</v>
      </c>
      <c r="AL509" s="356">
        <v>2000</v>
      </c>
      <c r="AM509" s="356">
        <v>1200</v>
      </c>
      <c r="AN509" s="356">
        <v>400</v>
      </c>
      <c r="AO509" s="344" t="str">
        <f t="shared" si="1998"/>
        <v/>
      </c>
      <c r="AP509" s="344" t="str">
        <f t="shared" si="1999"/>
        <v/>
      </c>
      <c r="AQ509" s="344" t="str">
        <f t="shared" si="2000"/>
        <v/>
      </c>
      <c r="AR509" s="344" t="str">
        <f t="shared" si="2001"/>
        <v/>
      </c>
      <c r="AS509" s="344" t="str">
        <f t="shared" si="2002"/>
        <v/>
      </c>
      <c r="AT509" s="344" t="str">
        <f t="shared" si="2003"/>
        <v/>
      </c>
      <c r="AU509" s="344" t="str">
        <f t="shared" si="2004"/>
        <v/>
      </c>
      <c r="AV509" s="344" t="str">
        <f t="shared" si="2005"/>
        <v/>
      </c>
      <c r="AW509" s="344" t="str">
        <f t="shared" si="2006"/>
        <v/>
      </c>
      <c r="AX509" s="344" t="str">
        <f t="shared" si="2007"/>
        <v/>
      </c>
      <c r="AY509" s="356">
        <v>3600</v>
      </c>
      <c r="AZ509" s="356">
        <v>2800</v>
      </c>
      <c r="BA509" s="356">
        <v>2000</v>
      </c>
      <c r="BB509" s="356">
        <v>1200</v>
      </c>
      <c r="BC509" s="356">
        <v>400</v>
      </c>
      <c r="BD509" s="353" t="str">
        <f t="shared" ref="BD509:BH509" si="2056">IF(BD314="","",BD314+60)</f>
        <v/>
      </c>
      <c r="BE509" s="353" t="str">
        <f t="shared" si="2056"/>
        <v/>
      </c>
      <c r="BF509" s="353" t="str">
        <f t="shared" si="2056"/>
        <v/>
      </c>
      <c r="BG509" s="353" t="str">
        <f t="shared" si="2056"/>
        <v/>
      </c>
      <c r="BH509" s="353" t="str">
        <f t="shared" si="2056"/>
        <v/>
      </c>
      <c r="BI509" s="146" t="str">
        <f t="shared" si="1775"/>
        <v/>
      </c>
      <c r="BJ509" s="352" t="str">
        <f t="shared" si="1776"/>
        <v/>
      </c>
      <c r="BK509" s="146" t="str">
        <f t="shared" si="1777"/>
        <v/>
      </c>
      <c r="BL509" s="25">
        <f t="shared" si="1894"/>
        <v>6060613</v>
      </c>
      <c r="BM509" s="146">
        <f t="shared" ref="BM509" si="2057">BM496</f>
        <v>88</v>
      </c>
      <c r="BN509" s="146">
        <f t="shared" si="1966"/>
        <v>6</v>
      </c>
      <c r="BO509" s="146">
        <f t="shared" ref="BO509:BP509" si="2058">BO496</f>
        <v>6</v>
      </c>
      <c r="BP509" s="146">
        <f t="shared" si="2058"/>
        <v>13</v>
      </c>
      <c r="BQ509" s="146">
        <f>VLOOKUP(IF(A509=1,0,A509),宝石属性!$B$26:$D$41,2,0)</f>
        <v>7</v>
      </c>
      <c r="BR509" s="146">
        <f>VLOOKUP(IF(A509=1,0,A509),宝石属性!$B$26:$D$41,3,0)</f>
        <v>2</v>
      </c>
      <c r="BS509" s="146">
        <f t="shared" ref="BS509:BV509" si="2059">IF(BS496="","",BS496)</f>
        <v>6</v>
      </c>
      <c r="BT509" s="146">
        <f t="shared" si="2059"/>
        <v>9</v>
      </c>
      <c r="BU509" s="146" t="str">
        <f t="shared" si="2059"/>
        <v/>
      </c>
      <c r="BV509" s="146" t="str">
        <f t="shared" si="2059"/>
        <v/>
      </c>
      <c r="BW509" s="357">
        <f t="shared" si="1902"/>
        <v>2017</v>
      </c>
      <c r="BX509" s="357" t="str">
        <f t="shared" si="1903"/>
        <v/>
      </c>
    </row>
    <row r="510" spans="1:76" s="353" customFormat="1">
      <c r="A510" s="120">
        <f t="shared" ref="A510:A573" si="2060">A497+10</f>
        <v>70</v>
      </c>
      <c r="B510" s="120" t="s">
        <v>1110</v>
      </c>
      <c r="C510" s="120" t="str">
        <f t="shared" si="1977"/>
        <v>剑</v>
      </c>
      <c r="D510" s="120" t="str">
        <f t="shared" si="1892"/>
        <v>70级蓝装剑</v>
      </c>
      <c r="E510" s="120">
        <f>VLOOKUP($C510,$C$3:$M$15,COLUMNS($C$3:H$15),0)</f>
        <v>130</v>
      </c>
      <c r="F510" s="120" t="str">
        <f>VLOOKUP($C510,$C$3:$M$15,COLUMNS($C$3:I$15),0)</f>
        <v>phyattack_value</v>
      </c>
      <c r="G510" s="120">
        <f>VLOOKUP($C510,$C$3:$M$15,COLUMNS($C$3:J$15),0)</f>
        <v>150</v>
      </c>
      <c r="H510" s="120" t="str">
        <f>VLOOKUP($C510,$C$3:$M$15,COLUMNS($C$3:K$15),0)</f>
        <v>magicattack_value</v>
      </c>
      <c r="I510" s="120">
        <f>VLOOKUP($C510,$C$3:$M$15,COLUMNS($C$3:L$15),0)</f>
        <v>170</v>
      </c>
      <c r="J510" s="120" t="str">
        <f>VLOOKUP($C510,$C$3:$M$15,COLUMNS($C$3:M$15),0)</f>
        <v>medical_value</v>
      </c>
      <c r="K510" s="344">
        <f t="shared" si="1978"/>
        <v>436</v>
      </c>
      <c r="L510" s="344">
        <f t="shared" si="1979"/>
        <v>443</v>
      </c>
      <c r="M510" s="344">
        <f t="shared" si="1980"/>
        <v>443</v>
      </c>
      <c r="N510" s="344">
        <f t="shared" si="1981"/>
        <v>450</v>
      </c>
      <c r="O510" s="344">
        <f t="shared" si="1982"/>
        <v>450</v>
      </c>
      <c r="P510" s="344">
        <f t="shared" si="1983"/>
        <v>457</v>
      </c>
      <c r="Q510" s="344">
        <f t="shared" si="1984"/>
        <v>457</v>
      </c>
      <c r="R510" s="344">
        <f t="shared" si="1985"/>
        <v>464</v>
      </c>
      <c r="S510" s="344">
        <f t="shared" si="1986"/>
        <v>464</v>
      </c>
      <c r="T510" s="344">
        <f t="shared" si="1987"/>
        <v>471</v>
      </c>
      <c r="U510" s="356">
        <v>3600</v>
      </c>
      <c r="V510" s="356">
        <v>2800</v>
      </c>
      <c r="W510" s="356">
        <v>2000</v>
      </c>
      <c r="X510" s="356">
        <v>1200</v>
      </c>
      <c r="Y510" s="356">
        <v>400</v>
      </c>
      <c r="Z510" s="344">
        <f t="shared" si="1988"/>
        <v>98</v>
      </c>
      <c r="AA510" s="344">
        <f t="shared" si="1989"/>
        <v>100</v>
      </c>
      <c r="AB510" s="344">
        <f t="shared" si="1990"/>
        <v>100</v>
      </c>
      <c r="AC510" s="344">
        <f t="shared" si="1991"/>
        <v>101</v>
      </c>
      <c r="AD510" s="344">
        <f t="shared" si="1992"/>
        <v>101</v>
      </c>
      <c r="AE510" s="344">
        <f t="shared" si="1993"/>
        <v>103</v>
      </c>
      <c r="AF510" s="344">
        <f t="shared" si="1994"/>
        <v>103</v>
      </c>
      <c r="AG510" s="344">
        <f t="shared" si="1995"/>
        <v>104</v>
      </c>
      <c r="AH510" s="344">
        <f t="shared" si="1996"/>
        <v>104</v>
      </c>
      <c r="AI510" s="344">
        <f t="shared" si="1997"/>
        <v>106</v>
      </c>
      <c r="AJ510" s="356">
        <v>3600</v>
      </c>
      <c r="AK510" s="356">
        <v>2800</v>
      </c>
      <c r="AL510" s="356">
        <v>2000</v>
      </c>
      <c r="AM510" s="356">
        <v>1200</v>
      </c>
      <c r="AN510" s="356">
        <v>400</v>
      </c>
      <c r="AO510" s="344">
        <f t="shared" si="1998"/>
        <v>126</v>
      </c>
      <c r="AP510" s="344">
        <f t="shared" si="1999"/>
        <v>130</v>
      </c>
      <c r="AQ510" s="344">
        <f t="shared" si="2000"/>
        <v>130</v>
      </c>
      <c r="AR510" s="344">
        <f t="shared" si="2001"/>
        <v>134</v>
      </c>
      <c r="AS510" s="344">
        <f t="shared" si="2002"/>
        <v>134</v>
      </c>
      <c r="AT510" s="344">
        <f t="shared" si="2003"/>
        <v>139</v>
      </c>
      <c r="AU510" s="344">
        <f t="shared" si="2004"/>
        <v>139</v>
      </c>
      <c r="AV510" s="344">
        <f t="shared" si="2005"/>
        <v>143</v>
      </c>
      <c r="AW510" s="344">
        <f t="shared" si="2006"/>
        <v>143</v>
      </c>
      <c r="AX510" s="344">
        <f t="shared" si="2007"/>
        <v>147</v>
      </c>
      <c r="AY510" s="356">
        <v>3600</v>
      </c>
      <c r="AZ510" s="356">
        <v>2800</v>
      </c>
      <c r="BA510" s="356">
        <v>2000</v>
      </c>
      <c r="BB510" s="356">
        <v>1200</v>
      </c>
      <c r="BC510" s="356">
        <v>400</v>
      </c>
      <c r="BD510" s="353">
        <f t="shared" ref="BD510:BH510" si="2061">IF(BD315="","",BD315+60)</f>
        <v>67</v>
      </c>
      <c r="BE510" s="353">
        <f t="shared" si="2061"/>
        <v>67</v>
      </c>
      <c r="BF510" s="353">
        <f t="shared" si="2061"/>
        <v>82</v>
      </c>
      <c r="BG510" s="353">
        <f t="shared" si="2061"/>
        <v>97</v>
      </c>
      <c r="BH510" s="353">
        <f t="shared" si="2061"/>
        <v>112</v>
      </c>
      <c r="BI510" s="146" t="str">
        <f t="shared" si="1775"/>
        <v>67;67</v>
      </c>
      <c r="BJ510" s="352">
        <f t="shared" si="1776"/>
        <v>82</v>
      </c>
      <c r="BK510" s="146" t="str">
        <f t="shared" si="1777"/>
        <v>97;112</v>
      </c>
      <c r="BL510" s="25">
        <f t="shared" si="1894"/>
        <v>6070101</v>
      </c>
      <c r="BM510" s="146">
        <f t="shared" ref="BM510" si="2062">BM497</f>
        <v>1288</v>
      </c>
      <c r="BN510" s="146">
        <f t="shared" si="1966"/>
        <v>6</v>
      </c>
      <c r="BO510" s="146">
        <f t="shared" ref="BO510:BP510" si="2063">BO497</f>
        <v>1</v>
      </c>
      <c r="BP510" s="146">
        <f t="shared" si="2063"/>
        <v>1</v>
      </c>
      <c r="BQ510" s="146">
        <f>VLOOKUP(IF(A510=1,0,A510),宝石属性!$B$26:$D$41,2,0)</f>
        <v>9</v>
      </c>
      <c r="BR510" s="146">
        <f>VLOOKUP(IF(A510=1,0,A510),宝石属性!$B$26:$D$41,3,0)</f>
        <v>2</v>
      </c>
      <c r="BS510" s="146">
        <f t="shared" ref="BS510:BV510" si="2064">IF(BS497="","",BS497)</f>
        <v>2</v>
      </c>
      <c r="BT510" s="146">
        <f t="shared" si="2064"/>
        <v>4</v>
      </c>
      <c r="BU510" s="146">
        <f t="shared" si="2064"/>
        <v>7</v>
      </c>
      <c r="BV510" s="146">
        <f t="shared" si="2064"/>
        <v>8</v>
      </c>
      <c r="BW510" s="357">
        <f t="shared" si="1902"/>
        <v>2003</v>
      </c>
      <c r="BX510" s="357" t="str">
        <f t="shared" si="1903"/>
        <v/>
      </c>
    </row>
    <row r="511" spans="1:76" s="353" customFormat="1">
      <c r="A511" s="120">
        <f t="shared" si="2060"/>
        <v>70</v>
      </c>
      <c r="B511" s="120" t="s">
        <v>1110</v>
      </c>
      <c r="C511" s="120" t="str">
        <f t="shared" si="1977"/>
        <v>锤</v>
      </c>
      <c r="D511" s="120" t="str">
        <f t="shared" si="1892"/>
        <v>70级蓝装锤</v>
      </c>
      <c r="E511" s="120">
        <f>VLOOKUP($C511,$C$3:$M$15,COLUMNS($C$3:H$15),0)</f>
        <v>130</v>
      </c>
      <c r="F511" s="120" t="str">
        <f>VLOOKUP($C511,$C$3:$M$15,COLUMNS($C$3:I$15),0)</f>
        <v>phyattack_value</v>
      </c>
      <c r="G511" s="120">
        <f>VLOOKUP($C511,$C$3:$M$15,COLUMNS($C$3:J$15),0)</f>
        <v>150</v>
      </c>
      <c r="H511" s="120" t="str">
        <f>VLOOKUP($C511,$C$3:$M$15,COLUMNS($C$3:K$15),0)</f>
        <v>magicattack_value</v>
      </c>
      <c r="I511" s="120">
        <f>VLOOKUP($C511,$C$3:$M$15,COLUMNS($C$3:L$15),0)</f>
        <v>170</v>
      </c>
      <c r="J511" s="120" t="str">
        <f>VLOOKUP($C511,$C$3:$M$15,COLUMNS($C$3:M$15),0)</f>
        <v>medical_value</v>
      </c>
      <c r="K511" s="344">
        <f t="shared" si="1978"/>
        <v>436</v>
      </c>
      <c r="L511" s="344">
        <f t="shared" si="1979"/>
        <v>443</v>
      </c>
      <c r="M511" s="344">
        <f t="shared" si="1980"/>
        <v>443</v>
      </c>
      <c r="N511" s="344">
        <f t="shared" si="1981"/>
        <v>450</v>
      </c>
      <c r="O511" s="344">
        <f t="shared" si="1982"/>
        <v>450</v>
      </c>
      <c r="P511" s="344">
        <f t="shared" si="1983"/>
        <v>457</v>
      </c>
      <c r="Q511" s="344">
        <f t="shared" si="1984"/>
        <v>457</v>
      </c>
      <c r="R511" s="344">
        <f t="shared" si="1985"/>
        <v>464</v>
      </c>
      <c r="S511" s="344">
        <f t="shared" si="1986"/>
        <v>464</v>
      </c>
      <c r="T511" s="344">
        <f t="shared" si="1987"/>
        <v>471</v>
      </c>
      <c r="U511" s="356">
        <v>3600</v>
      </c>
      <c r="V511" s="356">
        <v>2800</v>
      </c>
      <c r="W511" s="356">
        <v>2000</v>
      </c>
      <c r="X511" s="356">
        <v>1200</v>
      </c>
      <c r="Y511" s="356">
        <v>400</v>
      </c>
      <c r="Z511" s="344">
        <f t="shared" si="1988"/>
        <v>98</v>
      </c>
      <c r="AA511" s="344">
        <f t="shared" si="1989"/>
        <v>100</v>
      </c>
      <c r="AB511" s="344">
        <f t="shared" si="1990"/>
        <v>100</v>
      </c>
      <c r="AC511" s="344">
        <f t="shared" si="1991"/>
        <v>101</v>
      </c>
      <c r="AD511" s="344">
        <f t="shared" si="1992"/>
        <v>101</v>
      </c>
      <c r="AE511" s="344">
        <f t="shared" si="1993"/>
        <v>103</v>
      </c>
      <c r="AF511" s="344">
        <f t="shared" si="1994"/>
        <v>103</v>
      </c>
      <c r="AG511" s="344">
        <f t="shared" si="1995"/>
        <v>104</v>
      </c>
      <c r="AH511" s="344">
        <f t="shared" si="1996"/>
        <v>104</v>
      </c>
      <c r="AI511" s="344">
        <f t="shared" si="1997"/>
        <v>106</v>
      </c>
      <c r="AJ511" s="356">
        <v>3600</v>
      </c>
      <c r="AK511" s="356">
        <v>2800</v>
      </c>
      <c r="AL511" s="356">
        <v>2000</v>
      </c>
      <c r="AM511" s="356">
        <v>1200</v>
      </c>
      <c r="AN511" s="356">
        <v>400</v>
      </c>
      <c r="AO511" s="344">
        <f t="shared" si="1998"/>
        <v>126</v>
      </c>
      <c r="AP511" s="344">
        <f t="shared" si="1999"/>
        <v>130</v>
      </c>
      <c r="AQ511" s="344">
        <f t="shared" si="2000"/>
        <v>130</v>
      </c>
      <c r="AR511" s="344">
        <f t="shared" si="2001"/>
        <v>134</v>
      </c>
      <c r="AS511" s="344">
        <f t="shared" si="2002"/>
        <v>134</v>
      </c>
      <c r="AT511" s="344">
        <f t="shared" si="2003"/>
        <v>139</v>
      </c>
      <c r="AU511" s="344">
        <f t="shared" si="2004"/>
        <v>139</v>
      </c>
      <c r="AV511" s="344">
        <f t="shared" si="2005"/>
        <v>143</v>
      </c>
      <c r="AW511" s="344">
        <f t="shared" si="2006"/>
        <v>143</v>
      </c>
      <c r="AX511" s="344">
        <f t="shared" si="2007"/>
        <v>147</v>
      </c>
      <c r="AY511" s="356">
        <v>3600</v>
      </c>
      <c r="AZ511" s="356">
        <v>2800</v>
      </c>
      <c r="BA511" s="356">
        <v>2000</v>
      </c>
      <c r="BB511" s="356">
        <v>1200</v>
      </c>
      <c r="BC511" s="356">
        <v>400</v>
      </c>
      <c r="BD511" s="353">
        <f t="shared" ref="BD511:BH511" si="2065">IF(BD316="","",BD316+60)</f>
        <v>67</v>
      </c>
      <c r="BE511" s="353">
        <f t="shared" si="2065"/>
        <v>67</v>
      </c>
      <c r="BF511" s="353">
        <f t="shared" si="2065"/>
        <v>82</v>
      </c>
      <c r="BG511" s="353">
        <f t="shared" si="2065"/>
        <v>97</v>
      </c>
      <c r="BH511" s="353">
        <f t="shared" si="2065"/>
        <v>112</v>
      </c>
      <c r="BI511" s="146" t="str">
        <f t="shared" si="1775"/>
        <v>67;67</v>
      </c>
      <c r="BJ511" s="352">
        <f t="shared" si="1776"/>
        <v>82</v>
      </c>
      <c r="BK511" s="146" t="str">
        <f t="shared" si="1777"/>
        <v>97;112</v>
      </c>
      <c r="BL511" s="25">
        <f t="shared" si="1894"/>
        <v>6070102</v>
      </c>
      <c r="BM511" s="146">
        <f t="shared" ref="BM511" si="2066">BM498</f>
        <v>4360</v>
      </c>
      <c r="BN511" s="146">
        <f t="shared" si="1966"/>
        <v>6</v>
      </c>
      <c r="BO511" s="146">
        <f t="shared" ref="BO511:BP511" si="2067">BO498</f>
        <v>1</v>
      </c>
      <c r="BP511" s="146">
        <f t="shared" si="2067"/>
        <v>2</v>
      </c>
      <c r="BQ511" s="146">
        <f>VLOOKUP(IF(A511=1,0,A511),宝石属性!$B$26:$D$41,2,0)</f>
        <v>9</v>
      </c>
      <c r="BR511" s="146">
        <f>VLOOKUP(IF(A511=1,0,A511),宝石属性!$B$26:$D$41,3,0)</f>
        <v>2</v>
      </c>
      <c r="BS511" s="146">
        <f t="shared" ref="BS511:BV511" si="2068">IF(BS498="","",BS498)</f>
        <v>2</v>
      </c>
      <c r="BT511" s="146">
        <f t="shared" si="2068"/>
        <v>4</v>
      </c>
      <c r="BU511" s="146">
        <f t="shared" si="2068"/>
        <v>7</v>
      </c>
      <c r="BV511" s="146">
        <f t="shared" si="2068"/>
        <v>8</v>
      </c>
      <c r="BW511" s="357">
        <f t="shared" si="1902"/>
        <v>2003</v>
      </c>
      <c r="BX511" s="357" t="str">
        <f t="shared" si="1903"/>
        <v/>
      </c>
    </row>
    <row r="512" spans="1:76" s="353" customFormat="1">
      <c r="A512" s="120">
        <f t="shared" si="2060"/>
        <v>70</v>
      </c>
      <c r="B512" s="120" t="s">
        <v>1110</v>
      </c>
      <c r="C512" s="120" t="str">
        <f t="shared" si="1977"/>
        <v>弓箭</v>
      </c>
      <c r="D512" s="120" t="str">
        <f t="shared" si="1892"/>
        <v>70级蓝装弓箭</v>
      </c>
      <c r="E512" s="120">
        <f>VLOOKUP($C512,$C$3:$M$15,COLUMNS($C$3:H$15),0)</f>
        <v>130</v>
      </c>
      <c r="F512" s="120" t="str">
        <f>VLOOKUP($C512,$C$3:$M$15,COLUMNS($C$3:I$15),0)</f>
        <v>phyattack_value</v>
      </c>
      <c r="G512" s="120">
        <f>VLOOKUP($C512,$C$3:$M$15,COLUMNS($C$3:J$15),0)</f>
        <v>150</v>
      </c>
      <c r="H512" s="120" t="str">
        <f>VLOOKUP($C512,$C$3:$M$15,COLUMNS($C$3:K$15),0)</f>
        <v>magicattack_value</v>
      </c>
      <c r="I512" s="120">
        <f>VLOOKUP($C512,$C$3:$M$15,COLUMNS($C$3:L$15),0)</f>
        <v>170</v>
      </c>
      <c r="J512" s="120" t="str">
        <f>VLOOKUP($C512,$C$3:$M$15,COLUMNS($C$3:M$15),0)</f>
        <v>medical_value</v>
      </c>
      <c r="K512" s="344">
        <f t="shared" si="1978"/>
        <v>436</v>
      </c>
      <c r="L512" s="344">
        <f t="shared" si="1979"/>
        <v>443</v>
      </c>
      <c r="M512" s="344">
        <f t="shared" si="1980"/>
        <v>443</v>
      </c>
      <c r="N512" s="344">
        <f t="shared" si="1981"/>
        <v>450</v>
      </c>
      <c r="O512" s="344">
        <f t="shared" si="1982"/>
        <v>450</v>
      </c>
      <c r="P512" s="344">
        <f t="shared" si="1983"/>
        <v>457</v>
      </c>
      <c r="Q512" s="344">
        <f t="shared" si="1984"/>
        <v>457</v>
      </c>
      <c r="R512" s="344">
        <f t="shared" si="1985"/>
        <v>464</v>
      </c>
      <c r="S512" s="344">
        <f t="shared" si="1986"/>
        <v>464</v>
      </c>
      <c r="T512" s="344">
        <f t="shared" si="1987"/>
        <v>471</v>
      </c>
      <c r="U512" s="356">
        <v>3600</v>
      </c>
      <c r="V512" s="356">
        <v>2800</v>
      </c>
      <c r="W512" s="356">
        <v>2000</v>
      </c>
      <c r="X512" s="356">
        <v>1200</v>
      </c>
      <c r="Y512" s="356">
        <v>400</v>
      </c>
      <c r="Z512" s="344">
        <f t="shared" si="1988"/>
        <v>98</v>
      </c>
      <c r="AA512" s="344">
        <f t="shared" si="1989"/>
        <v>100</v>
      </c>
      <c r="AB512" s="344">
        <f t="shared" si="1990"/>
        <v>100</v>
      </c>
      <c r="AC512" s="344">
        <f t="shared" si="1991"/>
        <v>101</v>
      </c>
      <c r="AD512" s="344">
        <f t="shared" si="1992"/>
        <v>101</v>
      </c>
      <c r="AE512" s="344">
        <f t="shared" si="1993"/>
        <v>103</v>
      </c>
      <c r="AF512" s="344">
        <f t="shared" si="1994"/>
        <v>103</v>
      </c>
      <c r="AG512" s="344">
        <f t="shared" si="1995"/>
        <v>104</v>
      </c>
      <c r="AH512" s="344">
        <f t="shared" si="1996"/>
        <v>104</v>
      </c>
      <c r="AI512" s="344">
        <f t="shared" si="1997"/>
        <v>106</v>
      </c>
      <c r="AJ512" s="356">
        <v>3600</v>
      </c>
      <c r="AK512" s="356">
        <v>2800</v>
      </c>
      <c r="AL512" s="356">
        <v>2000</v>
      </c>
      <c r="AM512" s="356">
        <v>1200</v>
      </c>
      <c r="AN512" s="356">
        <v>400</v>
      </c>
      <c r="AO512" s="344">
        <f t="shared" si="1998"/>
        <v>126</v>
      </c>
      <c r="AP512" s="344">
        <f t="shared" si="1999"/>
        <v>130</v>
      </c>
      <c r="AQ512" s="344">
        <f t="shared" si="2000"/>
        <v>130</v>
      </c>
      <c r="AR512" s="344">
        <f t="shared" si="2001"/>
        <v>134</v>
      </c>
      <c r="AS512" s="344">
        <f t="shared" si="2002"/>
        <v>134</v>
      </c>
      <c r="AT512" s="344">
        <f t="shared" si="2003"/>
        <v>139</v>
      </c>
      <c r="AU512" s="344">
        <f t="shared" si="2004"/>
        <v>139</v>
      </c>
      <c r="AV512" s="344">
        <f t="shared" si="2005"/>
        <v>143</v>
      </c>
      <c r="AW512" s="344">
        <f t="shared" si="2006"/>
        <v>143</v>
      </c>
      <c r="AX512" s="344">
        <f t="shared" si="2007"/>
        <v>147</v>
      </c>
      <c r="AY512" s="356">
        <v>3600</v>
      </c>
      <c r="AZ512" s="356">
        <v>2800</v>
      </c>
      <c r="BA512" s="356">
        <v>2000</v>
      </c>
      <c r="BB512" s="356">
        <v>1200</v>
      </c>
      <c r="BC512" s="356">
        <v>400</v>
      </c>
      <c r="BD512" s="353">
        <f t="shared" ref="BD512:BH512" si="2069">IF(BD317="","",BD317+60)</f>
        <v>67</v>
      </c>
      <c r="BE512" s="353">
        <f t="shared" si="2069"/>
        <v>67</v>
      </c>
      <c r="BF512" s="353">
        <f t="shared" si="2069"/>
        <v>82</v>
      </c>
      <c r="BG512" s="353">
        <f t="shared" si="2069"/>
        <v>97</v>
      </c>
      <c r="BH512" s="353">
        <f t="shared" si="2069"/>
        <v>112</v>
      </c>
      <c r="BI512" s="146" t="str">
        <f t="shared" ref="BI512:BI575" si="2070">IF(BD512="","",BD512&amp;";"&amp;BE512)</f>
        <v>67;67</v>
      </c>
      <c r="BJ512" s="352">
        <f t="shared" ref="BJ512:BJ575" si="2071">IF(BD512="","",BF512)</f>
        <v>82</v>
      </c>
      <c r="BK512" s="146" t="str">
        <f t="shared" ref="BK512:BK575" si="2072">IF(BD512="","",BG512&amp;";"&amp;BH512)</f>
        <v>97;112</v>
      </c>
      <c r="BL512" s="25">
        <f t="shared" si="1894"/>
        <v>6070103</v>
      </c>
      <c r="BM512" s="146">
        <f t="shared" ref="BM512" si="2073">BM499</f>
        <v>1800</v>
      </c>
      <c r="BN512" s="146">
        <f t="shared" si="1966"/>
        <v>6</v>
      </c>
      <c r="BO512" s="146">
        <f t="shared" ref="BO512:BP512" si="2074">BO499</f>
        <v>1</v>
      </c>
      <c r="BP512" s="146">
        <f t="shared" si="2074"/>
        <v>3</v>
      </c>
      <c r="BQ512" s="146">
        <f>VLOOKUP(IF(A512=1,0,A512),宝石属性!$B$26:$D$41,2,0)</f>
        <v>9</v>
      </c>
      <c r="BR512" s="146">
        <f>VLOOKUP(IF(A512=1,0,A512),宝石属性!$B$26:$D$41,3,0)</f>
        <v>2</v>
      </c>
      <c r="BS512" s="146">
        <f t="shared" ref="BS512:BV512" si="2075">IF(BS499="","",BS499)</f>
        <v>2</v>
      </c>
      <c r="BT512" s="146">
        <f t="shared" si="2075"/>
        <v>4</v>
      </c>
      <c r="BU512" s="146">
        <f t="shared" si="2075"/>
        <v>7</v>
      </c>
      <c r="BV512" s="146">
        <f t="shared" si="2075"/>
        <v>8</v>
      </c>
      <c r="BW512" s="357">
        <f t="shared" si="1902"/>
        <v>2003</v>
      </c>
      <c r="BX512" s="357" t="str">
        <f t="shared" si="1903"/>
        <v/>
      </c>
    </row>
    <row r="513" spans="1:76" s="353" customFormat="1">
      <c r="A513" s="120">
        <f t="shared" si="2060"/>
        <v>70</v>
      </c>
      <c r="B513" s="120" t="s">
        <v>1110</v>
      </c>
      <c r="C513" s="120" t="str">
        <f t="shared" si="1977"/>
        <v>爪</v>
      </c>
      <c r="D513" s="120" t="str">
        <f t="shared" si="1892"/>
        <v>70级蓝装爪</v>
      </c>
      <c r="E513" s="120">
        <f>VLOOKUP($C513,$C$3:$M$15,COLUMNS($C$3:H$15),0)</f>
        <v>130</v>
      </c>
      <c r="F513" s="120" t="str">
        <f>VLOOKUP($C513,$C$3:$M$15,COLUMNS($C$3:I$15),0)</f>
        <v>phyattack_value</v>
      </c>
      <c r="G513" s="120">
        <f>VLOOKUP($C513,$C$3:$M$15,COLUMNS($C$3:J$15),0)</f>
        <v>150</v>
      </c>
      <c r="H513" s="120" t="str">
        <f>VLOOKUP($C513,$C$3:$M$15,COLUMNS($C$3:K$15),0)</f>
        <v>magicattack_value</v>
      </c>
      <c r="I513" s="120">
        <f>VLOOKUP($C513,$C$3:$M$15,COLUMNS($C$3:L$15),0)</f>
        <v>170</v>
      </c>
      <c r="J513" s="120" t="str">
        <f>VLOOKUP($C513,$C$3:$M$15,COLUMNS($C$3:M$15),0)</f>
        <v>medical_value</v>
      </c>
      <c r="K513" s="344">
        <f t="shared" si="1978"/>
        <v>436</v>
      </c>
      <c r="L513" s="344">
        <f t="shared" si="1979"/>
        <v>443</v>
      </c>
      <c r="M513" s="344">
        <f t="shared" si="1980"/>
        <v>443</v>
      </c>
      <c r="N513" s="344">
        <f t="shared" si="1981"/>
        <v>450</v>
      </c>
      <c r="O513" s="344">
        <f t="shared" si="1982"/>
        <v>450</v>
      </c>
      <c r="P513" s="344">
        <f t="shared" si="1983"/>
        <v>457</v>
      </c>
      <c r="Q513" s="344">
        <f t="shared" si="1984"/>
        <v>457</v>
      </c>
      <c r="R513" s="344">
        <f t="shared" si="1985"/>
        <v>464</v>
      </c>
      <c r="S513" s="344">
        <f t="shared" si="1986"/>
        <v>464</v>
      </c>
      <c r="T513" s="344">
        <f t="shared" si="1987"/>
        <v>471</v>
      </c>
      <c r="U513" s="356">
        <v>3600</v>
      </c>
      <c r="V513" s="356">
        <v>2800</v>
      </c>
      <c r="W513" s="356">
        <v>2000</v>
      </c>
      <c r="X513" s="356">
        <v>1200</v>
      </c>
      <c r="Y513" s="356">
        <v>400</v>
      </c>
      <c r="Z513" s="344">
        <f t="shared" si="1988"/>
        <v>98</v>
      </c>
      <c r="AA513" s="344">
        <f t="shared" si="1989"/>
        <v>100</v>
      </c>
      <c r="AB513" s="344">
        <f t="shared" si="1990"/>
        <v>100</v>
      </c>
      <c r="AC513" s="344">
        <f t="shared" si="1991"/>
        <v>101</v>
      </c>
      <c r="AD513" s="344">
        <f t="shared" si="1992"/>
        <v>101</v>
      </c>
      <c r="AE513" s="344">
        <f t="shared" si="1993"/>
        <v>103</v>
      </c>
      <c r="AF513" s="344">
        <f t="shared" si="1994"/>
        <v>103</v>
      </c>
      <c r="AG513" s="344">
        <f t="shared" si="1995"/>
        <v>104</v>
      </c>
      <c r="AH513" s="344">
        <f t="shared" si="1996"/>
        <v>104</v>
      </c>
      <c r="AI513" s="344">
        <f t="shared" si="1997"/>
        <v>106</v>
      </c>
      <c r="AJ513" s="356">
        <v>3600</v>
      </c>
      <c r="AK513" s="356">
        <v>2800</v>
      </c>
      <c r="AL513" s="356">
        <v>2000</v>
      </c>
      <c r="AM513" s="356">
        <v>1200</v>
      </c>
      <c r="AN513" s="356">
        <v>400</v>
      </c>
      <c r="AO513" s="344">
        <f t="shared" si="1998"/>
        <v>126</v>
      </c>
      <c r="AP513" s="344">
        <f t="shared" si="1999"/>
        <v>130</v>
      </c>
      <c r="AQ513" s="344">
        <f t="shared" si="2000"/>
        <v>130</v>
      </c>
      <c r="AR513" s="344">
        <f t="shared" si="2001"/>
        <v>134</v>
      </c>
      <c r="AS513" s="344">
        <f t="shared" si="2002"/>
        <v>134</v>
      </c>
      <c r="AT513" s="344">
        <f t="shared" si="2003"/>
        <v>139</v>
      </c>
      <c r="AU513" s="344">
        <f t="shared" si="2004"/>
        <v>139</v>
      </c>
      <c r="AV513" s="344">
        <f t="shared" si="2005"/>
        <v>143</v>
      </c>
      <c r="AW513" s="344">
        <f t="shared" si="2006"/>
        <v>143</v>
      </c>
      <c r="AX513" s="344">
        <f t="shared" si="2007"/>
        <v>147</v>
      </c>
      <c r="AY513" s="356">
        <v>3600</v>
      </c>
      <c r="AZ513" s="356">
        <v>2800</v>
      </c>
      <c r="BA513" s="356">
        <v>2000</v>
      </c>
      <c r="BB513" s="356">
        <v>1200</v>
      </c>
      <c r="BC513" s="356">
        <v>400</v>
      </c>
      <c r="BD513" s="353">
        <f t="shared" ref="BD513:BH513" si="2076">IF(BD318="","",BD318+60)</f>
        <v>67</v>
      </c>
      <c r="BE513" s="353">
        <f t="shared" si="2076"/>
        <v>67</v>
      </c>
      <c r="BF513" s="353">
        <f t="shared" si="2076"/>
        <v>82</v>
      </c>
      <c r="BG513" s="353">
        <f t="shared" si="2076"/>
        <v>97</v>
      </c>
      <c r="BH513" s="353">
        <f t="shared" si="2076"/>
        <v>112</v>
      </c>
      <c r="BI513" s="146" t="str">
        <f t="shared" si="2070"/>
        <v>67;67</v>
      </c>
      <c r="BJ513" s="352">
        <f t="shared" si="2071"/>
        <v>82</v>
      </c>
      <c r="BK513" s="146" t="str">
        <f t="shared" si="2072"/>
        <v>97;112</v>
      </c>
      <c r="BL513" s="25">
        <f t="shared" si="1894"/>
        <v>6070104</v>
      </c>
      <c r="BM513" s="146">
        <f t="shared" ref="BM513" si="2077">BM500</f>
        <v>3080</v>
      </c>
      <c r="BN513" s="146">
        <f t="shared" si="1966"/>
        <v>6</v>
      </c>
      <c r="BO513" s="146">
        <f t="shared" ref="BO513:BP513" si="2078">BO500</f>
        <v>1</v>
      </c>
      <c r="BP513" s="146">
        <f t="shared" si="2078"/>
        <v>4</v>
      </c>
      <c r="BQ513" s="146">
        <f>VLOOKUP(IF(A513=1,0,A513),宝石属性!$B$26:$D$41,2,0)</f>
        <v>9</v>
      </c>
      <c r="BR513" s="146">
        <f>VLOOKUP(IF(A513=1,0,A513),宝石属性!$B$26:$D$41,3,0)</f>
        <v>2</v>
      </c>
      <c r="BS513" s="146">
        <f t="shared" ref="BS513:BV513" si="2079">IF(BS500="","",BS500)</f>
        <v>2</v>
      </c>
      <c r="BT513" s="146">
        <f t="shared" si="2079"/>
        <v>4</v>
      </c>
      <c r="BU513" s="146">
        <f t="shared" si="2079"/>
        <v>7</v>
      </c>
      <c r="BV513" s="146">
        <f t="shared" si="2079"/>
        <v>8</v>
      </c>
      <c r="BW513" s="357">
        <f t="shared" si="1902"/>
        <v>2003</v>
      </c>
      <c r="BX513" s="357" t="str">
        <f t="shared" si="1903"/>
        <v/>
      </c>
    </row>
    <row r="514" spans="1:76" s="353" customFormat="1">
      <c r="A514" s="120">
        <f t="shared" si="2060"/>
        <v>70</v>
      </c>
      <c r="B514" s="120" t="s">
        <v>1110</v>
      </c>
      <c r="C514" s="120" t="str">
        <f t="shared" si="1977"/>
        <v>魔棒</v>
      </c>
      <c r="D514" s="120" t="str">
        <f t="shared" si="1892"/>
        <v>70级蓝装魔棒</v>
      </c>
      <c r="E514" s="120">
        <f>VLOOKUP($C514,$C$3:$M$15,COLUMNS($C$3:H$15),0)</f>
        <v>130</v>
      </c>
      <c r="F514" s="120" t="str">
        <f>VLOOKUP($C514,$C$3:$M$15,COLUMNS($C$3:I$15),0)</f>
        <v>phyattack_value</v>
      </c>
      <c r="G514" s="120">
        <f>VLOOKUP($C514,$C$3:$M$15,COLUMNS($C$3:J$15),0)</f>
        <v>150</v>
      </c>
      <c r="H514" s="120" t="str">
        <f>VLOOKUP($C514,$C$3:$M$15,COLUMNS($C$3:K$15),0)</f>
        <v>magicattack_value</v>
      </c>
      <c r="I514" s="120">
        <f>VLOOKUP($C514,$C$3:$M$15,COLUMNS($C$3:L$15),0)</f>
        <v>170</v>
      </c>
      <c r="J514" s="120" t="str">
        <f>VLOOKUP($C514,$C$3:$M$15,COLUMNS($C$3:M$15),0)</f>
        <v>medical_value</v>
      </c>
      <c r="K514" s="344">
        <f t="shared" si="1978"/>
        <v>436</v>
      </c>
      <c r="L514" s="344">
        <f t="shared" si="1979"/>
        <v>443</v>
      </c>
      <c r="M514" s="344">
        <f t="shared" si="1980"/>
        <v>443</v>
      </c>
      <c r="N514" s="344">
        <f t="shared" si="1981"/>
        <v>450</v>
      </c>
      <c r="O514" s="344">
        <f t="shared" si="1982"/>
        <v>450</v>
      </c>
      <c r="P514" s="344">
        <f t="shared" si="1983"/>
        <v>457</v>
      </c>
      <c r="Q514" s="344">
        <f t="shared" si="1984"/>
        <v>457</v>
      </c>
      <c r="R514" s="344">
        <f t="shared" si="1985"/>
        <v>464</v>
      </c>
      <c r="S514" s="344">
        <f t="shared" si="1986"/>
        <v>464</v>
      </c>
      <c r="T514" s="344">
        <f t="shared" si="1987"/>
        <v>471</v>
      </c>
      <c r="U514" s="356">
        <v>3600</v>
      </c>
      <c r="V514" s="356">
        <v>2800</v>
      </c>
      <c r="W514" s="356">
        <v>2000</v>
      </c>
      <c r="X514" s="356">
        <v>1200</v>
      </c>
      <c r="Y514" s="356">
        <v>400</v>
      </c>
      <c r="Z514" s="344">
        <f t="shared" si="1988"/>
        <v>98</v>
      </c>
      <c r="AA514" s="344">
        <f t="shared" si="1989"/>
        <v>100</v>
      </c>
      <c r="AB514" s="344">
        <f t="shared" si="1990"/>
        <v>100</v>
      </c>
      <c r="AC514" s="344">
        <f t="shared" si="1991"/>
        <v>101</v>
      </c>
      <c r="AD514" s="344">
        <f t="shared" si="1992"/>
        <v>101</v>
      </c>
      <c r="AE514" s="344">
        <f t="shared" si="1993"/>
        <v>103</v>
      </c>
      <c r="AF514" s="344">
        <f t="shared" si="1994"/>
        <v>103</v>
      </c>
      <c r="AG514" s="344">
        <f t="shared" si="1995"/>
        <v>104</v>
      </c>
      <c r="AH514" s="344">
        <f t="shared" si="1996"/>
        <v>104</v>
      </c>
      <c r="AI514" s="344">
        <f t="shared" si="1997"/>
        <v>106</v>
      </c>
      <c r="AJ514" s="356">
        <v>3600</v>
      </c>
      <c r="AK514" s="356">
        <v>2800</v>
      </c>
      <c r="AL514" s="356">
        <v>2000</v>
      </c>
      <c r="AM514" s="356">
        <v>1200</v>
      </c>
      <c r="AN514" s="356">
        <v>400</v>
      </c>
      <c r="AO514" s="344">
        <f t="shared" si="1998"/>
        <v>126</v>
      </c>
      <c r="AP514" s="344">
        <f t="shared" si="1999"/>
        <v>130</v>
      </c>
      <c r="AQ514" s="344">
        <f t="shared" si="2000"/>
        <v>130</v>
      </c>
      <c r="AR514" s="344">
        <f t="shared" si="2001"/>
        <v>134</v>
      </c>
      <c r="AS514" s="344">
        <f t="shared" si="2002"/>
        <v>134</v>
      </c>
      <c r="AT514" s="344">
        <f t="shared" si="2003"/>
        <v>139</v>
      </c>
      <c r="AU514" s="344">
        <f t="shared" si="2004"/>
        <v>139</v>
      </c>
      <c r="AV514" s="344">
        <f t="shared" si="2005"/>
        <v>143</v>
      </c>
      <c r="AW514" s="344">
        <f t="shared" si="2006"/>
        <v>143</v>
      </c>
      <c r="AX514" s="344">
        <f t="shared" si="2007"/>
        <v>147</v>
      </c>
      <c r="AY514" s="356">
        <v>3600</v>
      </c>
      <c r="AZ514" s="356">
        <v>2800</v>
      </c>
      <c r="BA514" s="356">
        <v>2000</v>
      </c>
      <c r="BB514" s="356">
        <v>1200</v>
      </c>
      <c r="BC514" s="356">
        <v>400</v>
      </c>
      <c r="BD514" s="353">
        <f t="shared" ref="BD514:BH514" si="2080">IF(BD319="","",BD319+60)</f>
        <v>67</v>
      </c>
      <c r="BE514" s="353">
        <f t="shared" si="2080"/>
        <v>67</v>
      </c>
      <c r="BF514" s="353">
        <f t="shared" si="2080"/>
        <v>82</v>
      </c>
      <c r="BG514" s="353">
        <f t="shared" si="2080"/>
        <v>97</v>
      </c>
      <c r="BH514" s="353">
        <f t="shared" si="2080"/>
        <v>112</v>
      </c>
      <c r="BI514" s="146" t="str">
        <f t="shared" si="2070"/>
        <v>67;67</v>
      </c>
      <c r="BJ514" s="352">
        <f t="shared" si="2071"/>
        <v>82</v>
      </c>
      <c r="BK514" s="146" t="str">
        <f t="shared" si="2072"/>
        <v>97;112</v>
      </c>
      <c r="BL514" s="25">
        <f t="shared" si="1894"/>
        <v>6070105</v>
      </c>
      <c r="BM514" s="146">
        <f t="shared" ref="BM514" si="2081">BM501</f>
        <v>2824</v>
      </c>
      <c r="BN514" s="146">
        <f t="shared" si="1966"/>
        <v>6</v>
      </c>
      <c r="BO514" s="146">
        <f t="shared" ref="BO514:BP514" si="2082">BO501</f>
        <v>1</v>
      </c>
      <c r="BP514" s="146">
        <f t="shared" si="2082"/>
        <v>5</v>
      </c>
      <c r="BQ514" s="146">
        <f>VLOOKUP(IF(A514=1,0,A514),宝石属性!$B$26:$D$41,2,0)</f>
        <v>9</v>
      </c>
      <c r="BR514" s="146">
        <f>VLOOKUP(IF(A514=1,0,A514),宝石属性!$B$26:$D$41,3,0)</f>
        <v>2</v>
      </c>
      <c r="BS514" s="146">
        <f t="shared" ref="BS514:BV514" si="2083">IF(BS501="","",BS501)</f>
        <v>2</v>
      </c>
      <c r="BT514" s="146">
        <f t="shared" si="2083"/>
        <v>4</v>
      </c>
      <c r="BU514" s="146">
        <f t="shared" si="2083"/>
        <v>7</v>
      </c>
      <c r="BV514" s="146">
        <f t="shared" si="2083"/>
        <v>8</v>
      </c>
      <c r="BW514" s="357">
        <f t="shared" si="1902"/>
        <v>2003</v>
      </c>
      <c r="BX514" s="357" t="str">
        <f t="shared" si="1903"/>
        <v/>
      </c>
    </row>
    <row r="515" spans="1:76" s="353" customFormat="1">
      <c r="A515" s="120">
        <f t="shared" si="2060"/>
        <v>70</v>
      </c>
      <c r="B515" s="120" t="s">
        <v>1110</v>
      </c>
      <c r="C515" s="120" t="str">
        <f t="shared" si="1977"/>
        <v>法杖</v>
      </c>
      <c r="D515" s="120" t="str">
        <f t="shared" si="1892"/>
        <v>70级蓝装法杖</v>
      </c>
      <c r="E515" s="120">
        <f>VLOOKUP($C515,$C$3:$M$15,COLUMNS($C$3:H$15),0)</f>
        <v>130</v>
      </c>
      <c r="F515" s="120" t="str">
        <f>VLOOKUP($C515,$C$3:$M$15,COLUMNS($C$3:I$15),0)</f>
        <v>phyattack_value</v>
      </c>
      <c r="G515" s="120">
        <f>VLOOKUP($C515,$C$3:$M$15,COLUMNS($C$3:J$15),0)</f>
        <v>150</v>
      </c>
      <c r="H515" s="120" t="str">
        <f>VLOOKUP($C515,$C$3:$M$15,COLUMNS($C$3:K$15),0)</f>
        <v>magicattack_value</v>
      </c>
      <c r="I515" s="120">
        <f>VLOOKUP($C515,$C$3:$M$15,COLUMNS($C$3:L$15),0)</f>
        <v>170</v>
      </c>
      <c r="J515" s="120" t="str">
        <f>VLOOKUP($C515,$C$3:$M$15,COLUMNS($C$3:M$15),0)</f>
        <v>medical_value</v>
      </c>
      <c r="K515" s="344">
        <f t="shared" si="1978"/>
        <v>436</v>
      </c>
      <c r="L515" s="344">
        <f t="shared" si="1979"/>
        <v>443</v>
      </c>
      <c r="M515" s="344">
        <f t="shared" si="1980"/>
        <v>443</v>
      </c>
      <c r="N515" s="344">
        <f t="shared" si="1981"/>
        <v>450</v>
      </c>
      <c r="O515" s="344">
        <f t="shared" si="1982"/>
        <v>450</v>
      </c>
      <c r="P515" s="344">
        <f t="shared" si="1983"/>
        <v>457</v>
      </c>
      <c r="Q515" s="344">
        <f t="shared" si="1984"/>
        <v>457</v>
      </c>
      <c r="R515" s="344">
        <f t="shared" si="1985"/>
        <v>464</v>
      </c>
      <c r="S515" s="344">
        <f t="shared" si="1986"/>
        <v>464</v>
      </c>
      <c r="T515" s="344">
        <f t="shared" si="1987"/>
        <v>471</v>
      </c>
      <c r="U515" s="356">
        <v>3600</v>
      </c>
      <c r="V515" s="356">
        <v>2800</v>
      </c>
      <c r="W515" s="356">
        <v>2000</v>
      </c>
      <c r="X515" s="356">
        <v>1200</v>
      </c>
      <c r="Y515" s="356">
        <v>400</v>
      </c>
      <c r="Z515" s="344">
        <f t="shared" si="1988"/>
        <v>98</v>
      </c>
      <c r="AA515" s="344">
        <f t="shared" si="1989"/>
        <v>100</v>
      </c>
      <c r="AB515" s="344">
        <f t="shared" si="1990"/>
        <v>100</v>
      </c>
      <c r="AC515" s="344">
        <f t="shared" si="1991"/>
        <v>101</v>
      </c>
      <c r="AD515" s="344">
        <f t="shared" si="1992"/>
        <v>101</v>
      </c>
      <c r="AE515" s="344">
        <f t="shared" si="1993"/>
        <v>103</v>
      </c>
      <c r="AF515" s="344">
        <f t="shared" si="1994"/>
        <v>103</v>
      </c>
      <c r="AG515" s="344">
        <f t="shared" si="1995"/>
        <v>104</v>
      </c>
      <c r="AH515" s="344">
        <f t="shared" si="1996"/>
        <v>104</v>
      </c>
      <c r="AI515" s="344">
        <f t="shared" si="1997"/>
        <v>106</v>
      </c>
      <c r="AJ515" s="356">
        <v>3600</v>
      </c>
      <c r="AK515" s="356">
        <v>2800</v>
      </c>
      <c r="AL515" s="356">
        <v>2000</v>
      </c>
      <c r="AM515" s="356">
        <v>1200</v>
      </c>
      <c r="AN515" s="356">
        <v>400</v>
      </c>
      <c r="AO515" s="344">
        <f t="shared" si="1998"/>
        <v>126</v>
      </c>
      <c r="AP515" s="344">
        <f t="shared" si="1999"/>
        <v>130</v>
      </c>
      <c r="AQ515" s="344">
        <f t="shared" si="2000"/>
        <v>130</v>
      </c>
      <c r="AR515" s="344">
        <f t="shared" si="2001"/>
        <v>134</v>
      </c>
      <c r="AS515" s="344">
        <f t="shared" si="2002"/>
        <v>134</v>
      </c>
      <c r="AT515" s="344">
        <f t="shared" si="2003"/>
        <v>139</v>
      </c>
      <c r="AU515" s="344">
        <f t="shared" si="2004"/>
        <v>139</v>
      </c>
      <c r="AV515" s="344">
        <f t="shared" si="2005"/>
        <v>143</v>
      </c>
      <c r="AW515" s="344">
        <f t="shared" si="2006"/>
        <v>143</v>
      </c>
      <c r="AX515" s="344">
        <f t="shared" si="2007"/>
        <v>147</v>
      </c>
      <c r="AY515" s="356">
        <v>3600</v>
      </c>
      <c r="AZ515" s="356">
        <v>2800</v>
      </c>
      <c r="BA515" s="356">
        <v>2000</v>
      </c>
      <c r="BB515" s="356">
        <v>1200</v>
      </c>
      <c r="BC515" s="356">
        <v>400</v>
      </c>
      <c r="BD515" s="353">
        <f t="shared" ref="BD515:BH515" si="2084">IF(BD320="","",BD320+60)</f>
        <v>67</v>
      </c>
      <c r="BE515" s="353">
        <f t="shared" si="2084"/>
        <v>67</v>
      </c>
      <c r="BF515" s="353">
        <f t="shared" si="2084"/>
        <v>82</v>
      </c>
      <c r="BG515" s="353">
        <f t="shared" si="2084"/>
        <v>97</v>
      </c>
      <c r="BH515" s="353">
        <f t="shared" si="2084"/>
        <v>112</v>
      </c>
      <c r="BI515" s="146" t="str">
        <f t="shared" si="2070"/>
        <v>67;67</v>
      </c>
      <c r="BJ515" s="352">
        <f t="shared" si="2071"/>
        <v>82</v>
      </c>
      <c r="BK515" s="146" t="str">
        <f t="shared" si="2072"/>
        <v>97;112</v>
      </c>
      <c r="BL515" s="25">
        <f t="shared" si="1894"/>
        <v>6070106</v>
      </c>
      <c r="BM515" s="146">
        <f t="shared" ref="BM515" si="2085">BM502</f>
        <v>4104</v>
      </c>
      <c r="BN515" s="146">
        <f t="shared" si="1966"/>
        <v>6</v>
      </c>
      <c r="BO515" s="146">
        <f t="shared" ref="BO515:BP515" si="2086">BO502</f>
        <v>1</v>
      </c>
      <c r="BP515" s="146">
        <f t="shared" si="2086"/>
        <v>6</v>
      </c>
      <c r="BQ515" s="146">
        <f>VLOOKUP(IF(A515=1,0,A515),宝石属性!$B$26:$D$41,2,0)</f>
        <v>9</v>
      </c>
      <c r="BR515" s="146">
        <f>VLOOKUP(IF(A515=1,0,A515),宝石属性!$B$26:$D$41,3,0)</f>
        <v>2</v>
      </c>
      <c r="BS515" s="146">
        <f t="shared" ref="BS515:BV515" si="2087">IF(BS502="","",BS502)</f>
        <v>2</v>
      </c>
      <c r="BT515" s="146">
        <f t="shared" si="2087"/>
        <v>4</v>
      </c>
      <c r="BU515" s="146">
        <f t="shared" si="2087"/>
        <v>7</v>
      </c>
      <c r="BV515" s="146">
        <f t="shared" si="2087"/>
        <v>8</v>
      </c>
      <c r="BW515" s="357">
        <f t="shared" si="1902"/>
        <v>2003</v>
      </c>
      <c r="BX515" s="357" t="str">
        <f t="shared" si="1903"/>
        <v/>
      </c>
    </row>
    <row r="516" spans="1:76" s="353" customFormat="1">
      <c r="A516" s="120">
        <f t="shared" si="2060"/>
        <v>70</v>
      </c>
      <c r="B516" s="120" t="s">
        <v>1110</v>
      </c>
      <c r="C516" s="120" t="str">
        <f t="shared" si="1977"/>
        <v>男衣</v>
      </c>
      <c r="D516" s="120" t="str">
        <f t="shared" si="1892"/>
        <v>70级蓝装男衣</v>
      </c>
      <c r="E516" s="120">
        <f>VLOOKUP($C516,$C$3:$M$15,COLUMNS($C$3:H$15),0)</f>
        <v>60</v>
      </c>
      <c r="F516" s="120" t="str">
        <f>VLOOKUP($C516,$C$3:$M$15,COLUMNS($C$3:I$15),0)</f>
        <v>maxhp_value</v>
      </c>
      <c r="G516" s="120">
        <f>VLOOKUP($C516,$C$3:$M$15,COLUMNS($C$3:J$15),0)</f>
        <v>140</v>
      </c>
      <c r="H516" s="120" t="str">
        <f>VLOOKUP($C516,$C$3:$M$15,COLUMNS($C$3:K$15),0)</f>
        <v>defend_value</v>
      </c>
      <c r="I516" s="120" t="str">
        <f>VLOOKUP($C516,$C$3:$M$15,COLUMNS($C$3:L$15),0)</f>
        <v/>
      </c>
      <c r="J516" s="120" t="str">
        <f>VLOOKUP($C516,$C$3:$M$15,COLUMNS($C$3:M$15),0)</f>
        <v/>
      </c>
      <c r="K516" s="344">
        <f t="shared" si="1978"/>
        <v>349</v>
      </c>
      <c r="L516" s="344">
        <f t="shared" si="1979"/>
        <v>355</v>
      </c>
      <c r="M516" s="344">
        <f t="shared" si="1980"/>
        <v>355</v>
      </c>
      <c r="N516" s="344">
        <f t="shared" si="1981"/>
        <v>360</v>
      </c>
      <c r="O516" s="344">
        <f t="shared" si="1982"/>
        <v>360</v>
      </c>
      <c r="P516" s="344">
        <f t="shared" si="1983"/>
        <v>366</v>
      </c>
      <c r="Q516" s="344">
        <f t="shared" si="1984"/>
        <v>366</v>
      </c>
      <c r="R516" s="344">
        <f t="shared" si="1985"/>
        <v>371</v>
      </c>
      <c r="S516" s="344">
        <f t="shared" si="1986"/>
        <v>371</v>
      </c>
      <c r="T516" s="344">
        <f t="shared" si="1987"/>
        <v>377</v>
      </c>
      <c r="U516" s="356">
        <v>3600</v>
      </c>
      <c r="V516" s="356">
        <v>2800</v>
      </c>
      <c r="W516" s="356">
        <v>2000</v>
      </c>
      <c r="X516" s="356">
        <v>1200</v>
      </c>
      <c r="Y516" s="356">
        <v>400</v>
      </c>
      <c r="Z516" s="344">
        <f t="shared" si="1988"/>
        <v>109</v>
      </c>
      <c r="AA516" s="344">
        <f t="shared" si="1989"/>
        <v>111</v>
      </c>
      <c r="AB516" s="344">
        <f t="shared" si="1990"/>
        <v>111</v>
      </c>
      <c r="AC516" s="344">
        <f t="shared" si="1991"/>
        <v>113</v>
      </c>
      <c r="AD516" s="344">
        <f t="shared" si="1992"/>
        <v>113</v>
      </c>
      <c r="AE516" s="344">
        <f t="shared" si="1993"/>
        <v>114</v>
      </c>
      <c r="AF516" s="344">
        <f t="shared" si="1994"/>
        <v>114</v>
      </c>
      <c r="AG516" s="344">
        <f t="shared" si="1995"/>
        <v>116</v>
      </c>
      <c r="AH516" s="344">
        <f t="shared" si="1996"/>
        <v>116</v>
      </c>
      <c r="AI516" s="344">
        <f t="shared" si="1997"/>
        <v>118</v>
      </c>
      <c r="AJ516" s="356">
        <v>3600</v>
      </c>
      <c r="AK516" s="356">
        <v>2800</v>
      </c>
      <c r="AL516" s="356">
        <v>2000</v>
      </c>
      <c r="AM516" s="356">
        <v>1200</v>
      </c>
      <c r="AN516" s="356">
        <v>400</v>
      </c>
      <c r="AO516" s="344" t="str">
        <f t="shared" si="1998"/>
        <v/>
      </c>
      <c r="AP516" s="344" t="str">
        <f t="shared" si="1999"/>
        <v/>
      </c>
      <c r="AQ516" s="344" t="str">
        <f t="shared" si="2000"/>
        <v/>
      </c>
      <c r="AR516" s="344" t="str">
        <f t="shared" si="2001"/>
        <v/>
      </c>
      <c r="AS516" s="344" t="str">
        <f t="shared" si="2002"/>
        <v/>
      </c>
      <c r="AT516" s="344" t="str">
        <f t="shared" si="2003"/>
        <v/>
      </c>
      <c r="AU516" s="344" t="str">
        <f t="shared" si="2004"/>
        <v/>
      </c>
      <c r="AV516" s="344" t="str">
        <f t="shared" si="2005"/>
        <v/>
      </c>
      <c r="AW516" s="344" t="str">
        <f t="shared" si="2006"/>
        <v/>
      </c>
      <c r="AX516" s="344" t="str">
        <f t="shared" si="2007"/>
        <v/>
      </c>
      <c r="AY516" s="356">
        <v>3600</v>
      </c>
      <c r="AZ516" s="356">
        <v>2800</v>
      </c>
      <c r="BA516" s="356">
        <v>2000</v>
      </c>
      <c r="BB516" s="356">
        <v>1200</v>
      </c>
      <c r="BC516" s="356">
        <v>400</v>
      </c>
      <c r="BD516" s="353">
        <f t="shared" ref="BD516:BH516" si="2088">IF(BD321="","",BD321+60)</f>
        <v>67</v>
      </c>
      <c r="BE516" s="353">
        <f t="shared" si="2088"/>
        <v>67</v>
      </c>
      <c r="BF516" s="353">
        <f t="shared" si="2088"/>
        <v>82</v>
      </c>
      <c r="BG516" s="353">
        <f t="shared" si="2088"/>
        <v>97</v>
      </c>
      <c r="BH516" s="353">
        <f t="shared" si="2088"/>
        <v>112</v>
      </c>
      <c r="BI516" s="146" t="str">
        <f t="shared" si="2070"/>
        <v>67;67</v>
      </c>
      <c r="BJ516" s="352">
        <f t="shared" si="2071"/>
        <v>82</v>
      </c>
      <c r="BK516" s="146" t="str">
        <f t="shared" si="2072"/>
        <v>97;112</v>
      </c>
      <c r="BL516" s="25">
        <f t="shared" si="1894"/>
        <v>6070207</v>
      </c>
      <c r="BM516" s="146">
        <f t="shared" ref="BM516" si="2089">BM503</f>
        <v>312</v>
      </c>
      <c r="BN516" s="146">
        <f t="shared" si="1966"/>
        <v>6</v>
      </c>
      <c r="BO516" s="146">
        <f t="shared" ref="BO516:BP516" si="2090">BO503</f>
        <v>2</v>
      </c>
      <c r="BP516" s="146">
        <f t="shared" si="2090"/>
        <v>7</v>
      </c>
      <c r="BQ516" s="146">
        <f>VLOOKUP(IF(A516=1,0,A516),宝石属性!$B$26:$D$41,2,0)</f>
        <v>9</v>
      </c>
      <c r="BR516" s="146">
        <f>VLOOKUP(IF(A516=1,0,A516),宝石属性!$B$26:$D$41,3,0)</f>
        <v>2</v>
      </c>
      <c r="BS516" s="146">
        <f t="shared" ref="BS516:BV516" si="2091">IF(BS503="","",BS503)</f>
        <v>1</v>
      </c>
      <c r="BT516" s="146">
        <f t="shared" si="2091"/>
        <v>3</v>
      </c>
      <c r="BU516" s="146">
        <f t="shared" si="2091"/>
        <v>5</v>
      </c>
      <c r="BV516" s="146">
        <f t="shared" si="2091"/>
        <v>7</v>
      </c>
      <c r="BW516" s="357">
        <f t="shared" si="1902"/>
        <v>2006</v>
      </c>
      <c r="BX516" s="357" t="str">
        <f t="shared" si="1903"/>
        <v/>
      </c>
    </row>
    <row r="517" spans="1:76" s="353" customFormat="1">
      <c r="A517" s="120">
        <f t="shared" si="2060"/>
        <v>70</v>
      </c>
      <c r="B517" s="120" t="s">
        <v>1110</v>
      </c>
      <c r="C517" s="120" t="str">
        <f t="shared" si="1977"/>
        <v>女衣</v>
      </c>
      <c r="D517" s="120" t="str">
        <f t="shared" si="1892"/>
        <v>70级蓝装女衣</v>
      </c>
      <c r="E517" s="120">
        <f>VLOOKUP($C517,$C$3:$M$15,COLUMNS($C$3:H$15),0)</f>
        <v>60</v>
      </c>
      <c r="F517" s="120" t="str">
        <f>VLOOKUP($C517,$C$3:$M$15,COLUMNS($C$3:I$15),0)</f>
        <v>maxhp_value</v>
      </c>
      <c r="G517" s="120">
        <f>VLOOKUP($C517,$C$3:$M$15,COLUMNS($C$3:J$15),0)</f>
        <v>140</v>
      </c>
      <c r="H517" s="120" t="str">
        <f>VLOOKUP($C517,$C$3:$M$15,COLUMNS($C$3:K$15),0)</f>
        <v>defend_value</v>
      </c>
      <c r="I517" s="120" t="str">
        <f>VLOOKUP($C517,$C$3:$M$15,COLUMNS($C$3:L$15),0)</f>
        <v/>
      </c>
      <c r="J517" s="120" t="str">
        <f>VLOOKUP($C517,$C$3:$M$15,COLUMNS($C$3:M$15),0)</f>
        <v/>
      </c>
      <c r="K517" s="344">
        <f t="shared" si="1978"/>
        <v>349</v>
      </c>
      <c r="L517" s="344">
        <f t="shared" si="1979"/>
        <v>355</v>
      </c>
      <c r="M517" s="344">
        <f t="shared" si="1980"/>
        <v>355</v>
      </c>
      <c r="N517" s="344">
        <f t="shared" si="1981"/>
        <v>360</v>
      </c>
      <c r="O517" s="344">
        <f t="shared" si="1982"/>
        <v>360</v>
      </c>
      <c r="P517" s="344">
        <f t="shared" si="1983"/>
        <v>366</v>
      </c>
      <c r="Q517" s="344">
        <f t="shared" si="1984"/>
        <v>366</v>
      </c>
      <c r="R517" s="344">
        <f t="shared" si="1985"/>
        <v>371</v>
      </c>
      <c r="S517" s="344">
        <f t="shared" si="1986"/>
        <v>371</v>
      </c>
      <c r="T517" s="344">
        <f t="shared" si="1987"/>
        <v>377</v>
      </c>
      <c r="U517" s="356">
        <v>3600</v>
      </c>
      <c r="V517" s="356">
        <v>2800</v>
      </c>
      <c r="W517" s="356">
        <v>2000</v>
      </c>
      <c r="X517" s="356">
        <v>1200</v>
      </c>
      <c r="Y517" s="356">
        <v>400</v>
      </c>
      <c r="Z517" s="344">
        <f t="shared" si="1988"/>
        <v>109</v>
      </c>
      <c r="AA517" s="344">
        <f t="shared" si="1989"/>
        <v>111</v>
      </c>
      <c r="AB517" s="344">
        <f t="shared" si="1990"/>
        <v>111</v>
      </c>
      <c r="AC517" s="344">
        <f t="shared" si="1991"/>
        <v>113</v>
      </c>
      <c r="AD517" s="344">
        <f t="shared" si="1992"/>
        <v>113</v>
      </c>
      <c r="AE517" s="344">
        <f t="shared" si="1993"/>
        <v>114</v>
      </c>
      <c r="AF517" s="344">
        <f t="shared" si="1994"/>
        <v>114</v>
      </c>
      <c r="AG517" s="344">
        <f t="shared" si="1995"/>
        <v>116</v>
      </c>
      <c r="AH517" s="344">
        <f t="shared" si="1996"/>
        <v>116</v>
      </c>
      <c r="AI517" s="344">
        <f t="shared" si="1997"/>
        <v>118</v>
      </c>
      <c r="AJ517" s="356">
        <v>3600</v>
      </c>
      <c r="AK517" s="356">
        <v>2800</v>
      </c>
      <c r="AL517" s="356">
        <v>2000</v>
      </c>
      <c r="AM517" s="356">
        <v>1200</v>
      </c>
      <c r="AN517" s="356">
        <v>400</v>
      </c>
      <c r="AO517" s="344" t="str">
        <f t="shared" si="1998"/>
        <v/>
      </c>
      <c r="AP517" s="344" t="str">
        <f t="shared" si="1999"/>
        <v/>
      </c>
      <c r="AQ517" s="344" t="str">
        <f t="shared" si="2000"/>
        <v/>
      </c>
      <c r="AR517" s="344" t="str">
        <f t="shared" si="2001"/>
        <v/>
      </c>
      <c r="AS517" s="344" t="str">
        <f t="shared" si="2002"/>
        <v/>
      </c>
      <c r="AT517" s="344" t="str">
        <f t="shared" si="2003"/>
        <v/>
      </c>
      <c r="AU517" s="344" t="str">
        <f t="shared" si="2004"/>
        <v/>
      </c>
      <c r="AV517" s="344" t="str">
        <f t="shared" si="2005"/>
        <v/>
      </c>
      <c r="AW517" s="344" t="str">
        <f t="shared" si="2006"/>
        <v/>
      </c>
      <c r="AX517" s="344" t="str">
        <f t="shared" si="2007"/>
        <v/>
      </c>
      <c r="AY517" s="356">
        <v>3600</v>
      </c>
      <c r="AZ517" s="356">
        <v>2800</v>
      </c>
      <c r="BA517" s="356">
        <v>2000</v>
      </c>
      <c r="BB517" s="356">
        <v>1200</v>
      </c>
      <c r="BC517" s="356">
        <v>400</v>
      </c>
      <c r="BD517" s="353">
        <f t="shared" ref="BD517:BH517" si="2092">IF(BD322="","",BD322+60)</f>
        <v>67</v>
      </c>
      <c r="BE517" s="353">
        <f t="shared" si="2092"/>
        <v>67</v>
      </c>
      <c r="BF517" s="353">
        <f t="shared" si="2092"/>
        <v>82</v>
      </c>
      <c r="BG517" s="353">
        <f t="shared" si="2092"/>
        <v>97</v>
      </c>
      <c r="BH517" s="353">
        <f t="shared" si="2092"/>
        <v>112</v>
      </c>
      <c r="BI517" s="146" t="str">
        <f t="shared" si="2070"/>
        <v>67;67</v>
      </c>
      <c r="BJ517" s="352">
        <f t="shared" si="2071"/>
        <v>82</v>
      </c>
      <c r="BK517" s="146" t="str">
        <f t="shared" si="2072"/>
        <v>97;112</v>
      </c>
      <c r="BL517" s="25">
        <f t="shared" si="1894"/>
        <v>6070208</v>
      </c>
      <c r="BM517" s="146">
        <f t="shared" ref="BM517" si="2093">BM504</f>
        <v>568</v>
      </c>
      <c r="BN517" s="146">
        <f t="shared" si="1966"/>
        <v>6</v>
      </c>
      <c r="BO517" s="146">
        <f t="shared" ref="BO517:BP517" si="2094">BO504</f>
        <v>2</v>
      </c>
      <c r="BP517" s="146">
        <f t="shared" si="2094"/>
        <v>8</v>
      </c>
      <c r="BQ517" s="146">
        <f>VLOOKUP(IF(A517=1,0,A517),宝石属性!$B$26:$D$41,2,0)</f>
        <v>9</v>
      </c>
      <c r="BR517" s="146">
        <f>VLOOKUP(IF(A517=1,0,A517),宝石属性!$B$26:$D$41,3,0)</f>
        <v>2</v>
      </c>
      <c r="BS517" s="146">
        <f t="shared" ref="BS517:BV517" si="2095">IF(BS504="","",BS504)</f>
        <v>1</v>
      </c>
      <c r="BT517" s="146">
        <f t="shared" si="2095"/>
        <v>3</v>
      </c>
      <c r="BU517" s="146">
        <f t="shared" si="2095"/>
        <v>5</v>
      </c>
      <c r="BV517" s="146">
        <f t="shared" si="2095"/>
        <v>7</v>
      </c>
      <c r="BW517" s="357">
        <f t="shared" si="1902"/>
        <v>2006</v>
      </c>
      <c r="BX517" s="357" t="str">
        <f t="shared" si="1903"/>
        <v/>
      </c>
    </row>
    <row r="518" spans="1:76" s="353" customFormat="1">
      <c r="A518" s="120">
        <f t="shared" si="2060"/>
        <v>70</v>
      </c>
      <c r="B518" s="120" t="s">
        <v>1110</v>
      </c>
      <c r="C518" s="120" t="str">
        <f t="shared" si="1977"/>
        <v>男头盔</v>
      </c>
      <c r="D518" s="120" t="str">
        <f t="shared" si="1892"/>
        <v>70级蓝装男头盔</v>
      </c>
      <c r="E518" s="120">
        <f>VLOOKUP($C518,$C$3:$M$15,COLUMNS($C$3:H$15),0)</f>
        <v>90</v>
      </c>
      <c r="F518" s="120" t="str">
        <f>VLOOKUP($C518,$C$3:$M$15,COLUMNS($C$3:I$15),0)</f>
        <v>maxmp_value</v>
      </c>
      <c r="G518" s="120">
        <f>VLOOKUP($C518,$C$3:$M$15,COLUMNS($C$3:J$15),0)</f>
        <v>140</v>
      </c>
      <c r="H518" s="120" t="str">
        <f>VLOOKUP($C518,$C$3:$M$15,COLUMNS($C$3:K$15),0)</f>
        <v>defend_value</v>
      </c>
      <c r="I518" s="120" t="str">
        <f>VLOOKUP($C518,$C$3:$M$15,COLUMNS($C$3:L$15),0)</f>
        <v/>
      </c>
      <c r="J518" s="120" t="str">
        <f>VLOOKUP($C518,$C$3:$M$15,COLUMNS($C$3:M$15),0)</f>
        <v/>
      </c>
      <c r="K518" s="344">
        <f t="shared" si="1978"/>
        <v>436</v>
      </c>
      <c r="L518" s="344">
        <f t="shared" si="1979"/>
        <v>443</v>
      </c>
      <c r="M518" s="344">
        <f t="shared" si="1980"/>
        <v>443</v>
      </c>
      <c r="N518" s="344">
        <f t="shared" si="1981"/>
        <v>450</v>
      </c>
      <c r="O518" s="344">
        <f t="shared" si="1982"/>
        <v>450</v>
      </c>
      <c r="P518" s="344">
        <f t="shared" si="1983"/>
        <v>457</v>
      </c>
      <c r="Q518" s="344">
        <f t="shared" si="1984"/>
        <v>457</v>
      </c>
      <c r="R518" s="344">
        <f t="shared" si="1985"/>
        <v>464</v>
      </c>
      <c r="S518" s="344">
        <f t="shared" si="1986"/>
        <v>464</v>
      </c>
      <c r="T518" s="344">
        <f t="shared" si="1987"/>
        <v>471</v>
      </c>
      <c r="U518" s="356">
        <v>3600</v>
      </c>
      <c r="V518" s="356">
        <v>2800</v>
      </c>
      <c r="W518" s="356">
        <v>2000</v>
      </c>
      <c r="X518" s="356">
        <v>1200</v>
      </c>
      <c r="Y518" s="356">
        <v>400</v>
      </c>
      <c r="Z518" s="344">
        <f t="shared" si="1988"/>
        <v>65</v>
      </c>
      <c r="AA518" s="344">
        <f t="shared" si="1989"/>
        <v>66</v>
      </c>
      <c r="AB518" s="344">
        <f t="shared" si="1990"/>
        <v>66</v>
      </c>
      <c r="AC518" s="344">
        <f t="shared" si="1991"/>
        <v>68</v>
      </c>
      <c r="AD518" s="344">
        <f t="shared" si="1992"/>
        <v>68</v>
      </c>
      <c r="AE518" s="344">
        <f t="shared" si="1993"/>
        <v>69</v>
      </c>
      <c r="AF518" s="344">
        <f t="shared" si="1994"/>
        <v>69</v>
      </c>
      <c r="AG518" s="344">
        <f t="shared" si="1995"/>
        <v>70</v>
      </c>
      <c r="AH518" s="344">
        <f t="shared" si="1996"/>
        <v>70</v>
      </c>
      <c r="AI518" s="344">
        <f t="shared" si="1997"/>
        <v>71</v>
      </c>
      <c r="AJ518" s="356">
        <v>3600</v>
      </c>
      <c r="AK518" s="356">
        <v>2800</v>
      </c>
      <c r="AL518" s="356">
        <v>2000</v>
      </c>
      <c r="AM518" s="356">
        <v>1200</v>
      </c>
      <c r="AN518" s="356">
        <v>400</v>
      </c>
      <c r="AO518" s="344" t="str">
        <f t="shared" si="1998"/>
        <v/>
      </c>
      <c r="AP518" s="344" t="str">
        <f t="shared" si="1999"/>
        <v/>
      </c>
      <c r="AQ518" s="344" t="str">
        <f t="shared" si="2000"/>
        <v/>
      </c>
      <c r="AR518" s="344" t="str">
        <f t="shared" si="2001"/>
        <v/>
      </c>
      <c r="AS518" s="344" t="str">
        <f t="shared" si="2002"/>
        <v/>
      </c>
      <c r="AT518" s="344" t="str">
        <f t="shared" si="2003"/>
        <v/>
      </c>
      <c r="AU518" s="344" t="str">
        <f t="shared" si="2004"/>
        <v/>
      </c>
      <c r="AV518" s="344" t="str">
        <f t="shared" si="2005"/>
        <v/>
      </c>
      <c r="AW518" s="344" t="str">
        <f t="shared" si="2006"/>
        <v/>
      </c>
      <c r="AX518" s="344" t="str">
        <f t="shared" si="2007"/>
        <v/>
      </c>
      <c r="AY518" s="356">
        <v>3600</v>
      </c>
      <c r="AZ518" s="356">
        <v>2800</v>
      </c>
      <c r="BA518" s="356">
        <v>2000</v>
      </c>
      <c r="BB518" s="356">
        <v>1200</v>
      </c>
      <c r="BC518" s="356">
        <v>400</v>
      </c>
      <c r="BD518" s="353" t="str">
        <f t="shared" ref="BD518:BH518" si="2096">IF(BD323="","",BD323+60)</f>
        <v/>
      </c>
      <c r="BE518" s="353" t="str">
        <f t="shared" si="2096"/>
        <v/>
      </c>
      <c r="BF518" s="353" t="str">
        <f t="shared" si="2096"/>
        <v/>
      </c>
      <c r="BG518" s="353" t="str">
        <f t="shared" si="2096"/>
        <v/>
      </c>
      <c r="BH518" s="353" t="str">
        <f t="shared" si="2096"/>
        <v/>
      </c>
      <c r="BI518" s="146" t="str">
        <f t="shared" si="2070"/>
        <v/>
      </c>
      <c r="BJ518" s="352" t="str">
        <f t="shared" si="2071"/>
        <v/>
      </c>
      <c r="BK518" s="146" t="str">
        <f t="shared" si="2072"/>
        <v/>
      </c>
      <c r="BL518" s="25">
        <f t="shared" si="1894"/>
        <v>6070309</v>
      </c>
      <c r="BM518" s="146">
        <f t="shared" ref="BM518" si="2097">BM505</f>
        <v>1640</v>
      </c>
      <c r="BN518" s="146">
        <f t="shared" si="1966"/>
        <v>6</v>
      </c>
      <c r="BO518" s="146">
        <f t="shared" ref="BO518:BP518" si="2098">BO505</f>
        <v>3</v>
      </c>
      <c r="BP518" s="146">
        <f t="shared" si="2098"/>
        <v>9</v>
      </c>
      <c r="BQ518" s="146">
        <f>VLOOKUP(IF(A518=1,0,A518),宝石属性!$B$26:$D$41,2,0)</f>
        <v>9</v>
      </c>
      <c r="BR518" s="146">
        <f>VLOOKUP(IF(A518=1,0,A518),宝石属性!$B$26:$D$41,3,0)</f>
        <v>2</v>
      </c>
      <c r="BS518" s="146">
        <f t="shared" ref="BS518:BV518" si="2099">IF(BS505="","",BS505)</f>
        <v>2</v>
      </c>
      <c r="BT518" s="146">
        <f t="shared" si="2099"/>
        <v>3</v>
      </c>
      <c r="BU518" s="146" t="str">
        <f t="shared" si="2099"/>
        <v/>
      </c>
      <c r="BV518" s="146" t="str">
        <f t="shared" si="2099"/>
        <v/>
      </c>
      <c r="BW518" s="357">
        <f t="shared" si="1902"/>
        <v>2009</v>
      </c>
      <c r="BX518" s="357" t="str">
        <f t="shared" si="1903"/>
        <v/>
      </c>
    </row>
    <row r="519" spans="1:76" s="353" customFormat="1">
      <c r="A519" s="120">
        <f t="shared" si="2060"/>
        <v>70</v>
      </c>
      <c r="B519" s="120" t="s">
        <v>1110</v>
      </c>
      <c r="C519" s="120" t="str">
        <f t="shared" si="1977"/>
        <v>女头饰</v>
      </c>
      <c r="D519" s="120" t="str">
        <f t="shared" si="1892"/>
        <v>70级蓝装女头饰</v>
      </c>
      <c r="E519" s="120">
        <f>VLOOKUP($C519,$C$3:$M$15,COLUMNS($C$3:H$15),0)</f>
        <v>90</v>
      </c>
      <c r="F519" s="120" t="str">
        <f>VLOOKUP($C519,$C$3:$M$15,COLUMNS($C$3:I$15),0)</f>
        <v>maxmp_value</v>
      </c>
      <c r="G519" s="120">
        <f>VLOOKUP($C519,$C$3:$M$15,COLUMNS($C$3:J$15),0)</f>
        <v>140</v>
      </c>
      <c r="H519" s="120" t="str">
        <f>VLOOKUP($C519,$C$3:$M$15,COLUMNS($C$3:K$15),0)</f>
        <v>defend_value</v>
      </c>
      <c r="I519" s="120" t="str">
        <f>VLOOKUP($C519,$C$3:$M$15,COLUMNS($C$3:L$15),0)</f>
        <v/>
      </c>
      <c r="J519" s="120" t="str">
        <f>VLOOKUP($C519,$C$3:$M$15,COLUMNS($C$3:M$15),0)</f>
        <v/>
      </c>
      <c r="K519" s="344">
        <f t="shared" si="1978"/>
        <v>436</v>
      </c>
      <c r="L519" s="344">
        <f t="shared" si="1979"/>
        <v>443</v>
      </c>
      <c r="M519" s="344">
        <f t="shared" si="1980"/>
        <v>443</v>
      </c>
      <c r="N519" s="344">
        <f t="shared" si="1981"/>
        <v>450</v>
      </c>
      <c r="O519" s="344">
        <f t="shared" si="1982"/>
        <v>450</v>
      </c>
      <c r="P519" s="344">
        <f t="shared" si="1983"/>
        <v>457</v>
      </c>
      <c r="Q519" s="344">
        <f t="shared" si="1984"/>
        <v>457</v>
      </c>
      <c r="R519" s="344">
        <f t="shared" si="1985"/>
        <v>464</v>
      </c>
      <c r="S519" s="344">
        <f t="shared" si="1986"/>
        <v>464</v>
      </c>
      <c r="T519" s="344">
        <f t="shared" si="1987"/>
        <v>471</v>
      </c>
      <c r="U519" s="356">
        <v>3600</v>
      </c>
      <c r="V519" s="356">
        <v>2800</v>
      </c>
      <c r="W519" s="356">
        <v>2000</v>
      </c>
      <c r="X519" s="356">
        <v>1200</v>
      </c>
      <c r="Y519" s="356">
        <v>400</v>
      </c>
      <c r="Z519" s="344">
        <f t="shared" si="1988"/>
        <v>65</v>
      </c>
      <c r="AA519" s="344">
        <f t="shared" si="1989"/>
        <v>66</v>
      </c>
      <c r="AB519" s="344">
        <f t="shared" si="1990"/>
        <v>66</v>
      </c>
      <c r="AC519" s="344">
        <f t="shared" si="1991"/>
        <v>68</v>
      </c>
      <c r="AD519" s="344">
        <f t="shared" si="1992"/>
        <v>68</v>
      </c>
      <c r="AE519" s="344">
        <f t="shared" si="1993"/>
        <v>69</v>
      </c>
      <c r="AF519" s="344">
        <f t="shared" si="1994"/>
        <v>69</v>
      </c>
      <c r="AG519" s="344">
        <f t="shared" si="1995"/>
        <v>70</v>
      </c>
      <c r="AH519" s="344">
        <f t="shared" si="1996"/>
        <v>70</v>
      </c>
      <c r="AI519" s="344">
        <f t="shared" si="1997"/>
        <v>71</v>
      </c>
      <c r="AJ519" s="356">
        <v>3600</v>
      </c>
      <c r="AK519" s="356">
        <v>2800</v>
      </c>
      <c r="AL519" s="356">
        <v>2000</v>
      </c>
      <c r="AM519" s="356">
        <v>1200</v>
      </c>
      <c r="AN519" s="356">
        <v>400</v>
      </c>
      <c r="AO519" s="344" t="str">
        <f t="shared" si="1998"/>
        <v/>
      </c>
      <c r="AP519" s="344" t="str">
        <f t="shared" si="1999"/>
        <v/>
      </c>
      <c r="AQ519" s="344" t="str">
        <f t="shared" si="2000"/>
        <v/>
      </c>
      <c r="AR519" s="344" t="str">
        <f t="shared" si="2001"/>
        <v/>
      </c>
      <c r="AS519" s="344" t="str">
        <f t="shared" si="2002"/>
        <v/>
      </c>
      <c r="AT519" s="344" t="str">
        <f t="shared" si="2003"/>
        <v/>
      </c>
      <c r="AU519" s="344" t="str">
        <f t="shared" si="2004"/>
        <v/>
      </c>
      <c r="AV519" s="344" t="str">
        <f t="shared" si="2005"/>
        <v/>
      </c>
      <c r="AW519" s="344" t="str">
        <f t="shared" si="2006"/>
        <v/>
      </c>
      <c r="AX519" s="344" t="str">
        <f t="shared" si="2007"/>
        <v/>
      </c>
      <c r="AY519" s="356">
        <v>3600</v>
      </c>
      <c r="AZ519" s="356">
        <v>2800</v>
      </c>
      <c r="BA519" s="356">
        <v>2000</v>
      </c>
      <c r="BB519" s="356">
        <v>1200</v>
      </c>
      <c r="BC519" s="356">
        <v>400</v>
      </c>
      <c r="BD519" s="353" t="str">
        <f t="shared" ref="BD519:BH519" si="2100">IF(BD324="","",BD324+60)</f>
        <v/>
      </c>
      <c r="BE519" s="353" t="str">
        <f t="shared" si="2100"/>
        <v/>
      </c>
      <c r="BF519" s="353" t="str">
        <f t="shared" si="2100"/>
        <v/>
      </c>
      <c r="BG519" s="353" t="str">
        <f t="shared" si="2100"/>
        <v/>
      </c>
      <c r="BH519" s="353" t="str">
        <f t="shared" si="2100"/>
        <v/>
      </c>
      <c r="BI519" s="146" t="str">
        <f t="shared" si="2070"/>
        <v/>
      </c>
      <c r="BJ519" s="352" t="str">
        <f t="shared" si="2071"/>
        <v/>
      </c>
      <c r="BK519" s="146" t="str">
        <f t="shared" si="2072"/>
        <v/>
      </c>
      <c r="BL519" s="25">
        <f t="shared" si="1894"/>
        <v>6070310</v>
      </c>
      <c r="BM519" s="146">
        <f t="shared" ref="BM519" si="2101">BM506</f>
        <v>1384</v>
      </c>
      <c r="BN519" s="146">
        <f t="shared" si="1966"/>
        <v>6</v>
      </c>
      <c r="BO519" s="146">
        <f t="shared" ref="BO519:BP519" si="2102">BO506</f>
        <v>3</v>
      </c>
      <c r="BP519" s="146">
        <f t="shared" si="2102"/>
        <v>10</v>
      </c>
      <c r="BQ519" s="146">
        <f>VLOOKUP(IF(A519=1,0,A519),宝石属性!$B$26:$D$41,2,0)</f>
        <v>9</v>
      </c>
      <c r="BR519" s="146">
        <f>VLOOKUP(IF(A519=1,0,A519),宝石属性!$B$26:$D$41,3,0)</f>
        <v>2</v>
      </c>
      <c r="BS519" s="146">
        <f t="shared" ref="BS519:BV519" si="2103">IF(BS506="","",BS506)</f>
        <v>2</v>
      </c>
      <c r="BT519" s="146">
        <f t="shared" si="2103"/>
        <v>3</v>
      </c>
      <c r="BU519" s="146" t="str">
        <f t="shared" si="2103"/>
        <v/>
      </c>
      <c r="BV519" s="146" t="str">
        <f t="shared" si="2103"/>
        <v/>
      </c>
      <c r="BW519" s="357">
        <f t="shared" si="1902"/>
        <v>2009</v>
      </c>
      <c r="BX519" s="357" t="str">
        <f t="shared" si="1903"/>
        <v/>
      </c>
    </row>
    <row r="520" spans="1:76" s="353" customFormat="1">
      <c r="A520" s="120">
        <f t="shared" si="2060"/>
        <v>70</v>
      </c>
      <c r="B520" s="120" t="s">
        <v>1110</v>
      </c>
      <c r="C520" s="120" t="str">
        <f t="shared" si="1977"/>
        <v>项链</v>
      </c>
      <c r="D520" s="120" t="str">
        <f t="shared" si="1892"/>
        <v>70级蓝装项链</v>
      </c>
      <c r="E520" s="120">
        <f>VLOOKUP($C520,$C$3:$M$15,COLUMNS($C$3:H$15),0)</f>
        <v>150</v>
      </c>
      <c r="F520" s="120" t="str">
        <f>VLOOKUP($C520,$C$3:$M$15,COLUMNS($C$3:I$15),0)</f>
        <v>magicattack_value</v>
      </c>
      <c r="G520" s="120">
        <f>VLOOKUP($C520,$C$3:$M$15,COLUMNS($C$3:J$15),0)</f>
        <v>160</v>
      </c>
      <c r="H520" s="120" t="str">
        <f>VLOOKUP($C520,$C$3:$M$15,COLUMNS($C$3:K$15),0)</f>
        <v>magicdef_value</v>
      </c>
      <c r="I520" s="120" t="str">
        <f>VLOOKUP($C520,$C$3:$M$15,COLUMNS($C$3:L$15),0)</f>
        <v/>
      </c>
      <c r="J520" s="120" t="str">
        <f>VLOOKUP($C520,$C$3:$M$15,COLUMNS($C$3:M$15),0)</f>
        <v/>
      </c>
      <c r="K520" s="344">
        <f t="shared" si="1978"/>
        <v>120</v>
      </c>
      <c r="L520" s="344">
        <f t="shared" si="1979"/>
        <v>122</v>
      </c>
      <c r="M520" s="344">
        <f t="shared" si="1980"/>
        <v>122</v>
      </c>
      <c r="N520" s="344">
        <f t="shared" si="1981"/>
        <v>124</v>
      </c>
      <c r="O520" s="344">
        <f t="shared" si="1982"/>
        <v>124</v>
      </c>
      <c r="P520" s="344">
        <f t="shared" si="1983"/>
        <v>126</v>
      </c>
      <c r="Q520" s="344">
        <f t="shared" si="1984"/>
        <v>126</v>
      </c>
      <c r="R520" s="344">
        <f t="shared" si="1985"/>
        <v>128</v>
      </c>
      <c r="S520" s="344">
        <f t="shared" si="1986"/>
        <v>128</v>
      </c>
      <c r="T520" s="344">
        <f t="shared" si="1987"/>
        <v>129</v>
      </c>
      <c r="U520" s="356">
        <v>3600</v>
      </c>
      <c r="V520" s="356">
        <v>2800</v>
      </c>
      <c r="W520" s="356">
        <v>2000</v>
      </c>
      <c r="X520" s="356">
        <v>1200</v>
      </c>
      <c r="Y520" s="356">
        <v>400</v>
      </c>
      <c r="Z520" s="344">
        <f t="shared" si="1988"/>
        <v>64</v>
      </c>
      <c r="AA520" s="344">
        <f t="shared" si="1989"/>
        <v>65</v>
      </c>
      <c r="AB520" s="344">
        <f t="shared" si="1990"/>
        <v>65</v>
      </c>
      <c r="AC520" s="344">
        <f t="shared" si="1991"/>
        <v>66</v>
      </c>
      <c r="AD520" s="344">
        <f t="shared" si="1992"/>
        <v>66</v>
      </c>
      <c r="AE520" s="344">
        <f t="shared" si="1993"/>
        <v>67</v>
      </c>
      <c r="AF520" s="344">
        <f t="shared" si="1994"/>
        <v>67</v>
      </c>
      <c r="AG520" s="344">
        <f t="shared" si="1995"/>
        <v>68</v>
      </c>
      <c r="AH520" s="344">
        <f t="shared" si="1996"/>
        <v>68</v>
      </c>
      <c r="AI520" s="344">
        <f t="shared" si="1997"/>
        <v>69</v>
      </c>
      <c r="AJ520" s="356">
        <v>3600</v>
      </c>
      <c r="AK520" s="356">
        <v>2800</v>
      </c>
      <c r="AL520" s="356">
        <v>2000</v>
      </c>
      <c r="AM520" s="356">
        <v>1200</v>
      </c>
      <c r="AN520" s="356">
        <v>400</v>
      </c>
      <c r="AO520" s="344" t="str">
        <f t="shared" si="1998"/>
        <v/>
      </c>
      <c r="AP520" s="344" t="str">
        <f t="shared" si="1999"/>
        <v/>
      </c>
      <c r="AQ520" s="344" t="str">
        <f t="shared" si="2000"/>
        <v/>
      </c>
      <c r="AR520" s="344" t="str">
        <f t="shared" si="2001"/>
        <v/>
      </c>
      <c r="AS520" s="344" t="str">
        <f t="shared" si="2002"/>
        <v/>
      </c>
      <c r="AT520" s="344" t="str">
        <f t="shared" si="2003"/>
        <v/>
      </c>
      <c r="AU520" s="344" t="str">
        <f t="shared" si="2004"/>
        <v/>
      </c>
      <c r="AV520" s="344" t="str">
        <f t="shared" si="2005"/>
        <v/>
      </c>
      <c r="AW520" s="344" t="str">
        <f t="shared" si="2006"/>
        <v/>
      </c>
      <c r="AX520" s="344" t="str">
        <f t="shared" si="2007"/>
        <v/>
      </c>
      <c r="AY520" s="356">
        <v>3600</v>
      </c>
      <c r="AZ520" s="356">
        <v>2800</v>
      </c>
      <c r="BA520" s="356">
        <v>2000</v>
      </c>
      <c r="BB520" s="356">
        <v>1200</v>
      </c>
      <c r="BC520" s="356">
        <v>400</v>
      </c>
      <c r="BD520" s="353" t="str">
        <f t="shared" ref="BD520:BH520" si="2104">IF(BD325="","",BD325+60)</f>
        <v/>
      </c>
      <c r="BE520" s="353" t="str">
        <f t="shared" si="2104"/>
        <v/>
      </c>
      <c r="BF520" s="353" t="str">
        <f t="shared" si="2104"/>
        <v/>
      </c>
      <c r="BG520" s="353" t="str">
        <f t="shared" si="2104"/>
        <v/>
      </c>
      <c r="BH520" s="353" t="str">
        <f t="shared" si="2104"/>
        <v/>
      </c>
      <c r="BI520" s="146" t="str">
        <f t="shared" si="2070"/>
        <v/>
      </c>
      <c r="BJ520" s="352" t="str">
        <f t="shared" si="2071"/>
        <v/>
      </c>
      <c r="BK520" s="146" t="str">
        <f t="shared" si="2072"/>
        <v/>
      </c>
      <c r="BL520" s="25">
        <f t="shared" si="1894"/>
        <v>6070411</v>
      </c>
      <c r="BM520" s="146">
        <f t="shared" ref="BM520" si="2105">BM507</f>
        <v>40</v>
      </c>
      <c r="BN520" s="146">
        <f t="shared" si="1966"/>
        <v>6</v>
      </c>
      <c r="BO520" s="146">
        <f t="shared" ref="BO520:BP520" si="2106">BO507</f>
        <v>4</v>
      </c>
      <c r="BP520" s="146">
        <f t="shared" si="2106"/>
        <v>11</v>
      </c>
      <c r="BQ520" s="146">
        <f>VLOOKUP(IF(A520=1,0,A520),宝石属性!$B$26:$D$41,2,0)</f>
        <v>9</v>
      </c>
      <c r="BR520" s="146">
        <f>VLOOKUP(IF(A520=1,0,A520),宝石属性!$B$26:$D$41,3,0)</f>
        <v>2</v>
      </c>
      <c r="BS520" s="146">
        <f t="shared" ref="BS520:BV520" si="2107">IF(BS507="","",BS507)</f>
        <v>4</v>
      </c>
      <c r="BT520" s="146">
        <f t="shared" si="2107"/>
        <v>5</v>
      </c>
      <c r="BU520" s="146" t="str">
        <f t="shared" si="2107"/>
        <v/>
      </c>
      <c r="BV520" s="146" t="str">
        <f t="shared" si="2107"/>
        <v/>
      </c>
      <c r="BW520" s="357">
        <f t="shared" si="1902"/>
        <v>2012</v>
      </c>
      <c r="BX520" s="357" t="str">
        <f t="shared" si="1903"/>
        <v/>
      </c>
    </row>
    <row r="521" spans="1:76" s="353" customFormat="1">
      <c r="A521" s="120">
        <f t="shared" si="2060"/>
        <v>70</v>
      </c>
      <c r="B521" s="120" t="s">
        <v>1110</v>
      </c>
      <c r="C521" s="120" t="str">
        <f t="shared" si="1977"/>
        <v>腰带</v>
      </c>
      <c r="D521" s="120" t="str">
        <f t="shared" si="1892"/>
        <v>70级蓝装腰带</v>
      </c>
      <c r="E521" s="120">
        <f>VLOOKUP($C521,$C$3:$M$15,COLUMNS($C$3:H$15),0)</f>
        <v>60</v>
      </c>
      <c r="F521" s="120" t="str">
        <f>VLOOKUP($C521,$C$3:$M$15,COLUMNS($C$3:I$15),0)</f>
        <v>maxhp_value</v>
      </c>
      <c r="G521" s="120">
        <f>VLOOKUP($C521,$C$3:$M$15,COLUMNS($C$3:J$15),0)</f>
        <v>140</v>
      </c>
      <c r="H521" s="120" t="str">
        <f>VLOOKUP($C521,$C$3:$M$15,COLUMNS($C$3:K$15),0)</f>
        <v>defend_value</v>
      </c>
      <c r="I521" s="120" t="str">
        <f>VLOOKUP($C521,$C$3:$M$15,COLUMNS($C$3:L$15),0)</f>
        <v/>
      </c>
      <c r="J521" s="120" t="str">
        <f>VLOOKUP($C521,$C$3:$M$15,COLUMNS($C$3:M$15),0)</f>
        <v/>
      </c>
      <c r="K521" s="344">
        <f t="shared" si="1978"/>
        <v>523</v>
      </c>
      <c r="L521" s="344">
        <f t="shared" si="1979"/>
        <v>532</v>
      </c>
      <c r="M521" s="344">
        <f t="shared" si="1980"/>
        <v>532</v>
      </c>
      <c r="N521" s="344">
        <f t="shared" si="1981"/>
        <v>540</v>
      </c>
      <c r="O521" s="344">
        <f t="shared" si="1982"/>
        <v>540</v>
      </c>
      <c r="P521" s="344">
        <f t="shared" si="1983"/>
        <v>548</v>
      </c>
      <c r="Q521" s="344">
        <f t="shared" si="1984"/>
        <v>548</v>
      </c>
      <c r="R521" s="344">
        <f t="shared" si="1985"/>
        <v>557</v>
      </c>
      <c r="S521" s="344">
        <f t="shared" si="1986"/>
        <v>557</v>
      </c>
      <c r="T521" s="344">
        <f t="shared" si="1987"/>
        <v>565</v>
      </c>
      <c r="U521" s="356">
        <v>3600</v>
      </c>
      <c r="V521" s="356">
        <v>2800</v>
      </c>
      <c r="W521" s="356">
        <v>2000</v>
      </c>
      <c r="X521" s="356">
        <v>1200</v>
      </c>
      <c r="Y521" s="356">
        <v>400</v>
      </c>
      <c r="Z521" s="344">
        <f t="shared" si="1988"/>
        <v>44</v>
      </c>
      <c r="AA521" s="344">
        <f t="shared" si="1989"/>
        <v>44</v>
      </c>
      <c r="AB521" s="344">
        <f t="shared" si="1990"/>
        <v>44</v>
      </c>
      <c r="AC521" s="344">
        <f t="shared" si="1991"/>
        <v>45</v>
      </c>
      <c r="AD521" s="344">
        <f t="shared" si="1992"/>
        <v>45</v>
      </c>
      <c r="AE521" s="344">
        <f t="shared" si="1993"/>
        <v>46</v>
      </c>
      <c r="AF521" s="344">
        <f t="shared" si="1994"/>
        <v>46</v>
      </c>
      <c r="AG521" s="344">
        <f t="shared" si="1995"/>
        <v>46</v>
      </c>
      <c r="AH521" s="344">
        <f t="shared" si="1996"/>
        <v>46</v>
      </c>
      <c r="AI521" s="344">
        <f t="shared" si="1997"/>
        <v>47</v>
      </c>
      <c r="AJ521" s="356">
        <v>3600</v>
      </c>
      <c r="AK521" s="356">
        <v>2800</v>
      </c>
      <c r="AL521" s="356">
        <v>2000</v>
      </c>
      <c r="AM521" s="356">
        <v>1200</v>
      </c>
      <c r="AN521" s="356">
        <v>400</v>
      </c>
      <c r="AO521" s="344" t="str">
        <f t="shared" si="1998"/>
        <v/>
      </c>
      <c r="AP521" s="344" t="str">
        <f t="shared" si="1999"/>
        <v/>
      </c>
      <c r="AQ521" s="344" t="str">
        <f t="shared" si="2000"/>
        <v/>
      </c>
      <c r="AR521" s="344" t="str">
        <f t="shared" si="2001"/>
        <v/>
      </c>
      <c r="AS521" s="344" t="str">
        <f t="shared" si="2002"/>
        <v/>
      </c>
      <c r="AT521" s="344" t="str">
        <f t="shared" si="2003"/>
        <v/>
      </c>
      <c r="AU521" s="344" t="str">
        <f t="shared" si="2004"/>
        <v/>
      </c>
      <c r="AV521" s="344" t="str">
        <f t="shared" si="2005"/>
        <v/>
      </c>
      <c r="AW521" s="344" t="str">
        <f t="shared" si="2006"/>
        <v/>
      </c>
      <c r="AX521" s="344" t="str">
        <f t="shared" si="2007"/>
        <v/>
      </c>
      <c r="AY521" s="356">
        <v>3600</v>
      </c>
      <c r="AZ521" s="356">
        <v>2800</v>
      </c>
      <c r="BA521" s="356">
        <v>2000</v>
      </c>
      <c r="BB521" s="356">
        <v>1200</v>
      </c>
      <c r="BC521" s="356">
        <v>400</v>
      </c>
      <c r="BD521" s="353" t="str">
        <f t="shared" ref="BD521:BH521" si="2108">IF(BD326="","",BD326+60)</f>
        <v/>
      </c>
      <c r="BE521" s="353" t="str">
        <f t="shared" si="2108"/>
        <v/>
      </c>
      <c r="BF521" s="353" t="str">
        <f t="shared" si="2108"/>
        <v/>
      </c>
      <c r="BG521" s="353" t="str">
        <f t="shared" si="2108"/>
        <v/>
      </c>
      <c r="BH521" s="353" t="str">
        <f t="shared" si="2108"/>
        <v/>
      </c>
      <c r="BI521" s="146" t="str">
        <f t="shared" si="2070"/>
        <v/>
      </c>
      <c r="BJ521" s="352" t="str">
        <f t="shared" si="2071"/>
        <v/>
      </c>
      <c r="BK521" s="146" t="str">
        <f t="shared" si="2072"/>
        <v/>
      </c>
      <c r="BL521" s="25">
        <f t="shared" si="1894"/>
        <v>6070512</v>
      </c>
      <c r="BM521" s="146">
        <f t="shared" ref="BM521" si="2109">BM508</f>
        <v>72</v>
      </c>
      <c r="BN521" s="146">
        <f t="shared" si="1966"/>
        <v>6</v>
      </c>
      <c r="BO521" s="146">
        <f t="shared" ref="BO521:BP521" si="2110">BO508</f>
        <v>5</v>
      </c>
      <c r="BP521" s="146">
        <f t="shared" si="2110"/>
        <v>12</v>
      </c>
      <c r="BQ521" s="146">
        <f>VLOOKUP(IF(A521=1,0,A521),宝石属性!$B$26:$D$41,2,0)</f>
        <v>9</v>
      </c>
      <c r="BR521" s="146">
        <f>VLOOKUP(IF(A521=1,0,A521),宝石属性!$B$26:$D$41,3,0)</f>
        <v>2</v>
      </c>
      <c r="BS521" s="146">
        <f t="shared" ref="BS521:BV521" si="2111">IF(BS508="","",BS508)</f>
        <v>1</v>
      </c>
      <c r="BT521" s="146">
        <f t="shared" si="2111"/>
        <v>6</v>
      </c>
      <c r="BU521" s="146">
        <f t="shared" si="2111"/>
        <v>9</v>
      </c>
      <c r="BV521" s="146" t="str">
        <f t="shared" si="2111"/>
        <v/>
      </c>
      <c r="BW521" s="357">
        <f t="shared" si="1902"/>
        <v>2015</v>
      </c>
      <c r="BX521" s="357" t="str">
        <f t="shared" si="1903"/>
        <v/>
      </c>
    </row>
    <row r="522" spans="1:76" s="353" customFormat="1">
      <c r="A522" s="120">
        <f t="shared" si="2060"/>
        <v>70</v>
      </c>
      <c r="B522" s="120" t="s">
        <v>1110</v>
      </c>
      <c r="C522" s="120" t="str">
        <f t="shared" si="1977"/>
        <v>鞋子</v>
      </c>
      <c r="D522" s="120" t="str">
        <f t="shared" si="1892"/>
        <v>70级蓝装鞋子</v>
      </c>
      <c r="E522" s="120">
        <f>VLOOKUP($C522,$C$3:$M$15,COLUMNS($C$3:H$15),0)</f>
        <v>160</v>
      </c>
      <c r="F522" s="120" t="str">
        <f>VLOOKUP($C522,$C$3:$M$15,COLUMNS($C$3:I$15),0)</f>
        <v>magicdef_value</v>
      </c>
      <c r="G522" s="120">
        <f>VLOOKUP($C522,$C$3:$M$15,COLUMNS($C$3:J$15),0)</f>
        <v>200</v>
      </c>
      <c r="H522" s="120" t="str">
        <f>VLOOKUP($C522,$C$3:$M$15,COLUMNS($C$3:K$15),0)</f>
        <v>speed_value</v>
      </c>
      <c r="I522" s="120" t="str">
        <f>VLOOKUP($C522,$C$3:$M$15,COLUMNS($C$3:L$15),0)</f>
        <v/>
      </c>
      <c r="J522" s="120" t="str">
        <f>VLOOKUP($C522,$C$3:$M$15,COLUMNS($C$3:M$15),0)</f>
        <v/>
      </c>
      <c r="K522" s="344">
        <f t="shared" si="1978"/>
        <v>64</v>
      </c>
      <c r="L522" s="344">
        <f t="shared" si="1979"/>
        <v>65</v>
      </c>
      <c r="M522" s="344">
        <f t="shared" si="1980"/>
        <v>65</v>
      </c>
      <c r="N522" s="344">
        <f t="shared" si="1981"/>
        <v>66</v>
      </c>
      <c r="O522" s="344">
        <f t="shared" si="1982"/>
        <v>66</v>
      </c>
      <c r="P522" s="344">
        <f t="shared" si="1983"/>
        <v>67</v>
      </c>
      <c r="Q522" s="344">
        <f t="shared" si="1984"/>
        <v>67</v>
      </c>
      <c r="R522" s="344">
        <f t="shared" si="1985"/>
        <v>68</v>
      </c>
      <c r="S522" s="344">
        <f t="shared" si="1986"/>
        <v>68</v>
      </c>
      <c r="T522" s="344">
        <f t="shared" si="1987"/>
        <v>69</v>
      </c>
      <c r="U522" s="356">
        <v>3600</v>
      </c>
      <c r="V522" s="356">
        <v>2800</v>
      </c>
      <c r="W522" s="356">
        <v>2000</v>
      </c>
      <c r="X522" s="356">
        <v>1200</v>
      </c>
      <c r="Y522" s="356">
        <v>400</v>
      </c>
      <c r="Z522" s="344">
        <f t="shared" si="1988"/>
        <v>55</v>
      </c>
      <c r="AA522" s="344">
        <f t="shared" si="1989"/>
        <v>56</v>
      </c>
      <c r="AB522" s="344">
        <f t="shared" si="1990"/>
        <v>56</v>
      </c>
      <c r="AC522" s="344">
        <f t="shared" si="1991"/>
        <v>58</v>
      </c>
      <c r="AD522" s="344">
        <f t="shared" si="1992"/>
        <v>58</v>
      </c>
      <c r="AE522" s="344">
        <f t="shared" si="1993"/>
        <v>60</v>
      </c>
      <c r="AF522" s="344">
        <f t="shared" si="1994"/>
        <v>60</v>
      </c>
      <c r="AG522" s="344">
        <f t="shared" si="1995"/>
        <v>62</v>
      </c>
      <c r="AH522" s="344">
        <f t="shared" si="1996"/>
        <v>62</v>
      </c>
      <c r="AI522" s="344">
        <f t="shared" si="1997"/>
        <v>64</v>
      </c>
      <c r="AJ522" s="356">
        <v>3600</v>
      </c>
      <c r="AK522" s="356">
        <v>2800</v>
      </c>
      <c r="AL522" s="356">
        <v>2000</v>
      </c>
      <c r="AM522" s="356">
        <v>1200</v>
      </c>
      <c r="AN522" s="356">
        <v>400</v>
      </c>
      <c r="AO522" s="344" t="str">
        <f t="shared" si="1998"/>
        <v/>
      </c>
      <c r="AP522" s="344" t="str">
        <f t="shared" si="1999"/>
        <v/>
      </c>
      <c r="AQ522" s="344" t="str">
        <f t="shared" si="2000"/>
        <v/>
      </c>
      <c r="AR522" s="344" t="str">
        <f t="shared" si="2001"/>
        <v/>
      </c>
      <c r="AS522" s="344" t="str">
        <f t="shared" si="2002"/>
        <v/>
      </c>
      <c r="AT522" s="344" t="str">
        <f t="shared" si="2003"/>
        <v/>
      </c>
      <c r="AU522" s="344" t="str">
        <f t="shared" si="2004"/>
        <v/>
      </c>
      <c r="AV522" s="344" t="str">
        <f t="shared" si="2005"/>
        <v/>
      </c>
      <c r="AW522" s="344" t="str">
        <f t="shared" si="2006"/>
        <v/>
      </c>
      <c r="AX522" s="344" t="str">
        <f t="shared" si="2007"/>
        <v/>
      </c>
      <c r="AY522" s="356">
        <v>3600</v>
      </c>
      <c r="AZ522" s="356">
        <v>2800</v>
      </c>
      <c r="BA522" s="356">
        <v>2000</v>
      </c>
      <c r="BB522" s="356">
        <v>1200</v>
      </c>
      <c r="BC522" s="356">
        <v>400</v>
      </c>
      <c r="BD522" s="353" t="str">
        <f t="shared" ref="BD522:BH522" si="2112">IF(BD327="","",BD327+60)</f>
        <v/>
      </c>
      <c r="BE522" s="353" t="str">
        <f t="shared" si="2112"/>
        <v/>
      </c>
      <c r="BF522" s="353" t="str">
        <f t="shared" si="2112"/>
        <v/>
      </c>
      <c r="BG522" s="353" t="str">
        <f t="shared" si="2112"/>
        <v/>
      </c>
      <c r="BH522" s="353" t="str">
        <f t="shared" si="2112"/>
        <v/>
      </c>
      <c r="BI522" s="146" t="str">
        <f t="shared" si="2070"/>
        <v/>
      </c>
      <c r="BJ522" s="352" t="str">
        <f t="shared" si="2071"/>
        <v/>
      </c>
      <c r="BK522" s="146" t="str">
        <f t="shared" si="2072"/>
        <v/>
      </c>
      <c r="BL522" s="25">
        <f t="shared" si="1894"/>
        <v>6070613</v>
      </c>
      <c r="BM522" s="146">
        <f t="shared" ref="BM522" si="2113">BM509</f>
        <v>88</v>
      </c>
      <c r="BN522" s="146">
        <f t="shared" si="1966"/>
        <v>6</v>
      </c>
      <c r="BO522" s="146">
        <f t="shared" ref="BO522:BP522" si="2114">BO509</f>
        <v>6</v>
      </c>
      <c r="BP522" s="146">
        <f t="shared" si="2114"/>
        <v>13</v>
      </c>
      <c r="BQ522" s="146">
        <f>VLOOKUP(IF(A522=1,0,A522),宝石属性!$B$26:$D$41,2,0)</f>
        <v>9</v>
      </c>
      <c r="BR522" s="146">
        <f>VLOOKUP(IF(A522=1,0,A522),宝石属性!$B$26:$D$41,3,0)</f>
        <v>2</v>
      </c>
      <c r="BS522" s="146">
        <f t="shared" ref="BS522:BV522" si="2115">IF(BS509="","",BS509)</f>
        <v>6</v>
      </c>
      <c r="BT522" s="146">
        <f t="shared" si="2115"/>
        <v>9</v>
      </c>
      <c r="BU522" s="146" t="str">
        <f t="shared" si="2115"/>
        <v/>
      </c>
      <c r="BV522" s="146" t="str">
        <f t="shared" si="2115"/>
        <v/>
      </c>
      <c r="BW522" s="357">
        <f t="shared" si="1902"/>
        <v>2018</v>
      </c>
      <c r="BX522" s="357" t="str">
        <f t="shared" si="1903"/>
        <v/>
      </c>
    </row>
    <row r="523" spans="1:76" s="353" customFormat="1">
      <c r="A523" s="120">
        <f t="shared" si="2060"/>
        <v>80</v>
      </c>
      <c r="B523" s="120" t="s">
        <v>1110</v>
      </c>
      <c r="C523" s="120" t="str">
        <f t="shared" si="1977"/>
        <v>剑</v>
      </c>
      <c r="D523" s="120" t="str">
        <f t="shared" si="1892"/>
        <v>80级蓝装剑</v>
      </c>
      <c r="E523" s="120">
        <f>VLOOKUP($C523,$C$3:$M$15,COLUMNS($C$3:H$15),0)</f>
        <v>130</v>
      </c>
      <c r="F523" s="120" t="str">
        <f>VLOOKUP($C523,$C$3:$M$15,COLUMNS($C$3:I$15),0)</f>
        <v>phyattack_value</v>
      </c>
      <c r="G523" s="120">
        <f>VLOOKUP($C523,$C$3:$M$15,COLUMNS($C$3:J$15),0)</f>
        <v>150</v>
      </c>
      <c r="H523" s="120" t="str">
        <f>VLOOKUP($C523,$C$3:$M$15,COLUMNS($C$3:K$15),0)</f>
        <v>magicattack_value</v>
      </c>
      <c r="I523" s="120">
        <f>VLOOKUP($C523,$C$3:$M$15,COLUMNS($C$3:L$15),0)</f>
        <v>170</v>
      </c>
      <c r="J523" s="120" t="str">
        <f>VLOOKUP($C523,$C$3:$M$15,COLUMNS($C$3:M$15),0)</f>
        <v>medical_value</v>
      </c>
      <c r="K523" s="344">
        <f t="shared" si="1978"/>
        <v>499</v>
      </c>
      <c r="L523" s="344">
        <f t="shared" si="1979"/>
        <v>506</v>
      </c>
      <c r="M523" s="344">
        <f t="shared" si="1980"/>
        <v>506</v>
      </c>
      <c r="N523" s="344">
        <f t="shared" si="1981"/>
        <v>514</v>
      </c>
      <c r="O523" s="344">
        <f t="shared" si="1982"/>
        <v>514</v>
      </c>
      <c r="P523" s="344">
        <f t="shared" si="1983"/>
        <v>522</v>
      </c>
      <c r="Q523" s="344">
        <f t="shared" si="1984"/>
        <v>522</v>
      </c>
      <c r="R523" s="344">
        <f t="shared" si="1985"/>
        <v>530</v>
      </c>
      <c r="S523" s="344">
        <f t="shared" si="1986"/>
        <v>530</v>
      </c>
      <c r="T523" s="344">
        <f t="shared" si="1987"/>
        <v>538</v>
      </c>
      <c r="U523" s="356">
        <v>3600</v>
      </c>
      <c r="V523" s="356">
        <v>2800</v>
      </c>
      <c r="W523" s="356">
        <v>2000</v>
      </c>
      <c r="X523" s="356">
        <v>1200</v>
      </c>
      <c r="Y523" s="356">
        <v>400</v>
      </c>
      <c r="Z523" s="344">
        <f t="shared" si="1988"/>
        <v>112</v>
      </c>
      <c r="AA523" s="344">
        <f t="shared" si="1989"/>
        <v>114</v>
      </c>
      <c r="AB523" s="344">
        <f t="shared" si="1990"/>
        <v>114</v>
      </c>
      <c r="AC523" s="344">
        <f t="shared" si="1991"/>
        <v>116</v>
      </c>
      <c r="AD523" s="344">
        <f t="shared" si="1992"/>
        <v>116</v>
      </c>
      <c r="AE523" s="344">
        <f t="shared" si="1993"/>
        <v>117</v>
      </c>
      <c r="AF523" s="344">
        <f t="shared" si="1994"/>
        <v>117</v>
      </c>
      <c r="AG523" s="344">
        <f t="shared" si="1995"/>
        <v>119</v>
      </c>
      <c r="AH523" s="344">
        <f t="shared" si="1996"/>
        <v>119</v>
      </c>
      <c r="AI523" s="344">
        <f t="shared" si="1997"/>
        <v>121</v>
      </c>
      <c r="AJ523" s="356">
        <v>3600</v>
      </c>
      <c r="AK523" s="356">
        <v>2800</v>
      </c>
      <c r="AL523" s="356">
        <v>2000</v>
      </c>
      <c r="AM523" s="356">
        <v>1200</v>
      </c>
      <c r="AN523" s="356">
        <v>400</v>
      </c>
      <c r="AO523" s="344">
        <f t="shared" si="1998"/>
        <v>144</v>
      </c>
      <c r="AP523" s="344">
        <f t="shared" si="1999"/>
        <v>149</v>
      </c>
      <c r="AQ523" s="344">
        <f t="shared" si="2000"/>
        <v>149</v>
      </c>
      <c r="AR523" s="344">
        <f t="shared" si="2001"/>
        <v>154</v>
      </c>
      <c r="AS523" s="344">
        <f t="shared" si="2002"/>
        <v>154</v>
      </c>
      <c r="AT523" s="344">
        <f t="shared" si="2003"/>
        <v>158</v>
      </c>
      <c r="AU523" s="344">
        <f t="shared" si="2004"/>
        <v>158</v>
      </c>
      <c r="AV523" s="344">
        <f t="shared" si="2005"/>
        <v>163</v>
      </c>
      <c r="AW523" s="344">
        <f t="shared" si="2006"/>
        <v>163</v>
      </c>
      <c r="AX523" s="344">
        <f t="shared" si="2007"/>
        <v>168</v>
      </c>
      <c r="AY523" s="356">
        <v>3600</v>
      </c>
      <c r="AZ523" s="356">
        <v>2800</v>
      </c>
      <c r="BA523" s="356">
        <v>2000</v>
      </c>
      <c r="BB523" s="356">
        <v>1200</v>
      </c>
      <c r="BC523" s="356">
        <v>400</v>
      </c>
      <c r="BD523" s="353">
        <f t="shared" ref="BD523:BH523" si="2116">IF(BD328="","",BD328+60)</f>
        <v>68</v>
      </c>
      <c r="BE523" s="353">
        <f t="shared" si="2116"/>
        <v>68</v>
      </c>
      <c r="BF523" s="353">
        <f t="shared" si="2116"/>
        <v>83</v>
      </c>
      <c r="BG523" s="353">
        <f t="shared" si="2116"/>
        <v>98</v>
      </c>
      <c r="BH523" s="353">
        <f t="shared" si="2116"/>
        <v>113</v>
      </c>
      <c r="BI523" s="146" t="str">
        <f t="shared" si="2070"/>
        <v>68;68</v>
      </c>
      <c r="BJ523" s="352">
        <f t="shared" si="2071"/>
        <v>83</v>
      </c>
      <c r="BK523" s="146" t="str">
        <f t="shared" si="2072"/>
        <v>98;113</v>
      </c>
      <c r="BL523" s="25">
        <f t="shared" si="1894"/>
        <v>6080101</v>
      </c>
      <c r="BM523" s="146">
        <f t="shared" ref="BM523" si="2117">BM510</f>
        <v>1288</v>
      </c>
      <c r="BN523" s="146">
        <f t="shared" si="1966"/>
        <v>6</v>
      </c>
      <c r="BO523" s="146">
        <f t="shared" ref="BO523:BP523" si="2118">BO510</f>
        <v>1</v>
      </c>
      <c r="BP523" s="146">
        <f t="shared" si="2118"/>
        <v>1</v>
      </c>
      <c r="BQ523" s="146">
        <f>VLOOKUP(IF(A523=1,0,A523),宝石属性!$B$26:$D$41,2,0)</f>
        <v>10</v>
      </c>
      <c r="BR523" s="146">
        <f>VLOOKUP(IF(A523=1,0,A523),宝石属性!$B$26:$D$41,3,0)</f>
        <v>2</v>
      </c>
      <c r="BS523" s="146">
        <f t="shared" ref="BS523:BV523" si="2119">IF(BS510="","",BS510)</f>
        <v>2</v>
      </c>
      <c r="BT523" s="146">
        <f t="shared" si="2119"/>
        <v>4</v>
      </c>
      <c r="BU523" s="146">
        <f t="shared" si="2119"/>
        <v>7</v>
      </c>
      <c r="BV523" s="146">
        <f t="shared" si="2119"/>
        <v>8</v>
      </c>
      <c r="BW523" s="357">
        <f t="shared" si="1902"/>
        <v>2003</v>
      </c>
      <c r="BX523" s="357" t="str">
        <f t="shared" si="1903"/>
        <v/>
      </c>
    </row>
    <row r="524" spans="1:76" s="353" customFormat="1">
      <c r="A524" s="120">
        <f t="shared" si="2060"/>
        <v>80</v>
      </c>
      <c r="B524" s="120" t="s">
        <v>1110</v>
      </c>
      <c r="C524" s="120" t="str">
        <f t="shared" si="1977"/>
        <v>锤</v>
      </c>
      <c r="D524" s="120" t="str">
        <f t="shared" si="1892"/>
        <v>80级蓝装锤</v>
      </c>
      <c r="E524" s="120">
        <f>VLOOKUP($C524,$C$3:$M$15,COLUMNS($C$3:H$15),0)</f>
        <v>130</v>
      </c>
      <c r="F524" s="120" t="str">
        <f>VLOOKUP($C524,$C$3:$M$15,COLUMNS($C$3:I$15),0)</f>
        <v>phyattack_value</v>
      </c>
      <c r="G524" s="120">
        <f>VLOOKUP($C524,$C$3:$M$15,COLUMNS($C$3:J$15),0)</f>
        <v>150</v>
      </c>
      <c r="H524" s="120" t="str">
        <f>VLOOKUP($C524,$C$3:$M$15,COLUMNS($C$3:K$15),0)</f>
        <v>magicattack_value</v>
      </c>
      <c r="I524" s="120">
        <f>VLOOKUP($C524,$C$3:$M$15,COLUMNS($C$3:L$15),0)</f>
        <v>170</v>
      </c>
      <c r="J524" s="120" t="str">
        <f>VLOOKUP($C524,$C$3:$M$15,COLUMNS($C$3:M$15),0)</f>
        <v>medical_value</v>
      </c>
      <c r="K524" s="344">
        <f t="shared" si="1978"/>
        <v>499</v>
      </c>
      <c r="L524" s="344">
        <f t="shared" si="1979"/>
        <v>506</v>
      </c>
      <c r="M524" s="344">
        <f t="shared" si="1980"/>
        <v>506</v>
      </c>
      <c r="N524" s="344">
        <f t="shared" si="1981"/>
        <v>514</v>
      </c>
      <c r="O524" s="344">
        <f t="shared" si="1982"/>
        <v>514</v>
      </c>
      <c r="P524" s="344">
        <f t="shared" si="1983"/>
        <v>522</v>
      </c>
      <c r="Q524" s="344">
        <f t="shared" si="1984"/>
        <v>522</v>
      </c>
      <c r="R524" s="344">
        <f t="shared" si="1985"/>
        <v>530</v>
      </c>
      <c r="S524" s="344">
        <f t="shared" si="1986"/>
        <v>530</v>
      </c>
      <c r="T524" s="344">
        <f t="shared" si="1987"/>
        <v>538</v>
      </c>
      <c r="U524" s="356">
        <v>3600</v>
      </c>
      <c r="V524" s="356">
        <v>2800</v>
      </c>
      <c r="W524" s="356">
        <v>2000</v>
      </c>
      <c r="X524" s="356">
        <v>1200</v>
      </c>
      <c r="Y524" s="356">
        <v>400</v>
      </c>
      <c r="Z524" s="344">
        <f t="shared" si="1988"/>
        <v>112</v>
      </c>
      <c r="AA524" s="344">
        <f t="shared" si="1989"/>
        <v>114</v>
      </c>
      <c r="AB524" s="344">
        <f t="shared" si="1990"/>
        <v>114</v>
      </c>
      <c r="AC524" s="344">
        <f t="shared" si="1991"/>
        <v>116</v>
      </c>
      <c r="AD524" s="344">
        <f t="shared" si="1992"/>
        <v>116</v>
      </c>
      <c r="AE524" s="344">
        <f t="shared" si="1993"/>
        <v>117</v>
      </c>
      <c r="AF524" s="344">
        <f t="shared" si="1994"/>
        <v>117</v>
      </c>
      <c r="AG524" s="344">
        <f t="shared" si="1995"/>
        <v>119</v>
      </c>
      <c r="AH524" s="344">
        <f t="shared" si="1996"/>
        <v>119</v>
      </c>
      <c r="AI524" s="344">
        <f t="shared" si="1997"/>
        <v>121</v>
      </c>
      <c r="AJ524" s="356">
        <v>3600</v>
      </c>
      <c r="AK524" s="356">
        <v>2800</v>
      </c>
      <c r="AL524" s="356">
        <v>2000</v>
      </c>
      <c r="AM524" s="356">
        <v>1200</v>
      </c>
      <c r="AN524" s="356">
        <v>400</v>
      </c>
      <c r="AO524" s="344">
        <f t="shared" si="1998"/>
        <v>144</v>
      </c>
      <c r="AP524" s="344">
        <f t="shared" si="1999"/>
        <v>149</v>
      </c>
      <c r="AQ524" s="344">
        <f t="shared" si="2000"/>
        <v>149</v>
      </c>
      <c r="AR524" s="344">
        <f t="shared" si="2001"/>
        <v>154</v>
      </c>
      <c r="AS524" s="344">
        <f t="shared" si="2002"/>
        <v>154</v>
      </c>
      <c r="AT524" s="344">
        <f t="shared" si="2003"/>
        <v>158</v>
      </c>
      <c r="AU524" s="344">
        <f t="shared" si="2004"/>
        <v>158</v>
      </c>
      <c r="AV524" s="344">
        <f t="shared" si="2005"/>
        <v>163</v>
      </c>
      <c r="AW524" s="344">
        <f t="shared" si="2006"/>
        <v>163</v>
      </c>
      <c r="AX524" s="344">
        <f t="shared" si="2007"/>
        <v>168</v>
      </c>
      <c r="AY524" s="356">
        <v>3600</v>
      </c>
      <c r="AZ524" s="356">
        <v>2800</v>
      </c>
      <c r="BA524" s="356">
        <v>2000</v>
      </c>
      <c r="BB524" s="356">
        <v>1200</v>
      </c>
      <c r="BC524" s="356">
        <v>400</v>
      </c>
      <c r="BD524" s="353">
        <f t="shared" ref="BD524:BH524" si="2120">IF(BD329="","",BD329+60)</f>
        <v>68</v>
      </c>
      <c r="BE524" s="353">
        <f t="shared" si="2120"/>
        <v>68</v>
      </c>
      <c r="BF524" s="353">
        <f t="shared" si="2120"/>
        <v>83</v>
      </c>
      <c r="BG524" s="353">
        <f t="shared" si="2120"/>
        <v>98</v>
      </c>
      <c r="BH524" s="353">
        <f t="shared" si="2120"/>
        <v>113</v>
      </c>
      <c r="BI524" s="146" t="str">
        <f t="shared" si="2070"/>
        <v>68;68</v>
      </c>
      <c r="BJ524" s="352">
        <f t="shared" si="2071"/>
        <v>83</v>
      </c>
      <c r="BK524" s="146" t="str">
        <f t="shared" si="2072"/>
        <v>98;113</v>
      </c>
      <c r="BL524" s="25">
        <f t="shared" si="1894"/>
        <v>6080102</v>
      </c>
      <c r="BM524" s="146">
        <f t="shared" ref="BM524" si="2121">BM511</f>
        <v>4360</v>
      </c>
      <c r="BN524" s="146">
        <f t="shared" si="1966"/>
        <v>6</v>
      </c>
      <c r="BO524" s="146">
        <f t="shared" ref="BO524:BP524" si="2122">BO511</f>
        <v>1</v>
      </c>
      <c r="BP524" s="146">
        <f t="shared" si="2122"/>
        <v>2</v>
      </c>
      <c r="BQ524" s="146">
        <f>VLOOKUP(IF(A524=1,0,A524),宝石属性!$B$26:$D$41,2,0)</f>
        <v>10</v>
      </c>
      <c r="BR524" s="146">
        <f>VLOOKUP(IF(A524=1,0,A524),宝石属性!$B$26:$D$41,3,0)</f>
        <v>2</v>
      </c>
      <c r="BS524" s="146">
        <f t="shared" ref="BS524:BV524" si="2123">IF(BS511="","",BS511)</f>
        <v>2</v>
      </c>
      <c r="BT524" s="146">
        <f t="shared" si="2123"/>
        <v>4</v>
      </c>
      <c r="BU524" s="146">
        <f t="shared" si="2123"/>
        <v>7</v>
      </c>
      <c r="BV524" s="146">
        <f t="shared" si="2123"/>
        <v>8</v>
      </c>
      <c r="BW524" s="357">
        <f t="shared" si="1902"/>
        <v>2003</v>
      </c>
      <c r="BX524" s="357" t="str">
        <f t="shared" si="1903"/>
        <v/>
      </c>
    </row>
    <row r="525" spans="1:76" s="353" customFormat="1">
      <c r="A525" s="120">
        <f t="shared" si="2060"/>
        <v>80</v>
      </c>
      <c r="B525" s="120" t="s">
        <v>1110</v>
      </c>
      <c r="C525" s="120" t="str">
        <f t="shared" si="1977"/>
        <v>弓箭</v>
      </c>
      <c r="D525" s="120" t="str">
        <f t="shared" si="1892"/>
        <v>80级蓝装弓箭</v>
      </c>
      <c r="E525" s="120">
        <f>VLOOKUP($C525,$C$3:$M$15,COLUMNS($C$3:H$15),0)</f>
        <v>130</v>
      </c>
      <c r="F525" s="120" t="str">
        <f>VLOOKUP($C525,$C$3:$M$15,COLUMNS($C$3:I$15),0)</f>
        <v>phyattack_value</v>
      </c>
      <c r="G525" s="120">
        <f>VLOOKUP($C525,$C$3:$M$15,COLUMNS($C$3:J$15),0)</f>
        <v>150</v>
      </c>
      <c r="H525" s="120" t="str">
        <f>VLOOKUP($C525,$C$3:$M$15,COLUMNS($C$3:K$15),0)</f>
        <v>magicattack_value</v>
      </c>
      <c r="I525" s="120">
        <f>VLOOKUP($C525,$C$3:$M$15,COLUMNS($C$3:L$15),0)</f>
        <v>170</v>
      </c>
      <c r="J525" s="120" t="str">
        <f>VLOOKUP($C525,$C$3:$M$15,COLUMNS($C$3:M$15),0)</f>
        <v>medical_value</v>
      </c>
      <c r="K525" s="344">
        <f t="shared" si="1978"/>
        <v>499</v>
      </c>
      <c r="L525" s="344">
        <f t="shared" si="1979"/>
        <v>506</v>
      </c>
      <c r="M525" s="344">
        <f t="shared" si="1980"/>
        <v>506</v>
      </c>
      <c r="N525" s="344">
        <f t="shared" si="1981"/>
        <v>514</v>
      </c>
      <c r="O525" s="344">
        <f t="shared" si="1982"/>
        <v>514</v>
      </c>
      <c r="P525" s="344">
        <f t="shared" si="1983"/>
        <v>522</v>
      </c>
      <c r="Q525" s="344">
        <f t="shared" si="1984"/>
        <v>522</v>
      </c>
      <c r="R525" s="344">
        <f t="shared" si="1985"/>
        <v>530</v>
      </c>
      <c r="S525" s="344">
        <f t="shared" si="1986"/>
        <v>530</v>
      </c>
      <c r="T525" s="344">
        <f t="shared" si="1987"/>
        <v>538</v>
      </c>
      <c r="U525" s="356">
        <v>3600</v>
      </c>
      <c r="V525" s="356">
        <v>2800</v>
      </c>
      <c r="W525" s="356">
        <v>2000</v>
      </c>
      <c r="X525" s="356">
        <v>1200</v>
      </c>
      <c r="Y525" s="356">
        <v>400</v>
      </c>
      <c r="Z525" s="344">
        <f t="shared" si="1988"/>
        <v>112</v>
      </c>
      <c r="AA525" s="344">
        <f t="shared" si="1989"/>
        <v>114</v>
      </c>
      <c r="AB525" s="344">
        <f t="shared" si="1990"/>
        <v>114</v>
      </c>
      <c r="AC525" s="344">
        <f t="shared" si="1991"/>
        <v>116</v>
      </c>
      <c r="AD525" s="344">
        <f t="shared" si="1992"/>
        <v>116</v>
      </c>
      <c r="AE525" s="344">
        <f t="shared" si="1993"/>
        <v>117</v>
      </c>
      <c r="AF525" s="344">
        <f t="shared" si="1994"/>
        <v>117</v>
      </c>
      <c r="AG525" s="344">
        <f t="shared" si="1995"/>
        <v>119</v>
      </c>
      <c r="AH525" s="344">
        <f t="shared" si="1996"/>
        <v>119</v>
      </c>
      <c r="AI525" s="344">
        <f t="shared" si="1997"/>
        <v>121</v>
      </c>
      <c r="AJ525" s="356">
        <v>3600</v>
      </c>
      <c r="AK525" s="356">
        <v>2800</v>
      </c>
      <c r="AL525" s="356">
        <v>2000</v>
      </c>
      <c r="AM525" s="356">
        <v>1200</v>
      </c>
      <c r="AN525" s="356">
        <v>400</v>
      </c>
      <c r="AO525" s="344">
        <f t="shared" si="1998"/>
        <v>144</v>
      </c>
      <c r="AP525" s="344">
        <f t="shared" si="1999"/>
        <v>149</v>
      </c>
      <c r="AQ525" s="344">
        <f t="shared" si="2000"/>
        <v>149</v>
      </c>
      <c r="AR525" s="344">
        <f t="shared" si="2001"/>
        <v>154</v>
      </c>
      <c r="AS525" s="344">
        <f t="shared" si="2002"/>
        <v>154</v>
      </c>
      <c r="AT525" s="344">
        <f t="shared" si="2003"/>
        <v>158</v>
      </c>
      <c r="AU525" s="344">
        <f t="shared" si="2004"/>
        <v>158</v>
      </c>
      <c r="AV525" s="344">
        <f t="shared" si="2005"/>
        <v>163</v>
      </c>
      <c r="AW525" s="344">
        <f t="shared" si="2006"/>
        <v>163</v>
      </c>
      <c r="AX525" s="344">
        <f t="shared" si="2007"/>
        <v>168</v>
      </c>
      <c r="AY525" s="356">
        <v>3600</v>
      </c>
      <c r="AZ525" s="356">
        <v>2800</v>
      </c>
      <c r="BA525" s="356">
        <v>2000</v>
      </c>
      <c r="BB525" s="356">
        <v>1200</v>
      </c>
      <c r="BC525" s="356">
        <v>400</v>
      </c>
      <c r="BD525" s="353">
        <f t="shared" ref="BD525:BH525" si="2124">IF(BD330="","",BD330+60)</f>
        <v>68</v>
      </c>
      <c r="BE525" s="353">
        <f t="shared" si="2124"/>
        <v>68</v>
      </c>
      <c r="BF525" s="353">
        <f t="shared" si="2124"/>
        <v>83</v>
      </c>
      <c r="BG525" s="353">
        <f t="shared" si="2124"/>
        <v>98</v>
      </c>
      <c r="BH525" s="353">
        <f t="shared" si="2124"/>
        <v>113</v>
      </c>
      <c r="BI525" s="146" t="str">
        <f t="shared" si="2070"/>
        <v>68;68</v>
      </c>
      <c r="BJ525" s="352">
        <f t="shared" si="2071"/>
        <v>83</v>
      </c>
      <c r="BK525" s="146" t="str">
        <f t="shared" si="2072"/>
        <v>98;113</v>
      </c>
      <c r="BL525" s="25">
        <f t="shared" si="1894"/>
        <v>6080103</v>
      </c>
      <c r="BM525" s="146">
        <f t="shared" ref="BM525" si="2125">BM512</f>
        <v>1800</v>
      </c>
      <c r="BN525" s="146">
        <f t="shared" si="1966"/>
        <v>6</v>
      </c>
      <c r="BO525" s="146">
        <f t="shared" ref="BO525:BP525" si="2126">BO512</f>
        <v>1</v>
      </c>
      <c r="BP525" s="146">
        <f t="shared" si="2126"/>
        <v>3</v>
      </c>
      <c r="BQ525" s="146">
        <f>VLOOKUP(IF(A525=1,0,A525),宝石属性!$B$26:$D$41,2,0)</f>
        <v>10</v>
      </c>
      <c r="BR525" s="146">
        <f>VLOOKUP(IF(A525=1,0,A525),宝石属性!$B$26:$D$41,3,0)</f>
        <v>2</v>
      </c>
      <c r="BS525" s="146">
        <f t="shared" ref="BS525:BV525" si="2127">IF(BS512="","",BS512)</f>
        <v>2</v>
      </c>
      <c r="BT525" s="146">
        <f t="shared" si="2127"/>
        <v>4</v>
      </c>
      <c r="BU525" s="146">
        <f t="shared" si="2127"/>
        <v>7</v>
      </c>
      <c r="BV525" s="146">
        <f t="shared" si="2127"/>
        <v>8</v>
      </c>
      <c r="BW525" s="357">
        <f t="shared" si="1902"/>
        <v>2003</v>
      </c>
      <c r="BX525" s="357" t="str">
        <f t="shared" si="1903"/>
        <v/>
      </c>
    </row>
    <row r="526" spans="1:76" s="353" customFormat="1">
      <c r="A526" s="120">
        <f t="shared" si="2060"/>
        <v>80</v>
      </c>
      <c r="B526" s="120" t="s">
        <v>1110</v>
      </c>
      <c r="C526" s="120" t="str">
        <f t="shared" si="1977"/>
        <v>爪</v>
      </c>
      <c r="D526" s="120" t="str">
        <f t="shared" si="1892"/>
        <v>80级蓝装爪</v>
      </c>
      <c r="E526" s="120">
        <f>VLOOKUP($C526,$C$3:$M$15,COLUMNS($C$3:H$15),0)</f>
        <v>130</v>
      </c>
      <c r="F526" s="120" t="str">
        <f>VLOOKUP($C526,$C$3:$M$15,COLUMNS($C$3:I$15),0)</f>
        <v>phyattack_value</v>
      </c>
      <c r="G526" s="120">
        <f>VLOOKUP($C526,$C$3:$M$15,COLUMNS($C$3:J$15),0)</f>
        <v>150</v>
      </c>
      <c r="H526" s="120" t="str">
        <f>VLOOKUP($C526,$C$3:$M$15,COLUMNS($C$3:K$15),0)</f>
        <v>magicattack_value</v>
      </c>
      <c r="I526" s="120">
        <f>VLOOKUP($C526,$C$3:$M$15,COLUMNS($C$3:L$15),0)</f>
        <v>170</v>
      </c>
      <c r="J526" s="120" t="str">
        <f>VLOOKUP($C526,$C$3:$M$15,COLUMNS($C$3:M$15),0)</f>
        <v>medical_value</v>
      </c>
      <c r="K526" s="344">
        <f t="shared" si="1978"/>
        <v>499</v>
      </c>
      <c r="L526" s="344">
        <f t="shared" si="1979"/>
        <v>506</v>
      </c>
      <c r="M526" s="344">
        <f t="shared" si="1980"/>
        <v>506</v>
      </c>
      <c r="N526" s="344">
        <f t="shared" si="1981"/>
        <v>514</v>
      </c>
      <c r="O526" s="344">
        <f t="shared" si="1982"/>
        <v>514</v>
      </c>
      <c r="P526" s="344">
        <f t="shared" si="1983"/>
        <v>522</v>
      </c>
      <c r="Q526" s="344">
        <f t="shared" si="1984"/>
        <v>522</v>
      </c>
      <c r="R526" s="344">
        <f t="shared" si="1985"/>
        <v>530</v>
      </c>
      <c r="S526" s="344">
        <f t="shared" si="1986"/>
        <v>530</v>
      </c>
      <c r="T526" s="344">
        <f t="shared" si="1987"/>
        <v>538</v>
      </c>
      <c r="U526" s="356">
        <v>3600</v>
      </c>
      <c r="V526" s="356">
        <v>2800</v>
      </c>
      <c r="W526" s="356">
        <v>2000</v>
      </c>
      <c r="X526" s="356">
        <v>1200</v>
      </c>
      <c r="Y526" s="356">
        <v>400</v>
      </c>
      <c r="Z526" s="344">
        <f t="shared" si="1988"/>
        <v>112</v>
      </c>
      <c r="AA526" s="344">
        <f t="shared" si="1989"/>
        <v>114</v>
      </c>
      <c r="AB526" s="344">
        <f t="shared" si="1990"/>
        <v>114</v>
      </c>
      <c r="AC526" s="344">
        <f t="shared" si="1991"/>
        <v>116</v>
      </c>
      <c r="AD526" s="344">
        <f t="shared" si="1992"/>
        <v>116</v>
      </c>
      <c r="AE526" s="344">
        <f t="shared" si="1993"/>
        <v>117</v>
      </c>
      <c r="AF526" s="344">
        <f t="shared" si="1994"/>
        <v>117</v>
      </c>
      <c r="AG526" s="344">
        <f t="shared" si="1995"/>
        <v>119</v>
      </c>
      <c r="AH526" s="344">
        <f t="shared" si="1996"/>
        <v>119</v>
      </c>
      <c r="AI526" s="344">
        <f t="shared" si="1997"/>
        <v>121</v>
      </c>
      <c r="AJ526" s="356">
        <v>3600</v>
      </c>
      <c r="AK526" s="356">
        <v>2800</v>
      </c>
      <c r="AL526" s="356">
        <v>2000</v>
      </c>
      <c r="AM526" s="356">
        <v>1200</v>
      </c>
      <c r="AN526" s="356">
        <v>400</v>
      </c>
      <c r="AO526" s="344">
        <f t="shared" si="1998"/>
        <v>144</v>
      </c>
      <c r="AP526" s="344">
        <f t="shared" si="1999"/>
        <v>149</v>
      </c>
      <c r="AQ526" s="344">
        <f t="shared" si="2000"/>
        <v>149</v>
      </c>
      <c r="AR526" s="344">
        <f t="shared" si="2001"/>
        <v>154</v>
      </c>
      <c r="AS526" s="344">
        <f t="shared" si="2002"/>
        <v>154</v>
      </c>
      <c r="AT526" s="344">
        <f t="shared" si="2003"/>
        <v>158</v>
      </c>
      <c r="AU526" s="344">
        <f t="shared" si="2004"/>
        <v>158</v>
      </c>
      <c r="AV526" s="344">
        <f t="shared" si="2005"/>
        <v>163</v>
      </c>
      <c r="AW526" s="344">
        <f t="shared" si="2006"/>
        <v>163</v>
      </c>
      <c r="AX526" s="344">
        <f t="shared" si="2007"/>
        <v>168</v>
      </c>
      <c r="AY526" s="356">
        <v>3600</v>
      </c>
      <c r="AZ526" s="356">
        <v>2800</v>
      </c>
      <c r="BA526" s="356">
        <v>2000</v>
      </c>
      <c r="BB526" s="356">
        <v>1200</v>
      </c>
      <c r="BC526" s="356">
        <v>400</v>
      </c>
      <c r="BD526" s="353">
        <f t="shared" ref="BD526:BH526" si="2128">IF(BD331="","",BD331+60)</f>
        <v>68</v>
      </c>
      <c r="BE526" s="353">
        <f t="shared" si="2128"/>
        <v>68</v>
      </c>
      <c r="BF526" s="353">
        <f t="shared" si="2128"/>
        <v>83</v>
      </c>
      <c r="BG526" s="353">
        <f t="shared" si="2128"/>
        <v>98</v>
      </c>
      <c r="BH526" s="353">
        <f t="shared" si="2128"/>
        <v>113</v>
      </c>
      <c r="BI526" s="146" t="str">
        <f t="shared" si="2070"/>
        <v>68;68</v>
      </c>
      <c r="BJ526" s="352">
        <f t="shared" si="2071"/>
        <v>83</v>
      </c>
      <c r="BK526" s="146" t="str">
        <f t="shared" si="2072"/>
        <v>98;113</v>
      </c>
      <c r="BL526" s="25">
        <f t="shared" si="1894"/>
        <v>6080104</v>
      </c>
      <c r="BM526" s="146">
        <f t="shared" ref="BM526" si="2129">BM513</f>
        <v>3080</v>
      </c>
      <c r="BN526" s="146">
        <f t="shared" si="1966"/>
        <v>6</v>
      </c>
      <c r="BO526" s="146">
        <f t="shared" ref="BO526:BP526" si="2130">BO513</f>
        <v>1</v>
      </c>
      <c r="BP526" s="146">
        <f t="shared" si="2130"/>
        <v>4</v>
      </c>
      <c r="BQ526" s="146">
        <f>VLOOKUP(IF(A526=1,0,A526),宝石属性!$B$26:$D$41,2,0)</f>
        <v>10</v>
      </c>
      <c r="BR526" s="146">
        <f>VLOOKUP(IF(A526=1,0,A526),宝石属性!$B$26:$D$41,3,0)</f>
        <v>2</v>
      </c>
      <c r="BS526" s="146">
        <f t="shared" ref="BS526:BV526" si="2131">IF(BS513="","",BS513)</f>
        <v>2</v>
      </c>
      <c r="BT526" s="146">
        <f t="shared" si="2131"/>
        <v>4</v>
      </c>
      <c r="BU526" s="146">
        <f t="shared" si="2131"/>
        <v>7</v>
      </c>
      <c r="BV526" s="146">
        <f t="shared" si="2131"/>
        <v>8</v>
      </c>
      <c r="BW526" s="357">
        <f t="shared" si="1902"/>
        <v>2003</v>
      </c>
      <c r="BX526" s="357" t="str">
        <f t="shared" si="1903"/>
        <v/>
      </c>
    </row>
    <row r="527" spans="1:76" s="353" customFormat="1">
      <c r="A527" s="120">
        <f t="shared" si="2060"/>
        <v>80</v>
      </c>
      <c r="B527" s="120" t="s">
        <v>1110</v>
      </c>
      <c r="C527" s="120" t="str">
        <f t="shared" si="1977"/>
        <v>魔棒</v>
      </c>
      <c r="D527" s="120" t="str">
        <f t="shared" si="1892"/>
        <v>80级蓝装魔棒</v>
      </c>
      <c r="E527" s="120">
        <f>VLOOKUP($C527,$C$3:$M$15,COLUMNS($C$3:H$15),0)</f>
        <v>130</v>
      </c>
      <c r="F527" s="120" t="str">
        <f>VLOOKUP($C527,$C$3:$M$15,COLUMNS($C$3:I$15),0)</f>
        <v>phyattack_value</v>
      </c>
      <c r="G527" s="120">
        <f>VLOOKUP($C527,$C$3:$M$15,COLUMNS($C$3:J$15),0)</f>
        <v>150</v>
      </c>
      <c r="H527" s="120" t="str">
        <f>VLOOKUP($C527,$C$3:$M$15,COLUMNS($C$3:K$15),0)</f>
        <v>magicattack_value</v>
      </c>
      <c r="I527" s="120">
        <f>VLOOKUP($C527,$C$3:$M$15,COLUMNS($C$3:L$15),0)</f>
        <v>170</v>
      </c>
      <c r="J527" s="120" t="str">
        <f>VLOOKUP($C527,$C$3:$M$15,COLUMNS($C$3:M$15),0)</f>
        <v>medical_value</v>
      </c>
      <c r="K527" s="344">
        <f t="shared" si="1978"/>
        <v>499</v>
      </c>
      <c r="L527" s="344">
        <f t="shared" si="1979"/>
        <v>506</v>
      </c>
      <c r="M527" s="344">
        <f t="shared" si="1980"/>
        <v>506</v>
      </c>
      <c r="N527" s="344">
        <f t="shared" si="1981"/>
        <v>514</v>
      </c>
      <c r="O527" s="344">
        <f t="shared" si="1982"/>
        <v>514</v>
      </c>
      <c r="P527" s="344">
        <f t="shared" si="1983"/>
        <v>522</v>
      </c>
      <c r="Q527" s="344">
        <f t="shared" si="1984"/>
        <v>522</v>
      </c>
      <c r="R527" s="344">
        <f t="shared" si="1985"/>
        <v>530</v>
      </c>
      <c r="S527" s="344">
        <f t="shared" si="1986"/>
        <v>530</v>
      </c>
      <c r="T527" s="344">
        <f t="shared" si="1987"/>
        <v>538</v>
      </c>
      <c r="U527" s="356">
        <v>3600</v>
      </c>
      <c r="V527" s="356">
        <v>2800</v>
      </c>
      <c r="W527" s="356">
        <v>2000</v>
      </c>
      <c r="X527" s="356">
        <v>1200</v>
      </c>
      <c r="Y527" s="356">
        <v>400</v>
      </c>
      <c r="Z527" s="344">
        <f t="shared" si="1988"/>
        <v>112</v>
      </c>
      <c r="AA527" s="344">
        <f t="shared" si="1989"/>
        <v>114</v>
      </c>
      <c r="AB527" s="344">
        <f t="shared" si="1990"/>
        <v>114</v>
      </c>
      <c r="AC527" s="344">
        <f t="shared" si="1991"/>
        <v>116</v>
      </c>
      <c r="AD527" s="344">
        <f t="shared" si="1992"/>
        <v>116</v>
      </c>
      <c r="AE527" s="344">
        <f t="shared" si="1993"/>
        <v>117</v>
      </c>
      <c r="AF527" s="344">
        <f t="shared" si="1994"/>
        <v>117</v>
      </c>
      <c r="AG527" s="344">
        <f t="shared" si="1995"/>
        <v>119</v>
      </c>
      <c r="AH527" s="344">
        <f t="shared" si="1996"/>
        <v>119</v>
      </c>
      <c r="AI527" s="344">
        <f t="shared" si="1997"/>
        <v>121</v>
      </c>
      <c r="AJ527" s="356">
        <v>3600</v>
      </c>
      <c r="AK527" s="356">
        <v>2800</v>
      </c>
      <c r="AL527" s="356">
        <v>2000</v>
      </c>
      <c r="AM527" s="356">
        <v>1200</v>
      </c>
      <c r="AN527" s="356">
        <v>400</v>
      </c>
      <c r="AO527" s="344">
        <f t="shared" si="1998"/>
        <v>144</v>
      </c>
      <c r="AP527" s="344">
        <f t="shared" si="1999"/>
        <v>149</v>
      </c>
      <c r="AQ527" s="344">
        <f t="shared" si="2000"/>
        <v>149</v>
      </c>
      <c r="AR527" s="344">
        <f t="shared" si="2001"/>
        <v>154</v>
      </c>
      <c r="AS527" s="344">
        <f t="shared" si="2002"/>
        <v>154</v>
      </c>
      <c r="AT527" s="344">
        <f t="shared" si="2003"/>
        <v>158</v>
      </c>
      <c r="AU527" s="344">
        <f t="shared" si="2004"/>
        <v>158</v>
      </c>
      <c r="AV527" s="344">
        <f t="shared" si="2005"/>
        <v>163</v>
      </c>
      <c r="AW527" s="344">
        <f t="shared" si="2006"/>
        <v>163</v>
      </c>
      <c r="AX527" s="344">
        <f t="shared" si="2007"/>
        <v>168</v>
      </c>
      <c r="AY527" s="356">
        <v>3600</v>
      </c>
      <c r="AZ527" s="356">
        <v>2800</v>
      </c>
      <c r="BA527" s="356">
        <v>2000</v>
      </c>
      <c r="BB527" s="356">
        <v>1200</v>
      </c>
      <c r="BC527" s="356">
        <v>400</v>
      </c>
      <c r="BD527" s="353">
        <f t="shared" ref="BD527:BH527" si="2132">IF(BD332="","",BD332+60)</f>
        <v>68</v>
      </c>
      <c r="BE527" s="353">
        <f t="shared" si="2132"/>
        <v>68</v>
      </c>
      <c r="BF527" s="353">
        <f t="shared" si="2132"/>
        <v>83</v>
      </c>
      <c r="BG527" s="353">
        <f t="shared" si="2132"/>
        <v>98</v>
      </c>
      <c r="BH527" s="353">
        <f t="shared" si="2132"/>
        <v>113</v>
      </c>
      <c r="BI527" s="146" t="str">
        <f t="shared" si="2070"/>
        <v>68;68</v>
      </c>
      <c r="BJ527" s="352">
        <f t="shared" si="2071"/>
        <v>83</v>
      </c>
      <c r="BK527" s="146" t="str">
        <f t="shared" si="2072"/>
        <v>98;113</v>
      </c>
      <c r="BL527" s="25">
        <f t="shared" si="1894"/>
        <v>6080105</v>
      </c>
      <c r="BM527" s="146">
        <f t="shared" ref="BM527" si="2133">BM514</f>
        <v>2824</v>
      </c>
      <c r="BN527" s="146">
        <f t="shared" si="1966"/>
        <v>6</v>
      </c>
      <c r="BO527" s="146">
        <f t="shared" ref="BO527:BP527" si="2134">BO514</f>
        <v>1</v>
      </c>
      <c r="BP527" s="146">
        <f t="shared" si="2134"/>
        <v>5</v>
      </c>
      <c r="BQ527" s="146">
        <f>VLOOKUP(IF(A527=1,0,A527),宝石属性!$B$26:$D$41,2,0)</f>
        <v>10</v>
      </c>
      <c r="BR527" s="146">
        <f>VLOOKUP(IF(A527=1,0,A527),宝石属性!$B$26:$D$41,3,0)</f>
        <v>2</v>
      </c>
      <c r="BS527" s="146">
        <f t="shared" ref="BS527:BV527" si="2135">IF(BS514="","",BS514)</f>
        <v>2</v>
      </c>
      <c r="BT527" s="146">
        <f t="shared" si="2135"/>
        <v>4</v>
      </c>
      <c r="BU527" s="146">
        <f t="shared" si="2135"/>
        <v>7</v>
      </c>
      <c r="BV527" s="146">
        <f t="shared" si="2135"/>
        <v>8</v>
      </c>
      <c r="BW527" s="357">
        <f t="shared" si="1902"/>
        <v>2003</v>
      </c>
      <c r="BX527" s="357" t="str">
        <f t="shared" si="1903"/>
        <v/>
      </c>
    </row>
    <row r="528" spans="1:76" s="353" customFormat="1">
      <c r="A528" s="120">
        <f t="shared" si="2060"/>
        <v>80</v>
      </c>
      <c r="B528" s="120" t="s">
        <v>1110</v>
      </c>
      <c r="C528" s="120" t="str">
        <f t="shared" si="1977"/>
        <v>法杖</v>
      </c>
      <c r="D528" s="120" t="str">
        <f t="shared" si="1892"/>
        <v>80级蓝装法杖</v>
      </c>
      <c r="E528" s="120">
        <f>VLOOKUP($C528,$C$3:$M$15,COLUMNS($C$3:H$15),0)</f>
        <v>130</v>
      </c>
      <c r="F528" s="120" t="str">
        <f>VLOOKUP($C528,$C$3:$M$15,COLUMNS($C$3:I$15),0)</f>
        <v>phyattack_value</v>
      </c>
      <c r="G528" s="120">
        <f>VLOOKUP($C528,$C$3:$M$15,COLUMNS($C$3:J$15),0)</f>
        <v>150</v>
      </c>
      <c r="H528" s="120" t="str">
        <f>VLOOKUP($C528,$C$3:$M$15,COLUMNS($C$3:K$15),0)</f>
        <v>magicattack_value</v>
      </c>
      <c r="I528" s="120">
        <f>VLOOKUP($C528,$C$3:$M$15,COLUMNS($C$3:L$15),0)</f>
        <v>170</v>
      </c>
      <c r="J528" s="120" t="str">
        <f>VLOOKUP($C528,$C$3:$M$15,COLUMNS($C$3:M$15),0)</f>
        <v>medical_value</v>
      </c>
      <c r="K528" s="344">
        <f t="shared" si="1978"/>
        <v>499</v>
      </c>
      <c r="L528" s="344">
        <f t="shared" si="1979"/>
        <v>506</v>
      </c>
      <c r="M528" s="344">
        <f t="shared" si="1980"/>
        <v>506</v>
      </c>
      <c r="N528" s="344">
        <f t="shared" si="1981"/>
        <v>514</v>
      </c>
      <c r="O528" s="344">
        <f t="shared" si="1982"/>
        <v>514</v>
      </c>
      <c r="P528" s="344">
        <f t="shared" si="1983"/>
        <v>522</v>
      </c>
      <c r="Q528" s="344">
        <f t="shared" si="1984"/>
        <v>522</v>
      </c>
      <c r="R528" s="344">
        <f t="shared" si="1985"/>
        <v>530</v>
      </c>
      <c r="S528" s="344">
        <f t="shared" si="1986"/>
        <v>530</v>
      </c>
      <c r="T528" s="344">
        <f t="shared" si="1987"/>
        <v>538</v>
      </c>
      <c r="U528" s="356">
        <v>3600</v>
      </c>
      <c r="V528" s="356">
        <v>2800</v>
      </c>
      <c r="W528" s="356">
        <v>2000</v>
      </c>
      <c r="X528" s="356">
        <v>1200</v>
      </c>
      <c r="Y528" s="356">
        <v>400</v>
      </c>
      <c r="Z528" s="344">
        <f t="shared" si="1988"/>
        <v>112</v>
      </c>
      <c r="AA528" s="344">
        <f t="shared" si="1989"/>
        <v>114</v>
      </c>
      <c r="AB528" s="344">
        <f t="shared" si="1990"/>
        <v>114</v>
      </c>
      <c r="AC528" s="344">
        <f t="shared" si="1991"/>
        <v>116</v>
      </c>
      <c r="AD528" s="344">
        <f t="shared" si="1992"/>
        <v>116</v>
      </c>
      <c r="AE528" s="344">
        <f t="shared" si="1993"/>
        <v>117</v>
      </c>
      <c r="AF528" s="344">
        <f t="shared" si="1994"/>
        <v>117</v>
      </c>
      <c r="AG528" s="344">
        <f t="shared" si="1995"/>
        <v>119</v>
      </c>
      <c r="AH528" s="344">
        <f t="shared" si="1996"/>
        <v>119</v>
      </c>
      <c r="AI528" s="344">
        <f t="shared" si="1997"/>
        <v>121</v>
      </c>
      <c r="AJ528" s="356">
        <v>3600</v>
      </c>
      <c r="AK528" s="356">
        <v>2800</v>
      </c>
      <c r="AL528" s="356">
        <v>2000</v>
      </c>
      <c r="AM528" s="356">
        <v>1200</v>
      </c>
      <c r="AN528" s="356">
        <v>400</v>
      </c>
      <c r="AO528" s="344">
        <f t="shared" si="1998"/>
        <v>144</v>
      </c>
      <c r="AP528" s="344">
        <f t="shared" si="1999"/>
        <v>149</v>
      </c>
      <c r="AQ528" s="344">
        <f t="shared" si="2000"/>
        <v>149</v>
      </c>
      <c r="AR528" s="344">
        <f t="shared" si="2001"/>
        <v>154</v>
      </c>
      <c r="AS528" s="344">
        <f t="shared" si="2002"/>
        <v>154</v>
      </c>
      <c r="AT528" s="344">
        <f t="shared" si="2003"/>
        <v>158</v>
      </c>
      <c r="AU528" s="344">
        <f t="shared" si="2004"/>
        <v>158</v>
      </c>
      <c r="AV528" s="344">
        <f t="shared" si="2005"/>
        <v>163</v>
      </c>
      <c r="AW528" s="344">
        <f t="shared" si="2006"/>
        <v>163</v>
      </c>
      <c r="AX528" s="344">
        <f t="shared" si="2007"/>
        <v>168</v>
      </c>
      <c r="AY528" s="356">
        <v>3600</v>
      </c>
      <c r="AZ528" s="356">
        <v>2800</v>
      </c>
      <c r="BA528" s="356">
        <v>2000</v>
      </c>
      <c r="BB528" s="356">
        <v>1200</v>
      </c>
      <c r="BC528" s="356">
        <v>400</v>
      </c>
      <c r="BD528" s="353">
        <f t="shared" ref="BD528:BH528" si="2136">IF(BD333="","",BD333+60)</f>
        <v>68</v>
      </c>
      <c r="BE528" s="353">
        <f t="shared" si="2136"/>
        <v>68</v>
      </c>
      <c r="BF528" s="353">
        <f t="shared" si="2136"/>
        <v>83</v>
      </c>
      <c r="BG528" s="353">
        <f t="shared" si="2136"/>
        <v>98</v>
      </c>
      <c r="BH528" s="353">
        <f t="shared" si="2136"/>
        <v>113</v>
      </c>
      <c r="BI528" s="146" t="str">
        <f t="shared" si="2070"/>
        <v>68;68</v>
      </c>
      <c r="BJ528" s="352">
        <f t="shared" si="2071"/>
        <v>83</v>
      </c>
      <c r="BK528" s="146" t="str">
        <f t="shared" si="2072"/>
        <v>98;113</v>
      </c>
      <c r="BL528" s="25">
        <f t="shared" si="1894"/>
        <v>6080106</v>
      </c>
      <c r="BM528" s="146">
        <f t="shared" ref="BM528" si="2137">BM515</f>
        <v>4104</v>
      </c>
      <c r="BN528" s="146">
        <f t="shared" si="1966"/>
        <v>6</v>
      </c>
      <c r="BO528" s="146">
        <f t="shared" ref="BO528:BP528" si="2138">BO515</f>
        <v>1</v>
      </c>
      <c r="BP528" s="146">
        <f t="shared" si="2138"/>
        <v>6</v>
      </c>
      <c r="BQ528" s="146">
        <f>VLOOKUP(IF(A528=1,0,A528),宝石属性!$B$26:$D$41,2,0)</f>
        <v>10</v>
      </c>
      <c r="BR528" s="146">
        <f>VLOOKUP(IF(A528=1,0,A528),宝石属性!$B$26:$D$41,3,0)</f>
        <v>2</v>
      </c>
      <c r="BS528" s="146">
        <f t="shared" ref="BS528:BV528" si="2139">IF(BS515="","",BS515)</f>
        <v>2</v>
      </c>
      <c r="BT528" s="146">
        <f t="shared" si="2139"/>
        <v>4</v>
      </c>
      <c r="BU528" s="146">
        <f t="shared" si="2139"/>
        <v>7</v>
      </c>
      <c r="BV528" s="146">
        <f t="shared" si="2139"/>
        <v>8</v>
      </c>
      <c r="BW528" s="357">
        <f t="shared" si="1902"/>
        <v>2003</v>
      </c>
      <c r="BX528" s="357" t="str">
        <f t="shared" si="1903"/>
        <v/>
      </c>
    </row>
    <row r="529" spans="1:76" s="353" customFormat="1">
      <c r="A529" s="120">
        <f t="shared" si="2060"/>
        <v>80</v>
      </c>
      <c r="B529" s="120" t="s">
        <v>1110</v>
      </c>
      <c r="C529" s="120" t="str">
        <f t="shared" si="1977"/>
        <v>男衣</v>
      </c>
      <c r="D529" s="120" t="str">
        <f t="shared" si="1892"/>
        <v>80级蓝装男衣</v>
      </c>
      <c r="E529" s="120">
        <f>VLOOKUP($C529,$C$3:$M$15,COLUMNS($C$3:H$15),0)</f>
        <v>60</v>
      </c>
      <c r="F529" s="120" t="str">
        <f>VLOOKUP($C529,$C$3:$M$15,COLUMNS($C$3:I$15),0)</f>
        <v>maxhp_value</v>
      </c>
      <c r="G529" s="120">
        <f>VLOOKUP($C529,$C$3:$M$15,COLUMNS($C$3:J$15),0)</f>
        <v>140</v>
      </c>
      <c r="H529" s="120" t="str">
        <f>VLOOKUP($C529,$C$3:$M$15,COLUMNS($C$3:K$15),0)</f>
        <v>defend_value</v>
      </c>
      <c r="I529" s="120" t="str">
        <f>VLOOKUP($C529,$C$3:$M$15,COLUMNS($C$3:L$15),0)</f>
        <v/>
      </c>
      <c r="J529" s="120" t="str">
        <f>VLOOKUP($C529,$C$3:$M$15,COLUMNS($C$3:M$15),0)</f>
        <v/>
      </c>
      <c r="K529" s="344">
        <f t="shared" si="1978"/>
        <v>399</v>
      </c>
      <c r="L529" s="344">
        <f t="shared" si="1979"/>
        <v>405</v>
      </c>
      <c r="M529" s="344">
        <f t="shared" si="1980"/>
        <v>405</v>
      </c>
      <c r="N529" s="344">
        <f t="shared" si="1981"/>
        <v>411</v>
      </c>
      <c r="O529" s="344">
        <f t="shared" si="1982"/>
        <v>411</v>
      </c>
      <c r="P529" s="344">
        <f t="shared" si="1983"/>
        <v>418</v>
      </c>
      <c r="Q529" s="344">
        <f t="shared" si="1984"/>
        <v>418</v>
      </c>
      <c r="R529" s="344">
        <f t="shared" si="1985"/>
        <v>424</v>
      </c>
      <c r="S529" s="344">
        <f t="shared" si="1986"/>
        <v>424</v>
      </c>
      <c r="T529" s="344">
        <f t="shared" si="1987"/>
        <v>430</v>
      </c>
      <c r="U529" s="356">
        <v>3600</v>
      </c>
      <c r="V529" s="356">
        <v>2800</v>
      </c>
      <c r="W529" s="356">
        <v>2000</v>
      </c>
      <c r="X529" s="356">
        <v>1200</v>
      </c>
      <c r="Y529" s="356">
        <v>400</v>
      </c>
      <c r="Z529" s="344">
        <f t="shared" si="1988"/>
        <v>125</v>
      </c>
      <c r="AA529" s="344">
        <f t="shared" si="1989"/>
        <v>127</v>
      </c>
      <c r="AB529" s="344">
        <f t="shared" si="1990"/>
        <v>127</v>
      </c>
      <c r="AC529" s="344">
        <f t="shared" si="1991"/>
        <v>129</v>
      </c>
      <c r="AD529" s="344">
        <f t="shared" si="1992"/>
        <v>129</v>
      </c>
      <c r="AE529" s="344">
        <f t="shared" si="1993"/>
        <v>131</v>
      </c>
      <c r="AF529" s="344">
        <f t="shared" si="1994"/>
        <v>131</v>
      </c>
      <c r="AG529" s="344">
        <f t="shared" si="1995"/>
        <v>133</v>
      </c>
      <c r="AH529" s="344">
        <f t="shared" si="1996"/>
        <v>133</v>
      </c>
      <c r="AI529" s="344">
        <f t="shared" si="1997"/>
        <v>134</v>
      </c>
      <c r="AJ529" s="356">
        <v>3600</v>
      </c>
      <c r="AK529" s="356">
        <v>2800</v>
      </c>
      <c r="AL529" s="356">
        <v>2000</v>
      </c>
      <c r="AM529" s="356">
        <v>1200</v>
      </c>
      <c r="AN529" s="356">
        <v>400</v>
      </c>
      <c r="AO529" s="344" t="str">
        <f t="shared" si="1998"/>
        <v/>
      </c>
      <c r="AP529" s="344" t="str">
        <f t="shared" si="1999"/>
        <v/>
      </c>
      <c r="AQ529" s="344" t="str">
        <f t="shared" si="2000"/>
        <v/>
      </c>
      <c r="AR529" s="344" t="str">
        <f t="shared" si="2001"/>
        <v/>
      </c>
      <c r="AS529" s="344" t="str">
        <f t="shared" si="2002"/>
        <v/>
      </c>
      <c r="AT529" s="344" t="str">
        <f t="shared" si="2003"/>
        <v/>
      </c>
      <c r="AU529" s="344" t="str">
        <f t="shared" si="2004"/>
        <v/>
      </c>
      <c r="AV529" s="344" t="str">
        <f t="shared" si="2005"/>
        <v/>
      </c>
      <c r="AW529" s="344" t="str">
        <f t="shared" si="2006"/>
        <v/>
      </c>
      <c r="AX529" s="344" t="str">
        <f t="shared" si="2007"/>
        <v/>
      </c>
      <c r="AY529" s="356">
        <v>3600</v>
      </c>
      <c r="AZ529" s="356">
        <v>2800</v>
      </c>
      <c r="BA529" s="356">
        <v>2000</v>
      </c>
      <c r="BB529" s="356">
        <v>1200</v>
      </c>
      <c r="BC529" s="356">
        <v>400</v>
      </c>
      <c r="BD529" s="353">
        <f t="shared" ref="BD529:BH529" si="2140">IF(BD334="","",BD334+60)</f>
        <v>68</v>
      </c>
      <c r="BE529" s="353">
        <f t="shared" si="2140"/>
        <v>68</v>
      </c>
      <c r="BF529" s="353">
        <f t="shared" si="2140"/>
        <v>83</v>
      </c>
      <c r="BG529" s="353">
        <f t="shared" si="2140"/>
        <v>98</v>
      </c>
      <c r="BH529" s="353">
        <f t="shared" si="2140"/>
        <v>113</v>
      </c>
      <c r="BI529" s="146" t="str">
        <f t="shared" si="2070"/>
        <v>68;68</v>
      </c>
      <c r="BJ529" s="352">
        <f t="shared" si="2071"/>
        <v>83</v>
      </c>
      <c r="BK529" s="146" t="str">
        <f t="shared" si="2072"/>
        <v>98;113</v>
      </c>
      <c r="BL529" s="25">
        <f t="shared" si="1894"/>
        <v>6080207</v>
      </c>
      <c r="BM529" s="146">
        <f t="shared" ref="BM529" si="2141">BM516</f>
        <v>312</v>
      </c>
      <c r="BN529" s="146">
        <f t="shared" si="1966"/>
        <v>6</v>
      </c>
      <c r="BO529" s="146">
        <f t="shared" ref="BO529:BP529" si="2142">BO516</f>
        <v>2</v>
      </c>
      <c r="BP529" s="146">
        <f t="shared" si="2142"/>
        <v>7</v>
      </c>
      <c r="BQ529" s="146">
        <f>VLOOKUP(IF(A529=1,0,A529),宝石属性!$B$26:$D$41,2,0)</f>
        <v>10</v>
      </c>
      <c r="BR529" s="146">
        <f>VLOOKUP(IF(A529=1,0,A529),宝石属性!$B$26:$D$41,3,0)</f>
        <v>2</v>
      </c>
      <c r="BS529" s="146">
        <f t="shared" ref="BS529:BV529" si="2143">IF(BS516="","",BS516)</f>
        <v>1</v>
      </c>
      <c r="BT529" s="146">
        <f t="shared" si="2143"/>
        <v>3</v>
      </c>
      <c r="BU529" s="146">
        <f t="shared" si="2143"/>
        <v>5</v>
      </c>
      <c r="BV529" s="146">
        <f t="shared" si="2143"/>
        <v>7</v>
      </c>
      <c r="BW529" s="357">
        <f t="shared" si="1902"/>
        <v>2006</v>
      </c>
      <c r="BX529" s="357" t="str">
        <f t="shared" si="1903"/>
        <v/>
      </c>
    </row>
    <row r="530" spans="1:76" s="353" customFormat="1">
      <c r="A530" s="120">
        <f t="shared" si="2060"/>
        <v>80</v>
      </c>
      <c r="B530" s="120" t="s">
        <v>1110</v>
      </c>
      <c r="C530" s="120" t="str">
        <f t="shared" si="1977"/>
        <v>女衣</v>
      </c>
      <c r="D530" s="120" t="str">
        <f t="shared" si="1892"/>
        <v>80级蓝装女衣</v>
      </c>
      <c r="E530" s="120">
        <f>VLOOKUP($C530,$C$3:$M$15,COLUMNS($C$3:H$15),0)</f>
        <v>60</v>
      </c>
      <c r="F530" s="120" t="str">
        <f>VLOOKUP($C530,$C$3:$M$15,COLUMNS($C$3:I$15),0)</f>
        <v>maxhp_value</v>
      </c>
      <c r="G530" s="120">
        <f>VLOOKUP($C530,$C$3:$M$15,COLUMNS($C$3:J$15),0)</f>
        <v>140</v>
      </c>
      <c r="H530" s="120" t="str">
        <f>VLOOKUP($C530,$C$3:$M$15,COLUMNS($C$3:K$15),0)</f>
        <v>defend_value</v>
      </c>
      <c r="I530" s="120" t="str">
        <f>VLOOKUP($C530,$C$3:$M$15,COLUMNS($C$3:L$15),0)</f>
        <v/>
      </c>
      <c r="J530" s="120" t="str">
        <f>VLOOKUP($C530,$C$3:$M$15,COLUMNS($C$3:M$15),0)</f>
        <v/>
      </c>
      <c r="K530" s="344">
        <f t="shared" si="1978"/>
        <v>399</v>
      </c>
      <c r="L530" s="344">
        <f t="shared" si="1979"/>
        <v>405</v>
      </c>
      <c r="M530" s="344">
        <f t="shared" si="1980"/>
        <v>405</v>
      </c>
      <c r="N530" s="344">
        <f t="shared" si="1981"/>
        <v>411</v>
      </c>
      <c r="O530" s="344">
        <f t="shared" si="1982"/>
        <v>411</v>
      </c>
      <c r="P530" s="344">
        <f t="shared" si="1983"/>
        <v>418</v>
      </c>
      <c r="Q530" s="344">
        <f t="shared" si="1984"/>
        <v>418</v>
      </c>
      <c r="R530" s="344">
        <f t="shared" si="1985"/>
        <v>424</v>
      </c>
      <c r="S530" s="344">
        <f t="shared" si="1986"/>
        <v>424</v>
      </c>
      <c r="T530" s="344">
        <f t="shared" si="1987"/>
        <v>430</v>
      </c>
      <c r="U530" s="356">
        <v>3600</v>
      </c>
      <c r="V530" s="356">
        <v>2800</v>
      </c>
      <c r="W530" s="356">
        <v>2000</v>
      </c>
      <c r="X530" s="356">
        <v>1200</v>
      </c>
      <c r="Y530" s="356">
        <v>400</v>
      </c>
      <c r="Z530" s="344">
        <f t="shared" si="1988"/>
        <v>125</v>
      </c>
      <c r="AA530" s="344">
        <f t="shared" si="1989"/>
        <v>127</v>
      </c>
      <c r="AB530" s="344">
        <f t="shared" si="1990"/>
        <v>127</v>
      </c>
      <c r="AC530" s="344">
        <f t="shared" si="1991"/>
        <v>129</v>
      </c>
      <c r="AD530" s="344">
        <f t="shared" si="1992"/>
        <v>129</v>
      </c>
      <c r="AE530" s="344">
        <f t="shared" si="1993"/>
        <v>131</v>
      </c>
      <c r="AF530" s="344">
        <f t="shared" si="1994"/>
        <v>131</v>
      </c>
      <c r="AG530" s="344">
        <f t="shared" si="1995"/>
        <v>133</v>
      </c>
      <c r="AH530" s="344">
        <f t="shared" si="1996"/>
        <v>133</v>
      </c>
      <c r="AI530" s="344">
        <f t="shared" si="1997"/>
        <v>134</v>
      </c>
      <c r="AJ530" s="356">
        <v>3600</v>
      </c>
      <c r="AK530" s="356">
        <v>2800</v>
      </c>
      <c r="AL530" s="356">
        <v>2000</v>
      </c>
      <c r="AM530" s="356">
        <v>1200</v>
      </c>
      <c r="AN530" s="356">
        <v>400</v>
      </c>
      <c r="AO530" s="344" t="str">
        <f t="shared" si="1998"/>
        <v/>
      </c>
      <c r="AP530" s="344" t="str">
        <f t="shared" si="1999"/>
        <v/>
      </c>
      <c r="AQ530" s="344" t="str">
        <f t="shared" si="2000"/>
        <v/>
      </c>
      <c r="AR530" s="344" t="str">
        <f t="shared" si="2001"/>
        <v/>
      </c>
      <c r="AS530" s="344" t="str">
        <f t="shared" si="2002"/>
        <v/>
      </c>
      <c r="AT530" s="344" t="str">
        <f t="shared" si="2003"/>
        <v/>
      </c>
      <c r="AU530" s="344" t="str">
        <f t="shared" si="2004"/>
        <v/>
      </c>
      <c r="AV530" s="344" t="str">
        <f t="shared" si="2005"/>
        <v/>
      </c>
      <c r="AW530" s="344" t="str">
        <f t="shared" si="2006"/>
        <v/>
      </c>
      <c r="AX530" s="344" t="str">
        <f t="shared" si="2007"/>
        <v/>
      </c>
      <c r="AY530" s="356">
        <v>3600</v>
      </c>
      <c r="AZ530" s="356">
        <v>2800</v>
      </c>
      <c r="BA530" s="356">
        <v>2000</v>
      </c>
      <c r="BB530" s="356">
        <v>1200</v>
      </c>
      <c r="BC530" s="356">
        <v>400</v>
      </c>
      <c r="BD530" s="353">
        <f t="shared" ref="BD530:BH530" si="2144">IF(BD335="","",BD335+60)</f>
        <v>68</v>
      </c>
      <c r="BE530" s="353">
        <f t="shared" si="2144"/>
        <v>68</v>
      </c>
      <c r="BF530" s="353">
        <f t="shared" si="2144"/>
        <v>83</v>
      </c>
      <c r="BG530" s="353">
        <f t="shared" si="2144"/>
        <v>98</v>
      </c>
      <c r="BH530" s="353">
        <f t="shared" si="2144"/>
        <v>113</v>
      </c>
      <c r="BI530" s="146" t="str">
        <f t="shared" si="2070"/>
        <v>68;68</v>
      </c>
      <c r="BJ530" s="352">
        <f t="shared" si="2071"/>
        <v>83</v>
      </c>
      <c r="BK530" s="146" t="str">
        <f t="shared" si="2072"/>
        <v>98;113</v>
      </c>
      <c r="BL530" s="25">
        <f t="shared" si="1894"/>
        <v>6080208</v>
      </c>
      <c r="BM530" s="146">
        <f t="shared" ref="BM530" si="2145">BM517</f>
        <v>568</v>
      </c>
      <c r="BN530" s="146">
        <f t="shared" si="1966"/>
        <v>6</v>
      </c>
      <c r="BO530" s="146">
        <f t="shared" ref="BO530:BP530" si="2146">BO517</f>
        <v>2</v>
      </c>
      <c r="BP530" s="146">
        <f t="shared" si="2146"/>
        <v>8</v>
      </c>
      <c r="BQ530" s="146">
        <f>VLOOKUP(IF(A530=1,0,A530),宝石属性!$B$26:$D$41,2,0)</f>
        <v>10</v>
      </c>
      <c r="BR530" s="146">
        <f>VLOOKUP(IF(A530=1,0,A530),宝石属性!$B$26:$D$41,3,0)</f>
        <v>2</v>
      </c>
      <c r="BS530" s="146">
        <f t="shared" ref="BS530:BV530" si="2147">IF(BS517="","",BS517)</f>
        <v>1</v>
      </c>
      <c r="BT530" s="146">
        <f t="shared" si="2147"/>
        <v>3</v>
      </c>
      <c r="BU530" s="146">
        <f t="shared" si="2147"/>
        <v>5</v>
      </c>
      <c r="BV530" s="146">
        <f t="shared" si="2147"/>
        <v>7</v>
      </c>
      <c r="BW530" s="357">
        <f t="shared" si="1902"/>
        <v>2006</v>
      </c>
      <c r="BX530" s="357" t="str">
        <f t="shared" si="1903"/>
        <v/>
      </c>
    </row>
    <row r="531" spans="1:76" s="353" customFormat="1">
      <c r="A531" s="120">
        <f t="shared" si="2060"/>
        <v>80</v>
      </c>
      <c r="B531" s="120" t="s">
        <v>1110</v>
      </c>
      <c r="C531" s="120" t="str">
        <f t="shared" si="1977"/>
        <v>男头盔</v>
      </c>
      <c r="D531" s="120" t="str">
        <f t="shared" si="1892"/>
        <v>80级蓝装男头盔</v>
      </c>
      <c r="E531" s="120">
        <f>VLOOKUP($C531,$C$3:$M$15,COLUMNS($C$3:H$15),0)</f>
        <v>90</v>
      </c>
      <c r="F531" s="120" t="str">
        <f>VLOOKUP($C531,$C$3:$M$15,COLUMNS($C$3:I$15),0)</f>
        <v>maxmp_value</v>
      </c>
      <c r="G531" s="120">
        <f>VLOOKUP($C531,$C$3:$M$15,COLUMNS($C$3:J$15),0)</f>
        <v>140</v>
      </c>
      <c r="H531" s="120" t="str">
        <f>VLOOKUP($C531,$C$3:$M$15,COLUMNS($C$3:K$15),0)</f>
        <v>defend_value</v>
      </c>
      <c r="I531" s="120" t="str">
        <f>VLOOKUP($C531,$C$3:$M$15,COLUMNS($C$3:L$15),0)</f>
        <v/>
      </c>
      <c r="J531" s="120" t="str">
        <f>VLOOKUP($C531,$C$3:$M$15,COLUMNS($C$3:M$15),0)</f>
        <v/>
      </c>
      <c r="K531" s="344">
        <f t="shared" si="1978"/>
        <v>499</v>
      </c>
      <c r="L531" s="344">
        <f t="shared" si="1979"/>
        <v>506</v>
      </c>
      <c r="M531" s="344">
        <f t="shared" si="1980"/>
        <v>506</v>
      </c>
      <c r="N531" s="344">
        <f t="shared" si="1981"/>
        <v>514</v>
      </c>
      <c r="O531" s="344">
        <f t="shared" si="1982"/>
        <v>514</v>
      </c>
      <c r="P531" s="344">
        <f t="shared" si="1983"/>
        <v>522</v>
      </c>
      <c r="Q531" s="344">
        <f t="shared" si="1984"/>
        <v>522</v>
      </c>
      <c r="R531" s="344">
        <f t="shared" si="1985"/>
        <v>530</v>
      </c>
      <c r="S531" s="344">
        <f t="shared" si="1986"/>
        <v>530</v>
      </c>
      <c r="T531" s="344">
        <f t="shared" si="1987"/>
        <v>538</v>
      </c>
      <c r="U531" s="356">
        <v>3600</v>
      </c>
      <c r="V531" s="356">
        <v>2800</v>
      </c>
      <c r="W531" s="356">
        <v>2000</v>
      </c>
      <c r="X531" s="356">
        <v>1200</v>
      </c>
      <c r="Y531" s="356">
        <v>400</v>
      </c>
      <c r="Z531" s="344">
        <f t="shared" si="1988"/>
        <v>75</v>
      </c>
      <c r="AA531" s="344">
        <f t="shared" si="1989"/>
        <v>76</v>
      </c>
      <c r="AB531" s="344">
        <f t="shared" si="1990"/>
        <v>76</v>
      </c>
      <c r="AC531" s="344">
        <f t="shared" si="1991"/>
        <v>77</v>
      </c>
      <c r="AD531" s="344">
        <f t="shared" si="1992"/>
        <v>77</v>
      </c>
      <c r="AE531" s="344">
        <f t="shared" si="1993"/>
        <v>78</v>
      </c>
      <c r="AF531" s="344">
        <f t="shared" si="1994"/>
        <v>78</v>
      </c>
      <c r="AG531" s="344">
        <f t="shared" si="1995"/>
        <v>80</v>
      </c>
      <c r="AH531" s="344">
        <f t="shared" si="1996"/>
        <v>80</v>
      </c>
      <c r="AI531" s="344">
        <f t="shared" si="1997"/>
        <v>81</v>
      </c>
      <c r="AJ531" s="356">
        <v>3600</v>
      </c>
      <c r="AK531" s="356">
        <v>2800</v>
      </c>
      <c r="AL531" s="356">
        <v>2000</v>
      </c>
      <c r="AM531" s="356">
        <v>1200</v>
      </c>
      <c r="AN531" s="356">
        <v>400</v>
      </c>
      <c r="AO531" s="344" t="str">
        <f t="shared" si="1998"/>
        <v/>
      </c>
      <c r="AP531" s="344" t="str">
        <f t="shared" si="1999"/>
        <v/>
      </c>
      <c r="AQ531" s="344" t="str">
        <f t="shared" si="2000"/>
        <v/>
      </c>
      <c r="AR531" s="344" t="str">
        <f t="shared" si="2001"/>
        <v/>
      </c>
      <c r="AS531" s="344" t="str">
        <f t="shared" si="2002"/>
        <v/>
      </c>
      <c r="AT531" s="344" t="str">
        <f t="shared" si="2003"/>
        <v/>
      </c>
      <c r="AU531" s="344" t="str">
        <f t="shared" si="2004"/>
        <v/>
      </c>
      <c r="AV531" s="344" t="str">
        <f t="shared" si="2005"/>
        <v/>
      </c>
      <c r="AW531" s="344" t="str">
        <f t="shared" si="2006"/>
        <v/>
      </c>
      <c r="AX531" s="344" t="str">
        <f t="shared" si="2007"/>
        <v/>
      </c>
      <c r="AY531" s="356">
        <v>3600</v>
      </c>
      <c r="AZ531" s="356">
        <v>2800</v>
      </c>
      <c r="BA531" s="356">
        <v>2000</v>
      </c>
      <c r="BB531" s="356">
        <v>1200</v>
      </c>
      <c r="BC531" s="356">
        <v>400</v>
      </c>
      <c r="BD531" s="353" t="str">
        <f t="shared" ref="BD531:BH531" si="2148">IF(BD336="","",BD336+60)</f>
        <v/>
      </c>
      <c r="BE531" s="353" t="str">
        <f t="shared" si="2148"/>
        <v/>
      </c>
      <c r="BF531" s="353" t="str">
        <f t="shared" si="2148"/>
        <v/>
      </c>
      <c r="BG531" s="353" t="str">
        <f t="shared" si="2148"/>
        <v/>
      </c>
      <c r="BH531" s="353" t="str">
        <f t="shared" si="2148"/>
        <v/>
      </c>
      <c r="BI531" s="146" t="str">
        <f t="shared" si="2070"/>
        <v/>
      </c>
      <c r="BJ531" s="352" t="str">
        <f t="shared" si="2071"/>
        <v/>
      </c>
      <c r="BK531" s="146" t="str">
        <f t="shared" si="2072"/>
        <v/>
      </c>
      <c r="BL531" s="25">
        <f t="shared" si="1894"/>
        <v>6080309</v>
      </c>
      <c r="BM531" s="146">
        <f t="shared" ref="BM531" si="2149">BM518</f>
        <v>1640</v>
      </c>
      <c r="BN531" s="146">
        <f t="shared" si="1966"/>
        <v>6</v>
      </c>
      <c r="BO531" s="146">
        <f t="shared" ref="BO531:BP531" si="2150">BO518</f>
        <v>3</v>
      </c>
      <c r="BP531" s="146">
        <f t="shared" si="2150"/>
        <v>9</v>
      </c>
      <c r="BQ531" s="146">
        <f>VLOOKUP(IF(A531=1,0,A531),宝石属性!$B$26:$D$41,2,0)</f>
        <v>10</v>
      </c>
      <c r="BR531" s="146">
        <f>VLOOKUP(IF(A531=1,0,A531),宝石属性!$B$26:$D$41,3,0)</f>
        <v>2</v>
      </c>
      <c r="BS531" s="146">
        <f t="shared" ref="BS531:BV531" si="2151">IF(BS518="","",BS518)</f>
        <v>2</v>
      </c>
      <c r="BT531" s="146">
        <f t="shared" si="2151"/>
        <v>3</v>
      </c>
      <c r="BU531" s="146" t="str">
        <f t="shared" si="2151"/>
        <v/>
      </c>
      <c r="BV531" s="146" t="str">
        <f t="shared" si="2151"/>
        <v/>
      </c>
      <c r="BW531" s="357">
        <f t="shared" si="1902"/>
        <v>2009</v>
      </c>
      <c r="BX531" s="357" t="str">
        <f t="shared" si="1903"/>
        <v/>
      </c>
    </row>
    <row r="532" spans="1:76" s="353" customFormat="1">
      <c r="A532" s="120">
        <f t="shared" si="2060"/>
        <v>80</v>
      </c>
      <c r="B532" s="120" t="s">
        <v>1110</v>
      </c>
      <c r="C532" s="120" t="str">
        <f t="shared" si="1977"/>
        <v>女头饰</v>
      </c>
      <c r="D532" s="120" t="str">
        <f t="shared" si="1892"/>
        <v>80级蓝装女头饰</v>
      </c>
      <c r="E532" s="120">
        <f>VLOOKUP($C532,$C$3:$M$15,COLUMNS($C$3:H$15),0)</f>
        <v>90</v>
      </c>
      <c r="F532" s="120" t="str">
        <f>VLOOKUP($C532,$C$3:$M$15,COLUMNS($C$3:I$15),0)</f>
        <v>maxmp_value</v>
      </c>
      <c r="G532" s="120">
        <f>VLOOKUP($C532,$C$3:$M$15,COLUMNS($C$3:J$15),0)</f>
        <v>140</v>
      </c>
      <c r="H532" s="120" t="str">
        <f>VLOOKUP($C532,$C$3:$M$15,COLUMNS($C$3:K$15),0)</f>
        <v>defend_value</v>
      </c>
      <c r="I532" s="120" t="str">
        <f>VLOOKUP($C532,$C$3:$M$15,COLUMNS($C$3:L$15),0)</f>
        <v/>
      </c>
      <c r="J532" s="120" t="str">
        <f>VLOOKUP($C532,$C$3:$M$15,COLUMNS($C$3:M$15),0)</f>
        <v/>
      </c>
      <c r="K532" s="344">
        <f t="shared" si="1978"/>
        <v>499</v>
      </c>
      <c r="L532" s="344">
        <f t="shared" si="1979"/>
        <v>506</v>
      </c>
      <c r="M532" s="344">
        <f t="shared" si="1980"/>
        <v>506</v>
      </c>
      <c r="N532" s="344">
        <f t="shared" si="1981"/>
        <v>514</v>
      </c>
      <c r="O532" s="344">
        <f t="shared" si="1982"/>
        <v>514</v>
      </c>
      <c r="P532" s="344">
        <f t="shared" si="1983"/>
        <v>522</v>
      </c>
      <c r="Q532" s="344">
        <f t="shared" si="1984"/>
        <v>522</v>
      </c>
      <c r="R532" s="344">
        <f t="shared" si="1985"/>
        <v>530</v>
      </c>
      <c r="S532" s="344">
        <f t="shared" si="1986"/>
        <v>530</v>
      </c>
      <c r="T532" s="344">
        <f t="shared" si="1987"/>
        <v>538</v>
      </c>
      <c r="U532" s="356">
        <v>3600</v>
      </c>
      <c r="V532" s="356">
        <v>2800</v>
      </c>
      <c r="W532" s="356">
        <v>2000</v>
      </c>
      <c r="X532" s="356">
        <v>1200</v>
      </c>
      <c r="Y532" s="356">
        <v>400</v>
      </c>
      <c r="Z532" s="344">
        <f t="shared" si="1988"/>
        <v>75</v>
      </c>
      <c r="AA532" s="344">
        <f t="shared" si="1989"/>
        <v>76</v>
      </c>
      <c r="AB532" s="344">
        <f t="shared" si="1990"/>
        <v>76</v>
      </c>
      <c r="AC532" s="344">
        <f t="shared" si="1991"/>
        <v>77</v>
      </c>
      <c r="AD532" s="344">
        <f t="shared" si="1992"/>
        <v>77</v>
      </c>
      <c r="AE532" s="344">
        <f t="shared" si="1993"/>
        <v>78</v>
      </c>
      <c r="AF532" s="344">
        <f t="shared" si="1994"/>
        <v>78</v>
      </c>
      <c r="AG532" s="344">
        <f t="shared" si="1995"/>
        <v>80</v>
      </c>
      <c r="AH532" s="344">
        <f t="shared" si="1996"/>
        <v>80</v>
      </c>
      <c r="AI532" s="344">
        <f t="shared" si="1997"/>
        <v>81</v>
      </c>
      <c r="AJ532" s="356">
        <v>3600</v>
      </c>
      <c r="AK532" s="356">
        <v>2800</v>
      </c>
      <c r="AL532" s="356">
        <v>2000</v>
      </c>
      <c r="AM532" s="356">
        <v>1200</v>
      </c>
      <c r="AN532" s="356">
        <v>400</v>
      </c>
      <c r="AO532" s="344" t="str">
        <f t="shared" si="1998"/>
        <v/>
      </c>
      <c r="AP532" s="344" t="str">
        <f t="shared" si="1999"/>
        <v/>
      </c>
      <c r="AQ532" s="344" t="str">
        <f t="shared" si="2000"/>
        <v/>
      </c>
      <c r="AR532" s="344" t="str">
        <f t="shared" si="2001"/>
        <v/>
      </c>
      <c r="AS532" s="344" t="str">
        <f t="shared" si="2002"/>
        <v/>
      </c>
      <c r="AT532" s="344" t="str">
        <f t="shared" si="2003"/>
        <v/>
      </c>
      <c r="AU532" s="344" t="str">
        <f t="shared" si="2004"/>
        <v/>
      </c>
      <c r="AV532" s="344" t="str">
        <f t="shared" si="2005"/>
        <v/>
      </c>
      <c r="AW532" s="344" t="str">
        <f t="shared" si="2006"/>
        <v/>
      </c>
      <c r="AX532" s="344" t="str">
        <f t="shared" si="2007"/>
        <v/>
      </c>
      <c r="AY532" s="356">
        <v>3600</v>
      </c>
      <c r="AZ532" s="356">
        <v>2800</v>
      </c>
      <c r="BA532" s="356">
        <v>2000</v>
      </c>
      <c r="BB532" s="356">
        <v>1200</v>
      </c>
      <c r="BC532" s="356">
        <v>400</v>
      </c>
      <c r="BD532" s="353" t="str">
        <f t="shared" ref="BD532:BH532" si="2152">IF(BD337="","",BD337+60)</f>
        <v/>
      </c>
      <c r="BE532" s="353" t="str">
        <f t="shared" si="2152"/>
        <v/>
      </c>
      <c r="BF532" s="353" t="str">
        <f t="shared" si="2152"/>
        <v/>
      </c>
      <c r="BG532" s="353" t="str">
        <f t="shared" si="2152"/>
        <v/>
      </c>
      <c r="BH532" s="353" t="str">
        <f t="shared" si="2152"/>
        <v/>
      </c>
      <c r="BI532" s="146" t="str">
        <f t="shared" si="2070"/>
        <v/>
      </c>
      <c r="BJ532" s="352" t="str">
        <f t="shared" si="2071"/>
        <v/>
      </c>
      <c r="BK532" s="146" t="str">
        <f t="shared" si="2072"/>
        <v/>
      </c>
      <c r="BL532" s="25">
        <f t="shared" si="1894"/>
        <v>6080310</v>
      </c>
      <c r="BM532" s="146">
        <f t="shared" ref="BM532" si="2153">BM519</f>
        <v>1384</v>
      </c>
      <c r="BN532" s="146">
        <f t="shared" si="1966"/>
        <v>6</v>
      </c>
      <c r="BO532" s="146">
        <f t="shared" ref="BO532:BP532" si="2154">BO519</f>
        <v>3</v>
      </c>
      <c r="BP532" s="146">
        <f t="shared" si="2154"/>
        <v>10</v>
      </c>
      <c r="BQ532" s="146">
        <f>VLOOKUP(IF(A532=1,0,A532),宝石属性!$B$26:$D$41,2,0)</f>
        <v>10</v>
      </c>
      <c r="BR532" s="146">
        <f>VLOOKUP(IF(A532=1,0,A532),宝石属性!$B$26:$D$41,3,0)</f>
        <v>2</v>
      </c>
      <c r="BS532" s="146">
        <f t="shared" ref="BS532:BV532" si="2155">IF(BS519="","",BS519)</f>
        <v>2</v>
      </c>
      <c r="BT532" s="146">
        <f t="shared" si="2155"/>
        <v>3</v>
      </c>
      <c r="BU532" s="146" t="str">
        <f t="shared" si="2155"/>
        <v/>
      </c>
      <c r="BV532" s="146" t="str">
        <f t="shared" si="2155"/>
        <v/>
      </c>
      <c r="BW532" s="357">
        <f t="shared" si="1902"/>
        <v>2009</v>
      </c>
      <c r="BX532" s="357" t="str">
        <f t="shared" si="1903"/>
        <v/>
      </c>
    </row>
    <row r="533" spans="1:76" s="353" customFormat="1">
      <c r="A533" s="120">
        <f t="shared" si="2060"/>
        <v>80</v>
      </c>
      <c r="B533" s="120" t="s">
        <v>1110</v>
      </c>
      <c r="C533" s="120" t="str">
        <f t="shared" si="1977"/>
        <v>项链</v>
      </c>
      <c r="D533" s="120" t="str">
        <f t="shared" si="1892"/>
        <v>80级蓝装项链</v>
      </c>
      <c r="E533" s="120">
        <f>VLOOKUP($C533,$C$3:$M$15,COLUMNS($C$3:H$15),0)</f>
        <v>150</v>
      </c>
      <c r="F533" s="120" t="str">
        <f>VLOOKUP($C533,$C$3:$M$15,COLUMNS($C$3:I$15),0)</f>
        <v>magicattack_value</v>
      </c>
      <c r="G533" s="120">
        <f>VLOOKUP($C533,$C$3:$M$15,COLUMNS($C$3:J$15),0)</f>
        <v>160</v>
      </c>
      <c r="H533" s="120" t="str">
        <f>VLOOKUP($C533,$C$3:$M$15,COLUMNS($C$3:K$15),0)</f>
        <v>magicdef_value</v>
      </c>
      <c r="I533" s="120" t="str">
        <f>VLOOKUP($C533,$C$3:$M$15,COLUMNS($C$3:L$15),0)</f>
        <v/>
      </c>
      <c r="J533" s="120" t="str">
        <f>VLOOKUP($C533,$C$3:$M$15,COLUMNS($C$3:M$15),0)</f>
        <v/>
      </c>
      <c r="K533" s="344">
        <f t="shared" si="1978"/>
        <v>137</v>
      </c>
      <c r="L533" s="344">
        <f t="shared" si="1979"/>
        <v>139</v>
      </c>
      <c r="M533" s="344">
        <f t="shared" si="1980"/>
        <v>139</v>
      </c>
      <c r="N533" s="344">
        <f t="shared" si="1981"/>
        <v>141</v>
      </c>
      <c r="O533" s="344">
        <f t="shared" si="1982"/>
        <v>141</v>
      </c>
      <c r="P533" s="344">
        <f t="shared" si="1983"/>
        <v>144</v>
      </c>
      <c r="Q533" s="344">
        <f t="shared" si="1984"/>
        <v>144</v>
      </c>
      <c r="R533" s="344">
        <f t="shared" si="1985"/>
        <v>146</v>
      </c>
      <c r="S533" s="344">
        <f t="shared" si="1986"/>
        <v>146</v>
      </c>
      <c r="T533" s="344">
        <f t="shared" si="1987"/>
        <v>148</v>
      </c>
      <c r="U533" s="356">
        <v>3600</v>
      </c>
      <c r="V533" s="356">
        <v>2800</v>
      </c>
      <c r="W533" s="356">
        <v>2000</v>
      </c>
      <c r="X533" s="356">
        <v>1200</v>
      </c>
      <c r="Y533" s="356">
        <v>400</v>
      </c>
      <c r="Z533" s="344">
        <f t="shared" si="1988"/>
        <v>73</v>
      </c>
      <c r="AA533" s="344">
        <f t="shared" si="1989"/>
        <v>74</v>
      </c>
      <c r="AB533" s="344">
        <f t="shared" si="1990"/>
        <v>74</v>
      </c>
      <c r="AC533" s="344">
        <f t="shared" si="1991"/>
        <v>75</v>
      </c>
      <c r="AD533" s="344">
        <f t="shared" si="1992"/>
        <v>75</v>
      </c>
      <c r="AE533" s="344">
        <f t="shared" si="1993"/>
        <v>76</v>
      </c>
      <c r="AF533" s="344">
        <f t="shared" si="1994"/>
        <v>76</v>
      </c>
      <c r="AG533" s="344">
        <f t="shared" si="1995"/>
        <v>78</v>
      </c>
      <c r="AH533" s="344">
        <f t="shared" si="1996"/>
        <v>78</v>
      </c>
      <c r="AI533" s="344">
        <f t="shared" si="1997"/>
        <v>79</v>
      </c>
      <c r="AJ533" s="356">
        <v>3600</v>
      </c>
      <c r="AK533" s="356">
        <v>2800</v>
      </c>
      <c r="AL533" s="356">
        <v>2000</v>
      </c>
      <c r="AM533" s="356">
        <v>1200</v>
      </c>
      <c r="AN533" s="356">
        <v>400</v>
      </c>
      <c r="AO533" s="344" t="str">
        <f t="shared" si="1998"/>
        <v/>
      </c>
      <c r="AP533" s="344" t="str">
        <f t="shared" si="1999"/>
        <v/>
      </c>
      <c r="AQ533" s="344" t="str">
        <f t="shared" si="2000"/>
        <v/>
      </c>
      <c r="AR533" s="344" t="str">
        <f t="shared" si="2001"/>
        <v/>
      </c>
      <c r="AS533" s="344" t="str">
        <f t="shared" si="2002"/>
        <v/>
      </c>
      <c r="AT533" s="344" t="str">
        <f t="shared" si="2003"/>
        <v/>
      </c>
      <c r="AU533" s="344" t="str">
        <f t="shared" si="2004"/>
        <v/>
      </c>
      <c r="AV533" s="344" t="str">
        <f t="shared" si="2005"/>
        <v/>
      </c>
      <c r="AW533" s="344" t="str">
        <f t="shared" si="2006"/>
        <v/>
      </c>
      <c r="AX533" s="344" t="str">
        <f t="shared" si="2007"/>
        <v/>
      </c>
      <c r="AY533" s="356">
        <v>3600</v>
      </c>
      <c r="AZ533" s="356">
        <v>2800</v>
      </c>
      <c r="BA533" s="356">
        <v>2000</v>
      </c>
      <c r="BB533" s="356">
        <v>1200</v>
      </c>
      <c r="BC533" s="356">
        <v>400</v>
      </c>
      <c r="BD533" s="353" t="str">
        <f t="shared" ref="BD533:BH533" si="2156">IF(BD338="","",BD338+60)</f>
        <v/>
      </c>
      <c r="BE533" s="353" t="str">
        <f t="shared" si="2156"/>
        <v/>
      </c>
      <c r="BF533" s="353" t="str">
        <f t="shared" si="2156"/>
        <v/>
      </c>
      <c r="BG533" s="353" t="str">
        <f t="shared" si="2156"/>
        <v/>
      </c>
      <c r="BH533" s="353" t="str">
        <f t="shared" si="2156"/>
        <v/>
      </c>
      <c r="BI533" s="146" t="str">
        <f t="shared" si="2070"/>
        <v/>
      </c>
      <c r="BJ533" s="352" t="str">
        <f t="shared" si="2071"/>
        <v/>
      </c>
      <c r="BK533" s="146" t="str">
        <f t="shared" si="2072"/>
        <v/>
      </c>
      <c r="BL533" s="25">
        <f t="shared" si="1894"/>
        <v>6080411</v>
      </c>
      <c r="BM533" s="146">
        <f t="shared" ref="BM533" si="2157">BM520</f>
        <v>40</v>
      </c>
      <c r="BN533" s="146">
        <f t="shared" si="1966"/>
        <v>6</v>
      </c>
      <c r="BO533" s="146">
        <f t="shared" ref="BO533:BP533" si="2158">BO520</f>
        <v>4</v>
      </c>
      <c r="BP533" s="146">
        <f t="shared" si="2158"/>
        <v>11</v>
      </c>
      <c r="BQ533" s="146">
        <f>VLOOKUP(IF(A533=1,0,A533),宝石属性!$B$26:$D$41,2,0)</f>
        <v>10</v>
      </c>
      <c r="BR533" s="146">
        <f>VLOOKUP(IF(A533=1,0,A533),宝石属性!$B$26:$D$41,3,0)</f>
        <v>2</v>
      </c>
      <c r="BS533" s="146">
        <f t="shared" ref="BS533:BV533" si="2159">IF(BS520="","",BS520)</f>
        <v>4</v>
      </c>
      <c r="BT533" s="146">
        <f t="shared" si="2159"/>
        <v>5</v>
      </c>
      <c r="BU533" s="146" t="str">
        <f t="shared" si="2159"/>
        <v/>
      </c>
      <c r="BV533" s="146" t="str">
        <f t="shared" si="2159"/>
        <v/>
      </c>
      <c r="BW533" s="357">
        <f t="shared" si="1902"/>
        <v>2012</v>
      </c>
      <c r="BX533" s="357" t="str">
        <f t="shared" si="1903"/>
        <v/>
      </c>
    </row>
    <row r="534" spans="1:76" s="353" customFormat="1">
      <c r="A534" s="120">
        <f t="shared" si="2060"/>
        <v>80</v>
      </c>
      <c r="B534" s="120" t="s">
        <v>1110</v>
      </c>
      <c r="C534" s="120" t="str">
        <f t="shared" si="1977"/>
        <v>腰带</v>
      </c>
      <c r="D534" s="120" t="str">
        <f t="shared" si="1892"/>
        <v>80级蓝装腰带</v>
      </c>
      <c r="E534" s="120">
        <f>VLOOKUP($C534,$C$3:$M$15,COLUMNS($C$3:H$15),0)</f>
        <v>60</v>
      </c>
      <c r="F534" s="120" t="str">
        <f>VLOOKUP($C534,$C$3:$M$15,COLUMNS($C$3:I$15),0)</f>
        <v>maxhp_value</v>
      </c>
      <c r="G534" s="120">
        <f>VLOOKUP($C534,$C$3:$M$15,COLUMNS($C$3:J$15),0)</f>
        <v>140</v>
      </c>
      <c r="H534" s="120" t="str">
        <f>VLOOKUP($C534,$C$3:$M$15,COLUMNS($C$3:K$15),0)</f>
        <v>defend_value</v>
      </c>
      <c r="I534" s="120" t="str">
        <f>VLOOKUP($C534,$C$3:$M$15,COLUMNS($C$3:L$15),0)</f>
        <v/>
      </c>
      <c r="J534" s="120" t="str">
        <f>VLOOKUP($C534,$C$3:$M$15,COLUMNS($C$3:M$15),0)</f>
        <v/>
      </c>
      <c r="K534" s="344">
        <f t="shared" si="1978"/>
        <v>598</v>
      </c>
      <c r="L534" s="344">
        <f t="shared" si="1979"/>
        <v>608</v>
      </c>
      <c r="M534" s="344">
        <f t="shared" si="1980"/>
        <v>608</v>
      </c>
      <c r="N534" s="344">
        <f t="shared" si="1981"/>
        <v>617</v>
      </c>
      <c r="O534" s="344">
        <f t="shared" si="1982"/>
        <v>617</v>
      </c>
      <c r="P534" s="344">
        <f t="shared" si="1983"/>
        <v>627</v>
      </c>
      <c r="Q534" s="344">
        <f t="shared" si="1984"/>
        <v>627</v>
      </c>
      <c r="R534" s="344">
        <f t="shared" si="1985"/>
        <v>636</v>
      </c>
      <c r="S534" s="344">
        <f t="shared" si="1986"/>
        <v>636</v>
      </c>
      <c r="T534" s="344">
        <f t="shared" si="1987"/>
        <v>646</v>
      </c>
      <c r="U534" s="356">
        <v>3600</v>
      </c>
      <c r="V534" s="356">
        <v>2800</v>
      </c>
      <c r="W534" s="356">
        <v>2000</v>
      </c>
      <c r="X534" s="356">
        <v>1200</v>
      </c>
      <c r="Y534" s="356">
        <v>400</v>
      </c>
      <c r="Z534" s="344">
        <f t="shared" si="1988"/>
        <v>50</v>
      </c>
      <c r="AA534" s="344">
        <f t="shared" si="1989"/>
        <v>51</v>
      </c>
      <c r="AB534" s="344">
        <f t="shared" si="1990"/>
        <v>51</v>
      </c>
      <c r="AC534" s="344">
        <f t="shared" si="1991"/>
        <v>51</v>
      </c>
      <c r="AD534" s="344">
        <f t="shared" si="1992"/>
        <v>51</v>
      </c>
      <c r="AE534" s="344">
        <f t="shared" si="1993"/>
        <v>52</v>
      </c>
      <c r="AF534" s="344">
        <f t="shared" si="1994"/>
        <v>52</v>
      </c>
      <c r="AG534" s="344">
        <f t="shared" si="1995"/>
        <v>53</v>
      </c>
      <c r="AH534" s="344">
        <f t="shared" si="1996"/>
        <v>53</v>
      </c>
      <c r="AI534" s="344">
        <f t="shared" si="1997"/>
        <v>54</v>
      </c>
      <c r="AJ534" s="356">
        <v>3600</v>
      </c>
      <c r="AK534" s="356">
        <v>2800</v>
      </c>
      <c r="AL534" s="356">
        <v>2000</v>
      </c>
      <c r="AM534" s="356">
        <v>1200</v>
      </c>
      <c r="AN534" s="356">
        <v>400</v>
      </c>
      <c r="AO534" s="344" t="str">
        <f t="shared" si="1998"/>
        <v/>
      </c>
      <c r="AP534" s="344" t="str">
        <f t="shared" si="1999"/>
        <v/>
      </c>
      <c r="AQ534" s="344" t="str">
        <f t="shared" si="2000"/>
        <v/>
      </c>
      <c r="AR534" s="344" t="str">
        <f t="shared" si="2001"/>
        <v/>
      </c>
      <c r="AS534" s="344" t="str">
        <f t="shared" si="2002"/>
        <v/>
      </c>
      <c r="AT534" s="344" t="str">
        <f t="shared" si="2003"/>
        <v/>
      </c>
      <c r="AU534" s="344" t="str">
        <f t="shared" si="2004"/>
        <v/>
      </c>
      <c r="AV534" s="344" t="str">
        <f t="shared" si="2005"/>
        <v/>
      </c>
      <c r="AW534" s="344" t="str">
        <f t="shared" si="2006"/>
        <v/>
      </c>
      <c r="AX534" s="344" t="str">
        <f t="shared" si="2007"/>
        <v/>
      </c>
      <c r="AY534" s="356">
        <v>3600</v>
      </c>
      <c r="AZ534" s="356">
        <v>2800</v>
      </c>
      <c r="BA534" s="356">
        <v>2000</v>
      </c>
      <c r="BB534" s="356">
        <v>1200</v>
      </c>
      <c r="BC534" s="356">
        <v>400</v>
      </c>
      <c r="BD534" s="353" t="str">
        <f t="shared" ref="BD534:BH534" si="2160">IF(BD339="","",BD339+60)</f>
        <v/>
      </c>
      <c r="BE534" s="353" t="str">
        <f t="shared" si="2160"/>
        <v/>
      </c>
      <c r="BF534" s="353" t="str">
        <f t="shared" si="2160"/>
        <v/>
      </c>
      <c r="BG534" s="353" t="str">
        <f t="shared" si="2160"/>
        <v/>
      </c>
      <c r="BH534" s="353" t="str">
        <f t="shared" si="2160"/>
        <v/>
      </c>
      <c r="BI534" s="146" t="str">
        <f t="shared" si="2070"/>
        <v/>
      </c>
      <c r="BJ534" s="352" t="str">
        <f t="shared" si="2071"/>
        <v/>
      </c>
      <c r="BK534" s="146" t="str">
        <f t="shared" si="2072"/>
        <v/>
      </c>
      <c r="BL534" s="25">
        <f t="shared" si="1894"/>
        <v>6080512</v>
      </c>
      <c r="BM534" s="146">
        <f t="shared" ref="BM534" si="2161">BM521</f>
        <v>72</v>
      </c>
      <c r="BN534" s="146">
        <f t="shared" si="1966"/>
        <v>6</v>
      </c>
      <c r="BO534" s="146">
        <f t="shared" ref="BO534:BP534" si="2162">BO521</f>
        <v>5</v>
      </c>
      <c r="BP534" s="146">
        <f t="shared" si="2162"/>
        <v>12</v>
      </c>
      <c r="BQ534" s="146">
        <f>VLOOKUP(IF(A534=1,0,A534),宝石属性!$B$26:$D$41,2,0)</f>
        <v>10</v>
      </c>
      <c r="BR534" s="146">
        <f>VLOOKUP(IF(A534=1,0,A534),宝石属性!$B$26:$D$41,3,0)</f>
        <v>2</v>
      </c>
      <c r="BS534" s="146">
        <f t="shared" ref="BS534:BV534" si="2163">IF(BS521="","",BS521)</f>
        <v>1</v>
      </c>
      <c r="BT534" s="146">
        <f t="shared" si="2163"/>
        <v>6</v>
      </c>
      <c r="BU534" s="146">
        <f t="shared" si="2163"/>
        <v>9</v>
      </c>
      <c r="BV534" s="146" t="str">
        <f t="shared" si="2163"/>
        <v/>
      </c>
      <c r="BW534" s="357">
        <f t="shared" si="1902"/>
        <v>2015</v>
      </c>
      <c r="BX534" s="357" t="str">
        <f t="shared" si="1903"/>
        <v/>
      </c>
    </row>
    <row r="535" spans="1:76" s="353" customFormat="1">
      <c r="A535" s="120">
        <f t="shared" si="2060"/>
        <v>80</v>
      </c>
      <c r="B535" s="120" t="s">
        <v>1110</v>
      </c>
      <c r="C535" s="120" t="str">
        <f t="shared" si="1977"/>
        <v>鞋子</v>
      </c>
      <c r="D535" s="120" t="str">
        <f t="shared" si="1892"/>
        <v>80级蓝装鞋子</v>
      </c>
      <c r="E535" s="120">
        <f>VLOOKUP($C535,$C$3:$M$15,COLUMNS($C$3:H$15),0)</f>
        <v>160</v>
      </c>
      <c r="F535" s="120" t="str">
        <f>VLOOKUP($C535,$C$3:$M$15,COLUMNS($C$3:I$15),0)</f>
        <v>magicdef_value</v>
      </c>
      <c r="G535" s="120">
        <f>VLOOKUP($C535,$C$3:$M$15,COLUMNS($C$3:J$15),0)</f>
        <v>200</v>
      </c>
      <c r="H535" s="120" t="str">
        <f>VLOOKUP($C535,$C$3:$M$15,COLUMNS($C$3:K$15),0)</f>
        <v>speed_value</v>
      </c>
      <c r="I535" s="120" t="str">
        <f>VLOOKUP($C535,$C$3:$M$15,COLUMNS($C$3:L$15),0)</f>
        <v/>
      </c>
      <c r="J535" s="120" t="str">
        <f>VLOOKUP($C535,$C$3:$M$15,COLUMNS($C$3:M$15),0)</f>
        <v/>
      </c>
      <c r="K535" s="344">
        <f t="shared" si="1978"/>
        <v>73</v>
      </c>
      <c r="L535" s="344">
        <f t="shared" si="1979"/>
        <v>74</v>
      </c>
      <c r="M535" s="344">
        <f t="shared" si="1980"/>
        <v>74</v>
      </c>
      <c r="N535" s="344">
        <f t="shared" si="1981"/>
        <v>75</v>
      </c>
      <c r="O535" s="344">
        <f t="shared" si="1982"/>
        <v>75</v>
      </c>
      <c r="P535" s="344">
        <f t="shared" si="1983"/>
        <v>76</v>
      </c>
      <c r="Q535" s="344">
        <f t="shared" si="1984"/>
        <v>76</v>
      </c>
      <c r="R535" s="344">
        <f t="shared" si="1985"/>
        <v>78</v>
      </c>
      <c r="S535" s="344">
        <f t="shared" si="1986"/>
        <v>78</v>
      </c>
      <c r="T535" s="344">
        <f t="shared" si="1987"/>
        <v>79</v>
      </c>
      <c r="U535" s="356">
        <v>3600</v>
      </c>
      <c r="V535" s="356">
        <v>2800</v>
      </c>
      <c r="W535" s="356">
        <v>2000</v>
      </c>
      <c r="X535" s="356">
        <v>1200</v>
      </c>
      <c r="Y535" s="356">
        <v>400</v>
      </c>
      <c r="Z535" s="344">
        <f t="shared" si="1988"/>
        <v>62</v>
      </c>
      <c r="AA535" s="344">
        <f t="shared" si="1989"/>
        <v>64</v>
      </c>
      <c r="AB535" s="344">
        <f t="shared" si="1990"/>
        <v>64</v>
      </c>
      <c r="AC535" s="344">
        <f t="shared" si="1991"/>
        <v>67</v>
      </c>
      <c r="AD535" s="344">
        <f t="shared" si="1992"/>
        <v>67</v>
      </c>
      <c r="AE535" s="344">
        <f t="shared" si="1993"/>
        <v>69</v>
      </c>
      <c r="AF535" s="344">
        <f t="shared" si="1994"/>
        <v>69</v>
      </c>
      <c r="AG535" s="344">
        <f t="shared" si="1995"/>
        <v>71</v>
      </c>
      <c r="AH535" s="344">
        <f t="shared" si="1996"/>
        <v>71</v>
      </c>
      <c r="AI535" s="344">
        <f t="shared" si="1997"/>
        <v>73</v>
      </c>
      <c r="AJ535" s="356">
        <v>3600</v>
      </c>
      <c r="AK535" s="356">
        <v>2800</v>
      </c>
      <c r="AL535" s="356">
        <v>2000</v>
      </c>
      <c r="AM535" s="356">
        <v>1200</v>
      </c>
      <c r="AN535" s="356">
        <v>400</v>
      </c>
      <c r="AO535" s="344" t="str">
        <f t="shared" si="1998"/>
        <v/>
      </c>
      <c r="AP535" s="344" t="str">
        <f t="shared" si="1999"/>
        <v/>
      </c>
      <c r="AQ535" s="344" t="str">
        <f t="shared" si="2000"/>
        <v/>
      </c>
      <c r="AR535" s="344" t="str">
        <f t="shared" si="2001"/>
        <v/>
      </c>
      <c r="AS535" s="344" t="str">
        <f t="shared" si="2002"/>
        <v/>
      </c>
      <c r="AT535" s="344" t="str">
        <f t="shared" si="2003"/>
        <v/>
      </c>
      <c r="AU535" s="344" t="str">
        <f t="shared" si="2004"/>
        <v/>
      </c>
      <c r="AV535" s="344" t="str">
        <f t="shared" si="2005"/>
        <v/>
      </c>
      <c r="AW535" s="344" t="str">
        <f t="shared" si="2006"/>
        <v/>
      </c>
      <c r="AX535" s="344" t="str">
        <f t="shared" si="2007"/>
        <v/>
      </c>
      <c r="AY535" s="356">
        <v>3600</v>
      </c>
      <c r="AZ535" s="356">
        <v>2800</v>
      </c>
      <c r="BA535" s="356">
        <v>2000</v>
      </c>
      <c r="BB535" s="356">
        <v>1200</v>
      </c>
      <c r="BC535" s="356">
        <v>400</v>
      </c>
      <c r="BD535" s="353" t="str">
        <f t="shared" ref="BD535:BH535" si="2164">IF(BD340="","",BD340+60)</f>
        <v/>
      </c>
      <c r="BE535" s="353" t="str">
        <f t="shared" si="2164"/>
        <v/>
      </c>
      <c r="BF535" s="353" t="str">
        <f t="shared" si="2164"/>
        <v/>
      </c>
      <c r="BG535" s="353" t="str">
        <f t="shared" si="2164"/>
        <v/>
      </c>
      <c r="BH535" s="353" t="str">
        <f t="shared" si="2164"/>
        <v/>
      </c>
      <c r="BI535" s="146" t="str">
        <f t="shared" si="2070"/>
        <v/>
      </c>
      <c r="BJ535" s="352" t="str">
        <f t="shared" si="2071"/>
        <v/>
      </c>
      <c r="BK535" s="146" t="str">
        <f t="shared" si="2072"/>
        <v/>
      </c>
      <c r="BL535" s="25">
        <f t="shared" si="1894"/>
        <v>6080613</v>
      </c>
      <c r="BM535" s="146">
        <f t="shared" ref="BM535" si="2165">BM522</f>
        <v>88</v>
      </c>
      <c r="BN535" s="146">
        <f t="shared" si="1966"/>
        <v>6</v>
      </c>
      <c r="BO535" s="146">
        <f t="shared" ref="BO535:BP535" si="2166">BO522</f>
        <v>6</v>
      </c>
      <c r="BP535" s="146">
        <f t="shared" si="2166"/>
        <v>13</v>
      </c>
      <c r="BQ535" s="146">
        <f>VLOOKUP(IF(A535=1,0,A535),宝石属性!$B$26:$D$41,2,0)</f>
        <v>10</v>
      </c>
      <c r="BR535" s="146">
        <f>VLOOKUP(IF(A535=1,0,A535),宝石属性!$B$26:$D$41,3,0)</f>
        <v>2</v>
      </c>
      <c r="BS535" s="146">
        <f t="shared" ref="BS535:BV535" si="2167">IF(BS522="","",BS522)</f>
        <v>6</v>
      </c>
      <c r="BT535" s="146">
        <f t="shared" si="2167"/>
        <v>9</v>
      </c>
      <c r="BU535" s="146" t="str">
        <f t="shared" si="2167"/>
        <v/>
      </c>
      <c r="BV535" s="146" t="str">
        <f t="shared" si="2167"/>
        <v/>
      </c>
      <c r="BW535" s="357">
        <f t="shared" si="1902"/>
        <v>2018</v>
      </c>
      <c r="BX535" s="357" t="str">
        <f t="shared" si="1903"/>
        <v/>
      </c>
    </row>
    <row r="536" spans="1:76" s="353" customFormat="1">
      <c r="A536" s="120">
        <f t="shared" si="2060"/>
        <v>90</v>
      </c>
      <c r="B536" s="120" t="s">
        <v>1110</v>
      </c>
      <c r="C536" s="120" t="str">
        <f t="shared" si="1977"/>
        <v>剑</v>
      </c>
      <c r="D536" s="120" t="str">
        <f t="shared" si="1892"/>
        <v>90级蓝装剑</v>
      </c>
      <c r="E536" s="120">
        <f>VLOOKUP($C536,$C$3:$M$15,COLUMNS($C$3:H$15),0)</f>
        <v>130</v>
      </c>
      <c r="F536" s="120" t="str">
        <f>VLOOKUP($C536,$C$3:$M$15,COLUMNS($C$3:I$15),0)</f>
        <v>phyattack_value</v>
      </c>
      <c r="G536" s="120">
        <f>VLOOKUP($C536,$C$3:$M$15,COLUMNS($C$3:J$15),0)</f>
        <v>150</v>
      </c>
      <c r="H536" s="120" t="str">
        <f>VLOOKUP($C536,$C$3:$M$15,COLUMNS($C$3:K$15),0)</f>
        <v>magicattack_value</v>
      </c>
      <c r="I536" s="120">
        <f>VLOOKUP($C536,$C$3:$M$15,COLUMNS($C$3:L$15),0)</f>
        <v>170</v>
      </c>
      <c r="J536" s="120" t="str">
        <f>VLOOKUP($C536,$C$3:$M$15,COLUMNS($C$3:M$15),0)</f>
        <v>medical_value</v>
      </c>
      <c r="K536" s="344">
        <f t="shared" si="1978"/>
        <v>561</v>
      </c>
      <c r="L536" s="344">
        <f t="shared" si="1979"/>
        <v>570</v>
      </c>
      <c r="M536" s="344">
        <f t="shared" si="1980"/>
        <v>570</v>
      </c>
      <c r="N536" s="344">
        <f t="shared" si="1981"/>
        <v>579</v>
      </c>
      <c r="O536" s="344">
        <f t="shared" si="1982"/>
        <v>579</v>
      </c>
      <c r="P536" s="344">
        <f t="shared" si="1983"/>
        <v>587</v>
      </c>
      <c r="Q536" s="344">
        <f t="shared" si="1984"/>
        <v>587</v>
      </c>
      <c r="R536" s="344">
        <f t="shared" si="1985"/>
        <v>596</v>
      </c>
      <c r="S536" s="344">
        <f t="shared" si="1986"/>
        <v>596</v>
      </c>
      <c r="T536" s="344">
        <f t="shared" si="1987"/>
        <v>605</v>
      </c>
      <c r="U536" s="356">
        <v>3600</v>
      </c>
      <c r="V536" s="356">
        <v>2800</v>
      </c>
      <c r="W536" s="356">
        <v>2000</v>
      </c>
      <c r="X536" s="356">
        <v>1200</v>
      </c>
      <c r="Y536" s="356">
        <v>400</v>
      </c>
      <c r="Z536" s="344">
        <f t="shared" si="1988"/>
        <v>126</v>
      </c>
      <c r="AA536" s="344">
        <f t="shared" si="1989"/>
        <v>128</v>
      </c>
      <c r="AB536" s="344">
        <f t="shared" si="1990"/>
        <v>128</v>
      </c>
      <c r="AC536" s="344">
        <f t="shared" si="1991"/>
        <v>130</v>
      </c>
      <c r="AD536" s="344">
        <f t="shared" si="1992"/>
        <v>130</v>
      </c>
      <c r="AE536" s="344">
        <f t="shared" si="1993"/>
        <v>132</v>
      </c>
      <c r="AF536" s="344">
        <f t="shared" si="1994"/>
        <v>132</v>
      </c>
      <c r="AG536" s="344">
        <f t="shared" si="1995"/>
        <v>134</v>
      </c>
      <c r="AH536" s="344">
        <f t="shared" si="1996"/>
        <v>134</v>
      </c>
      <c r="AI536" s="344">
        <f t="shared" si="1997"/>
        <v>136</v>
      </c>
      <c r="AJ536" s="356">
        <v>3600</v>
      </c>
      <c r="AK536" s="356">
        <v>2800</v>
      </c>
      <c r="AL536" s="356">
        <v>2000</v>
      </c>
      <c r="AM536" s="356">
        <v>1200</v>
      </c>
      <c r="AN536" s="356">
        <v>400</v>
      </c>
      <c r="AO536" s="344">
        <f t="shared" si="1998"/>
        <v>162</v>
      </c>
      <c r="AP536" s="344">
        <f t="shared" si="1999"/>
        <v>167</v>
      </c>
      <c r="AQ536" s="344">
        <f t="shared" si="2000"/>
        <v>167</v>
      </c>
      <c r="AR536" s="344">
        <f t="shared" si="2001"/>
        <v>173</v>
      </c>
      <c r="AS536" s="344">
        <f t="shared" si="2002"/>
        <v>173</v>
      </c>
      <c r="AT536" s="344">
        <f t="shared" si="2003"/>
        <v>178</v>
      </c>
      <c r="AU536" s="344">
        <f t="shared" si="2004"/>
        <v>178</v>
      </c>
      <c r="AV536" s="344">
        <f t="shared" si="2005"/>
        <v>184</v>
      </c>
      <c r="AW536" s="344">
        <f t="shared" si="2006"/>
        <v>184</v>
      </c>
      <c r="AX536" s="344">
        <f t="shared" si="2007"/>
        <v>189</v>
      </c>
      <c r="AY536" s="356">
        <v>3600</v>
      </c>
      <c r="AZ536" s="356">
        <v>2800</v>
      </c>
      <c r="BA536" s="356">
        <v>2000</v>
      </c>
      <c r="BB536" s="356">
        <v>1200</v>
      </c>
      <c r="BC536" s="356">
        <v>400</v>
      </c>
      <c r="BD536" s="353">
        <f t="shared" ref="BD536:BH536" si="2168">IF(BD341="","",BD341+60)</f>
        <v>69</v>
      </c>
      <c r="BE536" s="353">
        <f t="shared" si="2168"/>
        <v>69</v>
      </c>
      <c r="BF536" s="353">
        <f t="shared" si="2168"/>
        <v>84</v>
      </c>
      <c r="BG536" s="353">
        <f t="shared" si="2168"/>
        <v>99</v>
      </c>
      <c r="BH536" s="353">
        <f t="shared" si="2168"/>
        <v>114</v>
      </c>
      <c r="BI536" s="146" t="str">
        <f t="shared" si="2070"/>
        <v>69;69</v>
      </c>
      <c r="BJ536" s="352">
        <f t="shared" si="2071"/>
        <v>84</v>
      </c>
      <c r="BK536" s="146" t="str">
        <f t="shared" si="2072"/>
        <v>99;114</v>
      </c>
      <c r="BL536" s="25">
        <f t="shared" si="1894"/>
        <v>6090101</v>
      </c>
      <c r="BM536" s="146">
        <f t="shared" ref="BM536" si="2169">BM523</f>
        <v>1288</v>
      </c>
      <c r="BN536" s="146">
        <f t="shared" si="1966"/>
        <v>6</v>
      </c>
      <c r="BO536" s="146">
        <f t="shared" ref="BO536:BP536" si="2170">BO523</f>
        <v>1</v>
      </c>
      <c r="BP536" s="146">
        <f t="shared" si="2170"/>
        <v>1</v>
      </c>
      <c r="BQ536" s="146">
        <f>VLOOKUP(IF(A536=1,0,A536),宝石属性!$B$26:$D$41,2,0)</f>
        <v>10</v>
      </c>
      <c r="BR536" s="146">
        <f>VLOOKUP(IF(A536=1,0,A536),宝石属性!$B$26:$D$41,3,0)</f>
        <v>2</v>
      </c>
      <c r="BS536" s="146">
        <f t="shared" ref="BS536:BV536" si="2171">IF(BS523="","",BS523)</f>
        <v>2</v>
      </c>
      <c r="BT536" s="146">
        <f t="shared" si="2171"/>
        <v>4</v>
      </c>
      <c r="BU536" s="146">
        <f t="shared" si="2171"/>
        <v>7</v>
      </c>
      <c r="BV536" s="146">
        <f t="shared" si="2171"/>
        <v>8</v>
      </c>
      <c r="BW536" s="357">
        <f t="shared" si="1902"/>
        <v>2003</v>
      </c>
      <c r="BX536" s="357" t="str">
        <f t="shared" si="1903"/>
        <v/>
      </c>
    </row>
    <row r="537" spans="1:76" s="353" customFormat="1">
      <c r="A537" s="120">
        <f t="shared" si="2060"/>
        <v>90</v>
      </c>
      <c r="B537" s="120" t="s">
        <v>1110</v>
      </c>
      <c r="C537" s="120" t="str">
        <f t="shared" si="1977"/>
        <v>锤</v>
      </c>
      <c r="D537" s="120" t="str">
        <f t="shared" si="1892"/>
        <v>90级蓝装锤</v>
      </c>
      <c r="E537" s="120">
        <f>VLOOKUP($C537,$C$3:$M$15,COLUMNS($C$3:H$15),0)</f>
        <v>130</v>
      </c>
      <c r="F537" s="120" t="str">
        <f>VLOOKUP($C537,$C$3:$M$15,COLUMNS($C$3:I$15),0)</f>
        <v>phyattack_value</v>
      </c>
      <c r="G537" s="120">
        <f>VLOOKUP($C537,$C$3:$M$15,COLUMNS($C$3:J$15),0)</f>
        <v>150</v>
      </c>
      <c r="H537" s="120" t="str">
        <f>VLOOKUP($C537,$C$3:$M$15,COLUMNS($C$3:K$15),0)</f>
        <v>magicattack_value</v>
      </c>
      <c r="I537" s="120">
        <f>VLOOKUP($C537,$C$3:$M$15,COLUMNS($C$3:L$15),0)</f>
        <v>170</v>
      </c>
      <c r="J537" s="120" t="str">
        <f>VLOOKUP($C537,$C$3:$M$15,COLUMNS($C$3:M$15),0)</f>
        <v>medical_value</v>
      </c>
      <c r="K537" s="344">
        <f t="shared" si="1978"/>
        <v>561</v>
      </c>
      <c r="L537" s="344">
        <f t="shared" si="1979"/>
        <v>570</v>
      </c>
      <c r="M537" s="344">
        <f t="shared" si="1980"/>
        <v>570</v>
      </c>
      <c r="N537" s="344">
        <f t="shared" si="1981"/>
        <v>579</v>
      </c>
      <c r="O537" s="344">
        <f t="shared" si="1982"/>
        <v>579</v>
      </c>
      <c r="P537" s="344">
        <f t="shared" si="1983"/>
        <v>587</v>
      </c>
      <c r="Q537" s="344">
        <f t="shared" si="1984"/>
        <v>587</v>
      </c>
      <c r="R537" s="344">
        <f t="shared" si="1985"/>
        <v>596</v>
      </c>
      <c r="S537" s="344">
        <f t="shared" si="1986"/>
        <v>596</v>
      </c>
      <c r="T537" s="344">
        <f t="shared" si="1987"/>
        <v>605</v>
      </c>
      <c r="U537" s="356">
        <v>3600</v>
      </c>
      <c r="V537" s="356">
        <v>2800</v>
      </c>
      <c r="W537" s="356">
        <v>2000</v>
      </c>
      <c r="X537" s="356">
        <v>1200</v>
      </c>
      <c r="Y537" s="356">
        <v>400</v>
      </c>
      <c r="Z537" s="344">
        <f t="shared" si="1988"/>
        <v>126</v>
      </c>
      <c r="AA537" s="344">
        <f t="shared" si="1989"/>
        <v>128</v>
      </c>
      <c r="AB537" s="344">
        <f t="shared" si="1990"/>
        <v>128</v>
      </c>
      <c r="AC537" s="344">
        <f t="shared" si="1991"/>
        <v>130</v>
      </c>
      <c r="AD537" s="344">
        <f t="shared" si="1992"/>
        <v>130</v>
      </c>
      <c r="AE537" s="344">
        <f t="shared" si="1993"/>
        <v>132</v>
      </c>
      <c r="AF537" s="344">
        <f t="shared" si="1994"/>
        <v>132</v>
      </c>
      <c r="AG537" s="344">
        <f t="shared" si="1995"/>
        <v>134</v>
      </c>
      <c r="AH537" s="344">
        <f t="shared" si="1996"/>
        <v>134</v>
      </c>
      <c r="AI537" s="344">
        <f t="shared" si="1997"/>
        <v>136</v>
      </c>
      <c r="AJ537" s="356">
        <v>3600</v>
      </c>
      <c r="AK537" s="356">
        <v>2800</v>
      </c>
      <c r="AL537" s="356">
        <v>2000</v>
      </c>
      <c r="AM537" s="356">
        <v>1200</v>
      </c>
      <c r="AN537" s="356">
        <v>400</v>
      </c>
      <c r="AO537" s="344">
        <f t="shared" si="1998"/>
        <v>162</v>
      </c>
      <c r="AP537" s="344">
        <f t="shared" si="1999"/>
        <v>167</v>
      </c>
      <c r="AQ537" s="344">
        <f t="shared" si="2000"/>
        <v>167</v>
      </c>
      <c r="AR537" s="344">
        <f t="shared" si="2001"/>
        <v>173</v>
      </c>
      <c r="AS537" s="344">
        <f t="shared" si="2002"/>
        <v>173</v>
      </c>
      <c r="AT537" s="344">
        <f t="shared" si="2003"/>
        <v>178</v>
      </c>
      <c r="AU537" s="344">
        <f t="shared" si="2004"/>
        <v>178</v>
      </c>
      <c r="AV537" s="344">
        <f t="shared" si="2005"/>
        <v>184</v>
      </c>
      <c r="AW537" s="344">
        <f t="shared" si="2006"/>
        <v>184</v>
      </c>
      <c r="AX537" s="344">
        <f t="shared" si="2007"/>
        <v>189</v>
      </c>
      <c r="AY537" s="356">
        <v>3600</v>
      </c>
      <c r="AZ537" s="356">
        <v>2800</v>
      </c>
      <c r="BA537" s="356">
        <v>2000</v>
      </c>
      <c r="BB537" s="356">
        <v>1200</v>
      </c>
      <c r="BC537" s="356">
        <v>400</v>
      </c>
      <c r="BD537" s="353">
        <f t="shared" ref="BD537:BH537" si="2172">IF(BD342="","",BD342+60)</f>
        <v>69</v>
      </c>
      <c r="BE537" s="353">
        <f t="shared" si="2172"/>
        <v>69</v>
      </c>
      <c r="BF537" s="353">
        <f t="shared" si="2172"/>
        <v>84</v>
      </c>
      <c r="BG537" s="353">
        <f t="shared" si="2172"/>
        <v>99</v>
      </c>
      <c r="BH537" s="353">
        <f t="shared" si="2172"/>
        <v>114</v>
      </c>
      <c r="BI537" s="146" t="str">
        <f t="shared" si="2070"/>
        <v>69;69</v>
      </c>
      <c r="BJ537" s="352">
        <f t="shared" si="2071"/>
        <v>84</v>
      </c>
      <c r="BK537" s="146" t="str">
        <f t="shared" si="2072"/>
        <v>99;114</v>
      </c>
      <c r="BL537" s="25">
        <f t="shared" si="1894"/>
        <v>6090102</v>
      </c>
      <c r="BM537" s="146">
        <f t="shared" ref="BM537" si="2173">BM524</f>
        <v>4360</v>
      </c>
      <c r="BN537" s="146">
        <f t="shared" si="1966"/>
        <v>6</v>
      </c>
      <c r="BO537" s="146">
        <f t="shared" ref="BO537:BP537" si="2174">BO524</f>
        <v>1</v>
      </c>
      <c r="BP537" s="146">
        <f t="shared" si="2174"/>
        <v>2</v>
      </c>
      <c r="BQ537" s="146">
        <f>VLOOKUP(IF(A537=1,0,A537),宝石属性!$B$26:$D$41,2,0)</f>
        <v>10</v>
      </c>
      <c r="BR537" s="146">
        <f>VLOOKUP(IF(A537=1,0,A537),宝石属性!$B$26:$D$41,3,0)</f>
        <v>2</v>
      </c>
      <c r="BS537" s="146">
        <f t="shared" ref="BS537:BV537" si="2175">IF(BS524="","",BS524)</f>
        <v>2</v>
      </c>
      <c r="BT537" s="146">
        <f t="shared" si="2175"/>
        <v>4</v>
      </c>
      <c r="BU537" s="146">
        <f t="shared" si="2175"/>
        <v>7</v>
      </c>
      <c r="BV537" s="146">
        <f t="shared" si="2175"/>
        <v>8</v>
      </c>
      <c r="BW537" s="357">
        <f t="shared" si="1902"/>
        <v>2003</v>
      </c>
      <c r="BX537" s="357" t="str">
        <f t="shared" si="1903"/>
        <v/>
      </c>
    </row>
    <row r="538" spans="1:76" s="353" customFormat="1">
      <c r="A538" s="120">
        <f t="shared" si="2060"/>
        <v>90</v>
      </c>
      <c r="B538" s="120" t="s">
        <v>1110</v>
      </c>
      <c r="C538" s="120" t="str">
        <f t="shared" si="1977"/>
        <v>弓箭</v>
      </c>
      <c r="D538" s="120" t="str">
        <f t="shared" si="1892"/>
        <v>90级蓝装弓箭</v>
      </c>
      <c r="E538" s="120">
        <f>VLOOKUP($C538,$C$3:$M$15,COLUMNS($C$3:H$15),0)</f>
        <v>130</v>
      </c>
      <c r="F538" s="120" t="str">
        <f>VLOOKUP($C538,$C$3:$M$15,COLUMNS($C$3:I$15),0)</f>
        <v>phyattack_value</v>
      </c>
      <c r="G538" s="120">
        <f>VLOOKUP($C538,$C$3:$M$15,COLUMNS($C$3:J$15),0)</f>
        <v>150</v>
      </c>
      <c r="H538" s="120" t="str">
        <f>VLOOKUP($C538,$C$3:$M$15,COLUMNS($C$3:K$15),0)</f>
        <v>magicattack_value</v>
      </c>
      <c r="I538" s="120">
        <f>VLOOKUP($C538,$C$3:$M$15,COLUMNS($C$3:L$15),0)</f>
        <v>170</v>
      </c>
      <c r="J538" s="120" t="str">
        <f>VLOOKUP($C538,$C$3:$M$15,COLUMNS($C$3:M$15),0)</f>
        <v>medical_value</v>
      </c>
      <c r="K538" s="344">
        <f t="shared" si="1978"/>
        <v>561</v>
      </c>
      <c r="L538" s="344">
        <f t="shared" si="1979"/>
        <v>570</v>
      </c>
      <c r="M538" s="344">
        <f t="shared" si="1980"/>
        <v>570</v>
      </c>
      <c r="N538" s="344">
        <f t="shared" si="1981"/>
        <v>579</v>
      </c>
      <c r="O538" s="344">
        <f t="shared" si="1982"/>
        <v>579</v>
      </c>
      <c r="P538" s="344">
        <f t="shared" si="1983"/>
        <v>587</v>
      </c>
      <c r="Q538" s="344">
        <f t="shared" si="1984"/>
        <v>587</v>
      </c>
      <c r="R538" s="344">
        <f t="shared" si="1985"/>
        <v>596</v>
      </c>
      <c r="S538" s="344">
        <f t="shared" si="1986"/>
        <v>596</v>
      </c>
      <c r="T538" s="344">
        <f t="shared" si="1987"/>
        <v>605</v>
      </c>
      <c r="U538" s="356">
        <v>3600</v>
      </c>
      <c r="V538" s="356">
        <v>2800</v>
      </c>
      <c r="W538" s="356">
        <v>2000</v>
      </c>
      <c r="X538" s="356">
        <v>1200</v>
      </c>
      <c r="Y538" s="356">
        <v>400</v>
      </c>
      <c r="Z538" s="344">
        <f t="shared" si="1988"/>
        <v>126</v>
      </c>
      <c r="AA538" s="344">
        <f t="shared" si="1989"/>
        <v>128</v>
      </c>
      <c r="AB538" s="344">
        <f t="shared" si="1990"/>
        <v>128</v>
      </c>
      <c r="AC538" s="344">
        <f t="shared" si="1991"/>
        <v>130</v>
      </c>
      <c r="AD538" s="344">
        <f t="shared" si="1992"/>
        <v>130</v>
      </c>
      <c r="AE538" s="344">
        <f t="shared" si="1993"/>
        <v>132</v>
      </c>
      <c r="AF538" s="344">
        <f t="shared" si="1994"/>
        <v>132</v>
      </c>
      <c r="AG538" s="344">
        <f t="shared" si="1995"/>
        <v>134</v>
      </c>
      <c r="AH538" s="344">
        <f t="shared" si="1996"/>
        <v>134</v>
      </c>
      <c r="AI538" s="344">
        <f t="shared" si="1997"/>
        <v>136</v>
      </c>
      <c r="AJ538" s="356">
        <v>3600</v>
      </c>
      <c r="AK538" s="356">
        <v>2800</v>
      </c>
      <c r="AL538" s="356">
        <v>2000</v>
      </c>
      <c r="AM538" s="356">
        <v>1200</v>
      </c>
      <c r="AN538" s="356">
        <v>400</v>
      </c>
      <c r="AO538" s="344">
        <f t="shared" si="1998"/>
        <v>162</v>
      </c>
      <c r="AP538" s="344">
        <f t="shared" si="1999"/>
        <v>167</v>
      </c>
      <c r="AQ538" s="344">
        <f t="shared" si="2000"/>
        <v>167</v>
      </c>
      <c r="AR538" s="344">
        <f t="shared" si="2001"/>
        <v>173</v>
      </c>
      <c r="AS538" s="344">
        <f t="shared" si="2002"/>
        <v>173</v>
      </c>
      <c r="AT538" s="344">
        <f t="shared" si="2003"/>
        <v>178</v>
      </c>
      <c r="AU538" s="344">
        <f t="shared" si="2004"/>
        <v>178</v>
      </c>
      <c r="AV538" s="344">
        <f t="shared" si="2005"/>
        <v>184</v>
      </c>
      <c r="AW538" s="344">
        <f t="shared" si="2006"/>
        <v>184</v>
      </c>
      <c r="AX538" s="344">
        <f t="shared" si="2007"/>
        <v>189</v>
      </c>
      <c r="AY538" s="356">
        <v>3600</v>
      </c>
      <c r="AZ538" s="356">
        <v>2800</v>
      </c>
      <c r="BA538" s="356">
        <v>2000</v>
      </c>
      <c r="BB538" s="356">
        <v>1200</v>
      </c>
      <c r="BC538" s="356">
        <v>400</v>
      </c>
      <c r="BD538" s="353">
        <f t="shared" ref="BD538:BH538" si="2176">IF(BD343="","",BD343+60)</f>
        <v>69</v>
      </c>
      <c r="BE538" s="353">
        <f t="shared" si="2176"/>
        <v>69</v>
      </c>
      <c r="BF538" s="353">
        <f t="shared" si="2176"/>
        <v>84</v>
      </c>
      <c r="BG538" s="353">
        <f t="shared" si="2176"/>
        <v>99</v>
      </c>
      <c r="BH538" s="353">
        <f t="shared" si="2176"/>
        <v>114</v>
      </c>
      <c r="BI538" s="146" t="str">
        <f t="shared" si="2070"/>
        <v>69;69</v>
      </c>
      <c r="BJ538" s="352">
        <f t="shared" si="2071"/>
        <v>84</v>
      </c>
      <c r="BK538" s="146" t="str">
        <f t="shared" si="2072"/>
        <v>99;114</v>
      </c>
      <c r="BL538" s="25">
        <f t="shared" si="1894"/>
        <v>6090103</v>
      </c>
      <c r="BM538" s="146">
        <f t="shared" ref="BM538" si="2177">BM525</f>
        <v>1800</v>
      </c>
      <c r="BN538" s="146">
        <f t="shared" si="1966"/>
        <v>6</v>
      </c>
      <c r="BO538" s="146">
        <f t="shared" ref="BO538:BP538" si="2178">BO525</f>
        <v>1</v>
      </c>
      <c r="BP538" s="146">
        <f t="shared" si="2178"/>
        <v>3</v>
      </c>
      <c r="BQ538" s="146">
        <f>VLOOKUP(IF(A538=1,0,A538),宝石属性!$B$26:$D$41,2,0)</f>
        <v>10</v>
      </c>
      <c r="BR538" s="146">
        <f>VLOOKUP(IF(A538=1,0,A538),宝石属性!$B$26:$D$41,3,0)</f>
        <v>2</v>
      </c>
      <c r="BS538" s="146">
        <f t="shared" ref="BS538:BV538" si="2179">IF(BS525="","",BS525)</f>
        <v>2</v>
      </c>
      <c r="BT538" s="146">
        <f t="shared" si="2179"/>
        <v>4</v>
      </c>
      <c r="BU538" s="146">
        <f t="shared" si="2179"/>
        <v>7</v>
      </c>
      <c r="BV538" s="146">
        <f t="shared" si="2179"/>
        <v>8</v>
      </c>
      <c r="BW538" s="357">
        <f t="shared" si="1902"/>
        <v>2003</v>
      </c>
      <c r="BX538" s="357" t="str">
        <f t="shared" si="1903"/>
        <v/>
      </c>
    </row>
    <row r="539" spans="1:76" s="353" customFormat="1">
      <c r="A539" s="120">
        <f t="shared" si="2060"/>
        <v>90</v>
      </c>
      <c r="B539" s="120" t="s">
        <v>1110</v>
      </c>
      <c r="C539" s="120" t="str">
        <f t="shared" si="1977"/>
        <v>爪</v>
      </c>
      <c r="D539" s="120" t="str">
        <f t="shared" si="1892"/>
        <v>90级蓝装爪</v>
      </c>
      <c r="E539" s="120">
        <f>VLOOKUP($C539,$C$3:$M$15,COLUMNS($C$3:H$15),0)</f>
        <v>130</v>
      </c>
      <c r="F539" s="120" t="str">
        <f>VLOOKUP($C539,$C$3:$M$15,COLUMNS($C$3:I$15),0)</f>
        <v>phyattack_value</v>
      </c>
      <c r="G539" s="120">
        <f>VLOOKUP($C539,$C$3:$M$15,COLUMNS($C$3:J$15),0)</f>
        <v>150</v>
      </c>
      <c r="H539" s="120" t="str">
        <f>VLOOKUP($C539,$C$3:$M$15,COLUMNS($C$3:K$15),0)</f>
        <v>magicattack_value</v>
      </c>
      <c r="I539" s="120">
        <f>VLOOKUP($C539,$C$3:$M$15,COLUMNS($C$3:L$15),0)</f>
        <v>170</v>
      </c>
      <c r="J539" s="120" t="str">
        <f>VLOOKUP($C539,$C$3:$M$15,COLUMNS($C$3:M$15),0)</f>
        <v>medical_value</v>
      </c>
      <c r="K539" s="344">
        <f t="shared" si="1978"/>
        <v>561</v>
      </c>
      <c r="L539" s="344">
        <f t="shared" si="1979"/>
        <v>570</v>
      </c>
      <c r="M539" s="344">
        <f t="shared" si="1980"/>
        <v>570</v>
      </c>
      <c r="N539" s="344">
        <f t="shared" si="1981"/>
        <v>579</v>
      </c>
      <c r="O539" s="344">
        <f t="shared" si="1982"/>
        <v>579</v>
      </c>
      <c r="P539" s="344">
        <f t="shared" si="1983"/>
        <v>587</v>
      </c>
      <c r="Q539" s="344">
        <f t="shared" si="1984"/>
        <v>587</v>
      </c>
      <c r="R539" s="344">
        <f t="shared" si="1985"/>
        <v>596</v>
      </c>
      <c r="S539" s="344">
        <f t="shared" si="1986"/>
        <v>596</v>
      </c>
      <c r="T539" s="344">
        <f t="shared" si="1987"/>
        <v>605</v>
      </c>
      <c r="U539" s="356">
        <v>3600</v>
      </c>
      <c r="V539" s="356">
        <v>2800</v>
      </c>
      <c r="W539" s="356">
        <v>2000</v>
      </c>
      <c r="X539" s="356">
        <v>1200</v>
      </c>
      <c r="Y539" s="356">
        <v>400</v>
      </c>
      <c r="Z539" s="344">
        <f t="shared" si="1988"/>
        <v>126</v>
      </c>
      <c r="AA539" s="344">
        <f t="shared" si="1989"/>
        <v>128</v>
      </c>
      <c r="AB539" s="344">
        <f t="shared" si="1990"/>
        <v>128</v>
      </c>
      <c r="AC539" s="344">
        <f t="shared" si="1991"/>
        <v>130</v>
      </c>
      <c r="AD539" s="344">
        <f t="shared" si="1992"/>
        <v>130</v>
      </c>
      <c r="AE539" s="344">
        <f t="shared" si="1993"/>
        <v>132</v>
      </c>
      <c r="AF539" s="344">
        <f t="shared" si="1994"/>
        <v>132</v>
      </c>
      <c r="AG539" s="344">
        <f t="shared" si="1995"/>
        <v>134</v>
      </c>
      <c r="AH539" s="344">
        <f t="shared" si="1996"/>
        <v>134</v>
      </c>
      <c r="AI539" s="344">
        <f t="shared" si="1997"/>
        <v>136</v>
      </c>
      <c r="AJ539" s="356">
        <v>3600</v>
      </c>
      <c r="AK539" s="356">
        <v>2800</v>
      </c>
      <c r="AL539" s="356">
        <v>2000</v>
      </c>
      <c r="AM539" s="356">
        <v>1200</v>
      </c>
      <c r="AN539" s="356">
        <v>400</v>
      </c>
      <c r="AO539" s="344">
        <f t="shared" si="1998"/>
        <v>162</v>
      </c>
      <c r="AP539" s="344">
        <f t="shared" si="1999"/>
        <v>167</v>
      </c>
      <c r="AQ539" s="344">
        <f t="shared" si="2000"/>
        <v>167</v>
      </c>
      <c r="AR539" s="344">
        <f t="shared" si="2001"/>
        <v>173</v>
      </c>
      <c r="AS539" s="344">
        <f t="shared" si="2002"/>
        <v>173</v>
      </c>
      <c r="AT539" s="344">
        <f t="shared" si="2003"/>
        <v>178</v>
      </c>
      <c r="AU539" s="344">
        <f t="shared" si="2004"/>
        <v>178</v>
      </c>
      <c r="AV539" s="344">
        <f t="shared" si="2005"/>
        <v>184</v>
      </c>
      <c r="AW539" s="344">
        <f t="shared" si="2006"/>
        <v>184</v>
      </c>
      <c r="AX539" s="344">
        <f t="shared" si="2007"/>
        <v>189</v>
      </c>
      <c r="AY539" s="356">
        <v>3600</v>
      </c>
      <c r="AZ539" s="356">
        <v>2800</v>
      </c>
      <c r="BA539" s="356">
        <v>2000</v>
      </c>
      <c r="BB539" s="356">
        <v>1200</v>
      </c>
      <c r="BC539" s="356">
        <v>400</v>
      </c>
      <c r="BD539" s="353">
        <f t="shared" ref="BD539:BH539" si="2180">IF(BD344="","",BD344+60)</f>
        <v>69</v>
      </c>
      <c r="BE539" s="353">
        <f t="shared" si="2180"/>
        <v>69</v>
      </c>
      <c r="BF539" s="353">
        <f t="shared" si="2180"/>
        <v>84</v>
      </c>
      <c r="BG539" s="353">
        <f t="shared" si="2180"/>
        <v>99</v>
      </c>
      <c r="BH539" s="353">
        <f t="shared" si="2180"/>
        <v>114</v>
      </c>
      <c r="BI539" s="146" t="str">
        <f t="shared" si="2070"/>
        <v>69;69</v>
      </c>
      <c r="BJ539" s="352">
        <f t="shared" si="2071"/>
        <v>84</v>
      </c>
      <c r="BK539" s="146" t="str">
        <f t="shared" si="2072"/>
        <v>99;114</v>
      </c>
      <c r="BL539" s="25">
        <f t="shared" si="1894"/>
        <v>6090104</v>
      </c>
      <c r="BM539" s="146">
        <f t="shared" ref="BM539" si="2181">BM526</f>
        <v>3080</v>
      </c>
      <c r="BN539" s="146">
        <f t="shared" si="1966"/>
        <v>6</v>
      </c>
      <c r="BO539" s="146">
        <f t="shared" ref="BO539:BP539" si="2182">BO526</f>
        <v>1</v>
      </c>
      <c r="BP539" s="146">
        <f t="shared" si="2182"/>
        <v>4</v>
      </c>
      <c r="BQ539" s="146">
        <f>VLOOKUP(IF(A539=1,0,A539),宝石属性!$B$26:$D$41,2,0)</f>
        <v>10</v>
      </c>
      <c r="BR539" s="146">
        <f>VLOOKUP(IF(A539=1,0,A539),宝石属性!$B$26:$D$41,3,0)</f>
        <v>2</v>
      </c>
      <c r="BS539" s="146">
        <f t="shared" ref="BS539:BV539" si="2183">IF(BS526="","",BS526)</f>
        <v>2</v>
      </c>
      <c r="BT539" s="146">
        <f t="shared" si="2183"/>
        <v>4</v>
      </c>
      <c r="BU539" s="146">
        <f t="shared" si="2183"/>
        <v>7</v>
      </c>
      <c r="BV539" s="146">
        <f t="shared" si="2183"/>
        <v>8</v>
      </c>
      <c r="BW539" s="357">
        <f t="shared" si="1902"/>
        <v>2003</v>
      </c>
      <c r="BX539" s="357" t="str">
        <f t="shared" si="1903"/>
        <v/>
      </c>
    </row>
    <row r="540" spans="1:76" s="353" customFormat="1">
      <c r="A540" s="120">
        <f t="shared" si="2060"/>
        <v>90</v>
      </c>
      <c r="B540" s="120" t="s">
        <v>1110</v>
      </c>
      <c r="C540" s="120" t="str">
        <f t="shared" si="1977"/>
        <v>魔棒</v>
      </c>
      <c r="D540" s="120" t="str">
        <f t="shared" si="1892"/>
        <v>90级蓝装魔棒</v>
      </c>
      <c r="E540" s="120">
        <f>VLOOKUP($C540,$C$3:$M$15,COLUMNS($C$3:H$15),0)</f>
        <v>130</v>
      </c>
      <c r="F540" s="120" t="str">
        <f>VLOOKUP($C540,$C$3:$M$15,COLUMNS($C$3:I$15),0)</f>
        <v>phyattack_value</v>
      </c>
      <c r="G540" s="120">
        <f>VLOOKUP($C540,$C$3:$M$15,COLUMNS($C$3:J$15),0)</f>
        <v>150</v>
      </c>
      <c r="H540" s="120" t="str">
        <f>VLOOKUP($C540,$C$3:$M$15,COLUMNS($C$3:K$15),0)</f>
        <v>magicattack_value</v>
      </c>
      <c r="I540" s="120">
        <f>VLOOKUP($C540,$C$3:$M$15,COLUMNS($C$3:L$15),0)</f>
        <v>170</v>
      </c>
      <c r="J540" s="120" t="str">
        <f>VLOOKUP($C540,$C$3:$M$15,COLUMNS($C$3:M$15),0)</f>
        <v>medical_value</v>
      </c>
      <c r="K540" s="344">
        <f t="shared" si="1978"/>
        <v>561</v>
      </c>
      <c r="L540" s="344">
        <f t="shared" si="1979"/>
        <v>570</v>
      </c>
      <c r="M540" s="344">
        <f t="shared" si="1980"/>
        <v>570</v>
      </c>
      <c r="N540" s="344">
        <f t="shared" si="1981"/>
        <v>579</v>
      </c>
      <c r="O540" s="344">
        <f t="shared" si="1982"/>
        <v>579</v>
      </c>
      <c r="P540" s="344">
        <f t="shared" si="1983"/>
        <v>587</v>
      </c>
      <c r="Q540" s="344">
        <f t="shared" si="1984"/>
        <v>587</v>
      </c>
      <c r="R540" s="344">
        <f t="shared" si="1985"/>
        <v>596</v>
      </c>
      <c r="S540" s="344">
        <f t="shared" si="1986"/>
        <v>596</v>
      </c>
      <c r="T540" s="344">
        <f t="shared" si="1987"/>
        <v>605</v>
      </c>
      <c r="U540" s="356">
        <v>3600</v>
      </c>
      <c r="V540" s="356">
        <v>2800</v>
      </c>
      <c r="W540" s="356">
        <v>2000</v>
      </c>
      <c r="X540" s="356">
        <v>1200</v>
      </c>
      <c r="Y540" s="356">
        <v>400</v>
      </c>
      <c r="Z540" s="344">
        <f t="shared" si="1988"/>
        <v>126</v>
      </c>
      <c r="AA540" s="344">
        <f t="shared" si="1989"/>
        <v>128</v>
      </c>
      <c r="AB540" s="344">
        <f t="shared" si="1990"/>
        <v>128</v>
      </c>
      <c r="AC540" s="344">
        <f t="shared" si="1991"/>
        <v>130</v>
      </c>
      <c r="AD540" s="344">
        <f t="shared" si="1992"/>
        <v>130</v>
      </c>
      <c r="AE540" s="344">
        <f t="shared" si="1993"/>
        <v>132</v>
      </c>
      <c r="AF540" s="344">
        <f t="shared" si="1994"/>
        <v>132</v>
      </c>
      <c r="AG540" s="344">
        <f t="shared" si="1995"/>
        <v>134</v>
      </c>
      <c r="AH540" s="344">
        <f t="shared" si="1996"/>
        <v>134</v>
      </c>
      <c r="AI540" s="344">
        <f t="shared" si="1997"/>
        <v>136</v>
      </c>
      <c r="AJ540" s="356">
        <v>3600</v>
      </c>
      <c r="AK540" s="356">
        <v>2800</v>
      </c>
      <c r="AL540" s="356">
        <v>2000</v>
      </c>
      <c r="AM540" s="356">
        <v>1200</v>
      </c>
      <c r="AN540" s="356">
        <v>400</v>
      </c>
      <c r="AO540" s="344">
        <f t="shared" si="1998"/>
        <v>162</v>
      </c>
      <c r="AP540" s="344">
        <f t="shared" si="1999"/>
        <v>167</v>
      </c>
      <c r="AQ540" s="344">
        <f t="shared" si="2000"/>
        <v>167</v>
      </c>
      <c r="AR540" s="344">
        <f t="shared" si="2001"/>
        <v>173</v>
      </c>
      <c r="AS540" s="344">
        <f t="shared" si="2002"/>
        <v>173</v>
      </c>
      <c r="AT540" s="344">
        <f t="shared" si="2003"/>
        <v>178</v>
      </c>
      <c r="AU540" s="344">
        <f t="shared" si="2004"/>
        <v>178</v>
      </c>
      <c r="AV540" s="344">
        <f t="shared" si="2005"/>
        <v>184</v>
      </c>
      <c r="AW540" s="344">
        <f t="shared" si="2006"/>
        <v>184</v>
      </c>
      <c r="AX540" s="344">
        <f t="shared" si="2007"/>
        <v>189</v>
      </c>
      <c r="AY540" s="356">
        <v>3600</v>
      </c>
      <c r="AZ540" s="356">
        <v>2800</v>
      </c>
      <c r="BA540" s="356">
        <v>2000</v>
      </c>
      <c r="BB540" s="356">
        <v>1200</v>
      </c>
      <c r="BC540" s="356">
        <v>400</v>
      </c>
      <c r="BD540" s="353">
        <f t="shared" ref="BD540:BH540" si="2184">IF(BD345="","",BD345+60)</f>
        <v>69</v>
      </c>
      <c r="BE540" s="353">
        <f t="shared" si="2184"/>
        <v>69</v>
      </c>
      <c r="BF540" s="353">
        <f t="shared" si="2184"/>
        <v>84</v>
      </c>
      <c r="BG540" s="353">
        <f t="shared" si="2184"/>
        <v>99</v>
      </c>
      <c r="BH540" s="353">
        <f t="shared" si="2184"/>
        <v>114</v>
      </c>
      <c r="BI540" s="146" t="str">
        <f t="shared" si="2070"/>
        <v>69;69</v>
      </c>
      <c r="BJ540" s="352">
        <f t="shared" si="2071"/>
        <v>84</v>
      </c>
      <c r="BK540" s="146" t="str">
        <f t="shared" si="2072"/>
        <v>99;114</v>
      </c>
      <c r="BL540" s="25">
        <f t="shared" si="1894"/>
        <v>6090105</v>
      </c>
      <c r="BM540" s="146">
        <f t="shared" ref="BM540" si="2185">BM527</f>
        <v>2824</v>
      </c>
      <c r="BN540" s="146">
        <f t="shared" si="1966"/>
        <v>6</v>
      </c>
      <c r="BO540" s="146">
        <f t="shared" ref="BO540:BP540" si="2186">BO527</f>
        <v>1</v>
      </c>
      <c r="BP540" s="146">
        <f t="shared" si="2186"/>
        <v>5</v>
      </c>
      <c r="BQ540" s="146">
        <f>VLOOKUP(IF(A540=1,0,A540),宝石属性!$B$26:$D$41,2,0)</f>
        <v>10</v>
      </c>
      <c r="BR540" s="146">
        <f>VLOOKUP(IF(A540=1,0,A540),宝石属性!$B$26:$D$41,3,0)</f>
        <v>2</v>
      </c>
      <c r="BS540" s="146">
        <f t="shared" ref="BS540:BV540" si="2187">IF(BS527="","",BS527)</f>
        <v>2</v>
      </c>
      <c r="BT540" s="146">
        <f t="shared" si="2187"/>
        <v>4</v>
      </c>
      <c r="BU540" s="146">
        <f t="shared" si="2187"/>
        <v>7</v>
      </c>
      <c r="BV540" s="146">
        <f t="shared" si="2187"/>
        <v>8</v>
      </c>
      <c r="BW540" s="357">
        <f t="shared" si="1902"/>
        <v>2003</v>
      </c>
      <c r="BX540" s="357" t="str">
        <f t="shared" si="1903"/>
        <v/>
      </c>
    </row>
    <row r="541" spans="1:76" s="353" customFormat="1">
      <c r="A541" s="120">
        <f t="shared" si="2060"/>
        <v>90</v>
      </c>
      <c r="B541" s="120" t="s">
        <v>1110</v>
      </c>
      <c r="C541" s="120" t="str">
        <f t="shared" si="1977"/>
        <v>法杖</v>
      </c>
      <c r="D541" s="120" t="str">
        <f t="shared" ref="D541:D604" si="2188">A541&amp;"级"&amp;B541&amp;C541</f>
        <v>90级蓝装法杖</v>
      </c>
      <c r="E541" s="120">
        <f>VLOOKUP($C541,$C$3:$M$15,COLUMNS($C$3:H$15),0)</f>
        <v>130</v>
      </c>
      <c r="F541" s="120" t="str">
        <f>VLOOKUP($C541,$C$3:$M$15,COLUMNS($C$3:I$15),0)</f>
        <v>phyattack_value</v>
      </c>
      <c r="G541" s="120">
        <f>VLOOKUP($C541,$C$3:$M$15,COLUMNS($C$3:J$15),0)</f>
        <v>150</v>
      </c>
      <c r="H541" s="120" t="str">
        <f>VLOOKUP($C541,$C$3:$M$15,COLUMNS($C$3:K$15),0)</f>
        <v>magicattack_value</v>
      </c>
      <c r="I541" s="120">
        <f>VLOOKUP($C541,$C$3:$M$15,COLUMNS($C$3:L$15),0)</f>
        <v>170</v>
      </c>
      <c r="J541" s="120" t="str">
        <f>VLOOKUP($C541,$C$3:$M$15,COLUMNS($C$3:M$15),0)</f>
        <v>medical_value</v>
      </c>
      <c r="K541" s="344">
        <f t="shared" si="1978"/>
        <v>561</v>
      </c>
      <c r="L541" s="344">
        <f t="shared" si="1979"/>
        <v>570</v>
      </c>
      <c r="M541" s="344">
        <f t="shared" si="1980"/>
        <v>570</v>
      </c>
      <c r="N541" s="344">
        <f t="shared" si="1981"/>
        <v>579</v>
      </c>
      <c r="O541" s="344">
        <f t="shared" si="1982"/>
        <v>579</v>
      </c>
      <c r="P541" s="344">
        <f t="shared" si="1983"/>
        <v>587</v>
      </c>
      <c r="Q541" s="344">
        <f t="shared" si="1984"/>
        <v>587</v>
      </c>
      <c r="R541" s="344">
        <f t="shared" si="1985"/>
        <v>596</v>
      </c>
      <c r="S541" s="344">
        <f t="shared" si="1986"/>
        <v>596</v>
      </c>
      <c r="T541" s="344">
        <f t="shared" si="1987"/>
        <v>605</v>
      </c>
      <c r="U541" s="356">
        <v>3600</v>
      </c>
      <c r="V541" s="356">
        <v>2800</v>
      </c>
      <c r="W541" s="356">
        <v>2000</v>
      </c>
      <c r="X541" s="356">
        <v>1200</v>
      </c>
      <c r="Y541" s="356">
        <v>400</v>
      </c>
      <c r="Z541" s="344">
        <f t="shared" si="1988"/>
        <v>126</v>
      </c>
      <c r="AA541" s="344">
        <f t="shared" si="1989"/>
        <v>128</v>
      </c>
      <c r="AB541" s="344">
        <f t="shared" si="1990"/>
        <v>128</v>
      </c>
      <c r="AC541" s="344">
        <f t="shared" si="1991"/>
        <v>130</v>
      </c>
      <c r="AD541" s="344">
        <f t="shared" si="1992"/>
        <v>130</v>
      </c>
      <c r="AE541" s="344">
        <f t="shared" si="1993"/>
        <v>132</v>
      </c>
      <c r="AF541" s="344">
        <f t="shared" si="1994"/>
        <v>132</v>
      </c>
      <c r="AG541" s="344">
        <f t="shared" si="1995"/>
        <v>134</v>
      </c>
      <c r="AH541" s="344">
        <f t="shared" si="1996"/>
        <v>134</v>
      </c>
      <c r="AI541" s="344">
        <f t="shared" si="1997"/>
        <v>136</v>
      </c>
      <c r="AJ541" s="356">
        <v>3600</v>
      </c>
      <c r="AK541" s="356">
        <v>2800</v>
      </c>
      <c r="AL541" s="356">
        <v>2000</v>
      </c>
      <c r="AM541" s="356">
        <v>1200</v>
      </c>
      <c r="AN541" s="356">
        <v>400</v>
      </c>
      <c r="AO541" s="344">
        <f t="shared" si="1998"/>
        <v>162</v>
      </c>
      <c r="AP541" s="344">
        <f t="shared" si="1999"/>
        <v>167</v>
      </c>
      <c r="AQ541" s="344">
        <f t="shared" si="2000"/>
        <v>167</v>
      </c>
      <c r="AR541" s="344">
        <f t="shared" si="2001"/>
        <v>173</v>
      </c>
      <c r="AS541" s="344">
        <f t="shared" si="2002"/>
        <v>173</v>
      </c>
      <c r="AT541" s="344">
        <f t="shared" si="2003"/>
        <v>178</v>
      </c>
      <c r="AU541" s="344">
        <f t="shared" si="2004"/>
        <v>178</v>
      </c>
      <c r="AV541" s="344">
        <f t="shared" si="2005"/>
        <v>184</v>
      </c>
      <c r="AW541" s="344">
        <f t="shared" si="2006"/>
        <v>184</v>
      </c>
      <c r="AX541" s="344">
        <f t="shared" si="2007"/>
        <v>189</v>
      </c>
      <c r="AY541" s="356">
        <v>3600</v>
      </c>
      <c r="AZ541" s="356">
        <v>2800</v>
      </c>
      <c r="BA541" s="356">
        <v>2000</v>
      </c>
      <c r="BB541" s="356">
        <v>1200</v>
      </c>
      <c r="BC541" s="356">
        <v>400</v>
      </c>
      <c r="BD541" s="353">
        <f t="shared" ref="BD541:BH541" si="2189">IF(BD346="","",BD346+60)</f>
        <v>69</v>
      </c>
      <c r="BE541" s="353">
        <f t="shared" si="2189"/>
        <v>69</v>
      </c>
      <c r="BF541" s="353">
        <f t="shared" si="2189"/>
        <v>84</v>
      </c>
      <c r="BG541" s="353">
        <f t="shared" si="2189"/>
        <v>99</v>
      </c>
      <c r="BH541" s="353">
        <f t="shared" si="2189"/>
        <v>114</v>
      </c>
      <c r="BI541" s="146" t="str">
        <f t="shared" si="2070"/>
        <v>69;69</v>
      </c>
      <c r="BJ541" s="352">
        <f t="shared" si="2071"/>
        <v>84</v>
      </c>
      <c r="BK541" s="146" t="str">
        <f t="shared" si="2072"/>
        <v>99;114</v>
      </c>
      <c r="BL541" s="25">
        <f t="shared" ref="BL541:BL604" si="2190">BN541*1000000+A541*1000+BO541*100+BP541</f>
        <v>6090106</v>
      </c>
      <c r="BM541" s="146">
        <f t="shared" ref="BM541" si="2191">BM528</f>
        <v>4104</v>
      </c>
      <c r="BN541" s="146">
        <f t="shared" si="1966"/>
        <v>6</v>
      </c>
      <c r="BO541" s="146">
        <f t="shared" ref="BO541:BP541" si="2192">BO528</f>
        <v>1</v>
      </c>
      <c r="BP541" s="146">
        <f t="shared" si="2192"/>
        <v>6</v>
      </c>
      <c r="BQ541" s="146">
        <f>VLOOKUP(IF(A541=1,0,A541),宝石属性!$B$26:$D$41,2,0)</f>
        <v>10</v>
      </c>
      <c r="BR541" s="146">
        <f>VLOOKUP(IF(A541=1,0,A541),宝石属性!$B$26:$D$41,3,0)</f>
        <v>2</v>
      </c>
      <c r="BS541" s="146">
        <f t="shared" ref="BS541:BV541" si="2193">IF(BS528="","",BS528)</f>
        <v>2</v>
      </c>
      <c r="BT541" s="146">
        <f t="shared" si="2193"/>
        <v>4</v>
      </c>
      <c r="BU541" s="146">
        <f t="shared" si="2193"/>
        <v>7</v>
      </c>
      <c r="BV541" s="146">
        <f t="shared" si="2193"/>
        <v>8</v>
      </c>
      <c r="BW541" s="357">
        <f t="shared" si="1902"/>
        <v>2003</v>
      </c>
      <c r="BX541" s="357" t="str">
        <f t="shared" si="1903"/>
        <v/>
      </c>
    </row>
    <row r="542" spans="1:76" s="353" customFormat="1">
      <c r="A542" s="120">
        <f t="shared" si="2060"/>
        <v>90</v>
      </c>
      <c r="B542" s="120" t="s">
        <v>1110</v>
      </c>
      <c r="C542" s="120" t="str">
        <f t="shared" si="1977"/>
        <v>男衣</v>
      </c>
      <c r="D542" s="120" t="str">
        <f t="shared" si="2188"/>
        <v>90级蓝装男衣</v>
      </c>
      <c r="E542" s="120">
        <f>VLOOKUP($C542,$C$3:$M$15,COLUMNS($C$3:H$15),0)</f>
        <v>60</v>
      </c>
      <c r="F542" s="120" t="str">
        <f>VLOOKUP($C542,$C$3:$M$15,COLUMNS($C$3:I$15),0)</f>
        <v>maxhp_value</v>
      </c>
      <c r="G542" s="120">
        <f>VLOOKUP($C542,$C$3:$M$15,COLUMNS($C$3:J$15),0)</f>
        <v>140</v>
      </c>
      <c r="H542" s="120" t="str">
        <f>VLOOKUP($C542,$C$3:$M$15,COLUMNS($C$3:K$15),0)</f>
        <v>defend_value</v>
      </c>
      <c r="I542" s="120" t="str">
        <f>VLOOKUP($C542,$C$3:$M$15,COLUMNS($C$3:L$15),0)</f>
        <v/>
      </c>
      <c r="J542" s="120" t="str">
        <f>VLOOKUP($C542,$C$3:$M$15,COLUMNS($C$3:M$15),0)</f>
        <v/>
      </c>
      <c r="K542" s="344">
        <f t="shared" si="1978"/>
        <v>449</v>
      </c>
      <c r="L542" s="344">
        <f t="shared" si="1979"/>
        <v>456</v>
      </c>
      <c r="M542" s="344">
        <f t="shared" si="1980"/>
        <v>456</v>
      </c>
      <c r="N542" s="344">
        <f t="shared" si="1981"/>
        <v>463</v>
      </c>
      <c r="O542" s="344">
        <f t="shared" si="1982"/>
        <v>463</v>
      </c>
      <c r="P542" s="344">
        <f t="shared" si="1983"/>
        <v>470</v>
      </c>
      <c r="Q542" s="344">
        <f t="shared" si="1984"/>
        <v>470</v>
      </c>
      <c r="R542" s="344">
        <f t="shared" si="1985"/>
        <v>477</v>
      </c>
      <c r="S542" s="344">
        <f t="shared" si="1986"/>
        <v>477</v>
      </c>
      <c r="T542" s="344">
        <f t="shared" si="1987"/>
        <v>484</v>
      </c>
      <c r="U542" s="356">
        <v>3600</v>
      </c>
      <c r="V542" s="356">
        <v>2800</v>
      </c>
      <c r="W542" s="356">
        <v>2000</v>
      </c>
      <c r="X542" s="356">
        <v>1200</v>
      </c>
      <c r="Y542" s="356">
        <v>400</v>
      </c>
      <c r="Z542" s="344">
        <f t="shared" si="1988"/>
        <v>140</v>
      </c>
      <c r="AA542" s="344">
        <f t="shared" si="1989"/>
        <v>142</v>
      </c>
      <c r="AB542" s="344">
        <f t="shared" si="1990"/>
        <v>142</v>
      </c>
      <c r="AC542" s="344">
        <f t="shared" si="1991"/>
        <v>145</v>
      </c>
      <c r="AD542" s="344">
        <f t="shared" si="1992"/>
        <v>145</v>
      </c>
      <c r="AE542" s="344">
        <f t="shared" si="1993"/>
        <v>147</v>
      </c>
      <c r="AF542" s="344">
        <f t="shared" si="1994"/>
        <v>147</v>
      </c>
      <c r="AG542" s="344">
        <f t="shared" si="1995"/>
        <v>149</v>
      </c>
      <c r="AH542" s="344">
        <f t="shared" si="1996"/>
        <v>149</v>
      </c>
      <c r="AI542" s="344">
        <f t="shared" si="1997"/>
        <v>151</v>
      </c>
      <c r="AJ542" s="356">
        <v>3600</v>
      </c>
      <c r="AK542" s="356">
        <v>2800</v>
      </c>
      <c r="AL542" s="356">
        <v>2000</v>
      </c>
      <c r="AM542" s="356">
        <v>1200</v>
      </c>
      <c r="AN542" s="356">
        <v>400</v>
      </c>
      <c r="AO542" s="344" t="str">
        <f t="shared" si="1998"/>
        <v/>
      </c>
      <c r="AP542" s="344" t="str">
        <f t="shared" si="1999"/>
        <v/>
      </c>
      <c r="AQ542" s="344" t="str">
        <f t="shared" si="2000"/>
        <v/>
      </c>
      <c r="AR542" s="344" t="str">
        <f t="shared" si="2001"/>
        <v/>
      </c>
      <c r="AS542" s="344" t="str">
        <f t="shared" si="2002"/>
        <v/>
      </c>
      <c r="AT542" s="344" t="str">
        <f t="shared" si="2003"/>
        <v/>
      </c>
      <c r="AU542" s="344" t="str">
        <f t="shared" si="2004"/>
        <v/>
      </c>
      <c r="AV542" s="344" t="str">
        <f t="shared" si="2005"/>
        <v/>
      </c>
      <c r="AW542" s="344" t="str">
        <f t="shared" si="2006"/>
        <v/>
      </c>
      <c r="AX542" s="344" t="str">
        <f t="shared" si="2007"/>
        <v/>
      </c>
      <c r="AY542" s="356">
        <v>3600</v>
      </c>
      <c r="AZ542" s="356">
        <v>2800</v>
      </c>
      <c r="BA542" s="356">
        <v>2000</v>
      </c>
      <c r="BB542" s="356">
        <v>1200</v>
      </c>
      <c r="BC542" s="356">
        <v>400</v>
      </c>
      <c r="BD542" s="353">
        <f t="shared" ref="BD542:BH542" si="2194">IF(BD347="","",BD347+60)</f>
        <v>69</v>
      </c>
      <c r="BE542" s="353">
        <f t="shared" si="2194"/>
        <v>69</v>
      </c>
      <c r="BF542" s="353">
        <f t="shared" si="2194"/>
        <v>84</v>
      </c>
      <c r="BG542" s="353">
        <f t="shared" si="2194"/>
        <v>99</v>
      </c>
      <c r="BH542" s="353">
        <f t="shared" si="2194"/>
        <v>114</v>
      </c>
      <c r="BI542" s="146" t="str">
        <f t="shared" si="2070"/>
        <v>69;69</v>
      </c>
      <c r="BJ542" s="352">
        <f t="shared" si="2071"/>
        <v>84</v>
      </c>
      <c r="BK542" s="146" t="str">
        <f t="shared" si="2072"/>
        <v>99;114</v>
      </c>
      <c r="BL542" s="25">
        <f t="shared" si="2190"/>
        <v>6090207</v>
      </c>
      <c r="BM542" s="146">
        <f t="shared" ref="BM542" si="2195">BM529</f>
        <v>312</v>
      </c>
      <c r="BN542" s="146">
        <f t="shared" si="1966"/>
        <v>6</v>
      </c>
      <c r="BO542" s="146">
        <f t="shared" ref="BO542:BP542" si="2196">BO529</f>
        <v>2</v>
      </c>
      <c r="BP542" s="146">
        <f t="shared" si="2196"/>
        <v>7</v>
      </c>
      <c r="BQ542" s="146">
        <f>VLOOKUP(IF(A542=1,0,A542),宝石属性!$B$26:$D$41,2,0)</f>
        <v>10</v>
      </c>
      <c r="BR542" s="146">
        <f>VLOOKUP(IF(A542=1,0,A542),宝石属性!$B$26:$D$41,3,0)</f>
        <v>2</v>
      </c>
      <c r="BS542" s="146">
        <f t="shared" ref="BS542:BV542" si="2197">IF(BS529="","",BS529)</f>
        <v>1</v>
      </c>
      <c r="BT542" s="146">
        <f t="shared" si="2197"/>
        <v>3</v>
      </c>
      <c r="BU542" s="146">
        <f t="shared" si="2197"/>
        <v>5</v>
      </c>
      <c r="BV542" s="146">
        <f t="shared" si="2197"/>
        <v>7</v>
      </c>
      <c r="BW542" s="357">
        <f t="shared" ref="BW542:BW605" si="2198">IF(B542="蓝装",VLOOKUP(BO542,$S$8:$Y$13,IF(A542&lt;=50,2,IF(A542&gt;=70,4,3))),IF(B542="紫装",VLOOKUP(BO542,$S$8:$Y$13,IF(A542&lt;=50,2,IF(A542&gt;=70,4,3))),IF(B542="橙装",VLOOKUP(BO542,$S$8:$Y$13,IF(A542&lt;=50,5,IF(A542&gt;=70,7,6))),"")))</f>
        <v>2006</v>
      </c>
      <c r="BX542" s="357" t="str">
        <f t="shared" ref="BX542:BX605" si="2199">IF(B542="紫装",VLOOKUP(BO542,$Z$8:$AD$13,IF(OR(C542="魔棒",C542="法杖"),2,4)),IF(B542="橙装",VLOOKUP(BO542,$Z$8:$AD$13,IF(OR(C542="魔棒",C542="法杖"),3,5)),""))</f>
        <v/>
      </c>
    </row>
    <row r="543" spans="1:76" s="353" customFormat="1">
      <c r="A543" s="120">
        <f t="shared" si="2060"/>
        <v>90</v>
      </c>
      <c r="B543" s="120" t="s">
        <v>1110</v>
      </c>
      <c r="C543" s="120" t="str">
        <f t="shared" si="1977"/>
        <v>女衣</v>
      </c>
      <c r="D543" s="120" t="str">
        <f t="shared" si="2188"/>
        <v>90级蓝装女衣</v>
      </c>
      <c r="E543" s="120">
        <f>VLOOKUP($C543,$C$3:$M$15,COLUMNS($C$3:H$15),0)</f>
        <v>60</v>
      </c>
      <c r="F543" s="120" t="str">
        <f>VLOOKUP($C543,$C$3:$M$15,COLUMNS($C$3:I$15),0)</f>
        <v>maxhp_value</v>
      </c>
      <c r="G543" s="120">
        <f>VLOOKUP($C543,$C$3:$M$15,COLUMNS($C$3:J$15),0)</f>
        <v>140</v>
      </c>
      <c r="H543" s="120" t="str">
        <f>VLOOKUP($C543,$C$3:$M$15,COLUMNS($C$3:K$15),0)</f>
        <v>defend_value</v>
      </c>
      <c r="I543" s="120" t="str">
        <f>VLOOKUP($C543,$C$3:$M$15,COLUMNS($C$3:L$15),0)</f>
        <v/>
      </c>
      <c r="J543" s="120" t="str">
        <f>VLOOKUP($C543,$C$3:$M$15,COLUMNS($C$3:M$15),0)</f>
        <v/>
      </c>
      <c r="K543" s="344">
        <f t="shared" si="1978"/>
        <v>449</v>
      </c>
      <c r="L543" s="344">
        <f t="shared" si="1979"/>
        <v>456</v>
      </c>
      <c r="M543" s="344">
        <f t="shared" si="1980"/>
        <v>456</v>
      </c>
      <c r="N543" s="344">
        <f t="shared" si="1981"/>
        <v>463</v>
      </c>
      <c r="O543" s="344">
        <f t="shared" si="1982"/>
        <v>463</v>
      </c>
      <c r="P543" s="344">
        <f t="shared" si="1983"/>
        <v>470</v>
      </c>
      <c r="Q543" s="344">
        <f t="shared" si="1984"/>
        <v>470</v>
      </c>
      <c r="R543" s="344">
        <f t="shared" si="1985"/>
        <v>477</v>
      </c>
      <c r="S543" s="344">
        <f t="shared" si="1986"/>
        <v>477</v>
      </c>
      <c r="T543" s="344">
        <f t="shared" si="1987"/>
        <v>484</v>
      </c>
      <c r="U543" s="356">
        <v>3600</v>
      </c>
      <c r="V543" s="356">
        <v>2800</v>
      </c>
      <c r="W543" s="356">
        <v>2000</v>
      </c>
      <c r="X543" s="356">
        <v>1200</v>
      </c>
      <c r="Y543" s="356">
        <v>400</v>
      </c>
      <c r="Z543" s="344">
        <f t="shared" si="1988"/>
        <v>140</v>
      </c>
      <c r="AA543" s="344">
        <f t="shared" si="1989"/>
        <v>142</v>
      </c>
      <c r="AB543" s="344">
        <f t="shared" si="1990"/>
        <v>142</v>
      </c>
      <c r="AC543" s="344">
        <f t="shared" si="1991"/>
        <v>145</v>
      </c>
      <c r="AD543" s="344">
        <f t="shared" si="1992"/>
        <v>145</v>
      </c>
      <c r="AE543" s="344">
        <f t="shared" si="1993"/>
        <v>147</v>
      </c>
      <c r="AF543" s="344">
        <f t="shared" si="1994"/>
        <v>147</v>
      </c>
      <c r="AG543" s="344">
        <f t="shared" si="1995"/>
        <v>149</v>
      </c>
      <c r="AH543" s="344">
        <f t="shared" si="1996"/>
        <v>149</v>
      </c>
      <c r="AI543" s="344">
        <f t="shared" si="1997"/>
        <v>151</v>
      </c>
      <c r="AJ543" s="356">
        <v>3600</v>
      </c>
      <c r="AK543" s="356">
        <v>2800</v>
      </c>
      <c r="AL543" s="356">
        <v>2000</v>
      </c>
      <c r="AM543" s="356">
        <v>1200</v>
      </c>
      <c r="AN543" s="356">
        <v>400</v>
      </c>
      <c r="AO543" s="344" t="str">
        <f t="shared" si="1998"/>
        <v/>
      </c>
      <c r="AP543" s="344" t="str">
        <f t="shared" si="1999"/>
        <v/>
      </c>
      <c r="AQ543" s="344" t="str">
        <f t="shared" si="2000"/>
        <v/>
      </c>
      <c r="AR543" s="344" t="str">
        <f t="shared" si="2001"/>
        <v/>
      </c>
      <c r="AS543" s="344" t="str">
        <f t="shared" si="2002"/>
        <v/>
      </c>
      <c r="AT543" s="344" t="str">
        <f t="shared" si="2003"/>
        <v/>
      </c>
      <c r="AU543" s="344" t="str">
        <f t="shared" si="2004"/>
        <v/>
      </c>
      <c r="AV543" s="344" t="str">
        <f t="shared" si="2005"/>
        <v/>
      </c>
      <c r="AW543" s="344" t="str">
        <f t="shared" si="2006"/>
        <v/>
      </c>
      <c r="AX543" s="344" t="str">
        <f t="shared" si="2007"/>
        <v/>
      </c>
      <c r="AY543" s="356">
        <v>3600</v>
      </c>
      <c r="AZ543" s="356">
        <v>2800</v>
      </c>
      <c r="BA543" s="356">
        <v>2000</v>
      </c>
      <c r="BB543" s="356">
        <v>1200</v>
      </c>
      <c r="BC543" s="356">
        <v>400</v>
      </c>
      <c r="BD543" s="353">
        <f t="shared" ref="BD543:BH543" si="2200">IF(BD348="","",BD348+60)</f>
        <v>69</v>
      </c>
      <c r="BE543" s="353">
        <f t="shared" si="2200"/>
        <v>69</v>
      </c>
      <c r="BF543" s="353">
        <f t="shared" si="2200"/>
        <v>84</v>
      </c>
      <c r="BG543" s="353">
        <f t="shared" si="2200"/>
        <v>99</v>
      </c>
      <c r="BH543" s="353">
        <f t="shared" si="2200"/>
        <v>114</v>
      </c>
      <c r="BI543" s="146" t="str">
        <f t="shared" si="2070"/>
        <v>69;69</v>
      </c>
      <c r="BJ543" s="352">
        <f t="shared" si="2071"/>
        <v>84</v>
      </c>
      <c r="BK543" s="146" t="str">
        <f t="shared" si="2072"/>
        <v>99;114</v>
      </c>
      <c r="BL543" s="25">
        <f t="shared" si="2190"/>
        <v>6090208</v>
      </c>
      <c r="BM543" s="146">
        <f t="shared" ref="BM543" si="2201">BM530</f>
        <v>568</v>
      </c>
      <c r="BN543" s="146">
        <f t="shared" si="1966"/>
        <v>6</v>
      </c>
      <c r="BO543" s="146">
        <f t="shared" ref="BO543:BP543" si="2202">BO530</f>
        <v>2</v>
      </c>
      <c r="BP543" s="146">
        <f t="shared" si="2202"/>
        <v>8</v>
      </c>
      <c r="BQ543" s="146">
        <f>VLOOKUP(IF(A543=1,0,A543),宝石属性!$B$26:$D$41,2,0)</f>
        <v>10</v>
      </c>
      <c r="BR543" s="146">
        <f>VLOOKUP(IF(A543=1,0,A543),宝石属性!$B$26:$D$41,3,0)</f>
        <v>2</v>
      </c>
      <c r="BS543" s="146">
        <f t="shared" ref="BS543:BV543" si="2203">IF(BS530="","",BS530)</f>
        <v>1</v>
      </c>
      <c r="BT543" s="146">
        <f t="shared" si="2203"/>
        <v>3</v>
      </c>
      <c r="BU543" s="146">
        <f t="shared" si="2203"/>
        <v>5</v>
      </c>
      <c r="BV543" s="146">
        <f t="shared" si="2203"/>
        <v>7</v>
      </c>
      <c r="BW543" s="357">
        <f t="shared" si="2198"/>
        <v>2006</v>
      </c>
      <c r="BX543" s="357" t="str">
        <f t="shared" si="2199"/>
        <v/>
      </c>
    </row>
    <row r="544" spans="1:76" s="353" customFormat="1">
      <c r="A544" s="120">
        <f t="shared" si="2060"/>
        <v>90</v>
      </c>
      <c r="B544" s="120" t="s">
        <v>1110</v>
      </c>
      <c r="C544" s="120" t="str">
        <f t="shared" si="1977"/>
        <v>男头盔</v>
      </c>
      <c r="D544" s="120" t="str">
        <f t="shared" si="2188"/>
        <v>90级蓝装男头盔</v>
      </c>
      <c r="E544" s="120">
        <f>VLOOKUP($C544,$C$3:$M$15,COLUMNS($C$3:H$15),0)</f>
        <v>90</v>
      </c>
      <c r="F544" s="120" t="str">
        <f>VLOOKUP($C544,$C$3:$M$15,COLUMNS($C$3:I$15),0)</f>
        <v>maxmp_value</v>
      </c>
      <c r="G544" s="120">
        <f>VLOOKUP($C544,$C$3:$M$15,COLUMNS($C$3:J$15),0)</f>
        <v>140</v>
      </c>
      <c r="H544" s="120" t="str">
        <f>VLOOKUP($C544,$C$3:$M$15,COLUMNS($C$3:K$15),0)</f>
        <v>defend_value</v>
      </c>
      <c r="I544" s="120" t="str">
        <f>VLOOKUP($C544,$C$3:$M$15,COLUMNS($C$3:L$15),0)</f>
        <v/>
      </c>
      <c r="J544" s="120" t="str">
        <f>VLOOKUP($C544,$C$3:$M$15,COLUMNS($C$3:M$15),0)</f>
        <v/>
      </c>
      <c r="K544" s="344">
        <f t="shared" si="1978"/>
        <v>561</v>
      </c>
      <c r="L544" s="344">
        <f t="shared" si="1979"/>
        <v>570</v>
      </c>
      <c r="M544" s="344">
        <f t="shared" si="1980"/>
        <v>570</v>
      </c>
      <c r="N544" s="344">
        <f t="shared" si="1981"/>
        <v>579</v>
      </c>
      <c r="O544" s="344">
        <f t="shared" si="1982"/>
        <v>579</v>
      </c>
      <c r="P544" s="344">
        <f t="shared" si="1983"/>
        <v>587</v>
      </c>
      <c r="Q544" s="344">
        <f t="shared" si="1984"/>
        <v>587</v>
      </c>
      <c r="R544" s="344">
        <f t="shared" si="1985"/>
        <v>596</v>
      </c>
      <c r="S544" s="344">
        <f t="shared" si="1986"/>
        <v>596</v>
      </c>
      <c r="T544" s="344">
        <f t="shared" si="1987"/>
        <v>605</v>
      </c>
      <c r="U544" s="356">
        <v>3600</v>
      </c>
      <c r="V544" s="356">
        <v>2800</v>
      </c>
      <c r="W544" s="356">
        <v>2000</v>
      </c>
      <c r="X544" s="356">
        <v>1200</v>
      </c>
      <c r="Y544" s="356">
        <v>400</v>
      </c>
      <c r="Z544" s="344">
        <f t="shared" si="1988"/>
        <v>84</v>
      </c>
      <c r="AA544" s="344">
        <f t="shared" si="1989"/>
        <v>85</v>
      </c>
      <c r="AB544" s="344">
        <f t="shared" si="1990"/>
        <v>85</v>
      </c>
      <c r="AC544" s="344">
        <f t="shared" si="1991"/>
        <v>87</v>
      </c>
      <c r="AD544" s="344">
        <f t="shared" si="1992"/>
        <v>87</v>
      </c>
      <c r="AE544" s="344">
        <f t="shared" si="1993"/>
        <v>88</v>
      </c>
      <c r="AF544" s="344">
        <f t="shared" si="1994"/>
        <v>88</v>
      </c>
      <c r="AG544" s="344">
        <f t="shared" si="1995"/>
        <v>89</v>
      </c>
      <c r="AH544" s="344">
        <f t="shared" si="1996"/>
        <v>89</v>
      </c>
      <c r="AI544" s="344">
        <f t="shared" si="1997"/>
        <v>91</v>
      </c>
      <c r="AJ544" s="356">
        <v>3600</v>
      </c>
      <c r="AK544" s="356">
        <v>2800</v>
      </c>
      <c r="AL544" s="356">
        <v>2000</v>
      </c>
      <c r="AM544" s="356">
        <v>1200</v>
      </c>
      <c r="AN544" s="356">
        <v>400</v>
      </c>
      <c r="AO544" s="344" t="str">
        <f t="shared" si="1998"/>
        <v/>
      </c>
      <c r="AP544" s="344" t="str">
        <f t="shared" si="1999"/>
        <v/>
      </c>
      <c r="AQ544" s="344" t="str">
        <f t="shared" si="2000"/>
        <v/>
      </c>
      <c r="AR544" s="344" t="str">
        <f t="shared" si="2001"/>
        <v/>
      </c>
      <c r="AS544" s="344" t="str">
        <f t="shared" si="2002"/>
        <v/>
      </c>
      <c r="AT544" s="344" t="str">
        <f t="shared" si="2003"/>
        <v/>
      </c>
      <c r="AU544" s="344" t="str">
        <f t="shared" si="2004"/>
        <v/>
      </c>
      <c r="AV544" s="344" t="str">
        <f t="shared" si="2005"/>
        <v/>
      </c>
      <c r="AW544" s="344" t="str">
        <f t="shared" si="2006"/>
        <v/>
      </c>
      <c r="AX544" s="344" t="str">
        <f t="shared" si="2007"/>
        <v/>
      </c>
      <c r="AY544" s="356">
        <v>3600</v>
      </c>
      <c r="AZ544" s="356">
        <v>2800</v>
      </c>
      <c r="BA544" s="356">
        <v>2000</v>
      </c>
      <c r="BB544" s="356">
        <v>1200</v>
      </c>
      <c r="BC544" s="356">
        <v>400</v>
      </c>
      <c r="BD544" s="353" t="str">
        <f t="shared" ref="BD544:BH544" si="2204">IF(BD349="","",BD349+60)</f>
        <v/>
      </c>
      <c r="BE544" s="353" t="str">
        <f t="shared" si="2204"/>
        <v/>
      </c>
      <c r="BF544" s="353" t="str">
        <f t="shared" si="2204"/>
        <v/>
      </c>
      <c r="BG544" s="353" t="str">
        <f t="shared" si="2204"/>
        <v/>
      </c>
      <c r="BH544" s="353" t="str">
        <f t="shared" si="2204"/>
        <v/>
      </c>
      <c r="BI544" s="146" t="str">
        <f t="shared" si="2070"/>
        <v/>
      </c>
      <c r="BJ544" s="352" t="str">
        <f t="shared" si="2071"/>
        <v/>
      </c>
      <c r="BK544" s="146" t="str">
        <f t="shared" si="2072"/>
        <v/>
      </c>
      <c r="BL544" s="25">
        <f t="shared" si="2190"/>
        <v>6090309</v>
      </c>
      <c r="BM544" s="146">
        <f t="shared" ref="BM544" si="2205">BM531</f>
        <v>1640</v>
      </c>
      <c r="BN544" s="146">
        <f t="shared" si="1966"/>
        <v>6</v>
      </c>
      <c r="BO544" s="146">
        <f t="shared" ref="BO544:BP544" si="2206">BO531</f>
        <v>3</v>
      </c>
      <c r="BP544" s="146">
        <f t="shared" si="2206"/>
        <v>9</v>
      </c>
      <c r="BQ544" s="146">
        <f>VLOOKUP(IF(A544=1,0,A544),宝石属性!$B$26:$D$41,2,0)</f>
        <v>10</v>
      </c>
      <c r="BR544" s="146">
        <f>VLOOKUP(IF(A544=1,0,A544),宝石属性!$B$26:$D$41,3,0)</f>
        <v>2</v>
      </c>
      <c r="BS544" s="146">
        <f t="shared" ref="BS544:BV544" si="2207">IF(BS531="","",BS531)</f>
        <v>2</v>
      </c>
      <c r="BT544" s="146">
        <f t="shared" si="2207"/>
        <v>3</v>
      </c>
      <c r="BU544" s="146" t="str">
        <f t="shared" si="2207"/>
        <v/>
      </c>
      <c r="BV544" s="146" t="str">
        <f t="shared" si="2207"/>
        <v/>
      </c>
      <c r="BW544" s="357">
        <f t="shared" si="2198"/>
        <v>2009</v>
      </c>
      <c r="BX544" s="357" t="str">
        <f t="shared" si="2199"/>
        <v/>
      </c>
    </row>
    <row r="545" spans="1:76" s="353" customFormat="1">
      <c r="A545" s="120">
        <f t="shared" si="2060"/>
        <v>90</v>
      </c>
      <c r="B545" s="120" t="s">
        <v>1110</v>
      </c>
      <c r="C545" s="120" t="str">
        <f t="shared" si="1977"/>
        <v>女头饰</v>
      </c>
      <c r="D545" s="120" t="str">
        <f t="shared" si="2188"/>
        <v>90级蓝装女头饰</v>
      </c>
      <c r="E545" s="120">
        <f>VLOOKUP($C545,$C$3:$M$15,COLUMNS($C$3:H$15),0)</f>
        <v>90</v>
      </c>
      <c r="F545" s="120" t="str">
        <f>VLOOKUP($C545,$C$3:$M$15,COLUMNS($C$3:I$15),0)</f>
        <v>maxmp_value</v>
      </c>
      <c r="G545" s="120">
        <f>VLOOKUP($C545,$C$3:$M$15,COLUMNS($C$3:J$15),0)</f>
        <v>140</v>
      </c>
      <c r="H545" s="120" t="str">
        <f>VLOOKUP($C545,$C$3:$M$15,COLUMNS($C$3:K$15),0)</f>
        <v>defend_value</v>
      </c>
      <c r="I545" s="120" t="str">
        <f>VLOOKUP($C545,$C$3:$M$15,COLUMNS($C$3:L$15),0)</f>
        <v/>
      </c>
      <c r="J545" s="120" t="str">
        <f>VLOOKUP($C545,$C$3:$M$15,COLUMNS($C$3:M$15),0)</f>
        <v/>
      </c>
      <c r="K545" s="344">
        <f t="shared" si="1978"/>
        <v>561</v>
      </c>
      <c r="L545" s="344">
        <f t="shared" si="1979"/>
        <v>570</v>
      </c>
      <c r="M545" s="344">
        <f t="shared" si="1980"/>
        <v>570</v>
      </c>
      <c r="N545" s="344">
        <f t="shared" si="1981"/>
        <v>579</v>
      </c>
      <c r="O545" s="344">
        <f t="shared" si="1982"/>
        <v>579</v>
      </c>
      <c r="P545" s="344">
        <f t="shared" si="1983"/>
        <v>587</v>
      </c>
      <c r="Q545" s="344">
        <f t="shared" si="1984"/>
        <v>587</v>
      </c>
      <c r="R545" s="344">
        <f t="shared" si="1985"/>
        <v>596</v>
      </c>
      <c r="S545" s="344">
        <f t="shared" si="1986"/>
        <v>596</v>
      </c>
      <c r="T545" s="344">
        <f t="shared" si="1987"/>
        <v>605</v>
      </c>
      <c r="U545" s="356">
        <v>3600</v>
      </c>
      <c r="V545" s="356">
        <v>2800</v>
      </c>
      <c r="W545" s="356">
        <v>2000</v>
      </c>
      <c r="X545" s="356">
        <v>1200</v>
      </c>
      <c r="Y545" s="356">
        <v>400</v>
      </c>
      <c r="Z545" s="344">
        <f t="shared" si="1988"/>
        <v>84</v>
      </c>
      <c r="AA545" s="344">
        <f t="shared" si="1989"/>
        <v>85</v>
      </c>
      <c r="AB545" s="344">
        <f t="shared" si="1990"/>
        <v>85</v>
      </c>
      <c r="AC545" s="344">
        <f t="shared" si="1991"/>
        <v>87</v>
      </c>
      <c r="AD545" s="344">
        <f t="shared" si="1992"/>
        <v>87</v>
      </c>
      <c r="AE545" s="344">
        <f t="shared" si="1993"/>
        <v>88</v>
      </c>
      <c r="AF545" s="344">
        <f t="shared" si="1994"/>
        <v>88</v>
      </c>
      <c r="AG545" s="344">
        <f t="shared" si="1995"/>
        <v>89</v>
      </c>
      <c r="AH545" s="344">
        <f t="shared" si="1996"/>
        <v>89</v>
      </c>
      <c r="AI545" s="344">
        <f t="shared" si="1997"/>
        <v>91</v>
      </c>
      <c r="AJ545" s="356">
        <v>3600</v>
      </c>
      <c r="AK545" s="356">
        <v>2800</v>
      </c>
      <c r="AL545" s="356">
        <v>2000</v>
      </c>
      <c r="AM545" s="356">
        <v>1200</v>
      </c>
      <c r="AN545" s="356">
        <v>400</v>
      </c>
      <c r="AO545" s="344" t="str">
        <f t="shared" si="1998"/>
        <v/>
      </c>
      <c r="AP545" s="344" t="str">
        <f t="shared" si="1999"/>
        <v/>
      </c>
      <c r="AQ545" s="344" t="str">
        <f t="shared" si="2000"/>
        <v/>
      </c>
      <c r="AR545" s="344" t="str">
        <f t="shared" si="2001"/>
        <v/>
      </c>
      <c r="AS545" s="344" t="str">
        <f t="shared" si="2002"/>
        <v/>
      </c>
      <c r="AT545" s="344" t="str">
        <f t="shared" si="2003"/>
        <v/>
      </c>
      <c r="AU545" s="344" t="str">
        <f t="shared" si="2004"/>
        <v/>
      </c>
      <c r="AV545" s="344" t="str">
        <f t="shared" si="2005"/>
        <v/>
      </c>
      <c r="AW545" s="344" t="str">
        <f t="shared" si="2006"/>
        <v/>
      </c>
      <c r="AX545" s="344" t="str">
        <f t="shared" si="2007"/>
        <v/>
      </c>
      <c r="AY545" s="356">
        <v>3600</v>
      </c>
      <c r="AZ545" s="356">
        <v>2800</v>
      </c>
      <c r="BA545" s="356">
        <v>2000</v>
      </c>
      <c r="BB545" s="356">
        <v>1200</v>
      </c>
      <c r="BC545" s="356">
        <v>400</v>
      </c>
      <c r="BD545" s="353" t="str">
        <f t="shared" ref="BD545:BH545" si="2208">IF(BD350="","",BD350+60)</f>
        <v/>
      </c>
      <c r="BE545" s="353" t="str">
        <f t="shared" si="2208"/>
        <v/>
      </c>
      <c r="BF545" s="353" t="str">
        <f t="shared" si="2208"/>
        <v/>
      </c>
      <c r="BG545" s="353" t="str">
        <f t="shared" si="2208"/>
        <v/>
      </c>
      <c r="BH545" s="353" t="str">
        <f t="shared" si="2208"/>
        <v/>
      </c>
      <c r="BI545" s="146" t="str">
        <f t="shared" si="2070"/>
        <v/>
      </c>
      <c r="BJ545" s="352" t="str">
        <f t="shared" si="2071"/>
        <v/>
      </c>
      <c r="BK545" s="146" t="str">
        <f t="shared" si="2072"/>
        <v/>
      </c>
      <c r="BL545" s="25">
        <f t="shared" si="2190"/>
        <v>6090310</v>
      </c>
      <c r="BM545" s="146">
        <f t="shared" ref="BM545" si="2209">BM532</f>
        <v>1384</v>
      </c>
      <c r="BN545" s="146">
        <f t="shared" si="1966"/>
        <v>6</v>
      </c>
      <c r="BO545" s="146">
        <f t="shared" ref="BO545:BP545" si="2210">BO532</f>
        <v>3</v>
      </c>
      <c r="BP545" s="146">
        <f t="shared" si="2210"/>
        <v>10</v>
      </c>
      <c r="BQ545" s="146">
        <f>VLOOKUP(IF(A545=1,0,A545),宝石属性!$B$26:$D$41,2,0)</f>
        <v>10</v>
      </c>
      <c r="BR545" s="146">
        <f>VLOOKUP(IF(A545=1,0,A545),宝石属性!$B$26:$D$41,3,0)</f>
        <v>2</v>
      </c>
      <c r="BS545" s="146">
        <f t="shared" ref="BS545:BV545" si="2211">IF(BS532="","",BS532)</f>
        <v>2</v>
      </c>
      <c r="BT545" s="146">
        <f t="shared" si="2211"/>
        <v>3</v>
      </c>
      <c r="BU545" s="146" t="str">
        <f t="shared" si="2211"/>
        <v/>
      </c>
      <c r="BV545" s="146" t="str">
        <f t="shared" si="2211"/>
        <v/>
      </c>
      <c r="BW545" s="357">
        <f t="shared" si="2198"/>
        <v>2009</v>
      </c>
      <c r="BX545" s="357" t="str">
        <f t="shared" si="2199"/>
        <v/>
      </c>
    </row>
    <row r="546" spans="1:76" s="353" customFormat="1">
      <c r="A546" s="120">
        <f t="shared" si="2060"/>
        <v>90</v>
      </c>
      <c r="B546" s="120" t="s">
        <v>1110</v>
      </c>
      <c r="C546" s="120" t="str">
        <f t="shared" si="1977"/>
        <v>项链</v>
      </c>
      <c r="D546" s="120" t="str">
        <f t="shared" si="2188"/>
        <v>90级蓝装项链</v>
      </c>
      <c r="E546" s="120">
        <f>VLOOKUP($C546,$C$3:$M$15,COLUMNS($C$3:H$15),0)</f>
        <v>150</v>
      </c>
      <c r="F546" s="120" t="str">
        <f>VLOOKUP($C546,$C$3:$M$15,COLUMNS($C$3:I$15),0)</f>
        <v>magicattack_value</v>
      </c>
      <c r="G546" s="120">
        <f>VLOOKUP($C546,$C$3:$M$15,COLUMNS($C$3:J$15),0)</f>
        <v>160</v>
      </c>
      <c r="H546" s="120" t="str">
        <f>VLOOKUP($C546,$C$3:$M$15,COLUMNS($C$3:K$15),0)</f>
        <v>magicdef_value</v>
      </c>
      <c r="I546" s="120" t="str">
        <f>VLOOKUP($C546,$C$3:$M$15,COLUMNS($C$3:L$15),0)</f>
        <v/>
      </c>
      <c r="J546" s="120" t="str">
        <f>VLOOKUP($C546,$C$3:$M$15,COLUMNS($C$3:M$15),0)</f>
        <v/>
      </c>
      <c r="K546" s="344">
        <f t="shared" si="1978"/>
        <v>154</v>
      </c>
      <c r="L546" s="344">
        <f t="shared" si="1979"/>
        <v>157</v>
      </c>
      <c r="M546" s="344">
        <f t="shared" si="1980"/>
        <v>157</v>
      </c>
      <c r="N546" s="344">
        <f t="shared" si="1981"/>
        <v>159</v>
      </c>
      <c r="O546" s="344">
        <f t="shared" si="1982"/>
        <v>159</v>
      </c>
      <c r="P546" s="344">
        <f t="shared" si="1983"/>
        <v>162</v>
      </c>
      <c r="Q546" s="344">
        <f t="shared" si="1984"/>
        <v>162</v>
      </c>
      <c r="R546" s="344">
        <f t="shared" si="1985"/>
        <v>164</v>
      </c>
      <c r="S546" s="344">
        <f t="shared" si="1986"/>
        <v>164</v>
      </c>
      <c r="T546" s="344">
        <f t="shared" si="1987"/>
        <v>166</v>
      </c>
      <c r="U546" s="356">
        <v>3600</v>
      </c>
      <c r="V546" s="356">
        <v>2800</v>
      </c>
      <c r="W546" s="356">
        <v>2000</v>
      </c>
      <c r="X546" s="356">
        <v>1200</v>
      </c>
      <c r="Y546" s="356">
        <v>400</v>
      </c>
      <c r="Z546" s="344">
        <f t="shared" si="1988"/>
        <v>82</v>
      </c>
      <c r="AA546" s="344">
        <f t="shared" si="1989"/>
        <v>83</v>
      </c>
      <c r="AB546" s="344">
        <f t="shared" si="1990"/>
        <v>83</v>
      </c>
      <c r="AC546" s="344">
        <f t="shared" si="1991"/>
        <v>85</v>
      </c>
      <c r="AD546" s="344">
        <f t="shared" si="1992"/>
        <v>85</v>
      </c>
      <c r="AE546" s="344">
        <f t="shared" si="1993"/>
        <v>86</v>
      </c>
      <c r="AF546" s="344">
        <f t="shared" si="1994"/>
        <v>86</v>
      </c>
      <c r="AG546" s="344">
        <f t="shared" si="1995"/>
        <v>87</v>
      </c>
      <c r="AH546" s="344">
        <f t="shared" si="1996"/>
        <v>87</v>
      </c>
      <c r="AI546" s="344">
        <f t="shared" si="1997"/>
        <v>89</v>
      </c>
      <c r="AJ546" s="356">
        <v>3600</v>
      </c>
      <c r="AK546" s="356">
        <v>2800</v>
      </c>
      <c r="AL546" s="356">
        <v>2000</v>
      </c>
      <c r="AM546" s="356">
        <v>1200</v>
      </c>
      <c r="AN546" s="356">
        <v>400</v>
      </c>
      <c r="AO546" s="344" t="str">
        <f t="shared" si="1998"/>
        <v/>
      </c>
      <c r="AP546" s="344" t="str">
        <f t="shared" si="1999"/>
        <v/>
      </c>
      <c r="AQ546" s="344" t="str">
        <f t="shared" si="2000"/>
        <v/>
      </c>
      <c r="AR546" s="344" t="str">
        <f t="shared" si="2001"/>
        <v/>
      </c>
      <c r="AS546" s="344" t="str">
        <f t="shared" si="2002"/>
        <v/>
      </c>
      <c r="AT546" s="344" t="str">
        <f t="shared" si="2003"/>
        <v/>
      </c>
      <c r="AU546" s="344" t="str">
        <f t="shared" si="2004"/>
        <v/>
      </c>
      <c r="AV546" s="344" t="str">
        <f t="shared" si="2005"/>
        <v/>
      </c>
      <c r="AW546" s="344" t="str">
        <f t="shared" si="2006"/>
        <v/>
      </c>
      <c r="AX546" s="344" t="str">
        <f t="shared" si="2007"/>
        <v/>
      </c>
      <c r="AY546" s="356">
        <v>3600</v>
      </c>
      <c r="AZ546" s="356">
        <v>2800</v>
      </c>
      <c r="BA546" s="356">
        <v>2000</v>
      </c>
      <c r="BB546" s="356">
        <v>1200</v>
      </c>
      <c r="BC546" s="356">
        <v>400</v>
      </c>
      <c r="BD546" s="353" t="str">
        <f t="shared" ref="BD546:BH546" si="2212">IF(BD351="","",BD351+60)</f>
        <v/>
      </c>
      <c r="BE546" s="353" t="str">
        <f t="shared" si="2212"/>
        <v/>
      </c>
      <c r="BF546" s="353" t="str">
        <f t="shared" si="2212"/>
        <v/>
      </c>
      <c r="BG546" s="353" t="str">
        <f t="shared" si="2212"/>
        <v/>
      </c>
      <c r="BH546" s="353" t="str">
        <f t="shared" si="2212"/>
        <v/>
      </c>
      <c r="BI546" s="146" t="str">
        <f t="shared" si="2070"/>
        <v/>
      </c>
      <c r="BJ546" s="352" t="str">
        <f t="shared" si="2071"/>
        <v/>
      </c>
      <c r="BK546" s="146" t="str">
        <f t="shared" si="2072"/>
        <v/>
      </c>
      <c r="BL546" s="25">
        <f t="shared" si="2190"/>
        <v>6090411</v>
      </c>
      <c r="BM546" s="146">
        <f t="shared" ref="BM546" si="2213">BM533</f>
        <v>40</v>
      </c>
      <c r="BN546" s="146">
        <f t="shared" si="1966"/>
        <v>6</v>
      </c>
      <c r="BO546" s="146">
        <f t="shared" ref="BO546:BP546" si="2214">BO533</f>
        <v>4</v>
      </c>
      <c r="BP546" s="146">
        <f t="shared" si="2214"/>
        <v>11</v>
      </c>
      <c r="BQ546" s="146">
        <f>VLOOKUP(IF(A546=1,0,A546),宝石属性!$B$26:$D$41,2,0)</f>
        <v>10</v>
      </c>
      <c r="BR546" s="146">
        <f>VLOOKUP(IF(A546=1,0,A546),宝石属性!$B$26:$D$41,3,0)</f>
        <v>2</v>
      </c>
      <c r="BS546" s="146">
        <f t="shared" ref="BS546:BV546" si="2215">IF(BS533="","",BS533)</f>
        <v>4</v>
      </c>
      <c r="BT546" s="146">
        <f t="shared" si="2215"/>
        <v>5</v>
      </c>
      <c r="BU546" s="146" t="str">
        <f t="shared" si="2215"/>
        <v/>
      </c>
      <c r="BV546" s="146" t="str">
        <f t="shared" si="2215"/>
        <v/>
      </c>
      <c r="BW546" s="357">
        <f t="shared" si="2198"/>
        <v>2012</v>
      </c>
      <c r="BX546" s="357" t="str">
        <f t="shared" si="2199"/>
        <v/>
      </c>
    </row>
    <row r="547" spans="1:76" s="353" customFormat="1">
      <c r="A547" s="120">
        <f t="shared" si="2060"/>
        <v>90</v>
      </c>
      <c r="B547" s="120" t="s">
        <v>1110</v>
      </c>
      <c r="C547" s="120" t="str">
        <f t="shared" si="1977"/>
        <v>腰带</v>
      </c>
      <c r="D547" s="120" t="str">
        <f t="shared" si="2188"/>
        <v>90级蓝装腰带</v>
      </c>
      <c r="E547" s="120">
        <f>VLOOKUP($C547,$C$3:$M$15,COLUMNS($C$3:H$15),0)</f>
        <v>60</v>
      </c>
      <c r="F547" s="120" t="str">
        <f>VLOOKUP($C547,$C$3:$M$15,COLUMNS($C$3:I$15),0)</f>
        <v>maxhp_value</v>
      </c>
      <c r="G547" s="120">
        <f>VLOOKUP($C547,$C$3:$M$15,COLUMNS($C$3:J$15),0)</f>
        <v>140</v>
      </c>
      <c r="H547" s="120" t="str">
        <f>VLOOKUP($C547,$C$3:$M$15,COLUMNS($C$3:K$15),0)</f>
        <v>defend_value</v>
      </c>
      <c r="I547" s="120" t="str">
        <f>VLOOKUP($C547,$C$3:$M$15,COLUMNS($C$3:L$15),0)</f>
        <v/>
      </c>
      <c r="J547" s="120" t="str">
        <f>VLOOKUP($C547,$C$3:$M$15,COLUMNS($C$3:M$15),0)</f>
        <v/>
      </c>
      <c r="K547" s="344">
        <f t="shared" si="1978"/>
        <v>673</v>
      </c>
      <c r="L547" s="344">
        <f t="shared" si="1979"/>
        <v>684</v>
      </c>
      <c r="M547" s="344">
        <f t="shared" si="1980"/>
        <v>684</v>
      </c>
      <c r="N547" s="344">
        <f t="shared" si="1981"/>
        <v>694</v>
      </c>
      <c r="O547" s="344">
        <f t="shared" si="1982"/>
        <v>694</v>
      </c>
      <c r="P547" s="344">
        <f t="shared" si="1983"/>
        <v>705</v>
      </c>
      <c r="Q547" s="344">
        <f t="shared" si="1984"/>
        <v>705</v>
      </c>
      <c r="R547" s="344">
        <f t="shared" si="1985"/>
        <v>716</v>
      </c>
      <c r="S547" s="344">
        <f t="shared" si="1986"/>
        <v>716</v>
      </c>
      <c r="T547" s="344">
        <f t="shared" si="1987"/>
        <v>726</v>
      </c>
      <c r="U547" s="356">
        <v>3600</v>
      </c>
      <c r="V547" s="356">
        <v>2800</v>
      </c>
      <c r="W547" s="356">
        <v>2000</v>
      </c>
      <c r="X547" s="356">
        <v>1200</v>
      </c>
      <c r="Y547" s="356">
        <v>400</v>
      </c>
      <c r="Z547" s="344">
        <f t="shared" si="1988"/>
        <v>56</v>
      </c>
      <c r="AA547" s="344">
        <f t="shared" si="1989"/>
        <v>57</v>
      </c>
      <c r="AB547" s="344">
        <f t="shared" si="1990"/>
        <v>57</v>
      </c>
      <c r="AC547" s="344">
        <f t="shared" si="1991"/>
        <v>58</v>
      </c>
      <c r="AD547" s="344">
        <f t="shared" si="1992"/>
        <v>58</v>
      </c>
      <c r="AE547" s="344">
        <f t="shared" si="1993"/>
        <v>59</v>
      </c>
      <c r="AF547" s="344">
        <f t="shared" si="1994"/>
        <v>59</v>
      </c>
      <c r="AG547" s="344">
        <f t="shared" si="1995"/>
        <v>60</v>
      </c>
      <c r="AH547" s="344">
        <f t="shared" si="1996"/>
        <v>60</v>
      </c>
      <c r="AI547" s="344">
        <f t="shared" si="1997"/>
        <v>61</v>
      </c>
      <c r="AJ547" s="356">
        <v>3600</v>
      </c>
      <c r="AK547" s="356">
        <v>2800</v>
      </c>
      <c r="AL547" s="356">
        <v>2000</v>
      </c>
      <c r="AM547" s="356">
        <v>1200</v>
      </c>
      <c r="AN547" s="356">
        <v>400</v>
      </c>
      <c r="AO547" s="344" t="str">
        <f t="shared" si="1998"/>
        <v/>
      </c>
      <c r="AP547" s="344" t="str">
        <f t="shared" si="1999"/>
        <v/>
      </c>
      <c r="AQ547" s="344" t="str">
        <f t="shared" si="2000"/>
        <v/>
      </c>
      <c r="AR547" s="344" t="str">
        <f t="shared" si="2001"/>
        <v/>
      </c>
      <c r="AS547" s="344" t="str">
        <f t="shared" si="2002"/>
        <v/>
      </c>
      <c r="AT547" s="344" t="str">
        <f t="shared" si="2003"/>
        <v/>
      </c>
      <c r="AU547" s="344" t="str">
        <f t="shared" si="2004"/>
        <v/>
      </c>
      <c r="AV547" s="344" t="str">
        <f t="shared" si="2005"/>
        <v/>
      </c>
      <c r="AW547" s="344" t="str">
        <f t="shared" si="2006"/>
        <v/>
      </c>
      <c r="AX547" s="344" t="str">
        <f t="shared" si="2007"/>
        <v/>
      </c>
      <c r="AY547" s="356">
        <v>3600</v>
      </c>
      <c r="AZ547" s="356">
        <v>2800</v>
      </c>
      <c r="BA547" s="356">
        <v>2000</v>
      </c>
      <c r="BB547" s="356">
        <v>1200</v>
      </c>
      <c r="BC547" s="356">
        <v>400</v>
      </c>
      <c r="BD547" s="353" t="str">
        <f t="shared" ref="BD547:BH547" si="2216">IF(BD352="","",BD352+60)</f>
        <v/>
      </c>
      <c r="BE547" s="353" t="str">
        <f t="shared" si="2216"/>
        <v/>
      </c>
      <c r="BF547" s="353" t="str">
        <f t="shared" si="2216"/>
        <v/>
      </c>
      <c r="BG547" s="353" t="str">
        <f t="shared" si="2216"/>
        <v/>
      </c>
      <c r="BH547" s="353" t="str">
        <f t="shared" si="2216"/>
        <v/>
      </c>
      <c r="BI547" s="146" t="str">
        <f t="shared" si="2070"/>
        <v/>
      </c>
      <c r="BJ547" s="352" t="str">
        <f t="shared" si="2071"/>
        <v/>
      </c>
      <c r="BK547" s="146" t="str">
        <f t="shared" si="2072"/>
        <v/>
      </c>
      <c r="BL547" s="25">
        <f t="shared" si="2190"/>
        <v>6090512</v>
      </c>
      <c r="BM547" s="146">
        <f t="shared" ref="BM547" si="2217">BM534</f>
        <v>72</v>
      </c>
      <c r="BN547" s="146">
        <f t="shared" si="1966"/>
        <v>6</v>
      </c>
      <c r="BO547" s="146">
        <f t="shared" ref="BO547:BP547" si="2218">BO534</f>
        <v>5</v>
      </c>
      <c r="BP547" s="146">
        <f t="shared" si="2218"/>
        <v>12</v>
      </c>
      <c r="BQ547" s="146">
        <f>VLOOKUP(IF(A547=1,0,A547),宝石属性!$B$26:$D$41,2,0)</f>
        <v>10</v>
      </c>
      <c r="BR547" s="146">
        <f>VLOOKUP(IF(A547=1,0,A547),宝石属性!$B$26:$D$41,3,0)</f>
        <v>2</v>
      </c>
      <c r="BS547" s="146">
        <f t="shared" ref="BS547:BV547" si="2219">IF(BS534="","",BS534)</f>
        <v>1</v>
      </c>
      <c r="BT547" s="146">
        <f t="shared" si="2219"/>
        <v>6</v>
      </c>
      <c r="BU547" s="146">
        <f t="shared" si="2219"/>
        <v>9</v>
      </c>
      <c r="BV547" s="146" t="str">
        <f t="shared" si="2219"/>
        <v/>
      </c>
      <c r="BW547" s="357">
        <f t="shared" si="2198"/>
        <v>2015</v>
      </c>
      <c r="BX547" s="357" t="str">
        <f t="shared" si="2199"/>
        <v/>
      </c>
    </row>
    <row r="548" spans="1:76" s="353" customFormat="1">
      <c r="A548" s="120">
        <f t="shared" si="2060"/>
        <v>90</v>
      </c>
      <c r="B548" s="120" t="s">
        <v>1110</v>
      </c>
      <c r="C548" s="120" t="str">
        <f t="shared" si="1977"/>
        <v>鞋子</v>
      </c>
      <c r="D548" s="120" t="str">
        <f t="shared" si="2188"/>
        <v>90级蓝装鞋子</v>
      </c>
      <c r="E548" s="120">
        <f>VLOOKUP($C548,$C$3:$M$15,COLUMNS($C$3:H$15),0)</f>
        <v>160</v>
      </c>
      <c r="F548" s="120" t="str">
        <f>VLOOKUP($C548,$C$3:$M$15,COLUMNS($C$3:I$15),0)</f>
        <v>magicdef_value</v>
      </c>
      <c r="G548" s="120">
        <f>VLOOKUP($C548,$C$3:$M$15,COLUMNS($C$3:J$15),0)</f>
        <v>200</v>
      </c>
      <c r="H548" s="120" t="str">
        <f>VLOOKUP($C548,$C$3:$M$15,COLUMNS($C$3:K$15),0)</f>
        <v>speed_value</v>
      </c>
      <c r="I548" s="120" t="str">
        <f>VLOOKUP($C548,$C$3:$M$15,COLUMNS($C$3:L$15),0)</f>
        <v/>
      </c>
      <c r="J548" s="120" t="str">
        <f>VLOOKUP($C548,$C$3:$M$15,COLUMNS($C$3:M$15),0)</f>
        <v/>
      </c>
      <c r="K548" s="344">
        <f t="shared" si="1978"/>
        <v>82</v>
      </c>
      <c r="L548" s="344">
        <f t="shared" si="1979"/>
        <v>83</v>
      </c>
      <c r="M548" s="344">
        <f t="shared" si="1980"/>
        <v>83</v>
      </c>
      <c r="N548" s="344">
        <f t="shared" si="1981"/>
        <v>85</v>
      </c>
      <c r="O548" s="344">
        <f t="shared" si="1982"/>
        <v>85</v>
      </c>
      <c r="P548" s="344">
        <f t="shared" si="1983"/>
        <v>86</v>
      </c>
      <c r="Q548" s="344">
        <f t="shared" si="1984"/>
        <v>86</v>
      </c>
      <c r="R548" s="344">
        <f t="shared" si="1985"/>
        <v>87</v>
      </c>
      <c r="S548" s="344">
        <f t="shared" si="1986"/>
        <v>87</v>
      </c>
      <c r="T548" s="344">
        <f t="shared" si="1987"/>
        <v>89</v>
      </c>
      <c r="U548" s="356">
        <v>3600</v>
      </c>
      <c r="V548" s="356">
        <v>2800</v>
      </c>
      <c r="W548" s="356">
        <v>2000</v>
      </c>
      <c r="X548" s="356">
        <v>1200</v>
      </c>
      <c r="Y548" s="356">
        <v>400</v>
      </c>
      <c r="Z548" s="344">
        <f t="shared" si="1988"/>
        <v>70</v>
      </c>
      <c r="AA548" s="344">
        <f t="shared" si="1989"/>
        <v>73</v>
      </c>
      <c r="AB548" s="344">
        <f t="shared" si="1990"/>
        <v>73</v>
      </c>
      <c r="AC548" s="344">
        <f t="shared" si="1991"/>
        <v>75</v>
      </c>
      <c r="AD548" s="344">
        <f t="shared" si="1992"/>
        <v>75</v>
      </c>
      <c r="AE548" s="344">
        <f t="shared" si="1993"/>
        <v>77</v>
      </c>
      <c r="AF548" s="344">
        <f t="shared" si="1994"/>
        <v>77</v>
      </c>
      <c r="AG548" s="344">
        <f t="shared" si="1995"/>
        <v>80</v>
      </c>
      <c r="AH548" s="344">
        <f t="shared" si="1996"/>
        <v>80</v>
      </c>
      <c r="AI548" s="344">
        <f t="shared" si="1997"/>
        <v>82</v>
      </c>
      <c r="AJ548" s="356">
        <v>3600</v>
      </c>
      <c r="AK548" s="356">
        <v>2800</v>
      </c>
      <c r="AL548" s="356">
        <v>2000</v>
      </c>
      <c r="AM548" s="356">
        <v>1200</v>
      </c>
      <c r="AN548" s="356">
        <v>400</v>
      </c>
      <c r="AO548" s="344" t="str">
        <f t="shared" si="1998"/>
        <v/>
      </c>
      <c r="AP548" s="344" t="str">
        <f t="shared" si="1999"/>
        <v/>
      </c>
      <c r="AQ548" s="344" t="str">
        <f t="shared" si="2000"/>
        <v/>
      </c>
      <c r="AR548" s="344" t="str">
        <f t="shared" si="2001"/>
        <v/>
      </c>
      <c r="AS548" s="344" t="str">
        <f t="shared" si="2002"/>
        <v/>
      </c>
      <c r="AT548" s="344" t="str">
        <f t="shared" si="2003"/>
        <v/>
      </c>
      <c r="AU548" s="344" t="str">
        <f t="shared" si="2004"/>
        <v/>
      </c>
      <c r="AV548" s="344" t="str">
        <f t="shared" si="2005"/>
        <v/>
      </c>
      <c r="AW548" s="344" t="str">
        <f t="shared" si="2006"/>
        <v/>
      </c>
      <c r="AX548" s="344" t="str">
        <f t="shared" si="2007"/>
        <v/>
      </c>
      <c r="AY548" s="356">
        <v>3600</v>
      </c>
      <c r="AZ548" s="356">
        <v>2800</v>
      </c>
      <c r="BA548" s="356">
        <v>2000</v>
      </c>
      <c r="BB548" s="356">
        <v>1200</v>
      </c>
      <c r="BC548" s="356">
        <v>400</v>
      </c>
      <c r="BD548" s="353" t="str">
        <f t="shared" ref="BD548:BH548" si="2220">IF(BD353="","",BD353+60)</f>
        <v/>
      </c>
      <c r="BE548" s="353" t="str">
        <f t="shared" si="2220"/>
        <v/>
      </c>
      <c r="BF548" s="353" t="str">
        <f t="shared" si="2220"/>
        <v/>
      </c>
      <c r="BG548" s="353" t="str">
        <f t="shared" si="2220"/>
        <v/>
      </c>
      <c r="BH548" s="353" t="str">
        <f t="shared" si="2220"/>
        <v/>
      </c>
      <c r="BI548" s="146" t="str">
        <f t="shared" si="2070"/>
        <v/>
      </c>
      <c r="BJ548" s="352" t="str">
        <f t="shared" si="2071"/>
        <v/>
      </c>
      <c r="BK548" s="146" t="str">
        <f t="shared" si="2072"/>
        <v/>
      </c>
      <c r="BL548" s="25">
        <f t="shared" si="2190"/>
        <v>6090613</v>
      </c>
      <c r="BM548" s="146">
        <f t="shared" ref="BM548" si="2221">BM535</f>
        <v>88</v>
      </c>
      <c r="BN548" s="146">
        <f t="shared" si="1966"/>
        <v>6</v>
      </c>
      <c r="BO548" s="146">
        <f t="shared" ref="BO548:BP548" si="2222">BO535</f>
        <v>6</v>
      </c>
      <c r="BP548" s="146">
        <f t="shared" si="2222"/>
        <v>13</v>
      </c>
      <c r="BQ548" s="146">
        <f>VLOOKUP(IF(A548=1,0,A548),宝石属性!$B$26:$D$41,2,0)</f>
        <v>10</v>
      </c>
      <c r="BR548" s="146">
        <f>VLOOKUP(IF(A548=1,0,A548),宝石属性!$B$26:$D$41,3,0)</f>
        <v>2</v>
      </c>
      <c r="BS548" s="146">
        <f t="shared" ref="BS548:BV548" si="2223">IF(BS535="","",BS535)</f>
        <v>6</v>
      </c>
      <c r="BT548" s="146">
        <f t="shared" si="2223"/>
        <v>9</v>
      </c>
      <c r="BU548" s="146" t="str">
        <f t="shared" si="2223"/>
        <v/>
      </c>
      <c r="BV548" s="146" t="str">
        <f t="shared" si="2223"/>
        <v/>
      </c>
      <c r="BW548" s="357">
        <f t="shared" si="2198"/>
        <v>2018</v>
      </c>
      <c r="BX548" s="357" t="str">
        <f t="shared" si="2199"/>
        <v/>
      </c>
    </row>
    <row r="549" spans="1:76" s="353" customFormat="1">
      <c r="A549" s="120">
        <f t="shared" si="2060"/>
        <v>100</v>
      </c>
      <c r="B549" s="120" t="s">
        <v>1110</v>
      </c>
      <c r="C549" s="120" t="str">
        <f t="shared" si="1977"/>
        <v>剑</v>
      </c>
      <c r="D549" s="120" t="str">
        <f t="shared" si="2188"/>
        <v>100级蓝装剑</v>
      </c>
      <c r="E549" s="120">
        <f>VLOOKUP($C549,$C$3:$M$15,COLUMNS($C$3:H$15),0)</f>
        <v>130</v>
      </c>
      <c r="F549" s="120" t="str">
        <f>VLOOKUP($C549,$C$3:$M$15,COLUMNS($C$3:I$15),0)</f>
        <v>phyattack_value</v>
      </c>
      <c r="G549" s="120">
        <f>VLOOKUP($C549,$C$3:$M$15,COLUMNS($C$3:J$15),0)</f>
        <v>150</v>
      </c>
      <c r="H549" s="120" t="str">
        <f>VLOOKUP($C549,$C$3:$M$15,COLUMNS($C$3:K$15),0)</f>
        <v>magicattack_value</v>
      </c>
      <c r="I549" s="120">
        <f>VLOOKUP($C549,$C$3:$M$15,COLUMNS($C$3:L$15),0)</f>
        <v>170</v>
      </c>
      <c r="J549" s="120" t="str">
        <f>VLOOKUP($C549,$C$3:$M$15,COLUMNS($C$3:M$15),0)</f>
        <v>medical_value</v>
      </c>
      <c r="K549" s="344">
        <f t="shared" si="1978"/>
        <v>623</v>
      </c>
      <c r="L549" s="344">
        <f t="shared" si="1979"/>
        <v>633</v>
      </c>
      <c r="M549" s="344">
        <f t="shared" si="1980"/>
        <v>633</v>
      </c>
      <c r="N549" s="344">
        <f t="shared" si="1981"/>
        <v>643</v>
      </c>
      <c r="O549" s="344">
        <f t="shared" si="1982"/>
        <v>643</v>
      </c>
      <c r="P549" s="344">
        <f t="shared" si="1983"/>
        <v>653</v>
      </c>
      <c r="Q549" s="344">
        <f t="shared" si="1984"/>
        <v>653</v>
      </c>
      <c r="R549" s="344">
        <f t="shared" si="1985"/>
        <v>663</v>
      </c>
      <c r="S549" s="344">
        <f t="shared" si="1986"/>
        <v>663</v>
      </c>
      <c r="T549" s="344">
        <f t="shared" si="1987"/>
        <v>672</v>
      </c>
      <c r="U549" s="356">
        <v>3600</v>
      </c>
      <c r="V549" s="356">
        <v>2800</v>
      </c>
      <c r="W549" s="356">
        <v>2000</v>
      </c>
      <c r="X549" s="356">
        <v>1200</v>
      </c>
      <c r="Y549" s="356">
        <v>400</v>
      </c>
      <c r="Z549" s="344">
        <f t="shared" si="1988"/>
        <v>140</v>
      </c>
      <c r="AA549" s="344">
        <f t="shared" si="1989"/>
        <v>142</v>
      </c>
      <c r="AB549" s="344">
        <f t="shared" si="1990"/>
        <v>142</v>
      </c>
      <c r="AC549" s="344">
        <f t="shared" si="1991"/>
        <v>145</v>
      </c>
      <c r="AD549" s="344">
        <f t="shared" si="1992"/>
        <v>145</v>
      </c>
      <c r="AE549" s="344">
        <f t="shared" si="1993"/>
        <v>147</v>
      </c>
      <c r="AF549" s="344">
        <f t="shared" si="1994"/>
        <v>147</v>
      </c>
      <c r="AG549" s="344">
        <f t="shared" si="1995"/>
        <v>149</v>
      </c>
      <c r="AH549" s="344">
        <f t="shared" si="1996"/>
        <v>149</v>
      </c>
      <c r="AI549" s="344">
        <f t="shared" si="1997"/>
        <v>151</v>
      </c>
      <c r="AJ549" s="356">
        <v>3600</v>
      </c>
      <c r="AK549" s="356">
        <v>2800</v>
      </c>
      <c r="AL549" s="356">
        <v>2000</v>
      </c>
      <c r="AM549" s="356">
        <v>1200</v>
      </c>
      <c r="AN549" s="356">
        <v>400</v>
      </c>
      <c r="AO549" s="344">
        <f t="shared" si="1998"/>
        <v>180</v>
      </c>
      <c r="AP549" s="344">
        <f t="shared" si="1999"/>
        <v>186</v>
      </c>
      <c r="AQ549" s="344">
        <f t="shared" si="2000"/>
        <v>186</v>
      </c>
      <c r="AR549" s="344">
        <f t="shared" si="2001"/>
        <v>192</v>
      </c>
      <c r="AS549" s="344">
        <f t="shared" si="2002"/>
        <v>192</v>
      </c>
      <c r="AT549" s="344">
        <f t="shared" si="2003"/>
        <v>198</v>
      </c>
      <c r="AU549" s="344">
        <f t="shared" si="2004"/>
        <v>198</v>
      </c>
      <c r="AV549" s="344">
        <f t="shared" si="2005"/>
        <v>204</v>
      </c>
      <c r="AW549" s="344">
        <f t="shared" si="2006"/>
        <v>204</v>
      </c>
      <c r="AX549" s="344">
        <f t="shared" si="2007"/>
        <v>210</v>
      </c>
      <c r="AY549" s="356">
        <v>3600</v>
      </c>
      <c r="AZ549" s="356">
        <v>2800</v>
      </c>
      <c r="BA549" s="356">
        <v>2000</v>
      </c>
      <c r="BB549" s="356">
        <v>1200</v>
      </c>
      <c r="BC549" s="356">
        <v>400</v>
      </c>
      <c r="BD549" s="353">
        <f t="shared" ref="BD549:BH549" si="2224">IF(BD354="","",BD354+60)</f>
        <v>70</v>
      </c>
      <c r="BE549" s="353">
        <f t="shared" si="2224"/>
        <v>70</v>
      </c>
      <c r="BF549" s="353">
        <f t="shared" si="2224"/>
        <v>85</v>
      </c>
      <c r="BG549" s="353">
        <f t="shared" si="2224"/>
        <v>100</v>
      </c>
      <c r="BH549" s="353">
        <f t="shared" si="2224"/>
        <v>115</v>
      </c>
      <c r="BI549" s="146" t="str">
        <f t="shared" si="2070"/>
        <v>70;70</v>
      </c>
      <c r="BJ549" s="352">
        <f t="shared" si="2071"/>
        <v>85</v>
      </c>
      <c r="BK549" s="146" t="str">
        <f t="shared" si="2072"/>
        <v>100;115</v>
      </c>
      <c r="BL549" s="25">
        <f t="shared" si="2190"/>
        <v>6100101</v>
      </c>
      <c r="BM549" s="146">
        <f t="shared" ref="BM549" si="2225">BM536</f>
        <v>1288</v>
      </c>
      <c r="BN549" s="146">
        <f t="shared" si="1966"/>
        <v>6</v>
      </c>
      <c r="BO549" s="146">
        <f t="shared" ref="BO549:BP549" si="2226">BO536</f>
        <v>1</v>
      </c>
      <c r="BP549" s="146">
        <f t="shared" si="2226"/>
        <v>1</v>
      </c>
      <c r="BQ549" s="146">
        <f>VLOOKUP(IF(A549=1,0,A549),宝石属性!$B$26:$D$41,2,0)</f>
        <v>10</v>
      </c>
      <c r="BR549" s="146">
        <f>VLOOKUP(IF(A549=1,0,A549),宝石属性!$B$26:$D$41,3,0)</f>
        <v>2</v>
      </c>
      <c r="BS549" s="146">
        <f t="shared" ref="BS549:BV549" si="2227">IF(BS536="","",BS536)</f>
        <v>2</v>
      </c>
      <c r="BT549" s="146">
        <f t="shared" si="2227"/>
        <v>4</v>
      </c>
      <c r="BU549" s="146">
        <f t="shared" si="2227"/>
        <v>7</v>
      </c>
      <c r="BV549" s="146">
        <f t="shared" si="2227"/>
        <v>8</v>
      </c>
      <c r="BW549" s="357">
        <f t="shared" si="2198"/>
        <v>2003</v>
      </c>
      <c r="BX549" s="357" t="str">
        <f t="shared" si="2199"/>
        <v/>
      </c>
    </row>
    <row r="550" spans="1:76" s="353" customFormat="1">
      <c r="A550" s="120">
        <f t="shared" si="2060"/>
        <v>100</v>
      </c>
      <c r="B550" s="120" t="s">
        <v>1110</v>
      </c>
      <c r="C550" s="120" t="str">
        <f t="shared" si="1977"/>
        <v>锤</v>
      </c>
      <c r="D550" s="120" t="str">
        <f t="shared" si="2188"/>
        <v>100级蓝装锤</v>
      </c>
      <c r="E550" s="120">
        <f>VLOOKUP($C550,$C$3:$M$15,COLUMNS($C$3:H$15),0)</f>
        <v>130</v>
      </c>
      <c r="F550" s="120" t="str">
        <f>VLOOKUP($C550,$C$3:$M$15,COLUMNS($C$3:I$15),0)</f>
        <v>phyattack_value</v>
      </c>
      <c r="G550" s="120">
        <f>VLOOKUP($C550,$C$3:$M$15,COLUMNS($C$3:J$15),0)</f>
        <v>150</v>
      </c>
      <c r="H550" s="120" t="str">
        <f>VLOOKUP($C550,$C$3:$M$15,COLUMNS($C$3:K$15),0)</f>
        <v>magicattack_value</v>
      </c>
      <c r="I550" s="120">
        <f>VLOOKUP($C550,$C$3:$M$15,COLUMNS($C$3:L$15),0)</f>
        <v>170</v>
      </c>
      <c r="J550" s="120" t="str">
        <f>VLOOKUP($C550,$C$3:$M$15,COLUMNS($C$3:M$15),0)</f>
        <v>medical_value</v>
      </c>
      <c r="K550" s="344">
        <f t="shared" si="1978"/>
        <v>623</v>
      </c>
      <c r="L550" s="344">
        <f t="shared" si="1979"/>
        <v>633</v>
      </c>
      <c r="M550" s="344">
        <f t="shared" si="1980"/>
        <v>633</v>
      </c>
      <c r="N550" s="344">
        <f t="shared" si="1981"/>
        <v>643</v>
      </c>
      <c r="O550" s="344">
        <f t="shared" si="1982"/>
        <v>643</v>
      </c>
      <c r="P550" s="344">
        <f t="shared" si="1983"/>
        <v>653</v>
      </c>
      <c r="Q550" s="344">
        <f t="shared" si="1984"/>
        <v>653</v>
      </c>
      <c r="R550" s="344">
        <f t="shared" si="1985"/>
        <v>663</v>
      </c>
      <c r="S550" s="344">
        <f t="shared" si="1986"/>
        <v>663</v>
      </c>
      <c r="T550" s="344">
        <f t="shared" si="1987"/>
        <v>672</v>
      </c>
      <c r="U550" s="356">
        <v>3600</v>
      </c>
      <c r="V550" s="356">
        <v>2800</v>
      </c>
      <c r="W550" s="356">
        <v>2000</v>
      </c>
      <c r="X550" s="356">
        <v>1200</v>
      </c>
      <c r="Y550" s="356">
        <v>400</v>
      </c>
      <c r="Z550" s="344">
        <f t="shared" si="1988"/>
        <v>140</v>
      </c>
      <c r="AA550" s="344">
        <f t="shared" si="1989"/>
        <v>142</v>
      </c>
      <c r="AB550" s="344">
        <f t="shared" si="1990"/>
        <v>142</v>
      </c>
      <c r="AC550" s="344">
        <f t="shared" si="1991"/>
        <v>145</v>
      </c>
      <c r="AD550" s="344">
        <f t="shared" si="1992"/>
        <v>145</v>
      </c>
      <c r="AE550" s="344">
        <f t="shared" si="1993"/>
        <v>147</v>
      </c>
      <c r="AF550" s="344">
        <f t="shared" si="1994"/>
        <v>147</v>
      </c>
      <c r="AG550" s="344">
        <f t="shared" si="1995"/>
        <v>149</v>
      </c>
      <c r="AH550" s="344">
        <f t="shared" si="1996"/>
        <v>149</v>
      </c>
      <c r="AI550" s="344">
        <f t="shared" si="1997"/>
        <v>151</v>
      </c>
      <c r="AJ550" s="356">
        <v>3600</v>
      </c>
      <c r="AK550" s="356">
        <v>2800</v>
      </c>
      <c r="AL550" s="356">
        <v>2000</v>
      </c>
      <c r="AM550" s="356">
        <v>1200</v>
      </c>
      <c r="AN550" s="356">
        <v>400</v>
      </c>
      <c r="AO550" s="344">
        <f t="shared" si="1998"/>
        <v>180</v>
      </c>
      <c r="AP550" s="344">
        <f t="shared" si="1999"/>
        <v>186</v>
      </c>
      <c r="AQ550" s="344">
        <f t="shared" si="2000"/>
        <v>186</v>
      </c>
      <c r="AR550" s="344">
        <f t="shared" si="2001"/>
        <v>192</v>
      </c>
      <c r="AS550" s="344">
        <f t="shared" si="2002"/>
        <v>192</v>
      </c>
      <c r="AT550" s="344">
        <f t="shared" si="2003"/>
        <v>198</v>
      </c>
      <c r="AU550" s="344">
        <f t="shared" si="2004"/>
        <v>198</v>
      </c>
      <c r="AV550" s="344">
        <f t="shared" si="2005"/>
        <v>204</v>
      </c>
      <c r="AW550" s="344">
        <f t="shared" si="2006"/>
        <v>204</v>
      </c>
      <c r="AX550" s="344">
        <f t="shared" si="2007"/>
        <v>210</v>
      </c>
      <c r="AY550" s="356">
        <v>3600</v>
      </c>
      <c r="AZ550" s="356">
        <v>2800</v>
      </c>
      <c r="BA550" s="356">
        <v>2000</v>
      </c>
      <c r="BB550" s="356">
        <v>1200</v>
      </c>
      <c r="BC550" s="356">
        <v>400</v>
      </c>
      <c r="BD550" s="353">
        <f t="shared" ref="BD550:BH550" si="2228">IF(BD355="","",BD355+60)</f>
        <v>70</v>
      </c>
      <c r="BE550" s="353">
        <f t="shared" si="2228"/>
        <v>70</v>
      </c>
      <c r="BF550" s="353">
        <f t="shared" si="2228"/>
        <v>85</v>
      </c>
      <c r="BG550" s="353">
        <f t="shared" si="2228"/>
        <v>100</v>
      </c>
      <c r="BH550" s="353">
        <f t="shared" si="2228"/>
        <v>115</v>
      </c>
      <c r="BI550" s="146" t="str">
        <f t="shared" si="2070"/>
        <v>70;70</v>
      </c>
      <c r="BJ550" s="352">
        <f t="shared" si="2071"/>
        <v>85</v>
      </c>
      <c r="BK550" s="146" t="str">
        <f t="shared" si="2072"/>
        <v>100;115</v>
      </c>
      <c r="BL550" s="25">
        <f t="shared" si="2190"/>
        <v>6100102</v>
      </c>
      <c r="BM550" s="146">
        <f t="shared" ref="BM550" si="2229">BM537</f>
        <v>4360</v>
      </c>
      <c r="BN550" s="146">
        <f t="shared" si="1966"/>
        <v>6</v>
      </c>
      <c r="BO550" s="146">
        <f t="shared" ref="BO550:BP550" si="2230">BO537</f>
        <v>1</v>
      </c>
      <c r="BP550" s="146">
        <f t="shared" si="2230"/>
        <v>2</v>
      </c>
      <c r="BQ550" s="146">
        <f>VLOOKUP(IF(A550=1,0,A550),宝石属性!$B$26:$D$41,2,0)</f>
        <v>10</v>
      </c>
      <c r="BR550" s="146">
        <f>VLOOKUP(IF(A550=1,0,A550),宝石属性!$B$26:$D$41,3,0)</f>
        <v>2</v>
      </c>
      <c r="BS550" s="146">
        <f t="shared" ref="BS550:BV550" si="2231">IF(BS537="","",BS537)</f>
        <v>2</v>
      </c>
      <c r="BT550" s="146">
        <f t="shared" si="2231"/>
        <v>4</v>
      </c>
      <c r="BU550" s="146">
        <f t="shared" si="2231"/>
        <v>7</v>
      </c>
      <c r="BV550" s="146">
        <f t="shared" si="2231"/>
        <v>8</v>
      </c>
      <c r="BW550" s="357">
        <f t="shared" si="2198"/>
        <v>2003</v>
      </c>
      <c r="BX550" s="357" t="str">
        <f t="shared" si="2199"/>
        <v/>
      </c>
    </row>
    <row r="551" spans="1:76" s="353" customFormat="1">
      <c r="A551" s="120">
        <f t="shared" si="2060"/>
        <v>100</v>
      </c>
      <c r="B551" s="120" t="s">
        <v>1110</v>
      </c>
      <c r="C551" s="120" t="str">
        <f t="shared" si="1977"/>
        <v>弓箭</v>
      </c>
      <c r="D551" s="120" t="str">
        <f t="shared" si="2188"/>
        <v>100级蓝装弓箭</v>
      </c>
      <c r="E551" s="120">
        <f>VLOOKUP($C551,$C$3:$M$15,COLUMNS($C$3:H$15),0)</f>
        <v>130</v>
      </c>
      <c r="F551" s="120" t="str">
        <f>VLOOKUP($C551,$C$3:$M$15,COLUMNS($C$3:I$15),0)</f>
        <v>phyattack_value</v>
      </c>
      <c r="G551" s="120">
        <f>VLOOKUP($C551,$C$3:$M$15,COLUMNS($C$3:J$15),0)</f>
        <v>150</v>
      </c>
      <c r="H551" s="120" t="str">
        <f>VLOOKUP($C551,$C$3:$M$15,COLUMNS($C$3:K$15),0)</f>
        <v>magicattack_value</v>
      </c>
      <c r="I551" s="120">
        <f>VLOOKUP($C551,$C$3:$M$15,COLUMNS($C$3:L$15),0)</f>
        <v>170</v>
      </c>
      <c r="J551" s="120" t="str">
        <f>VLOOKUP($C551,$C$3:$M$15,COLUMNS($C$3:M$15),0)</f>
        <v>medical_value</v>
      </c>
      <c r="K551" s="344">
        <f t="shared" si="1978"/>
        <v>623</v>
      </c>
      <c r="L551" s="344">
        <f t="shared" si="1979"/>
        <v>633</v>
      </c>
      <c r="M551" s="344">
        <f t="shared" si="1980"/>
        <v>633</v>
      </c>
      <c r="N551" s="344">
        <f t="shared" si="1981"/>
        <v>643</v>
      </c>
      <c r="O551" s="344">
        <f t="shared" si="1982"/>
        <v>643</v>
      </c>
      <c r="P551" s="344">
        <f t="shared" si="1983"/>
        <v>653</v>
      </c>
      <c r="Q551" s="344">
        <f t="shared" si="1984"/>
        <v>653</v>
      </c>
      <c r="R551" s="344">
        <f t="shared" si="1985"/>
        <v>663</v>
      </c>
      <c r="S551" s="344">
        <f t="shared" si="1986"/>
        <v>663</v>
      </c>
      <c r="T551" s="344">
        <f t="shared" si="1987"/>
        <v>672</v>
      </c>
      <c r="U551" s="356">
        <v>3600</v>
      </c>
      <c r="V551" s="356">
        <v>2800</v>
      </c>
      <c r="W551" s="356">
        <v>2000</v>
      </c>
      <c r="X551" s="356">
        <v>1200</v>
      </c>
      <c r="Y551" s="356">
        <v>400</v>
      </c>
      <c r="Z551" s="344">
        <f t="shared" si="1988"/>
        <v>140</v>
      </c>
      <c r="AA551" s="344">
        <f t="shared" si="1989"/>
        <v>142</v>
      </c>
      <c r="AB551" s="344">
        <f t="shared" si="1990"/>
        <v>142</v>
      </c>
      <c r="AC551" s="344">
        <f t="shared" si="1991"/>
        <v>145</v>
      </c>
      <c r="AD551" s="344">
        <f t="shared" si="1992"/>
        <v>145</v>
      </c>
      <c r="AE551" s="344">
        <f t="shared" si="1993"/>
        <v>147</v>
      </c>
      <c r="AF551" s="344">
        <f t="shared" si="1994"/>
        <v>147</v>
      </c>
      <c r="AG551" s="344">
        <f t="shared" si="1995"/>
        <v>149</v>
      </c>
      <c r="AH551" s="344">
        <f t="shared" si="1996"/>
        <v>149</v>
      </c>
      <c r="AI551" s="344">
        <f t="shared" si="1997"/>
        <v>151</v>
      </c>
      <c r="AJ551" s="356">
        <v>3600</v>
      </c>
      <c r="AK551" s="356">
        <v>2800</v>
      </c>
      <c r="AL551" s="356">
        <v>2000</v>
      </c>
      <c r="AM551" s="356">
        <v>1200</v>
      </c>
      <c r="AN551" s="356">
        <v>400</v>
      </c>
      <c r="AO551" s="344">
        <f t="shared" si="1998"/>
        <v>180</v>
      </c>
      <c r="AP551" s="344">
        <f t="shared" si="1999"/>
        <v>186</v>
      </c>
      <c r="AQ551" s="344">
        <f t="shared" si="2000"/>
        <v>186</v>
      </c>
      <c r="AR551" s="344">
        <f t="shared" si="2001"/>
        <v>192</v>
      </c>
      <c r="AS551" s="344">
        <f t="shared" si="2002"/>
        <v>192</v>
      </c>
      <c r="AT551" s="344">
        <f t="shared" si="2003"/>
        <v>198</v>
      </c>
      <c r="AU551" s="344">
        <f t="shared" si="2004"/>
        <v>198</v>
      </c>
      <c r="AV551" s="344">
        <f t="shared" si="2005"/>
        <v>204</v>
      </c>
      <c r="AW551" s="344">
        <f t="shared" si="2006"/>
        <v>204</v>
      </c>
      <c r="AX551" s="344">
        <f t="shared" si="2007"/>
        <v>210</v>
      </c>
      <c r="AY551" s="356">
        <v>3600</v>
      </c>
      <c r="AZ551" s="356">
        <v>2800</v>
      </c>
      <c r="BA551" s="356">
        <v>2000</v>
      </c>
      <c r="BB551" s="356">
        <v>1200</v>
      </c>
      <c r="BC551" s="356">
        <v>400</v>
      </c>
      <c r="BD551" s="353">
        <f t="shared" ref="BD551:BH551" si="2232">IF(BD356="","",BD356+60)</f>
        <v>70</v>
      </c>
      <c r="BE551" s="353">
        <f t="shared" si="2232"/>
        <v>70</v>
      </c>
      <c r="BF551" s="353">
        <f t="shared" si="2232"/>
        <v>85</v>
      </c>
      <c r="BG551" s="353">
        <f t="shared" si="2232"/>
        <v>100</v>
      </c>
      <c r="BH551" s="353">
        <f t="shared" si="2232"/>
        <v>115</v>
      </c>
      <c r="BI551" s="146" t="str">
        <f t="shared" si="2070"/>
        <v>70;70</v>
      </c>
      <c r="BJ551" s="352">
        <f t="shared" si="2071"/>
        <v>85</v>
      </c>
      <c r="BK551" s="146" t="str">
        <f t="shared" si="2072"/>
        <v>100;115</v>
      </c>
      <c r="BL551" s="25">
        <f t="shared" si="2190"/>
        <v>6100103</v>
      </c>
      <c r="BM551" s="146">
        <f t="shared" ref="BM551" si="2233">BM538</f>
        <v>1800</v>
      </c>
      <c r="BN551" s="146">
        <f t="shared" si="1966"/>
        <v>6</v>
      </c>
      <c r="BO551" s="146">
        <f t="shared" ref="BO551:BP551" si="2234">BO538</f>
        <v>1</v>
      </c>
      <c r="BP551" s="146">
        <f t="shared" si="2234"/>
        <v>3</v>
      </c>
      <c r="BQ551" s="146">
        <f>VLOOKUP(IF(A551=1,0,A551),宝石属性!$B$26:$D$41,2,0)</f>
        <v>10</v>
      </c>
      <c r="BR551" s="146">
        <f>VLOOKUP(IF(A551=1,0,A551),宝石属性!$B$26:$D$41,3,0)</f>
        <v>2</v>
      </c>
      <c r="BS551" s="146">
        <f t="shared" ref="BS551:BV551" si="2235">IF(BS538="","",BS538)</f>
        <v>2</v>
      </c>
      <c r="BT551" s="146">
        <f t="shared" si="2235"/>
        <v>4</v>
      </c>
      <c r="BU551" s="146">
        <f t="shared" si="2235"/>
        <v>7</v>
      </c>
      <c r="BV551" s="146">
        <f t="shared" si="2235"/>
        <v>8</v>
      </c>
      <c r="BW551" s="357">
        <f t="shared" si="2198"/>
        <v>2003</v>
      </c>
      <c r="BX551" s="357" t="str">
        <f t="shared" si="2199"/>
        <v/>
      </c>
    </row>
    <row r="552" spans="1:76" s="353" customFormat="1">
      <c r="A552" s="120">
        <f t="shared" si="2060"/>
        <v>100</v>
      </c>
      <c r="B552" s="120" t="s">
        <v>1110</v>
      </c>
      <c r="C552" s="120" t="str">
        <f t="shared" si="1977"/>
        <v>爪</v>
      </c>
      <c r="D552" s="120" t="str">
        <f t="shared" si="2188"/>
        <v>100级蓝装爪</v>
      </c>
      <c r="E552" s="120">
        <f>VLOOKUP($C552,$C$3:$M$15,COLUMNS($C$3:H$15),0)</f>
        <v>130</v>
      </c>
      <c r="F552" s="120" t="str">
        <f>VLOOKUP($C552,$C$3:$M$15,COLUMNS($C$3:I$15),0)</f>
        <v>phyattack_value</v>
      </c>
      <c r="G552" s="120">
        <f>VLOOKUP($C552,$C$3:$M$15,COLUMNS($C$3:J$15),0)</f>
        <v>150</v>
      </c>
      <c r="H552" s="120" t="str">
        <f>VLOOKUP($C552,$C$3:$M$15,COLUMNS($C$3:K$15),0)</f>
        <v>magicattack_value</v>
      </c>
      <c r="I552" s="120">
        <f>VLOOKUP($C552,$C$3:$M$15,COLUMNS($C$3:L$15),0)</f>
        <v>170</v>
      </c>
      <c r="J552" s="120" t="str">
        <f>VLOOKUP($C552,$C$3:$M$15,COLUMNS($C$3:M$15),0)</f>
        <v>medical_value</v>
      </c>
      <c r="K552" s="344">
        <f t="shared" si="1978"/>
        <v>623</v>
      </c>
      <c r="L552" s="344">
        <f t="shared" si="1979"/>
        <v>633</v>
      </c>
      <c r="M552" s="344">
        <f t="shared" si="1980"/>
        <v>633</v>
      </c>
      <c r="N552" s="344">
        <f t="shared" si="1981"/>
        <v>643</v>
      </c>
      <c r="O552" s="344">
        <f t="shared" si="1982"/>
        <v>643</v>
      </c>
      <c r="P552" s="344">
        <f t="shared" si="1983"/>
        <v>653</v>
      </c>
      <c r="Q552" s="344">
        <f t="shared" si="1984"/>
        <v>653</v>
      </c>
      <c r="R552" s="344">
        <f t="shared" si="1985"/>
        <v>663</v>
      </c>
      <c r="S552" s="344">
        <f t="shared" si="1986"/>
        <v>663</v>
      </c>
      <c r="T552" s="344">
        <f t="shared" si="1987"/>
        <v>672</v>
      </c>
      <c r="U552" s="356">
        <v>3600</v>
      </c>
      <c r="V552" s="356">
        <v>2800</v>
      </c>
      <c r="W552" s="356">
        <v>2000</v>
      </c>
      <c r="X552" s="356">
        <v>1200</v>
      </c>
      <c r="Y552" s="356">
        <v>400</v>
      </c>
      <c r="Z552" s="344">
        <f t="shared" si="1988"/>
        <v>140</v>
      </c>
      <c r="AA552" s="344">
        <f t="shared" si="1989"/>
        <v>142</v>
      </c>
      <c r="AB552" s="344">
        <f t="shared" si="1990"/>
        <v>142</v>
      </c>
      <c r="AC552" s="344">
        <f t="shared" si="1991"/>
        <v>145</v>
      </c>
      <c r="AD552" s="344">
        <f t="shared" si="1992"/>
        <v>145</v>
      </c>
      <c r="AE552" s="344">
        <f t="shared" si="1993"/>
        <v>147</v>
      </c>
      <c r="AF552" s="344">
        <f t="shared" si="1994"/>
        <v>147</v>
      </c>
      <c r="AG552" s="344">
        <f t="shared" si="1995"/>
        <v>149</v>
      </c>
      <c r="AH552" s="344">
        <f t="shared" si="1996"/>
        <v>149</v>
      </c>
      <c r="AI552" s="344">
        <f t="shared" si="1997"/>
        <v>151</v>
      </c>
      <c r="AJ552" s="356">
        <v>3600</v>
      </c>
      <c r="AK552" s="356">
        <v>2800</v>
      </c>
      <c r="AL552" s="356">
        <v>2000</v>
      </c>
      <c r="AM552" s="356">
        <v>1200</v>
      </c>
      <c r="AN552" s="356">
        <v>400</v>
      </c>
      <c r="AO552" s="344">
        <f t="shared" si="1998"/>
        <v>180</v>
      </c>
      <c r="AP552" s="344">
        <f t="shared" si="1999"/>
        <v>186</v>
      </c>
      <c r="AQ552" s="344">
        <f t="shared" si="2000"/>
        <v>186</v>
      </c>
      <c r="AR552" s="344">
        <f t="shared" si="2001"/>
        <v>192</v>
      </c>
      <c r="AS552" s="344">
        <f t="shared" si="2002"/>
        <v>192</v>
      </c>
      <c r="AT552" s="344">
        <f t="shared" si="2003"/>
        <v>198</v>
      </c>
      <c r="AU552" s="344">
        <f t="shared" si="2004"/>
        <v>198</v>
      </c>
      <c r="AV552" s="344">
        <f t="shared" si="2005"/>
        <v>204</v>
      </c>
      <c r="AW552" s="344">
        <f t="shared" si="2006"/>
        <v>204</v>
      </c>
      <c r="AX552" s="344">
        <f t="shared" si="2007"/>
        <v>210</v>
      </c>
      <c r="AY552" s="356">
        <v>3600</v>
      </c>
      <c r="AZ552" s="356">
        <v>2800</v>
      </c>
      <c r="BA552" s="356">
        <v>2000</v>
      </c>
      <c r="BB552" s="356">
        <v>1200</v>
      </c>
      <c r="BC552" s="356">
        <v>400</v>
      </c>
      <c r="BD552" s="353">
        <f t="shared" ref="BD552:BH552" si="2236">IF(BD357="","",BD357+60)</f>
        <v>70</v>
      </c>
      <c r="BE552" s="353">
        <f t="shared" si="2236"/>
        <v>70</v>
      </c>
      <c r="BF552" s="353">
        <f t="shared" si="2236"/>
        <v>85</v>
      </c>
      <c r="BG552" s="353">
        <f t="shared" si="2236"/>
        <v>100</v>
      </c>
      <c r="BH552" s="353">
        <f t="shared" si="2236"/>
        <v>115</v>
      </c>
      <c r="BI552" s="146" t="str">
        <f t="shared" si="2070"/>
        <v>70;70</v>
      </c>
      <c r="BJ552" s="352">
        <f t="shared" si="2071"/>
        <v>85</v>
      </c>
      <c r="BK552" s="146" t="str">
        <f t="shared" si="2072"/>
        <v>100;115</v>
      </c>
      <c r="BL552" s="25">
        <f t="shared" si="2190"/>
        <v>6100104</v>
      </c>
      <c r="BM552" s="146">
        <f t="shared" ref="BM552" si="2237">BM539</f>
        <v>3080</v>
      </c>
      <c r="BN552" s="146">
        <f t="shared" si="1966"/>
        <v>6</v>
      </c>
      <c r="BO552" s="146">
        <f t="shared" ref="BO552:BP552" si="2238">BO539</f>
        <v>1</v>
      </c>
      <c r="BP552" s="146">
        <f t="shared" si="2238"/>
        <v>4</v>
      </c>
      <c r="BQ552" s="146">
        <f>VLOOKUP(IF(A552=1,0,A552),宝石属性!$B$26:$D$41,2,0)</f>
        <v>10</v>
      </c>
      <c r="BR552" s="146">
        <f>VLOOKUP(IF(A552=1,0,A552),宝石属性!$B$26:$D$41,3,0)</f>
        <v>2</v>
      </c>
      <c r="BS552" s="146">
        <f t="shared" ref="BS552:BV552" si="2239">IF(BS539="","",BS539)</f>
        <v>2</v>
      </c>
      <c r="BT552" s="146">
        <f t="shared" si="2239"/>
        <v>4</v>
      </c>
      <c r="BU552" s="146">
        <f t="shared" si="2239"/>
        <v>7</v>
      </c>
      <c r="BV552" s="146">
        <f t="shared" si="2239"/>
        <v>8</v>
      </c>
      <c r="BW552" s="357">
        <f t="shared" si="2198"/>
        <v>2003</v>
      </c>
      <c r="BX552" s="357" t="str">
        <f t="shared" si="2199"/>
        <v/>
      </c>
    </row>
    <row r="553" spans="1:76" s="353" customFormat="1">
      <c r="A553" s="120">
        <f t="shared" si="2060"/>
        <v>100</v>
      </c>
      <c r="B553" s="120" t="s">
        <v>1110</v>
      </c>
      <c r="C553" s="120" t="str">
        <f t="shared" si="1977"/>
        <v>魔棒</v>
      </c>
      <c r="D553" s="120" t="str">
        <f t="shared" si="2188"/>
        <v>100级蓝装魔棒</v>
      </c>
      <c r="E553" s="120">
        <f>VLOOKUP($C553,$C$3:$M$15,COLUMNS($C$3:H$15),0)</f>
        <v>130</v>
      </c>
      <c r="F553" s="120" t="str">
        <f>VLOOKUP($C553,$C$3:$M$15,COLUMNS($C$3:I$15),0)</f>
        <v>phyattack_value</v>
      </c>
      <c r="G553" s="120">
        <f>VLOOKUP($C553,$C$3:$M$15,COLUMNS($C$3:J$15),0)</f>
        <v>150</v>
      </c>
      <c r="H553" s="120" t="str">
        <f>VLOOKUP($C553,$C$3:$M$15,COLUMNS($C$3:K$15),0)</f>
        <v>magicattack_value</v>
      </c>
      <c r="I553" s="120">
        <f>VLOOKUP($C553,$C$3:$M$15,COLUMNS($C$3:L$15),0)</f>
        <v>170</v>
      </c>
      <c r="J553" s="120" t="str">
        <f>VLOOKUP($C553,$C$3:$M$15,COLUMNS($C$3:M$15),0)</f>
        <v>medical_value</v>
      </c>
      <c r="K553" s="344">
        <f t="shared" si="1978"/>
        <v>623</v>
      </c>
      <c r="L553" s="344">
        <f t="shared" si="1979"/>
        <v>633</v>
      </c>
      <c r="M553" s="344">
        <f t="shared" si="1980"/>
        <v>633</v>
      </c>
      <c r="N553" s="344">
        <f t="shared" si="1981"/>
        <v>643</v>
      </c>
      <c r="O553" s="344">
        <f t="shared" si="1982"/>
        <v>643</v>
      </c>
      <c r="P553" s="344">
        <f t="shared" si="1983"/>
        <v>653</v>
      </c>
      <c r="Q553" s="344">
        <f t="shared" si="1984"/>
        <v>653</v>
      </c>
      <c r="R553" s="344">
        <f t="shared" si="1985"/>
        <v>663</v>
      </c>
      <c r="S553" s="344">
        <f t="shared" si="1986"/>
        <v>663</v>
      </c>
      <c r="T553" s="344">
        <f t="shared" si="1987"/>
        <v>672</v>
      </c>
      <c r="U553" s="356">
        <v>3600</v>
      </c>
      <c r="V553" s="356">
        <v>2800</v>
      </c>
      <c r="W553" s="356">
        <v>2000</v>
      </c>
      <c r="X553" s="356">
        <v>1200</v>
      </c>
      <c r="Y553" s="356">
        <v>400</v>
      </c>
      <c r="Z553" s="344">
        <f t="shared" si="1988"/>
        <v>140</v>
      </c>
      <c r="AA553" s="344">
        <f t="shared" si="1989"/>
        <v>142</v>
      </c>
      <c r="AB553" s="344">
        <f t="shared" si="1990"/>
        <v>142</v>
      </c>
      <c r="AC553" s="344">
        <f t="shared" si="1991"/>
        <v>145</v>
      </c>
      <c r="AD553" s="344">
        <f t="shared" si="1992"/>
        <v>145</v>
      </c>
      <c r="AE553" s="344">
        <f t="shared" si="1993"/>
        <v>147</v>
      </c>
      <c r="AF553" s="344">
        <f t="shared" si="1994"/>
        <v>147</v>
      </c>
      <c r="AG553" s="344">
        <f t="shared" si="1995"/>
        <v>149</v>
      </c>
      <c r="AH553" s="344">
        <f t="shared" si="1996"/>
        <v>149</v>
      </c>
      <c r="AI553" s="344">
        <f t="shared" si="1997"/>
        <v>151</v>
      </c>
      <c r="AJ553" s="356">
        <v>3600</v>
      </c>
      <c r="AK553" s="356">
        <v>2800</v>
      </c>
      <c r="AL553" s="356">
        <v>2000</v>
      </c>
      <c r="AM553" s="356">
        <v>1200</v>
      </c>
      <c r="AN553" s="356">
        <v>400</v>
      </c>
      <c r="AO553" s="344">
        <f t="shared" si="1998"/>
        <v>180</v>
      </c>
      <c r="AP553" s="344">
        <f t="shared" si="1999"/>
        <v>186</v>
      </c>
      <c r="AQ553" s="344">
        <f t="shared" si="2000"/>
        <v>186</v>
      </c>
      <c r="AR553" s="344">
        <f t="shared" si="2001"/>
        <v>192</v>
      </c>
      <c r="AS553" s="344">
        <f t="shared" si="2002"/>
        <v>192</v>
      </c>
      <c r="AT553" s="344">
        <f t="shared" si="2003"/>
        <v>198</v>
      </c>
      <c r="AU553" s="344">
        <f t="shared" si="2004"/>
        <v>198</v>
      </c>
      <c r="AV553" s="344">
        <f t="shared" si="2005"/>
        <v>204</v>
      </c>
      <c r="AW553" s="344">
        <f t="shared" si="2006"/>
        <v>204</v>
      </c>
      <c r="AX553" s="344">
        <f t="shared" si="2007"/>
        <v>210</v>
      </c>
      <c r="AY553" s="356">
        <v>3600</v>
      </c>
      <c r="AZ553" s="356">
        <v>2800</v>
      </c>
      <c r="BA553" s="356">
        <v>2000</v>
      </c>
      <c r="BB553" s="356">
        <v>1200</v>
      </c>
      <c r="BC553" s="356">
        <v>400</v>
      </c>
      <c r="BD553" s="353">
        <f t="shared" ref="BD553:BH553" si="2240">IF(BD358="","",BD358+60)</f>
        <v>70</v>
      </c>
      <c r="BE553" s="353">
        <f t="shared" si="2240"/>
        <v>70</v>
      </c>
      <c r="BF553" s="353">
        <f t="shared" si="2240"/>
        <v>85</v>
      </c>
      <c r="BG553" s="353">
        <f t="shared" si="2240"/>
        <v>100</v>
      </c>
      <c r="BH553" s="353">
        <f t="shared" si="2240"/>
        <v>115</v>
      </c>
      <c r="BI553" s="146" t="str">
        <f t="shared" si="2070"/>
        <v>70;70</v>
      </c>
      <c r="BJ553" s="352">
        <f t="shared" si="2071"/>
        <v>85</v>
      </c>
      <c r="BK553" s="146" t="str">
        <f t="shared" si="2072"/>
        <v>100;115</v>
      </c>
      <c r="BL553" s="25">
        <f t="shared" si="2190"/>
        <v>6100105</v>
      </c>
      <c r="BM553" s="146">
        <f t="shared" ref="BM553" si="2241">BM540</f>
        <v>2824</v>
      </c>
      <c r="BN553" s="146">
        <f t="shared" si="1966"/>
        <v>6</v>
      </c>
      <c r="BO553" s="146">
        <f t="shared" ref="BO553:BP553" si="2242">BO540</f>
        <v>1</v>
      </c>
      <c r="BP553" s="146">
        <f t="shared" si="2242"/>
        <v>5</v>
      </c>
      <c r="BQ553" s="146">
        <f>VLOOKUP(IF(A553=1,0,A553),宝石属性!$B$26:$D$41,2,0)</f>
        <v>10</v>
      </c>
      <c r="BR553" s="146">
        <f>VLOOKUP(IF(A553=1,0,A553),宝石属性!$B$26:$D$41,3,0)</f>
        <v>2</v>
      </c>
      <c r="BS553" s="146">
        <f t="shared" ref="BS553:BV553" si="2243">IF(BS540="","",BS540)</f>
        <v>2</v>
      </c>
      <c r="BT553" s="146">
        <f t="shared" si="2243"/>
        <v>4</v>
      </c>
      <c r="BU553" s="146">
        <f t="shared" si="2243"/>
        <v>7</v>
      </c>
      <c r="BV553" s="146">
        <f t="shared" si="2243"/>
        <v>8</v>
      </c>
      <c r="BW553" s="357">
        <f t="shared" si="2198"/>
        <v>2003</v>
      </c>
      <c r="BX553" s="357" t="str">
        <f t="shared" si="2199"/>
        <v/>
      </c>
    </row>
    <row r="554" spans="1:76" s="353" customFormat="1">
      <c r="A554" s="120">
        <f t="shared" si="2060"/>
        <v>100</v>
      </c>
      <c r="B554" s="120" t="s">
        <v>1110</v>
      </c>
      <c r="C554" s="120" t="str">
        <f t="shared" si="1977"/>
        <v>法杖</v>
      </c>
      <c r="D554" s="120" t="str">
        <f t="shared" si="2188"/>
        <v>100级蓝装法杖</v>
      </c>
      <c r="E554" s="120">
        <f>VLOOKUP($C554,$C$3:$M$15,COLUMNS($C$3:H$15),0)</f>
        <v>130</v>
      </c>
      <c r="F554" s="120" t="str">
        <f>VLOOKUP($C554,$C$3:$M$15,COLUMNS($C$3:I$15),0)</f>
        <v>phyattack_value</v>
      </c>
      <c r="G554" s="120">
        <f>VLOOKUP($C554,$C$3:$M$15,COLUMNS($C$3:J$15),0)</f>
        <v>150</v>
      </c>
      <c r="H554" s="120" t="str">
        <f>VLOOKUP($C554,$C$3:$M$15,COLUMNS($C$3:K$15),0)</f>
        <v>magicattack_value</v>
      </c>
      <c r="I554" s="120">
        <f>VLOOKUP($C554,$C$3:$M$15,COLUMNS($C$3:L$15),0)</f>
        <v>170</v>
      </c>
      <c r="J554" s="120" t="str">
        <f>VLOOKUP($C554,$C$3:$M$15,COLUMNS($C$3:M$15),0)</f>
        <v>medical_value</v>
      </c>
      <c r="K554" s="344">
        <f t="shared" si="1978"/>
        <v>623</v>
      </c>
      <c r="L554" s="344">
        <f t="shared" si="1979"/>
        <v>633</v>
      </c>
      <c r="M554" s="344">
        <f t="shared" si="1980"/>
        <v>633</v>
      </c>
      <c r="N554" s="344">
        <f t="shared" si="1981"/>
        <v>643</v>
      </c>
      <c r="O554" s="344">
        <f t="shared" si="1982"/>
        <v>643</v>
      </c>
      <c r="P554" s="344">
        <f t="shared" si="1983"/>
        <v>653</v>
      </c>
      <c r="Q554" s="344">
        <f t="shared" si="1984"/>
        <v>653</v>
      </c>
      <c r="R554" s="344">
        <f t="shared" si="1985"/>
        <v>663</v>
      </c>
      <c r="S554" s="344">
        <f t="shared" si="1986"/>
        <v>663</v>
      </c>
      <c r="T554" s="344">
        <f t="shared" si="1987"/>
        <v>672</v>
      </c>
      <c r="U554" s="356">
        <v>3600</v>
      </c>
      <c r="V554" s="356">
        <v>2800</v>
      </c>
      <c r="W554" s="356">
        <v>2000</v>
      </c>
      <c r="X554" s="356">
        <v>1200</v>
      </c>
      <c r="Y554" s="356">
        <v>400</v>
      </c>
      <c r="Z554" s="344">
        <f t="shared" si="1988"/>
        <v>140</v>
      </c>
      <c r="AA554" s="344">
        <f t="shared" si="1989"/>
        <v>142</v>
      </c>
      <c r="AB554" s="344">
        <f t="shared" si="1990"/>
        <v>142</v>
      </c>
      <c r="AC554" s="344">
        <f t="shared" si="1991"/>
        <v>145</v>
      </c>
      <c r="AD554" s="344">
        <f t="shared" si="1992"/>
        <v>145</v>
      </c>
      <c r="AE554" s="344">
        <f t="shared" si="1993"/>
        <v>147</v>
      </c>
      <c r="AF554" s="344">
        <f t="shared" si="1994"/>
        <v>147</v>
      </c>
      <c r="AG554" s="344">
        <f t="shared" si="1995"/>
        <v>149</v>
      </c>
      <c r="AH554" s="344">
        <f t="shared" si="1996"/>
        <v>149</v>
      </c>
      <c r="AI554" s="344">
        <f t="shared" si="1997"/>
        <v>151</v>
      </c>
      <c r="AJ554" s="356">
        <v>3600</v>
      </c>
      <c r="AK554" s="356">
        <v>2800</v>
      </c>
      <c r="AL554" s="356">
        <v>2000</v>
      </c>
      <c r="AM554" s="356">
        <v>1200</v>
      </c>
      <c r="AN554" s="356">
        <v>400</v>
      </c>
      <c r="AO554" s="344">
        <f t="shared" si="1998"/>
        <v>180</v>
      </c>
      <c r="AP554" s="344">
        <f t="shared" si="1999"/>
        <v>186</v>
      </c>
      <c r="AQ554" s="344">
        <f t="shared" si="2000"/>
        <v>186</v>
      </c>
      <c r="AR554" s="344">
        <f t="shared" si="2001"/>
        <v>192</v>
      </c>
      <c r="AS554" s="344">
        <f t="shared" si="2002"/>
        <v>192</v>
      </c>
      <c r="AT554" s="344">
        <f t="shared" si="2003"/>
        <v>198</v>
      </c>
      <c r="AU554" s="344">
        <f t="shared" si="2004"/>
        <v>198</v>
      </c>
      <c r="AV554" s="344">
        <f t="shared" si="2005"/>
        <v>204</v>
      </c>
      <c r="AW554" s="344">
        <f t="shared" si="2006"/>
        <v>204</v>
      </c>
      <c r="AX554" s="344">
        <f t="shared" si="2007"/>
        <v>210</v>
      </c>
      <c r="AY554" s="356">
        <v>3600</v>
      </c>
      <c r="AZ554" s="356">
        <v>2800</v>
      </c>
      <c r="BA554" s="356">
        <v>2000</v>
      </c>
      <c r="BB554" s="356">
        <v>1200</v>
      </c>
      <c r="BC554" s="356">
        <v>400</v>
      </c>
      <c r="BD554" s="353">
        <f t="shared" ref="BD554:BH554" si="2244">IF(BD359="","",BD359+60)</f>
        <v>70</v>
      </c>
      <c r="BE554" s="353">
        <f t="shared" si="2244"/>
        <v>70</v>
      </c>
      <c r="BF554" s="353">
        <f t="shared" si="2244"/>
        <v>85</v>
      </c>
      <c r="BG554" s="353">
        <f t="shared" si="2244"/>
        <v>100</v>
      </c>
      <c r="BH554" s="353">
        <f t="shared" si="2244"/>
        <v>115</v>
      </c>
      <c r="BI554" s="146" t="str">
        <f t="shared" si="2070"/>
        <v>70;70</v>
      </c>
      <c r="BJ554" s="352">
        <f t="shared" si="2071"/>
        <v>85</v>
      </c>
      <c r="BK554" s="146" t="str">
        <f t="shared" si="2072"/>
        <v>100;115</v>
      </c>
      <c r="BL554" s="25">
        <f t="shared" si="2190"/>
        <v>6100106</v>
      </c>
      <c r="BM554" s="146">
        <f t="shared" ref="BM554" si="2245">BM541</f>
        <v>4104</v>
      </c>
      <c r="BN554" s="146">
        <f t="shared" si="1966"/>
        <v>6</v>
      </c>
      <c r="BO554" s="146">
        <f t="shared" ref="BO554:BP554" si="2246">BO541</f>
        <v>1</v>
      </c>
      <c r="BP554" s="146">
        <f t="shared" si="2246"/>
        <v>6</v>
      </c>
      <c r="BQ554" s="146">
        <f>VLOOKUP(IF(A554=1,0,A554),宝石属性!$B$26:$D$41,2,0)</f>
        <v>10</v>
      </c>
      <c r="BR554" s="146">
        <f>VLOOKUP(IF(A554=1,0,A554),宝石属性!$B$26:$D$41,3,0)</f>
        <v>2</v>
      </c>
      <c r="BS554" s="146">
        <f t="shared" ref="BS554:BV554" si="2247">IF(BS541="","",BS541)</f>
        <v>2</v>
      </c>
      <c r="BT554" s="146">
        <f t="shared" si="2247"/>
        <v>4</v>
      </c>
      <c r="BU554" s="146">
        <f t="shared" si="2247"/>
        <v>7</v>
      </c>
      <c r="BV554" s="146">
        <f t="shared" si="2247"/>
        <v>8</v>
      </c>
      <c r="BW554" s="357">
        <f t="shared" si="2198"/>
        <v>2003</v>
      </c>
      <c r="BX554" s="357" t="str">
        <f t="shared" si="2199"/>
        <v/>
      </c>
    </row>
    <row r="555" spans="1:76" s="353" customFormat="1">
      <c r="A555" s="120">
        <f t="shared" si="2060"/>
        <v>100</v>
      </c>
      <c r="B555" s="120" t="s">
        <v>1110</v>
      </c>
      <c r="C555" s="120" t="str">
        <f t="shared" si="1977"/>
        <v>男衣</v>
      </c>
      <c r="D555" s="120" t="str">
        <f t="shared" si="2188"/>
        <v>100级蓝装男衣</v>
      </c>
      <c r="E555" s="120">
        <f>VLOOKUP($C555,$C$3:$M$15,COLUMNS($C$3:H$15),0)</f>
        <v>60</v>
      </c>
      <c r="F555" s="120" t="str">
        <f>VLOOKUP($C555,$C$3:$M$15,COLUMNS($C$3:I$15),0)</f>
        <v>maxhp_value</v>
      </c>
      <c r="G555" s="120">
        <f>VLOOKUP($C555,$C$3:$M$15,COLUMNS($C$3:J$15),0)</f>
        <v>140</v>
      </c>
      <c r="H555" s="120" t="str">
        <f>VLOOKUP($C555,$C$3:$M$15,COLUMNS($C$3:K$15),0)</f>
        <v>defend_value</v>
      </c>
      <c r="I555" s="120" t="str">
        <f>VLOOKUP($C555,$C$3:$M$15,COLUMNS($C$3:L$15),0)</f>
        <v/>
      </c>
      <c r="J555" s="120" t="str">
        <f>VLOOKUP($C555,$C$3:$M$15,COLUMNS($C$3:M$15),0)</f>
        <v/>
      </c>
      <c r="K555" s="344">
        <f t="shared" si="1978"/>
        <v>499</v>
      </c>
      <c r="L555" s="344">
        <f t="shared" si="1979"/>
        <v>506</v>
      </c>
      <c r="M555" s="344">
        <f t="shared" si="1980"/>
        <v>506</v>
      </c>
      <c r="N555" s="344">
        <f t="shared" si="1981"/>
        <v>514</v>
      </c>
      <c r="O555" s="344">
        <f t="shared" si="1982"/>
        <v>514</v>
      </c>
      <c r="P555" s="344">
        <f t="shared" si="1983"/>
        <v>522</v>
      </c>
      <c r="Q555" s="344">
        <f t="shared" si="1984"/>
        <v>522</v>
      </c>
      <c r="R555" s="344">
        <f t="shared" si="1985"/>
        <v>530</v>
      </c>
      <c r="S555" s="344">
        <f t="shared" si="1986"/>
        <v>530</v>
      </c>
      <c r="T555" s="344">
        <f t="shared" si="1987"/>
        <v>538</v>
      </c>
      <c r="U555" s="356">
        <v>3600</v>
      </c>
      <c r="V555" s="356">
        <v>2800</v>
      </c>
      <c r="W555" s="356">
        <v>2000</v>
      </c>
      <c r="X555" s="356">
        <v>1200</v>
      </c>
      <c r="Y555" s="356">
        <v>400</v>
      </c>
      <c r="Z555" s="344">
        <f t="shared" si="1988"/>
        <v>156</v>
      </c>
      <c r="AA555" s="344">
        <f t="shared" si="1989"/>
        <v>158</v>
      </c>
      <c r="AB555" s="344">
        <f t="shared" si="1990"/>
        <v>158</v>
      </c>
      <c r="AC555" s="344">
        <f t="shared" si="1991"/>
        <v>161</v>
      </c>
      <c r="AD555" s="344">
        <f t="shared" si="1992"/>
        <v>161</v>
      </c>
      <c r="AE555" s="344">
        <f t="shared" si="1993"/>
        <v>163</v>
      </c>
      <c r="AF555" s="344">
        <f t="shared" si="1994"/>
        <v>163</v>
      </c>
      <c r="AG555" s="344">
        <f t="shared" si="1995"/>
        <v>166</v>
      </c>
      <c r="AH555" s="344">
        <f t="shared" si="1996"/>
        <v>166</v>
      </c>
      <c r="AI555" s="344">
        <f t="shared" si="1997"/>
        <v>168</v>
      </c>
      <c r="AJ555" s="356">
        <v>3600</v>
      </c>
      <c r="AK555" s="356">
        <v>2800</v>
      </c>
      <c r="AL555" s="356">
        <v>2000</v>
      </c>
      <c r="AM555" s="356">
        <v>1200</v>
      </c>
      <c r="AN555" s="356">
        <v>400</v>
      </c>
      <c r="AO555" s="344" t="str">
        <f t="shared" si="1998"/>
        <v/>
      </c>
      <c r="AP555" s="344" t="str">
        <f t="shared" si="1999"/>
        <v/>
      </c>
      <c r="AQ555" s="344" t="str">
        <f t="shared" si="2000"/>
        <v/>
      </c>
      <c r="AR555" s="344" t="str">
        <f t="shared" si="2001"/>
        <v/>
      </c>
      <c r="AS555" s="344" t="str">
        <f t="shared" si="2002"/>
        <v/>
      </c>
      <c r="AT555" s="344" t="str">
        <f t="shared" si="2003"/>
        <v/>
      </c>
      <c r="AU555" s="344" t="str">
        <f t="shared" si="2004"/>
        <v/>
      </c>
      <c r="AV555" s="344" t="str">
        <f t="shared" si="2005"/>
        <v/>
      </c>
      <c r="AW555" s="344" t="str">
        <f t="shared" si="2006"/>
        <v/>
      </c>
      <c r="AX555" s="344" t="str">
        <f t="shared" si="2007"/>
        <v/>
      </c>
      <c r="AY555" s="356">
        <v>3600</v>
      </c>
      <c r="AZ555" s="356">
        <v>2800</v>
      </c>
      <c r="BA555" s="356">
        <v>2000</v>
      </c>
      <c r="BB555" s="356">
        <v>1200</v>
      </c>
      <c r="BC555" s="356">
        <v>400</v>
      </c>
      <c r="BD555" s="353">
        <f t="shared" ref="BD555:BH555" si="2248">IF(BD360="","",BD360+60)</f>
        <v>70</v>
      </c>
      <c r="BE555" s="353">
        <f t="shared" si="2248"/>
        <v>70</v>
      </c>
      <c r="BF555" s="353">
        <f t="shared" si="2248"/>
        <v>85</v>
      </c>
      <c r="BG555" s="353">
        <f t="shared" si="2248"/>
        <v>100</v>
      </c>
      <c r="BH555" s="353">
        <f t="shared" si="2248"/>
        <v>115</v>
      </c>
      <c r="BI555" s="146" t="str">
        <f t="shared" si="2070"/>
        <v>70;70</v>
      </c>
      <c r="BJ555" s="352">
        <f t="shared" si="2071"/>
        <v>85</v>
      </c>
      <c r="BK555" s="146" t="str">
        <f t="shared" si="2072"/>
        <v>100;115</v>
      </c>
      <c r="BL555" s="25">
        <f t="shared" si="2190"/>
        <v>6100207</v>
      </c>
      <c r="BM555" s="146">
        <f t="shared" ref="BM555" si="2249">BM542</f>
        <v>312</v>
      </c>
      <c r="BN555" s="146">
        <f t="shared" si="1966"/>
        <v>6</v>
      </c>
      <c r="BO555" s="146">
        <f t="shared" ref="BO555:BP555" si="2250">BO542</f>
        <v>2</v>
      </c>
      <c r="BP555" s="146">
        <f t="shared" si="2250"/>
        <v>7</v>
      </c>
      <c r="BQ555" s="146">
        <f>VLOOKUP(IF(A555=1,0,A555),宝石属性!$B$26:$D$41,2,0)</f>
        <v>10</v>
      </c>
      <c r="BR555" s="146">
        <f>VLOOKUP(IF(A555=1,0,A555),宝石属性!$B$26:$D$41,3,0)</f>
        <v>2</v>
      </c>
      <c r="BS555" s="146">
        <f t="shared" ref="BS555:BV555" si="2251">IF(BS542="","",BS542)</f>
        <v>1</v>
      </c>
      <c r="BT555" s="146">
        <f t="shared" si="2251"/>
        <v>3</v>
      </c>
      <c r="BU555" s="146">
        <f t="shared" si="2251"/>
        <v>5</v>
      </c>
      <c r="BV555" s="146">
        <f t="shared" si="2251"/>
        <v>7</v>
      </c>
      <c r="BW555" s="357">
        <f t="shared" si="2198"/>
        <v>2006</v>
      </c>
      <c r="BX555" s="357" t="str">
        <f t="shared" si="2199"/>
        <v/>
      </c>
    </row>
    <row r="556" spans="1:76" s="353" customFormat="1">
      <c r="A556" s="120">
        <f t="shared" si="2060"/>
        <v>100</v>
      </c>
      <c r="B556" s="120" t="s">
        <v>1110</v>
      </c>
      <c r="C556" s="120" t="str">
        <f t="shared" si="1977"/>
        <v>女衣</v>
      </c>
      <c r="D556" s="120" t="str">
        <f t="shared" si="2188"/>
        <v>100级蓝装女衣</v>
      </c>
      <c r="E556" s="120">
        <f>VLOOKUP($C556,$C$3:$M$15,COLUMNS($C$3:H$15),0)</f>
        <v>60</v>
      </c>
      <c r="F556" s="120" t="str">
        <f>VLOOKUP($C556,$C$3:$M$15,COLUMNS($C$3:I$15),0)</f>
        <v>maxhp_value</v>
      </c>
      <c r="G556" s="120">
        <f>VLOOKUP($C556,$C$3:$M$15,COLUMNS($C$3:J$15),0)</f>
        <v>140</v>
      </c>
      <c r="H556" s="120" t="str">
        <f>VLOOKUP($C556,$C$3:$M$15,COLUMNS($C$3:K$15),0)</f>
        <v>defend_value</v>
      </c>
      <c r="I556" s="120" t="str">
        <f>VLOOKUP($C556,$C$3:$M$15,COLUMNS($C$3:L$15),0)</f>
        <v/>
      </c>
      <c r="J556" s="120" t="str">
        <f>VLOOKUP($C556,$C$3:$M$15,COLUMNS($C$3:M$15),0)</f>
        <v/>
      </c>
      <c r="K556" s="344">
        <f t="shared" si="1978"/>
        <v>499</v>
      </c>
      <c r="L556" s="344">
        <f t="shared" si="1979"/>
        <v>506</v>
      </c>
      <c r="M556" s="344">
        <f t="shared" si="1980"/>
        <v>506</v>
      </c>
      <c r="N556" s="344">
        <f t="shared" si="1981"/>
        <v>514</v>
      </c>
      <c r="O556" s="344">
        <f t="shared" si="1982"/>
        <v>514</v>
      </c>
      <c r="P556" s="344">
        <f t="shared" si="1983"/>
        <v>522</v>
      </c>
      <c r="Q556" s="344">
        <f t="shared" si="1984"/>
        <v>522</v>
      </c>
      <c r="R556" s="344">
        <f t="shared" si="1985"/>
        <v>530</v>
      </c>
      <c r="S556" s="344">
        <f t="shared" si="1986"/>
        <v>530</v>
      </c>
      <c r="T556" s="344">
        <f t="shared" si="1987"/>
        <v>538</v>
      </c>
      <c r="U556" s="356">
        <v>3600</v>
      </c>
      <c r="V556" s="356">
        <v>2800</v>
      </c>
      <c r="W556" s="356">
        <v>2000</v>
      </c>
      <c r="X556" s="356">
        <v>1200</v>
      </c>
      <c r="Y556" s="356">
        <v>400</v>
      </c>
      <c r="Z556" s="344">
        <f t="shared" si="1988"/>
        <v>156</v>
      </c>
      <c r="AA556" s="344">
        <f t="shared" si="1989"/>
        <v>158</v>
      </c>
      <c r="AB556" s="344">
        <f t="shared" si="1990"/>
        <v>158</v>
      </c>
      <c r="AC556" s="344">
        <f t="shared" si="1991"/>
        <v>161</v>
      </c>
      <c r="AD556" s="344">
        <f t="shared" si="1992"/>
        <v>161</v>
      </c>
      <c r="AE556" s="344">
        <f t="shared" si="1993"/>
        <v>163</v>
      </c>
      <c r="AF556" s="344">
        <f t="shared" si="1994"/>
        <v>163</v>
      </c>
      <c r="AG556" s="344">
        <f t="shared" si="1995"/>
        <v>166</v>
      </c>
      <c r="AH556" s="344">
        <f t="shared" si="1996"/>
        <v>166</v>
      </c>
      <c r="AI556" s="344">
        <f t="shared" si="1997"/>
        <v>168</v>
      </c>
      <c r="AJ556" s="356">
        <v>3600</v>
      </c>
      <c r="AK556" s="356">
        <v>2800</v>
      </c>
      <c r="AL556" s="356">
        <v>2000</v>
      </c>
      <c r="AM556" s="356">
        <v>1200</v>
      </c>
      <c r="AN556" s="356">
        <v>400</v>
      </c>
      <c r="AO556" s="344" t="str">
        <f t="shared" si="1998"/>
        <v/>
      </c>
      <c r="AP556" s="344" t="str">
        <f t="shared" si="1999"/>
        <v/>
      </c>
      <c r="AQ556" s="344" t="str">
        <f t="shared" si="2000"/>
        <v/>
      </c>
      <c r="AR556" s="344" t="str">
        <f t="shared" si="2001"/>
        <v/>
      </c>
      <c r="AS556" s="344" t="str">
        <f t="shared" si="2002"/>
        <v/>
      </c>
      <c r="AT556" s="344" t="str">
        <f t="shared" si="2003"/>
        <v/>
      </c>
      <c r="AU556" s="344" t="str">
        <f t="shared" si="2004"/>
        <v/>
      </c>
      <c r="AV556" s="344" t="str">
        <f t="shared" si="2005"/>
        <v/>
      </c>
      <c r="AW556" s="344" t="str">
        <f t="shared" si="2006"/>
        <v/>
      </c>
      <c r="AX556" s="344" t="str">
        <f t="shared" si="2007"/>
        <v/>
      </c>
      <c r="AY556" s="356">
        <v>3600</v>
      </c>
      <c r="AZ556" s="356">
        <v>2800</v>
      </c>
      <c r="BA556" s="356">
        <v>2000</v>
      </c>
      <c r="BB556" s="356">
        <v>1200</v>
      </c>
      <c r="BC556" s="356">
        <v>400</v>
      </c>
      <c r="BD556" s="353">
        <f t="shared" ref="BD556:BH556" si="2252">IF(BD361="","",BD361+60)</f>
        <v>70</v>
      </c>
      <c r="BE556" s="353">
        <f t="shared" si="2252"/>
        <v>70</v>
      </c>
      <c r="BF556" s="353">
        <f t="shared" si="2252"/>
        <v>85</v>
      </c>
      <c r="BG556" s="353">
        <f t="shared" si="2252"/>
        <v>100</v>
      </c>
      <c r="BH556" s="353">
        <f t="shared" si="2252"/>
        <v>115</v>
      </c>
      <c r="BI556" s="146" t="str">
        <f t="shared" si="2070"/>
        <v>70;70</v>
      </c>
      <c r="BJ556" s="352">
        <f t="shared" si="2071"/>
        <v>85</v>
      </c>
      <c r="BK556" s="146" t="str">
        <f t="shared" si="2072"/>
        <v>100;115</v>
      </c>
      <c r="BL556" s="25">
        <f t="shared" si="2190"/>
        <v>6100208</v>
      </c>
      <c r="BM556" s="146">
        <f t="shared" ref="BM556" si="2253">BM543</f>
        <v>568</v>
      </c>
      <c r="BN556" s="146">
        <f t="shared" si="1966"/>
        <v>6</v>
      </c>
      <c r="BO556" s="146">
        <f t="shared" ref="BO556:BP556" si="2254">BO543</f>
        <v>2</v>
      </c>
      <c r="BP556" s="146">
        <f t="shared" si="2254"/>
        <v>8</v>
      </c>
      <c r="BQ556" s="146">
        <f>VLOOKUP(IF(A556=1,0,A556),宝石属性!$B$26:$D$41,2,0)</f>
        <v>10</v>
      </c>
      <c r="BR556" s="146">
        <f>VLOOKUP(IF(A556=1,0,A556),宝石属性!$B$26:$D$41,3,0)</f>
        <v>2</v>
      </c>
      <c r="BS556" s="146">
        <f t="shared" ref="BS556:BV556" si="2255">IF(BS543="","",BS543)</f>
        <v>1</v>
      </c>
      <c r="BT556" s="146">
        <f t="shared" si="2255"/>
        <v>3</v>
      </c>
      <c r="BU556" s="146">
        <f t="shared" si="2255"/>
        <v>5</v>
      </c>
      <c r="BV556" s="146">
        <f t="shared" si="2255"/>
        <v>7</v>
      </c>
      <c r="BW556" s="357">
        <f t="shared" si="2198"/>
        <v>2006</v>
      </c>
      <c r="BX556" s="357" t="str">
        <f t="shared" si="2199"/>
        <v/>
      </c>
    </row>
    <row r="557" spans="1:76" s="353" customFormat="1">
      <c r="A557" s="120">
        <f t="shared" si="2060"/>
        <v>100</v>
      </c>
      <c r="B557" s="120" t="s">
        <v>1110</v>
      </c>
      <c r="C557" s="120" t="str">
        <f t="shared" si="1977"/>
        <v>男头盔</v>
      </c>
      <c r="D557" s="120" t="str">
        <f t="shared" si="2188"/>
        <v>100级蓝装男头盔</v>
      </c>
      <c r="E557" s="120">
        <f>VLOOKUP($C557,$C$3:$M$15,COLUMNS($C$3:H$15),0)</f>
        <v>90</v>
      </c>
      <c r="F557" s="120" t="str">
        <f>VLOOKUP($C557,$C$3:$M$15,COLUMNS($C$3:I$15),0)</f>
        <v>maxmp_value</v>
      </c>
      <c r="G557" s="120">
        <f>VLOOKUP($C557,$C$3:$M$15,COLUMNS($C$3:J$15),0)</f>
        <v>140</v>
      </c>
      <c r="H557" s="120" t="str">
        <f>VLOOKUP($C557,$C$3:$M$15,COLUMNS($C$3:K$15),0)</f>
        <v>defend_value</v>
      </c>
      <c r="I557" s="120" t="str">
        <f>VLOOKUP($C557,$C$3:$M$15,COLUMNS($C$3:L$15),0)</f>
        <v/>
      </c>
      <c r="J557" s="120" t="str">
        <f>VLOOKUP($C557,$C$3:$M$15,COLUMNS($C$3:M$15),0)</f>
        <v/>
      </c>
      <c r="K557" s="344">
        <f t="shared" si="1978"/>
        <v>623</v>
      </c>
      <c r="L557" s="344">
        <f t="shared" si="1979"/>
        <v>633</v>
      </c>
      <c r="M557" s="344">
        <f t="shared" si="1980"/>
        <v>633</v>
      </c>
      <c r="N557" s="344">
        <f t="shared" si="1981"/>
        <v>643</v>
      </c>
      <c r="O557" s="344">
        <f t="shared" si="1982"/>
        <v>643</v>
      </c>
      <c r="P557" s="344">
        <f t="shared" si="1983"/>
        <v>653</v>
      </c>
      <c r="Q557" s="344">
        <f t="shared" si="1984"/>
        <v>653</v>
      </c>
      <c r="R557" s="344">
        <f t="shared" si="1985"/>
        <v>663</v>
      </c>
      <c r="S557" s="344">
        <f t="shared" si="1986"/>
        <v>663</v>
      </c>
      <c r="T557" s="344">
        <f t="shared" si="1987"/>
        <v>672</v>
      </c>
      <c r="U557" s="356">
        <v>3600</v>
      </c>
      <c r="V557" s="356">
        <v>2800</v>
      </c>
      <c r="W557" s="356">
        <v>2000</v>
      </c>
      <c r="X557" s="356">
        <v>1200</v>
      </c>
      <c r="Y557" s="356">
        <v>400</v>
      </c>
      <c r="Z557" s="344">
        <f t="shared" si="1988"/>
        <v>93</v>
      </c>
      <c r="AA557" s="344">
        <f t="shared" si="1989"/>
        <v>95</v>
      </c>
      <c r="AB557" s="344">
        <f t="shared" si="1990"/>
        <v>95</v>
      </c>
      <c r="AC557" s="344">
        <f t="shared" si="1991"/>
        <v>96</v>
      </c>
      <c r="AD557" s="344">
        <f t="shared" si="1992"/>
        <v>96</v>
      </c>
      <c r="AE557" s="344">
        <f t="shared" si="1993"/>
        <v>98</v>
      </c>
      <c r="AF557" s="344">
        <f t="shared" si="1994"/>
        <v>98</v>
      </c>
      <c r="AG557" s="344">
        <f t="shared" si="1995"/>
        <v>99</v>
      </c>
      <c r="AH557" s="344">
        <f t="shared" si="1996"/>
        <v>99</v>
      </c>
      <c r="AI557" s="344">
        <f t="shared" si="1997"/>
        <v>101</v>
      </c>
      <c r="AJ557" s="356">
        <v>3600</v>
      </c>
      <c r="AK557" s="356">
        <v>2800</v>
      </c>
      <c r="AL557" s="356">
        <v>2000</v>
      </c>
      <c r="AM557" s="356">
        <v>1200</v>
      </c>
      <c r="AN557" s="356">
        <v>400</v>
      </c>
      <c r="AO557" s="344" t="str">
        <f t="shared" si="1998"/>
        <v/>
      </c>
      <c r="AP557" s="344" t="str">
        <f t="shared" si="1999"/>
        <v/>
      </c>
      <c r="AQ557" s="344" t="str">
        <f t="shared" si="2000"/>
        <v/>
      </c>
      <c r="AR557" s="344" t="str">
        <f t="shared" si="2001"/>
        <v/>
      </c>
      <c r="AS557" s="344" t="str">
        <f t="shared" si="2002"/>
        <v/>
      </c>
      <c r="AT557" s="344" t="str">
        <f t="shared" si="2003"/>
        <v/>
      </c>
      <c r="AU557" s="344" t="str">
        <f t="shared" si="2004"/>
        <v/>
      </c>
      <c r="AV557" s="344" t="str">
        <f t="shared" si="2005"/>
        <v/>
      </c>
      <c r="AW557" s="344" t="str">
        <f t="shared" si="2006"/>
        <v/>
      </c>
      <c r="AX557" s="344" t="str">
        <f t="shared" si="2007"/>
        <v/>
      </c>
      <c r="AY557" s="356">
        <v>3600</v>
      </c>
      <c r="AZ557" s="356">
        <v>2800</v>
      </c>
      <c r="BA557" s="356">
        <v>2000</v>
      </c>
      <c r="BB557" s="356">
        <v>1200</v>
      </c>
      <c r="BC557" s="356">
        <v>400</v>
      </c>
      <c r="BD557" s="353" t="str">
        <f t="shared" ref="BD557:BH557" si="2256">IF(BD362="","",BD362+60)</f>
        <v/>
      </c>
      <c r="BE557" s="353" t="str">
        <f t="shared" si="2256"/>
        <v/>
      </c>
      <c r="BF557" s="353" t="str">
        <f t="shared" si="2256"/>
        <v/>
      </c>
      <c r="BG557" s="353" t="str">
        <f t="shared" si="2256"/>
        <v/>
      </c>
      <c r="BH557" s="353" t="str">
        <f t="shared" si="2256"/>
        <v/>
      </c>
      <c r="BI557" s="146" t="str">
        <f t="shared" si="2070"/>
        <v/>
      </c>
      <c r="BJ557" s="352" t="str">
        <f t="shared" si="2071"/>
        <v/>
      </c>
      <c r="BK557" s="146" t="str">
        <f t="shared" si="2072"/>
        <v/>
      </c>
      <c r="BL557" s="25">
        <f t="shared" si="2190"/>
        <v>6100309</v>
      </c>
      <c r="BM557" s="146">
        <f t="shared" ref="BM557" si="2257">BM544</f>
        <v>1640</v>
      </c>
      <c r="BN557" s="146">
        <f t="shared" si="1966"/>
        <v>6</v>
      </c>
      <c r="BO557" s="146">
        <f t="shared" ref="BO557:BP557" si="2258">BO544</f>
        <v>3</v>
      </c>
      <c r="BP557" s="146">
        <f t="shared" si="2258"/>
        <v>9</v>
      </c>
      <c r="BQ557" s="146">
        <f>VLOOKUP(IF(A557=1,0,A557),宝石属性!$B$26:$D$41,2,0)</f>
        <v>10</v>
      </c>
      <c r="BR557" s="146">
        <f>VLOOKUP(IF(A557=1,0,A557),宝石属性!$B$26:$D$41,3,0)</f>
        <v>2</v>
      </c>
      <c r="BS557" s="146">
        <f t="shared" ref="BS557:BV557" si="2259">IF(BS544="","",BS544)</f>
        <v>2</v>
      </c>
      <c r="BT557" s="146">
        <f t="shared" si="2259"/>
        <v>3</v>
      </c>
      <c r="BU557" s="146" t="str">
        <f t="shared" si="2259"/>
        <v/>
      </c>
      <c r="BV557" s="146" t="str">
        <f t="shared" si="2259"/>
        <v/>
      </c>
      <c r="BW557" s="357">
        <f t="shared" si="2198"/>
        <v>2009</v>
      </c>
      <c r="BX557" s="357" t="str">
        <f t="shared" si="2199"/>
        <v/>
      </c>
    </row>
    <row r="558" spans="1:76" s="353" customFormat="1">
      <c r="A558" s="120">
        <f t="shared" si="2060"/>
        <v>100</v>
      </c>
      <c r="B558" s="120" t="s">
        <v>1110</v>
      </c>
      <c r="C558" s="120" t="str">
        <f t="shared" si="1977"/>
        <v>女头饰</v>
      </c>
      <c r="D558" s="120" t="str">
        <f t="shared" si="2188"/>
        <v>100级蓝装女头饰</v>
      </c>
      <c r="E558" s="120">
        <f>VLOOKUP($C558,$C$3:$M$15,COLUMNS($C$3:H$15),0)</f>
        <v>90</v>
      </c>
      <c r="F558" s="120" t="str">
        <f>VLOOKUP($C558,$C$3:$M$15,COLUMNS($C$3:I$15),0)</f>
        <v>maxmp_value</v>
      </c>
      <c r="G558" s="120">
        <f>VLOOKUP($C558,$C$3:$M$15,COLUMNS($C$3:J$15),0)</f>
        <v>140</v>
      </c>
      <c r="H558" s="120" t="str">
        <f>VLOOKUP($C558,$C$3:$M$15,COLUMNS($C$3:K$15),0)</f>
        <v>defend_value</v>
      </c>
      <c r="I558" s="120" t="str">
        <f>VLOOKUP($C558,$C$3:$M$15,COLUMNS($C$3:L$15),0)</f>
        <v/>
      </c>
      <c r="J558" s="120" t="str">
        <f>VLOOKUP($C558,$C$3:$M$15,COLUMNS($C$3:M$15),0)</f>
        <v/>
      </c>
      <c r="K558" s="344">
        <f t="shared" si="1978"/>
        <v>623</v>
      </c>
      <c r="L558" s="344">
        <f t="shared" si="1979"/>
        <v>633</v>
      </c>
      <c r="M558" s="344">
        <f t="shared" si="1980"/>
        <v>633</v>
      </c>
      <c r="N558" s="344">
        <f t="shared" si="1981"/>
        <v>643</v>
      </c>
      <c r="O558" s="344">
        <f t="shared" si="1982"/>
        <v>643</v>
      </c>
      <c r="P558" s="344">
        <f t="shared" si="1983"/>
        <v>653</v>
      </c>
      <c r="Q558" s="344">
        <f t="shared" si="1984"/>
        <v>653</v>
      </c>
      <c r="R558" s="344">
        <f t="shared" si="1985"/>
        <v>663</v>
      </c>
      <c r="S558" s="344">
        <f t="shared" si="1986"/>
        <v>663</v>
      </c>
      <c r="T558" s="344">
        <f t="shared" si="1987"/>
        <v>672</v>
      </c>
      <c r="U558" s="356">
        <v>3600</v>
      </c>
      <c r="V558" s="356">
        <v>2800</v>
      </c>
      <c r="W558" s="356">
        <v>2000</v>
      </c>
      <c r="X558" s="356">
        <v>1200</v>
      </c>
      <c r="Y558" s="356">
        <v>400</v>
      </c>
      <c r="Z558" s="344">
        <f t="shared" si="1988"/>
        <v>93</v>
      </c>
      <c r="AA558" s="344">
        <f t="shared" si="1989"/>
        <v>95</v>
      </c>
      <c r="AB558" s="344">
        <f t="shared" si="1990"/>
        <v>95</v>
      </c>
      <c r="AC558" s="344">
        <f t="shared" si="1991"/>
        <v>96</v>
      </c>
      <c r="AD558" s="344">
        <f t="shared" si="1992"/>
        <v>96</v>
      </c>
      <c r="AE558" s="344">
        <f t="shared" si="1993"/>
        <v>98</v>
      </c>
      <c r="AF558" s="344">
        <f t="shared" si="1994"/>
        <v>98</v>
      </c>
      <c r="AG558" s="344">
        <f t="shared" si="1995"/>
        <v>99</v>
      </c>
      <c r="AH558" s="344">
        <f t="shared" si="1996"/>
        <v>99</v>
      </c>
      <c r="AI558" s="344">
        <f t="shared" si="1997"/>
        <v>101</v>
      </c>
      <c r="AJ558" s="356">
        <v>3600</v>
      </c>
      <c r="AK558" s="356">
        <v>2800</v>
      </c>
      <c r="AL558" s="356">
        <v>2000</v>
      </c>
      <c r="AM558" s="356">
        <v>1200</v>
      </c>
      <c r="AN558" s="356">
        <v>400</v>
      </c>
      <c r="AO558" s="344" t="str">
        <f t="shared" si="1998"/>
        <v/>
      </c>
      <c r="AP558" s="344" t="str">
        <f t="shared" si="1999"/>
        <v/>
      </c>
      <c r="AQ558" s="344" t="str">
        <f t="shared" si="2000"/>
        <v/>
      </c>
      <c r="AR558" s="344" t="str">
        <f t="shared" si="2001"/>
        <v/>
      </c>
      <c r="AS558" s="344" t="str">
        <f t="shared" si="2002"/>
        <v/>
      </c>
      <c r="AT558" s="344" t="str">
        <f t="shared" si="2003"/>
        <v/>
      </c>
      <c r="AU558" s="344" t="str">
        <f t="shared" si="2004"/>
        <v/>
      </c>
      <c r="AV558" s="344" t="str">
        <f t="shared" si="2005"/>
        <v/>
      </c>
      <c r="AW558" s="344" t="str">
        <f t="shared" si="2006"/>
        <v/>
      </c>
      <c r="AX558" s="344" t="str">
        <f t="shared" si="2007"/>
        <v/>
      </c>
      <c r="AY558" s="356">
        <v>3600</v>
      </c>
      <c r="AZ558" s="356">
        <v>2800</v>
      </c>
      <c r="BA558" s="356">
        <v>2000</v>
      </c>
      <c r="BB558" s="356">
        <v>1200</v>
      </c>
      <c r="BC558" s="356">
        <v>400</v>
      </c>
      <c r="BD558" s="353" t="str">
        <f t="shared" ref="BD558:BH558" si="2260">IF(BD363="","",BD363+60)</f>
        <v/>
      </c>
      <c r="BE558" s="353" t="str">
        <f t="shared" si="2260"/>
        <v/>
      </c>
      <c r="BF558" s="353" t="str">
        <f t="shared" si="2260"/>
        <v/>
      </c>
      <c r="BG558" s="353" t="str">
        <f t="shared" si="2260"/>
        <v/>
      </c>
      <c r="BH558" s="353" t="str">
        <f t="shared" si="2260"/>
        <v/>
      </c>
      <c r="BI558" s="146" t="str">
        <f t="shared" si="2070"/>
        <v/>
      </c>
      <c r="BJ558" s="352" t="str">
        <f t="shared" si="2071"/>
        <v/>
      </c>
      <c r="BK558" s="146" t="str">
        <f t="shared" si="2072"/>
        <v/>
      </c>
      <c r="BL558" s="25">
        <f t="shared" si="2190"/>
        <v>6100310</v>
      </c>
      <c r="BM558" s="146">
        <f t="shared" ref="BM558" si="2261">BM545</f>
        <v>1384</v>
      </c>
      <c r="BN558" s="146">
        <f t="shared" ref="BN558:BN621" si="2262">BN363+1</f>
        <v>6</v>
      </c>
      <c r="BO558" s="146">
        <f t="shared" ref="BO558:BP558" si="2263">BO545</f>
        <v>3</v>
      </c>
      <c r="BP558" s="146">
        <f t="shared" si="2263"/>
        <v>10</v>
      </c>
      <c r="BQ558" s="146">
        <f>VLOOKUP(IF(A558=1,0,A558),宝石属性!$B$26:$D$41,2,0)</f>
        <v>10</v>
      </c>
      <c r="BR558" s="146">
        <f>VLOOKUP(IF(A558=1,0,A558),宝石属性!$B$26:$D$41,3,0)</f>
        <v>2</v>
      </c>
      <c r="BS558" s="146">
        <f t="shared" ref="BS558:BV558" si="2264">IF(BS545="","",BS545)</f>
        <v>2</v>
      </c>
      <c r="BT558" s="146">
        <f t="shared" si="2264"/>
        <v>3</v>
      </c>
      <c r="BU558" s="146" t="str">
        <f t="shared" si="2264"/>
        <v/>
      </c>
      <c r="BV558" s="146" t="str">
        <f t="shared" si="2264"/>
        <v/>
      </c>
      <c r="BW558" s="357">
        <f t="shared" si="2198"/>
        <v>2009</v>
      </c>
      <c r="BX558" s="357" t="str">
        <f t="shared" si="2199"/>
        <v/>
      </c>
    </row>
    <row r="559" spans="1:76" s="353" customFormat="1">
      <c r="A559" s="120">
        <f t="shared" si="2060"/>
        <v>100</v>
      </c>
      <c r="B559" s="120" t="s">
        <v>1110</v>
      </c>
      <c r="C559" s="120" t="str">
        <f t="shared" si="1977"/>
        <v>项链</v>
      </c>
      <c r="D559" s="120" t="str">
        <f t="shared" si="2188"/>
        <v>100级蓝装项链</v>
      </c>
      <c r="E559" s="120">
        <f>VLOOKUP($C559,$C$3:$M$15,COLUMNS($C$3:H$15),0)</f>
        <v>150</v>
      </c>
      <c r="F559" s="120" t="str">
        <f>VLOOKUP($C559,$C$3:$M$15,COLUMNS($C$3:I$15),0)</f>
        <v>magicattack_value</v>
      </c>
      <c r="G559" s="120">
        <f>VLOOKUP($C559,$C$3:$M$15,COLUMNS($C$3:J$15),0)</f>
        <v>160</v>
      </c>
      <c r="H559" s="120" t="str">
        <f>VLOOKUP($C559,$C$3:$M$15,COLUMNS($C$3:K$15),0)</f>
        <v>magicdef_value</v>
      </c>
      <c r="I559" s="120" t="str">
        <f>VLOOKUP($C559,$C$3:$M$15,COLUMNS($C$3:L$15),0)</f>
        <v/>
      </c>
      <c r="J559" s="120" t="str">
        <f>VLOOKUP($C559,$C$3:$M$15,COLUMNS($C$3:M$15),0)</f>
        <v/>
      </c>
      <c r="K559" s="344">
        <f t="shared" si="1978"/>
        <v>171</v>
      </c>
      <c r="L559" s="344">
        <f t="shared" si="1979"/>
        <v>174</v>
      </c>
      <c r="M559" s="344">
        <f t="shared" si="1980"/>
        <v>174</v>
      </c>
      <c r="N559" s="344">
        <f t="shared" si="1981"/>
        <v>177</v>
      </c>
      <c r="O559" s="344">
        <f t="shared" si="1982"/>
        <v>177</v>
      </c>
      <c r="P559" s="344">
        <f t="shared" si="1983"/>
        <v>179</v>
      </c>
      <c r="Q559" s="344">
        <f t="shared" si="1984"/>
        <v>179</v>
      </c>
      <c r="R559" s="344">
        <f t="shared" si="1985"/>
        <v>182</v>
      </c>
      <c r="S559" s="344">
        <f t="shared" si="1986"/>
        <v>182</v>
      </c>
      <c r="T559" s="344">
        <f t="shared" si="1987"/>
        <v>185</v>
      </c>
      <c r="U559" s="356">
        <v>3600</v>
      </c>
      <c r="V559" s="356">
        <v>2800</v>
      </c>
      <c r="W559" s="356">
        <v>2000</v>
      </c>
      <c r="X559" s="356">
        <v>1200</v>
      </c>
      <c r="Y559" s="356">
        <v>400</v>
      </c>
      <c r="Z559" s="344">
        <f t="shared" si="1988"/>
        <v>91</v>
      </c>
      <c r="AA559" s="344">
        <f t="shared" si="1989"/>
        <v>93</v>
      </c>
      <c r="AB559" s="344">
        <f t="shared" si="1990"/>
        <v>93</v>
      </c>
      <c r="AC559" s="344">
        <f t="shared" si="1991"/>
        <v>94</v>
      </c>
      <c r="AD559" s="344">
        <f t="shared" si="1992"/>
        <v>94</v>
      </c>
      <c r="AE559" s="344">
        <f t="shared" si="1993"/>
        <v>96</v>
      </c>
      <c r="AF559" s="344">
        <f t="shared" si="1994"/>
        <v>96</v>
      </c>
      <c r="AG559" s="344">
        <f t="shared" si="1995"/>
        <v>97</v>
      </c>
      <c r="AH559" s="344">
        <f t="shared" si="1996"/>
        <v>97</v>
      </c>
      <c r="AI559" s="344">
        <f t="shared" si="1997"/>
        <v>98</v>
      </c>
      <c r="AJ559" s="356">
        <v>3600</v>
      </c>
      <c r="AK559" s="356">
        <v>2800</v>
      </c>
      <c r="AL559" s="356">
        <v>2000</v>
      </c>
      <c r="AM559" s="356">
        <v>1200</v>
      </c>
      <c r="AN559" s="356">
        <v>400</v>
      </c>
      <c r="AO559" s="344" t="str">
        <f t="shared" si="1998"/>
        <v/>
      </c>
      <c r="AP559" s="344" t="str">
        <f t="shared" si="1999"/>
        <v/>
      </c>
      <c r="AQ559" s="344" t="str">
        <f t="shared" si="2000"/>
        <v/>
      </c>
      <c r="AR559" s="344" t="str">
        <f t="shared" si="2001"/>
        <v/>
      </c>
      <c r="AS559" s="344" t="str">
        <f t="shared" si="2002"/>
        <v/>
      </c>
      <c r="AT559" s="344" t="str">
        <f t="shared" si="2003"/>
        <v/>
      </c>
      <c r="AU559" s="344" t="str">
        <f t="shared" si="2004"/>
        <v/>
      </c>
      <c r="AV559" s="344" t="str">
        <f t="shared" si="2005"/>
        <v/>
      </c>
      <c r="AW559" s="344" t="str">
        <f t="shared" si="2006"/>
        <v/>
      </c>
      <c r="AX559" s="344" t="str">
        <f t="shared" si="2007"/>
        <v/>
      </c>
      <c r="AY559" s="356">
        <v>3600</v>
      </c>
      <c r="AZ559" s="356">
        <v>2800</v>
      </c>
      <c r="BA559" s="356">
        <v>2000</v>
      </c>
      <c r="BB559" s="356">
        <v>1200</v>
      </c>
      <c r="BC559" s="356">
        <v>400</v>
      </c>
      <c r="BD559" s="353" t="str">
        <f t="shared" ref="BD559:BH559" si="2265">IF(BD364="","",BD364+60)</f>
        <v/>
      </c>
      <c r="BE559" s="353" t="str">
        <f t="shared" si="2265"/>
        <v/>
      </c>
      <c r="BF559" s="353" t="str">
        <f t="shared" si="2265"/>
        <v/>
      </c>
      <c r="BG559" s="353" t="str">
        <f t="shared" si="2265"/>
        <v/>
      </c>
      <c r="BH559" s="353" t="str">
        <f t="shared" si="2265"/>
        <v/>
      </c>
      <c r="BI559" s="146" t="str">
        <f t="shared" si="2070"/>
        <v/>
      </c>
      <c r="BJ559" s="352" t="str">
        <f t="shared" si="2071"/>
        <v/>
      </c>
      <c r="BK559" s="146" t="str">
        <f t="shared" si="2072"/>
        <v/>
      </c>
      <c r="BL559" s="25">
        <f t="shared" si="2190"/>
        <v>6100411</v>
      </c>
      <c r="BM559" s="146">
        <f t="shared" ref="BM559" si="2266">BM546</f>
        <v>40</v>
      </c>
      <c r="BN559" s="146">
        <f t="shared" si="2262"/>
        <v>6</v>
      </c>
      <c r="BO559" s="146">
        <f t="shared" ref="BO559:BP559" si="2267">BO546</f>
        <v>4</v>
      </c>
      <c r="BP559" s="146">
        <f t="shared" si="2267"/>
        <v>11</v>
      </c>
      <c r="BQ559" s="146">
        <f>VLOOKUP(IF(A559=1,0,A559),宝石属性!$B$26:$D$41,2,0)</f>
        <v>10</v>
      </c>
      <c r="BR559" s="146">
        <f>VLOOKUP(IF(A559=1,0,A559),宝石属性!$B$26:$D$41,3,0)</f>
        <v>2</v>
      </c>
      <c r="BS559" s="146">
        <f t="shared" ref="BS559:BV559" si="2268">IF(BS546="","",BS546)</f>
        <v>4</v>
      </c>
      <c r="BT559" s="146">
        <f t="shared" si="2268"/>
        <v>5</v>
      </c>
      <c r="BU559" s="146" t="str">
        <f t="shared" si="2268"/>
        <v/>
      </c>
      <c r="BV559" s="146" t="str">
        <f t="shared" si="2268"/>
        <v/>
      </c>
      <c r="BW559" s="357">
        <f t="shared" si="2198"/>
        <v>2012</v>
      </c>
      <c r="BX559" s="357" t="str">
        <f t="shared" si="2199"/>
        <v/>
      </c>
    </row>
    <row r="560" spans="1:76" s="353" customFormat="1">
      <c r="A560" s="120">
        <f t="shared" si="2060"/>
        <v>100</v>
      </c>
      <c r="B560" s="120" t="s">
        <v>1110</v>
      </c>
      <c r="C560" s="120" t="str">
        <f t="shared" si="1977"/>
        <v>腰带</v>
      </c>
      <c r="D560" s="120" t="str">
        <f t="shared" si="2188"/>
        <v>100级蓝装腰带</v>
      </c>
      <c r="E560" s="120">
        <f>VLOOKUP($C560,$C$3:$M$15,COLUMNS($C$3:H$15),0)</f>
        <v>60</v>
      </c>
      <c r="F560" s="120" t="str">
        <f>VLOOKUP($C560,$C$3:$M$15,COLUMNS($C$3:I$15),0)</f>
        <v>maxhp_value</v>
      </c>
      <c r="G560" s="120">
        <f>VLOOKUP($C560,$C$3:$M$15,COLUMNS($C$3:J$15),0)</f>
        <v>140</v>
      </c>
      <c r="H560" s="120" t="str">
        <f>VLOOKUP($C560,$C$3:$M$15,COLUMNS($C$3:K$15),0)</f>
        <v>defend_value</v>
      </c>
      <c r="I560" s="120" t="str">
        <f>VLOOKUP($C560,$C$3:$M$15,COLUMNS($C$3:L$15),0)</f>
        <v/>
      </c>
      <c r="J560" s="120" t="str">
        <f>VLOOKUP($C560,$C$3:$M$15,COLUMNS($C$3:M$15),0)</f>
        <v/>
      </c>
      <c r="K560" s="344">
        <f t="shared" si="1978"/>
        <v>748</v>
      </c>
      <c r="L560" s="344">
        <f t="shared" si="1979"/>
        <v>760</v>
      </c>
      <c r="M560" s="344">
        <f t="shared" si="1980"/>
        <v>760</v>
      </c>
      <c r="N560" s="344">
        <f t="shared" si="1981"/>
        <v>771</v>
      </c>
      <c r="O560" s="344">
        <f t="shared" si="1982"/>
        <v>771</v>
      </c>
      <c r="P560" s="344">
        <f t="shared" si="1983"/>
        <v>783</v>
      </c>
      <c r="Q560" s="344">
        <f t="shared" si="1984"/>
        <v>783</v>
      </c>
      <c r="R560" s="344">
        <f t="shared" si="1985"/>
        <v>795</v>
      </c>
      <c r="S560" s="344">
        <f t="shared" si="1986"/>
        <v>795</v>
      </c>
      <c r="T560" s="344">
        <f t="shared" si="1987"/>
        <v>807</v>
      </c>
      <c r="U560" s="356">
        <v>3600</v>
      </c>
      <c r="V560" s="356">
        <v>2800</v>
      </c>
      <c r="W560" s="356">
        <v>2000</v>
      </c>
      <c r="X560" s="356">
        <v>1200</v>
      </c>
      <c r="Y560" s="356">
        <v>400</v>
      </c>
      <c r="Z560" s="344">
        <f t="shared" si="1988"/>
        <v>62</v>
      </c>
      <c r="AA560" s="344">
        <f t="shared" si="1989"/>
        <v>63</v>
      </c>
      <c r="AB560" s="344">
        <f t="shared" si="1990"/>
        <v>63</v>
      </c>
      <c r="AC560" s="344">
        <f t="shared" si="1991"/>
        <v>64</v>
      </c>
      <c r="AD560" s="344">
        <f t="shared" si="1992"/>
        <v>64</v>
      </c>
      <c r="AE560" s="344">
        <f t="shared" si="1993"/>
        <v>65</v>
      </c>
      <c r="AF560" s="344">
        <f t="shared" si="1994"/>
        <v>65</v>
      </c>
      <c r="AG560" s="344">
        <f t="shared" si="1995"/>
        <v>66</v>
      </c>
      <c r="AH560" s="344">
        <f t="shared" si="1996"/>
        <v>66</v>
      </c>
      <c r="AI560" s="344">
        <f t="shared" si="1997"/>
        <v>67</v>
      </c>
      <c r="AJ560" s="356">
        <v>3600</v>
      </c>
      <c r="AK560" s="356">
        <v>2800</v>
      </c>
      <c r="AL560" s="356">
        <v>2000</v>
      </c>
      <c r="AM560" s="356">
        <v>1200</v>
      </c>
      <c r="AN560" s="356">
        <v>400</v>
      </c>
      <c r="AO560" s="344" t="str">
        <f t="shared" si="1998"/>
        <v/>
      </c>
      <c r="AP560" s="344" t="str">
        <f t="shared" si="1999"/>
        <v/>
      </c>
      <c r="AQ560" s="344" t="str">
        <f t="shared" si="2000"/>
        <v/>
      </c>
      <c r="AR560" s="344" t="str">
        <f t="shared" si="2001"/>
        <v/>
      </c>
      <c r="AS560" s="344" t="str">
        <f t="shared" si="2002"/>
        <v/>
      </c>
      <c r="AT560" s="344" t="str">
        <f t="shared" si="2003"/>
        <v/>
      </c>
      <c r="AU560" s="344" t="str">
        <f t="shared" si="2004"/>
        <v/>
      </c>
      <c r="AV560" s="344" t="str">
        <f t="shared" si="2005"/>
        <v/>
      </c>
      <c r="AW560" s="344" t="str">
        <f t="shared" si="2006"/>
        <v/>
      </c>
      <c r="AX560" s="344" t="str">
        <f t="shared" si="2007"/>
        <v/>
      </c>
      <c r="AY560" s="356">
        <v>3600</v>
      </c>
      <c r="AZ560" s="356">
        <v>2800</v>
      </c>
      <c r="BA560" s="356">
        <v>2000</v>
      </c>
      <c r="BB560" s="356">
        <v>1200</v>
      </c>
      <c r="BC560" s="356">
        <v>400</v>
      </c>
      <c r="BD560" s="353" t="str">
        <f t="shared" ref="BD560:BH560" si="2269">IF(BD365="","",BD365+60)</f>
        <v/>
      </c>
      <c r="BE560" s="353" t="str">
        <f t="shared" si="2269"/>
        <v/>
      </c>
      <c r="BF560" s="353" t="str">
        <f t="shared" si="2269"/>
        <v/>
      </c>
      <c r="BG560" s="353" t="str">
        <f t="shared" si="2269"/>
        <v/>
      </c>
      <c r="BH560" s="353" t="str">
        <f t="shared" si="2269"/>
        <v/>
      </c>
      <c r="BI560" s="146" t="str">
        <f t="shared" si="2070"/>
        <v/>
      </c>
      <c r="BJ560" s="352" t="str">
        <f t="shared" si="2071"/>
        <v/>
      </c>
      <c r="BK560" s="146" t="str">
        <f t="shared" si="2072"/>
        <v/>
      </c>
      <c r="BL560" s="25">
        <f t="shared" si="2190"/>
        <v>6100512</v>
      </c>
      <c r="BM560" s="146">
        <f t="shared" ref="BM560" si="2270">BM547</f>
        <v>72</v>
      </c>
      <c r="BN560" s="146">
        <f t="shared" si="2262"/>
        <v>6</v>
      </c>
      <c r="BO560" s="146">
        <f t="shared" ref="BO560:BP560" si="2271">BO547</f>
        <v>5</v>
      </c>
      <c r="BP560" s="146">
        <f t="shared" si="2271"/>
        <v>12</v>
      </c>
      <c r="BQ560" s="146">
        <f>VLOOKUP(IF(A560=1,0,A560),宝石属性!$B$26:$D$41,2,0)</f>
        <v>10</v>
      </c>
      <c r="BR560" s="146">
        <f>VLOOKUP(IF(A560=1,0,A560),宝石属性!$B$26:$D$41,3,0)</f>
        <v>2</v>
      </c>
      <c r="BS560" s="146">
        <f t="shared" ref="BS560:BV560" si="2272">IF(BS547="","",BS547)</f>
        <v>1</v>
      </c>
      <c r="BT560" s="146">
        <f t="shared" si="2272"/>
        <v>6</v>
      </c>
      <c r="BU560" s="146">
        <f t="shared" si="2272"/>
        <v>9</v>
      </c>
      <c r="BV560" s="146" t="str">
        <f t="shared" si="2272"/>
        <v/>
      </c>
      <c r="BW560" s="357">
        <f t="shared" si="2198"/>
        <v>2015</v>
      </c>
      <c r="BX560" s="357" t="str">
        <f t="shared" si="2199"/>
        <v/>
      </c>
    </row>
    <row r="561" spans="1:76" s="353" customFormat="1">
      <c r="A561" s="120">
        <f t="shared" si="2060"/>
        <v>100</v>
      </c>
      <c r="B561" s="120" t="s">
        <v>1110</v>
      </c>
      <c r="C561" s="120" t="str">
        <f t="shared" ref="C561:C624" si="2273">C548</f>
        <v>鞋子</v>
      </c>
      <c r="D561" s="120" t="str">
        <f t="shared" si="2188"/>
        <v>100级蓝装鞋子</v>
      </c>
      <c r="E561" s="120">
        <f>VLOOKUP($C561,$C$3:$M$15,COLUMNS($C$3:H$15),0)</f>
        <v>160</v>
      </c>
      <c r="F561" s="120" t="str">
        <f>VLOOKUP($C561,$C$3:$M$15,COLUMNS($C$3:I$15),0)</f>
        <v>magicdef_value</v>
      </c>
      <c r="G561" s="120">
        <f>VLOOKUP($C561,$C$3:$M$15,COLUMNS($C$3:J$15),0)</f>
        <v>200</v>
      </c>
      <c r="H561" s="120" t="str">
        <f>VLOOKUP($C561,$C$3:$M$15,COLUMNS($C$3:K$15),0)</f>
        <v>speed_value</v>
      </c>
      <c r="I561" s="120" t="str">
        <f>VLOOKUP($C561,$C$3:$M$15,COLUMNS($C$3:L$15),0)</f>
        <v/>
      </c>
      <c r="J561" s="120" t="str">
        <f>VLOOKUP($C561,$C$3:$M$15,COLUMNS($C$3:M$15),0)</f>
        <v/>
      </c>
      <c r="K561" s="344">
        <f t="shared" ref="K561:K624" si="2274">ROUND(VLOOKUP($C561,$C$3:$P$15,12,0)*$A561*(VLOOKUP($E561,$N$18:$AD$25,12,0)+(VLOOKUP($E561,$N$18:$AD$25,13,0)-VLOOKUP($E561,$N$18:$AD$25,12,0))*C$20),0)</f>
        <v>91</v>
      </c>
      <c r="L561" s="344">
        <f t="shared" ref="L561:L624" si="2275">ROUND(VLOOKUP($C561,$C$3:$P$15,12,0)*$A561*(VLOOKUP($E561,$N$18:$AD$25,12,0)+(VLOOKUP($E561,$N$18:$AD$25,13,0)-VLOOKUP($E561,$N$18:$AD$25,12,0))*D$20),0)</f>
        <v>93</v>
      </c>
      <c r="M561" s="344">
        <f t="shared" ref="M561:M624" si="2276">ROUND(VLOOKUP($C561,$C$3:$P$15,12,0)*$A561*(VLOOKUP($E561,$N$18:$AD$25,12,0)+(VLOOKUP($E561,$N$18:$AD$25,13,0)-VLOOKUP($E561,$N$18:$AD$25,12,0))*E$20),0)</f>
        <v>93</v>
      </c>
      <c r="N561" s="344">
        <f t="shared" ref="N561:N624" si="2277">ROUND(VLOOKUP($C561,$C$3:$P$15,12,0)*$A561*(VLOOKUP($E561,$N$18:$AD$25,12,0)+(VLOOKUP($E561,$N$18:$AD$25,13,0)-VLOOKUP($E561,$N$18:$AD$25,12,0))*F$20),0)</f>
        <v>94</v>
      </c>
      <c r="O561" s="344">
        <f t="shared" ref="O561:O624" si="2278">ROUND(VLOOKUP($C561,$C$3:$P$15,12,0)*$A561*(VLOOKUP($E561,$N$18:$AD$25,12,0)+(VLOOKUP($E561,$N$18:$AD$25,13,0)-VLOOKUP($E561,$N$18:$AD$25,12,0))*G$20),0)</f>
        <v>94</v>
      </c>
      <c r="P561" s="344">
        <f t="shared" ref="P561:P624" si="2279">ROUND(VLOOKUP($C561,$C$3:$P$15,12,0)*$A561*(VLOOKUP($E561,$N$18:$AD$25,12,0)+(VLOOKUP($E561,$N$18:$AD$25,13,0)-VLOOKUP($E561,$N$18:$AD$25,12,0))*H$20),0)</f>
        <v>96</v>
      </c>
      <c r="Q561" s="344">
        <f t="shared" ref="Q561:Q624" si="2280">ROUND(VLOOKUP($C561,$C$3:$P$15,12,0)*$A561*(VLOOKUP($E561,$N$18:$AD$25,12,0)+(VLOOKUP($E561,$N$18:$AD$25,13,0)-VLOOKUP($E561,$N$18:$AD$25,12,0))*I$20),0)</f>
        <v>96</v>
      </c>
      <c r="R561" s="344">
        <f t="shared" ref="R561:R624" si="2281">ROUND(VLOOKUP($C561,$C$3:$P$15,12,0)*$A561*(VLOOKUP($E561,$N$18:$AD$25,12,0)+(VLOOKUP($E561,$N$18:$AD$25,13,0)-VLOOKUP($E561,$N$18:$AD$25,12,0))*J$20),0)</f>
        <v>97</v>
      </c>
      <c r="S561" s="344">
        <f t="shared" ref="S561:S624" si="2282">ROUND(VLOOKUP($C561,$C$3:$P$15,12,0)*$A561*(VLOOKUP($E561,$N$18:$AD$25,12,0)+(VLOOKUP($E561,$N$18:$AD$25,13,0)-VLOOKUP($E561,$N$18:$AD$25,12,0))*K$20),0)</f>
        <v>97</v>
      </c>
      <c r="T561" s="344">
        <f t="shared" ref="T561:T624" si="2283">ROUND(VLOOKUP($C561,$C$3:$P$15,12,0)*$A561*(VLOOKUP($E561,$N$18:$AD$25,12,0)+(VLOOKUP($E561,$N$18:$AD$25,13,0)-VLOOKUP($E561,$N$18:$AD$25,12,0))*L$20),0)</f>
        <v>98</v>
      </c>
      <c r="U561" s="356">
        <v>3600</v>
      </c>
      <c r="V561" s="356">
        <v>2800</v>
      </c>
      <c r="W561" s="356">
        <v>2000</v>
      </c>
      <c r="X561" s="356">
        <v>1200</v>
      </c>
      <c r="Y561" s="356">
        <v>400</v>
      </c>
      <c r="Z561" s="344">
        <f t="shared" ref="Z561:Z624" si="2284">ROUND(VLOOKUP($C561,$C$3:$P$15,13,0)*$A561*(VLOOKUP($G561,$N$18:$AD$25,12,0)+(VLOOKUP($G561,$N$18:$AD$25,13,0)-VLOOKUP($G561,$N$18:$AD$25,12,0))*C$20),0)</f>
        <v>78</v>
      </c>
      <c r="AA561" s="344">
        <f t="shared" ref="AA561:AA624" si="2285">ROUND(VLOOKUP($C561,$C$3:$P$15,13,0)*$A561*(VLOOKUP($G561,$N$18:$AD$25,12,0)+(VLOOKUP($G561,$N$18:$AD$25,13,0)-VLOOKUP($G561,$N$18:$AD$25,12,0))*D$20),0)</f>
        <v>81</v>
      </c>
      <c r="AB561" s="344">
        <f t="shared" ref="AB561:AB624" si="2286">ROUND(VLOOKUP($C561,$C$3:$P$15,13,0)*$A561*(VLOOKUP($G561,$N$18:$AD$25,12,0)+(VLOOKUP($G561,$N$18:$AD$25,13,0)-VLOOKUP($G561,$N$18:$AD$25,12,0))*E$20),0)</f>
        <v>81</v>
      </c>
      <c r="AC561" s="344">
        <f t="shared" ref="AC561:AC624" si="2287">ROUND(VLOOKUP($C561,$C$3:$P$15,13,0)*$A561*(VLOOKUP($G561,$N$18:$AD$25,12,0)+(VLOOKUP($G561,$N$18:$AD$25,13,0)-VLOOKUP($G561,$N$18:$AD$25,12,0))*F$20),0)</f>
        <v>83</v>
      </c>
      <c r="AD561" s="344">
        <f t="shared" ref="AD561:AD624" si="2288">ROUND(VLOOKUP($C561,$C$3:$P$15,13,0)*$A561*(VLOOKUP($G561,$N$18:$AD$25,12,0)+(VLOOKUP($G561,$N$18:$AD$25,13,0)-VLOOKUP($G561,$N$18:$AD$25,12,0))*G$20),0)</f>
        <v>83</v>
      </c>
      <c r="AE561" s="344">
        <f t="shared" ref="AE561:AE624" si="2289">ROUND(VLOOKUP($C561,$C$3:$P$15,13,0)*$A561*(VLOOKUP($G561,$N$18:$AD$25,12,0)+(VLOOKUP($G561,$N$18:$AD$25,13,0)-VLOOKUP($G561,$N$18:$AD$25,12,0))*H$20),0)</f>
        <v>86</v>
      </c>
      <c r="AF561" s="344">
        <f t="shared" ref="AF561:AF624" si="2290">ROUND(VLOOKUP($C561,$C$3:$P$15,13,0)*$A561*(VLOOKUP($G561,$N$18:$AD$25,12,0)+(VLOOKUP($G561,$N$18:$AD$25,13,0)-VLOOKUP($G561,$N$18:$AD$25,12,0))*I$20),0)</f>
        <v>86</v>
      </c>
      <c r="AG561" s="344">
        <f t="shared" ref="AG561:AG624" si="2291">ROUND(VLOOKUP($C561,$C$3:$P$15,13,0)*$A561*(VLOOKUP($G561,$N$18:$AD$25,12,0)+(VLOOKUP($G561,$N$18:$AD$25,13,0)-VLOOKUP($G561,$N$18:$AD$25,12,0))*J$20),0)</f>
        <v>88</v>
      </c>
      <c r="AH561" s="344">
        <f t="shared" ref="AH561:AH624" si="2292">ROUND(VLOOKUP($C561,$C$3:$P$15,13,0)*$A561*(VLOOKUP($G561,$N$18:$AD$25,12,0)+(VLOOKUP($G561,$N$18:$AD$25,13,0)-VLOOKUP($G561,$N$18:$AD$25,12,0))*K$20),0)</f>
        <v>88</v>
      </c>
      <c r="AI561" s="344">
        <f t="shared" ref="AI561:AI624" si="2293">ROUND(VLOOKUP($C561,$C$3:$P$15,13,0)*$A561*(VLOOKUP($G561,$N$18:$AD$25,12,0)+(VLOOKUP($G561,$N$18:$AD$25,13,0)-VLOOKUP($G561,$N$18:$AD$25,12,0))*L$20),0)</f>
        <v>91</v>
      </c>
      <c r="AJ561" s="356">
        <v>3600</v>
      </c>
      <c r="AK561" s="356">
        <v>2800</v>
      </c>
      <c r="AL561" s="356">
        <v>2000</v>
      </c>
      <c r="AM561" s="356">
        <v>1200</v>
      </c>
      <c r="AN561" s="356">
        <v>400</v>
      </c>
      <c r="AO561" s="344" t="str">
        <f t="shared" ref="AO561:AO624" si="2294">IF($I561="","",ROUND(VLOOKUP($C561,$C$3:$P$15,14,0)*$A561*(VLOOKUP($I561,$N$18:$AD$25,12,0)+(VLOOKUP($I561,$N$18:$AD$25,13,0)-VLOOKUP($I561,$N$18:$AD$25,12,0))*C$20),0))</f>
        <v/>
      </c>
      <c r="AP561" s="344" t="str">
        <f t="shared" ref="AP561:AP624" si="2295">IF($I561="","",ROUND(VLOOKUP($C561,$C$3:$P$15,14,0)*$A561*(VLOOKUP($I561,$N$18:$AD$25,12,0)+(VLOOKUP($I561,$N$18:$AD$25,13,0)-VLOOKUP($I561,$N$18:$AD$25,12,0))*D$20),0))</f>
        <v/>
      </c>
      <c r="AQ561" s="344" t="str">
        <f t="shared" ref="AQ561:AQ624" si="2296">IF($I561="","",ROUND(VLOOKUP($C561,$C$3:$P$15,14,0)*$A561*(VLOOKUP($I561,$N$18:$AD$25,12,0)+(VLOOKUP($I561,$N$18:$AD$25,13,0)-VLOOKUP($I561,$N$18:$AD$25,12,0))*E$20),0))</f>
        <v/>
      </c>
      <c r="AR561" s="344" t="str">
        <f t="shared" ref="AR561:AR624" si="2297">IF($I561="","",ROUND(VLOOKUP($C561,$C$3:$P$15,14,0)*$A561*(VLOOKUP($I561,$N$18:$AD$25,12,0)+(VLOOKUP($I561,$N$18:$AD$25,13,0)-VLOOKUP($I561,$N$18:$AD$25,12,0))*F$20),0))</f>
        <v/>
      </c>
      <c r="AS561" s="344" t="str">
        <f t="shared" ref="AS561:AS624" si="2298">IF($I561="","",ROUND(VLOOKUP($C561,$C$3:$P$15,14,0)*$A561*(VLOOKUP($I561,$N$18:$AD$25,12,0)+(VLOOKUP($I561,$N$18:$AD$25,13,0)-VLOOKUP($I561,$N$18:$AD$25,12,0))*G$20),0))</f>
        <v/>
      </c>
      <c r="AT561" s="344" t="str">
        <f t="shared" ref="AT561:AT624" si="2299">IF($I561="","",ROUND(VLOOKUP($C561,$C$3:$P$15,14,0)*$A561*(VLOOKUP($I561,$N$18:$AD$25,12,0)+(VLOOKUP($I561,$N$18:$AD$25,13,0)-VLOOKUP($I561,$N$18:$AD$25,12,0))*H$20),0))</f>
        <v/>
      </c>
      <c r="AU561" s="344" t="str">
        <f t="shared" ref="AU561:AU624" si="2300">IF($I561="","",ROUND(VLOOKUP($C561,$C$3:$P$15,14,0)*$A561*(VLOOKUP($I561,$N$18:$AD$25,12,0)+(VLOOKUP($I561,$N$18:$AD$25,13,0)-VLOOKUP($I561,$N$18:$AD$25,12,0))*I$20),0))</f>
        <v/>
      </c>
      <c r="AV561" s="344" t="str">
        <f t="shared" ref="AV561:AV624" si="2301">IF($I561="","",ROUND(VLOOKUP($C561,$C$3:$P$15,14,0)*$A561*(VLOOKUP($I561,$N$18:$AD$25,12,0)+(VLOOKUP($I561,$N$18:$AD$25,13,0)-VLOOKUP($I561,$N$18:$AD$25,12,0))*J$20),0))</f>
        <v/>
      </c>
      <c r="AW561" s="344" t="str">
        <f t="shared" ref="AW561:AW624" si="2302">IF($I561="","",ROUND(VLOOKUP($C561,$C$3:$P$15,14,0)*$A561*(VLOOKUP($I561,$N$18:$AD$25,12,0)+(VLOOKUP($I561,$N$18:$AD$25,13,0)-VLOOKUP($I561,$N$18:$AD$25,12,0))*K$20),0))</f>
        <v/>
      </c>
      <c r="AX561" s="344" t="str">
        <f t="shared" ref="AX561:AX624" si="2303">IF($I561="","",ROUND(VLOOKUP($C561,$C$3:$P$15,14,0)*$A561*(VLOOKUP($I561,$N$18:$AD$25,12,0)+(VLOOKUP($I561,$N$18:$AD$25,13,0)-VLOOKUP($I561,$N$18:$AD$25,12,0))*L$20),0))</f>
        <v/>
      </c>
      <c r="AY561" s="356">
        <v>3600</v>
      </c>
      <c r="AZ561" s="356">
        <v>2800</v>
      </c>
      <c r="BA561" s="356">
        <v>2000</v>
      </c>
      <c r="BB561" s="356">
        <v>1200</v>
      </c>
      <c r="BC561" s="356">
        <v>400</v>
      </c>
      <c r="BD561" s="353" t="str">
        <f t="shared" ref="BD561:BH561" si="2304">IF(BD366="","",BD366+60)</f>
        <v/>
      </c>
      <c r="BE561" s="353" t="str">
        <f t="shared" si="2304"/>
        <v/>
      </c>
      <c r="BF561" s="353" t="str">
        <f t="shared" si="2304"/>
        <v/>
      </c>
      <c r="BG561" s="353" t="str">
        <f t="shared" si="2304"/>
        <v/>
      </c>
      <c r="BH561" s="353" t="str">
        <f t="shared" si="2304"/>
        <v/>
      </c>
      <c r="BI561" s="146" t="str">
        <f t="shared" si="2070"/>
        <v/>
      </c>
      <c r="BJ561" s="352" t="str">
        <f t="shared" si="2071"/>
        <v/>
      </c>
      <c r="BK561" s="146" t="str">
        <f t="shared" si="2072"/>
        <v/>
      </c>
      <c r="BL561" s="25">
        <f t="shared" si="2190"/>
        <v>6100613</v>
      </c>
      <c r="BM561" s="146">
        <f t="shared" ref="BM561" si="2305">BM548</f>
        <v>88</v>
      </c>
      <c r="BN561" s="146">
        <f t="shared" si="2262"/>
        <v>6</v>
      </c>
      <c r="BO561" s="146">
        <f t="shared" ref="BO561:BP561" si="2306">BO548</f>
        <v>6</v>
      </c>
      <c r="BP561" s="146">
        <f t="shared" si="2306"/>
        <v>13</v>
      </c>
      <c r="BQ561" s="146">
        <f>VLOOKUP(IF(A561=1,0,A561),宝石属性!$B$26:$D$41,2,0)</f>
        <v>10</v>
      </c>
      <c r="BR561" s="146">
        <f>VLOOKUP(IF(A561=1,0,A561),宝石属性!$B$26:$D$41,3,0)</f>
        <v>2</v>
      </c>
      <c r="BS561" s="146">
        <f t="shared" ref="BS561:BV561" si="2307">IF(BS548="","",BS548)</f>
        <v>6</v>
      </c>
      <c r="BT561" s="146">
        <f t="shared" si="2307"/>
        <v>9</v>
      </c>
      <c r="BU561" s="146" t="str">
        <f t="shared" si="2307"/>
        <v/>
      </c>
      <c r="BV561" s="146" t="str">
        <f t="shared" si="2307"/>
        <v/>
      </c>
      <c r="BW561" s="357">
        <f t="shared" si="2198"/>
        <v>2018</v>
      </c>
      <c r="BX561" s="357" t="str">
        <f t="shared" si="2199"/>
        <v/>
      </c>
    </row>
    <row r="562" spans="1:76" s="353" customFormat="1">
      <c r="A562" s="120">
        <f t="shared" si="2060"/>
        <v>110</v>
      </c>
      <c r="B562" s="120" t="s">
        <v>1110</v>
      </c>
      <c r="C562" s="120" t="str">
        <f t="shared" si="2273"/>
        <v>剑</v>
      </c>
      <c r="D562" s="120" t="str">
        <f t="shared" si="2188"/>
        <v>110级蓝装剑</v>
      </c>
      <c r="E562" s="120">
        <f>VLOOKUP($C562,$C$3:$M$15,COLUMNS($C$3:H$15),0)</f>
        <v>130</v>
      </c>
      <c r="F562" s="120" t="str">
        <f>VLOOKUP($C562,$C$3:$M$15,COLUMNS($C$3:I$15),0)</f>
        <v>phyattack_value</v>
      </c>
      <c r="G562" s="120">
        <f>VLOOKUP($C562,$C$3:$M$15,COLUMNS($C$3:J$15),0)</f>
        <v>150</v>
      </c>
      <c r="H562" s="120" t="str">
        <f>VLOOKUP($C562,$C$3:$M$15,COLUMNS($C$3:K$15),0)</f>
        <v>magicattack_value</v>
      </c>
      <c r="I562" s="120">
        <f>VLOOKUP($C562,$C$3:$M$15,COLUMNS($C$3:L$15),0)</f>
        <v>170</v>
      </c>
      <c r="J562" s="120" t="str">
        <f>VLOOKUP($C562,$C$3:$M$15,COLUMNS($C$3:M$15),0)</f>
        <v>medical_value</v>
      </c>
      <c r="K562" s="344">
        <f t="shared" si="2274"/>
        <v>686</v>
      </c>
      <c r="L562" s="344">
        <f t="shared" si="2275"/>
        <v>696</v>
      </c>
      <c r="M562" s="344">
        <f t="shared" si="2276"/>
        <v>696</v>
      </c>
      <c r="N562" s="344">
        <f t="shared" si="2277"/>
        <v>707</v>
      </c>
      <c r="O562" s="344">
        <f t="shared" si="2278"/>
        <v>707</v>
      </c>
      <c r="P562" s="344">
        <f t="shared" si="2279"/>
        <v>718</v>
      </c>
      <c r="Q562" s="344">
        <f t="shared" si="2280"/>
        <v>718</v>
      </c>
      <c r="R562" s="344">
        <f t="shared" si="2281"/>
        <v>729</v>
      </c>
      <c r="S562" s="344">
        <f t="shared" si="2282"/>
        <v>729</v>
      </c>
      <c r="T562" s="344">
        <f t="shared" si="2283"/>
        <v>740</v>
      </c>
      <c r="U562" s="356">
        <v>3600</v>
      </c>
      <c r="V562" s="356">
        <v>2800</v>
      </c>
      <c r="W562" s="356">
        <v>2000</v>
      </c>
      <c r="X562" s="356">
        <v>1200</v>
      </c>
      <c r="Y562" s="356">
        <v>400</v>
      </c>
      <c r="Z562" s="344">
        <f t="shared" si="2284"/>
        <v>154</v>
      </c>
      <c r="AA562" s="344">
        <f t="shared" si="2285"/>
        <v>157</v>
      </c>
      <c r="AB562" s="344">
        <f t="shared" si="2286"/>
        <v>157</v>
      </c>
      <c r="AC562" s="344">
        <f t="shared" si="2287"/>
        <v>159</v>
      </c>
      <c r="AD562" s="344">
        <f t="shared" si="2288"/>
        <v>159</v>
      </c>
      <c r="AE562" s="344">
        <f t="shared" si="2289"/>
        <v>162</v>
      </c>
      <c r="AF562" s="344">
        <f t="shared" si="2290"/>
        <v>162</v>
      </c>
      <c r="AG562" s="344">
        <f t="shared" si="2291"/>
        <v>164</v>
      </c>
      <c r="AH562" s="344">
        <f t="shared" si="2292"/>
        <v>164</v>
      </c>
      <c r="AI562" s="344">
        <f t="shared" si="2293"/>
        <v>166</v>
      </c>
      <c r="AJ562" s="356">
        <v>3600</v>
      </c>
      <c r="AK562" s="356">
        <v>2800</v>
      </c>
      <c r="AL562" s="356">
        <v>2000</v>
      </c>
      <c r="AM562" s="356">
        <v>1200</v>
      </c>
      <c r="AN562" s="356">
        <v>400</v>
      </c>
      <c r="AO562" s="344">
        <f t="shared" si="2294"/>
        <v>198</v>
      </c>
      <c r="AP562" s="344">
        <f t="shared" si="2295"/>
        <v>205</v>
      </c>
      <c r="AQ562" s="344">
        <f t="shared" si="2296"/>
        <v>205</v>
      </c>
      <c r="AR562" s="344">
        <f t="shared" si="2297"/>
        <v>211</v>
      </c>
      <c r="AS562" s="344">
        <f t="shared" si="2298"/>
        <v>211</v>
      </c>
      <c r="AT562" s="344">
        <f t="shared" si="2299"/>
        <v>218</v>
      </c>
      <c r="AU562" s="344">
        <f t="shared" si="2300"/>
        <v>218</v>
      </c>
      <c r="AV562" s="344">
        <f t="shared" si="2301"/>
        <v>224</v>
      </c>
      <c r="AW562" s="344">
        <f t="shared" si="2302"/>
        <v>224</v>
      </c>
      <c r="AX562" s="344">
        <f t="shared" si="2303"/>
        <v>231</v>
      </c>
      <c r="AY562" s="356">
        <v>3600</v>
      </c>
      <c r="AZ562" s="356">
        <v>2800</v>
      </c>
      <c r="BA562" s="356">
        <v>2000</v>
      </c>
      <c r="BB562" s="356">
        <v>1200</v>
      </c>
      <c r="BC562" s="356">
        <v>400</v>
      </c>
      <c r="BD562" s="353">
        <f t="shared" ref="BD562:BH562" si="2308">IF(BD367="","",BD367+60)</f>
        <v>71</v>
      </c>
      <c r="BE562" s="353">
        <f t="shared" si="2308"/>
        <v>71</v>
      </c>
      <c r="BF562" s="353">
        <f t="shared" si="2308"/>
        <v>86</v>
      </c>
      <c r="BG562" s="353">
        <f t="shared" si="2308"/>
        <v>101</v>
      </c>
      <c r="BH562" s="353">
        <f t="shared" si="2308"/>
        <v>116</v>
      </c>
      <c r="BI562" s="146" t="str">
        <f t="shared" si="2070"/>
        <v>71;71</v>
      </c>
      <c r="BJ562" s="352">
        <f t="shared" si="2071"/>
        <v>86</v>
      </c>
      <c r="BK562" s="146" t="str">
        <f t="shared" si="2072"/>
        <v>101;116</v>
      </c>
      <c r="BL562" s="25">
        <f t="shared" si="2190"/>
        <v>6110101</v>
      </c>
      <c r="BM562" s="146">
        <f t="shared" ref="BM562" si="2309">BM549</f>
        <v>1288</v>
      </c>
      <c r="BN562" s="146">
        <f t="shared" si="2262"/>
        <v>6</v>
      </c>
      <c r="BO562" s="146">
        <f t="shared" ref="BO562:BP562" si="2310">BO549</f>
        <v>1</v>
      </c>
      <c r="BP562" s="146">
        <f t="shared" si="2310"/>
        <v>1</v>
      </c>
      <c r="BQ562" s="146">
        <f>VLOOKUP(IF(A562=1,0,A562),宝石属性!$B$26:$D$41,2,0)</f>
        <v>10</v>
      </c>
      <c r="BR562" s="146">
        <f>VLOOKUP(IF(A562=1,0,A562),宝石属性!$B$26:$D$41,3,0)</f>
        <v>2</v>
      </c>
      <c r="BS562" s="146">
        <f t="shared" ref="BS562:BV562" si="2311">IF(BS549="","",BS549)</f>
        <v>2</v>
      </c>
      <c r="BT562" s="146">
        <f t="shared" si="2311"/>
        <v>4</v>
      </c>
      <c r="BU562" s="146">
        <f t="shared" si="2311"/>
        <v>7</v>
      </c>
      <c r="BV562" s="146">
        <f t="shared" si="2311"/>
        <v>8</v>
      </c>
      <c r="BW562" s="357">
        <f t="shared" si="2198"/>
        <v>2003</v>
      </c>
      <c r="BX562" s="357" t="str">
        <f t="shared" si="2199"/>
        <v/>
      </c>
    </row>
    <row r="563" spans="1:76" s="353" customFormat="1">
      <c r="A563" s="120">
        <f t="shared" si="2060"/>
        <v>110</v>
      </c>
      <c r="B563" s="120" t="s">
        <v>1110</v>
      </c>
      <c r="C563" s="120" t="str">
        <f t="shared" si="2273"/>
        <v>锤</v>
      </c>
      <c r="D563" s="120" t="str">
        <f t="shared" si="2188"/>
        <v>110级蓝装锤</v>
      </c>
      <c r="E563" s="120">
        <f>VLOOKUP($C563,$C$3:$M$15,COLUMNS($C$3:H$15),0)</f>
        <v>130</v>
      </c>
      <c r="F563" s="120" t="str">
        <f>VLOOKUP($C563,$C$3:$M$15,COLUMNS($C$3:I$15),0)</f>
        <v>phyattack_value</v>
      </c>
      <c r="G563" s="120">
        <f>VLOOKUP($C563,$C$3:$M$15,COLUMNS($C$3:J$15),0)</f>
        <v>150</v>
      </c>
      <c r="H563" s="120" t="str">
        <f>VLOOKUP($C563,$C$3:$M$15,COLUMNS($C$3:K$15),0)</f>
        <v>magicattack_value</v>
      </c>
      <c r="I563" s="120">
        <f>VLOOKUP($C563,$C$3:$M$15,COLUMNS($C$3:L$15),0)</f>
        <v>170</v>
      </c>
      <c r="J563" s="120" t="str">
        <f>VLOOKUP($C563,$C$3:$M$15,COLUMNS($C$3:M$15),0)</f>
        <v>medical_value</v>
      </c>
      <c r="K563" s="344">
        <f t="shared" si="2274"/>
        <v>686</v>
      </c>
      <c r="L563" s="344">
        <f t="shared" si="2275"/>
        <v>696</v>
      </c>
      <c r="M563" s="344">
        <f t="shared" si="2276"/>
        <v>696</v>
      </c>
      <c r="N563" s="344">
        <f t="shared" si="2277"/>
        <v>707</v>
      </c>
      <c r="O563" s="344">
        <f t="shared" si="2278"/>
        <v>707</v>
      </c>
      <c r="P563" s="344">
        <f t="shared" si="2279"/>
        <v>718</v>
      </c>
      <c r="Q563" s="344">
        <f t="shared" si="2280"/>
        <v>718</v>
      </c>
      <c r="R563" s="344">
        <f t="shared" si="2281"/>
        <v>729</v>
      </c>
      <c r="S563" s="344">
        <f t="shared" si="2282"/>
        <v>729</v>
      </c>
      <c r="T563" s="344">
        <f t="shared" si="2283"/>
        <v>740</v>
      </c>
      <c r="U563" s="356">
        <v>3600</v>
      </c>
      <c r="V563" s="356">
        <v>2800</v>
      </c>
      <c r="W563" s="356">
        <v>2000</v>
      </c>
      <c r="X563" s="356">
        <v>1200</v>
      </c>
      <c r="Y563" s="356">
        <v>400</v>
      </c>
      <c r="Z563" s="344">
        <f t="shared" si="2284"/>
        <v>154</v>
      </c>
      <c r="AA563" s="344">
        <f t="shared" si="2285"/>
        <v>157</v>
      </c>
      <c r="AB563" s="344">
        <f t="shared" si="2286"/>
        <v>157</v>
      </c>
      <c r="AC563" s="344">
        <f t="shared" si="2287"/>
        <v>159</v>
      </c>
      <c r="AD563" s="344">
        <f t="shared" si="2288"/>
        <v>159</v>
      </c>
      <c r="AE563" s="344">
        <f t="shared" si="2289"/>
        <v>162</v>
      </c>
      <c r="AF563" s="344">
        <f t="shared" si="2290"/>
        <v>162</v>
      </c>
      <c r="AG563" s="344">
        <f t="shared" si="2291"/>
        <v>164</v>
      </c>
      <c r="AH563" s="344">
        <f t="shared" si="2292"/>
        <v>164</v>
      </c>
      <c r="AI563" s="344">
        <f t="shared" si="2293"/>
        <v>166</v>
      </c>
      <c r="AJ563" s="356">
        <v>3600</v>
      </c>
      <c r="AK563" s="356">
        <v>2800</v>
      </c>
      <c r="AL563" s="356">
        <v>2000</v>
      </c>
      <c r="AM563" s="356">
        <v>1200</v>
      </c>
      <c r="AN563" s="356">
        <v>400</v>
      </c>
      <c r="AO563" s="344">
        <f t="shared" si="2294"/>
        <v>198</v>
      </c>
      <c r="AP563" s="344">
        <f t="shared" si="2295"/>
        <v>205</v>
      </c>
      <c r="AQ563" s="344">
        <f t="shared" si="2296"/>
        <v>205</v>
      </c>
      <c r="AR563" s="344">
        <f t="shared" si="2297"/>
        <v>211</v>
      </c>
      <c r="AS563" s="344">
        <f t="shared" si="2298"/>
        <v>211</v>
      </c>
      <c r="AT563" s="344">
        <f t="shared" si="2299"/>
        <v>218</v>
      </c>
      <c r="AU563" s="344">
        <f t="shared" si="2300"/>
        <v>218</v>
      </c>
      <c r="AV563" s="344">
        <f t="shared" si="2301"/>
        <v>224</v>
      </c>
      <c r="AW563" s="344">
        <f t="shared" si="2302"/>
        <v>224</v>
      </c>
      <c r="AX563" s="344">
        <f t="shared" si="2303"/>
        <v>231</v>
      </c>
      <c r="AY563" s="356">
        <v>3600</v>
      </c>
      <c r="AZ563" s="356">
        <v>2800</v>
      </c>
      <c r="BA563" s="356">
        <v>2000</v>
      </c>
      <c r="BB563" s="356">
        <v>1200</v>
      </c>
      <c r="BC563" s="356">
        <v>400</v>
      </c>
      <c r="BD563" s="353">
        <f t="shared" ref="BD563:BH563" si="2312">IF(BD368="","",BD368+60)</f>
        <v>71</v>
      </c>
      <c r="BE563" s="353">
        <f t="shared" si="2312"/>
        <v>71</v>
      </c>
      <c r="BF563" s="353">
        <f t="shared" si="2312"/>
        <v>86</v>
      </c>
      <c r="BG563" s="353">
        <f t="shared" si="2312"/>
        <v>101</v>
      </c>
      <c r="BH563" s="353">
        <f t="shared" si="2312"/>
        <v>116</v>
      </c>
      <c r="BI563" s="146" t="str">
        <f t="shared" si="2070"/>
        <v>71;71</v>
      </c>
      <c r="BJ563" s="352">
        <f t="shared" si="2071"/>
        <v>86</v>
      </c>
      <c r="BK563" s="146" t="str">
        <f t="shared" si="2072"/>
        <v>101;116</v>
      </c>
      <c r="BL563" s="25">
        <f t="shared" si="2190"/>
        <v>6110102</v>
      </c>
      <c r="BM563" s="146">
        <f t="shared" ref="BM563" si="2313">BM550</f>
        <v>4360</v>
      </c>
      <c r="BN563" s="146">
        <f t="shared" si="2262"/>
        <v>6</v>
      </c>
      <c r="BO563" s="146">
        <f t="shared" ref="BO563:BP563" si="2314">BO550</f>
        <v>1</v>
      </c>
      <c r="BP563" s="146">
        <f t="shared" si="2314"/>
        <v>2</v>
      </c>
      <c r="BQ563" s="146">
        <f>VLOOKUP(IF(A563=1,0,A563),宝石属性!$B$26:$D$41,2,0)</f>
        <v>10</v>
      </c>
      <c r="BR563" s="146">
        <f>VLOOKUP(IF(A563=1,0,A563),宝石属性!$B$26:$D$41,3,0)</f>
        <v>2</v>
      </c>
      <c r="BS563" s="146">
        <f t="shared" ref="BS563:BV563" si="2315">IF(BS550="","",BS550)</f>
        <v>2</v>
      </c>
      <c r="BT563" s="146">
        <f t="shared" si="2315"/>
        <v>4</v>
      </c>
      <c r="BU563" s="146">
        <f t="shared" si="2315"/>
        <v>7</v>
      </c>
      <c r="BV563" s="146">
        <f t="shared" si="2315"/>
        <v>8</v>
      </c>
      <c r="BW563" s="357">
        <f t="shared" si="2198"/>
        <v>2003</v>
      </c>
      <c r="BX563" s="357" t="str">
        <f t="shared" si="2199"/>
        <v/>
      </c>
    </row>
    <row r="564" spans="1:76" s="353" customFormat="1">
      <c r="A564" s="120">
        <f t="shared" si="2060"/>
        <v>110</v>
      </c>
      <c r="B564" s="120" t="s">
        <v>1110</v>
      </c>
      <c r="C564" s="120" t="str">
        <f t="shared" si="2273"/>
        <v>弓箭</v>
      </c>
      <c r="D564" s="120" t="str">
        <f t="shared" si="2188"/>
        <v>110级蓝装弓箭</v>
      </c>
      <c r="E564" s="120">
        <f>VLOOKUP($C564,$C$3:$M$15,COLUMNS($C$3:H$15),0)</f>
        <v>130</v>
      </c>
      <c r="F564" s="120" t="str">
        <f>VLOOKUP($C564,$C$3:$M$15,COLUMNS($C$3:I$15),0)</f>
        <v>phyattack_value</v>
      </c>
      <c r="G564" s="120">
        <f>VLOOKUP($C564,$C$3:$M$15,COLUMNS($C$3:J$15),0)</f>
        <v>150</v>
      </c>
      <c r="H564" s="120" t="str">
        <f>VLOOKUP($C564,$C$3:$M$15,COLUMNS($C$3:K$15),0)</f>
        <v>magicattack_value</v>
      </c>
      <c r="I564" s="120">
        <f>VLOOKUP($C564,$C$3:$M$15,COLUMNS($C$3:L$15),0)</f>
        <v>170</v>
      </c>
      <c r="J564" s="120" t="str">
        <f>VLOOKUP($C564,$C$3:$M$15,COLUMNS($C$3:M$15),0)</f>
        <v>medical_value</v>
      </c>
      <c r="K564" s="344">
        <f t="shared" si="2274"/>
        <v>686</v>
      </c>
      <c r="L564" s="344">
        <f t="shared" si="2275"/>
        <v>696</v>
      </c>
      <c r="M564" s="344">
        <f t="shared" si="2276"/>
        <v>696</v>
      </c>
      <c r="N564" s="344">
        <f t="shared" si="2277"/>
        <v>707</v>
      </c>
      <c r="O564" s="344">
        <f t="shared" si="2278"/>
        <v>707</v>
      </c>
      <c r="P564" s="344">
        <f t="shared" si="2279"/>
        <v>718</v>
      </c>
      <c r="Q564" s="344">
        <f t="shared" si="2280"/>
        <v>718</v>
      </c>
      <c r="R564" s="344">
        <f t="shared" si="2281"/>
        <v>729</v>
      </c>
      <c r="S564" s="344">
        <f t="shared" si="2282"/>
        <v>729</v>
      </c>
      <c r="T564" s="344">
        <f t="shared" si="2283"/>
        <v>740</v>
      </c>
      <c r="U564" s="356">
        <v>3600</v>
      </c>
      <c r="V564" s="356">
        <v>2800</v>
      </c>
      <c r="W564" s="356">
        <v>2000</v>
      </c>
      <c r="X564" s="356">
        <v>1200</v>
      </c>
      <c r="Y564" s="356">
        <v>400</v>
      </c>
      <c r="Z564" s="344">
        <f t="shared" si="2284"/>
        <v>154</v>
      </c>
      <c r="AA564" s="344">
        <f t="shared" si="2285"/>
        <v>157</v>
      </c>
      <c r="AB564" s="344">
        <f t="shared" si="2286"/>
        <v>157</v>
      </c>
      <c r="AC564" s="344">
        <f t="shared" si="2287"/>
        <v>159</v>
      </c>
      <c r="AD564" s="344">
        <f t="shared" si="2288"/>
        <v>159</v>
      </c>
      <c r="AE564" s="344">
        <f t="shared" si="2289"/>
        <v>162</v>
      </c>
      <c r="AF564" s="344">
        <f t="shared" si="2290"/>
        <v>162</v>
      </c>
      <c r="AG564" s="344">
        <f t="shared" si="2291"/>
        <v>164</v>
      </c>
      <c r="AH564" s="344">
        <f t="shared" si="2292"/>
        <v>164</v>
      </c>
      <c r="AI564" s="344">
        <f t="shared" si="2293"/>
        <v>166</v>
      </c>
      <c r="AJ564" s="356">
        <v>3600</v>
      </c>
      <c r="AK564" s="356">
        <v>2800</v>
      </c>
      <c r="AL564" s="356">
        <v>2000</v>
      </c>
      <c r="AM564" s="356">
        <v>1200</v>
      </c>
      <c r="AN564" s="356">
        <v>400</v>
      </c>
      <c r="AO564" s="344">
        <f t="shared" si="2294"/>
        <v>198</v>
      </c>
      <c r="AP564" s="344">
        <f t="shared" si="2295"/>
        <v>205</v>
      </c>
      <c r="AQ564" s="344">
        <f t="shared" si="2296"/>
        <v>205</v>
      </c>
      <c r="AR564" s="344">
        <f t="shared" si="2297"/>
        <v>211</v>
      </c>
      <c r="AS564" s="344">
        <f t="shared" si="2298"/>
        <v>211</v>
      </c>
      <c r="AT564" s="344">
        <f t="shared" si="2299"/>
        <v>218</v>
      </c>
      <c r="AU564" s="344">
        <f t="shared" si="2300"/>
        <v>218</v>
      </c>
      <c r="AV564" s="344">
        <f t="shared" si="2301"/>
        <v>224</v>
      </c>
      <c r="AW564" s="344">
        <f t="shared" si="2302"/>
        <v>224</v>
      </c>
      <c r="AX564" s="344">
        <f t="shared" si="2303"/>
        <v>231</v>
      </c>
      <c r="AY564" s="356">
        <v>3600</v>
      </c>
      <c r="AZ564" s="356">
        <v>2800</v>
      </c>
      <c r="BA564" s="356">
        <v>2000</v>
      </c>
      <c r="BB564" s="356">
        <v>1200</v>
      </c>
      <c r="BC564" s="356">
        <v>400</v>
      </c>
      <c r="BD564" s="353">
        <f t="shared" ref="BD564:BH564" si="2316">IF(BD369="","",BD369+60)</f>
        <v>71</v>
      </c>
      <c r="BE564" s="353">
        <f t="shared" si="2316"/>
        <v>71</v>
      </c>
      <c r="BF564" s="353">
        <f t="shared" si="2316"/>
        <v>86</v>
      </c>
      <c r="BG564" s="353">
        <f t="shared" si="2316"/>
        <v>101</v>
      </c>
      <c r="BH564" s="353">
        <f t="shared" si="2316"/>
        <v>116</v>
      </c>
      <c r="BI564" s="146" t="str">
        <f t="shared" si="2070"/>
        <v>71;71</v>
      </c>
      <c r="BJ564" s="352">
        <f t="shared" si="2071"/>
        <v>86</v>
      </c>
      <c r="BK564" s="146" t="str">
        <f t="shared" si="2072"/>
        <v>101;116</v>
      </c>
      <c r="BL564" s="25">
        <f t="shared" si="2190"/>
        <v>6110103</v>
      </c>
      <c r="BM564" s="146">
        <f t="shared" ref="BM564" si="2317">BM551</f>
        <v>1800</v>
      </c>
      <c r="BN564" s="146">
        <f t="shared" si="2262"/>
        <v>6</v>
      </c>
      <c r="BO564" s="146">
        <f t="shared" ref="BO564:BP564" si="2318">BO551</f>
        <v>1</v>
      </c>
      <c r="BP564" s="146">
        <f t="shared" si="2318"/>
        <v>3</v>
      </c>
      <c r="BQ564" s="146">
        <f>VLOOKUP(IF(A564=1,0,A564),宝石属性!$B$26:$D$41,2,0)</f>
        <v>10</v>
      </c>
      <c r="BR564" s="146">
        <f>VLOOKUP(IF(A564=1,0,A564),宝石属性!$B$26:$D$41,3,0)</f>
        <v>2</v>
      </c>
      <c r="BS564" s="146">
        <f t="shared" ref="BS564:BV564" si="2319">IF(BS551="","",BS551)</f>
        <v>2</v>
      </c>
      <c r="BT564" s="146">
        <f t="shared" si="2319"/>
        <v>4</v>
      </c>
      <c r="BU564" s="146">
        <f t="shared" si="2319"/>
        <v>7</v>
      </c>
      <c r="BV564" s="146">
        <f t="shared" si="2319"/>
        <v>8</v>
      </c>
      <c r="BW564" s="357">
        <f t="shared" si="2198"/>
        <v>2003</v>
      </c>
      <c r="BX564" s="357" t="str">
        <f t="shared" si="2199"/>
        <v/>
      </c>
    </row>
    <row r="565" spans="1:76" s="353" customFormat="1">
      <c r="A565" s="120">
        <f t="shared" si="2060"/>
        <v>110</v>
      </c>
      <c r="B565" s="120" t="s">
        <v>1110</v>
      </c>
      <c r="C565" s="120" t="str">
        <f t="shared" si="2273"/>
        <v>爪</v>
      </c>
      <c r="D565" s="120" t="str">
        <f t="shared" si="2188"/>
        <v>110级蓝装爪</v>
      </c>
      <c r="E565" s="120">
        <f>VLOOKUP($C565,$C$3:$M$15,COLUMNS($C$3:H$15),0)</f>
        <v>130</v>
      </c>
      <c r="F565" s="120" t="str">
        <f>VLOOKUP($C565,$C$3:$M$15,COLUMNS($C$3:I$15),0)</f>
        <v>phyattack_value</v>
      </c>
      <c r="G565" s="120">
        <f>VLOOKUP($C565,$C$3:$M$15,COLUMNS($C$3:J$15),0)</f>
        <v>150</v>
      </c>
      <c r="H565" s="120" t="str">
        <f>VLOOKUP($C565,$C$3:$M$15,COLUMNS($C$3:K$15),0)</f>
        <v>magicattack_value</v>
      </c>
      <c r="I565" s="120">
        <f>VLOOKUP($C565,$C$3:$M$15,COLUMNS($C$3:L$15),0)</f>
        <v>170</v>
      </c>
      <c r="J565" s="120" t="str">
        <f>VLOOKUP($C565,$C$3:$M$15,COLUMNS($C$3:M$15),0)</f>
        <v>medical_value</v>
      </c>
      <c r="K565" s="344">
        <f t="shared" si="2274"/>
        <v>686</v>
      </c>
      <c r="L565" s="344">
        <f t="shared" si="2275"/>
        <v>696</v>
      </c>
      <c r="M565" s="344">
        <f t="shared" si="2276"/>
        <v>696</v>
      </c>
      <c r="N565" s="344">
        <f t="shared" si="2277"/>
        <v>707</v>
      </c>
      <c r="O565" s="344">
        <f t="shared" si="2278"/>
        <v>707</v>
      </c>
      <c r="P565" s="344">
        <f t="shared" si="2279"/>
        <v>718</v>
      </c>
      <c r="Q565" s="344">
        <f t="shared" si="2280"/>
        <v>718</v>
      </c>
      <c r="R565" s="344">
        <f t="shared" si="2281"/>
        <v>729</v>
      </c>
      <c r="S565" s="344">
        <f t="shared" si="2282"/>
        <v>729</v>
      </c>
      <c r="T565" s="344">
        <f t="shared" si="2283"/>
        <v>740</v>
      </c>
      <c r="U565" s="356">
        <v>3600</v>
      </c>
      <c r="V565" s="356">
        <v>2800</v>
      </c>
      <c r="W565" s="356">
        <v>2000</v>
      </c>
      <c r="X565" s="356">
        <v>1200</v>
      </c>
      <c r="Y565" s="356">
        <v>400</v>
      </c>
      <c r="Z565" s="344">
        <f t="shared" si="2284"/>
        <v>154</v>
      </c>
      <c r="AA565" s="344">
        <f t="shared" si="2285"/>
        <v>157</v>
      </c>
      <c r="AB565" s="344">
        <f t="shared" si="2286"/>
        <v>157</v>
      </c>
      <c r="AC565" s="344">
        <f t="shared" si="2287"/>
        <v>159</v>
      </c>
      <c r="AD565" s="344">
        <f t="shared" si="2288"/>
        <v>159</v>
      </c>
      <c r="AE565" s="344">
        <f t="shared" si="2289"/>
        <v>162</v>
      </c>
      <c r="AF565" s="344">
        <f t="shared" si="2290"/>
        <v>162</v>
      </c>
      <c r="AG565" s="344">
        <f t="shared" si="2291"/>
        <v>164</v>
      </c>
      <c r="AH565" s="344">
        <f t="shared" si="2292"/>
        <v>164</v>
      </c>
      <c r="AI565" s="344">
        <f t="shared" si="2293"/>
        <v>166</v>
      </c>
      <c r="AJ565" s="356">
        <v>3600</v>
      </c>
      <c r="AK565" s="356">
        <v>2800</v>
      </c>
      <c r="AL565" s="356">
        <v>2000</v>
      </c>
      <c r="AM565" s="356">
        <v>1200</v>
      </c>
      <c r="AN565" s="356">
        <v>400</v>
      </c>
      <c r="AO565" s="344">
        <f t="shared" si="2294"/>
        <v>198</v>
      </c>
      <c r="AP565" s="344">
        <f t="shared" si="2295"/>
        <v>205</v>
      </c>
      <c r="AQ565" s="344">
        <f t="shared" si="2296"/>
        <v>205</v>
      </c>
      <c r="AR565" s="344">
        <f t="shared" si="2297"/>
        <v>211</v>
      </c>
      <c r="AS565" s="344">
        <f t="shared" si="2298"/>
        <v>211</v>
      </c>
      <c r="AT565" s="344">
        <f t="shared" si="2299"/>
        <v>218</v>
      </c>
      <c r="AU565" s="344">
        <f t="shared" si="2300"/>
        <v>218</v>
      </c>
      <c r="AV565" s="344">
        <f t="shared" si="2301"/>
        <v>224</v>
      </c>
      <c r="AW565" s="344">
        <f t="shared" si="2302"/>
        <v>224</v>
      </c>
      <c r="AX565" s="344">
        <f t="shared" si="2303"/>
        <v>231</v>
      </c>
      <c r="AY565" s="356">
        <v>3600</v>
      </c>
      <c r="AZ565" s="356">
        <v>2800</v>
      </c>
      <c r="BA565" s="356">
        <v>2000</v>
      </c>
      <c r="BB565" s="356">
        <v>1200</v>
      </c>
      <c r="BC565" s="356">
        <v>400</v>
      </c>
      <c r="BD565" s="353">
        <f t="shared" ref="BD565:BH565" si="2320">IF(BD370="","",BD370+60)</f>
        <v>71</v>
      </c>
      <c r="BE565" s="353">
        <f t="shared" si="2320"/>
        <v>71</v>
      </c>
      <c r="BF565" s="353">
        <f t="shared" si="2320"/>
        <v>86</v>
      </c>
      <c r="BG565" s="353">
        <f t="shared" si="2320"/>
        <v>101</v>
      </c>
      <c r="BH565" s="353">
        <f t="shared" si="2320"/>
        <v>116</v>
      </c>
      <c r="BI565" s="146" t="str">
        <f t="shared" si="2070"/>
        <v>71;71</v>
      </c>
      <c r="BJ565" s="352">
        <f t="shared" si="2071"/>
        <v>86</v>
      </c>
      <c r="BK565" s="146" t="str">
        <f t="shared" si="2072"/>
        <v>101;116</v>
      </c>
      <c r="BL565" s="25">
        <f t="shared" si="2190"/>
        <v>6110104</v>
      </c>
      <c r="BM565" s="146">
        <f t="shared" ref="BM565" si="2321">BM552</f>
        <v>3080</v>
      </c>
      <c r="BN565" s="146">
        <f t="shared" si="2262"/>
        <v>6</v>
      </c>
      <c r="BO565" s="146">
        <f t="shared" ref="BO565:BP565" si="2322">BO552</f>
        <v>1</v>
      </c>
      <c r="BP565" s="146">
        <f t="shared" si="2322"/>
        <v>4</v>
      </c>
      <c r="BQ565" s="146">
        <f>VLOOKUP(IF(A565=1,0,A565),宝石属性!$B$26:$D$41,2,0)</f>
        <v>10</v>
      </c>
      <c r="BR565" s="146">
        <f>VLOOKUP(IF(A565=1,0,A565),宝石属性!$B$26:$D$41,3,0)</f>
        <v>2</v>
      </c>
      <c r="BS565" s="146">
        <f t="shared" ref="BS565:BV565" si="2323">IF(BS552="","",BS552)</f>
        <v>2</v>
      </c>
      <c r="BT565" s="146">
        <f t="shared" si="2323"/>
        <v>4</v>
      </c>
      <c r="BU565" s="146">
        <f t="shared" si="2323"/>
        <v>7</v>
      </c>
      <c r="BV565" s="146">
        <f t="shared" si="2323"/>
        <v>8</v>
      </c>
      <c r="BW565" s="357">
        <f t="shared" si="2198"/>
        <v>2003</v>
      </c>
      <c r="BX565" s="357" t="str">
        <f t="shared" si="2199"/>
        <v/>
      </c>
    </row>
    <row r="566" spans="1:76" s="353" customFormat="1">
      <c r="A566" s="120">
        <f t="shared" si="2060"/>
        <v>110</v>
      </c>
      <c r="B566" s="120" t="s">
        <v>1110</v>
      </c>
      <c r="C566" s="120" t="str">
        <f t="shared" si="2273"/>
        <v>魔棒</v>
      </c>
      <c r="D566" s="120" t="str">
        <f t="shared" si="2188"/>
        <v>110级蓝装魔棒</v>
      </c>
      <c r="E566" s="120">
        <f>VLOOKUP($C566,$C$3:$M$15,COLUMNS($C$3:H$15),0)</f>
        <v>130</v>
      </c>
      <c r="F566" s="120" t="str">
        <f>VLOOKUP($C566,$C$3:$M$15,COLUMNS($C$3:I$15),0)</f>
        <v>phyattack_value</v>
      </c>
      <c r="G566" s="120">
        <f>VLOOKUP($C566,$C$3:$M$15,COLUMNS($C$3:J$15),0)</f>
        <v>150</v>
      </c>
      <c r="H566" s="120" t="str">
        <f>VLOOKUP($C566,$C$3:$M$15,COLUMNS($C$3:K$15),0)</f>
        <v>magicattack_value</v>
      </c>
      <c r="I566" s="120">
        <f>VLOOKUP($C566,$C$3:$M$15,COLUMNS($C$3:L$15),0)</f>
        <v>170</v>
      </c>
      <c r="J566" s="120" t="str">
        <f>VLOOKUP($C566,$C$3:$M$15,COLUMNS($C$3:M$15),0)</f>
        <v>medical_value</v>
      </c>
      <c r="K566" s="344">
        <f t="shared" si="2274"/>
        <v>686</v>
      </c>
      <c r="L566" s="344">
        <f t="shared" si="2275"/>
        <v>696</v>
      </c>
      <c r="M566" s="344">
        <f t="shared" si="2276"/>
        <v>696</v>
      </c>
      <c r="N566" s="344">
        <f t="shared" si="2277"/>
        <v>707</v>
      </c>
      <c r="O566" s="344">
        <f t="shared" si="2278"/>
        <v>707</v>
      </c>
      <c r="P566" s="344">
        <f t="shared" si="2279"/>
        <v>718</v>
      </c>
      <c r="Q566" s="344">
        <f t="shared" si="2280"/>
        <v>718</v>
      </c>
      <c r="R566" s="344">
        <f t="shared" si="2281"/>
        <v>729</v>
      </c>
      <c r="S566" s="344">
        <f t="shared" si="2282"/>
        <v>729</v>
      </c>
      <c r="T566" s="344">
        <f t="shared" si="2283"/>
        <v>740</v>
      </c>
      <c r="U566" s="356">
        <v>3600</v>
      </c>
      <c r="V566" s="356">
        <v>2800</v>
      </c>
      <c r="W566" s="356">
        <v>2000</v>
      </c>
      <c r="X566" s="356">
        <v>1200</v>
      </c>
      <c r="Y566" s="356">
        <v>400</v>
      </c>
      <c r="Z566" s="344">
        <f t="shared" si="2284"/>
        <v>154</v>
      </c>
      <c r="AA566" s="344">
        <f t="shared" si="2285"/>
        <v>157</v>
      </c>
      <c r="AB566" s="344">
        <f t="shared" si="2286"/>
        <v>157</v>
      </c>
      <c r="AC566" s="344">
        <f t="shared" si="2287"/>
        <v>159</v>
      </c>
      <c r="AD566" s="344">
        <f t="shared" si="2288"/>
        <v>159</v>
      </c>
      <c r="AE566" s="344">
        <f t="shared" si="2289"/>
        <v>162</v>
      </c>
      <c r="AF566" s="344">
        <f t="shared" si="2290"/>
        <v>162</v>
      </c>
      <c r="AG566" s="344">
        <f t="shared" si="2291"/>
        <v>164</v>
      </c>
      <c r="AH566" s="344">
        <f t="shared" si="2292"/>
        <v>164</v>
      </c>
      <c r="AI566" s="344">
        <f t="shared" si="2293"/>
        <v>166</v>
      </c>
      <c r="AJ566" s="356">
        <v>3600</v>
      </c>
      <c r="AK566" s="356">
        <v>2800</v>
      </c>
      <c r="AL566" s="356">
        <v>2000</v>
      </c>
      <c r="AM566" s="356">
        <v>1200</v>
      </c>
      <c r="AN566" s="356">
        <v>400</v>
      </c>
      <c r="AO566" s="344">
        <f t="shared" si="2294"/>
        <v>198</v>
      </c>
      <c r="AP566" s="344">
        <f t="shared" si="2295"/>
        <v>205</v>
      </c>
      <c r="AQ566" s="344">
        <f t="shared" si="2296"/>
        <v>205</v>
      </c>
      <c r="AR566" s="344">
        <f t="shared" si="2297"/>
        <v>211</v>
      </c>
      <c r="AS566" s="344">
        <f t="shared" si="2298"/>
        <v>211</v>
      </c>
      <c r="AT566" s="344">
        <f t="shared" si="2299"/>
        <v>218</v>
      </c>
      <c r="AU566" s="344">
        <f t="shared" si="2300"/>
        <v>218</v>
      </c>
      <c r="AV566" s="344">
        <f t="shared" si="2301"/>
        <v>224</v>
      </c>
      <c r="AW566" s="344">
        <f t="shared" si="2302"/>
        <v>224</v>
      </c>
      <c r="AX566" s="344">
        <f t="shared" si="2303"/>
        <v>231</v>
      </c>
      <c r="AY566" s="356">
        <v>3600</v>
      </c>
      <c r="AZ566" s="356">
        <v>2800</v>
      </c>
      <c r="BA566" s="356">
        <v>2000</v>
      </c>
      <c r="BB566" s="356">
        <v>1200</v>
      </c>
      <c r="BC566" s="356">
        <v>400</v>
      </c>
      <c r="BD566" s="353">
        <f t="shared" ref="BD566:BH566" si="2324">IF(BD371="","",BD371+60)</f>
        <v>71</v>
      </c>
      <c r="BE566" s="353">
        <f t="shared" si="2324"/>
        <v>71</v>
      </c>
      <c r="BF566" s="353">
        <f t="shared" si="2324"/>
        <v>86</v>
      </c>
      <c r="BG566" s="353">
        <f t="shared" si="2324"/>
        <v>101</v>
      </c>
      <c r="BH566" s="353">
        <f t="shared" si="2324"/>
        <v>116</v>
      </c>
      <c r="BI566" s="146" t="str">
        <f t="shared" si="2070"/>
        <v>71;71</v>
      </c>
      <c r="BJ566" s="352">
        <f t="shared" si="2071"/>
        <v>86</v>
      </c>
      <c r="BK566" s="146" t="str">
        <f t="shared" si="2072"/>
        <v>101;116</v>
      </c>
      <c r="BL566" s="25">
        <f t="shared" si="2190"/>
        <v>6110105</v>
      </c>
      <c r="BM566" s="146">
        <f t="shared" ref="BM566" si="2325">BM553</f>
        <v>2824</v>
      </c>
      <c r="BN566" s="146">
        <f t="shared" si="2262"/>
        <v>6</v>
      </c>
      <c r="BO566" s="146">
        <f t="shared" ref="BO566:BP566" si="2326">BO553</f>
        <v>1</v>
      </c>
      <c r="BP566" s="146">
        <f t="shared" si="2326"/>
        <v>5</v>
      </c>
      <c r="BQ566" s="146">
        <f>VLOOKUP(IF(A566=1,0,A566),宝石属性!$B$26:$D$41,2,0)</f>
        <v>10</v>
      </c>
      <c r="BR566" s="146">
        <f>VLOOKUP(IF(A566=1,0,A566),宝石属性!$B$26:$D$41,3,0)</f>
        <v>2</v>
      </c>
      <c r="BS566" s="146">
        <f t="shared" ref="BS566:BV566" si="2327">IF(BS553="","",BS553)</f>
        <v>2</v>
      </c>
      <c r="BT566" s="146">
        <f t="shared" si="2327"/>
        <v>4</v>
      </c>
      <c r="BU566" s="146">
        <f t="shared" si="2327"/>
        <v>7</v>
      </c>
      <c r="BV566" s="146">
        <f t="shared" si="2327"/>
        <v>8</v>
      </c>
      <c r="BW566" s="357">
        <f t="shared" si="2198"/>
        <v>2003</v>
      </c>
      <c r="BX566" s="357" t="str">
        <f t="shared" si="2199"/>
        <v/>
      </c>
    </row>
    <row r="567" spans="1:76" s="353" customFormat="1">
      <c r="A567" s="120">
        <f t="shared" si="2060"/>
        <v>110</v>
      </c>
      <c r="B567" s="120" t="s">
        <v>1110</v>
      </c>
      <c r="C567" s="120" t="str">
        <f t="shared" si="2273"/>
        <v>法杖</v>
      </c>
      <c r="D567" s="120" t="str">
        <f t="shared" si="2188"/>
        <v>110级蓝装法杖</v>
      </c>
      <c r="E567" s="120">
        <f>VLOOKUP($C567,$C$3:$M$15,COLUMNS($C$3:H$15),0)</f>
        <v>130</v>
      </c>
      <c r="F567" s="120" t="str">
        <f>VLOOKUP($C567,$C$3:$M$15,COLUMNS($C$3:I$15),0)</f>
        <v>phyattack_value</v>
      </c>
      <c r="G567" s="120">
        <f>VLOOKUP($C567,$C$3:$M$15,COLUMNS($C$3:J$15),0)</f>
        <v>150</v>
      </c>
      <c r="H567" s="120" t="str">
        <f>VLOOKUP($C567,$C$3:$M$15,COLUMNS($C$3:K$15),0)</f>
        <v>magicattack_value</v>
      </c>
      <c r="I567" s="120">
        <f>VLOOKUP($C567,$C$3:$M$15,COLUMNS($C$3:L$15),0)</f>
        <v>170</v>
      </c>
      <c r="J567" s="120" t="str">
        <f>VLOOKUP($C567,$C$3:$M$15,COLUMNS($C$3:M$15),0)</f>
        <v>medical_value</v>
      </c>
      <c r="K567" s="344">
        <f t="shared" si="2274"/>
        <v>686</v>
      </c>
      <c r="L567" s="344">
        <f t="shared" si="2275"/>
        <v>696</v>
      </c>
      <c r="M567" s="344">
        <f t="shared" si="2276"/>
        <v>696</v>
      </c>
      <c r="N567" s="344">
        <f t="shared" si="2277"/>
        <v>707</v>
      </c>
      <c r="O567" s="344">
        <f t="shared" si="2278"/>
        <v>707</v>
      </c>
      <c r="P567" s="344">
        <f t="shared" si="2279"/>
        <v>718</v>
      </c>
      <c r="Q567" s="344">
        <f t="shared" si="2280"/>
        <v>718</v>
      </c>
      <c r="R567" s="344">
        <f t="shared" si="2281"/>
        <v>729</v>
      </c>
      <c r="S567" s="344">
        <f t="shared" si="2282"/>
        <v>729</v>
      </c>
      <c r="T567" s="344">
        <f t="shared" si="2283"/>
        <v>740</v>
      </c>
      <c r="U567" s="356">
        <v>3600</v>
      </c>
      <c r="V567" s="356">
        <v>2800</v>
      </c>
      <c r="W567" s="356">
        <v>2000</v>
      </c>
      <c r="X567" s="356">
        <v>1200</v>
      </c>
      <c r="Y567" s="356">
        <v>400</v>
      </c>
      <c r="Z567" s="344">
        <f t="shared" si="2284"/>
        <v>154</v>
      </c>
      <c r="AA567" s="344">
        <f t="shared" si="2285"/>
        <v>157</v>
      </c>
      <c r="AB567" s="344">
        <f t="shared" si="2286"/>
        <v>157</v>
      </c>
      <c r="AC567" s="344">
        <f t="shared" si="2287"/>
        <v>159</v>
      </c>
      <c r="AD567" s="344">
        <f t="shared" si="2288"/>
        <v>159</v>
      </c>
      <c r="AE567" s="344">
        <f t="shared" si="2289"/>
        <v>162</v>
      </c>
      <c r="AF567" s="344">
        <f t="shared" si="2290"/>
        <v>162</v>
      </c>
      <c r="AG567" s="344">
        <f t="shared" si="2291"/>
        <v>164</v>
      </c>
      <c r="AH567" s="344">
        <f t="shared" si="2292"/>
        <v>164</v>
      </c>
      <c r="AI567" s="344">
        <f t="shared" si="2293"/>
        <v>166</v>
      </c>
      <c r="AJ567" s="356">
        <v>3600</v>
      </c>
      <c r="AK567" s="356">
        <v>2800</v>
      </c>
      <c r="AL567" s="356">
        <v>2000</v>
      </c>
      <c r="AM567" s="356">
        <v>1200</v>
      </c>
      <c r="AN567" s="356">
        <v>400</v>
      </c>
      <c r="AO567" s="344">
        <f t="shared" si="2294"/>
        <v>198</v>
      </c>
      <c r="AP567" s="344">
        <f t="shared" si="2295"/>
        <v>205</v>
      </c>
      <c r="AQ567" s="344">
        <f t="shared" si="2296"/>
        <v>205</v>
      </c>
      <c r="AR567" s="344">
        <f t="shared" si="2297"/>
        <v>211</v>
      </c>
      <c r="AS567" s="344">
        <f t="shared" si="2298"/>
        <v>211</v>
      </c>
      <c r="AT567" s="344">
        <f t="shared" si="2299"/>
        <v>218</v>
      </c>
      <c r="AU567" s="344">
        <f t="shared" si="2300"/>
        <v>218</v>
      </c>
      <c r="AV567" s="344">
        <f t="shared" si="2301"/>
        <v>224</v>
      </c>
      <c r="AW567" s="344">
        <f t="shared" si="2302"/>
        <v>224</v>
      </c>
      <c r="AX567" s="344">
        <f t="shared" si="2303"/>
        <v>231</v>
      </c>
      <c r="AY567" s="356">
        <v>3600</v>
      </c>
      <c r="AZ567" s="356">
        <v>2800</v>
      </c>
      <c r="BA567" s="356">
        <v>2000</v>
      </c>
      <c r="BB567" s="356">
        <v>1200</v>
      </c>
      <c r="BC567" s="356">
        <v>400</v>
      </c>
      <c r="BD567" s="353">
        <f t="shared" ref="BD567:BH567" si="2328">IF(BD372="","",BD372+60)</f>
        <v>71</v>
      </c>
      <c r="BE567" s="353">
        <f t="shared" si="2328"/>
        <v>71</v>
      </c>
      <c r="BF567" s="353">
        <f t="shared" si="2328"/>
        <v>86</v>
      </c>
      <c r="BG567" s="353">
        <f t="shared" si="2328"/>
        <v>101</v>
      </c>
      <c r="BH567" s="353">
        <f t="shared" si="2328"/>
        <v>116</v>
      </c>
      <c r="BI567" s="146" t="str">
        <f t="shared" si="2070"/>
        <v>71;71</v>
      </c>
      <c r="BJ567" s="352">
        <f t="shared" si="2071"/>
        <v>86</v>
      </c>
      <c r="BK567" s="146" t="str">
        <f t="shared" si="2072"/>
        <v>101;116</v>
      </c>
      <c r="BL567" s="25">
        <f t="shared" si="2190"/>
        <v>6110106</v>
      </c>
      <c r="BM567" s="146">
        <f t="shared" ref="BM567" si="2329">BM554</f>
        <v>4104</v>
      </c>
      <c r="BN567" s="146">
        <f t="shared" si="2262"/>
        <v>6</v>
      </c>
      <c r="BO567" s="146">
        <f t="shared" ref="BO567:BP567" si="2330">BO554</f>
        <v>1</v>
      </c>
      <c r="BP567" s="146">
        <f t="shared" si="2330"/>
        <v>6</v>
      </c>
      <c r="BQ567" s="146">
        <f>VLOOKUP(IF(A567=1,0,A567),宝石属性!$B$26:$D$41,2,0)</f>
        <v>10</v>
      </c>
      <c r="BR567" s="146">
        <f>VLOOKUP(IF(A567=1,0,A567),宝石属性!$B$26:$D$41,3,0)</f>
        <v>2</v>
      </c>
      <c r="BS567" s="146">
        <f t="shared" ref="BS567:BV567" si="2331">IF(BS554="","",BS554)</f>
        <v>2</v>
      </c>
      <c r="BT567" s="146">
        <f t="shared" si="2331"/>
        <v>4</v>
      </c>
      <c r="BU567" s="146">
        <f t="shared" si="2331"/>
        <v>7</v>
      </c>
      <c r="BV567" s="146">
        <f t="shared" si="2331"/>
        <v>8</v>
      </c>
      <c r="BW567" s="357">
        <f t="shared" si="2198"/>
        <v>2003</v>
      </c>
      <c r="BX567" s="357" t="str">
        <f t="shared" si="2199"/>
        <v/>
      </c>
    </row>
    <row r="568" spans="1:76" s="353" customFormat="1">
      <c r="A568" s="120">
        <f t="shared" si="2060"/>
        <v>110</v>
      </c>
      <c r="B568" s="120" t="s">
        <v>1110</v>
      </c>
      <c r="C568" s="120" t="str">
        <f t="shared" si="2273"/>
        <v>男衣</v>
      </c>
      <c r="D568" s="120" t="str">
        <f t="shared" si="2188"/>
        <v>110级蓝装男衣</v>
      </c>
      <c r="E568" s="120">
        <f>VLOOKUP($C568,$C$3:$M$15,COLUMNS($C$3:H$15),0)</f>
        <v>60</v>
      </c>
      <c r="F568" s="120" t="str">
        <f>VLOOKUP($C568,$C$3:$M$15,COLUMNS($C$3:I$15),0)</f>
        <v>maxhp_value</v>
      </c>
      <c r="G568" s="120">
        <f>VLOOKUP($C568,$C$3:$M$15,COLUMNS($C$3:J$15),0)</f>
        <v>140</v>
      </c>
      <c r="H568" s="120" t="str">
        <f>VLOOKUP($C568,$C$3:$M$15,COLUMNS($C$3:K$15),0)</f>
        <v>defend_value</v>
      </c>
      <c r="I568" s="120" t="str">
        <f>VLOOKUP($C568,$C$3:$M$15,COLUMNS($C$3:L$15),0)</f>
        <v/>
      </c>
      <c r="J568" s="120" t="str">
        <f>VLOOKUP($C568,$C$3:$M$15,COLUMNS($C$3:M$15),0)</f>
        <v/>
      </c>
      <c r="K568" s="344">
        <f t="shared" si="2274"/>
        <v>548</v>
      </c>
      <c r="L568" s="344">
        <f t="shared" si="2275"/>
        <v>557</v>
      </c>
      <c r="M568" s="344">
        <f t="shared" si="2276"/>
        <v>557</v>
      </c>
      <c r="N568" s="344">
        <f t="shared" si="2277"/>
        <v>566</v>
      </c>
      <c r="O568" s="344">
        <f t="shared" si="2278"/>
        <v>566</v>
      </c>
      <c r="P568" s="344">
        <f t="shared" si="2279"/>
        <v>574</v>
      </c>
      <c r="Q568" s="344">
        <f t="shared" si="2280"/>
        <v>574</v>
      </c>
      <c r="R568" s="344">
        <f t="shared" si="2281"/>
        <v>583</v>
      </c>
      <c r="S568" s="344">
        <f t="shared" si="2282"/>
        <v>583</v>
      </c>
      <c r="T568" s="344">
        <f t="shared" si="2283"/>
        <v>592</v>
      </c>
      <c r="U568" s="356">
        <v>3600</v>
      </c>
      <c r="V568" s="356">
        <v>2800</v>
      </c>
      <c r="W568" s="356">
        <v>2000</v>
      </c>
      <c r="X568" s="356">
        <v>1200</v>
      </c>
      <c r="Y568" s="356">
        <v>400</v>
      </c>
      <c r="Z568" s="344">
        <f t="shared" si="2284"/>
        <v>171</v>
      </c>
      <c r="AA568" s="344">
        <f t="shared" si="2285"/>
        <v>174</v>
      </c>
      <c r="AB568" s="344">
        <f t="shared" si="2286"/>
        <v>174</v>
      </c>
      <c r="AC568" s="344">
        <f t="shared" si="2287"/>
        <v>177</v>
      </c>
      <c r="AD568" s="344">
        <f t="shared" si="2288"/>
        <v>177</v>
      </c>
      <c r="AE568" s="344">
        <f t="shared" si="2289"/>
        <v>179</v>
      </c>
      <c r="AF568" s="344">
        <f t="shared" si="2290"/>
        <v>179</v>
      </c>
      <c r="AG568" s="344">
        <f t="shared" si="2291"/>
        <v>182</v>
      </c>
      <c r="AH568" s="344">
        <f t="shared" si="2292"/>
        <v>182</v>
      </c>
      <c r="AI568" s="344">
        <f t="shared" si="2293"/>
        <v>185</v>
      </c>
      <c r="AJ568" s="356">
        <v>3600</v>
      </c>
      <c r="AK568" s="356">
        <v>2800</v>
      </c>
      <c r="AL568" s="356">
        <v>2000</v>
      </c>
      <c r="AM568" s="356">
        <v>1200</v>
      </c>
      <c r="AN568" s="356">
        <v>400</v>
      </c>
      <c r="AO568" s="344" t="str">
        <f t="shared" si="2294"/>
        <v/>
      </c>
      <c r="AP568" s="344" t="str">
        <f t="shared" si="2295"/>
        <v/>
      </c>
      <c r="AQ568" s="344" t="str">
        <f t="shared" si="2296"/>
        <v/>
      </c>
      <c r="AR568" s="344" t="str">
        <f t="shared" si="2297"/>
        <v/>
      </c>
      <c r="AS568" s="344" t="str">
        <f t="shared" si="2298"/>
        <v/>
      </c>
      <c r="AT568" s="344" t="str">
        <f t="shared" si="2299"/>
        <v/>
      </c>
      <c r="AU568" s="344" t="str">
        <f t="shared" si="2300"/>
        <v/>
      </c>
      <c r="AV568" s="344" t="str">
        <f t="shared" si="2301"/>
        <v/>
      </c>
      <c r="AW568" s="344" t="str">
        <f t="shared" si="2302"/>
        <v/>
      </c>
      <c r="AX568" s="344" t="str">
        <f t="shared" si="2303"/>
        <v/>
      </c>
      <c r="AY568" s="356">
        <v>3600</v>
      </c>
      <c r="AZ568" s="356">
        <v>2800</v>
      </c>
      <c r="BA568" s="356">
        <v>2000</v>
      </c>
      <c r="BB568" s="356">
        <v>1200</v>
      </c>
      <c r="BC568" s="356">
        <v>400</v>
      </c>
      <c r="BD568" s="353">
        <f t="shared" ref="BD568:BH568" si="2332">IF(BD373="","",BD373+60)</f>
        <v>71</v>
      </c>
      <c r="BE568" s="353">
        <f t="shared" si="2332"/>
        <v>71</v>
      </c>
      <c r="BF568" s="353">
        <f t="shared" si="2332"/>
        <v>86</v>
      </c>
      <c r="BG568" s="353">
        <f t="shared" si="2332"/>
        <v>101</v>
      </c>
      <c r="BH568" s="353">
        <f t="shared" si="2332"/>
        <v>116</v>
      </c>
      <c r="BI568" s="146" t="str">
        <f t="shared" si="2070"/>
        <v>71;71</v>
      </c>
      <c r="BJ568" s="352">
        <f t="shared" si="2071"/>
        <v>86</v>
      </c>
      <c r="BK568" s="146" t="str">
        <f t="shared" si="2072"/>
        <v>101;116</v>
      </c>
      <c r="BL568" s="25">
        <f t="shared" si="2190"/>
        <v>6110207</v>
      </c>
      <c r="BM568" s="146">
        <f t="shared" ref="BM568" si="2333">BM555</f>
        <v>312</v>
      </c>
      <c r="BN568" s="146">
        <f t="shared" si="2262"/>
        <v>6</v>
      </c>
      <c r="BO568" s="146">
        <f t="shared" ref="BO568:BP568" si="2334">BO555</f>
        <v>2</v>
      </c>
      <c r="BP568" s="146">
        <f t="shared" si="2334"/>
        <v>7</v>
      </c>
      <c r="BQ568" s="146">
        <f>VLOOKUP(IF(A568=1,0,A568),宝石属性!$B$26:$D$41,2,0)</f>
        <v>10</v>
      </c>
      <c r="BR568" s="146">
        <f>VLOOKUP(IF(A568=1,0,A568),宝石属性!$B$26:$D$41,3,0)</f>
        <v>2</v>
      </c>
      <c r="BS568" s="146">
        <f t="shared" ref="BS568:BV568" si="2335">IF(BS555="","",BS555)</f>
        <v>1</v>
      </c>
      <c r="BT568" s="146">
        <f t="shared" si="2335"/>
        <v>3</v>
      </c>
      <c r="BU568" s="146">
        <f t="shared" si="2335"/>
        <v>5</v>
      </c>
      <c r="BV568" s="146">
        <f t="shared" si="2335"/>
        <v>7</v>
      </c>
      <c r="BW568" s="357">
        <f t="shared" si="2198"/>
        <v>2006</v>
      </c>
      <c r="BX568" s="357" t="str">
        <f t="shared" si="2199"/>
        <v/>
      </c>
    </row>
    <row r="569" spans="1:76" s="353" customFormat="1">
      <c r="A569" s="120">
        <f t="shared" si="2060"/>
        <v>110</v>
      </c>
      <c r="B569" s="120" t="s">
        <v>1110</v>
      </c>
      <c r="C569" s="120" t="str">
        <f t="shared" si="2273"/>
        <v>女衣</v>
      </c>
      <c r="D569" s="120" t="str">
        <f t="shared" si="2188"/>
        <v>110级蓝装女衣</v>
      </c>
      <c r="E569" s="120">
        <f>VLOOKUP($C569,$C$3:$M$15,COLUMNS($C$3:H$15),0)</f>
        <v>60</v>
      </c>
      <c r="F569" s="120" t="str">
        <f>VLOOKUP($C569,$C$3:$M$15,COLUMNS($C$3:I$15),0)</f>
        <v>maxhp_value</v>
      </c>
      <c r="G569" s="120">
        <f>VLOOKUP($C569,$C$3:$M$15,COLUMNS($C$3:J$15),0)</f>
        <v>140</v>
      </c>
      <c r="H569" s="120" t="str">
        <f>VLOOKUP($C569,$C$3:$M$15,COLUMNS($C$3:K$15),0)</f>
        <v>defend_value</v>
      </c>
      <c r="I569" s="120" t="str">
        <f>VLOOKUP($C569,$C$3:$M$15,COLUMNS($C$3:L$15),0)</f>
        <v/>
      </c>
      <c r="J569" s="120" t="str">
        <f>VLOOKUP($C569,$C$3:$M$15,COLUMNS($C$3:M$15),0)</f>
        <v/>
      </c>
      <c r="K569" s="344">
        <f t="shared" si="2274"/>
        <v>548</v>
      </c>
      <c r="L569" s="344">
        <f t="shared" si="2275"/>
        <v>557</v>
      </c>
      <c r="M569" s="344">
        <f t="shared" si="2276"/>
        <v>557</v>
      </c>
      <c r="N569" s="344">
        <f t="shared" si="2277"/>
        <v>566</v>
      </c>
      <c r="O569" s="344">
        <f t="shared" si="2278"/>
        <v>566</v>
      </c>
      <c r="P569" s="344">
        <f t="shared" si="2279"/>
        <v>574</v>
      </c>
      <c r="Q569" s="344">
        <f t="shared" si="2280"/>
        <v>574</v>
      </c>
      <c r="R569" s="344">
        <f t="shared" si="2281"/>
        <v>583</v>
      </c>
      <c r="S569" s="344">
        <f t="shared" si="2282"/>
        <v>583</v>
      </c>
      <c r="T569" s="344">
        <f t="shared" si="2283"/>
        <v>592</v>
      </c>
      <c r="U569" s="356">
        <v>3600</v>
      </c>
      <c r="V569" s="356">
        <v>2800</v>
      </c>
      <c r="W569" s="356">
        <v>2000</v>
      </c>
      <c r="X569" s="356">
        <v>1200</v>
      </c>
      <c r="Y569" s="356">
        <v>400</v>
      </c>
      <c r="Z569" s="344">
        <f t="shared" si="2284"/>
        <v>171</v>
      </c>
      <c r="AA569" s="344">
        <f t="shared" si="2285"/>
        <v>174</v>
      </c>
      <c r="AB569" s="344">
        <f t="shared" si="2286"/>
        <v>174</v>
      </c>
      <c r="AC569" s="344">
        <f t="shared" si="2287"/>
        <v>177</v>
      </c>
      <c r="AD569" s="344">
        <f t="shared" si="2288"/>
        <v>177</v>
      </c>
      <c r="AE569" s="344">
        <f t="shared" si="2289"/>
        <v>179</v>
      </c>
      <c r="AF569" s="344">
        <f t="shared" si="2290"/>
        <v>179</v>
      </c>
      <c r="AG569" s="344">
        <f t="shared" si="2291"/>
        <v>182</v>
      </c>
      <c r="AH569" s="344">
        <f t="shared" si="2292"/>
        <v>182</v>
      </c>
      <c r="AI569" s="344">
        <f t="shared" si="2293"/>
        <v>185</v>
      </c>
      <c r="AJ569" s="356">
        <v>3600</v>
      </c>
      <c r="AK569" s="356">
        <v>2800</v>
      </c>
      <c r="AL569" s="356">
        <v>2000</v>
      </c>
      <c r="AM569" s="356">
        <v>1200</v>
      </c>
      <c r="AN569" s="356">
        <v>400</v>
      </c>
      <c r="AO569" s="344" t="str">
        <f t="shared" si="2294"/>
        <v/>
      </c>
      <c r="AP569" s="344" t="str">
        <f t="shared" si="2295"/>
        <v/>
      </c>
      <c r="AQ569" s="344" t="str">
        <f t="shared" si="2296"/>
        <v/>
      </c>
      <c r="AR569" s="344" t="str">
        <f t="shared" si="2297"/>
        <v/>
      </c>
      <c r="AS569" s="344" t="str">
        <f t="shared" si="2298"/>
        <v/>
      </c>
      <c r="AT569" s="344" t="str">
        <f t="shared" si="2299"/>
        <v/>
      </c>
      <c r="AU569" s="344" t="str">
        <f t="shared" si="2300"/>
        <v/>
      </c>
      <c r="AV569" s="344" t="str">
        <f t="shared" si="2301"/>
        <v/>
      </c>
      <c r="AW569" s="344" t="str">
        <f t="shared" si="2302"/>
        <v/>
      </c>
      <c r="AX569" s="344" t="str">
        <f t="shared" si="2303"/>
        <v/>
      </c>
      <c r="AY569" s="356">
        <v>3600</v>
      </c>
      <c r="AZ569" s="356">
        <v>2800</v>
      </c>
      <c r="BA569" s="356">
        <v>2000</v>
      </c>
      <c r="BB569" s="356">
        <v>1200</v>
      </c>
      <c r="BC569" s="356">
        <v>400</v>
      </c>
      <c r="BD569" s="353">
        <f t="shared" ref="BD569:BH569" si="2336">IF(BD374="","",BD374+60)</f>
        <v>71</v>
      </c>
      <c r="BE569" s="353">
        <f t="shared" si="2336"/>
        <v>71</v>
      </c>
      <c r="BF569" s="353">
        <f t="shared" si="2336"/>
        <v>86</v>
      </c>
      <c r="BG569" s="353">
        <f t="shared" si="2336"/>
        <v>101</v>
      </c>
      <c r="BH569" s="353">
        <f t="shared" si="2336"/>
        <v>116</v>
      </c>
      <c r="BI569" s="146" t="str">
        <f t="shared" si="2070"/>
        <v>71;71</v>
      </c>
      <c r="BJ569" s="352">
        <f t="shared" si="2071"/>
        <v>86</v>
      </c>
      <c r="BK569" s="146" t="str">
        <f t="shared" si="2072"/>
        <v>101;116</v>
      </c>
      <c r="BL569" s="25">
        <f t="shared" si="2190"/>
        <v>6110208</v>
      </c>
      <c r="BM569" s="146">
        <f t="shared" ref="BM569" si="2337">BM556</f>
        <v>568</v>
      </c>
      <c r="BN569" s="146">
        <f t="shared" si="2262"/>
        <v>6</v>
      </c>
      <c r="BO569" s="146">
        <f t="shared" ref="BO569:BP569" si="2338">BO556</f>
        <v>2</v>
      </c>
      <c r="BP569" s="146">
        <f t="shared" si="2338"/>
        <v>8</v>
      </c>
      <c r="BQ569" s="146">
        <f>VLOOKUP(IF(A569=1,0,A569),宝石属性!$B$26:$D$41,2,0)</f>
        <v>10</v>
      </c>
      <c r="BR569" s="146">
        <f>VLOOKUP(IF(A569=1,0,A569),宝石属性!$B$26:$D$41,3,0)</f>
        <v>2</v>
      </c>
      <c r="BS569" s="146">
        <f t="shared" ref="BS569:BV569" si="2339">IF(BS556="","",BS556)</f>
        <v>1</v>
      </c>
      <c r="BT569" s="146">
        <f t="shared" si="2339"/>
        <v>3</v>
      </c>
      <c r="BU569" s="146">
        <f t="shared" si="2339"/>
        <v>5</v>
      </c>
      <c r="BV569" s="146">
        <f t="shared" si="2339"/>
        <v>7</v>
      </c>
      <c r="BW569" s="357">
        <f t="shared" si="2198"/>
        <v>2006</v>
      </c>
      <c r="BX569" s="357" t="str">
        <f t="shared" si="2199"/>
        <v/>
      </c>
    </row>
    <row r="570" spans="1:76" s="353" customFormat="1">
      <c r="A570" s="120">
        <f t="shared" si="2060"/>
        <v>110</v>
      </c>
      <c r="B570" s="120" t="s">
        <v>1110</v>
      </c>
      <c r="C570" s="120" t="str">
        <f t="shared" si="2273"/>
        <v>男头盔</v>
      </c>
      <c r="D570" s="120" t="str">
        <f t="shared" si="2188"/>
        <v>110级蓝装男头盔</v>
      </c>
      <c r="E570" s="120">
        <f>VLOOKUP($C570,$C$3:$M$15,COLUMNS($C$3:H$15),0)</f>
        <v>90</v>
      </c>
      <c r="F570" s="120" t="str">
        <f>VLOOKUP($C570,$C$3:$M$15,COLUMNS($C$3:I$15),0)</f>
        <v>maxmp_value</v>
      </c>
      <c r="G570" s="120">
        <f>VLOOKUP($C570,$C$3:$M$15,COLUMNS($C$3:J$15),0)</f>
        <v>140</v>
      </c>
      <c r="H570" s="120" t="str">
        <f>VLOOKUP($C570,$C$3:$M$15,COLUMNS($C$3:K$15),0)</f>
        <v>defend_value</v>
      </c>
      <c r="I570" s="120" t="str">
        <f>VLOOKUP($C570,$C$3:$M$15,COLUMNS($C$3:L$15),0)</f>
        <v/>
      </c>
      <c r="J570" s="120" t="str">
        <f>VLOOKUP($C570,$C$3:$M$15,COLUMNS($C$3:M$15),0)</f>
        <v/>
      </c>
      <c r="K570" s="344">
        <f t="shared" si="2274"/>
        <v>686</v>
      </c>
      <c r="L570" s="344">
        <f t="shared" si="2275"/>
        <v>696</v>
      </c>
      <c r="M570" s="344">
        <f t="shared" si="2276"/>
        <v>696</v>
      </c>
      <c r="N570" s="344">
        <f t="shared" si="2277"/>
        <v>707</v>
      </c>
      <c r="O570" s="344">
        <f t="shared" si="2278"/>
        <v>707</v>
      </c>
      <c r="P570" s="344">
        <f t="shared" si="2279"/>
        <v>718</v>
      </c>
      <c r="Q570" s="344">
        <f t="shared" si="2280"/>
        <v>718</v>
      </c>
      <c r="R570" s="344">
        <f t="shared" si="2281"/>
        <v>729</v>
      </c>
      <c r="S570" s="344">
        <f t="shared" si="2282"/>
        <v>729</v>
      </c>
      <c r="T570" s="344">
        <f t="shared" si="2283"/>
        <v>740</v>
      </c>
      <c r="U570" s="356">
        <v>3600</v>
      </c>
      <c r="V570" s="356">
        <v>2800</v>
      </c>
      <c r="W570" s="356">
        <v>2000</v>
      </c>
      <c r="X570" s="356">
        <v>1200</v>
      </c>
      <c r="Y570" s="356">
        <v>400</v>
      </c>
      <c r="Z570" s="344">
        <f t="shared" si="2284"/>
        <v>103</v>
      </c>
      <c r="AA570" s="344">
        <f t="shared" si="2285"/>
        <v>104</v>
      </c>
      <c r="AB570" s="344">
        <f t="shared" si="2286"/>
        <v>104</v>
      </c>
      <c r="AC570" s="344">
        <f t="shared" si="2287"/>
        <v>106</v>
      </c>
      <c r="AD570" s="344">
        <f t="shared" si="2288"/>
        <v>106</v>
      </c>
      <c r="AE570" s="344">
        <f t="shared" si="2289"/>
        <v>108</v>
      </c>
      <c r="AF570" s="344">
        <f t="shared" si="2290"/>
        <v>108</v>
      </c>
      <c r="AG570" s="344">
        <f t="shared" si="2291"/>
        <v>109</v>
      </c>
      <c r="AH570" s="344">
        <f t="shared" si="2292"/>
        <v>109</v>
      </c>
      <c r="AI570" s="344">
        <f t="shared" si="2293"/>
        <v>111</v>
      </c>
      <c r="AJ570" s="356">
        <v>3600</v>
      </c>
      <c r="AK570" s="356">
        <v>2800</v>
      </c>
      <c r="AL570" s="356">
        <v>2000</v>
      </c>
      <c r="AM570" s="356">
        <v>1200</v>
      </c>
      <c r="AN570" s="356">
        <v>400</v>
      </c>
      <c r="AO570" s="344" t="str">
        <f t="shared" si="2294"/>
        <v/>
      </c>
      <c r="AP570" s="344" t="str">
        <f t="shared" si="2295"/>
        <v/>
      </c>
      <c r="AQ570" s="344" t="str">
        <f t="shared" si="2296"/>
        <v/>
      </c>
      <c r="AR570" s="344" t="str">
        <f t="shared" si="2297"/>
        <v/>
      </c>
      <c r="AS570" s="344" t="str">
        <f t="shared" si="2298"/>
        <v/>
      </c>
      <c r="AT570" s="344" t="str">
        <f t="shared" si="2299"/>
        <v/>
      </c>
      <c r="AU570" s="344" t="str">
        <f t="shared" si="2300"/>
        <v/>
      </c>
      <c r="AV570" s="344" t="str">
        <f t="shared" si="2301"/>
        <v/>
      </c>
      <c r="AW570" s="344" t="str">
        <f t="shared" si="2302"/>
        <v/>
      </c>
      <c r="AX570" s="344" t="str">
        <f t="shared" si="2303"/>
        <v/>
      </c>
      <c r="AY570" s="356">
        <v>3600</v>
      </c>
      <c r="AZ570" s="356">
        <v>2800</v>
      </c>
      <c r="BA570" s="356">
        <v>2000</v>
      </c>
      <c r="BB570" s="356">
        <v>1200</v>
      </c>
      <c r="BC570" s="356">
        <v>400</v>
      </c>
      <c r="BD570" s="353" t="str">
        <f t="shared" ref="BD570:BH570" si="2340">IF(BD375="","",BD375+60)</f>
        <v/>
      </c>
      <c r="BE570" s="353" t="str">
        <f t="shared" si="2340"/>
        <v/>
      </c>
      <c r="BF570" s="353" t="str">
        <f t="shared" si="2340"/>
        <v/>
      </c>
      <c r="BG570" s="353" t="str">
        <f t="shared" si="2340"/>
        <v/>
      </c>
      <c r="BH570" s="353" t="str">
        <f t="shared" si="2340"/>
        <v/>
      </c>
      <c r="BI570" s="146" t="str">
        <f t="shared" si="2070"/>
        <v/>
      </c>
      <c r="BJ570" s="352" t="str">
        <f t="shared" si="2071"/>
        <v/>
      </c>
      <c r="BK570" s="146" t="str">
        <f t="shared" si="2072"/>
        <v/>
      </c>
      <c r="BL570" s="25">
        <f t="shared" si="2190"/>
        <v>6110309</v>
      </c>
      <c r="BM570" s="146">
        <f t="shared" ref="BM570" si="2341">BM557</f>
        <v>1640</v>
      </c>
      <c r="BN570" s="146">
        <f t="shared" si="2262"/>
        <v>6</v>
      </c>
      <c r="BO570" s="146">
        <f t="shared" ref="BO570:BP570" si="2342">BO557</f>
        <v>3</v>
      </c>
      <c r="BP570" s="146">
        <f t="shared" si="2342"/>
        <v>9</v>
      </c>
      <c r="BQ570" s="146">
        <f>VLOOKUP(IF(A570=1,0,A570),宝石属性!$B$26:$D$41,2,0)</f>
        <v>10</v>
      </c>
      <c r="BR570" s="146">
        <f>VLOOKUP(IF(A570=1,0,A570),宝石属性!$B$26:$D$41,3,0)</f>
        <v>2</v>
      </c>
      <c r="BS570" s="146">
        <f t="shared" ref="BS570:BV570" si="2343">IF(BS557="","",BS557)</f>
        <v>2</v>
      </c>
      <c r="BT570" s="146">
        <f t="shared" si="2343"/>
        <v>3</v>
      </c>
      <c r="BU570" s="146" t="str">
        <f t="shared" si="2343"/>
        <v/>
      </c>
      <c r="BV570" s="146" t="str">
        <f t="shared" si="2343"/>
        <v/>
      </c>
      <c r="BW570" s="357">
        <f t="shared" si="2198"/>
        <v>2009</v>
      </c>
      <c r="BX570" s="357" t="str">
        <f t="shared" si="2199"/>
        <v/>
      </c>
    </row>
    <row r="571" spans="1:76" s="353" customFormat="1">
      <c r="A571" s="120">
        <f t="shared" si="2060"/>
        <v>110</v>
      </c>
      <c r="B571" s="120" t="s">
        <v>1110</v>
      </c>
      <c r="C571" s="120" t="str">
        <f t="shared" si="2273"/>
        <v>女头饰</v>
      </c>
      <c r="D571" s="120" t="str">
        <f t="shared" si="2188"/>
        <v>110级蓝装女头饰</v>
      </c>
      <c r="E571" s="120">
        <f>VLOOKUP($C571,$C$3:$M$15,COLUMNS($C$3:H$15),0)</f>
        <v>90</v>
      </c>
      <c r="F571" s="120" t="str">
        <f>VLOOKUP($C571,$C$3:$M$15,COLUMNS($C$3:I$15),0)</f>
        <v>maxmp_value</v>
      </c>
      <c r="G571" s="120">
        <f>VLOOKUP($C571,$C$3:$M$15,COLUMNS($C$3:J$15),0)</f>
        <v>140</v>
      </c>
      <c r="H571" s="120" t="str">
        <f>VLOOKUP($C571,$C$3:$M$15,COLUMNS($C$3:K$15),0)</f>
        <v>defend_value</v>
      </c>
      <c r="I571" s="120" t="str">
        <f>VLOOKUP($C571,$C$3:$M$15,COLUMNS($C$3:L$15),0)</f>
        <v/>
      </c>
      <c r="J571" s="120" t="str">
        <f>VLOOKUP($C571,$C$3:$M$15,COLUMNS($C$3:M$15),0)</f>
        <v/>
      </c>
      <c r="K571" s="344">
        <f t="shared" si="2274"/>
        <v>686</v>
      </c>
      <c r="L571" s="344">
        <f t="shared" si="2275"/>
        <v>696</v>
      </c>
      <c r="M571" s="344">
        <f t="shared" si="2276"/>
        <v>696</v>
      </c>
      <c r="N571" s="344">
        <f t="shared" si="2277"/>
        <v>707</v>
      </c>
      <c r="O571" s="344">
        <f t="shared" si="2278"/>
        <v>707</v>
      </c>
      <c r="P571" s="344">
        <f t="shared" si="2279"/>
        <v>718</v>
      </c>
      <c r="Q571" s="344">
        <f t="shared" si="2280"/>
        <v>718</v>
      </c>
      <c r="R571" s="344">
        <f t="shared" si="2281"/>
        <v>729</v>
      </c>
      <c r="S571" s="344">
        <f t="shared" si="2282"/>
        <v>729</v>
      </c>
      <c r="T571" s="344">
        <f t="shared" si="2283"/>
        <v>740</v>
      </c>
      <c r="U571" s="356">
        <v>3600</v>
      </c>
      <c r="V571" s="356">
        <v>2800</v>
      </c>
      <c r="W571" s="356">
        <v>2000</v>
      </c>
      <c r="X571" s="356">
        <v>1200</v>
      </c>
      <c r="Y571" s="356">
        <v>400</v>
      </c>
      <c r="Z571" s="344">
        <f t="shared" si="2284"/>
        <v>103</v>
      </c>
      <c r="AA571" s="344">
        <f t="shared" si="2285"/>
        <v>104</v>
      </c>
      <c r="AB571" s="344">
        <f t="shared" si="2286"/>
        <v>104</v>
      </c>
      <c r="AC571" s="344">
        <f t="shared" si="2287"/>
        <v>106</v>
      </c>
      <c r="AD571" s="344">
        <f t="shared" si="2288"/>
        <v>106</v>
      </c>
      <c r="AE571" s="344">
        <f t="shared" si="2289"/>
        <v>108</v>
      </c>
      <c r="AF571" s="344">
        <f t="shared" si="2290"/>
        <v>108</v>
      </c>
      <c r="AG571" s="344">
        <f t="shared" si="2291"/>
        <v>109</v>
      </c>
      <c r="AH571" s="344">
        <f t="shared" si="2292"/>
        <v>109</v>
      </c>
      <c r="AI571" s="344">
        <f t="shared" si="2293"/>
        <v>111</v>
      </c>
      <c r="AJ571" s="356">
        <v>3600</v>
      </c>
      <c r="AK571" s="356">
        <v>2800</v>
      </c>
      <c r="AL571" s="356">
        <v>2000</v>
      </c>
      <c r="AM571" s="356">
        <v>1200</v>
      </c>
      <c r="AN571" s="356">
        <v>400</v>
      </c>
      <c r="AO571" s="344" t="str">
        <f t="shared" si="2294"/>
        <v/>
      </c>
      <c r="AP571" s="344" t="str">
        <f t="shared" si="2295"/>
        <v/>
      </c>
      <c r="AQ571" s="344" t="str">
        <f t="shared" si="2296"/>
        <v/>
      </c>
      <c r="AR571" s="344" t="str">
        <f t="shared" si="2297"/>
        <v/>
      </c>
      <c r="AS571" s="344" t="str">
        <f t="shared" si="2298"/>
        <v/>
      </c>
      <c r="AT571" s="344" t="str">
        <f t="shared" si="2299"/>
        <v/>
      </c>
      <c r="AU571" s="344" t="str">
        <f t="shared" si="2300"/>
        <v/>
      </c>
      <c r="AV571" s="344" t="str">
        <f t="shared" si="2301"/>
        <v/>
      </c>
      <c r="AW571" s="344" t="str">
        <f t="shared" si="2302"/>
        <v/>
      </c>
      <c r="AX571" s="344" t="str">
        <f t="shared" si="2303"/>
        <v/>
      </c>
      <c r="AY571" s="356">
        <v>3600</v>
      </c>
      <c r="AZ571" s="356">
        <v>2800</v>
      </c>
      <c r="BA571" s="356">
        <v>2000</v>
      </c>
      <c r="BB571" s="356">
        <v>1200</v>
      </c>
      <c r="BC571" s="356">
        <v>400</v>
      </c>
      <c r="BD571" s="353" t="str">
        <f t="shared" ref="BD571:BH571" si="2344">IF(BD376="","",BD376+60)</f>
        <v/>
      </c>
      <c r="BE571" s="353" t="str">
        <f t="shared" si="2344"/>
        <v/>
      </c>
      <c r="BF571" s="353" t="str">
        <f t="shared" si="2344"/>
        <v/>
      </c>
      <c r="BG571" s="353" t="str">
        <f t="shared" si="2344"/>
        <v/>
      </c>
      <c r="BH571" s="353" t="str">
        <f t="shared" si="2344"/>
        <v/>
      </c>
      <c r="BI571" s="146" t="str">
        <f t="shared" si="2070"/>
        <v/>
      </c>
      <c r="BJ571" s="352" t="str">
        <f t="shared" si="2071"/>
        <v/>
      </c>
      <c r="BK571" s="146" t="str">
        <f t="shared" si="2072"/>
        <v/>
      </c>
      <c r="BL571" s="25">
        <f t="shared" si="2190"/>
        <v>6110310</v>
      </c>
      <c r="BM571" s="146">
        <f t="shared" ref="BM571" si="2345">BM558</f>
        <v>1384</v>
      </c>
      <c r="BN571" s="146">
        <f t="shared" si="2262"/>
        <v>6</v>
      </c>
      <c r="BO571" s="146">
        <f t="shared" ref="BO571:BP571" si="2346">BO558</f>
        <v>3</v>
      </c>
      <c r="BP571" s="146">
        <f t="shared" si="2346"/>
        <v>10</v>
      </c>
      <c r="BQ571" s="146">
        <f>VLOOKUP(IF(A571=1,0,A571),宝石属性!$B$26:$D$41,2,0)</f>
        <v>10</v>
      </c>
      <c r="BR571" s="146">
        <f>VLOOKUP(IF(A571=1,0,A571),宝石属性!$B$26:$D$41,3,0)</f>
        <v>2</v>
      </c>
      <c r="BS571" s="146">
        <f t="shared" ref="BS571:BV571" si="2347">IF(BS558="","",BS558)</f>
        <v>2</v>
      </c>
      <c r="BT571" s="146">
        <f t="shared" si="2347"/>
        <v>3</v>
      </c>
      <c r="BU571" s="146" t="str">
        <f t="shared" si="2347"/>
        <v/>
      </c>
      <c r="BV571" s="146" t="str">
        <f t="shared" si="2347"/>
        <v/>
      </c>
      <c r="BW571" s="357">
        <f t="shared" si="2198"/>
        <v>2009</v>
      </c>
      <c r="BX571" s="357" t="str">
        <f t="shared" si="2199"/>
        <v/>
      </c>
    </row>
    <row r="572" spans="1:76" s="353" customFormat="1">
      <c r="A572" s="120">
        <f t="shared" si="2060"/>
        <v>110</v>
      </c>
      <c r="B572" s="120" t="s">
        <v>1110</v>
      </c>
      <c r="C572" s="120" t="str">
        <f t="shared" si="2273"/>
        <v>项链</v>
      </c>
      <c r="D572" s="120" t="str">
        <f t="shared" si="2188"/>
        <v>110级蓝装项链</v>
      </c>
      <c r="E572" s="120">
        <f>VLOOKUP($C572,$C$3:$M$15,COLUMNS($C$3:H$15),0)</f>
        <v>150</v>
      </c>
      <c r="F572" s="120" t="str">
        <f>VLOOKUP($C572,$C$3:$M$15,COLUMNS($C$3:I$15),0)</f>
        <v>magicattack_value</v>
      </c>
      <c r="G572" s="120">
        <f>VLOOKUP($C572,$C$3:$M$15,COLUMNS($C$3:J$15),0)</f>
        <v>160</v>
      </c>
      <c r="H572" s="120" t="str">
        <f>VLOOKUP($C572,$C$3:$M$15,COLUMNS($C$3:K$15),0)</f>
        <v>magicdef_value</v>
      </c>
      <c r="I572" s="120" t="str">
        <f>VLOOKUP($C572,$C$3:$M$15,COLUMNS($C$3:L$15),0)</f>
        <v/>
      </c>
      <c r="J572" s="120" t="str">
        <f>VLOOKUP($C572,$C$3:$M$15,COLUMNS($C$3:M$15),0)</f>
        <v/>
      </c>
      <c r="K572" s="344">
        <f t="shared" si="2274"/>
        <v>189</v>
      </c>
      <c r="L572" s="344">
        <f t="shared" si="2275"/>
        <v>191</v>
      </c>
      <c r="M572" s="344">
        <f t="shared" si="2276"/>
        <v>191</v>
      </c>
      <c r="N572" s="344">
        <f t="shared" si="2277"/>
        <v>194</v>
      </c>
      <c r="O572" s="344">
        <f t="shared" si="2278"/>
        <v>194</v>
      </c>
      <c r="P572" s="344">
        <f t="shared" si="2279"/>
        <v>197</v>
      </c>
      <c r="Q572" s="344">
        <f t="shared" si="2280"/>
        <v>197</v>
      </c>
      <c r="R572" s="344">
        <f t="shared" si="2281"/>
        <v>200</v>
      </c>
      <c r="S572" s="344">
        <f t="shared" si="2282"/>
        <v>200</v>
      </c>
      <c r="T572" s="344">
        <f t="shared" si="2283"/>
        <v>203</v>
      </c>
      <c r="U572" s="356">
        <v>3600</v>
      </c>
      <c r="V572" s="356">
        <v>2800</v>
      </c>
      <c r="W572" s="356">
        <v>2000</v>
      </c>
      <c r="X572" s="356">
        <v>1200</v>
      </c>
      <c r="Y572" s="356">
        <v>400</v>
      </c>
      <c r="Z572" s="344">
        <f t="shared" si="2284"/>
        <v>100</v>
      </c>
      <c r="AA572" s="344">
        <f t="shared" si="2285"/>
        <v>102</v>
      </c>
      <c r="AB572" s="344">
        <f t="shared" si="2286"/>
        <v>102</v>
      </c>
      <c r="AC572" s="344">
        <f t="shared" si="2287"/>
        <v>103</v>
      </c>
      <c r="AD572" s="344">
        <f t="shared" si="2288"/>
        <v>103</v>
      </c>
      <c r="AE572" s="344">
        <f t="shared" si="2289"/>
        <v>105</v>
      </c>
      <c r="AF572" s="344">
        <f t="shared" si="2290"/>
        <v>105</v>
      </c>
      <c r="AG572" s="344">
        <f t="shared" si="2291"/>
        <v>107</v>
      </c>
      <c r="AH572" s="344">
        <f t="shared" si="2292"/>
        <v>107</v>
      </c>
      <c r="AI572" s="344">
        <f t="shared" si="2293"/>
        <v>108</v>
      </c>
      <c r="AJ572" s="356">
        <v>3600</v>
      </c>
      <c r="AK572" s="356">
        <v>2800</v>
      </c>
      <c r="AL572" s="356">
        <v>2000</v>
      </c>
      <c r="AM572" s="356">
        <v>1200</v>
      </c>
      <c r="AN572" s="356">
        <v>400</v>
      </c>
      <c r="AO572" s="344" t="str">
        <f t="shared" si="2294"/>
        <v/>
      </c>
      <c r="AP572" s="344" t="str">
        <f t="shared" si="2295"/>
        <v/>
      </c>
      <c r="AQ572" s="344" t="str">
        <f t="shared" si="2296"/>
        <v/>
      </c>
      <c r="AR572" s="344" t="str">
        <f t="shared" si="2297"/>
        <v/>
      </c>
      <c r="AS572" s="344" t="str">
        <f t="shared" si="2298"/>
        <v/>
      </c>
      <c r="AT572" s="344" t="str">
        <f t="shared" si="2299"/>
        <v/>
      </c>
      <c r="AU572" s="344" t="str">
        <f t="shared" si="2300"/>
        <v/>
      </c>
      <c r="AV572" s="344" t="str">
        <f t="shared" si="2301"/>
        <v/>
      </c>
      <c r="AW572" s="344" t="str">
        <f t="shared" si="2302"/>
        <v/>
      </c>
      <c r="AX572" s="344" t="str">
        <f t="shared" si="2303"/>
        <v/>
      </c>
      <c r="AY572" s="356">
        <v>3600</v>
      </c>
      <c r="AZ572" s="356">
        <v>2800</v>
      </c>
      <c r="BA572" s="356">
        <v>2000</v>
      </c>
      <c r="BB572" s="356">
        <v>1200</v>
      </c>
      <c r="BC572" s="356">
        <v>400</v>
      </c>
      <c r="BD572" s="353" t="str">
        <f t="shared" ref="BD572:BH572" si="2348">IF(BD377="","",BD377+60)</f>
        <v/>
      </c>
      <c r="BE572" s="353" t="str">
        <f t="shared" si="2348"/>
        <v/>
      </c>
      <c r="BF572" s="353" t="str">
        <f t="shared" si="2348"/>
        <v/>
      </c>
      <c r="BG572" s="353" t="str">
        <f t="shared" si="2348"/>
        <v/>
      </c>
      <c r="BH572" s="353" t="str">
        <f t="shared" si="2348"/>
        <v/>
      </c>
      <c r="BI572" s="146" t="str">
        <f t="shared" si="2070"/>
        <v/>
      </c>
      <c r="BJ572" s="352" t="str">
        <f t="shared" si="2071"/>
        <v/>
      </c>
      <c r="BK572" s="146" t="str">
        <f t="shared" si="2072"/>
        <v/>
      </c>
      <c r="BL572" s="25">
        <f t="shared" si="2190"/>
        <v>6110411</v>
      </c>
      <c r="BM572" s="146">
        <f t="shared" ref="BM572" si="2349">BM559</f>
        <v>40</v>
      </c>
      <c r="BN572" s="146">
        <f t="shared" si="2262"/>
        <v>6</v>
      </c>
      <c r="BO572" s="146">
        <f t="shared" ref="BO572:BP572" si="2350">BO559</f>
        <v>4</v>
      </c>
      <c r="BP572" s="146">
        <f t="shared" si="2350"/>
        <v>11</v>
      </c>
      <c r="BQ572" s="146">
        <f>VLOOKUP(IF(A572=1,0,A572),宝石属性!$B$26:$D$41,2,0)</f>
        <v>10</v>
      </c>
      <c r="BR572" s="146">
        <f>VLOOKUP(IF(A572=1,0,A572),宝石属性!$B$26:$D$41,3,0)</f>
        <v>2</v>
      </c>
      <c r="BS572" s="146">
        <f t="shared" ref="BS572:BV572" si="2351">IF(BS559="","",BS559)</f>
        <v>4</v>
      </c>
      <c r="BT572" s="146">
        <f t="shared" si="2351"/>
        <v>5</v>
      </c>
      <c r="BU572" s="146" t="str">
        <f t="shared" si="2351"/>
        <v/>
      </c>
      <c r="BV572" s="146" t="str">
        <f t="shared" si="2351"/>
        <v/>
      </c>
      <c r="BW572" s="357">
        <f t="shared" si="2198"/>
        <v>2012</v>
      </c>
      <c r="BX572" s="357" t="str">
        <f t="shared" si="2199"/>
        <v/>
      </c>
    </row>
    <row r="573" spans="1:76" s="353" customFormat="1">
      <c r="A573" s="120">
        <f t="shared" si="2060"/>
        <v>110</v>
      </c>
      <c r="B573" s="120" t="s">
        <v>1110</v>
      </c>
      <c r="C573" s="120" t="str">
        <f t="shared" si="2273"/>
        <v>腰带</v>
      </c>
      <c r="D573" s="120" t="str">
        <f t="shared" si="2188"/>
        <v>110级蓝装腰带</v>
      </c>
      <c r="E573" s="120">
        <f>VLOOKUP($C573,$C$3:$M$15,COLUMNS($C$3:H$15),0)</f>
        <v>60</v>
      </c>
      <c r="F573" s="120" t="str">
        <f>VLOOKUP($C573,$C$3:$M$15,COLUMNS($C$3:I$15),0)</f>
        <v>maxhp_value</v>
      </c>
      <c r="G573" s="120">
        <f>VLOOKUP($C573,$C$3:$M$15,COLUMNS($C$3:J$15),0)</f>
        <v>140</v>
      </c>
      <c r="H573" s="120" t="str">
        <f>VLOOKUP($C573,$C$3:$M$15,COLUMNS($C$3:K$15),0)</f>
        <v>defend_value</v>
      </c>
      <c r="I573" s="120" t="str">
        <f>VLOOKUP($C573,$C$3:$M$15,COLUMNS($C$3:L$15),0)</f>
        <v/>
      </c>
      <c r="J573" s="120" t="str">
        <f>VLOOKUP($C573,$C$3:$M$15,COLUMNS($C$3:M$15),0)</f>
        <v/>
      </c>
      <c r="K573" s="344">
        <f t="shared" si="2274"/>
        <v>823</v>
      </c>
      <c r="L573" s="344">
        <f t="shared" si="2275"/>
        <v>836</v>
      </c>
      <c r="M573" s="344">
        <f t="shared" si="2276"/>
        <v>836</v>
      </c>
      <c r="N573" s="344">
        <f t="shared" si="2277"/>
        <v>849</v>
      </c>
      <c r="O573" s="344">
        <f t="shared" si="2278"/>
        <v>849</v>
      </c>
      <c r="P573" s="344">
        <f t="shared" si="2279"/>
        <v>862</v>
      </c>
      <c r="Q573" s="344">
        <f t="shared" si="2280"/>
        <v>862</v>
      </c>
      <c r="R573" s="344">
        <f t="shared" si="2281"/>
        <v>875</v>
      </c>
      <c r="S573" s="344">
        <f t="shared" si="2282"/>
        <v>875</v>
      </c>
      <c r="T573" s="344">
        <f t="shared" si="2283"/>
        <v>888</v>
      </c>
      <c r="U573" s="356">
        <v>3600</v>
      </c>
      <c r="V573" s="356">
        <v>2800</v>
      </c>
      <c r="W573" s="356">
        <v>2000</v>
      </c>
      <c r="X573" s="356">
        <v>1200</v>
      </c>
      <c r="Y573" s="356">
        <v>400</v>
      </c>
      <c r="Z573" s="344">
        <f t="shared" si="2284"/>
        <v>69</v>
      </c>
      <c r="AA573" s="344">
        <f t="shared" si="2285"/>
        <v>70</v>
      </c>
      <c r="AB573" s="344">
        <f t="shared" si="2286"/>
        <v>70</v>
      </c>
      <c r="AC573" s="344">
        <f t="shared" si="2287"/>
        <v>71</v>
      </c>
      <c r="AD573" s="344">
        <f t="shared" si="2288"/>
        <v>71</v>
      </c>
      <c r="AE573" s="344">
        <f t="shared" si="2289"/>
        <v>72</v>
      </c>
      <c r="AF573" s="344">
        <f t="shared" si="2290"/>
        <v>72</v>
      </c>
      <c r="AG573" s="344">
        <f t="shared" si="2291"/>
        <v>73</v>
      </c>
      <c r="AH573" s="344">
        <f t="shared" si="2292"/>
        <v>73</v>
      </c>
      <c r="AI573" s="344">
        <f t="shared" si="2293"/>
        <v>74</v>
      </c>
      <c r="AJ573" s="356">
        <v>3600</v>
      </c>
      <c r="AK573" s="356">
        <v>2800</v>
      </c>
      <c r="AL573" s="356">
        <v>2000</v>
      </c>
      <c r="AM573" s="356">
        <v>1200</v>
      </c>
      <c r="AN573" s="356">
        <v>400</v>
      </c>
      <c r="AO573" s="344" t="str">
        <f t="shared" si="2294"/>
        <v/>
      </c>
      <c r="AP573" s="344" t="str">
        <f t="shared" si="2295"/>
        <v/>
      </c>
      <c r="AQ573" s="344" t="str">
        <f t="shared" si="2296"/>
        <v/>
      </c>
      <c r="AR573" s="344" t="str">
        <f t="shared" si="2297"/>
        <v/>
      </c>
      <c r="AS573" s="344" t="str">
        <f t="shared" si="2298"/>
        <v/>
      </c>
      <c r="AT573" s="344" t="str">
        <f t="shared" si="2299"/>
        <v/>
      </c>
      <c r="AU573" s="344" t="str">
        <f t="shared" si="2300"/>
        <v/>
      </c>
      <c r="AV573" s="344" t="str">
        <f t="shared" si="2301"/>
        <v/>
      </c>
      <c r="AW573" s="344" t="str">
        <f t="shared" si="2302"/>
        <v/>
      </c>
      <c r="AX573" s="344" t="str">
        <f t="shared" si="2303"/>
        <v/>
      </c>
      <c r="AY573" s="356">
        <v>3600</v>
      </c>
      <c r="AZ573" s="356">
        <v>2800</v>
      </c>
      <c r="BA573" s="356">
        <v>2000</v>
      </c>
      <c r="BB573" s="356">
        <v>1200</v>
      </c>
      <c r="BC573" s="356">
        <v>400</v>
      </c>
      <c r="BD573" s="353" t="str">
        <f t="shared" ref="BD573:BH573" si="2352">IF(BD378="","",BD378+60)</f>
        <v/>
      </c>
      <c r="BE573" s="353" t="str">
        <f t="shared" si="2352"/>
        <v/>
      </c>
      <c r="BF573" s="353" t="str">
        <f t="shared" si="2352"/>
        <v/>
      </c>
      <c r="BG573" s="353" t="str">
        <f t="shared" si="2352"/>
        <v/>
      </c>
      <c r="BH573" s="353" t="str">
        <f t="shared" si="2352"/>
        <v/>
      </c>
      <c r="BI573" s="146" t="str">
        <f t="shared" si="2070"/>
        <v/>
      </c>
      <c r="BJ573" s="352" t="str">
        <f t="shared" si="2071"/>
        <v/>
      </c>
      <c r="BK573" s="146" t="str">
        <f t="shared" si="2072"/>
        <v/>
      </c>
      <c r="BL573" s="25">
        <f t="shared" si="2190"/>
        <v>6110512</v>
      </c>
      <c r="BM573" s="146">
        <f t="shared" ref="BM573" si="2353">BM560</f>
        <v>72</v>
      </c>
      <c r="BN573" s="146">
        <f t="shared" si="2262"/>
        <v>6</v>
      </c>
      <c r="BO573" s="146">
        <f t="shared" ref="BO573:BP573" si="2354">BO560</f>
        <v>5</v>
      </c>
      <c r="BP573" s="146">
        <f t="shared" si="2354"/>
        <v>12</v>
      </c>
      <c r="BQ573" s="146">
        <f>VLOOKUP(IF(A573=1,0,A573),宝石属性!$B$26:$D$41,2,0)</f>
        <v>10</v>
      </c>
      <c r="BR573" s="146">
        <f>VLOOKUP(IF(A573=1,0,A573),宝石属性!$B$26:$D$41,3,0)</f>
        <v>2</v>
      </c>
      <c r="BS573" s="146">
        <f t="shared" ref="BS573:BV573" si="2355">IF(BS560="","",BS560)</f>
        <v>1</v>
      </c>
      <c r="BT573" s="146">
        <f t="shared" si="2355"/>
        <v>6</v>
      </c>
      <c r="BU573" s="146">
        <f t="shared" si="2355"/>
        <v>9</v>
      </c>
      <c r="BV573" s="146" t="str">
        <f t="shared" si="2355"/>
        <v/>
      </c>
      <c r="BW573" s="357">
        <f t="shared" si="2198"/>
        <v>2015</v>
      </c>
      <c r="BX573" s="357" t="str">
        <f t="shared" si="2199"/>
        <v/>
      </c>
    </row>
    <row r="574" spans="1:76" s="353" customFormat="1">
      <c r="A574" s="120">
        <f t="shared" ref="A574:A626" si="2356">A561+10</f>
        <v>110</v>
      </c>
      <c r="B574" s="120" t="s">
        <v>1110</v>
      </c>
      <c r="C574" s="120" t="str">
        <f t="shared" si="2273"/>
        <v>鞋子</v>
      </c>
      <c r="D574" s="120" t="str">
        <f t="shared" si="2188"/>
        <v>110级蓝装鞋子</v>
      </c>
      <c r="E574" s="120">
        <f>VLOOKUP($C574,$C$3:$M$15,COLUMNS($C$3:H$15),0)</f>
        <v>160</v>
      </c>
      <c r="F574" s="120" t="str">
        <f>VLOOKUP($C574,$C$3:$M$15,COLUMNS($C$3:I$15),0)</f>
        <v>magicdef_value</v>
      </c>
      <c r="G574" s="120">
        <f>VLOOKUP($C574,$C$3:$M$15,COLUMNS($C$3:J$15),0)</f>
        <v>200</v>
      </c>
      <c r="H574" s="120" t="str">
        <f>VLOOKUP($C574,$C$3:$M$15,COLUMNS($C$3:K$15),0)</f>
        <v>speed_value</v>
      </c>
      <c r="I574" s="120" t="str">
        <f>VLOOKUP($C574,$C$3:$M$15,COLUMNS($C$3:L$15),0)</f>
        <v/>
      </c>
      <c r="J574" s="120" t="str">
        <f>VLOOKUP($C574,$C$3:$M$15,COLUMNS($C$3:M$15),0)</f>
        <v/>
      </c>
      <c r="K574" s="344">
        <f t="shared" si="2274"/>
        <v>100</v>
      </c>
      <c r="L574" s="344">
        <f t="shared" si="2275"/>
        <v>102</v>
      </c>
      <c r="M574" s="344">
        <f t="shared" si="2276"/>
        <v>102</v>
      </c>
      <c r="N574" s="344">
        <f t="shared" si="2277"/>
        <v>103</v>
      </c>
      <c r="O574" s="344">
        <f t="shared" si="2278"/>
        <v>103</v>
      </c>
      <c r="P574" s="344">
        <f t="shared" si="2279"/>
        <v>105</v>
      </c>
      <c r="Q574" s="344">
        <f t="shared" si="2280"/>
        <v>105</v>
      </c>
      <c r="R574" s="344">
        <f t="shared" si="2281"/>
        <v>107</v>
      </c>
      <c r="S574" s="344">
        <f t="shared" si="2282"/>
        <v>107</v>
      </c>
      <c r="T574" s="344">
        <f t="shared" si="2283"/>
        <v>108</v>
      </c>
      <c r="U574" s="356">
        <v>3600</v>
      </c>
      <c r="V574" s="356">
        <v>2800</v>
      </c>
      <c r="W574" s="356">
        <v>2000</v>
      </c>
      <c r="X574" s="356">
        <v>1200</v>
      </c>
      <c r="Y574" s="356">
        <v>400</v>
      </c>
      <c r="Z574" s="344">
        <f t="shared" si="2284"/>
        <v>86</v>
      </c>
      <c r="AA574" s="344">
        <f t="shared" si="2285"/>
        <v>89</v>
      </c>
      <c r="AB574" s="344">
        <f t="shared" si="2286"/>
        <v>89</v>
      </c>
      <c r="AC574" s="344">
        <f t="shared" si="2287"/>
        <v>92</v>
      </c>
      <c r="AD574" s="344">
        <f t="shared" si="2288"/>
        <v>92</v>
      </c>
      <c r="AE574" s="344">
        <f t="shared" si="2289"/>
        <v>94</v>
      </c>
      <c r="AF574" s="344">
        <f t="shared" si="2290"/>
        <v>94</v>
      </c>
      <c r="AG574" s="344">
        <f t="shared" si="2291"/>
        <v>97</v>
      </c>
      <c r="AH574" s="344">
        <f t="shared" si="2292"/>
        <v>97</v>
      </c>
      <c r="AI574" s="344">
        <f t="shared" si="2293"/>
        <v>100</v>
      </c>
      <c r="AJ574" s="356">
        <v>3600</v>
      </c>
      <c r="AK574" s="356">
        <v>2800</v>
      </c>
      <c r="AL574" s="356">
        <v>2000</v>
      </c>
      <c r="AM574" s="356">
        <v>1200</v>
      </c>
      <c r="AN574" s="356">
        <v>400</v>
      </c>
      <c r="AO574" s="344" t="str">
        <f t="shared" si="2294"/>
        <v/>
      </c>
      <c r="AP574" s="344" t="str">
        <f t="shared" si="2295"/>
        <v/>
      </c>
      <c r="AQ574" s="344" t="str">
        <f t="shared" si="2296"/>
        <v/>
      </c>
      <c r="AR574" s="344" t="str">
        <f t="shared" si="2297"/>
        <v/>
      </c>
      <c r="AS574" s="344" t="str">
        <f t="shared" si="2298"/>
        <v/>
      </c>
      <c r="AT574" s="344" t="str">
        <f t="shared" si="2299"/>
        <v/>
      </c>
      <c r="AU574" s="344" t="str">
        <f t="shared" si="2300"/>
        <v/>
      </c>
      <c r="AV574" s="344" t="str">
        <f t="shared" si="2301"/>
        <v/>
      </c>
      <c r="AW574" s="344" t="str">
        <f t="shared" si="2302"/>
        <v/>
      </c>
      <c r="AX574" s="344" t="str">
        <f t="shared" si="2303"/>
        <v/>
      </c>
      <c r="AY574" s="356">
        <v>3600</v>
      </c>
      <c r="AZ574" s="356">
        <v>2800</v>
      </c>
      <c r="BA574" s="356">
        <v>2000</v>
      </c>
      <c r="BB574" s="356">
        <v>1200</v>
      </c>
      <c r="BC574" s="356">
        <v>400</v>
      </c>
      <c r="BD574" s="353" t="str">
        <f t="shared" ref="BD574:BH574" si="2357">IF(BD379="","",BD379+60)</f>
        <v/>
      </c>
      <c r="BE574" s="353" t="str">
        <f t="shared" si="2357"/>
        <v/>
      </c>
      <c r="BF574" s="353" t="str">
        <f t="shared" si="2357"/>
        <v/>
      </c>
      <c r="BG574" s="353" t="str">
        <f t="shared" si="2357"/>
        <v/>
      </c>
      <c r="BH574" s="353" t="str">
        <f t="shared" si="2357"/>
        <v/>
      </c>
      <c r="BI574" s="146" t="str">
        <f t="shared" si="2070"/>
        <v/>
      </c>
      <c r="BJ574" s="352" t="str">
        <f t="shared" si="2071"/>
        <v/>
      </c>
      <c r="BK574" s="146" t="str">
        <f t="shared" si="2072"/>
        <v/>
      </c>
      <c r="BL574" s="25">
        <f t="shared" si="2190"/>
        <v>6110613</v>
      </c>
      <c r="BM574" s="146">
        <f t="shared" ref="BM574" si="2358">BM561</f>
        <v>88</v>
      </c>
      <c r="BN574" s="146">
        <f t="shared" si="2262"/>
        <v>6</v>
      </c>
      <c r="BO574" s="146">
        <f t="shared" ref="BO574:BP574" si="2359">BO561</f>
        <v>6</v>
      </c>
      <c r="BP574" s="146">
        <f t="shared" si="2359"/>
        <v>13</v>
      </c>
      <c r="BQ574" s="146">
        <f>VLOOKUP(IF(A574=1,0,A574),宝石属性!$B$26:$D$41,2,0)</f>
        <v>10</v>
      </c>
      <c r="BR574" s="146">
        <f>VLOOKUP(IF(A574=1,0,A574),宝石属性!$B$26:$D$41,3,0)</f>
        <v>2</v>
      </c>
      <c r="BS574" s="146">
        <f t="shared" ref="BS574:BV574" si="2360">IF(BS561="","",BS561)</f>
        <v>6</v>
      </c>
      <c r="BT574" s="146">
        <f t="shared" si="2360"/>
        <v>9</v>
      </c>
      <c r="BU574" s="146" t="str">
        <f t="shared" si="2360"/>
        <v/>
      </c>
      <c r="BV574" s="146" t="str">
        <f t="shared" si="2360"/>
        <v/>
      </c>
      <c r="BW574" s="357">
        <f t="shared" si="2198"/>
        <v>2018</v>
      </c>
      <c r="BX574" s="357" t="str">
        <f t="shared" si="2199"/>
        <v/>
      </c>
    </row>
    <row r="575" spans="1:76" s="353" customFormat="1">
      <c r="A575" s="120">
        <f t="shared" si="2356"/>
        <v>120</v>
      </c>
      <c r="B575" s="120" t="s">
        <v>1110</v>
      </c>
      <c r="C575" s="120" t="str">
        <f t="shared" si="2273"/>
        <v>剑</v>
      </c>
      <c r="D575" s="120" t="str">
        <f t="shared" si="2188"/>
        <v>120级蓝装剑</v>
      </c>
      <c r="E575" s="120">
        <f>VLOOKUP($C575,$C$3:$M$15,COLUMNS($C$3:H$15),0)</f>
        <v>130</v>
      </c>
      <c r="F575" s="120" t="str">
        <f>VLOOKUP($C575,$C$3:$M$15,COLUMNS($C$3:I$15),0)</f>
        <v>phyattack_value</v>
      </c>
      <c r="G575" s="120">
        <f>VLOOKUP($C575,$C$3:$M$15,COLUMNS($C$3:J$15),0)</f>
        <v>150</v>
      </c>
      <c r="H575" s="120" t="str">
        <f>VLOOKUP($C575,$C$3:$M$15,COLUMNS($C$3:K$15),0)</f>
        <v>magicattack_value</v>
      </c>
      <c r="I575" s="120">
        <f>VLOOKUP($C575,$C$3:$M$15,COLUMNS($C$3:L$15),0)</f>
        <v>170</v>
      </c>
      <c r="J575" s="120" t="str">
        <f>VLOOKUP($C575,$C$3:$M$15,COLUMNS($C$3:M$15),0)</f>
        <v>medical_value</v>
      </c>
      <c r="K575" s="344">
        <f t="shared" si="2274"/>
        <v>748</v>
      </c>
      <c r="L575" s="344">
        <f t="shared" si="2275"/>
        <v>760</v>
      </c>
      <c r="M575" s="344">
        <f t="shared" si="2276"/>
        <v>760</v>
      </c>
      <c r="N575" s="344">
        <f t="shared" si="2277"/>
        <v>771</v>
      </c>
      <c r="O575" s="344">
        <f t="shared" si="2278"/>
        <v>771</v>
      </c>
      <c r="P575" s="344">
        <f t="shared" si="2279"/>
        <v>783</v>
      </c>
      <c r="Q575" s="344">
        <f t="shared" si="2280"/>
        <v>783</v>
      </c>
      <c r="R575" s="344">
        <f t="shared" si="2281"/>
        <v>795</v>
      </c>
      <c r="S575" s="344">
        <f t="shared" si="2282"/>
        <v>795</v>
      </c>
      <c r="T575" s="344">
        <f t="shared" si="2283"/>
        <v>807</v>
      </c>
      <c r="U575" s="356">
        <v>3600</v>
      </c>
      <c r="V575" s="356">
        <v>2800</v>
      </c>
      <c r="W575" s="356">
        <v>2000</v>
      </c>
      <c r="X575" s="356">
        <v>1200</v>
      </c>
      <c r="Y575" s="356">
        <v>400</v>
      </c>
      <c r="Z575" s="344">
        <f t="shared" si="2284"/>
        <v>168</v>
      </c>
      <c r="AA575" s="344">
        <f t="shared" si="2285"/>
        <v>171</v>
      </c>
      <c r="AB575" s="344">
        <f t="shared" si="2286"/>
        <v>171</v>
      </c>
      <c r="AC575" s="344">
        <f t="shared" si="2287"/>
        <v>174</v>
      </c>
      <c r="AD575" s="344">
        <f t="shared" si="2288"/>
        <v>174</v>
      </c>
      <c r="AE575" s="344">
        <f t="shared" si="2289"/>
        <v>176</v>
      </c>
      <c r="AF575" s="344">
        <f t="shared" si="2290"/>
        <v>176</v>
      </c>
      <c r="AG575" s="344">
        <f t="shared" si="2291"/>
        <v>179</v>
      </c>
      <c r="AH575" s="344">
        <f t="shared" si="2292"/>
        <v>179</v>
      </c>
      <c r="AI575" s="344">
        <f t="shared" si="2293"/>
        <v>182</v>
      </c>
      <c r="AJ575" s="356">
        <v>3600</v>
      </c>
      <c r="AK575" s="356">
        <v>2800</v>
      </c>
      <c r="AL575" s="356">
        <v>2000</v>
      </c>
      <c r="AM575" s="356">
        <v>1200</v>
      </c>
      <c r="AN575" s="356">
        <v>400</v>
      </c>
      <c r="AO575" s="344">
        <f t="shared" si="2294"/>
        <v>216</v>
      </c>
      <c r="AP575" s="344">
        <f t="shared" si="2295"/>
        <v>223</v>
      </c>
      <c r="AQ575" s="344">
        <f t="shared" si="2296"/>
        <v>223</v>
      </c>
      <c r="AR575" s="344">
        <f t="shared" si="2297"/>
        <v>230</v>
      </c>
      <c r="AS575" s="344">
        <f t="shared" si="2298"/>
        <v>230</v>
      </c>
      <c r="AT575" s="344">
        <f t="shared" si="2299"/>
        <v>238</v>
      </c>
      <c r="AU575" s="344">
        <f t="shared" si="2300"/>
        <v>238</v>
      </c>
      <c r="AV575" s="344">
        <f t="shared" si="2301"/>
        <v>245</v>
      </c>
      <c r="AW575" s="344">
        <f t="shared" si="2302"/>
        <v>245</v>
      </c>
      <c r="AX575" s="344">
        <f t="shared" si="2303"/>
        <v>252</v>
      </c>
      <c r="AY575" s="356">
        <v>3600</v>
      </c>
      <c r="AZ575" s="356">
        <v>2800</v>
      </c>
      <c r="BA575" s="356">
        <v>2000</v>
      </c>
      <c r="BB575" s="356">
        <v>1200</v>
      </c>
      <c r="BC575" s="356">
        <v>400</v>
      </c>
      <c r="BD575" s="353">
        <f t="shared" ref="BD575:BH575" si="2361">IF(BD380="","",BD380+60)</f>
        <v>72</v>
      </c>
      <c r="BE575" s="353">
        <f t="shared" si="2361"/>
        <v>72</v>
      </c>
      <c r="BF575" s="353">
        <f t="shared" si="2361"/>
        <v>87</v>
      </c>
      <c r="BG575" s="353">
        <f t="shared" si="2361"/>
        <v>102</v>
      </c>
      <c r="BH575" s="353">
        <f t="shared" si="2361"/>
        <v>117</v>
      </c>
      <c r="BI575" s="146" t="str">
        <f t="shared" si="2070"/>
        <v>72;72</v>
      </c>
      <c r="BJ575" s="352">
        <f t="shared" si="2071"/>
        <v>87</v>
      </c>
      <c r="BK575" s="146" t="str">
        <f t="shared" si="2072"/>
        <v>102;117</v>
      </c>
      <c r="BL575" s="25">
        <f t="shared" si="2190"/>
        <v>6120101</v>
      </c>
      <c r="BM575" s="146">
        <f t="shared" ref="BM575" si="2362">BM562</f>
        <v>1288</v>
      </c>
      <c r="BN575" s="146">
        <f t="shared" si="2262"/>
        <v>6</v>
      </c>
      <c r="BO575" s="146">
        <f t="shared" ref="BO575:BP575" si="2363">BO562</f>
        <v>1</v>
      </c>
      <c r="BP575" s="146">
        <f t="shared" si="2363"/>
        <v>1</v>
      </c>
      <c r="BQ575" s="146">
        <f>VLOOKUP(IF(A575=1,0,A575),宝石属性!$B$26:$D$41,2,0)</f>
        <v>10</v>
      </c>
      <c r="BR575" s="146">
        <f>VLOOKUP(IF(A575=1,0,A575),宝石属性!$B$26:$D$41,3,0)</f>
        <v>2</v>
      </c>
      <c r="BS575" s="146">
        <f t="shared" ref="BS575:BV575" si="2364">IF(BS562="","",BS562)</f>
        <v>2</v>
      </c>
      <c r="BT575" s="146">
        <f t="shared" si="2364"/>
        <v>4</v>
      </c>
      <c r="BU575" s="146">
        <f t="shared" si="2364"/>
        <v>7</v>
      </c>
      <c r="BV575" s="146">
        <f t="shared" si="2364"/>
        <v>8</v>
      </c>
      <c r="BW575" s="357">
        <f t="shared" si="2198"/>
        <v>2003</v>
      </c>
      <c r="BX575" s="357" t="str">
        <f t="shared" si="2199"/>
        <v/>
      </c>
    </row>
    <row r="576" spans="1:76" s="353" customFormat="1">
      <c r="A576" s="120">
        <f t="shared" si="2356"/>
        <v>120</v>
      </c>
      <c r="B576" s="120" t="s">
        <v>1110</v>
      </c>
      <c r="C576" s="120" t="str">
        <f t="shared" si="2273"/>
        <v>锤</v>
      </c>
      <c r="D576" s="120" t="str">
        <f t="shared" si="2188"/>
        <v>120级蓝装锤</v>
      </c>
      <c r="E576" s="120">
        <f>VLOOKUP($C576,$C$3:$M$15,COLUMNS($C$3:H$15),0)</f>
        <v>130</v>
      </c>
      <c r="F576" s="120" t="str">
        <f>VLOOKUP($C576,$C$3:$M$15,COLUMNS($C$3:I$15),0)</f>
        <v>phyattack_value</v>
      </c>
      <c r="G576" s="120">
        <f>VLOOKUP($C576,$C$3:$M$15,COLUMNS($C$3:J$15),0)</f>
        <v>150</v>
      </c>
      <c r="H576" s="120" t="str">
        <f>VLOOKUP($C576,$C$3:$M$15,COLUMNS($C$3:K$15),0)</f>
        <v>magicattack_value</v>
      </c>
      <c r="I576" s="120">
        <f>VLOOKUP($C576,$C$3:$M$15,COLUMNS($C$3:L$15),0)</f>
        <v>170</v>
      </c>
      <c r="J576" s="120" t="str">
        <f>VLOOKUP($C576,$C$3:$M$15,COLUMNS($C$3:M$15),0)</f>
        <v>medical_value</v>
      </c>
      <c r="K576" s="344">
        <f t="shared" si="2274"/>
        <v>748</v>
      </c>
      <c r="L576" s="344">
        <f t="shared" si="2275"/>
        <v>760</v>
      </c>
      <c r="M576" s="344">
        <f t="shared" si="2276"/>
        <v>760</v>
      </c>
      <c r="N576" s="344">
        <f t="shared" si="2277"/>
        <v>771</v>
      </c>
      <c r="O576" s="344">
        <f t="shared" si="2278"/>
        <v>771</v>
      </c>
      <c r="P576" s="344">
        <f t="shared" si="2279"/>
        <v>783</v>
      </c>
      <c r="Q576" s="344">
        <f t="shared" si="2280"/>
        <v>783</v>
      </c>
      <c r="R576" s="344">
        <f t="shared" si="2281"/>
        <v>795</v>
      </c>
      <c r="S576" s="344">
        <f t="shared" si="2282"/>
        <v>795</v>
      </c>
      <c r="T576" s="344">
        <f t="shared" si="2283"/>
        <v>807</v>
      </c>
      <c r="U576" s="356">
        <v>3600</v>
      </c>
      <c r="V576" s="356">
        <v>2800</v>
      </c>
      <c r="W576" s="356">
        <v>2000</v>
      </c>
      <c r="X576" s="356">
        <v>1200</v>
      </c>
      <c r="Y576" s="356">
        <v>400</v>
      </c>
      <c r="Z576" s="344">
        <f t="shared" si="2284"/>
        <v>168</v>
      </c>
      <c r="AA576" s="344">
        <f t="shared" si="2285"/>
        <v>171</v>
      </c>
      <c r="AB576" s="344">
        <f t="shared" si="2286"/>
        <v>171</v>
      </c>
      <c r="AC576" s="344">
        <f t="shared" si="2287"/>
        <v>174</v>
      </c>
      <c r="AD576" s="344">
        <f t="shared" si="2288"/>
        <v>174</v>
      </c>
      <c r="AE576" s="344">
        <f t="shared" si="2289"/>
        <v>176</v>
      </c>
      <c r="AF576" s="344">
        <f t="shared" si="2290"/>
        <v>176</v>
      </c>
      <c r="AG576" s="344">
        <f t="shared" si="2291"/>
        <v>179</v>
      </c>
      <c r="AH576" s="344">
        <f t="shared" si="2292"/>
        <v>179</v>
      </c>
      <c r="AI576" s="344">
        <f t="shared" si="2293"/>
        <v>182</v>
      </c>
      <c r="AJ576" s="356">
        <v>3600</v>
      </c>
      <c r="AK576" s="356">
        <v>2800</v>
      </c>
      <c r="AL576" s="356">
        <v>2000</v>
      </c>
      <c r="AM576" s="356">
        <v>1200</v>
      </c>
      <c r="AN576" s="356">
        <v>400</v>
      </c>
      <c r="AO576" s="344">
        <f t="shared" si="2294"/>
        <v>216</v>
      </c>
      <c r="AP576" s="344">
        <f t="shared" si="2295"/>
        <v>223</v>
      </c>
      <c r="AQ576" s="344">
        <f t="shared" si="2296"/>
        <v>223</v>
      </c>
      <c r="AR576" s="344">
        <f t="shared" si="2297"/>
        <v>230</v>
      </c>
      <c r="AS576" s="344">
        <f t="shared" si="2298"/>
        <v>230</v>
      </c>
      <c r="AT576" s="344">
        <f t="shared" si="2299"/>
        <v>238</v>
      </c>
      <c r="AU576" s="344">
        <f t="shared" si="2300"/>
        <v>238</v>
      </c>
      <c r="AV576" s="344">
        <f t="shared" si="2301"/>
        <v>245</v>
      </c>
      <c r="AW576" s="344">
        <f t="shared" si="2302"/>
        <v>245</v>
      </c>
      <c r="AX576" s="344">
        <f t="shared" si="2303"/>
        <v>252</v>
      </c>
      <c r="AY576" s="356">
        <v>3600</v>
      </c>
      <c r="AZ576" s="356">
        <v>2800</v>
      </c>
      <c r="BA576" s="356">
        <v>2000</v>
      </c>
      <c r="BB576" s="356">
        <v>1200</v>
      </c>
      <c r="BC576" s="356">
        <v>400</v>
      </c>
      <c r="BD576" s="353">
        <f t="shared" ref="BD576:BH576" si="2365">IF(BD381="","",BD381+60)</f>
        <v>72</v>
      </c>
      <c r="BE576" s="353">
        <f t="shared" si="2365"/>
        <v>72</v>
      </c>
      <c r="BF576" s="353">
        <f t="shared" si="2365"/>
        <v>87</v>
      </c>
      <c r="BG576" s="353">
        <f t="shared" si="2365"/>
        <v>102</v>
      </c>
      <c r="BH576" s="353">
        <f t="shared" si="2365"/>
        <v>117</v>
      </c>
      <c r="BI576" s="146" t="str">
        <f t="shared" ref="BI576:BI639" si="2366">IF(BD576="","",BD576&amp;";"&amp;BE576)</f>
        <v>72;72</v>
      </c>
      <c r="BJ576" s="352">
        <f t="shared" ref="BJ576:BJ639" si="2367">IF(BD576="","",BF576)</f>
        <v>87</v>
      </c>
      <c r="BK576" s="146" t="str">
        <f t="shared" ref="BK576:BK639" si="2368">IF(BD576="","",BG576&amp;";"&amp;BH576)</f>
        <v>102;117</v>
      </c>
      <c r="BL576" s="25">
        <f t="shared" si="2190"/>
        <v>6120102</v>
      </c>
      <c r="BM576" s="146">
        <f t="shared" ref="BM576" si="2369">BM563</f>
        <v>4360</v>
      </c>
      <c r="BN576" s="146">
        <f t="shared" si="2262"/>
        <v>6</v>
      </c>
      <c r="BO576" s="146">
        <f t="shared" ref="BO576:BP576" si="2370">BO563</f>
        <v>1</v>
      </c>
      <c r="BP576" s="146">
        <f t="shared" si="2370"/>
        <v>2</v>
      </c>
      <c r="BQ576" s="146">
        <f>VLOOKUP(IF(A576=1,0,A576),宝石属性!$B$26:$D$41,2,0)</f>
        <v>10</v>
      </c>
      <c r="BR576" s="146">
        <f>VLOOKUP(IF(A576=1,0,A576),宝石属性!$B$26:$D$41,3,0)</f>
        <v>2</v>
      </c>
      <c r="BS576" s="146">
        <f t="shared" ref="BS576:BV576" si="2371">IF(BS563="","",BS563)</f>
        <v>2</v>
      </c>
      <c r="BT576" s="146">
        <f t="shared" si="2371"/>
        <v>4</v>
      </c>
      <c r="BU576" s="146">
        <f t="shared" si="2371"/>
        <v>7</v>
      </c>
      <c r="BV576" s="146">
        <f t="shared" si="2371"/>
        <v>8</v>
      </c>
      <c r="BW576" s="357">
        <f t="shared" si="2198"/>
        <v>2003</v>
      </c>
      <c r="BX576" s="357" t="str">
        <f t="shared" si="2199"/>
        <v/>
      </c>
    </row>
    <row r="577" spans="1:76" s="353" customFormat="1">
      <c r="A577" s="120">
        <f t="shared" si="2356"/>
        <v>120</v>
      </c>
      <c r="B577" s="120" t="s">
        <v>1110</v>
      </c>
      <c r="C577" s="120" t="str">
        <f t="shared" si="2273"/>
        <v>弓箭</v>
      </c>
      <c r="D577" s="120" t="str">
        <f t="shared" si="2188"/>
        <v>120级蓝装弓箭</v>
      </c>
      <c r="E577" s="120">
        <f>VLOOKUP($C577,$C$3:$M$15,COLUMNS($C$3:H$15),0)</f>
        <v>130</v>
      </c>
      <c r="F577" s="120" t="str">
        <f>VLOOKUP($C577,$C$3:$M$15,COLUMNS($C$3:I$15),0)</f>
        <v>phyattack_value</v>
      </c>
      <c r="G577" s="120">
        <f>VLOOKUP($C577,$C$3:$M$15,COLUMNS($C$3:J$15),0)</f>
        <v>150</v>
      </c>
      <c r="H577" s="120" t="str">
        <f>VLOOKUP($C577,$C$3:$M$15,COLUMNS($C$3:K$15),0)</f>
        <v>magicattack_value</v>
      </c>
      <c r="I577" s="120">
        <f>VLOOKUP($C577,$C$3:$M$15,COLUMNS($C$3:L$15),0)</f>
        <v>170</v>
      </c>
      <c r="J577" s="120" t="str">
        <f>VLOOKUP($C577,$C$3:$M$15,COLUMNS($C$3:M$15),0)</f>
        <v>medical_value</v>
      </c>
      <c r="K577" s="344">
        <f t="shared" si="2274"/>
        <v>748</v>
      </c>
      <c r="L577" s="344">
        <f t="shared" si="2275"/>
        <v>760</v>
      </c>
      <c r="M577" s="344">
        <f t="shared" si="2276"/>
        <v>760</v>
      </c>
      <c r="N577" s="344">
        <f t="shared" si="2277"/>
        <v>771</v>
      </c>
      <c r="O577" s="344">
        <f t="shared" si="2278"/>
        <v>771</v>
      </c>
      <c r="P577" s="344">
        <f t="shared" si="2279"/>
        <v>783</v>
      </c>
      <c r="Q577" s="344">
        <f t="shared" si="2280"/>
        <v>783</v>
      </c>
      <c r="R577" s="344">
        <f t="shared" si="2281"/>
        <v>795</v>
      </c>
      <c r="S577" s="344">
        <f t="shared" si="2282"/>
        <v>795</v>
      </c>
      <c r="T577" s="344">
        <f t="shared" si="2283"/>
        <v>807</v>
      </c>
      <c r="U577" s="356">
        <v>3600</v>
      </c>
      <c r="V577" s="356">
        <v>2800</v>
      </c>
      <c r="W577" s="356">
        <v>2000</v>
      </c>
      <c r="X577" s="356">
        <v>1200</v>
      </c>
      <c r="Y577" s="356">
        <v>400</v>
      </c>
      <c r="Z577" s="344">
        <f t="shared" si="2284"/>
        <v>168</v>
      </c>
      <c r="AA577" s="344">
        <f t="shared" si="2285"/>
        <v>171</v>
      </c>
      <c r="AB577" s="344">
        <f t="shared" si="2286"/>
        <v>171</v>
      </c>
      <c r="AC577" s="344">
        <f t="shared" si="2287"/>
        <v>174</v>
      </c>
      <c r="AD577" s="344">
        <f t="shared" si="2288"/>
        <v>174</v>
      </c>
      <c r="AE577" s="344">
        <f t="shared" si="2289"/>
        <v>176</v>
      </c>
      <c r="AF577" s="344">
        <f t="shared" si="2290"/>
        <v>176</v>
      </c>
      <c r="AG577" s="344">
        <f t="shared" si="2291"/>
        <v>179</v>
      </c>
      <c r="AH577" s="344">
        <f t="shared" si="2292"/>
        <v>179</v>
      </c>
      <c r="AI577" s="344">
        <f t="shared" si="2293"/>
        <v>182</v>
      </c>
      <c r="AJ577" s="356">
        <v>3600</v>
      </c>
      <c r="AK577" s="356">
        <v>2800</v>
      </c>
      <c r="AL577" s="356">
        <v>2000</v>
      </c>
      <c r="AM577" s="356">
        <v>1200</v>
      </c>
      <c r="AN577" s="356">
        <v>400</v>
      </c>
      <c r="AO577" s="344">
        <f t="shared" si="2294"/>
        <v>216</v>
      </c>
      <c r="AP577" s="344">
        <f t="shared" si="2295"/>
        <v>223</v>
      </c>
      <c r="AQ577" s="344">
        <f t="shared" si="2296"/>
        <v>223</v>
      </c>
      <c r="AR577" s="344">
        <f t="shared" si="2297"/>
        <v>230</v>
      </c>
      <c r="AS577" s="344">
        <f t="shared" si="2298"/>
        <v>230</v>
      </c>
      <c r="AT577" s="344">
        <f t="shared" si="2299"/>
        <v>238</v>
      </c>
      <c r="AU577" s="344">
        <f t="shared" si="2300"/>
        <v>238</v>
      </c>
      <c r="AV577" s="344">
        <f t="shared" si="2301"/>
        <v>245</v>
      </c>
      <c r="AW577" s="344">
        <f t="shared" si="2302"/>
        <v>245</v>
      </c>
      <c r="AX577" s="344">
        <f t="shared" si="2303"/>
        <v>252</v>
      </c>
      <c r="AY577" s="356">
        <v>3600</v>
      </c>
      <c r="AZ577" s="356">
        <v>2800</v>
      </c>
      <c r="BA577" s="356">
        <v>2000</v>
      </c>
      <c r="BB577" s="356">
        <v>1200</v>
      </c>
      <c r="BC577" s="356">
        <v>400</v>
      </c>
      <c r="BD577" s="353">
        <f t="shared" ref="BD577:BH577" si="2372">IF(BD382="","",BD382+60)</f>
        <v>72</v>
      </c>
      <c r="BE577" s="353">
        <f t="shared" si="2372"/>
        <v>72</v>
      </c>
      <c r="BF577" s="353">
        <f t="shared" si="2372"/>
        <v>87</v>
      </c>
      <c r="BG577" s="353">
        <f t="shared" si="2372"/>
        <v>102</v>
      </c>
      <c r="BH577" s="353">
        <f t="shared" si="2372"/>
        <v>117</v>
      </c>
      <c r="BI577" s="146" t="str">
        <f t="shared" si="2366"/>
        <v>72;72</v>
      </c>
      <c r="BJ577" s="352">
        <f t="shared" si="2367"/>
        <v>87</v>
      </c>
      <c r="BK577" s="146" t="str">
        <f t="shared" si="2368"/>
        <v>102;117</v>
      </c>
      <c r="BL577" s="25">
        <f t="shared" si="2190"/>
        <v>6120103</v>
      </c>
      <c r="BM577" s="146">
        <f t="shared" ref="BM577" si="2373">BM564</f>
        <v>1800</v>
      </c>
      <c r="BN577" s="146">
        <f t="shared" si="2262"/>
        <v>6</v>
      </c>
      <c r="BO577" s="146">
        <f t="shared" ref="BO577:BP577" si="2374">BO564</f>
        <v>1</v>
      </c>
      <c r="BP577" s="146">
        <f t="shared" si="2374"/>
        <v>3</v>
      </c>
      <c r="BQ577" s="146">
        <f>VLOOKUP(IF(A577=1,0,A577),宝石属性!$B$26:$D$41,2,0)</f>
        <v>10</v>
      </c>
      <c r="BR577" s="146">
        <f>VLOOKUP(IF(A577=1,0,A577),宝石属性!$B$26:$D$41,3,0)</f>
        <v>2</v>
      </c>
      <c r="BS577" s="146">
        <f t="shared" ref="BS577:BV577" si="2375">IF(BS564="","",BS564)</f>
        <v>2</v>
      </c>
      <c r="BT577" s="146">
        <f t="shared" si="2375"/>
        <v>4</v>
      </c>
      <c r="BU577" s="146">
        <f t="shared" si="2375"/>
        <v>7</v>
      </c>
      <c r="BV577" s="146">
        <f t="shared" si="2375"/>
        <v>8</v>
      </c>
      <c r="BW577" s="357">
        <f t="shared" si="2198"/>
        <v>2003</v>
      </c>
      <c r="BX577" s="357" t="str">
        <f t="shared" si="2199"/>
        <v/>
      </c>
    </row>
    <row r="578" spans="1:76" s="353" customFormat="1">
      <c r="A578" s="120">
        <f t="shared" si="2356"/>
        <v>120</v>
      </c>
      <c r="B578" s="120" t="s">
        <v>1110</v>
      </c>
      <c r="C578" s="120" t="str">
        <f t="shared" si="2273"/>
        <v>爪</v>
      </c>
      <c r="D578" s="120" t="str">
        <f t="shared" si="2188"/>
        <v>120级蓝装爪</v>
      </c>
      <c r="E578" s="120">
        <f>VLOOKUP($C578,$C$3:$M$15,COLUMNS($C$3:H$15),0)</f>
        <v>130</v>
      </c>
      <c r="F578" s="120" t="str">
        <f>VLOOKUP($C578,$C$3:$M$15,COLUMNS($C$3:I$15),0)</f>
        <v>phyattack_value</v>
      </c>
      <c r="G578" s="120">
        <f>VLOOKUP($C578,$C$3:$M$15,COLUMNS($C$3:J$15),0)</f>
        <v>150</v>
      </c>
      <c r="H578" s="120" t="str">
        <f>VLOOKUP($C578,$C$3:$M$15,COLUMNS($C$3:K$15),0)</f>
        <v>magicattack_value</v>
      </c>
      <c r="I578" s="120">
        <f>VLOOKUP($C578,$C$3:$M$15,COLUMNS($C$3:L$15),0)</f>
        <v>170</v>
      </c>
      <c r="J578" s="120" t="str">
        <f>VLOOKUP($C578,$C$3:$M$15,COLUMNS($C$3:M$15),0)</f>
        <v>medical_value</v>
      </c>
      <c r="K578" s="344">
        <f t="shared" si="2274"/>
        <v>748</v>
      </c>
      <c r="L578" s="344">
        <f t="shared" si="2275"/>
        <v>760</v>
      </c>
      <c r="M578" s="344">
        <f t="shared" si="2276"/>
        <v>760</v>
      </c>
      <c r="N578" s="344">
        <f t="shared" si="2277"/>
        <v>771</v>
      </c>
      <c r="O578" s="344">
        <f t="shared" si="2278"/>
        <v>771</v>
      </c>
      <c r="P578" s="344">
        <f t="shared" si="2279"/>
        <v>783</v>
      </c>
      <c r="Q578" s="344">
        <f t="shared" si="2280"/>
        <v>783</v>
      </c>
      <c r="R578" s="344">
        <f t="shared" si="2281"/>
        <v>795</v>
      </c>
      <c r="S578" s="344">
        <f t="shared" si="2282"/>
        <v>795</v>
      </c>
      <c r="T578" s="344">
        <f t="shared" si="2283"/>
        <v>807</v>
      </c>
      <c r="U578" s="356">
        <v>3600</v>
      </c>
      <c r="V578" s="356">
        <v>2800</v>
      </c>
      <c r="W578" s="356">
        <v>2000</v>
      </c>
      <c r="X578" s="356">
        <v>1200</v>
      </c>
      <c r="Y578" s="356">
        <v>400</v>
      </c>
      <c r="Z578" s="344">
        <f t="shared" si="2284"/>
        <v>168</v>
      </c>
      <c r="AA578" s="344">
        <f t="shared" si="2285"/>
        <v>171</v>
      </c>
      <c r="AB578" s="344">
        <f t="shared" si="2286"/>
        <v>171</v>
      </c>
      <c r="AC578" s="344">
        <f t="shared" si="2287"/>
        <v>174</v>
      </c>
      <c r="AD578" s="344">
        <f t="shared" si="2288"/>
        <v>174</v>
      </c>
      <c r="AE578" s="344">
        <f t="shared" si="2289"/>
        <v>176</v>
      </c>
      <c r="AF578" s="344">
        <f t="shared" si="2290"/>
        <v>176</v>
      </c>
      <c r="AG578" s="344">
        <f t="shared" si="2291"/>
        <v>179</v>
      </c>
      <c r="AH578" s="344">
        <f t="shared" si="2292"/>
        <v>179</v>
      </c>
      <c r="AI578" s="344">
        <f t="shared" si="2293"/>
        <v>182</v>
      </c>
      <c r="AJ578" s="356">
        <v>3600</v>
      </c>
      <c r="AK578" s="356">
        <v>2800</v>
      </c>
      <c r="AL578" s="356">
        <v>2000</v>
      </c>
      <c r="AM578" s="356">
        <v>1200</v>
      </c>
      <c r="AN578" s="356">
        <v>400</v>
      </c>
      <c r="AO578" s="344">
        <f t="shared" si="2294"/>
        <v>216</v>
      </c>
      <c r="AP578" s="344">
        <f t="shared" si="2295"/>
        <v>223</v>
      </c>
      <c r="AQ578" s="344">
        <f t="shared" si="2296"/>
        <v>223</v>
      </c>
      <c r="AR578" s="344">
        <f t="shared" si="2297"/>
        <v>230</v>
      </c>
      <c r="AS578" s="344">
        <f t="shared" si="2298"/>
        <v>230</v>
      </c>
      <c r="AT578" s="344">
        <f t="shared" si="2299"/>
        <v>238</v>
      </c>
      <c r="AU578" s="344">
        <f t="shared" si="2300"/>
        <v>238</v>
      </c>
      <c r="AV578" s="344">
        <f t="shared" si="2301"/>
        <v>245</v>
      </c>
      <c r="AW578" s="344">
        <f t="shared" si="2302"/>
        <v>245</v>
      </c>
      <c r="AX578" s="344">
        <f t="shared" si="2303"/>
        <v>252</v>
      </c>
      <c r="AY578" s="356">
        <v>3600</v>
      </c>
      <c r="AZ578" s="356">
        <v>2800</v>
      </c>
      <c r="BA578" s="356">
        <v>2000</v>
      </c>
      <c r="BB578" s="356">
        <v>1200</v>
      </c>
      <c r="BC578" s="356">
        <v>400</v>
      </c>
      <c r="BD578" s="353">
        <f t="shared" ref="BD578:BH578" si="2376">IF(BD383="","",BD383+60)</f>
        <v>72</v>
      </c>
      <c r="BE578" s="353">
        <f t="shared" si="2376"/>
        <v>72</v>
      </c>
      <c r="BF578" s="353">
        <f t="shared" si="2376"/>
        <v>87</v>
      </c>
      <c r="BG578" s="353">
        <f t="shared" si="2376"/>
        <v>102</v>
      </c>
      <c r="BH578" s="353">
        <f t="shared" si="2376"/>
        <v>117</v>
      </c>
      <c r="BI578" s="146" t="str">
        <f t="shared" si="2366"/>
        <v>72;72</v>
      </c>
      <c r="BJ578" s="352">
        <f t="shared" si="2367"/>
        <v>87</v>
      </c>
      <c r="BK578" s="146" t="str">
        <f t="shared" si="2368"/>
        <v>102;117</v>
      </c>
      <c r="BL578" s="25">
        <f t="shared" si="2190"/>
        <v>6120104</v>
      </c>
      <c r="BM578" s="146">
        <f t="shared" ref="BM578" si="2377">BM565</f>
        <v>3080</v>
      </c>
      <c r="BN578" s="146">
        <f t="shared" si="2262"/>
        <v>6</v>
      </c>
      <c r="BO578" s="146">
        <f t="shared" ref="BO578:BP578" si="2378">BO565</f>
        <v>1</v>
      </c>
      <c r="BP578" s="146">
        <f t="shared" si="2378"/>
        <v>4</v>
      </c>
      <c r="BQ578" s="146">
        <f>VLOOKUP(IF(A578=1,0,A578),宝石属性!$B$26:$D$41,2,0)</f>
        <v>10</v>
      </c>
      <c r="BR578" s="146">
        <f>VLOOKUP(IF(A578=1,0,A578),宝石属性!$B$26:$D$41,3,0)</f>
        <v>2</v>
      </c>
      <c r="BS578" s="146">
        <f t="shared" ref="BS578:BV578" si="2379">IF(BS565="","",BS565)</f>
        <v>2</v>
      </c>
      <c r="BT578" s="146">
        <f t="shared" si="2379"/>
        <v>4</v>
      </c>
      <c r="BU578" s="146">
        <f t="shared" si="2379"/>
        <v>7</v>
      </c>
      <c r="BV578" s="146">
        <f t="shared" si="2379"/>
        <v>8</v>
      </c>
      <c r="BW578" s="357">
        <f t="shared" si="2198"/>
        <v>2003</v>
      </c>
      <c r="BX578" s="357" t="str">
        <f t="shared" si="2199"/>
        <v/>
      </c>
    </row>
    <row r="579" spans="1:76" s="353" customFormat="1">
      <c r="A579" s="120">
        <f t="shared" si="2356"/>
        <v>120</v>
      </c>
      <c r="B579" s="120" t="s">
        <v>1110</v>
      </c>
      <c r="C579" s="120" t="str">
        <f t="shared" si="2273"/>
        <v>魔棒</v>
      </c>
      <c r="D579" s="120" t="str">
        <f t="shared" si="2188"/>
        <v>120级蓝装魔棒</v>
      </c>
      <c r="E579" s="120">
        <f>VLOOKUP($C579,$C$3:$M$15,COLUMNS($C$3:H$15),0)</f>
        <v>130</v>
      </c>
      <c r="F579" s="120" t="str">
        <f>VLOOKUP($C579,$C$3:$M$15,COLUMNS($C$3:I$15),0)</f>
        <v>phyattack_value</v>
      </c>
      <c r="G579" s="120">
        <f>VLOOKUP($C579,$C$3:$M$15,COLUMNS($C$3:J$15),0)</f>
        <v>150</v>
      </c>
      <c r="H579" s="120" t="str">
        <f>VLOOKUP($C579,$C$3:$M$15,COLUMNS($C$3:K$15),0)</f>
        <v>magicattack_value</v>
      </c>
      <c r="I579" s="120">
        <f>VLOOKUP($C579,$C$3:$M$15,COLUMNS($C$3:L$15),0)</f>
        <v>170</v>
      </c>
      <c r="J579" s="120" t="str">
        <f>VLOOKUP($C579,$C$3:$M$15,COLUMNS($C$3:M$15),0)</f>
        <v>medical_value</v>
      </c>
      <c r="K579" s="344">
        <f t="shared" si="2274"/>
        <v>748</v>
      </c>
      <c r="L579" s="344">
        <f t="shared" si="2275"/>
        <v>760</v>
      </c>
      <c r="M579" s="344">
        <f t="shared" si="2276"/>
        <v>760</v>
      </c>
      <c r="N579" s="344">
        <f t="shared" si="2277"/>
        <v>771</v>
      </c>
      <c r="O579" s="344">
        <f t="shared" si="2278"/>
        <v>771</v>
      </c>
      <c r="P579" s="344">
        <f t="shared" si="2279"/>
        <v>783</v>
      </c>
      <c r="Q579" s="344">
        <f t="shared" si="2280"/>
        <v>783</v>
      </c>
      <c r="R579" s="344">
        <f t="shared" si="2281"/>
        <v>795</v>
      </c>
      <c r="S579" s="344">
        <f t="shared" si="2282"/>
        <v>795</v>
      </c>
      <c r="T579" s="344">
        <f t="shared" si="2283"/>
        <v>807</v>
      </c>
      <c r="U579" s="356">
        <v>3600</v>
      </c>
      <c r="V579" s="356">
        <v>2800</v>
      </c>
      <c r="W579" s="356">
        <v>2000</v>
      </c>
      <c r="X579" s="356">
        <v>1200</v>
      </c>
      <c r="Y579" s="356">
        <v>400</v>
      </c>
      <c r="Z579" s="344">
        <f t="shared" si="2284"/>
        <v>168</v>
      </c>
      <c r="AA579" s="344">
        <f t="shared" si="2285"/>
        <v>171</v>
      </c>
      <c r="AB579" s="344">
        <f t="shared" si="2286"/>
        <v>171</v>
      </c>
      <c r="AC579" s="344">
        <f t="shared" si="2287"/>
        <v>174</v>
      </c>
      <c r="AD579" s="344">
        <f t="shared" si="2288"/>
        <v>174</v>
      </c>
      <c r="AE579" s="344">
        <f t="shared" si="2289"/>
        <v>176</v>
      </c>
      <c r="AF579" s="344">
        <f t="shared" si="2290"/>
        <v>176</v>
      </c>
      <c r="AG579" s="344">
        <f t="shared" si="2291"/>
        <v>179</v>
      </c>
      <c r="AH579" s="344">
        <f t="shared" si="2292"/>
        <v>179</v>
      </c>
      <c r="AI579" s="344">
        <f t="shared" si="2293"/>
        <v>182</v>
      </c>
      <c r="AJ579" s="356">
        <v>3600</v>
      </c>
      <c r="AK579" s="356">
        <v>2800</v>
      </c>
      <c r="AL579" s="356">
        <v>2000</v>
      </c>
      <c r="AM579" s="356">
        <v>1200</v>
      </c>
      <c r="AN579" s="356">
        <v>400</v>
      </c>
      <c r="AO579" s="344">
        <f t="shared" si="2294"/>
        <v>216</v>
      </c>
      <c r="AP579" s="344">
        <f t="shared" si="2295"/>
        <v>223</v>
      </c>
      <c r="AQ579" s="344">
        <f t="shared" si="2296"/>
        <v>223</v>
      </c>
      <c r="AR579" s="344">
        <f t="shared" si="2297"/>
        <v>230</v>
      </c>
      <c r="AS579" s="344">
        <f t="shared" si="2298"/>
        <v>230</v>
      </c>
      <c r="AT579" s="344">
        <f t="shared" si="2299"/>
        <v>238</v>
      </c>
      <c r="AU579" s="344">
        <f t="shared" si="2300"/>
        <v>238</v>
      </c>
      <c r="AV579" s="344">
        <f t="shared" si="2301"/>
        <v>245</v>
      </c>
      <c r="AW579" s="344">
        <f t="shared" si="2302"/>
        <v>245</v>
      </c>
      <c r="AX579" s="344">
        <f t="shared" si="2303"/>
        <v>252</v>
      </c>
      <c r="AY579" s="356">
        <v>3600</v>
      </c>
      <c r="AZ579" s="356">
        <v>2800</v>
      </c>
      <c r="BA579" s="356">
        <v>2000</v>
      </c>
      <c r="BB579" s="356">
        <v>1200</v>
      </c>
      <c r="BC579" s="356">
        <v>400</v>
      </c>
      <c r="BD579" s="353">
        <f t="shared" ref="BD579:BH579" si="2380">IF(BD384="","",BD384+60)</f>
        <v>72</v>
      </c>
      <c r="BE579" s="353">
        <f t="shared" si="2380"/>
        <v>72</v>
      </c>
      <c r="BF579" s="353">
        <f t="shared" si="2380"/>
        <v>87</v>
      </c>
      <c r="BG579" s="353">
        <f t="shared" si="2380"/>
        <v>102</v>
      </c>
      <c r="BH579" s="353">
        <f t="shared" si="2380"/>
        <v>117</v>
      </c>
      <c r="BI579" s="146" t="str">
        <f t="shared" si="2366"/>
        <v>72;72</v>
      </c>
      <c r="BJ579" s="352">
        <f t="shared" si="2367"/>
        <v>87</v>
      </c>
      <c r="BK579" s="146" t="str">
        <f t="shared" si="2368"/>
        <v>102;117</v>
      </c>
      <c r="BL579" s="25">
        <f t="shared" si="2190"/>
        <v>6120105</v>
      </c>
      <c r="BM579" s="146">
        <f t="shared" ref="BM579" si="2381">BM566</f>
        <v>2824</v>
      </c>
      <c r="BN579" s="146">
        <f t="shared" si="2262"/>
        <v>6</v>
      </c>
      <c r="BO579" s="146">
        <f t="shared" ref="BO579:BP579" si="2382">BO566</f>
        <v>1</v>
      </c>
      <c r="BP579" s="146">
        <f t="shared" si="2382"/>
        <v>5</v>
      </c>
      <c r="BQ579" s="146">
        <f>VLOOKUP(IF(A579=1,0,A579),宝石属性!$B$26:$D$41,2,0)</f>
        <v>10</v>
      </c>
      <c r="BR579" s="146">
        <f>VLOOKUP(IF(A579=1,0,A579),宝石属性!$B$26:$D$41,3,0)</f>
        <v>2</v>
      </c>
      <c r="BS579" s="146">
        <f t="shared" ref="BS579:BV579" si="2383">IF(BS566="","",BS566)</f>
        <v>2</v>
      </c>
      <c r="BT579" s="146">
        <f t="shared" si="2383"/>
        <v>4</v>
      </c>
      <c r="BU579" s="146">
        <f t="shared" si="2383"/>
        <v>7</v>
      </c>
      <c r="BV579" s="146">
        <f t="shared" si="2383"/>
        <v>8</v>
      </c>
      <c r="BW579" s="357">
        <f t="shared" si="2198"/>
        <v>2003</v>
      </c>
      <c r="BX579" s="357" t="str">
        <f t="shared" si="2199"/>
        <v/>
      </c>
    </row>
    <row r="580" spans="1:76" s="353" customFormat="1">
      <c r="A580" s="120">
        <f t="shared" si="2356"/>
        <v>120</v>
      </c>
      <c r="B580" s="120" t="s">
        <v>1110</v>
      </c>
      <c r="C580" s="120" t="str">
        <f t="shared" si="2273"/>
        <v>法杖</v>
      </c>
      <c r="D580" s="120" t="str">
        <f t="shared" si="2188"/>
        <v>120级蓝装法杖</v>
      </c>
      <c r="E580" s="120">
        <f>VLOOKUP($C580,$C$3:$M$15,COLUMNS($C$3:H$15),0)</f>
        <v>130</v>
      </c>
      <c r="F580" s="120" t="str">
        <f>VLOOKUP($C580,$C$3:$M$15,COLUMNS($C$3:I$15),0)</f>
        <v>phyattack_value</v>
      </c>
      <c r="G580" s="120">
        <f>VLOOKUP($C580,$C$3:$M$15,COLUMNS($C$3:J$15),0)</f>
        <v>150</v>
      </c>
      <c r="H580" s="120" t="str">
        <f>VLOOKUP($C580,$C$3:$M$15,COLUMNS($C$3:K$15),0)</f>
        <v>magicattack_value</v>
      </c>
      <c r="I580" s="120">
        <f>VLOOKUP($C580,$C$3:$M$15,COLUMNS($C$3:L$15),0)</f>
        <v>170</v>
      </c>
      <c r="J580" s="120" t="str">
        <f>VLOOKUP($C580,$C$3:$M$15,COLUMNS($C$3:M$15),0)</f>
        <v>medical_value</v>
      </c>
      <c r="K580" s="344">
        <f t="shared" si="2274"/>
        <v>748</v>
      </c>
      <c r="L580" s="344">
        <f t="shared" si="2275"/>
        <v>760</v>
      </c>
      <c r="M580" s="344">
        <f t="shared" si="2276"/>
        <v>760</v>
      </c>
      <c r="N580" s="344">
        <f t="shared" si="2277"/>
        <v>771</v>
      </c>
      <c r="O580" s="344">
        <f t="shared" si="2278"/>
        <v>771</v>
      </c>
      <c r="P580" s="344">
        <f t="shared" si="2279"/>
        <v>783</v>
      </c>
      <c r="Q580" s="344">
        <f t="shared" si="2280"/>
        <v>783</v>
      </c>
      <c r="R580" s="344">
        <f t="shared" si="2281"/>
        <v>795</v>
      </c>
      <c r="S580" s="344">
        <f t="shared" si="2282"/>
        <v>795</v>
      </c>
      <c r="T580" s="344">
        <f t="shared" si="2283"/>
        <v>807</v>
      </c>
      <c r="U580" s="356">
        <v>3600</v>
      </c>
      <c r="V580" s="356">
        <v>2800</v>
      </c>
      <c r="W580" s="356">
        <v>2000</v>
      </c>
      <c r="X580" s="356">
        <v>1200</v>
      </c>
      <c r="Y580" s="356">
        <v>400</v>
      </c>
      <c r="Z580" s="344">
        <f t="shared" si="2284"/>
        <v>168</v>
      </c>
      <c r="AA580" s="344">
        <f t="shared" si="2285"/>
        <v>171</v>
      </c>
      <c r="AB580" s="344">
        <f t="shared" si="2286"/>
        <v>171</v>
      </c>
      <c r="AC580" s="344">
        <f t="shared" si="2287"/>
        <v>174</v>
      </c>
      <c r="AD580" s="344">
        <f t="shared" si="2288"/>
        <v>174</v>
      </c>
      <c r="AE580" s="344">
        <f t="shared" si="2289"/>
        <v>176</v>
      </c>
      <c r="AF580" s="344">
        <f t="shared" si="2290"/>
        <v>176</v>
      </c>
      <c r="AG580" s="344">
        <f t="shared" si="2291"/>
        <v>179</v>
      </c>
      <c r="AH580" s="344">
        <f t="shared" si="2292"/>
        <v>179</v>
      </c>
      <c r="AI580" s="344">
        <f t="shared" si="2293"/>
        <v>182</v>
      </c>
      <c r="AJ580" s="356">
        <v>3600</v>
      </c>
      <c r="AK580" s="356">
        <v>2800</v>
      </c>
      <c r="AL580" s="356">
        <v>2000</v>
      </c>
      <c r="AM580" s="356">
        <v>1200</v>
      </c>
      <c r="AN580" s="356">
        <v>400</v>
      </c>
      <c r="AO580" s="344">
        <f t="shared" si="2294"/>
        <v>216</v>
      </c>
      <c r="AP580" s="344">
        <f t="shared" si="2295"/>
        <v>223</v>
      </c>
      <c r="AQ580" s="344">
        <f t="shared" si="2296"/>
        <v>223</v>
      </c>
      <c r="AR580" s="344">
        <f t="shared" si="2297"/>
        <v>230</v>
      </c>
      <c r="AS580" s="344">
        <f t="shared" si="2298"/>
        <v>230</v>
      </c>
      <c r="AT580" s="344">
        <f t="shared" si="2299"/>
        <v>238</v>
      </c>
      <c r="AU580" s="344">
        <f t="shared" si="2300"/>
        <v>238</v>
      </c>
      <c r="AV580" s="344">
        <f t="shared" si="2301"/>
        <v>245</v>
      </c>
      <c r="AW580" s="344">
        <f t="shared" si="2302"/>
        <v>245</v>
      </c>
      <c r="AX580" s="344">
        <f t="shared" si="2303"/>
        <v>252</v>
      </c>
      <c r="AY580" s="356">
        <v>3600</v>
      </c>
      <c r="AZ580" s="356">
        <v>2800</v>
      </c>
      <c r="BA580" s="356">
        <v>2000</v>
      </c>
      <c r="BB580" s="356">
        <v>1200</v>
      </c>
      <c r="BC580" s="356">
        <v>400</v>
      </c>
      <c r="BD580" s="353">
        <f t="shared" ref="BD580:BH580" si="2384">IF(BD385="","",BD385+60)</f>
        <v>72</v>
      </c>
      <c r="BE580" s="353">
        <f t="shared" si="2384"/>
        <v>72</v>
      </c>
      <c r="BF580" s="353">
        <f t="shared" si="2384"/>
        <v>87</v>
      </c>
      <c r="BG580" s="353">
        <f t="shared" si="2384"/>
        <v>102</v>
      </c>
      <c r="BH580" s="353">
        <f t="shared" si="2384"/>
        <v>117</v>
      </c>
      <c r="BI580" s="146" t="str">
        <f t="shared" si="2366"/>
        <v>72;72</v>
      </c>
      <c r="BJ580" s="352">
        <f t="shared" si="2367"/>
        <v>87</v>
      </c>
      <c r="BK580" s="146" t="str">
        <f t="shared" si="2368"/>
        <v>102;117</v>
      </c>
      <c r="BL580" s="25">
        <f t="shared" si="2190"/>
        <v>6120106</v>
      </c>
      <c r="BM580" s="146">
        <f t="shared" ref="BM580" si="2385">BM567</f>
        <v>4104</v>
      </c>
      <c r="BN580" s="146">
        <f t="shared" si="2262"/>
        <v>6</v>
      </c>
      <c r="BO580" s="146">
        <f t="shared" ref="BO580:BP580" si="2386">BO567</f>
        <v>1</v>
      </c>
      <c r="BP580" s="146">
        <f t="shared" si="2386"/>
        <v>6</v>
      </c>
      <c r="BQ580" s="146">
        <f>VLOOKUP(IF(A580=1,0,A580),宝石属性!$B$26:$D$41,2,0)</f>
        <v>10</v>
      </c>
      <c r="BR580" s="146">
        <f>VLOOKUP(IF(A580=1,0,A580),宝石属性!$B$26:$D$41,3,0)</f>
        <v>2</v>
      </c>
      <c r="BS580" s="146">
        <f t="shared" ref="BS580:BV580" si="2387">IF(BS567="","",BS567)</f>
        <v>2</v>
      </c>
      <c r="BT580" s="146">
        <f t="shared" si="2387"/>
        <v>4</v>
      </c>
      <c r="BU580" s="146">
        <f t="shared" si="2387"/>
        <v>7</v>
      </c>
      <c r="BV580" s="146">
        <f t="shared" si="2387"/>
        <v>8</v>
      </c>
      <c r="BW580" s="357">
        <f t="shared" si="2198"/>
        <v>2003</v>
      </c>
      <c r="BX580" s="357" t="str">
        <f t="shared" si="2199"/>
        <v/>
      </c>
    </row>
    <row r="581" spans="1:76" s="353" customFormat="1">
      <c r="A581" s="120">
        <f t="shared" si="2356"/>
        <v>120</v>
      </c>
      <c r="B581" s="120" t="s">
        <v>1110</v>
      </c>
      <c r="C581" s="120" t="str">
        <f t="shared" si="2273"/>
        <v>男衣</v>
      </c>
      <c r="D581" s="120" t="str">
        <f t="shared" si="2188"/>
        <v>120级蓝装男衣</v>
      </c>
      <c r="E581" s="120">
        <f>VLOOKUP($C581,$C$3:$M$15,COLUMNS($C$3:H$15),0)</f>
        <v>60</v>
      </c>
      <c r="F581" s="120" t="str">
        <f>VLOOKUP($C581,$C$3:$M$15,COLUMNS($C$3:I$15),0)</f>
        <v>maxhp_value</v>
      </c>
      <c r="G581" s="120">
        <f>VLOOKUP($C581,$C$3:$M$15,COLUMNS($C$3:J$15),0)</f>
        <v>140</v>
      </c>
      <c r="H581" s="120" t="str">
        <f>VLOOKUP($C581,$C$3:$M$15,COLUMNS($C$3:K$15),0)</f>
        <v>defend_value</v>
      </c>
      <c r="I581" s="120" t="str">
        <f>VLOOKUP($C581,$C$3:$M$15,COLUMNS($C$3:L$15),0)</f>
        <v/>
      </c>
      <c r="J581" s="120" t="str">
        <f>VLOOKUP($C581,$C$3:$M$15,COLUMNS($C$3:M$15),0)</f>
        <v/>
      </c>
      <c r="K581" s="344">
        <f t="shared" si="2274"/>
        <v>598</v>
      </c>
      <c r="L581" s="344">
        <f t="shared" si="2275"/>
        <v>608</v>
      </c>
      <c r="M581" s="344">
        <f t="shared" si="2276"/>
        <v>608</v>
      </c>
      <c r="N581" s="344">
        <f t="shared" si="2277"/>
        <v>617</v>
      </c>
      <c r="O581" s="344">
        <f t="shared" si="2278"/>
        <v>617</v>
      </c>
      <c r="P581" s="344">
        <f t="shared" si="2279"/>
        <v>627</v>
      </c>
      <c r="Q581" s="344">
        <f t="shared" si="2280"/>
        <v>627</v>
      </c>
      <c r="R581" s="344">
        <f t="shared" si="2281"/>
        <v>636</v>
      </c>
      <c r="S581" s="344">
        <f t="shared" si="2282"/>
        <v>636</v>
      </c>
      <c r="T581" s="344">
        <f t="shared" si="2283"/>
        <v>646</v>
      </c>
      <c r="U581" s="356">
        <v>3600</v>
      </c>
      <c r="V581" s="356">
        <v>2800</v>
      </c>
      <c r="W581" s="356">
        <v>2000</v>
      </c>
      <c r="X581" s="356">
        <v>1200</v>
      </c>
      <c r="Y581" s="356">
        <v>400</v>
      </c>
      <c r="Z581" s="344">
        <f t="shared" si="2284"/>
        <v>187</v>
      </c>
      <c r="AA581" s="344">
        <f t="shared" si="2285"/>
        <v>190</v>
      </c>
      <c r="AB581" s="344">
        <f t="shared" si="2286"/>
        <v>190</v>
      </c>
      <c r="AC581" s="344">
        <f t="shared" si="2287"/>
        <v>193</v>
      </c>
      <c r="AD581" s="344">
        <f t="shared" si="2288"/>
        <v>193</v>
      </c>
      <c r="AE581" s="344">
        <f t="shared" si="2289"/>
        <v>196</v>
      </c>
      <c r="AF581" s="344">
        <f t="shared" si="2290"/>
        <v>196</v>
      </c>
      <c r="AG581" s="344">
        <f t="shared" si="2291"/>
        <v>199</v>
      </c>
      <c r="AH581" s="344">
        <f t="shared" si="2292"/>
        <v>199</v>
      </c>
      <c r="AI581" s="344">
        <f t="shared" si="2293"/>
        <v>202</v>
      </c>
      <c r="AJ581" s="356">
        <v>3600</v>
      </c>
      <c r="AK581" s="356">
        <v>2800</v>
      </c>
      <c r="AL581" s="356">
        <v>2000</v>
      </c>
      <c r="AM581" s="356">
        <v>1200</v>
      </c>
      <c r="AN581" s="356">
        <v>400</v>
      </c>
      <c r="AO581" s="344" t="str">
        <f t="shared" si="2294"/>
        <v/>
      </c>
      <c r="AP581" s="344" t="str">
        <f t="shared" si="2295"/>
        <v/>
      </c>
      <c r="AQ581" s="344" t="str">
        <f t="shared" si="2296"/>
        <v/>
      </c>
      <c r="AR581" s="344" t="str">
        <f t="shared" si="2297"/>
        <v/>
      </c>
      <c r="AS581" s="344" t="str">
        <f t="shared" si="2298"/>
        <v/>
      </c>
      <c r="AT581" s="344" t="str">
        <f t="shared" si="2299"/>
        <v/>
      </c>
      <c r="AU581" s="344" t="str">
        <f t="shared" si="2300"/>
        <v/>
      </c>
      <c r="AV581" s="344" t="str">
        <f t="shared" si="2301"/>
        <v/>
      </c>
      <c r="AW581" s="344" t="str">
        <f t="shared" si="2302"/>
        <v/>
      </c>
      <c r="AX581" s="344" t="str">
        <f t="shared" si="2303"/>
        <v/>
      </c>
      <c r="AY581" s="356">
        <v>3600</v>
      </c>
      <c r="AZ581" s="356">
        <v>2800</v>
      </c>
      <c r="BA581" s="356">
        <v>2000</v>
      </c>
      <c r="BB581" s="356">
        <v>1200</v>
      </c>
      <c r="BC581" s="356">
        <v>400</v>
      </c>
      <c r="BD581" s="353">
        <f t="shared" ref="BD581:BH581" si="2388">IF(BD386="","",BD386+60)</f>
        <v>72</v>
      </c>
      <c r="BE581" s="353">
        <f t="shared" si="2388"/>
        <v>72</v>
      </c>
      <c r="BF581" s="353">
        <f t="shared" si="2388"/>
        <v>87</v>
      </c>
      <c r="BG581" s="353">
        <f t="shared" si="2388"/>
        <v>102</v>
      </c>
      <c r="BH581" s="353">
        <f t="shared" si="2388"/>
        <v>117</v>
      </c>
      <c r="BI581" s="146" t="str">
        <f t="shared" si="2366"/>
        <v>72;72</v>
      </c>
      <c r="BJ581" s="352">
        <f t="shared" si="2367"/>
        <v>87</v>
      </c>
      <c r="BK581" s="146" t="str">
        <f t="shared" si="2368"/>
        <v>102;117</v>
      </c>
      <c r="BL581" s="25">
        <f t="shared" si="2190"/>
        <v>6120207</v>
      </c>
      <c r="BM581" s="146">
        <f t="shared" ref="BM581" si="2389">BM568</f>
        <v>312</v>
      </c>
      <c r="BN581" s="146">
        <f t="shared" si="2262"/>
        <v>6</v>
      </c>
      <c r="BO581" s="146">
        <f t="shared" ref="BO581:BP581" si="2390">BO568</f>
        <v>2</v>
      </c>
      <c r="BP581" s="146">
        <f t="shared" si="2390"/>
        <v>7</v>
      </c>
      <c r="BQ581" s="146">
        <f>VLOOKUP(IF(A581=1,0,A581),宝石属性!$B$26:$D$41,2,0)</f>
        <v>10</v>
      </c>
      <c r="BR581" s="146">
        <f>VLOOKUP(IF(A581=1,0,A581),宝石属性!$B$26:$D$41,3,0)</f>
        <v>2</v>
      </c>
      <c r="BS581" s="146">
        <f t="shared" ref="BS581:BV581" si="2391">IF(BS568="","",BS568)</f>
        <v>1</v>
      </c>
      <c r="BT581" s="146">
        <f t="shared" si="2391"/>
        <v>3</v>
      </c>
      <c r="BU581" s="146">
        <f t="shared" si="2391"/>
        <v>5</v>
      </c>
      <c r="BV581" s="146">
        <f t="shared" si="2391"/>
        <v>7</v>
      </c>
      <c r="BW581" s="357">
        <f t="shared" si="2198"/>
        <v>2006</v>
      </c>
      <c r="BX581" s="357" t="str">
        <f t="shared" si="2199"/>
        <v/>
      </c>
    </row>
    <row r="582" spans="1:76" s="353" customFormat="1">
      <c r="A582" s="120">
        <f t="shared" si="2356"/>
        <v>120</v>
      </c>
      <c r="B582" s="120" t="s">
        <v>1110</v>
      </c>
      <c r="C582" s="120" t="str">
        <f t="shared" si="2273"/>
        <v>女衣</v>
      </c>
      <c r="D582" s="120" t="str">
        <f t="shared" si="2188"/>
        <v>120级蓝装女衣</v>
      </c>
      <c r="E582" s="120">
        <f>VLOOKUP($C582,$C$3:$M$15,COLUMNS($C$3:H$15),0)</f>
        <v>60</v>
      </c>
      <c r="F582" s="120" t="str">
        <f>VLOOKUP($C582,$C$3:$M$15,COLUMNS($C$3:I$15),0)</f>
        <v>maxhp_value</v>
      </c>
      <c r="G582" s="120">
        <f>VLOOKUP($C582,$C$3:$M$15,COLUMNS($C$3:J$15),0)</f>
        <v>140</v>
      </c>
      <c r="H582" s="120" t="str">
        <f>VLOOKUP($C582,$C$3:$M$15,COLUMNS($C$3:K$15),0)</f>
        <v>defend_value</v>
      </c>
      <c r="I582" s="120" t="str">
        <f>VLOOKUP($C582,$C$3:$M$15,COLUMNS($C$3:L$15),0)</f>
        <v/>
      </c>
      <c r="J582" s="120" t="str">
        <f>VLOOKUP($C582,$C$3:$M$15,COLUMNS($C$3:M$15),0)</f>
        <v/>
      </c>
      <c r="K582" s="344">
        <f t="shared" si="2274"/>
        <v>598</v>
      </c>
      <c r="L582" s="344">
        <f t="shared" si="2275"/>
        <v>608</v>
      </c>
      <c r="M582" s="344">
        <f t="shared" si="2276"/>
        <v>608</v>
      </c>
      <c r="N582" s="344">
        <f t="shared" si="2277"/>
        <v>617</v>
      </c>
      <c r="O582" s="344">
        <f t="shared" si="2278"/>
        <v>617</v>
      </c>
      <c r="P582" s="344">
        <f t="shared" si="2279"/>
        <v>627</v>
      </c>
      <c r="Q582" s="344">
        <f t="shared" si="2280"/>
        <v>627</v>
      </c>
      <c r="R582" s="344">
        <f t="shared" si="2281"/>
        <v>636</v>
      </c>
      <c r="S582" s="344">
        <f t="shared" si="2282"/>
        <v>636</v>
      </c>
      <c r="T582" s="344">
        <f t="shared" si="2283"/>
        <v>646</v>
      </c>
      <c r="U582" s="356">
        <v>3600</v>
      </c>
      <c r="V582" s="356">
        <v>2800</v>
      </c>
      <c r="W582" s="356">
        <v>2000</v>
      </c>
      <c r="X582" s="356">
        <v>1200</v>
      </c>
      <c r="Y582" s="356">
        <v>400</v>
      </c>
      <c r="Z582" s="344">
        <f t="shared" si="2284"/>
        <v>187</v>
      </c>
      <c r="AA582" s="344">
        <f t="shared" si="2285"/>
        <v>190</v>
      </c>
      <c r="AB582" s="344">
        <f t="shared" si="2286"/>
        <v>190</v>
      </c>
      <c r="AC582" s="344">
        <f t="shared" si="2287"/>
        <v>193</v>
      </c>
      <c r="AD582" s="344">
        <f t="shared" si="2288"/>
        <v>193</v>
      </c>
      <c r="AE582" s="344">
        <f t="shared" si="2289"/>
        <v>196</v>
      </c>
      <c r="AF582" s="344">
        <f t="shared" si="2290"/>
        <v>196</v>
      </c>
      <c r="AG582" s="344">
        <f t="shared" si="2291"/>
        <v>199</v>
      </c>
      <c r="AH582" s="344">
        <f t="shared" si="2292"/>
        <v>199</v>
      </c>
      <c r="AI582" s="344">
        <f t="shared" si="2293"/>
        <v>202</v>
      </c>
      <c r="AJ582" s="356">
        <v>3600</v>
      </c>
      <c r="AK582" s="356">
        <v>2800</v>
      </c>
      <c r="AL582" s="356">
        <v>2000</v>
      </c>
      <c r="AM582" s="356">
        <v>1200</v>
      </c>
      <c r="AN582" s="356">
        <v>400</v>
      </c>
      <c r="AO582" s="344" t="str">
        <f t="shared" si="2294"/>
        <v/>
      </c>
      <c r="AP582" s="344" t="str">
        <f t="shared" si="2295"/>
        <v/>
      </c>
      <c r="AQ582" s="344" t="str">
        <f t="shared" si="2296"/>
        <v/>
      </c>
      <c r="AR582" s="344" t="str">
        <f t="shared" si="2297"/>
        <v/>
      </c>
      <c r="AS582" s="344" t="str">
        <f t="shared" si="2298"/>
        <v/>
      </c>
      <c r="AT582" s="344" t="str">
        <f t="shared" si="2299"/>
        <v/>
      </c>
      <c r="AU582" s="344" t="str">
        <f t="shared" si="2300"/>
        <v/>
      </c>
      <c r="AV582" s="344" t="str">
        <f t="shared" si="2301"/>
        <v/>
      </c>
      <c r="AW582" s="344" t="str">
        <f t="shared" si="2302"/>
        <v/>
      </c>
      <c r="AX582" s="344" t="str">
        <f t="shared" si="2303"/>
        <v/>
      </c>
      <c r="AY582" s="356">
        <v>3600</v>
      </c>
      <c r="AZ582" s="356">
        <v>2800</v>
      </c>
      <c r="BA582" s="356">
        <v>2000</v>
      </c>
      <c r="BB582" s="356">
        <v>1200</v>
      </c>
      <c r="BC582" s="356">
        <v>400</v>
      </c>
      <c r="BD582" s="353">
        <f t="shared" ref="BD582:BH582" si="2392">IF(BD387="","",BD387+60)</f>
        <v>72</v>
      </c>
      <c r="BE582" s="353">
        <f t="shared" si="2392"/>
        <v>72</v>
      </c>
      <c r="BF582" s="353">
        <f t="shared" si="2392"/>
        <v>87</v>
      </c>
      <c r="BG582" s="353">
        <f t="shared" si="2392"/>
        <v>102</v>
      </c>
      <c r="BH582" s="353">
        <f t="shared" si="2392"/>
        <v>117</v>
      </c>
      <c r="BI582" s="146" t="str">
        <f t="shared" si="2366"/>
        <v>72;72</v>
      </c>
      <c r="BJ582" s="352">
        <f t="shared" si="2367"/>
        <v>87</v>
      </c>
      <c r="BK582" s="146" t="str">
        <f t="shared" si="2368"/>
        <v>102;117</v>
      </c>
      <c r="BL582" s="25">
        <f t="shared" si="2190"/>
        <v>6120208</v>
      </c>
      <c r="BM582" s="146">
        <f t="shared" ref="BM582" si="2393">BM569</f>
        <v>568</v>
      </c>
      <c r="BN582" s="146">
        <f t="shared" si="2262"/>
        <v>6</v>
      </c>
      <c r="BO582" s="146">
        <f t="shared" ref="BO582:BP582" si="2394">BO569</f>
        <v>2</v>
      </c>
      <c r="BP582" s="146">
        <f t="shared" si="2394"/>
        <v>8</v>
      </c>
      <c r="BQ582" s="146">
        <f>VLOOKUP(IF(A582=1,0,A582),宝石属性!$B$26:$D$41,2,0)</f>
        <v>10</v>
      </c>
      <c r="BR582" s="146">
        <f>VLOOKUP(IF(A582=1,0,A582),宝石属性!$B$26:$D$41,3,0)</f>
        <v>2</v>
      </c>
      <c r="BS582" s="146">
        <f t="shared" ref="BS582:BV582" si="2395">IF(BS569="","",BS569)</f>
        <v>1</v>
      </c>
      <c r="BT582" s="146">
        <f t="shared" si="2395"/>
        <v>3</v>
      </c>
      <c r="BU582" s="146">
        <f t="shared" si="2395"/>
        <v>5</v>
      </c>
      <c r="BV582" s="146">
        <f t="shared" si="2395"/>
        <v>7</v>
      </c>
      <c r="BW582" s="357">
        <f t="shared" si="2198"/>
        <v>2006</v>
      </c>
      <c r="BX582" s="357" t="str">
        <f t="shared" si="2199"/>
        <v/>
      </c>
    </row>
    <row r="583" spans="1:76" s="353" customFormat="1">
      <c r="A583" s="120">
        <f t="shared" si="2356"/>
        <v>120</v>
      </c>
      <c r="B583" s="120" t="s">
        <v>1110</v>
      </c>
      <c r="C583" s="120" t="str">
        <f t="shared" si="2273"/>
        <v>男头盔</v>
      </c>
      <c r="D583" s="120" t="str">
        <f t="shared" si="2188"/>
        <v>120级蓝装男头盔</v>
      </c>
      <c r="E583" s="120">
        <f>VLOOKUP($C583,$C$3:$M$15,COLUMNS($C$3:H$15),0)</f>
        <v>90</v>
      </c>
      <c r="F583" s="120" t="str">
        <f>VLOOKUP($C583,$C$3:$M$15,COLUMNS($C$3:I$15),0)</f>
        <v>maxmp_value</v>
      </c>
      <c r="G583" s="120">
        <f>VLOOKUP($C583,$C$3:$M$15,COLUMNS($C$3:J$15),0)</f>
        <v>140</v>
      </c>
      <c r="H583" s="120" t="str">
        <f>VLOOKUP($C583,$C$3:$M$15,COLUMNS($C$3:K$15),0)</f>
        <v>defend_value</v>
      </c>
      <c r="I583" s="120" t="str">
        <f>VLOOKUP($C583,$C$3:$M$15,COLUMNS($C$3:L$15),0)</f>
        <v/>
      </c>
      <c r="J583" s="120" t="str">
        <f>VLOOKUP($C583,$C$3:$M$15,COLUMNS($C$3:M$15),0)</f>
        <v/>
      </c>
      <c r="K583" s="344">
        <f t="shared" si="2274"/>
        <v>748</v>
      </c>
      <c r="L583" s="344">
        <f t="shared" si="2275"/>
        <v>760</v>
      </c>
      <c r="M583" s="344">
        <f t="shared" si="2276"/>
        <v>760</v>
      </c>
      <c r="N583" s="344">
        <f t="shared" si="2277"/>
        <v>771</v>
      </c>
      <c r="O583" s="344">
        <f t="shared" si="2278"/>
        <v>771</v>
      </c>
      <c r="P583" s="344">
        <f t="shared" si="2279"/>
        <v>783</v>
      </c>
      <c r="Q583" s="344">
        <f t="shared" si="2280"/>
        <v>783</v>
      </c>
      <c r="R583" s="344">
        <f t="shared" si="2281"/>
        <v>795</v>
      </c>
      <c r="S583" s="344">
        <f t="shared" si="2282"/>
        <v>795</v>
      </c>
      <c r="T583" s="344">
        <f t="shared" si="2283"/>
        <v>807</v>
      </c>
      <c r="U583" s="356">
        <v>3600</v>
      </c>
      <c r="V583" s="356">
        <v>2800</v>
      </c>
      <c r="W583" s="356">
        <v>2000</v>
      </c>
      <c r="X583" s="356">
        <v>1200</v>
      </c>
      <c r="Y583" s="356">
        <v>400</v>
      </c>
      <c r="Z583" s="344">
        <f t="shared" si="2284"/>
        <v>112</v>
      </c>
      <c r="AA583" s="344">
        <f t="shared" si="2285"/>
        <v>114</v>
      </c>
      <c r="AB583" s="344">
        <f t="shared" si="2286"/>
        <v>114</v>
      </c>
      <c r="AC583" s="344">
        <f t="shared" si="2287"/>
        <v>116</v>
      </c>
      <c r="AD583" s="344">
        <f t="shared" si="2288"/>
        <v>116</v>
      </c>
      <c r="AE583" s="344">
        <f t="shared" si="2289"/>
        <v>117</v>
      </c>
      <c r="AF583" s="344">
        <f t="shared" si="2290"/>
        <v>117</v>
      </c>
      <c r="AG583" s="344">
        <f t="shared" si="2291"/>
        <v>119</v>
      </c>
      <c r="AH583" s="344">
        <f t="shared" si="2292"/>
        <v>119</v>
      </c>
      <c r="AI583" s="344">
        <f t="shared" si="2293"/>
        <v>121</v>
      </c>
      <c r="AJ583" s="356">
        <v>3600</v>
      </c>
      <c r="AK583" s="356">
        <v>2800</v>
      </c>
      <c r="AL583" s="356">
        <v>2000</v>
      </c>
      <c r="AM583" s="356">
        <v>1200</v>
      </c>
      <c r="AN583" s="356">
        <v>400</v>
      </c>
      <c r="AO583" s="344" t="str">
        <f t="shared" si="2294"/>
        <v/>
      </c>
      <c r="AP583" s="344" t="str">
        <f t="shared" si="2295"/>
        <v/>
      </c>
      <c r="AQ583" s="344" t="str">
        <f t="shared" si="2296"/>
        <v/>
      </c>
      <c r="AR583" s="344" t="str">
        <f t="shared" si="2297"/>
        <v/>
      </c>
      <c r="AS583" s="344" t="str">
        <f t="shared" si="2298"/>
        <v/>
      </c>
      <c r="AT583" s="344" t="str">
        <f t="shared" si="2299"/>
        <v/>
      </c>
      <c r="AU583" s="344" t="str">
        <f t="shared" si="2300"/>
        <v/>
      </c>
      <c r="AV583" s="344" t="str">
        <f t="shared" si="2301"/>
        <v/>
      </c>
      <c r="AW583" s="344" t="str">
        <f t="shared" si="2302"/>
        <v/>
      </c>
      <c r="AX583" s="344" t="str">
        <f t="shared" si="2303"/>
        <v/>
      </c>
      <c r="AY583" s="356">
        <v>3600</v>
      </c>
      <c r="AZ583" s="356">
        <v>2800</v>
      </c>
      <c r="BA583" s="356">
        <v>2000</v>
      </c>
      <c r="BB583" s="356">
        <v>1200</v>
      </c>
      <c r="BC583" s="356">
        <v>400</v>
      </c>
      <c r="BD583" s="353" t="str">
        <f t="shared" ref="BD583:BH583" si="2396">IF(BD388="","",BD388+60)</f>
        <v/>
      </c>
      <c r="BE583" s="353" t="str">
        <f t="shared" si="2396"/>
        <v/>
      </c>
      <c r="BF583" s="353" t="str">
        <f t="shared" si="2396"/>
        <v/>
      </c>
      <c r="BG583" s="353" t="str">
        <f t="shared" si="2396"/>
        <v/>
      </c>
      <c r="BH583" s="353" t="str">
        <f t="shared" si="2396"/>
        <v/>
      </c>
      <c r="BI583" s="146" t="str">
        <f t="shared" si="2366"/>
        <v/>
      </c>
      <c r="BJ583" s="352" t="str">
        <f t="shared" si="2367"/>
        <v/>
      </c>
      <c r="BK583" s="146" t="str">
        <f t="shared" si="2368"/>
        <v/>
      </c>
      <c r="BL583" s="25">
        <f t="shared" si="2190"/>
        <v>6120309</v>
      </c>
      <c r="BM583" s="146">
        <f t="shared" ref="BM583" si="2397">BM570</f>
        <v>1640</v>
      </c>
      <c r="BN583" s="146">
        <f t="shared" si="2262"/>
        <v>6</v>
      </c>
      <c r="BO583" s="146">
        <f t="shared" ref="BO583:BP583" si="2398">BO570</f>
        <v>3</v>
      </c>
      <c r="BP583" s="146">
        <f t="shared" si="2398"/>
        <v>9</v>
      </c>
      <c r="BQ583" s="146">
        <f>VLOOKUP(IF(A583=1,0,A583),宝石属性!$B$26:$D$41,2,0)</f>
        <v>10</v>
      </c>
      <c r="BR583" s="146">
        <f>VLOOKUP(IF(A583=1,0,A583),宝石属性!$B$26:$D$41,3,0)</f>
        <v>2</v>
      </c>
      <c r="BS583" s="146">
        <f t="shared" ref="BS583:BV583" si="2399">IF(BS570="","",BS570)</f>
        <v>2</v>
      </c>
      <c r="BT583" s="146">
        <f t="shared" si="2399"/>
        <v>3</v>
      </c>
      <c r="BU583" s="146" t="str">
        <f t="shared" si="2399"/>
        <v/>
      </c>
      <c r="BV583" s="146" t="str">
        <f t="shared" si="2399"/>
        <v/>
      </c>
      <c r="BW583" s="357">
        <f t="shared" si="2198"/>
        <v>2009</v>
      </c>
      <c r="BX583" s="357" t="str">
        <f t="shared" si="2199"/>
        <v/>
      </c>
    </row>
    <row r="584" spans="1:76" s="353" customFormat="1">
      <c r="A584" s="120">
        <f t="shared" si="2356"/>
        <v>120</v>
      </c>
      <c r="B584" s="120" t="s">
        <v>1110</v>
      </c>
      <c r="C584" s="120" t="str">
        <f t="shared" si="2273"/>
        <v>女头饰</v>
      </c>
      <c r="D584" s="120" t="str">
        <f t="shared" si="2188"/>
        <v>120级蓝装女头饰</v>
      </c>
      <c r="E584" s="120">
        <f>VLOOKUP($C584,$C$3:$M$15,COLUMNS($C$3:H$15),0)</f>
        <v>90</v>
      </c>
      <c r="F584" s="120" t="str">
        <f>VLOOKUP($C584,$C$3:$M$15,COLUMNS($C$3:I$15),0)</f>
        <v>maxmp_value</v>
      </c>
      <c r="G584" s="120">
        <f>VLOOKUP($C584,$C$3:$M$15,COLUMNS($C$3:J$15),0)</f>
        <v>140</v>
      </c>
      <c r="H584" s="120" t="str">
        <f>VLOOKUP($C584,$C$3:$M$15,COLUMNS($C$3:K$15),0)</f>
        <v>defend_value</v>
      </c>
      <c r="I584" s="120" t="str">
        <f>VLOOKUP($C584,$C$3:$M$15,COLUMNS($C$3:L$15),0)</f>
        <v/>
      </c>
      <c r="J584" s="120" t="str">
        <f>VLOOKUP($C584,$C$3:$M$15,COLUMNS($C$3:M$15),0)</f>
        <v/>
      </c>
      <c r="K584" s="344">
        <f t="shared" si="2274"/>
        <v>748</v>
      </c>
      <c r="L584" s="344">
        <f t="shared" si="2275"/>
        <v>760</v>
      </c>
      <c r="M584" s="344">
        <f t="shared" si="2276"/>
        <v>760</v>
      </c>
      <c r="N584" s="344">
        <f t="shared" si="2277"/>
        <v>771</v>
      </c>
      <c r="O584" s="344">
        <f t="shared" si="2278"/>
        <v>771</v>
      </c>
      <c r="P584" s="344">
        <f t="shared" si="2279"/>
        <v>783</v>
      </c>
      <c r="Q584" s="344">
        <f t="shared" si="2280"/>
        <v>783</v>
      </c>
      <c r="R584" s="344">
        <f t="shared" si="2281"/>
        <v>795</v>
      </c>
      <c r="S584" s="344">
        <f t="shared" si="2282"/>
        <v>795</v>
      </c>
      <c r="T584" s="344">
        <f t="shared" si="2283"/>
        <v>807</v>
      </c>
      <c r="U584" s="356">
        <v>3600</v>
      </c>
      <c r="V584" s="356">
        <v>2800</v>
      </c>
      <c r="W584" s="356">
        <v>2000</v>
      </c>
      <c r="X584" s="356">
        <v>1200</v>
      </c>
      <c r="Y584" s="356">
        <v>400</v>
      </c>
      <c r="Z584" s="344">
        <f t="shared" si="2284"/>
        <v>112</v>
      </c>
      <c r="AA584" s="344">
        <f t="shared" si="2285"/>
        <v>114</v>
      </c>
      <c r="AB584" s="344">
        <f t="shared" si="2286"/>
        <v>114</v>
      </c>
      <c r="AC584" s="344">
        <f t="shared" si="2287"/>
        <v>116</v>
      </c>
      <c r="AD584" s="344">
        <f t="shared" si="2288"/>
        <v>116</v>
      </c>
      <c r="AE584" s="344">
        <f t="shared" si="2289"/>
        <v>117</v>
      </c>
      <c r="AF584" s="344">
        <f t="shared" si="2290"/>
        <v>117</v>
      </c>
      <c r="AG584" s="344">
        <f t="shared" si="2291"/>
        <v>119</v>
      </c>
      <c r="AH584" s="344">
        <f t="shared" si="2292"/>
        <v>119</v>
      </c>
      <c r="AI584" s="344">
        <f t="shared" si="2293"/>
        <v>121</v>
      </c>
      <c r="AJ584" s="356">
        <v>3600</v>
      </c>
      <c r="AK584" s="356">
        <v>2800</v>
      </c>
      <c r="AL584" s="356">
        <v>2000</v>
      </c>
      <c r="AM584" s="356">
        <v>1200</v>
      </c>
      <c r="AN584" s="356">
        <v>400</v>
      </c>
      <c r="AO584" s="344" t="str">
        <f t="shared" si="2294"/>
        <v/>
      </c>
      <c r="AP584" s="344" t="str">
        <f t="shared" si="2295"/>
        <v/>
      </c>
      <c r="AQ584" s="344" t="str">
        <f t="shared" si="2296"/>
        <v/>
      </c>
      <c r="AR584" s="344" t="str">
        <f t="shared" si="2297"/>
        <v/>
      </c>
      <c r="AS584" s="344" t="str">
        <f t="shared" si="2298"/>
        <v/>
      </c>
      <c r="AT584" s="344" t="str">
        <f t="shared" si="2299"/>
        <v/>
      </c>
      <c r="AU584" s="344" t="str">
        <f t="shared" si="2300"/>
        <v/>
      </c>
      <c r="AV584" s="344" t="str">
        <f t="shared" si="2301"/>
        <v/>
      </c>
      <c r="AW584" s="344" t="str">
        <f t="shared" si="2302"/>
        <v/>
      </c>
      <c r="AX584" s="344" t="str">
        <f t="shared" si="2303"/>
        <v/>
      </c>
      <c r="AY584" s="356">
        <v>3600</v>
      </c>
      <c r="AZ584" s="356">
        <v>2800</v>
      </c>
      <c r="BA584" s="356">
        <v>2000</v>
      </c>
      <c r="BB584" s="356">
        <v>1200</v>
      </c>
      <c r="BC584" s="356">
        <v>400</v>
      </c>
      <c r="BD584" s="353" t="str">
        <f t="shared" ref="BD584:BH584" si="2400">IF(BD389="","",BD389+60)</f>
        <v/>
      </c>
      <c r="BE584" s="353" t="str">
        <f t="shared" si="2400"/>
        <v/>
      </c>
      <c r="BF584" s="353" t="str">
        <f t="shared" si="2400"/>
        <v/>
      </c>
      <c r="BG584" s="353" t="str">
        <f t="shared" si="2400"/>
        <v/>
      </c>
      <c r="BH584" s="353" t="str">
        <f t="shared" si="2400"/>
        <v/>
      </c>
      <c r="BI584" s="146" t="str">
        <f t="shared" si="2366"/>
        <v/>
      </c>
      <c r="BJ584" s="352" t="str">
        <f t="shared" si="2367"/>
        <v/>
      </c>
      <c r="BK584" s="146" t="str">
        <f t="shared" si="2368"/>
        <v/>
      </c>
      <c r="BL584" s="25">
        <f t="shared" si="2190"/>
        <v>6120310</v>
      </c>
      <c r="BM584" s="146">
        <f t="shared" ref="BM584" si="2401">BM571</f>
        <v>1384</v>
      </c>
      <c r="BN584" s="146">
        <f t="shared" si="2262"/>
        <v>6</v>
      </c>
      <c r="BO584" s="146">
        <f t="shared" ref="BO584:BP584" si="2402">BO571</f>
        <v>3</v>
      </c>
      <c r="BP584" s="146">
        <f t="shared" si="2402"/>
        <v>10</v>
      </c>
      <c r="BQ584" s="146">
        <f>VLOOKUP(IF(A584=1,0,A584),宝石属性!$B$26:$D$41,2,0)</f>
        <v>10</v>
      </c>
      <c r="BR584" s="146">
        <f>VLOOKUP(IF(A584=1,0,A584),宝石属性!$B$26:$D$41,3,0)</f>
        <v>2</v>
      </c>
      <c r="BS584" s="146">
        <f t="shared" ref="BS584:BV584" si="2403">IF(BS571="","",BS571)</f>
        <v>2</v>
      </c>
      <c r="BT584" s="146">
        <f t="shared" si="2403"/>
        <v>3</v>
      </c>
      <c r="BU584" s="146" t="str">
        <f t="shared" si="2403"/>
        <v/>
      </c>
      <c r="BV584" s="146" t="str">
        <f t="shared" si="2403"/>
        <v/>
      </c>
      <c r="BW584" s="357">
        <f t="shared" si="2198"/>
        <v>2009</v>
      </c>
      <c r="BX584" s="357" t="str">
        <f t="shared" si="2199"/>
        <v/>
      </c>
    </row>
    <row r="585" spans="1:76" s="353" customFormat="1">
      <c r="A585" s="120">
        <f t="shared" si="2356"/>
        <v>120</v>
      </c>
      <c r="B585" s="120" t="s">
        <v>1110</v>
      </c>
      <c r="C585" s="120" t="str">
        <f t="shared" si="2273"/>
        <v>项链</v>
      </c>
      <c r="D585" s="120" t="str">
        <f t="shared" si="2188"/>
        <v>120级蓝装项链</v>
      </c>
      <c r="E585" s="120">
        <f>VLOOKUP($C585,$C$3:$M$15,COLUMNS($C$3:H$15),0)</f>
        <v>150</v>
      </c>
      <c r="F585" s="120" t="str">
        <f>VLOOKUP($C585,$C$3:$M$15,COLUMNS($C$3:I$15),0)</f>
        <v>magicattack_value</v>
      </c>
      <c r="G585" s="120">
        <f>VLOOKUP($C585,$C$3:$M$15,COLUMNS($C$3:J$15),0)</f>
        <v>160</v>
      </c>
      <c r="H585" s="120" t="str">
        <f>VLOOKUP($C585,$C$3:$M$15,COLUMNS($C$3:K$15),0)</f>
        <v>magicdef_value</v>
      </c>
      <c r="I585" s="120" t="str">
        <f>VLOOKUP($C585,$C$3:$M$15,COLUMNS($C$3:L$15),0)</f>
        <v/>
      </c>
      <c r="J585" s="120" t="str">
        <f>VLOOKUP($C585,$C$3:$M$15,COLUMNS($C$3:M$15),0)</f>
        <v/>
      </c>
      <c r="K585" s="344">
        <f t="shared" si="2274"/>
        <v>206</v>
      </c>
      <c r="L585" s="344">
        <f t="shared" si="2275"/>
        <v>209</v>
      </c>
      <c r="M585" s="344">
        <f t="shared" si="2276"/>
        <v>209</v>
      </c>
      <c r="N585" s="344">
        <f t="shared" si="2277"/>
        <v>212</v>
      </c>
      <c r="O585" s="344">
        <f t="shared" si="2278"/>
        <v>212</v>
      </c>
      <c r="P585" s="344">
        <f t="shared" si="2279"/>
        <v>215</v>
      </c>
      <c r="Q585" s="344">
        <f t="shared" si="2280"/>
        <v>215</v>
      </c>
      <c r="R585" s="344">
        <f t="shared" si="2281"/>
        <v>219</v>
      </c>
      <c r="S585" s="344">
        <f t="shared" si="2282"/>
        <v>219</v>
      </c>
      <c r="T585" s="344">
        <f t="shared" si="2283"/>
        <v>222</v>
      </c>
      <c r="U585" s="356">
        <v>3600</v>
      </c>
      <c r="V585" s="356">
        <v>2800</v>
      </c>
      <c r="W585" s="356">
        <v>2000</v>
      </c>
      <c r="X585" s="356">
        <v>1200</v>
      </c>
      <c r="Y585" s="356">
        <v>400</v>
      </c>
      <c r="Z585" s="344">
        <f t="shared" si="2284"/>
        <v>109</v>
      </c>
      <c r="AA585" s="344">
        <f t="shared" si="2285"/>
        <v>111</v>
      </c>
      <c r="AB585" s="344">
        <f t="shared" si="2286"/>
        <v>111</v>
      </c>
      <c r="AC585" s="344">
        <f t="shared" si="2287"/>
        <v>113</v>
      </c>
      <c r="AD585" s="344">
        <f t="shared" si="2288"/>
        <v>113</v>
      </c>
      <c r="AE585" s="344">
        <f t="shared" si="2289"/>
        <v>115</v>
      </c>
      <c r="AF585" s="344">
        <f t="shared" si="2290"/>
        <v>115</v>
      </c>
      <c r="AG585" s="344">
        <f t="shared" si="2291"/>
        <v>116</v>
      </c>
      <c r="AH585" s="344">
        <f t="shared" si="2292"/>
        <v>116</v>
      </c>
      <c r="AI585" s="344">
        <f t="shared" si="2293"/>
        <v>118</v>
      </c>
      <c r="AJ585" s="356">
        <v>3600</v>
      </c>
      <c r="AK585" s="356">
        <v>2800</v>
      </c>
      <c r="AL585" s="356">
        <v>2000</v>
      </c>
      <c r="AM585" s="356">
        <v>1200</v>
      </c>
      <c r="AN585" s="356">
        <v>400</v>
      </c>
      <c r="AO585" s="344" t="str">
        <f t="shared" si="2294"/>
        <v/>
      </c>
      <c r="AP585" s="344" t="str">
        <f t="shared" si="2295"/>
        <v/>
      </c>
      <c r="AQ585" s="344" t="str">
        <f t="shared" si="2296"/>
        <v/>
      </c>
      <c r="AR585" s="344" t="str">
        <f t="shared" si="2297"/>
        <v/>
      </c>
      <c r="AS585" s="344" t="str">
        <f t="shared" si="2298"/>
        <v/>
      </c>
      <c r="AT585" s="344" t="str">
        <f t="shared" si="2299"/>
        <v/>
      </c>
      <c r="AU585" s="344" t="str">
        <f t="shared" si="2300"/>
        <v/>
      </c>
      <c r="AV585" s="344" t="str">
        <f t="shared" si="2301"/>
        <v/>
      </c>
      <c r="AW585" s="344" t="str">
        <f t="shared" si="2302"/>
        <v/>
      </c>
      <c r="AX585" s="344" t="str">
        <f t="shared" si="2303"/>
        <v/>
      </c>
      <c r="AY585" s="356">
        <v>3600</v>
      </c>
      <c r="AZ585" s="356">
        <v>2800</v>
      </c>
      <c r="BA585" s="356">
        <v>2000</v>
      </c>
      <c r="BB585" s="356">
        <v>1200</v>
      </c>
      <c r="BC585" s="356">
        <v>400</v>
      </c>
      <c r="BD585" s="353" t="str">
        <f t="shared" ref="BD585:BH585" si="2404">IF(BD390="","",BD390+60)</f>
        <v/>
      </c>
      <c r="BE585" s="353" t="str">
        <f t="shared" si="2404"/>
        <v/>
      </c>
      <c r="BF585" s="353" t="str">
        <f t="shared" si="2404"/>
        <v/>
      </c>
      <c r="BG585" s="353" t="str">
        <f t="shared" si="2404"/>
        <v/>
      </c>
      <c r="BH585" s="353" t="str">
        <f t="shared" si="2404"/>
        <v/>
      </c>
      <c r="BI585" s="146" t="str">
        <f t="shared" si="2366"/>
        <v/>
      </c>
      <c r="BJ585" s="352" t="str">
        <f t="shared" si="2367"/>
        <v/>
      </c>
      <c r="BK585" s="146" t="str">
        <f t="shared" si="2368"/>
        <v/>
      </c>
      <c r="BL585" s="25">
        <f t="shared" si="2190"/>
        <v>6120411</v>
      </c>
      <c r="BM585" s="146">
        <f t="shared" ref="BM585" si="2405">BM572</f>
        <v>40</v>
      </c>
      <c r="BN585" s="146">
        <f t="shared" si="2262"/>
        <v>6</v>
      </c>
      <c r="BO585" s="146">
        <f t="shared" ref="BO585:BP585" si="2406">BO572</f>
        <v>4</v>
      </c>
      <c r="BP585" s="146">
        <f t="shared" si="2406"/>
        <v>11</v>
      </c>
      <c r="BQ585" s="146">
        <f>VLOOKUP(IF(A585=1,0,A585),宝石属性!$B$26:$D$41,2,0)</f>
        <v>10</v>
      </c>
      <c r="BR585" s="146">
        <f>VLOOKUP(IF(A585=1,0,A585),宝石属性!$B$26:$D$41,3,0)</f>
        <v>2</v>
      </c>
      <c r="BS585" s="146">
        <f t="shared" ref="BS585:BV585" si="2407">IF(BS572="","",BS572)</f>
        <v>4</v>
      </c>
      <c r="BT585" s="146">
        <f t="shared" si="2407"/>
        <v>5</v>
      </c>
      <c r="BU585" s="146" t="str">
        <f t="shared" si="2407"/>
        <v/>
      </c>
      <c r="BV585" s="146" t="str">
        <f t="shared" si="2407"/>
        <v/>
      </c>
      <c r="BW585" s="357">
        <f t="shared" si="2198"/>
        <v>2012</v>
      </c>
      <c r="BX585" s="357" t="str">
        <f t="shared" si="2199"/>
        <v/>
      </c>
    </row>
    <row r="586" spans="1:76" s="353" customFormat="1">
      <c r="A586" s="120">
        <f t="shared" si="2356"/>
        <v>120</v>
      </c>
      <c r="B586" s="120" t="s">
        <v>1110</v>
      </c>
      <c r="C586" s="120" t="str">
        <f t="shared" si="2273"/>
        <v>腰带</v>
      </c>
      <c r="D586" s="120" t="str">
        <f t="shared" si="2188"/>
        <v>120级蓝装腰带</v>
      </c>
      <c r="E586" s="120">
        <f>VLOOKUP($C586,$C$3:$M$15,COLUMNS($C$3:H$15),0)</f>
        <v>60</v>
      </c>
      <c r="F586" s="120" t="str">
        <f>VLOOKUP($C586,$C$3:$M$15,COLUMNS($C$3:I$15),0)</f>
        <v>maxhp_value</v>
      </c>
      <c r="G586" s="120">
        <f>VLOOKUP($C586,$C$3:$M$15,COLUMNS($C$3:J$15),0)</f>
        <v>140</v>
      </c>
      <c r="H586" s="120" t="str">
        <f>VLOOKUP($C586,$C$3:$M$15,COLUMNS($C$3:K$15),0)</f>
        <v>defend_value</v>
      </c>
      <c r="I586" s="120" t="str">
        <f>VLOOKUP($C586,$C$3:$M$15,COLUMNS($C$3:L$15),0)</f>
        <v/>
      </c>
      <c r="J586" s="120" t="str">
        <f>VLOOKUP($C586,$C$3:$M$15,COLUMNS($C$3:M$15),0)</f>
        <v/>
      </c>
      <c r="K586" s="344">
        <f t="shared" si="2274"/>
        <v>897</v>
      </c>
      <c r="L586" s="344">
        <f t="shared" si="2275"/>
        <v>912</v>
      </c>
      <c r="M586" s="344">
        <f t="shared" si="2276"/>
        <v>912</v>
      </c>
      <c r="N586" s="344">
        <f t="shared" si="2277"/>
        <v>926</v>
      </c>
      <c r="O586" s="344">
        <f t="shared" si="2278"/>
        <v>926</v>
      </c>
      <c r="P586" s="344">
        <f t="shared" si="2279"/>
        <v>940</v>
      </c>
      <c r="Q586" s="344">
        <f t="shared" si="2280"/>
        <v>940</v>
      </c>
      <c r="R586" s="344">
        <f t="shared" si="2281"/>
        <v>954</v>
      </c>
      <c r="S586" s="344">
        <f t="shared" si="2282"/>
        <v>954</v>
      </c>
      <c r="T586" s="344">
        <f t="shared" si="2283"/>
        <v>968</v>
      </c>
      <c r="U586" s="356">
        <v>3600</v>
      </c>
      <c r="V586" s="356">
        <v>2800</v>
      </c>
      <c r="W586" s="356">
        <v>2000</v>
      </c>
      <c r="X586" s="356">
        <v>1200</v>
      </c>
      <c r="Y586" s="356">
        <v>400</v>
      </c>
      <c r="Z586" s="344">
        <f t="shared" si="2284"/>
        <v>75</v>
      </c>
      <c r="AA586" s="344">
        <f t="shared" si="2285"/>
        <v>76</v>
      </c>
      <c r="AB586" s="344">
        <f t="shared" si="2286"/>
        <v>76</v>
      </c>
      <c r="AC586" s="344">
        <f t="shared" si="2287"/>
        <v>77</v>
      </c>
      <c r="AD586" s="344">
        <f t="shared" si="2288"/>
        <v>77</v>
      </c>
      <c r="AE586" s="344">
        <f t="shared" si="2289"/>
        <v>78</v>
      </c>
      <c r="AF586" s="344">
        <f t="shared" si="2290"/>
        <v>78</v>
      </c>
      <c r="AG586" s="344">
        <f t="shared" si="2291"/>
        <v>80</v>
      </c>
      <c r="AH586" s="344">
        <f t="shared" si="2292"/>
        <v>80</v>
      </c>
      <c r="AI586" s="344">
        <f t="shared" si="2293"/>
        <v>81</v>
      </c>
      <c r="AJ586" s="356">
        <v>3600</v>
      </c>
      <c r="AK586" s="356">
        <v>2800</v>
      </c>
      <c r="AL586" s="356">
        <v>2000</v>
      </c>
      <c r="AM586" s="356">
        <v>1200</v>
      </c>
      <c r="AN586" s="356">
        <v>400</v>
      </c>
      <c r="AO586" s="344" t="str">
        <f t="shared" si="2294"/>
        <v/>
      </c>
      <c r="AP586" s="344" t="str">
        <f t="shared" si="2295"/>
        <v/>
      </c>
      <c r="AQ586" s="344" t="str">
        <f t="shared" si="2296"/>
        <v/>
      </c>
      <c r="AR586" s="344" t="str">
        <f t="shared" si="2297"/>
        <v/>
      </c>
      <c r="AS586" s="344" t="str">
        <f t="shared" si="2298"/>
        <v/>
      </c>
      <c r="AT586" s="344" t="str">
        <f t="shared" si="2299"/>
        <v/>
      </c>
      <c r="AU586" s="344" t="str">
        <f t="shared" si="2300"/>
        <v/>
      </c>
      <c r="AV586" s="344" t="str">
        <f t="shared" si="2301"/>
        <v/>
      </c>
      <c r="AW586" s="344" t="str">
        <f t="shared" si="2302"/>
        <v/>
      </c>
      <c r="AX586" s="344" t="str">
        <f t="shared" si="2303"/>
        <v/>
      </c>
      <c r="AY586" s="356">
        <v>3600</v>
      </c>
      <c r="AZ586" s="356">
        <v>2800</v>
      </c>
      <c r="BA586" s="356">
        <v>2000</v>
      </c>
      <c r="BB586" s="356">
        <v>1200</v>
      </c>
      <c r="BC586" s="356">
        <v>400</v>
      </c>
      <c r="BD586" s="353" t="str">
        <f t="shared" ref="BD586:BH586" si="2408">IF(BD391="","",BD391+60)</f>
        <v/>
      </c>
      <c r="BE586" s="353" t="str">
        <f t="shared" si="2408"/>
        <v/>
      </c>
      <c r="BF586" s="353" t="str">
        <f t="shared" si="2408"/>
        <v/>
      </c>
      <c r="BG586" s="353" t="str">
        <f t="shared" si="2408"/>
        <v/>
      </c>
      <c r="BH586" s="353" t="str">
        <f t="shared" si="2408"/>
        <v/>
      </c>
      <c r="BI586" s="146" t="str">
        <f t="shared" si="2366"/>
        <v/>
      </c>
      <c r="BJ586" s="352" t="str">
        <f t="shared" si="2367"/>
        <v/>
      </c>
      <c r="BK586" s="146" t="str">
        <f t="shared" si="2368"/>
        <v/>
      </c>
      <c r="BL586" s="25">
        <f t="shared" si="2190"/>
        <v>6120512</v>
      </c>
      <c r="BM586" s="146">
        <f t="shared" ref="BM586" si="2409">BM573</f>
        <v>72</v>
      </c>
      <c r="BN586" s="146">
        <f t="shared" si="2262"/>
        <v>6</v>
      </c>
      <c r="BO586" s="146">
        <f t="shared" ref="BO586:BP586" si="2410">BO573</f>
        <v>5</v>
      </c>
      <c r="BP586" s="146">
        <f t="shared" si="2410"/>
        <v>12</v>
      </c>
      <c r="BQ586" s="146">
        <f>VLOOKUP(IF(A586=1,0,A586),宝石属性!$B$26:$D$41,2,0)</f>
        <v>10</v>
      </c>
      <c r="BR586" s="146">
        <f>VLOOKUP(IF(A586=1,0,A586),宝石属性!$B$26:$D$41,3,0)</f>
        <v>2</v>
      </c>
      <c r="BS586" s="146">
        <f t="shared" ref="BS586:BV586" si="2411">IF(BS573="","",BS573)</f>
        <v>1</v>
      </c>
      <c r="BT586" s="146">
        <f t="shared" si="2411"/>
        <v>6</v>
      </c>
      <c r="BU586" s="146">
        <f t="shared" si="2411"/>
        <v>9</v>
      </c>
      <c r="BV586" s="146" t="str">
        <f t="shared" si="2411"/>
        <v/>
      </c>
      <c r="BW586" s="357">
        <f t="shared" si="2198"/>
        <v>2015</v>
      </c>
      <c r="BX586" s="357" t="str">
        <f t="shared" si="2199"/>
        <v/>
      </c>
    </row>
    <row r="587" spans="1:76" s="353" customFormat="1">
      <c r="A587" s="120">
        <f t="shared" si="2356"/>
        <v>120</v>
      </c>
      <c r="B587" s="120" t="s">
        <v>1110</v>
      </c>
      <c r="C587" s="120" t="str">
        <f t="shared" si="2273"/>
        <v>鞋子</v>
      </c>
      <c r="D587" s="120" t="str">
        <f t="shared" si="2188"/>
        <v>120级蓝装鞋子</v>
      </c>
      <c r="E587" s="120">
        <f>VLOOKUP($C587,$C$3:$M$15,COLUMNS($C$3:H$15),0)</f>
        <v>160</v>
      </c>
      <c r="F587" s="120" t="str">
        <f>VLOOKUP($C587,$C$3:$M$15,COLUMNS($C$3:I$15),0)</f>
        <v>magicdef_value</v>
      </c>
      <c r="G587" s="120">
        <f>VLOOKUP($C587,$C$3:$M$15,COLUMNS($C$3:J$15),0)</f>
        <v>200</v>
      </c>
      <c r="H587" s="120" t="str">
        <f>VLOOKUP($C587,$C$3:$M$15,COLUMNS($C$3:K$15),0)</f>
        <v>speed_value</v>
      </c>
      <c r="I587" s="120" t="str">
        <f>VLOOKUP($C587,$C$3:$M$15,COLUMNS($C$3:L$15),0)</f>
        <v/>
      </c>
      <c r="J587" s="120" t="str">
        <f>VLOOKUP($C587,$C$3:$M$15,COLUMNS($C$3:M$15),0)</f>
        <v/>
      </c>
      <c r="K587" s="344">
        <f t="shared" si="2274"/>
        <v>109</v>
      </c>
      <c r="L587" s="344">
        <f t="shared" si="2275"/>
        <v>111</v>
      </c>
      <c r="M587" s="344">
        <f t="shared" si="2276"/>
        <v>111</v>
      </c>
      <c r="N587" s="344">
        <f t="shared" si="2277"/>
        <v>113</v>
      </c>
      <c r="O587" s="344">
        <f t="shared" si="2278"/>
        <v>113</v>
      </c>
      <c r="P587" s="344">
        <f t="shared" si="2279"/>
        <v>115</v>
      </c>
      <c r="Q587" s="344">
        <f t="shared" si="2280"/>
        <v>115</v>
      </c>
      <c r="R587" s="344">
        <f t="shared" si="2281"/>
        <v>116</v>
      </c>
      <c r="S587" s="344">
        <f t="shared" si="2282"/>
        <v>116</v>
      </c>
      <c r="T587" s="344">
        <f t="shared" si="2283"/>
        <v>118</v>
      </c>
      <c r="U587" s="356">
        <v>3600</v>
      </c>
      <c r="V587" s="356">
        <v>2800</v>
      </c>
      <c r="W587" s="356">
        <v>2000</v>
      </c>
      <c r="X587" s="356">
        <v>1200</v>
      </c>
      <c r="Y587" s="356">
        <v>400</v>
      </c>
      <c r="Z587" s="344">
        <f t="shared" si="2284"/>
        <v>94</v>
      </c>
      <c r="AA587" s="344">
        <f t="shared" si="2285"/>
        <v>97</v>
      </c>
      <c r="AB587" s="344">
        <f t="shared" si="2286"/>
        <v>97</v>
      </c>
      <c r="AC587" s="344">
        <f t="shared" si="2287"/>
        <v>100</v>
      </c>
      <c r="AD587" s="344">
        <f t="shared" si="2288"/>
        <v>100</v>
      </c>
      <c r="AE587" s="344">
        <f t="shared" si="2289"/>
        <v>103</v>
      </c>
      <c r="AF587" s="344">
        <f t="shared" si="2290"/>
        <v>103</v>
      </c>
      <c r="AG587" s="344">
        <f t="shared" si="2291"/>
        <v>106</v>
      </c>
      <c r="AH587" s="344">
        <f t="shared" si="2292"/>
        <v>106</v>
      </c>
      <c r="AI587" s="344">
        <f t="shared" si="2293"/>
        <v>109</v>
      </c>
      <c r="AJ587" s="356">
        <v>3600</v>
      </c>
      <c r="AK587" s="356">
        <v>2800</v>
      </c>
      <c r="AL587" s="356">
        <v>2000</v>
      </c>
      <c r="AM587" s="356">
        <v>1200</v>
      </c>
      <c r="AN587" s="356">
        <v>400</v>
      </c>
      <c r="AO587" s="344" t="str">
        <f t="shared" si="2294"/>
        <v/>
      </c>
      <c r="AP587" s="344" t="str">
        <f t="shared" si="2295"/>
        <v/>
      </c>
      <c r="AQ587" s="344" t="str">
        <f t="shared" si="2296"/>
        <v/>
      </c>
      <c r="AR587" s="344" t="str">
        <f t="shared" si="2297"/>
        <v/>
      </c>
      <c r="AS587" s="344" t="str">
        <f t="shared" si="2298"/>
        <v/>
      </c>
      <c r="AT587" s="344" t="str">
        <f t="shared" si="2299"/>
        <v/>
      </c>
      <c r="AU587" s="344" t="str">
        <f t="shared" si="2300"/>
        <v/>
      </c>
      <c r="AV587" s="344" t="str">
        <f t="shared" si="2301"/>
        <v/>
      </c>
      <c r="AW587" s="344" t="str">
        <f t="shared" si="2302"/>
        <v/>
      </c>
      <c r="AX587" s="344" t="str">
        <f t="shared" si="2303"/>
        <v/>
      </c>
      <c r="AY587" s="356">
        <v>3600</v>
      </c>
      <c r="AZ587" s="356">
        <v>2800</v>
      </c>
      <c r="BA587" s="356">
        <v>2000</v>
      </c>
      <c r="BB587" s="356">
        <v>1200</v>
      </c>
      <c r="BC587" s="356">
        <v>400</v>
      </c>
      <c r="BD587" s="353" t="str">
        <f t="shared" ref="BD587:BH587" si="2412">IF(BD392="","",BD392+60)</f>
        <v/>
      </c>
      <c r="BE587" s="353" t="str">
        <f t="shared" si="2412"/>
        <v/>
      </c>
      <c r="BF587" s="353" t="str">
        <f t="shared" si="2412"/>
        <v/>
      </c>
      <c r="BG587" s="353" t="str">
        <f t="shared" si="2412"/>
        <v/>
      </c>
      <c r="BH587" s="353" t="str">
        <f t="shared" si="2412"/>
        <v/>
      </c>
      <c r="BI587" s="146" t="str">
        <f t="shared" si="2366"/>
        <v/>
      </c>
      <c r="BJ587" s="352" t="str">
        <f t="shared" si="2367"/>
        <v/>
      </c>
      <c r="BK587" s="146" t="str">
        <f t="shared" si="2368"/>
        <v/>
      </c>
      <c r="BL587" s="25">
        <f t="shared" si="2190"/>
        <v>6120613</v>
      </c>
      <c r="BM587" s="146">
        <f t="shared" ref="BM587" si="2413">BM574</f>
        <v>88</v>
      </c>
      <c r="BN587" s="146">
        <f t="shared" si="2262"/>
        <v>6</v>
      </c>
      <c r="BO587" s="146">
        <f t="shared" ref="BO587:BP587" si="2414">BO574</f>
        <v>6</v>
      </c>
      <c r="BP587" s="146">
        <f t="shared" si="2414"/>
        <v>13</v>
      </c>
      <c r="BQ587" s="146">
        <f>VLOOKUP(IF(A587=1,0,A587),宝石属性!$B$26:$D$41,2,0)</f>
        <v>10</v>
      </c>
      <c r="BR587" s="146">
        <f>VLOOKUP(IF(A587=1,0,A587),宝石属性!$B$26:$D$41,3,0)</f>
        <v>2</v>
      </c>
      <c r="BS587" s="146">
        <f t="shared" ref="BS587:BV587" si="2415">IF(BS574="","",BS574)</f>
        <v>6</v>
      </c>
      <c r="BT587" s="146">
        <f t="shared" si="2415"/>
        <v>9</v>
      </c>
      <c r="BU587" s="146" t="str">
        <f t="shared" si="2415"/>
        <v/>
      </c>
      <c r="BV587" s="146" t="str">
        <f t="shared" si="2415"/>
        <v/>
      </c>
      <c r="BW587" s="357">
        <f t="shared" si="2198"/>
        <v>2018</v>
      </c>
      <c r="BX587" s="357" t="str">
        <f t="shared" si="2199"/>
        <v/>
      </c>
    </row>
    <row r="588" spans="1:76" s="353" customFormat="1">
      <c r="A588" s="120">
        <f t="shared" si="2356"/>
        <v>130</v>
      </c>
      <c r="B588" s="120" t="s">
        <v>1110</v>
      </c>
      <c r="C588" s="120" t="str">
        <f t="shared" si="2273"/>
        <v>剑</v>
      </c>
      <c r="D588" s="120" t="str">
        <f t="shared" si="2188"/>
        <v>130级蓝装剑</v>
      </c>
      <c r="E588" s="120">
        <f>VLOOKUP($C588,$C$3:$M$15,COLUMNS($C$3:H$15),0)</f>
        <v>130</v>
      </c>
      <c r="F588" s="120" t="str">
        <f>VLOOKUP($C588,$C$3:$M$15,COLUMNS($C$3:I$15),0)</f>
        <v>phyattack_value</v>
      </c>
      <c r="G588" s="120">
        <f>VLOOKUP($C588,$C$3:$M$15,COLUMNS($C$3:J$15),0)</f>
        <v>150</v>
      </c>
      <c r="H588" s="120" t="str">
        <f>VLOOKUP($C588,$C$3:$M$15,COLUMNS($C$3:K$15),0)</f>
        <v>magicattack_value</v>
      </c>
      <c r="I588" s="120">
        <f>VLOOKUP($C588,$C$3:$M$15,COLUMNS($C$3:L$15),0)</f>
        <v>170</v>
      </c>
      <c r="J588" s="120" t="str">
        <f>VLOOKUP($C588,$C$3:$M$15,COLUMNS($C$3:M$15),0)</f>
        <v>medical_value</v>
      </c>
      <c r="K588" s="344">
        <f t="shared" si="2274"/>
        <v>810</v>
      </c>
      <c r="L588" s="344">
        <f t="shared" si="2275"/>
        <v>823</v>
      </c>
      <c r="M588" s="344">
        <f t="shared" si="2276"/>
        <v>823</v>
      </c>
      <c r="N588" s="344">
        <f t="shared" si="2277"/>
        <v>836</v>
      </c>
      <c r="O588" s="344">
        <f t="shared" si="2278"/>
        <v>836</v>
      </c>
      <c r="P588" s="344">
        <f t="shared" si="2279"/>
        <v>849</v>
      </c>
      <c r="Q588" s="344">
        <f t="shared" si="2280"/>
        <v>849</v>
      </c>
      <c r="R588" s="344">
        <f t="shared" si="2281"/>
        <v>861</v>
      </c>
      <c r="S588" s="344">
        <f t="shared" si="2282"/>
        <v>861</v>
      </c>
      <c r="T588" s="344">
        <f t="shared" si="2283"/>
        <v>874</v>
      </c>
      <c r="U588" s="356">
        <v>3600</v>
      </c>
      <c r="V588" s="356">
        <v>2800</v>
      </c>
      <c r="W588" s="356">
        <v>2000</v>
      </c>
      <c r="X588" s="356">
        <v>1200</v>
      </c>
      <c r="Y588" s="356">
        <v>400</v>
      </c>
      <c r="Z588" s="344">
        <f t="shared" si="2284"/>
        <v>182</v>
      </c>
      <c r="AA588" s="344">
        <f t="shared" si="2285"/>
        <v>185</v>
      </c>
      <c r="AB588" s="344">
        <f t="shared" si="2286"/>
        <v>185</v>
      </c>
      <c r="AC588" s="344">
        <f t="shared" si="2287"/>
        <v>188</v>
      </c>
      <c r="AD588" s="344">
        <f t="shared" si="2288"/>
        <v>188</v>
      </c>
      <c r="AE588" s="344">
        <f t="shared" si="2289"/>
        <v>191</v>
      </c>
      <c r="AF588" s="344">
        <f t="shared" si="2290"/>
        <v>191</v>
      </c>
      <c r="AG588" s="344">
        <f t="shared" si="2291"/>
        <v>194</v>
      </c>
      <c r="AH588" s="344">
        <f t="shared" si="2292"/>
        <v>194</v>
      </c>
      <c r="AI588" s="344">
        <f t="shared" si="2293"/>
        <v>197</v>
      </c>
      <c r="AJ588" s="356">
        <v>3600</v>
      </c>
      <c r="AK588" s="356">
        <v>2800</v>
      </c>
      <c r="AL588" s="356">
        <v>2000</v>
      </c>
      <c r="AM588" s="356">
        <v>1200</v>
      </c>
      <c r="AN588" s="356">
        <v>400</v>
      </c>
      <c r="AO588" s="344">
        <f t="shared" si="2294"/>
        <v>234</v>
      </c>
      <c r="AP588" s="344">
        <f t="shared" si="2295"/>
        <v>242</v>
      </c>
      <c r="AQ588" s="344">
        <f t="shared" si="2296"/>
        <v>242</v>
      </c>
      <c r="AR588" s="344">
        <f t="shared" si="2297"/>
        <v>250</v>
      </c>
      <c r="AS588" s="344">
        <f t="shared" si="2298"/>
        <v>250</v>
      </c>
      <c r="AT588" s="344">
        <f t="shared" si="2299"/>
        <v>257</v>
      </c>
      <c r="AU588" s="344">
        <f t="shared" si="2300"/>
        <v>257</v>
      </c>
      <c r="AV588" s="344">
        <f t="shared" si="2301"/>
        <v>265</v>
      </c>
      <c r="AW588" s="344">
        <f t="shared" si="2302"/>
        <v>265</v>
      </c>
      <c r="AX588" s="344">
        <f t="shared" si="2303"/>
        <v>273</v>
      </c>
      <c r="AY588" s="356">
        <v>3600</v>
      </c>
      <c r="AZ588" s="356">
        <v>2800</v>
      </c>
      <c r="BA588" s="356">
        <v>2000</v>
      </c>
      <c r="BB588" s="356">
        <v>1200</v>
      </c>
      <c r="BC588" s="356">
        <v>400</v>
      </c>
      <c r="BD588" s="353">
        <f t="shared" ref="BD588:BH588" si="2416">IF(BD393="","",BD393+60)</f>
        <v>73</v>
      </c>
      <c r="BE588" s="353">
        <f t="shared" si="2416"/>
        <v>73</v>
      </c>
      <c r="BF588" s="353">
        <f t="shared" si="2416"/>
        <v>88</v>
      </c>
      <c r="BG588" s="353">
        <f t="shared" si="2416"/>
        <v>103</v>
      </c>
      <c r="BH588" s="353">
        <f t="shared" si="2416"/>
        <v>118</v>
      </c>
      <c r="BI588" s="146" t="str">
        <f t="shared" si="2366"/>
        <v>73;73</v>
      </c>
      <c r="BJ588" s="352">
        <f t="shared" si="2367"/>
        <v>88</v>
      </c>
      <c r="BK588" s="146" t="str">
        <f t="shared" si="2368"/>
        <v>103;118</v>
      </c>
      <c r="BL588" s="25">
        <f t="shared" si="2190"/>
        <v>6130101</v>
      </c>
      <c r="BM588" s="146">
        <f t="shared" ref="BM588" si="2417">BM575</f>
        <v>1288</v>
      </c>
      <c r="BN588" s="146">
        <f t="shared" si="2262"/>
        <v>6</v>
      </c>
      <c r="BO588" s="146">
        <f t="shared" ref="BO588:BP588" si="2418">BO575</f>
        <v>1</v>
      </c>
      <c r="BP588" s="146">
        <f t="shared" si="2418"/>
        <v>1</v>
      </c>
      <c r="BQ588" s="146">
        <f>VLOOKUP(IF(A588=1,0,A588),宝石属性!$B$26:$D$41,2,0)</f>
        <v>10</v>
      </c>
      <c r="BR588" s="146">
        <f>VLOOKUP(IF(A588=1,0,A588),宝石属性!$B$26:$D$41,3,0)</f>
        <v>2</v>
      </c>
      <c r="BS588" s="146">
        <f t="shared" ref="BS588:BV588" si="2419">IF(BS575="","",BS575)</f>
        <v>2</v>
      </c>
      <c r="BT588" s="146">
        <f t="shared" si="2419"/>
        <v>4</v>
      </c>
      <c r="BU588" s="146">
        <f t="shared" si="2419"/>
        <v>7</v>
      </c>
      <c r="BV588" s="146">
        <f t="shared" si="2419"/>
        <v>8</v>
      </c>
      <c r="BW588" s="357">
        <f t="shared" si="2198"/>
        <v>2003</v>
      </c>
      <c r="BX588" s="357" t="str">
        <f t="shared" si="2199"/>
        <v/>
      </c>
    </row>
    <row r="589" spans="1:76" s="353" customFormat="1">
      <c r="A589" s="120">
        <f t="shared" si="2356"/>
        <v>130</v>
      </c>
      <c r="B589" s="120" t="s">
        <v>1110</v>
      </c>
      <c r="C589" s="120" t="str">
        <f t="shared" si="2273"/>
        <v>锤</v>
      </c>
      <c r="D589" s="120" t="str">
        <f t="shared" si="2188"/>
        <v>130级蓝装锤</v>
      </c>
      <c r="E589" s="120">
        <f>VLOOKUP($C589,$C$3:$M$15,COLUMNS($C$3:H$15),0)</f>
        <v>130</v>
      </c>
      <c r="F589" s="120" t="str">
        <f>VLOOKUP($C589,$C$3:$M$15,COLUMNS($C$3:I$15),0)</f>
        <v>phyattack_value</v>
      </c>
      <c r="G589" s="120">
        <f>VLOOKUP($C589,$C$3:$M$15,COLUMNS($C$3:J$15),0)</f>
        <v>150</v>
      </c>
      <c r="H589" s="120" t="str">
        <f>VLOOKUP($C589,$C$3:$M$15,COLUMNS($C$3:K$15),0)</f>
        <v>magicattack_value</v>
      </c>
      <c r="I589" s="120">
        <f>VLOOKUP($C589,$C$3:$M$15,COLUMNS($C$3:L$15),0)</f>
        <v>170</v>
      </c>
      <c r="J589" s="120" t="str">
        <f>VLOOKUP($C589,$C$3:$M$15,COLUMNS($C$3:M$15),0)</f>
        <v>medical_value</v>
      </c>
      <c r="K589" s="344">
        <f t="shared" si="2274"/>
        <v>810</v>
      </c>
      <c r="L589" s="344">
        <f t="shared" si="2275"/>
        <v>823</v>
      </c>
      <c r="M589" s="344">
        <f t="shared" si="2276"/>
        <v>823</v>
      </c>
      <c r="N589" s="344">
        <f t="shared" si="2277"/>
        <v>836</v>
      </c>
      <c r="O589" s="344">
        <f t="shared" si="2278"/>
        <v>836</v>
      </c>
      <c r="P589" s="344">
        <f t="shared" si="2279"/>
        <v>849</v>
      </c>
      <c r="Q589" s="344">
        <f t="shared" si="2280"/>
        <v>849</v>
      </c>
      <c r="R589" s="344">
        <f t="shared" si="2281"/>
        <v>861</v>
      </c>
      <c r="S589" s="344">
        <f t="shared" si="2282"/>
        <v>861</v>
      </c>
      <c r="T589" s="344">
        <f t="shared" si="2283"/>
        <v>874</v>
      </c>
      <c r="U589" s="356">
        <v>3600</v>
      </c>
      <c r="V589" s="356">
        <v>2800</v>
      </c>
      <c r="W589" s="356">
        <v>2000</v>
      </c>
      <c r="X589" s="356">
        <v>1200</v>
      </c>
      <c r="Y589" s="356">
        <v>400</v>
      </c>
      <c r="Z589" s="344">
        <f t="shared" si="2284"/>
        <v>182</v>
      </c>
      <c r="AA589" s="344">
        <f t="shared" si="2285"/>
        <v>185</v>
      </c>
      <c r="AB589" s="344">
        <f t="shared" si="2286"/>
        <v>185</v>
      </c>
      <c r="AC589" s="344">
        <f t="shared" si="2287"/>
        <v>188</v>
      </c>
      <c r="AD589" s="344">
        <f t="shared" si="2288"/>
        <v>188</v>
      </c>
      <c r="AE589" s="344">
        <f t="shared" si="2289"/>
        <v>191</v>
      </c>
      <c r="AF589" s="344">
        <f t="shared" si="2290"/>
        <v>191</v>
      </c>
      <c r="AG589" s="344">
        <f t="shared" si="2291"/>
        <v>194</v>
      </c>
      <c r="AH589" s="344">
        <f t="shared" si="2292"/>
        <v>194</v>
      </c>
      <c r="AI589" s="344">
        <f t="shared" si="2293"/>
        <v>197</v>
      </c>
      <c r="AJ589" s="356">
        <v>3600</v>
      </c>
      <c r="AK589" s="356">
        <v>2800</v>
      </c>
      <c r="AL589" s="356">
        <v>2000</v>
      </c>
      <c r="AM589" s="356">
        <v>1200</v>
      </c>
      <c r="AN589" s="356">
        <v>400</v>
      </c>
      <c r="AO589" s="344">
        <f t="shared" si="2294"/>
        <v>234</v>
      </c>
      <c r="AP589" s="344">
        <f t="shared" si="2295"/>
        <v>242</v>
      </c>
      <c r="AQ589" s="344">
        <f t="shared" si="2296"/>
        <v>242</v>
      </c>
      <c r="AR589" s="344">
        <f t="shared" si="2297"/>
        <v>250</v>
      </c>
      <c r="AS589" s="344">
        <f t="shared" si="2298"/>
        <v>250</v>
      </c>
      <c r="AT589" s="344">
        <f t="shared" si="2299"/>
        <v>257</v>
      </c>
      <c r="AU589" s="344">
        <f t="shared" si="2300"/>
        <v>257</v>
      </c>
      <c r="AV589" s="344">
        <f t="shared" si="2301"/>
        <v>265</v>
      </c>
      <c r="AW589" s="344">
        <f t="shared" si="2302"/>
        <v>265</v>
      </c>
      <c r="AX589" s="344">
        <f t="shared" si="2303"/>
        <v>273</v>
      </c>
      <c r="AY589" s="356">
        <v>3600</v>
      </c>
      <c r="AZ589" s="356">
        <v>2800</v>
      </c>
      <c r="BA589" s="356">
        <v>2000</v>
      </c>
      <c r="BB589" s="356">
        <v>1200</v>
      </c>
      <c r="BC589" s="356">
        <v>400</v>
      </c>
      <c r="BD589" s="353">
        <f t="shared" ref="BD589:BH589" si="2420">IF(BD394="","",BD394+60)</f>
        <v>73</v>
      </c>
      <c r="BE589" s="353">
        <f t="shared" si="2420"/>
        <v>73</v>
      </c>
      <c r="BF589" s="353">
        <f t="shared" si="2420"/>
        <v>88</v>
      </c>
      <c r="BG589" s="353">
        <f t="shared" si="2420"/>
        <v>103</v>
      </c>
      <c r="BH589" s="353">
        <f t="shared" si="2420"/>
        <v>118</v>
      </c>
      <c r="BI589" s="146" t="str">
        <f t="shared" si="2366"/>
        <v>73;73</v>
      </c>
      <c r="BJ589" s="352">
        <f t="shared" si="2367"/>
        <v>88</v>
      </c>
      <c r="BK589" s="146" t="str">
        <f t="shared" si="2368"/>
        <v>103;118</v>
      </c>
      <c r="BL589" s="25">
        <f t="shared" si="2190"/>
        <v>6130102</v>
      </c>
      <c r="BM589" s="146">
        <f t="shared" ref="BM589" si="2421">BM576</f>
        <v>4360</v>
      </c>
      <c r="BN589" s="146">
        <f t="shared" si="2262"/>
        <v>6</v>
      </c>
      <c r="BO589" s="146">
        <f t="shared" ref="BO589:BP589" si="2422">BO576</f>
        <v>1</v>
      </c>
      <c r="BP589" s="146">
        <f t="shared" si="2422"/>
        <v>2</v>
      </c>
      <c r="BQ589" s="146">
        <f>VLOOKUP(IF(A589=1,0,A589),宝石属性!$B$26:$D$41,2,0)</f>
        <v>10</v>
      </c>
      <c r="BR589" s="146">
        <f>VLOOKUP(IF(A589=1,0,A589),宝石属性!$B$26:$D$41,3,0)</f>
        <v>2</v>
      </c>
      <c r="BS589" s="146">
        <f t="shared" ref="BS589:BV589" si="2423">IF(BS576="","",BS576)</f>
        <v>2</v>
      </c>
      <c r="BT589" s="146">
        <f t="shared" si="2423"/>
        <v>4</v>
      </c>
      <c r="BU589" s="146">
        <f t="shared" si="2423"/>
        <v>7</v>
      </c>
      <c r="BV589" s="146">
        <f t="shared" si="2423"/>
        <v>8</v>
      </c>
      <c r="BW589" s="357">
        <f t="shared" si="2198"/>
        <v>2003</v>
      </c>
      <c r="BX589" s="357" t="str">
        <f t="shared" si="2199"/>
        <v/>
      </c>
    </row>
    <row r="590" spans="1:76" s="353" customFormat="1">
      <c r="A590" s="120">
        <f t="shared" si="2356"/>
        <v>130</v>
      </c>
      <c r="B590" s="120" t="s">
        <v>1110</v>
      </c>
      <c r="C590" s="120" t="str">
        <f t="shared" si="2273"/>
        <v>弓箭</v>
      </c>
      <c r="D590" s="120" t="str">
        <f t="shared" si="2188"/>
        <v>130级蓝装弓箭</v>
      </c>
      <c r="E590" s="120">
        <f>VLOOKUP($C590,$C$3:$M$15,COLUMNS($C$3:H$15),0)</f>
        <v>130</v>
      </c>
      <c r="F590" s="120" t="str">
        <f>VLOOKUP($C590,$C$3:$M$15,COLUMNS($C$3:I$15),0)</f>
        <v>phyattack_value</v>
      </c>
      <c r="G590" s="120">
        <f>VLOOKUP($C590,$C$3:$M$15,COLUMNS($C$3:J$15),0)</f>
        <v>150</v>
      </c>
      <c r="H590" s="120" t="str">
        <f>VLOOKUP($C590,$C$3:$M$15,COLUMNS($C$3:K$15),0)</f>
        <v>magicattack_value</v>
      </c>
      <c r="I590" s="120">
        <f>VLOOKUP($C590,$C$3:$M$15,COLUMNS($C$3:L$15),0)</f>
        <v>170</v>
      </c>
      <c r="J590" s="120" t="str">
        <f>VLOOKUP($C590,$C$3:$M$15,COLUMNS($C$3:M$15),0)</f>
        <v>medical_value</v>
      </c>
      <c r="K590" s="344">
        <f t="shared" si="2274"/>
        <v>810</v>
      </c>
      <c r="L590" s="344">
        <f t="shared" si="2275"/>
        <v>823</v>
      </c>
      <c r="M590" s="344">
        <f t="shared" si="2276"/>
        <v>823</v>
      </c>
      <c r="N590" s="344">
        <f t="shared" si="2277"/>
        <v>836</v>
      </c>
      <c r="O590" s="344">
        <f t="shared" si="2278"/>
        <v>836</v>
      </c>
      <c r="P590" s="344">
        <f t="shared" si="2279"/>
        <v>849</v>
      </c>
      <c r="Q590" s="344">
        <f t="shared" si="2280"/>
        <v>849</v>
      </c>
      <c r="R590" s="344">
        <f t="shared" si="2281"/>
        <v>861</v>
      </c>
      <c r="S590" s="344">
        <f t="shared" si="2282"/>
        <v>861</v>
      </c>
      <c r="T590" s="344">
        <f t="shared" si="2283"/>
        <v>874</v>
      </c>
      <c r="U590" s="356">
        <v>3600</v>
      </c>
      <c r="V590" s="356">
        <v>2800</v>
      </c>
      <c r="W590" s="356">
        <v>2000</v>
      </c>
      <c r="X590" s="356">
        <v>1200</v>
      </c>
      <c r="Y590" s="356">
        <v>400</v>
      </c>
      <c r="Z590" s="344">
        <f t="shared" si="2284"/>
        <v>182</v>
      </c>
      <c r="AA590" s="344">
        <f t="shared" si="2285"/>
        <v>185</v>
      </c>
      <c r="AB590" s="344">
        <f t="shared" si="2286"/>
        <v>185</v>
      </c>
      <c r="AC590" s="344">
        <f t="shared" si="2287"/>
        <v>188</v>
      </c>
      <c r="AD590" s="344">
        <f t="shared" si="2288"/>
        <v>188</v>
      </c>
      <c r="AE590" s="344">
        <f t="shared" si="2289"/>
        <v>191</v>
      </c>
      <c r="AF590" s="344">
        <f t="shared" si="2290"/>
        <v>191</v>
      </c>
      <c r="AG590" s="344">
        <f t="shared" si="2291"/>
        <v>194</v>
      </c>
      <c r="AH590" s="344">
        <f t="shared" si="2292"/>
        <v>194</v>
      </c>
      <c r="AI590" s="344">
        <f t="shared" si="2293"/>
        <v>197</v>
      </c>
      <c r="AJ590" s="356">
        <v>3600</v>
      </c>
      <c r="AK590" s="356">
        <v>2800</v>
      </c>
      <c r="AL590" s="356">
        <v>2000</v>
      </c>
      <c r="AM590" s="356">
        <v>1200</v>
      </c>
      <c r="AN590" s="356">
        <v>400</v>
      </c>
      <c r="AO590" s="344">
        <f t="shared" si="2294"/>
        <v>234</v>
      </c>
      <c r="AP590" s="344">
        <f t="shared" si="2295"/>
        <v>242</v>
      </c>
      <c r="AQ590" s="344">
        <f t="shared" si="2296"/>
        <v>242</v>
      </c>
      <c r="AR590" s="344">
        <f t="shared" si="2297"/>
        <v>250</v>
      </c>
      <c r="AS590" s="344">
        <f t="shared" si="2298"/>
        <v>250</v>
      </c>
      <c r="AT590" s="344">
        <f t="shared" si="2299"/>
        <v>257</v>
      </c>
      <c r="AU590" s="344">
        <f t="shared" si="2300"/>
        <v>257</v>
      </c>
      <c r="AV590" s="344">
        <f t="shared" si="2301"/>
        <v>265</v>
      </c>
      <c r="AW590" s="344">
        <f t="shared" si="2302"/>
        <v>265</v>
      </c>
      <c r="AX590" s="344">
        <f t="shared" si="2303"/>
        <v>273</v>
      </c>
      <c r="AY590" s="356">
        <v>3600</v>
      </c>
      <c r="AZ590" s="356">
        <v>2800</v>
      </c>
      <c r="BA590" s="356">
        <v>2000</v>
      </c>
      <c r="BB590" s="356">
        <v>1200</v>
      </c>
      <c r="BC590" s="356">
        <v>400</v>
      </c>
      <c r="BD590" s="353">
        <f t="shared" ref="BD590:BH590" si="2424">IF(BD395="","",BD395+60)</f>
        <v>73</v>
      </c>
      <c r="BE590" s="353">
        <f t="shared" si="2424"/>
        <v>73</v>
      </c>
      <c r="BF590" s="353">
        <f t="shared" si="2424"/>
        <v>88</v>
      </c>
      <c r="BG590" s="353">
        <f t="shared" si="2424"/>
        <v>103</v>
      </c>
      <c r="BH590" s="353">
        <f t="shared" si="2424"/>
        <v>118</v>
      </c>
      <c r="BI590" s="146" t="str">
        <f t="shared" si="2366"/>
        <v>73;73</v>
      </c>
      <c r="BJ590" s="352">
        <f t="shared" si="2367"/>
        <v>88</v>
      </c>
      <c r="BK590" s="146" t="str">
        <f t="shared" si="2368"/>
        <v>103;118</v>
      </c>
      <c r="BL590" s="25">
        <f t="shared" si="2190"/>
        <v>6130103</v>
      </c>
      <c r="BM590" s="146">
        <f t="shared" ref="BM590" si="2425">BM577</f>
        <v>1800</v>
      </c>
      <c r="BN590" s="146">
        <f t="shared" si="2262"/>
        <v>6</v>
      </c>
      <c r="BO590" s="146">
        <f t="shared" ref="BO590:BP590" si="2426">BO577</f>
        <v>1</v>
      </c>
      <c r="BP590" s="146">
        <f t="shared" si="2426"/>
        <v>3</v>
      </c>
      <c r="BQ590" s="146">
        <f>VLOOKUP(IF(A590=1,0,A590),宝石属性!$B$26:$D$41,2,0)</f>
        <v>10</v>
      </c>
      <c r="BR590" s="146">
        <f>VLOOKUP(IF(A590=1,0,A590),宝石属性!$B$26:$D$41,3,0)</f>
        <v>2</v>
      </c>
      <c r="BS590" s="146">
        <f t="shared" ref="BS590:BV590" si="2427">IF(BS577="","",BS577)</f>
        <v>2</v>
      </c>
      <c r="BT590" s="146">
        <f t="shared" si="2427"/>
        <v>4</v>
      </c>
      <c r="BU590" s="146">
        <f t="shared" si="2427"/>
        <v>7</v>
      </c>
      <c r="BV590" s="146">
        <f t="shared" si="2427"/>
        <v>8</v>
      </c>
      <c r="BW590" s="357">
        <f t="shared" si="2198"/>
        <v>2003</v>
      </c>
      <c r="BX590" s="357" t="str">
        <f t="shared" si="2199"/>
        <v/>
      </c>
    </row>
    <row r="591" spans="1:76" s="353" customFormat="1">
      <c r="A591" s="120">
        <f t="shared" si="2356"/>
        <v>130</v>
      </c>
      <c r="B591" s="120" t="s">
        <v>1110</v>
      </c>
      <c r="C591" s="120" t="str">
        <f t="shared" si="2273"/>
        <v>爪</v>
      </c>
      <c r="D591" s="120" t="str">
        <f t="shared" si="2188"/>
        <v>130级蓝装爪</v>
      </c>
      <c r="E591" s="120">
        <f>VLOOKUP($C591,$C$3:$M$15,COLUMNS($C$3:H$15),0)</f>
        <v>130</v>
      </c>
      <c r="F591" s="120" t="str">
        <f>VLOOKUP($C591,$C$3:$M$15,COLUMNS($C$3:I$15),0)</f>
        <v>phyattack_value</v>
      </c>
      <c r="G591" s="120">
        <f>VLOOKUP($C591,$C$3:$M$15,COLUMNS($C$3:J$15),0)</f>
        <v>150</v>
      </c>
      <c r="H591" s="120" t="str">
        <f>VLOOKUP($C591,$C$3:$M$15,COLUMNS($C$3:K$15),0)</f>
        <v>magicattack_value</v>
      </c>
      <c r="I591" s="120">
        <f>VLOOKUP($C591,$C$3:$M$15,COLUMNS($C$3:L$15),0)</f>
        <v>170</v>
      </c>
      <c r="J591" s="120" t="str">
        <f>VLOOKUP($C591,$C$3:$M$15,COLUMNS($C$3:M$15),0)</f>
        <v>medical_value</v>
      </c>
      <c r="K591" s="344">
        <f t="shared" si="2274"/>
        <v>810</v>
      </c>
      <c r="L591" s="344">
        <f t="shared" si="2275"/>
        <v>823</v>
      </c>
      <c r="M591" s="344">
        <f t="shared" si="2276"/>
        <v>823</v>
      </c>
      <c r="N591" s="344">
        <f t="shared" si="2277"/>
        <v>836</v>
      </c>
      <c r="O591" s="344">
        <f t="shared" si="2278"/>
        <v>836</v>
      </c>
      <c r="P591" s="344">
        <f t="shared" si="2279"/>
        <v>849</v>
      </c>
      <c r="Q591" s="344">
        <f t="shared" si="2280"/>
        <v>849</v>
      </c>
      <c r="R591" s="344">
        <f t="shared" si="2281"/>
        <v>861</v>
      </c>
      <c r="S591" s="344">
        <f t="shared" si="2282"/>
        <v>861</v>
      </c>
      <c r="T591" s="344">
        <f t="shared" si="2283"/>
        <v>874</v>
      </c>
      <c r="U591" s="356">
        <v>3600</v>
      </c>
      <c r="V591" s="356">
        <v>2800</v>
      </c>
      <c r="W591" s="356">
        <v>2000</v>
      </c>
      <c r="X591" s="356">
        <v>1200</v>
      </c>
      <c r="Y591" s="356">
        <v>400</v>
      </c>
      <c r="Z591" s="344">
        <f t="shared" si="2284"/>
        <v>182</v>
      </c>
      <c r="AA591" s="344">
        <f t="shared" si="2285"/>
        <v>185</v>
      </c>
      <c r="AB591" s="344">
        <f t="shared" si="2286"/>
        <v>185</v>
      </c>
      <c r="AC591" s="344">
        <f t="shared" si="2287"/>
        <v>188</v>
      </c>
      <c r="AD591" s="344">
        <f t="shared" si="2288"/>
        <v>188</v>
      </c>
      <c r="AE591" s="344">
        <f t="shared" si="2289"/>
        <v>191</v>
      </c>
      <c r="AF591" s="344">
        <f t="shared" si="2290"/>
        <v>191</v>
      </c>
      <c r="AG591" s="344">
        <f t="shared" si="2291"/>
        <v>194</v>
      </c>
      <c r="AH591" s="344">
        <f t="shared" si="2292"/>
        <v>194</v>
      </c>
      <c r="AI591" s="344">
        <f t="shared" si="2293"/>
        <v>197</v>
      </c>
      <c r="AJ591" s="356">
        <v>3600</v>
      </c>
      <c r="AK591" s="356">
        <v>2800</v>
      </c>
      <c r="AL591" s="356">
        <v>2000</v>
      </c>
      <c r="AM591" s="356">
        <v>1200</v>
      </c>
      <c r="AN591" s="356">
        <v>400</v>
      </c>
      <c r="AO591" s="344">
        <f t="shared" si="2294"/>
        <v>234</v>
      </c>
      <c r="AP591" s="344">
        <f t="shared" si="2295"/>
        <v>242</v>
      </c>
      <c r="AQ591" s="344">
        <f t="shared" si="2296"/>
        <v>242</v>
      </c>
      <c r="AR591" s="344">
        <f t="shared" si="2297"/>
        <v>250</v>
      </c>
      <c r="AS591" s="344">
        <f t="shared" si="2298"/>
        <v>250</v>
      </c>
      <c r="AT591" s="344">
        <f t="shared" si="2299"/>
        <v>257</v>
      </c>
      <c r="AU591" s="344">
        <f t="shared" si="2300"/>
        <v>257</v>
      </c>
      <c r="AV591" s="344">
        <f t="shared" si="2301"/>
        <v>265</v>
      </c>
      <c r="AW591" s="344">
        <f t="shared" si="2302"/>
        <v>265</v>
      </c>
      <c r="AX591" s="344">
        <f t="shared" si="2303"/>
        <v>273</v>
      </c>
      <c r="AY591" s="356">
        <v>3600</v>
      </c>
      <c r="AZ591" s="356">
        <v>2800</v>
      </c>
      <c r="BA591" s="356">
        <v>2000</v>
      </c>
      <c r="BB591" s="356">
        <v>1200</v>
      </c>
      <c r="BC591" s="356">
        <v>400</v>
      </c>
      <c r="BD591" s="353">
        <f t="shared" ref="BD591:BH591" si="2428">IF(BD396="","",BD396+60)</f>
        <v>73</v>
      </c>
      <c r="BE591" s="353">
        <f t="shared" si="2428"/>
        <v>73</v>
      </c>
      <c r="BF591" s="353">
        <f t="shared" si="2428"/>
        <v>88</v>
      </c>
      <c r="BG591" s="353">
        <f t="shared" si="2428"/>
        <v>103</v>
      </c>
      <c r="BH591" s="353">
        <f t="shared" si="2428"/>
        <v>118</v>
      </c>
      <c r="BI591" s="146" t="str">
        <f t="shared" si="2366"/>
        <v>73;73</v>
      </c>
      <c r="BJ591" s="352">
        <f t="shared" si="2367"/>
        <v>88</v>
      </c>
      <c r="BK591" s="146" t="str">
        <f t="shared" si="2368"/>
        <v>103;118</v>
      </c>
      <c r="BL591" s="25">
        <f t="shared" si="2190"/>
        <v>6130104</v>
      </c>
      <c r="BM591" s="146">
        <f t="shared" ref="BM591" si="2429">BM578</f>
        <v>3080</v>
      </c>
      <c r="BN591" s="146">
        <f t="shared" si="2262"/>
        <v>6</v>
      </c>
      <c r="BO591" s="146">
        <f t="shared" ref="BO591:BP591" si="2430">BO578</f>
        <v>1</v>
      </c>
      <c r="BP591" s="146">
        <f t="shared" si="2430"/>
        <v>4</v>
      </c>
      <c r="BQ591" s="146">
        <f>VLOOKUP(IF(A591=1,0,A591),宝石属性!$B$26:$D$41,2,0)</f>
        <v>10</v>
      </c>
      <c r="BR591" s="146">
        <f>VLOOKUP(IF(A591=1,0,A591),宝石属性!$B$26:$D$41,3,0)</f>
        <v>2</v>
      </c>
      <c r="BS591" s="146">
        <f t="shared" ref="BS591:BV591" si="2431">IF(BS578="","",BS578)</f>
        <v>2</v>
      </c>
      <c r="BT591" s="146">
        <f t="shared" si="2431"/>
        <v>4</v>
      </c>
      <c r="BU591" s="146">
        <f t="shared" si="2431"/>
        <v>7</v>
      </c>
      <c r="BV591" s="146">
        <f t="shared" si="2431"/>
        <v>8</v>
      </c>
      <c r="BW591" s="357">
        <f t="shared" si="2198"/>
        <v>2003</v>
      </c>
      <c r="BX591" s="357" t="str">
        <f t="shared" si="2199"/>
        <v/>
      </c>
    </row>
    <row r="592" spans="1:76" s="353" customFormat="1">
      <c r="A592" s="120">
        <f t="shared" si="2356"/>
        <v>130</v>
      </c>
      <c r="B592" s="120" t="s">
        <v>1110</v>
      </c>
      <c r="C592" s="120" t="str">
        <f t="shared" si="2273"/>
        <v>魔棒</v>
      </c>
      <c r="D592" s="120" t="str">
        <f t="shared" si="2188"/>
        <v>130级蓝装魔棒</v>
      </c>
      <c r="E592" s="120">
        <f>VLOOKUP($C592,$C$3:$M$15,COLUMNS($C$3:H$15),0)</f>
        <v>130</v>
      </c>
      <c r="F592" s="120" t="str">
        <f>VLOOKUP($C592,$C$3:$M$15,COLUMNS($C$3:I$15),0)</f>
        <v>phyattack_value</v>
      </c>
      <c r="G592" s="120">
        <f>VLOOKUP($C592,$C$3:$M$15,COLUMNS($C$3:J$15),0)</f>
        <v>150</v>
      </c>
      <c r="H592" s="120" t="str">
        <f>VLOOKUP($C592,$C$3:$M$15,COLUMNS($C$3:K$15),0)</f>
        <v>magicattack_value</v>
      </c>
      <c r="I592" s="120">
        <f>VLOOKUP($C592,$C$3:$M$15,COLUMNS($C$3:L$15),0)</f>
        <v>170</v>
      </c>
      <c r="J592" s="120" t="str">
        <f>VLOOKUP($C592,$C$3:$M$15,COLUMNS($C$3:M$15),0)</f>
        <v>medical_value</v>
      </c>
      <c r="K592" s="344">
        <f t="shared" si="2274"/>
        <v>810</v>
      </c>
      <c r="L592" s="344">
        <f t="shared" si="2275"/>
        <v>823</v>
      </c>
      <c r="M592" s="344">
        <f t="shared" si="2276"/>
        <v>823</v>
      </c>
      <c r="N592" s="344">
        <f t="shared" si="2277"/>
        <v>836</v>
      </c>
      <c r="O592" s="344">
        <f t="shared" si="2278"/>
        <v>836</v>
      </c>
      <c r="P592" s="344">
        <f t="shared" si="2279"/>
        <v>849</v>
      </c>
      <c r="Q592" s="344">
        <f t="shared" si="2280"/>
        <v>849</v>
      </c>
      <c r="R592" s="344">
        <f t="shared" si="2281"/>
        <v>861</v>
      </c>
      <c r="S592" s="344">
        <f t="shared" si="2282"/>
        <v>861</v>
      </c>
      <c r="T592" s="344">
        <f t="shared" si="2283"/>
        <v>874</v>
      </c>
      <c r="U592" s="356">
        <v>3600</v>
      </c>
      <c r="V592" s="356">
        <v>2800</v>
      </c>
      <c r="W592" s="356">
        <v>2000</v>
      </c>
      <c r="X592" s="356">
        <v>1200</v>
      </c>
      <c r="Y592" s="356">
        <v>400</v>
      </c>
      <c r="Z592" s="344">
        <f t="shared" si="2284"/>
        <v>182</v>
      </c>
      <c r="AA592" s="344">
        <f t="shared" si="2285"/>
        <v>185</v>
      </c>
      <c r="AB592" s="344">
        <f t="shared" si="2286"/>
        <v>185</v>
      </c>
      <c r="AC592" s="344">
        <f t="shared" si="2287"/>
        <v>188</v>
      </c>
      <c r="AD592" s="344">
        <f t="shared" si="2288"/>
        <v>188</v>
      </c>
      <c r="AE592" s="344">
        <f t="shared" si="2289"/>
        <v>191</v>
      </c>
      <c r="AF592" s="344">
        <f t="shared" si="2290"/>
        <v>191</v>
      </c>
      <c r="AG592" s="344">
        <f t="shared" si="2291"/>
        <v>194</v>
      </c>
      <c r="AH592" s="344">
        <f t="shared" si="2292"/>
        <v>194</v>
      </c>
      <c r="AI592" s="344">
        <f t="shared" si="2293"/>
        <v>197</v>
      </c>
      <c r="AJ592" s="356">
        <v>3600</v>
      </c>
      <c r="AK592" s="356">
        <v>2800</v>
      </c>
      <c r="AL592" s="356">
        <v>2000</v>
      </c>
      <c r="AM592" s="356">
        <v>1200</v>
      </c>
      <c r="AN592" s="356">
        <v>400</v>
      </c>
      <c r="AO592" s="344">
        <f t="shared" si="2294"/>
        <v>234</v>
      </c>
      <c r="AP592" s="344">
        <f t="shared" si="2295"/>
        <v>242</v>
      </c>
      <c r="AQ592" s="344">
        <f t="shared" si="2296"/>
        <v>242</v>
      </c>
      <c r="AR592" s="344">
        <f t="shared" si="2297"/>
        <v>250</v>
      </c>
      <c r="AS592" s="344">
        <f t="shared" si="2298"/>
        <v>250</v>
      </c>
      <c r="AT592" s="344">
        <f t="shared" si="2299"/>
        <v>257</v>
      </c>
      <c r="AU592" s="344">
        <f t="shared" si="2300"/>
        <v>257</v>
      </c>
      <c r="AV592" s="344">
        <f t="shared" si="2301"/>
        <v>265</v>
      </c>
      <c r="AW592" s="344">
        <f t="shared" si="2302"/>
        <v>265</v>
      </c>
      <c r="AX592" s="344">
        <f t="shared" si="2303"/>
        <v>273</v>
      </c>
      <c r="AY592" s="356">
        <v>3600</v>
      </c>
      <c r="AZ592" s="356">
        <v>2800</v>
      </c>
      <c r="BA592" s="356">
        <v>2000</v>
      </c>
      <c r="BB592" s="356">
        <v>1200</v>
      </c>
      <c r="BC592" s="356">
        <v>400</v>
      </c>
      <c r="BD592" s="353">
        <f t="shared" ref="BD592:BH592" si="2432">IF(BD397="","",BD397+60)</f>
        <v>73</v>
      </c>
      <c r="BE592" s="353">
        <f t="shared" si="2432"/>
        <v>73</v>
      </c>
      <c r="BF592" s="353">
        <f t="shared" si="2432"/>
        <v>88</v>
      </c>
      <c r="BG592" s="353">
        <f t="shared" si="2432"/>
        <v>103</v>
      </c>
      <c r="BH592" s="353">
        <f t="shared" si="2432"/>
        <v>118</v>
      </c>
      <c r="BI592" s="146" t="str">
        <f t="shared" si="2366"/>
        <v>73;73</v>
      </c>
      <c r="BJ592" s="352">
        <f t="shared" si="2367"/>
        <v>88</v>
      </c>
      <c r="BK592" s="146" t="str">
        <f t="shared" si="2368"/>
        <v>103;118</v>
      </c>
      <c r="BL592" s="25">
        <f t="shared" si="2190"/>
        <v>6130105</v>
      </c>
      <c r="BM592" s="146">
        <f t="shared" ref="BM592" si="2433">BM579</f>
        <v>2824</v>
      </c>
      <c r="BN592" s="146">
        <f t="shared" si="2262"/>
        <v>6</v>
      </c>
      <c r="BO592" s="146">
        <f t="shared" ref="BO592:BP592" si="2434">BO579</f>
        <v>1</v>
      </c>
      <c r="BP592" s="146">
        <f t="shared" si="2434"/>
        <v>5</v>
      </c>
      <c r="BQ592" s="146">
        <f>VLOOKUP(IF(A592=1,0,A592),宝石属性!$B$26:$D$41,2,0)</f>
        <v>10</v>
      </c>
      <c r="BR592" s="146">
        <f>VLOOKUP(IF(A592=1,0,A592),宝石属性!$B$26:$D$41,3,0)</f>
        <v>2</v>
      </c>
      <c r="BS592" s="146">
        <f t="shared" ref="BS592:BV592" si="2435">IF(BS579="","",BS579)</f>
        <v>2</v>
      </c>
      <c r="BT592" s="146">
        <f t="shared" si="2435"/>
        <v>4</v>
      </c>
      <c r="BU592" s="146">
        <f t="shared" si="2435"/>
        <v>7</v>
      </c>
      <c r="BV592" s="146">
        <f t="shared" si="2435"/>
        <v>8</v>
      </c>
      <c r="BW592" s="357">
        <f t="shared" si="2198"/>
        <v>2003</v>
      </c>
      <c r="BX592" s="357" t="str">
        <f t="shared" si="2199"/>
        <v/>
      </c>
    </row>
    <row r="593" spans="1:76" s="353" customFormat="1">
      <c r="A593" s="120">
        <f t="shared" si="2356"/>
        <v>130</v>
      </c>
      <c r="B593" s="120" t="s">
        <v>1110</v>
      </c>
      <c r="C593" s="120" t="str">
        <f t="shared" si="2273"/>
        <v>法杖</v>
      </c>
      <c r="D593" s="120" t="str">
        <f t="shared" si="2188"/>
        <v>130级蓝装法杖</v>
      </c>
      <c r="E593" s="120">
        <f>VLOOKUP($C593,$C$3:$M$15,COLUMNS($C$3:H$15),0)</f>
        <v>130</v>
      </c>
      <c r="F593" s="120" t="str">
        <f>VLOOKUP($C593,$C$3:$M$15,COLUMNS($C$3:I$15),0)</f>
        <v>phyattack_value</v>
      </c>
      <c r="G593" s="120">
        <f>VLOOKUP($C593,$C$3:$M$15,COLUMNS($C$3:J$15),0)</f>
        <v>150</v>
      </c>
      <c r="H593" s="120" t="str">
        <f>VLOOKUP($C593,$C$3:$M$15,COLUMNS($C$3:K$15),0)</f>
        <v>magicattack_value</v>
      </c>
      <c r="I593" s="120">
        <f>VLOOKUP($C593,$C$3:$M$15,COLUMNS($C$3:L$15),0)</f>
        <v>170</v>
      </c>
      <c r="J593" s="120" t="str">
        <f>VLOOKUP($C593,$C$3:$M$15,COLUMNS($C$3:M$15),0)</f>
        <v>medical_value</v>
      </c>
      <c r="K593" s="344">
        <f t="shared" si="2274"/>
        <v>810</v>
      </c>
      <c r="L593" s="344">
        <f t="shared" si="2275"/>
        <v>823</v>
      </c>
      <c r="M593" s="344">
        <f t="shared" si="2276"/>
        <v>823</v>
      </c>
      <c r="N593" s="344">
        <f t="shared" si="2277"/>
        <v>836</v>
      </c>
      <c r="O593" s="344">
        <f t="shared" si="2278"/>
        <v>836</v>
      </c>
      <c r="P593" s="344">
        <f t="shared" si="2279"/>
        <v>849</v>
      </c>
      <c r="Q593" s="344">
        <f t="shared" si="2280"/>
        <v>849</v>
      </c>
      <c r="R593" s="344">
        <f t="shared" si="2281"/>
        <v>861</v>
      </c>
      <c r="S593" s="344">
        <f t="shared" si="2282"/>
        <v>861</v>
      </c>
      <c r="T593" s="344">
        <f t="shared" si="2283"/>
        <v>874</v>
      </c>
      <c r="U593" s="356">
        <v>3600</v>
      </c>
      <c r="V593" s="356">
        <v>2800</v>
      </c>
      <c r="W593" s="356">
        <v>2000</v>
      </c>
      <c r="X593" s="356">
        <v>1200</v>
      </c>
      <c r="Y593" s="356">
        <v>400</v>
      </c>
      <c r="Z593" s="344">
        <f t="shared" si="2284"/>
        <v>182</v>
      </c>
      <c r="AA593" s="344">
        <f t="shared" si="2285"/>
        <v>185</v>
      </c>
      <c r="AB593" s="344">
        <f t="shared" si="2286"/>
        <v>185</v>
      </c>
      <c r="AC593" s="344">
        <f t="shared" si="2287"/>
        <v>188</v>
      </c>
      <c r="AD593" s="344">
        <f t="shared" si="2288"/>
        <v>188</v>
      </c>
      <c r="AE593" s="344">
        <f t="shared" si="2289"/>
        <v>191</v>
      </c>
      <c r="AF593" s="344">
        <f t="shared" si="2290"/>
        <v>191</v>
      </c>
      <c r="AG593" s="344">
        <f t="shared" si="2291"/>
        <v>194</v>
      </c>
      <c r="AH593" s="344">
        <f t="shared" si="2292"/>
        <v>194</v>
      </c>
      <c r="AI593" s="344">
        <f t="shared" si="2293"/>
        <v>197</v>
      </c>
      <c r="AJ593" s="356">
        <v>3600</v>
      </c>
      <c r="AK593" s="356">
        <v>2800</v>
      </c>
      <c r="AL593" s="356">
        <v>2000</v>
      </c>
      <c r="AM593" s="356">
        <v>1200</v>
      </c>
      <c r="AN593" s="356">
        <v>400</v>
      </c>
      <c r="AO593" s="344">
        <f t="shared" si="2294"/>
        <v>234</v>
      </c>
      <c r="AP593" s="344">
        <f t="shared" si="2295"/>
        <v>242</v>
      </c>
      <c r="AQ593" s="344">
        <f t="shared" si="2296"/>
        <v>242</v>
      </c>
      <c r="AR593" s="344">
        <f t="shared" si="2297"/>
        <v>250</v>
      </c>
      <c r="AS593" s="344">
        <f t="shared" si="2298"/>
        <v>250</v>
      </c>
      <c r="AT593" s="344">
        <f t="shared" si="2299"/>
        <v>257</v>
      </c>
      <c r="AU593" s="344">
        <f t="shared" si="2300"/>
        <v>257</v>
      </c>
      <c r="AV593" s="344">
        <f t="shared" si="2301"/>
        <v>265</v>
      </c>
      <c r="AW593" s="344">
        <f t="shared" si="2302"/>
        <v>265</v>
      </c>
      <c r="AX593" s="344">
        <f t="shared" si="2303"/>
        <v>273</v>
      </c>
      <c r="AY593" s="356">
        <v>3600</v>
      </c>
      <c r="AZ593" s="356">
        <v>2800</v>
      </c>
      <c r="BA593" s="356">
        <v>2000</v>
      </c>
      <c r="BB593" s="356">
        <v>1200</v>
      </c>
      <c r="BC593" s="356">
        <v>400</v>
      </c>
      <c r="BD593" s="353">
        <f t="shared" ref="BD593:BH593" si="2436">IF(BD398="","",BD398+60)</f>
        <v>73</v>
      </c>
      <c r="BE593" s="353">
        <f t="shared" si="2436"/>
        <v>73</v>
      </c>
      <c r="BF593" s="353">
        <f t="shared" si="2436"/>
        <v>88</v>
      </c>
      <c r="BG593" s="353">
        <f t="shared" si="2436"/>
        <v>103</v>
      </c>
      <c r="BH593" s="353">
        <f t="shared" si="2436"/>
        <v>118</v>
      </c>
      <c r="BI593" s="146" t="str">
        <f t="shared" si="2366"/>
        <v>73;73</v>
      </c>
      <c r="BJ593" s="352">
        <f t="shared" si="2367"/>
        <v>88</v>
      </c>
      <c r="BK593" s="146" t="str">
        <f t="shared" si="2368"/>
        <v>103;118</v>
      </c>
      <c r="BL593" s="25">
        <f t="shared" si="2190"/>
        <v>6130106</v>
      </c>
      <c r="BM593" s="146">
        <f t="shared" ref="BM593" si="2437">BM580</f>
        <v>4104</v>
      </c>
      <c r="BN593" s="146">
        <f t="shared" si="2262"/>
        <v>6</v>
      </c>
      <c r="BO593" s="146">
        <f t="shared" ref="BO593:BP593" si="2438">BO580</f>
        <v>1</v>
      </c>
      <c r="BP593" s="146">
        <f t="shared" si="2438"/>
        <v>6</v>
      </c>
      <c r="BQ593" s="146">
        <f>VLOOKUP(IF(A593=1,0,A593),宝石属性!$B$26:$D$41,2,0)</f>
        <v>10</v>
      </c>
      <c r="BR593" s="146">
        <f>VLOOKUP(IF(A593=1,0,A593),宝石属性!$B$26:$D$41,3,0)</f>
        <v>2</v>
      </c>
      <c r="BS593" s="146">
        <f t="shared" ref="BS593:BV593" si="2439">IF(BS580="","",BS580)</f>
        <v>2</v>
      </c>
      <c r="BT593" s="146">
        <f t="shared" si="2439"/>
        <v>4</v>
      </c>
      <c r="BU593" s="146">
        <f t="shared" si="2439"/>
        <v>7</v>
      </c>
      <c r="BV593" s="146">
        <f t="shared" si="2439"/>
        <v>8</v>
      </c>
      <c r="BW593" s="357">
        <f t="shared" si="2198"/>
        <v>2003</v>
      </c>
      <c r="BX593" s="357" t="str">
        <f t="shared" si="2199"/>
        <v/>
      </c>
    </row>
    <row r="594" spans="1:76" s="353" customFormat="1">
      <c r="A594" s="120">
        <f t="shared" si="2356"/>
        <v>130</v>
      </c>
      <c r="B594" s="120" t="s">
        <v>1110</v>
      </c>
      <c r="C594" s="120" t="str">
        <f t="shared" si="2273"/>
        <v>男衣</v>
      </c>
      <c r="D594" s="120" t="str">
        <f t="shared" si="2188"/>
        <v>130级蓝装男衣</v>
      </c>
      <c r="E594" s="120">
        <f>VLOOKUP($C594,$C$3:$M$15,COLUMNS($C$3:H$15),0)</f>
        <v>60</v>
      </c>
      <c r="F594" s="120" t="str">
        <f>VLOOKUP($C594,$C$3:$M$15,COLUMNS($C$3:I$15),0)</f>
        <v>maxhp_value</v>
      </c>
      <c r="G594" s="120">
        <f>VLOOKUP($C594,$C$3:$M$15,COLUMNS($C$3:J$15),0)</f>
        <v>140</v>
      </c>
      <c r="H594" s="120" t="str">
        <f>VLOOKUP($C594,$C$3:$M$15,COLUMNS($C$3:K$15),0)</f>
        <v>defend_value</v>
      </c>
      <c r="I594" s="120" t="str">
        <f>VLOOKUP($C594,$C$3:$M$15,COLUMNS($C$3:L$15),0)</f>
        <v/>
      </c>
      <c r="J594" s="120" t="str">
        <f>VLOOKUP($C594,$C$3:$M$15,COLUMNS($C$3:M$15),0)</f>
        <v/>
      </c>
      <c r="K594" s="344">
        <f t="shared" si="2274"/>
        <v>648</v>
      </c>
      <c r="L594" s="344">
        <f t="shared" si="2275"/>
        <v>658</v>
      </c>
      <c r="M594" s="344">
        <f t="shared" si="2276"/>
        <v>658</v>
      </c>
      <c r="N594" s="344">
        <f t="shared" si="2277"/>
        <v>669</v>
      </c>
      <c r="O594" s="344">
        <f t="shared" si="2278"/>
        <v>669</v>
      </c>
      <c r="P594" s="344">
        <f t="shared" si="2279"/>
        <v>679</v>
      </c>
      <c r="Q594" s="344">
        <f t="shared" si="2280"/>
        <v>679</v>
      </c>
      <c r="R594" s="344">
        <f t="shared" si="2281"/>
        <v>689</v>
      </c>
      <c r="S594" s="344">
        <f t="shared" si="2282"/>
        <v>689</v>
      </c>
      <c r="T594" s="344">
        <f t="shared" si="2283"/>
        <v>699</v>
      </c>
      <c r="U594" s="356">
        <v>3600</v>
      </c>
      <c r="V594" s="356">
        <v>2800</v>
      </c>
      <c r="W594" s="356">
        <v>2000</v>
      </c>
      <c r="X594" s="356">
        <v>1200</v>
      </c>
      <c r="Y594" s="356">
        <v>400</v>
      </c>
      <c r="Z594" s="344">
        <f t="shared" si="2284"/>
        <v>203</v>
      </c>
      <c r="AA594" s="344">
        <f t="shared" si="2285"/>
        <v>206</v>
      </c>
      <c r="AB594" s="344">
        <f t="shared" si="2286"/>
        <v>206</v>
      </c>
      <c r="AC594" s="344">
        <f t="shared" si="2287"/>
        <v>209</v>
      </c>
      <c r="AD594" s="344">
        <f t="shared" si="2288"/>
        <v>209</v>
      </c>
      <c r="AE594" s="344">
        <f t="shared" si="2289"/>
        <v>212</v>
      </c>
      <c r="AF594" s="344">
        <f t="shared" si="2290"/>
        <v>212</v>
      </c>
      <c r="AG594" s="344">
        <f t="shared" si="2291"/>
        <v>215</v>
      </c>
      <c r="AH594" s="344">
        <f t="shared" si="2292"/>
        <v>215</v>
      </c>
      <c r="AI594" s="344">
        <f t="shared" si="2293"/>
        <v>219</v>
      </c>
      <c r="AJ594" s="356">
        <v>3600</v>
      </c>
      <c r="AK594" s="356">
        <v>2800</v>
      </c>
      <c r="AL594" s="356">
        <v>2000</v>
      </c>
      <c r="AM594" s="356">
        <v>1200</v>
      </c>
      <c r="AN594" s="356">
        <v>400</v>
      </c>
      <c r="AO594" s="344" t="str">
        <f t="shared" si="2294"/>
        <v/>
      </c>
      <c r="AP594" s="344" t="str">
        <f t="shared" si="2295"/>
        <v/>
      </c>
      <c r="AQ594" s="344" t="str">
        <f t="shared" si="2296"/>
        <v/>
      </c>
      <c r="AR594" s="344" t="str">
        <f t="shared" si="2297"/>
        <v/>
      </c>
      <c r="AS594" s="344" t="str">
        <f t="shared" si="2298"/>
        <v/>
      </c>
      <c r="AT594" s="344" t="str">
        <f t="shared" si="2299"/>
        <v/>
      </c>
      <c r="AU594" s="344" t="str">
        <f t="shared" si="2300"/>
        <v/>
      </c>
      <c r="AV594" s="344" t="str">
        <f t="shared" si="2301"/>
        <v/>
      </c>
      <c r="AW594" s="344" t="str">
        <f t="shared" si="2302"/>
        <v/>
      </c>
      <c r="AX594" s="344" t="str">
        <f t="shared" si="2303"/>
        <v/>
      </c>
      <c r="AY594" s="356">
        <v>3600</v>
      </c>
      <c r="AZ594" s="356">
        <v>2800</v>
      </c>
      <c r="BA594" s="356">
        <v>2000</v>
      </c>
      <c r="BB594" s="356">
        <v>1200</v>
      </c>
      <c r="BC594" s="356">
        <v>400</v>
      </c>
      <c r="BD594" s="353">
        <f t="shared" ref="BD594:BH594" si="2440">IF(BD399="","",BD399+60)</f>
        <v>73</v>
      </c>
      <c r="BE594" s="353">
        <f t="shared" si="2440"/>
        <v>73</v>
      </c>
      <c r="BF594" s="353">
        <f t="shared" si="2440"/>
        <v>88</v>
      </c>
      <c r="BG594" s="353">
        <f t="shared" si="2440"/>
        <v>103</v>
      </c>
      <c r="BH594" s="353">
        <f t="shared" si="2440"/>
        <v>118</v>
      </c>
      <c r="BI594" s="146" t="str">
        <f t="shared" si="2366"/>
        <v>73;73</v>
      </c>
      <c r="BJ594" s="352">
        <f t="shared" si="2367"/>
        <v>88</v>
      </c>
      <c r="BK594" s="146" t="str">
        <f t="shared" si="2368"/>
        <v>103;118</v>
      </c>
      <c r="BL594" s="25">
        <f t="shared" si="2190"/>
        <v>6130207</v>
      </c>
      <c r="BM594" s="146">
        <f t="shared" ref="BM594" si="2441">BM581</f>
        <v>312</v>
      </c>
      <c r="BN594" s="146">
        <f t="shared" si="2262"/>
        <v>6</v>
      </c>
      <c r="BO594" s="146">
        <f t="shared" ref="BO594:BP594" si="2442">BO581</f>
        <v>2</v>
      </c>
      <c r="BP594" s="146">
        <f t="shared" si="2442"/>
        <v>7</v>
      </c>
      <c r="BQ594" s="146">
        <f>VLOOKUP(IF(A594=1,0,A594),宝石属性!$B$26:$D$41,2,0)</f>
        <v>10</v>
      </c>
      <c r="BR594" s="146">
        <f>VLOOKUP(IF(A594=1,0,A594),宝石属性!$B$26:$D$41,3,0)</f>
        <v>2</v>
      </c>
      <c r="BS594" s="146">
        <f t="shared" ref="BS594:BV594" si="2443">IF(BS581="","",BS581)</f>
        <v>1</v>
      </c>
      <c r="BT594" s="146">
        <f t="shared" si="2443"/>
        <v>3</v>
      </c>
      <c r="BU594" s="146">
        <f t="shared" si="2443"/>
        <v>5</v>
      </c>
      <c r="BV594" s="146">
        <f t="shared" si="2443"/>
        <v>7</v>
      </c>
      <c r="BW594" s="357">
        <f t="shared" si="2198"/>
        <v>2006</v>
      </c>
      <c r="BX594" s="357" t="str">
        <f t="shared" si="2199"/>
        <v/>
      </c>
    </row>
    <row r="595" spans="1:76" s="353" customFormat="1">
      <c r="A595" s="120">
        <f t="shared" si="2356"/>
        <v>130</v>
      </c>
      <c r="B595" s="120" t="s">
        <v>1110</v>
      </c>
      <c r="C595" s="120" t="str">
        <f t="shared" si="2273"/>
        <v>女衣</v>
      </c>
      <c r="D595" s="120" t="str">
        <f t="shared" si="2188"/>
        <v>130级蓝装女衣</v>
      </c>
      <c r="E595" s="120">
        <f>VLOOKUP($C595,$C$3:$M$15,COLUMNS($C$3:H$15),0)</f>
        <v>60</v>
      </c>
      <c r="F595" s="120" t="str">
        <f>VLOOKUP($C595,$C$3:$M$15,COLUMNS($C$3:I$15),0)</f>
        <v>maxhp_value</v>
      </c>
      <c r="G595" s="120">
        <f>VLOOKUP($C595,$C$3:$M$15,COLUMNS($C$3:J$15),0)</f>
        <v>140</v>
      </c>
      <c r="H595" s="120" t="str">
        <f>VLOOKUP($C595,$C$3:$M$15,COLUMNS($C$3:K$15),0)</f>
        <v>defend_value</v>
      </c>
      <c r="I595" s="120" t="str">
        <f>VLOOKUP($C595,$C$3:$M$15,COLUMNS($C$3:L$15),0)</f>
        <v/>
      </c>
      <c r="J595" s="120" t="str">
        <f>VLOOKUP($C595,$C$3:$M$15,COLUMNS($C$3:M$15),0)</f>
        <v/>
      </c>
      <c r="K595" s="344">
        <f t="shared" si="2274"/>
        <v>648</v>
      </c>
      <c r="L595" s="344">
        <f t="shared" si="2275"/>
        <v>658</v>
      </c>
      <c r="M595" s="344">
        <f t="shared" si="2276"/>
        <v>658</v>
      </c>
      <c r="N595" s="344">
        <f t="shared" si="2277"/>
        <v>669</v>
      </c>
      <c r="O595" s="344">
        <f t="shared" si="2278"/>
        <v>669</v>
      </c>
      <c r="P595" s="344">
        <f t="shared" si="2279"/>
        <v>679</v>
      </c>
      <c r="Q595" s="344">
        <f t="shared" si="2280"/>
        <v>679</v>
      </c>
      <c r="R595" s="344">
        <f t="shared" si="2281"/>
        <v>689</v>
      </c>
      <c r="S595" s="344">
        <f t="shared" si="2282"/>
        <v>689</v>
      </c>
      <c r="T595" s="344">
        <f t="shared" si="2283"/>
        <v>699</v>
      </c>
      <c r="U595" s="356">
        <v>3600</v>
      </c>
      <c r="V595" s="356">
        <v>2800</v>
      </c>
      <c r="W595" s="356">
        <v>2000</v>
      </c>
      <c r="X595" s="356">
        <v>1200</v>
      </c>
      <c r="Y595" s="356">
        <v>400</v>
      </c>
      <c r="Z595" s="344">
        <f t="shared" si="2284"/>
        <v>203</v>
      </c>
      <c r="AA595" s="344">
        <f t="shared" si="2285"/>
        <v>206</v>
      </c>
      <c r="AB595" s="344">
        <f t="shared" si="2286"/>
        <v>206</v>
      </c>
      <c r="AC595" s="344">
        <f t="shared" si="2287"/>
        <v>209</v>
      </c>
      <c r="AD595" s="344">
        <f t="shared" si="2288"/>
        <v>209</v>
      </c>
      <c r="AE595" s="344">
        <f t="shared" si="2289"/>
        <v>212</v>
      </c>
      <c r="AF595" s="344">
        <f t="shared" si="2290"/>
        <v>212</v>
      </c>
      <c r="AG595" s="344">
        <f t="shared" si="2291"/>
        <v>215</v>
      </c>
      <c r="AH595" s="344">
        <f t="shared" si="2292"/>
        <v>215</v>
      </c>
      <c r="AI595" s="344">
        <f t="shared" si="2293"/>
        <v>219</v>
      </c>
      <c r="AJ595" s="356">
        <v>3600</v>
      </c>
      <c r="AK595" s="356">
        <v>2800</v>
      </c>
      <c r="AL595" s="356">
        <v>2000</v>
      </c>
      <c r="AM595" s="356">
        <v>1200</v>
      </c>
      <c r="AN595" s="356">
        <v>400</v>
      </c>
      <c r="AO595" s="344" t="str">
        <f t="shared" si="2294"/>
        <v/>
      </c>
      <c r="AP595" s="344" t="str">
        <f t="shared" si="2295"/>
        <v/>
      </c>
      <c r="AQ595" s="344" t="str">
        <f t="shared" si="2296"/>
        <v/>
      </c>
      <c r="AR595" s="344" t="str">
        <f t="shared" si="2297"/>
        <v/>
      </c>
      <c r="AS595" s="344" t="str">
        <f t="shared" si="2298"/>
        <v/>
      </c>
      <c r="AT595" s="344" t="str">
        <f t="shared" si="2299"/>
        <v/>
      </c>
      <c r="AU595" s="344" t="str">
        <f t="shared" si="2300"/>
        <v/>
      </c>
      <c r="AV595" s="344" t="str">
        <f t="shared" si="2301"/>
        <v/>
      </c>
      <c r="AW595" s="344" t="str">
        <f t="shared" si="2302"/>
        <v/>
      </c>
      <c r="AX595" s="344" t="str">
        <f t="shared" si="2303"/>
        <v/>
      </c>
      <c r="AY595" s="356">
        <v>3600</v>
      </c>
      <c r="AZ595" s="356">
        <v>2800</v>
      </c>
      <c r="BA595" s="356">
        <v>2000</v>
      </c>
      <c r="BB595" s="356">
        <v>1200</v>
      </c>
      <c r="BC595" s="356">
        <v>400</v>
      </c>
      <c r="BD595" s="353">
        <f t="shared" ref="BD595:BH595" si="2444">IF(BD400="","",BD400+60)</f>
        <v>73</v>
      </c>
      <c r="BE595" s="353">
        <f t="shared" si="2444"/>
        <v>73</v>
      </c>
      <c r="BF595" s="353">
        <f t="shared" si="2444"/>
        <v>88</v>
      </c>
      <c r="BG595" s="353">
        <f t="shared" si="2444"/>
        <v>103</v>
      </c>
      <c r="BH595" s="353">
        <f t="shared" si="2444"/>
        <v>118</v>
      </c>
      <c r="BI595" s="146" t="str">
        <f t="shared" si="2366"/>
        <v>73;73</v>
      </c>
      <c r="BJ595" s="352">
        <f t="shared" si="2367"/>
        <v>88</v>
      </c>
      <c r="BK595" s="146" t="str">
        <f t="shared" si="2368"/>
        <v>103;118</v>
      </c>
      <c r="BL595" s="25">
        <f t="shared" si="2190"/>
        <v>6130208</v>
      </c>
      <c r="BM595" s="146">
        <f t="shared" ref="BM595" si="2445">BM582</f>
        <v>568</v>
      </c>
      <c r="BN595" s="146">
        <f t="shared" si="2262"/>
        <v>6</v>
      </c>
      <c r="BO595" s="146">
        <f t="shared" ref="BO595:BP595" si="2446">BO582</f>
        <v>2</v>
      </c>
      <c r="BP595" s="146">
        <f t="shared" si="2446"/>
        <v>8</v>
      </c>
      <c r="BQ595" s="146">
        <f>VLOOKUP(IF(A595=1,0,A595),宝石属性!$B$26:$D$41,2,0)</f>
        <v>10</v>
      </c>
      <c r="BR595" s="146">
        <f>VLOOKUP(IF(A595=1,0,A595),宝石属性!$B$26:$D$41,3,0)</f>
        <v>2</v>
      </c>
      <c r="BS595" s="146">
        <f t="shared" ref="BS595:BV595" si="2447">IF(BS582="","",BS582)</f>
        <v>1</v>
      </c>
      <c r="BT595" s="146">
        <f t="shared" si="2447"/>
        <v>3</v>
      </c>
      <c r="BU595" s="146">
        <f t="shared" si="2447"/>
        <v>5</v>
      </c>
      <c r="BV595" s="146">
        <f t="shared" si="2447"/>
        <v>7</v>
      </c>
      <c r="BW595" s="357">
        <f t="shared" si="2198"/>
        <v>2006</v>
      </c>
      <c r="BX595" s="357" t="str">
        <f t="shared" si="2199"/>
        <v/>
      </c>
    </row>
    <row r="596" spans="1:76" s="353" customFormat="1">
      <c r="A596" s="120">
        <f t="shared" si="2356"/>
        <v>130</v>
      </c>
      <c r="B596" s="120" t="s">
        <v>1110</v>
      </c>
      <c r="C596" s="120" t="str">
        <f t="shared" si="2273"/>
        <v>男头盔</v>
      </c>
      <c r="D596" s="120" t="str">
        <f t="shared" si="2188"/>
        <v>130级蓝装男头盔</v>
      </c>
      <c r="E596" s="120">
        <f>VLOOKUP($C596,$C$3:$M$15,COLUMNS($C$3:H$15),0)</f>
        <v>90</v>
      </c>
      <c r="F596" s="120" t="str">
        <f>VLOOKUP($C596,$C$3:$M$15,COLUMNS($C$3:I$15),0)</f>
        <v>maxmp_value</v>
      </c>
      <c r="G596" s="120">
        <f>VLOOKUP($C596,$C$3:$M$15,COLUMNS($C$3:J$15),0)</f>
        <v>140</v>
      </c>
      <c r="H596" s="120" t="str">
        <f>VLOOKUP($C596,$C$3:$M$15,COLUMNS($C$3:K$15),0)</f>
        <v>defend_value</v>
      </c>
      <c r="I596" s="120" t="str">
        <f>VLOOKUP($C596,$C$3:$M$15,COLUMNS($C$3:L$15),0)</f>
        <v/>
      </c>
      <c r="J596" s="120" t="str">
        <f>VLOOKUP($C596,$C$3:$M$15,COLUMNS($C$3:M$15),0)</f>
        <v/>
      </c>
      <c r="K596" s="344">
        <f t="shared" si="2274"/>
        <v>810</v>
      </c>
      <c r="L596" s="344">
        <f t="shared" si="2275"/>
        <v>823</v>
      </c>
      <c r="M596" s="344">
        <f t="shared" si="2276"/>
        <v>823</v>
      </c>
      <c r="N596" s="344">
        <f t="shared" si="2277"/>
        <v>836</v>
      </c>
      <c r="O596" s="344">
        <f t="shared" si="2278"/>
        <v>836</v>
      </c>
      <c r="P596" s="344">
        <f t="shared" si="2279"/>
        <v>849</v>
      </c>
      <c r="Q596" s="344">
        <f t="shared" si="2280"/>
        <v>849</v>
      </c>
      <c r="R596" s="344">
        <f t="shared" si="2281"/>
        <v>861</v>
      </c>
      <c r="S596" s="344">
        <f t="shared" si="2282"/>
        <v>861</v>
      </c>
      <c r="T596" s="344">
        <f t="shared" si="2283"/>
        <v>874</v>
      </c>
      <c r="U596" s="356">
        <v>3600</v>
      </c>
      <c r="V596" s="356">
        <v>2800</v>
      </c>
      <c r="W596" s="356">
        <v>2000</v>
      </c>
      <c r="X596" s="356">
        <v>1200</v>
      </c>
      <c r="Y596" s="356">
        <v>400</v>
      </c>
      <c r="Z596" s="344">
        <f t="shared" si="2284"/>
        <v>122</v>
      </c>
      <c r="AA596" s="344">
        <f t="shared" si="2285"/>
        <v>123</v>
      </c>
      <c r="AB596" s="344">
        <f t="shared" si="2286"/>
        <v>123</v>
      </c>
      <c r="AC596" s="344">
        <f t="shared" si="2287"/>
        <v>125</v>
      </c>
      <c r="AD596" s="344">
        <f t="shared" si="2288"/>
        <v>125</v>
      </c>
      <c r="AE596" s="344">
        <f t="shared" si="2289"/>
        <v>127</v>
      </c>
      <c r="AF596" s="344">
        <f t="shared" si="2290"/>
        <v>127</v>
      </c>
      <c r="AG596" s="344">
        <f t="shared" si="2291"/>
        <v>129</v>
      </c>
      <c r="AH596" s="344">
        <f t="shared" si="2292"/>
        <v>129</v>
      </c>
      <c r="AI596" s="344">
        <f t="shared" si="2293"/>
        <v>131</v>
      </c>
      <c r="AJ596" s="356">
        <v>3600</v>
      </c>
      <c r="AK596" s="356">
        <v>2800</v>
      </c>
      <c r="AL596" s="356">
        <v>2000</v>
      </c>
      <c r="AM596" s="356">
        <v>1200</v>
      </c>
      <c r="AN596" s="356">
        <v>400</v>
      </c>
      <c r="AO596" s="344" t="str">
        <f t="shared" si="2294"/>
        <v/>
      </c>
      <c r="AP596" s="344" t="str">
        <f t="shared" si="2295"/>
        <v/>
      </c>
      <c r="AQ596" s="344" t="str">
        <f t="shared" si="2296"/>
        <v/>
      </c>
      <c r="AR596" s="344" t="str">
        <f t="shared" si="2297"/>
        <v/>
      </c>
      <c r="AS596" s="344" t="str">
        <f t="shared" si="2298"/>
        <v/>
      </c>
      <c r="AT596" s="344" t="str">
        <f t="shared" si="2299"/>
        <v/>
      </c>
      <c r="AU596" s="344" t="str">
        <f t="shared" si="2300"/>
        <v/>
      </c>
      <c r="AV596" s="344" t="str">
        <f t="shared" si="2301"/>
        <v/>
      </c>
      <c r="AW596" s="344" t="str">
        <f t="shared" si="2302"/>
        <v/>
      </c>
      <c r="AX596" s="344" t="str">
        <f t="shared" si="2303"/>
        <v/>
      </c>
      <c r="AY596" s="356">
        <v>3600</v>
      </c>
      <c r="AZ596" s="356">
        <v>2800</v>
      </c>
      <c r="BA596" s="356">
        <v>2000</v>
      </c>
      <c r="BB596" s="356">
        <v>1200</v>
      </c>
      <c r="BC596" s="356">
        <v>400</v>
      </c>
      <c r="BD596" s="353" t="str">
        <f t="shared" ref="BD596:BH596" si="2448">IF(BD401="","",BD401+60)</f>
        <v/>
      </c>
      <c r="BE596" s="353" t="str">
        <f t="shared" si="2448"/>
        <v/>
      </c>
      <c r="BF596" s="353" t="str">
        <f t="shared" si="2448"/>
        <v/>
      </c>
      <c r="BG596" s="353" t="str">
        <f t="shared" si="2448"/>
        <v/>
      </c>
      <c r="BH596" s="353" t="str">
        <f t="shared" si="2448"/>
        <v/>
      </c>
      <c r="BI596" s="146" t="str">
        <f t="shared" si="2366"/>
        <v/>
      </c>
      <c r="BJ596" s="352" t="str">
        <f t="shared" si="2367"/>
        <v/>
      </c>
      <c r="BK596" s="146" t="str">
        <f t="shared" si="2368"/>
        <v/>
      </c>
      <c r="BL596" s="25">
        <f t="shared" si="2190"/>
        <v>6130309</v>
      </c>
      <c r="BM596" s="146">
        <f t="shared" ref="BM596" si="2449">BM583</f>
        <v>1640</v>
      </c>
      <c r="BN596" s="146">
        <f t="shared" si="2262"/>
        <v>6</v>
      </c>
      <c r="BO596" s="146">
        <f t="shared" ref="BO596:BP596" si="2450">BO583</f>
        <v>3</v>
      </c>
      <c r="BP596" s="146">
        <f t="shared" si="2450"/>
        <v>9</v>
      </c>
      <c r="BQ596" s="146">
        <f>VLOOKUP(IF(A596=1,0,A596),宝石属性!$B$26:$D$41,2,0)</f>
        <v>10</v>
      </c>
      <c r="BR596" s="146">
        <f>VLOOKUP(IF(A596=1,0,A596),宝石属性!$B$26:$D$41,3,0)</f>
        <v>2</v>
      </c>
      <c r="BS596" s="146">
        <f t="shared" ref="BS596:BV596" si="2451">IF(BS583="","",BS583)</f>
        <v>2</v>
      </c>
      <c r="BT596" s="146">
        <f t="shared" si="2451"/>
        <v>3</v>
      </c>
      <c r="BU596" s="146" t="str">
        <f t="shared" si="2451"/>
        <v/>
      </c>
      <c r="BV596" s="146" t="str">
        <f t="shared" si="2451"/>
        <v/>
      </c>
      <c r="BW596" s="357">
        <f t="shared" si="2198"/>
        <v>2009</v>
      </c>
      <c r="BX596" s="357" t="str">
        <f t="shared" si="2199"/>
        <v/>
      </c>
    </row>
    <row r="597" spans="1:76" s="353" customFormat="1">
      <c r="A597" s="120">
        <f t="shared" si="2356"/>
        <v>130</v>
      </c>
      <c r="B597" s="120" t="s">
        <v>1110</v>
      </c>
      <c r="C597" s="120" t="str">
        <f t="shared" si="2273"/>
        <v>女头饰</v>
      </c>
      <c r="D597" s="120" t="str">
        <f t="shared" si="2188"/>
        <v>130级蓝装女头饰</v>
      </c>
      <c r="E597" s="120">
        <f>VLOOKUP($C597,$C$3:$M$15,COLUMNS($C$3:H$15),0)</f>
        <v>90</v>
      </c>
      <c r="F597" s="120" t="str">
        <f>VLOOKUP($C597,$C$3:$M$15,COLUMNS($C$3:I$15),0)</f>
        <v>maxmp_value</v>
      </c>
      <c r="G597" s="120">
        <f>VLOOKUP($C597,$C$3:$M$15,COLUMNS($C$3:J$15),0)</f>
        <v>140</v>
      </c>
      <c r="H597" s="120" t="str">
        <f>VLOOKUP($C597,$C$3:$M$15,COLUMNS($C$3:K$15),0)</f>
        <v>defend_value</v>
      </c>
      <c r="I597" s="120" t="str">
        <f>VLOOKUP($C597,$C$3:$M$15,COLUMNS($C$3:L$15),0)</f>
        <v/>
      </c>
      <c r="J597" s="120" t="str">
        <f>VLOOKUP($C597,$C$3:$M$15,COLUMNS($C$3:M$15),0)</f>
        <v/>
      </c>
      <c r="K597" s="344">
        <f t="shared" si="2274"/>
        <v>810</v>
      </c>
      <c r="L597" s="344">
        <f t="shared" si="2275"/>
        <v>823</v>
      </c>
      <c r="M597" s="344">
        <f t="shared" si="2276"/>
        <v>823</v>
      </c>
      <c r="N597" s="344">
        <f t="shared" si="2277"/>
        <v>836</v>
      </c>
      <c r="O597" s="344">
        <f t="shared" si="2278"/>
        <v>836</v>
      </c>
      <c r="P597" s="344">
        <f t="shared" si="2279"/>
        <v>849</v>
      </c>
      <c r="Q597" s="344">
        <f t="shared" si="2280"/>
        <v>849</v>
      </c>
      <c r="R597" s="344">
        <f t="shared" si="2281"/>
        <v>861</v>
      </c>
      <c r="S597" s="344">
        <f t="shared" si="2282"/>
        <v>861</v>
      </c>
      <c r="T597" s="344">
        <f t="shared" si="2283"/>
        <v>874</v>
      </c>
      <c r="U597" s="356">
        <v>3600</v>
      </c>
      <c r="V597" s="356">
        <v>2800</v>
      </c>
      <c r="W597" s="356">
        <v>2000</v>
      </c>
      <c r="X597" s="356">
        <v>1200</v>
      </c>
      <c r="Y597" s="356">
        <v>400</v>
      </c>
      <c r="Z597" s="344">
        <f t="shared" si="2284"/>
        <v>122</v>
      </c>
      <c r="AA597" s="344">
        <f t="shared" si="2285"/>
        <v>123</v>
      </c>
      <c r="AB597" s="344">
        <f t="shared" si="2286"/>
        <v>123</v>
      </c>
      <c r="AC597" s="344">
        <f t="shared" si="2287"/>
        <v>125</v>
      </c>
      <c r="AD597" s="344">
        <f t="shared" si="2288"/>
        <v>125</v>
      </c>
      <c r="AE597" s="344">
        <f t="shared" si="2289"/>
        <v>127</v>
      </c>
      <c r="AF597" s="344">
        <f t="shared" si="2290"/>
        <v>127</v>
      </c>
      <c r="AG597" s="344">
        <f t="shared" si="2291"/>
        <v>129</v>
      </c>
      <c r="AH597" s="344">
        <f t="shared" si="2292"/>
        <v>129</v>
      </c>
      <c r="AI597" s="344">
        <f t="shared" si="2293"/>
        <v>131</v>
      </c>
      <c r="AJ597" s="356">
        <v>3600</v>
      </c>
      <c r="AK597" s="356">
        <v>2800</v>
      </c>
      <c r="AL597" s="356">
        <v>2000</v>
      </c>
      <c r="AM597" s="356">
        <v>1200</v>
      </c>
      <c r="AN597" s="356">
        <v>400</v>
      </c>
      <c r="AO597" s="344" t="str">
        <f t="shared" si="2294"/>
        <v/>
      </c>
      <c r="AP597" s="344" t="str">
        <f t="shared" si="2295"/>
        <v/>
      </c>
      <c r="AQ597" s="344" t="str">
        <f t="shared" si="2296"/>
        <v/>
      </c>
      <c r="AR597" s="344" t="str">
        <f t="shared" si="2297"/>
        <v/>
      </c>
      <c r="AS597" s="344" t="str">
        <f t="shared" si="2298"/>
        <v/>
      </c>
      <c r="AT597" s="344" t="str">
        <f t="shared" si="2299"/>
        <v/>
      </c>
      <c r="AU597" s="344" t="str">
        <f t="shared" si="2300"/>
        <v/>
      </c>
      <c r="AV597" s="344" t="str">
        <f t="shared" si="2301"/>
        <v/>
      </c>
      <c r="AW597" s="344" t="str">
        <f t="shared" si="2302"/>
        <v/>
      </c>
      <c r="AX597" s="344" t="str">
        <f t="shared" si="2303"/>
        <v/>
      </c>
      <c r="AY597" s="356">
        <v>3600</v>
      </c>
      <c r="AZ597" s="356">
        <v>2800</v>
      </c>
      <c r="BA597" s="356">
        <v>2000</v>
      </c>
      <c r="BB597" s="356">
        <v>1200</v>
      </c>
      <c r="BC597" s="356">
        <v>400</v>
      </c>
      <c r="BD597" s="353" t="str">
        <f t="shared" ref="BD597:BH597" si="2452">IF(BD402="","",BD402+60)</f>
        <v/>
      </c>
      <c r="BE597" s="353" t="str">
        <f t="shared" si="2452"/>
        <v/>
      </c>
      <c r="BF597" s="353" t="str">
        <f t="shared" si="2452"/>
        <v/>
      </c>
      <c r="BG597" s="353" t="str">
        <f t="shared" si="2452"/>
        <v/>
      </c>
      <c r="BH597" s="353" t="str">
        <f t="shared" si="2452"/>
        <v/>
      </c>
      <c r="BI597" s="146" t="str">
        <f t="shared" si="2366"/>
        <v/>
      </c>
      <c r="BJ597" s="352" t="str">
        <f t="shared" si="2367"/>
        <v/>
      </c>
      <c r="BK597" s="146" t="str">
        <f t="shared" si="2368"/>
        <v/>
      </c>
      <c r="BL597" s="25">
        <f t="shared" si="2190"/>
        <v>6130310</v>
      </c>
      <c r="BM597" s="146">
        <f t="shared" ref="BM597" si="2453">BM584</f>
        <v>1384</v>
      </c>
      <c r="BN597" s="146">
        <f t="shared" si="2262"/>
        <v>6</v>
      </c>
      <c r="BO597" s="146">
        <f t="shared" ref="BO597:BP597" si="2454">BO584</f>
        <v>3</v>
      </c>
      <c r="BP597" s="146">
        <f t="shared" si="2454"/>
        <v>10</v>
      </c>
      <c r="BQ597" s="146">
        <f>VLOOKUP(IF(A597=1,0,A597),宝石属性!$B$26:$D$41,2,0)</f>
        <v>10</v>
      </c>
      <c r="BR597" s="146">
        <f>VLOOKUP(IF(A597=1,0,A597),宝石属性!$B$26:$D$41,3,0)</f>
        <v>2</v>
      </c>
      <c r="BS597" s="146">
        <f t="shared" ref="BS597:BV597" si="2455">IF(BS584="","",BS584)</f>
        <v>2</v>
      </c>
      <c r="BT597" s="146">
        <f t="shared" si="2455"/>
        <v>3</v>
      </c>
      <c r="BU597" s="146" t="str">
        <f t="shared" si="2455"/>
        <v/>
      </c>
      <c r="BV597" s="146" t="str">
        <f t="shared" si="2455"/>
        <v/>
      </c>
      <c r="BW597" s="357">
        <f t="shared" si="2198"/>
        <v>2009</v>
      </c>
      <c r="BX597" s="357" t="str">
        <f t="shared" si="2199"/>
        <v/>
      </c>
    </row>
    <row r="598" spans="1:76" s="353" customFormat="1">
      <c r="A598" s="120">
        <f t="shared" si="2356"/>
        <v>130</v>
      </c>
      <c r="B598" s="120" t="s">
        <v>1110</v>
      </c>
      <c r="C598" s="120" t="str">
        <f t="shared" si="2273"/>
        <v>项链</v>
      </c>
      <c r="D598" s="120" t="str">
        <f t="shared" si="2188"/>
        <v>130级蓝装项链</v>
      </c>
      <c r="E598" s="120">
        <f>VLOOKUP($C598,$C$3:$M$15,COLUMNS($C$3:H$15),0)</f>
        <v>150</v>
      </c>
      <c r="F598" s="120" t="str">
        <f>VLOOKUP($C598,$C$3:$M$15,COLUMNS($C$3:I$15),0)</f>
        <v>magicattack_value</v>
      </c>
      <c r="G598" s="120">
        <f>VLOOKUP($C598,$C$3:$M$15,COLUMNS($C$3:J$15),0)</f>
        <v>160</v>
      </c>
      <c r="H598" s="120" t="str">
        <f>VLOOKUP($C598,$C$3:$M$15,COLUMNS($C$3:K$15),0)</f>
        <v>magicdef_value</v>
      </c>
      <c r="I598" s="120" t="str">
        <f>VLOOKUP($C598,$C$3:$M$15,COLUMNS($C$3:L$15),0)</f>
        <v/>
      </c>
      <c r="J598" s="120" t="str">
        <f>VLOOKUP($C598,$C$3:$M$15,COLUMNS($C$3:M$15),0)</f>
        <v/>
      </c>
      <c r="K598" s="344">
        <f t="shared" si="2274"/>
        <v>223</v>
      </c>
      <c r="L598" s="344">
        <f t="shared" si="2275"/>
        <v>226</v>
      </c>
      <c r="M598" s="344">
        <f t="shared" si="2276"/>
        <v>226</v>
      </c>
      <c r="N598" s="344">
        <f t="shared" si="2277"/>
        <v>230</v>
      </c>
      <c r="O598" s="344">
        <f t="shared" si="2278"/>
        <v>230</v>
      </c>
      <c r="P598" s="344">
        <f t="shared" si="2279"/>
        <v>233</v>
      </c>
      <c r="Q598" s="344">
        <f t="shared" si="2280"/>
        <v>233</v>
      </c>
      <c r="R598" s="344">
        <f t="shared" si="2281"/>
        <v>237</v>
      </c>
      <c r="S598" s="344">
        <f t="shared" si="2282"/>
        <v>237</v>
      </c>
      <c r="T598" s="344">
        <f t="shared" si="2283"/>
        <v>240</v>
      </c>
      <c r="U598" s="356">
        <v>3600</v>
      </c>
      <c r="V598" s="356">
        <v>2800</v>
      </c>
      <c r="W598" s="356">
        <v>2000</v>
      </c>
      <c r="X598" s="356">
        <v>1200</v>
      </c>
      <c r="Y598" s="356">
        <v>400</v>
      </c>
      <c r="Z598" s="344">
        <f t="shared" si="2284"/>
        <v>119</v>
      </c>
      <c r="AA598" s="344">
        <f t="shared" si="2285"/>
        <v>120</v>
      </c>
      <c r="AB598" s="344">
        <f t="shared" si="2286"/>
        <v>120</v>
      </c>
      <c r="AC598" s="344">
        <f t="shared" si="2287"/>
        <v>122</v>
      </c>
      <c r="AD598" s="344">
        <f t="shared" si="2288"/>
        <v>122</v>
      </c>
      <c r="AE598" s="344">
        <f t="shared" si="2289"/>
        <v>124</v>
      </c>
      <c r="AF598" s="344">
        <f t="shared" si="2290"/>
        <v>124</v>
      </c>
      <c r="AG598" s="344">
        <f t="shared" si="2291"/>
        <v>126</v>
      </c>
      <c r="AH598" s="344">
        <f t="shared" si="2292"/>
        <v>126</v>
      </c>
      <c r="AI598" s="344">
        <f t="shared" si="2293"/>
        <v>128</v>
      </c>
      <c r="AJ598" s="356">
        <v>3600</v>
      </c>
      <c r="AK598" s="356">
        <v>2800</v>
      </c>
      <c r="AL598" s="356">
        <v>2000</v>
      </c>
      <c r="AM598" s="356">
        <v>1200</v>
      </c>
      <c r="AN598" s="356">
        <v>400</v>
      </c>
      <c r="AO598" s="344" t="str">
        <f t="shared" si="2294"/>
        <v/>
      </c>
      <c r="AP598" s="344" t="str">
        <f t="shared" si="2295"/>
        <v/>
      </c>
      <c r="AQ598" s="344" t="str">
        <f t="shared" si="2296"/>
        <v/>
      </c>
      <c r="AR598" s="344" t="str">
        <f t="shared" si="2297"/>
        <v/>
      </c>
      <c r="AS598" s="344" t="str">
        <f t="shared" si="2298"/>
        <v/>
      </c>
      <c r="AT598" s="344" t="str">
        <f t="shared" si="2299"/>
        <v/>
      </c>
      <c r="AU598" s="344" t="str">
        <f t="shared" si="2300"/>
        <v/>
      </c>
      <c r="AV598" s="344" t="str">
        <f t="shared" si="2301"/>
        <v/>
      </c>
      <c r="AW598" s="344" t="str">
        <f t="shared" si="2302"/>
        <v/>
      </c>
      <c r="AX598" s="344" t="str">
        <f t="shared" si="2303"/>
        <v/>
      </c>
      <c r="AY598" s="356">
        <v>3600</v>
      </c>
      <c r="AZ598" s="356">
        <v>2800</v>
      </c>
      <c r="BA598" s="356">
        <v>2000</v>
      </c>
      <c r="BB598" s="356">
        <v>1200</v>
      </c>
      <c r="BC598" s="356">
        <v>400</v>
      </c>
      <c r="BD598" s="353" t="str">
        <f t="shared" ref="BD598:BH598" si="2456">IF(BD403="","",BD403+60)</f>
        <v/>
      </c>
      <c r="BE598" s="353" t="str">
        <f t="shared" si="2456"/>
        <v/>
      </c>
      <c r="BF598" s="353" t="str">
        <f t="shared" si="2456"/>
        <v/>
      </c>
      <c r="BG598" s="353" t="str">
        <f t="shared" si="2456"/>
        <v/>
      </c>
      <c r="BH598" s="353" t="str">
        <f t="shared" si="2456"/>
        <v/>
      </c>
      <c r="BI598" s="146" t="str">
        <f t="shared" si="2366"/>
        <v/>
      </c>
      <c r="BJ598" s="352" t="str">
        <f t="shared" si="2367"/>
        <v/>
      </c>
      <c r="BK598" s="146" t="str">
        <f t="shared" si="2368"/>
        <v/>
      </c>
      <c r="BL598" s="25">
        <f t="shared" si="2190"/>
        <v>6130411</v>
      </c>
      <c r="BM598" s="146">
        <f t="shared" ref="BM598" si="2457">BM585</f>
        <v>40</v>
      </c>
      <c r="BN598" s="146">
        <f t="shared" si="2262"/>
        <v>6</v>
      </c>
      <c r="BO598" s="146">
        <f t="shared" ref="BO598:BP598" si="2458">BO585</f>
        <v>4</v>
      </c>
      <c r="BP598" s="146">
        <f t="shared" si="2458"/>
        <v>11</v>
      </c>
      <c r="BQ598" s="146">
        <f>VLOOKUP(IF(A598=1,0,A598),宝石属性!$B$26:$D$41,2,0)</f>
        <v>10</v>
      </c>
      <c r="BR598" s="146">
        <f>VLOOKUP(IF(A598=1,0,A598),宝石属性!$B$26:$D$41,3,0)</f>
        <v>2</v>
      </c>
      <c r="BS598" s="146">
        <f t="shared" ref="BS598:BV598" si="2459">IF(BS585="","",BS585)</f>
        <v>4</v>
      </c>
      <c r="BT598" s="146">
        <f t="shared" si="2459"/>
        <v>5</v>
      </c>
      <c r="BU598" s="146" t="str">
        <f t="shared" si="2459"/>
        <v/>
      </c>
      <c r="BV598" s="146" t="str">
        <f t="shared" si="2459"/>
        <v/>
      </c>
      <c r="BW598" s="357">
        <f t="shared" si="2198"/>
        <v>2012</v>
      </c>
      <c r="BX598" s="357" t="str">
        <f t="shared" si="2199"/>
        <v/>
      </c>
    </row>
    <row r="599" spans="1:76" s="353" customFormat="1">
      <c r="A599" s="120">
        <f t="shared" si="2356"/>
        <v>130</v>
      </c>
      <c r="B599" s="120" t="s">
        <v>1110</v>
      </c>
      <c r="C599" s="120" t="str">
        <f t="shared" si="2273"/>
        <v>腰带</v>
      </c>
      <c r="D599" s="120" t="str">
        <f t="shared" si="2188"/>
        <v>130级蓝装腰带</v>
      </c>
      <c r="E599" s="120">
        <f>VLOOKUP($C599,$C$3:$M$15,COLUMNS($C$3:H$15),0)</f>
        <v>60</v>
      </c>
      <c r="F599" s="120" t="str">
        <f>VLOOKUP($C599,$C$3:$M$15,COLUMNS($C$3:I$15),0)</f>
        <v>maxhp_value</v>
      </c>
      <c r="G599" s="120">
        <f>VLOOKUP($C599,$C$3:$M$15,COLUMNS($C$3:J$15),0)</f>
        <v>140</v>
      </c>
      <c r="H599" s="120" t="str">
        <f>VLOOKUP($C599,$C$3:$M$15,COLUMNS($C$3:K$15),0)</f>
        <v>defend_value</v>
      </c>
      <c r="I599" s="120" t="str">
        <f>VLOOKUP($C599,$C$3:$M$15,COLUMNS($C$3:L$15),0)</f>
        <v/>
      </c>
      <c r="J599" s="120" t="str">
        <f>VLOOKUP($C599,$C$3:$M$15,COLUMNS($C$3:M$15),0)</f>
        <v/>
      </c>
      <c r="K599" s="344">
        <f t="shared" si="2274"/>
        <v>972</v>
      </c>
      <c r="L599" s="344">
        <f t="shared" si="2275"/>
        <v>988</v>
      </c>
      <c r="M599" s="344">
        <f t="shared" si="2276"/>
        <v>988</v>
      </c>
      <c r="N599" s="344">
        <f t="shared" si="2277"/>
        <v>1003</v>
      </c>
      <c r="O599" s="344">
        <f t="shared" si="2278"/>
        <v>1003</v>
      </c>
      <c r="P599" s="344">
        <f t="shared" si="2279"/>
        <v>1018</v>
      </c>
      <c r="Q599" s="344">
        <f t="shared" si="2280"/>
        <v>1018</v>
      </c>
      <c r="R599" s="344">
        <f t="shared" si="2281"/>
        <v>1034</v>
      </c>
      <c r="S599" s="344">
        <f t="shared" si="2282"/>
        <v>1034</v>
      </c>
      <c r="T599" s="344">
        <f t="shared" si="2283"/>
        <v>1049</v>
      </c>
      <c r="U599" s="356">
        <v>3600</v>
      </c>
      <c r="V599" s="356">
        <v>2800</v>
      </c>
      <c r="W599" s="356">
        <v>2000</v>
      </c>
      <c r="X599" s="356">
        <v>1200</v>
      </c>
      <c r="Y599" s="356">
        <v>400</v>
      </c>
      <c r="Z599" s="344">
        <f t="shared" si="2284"/>
        <v>81</v>
      </c>
      <c r="AA599" s="344">
        <f t="shared" si="2285"/>
        <v>82</v>
      </c>
      <c r="AB599" s="344">
        <f t="shared" si="2286"/>
        <v>82</v>
      </c>
      <c r="AC599" s="344">
        <f t="shared" si="2287"/>
        <v>84</v>
      </c>
      <c r="AD599" s="344">
        <f t="shared" si="2288"/>
        <v>84</v>
      </c>
      <c r="AE599" s="344">
        <f t="shared" si="2289"/>
        <v>85</v>
      </c>
      <c r="AF599" s="344">
        <f t="shared" si="2290"/>
        <v>85</v>
      </c>
      <c r="AG599" s="344">
        <f t="shared" si="2291"/>
        <v>86</v>
      </c>
      <c r="AH599" s="344">
        <f t="shared" si="2292"/>
        <v>86</v>
      </c>
      <c r="AI599" s="344">
        <f t="shared" si="2293"/>
        <v>87</v>
      </c>
      <c r="AJ599" s="356">
        <v>3600</v>
      </c>
      <c r="AK599" s="356">
        <v>2800</v>
      </c>
      <c r="AL599" s="356">
        <v>2000</v>
      </c>
      <c r="AM599" s="356">
        <v>1200</v>
      </c>
      <c r="AN599" s="356">
        <v>400</v>
      </c>
      <c r="AO599" s="344" t="str">
        <f t="shared" si="2294"/>
        <v/>
      </c>
      <c r="AP599" s="344" t="str">
        <f t="shared" si="2295"/>
        <v/>
      </c>
      <c r="AQ599" s="344" t="str">
        <f t="shared" si="2296"/>
        <v/>
      </c>
      <c r="AR599" s="344" t="str">
        <f t="shared" si="2297"/>
        <v/>
      </c>
      <c r="AS599" s="344" t="str">
        <f t="shared" si="2298"/>
        <v/>
      </c>
      <c r="AT599" s="344" t="str">
        <f t="shared" si="2299"/>
        <v/>
      </c>
      <c r="AU599" s="344" t="str">
        <f t="shared" si="2300"/>
        <v/>
      </c>
      <c r="AV599" s="344" t="str">
        <f t="shared" si="2301"/>
        <v/>
      </c>
      <c r="AW599" s="344" t="str">
        <f t="shared" si="2302"/>
        <v/>
      </c>
      <c r="AX599" s="344" t="str">
        <f t="shared" si="2303"/>
        <v/>
      </c>
      <c r="AY599" s="356">
        <v>3600</v>
      </c>
      <c r="AZ599" s="356">
        <v>2800</v>
      </c>
      <c r="BA599" s="356">
        <v>2000</v>
      </c>
      <c r="BB599" s="356">
        <v>1200</v>
      </c>
      <c r="BC599" s="356">
        <v>400</v>
      </c>
      <c r="BD599" s="353" t="str">
        <f t="shared" ref="BD599:BH599" si="2460">IF(BD404="","",BD404+60)</f>
        <v/>
      </c>
      <c r="BE599" s="353" t="str">
        <f t="shared" si="2460"/>
        <v/>
      </c>
      <c r="BF599" s="353" t="str">
        <f t="shared" si="2460"/>
        <v/>
      </c>
      <c r="BG599" s="353" t="str">
        <f t="shared" si="2460"/>
        <v/>
      </c>
      <c r="BH599" s="353" t="str">
        <f t="shared" si="2460"/>
        <v/>
      </c>
      <c r="BI599" s="146" t="str">
        <f t="shared" si="2366"/>
        <v/>
      </c>
      <c r="BJ599" s="352" t="str">
        <f t="shared" si="2367"/>
        <v/>
      </c>
      <c r="BK599" s="146" t="str">
        <f t="shared" si="2368"/>
        <v/>
      </c>
      <c r="BL599" s="25">
        <f t="shared" si="2190"/>
        <v>6130512</v>
      </c>
      <c r="BM599" s="146">
        <f t="shared" ref="BM599" si="2461">BM586</f>
        <v>72</v>
      </c>
      <c r="BN599" s="146">
        <f t="shared" si="2262"/>
        <v>6</v>
      </c>
      <c r="BO599" s="146">
        <f t="shared" ref="BO599:BP599" si="2462">BO586</f>
        <v>5</v>
      </c>
      <c r="BP599" s="146">
        <f t="shared" si="2462"/>
        <v>12</v>
      </c>
      <c r="BQ599" s="146">
        <f>VLOOKUP(IF(A599=1,0,A599),宝石属性!$B$26:$D$41,2,0)</f>
        <v>10</v>
      </c>
      <c r="BR599" s="146">
        <f>VLOOKUP(IF(A599=1,0,A599),宝石属性!$B$26:$D$41,3,0)</f>
        <v>2</v>
      </c>
      <c r="BS599" s="146">
        <f t="shared" ref="BS599:BV599" si="2463">IF(BS586="","",BS586)</f>
        <v>1</v>
      </c>
      <c r="BT599" s="146">
        <f t="shared" si="2463"/>
        <v>6</v>
      </c>
      <c r="BU599" s="146">
        <f t="shared" si="2463"/>
        <v>9</v>
      </c>
      <c r="BV599" s="146" t="str">
        <f t="shared" si="2463"/>
        <v/>
      </c>
      <c r="BW599" s="357">
        <f t="shared" si="2198"/>
        <v>2015</v>
      </c>
      <c r="BX599" s="357" t="str">
        <f t="shared" si="2199"/>
        <v/>
      </c>
    </row>
    <row r="600" spans="1:76" s="353" customFormat="1">
      <c r="A600" s="120">
        <f t="shared" si="2356"/>
        <v>130</v>
      </c>
      <c r="B600" s="120" t="s">
        <v>1110</v>
      </c>
      <c r="C600" s="120" t="str">
        <f t="shared" si="2273"/>
        <v>鞋子</v>
      </c>
      <c r="D600" s="120" t="str">
        <f t="shared" si="2188"/>
        <v>130级蓝装鞋子</v>
      </c>
      <c r="E600" s="120">
        <f>VLOOKUP($C600,$C$3:$M$15,COLUMNS($C$3:H$15),0)</f>
        <v>160</v>
      </c>
      <c r="F600" s="120" t="str">
        <f>VLOOKUP($C600,$C$3:$M$15,COLUMNS($C$3:I$15),0)</f>
        <v>magicdef_value</v>
      </c>
      <c r="G600" s="120">
        <f>VLOOKUP($C600,$C$3:$M$15,COLUMNS($C$3:J$15),0)</f>
        <v>200</v>
      </c>
      <c r="H600" s="120" t="str">
        <f>VLOOKUP($C600,$C$3:$M$15,COLUMNS($C$3:K$15),0)</f>
        <v>speed_value</v>
      </c>
      <c r="I600" s="120" t="str">
        <f>VLOOKUP($C600,$C$3:$M$15,COLUMNS($C$3:L$15),0)</f>
        <v/>
      </c>
      <c r="J600" s="120" t="str">
        <f>VLOOKUP($C600,$C$3:$M$15,COLUMNS($C$3:M$15),0)</f>
        <v/>
      </c>
      <c r="K600" s="344">
        <f t="shared" si="2274"/>
        <v>119</v>
      </c>
      <c r="L600" s="344">
        <f t="shared" si="2275"/>
        <v>120</v>
      </c>
      <c r="M600" s="344">
        <f t="shared" si="2276"/>
        <v>120</v>
      </c>
      <c r="N600" s="344">
        <f t="shared" si="2277"/>
        <v>122</v>
      </c>
      <c r="O600" s="344">
        <f t="shared" si="2278"/>
        <v>122</v>
      </c>
      <c r="P600" s="344">
        <f t="shared" si="2279"/>
        <v>124</v>
      </c>
      <c r="Q600" s="344">
        <f t="shared" si="2280"/>
        <v>124</v>
      </c>
      <c r="R600" s="344">
        <f t="shared" si="2281"/>
        <v>126</v>
      </c>
      <c r="S600" s="344">
        <f t="shared" si="2282"/>
        <v>126</v>
      </c>
      <c r="T600" s="344">
        <f t="shared" si="2283"/>
        <v>128</v>
      </c>
      <c r="U600" s="356">
        <v>3600</v>
      </c>
      <c r="V600" s="356">
        <v>2800</v>
      </c>
      <c r="W600" s="356">
        <v>2000</v>
      </c>
      <c r="X600" s="356">
        <v>1200</v>
      </c>
      <c r="Y600" s="356">
        <v>400</v>
      </c>
      <c r="Z600" s="344">
        <f t="shared" si="2284"/>
        <v>101</v>
      </c>
      <c r="AA600" s="344">
        <f t="shared" si="2285"/>
        <v>105</v>
      </c>
      <c r="AB600" s="344">
        <f t="shared" si="2286"/>
        <v>105</v>
      </c>
      <c r="AC600" s="344">
        <f t="shared" si="2287"/>
        <v>108</v>
      </c>
      <c r="AD600" s="344">
        <f t="shared" si="2288"/>
        <v>108</v>
      </c>
      <c r="AE600" s="344">
        <f t="shared" si="2289"/>
        <v>112</v>
      </c>
      <c r="AF600" s="344">
        <f t="shared" si="2290"/>
        <v>112</v>
      </c>
      <c r="AG600" s="344">
        <f t="shared" si="2291"/>
        <v>115</v>
      </c>
      <c r="AH600" s="344">
        <f t="shared" si="2292"/>
        <v>115</v>
      </c>
      <c r="AI600" s="344">
        <f t="shared" si="2293"/>
        <v>118</v>
      </c>
      <c r="AJ600" s="356">
        <v>3600</v>
      </c>
      <c r="AK600" s="356">
        <v>2800</v>
      </c>
      <c r="AL600" s="356">
        <v>2000</v>
      </c>
      <c r="AM600" s="356">
        <v>1200</v>
      </c>
      <c r="AN600" s="356">
        <v>400</v>
      </c>
      <c r="AO600" s="344" t="str">
        <f t="shared" si="2294"/>
        <v/>
      </c>
      <c r="AP600" s="344" t="str">
        <f t="shared" si="2295"/>
        <v/>
      </c>
      <c r="AQ600" s="344" t="str">
        <f t="shared" si="2296"/>
        <v/>
      </c>
      <c r="AR600" s="344" t="str">
        <f t="shared" si="2297"/>
        <v/>
      </c>
      <c r="AS600" s="344" t="str">
        <f t="shared" si="2298"/>
        <v/>
      </c>
      <c r="AT600" s="344" t="str">
        <f t="shared" si="2299"/>
        <v/>
      </c>
      <c r="AU600" s="344" t="str">
        <f t="shared" si="2300"/>
        <v/>
      </c>
      <c r="AV600" s="344" t="str">
        <f t="shared" si="2301"/>
        <v/>
      </c>
      <c r="AW600" s="344" t="str">
        <f t="shared" si="2302"/>
        <v/>
      </c>
      <c r="AX600" s="344" t="str">
        <f t="shared" si="2303"/>
        <v/>
      </c>
      <c r="AY600" s="356">
        <v>3600</v>
      </c>
      <c r="AZ600" s="356">
        <v>2800</v>
      </c>
      <c r="BA600" s="356">
        <v>2000</v>
      </c>
      <c r="BB600" s="356">
        <v>1200</v>
      </c>
      <c r="BC600" s="356">
        <v>400</v>
      </c>
      <c r="BD600" s="353" t="str">
        <f t="shared" ref="BD600:BH600" si="2464">IF(BD405="","",BD405+60)</f>
        <v/>
      </c>
      <c r="BE600" s="353" t="str">
        <f t="shared" si="2464"/>
        <v/>
      </c>
      <c r="BF600" s="353" t="str">
        <f t="shared" si="2464"/>
        <v/>
      </c>
      <c r="BG600" s="353" t="str">
        <f t="shared" si="2464"/>
        <v/>
      </c>
      <c r="BH600" s="353" t="str">
        <f t="shared" si="2464"/>
        <v/>
      </c>
      <c r="BI600" s="146" t="str">
        <f t="shared" si="2366"/>
        <v/>
      </c>
      <c r="BJ600" s="352" t="str">
        <f t="shared" si="2367"/>
        <v/>
      </c>
      <c r="BK600" s="146" t="str">
        <f t="shared" si="2368"/>
        <v/>
      </c>
      <c r="BL600" s="25">
        <f t="shared" si="2190"/>
        <v>6130613</v>
      </c>
      <c r="BM600" s="146">
        <f t="shared" ref="BM600" si="2465">BM587</f>
        <v>88</v>
      </c>
      <c r="BN600" s="146">
        <f t="shared" si="2262"/>
        <v>6</v>
      </c>
      <c r="BO600" s="146">
        <f t="shared" ref="BO600:BP600" si="2466">BO587</f>
        <v>6</v>
      </c>
      <c r="BP600" s="146">
        <f t="shared" si="2466"/>
        <v>13</v>
      </c>
      <c r="BQ600" s="146">
        <f>VLOOKUP(IF(A600=1,0,A600),宝石属性!$B$26:$D$41,2,0)</f>
        <v>10</v>
      </c>
      <c r="BR600" s="146">
        <f>VLOOKUP(IF(A600=1,0,A600),宝石属性!$B$26:$D$41,3,0)</f>
        <v>2</v>
      </c>
      <c r="BS600" s="146">
        <f t="shared" ref="BS600:BV600" si="2467">IF(BS587="","",BS587)</f>
        <v>6</v>
      </c>
      <c r="BT600" s="146">
        <f t="shared" si="2467"/>
        <v>9</v>
      </c>
      <c r="BU600" s="146" t="str">
        <f t="shared" si="2467"/>
        <v/>
      </c>
      <c r="BV600" s="146" t="str">
        <f t="shared" si="2467"/>
        <v/>
      </c>
      <c r="BW600" s="357">
        <f t="shared" si="2198"/>
        <v>2018</v>
      </c>
      <c r="BX600" s="357" t="str">
        <f t="shared" si="2199"/>
        <v/>
      </c>
    </row>
    <row r="601" spans="1:76" s="353" customFormat="1">
      <c r="A601" s="120">
        <f t="shared" si="2356"/>
        <v>140</v>
      </c>
      <c r="B601" s="120" t="s">
        <v>1110</v>
      </c>
      <c r="C601" s="120" t="str">
        <f t="shared" si="2273"/>
        <v>剑</v>
      </c>
      <c r="D601" s="120" t="str">
        <f t="shared" si="2188"/>
        <v>140级蓝装剑</v>
      </c>
      <c r="E601" s="120">
        <f>VLOOKUP($C601,$C$3:$M$15,COLUMNS($C$3:H$15),0)</f>
        <v>130</v>
      </c>
      <c r="F601" s="120" t="str">
        <f>VLOOKUP($C601,$C$3:$M$15,COLUMNS($C$3:I$15),0)</f>
        <v>phyattack_value</v>
      </c>
      <c r="G601" s="120">
        <f>VLOOKUP($C601,$C$3:$M$15,COLUMNS($C$3:J$15),0)</f>
        <v>150</v>
      </c>
      <c r="H601" s="120" t="str">
        <f>VLOOKUP($C601,$C$3:$M$15,COLUMNS($C$3:K$15),0)</f>
        <v>magicattack_value</v>
      </c>
      <c r="I601" s="120">
        <f>VLOOKUP($C601,$C$3:$M$15,COLUMNS($C$3:L$15),0)</f>
        <v>170</v>
      </c>
      <c r="J601" s="120" t="str">
        <f>VLOOKUP($C601,$C$3:$M$15,COLUMNS($C$3:M$15),0)</f>
        <v>medical_value</v>
      </c>
      <c r="K601" s="344">
        <f t="shared" si="2274"/>
        <v>872</v>
      </c>
      <c r="L601" s="344">
        <f t="shared" si="2275"/>
        <v>886</v>
      </c>
      <c r="M601" s="344">
        <f t="shared" si="2276"/>
        <v>886</v>
      </c>
      <c r="N601" s="344">
        <f t="shared" si="2277"/>
        <v>900</v>
      </c>
      <c r="O601" s="344">
        <f t="shared" si="2278"/>
        <v>900</v>
      </c>
      <c r="P601" s="344">
        <f t="shared" si="2279"/>
        <v>914</v>
      </c>
      <c r="Q601" s="344">
        <f t="shared" si="2280"/>
        <v>914</v>
      </c>
      <c r="R601" s="344">
        <f t="shared" si="2281"/>
        <v>928</v>
      </c>
      <c r="S601" s="344">
        <f t="shared" si="2282"/>
        <v>928</v>
      </c>
      <c r="T601" s="344">
        <f t="shared" si="2283"/>
        <v>941</v>
      </c>
      <c r="U601" s="356">
        <v>3600</v>
      </c>
      <c r="V601" s="356">
        <v>2800</v>
      </c>
      <c r="W601" s="356">
        <v>2000</v>
      </c>
      <c r="X601" s="356">
        <v>1200</v>
      </c>
      <c r="Y601" s="356">
        <v>400</v>
      </c>
      <c r="Z601" s="344">
        <f t="shared" si="2284"/>
        <v>196</v>
      </c>
      <c r="AA601" s="344">
        <f t="shared" si="2285"/>
        <v>199</v>
      </c>
      <c r="AB601" s="344">
        <f t="shared" si="2286"/>
        <v>199</v>
      </c>
      <c r="AC601" s="344">
        <f t="shared" si="2287"/>
        <v>203</v>
      </c>
      <c r="AD601" s="344">
        <f t="shared" si="2288"/>
        <v>203</v>
      </c>
      <c r="AE601" s="344">
        <f t="shared" si="2289"/>
        <v>206</v>
      </c>
      <c r="AF601" s="344">
        <f t="shared" si="2290"/>
        <v>206</v>
      </c>
      <c r="AG601" s="344">
        <f t="shared" si="2291"/>
        <v>209</v>
      </c>
      <c r="AH601" s="344">
        <f t="shared" si="2292"/>
        <v>209</v>
      </c>
      <c r="AI601" s="344">
        <f t="shared" si="2293"/>
        <v>212</v>
      </c>
      <c r="AJ601" s="356">
        <v>3600</v>
      </c>
      <c r="AK601" s="356">
        <v>2800</v>
      </c>
      <c r="AL601" s="356">
        <v>2000</v>
      </c>
      <c r="AM601" s="356">
        <v>1200</v>
      </c>
      <c r="AN601" s="356">
        <v>400</v>
      </c>
      <c r="AO601" s="344">
        <f t="shared" si="2294"/>
        <v>252</v>
      </c>
      <c r="AP601" s="344">
        <f t="shared" si="2295"/>
        <v>260</v>
      </c>
      <c r="AQ601" s="344">
        <f t="shared" si="2296"/>
        <v>260</v>
      </c>
      <c r="AR601" s="344">
        <f t="shared" si="2297"/>
        <v>269</v>
      </c>
      <c r="AS601" s="344">
        <f t="shared" si="2298"/>
        <v>269</v>
      </c>
      <c r="AT601" s="344">
        <f t="shared" si="2299"/>
        <v>277</v>
      </c>
      <c r="AU601" s="344">
        <f t="shared" si="2300"/>
        <v>277</v>
      </c>
      <c r="AV601" s="344">
        <f t="shared" si="2301"/>
        <v>286</v>
      </c>
      <c r="AW601" s="344">
        <f t="shared" si="2302"/>
        <v>286</v>
      </c>
      <c r="AX601" s="344">
        <f t="shared" si="2303"/>
        <v>294</v>
      </c>
      <c r="AY601" s="356">
        <v>3600</v>
      </c>
      <c r="AZ601" s="356">
        <v>2800</v>
      </c>
      <c r="BA601" s="356">
        <v>2000</v>
      </c>
      <c r="BB601" s="356">
        <v>1200</v>
      </c>
      <c r="BC601" s="356">
        <v>400</v>
      </c>
      <c r="BD601" s="353">
        <f t="shared" ref="BD601:BH601" si="2468">IF(BD406="","",BD406+60)</f>
        <v>74</v>
      </c>
      <c r="BE601" s="353">
        <f t="shared" si="2468"/>
        <v>74</v>
      </c>
      <c r="BF601" s="353">
        <f t="shared" si="2468"/>
        <v>89</v>
      </c>
      <c r="BG601" s="353">
        <f t="shared" si="2468"/>
        <v>104</v>
      </c>
      <c r="BH601" s="353">
        <f t="shared" si="2468"/>
        <v>119</v>
      </c>
      <c r="BI601" s="146" t="str">
        <f t="shared" si="2366"/>
        <v>74;74</v>
      </c>
      <c r="BJ601" s="352">
        <f t="shared" si="2367"/>
        <v>89</v>
      </c>
      <c r="BK601" s="146" t="str">
        <f t="shared" si="2368"/>
        <v>104;119</v>
      </c>
      <c r="BL601" s="25">
        <f t="shared" si="2190"/>
        <v>6140101</v>
      </c>
      <c r="BM601" s="146">
        <f t="shared" ref="BM601" si="2469">BM588</f>
        <v>1288</v>
      </c>
      <c r="BN601" s="146">
        <f t="shared" si="2262"/>
        <v>6</v>
      </c>
      <c r="BO601" s="146">
        <f t="shared" ref="BO601:BP601" si="2470">BO588</f>
        <v>1</v>
      </c>
      <c r="BP601" s="146">
        <f t="shared" si="2470"/>
        <v>1</v>
      </c>
      <c r="BQ601" s="146">
        <f>VLOOKUP(IF(A601=1,0,A601),宝石属性!$B$26:$D$41,2,0)</f>
        <v>10</v>
      </c>
      <c r="BR601" s="146">
        <f>VLOOKUP(IF(A601=1,0,A601),宝石属性!$B$26:$D$41,3,0)</f>
        <v>2</v>
      </c>
      <c r="BS601" s="146">
        <f t="shared" ref="BS601:BV601" si="2471">IF(BS588="","",BS588)</f>
        <v>2</v>
      </c>
      <c r="BT601" s="146">
        <f t="shared" si="2471"/>
        <v>4</v>
      </c>
      <c r="BU601" s="146">
        <f t="shared" si="2471"/>
        <v>7</v>
      </c>
      <c r="BV601" s="146">
        <f t="shared" si="2471"/>
        <v>8</v>
      </c>
      <c r="BW601" s="357">
        <f t="shared" si="2198"/>
        <v>2003</v>
      </c>
      <c r="BX601" s="357" t="str">
        <f t="shared" si="2199"/>
        <v/>
      </c>
    </row>
    <row r="602" spans="1:76" s="353" customFormat="1">
      <c r="A602" s="120">
        <f t="shared" si="2356"/>
        <v>140</v>
      </c>
      <c r="B602" s="120" t="s">
        <v>1110</v>
      </c>
      <c r="C602" s="120" t="str">
        <f t="shared" si="2273"/>
        <v>锤</v>
      </c>
      <c r="D602" s="120" t="str">
        <f t="shared" si="2188"/>
        <v>140级蓝装锤</v>
      </c>
      <c r="E602" s="120">
        <f>VLOOKUP($C602,$C$3:$M$15,COLUMNS($C$3:H$15),0)</f>
        <v>130</v>
      </c>
      <c r="F602" s="120" t="str">
        <f>VLOOKUP($C602,$C$3:$M$15,COLUMNS($C$3:I$15),0)</f>
        <v>phyattack_value</v>
      </c>
      <c r="G602" s="120">
        <f>VLOOKUP($C602,$C$3:$M$15,COLUMNS($C$3:J$15),0)</f>
        <v>150</v>
      </c>
      <c r="H602" s="120" t="str">
        <f>VLOOKUP($C602,$C$3:$M$15,COLUMNS($C$3:K$15),0)</f>
        <v>magicattack_value</v>
      </c>
      <c r="I602" s="120">
        <f>VLOOKUP($C602,$C$3:$M$15,COLUMNS($C$3:L$15),0)</f>
        <v>170</v>
      </c>
      <c r="J602" s="120" t="str">
        <f>VLOOKUP($C602,$C$3:$M$15,COLUMNS($C$3:M$15),0)</f>
        <v>medical_value</v>
      </c>
      <c r="K602" s="344">
        <f t="shared" si="2274"/>
        <v>872</v>
      </c>
      <c r="L602" s="344">
        <f t="shared" si="2275"/>
        <v>886</v>
      </c>
      <c r="M602" s="344">
        <f t="shared" si="2276"/>
        <v>886</v>
      </c>
      <c r="N602" s="344">
        <f t="shared" si="2277"/>
        <v>900</v>
      </c>
      <c r="O602" s="344">
        <f t="shared" si="2278"/>
        <v>900</v>
      </c>
      <c r="P602" s="344">
        <f t="shared" si="2279"/>
        <v>914</v>
      </c>
      <c r="Q602" s="344">
        <f t="shared" si="2280"/>
        <v>914</v>
      </c>
      <c r="R602" s="344">
        <f t="shared" si="2281"/>
        <v>928</v>
      </c>
      <c r="S602" s="344">
        <f t="shared" si="2282"/>
        <v>928</v>
      </c>
      <c r="T602" s="344">
        <f t="shared" si="2283"/>
        <v>941</v>
      </c>
      <c r="U602" s="356">
        <v>3600</v>
      </c>
      <c r="V602" s="356">
        <v>2800</v>
      </c>
      <c r="W602" s="356">
        <v>2000</v>
      </c>
      <c r="X602" s="356">
        <v>1200</v>
      </c>
      <c r="Y602" s="356">
        <v>400</v>
      </c>
      <c r="Z602" s="344">
        <f t="shared" si="2284"/>
        <v>196</v>
      </c>
      <c r="AA602" s="344">
        <f t="shared" si="2285"/>
        <v>199</v>
      </c>
      <c r="AB602" s="344">
        <f t="shared" si="2286"/>
        <v>199</v>
      </c>
      <c r="AC602" s="344">
        <f t="shared" si="2287"/>
        <v>203</v>
      </c>
      <c r="AD602" s="344">
        <f t="shared" si="2288"/>
        <v>203</v>
      </c>
      <c r="AE602" s="344">
        <f t="shared" si="2289"/>
        <v>206</v>
      </c>
      <c r="AF602" s="344">
        <f t="shared" si="2290"/>
        <v>206</v>
      </c>
      <c r="AG602" s="344">
        <f t="shared" si="2291"/>
        <v>209</v>
      </c>
      <c r="AH602" s="344">
        <f t="shared" si="2292"/>
        <v>209</v>
      </c>
      <c r="AI602" s="344">
        <f t="shared" si="2293"/>
        <v>212</v>
      </c>
      <c r="AJ602" s="356">
        <v>3600</v>
      </c>
      <c r="AK602" s="356">
        <v>2800</v>
      </c>
      <c r="AL602" s="356">
        <v>2000</v>
      </c>
      <c r="AM602" s="356">
        <v>1200</v>
      </c>
      <c r="AN602" s="356">
        <v>400</v>
      </c>
      <c r="AO602" s="344">
        <f t="shared" si="2294"/>
        <v>252</v>
      </c>
      <c r="AP602" s="344">
        <f t="shared" si="2295"/>
        <v>260</v>
      </c>
      <c r="AQ602" s="344">
        <f t="shared" si="2296"/>
        <v>260</v>
      </c>
      <c r="AR602" s="344">
        <f t="shared" si="2297"/>
        <v>269</v>
      </c>
      <c r="AS602" s="344">
        <f t="shared" si="2298"/>
        <v>269</v>
      </c>
      <c r="AT602" s="344">
        <f t="shared" si="2299"/>
        <v>277</v>
      </c>
      <c r="AU602" s="344">
        <f t="shared" si="2300"/>
        <v>277</v>
      </c>
      <c r="AV602" s="344">
        <f t="shared" si="2301"/>
        <v>286</v>
      </c>
      <c r="AW602" s="344">
        <f t="shared" si="2302"/>
        <v>286</v>
      </c>
      <c r="AX602" s="344">
        <f t="shared" si="2303"/>
        <v>294</v>
      </c>
      <c r="AY602" s="356">
        <v>3600</v>
      </c>
      <c r="AZ602" s="356">
        <v>2800</v>
      </c>
      <c r="BA602" s="356">
        <v>2000</v>
      </c>
      <c r="BB602" s="356">
        <v>1200</v>
      </c>
      <c r="BC602" s="356">
        <v>400</v>
      </c>
      <c r="BD602" s="353">
        <f t="shared" ref="BD602:BH602" si="2472">IF(BD407="","",BD407+60)</f>
        <v>74</v>
      </c>
      <c r="BE602" s="353">
        <f t="shared" si="2472"/>
        <v>74</v>
      </c>
      <c r="BF602" s="353">
        <f t="shared" si="2472"/>
        <v>89</v>
      </c>
      <c r="BG602" s="353">
        <f t="shared" si="2472"/>
        <v>104</v>
      </c>
      <c r="BH602" s="353">
        <f t="shared" si="2472"/>
        <v>119</v>
      </c>
      <c r="BI602" s="146" t="str">
        <f t="shared" si="2366"/>
        <v>74;74</v>
      </c>
      <c r="BJ602" s="352">
        <f t="shared" si="2367"/>
        <v>89</v>
      </c>
      <c r="BK602" s="146" t="str">
        <f t="shared" si="2368"/>
        <v>104;119</v>
      </c>
      <c r="BL602" s="25">
        <f t="shared" si="2190"/>
        <v>6140102</v>
      </c>
      <c r="BM602" s="146">
        <f t="shared" ref="BM602" si="2473">BM589</f>
        <v>4360</v>
      </c>
      <c r="BN602" s="146">
        <f t="shared" si="2262"/>
        <v>6</v>
      </c>
      <c r="BO602" s="146">
        <f t="shared" ref="BO602:BP602" si="2474">BO589</f>
        <v>1</v>
      </c>
      <c r="BP602" s="146">
        <f t="shared" si="2474"/>
        <v>2</v>
      </c>
      <c r="BQ602" s="146">
        <f>VLOOKUP(IF(A602=1,0,A602),宝石属性!$B$26:$D$41,2,0)</f>
        <v>10</v>
      </c>
      <c r="BR602" s="146">
        <f>VLOOKUP(IF(A602=1,0,A602),宝石属性!$B$26:$D$41,3,0)</f>
        <v>2</v>
      </c>
      <c r="BS602" s="146">
        <f t="shared" ref="BS602:BV602" si="2475">IF(BS589="","",BS589)</f>
        <v>2</v>
      </c>
      <c r="BT602" s="146">
        <f t="shared" si="2475"/>
        <v>4</v>
      </c>
      <c r="BU602" s="146">
        <f t="shared" si="2475"/>
        <v>7</v>
      </c>
      <c r="BV602" s="146">
        <f t="shared" si="2475"/>
        <v>8</v>
      </c>
      <c r="BW602" s="357">
        <f t="shared" si="2198"/>
        <v>2003</v>
      </c>
      <c r="BX602" s="357" t="str">
        <f t="shared" si="2199"/>
        <v/>
      </c>
    </row>
    <row r="603" spans="1:76" s="353" customFormat="1">
      <c r="A603" s="120">
        <f t="shared" si="2356"/>
        <v>140</v>
      </c>
      <c r="B603" s="120" t="s">
        <v>1110</v>
      </c>
      <c r="C603" s="120" t="str">
        <f t="shared" si="2273"/>
        <v>弓箭</v>
      </c>
      <c r="D603" s="120" t="str">
        <f t="shared" si="2188"/>
        <v>140级蓝装弓箭</v>
      </c>
      <c r="E603" s="120">
        <f>VLOOKUP($C603,$C$3:$M$15,COLUMNS($C$3:H$15),0)</f>
        <v>130</v>
      </c>
      <c r="F603" s="120" t="str">
        <f>VLOOKUP($C603,$C$3:$M$15,COLUMNS($C$3:I$15),0)</f>
        <v>phyattack_value</v>
      </c>
      <c r="G603" s="120">
        <f>VLOOKUP($C603,$C$3:$M$15,COLUMNS($C$3:J$15),0)</f>
        <v>150</v>
      </c>
      <c r="H603" s="120" t="str">
        <f>VLOOKUP($C603,$C$3:$M$15,COLUMNS($C$3:K$15),0)</f>
        <v>magicattack_value</v>
      </c>
      <c r="I603" s="120">
        <f>VLOOKUP($C603,$C$3:$M$15,COLUMNS($C$3:L$15),0)</f>
        <v>170</v>
      </c>
      <c r="J603" s="120" t="str">
        <f>VLOOKUP($C603,$C$3:$M$15,COLUMNS($C$3:M$15),0)</f>
        <v>medical_value</v>
      </c>
      <c r="K603" s="344">
        <f t="shared" si="2274"/>
        <v>872</v>
      </c>
      <c r="L603" s="344">
        <f t="shared" si="2275"/>
        <v>886</v>
      </c>
      <c r="M603" s="344">
        <f t="shared" si="2276"/>
        <v>886</v>
      </c>
      <c r="N603" s="344">
        <f t="shared" si="2277"/>
        <v>900</v>
      </c>
      <c r="O603" s="344">
        <f t="shared" si="2278"/>
        <v>900</v>
      </c>
      <c r="P603" s="344">
        <f t="shared" si="2279"/>
        <v>914</v>
      </c>
      <c r="Q603" s="344">
        <f t="shared" si="2280"/>
        <v>914</v>
      </c>
      <c r="R603" s="344">
        <f t="shared" si="2281"/>
        <v>928</v>
      </c>
      <c r="S603" s="344">
        <f t="shared" si="2282"/>
        <v>928</v>
      </c>
      <c r="T603" s="344">
        <f t="shared" si="2283"/>
        <v>941</v>
      </c>
      <c r="U603" s="356">
        <v>3600</v>
      </c>
      <c r="V603" s="356">
        <v>2800</v>
      </c>
      <c r="W603" s="356">
        <v>2000</v>
      </c>
      <c r="X603" s="356">
        <v>1200</v>
      </c>
      <c r="Y603" s="356">
        <v>400</v>
      </c>
      <c r="Z603" s="344">
        <f t="shared" si="2284"/>
        <v>196</v>
      </c>
      <c r="AA603" s="344">
        <f t="shared" si="2285"/>
        <v>199</v>
      </c>
      <c r="AB603" s="344">
        <f t="shared" si="2286"/>
        <v>199</v>
      </c>
      <c r="AC603" s="344">
        <f t="shared" si="2287"/>
        <v>203</v>
      </c>
      <c r="AD603" s="344">
        <f t="shared" si="2288"/>
        <v>203</v>
      </c>
      <c r="AE603" s="344">
        <f t="shared" si="2289"/>
        <v>206</v>
      </c>
      <c r="AF603" s="344">
        <f t="shared" si="2290"/>
        <v>206</v>
      </c>
      <c r="AG603" s="344">
        <f t="shared" si="2291"/>
        <v>209</v>
      </c>
      <c r="AH603" s="344">
        <f t="shared" si="2292"/>
        <v>209</v>
      </c>
      <c r="AI603" s="344">
        <f t="shared" si="2293"/>
        <v>212</v>
      </c>
      <c r="AJ603" s="356">
        <v>3600</v>
      </c>
      <c r="AK603" s="356">
        <v>2800</v>
      </c>
      <c r="AL603" s="356">
        <v>2000</v>
      </c>
      <c r="AM603" s="356">
        <v>1200</v>
      </c>
      <c r="AN603" s="356">
        <v>400</v>
      </c>
      <c r="AO603" s="344">
        <f t="shared" si="2294"/>
        <v>252</v>
      </c>
      <c r="AP603" s="344">
        <f t="shared" si="2295"/>
        <v>260</v>
      </c>
      <c r="AQ603" s="344">
        <f t="shared" si="2296"/>
        <v>260</v>
      </c>
      <c r="AR603" s="344">
        <f t="shared" si="2297"/>
        <v>269</v>
      </c>
      <c r="AS603" s="344">
        <f t="shared" si="2298"/>
        <v>269</v>
      </c>
      <c r="AT603" s="344">
        <f t="shared" si="2299"/>
        <v>277</v>
      </c>
      <c r="AU603" s="344">
        <f t="shared" si="2300"/>
        <v>277</v>
      </c>
      <c r="AV603" s="344">
        <f t="shared" si="2301"/>
        <v>286</v>
      </c>
      <c r="AW603" s="344">
        <f t="shared" si="2302"/>
        <v>286</v>
      </c>
      <c r="AX603" s="344">
        <f t="shared" si="2303"/>
        <v>294</v>
      </c>
      <c r="AY603" s="356">
        <v>3600</v>
      </c>
      <c r="AZ603" s="356">
        <v>2800</v>
      </c>
      <c r="BA603" s="356">
        <v>2000</v>
      </c>
      <c r="BB603" s="356">
        <v>1200</v>
      </c>
      <c r="BC603" s="356">
        <v>400</v>
      </c>
      <c r="BD603" s="353">
        <f t="shared" ref="BD603:BH603" si="2476">IF(BD408="","",BD408+60)</f>
        <v>74</v>
      </c>
      <c r="BE603" s="353">
        <f t="shared" si="2476"/>
        <v>74</v>
      </c>
      <c r="BF603" s="353">
        <f t="shared" si="2476"/>
        <v>89</v>
      </c>
      <c r="BG603" s="353">
        <f t="shared" si="2476"/>
        <v>104</v>
      </c>
      <c r="BH603" s="353">
        <f t="shared" si="2476"/>
        <v>119</v>
      </c>
      <c r="BI603" s="146" t="str">
        <f t="shared" si="2366"/>
        <v>74;74</v>
      </c>
      <c r="BJ603" s="352">
        <f t="shared" si="2367"/>
        <v>89</v>
      </c>
      <c r="BK603" s="146" t="str">
        <f t="shared" si="2368"/>
        <v>104;119</v>
      </c>
      <c r="BL603" s="25">
        <f t="shared" si="2190"/>
        <v>6140103</v>
      </c>
      <c r="BM603" s="146">
        <f t="shared" ref="BM603" si="2477">BM590</f>
        <v>1800</v>
      </c>
      <c r="BN603" s="146">
        <f t="shared" si="2262"/>
        <v>6</v>
      </c>
      <c r="BO603" s="146">
        <f t="shared" ref="BO603:BP603" si="2478">BO590</f>
        <v>1</v>
      </c>
      <c r="BP603" s="146">
        <f t="shared" si="2478"/>
        <v>3</v>
      </c>
      <c r="BQ603" s="146">
        <f>VLOOKUP(IF(A603=1,0,A603),宝石属性!$B$26:$D$41,2,0)</f>
        <v>10</v>
      </c>
      <c r="BR603" s="146">
        <f>VLOOKUP(IF(A603=1,0,A603),宝石属性!$B$26:$D$41,3,0)</f>
        <v>2</v>
      </c>
      <c r="BS603" s="146">
        <f t="shared" ref="BS603:BV603" si="2479">IF(BS590="","",BS590)</f>
        <v>2</v>
      </c>
      <c r="BT603" s="146">
        <f t="shared" si="2479"/>
        <v>4</v>
      </c>
      <c r="BU603" s="146">
        <f t="shared" si="2479"/>
        <v>7</v>
      </c>
      <c r="BV603" s="146">
        <f t="shared" si="2479"/>
        <v>8</v>
      </c>
      <c r="BW603" s="357">
        <f t="shared" si="2198"/>
        <v>2003</v>
      </c>
      <c r="BX603" s="357" t="str">
        <f t="shared" si="2199"/>
        <v/>
      </c>
    </row>
    <row r="604" spans="1:76" s="353" customFormat="1">
      <c r="A604" s="120">
        <f t="shared" si="2356"/>
        <v>140</v>
      </c>
      <c r="B604" s="120" t="s">
        <v>1110</v>
      </c>
      <c r="C604" s="120" t="str">
        <f t="shared" si="2273"/>
        <v>爪</v>
      </c>
      <c r="D604" s="120" t="str">
        <f t="shared" si="2188"/>
        <v>140级蓝装爪</v>
      </c>
      <c r="E604" s="120">
        <f>VLOOKUP($C604,$C$3:$M$15,COLUMNS($C$3:H$15),0)</f>
        <v>130</v>
      </c>
      <c r="F604" s="120" t="str">
        <f>VLOOKUP($C604,$C$3:$M$15,COLUMNS($C$3:I$15),0)</f>
        <v>phyattack_value</v>
      </c>
      <c r="G604" s="120">
        <f>VLOOKUP($C604,$C$3:$M$15,COLUMNS($C$3:J$15),0)</f>
        <v>150</v>
      </c>
      <c r="H604" s="120" t="str">
        <f>VLOOKUP($C604,$C$3:$M$15,COLUMNS($C$3:K$15),0)</f>
        <v>magicattack_value</v>
      </c>
      <c r="I604" s="120">
        <f>VLOOKUP($C604,$C$3:$M$15,COLUMNS($C$3:L$15),0)</f>
        <v>170</v>
      </c>
      <c r="J604" s="120" t="str">
        <f>VLOOKUP($C604,$C$3:$M$15,COLUMNS($C$3:M$15),0)</f>
        <v>medical_value</v>
      </c>
      <c r="K604" s="344">
        <f t="shared" si="2274"/>
        <v>872</v>
      </c>
      <c r="L604" s="344">
        <f t="shared" si="2275"/>
        <v>886</v>
      </c>
      <c r="M604" s="344">
        <f t="shared" si="2276"/>
        <v>886</v>
      </c>
      <c r="N604" s="344">
        <f t="shared" si="2277"/>
        <v>900</v>
      </c>
      <c r="O604" s="344">
        <f t="shared" si="2278"/>
        <v>900</v>
      </c>
      <c r="P604" s="344">
        <f t="shared" si="2279"/>
        <v>914</v>
      </c>
      <c r="Q604" s="344">
        <f t="shared" si="2280"/>
        <v>914</v>
      </c>
      <c r="R604" s="344">
        <f t="shared" si="2281"/>
        <v>928</v>
      </c>
      <c r="S604" s="344">
        <f t="shared" si="2282"/>
        <v>928</v>
      </c>
      <c r="T604" s="344">
        <f t="shared" si="2283"/>
        <v>941</v>
      </c>
      <c r="U604" s="356">
        <v>3600</v>
      </c>
      <c r="V604" s="356">
        <v>2800</v>
      </c>
      <c r="W604" s="356">
        <v>2000</v>
      </c>
      <c r="X604" s="356">
        <v>1200</v>
      </c>
      <c r="Y604" s="356">
        <v>400</v>
      </c>
      <c r="Z604" s="344">
        <f t="shared" si="2284"/>
        <v>196</v>
      </c>
      <c r="AA604" s="344">
        <f t="shared" si="2285"/>
        <v>199</v>
      </c>
      <c r="AB604" s="344">
        <f t="shared" si="2286"/>
        <v>199</v>
      </c>
      <c r="AC604" s="344">
        <f t="shared" si="2287"/>
        <v>203</v>
      </c>
      <c r="AD604" s="344">
        <f t="shared" si="2288"/>
        <v>203</v>
      </c>
      <c r="AE604" s="344">
        <f t="shared" si="2289"/>
        <v>206</v>
      </c>
      <c r="AF604" s="344">
        <f t="shared" si="2290"/>
        <v>206</v>
      </c>
      <c r="AG604" s="344">
        <f t="shared" si="2291"/>
        <v>209</v>
      </c>
      <c r="AH604" s="344">
        <f t="shared" si="2292"/>
        <v>209</v>
      </c>
      <c r="AI604" s="344">
        <f t="shared" si="2293"/>
        <v>212</v>
      </c>
      <c r="AJ604" s="356">
        <v>3600</v>
      </c>
      <c r="AK604" s="356">
        <v>2800</v>
      </c>
      <c r="AL604" s="356">
        <v>2000</v>
      </c>
      <c r="AM604" s="356">
        <v>1200</v>
      </c>
      <c r="AN604" s="356">
        <v>400</v>
      </c>
      <c r="AO604" s="344">
        <f t="shared" si="2294"/>
        <v>252</v>
      </c>
      <c r="AP604" s="344">
        <f t="shared" si="2295"/>
        <v>260</v>
      </c>
      <c r="AQ604" s="344">
        <f t="shared" si="2296"/>
        <v>260</v>
      </c>
      <c r="AR604" s="344">
        <f t="shared" si="2297"/>
        <v>269</v>
      </c>
      <c r="AS604" s="344">
        <f t="shared" si="2298"/>
        <v>269</v>
      </c>
      <c r="AT604" s="344">
        <f t="shared" si="2299"/>
        <v>277</v>
      </c>
      <c r="AU604" s="344">
        <f t="shared" si="2300"/>
        <v>277</v>
      </c>
      <c r="AV604" s="344">
        <f t="shared" si="2301"/>
        <v>286</v>
      </c>
      <c r="AW604" s="344">
        <f t="shared" si="2302"/>
        <v>286</v>
      </c>
      <c r="AX604" s="344">
        <f t="shared" si="2303"/>
        <v>294</v>
      </c>
      <c r="AY604" s="356">
        <v>3600</v>
      </c>
      <c r="AZ604" s="356">
        <v>2800</v>
      </c>
      <c r="BA604" s="356">
        <v>2000</v>
      </c>
      <c r="BB604" s="356">
        <v>1200</v>
      </c>
      <c r="BC604" s="356">
        <v>400</v>
      </c>
      <c r="BD604" s="353">
        <f t="shared" ref="BD604:BH604" si="2480">IF(BD409="","",BD409+60)</f>
        <v>74</v>
      </c>
      <c r="BE604" s="353">
        <f t="shared" si="2480"/>
        <v>74</v>
      </c>
      <c r="BF604" s="353">
        <f t="shared" si="2480"/>
        <v>89</v>
      </c>
      <c r="BG604" s="353">
        <f t="shared" si="2480"/>
        <v>104</v>
      </c>
      <c r="BH604" s="353">
        <f t="shared" si="2480"/>
        <v>119</v>
      </c>
      <c r="BI604" s="146" t="str">
        <f t="shared" si="2366"/>
        <v>74;74</v>
      </c>
      <c r="BJ604" s="352">
        <f t="shared" si="2367"/>
        <v>89</v>
      </c>
      <c r="BK604" s="146" t="str">
        <f t="shared" si="2368"/>
        <v>104;119</v>
      </c>
      <c r="BL604" s="25">
        <f t="shared" si="2190"/>
        <v>6140104</v>
      </c>
      <c r="BM604" s="146">
        <f t="shared" ref="BM604" si="2481">BM591</f>
        <v>3080</v>
      </c>
      <c r="BN604" s="146">
        <f t="shared" si="2262"/>
        <v>6</v>
      </c>
      <c r="BO604" s="146">
        <f t="shared" ref="BO604:BP604" si="2482">BO591</f>
        <v>1</v>
      </c>
      <c r="BP604" s="146">
        <f t="shared" si="2482"/>
        <v>4</v>
      </c>
      <c r="BQ604" s="146">
        <f>VLOOKUP(IF(A604=1,0,A604),宝石属性!$B$26:$D$41,2,0)</f>
        <v>10</v>
      </c>
      <c r="BR604" s="146">
        <f>VLOOKUP(IF(A604=1,0,A604),宝石属性!$B$26:$D$41,3,0)</f>
        <v>2</v>
      </c>
      <c r="BS604" s="146">
        <f t="shared" ref="BS604:BV604" si="2483">IF(BS591="","",BS591)</f>
        <v>2</v>
      </c>
      <c r="BT604" s="146">
        <f t="shared" si="2483"/>
        <v>4</v>
      </c>
      <c r="BU604" s="146">
        <f t="shared" si="2483"/>
        <v>7</v>
      </c>
      <c r="BV604" s="146">
        <f t="shared" si="2483"/>
        <v>8</v>
      </c>
      <c r="BW604" s="357">
        <f t="shared" si="2198"/>
        <v>2003</v>
      </c>
      <c r="BX604" s="357" t="str">
        <f t="shared" si="2199"/>
        <v/>
      </c>
    </row>
    <row r="605" spans="1:76" s="353" customFormat="1">
      <c r="A605" s="120">
        <f t="shared" si="2356"/>
        <v>140</v>
      </c>
      <c r="B605" s="120" t="s">
        <v>1110</v>
      </c>
      <c r="C605" s="120" t="str">
        <f t="shared" si="2273"/>
        <v>魔棒</v>
      </c>
      <c r="D605" s="120" t="str">
        <f t="shared" ref="D605:D668" si="2484">A605&amp;"级"&amp;B605&amp;C605</f>
        <v>140级蓝装魔棒</v>
      </c>
      <c r="E605" s="120">
        <f>VLOOKUP($C605,$C$3:$M$15,COLUMNS($C$3:H$15),0)</f>
        <v>130</v>
      </c>
      <c r="F605" s="120" t="str">
        <f>VLOOKUP($C605,$C$3:$M$15,COLUMNS($C$3:I$15),0)</f>
        <v>phyattack_value</v>
      </c>
      <c r="G605" s="120">
        <f>VLOOKUP($C605,$C$3:$M$15,COLUMNS($C$3:J$15),0)</f>
        <v>150</v>
      </c>
      <c r="H605" s="120" t="str">
        <f>VLOOKUP($C605,$C$3:$M$15,COLUMNS($C$3:K$15),0)</f>
        <v>magicattack_value</v>
      </c>
      <c r="I605" s="120">
        <f>VLOOKUP($C605,$C$3:$M$15,COLUMNS($C$3:L$15),0)</f>
        <v>170</v>
      </c>
      <c r="J605" s="120" t="str">
        <f>VLOOKUP($C605,$C$3:$M$15,COLUMNS($C$3:M$15),0)</f>
        <v>medical_value</v>
      </c>
      <c r="K605" s="344">
        <f t="shared" si="2274"/>
        <v>872</v>
      </c>
      <c r="L605" s="344">
        <f t="shared" si="2275"/>
        <v>886</v>
      </c>
      <c r="M605" s="344">
        <f t="shared" si="2276"/>
        <v>886</v>
      </c>
      <c r="N605" s="344">
        <f t="shared" si="2277"/>
        <v>900</v>
      </c>
      <c r="O605" s="344">
        <f t="shared" si="2278"/>
        <v>900</v>
      </c>
      <c r="P605" s="344">
        <f t="shared" si="2279"/>
        <v>914</v>
      </c>
      <c r="Q605" s="344">
        <f t="shared" si="2280"/>
        <v>914</v>
      </c>
      <c r="R605" s="344">
        <f t="shared" si="2281"/>
        <v>928</v>
      </c>
      <c r="S605" s="344">
        <f t="shared" si="2282"/>
        <v>928</v>
      </c>
      <c r="T605" s="344">
        <f t="shared" si="2283"/>
        <v>941</v>
      </c>
      <c r="U605" s="356">
        <v>3600</v>
      </c>
      <c r="V605" s="356">
        <v>2800</v>
      </c>
      <c r="W605" s="356">
        <v>2000</v>
      </c>
      <c r="X605" s="356">
        <v>1200</v>
      </c>
      <c r="Y605" s="356">
        <v>400</v>
      </c>
      <c r="Z605" s="344">
        <f t="shared" si="2284"/>
        <v>196</v>
      </c>
      <c r="AA605" s="344">
        <f t="shared" si="2285"/>
        <v>199</v>
      </c>
      <c r="AB605" s="344">
        <f t="shared" si="2286"/>
        <v>199</v>
      </c>
      <c r="AC605" s="344">
        <f t="shared" si="2287"/>
        <v>203</v>
      </c>
      <c r="AD605" s="344">
        <f t="shared" si="2288"/>
        <v>203</v>
      </c>
      <c r="AE605" s="344">
        <f t="shared" si="2289"/>
        <v>206</v>
      </c>
      <c r="AF605" s="344">
        <f t="shared" si="2290"/>
        <v>206</v>
      </c>
      <c r="AG605" s="344">
        <f t="shared" si="2291"/>
        <v>209</v>
      </c>
      <c r="AH605" s="344">
        <f t="shared" si="2292"/>
        <v>209</v>
      </c>
      <c r="AI605" s="344">
        <f t="shared" si="2293"/>
        <v>212</v>
      </c>
      <c r="AJ605" s="356">
        <v>3600</v>
      </c>
      <c r="AK605" s="356">
        <v>2800</v>
      </c>
      <c r="AL605" s="356">
        <v>2000</v>
      </c>
      <c r="AM605" s="356">
        <v>1200</v>
      </c>
      <c r="AN605" s="356">
        <v>400</v>
      </c>
      <c r="AO605" s="344">
        <f t="shared" si="2294"/>
        <v>252</v>
      </c>
      <c r="AP605" s="344">
        <f t="shared" si="2295"/>
        <v>260</v>
      </c>
      <c r="AQ605" s="344">
        <f t="shared" si="2296"/>
        <v>260</v>
      </c>
      <c r="AR605" s="344">
        <f t="shared" si="2297"/>
        <v>269</v>
      </c>
      <c r="AS605" s="344">
        <f t="shared" si="2298"/>
        <v>269</v>
      </c>
      <c r="AT605" s="344">
        <f t="shared" si="2299"/>
        <v>277</v>
      </c>
      <c r="AU605" s="344">
        <f t="shared" si="2300"/>
        <v>277</v>
      </c>
      <c r="AV605" s="344">
        <f t="shared" si="2301"/>
        <v>286</v>
      </c>
      <c r="AW605" s="344">
        <f t="shared" si="2302"/>
        <v>286</v>
      </c>
      <c r="AX605" s="344">
        <f t="shared" si="2303"/>
        <v>294</v>
      </c>
      <c r="AY605" s="356">
        <v>3600</v>
      </c>
      <c r="AZ605" s="356">
        <v>2800</v>
      </c>
      <c r="BA605" s="356">
        <v>2000</v>
      </c>
      <c r="BB605" s="356">
        <v>1200</v>
      </c>
      <c r="BC605" s="356">
        <v>400</v>
      </c>
      <c r="BD605" s="353">
        <f t="shared" ref="BD605:BH605" si="2485">IF(BD410="","",BD410+60)</f>
        <v>74</v>
      </c>
      <c r="BE605" s="353">
        <f t="shared" si="2485"/>
        <v>74</v>
      </c>
      <c r="BF605" s="353">
        <f t="shared" si="2485"/>
        <v>89</v>
      </c>
      <c r="BG605" s="353">
        <f t="shared" si="2485"/>
        <v>104</v>
      </c>
      <c r="BH605" s="353">
        <f t="shared" si="2485"/>
        <v>119</v>
      </c>
      <c r="BI605" s="146" t="str">
        <f t="shared" si="2366"/>
        <v>74;74</v>
      </c>
      <c r="BJ605" s="352">
        <f t="shared" si="2367"/>
        <v>89</v>
      </c>
      <c r="BK605" s="146" t="str">
        <f t="shared" si="2368"/>
        <v>104;119</v>
      </c>
      <c r="BL605" s="25">
        <f t="shared" ref="BL605:BL668" si="2486">BN605*1000000+A605*1000+BO605*100+BP605</f>
        <v>6140105</v>
      </c>
      <c r="BM605" s="146">
        <f t="shared" ref="BM605" si="2487">BM592</f>
        <v>2824</v>
      </c>
      <c r="BN605" s="146">
        <f t="shared" si="2262"/>
        <v>6</v>
      </c>
      <c r="BO605" s="146">
        <f t="shared" ref="BO605:BP605" si="2488">BO592</f>
        <v>1</v>
      </c>
      <c r="BP605" s="146">
        <f t="shared" si="2488"/>
        <v>5</v>
      </c>
      <c r="BQ605" s="146">
        <f>VLOOKUP(IF(A605=1,0,A605),宝石属性!$B$26:$D$41,2,0)</f>
        <v>10</v>
      </c>
      <c r="BR605" s="146">
        <f>VLOOKUP(IF(A605=1,0,A605),宝石属性!$B$26:$D$41,3,0)</f>
        <v>2</v>
      </c>
      <c r="BS605" s="146">
        <f t="shared" ref="BS605:BV605" si="2489">IF(BS592="","",BS592)</f>
        <v>2</v>
      </c>
      <c r="BT605" s="146">
        <f t="shared" si="2489"/>
        <v>4</v>
      </c>
      <c r="BU605" s="146">
        <f t="shared" si="2489"/>
        <v>7</v>
      </c>
      <c r="BV605" s="146">
        <f t="shared" si="2489"/>
        <v>8</v>
      </c>
      <c r="BW605" s="357">
        <f t="shared" si="2198"/>
        <v>2003</v>
      </c>
      <c r="BX605" s="357" t="str">
        <f t="shared" si="2199"/>
        <v/>
      </c>
    </row>
    <row r="606" spans="1:76" s="353" customFormat="1">
      <c r="A606" s="120">
        <f t="shared" si="2356"/>
        <v>140</v>
      </c>
      <c r="B606" s="120" t="s">
        <v>1110</v>
      </c>
      <c r="C606" s="120" t="str">
        <f t="shared" si="2273"/>
        <v>法杖</v>
      </c>
      <c r="D606" s="120" t="str">
        <f t="shared" si="2484"/>
        <v>140级蓝装法杖</v>
      </c>
      <c r="E606" s="120">
        <f>VLOOKUP($C606,$C$3:$M$15,COLUMNS($C$3:H$15),0)</f>
        <v>130</v>
      </c>
      <c r="F606" s="120" t="str">
        <f>VLOOKUP($C606,$C$3:$M$15,COLUMNS($C$3:I$15),0)</f>
        <v>phyattack_value</v>
      </c>
      <c r="G606" s="120">
        <f>VLOOKUP($C606,$C$3:$M$15,COLUMNS($C$3:J$15),0)</f>
        <v>150</v>
      </c>
      <c r="H606" s="120" t="str">
        <f>VLOOKUP($C606,$C$3:$M$15,COLUMNS($C$3:K$15),0)</f>
        <v>magicattack_value</v>
      </c>
      <c r="I606" s="120">
        <f>VLOOKUP($C606,$C$3:$M$15,COLUMNS($C$3:L$15),0)</f>
        <v>170</v>
      </c>
      <c r="J606" s="120" t="str">
        <f>VLOOKUP($C606,$C$3:$M$15,COLUMNS($C$3:M$15),0)</f>
        <v>medical_value</v>
      </c>
      <c r="K606" s="344">
        <f t="shared" si="2274"/>
        <v>872</v>
      </c>
      <c r="L606" s="344">
        <f t="shared" si="2275"/>
        <v>886</v>
      </c>
      <c r="M606" s="344">
        <f t="shared" si="2276"/>
        <v>886</v>
      </c>
      <c r="N606" s="344">
        <f t="shared" si="2277"/>
        <v>900</v>
      </c>
      <c r="O606" s="344">
        <f t="shared" si="2278"/>
        <v>900</v>
      </c>
      <c r="P606" s="344">
        <f t="shared" si="2279"/>
        <v>914</v>
      </c>
      <c r="Q606" s="344">
        <f t="shared" si="2280"/>
        <v>914</v>
      </c>
      <c r="R606" s="344">
        <f t="shared" si="2281"/>
        <v>928</v>
      </c>
      <c r="S606" s="344">
        <f t="shared" si="2282"/>
        <v>928</v>
      </c>
      <c r="T606" s="344">
        <f t="shared" si="2283"/>
        <v>941</v>
      </c>
      <c r="U606" s="356">
        <v>3600</v>
      </c>
      <c r="V606" s="356">
        <v>2800</v>
      </c>
      <c r="W606" s="356">
        <v>2000</v>
      </c>
      <c r="X606" s="356">
        <v>1200</v>
      </c>
      <c r="Y606" s="356">
        <v>400</v>
      </c>
      <c r="Z606" s="344">
        <f t="shared" si="2284"/>
        <v>196</v>
      </c>
      <c r="AA606" s="344">
        <f t="shared" si="2285"/>
        <v>199</v>
      </c>
      <c r="AB606" s="344">
        <f t="shared" si="2286"/>
        <v>199</v>
      </c>
      <c r="AC606" s="344">
        <f t="shared" si="2287"/>
        <v>203</v>
      </c>
      <c r="AD606" s="344">
        <f t="shared" si="2288"/>
        <v>203</v>
      </c>
      <c r="AE606" s="344">
        <f t="shared" si="2289"/>
        <v>206</v>
      </c>
      <c r="AF606" s="344">
        <f t="shared" si="2290"/>
        <v>206</v>
      </c>
      <c r="AG606" s="344">
        <f t="shared" si="2291"/>
        <v>209</v>
      </c>
      <c r="AH606" s="344">
        <f t="shared" si="2292"/>
        <v>209</v>
      </c>
      <c r="AI606" s="344">
        <f t="shared" si="2293"/>
        <v>212</v>
      </c>
      <c r="AJ606" s="356">
        <v>3600</v>
      </c>
      <c r="AK606" s="356">
        <v>2800</v>
      </c>
      <c r="AL606" s="356">
        <v>2000</v>
      </c>
      <c r="AM606" s="356">
        <v>1200</v>
      </c>
      <c r="AN606" s="356">
        <v>400</v>
      </c>
      <c r="AO606" s="344">
        <f t="shared" si="2294"/>
        <v>252</v>
      </c>
      <c r="AP606" s="344">
        <f t="shared" si="2295"/>
        <v>260</v>
      </c>
      <c r="AQ606" s="344">
        <f t="shared" si="2296"/>
        <v>260</v>
      </c>
      <c r="AR606" s="344">
        <f t="shared" si="2297"/>
        <v>269</v>
      </c>
      <c r="AS606" s="344">
        <f t="shared" si="2298"/>
        <v>269</v>
      </c>
      <c r="AT606" s="344">
        <f t="shared" si="2299"/>
        <v>277</v>
      </c>
      <c r="AU606" s="344">
        <f t="shared" si="2300"/>
        <v>277</v>
      </c>
      <c r="AV606" s="344">
        <f t="shared" si="2301"/>
        <v>286</v>
      </c>
      <c r="AW606" s="344">
        <f t="shared" si="2302"/>
        <v>286</v>
      </c>
      <c r="AX606" s="344">
        <f t="shared" si="2303"/>
        <v>294</v>
      </c>
      <c r="AY606" s="356">
        <v>3600</v>
      </c>
      <c r="AZ606" s="356">
        <v>2800</v>
      </c>
      <c r="BA606" s="356">
        <v>2000</v>
      </c>
      <c r="BB606" s="356">
        <v>1200</v>
      </c>
      <c r="BC606" s="356">
        <v>400</v>
      </c>
      <c r="BD606" s="353">
        <f t="shared" ref="BD606:BH606" si="2490">IF(BD411="","",BD411+60)</f>
        <v>74</v>
      </c>
      <c r="BE606" s="353">
        <f t="shared" si="2490"/>
        <v>74</v>
      </c>
      <c r="BF606" s="353">
        <f t="shared" si="2490"/>
        <v>89</v>
      </c>
      <c r="BG606" s="353">
        <f t="shared" si="2490"/>
        <v>104</v>
      </c>
      <c r="BH606" s="353">
        <f t="shared" si="2490"/>
        <v>119</v>
      </c>
      <c r="BI606" s="146" t="str">
        <f t="shared" si="2366"/>
        <v>74;74</v>
      </c>
      <c r="BJ606" s="352">
        <f t="shared" si="2367"/>
        <v>89</v>
      </c>
      <c r="BK606" s="146" t="str">
        <f t="shared" si="2368"/>
        <v>104;119</v>
      </c>
      <c r="BL606" s="25">
        <f t="shared" si="2486"/>
        <v>6140106</v>
      </c>
      <c r="BM606" s="146">
        <f t="shared" ref="BM606" si="2491">BM593</f>
        <v>4104</v>
      </c>
      <c r="BN606" s="146">
        <f t="shared" si="2262"/>
        <v>6</v>
      </c>
      <c r="BO606" s="146">
        <f t="shared" ref="BO606:BP606" si="2492">BO593</f>
        <v>1</v>
      </c>
      <c r="BP606" s="146">
        <f t="shared" si="2492"/>
        <v>6</v>
      </c>
      <c r="BQ606" s="146">
        <f>VLOOKUP(IF(A606=1,0,A606),宝石属性!$B$26:$D$41,2,0)</f>
        <v>10</v>
      </c>
      <c r="BR606" s="146">
        <f>VLOOKUP(IF(A606=1,0,A606),宝石属性!$B$26:$D$41,3,0)</f>
        <v>2</v>
      </c>
      <c r="BS606" s="146">
        <f t="shared" ref="BS606:BV606" si="2493">IF(BS593="","",BS593)</f>
        <v>2</v>
      </c>
      <c r="BT606" s="146">
        <f t="shared" si="2493"/>
        <v>4</v>
      </c>
      <c r="BU606" s="146">
        <f t="shared" si="2493"/>
        <v>7</v>
      </c>
      <c r="BV606" s="146">
        <f t="shared" si="2493"/>
        <v>8</v>
      </c>
      <c r="BW606" s="357">
        <f t="shared" ref="BW606:BW669" si="2494">IF(B606="蓝装",VLOOKUP(BO606,$S$8:$Y$13,IF(A606&lt;=50,2,IF(A606&gt;=70,4,3))),IF(B606="紫装",VLOOKUP(BO606,$S$8:$Y$13,IF(A606&lt;=50,2,IF(A606&gt;=70,4,3))),IF(B606="橙装",VLOOKUP(BO606,$S$8:$Y$13,IF(A606&lt;=50,5,IF(A606&gt;=70,7,6))),"")))</f>
        <v>2003</v>
      </c>
      <c r="BX606" s="357" t="str">
        <f t="shared" ref="BX606:BX669" si="2495">IF(B606="紫装",VLOOKUP(BO606,$Z$8:$AD$13,IF(OR(C606="魔棒",C606="法杖"),2,4)),IF(B606="橙装",VLOOKUP(BO606,$Z$8:$AD$13,IF(OR(C606="魔棒",C606="法杖"),3,5)),""))</f>
        <v/>
      </c>
    </row>
    <row r="607" spans="1:76" s="353" customFormat="1">
      <c r="A607" s="120">
        <f t="shared" si="2356"/>
        <v>140</v>
      </c>
      <c r="B607" s="120" t="s">
        <v>1110</v>
      </c>
      <c r="C607" s="120" t="str">
        <f t="shared" si="2273"/>
        <v>男衣</v>
      </c>
      <c r="D607" s="120" t="str">
        <f t="shared" si="2484"/>
        <v>140级蓝装男衣</v>
      </c>
      <c r="E607" s="120">
        <f>VLOOKUP($C607,$C$3:$M$15,COLUMNS($C$3:H$15),0)</f>
        <v>60</v>
      </c>
      <c r="F607" s="120" t="str">
        <f>VLOOKUP($C607,$C$3:$M$15,COLUMNS($C$3:I$15),0)</f>
        <v>maxhp_value</v>
      </c>
      <c r="G607" s="120">
        <f>VLOOKUP($C607,$C$3:$M$15,COLUMNS($C$3:J$15),0)</f>
        <v>140</v>
      </c>
      <c r="H607" s="120" t="str">
        <f>VLOOKUP($C607,$C$3:$M$15,COLUMNS($C$3:K$15),0)</f>
        <v>defend_value</v>
      </c>
      <c r="I607" s="120" t="str">
        <f>VLOOKUP($C607,$C$3:$M$15,COLUMNS($C$3:L$15),0)</f>
        <v/>
      </c>
      <c r="J607" s="120" t="str">
        <f>VLOOKUP($C607,$C$3:$M$15,COLUMNS($C$3:M$15),0)</f>
        <v/>
      </c>
      <c r="K607" s="344">
        <f t="shared" si="2274"/>
        <v>698</v>
      </c>
      <c r="L607" s="344">
        <f t="shared" si="2275"/>
        <v>709</v>
      </c>
      <c r="M607" s="344">
        <f t="shared" si="2276"/>
        <v>709</v>
      </c>
      <c r="N607" s="344">
        <f t="shared" si="2277"/>
        <v>720</v>
      </c>
      <c r="O607" s="344">
        <f t="shared" si="2278"/>
        <v>720</v>
      </c>
      <c r="P607" s="344">
        <f t="shared" si="2279"/>
        <v>731</v>
      </c>
      <c r="Q607" s="344">
        <f t="shared" si="2280"/>
        <v>731</v>
      </c>
      <c r="R607" s="344">
        <f t="shared" si="2281"/>
        <v>742</v>
      </c>
      <c r="S607" s="344">
        <f t="shared" si="2282"/>
        <v>742</v>
      </c>
      <c r="T607" s="344">
        <f t="shared" si="2283"/>
        <v>753</v>
      </c>
      <c r="U607" s="356">
        <v>3600</v>
      </c>
      <c r="V607" s="356">
        <v>2800</v>
      </c>
      <c r="W607" s="356">
        <v>2000</v>
      </c>
      <c r="X607" s="356">
        <v>1200</v>
      </c>
      <c r="Y607" s="356">
        <v>400</v>
      </c>
      <c r="Z607" s="344">
        <f t="shared" si="2284"/>
        <v>218</v>
      </c>
      <c r="AA607" s="344">
        <f t="shared" si="2285"/>
        <v>222</v>
      </c>
      <c r="AB607" s="344">
        <f t="shared" si="2286"/>
        <v>222</v>
      </c>
      <c r="AC607" s="344">
        <f t="shared" si="2287"/>
        <v>225</v>
      </c>
      <c r="AD607" s="344">
        <f t="shared" si="2288"/>
        <v>225</v>
      </c>
      <c r="AE607" s="344">
        <f t="shared" si="2289"/>
        <v>228</v>
      </c>
      <c r="AF607" s="344">
        <f t="shared" si="2290"/>
        <v>228</v>
      </c>
      <c r="AG607" s="344">
        <f t="shared" si="2291"/>
        <v>232</v>
      </c>
      <c r="AH607" s="344">
        <f t="shared" si="2292"/>
        <v>232</v>
      </c>
      <c r="AI607" s="344">
        <f t="shared" si="2293"/>
        <v>235</v>
      </c>
      <c r="AJ607" s="356">
        <v>3600</v>
      </c>
      <c r="AK607" s="356">
        <v>2800</v>
      </c>
      <c r="AL607" s="356">
        <v>2000</v>
      </c>
      <c r="AM607" s="356">
        <v>1200</v>
      </c>
      <c r="AN607" s="356">
        <v>400</v>
      </c>
      <c r="AO607" s="344" t="str">
        <f t="shared" si="2294"/>
        <v/>
      </c>
      <c r="AP607" s="344" t="str">
        <f t="shared" si="2295"/>
        <v/>
      </c>
      <c r="AQ607" s="344" t="str">
        <f t="shared" si="2296"/>
        <v/>
      </c>
      <c r="AR607" s="344" t="str">
        <f t="shared" si="2297"/>
        <v/>
      </c>
      <c r="AS607" s="344" t="str">
        <f t="shared" si="2298"/>
        <v/>
      </c>
      <c r="AT607" s="344" t="str">
        <f t="shared" si="2299"/>
        <v/>
      </c>
      <c r="AU607" s="344" t="str">
        <f t="shared" si="2300"/>
        <v/>
      </c>
      <c r="AV607" s="344" t="str">
        <f t="shared" si="2301"/>
        <v/>
      </c>
      <c r="AW607" s="344" t="str">
        <f t="shared" si="2302"/>
        <v/>
      </c>
      <c r="AX607" s="344" t="str">
        <f t="shared" si="2303"/>
        <v/>
      </c>
      <c r="AY607" s="356">
        <v>3600</v>
      </c>
      <c r="AZ607" s="356">
        <v>2800</v>
      </c>
      <c r="BA607" s="356">
        <v>2000</v>
      </c>
      <c r="BB607" s="356">
        <v>1200</v>
      </c>
      <c r="BC607" s="356">
        <v>400</v>
      </c>
      <c r="BD607" s="353">
        <f t="shared" ref="BD607:BH607" si="2496">IF(BD412="","",BD412+60)</f>
        <v>74</v>
      </c>
      <c r="BE607" s="353">
        <f t="shared" si="2496"/>
        <v>74</v>
      </c>
      <c r="BF607" s="353">
        <f t="shared" si="2496"/>
        <v>89</v>
      </c>
      <c r="BG607" s="353">
        <f t="shared" si="2496"/>
        <v>104</v>
      </c>
      <c r="BH607" s="353">
        <f t="shared" si="2496"/>
        <v>119</v>
      </c>
      <c r="BI607" s="146" t="str">
        <f t="shared" si="2366"/>
        <v>74;74</v>
      </c>
      <c r="BJ607" s="352">
        <f t="shared" si="2367"/>
        <v>89</v>
      </c>
      <c r="BK607" s="146" t="str">
        <f t="shared" si="2368"/>
        <v>104;119</v>
      </c>
      <c r="BL607" s="25">
        <f t="shared" si="2486"/>
        <v>6140207</v>
      </c>
      <c r="BM607" s="146">
        <f t="shared" ref="BM607" si="2497">BM594</f>
        <v>312</v>
      </c>
      <c r="BN607" s="146">
        <f t="shared" si="2262"/>
        <v>6</v>
      </c>
      <c r="BO607" s="146">
        <f t="shared" ref="BO607:BP607" si="2498">BO594</f>
        <v>2</v>
      </c>
      <c r="BP607" s="146">
        <f t="shared" si="2498"/>
        <v>7</v>
      </c>
      <c r="BQ607" s="146">
        <f>VLOOKUP(IF(A607=1,0,A607),宝石属性!$B$26:$D$41,2,0)</f>
        <v>10</v>
      </c>
      <c r="BR607" s="146">
        <f>VLOOKUP(IF(A607=1,0,A607),宝石属性!$B$26:$D$41,3,0)</f>
        <v>2</v>
      </c>
      <c r="BS607" s="146">
        <f t="shared" ref="BS607:BV607" si="2499">IF(BS594="","",BS594)</f>
        <v>1</v>
      </c>
      <c r="BT607" s="146">
        <f t="shared" si="2499"/>
        <v>3</v>
      </c>
      <c r="BU607" s="146">
        <f t="shared" si="2499"/>
        <v>5</v>
      </c>
      <c r="BV607" s="146">
        <f t="shared" si="2499"/>
        <v>7</v>
      </c>
      <c r="BW607" s="357">
        <f t="shared" si="2494"/>
        <v>2006</v>
      </c>
      <c r="BX607" s="357" t="str">
        <f t="shared" si="2495"/>
        <v/>
      </c>
    </row>
    <row r="608" spans="1:76" s="353" customFormat="1">
      <c r="A608" s="120">
        <f t="shared" si="2356"/>
        <v>140</v>
      </c>
      <c r="B608" s="120" t="s">
        <v>1110</v>
      </c>
      <c r="C608" s="120" t="str">
        <f t="shared" si="2273"/>
        <v>女衣</v>
      </c>
      <c r="D608" s="120" t="str">
        <f t="shared" si="2484"/>
        <v>140级蓝装女衣</v>
      </c>
      <c r="E608" s="120">
        <f>VLOOKUP($C608,$C$3:$M$15,COLUMNS($C$3:H$15),0)</f>
        <v>60</v>
      </c>
      <c r="F608" s="120" t="str">
        <f>VLOOKUP($C608,$C$3:$M$15,COLUMNS($C$3:I$15),0)</f>
        <v>maxhp_value</v>
      </c>
      <c r="G608" s="120">
        <f>VLOOKUP($C608,$C$3:$M$15,COLUMNS($C$3:J$15),0)</f>
        <v>140</v>
      </c>
      <c r="H608" s="120" t="str">
        <f>VLOOKUP($C608,$C$3:$M$15,COLUMNS($C$3:K$15),0)</f>
        <v>defend_value</v>
      </c>
      <c r="I608" s="120" t="str">
        <f>VLOOKUP($C608,$C$3:$M$15,COLUMNS($C$3:L$15),0)</f>
        <v/>
      </c>
      <c r="J608" s="120" t="str">
        <f>VLOOKUP($C608,$C$3:$M$15,COLUMNS($C$3:M$15),0)</f>
        <v/>
      </c>
      <c r="K608" s="344">
        <f t="shared" si="2274"/>
        <v>698</v>
      </c>
      <c r="L608" s="344">
        <f t="shared" si="2275"/>
        <v>709</v>
      </c>
      <c r="M608" s="344">
        <f t="shared" si="2276"/>
        <v>709</v>
      </c>
      <c r="N608" s="344">
        <f t="shared" si="2277"/>
        <v>720</v>
      </c>
      <c r="O608" s="344">
        <f t="shared" si="2278"/>
        <v>720</v>
      </c>
      <c r="P608" s="344">
        <f t="shared" si="2279"/>
        <v>731</v>
      </c>
      <c r="Q608" s="344">
        <f t="shared" si="2280"/>
        <v>731</v>
      </c>
      <c r="R608" s="344">
        <f t="shared" si="2281"/>
        <v>742</v>
      </c>
      <c r="S608" s="344">
        <f t="shared" si="2282"/>
        <v>742</v>
      </c>
      <c r="T608" s="344">
        <f t="shared" si="2283"/>
        <v>753</v>
      </c>
      <c r="U608" s="356">
        <v>3600</v>
      </c>
      <c r="V608" s="356">
        <v>2800</v>
      </c>
      <c r="W608" s="356">
        <v>2000</v>
      </c>
      <c r="X608" s="356">
        <v>1200</v>
      </c>
      <c r="Y608" s="356">
        <v>400</v>
      </c>
      <c r="Z608" s="344">
        <f t="shared" si="2284"/>
        <v>218</v>
      </c>
      <c r="AA608" s="344">
        <f t="shared" si="2285"/>
        <v>222</v>
      </c>
      <c r="AB608" s="344">
        <f t="shared" si="2286"/>
        <v>222</v>
      </c>
      <c r="AC608" s="344">
        <f t="shared" si="2287"/>
        <v>225</v>
      </c>
      <c r="AD608" s="344">
        <f t="shared" si="2288"/>
        <v>225</v>
      </c>
      <c r="AE608" s="344">
        <f t="shared" si="2289"/>
        <v>228</v>
      </c>
      <c r="AF608" s="344">
        <f t="shared" si="2290"/>
        <v>228</v>
      </c>
      <c r="AG608" s="344">
        <f t="shared" si="2291"/>
        <v>232</v>
      </c>
      <c r="AH608" s="344">
        <f t="shared" si="2292"/>
        <v>232</v>
      </c>
      <c r="AI608" s="344">
        <f t="shared" si="2293"/>
        <v>235</v>
      </c>
      <c r="AJ608" s="356">
        <v>3600</v>
      </c>
      <c r="AK608" s="356">
        <v>2800</v>
      </c>
      <c r="AL608" s="356">
        <v>2000</v>
      </c>
      <c r="AM608" s="356">
        <v>1200</v>
      </c>
      <c r="AN608" s="356">
        <v>400</v>
      </c>
      <c r="AO608" s="344" t="str">
        <f t="shared" si="2294"/>
        <v/>
      </c>
      <c r="AP608" s="344" t="str">
        <f t="shared" si="2295"/>
        <v/>
      </c>
      <c r="AQ608" s="344" t="str">
        <f t="shared" si="2296"/>
        <v/>
      </c>
      <c r="AR608" s="344" t="str">
        <f t="shared" si="2297"/>
        <v/>
      </c>
      <c r="AS608" s="344" t="str">
        <f t="shared" si="2298"/>
        <v/>
      </c>
      <c r="AT608" s="344" t="str">
        <f t="shared" si="2299"/>
        <v/>
      </c>
      <c r="AU608" s="344" t="str">
        <f t="shared" si="2300"/>
        <v/>
      </c>
      <c r="AV608" s="344" t="str">
        <f t="shared" si="2301"/>
        <v/>
      </c>
      <c r="AW608" s="344" t="str">
        <f t="shared" si="2302"/>
        <v/>
      </c>
      <c r="AX608" s="344" t="str">
        <f t="shared" si="2303"/>
        <v/>
      </c>
      <c r="AY608" s="356">
        <v>3600</v>
      </c>
      <c r="AZ608" s="356">
        <v>2800</v>
      </c>
      <c r="BA608" s="356">
        <v>2000</v>
      </c>
      <c r="BB608" s="356">
        <v>1200</v>
      </c>
      <c r="BC608" s="356">
        <v>400</v>
      </c>
      <c r="BD608" s="353">
        <f t="shared" ref="BD608:BH608" si="2500">IF(BD413="","",BD413+60)</f>
        <v>74</v>
      </c>
      <c r="BE608" s="353">
        <f t="shared" si="2500"/>
        <v>74</v>
      </c>
      <c r="BF608" s="353">
        <f t="shared" si="2500"/>
        <v>89</v>
      </c>
      <c r="BG608" s="353">
        <f t="shared" si="2500"/>
        <v>104</v>
      </c>
      <c r="BH608" s="353">
        <f t="shared" si="2500"/>
        <v>119</v>
      </c>
      <c r="BI608" s="146" t="str">
        <f t="shared" si="2366"/>
        <v>74;74</v>
      </c>
      <c r="BJ608" s="352">
        <f t="shared" si="2367"/>
        <v>89</v>
      </c>
      <c r="BK608" s="146" t="str">
        <f t="shared" si="2368"/>
        <v>104;119</v>
      </c>
      <c r="BL608" s="25">
        <f t="shared" si="2486"/>
        <v>6140208</v>
      </c>
      <c r="BM608" s="146">
        <f t="shared" ref="BM608" si="2501">BM595</f>
        <v>568</v>
      </c>
      <c r="BN608" s="146">
        <f t="shared" si="2262"/>
        <v>6</v>
      </c>
      <c r="BO608" s="146">
        <f t="shared" ref="BO608:BP608" si="2502">BO595</f>
        <v>2</v>
      </c>
      <c r="BP608" s="146">
        <f t="shared" si="2502"/>
        <v>8</v>
      </c>
      <c r="BQ608" s="146">
        <f>VLOOKUP(IF(A608=1,0,A608),宝石属性!$B$26:$D$41,2,0)</f>
        <v>10</v>
      </c>
      <c r="BR608" s="146">
        <f>VLOOKUP(IF(A608=1,0,A608),宝石属性!$B$26:$D$41,3,0)</f>
        <v>2</v>
      </c>
      <c r="BS608" s="146">
        <f t="shared" ref="BS608:BV608" si="2503">IF(BS595="","",BS595)</f>
        <v>1</v>
      </c>
      <c r="BT608" s="146">
        <f t="shared" si="2503"/>
        <v>3</v>
      </c>
      <c r="BU608" s="146">
        <f t="shared" si="2503"/>
        <v>5</v>
      </c>
      <c r="BV608" s="146">
        <f t="shared" si="2503"/>
        <v>7</v>
      </c>
      <c r="BW608" s="357">
        <f t="shared" si="2494"/>
        <v>2006</v>
      </c>
      <c r="BX608" s="357" t="str">
        <f t="shared" si="2495"/>
        <v/>
      </c>
    </row>
    <row r="609" spans="1:76" s="353" customFormat="1">
      <c r="A609" s="120">
        <f t="shared" si="2356"/>
        <v>140</v>
      </c>
      <c r="B609" s="120" t="s">
        <v>1110</v>
      </c>
      <c r="C609" s="120" t="str">
        <f t="shared" si="2273"/>
        <v>男头盔</v>
      </c>
      <c r="D609" s="120" t="str">
        <f t="shared" si="2484"/>
        <v>140级蓝装男头盔</v>
      </c>
      <c r="E609" s="120">
        <f>VLOOKUP($C609,$C$3:$M$15,COLUMNS($C$3:H$15),0)</f>
        <v>90</v>
      </c>
      <c r="F609" s="120" t="str">
        <f>VLOOKUP($C609,$C$3:$M$15,COLUMNS($C$3:I$15),0)</f>
        <v>maxmp_value</v>
      </c>
      <c r="G609" s="120">
        <f>VLOOKUP($C609,$C$3:$M$15,COLUMNS($C$3:J$15),0)</f>
        <v>140</v>
      </c>
      <c r="H609" s="120" t="str">
        <f>VLOOKUP($C609,$C$3:$M$15,COLUMNS($C$3:K$15),0)</f>
        <v>defend_value</v>
      </c>
      <c r="I609" s="120" t="str">
        <f>VLOOKUP($C609,$C$3:$M$15,COLUMNS($C$3:L$15),0)</f>
        <v/>
      </c>
      <c r="J609" s="120" t="str">
        <f>VLOOKUP($C609,$C$3:$M$15,COLUMNS($C$3:M$15),0)</f>
        <v/>
      </c>
      <c r="K609" s="344">
        <f t="shared" si="2274"/>
        <v>872</v>
      </c>
      <c r="L609" s="344">
        <f t="shared" si="2275"/>
        <v>886</v>
      </c>
      <c r="M609" s="344">
        <f t="shared" si="2276"/>
        <v>886</v>
      </c>
      <c r="N609" s="344">
        <f t="shared" si="2277"/>
        <v>900</v>
      </c>
      <c r="O609" s="344">
        <f t="shared" si="2278"/>
        <v>900</v>
      </c>
      <c r="P609" s="344">
        <f t="shared" si="2279"/>
        <v>914</v>
      </c>
      <c r="Q609" s="344">
        <f t="shared" si="2280"/>
        <v>914</v>
      </c>
      <c r="R609" s="344">
        <f t="shared" si="2281"/>
        <v>928</v>
      </c>
      <c r="S609" s="344">
        <f t="shared" si="2282"/>
        <v>928</v>
      </c>
      <c r="T609" s="344">
        <f t="shared" si="2283"/>
        <v>941</v>
      </c>
      <c r="U609" s="356">
        <v>3600</v>
      </c>
      <c r="V609" s="356">
        <v>2800</v>
      </c>
      <c r="W609" s="356">
        <v>2000</v>
      </c>
      <c r="X609" s="356">
        <v>1200</v>
      </c>
      <c r="Y609" s="356">
        <v>400</v>
      </c>
      <c r="Z609" s="344">
        <f t="shared" si="2284"/>
        <v>131</v>
      </c>
      <c r="AA609" s="344">
        <f t="shared" si="2285"/>
        <v>133</v>
      </c>
      <c r="AB609" s="344">
        <f t="shared" si="2286"/>
        <v>133</v>
      </c>
      <c r="AC609" s="344">
        <f t="shared" si="2287"/>
        <v>135</v>
      </c>
      <c r="AD609" s="344">
        <f t="shared" si="2288"/>
        <v>135</v>
      </c>
      <c r="AE609" s="344">
        <f t="shared" si="2289"/>
        <v>137</v>
      </c>
      <c r="AF609" s="344">
        <f t="shared" si="2290"/>
        <v>137</v>
      </c>
      <c r="AG609" s="344">
        <f t="shared" si="2291"/>
        <v>139</v>
      </c>
      <c r="AH609" s="344">
        <f t="shared" si="2292"/>
        <v>139</v>
      </c>
      <c r="AI609" s="344">
        <f t="shared" si="2293"/>
        <v>141</v>
      </c>
      <c r="AJ609" s="356">
        <v>3600</v>
      </c>
      <c r="AK609" s="356">
        <v>2800</v>
      </c>
      <c r="AL609" s="356">
        <v>2000</v>
      </c>
      <c r="AM609" s="356">
        <v>1200</v>
      </c>
      <c r="AN609" s="356">
        <v>400</v>
      </c>
      <c r="AO609" s="344" t="str">
        <f t="shared" si="2294"/>
        <v/>
      </c>
      <c r="AP609" s="344" t="str">
        <f t="shared" si="2295"/>
        <v/>
      </c>
      <c r="AQ609" s="344" t="str">
        <f t="shared" si="2296"/>
        <v/>
      </c>
      <c r="AR609" s="344" t="str">
        <f t="shared" si="2297"/>
        <v/>
      </c>
      <c r="AS609" s="344" t="str">
        <f t="shared" si="2298"/>
        <v/>
      </c>
      <c r="AT609" s="344" t="str">
        <f t="shared" si="2299"/>
        <v/>
      </c>
      <c r="AU609" s="344" t="str">
        <f t="shared" si="2300"/>
        <v/>
      </c>
      <c r="AV609" s="344" t="str">
        <f t="shared" si="2301"/>
        <v/>
      </c>
      <c r="AW609" s="344" t="str">
        <f t="shared" si="2302"/>
        <v/>
      </c>
      <c r="AX609" s="344" t="str">
        <f t="shared" si="2303"/>
        <v/>
      </c>
      <c r="AY609" s="356">
        <v>3600</v>
      </c>
      <c r="AZ609" s="356">
        <v>2800</v>
      </c>
      <c r="BA609" s="356">
        <v>2000</v>
      </c>
      <c r="BB609" s="356">
        <v>1200</v>
      </c>
      <c r="BC609" s="356">
        <v>400</v>
      </c>
      <c r="BD609" s="353" t="str">
        <f t="shared" ref="BD609:BH609" si="2504">IF(BD414="","",BD414+60)</f>
        <v/>
      </c>
      <c r="BE609" s="353" t="str">
        <f t="shared" si="2504"/>
        <v/>
      </c>
      <c r="BF609" s="353" t="str">
        <f t="shared" si="2504"/>
        <v/>
      </c>
      <c r="BG609" s="353" t="str">
        <f t="shared" si="2504"/>
        <v/>
      </c>
      <c r="BH609" s="353" t="str">
        <f t="shared" si="2504"/>
        <v/>
      </c>
      <c r="BI609" s="146" t="str">
        <f t="shared" si="2366"/>
        <v/>
      </c>
      <c r="BJ609" s="352" t="str">
        <f t="shared" si="2367"/>
        <v/>
      </c>
      <c r="BK609" s="146" t="str">
        <f t="shared" si="2368"/>
        <v/>
      </c>
      <c r="BL609" s="25">
        <f t="shared" si="2486"/>
        <v>6140309</v>
      </c>
      <c r="BM609" s="146">
        <f t="shared" ref="BM609" si="2505">BM596</f>
        <v>1640</v>
      </c>
      <c r="BN609" s="146">
        <f t="shared" si="2262"/>
        <v>6</v>
      </c>
      <c r="BO609" s="146">
        <f t="shared" ref="BO609:BP609" si="2506">BO596</f>
        <v>3</v>
      </c>
      <c r="BP609" s="146">
        <f t="shared" si="2506"/>
        <v>9</v>
      </c>
      <c r="BQ609" s="146">
        <f>VLOOKUP(IF(A609=1,0,A609),宝石属性!$B$26:$D$41,2,0)</f>
        <v>10</v>
      </c>
      <c r="BR609" s="146">
        <f>VLOOKUP(IF(A609=1,0,A609),宝石属性!$B$26:$D$41,3,0)</f>
        <v>2</v>
      </c>
      <c r="BS609" s="146">
        <f t="shared" ref="BS609:BV609" si="2507">IF(BS596="","",BS596)</f>
        <v>2</v>
      </c>
      <c r="BT609" s="146">
        <f t="shared" si="2507"/>
        <v>3</v>
      </c>
      <c r="BU609" s="146" t="str">
        <f t="shared" si="2507"/>
        <v/>
      </c>
      <c r="BV609" s="146" t="str">
        <f t="shared" si="2507"/>
        <v/>
      </c>
      <c r="BW609" s="357">
        <f t="shared" si="2494"/>
        <v>2009</v>
      </c>
      <c r="BX609" s="357" t="str">
        <f t="shared" si="2495"/>
        <v/>
      </c>
    </row>
    <row r="610" spans="1:76" s="353" customFormat="1">
      <c r="A610" s="120">
        <f t="shared" si="2356"/>
        <v>140</v>
      </c>
      <c r="B610" s="120" t="s">
        <v>1110</v>
      </c>
      <c r="C610" s="120" t="str">
        <f t="shared" si="2273"/>
        <v>女头饰</v>
      </c>
      <c r="D610" s="120" t="str">
        <f t="shared" si="2484"/>
        <v>140级蓝装女头饰</v>
      </c>
      <c r="E610" s="120">
        <f>VLOOKUP($C610,$C$3:$M$15,COLUMNS($C$3:H$15),0)</f>
        <v>90</v>
      </c>
      <c r="F610" s="120" t="str">
        <f>VLOOKUP($C610,$C$3:$M$15,COLUMNS($C$3:I$15),0)</f>
        <v>maxmp_value</v>
      </c>
      <c r="G610" s="120">
        <f>VLOOKUP($C610,$C$3:$M$15,COLUMNS($C$3:J$15),0)</f>
        <v>140</v>
      </c>
      <c r="H610" s="120" t="str">
        <f>VLOOKUP($C610,$C$3:$M$15,COLUMNS($C$3:K$15),0)</f>
        <v>defend_value</v>
      </c>
      <c r="I610" s="120" t="str">
        <f>VLOOKUP($C610,$C$3:$M$15,COLUMNS($C$3:L$15),0)</f>
        <v/>
      </c>
      <c r="J610" s="120" t="str">
        <f>VLOOKUP($C610,$C$3:$M$15,COLUMNS($C$3:M$15),0)</f>
        <v/>
      </c>
      <c r="K610" s="344">
        <f t="shared" si="2274"/>
        <v>872</v>
      </c>
      <c r="L610" s="344">
        <f t="shared" si="2275"/>
        <v>886</v>
      </c>
      <c r="M610" s="344">
        <f t="shared" si="2276"/>
        <v>886</v>
      </c>
      <c r="N610" s="344">
        <f t="shared" si="2277"/>
        <v>900</v>
      </c>
      <c r="O610" s="344">
        <f t="shared" si="2278"/>
        <v>900</v>
      </c>
      <c r="P610" s="344">
        <f t="shared" si="2279"/>
        <v>914</v>
      </c>
      <c r="Q610" s="344">
        <f t="shared" si="2280"/>
        <v>914</v>
      </c>
      <c r="R610" s="344">
        <f t="shared" si="2281"/>
        <v>928</v>
      </c>
      <c r="S610" s="344">
        <f t="shared" si="2282"/>
        <v>928</v>
      </c>
      <c r="T610" s="344">
        <f t="shared" si="2283"/>
        <v>941</v>
      </c>
      <c r="U610" s="356">
        <v>3600</v>
      </c>
      <c r="V610" s="356">
        <v>2800</v>
      </c>
      <c r="W610" s="356">
        <v>2000</v>
      </c>
      <c r="X610" s="356">
        <v>1200</v>
      </c>
      <c r="Y610" s="356">
        <v>400</v>
      </c>
      <c r="Z610" s="344">
        <f t="shared" si="2284"/>
        <v>131</v>
      </c>
      <c r="AA610" s="344">
        <f t="shared" si="2285"/>
        <v>133</v>
      </c>
      <c r="AB610" s="344">
        <f t="shared" si="2286"/>
        <v>133</v>
      </c>
      <c r="AC610" s="344">
        <f t="shared" si="2287"/>
        <v>135</v>
      </c>
      <c r="AD610" s="344">
        <f t="shared" si="2288"/>
        <v>135</v>
      </c>
      <c r="AE610" s="344">
        <f t="shared" si="2289"/>
        <v>137</v>
      </c>
      <c r="AF610" s="344">
        <f t="shared" si="2290"/>
        <v>137</v>
      </c>
      <c r="AG610" s="344">
        <f t="shared" si="2291"/>
        <v>139</v>
      </c>
      <c r="AH610" s="344">
        <f t="shared" si="2292"/>
        <v>139</v>
      </c>
      <c r="AI610" s="344">
        <f t="shared" si="2293"/>
        <v>141</v>
      </c>
      <c r="AJ610" s="356">
        <v>3600</v>
      </c>
      <c r="AK610" s="356">
        <v>2800</v>
      </c>
      <c r="AL610" s="356">
        <v>2000</v>
      </c>
      <c r="AM610" s="356">
        <v>1200</v>
      </c>
      <c r="AN610" s="356">
        <v>400</v>
      </c>
      <c r="AO610" s="344" t="str">
        <f t="shared" si="2294"/>
        <v/>
      </c>
      <c r="AP610" s="344" t="str">
        <f t="shared" si="2295"/>
        <v/>
      </c>
      <c r="AQ610" s="344" t="str">
        <f t="shared" si="2296"/>
        <v/>
      </c>
      <c r="AR610" s="344" t="str">
        <f t="shared" si="2297"/>
        <v/>
      </c>
      <c r="AS610" s="344" t="str">
        <f t="shared" si="2298"/>
        <v/>
      </c>
      <c r="AT610" s="344" t="str">
        <f t="shared" si="2299"/>
        <v/>
      </c>
      <c r="AU610" s="344" t="str">
        <f t="shared" si="2300"/>
        <v/>
      </c>
      <c r="AV610" s="344" t="str">
        <f t="shared" si="2301"/>
        <v/>
      </c>
      <c r="AW610" s="344" t="str">
        <f t="shared" si="2302"/>
        <v/>
      </c>
      <c r="AX610" s="344" t="str">
        <f t="shared" si="2303"/>
        <v/>
      </c>
      <c r="AY610" s="356">
        <v>3600</v>
      </c>
      <c r="AZ610" s="356">
        <v>2800</v>
      </c>
      <c r="BA610" s="356">
        <v>2000</v>
      </c>
      <c r="BB610" s="356">
        <v>1200</v>
      </c>
      <c r="BC610" s="356">
        <v>400</v>
      </c>
      <c r="BD610" s="353" t="str">
        <f t="shared" ref="BD610:BH610" si="2508">IF(BD415="","",BD415+60)</f>
        <v/>
      </c>
      <c r="BE610" s="353" t="str">
        <f t="shared" si="2508"/>
        <v/>
      </c>
      <c r="BF610" s="353" t="str">
        <f t="shared" si="2508"/>
        <v/>
      </c>
      <c r="BG610" s="353" t="str">
        <f t="shared" si="2508"/>
        <v/>
      </c>
      <c r="BH610" s="353" t="str">
        <f t="shared" si="2508"/>
        <v/>
      </c>
      <c r="BI610" s="146" t="str">
        <f t="shared" si="2366"/>
        <v/>
      </c>
      <c r="BJ610" s="352" t="str">
        <f t="shared" si="2367"/>
        <v/>
      </c>
      <c r="BK610" s="146" t="str">
        <f t="shared" si="2368"/>
        <v/>
      </c>
      <c r="BL610" s="25">
        <f t="shared" si="2486"/>
        <v>6140310</v>
      </c>
      <c r="BM610" s="146">
        <f t="shared" ref="BM610" si="2509">BM597</f>
        <v>1384</v>
      </c>
      <c r="BN610" s="146">
        <f t="shared" si="2262"/>
        <v>6</v>
      </c>
      <c r="BO610" s="146">
        <f t="shared" ref="BO610:BP610" si="2510">BO597</f>
        <v>3</v>
      </c>
      <c r="BP610" s="146">
        <f t="shared" si="2510"/>
        <v>10</v>
      </c>
      <c r="BQ610" s="146">
        <f>VLOOKUP(IF(A610=1,0,A610),宝石属性!$B$26:$D$41,2,0)</f>
        <v>10</v>
      </c>
      <c r="BR610" s="146">
        <f>VLOOKUP(IF(A610=1,0,A610),宝石属性!$B$26:$D$41,3,0)</f>
        <v>2</v>
      </c>
      <c r="BS610" s="146">
        <f t="shared" ref="BS610:BV610" si="2511">IF(BS597="","",BS597)</f>
        <v>2</v>
      </c>
      <c r="BT610" s="146">
        <f t="shared" si="2511"/>
        <v>3</v>
      </c>
      <c r="BU610" s="146" t="str">
        <f t="shared" si="2511"/>
        <v/>
      </c>
      <c r="BV610" s="146" t="str">
        <f t="shared" si="2511"/>
        <v/>
      </c>
      <c r="BW610" s="357">
        <f t="shared" si="2494"/>
        <v>2009</v>
      </c>
      <c r="BX610" s="357" t="str">
        <f t="shared" si="2495"/>
        <v/>
      </c>
    </row>
    <row r="611" spans="1:76" s="353" customFormat="1">
      <c r="A611" s="120">
        <f t="shared" si="2356"/>
        <v>140</v>
      </c>
      <c r="B611" s="120" t="s">
        <v>1110</v>
      </c>
      <c r="C611" s="120" t="str">
        <f t="shared" si="2273"/>
        <v>项链</v>
      </c>
      <c r="D611" s="120" t="str">
        <f t="shared" si="2484"/>
        <v>140级蓝装项链</v>
      </c>
      <c r="E611" s="120">
        <f>VLOOKUP($C611,$C$3:$M$15,COLUMNS($C$3:H$15),0)</f>
        <v>150</v>
      </c>
      <c r="F611" s="120" t="str">
        <f>VLOOKUP($C611,$C$3:$M$15,COLUMNS($C$3:I$15),0)</f>
        <v>magicattack_value</v>
      </c>
      <c r="G611" s="120">
        <f>VLOOKUP($C611,$C$3:$M$15,COLUMNS($C$3:J$15),0)</f>
        <v>160</v>
      </c>
      <c r="H611" s="120" t="str">
        <f>VLOOKUP($C611,$C$3:$M$15,COLUMNS($C$3:K$15),0)</f>
        <v>magicdef_value</v>
      </c>
      <c r="I611" s="120" t="str">
        <f>VLOOKUP($C611,$C$3:$M$15,COLUMNS($C$3:L$15),0)</f>
        <v/>
      </c>
      <c r="J611" s="120" t="str">
        <f>VLOOKUP($C611,$C$3:$M$15,COLUMNS($C$3:M$15),0)</f>
        <v/>
      </c>
      <c r="K611" s="344">
        <f t="shared" si="2274"/>
        <v>240</v>
      </c>
      <c r="L611" s="344">
        <f t="shared" si="2275"/>
        <v>244</v>
      </c>
      <c r="M611" s="344">
        <f t="shared" si="2276"/>
        <v>244</v>
      </c>
      <c r="N611" s="344">
        <f t="shared" si="2277"/>
        <v>248</v>
      </c>
      <c r="O611" s="344">
        <f t="shared" si="2278"/>
        <v>248</v>
      </c>
      <c r="P611" s="344">
        <f t="shared" si="2279"/>
        <v>251</v>
      </c>
      <c r="Q611" s="344">
        <f t="shared" si="2280"/>
        <v>251</v>
      </c>
      <c r="R611" s="344">
        <f t="shared" si="2281"/>
        <v>255</v>
      </c>
      <c r="S611" s="344">
        <f t="shared" si="2282"/>
        <v>255</v>
      </c>
      <c r="T611" s="344">
        <f t="shared" si="2283"/>
        <v>259</v>
      </c>
      <c r="U611" s="356">
        <v>3600</v>
      </c>
      <c r="V611" s="356">
        <v>2800</v>
      </c>
      <c r="W611" s="356">
        <v>2000</v>
      </c>
      <c r="X611" s="356">
        <v>1200</v>
      </c>
      <c r="Y611" s="356">
        <v>400</v>
      </c>
      <c r="Z611" s="344">
        <f t="shared" si="2284"/>
        <v>128</v>
      </c>
      <c r="AA611" s="344">
        <f t="shared" si="2285"/>
        <v>130</v>
      </c>
      <c r="AB611" s="344">
        <f t="shared" si="2286"/>
        <v>130</v>
      </c>
      <c r="AC611" s="344">
        <f t="shared" si="2287"/>
        <v>132</v>
      </c>
      <c r="AD611" s="344">
        <f t="shared" si="2288"/>
        <v>132</v>
      </c>
      <c r="AE611" s="344">
        <f t="shared" si="2289"/>
        <v>134</v>
      </c>
      <c r="AF611" s="344">
        <f t="shared" si="2290"/>
        <v>134</v>
      </c>
      <c r="AG611" s="344">
        <f t="shared" si="2291"/>
        <v>136</v>
      </c>
      <c r="AH611" s="344">
        <f t="shared" si="2292"/>
        <v>136</v>
      </c>
      <c r="AI611" s="344">
        <f t="shared" si="2293"/>
        <v>138</v>
      </c>
      <c r="AJ611" s="356">
        <v>3600</v>
      </c>
      <c r="AK611" s="356">
        <v>2800</v>
      </c>
      <c r="AL611" s="356">
        <v>2000</v>
      </c>
      <c r="AM611" s="356">
        <v>1200</v>
      </c>
      <c r="AN611" s="356">
        <v>400</v>
      </c>
      <c r="AO611" s="344" t="str">
        <f t="shared" si="2294"/>
        <v/>
      </c>
      <c r="AP611" s="344" t="str">
        <f t="shared" si="2295"/>
        <v/>
      </c>
      <c r="AQ611" s="344" t="str">
        <f t="shared" si="2296"/>
        <v/>
      </c>
      <c r="AR611" s="344" t="str">
        <f t="shared" si="2297"/>
        <v/>
      </c>
      <c r="AS611" s="344" t="str">
        <f t="shared" si="2298"/>
        <v/>
      </c>
      <c r="AT611" s="344" t="str">
        <f t="shared" si="2299"/>
        <v/>
      </c>
      <c r="AU611" s="344" t="str">
        <f t="shared" si="2300"/>
        <v/>
      </c>
      <c r="AV611" s="344" t="str">
        <f t="shared" si="2301"/>
        <v/>
      </c>
      <c r="AW611" s="344" t="str">
        <f t="shared" si="2302"/>
        <v/>
      </c>
      <c r="AX611" s="344" t="str">
        <f t="shared" si="2303"/>
        <v/>
      </c>
      <c r="AY611" s="356">
        <v>3600</v>
      </c>
      <c r="AZ611" s="356">
        <v>2800</v>
      </c>
      <c r="BA611" s="356">
        <v>2000</v>
      </c>
      <c r="BB611" s="356">
        <v>1200</v>
      </c>
      <c r="BC611" s="356">
        <v>400</v>
      </c>
      <c r="BD611" s="353" t="str">
        <f t="shared" ref="BD611:BH611" si="2512">IF(BD416="","",BD416+60)</f>
        <v/>
      </c>
      <c r="BE611" s="353" t="str">
        <f t="shared" si="2512"/>
        <v/>
      </c>
      <c r="BF611" s="353" t="str">
        <f t="shared" si="2512"/>
        <v/>
      </c>
      <c r="BG611" s="353" t="str">
        <f t="shared" si="2512"/>
        <v/>
      </c>
      <c r="BH611" s="353" t="str">
        <f t="shared" si="2512"/>
        <v/>
      </c>
      <c r="BI611" s="146" t="str">
        <f t="shared" si="2366"/>
        <v/>
      </c>
      <c r="BJ611" s="352" t="str">
        <f t="shared" si="2367"/>
        <v/>
      </c>
      <c r="BK611" s="146" t="str">
        <f t="shared" si="2368"/>
        <v/>
      </c>
      <c r="BL611" s="25">
        <f t="shared" si="2486"/>
        <v>6140411</v>
      </c>
      <c r="BM611" s="146">
        <f t="shared" ref="BM611" si="2513">BM598</f>
        <v>40</v>
      </c>
      <c r="BN611" s="146">
        <f t="shared" si="2262"/>
        <v>6</v>
      </c>
      <c r="BO611" s="146">
        <f t="shared" ref="BO611:BP611" si="2514">BO598</f>
        <v>4</v>
      </c>
      <c r="BP611" s="146">
        <f t="shared" si="2514"/>
        <v>11</v>
      </c>
      <c r="BQ611" s="146">
        <f>VLOOKUP(IF(A611=1,0,A611),宝石属性!$B$26:$D$41,2,0)</f>
        <v>10</v>
      </c>
      <c r="BR611" s="146">
        <f>VLOOKUP(IF(A611=1,0,A611),宝石属性!$B$26:$D$41,3,0)</f>
        <v>2</v>
      </c>
      <c r="BS611" s="146">
        <f t="shared" ref="BS611:BV611" si="2515">IF(BS598="","",BS598)</f>
        <v>4</v>
      </c>
      <c r="BT611" s="146">
        <f t="shared" si="2515"/>
        <v>5</v>
      </c>
      <c r="BU611" s="146" t="str">
        <f t="shared" si="2515"/>
        <v/>
      </c>
      <c r="BV611" s="146" t="str">
        <f t="shared" si="2515"/>
        <v/>
      </c>
      <c r="BW611" s="357">
        <f t="shared" si="2494"/>
        <v>2012</v>
      </c>
      <c r="BX611" s="357" t="str">
        <f t="shared" si="2495"/>
        <v/>
      </c>
    </row>
    <row r="612" spans="1:76" s="353" customFormat="1">
      <c r="A612" s="120">
        <f t="shared" si="2356"/>
        <v>140</v>
      </c>
      <c r="B612" s="120" t="s">
        <v>1110</v>
      </c>
      <c r="C612" s="120" t="str">
        <f t="shared" si="2273"/>
        <v>腰带</v>
      </c>
      <c r="D612" s="120" t="str">
        <f t="shared" si="2484"/>
        <v>140级蓝装腰带</v>
      </c>
      <c r="E612" s="120">
        <f>VLOOKUP($C612,$C$3:$M$15,COLUMNS($C$3:H$15),0)</f>
        <v>60</v>
      </c>
      <c r="F612" s="120" t="str">
        <f>VLOOKUP($C612,$C$3:$M$15,COLUMNS($C$3:I$15),0)</f>
        <v>maxhp_value</v>
      </c>
      <c r="G612" s="120">
        <f>VLOOKUP($C612,$C$3:$M$15,COLUMNS($C$3:J$15),0)</f>
        <v>140</v>
      </c>
      <c r="H612" s="120" t="str">
        <f>VLOOKUP($C612,$C$3:$M$15,COLUMNS($C$3:K$15),0)</f>
        <v>defend_value</v>
      </c>
      <c r="I612" s="120" t="str">
        <f>VLOOKUP($C612,$C$3:$M$15,COLUMNS($C$3:L$15),0)</f>
        <v/>
      </c>
      <c r="J612" s="120" t="str">
        <f>VLOOKUP($C612,$C$3:$M$15,COLUMNS($C$3:M$15),0)</f>
        <v/>
      </c>
      <c r="K612" s="344">
        <f t="shared" si="2274"/>
        <v>1047</v>
      </c>
      <c r="L612" s="344">
        <f t="shared" si="2275"/>
        <v>1064</v>
      </c>
      <c r="M612" s="344">
        <f t="shared" si="2276"/>
        <v>1064</v>
      </c>
      <c r="N612" s="344">
        <f t="shared" si="2277"/>
        <v>1080</v>
      </c>
      <c r="O612" s="344">
        <f t="shared" si="2278"/>
        <v>1080</v>
      </c>
      <c r="P612" s="344">
        <f t="shared" si="2279"/>
        <v>1097</v>
      </c>
      <c r="Q612" s="344">
        <f t="shared" si="2280"/>
        <v>1097</v>
      </c>
      <c r="R612" s="344">
        <f t="shared" si="2281"/>
        <v>1113</v>
      </c>
      <c r="S612" s="344">
        <f t="shared" si="2282"/>
        <v>1113</v>
      </c>
      <c r="T612" s="344">
        <f t="shared" si="2283"/>
        <v>1130</v>
      </c>
      <c r="U612" s="356">
        <v>3600</v>
      </c>
      <c r="V612" s="356">
        <v>2800</v>
      </c>
      <c r="W612" s="356">
        <v>2000</v>
      </c>
      <c r="X612" s="356">
        <v>1200</v>
      </c>
      <c r="Y612" s="356">
        <v>400</v>
      </c>
      <c r="Z612" s="344">
        <f t="shared" si="2284"/>
        <v>87</v>
      </c>
      <c r="AA612" s="344">
        <f t="shared" si="2285"/>
        <v>89</v>
      </c>
      <c r="AB612" s="344">
        <f t="shared" si="2286"/>
        <v>89</v>
      </c>
      <c r="AC612" s="344">
        <f t="shared" si="2287"/>
        <v>90</v>
      </c>
      <c r="AD612" s="344">
        <f t="shared" si="2288"/>
        <v>90</v>
      </c>
      <c r="AE612" s="344">
        <f t="shared" si="2289"/>
        <v>91</v>
      </c>
      <c r="AF612" s="344">
        <f t="shared" si="2290"/>
        <v>91</v>
      </c>
      <c r="AG612" s="344">
        <f t="shared" si="2291"/>
        <v>93</v>
      </c>
      <c r="AH612" s="344">
        <f t="shared" si="2292"/>
        <v>93</v>
      </c>
      <c r="AI612" s="344">
        <f t="shared" si="2293"/>
        <v>94</v>
      </c>
      <c r="AJ612" s="356">
        <v>3600</v>
      </c>
      <c r="AK612" s="356">
        <v>2800</v>
      </c>
      <c r="AL612" s="356">
        <v>2000</v>
      </c>
      <c r="AM612" s="356">
        <v>1200</v>
      </c>
      <c r="AN612" s="356">
        <v>400</v>
      </c>
      <c r="AO612" s="344" t="str">
        <f t="shared" si="2294"/>
        <v/>
      </c>
      <c r="AP612" s="344" t="str">
        <f t="shared" si="2295"/>
        <v/>
      </c>
      <c r="AQ612" s="344" t="str">
        <f t="shared" si="2296"/>
        <v/>
      </c>
      <c r="AR612" s="344" t="str">
        <f t="shared" si="2297"/>
        <v/>
      </c>
      <c r="AS612" s="344" t="str">
        <f t="shared" si="2298"/>
        <v/>
      </c>
      <c r="AT612" s="344" t="str">
        <f t="shared" si="2299"/>
        <v/>
      </c>
      <c r="AU612" s="344" t="str">
        <f t="shared" si="2300"/>
        <v/>
      </c>
      <c r="AV612" s="344" t="str">
        <f t="shared" si="2301"/>
        <v/>
      </c>
      <c r="AW612" s="344" t="str">
        <f t="shared" si="2302"/>
        <v/>
      </c>
      <c r="AX612" s="344" t="str">
        <f t="shared" si="2303"/>
        <v/>
      </c>
      <c r="AY612" s="356">
        <v>3600</v>
      </c>
      <c r="AZ612" s="356">
        <v>2800</v>
      </c>
      <c r="BA612" s="356">
        <v>2000</v>
      </c>
      <c r="BB612" s="356">
        <v>1200</v>
      </c>
      <c r="BC612" s="356">
        <v>400</v>
      </c>
      <c r="BD612" s="353" t="str">
        <f t="shared" ref="BD612:BH612" si="2516">IF(BD417="","",BD417+60)</f>
        <v/>
      </c>
      <c r="BE612" s="353" t="str">
        <f t="shared" si="2516"/>
        <v/>
      </c>
      <c r="BF612" s="353" t="str">
        <f t="shared" si="2516"/>
        <v/>
      </c>
      <c r="BG612" s="353" t="str">
        <f t="shared" si="2516"/>
        <v/>
      </c>
      <c r="BH612" s="353" t="str">
        <f t="shared" si="2516"/>
        <v/>
      </c>
      <c r="BI612" s="146" t="str">
        <f t="shared" si="2366"/>
        <v/>
      </c>
      <c r="BJ612" s="352" t="str">
        <f t="shared" si="2367"/>
        <v/>
      </c>
      <c r="BK612" s="146" t="str">
        <f t="shared" si="2368"/>
        <v/>
      </c>
      <c r="BL612" s="25">
        <f t="shared" si="2486"/>
        <v>6140512</v>
      </c>
      <c r="BM612" s="146">
        <f t="shared" ref="BM612" si="2517">BM599</f>
        <v>72</v>
      </c>
      <c r="BN612" s="146">
        <f t="shared" si="2262"/>
        <v>6</v>
      </c>
      <c r="BO612" s="146">
        <f t="shared" ref="BO612:BP612" si="2518">BO599</f>
        <v>5</v>
      </c>
      <c r="BP612" s="146">
        <f t="shared" si="2518"/>
        <v>12</v>
      </c>
      <c r="BQ612" s="146">
        <f>VLOOKUP(IF(A612=1,0,A612),宝石属性!$B$26:$D$41,2,0)</f>
        <v>10</v>
      </c>
      <c r="BR612" s="146">
        <f>VLOOKUP(IF(A612=1,0,A612),宝石属性!$B$26:$D$41,3,0)</f>
        <v>2</v>
      </c>
      <c r="BS612" s="146">
        <f t="shared" ref="BS612:BV612" si="2519">IF(BS599="","",BS599)</f>
        <v>1</v>
      </c>
      <c r="BT612" s="146">
        <f t="shared" si="2519"/>
        <v>6</v>
      </c>
      <c r="BU612" s="146">
        <f t="shared" si="2519"/>
        <v>9</v>
      </c>
      <c r="BV612" s="146" t="str">
        <f t="shared" si="2519"/>
        <v/>
      </c>
      <c r="BW612" s="357">
        <f t="shared" si="2494"/>
        <v>2015</v>
      </c>
      <c r="BX612" s="357" t="str">
        <f t="shared" si="2495"/>
        <v/>
      </c>
    </row>
    <row r="613" spans="1:76" s="353" customFormat="1">
      <c r="A613" s="120">
        <f t="shared" si="2356"/>
        <v>140</v>
      </c>
      <c r="B613" s="120" t="s">
        <v>1110</v>
      </c>
      <c r="C613" s="120" t="str">
        <f t="shared" si="2273"/>
        <v>鞋子</v>
      </c>
      <c r="D613" s="120" t="str">
        <f t="shared" si="2484"/>
        <v>140级蓝装鞋子</v>
      </c>
      <c r="E613" s="120">
        <f>VLOOKUP($C613,$C$3:$M$15,COLUMNS($C$3:H$15),0)</f>
        <v>160</v>
      </c>
      <c r="F613" s="120" t="str">
        <f>VLOOKUP($C613,$C$3:$M$15,COLUMNS($C$3:I$15),0)</f>
        <v>magicdef_value</v>
      </c>
      <c r="G613" s="120">
        <f>VLOOKUP($C613,$C$3:$M$15,COLUMNS($C$3:J$15),0)</f>
        <v>200</v>
      </c>
      <c r="H613" s="120" t="str">
        <f>VLOOKUP($C613,$C$3:$M$15,COLUMNS($C$3:K$15),0)</f>
        <v>speed_value</v>
      </c>
      <c r="I613" s="120" t="str">
        <f>VLOOKUP($C613,$C$3:$M$15,COLUMNS($C$3:L$15),0)</f>
        <v/>
      </c>
      <c r="J613" s="120" t="str">
        <f>VLOOKUP($C613,$C$3:$M$15,COLUMNS($C$3:M$15),0)</f>
        <v/>
      </c>
      <c r="K613" s="344">
        <f t="shared" si="2274"/>
        <v>128</v>
      </c>
      <c r="L613" s="344">
        <f t="shared" si="2275"/>
        <v>130</v>
      </c>
      <c r="M613" s="344">
        <f t="shared" si="2276"/>
        <v>130</v>
      </c>
      <c r="N613" s="344">
        <f t="shared" si="2277"/>
        <v>132</v>
      </c>
      <c r="O613" s="344">
        <f t="shared" si="2278"/>
        <v>132</v>
      </c>
      <c r="P613" s="344">
        <f t="shared" si="2279"/>
        <v>134</v>
      </c>
      <c r="Q613" s="344">
        <f t="shared" si="2280"/>
        <v>134</v>
      </c>
      <c r="R613" s="344">
        <f t="shared" si="2281"/>
        <v>136</v>
      </c>
      <c r="S613" s="344">
        <f t="shared" si="2282"/>
        <v>136</v>
      </c>
      <c r="T613" s="344">
        <f t="shared" si="2283"/>
        <v>138</v>
      </c>
      <c r="U613" s="356">
        <v>3600</v>
      </c>
      <c r="V613" s="356">
        <v>2800</v>
      </c>
      <c r="W613" s="356">
        <v>2000</v>
      </c>
      <c r="X613" s="356">
        <v>1200</v>
      </c>
      <c r="Y613" s="356">
        <v>400</v>
      </c>
      <c r="Z613" s="344">
        <f t="shared" si="2284"/>
        <v>109</v>
      </c>
      <c r="AA613" s="344">
        <f t="shared" si="2285"/>
        <v>113</v>
      </c>
      <c r="AB613" s="344">
        <f t="shared" si="2286"/>
        <v>113</v>
      </c>
      <c r="AC613" s="344">
        <f t="shared" si="2287"/>
        <v>116</v>
      </c>
      <c r="AD613" s="344">
        <f t="shared" si="2288"/>
        <v>116</v>
      </c>
      <c r="AE613" s="344">
        <f t="shared" si="2289"/>
        <v>120</v>
      </c>
      <c r="AF613" s="344">
        <f t="shared" si="2290"/>
        <v>120</v>
      </c>
      <c r="AG613" s="344">
        <f t="shared" si="2291"/>
        <v>124</v>
      </c>
      <c r="AH613" s="344">
        <f t="shared" si="2292"/>
        <v>124</v>
      </c>
      <c r="AI613" s="344">
        <f t="shared" si="2293"/>
        <v>127</v>
      </c>
      <c r="AJ613" s="356">
        <v>3600</v>
      </c>
      <c r="AK613" s="356">
        <v>2800</v>
      </c>
      <c r="AL613" s="356">
        <v>2000</v>
      </c>
      <c r="AM613" s="356">
        <v>1200</v>
      </c>
      <c r="AN613" s="356">
        <v>400</v>
      </c>
      <c r="AO613" s="344" t="str">
        <f t="shared" si="2294"/>
        <v/>
      </c>
      <c r="AP613" s="344" t="str">
        <f t="shared" si="2295"/>
        <v/>
      </c>
      <c r="AQ613" s="344" t="str">
        <f t="shared" si="2296"/>
        <v/>
      </c>
      <c r="AR613" s="344" t="str">
        <f t="shared" si="2297"/>
        <v/>
      </c>
      <c r="AS613" s="344" t="str">
        <f t="shared" si="2298"/>
        <v/>
      </c>
      <c r="AT613" s="344" t="str">
        <f t="shared" si="2299"/>
        <v/>
      </c>
      <c r="AU613" s="344" t="str">
        <f t="shared" si="2300"/>
        <v/>
      </c>
      <c r="AV613" s="344" t="str">
        <f t="shared" si="2301"/>
        <v/>
      </c>
      <c r="AW613" s="344" t="str">
        <f t="shared" si="2302"/>
        <v/>
      </c>
      <c r="AX613" s="344" t="str">
        <f t="shared" si="2303"/>
        <v/>
      </c>
      <c r="AY613" s="356">
        <v>3600</v>
      </c>
      <c r="AZ613" s="356">
        <v>2800</v>
      </c>
      <c r="BA613" s="356">
        <v>2000</v>
      </c>
      <c r="BB613" s="356">
        <v>1200</v>
      </c>
      <c r="BC613" s="356">
        <v>400</v>
      </c>
      <c r="BD613" s="353" t="str">
        <f t="shared" ref="BD613:BH613" si="2520">IF(BD418="","",BD418+60)</f>
        <v/>
      </c>
      <c r="BE613" s="353" t="str">
        <f t="shared" si="2520"/>
        <v/>
      </c>
      <c r="BF613" s="353" t="str">
        <f t="shared" si="2520"/>
        <v/>
      </c>
      <c r="BG613" s="353" t="str">
        <f t="shared" si="2520"/>
        <v/>
      </c>
      <c r="BH613" s="353" t="str">
        <f t="shared" si="2520"/>
        <v/>
      </c>
      <c r="BI613" s="146" t="str">
        <f t="shared" si="2366"/>
        <v/>
      </c>
      <c r="BJ613" s="352" t="str">
        <f t="shared" si="2367"/>
        <v/>
      </c>
      <c r="BK613" s="146" t="str">
        <f t="shared" si="2368"/>
        <v/>
      </c>
      <c r="BL613" s="25">
        <f t="shared" si="2486"/>
        <v>6140613</v>
      </c>
      <c r="BM613" s="146">
        <f t="shared" ref="BM613" si="2521">BM600</f>
        <v>88</v>
      </c>
      <c r="BN613" s="146">
        <f t="shared" si="2262"/>
        <v>6</v>
      </c>
      <c r="BO613" s="146">
        <f t="shared" ref="BO613:BP613" si="2522">BO600</f>
        <v>6</v>
      </c>
      <c r="BP613" s="146">
        <f t="shared" si="2522"/>
        <v>13</v>
      </c>
      <c r="BQ613" s="146">
        <f>VLOOKUP(IF(A613=1,0,A613),宝石属性!$B$26:$D$41,2,0)</f>
        <v>10</v>
      </c>
      <c r="BR613" s="146">
        <f>VLOOKUP(IF(A613=1,0,A613),宝石属性!$B$26:$D$41,3,0)</f>
        <v>2</v>
      </c>
      <c r="BS613" s="146">
        <f t="shared" ref="BS613:BV613" si="2523">IF(BS600="","",BS600)</f>
        <v>6</v>
      </c>
      <c r="BT613" s="146">
        <f t="shared" si="2523"/>
        <v>9</v>
      </c>
      <c r="BU613" s="146" t="str">
        <f t="shared" si="2523"/>
        <v/>
      </c>
      <c r="BV613" s="146" t="str">
        <f t="shared" si="2523"/>
        <v/>
      </c>
      <c r="BW613" s="357">
        <f t="shared" si="2494"/>
        <v>2018</v>
      </c>
      <c r="BX613" s="357" t="str">
        <f t="shared" si="2495"/>
        <v/>
      </c>
    </row>
    <row r="614" spans="1:76" s="353" customFormat="1">
      <c r="A614" s="120">
        <f t="shared" si="2356"/>
        <v>150</v>
      </c>
      <c r="B614" s="120" t="s">
        <v>1110</v>
      </c>
      <c r="C614" s="120" t="str">
        <f t="shared" si="2273"/>
        <v>剑</v>
      </c>
      <c r="D614" s="120" t="str">
        <f t="shared" si="2484"/>
        <v>150级蓝装剑</v>
      </c>
      <c r="E614" s="120">
        <f>VLOOKUP($C614,$C$3:$M$15,COLUMNS($C$3:H$15),0)</f>
        <v>130</v>
      </c>
      <c r="F614" s="120" t="str">
        <f>VLOOKUP($C614,$C$3:$M$15,COLUMNS($C$3:I$15),0)</f>
        <v>phyattack_value</v>
      </c>
      <c r="G614" s="120">
        <f>VLOOKUP($C614,$C$3:$M$15,COLUMNS($C$3:J$15),0)</f>
        <v>150</v>
      </c>
      <c r="H614" s="120" t="str">
        <f>VLOOKUP($C614,$C$3:$M$15,COLUMNS($C$3:K$15),0)</f>
        <v>magicattack_value</v>
      </c>
      <c r="I614" s="120">
        <f>VLOOKUP($C614,$C$3:$M$15,COLUMNS($C$3:L$15),0)</f>
        <v>170</v>
      </c>
      <c r="J614" s="120" t="str">
        <f>VLOOKUP($C614,$C$3:$M$15,COLUMNS($C$3:M$15),0)</f>
        <v>medical_value</v>
      </c>
      <c r="K614" s="344">
        <f t="shared" si="2274"/>
        <v>935</v>
      </c>
      <c r="L614" s="344">
        <f t="shared" si="2275"/>
        <v>950</v>
      </c>
      <c r="M614" s="344">
        <f t="shared" si="2276"/>
        <v>950</v>
      </c>
      <c r="N614" s="344">
        <f t="shared" si="2277"/>
        <v>964</v>
      </c>
      <c r="O614" s="344">
        <f t="shared" si="2278"/>
        <v>964</v>
      </c>
      <c r="P614" s="344">
        <f t="shared" si="2279"/>
        <v>979</v>
      </c>
      <c r="Q614" s="344">
        <f t="shared" si="2280"/>
        <v>979</v>
      </c>
      <c r="R614" s="344">
        <f t="shared" si="2281"/>
        <v>994</v>
      </c>
      <c r="S614" s="344">
        <f t="shared" si="2282"/>
        <v>994</v>
      </c>
      <c r="T614" s="344">
        <f t="shared" si="2283"/>
        <v>1009</v>
      </c>
      <c r="U614" s="356">
        <v>3600</v>
      </c>
      <c r="V614" s="356">
        <v>2800</v>
      </c>
      <c r="W614" s="356">
        <v>2000</v>
      </c>
      <c r="X614" s="356">
        <v>1200</v>
      </c>
      <c r="Y614" s="356">
        <v>400</v>
      </c>
      <c r="Z614" s="344">
        <f t="shared" si="2284"/>
        <v>210</v>
      </c>
      <c r="AA614" s="344">
        <f t="shared" si="2285"/>
        <v>214</v>
      </c>
      <c r="AB614" s="344">
        <f t="shared" si="2286"/>
        <v>214</v>
      </c>
      <c r="AC614" s="344">
        <f t="shared" si="2287"/>
        <v>217</v>
      </c>
      <c r="AD614" s="344">
        <f t="shared" si="2288"/>
        <v>217</v>
      </c>
      <c r="AE614" s="344">
        <f t="shared" si="2289"/>
        <v>220</v>
      </c>
      <c r="AF614" s="344">
        <f t="shared" si="2290"/>
        <v>220</v>
      </c>
      <c r="AG614" s="344">
        <f t="shared" si="2291"/>
        <v>224</v>
      </c>
      <c r="AH614" s="344">
        <f t="shared" si="2292"/>
        <v>224</v>
      </c>
      <c r="AI614" s="344">
        <f t="shared" si="2293"/>
        <v>227</v>
      </c>
      <c r="AJ614" s="356">
        <v>3600</v>
      </c>
      <c r="AK614" s="356">
        <v>2800</v>
      </c>
      <c r="AL614" s="356">
        <v>2000</v>
      </c>
      <c r="AM614" s="356">
        <v>1200</v>
      </c>
      <c r="AN614" s="356">
        <v>400</v>
      </c>
      <c r="AO614" s="344">
        <f t="shared" si="2294"/>
        <v>270</v>
      </c>
      <c r="AP614" s="344">
        <f t="shared" si="2295"/>
        <v>279</v>
      </c>
      <c r="AQ614" s="344">
        <f t="shared" si="2296"/>
        <v>279</v>
      </c>
      <c r="AR614" s="344">
        <f t="shared" si="2297"/>
        <v>288</v>
      </c>
      <c r="AS614" s="344">
        <f t="shared" si="2298"/>
        <v>288</v>
      </c>
      <c r="AT614" s="344">
        <f t="shared" si="2299"/>
        <v>297</v>
      </c>
      <c r="AU614" s="344">
        <f t="shared" si="2300"/>
        <v>297</v>
      </c>
      <c r="AV614" s="344">
        <f t="shared" si="2301"/>
        <v>306</v>
      </c>
      <c r="AW614" s="344">
        <f t="shared" si="2302"/>
        <v>306</v>
      </c>
      <c r="AX614" s="344">
        <f t="shared" si="2303"/>
        <v>315</v>
      </c>
      <c r="AY614" s="356">
        <v>3600</v>
      </c>
      <c r="AZ614" s="356">
        <v>2800</v>
      </c>
      <c r="BA614" s="356">
        <v>2000</v>
      </c>
      <c r="BB614" s="356">
        <v>1200</v>
      </c>
      <c r="BC614" s="356">
        <v>400</v>
      </c>
      <c r="BD614" s="353">
        <f t="shared" ref="BD614:BH614" si="2524">IF(BD419="","",BD419+60)</f>
        <v>75</v>
      </c>
      <c r="BE614" s="353">
        <f t="shared" si="2524"/>
        <v>75</v>
      </c>
      <c r="BF614" s="353">
        <f t="shared" si="2524"/>
        <v>90</v>
      </c>
      <c r="BG614" s="353">
        <f t="shared" si="2524"/>
        <v>105</v>
      </c>
      <c r="BH614" s="353">
        <f t="shared" si="2524"/>
        <v>120</v>
      </c>
      <c r="BI614" s="146" t="str">
        <f t="shared" si="2366"/>
        <v>75;75</v>
      </c>
      <c r="BJ614" s="352">
        <f t="shared" si="2367"/>
        <v>90</v>
      </c>
      <c r="BK614" s="146" t="str">
        <f t="shared" si="2368"/>
        <v>105;120</v>
      </c>
      <c r="BL614" s="25">
        <f t="shared" si="2486"/>
        <v>6150101</v>
      </c>
      <c r="BM614" s="146">
        <f t="shared" ref="BM614" si="2525">BM601</f>
        <v>1288</v>
      </c>
      <c r="BN614" s="146">
        <f t="shared" si="2262"/>
        <v>6</v>
      </c>
      <c r="BO614" s="146">
        <f t="shared" ref="BO614:BP614" si="2526">BO601</f>
        <v>1</v>
      </c>
      <c r="BP614" s="146">
        <f t="shared" si="2526"/>
        <v>1</v>
      </c>
      <c r="BQ614" s="146">
        <f>VLOOKUP(IF(A614=1,0,A614),宝石属性!$B$26:$D$41,2,0)</f>
        <v>10</v>
      </c>
      <c r="BR614" s="146">
        <f>VLOOKUP(IF(A614=1,0,A614),宝石属性!$B$26:$D$41,3,0)</f>
        <v>2</v>
      </c>
      <c r="BS614" s="146">
        <f t="shared" ref="BS614:BV614" si="2527">IF(BS601="","",BS601)</f>
        <v>2</v>
      </c>
      <c r="BT614" s="146">
        <f t="shared" si="2527"/>
        <v>4</v>
      </c>
      <c r="BU614" s="146">
        <f t="shared" si="2527"/>
        <v>7</v>
      </c>
      <c r="BV614" s="146">
        <f t="shared" si="2527"/>
        <v>8</v>
      </c>
      <c r="BW614" s="357">
        <f t="shared" si="2494"/>
        <v>2003</v>
      </c>
      <c r="BX614" s="357" t="str">
        <f t="shared" si="2495"/>
        <v/>
      </c>
    </row>
    <row r="615" spans="1:76" s="353" customFormat="1">
      <c r="A615" s="120">
        <f t="shared" si="2356"/>
        <v>150</v>
      </c>
      <c r="B615" s="120" t="s">
        <v>1110</v>
      </c>
      <c r="C615" s="120" t="str">
        <f t="shared" si="2273"/>
        <v>锤</v>
      </c>
      <c r="D615" s="120" t="str">
        <f t="shared" si="2484"/>
        <v>150级蓝装锤</v>
      </c>
      <c r="E615" s="120">
        <f>VLOOKUP($C615,$C$3:$M$15,COLUMNS($C$3:H$15),0)</f>
        <v>130</v>
      </c>
      <c r="F615" s="120" t="str">
        <f>VLOOKUP($C615,$C$3:$M$15,COLUMNS($C$3:I$15),0)</f>
        <v>phyattack_value</v>
      </c>
      <c r="G615" s="120">
        <f>VLOOKUP($C615,$C$3:$M$15,COLUMNS($C$3:J$15),0)</f>
        <v>150</v>
      </c>
      <c r="H615" s="120" t="str">
        <f>VLOOKUP($C615,$C$3:$M$15,COLUMNS($C$3:K$15),0)</f>
        <v>magicattack_value</v>
      </c>
      <c r="I615" s="120">
        <f>VLOOKUP($C615,$C$3:$M$15,COLUMNS($C$3:L$15),0)</f>
        <v>170</v>
      </c>
      <c r="J615" s="120" t="str">
        <f>VLOOKUP($C615,$C$3:$M$15,COLUMNS($C$3:M$15),0)</f>
        <v>medical_value</v>
      </c>
      <c r="K615" s="344">
        <f t="shared" si="2274"/>
        <v>935</v>
      </c>
      <c r="L615" s="344">
        <f t="shared" si="2275"/>
        <v>950</v>
      </c>
      <c r="M615" s="344">
        <f t="shared" si="2276"/>
        <v>950</v>
      </c>
      <c r="N615" s="344">
        <f t="shared" si="2277"/>
        <v>964</v>
      </c>
      <c r="O615" s="344">
        <f t="shared" si="2278"/>
        <v>964</v>
      </c>
      <c r="P615" s="344">
        <f t="shared" si="2279"/>
        <v>979</v>
      </c>
      <c r="Q615" s="344">
        <f t="shared" si="2280"/>
        <v>979</v>
      </c>
      <c r="R615" s="344">
        <f t="shared" si="2281"/>
        <v>994</v>
      </c>
      <c r="S615" s="344">
        <f t="shared" si="2282"/>
        <v>994</v>
      </c>
      <c r="T615" s="344">
        <f t="shared" si="2283"/>
        <v>1009</v>
      </c>
      <c r="U615" s="356">
        <v>3600</v>
      </c>
      <c r="V615" s="356">
        <v>2800</v>
      </c>
      <c r="W615" s="356">
        <v>2000</v>
      </c>
      <c r="X615" s="356">
        <v>1200</v>
      </c>
      <c r="Y615" s="356">
        <v>400</v>
      </c>
      <c r="Z615" s="344">
        <f t="shared" si="2284"/>
        <v>210</v>
      </c>
      <c r="AA615" s="344">
        <f t="shared" si="2285"/>
        <v>214</v>
      </c>
      <c r="AB615" s="344">
        <f t="shared" si="2286"/>
        <v>214</v>
      </c>
      <c r="AC615" s="344">
        <f t="shared" si="2287"/>
        <v>217</v>
      </c>
      <c r="AD615" s="344">
        <f t="shared" si="2288"/>
        <v>217</v>
      </c>
      <c r="AE615" s="344">
        <f t="shared" si="2289"/>
        <v>220</v>
      </c>
      <c r="AF615" s="344">
        <f t="shared" si="2290"/>
        <v>220</v>
      </c>
      <c r="AG615" s="344">
        <f t="shared" si="2291"/>
        <v>224</v>
      </c>
      <c r="AH615" s="344">
        <f t="shared" si="2292"/>
        <v>224</v>
      </c>
      <c r="AI615" s="344">
        <f t="shared" si="2293"/>
        <v>227</v>
      </c>
      <c r="AJ615" s="356">
        <v>3600</v>
      </c>
      <c r="AK615" s="356">
        <v>2800</v>
      </c>
      <c r="AL615" s="356">
        <v>2000</v>
      </c>
      <c r="AM615" s="356">
        <v>1200</v>
      </c>
      <c r="AN615" s="356">
        <v>400</v>
      </c>
      <c r="AO615" s="344">
        <f t="shared" si="2294"/>
        <v>270</v>
      </c>
      <c r="AP615" s="344">
        <f t="shared" si="2295"/>
        <v>279</v>
      </c>
      <c r="AQ615" s="344">
        <f t="shared" si="2296"/>
        <v>279</v>
      </c>
      <c r="AR615" s="344">
        <f t="shared" si="2297"/>
        <v>288</v>
      </c>
      <c r="AS615" s="344">
        <f t="shared" si="2298"/>
        <v>288</v>
      </c>
      <c r="AT615" s="344">
        <f t="shared" si="2299"/>
        <v>297</v>
      </c>
      <c r="AU615" s="344">
        <f t="shared" si="2300"/>
        <v>297</v>
      </c>
      <c r="AV615" s="344">
        <f t="shared" si="2301"/>
        <v>306</v>
      </c>
      <c r="AW615" s="344">
        <f t="shared" si="2302"/>
        <v>306</v>
      </c>
      <c r="AX615" s="344">
        <f t="shared" si="2303"/>
        <v>315</v>
      </c>
      <c r="AY615" s="356">
        <v>3600</v>
      </c>
      <c r="AZ615" s="356">
        <v>2800</v>
      </c>
      <c r="BA615" s="356">
        <v>2000</v>
      </c>
      <c r="BB615" s="356">
        <v>1200</v>
      </c>
      <c r="BC615" s="356">
        <v>400</v>
      </c>
      <c r="BD615" s="353">
        <f t="shared" ref="BD615:BH615" si="2528">IF(BD420="","",BD420+60)</f>
        <v>75</v>
      </c>
      <c r="BE615" s="353">
        <f t="shared" si="2528"/>
        <v>75</v>
      </c>
      <c r="BF615" s="353">
        <f t="shared" si="2528"/>
        <v>90</v>
      </c>
      <c r="BG615" s="353">
        <f t="shared" si="2528"/>
        <v>105</v>
      </c>
      <c r="BH615" s="353">
        <f t="shared" si="2528"/>
        <v>120</v>
      </c>
      <c r="BI615" s="146" t="str">
        <f t="shared" si="2366"/>
        <v>75;75</v>
      </c>
      <c r="BJ615" s="352">
        <f t="shared" si="2367"/>
        <v>90</v>
      </c>
      <c r="BK615" s="146" t="str">
        <f t="shared" si="2368"/>
        <v>105;120</v>
      </c>
      <c r="BL615" s="25">
        <f t="shared" si="2486"/>
        <v>6150102</v>
      </c>
      <c r="BM615" s="146">
        <f t="shared" ref="BM615" si="2529">BM602</f>
        <v>4360</v>
      </c>
      <c r="BN615" s="146">
        <f t="shared" si="2262"/>
        <v>6</v>
      </c>
      <c r="BO615" s="146">
        <f t="shared" ref="BO615:BP615" si="2530">BO602</f>
        <v>1</v>
      </c>
      <c r="BP615" s="146">
        <f t="shared" si="2530"/>
        <v>2</v>
      </c>
      <c r="BQ615" s="146">
        <f>VLOOKUP(IF(A615=1,0,A615),宝石属性!$B$26:$D$41,2,0)</f>
        <v>10</v>
      </c>
      <c r="BR615" s="146">
        <f>VLOOKUP(IF(A615=1,0,A615),宝石属性!$B$26:$D$41,3,0)</f>
        <v>2</v>
      </c>
      <c r="BS615" s="146">
        <f t="shared" ref="BS615:BV615" si="2531">IF(BS602="","",BS602)</f>
        <v>2</v>
      </c>
      <c r="BT615" s="146">
        <f t="shared" si="2531"/>
        <v>4</v>
      </c>
      <c r="BU615" s="146">
        <f t="shared" si="2531"/>
        <v>7</v>
      </c>
      <c r="BV615" s="146">
        <f t="shared" si="2531"/>
        <v>8</v>
      </c>
      <c r="BW615" s="357">
        <f t="shared" si="2494"/>
        <v>2003</v>
      </c>
      <c r="BX615" s="357" t="str">
        <f t="shared" si="2495"/>
        <v/>
      </c>
    </row>
    <row r="616" spans="1:76" s="353" customFormat="1">
      <c r="A616" s="120">
        <f t="shared" si="2356"/>
        <v>150</v>
      </c>
      <c r="B616" s="120" t="s">
        <v>1110</v>
      </c>
      <c r="C616" s="120" t="str">
        <f t="shared" si="2273"/>
        <v>弓箭</v>
      </c>
      <c r="D616" s="120" t="str">
        <f t="shared" si="2484"/>
        <v>150级蓝装弓箭</v>
      </c>
      <c r="E616" s="120">
        <f>VLOOKUP($C616,$C$3:$M$15,COLUMNS($C$3:H$15),0)</f>
        <v>130</v>
      </c>
      <c r="F616" s="120" t="str">
        <f>VLOOKUP($C616,$C$3:$M$15,COLUMNS($C$3:I$15),0)</f>
        <v>phyattack_value</v>
      </c>
      <c r="G616" s="120">
        <f>VLOOKUP($C616,$C$3:$M$15,COLUMNS($C$3:J$15),0)</f>
        <v>150</v>
      </c>
      <c r="H616" s="120" t="str">
        <f>VLOOKUP($C616,$C$3:$M$15,COLUMNS($C$3:K$15),0)</f>
        <v>magicattack_value</v>
      </c>
      <c r="I616" s="120">
        <f>VLOOKUP($C616,$C$3:$M$15,COLUMNS($C$3:L$15),0)</f>
        <v>170</v>
      </c>
      <c r="J616" s="120" t="str">
        <f>VLOOKUP($C616,$C$3:$M$15,COLUMNS($C$3:M$15),0)</f>
        <v>medical_value</v>
      </c>
      <c r="K616" s="344">
        <f t="shared" si="2274"/>
        <v>935</v>
      </c>
      <c r="L616" s="344">
        <f t="shared" si="2275"/>
        <v>950</v>
      </c>
      <c r="M616" s="344">
        <f t="shared" si="2276"/>
        <v>950</v>
      </c>
      <c r="N616" s="344">
        <f t="shared" si="2277"/>
        <v>964</v>
      </c>
      <c r="O616" s="344">
        <f t="shared" si="2278"/>
        <v>964</v>
      </c>
      <c r="P616" s="344">
        <f t="shared" si="2279"/>
        <v>979</v>
      </c>
      <c r="Q616" s="344">
        <f t="shared" si="2280"/>
        <v>979</v>
      </c>
      <c r="R616" s="344">
        <f t="shared" si="2281"/>
        <v>994</v>
      </c>
      <c r="S616" s="344">
        <f t="shared" si="2282"/>
        <v>994</v>
      </c>
      <c r="T616" s="344">
        <f t="shared" si="2283"/>
        <v>1009</v>
      </c>
      <c r="U616" s="356">
        <v>3600</v>
      </c>
      <c r="V616" s="356">
        <v>2800</v>
      </c>
      <c r="W616" s="356">
        <v>2000</v>
      </c>
      <c r="X616" s="356">
        <v>1200</v>
      </c>
      <c r="Y616" s="356">
        <v>400</v>
      </c>
      <c r="Z616" s="344">
        <f t="shared" si="2284"/>
        <v>210</v>
      </c>
      <c r="AA616" s="344">
        <f t="shared" si="2285"/>
        <v>214</v>
      </c>
      <c r="AB616" s="344">
        <f t="shared" si="2286"/>
        <v>214</v>
      </c>
      <c r="AC616" s="344">
        <f t="shared" si="2287"/>
        <v>217</v>
      </c>
      <c r="AD616" s="344">
        <f t="shared" si="2288"/>
        <v>217</v>
      </c>
      <c r="AE616" s="344">
        <f t="shared" si="2289"/>
        <v>220</v>
      </c>
      <c r="AF616" s="344">
        <f t="shared" si="2290"/>
        <v>220</v>
      </c>
      <c r="AG616" s="344">
        <f t="shared" si="2291"/>
        <v>224</v>
      </c>
      <c r="AH616" s="344">
        <f t="shared" si="2292"/>
        <v>224</v>
      </c>
      <c r="AI616" s="344">
        <f t="shared" si="2293"/>
        <v>227</v>
      </c>
      <c r="AJ616" s="356">
        <v>3600</v>
      </c>
      <c r="AK616" s="356">
        <v>2800</v>
      </c>
      <c r="AL616" s="356">
        <v>2000</v>
      </c>
      <c r="AM616" s="356">
        <v>1200</v>
      </c>
      <c r="AN616" s="356">
        <v>400</v>
      </c>
      <c r="AO616" s="344">
        <f t="shared" si="2294"/>
        <v>270</v>
      </c>
      <c r="AP616" s="344">
        <f t="shared" si="2295"/>
        <v>279</v>
      </c>
      <c r="AQ616" s="344">
        <f t="shared" si="2296"/>
        <v>279</v>
      </c>
      <c r="AR616" s="344">
        <f t="shared" si="2297"/>
        <v>288</v>
      </c>
      <c r="AS616" s="344">
        <f t="shared" si="2298"/>
        <v>288</v>
      </c>
      <c r="AT616" s="344">
        <f t="shared" si="2299"/>
        <v>297</v>
      </c>
      <c r="AU616" s="344">
        <f t="shared" si="2300"/>
        <v>297</v>
      </c>
      <c r="AV616" s="344">
        <f t="shared" si="2301"/>
        <v>306</v>
      </c>
      <c r="AW616" s="344">
        <f t="shared" si="2302"/>
        <v>306</v>
      </c>
      <c r="AX616" s="344">
        <f t="shared" si="2303"/>
        <v>315</v>
      </c>
      <c r="AY616" s="356">
        <v>3600</v>
      </c>
      <c r="AZ616" s="356">
        <v>2800</v>
      </c>
      <c r="BA616" s="356">
        <v>2000</v>
      </c>
      <c r="BB616" s="356">
        <v>1200</v>
      </c>
      <c r="BC616" s="356">
        <v>400</v>
      </c>
      <c r="BD616" s="353">
        <f t="shared" ref="BD616:BH616" si="2532">IF(BD421="","",BD421+60)</f>
        <v>75</v>
      </c>
      <c r="BE616" s="353">
        <f t="shared" si="2532"/>
        <v>75</v>
      </c>
      <c r="BF616" s="353">
        <f t="shared" si="2532"/>
        <v>90</v>
      </c>
      <c r="BG616" s="353">
        <f t="shared" si="2532"/>
        <v>105</v>
      </c>
      <c r="BH616" s="353">
        <f t="shared" si="2532"/>
        <v>120</v>
      </c>
      <c r="BI616" s="146" t="str">
        <f t="shared" si="2366"/>
        <v>75;75</v>
      </c>
      <c r="BJ616" s="352">
        <f t="shared" si="2367"/>
        <v>90</v>
      </c>
      <c r="BK616" s="146" t="str">
        <f t="shared" si="2368"/>
        <v>105;120</v>
      </c>
      <c r="BL616" s="25">
        <f t="shared" si="2486"/>
        <v>6150103</v>
      </c>
      <c r="BM616" s="146">
        <f t="shared" ref="BM616" si="2533">BM603</f>
        <v>1800</v>
      </c>
      <c r="BN616" s="146">
        <f t="shared" si="2262"/>
        <v>6</v>
      </c>
      <c r="BO616" s="146">
        <f t="shared" ref="BO616:BP616" si="2534">BO603</f>
        <v>1</v>
      </c>
      <c r="BP616" s="146">
        <f t="shared" si="2534"/>
        <v>3</v>
      </c>
      <c r="BQ616" s="146">
        <f>VLOOKUP(IF(A616=1,0,A616),宝石属性!$B$26:$D$41,2,0)</f>
        <v>10</v>
      </c>
      <c r="BR616" s="146">
        <f>VLOOKUP(IF(A616=1,0,A616),宝石属性!$B$26:$D$41,3,0)</f>
        <v>2</v>
      </c>
      <c r="BS616" s="146">
        <f t="shared" ref="BS616:BV616" si="2535">IF(BS603="","",BS603)</f>
        <v>2</v>
      </c>
      <c r="BT616" s="146">
        <f t="shared" si="2535"/>
        <v>4</v>
      </c>
      <c r="BU616" s="146">
        <f t="shared" si="2535"/>
        <v>7</v>
      </c>
      <c r="BV616" s="146">
        <f t="shared" si="2535"/>
        <v>8</v>
      </c>
      <c r="BW616" s="357">
        <f t="shared" si="2494"/>
        <v>2003</v>
      </c>
      <c r="BX616" s="357" t="str">
        <f t="shared" si="2495"/>
        <v/>
      </c>
    </row>
    <row r="617" spans="1:76" s="353" customFormat="1">
      <c r="A617" s="120">
        <f t="shared" si="2356"/>
        <v>150</v>
      </c>
      <c r="B617" s="120" t="s">
        <v>1110</v>
      </c>
      <c r="C617" s="120" t="str">
        <f t="shared" si="2273"/>
        <v>爪</v>
      </c>
      <c r="D617" s="120" t="str">
        <f t="shared" si="2484"/>
        <v>150级蓝装爪</v>
      </c>
      <c r="E617" s="120">
        <f>VLOOKUP($C617,$C$3:$M$15,COLUMNS($C$3:H$15),0)</f>
        <v>130</v>
      </c>
      <c r="F617" s="120" t="str">
        <f>VLOOKUP($C617,$C$3:$M$15,COLUMNS($C$3:I$15),0)</f>
        <v>phyattack_value</v>
      </c>
      <c r="G617" s="120">
        <f>VLOOKUP($C617,$C$3:$M$15,COLUMNS($C$3:J$15),0)</f>
        <v>150</v>
      </c>
      <c r="H617" s="120" t="str">
        <f>VLOOKUP($C617,$C$3:$M$15,COLUMNS($C$3:K$15),0)</f>
        <v>magicattack_value</v>
      </c>
      <c r="I617" s="120">
        <f>VLOOKUP($C617,$C$3:$M$15,COLUMNS($C$3:L$15),0)</f>
        <v>170</v>
      </c>
      <c r="J617" s="120" t="str">
        <f>VLOOKUP($C617,$C$3:$M$15,COLUMNS($C$3:M$15),0)</f>
        <v>medical_value</v>
      </c>
      <c r="K617" s="344">
        <f t="shared" si="2274"/>
        <v>935</v>
      </c>
      <c r="L617" s="344">
        <f t="shared" si="2275"/>
        <v>950</v>
      </c>
      <c r="M617" s="344">
        <f t="shared" si="2276"/>
        <v>950</v>
      </c>
      <c r="N617" s="344">
        <f t="shared" si="2277"/>
        <v>964</v>
      </c>
      <c r="O617" s="344">
        <f t="shared" si="2278"/>
        <v>964</v>
      </c>
      <c r="P617" s="344">
        <f t="shared" si="2279"/>
        <v>979</v>
      </c>
      <c r="Q617" s="344">
        <f t="shared" si="2280"/>
        <v>979</v>
      </c>
      <c r="R617" s="344">
        <f t="shared" si="2281"/>
        <v>994</v>
      </c>
      <c r="S617" s="344">
        <f t="shared" si="2282"/>
        <v>994</v>
      </c>
      <c r="T617" s="344">
        <f t="shared" si="2283"/>
        <v>1009</v>
      </c>
      <c r="U617" s="356">
        <v>3600</v>
      </c>
      <c r="V617" s="356">
        <v>2800</v>
      </c>
      <c r="W617" s="356">
        <v>2000</v>
      </c>
      <c r="X617" s="356">
        <v>1200</v>
      </c>
      <c r="Y617" s="356">
        <v>400</v>
      </c>
      <c r="Z617" s="344">
        <f t="shared" si="2284"/>
        <v>210</v>
      </c>
      <c r="AA617" s="344">
        <f t="shared" si="2285"/>
        <v>214</v>
      </c>
      <c r="AB617" s="344">
        <f t="shared" si="2286"/>
        <v>214</v>
      </c>
      <c r="AC617" s="344">
        <f t="shared" si="2287"/>
        <v>217</v>
      </c>
      <c r="AD617" s="344">
        <f t="shared" si="2288"/>
        <v>217</v>
      </c>
      <c r="AE617" s="344">
        <f t="shared" si="2289"/>
        <v>220</v>
      </c>
      <c r="AF617" s="344">
        <f t="shared" si="2290"/>
        <v>220</v>
      </c>
      <c r="AG617" s="344">
        <f t="shared" si="2291"/>
        <v>224</v>
      </c>
      <c r="AH617" s="344">
        <f t="shared" si="2292"/>
        <v>224</v>
      </c>
      <c r="AI617" s="344">
        <f t="shared" si="2293"/>
        <v>227</v>
      </c>
      <c r="AJ617" s="356">
        <v>3600</v>
      </c>
      <c r="AK617" s="356">
        <v>2800</v>
      </c>
      <c r="AL617" s="356">
        <v>2000</v>
      </c>
      <c r="AM617" s="356">
        <v>1200</v>
      </c>
      <c r="AN617" s="356">
        <v>400</v>
      </c>
      <c r="AO617" s="344">
        <f t="shared" si="2294"/>
        <v>270</v>
      </c>
      <c r="AP617" s="344">
        <f t="shared" si="2295"/>
        <v>279</v>
      </c>
      <c r="AQ617" s="344">
        <f t="shared" si="2296"/>
        <v>279</v>
      </c>
      <c r="AR617" s="344">
        <f t="shared" si="2297"/>
        <v>288</v>
      </c>
      <c r="AS617" s="344">
        <f t="shared" si="2298"/>
        <v>288</v>
      </c>
      <c r="AT617" s="344">
        <f t="shared" si="2299"/>
        <v>297</v>
      </c>
      <c r="AU617" s="344">
        <f t="shared" si="2300"/>
        <v>297</v>
      </c>
      <c r="AV617" s="344">
        <f t="shared" si="2301"/>
        <v>306</v>
      </c>
      <c r="AW617" s="344">
        <f t="shared" si="2302"/>
        <v>306</v>
      </c>
      <c r="AX617" s="344">
        <f t="shared" si="2303"/>
        <v>315</v>
      </c>
      <c r="AY617" s="356">
        <v>3600</v>
      </c>
      <c r="AZ617" s="356">
        <v>2800</v>
      </c>
      <c r="BA617" s="356">
        <v>2000</v>
      </c>
      <c r="BB617" s="356">
        <v>1200</v>
      </c>
      <c r="BC617" s="356">
        <v>400</v>
      </c>
      <c r="BD617" s="353">
        <f t="shared" ref="BD617:BH617" si="2536">IF(BD422="","",BD422+60)</f>
        <v>75</v>
      </c>
      <c r="BE617" s="353">
        <f t="shared" si="2536"/>
        <v>75</v>
      </c>
      <c r="BF617" s="353">
        <f t="shared" si="2536"/>
        <v>90</v>
      </c>
      <c r="BG617" s="353">
        <f t="shared" si="2536"/>
        <v>105</v>
      </c>
      <c r="BH617" s="353">
        <f t="shared" si="2536"/>
        <v>120</v>
      </c>
      <c r="BI617" s="146" t="str">
        <f t="shared" si="2366"/>
        <v>75;75</v>
      </c>
      <c r="BJ617" s="352">
        <f t="shared" si="2367"/>
        <v>90</v>
      </c>
      <c r="BK617" s="146" t="str">
        <f t="shared" si="2368"/>
        <v>105;120</v>
      </c>
      <c r="BL617" s="25">
        <f t="shared" si="2486"/>
        <v>6150104</v>
      </c>
      <c r="BM617" s="146">
        <f t="shared" ref="BM617" si="2537">BM604</f>
        <v>3080</v>
      </c>
      <c r="BN617" s="146">
        <f t="shared" si="2262"/>
        <v>6</v>
      </c>
      <c r="BO617" s="146">
        <f t="shared" ref="BO617:BP617" si="2538">BO604</f>
        <v>1</v>
      </c>
      <c r="BP617" s="146">
        <f t="shared" si="2538"/>
        <v>4</v>
      </c>
      <c r="BQ617" s="146">
        <f>VLOOKUP(IF(A617=1,0,A617),宝石属性!$B$26:$D$41,2,0)</f>
        <v>10</v>
      </c>
      <c r="BR617" s="146">
        <f>VLOOKUP(IF(A617=1,0,A617),宝石属性!$B$26:$D$41,3,0)</f>
        <v>2</v>
      </c>
      <c r="BS617" s="146">
        <f t="shared" ref="BS617:BV617" si="2539">IF(BS604="","",BS604)</f>
        <v>2</v>
      </c>
      <c r="BT617" s="146">
        <f t="shared" si="2539"/>
        <v>4</v>
      </c>
      <c r="BU617" s="146">
        <f t="shared" si="2539"/>
        <v>7</v>
      </c>
      <c r="BV617" s="146">
        <f t="shared" si="2539"/>
        <v>8</v>
      </c>
      <c r="BW617" s="357">
        <f t="shared" si="2494"/>
        <v>2003</v>
      </c>
      <c r="BX617" s="357" t="str">
        <f t="shared" si="2495"/>
        <v/>
      </c>
    </row>
    <row r="618" spans="1:76" s="353" customFormat="1">
      <c r="A618" s="120">
        <f t="shared" si="2356"/>
        <v>150</v>
      </c>
      <c r="B618" s="120" t="s">
        <v>1110</v>
      </c>
      <c r="C618" s="120" t="str">
        <f t="shared" si="2273"/>
        <v>魔棒</v>
      </c>
      <c r="D618" s="120" t="str">
        <f t="shared" si="2484"/>
        <v>150级蓝装魔棒</v>
      </c>
      <c r="E618" s="120">
        <f>VLOOKUP($C618,$C$3:$M$15,COLUMNS($C$3:H$15),0)</f>
        <v>130</v>
      </c>
      <c r="F618" s="120" t="str">
        <f>VLOOKUP($C618,$C$3:$M$15,COLUMNS($C$3:I$15),0)</f>
        <v>phyattack_value</v>
      </c>
      <c r="G618" s="120">
        <f>VLOOKUP($C618,$C$3:$M$15,COLUMNS($C$3:J$15),0)</f>
        <v>150</v>
      </c>
      <c r="H618" s="120" t="str">
        <f>VLOOKUP($C618,$C$3:$M$15,COLUMNS($C$3:K$15),0)</f>
        <v>magicattack_value</v>
      </c>
      <c r="I618" s="120">
        <f>VLOOKUP($C618,$C$3:$M$15,COLUMNS($C$3:L$15),0)</f>
        <v>170</v>
      </c>
      <c r="J618" s="120" t="str">
        <f>VLOOKUP($C618,$C$3:$M$15,COLUMNS($C$3:M$15),0)</f>
        <v>medical_value</v>
      </c>
      <c r="K618" s="344">
        <f t="shared" si="2274"/>
        <v>935</v>
      </c>
      <c r="L618" s="344">
        <f t="shared" si="2275"/>
        <v>950</v>
      </c>
      <c r="M618" s="344">
        <f t="shared" si="2276"/>
        <v>950</v>
      </c>
      <c r="N618" s="344">
        <f t="shared" si="2277"/>
        <v>964</v>
      </c>
      <c r="O618" s="344">
        <f t="shared" si="2278"/>
        <v>964</v>
      </c>
      <c r="P618" s="344">
        <f t="shared" si="2279"/>
        <v>979</v>
      </c>
      <c r="Q618" s="344">
        <f t="shared" si="2280"/>
        <v>979</v>
      </c>
      <c r="R618" s="344">
        <f t="shared" si="2281"/>
        <v>994</v>
      </c>
      <c r="S618" s="344">
        <f t="shared" si="2282"/>
        <v>994</v>
      </c>
      <c r="T618" s="344">
        <f t="shared" si="2283"/>
        <v>1009</v>
      </c>
      <c r="U618" s="356">
        <v>3600</v>
      </c>
      <c r="V618" s="356">
        <v>2800</v>
      </c>
      <c r="W618" s="356">
        <v>2000</v>
      </c>
      <c r="X618" s="356">
        <v>1200</v>
      </c>
      <c r="Y618" s="356">
        <v>400</v>
      </c>
      <c r="Z618" s="344">
        <f t="shared" si="2284"/>
        <v>210</v>
      </c>
      <c r="AA618" s="344">
        <f t="shared" si="2285"/>
        <v>214</v>
      </c>
      <c r="AB618" s="344">
        <f t="shared" si="2286"/>
        <v>214</v>
      </c>
      <c r="AC618" s="344">
        <f t="shared" si="2287"/>
        <v>217</v>
      </c>
      <c r="AD618" s="344">
        <f t="shared" si="2288"/>
        <v>217</v>
      </c>
      <c r="AE618" s="344">
        <f t="shared" si="2289"/>
        <v>220</v>
      </c>
      <c r="AF618" s="344">
        <f t="shared" si="2290"/>
        <v>220</v>
      </c>
      <c r="AG618" s="344">
        <f t="shared" si="2291"/>
        <v>224</v>
      </c>
      <c r="AH618" s="344">
        <f t="shared" si="2292"/>
        <v>224</v>
      </c>
      <c r="AI618" s="344">
        <f t="shared" si="2293"/>
        <v>227</v>
      </c>
      <c r="AJ618" s="356">
        <v>3600</v>
      </c>
      <c r="AK618" s="356">
        <v>2800</v>
      </c>
      <c r="AL618" s="356">
        <v>2000</v>
      </c>
      <c r="AM618" s="356">
        <v>1200</v>
      </c>
      <c r="AN618" s="356">
        <v>400</v>
      </c>
      <c r="AO618" s="344">
        <f t="shared" si="2294"/>
        <v>270</v>
      </c>
      <c r="AP618" s="344">
        <f t="shared" si="2295"/>
        <v>279</v>
      </c>
      <c r="AQ618" s="344">
        <f t="shared" si="2296"/>
        <v>279</v>
      </c>
      <c r="AR618" s="344">
        <f t="shared" si="2297"/>
        <v>288</v>
      </c>
      <c r="AS618" s="344">
        <f t="shared" si="2298"/>
        <v>288</v>
      </c>
      <c r="AT618" s="344">
        <f t="shared" si="2299"/>
        <v>297</v>
      </c>
      <c r="AU618" s="344">
        <f t="shared" si="2300"/>
        <v>297</v>
      </c>
      <c r="AV618" s="344">
        <f t="shared" si="2301"/>
        <v>306</v>
      </c>
      <c r="AW618" s="344">
        <f t="shared" si="2302"/>
        <v>306</v>
      </c>
      <c r="AX618" s="344">
        <f t="shared" si="2303"/>
        <v>315</v>
      </c>
      <c r="AY618" s="356">
        <v>3600</v>
      </c>
      <c r="AZ618" s="356">
        <v>2800</v>
      </c>
      <c r="BA618" s="356">
        <v>2000</v>
      </c>
      <c r="BB618" s="356">
        <v>1200</v>
      </c>
      <c r="BC618" s="356">
        <v>400</v>
      </c>
      <c r="BD618" s="353">
        <f t="shared" ref="BD618:BH618" si="2540">IF(BD423="","",BD423+60)</f>
        <v>75</v>
      </c>
      <c r="BE618" s="353">
        <f t="shared" si="2540"/>
        <v>75</v>
      </c>
      <c r="BF618" s="353">
        <f t="shared" si="2540"/>
        <v>90</v>
      </c>
      <c r="BG618" s="353">
        <f t="shared" si="2540"/>
        <v>105</v>
      </c>
      <c r="BH618" s="353">
        <f t="shared" si="2540"/>
        <v>120</v>
      </c>
      <c r="BI618" s="146" t="str">
        <f t="shared" si="2366"/>
        <v>75;75</v>
      </c>
      <c r="BJ618" s="352">
        <f t="shared" si="2367"/>
        <v>90</v>
      </c>
      <c r="BK618" s="146" t="str">
        <f t="shared" si="2368"/>
        <v>105;120</v>
      </c>
      <c r="BL618" s="25">
        <f t="shared" si="2486"/>
        <v>6150105</v>
      </c>
      <c r="BM618" s="146">
        <f t="shared" ref="BM618" si="2541">BM605</f>
        <v>2824</v>
      </c>
      <c r="BN618" s="146">
        <f t="shared" si="2262"/>
        <v>6</v>
      </c>
      <c r="BO618" s="146">
        <f t="shared" ref="BO618:BP618" si="2542">BO605</f>
        <v>1</v>
      </c>
      <c r="BP618" s="146">
        <f t="shared" si="2542"/>
        <v>5</v>
      </c>
      <c r="BQ618" s="146">
        <f>VLOOKUP(IF(A618=1,0,A618),宝石属性!$B$26:$D$41,2,0)</f>
        <v>10</v>
      </c>
      <c r="BR618" s="146">
        <f>VLOOKUP(IF(A618=1,0,A618),宝石属性!$B$26:$D$41,3,0)</f>
        <v>2</v>
      </c>
      <c r="BS618" s="146">
        <f t="shared" ref="BS618:BV618" si="2543">IF(BS605="","",BS605)</f>
        <v>2</v>
      </c>
      <c r="BT618" s="146">
        <f t="shared" si="2543"/>
        <v>4</v>
      </c>
      <c r="BU618" s="146">
        <f t="shared" si="2543"/>
        <v>7</v>
      </c>
      <c r="BV618" s="146">
        <f t="shared" si="2543"/>
        <v>8</v>
      </c>
      <c r="BW618" s="357">
        <f t="shared" si="2494"/>
        <v>2003</v>
      </c>
      <c r="BX618" s="357" t="str">
        <f t="shared" si="2495"/>
        <v/>
      </c>
    </row>
    <row r="619" spans="1:76" s="353" customFormat="1">
      <c r="A619" s="120">
        <f t="shared" si="2356"/>
        <v>150</v>
      </c>
      <c r="B619" s="120" t="s">
        <v>1110</v>
      </c>
      <c r="C619" s="120" t="str">
        <f t="shared" si="2273"/>
        <v>法杖</v>
      </c>
      <c r="D619" s="120" t="str">
        <f t="shared" si="2484"/>
        <v>150级蓝装法杖</v>
      </c>
      <c r="E619" s="120">
        <f>VLOOKUP($C619,$C$3:$M$15,COLUMNS($C$3:H$15),0)</f>
        <v>130</v>
      </c>
      <c r="F619" s="120" t="str">
        <f>VLOOKUP($C619,$C$3:$M$15,COLUMNS($C$3:I$15),0)</f>
        <v>phyattack_value</v>
      </c>
      <c r="G619" s="120">
        <f>VLOOKUP($C619,$C$3:$M$15,COLUMNS($C$3:J$15),0)</f>
        <v>150</v>
      </c>
      <c r="H619" s="120" t="str">
        <f>VLOOKUP($C619,$C$3:$M$15,COLUMNS($C$3:K$15),0)</f>
        <v>magicattack_value</v>
      </c>
      <c r="I619" s="120">
        <f>VLOOKUP($C619,$C$3:$M$15,COLUMNS($C$3:L$15),0)</f>
        <v>170</v>
      </c>
      <c r="J619" s="120" t="str">
        <f>VLOOKUP($C619,$C$3:$M$15,COLUMNS($C$3:M$15),0)</f>
        <v>medical_value</v>
      </c>
      <c r="K619" s="344">
        <f t="shared" si="2274"/>
        <v>935</v>
      </c>
      <c r="L619" s="344">
        <f t="shared" si="2275"/>
        <v>950</v>
      </c>
      <c r="M619" s="344">
        <f t="shared" si="2276"/>
        <v>950</v>
      </c>
      <c r="N619" s="344">
        <f t="shared" si="2277"/>
        <v>964</v>
      </c>
      <c r="O619" s="344">
        <f t="shared" si="2278"/>
        <v>964</v>
      </c>
      <c r="P619" s="344">
        <f t="shared" si="2279"/>
        <v>979</v>
      </c>
      <c r="Q619" s="344">
        <f t="shared" si="2280"/>
        <v>979</v>
      </c>
      <c r="R619" s="344">
        <f t="shared" si="2281"/>
        <v>994</v>
      </c>
      <c r="S619" s="344">
        <f t="shared" si="2282"/>
        <v>994</v>
      </c>
      <c r="T619" s="344">
        <f t="shared" si="2283"/>
        <v>1009</v>
      </c>
      <c r="U619" s="356">
        <v>3600</v>
      </c>
      <c r="V619" s="356">
        <v>2800</v>
      </c>
      <c r="W619" s="356">
        <v>2000</v>
      </c>
      <c r="X619" s="356">
        <v>1200</v>
      </c>
      <c r="Y619" s="356">
        <v>400</v>
      </c>
      <c r="Z619" s="344">
        <f t="shared" si="2284"/>
        <v>210</v>
      </c>
      <c r="AA619" s="344">
        <f t="shared" si="2285"/>
        <v>214</v>
      </c>
      <c r="AB619" s="344">
        <f t="shared" si="2286"/>
        <v>214</v>
      </c>
      <c r="AC619" s="344">
        <f t="shared" si="2287"/>
        <v>217</v>
      </c>
      <c r="AD619" s="344">
        <f t="shared" si="2288"/>
        <v>217</v>
      </c>
      <c r="AE619" s="344">
        <f t="shared" si="2289"/>
        <v>220</v>
      </c>
      <c r="AF619" s="344">
        <f t="shared" si="2290"/>
        <v>220</v>
      </c>
      <c r="AG619" s="344">
        <f t="shared" si="2291"/>
        <v>224</v>
      </c>
      <c r="AH619" s="344">
        <f t="shared" si="2292"/>
        <v>224</v>
      </c>
      <c r="AI619" s="344">
        <f t="shared" si="2293"/>
        <v>227</v>
      </c>
      <c r="AJ619" s="356">
        <v>3600</v>
      </c>
      <c r="AK619" s="356">
        <v>2800</v>
      </c>
      <c r="AL619" s="356">
        <v>2000</v>
      </c>
      <c r="AM619" s="356">
        <v>1200</v>
      </c>
      <c r="AN619" s="356">
        <v>400</v>
      </c>
      <c r="AO619" s="344">
        <f t="shared" si="2294"/>
        <v>270</v>
      </c>
      <c r="AP619" s="344">
        <f t="shared" si="2295"/>
        <v>279</v>
      </c>
      <c r="AQ619" s="344">
        <f t="shared" si="2296"/>
        <v>279</v>
      </c>
      <c r="AR619" s="344">
        <f t="shared" si="2297"/>
        <v>288</v>
      </c>
      <c r="AS619" s="344">
        <f t="shared" si="2298"/>
        <v>288</v>
      </c>
      <c r="AT619" s="344">
        <f t="shared" si="2299"/>
        <v>297</v>
      </c>
      <c r="AU619" s="344">
        <f t="shared" si="2300"/>
        <v>297</v>
      </c>
      <c r="AV619" s="344">
        <f t="shared" si="2301"/>
        <v>306</v>
      </c>
      <c r="AW619" s="344">
        <f t="shared" si="2302"/>
        <v>306</v>
      </c>
      <c r="AX619" s="344">
        <f t="shared" si="2303"/>
        <v>315</v>
      </c>
      <c r="AY619" s="356">
        <v>3600</v>
      </c>
      <c r="AZ619" s="356">
        <v>2800</v>
      </c>
      <c r="BA619" s="356">
        <v>2000</v>
      </c>
      <c r="BB619" s="356">
        <v>1200</v>
      </c>
      <c r="BC619" s="356">
        <v>400</v>
      </c>
      <c r="BD619" s="353">
        <f t="shared" ref="BD619:BH619" si="2544">IF(BD424="","",BD424+60)</f>
        <v>75</v>
      </c>
      <c r="BE619" s="353">
        <f t="shared" si="2544"/>
        <v>75</v>
      </c>
      <c r="BF619" s="353">
        <f t="shared" si="2544"/>
        <v>90</v>
      </c>
      <c r="BG619" s="353">
        <f t="shared" si="2544"/>
        <v>105</v>
      </c>
      <c r="BH619" s="353">
        <f t="shared" si="2544"/>
        <v>120</v>
      </c>
      <c r="BI619" s="146" t="str">
        <f t="shared" si="2366"/>
        <v>75;75</v>
      </c>
      <c r="BJ619" s="352">
        <f t="shared" si="2367"/>
        <v>90</v>
      </c>
      <c r="BK619" s="146" t="str">
        <f t="shared" si="2368"/>
        <v>105;120</v>
      </c>
      <c r="BL619" s="25">
        <f t="shared" si="2486"/>
        <v>6150106</v>
      </c>
      <c r="BM619" s="146">
        <f t="shared" ref="BM619" si="2545">BM606</f>
        <v>4104</v>
      </c>
      <c r="BN619" s="146">
        <f t="shared" si="2262"/>
        <v>6</v>
      </c>
      <c r="BO619" s="146">
        <f t="shared" ref="BO619:BP619" si="2546">BO606</f>
        <v>1</v>
      </c>
      <c r="BP619" s="146">
        <f t="shared" si="2546"/>
        <v>6</v>
      </c>
      <c r="BQ619" s="146">
        <f>VLOOKUP(IF(A619=1,0,A619),宝石属性!$B$26:$D$41,2,0)</f>
        <v>10</v>
      </c>
      <c r="BR619" s="146">
        <f>VLOOKUP(IF(A619=1,0,A619),宝石属性!$B$26:$D$41,3,0)</f>
        <v>2</v>
      </c>
      <c r="BS619" s="146">
        <f t="shared" ref="BS619:BV619" si="2547">IF(BS606="","",BS606)</f>
        <v>2</v>
      </c>
      <c r="BT619" s="146">
        <f t="shared" si="2547"/>
        <v>4</v>
      </c>
      <c r="BU619" s="146">
        <f t="shared" si="2547"/>
        <v>7</v>
      </c>
      <c r="BV619" s="146">
        <f t="shared" si="2547"/>
        <v>8</v>
      </c>
      <c r="BW619" s="357">
        <f t="shared" si="2494"/>
        <v>2003</v>
      </c>
      <c r="BX619" s="357" t="str">
        <f t="shared" si="2495"/>
        <v/>
      </c>
    </row>
    <row r="620" spans="1:76" s="353" customFormat="1">
      <c r="A620" s="120">
        <f t="shared" si="2356"/>
        <v>150</v>
      </c>
      <c r="B620" s="120" t="s">
        <v>1110</v>
      </c>
      <c r="C620" s="120" t="str">
        <f t="shared" si="2273"/>
        <v>男衣</v>
      </c>
      <c r="D620" s="120" t="str">
        <f t="shared" si="2484"/>
        <v>150级蓝装男衣</v>
      </c>
      <c r="E620" s="120">
        <f>VLOOKUP($C620,$C$3:$M$15,COLUMNS($C$3:H$15),0)</f>
        <v>60</v>
      </c>
      <c r="F620" s="120" t="str">
        <f>VLOOKUP($C620,$C$3:$M$15,COLUMNS($C$3:I$15),0)</f>
        <v>maxhp_value</v>
      </c>
      <c r="G620" s="120">
        <f>VLOOKUP($C620,$C$3:$M$15,COLUMNS($C$3:J$15),0)</f>
        <v>140</v>
      </c>
      <c r="H620" s="120" t="str">
        <f>VLOOKUP($C620,$C$3:$M$15,COLUMNS($C$3:K$15),0)</f>
        <v>defend_value</v>
      </c>
      <c r="I620" s="120" t="str">
        <f>VLOOKUP($C620,$C$3:$M$15,COLUMNS($C$3:L$15),0)</f>
        <v/>
      </c>
      <c r="J620" s="120" t="str">
        <f>VLOOKUP($C620,$C$3:$M$15,COLUMNS($C$3:M$15),0)</f>
        <v/>
      </c>
      <c r="K620" s="344">
        <f t="shared" si="2274"/>
        <v>748</v>
      </c>
      <c r="L620" s="344">
        <f t="shared" si="2275"/>
        <v>760</v>
      </c>
      <c r="M620" s="344">
        <f t="shared" si="2276"/>
        <v>760</v>
      </c>
      <c r="N620" s="344">
        <f t="shared" si="2277"/>
        <v>771</v>
      </c>
      <c r="O620" s="344">
        <f t="shared" si="2278"/>
        <v>771</v>
      </c>
      <c r="P620" s="344">
        <f t="shared" si="2279"/>
        <v>783</v>
      </c>
      <c r="Q620" s="344">
        <f t="shared" si="2280"/>
        <v>783</v>
      </c>
      <c r="R620" s="344">
        <f t="shared" si="2281"/>
        <v>795</v>
      </c>
      <c r="S620" s="344">
        <f t="shared" si="2282"/>
        <v>795</v>
      </c>
      <c r="T620" s="344">
        <f t="shared" si="2283"/>
        <v>807</v>
      </c>
      <c r="U620" s="356">
        <v>3600</v>
      </c>
      <c r="V620" s="356">
        <v>2800</v>
      </c>
      <c r="W620" s="356">
        <v>2000</v>
      </c>
      <c r="X620" s="356">
        <v>1200</v>
      </c>
      <c r="Y620" s="356">
        <v>400</v>
      </c>
      <c r="Z620" s="344">
        <f t="shared" si="2284"/>
        <v>234</v>
      </c>
      <c r="AA620" s="344">
        <f t="shared" si="2285"/>
        <v>237</v>
      </c>
      <c r="AB620" s="344">
        <f t="shared" si="2286"/>
        <v>237</v>
      </c>
      <c r="AC620" s="344">
        <f t="shared" si="2287"/>
        <v>241</v>
      </c>
      <c r="AD620" s="344">
        <f t="shared" si="2288"/>
        <v>241</v>
      </c>
      <c r="AE620" s="344">
        <f t="shared" si="2289"/>
        <v>245</v>
      </c>
      <c r="AF620" s="344">
        <f t="shared" si="2290"/>
        <v>245</v>
      </c>
      <c r="AG620" s="344">
        <f t="shared" si="2291"/>
        <v>248</v>
      </c>
      <c r="AH620" s="344">
        <f t="shared" si="2292"/>
        <v>248</v>
      </c>
      <c r="AI620" s="344">
        <f t="shared" si="2293"/>
        <v>252</v>
      </c>
      <c r="AJ620" s="356">
        <v>3600</v>
      </c>
      <c r="AK620" s="356">
        <v>2800</v>
      </c>
      <c r="AL620" s="356">
        <v>2000</v>
      </c>
      <c r="AM620" s="356">
        <v>1200</v>
      </c>
      <c r="AN620" s="356">
        <v>400</v>
      </c>
      <c r="AO620" s="344" t="str">
        <f t="shared" si="2294"/>
        <v/>
      </c>
      <c r="AP620" s="344" t="str">
        <f t="shared" si="2295"/>
        <v/>
      </c>
      <c r="AQ620" s="344" t="str">
        <f t="shared" si="2296"/>
        <v/>
      </c>
      <c r="AR620" s="344" t="str">
        <f t="shared" si="2297"/>
        <v/>
      </c>
      <c r="AS620" s="344" t="str">
        <f t="shared" si="2298"/>
        <v/>
      </c>
      <c r="AT620" s="344" t="str">
        <f t="shared" si="2299"/>
        <v/>
      </c>
      <c r="AU620" s="344" t="str">
        <f t="shared" si="2300"/>
        <v/>
      </c>
      <c r="AV620" s="344" t="str">
        <f t="shared" si="2301"/>
        <v/>
      </c>
      <c r="AW620" s="344" t="str">
        <f t="shared" si="2302"/>
        <v/>
      </c>
      <c r="AX620" s="344" t="str">
        <f t="shared" si="2303"/>
        <v/>
      </c>
      <c r="AY620" s="356">
        <v>3600</v>
      </c>
      <c r="AZ620" s="356">
        <v>2800</v>
      </c>
      <c r="BA620" s="356">
        <v>2000</v>
      </c>
      <c r="BB620" s="356">
        <v>1200</v>
      </c>
      <c r="BC620" s="356">
        <v>400</v>
      </c>
      <c r="BD620" s="353">
        <f t="shared" ref="BD620:BH620" si="2548">IF(BD425="","",BD425+60)</f>
        <v>75</v>
      </c>
      <c r="BE620" s="353">
        <f t="shared" si="2548"/>
        <v>75</v>
      </c>
      <c r="BF620" s="353">
        <f t="shared" si="2548"/>
        <v>90</v>
      </c>
      <c r="BG620" s="353">
        <f t="shared" si="2548"/>
        <v>105</v>
      </c>
      <c r="BH620" s="353">
        <f t="shared" si="2548"/>
        <v>120</v>
      </c>
      <c r="BI620" s="146" t="str">
        <f t="shared" si="2366"/>
        <v>75;75</v>
      </c>
      <c r="BJ620" s="352">
        <f t="shared" si="2367"/>
        <v>90</v>
      </c>
      <c r="BK620" s="146" t="str">
        <f t="shared" si="2368"/>
        <v>105;120</v>
      </c>
      <c r="BL620" s="25">
        <f t="shared" si="2486"/>
        <v>6150207</v>
      </c>
      <c r="BM620" s="146">
        <f t="shared" ref="BM620" si="2549">BM607</f>
        <v>312</v>
      </c>
      <c r="BN620" s="146">
        <f t="shared" si="2262"/>
        <v>6</v>
      </c>
      <c r="BO620" s="146">
        <f t="shared" ref="BO620:BP620" si="2550">BO607</f>
        <v>2</v>
      </c>
      <c r="BP620" s="146">
        <f t="shared" si="2550"/>
        <v>7</v>
      </c>
      <c r="BQ620" s="146">
        <f>VLOOKUP(IF(A620=1,0,A620),宝石属性!$B$26:$D$41,2,0)</f>
        <v>10</v>
      </c>
      <c r="BR620" s="146">
        <f>VLOOKUP(IF(A620=1,0,A620),宝石属性!$B$26:$D$41,3,0)</f>
        <v>2</v>
      </c>
      <c r="BS620" s="146">
        <f t="shared" ref="BS620:BV620" si="2551">IF(BS607="","",BS607)</f>
        <v>1</v>
      </c>
      <c r="BT620" s="146">
        <f t="shared" si="2551"/>
        <v>3</v>
      </c>
      <c r="BU620" s="146">
        <f t="shared" si="2551"/>
        <v>5</v>
      </c>
      <c r="BV620" s="146">
        <f t="shared" si="2551"/>
        <v>7</v>
      </c>
      <c r="BW620" s="357">
        <f t="shared" si="2494"/>
        <v>2006</v>
      </c>
      <c r="BX620" s="357" t="str">
        <f t="shared" si="2495"/>
        <v/>
      </c>
    </row>
    <row r="621" spans="1:76" s="353" customFormat="1">
      <c r="A621" s="120">
        <f t="shared" si="2356"/>
        <v>150</v>
      </c>
      <c r="B621" s="120" t="s">
        <v>1110</v>
      </c>
      <c r="C621" s="120" t="str">
        <f t="shared" si="2273"/>
        <v>女衣</v>
      </c>
      <c r="D621" s="120" t="str">
        <f t="shared" si="2484"/>
        <v>150级蓝装女衣</v>
      </c>
      <c r="E621" s="120">
        <f>VLOOKUP($C621,$C$3:$M$15,COLUMNS($C$3:H$15),0)</f>
        <v>60</v>
      </c>
      <c r="F621" s="120" t="str">
        <f>VLOOKUP($C621,$C$3:$M$15,COLUMNS($C$3:I$15),0)</f>
        <v>maxhp_value</v>
      </c>
      <c r="G621" s="120">
        <f>VLOOKUP($C621,$C$3:$M$15,COLUMNS($C$3:J$15),0)</f>
        <v>140</v>
      </c>
      <c r="H621" s="120" t="str">
        <f>VLOOKUP($C621,$C$3:$M$15,COLUMNS($C$3:K$15),0)</f>
        <v>defend_value</v>
      </c>
      <c r="I621" s="120" t="str">
        <f>VLOOKUP($C621,$C$3:$M$15,COLUMNS($C$3:L$15),0)</f>
        <v/>
      </c>
      <c r="J621" s="120" t="str">
        <f>VLOOKUP($C621,$C$3:$M$15,COLUMNS($C$3:M$15),0)</f>
        <v/>
      </c>
      <c r="K621" s="344">
        <f t="shared" si="2274"/>
        <v>748</v>
      </c>
      <c r="L621" s="344">
        <f t="shared" si="2275"/>
        <v>760</v>
      </c>
      <c r="M621" s="344">
        <f t="shared" si="2276"/>
        <v>760</v>
      </c>
      <c r="N621" s="344">
        <f t="shared" si="2277"/>
        <v>771</v>
      </c>
      <c r="O621" s="344">
        <f t="shared" si="2278"/>
        <v>771</v>
      </c>
      <c r="P621" s="344">
        <f t="shared" si="2279"/>
        <v>783</v>
      </c>
      <c r="Q621" s="344">
        <f t="shared" si="2280"/>
        <v>783</v>
      </c>
      <c r="R621" s="344">
        <f t="shared" si="2281"/>
        <v>795</v>
      </c>
      <c r="S621" s="344">
        <f t="shared" si="2282"/>
        <v>795</v>
      </c>
      <c r="T621" s="344">
        <f t="shared" si="2283"/>
        <v>807</v>
      </c>
      <c r="U621" s="356">
        <v>3600</v>
      </c>
      <c r="V621" s="356">
        <v>2800</v>
      </c>
      <c r="W621" s="356">
        <v>2000</v>
      </c>
      <c r="X621" s="356">
        <v>1200</v>
      </c>
      <c r="Y621" s="356">
        <v>400</v>
      </c>
      <c r="Z621" s="344">
        <f t="shared" si="2284"/>
        <v>234</v>
      </c>
      <c r="AA621" s="344">
        <f t="shared" si="2285"/>
        <v>237</v>
      </c>
      <c r="AB621" s="344">
        <f t="shared" si="2286"/>
        <v>237</v>
      </c>
      <c r="AC621" s="344">
        <f t="shared" si="2287"/>
        <v>241</v>
      </c>
      <c r="AD621" s="344">
        <f t="shared" si="2288"/>
        <v>241</v>
      </c>
      <c r="AE621" s="344">
        <f t="shared" si="2289"/>
        <v>245</v>
      </c>
      <c r="AF621" s="344">
        <f t="shared" si="2290"/>
        <v>245</v>
      </c>
      <c r="AG621" s="344">
        <f t="shared" si="2291"/>
        <v>248</v>
      </c>
      <c r="AH621" s="344">
        <f t="shared" si="2292"/>
        <v>248</v>
      </c>
      <c r="AI621" s="344">
        <f t="shared" si="2293"/>
        <v>252</v>
      </c>
      <c r="AJ621" s="356">
        <v>3600</v>
      </c>
      <c r="AK621" s="356">
        <v>2800</v>
      </c>
      <c r="AL621" s="356">
        <v>2000</v>
      </c>
      <c r="AM621" s="356">
        <v>1200</v>
      </c>
      <c r="AN621" s="356">
        <v>400</v>
      </c>
      <c r="AO621" s="344" t="str">
        <f t="shared" si="2294"/>
        <v/>
      </c>
      <c r="AP621" s="344" t="str">
        <f t="shared" si="2295"/>
        <v/>
      </c>
      <c r="AQ621" s="344" t="str">
        <f t="shared" si="2296"/>
        <v/>
      </c>
      <c r="AR621" s="344" t="str">
        <f t="shared" si="2297"/>
        <v/>
      </c>
      <c r="AS621" s="344" t="str">
        <f t="shared" si="2298"/>
        <v/>
      </c>
      <c r="AT621" s="344" t="str">
        <f t="shared" si="2299"/>
        <v/>
      </c>
      <c r="AU621" s="344" t="str">
        <f t="shared" si="2300"/>
        <v/>
      </c>
      <c r="AV621" s="344" t="str">
        <f t="shared" si="2301"/>
        <v/>
      </c>
      <c r="AW621" s="344" t="str">
        <f t="shared" si="2302"/>
        <v/>
      </c>
      <c r="AX621" s="344" t="str">
        <f t="shared" si="2303"/>
        <v/>
      </c>
      <c r="AY621" s="356">
        <v>3600</v>
      </c>
      <c r="AZ621" s="356">
        <v>2800</v>
      </c>
      <c r="BA621" s="356">
        <v>2000</v>
      </c>
      <c r="BB621" s="356">
        <v>1200</v>
      </c>
      <c r="BC621" s="356">
        <v>400</v>
      </c>
      <c r="BD621" s="353">
        <f t="shared" ref="BD621:BH621" si="2552">IF(BD426="","",BD426+60)</f>
        <v>75</v>
      </c>
      <c r="BE621" s="353">
        <f t="shared" si="2552"/>
        <v>75</v>
      </c>
      <c r="BF621" s="353">
        <f t="shared" si="2552"/>
        <v>90</v>
      </c>
      <c r="BG621" s="353">
        <f t="shared" si="2552"/>
        <v>105</v>
      </c>
      <c r="BH621" s="353">
        <f t="shared" si="2552"/>
        <v>120</v>
      </c>
      <c r="BI621" s="146" t="str">
        <f t="shared" si="2366"/>
        <v>75;75</v>
      </c>
      <c r="BJ621" s="352">
        <f t="shared" si="2367"/>
        <v>90</v>
      </c>
      <c r="BK621" s="146" t="str">
        <f t="shared" si="2368"/>
        <v>105;120</v>
      </c>
      <c r="BL621" s="25">
        <f t="shared" si="2486"/>
        <v>6150208</v>
      </c>
      <c r="BM621" s="146">
        <f t="shared" ref="BM621" si="2553">BM608</f>
        <v>568</v>
      </c>
      <c r="BN621" s="146">
        <f t="shared" si="2262"/>
        <v>6</v>
      </c>
      <c r="BO621" s="146">
        <f t="shared" ref="BO621:BP621" si="2554">BO608</f>
        <v>2</v>
      </c>
      <c r="BP621" s="146">
        <f t="shared" si="2554"/>
        <v>8</v>
      </c>
      <c r="BQ621" s="146">
        <f>VLOOKUP(IF(A621=1,0,A621),宝石属性!$B$26:$D$41,2,0)</f>
        <v>10</v>
      </c>
      <c r="BR621" s="146">
        <f>VLOOKUP(IF(A621=1,0,A621),宝石属性!$B$26:$D$41,3,0)</f>
        <v>2</v>
      </c>
      <c r="BS621" s="146">
        <f t="shared" ref="BS621:BV621" si="2555">IF(BS608="","",BS608)</f>
        <v>1</v>
      </c>
      <c r="BT621" s="146">
        <f t="shared" si="2555"/>
        <v>3</v>
      </c>
      <c r="BU621" s="146">
        <f t="shared" si="2555"/>
        <v>5</v>
      </c>
      <c r="BV621" s="146">
        <f t="shared" si="2555"/>
        <v>7</v>
      </c>
      <c r="BW621" s="357">
        <f t="shared" si="2494"/>
        <v>2006</v>
      </c>
      <c r="BX621" s="357" t="str">
        <f t="shared" si="2495"/>
        <v/>
      </c>
    </row>
    <row r="622" spans="1:76" s="353" customFormat="1">
      <c r="A622" s="120">
        <f t="shared" si="2356"/>
        <v>150</v>
      </c>
      <c r="B622" s="120" t="s">
        <v>1110</v>
      </c>
      <c r="C622" s="120" t="str">
        <f t="shared" si="2273"/>
        <v>男头盔</v>
      </c>
      <c r="D622" s="120" t="str">
        <f t="shared" si="2484"/>
        <v>150级蓝装男头盔</v>
      </c>
      <c r="E622" s="120">
        <f>VLOOKUP($C622,$C$3:$M$15,COLUMNS($C$3:H$15),0)</f>
        <v>90</v>
      </c>
      <c r="F622" s="120" t="str">
        <f>VLOOKUP($C622,$C$3:$M$15,COLUMNS($C$3:I$15),0)</f>
        <v>maxmp_value</v>
      </c>
      <c r="G622" s="120">
        <f>VLOOKUP($C622,$C$3:$M$15,COLUMNS($C$3:J$15),0)</f>
        <v>140</v>
      </c>
      <c r="H622" s="120" t="str">
        <f>VLOOKUP($C622,$C$3:$M$15,COLUMNS($C$3:K$15),0)</f>
        <v>defend_value</v>
      </c>
      <c r="I622" s="120" t="str">
        <f>VLOOKUP($C622,$C$3:$M$15,COLUMNS($C$3:L$15),0)</f>
        <v/>
      </c>
      <c r="J622" s="120" t="str">
        <f>VLOOKUP($C622,$C$3:$M$15,COLUMNS($C$3:M$15),0)</f>
        <v/>
      </c>
      <c r="K622" s="344">
        <f t="shared" si="2274"/>
        <v>935</v>
      </c>
      <c r="L622" s="344">
        <f t="shared" si="2275"/>
        <v>950</v>
      </c>
      <c r="M622" s="344">
        <f t="shared" si="2276"/>
        <v>950</v>
      </c>
      <c r="N622" s="344">
        <f t="shared" si="2277"/>
        <v>964</v>
      </c>
      <c r="O622" s="344">
        <f t="shared" si="2278"/>
        <v>964</v>
      </c>
      <c r="P622" s="344">
        <f t="shared" si="2279"/>
        <v>979</v>
      </c>
      <c r="Q622" s="344">
        <f t="shared" si="2280"/>
        <v>979</v>
      </c>
      <c r="R622" s="344">
        <f t="shared" si="2281"/>
        <v>994</v>
      </c>
      <c r="S622" s="344">
        <f t="shared" si="2282"/>
        <v>994</v>
      </c>
      <c r="T622" s="344">
        <f t="shared" si="2283"/>
        <v>1009</v>
      </c>
      <c r="U622" s="356">
        <v>3600</v>
      </c>
      <c r="V622" s="356">
        <v>2800</v>
      </c>
      <c r="W622" s="356">
        <v>2000</v>
      </c>
      <c r="X622" s="356">
        <v>1200</v>
      </c>
      <c r="Y622" s="356">
        <v>400</v>
      </c>
      <c r="Z622" s="344">
        <f t="shared" si="2284"/>
        <v>140</v>
      </c>
      <c r="AA622" s="344">
        <f t="shared" si="2285"/>
        <v>142</v>
      </c>
      <c r="AB622" s="344">
        <f t="shared" si="2286"/>
        <v>142</v>
      </c>
      <c r="AC622" s="344">
        <f t="shared" si="2287"/>
        <v>145</v>
      </c>
      <c r="AD622" s="344">
        <f t="shared" si="2288"/>
        <v>145</v>
      </c>
      <c r="AE622" s="344">
        <f t="shared" si="2289"/>
        <v>147</v>
      </c>
      <c r="AF622" s="344">
        <f t="shared" si="2290"/>
        <v>147</v>
      </c>
      <c r="AG622" s="344">
        <f t="shared" si="2291"/>
        <v>149</v>
      </c>
      <c r="AH622" s="344">
        <f t="shared" si="2292"/>
        <v>149</v>
      </c>
      <c r="AI622" s="344">
        <f t="shared" si="2293"/>
        <v>151</v>
      </c>
      <c r="AJ622" s="356">
        <v>3600</v>
      </c>
      <c r="AK622" s="356">
        <v>2800</v>
      </c>
      <c r="AL622" s="356">
        <v>2000</v>
      </c>
      <c r="AM622" s="356">
        <v>1200</v>
      </c>
      <c r="AN622" s="356">
        <v>400</v>
      </c>
      <c r="AO622" s="344" t="str">
        <f t="shared" si="2294"/>
        <v/>
      </c>
      <c r="AP622" s="344" t="str">
        <f t="shared" si="2295"/>
        <v/>
      </c>
      <c r="AQ622" s="344" t="str">
        <f t="shared" si="2296"/>
        <v/>
      </c>
      <c r="AR622" s="344" t="str">
        <f t="shared" si="2297"/>
        <v/>
      </c>
      <c r="AS622" s="344" t="str">
        <f t="shared" si="2298"/>
        <v/>
      </c>
      <c r="AT622" s="344" t="str">
        <f t="shared" si="2299"/>
        <v/>
      </c>
      <c r="AU622" s="344" t="str">
        <f t="shared" si="2300"/>
        <v/>
      </c>
      <c r="AV622" s="344" t="str">
        <f t="shared" si="2301"/>
        <v/>
      </c>
      <c r="AW622" s="344" t="str">
        <f t="shared" si="2302"/>
        <v/>
      </c>
      <c r="AX622" s="344" t="str">
        <f t="shared" si="2303"/>
        <v/>
      </c>
      <c r="AY622" s="356">
        <v>3600</v>
      </c>
      <c r="AZ622" s="356">
        <v>2800</v>
      </c>
      <c r="BA622" s="356">
        <v>2000</v>
      </c>
      <c r="BB622" s="356">
        <v>1200</v>
      </c>
      <c r="BC622" s="356">
        <v>400</v>
      </c>
      <c r="BD622" s="353" t="str">
        <f t="shared" ref="BD622:BH622" si="2556">IF(BD427="","",BD427+60)</f>
        <v/>
      </c>
      <c r="BE622" s="353" t="str">
        <f t="shared" si="2556"/>
        <v/>
      </c>
      <c r="BF622" s="353" t="str">
        <f t="shared" si="2556"/>
        <v/>
      </c>
      <c r="BG622" s="353" t="str">
        <f t="shared" si="2556"/>
        <v/>
      </c>
      <c r="BH622" s="353" t="str">
        <f t="shared" si="2556"/>
        <v/>
      </c>
      <c r="BI622" s="146" t="str">
        <f t="shared" si="2366"/>
        <v/>
      </c>
      <c r="BJ622" s="352" t="str">
        <f t="shared" si="2367"/>
        <v/>
      </c>
      <c r="BK622" s="146" t="str">
        <f t="shared" si="2368"/>
        <v/>
      </c>
      <c r="BL622" s="25">
        <f t="shared" si="2486"/>
        <v>6150309</v>
      </c>
      <c r="BM622" s="146">
        <f t="shared" ref="BM622" si="2557">BM609</f>
        <v>1640</v>
      </c>
      <c r="BN622" s="146">
        <f t="shared" ref="BN622:BN685" si="2558">BN427+1</f>
        <v>6</v>
      </c>
      <c r="BO622" s="146">
        <f t="shared" ref="BO622:BP622" si="2559">BO609</f>
        <v>3</v>
      </c>
      <c r="BP622" s="146">
        <f t="shared" si="2559"/>
        <v>9</v>
      </c>
      <c r="BQ622" s="146">
        <f>VLOOKUP(IF(A622=1,0,A622),宝石属性!$B$26:$D$41,2,0)</f>
        <v>10</v>
      </c>
      <c r="BR622" s="146">
        <f>VLOOKUP(IF(A622=1,0,A622),宝石属性!$B$26:$D$41,3,0)</f>
        <v>2</v>
      </c>
      <c r="BS622" s="146">
        <f t="shared" ref="BS622:BV622" si="2560">IF(BS609="","",BS609)</f>
        <v>2</v>
      </c>
      <c r="BT622" s="146">
        <f t="shared" si="2560"/>
        <v>3</v>
      </c>
      <c r="BU622" s="146" t="str">
        <f t="shared" si="2560"/>
        <v/>
      </c>
      <c r="BV622" s="146" t="str">
        <f t="shared" si="2560"/>
        <v/>
      </c>
      <c r="BW622" s="357">
        <f t="shared" si="2494"/>
        <v>2009</v>
      </c>
      <c r="BX622" s="357" t="str">
        <f t="shared" si="2495"/>
        <v/>
      </c>
    </row>
    <row r="623" spans="1:76" s="353" customFormat="1">
      <c r="A623" s="120">
        <f t="shared" si="2356"/>
        <v>150</v>
      </c>
      <c r="B623" s="120" t="s">
        <v>1110</v>
      </c>
      <c r="C623" s="120" t="str">
        <f t="shared" si="2273"/>
        <v>女头饰</v>
      </c>
      <c r="D623" s="120" t="str">
        <f t="shared" si="2484"/>
        <v>150级蓝装女头饰</v>
      </c>
      <c r="E623" s="120">
        <f>VLOOKUP($C623,$C$3:$M$15,COLUMNS($C$3:H$15),0)</f>
        <v>90</v>
      </c>
      <c r="F623" s="120" t="str">
        <f>VLOOKUP($C623,$C$3:$M$15,COLUMNS($C$3:I$15),0)</f>
        <v>maxmp_value</v>
      </c>
      <c r="G623" s="120">
        <f>VLOOKUP($C623,$C$3:$M$15,COLUMNS($C$3:J$15),0)</f>
        <v>140</v>
      </c>
      <c r="H623" s="120" t="str">
        <f>VLOOKUP($C623,$C$3:$M$15,COLUMNS($C$3:K$15),0)</f>
        <v>defend_value</v>
      </c>
      <c r="I623" s="120" t="str">
        <f>VLOOKUP($C623,$C$3:$M$15,COLUMNS($C$3:L$15),0)</f>
        <v/>
      </c>
      <c r="J623" s="120" t="str">
        <f>VLOOKUP($C623,$C$3:$M$15,COLUMNS($C$3:M$15),0)</f>
        <v/>
      </c>
      <c r="K623" s="344">
        <f t="shared" si="2274"/>
        <v>935</v>
      </c>
      <c r="L623" s="344">
        <f t="shared" si="2275"/>
        <v>950</v>
      </c>
      <c r="M623" s="344">
        <f t="shared" si="2276"/>
        <v>950</v>
      </c>
      <c r="N623" s="344">
        <f t="shared" si="2277"/>
        <v>964</v>
      </c>
      <c r="O623" s="344">
        <f t="shared" si="2278"/>
        <v>964</v>
      </c>
      <c r="P623" s="344">
        <f t="shared" si="2279"/>
        <v>979</v>
      </c>
      <c r="Q623" s="344">
        <f t="shared" si="2280"/>
        <v>979</v>
      </c>
      <c r="R623" s="344">
        <f t="shared" si="2281"/>
        <v>994</v>
      </c>
      <c r="S623" s="344">
        <f t="shared" si="2282"/>
        <v>994</v>
      </c>
      <c r="T623" s="344">
        <f t="shared" si="2283"/>
        <v>1009</v>
      </c>
      <c r="U623" s="356">
        <v>3600</v>
      </c>
      <c r="V623" s="356">
        <v>2800</v>
      </c>
      <c r="W623" s="356">
        <v>2000</v>
      </c>
      <c r="X623" s="356">
        <v>1200</v>
      </c>
      <c r="Y623" s="356">
        <v>400</v>
      </c>
      <c r="Z623" s="344">
        <f t="shared" si="2284"/>
        <v>140</v>
      </c>
      <c r="AA623" s="344">
        <f t="shared" si="2285"/>
        <v>142</v>
      </c>
      <c r="AB623" s="344">
        <f t="shared" si="2286"/>
        <v>142</v>
      </c>
      <c r="AC623" s="344">
        <f t="shared" si="2287"/>
        <v>145</v>
      </c>
      <c r="AD623" s="344">
        <f t="shared" si="2288"/>
        <v>145</v>
      </c>
      <c r="AE623" s="344">
        <f t="shared" si="2289"/>
        <v>147</v>
      </c>
      <c r="AF623" s="344">
        <f t="shared" si="2290"/>
        <v>147</v>
      </c>
      <c r="AG623" s="344">
        <f t="shared" si="2291"/>
        <v>149</v>
      </c>
      <c r="AH623" s="344">
        <f t="shared" si="2292"/>
        <v>149</v>
      </c>
      <c r="AI623" s="344">
        <f t="shared" si="2293"/>
        <v>151</v>
      </c>
      <c r="AJ623" s="356">
        <v>3600</v>
      </c>
      <c r="AK623" s="356">
        <v>2800</v>
      </c>
      <c r="AL623" s="356">
        <v>2000</v>
      </c>
      <c r="AM623" s="356">
        <v>1200</v>
      </c>
      <c r="AN623" s="356">
        <v>400</v>
      </c>
      <c r="AO623" s="344" t="str">
        <f t="shared" si="2294"/>
        <v/>
      </c>
      <c r="AP623" s="344" t="str">
        <f t="shared" si="2295"/>
        <v/>
      </c>
      <c r="AQ623" s="344" t="str">
        <f t="shared" si="2296"/>
        <v/>
      </c>
      <c r="AR623" s="344" t="str">
        <f t="shared" si="2297"/>
        <v/>
      </c>
      <c r="AS623" s="344" t="str">
        <f t="shared" si="2298"/>
        <v/>
      </c>
      <c r="AT623" s="344" t="str">
        <f t="shared" si="2299"/>
        <v/>
      </c>
      <c r="AU623" s="344" t="str">
        <f t="shared" si="2300"/>
        <v/>
      </c>
      <c r="AV623" s="344" t="str">
        <f t="shared" si="2301"/>
        <v/>
      </c>
      <c r="AW623" s="344" t="str">
        <f t="shared" si="2302"/>
        <v/>
      </c>
      <c r="AX623" s="344" t="str">
        <f t="shared" si="2303"/>
        <v/>
      </c>
      <c r="AY623" s="356">
        <v>3600</v>
      </c>
      <c r="AZ623" s="356">
        <v>2800</v>
      </c>
      <c r="BA623" s="356">
        <v>2000</v>
      </c>
      <c r="BB623" s="356">
        <v>1200</v>
      </c>
      <c r="BC623" s="356">
        <v>400</v>
      </c>
      <c r="BD623" s="353" t="str">
        <f t="shared" ref="BD623:BH623" si="2561">IF(BD428="","",BD428+60)</f>
        <v/>
      </c>
      <c r="BE623" s="353" t="str">
        <f t="shared" si="2561"/>
        <v/>
      </c>
      <c r="BF623" s="353" t="str">
        <f t="shared" si="2561"/>
        <v/>
      </c>
      <c r="BG623" s="353" t="str">
        <f t="shared" si="2561"/>
        <v/>
      </c>
      <c r="BH623" s="353" t="str">
        <f t="shared" si="2561"/>
        <v/>
      </c>
      <c r="BI623" s="146" t="str">
        <f t="shared" si="2366"/>
        <v/>
      </c>
      <c r="BJ623" s="352" t="str">
        <f t="shared" si="2367"/>
        <v/>
      </c>
      <c r="BK623" s="146" t="str">
        <f t="shared" si="2368"/>
        <v/>
      </c>
      <c r="BL623" s="25">
        <f t="shared" si="2486"/>
        <v>6150310</v>
      </c>
      <c r="BM623" s="146">
        <f t="shared" ref="BM623" si="2562">BM610</f>
        <v>1384</v>
      </c>
      <c r="BN623" s="146">
        <f t="shared" si="2558"/>
        <v>6</v>
      </c>
      <c r="BO623" s="146">
        <f t="shared" ref="BO623:BP623" si="2563">BO610</f>
        <v>3</v>
      </c>
      <c r="BP623" s="146">
        <f t="shared" si="2563"/>
        <v>10</v>
      </c>
      <c r="BQ623" s="146">
        <f>VLOOKUP(IF(A623=1,0,A623),宝石属性!$B$26:$D$41,2,0)</f>
        <v>10</v>
      </c>
      <c r="BR623" s="146">
        <f>VLOOKUP(IF(A623=1,0,A623),宝石属性!$B$26:$D$41,3,0)</f>
        <v>2</v>
      </c>
      <c r="BS623" s="146">
        <f t="shared" ref="BS623:BV623" si="2564">IF(BS610="","",BS610)</f>
        <v>2</v>
      </c>
      <c r="BT623" s="146">
        <f t="shared" si="2564"/>
        <v>3</v>
      </c>
      <c r="BU623" s="146" t="str">
        <f t="shared" si="2564"/>
        <v/>
      </c>
      <c r="BV623" s="146" t="str">
        <f t="shared" si="2564"/>
        <v/>
      </c>
      <c r="BW623" s="357">
        <f t="shared" si="2494"/>
        <v>2009</v>
      </c>
      <c r="BX623" s="357" t="str">
        <f t="shared" si="2495"/>
        <v/>
      </c>
    </row>
    <row r="624" spans="1:76" s="353" customFormat="1">
      <c r="A624" s="120">
        <f t="shared" si="2356"/>
        <v>150</v>
      </c>
      <c r="B624" s="120" t="s">
        <v>1110</v>
      </c>
      <c r="C624" s="120" t="str">
        <f t="shared" si="2273"/>
        <v>项链</v>
      </c>
      <c r="D624" s="120" t="str">
        <f t="shared" si="2484"/>
        <v>150级蓝装项链</v>
      </c>
      <c r="E624" s="120">
        <f>VLOOKUP($C624,$C$3:$M$15,COLUMNS($C$3:H$15),0)</f>
        <v>150</v>
      </c>
      <c r="F624" s="120" t="str">
        <f>VLOOKUP($C624,$C$3:$M$15,COLUMNS($C$3:I$15),0)</f>
        <v>magicattack_value</v>
      </c>
      <c r="G624" s="120">
        <f>VLOOKUP($C624,$C$3:$M$15,COLUMNS($C$3:J$15),0)</f>
        <v>160</v>
      </c>
      <c r="H624" s="120" t="str">
        <f>VLOOKUP($C624,$C$3:$M$15,COLUMNS($C$3:K$15),0)</f>
        <v>magicdef_value</v>
      </c>
      <c r="I624" s="120" t="str">
        <f>VLOOKUP($C624,$C$3:$M$15,COLUMNS($C$3:L$15),0)</f>
        <v/>
      </c>
      <c r="J624" s="120" t="str">
        <f>VLOOKUP($C624,$C$3:$M$15,COLUMNS($C$3:M$15),0)</f>
        <v/>
      </c>
      <c r="K624" s="344">
        <f t="shared" si="2274"/>
        <v>257</v>
      </c>
      <c r="L624" s="344">
        <f t="shared" si="2275"/>
        <v>261</v>
      </c>
      <c r="M624" s="344">
        <f t="shared" si="2276"/>
        <v>261</v>
      </c>
      <c r="N624" s="344">
        <f t="shared" si="2277"/>
        <v>265</v>
      </c>
      <c r="O624" s="344">
        <f t="shared" si="2278"/>
        <v>265</v>
      </c>
      <c r="P624" s="344">
        <f t="shared" si="2279"/>
        <v>269</v>
      </c>
      <c r="Q624" s="344">
        <f t="shared" si="2280"/>
        <v>269</v>
      </c>
      <c r="R624" s="344">
        <f t="shared" si="2281"/>
        <v>273</v>
      </c>
      <c r="S624" s="344">
        <f t="shared" si="2282"/>
        <v>273</v>
      </c>
      <c r="T624" s="344">
        <f t="shared" si="2283"/>
        <v>277</v>
      </c>
      <c r="U624" s="356">
        <v>3600</v>
      </c>
      <c r="V624" s="356">
        <v>2800</v>
      </c>
      <c r="W624" s="356">
        <v>2000</v>
      </c>
      <c r="X624" s="356">
        <v>1200</v>
      </c>
      <c r="Y624" s="356">
        <v>400</v>
      </c>
      <c r="Z624" s="344">
        <f t="shared" si="2284"/>
        <v>137</v>
      </c>
      <c r="AA624" s="344">
        <f t="shared" si="2285"/>
        <v>139</v>
      </c>
      <c r="AB624" s="344">
        <f t="shared" si="2286"/>
        <v>139</v>
      </c>
      <c r="AC624" s="344">
        <f t="shared" si="2287"/>
        <v>141</v>
      </c>
      <c r="AD624" s="344">
        <f t="shared" si="2288"/>
        <v>141</v>
      </c>
      <c r="AE624" s="344">
        <f t="shared" si="2289"/>
        <v>143</v>
      </c>
      <c r="AF624" s="344">
        <f t="shared" si="2290"/>
        <v>143</v>
      </c>
      <c r="AG624" s="344">
        <f t="shared" si="2291"/>
        <v>145</v>
      </c>
      <c r="AH624" s="344">
        <f t="shared" si="2292"/>
        <v>145</v>
      </c>
      <c r="AI624" s="344">
        <f t="shared" si="2293"/>
        <v>148</v>
      </c>
      <c r="AJ624" s="356">
        <v>3600</v>
      </c>
      <c r="AK624" s="356">
        <v>2800</v>
      </c>
      <c r="AL624" s="356">
        <v>2000</v>
      </c>
      <c r="AM624" s="356">
        <v>1200</v>
      </c>
      <c r="AN624" s="356">
        <v>400</v>
      </c>
      <c r="AO624" s="344" t="str">
        <f t="shared" si="2294"/>
        <v/>
      </c>
      <c r="AP624" s="344" t="str">
        <f t="shared" si="2295"/>
        <v/>
      </c>
      <c r="AQ624" s="344" t="str">
        <f t="shared" si="2296"/>
        <v/>
      </c>
      <c r="AR624" s="344" t="str">
        <f t="shared" si="2297"/>
        <v/>
      </c>
      <c r="AS624" s="344" t="str">
        <f t="shared" si="2298"/>
        <v/>
      </c>
      <c r="AT624" s="344" t="str">
        <f t="shared" si="2299"/>
        <v/>
      </c>
      <c r="AU624" s="344" t="str">
        <f t="shared" si="2300"/>
        <v/>
      </c>
      <c r="AV624" s="344" t="str">
        <f t="shared" si="2301"/>
        <v/>
      </c>
      <c r="AW624" s="344" t="str">
        <f t="shared" si="2302"/>
        <v/>
      </c>
      <c r="AX624" s="344" t="str">
        <f t="shared" si="2303"/>
        <v/>
      </c>
      <c r="AY624" s="356">
        <v>3600</v>
      </c>
      <c r="AZ624" s="356">
        <v>2800</v>
      </c>
      <c r="BA624" s="356">
        <v>2000</v>
      </c>
      <c r="BB624" s="356">
        <v>1200</v>
      </c>
      <c r="BC624" s="356">
        <v>400</v>
      </c>
      <c r="BD624" s="353" t="str">
        <f t="shared" ref="BD624:BH624" si="2565">IF(BD429="","",BD429+60)</f>
        <v/>
      </c>
      <c r="BE624" s="353" t="str">
        <f t="shared" si="2565"/>
        <v/>
      </c>
      <c r="BF624" s="353" t="str">
        <f t="shared" si="2565"/>
        <v/>
      </c>
      <c r="BG624" s="353" t="str">
        <f t="shared" si="2565"/>
        <v/>
      </c>
      <c r="BH624" s="353" t="str">
        <f t="shared" si="2565"/>
        <v/>
      </c>
      <c r="BI624" s="146" t="str">
        <f t="shared" si="2366"/>
        <v/>
      </c>
      <c r="BJ624" s="352" t="str">
        <f t="shared" si="2367"/>
        <v/>
      </c>
      <c r="BK624" s="146" t="str">
        <f t="shared" si="2368"/>
        <v/>
      </c>
      <c r="BL624" s="25">
        <f t="shared" si="2486"/>
        <v>6150411</v>
      </c>
      <c r="BM624" s="146">
        <f t="shared" ref="BM624" si="2566">BM611</f>
        <v>40</v>
      </c>
      <c r="BN624" s="146">
        <f t="shared" si="2558"/>
        <v>6</v>
      </c>
      <c r="BO624" s="146">
        <f t="shared" ref="BO624:BP624" si="2567">BO611</f>
        <v>4</v>
      </c>
      <c r="BP624" s="146">
        <f t="shared" si="2567"/>
        <v>11</v>
      </c>
      <c r="BQ624" s="146">
        <f>VLOOKUP(IF(A624=1,0,A624),宝石属性!$B$26:$D$41,2,0)</f>
        <v>10</v>
      </c>
      <c r="BR624" s="146">
        <f>VLOOKUP(IF(A624=1,0,A624),宝石属性!$B$26:$D$41,3,0)</f>
        <v>2</v>
      </c>
      <c r="BS624" s="146">
        <f t="shared" ref="BS624:BV624" si="2568">IF(BS611="","",BS611)</f>
        <v>4</v>
      </c>
      <c r="BT624" s="146">
        <f t="shared" si="2568"/>
        <v>5</v>
      </c>
      <c r="BU624" s="146" t="str">
        <f t="shared" si="2568"/>
        <v/>
      </c>
      <c r="BV624" s="146" t="str">
        <f t="shared" si="2568"/>
        <v/>
      </c>
      <c r="BW624" s="357">
        <f t="shared" si="2494"/>
        <v>2012</v>
      </c>
      <c r="BX624" s="357" t="str">
        <f t="shared" si="2495"/>
        <v/>
      </c>
    </row>
    <row r="625" spans="1:76" s="353" customFormat="1">
      <c r="A625" s="120">
        <f t="shared" si="2356"/>
        <v>150</v>
      </c>
      <c r="B625" s="120" t="s">
        <v>1110</v>
      </c>
      <c r="C625" s="120" t="str">
        <f t="shared" ref="C625:C626" si="2569">C612</f>
        <v>腰带</v>
      </c>
      <c r="D625" s="120" t="str">
        <f t="shared" si="2484"/>
        <v>150级蓝装腰带</v>
      </c>
      <c r="E625" s="120">
        <f>VLOOKUP($C625,$C$3:$M$15,COLUMNS($C$3:H$15),0)</f>
        <v>60</v>
      </c>
      <c r="F625" s="120" t="str">
        <f>VLOOKUP($C625,$C$3:$M$15,COLUMNS($C$3:I$15),0)</f>
        <v>maxhp_value</v>
      </c>
      <c r="G625" s="120">
        <f>VLOOKUP($C625,$C$3:$M$15,COLUMNS($C$3:J$15),0)</f>
        <v>140</v>
      </c>
      <c r="H625" s="120" t="str">
        <f>VLOOKUP($C625,$C$3:$M$15,COLUMNS($C$3:K$15),0)</f>
        <v>defend_value</v>
      </c>
      <c r="I625" s="120" t="str">
        <f>VLOOKUP($C625,$C$3:$M$15,COLUMNS($C$3:L$15),0)</f>
        <v/>
      </c>
      <c r="J625" s="120" t="str">
        <f>VLOOKUP($C625,$C$3:$M$15,COLUMNS($C$3:M$15),0)</f>
        <v/>
      </c>
      <c r="K625" s="344">
        <f t="shared" ref="K625:K626" si="2570">ROUND(VLOOKUP($C625,$C$3:$P$15,12,0)*$A625*(VLOOKUP($E625,$N$18:$AD$25,12,0)+(VLOOKUP($E625,$N$18:$AD$25,13,0)-VLOOKUP($E625,$N$18:$AD$25,12,0))*C$20),0)</f>
        <v>1122</v>
      </c>
      <c r="L625" s="344">
        <f t="shared" ref="L625:L626" si="2571">ROUND(VLOOKUP($C625,$C$3:$P$15,12,0)*$A625*(VLOOKUP($E625,$N$18:$AD$25,12,0)+(VLOOKUP($E625,$N$18:$AD$25,13,0)-VLOOKUP($E625,$N$18:$AD$25,12,0))*D$20),0)</f>
        <v>1139</v>
      </c>
      <c r="M625" s="344">
        <f t="shared" ref="M625:M626" si="2572">ROUND(VLOOKUP($C625,$C$3:$P$15,12,0)*$A625*(VLOOKUP($E625,$N$18:$AD$25,12,0)+(VLOOKUP($E625,$N$18:$AD$25,13,0)-VLOOKUP($E625,$N$18:$AD$25,12,0))*E$20),0)</f>
        <v>1139</v>
      </c>
      <c r="N625" s="344">
        <f t="shared" ref="N625:N626" si="2573">ROUND(VLOOKUP($C625,$C$3:$P$15,12,0)*$A625*(VLOOKUP($E625,$N$18:$AD$25,12,0)+(VLOOKUP($E625,$N$18:$AD$25,13,0)-VLOOKUP($E625,$N$18:$AD$25,12,0))*F$20),0)</f>
        <v>1157</v>
      </c>
      <c r="O625" s="344">
        <f t="shared" ref="O625:O626" si="2574">ROUND(VLOOKUP($C625,$C$3:$P$15,12,0)*$A625*(VLOOKUP($E625,$N$18:$AD$25,12,0)+(VLOOKUP($E625,$N$18:$AD$25,13,0)-VLOOKUP($E625,$N$18:$AD$25,12,0))*G$20),0)</f>
        <v>1157</v>
      </c>
      <c r="P625" s="344">
        <f t="shared" ref="P625:P626" si="2575">ROUND(VLOOKUP($C625,$C$3:$P$15,12,0)*$A625*(VLOOKUP($E625,$N$18:$AD$25,12,0)+(VLOOKUP($E625,$N$18:$AD$25,13,0)-VLOOKUP($E625,$N$18:$AD$25,12,0))*H$20),0)</f>
        <v>1175</v>
      </c>
      <c r="Q625" s="344">
        <f t="shared" ref="Q625:Q626" si="2576">ROUND(VLOOKUP($C625,$C$3:$P$15,12,0)*$A625*(VLOOKUP($E625,$N$18:$AD$25,12,0)+(VLOOKUP($E625,$N$18:$AD$25,13,0)-VLOOKUP($E625,$N$18:$AD$25,12,0))*I$20),0)</f>
        <v>1175</v>
      </c>
      <c r="R625" s="344">
        <f t="shared" ref="R625:R626" si="2577">ROUND(VLOOKUP($C625,$C$3:$P$15,12,0)*$A625*(VLOOKUP($E625,$N$18:$AD$25,12,0)+(VLOOKUP($E625,$N$18:$AD$25,13,0)-VLOOKUP($E625,$N$18:$AD$25,12,0))*J$20),0)</f>
        <v>1193</v>
      </c>
      <c r="S625" s="344">
        <f t="shared" ref="S625:S626" si="2578">ROUND(VLOOKUP($C625,$C$3:$P$15,12,0)*$A625*(VLOOKUP($E625,$N$18:$AD$25,12,0)+(VLOOKUP($E625,$N$18:$AD$25,13,0)-VLOOKUP($E625,$N$18:$AD$25,12,0))*K$20),0)</f>
        <v>1193</v>
      </c>
      <c r="T625" s="344">
        <f t="shared" ref="T625:T626" si="2579">ROUND(VLOOKUP($C625,$C$3:$P$15,12,0)*$A625*(VLOOKUP($E625,$N$18:$AD$25,12,0)+(VLOOKUP($E625,$N$18:$AD$25,13,0)-VLOOKUP($E625,$N$18:$AD$25,12,0))*L$20),0)</f>
        <v>1210</v>
      </c>
      <c r="U625" s="356">
        <v>3600</v>
      </c>
      <c r="V625" s="356">
        <v>2800</v>
      </c>
      <c r="W625" s="356">
        <v>2000</v>
      </c>
      <c r="X625" s="356">
        <v>1200</v>
      </c>
      <c r="Y625" s="356">
        <v>400</v>
      </c>
      <c r="Z625" s="344">
        <f t="shared" ref="Z625:Z626" si="2580">ROUND(VLOOKUP($C625,$C$3:$P$15,13,0)*$A625*(VLOOKUP($G625,$N$18:$AD$25,12,0)+(VLOOKUP($G625,$N$18:$AD$25,13,0)-VLOOKUP($G625,$N$18:$AD$25,12,0))*C$20),0)</f>
        <v>93</v>
      </c>
      <c r="AA625" s="344">
        <f t="shared" ref="AA625:AA626" si="2581">ROUND(VLOOKUP($C625,$C$3:$P$15,13,0)*$A625*(VLOOKUP($G625,$N$18:$AD$25,12,0)+(VLOOKUP($G625,$N$18:$AD$25,13,0)-VLOOKUP($G625,$N$18:$AD$25,12,0))*D$20),0)</f>
        <v>95</v>
      </c>
      <c r="AB625" s="344">
        <f t="shared" ref="AB625:AB626" si="2582">ROUND(VLOOKUP($C625,$C$3:$P$15,13,0)*$A625*(VLOOKUP($G625,$N$18:$AD$25,12,0)+(VLOOKUP($G625,$N$18:$AD$25,13,0)-VLOOKUP($G625,$N$18:$AD$25,12,0))*E$20),0)</f>
        <v>95</v>
      </c>
      <c r="AC625" s="344">
        <f t="shared" ref="AC625:AC626" si="2583">ROUND(VLOOKUP($C625,$C$3:$P$15,13,0)*$A625*(VLOOKUP($G625,$N$18:$AD$25,12,0)+(VLOOKUP($G625,$N$18:$AD$25,13,0)-VLOOKUP($G625,$N$18:$AD$25,12,0))*F$20),0)</f>
        <v>96</v>
      </c>
      <c r="AD625" s="344">
        <f t="shared" ref="AD625:AD626" si="2584">ROUND(VLOOKUP($C625,$C$3:$P$15,13,0)*$A625*(VLOOKUP($G625,$N$18:$AD$25,12,0)+(VLOOKUP($G625,$N$18:$AD$25,13,0)-VLOOKUP($G625,$N$18:$AD$25,12,0))*G$20),0)</f>
        <v>96</v>
      </c>
      <c r="AE625" s="344">
        <f t="shared" ref="AE625:AE626" si="2585">ROUND(VLOOKUP($C625,$C$3:$P$15,13,0)*$A625*(VLOOKUP($G625,$N$18:$AD$25,12,0)+(VLOOKUP($G625,$N$18:$AD$25,13,0)-VLOOKUP($G625,$N$18:$AD$25,12,0))*H$20),0)</f>
        <v>98</v>
      </c>
      <c r="AF625" s="344">
        <f t="shared" ref="AF625:AF626" si="2586">ROUND(VLOOKUP($C625,$C$3:$P$15,13,0)*$A625*(VLOOKUP($G625,$N$18:$AD$25,12,0)+(VLOOKUP($G625,$N$18:$AD$25,13,0)-VLOOKUP($G625,$N$18:$AD$25,12,0))*I$20),0)</f>
        <v>98</v>
      </c>
      <c r="AG625" s="344">
        <f t="shared" ref="AG625:AG626" si="2587">ROUND(VLOOKUP($C625,$C$3:$P$15,13,0)*$A625*(VLOOKUP($G625,$N$18:$AD$25,12,0)+(VLOOKUP($G625,$N$18:$AD$25,13,0)-VLOOKUP($G625,$N$18:$AD$25,12,0))*J$20),0)</f>
        <v>99</v>
      </c>
      <c r="AH625" s="344">
        <f t="shared" ref="AH625:AH626" si="2588">ROUND(VLOOKUP($C625,$C$3:$P$15,13,0)*$A625*(VLOOKUP($G625,$N$18:$AD$25,12,0)+(VLOOKUP($G625,$N$18:$AD$25,13,0)-VLOOKUP($G625,$N$18:$AD$25,12,0))*K$20),0)</f>
        <v>99</v>
      </c>
      <c r="AI625" s="344">
        <f t="shared" ref="AI625:AI626" si="2589">ROUND(VLOOKUP($C625,$C$3:$P$15,13,0)*$A625*(VLOOKUP($G625,$N$18:$AD$25,12,0)+(VLOOKUP($G625,$N$18:$AD$25,13,0)-VLOOKUP($G625,$N$18:$AD$25,12,0))*L$20),0)</f>
        <v>101</v>
      </c>
      <c r="AJ625" s="356">
        <v>3600</v>
      </c>
      <c r="AK625" s="356">
        <v>2800</v>
      </c>
      <c r="AL625" s="356">
        <v>2000</v>
      </c>
      <c r="AM625" s="356">
        <v>1200</v>
      </c>
      <c r="AN625" s="356">
        <v>400</v>
      </c>
      <c r="AO625" s="344" t="str">
        <f t="shared" ref="AO625:AO626" si="2590">IF($I625="","",ROUND(VLOOKUP($C625,$C$3:$P$15,14,0)*$A625*(VLOOKUP($I625,$N$18:$AD$25,12,0)+(VLOOKUP($I625,$N$18:$AD$25,13,0)-VLOOKUP($I625,$N$18:$AD$25,12,0))*C$20),0))</f>
        <v/>
      </c>
      <c r="AP625" s="344" t="str">
        <f t="shared" ref="AP625:AP626" si="2591">IF($I625="","",ROUND(VLOOKUP($C625,$C$3:$P$15,14,0)*$A625*(VLOOKUP($I625,$N$18:$AD$25,12,0)+(VLOOKUP($I625,$N$18:$AD$25,13,0)-VLOOKUP($I625,$N$18:$AD$25,12,0))*D$20),0))</f>
        <v/>
      </c>
      <c r="AQ625" s="344" t="str">
        <f t="shared" ref="AQ625:AQ626" si="2592">IF($I625="","",ROUND(VLOOKUP($C625,$C$3:$P$15,14,0)*$A625*(VLOOKUP($I625,$N$18:$AD$25,12,0)+(VLOOKUP($I625,$N$18:$AD$25,13,0)-VLOOKUP($I625,$N$18:$AD$25,12,0))*E$20),0))</f>
        <v/>
      </c>
      <c r="AR625" s="344" t="str">
        <f t="shared" ref="AR625:AR626" si="2593">IF($I625="","",ROUND(VLOOKUP($C625,$C$3:$P$15,14,0)*$A625*(VLOOKUP($I625,$N$18:$AD$25,12,0)+(VLOOKUP($I625,$N$18:$AD$25,13,0)-VLOOKUP($I625,$N$18:$AD$25,12,0))*F$20),0))</f>
        <v/>
      </c>
      <c r="AS625" s="344" t="str">
        <f t="shared" ref="AS625:AS626" si="2594">IF($I625="","",ROUND(VLOOKUP($C625,$C$3:$P$15,14,0)*$A625*(VLOOKUP($I625,$N$18:$AD$25,12,0)+(VLOOKUP($I625,$N$18:$AD$25,13,0)-VLOOKUP($I625,$N$18:$AD$25,12,0))*G$20),0))</f>
        <v/>
      </c>
      <c r="AT625" s="344" t="str">
        <f t="shared" ref="AT625:AT626" si="2595">IF($I625="","",ROUND(VLOOKUP($C625,$C$3:$P$15,14,0)*$A625*(VLOOKUP($I625,$N$18:$AD$25,12,0)+(VLOOKUP($I625,$N$18:$AD$25,13,0)-VLOOKUP($I625,$N$18:$AD$25,12,0))*H$20),0))</f>
        <v/>
      </c>
      <c r="AU625" s="344" t="str">
        <f t="shared" ref="AU625:AU626" si="2596">IF($I625="","",ROUND(VLOOKUP($C625,$C$3:$P$15,14,0)*$A625*(VLOOKUP($I625,$N$18:$AD$25,12,0)+(VLOOKUP($I625,$N$18:$AD$25,13,0)-VLOOKUP($I625,$N$18:$AD$25,12,0))*I$20),0))</f>
        <v/>
      </c>
      <c r="AV625" s="344" t="str">
        <f t="shared" ref="AV625:AV626" si="2597">IF($I625="","",ROUND(VLOOKUP($C625,$C$3:$P$15,14,0)*$A625*(VLOOKUP($I625,$N$18:$AD$25,12,0)+(VLOOKUP($I625,$N$18:$AD$25,13,0)-VLOOKUP($I625,$N$18:$AD$25,12,0))*J$20),0))</f>
        <v/>
      </c>
      <c r="AW625" s="344" t="str">
        <f t="shared" ref="AW625:AW626" si="2598">IF($I625="","",ROUND(VLOOKUP($C625,$C$3:$P$15,14,0)*$A625*(VLOOKUP($I625,$N$18:$AD$25,12,0)+(VLOOKUP($I625,$N$18:$AD$25,13,0)-VLOOKUP($I625,$N$18:$AD$25,12,0))*K$20),0))</f>
        <v/>
      </c>
      <c r="AX625" s="344" t="str">
        <f t="shared" ref="AX625:AX626" si="2599">IF($I625="","",ROUND(VLOOKUP($C625,$C$3:$P$15,14,0)*$A625*(VLOOKUP($I625,$N$18:$AD$25,12,0)+(VLOOKUP($I625,$N$18:$AD$25,13,0)-VLOOKUP($I625,$N$18:$AD$25,12,0))*L$20),0))</f>
        <v/>
      </c>
      <c r="AY625" s="356">
        <v>3600</v>
      </c>
      <c r="AZ625" s="356">
        <v>2800</v>
      </c>
      <c r="BA625" s="356">
        <v>2000</v>
      </c>
      <c r="BB625" s="356">
        <v>1200</v>
      </c>
      <c r="BC625" s="356">
        <v>400</v>
      </c>
      <c r="BD625" s="353" t="str">
        <f t="shared" ref="BD625:BH625" si="2600">IF(BD430="","",BD430+60)</f>
        <v/>
      </c>
      <c r="BE625" s="353" t="str">
        <f t="shared" si="2600"/>
        <v/>
      </c>
      <c r="BF625" s="353" t="str">
        <f t="shared" si="2600"/>
        <v/>
      </c>
      <c r="BG625" s="353" t="str">
        <f t="shared" si="2600"/>
        <v/>
      </c>
      <c r="BH625" s="353" t="str">
        <f t="shared" si="2600"/>
        <v/>
      </c>
      <c r="BI625" s="146" t="str">
        <f t="shared" si="2366"/>
        <v/>
      </c>
      <c r="BJ625" s="352" t="str">
        <f t="shared" si="2367"/>
        <v/>
      </c>
      <c r="BK625" s="146" t="str">
        <f t="shared" si="2368"/>
        <v/>
      </c>
      <c r="BL625" s="25">
        <f t="shared" si="2486"/>
        <v>6150512</v>
      </c>
      <c r="BM625" s="146">
        <f t="shared" ref="BM625" si="2601">BM612</f>
        <v>72</v>
      </c>
      <c r="BN625" s="146">
        <f t="shared" si="2558"/>
        <v>6</v>
      </c>
      <c r="BO625" s="146">
        <f t="shared" ref="BO625:BP625" si="2602">BO612</f>
        <v>5</v>
      </c>
      <c r="BP625" s="146">
        <f t="shared" si="2602"/>
        <v>12</v>
      </c>
      <c r="BQ625" s="146">
        <f>VLOOKUP(IF(A625=1,0,A625),宝石属性!$B$26:$D$41,2,0)</f>
        <v>10</v>
      </c>
      <c r="BR625" s="146">
        <f>VLOOKUP(IF(A625=1,0,A625),宝石属性!$B$26:$D$41,3,0)</f>
        <v>2</v>
      </c>
      <c r="BS625" s="146">
        <f t="shared" ref="BS625:BV625" si="2603">IF(BS612="","",BS612)</f>
        <v>1</v>
      </c>
      <c r="BT625" s="146">
        <f t="shared" si="2603"/>
        <v>6</v>
      </c>
      <c r="BU625" s="146">
        <f t="shared" si="2603"/>
        <v>9</v>
      </c>
      <c r="BV625" s="146" t="str">
        <f t="shared" si="2603"/>
        <v/>
      </c>
      <c r="BW625" s="357">
        <f t="shared" si="2494"/>
        <v>2015</v>
      </c>
      <c r="BX625" s="357" t="str">
        <f t="shared" si="2495"/>
        <v/>
      </c>
    </row>
    <row r="626" spans="1:76" s="353" customFormat="1">
      <c r="A626" s="120">
        <f t="shared" si="2356"/>
        <v>150</v>
      </c>
      <c r="B626" s="120" t="s">
        <v>1110</v>
      </c>
      <c r="C626" s="120" t="str">
        <f t="shared" si="2569"/>
        <v>鞋子</v>
      </c>
      <c r="D626" s="120" t="str">
        <f t="shared" si="2484"/>
        <v>150级蓝装鞋子</v>
      </c>
      <c r="E626" s="120">
        <f>VLOOKUP($C626,$C$3:$M$15,COLUMNS($C$3:H$15),0)</f>
        <v>160</v>
      </c>
      <c r="F626" s="120" t="str">
        <f>VLOOKUP($C626,$C$3:$M$15,COLUMNS($C$3:I$15),0)</f>
        <v>magicdef_value</v>
      </c>
      <c r="G626" s="120">
        <f>VLOOKUP($C626,$C$3:$M$15,COLUMNS($C$3:J$15),0)</f>
        <v>200</v>
      </c>
      <c r="H626" s="120" t="str">
        <f>VLOOKUP($C626,$C$3:$M$15,COLUMNS($C$3:K$15),0)</f>
        <v>speed_value</v>
      </c>
      <c r="I626" s="120" t="str">
        <f>VLOOKUP($C626,$C$3:$M$15,COLUMNS($C$3:L$15),0)</f>
        <v/>
      </c>
      <c r="J626" s="120" t="str">
        <f>VLOOKUP($C626,$C$3:$M$15,COLUMNS($C$3:M$15),0)</f>
        <v/>
      </c>
      <c r="K626" s="344">
        <f t="shared" si="2570"/>
        <v>137</v>
      </c>
      <c r="L626" s="344">
        <f t="shared" si="2571"/>
        <v>139</v>
      </c>
      <c r="M626" s="344">
        <f t="shared" si="2572"/>
        <v>139</v>
      </c>
      <c r="N626" s="344">
        <f t="shared" si="2573"/>
        <v>141</v>
      </c>
      <c r="O626" s="344">
        <f t="shared" si="2574"/>
        <v>141</v>
      </c>
      <c r="P626" s="344">
        <f t="shared" si="2575"/>
        <v>143</v>
      </c>
      <c r="Q626" s="344">
        <f t="shared" si="2576"/>
        <v>143</v>
      </c>
      <c r="R626" s="344">
        <f t="shared" si="2577"/>
        <v>145</v>
      </c>
      <c r="S626" s="344">
        <f t="shared" si="2578"/>
        <v>145</v>
      </c>
      <c r="T626" s="344">
        <f t="shared" si="2579"/>
        <v>148</v>
      </c>
      <c r="U626" s="356">
        <v>3600</v>
      </c>
      <c r="V626" s="356">
        <v>2800</v>
      </c>
      <c r="W626" s="356">
        <v>2000</v>
      </c>
      <c r="X626" s="356">
        <v>1200</v>
      </c>
      <c r="Y626" s="356">
        <v>400</v>
      </c>
      <c r="Z626" s="344">
        <f t="shared" si="2580"/>
        <v>117</v>
      </c>
      <c r="AA626" s="344">
        <f t="shared" si="2581"/>
        <v>121</v>
      </c>
      <c r="AB626" s="344">
        <f t="shared" si="2582"/>
        <v>121</v>
      </c>
      <c r="AC626" s="344">
        <f t="shared" si="2583"/>
        <v>125</v>
      </c>
      <c r="AD626" s="344">
        <f t="shared" si="2584"/>
        <v>125</v>
      </c>
      <c r="AE626" s="344">
        <f t="shared" si="2585"/>
        <v>129</v>
      </c>
      <c r="AF626" s="344">
        <f t="shared" si="2586"/>
        <v>129</v>
      </c>
      <c r="AG626" s="344">
        <f t="shared" si="2587"/>
        <v>133</v>
      </c>
      <c r="AH626" s="344">
        <f t="shared" si="2588"/>
        <v>133</v>
      </c>
      <c r="AI626" s="344">
        <f t="shared" si="2589"/>
        <v>137</v>
      </c>
      <c r="AJ626" s="356">
        <v>3600</v>
      </c>
      <c r="AK626" s="356">
        <v>2800</v>
      </c>
      <c r="AL626" s="356">
        <v>2000</v>
      </c>
      <c r="AM626" s="356">
        <v>1200</v>
      </c>
      <c r="AN626" s="356">
        <v>400</v>
      </c>
      <c r="AO626" s="344" t="str">
        <f t="shared" si="2590"/>
        <v/>
      </c>
      <c r="AP626" s="344" t="str">
        <f t="shared" si="2591"/>
        <v/>
      </c>
      <c r="AQ626" s="344" t="str">
        <f t="shared" si="2592"/>
        <v/>
      </c>
      <c r="AR626" s="344" t="str">
        <f t="shared" si="2593"/>
        <v/>
      </c>
      <c r="AS626" s="344" t="str">
        <f t="shared" si="2594"/>
        <v/>
      </c>
      <c r="AT626" s="344" t="str">
        <f t="shared" si="2595"/>
        <v/>
      </c>
      <c r="AU626" s="344" t="str">
        <f t="shared" si="2596"/>
        <v/>
      </c>
      <c r="AV626" s="344" t="str">
        <f t="shared" si="2597"/>
        <v/>
      </c>
      <c r="AW626" s="344" t="str">
        <f t="shared" si="2598"/>
        <v/>
      </c>
      <c r="AX626" s="344" t="str">
        <f t="shared" si="2599"/>
        <v/>
      </c>
      <c r="AY626" s="356">
        <v>3600</v>
      </c>
      <c r="AZ626" s="356">
        <v>2800</v>
      </c>
      <c r="BA626" s="356">
        <v>2000</v>
      </c>
      <c r="BB626" s="356">
        <v>1200</v>
      </c>
      <c r="BC626" s="356">
        <v>400</v>
      </c>
      <c r="BD626" s="353" t="str">
        <f t="shared" ref="BD626:BH626" si="2604">IF(BD431="","",BD431+60)</f>
        <v/>
      </c>
      <c r="BE626" s="353" t="str">
        <f t="shared" si="2604"/>
        <v/>
      </c>
      <c r="BF626" s="353" t="str">
        <f t="shared" si="2604"/>
        <v/>
      </c>
      <c r="BG626" s="353" t="str">
        <f t="shared" si="2604"/>
        <v/>
      </c>
      <c r="BH626" s="353" t="str">
        <f t="shared" si="2604"/>
        <v/>
      </c>
      <c r="BI626" s="146" t="str">
        <f t="shared" si="2366"/>
        <v/>
      </c>
      <c r="BJ626" s="352" t="str">
        <f t="shared" si="2367"/>
        <v/>
      </c>
      <c r="BK626" s="146" t="str">
        <f t="shared" si="2368"/>
        <v/>
      </c>
      <c r="BL626" s="25">
        <f t="shared" si="2486"/>
        <v>6150613</v>
      </c>
      <c r="BM626" s="146">
        <f t="shared" ref="BM626" si="2605">BM613</f>
        <v>88</v>
      </c>
      <c r="BN626" s="146">
        <f t="shared" si="2558"/>
        <v>6</v>
      </c>
      <c r="BO626" s="146">
        <f t="shared" ref="BO626:BP626" si="2606">BO613</f>
        <v>6</v>
      </c>
      <c r="BP626" s="146">
        <f t="shared" si="2606"/>
        <v>13</v>
      </c>
      <c r="BQ626" s="146">
        <f>VLOOKUP(IF(A626=1,0,A626),宝石属性!$B$26:$D$41,2,0)</f>
        <v>10</v>
      </c>
      <c r="BR626" s="146">
        <f>VLOOKUP(IF(A626=1,0,A626),宝石属性!$B$26:$D$41,3,0)</f>
        <v>2</v>
      </c>
      <c r="BS626" s="146">
        <f t="shared" ref="BS626:BV626" si="2607">IF(BS613="","",BS613)</f>
        <v>6</v>
      </c>
      <c r="BT626" s="146">
        <f t="shared" si="2607"/>
        <v>9</v>
      </c>
      <c r="BU626" s="146" t="str">
        <f t="shared" si="2607"/>
        <v/>
      </c>
      <c r="BV626" s="146" t="str">
        <f t="shared" si="2607"/>
        <v/>
      </c>
      <c r="BW626" s="357">
        <f t="shared" si="2494"/>
        <v>2018</v>
      </c>
      <c r="BX626" s="357" t="str">
        <f t="shared" si="2495"/>
        <v/>
      </c>
    </row>
    <row r="627" spans="1:76" s="353" customFormat="1">
      <c r="A627" s="347">
        <v>10</v>
      </c>
      <c r="B627" s="347" t="s">
        <v>1111</v>
      </c>
      <c r="C627" s="347" t="str">
        <f>C614</f>
        <v>剑</v>
      </c>
      <c r="D627" s="347" t="str">
        <f t="shared" si="2484"/>
        <v>10级紫装剑</v>
      </c>
      <c r="E627" s="347">
        <f>VLOOKUP($C627,$C$3:$M$15,COLUMNS($C$3:H$15),0)</f>
        <v>130</v>
      </c>
      <c r="F627" s="347" t="str">
        <f>VLOOKUP($C627,$C$3:$M$15,COLUMNS($C$3:I$15),0)</f>
        <v>phyattack_value</v>
      </c>
      <c r="G627" s="347">
        <f>VLOOKUP($C627,$C$3:$M$15,COLUMNS($C$3:J$15),0)</f>
        <v>150</v>
      </c>
      <c r="H627" s="347" t="str">
        <f>VLOOKUP($C627,$C$3:$M$15,COLUMNS($C$3:K$15),0)</f>
        <v>magicattack_value</v>
      </c>
      <c r="I627" s="347">
        <f>VLOOKUP($C627,$C$3:$M$15,COLUMNS($C$3:L$15),0)</f>
        <v>170</v>
      </c>
      <c r="J627" s="347" t="str">
        <f>VLOOKUP($C627,$C$3:$M$15,COLUMNS($C$3:M$15),0)</f>
        <v>medical_value</v>
      </c>
      <c r="K627" s="344">
        <f>ROUND(VLOOKUP($C627,$C$3:$P$15,12,0)*$A627*(VLOOKUP($E627,$N$18:$AD$25,14,0)+(VLOOKUP($E627,$N$18:$AD$25,15,0)-VLOOKUP($E627,$N$18:$AD$25,14,0))*C$20),0)</f>
        <v>67</v>
      </c>
      <c r="L627" s="344">
        <f t="shared" ref="L627:T627" si="2608">ROUND(VLOOKUP($C627,$C$3:$P$15,12,0)*$A627*(VLOOKUP($E627,$N$18:$AD$25,14,0)+(VLOOKUP($E627,$N$18:$AD$25,15,0)-VLOOKUP($E627,$N$18:$AD$25,14,0))*D$20),0)</f>
        <v>70</v>
      </c>
      <c r="M627" s="344">
        <f t="shared" si="2608"/>
        <v>70</v>
      </c>
      <c r="N627" s="344">
        <f t="shared" si="2608"/>
        <v>73</v>
      </c>
      <c r="O627" s="344">
        <f t="shared" si="2608"/>
        <v>73</v>
      </c>
      <c r="P627" s="344">
        <f t="shared" si="2608"/>
        <v>76</v>
      </c>
      <c r="Q627" s="344">
        <f t="shared" si="2608"/>
        <v>76</v>
      </c>
      <c r="R627" s="344">
        <f t="shared" si="2608"/>
        <v>79</v>
      </c>
      <c r="S627" s="344">
        <f t="shared" si="2608"/>
        <v>79</v>
      </c>
      <c r="T627" s="344">
        <f t="shared" si="2608"/>
        <v>82</v>
      </c>
      <c r="U627" s="356">
        <v>3600</v>
      </c>
      <c r="V627" s="356">
        <v>2800</v>
      </c>
      <c r="W627" s="356">
        <v>2000</v>
      </c>
      <c r="X627" s="356">
        <v>1200</v>
      </c>
      <c r="Y627" s="356">
        <v>400</v>
      </c>
      <c r="Z627" s="344">
        <f>ROUND(VLOOKUP($C627,$C$3:$P$15,13,0)*$A627*(VLOOKUP($G627,$N$18:$AD$25,14,0)+(VLOOKUP($G627,$N$18:$AD$25,15,0)-VLOOKUP($G627,$N$18:$AD$25,14,0))*C$20),0)</f>
        <v>15</v>
      </c>
      <c r="AA627" s="344">
        <f t="shared" ref="AA627:AI627" si="2609">ROUND(VLOOKUP($C627,$C$3:$P$15,13,0)*$A627*(VLOOKUP($G627,$N$18:$AD$25,14,0)+(VLOOKUP($G627,$N$18:$AD$25,15,0)-VLOOKUP($G627,$N$18:$AD$25,14,0))*D$20),0)</f>
        <v>16</v>
      </c>
      <c r="AB627" s="344">
        <f t="shared" si="2609"/>
        <v>16</v>
      </c>
      <c r="AC627" s="344">
        <f t="shared" si="2609"/>
        <v>16</v>
      </c>
      <c r="AD627" s="344">
        <f t="shared" si="2609"/>
        <v>16</v>
      </c>
      <c r="AE627" s="344">
        <f t="shared" si="2609"/>
        <v>17</v>
      </c>
      <c r="AF627" s="344">
        <f t="shared" si="2609"/>
        <v>17</v>
      </c>
      <c r="AG627" s="344">
        <f t="shared" si="2609"/>
        <v>18</v>
      </c>
      <c r="AH627" s="344">
        <f t="shared" si="2609"/>
        <v>18</v>
      </c>
      <c r="AI627" s="344">
        <f t="shared" si="2609"/>
        <v>18</v>
      </c>
      <c r="AJ627" s="356">
        <v>3600</v>
      </c>
      <c r="AK627" s="356">
        <v>2800</v>
      </c>
      <c r="AL627" s="356">
        <v>2000</v>
      </c>
      <c r="AM627" s="356">
        <v>1200</v>
      </c>
      <c r="AN627" s="356">
        <v>400</v>
      </c>
      <c r="AO627" s="344">
        <f>IF($I627="","",ROUND(VLOOKUP($C627,$C$3:$P$15,14,0)*$A627*(VLOOKUP($I627,$N$18:$AD$25,14,0)+(VLOOKUP($I627,$N$18:$AD$25,15,0)-VLOOKUP($I627,$N$18:$AD$25,14,0))*C$20),0))</f>
        <v>21</v>
      </c>
      <c r="AP627" s="344">
        <f t="shared" ref="AP627:AX627" si="2610">IF($I627="","",ROUND(VLOOKUP($C627,$C$3:$P$15,14,0)*$A627*(VLOOKUP($I627,$N$18:$AD$25,14,0)+(VLOOKUP($I627,$N$18:$AD$25,15,0)-VLOOKUP($I627,$N$18:$AD$25,14,0))*D$20),0))</f>
        <v>23</v>
      </c>
      <c r="AQ627" s="344">
        <f t="shared" si="2610"/>
        <v>23</v>
      </c>
      <c r="AR627" s="344">
        <f t="shared" si="2610"/>
        <v>25</v>
      </c>
      <c r="AS627" s="344">
        <f t="shared" si="2610"/>
        <v>25</v>
      </c>
      <c r="AT627" s="344">
        <f t="shared" si="2610"/>
        <v>26</v>
      </c>
      <c r="AU627" s="344">
        <f t="shared" si="2610"/>
        <v>26</v>
      </c>
      <c r="AV627" s="344">
        <f t="shared" si="2610"/>
        <v>28</v>
      </c>
      <c r="AW627" s="344">
        <f t="shared" si="2610"/>
        <v>28</v>
      </c>
      <c r="AX627" s="344">
        <f t="shared" si="2610"/>
        <v>30</v>
      </c>
      <c r="AY627" s="356">
        <v>3600</v>
      </c>
      <c r="AZ627" s="356">
        <v>2800</v>
      </c>
      <c r="BA627" s="356">
        <v>2000</v>
      </c>
      <c r="BB627" s="356">
        <v>1200</v>
      </c>
      <c r="BC627" s="356">
        <v>400</v>
      </c>
      <c r="BD627" s="353">
        <f>IF(BD432="","",BD432+60)</f>
        <v>121</v>
      </c>
      <c r="BE627" s="353">
        <f t="shared" ref="BE627:BH627" si="2611">IF(BE432="","",BE432+60)</f>
        <v>121</v>
      </c>
      <c r="BF627" s="353">
        <f t="shared" si="2611"/>
        <v>136</v>
      </c>
      <c r="BG627" s="353">
        <f t="shared" si="2611"/>
        <v>151</v>
      </c>
      <c r="BH627" s="353">
        <f t="shared" si="2611"/>
        <v>166</v>
      </c>
      <c r="BI627" s="146" t="str">
        <f t="shared" si="2366"/>
        <v>121;121</v>
      </c>
      <c r="BJ627" s="352">
        <f t="shared" si="2367"/>
        <v>136</v>
      </c>
      <c r="BK627" s="146" t="str">
        <f t="shared" si="2368"/>
        <v>151;166</v>
      </c>
      <c r="BL627" s="25">
        <f t="shared" si="2486"/>
        <v>7010101</v>
      </c>
      <c r="BM627" s="146">
        <f t="shared" ref="BM627" si="2612">BM614</f>
        <v>1288</v>
      </c>
      <c r="BN627" s="146">
        <f t="shared" si="2558"/>
        <v>7</v>
      </c>
      <c r="BO627" s="146">
        <f t="shared" ref="BO627:BP627" si="2613">BO614</f>
        <v>1</v>
      </c>
      <c r="BP627" s="146">
        <f t="shared" si="2613"/>
        <v>1</v>
      </c>
      <c r="BQ627" s="146">
        <f>VLOOKUP(IF(A627=1,0,A627),宝石属性!$B$26:$D$41,2,0)</f>
        <v>0</v>
      </c>
      <c r="BR627" s="146">
        <f>VLOOKUP(IF(A627=1,0,A627),宝石属性!$B$26:$D$41,3,0)</f>
        <v>0</v>
      </c>
      <c r="BS627" s="146">
        <f t="shared" ref="BS627:BV627" si="2614">IF(BS614="","",BS614)</f>
        <v>2</v>
      </c>
      <c r="BT627" s="146">
        <f t="shared" si="2614"/>
        <v>4</v>
      </c>
      <c r="BU627" s="146">
        <f t="shared" si="2614"/>
        <v>7</v>
      </c>
      <c r="BV627" s="146">
        <f t="shared" si="2614"/>
        <v>8</v>
      </c>
      <c r="BW627" s="357">
        <f t="shared" si="2494"/>
        <v>2001</v>
      </c>
      <c r="BX627" s="357">
        <f t="shared" si="2495"/>
        <v>3002</v>
      </c>
    </row>
    <row r="628" spans="1:76" s="353" customFormat="1">
      <c r="A628" s="347">
        <v>10</v>
      </c>
      <c r="B628" s="347" t="s">
        <v>1111</v>
      </c>
      <c r="C628" s="347" t="str">
        <f t="shared" ref="C628:C691" si="2615">C615</f>
        <v>锤</v>
      </c>
      <c r="D628" s="347" t="str">
        <f t="shared" si="2484"/>
        <v>10级紫装锤</v>
      </c>
      <c r="E628" s="347">
        <f>VLOOKUP($C628,$C$3:$M$15,COLUMNS($C$3:H$15),0)</f>
        <v>130</v>
      </c>
      <c r="F628" s="347" t="str">
        <f>VLOOKUP($C628,$C$3:$M$15,COLUMNS($C$3:I$15),0)</f>
        <v>phyattack_value</v>
      </c>
      <c r="G628" s="347">
        <f>VLOOKUP($C628,$C$3:$M$15,COLUMNS($C$3:J$15),0)</f>
        <v>150</v>
      </c>
      <c r="H628" s="347" t="str">
        <f>VLOOKUP($C628,$C$3:$M$15,COLUMNS($C$3:K$15),0)</f>
        <v>magicattack_value</v>
      </c>
      <c r="I628" s="347">
        <f>VLOOKUP($C628,$C$3:$M$15,COLUMNS($C$3:L$15),0)</f>
        <v>170</v>
      </c>
      <c r="J628" s="347" t="str">
        <f>VLOOKUP($C628,$C$3:$M$15,COLUMNS($C$3:M$15),0)</f>
        <v>medical_value</v>
      </c>
      <c r="K628" s="344">
        <f t="shared" ref="K628:K691" si="2616">ROUND(VLOOKUP($C628,$C$3:$P$15,12,0)*$A628*(VLOOKUP($E628,$N$18:$AD$25,14,0)+(VLOOKUP($E628,$N$18:$AD$25,15,0)-VLOOKUP($E628,$N$18:$AD$25,14,0))*C$20),0)</f>
        <v>67</v>
      </c>
      <c r="L628" s="344">
        <f t="shared" ref="L628:L691" si="2617">ROUND(VLOOKUP($C628,$C$3:$P$15,12,0)*$A628*(VLOOKUP($E628,$N$18:$AD$25,14,0)+(VLOOKUP($E628,$N$18:$AD$25,15,0)-VLOOKUP($E628,$N$18:$AD$25,14,0))*D$20),0)</f>
        <v>70</v>
      </c>
      <c r="M628" s="344">
        <f t="shared" ref="M628:M691" si="2618">ROUND(VLOOKUP($C628,$C$3:$P$15,12,0)*$A628*(VLOOKUP($E628,$N$18:$AD$25,14,0)+(VLOOKUP($E628,$N$18:$AD$25,15,0)-VLOOKUP($E628,$N$18:$AD$25,14,0))*E$20),0)</f>
        <v>70</v>
      </c>
      <c r="N628" s="344">
        <f t="shared" ref="N628:N691" si="2619">ROUND(VLOOKUP($C628,$C$3:$P$15,12,0)*$A628*(VLOOKUP($E628,$N$18:$AD$25,14,0)+(VLOOKUP($E628,$N$18:$AD$25,15,0)-VLOOKUP($E628,$N$18:$AD$25,14,0))*F$20),0)</f>
        <v>73</v>
      </c>
      <c r="O628" s="344">
        <f t="shared" ref="O628:O691" si="2620">ROUND(VLOOKUP($C628,$C$3:$P$15,12,0)*$A628*(VLOOKUP($E628,$N$18:$AD$25,14,0)+(VLOOKUP($E628,$N$18:$AD$25,15,0)-VLOOKUP($E628,$N$18:$AD$25,14,0))*G$20),0)</f>
        <v>73</v>
      </c>
      <c r="P628" s="344">
        <f t="shared" ref="P628:P691" si="2621">ROUND(VLOOKUP($C628,$C$3:$P$15,12,0)*$A628*(VLOOKUP($E628,$N$18:$AD$25,14,0)+(VLOOKUP($E628,$N$18:$AD$25,15,0)-VLOOKUP($E628,$N$18:$AD$25,14,0))*H$20),0)</f>
        <v>76</v>
      </c>
      <c r="Q628" s="344">
        <f t="shared" ref="Q628:Q691" si="2622">ROUND(VLOOKUP($C628,$C$3:$P$15,12,0)*$A628*(VLOOKUP($E628,$N$18:$AD$25,14,0)+(VLOOKUP($E628,$N$18:$AD$25,15,0)-VLOOKUP($E628,$N$18:$AD$25,14,0))*I$20),0)</f>
        <v>76</v>
      </c>
      <c r="R628" s="344">
        <f t="shared" ref="R628:R691" si="2623">ROUND(VLOOKUP($C628,$C$3:$P$15,12,0)*$A628*(VLOOKUP($E628,$N$18:$AD$25,14,0)+(VLOOKUP($E628,$N$18:$AD$25,15,0)-VLOOKUP($E628,$N$18:$AD$25,14,0))*J$20),0)</f>
        <v>79</v>
      </c>
      <c r="S628" s="344">
        <f t="shared" ref="S628:S691" si="2624">ROUND(VLOOKUP($C628,$C$3:$P$15,12,0)*$A628*(VLOOKUP($E628,$N$18:$AD$25,14,0)+(VLOOKUP($E628,$N$18:$AD$25,15,0)-VLOOKUP($E628,$N$18:$AD$25,14,0))*K$20),0)</f>
        <v>79</v>
      </c>
      <c r="T628" s="344">
        <f t="shared" ref="T628:T691" si="2625">ROUND(VLOOKUP($C628,$C$3:$P$15,12,0)*$A628*(VLOOKUP($E628,$N$18:$AD$25,14,0)+(VLOOKUP($E628,$N$18:$AD$25,15,0)-VLOOKUP($E628,$N$18:$AD$25,14,0))*L$20),0)</f>
        <v>82</v>
      </c>
      <c r="U628" s="356">
        <v>3600</v>
      </c>
      <c r="V628" s="356">
        <v>2800</v>
      </c>
      <c r="W628" s="356">
        <v>2000</v>
      </c>
      <c r="X628" s="356">
        <v>1200</v>
      </c>
      <c r="Y628" s="356">
        <v>400</v>
      </c>
      <c r="Z628" s="344">
        <f t="shared" ref="Z628:Z691" si="2626">ROUND(VLOOKUP($C628,$C$3:$P$15,13,0)*$A628*(VLOOKUP($G628,$N$18:$AD$25,14,0)+(VLOOKUP($G628,$N$18:$AD$25,15,0)-VLOOKUP($G628,$N$18:$AD$25,14,0))*C$20),0)</f>
        <v>15</v>
      </c>
      <c r="AA628" s="344">
        <f t="shared" ref="AA628:AA691" si="2627">ROUND(VLOOKUP($C628,$C$3:$P$15,13,0)*$A628*(VLOOKUP($G628,$N$18:$AD$25,14,0)+(VLOOKUP($G628,$N$18:$AD$25,15,0)-VLOOKUP($G628,$N$18:$AD$25,14,0))*D$20),0)</f>
        <v>16</v>
      </c>
      <c r="AB628" s="344">
        <f t="shared" ref="AB628:AB691" si="2628">ROUND(VLOOKUP($C628,$C$3:$P$15,13,0)*$A628*(VLOOKUP($G628,$N$18:$AD$25,14,0)+(VLOOKUP($G628,$N$18:$AD$25,15,0)-VLOOKUP($G628,$N$18:$AD$25,14,0))*E$20),0)</f>
        <v>16</v>
      </c>
      <c r="AC628" s="344">
        <f t="shared" ref="AC628:AC691" si="2629">ROUND(VLOOKUP($C628,$C$3:$P$15,13,0)*$A628*(VLOOKUP($G628,$N$18:$AD$25,14,0)+(VLOOKUP($G628,$N$18:$AD$25,15,0)-VLOOKUP($G628,$N$18:$AD$25,14,0))*F$20),0)</f>
        <v>16</v>
      </c>
      <c r="AD628" s="344">
        <f t="shared" ref="AD628:AD691" si="2630">ROUND(VLOOKUP($C628,$C$3:$P$15,13,0)*$A628*(VLOOKUP($G628,$N$18:$AD$25,14,0)+(VLOOKUP($G628,$N$18:$AD$25,15,0)-VLOOKUP($G628,$N$18:$AD$25,14,0))*G$20),0)</f>
        <v>16</v>
      </c>
      <c r="AE628" s="344">
        <f t="shared" ref="AE628:AE691" si="2631">ROUND(VLOOKUP($C628,$C$3:$P$15,13,0)*$A628*(VLOOKUP($G628,$N$18:$AD$25,14,0)+(VLOOKUP($G628,$N$18:$AD$25,15,0)-VLOOKUP($G628,$N$18:$AD$25,14,0))*H$20),0)</f>
        <v>17</v>
      </c>
      <c r="AF628" s="344">
        <f t="shared" ref="AF628:AF691" si="2632">ROUND(VLOOKUP($C628,$C$3:$P$15,13,0)*$A628*(VLOOKUP($G628,$N$18:$AD$25,14,0)+(VLOOKUP($G628,$N$18:$AD$25,15,0)-VLOOKUP($G628,$N$18:$AD$25,14,0))*I$20),0)</f>
        <v>17</v>
      </c>
      <c r="AG628" s="344">
        <f t="shared" ref="AG628:AG691" si="2633">ROUND(VLOOKUP($C628,$C$3:$P$15,13,0)*$A628*(VLOOKUP($G628,$N$18:$AD$25,14,0)+(VLOOKUP($G628,$N$18:$AD$25,15,0)-VLOOKUP($G628,$N$18:$AD$25,14,0))*J$20),0)</f>
        <v>18</v>
      </c>
      <c r="AH628" s="344">
        <f t="shared" ref="AH628:AH691" si="2634">ROUND(VLOOKUP($C628,$C$3:$P$15,13,0)*$A628*(VLOOKUP($G628,$N$18:$AD$25,14,0)+(VLOOKUP($G628,$N$18:$AD$25,15,0)-VLOOKUP($G628,$N$18:$AD$25,14,0))*K$20),0)</f>
        <v>18</v>
      </c>
      <c r="AI628" s="344">
        <f t="shared" ref="AI628:AI691" si="2635">ROUND(VLOOKUP($C628,$C$3:$P$15,13,0)*$A628*(VLOOKUP($G628,$N$18:$AD$25,14,0)+(VLOOKUP($G628,$N$18:$AD$25,15,0)-VLOOKUP($G628,$N$18:$AD$25,14,0))*L$20),0)</f>
        <v>18</v>
      </c>
      <c r="AJ628" s="356">
        <v>3600</v>
      </c>
      <c r="AK628" s="356">
        <v>2800</v>
      </c>
      <c r="AL628" s="356">
        <v>2000</v>
      </c>
      <c r="AM628" s="356">
        <v>1200</v>
      </c>
      <c r="AN628" s="356">
        <v>400</v>
      </c>
      <c r="AO628" s="344">
        <f t="shared" ref="AO628:AO691" si="2636">IF($I628="","",ROUND(VLOOKUP($C628,$C$3:$P$15,14,0)*$A628*(VLOOKUP($I628,$N$18:$AD$25,14,0)+(VLOOKUP($I628,$N$18:$AD$25,15,0)-VLOOKUP($I628,$N$18:$AD$25,14,0))*C$20),0))</f>
        <v>21</v>
      </c>
      <c r="AP628" s="344">
        <f t="shared" ref="AP628:AP691" si="2637">IF($I628="","",ROUND(VLOOKUP($C628,$C$3:$P$15,14,0)*$A628*(VLOOKUP($I628,$N$18:$AD$25,14,0)+(VLOOKUP($I628,$N$18:$AD$25,15,0)-VLOOKUP($I628,$N$18:$AD$25,14,0))*D$20),0))</f>
        <v>23</v>
      </c>
      <c r="AQ628" s="344">
        <f t="shared" ref="AQ628:AQ691" si="2638">IF($I628="","",ROUND(VLOOKUP($C628,$C$3:$P$15,14,0)*$A628*(VLOOKUP($I628,$N$18:$AD$25,14,0)+(VLOOKUP($I628,$N$18:$AD$25,15,0)-VLOOKUP($I628,$N$18:$AD$25,14,0))*E$20),0))</f>
        <v>23</v>
      </c>
      <c r="AR628" s="344">
        <f t="shared" ref="AR628:AR691" si="2639">IF($I628="","",ROUND(VLOOKUP($C628,$C$3:$P$15,14,0)*$A628*(VLOOKUP($I628,$N$18:$AD$25,14,0)+(VLOOKUP($I628,$N$18:$AD$25,15,0)-VLOOKUP($I628,$N$18:$AD$25,14,0))*F$20),0))</f>
        <v>25</v>
      </c>
      <c r="AS628" s="344">
        <f t="shared" ref="AS628:AS691" si="2640">IF($I628="","",ROUND(VLOOKUP($C628,$C$3:$P$15,14,0)*$A628*(VLOOKUP($I628,$N$18:$AD$25,14,0)+(VLOOKUP($I628,$N$18:$AD$25,15,0)-VLOOKUP($I628,$N$18:$AD$25,14,0))*G$20),0))</f>
        <v>25</v>
      </c>
      <c r="AT628" s="344">
        <f t="shared" ref="AT628:AT691" si="2641">IF($I628="","",ROUND(VLOOKUP($C628,$C$3:$P$15,14,0)*$A628*(VLOOKUP($I628,$N$18:$AD$25,14,0)+(VLOOKUP($I628,$N$18:$AD$25,15,0)-VLOOKUP($I628,$N$18:$AD$25,14,0))*H$20),0))</f>
        <v>26</v>
      </c>
      <c r="AU628" s="344">
        <f t="shared" ref="AU628:AU691" si="2642">IF($I628="","",ROUND(VLOOKUP($C628,$C$3:$P$15,14,0)*$A628*(VLOOKUP($I628,$N$18:$AD$25,14,0)+(VLOOKUP($I628,$N$18:$AD$25,15,0)-VLOOKUP($I628,$N$18:$AD$25,14,0))*I$20),0))</f>
        <v>26</v>
      </c>
      <c r="AV628" s="344">
        <f t="shared" ref="AV628:AV691" si="2643">IF($I628="","",ROUND(VLOOKUP($C628,$C$3:$P$15,14,0)*$A628*(VLOOKUP($I628,$N$18:$AD$25,14,0)+(VLOOKUP($I628,$N$18:$AD$25,15,0)-VLOOKUP($I628,$N$18:$AD$25,14,0))*J$20),0))</f>
        <v>28</v>
      </c>
      <c r="AW628" s="344">
        <f t="shared" ref="AW628:AW691" si="2644">IF($I628="","",ROUND(VLOOKUP($C628,$C$3:$P$15,14,0)*$A628*(VLOOKUP($I628,$N$18:$AD$25,14,0)+(VLOOKUP($I628,$N$18:$AD$25,15,0)-VLOOKUP($I628,$N$18:$AD$25,14,0))*K$20),0))</f>
        <v>28</v>
      </c>
      <c r="AX628" s="344">
        <f t="shared" ref="AX628:AX691" si="2645">IF($I628="","",ROUND(VLOOKUP($C628,$C$3:$P$15,14,0)*$A628*(VLOOKUP($I628,$N$18:$AD$25,14,0)+(VLOOKUP($I628,$N$18:$AD$25,15,0)-VLOOKUP($I628,$N$18:$AD$25,14,0))*L$20),0))</f>
        <v>30</v>
      </c>
      <c r="AY628" s="356">
        <v>3600</v>
      </c>
      <c r="AZ628" s="356">
        <v>2800</v>
      </c>
      <c r="BA628" s="356">
        <v>2000</v>
      </c>
      <c r="BB628" s="356">
        <v>1200</v>
      </c>
      <c r="BC628" s="356">
        <v>400</v>
      </c>
      <c r="BD628" s="353">
        <f t="shared" ref="BD628:BH628" si="2646">IF(BD433="","",BD433+60)</f>
        <v>121</v>
      </c>
      <c r="BE628" s="353">
        <f t="shared" si="2646"/>
        <v>121</v>
      </c>
      <c r="BF628" s="353">
        <f t="shared" si="2646"/>
        <v>136</v>
      </c>
      <c r="BG628" s="353">
        <f t="shared" si="2646"/>
        <v>151</v>
      </c>
      <c r="BH628" s="353">
        <f t="shared" si="2646"/>
        <v>166</v>
      </c>
      <c r="BI628" s="146" t="str">
        <f t="shared" si="2366"/>
        <v>121;121</v>
      </c>
      <c r="BJ628" s="352">
        <f t="shared" si="2367"/>
        <v>136</v>
      </c>
      <c r="BK628" s="146" t="str">
        <f t="shared" si="2368"/>
        <v>151;166</v>
      </c>
      <c r="BL628" s="25">
        <f t="shared" si="2486"/>
        <v>7010102</v>
      </c>
      <c r="BM628" s="146">
        <f t="shared" ref="BM628" si="2647">BM615</f>
        <v>4360</v>
      </c>
      <c r="BN628" s="146">
        <f t="shared" si="2558"/>
        <v>7</v>
      </c>
      <c r="BO628" s="146">
        <f t="shared" ref="BO628:BP628" si="2648">BO615</f>
        <v>1</v>
      </c>
      <c r="BP628" s="146">
        <f t="shared" si="2648"/>
        <v>2</v>
      </c>
      <c r="BQ628" s="146">
        <f>VLOOKUP(IF(A628=1,0,A628),宝石属性!$B$26:$D$41,2,0)</f>
        <v>0</v>
      </c>
      <c r="BR628" s="146">
        <f>VLOOKUP(IF(A628=1,0,A628),宝石属性!$B$26:$D$41,3,0)</f>
        <v>0</v>
      </c>
      <c r="BS628" s="146">
        <f t="shared" ref="BS628:BV628" si="2649">IF(BS615="","",BS615)</f>
        <v>2</v>
      </c>
      <c r="BT628" s="146">
        <f t="shared" si="2649"/>
        <v>4</v>
      </c>
      <c r="BU628" s="146">
        <f t="shared" si="2649"/>
        <v>7</v>
      </c>
      <c r="BV628" s="146">
        <f t="shared" si="2649"/>
        <v>8</v>
      </c>
      <c r="BW628" s="357">
        <f t="shared" si="2494"/>
        <v>2001</v>
      </c>
      <c r="BX628" s="357">
        <f t="shared" si="2495"/>
        <v>3002</v>
      </c>
    </row>
    <row r="629" spans="1:76" s="353" customFormat="1">
      <c r="A629" s="347">
        <v>10</v>
      </c>
      <c r="B629" s="347" t="s">
        <v>1111</v>
      </c>
      <c r="C629" s="347" t="str">
        <f t="shared" si="2615"/>
        <v>弓箭</v>
      </c>
      <c r="D629" s="347" t="str">
        <f t="shared" si="2484"/>
        <v>10级紫装弓箭</v>
      </c>
      <c r="E629" s="347">
        <f>VLOOKUP($C629,$C$3:$M$15,COLUMNS($C$3:H$15),0)</f>
        <v>130</v>
      </c>
      <c r="F629" s="347" t="str">
        <f>VLOOKUP($C629,$C$3:$M$15,COLUMNS($C$3:I$15),0)</f>
        <v>phyattack_value</v>
      </c>
      <c r="G629" s="347">
        <f>VLOOKUP($C629,$C$3:$M$15,COLUMNS($C$3:J$15),0)</f>
        <v>150</v>
      </c>
      <c r="H629" s="347" t="str">
        <f>VLOOKUP($C629,$C$3:$M$15,COLUMNS($C$3:K$15),0)</f>
        <v>magicattack_value</v>
      </c>
      <c r="I629" s="347">
        <f>VLOOKUP($C629,$C$3:$M$15,COLUMNS($C$3:L$15),0)</f>
        <v>170</v>
      </c>
      <c r="J629" s="347" t="str">
        <f>VLOOKUP($C629,$C$3:$M$15,COLUMNS($C$3:M$15),0)</f>
        <v>medical_value</v>
      </c>
      <c r="K629" s="344">
        <f t="shared" si="2616"/>
        <v>67</v>
      </c>
      <c r="L629" s="344">
        <f t="shared" si="2617"/>
        <v>70</v>
      </c>
      <c r="M629" s="344">
        <f t="shared" si="2618"/>
        <v>70</v>
      </c>
      <c r="N629" s="344">
        <f t="shared" si="2619"/>
        <v>73</v>
      </c>
      <c r="O629" s="344">
        <f t="shared" si="2620"/>
        <v>73</v>
      </c>
      <c r="P629" s="344">
        <f t="shared" si="2621"/>
        <v>76</v>
      </c>
      <c r="Q629" s="344">
        <f t="shared" si="2622"/>
        <v>76</v>
      </c>
      <c r="R629" s="344">
        <f t="shared" si="2623"/>
        <v>79</v>
      </c>
      <c r="S629" s="344">
        <f t="shared" si="2624"/>
        <v>79</v>
      </c>
      <c r="T629" s="344">
        <f t="shared" si="2625"/>
        <v>82</v>
      </c>
      <c r="U629" s="356">
        <v>3600</v>
      </c>
      <c r="V629" s="356">
        <v>2800</v>
      </c>
      <c r="W629" s="356">
        <v>2000</v>
      </c>
      <c r="X629" s="356">
        <v>1200</v>
      </c>
      <c r="Y629" s="356">
        <v>400</v>
      </c>
      <c r="Z629" s="344">
        <f t="shared" si="2626"/>
        <v>15</v>
      </c>
      <c r="AA629" s="344">
        <f t="shared" si="2627"/>
        <v>16</v>
      </c>
      <c r="AB629" s="344">
        <f t="shared" si="2628"/>
        <v>16</v>
      </c>
      <c r="AC629" s="344">
        <f t="shared" si="2629"/>
        <v>16</v>
      </c>
      <c r="AD629" s="344">
        <f t="shared" si="2630"/>
        <v>16</v>
      </c>
      <c r="AE629" s="344">
        <f t="shared" si="2631"/>
        <v>17</v>
      </c>
      <c r="AF629" s="344">
        <f t="shared" si="2632"/>
        <v>17</v>
      </c>
      <c r="AG629" s="344">
        <f t="shared" si="2633"/>
        <v>18</v>
      </c>
      <c r="AH629" s="344">
        <f t="shared" si="2634"/>
        <v>18</v>
      </c>
      <c r="AI629" s="344">
        <f t="shared" si="2635"/>
        <v>18</v>
      </c>
      <c r="AJ629" s="356">
        <v>3600</v>
      </c>
      <c r="AK629" s="356">
        <v>2800</v>
      </c>
      <c r="AL629" s="356">
        <v>2000</v>
      </c>
      <c r="AM629" s="356">
        <v>1200</v>
      </c>
      <c r="AN629" s="356">
        <v>400</v>
      </c>
      <c r="AO629" s="344">
        <f t="shared" si="2636"/>
        <v>21</v>
      </c>
      <c r="AP629" s="344">
        <f t="shared" si="2637"/>
        <v>23</v>
      </c>
      <c r="AQ629" s="344">
        <f t="shared" si="2638"/>
        <v>23</v>
      </c>
      <c r="AR629" s="344">
        <f t="shared" si="2639"/>
        <v>25</v>
      </c>
      <c r="AS629" s="344">
        <f t="shared" si="2640"/>
        <v>25</v>
      </c>
      <c r="AT629" s="344">
        <f t="shared" si="2641"/>
        <v>26</v>
      </c>
      <c r="AU629" s="344">
        <f t="shared" si="2642"/>
        <v>26</v>
      </c>
      <c r="AV629" s="344">
        <f t="shared" si="2643"/>
        <v>28</v>
      </c>
      <c r="AW629" s="344">
        <f t="shared" si="2644"/>
        <v>28</v>
      </c>
      <c r="AX629" s="344">
        <f t="shared" si="2645"/>
        <v>30</v>
      </c>
      <c r="AY629" s="356">
        <v>3600</v>
      </c>
      <c r="AZ629" s="356">
        <v>2800</v>
      </c>
      <c r="BA629" s="356">
        <v>2000</v>
      </c>
      <c r="BB629" s="356">
        <v>1200</v>
      </c>
      <c r="BC629" s="356">
        <v>400</v>
      </c>
      <c r="BD629" s="353">
        <f t="shared" ref="BD629:BH629" si="2650">IF(BD434="","",BD434+60)</f>
        <v>121</v>
      </c>
      <c r="BE629" s="353">
        <f t="shared" si="2650"/>
        <v>121</v>
      </c>
      <c r="BF629" s="353">
        <f t="shared" si="2650"/>
        <v>136</v>
      </c>
      <c r="BG629" s="353">
        <f t="shared" si="2650"/>
        <v>151</v>
      </c>
      <c r="BH629" s="353">
        <f t="shared" si="2650"/>
        <v>166</v>
      </c>
      <c r="BI629" s="146" t="str">
        <f t="shared" si="2366"/>
        <v>121;121</v>
      </c>
      <c r="BJ629" s="352">
        <f t="shared" si="2367"/>
        <v>136</v>
      </c>
      <c r="BK629" s="146" t="str">
        <f t="shared" si="2368"/>
        <v>151;166</v>
      </c>
      <c r="BL629" s="25">
        <f t="shared" si="2486"/>
        <v>7010103</v>
      </c>
      <c r="BM629" s="146">
        <f t="shared" ref="BM629" si="2651">BM616</f>
        <v>1800</v>
      </c>
      <c r="BN629" s="146">
        <f t="shared" si="2558"/>
        <v>7</v>
      </c>
      <c r="BO629" s="146">
        <f t="shared" ref="BO629:BP629" si="2652">BO616</f>
        <v>1</v>
      </c>
      <c r="BP629" s="146">
        <f t="shared" si="2652"/>
        <v>3</v>
      </c>
      <c r="BQ629" s="146">
        <f>VLOOKUP(IF(A629=1,0,A629),宝石属性!$B$26:$D$41,2,0)</f>
        <v>0</v>
      </c>
      <c r="BR629" s="146">
        <f>VLOOKUP(IF(A629=1,0,A629),宝石属性!$B$26:$D$41,3,0)</f>
        <v>0</v>
      </c>
      <c r="BS629" s="146">
        <f t="shared" ref="BS629:BV629" si="2653">IF(BS616="","",BS616)</f>
        <v>2</v>
      </c>
      <c r="BT629" s="146">
        <f t="shared" si="2653"/>
        <v>4</v>
      </c>
      <c r="BU629" s="146">
        <f t="shared" si="2653"/>
        <v>7</v>
      </c>
      <c r="BV629" s="146">
        <f t="shared" si="2653"/>
        <v>8</v>
      </c>
      <c r="BW629" s="357">
        <f t="shared" si="2494"/>
        <v>2001</v>
      </c>
      <c r="BX629" s="357">
        <f t="shared" si="2495"/>
        <v>3002</v>
      </c>
    </row>
    <row r="630" spans="1:76" s="353" customFormat="1">
      <c r="A630" s="347">
        <v>10</v>
      </c>
      <c r="B630" s="347" t="s">
        <v>1111</v>
      </c>
      <c r="C630" s="347" t="str">
        <f t="shared" si="2615"/>
        <v>爪</v>
      </c>
      <c r="D630" s="347" t="str">
        <f t="shared" si="2484"/>
        <v>10级紫装爪</v>
      </c>
      <c r="E630" s="347">
        <f>VLOOKUP($C630,$C$3:$M$15,COLUMNS($C$3:H$15),0)</f>
        <v>130</v>
      </c>
      <c r="F630" s="347" t="str">
        <f>VLOOKUP($C630,$C$3:$M$15,COLUMNS($C$3:I$15),0)</f>
        <v>phyattack_value</v>
      </c>
      <c r="G630" s="347">
        <f>VLOOKUP($C630,$C$3:$M$15,COLUMNS($C$3:J$15),0)</f>
        <v>150</v>
      </c>
      <c r="H630" s="347" t="str">
        <f>VLOOKUP($C630,$C$3:$M$15,COLUMNS($C$3:K$15),0)</f>
        <v>magicattack_value</v>
      </c>
      <c r="I630" s="347">
        <f>VLOOKUP($C630,$C$3:$M$15,COLUMNS($C$3:L$15),0)</f>
        <v>170</v>
      </c>
      <c r="J630" s="347" t="str">
        <f>VLOOKUP($C630,$C$3:$M$15,COLUMNS($C$3:M$15),0)</f>
        <v>medical_value</v>
      </c>
      <c r="K630" s="344">
        <f t="shared" si="2616"/>
        <v>67</v>
      </c>
      <c r="L630" s="344">
        <f t="shared" si="2617"/>
        <v>70</v>
      </c>
      <c r="M630" s="344">
        <f t="shared" si="2618"/>
        <v>70</v>
      </c>
      <c r="N630" s="344">
        <f t="shared" si="2619"/>
        <v>73</v>
      </c>
      <c r="O630" s="344">
        <f t="shared" si="2620"/>
        <v>73</v>
      </c>
      <c r="P630" s="344">
        <f t="shared" si="2621"/>
        <v>76</v>
      </c>
      <c r="Q630" s="344">
        <f t="shared" si="2622"/>
        <v>76</v>
      </c>
      <c r="R630" s="344">
        <f t="shared" si="2623"/>
        <v>79</v>
      </c>
      <c r="S630" s="344">
        <f t="shared" si="2624"/>
        <v>79</v>
      </c>
      <c r="T630" s="344">
        <f t="shared" si="2625"/>
        <v>82</v>
      </c>
      <c r="U630" s="356">
        <v>3600</v>
      </c>
      <c r="V630" s="356">
        <v>2800</v>
      </c>
      <c r="W630" s="356">
        <v>2000</v>
      </c>
      <c r="X630" s="356">
        <v>1200</v>
      </c>
      <c r="Y630" s="356">
        <v>400</v>
      </c>
      <c r="Z630" s="344">
        <f t="shared" si="2626"/>
        <v>15</v>
      </c>
      <c r="AA630" s="344">
        <f t="shared" si="2627"/>
        <v>16</v>
      </c>
      <c r="AB630" s="344">
        <f t="shared" si="2628"/>
        <v>16</v>
      </c>
      <c r="AC630" s="344">
        <f t="shared" si="2629"/>
        <v>16</v>
      </c>
      <c r="AD630" s="344">
        <f t="shared" si="2630"/>
        <v>16</v>
      </c>
      <c r="AE630" s="344">
        <f t="shared" si="2631"/>
        <v>17</v>
      </c>
      <c r="AF630" s="344">
        <f t="shared" si="2632"/>
        <v>17</v>
      </c>
      <c r="AG630" s="344">
        <f t="shared" si="2633"/>
        <v>18</v>
      </c>
      <c r="AH630" s="344">
        <f t="shared" si="2634"/>
        <v>18</v>
      </c>
      <c r="AI630" s="344">
        <f t="shared" si="2635"/>
        <v>18</v>
      </c>
      <c r="AJ630" s="356">
        <v>3600</v>
      </c>
      <c r="AK630" s="356">
        <v>2800</v>
      </c>
      <c r="AL630" s="356">
        <v>2000</v>
      </c>
      <c r="AM630" s="356">
        <v>1200</v>
      </c>
      <c r="AN630" s="356">
        <v>400</v>
      </c>
      <c r="AO630" s="344">
        <f t="shared" si="2636"/>
        <v>21</v>
      </c>
      <c r="AP630" s="344">
        <f t="shared" si="2637"/>
        <v>23</v>
      </c>
      <c r="AQ630" s="344">
        <f t="shared" si="2638"/>
        <v>23</v>
      </c>
      <c r="AR630" s="344">
        <f t="shared" si="2639"/>
        <v>25</v>
      </c>
      <c r="AS630" s="344">
        <f t="shared" si="2640"/>
        <v>25</v>
      </c>
      <c r="AT630" s="344">
        <f t="shared" si="2641"/>
        <v>26</v>
      </c>
      <c r="AU630" s="344">
        <f t="shared" si="2642"/>
        <v>26</v>
      </c>
      <c r="AV630" s="344">
        <f t="shared" si="2643"/>
        <v>28</v>
      </c>
      <c r="AW630" s="344">
        <f t="shared" si="2644"/>
        <v>28</v>
      </c>
      <c r="AX630" s="344">
        <f t="shared" si="2645"/>
        <v>30</v>
      </c>
      <c r="AY630" s="356">
        <v>3600</v>
      </c>
      <c r="AZ630" s="356">
        <v>2800</v>
      </c>
      <c r="BA630" s="356">
        <v>2000</v>
      </c>
      <c r="BB630" s="356">
        <v>1200</v>
      </c>
      <c r="BC630" s="356">
        <v>400</v>
      </c>
      <c r="BD630" s="353">
        <f t="shared" ref="BD630:BH630" si="2654">IF(BD435="","",BD435+60)</f>
        <v>121</v>
      </c>
      <c r="BE630" s="353">
        <f t="shared" si="2654"/>
        <v>121</v>
      </c>
      <c r="BF630" s="353">
        <f t="shared" si="2654"/>
        <v>136</v>
      </c>
      <c r="BG630" s="353">
        <f t="shared" si="2654"/>
        <v>151</v>
      </c>
      <c r="BH630" s="353">
        <f t="shared" si="2654"/>
        <v>166</v>
      </c>
      <c r="BI630" s="146" t="str">
        <f t="shared" si="2366"/>
        <v>121;121</v>
      </c>
      <c r="BJ630" s="352">
        <f t="shared" si="2367"/>
        <v>136</v>
      </c>
      <c r="BK630" s="146" t="str">
        <f t="shared" si="2368"/>
        <v>151;166</v>
      </c>
      <c r="BL630" s="25">
        <f t="shared" si="2486"/>
        <v>7010104</v>
      </c>
      <c r="BM630" s="146">
        <f t="shared" ref="BM630" si="2655">BM617</f>
        <v>3080</v>
      </c>
      <c r="BN630" s="146">
        <f t="shared" si="2558"/>
        <v>7</v>
      </c>
      <c r="BO630" s="146">
        <f t="shared" ref="BO630:BP630" si="2656">BO617</f>
        <v>1</v>
      </c>
      <c r="BP630" s="146">
        <f t="shared" si="2656"/>
        <v>4</v>
      </c>
      <c r="BQ630" s="146">
        <f>VLOOKUP(IF(A630=1,0,A630),宝石属性!$B$26:$D$41,2,0)</f>
        <v>0</v>
      </c>
      <c r="BR630" s="146">
        <f>VLOOKUP(IF(A630=1,0,A630),宝石属性!$B$26:$D$41,3,0)</f>
        <v>0</v>
      </c>
      <c r="BS630" s="146">
        <f t="shared" ref="BS630:BV630" si="2657">IF(BS617="","",BS617)</f>
        <v>2</v>
      </c>
      <c r="BT630" s="146">
        <f t="shared" si="2657"/>
        <v>4</v>
      </c>
      <c r="BU630" s="146">
        <f t="shared" si="2657"/>
        <v>7</v>
      </c>
      <c r="BV630" s="146">
        <f t="shared" si="2657"/>
        <v>8</v>
      </c>
      <c r="BW630" s="357">
        <f t="shared" si="2494"/>
        <v>2001</v>
      </c>
      <c r="BX630" s="357">
        <f t="shared" si="2495"/>
        <v>3002</v>
      </c>
    </row>
    <row r="631" spans="1:76" s="353" customFormat="1">
      <c r="A631" s="347">
        <v>10</v>
      </c>
      <c r="B631" s="347" t="s">
        <v>1111</v>
      </c>
      <c r="C631" s="347" t="str">
        <f t="shared" si="2615"/>
        <v>魔棒</v>
      </c>
      <c r="D631" s="347" t="str">
        <f t="shared" si="2484"/>
        <v>10级紫装魔棒</v>
      </c>
      <c r="E631" s="347">
        <f>VLOOKUP($C631,$C$3:$M$15,COLUMNS($C$3:H$15),0)</f>
        <v>130</v>
      </c>
      <c r="F631" s="347" t="str">
        <f>VLOOKUP($C631,$C$3:$M$15,COLUMNS($C$3:I$15),0)</f>
        <v>phyattack_value</v>
      </c>
      <c r="G631" s="347">
        <f>VLOOKUP($C631,$C$3:$M$15,COLUMNS($C$3:J$15),0)</f>
        <v>150</v>
      </c>
      <c r="H631" s="347" t="str">
        <f>VLOOKUP($C631,$C$3:$M$15,COLUMNS($C$3:K$15),0)</f>
        <v>magicattack_value</v>
      </c>
      <c r="I631" s="347">
        <f>VLOOKUP($C631,$C$3:$M$15,COLUMNS($C$3:L$15),0)</f>
        <v>170</v>
      </c>
      <c r="J631" s="347" t="str">
        <f>VLOOKUP($C631,$C$3:$M$15,COLUMNS($C$3:M$15),0)</f>
        <v>medical_value</v>
      </c>
      <c r="K631" s="344">
        <f t="shared" si="2616"/>
        <v>67</v>
      </c>
      <c r="L631" s="344">
        <f t="shared" si="2617"/>
        <v>70</v>
      </c>
      <c r="M631" s="344">
        <f t="shared" si="2618"/>
        <v>70</v>
      </c>
      <c r="N631" s="344">
        <f t="shared" si="2619"/>
        <v>73</v>
      </c>
      <c r="O631" s="344">
        <f t="shared" si="2620"/>
        <v>73</v>
      </c>
      <c r="P631" s="344">
        <f t="shared" si="2621"/>
        <v>76</v>
      </c>
      <c r="Q631" s="344">
        <f t="shared" si="2622"/>
        <v>76</v>
      </c>
      <c r="R631" s="344">
        <f t="shared" si="2623"/>
        <v>79</v>
      </c>
      <c r="S631" s="344">
        <f t="shared" si="2624"/>
        <v>79</v>
      </c>
      <c r="T631" s="344">
        <f t="shared" si="2625"/>
        <v>82</v>
      </c>
      <c r="U631" s="356">
        <v>3600</v>
      </c>
      <c r="V631" s="356">
        <v>2800</v>
      </c>
      <c r="W631" s="356">
        <v>2000</v>
      </c>
      <c r="X631" s="356">
        <v>1200</v>
      </c>
      <c r="Y631" s="356">
        <v>400</v>
      </c>
      <c r="Z631" s="344">
        <f t="shared" si="2626"/>
        <v>15</v>
      </c>
      <c r="AA631" s="344">
        <f t="shared" si="2627"/>
        <v>16</v>
      </c>
      <c r="AB631" s="344">
        <f t="shared" si="2628"/>
        <v>16</v>
      </c>
      <c r="AC631" s="344">
        <f t="shared" si="2629"/>
        <v>16</v>
      </c>
      <c r="AD631" s="344">
        <f t="shared" si="2630"/>
        <v>16</v>
      </c>
      <c r="AE631" s="344">
        <f t="shared" si="2631"/>
        <v>17</v>
      </c>
      <c r="AF631" s="344">
        <f t="shared" si="2632"/>
        <v>17</v>
      </c>
      <c r="AG631" s="344">
        <f t="shared" si="2633"/>
        <v>18</v>
      </c>
      <c r="AH631" s="344">
        <f t="shared" si="2634"/>
        <v>18</v>
      </c>
      <c r="AI631" s="344">
        <f t="shared" si="2635"/>
        <v>18</v>
      </c>
      <c r="AJ631" s="356">
        <v>3600</v>
      </c>
      <c r="AK631" s="356">
        <v>2800</v>
      </c>
      <c r="AL631" s="356">
        <v>2000</v>
      </c>
      <c r="AM631" s="356">
        <v>1200</v>
      </c>
      <c r="AN631" s="356">
        <v>400</v>
      </c>
      <c r="AO631" s="344">
        <f t="shared" si="2636"/>
        <v>21</v>
      </c>
      <c r="AP631" s="344">
        <f t="shared" si="2637"/>
        <v>23</v>
      </c>
      <c r="AQ631" s="344">
        <f t="shared" si="2638"/>
        <v>23</v>
      </c>
      <c r="AR631" s="344">
        <f t="shared" si="2639"/>
        <v>25</v>
      </c>
      <c r="AS631" s="344">
        <f t="shared" si="2640"/>
        <v>25</v>
      </c>
      <c r="AT631" s="344">
        <f t="shared" si="2641"/>
        <v>26</v>
      </c>
      <c r="AU631" s="344">
        <f t="shared" si="2642"/>
        <v>26</v>
      </c>
      <c r="AV631" s="344">
        <f t="shared" si="2643"/>
        <v>28</v>
      </c>
      <c r="AW631" s="344">
        <f t="shared" si="2644"/>
        <v>28</v>
      </c>
      <c r="AX631" s="344">
        <f t="shared" si="2645"/>
        <v>30</v>
      </c>
      <c r="AY631" s="356">
        <v>3600</v>
      </c>
      <c r="AZ631" s="356">
        <v>2800</v>
      </c>
      <c r="BA631" s="356">
        <v>2000</v>
      </c>
      <c r="BB631" s="356">
        <v>1200</v>
      </c>
      <c r="BC631" s="356">
        <v>400</v>
      </c>
      <c r="BD631" s="353">
        <f t="shared" ref="BD631:BH631" si="2658">IF(BD436="","",BD436+60)</f>
        <v>121</v>
      </c>
      <c r="BE631" s="353">
        <f t="shared" si="2658"/>
        <v>121</v>
      </c>
      <c r="BF631" s="353">
        <f t="shared" si="2658"/>
        <v>136</v>
      </c>
      <c r="BG631" s="353">
        <f t="shared" si="2658"/>
        <v>151</v>
      </c>
      <c r="BH631" s="353">
        <f t="shared" si="2658"/>
        <v>166</v>
      </c>
      <c r="BI631" s="146" t="str">
        <f t="shared" si="2366"/>
        <v>121;121</v>
      </c>
      <c r="BJ631" s="352">
        <f t="shared" si="2367"/>
        <v>136</v>
      </c>
      <c r="BK631" s="146" t="str">
        <f t="shared" si="2368"/>
        <v>151;166</v>
      </c>
      <c r="BL631" s="25">
        <f t="shared" si="2486"/>
        <v>7010105</v>
      </c>
      <c r="BM631" s="146">
        <f t="shared" ref="BM631" si="2659">BM618</f>
        <v>2824</v>
      </c>
      <c r="BN631" s="146">
        <f t="shared" si="2558"/>
        <v>7</v>
      </c>
      <c r="BO631" s="146">
        <f t="shared" ref="BO631:BP631" si="2660">BO618</f>
        <v>1</v>
      </c>
      <c r="BP631" s="146">
        <f t="shared" si="2660"/>
        <v>5</v>
      </c>
      <c r="BQ631" s="146">
        <f>VLOOKUP(IF(A631=1,0,A631),宝石属性!$B$26:$D$41,2,0)</f>
        <v>0</v>
      </c>
      <c r="BR631" s="146">
        <f>VLOOKUP(IF(A631=1,0,A631),宝石属性!$B$26:$D$41,3,0)</f>
        <v>0</v>
      </c>
      <c r="BS631" s="146">
        <f t="shared" ref="BS631:BV631" si="2661">IF(BS618="","",BS618)</f>
        <v>2</v>
      </c>
      <c r="BT631" s="146">
        <f t="shared" si="2661"/>
        <v>4</v>
      </c>
      <c r="BU631" s="146">
        <f t="shared" si="2661"/>
        <v>7</v>
      </c>
      <c r="BV631" s="146">
        <f t="shared" si="2661"/>
        <v>8</v>
      </c>
      <c r="BW631" s="357">
        <f t="shared" si="2494"/>
        <v>2001</v>
      </c>
      <c r="BX631" s="357">
        <f t="shared" si="2495"/>
        <v>3001</v>
      </c>
    </row>
    <row r="632" spans="1:76" s="353" customFormat="1">
      <c r="A632" s="347">
        <v>10</v>
      </c>
      <c r="B632" s="347" t="s">
        <v>1111</v>
      </c>
      <c r="C632" s="347" t="str">
        <f t="shared" si="2615"/>
        <v>法杖</v>
      </c>
      <c r="D632" s="347" t="str">
        <f t="shared" si="2484"/>
        <v>10级紫装法杖</v>
      </c>
      <c r="E632" s="347">
        <f>VLOOKUP($C632,$C$3:$M$15,COLUMNS($C$3:H$15),0)</f>
        <v>130</v>
      </c>
      <c r="F632" s="347" t="str">
        <f>VLOOKUP($C632,$C$3:$M$15,COLUMNS($C$3:I$15),0)</f>
        <v>phyattack_value</v>
      </c>
      <c r="G632" s="347">
        <f>VLOOKUP($C632,$C$3:$M$15,COLUMNS($C$3:J$15),0)</f>
        <v>150</v>
      </c>
      <c r="H632" s="347" t="str">
        <f>VLOOKUP($C632,$C$3:$M$15,COLUMNS($C$3:K$15),0)</f>
        <v>magicattack_value</v>
      </c>
      <c r="I632" s="347">
        <f>VLOOKUP($C632,$C$3:$M$15,COLUMNS($C$3:L$15),0)</f>
        <v>170</v>
      </c>
      <c r="J632" s="347" t="str">
        <f>VLOOKUP($C632,$C$3:$M$15,COLUMNS($C$3:M$15),0)</f>
        <v>medical_value</v>
      </c>
      <c r="K632" s="344">
        <f t="shared" si="2616"/>
        <v>67</v>
      </c>
      <c r="L632" s="344">
        <f t="shared" si="2617"/>
        <v>70</v>
      </c>
      <c r="M632" s="344">
        <f t="shared" si="2618"/>
        <v>70</v>
      </c>
      <c r="N632" s="344">
        <f t="shared" si="2619"/>
        <v>73</v>
      </c>
      <c r="O632" s="344">
        <f t="shared" si="2620"/>
        <v>73</v>
      </c>
      <c r="P632" s="344">
        <f t="shared" si="2621"/>
        <v>76</v>
      </c>
      <c r="Q632" s="344">
        <f t="shared" si="2622"/>
        <v>76</v>
      </c>
      <c r="R632" s="344">
        <f t="shared" si="2623"/>
        <v>79</v>
      </c>
      <c r="S632" s="344">
        <f t="shared" si="2624"/>
        <v>79</v>
      </c>
      <c r="T632" s="344">
        <f t="shared" si="2625"/>
        <v>82</v>
      </c>
      <c r="U632" s="356">
        <v>3600</v>
      </c>
      <c r="V632" s="356">
        <v>2800</v>
      </c>
      <c r="W632" s="356">
        <v>2000</v>
      </c>
      <c r="X632" s="356">
        <v>1200</v>
      </c>
      <c r="Y632" s="356">
        <v>400</v>
      </c>
      <c r="Z632" s="344">
        <f t="shared" si="2626"/>
        <v>15</v>
      </c>
      <c r="AA632" s="344">
        <f t="shared" si="2627"/>
        <v>16</v>
      </c>
      <c r="AB632" s="344">
        <f t="shared" si="2628"/>
        <v>16</v>
      </c>
      <c r="AC632" s="344">
        <f t="shared" si="2629"/>
        <v>16</v>
      </c>
      <c r="AD632" s="344">
        <f t="shared" si="2630"/>
        <v>16</v>
      </c>
      <c r="AE632" s="344">
        <f t="shared" si="2631"/>
        <v>17</v>
      </c>
      <c r="AF632" s="344">
        <f t="shared" si="2632"/>
        <v>17</v>
      </c>
      <c r="AG632" s="344">
        <f t="shared" si="2633"/>
        <v>18</v>
      </c>
      <c r="AH632" s="344">
        <f t="shared" si="2634"/>
        <v>18</v>
      </c>
      <c r="AI632" s="344">
        <f t="shared" si="2635"/>
        <v>18</v>
      </c>
      <c r="AJ632" s="356">
        <v>3600</v>
      </c>
      <c r="AK632" s="356">
        <v>2800</v>
      </c>
      <c r="AL632" s="356">
        <v>2000</v>
      </c>
      <c r="AM632" s="356">
        <v>1200</v>
      </c>
      <c r="AN632" s="356">
        <v>400</v>
      </c>
      <c r="AO632" s="344">
        <f t="shared" si="2636"/>
        <v>21</v>
      </c>
      <c r="AP632" s="344">
        <f t="shared" si="2637"/>
        <v>23</v>
      </c>
      <c r="AQ632" s="344">
        <f t="shared" si="2638"/>
        <v>23</v>
      </c>
      <c r="AR632" s="344">
        <f t="shared" si="2639"/>
        <v>25</v>
      </c>
      <c r="AS632" s="344">
        <f t="shared" si="2640"/>
        <v>25</v>
      </c>
      <c r="AT632" s="344">
        <f t="shared" si="2641"/>
        <v>26</v>
      </c>
      <c r="AU632" s="344">
        <f t="shared" si="2642"/>
        <v>26</v>
      </c>
      <c r="AV632" s="344">
        <f t="shared" si="2643"/>
        <v>28</v>
      </c>
      <c r="AW632" s="344">
        <f t="shared" si="2644"/>
        <v>28</v>
      </c>
      <c r="AX632" s="344">
        <f t="shared" si="2645"/>
        <v>30</v>
      </c>
      <c r="AY632" s="356">
        <v>3600</v>
      </c>
      <c r="AZ632" s="356">
        <v>2800</v>
      </c>
      <c r="BA632" s="356">
        <v>2000</v>
      </c>
      <c r="BB632" s="356">
        <v>1200</v>
      </c>
      <c r="BC632" s="356">
        <v>400</v>
      </c>
      <c r="BD632" s="353">
        <f t="shared" ref="BD632:BH632" si="2662">IF(BD437="","",BD437+60)</f>
        <v>121</v>
      </c>
      <c r="BE632" s="353">
        <f t="shared" si="2662"/>
        <v>121</v>
      </c>
      <c r="BF632" s="353">
        <f t="shared" si="2662"/>
        <v>136</v>
      </c>
      <c r="BG632" s="353">
        <f t="shared" si="2662"/>
        <v>151</v>
      </c>
      <c r="BH632" s="353">
        <f t="shared" si="2662"/>
        <v>166</v>
      </c>
      <c r="BI632" s="146" t="str">
        <f t="shared" si="2366"/>
        <v>121;121</v>
      </c>
      <c r="BJ632" s="352">
        <f t="shared" si="2367"/>
        <v>136</v>
      </c>
      <c r="BK632" s="146" t="str">
        <f t="shared" si="2368"/>
        <v>151;166</v>
      </c>
      <c r="BL632" s="25">
        <f t="shared" si="2486"/>
        <v>7010106</v>
      </c>
      <c r="BM632" s="146">
        <f t="shared" ref="BM632" si="2663">BM619</f>
        <v>4104</v>
      </c>
      <c r="BN632" s="146">
        <f t="shared" si="2558"/>
        <v>7</v>
      </c>
      <c r="BO632" s="146">
        <f t="shared" ref="BO632:BP632" si="2664">BO619</f>
        <v>1</v>
      </c>
      <c r="BP632" s="146">
        <f t="shared" si="2664"/>
        <v>6</v>
      </c>
      <c r="BQ632" s="146">
        <f>VLOOKUP(IF(A632=1,0,A632),宝石属性!$B$26:$D$41,2,0)</f>
        <v>0</v>
      </c>
      <c r="BR632" s="146">
        <f>VLOOKUP(IF(A632=1,0,A632),宝石属性!$B$26:$D$41,3,0)</f>
        <v>0</v>
      </c>
      <c r="BS632" s="146">
        <f t="shared" ref="BS632:BV632" si="2665">IF(BS619="","",BS619)</f>
        <v>2</v>
      </c>
      <c r="BT632" s="146">
        <f t="shared" si="2665"/>
        <v>4</v>
      </c>
      <c r="BU632" s="146">
        <f t="shared" si="2665"/>
        <v>7</v>
      </c>
      <c r="BV632" s="146">
        <f t="shared" si="2665"/>
        <v>8</v>
      </c>
      <c r="BW632" s="357">
        <f t="shared" si="2494"/>
        <v>2001</v>
      </c>
      <c r="BX632" s="357">
        <f t="shared" si="2495"/>
        <v>3001</v>
      </c>
    </row>
    <row r="633" spans="1:76" s="353" customFormat="1">
      <c r="A633" s="347">
        <v>10</v>
      </c>
      <c r="B633" s="347" t="s">
        <v>1111</v>
      </c>
      <c r="C633" s="347" t="str">
        <f t="shared" si="2615"/>
        <v>男衣</v>
      </c>
      <c r="D633" s="347" t="str">
        <f t="shared" si="2484"/>
        <v>10级紫装男衣</v>
      </c>
      <c r="E633" s="347">
        <f>VLOOKUP($C633,$C$3:$M$15,COLUMNS($C$3:H$15),0)</f>
        <v>60</v>
      </c>
      <c r="F633" s="347" t="str">
        <f>VLOOKUP($C633,$C$3:$M$15,COLUMNS($C$3:I$15),0)</f>
        <v>maxhp_value</v>
      </c>
      <c r="G633" s="347">
        <f>VLOOKUP($C633,$C$3:$M$15,COLUMNS($C$3:J$15),0)</f>
        <v>140</v>
      </c>
      <c r="H633" s="347" t="str">
        <f>VLOOKUP($C633,$C$3:$M$15,COLUMNS($C$3:K$15),0)</f>
        <v>defend_value</v>
      </c>
      <c r="I633" s="347" t="str">
        <f>VLOOKUP($C633,$C$3:$M$15,COLUMNS($C$3:L$15),0)</f>
        <v/>
      </c>
      <c r="J633" s="347" t="str">
        <f>VLOOKUP($C633,$C$3:$M$15,COLUMNS($C$3:M$15),0)</f>
        <v/>
      </c>
      <c r="K633" s="344">
        <f t="shared" si="2616"/>
        <v>54</v>
      </c>
      <c r="L633" s="344">
        <f t="shared" si="2617"/>
        <v>56</v>
      </c>
      <c r="M633" s="344">
        <f t="shared" si="2618"/>
        <v>56</v>
      </c>
      <c r="N633" s="344">
        <f t="shared" si="2619"/>
        <v>59</v>
      </c>
      <c r="O633" s="344">
        <f t="shared" si="2620"/>
        <v>59</v>
      </c>
      <c r="P633" s="344">
        <f t="shared" si="2621"/>
        <v>61</v>
      </c>
      <c r="Q633" s="344">
        <f t="shared" si="2622"/>
        <v>61</v>
      </c>
      <c r="R633" s="344">
        <f t="shared" si="2623"/>
        <v>63</v>
      </c>
      <c r="S633" s="344">
        <f t="shared" si="2624"/>
        <v>63</v>
      </c>
      <c r="T633" s="344">
        <f t="shared" si="2625"/>
        <v>66</v>
      </c>
      <c r="U633" s="356">
        <v>3600</v>
      </c>
      <c r="V633" s="356">
        <v>2800</v>
      </c>
      <c r="W633" s="356">
        <v>2000</v>
      </c>
      <c r="X633" s="356">
        <v>1200</v>
      </c>
      <c r="Y633" s="356">
        <v>400</v>
      </c>
      <c r="Z633" s="344">
        <f t="shared" si="2626"/>
        <v>17</v>
      </c>
      <c r="AA633" s="344">
        <f t="shared" si="2627"/>
        <v>18</v>
      </c>
      <c r="AB633" s="344">
        <f t="shared" si="2628"/>
        <v>18</v>
      </c>
      <c r="AC633" s="344">
        <f t="shared" si="2629"/>
        <v>18</v>
      </c>
      <c r="AD633" s="344">
        <f t="shared" si="2630"/>
        <v>18</v>
      </c>
      <c r="AE633" s="344">
        <f t="shared" si="2631"/>
        <v>19</v>
      </c>
      <c r="AF633" s="344">
        <f t="shared" si="2632"/>
        <v>19</v>
      </c>
      <c r="AG633" s="344">
        <f t="shared" si="2633"/>
        <v>20</v>
      </c>
      <c r="AH633" s="344">
        <f t="shared" si="2634"/>
        <v>20</v>
      </c>
      <c r="AI633" s="344">
        <f t="shared" si="2635"/>
        <v>21</v>
      </c>
      <c r="AJ633" s="356">
        <v>3600</v>
      </c>
      <c r="AK633" s="356">
        <v>2800</v>
      </c>
      <c r="AL633" s="356">
        <v>2000</v>
      </c>
      <c r="AM633" s="356">
        <v>1200</v>
      </c>
      <c r="AN633" s="356">
        <v>400</v>
      </c>
      <c r="AO633" s="344" t="str">
        <f t="shared" si="2636"/>
        <v/>
      </c>
      <c r="AP633" s="344" t="str">
        <f t="shared" si="2637"/>
        <v/>
      </c>
      <c r="AQ633" s="344" t="str">
        <f t="shared" si="2638"/>
        <v/>
      </c>
      <c r="AR633" s="344" t="str">
        <f t="shared" si="2639"/>
        <v/>
      </c>
      <c r="AS633" s="344" t="str">
        <f t="shared" si="2640"/>
        <v/>
      </c>
      <c r="AT633" s="344" t="str">
        <f t="shared" si="2641"/>
        <v/>
      </c>
      <c r="AU633" s="344" t="str">
        <f t="shared" si="2642"/>
        <v/>
      </c>
      <c r="AV633" s="344" t="str">
        <f t="shared" si="2643"/>
        <v/>
      </c>
      <c r="AW633" s="344" t="str">
        <f t="shared" si="2644"/>
        <v/>
      </c>
      <c r="AX633" s="344" t="str">
        <f t="shared" si="2645"/>
        <v/>
      </c>
      <c r="AY633" s="356">
        <v>3600</v>
      </c>
      <c r="AZ633" s="356">
        <v>2800</v>
      </c>
      <c r="BA633" s="356">
        <v>2000</v>
      </c>
      <c r="BB633" s="356">
        <v>1200</v>
      </c>
      <c r="BC633" s="356">
        <v>400</v>
      </c>
      <c r="BD633" s="353">
        <f t="shared" ref="BD633:BH633" si="2666">IF(BD438="","",BD438+60)</f>
        <v>121</v>
      </c>
      <c r="BE633" s="353">
        <f t="shared" si="2666"/>
        <v>121</v>
      </c>
      <c r="BF633" s="353">
        <f t="shared" si="2666"/>
        <v>136</v>
      </c>
      <c r="BG633" s="353">
        <f t="shared" si="2666"/>
        <v>151</v>
      </c>
      <c r="BH633" s="353">
        <f t="shared" si="2666"/>
        <v>166</v>
      </c>
      <c r="BI633" s="146" t="str">
        <f t="shared" si="2366"/>
        <v>121;121</v>
      </c>
      <c r="BJ633" s="352">
        <f t="shared" si="2367"/>
        <v>136</v>
      </c>
      <c r="BK633" s="146" t="str">
        <f t="shared" si="2368"/>
        <v>151;166</v>
      </c>
      <c r="BL633" s="25">
        <f t="shared" si="2486"/>
        <v>7010207</v>
      </c>
      <c r="BM633" s="146">
        <f t="shared" ref="BM633" si="2667">BM620</f>
        <v>312</v>
      </c>
      <c r="BN633" s="146">
        <f t="shared" si="2558"/>
        <v>7</v>
      </c>
      <c r="BO633" s="146">
        <f t="shared" ref="BO633:BP633" si="2668">BO620</f>
        <v>2</v>
      </c>
      <c r="BP633" s="146">
        <f t="shared" si="2668"/>
        <v>7</v>
      </c>
      <c r="BQ633" s="146">
        <f>VLOOKUP(IF(A633=1,0,A633),宝石属性!$B$26:$D$41,2,0)</f>
        <v>0</v>
      </c>
      <c r="BR633" s="146">
        <f>VLOOKUP(IF(A633=1,0,A633),宝石属性!$B$26:$D$41,3,0)</f>
        <v>0</v>
      </c>
      <c r="BS633" s="146">
        <f t="shared" ref="BS633:BV633" si="2669">IF(BS620="","",BS620)</f>
        <v>1</v>
      </c>
      <c r="BT633" s="146">
        <f t="shared" si="2669"/>
        <v>3</v>
      </c>
      <c r="BU633" s="146">
        <f t="shared" si="2669"/>
        <v>5</v>
      </c>
      <c r="BV633" s="146">
        <f t="shared" si="2669"/>
        <v>7</v>
      </c>
      <c r="BW633" s="357">
        <f t="shared" si="2494"/>
        <v>2004</v>
      </c>
      <c r="BX633" s="357">
        <f t="shared" si="2495"/>
        <v>3002</v>
      </c>
    </row>
    <row r="634" spans="1:76" s="353" customFormat="1">
      <c r="A634" s="347">
        <v>10</v>
      </c>
      <c r="B634" s="347" t="s">
        <v>1111</v>
      </c>
      <c r="C634" s="347" t="str">
        <f t="shared" si="2615"/>
        <v>女衣</v>
      </c>
      <c r="D634" s="347" t="str">
        <f t="shared" si="2484"/>
        <v>10级紫装女衣</v>
      </c>
      <c r="E634" s="347">
        <f>VLOOKUP($C634,$C$3:$M$15,COLUMNS($C$3:H$15),0)</f>
        <v>60</v>
      </c>
      <c r="F634" s="347" t="str">
        <f>VLOOKUP($C634,$C$3:$M$15,COLUMNS($C$3:I$15),0)</f>
        <v>maxhp_value</v>
      </c>
      <c r="G634" s="347">
        <f>VLOOKUP($C634,$C$3:$M$15,COLUMNS($C$3:J$15),0)</f>
        <v>140</v>
      </c>
      <c r="H634" s="347" t="str">
        <f>VLOOKUP($C634,$C$3:$M$15,COLUMNS($C$3:K$15),0)</f>
        <v>defend_value</v>
      </c>
      <c r="I634" s="347" t="str">
        <f>VLOOKUP($C634,$C$3:$M$15,COLUMNS($C$3:L$15),0)</f>
        <v/>
      </c>
      <c r="J634" s="347" t="str">
        <f>VLOOKUP($C634,$C$3:$M$15,COLUMNS($C$3:M$15),0)</f>
        <v/>
      </c>
      <c r="K634" s="344">
        <f t="shared" si="2616"/>
        <v>54</v>
      </c>
      <c r="L634" s="344">
        <f t="shared" si="2617"/>
        <v>56</v>
      </c>
      <c r="M634" s="344">
        <f t="shared" si="2618"/>
        <v>56</v>
      </c>
      <c r="N634" s="344">
        <f t="shared" si="2619"/>
        <v>59</v>
      </c>
      <c r="O634" s="344">
        <f t="shared" si="2620"/>
        <v>59</v>
      </c>
      <c r="P634" s="344">
        <f t="shared" si="2621"/>
        <v>61</v>
      </c>
      <c r="Q634" s="344">
        <f t="shared" si="2622"/>
        <v>61</v>
      </c>
      <c r="R634" s="344">
        <f t="shared" si="2623"/>
        <v>63</v>
      </c>
      <c r="S634" s="344">
        <f t="shared" si="2624"/>
        <v>63</v>
      </c>
      <c r="T634" s="344">
        <f t="shared" si="2625"/>
        <v>66</v>
      </c>
      <c r="U634" s="356">
        <v>3600</v>
      </c>
      <c r="V634" s="356">
        <v>2800</v>
      </c>
      <c r="W634" s="356">
        <v>2000</v>
      </c>
      <c r="X634" s="356">
        <v>1200</v>
      </c>
      <c r="Y634" s="356">
        <v>400</v>
      </c>
      <c r="Z634" s="344">
        <f t="shared" si="2626"/>
        <v>17</v>
      </c>
      <c r="AA634" s="344">
        <f t="shared" si="2627"/>
        <v>18</v>
      </c>
      <c r="AB634" s="344">
        <f t="shared" si="2628"/>
        <v>18</v>
      </c>
      <c r="AC634" s="344">
        <f t="shared" si="2629"/>
        <v>18</v>
      </c>
      <c r="AD634" s="344">
        <f t="shared" si="2630"/>
        <v>18</v>
      </c>
      <c r="AE634" s="344">
        <f t="shared" si="2631"/>
        <v>19</v>
      </c>
      <c r="AF634" s="344">
        <f t="shared" si="2632"/>
        <v>19</v>
      </c>
      <c r="AG634" s="344">
        <f t="shared" si="2633"/>
        <v>20</v>
      </c>
      <c r="AH634" s="344">
        <f t="shared" si="2634"/>
        <v>20</v>
      </c>
      <c r="AI634" s="344">
        <f t="shared" si="2635"/>
        <v>21</v>
      </c>
      <c r="AJ634" s="356">
        <v>3600</v>
      </c>
      <c r="AK634" s="356">
        <v>2800</v>
      </c>
      <c r="AL634" s="356">
        <v>2000</v>
      </c>
      <c r="AM634" s="356">
        <v>1200</v>
      </c>
      <c r="AN634" s="356">
        <v>400</v>
      </c>
      <c r="AO634" s="344" t="str">
        <f t="shared" si="2636"/>
        <v/>
      </c>
      <c r="AP634" s="344" t="str">
        <f t="shared" si="2637"/>
        <v/>
      </c>
      <c r="AQ634" s="344" t="str">
        <f t="shared" si="2638"/>
        <v/>
      </c>
      <c r="AR634" s="344" t="str">
        <f t="shared" si="2639"/>
        <v/>
      </c>
      <c r="AS634" s="344" t="str">
        <f t="shared" si="2640"/>
        <v/>
      </c>
      <c r="AT634" s="344" t="str">
        <f t="shared" si="2641"/>
        <v/>
      </c>
      <c r="AU634" s="344" t="str">
        <f t="shared" si="2642"/>
        <v/>
      </c>
      <c r="AV634" s="344" t="str">
        <f t="shared" si="2643"/>
        <v/>
      </c>
      <c r="AW634" s="344" t="str">
        <f t="shared" si="2644"/>
        <v/>
      </c>
      <c r="AX634" s="344" t="str">
        <f t="shared" si="2645"/>
        <v/>
      </c>
      <c r="AY634" s="356">
        <v>3600</v>
      </c>
      <c r="AZ634" s="356">
        <v>2800</v>
      </c>
      <c r="BA634" s="356">
        <v>2000</v>
      </c>
      <c r="BB634" s="356">
        <v>1200</v>
      </c>
      <c r="BC634" s="356">
        <v>400</v>
      </c>
      <c r="BD634" s="353">
        <f t="shared" ref="BD634:BH634" si="2670">IF(BD439="","",BD439+60)</f>
        <v>121</v>
      </c>
      <c r="BE634" s="353">
        <f t="shared" si="2670"/>
        <v>121</v>
      </c>
      <c r="BF634" s="353">
        <f t="shared" si="2670"/>
        <v>136</v>
      </c>
      <c r="BG634" s="353">
        <f t="shared" si="2670"/>
        <v>151</v>
      </c>
      <c r="BH634" s="353">
        <f t="shared" si="2670"/>
        <v>166</v>
      </c>
      <c r="BI634" s="146" t="str">
        <f t="shared" si="2366"/>
        <v>121;121</v>
      </c>
      <c r="BJ634" s="352">
        <f t="shared" si="2367"/>
        <v>136</v>
      </c>
      <c r="BK634" s="146" t="str">
        <f t="shared" si="2368"/>
        <v>151;166</v>
      </c>
      <c r="BL634" s="25">
        <f t="shared" si="2486"/>
        <v>7010208</v>
      </c>
      <c r="BM634" s="146">
        <f t="shared" ref="BM634" si="2671">BM621</f>
        <v>568</v>
      </c>
      <c r="BN634" s="146">
        <f t="shared" si="2558"/>
        <v>7</v>
      </c>
      <c r="BO634" s="146">
        <f t="shared" ref="BO634:BP634" si="2672">BO621</f>
        <v>2</v>
      </c>
      <c r="BP634" s="146">
        <f t="shared" si="2672"/>
        <v>8</v>
      </c>
      <c r="BQ634" s="146">
        <f>VLOOKUP(IF(A634=1,0,A634),宝石属性!$B$26:$D$41,2,0)</f>
        <v>0</v>
      </c>
      <c r="BR634" s="146">
        <f>VLOOKUP(IF(A634=1,0,A634),宝石属性!$B$26:$D$41,3,0)</f>
        <v>0</v>
      </c>
      <c r="BS634" s="146">
        <f t="shared" ref="BS634:BV634" si="2673">IF(BS621="","",BS621)</f>
        <v>1</v>
      </c>
      <c r="BT634" s="146">
        <f t="shared" si="2673"/>
        <v>3</v>
      </c>
      <c r="BU634" s="146">
        <f t="shared" si="2673"/>
        <v>5</v>
      </c>
      <c r="BV634" s="146">
        <f t="shared" si="2673"/>
        <v>7</v>
      </c>
      <c r="BW634" s="357">
        <f t="shared" si="2494"/>
        <v>2004</v>
      </c>
      <c r="BX634" s="357">
        <f t="shared" si="2495"/>
        <v>3002</v>
      </c>
    </row>
    <row r="635" spans="1:76" s="353" customFormat="1">
      <c r="A635" s="347">
        <v>10</v>
      </c>
      <c r="B635" s="347" t="s">
        <v>1111</v>
      </c>
      <c r="C635" s="347" t="str">
        <f t="shared" si="2615"/>
        <v>男头盔</v>
      </c>
      <c r="D635" s="347" t="str">
        <f t="shared" si="2484"/>
        <v>10级紫装男头盔</v>
      </c>
      <c r="E635" s="347">
        <f>VLOOKUP($C635,$C$3:$M$15,COLUMNS($C$3:H$15),0)</f>
        <v>90</v>
      </c>
      <c r="F635" s="347" t="str">
        <f>VLOOKUP($C635,$C$3:$M$15,COLUMNS($C$3:I$15),0)</f>
        <v>maxmp_value</v>
      </c>
      <c r="G635" s="347">
        <f>VLOOKUP($C635,$C$3:$M$15,COLUMNS($C$3:J$15),0)</f>
        <v>140</v>
      </c>
      <c r="H635" s="347" t="str">
        <f>VLOOKUP($C635,$C$3:$M$15,COLUMNS($C$3:K$15),0)</f>
        <v>defend_value</v>
      </c>
      <c r="I635" s="347" t="str">
        <f>VLOOKUP($C635,$C$3:$M$15,COLUMNS($C$3:L$15),0)</f>
        <v/>
      </c>
      <c r="J635" s="347" t="str">
        <f>VLOOKUP($C635,$C$3:$M$15,COLUMNS($C$3:M$15),0)</f>
        <v/>
      </c>
      <c r="K635" s="344">
        <f t="shared" si="2616"/>
        <v>67</v>
      </c>
      <c r="L635" s="344">
        <f t="shared" si="2617"/>
        <v>70</v>
      </c>
      <c r="M635" s="344">
        <f t="shared" si="2618"/>
        <v>70</v>
      </c>
      <c r="N635" s="344">
        <f t="shared" si="2619"/>
        <v>73</v>
      </c>
      <c r="O635" s="344">
        <f t="shared" si="2620"/>
        <v>73</v>
      </c>
      <c r="P635" s="344">
        <f t="shared" si="2621"/>
        <v>76</v>
      </c>
      <c r="Q635" s="344">
        <f t="shared" si="2622"/>
        <v>76</v>
      </c>
      <c r="R635" s="344">
        <f t="shared" si="2623"/>
        <v>79</v>
      </c>
      <c r="S635" s="344">
        <f t="shared" si="2624"/>
        <v>79</v>
      </c>
      <c r="T635" s="344">
        <f t="shared" si="2625"/>
        <v>82</v>
      </c>
      <c r="U635" s="356">
        <v>3600</v>
      </c>
      <c r="V635" s="356">
        <v>2800</v>
      </c>
      <c r="W635" s="356">
        <v>2000</v>
      </c>
      <c r="X635" s="356">
        <v>1200</v>
      </c>
      <c r="Y635" s="356">
        <v>400</v>
      </c>
      <c r="Z635" s="344">
        <f t="shared" si="2626"/>
        <v>10</v>
      </c>
      <c r="AA635" s="344">
        <f t="shared" si="2627"/>
        <v>11</v>
      </c>
      <c r="AB635" s="344">
        <f t="shared" si="2628"/>
        <v>11</v>
      </c>
      <c r="AC635" s="344">
        <f t="shared" si="2629"/>
        <v>11</v>
      </c>
      <c r="AD635" s="344">
        <f t="shared" si="2630"/>
        <v>11</v>
      </c>
      <c r="AE635" s="344">
        <f t="shared" si="2631"/>
        <v>11</v>
      </c>
      <c r="AF635" s="344">
        <f t="shared" si="2632"/>
        <v>11</v>
      </c>
      <c r="AG635" s="344">
        <f t="shared" si="2633"/>
        <v>12</v>
      </c>
      <c r="AH635" s="344">
        <f t="shared" si="2634"/>
        <v>12</v>
      </c>
      <c r="AI635" s="344">
        <f t="shared" si="2635"/>
        <v>12</v>
      </c>
      <c r="AJ635" s="356">
        <v>3600</v>
      </c>
      <c r="AK635" s="356">
        <v>2800</v>
      </c>
      <c r="AL635" s="356">
        <v>2000</v>
      </c>
      <c r="AM635" s="356">
        <v>1200</v>
      </c>
      <c r="AN635" s="356">
        <v>400</v>
      </c>
      <c r="AO635" s="344" t="str">
        <f t="shared" si="2636"/>
        <v/>
      </c>
      <c r="AP635" s="344" t="str">
        <f t="shared" si="2637"/>
        <v/>
      </c>
      <c r="AQ635" s="344" t="str">
        <f t="shared" si="2638"/>
        <v/>
      </c>
      <c r="AR635" s="344" t="str">
        <f t="shared" si="2639"/>
        <v/>
      </c>
      <c r="AS635" s="344" t="str">
        <f t="shared" si="2640"/>
        <v/>
      </c>
      <c r="AT635" s="344" t="str">
        <f t="shared" si="2641"/>
        <v/>
      </c>
      <c r="AU635" s="344" t="str">
        <f t="shared" si="2642"/>
        <v/>
      </c>
      <c r="AV635" s="344" t="str">
        <f t="shared" si="2643"/>
        <v/>
      </c>
      <c r="AW635" s="344" t="str">
        <f t="shared" si="2644"/>
        <v/>
      </c>
      <c r="AX635" s="344" t="str">
        <f t="shared" si="2645"/>
        <v/>
      </c>
      <c r="AY635" s="356">
        <v>3600</v>
      </c>
      <c r="AZ635" s="356">
        <v>2800</v>
      </c>
      <c r="BA635" s="356">
        <v>2000</v>
      </c>
      <c r="BB635" s="356">
        <v>1200</v>
      </c>
      <c r="BC635" s="356">
        <v>400</v>
      </c>
      <c r="BD635" s="353" t="str">
        <f t="shared" ref="BD635:BH635" si="2674">IF(BD440="","",BD440+60)</f>
        <v/>
      </c>
      <c r="BE635" s="353" t="str">
        <f t="shared" si="2674"/>
        <v/>
      </c>
      <c r="BF635" s="353" t="str">
        <f t="shared" si="2674"/>
        <v/>
      </c>
      <c r="BG635" s="353" t="str">
        <f t="shared" si="2674"/>
        <v/>
      </c>
      <c r="BH635" s="353" t="str">
        <f t="shared" si="2674"/>
        <v/>
      </c>
      <c r="BI635" s="146" t="str">
        <f t="shared" si="2366"/>
        <v/>
      </c>
      <c r="BJ635" s="352" t="str">
        <f t="shared" si="2367"/>
        <v/>
      </c>
      <c r="BK635" s="146" t="str">
        <f t="shared" si="2368"/>
        <v/>
      </c>
      <c r="BL635" s="25">
        <f t="shared" si="2486"/>
        <v>7010309</v>
      </c>
      <c r="BM635" s="146">
        <f t="shared" ref="BM635" si="2675">BM622</f>
        <v>1640</v>
      </c>
      <c r="BN635" s="146">
        <f t="shared" si="2558"/>
        <v>7</v>
      </c>
      <c r="BO635" s="146">
        <f t="shared" ref="BO635:BP635" si="2676">BO622</f>
        <v>3</v>
      </c>
      <c r="BP635" s="146">
        <f t="shared" si="2676"/>
        <v>9</v>
      </c>
      <c r="BQ635" s="146">
        <f>VLOOKUP(IF(A635=1,0,A635),宝石属性!$B$26:$D$41,2,0)</f>
        <v>0</v>
      </c>
      <c r="BR635" s="146">
        <f>VLOOKUP(IF(A635=1,0,A635),宝石属性!$B$26:$D$41,3,0)</f>
        <v>0</v>
      </c>
      <c r="BS635" s="146">
        <f t="shared" ref="BS635:BV635" si="2677">IF(BS622="","",BS622)</f>
        <v>2</v>
      </c>
      <c r="BT635" s="146">
        <f t="shared" si="2677"/>
        <v>3</v>
      </c>
      <c r="BU635" s="146" t="str">
        <f t="shared" si="2677"/>
        <v/>
      </c>
      <c r="BV635" s="146" t="str">
        <f t="shared" si="2677"/>
        <v/>
      </c>
      <c r="BW635" s="357">
        <f t="shared" si="2494"/>
        <v>2007</v>
      </c>
      <c r="BX635" s="357">
        <f t="shared" si="2495"/>
        <v>3002</v>
      </c>
    </row>
    <row r="636" spans="1:76" s="353" customFormat="1">
      <c r="A636" s="347">
        <v>10</v>
      </c>
      <c r="B636" s="347" t="s">
        <v>1111</v>
      </c>
      <c r="C636" s="347" t="str">
        <f t="shared" si="2615"/>
        <v>女头饰</v>
      </c>
      <c r="D636" s="347" t="str">
        <f t="shared" si="2484"/>
        <v>10级紫装女头饰</v>
      </c>
      <c r="E636" s="347">
        <f>VLOOKUP($C636,$C$3:$M$15,COLUMNS($C$3:H$15),0)</f>
        <v>90</v>
      </c>
      <c r="F636" s="347" t="str">
        <f>VLOOKUP($C636,$C$3:$M$15,COLUMNS($C$3:I$15),0)</f>
        <v>maxmp_value</v>
      </c>
      <c r="G636" s="347">
        <f>VLOOKUP($C636,$C$3:$M$15,COLUMNS($C$3:J$15),0)</f>
        <v>140</v>
      </c>
      <c r="H636" s="347" t="str">
        <f>VLOOKUP($C636,$C$3:$M$15,COLUMNS($C$3:K$15),0)</f>
        <v>defend_value</v>
      </c>
      <c r="I636" s="347" t="str">
        <f>VLOOKUP($C636,$C$3:$M$15,COLUMNS($C$3:L$15),0)</f>
        <v/>
      </c>
      <c r="J636" s="347" t="str">
        <f>VLOOKUP($C636,$C$3:$M$15,COLUMNS($C$3:M$15),0)</f>
        <v/>
      </c>
      <c r="K636" s="344">
        <f t="shared" si="2616"/>
        <v>67</v>
      </c>
      <c r="L636" s="344">
        <f t="shared" si="2617"/>
        <v>70</v>
      </c>
      <c r="M636" s="344">
        <f t="shared" si="2618"/>
        <v>70</v>
      </c>
      <c r="N636" s="344">
        <f t="shared" si="2619"/>
        <v>73</v>
      </c>
      <c r="O636" s="344">
        <f t="shared" si="2620"/>
        <v>73</v>
      </c>
      <c r="P636" s="344">
        <f t="shared" si="2621"/>
        <v>76</v>
      </c>
      <c r="Q636" s="344">
        <f t="shared" si="2622"/>
        <v>76</v>
      </c>
      <c r="R636" s="344">
        <f t="shared" si="2623"/>
        <v>79</v>
      </c>
      <c r="S636" s="344">
        <f t="shared" si="2624"/>
        <v>79</v>
      </c>
      <c r="T636" s="344">
        <f t="shared" si="2625"/>
        <v>82</v>
      </c>
      <c r="U636" s="356">
        <v>3600</v>
      </c>
      <c r="V636" s="356">
        <v>2800</v>
      </c>
      <c r="W636" s="356">
        <v>2000</v>
      </c>
      <c r="X636" s="356">
        <v>1200</v>
      </c>
      <c r="Y636" s="356">
        <v>400</v>
      </c>
      <c r="Z636" s="344">
        <f t="shared" si="2626"/>
        <v>10</v>
      </c>
      <c r="AA636" s="344">
        <f t="shared" si="2627"/>
        <v>11</v>
      </c>
      <c r="AB636" s="344">
        <f t="shared" si="2628"/>
        <v>11</v>
      </c>
      <c r="AC636" s="344">
        <f t="shared" si="2629"/>
        <v>11</v>
      </c>
      <c r="AD636" s="344">
        <f t="shared" si="2630"/>
        <v>11</v>
      </c>
      <c r="AE636" s="344">
        <f t="shared" si="2631"/>
        <v>11</v>
      </c>
      <c r="AF636" s="344">
        <f t="shared" si="2632"/>
        <v>11</v>
      </c>
      <c r="AG636" s="344">
        <f t="shared" si="2633"/>
        <v>12</v>
      </c>
      <c r="AH636" s="344">
        <f t="shared" si="2634"/>
        <v>12</v>
      </c>
      <c r="AI636" s="344">
        <f t="shared" si="2635"/>
        <v>12</v>
      </c>
      <c r="AJ636" s="356">
        <v>3600</v>
      </c>
      <c r="AK636" s="356">
        <v>2800</v>
      </c>
      <c r="AL636" s="356">
        <v>2000</v>
      </c>
      <c r="AM636" s="356">
        <v>1200</v>
      </c>
      <c r="AN636" s="356">
        <v>400</v>
      </c>
      <c r="AO636" s="344" t="str">
        <f t="shared" si="2636"/>
        <v/>
      </c>
      <c r="AP636" s="344" t="str">
        <f t="shared" si="2637"/>
        <v/>
      </c>
      <c r="AQ636" s="344" t="str">
        <f t="shared" si="2638"/>
        <v/>
      </c>
      <c r="AR636" s="344" t="str">
        <f t="shared" si="2639"/>
        <v/>
      </c>
      <c r="AS636" s="344" t="str">
        <f t="shared" si="2640"/>
        <v/>
      </c>
      <c r="AT636" s="344" t="str">
        <f t="shared" si="2641"/>
        <v/>
      </c>
      <c r="AU636" s="344" t="str">
        <f t="shared" si="2642"/>
        <v/>
      </c>
      <c r="AV636" s="344" t="str">
        <f t="shared" si="2643"/>
        <v/>
      </c>
      <c r="AW636" s="344" t="str">
        <f t="shared" si="2644"/>
        <v/>
      </c>
      <c r="AX636" s="344" t="str">
        <f t="shared" si="2645"/>
        <v/>
      </c>
      <c r="AY636" s="356">
        <v>3600</v>
      </c>
      <c r="AZ636" s="356">
        <v>2800</v>
      </c>
      <c r="BA636" s="356">
        <v>2000</v>
      </c>
      <c r="BB636" s="356">
        <v>1200</v>
      </c>
      <c r="BC636" s="356">
        <v>400</v>
      </c>
      <c r="BD636" s="353" t="str">
        <f t="shared" ref="BD636:BH636" si="2678">IF(BD441="","",BD441+60)</f>
        <v/>
      </c>
      <c r="BE636" s="353" t="str">
        <f t="shared" si="2678"/>
        <v/>
      </c>
      <c r="BF636" s="353" t="str">
        <f t="shared" si="2678"/>
        <v/>
      </c>
      <c r="BG636" s="353" t="str">
        <f t="shared" si="2678"/>
        <v/>
      </c>
      <c r="BH636" s="353" t="str">
        <f t="shared" si="2678"/>
        <v/>
      </c>
      <c r="BI636" s="146" t="str">
        <f t="shared" si="2366"/>
        <v/>
      </c>
      <c r="BJ636" s="352" t="str">
        <f t="shared" si="2367"/>
        <v/>
      </c>
      <c r="BK636" s="146" t="str">
        <f t="shared" si="2368"/>
        <v/>
      </c>
      <c r="BL636" s="25">
        <f t="shared" si="2486"/>
        <v>7010310</v>
      </c>
      <c r="BM636" s="146">
        <f t="shared" ref="BM636" si="2679">BM623</f>
        <v>1384</v>
      </c>
      <c r="BN636" s="146">
        <f t="shared" si="2558"/>
        <v>7</v>
      </c>
      <c r="BO636" s="146">
        <f t="shared" ref="BO636:BP636" si="2680">BO623</f>
        <v>3</v>
      </c>
      <c r="BP636" s="146">
        <f t="shared" si="2680"/>
        <v>10</v>
      </c>
      <c r="BQ636" s="146">
        <f>VLOOKUP(IF(A636=1,0,A636),宝石属性!$B$26:$D$41,2,0)</f>
        <v>0</v>
      </c>
      <c r="BR636" s="146">
        <f>VLOOKUP(IF(A636=1,0,A636),宝石属性!$B$26:$D$41,3,0)</f>
        <v>0</v>
      </c>
      <c r="BS636" s="146">
        <f t="shared" ref="BS636:BV636" si="2681">IF(BS623="","",BS623)</f>
        <v>2</v>
      </c>
      <c r="BT636" s="146">
        <f t="shared" si="2681"/>
        <v>3</v>
      </c>
      <c r="BU636" s="146" t="str">
        <f t="shared" si="2681"/>
        <v/>
      </c>
      <c r="BV636" s="146" t="str">
        <f t="shared" si="2681"/>
        <v/>
      </c>
      <c r="BW636" s="357">
        <f t="shared" si="2494"/>
        <v>2007</v>
      </c>
      <c r="BX636" s="357">
        <f t="shared" si="2495"/>
        <v>3002</v>
      </c>
    </row>
    <row r="637" spans="1:76" s="353" customFormat="1">
      <c r="A637" s="347">
        <v>10</v>
      </c>
      <c r="B637" s="347" t="s">
        <v>1111</v>
      </c>
      <c r="C637" s="347" t="str">
        <f t="shared" si="2615"/>
        <v>项链</v>
      </c>
      <c r="D637" s="347" t="str">
        <f t="shared" si="2484"/>
        <v>10级紫装项链</v>
      </c>
      <c r="E637" s="347">
        <f>VLOOKUP($C637,$C$3:$M$15,COLUMNS($C$3:H$15),0)</f>
        <v>150</v>
      </c>
      <c r="F637" s="347" t="str">
        <f>VLOOKUP($C637,$C$3:$M$15,COLUMNS($C$3:I$15),0)</f>
        <v>magicattack_value</v>
      </c>
      <c r="G637" s="347">
        <f>VLOOKUP($C637,$C$3:$M$15,COLUMNS($C$3:J$15),0)</f>
        <v>160</v>
      </c>
      <c r="H637" s="347" t="str">
        <f>VLOOKUP($C637,$C$3:$M$15,COLUMNS($C$3:K$15),0)</f>
        <v>magicdef_value</v>
      </c>
      <c r="I637" s="347" t="str">
        <f>VLOOKUP($C637,$C$3:$M$15,COLUMNS($C$3:L$15),0)</f>
        <v/>
      </c>
      <c r="J637" s="347" t="str">
        <f>VLOOKUP($C637,$C$3:$M$15,COLUMNS($C$3:M$15),0)</f>
        <v/>
      </c>
      <c r="K637" s="344">
        <f t="shared" si="2616"/>
        <v>18</v>
      </c>
      <c r="L637" s="344">
        <f t="shared" si="2617"/>
        <v>19</v>
      </c>
      <c r="M637" s="344">
        <f t="shared" si="2618"/>
        <v>19</v>
      </c>
      <c r="N637" s="344">
        <f t="shared" si="2619"/>
        <v>20</v>
      </c>
      <c r="O637" s="344">
        <f t="shared" si="2620"/>
        <v>20</v>
      </c>
      <c r="P637" s="344">
        <f t="shared" si="2621"/>
        <v>21</v>
      </c>
      <c r="Q637" s="344">
        <f t="shared" si="2622"/>
        <v>21</v>
      </c>
      <c r="R637" s="344">
        <f t="shared" si="2623"/>
        <v>22</v>
      </c>
      <c r="S637" s="344">
        <f t="shared" si="2624"/>
        <v>22</v>
      </c>
      <c r="T637" s="344">
        <f t="shared" si="2625"/>
        <v>23</v>
      </c>
      <c r="U637" s="356">
        <v>3600</v>
      </c>
      <c r="V637" s="356">
        <v>2800</v>
      </c>
      <c r="W637" s="356">
        <v>2000</v>
      </c>
      <c r="X637" s="356">
        <v>1200</v>
      </c>
      <c r="Y637" s="356">
        <v>400</v>
      </c>
      <c r="Z637" s="344">
        <f t="shared" si="2626"/>
        <v>10</v>
      </c>
      <c r="AA637" s="344">
        <f t="shared" si="2627"/>
        <v>10</v>
      </c>
      <c r="AB637" s="344">
        <f t="shared" si="2628"/>
        <v>10</v>
      </c>
      <c r="AC637" s="344">
        <f t="shared" si="2629"/>
        <v>11</v>
      </c>
      <c r="AD637" s="344">
        <f t="shared" si="2630"/>
        <v>11</v>
      </c>
      <c r="AE637" s="344">
        <f t="shared" si="2631"/>
        <v>11</v>
      </c>
      <c r="AF637" s="344">
        <f t="shared" si="2632"/>
        <v>11</v>
      </c>
      <c r="AG637" s="344">
        <f t="shared" si="2633"/>
        <v>12</v>
      </c>
      <c r="AH637" s="344">
        <f t="shared" si="2634"/>
        <v>12</v>
      </c>
      <c r="AI637" s="344">
        <f t="shared" si="2635"/>
        <v>12</v>
      </c>
      <c r="AJ637" s="356">
        <v>3600</v>
      </c>
      <c r="AK637" s="356">
        <v>2800</v>
      </c>
      <c r="AL637" s="356">
        <v>2000</v>
      </c>
      <c r="AM637" s="356">
        <v>1200</v>
      </c>
      <c r="AN637" s="356">
        <v>400</v>
      </c>
      <c r="AO637" s="344" t="str">
        <f t="shared" si="2636"/>
        <v/>
      </c>
      <c r="AP637" s="344" t="str">
        <f t="shared" si="2637"/>
        <v/>
      </c>
      <c r="AQ637" s="344" t="str">
        <f t="shared" si="2638"/>
        <v/>
      </c>
      <c r="AR637" s="344" t="str">
        <f t="shared" si="2639"/>
        <v/>
      </c>
      <c r="AS637" s="344" t="str">
        <f t="shared" si="2640"/>
        <v/>
      </c>
      <c r="AT637" s="344" t="str">
        <f t="shared" si="2641"/>
        <v/>
      </c>
      <c r="AU637" s="344" t="str">
        <f t="shared" si="2642"/>
        <v/>
      </c>
      <c r="AV637" s="344" t="str">
        <f t="shared" si="2643"/>
        <v/>
      </c>
      <c r="AW637" s="344" t="str">
        <f t="shared" si="2644"/>
        <v/>
      </c>
      <c r="AX637" s="344" t="str">
        <f t="shared" si="2645"/>
        <v/>
      </c>
      <c r="AY637" s="356">
        <v>3600</v>
      </c>
      <c r="AZ637" s="356">
        <v>2800</v>
      </c>
      <c r="BA637" s="356">
        <v>2000</v>
      </c>
      <c r="BB637" s="356">
        <v>1200</v>
      </c>
      <c r="BC637" s="356">
        <v>400</v>
      </c>
      <c r="BD637" s="353" t="str">
        <f t="shared" ref="BD637:BH637" si="2682">IF(BD442="","",BD442+60)</f>
        <v/>
      </c>
      <c r="BE637" s="353" t="str">
        <f t="shared" si="2682"/>
        <v/>
      </c>
      <c r="BF637" s="353" t="str">
        <f t="shared" si="2682"/>
        <v/>
      </c>
      <c r="BG637" s="353" t="str">
        <f t="shared" si="2682"/>
        <v/>
      </c>
      <c r="BH637" s="353" t="str">
        <f t="shared" si="2682"/>
        <v/>
      </c>
      <c r="BI637" s="146" t="str">
        <f t="shared" si="2366"/>
        <v/>
      </c>
      <c r="BJ637" s="352" t="str">
        <f t="shared" si="2367"/>
        <v/>
      </c>
      <c r="BK637" s="146" t="str">
        <f t="shared" si="2368"/>
        <v/>
      </c>
      <c r="BL637" s="25">
        <f t="shared" si="2486"/>
        <v>7010411</v>
      </c>
      <c r="BM637" s="146">
        <f t="shared" ref="BM637" si="2683">BM624</f>
        <v>40</v>
      </c>
      <c r="BN637" s="146">
        <f t="shared" si="2558"/>
        <v>7</v>
      </c>
      <c r="BO637" s="146">
        <f t="shared" ref="BO637:BP637" si="2684">BO624</f>
        <v>4</v>
      </c>
      <c r="BP637" s="146">
        <f t="shared" si="2684"/>
        <v>11</v>
      </c>
      <c r="BQ637" s="146">
        <f>VLOOKUP(IF(A637=1,0,A637),宝石属性!$B$26:$D$41,2,0)</f>
        <v>0</v>
      </c>
      <c r="BR637" s="146">
        <f>VLOOKUP(IF(A637=1,0,A637),宝石属性!$B$26:$D$41,3,0)</f>
        <v>0</v>
      </c>
      <c r="BS637" s="146">
        <f t="shared" ref="BS637:BV637" si="2685">IF(BS624="","",BS624)</f>
        <v>4</v>
      </c>
      <c r="BT637" s="146">
        <f t="shared" si="2685"/>
        <v>5</v>
      </c>
      <c r="BU637" s="146" t="str">
        <f t="shared" si="2685"/>
        <v/>
      </c>
      <c r="BV637" s="146" t="str">
        <f t="shared" si="2685"/>
        <v/>
      </c>
      <c r="BW637" s="357">
        <f t="shared" si="2494"/>
        <v>2010</v>
      </c>
      <c r="BX637" s="357">
        <f t="shared" si="2495"/>
        <v>3002</v>
      </c>
    </row>
    <row r="638" spans="1:76" s="353" customFormat="1">
      <c r="A638" s="347">
        <v>10</v>
      </c>
      <c r="B638" s="347" t="s">
        <v>1111</v>
      </c>
      <c r="C638" s="347" t="str">
        <f t="shared" si="2615"/>
        <v>腰带</v>
      </c>
      <c r="D638" s="347" t="str">
        <f t="shared" si="2484"/>
        <v>10级紫装腰带</v>
      </c>
      <c r="E638" s="347">
        <f>VLOOKUP($C638,$C$3:$M$15,COLUMNS($C$3:H$15),0)</f>
        <v>60</v>
      </c>
      <c r="F638" s="347" t="str">
        <f>VLOOKUP($C638,$C$3:$M$15,COLUMNS($C$3:I$15),0)</f>
        <v>maxhp_value</v>
      </c>
      <c r="G638" s="347">
        <f>VLOOKUP($C638,$C$3:$M$15,COLUMNS($C$3:J$15),0)</f>
        <v>140</v>
      </c>
      <c r="H638" s="347" t="str">
        <f>VLOOKUP($C638,$C$3:$M$15,COLUMNS($C$3:K$15),0)</f>
        <v>defend_value</v>
      </c>
      <c r="I638" s="347" t="str">
        <f>VLOOKUP($C638,$C$3:$M$15,COLUMNS($C$3:L$15),0)</f>
        <v/>
      </c>
      <c r="J638" s="347" t="str">
        <f>VLOOKUP($C638,$C$3:$M$15,COLUMNS($C$3:M$15),0)</f>
        <v/>
      </c>
      <c r="K638" s="344">
        <f t="shared" si="2616"/>
        <v>81</v>
      </c>
      <c r="L638" s="344">
        <f t="shared" si="2617"/>
        <v>84</v>
      </c>
      <c r="M638" s="344">
        <f t="shared" si="2618"/>
        <v>84</v>
      </c>
      <c r="N638" s="344">
        <f t="shared" si="2619"/>
        <v>88</v>
      </c>
      <c r="O638" s="344">
        <f t="shared" si="2620"/>
        <v>88</v>
      </c>
      <c r="P638" s="344">
        <f t="shared" si="2621"/>
        <v>91</v>
      </c>
      <c r="Q638" s="344">
        <f t="shared" si="2622"/>
        <v>91</v>
      </c>
      <c r="R638" s="344">
        <f t="shared" si="2623"/>
        <v>95</v>
      </c>
      <c r="S638" s="344">
        <f t="shared" si="2624"/>
        <v>95</v>
      </c>
      <c r="T638" s="344">
        <f t="shared" si="2625"/>
        <v>98</v>
      </c>
      <c r="U638" s="356">
        <v>3600</v>
      </c>
      <c r="V638" s="356">
        <v>2800</v>
      </c>
      <c r="W638" s="356">
        <v>2000</v>
      </c>
      <c r="X638" s="356">
        <v>1200</v>
      </c>
      <c r="Y638" s="356">
        <v>400</v>
      </c>
      <c r="Z638" s="344">
        <f t="shared" si="2626"/>
        <v>7</v>
      </c>
      <c r="AA638" s="344">
        <f t="shared" si="2627"/>
        <v>7</v>
      </c>
      <c r="AB638" s="344">
        <f t="shared" si="2628"/>
        <v>7</v>
      </c>
      <c r="AC638" s="344">
        <f t="shared" si="2629"/>
        <v>7</v>
      </c>
      <c r="AD638" s="344">
        <f t="shared" si="2630"/>
        <v>7</v>
      </c>
      <c r="AE638" s="344">
        <f t="shared" si="2631"/>
        <v>8</v>
      </c>
      <c r="AF638" s="344">
        <f t="shared" si="2632"/>
        <v>8</v>
      </c>
      <c r="AG638" s="344">
        <f t="shared" si="2633"/>
        <v>8</v>
      </c>
      <c r="AH638" s="344">
        <f t="shared" si="2634"/>
        <v>8</v>
      </c>
      <c r="AI638" s="344">
        <f t="shared" si="2635"/>
        <v>8</v>
      </c>
      <c r="AJ638" s="356">
        <v>3600</v>
      </c>
      <c r="AK638" s="356">
        <v>2800</v>
      </c>
      <c r="AL638" s="356">
        <v>2000</v>
      </c>
      <c r="AM638" s="356">
        <v>1200</v>
      </c>
      <c r="AN638" s="356">
        <v>400</v>
      </c>
      <c r="AO638" s="344" t="str">
        <f t="shared" si="2636"/>
        <v/>
      </c>
      <c r="AP638" s="344" t="str">
        <f t="shared" si="2637"/>
        <v/>
      </c>
      <c r="AQ638" s="344" t="str">
        <f t="shared" si="2638"/>
        <v/>
      </c>
      <c r="AR638" s="344" t="str">
        <f t="shared" si="2639"/>
        <v/>
      </c>
      <c r="AS638" s="344" t="str">
        <f t="shared" si="2640"/>
        <v/>
      </c>
      <c r="AT638" s="344" t="str">
        <f t="shared" si="2641"/>
        <v/>
      </c>
      <c r="AU638" s="344" t="str">
        <f t="shared" si="2642"/>
        <v/>
      </c>
      <c r="AV638" s="344" t="str">
        <f t="shared" si="2643"/>
        <v/>
      </c>
      <c r="AW638" s="344" t="str">
        <f t="shared" si="2644"/>
        <v/>
      </c>
      <c r="AX638" s="344" t="str">
        <f t="shared" si="2645"/>
        <v/>
      </c>
      <c r="AY638" s="356">
        <v>3600</v>
      </c>
      <c r="AZ638" s="356">
        <v>2800</v>
      </c>
      <c r="BA638" s="356">
        <v>2000</v>
      </c>
      <c r="BB638" s="356">
        <v>1200</v>
      </c>
      <c r="BC638" s="356">
        <v>400</v>
      </c>
      <c r="BD638" s="353" t="str">
        <f t="shared" ref="BD638:BH638" si="2686">IF(BD443="","",BD443+60)</f>
        <v/>
      </c>
      <c r="BE638" s="353" t="str">
        <f t="shared" si="2686"/>
        <v/>
      </c>
      <c r="BF638" s="353" t="str">
        <f t="shared" si="2686"/>
        <v/>
      </c>
      <c r="BG638" s="353" t="str">
        <f t="shared" si="2686"/>
        <v/>
      </c>
      <c r="BH638" s="353" t="str">
        <f t="shared" si="2686"/>
        <v/>
      </c>
      <c r="BI638" s="146" t="str">
        <f t="shared" si="2366"/>
        <v/>
      </c>
      <c r="BJ638" s="352" t="str">
        <f t="shared" si="2367"/>
        <v/>
      </c>
      <c r="BK638" s="146" t="str">
        <f t="shared" si="2368"/>
        <v/>
      </c>
      <c r="BL638" s="25">
        <f t="shared" si="2486"/>
        <v>7010512</v>
      </c>
      <c r="BM638" s="146">
        <f t="shared" ref="BM638" si="2687">BM625</f>
        <v>72</v>
      </c>
      <c r="BN638" s="146">
        <f t="shared" si="2558"/>
        <v>7</v>
      </c>
      <c r="BO638" s="146">
        <f t="shared" ref="BO638:BP638" si="2688">BO625</f>
        <v>5</v>
      </c>
      <c r="BP638" s="146">
        <f t="shared" si="2688"/>
        <v>12</v>
      </c>
      <c r="BQ638" s="146">
        <f>VLOOKUP(IF(A638=1,0,A638),宝石属性!$B$26:$D$41,2,0)</f>
        <v>0</v>
      </c>
      <c r="BR638" s="146">
        <f>VLOOKUP(IF(A638=1,0,A638),宝石属性!$B$26:$D$41,3,0)</f>
        <v>0</v>
      </c>
      <c r="BS638" s="146">
        <f t="shared" ref="BS638:BV638" si="2689">IF(BS625="","",BS625)</f>
        <v>1</v>
      </c>
      <c r="BT638" s="146">
        <f t="shared" si="2689"/>
        <v>6</v>
      </c>
      <c r="BU638" s="146">
        <f t="shared" si="2689"/>
        <v>9</v>
      </c>
      <c r="BV638" s="146" t="str">
        <f t="shared" si="2689"/>
        <v/>
      </c>
      <c r="BW638" s="357">
        <f t="shared" si="2494"/>
        <v>2013</v>
      </c>
      <c r="BX638" s="357">
        <f t="shared" si="2495"/>
        <v>3002</v>
      </c>
    </row>
    <row r="639" spans="1:76" s="353" customFormat="1">
      <c r="A639" s="347">
        <v>10</v>
      </c>
      <c r="B639" s="347" t="s">
        <v>1111</v>
      </c>
      <c r="C639" s="347" t="str">
        <f t="shared" si="2615"/>
        <v>鞋子</v>
      </c>
      <c r="D639" s="347" t="str">
        <f t="shared" si="2484"/>
        <v>10级紫装鞋子</v>
      </c>
      <c r="E639" s="347">
        <f>VLOOKUP($C639,$C$3:$M$15,COLUMNS($C$3:H$15),0)</f>
        <v>160</v>
      </c>
      <c r="F639" s="347" t="str">
        <f>VLOOKUP($C639,$C$3:$M$15,COLUMNS($C$3:I$15),0)</f>
        <v>magicdef_value</v>
      </c>
      <c r="G639" s="347">
        <f>VLOOKUP($C639,$C$3:$M$15,COLUMNS($C$3:J$15),0)</f>
        <v>200</v>
      </c>
      <c r="H639" s="347" t="str">
        <f>VLOOKUP($C639,$C$3:$M$15,COLUMNS($C$3:K$15),0)</f>
        <v>speed_value</v>
      </c>
      <c r="I639" s="347" t="str">
        <f>VLOOKUP($C639,$C$3:$M$15,COLUMNS($C$3:L$15),0)</f>
        <v/>
      </c>
      <c r="J639" s="347" t="str">
        <f>VLOOKUP($C639,$C$3:$M$15,COLUMNS($C$3:M$15),0)</f>
        <v/>
      </c>
      <c r="K639" s="344">
        <f t="shared" si="2616"/>
        <v>10</v>
      </c>
      <c r="L639" s="344">
        <f t="shared" si="2617"/>
        <v>10</v>
      </c>
      <c r="M639" s="344">
        <f t="shared" si="2618"/>
        <v>10</v>
      </c>
      <c r="N639" s="344">
        <f t="shared" si="2619"/>
        <v>11</v>
      </c>
      <c r="O639" s="344">
        <f t="shared" si="2620"/>
        <v>11</v>
      </c>
      <c r="P639" s="344">
        <f t="shared" si="2621"/>
        <v>11</v>
      </c>
      <c r="Q639" s="344">
        <f t="shared" si="2622"/>
        <v>11</v>
      </c>
      <c r="R639" s="344">
        <f t="shared" si="2623"/>
        <v>12</v>
      </c>
      <c r="S639" s="344">
        <f t="shared" si="2624"/>
        <v>12</v>
      </c>
      <c r="T639" s="344">
        <f t="shared" si="2625"/>
        <v>12</v>
      </c>
      <c r="U639" s="356">
        <v>3600</v>
      </c>
      <c r="V639" s="356">
        <v>2800</v>
      </c>
      <c r="W639" s="356">
        <v>2000</v>
      </c>
      <c r="X639" s="356">
        <v>1200</v>
      </c>
      <c r="Y639" s="356">
        <v>400</v>
      </c>
      <c r="Z639" s="344">
        <f t="shared" si="2626"/>
        <v>9</v>
      </c>
      <c r="AA639" s="344">
        <f t="shared" si="2627"/>
        <v>10</v>
      </c>
      <c r="AB639" s="344">
        <f t="shared" si="2628"/>
        <v>10</v>
      </c>
      <c r="AC639" s="344">
        <f t="shared" si="2629"/>
        <v>11</v>
      </c>
      <c r="AD639" s="344">
        <f t="shared" si="2630"/>
        <v>11</v>
      </c>
      <c r="AE639" s="344">
        <f t="shared" si="2631"/>
        <v>11</v>
      </c>
      <c r="AF639" s="344">
        <f t="shared" si="2632"/>
        <v>11</v>
      </c>
      <c r="AG639" s="344">
        <f t="shared" si="2633"/>
        <v>12</v>
      </c>
      <c r="AH639" s="344">
        <f t="shared" si="2634"/>
        <v>12</v>
      </c>
      <c r="AI639" s="344">
        <f t="shared" si="2635"/>
        <v>13</v>
      </c>
      <c r="AJ639" s="356">
        <v>3600</v>
      </c>
      <c r="AK639" s="356">
        <v>2800</v>
      </c>
      <c r="AL639" s="356">
        <v>2000</v>
      </c>
      <c r="AM639" s="356">
        <v>1200</v>
      </c>
      <c r="AN639" s="356">
        <v>400</v>
      </c>
      <c r="AO639" s="344" t="str">
        <f t="shared" si="2636"/>
        <v/>
      </c>
      <c r="AP639" s="344" t="str">
        <f t="shared" si="2637"/>
        <v/>
      </c>
      <c r="AQ639" s="344" t="str">
        <f t="shared" si="2638"/>
        <v/>
      </c>
      <c r="AR639" s="344" t="str">
        <f t="shared" si="2639"/>
        <v/>
      </c>
      <c r="AS639" s="344" t="str">
        <f t="shared" si="2640"/>
        <v/>
      </c>
      <c r="AT639" s="344" t="str">
        <f t="shared" si="2641"/>
        <v/>
      </c>
      <c r="AU639" s="344" t="str">
        <f t="shared" si="2642"/>
        <v/>
      </c>
      <c r="AV639" s="344" t="str">
        <f t="shared" si="2643"/>
        <v/>
      </c>
      <c r="AW639" s="344" t="str">
        <f t="shared" si="2644"/>
        <v/>
      </c>
      <c r="AX639" s="344" t="str">
        <f t="shared" si="2645"/>
        <v/>
      </c>
      <c r="AY639" s="356">
        <v>3600</v>
      </c>
      <c r="AZ639" s="356">
        <v>2800</v>
      </c>
      <c r="BA639" s="356">
        <v>2000</v>
      </c>
      <c r="BB639" s="356">
        <v>1200</v>
      </c>
      <c r="BC639" s="356">
        <v>400</v>
      </c>
      <c r="BD639" s="353" t="str">
        <f t="shared" ref="BD639:BH639" si="2690">IF(BD444="","",BD444+60)</f>
        <v/>
      </c>
      <c r="BE639" s="353" t="str">
        <f t="shared" si="2690"/>
        <v/>
      </c>
      <c r="BF639" s="353" t="str">
        <f t="shared" si="2690"/>
        <v/>
      </c>
      <c r="BG639" s="353" t="str">
        <f t="shared" si="2690"/>
        <v/>
      </c>
      <c r="BH639" s="353" t="str">
        <f t="shared" si="2690"/>
        <v/>
      </c>
      <c r="BI639" s="146" t="str">
        <f t="shared" si="2366"/>
        <v/>
      </c>
      <c r="BJ639" s="352" t="str">
        <f t="shared" si="2367"/>
        <v/>
      </c>
      <c r="BK639" s="146" t="str">
        <f t="shared" si="2368"/>
        <v/>
      </c>
      <c r="BL639" s="25">
        <f t="shared" si="2486"/>
        <v>7010613</v>
      </c>
      <c r="BM639" s="146">
        <f t="shared" ref="BM639" si="2691">BM626</f>
        <v>88</v>
      </c>
      <c r="BN639" s="146">
        <f t="shared" si="2558"/>
        <v>7</v>
      </c>
      <c r="BO639" s="146">
        <f t="shared" ref="BO639:BP639" si="2692">BO626</f>
        <v>6</v>
      </c>
      <c r="BP639" s="146">
        <f t="shared" si="2692"/>
        <v>13</v>
      </c>
      <c r="BQ639" s="146">
        <f>VLOOKUP(IF(A639=1,0,A639),宝石属性!$B$26:$D$41,2,0)</f>
        <v>0</v>
      </c>
      <c r="BR639" s="146">
        <f>VLOOKUP(IF(A639=1,0,A639),宝石属性!$B$26:$D$41,3,0)</f>
        <v>0</v>
      </c>
      <c r="BS639" s="146">
        <f t="shared" ref="BS639:BV639" si="2693">IF(BS626="","",BS626)</f>
        <v>6</v>
      </c>
      <c r="BT639" s="146">
        <f t="shared" si="2693"/>
        <v>9</v>
      </c>
      <c r="BU639" s="146" t="str">
        <f t="shared" si="2693"/>
        <v/>
      </c>
      <c r="BV639" s="146" t="str">
        <f t="shared" si="2693"/>
        <v/>
      </c>
      <c r="BW639" s="357">
        <f t="shared" si="2494"/>
        <v>2016</v>
      </c>
      <c r="BX639" s="357">
        <f t="shared" si="2495"/>
        <v>3002</v>
      </c>
    </row>
    <row r="640" spans="1:76" s="353" customFormat="1">
      <c r="A640" s="347">
        <f>A627+10</f>
        <v>20</v>
      </c>
      <c r="B640" s="347" t="s">
        <v>1111</v>
      </c>
      <c r="C640" s="347" t="str">
        <f t="shared" si="2615"/>
        <v>剑</v>
      </c>
      <c r="D640" s="347" t="str">
        <f t="shared" si="2484"/>
        <v>20级紫装剑</v>
      </c>
      <c r="E640" s="347">
        <f>VLOOKUP($C640,$C$3:$M$15,COLUMNS($C$3:H$15),0)</f>
        <v>130</v>
      </c>
      <c r="F640" s="347" t="str">
        <f>VLOOKUP($C640,$C$3:$M$15,COLUMNS($C$3:I$15),0)</f>
        <v>phyattack_value</v>
      </c>
      <c r="G640" s="347">
        <f>VLOOKUP($C640,$C$3:$M$15,COLUMNS($C$3:J$15),0)</f>
        <v>150</v>
      </c>
      <c r="H640" s="347" t="str">
        <f>VLOOKUP($C640,$C$3:$M$15,COLUMNS($C$3:K$15),0)</f>
        <v>magicattack_value</v>
      </c>
      <c r="I640" s="347">
        <f>VLOOKUP($C640,$C$3:$M$15,COLUMNS($C$3:L$15),0)</f>
        <v>170</v>
      </c>
      <c r="J640" s="347" t="str">
        <f>VLOOKUP($C640,$C$3:$M$15,COLUMNS($C$3:M$15),0)</f>
        <v>medical_value</v>
      </c>
      <c r="K640" s="344">
        <f t="shared" si="2616"/>
        <v>134</v>
      </c>
      <c r="L640" s="344">
        <f t="shared" si="2617"/>
        <v>140</v>
      </c>
      <c r="M640" s="344">
        <f t="shared" si="2618"/>
        <v>140</v>
      </c>
      <c r="N640" s="344">
        <f t="shared" si="2619"/>
        <v>146</v>
      </c>
      <c r="O640" s="344">
        <f t="shared" si="2620"/>
        <v>146</v>
      </c>
      <c r="P640" s="344">
        <f t="shared" si="2621"/>
        <v>152</v>
      </c>
      <c r="Q640" s="344">
        <f t="shared" si="2622"/>
        <v>152</v>
      </c>
      <c r="R640" s="344">
        <f t="shared" si="2623"/>
        <v>158</v>
      </c>
      <c r="S640" s="344">
        <f t="shared" si="2624"/>
        <v>158</v>
      </c>
      <c r="T640" s="344">
        <f t="shared" si="2625"/>
        <v>164</v>
      </c>
      <c r="U640" s="356">
        <v>3600</v>
      </c>
      <c r="V640" s="356">
        <v>2800</v>
      </c>
      <c r="W640" s="356">
        <v>2000</v>
      </c>
      <c r="X640" s="356">
        <v>1200</v>
      </c>
      <c r="Y640" s="356">
        <v>400</v>
      </c>
      <c r="Z640" s="344">
        <f t="shared" si="2626"/>
        <v>30</v>
      </c>
      <c r="AA640" s="344">
        <f t="shared" si="2627"/>
        <v>32</v>
      </c>
      <c r="AB640" s="344">
        <f t="shared" si="2628"/>
        <v>32</v>
      </c>
      <c r="AC640" s="344">
        <f t="shared" si="2629"/>
        <v>33</v>
      </c>
      <c r="AD640" s="344">
        <f t="shared" si="2630"/>
        <v>33</v>
      </c>
      <c r="AE640" s="344">
        <f t="shared" si="2631"/>
        <v>34</v>
      </c>
      <c r="AF640" s="344">
        <f t="shared" si="2632"/>
        <v>34</v>
      </c>
      <c r="AG640" s="344">
        <f t="shared" si="2633"/>
        <v>36</v>
      </c>
      <c r="AH640" s="344">
        <f t="shared" si="2634"/>
        <v>36</v>
      </c>
      <c r="AI640" s="344">
        <f t="shared" si="2635"/>
        <v>37</v>
      </c>
      <c r="AJ640" s="356">
        <v>3600</v>
      </c>
      <c r="AK640" s="356">
        <v>2800</v>
      </c>
      <c r="AL640" s="356">
        <v>2000</v>
      </c>
      <c r="AM640" s="356">
        <v>1200</v>
      </c>
      <c r="AN640" s="356">
        <v>400</v>
      </c>
      <c r="AO640" s="344">
        <f t="shared" si="2636"/>
        <v>42</v>
      </c>
      <c r="AP640" s="344">
        <f t="shared" si="2637"/>
        <v>46</v>
      </c>
      <c r="AQ640" s="344">
        <f t="shared" si="2638"/>
        <v>46</v>
      </c>
      <c r="AR640" s="344">
        <f t="shared" si="2639"/>
        <v>49</v>
      </c>
      <c r="AS640" s="344">
        <f t="shared" si="2640"/>
        <v>49</v>
      </c>
      <c r="AT640" s="344">
        <f t="shared" si="2641"/>
        <v>53</v>
      </c>
      <c r="AU640" s="344">
        <f t="shared" si="2642"/>
        <v>53</v>
      </c>
      <c r="AV640" s="344">
        <f t="shared" si="2643"/>
        <v>56</v>
      </c>
      <c r="AW640" s="344">
        <f t="shared" si="2644"/>
        <v>56</v>
      </c>
      <c r="AX640" s="344">
        <f t="shared" si="2645"/>
        <v>60</v>
      </c>
      <c r="AY640" s="356">
        <v>3600</v>
      </c>
      <c r="AZ640" s="356">
        <v>2800</v>
      </c>
      <c r="BA640" s="356">
        <v>2000</v>
      </c>
      <c r="BB640" s="356">
        <v>1200</v>
      </c>
      <c r="BC640" s="356">
        <v>400</v>
      </c>
      <c r="BD640" s="353">
        <f t="shared" ref="BD640:BH640" si="2694">IF(BD445="","",BD445+60)</f>
        <v>122</v>
      </c>
      <c r="BE640" s="353">
        <f t="shared" si="2694"/>
        <v>122</v>
      </c>
      <c r="BF640" s="353">
        <f t="shared" si="2694"/>
        <v>137</v>
      </c>
      <c r="BG640" s="353">
        <f t="shared" si="2694"/>
        <v>152</v>
      </c>
      <c r="BH640" s="353">
        <f t="shared" si="2694"/>
        <v>167</v>
      </c>
      <c r="BI640" s="146" t="str">
        <f t="shared" ref="BI640:BI703" si="2695">IF(BD640="","",BD640&amp;";"&amp;BE640)</f>
        <v>122;122</v>
      </c>
      <c r="BJ640" s="352">
        <f t="shared" ref="BJ640:BJ703" si="2696">IF(BD640="","",BF640)</f>
        <v>137</v>
      </c>
      <c r="BK640" s="146" t="str">
        <f t="shared" ref="BK640:BK703" si="2697">IF(BD640="","",BG640&amp;";"&amp;BH640)</f>
        <v>152;167</v>
      </c>
      <c r="BL640" s="25">
        <f t="shared" si="2486"/>
        <v>7020101</v>
      </c>
      <c r="BM640" s="146">
        <f t="shared" ref="BM640" si="2698">BM627</f>
        <v>1288</v>
      </c>
      <c r="BN640" s="146">
        <f t="shared" si="2558"/>
        <v>7</v>
      </c>
      <c r="BO640" s="146">
        <f t="shared" ref="BO640:BP640" si="2699">BO627</f>
        <v>1</v>
      </c>
      <c r="BP640" s="146">
        <f t="shared" si="2699"/>
        <v>1</v>
      </c>
      <c r="BQ640" s="146">
        <f>VLOOKUP(IF(A640=1,0,A640),宝石属性!$B$26:$D$41,2,0)</f>
        <v>0</v>
      </c>
      <c r="BR640" s="146">
        <f>VLOOKUP(IF(A640=1,0,A640),宝石属性!$B$26:$D$41,3,0)</f>
        <v>0</v>
      </c>
      <c r="BS640" s="146">
        <f t="shared" ref="BS640:BV640" si="2700">IF(BS627="","",BS627)</f>
        <v>2</v>
      </c>
      <c r="BT640" s="146">
        <f t="shared" si="2700"/>
        <v>4</v>
      </c>
      <c r="BU640" s="146">
        <f t="shared" si="2700"/>
        <v>7</v>
      </c>
      <c r="BV640" s="146">
        <f t="shared" si="2700"/>
        <v>8</v>
      </c>
      <c r="BW640" s="357">
        <f t="shared" si="2494"/>
        <v>2001</v>
      </c>
      <c r="BX640" s="357">
        <f t="shared" si="2495"/>
        <v>3002</v>
      </c>
    </row>
    <row r="641" spans="1:76" s="353" customFormat="1">
      <c r="A641" s="347">
        <f t="shared" ref="A641:A704" si="2701">A628+10</f>
        <v>20</v>
      </c>
      <c r="B641" s="347" t="s">
        <v>1111</v>
      </c>
      <c r="C641" s="347" t="str">
        <f t="shared" si="2615"/>
        <v>锤</v>
      </c>
      <c r="D641" s="347" t="str">
        <f t="shared" si="2484"/>
        <v>20级紫装锤</v>
      </c>
      <c r="E641" s="347">
        <f>VLOOKUP($C641,$C$3:$M$15,COLUMNS($C$3:H$15),0)</f>
        <v>130</v>
      </c>
      <c r="F641" s="347" t="str">
        <f>VLOOKUP($C641,$C$3:$M$15,COLUMNS($C$3:I$15),0)</f>
        <v>phyattack_value</v>
      </c>
      <c r="G641" s="347">
        <f>VLOOKUP($C641,$C$3:$M$15,COLUMNS($C$3:J$15),0)</f>
        <v>150</v>
      </c>
      <c r="H641" s="347" t="str">
        <f>VLOOKUP($C641,$C$3:$M$15,COLUMNS($C$3:K$15),0)</f>
        <v>magicattack_value</v>
      </c>
      <c r="I641" s="347">
        <f>VLOOKUP($C641,$C$3:$M$15,COLUMNS($C$3:L$15),0)</f>
        <v>170</v>
      </c>
      <c r="J641" s="347" t="str">
        <f>VLOOKUP($C641,$C$3:$M$15,COLUMNS($C$3:M$15),0)</f>
        <v>medical_value</v>
      </c>
      <c r="K641" s="344">
        <f t="shared" si="2616"/>
        <v>134</v>
      </c>
      <c r="L641" s="344">
        <f t="shared" si="2617"/>
        <v>140</v>
      </c>
      <c r="M641" s="344">
        <f t="shared" si="2618"/>
        <v>140</v>
      </c>
      <c r="N641" s="344">
        <f t="shared" si="2619"/>
        <v>146</v>
      </c>
      <c r="O641" s="344">
        <f t="shared" si="2620"/>
        <v>146</v>
      </c>
      <c r="P641" s="344">
        <f t="shared" si="2621"/>
        <v>152</v>
      </c>
      <c r="Q641" s="344">
        <f t="shared" si="2622"/>
        <v>152</v>
      </c>
      <c r="R641" s="344">
        <f t="shared" si="2623"/>
        <v>158</v>
      </c>
      <c r="S641" s="344">
        <f t="shared" si="2624"/>
        <v>158</v>
      </c>
      <c r="T641" s="344">
        <f t="shared" si="2625"/>
        <v>164</v>
      </c>
      <c r="U641" s="356">
        <v>3600</v>
      </c>
      <c r="V641" s="356">
        <v>2800</v>
      </c>
      <c r="W641" s="356">
        <v>2000</v>
      </c>
      <c r="X641" s="356">
        <v>1200</v>
      </c>
      <c r="Y641" s="356">
        <v>400</v>
      </c>
      <c r="Z641" s="344">
        <f t="shared" si="2626"/>
        <v>30</v>
      </c>
      <c r="AA641" s="344">
        <f t="shared" si="2627"/>
        <v>32</v>
      </c>
      <c r="AB641" s="344">
        <f t="shared" si="2628"/>
        <v>32</v>
      </c>
      <c r="AC641" s="344">
        <f t="shared" si="2629"/>
        <v>33</v>
      </c>
      <c r="AD641" s="344">
        <f t="shared" si="2630"/>
        <v>33</v>
      </c>
      <c r="AE641" s="344">
        <f t="shared" si="2631"/>
        <v>34</v>
      </c>
      <c r="AF641" s="344">
        <f t="shared" si="2632"/>
        <v>34</v>
      </c>
      <c r="AG641" s="344">
        <f t="shared" si="2633"/>
        <v>36</v>
      </c>
      <c r="AH641" s="344">
        <f t="shared" si="2634"/>
        <v>36</v>
      </c>
      <c r="AI641" s="344">
        <f t="shared" si="2635"/>
        <v>37</v>
      </c>
      <c r="AJ641" s="356">
        <v>3600</v>
      </c>
      <c r="AK641" s="356">
        <v>2800</v>
      </c>
      <c r="AL641" s="356">
        <v>2000</v>
      </c>
      <c r="AM641" s="356">
        <v>1200</v>
      </c>
      <c r="AN641" s="356">
        <v>400</v>
      </c>
      <c r="AO641" s="344">
        <f t="shared" si="2636"/>
        <v>42</v>
      </c>
      <c r="AP641" s="344">
        <f t="shared" si="2637"/>
        <v>46</v>
      </c>
      <c r="AQ641" s="344">
        <f t="shared" si="2638"/>
        <v>46</v>
      </c>
      <c r="AR641" s="344">
        <f t="shared" si="2639"/>
        <v>49</v>
      </c>
      <c r="AS641" s="344">
        <f t="shared" si="2640"/>
        <v>49</v>
      </c>
      <c r="AT641" s="344">
        <f t="shared" si="2641"/>
        <v>53</v>
      </c>
      <c r="AU641" s="344">
        <f t="shared" si="2642"/>
        <v>53</v>
      </c>
      <c r="AV641" s="344">
        <f t="shared" si="2643"/>
        <v>56</v>
      </c>
      <c r="AW641" s="344">
        <f t="shared" si="2644"/>
        <v>56</v>
      </c>
      <c r="AX641" s="344">
        <f t="shared" si="2645"/>
        <v>60</v>
      </c>
      <c r="AY641" s="356">
        <v>3600</v>
      </c>
      <c r="AZ641" s="356">
        <v>2800</v>
      </c>
      <c r="BA641" s="356">
        <v>2000</v>
      </c>
      <c r="BB641" s="356">
        <v>1200</v>
      </c>
      <c r="BC641" s="356">
        <v>400</v>
      </c>
      <c r="BD641" s="353">
        <f t="shared" ref="BD641:BH641" si="2702">IF(BD446="","",BD446+60)</f>
        <v>122</v>
      </c>
      <c r="BE641" s="353">
        <f t="shared" si="2702"/>
        <v>122</v>
      </c>
      <c r="BF641" s="353">
        <f t="shared" si="2702"/>
        <v>137</v>
      </c>
      <c r="BG641" s="353">
        <f t="shared" si="2702"/>
        <v>152</v>
      </c>
      <c r="BH641" s="353">
        <f t="shared" si="2702"/>
        <v>167</v>
      </c>
      <c r="BI641" s="146" t="str">
        <f t="shared" si="2695"/>
        <v>122;122</v>
      </c>
      <c r="BJ641" s="352">
        <f t="shared" si="2696"/>
        <v>137</v>
      </c>
      <c r="BK641" s="146" t="str">
        <f t="shared" si="2697"/>
        <v>152;167</v>
      </c>
      <c r="BL641" s="25">
        <f t="shared" si="2486"/>
        <v>7020102</v>
      </c>
      <c r="BM641" s="146">
        <f t="shared" ref="BM641" si="2703">BM628</f>
        <v>4360</v>
      </c>
      <c r="BN641" s="146">
        <f t="shared" si="2558"/>
        <v>7</v>
      </c>
      <c r="BO641" s="146">
        <f t="shared" ref="BO641:BP641" si="2704">BO628</f>
        <v>1</v>
      </c>
      <c r="BP641" s="146">
        <f t="shared" si="2704"/>
        <v>2</v>
      </c>
      <c r="BQ641" s="146">
        <f>VLOOKUP(IF(A641=1,0,A641),宝石属性!$B$26:$D$41,2,0)</f>
        <v>0</v>
      </c>
      <c r="BR641" s="146">
        <f>VLOOKUP(IF(A641=1,0,A641),宝石属性!$B$26:$D$41,3,0)</f>
        <v>0</v>
      </c>
      <c r="BS641" s="146">
        <f t="shared" ref="BS641:BV641" si="2705">IF(BS628="","",BS628)</f>
        <v>2</v>
      </c>
      <c r="BT641" s="146">
        <f t="shared" si="2705"/>
        <v>4</v>
      </c>
      <c r="BU641" s="146">
        <f t="shared" si="2705"/>
        <v>7</v>
      </c>
      <c r="BV641" s="146">
        <f t="shared" si="2705"/>
        <v>8</v>
      </c>
      <c r="BW641" s="357">
        <f t="shared" si="2494"/>
        <v>2001</v>
      </c>
      <c r="BX641" s="357">
        <f t="shared" si="2495"/>
        <v>3002</v>
      </c>
    </row>
    <row r="642" spans="1:76" s="353" customFormat="1">
      <c r="A642" s="347">
        <f t="shared" si="2701"/>
        <v>20</v>
      </c>
      <c r="B642" s="347" t="s">
        <v>1111</v>
      </c>
      <c r="C642" s="347" t="str">
        <f t="shared" si="2615"/>
        <v>弓箭</v>
      </c>
      <c r="D642" s="347" t="str">
        <f t="shared" si="2484"/>
        <v>20级紫装弓箭</v>
      </c>
      <c r="E642" s="347">
        <f>VLOOKUP($C642,$C$3:$M$15,COLUMNS($C$3:H$15),0)</f>
        <v>130</v>
      </c>
      <c r="F642" s="347" t="str">
        <f>VLOOKUP($C642,$C$3:$M$15,COLUMNS($C$3:I$15),0)</f>
        <v>phyattack_value</v>
      </c>
      <c r="G642" s="347">
        <f>VLOOKUP($C642,$C$3:$M$15,COLUMNS($C$3:J$15),0)</f>
        <v>150</v>
      </c>
      <c r="H642" s="347" t="str">
        <f>VLOOKUP($C642,$C$3:$M$15,COLUMNS($C$3:K$15),0)</f>
        <v>magicattack_value</v>
      </c>
      <c r="I642" s="347">
        <f>VLOOKUP($C642,$C$3:$M$15,COLUMNS($C$3:L$15),0)</f>
        <v>170</v>
      </c>
      <c r="J642" s="347" t="str">
        <f>VLOOKUP($C642,$C$3:$M$15,COLUMNS($C$3:M$15),0)</f>
        <v>medical_value</v>
      </c>
      <c r="K642" s="344">
        <f t="shared" si="2616"/>
        <v>134</v>
      </c>
      <c r="L642" s="344">
        <f t="shared" si="2617"/>
        <v>140</v>
      </c>
      <c r="M642" s="344">
        <f t="shared" si="2618"/>
        <v>140</v>
      </c>
      <c r="N642" s="344">
        <f t="shared" si="2619"/>
        <v>146</v>
      </c>
      <c r="O642" s="344">
        <f t="shared" si="2620"/>
        <v>146</v>
      </c>
      <c r="P642" s="344">
        <f t="shared" si="2621"/>
        <v>152</v>
      </c>
      <c r="Q642" s="344">
        <f t="shared" si="2622"/>
        <v>152</v>
      </c>
      <c r="R642" s="344">
        <f t="shared" si="2623"/>
        <v>158</v>
      </c>
      <c r="S642" s="344">
        <f t="shared" si="2624"/>
        <v>158</v>
      </c>
      <c r="T642" s="344">
        <f t="shared" si="2625"/>
        <v>164</v>
      </c>
      <c r="U642" s="356">
        <v>3600</v>
      </c>
      <c r="V642" s="356">
        <v>2800</v>
      </c>
      <c r="W642" s="356">
        <v>2000</v>
      </c>
      <c r="X642" s="356">
        <v>1200</v>
      </c>
      <c r="Y642" s="356">
        <v>400</v>
      </c>
      <c r="Z642" s="344">
        <f t="shared" si="2626"/>
        <v>30</v>
      </c>
      <c r="AA642" s="344">
        <f t="shared" si="2627"/>
        <v>32</v>
      </c>
      <c r="AB642" s="344">
        <f t="shared" si="2628"/>
        <v>32</v>
      </c>
      <c r="AC642" s="344">
        <f t="shared" si="2629"/>
        <v>33</v>
      </c>
      <c r="AD642" s="344">
        <f t="shared" si="2630"/>
        <v>33</v>
      </c>
      <c r="AE642" s="344">
        <f t="shared" si="2631"/>
        <v>34</v>
      </c>
      <c r="AF642" s="344">
        <f t="shared" si="2632"/>
        <v>34</v>
      </c>
      <c r="AG642" s="344">
        <f t="shared" si="2633"/>
        <v>36</v>
      </c>
      <c r="AH642" s="344">
        <f t="shared" si="2634"/>
        <v>36</v>
      </c>
      <c r="AI642" s="344">
        <f t="shared" si="2635"/>
        <v>37</v>
      </c>
      <c r="AJ642" s="356">
        <v>3600</v>
      </c>
      <c r="AK642" s="356">
        <v>2800</v>
      </c>
      <c r="AL642" s="356">
        <v>2000</v>
      </c>
      <c r="AM642" s="356">
        <v>1200</v>
      </c>
      <c r="AN642" s="356">
        <v>400</v>
      </c>
      <c r="AO642" s="344">
        <f t="shared" si="2636"/>
        <v>42</v>
      </c>
      <c r="AP642" s="344">
        <f t="shared" si="2637"/>
        <v>46</v>
      </c>
      <c r="AQ642" s="344">
        <f t="shared" si="2638"/>
        <v>46</v>
      </c>
      <c r="AR642" s="344">
        <f t="shared" si="2639"/>
        <v>49</v>
      </c>
      <c r="AS642" s="344">
        <f t="shared" si="2640"/>
        <v>49</v>
      </c>
      <c r="AT642" s="344">
        <f t="shared" si="2641"/>
        <v>53</v>
      </c>
      <c r="AU642" s="344">
        <f t="shared" si="2642"/>
        <v>53</v>
      </c>
      <c r="AV642" s="344">
        <f t="shared" si="2643"/>
        <v>56</v>
      </c>
      <c r="AW642" s="344">
        <f t="shared" si="2644"/>
        <v>56</v>
      </c>
      <c r="AX642" s="344">
        <f t="shared" si="2645"/>
        <v>60</v>
      </c>
      <c r="AY642" s="356">
        <v>3600</v>
      </c>
      <c r="AZ642" s="356">
        <v>2800</v>
      </c>
      <c r="BA642" s="356">
        <v>2000</v>
      </c>
      <c r="BB642" s="356">
        <v>1200</v>
      </c>
      <c r="BC642" s="356">
        <v>400</v>
      </c>
      <c r="BD642" s="353">
        <f t="shared" ref="BD642:BH642" si="2706">IF(BD447="","",BD447+60)</f>
        <v>122</v>
      </c>
      <c r="BE642" s="353">
        <f t="shared" si="2706"/>
        <v>122</v>
      </c>
      <c r="BF642" s="353">
        <f t="shared" si="2706"/>
        <v>137</v>
      </c>
      <c r="BG642" s="353">
        <f t="shared" si="2706"/>
        <v>152</v>
      </c>
      <c r="BH642" s="353">
        <f t="shared" si="2706"/>
        <v>167</v>
      </c>
      <c r="BI642" s="146" t="str">
        <f t="shared" si="2695"/>
        <v>122;122</v>
      </c>
      <c r="BJ642" s="352">
        <f t="shared" si="2696"/>
        <v>137</v>
      </c>
      <c r="BK642" s="146" t="str">
        <f t="shared" si="2697"/>
        <v>152;167</v>
      </c>
      <c r="BL642" s="25">
        <f t="shared" si="2486"/>
        <v>7020103</v>
      </c>
      <c r="BM642" s="146">
        <f t="shared" ref="BM642" si="2707">BM629</f>
        <v>1800</v>
      </c>
      <c r="BN642" s="146">
        <f t="shared" si="2558"/>
        <v>7</v>
      </c>
      <c r="BO642" s="146">
        <f t="shared" ref="BO642:BP642" si="2708">BO629</f>
        <v>1</v>
      </c>
      <c r="BP642" s="146">
        <f t="shared" si="2708"/>
        <v>3</v>
      </c>
      <c r="BQ642" s="146">
        <f>VLOOKUP(IF(A642=1,0,A642),宝石属性!$B$26:$D$41,2,0)</f>
        <v>0</v>
      </c>
      <c r="BR642" s="146">
        <f>VLOOKUP(IF(A642=1,0,A642),宝石属性!$B$26:$D$41,3,0)</f>
        <v>0</v>
      </c>
      <c r="BS642" s="146">
        <f t="shared" ref="BS642:BV642" si="2709">IF(BS629="","",BS629)</f>
        <v>2</v>
      </c>
      <c r="BT642" s="146">
        <f t="shared" si="2709"/>
        <v>4</v>
      </c>
      <c r="BU642" s="146">
        <f t="shared" si="2709"/>
        <v>7</v>
      </c>
      <c r="BV642" s="146">
        <f t="shared" si="2709"/>
        <v>8</v>
      </c>
      <c r="BW642" s="357">
        <f t="shared" si="2494"/>
        <v>2001</v>
      </c>
      <c r="BX642" s="357">
        <f t="shared" si="2495"/>
        <v>3002</v>
      </c>
    </row>
    <row r="643" spans="1:76" s="353" customFormat="1">
      <c r="A643" s="347">
        <f t="shared" si="2701"/>
        <v>20</v>
      </c>
      <c r="B643" s="347" t="s">
        <v>1111</v>
      </c>
      <c r="C643" s="347" t="str">
        <f t="shared" si="2615"/>
        <v>爪</v>
      </c>
      <c r="D643" s="347" t="str">
        <f t="shared" si="2484"/>
        <v>20级紫装爪</v>
      </c>
      <c r="E643" s="347">
        <f>VLOOKUP($C643,$C$3:$M$15,COLUMNS($C$3:H$15),0)</f>
        <v>130</v>
      </c>
      <c r="F643" s="347" t="str">
        <f>VLOOKUP($C643,$C$3:$M$15,COLUMNS($C$3:I$15),0)</f>
        <v>phyattack_value</v>
      </c>
      <c r="G643" s="347">
        <f>VLOOKUP($C643,$C$3:$M$15,COLUMNS($C$3:J$15),0)</f>
        <v>150</v>
      </c>
      <c r="H643" s="347" t="str">
        <f>VLOOKUP($C643,$C$3:$M$15,COLUMNS($C$3:K$15),0)</f>
        <v>magicattack_value</v>
      </c>
      <c r="I643" s="347">
        <f>VLOOKUP($C643,$C$3:$M$15,COLUMNS($C$3:L$15),0)</f>
        <v>170</v>
      </c>
      <c r="J643" s="347" t="str">
        <f>VLOOKUP($C643,$C$3:$M$15,COLUMNS($C$3:M$15),0)</f>
        <v>medical_value</v>
      </c>
      <c r="K643" s="344">
        <f t="shared" si="2616"/>
        <v>134</v>
      </c>
      <c r="L643" s="344">
        <f t="shared" si="2617"/>
        <v>140</v>
      </c>
      <c r="M643" s="344">
        <f t="shared" si="2618"/>
        <v>140</v>
      </c>
      <c r="N643" s="344">
        <f t="shared" si="2619"/>
        <v>146</v>
      </c>
      <c r="O643" s="344">
        <f t="shared" si="2620"/>
        <v>146</v>
      </c>
      <c r="P643" s="344">
        <f t="shared" si="2621"/>
        <v>152</v>
      </c>
      <c r="Q643" s="344">
        <f t="shared" si="2622"/>
        <v>152</v>
      </c>
      <c r="R643" s="344">
        <f t="shared" si="2623"/>
        <v>158</v>
      </c>
      <c r="S643" s="344">
        <f t="shared" si="2624"/>
        <v>158</v>
      </c>
      <c r="T643" s="344">
        <f t="shared" si="2625"/>
        <v>164</v>
      </c>
      <c r="U643" s="356">
        <v>3600</v>
      </c>
      <c r="V643" s="356">
        <v>2800</v>
      </c>
      <c r="W643" s="356">
        <v>2000</v>
      </c>
      <c r="X643" s="356">
        <v>1200</v>
      </c>
      <c r="Y643" s="356">
        <v>400</v>
      </c>
      <c r="Z643" s="344">
        <f t="shared" si="2626"/>
        <v>30</v>
      </c>
      <c r="AA643" s="344">
        <f t="shared" si="2627"/>
        <v>32</v>
      </c>
      <c r="AB643" s="344">
        <f t="shared" si="2628"/>
        <v>32</v>
      </c>
      <c r="AC643" s="344">
        <f t="shared" si="2629"/>
        <v>33</v>
      </c>
      <c r="AD643" s="344">
        <f t="shared" si="2630"/>
        <v>33</v>
      </c>
      <c r="AE643" s="344">
        <f t="shared" si="2631"/>
        <v>34</v>
      </c>
      <c r="AF643" s="344">
        <f t="shared" si="2632"/>
        <v>34</v>
      </c>
      <c r="AG643" s="344">
        <f t="shared" si="2633"/>
        <v>36</v>
      </c>
      <c r="AH643" s="344">
        <f t="shared" si="2634"/>
        <v>36</v>
      </c>
      <c r="AI643" s="344">
        <f t="shared" si="2635"/>
        <v>37</v>
      </c>
      <c r="AJ643" s="356">
        <v>3600</v>
      </c>
      <c r="AK643" s="356">
        <v>2800</v>
      </c>
      <c r="AL643" s="356">
        <v>2000</v>
      </c>
      <c r="AM643" s="356">
        <v>1200</v>
      </c>
      <c r="AN643" s="356">
        <v>400</v>
      </c>
      <c r="AO643" s="344">
        <f t="shared" si="2636"/>
        <v>42</v>
      </c>
      <c r="AP643" s="344">
        <f t="shared" si="2637"/>
        <v>46</v>
      </c>
      <c r="AQ643" s="344">
        <f t="shared" si="2638"/>
        <v>46</v>
      </c>
      <c r="AR643" s="344">
        <f t="shared" si="2639"/>
        <v>49</v>
      </c>
      <c r="AS643" s="344">
        <f t="shared" si="2640"/>
        <v>49</v>
      </c>
      <c r="AT643" s="344">
        <f t="shared" si="2641"/>
        <v>53</v>
      </c>
      <c r="AU643" s="344">
        <f t="shared" si="2642"/>
        <v>53</v>
      </c>
      <c r="AV643" s="344">
        <f t="shared" si="2643"/>
        <v>56</v>
      </c>
      <c r="AW643" s="344">
        <f t="shared" si="2644"/>
        <v>56</v>
      </c>
      <c r="AX643" s="344">
        <f t="shared" si="2645"/>
        <v>60</v>
      </c>
      <c r="AY643" s="356">
        <v>3600</v>
      </c>
      <c r="AZ643" s="356">
        <v>2800</v>
      </c>
      <c r="BA643" s="356">
        <v>2000</v>
      </c>
      <c r="BB643" s="356">
        <v>1200</v>
      </c>
      <c r="BC643" s="356">
        <v>400</v>
      </c>
      <c r="BD643" s="353">
        <f t="shared" ref="BD643:BH643" si="2710">IF(BD448="","",BD448+60)</f>
        <v>122</v>
      </c>
      <c r="BE643" s="353">
        <f t="shared" si="2710"/>
        <v>122</v>
      </c>
      <c r="BF643" s="353">
        <f t="shared" si="2710"/>
        <v>137</v>
      </c>
      <c r="BG643" s="353">
        <f t="shared" si="2710"/>
        <v>152</v>
      </c>
      <c r="BH643" s="353">
        <f t="shared" si="2710"/>
        <v>167</v>
      </c>
      <c r="BI643" s="146" t="str">
        <f t="shared" si="2695"/>
        <v>122;122</v>
      </c>
      <c r="BJ643" s="352">
        <f t="shared" si="2696"/>
        <v>137</v>
      </c>
      <c r="BK643" s="146" t="str">
        <f t="shared" si="2697"/>
        <v>152;167</v>
      </c>
      <c r="BL643" s="25">
        <f t="shared" si="2486"/>
        <v>7020104</v>
      </c>
      <c r="BM643" s="146">
        <f t="shared" ref="BM643" si="2711">BM630</f>
        <v>3080</v>
      </c>
      <c r="BN643" s="146">
        <f t="shared" si="2558"/>
        <v>7</v>
      </c>
      <c r="BO643" s="146">
        <f t="shared" ref="BO643:BP643" si="2712">BO630</f>
        <v>1</v>
      </c>
      <c r="BP643" s="146">
        <f t="shared" si="2712"/>
        <v>4</v>
      </c>
      <c r="BQ643" s="146">
        <f>VLOOKUP(IF(A643=1,0,A643),宝石属性!$B$26:$D$41,2,0)</f>
        <v>0</v>
      </c>
      <c r="BR643" s="146">
        <f>VLOOKUP(IF(A643=1,0,A643),宝石属性!$B$26:$D$41,3,0)</f>
        <v>0</v>
      </c>
      <c r="BS643" s="146">
        <f t="shared" ref="BS643:BV643" si="2713">IF(BS630="","",BS630)</f>
        <v>2</v>
      </c>
      <c r="BT643" s="146">
        <f t="shared" si="2713"/>
        <v>4</v>
      </c>
      <c r="BU643" s="146">
        <f t="shared" si="2713"/>
        <v>7</v>
      </c>
      <c r="BV643" s="146">
        <f t="shared" si="2713"/>
        <v>8</v>
      </c>
      <c r="BW643" s="357">
        <f t="shared" si="2494"/>
        <v>2001</v>
      </c>
      <c r="BX643" s="357">
        <f t="shared" si="2495"/>
        <v>3002</v>
      </c>
    </row>
    <row r="644" spans="1:76" s="353" customFormat="1">
      <c r="A644" s="347">
        <f t="shared" si="2701"/>
        <v>20</v>
      </c>
      <c r="B644" s="347" t="s">
        <v>1111</v>
      </c>
      <c r="C644" s="347" t="str">
        <f t="shared" si="2615"/>
        <v>魔棒</v>
      </c>
      <c r="D644" s="347" t="str">
        <f t="shared" si="2484"/>
        <v>20级紫装魔棒</v>
      </c>
      <c r="E644" s="347">
        <f>VLOOKUP($C644,$C$3:$M$15,COLUMNS($C$3:H$15),0)</f>
        <v>130</v>
      </c>
      <c r="F644" s="347" t="str">
        <f>VLOOKUP($C644,$C$3:$M$15,COLUMNS($C$3:I$15),0)</f>
        <v>phyattack_value</v>
      </c>
      <c r="G644" s="347">
        <f>VLOOKUP($C644,$C$3:$M$15,COLUMNS($C$3:J$15),0)</f>
        <v>150</v>
      </c>
      <c r="H644" s="347" t="str">
        <f>VLOOKUP($C644,$C$3:$M$15,COLUMNS($C$3:K$15),0)</f>
        <v>magicattack_value</v>
      </c>
      <c r="I644" s="347">
        <f>VLOOKUP($C644,$C$3:$M$15,COLUMNS($C$3:L$15),0)</f>
        <v>170</v>
      </c>
      <c r="J644" s="347" t="str">
        <f>VLOOKUP($C644,$C$3:$M$15,COLUMNS($C$3:M$15),0)</f>
        <v>medical_value</v>
      </c>
      <c r="K644" s="344">
        <f t="shared" si="2616"/>
        <v>134</v>
      </c>
      <c r="L644" s="344">
        <f t="shared" si="2617"/>
        <v>140</v>
      </c>
      <c r="M644" s="344">
        <f t="shared" si="2618"/>
        <v>140</v>
      </c>
      <c r="N644" s="344">
        <f t="shared" si="2619"/>
        <v>146</v>
      </c>
      <c r="O644" s="344">
        <f t="shared" si="2620"/>
        <v>146</v>
      </c>
      <c r="P644" s="344">
        <f t="shared" si="2621"/>
        <v>152</v>
      </c>
      <c r="Q644" s="344">
        <f t="shared" si="2622"/>
        <v>152</v>
      </c>
      <c r="R644" s="344">
        <f t="shared" si="2623"/>
        <v>158</v>
      </c>
      <c r="S644" s="344">
        <f t="shared" si="2624"/>
        <v>158</v>
      </c>
      <c r="T644" s="344">
        <f t="shared" si="2625"/>
        <v>164</v>
      </c>
      <c r="U644" s="356">
        <v>3600</v>
      </c>
      <c r="V644" s="356">
        <v>2800</v>
      </c>
      <c r="W644" s="356">
        <v>2000</v>
      </c>
      <c r="X644" s="356">
        <v>1200</v>
      </c>
      <c r="Y644" s="356">
        <v>400</v>
      </c>
      <c r="Z644" s="344">
        <f t="shared" si="2626"/>
        <v>30</v>
      </c>
      <c r="AA644" s="344">
        <f t="shared" si="2627"/>
        <v>32</v>
      </c>
      <c r="AB644" s="344">
        <f t="shared" si="2628"/>
        <v>32</v>
      </c>
      <c r="AC644" s="344">
        <f t="shared" si="2629"/>
        <v>33</v>
      </c>
      <c r="AD644" s="344">
        <f t="shared" si="2630"/>
        <v>33</v>
      </c>
      <c r="AE644" s="344">
        <f t="shared" si="2631"/>
        <v>34</v>
      </c>
      <c r="AF644" s="344">
        <f t="shared" si="2632"/>
        <v>34</v>
      </c>
      <c r="AG644" s="344">
        <f t="shared" si="2633"/>
        <v>36</v>
      </c>
      <c r="AH644" s="344">
        <f t="shared" si="2634"/>
        <v>36</v>
      </c>
      <c r="AI644" s="344">
        <f t="shared" si="2635"/>
        <v>37</v>
      </c>
      <c r="AJ644" s="356">
        <v>3600</v>
      </c>
      <c r="AK644" s="356">
        <v>2800</v>
      </c>
      <c r="AL644" s="356">
        <v>2000</v>
      </c>
      <c r="AM644" s="356">
        <v>1200</v>
      </c>
      <c r="AN644" s="356">
        <v>400</v>
      </c>
      <c r="AO644" s="344">
        <f t="shared" si="2636"/>
        <v>42</v>
      </c>
      <c r="AP644" s="344">
        <f t="shared" si="2637"/>
        <v>46</v>
      </c>
      <c r="AQ644" s="344">
        <f t="shared" si="2638"/>
        <v>46</v>
      </c>
      <c r="AR644" s="344">
        <f t="shared" si="2639"/>
        <v>49</v>
      </c>
      <c r="AS644" s="344">
        <f t="shared" si="2640"/>
        <v>49</v>
      </c>
      <c r="AT644" s="344">
        <f t="shared" si="2641"/>
        <v>53</v>
      </c>
      <c r="AU644" s="344">
        <f t="shared" si="2642"/>
        <v>53</v>
      </c>
      <c r="AV644" s="344">
        <f t="shared" si="2643"/>
        <v>56</v>
      </c>
      <c r="AW644" s="344">
        <f t="shared" si="2644"/>
        <v>56</v>
      </c>
      <c r="AX644" s="344">
        <f t="shared" si="2645"/>
        <v>60</v>
      </c>
      <c r="AY644" s="356">
        <v>3600</v>
      </c>
      <c r="AZ644" s="356">
        <v>2800</v>
      </c>
      <c r="BA644" s="356">
        <v>2000</v>
      </c>
      <c r="BB644" s="356">
        <v>1200</v>
      </c>
      <c r="BC644" s="356">
        <v>400</v>
      </c>
      <c r="BD644" s="353">
        <f t="shared" ref="BD644:BH644" si="2714">IF(BD449="","",BD449+60)</f>
        <v>122</v>
      </c>
      <c r="BE644" s="353">
        <f t="shared" si="2714"/>
        <v>122</v>
      </c>
      <c r="BF644" s="353">
        <f t="shared" si="2714"/>
        <v>137</v>
      </c>
      <c r="BG644" s="353">
        <f t="shared" si="2714"/>
        <v>152</v>
      </c>
      <c r="BH644" s="353">
        <f t="shared" si="2714"/>
        <v>167</v>
      </c>
      <c r="BI644" s="146" t="str">
        <f t="shared" si="2695"/>
        <v>122;122</v>
      </c>
      <c r="BJ644" s="352">
        <f t="shared" si="2696"/>
        <v>137</v>
      </c>
      <c r="BK644" s="146" t="str">
        <f t="shared" si="2697"/>
        <v>152;167</v>
      </c>
      <c r="BL644" s="25">
        <f t="shared" si="2486"/>
        <v>7020105</v>
      </c>
      <c r="BM644" s="146">
        <f t="shared" ref="BM644" si="2715">BM631</f>
        <v>2824</v>
      </c>
      <c r="BN644" s="146">
        <f t="shared" si="2558"/>
        <v>7</v>
      </c>
      <c r="BO644" s="146">
        <f t="shared" ref="BO644:BP644" si="2716">BO631</f>
        <v>1</v>
      </c>
      <c r="BP644" s="146">
        <f t="shared" si="2716"/>
        <v>5</v>
      </c>
      <c r="BQ644" s="146">
        <f>VLOOKUP(IF(A644=1,0,A644),宝石属性!$B$26:$D$41,2,0)</f>
        <v>0</v>
      </c>
      <c r="BR644" s="146">
        <f>VLOOKUP(IF(A644=1,0,A644),宝石属性!$B$26:$D$41,3,0)</f>
        <v>0</v>
      </c>
      <c r="BS644" s="146">
        <f t="shared" ref="BS644:BV644" si="2717">IF(BS631="","",BS631)</f>
        <v>2</v>
      </c>
      <c r="BT644" s="146">
        <f t="shared" si="2717"/>
        <v>4</v>
      </c>
      <c r="BU644" s="146">
        <f t="shared" si="2717"/>
        <v>7</v>
      </c>
      <c r="BV644" s="146">
        <f t="shared" si="2717"/>
        <v>8</v>
      </c>
      <c r="BW644" s="357">
        <f t="shared" si="2494"/>
        <v>2001</v>
      </c>
      <c r="BX644" s="357">
        <f t="shared" si="2495"/>
        <v>3001</v>
      </c>
    </row>
    <row r="645" spans="1:76" s="353" customFormat="1">
      <c r="A645" s="347">
        <f t="shared" si="2701"/>
        <v>20</v>
      </c>
      <c r="B645" s="347" t="s">
        <v>1111</v>
      </c>
      <c r="C645" s="347" t="str">
        <f t="shared" si="2615"/>
        <v>法杖</v>
      </c>
      <c r="D645" s="347" t="str">
        <f t="shared" si="2484"/>
        <v>20级紫装法杖</v>
      </c>
      <c r="E645" s="347">
        <f>VLOOKUP($C645,$C$3:$M$15,COLUMNS($C$3:H$15),0)</f>
        <v>130</v>
      </c>
      <c r="F645" s="347" t="str">
        <f>VLOOKUP($C645,$C$3:$M$15,COLUMNS($C$3:I$15),0)</f>
        <v>phyattack_value</v>
      </c>
      <c r="G645" s="347">
        <f>VLOOKUP($C645,$C$3:$M$15,COLUMNS($C$3:J$15),0)</f>
        <v>150</v>
      </c>
      <c r="H645" s="347" t="str">
        <f>VLOOKUP($C645,$C$3:$M$15,COLUMNS($C$3:K$15),0)</f>
        <v>magicattack_value</v>
      </c>
      <c r="I645" s="347">
        <f>VLOOKUP($C645,$C$3:$M$15,COLUMNS($C$3:L$15),0)</f>
        <v>170</v>
      </c>
      <c r="J645" s="347" t="str">
        <f>VLOOKUP($C645,$C$3:$M$15,COLUMNS($C$3:M$15),0)</f>
        <v>medical_value</v>
      </c>
      <c r="K645" s="344">
        <f t="shared" si="2616"/>
        <v>134</v>
      </c>
      <c r="L645" s="344">
        <f t="shared" si="2617"/>
        <v>140</v>
      </c>
      <c r="M645" s="344">
        <f t="shared" si="2618"/>
        <v>140</v>
      </c>
      <c r="N645" s="344">
        <f t="shared" si="2619"/>
        <v>146</v>
      </c>
      <c r="O645" s="344">
        <f t="shared" si="2620"/>
        <v>146</v>
      </c>
      <c r="P645" s="344">
        <f t="shared" si="2621"/>
        <v>152</v>
      </c>
      <c r="Q645" s="344">
        <f t="shared" si="2622"/>
        <v>152</v>
      </c>
      <c r="R645" s="344">
        <f t="shared" si="2623"/>
        <v>158</v>
      </c>
      <c r="S645" s="344">
        <f t="shared" si="2624"/>
        <v>158</v>
      </c>
      <c r="T645" s="344">
        <f t="shared" si="2625"/>
        <v>164</v>
      </c>
      <c r="U645" s="356">
        <v>3600</v>
      </c>
      <c r="V645" s="356">
        <v>2800</v>
      </c>
      <c r="W645" s="356">
        <v>2000</v>
      </c>
      <c r="X645" s="356">
        <v>1200</v>
      </c>
      <c r="Y645" s="356">
        <v>400</v>
      </c>
      <c r="Z645" s="344">
        <f t="shared" si="2626"/>
        <v>30</v>
      </c>
      <c r="AA645" s="344">
        <f t="shared" si="2627"/>
        <v>32</v>
      </c>
      <c r="AB645" s="344">
        <f t="shared" si="2628"/>
        <v>32</v>
      </c>
      <c r="AC645" s="344">
        <f t="shared" si="2629"/>
        <v>33</v>
      </c>
      <c r="AD645" s="344">
        <f t="shared" si="2630"/>
        <v>33</v>
      </c>
      <c r="AE645" s="344">
        <f t="shared" si="2631"/>
        <v>34</v>
      </c>
      <c r="AF645" s="344">
        <f t="shared" si="2632"/>
        <v>34</v>
      </c>
      <c r="AG645" s="344">
        <f t="shared" si="2633"/>
        <v>36</v>
      </c>
      <c r="AH645" s="344">
        <f t="shared" si="2634"/>
        <v>36</v>
      </c>
      <c r="AI645" s="344">
        <f t="shared" si="2635"/>
        <v>37</v>
      </c>
      <c r="AJ645" s="356">
        <v>3600</v>
      </c>
      <c r="AK645" s="356">
        <v>2800</v>
      </c>
      <c r="AL645" s="356">
        <v>2000</v>
      </c>
      <c r="AM645" s="356">
        <v>1200</v>
      </c>
      <c r="AN645" s="356">
        <v>400</v>
      </c>
      <c r="AO645" s="344">
        <f t="shared" si="2636"/>
        <v>42</v>
      </c>
      <c r="AP645" s="344">
        <f t="shared" si="2637"/>
        <v>46</v>
      </c>
      <c r="AQ645" s="344">
        <f t="shared" si="2638"/>
        <v>46</v>
      </c>
      <c r="AR645" s="344">
        <f t="shared" si="2639"/>
        <v>49</v>
      </c>
      <c r="AS645" s="344">
        <f t="shared" si="2640"/>
        <v>49</v>
      </c>
      <c r="AT645" s="344">
        <f t="shared" si="2641"/>
        <v>53</v>
      </c>
      <c r="AU645" s="344">
        <f t="shared" si="2642"/>
        <v>53</v>
      </c>
      <c r="AV645" s="344">
        <f t="shared" si="2643"/>
        <v>56</v>
      </c>
      <c r="AW645" s="344">
        <f t="shared" si="2644"/>
        <v>56</v>
      </c>
      <c r="AX645" s="344">
        <f t="shared" si="2645"/>
        <v>60</v>
      </c>
      <c r="AY645" s="356">
        <v>3600</v>
      </c>
      <c r="AZ645" s="356">
        <v>2800</v>
      </c>
      <c r="BA645" s="356">
        <v>2000</v>
      </c>
      <c r="BB645" s="356">
        <v>1200</v>
      </c>
      <c r="BC645" s="356">
        <v>400</v>
      </c>
      <c r="BD645" s="353">
        <f t="shared" ref="BD645:BH645" si="2718">IF(BD450="","",BD450+60)</f>
        <v>122</v>
      </c>
      <c r="BE645" s="353">
        <f t="shared" si="2718"/>
        <v>122</v>
      </c>
      <c r="BF645" s="353">
        <f t="shared" si="2718"/>
        <v>137</v>
      </c>
      <c r="BG645" s="353">
        <f t="shared" si="2718"/>
        <v>152</v>
      </c>
      <c r="BH645" s="353">
        <f t="shared" si="2718"/>
        <v>167</v>
      </c>
      <c r="BI645" s="146" t="str">
        <f t="shared" si="2695"/>
        <v>122;122</v>
      </c>
      <c r="BJ645" s="352">
        <f t="shared" si="2696"/>
        <v>137</v>
      </c>
      <c r="BK645" s="146" t="str">
        <f t="shared" si="2697"/>
        <v>152;167</v>
      </c>
      <c r="BL645" s="25">
        <f t="shared" si="2486"/>
        <v>7020106</v>
      </c>
      <c r="BM645" s="146">
        <f t="shared" ref="BM645" si="2719">BM632</f>
        <v>4104</v>
      </c>
      <c r="BN645" s="146">
        <f t="shared" si="2558"/>
        <v>7</v>
      </c>
      <c r="BO645" s="146">
        <f t="shared" ref="BO645:BP645" si="2720">BO632</f>
        <v>1</v>
      </c>
      <c r="BP645" s="146">
        <f t="shared" si="2720"/>
        <v>6</v>
      </c>
      <c r="BQ645" s="146">
        <f>VLOOKUP(IF(A645=1,0,A645),宝石属性!$B$26:$D$41,2,0)</f>
        <v>0</v>
      </c>
      <c r="BR645" s="146">
        <f>VLOOKUP(IF(A645=1,0,A645),宝石属性!$B$26:$D$41,3,0)</f>
        <v>0</v>
      </c>
      <c r="BS645" s="146">
        <f t="shared" ref="BS645:BV645" si="2721">IF(BS632="","",BS632)</f>
        <v>2</v>
      </c>
      <c r="BT645" s="146">
        <f t="shared" si="2721"/>
        <v>4</v>
      </c>
      <c r="BU645" s="146">
        <f t="shared" si="2721"/>
        <v>7</v>
      </c>
      <c r="BV645" s="146">
        <f t="shared" si="2721"/>
        <v>8</v>
      </c>
      <c r="BW645" s="357">
        <f t="shared" si="2494"/>
        <v>2001</v>
      </c>
      <c r="BX645" s="357">
        <f t="shared" si="2495"/>
        <v>3001</v>
      </c>
    </row>
    <row r="646" spans="1:76" s="353" customFormat="1">
      <c r="A646" s="347">
        <f t="shared" si="2701"/>
        <v>20</v>
      </c>
      <c r="B646" s="347" t="s">
        <v>1111</v>
      </c>
      <c r="C646" s="347" t="str">
        <f t="shared" si="2615"/>
        <v>男衣</v>
      </c>
      <c r="D646" s="347" t="str">
        <f t="shared" si="2484"/>
        <v>20级紫装男衣</v>
      </c>
      <c r="E646" s="347">
        <f>VLOOKUP($C646,$C$3:$M$15,COLUMNS($C$3:H$15),0)</f>
        <v>60</v>
      </c>
      <c r="F646" s="347" t="str">
        <f>VLOOKUP($C646,$C$3:$M$15,COLUMNS($C$3:I$15),0)</f>
        <v>maxhp_value</v>
      </c>
      <c r="G646" s="347">
        <f>VLOOKUP($C646,$C$3:$M$15,COLUMNS($C$3:J$15),0)</f>
        <v>140</v>
      </c>
      <c r="H646" s="347" t="str">
        <f>VLOOKUP($C646,$C$3:$M$15,COLUMNS($C$3:K$15),0)</f>
        <v>defend_value</v>
      </c>
      <c r="I646" s="347" t="str">
        <f>VLOOKUP($C646,$C$3:$M$15,COLUMNS($C$3:L$15),0)</f>
        <v/>
      </c>
      <c r="J646" s="347" t="str">
        <f>VLOOKUP($C646,$C$3:$M$15,COLUMNS($C$3:M$15),0)</f>
        <v/>
      </c>
      <c r="K646" s="344">
        <f t="shared" si="2616"/>
        <v>108</v>
      </c>
      <c r="L646" s="344">
        <f t="shared" si="2617"/>
        <v>112</v>
      </c>
      <c r="M646" s="344">
        <f t="shared" si="2618"/>
        <v>112</v>
      </c>
      <c r="N646" s="344">
        <f t="shared" si="2619"/>
        <v>117</v>
      </c>
      <c r="O646" s="344">
        <f t="shared" si="2620"/>
        <v>117</v>
      </c>
      <c r="P646" s="344">
        <f t="shared" si="2621"/>
        <v>122</v>
      </c>
      <c r="Q646" s="344">
        <f t="shared" si="2622"/>
        <v>122</v>
      </c>
      <c r="R646" s="344">
        <f t="shared" si="2623"/>
        <v>126</v>
      </c>
      <c r="S646" s="344">
        <f t="shared" si="2624"/>
        <v>126</v>
      </c>
      <c r="T646" s="344">
        <f t="shared" si="2625"/>
        <v>131</v>
      </c>
      <c r="U646" s="356">
        <v>3600</v>
      </c>
      <c r="V646" s="356">
        <v>2800</v>
      </c>
      <c r="W646" s="356">
        <v>2000</v>
      </c>
      <c r="X646" s="356">
        <v>1200</v>
      </c>
      <c r="Y646" s="356">
        <v>400</v>
      </c>
      <c r="Z646" s="344">
        <f t="shared" si="2626"/>
        <v>34</v>
      </c>
      <c r="AA646" s="344">
        <f t="shared" si="2627"/>
        <v>35</v>
      </c>
      <c r="AB646" s="344">
        <f t="shared" si="2628"/>
        <v>35</v>
      </c>
      <c r="AC646" s="344">
        <f t="shared" si="2629"/>
        <v>37</v>
      </c>
      <c r="AD646" s="344">
        <f t="shared" si="2630"/>
        <v>37</v>
      </c>
      <c r="AE646" s="344">
        <f t="shared" si="2631"/>
        <v>38</v>
      </c>
      <c r="AF646" s="344">
        <f t="shared" si="2632"/>
        <v>38</v>
      </c>
      <c r="AG646" s="344">
        <f t="shared" si="2633"/>
        <v>40</v>
      </c>
      <c r="AH646" s="344">
        <f t="shared" si="2634"/>
        <v>40</v>
      </c>
      <c r="AI646" s="344">
        <f t="shared" si="2635"/>
        <v>41</v>
      </c>
      <c r="AJ646" s="356">
        <v>3600</v>
      </c>
      <c r="AK646" s="356">
        <v>2800</v>
      </c>
      <c r="AL646" s="356">
        <v>2000</v>
      </c>
      <c r="AM646" s="356">
        <v>1200</v>
      </c>
      <c r="AN646" s="356">
        <v>400</v>
      </c>
      <c r="AO646" s="344" t="str">
        <f t="shared" si="2636"/>
        <v/>
      </c>
      <c r="AP646" s="344" t="str">
        <f t="shared" si="2637"/>
        <v/>
      </c>
      <c r="AQ646" s="344" t="str">
        <f t="shared" si="2638"/>
        <v/>
      </c>
      <c r="AR646" s="344" t="str">
        <f t="shared" si="2639"/>
        <v/>
      </c>
      <c r="AS646" s="344" t="str">
        <f t="shared" si="2640"/>
        <v/>
      </c>
      <c r="AT646" s="344" t="str">
        <f t="shared" si="2641"/>
        <v/>
      </c>
      <c r="AU646" s="344" t="str">
        <f t="shared" si="2642"/>
        <v/>
      </c>
      <c r="AV646" s="344" t="str">
        <f t="shared" si="2643"/>
        <v/>
      </c>
      <c r="AW646" s="344" t="str">
        <f t="shared" si="2644"/>
        <v/>
      </c>
      <c r="AX646" s="344" t="str">
        <f t="shared" si="2645"/>
        <v/>
      </c>
      <c r="AY646" s="356">
        <v>3600</v>
      </c>
      <c r="AZ646" s="356">
        <v>2800</v>
      </c>
      <c r="BA646" s="356">
        <v>2000</v>
      </c>
      <c r="BB646" s="356">
        <v>1200</v>
      </c>
      <c r="BC646" s="356">
        <v>400</v>
      </c>
      <c r="BD646" s="353">
        <f t="shared" ref="BD646:BH646" si="2722">IF(BD451="","",BD451+60)</f>
        <v>122</v>
      </c>
      <c r="BE646" s="353">
        <f t="shared" si="2722"/>
        <v>122</v>
      </c>
      <c r="BF646" s="353">
        <f t="shared" si="2722"/>
        <v>137</v>
      </c>
      <c r="BG646" s="353">
        <f t="shared" si="2722"/>
        <v>152</v>
      </c>
      <c r="BH646" s="353">
        <f t="shared" si="2722"/>
        <v>167</v>
      </c>
      <c r="BI646" s="146" t="str">
        <f t="shared" si="2695"/>
        <v>122;122</v>
      </c>
      <c r="BJ646" s="352">
        <f t="shared" si="2696"/>
        <v>137</v>
      </c>
      <c r="BK646" s="146" t="str">
        <f t="shared" si="2697"/>
        <v>152;167</v>
      </c>
      <c r="BL646" s="25">
        <f t="shared" si="2486"/>
        <v>7020207</v>
      </c>
      <c r="BM646" s="146">
        <f t="shared" ref="BM646" si="2723">BM633</f>
        <v>312</v>
      </c>
      <c r="BN646" s="146">
        <f t="shared" si="2558"/>
        <v>7</v>
      </c>
      <c r="BO646" s="146">
        <f t="shared" ref="BO646:BP646" si="2724">BO633</f>
        <v>2</v>
      </c>
      <c r="BP646" s="146">
        <f t="shared" si="2724"/>
        <v>7</v>
      </c>
      <c r="BQ646" s="146">
        <f>VLOOKUP(IF(A646=1,0,A646),宝石属性!$B$26:$D$41,2,0)</f>
        <v>0</v>
      </c>
      <c r="BR646" s="146">
        <f>VLOOKUP(IF(A646=1,0,A646),宝石属性!$B$26:$D$41,3,0)</f>
        <v>0</v>
      </c>
      <c r="BS646" s="146">
        <f t="shared" ref="BS646:BV646" si="2725">IF(BS633="","",BS633)</f>
        <v>1</v>
      </c>
      <c r="BT646" s="146">
        <f t="shared" si="2725"/>
        <v>3</v>
      </c>
      <c r="BU646" s="146">
        <f t="shared" si="2725"/>
        <v>5</v>
      </c>
      <c r="BV646" s="146">
        <f t="shared" si="2725"/>
        <v>7</v>
      </c>
      <c r="BW646" s="357">
        <f t="shared" si="2494"/>
        <v>2004</v>
      </c>
      <c r="BX646" s="357">
        <f t="shared" si="2495"/>
        <v>3002</v>
      </c>
    </row>
    <row r="647" spans="1:76" s="353" customFormat="1">
      <c r="A647" s="347">
        <f t="shared" si="2701"/>
        <v>20</v>
      </c>
      <c r="B647" s="347" t="s">
        <v>1111</v>
      </c>
      <c r="C647" s="347" t="str">
        <f t="shared" si="2615"/>
        <v>女衣</v>
      </c>
      <c r="D647" s="347" t="str">
        <f t="shared" si="2484"/>
        <v>20级紫装女衣</v>
      </c>
      <c r="E647" s="347">
        <f>VLOOKUP($C647,$C$3:$M$15,COLUMNS($C$3:H$15),0)</f>
        <v>60</v>
      </c>
      <c r="F647" s="347" t="str">
        <f>VLOOKUP($C647,$C$3:$M$15,COLUMNS($C$3:I$15),0)</f>
        <v>maxhp_value</v>
      </c>
      <c r="G647" s="347">
        <f>VLOOKUP($C647,$C$3:$M$15,COLUMNS($C$3:J$15),0)</f>
        <v>140</v>
      </c>
      <c r="H647" s="347" t="str">
        <f>VLOOKUP($C647,$C$3:$M$15,COLUMNS($C$3:K$15),0)</f>
        <v>defend_value</v>
      </c>
      <c r="I647" s="347" t="str">
        <f>VLOOKUP($C647,$C$3:$M$15,COLUMNS($C$3:L$15),0)</f>
        <v/>
      </c>
      <c r="J647" s="347" t="str">
        <f>VLOOKUP($C647,$C$3:$M$15,COLUMNS($C$3:M$15),0)</f>
        <v/>
      </c>
      <c r="K647" s="344">
        <f t="shared" si="2616"/>
        <v>108</v>
      </c>
      <c r="L647" s="344">
        <f t="shared" si="2617"/>
        <v>112</v>
      </c>
      <c r="M647" s="344">
        <f t="shared" si="2618"/>
        <v>112</v>
      </c>
      <c r="N647" s="344">
        <f t="shared" si="2619"/>
        <v>117</v>
      </c>
      <c r="O647" s="344">
        <f t="shared" si="2620"/>
        <v>117</v>
      </c>
      <c r="P647" s="344">
        <f t="shared" si="2621"/>
        <v>122</v>
      </c>
      <c r="Q647" s="344">
        <f t="shared" si="2622"/>
        <v>122</v>
      </c>
      <c r="R647" s="344">
        <f t="shared" si="2623"/>
        <v>126</v>
      </c>
      <c r="S647" s="344">
        <f t="shared" si="2624"/>
        <v>126</v>
      </c>
      <c r="T647" s="344">
        <f t="shared" si="2625"/>
        <v>131</v>
      </c>
      <c r="U647" s="356">
        <v>3600</v>
      </c>
      <c r="V647" s="356">
        <v>2800</v>
      </c>
      <c r="W647" s="356">
        <v>2000</v>
      </c>
      <c r="X647" s="356">
        <v>1200</v>
      </c>
      <c r="Y647" s="356">
        <v>400</v>
      </c>
      <c r="Z647" s="344">
        <f t="shared" si="2626"/>
        <v>34</v>
      </c>
      <c r="AA647" s="344">
        <f t="shared" si="2627"/>
        <v>35</v>
      </c>
      <c r="AB647" s="344">
        <f t="shared" si="2628"/>
        <v>35</v>
      </c>
      <c r="AC647" s="344">
        <f t="shared" si="2629"/>
        <v>37</v>
      </c>
      <c r="AD647" s="344">
        <f t="shared" si="2630"/>
        <v>37</v>
      </c>
      <c r="AE647" s="344">
        <f t="shared" si="2631"/>
        <v>38</v>
      </c>
      <c r="AF647" s="344">
        <f t="shared" si="2632"/>
        <v>38</v>
      </c>
      <c r="AG647" s="344">
        <f t="shared" si="2633"/>
        <v>40</v>
      </c>
      <c r="AH647" s="344">
        <f t="shared" si="2634"/>
        <v>40</v>
      </c>
      <c r="AI647" s="344">
        <f t="shared" si="2635"/>
        <v>41</v>
      </c>
      <c r="AJ647" s="356">
        <v>3600</v>
      </c>
      <c r="AK647" s="356">
        <v>2800</v>
      </c>
      <c r="AL647" s="356">
        <v>2000</v>
      </c>
      <c r="AM647" s="356">
        <v>1200</v>
      </c>
      <c r="AN647" s="356">
        <v>400</v>
      </c>
      <c r="AO647" s="344" t="str">
        <f t="shared" si="2636"/>
        <v/>
      </c>
      <c r="AP647" s="344" t="str">
        <f t="shared" si="2637"/>
        <v/>
      </c>
      <c r="AQ647" s="344" t="str">
        <f t="shared" si="2638"/>
        <v/>
      </c>
      <c r="AR647" s="344" t="str">
        <f t="shared" si="2639"/>
        <v/>
      </c>
      <c r="AS647" s="344" t="str">
        <f t="shared" si="2640"/>
        <v/>
      </c>
      <c r="AT647" s="344" t="str">
        <f t="shared" si="2641"/>
        <v/>
      </c>
      <c r="AU647" s="344" t="str">
        <f t="shared" si="2642"/>
        <v/>
      </c>
      <c r="AV647" s="344" t="str">
        <f t="shared" si="2643"/>
        <v/>
      </c>
      <c r="AW647" s="344" t="str">
        <f t="shared" si="2644"/>
        <v/>
      </c>
      <c r="AX647" s="344" t="str">
        <f t="shared" si="2645"/>
        <v/>
      </c>
      <c r="AY647" s="356">
        <v>3600</v>
      </c>
      <c r="AZ647" s="356">
        <v>2800</v>
      </c>
      <c r="BA647" s="356">
        <v>2000</v>
      </c>
      <c r="BB647" s="356">
        <v>1200</v>
      </c>
      <c r="BC647" s="356">
        <v>400</v>
      </c>
      <c r="BD647" s="353">
        <f t="shared" ref="BD647:BH647" si="2726">IF(BD452="","",BD452+60)</f>
        <v>122</v>
      </c>
      <c r="BE647" s="353">
        <f t="shared" si="2726"/>
        <v>122</v>
      </c>
      <c r="BF647" s="353">
        <f t="shared" si="2726"/>
        <v>137</v>
      </c>
      <c r="BG647" s="353">
        <f t="shared" si="2726"/>
        <v>152</v>
      </c>
      <c r="BH647" s="353">
        <f t="shared" si="2726"/>
        <v>167</v>
      </c>
      <c r="BI647" s="146" t="str">
        <f t="shared" si="2695"/>
        <v>122;122</v>
      </c>
      <c r="BJ647" s="352">
        <f t="shared" si="2696"/>
        <v>137</v>
      </c>
      <c r="BK647" s="146" t="str">
        <f t="shared" si="2697"/>
        <v>152;167</v>
      </c>
      <c r="BL647" s="25">
        <f t="shared" si="2486"/>
        <v>7020208</v>
      </c>
      <c r="BM647" s="146">
        <f t="shared" ref="BM647" si="2727">BM634</f>
        <v>568</v>
      </c>
      <c r="BN647" s="146">
        <f t="shared" si="2558"/>
        <v>7</v>
      </c>
      <c r="BO647" s="146">
        <f t="shared" ref="BO647:BP647" si="2728">BO634</f>
        <v>2</v>
      </c>
      <c r="BP647" s="146">
        <f t="shared" si="2728"/>
        <v>8</v>
      </c>
      <c r="BQ647" s="146">
        <f>VLOOKUP(IF(A647=1,0,A647),宝石属性!$B$26:$D$41,2,0)</f>
        <v>0</v>
      </c>
      <c r="BR647" s="146">
        <f>VLOOKUP(IF(A647=1,0,A647),宝石属性!$B$26:$D$41,3,0)</f>
        <v>0</v>
      </c>
      <c r="BS647" s="146">
        <f t="shared" ref="BS647:BV647" si="2729">IF(BS634="","",BS634)</f>
        <v>1</v>
      </c>
      <c r="BT647" s="146">
        <f t="shared" si="2729"/>
        <v>3</v>
      </c>
      <c r="BU647" s="146">
        <f t="shared" si="2729"/>
        <v>5</v>
      </c>
      <c r="BV647" s="146">
        <f t="shared" si="2729"/>
        <v>7</v>
      </c>
      <c r="BW647" s="357">
        <f t="shared" si="2494"/>
        <v>2004</v>
      </c>
      <c r="BX647" s="357">
        <f t="shared" si="2495"/>
        <v>3002</v>
      </c>
    </row>
    <row r="648" spans="1:76" s="353" customFormat="1">
      <c r="A648" s="347">
        <f t="shared" si="2701"/>
        <v>20</v>
      </c>
      <c r="B648" s="347" t="s">
        <v>1111</v>
      </c>
      <c r="C648" s="347" t="str">
        <f t="shared" si="2615"/>
        <v>男头盔</v>
      </c>
      <c r="D648" s="347" t="str">
        <f t="shared" si="2484"/>
        <v>20级紫装男头盔</v>
      </c>
      <c r="E648" s="347">
        <f>VLOOKUP($C648,$C$3:$M$15,COLUMNS($C$3:H$15),0)</f>
        <v>90</v>
      </c>
      <c r="F648" s="347" t="str">
        <f>VLOOKUP($C648,$C$3:$M$15,COLUMNS($C$3:I$15),0)</f>
        <v>maxmp_value</v>
      </c>
      <c r="G648" s="347">
        <f>VLOOKUP($C648,$C$3:$M$15,COLUMNS($C$3:J$15),0)</f>
        <v>140</v>
      </c>
      <c r="H648" s="347" t="str">
        <f>VLOOKUP($C648,$C$3:$M$15,COLUMNS($C$3:K$15),0)</f>
        <v>defend_value</v>
      </c>
      <c r="I648" s="347" t="str">
        <f>VLOOKUP($C648,$C$3:$M$15,COLUMNS($C$3:L$15),0)</f>
        <v/>
      </c>
      <c r="J648" s="347" t="str">
        <f>VLOOKUP($C648,$C$3:$M$15,COLUMNS($C$3:M$15),0)</f>
        <v/>
      </c>
      <c r="K648" s="344">
        <f t="shared" si="2616"/>
        <v>134</v>
      </c>
      <c r="L648" s="344">
        <f t="shared" si="2617"/>
        <v>140</v>
      </c>
      <c r="M648" s="344">
        <f t="shared" si="2618"/>
        <v>140</v>
      </c>
      <c r="N648" s="344">
        <f t="shared" si="2619"/>
        <v>146</v>
      </c>
      <c r="O648" s="344">
        <f t="shared" si="2620"/>
        <v>146</v>
      </c>
      <c r="P648" s="344">
        <f t="shared" si="2621"/>
        <v>152</v>
      </c>
      <c r="Q648" s="344">
        <f t="shared" si="2622"/>
        <v>152</v>
      </c>
      <c r="R648" s="344">
        <f t="shared" si="2623"/>
        <v>158</v>
      </c>
      <c r="S648" s="344">
        <f t="shared" si="2624"/>
        <v>158</v>
      </c>
      <c r="T648" s="344">
        <f t="shared" si="2625"/>
        <v>164</v>
      </c>
      <c r="U648" s="356">
        <v>3600</v>
      </c>
      <c r="V648" s="356">
        <v>2800</v>
      </c>
      <c r="W648" s="356">
        <v>2000</v>
      </c>
      <c r="X648" s="356">
        <v>1200</v>
      </c>
      <c r="Y648" s="356">
        <v>400</v>
      </c>
      <c r="Z648" s="344">
        <f t="shared" si="2626"/>
        <v>20</v>
      </c>
      <c r="AA648" s="344">
        <f t="shared" si="2627"/>
        <v>21</v>
      </c>
      <c r="AB648" s="344">
        <f t="shared" si="2628"/>
        <v>21</v>
      </c>
      <c r="AC648" s="344">
        <f t="shared" si="2629"/>
        <v>22</v>
      </c>
      <c r="AD648" s="344">
        <f t="shared" si="2630"/>
        <v>22</v>
      </c>
      <c r="AE648" s="344">
        <f t="shared" si="2631"/>
        <v>23</v>
      </c>
      <c r="AF648" s="344">
        <f t="shared" si="2632"/>
        <v>23</v>
      </c>
      <c r="AG648" s="344">
        <f t="shared" si="2633"/>
        <v>24</v>
      </c>
      <c r="AH648" s="344">
        <f t="shared" si="2634"/>
        <v>24</v>
      </c>
      <c r="AI648" s="344">
        <f t="shared" si="2635"/>
        <v>25</v>
      </c>
      <c r="AJ648" s="356">
        <v>3600</v>
      </c>
      <c r="AK648" s="356">
        <v>2800</v>
      </c>
      <c r="AL648" s="356">
        <v>2000</v>
      </c>
      <c r="AM648" s="356">
        <v>1200</v>
      </c>
      <c r="AN648" s="356">
        <v>400</v>
      </c>
      <c r="AO648" s="344" t="str">
        <f t="shared" si="2636"/>
        <v/>
      </c>
      <c r="AP648" s="344" t="str">
        <f t="shared" si="2637"/>
        <v/>
      </c>
      <c r="AQ648" s="344" t="str">
        <f t="shared" si="2638"/>
        <v/>
      </c>
      <c r="AR648" s="344" t="str">
        <f t="shared" si="2639"/>
        <v/>
      </c>
      <c r="AS648" s="344" t="str">
        <f t="shared" si="2640"/>
        <v/>
      </c>
      <c r="AT648" s="344" t="str">
        <f t="shared" si="2641"/>
        <v/>
      </c>
      <c r="AU648" s="344" t="str">
        <f t="shared" si="2642"/>
        <v/>
      </c>
      <c r="AV648" s="344" t="str">
        <f t="shared" si="2643"/>
        <v/>
      </c>
      <c r="AW648" s="344" t="str">
        <f t="shared" si="2644"/>
        <v/>
      </c>
      <c r="AX648" s="344" t="str">
        <f t="shared" si="2645"/>
        <v/>
      </c>
      <c r="AY648" s="356">
        <v>3600</v>
      </c>
      <c r="AZ648" s="356">
        <v>2800</v>
      </c>
      <c r="BA648" s="356">
        <v>2000</v>
      </c>
      <c r="BB648" s="356">
        <v>1200</v>
      </c>
      <c r="BC648" s="356">
        <v>400</v>
      </c>
      <c r="BD648" s="353" t="str">
        <f t="shared" ref="BD648:BH648" si="2730">IF(BD453="","",BD453+60)</f>
        <v/>
      </c>
      <c r="BE648" s="353" t="str">
        <f t="shared" si="2730"/>
        <v/>
      </c>
      <c r="BF648" s="353" t="str">
        <f t="shared" si="2730"/>
        <v/>
      </c>
      <c r="BG648" s="353" t="str">
        <f t="shared" si="2730"/>
        <v/>
      </c>
      <c r="BH648" s="353" t="str">
        <f t="shared" si="2730"/>
        <v/>
      </c>
      <c r="BI648" s="146" t="str">
        <f t="shared" si="2695"/>
        <v/>
      </c>
      <c r="BJ648" s="352" t="str">
        <f t="shared" si="2696"/>
        <v/>
      </c>
      <c r="BK648" s="146" t="str">
        <f t="shared" si="2697"/>
        <v/>
      </c>
      <c r="BL648" s="25">
        <f t="shared" si="2486"/>
        <v>7020309</v>
      </c>
      <c r="BM648" s="146">
        <f t="shared" ref="BM648" si="2731">BM635</f>
        <v>1640</v>
      </c>
      <c r="BN648" s="146">
        <f t="shared" si="2558"/>
        <v>7</v>
      </c>
      <c r="BO648" s="146">
        <f t="shared" ref="BO648:BP648" si="2732">BO635</f>
        <v>3</v>
      </c>
      <c r="BP648" s="146">
        <f t="shared" si="2732"/>
        <v>9</v>
      </c>
      <c r="BQ648" s="146">
        <f>VLOOKUP(IF(A648=1,0,A648),宝石属性!$B$26:$D$41,2,0)</f>
        <v>0</v>
      </c>
      <c r="BR648" s="146">
        <f>VLOOKUP(IF(A648=1,0,A648),宝石属性!$B$26:$D$41,3,0)</f>
        <v>0</v>
      </c>
      <c r="BS648" s="146">
        <f t="shared" ref="BS648:BV648" si="2733">IF(BS635="","",BS635)</f>
        <v>2</v>
      </c>
      <c r="BT648" s="146">
        <f t="shared" si="2733"/>
        <v>3</v>
      </c>
      <c r="BU648" s="146" t="str">
        <f t="shared" si="2733"/>
        <v/>
      </c>
      <c r="BV648" s="146" t="str">
        <f t="shared" si="2733"/>
        <v/>
      </c>
      <c r="BW648" s="357">
        <f t="shared" si="2494"/>
        <v>2007</v>
      </c>
      <c r="BX648" s="357">
        <f t="shared" si="2495"/>
        <v>3002</v>
      </c>
    </row>
    <row r="649" spans="1:76" s="353" customFormat="1">
      <c r="A649" s="347">
        <f t="shared" si="2701"/>
        <v>20</v>
      </c>
      <c r="B649" s="347" t="s">
        <v>1111</v>
      </c>
      <c r="C649" s="347" t="str">
        <f t="shared" si="2615"/>
        <v>女头饰</v>
      </c>
      <c r="D649" s="347" t="str">
        <f t="shared" si="2484"/>
        <v>20级紫装女头饰</v>
      </c>
      <c r="E649" s="347">
        <f>VLOOKUP($C649,$C$3:$M$15,COLUMNS($C$3:H$15),0)</f>
        <v>90</v>
      </c>
      <c r="F649" s="347" t="str">
        <f>VLOOKUP($C649,$C$3:$M$15,COLUMNS($C$3:I$15),0)</f>
        <v>maxmp_value</v>
      </c>
      <c r="G649" s="347">
        <f>VLOOKUP($C649,$C$3:$M$15,COLUMNS($C$3:J$15),0)</f>
        <v>140</v>
      </c>
      <c r="H649" s="347" t="str">
        <f>VLOOKUP($C649,$C$3:$M$15,COLUMNS($C$3:K$15),0)</f>
        <v>defend_value</v>
      </c>
      <c r="I649" s="347" t="str">
        <f>VLOOKUP($C649,$C$3:$M$15,COLUMNS($C$3:L$15),0)</f>
        <v/>
      </c>
      <c r="J649" s="347" t="str">
        <f>VLOOKUP($C649,$C$3:$M$15,COLUMNS($C$3:M$15),0)</f>
        <v/>
      </c>
      <c r="K649" s="344">
        <f t="shared" si="2616"/>
        <v>134</v>
      </c>
      <c r="L649" s="344">
        <f t="shared" si="2617"/>
        <v>140</v>
      </c>
      <c r="M649" s="344">
        <f t="shared" si="2618"/>
        <v>140</v>
      </c>
      <c r="N649" s="344">
        <f t="shared" si="2619"/>
        <v>146</v>
      </c>
      <c r="O649" s="344">
        <f t="shared" si="2620"/>
        <v>146</v>
      </c>
      <c r="P649" s="344">
        <f t="shared" si="2621"/>
        <v>152</v>
      </c>
      <c r="Q649" s="344">
        <f t="shared" si="2622"/>
        <v>152</v>
      </c>
      <c r="R649" s="344">
        <f t="shared" si="2623"/>
        <v>158</v>
      </c>
      <c r="S649" s="344">
        <f t="shared" si="2624"/>
        <v>158</v>
      </c>
      <c r="T649" s="344">
        <f t="shared" si="2625"/>
        <v>164</v>
      </c>
      <c r="U649" s="356">
        <v>3600</v>
      </c>
      <c r="V649" s="356">
        <v>2800</v>
      </c>
      <c r="W649" s="356">
        <v>2000</v>
      </c>
      <c r="X649" s="356">
        <v>1200</v>
      </c>
      <c r="Y649" s="356">
        <v>400</v>
      </c>
      <c r="Z649" s="344">
        <f t="shared" si="2626"/>
        <v>20</v>
      </c>
      <c r="AA649" s="344">
        <f t="shared" si="2627"/>
        <v>21</v>
      </c>
      <c r="AB649" s="344">
        <f t="shared" si="2628"/>
        <v>21</v>
      </c>
      <c r="AC649" s="344">
        <f t="shared" si="2629"/>
        <v>22</v>
      </c>
      <c r="AD649" s="344">
        <f t="shared" si="2630"/>
        <v>22</v>
      </c>
      <c r="AE649" s="344">
        <f t="shared" si="2631"/>
        <v>23</v>
      </c>
      <c r="AF649" s="344">
        <f t="shared" si="2632"/>
        <v>23</v>
      </c>
      <c r="AG649" s="344">
        <f t="shared" si="2633"/>
        <v>24</v>
      </c>
      <c r="AH649" s="344">
        <f t="shared" si="2634"/>
        <v>24</v>
      </c>
      <c r="AI649" s="344">
        <f t="shared" si="2635"/>
        <v>25</v>
      </c>
      <c r="AJ649" s="356">
        <v>3600</v>
      </c>
      <c r="AK649" s="356">
        <v>2800</v>
      </c>
      <c r="AL649" s="356">
        <v>2000</v>
      </c>
      <c r="AM649" s="356">
        <v>1200</v>
      </c>
      <c r="AN649" s="356">
        <v>400</v>
      </c>
      <c r="AO649" s="344" t="str">
        <f t="shared" si="2636"/>
        <v/>
      </c>
      <c r="AP649" s="344" t="str">
        <f t="shared" si="2637"/>
        <v/>
      </c>
      <c r="AQ649" s="344" t="str">
        <f t="shared" si="2638"/>
        <v/>
      </c>
      <c r="AR649" s="344" t="str">
        <f t="shared" si="2639"/>
        <v/>
      </c>
      <c r="AS649" s="344" t="str">
        <f t="shared" si="2640"/>
        <v/>
      </c>
      <c r="AT649" s="344" t="str">
        <f t="shared" si="2641"/>
        <v/>
      </c>
      <c r="AU649" s="344" t="str">
        <f t="shared" si="2642"/>
        <v/>
      </c>
      <c r="AV649" s="344" t="str">
        <f t="shared" si="2643"/>
        <v/>
      </c>
      <c r="AW649" s="344" t="str">
        <f t="shared" si="2644"/>
        <v/>
      </c>
      <c r="AX649" s="344" t="str">
        <f t="shared" si="2645"/>
        <v/>
      </c>
      <c r="AY649" s="356">
        <v>3600</v>
      </c>
      <c r="AZ649" s="356">
        <v>2800</v>
      </c>
      <c r="BA649" s="356">
        <v>2000</v>
      </c>
      <c r="BB649" s="356">
        <v>1200</v>
      </c>
      <c r="BC649" s="356">
        <v>400</v>
      </c>
      <c r="BD649" s="353" t="str">
        <f t="shared" ref="BD649:BH649" si="2734">IF(BD454="","",BD454+60)</f>
        <v/>
      </c>
      <c r="BE649" s="353" t="str">
        <f t="shared" si="2734"/>
        <v/>
      </c>
      <c r="BF649" s="353" t="str">
        <f t="shared" si="2734"/>
        <v/>
      </c>
      <c r="BG649" s="353" t="str">
        <f t="shared" si="2734"/>
        <v/>
      </c>
      <c r="BH649" s="353" t="str">
        <f t="shared" si="2734"/>
        <v/>
      </c>
      <c r="BI649" s="146" t="str">
        <f t="shared" si="2695"/>
        <v/>
      </c>
      <c r="BJ649" s="352" t="str">
        <f t="shared" si="2696"/>
        <v/>
      </c>
      <c r="BK649" s="146" t="str">
        <f t="shared" si="2697"/>
        <v/>
      </c>
      <c r="BL649" s="25">
        <f t="shared" si="2486"/>
        <v>7020310</v>
      </c>
      <c r="BM649" s="146">
        <f t="shared" ref="BM649" si="2735">BM636</f>
        <v>1384</v>
      </c>
      <c r="BN649" s="146">
        <f t="shared" si="2558"/>
        <v>7</v>
      </c>
      <c r="BO649" s="146">
        <f t="shared" ref="BO649:BP649" si="2736">BO636</f>
        <v>3</v>
      </c>
      <c r="BP649" s="146">
        <f t="shared" si="2736"/>
        <v>10</v>
      </c>
      <c r="BQ649" s="146">
        <f>VLOOKUP(IF(A649=1,0,A649),宝石属性!$B$26:$D$41,2,0)</f>
        <v>0</v>
      </c>
      <c r="BR649" s="146">
        <f>VLOOKUP(IF(A649=1,0,A649),宝石属性!$B$26:$D$41,3,0)</f>
        <v>0</v>
      </c>
      <c r="BS649" s="146">
        <f t="shared" ref="BS649:BV649" si="2737">IF(BS636="","",BS636)</f>
        <v>2</v>
      </c>
      <c r="BT649" s="146">
        <f t="shared" si="2737"/>
        <v>3</v>
      </c>
      <c r="BU649" s="146" t="str">
        <f t="shared" si="2737"/>
        <v/>
      </c>
      <c r="BV649" s="146" t="str">
        <f t="shared" si="2737"/>
        <v/>
      </c>
      <c r="BW649" s="357">
        <f t="shared" si="2494"/>
        <v>2007</v>
      </c>
      <c r="BX649" s="357">
        <f t="shared" si="2495"/>
        <v>3002</v>
      </c>
    </row>
    <row r="650" spans="1:76" s="353" customFormat="1">
      <c r="A650" s="347">
        <f t="shared" si="2701"/>
        <v>20</v>
      </c>
      <c r="B650" s="347" t="s">
        <v>1111</v>
      </c>
      <c r="C650" s="347" t="str">
        <f t="shared" si="2615"/>
        <v>项链</v>
      </c>
      <c r="D650" s="347" t="str">
        <f t="shared" si="2484"/>
        <v>20级紫装项链</v>
      </c>
      <c r="E650" s="347">
        <f>VLOOKUP($C650,$C$3:$M$15,COLUMNS($C$3:H$15),0)</f>
        <v>150</v>
      </c>
      <c r="F650" s="347" t="str">
        <f>VLOOKUP($C650,$C$3:$M$15,COLUMNS($C$3:I$15),0)</f>
        <v>magicattack_value</v>
      </c>
      <c r="G650" s="347">
        <f>VLOOKUP($C650,$C$3:$M$15,COLUMNS($C$3:J$15),0)</f>
        <v>160</v>
      </c>
      <c r="H650" s="347" t="str">
        <f>VLOOKUP($C650,$C$3:$M$15,COLUMNS($C$3:K$15),0)</f>
        <v>magicdef_value</v>
      </c>
      <c r="I650" s="347" t="str">
        <f>VLOOKUP($C650,$C$3:$M$15,COLUMNS($C$3:L$15),0)</f>
        <v/>
      </c>
      <c r="J650" s="347" t="str">
        <f>VLOOKUP($C650,$C$3:$M$15,COLUMNS($C$3:M$15),0)</f>
        <v/>
      </c>
      <c r="K650" s="344">
        <f t="shared" si="2616"/>
        <v>37</v>
      </c>
      <c r="L650" s="344">
        <f t="shared" si="2617"/>
        <v>39</v>
      </c>
      <c r="M650" s="344">
        <f t="shared" si="2618"/>
        <v>39</v>
      </c>
      <c r="N650" s="344">
        <f t="shared" si="2619"/>
        <v>40</v>
      </c>
      <c r="O650" s="344">
        <f t="shared" si="2620"/>
        <v>40</v>
      </c>
      <c r="P650" s="344">
        <f t="shared" si="2621"/>
        <v>42</v>
      </c>
      <c r="Q650" s="344">
        <f t="shared" si="2622"/>
        <v>42</v>
      </c>
      <c r="R650" s="344">
        <f t="shared" si="2623"/>
        <v>43</v>
      </c>
      <c r="S650" s="344">
        <f t="shared" si="2624"/>
        <v>43</v>
      </c>
      <c r="T650" s="344">
        <f t="shared" si="2625"/>
        <v>45</v>
      </c>
      <c r="U650" s="356">
        <v>3600</v>
      </c>
      <c r="V650" s="356">
        <v>2800</v>
      </c>
      <c r="W650" s="356">
        <v>2000</v>
      </c>
      <c r="X650" s="356">
        <v>1200</v>
      </c>
      <c r="Y650" s="356">
        <v>400</v>
      </c>
      <c r="Z650" s="344">
        <f t="shared" si="2626"/>
        <v>20</v>
      </c>
      <c r="AA650" s="344">
        <f t="shared" si="2627"/>
        <v>21</v>
      </c>
      <c r="AB650" s="344">
        <f t="shared" si="2628"/>
        <v>21</v>
      </c>
      <c r="AC650" s="344">
        <f t="shared" si="2629"/>
        <v>21</v>
      </c>
      <c r="AD650" s="344">
        <f t="shared" si="2630"/>
        <v>21</v>
      </c>
      <c r="AE650" s="344">
        <f t="shared" si="2631"/>
        <v>22</v>
      </c>
      <c r="AF650" s="344">
        <f t="shared" si="2632"/>
        <v>22</v>
      </c>
      <c r="AG650" s="344">
        <f t="shared" si="2633"/>
        <v>23</v>
      </c>
      <c r="AH650" s="344">
        <f t="shared" si="2634"/>
        <v>23</v>
      </c>
      <c r="AI650" s="344">
        <f t="shared" si="2635"/>
        <v>24</v>
      </c>
      <c r="AJ650" s="356">
        <v>3600</v>
      </c>
      <c r="AK650" s="356">
        <v>2800</v>
      </c>
      <c r="AL650" s="356">
        <v>2000</v>
      </c>
      <c r="AM650" s="356">
        <v>1200</v>
      </c>
      <c r="AN650" s="356">
        <v>400</v>
      </c>
      <c r="AO650" s="344" t="str">
        <f t="shared" si="2636"/>
        <v/>
      </c>
      <c r="AP650" s="344" t="str">
        <f t="shared" si="2637"/>
        <v/>
      </c>
      <c r="AQ650" s="344" t="str">
        <f t="shared" si="2638"/>
        <v/>
      </c>
      <c r="AR650" s="344" t="str">
        <f t="shared" si="2639"/>
        <v/>
      </c>
      <c r="AS650" s="344" t="str">
        <f t="shared" si="2640"/>
        <v/>
      </c>
      <c r="AT650" s="344" t="str">
        <f t="shared" si="2641"/>
        <v/>
      </c>
      <c r="AU650" s="344" t="str">
        <f t="shared" si="2642"/>
        <v/>
      </c>
      <c r="AV650" s="344" t="str">
        <f t="shared" si="2643"/>
        <v/>
      </c>
      <c r="AW650" s="344" t="str">
        <f t="shared" si="2644"/>
        <v/>
      </c>
      <c r="AX650" s="344" t="str">
        <f t="shared" si="2645"/>
        <v/>
      </c>
      <c r="AY650" s="356">
        <v>3600</v>
      </c>
      <c r="AZ650" s="356">
        <v>2800</v>
      </c>
      <c r="BA650" s="356">
        <v>2000</v>
      </c>
      <c r="BB650" s="356">
        <v>1200</v>
      </c>
      <c r="BC650" s="356">
        <v>400</v>
      </c>
      <c r="BD650" s="353" t="str">
        <f t="shared" ref="BD650:BH650" si="2738">IF(BD455="","",BD455+60)</f>
        <v/>
      </c>
      <c r="BE650" s="353" t="str">
        <f t="shared" si="2738"/>
        <v/>
      </c>
      <c r="BF650" s="353" t="str">
        <f t="shared" si="2738"/>
        <v/>
      </c>
      <c r="BG650" s="353" t="str">
        <f t="shared" si="2738"/>
        <v/>
      </c>
      <c r="BH650" s="353" t="str">
        <f t="shared" si="2738"/>
        <v/>
      </c>
      <c r="BI650" s="146" t="str">
        <f t="shared" si="2695"/>
        <v/>
      </c>
      <c r="BJ650" s="352" t="str">
        <f t="shared" si="2696"/>
        <v/>
      </c>
      <c r="BK650" s="146" t="str">
        <f t="shared" si="2697"/>
        <v/>
      </c>
      <c r="BL650" s="25">
        <f t="shared" si="2486"/>
        <v>7020411</v>
      </c>
      <c r="BM650" s="146">
        <f t="shared" ref="BM650" si="2739">BM637</f>
        <v>40</v>
      </c>
      <c r="BN650" s="146">
        <f t="shared" si="2558"/>
        <v>7</v>
      </c>
      <c r="BO650" s="146">
        <f t="shared" ref="BO650:BP650" si="2740">BO637</f>
        <v>4</v>
      </c>
      <c r="BP650" s="146">
        <f t="shared" si="2740"/>
        <v>11</v>
      </c>
      <c r="BQ650" s="146">
        <f>VLOOKUP(IF(A650=1,0,A650),宝石属性!$B$26:$D$41,2,0)</f>
        <v>0</v>
      </c>
      <c r="BR650" s="146">
        <f>VLOOKUP(IF(A650=1,0,A650),宝石属性!$B$26:$D$41,3,0)</f>
        <v>0</v>
      </c>
      <c r="BS650" s="146">
        <f t="shared" ref="BS650:BV650" si="2741">IF(BS637="","",BS637)</f>
        <v>4</v>
      </c>
      <c r="BT650" s="146">
        <f t="shared" si="2741"/>
        <v>5</v>
      </c>
      <c r="BU650" s="146" t="str">
        <f t="shared" si="2741"/>
        <v/>
      </c>
      <c r="BV650" s="146" t="str">
        <f t="shared" si="2741"/>
        <v/>
      </c>
      <c r="BW650" s="357">
        <f t="shared" si="2494"/>
        <v>2010</v>
      </c>
      <c r="BX650" s="357">
        <f t="shared" si="2495"/>
        <v>3002</v>
      </c>
    </row>
    <row r="651" spans="1:76" s="353" customFormat="1">
      <c r="A651" s="347">
        <f t="shared" si="2701"/>
        <v>20</v>
      </c>
      <c r="B651" s="347" t="s">
        <v>1111</v>
      </c>
      <c r="C651" s="347" t="str">
        <f t="shared" si="2615"/>
        <v>腰带</v>
      </c>
      <c r="D651" s="347" t="str">
        <f t="shared" si="2484"/>
        <v>20级紫装腰带</v>
      </c>
      <c r="E651" s="347">
        <f>VLOOKUP($C651,$C$3:$M$15,COLUMNS($C$3:H$15),0)</f>
        <v>60</v>
      </c>
      <c r="F651" s="347" t="str">
        <f>VLOOKUP($C651,$C$3:$M$15,COLUMNS($C$3:I$15),0)</f>
        <v>maxhp_value</v>
      </c>
      <c r="G651" s="347">
        <f>VLOOKUP($C651,$C$3:$M$15,COLUMNS($C$3:J$15),0)</f>
        <v>140</v>
      </c>
      <c r="H651" s="347" t="str">
        <f>VLOOKUP($C651,$C$3:$M$15,COLUMNS($C$3:K$15),0)</f>
        <v>defend_value</v>
      </c>
      <c r="I651" s="347" t="str">
        <f>VLOOKUP($C651,$C$3:$M$15,COLUMNS($C$3:L$15),0)</f>
        <v/>
      </c>
      <c r="J651" s="347" t="str">
        <f>VLOOKUP($C651,$C$3:$M$15,COLUMNS($C$3:M$15),0)</f>
        <v/>
      </c>
      <c r="K651" s="344">
        <f t="shared" si="2616"/>
        <v>161</v>
      </c>
      <c r="L651" s="344">
        <f t="shared" si="2617"/>
        <v>168</v>
      </c>
      <c r="M651" s="344">
        <f t="shared" si="2618"/>
        <v>168</v>
      </c>
      <c r="N651" s="344">
        <f t="shared" si="2619"/>
        <v>176</v>
      </c>
      <c r="O651" s="344">
        <f t="shared" si="2620"/>
        <v>176</v>
      </c>
      <c r="P651" s="344">
        <f t="shared" si="2621"/>
        <v>183</v>
      </c>
      <c r="Q651" s="344">
        <f t="shared" si="2622"/>
        <v>183</v>
      </c>
      <c r="R651" s="344">
        <f t="shared" si="2623"/>
        <v>190</v>
      </c>
      <c r="S651" s="344">
        <f t="shared" si="2624"/>
        <v>190</v>
      </c>
      <c r="T651" s="344">
        <f t="shared" si="2625"/>
        <v>197</v>
      </c>
      <c r="U651" s="356">
        <v>3600</v>
      </c>
      <c r="V651" s="356">
        <v>2800</v>
      </c>
      <c r="W651" s="356">
        <v>2000</v>
      </c>
      <c r="X651" s="356">
        <v>1200</v>
      </c>
      <c r="Y651" s="356">
        <v>400</v>
      </c>
      <c r="Z651" s="344">
        <f t="shared" si="2626"/>
        <v>13</v>
      </c>
      <c r="AA651" s="344">
        <f t="shared" si="2627"/>
        <v>14</v>
      </c>
      <c r="AB651" s="344">
        <f t="shared" si="2628"/>
        <v>14</v>
      </c>
      <c r="AC651" s="344">
        <f t="shared" si="2629"/>
        <v>15</v>
      </c>
      <c r="AD651" s="344">
        <f t="shared" si="2630"/>
        <v>15</v>
      </c>
      <c r="AE651" s="344">
        <f t="shared" si="2631"/>
        <v>15</v>
      </c>
      <c r="AF651" s="344">
        <f t="shared" si="2632"/>
        <v>15</v>
      </c>
      <c r="AG651" s="344">
        <f t="shared" si="2633"/>
        <v>16</v>
      </c>
      <c r="AH651" s="344">
        <f t="shared" si="2634"/>
        <v>16</v>
      </c>
      <c r="AI651" s="344">
        <f t="shared" si="2635"/>
        <v>16</v>
      </c>
      <c r="AJ651" s="356">
        <v>3600</v>
      </c>
      <c r="AK651" s="356">
        <v>2800</v>
      </c>
      <c r="AL651" s="356">
        <v>2000</v>
      </c>
      <c r="AM651" s="356">
        <v>1200</v>
      </c>
      <c r="AN651" s="356">
        <v>400</v>
      </c>
      <c r="AO651" s="344" t="str">
        <f t="shared" si="2636"/>
        <v/>
      </c>
      <c r="AP651" s="344" t="str">
        <f t="shared" si="2637"/>
        <v/>
      </c>
      <c r="AQ651" s="344" t="str">
        <f t="shared" si="2638"/>
        <v/>
      </c>
      <c r="AR651" s="344" t="str">
        <f t="shared" si="2639"/>
        <v/>
      </c>
      <c r="AS651" s="344" t="str">
        <f t="shared" si="2640"/>
        <v/>
      </c>
      <c r="AT651" s="344" t="str">
        <f t="shared" si="2641"/>
        <v/>
      </c>
      <c r="AU651" s="344" t="str">
        <f t="shared" si="2642"/>
        <v/>
      </c>
      <c r="AV651" s="344" t="str">
        <f t="shared" si="2643"/>
        <v/>
      </c>
      <c r="AW651" s="344" t="str">
        <f t="shared" si="2644"/>
        <v/>
      </c>
      <c r="AX651" s="344" t="str">
        <f t="shared" si="2645"/>
        <v/>
      </c>
      <c r="AY651" s="356">
        <v>3600</v>
      </c>
      <c r="AZ651" s="356">
        <v>2800</v>
      </c>
      <c r="BA651" s="356">
        <v>2000</v>
      </c>
      <c r="BB651" s="356">
        <v>1200</v>
      </c>
      <c r="BC651" s="356">
        <v>400</v>
      </c>
      <c r="BD651" s="353" t="str">
        <f t="shared" ref="BD651:BH651" si="2742">IF(BD456="","",BD456+60)</f>
        <v/>
      </c>
      <c r="BE651" s="353" t="str">
        <f t="shared" si="2742"/>
        <v/>
      </c>
      <c r="BF651" s="353" t="str">
        <f t="shared" si="2742"/>
        <v/>
      </c>
      <c r="BG651" s="353" t="str">
        <f t="shared" si="2742"/>
        <v/>
      </c>
      <c r="BH651" s="353" t="str">
        <f t="shared" si="2742"/>
        <v/>
      </c>
      <c r="BI651" s="146" t="str">
        <f t="shared" si="2695"/>
        <v/>
      </c>
      <c r="BJ651" s="352" t="str">
        <f t="shared" si="2696"/>
        <v/>
      </c>
      <c r="BK651" s="146" t="str">
        <f t="shared" si="2697"/>
        <v/>
      </c>
      <c r="BL651" s="25">
        <f t="shared" si="2486"/>
        <v>7020512</v>
      </c>
      <c r="BM651" s="146">
        <f t="shared" ref="BM651" si="2743">BM638</f>
        <v>72</v>
      </c>
      <c r="BN651" s="146">
        <f t="shared" si="2558"/>
        <v>7</v>
      </c>
      <c r="BO651" s="146">
        <f t="shared" ref="BO651:BP651" si="2744">BO638</f>
        <v>5</v>
      </c>
      <c r="BP651" s="146">
        <f t="shared" si="2744"/>
        <v>12</v>
      </c>
      <c r="BQ651" s="146">
        <f>VLOOKUP(IF(A651=1,0,A651),宝石属性!$B$26:$D$41,2,0)</f>
        <v>0</v>
      </c>
      <c r="BR651" s="146">
        <f>VLOOKUP(IF(A651=1,0,A651),宝石属性!$B$26:$D$41,3,0)</f>
        <v>0</v>
      </c>
      <c r="BS651" s="146">
        <f t="shared" ref="BS651:BV651" si="2745">IF(BS638="","",BS638)</f>
        <v>1</v>
      </c>
      <c r="BT651" s="146">
        <f t="shared" si="2745"/>
        <v>6</v>
      </c>
      <c r="BU651" s="146">
        <f t="shared" si="2745"/>
        <v>9</v>
      </c>
      <c r="BV651" s="146" t="str">
        <f t="shared" si="2745"/>
        <v/>
      </c>
      <c r="BW651" s="357">
        <f t="shared" si="2494"/>
        <v>2013</v>
      </c>
      <c r="BX651" s="357">
        <f t="shared" si="2495"/>
        <v>3002</v>
      </c>
    </row>
    <row r="652" spans="1:76" s="353" customFormat="1">
      <c r="A652" s="347">
        <f t="shared" si="2701"/>
        <v>20</v>
      </c>
      <c r="B652" s="347" t="s">
        <v>1111</v>
      </c>
      <c r="C652" s="347" t="str">
        <f t="shared" si="2615"/>
        <v>鞋子</v>
      </c>
      <c r="D652" s="347" t="str">
        <f t="shared" si="2484"/>
        <v>20级紫装鞋子</v>
      </c>
      <c r="E652" s="347">
        <f>VLOOKUP($C652,$C$3:$M$15,COLUMNS($C$3:H$15),0)</f>
        <v>160</v>
      </c>
      <c r="F652" s="347" t="str">
        <f>VLOOKUP($C652,$C$3:$M$15,COLUMNS($C$3:I$15),0)</f>
        <v>magicdef_value</v>
      </c>
      <c r="G652" s="347">
        <f>VLOOKUP($C652,$C$3:$M$15,COLUMNS($C$3:J$15),0)</f>
        <v>200</v>
      </c>
      <c r="H652" s="347" t="str">
        <f>VLOOKUP($C652,$C$3:$M$15,COLUMNS($C$3:K$15),0)</f>
        <v>speed_value</v>
      </c>
      <c r="I652" s="347" t="str">
        <f>VLOOKUP($C652,$C$3:$M$15,COLUMNS($C$3:L$15),0)</f>
        <v/>
      </c>
      <c r="J652" s="347" t="str">
        <f>VLOOKUP($C652,$C$3:$M$15,COLUMNS($C$3:M$15),0)</f>
        <v/>
      </c>
      <c r="K652" s="344">
        <f t="shared" si="2616"/>
        <v>20</v>
      </c>
      <c r="L652" s="344">
        <f t="shared" si="2617"/>
        <v>21</v>
      </c>
      <c r="M652" s="344">
        <f t="shared" si="2618"/>
        <v>21</v>
      </c>
      <c r="N652" s="344">
        <f t="shared" si="2619"/>
        <v>21</v>
      </c>
      <c r="O652" s="344">
        <f t="shared" si="2620"/>
        <v>21</v>
      </c>
      <c r="P652" s="344">
        <f t="shared" si="2621"/>
        <v>22</v>
      </c>
      <c r="Q652" s="344">
        <f t="shared" si="2622"/>
        <v>22</v>
      </c>
      <c r="R652" s="344">
        <f t="shared" si="2623"/>
        <v>23</v>
      </c>
      <c r="S652" s="344">
        <f t="shared" si="2624"/>
        <v>23</v>
      </c>
      <c r="T652" s="344">
        <f t="shared" si="2625"/>
        <v>24</v>
      </c>
      <c r="U652" s="356">
        <v>3600</v>
      </c>
      <c r="V652" s="356">
        <v>2800</v>
      </c>
      <c r="W652" s="356">
        <v>2000</v>
      </c>
      <c r="X652" s="356">
        <v>1200</v>
      </c>
      <c r="Y652" s="356">
        <v>400</v>
      </c>
      <c r="Z652" s="344">
        <f t="shared" si="2626"/>
        <v>18</v>
      </c>
      <c r="AA652" s="344">
        <f t="shared" si="2627"/>
        <v>20</v>
      </c>
      <c r="AB652" s="344">
        <f t="shared" si="2628"/>
        <v>20</v>
      </c>
      <c r="AC652" s="344">
        <f t="shared" si="2629"/>
        <v>21</v>
      </c>
      <c r="AD652" s="344">
        <f t="shared" si="2630"/>
        <v>21</v>
      </c>
      <c r="AE652" s="344">
        <f t="shared" si="2631"/>
        <v>23</v>
      </c>
      <c r="AF652" s="344">
        <f t="shared" si="2632"/>
        <v>23</v>
      </c>
      <c r="AG652" s="344">
        <f t="shared" si="2633"/>
        <v>24</v>
      </c>
      <c r="AH652" s="344">
        <f t="shared" si="2634"/>
        <v>24</v>
      </c>
      <c r="AI652" s="344">
        <f t="shared" si="2635"/>
        <v>26</v>
      </c>
      <c r="AJ652" s="356">
        <v>3600</v>
      </c>
      <c r="AK652" s="356">
        <v>2800</v>
      </c>
      <c r="AL652" s="356">
        <v>2000</v>
      </c>
      <c r="AM652" s="356">
        <v>1200</v>
      </c>
      <c r="AN652" s="356">
        <v>400</v>
      </c>
      <c r="AO652" s="344" t="str">
        <f t="shared" si="2636"/>
        <v/>
      </c>
      <c r="AP652" s="344" t="str">
        <f t="shared" si="2637"/>
        <v/>
      </c>
      <c r="AQ652" s="344" t="str">
        <f t="shared" si="2638"/>
        <v/>
      </c>
      <c r="AR652" s="344" t="str">
        <f t="shared" si="2639"/>
        <v/>
      </c>
      <c r="AS652" s="344" t="str">
        <f t="shared" si="2640"/>
        <v/>
      </c>
      <c r="AT652" s="344" t="str">
        <f t="shared" si="2641"/>
        <v/>
      </c>
      <c r="AU652" s="344" t="str">
        <f t="shared" si="2642"/>
        <v/>
      </c>
      <c r="AV652" s="344" t="str">
        <f t="shared" si="2643"/>
        <v/>
      </c>
      <c r="AW652" s="344" t="str">
        <f t="shared" si="2644"/>
        <v/>
      </c>
      <c r="AX652" s="344" t="str">
        <f t="shared" si="2645"/>
        <v/>
      </c>
      <c r="AY652" s="356">
        <v>3600</v>
      </c>
      <c r="AZ652" s="356">
        <v>2800</v>
      </c>
      <c r="BA652" s="356">
        <v>2000</v>
      </c>
      <c r="BB652" s="356">
        <v>1200</v>
      </c>
      <c r="BC652" s="356">
        <v>400</v>
      </c>
      <c r="BD652" s="353" t="str">
        <f t="shared" ref="BD652:BH652" si="2746">IF(BD457="","",BD457+60)</f>
        <v/>
      </c>
      <c r="BE652" s="353" t="str">
        <f t="shared" si="2746"/>
        <v/>
      </c>
      <c r="BF652" s="353" t="str">
        <f t="shared" si="2746"/>
        <v/>
      </c>
      <c r="BG652" s="353" t="str">
        <f t="shared" si="2746"/>
        <v/>
      </c>
      <c r="BH652" s="353" t="str">
        <f t="shared" si="2746"/>
        <v/>
      </c>
      <c r="BI652" s="146" t="str">
        <f t="shared" si="2695"/>
        <v/>
      </c>
      <c r="BJ652" s="352" t="str">
        <f t="shared" si="2696"/>
        <v/>
      </c>
      <c r="BK652" s="146" t="str">
        <f t="shared" si="2697"/>
        <v/>
      </c>
      <c r="BL652" s="25">
        <f t="shared" si="2486"/>
        <v>7020613</v>
      </c>
      <c r="BM652" s="146">
        <f t="shared" ref="BM652" si="2747">BM639</f>
        <v>88</v>
      </c>
      <c r="BN652" s="146">
        <f t="shared" si="2558"/>
        <v>7</v>
      </c>
      <c r="BO652" s="146">
        <f t="shared" ref="BO652:BP652" si="2748">BO639</f>
        <v>6</v>
      </c>
      <c r="BP652" s="146">
        <f t="shared" si="2748"/>
        <v>13</v>
      </c>
      <c r="BQ652" s="146">
        <f>VLOOKUP(IF(A652=1,0,A652),宝石属性!$B$26:$D$41,2,0)</f>
        <v>0</v>
      </c>
      <c r="BR652" s="146">
        <f>VLOOKUP(IF(A652=1,0,A652),宝石属性!$B$26:$D$41,3,0)</f>
        <v>0</v>
      </c>
      <c r="BS652" s="146">
        <f t="shared" ref="BS652:BV652" si="2749">IF(BS639="","",BS639)</f>
        <v>6</v>
      </c>
      <c r="BT652" s="146">
        <f t="shared" si="2749"/>
        <v>9</v>
      </c>
      <c r="BU652" s="146" t="str">
        <f t="shared" si="2749"/>
        <v/>
      </c>
      <c r="BV652" s="146" t="str">
        <f t="shared" si="2749"/>
        <v/>
      </c>
      <c r="BW652" s="357">
        <f t="shared" si="2494"/>
        <v>2016</v>
      </c>
      <c r="BX652" s="357">
        <f t="shared" si="2495"/>
        <v>3002</v>
      </c>
    </row>
    <row r="653" spans="1:76" s="353" customFormat="1">
      <c r="A653" s="347">
        <f t="shared" si="2701"/>
        <v>30</v>
      </c>
      <c r="B653" s="347" t="s">
        <v>1111</v>
      </c>
      <c r="C653" s="347" t="str">
        <f t="shared" si="2615"/>
        <v>剑</v>
      </c>
      <c r="D653" s="347" t="str">
        <f t="shared" si="2484"/>
        <v>30级紫装剑</v>
      </c>
      <c r="E653" s="347">
        <f>VLOOKUP($C653,$C$3:$M$15,COLUMNS($C$3:H$15),0)</f>
        <v>130</v>
      </c>
      <c r="F653" s="347" t="str">
        <f>VLOOKUP($C653,$C$3:$M$15,COLUMNS($C$3:I$15),0)</f>
        <v>phyattack_value</v>
      </c>
      <c r="G653" s="347">
        <f>VLOOKUP($C653,$C$3:$M$15,COLUMNS($C$3:J$15),0)</f>
        <v>150</v>
      </c>
      <c r="H653" s="347" t="str">
        <f>VLOOKUP($C653,$C$3:$M$15,COLUMNS($C$3:K$15),0)</f>
        <v>magicattack_value</v>
      </c>
      <c r="I653" s="347">
        <f>VLOOKUP($C653,$C$3:$M$15,COLUMNS($C$3:L$15),0)</f>
        <v>170</v>
      </c>
      <c r="J653" s="347" t="str">
        <f>VLOOKUP($C653,$C$3:$M$15,COLUMNS($C$3:M$15),0)</f>
        <v>medical_value</v>
      </c>
      <c r="K653" s="344">
        <f t="shared" si="2616"/>
        <v>202</v>
      </c>
      <c r="L653" s="344">
        <f t="shared" si="2617"/>
        <v>211</v>
      </c>
      <c r="M653" s="344">
        <f t="shared" si="2618"/>
        <v>211</v>
      </c>
      <c r="N653" s="344">
        <f t="shared" si="2619"/>
        <v>219</v>
      </c>
      <c r="O653" s="344">
        <f t="shared" si="2620"/>
        <v>219</v>
      </c>
      <c r="P653" s="344">
        <f t="shared" si="2621"/>
        <v>228</v>
      </c>
      <c r="Q653" s="344">
        <f t="shared" si="2622"/>
        <v>228</v>
      </c>
      <c r="R653" s="344">
        <f t="shared" si="2623"/>
        <v>237</v>
      </c>
      <c r="S653" s="344">
        <f t="shared" si="2624"/>
        <v>237</v>
      </c>
      <c r="T653" s="344">
        <f t="shared" si="2625"/>
        <v>246</v>
      </c>
      <c r="U653" s="356">
        <v>3600</v>
      </c>
      <c r="V653" s="356">
        <v>2800</v>
      </c>
      <c r="W653" s="356">
        <v>2000</v>
      </c>
      <c r="X653" s="356">
        <v>1200</v>
      </c>
      <c r="Y653" s="356">
        <v>400</v>
      </c>
      <c r="Z653" s="344">
        <f t="shared" si="2626"/>
        <v>45</v>
      </c>
      <c r="AA653" s="344">
        <f t="shared" si="2627"/>
        <v>47</v>
      </c>
      <c r="AB653" s="344">
        <f t="shared" si="2628"/>
        <v>47</v>
      </c>
      <c r="AC653" s="344">
        <f t="shared" si="2629"/>
        <v>49</v>
      </c>
      <c r="AD653" s="344">
        <f t="shared" si="2630"/>
        <v>49</v>
      </c>
      <c r="AE653" s="344">
        <f t="shared" si="2631"/>
        <v>51</v>
      </c>
      <c r="AF653" s="344">
        <f t="shared" si="2632"/>
        <v>51</v>
      </c>
      <c r="AG653" s="344">
        <f t="shared" si="2633"/>
        <v>53</v>
      </c>
      <c r="AH653" s="344">
        <f t="shared" si="2634"/>
        <v>53</v>
      </c>
      <c r="AI653" s="344">
        <f t="shared" si="2635"/>
        <v>55</v>
      </c>
      <c r="AJ653" s="356">
        <v>3600</v>
      </c>
      <c r="AK653" s="356">
        <v>2800</v>
      </c>
      <c r="AL653" s="356">
        <v>2000</v>
      </c>
      <c r="AM653" s="356">
        <v>1200</v>
      </c>
      <c r="AN653" s="356">
        <v>400</v>
      </c>
      <c r="AO653" s="344">
        <f t="shared" si="2636"/>
        <v>63</v>
      </c>
      <c r="AP653" s="344">
        <f t="shared" si="2637"/>
        <v>68</v>
      </c>
      <c r="AQ653" s="344">
        <f t="shared" si="2638"/>
        <v>68</v>
      </c>
      <c r="AR653" s="344">
        <f t="shared" si="2639"/>
        <v>74</v>
      </c>
      <c r="AS653" s="344">
        <f t="shared" si="2640"/>
        <v>74</v>
      </c>
      <c r="AT653" s="344">
        <f t="shared" si="2641"/>
        <v>79</v>
      </c>
      <c r="AU653" s="344">
        <f t="shared" si="2642"/>
        <v>79</v>
      </c>
      <c r="AV653" s="344">
        <f t="shared" si="2643"/>
        <v>85</v>
      </c>
      <c r="AW653" s="344">
        <f t="shared" si="2644"/>
        <v>85</v>
      </c>
      <c r="AX653" s="344">
        <f t="shared" si="2645"/>
        <v>90</v>
      </c>
      <c r="AY653" s="356">
        <v>3600</v>
      </c>
      <c r="AZ653" s="356">
        <v>2800</v>
      </c>
      <c r="BA653" s="356">
        <v>2000</v>
      </c>
      <c r="BB653" s="356">
        <v>1200</v>
      </c>
      <c r="BC653" s="356">
        <v>400</v>
      </c>
      <c r="BD653" s="353">
        <f t="shared" ref="BD653:BH653" si="2750">IF(BD458="","",BD458+60)</f>
        <v>123</v>
      </c>
      <c r="BE653" s="353">
        <f t="shared" si="2750"/>
        <v>123</v>
      </c>
      <c r="BF653" s="353">
        <f t="shared" si="2750"/>
        <v>138</v>
      </c>
      <c r="BG653" s="353">
        <f t="shared" si="2750"/>
        <v>153</v>
      </c>
      <c r="BH653" s="353">
        <f t="shared" si="2750"/>
        <v>168</v>
      </c>
      <c r="BI653" s="146" t="str">
        <f t="shared" si="2695"/>
        <v>123;123</v>
      </c>
      <c r="BJ653" s="352">
        <f t="shared" si="2696"/>
        <v>138</v>
      </c>
      <c r="BK653" s="146" t="str">
        <f t="shared" si="2697"/>
        <v>153;168</v>
      </c>
      <c r="BL653" s="25">
        <f t="shared" si="2486"/>
        <v>7030101</v>
      </c>
      <c r="BM653" s="146">
        <f t="shared" ref="BM653" si="2751">BM640</f>
        <v>1288</v>
      </c>
      <c r="BN653" s="146">
        <f t="shared" si="2558"/>
        <v>7</v>
      </c>
      <c r="BO653" s="146">
        <f t="shared" ref="BO653:BP653" si="2752">BO640</f>
        <v>1</v>
      </c>
      <c r="BP653" s="146">
        <f t="shared" si="2752"/>
        <v>1</v>
      </c>
      <c r="BQ653" s="146">
        <f>VLOOKUP(IF(A653=1,0,A653),宝石属性!$B$26:$D$41,2,0)</f>
        <v>3</v>
      </c>
      <c r="BR653" s="146">
        <f>VLOOKUP(IF(A653=1,0,A653),宝石属性!$B$26:$D$41,3,0)</f>
        <v>1</v>
      </c>
      <c r="BS653" s="146">
        <f t="shared" ref="BS653:BV653" si="2753">IF(BS640="","",BS640)</f>
        <v>2</v>
      </c>
      <c r="BT653" s="146">
        <f t="shared" si="2753"/>
        <v>4</v>
      </c>
      <c r="BU653" s="146">
        <f t="shared" si="2753"/>
        <v>7</v>
      </c>
      <c r="BV653" s="146">
        <f t="shared" si="2753"/>
        <v>8</v>
      </c>
      <c r="BW653" s="357">
        <f t="shared" si="2494"/>
        <v>2001</v>
      </c>
      <c r="BX653" s="357">
        <f t="shared" si="2495"/>
        <v>3002</v>
      </c>
    </row>
    <row r="654" spans="1:76" s="353" customFormat="1">
      <c r="A654" s="347">
        <f t="shared" si="2701"/>
        <v>30</v>
      </c>
      <c r="B654" s="347" t="s">
        <v>1111</v>
      </c>
      <c r="C654" s="347" t="str">
        <f t="shared" si="2615"/>
        <v>锤</v>
      </c>
      <c r="D654" s="347" t="str">
        <f t="shared" si="2484"/>
        <v>30级紫装锤</v>
      </c>
      <c r="E654" s="347">
        <f>VLOOKUP($C654,$C$3:$M$15,COLUMNS($C$3:H$15),0)</f>
        <v>130</v>
      </c>
      <c r="F654" s="347" t="str">
        <f>VLOOKUP($C654,$C$3:$M$15,COLUMNS($C$3:I$15),0)</f>
        <v>phyattack_value</v>
      </c>
      <c r="G654" s="347">
        <f>VLOOKUP($C654,$C$3:$M$15,COLUMNS($C$3:J$15),0)</f>
        <v>150</v>
      </c>
      <c r="H654" s="347" t="str">
        <f>VLOOKUP($C654,$C$3:$M$15,COLUMNS($C$3:K$15),0)</f>
        <v>magicattack_value</v>
      </c>
      <c r="I654" s="347">
        <f>VLOOKUP($C654,$C$3:$M$15,COLUMNS($C$3:L$15),0)</f>
        <v>170</v>
      </c>
      <c r="J654" s="347" t="str">
        <f>VLOOKUP($C654,$C$3:$M$15,COLUMNS($C$3:M$15),0)</f>
        <v>medical_value</v>
      </c>
      <c r="K654" s="344">
        <f t="shared" si="2616"/>
        <v>202</v>
      </c>
      <c r="L654" s="344">
        <f t="shared" si="2617"/>
        <v>211</v>
      </c>
      <c r="M654" s="344">
        <f t="shared" si="2618"/>
        <v>211</v>
      </c>
      <c r="N654" s="344">
        <f t="shared" si="2619"/>
        <v>219</v>
      </c>
      <c r="O654" s="344">
        <f t="shared" si="2620"/>
        <v>219</v>
      </c>
      <c r="P654" s="344">
        <f t="shared" si="2621"/>
        <v>228</v>
      </c>
      <c r="Q654" s="344">
        <f t="shared" si="2622"/>
        <v>228</v>
      </c>
      <c r="R654" s="344">
        <f t="shared" si="2623"/>
        <v>237</v>
      </c>
      <c r="S654" s="344">
        <f t="shared" si="2624"/>
        <v>237</v>
      </c>
      <c r="T654" s="344">
        <f t="shared" si="2625"/>
        <v>246</v>
      </c>
      <c r="U654" s="356">
        <v>3600</v>
      </c>
      <c r="V654" s="356">
        <v>2800</v>
      </c>
      <c r="W654" s="356">
        <v>2000</v>
      </c>
      <c r="X654" s="356">
        <v>1200</v>
      </c>
      <c r="Y654" s="356">
        <v>400</v>
      </c>
      <c r="Z654" s="344">
        <f t="shared" si="2626"/>
        <v>45</v>
      </c>
      <c r="AA654" s="344">
        <f t="shared" si="2627"/>
        <v>47</v>
      </c>
      <c r="AB654" s="344">
        <f t="shared" si="2628"/>
        <v>47</v>
      </c>
      <c r="AC654" s="344">
        <f t="shared" si="2629"/>
        <v>49</v>
      </c>
      <c r="AD654" s="344">
        <f t="shared" si="2630"/>
        <v>49</v>
      </c>
      <c r="AE654" s="344">
        <f t="shared" si="2631"/>
        <v>51</v>
      </c>
      <c r="AF654" s="344">
        <f t="shared" si="2632"/>
        <v>51</v>
      </c>
      <c r="AG654" s="344">
        <f t="shared" si="2633"/>
        <v>53</v>
      </c>
      <c r="AH654" s="344">
        <f t="shared" si="2634"/>
        <v>53</v>
      </c>
      <c r="AI654" s="344">
        <f t="shared" si="2635"/>
        <v>55</v>
      </c>
      <c r="AJ654" s="356">
        <v>3600</v>
      </c>
      <c r="AK654" s="356">
        <v>2800</v>
      </c>
      <c r="AL654" s="356">
        <v>2000</v>
      </c>
      <c r="AM654" s="356">
        <v>1200</v>
      </c>
      <c r="AN654" s="356">
        <v>400</v>
      </c>
      <c r="AO654" s="344">
        <f t="shared" si="2636"/>
        <v>63</v>
      </c>
      <c r="AP654" s="344">
        <f t="shared" si="2637"/>
        <v>68</v>
      </c>
      <c r="AQ654" s="344">
        <f t="shared" si="2638"/>
        <v>68</v>
      </c>
      <c r="AR654" s="344">
        <f t="shared" si="2639"/>
        <v>74</v>
      </c>
      <c r="AS654" s="344">
        <f t="shared" si="2640"/>
        <v>74</v>
      </c>
      <c r="AT654" s="344">
        <f t="shared" si="2641"/>
        <v>79</v>
      </c>
      <c r="AU654" s="344">
        <f t="shared" si="2642"/>
        <v>79</v>
      </c>
      <c r="AV654" s="344">
        <f t="shared" si="2643"/>
        <v>85</v>
      </c>
      <c r="AW654" s="344">
        <f t="shared" si="2644"/>
        <v>85</v>
      </c>
      <c r="AX654" s="344">
        <f t="shared" si="2645"/>
        <v>90</v>
      </c>
      <c r="AY654" s="356">
        <v>3600</v>
      </c>
      <c r="AZ654" s="356">
        <v>2800</v>
      </c>
      <c r="BA654" s="356">
        <v>2000</v>
      </c>
      <c r="BB654" s="356">
        <v>1200</v>
      </c>
      <c r="BC654" s="356">
        <v>400</v>
      </c>
      <c r="BD654" s="353">
        <f t="shared" ref="BD654:BH654" si="2754">IF(BD459="","",BD459+60)</f>
        <v>123</v>
      </c>
      <c r="BE654" s="353">
        <f t="shared" si="2754"/>
        <v>123</v>
      </c>
      <c r="BF654" s="353">
        <f t="shared" si="2754"/>
        <v>138</v>
      </c>
      <c r="BG654" s="353">
        <f t="shared" si="2754"/>
        <v>153</v>
      </c>
      <c r="BH654" s="353">
        <f t="shared" si="2754"/>
        <v>168</v>
      </c>
      <c r="BI654" s="146" t="str">
        <f t="shared" si="2695"/>
        <v>123;123</v>
      </c>
      <c r="BJ654" s="352">
        <f t="shared" si="2696"/>
        <v>138</v>
      </c>
      <c r="BK654" s="146" t="str">
        <f t="shared" si="2697"/>
        <v>153;168</v>
      </c>
      <c r="BL654" s="25">
        <f t="shared" si="2486"/>
        <v>7030102</v>
      </c>
      <c r="BM654" s="146">
        <f t="shared" ref="BM654" si="2755">BM641</f>
        <v>4360</v>
      </c>
      <c r="BN654" s="146">
        <f t="shared" si="2558"/>
        <v>7</v>
      </c>
      <c r="BO654" s="146">
        <f t="shared" ref="BO654:BP654" si="2756">BO641</f>
        <v>1</v>
      </c>
      <c r="BP654" s="146">
        <f t="shared" si="2756"/>
        <v>2</v>
      </c>
      <c r="BQ654" s="146">
        <f>VLOOKUP(IF(A654=1,0,A654),宝石属性!$B$26:$D$41,2,0)</f>
        <v>3</v>
      </c>
      <c r="BR654" s="146">
        <f>VLOOKUP(IF(A654=1,0,A654),宝石属性!$B$26:$D$41,3,0)</f>
        <v>1</v>
      </c>
      <c r="BS654" s="146">
        <f t="shared" ref="BS654:BV654" si="2757">IF(BS641="","",BS641)</f>
        <v>2</v>
      </c>
      <c r="BT654" s="146">
        <f t="shared" si="2757"/>
        <v>4</v>
      </c>
      <c r="BU654" s="146">
        <f t="shared" si="2757"/>
        <v>7</v>
      </c>
      <c r="BV654" s="146">
        <f t="shared" si="2757"/>
        <v>8</v>
      </c>
      <c r="BW654" s="357">
        <f t="shared" si="2494"/>
        <v>2001</v>
      </c>
      <c r="BX654" s="357">
        <f t="shared" si="2495"/>
        <v>3002</v>
      </c>
    </row>
    <row r="655" spans="1:76" s="353" customFormat="1">
      <c r="A655" s="347">
        <f t="shared" si="2701"/>
        <v>30</v>
      </c>
      <c r="B655" s="347" t="s">
        <v>1111</v>
      </c>
      <c r="C655" s="347" t="str">
        <f t="shared" si="2615"/>
        <v>弓箭</v>
      </c>
      <c r="D655" s="347" t="str">
        <f t="shared" si="2484"/>
        <v>30级紫装弓箭</v>
      </c>
      <c r="E655" s="347">
        <f>VLOOKUP($C655,$C$3:$M$15,COLUMNS($C$3:H$15),0)</f>
        <v>130</v>
      </c>
      <c r="F655" s="347" t="str">
        <f>VLOOKUP($C655,$C$3:$M$15,COLUMNS($C$3:I$15),0)</f>
        <v>phyattack_value</v>
      </c>
      <c r="G655" s="347">
        <f>VLOOKUP($C655,$C$3:$M$15,COLUMNS($C$3:J$15),0)</f>
        <v>150</v>
      </c>
      <c r="H655" s="347" t="str">
        <f>VLOOKUP($C655,$C$3:$M$15,COLUMNS($C$3:K$15),0)</f>
        <v>magicattack_value</v>
      </c>
      <c r="I655" s="347">
        <f>VLOOKUP($C655,$C$3:$M$15,COLUMNS($C$3:L$15),0)</f>
        <v>170</v>
      </c>
      <c r="J655" s="347" t="str">
        <f>VLOOKUP($C655,$C$3:$M$15,COLUMNS($C$3:M$15),0)</f>
        <v>medical_value</v>
      </c>
      <c r="K655" s="344">
        <f t="shared" si="2616"/>
        <v>202</v>
      </c>
      <c r="L655" s="344">
        <f t="shared" si="2617"/>
        <v>211</v>
      </c>
      <c r="M655" s="344">
        <f t="shared" si="2618"/>
        <v>211</v>
      </c>
      <c r="N655" s="344">
        <f t="shared" si="2619"/>
        <v>219</v>
      </c>
      <c r="O655" s="344">
        <f t="shared" si="2620"/>
        <v>219</v>
      </c>
      <c r="P655" s="344">
        <f t="shared" si="2621"/>
        <v>228</v>
      </c>
      <c r="Q655" s="344">
        <f t="shared" si="2622"/>
        <v>228</v>
      </c>
      <c r="R655" s="344">
        <f t="shared" si="2623"/>
        <v>237</v>
      </c>
      <c r="S655" s="344">
        <f t="shared" si="2624"/>
        <v>237</v>
      </c>
      <c r="T655" s="344">
        <f t="shared" si="2625"/>
        <v>246</v>
      </c>
      <c r="U655" s="356">
        <v>3600</v>
      </c>
      <c r="V655" s="356">
        <v>2800</v>
      </c>
      <c r="W655" s="356">
        <v>2000</v>
      </c>
      <c r="X655" s="356">
        <v>1200</v>
      </c>
      <c r="Y655" s="356">
        <v>400</v>
      </c>
      <c r="Z655" s="344">
        <f t="shared" si="2626"/>
        <v>45</v>
      </c>
      <c r="AA655" s="344">
        <f t="shared" si="2627"/>
        <v>47</v>
      </c>
      <c r="AB655" s="344">
        <f t="shared" si="2628"/>
        <v>47</v>
      </c>
      <c r="AC655" s="344">
        <f t="shared" si="2629"/>
        <v>49</v>
      </c>
      <c r="AD655" s="344">
        <f t="shared" si="2630"/>
        <v>49</v>
      </c>
      <c r="AE655" s="344">
        <f t="shared" si="2631"/>
        <v>51</v>
      </c>
      <c r="AF655" s="344">
        <f t="shared" si="2632"/>
        <v>51</v>
      </c>
      <c r="AG655" s="344">
        <f t="shared" si="2633"/>
        <v>53</v>
      </c>
      <c r="AH655" s="344">
        <f t="shared" si="2634"/>
        <v>53</v>
      </c>
      <c r="AI655" s="344">
        <f t="shared" si="2635"/>
        <v>55</v>
      </c>
      <c r="AJ655" s="356">
        <v>3600</v>
      </c>
      <c r="AK655" s="356">
        <v>2800</v>
      </c>
      <c r="AL655" s="356">
        <v>2000</v>
      </c>
      <c r="AM655" s="356">
        <v>1200</v>
      </c>
      <c r="AN655" s="356">
        <v>400</v>
      </c>
      <c r="AO655" s="344">
        <f t="shared" si="2636"/>
        <v>63</v>
      </c>
      <c r="AP655" s="344">
        <f t="shared" si="2637"/>
        <v>68</v>
      </c>
      <c r="AQ655" s="344">
        <f t="shared" si="2638"/>
        <v>68</v>
      </c>
      <c r="AR655" s="344">
        <f t="shared" si="2639"/>
        <v>74</v>
      </c>
      <c r="AS655" s="344">
        <f t="shared" si="2640"/>
        <v>74</v>
      </c>
      <c r="AT655" s="344">
        <f t="shared" si="2641"/>
        <v>79</v>
      </c>
      <c r="AU655" s="344">
        <f t="shared" si="2642"/>
        <v>79</v>
      </c>
      <c r="AV655" s="344">
        <f t="shared" si="2643"/>
        <v>85</v>
      </c>
      <c r="AW655" s="344">
        <f t="shared" si="2644"/>
        <v>85</v>
      </c>
      <c r="AX655" s="344">
        <f t="shared" si="2645"/>
        <v>90</v>
      </c>
      <c r="AY655" s="356">
        <v>3600</v>
      </c>
      <c r="AZ655" s="356">
        <v>2800</v>
      </c>
      <c r="BA655" s="356">
        <v>2000</v>
      </c>
      <c r="BB655" s="356">
        <v>1200</v>
      </c>
      <c r="BC655" s="356">
        <v>400</v>
      </c>
      <c r="BD655" s="353">
        <f t="shared" ref="BD655:BH655" si="2758">IF(BD460="","",BD460+60)</f>
        <v>123</v>
      </c>
      <c r="BE655" s="353">
        <f t="shared" si="2758"/>
        <v>123</v>
      </c>
      <c r="BF655" s="353">
        <f t="shared" si="2758"/>
        <v>138</v>
      </c>
      <c r="BG655" s="353">
        <f t="shared" si="2758"/>
        <v>153</v>
      </c>
      <c r="BH655" s="353">
        <f t="shared" si="2758"/>
        <v>168</v>
      </c>
      <c r="BI655" s="146" t="str">
        <f t="shared" si="2695"/>
        <v>123;123</v>
      </c>
      <c r="BJ655" s="352">
        <f t="shared" si="2696"/>
        <v>138</v>
      </c>
      <c r="BK655" s="146" t="str">
        <f t="shared" si="2697"/>
        <v>153;168</v>
      </c>
      <c r="BL655" s="25">
        <f t="shared" si="2486"/>
        <v>7030103</v>
      </c>
      <c r="BM655" s="146">
        <f t="shared" ref="BM655" si="2759">BM642</f>
        <v>1800</v>
      </c>
      <c r="BN655" s="146">
        <f t="shared" si="2558"/>
        <v>7</v>
      </c>
      <c r="BO655" s="146">
        <f t="shared" ref="BO655:BP655" si="2760">BO642</f>
        <v>1</v>
      </c>
      <c r="BP655" s="146">
        <f t="shared" si="2760"/>
        <v>3</v>
      </c>
      <c r="BQ655" s="146">
        <f>VLOOKUP(IF(A655=1,0,A655),宝石属性!$B$26:$D$41,2,0)</f>
        <v>3</v>
      </c>
      <c r="BR655" s="146">
        <f>VLOOKUP(IF(A655=1,0,A655),宝石属性!$B$26:$D$41,3,0)</f>
        <v>1</v>
      </c>
      <c r="BS655" s="146">
        <f t="shared" ref="BS655:BV655" si="2761">IF(BS642="","",BS642)</f>
        <v>2</v>
      </c>
      <c r="BT655" s="146">
        <f t="shared" si="2761"/>
        <v>4</v>
      </c>
      <c r="BU655" s="146">
        <f t="shared" si="2761"/>
        <v>7</v>
      </c>
      <c r="BV655" s="146">
        <f t="shared" si="2761"/>
        <v>8</v>
      </c>
      <c r="BW655" s="357">
        <f t="shared" si="2494"/>
        <v>2001</v>
      </c>
      <c r="BX655" s="357">
        <f t="shared" si="2495"/>
        <v>3002</v>
      </c>
    </row>
    <row r="656" spans="1:76" s="353" customFormat="1">
      <c r="A656" s="347">
        <f t="shared" si="2701"/>
        <v>30</v>
      </c>
      <c r="B656" s="347" t="s">
        <v>1111</v>
      </c>
      <c r="C656" s="347" t="str">
        <f t="shared" si="2615"/>
        <v>爪</v>
      </c>
      <c r="D656" s="347" t="str">
        <f t="shared" si="2484"/>
        <v>30级紫装爪</v>
      </c>
      <c r="E656" s="347">
        <f>VLOOKUP($C656,$C$3:$M$15,COLUMNS($C$3:H$15),0)</f>
        <v>130</v>
      </c>
      <c r="F656" s="347" t="str">
        <f>VLOOKUP($C656,$C$3:$M$15,COLUMNS($C$3:I$15),0)</f>
        <v>phyattack_value</v>
      </c>
      <c r="G656" s="347">
        <f>VLOOKUP($C656,$C$3:$M$15,COLUMNS($C$3:J$15),0)</f>
        <v>150</v>
      </c>
      <c r="H656" s="347" t="str">
        <f>VLOOKUP($C656,$C$3:$M$15,COLUMNS($C$3:K$15),0)</f>
        <v>magicattack_value</v>
      </c>
      <c r="I656" s="347">
        <f>VLOOKUP($C656,$C$3:$M$15,COLUMNS($C$3:L$15),0)</f>
        <v>170</v>
      </c>
      <c r="J656" s="347" t="str">
        <f>VLOOKUP($C656,$C$3:$M$15,COLUMNS($C$3:M$15),0)</f>
        <v>medical_value</v>
      </c>
      <c r="K656" s="344">
        <f t="shared" si="2616"/>
        <v>202</v>
      </c>
      <c r="L656" s="344">
        <f t="shared" si="2617"/>
        <v>211</v>
      </c>
      <c r="M656" s="344">
        <f t="shared" si="2618"/>
        <v>211</v>
      </c>
      <c r="N656" s="344">
        <f t="shared" si="2619"/>
        <v>219</v>
      </c>
      <c r="O656" s="344">
        <f t="shared" si="2620"/>
        <v>219</v>
      </c>
      <c r="P656" s="344">
        <f t="shared" si="2621"/>
        <v>228</v>
      </c>
      <c r="Q656" s="344">
        <f t="shared" si="2622"/>
        <v>228</v>
      </c>
      <c r="R656" s="344">
        <f t="shared" si="2623"/>
        <v>237</v>
      </c>
      <c r="S656" s="344">
        <f t="shared" si="2624"/>
        <v>237</v>
      </c>
      <c r="T656" s="344">
        <f t="shared" si="2625"/>
        <v>246</v>
      </c>
      <c r="U656" s="356">
        <v>3600</v>
      </c>
      <c r="V656" s="356">
        <v>2800</v>
      </c>
      <c r="W656" s="356">
        <v>2000</v>
      </c>
      <c r="X656" s="356">
        <v>1200</v>
      </c>
      <c r="Y656" s="356">
        <v>400</v>
      </c>
      <c r="Z656" s="344">
        <f t="shared" si="2626"/>
        <v>45</v>
      </c>
      <c r="AA656" s="344">
        <f t="shared" si="2627"/>
        <v>47</v>
      </c>
      <c r="AB656" s="344">
        <f t="shared" si="2628"/>
        <v>47</v>
      </c>
      <c r="AC656" s="344">
        <f t="shared" si="2629"/>
        <v>49</v>
      </c>
      <c r="AD656" s="344">
        <f t="shared" si="2630"/>
        <v>49</v>
      </c>
      <c r="AE656" s="344">
        <f t="shared" si="2631"/>
        <v>51</v>
      </c>
      <c r="AF656" s="344">
        <f t="shared" si="2632"/>
        <v>51</v>
      </c>
      <c r="AG656" s="344">
        <f t="shared" si="2633"/>
        <v>53</v>
      </c>
      <c r="AH656" s="344">
        <f t="shared" si="2634"/>
        <v>53</v>
      </c>
      <c r="AI656" s="344">
        <f t="shared" si="2635"/>
        <v>55</v>
      </c>
      <c r="AJ656" s="356">
        <v>3600</v>
      </c>
      <c r="AK656" s="356">
        <v>2800</v>
      </c>
      <c r="AL656" s="356">
        <v>2000</v>
      </c>
      <c r="AM656" s="356">
        <v>1200</v>
      </c>
      <c r="AN656" s="356">
        <v>400</v>
      </c>
      <c r="AO656" s="344">
        <f t="shared" si="2636"/>
        <v>63</v>
      </c>
      <c r="AP656" s="344">
        <f t="shared" si="2637"/>
        <v>68</v>
      </c>
      <c r="AQ656" s="344">
        <f t="shared" si="2638"/>
        <v>68</v>
      </c>
      <c r="AR656" s="344">
        <f t="shared" si="2639"/>
        <v>74</v>
      </c>
      <c r="AS656" s="344">
        <f t="shared" si="2640"/>
        <v>74</v>
      </c>
      <c r="AT656" s="344">
        <f t="shared" si="2641"/>
        <v>79</v>
      </c>
      <c r="AU656" s="344">
        <f t="shared" si="2642"/>
        <v>79</v>
      </c>
      <c r="AV656" s="344">
        <f t="shared" si="2643"/>
        <v>85</v>
      </c>
      <c r="AW656" s="344">
        <f t="shared" si="2644"/>
        <v>85</v>
      </c>
      <c r="AX656" s="344">
        <f t="shared" si="2645"/>
        <v>90</v>
      </c>
      <c r="AY656" s="356">
        <v>3600</v>
      </c>
      <c r="AZ656" s="356">
        <v>2800</v>
      </c>
      <c r="BA656" s="356">
        <v>2000</v>
      </c>
      <c r="BB656" s="356">
        <v>1200</v>
      </c>
      <c r="BC656" s="356">
        <v>400</v>
      </c>
      <c r="BD656" s="353">
        <f t="shared" ref="BD656:BH656" si="2762">IF(BD461="","",BD461+60)</f>
        <v>123</v>
      </c>
      <c r="BE656" s="353">
        <f t="shared" si="2762"/>
        <v>123</v>
      </c>
      <c r="BF656" s="353">
        <f t="shared" si="2762"/>
        <v>138</v>
      </c>
      <c r="BG656" s="353">
        <f t="shared" si="2762"/>
        <v>153</v>
      </c>
      <c r="BH656" s="353">
        <f t="shared" si="2762"/>
        <v>168</v>
      </c>
      <c r="BI656" s="146" t="str">
        <f t="shared" si="2695"/>
        <v>123;123</v>
      </c>
      <c r="BJ656" s="352">
        <f t="shared" si="2696"/>
        <v>138</v>
      </c>
      <c r="BK656" s="146" t="str">
        <f t="shared" si="2697"/>
        <v>153;168</v>
      </c>
      <c r="BL656" s="25">
        <f t="shared" si="2486"/>
        <v>7030104</v>
      </c>
      <c r="BM656" s="146">
        <f t="shared" ref="BM656" si="2763">BM643</f>
        <v>3080</v>
      </c>
      <c r="BN656" s="146">
        <f t="shared" si="2558"/>
        <v>7</v>
      </c>
      <c r="BO656" s="146">
        <f t="shared" ref="BO656:BP656" si="2764">BO643</f>
        <v>1</v>
      </c>
      <c r="BP656" s="146">
        <f t="shared" si="2764"/>
        <v>4</v>
      </c>
      <c r="BQ656" s="146">
        <f>VLOOKUP(IF(A656=1,0,A656),宝石属性!$B$26:$D$41,2,0)</f>
        <v>3</v>
      </c>
      <c r="BR656" s="146">
        <f>VLOOKUP(IF(A656=1,0,A656),宝石属性!$B$26:$D$41,3,0)</f>
        <v>1</v>
      </c>
      <c r="BS656" s="146">
        <f t="shared" ref="BS656:BV656" si="2765">IF(BS643="","",BS643)</f>
        <v>2</v>
      </c>
      <c r="BT656" s="146">
        <f t="shared" si="2765"/>
        <v>4</v>
      </c>
      <c r="BU656" s="146">
        <f t="shared" si="2765"/>
        <v>7</v>
      </c>
      <c r="BV656" s="146">
        <f t="shared" si="2765"/>
        <v>8</v>
      </c>
      <c r="BW656" s="357">
        <f t="shared" si="2494"/>
        <v>2001</v>
      </c>
      <c r="BX656" s="357">
        <f t="shared" si="2495"/>
        <v>3002</v>
      </c>
    </row>
    <row r="657" spans="1:76" s="353" customFormat="1">
      <c r="A657" s="347">
        <f t="shared" si="2701"/>
        <v>30</v>
      </c>
      <c r="B657" s="347" t="s">
        <v>1111</v>
      </c>
      <c r="C657" s="347" t="str">
        <f t="shared" si="2615"/>
        <v>魔棒</v>
      </c>
      <c r="D657" s="347" t="str">
        <f t="shared" si="2484"/>
        <v>30级紫装魔棒</v>
      </c>
      <c r="E657" s="347">
        <f>VLOOKUP($C657,$C$3:$M$15,COLUMNS($C$3:H$15),0)</f>
        <v>130</v>
      </c>
      <c r="F657" s="347" t="str">
        <f>VLOOKUP($C657,$C$3:$M$15,COLUMNS($C$3:I$15),0)</f>
        <v>phyattack_value</v>
      </c>
      <c r="G657" s="347">
        <f>VLOOKUP($C657,$C$3:$M$15,COLUMNS($C$3:J$15),0)</f>
        <v>150</v>
      </c>
      <c r="H657" s="347" t="str">
        <f>VLOOKUP($C657,$C$3:$M$15,COLUMNS($C$3:K$15),0)</f>
        <v>magicattack_value</v>
      </c>
      <c r="I657" s="347">
        <f>VLOOKUP($C657,$C$3:$M$15,COLUMNS($C$3:L$15),0)</f>
        <v>170</v>
      </c>
      <c r="J657" s="347" t="str">
        <f>VLOOKUP($C657,$C$3:$M$15,COLUMNS($C$3:M$15),0)</f>
        <v>medical_value</v>
      </c>
      <c r="K657" s="344">
        <f t="shared" si="2616"/>
        <v>202</v>
      </c>
      <c r="L657" s="344">
        <f t="shared" si="2617"/>
        <v>211</v>
      </c>
      <c r="M657" s="344">
        <f t="shared" si="2618"/>
        <v>211</v>
      </c>
      <c r="N657" s="344">
        <f t="shared" si="2619"/>
        <v>219</v>
      </c>
      <c r="O657" s="344">
        <f t="shared" si="2620"/>
        <v>219</v>
      </c>
      <c r="P657" s="344">
        <f t="shared" si="2621"/>
        <v>228</v>
      </c>
      <c r="Q657" s="344">
        <f t="shared" si="2622"/>
        <v>228</v>
      </c>
      <c r="R657" s="344">
        <f t="shared" si="2623"/>
        <v>237</v>
      </c>
      <c r="S657" s="344">
        <f t="shared" si="2624"/>
        <v>237</v>
      </c>
      <c r="T657" s="344">
        <f t="shared" si="2625"/>
        <v>246</v>
      </c>
      <c r="U657" s="356">
        <v>3600</v>
      </c>
      <c r="V657" s="356">
        <v>2800</v>
      </c>
      <c r="W657" s="356">
        <v>2000</v>
      </c>
      <c r="X657" s="356">
        <v>1200</v>
      </c>
      <c r="Y657" s="356">
        <v>400</v>
      </c>
      <c r="Z657" s="344">
        <f t="shared" si="2626"/>
        <v>45</v>
      </c>
      <c r="AA657" s="344">
        <f t="shared" si="2627"/>
        <v>47</v>
      </c>
      <c r="AB657" s="344">
        <f t="shared" si="2628"/>
        <v>47</v>
      </c>
      <c r="AC657" s="344">
        <f t="shared" si="2629"/>
        <v>49</v>
      </c>
      <c r="AD657" s="344">
        <f t="shared" si="2630"/>
        <v>49</v>
      </c>
      <c r="AE657" s="344">
        <f t="shared" si="2631"/>
        <v>51</v>
      </c>
      <c r="AF657" s="344">
        <f t="shared" si="2632"/>
        <v>51</v>
      </c>
      <c r="AG657" s="344">
        <f t="shared" si="2633"/>
        <v>53</v>
      </c>
      <c r="AH657" s="344">
        <f t="shared" si="2634"/>
        <v>53</v>
      </c>
      <c r="AI657" s="344">
        <f t="shared" si="2635"/>
        <v>55</v>
      </c>
      <c r="AJ657" s="356">
        <v>3600</v>
      </c>
      <c r="AK657" s="356">
        <v>2800</v>
      </c>
      <c r="AL657" s="356">
        <v>2000</v>
      </c>
      <c r="AM657" s="356">
        <v>1200</v>
      </c>
      <c r="AN657" s="356">
        <v>400</v>
      </c>
      <c r="AO657" s="344">
        <f t="shared" si="2636"/>
        <v>63</v>
      </c>
      <c r="AP657" s="344">
        <f t="shared" si="2637"/>
        <v>68</v>
      </c>
      <c r="AQ657" s="344">
        <f t="shared" si="2638"/>
        <v>68</v>
      </c>
      <c r="AR657" s="344">
        <f t="shared" si="2639"/>
        <v>74</v>
      </c>
      <c r="AS657" s="344">
        <f t="shared" si="2640"/>
        <v>74</v>
      </c>
      <c r="AT657" s="344">
        <f t="shared" si="2641"/>
        <v>79</v>
      </c>
      <c r="AU657" s="344">
        <f t="shared" si="2642"/>
        <v>79</v>
      </c>
      <c r="AV657" s="344">
        <f t="shared" si="2643"/>
        <v>85</v>
      </c>
      <c r="AW657" s="344">
        <f t="shared" si="2644"/>
        <v>85</v>
      </c>
      <c r="AX657" s="344">
        <f t="shared" si="2645"/>
        <v>90</v>
      </c>
      <c r="AY657" s="356">
        <v>3600</v>
      </c>
      <c r="AZ657" s="356">
        <v>2800</v>
      </c>
      <c r="BA657" s="356">
        <v>2000</v>
      </c>
      <c r="BB657" s="356">
        <v>1200</v>
      </c>
      <c r="BC657" s="356">
        <v>400</v>
      </c>
      <c r="BD657" s="353">
        <f t="shared" ref="BD657:BH657" si="2766">IF(BD462="","",BD462+60)</f>
        <v>123</v>
      </c>
      <c r="BE657" s="353">
        <f t="shared" si="2766"/>
        <v>123</v>
      </c>
      <c r="BF657" s="353">
        <f t="shared" si="2766"/>
        <v>138</v>
      </c>
      <c r="BG657" s="353">
        <f t="shared" si="2766"/>
        <v>153</v>
      </c>
      <c r="BH657" s="353">
        <f t="shared" si="2766"/>
        <v>168</v>
      </c>
      <c r="BI657" s="146" t="str">
        <f t="shared" si="2695"/>
        <v>123;123</v>
      </c>
      <c r="BJ657" s="352">
        <f t="shared" si="2696"/>
        <v>138</v>
      </c>
      <c r="BK657" s="146" t="str">
        <f t="shared" si="2697"/>
        <v>153;168</v>
      </c>
      <c r="BL657" s="25">
        <f t="shared" si="2486"/>
        <v>7030105</v>
      </c>
      <c r="BM657" s="146">
        <f t="shared" ref="BM657" si="2767">BM644</f>
        <v>2824</v>
      </c>
      <c r="BN657" s="146">
        <f t="shared" si="2558"/>
        <v>7</v>
      </c>
      <c r="BO657" s="146">
        <f t="shared" ref="BO657:BP657" si="2768">BO644</f>
        <v>1</v>
      </c>
      <c r="BP657" s="146">
        <f t="shared" si="2768"/>
        <v>5</v>
      </c>
      <c r="BQ657" s="146">
        <f>VLOOKUP(IF(A657=1,0,A657),宝石属性!$B$26:$D$41,2,0)</f>
        <v>3</v>
      </c>
      <c r="BR657" s="146">
        <f>VLOOKUP(IF(A657=1,0,A657),宝石属性!$B$26:$D$41,3,0)</f>
        <v>1</v>
      </c>
      <c r="BS657" s="146">
        <f t="shared" ref="BS657:BV657" si="2769">IF(BS644="","",BS644)</f>
        <v>2</v>
      </c>
      <c r="BT657" s="146">
        <f t="shared" si="2769"/>
        <v>4</v>
      </c>
      <c r="BU657" s="146">
        <f t="shared" si="2769"/>
        <v>7</v>
      </c>
      <c r="BV657" s="146">
        <f t="shared" si="2769"/>
        <v>8</v>
      </c>
      <c r="BW657" s="357">
        <f t="shared" si="2494"/>
        <v>2001</v>
      </c>
      <c r="BX657" s="357">
        <f t="shared" si="2495"/>
        <v>3001</v>
      </c>
    </row>
    <row r="658" spans="1:76" s="353" customFormat="1">
      <c r="A658" s="347">
        <f t="shared" si="2701"/>
        <v>30</v>
      </c>
      <c r="B658" s="347" t="s">
        <v>1111</v>
      </c>
      <c r="C658" s="347" t="str">
        <f t="shared" si="2615"/>
        <v>法杖</v>
      </c>
      <c r="D658" s="347" t="str">
        <f t="shared" si="2484"/>
        <v>30级紫装法杖</v>
      </c>
      <c r="E658" s="347">
        <f>VLOOKUP($C658,$C$3:$M$15,COLUMNS($C$3:H$15),0)</f>
        <v>130</v>
      </c>
      <c r="F658" s="347" t="str">
        <f>VLOOKUP($C658,$C$3:$M$15,COLUMNS($C$3:I$15),0)</f>
        <v>phyattack_value</v>
      </c>
      <c r="G658" s="347">
        <f>VLOOKUP($C658,$C$3:$M$15,COLUMNS($C$3:J$15),0)</f>
        <v>150</v>
      </c>
      <c r="H658" s="347" t="str">
        <f>VLOOKUP($C658,$C$3:$M$15,COLUMNS($C$3:K$15),0)</f>
        <v>magicattack_value</v>
      </c>
      <c r="I658" s="347">
        <f>VLOOKUP($C658,$C$3:$M$15,COLUMNS($C$3:L$15),0)</f>
        <v>170</v>
      </c>
      <c r="J658" s="347" t="str">
        <f>VLOOKUP($C658,$C$3:$M$15,COLUMNS($C$3:M$15),0)</f>
        <v>medical_value</v>
      </c>
      <c r="K658" s="344">
        <f t="shared" si="2616"/>
        <v>202</v>
      </c>
      <c r="L658" s="344">
        <f t="shared" si="2617"/>
        <v>211</v>
      </c>
      <c r="M658" s="344">
        <f t="shared" si="2618"/>
        <v>211</v>
      </c>
      <c r="N658" s="344">
        <f t="shared" si="2619"/>
        <v>219</v>
      </c>
      <c r="O658" s="344">
        <f t="shared" si="2620"/>
        <v>219</v>
      </c>
      <c r="P658" s="344">
        <f t="shared" si="2621"/>
        <v>228</v>
      </c>
      <c r="Q658" s="344">
        <f t="shared" si="2622"/>
        <v>228</v>
      </c>
      <c r="R658" s="344">
        <f t="shared" si="2623"/>
        <v>237</v>
      </c>
      <c r="S658" s="344">
        <f t="shared" si="2624"/>
        <v>237</v>
      </c>
      <c r="T658" s="344">
        <f t="shared" si="2625"/>
        <v>246</v>
      </c>
      <c r="U658" s="356">
        <v>3600</v>
      </c>
      <c r="V658" s="356">
        <v>2800</v>
      </c>
      <c r="W658" s="356">
        <v>2000</v>
      </c>
      <c r="X658" s="356">
        <v>1200</v>
      </c>
      <c r="Y658" s="356">
        <v>400</v>
      </c>
      <c r="Z658" s="344">
        <f t="shared" si="2626"/>
        <v>45</v>
      </c>
      <c r="AA658" s="344">
        <f t="shared" si="2627"/>
        <v>47</v>
      </c>
      <c r="AB658" s="344">
        <f t="shared" si="2628"/>
        <v>47</v>
      </c>
      <c r="AC658" s="344">
        <f t="shared" si="2629"/>
        <v>49</v>
      </c>
      <c r="AD658" s="344">
        <f t="shared" si="2630"/>
        <v>49</v>
      </c>
      <c r="AE658" s="344">
        <f t="shared" si="2631"/>
        <v>51</v>
      </c>
      <c r="AF658" s="344">
        <f t="shared" si="2632"/>
        <v>51</v>
      </c>
      <c r="AG658" s="344">
        <f t="shared" si="2633"/>
        <v>53</v>
      </c>
      <c r="AH658" s="344">
        <f t="shared" si="2634"/>
        <v>53</v>
      </c>
      <c r="AI658" s="344">
        <f t="shared" si="2635"/>
        <v>55</v>
      </c>
      <c r="AJ658" s="356">
        <v>3600</v>
      </c>
      <c r="AK658" s="356">
        <v>2800</v>
      </c>
      <c r="AL658" s="356">
        <v>2000</v>
      </c>
      <c r="AM658" s="356">
        <v>1200</v>
      </c>
      <c r="AN658" s="356">
        <v>400</v>
      </c>
      <c r="AO658" s="344">
        <f t="shared" si="2636"/>
        <v>63</v>
      </c>
      <c r="AP658" s="344">
        <f t="shared" si="2637"/>
        <v>68</v>
      </c>
      <c r="AQ658" s="344">
        <f t="shared" si="2638"/>
        <v>68</v>
      </c>
      <c r="AR658" s="344">
        <f t="shared" si="2639"/>
        <v>74</v>
      </c>
      <c r="AS658" s="344">
        <f t="shared" si="2640"/>
        <v>74</v>
      </c>
      <c r="AT658" s="344">
        <f t="shared" si="2641"/>
        <v>79</v>
      </c>
      <c r="AU658" s="344">
        <f t="shared" si="2642"/>
        <v>79</v>
      </c>
      <c r="AV658" s="344">
        <f t="shared" si="2643"/>
        <v>85</v>
      </c>
      <c r="AW658" s="344">
        <f t="shared" si="2644"/>
        <v>85</v>
      </c>
      <c r="AX658" s="344">
        <f t="shared" si="2645"/>
        <v>90</v>
      </c>
      <c r="AY658" s="356">
        <v>3600</v>
      </c>
      <c r="AZ658" s="356">
        <v>2800</v>
      </c>
      <c r="BA658" s="356">
        <v>2000</v>
      </c>
      <c r="BB658" s="356">
        <v>1200</v>
      </c>
      <c r="BC658" s="356">
        <v>400</v>
      </c>
      <c r="BD658" s="353">
        <f t="shared" ref="BD658:BH658" si="2770">IF(BD463="","",BD463+60)</f>
        <v>123</v>
      </c>
      <c r="BE658" s="353">
        <f t="shared" si="2770"/>
        <v>123</v>
      </c>
      <c r="BF658" s="353">
        <f t="shared" si="2770"/>
        <v>138</v>
      </c>
      <c r="BG658" s="353">
        <f t="shared" si="2770"/>
        <v>153</v>
      </c>
      <c r="BH658" s="353">
        <f t="shared" si="2770"/>
        <v>168</v>
      </c>
      <c r="BI658" s="146" t="str">
        <f t="shared" si="2695"/>
        <v>123;123</v>
      </c>
      <c r="BJ658" s="352">
        <f t="shared" si="2696"/>
        <v>138</v>
      </c>
      <c r="BK658" s="146" t="str">
        <f t="shared" si="2697"/>
        <v>153;168</v>
      </c>
      <c r="BL658" s="25">
        <f t="shared" si="2486"/>
        <v>7030106</v>
      </c>
      <c r="BM658" s="146">
        <f t="shared" ref="BM658" si="2771">BM645</f>
        <v>4104</v>
      </c>
      <c r="BN658" s="146">
        <f t="shared" si="2558"/>
        <v>7</v>
      </c>
      <c r="BO658" s="146">
        <f t="shared" ref="BO658:BP658" si="2772">BO645</f>
        <v>1</v>
      </c>
      <c r="BP658" s="146">
        <f t="shared" si="2772"/>
        <v>6</v>
      </c>
      <c r="BQ658" s="146">
        <f>VLOOKUP(IF(A658=1,0,A658),宝石属性!$B$26:$D$41,2,0)</f>
        <v>3</v>
      </c>
      <c r="BR658" s="146">
        <f>VLOOKUP(IF(A658=1,0,A658),宝石属性!$B$26:$D$41,3,0)</f>
        <v>1</v>
      </c>
      <c r="BS658" s="146">
        <f t="shared" ref="BS658:BV658" si="2773">IF(BS645="","",BS645)</f>
        <v>2</v>
      </c>
      <c r="BT658" s="146">
        <f t="shared" si="2773"/>
        <v>4</v>
      </c>
      <c r="BU658" s="146">
        <f t="shared" si="2773"/>
        <v>7</v>
      </c>
      <c r="BV658" s="146">
        <f t="shared" si="2773"/>
        <v>8</v>
      </c>
      <c r="BW658" s="357">
        <f t="shared" si="2494"/>
        <v>2001</v>
      </c>
      <c r="BX658" s="357">
        <f t="shared" si="2495"/>
        <v>3001</v>
      </c>
    </row>
    <row r="659" spans="1:76" s="353" customFormat="1">
      <c r="A659" s="347">
        <f t="shared" si="2701"/>
        <v>30</v>
      </c>
      <c r="B659" s="347" t="s">
        <v>1111</v>
      </c>
      <c r="C659" s="347" t="str">
        <f t="shared" si="2615"/>
        <v>男衣</v>
      </c>
      <c r="D659" s="347" t="str">
        <f t="shared" si="2484"/>
        <v>30级紫装男衣</v>
      </c>
      <c r="E659" s="347">
        <f>VLOOKUP($C659,$C$3:$M$15,COLUMNS($C$3:H$15),0)</f>
        <v>60</v>
      </c>
      <c r="F659" s="347" t="str">
        <f>VLOOKUP($C659,$C$3:$M$15,COLUMNS($C$3:I$15),0)</f>
        <v>maxhp_value</v>
      </c>
      <c r="G659" s="347">
        <f>VLOOKUP($C659,$C$3:$M$15,COLUMNS($C$3:J$15),0)</f>
        <v>140</v>
      </c>
      <c r="H659" s="347" t="str">
        <f>VLOOKUP($C659,$C$3:$M$15,COLUMNS($C$3:K$15),0)</f>
        <v>defend_value</v>
      </c>
      <c r="I659" s="347" t="str">
        <f>VLOOKUP($C659,$C$3:$M$15,COLUMNS($C$3:L$15),0)</f>
        <v/>
      </c>
      <c r="J659" s="347" t="str">
        <f>VLOOKUP($C659,$C$3:$M$15,COLUMNS($C$3:M$15),0)</f>
        <v/>
      </c>
      <c r="K659" s="344">
        <f t="shared" si="2616"/>
        <v>161</v>
      </c>
      <c r="L659" s="344">
        <f t="shared" si="2617"/>
        <v>168</v>
      </c>
      <c r="M659" s="344">
        <f t="shared" si="2618"/>
        <v>168</v>
      </c>
      <c r="N659" s="344">
        <f t="shared" si="2619"/>
        <v>176</v>
      </c>
      <c r="O659" s="344">
        <f t="shared" si="2620"/>
        <v>176</v>
      </c>
      <c r="P659" s="344">
        <f t="shared" si="2621"/>
        <v>183</v>
      </c>
      <c r="Q659" s="344">
        <f t="shared" si="2622"/>
        <v>183</v>
      </c>
      <c r="R659" s="344">
        <f t="shared" si="2623"/>
        <v>190</v>
      </c>
      <c r="S659" s="344">
        <f t="shared" si="2624"/>
        <v>190</v>
      </c>
      <c r="T659" s="344">
        <f t="shared" si="2625"/>
        <v>197</v>
      </c>
      <c r="U659" s="356">
        <v>3600</v>
      </c>
      <c r="V659" s="356">
        <v>2800</v>
      </c>
      <c r="W659" s="356">
        <v>2000</v>
      </c>
      <c r="X659" s="356">
        <v>1200</v>
      </c>
      <c r="Y659" s="356">
        <v>400</v>
      </c>
      <c r="Z659" s="344">
        <f t="shared" si="2626"/>
        <v>50</v>
      </c>
      <c r="AA659" s="344">
        <f t="shared" si="2627"/>
        <v>53</v>
      </c>
      <c r="AB659" s="344">
        <f t="shared" si="2628"/>
        <v>53</v>
      </c>
      <c r="AC659" s="344">
        <f t="shared" si="2629"/>
        <v>55</v>
      </c>
      <c r="AD659" s="344">
        <f t="shared" si="2630"/>
        <v>55</v>
      </c>
      <c r="AE659" s="344">
        <f t="shared" si="2631"/>
        <v>57</v>
      </c>
      <c r="AF659" s="344">
        <f t="shared" si="2632"/>
        <v>57</v>
      </c>
      <c r="AG659" s="344">
        <f t="shared" si="2633"/>
        <v>59</v>
      </c>
      <c r="AH659" s="344">
        <f t="shared" si="2634"/>
        <v>59</v>
      </c>
      <c r="AI659" s="344">
        <f t="shared" si="2635"/>
        <v>62</v>
      </c>
      <c r="AJ659" s="356">
        <v>3600</v>
      </c>
      <c r="AK659" s="356">
        <v>2800</v>
      </c>
      <c r="AL659" s="356">
        <v>2000</v>
      </c>
      <c r="AM659" s="356">
        <v>1200</v>
      </c>
      <c r="AN659" s="356">
        <v>400</v>
      </c>
      <c r="AO659" s="344" t="str">
        <f t="shared" si="2636"/>
        <v/>
      </c>
      <c r="AP659" s="344" t="str">
        <f t="shared" si="2637"/>
        <v/>
      </c>
      <c r="AQ659" s="344" t="str">
        <f t="shared" si="2638"/>
        <v/>
      </c>
      <c r="AR659" s="344" t="str">
        <f t="shared" si="2639"/>
        <v/>
      </c>
      <c r="AS659" s="344" t="str">
        <f t="shared" si="2640"/>
        <v/>
      </c>
      <c r="AT659" s="344" t="str">
        <f t="shared" si="2641"/>
        <v/>
      </c>
      <c r="AU659" s="344" t="str">
        <f t="shared" si="2642"/>
        <v/>
      </c>
      <c r="AV659" s="344" t="str">
        <f t="shared" si="2643"/>
        <v/>
      </c>
      <c r="AW659" s="344" t="str">
        <f t="shared" si="2644"/>
        <v/>
      </c>
      <c r="AX659" s="344" t="str">
        <f t="shared" si="2645"/>
        <v/>
      </c>
      <c r="AY659" s="356">
        <v>3600</v>
      </c>
      <c r="AZ659" s="356">
        <v>2800</v>
      </c>
      <c r="BA659" s="356">
        <v>2000</v>
      </c>
      <c r="BB659" s="356">
        <v>1200</v>
      </c>
      <c r="BC659" s="356">
        <v>400</v>
      </c>
      <c r="BD659" s="353">
        <f t="shared" ref="BD659:BH659" si="2774">IF(BD464="","",BD464+60)</f>
        <v>123</v>
      </c>
      <c r="BE659" s="353">
        <f t="shared" si="2774"/>
        <v>123</v>
      </c>
      <c r="BF659" s="353">
        <f t="shared" si="2774"/>
        <v>138</v>
      </c>
      <c r="BG659" s="353">
        <f t="shared" si="2774"/>
        <v>153</v>
      </c>
      <c r="BH659" s="353">
        <f t="shared" si="2774"/>
        <v>168</v>
      </c>
      <c r="BI659" s="146" t="str">
        <f t="shared" si="2695"/>
        <v>123;123</v>
      </c>
      <c r="BJ659" s="352">
        <f t="shared" si="2696"/>
        <v>138</v>
      </c>
      <c r="BK659" s="146" t="str">
        <f t="shared" si="2697"/>
        <v>153;168</v>
      </c>
      <c r="BL659" s="25">
        <f t="shared" si="2486"/>
        <v>7030207</v>
      </c>
      <c r="BM659" s="146">
        <f t="shared" ref="BM659" si="2775">BM646</f>
        <v>312</v>
      </c>
      <c r="BN659" s="146">
        <f t="shared" si="2558"/>
        <v>7</v>
      </c>
      <c r="BO659" s="146">
        <f t="shared" ref="BO659:BP659" si="2776">BO646</f>
        <v>2</v>
      </c>
      <c r="BP659" s="146">
        <f t="shared" si="2776"/>
        <v>7</v>
      </c>
      <c r="BQ659" s="146">
        <f>VLOOKUP(IF(A659=1,0,A659),宝石属性!$B$26:$D$41,2,0)</f>
        <v>3</v>
      </c>
      <c r="BR659" s="146">
        <f>VLOOKUP(IF(A659=1,0,A659),宝石属性!$B$26:$D$41,3,0)</f>
        <v>1</v>
      </c>
      <c r="BS659" s="146">
        <f t="shared" ref="BS659:BV659" si="2777">IF(BS646="","",BS646)</f>
        <v>1</v>
      </c>
      <c r="BT659" s="146">
        <f t="shared" si="2777"/>
        <v>3</v>
      </c>
      <c r="BU659" s="146">
        <f t="shared" si="2777"/>
        <v>5</v>
      </c>
      <c r="BV659" s="146">
        <f t="shared" si="2777"/>
        <v>7</v>
      </c>
      <c r="BW659" s="357">
        <f t="shared" si="2494"/>
        <v>2004</v>
      </c>
      <c r="BX659" s="357">
        <f t="shared" si="2495"/>
        <v>3002</v>
      </c>
    </row>
    <row r="660" spans="1:76" s="353" customFormat="1">
      <c r="A660" s="347">
        <f t="shared" si="2701"/>
        <v>30</v>
      </c>
      <c r="B660" s="347" t="s">
        <v>1111</v>
      </c>
      <c r="C660" s="347" t="str">
        <f t="shared" si="2615"/>
        <v>女衣</v>
      </c>
      <c r="D660" s="347" t="str">
        <f t="shared" si="2484"/>
        <v>30级紫装女衣</v>
      </c>
      <c r="E660" s="347">
        <f>VLOOKUP($C660,$C$3:$M$15,COLUMNS($C$3:H$15),0)</f>
        <v>60</v>
      </c>
      <c r="F660" s="347" t="str">
        <f>VLOOKUP($C660,$C$3:$M$15,COLUMNS($C$3:I$15),0)</f>
        <v>maxhp_value</v>
      </c>
      <c r="G660" s="347">
        <f>VLOOKUP($C660,$C$3:$M$15,COLUMNS($C$3:J$15),0)</f>
        <v>140</v>
      </c>
      <c r="H660" s="347" t="str">
        <f>VLOOKUP($C660,$C$3:$M$15,COLUMNS($C$3:K$15),0)</f>
        <v>defend_value</v>
      </c>
      <c r="I660" s="347" t="str">
        <f>VLOOKUP($C660,$C$3:$M$15,COLUMNS($C$3:L$15),0)</f>
        <v/>
      </c>
      <c r="J660" s="347" t="str">
        <f>VLOOKUP($C660,$C$3:$M$15,COLUMNS($C$3:M$15),0)</f>
        <v/>
      </c>
      <c r="K660" s="344">
        <f t="shared" si="2616"/>
        <v>161</v>
      </c>
      <c r="L660" s="344">
        <f t="shared" si="2617"/>
        <v>168</v>
      </c>
      <c r="M660" s="344">
        <f t="shared" si="2618"/>
        <v>168</v>
      </c>
      <c r="N660" s="344">
        <f t="shared" si="2619"/>
        <v>176</v>
      </c>
      <c r="O660" s="344">
        <f t="shared" si="2620"/>
        <v>176</v>
      </c>
      <c r="P660" s="344">
        <f t="shared" si="2621"/>
        <v>183</v>
      </c>
      <c r="Q660" s="344">
        <f t="shared" si="2622"/>
        <v>183</v>
      </c>
      <c r="R660" s="344">
        <f t="shared" si="2623"/>
        <v>190</v>
      </c>
      <c r="S660" s="344">
        <f t="shared" si="2624"/>
        <v>190</v>
      </c>
      <c r="T660" s="344">
        <f t="shared" si="2625"/>
        <v>197</v>
      </c>
      <c r="U660" s="356">
        <v>3600</v>
      </c>
      <c r="V660" s="356">
        <v>2800</v>
      </c>
      <c r="W660" s="356">
        <v>2000</v>
      </c>
      <c r="X660" s="356">
        <v>1200</v>
      </c>
      <c r="Y660" s="356">
        <v>400</v>
      </c>
      <c r="Z660" s="344">
        <f t="shared" si="2626"/>
        <v>50</v>
      </c>
      <c r="AA660" s="344">
        <f t="shared" si="2627"/>
        <v>53</v>
      </c>
      <c r="AB660" s="344">
        <f t="shared" si="2628"/>
        <v>53</v>
      </c>
      <c r="AC660" s="344">
        <f t="shared" si="2629"/>
        <v>55</v>
      </c>
      <c r="AD660" s="344">
        <f t="shared" si="2630"/>
        <v>55</v>
      </c>
      <c r="AE660" s="344">
        <f t="shared" si="2631"/>
        <v>57</v>
      </c>
      <c r="AF660" s="344">
        <f t="shared" si="2632"/>
        <v>57</v>
      </c>
      <c r="AG660" s="344">
        <f t="shared" si="2633"/>
        <v>59</v>
      </c>
      <c r="AH660" s="344">
        <f t="shared" si="2634"/>
        <v>59</v>
      </c>
      <c r="AI660" s="344">
        <f t="shared" si="2635"/>
        <v>62</v>
      </c>
      <c r="AJ660" s="356">
        <v>3600</v>
      </c>
      <c r="AK660" s="356">
        <v>2800</v>
      </c>
      <c r="AL660" s="356">
        <v>2000</v>
      </c>
      <c r="AM660" s="356">
        <v>1200</v>
      </c>
      <c r="AN660" s="356">
        <v>400</v>
      </c>
      <c r="AO660" s="344" t="str">
        <f t="shared" si="2636"/>
        <v/>
      </c>
      <c r="AP660" s="344" t="str">
        <f t="shared" si="2637"/>
        <v/>
      </c>
      <c r="AQ660" s="344" t="str">
        <f t="shared" si="2638"/>
        <v/>
      </c>
      <c r="AR660" s="344" t="str">
        <f t="shared" si="2639"/>
        <v/>
      </c>
      <c r="AS660" s="344" t="str">
        <f t="shared" si="2640"/>
        <v/>
      </c>
      <c r="AT660" s="344" t="str">
        <f t="shared" si="2641"/>
        <v/>
      </c>
      <c r="AU660" s="344" t="str">
        <f t="shared" si="2642"/>
        <v/>
      </c>
      <c r="AV660" s="344" t="str">
        <f t="shared" si="2643"/>
        <v/>
      </c>
      <c r="AW660" s="344" t="str">
        <f t="shared" si="2644"/>
        <v/>
      </c>
      <c r="AX660" s="344" t="str">
        <f t="shared" si="2645"/>
        <v/>
      </c>
      <c r="AY660" s="356">
        <v>3600</v>
      </c>
      <c r="AZ660" s="356">
        <v>2800</v>
      </c>
      <c r="BA660" s="356">
        <v>2000</v>
      </c>
      <c r="BB660" s="356">
        <v>1200</v>
      </c>
      <c r="BC660" s="356">
        <v>400</v>
      </c>
      <c r="BD660" s="353">
        <f t="shared" ref="BD660:BH660" si="2778">IF(BD465="","",BD465+60)</f>
        <v>123</v>
      </c>
      <c r="BE660" s="353">
        <f t="shared" si="2778"/>
        <v>123</v>
      </c>
      <c r="BF660" s="353">
        <f t="shared" si="2778"/>
        <v>138</v>
      </c>
      <c r="BG660" s="353">
        <f t="shared" si="2778"/>
        <v>153</v>
      </c>
      <c r="BH660" s="353">
        <f t="shared" si="2778"/>
        <v>168</v>
      </c>
      <c r="BI660" s="146" t="str">
        <f t="shared" si="2695"/>
        <v>123;123</v>
      </c>
      <c r="BJ660" s="352">
        <f t="shared" si="2696"/>
        <v>138</v>
      </c>
      <c r="BK660" s="146" t="str">
        <f t="shared" si="2697"/>
        <v>153;168</v>
      </c>
      <c r="BL660" s="25">
        <f t="shared" si="2486"/>
        <v>7030208</v>
      </c>
      <c r="BM660" s="146">
        <f t="shared" ref="BM660" si="2779">BM647</f>
        <v>568</v>
      </c>
      <c r="BN660" s="146">
        <f t="shared" si="2558"/>
        <v>7</v>
      </c>
      <c r="BO660" s="146">
        <f t="shared" ref="BO660:BP660" si="2780">BO647</f>
        <v>2</v>
      </c>
      <c r="BP660" s="146">
        <f t="shared" si="2780"/>
        <v>8</v>
      </c>
      <c r="BQ660" s="146">
        <f>VLOOKUP(IF(A660=1,0,A660),宝石属性!$B$26:$D$41,2,0)</f>
        <v>3</v>
      </c>
      <c r="BR660" s="146">
        <f>VLOOKUP(IF(A660=1,0,A660),宝石属性!$B$26:$D$41,3,0)</f>
        <v>1</v>
      </c>
      <c r="BS660" s="146">
        <f t="shared" ref="BS660:BV660" si="2781">IF(BS647="","",BS647)</f>
        <v>1</v>
      </c>
      <c r="BT660" s="146">
        <f t="shared" si="2781"/>
        <v>3</v>
      </c>
      <c r="BU660" s="146">
        <f t="shared" si="2781"/>
        <v>5</v>
      </c>
      <c r="BV660" s="146">
        <f t="shared" si="2781"/>
        <v>7</v>
      </c>
      <c r="BW660" s="357">
        <f t="shared" si="2494"/>
        <v>2004</v>
      </c>
      <c r="BX660" s="357">
        <f t="shared" si="2495"/>
        <v>3002</v>
      </c>
    </row>
    <row r="661" spans="1:76" s="353" customFormat="1">
      <c r="A661" s="347">
        <f t="shared" si="2701"/>
        <v>30</v>
      </c>
      <c r="B661" s="347" t="s">
        <v>1111</v>
      </c>
      <c r="C661" s="347" t="str">
        <f t="shared" si="2615"/>
        <v>男头盔</v>
      </c>
      <c r="D661" s="347" t="str">
        <f t="shared" si="2484"/>
        <v>30级紫装男头盔</v>
      </c>
      <c r="E661" s="347">
        <f>VLOOKUP($C661,$C$3:$M$15,COLUMNS($C$3:H$15),0)</f>
        <v>90</v>
      </c>
      <c r="F661" s="347" t="str">
        <f>VLOOKUP($C661,$C$3:$M$15,COLUMNS($C$3:I$15),0)</f>
        <v>maxmp_value</v>
      </c>
      <c r="G661" s="347">
        <f>VLOOKUP($C661,$C$3:$M$15,COLUMNS($C$3:J$15),0)</f>
        <v>140</v>
      </c>
      <c r="H661" s="347" t="str">
        <f>VLOOKUP($C661,$C$3:$M$15,COLUMNS($C$3:K$15),0)</f>
        <v>defend_value</v>
      </c>
      <c r="I661" s="347" t="str">
        <f>VLOOKUP($C661,$C$3:$M$15,COLUMNS($C$3:L$15),0)</f>
        <v/>
      </c>
      <c r="J661" s="347" t="str">
        <f>VLOOKUP($C661,$C$3:$M$15,COLUMNS($C$3:M$15),0)</f>
        <v/>
      </c>
      <c r="K661" s="344">
        <f t="shared" si="2616"/>
        <v>202</v>
      </c>
      <c r="L661" s="344">
        <f t="shared" si="2617"/>
        <v>211</v>
      </c>
      <c r="M661" s="344">
        <f t="shared" si="2618"/>
        <v>211</v>
      </c>
      <c r="N661" s="344">
        <f t="shared" si="2619"/>
        <v>219</v>
      </c>
      <c r="O661" s="344">
        <f t="shared" si="2620"/>
        <v>219</v>
      </c>
      <c r="P661" s="344">
        <f t="shared" si="2621"/>
        <v>228</v>
      </c>
      <c r="Q661" s="344">
        <f t="shared" si="2622"/>
        <v>228</v>
      </c>
      <c r="R661" s="344">
        <f t="shared" si="2623"/>
        <v>237</v>
      </c>
      <c r="S661" s="344">
        <f t="shared" si="2624"/>
        <v>237</v>
      </c>
      <c r="T661" s="344">
        <f t="shared" si="2625"/>
        <v>246</v>
      </c>
      <c r="U661" s="356">
        <v>3600</v>
      </c>
      <c r="V661" s="356">
        <v>2800</v>
      </c>
      <c r="W661" s="356">
        <v>2000</v>
      </c>
      <c r="X661" s="356">
        <v>1200</v>
      </c>
      <c r="Y661" s="356">
        <v>400</v>
      </c>
      <c r="Z661" s="344">
        <f t="shared" si="2626"/>
        <v>30</v>
      </c>
      <c r="AA661" s="344">
        <f t="shared" si="2627"/>
        <v>32</v>
      </c>
      <c r="AB661" s="344">
        <f t="shared" si="2628"/>
        <v>32</v>
      </c>
      <c r="AC661" s="344">
        <f t="shared" si="2629"/>
        <v>33</v>
      </c>
      <c r="AD661" s="344">
        <f t="shared" si="2630"/>
        <v>33</v>
      </c>
      <c r="AE661" s="344">
        <f t="shared" si="2631"/>
        <v>34</v>
      </c>
      <c r="AF661" s="344">
        <f t="shared" si="2632"/>
        <v>34</v>
      </c>
      <c r="AG661" s="344">
        <f t="shared" si="2633"/>
        <v>36</v>
      </c>
      <c r="AH661" s="344">
        <f t="shared" si="2634"/>
        <v>36</v>
      </c>
      <c r="AI661" s="344">
        <f t="shared" si="2635"/>
        <v>37</v>
      </c>
      <c r="AJ661" s="356">
        <v>3600</v>
      </c>
      <c r="AK661" s="356">
        <v>2800</v>
      </c>
      <c r="AL661" s="356">
        <v>2000</v>
      </c>
      <c r="AM661" s="356">
        <v>1200</v>
      </c>
      <c r="AN661" s="356">
        <v>400</v>
      </c>
      <c r="AO661" s="344" t="str">
        <f t="shared" si="2636"/>
        <v/>
      </c>
      <c r="AP661" s="344" t="str">
        <f t="shared" si="2637"/>
        <v/>
      </c>
      <c r="AQ661" s="344" t="str">
        <f t="shared" si="2638"/>
        <v/>
      </c>
      <c r="AR661" s="344" t="str">
        <f t="shared" si="2639"/>
        <v/>
      </c>
      <c r="AS661" s="344" t="str">
        <f t="shared" si="2640"/>
        <v/>
      </c>
      <c r="AT661" s="344" t="str">
        <f t="shared" si="2641"/>
        <v/>
      </c>
      <c r="AU661" s="344" t="str">
        <f t="shared" si="2642"/>
        <v/>
      </c>
      <c r="AV661" s="344" t="str">
        <f t="shared" si="2643"/>
        <v/>
      </c>
      <c r="AW661" s="344" t="str">
        <f t="shared" si="2644"/>
        <v/>
      </c>
      <c r="AX661" s="344" t="str">
        <f t="shared" si="2645"/>
        <v/>
      </c>
      <c r="AY661" s="356">
        <v>3600</v>
      </c>
      <c r="AZ661" s="356">
        <v>2800</v>
      </c>
      <c r="BA661" s="356">
        <v>2000</v>
      </c>
      <c r="BB661" s="356">
        <v>1200</v>
      </c>
      <c r="BC661" s="356">
        <v>400</v>
      </c>
      <c r="BD661" s="353" t="str">
        <f t="shared" ref="BD661:BH661" si="2782">IF(BD466="","",BD466+60)</f>
        <v/>
      </c>
      <c r="BE661" s="353" t="str">
        <f t="shared" si="2782"/>
        <v/>
      </c>
      <c r="BF661" s="353" t="str">
        <f t="shared" si="2782"/>
        <v/>
      </c>
      <c r="BG661" s="353" t="str">
        <f t="shared" si="2782"/>
        <v/>
      </c>
      <c r="BH661" s="353" t="str">
        <f t="shared" si="2782"/>
        <v/>
      </c>
      <c r="BI661" s="146" t="str">
        <f t="shared" si="2695"/>
        <v/>
      </c>
      <c r="BJ661" s="352" t="str">
        <f t="shared" si="2696"/>
        <v/>
      </c>
      <c r="BK661" s="146" t="str">
        <f t="shared" si="2697"/>
        <v/>
      </c>
      <c r="BL661" s="25">
        <f t="shared" si="2486"/>
        <v>7030309</v>
      </c>
      <c r="BM661" s="146">
        <f t="shared" ref="BM661" si="2783">BM648</f>
        <v>1640</v>
      </c>
      <c r="BN661" s="146">
        <f t="shared" si="2558"/>
        <v>7</v>
      </c>
      <c r="BO661" s="146">
        <f t="shared" ref="BO661:BP661" si="2784">BO648</f>
        <v>3</v>
      </c>
      <c r="BP661" s="146">
        <f t="shared" si="2784"/>
        <v>9</v>
      </c>
      <c r="BQ661" s="146">
        <f>VLOOKUP(IF(A661=1,0,A661),宝石属性!$B$26:$D$41,2,0)</f>
        <v>3</v>
      </c>
      <c r="BR661" s="146">
        <f>VLOOKUP(IF(A661=1,0,A661),宝石属性!$B$26:$D$41,3,0)</f>
        <v>1</v>
      </c>
      <c r="BS661" s="146">
        <f t="shared" ref="BS661:BV661" si="2785">IF(BS648="","",BS648)</f>
        <v>2</v>
      </c>
      <c r="BT661" s="146">
        <f t="shared" si="2785"/>
        <v>3</v>
      </c>
      <c r="BU661" s="146" t="str">
        <f t="shared" si="2785"/>
        <v/>
      </c>
      <c r="BV661" s="146" t="str">
        <f t="shared" si="2785"/>
        <v/>
      </c>
      <c r="BW661" s="357">
        <f t="shared" si="2494"/>
        <v>2007</v>
      </c>
      <c r="BX661" s="357">
        <f t="shared" si="2495"/>
        <v>3002</v>
      </c>
    </row>
    <row r="662" spans="1:76" s="353" customFormat="1">
      <c r="A662" s="347">
        <f t="shared" si="2701"/>
        <v>30</v>
      </c>
      <c r="B662" s="347" t="s">
        <v>1111</v>
      </c>
      <c r="C662" s="347" t="str">
        <f t="shared" si="2615"/>
        <v>女头饰</v>
      </c>
      <c r="D662" s="347" t="str">
        <f t="shared" si="2484"/>
        <v>30级紫装女头饰</v>
      </c>
      <c r="E662" s="347">
        <f>VLOOKUP($C662,$C$3:$M$15,COLUMNS($C$3:H$15),0)</f>
        <v>90</v>
      </c>
      <c r="F662" s="347" t="str">
        <f>VLOOKUP($C662,$C$3:$M$15,COLUMNS($C$3:I$15),0)</f>
        <v>maxmp_value</v>
      </c>
      <c r="G662" s="347">
        <f>VLOOKUP($C662,$C$3:$M$15,COLUMNS($C$3:J$15),0)</f>
        <v>140</v>
      </c>
      <c r="H662" s="347" t="str">
        <f>VLOOKUP($C662,$C$3:$M$15,COLUMNS($C$3:K$15),0)</f>
        <v>defend_value</v>
      </c>
      <c r="I662" s="347" t="str">
        <f>VLOOKUP($C662,$C$3:$M$15,COLUMNS($C$3:L$15),0)</f>
        <v/>
      </c>
      <c r="J662" s="347" t="str">
        <f>VLOOKUP($C662,$C$3:$M$15,COLUMNS($C$3:M$15),0)</f>
        <v/>
      </c>
      <c r="K662" s="344">
        <f t="shared" si="2616"/>
        <v>202</v>
      </c>
      <c r="L662" s="344">
        <f t="shared" si="2617"/>
        <v>211</v>
      </c>
      <c r="M662" s="344">
        <f t="shared" si="2618"/>
        <v>211</v>
      </c>
      <c r="N662" s="344">
        <f t="shared" si="2619"/>
        <v>219</v>
      </c>
      <c r="O662" s="344">
        <f t="shared" si="2620"/>
        <v>219</v>
      </c>
      <c r="P662" s="344">
        <f t="shared" si="2621"/>
        <v>228</v>
      </c>
      <c r="Q662" s="344">
        <f t="shared" si="2622"/>
        <v>228</v>
      </c>
      <c r="R662" s="344">
        <f t="shared" si="2623"/>
        <v>237</v>
      </c>
      <c r="S662" s="344">
        <f t="shared" si="2624"/>
        <v>237</v>
      </c>
      <c r="T662" s="344">
        <f t="shared" si="2625"/>
        <v>246</v>
      </c>
      <c r="U662" s="356">
        <v>3600</v>
      </c>
      <c r="V662" s="356">
        <v>2800</v>
      </c>
      <c r="W662" s="356">
        <v>2000</v>
      </c>
      <c r="X662" s="356">
        <v>1200</v>
      </c>
      <c r="Y662" s="356">
        <v>400</v>
      </c>
      <c r="Z662" s="344">
        <f t="shared" si="2626"/>
        <v>30</v>
      </c>
      <c r="AA662" s="344">
        <f t="shared" si="2627"/>
        <v>32</v>
      </c>
      <c r="AB662" s="344">
        <f t="shared" si="2628"/>
        <v>32</v>
      </c>
      <c r="AC662" s="344">
        <f t="shared" si="2629"/>
        <v>33</v>
      </c>
      <c r="AD662" s="344">
        <f t="shared" si="2630"/>
        <v>33</v>
      </c>
      <c r="AE662" s="344">
        <f t="shared" si="2631"/>
        <v>34</v>
      </c>
      <c r="AF662" s="344">
        <f t="shared" si="2632"/>
        <v>34</v>
      </c>
      <c r="AG662" s="344">
        <f t="shared" si="2633"/>
        <v>36</v>
      </c>
      <c r="AH662" s="344">
        <f t="shared" si="2634"/>
        <v>36</v>
      </c>
      <c r="AI662" s="344">
        <f t="shared" si="2635"/>
        <v>37</v>
      </c>
      <c r="AJ662" s="356">
        <v>3600</v>
      </c>
      <c r="AK662" s="356">
        <v>2800</v>
      </c>
      <c r="AL662" s="356">
        <v>2000</v>
      </c>
      <c r="AM662" s="356">
        <v>1200</v>
      </c>
      <c r="AN662" s="356">
        <v>400</v>
      </c>
      <c r="AO662" s="344" t="str">
        <f t="shared" si="2636"/>
        <v/>
      </c>
      <c r="AP662" s="344" t="str">
        <f t="shared" si="2637"/>
        <v/>
      </c>
      <c r="AQ662" s="344" t="str">
        <f t="shared" si="2638"/>
        <v/>
      </c>
      <c r="AR662" s="344" t="str">
        <f t="shared" si="2639"/>
        <v/>
      </c>
      <c r="AS662" s="344" t="str">
        <f t="shared" si="2640"/>
        <v/>
      </c>
      <c r="AT662" s="344" t="str">
        <f t="shared" si="2641"/>
        <v/>
      </c>
      <c r="AU662" s="344" t="str">
        <f t="shared" si="2642"/>
        <v/>
      </c>
      <c r="AV662" s="344" t="str">
        <f t="shared" si="2643"/>
        <v/>
      </c>
      <c r="AW662" s="344" t="str">
        <f t="shared" si="2644"/>
        <v/>
      </c>
      <c r="AX662" s="344" t="str">
        <f t="shared" si="2645"/>
        <v/>
      </c>
      <c r="AY662" s="356">
        <v>3600</v>
      </c>
      <c r="AZ662" s="356">
        <v>2800</v>
      </c>
      <c r="BA662" s="356">
        <v>2000</v>
      </c>
      <c r="BB662" s="356">
        <v>1200</v>
      </c>
      <c r="BC662" s="356">
        <v>400</v>
      </c>
      <c r="BD662" s="353" t="str">
        <f t="shared" ref="BD662:BH662" si="2786">IF(BD467="","",BD467+60)</f>
        <v/>
      </c>
      <c r="BE662" s="353" t="str">
        <f t="shared" si="2786"/>
        <v/>
      </c>
      <c r="BF662" s="353" t="str">
        <f t="shared" si="2786"/>
        <v/>
      </c>
      <c r="BG662" s="353" t="str">
        <f t="shared" si="2786"/>
        <v/>
      </c>
      <c r="BH662" s="353" t="str">
        <f t="shared" si="2786"/>
        <v/>
      </c>
      <c r="BI662" s="146" t="str">
        <f t="shared" si="2695"/>
        <v/>
      </c>
      <c r="BJ662" s="352" t="str">
        <f t="shared" si="2696"/>
        <v/>
      </c>
      <c r="BK662" s="146" t="str">
        <f t="shared" si="2697"/>
        <v/>
      </c>
      <c r="BL662" s="25">
        <f t="shared" si="2486"/>
        <v>7030310</v>
      </c>
      <c r="BM662" s="146">
        <f t="shared" ref="BM662" si="2787">BM649</f>
        <v>1384</v>
      </c>
      <c r="BN662" s="146">
        <f t="shared" si="2558"/>
        <v>7</v>
      </c>
      <c r="BO662" s="146">
        <f t="shared" ref="BO662:BP662" si="2788">BO649</f>
        <v>3</v>
      </c>
      <c r="BP662" s="146">
        <f t="shared" si="2788"/>
        <v>10</v>
      </c>
      <c r="BQ662" s="146">
        <f>VLOOKUP(IF(A662=1,0,A662),宝石属性!$B$26:$D$41,2,0)</f>
        <v>3</v>
      </c>
      <c r="BR662" s="146">
        <f>VLOOKUP(IF(A662=1,0,A662),宝石属性!$B$26:$D$41,3,0)</f>
        <v>1</v>
      </c>
      <c r="BS662" s="146">
        <f t="shared" ref="BS662:BV662" si="2789">IF(BS649="","",BS649)</f>
        <v>2</v>
      </c>
      <c r="BT662" s="146">
        <f t="shared" si="2789"/>
        <v>3</v>
      </c>
      <c r="BU662" s="146" t="str">
        <f t="shared" si="2789"/>
        <v/>
      </c>
      <c r="BV662" s="146" t="str">
        <f t="shared" si="2789"/>
        <v/>
      </c>
      <c r="BW662" s="357">
        <f t="shared" si="2494"/>
        <v>2007</v>
      </c>
      <c r="BX662" s="357">
        <f t="shared" si="2495"/>
        <v>3002</v>
      </c>
    </row>
    <row r="663" spans="1:76" s="353" customFormat="1">
      <c r="A663" s="347">
        <f t="shared" si="2701"/>
        <v>30</v>
      </c>
      <c r="B663" s="347" t="s">
        <v>1111</v>
      </c>
      <c r="C663" s="347" t="str">
        <f t="shared" si="2615"/>
        <v>项链</v>
      </c>
      <c r="D663" s="347" t="str">
        <f t="shared" si="2484"/>
        <v>30级紫装项链</v>
      </c>
      <c r="E663" s="347">
        <f>VLOOKUP($C663,$C$3:$M$15,COLUMNS($C$3:H$15),0)</f>
        <v>150</v>
      </c>
      <c r="F663" s="347" t="str">
        <f>VLOOKUP($C663,$C$3:$M$15,COLUMNS($C$3:I$15),0)</f>
        <v>magicattack_value</v>
      </c>
      <c r="G663" s="347">
        <f>VLOOKUP($C663,$C$3:$M$15,COLUMNS($C$3:J$15),0)</f>
        <v>160</v>
      </c>
      <c r="H663" s="347" t="str">
        <f>VLOOKUP($C663,$C$3:$M$15,COLUMNS($C$3:K$15),0)</f>
        <v>magicdef_value</v>
      </c>
      <c r="I663" s="347" t="str">
        <f>VLOOKUP($C663,$C$3:$M$15,COLUMNS($C$3:L$15),0)</f>
        <v/>
      </c>
      <c r="J663" s="347" t="str">
        <f>VLOOKUP($C663,$C$3:$M$15,COLUMNS($C$3:M$15),0)</f>
        <v/>
      </c>
      <c r="K663" s="344">
        <f t="shared" si="2616"/>
        <v>55</v>
      </c>
      <c r="L663" s="344">
        <f t="shared" si="2617"/>
        <v>58</v>
      </c>
      <c r="M663" s="344">
        <f t="shared" si="2618"/>
        <v>58</v>
      </c>
      <c r="N663" s="344">
        <f t="shared" si="2619"/>
        <v>60</v>
      </c>
      <c r="O663" s="344">
        <f t="shared" si="2620"/>
        <v>60</v>
      </c>
      <c r="P663" s="344">
        <f t="shared" si="2621"/>
        <v>63</v>
      </c>
      <c r="Q663" s="344">
        <f t="shared" si="2622"/>
        <v>63</v>
      </c>
      <c r="R663" s="344">
        <f t="shared" si="2623"/>
        <v>65</v>
      </c>
      <c r="S663" s="344">
        <f t="shared" si="2624"/>
        <v>65</v>
      </c>
      <c r="T663" s="344">
        <f t="shared" si="2625"/>
        <v>68</v>
      </c>
      <c r="U663" s="356">
        <v>3600</v>
      </c>
      <c r="V663" s="356">
        <v>2800</v>
      </c>
      <c r="W663" s="356">
        <v>2000</v>
      </c>
      <c r="X663" s="356">
        <v>1200</v>
      </c>
      <c r="Y663" s="356">
        <v>400</v>
      </c>
      <c r="Z663" s="344">
        <f t="shared" si="2626"/>
        <v>30</v>
      </c>
      <c r="AA663" s="344">
        <f t="shared" si="2627"/>
        <v>31</v>
      </c>
      <c r="AB663" s="344">
        <f t="shared" si="2628"/>
        <v>31</v>
      </c>
      <c r="AC663" s="344">
        <f t="shared" si="2629"/>
        <v>32</v>
      </c>
      <c r="AD663" s="344">
        <f t="shared" si="2630"/>
        <v>32</v>
      </c>
      <c r="AE663" s="344">
        <f t="shared" si="2631"/>
        <v>33</v>
      </c>
      <c r="AF663" s="344">
        <f t="shared" si="2632"/>
        <v>33</v>
      </c>
      <c r="AG663" s="344">
        <f t="shared" si="2633"/>
        <v>35</v>
      </c>
      <c r="AH663" s="344">
        <f t="shared" si="2634"/>
        <v>35</v>
      </c>
      <c r="AI663" s="344">
        <f t="shared" si="2635"/>
        <v>36</v>
      </c>
      <c r="AJ663" s="356">
        <v>3600</v>
      </c>
      <c r="AK663" s="356">
        <v>2800</v>
      </c>
      <c r="AL663" s="356">
        <v>2000</v>
      </c>
      <c r="AM663" s="356">
        <v>1200</v>
      </c>
      <c r="AN663" s="356">
        <v>400</v>
      </c>
      <c r="AO663" s="344" t="str">
        <f t="shared" si="2636"/>
        <v/>
      </c>
      <c r="AP663" s="344" t="str">
        <f t="shared" si="2637"/>
        <v/>
      </c>
      <c r="AQ663" s="344" t="str">
        <f t="shared" si="2638"/>
        <v/>
      </c>
      <c r="AR663" s="344" t="str">
        <f t="shared" si="2639"/>
        <v/>
      </c>
      <c r="AS663" s="344" t="str">
        <f t="shared" si="2640"/>
        <v/>
      </c>
      <c r="AT663" s="344" t="str">
        <f t="shared" si="2641"/>
        <v/>
      </c>
      <c r="AU663" s="344" t="str">
        <f t="shared" si="2642"/>
        <v/>
      </c>
      <c r="AV663" s="344" t="str">
        <f t="shared" si="2643"/>
        <v/>
      </c>
      <c r="AW663" s="344" t="str">
        <f t="shared" si="2644"/>
        <v/>
      </c>
      <c r="AX663" s="344" t="str">
        <f t="shared" si="2645"/>
        <v/>
      </c>
      <c r="AY663" s="356">
        <v>3600</v>
      </c>
      <c r="AZ663" s="356">
        <v>2800</v>
      </c>
      <c r="BA663" s="356">
        <v>2000</v>
      </c>
      <c r="BB663" s="356">
        <v>1200</v>
      </c>
      <c r="BC663" s="356">
        <v>400</v>
      </c>
      <c r="BD663" s="353" t="str">
        <f t="shared" ref="BD663:BH663" si="2790">IF(BD468="","",BD468+60)</f>
        <v/>
      </c>
      <c r="BE663" s="353" t="str">
        <f t="shared" si="2790"/>
        <v/>
      </c>
      <c r="BF663" s="353" t="str">
        <f t="shared" si="2790"/>
        <v/>
      </c>
      <c r="BG663" s="353" t="str">
        <f t="shared" si="2790"/>
        <v/>
      </c>
      <c r="BH663" s="353" t="str">
        <f t="shared" si="2790"/>
        <v/>
      </c>
      <c r="BI663" s="146" t="str">
        <f t="shared" si="2695"/>
        <v/>
      </c>
      <c r="BJ663" s="352" t="str">
        <f t="shared" si="2696"/>
        <v/>
      </c>
      <c r="BK663" s="146" t="str">
        <f t="shared" si="2697"/>
        <v/>
      </c>
      <c r="BL663" s="25">
        <f t="shared" si="2486"/>
        <v>7030411</v>
      </c>
      <c r="BM663" s="146">
        <f t="shared" ref="BM663" si="2791">BM650</f>
        <v>40</v>
      </c>
      <c r="BN663" s="146">
        <f t="shared" si="2558"/>
        <v>7</v>
      </c>
      <c r="BO663" s="146">
        <f t="shared" ref="BO663:BP663" si="2792">BO650</f>
        <v>4</v>
      </c>
      <c r="BP663" s="146">
        <f t="shared" si="2792"/>
        <v>11</v>
      </c>
      <c r="BQ663" s="146">
        <f>VLOOKUP(IF(A663=1,0,A663),宝石属性!$B$26:$D$41,2,0)</f>
        <v>3</v>
      </c>
      <c r="BR663" s="146">
        <f>VLOOKUP(IF(A663=1,0,A663),宝石属性!$B$26:$D$41,3,0)</f>
        <v>1</v>
      </c>
      <c r="BS663" s="146">
        <f t="shared" ref="BS663:BV663" si="2793">IF(BS650="","",BS650)</f>
        <v>4</v>
      </c>
      <c r="BT663" s="146">
        <f t="shared" si="2793"/>
        <v>5</v>
      </c>
      <c r="BU663" s="146" t="str">
        <f t="shared" si="2793"/>
        <v/>
      </c>
      <c r="BV663" s="146" t="str">
        <f t="shared" si="2793"/>
        <v/>
      </c>
      <c r="BW663" s="357">
        <f t="shared" si="2494"/>
        <v>2010</v>
      </c>
      <c r="BX663" s="357">
        <f t="shared" si="2495"/>
        <v>3002</v>
      </c>
    </row>
    <row r="664" spans="1:76" s="353" customFormat="1">
      <c r="A664" s="347">
        <f t="shared" si="2701"/>
        <v>30</v>
      </c>
      <c r="B664" s="347" t="s">
        <v>1111</v>
      </c>
      <c r="C664" s="347" t="str">
        <f t="shared" si="2615"/>
        <v>腰带</v>
      </c>
      <c r="D664" s="347" t="str">
        <f t="shared" si="2484"/>
        <v>30级紫装腰带</v>
      </c>
      <c r="E664" s="347">
        <f>VLOOKUP($C664,$C$3:$M$15,COLUMNS($C$3:H$15),0)</f>
        <v>60</v>
      </c>
      <c r="F664" s="347" t="str">
        <f>VLOOKUP($C664,$C$3:$M$15,COLUMNS($C$3:I$15),0)</f>
        <v>maxhp_value</v>
      </c>
      <c r="G664" s="347">
        <f>VLOOKUP($C664,$C$3:$M$15,COLUMNS($C$3:J$15),0)</f>
        <v>140</v>
      </c>
      <c r="H664" s="347" t="str">
        <f>VLOOKUP($C664,$C$3:$M$15,COLUMNS($C$3:K$15),0)</f>
        <v>defend_value</v>
      </c>
      <c r="I664" s="347" t="str">
        <f>VLOOKUP($C664,$C$3:$M$15,COLUMNS($C$3:L$15),0)</f>
        <v/>
      </c>
      <c r="J664" s="347" t="str">
        <f>VLOOKUP($C664,$C$3:$M$15,COLUMNS($C$3:M$15),0)</f>
        <v/>
      </c>
      <c r="K664" s="344">
        <f t="shared" si="2616"/>
        <v>242</v>
      </c>
      <c r="L664" s="344">
        <f t="shared" si="2617"/>
        <v>253</v>
      </c>
      <c r="M664" s="344">
        <f t="shared" si="2618"/>
        <v>253</v>
      </c>
      <c r="N664" s="344">
        <f t="shared" si="2619"/>
        <v>263</v>
      </c>
      <c r="O664" s="344">
        <f t="shared" si="2620"/>
        <v>263</v>
      </c>
      <c r="P664" s="344">
        <f t="shared" si="2621"/>
        <v>274</v>
      </c>
      <c r="Q664" s="344">
        <f t="shared" si="2622"/>
        <v>274</v>
      </c>
      <c r="R664" s="344">
        <f t="shared" si="2623"/>
        <v>285</v>
      </c>
      <c r="S664" s="344">
        <f t="shared" si="2624"/>
        <v>285</v>
      </c>
      <c r="T664" s="344">
        <f t="shared" si="2625"/>
        <v>295</v>
      </c>
      <c r="U664" s="356">
        <v>3600</v>
      </c>
      <c r="V664" s="356">
        <v>2800</v>
      </c>
      <c r="W664" s="356">
        <v>2000</v>
      </c>
      <c r="X664" s="356">
        <v>1200</v>
      </c>
      <c r="Y664" s="356">
        <v>400</v>
      </c>
      <c r="Z664" s="344">
        <f t="shared" si="2626"/>
        <v>20</v>
      </c>
      <c r="AA664" s="344">
        <f t="shared" si="2627"/>
        <v>21</v>
      </c>
      <c r="AB664" s="344">
        <f t="shared" si="2628"/>
        <v>21</v>
      </c>
      <c r="AC664" s="344">
        <f t="shared" si="2629"/>
        <v>22</v>
      </c>
      <c r="AD664" s="344">
        <f t="shared" si="2630"/>
        <v>22</v>
      </c>
      <c r="AE664" s="344">
        <f t="shared" si="2631"/>
        <v>23</v>
      </c>
      <c r="AF664" s="344">
        <f t="shared" si="2632"/>
        <v>23</v>
      </c>
      <c r="AG664" s="344">
        <f t="shared" si="2633"/>
        <v>24</v>
      </c>
      <c r="AH664" s="344">
        <f t="shared" si="2634"/>
        <v>24</v>
      </c>
      <c r="AI664" s="344">
        <f t="shared" si="2635"/>
        <v>25</v>
      </c>
      <c r="AJ664" s="356">
        <v>3600</v>
      </c>
      <c r="AK664" s="356">
        <v>2800</v>
      </c>
      <c r="AL664" s="356">
        <v>2000</v>
      </c>
      <c r="AM664" s="356">
        <v>1200</v>
      </c>
      <c r="AN664" s="356">
        <v>400</v>
      </c>
      <c r="AO664" s="344" t="str">
        <f t="shared" si="2636"/>
        <v/>
      </c>
      <c r="AP664" s="344" t="str">
        <f t="shared" si="2637"/>
        <v/>
      </c>
      <c r="AQ664" s="344" t="str">
        <f t="shared" si="2638"/>
        <v/>
      </c>
      <c r="AR664" s="344" t="str">
        <f t="shared" si="2639"/>
        <v/>
      </c>
      <c r="AS664" s="344" t="str">
        <f t="shared" si="2640"/>
        <v/>
      </c>
      <c r="AT664" s="344" t="str">
        <f t="shared" si="2641"/>
        <v/>
      </c>
      <c r="AU664" s="344" t="str">
        <f t="shared" si="2642"/>
        <v/>
      </c>
      <c r="AV664" s="344" t="str">
        <f t="shared" si="2643"/>
        <v/>
      </c>
      <c r="AW664" s="344" t="str">
        <f t="shared" si="2644"/>
        <v/>
      </c>
      <c r="AX664" s="344" t="str">
        <f t="shared" si="2645"/>
        <v/>
      </c>
      <c r="AY664" s="356">
        <v>3600</v>
      </c>
      <c r="AZ664" s="356">
        <v>2800</v>
      </c>
      <c r="BA664" s="356">
        <v>2000</v>
      </c>
      <c r="BB664" s="356">
        <v>1200</v>
      </c>
      <c r="BC664" s="356">
        <v>400</v>
      </c>
      <c r="BD664" s="353" t="str">
        <f t="shared" ref="BD664:BH664" si="2794">IF(BD469="","",BD469+60)</f>
        <v/>
      </c>
      <c r="BE664" s="353" t="str">
        <f t="shared" si="2794"/>
        <v/>
      </c>
      <c r="BF664" s="353" t="str">
        <f t="shared" si="2794"/>
        <v/>
      </c>
      <c r="BG664" s="353" t="str">
        <f t="shared" si="2794"/>
        <v/>
      </c>
      <c r="BH664" s="353" t="str">
        <f t="shared" si="2794"/>
        <v/>
      </c>
      <c r="BI664" s="146" t="str">
        <f t="shared" si="2695"/>
        <v/>
      </c>
      <c r="BJ664" s="352" t="str">
        <f t="shared" si="2696"/>
        <v/>
      </c>
      <c r="BK664" s="146" t="str">
        <f t="shared" si="2697"/>
        <v/>
      </c>
      <c r="BL664" s="25">
        <f t="shared" si="2486"/>
        <v>7030512</v>
      </c>
      <c r="BM664" s="146">
        <f t="shared" ref="BM664" si="2795">BM651</f>
        <v>72</v>
      </c>
      <c r="BN664" s="146">
        <f t="shared" si="2558"/>
        <v>7</v>
      </c>
      <c r="BO664" s="146">
        <f t="shared" ref="BO664:BP664" si="2796">BO651</f>
        <v>5</v>
      </c>
      <c r="BP664" s="146">
        <f t="shared" si="2796"/>
        <v>12</v>
      </c>
      <c r="BQ664" s="146">
        <f>VLOOKUP(IF(A664=1,0,A664),宝石属性!$B$26:$D$41,2,0)</f>
        <v>3</v>
      </c>
      <c r="BR664" s="146">
        <f>VLOOKUP(IF(A664=1,0,A664),宝石属性!$B$26:$D$41,3,0)</f>
        <v>1</v>
      </c>
      <c r="BS664" s="146">
        <f t="shared" ref="BS664:BV664" si="2797">IF(BS651="","",BS651)</f>
        <v>1</v>
      </c>
      <c r="BT664" s="146">
        <f t="shared" si="2797"/>
        <v>6</v>
      </c>
      <c r="BU664" s="146">
        <f t="shared" si="2797"/>
        <v>9</v>
      </c>
      <c r="BV664" s="146" t="str">
        <f t="shared" si="2797"/>
        <v/>
      </c>
      <c r="BW664" s="357">
        <f t="shared" si="2494"/>
        <v>2013</v>
      </c>
      <c r="BX664" s="357">
        <f t="shared" si="2495"/>
        <v>3002</v>
      </c>
    </row>
    <row r="665" spans="1:76" s="353" customFormat="1">
      <c r="A665" s="347">
        <f t="shared" si="2701"/>
        <v>30</v>
      </c>
      <c r="B665" s="347" t="s">
        <v>1111</v>
      </c>
      <c r="C665" s="347" t="str">
        <f t="shared" si="2615"/>
        <v>鞋子</v>
      </c>
      <c r="D665" s="347" t="str">
        <f t="shared" si="2484"/>
        <v>30级紫装鞋子</v>
      </c>
      <c r="E665" s="347">
        <f>VLOOKUP($C665,$C$3:$M$15,COLUMNS($C$3:H$15),0)</f>
        <v>160</v>
      </c>
      <c r="F665" s="347" t="str">
        <f>VLOOKUP($C665,$C$3:$M$15,COLUMNS($C$3:I$15),0)</f>
        <v>magicdef_value</v>
      </c>
      <c r="G665" s="347">
        <f>VLOOKUP($C665,$C$3:$M$15,COLUMNS($C$3:J$15),0)</f>
        <v>200</v>
      </c>
      <c r="H665" s="347" t="str">
        <f>VLOOKUP($C665,$C$3:$M$15,COLUMNS($C$3:K$15),0)</f>
        <v>speed_value</v>
      </c>
      <c r="I665" s="347" t="str">
        <f>VLOOKUP($C665,$C$3:$M$15,COLUMNS($C$3:L$15),0)</f>
        <v/>
      </c>
      <c r="J665" s="347" t="str">
        <f>VLOOKUP($C665,$C$3:$M$15,COLUMNS($C$3:M$15),0)</f>
        <v/>
      </c>
      <c r="K665" s="344">
        <f t="shared" si="2616"/>
        <v>30</v>
      </c>
      <c r="L665" s="344">
        <f t="shared" si="2617"/>
        <v>31</v>
      </c>
      <c r="M665" s="344">
        <f t="shared" si="2618"/>
        <v>31</v>
      </c>
      <c r="N665" s="344">
        <f t="shared" si="2619"/>
        <v>32</v>
      </c>
      <c r="O665" s="344">
        <f t="shared" si="2620"/>
        <v>32</v>
      </c>
      <c r="P665" s="344">
        <f t="shared" si="2621"/>
        <v>33</v>
      </c>
      <c r="Q665" s="344">
        <f t="shared" si="2622"/>
        <v>33</v>
      </c>
      <c r="R665" s="344">
        <f t="shared" si="2623"/>
        <v>35</v>
      </c>
      <c r="S665" s="344">
        <f t="shared" si="2624"/>
        <v>35</v>
      </c>
      <c r="T665" s="344">
        <f t="shared" si="2625"/>
        <v>36</v>
      </c>
      <c r="U665" s="356">
        <v>3600</v>
      </c>
      <c r="V665" s="356">
        <v>2800</v>
      </c>
      <c r="W665" s="356">
        <v>2000</v>
      </c>
      <c r="X665" s="356">
        <v>1200</v>
      </c>
      <c r="Y665" s="356">
        <v>400</v>
      </c>
      <c r="Z665" s="344">
        <f t="shared" si="2626"/>
        <v>27</v>
      </c>
      <c r="AA665" s="344">
        <f t="shared" si="2627"/>
        <v>30</v>
      </c>
      <c r="AB665" s="344">
        <f t="shared" si="2628"/>
        <v>30</v>
      </c>
      <c r="AC665" s="344">
        <f t="shared" si="2629"/>
        <v>32</v>
      </c>
      <c r="AD665" s="344">
        <f t="shared" si="2630"/>
        <v>32</v>
      </c>
      <c r="AE665" s="344">
        <f t="shared" si="2631"/>
        <v>34</v>
      </c>
      <c r="AF665" s="344">
        <f t="shared" si="2632"/>
        <v>34</v>
      </c>
      <c r="AG665" s="344">
        <f t="shared" si="2633"/>
        <v>37</v>
      </c>
      <c r="AH665" s="344">
        <f t="shared" si="2634"/>
        <v>37</v>
      </c>
      <c r="AI665" s="344">
        <f t="shared" si="2635"/>
        <v>39</v>
      </c>
      <c r="AJ665" s="356">
        <v>3600</v>
      </c>
      <c r="AK665" s="356">
        <v>2800</v>
      </c>
      <c r="AL665" s="356">
        <v>2000</v>
      </c>
      <c r="AM665" s="356">
        <v>1200</v>
      </c>
      <c r="AN665" s="356">
        <v>400</v>
      </c>
      <c r="AO665" s="344" t="str">
        <f t="shared" si="2636"/>
        <v/>
      </c>
      <c r="AP665" s="344" t="str">
        <f t="shared" si="2637"/>
        <v/>
      </c>
      <c r="AQ665" s="344" t="str">
        <f t="shared" si="2638"/>
        <v/>
      </c>
      <c r="AR665" s="344" t="str">
        <f t="shared" si="2639"/>
        <v/>
      </c>
      <c r="AS665" s="344" t="str">
        <f t="shared" si="2640"/>
        <v/>
      </c>
      <c r="AT665" s="344" t="str">
        <f t="shared" si="2641"/>
        <v/>
      </c>
      <c r="AU665" s="344" t="str">
        <f t="shared" si="2642"/>
        <v/>
      </c>
      <c r="AV665" s="344" t="str">
        <f t="shared" si="2643"/>
        <v/>
      </c>
      <c r="AW665" s="344" t="str">
        <f t="shared" si="2644"/>
        <v/>
      </c>
      <c r="AX665" s="344" t="str">
        <f t="shared" si="2645"/>
        <v/>
      </c>
      <c r="AY665" s="356">
        <v>3600</v>
      </c>
      <c r="AZ665" s="356">
        <v>2800</v>
      </c>
      <c r="BA665" s="356">
        <v>2000</v>
      </c>
      <c r="BB665" s="356">
        <v>1200</v>
      </c>
      <c r="BC665" s="356">
        <v>400</v>
      </c>
      <c r="BD665" s="353" t="str">
        <f t="shared" ref="BD665:BH665" si="2798">IF(BD470="","",BD470+60)</f>
        <v/>
      </c>
      <c r="BE665" s="353" t="str">
        <f t="shared" si="2798"/>
        <v/>
      </c>
      <c r="BF665" s="353" t="str">
        <f t="shared" si="2798"/>
        <v/>
      </c>
      <c r="BG665" s="353" t="str">
        <f t="shared" si="2798"/>
        <v/>
      </c>
      <c r="BH665" s="353" t="str">
        <f t="shared" si="2798"/>
        <v/>
      </c>
      <c r="BI665" s="146" t="str">
        <f t="shared" si="2695"/>
        <v/>
      </c>
      <c r="BJ665" s="352" t="str">
        <f t="shared" si="2696"/>
        <v/>
      </c>
      <c r="BK665" s="146" t="str">
        <f t="shared" si="2697"/>
        <v/>
      </c>
      <c r="BL665" s="25">
        <f t="shared" si="2486"/>
        <v>7030613</v>
      </c>
      <c r="BM665" s="146">
        <f t="shared" ref="BM665:BM666" si="2799">BM652</f>
        <v>88</v>
      </c>
      <c r="BN665" s="146">
        <f t="shared" si="2558"/>
        <v>7</v>
      </c>
      <c r="BO665" s="146">
        <f t="shared" ref="BO665:BP665" si="2800">BO652</f>
        <v>6</v>
      </c>
      <c r="BP665" s="146">
        <f t="shared" si="2800"/>
        <v>13</v>
      </c>
      <c r="BQ665" s="146">
        <f>VLOOKUP(IF(A665=1,0,A665),宝石属性!$B$26:$D$41,2,0)</f>
        <v>3</v>
      </c>
      <c r="BR665" s="146">
        <f>VLOOKUP(IF(A665=1,0,A665),宝石属性!$B$26:$D$41,3,0)</f>
        <v>1</v>
      </c>
      <c r="BS665" s="146">
        <f t="shared" ref="BS665:BV665" si="2801">IF(BS652="","",BS652)</f>
        <v>6</v>
      </c>
      <c r="BT665" s="146">
        <f t="shared" si="2801"/>
        <v>9</v>
      </c>
      <c r="BU665" s="146" t="str">
        <f t="shared" si="2801"/>
        <v/>
      </c>
      <c r="BV665" s="146" t="str">
        <f t="shared" si="2801"/>
        <v/>
      </c>
      <c r="BW665" s="357">
        <f t="shared" si="2494"/>
        <v>2016</v>
      </c>
      <c r="BX665" s="357">
        <f t="shared" si="2495"/>
        <v>3002</v>
      </c>
    </row>
    <row r="666" spans="1:76" s="353" customFormat="1">
      <c r="A666" s="347">
        <f t="shared" si="2701"/>
        <v>40</v>
      </c>
      <c r="B666" s="347" t="s">
        <v>1111</v>
      </c>
      <c r="C666" s="347" t="str">
        <f t="shared" si="2615"/>
        <v>剑</v>
      </c>
      <c r="D666" s="347" t="str">
        <f t="shared" si="2484"/>
        <v>40级紫装剑</v>
      </c>
      <c r="E666" s="347">
        <f>VLOOKUP($C666,$C$3:$M$15,COLUMNS($C$3:H$15),0)</f>
        <v>130</v>
      </c>
      <c r="F666" s="347" t="str">
        <f>VLOOKUP($C666,$C$3:$M$15,COLUMNS($C$3:I$15),0)</f>
        <v>phyattack_value</v>
      </c>
      <c r="G666" s="347">
        <f>VLOOKUP($C666,$C$3:$M$15,COLUMNS($C$3:J$15),0)</f>
        <v>150</v>
      </c>
      <c r="H666" s="347" t="str">
        <f>VLOOKUP($C666,$C$3:$M$15,COLUMNS($C$3:K$15),0)</f>
        <v>magicattack_value</v>
      </c>
      <c r="I666" s="347">
        <f>VLOOKUP($C666,$C$3:$M$15,COLUMNS($C$3:L$15),0)</f>
        <v>170</v>
      </c>
      <c r="J666" s="347" t="str">
        <f>VLOOKUP($C666,$C$3:$M$15,COLUMNS($C$3:M$15),0)</f>
        <v>medical_value</v>
      </c>
      <c r="K666" s="344">
        <f t="shared" si="2616"/>
        <v>269</v>
      </c>
      <c r="L666" s="344">
        <f t="shared" si="2617"/>
        <v>281</v>
      </c>
      <c r="M666" s="344">
        <f t="shared" si="2618"/>
        <v>281</v>
      </c>
      <c r="N666" s="344">
        <f t="shared" si="2619"/>
        <v>293</v>
      </c>
      <c r="O666" s="344">
        <f t="shared" si="2620"/>
        <v>293</v>
      </c>
      <c r="P666" s="344">
        <f t="shared" si="2621"/>
        <v>304</v>
      </c>
      <c r="Q666" s="344">
        <f t="shared" si="2622"/>
        <v>304</v>
      </c>
      <c r="R666" s="344">
        <f t="shared" si="2623"/>
        <v>316</v>
      </c>
      <c r="S666" s="344">
        <f t="shared" si="2624"/>
        <v>316</v>
      </c>
      <c r="T666" s="344">
        <f t="shared" si="2625"/>
        <v>328</v>
      </c>
      <c r="U666" s="356">
        <v>3600</v>
      </c>
      <c r="V666" s="356">
        <v>2800</v>
      </c>
      <c r="W666" s="356">
        <v>2000</v>
      </c>
      <c r="X666" s="356">
        <v>1200</v>
      </c>
      <c r="Y666" s="356">
        <v>400</v>
      </c>
      <c r="Z666" s="344">
        <f t="shared" si="2626"/>
        <v>61</v>
      </c>
      <c r="AA666" s="344">
        <f t="shared" si="2627"/>
        <v>63</v>
      </c>
      <c r="AB666" s="344">
        <f t="shared" si="2628"/>
        <v>63</v>
      </c>
      <c r="AC666" s="344">
        <f t="shared" si="2629"/>
        <v>66</v>
      </c>
      <c r="AD666" s="344">
        <f t="shared" si="2630"/>
        <v>66</v>
      </c>
      <c r="AE666" s="344">
        <f t="shared" si="2631"/>
        <v>68</v>
      </c>
      <c r="AF666" s="344">
        <f t="shared" si="2632"/>
        <v>68</v>
      </c>
      <c r="AG666" s="344">
        <f t="shared" si="2633"/>
        <v>71</v>
      </c>
      <c r="AH666" s="344">
        <f t="shared" si="2634"/>
        <v>71</v>
      </c>
      <c r="AI666" s="344">
        <f t="shared" si="2635"/>
        <v>74</v>
      </c>
      <c r="AJ666" s="356">
        <v>3600</v>
      </c>
      <c r="AK666" s="356">
        <v>2800</v>
      </c>
      <c r="AL666" s="356">
        <v>2000</v>
      </c>
      <c r="AM666" s="356">
        <v>1200</v>
      </c>
      <c r="AN666" s="356">
        <v>400</v>
      </c>
      <c r="AO666" s="344">
        <f t="shared" si="2636"/>
        <v>84</v>
      </c>
      <c r="AP666" s="344">
        <f t="shared" si="2637"/>
        <v>91</v>
      </c>
      <c r="AQ666" s="344">
        <f t="shared" si="2638"/>
        <v>91</v>
      </c>
      <c r="AR666" s="344">
        <f t="shared" si="2639"/>
        <v>98</v>
      </c>
      <c r="AS666" s="344">
        <f t="shared" si="2640"/>
        <v>98</v>
      </c>
      <c r="AT666" s="344">
        <f t="shared" si="2641"/>
        <v>106</v>
      </c>
      <c r="AU666" s="344">
        <f t="shared" si="2642"/>
        <v>106</v>
      </c>
      <c r="AV666" s="344">
        <f t="shared" si="2643"/>
        <v>113</v>
      </c>
      <c r="AW666" s="344">
        <f t="shared" si="2644"/>
        <v>113</v>
      </c>
      <c r="AX666" s="344">
        <f t="shared" si="2645"/>
        <v>120</v>
      </c>
      <c r="AY666" s="356">
        <v>3600</v>
      </c>
      <c r="AZ666" s="356">
        <v>2800</v>
      </c>
      <c r="BA666" s="356">
        <v>2000</v>
      </c>
      <c r="BB666" s="356">
        <v>1200</v>
      </c>
      <c r="BC666" s="356">
        <v>400</v>
      </c>
      <c r="BD666" s="353">
        <f t="shared" ref="BD666:BH666" si="2802">IF(BD471="","",BD471+60)</f>
        <v>124</v>
      </c>
      <c r="BE666" s="353">
        <f t="shared" si="2802"/>
        <v>124</v>
      </c>
      <c r="BF666" s="353">
        <f t="shared" si="2802"/>
        <v>139</v>
      </c>
      <c r="BG666" s="353">
        <f t="shared" si="2802"/>
        <v>154</v>
      </c>
      <c r="BH666" s="353">
        <f t="shared" si="2802"/>
        <v>169</v>
      </c>
      <c r="BI666" s="146" t="str">
        <f t="shared" si="2695"/>
        <v>124;124</v>
      </c>
      <c r="BJ666" s="352">
        <f t="shared" si="2696"/>
        <v>139</v>
      </c>
      <c r="BK666" s="146" t="str">
        <f t="shared" si="2697"/>
        <v>154;169</v>
      </c>
      <c r="BL666" s="25">
        <f t="shared" si="2486"/>
        <v>7040101</v>
      </c>
      <c r="BM666" s="146">
        <f t="shared" si="2799"/>
        <v>1288</v>
      </c>
      <c r="BN666" s="146">
        <f t="shared" si="2558"/>
        <v>7</v>
      </c>
      <c r="BO666" s="146">
        <f t="shared" ref="BO666:BP666" si="2803">BO653</f>
        <v>1</v>
      </c>
      <c r="BP666" s="146">
        <f t="shared" si="2803"/>
        <v>1</v>
      </c>
      <c r="BQ666" s="146">
        <f>VLOOKUP(IF(A666=1,0,A666),宝石属性!$B$26:$D$41,2,0)</f>
        <v>4</v>
      </c>
      <c r="BR666" s="146">
        <f>VLOOKUP(IF(A666=1,0,A666),宝石属性!$B$26:$D$41,3,0)</f>
        <v>1</v>
      </c>
      <c r="BS666" s="146">
        <f t="shared" ref="BS666:BV666" si="2804">IF(BS653="","",BS653)</f>
        <v>2</v>
      </c>
      <c r="BT666" s="146">
        <f t="shared" si="2804"/>
        <v>4</v>
      </c>
      <c r="BU666" s="146">
        <f t="shared" si="2804"/>
        <v>7</v>
      </c>
      <c r="BV666" s="146">
        <f t="shared" si="2804"/>
        <v>8</v>
      </c>
      <c r="BW666" s="357">
        <f t="shared" si="2494"/>
        <v>2001</v>
      </c>
      <c r="BX666" s="357">
        <f t="shared" si="2495"/>
        <v>3002</v>
      </c>
    </row>
    <row r="667" spans="1:76" s="353" customFormat="1">
      <c r="A667" s="347">
        <f t="shared" si="2701"/>
        <v>40</v>
      </c>
      <c r="B667" s="347" t="s">
        <v>1111</v>
      </c>
      <c r="C667" s="347" t="str">
        <f t="shared" si="2615"/>
        <v>锤</v>
      </c>
      <c r="D667" s="347" t="str">
        <f t="shared" si="2484"/>
        <v>40级紫装锤</v>
      </c>
      <c r="E667" s="347">
        <f>VLOOKUP($C667,$C$3:$M$15,COLUMNS($C$3:H$15),0)</f>
        <v>130</v>
      </c>
      <c r="F667" s="347" t="str">
        <f>VLOOKUP($C667,$C$3:$M$15,COLUMNS($C$3:I$15),0)</f>
        <v>phyattack_value</v>
      </c>
      <c r="G667" s="347">
        <f>VLOOKUP($C667,$C$3:$M$15,COLUMNS($C$3:J$15),0)</f>
        <v>150</v>
      </c>
      <c r="H667" s="347" t="str">
        <f>VLOOKUP($C667,$C$3:$M$15,COLUMNS($C$3:K$15),0)</f>
        <v>magicattack_value</v>
      </c>
      <c r="I667" s="347">
        <f>VLOOKUP($C667,$C$3:$M$15,COLUMNS($C$3:L$15),0)</f>
        <v>170</v>
      </c>
      <c r="J667" s="347" t="str">
        <f>VLOOKUP($C667,$C$3:$M$15,COLUMNS($C$3:M$15),0)</f>
        <v>medical_value</v>
      </c>
      <c r="K667" s="344">
        <f t="shared" si="2616"/>
        <v>269</v>
      </c>
      <c r="L667" s="344">
        <f t="shared" si="2617"/>
        <v>281</v>
      </c>
      <c r="M667" s="344">
        <f t="shared" si="2618"/>
        <v>281</v>
      </c>
      <c r="N667" s="344">
        <f t="shared" si="2619"/>
        <v>293</v>
      </c>
      <c r="O667" s="344">
        <f t="shared" si="2620"/>
        <v>293</v>
      </c>
      <c r="P667" s="344">
        <f t="shared" si="2621"/>
        <v>304</v>
      </c>
      <c r="Q667" s="344">
        <f t="shared" si="2622"/>
        <v>304</v>
      </c>
      <c r="R667" s="344">
        <f t="shared" si="2623"/>
        <v>316</v>
      </c>
      <c r="S667" s="344">
        <f t="shared" si="2624"/>
        <v>316</v>
      </c>
      <c r="T667" s="344">
        <f t="shared" si="2625"/>
        <v>328</v>
      </c>
      <c r="U667" s="356">
        <v>3600</v>
      </c>
      <c r="V667" s="356">
        <v>2800</v>
      </c>
      <c r="W667" s="356">
        <v>2000</v>
      </c>
      <c r="X667" s="356">
        <v>1200</v>
      </c>
      <c r="Y667" s="356">
        <v>400</v>
      </c>
      <c r="Z667" s="344">
        <f t="shared" si="2626"/>
        <v>61</v>
      </c>
      <c r="AA667" s="344">
        <f t="shared" si="2627"/>
        <v>63</v>
      </c>
      <c r="AB667" s="344">
        <f t="shared" si="2628"/>
        <v>63</v>
      </c>
      <c r="AC667" s="344">
        <f t="shared" si="2629"/>
        <v>66</v>
      </c>
      <c r="AD667" s="344">
        <f t="shared" si="2630"/>
        <v>66</v>
      </c>
      <c r="AE667" s="344">
        <f t="shared" si="2631"/>
        <v>68</v>
      </c>
      <c r="AF667" s="344">
        <f t="shared" si="2632"/>
        <v>68</v>
      </c>
      <c r="AG667" s="344">
        <f t="shared" si="2633"/>
        <v>71</v>
      </c>
      <c r="AH667" s="344">
        <f t="shared" si="2634"/>
        <v>71</v>
      </c>
      <c r="AI667" s="344">
        <f t="shared" si="2635"/>
        <v>74</v>
      </c>
      <c r="AJ667" s="356">
        <v>3600</v>
      </c>
      <c r="AK667" s="356">
        <v>2800</v>
      </c>
      <c r="AL667" s="356">
        <v>2000</v>
      </c>
      <c r="AM667" s="356">
        <v>1200</v>
      </c>
      <c r="AN667" s="356">
        <v>400</v>
      </c>
      <c r="AO667" s="344">
        <f t="shared" si="2636"/>
        <v>84</v>
      </c>
      <c r="AP667" s="344">
        <f t="shared" si="2637"/>
        <v>91</v>
      </c>
      <c r="AQ667" s="344">
        <f t="shared" si="2638"/>
        <v>91</v>
      </c>
      <c r="AR667" s="344">
        <f t="shared" si="2639"/>
        <v>98</v>
      </c>
      <c r="AS667" s="344">
        <f t="shared" si="2640"/>
        <v>98</v>
      </c>
      <c r="AT667" s="344">
        <f t="shared" si="2641"/>
        <v>106</v>
      </c>
      <c r="AU667" s="344">
        <f t="shared" si="2642"/>
        <v>106</v>
      </c>
      <c r="AV667" s="344">
        <f t="shared" si="2643"/>
        <v>113</v>
      </c>
      <c r="AW667" s="344">
        <f t="shared" si="2644"/>
        <v>113</v>
      </c>
      <c r="AX667" s="344">
        <f t="shared" si="2645"/>
        <v>120</v>
      </c>
      <c r="AY667" s="356">
        <v>3600</v>
      </c>
      <c r="AZ667" s="356">
        <v>2800</v>
      </c>
      <c r="BA667" s="356">
        <v>2000</v>
      </c>
      <c r="BB667" s="356">
        <v>1200</v>
      </c>
      <c r="BC667" s="356">
        <v>400</v>
      </c>
      <c r="BD667" s="353">
        <f t="shared" ref="BD667:BH667" si="2805">IF(BD472="","",BD472+60)</f>
        <v>124</v>
      </c>
      <c r="BE667" s="353">
        <f t="shared" si="2805"/>
        <v>124</v>
      </c>
      <c r="BF667" s="353">
        <f t="shared" si="2805"/>
        <v>139</v>
      </c>
      <c r="BG667" s="353">
        <f t="shared" si="2805"/>
        <v>154</v>
      </c>
      <c r="BH667" s="353">
        <f t="shared" si="2805"/>
        <v>169</v>
      </c>
      <c r="BI667" s="146" t="str">
        <f t="shared" si="2695"/>
        <v>124;124</v>
      </c>
      <c r="BJ667" s="352">
        <f t="shared" si="2696"/>
        <v>139</v>
      </c>
      <c r="BK667" s="146" t="str">
        <f t="shared" si="2697"/>
        <v>154;169</v>
      </c>
      <c r="BL667" s="25">
        <f t="shared" si="2486"/>
        <v>7040102</v>
      </c>
      <c r="BM667" s="146">
        <f t="shared" ref="BM667" si="2806">BM654</f>
        <v>4360</v>
      </c>
      <c r="BN667" s="146">
        <f t="shared" si="2558"/>
        <v>7</v>
      </c>
      <c r="BO667" s="146">
        <f t="shared" ref="BO667:BP667" si="2807">BO654</f>
        <v>1</v>
      </c>
      <c r="BP667" s="146">
        <f t="shared" si="2807"/>
        <v>2</v>
      </c>
      <c r="BQ667" s="146">
        <f>VLOOKUP(IF(A667=1,0,A667),宝石属性!$B$26:$D$41,2,0)</f>
        <v>4</v>
      </c>
      <c r="BR667" s="146">
        <f>VLOOKUP(IF(A667=1,0,A667),宝石属性!$B$26:$D$41,3,0)</f>
        <v>1</v>
      </c>
      <c r="BS667" s="146">
        <f t="shared" ref="BS667:BV667" si="2808">IF(BS654="","",BS654)</f>
        <v>2</v>
      </c>
      <c r="BT667" s="146">
        <f t="shared" si="2808"/>
        <v>4</v>
      </c>
      <c r="BU667" s="146">
        <f t="shared" si="2808"/>
        <v>7</v>
      </c>
      <c r="BV667" s="146">
        <f t="shared" si="2808"/>
        <v>8</v>
      </c>
      <c r="BW667" s="357">
        <f t="shared" si="2494"/>
        <v>2001</v>
      </c>
      <c r="BX667" s="357">
        <f t="shared" si="2495"/>
        <v>3002</v>
      </c>
    </row>
    <row r="668" spans="1:76" s="353" customFormat="1">
      <c r="A668" s="347">
        <f t="shared" si="2701"/>
        <v>40</v>
      </c>
      <c r="B668" s="347" t="s">
        <v>1111</v>
      </c>
      <c r="C668" s="347" t="str">
        <f t="shared" si="2615"/>
        <v>弓箭</v>
      </c>
      <c r="D668" s="347" t="str">
        <f t="shared" si="2484"/>
        <v>40级紫装弓箭</v>
      </c>
      <c r="E668" s="347">
        <f>VLOOKUP($C668,$C$3:$M$15,COLUMNS($C$3:H$15),0)</f>
        <v>130</v>
      </c>
      <c r="F668" s="347" t="str">
        <f>VLOOKUP($C668,$C$3:$M$15,COLUMNS($C$3:I$15),0)</f>
        <v>phyattack_value</v>
      </c>
      <c r="G668" s="347">
        <f>VLOOKUP($C668,$C$3:$M$15,COLUMNS($C$3:J$15),0)</f>
        <v>150</v>
      </c>
      <c r="H668" s="347" t="str">
        <f>VLOOKUP($C668,$C$3:$M$15,COLUMNS($C$3:K$15),0)</f>
        <v>magicattack_value</v>
      </c>
      <c r="I668" s="347">
        <f>VLOOKUP($C668,$C$3:$M$15,COLUMNS($C$3:L$15),0)</f>
        <v>170</v>
      </c>
      <c r="J668" s="347" t="str">
        <f>VLOOKUP($C668,$C$3:$M$15,COLUMNS($C$3:M$15),0)</f>
        <v>medical_value</v>
      </c>
      <c r="K668" s="344">
        <f t="shared" si="2616"/>
        <v>269</v>
      </c>
      <c r="L668" s="344">
        <f t="shared" si="2617"/>
        <v>281</v>
      </c>
      <c r="M668" s="344">
        <f t="shared" si="2618"/>
        <v>281</v>
      </c>
      <c r="N668" s="344">
        <f t="shared" si="2619"/>
        <v>293</v>
      </c>
      <c r="O668" s="344">
        <f t="shared" si="2620"/>
        <v>293</v>
      </c>
      <c r="P668" s="344">
        <f t="shared" si="2621"/>
        <v>304</v>
      </c>
      <c r="Q668" s="344">
        <f t="shared" si="2622"/>
        <v>304</v>
      </c>
      <c r="R668" s="344">
        <f t="shared" si="2623"/>
        <v>316</v>
      </c>
      <c r="S668" s="344">
        <f t="shared" si="2624"/>
        <v>316</v>
      </c>
      <c r="T668" s="344">
        <f t="shared" si="2625"/>
        <v>328</v>
      </c>
      <c r="U668" s="356">
        <v>3600</v>
      </c>
      <c r="V668" s="356">
        <v>2800</v>
      </c>
      <c r="W668" s="356">
        <v>2000</v>
      </c>
      <c r="X668" s="356">
        <v>1200</v>
      </c>
      <c r="Y668" s="356">
        <v>400</v>
      </c>
      <c r="Z668" s="344">
        <f t="shared" si="2626"/>
        <v>61</v>
      </c>
      <c r="AA668" s="344">
        <f t="shared" si="2627"/>
        <v>63</v>
      </c>
      <c r="AB668" s="344">
        <f t="shared" si="2628"/>
        <v>63</v>
      </c>
      <c r="AC668" s="344">
        <f t="shared" si="2629"/>
        <v>66</v>
      </c>
      <c r="AD668" s="344">
        <f t="shared" si="2630"/>
        <v>66</v>
      </c>
      <c r="AE668" s="344">
        <f t="shared" si="2631"/>
        <v>68</v>
      </c>
      <c r="AF668" s="344">
        <f t="shared" si="2632"/>
        <v>68</v>
      </c>
      <c r="AG668" s="344">
        <f t="shared" si="2633"/>
        <v>71</v>
      </c>
      <c r="AH668" s="344">
        <f t="shared" si="2634"/>
        <v>71</v>
      </c>
      <c r="AI668" s="344">
        <f t="shared" si="2635"/>
        <v>74</v>
      </c>
      <c r="AJ668" s="356">
        <v>3600</v>
      </c>
      <c r="AK668" s="356">
        <v>2800</v>
      </c>
      <c r="AL668" s="356">
        <v>2000</v>
      </c>
      <c r="AM668" s="356">
        <v>1200</v>
      </c>
      <c r="AN668" s="356">
        <v>400</v>
      </c>
      <c r="AO668" s="344">
        <f t="shared" si="2636"/>
        <v>84</v>
      </c>
      <c r="AP668" s="344">
        <f t="shared" si="2637"/>
        <v>91</v>
      </c>
      <c r="AQ668" s="344">
        <f t="shared" si="2638"/>
        <v>91</v>
      </c>
      <c r="AR668" s="344">
        <f t="shared" si="2639"/>
        <v>98</v>
      </c>
      <c r="AS668" s="344">
        <f t="shared" si="2640"/>
        <v>98</v>
      </c>
      <c r="AT668" s="344">
        <f t="shared" si="2641"/>
        <v>106</v>
      </c>
      <c r="AU668" s="344">
        <f t="shared" si="2642"/>
        <v>106</v>
      </c>
      <c r="AV668" s="344">
        <f t="shared" si="2643"/>
        <v>113</v>
      </c>
      <c r="AW668" s="344">
        <f t="shared" si="2644"/>
        <v>113</v>
      </c>
      <c r="AX668" s="344">
        <f t="shared" si="2645"/>
        <v>120</v>
      </c>
      <c r="AY668" s="356">
        <v>3600</v>
      </c>
      <c r="AZ668" s="356">
        <v>2800</v>
      </c>
      <c r="BA668" s="356">
        <v>2000</v>
      </c>
      <c r="BB668" s="356">
        <v>1200</v>
      </c>
      <c r="BC668" s="356">
        <v>400</v>
      </c>
      <c r="BD668" s="353">
        <f t="shared" ref="BD668:BH668" si="2809">IF(BD473="","",BD473+60)</f>
        <v>124</v>
      </c>
      <c r="BE668" s="353">
        <f t="shared" si="2809"/>
        <v>124</v>
      </c>
      <c r="BF668" s="353">
        <f t="shared" si="2809"/>
        <v>139</v>
      </c>
      <c r="BG668" s="353">
        <f t="shared" si="2809"/>
        <v>154</v>
      </c>
      <c r="BH668" s="353">
        <f t="shared" si="2809"/>
        <v>169</v>
      </c>
      <c r="BI668" s="146" t="str">
        <f t="shared" si="2695"/>
        <v>124;124</v>
      </c>
      <c r="BJ668" s="352">
        <f t="shared" si="2696"/>
        <v>139</v>
      </c>
      <c r="BK668" s="146" t="str">
        <f t="shared" si="2697"/>
        <v>154;169</v>
      </c>
      <c r="BL668" s="25">
        <f t="shared" si="2486"/>
        <v>7040103</v>
      </c>
      <c r="BM668" s="146">
        <f t="shared" ref="BM668" si="2810">BM655</f>
        <v>1800</v>
      </c>
      <c r="BN668" s="146">
        <f t="shared" si="2558"/>
        <v>7</v>
      </c>
      <c r="BO668" s="146">
        <f t="shared" ref="BO668:BP668" si="2811">BO655</f>
        <v>1</v>
      </c>
      <c r="BP668" s="146">
        <f t="shared" si="2811"/>
        <v>3</v>
      </c>
      <c r="BQ668" s="146">
        <f>VLOOKUP(IF(A668=1,0,A668),宝石属性!$B$26:$D$41,2,0)</f>
        <v>4</v>
      </c>
      <c r="BR668" s="146">
        <f>VLOOKUP(IF(A668=1,0,A668),宝石属性!$B$26:$D$41,3,0)</f>
        <v>1</v>
      </c>
      <c r="BS668" s="146">
        <f t="shared" ref="BS668:BV668" si="2812">IF(BS655="","",BS655)</f>
        <v>2</v>
      </c>
      <c r="BT668" s="146">
        <f t="shared" si="2812"/>
        <v>4</v>
      </c>
      <c r="BU668" s="146">
        <f t="shared" si="2812"/>
        <v>7</v>
      </c>
      <c r="BV668" s="146">
        <f t="shared" si="2812"/>
        <v>8</v>
      </c>
      <c r="BW668" s="357">
        <f t="shared" si="2494"/>
        <v>2001</v>
      </c>
      <c r="BX668" s="357">
        <f t="shared" si="2495"/>
        <v>3002</v>
      </c>
    </row>
    <row r="669" spans="1:76" s="353" customFormat="1">
      <c r="A669" s="347">
        <f t="shared" si="2701"/>
        <v>40</v>
      </c>
      <c r="B669" s="347" t="s">
        <v>1111</v>
      </c>
      <c r="C669" s="347" t="str">
        <f t="shared" si="2615"/>
        <v>爪</v>
      </c>
      <c r="D669" s="347" t="str">
        <f t="shared" ref="D669:D732" si="2813">A669&amp;"级"&amp;B669&amp;C669</f>
        <v>40级紫装爪</v>
      </c>
      <c r="E669" s="347">
        <f>VLOOKUP($C669,$C$3:$M$15,COLUMNS($C$3:H$15),0)</f>
        <v>130</v>
      </c>
      <c r="F669" s="347" t="str">
        <f>VLOOKUP($C669,$C$3:$M$15,COLUMNS($C$3:I$15),0)</f>
        <v>phyattack_value</v>
      </c>
      <c r="G669" s="347">
        <f>VLOOKUP($C669,$C$3:$M$15,COLUMNS($C$3:J$15),0)</f>
        <v>150</v>
      </c>
      <c r="H669" s="347" t="str">
        <f>VLOOKUP($C669,$C$3:$M$15,COLUMNS($C$3:K$15),0)</f>
        <v>magicattack_value</v>
      </c>
      <c r="I669" s="347">
        <f>VLOOKUP($C669,$C$3:$M$15,COLUMNS($C$3:L$15),0)</f>
        <v>170</v>
      </c>
      <c r="J669" s="347" t="str">
        <f>VLOOKUP($C669,$C$3:$M$15,COLUMNS($C$3:M$15),0)</f>
        <v>medical_value</v>
      </c>
      <c r="K669" s="344">
        <f t="shared" si="2616"/>
        <v>269</v>
      </c>
      <c r="L669" s="344">
        <f t="shared" si="2617"/>
        <v>281</v>
      </c>
      <c r="M669" s="344">
        <f t="shared" si="2618"/>
        <v>281</v>
      </c>
      <c r="N669" s="344">
        <f t="shared" si="2619"/>
        <v>293</v>
      </c>
      <c r="O669" s="344">
        <f t="shared" si="2620"/>
        <v>293</v>
      </c>
      <c r="P669" s="344">
        <f t="shared" si="2621"/>
        <v>304</v>
      </c>
      <c r="Q669" s="344">
        <f t="shared" si="2622"/>
        <v>304</v>
      </c>
      <c r="R669" s="344">
        <f t="shared" si="2623"/>
        <v>316</v>
      </c>
      <c r="S669" s="344">
        <f t="shared" si="2624"/>
        <v>316</v>
      </c>
      <c r="T669" s="344">
        <f t="shared" si="2625"/>
        <v>328</v>
      </c>
      <c r="U669" s="356">
        <v>3600</v>
      </c>
      <c r="V669" s="356">
        <v>2800</v>
      </c>
      <c r="W669" s="356">
        <v>2000</v>
      </c>
      <c r="X669" s="356">
        <v>1200</v>
      </c>
      <c r="Y669" s="356">
        <v>400</v>
      </c>
      <c r="Z669" s="344">
        <f t="shared" si="2626"/>
        <v>61</v>
      </c>
      <c r="AA669" s="344">
        <f t="shared" si="2627"/>
        <v>63</v>
      </c>
      <c r="AB669" s="344">
        <f t="shared" si="2628"/>
        <v>63</v>
      </c>
      <c r="AC669" s="344">
        <f t="shared" si="2629"/>
        <v>66</v>
      </c>
      <c r="AD669" s="344">
        <f t="shared" si="2630"/>
        <v>66</v>
      </c>
      <c r="AE669" s="344">
        <f t="shared" si="2631"/>
        <v>68</v>
      </c>
      <c r="AF669" s="344">
        <f t="shared" si="2632"/>
        <v>68</v>
      </c>
      <c r="AG669" s="344">
        <f t="shared" si="2633"/>
        <v>71</v>
      </c>
      <c r="AH669" s="344">
        <f t="shared" si="2634"/>
        <v>71</v>
      </c>
      <c r="AI669" s="344">
        <f t="shared" si="2635"/>
        <v>74</v>
      </c>
      <c r="AJ669" s="356">
        <v>3600</v>
      </c>
      <c r="AK669" s="356">
        <v>2800</v>
      </c>
      <c r="AL669" s="356">
        <v>2000</v>
      </c>
      <c r="AM669" s="356">
        <v>1200</v>
      </c>
      <c r="AN669" s="356">
        <v>400</v>
      </c>
      <c r="AO669" s="344">
        <f t="shared" si="2636"/>
        <v>84</v>
      </c>
      <c r="AP669" s="344">
        <f t="shared" si="2637"/>
        <v>91</v>
      </c>
      <c r="AQ669" s="344">
        <f t="shared" si="2638"/>
        <v>91</v>
      </c>
      <c r="AR669" s="344">
        <f t="shared" si="2639"/>
        <v>98</v>
      </c>
      <c r="AS669" s="344">
        <f t="shared" si="2640"/>
        <v>98</v>
      </c>
      <c r="AT669" s="344">
        <f t="shared" si="2641"/>
        <v>106</v>
      </c>
      <c r="AU669" s="344">
        <f t="shared" si="2642"/>
        <v>106</v>
      </c>
      <c r="AV669" s="344">
        <f t="shared" si="2643"/>
        <v>113</v>
      </c>
      <c r="AW669" s="344">
        <f t="shared" si="2644"/>
        <v>113</v>
      </c>
      <c r="AX669" s="344">
        <f t="shared" si="2645"/>
        <v>120</v>
      </c>
      <c r="AY669" s="356">
        <v>3600</v>
      </c>
      <c r="AZ669" s="356">
        <v>2800</v>
      </c>
      <c r="BA669" s="356">
        <v>2000</v>
      </c>
      <c r="BB669" s="356">
        <v>1200</v>
      </c>
      <c r="BC669" s="356">
        <v>400</v>
      </c>
      <c r="BD669" s="353">
        <f t="shared" ref="BD669:BH669" si="2814">IF(BD474="","",BD474+60)</f>
        <v>124</v>
      </c>
      <c r="BE669" s="353">
        <f t="shared" si="2814"/>
        <v>124</v>
      </c>
      <c r="BF669" s="353">
        <f t="shared" si="2814"/>
        <v>139</v>
      </c>
      <c r="BG669" s="353">
        <f t="shared" si="2814"/>
        <v>154</v>
      </c>
      <c r="BH669" s="353">
        <f t="shared" si="2814"/>
        <v>169</v>
      </c>
      <c r="BI669" s="146" t="str">
        <f t="shared" si="2695"/>
        <v>124;124</v>
      </c>
      <c r="BJ669" s="352">
        <f t="shared" si="2696"/>
        <v>139</v>
      </c>
      <c r="BK669" s="146" t="str">
        <f t="shared" si="2697"/>
        <v>154;169</v>
      </c>
      <c r="BL669" s="25">
        <f t="shared" ref="BL669:BL732" si="2815">BN669*1000000+A669*1000+BO669*100+BP669</f>
        <v>7040104</v>
      </c>
      <c r="BM669" s="146">
        <f t="shared" ref="BM669" si="2816">BM656</f>
        <v>3080</v>
      </c>
      <c r="BN669" s="146">
        <f t="shared" si="2558"/>
        <v>7</v>
      </c>
      <c r="BO669" s="146">
        <f t="shared" ref="BO669:BP669" si="2817">BO656</f>
        <v>1</v>
      </c>
      <c r="BP669" s="146">
        <f t="shared" si="2817"/>
        <v>4</v>
      </c>
      <c r="BQ669" s="146">
        <f>VLOOKUP(IF(A669=1,0,A669),宝石属性!$B$26:$D$41,2,0)</f>
        <v>4</v>
      </c>
      <c r="BR669" s="146">
        <f>VLOOKUP(IF(A669=1,0,A669),宝石属性!$B$26:$D$41,3,0)</f>
        <v>1</v>
      </c>
      <c r="BS669" s="146">
        <f t="shared" ref="BS669:BV669" si="2818">IF(BS656="","",BS656)</f>
        <v>2</v>
      </c>
      <c r="BT669" s="146">
        <f t="shared" si="2818"/>
        <v>4</v>
      </c>
      <c r="BU669" s="146">
        <f t="shared" si="2818"/>
        <v>7</v>
      </c>
      <c r="BV669" s="146">
        <f t="shared" si="2818"/>
        <v>8</v>
      </c>
      <c r="BW669" s="357">
        <f t="shared" si="2494"/>
        <v>2001</v>
      </c>
      <c r="BX669" s="357">
        <f t="shared" si="2495"/>
        <v>3002</v>
      </c>
    </row>
    <row r="670" spans="1:76" s="353" customFormat="1">
      <c r="A670" s="347">
        <f t="shared" si="2701"/>
        <v>40</v>
      </c>
      <c r="B670" s="347" t="s">
        <v>1111</v>
      </c>
      <c r="C670" s="347" t="str">
        <f t="shared" si="2615"/>
        <v>魔棒</v>
      </c>
      <c r="D670" s="347" t="str">
        <f t="shared" si="2813"/>
        <v>40级紫装魔棒</v>
      </c>
      <c r="E670" s="347">
        <f>VLOOKUP($C670,$C$3:$M$15,COLUMNS($C$3:H$15),0)</f>
        <v>130</v>
      </c>
      <c r="F670" s="347" t="str">
        <f>VLOOKUP($C670,$C$3:$M$15,COLUMNS($C$3:I$15),0)</f>
        <v>phyattack_value</v>
      </c>
      <c r="G670" s="347">
        <f>VLOOKUP($C670,$C$3:$M$15,COLUMNS($C$3:J$15),0)</f>
        <v>150</v>
      </c>
      <c r="H670" s="347" t="str">
        <f>VLOOKUP($C670,$C$3:$M$15,COLUMNS($C$3:K$15),0)</f>
        <v>magicattack_value</v>
      </c>
      <c r="I670" s="347">
        <f>VLOOKUP($C670,$C$3:$M$15,COLUMNS($C$3:L$15),0)</f>
        <v>170</v>
      </c>
      <c r="J670" s="347" t="str">
        <f>VLOOKUP($C670,$C$3:$M$15,COLUMNS($C$3:M$15),0)</f>
        <v>medical_value</v>
      </c>
      <c r="K670" s="344">
        <f t="shared" si="2616"/>
        <v>269</v>
      </c>
      <c r="L670" s="344">
        <f t="shared" si="2617"/>
        <v>281</v>
      </c>
      <c r="M670" s="344">
        <f t="shared" si="2618"/>
        <v>281</v>
      </c>
      <c r="N670" s="344">
        <f t="shared" si="2619"/>
        <v>293</v>
      </c>
      <c r="O670" s="344">
        <f t="shared" si="2620"/>
        <v>293</v>
      </c>
      <c r="P670" s="344">
        <f t="shared" si="2621"/>
        <v>304</v>
      </c>
      <c r="Q670" s="344">
        <f t="shared" si="2622"/>
        <v>304</v>
      </c>
      <c r="R670" s="344">
        <f t="shared" si="2623"/>
        <v>316</v>
      </c>
      <c r="S670" s="344">
        <f t="shared" si="2624"/>
        <v>316</v>
      </c>
      <c r="T670" s="344">
        <f t="shared" si="2625"/>
        <v>328</v>
      </c>
      <c r="U670" s="356">
        <v>3600</v>
      </c>
      <c r="V670" s="356">
        <v>2800</v>
      </c>
      <c r="W670" s="356">
        <v>2000</v>
      </c>
      <c r="X670" s="356">
        <v>1200</v>
      </c>
      <c r="Y670" s="356">
        <v>400</v>
      </c>
      <c r="Z670" s="344">
        <f t="shared" si="2626"/>
        <v>61</v>
      </c>
      <c r="AA670" s="344">
        <f t="shared" si="2627"/>
        <v>63</v>
      </c>
      <c r="AB670" s="344">
        <f t="shared" si="2628"/>
        <v>63</v>
      </c>
      <c r="AC670" s="344">
        <f t="shared" si="2629"/>
        <v>66</v>
      </c>
      <c r="AD670" s="344">
        <f t="shared" si="2630"/>
        <v>66</v>
      </c>
      <c r="AE670" s="344">
        <f t="shared" si="2631"/>
        <v>68</v>
      </c>
      <c r="AF670" s="344">
        <f t="shared" si="2632"/>
        <v>68</v>
      </c>
      <c r="AG670" s="344">
        <f t="shared" si="2633"/>
        <v>71</v>
      </c>
      <c r="AH670" s="344">
        <f t="shared" si="2634"/>
        <v>71</v>
      </c>
      <c r="AI670" s="344">
        <f t="shared" si="2635"/>
        <v>74</v>
      </c>
      <c r="AJ670" s="356">
        <v>3600</v>
      </c>
      <c r="AK670" s="356">
        <v>2800</v>
      </c>
      <c r="AL670" s="356">
        <v>2000</v>
      </c>
      <c r="AM670" s="356">
        <v>1200</v>
      </c>
      <c r="AN670" s="356">
        <v>400</v>
      </c>
      <c r="AO670" s="344">
        <f t="shared" si="2636"/>
        <v>84</v>
      </c>
      <c r="AP670" s="344">
        <f t="shared" si="2637"/>
        <v>91</v>
      </c>
      <c r="AQ670" s="344">
        <f t="shared" si="2638"/>
        <v>91</v>
      </c>
      <c r="AR670" s="344">
        <f t="shared" si="2639"/>
        <v>98</v>
      </c>
      <c r="AS670" s="344">
        <f t="shared" si="2640"/>
        <v>98</v>
      </c>
      <c r="AT670" s="344">
        <f t="shared" si="2641"/>
        <v>106</v>
      </c>
      <c r="AU670" s="344">
        <f t="shared" si="2642"/>
        <v>106</v>
      </c>
      <c r="AV670" s="344">
        <f t="shared" si="2643"/>
        <v>113</v>
      </c>
      <c r="AW670" s="344">
        <f t="shared" si="2644"/>
        <v>113</v>
      </c>
      <c r="AX670" s="344">
        <f t="shared" si="2645"/>
        <v>120</v>
      </c>
      <c r="AY670" s="356">
        <v>3600</v>
      </c>
      <c r="AZ670" s="356">
        <v>2800</v>
      </c>
      <c r="BA670" s="356">
        <v>2000</v>
      </c>
      <c r="BB670" s="356">
        <v>1200</v>
      </c>
      <c r="BC670" s="356">
        <v>400</v>
      </c>
      <c r="BD670" s="353">
        <f t="shared" ref="BD670:BH670" si="2819">IF(BD475="","",BD475+60)</f>
        <v>124</v>
      </c>
      <c r="BE670" s="353">
        <f t="shared" si="2819"/>
        <v>124</v>
      </c>
      <c r="BF670" s="353">
        <f t="shared" si="2819"/>
        <v>139</v>
      </c>
      <c r="BG670" s="353">
        <f t="shared" si="2819"/>
        <v>154</v>
      </c>
      <c r="BH670" s="353">
        <f t="shared" si="2819"/>
        <v>169</v>
      </c>
      <c r="BI670" s="146" t="str">
        <f t="shared" si="2695"/>
        <v>124;124</v>
      </c>
      <c r="BJ670" s="352">
        <f t="shared" si="2696"/>
        <v>139</v>
      </c>
      <c r="BK670" s="146" t="str">
        <f t="shared" si="2697"/>
        <v>154;169</v>
      </c>
      <c r="BL670" s="25">
        <f t="shared" si="2815"/>
        <v>7040105</v>
      </c>
      <c r="BM670" s="146">
        <f t="shared" ref="BM670" si="2820">BM657</f>
        <v>2824</v>
      </c>
      <c r="BN670" s="146">
        <f t="shared" si="2558"/>
        <v>7</v>
      </c>
      <c r="BO670" s="146">
        <f t="shared" ref="BO670:BP670" si="2821">BO657</f>
        <v>1</v>
      </c>
      <c r="BP670" s="146">
        <f t="shared" si="2821"/>
        <v>5</v>
      </c>
      <c r="BQ670" s="146">
        <f>VLOOKUP(IF(A670=1,0,A670),宝石属性!$B$26:$D$41,2,0)</f>
        <v>4</v>
      </c>
      <c r="BR670" s="146">
        <f>VLOOKUP(IF(A670=1,0,A670),宝石属性!$B$26:$D$41,3,0)</f>
        <v>1</v>
      </c>
      <c r="BS670" s="146">
        <f t="shared" ref="BS670:BV670" si="2822">IF(BS657="","",BS657)</f>
        <v>2</v>
      </c>
      <c r="BT670" s="146">
        <f t="shared" si="2822"/>
        <v>4</v>
      </c>
      <c r="BU670" s="146">
        <f t="shared" si="2822"/>
        <v>7</v>
      </c>
      <c r="BV670" s="146">
        <f t="shared" si="2822"/>
        <v>8</v>
      </c>
      <c r="BW670" s="357">
        <f t="shared" ref="BW670:BW733" si="2823">IF(B670="蓝装",VLOOKUP(BO670,$S$8:$Y$13,IF(A670&lt;=50,2,IF(A670&gt;=70,4,3))),IF(B670="紫装",VLOOKUP(BO670,$S$8:$Y$13,IF(A670&lt;=50,2,IF(A670&gt;=70,4,3))),IF(B670="橙装",VLOOKUP(BO670,$S$8:$Y$13,IF(A670&lt;=50,5,IF(A670&gt;=70,7,6))),"")))</f>
        <v>2001</v>
      </c>
      <c r="BX670" s="357">
        <f t="shared" ref="BX670:BX733" si="2824">IF(B670="紫装",VLOOKUP(BO670,$Z$8:$AD$13,IF(OR(C670="魔棒",C670="法杖"),2,4)),IF(B670="橙装",VLOOKUP(BO670,$Z$8:$AD$13,IF(OR(C670="魔棒",C670="法杖"),3,5)),""))</f>
        <v>3001</v>
      </c>
    </row>
    <row r="671" spans="1:76" s="353" customFormat="1">
      <c r="A671" s="347">
        <f t="shared" si="2701"/>
        <v>40</v>
      </c>
      <c r="B671" s="347" t="s">
        <v>1111</v>
      </c>
      <c r="C671" s="347" t="str">
        <f t="shared" si="2615"/>
        <v>法杖</v>
      </c>
      <c r="D671" s="347" t="str">
        <f t="shared" si="2813"/>
        <v>40级紫装法杖</v>
      </c>
      <c r="E671" s="347">
        <f>VLOOKUP($C671,$C$3:$M$15,COLUMNS($C$3:H$15),0)</f>
        <v>130</v>
      </c>
      <c r="F671" s="347" t="str">
        <f>VLOOKUP($C671,$C$3:$M$15,COLUMNS($C$3:I$15),0)</f>
        <v>phyattack_value</v>
      </c>
      <c r="G671" s="347">
        <f>VLOOKUP($C671,$C$3:$M$15,COLUMNS($C$3:J$15),0)</f>
        <v>150</v>
      </c>
      <c r="H671" s="347" t="str">
        <f>VLOOKUP($C671,$C$3:$M$15,COLUMNS($C$3:K$15),0)</f>
        <v>magicattack_value</v>
      </c>
      <c r="I671" s="347">
        <f>VLOOKUP($C671,$C$3:$M$15,COLUMNS($C$3:L$15),0)</f>
        <v>170</v>
      </c>
      <c r="J671" s="347" t="str">
        <f>VLOOKUP($C671,$C$3:$M$15,COLUMNS($C$3:M$15),0)</f>
        <v>medical_value</v>
      </c>
      <c r="K671" s="344">
        <f t="shared" si="2616"/>
        <v>269</v>
      </c>
      <c r="L671" s="344">
        <f t="shared" si="2617"/>
        <v>281</v>
      </c>
      <c r="M671" s="344">
        <f t="shared" si="2618"/>
        <v>281</v>
      </c>
      <c r="N671" s="344">
        <f t="shared" si="2619"/>
        <v>293</v>
      </c>
      <c r="O671" s="344">
        <f t="shared" si="2620"/>
        <v>293</v>
      </c>
      <c r="P671" s="344">
        <f t="shared" si="2621"/>
        <v>304</v>
      </c>
      <c r="Q671" s="344">
        <f t="shared" si="2622"/>
        <v>304</v>
      </c>
      <c r="R671" s="344">
        <f t="shared" si="2623"/>
        <v>316</v>
      </c>
      <c r="S671" s="344">
        <f t="shared" si="2624"/>
        <v>316</v>
      </c>
      <c r="T671" s="344">
        <f t="shared" si="2625"/>
        <v>328</v>
      </c>
      <c r="U671" s="356">
        <v>3600</v>
      </c>
      <c r="V671" s="356">
        <v>2800</v>
      </c>
      <c r="W671" s="356">
        <v>2000</v>
      </c>
      <c r="X671" s="356">
        <v>1200</v>
      </c>
      <c r="Y671" s="356">
        <v>400</v>
      </c>
      <c r="Z671" s="344">
        <f t="shared" si="2626"/>
        <v>61</v>
      </c>
      <c r="AA671" s="344">
        <f t="shared" si="2627"/>
        <v>63</v>
      </c>
      <c r="AB671" s="344">
        <f t="shared" si="2628"/>
        <v>63</v>
      </c>
      <c r="AC671" s="344">
        <f t="shared" si="2629"/>
        <v>66</v>
      </c>
      <c r="AD671" s="344">
        <f t="shared" si="2630"/>
        <v>66</v>
      </c>
      <c r="AE671" s="344">
        <f t="shared" si="2631"/>
        <v>68</v>
      </c>
      <c r="AF671" s="344">
        <f t="shared" si="2632"/>
        <v>68</v>
      </c>
      <c r="AG671" s="344">
        <f t="shared" si="2633"/>
        <v>71</v>
      </c>
      <c r="AH671" s="344">
        <f t="shared" si="2634"/>
        <v>71</v>
      </c>
      <c r="AI671" s="344">
        <f t="shared" si="2635"/>
        <v>74</v>
      </c>
      <c r="AJ671" s="356">
        <v>3600</v>
      </c>
      <c r="AK671" s="356">
        <v>2800</v>
      </c>
      <c r="AL671" s="356">
        <v>2000</v>
      </c>
      <c r="AM671" s="356">
        <v>1200</v>
      </c>
      <c r="AN671" s="356">
        <v>400</v>
      </c>
      <c r="AO671" s="344">
        <f t="shared" si="2636"/>
        <v>84</v>
      </c>
      <c r="AP671" s="344">
        <f t="shared" si="2637"/>
        <v>91</v>
      </c>
      <c r="AQ671" s="344">
        <f t="shared" si="2638"/>
        <v>91</v>
      </c>
      <c r="AR671" s="344">
        <f t="shared" si="2639"/>
        <v>98</v>
      </c>
      <c r="AS671" s="344">
        <f t="shared" si="2640"/>
        <v>98</v>
      </c>
      <c r="AT671" s="344">
        <f t="shared" si="2641"/>
        <v>106</v>
      </c>
      <c r="AU671" s="344">
        <f t="shared" si="2642"/>
        <v>106</v>
      </c>
      <c r="AV671" s="344">
        <f t="shared" si="2643"/>
        <v>113</v>
      </c>
      <c r="AW671" s="344">
        <f t="shared" si="2644"/>
        <v>113</v>
      </c>
      <c r="AX671" s="344">
        <f t="shared" si="2645"/>
        <v>120</v>
      </c>
      <c r="AY671" s="356">
        <v>3600</v>
      </c>
      <c r="AZ671" s="356">
        <v>2800</v>
      </c>
      <c r="BA671" s="356">
        <v>2000</v>
      </c>
      <c r="BB671" s="356">
        <v>1200</v>
      </c>
      <c r="BC671" s="356">
        <v>400</v>
      </c>
      <c r="BD671" s="353">
        <f t="shared" ref="BD671:BH671" si="2825">IF(BD476="","",BD476+60)</f>
        <v>124</v>
      </c>
      <c r="BE671" s="353">
        <f t="shared" si="2825"/>
        <v>124</v>
      </c>
      <c r="BF671" s="353">
        <f t="shared" si="2825"/>
        <v>139</v>
      </c>
      <c r="BG671" s="353">
        <f t="shared" si="2825"/>
        <v>154</v>
      </c>
      <c r="BH671" s="353">
        <f t="shared" si="2825"/>
        <v>169</v>
      </c>
      <c r="BI671" s="146" t="str">
        <f t="shared" si="2695"/>
        <v>124;124</v>
      </c>
      <c r="BJ671" s="352">
        <f t="shared" si="2696"/>
        <v>139</v>
      </c>
      <c r="BK671" s="146" t="str">
        <f t="shared" si="2697"/>
        <v>154;169</v>
      </c>
      <c r="BL671" s="25">
        <f t="shared" si="2815"/>
        <v>7040106</v>
      </c>
      <c r="BM671" s="146">
        <f t="shared" ref="BM671" si="2826">BM658</f>
        <v>4104</v>
      </c>
      <c r="BN671" s="146">
        <f t="shared" si="2558"/>
        <v>7</v>
      </c>
      <c r="BO671" s="146">
        <f t="shared" ref="BO671:BP671" si="2827">BO658</f>
        <v>1</v>
      </c>
      <c r="BP671" s="146">
        <f t="shared" si="2827"/>
        <v>6</v>
      </c>
      <c r="BQ671" s="146">
        <f>VLOOKUP(IF(A671=1,0,A671),宝石属性!$B$26:$D$41,2,0)</f>
        <v>4</v>
      </c>
      <c r="BR671" s="146">
        <f>VLOOKUP(IF(A671=1,0,A671),宝石属性!$B$26:$D$41,3,0)</f>
        <v>1</v>
      </c>
      <c r="BS671" s="146">
        <f t="shared" ref="BS671:BV671" si="2828">IF(BS658="","",BS658)</f>
        <v>2</v>
      </c>
      <c r="BT671" s="146">
        <f t="shared" si="2828"/>
        <v>4</v>
      </c>
      <c r="BU671" s="146">
        <f t="shared" si="2828"/>
        <v>7</v>
      </c>
      <c r="BV671" s="146">
        <f t="shared" si="2828"/>
        <v>8</v>
      </c>
      <c r="BW671" s="357">
        <f t="shared" si="2823"/>
        <v>2001</v>
      </c>
      <c r="BX671" s="357">
        <f t="shared" si="2824"/>
        <v>3001</v>
      </c>
    </row>
    <row r="672" spans="1:76" s="353" customFormat="1">
      <c r="A672" s="347">
        <f t="shared" si="2701"/>
        <v>40</v>
      </c>
      <c r="B672" s="347" t="s">
        <v>1111</v>
      </c>
      <c r="C672" s="347" t="str">
        <f t="shared" si="2615"/>
        <v>男衣</v>
      </c>
      <c r="D672" s="347" t="str">
        <f t="shared" si="2813"/>
        <v>40级紫装男衣</v>
      </c>
      <c r="E672" s="347">
        <f>VLOOKUP($C672,$C$3:$M$15,COLUMNS($C$3:H$15),0)</f>
        <v>60</v>
      </c>
      <c r="F672" s="347" t="str">
        <f>VLOOKUP($C672,$C$3:$M$15,COLUMNS($C$3:I$15),0)</f>
        <v>maxhp_value</v>
      </c>
      <c r="G672" s="347">
        <f>VLOOKUP($C672,$C$3:$M$15,COLUMNS($C$3:J$15),0)</f>
        <v>140</v>
      </c>
      <c r="H672" s="347" t="str">
        <f>VLOOKUP($C672,$C$3:$M$15,COLUMNS($C$3:K$15),0)</f>
        <v>defend_value</v>
      </c>
      <c r="I672" s="347" t="str">
        <f>VLOOKUP($C672,$C$3:$M$15,COLUMNS($C$3:L$15),0)</f>
        <v/>
      </c>
      <c r="J672" s="347" t="str">
        <f>VLOOKUP($C672,$C$3:$M$15,COLUMNS($C$3:M$15),0)</f>
        <v/>
      </c>
      <c r="K672" s="344">
        <f t="shared" si="2616"/>
        <v>215</v>
      </c>
      <c r="L672" s="344">
        <f t="shared" si="2617"/>
        <v>225</v>
      </c>
      <c r="M672" s="344">
        <f t="shared" si="2618"/>
        <v>225</v>
      </c>
      <c r="N672" s="344">
        <f t="shared" si="2619"/>
        <v>234</v>
      </c>
      <c r="O672" s="344">
        <f t="shared" si="2620"/>
        <v>234</v>
      </c>
      <c r="P672" s="344">
        <f t="shared" si="2621"/>
        <v>244</v>
      </c>
      <c r="Q672" s="344">
        <f t="shared" si="2622"/>
        <v>244</v>
      </c>
      <c r="R672" s="344">
        <f t="shared" si="2623"/>
        <v>253</v>
      </c>
      <c r="S672" s="344">
        <f t="shared" si="2624"/>
        <v>253</v>
      </c>
      <c r="T672" s="344">
        <f t="shared" si="2625"/>
        <v>262</v>
      </c>
      <c r="U672" s="356">
        <v>3600</v>
      </c>
      <c r="V672" s="356">
        <v>2800</v>
      </c>
      <c r="W672" s="356">
        <v>2000</v>
      </c>
      <c r="X672" s="356">
        <v>1200</v>
      </c>
      <c r="Y672" s="356">
        <v>400</v>
      </c>
      <c r="Z672" s="344">
        <f t="shared" si="2626"/>
        <v>67</v>
      </c>
      <c r="AA672" s="344">
        <f t="shared" si="2627"/>
        <v>70</v>
      </c>
      <c r="AB672" s="344">
        <f t="shared" si="2628"/>
        <v>70</v>
      </c>
      <c r="AC672" s="344">
        <f t="shared" si="2629"/>
        <v>73</v>
      </c>
      <c r="AD672" s="344">
        <f t="shared" si="2630"/>
        <v>73</v>
      </c>
      <c r="AE672" s="344">
        <f t="shared" si="2631"/>
        <v>76</v>
      </c>
      <c r="AF672" s="344">
        <f t="shared" si="2632"/>
        <v>76</v>
      </c>
      <c r="AG672" s="344">
        <f t="shared" si="2633"/>
        <v>79</v>
      </c>
      <c r="AH672" s="344">
        <f t="shared" si="2634"/>
        <v>79</v>
      </c>
      <c r="AI672" s="344">
        <f t="shared" si="2635"/>
        <v>82</v>
      </c>
      <c r="AJ672" s="356">
        <v>3600</v>
      </c>
      <c r="AK672" s="356">
        <v>2800</v>
      </c>
      <c r="AL672" s="356">
        <v>2000</v>
      </c>
      <c r="AM672" s="356">
        <v>1200</v>
      </c>
      <c r="AN672" s="356">
        <v>400</v>
      </c>
      <c r="AO672" s="344" t="str">
        <f t="shared" si="2636"/>
        <v/>
      </c>
      <c r="AP672" s="344" t="str">
        <f t="shared" si="2637"/>
        <v/>
      </c>
      <c r="AQ672" s="344" t="str">
        <f t="shared" si="2638"/>
        <v/>
      </c>
      <c r="AR672" s="344" t="str">
        <f t="shared" si="2639"/>
        <v/>
      </c>
      <c r="AS672" s="344" t="str">
        <f t="shared" si="2640"/>
        <v/>
      </c>
      <c r="AT672" s="344" t="str">
        <f t="shared" si="2641"/>
        <v/>
      </c>
      <c r="AU672" s="344" t="str">
        <f t="shared" si="2642"/>
        <v/>
      </c>
      <c r="AV672" s="344" t="str">
        <f t="shared" si="2643"/>
        <v/>
      </c>
      <c r="AW672" s="344" t="str">
        <f t="shared" si="2644"/>
        <v/>
      </c>
      <c r="AX672" s="344" t="str">
        <f t="shared" si="2645"/>
        <v/>
      </c>
      <c r="AY672" s="356">
        <v>3600</v>
      </c>
      <c r="AZ672" s="356">
        <v>2800</v>
      </c>
      <c r="BA672" s="356">
        <v>2000</v>
      </c>
      <c r="BB672" s="356">
        <v>1200</v>
      </c>
      <c r="BC672" s="356">
        <v>400</v>
      </c>
      <c r="BD672" s="353">
        <f t="shared" ref="BD672:BH672" si="2829">IF(BD477="","",BD477+60)</f>
        <v>124</v>
      </c>
      <c r="BE672" s="353">
        <f t="shared" si="2829"/>
        <v>124</v>
      </c>
      <c r="BF672" s="353">
        <f t="shared" si="2829"/>
        <v>139</v>
      </c>
      <c r="BG672" s="353">
        <f t="shared" si="2829"/>
        <v>154</v>
      </c>
      <c r="BH672" s="353">
        <f t="shared" si="2829"/>
        <v>169</v>
      </c>
      <c r="BI672" s="146" t="str">
        <f t="shared" si="2695"/>
        <v>124;124</v>
      </c>
      <c r="BJ672" s="352">
        <f t="shared" si="2696"/>
        <v>139</v>
      </c>
      <c r="BK672" s="146" t="str">
        <f t="shared" si="2697"/>
        <v>154;169</v>
      </c>
      <c r="BL672" s="25">
        <f t="shared" si="2815"/>
        <v>7040207</v>
      </c>
      <c r="BM672" s="146">
        <f t="shared" ref="BM672" si="2830">BM659</f>
        <v>312</v>
      </c>
      <c r="BN672" s="146">
        <f t="shared" si="2558"/>
        <v>7</v>
      </c>
      <c r="BO672" s="146">
        <f t="shared" ref="BO672:BP672" si="2831">BO659</f>
        <v>2</v>
      </c>
      <c r="BP672" s="146">
        <f t="shared" si="2831"/>
        <v>7</v>
      </c>
      <c r="BQ672" s="146">
        <f>VLOOKUP(IF(A672=1,0,A672),宝石属性!$B$26:$D$41,2,0)</f>
        <v>4</v>
      </c>
      <c r="BR672" s="146">
        <f>VLOOKUP(IF(A672=1,0,A672),宝石属性!$B$26:$D$41,3,0)</f>
        <v>1</v>
      </c>
      <c r="BS672" s="146">
        <f t="shared" ref="BS672:BV672" si="2832">IF(BS659="","",BS659)</f>
        <v>1</v>
      </c>
      <c r="BT672" s="146">
        <f t="shared" si="2832"/>
        <v>3</v>
      </c>
      <c r="BU672" s="146">
        <f t="shared" si="2832"/>
        <v>5</v>
      </c>
      <c r="BV672" s="146">
        <f t="shared" si="2832"/>
        <v>7</v>
      </c>
      <c r="BW672" s="357">
        <f t="shared" si="2823"/>
        <v>2004</v>
      </c>
      <c r="BX672" s="357">
        <f t="shared" si="2824"/>
        <v>3002</v>
      </c>
    </row>
    <row r="673" spans="1:76" s="353" customFormat="1">
      <c r="A673" s="347">
        <f t="shared" si="2701"/>
        <v>40</v>
      </c>
      <c r="B673" s="347" t="s">
        <v>1111</v>
      </c>
      <c r="C673" s="347" t="str">
        <f t="shared" si="2615"/>
        <v>女衣</v>
      </c>
      <c r="D673" s="347" t="str">
        <f t="shared" si="2813"/>
        <v>40级紫装女衣</v>
      </c>
      <c r="E673" s="347">
        <f>VLOOKUP($C673,$C$3:$M$15,COLUMNS($C$3:H$15),0)</f>
        <v>60</v>
      </c>
      <c r="F673" s="347" t="str">
        <f>VLOOKUP($C673,$C$3:$M$15,COLUMNS($C$3:I$15),0)</f>
        <v>maxhp_value</v>
      </c>
      <c r="G673" s="347">
        <f>VLOOKUP($C673,$C$3:$M$15,COLUMNS($C$3:J$15),0)</f>
        <v>140</v>
      </c>
      <c r="H673" s="347" t="str">
        <f>VLOOKUP($C673,$C$3:$M$15,COLUMNS($C$3:K$15),0)</f>
        <v>defend_value</v>
      </c>
      <c r="I673" s="347" t="str">
        <f>VLOOKUP($C673,$C$3:$M$15,COLUMNS($C$3:L$15),0)</f>
        <v/>
      </c>
      <c r="J673" s="347" t="str">
        <f>VLOOKUP($C673,$C$3:$M$15,COLUMNS($C$3:M$15),0)</f>
        <v/>
      </c>
      <c r="K673" s="344">
        <f t="shared" si="2616"/>
        <v>215</v>
      </c>
      <c r="L673" s="344">
        <f t="shared" si="2617"/>
        <v>225</v>
      </c>
      <c r="M673" s="344">
        <f t="shared" si="2618"/>
        <v>225</v>
      </c>
      <c r="N673" s="344">
        <f t="shared" si="2619"/>
        <v>234</v>
      </c>
      <c r="O673" s="344">
        <f t="shared" si="2620"/>
        <v>234</v>
      </c>
      <c r="P673" s="344">
        <f t="shared" si="2621"/>
        <v>244</v>
      </c>
      <c r="Q673" s="344">
        <f t="shared" si="2622"/>
        <v>244</v>
      </c>
      <c r="R673" s="344">
        <f t="shared" si="2623"/>
        <v>253</v>
      </c>
      <c r="S673" s="344">
        <f t="shared" si="2624"/>
        <v>253</v>
      </c>
      <c r="T673" s="344">
        <f t="shared" si="2625"/>
        <v>262</v>
      </c>
      <c r="U673" s="356">
        <v>3600</v>
      </c>
      <c r="V673" s="356">
        <v>2800</v>
      </c>
      <c r="W673" s="356">
        <v>2000</v>
      </c>
      <c r="X673" s="356">
        <v>1200</v>
      </c>
      <c r="Y673" s="356">
        <v>400</v>
      </c>
      <c r="Z673" s="344">
        <f t="shared" si="2626"/>
        <v>67</v>
      </c>
      <c r="AA673" s="344">
        <f t="shared" si="2627"/>
        <v>70</v>
      </c>
      <c r="AB673" s="344">
        <f t="shared" si="2628"/>
        <v>70</v>
      </c>
      <c r="AC673" s="344">
        <f t="shared" si="2629"/>
        <v>73</v>
      </c>
      <c r="AD673" s="344">
        <f t="shared" si="2630"/>
        <v>73</v>
      </c>
      <c r="AE673" s="344">
        <f t="shared" si="2631"/>
        <v>76</v>
      </c>
      <c r="AF673" s="344">
        <f t="shared" si="2632"/>
        <v>76</v>
      </c>
      <c r="AG673" s="344">
        <f t="shared" si="2633"/>
        <v>79</v>
      </c>
      <c r="AH673" s="344">
        <f t="shared" si="2634"/>
        <v>79</v>
      </c>
      <c r="AI673" s="344">
        <f t="shared" si="2635"/>
        <v>82</v>
      </c>
      <c r="AJ673" s="356">
        <v>3600</v>
      </c>
      <c r="AK673" s="356">
        <v>2800</v>
      </c>
      <c r="AL673" s="356">
        <v>2000</v>
      </c>
      <c r="AM673" s="356">
        <v>1200</v>
      </c>
      <c r="AN673" s="356">
        <v>400</v>
      </c>
      <c r="AO673" s="344" t="str">
        <f t="shared" si="2636"/>
        <v/>
      </c>
      <c r="AP673" s="344" t="str">
        <f t="shared" si="2637"/>
        <v/>
      </c>
      <c r="AQ673" s="344" t="str">
        <f t="shared" si="2638"/>
        <v/>
      </c>
      <c r="AR673" s="344" t="str">
        <f t="shared" si="2639"/>
        <v/>
      </c>
      <c r="AS673" s="344" t="str">
        <f t="shared" si="2640"/>
        <v/>
      </c>
      <c r="AT673" s="344" t="str">
        <f t="shared" si="2641"/>
        <v/>
      </c>
      <c r="AU673" s="344" t="str">
        <f t="shared" si="2642"/>
        <v/>
      </c>
      <c r="AV673" s="344" t="str">
        <f t="shared" si="2643"/>
        <v/>
      </c>
      <c r="AW673" s="344" t="str">
        <f t="shared" si="2644"/>
        <v/>
      </c>
      <c r="AX673" s="344" t="str">
        <f t="shared" si="2645"/>
        <v/>
      </c>
      <c r="AY673" s="356">
        <v>3600</v>
      </c>
      <c r="AZ673" s="356">
        <v>2800</v>
      </c>
      <c r="BA673" s="356">
        <v>2000</v>
      </c>
      <c r="BB673" s="356">
        <v>1200</v>
      </c>
      <c r="BC673" s="356">
        <v>400</v>
      </c>
      <c r="BD673" s="353">
        <f t="shared" ref="BD673:BH673" si="2833">IF(BD478="","",BD478+60)</f>
        <v>124</v>
      </c>
      <c r="BE673" s="353">
        <f t="shared" si="2833"/>
        <v>124</v>
      </c>
      <c r="BF673" s="353">
        <f t="shared" si="2833"/>
        <v>139</v>
      </c>
      <c r="BG673" s="353">
        <f t="shared" si="2833"/>
        <v>154</v>
      </c>
      <c r="BH673" s="353">
        <f t="shared" si="2833"/>
        <v>169</v>
      </c>
      <c r="BI673" s="146" t="str">
        <f t="shared" si="2695"/>
        <v>124;124</v>
      </c>
      <c r="BJ673" s="352">
        <f t="shared" si="2696"/>
        <v>139</v>
      </c>
      <c r="BK673" s="146" t="str">
        <f t="shared" si="2697"/>
        <v>154;169</v>
      </c>
      <c r="BL673" s="25">
        <f t="shared" si="2815"/>
        <v>7040208</v>
      </c>
      <c r="BM673" s="146">
        <f t="shared" ref="BM673" si="2834">BM660</f>
        <v>568</v>
      </c>
      <c r="BN673" s="146">
        <f t="shared" si="2558"/>
        <v>7</v>
      </c>
      <c r="BO673" s="146">
        <f t="shared" ref="BO673:BP673" si="2835">BO660</f>
        <v>2</v>
      </c>
      <c r="BP673" s="146">
        <f t="shared" si="2835"/>
        <v>8</v>
      </c>
      <c r="BQ673" s="146">
        <f>VLOOKUP(IF(A673=1,0,A673),宝石属性!$B$26:$D$41,2,0)</f>
        <v>4</v>
      </c>
      <c r="BR673" s="146">
        <f>VLOOKUP(IF(A673=1,0,A673),宝石属性!$B$26:$D$41,3,0)</f>
        <v>1</v>
      </c>
      <c r="BS673" s="146">
        <f t="shared" ref="BS673:BV673" si="2836">IF(BS660="","",BS660)</f>
        <v>1</v>
      </c>
      <c r="BT673" s="146">
        <f t="shared" si="2836"/>
        <v>3</v>
      </c>
      <c r="BU673" s="146">
        <f t="shared" si="2836"/>
        <v>5</v>
      </c>
      <c r="BV673" s="146">
        <f t="shared" si="2836"/>
        <v>7</v>
      </c>
      <c r="BW673" s="357">
        <f t="shared" si="2823"/>
        <v>2004</v>
      </c>
      <c r="BX673" s="357">
        <f t="shared" si="2824"/>
        <v>3002</v>
      </c>
    </row>
    <row r="674" spans="1:76" s="353" customFormat="1">
      <c r="A674" s="347">
        <f t="shared" si="2701"/>
        <v>40</v>
      </c>
      <c r="B674" s="347" t="s">
        <v>1111</v>
      </c>
      <c r="C674" s="347" t="str">
        <f t="shared" si="2615"/>
        <v>男头盔</v>
      </c>
      <c r="D674" s="347" t="str">
        <f t="shared" si="2813"/>
        <v>40级紫装男头盔</v>
      </c>
      <c r="E674" s="347">
        <f>VLOOKUP($C674,$C$3:$M$15,COLUMNS($C$3:H$15),0)</f>
        <v>90</v>
      </c>
      <c r="F674" s="347" t="str">
        <f>VLOOKUP($C674,$C$3:$M$15,COLUMNS($C$3:I$15),0)</f>
        <v>maxmp_value</v>
      </c>
      <c r="G674" s="347">
        <f>VLOOKUP($C674,$C$3:$M$15,COLUMNS($C$3:J$15),0)</f>
        <v>140</v>
      </c>
      <c r="H674" s="347" t="str">
        <f>VLOOKUP($C674,$C$3:$M$15,COLUMNS($C$3:K$15),0)</f>
        <v>defend_value</v>
      </c>
      <c r="I674" s="347" t="str">
        <f>VLOOKUP($C674,$C$3:$M$15,COLUMNS($C$3:L$15),0)</f>
        <v/>
      </c>
      <c r="J674" s="347" t="str">
        <f>VLOOKUP($C674,$C$3:$M$15,COLUMNS($C$3:M$15),0)</f>
        <v/>
      </c>
      <c r="K674" s="344">
        <f t="shared" si="2616"/>
        <v>269</v>
      </c>
      <c r="L674" s="344">
        <f t="shared" si="2617"/>
        <v>281</v>
      </c>
      <c r="M674" s="344">
        <f t="shared" si="2618"/>
        <v>281</v>
      </c>
      <c r="N674" s="344">
        <f t="shared" si="2619"/>
        <v>293</v>
      </c>
      <c r="O674" s="344">
        <f t="shared" si="2620"/>
        <v>293</v>
      </c>
      <c r="P674" s="344">
        <f t="shared" si="2621"/>
        <v>304</v>
      </c>
      <c r="Q674" s="344">
        <f t="shared" si="2622"/>
        <v>304</v>
      </c>
      <c r="R674" s="344">
        <f t="shared" si="2623"/>
        <v>316</v>
      </c>
      <c r="S674" s="344">
        <f t="shared" si="2624"/>
        <v>316</v>
      </c>
      <c r="T674" s="344">
        <f t="shared" si="2625"/>
        <v>328</v>
      </c>
      <c r="U674" s="356">
        <v>3600</v>
      </c>
      <c r="V674" s="356">
        <v>2800</v>
      </c>
      <c r="W674" s="356">
        <v>2000</v>
      </c>
      <c r="X674" s="356">
        <v>1200</v>
      </c>
      <c r="Y674" s="356">
        <v>400</v>
      </c>
      <c r="Z674" s="344">
        <f t="shared" si="2626"/>
        <v>40</v>
      </c>
      <c r="AA674" s="344">
        <f t="shared" si="2627"/>
        <v>42</v>
      </c>
      <c r="AB674" s="344">
        <f t="shared" si="2628"/>
        <v>42</v>
      </c>
      <c r="AC674" s="344">
        <f t="shared" si="2629"/>
        <v>44</v>
      </c>
      <c r="AD674" s="344">
        <f t="shared" si="2630"/>
        <v>44</v>
      </c>
      <c r="AE674" s="344">
        <f t="shared" si="2631"/>
        <v>46</v>
      </c>
      <c r="AF674" s="344">
        <f t="shared" si="2632"/>
        <v>46</v>
      </c>
      <c r="AG674" s="344">
        <f t="shared" si="2633"/>
        <v>47</v>
      </c>
      <c r="AH674" s="344">
        <f t="shared" si="2634"/>
        <v>47</v>
      </c>
      <c r="AI674" s="344">
        <f t="shared" si="2635"/>
        <v>49</v>
      </c>
      <c r="AJ674" s="356">
        <v>3600</v>
      </c>
      <c r="AK674" s="356">
        <v>2800</v>
      </c>
      <c r="AL674" s="356">
        <v>2000</v>
      </c>
      <c r="AM674" s="356">
        <v>1200</v>
      </c>
      <c r="AN674" s="356">
        <v>400</v>
      </c>
      <c r="AO674" s="344" t="str">
        <f t="shared" si="2636"/>
        <v/>
      </c>
      <c r="AP674" s="344" t="str">
        <f t="shared" si="2637"/>
        <v/>
      </c>
      <c r="AQ674" s="344" t="str">
        <f t="shared" si="2638"/>
        <v/>
      </c>
      <c r="AR674" s="344" t="str">
        <f t="shared" si="2639"/>
        <v/>
      </c>
      <c r="AS674" s="344" t="str">
        <f t="shared" si="2640"/>
        <v/>
      </c>
      <c r="AT674" s="344" t="str">
        <f t="shared" si="2641"/>
        <v/>
      </c>
      <c r="AU674" s="344" t="str">
        <f t="shared" si="2642"/>
        <v/>
      </c>
      <c r="AV674" s="344" t="str">
        <f t="shared" si="2643"/>
        <v/>
      </c>
      <c r="AW674" s="344" t="str">
        <f t="shared" si="2644"/>
        <v/>
      </c>
      <c r="AX674" s="344" t="str">
        <f t="shared" si="2645"/>
        <v/>
      </c>
      <c r="AY674" s="356">
        <v>3600</v>
      </c>
      <c r="AZ674" s="356">
        <v>2800</v>
      </c>
      <c r="BA674" s="356">
        <v>2000</v>
      </c>
      <c r="BB674" s="356">
        <v>1200</v>
      </c>
      <c r="BC674" s="356">
        <v>400</v>
      </c>
      <c r="BD674" s="353" t="str">
        <f t="shared" ref="BD674:BH674" si="2837">IF(BD479="","",BD479+60)</f>
        <v/>
      </c>
      <c r="BE674" s="353" t="str">
        <f t="shared" si="2837"/>
        <v/>
      </c>
      <c r="BF674" s="353" t="str">
        <f t="shared" si="2837"/>
        <v/>
      </c>
      <c r="BG674" s="353" t="str">
        <f t="shared" si="2837"/>
        <v/>
      </c>
      <c r="BH674" s="353" t="str">
        <f t="shared" si="2837"/>
        <v/>
      </c>
      <c r="BI674" s="146" t="str">
        <f t="shared" si="2695"/>
        <v/>
      </c>
      <c r="BJ674" s="352" t="str">
        <f t="shared" si="2696"/>
        <v/>
      </c>
      <c r="BK674" s="146" t="str">
        <f t="shared" si="2697"/>
        <v/>
      </c>
      <c r="BL674" s="25">
        <f t="shared" si="2815"/>
        <v>7040309</v>
      </c>
      <c r="BM674" s="146">
        <f t="shared" ref="BM674" si="2838">BM661</f>
        <v>1640</v>
      </c>
      <c r="BN674" s="146">
        <f t="shared" si="2558"/>
        <v>7</v>
      </c>
      <c r="BO674" s="146">
        <f t="shared" ref="BO674:BP674" si="2839">BO661</f>
        <v>3</v>
      </c>
      <c r="BP674" s="146">
        <f t="shared" si="2839"/>
        <v>9</v>
      </c>
      <c r="BQ674" s="146">
        <f>VLOOKUP(IF(A674=1,0,A674),宝石属性!$B$26:$D$41,2,0)</f>
        <v>4</v>
      </c>
      <c r="BR674" s="146">
        <f>VLOOKUP(IF(A674=1,0,A674),宝石属性!$B$26:$D$41,3,0)</f>
        <v>1</v>
      </c>
      <c r="BS674" s="146">
        <f t="shared" ref="BS674:BV674" si="2840">IF(BS661="","",BS661)</f>
        <v>2</v>
      </c>
      <c r="BT674" s="146">
        <f t="shared" si="2840"/>
        <v>3</v>
      </c>
      <c r="BU674" s="146" t="str">
        <f t="shared" si="2840"/>
        <v/>
      </c>
      <c r="BV674" s="146" t="str">
        <f t="shared" si="2840"/>
        <v/>
      </c>
      <c r="BW674" s="357">
        <f t="shared" si="2823"/>
        <v>2007</v>
      </c>
      <c r="BX674" s="357">
        <f t="shared" si="2824"/>
        <v>3002</v>
      </c>
    </row>
    <row r="675" spans="1:76" s="353" customFormat="1">
      <c r="A675" s="347">
        <f t="shared" si="2701"/>
        <v>40</v>
      </c>
      <c r="B675" s="347" t="s">
        <v>1111</v>
      </c>
      <c r="C675" s="347" t="str">
        <f t="shared" si="2615"/>
        <v>女头饰</v>
      </c>
      <c r="D675" s="347" t="str">
        <f t="shared" si="2813"/>
        <v>40级紫装女头饰</v>
      </c>
      <c r="E675" s="347">
        <f>VLOOKUP($C675,$C$3:$M$15,COLUMNS($C$3:H$15),0)</f>
        <v>90</v>
      </c>
      <c r="F675" s="347" t="str">
        <f>VLOOKUP($C675,$C$3:$M$15,COLUMNS($C$3:I$15),0)</f>
        <v>maxmp_value</v>
      </c>
      <c r="G675" s="347">
        <f>VLOOKUP($C675,$C$3:$M$15,COLUMNS($C$3:J$15),0)</f>
        <v>140</v>
      </c>
      <c r="H675" s="347" t="str">
        <f>VLOOKUP($C675,$C$3:$M$15,COLUMNS($C$3:K$15),0)</f>
        <v>defend_value</v>
      </c>
      <c r="I675" s="347" t="str">
        <f>VLOOKUP($C675,$C$3:$M$15,COLUMNS($C$3:L$15),0)</f>
        <v/>
      </c>
      <c r="J675" s="347" t="str">
        <f>VLOOKUP($C675,$C$3:$M$15,COLUMNS($C$3:M$15),0)</f>
        <v/>
      </c>
      <c r="K675" s="344">
        <f t="shared" si="2616"/>
        <v>269</v>
      </c>
      <c r="L675" s="344">
        <f t="shared" si="2617"/>
        <v>281</v>
      </c>
      <c r="M675" s="344">
        <f t="shared" si="2618"/>
        <v>281</v>
      </c>
      <c r="N675" s="344">
        <f t="shared" si="2619"/>
        <v>293</v>
      </c>
      <c r="O675" s="344">
        <f t="shared" si="2620"/>
        <v>293</v>
      </c>
      <c r="P675" s="344">
        <f t="shared" si="2621"/>
        <v>304</v>
      </c>
      <c r="Q675" s="344">
        <f t="shared" si="2622"/>
        <v>304</v>
      </c>
      <c r="R675" s="344">
        <f t="shared" si="2623"/>
        <v>316</v>
      </c>
      <c r="S675" s="344">
        <f t="shared" si="2624"/>
        <v>316</v>
      </c>
      <c r="T675" s="344">
        <f t="shared" si="2625"/>
        <v>328</v>
      </c>
      <c r="U675" s="356">
        <v>3600</v>
      </c>
      <c r="V675" s="356">
        <v>2800</v>
      </c>
      <c r="W675" s="356">
        <v>2000</v>
      </c>
      <c r="X675" s="356">
        <v>1200</v>
      </c>
      <c r="Y675" s="356">
        <v>400</v>
      </c>
      <c r="Z675" s="344">
        <f t="shared" si="2626"/>
        <v>40</v>
      </c>
      <c r="AA675" s="344">
        <f t="shared" si="2627"/>
        <v>42</v>
      </c>
      <c r="AB675" s="344">
        <f t="shared" si="2628"/>
        <v>42</v>
      </c>
      <c r="AC675" s="344">
        <f t="shared" si="2629"/>
        <v>44</v>
      </c>
      <c r="AD675" s="344">
        <f t="shared" si="2630"/>
        <v>44</v>
      </c>
      <c r="AE675" s="344">
        <f t="shared" si="2631"/>
        <v>46</v>
      </c>
      <c r="AF675" s="344">
        <f t="shared" si="2632"/>
        <v>46</v>
      </c>
      <c r="AG675" s="344">
        <f t="shared" si="2633"/>
        <v>47</v>
      </c>
      <c r="AH675" s="344">
        <f t="shared" si="2634"/>
        <v>47</v>
      </c>
      <c r="AI675" s="344">
        <f t="shared" si="2635"/>
        <v>49</v>
      </c>
      <c r="AJ675" s="356">
        <v>3600</v>
      </c>
      <c r="AK675" s="356">
        <v>2800</v>
      </c>
      <c r="AL675" s="356">
        <v>2000</v>
      </c>
      <c r="AM675" s="356">
        <v>1200</v>
      </c>
      <c r="AN675" s="356">
        <v>400</v>
      </c>
      <c r="AO675" s="344" t="str">
        <f t="shared" si="2636"/>
        <v/>
      </c>
      <c r="AP675" s="344" t="str">
        <f t="shared" si="2637"/>
        <v/>
      </c>
      <c r="AQ675" s="344" t="str">
        <f t="shared" si="2638"/>
        <v/>
      </c>
      <c r="AR675" s="344" t="str">
        <f t="shared" si="2639"/>
        <v/>
      </c>
      <c r="AS675" s="344" t="str">
        <f t="shared" si="2640"/>
        <v/>
      </c>
      <c r="AT675" s="344" t="str">
        <f t="shared" si="2641"/>
        <v/>
      </c>
      <c r="AU675" s="344" t="str">
        <f t="shared" si="2642"/>
        <v/>
      </c>
      <c r="AV675" s="344" t="str">
        <f t="shared" si="2643"/>
        <v/>
      </c>
      <c r="AW675" s="344" t="str">
        <f t="shared" si="2644"/>
        <v/>
      </c>
      <c r="AX675" s="344" t="str">
        <f t="shared" si="2645"/>
        <v/>
      </c>
      <c r="AY675" s="356">
        <v>3600</v>
      </c>
      <c r="AZ675" s="356">
        <v>2800</v>
      </c>
      <c r="BA675" s="356">
        <v>2000</v>
      </c>
      <c r="BB675" s="356">
        <v>1200</v>
      </c>
      <c r="BC675" s="356">
        <v>400</v>
      </c>
      <c r="BD675" s="353" t="str">
        <f t="shared" ref="BD675:BH675" si="2841">IF(BD480="","",BD480+60)</f>
        <v/>
      </c>
      <c r="BE675" s="353" t="str">
        <f t="shared" si="2841"/>
        <v/>
      </c>
      <c r="BF675" s="353" t="str">
        <f t="shared" si="2841"/>
        <v/>
      </c>
      <c r="BG675" s="353" t="str">
        <f t="shared" si="2841"/>
        <v/>
      </c>
      <c r="BH675" s="353" t="str">
        <f t="shared" si="2841"/>
        <v/>
      </c>
      <c r="BI675" s="146" t="str">
        <f t="shared" si="2695"/>
        <v/>
      </c>
      <c r="BJ675" s="352" t="str">
        <f t="shared" si="2696"/>
        <v/>
      </c>
      <c r="BK675" s="146" t="str">
        <f t="shared" si="2697"/>
        <v/>
      </c>
      <c r="BL675" s="25">
        <f t="shared" si="2815"/>
        <v>7040310</v>
      </c>
      <c r="BM675" s="146">
        <f t="shared" ref="BM675" si="2842">BM662</f>
        <v>1384</v>
      </c>
      <c r="BN675" s="146">
        <f t="shared" si="2558"/>
        <v>7</v>
      </c>
      <c r="BO675" s="146">
        <f t="shared" ref="BO675:BP675" si="2843">BO662</f>
        <v>3</v>
      </c>
      <c r="BP675" s="146">
        <f t="shared" si="2843"/>
        <v>10</v>
      </c>
      <c r="BQ675" s="146">
        <f>VLOOKUP(IF(A675=1,0,A675),宝石属性!$B$26:$D$41,2,0)</f>
        <v>4</v>
      </c>
      <c r="BR675" s="146">
        <f>VLOOKUP(IF(A675=1,0,A675),宝石属性!$B$26:$D$41,3,0)</f>
        <v>1</v>
      </c>
      <c r="BS675" s="146">
        <f t="shared" ref="BS675:BV675" si="2844">IF(BS662="","",BS662)</f>
        <v>2</v>
      </c>
      <c r="BT675" s="146">
        <f t="shared" si="2844"/>
        <v>3</v>
      </c>
      <c r="BU675" s="146" t="str">
        <f t="shared" si="2844"/>
        <v/>
      </c>
      <c r="BV675" s="146" t="str">
        <f t="shared" si="2844"/>
        <v/>
      </c>
      <c r="BW675" s="357">
        <f t="shared" si="2823"/>
        <v>2007</v>
      </c>
      <c r="BX675" s="357">
        <f t="shared" si="2824"/>
        <v>3002</v>
      </c>
    </row>
    <row r="676" spans="1:76" s="353" customFormat="1">
      <c r="A676" s="347">
        <f t="shared" si="2701"/>
        <v>40</v>
      </c>
      <c r="B676" s="347" t="s">
        <v>1111</v>
      </c>
      <c r="C676" s="347" t="str">
        <f t="shared" si="2615"/>
        <v>项链</v>
      </c>
      <c r="D676" s="347" t="str">
        <f t="shared" si="2813"/>
        <v>40级紫装项链</v>
      </c>
      <c r="E676" s="347">
        <f>VLOOKUP($C676,$C$3:$M$15,COLUMNS($C$3:H$15),0)</f>
        <v>150</v>
      </c>
      <c r="F676" s="347" t="str">
        <f>VLOOKUP($C676,$C$3:$M$15,COLUMNS($C$3:I$15),0)</f>
        <v>magicattack_value</v>
      </c>
      <c r="G676" s="347">
        <f>VLOOKUP($C676,$C$3:$M$15,COLUMNS($C$3:J$15),0)</f>
        <v>160</v>
      </c>
      <c r="H676" s="347" t="str">
        <f>VLOOKUP($C676,$C$3:$M$15,COLUMNS($C$3:K$15),0)</f>
        <v>magicdef_value</v>
      </c>
      <c r="I676" s="347" t="str">
        <f>VLOOKUP($C676,$C$3:$M$15,COLUMNS($C$3:L$15),0)</f>
        <v/>
      </c>
      <c r="J676" s="347" t="str">
        <f>VLOOKUP($C676,$C$3:$M$15,COLUMNS($C$3:M$15),0)</f>
        <v/>
      </c>
      <c r="K676" s="344">
        <f t="shared" si="2616"/>
        <v>74</v>
      </c>
      <c r="L676" s="344">
        <f t="shared" si="2617"/>
        <v>77</v>
      </c>
      <c r="M676" s="344">
        <f t="shared" si="2618"/>
        <v>77</v>
      </c>
      <c r="N676" s="344">
        <f t="shared" si="2619"/>
        <v>80</v>
      </c>
      <c r="O676" s="344">
        <f t="shared" si="2620"/>
        <v>80</v>
      </c>
      <c r="P676" s="344">
        <f t="shared" si="2621"/>
        <v>84</v>
      </c>
      <c r="Q676" s="344">
        <f t="shared" si="2622"/>
        <v>84</v>
      </c>
      <c r="R676" s="344">
        <f t="shared" si="2623"/>
        <v>87</v>
      </c>
      <c r="S676" s="344">
        <f t="shared" si="2624"/>
        <v>87</v>
      </c>
      <c r="T676" s="344">
        <f t="shared" si="2625"/>
        <v>90</v>
      </c>
      <c r="U676" s="356">
        <v>3600</v>
      </c>
      <c r="V676" s="356">
        <v>2800</v>
      </c>
      <c r="W676" s="356">
        <v>2000</v>
      </c>
      <c r="X676" s="356">
        <v>1200</v>
      </c>
      <c r="Y676" s="356">
        <v>400</v>
      </c>
      <c r="Z676" s="344">
        <f t="shared" si="2626"/>
        <v>39</v>
      </c>
      <c r="AA676" s="344">
        <f t="shared" si="2627"/>
        <v>41</v>
      </c>
      <c r="AB676" s="344">
        <f t="shared" si="2628"/>
        <v>41</v>
      </c>
      <c r="AC676" s="344">
        <f t="shared" si="2629"/>
        <v>43</v>
      </c>
      <c r="AD676" s="344">
        <f t="shared" si="2630"/>
        <v>43</v>
      </c>
      <c r="AE676" s="344">
        <f t="shared" si="2631"/>
        <v>45</v>
      </c>
      <c r="AF676" s="344">
        <f t="shared" si="2632"/>
        <v>45</v>
      </c>
      <c r="AG676" s="344">
        <f t="shared" si="2633"/>
        <v>46</v>
      </c>
      <c r="AH676" s="344">
        <f t="shared" si="2634"/>
        <v>46</v>
      </c>
      <c r="AI676" s="344">
        <f t="shared" si="2635"/>
        <v>48</v>
      </c>
      <c r="AJ676" s="356">
        <v>3600</v>
      </c>
      <c r="AK676" s="356">
        <v>2800</v>
      </c>
      <c r="AL676" s="356">
        <v>2000</v>
      </c>
      <c r="AM676" s="356">
        <v>1200</v>
      </c>
      <c r="AN676" s="356">
        <v>400</v>
      </c>
      <c r="AO676" s="344" t="str">
        <f t="shared" si="2636"/>
        <v/>
      </c>
      <c r="AP676" s="344" t="str">
        <f t="shared" si="2637"/>
        <v/>
      </c>
      <c r="AQ676" s="344" t="str">
        <f t="shared" si="2638"/>
        <v/>
      </c>
      <c r="AR676" s="344" t="str">
        <f t="shared" si="2639"/>
        <v/>
      </c>
      <c r="AS676" s="344" t="str">
        <f t="shared" si="2640"/>
        <v/>
      </c>
      <c r="AT676" s="344" t="str">
        <f t="shared" si="2641"/>
        <v/>
      </c>
      <c r="AU676" s="344" t="str">
        <f t="shared" si="2642"/>
        <v/>
      </c>
      <c r="AV676" s="344" t="str">
        <f t="shared" si="2643"/>
        <v/>
      </c>
      <c r="AW676" s="344" t="str">
        <f t="shared" si="2644"/>
        <v/>
      </c>
      <c r="AX676" s="344" t="str">
        <f t="shared" si="2645"/>
        <v/>
      </c>
      <c r="AY676" s="356">
        <v>3600</v>
      </c>
      <c r="AZ676" s="356">
        <v>2800</v>
      </c>
      <c r="BA676" s="356">
        <v>2000</v>
      </c>
      <c r="BB676" s="356">
        <v>1200</v>
      </c>
      <c r="BC676" s="356">
        <v>400</v>
      </c>
      <c r="BD676" s="353" t="str">
        <f t="shared" ref="BD676:BH676" si="2845">IF(BD481="","",BD481+60)</f>
        <v/>
      </c>
      <c r="BE676" s="353" t="str">
        <f t="shared" si="2845"/>
        <v/>
      </c>
      <c r="BF676" s="353" t="str">
        <f t="shared" si="2845"/>
        <v/>
      </c>
      <c r="BG676" s="353" t="str">
        <f t="shared" si="2845"/>
        <v/>
      </c>
      <c r="BH676" s="353" t="str">
        <f t="shared" si="2845"/>
        <v/>
      </c>
      <c r="BI676" s="146" t="str">
        <f t="shared" si="2695"/>
        <v/>
      </c>
      <c r="BJ676" s="352" t="str">
        <f t="shared" si="2696"/>
        <v/>
      </c>
      <c r="BK676" s="146" t="str">
        <f t="shared" si="2697"/>
        <v/>
      </c>
      <c r="BL676" s="25">
        <f t="shared" si="2815"/>
        <v>7040411</v>
      </c>
      <c r="BM676" s="146">
        <f t="shared" ref="BM676" si="2846">BM663</f>
        <v>40</v>
      </c>
      <c r="BN676" s="146">
        <f t="shared" si="2558"/>
        <v>7</v>
      </c>
      <c r="BO676" s="146">
        <f t="shared" ref="BO676:BP676" si="2847">BO663</f>
        <v>4</v>
      </c>
      <c r="BP676" s="146">
        <f t="shared" si="2847"/>
        <v>11</v>
      </c>
      <c r="BQ676" s="146">
        <f>VLOOKUP(IF(A676=1,0,A676),宝石属性!$B$26:$D$41,2,0)</f>
        <v>4</v>
      </c>
      <c r="BR676" s="146">
        <f>VLOOKUP(IF(A676=1,0,A676),宝石属性!$B$26:$D$41,3,0)</f>
        <v>1</v>
      </c>
      <c r="BS676" s="146">
        <f t="shared" ref="BS676:BV676" si="2848">IF(BS663="","",BS663)</f>
        <v>4</v>
      </c>
      <c r="BT676" s="146">
        <f t="shared" si="2848"/>
        <v>5</v>
      </c>
      <c r="BU676" s="146" t="str">
        <f t="shared" si="2848"/>
        <v/>
      </c>
      <c r="BV676" s="146" t="str">
        <f t="shared" si="2848"/>
        <v/>
      </c>
      <c r="BW676" s="357">
        <f t="shared" si="2823"/>
        <v>2010</v>
      </c>
      <c r="BX676" s="357">
        <f t="shared" si="2824"/>
        <v>3002</v>
      </c>
    </row>
    <row r="677" spans="1:76" s="353" customFormat="1">
      <c r="A677" s="347">
        <f t="shared" si="2701"/>
        <v>40</v>
      </c>
      <c r="B677" s="347" t="s">
        <v>1111</v>
      </c>
      <c r="C677" s="347" t="str">
        <f t="shared" si="2615"/>
        <v>腰带</v>
      </c>
      <c r="D677" s="347" t="str">
        <f t="shared" si="2813"/>
        <v>40级紫装腰带</v>
      </c>
      <c r="E677" s="347">
        <f>VLOOKUP($C677,$C$3:$M$15,COLUMNS($C$3:H$15),0)</f>
        <v>60</v>
      </c>
      <c r="F677" s="347" t="str">
        <f>VLOOKUP($C677,$C$3:$M$15,COLUMNS($C$3:I$15),0)</f>
        <v>maxhp_value</v>
      </c>
      <c r="G677" s="347">
        <f>VLOOKUP($C677,$C$3:$M$15,COLUMNS($C$3:J$15),0)</f>
        <v>140</v>
      </c>
      <c r="H677" s="347" t="str">
        <f>VLOOKUP($C677,$C$3:$M$15,COLUMNS($C$3:K$15),0)</f>
        <v>defend_value</v>
      </c>
      <c r="I677" s="347" t="str">
        <f>VLOOKUP($C677,$C$3:$M$15,COLUMNS($C$3:L$15),0)</f>
        <v/>
      </c>
      <c r="J677" s="347" t="str">
        <f>VLOOKUP($C677,$C$3:$M$15,COLUMNS($C$3:M$15),0)</f>
        <v/>
      </c>
      <c r="K677" s="344">
        <f t="shared" si="2616"/>
        <v>323</v>
      </c>
      <c r="L677" s="344">
        <f t="shared" si="2617"/>
        <v>337</v>
      </c>
      <c r="M677" s="344">
        <f t="shared" si="2618"/>
        <v>337</v>
      </c>
      <c r="N677" s="344">
        <f t="shared" si="2619"/>
        <v>351</v>
      </c>
      <c r="O677" s="344">
        <f t="shared" si="2620"/>
        <v>351</v>
      </c>
      <c r="P677" s="344">
        <f t="shared" si="2621"/>
        <v>365</v>
      </c>
      <c r="Q677" s="344">
        <f t="shared" si="2622"/>
        <v>365</v>
      </c>
      <c r="R677" s="344">
        <f t="shared" si="2623"/>
        <v>379</v>
      </c>
      <c r="S677" s="344">
        <f t="shared" si="2624"/>
        <v>379</v>
      </c>
      <c r="T677" s="344">
        <f t="shared" si="2625"/>
        <v>394</v>
      </c>
      <c r="U677" s="356">
        <v>3600</v>
      </c>
      <c r="V677" s="356">
        <v>2800</v>
      </c>
      <c r="W677" s="356">
        <v>2000</v>
      </c>
      <c r="X677" s="356">
        <v>1200</v>
      </c>
      <c r="Y677" s="356">
        <v>400</v>
      </c>
      <c r="Z677" s="344">
        <f t="shared" si="2626"/>
        <v>27</v>
      </c>
      <c r="AA677" s="344">
        <f t="shared" si="2627"/>
        <v>28</v>
      </c>
      <c r="AB677" s="344">
        <f t="shared" si="2628"/>
        <v>28</v>
      </c>
      <c r="AC677" s="344">
        <f t="shared" si="2629"/>
        <v>29</v>
      </c>
      <c r="AD677" s="344">
        <f t="shared" si="2630"/>
        <v>29</v>
      </c>
      <c r="AE677" s="344">
        <f t="shared" si="2631"/>
        <v>30</v>
      </c>
      <c r="AF677" s="344">
        <f t="shared" si="2632"/>
        <v>30</v>
      </c>
      <c r="AG677" s="344">
        <f t="shared" si="2633"/>
        <v>32</v>
      </c>
      <c r="AH677" s="344">
        <f t="shared" si="2634"/>
        <v>32</v>
      </c>
      <c r="AI677" s="344">
        <f t="shared" si="2635"/>
        <v>33</v>
      </c>
      <c r="AJ677" s="356">
        <v>3600</v>
      </c>
      <c r="AK677" s="356">
        <v>2800</v>
      </c>
      <c r="AL677" s="356">
        <v>2000</v>
      </c>
      <c r="AM677" s="356">
        <v>1200</v>
      </c>
      <c r="AN677" s="356">
        <v>400</v>
      </c>
      <c r="AO677" s="344" t="str">
        <f t="shared" si="2636"/>
        <v/>
      </c>
      <c r="AP677" s="344" t="str">
        <f t="shared" si="2637"/>
        <v/>
      </c>
      <c r="AQ677" s="344" t="str">
        <f t="shared" si="2638"/>
        <v/>
      </c>
      <c r="AR677" s="344" t="str">
        <f t="shared" si="2639"/>
        <v/>
      </c>
      <c r="AS677" s="344" t="str">
        <f t="shared" si="2640"/>
        <v/>
      </c>
      <c r="AT677" s="344" t="str">
        <f t="shared" si="2641"/>
        <v/>
      </c>
      <c r="AU677" s="344" t="str">
        <f t="shared" si="2642"/>
        <v/>
      </c>
      <c r="AV677" s="344" t="str">
        <f t="shared" si="2643"/>
        <v/>
      </c>
      <c r="AW677" s="344" t="str">
        <f t="shared" si="2644"/>
        <v/>
      </c>
      <c r="AX677" s="344" t="str">
        <f t="shared" si="2645"/>
        <v/>
      </c>
      <c r="AY677" s="356">
        <v>3600</v>
      </c>
      <c r="AZ677" s="356">
        <v>2800</v>
      </c>
      <c r="BA677" s="356">
        <v>2000</v>
      </c>
      <c r="BB677" s="356">
        <v>1200</v>
      </c>
      <c r="BC677" s="356">
        <v>400</v>
      </c>
      <c r="BD677" s="353" t="str">
        <f t="shared" ref="BD677:BH677" si="2849">IF(BD482="","",BD482+60)</f>
        <v/>
      </c>
      <c r="BE677" s="353" t="str">
        <f t="shared" si="2849"/>
        <v/>
      </c>
      <c r="BF677" s="353" t="str">
        <f t="shared" si="2849"/>
        <v/>
      </c>
      <c r="BG677" s="353" t="str">
        <f t="shared" si="2849"/>
        <v/>
      </c>
      <c r="BH677" s="353" t="str">
        <f t="shared" si="2849"/>
        <v/>
      </c>
      <c r="BI677" s="146" t="str">
        <f t="shared" si="2695"/>
        <v/>
      </c>
      <c r="BJ677" s="352" t="str">
        <f t="shared" si="2696"/>
        <v/>
      </c>
      <c r="BK677" s="146" t="str">
        <f t="shared" si="2697"/>
        <v/>
      </c>
      <c r="BL677" s="25">
        <f t="shared" si="2815"/>
        <v>7040512</v>
      </c>
      <c r="BM677" s="146">
        <f t="shared" ref="BM677" si="2850">BM664</f>
        <v>72</v>
      </c>
      <c r="BN677" s="146">
        <f t="shared" si="2558"/>
        <v>7</v>
      </c>
      <c r="BO677" s="146">
        <f t="shared" ref="BO677:BP677" si="2851">BO664</f>
        <v>5</v>
      </c>
      <c r="BP677" s="146">
        <f t="shared" si="2851"/>
        <v>12</v>
      </c>
      <c r="BQ677" s="146">
        <f>VLOOKUP(IF(A677=1,0,A677),宝石属性!$B$26:$D$41,2,0)</f>
        <v>4</v>
      </c>
      <c r="BR677" s="146">
        <f>VLOOKUP(IF(A677=1,0,A677),宝石属性!$B$26:$D$41,3,0)</f>
        <v>1</v>
      </c>
      <c r="BS677" s="146">
        <f t="shared" ref="BS677:BV677" si="2852">IF(BS664="","",BS664)</f>
        <v>1</v>
      </c>
      <c r="BT677" s="146">
        <f t="shared" si="2852"/>
        <v>6</v>
      </c>
      <c r="BU677" s="146">
        <f t="shared" si="2852"/>
        <v>9</v>
      </c>
      <c r="BV677" s="146" t="str">
        <f t="shared" si="2852"/>
        <v/>
      </c>
      <c r="BW677" s="357">
        <f t="shared" si="2823"/>
        <v>2013</v>
      </c>
      <c r="BX677" s="357">
        <f t="shared" si="2824"/>
        <v>3002</v>
      </c>
    </row>
    <row r="678" spans="1:76" s="353" customFormat="1">
      <c r="A678" s="347">
        <f t="shared" si="2701"/>
        <v>40</v>
      </c>
      <c r="B678" s="347" t="s">
        <v>1111</v>
      </c>
      <c r="C678" s="347" t="str">
        <f t="shared" si="2615"/>
        <v>鞋子</v>
      </c>
      <c r="D678" s="347" t="str">
        <f t="shared" si="2813"/>
        <v>40级紫装鞋子</v>
      </c>
      <c r="E678" s="347">
        <f>VLOOKUP($C678,$C$3:$M$15,COLUMNS($C$3:H$15),0)</f>
        <v>160</v>
      </c>
      <c r="F678" s="347" t="str">
        <f>VLOOKUP($C678,$C$3:$M$15,COLUMNS($C$3:I$15),0)</f>
        <v>magicdef_value</v>
      </c>
      <c r="G678" s="347">
        <f>VLOOKUP($C678,$C$3:$M$15,COLUMNS($C$3:J$15),0)</f>
        <v>200</v>
      </c>
      <c r="H678" s="347" t="str">
        <f>VLOOKUP($C678,$C$3:$M$15,COLUMNS($C$3:K$15),0)</f>
        <v>speed_value</v>
      </c>
      <c r="I678" s="347" t="str">
        <f>VLOOKUP($C678,$C$3:$M$15,COLUMNS($C$3:L$15),0)</f>
        <v/>
      </c>
      <c r="J678" s="347" t="str">
        <f>VLOOKUP($C678,$C$3:$M$15,COLUMNS($C$3:M$15),0)</f>
        <v/>
      </c>
      <c r="K678" s="344">
        <f t="shared" si="2616"/>
        <v>39</v>
      </c>
      <c r="L678" s="344">
        <f t="shared" si="2617"/>
        <v>41</v>
      </c>
      <c r="M678" s="344">
        <f t="shared" si="2618"/>
        <v>41</v>
      </c>
      <c r="N678" s="344">
        <f t="shared" si="2619"/>
        <v>43</v>
      </c>
      <c r="O678" s="344">
        <f t="shared" si="2620"/>
        <v>43</v>
      </c>
      <c r="P678" s="344">
        <f t="shared" si="2621"/>
        <v>45</v>
      </c>
      <c r="Q678" s="344">
        <f t="shared" si="2622"/>
        <v>45</v>
      </c>
      <c r="R678" s="344">
        <f t="shared" si="2623"/>
        <v>46</v>
      </c>
      <c r="S678" s="344">
        <f t="shared" si="2624"/>
        <v>46</v>
      </c>
      <c r="T678" s="344">
        <f t="shared" si="2625"/>
        <v>48</v>
      </c>
      <c r="U678" s="356">
        <v>3600</v>
      </c>
      <c r="V678" s="356">
        <v>2800</v>
      </c>
      <c r="W678" s="356">
        <v>2000</v>
      </c>
      <c r="X678" s="356">
        <v>1200</v>
      </c>
      <c r="Y678" s="356">
        <v>400</v>
      </c>
      <c r="Z678" s="344">
        <f t="shared" si="2626"/>
        <v>36</v>
      </c>
      <c r="AA678" s="344">
        <f t="shared" si="2627"/>
        <v>40</v>
      </c>
      <c r="AB678" s="344">
        <f t="shared" si="2628"/>
        <v>40</v>
      </c>
      <c r="AC678" s="344">
        <f t="shared" si="2629"/>
        <v>43</v>
      </c>
      <c r="AD678" s="344">
        <f t="shared" si="2630"/>
        <v>43</v>
      </c>
      <c r="AE678" s="344">
        <f t="shared" si="2631"/>
        <v>46</v>
      </c>
      <c r="AF678" s="344">
        <f t="shared" si="2632"/>
        <v>46</v>
      </c>
      <c r="AG678" s="344">
        <f t="shared" si="2633"/>
        <v>49</v>
      </c>
      <c r="AH678" s="344">
        <f t="shared" si="2634"/>
        <v>49</v>
      </c>
      <c r="AI678" s="344">
        <f t="shared" si="2635"/>
        <v>52</v>
      </c>
      <c r="AJ678" s="356">
        <v>3600</v>
      </c>
      <c r="AK678" s="356">
        <v>2800</v>
      </c>
      <c r="AL678" s="356">
        <v>2000</v>
      </c>
      <c r="AM678" s="356">
        <v>1200</v>
      </c>
      <c r="AN678" s="356">
        <v>400</v>
      </c>
      <c r="AO678" s="344" t="str">
        <f t="shared" si="2636"/>
        <v/>
      </c>
      <c r="AP678" s="344" t="str">
        <f t="shared" si="2637"/>
        <v/>
      </c>
      <c r="AQ678" s="344" t="str">
        <f t="shared" si="2638"/>
        <v/>
      </c>
      <c r="AR678" s="344" t="str">
        <f t="shared" si="2639"/>
        <v/>
      </c>
      <c r="AS678" s="344" t="str">
        <f t="shared" si="2640"/>
        <v/>
      </c>
      <c r="AT678" s="344" t="str">
        <f t="shared" si="2641"/>
        <v/>
      </c>
      <c r="AU678" s="344" t="str">
        <f t="shared" si="2642"/>
        <v/>
      </c>
      <c r="AV678" s="344" t="str">
        <f t="shared" si="2643"/>
        <v/>
      </c>
      <c r="AW678" s="344" t="str">
        <f t="shared" si="2644"/>
        <v/>
      </c>
      <c r="AX678" s="344" t="str">
        <f t="shared" si="2645"/>
        <v/>
      </c>
      <c r="AY678" s="356">
        <v>3600</v>
      </c>
      <c r="AZ678" s="356">
        <v>2800</v>
      </c>
      <c r="BA678" s="356">
        <v>2000</v>
      </c>
      <c r="BB678" s="356">
        <v>1200</v>
      </c>
      <c r="BC678" s="356">
        <v>400</v>
      </c>
      <c r="BD678" s="353" t="str">
        <f t="shared" ref="BD678:BH678" si="2853">IF(BD483="","",BD483+60)</f>
        <v/>
      </c>
      <c r="BE678" s="353" t="str">
        <f t="shared" si="2853"/>
        <v/>
      </c>
      <c r="BF678" s="353" t="str">
        <f t="shared" si="2853"/>
        <v/>
      </c>
      <c r="BG678" s="353" t="str">
        <f t="shared" si="2853"/>
        <v/>
      </c>
      <c r="BH678" s="353" t="str">
        <f t="shared" si="2853"/>
        <v/>
      </c>
      <c r="BI678" s="146" t="str">
        <f t="shared" si="2695"/>
        <v/>
      </c>
      <c r="BJ678" s="352" t="str">
        <f t="shared" si="2696"/>
        <v/>
      </c>
      <c r="BK678" s="146" t="str">
        <f t="shared" si="2697"/>
        <v/>
      </c>
      <c r="BL678" s="25">
        <f t="shared" si="2815"/>
        <v>7040613</v>
      </c>
      <c r="BM678" s="146">
        <f t="shared" ref="BM678" si="2854">BM665</f>
        <v>88</v>
      </c>
      <c r="BN678" s="146">
        <f t="shared" si="2558"/>
        <v>7</v>
      </c>
      <c r="BO678" s="146">
        <f t="shared" ref="BO678:BP678" si="2855">BO665</f>
        <v>6</v>
      </c>
      <c r="BP678" s="146">
        <f t="shared" si="2855"/>
        <v>13</v>
      </c>
      <c r="BQ678" s="146">
        <f>VLOOKUP(IF(A678=1,0,A678),宝石属性!$B$26:$D$41,2,0)</f>
        <v>4</v>
      </c>
      <c r="BR678" s="146">
        <f>VLOOKUP(IF(A678=1,0,A678),宝石属性!$B$26:$D$41,3,0)</f>
        <v>1</v>
      </c>
      <c r="BS678" s="146">
        <f t="shared" ref="BS678:BV678" si="2856">IF(BS665="","",BS665)</f>
        <v>6</v>
      </c>
      <c r="BT678" s="146">
        <f t="shared" si="2856"/>
        <v>9</v>
      </c>
      <c r="BU678" s="146" t="str">
        <f t="shared" si="2856"/>
        <v/>
      </c>
      <c r="BV678" s="146" t="str">
        <f t="shared" si="2856"/>
        <v/>
      </c>
      <c r="BW678" s="357">
        <f t="shared" si="2823"/>
        <v>2016</v>
      </c>
      <c r="BX678" s="357">
        <f t="shared" si="2824"/>
        <v>3002</v>
      </c>
    </row>
    <row r="679" spans="1:76" s="353" customFormat="1">
      <c r="A679" s="347">
        <f t="shared" si="2701"/>
        <v>50</v>
      </c>
      <c r="B679" s="347" t="s">
        <v>1111</v>
      </c>
      <c r="C679" s="347" t="str">
        <f t="shared" si="2615"/>
        <v>剑</v>
      </c>
      <c r="D679" s="347" t="str">
        <f t="shared" si="2813"/>
        <v>50级紫装剑</v>
      </c>
      <c r="E679" s="347">
        <f>VLOOKUP($C679,$C$3:$M$15,COLUMNS($C$3:H$15),0)</f>
        <v>130</v>
      </c>
      <c r="F679" s="347" t="str">
        <f>VLOOKUP($C679,$C$3:$M$15,COLUMNS($C$3:I$15),0)</f>
        <v>phyattack_value</v>
      </c>
      <c r="G679" s="347">
        <f>VLOOKUP($C679,$C$3:$M$15,COLUMNS($C$3:J$15),0)</f>
        <v>150</v>
      </c>
      <c r="H679" s="347" t="str">
        <f>VLOOKUP($C679,$C$3:$M$15,COLUMNS($C$3:K$15),0)</f>
        <v>magicattack_value</v>
      </c>
      <c r="I679" s="347">
        <f>VLOOKUP($C679,$C$3:$M$15,COLUMNS($C$3:L$15),0)</f>
        <v>170</v>
      </c>
      <c r="J679" s="347" t="str">
        <f>VLOOKUP($C679,$C$3:$M$15,COLUMNS($C$3:M$15),0)</f>
        <v>medical_value</v>
      </c>
      <c r="K679" s="344">
        <f t="shared" si="2616"/>
        <v>336</v>
      </c>
      <c r="L679" s="344">
        <f t="shared" si="2617"/>
        <v>351</v>
      </c>
      <c r="M679" s="344">
        <f t="shared" si="2618"/>
        <v>351</v>
      </c>
      <c r="N679" s="344">
        <f t="shared" si="2619"/>
        <v>366</v>
      </c>
      <c r="O679" s="344">
        <f t="shared" si="2620"/>
        <v>366</v>
      </c>
      <c r="P679" s="344">
        <f t="shared" si="2621"/>
        <v>380</v>
      </c>
      <c r="Q679" s="344">
        <f t="shared" si="2622"/>
        <v>380</v>
      </c>
      <c r="R679" s="344">
        <f t="shared" si="2623"/>
        <v>395</v>
      </c>
      <c r="S679" s="344">
        <f t="shared" si="2624"/>
        <v>395</v>
      </c>
      <c r="T679" s="344">
        <f t="shared" si="2625"/>
        <v>410</v>
      </c>
      <c r="U679" s="356">
        <v>3600</v>
      </c>
      <c r="V679" s="356">
        <v>2800</v>
      </c>
      <c r="W679" s="356">
        <v>2000</v>
      </c>
      <c r="X679" s="356">
        <v>1200</v>
      </c>
      <c r="Y679" s="356">
        <v>400</v>
      </c>
      <c r="Z679" s="344">
        <f t="shared" si="2626"/>
        <v>76</v>
      </c>
      <c r="AA679" s="344">
        <f t="shared" si="2627"/>
        <v>79</v>
      </c>
      <c r="AB679" s="344">
        <f t="shared" si="2628"/>
        <v>79</v>
      </c>
      <c r="AC679" s="344">
        <f t="shared" si="2629"/>
        <v>82</v>
      </c>
      <c r="AD679" s="344">
        <f t="shared" si="2630"/>
        <v>82</v>
      </c>
      <c r="AE679" s="344">
        <f t="shared" si="2631"/>
        <v>86</v>
      </c>
      <c r="AF679" s="344">
        <f t="shared" si="2632"/>
        <v>86</v>
      </c>
      <c r="AG679" s="344">
        <f t="shared" si="2633"/>
        <v>89</v>
      </c>
      <c r="AH679" s="344">
        <f t="shared" si="2634"/>
        <v>89</v>
      </c>
      <c r="AI679" s="344">
        <f t="shared" si="2635"/>
        <v>92</v>
      </c>
      <c r="AJ679" s="356">
        <v>3600</v>
      </c>
      <c r="AK679" s="356">
        <v>2800</v>
      </c>
      <c r="AL679" s="356">
        <v>2000</v>
      </c>
      <c r="AM679" s="356">
        <v>1200</v>
      </c>
      <c r="AN679" s="356">
        <v>400</v>
      </c>
      <c r="AO679" s="344">
        <f t="shared" si="2636"/>
        <v>105</v>
      </c>
      <c r="AP679" s="344">
        <f t="shared" si="2637"/>
        <v>114</v>
      </c>
      <c r="AQ679" s="344">
        <f t="shared" si="2638"/>
        <v>114</v>
      </c>
      <c r="AR679" s="344">
        <f t="shared" si="2639"/>
        <v>123</v>
      </c>
      <c r="AS679" s="344">
        <f t="shared" si="2640"/>
        <v>123</v>
      </c>
      <c r="AT679" s="344">
        <f t="shared" si="2641"/>
        <v>132</v>
      </c>
      <c r="AU679" s="344">
        <f t="shared" si="2642"/>
        <v>132</v>
      </c>
      <c r="AV679" s="344">
        <f t="shared" si="2643"/>
        <v>141</v>
      </c>
      <c r="AW679" s="344">
        <f t="shared" si="2644"/>
        <v>141</v>
      </c>
      <c r="AX679" s="344">
        <f t="shared" si="2645"/>
        <v>150</v>
      </c>
      <c r="AY679" s="356">
        <v>3600</v>
      </c>
      <c r="AZ679" s="356">
        <v>2800</v>
      </c>
      <c r="BA679" s="356">
        <v>2000</v>
      </c>
      <c r="BB679" s="356">
        <v>1200</v>
      </c>
      <c r="BC679" s="356">
        <v>400</v>
      </c>
      <c r="BD679" s="353">
        <f t="shared" ref="BD679:BH679" si="2857">IF(BD484="","",BD484+60)</f>
        <v>125</v>
      </c>
      <c r="BE679" s="353">
        <f t="shared" si="2857"/>
        <v>125</v>
      </c>
      <c r="BF679" s="353">
        <f t="shared" si="2857"/>
        <v>140</v>
      </c>
      <c r="BG679" s="353">
        <f t="shared" si="2857"/>
        <v>155</v>
      </c>
      <c r="BH679" s="353">
        <f t="shared" si="2857"/>
        <v>170</v>
      </c>
      <c r="BI679" s="146" t="str">
        <f t="shared" si="2695"/>
        <v>125;125</v>
      </c>
      <c r="BJ679" s="352">
        <f t="shared" si="2696"/>
        <v>140</v>
      </c>
      <c r="BK679" s="146" t="str">
        <f t="shared" si="2697"/>
        <v>155;170</v>
      </c>
      <c r="BL679" s="25">
        <f t="shared" si="2815"/>
        <v>7050101</v>
      </c>
      <c r="BM679" s="146">
        <f t="shared" ref="BM679" si="2858">BM666</f>
        <v>1288</v>
      </c>
      <c r="BN679" s="146">
        <f t="shared" si="2558"/>
        <v>7</v>
      </c>
      <c r="BO679" s="146">
        <f t="shared" ref="BO679:BP679" si="2859">BO666</f>
        <v>1</v>
      </c>
      <c r="BP679" s="146">
        <f t="shared" si="2859"/>
        <v>1</v>
      </c>
      <c r="BQ679" s="146">
        <f>VLOOKUP(IF(A679=1,0,A679),宝石属性!$B$26:$D$41,2,0)</f>
        <v>5</v>
      </c>
      <c r="BR679" s="146">
        <f>VLOOKUP(IF(A679=1,0,A679),宝石属性!$B$26:$D$41,3,0)</f>
        <v>1</v>
      </c>
      <c r="BS679" s="146">
        <f t="shared" ref="BS679:BV679" si="2860">IF(BS666="","",BS666)</f>
        <v>2</v>
      </c>
      <c r="BT679" s="146">
        <f t="shared" si="2860"/>
        <v>4</v>
      </c>
      <c r="BU679" s="146">
        <f t="shared" si="2860"/>
        <v>7</v>
      </c>
      <c r="BV679" s="146">
        <f t="shared" si="2860"/>
        <v>8</v>
      </c>
      <c r="BW679" s="357">
        <f t="shared" si="2823"/>
        <v>2001</v>
      </c>
      <c r="BX679" s="357">
        <f t="shared" si="2824"/>
        <v>3002</v>
      </c>
    </row>
    <row r="680" spans="1:76" s="353" customFormat="1">
      <c r="A680" s="347">
        <f t="shared" si="2701"/>
        <v>50</v>
      </c>
      <c r="B680" s="347" t="s">
        <v>1111</v>
      </c>
      <c r="C680" s="347" t="str">
        <f t="shared" si="2615"/>
        <v>锤</v>
      </c>
      <c r="D680" s="347" t="str">
        <f t="shared" si="2813"/>
        <v>50级紫装锤</v>
      </c>
      <c r="E680" s="347">
        <f>VLOOKUP($C680,$C$3:$M$15,COLUMNS($C$3:H$15),0)</f>
        <v>130</v>
      </c>
      <c r="F680" s="347" t="str">
        <f>VLOOKUP($C680,$C$3:$M$15,COLUMNS($C$3:I$15),0)</f>
        <v>phyattack_value</v>
      </c>
      <c r="G680" s="347">
        <f>VLOOKUP($C680,$C$3:$M$15,COLUMNS($C$3:J$15),0)</f>
        <v>150</v>
      </c>
      <c r="H680" s="347" t="str">
        <f>VLOOKUP($C680,$C$3:$M$15,COLUMNS($C$3:K$15),0)</f>
        <v>magicattack_value</v>
      </c>
      <c r="I680" s="347">
        <f>VLOOKUP($C680,$C$3:$M$15,COLUMNS($C$3:L$15),0)</f>
        <v>170</v>
      </c>
      <c r="J680" s="347" t="str">
        <f>VLOOKUP($C680,$C$3:$M$15,COLUMNS($C$3:M$15),0)</f>
        <v>medical_value</v>
      </c>
      <c r="K680" s="344">
        <f t="shared" si="2616"/>
        <v>336</v>
      </c>
      <c r="L680" s="344">
        <f t="shared" si="2617"/>
        <v>351</v>
      </c>
      <c r="M680" s="344">
        <f t="shared" si="2618"/>
        <v>351</v>
      </c>
      <c r="N680" s="344">
        <f t="shared" si="2619"/>
        <v>366</v>
      </c>
      <c r="O680" s="344">
        <f t="shared" si="2620"/>
        <v>366</v>
      </c>
      <c r="P680" s="344">
        <f t="shared" si="2621"/>
        <v>380</v>
      </c>
      <c r="Q680" s="344">
        <f t="shared" si="2622"/>
        <v>380</v>
      </c>
      <c r="R680" s="344">
        <f t="shared" si="2623"/>
        <v>395</v>
      </c>
      <c r="S680" s="344">
        <f t="shared" si="2624"/>
        <v>395</v>
      </c>
      <c r="T680" s="344">
        <f t="shared" si="2625"/>
        <v>410</v>
      </c>
      <c r="U680" s="356">
        <v>3600</v>
      </c>
      <c r="V680" s="356">
        <v>2800</v>
      </c>
      <c r="W680" s="356">
        <v>2000</v>
      </c>
      <c r="X680" s="356">
        <v>1200</v>
      </c>
      <c r="Y680" s="356">
        <v>400</v>
      </c>
      <c r="Z680" s="344">
        <f t="shared" si="2626"/>
        <v>76</v>
      </c>
      <c r="AA680" s="344">
        <f t="shared" si="2627"/>
        <v>79</v>
      </c>
      <c r="AB680" s="344">
        <f t="shared" si="2628"/>
        <v>79</v>
      </c>
      <c r="AC680" s="344">
        <f t="shared" si="2629"/>
        <v>82</v>
      </c>
      <c r="AD680" s="344">
        <f t="shared" si="2630"/>
        <v>82</v>
      </c>
      <c r="AE680" s="344">
        <f t="shared" si="2631"/>
        <v>86</v>
      </c>
      <c r="AF680" s="344">
        <f t="shared" si="2632"/>
        <v>86</v>
      </c>
      <c r="AG680" s="344">
        <f t="shared" si="2633"/>
        <v>89</v>
      </c>
      <c r="AH680" s="344">
        <f t="shared" si="2634"/>
        <v>89</v>
      </c>
      <c r="AI680" s="344">
        <f t="shared" si="2635"/>
        <v>92</v>
      </c>
      <c r="AJ680" s="356">
        <v>3600</v>
      </c>
      <c r="AK680" s="356">
        <v>2800</v>
      </c>
      <c r="AL680" s="356">
        <v>2000</v>
      </c>
      <c r="AM680" s="356">
        <v>1200</v>
      </c>
      <c r="AN680" s="356">
        <v>400</v>
      </c>
      <c r="AO680" s="344">
        <f t="shared" si="2636"/>
        <v>105</v>
      </c>
      <c r="AP680" s="344">
        <f t="shared" si="2637"/>
        <v>114</v>
      </c>
      <c r="AQ680" s="344">
        <f t="shared" si="2638"/>
        <v>114</v>
      </c>
      <c r="AR680" s="344">
        <f t="shared" si="2639"/>
        <v>123</v>
      </c>
      <c r="AS680" s="344">
        <f t="shared" si="2640"/>
        <v>123</v>
      </c>
      <c r="AT680" s="344">
        <f t="shared" si="2641"/>
        <v>132</v>
      </c>
      <c r="AU680" s="344">
        <f t="shared" si="2642"/>
        <v>132</v>
      </c>
      <c r="AV680" s="344">
        <f t="shared" si="2643"/>
        <v>141</v>
      </c>
      <c r="AW680" s="344">
        <f t="shared" si="2644"/>
        <v>141</v>
      </c>
      <c r="AX680" s="344">
        <f t="shared" si="2645"/>
        <v>150</v>
      </c>
      <c r="AY680" s="356">
        <v>3600</v>
      </c>
      <c r="AZ680" s="356">
        <v>2800</v>
      </c>
      <c r="BA680" s="356">
        <v>2000</v>
      </c>
      <c r="BB680" s="356">
        <v>1200</v>
      </c>
      <c r="BC680" s="356">
        <v>400</v>
      </c>
      <c r="BD680" s="353">
        <f t="shared" ref="BD680:BH680" si="2861">IF(BD485="","",BD485+60)</f>
        <v>125</v>
      </c>
      <c r="BE680" s="353">
        <f t="shared" si="2861"/>
        <v>125</v>
      </c>
      <c r="BF680" s="353">
        <f t="shared" si="2861"/>
        <v>140</v>
      </c>
      <c r="BG680" s="353">
        <f t="shared" si="2861"/>
        <v>155</v>
      </c>
      <c r="BH680" s="353">
        <f t="shared" si="2861"/>
        <v>170</v>
      </c>
      <c r="BI680" s="146" t="str">
        <f t="shared" si="2695"/>
        <v>125;125</v>
      </c>
      <c r="BJ680" s="352">
        <f t="shared" si="2696"/>
        <v>140</v>
      </c>
      <c r="BK680" s="146" t="str">
        <f t="shared" si="2697"/>
        <v>155;170</v>
      </c>
      <c r="BL680" s="25">
        <f t="shared" si="2815"/>
        <v>7050102</v>
      </c>
      <c r="BM680" s="146">
        <f t="shared" ref="BM680" si="2862">BM667</f>
        <v>4360</v>
      </c>
      <c r="BN680" s="146">
        <f t="shared" si="2558"/>
        <v>7</v>
      </c>
      <c r="BO680" s="146">
        <f t="shared" ref="BO680:BP680" si="2863">BO667</f>
        <v>1</v>
      </c>
      <c r="BP680" s="146">
        <f t="shared" si="2863"/>
        <v>2</v>
      </c>
      <c r="BQ680" s="146">
        <f>VLOOKUP(IF(A680=1,0,A680),宝石属性!$B$26:$D$41,2,0)</f>
        <v>5</v>
      </c>
      <c r="BR680" s="146">
        <f>VLOOKUP(IF(A680=1,0,A680),宝石属性!$B$26:$D$41,3,0)</f>
        <v>1</v>
      </c>
      <c r="BS680" s="146">
        <f t="shared" ref="BS680:BV680" si="2864">IF(BS667="","",BS667)</f>
        <v>2</v>
      </c>
      <c r="BT680" s="146">
        <f t="shared" si="2864"/>
        <v>4</v>
      </c>
      <c r="BU680" s="146">
        <f t="shared" si="2864"/>
        <v>7</v>
      </c>
      <c r="BV680" s="146">
        <f t="shared" si="2864"/>
        <v>8</v>
      </c>
      <c r="BW680" s="357">
        <f t="shared" si="2823"/>
        <v>2001</v>
      </c>
      <c r="BX680" s="357">
        <f t="shared" si="2824"/>
        <v>3002</v>
      </c>
    </row>
    <row r="681" spans="1:76" s="353" customFormat="1">
      <c r="A681" s="347">
        <f t="shared" si="2701"/>
        <v>50</v>
      </c>
      <c r="B681" s="347" t="s">
        <v>1111</v>
      </c>
      <c r="C681" s="347" t="str">
        <f t="shared" si="2615"/>
        <v>弓箭</v>
      </c>
      <c r="D681" s="347" t="str">
        <f t="shared" si="2813"/>
        <v>50级紫装弓箭</v>
      </c>
      <c r="E681" s="347">
        <f>VLOOKUP($C681,$C$3:$M$15,COLUMNS($C$3:H$15),0)</f>
        <v>130</v>
      </c>
      <c r="F681" s="347" t="str">
        <f>VLOOKUP($C681,$C$3:$M$15,COLUMNS($C$3:I$15),0)</f>
        <v>phyattack_value</v>
      </c>
      <c r="G681" s="347">
        <f>VLOOKUP($C681,$C$3:$M$15,COLUMNS($C$3:J$15),0)</f>
        <v>150</v>
      </c>
      <c r="H681" s="347" t="str">
        <f>VLOOKUP($C681,$C$3:$M$15,COLUMNS($C$3:K$15),0)</f>
        <v>magicattack_value</v>
      </c>
      <c r="I681" s="347">
        <f>VLOOKUP($C681,$C$3:$M$15,COLUMNS($C$3:L$15),0)</f>
        <v>170</v>
      </c>
      <c r="J681" s="347" t="str">
        <f>VLOOKUP($C681,$C$3:$M$15,COLUMNS($C$3:M$15),0)</f>
        <v>medical_value</v>
      </c>
      <c r="K681" s="344">
        <f t="shared" si="2616"/>
        <v>336</v>
      </c>
      <c r="L681" s="344">
        <f t="shared" si="2617"/>
        <v>351</v>
      </c>
      <c r="M681" s="344">
        <f t="shared" si="2618"/>
        <v>351</v>
      </c>
      <c r="N681" s="344">
        <f t="shared" si="2619"/>
        <v>366</v>
      </c>
      <c r="O681" s="344">
        <f t="shared" si="2620"/>
        <v>366</v>
      </c>
      <c r="P681" s="344">
        <f t="shared" si="2621"/>
        <v>380</v>
      </c>
      <c r="Q681" s="344">
        <f t="shared" si="2622"/>
        <v>380</v>
      </c>
      <c r="R681" s="344">
        <f t="shared" si="2623"/>
        <v>395</v>
      </c>
      <c r="S681" s="344">
        <f t="shared" si="2624"/>
        <v>395</v>
      </c>
      <c r="T681" s="344">
        <f t="shared" si="2625"/>
        <v>410</v>
      </c>
      <c r="U681" s="356">
        <v>3600</v>
      </c>
      <c r="V681" s="356">
        <v>2800</v>
      </c>
      <c r="W681" s="356">
        <v>2000</v>
      </c>
      <c r="X681" s="356">
        <v>1200</v>
      </c>
      <c r="Y681" s="356">
        <v>400</v>
      </c>
      <c r="Z681" s="344">
        <f t="shared" si="2626"/>
        <v>76</v>
      </c>
      <c r="AA681" s="344">
        <f t="shared" si="2627"/>
        <v>79</v>
      </c>
      <c r="AB681" s="344">
        <f t="shared" si="2628"/>
        <v>79</v>
      </c>
      <c r="AC681" s="344">
        <f t="shared" si="2629"/>
        <v>82</v>
      </c>
      <c r="AD681" s="344">
        <f t="shared" si="2630"/>
        <v>82</v>
      </c>
      <c r="AE681" s="344">
        <f t="shared" si="2631"/>
        <v>86</v>
      </c>
      <c r="AF681" s="344">
        <f t="shared" si="2632"/>
        <v>86</v>
      </c>
      <c r="AG681" s="344">
        <f t="shared" si="2633"/>
        <v>89</v>
      </c>
      <c r="AH681" s="344">
        <f t="shared" si="2634"/>
        <v>89</v>
      </c>
      <c r="AI681" s="344">
        <f t="shared" si="2635"/>
        <v>92</v>
      </c>
      <c r="AJ681" s="356">
        <v>3600</v>
      </c>
      <c r="AK681" s="356">
        <v>2800</v>
      </c>
      <c r="AL681" s="356">
        <v>2000</v>
      </c>
      <c r="AM681" s="356">
        <v>1200</v>
      </c>
      <c r="AN681" s="356">
        <v>400</v>
      </c>
      <c r="AO681" s="344">
        <f t="shared" si="2636"/>
        <v>105</v>
      </c>
      <c r="AP681" s="344">
        <f t="shared" si="2637"/>
        <v>114</v>
      </c>
      <c r="AQ681" s="344">
        <f t="shared" si="2638"/>
        <v>114</v>
      </c>
      <c r="AR681" s="344">
        <f t="shared" si="2639"/>
        <v>123</v>
      </c>
      <c r="AS681" s="344">
        <f t="shared" si="2640"/>
        <v>123</v>
      </c>
      <c r="AT681" s="344">
        <f t="shared" si="2641"/>
        <v>132</v>
      </c>
      <c r="AU681" s="344">
        <f t="shared" si="2642"/>
        <v>132</v>
      </c>
      <c r="AV681" s="344">
        <f t="shared" si="2643"/>
        <v>141</v>
      </c>
      <c r="AW681" s="344">
        <f t="shared" si="2644"/>
        <v>141</v>
      </c>
      <c r="AX681" s="344">
        <f t="shared" si="2645"/>
        <v>150</v>
      </c>
      <c r="AY681" s="356">
        <v>3600</v>
      </c>
      <c r="AZ681" s="356">
        <v>2800</v>
      </c>
      <c r="BA681" s="356">
        <v>2000</v>
      </c>
      <c r="BB681" s="356">
        <v>1200</v>
      </c>
      <c r="BC681" s="356">
        <v>400</v>
      </c>
      <c r="BD681" s="353">
        <f t="shared" ref="BD681:BH681" si="2865">IF(BD486="","",BD486+60)</f>
        <v>125</v>
      </c>
      <c r="BE681" s="353">
        <f t="shared" si="2865"/>
        <v>125</v>
      </c>
      <c r="BF681" s="353">
        <f t="shared" si="2865"/>
        <v>140</v>
      </c>
      <c r="BG681" s="353">
        <f t="shared" si="2865"/>
        <v>155</v>
      </c>
      <c r="BH681" s="353">
        <f t="shared" si="2865"/>
        <v>170</v>
      </c>
      <c r="BI681" s="146" t="str">
        <f t="shared" si="2695"/>
        <v>125;125</v>
      </c>
      <c r="BJ681" s="352">
        <f t="shared" si="2696"/>
        <v>140</v>
      </c>
      <c r="BK681" s="146" t="str">
        <f t="shared" si="2697"/>
        <v>155;170</v>
      </c>
      <c r="BL681" s="25">
        <f t="shared" si="2815"/>
        <v>7050103</v>
      </c>
      <c r="BM681" s="146">
        <f t="shared" ref="BM681" si="2866">BM668</f>
        <v>1800</v>
      </c>
      <c r="BN681" s="146">
        <f t="shared" si="2558"/>
        <v>7</v>
      </c>
      <c r="BO681" s="146">
        <f t="shared" ref="BO681:BP681" si="2867">BO668</f>
        <v>1</v>
      </c>
      <c r="BP681" s="146">
        <f t="shared" si="2867"/>
        <v>3</v>
      </c>
      <c r="BQ681" s="146">
        <f>VLOOKUP(IF(A681=1,0,A681),宝石属性!$B$26:$D$41,2,0)</f>
        <v>5</v>
      </c>
      <c r="BR681" s="146">
        <f>VLOOKUP(IF(A681=1,0,A681),宝石属性!$B$26:$D$41,3,0)</f>
        <v>1</v>
      </c>
      <c r="BS681" s="146">
        <f t="shared" ref="BS681:BV681" si="2868">IF(BS668="","",BS668)</f>
        <v>2</v>
      </c>
      <c r="BT681" s="146">
        <f t="shared" si="2868"/>
        <v>4</v>
      </c>
      <c r="BU681" s="146">
        <f t="shared" si="2868"/>
        <v>7</v>
      </c>
      <c r="BV681" s="146">
        <f t="shared" si="2868"/>
        <v>8</v>
      </c>
      <c r="BW681" s="357">
        <f t="shared" si="2823"/>
        <v>2001</v>
      </c>
      <c r="BX681" s="357">
        <f t="shared" si="2824"/>
        <v>3002</v>
      </c>
    </row>
    <row r="682" spans="1:76" s="353" customFormat="1">
      <c r="A682" s="347">
        <f t="shared" si="2701"/>
        <v>50</v>
      </c>
      <c r="B682" s="347" t="s">
        <v>1111</v>
      </c>
      <c r="C682" s="347" t="str">
        <f t="shared" si="2615"/>
        <v>爪</v>
      </c>
      <c r="D682" s="347" t="str">
        <f t="shared" si="2813"/>
        <v>50级紫装爪</v>
      </c>
      <c r="E682" s="347">
        <f>VLOOKUP($C682,$C$3:$M$15,COLUMNS($C$3:H$15),0)</f>
        <v>130</v>
      </c>
      <c r="F682" s="347" t="str">
        <f>VLOOKUP($C682,$C$3:$M$15,COLUMNS($C$3:I$15),0)</f>
        <v>phyattack_value</v>
      </c>
      <c r="G682" s="347">
        <f>VLOOKUP($C682,$C$3:$M$15,COLUMNS($C$3:J$15),0)</f>
        <v>150</v>
      </c>
      <c r="H682" s="347" t="str">
        <f>VLOOKUP($C682,$C$3:$M$15,COLUMNS($C$3:K$15),0)</f>
        <v>magicattack_value</v>
      </c>
      <c r="I682" s="347">
        <f>VLOOKUP($C682,$C$3:$M$15,COLUMNS($C$3:L$15),0)</f>
        <v>170</v>
      </c>
      <c r="J682" s="347" t="str">
        <f>VLOOKUP($C682,$C$3:$M$15,COLUMNS($C$3:M$15),0)</f>
        <v>medical_value</v>
      </c>
      <c r="K682" s="344">
        <f t="shared" si="2616"/>
        <v>336</v>
      </c>
      <c r="L682" s="344">
        <f t="shared" si="2617"/>
        <v>351</v>
      </c>
      <c r="M682" s="344">
        <f t="shared" si="2618"/>
        <v>351</v>
      </c>
      <c r="N682" s="344">
        <f t="shared" si="2619"/>
        <v>366</v>
      </c>
      <c r="O682" s="344">
        <f t="shared" si="2620"/>
        <v>366</v>
      </c>
      <c r="P682" s="344">
        <f t="shared" si="2621"/>
        <v>380</v>
      </c>
      <c r="Q682" s="344">
        <f t="shared" si="2622"/>
        <v>380</v>
      </c>
      <c r="R682" s="344">
        <f t="shared" si="2623"/>
        <v>395</v>
      </c>
      <c r="S682" s="344">
        <f t="shared" si="2624"/>
        <v>395</v>
      </c>
      <c r="T682" s="344">
        <f t="shared" si="2625"/>
        <v>410</v>
      </c>
      <c r="U682" s="356">
        <v>3600</v>
      </c>
      <c r="V682" s="356">
        <v>2800</v>
      </c>
      <c r="W682" s="356">
        <v>2000</v>
      </c>
      <c r="X682" s="356">
        <v>1200</v>
      </c>
      <c r="Y682" s="356">
        <v>400</v>
      </c>
      <c r="Z682" s="344">
        <f t="shared" si="2626"/>
        <v>76</v>
      </c>
      <c r="AA682" s="344">
        <f t="shared" si="2627"/>
        <v>79</v>
      </c>
      <c r="AB682" s="344">
        <f t="shared" si="2628"/>
        <v>79</v>
      </c>
      <c r="AC682" s="344">
        <f t="shared" si="2629"/>
        <v>82</v>
      </c>
      <c r="AD682" s="344">
        <f t="shared" si="2630"/>
        <v>82</v>
      </c>
      <c r="AE682" s="344">
        <f t="shared" si="2631"/>
        <v>86</v>
      </c>
      <c r="AF682" s="344">
        <f t="shared" si="2632"/>
        <v>86</v>
      </c>
      <c r="AG682" s="344">
        <f t="shared" si="2633"/>
        <v>89</v>
      </c>
      <c r="AH682" s="344">
        <f t="shared" si="2634"/>
        <v>89</v>
      </c>
      <c r="AI682" s="344">
        <f t="shared" si="2635"/>
        <v>92</v>
      </c>
      <c r="AJ682" s="356">
        <v>3600</v>
      </c>
      <c r="AK682" s="356">
        <v>2800</v>
      </c>
      <c r="AL682" s="356">
        <v>2000</v>
      </c>
      <c r="AM682" s="356">
        <v>1200</v>
      </c>
      <c r="AN682" s="356">
        <v>400</v>
      </c>
      <c r="AO682" s="344">
        <f t="shared" si="2636"/>
        <v>105</v>
      </c>
      <c r="AP682" s="344">
        <f t="shared" si="2637"/>
        <v>114</v>
      </c>
      <c r="AQ682" s="344">
        <f t="shared" si="2638"/>
        <v>114</v>
      </c>
      <c r="AR682" s="344">
        <f t="shared" si="2639"/>
        <v>123</v>
      </c>
      <c r="AS682" s="344">
        <f t="shared" si="2640"/>
        <v>123</v>
      </c>
      <c r="AT682" s="344">
        <f t="shared" si="2641"/>
        <v>132</v>
      </c>
      <c r="AU682" s="344">
        <f t="shared" si="2642"/>
        <v>132</v>
      </c>
      <c r="AV682" s="344">
        <f t="shared" si="2643"/>
        <v>141</v>
      </c>
      <c r="AW682" s="344">
        <f t="shared" si="2644"/>
        <v>141</v>
      </c>
      <c r="AX682" s="344">
        <f t="shared" si="2645"/>
        <v>150</v>
      </c>
      <c r="AY682" s="356">
        <v>3600</v>
      </c>
      <c r="AZ682" s="356">
        <v>2800</v>
      </c>
      <c r="BA682" s="356">
        <v>2000</v>
      </c>
      <c r="BB682" s="356">
        <v>1200</v>
      </c>
      <c r="BC682" s="356">
        <v>400</v>
      </c>
      <c r="BD682" s="353">
        <f t="shared" ref="BD682:BH682" si="2869">IF(BD487="","",BD487+60)</f>
        <v>125</v>
      </c>
      <c r="BE682" s="353">
        <f t="shared" si="2869"/>
        <v>125</v>
      </c>
      <c r="BF682" s="353">
        <f t="shared" si="2869"/>
        <v>140</v>
      </c>
      <c r="BG682" s="353">
        <f t="shared" si="2869"/>
        <v>155</v>
      </c>
      <c r="BH682" s="353">
        <f t="shared" si="2869"/>
        <v>170</v>
      </c>
      <c r="BI682" s="146" t="str">
        <f t="shared" si="2695"/>
        <v>125;125</v>
      </c>
      <c r="BJ682" s="352">
        <f t="shared" si="2696"/>
        <v>140</v>
      </c>
      <c r="BK682" s="146" t="str">
        <f t="shared" si="2697"/>
        <v>155;170</v>
      </c>
      <c r="BL682" s="25">
        <f t="shared" si="2815"/>
        <v>7050104</v>
      </c>
      <c r="BM682" s="146">
        <f t="shared" ref="BM682" si="2870">BM669</f>
        <v>3080</v>
      </c>
      <c r="BN682" s="146">
        <f t="shared" si="2558"/>
        <v>7</v>
      </c>
      <c r="BO682" s="146">
        <f t="shared" ref="BO682:BP682" si="2871">BO669</f>
        <v>1</v>
      </c>
      <c r="BP682" s="146">
        <f t="shared" si="2871"/>
        <v>4</v>
      </c>
      <c r="BQ682" s="146">
        <f>VLOOKUP(IF(A682=1,0,A682),宝石属性!$B$26:$D$41,2,0)</f>
        <v>5</v>
      </c>
      <c r="BR682" s="146">
        <f>VLOOKUP(IF(A682=1,0,A682),宝石属性!$B$26:$D$41,3,0)</f>
        <v>1</v>
      </c>
      <c r="BS682" s="146">
        <f t="shared" ref="BS682:BV682" si="2872">IF(BS669="","",BS669)</f>
        <v>2</v>
      </c>
      <c r="BT682" s="146">
        <f t="shared" si="2872"/>
        <v>4</v>
      </c>
      <c r="BU682" s="146">
        <f t="shared" si="2872"/>
        <v>7</v>
      </c>
      <c r="BV682" s="146">
        <f t="shared" si="2872"/>
        <v>8</v>
      </c>
      <c r="BW682" s="357">
        <f t="shared" si="2823"/>
        <v>2001</v>
      </c>
      <c r="BX682" s="357">
        <f t="shared" si="2824"/>
        <v>3002</v>
      </c>
    </row>
    <row r="683" spans="1:76" s="353" customFormat="1">
      <c r="A683" s="347">
        <f t="shared" si="2701"/>
        <v>50</v>
      </c>
      <c r="B683" s="347" t="s">
        <v>1111</v>
      </c>
      <c r="C683" s="347" t="str">
        <f t="shared" si="2615"/>
        <v>魔棒</v>
      </c>
      <c r="D683" s="347" t="str">
        <f t="shared" si="2813"/>
        <v>50级紫装魔棒</v>
      </c>
      <c r="E683" s="347">
        <f>VLOOKUP($C683,$C$3:$M$15,COLUMNS($C$3:H$15),0)</f>
        <v>130</v>
      </c>
      <c r="F683" s="347" t="str">
        <f>VLOOKUP($C683,$C$3:$M$15,COLUMNS($C$3:I$15),0)</f>
        <v>phyattack_value</v>
      </c>
      <c r="G683" s="347">
        <f>VLOOKUP($C683,$C$3:$M$15,COLUMNS($C$3:J$15),0)</f>
        <v>150</v>
      </c>
      <c r="H683" s="347" t="str">
        <f>VLOOKUP($C683,$C$3:$M$15,COLUMNS($C$3:K$15),0)</f>
        <v>magicattack_value</v>
      </c>
      <c r="I683" s="347">
        <f>VLOOKUP($C683,$C$3:$M$15,COLUMNS($C$3:L$15),0)</f>
        <v>170</v>
      </c>
      <c r="J683" s="347" t="str">
        <f>VLOOKUP($C683,$C$3:$M$15,COLUMNS($C$3:M$15),0)</f>
        <v>medical_value</v>
      </c>
      <c r="K683" s="344">
        <f t="shared" si="2616"/>
        <v>336</v>
      </c>
      <c r="L683" s="344">
        <f t="shared" si="2617"/>
        <v>351</v>
      </c>
      <c r="M683" s="344">
        <f t="shared" si="2618"/>
        <v>351</v>
      </c>
      <c r="N683" s="344">
        <f t="shared" si="2619"/>
        <v>366</v>
      </c>
      <c r="O683" s="344">
        <f t="shared" si="2620"/>
        <v>366</v>
      </c>
      <c r="P683" s="344">
        <f t="shared" si="2621"/>
        <v>380</v>
      </c>
      <c r="Q683" s="344">
        <f t="shared" si="2622"/>
        <v>380</v>
      </c>
      <c r="R683" s="344">
        <f t="shared" si="2623"/>
        <v>395</v>
      </c>
      <c r="S683" s="344">
        <f t="shared" si="2624"/>
        <v>395</v>
      </c>
      <c r="T683" s="344">
        <f t="shared" si="2625"/>
        <v>410</v>
      </c>
      <c r="U683" s="356">
        <v>3600</v>
      </c>
      <c r="V683" s="356">
        <v>2800</v>
      </c>
      <c r="W683" s="356">
        <v>2000</v>
      </c>
      <c r="X683" s="356">
        <v>1200</v>
      </c>
      <c r="Y683" s="356">
        <v>400</v>
      </c>
      <c r="Z683" s="344">
        <f t="shared" si="2626"/>
        <v>76</v>
      </c>
      <c r="AA683" s="344">
        <f t="shared" si="2627"/>
        <v>79</v>
      </c>
      <c r="AB683" s="344">
        <f t="shared" si="2628"/>
        <v>79</v>
      </c>
      <c r="AC683" s="344">
        <f t="shared" si="2629"/>
        <v>82</v>
      </c>
      <c r="AD683" s="344">
        <f t="shared" si="2630"/>
        <v>82</v>
      </c>
      <c r="AE683" s="344">
        <f t="shared" si="2631"/>
        <v>86</v>
      </c>
      <c r="AF683" s="344">
        <f t="shared" si="2632"/>
        <v>86</v>
      </c>
      <c r="AG683" s="344">
        <f t="shared" si="2633"/>
        <v>89</v>
      </c>
      <c r="AH683" s="344">
        <f t="shared" si="2634"/>
        <v>89</v>
      </c>
      <c r="AI683" s="344">
        <f t="shared" si="2635"/>
        <v>92</v>
      </c>
      <c r="AJ683" s="356">
        <v>3600</v>
      </c>
      <c r="AK683" s="356">
        <v>2800</v>
      </c>
      <c r="AL683" s="356">
        <v>2000</v>
      </c>
      <c r="AM683" s="356">
        <v>1200</v>
      </c>
      <c r="AN683" s="356">
        <v>400</v>
      </c>
      <c r="AO683" s="344">
        <f t="shared" si="2636"/>
        <v>105</v>
      </c>
      <c r="AP683" s="344">
        <f t="shared" si="2637"/>
        <v>114</v>
      </c>
      <c r="AQ683" s="344">
        <f t="shared" si="2638"/>
        <v>114</v>
      </c>
      <c r="AR683" s="344">
        <f t="shared" si="2639"/>
        <v>123</v>
      </c>
      <c r="AS683" s="344">
        <f t="shared" si="2640"/>
        <v>123</v>
      </c>
      <c r="AT683" s="344">
        <f t="shared" si="2641"/>
        <v>132</v>
      </c>
      <c r="AU683" s="344">
        <f t="shared" si="2642"/>
        <v>132</v>
      </c>
      <c r="AV683" s="344">
        <f t="shared" si="2643"/>
        <v>141</v>
      </c>
      <c r="AW683" s="344">
        <f t="shared" si="2644"/>
        <v>141</v>
      </c>
      <c r="AX683" s="344">
        <f t="shared" si="2645"/>
        <v>150</v>
      </c>
      <c r="AY683" s="356">
        <v>3600</v>
      </c>
      <c r="AZ683" s="356">
        <v>2800</v>
      </c>
      <c r="BA683" s="356">
        <v>2000</v>
      </c>
      <c r="BB683" s="356">
        <v>1200</v>
      </c>
      <c r="BC683" s="356">
        <v>400</v>
      </c>
      <c r="BD683" s="353">
        <f t="shared" ref="BD683:BH683" si="2873">IF(BD488="","",BD488+60)</f>
        <v>125</v>
      </c>
      <c r="BE683" s="353">
        <f t="shared" si="2873"/>
        <v>125</v>
      </c>
      <c r="BF683" s="353">
        <f t="shared" si="2873"/>
        <v>140</v>
      </c>
      <c r="BG683" s="353">
        <f t="shared" si="2873"/>
        <v>155</v>
      </c>
      <c r="BH683" s="353">
        <f t="shared" si="2873"/>
        <v>170</v>
      </c>
      <c r="BI683" s="146" t="str">
        <f t="shared" si="2695"/>
        <v>125;125</v>
      </c>
      <c r="BJ683" s="352">
        <f t="shared" si="2696"/>
        <v>140</v>
      </c>
      <c r="BK683" s="146" t="str">
        <f t="shared" si="2697"/>
        <v>155;170</v>
      </c>
      <c r="BL683" s="25">
        <f t="shared" si="2815"/>
        <v>7050105</v>
      </c>
      <c r="BM683" s="146">
        <f t="shared" ref="BM683" si="2874">BM670</f>
        <v>2824</v>
      </c>
      <c r="BN683" s="146">
        <f t="shared" si="2558"/>
        <v>7</v>
      </c>
      <c r="BO683" s="146">
        <f t="shared" ref="BO683:BP683" si="2875">BO670</f>
        <v>1</v>
      </c>
      <c r="BP683" s="146">
        <f t="shared" si="2875"/>
        <v>5</v>
      </c>
      <c r="BQ683" s="146">
        <f>VLOOKUP(IF(A683=1,0,A683),宝石属性!$B$26:$D$41,2,0)</f>
        <v>5</v>
      </c>
      <c r="BR683" s="146">
        <f>VLOOKUP(IF(A683=1,0,A683),宝石属性!$B$26:$D$41,3,0)</f>
        <v>1</v>
      </c>
      <c r="BS683" s="146">
        <f t="shared" ref="BS683:BV683" si="2876">IF(BS670="","",BS670)</f>
        <v>2</v>
      </c>
      <c r="BT683" s="146">
        <f t="shared" si="2876"/>
        <v>4</v>
      </c>
      <c r="BU683" s="146">
        <f t="shared" si="2876"/>
        <v>7</v>
      </c>
      <c r="BV683" s="146">
        <f t="shared" si="2876"/>
        <v>8</v>
      </c>
      <c r="BW683" s="357">
        <f t="shared" si="2823"/>
        <v>2001</v>
      </c>
      <c r="BX683" s="357">
        <f t="shared" si="2824"/>
        <v>3001</v>
      </c>
    </row>
    <row r="684" spans="1:76" s="353" customFormat="1">
      <c r="A684" s="347">
        <f t="shared" si="2701"/>
        <v>50</v>
      </c>
      <c r="B684" s="347" t="s">
        <v>1111</v>
      </c>
      <c r="C684" s="347" t="str">
        <f t="shared" si="2615"/>
        <v>法杖</v>
      </c>
      <c r="D684" s="347" t="str">
        <f t="shared" si="2813"/>
        <v>50级紫装法杖</v>
      </c>
      <c r="E684" s="347">
        <f>VLOOKUP($C684,$C$3:$M$15,COLUMNS($C$3:H$15),0)</f>
        <v>130</v>
      </c>
      <c r="F684" s="347" t="str">
        <f>VLOOKUP($C684,$C$3:$M$15,COLUMNS($C$3:I$15),0)</f>
        <v>phyattack_value</v>
      </c>
      <c r="G684" s="347">
        <f>VLOOKUP($C684,$C$3:$M$15,COLUMNS($C$3:J$15),0)</f>
        <v>150</v>
      </c>
      <c r="H684" s="347" t="str">
        <f>VLOOKUP($C684,$C$3:$M$15,COLUMNS($C$3:K$15),0)</f>
        <v>magicattack_value</v>
      </c>
      <c r="I684" s="347">
        <f>VLOOKUP($C684,$C$3:$M$15,COLUMNS($C$3:L$15),0)</f>
        <v>170</v>
      </c>
      <c r="J684" s="347" t="str">
        <f>VLOOKUP($C684,$C$3:$M$15,COLUMNS($C$3:M$15),0)</f>
        <v>medical_value</v>
      </c>
      <c r="K684" s="344">
        <f t="shared" si="2616"/>
        <v>336</v>
      </c>
      <c r="L684" s="344">
        <f t="shared" si="2617"/>
        <v>351</v>
      </c>
      <c r="M684" s="344">
        <f t="shared" si="2618"/>
        <v>351</v>
      </c>
      <c r="N684" s="344">
        <f t="shared" si="2619"/>
        <v>366</v>
      </c>
      <c r="O684" s="344">
        <f t="shared" si="2620"/>
        <v>366</v>
      </c>
      <c r="P684" s="344">
        <f t="shared" si="2621"/>
        <v>380</v>
      </c>
      <c r="Q684" s="344">
        <f t="shared" si="2622"/>
        <v>380</v>
      </c>
      <c r="R684" s="344">
        <f t="shared" si="2623"/>
        <v>395</v>
      </c>
      <c r="S684" s="344">
        <f t="shared" si="2624"/>
        <v>395</v>
      </c>
      <c r="T684" s="344">
        <f t="shared" si="2625"/>
        <v>410</v>
      </c>
      <c r="U684" s="356">
        <v>3600</v>
      </c>
      <c r="V684" s="356">
        <v>2800</v>
      </c>
      <c r="W684" s="356">
        <v>2000</v>
      </c>
      <c r="X684" s="356">
        <v>1200</v>
      </c>
      <c r="Y684" s="356">
        <v>400</v>
      </c>
      <c r="Z684" s="344">
        <f t="shared" si="2626"/>
        <v>76</v>
      </c>
      <c r="AA684" s="344">
        <f t="shared" si="2627"/>
        <v>79</v>
      </c>
      <c r="AB684" s="344">
        <f t="shared" si="2628"/>
        <v>79</v>
      </c>
      <c r="AC684" s="344">
        <f t="shared" si="2629"/>
        <v>82</v>
      </c>
      <c r="AD684" s="344">
        <f t="shared" si="2630"/>
        <v>82</v>
      </c>
      <c r="AE684" s="344">
        <f t="shared" si="2631"/>
        <v>86</v>
      </c>
      <c r="AF684" s="344">
        <f t="shared" si="2632"/>
        <v>86</v>
      </c>
      <c r="AG684" s="344">
        <f t="shared" si="2633"/>
        <v>89</v>
      </c>
      <c r="AH684" s="344">
        <f t="shared" si="2634"/>
        <v>89</v>
      </c>
      <c r="AI684" s="344">
        <f t="shared" si="2635"/>
        <v>92</v>
      </c>
      <c r="AJ684" s="356">
        <v>3600</v>
      </c>
      <c r="AK684" s="356">
        <v>2800</v>
      </c>
      <c r="AL684" s="356">
        <v>2000</v>
      </c>
      <c r="AM684" s="356">
        <v>1200</v>
      </c>
      <c r="AN684" s="356">
        <v>400</v>
      </c>
      <c r="AO684" s="344">
        <f t="shared" si="2636"/>
        <v>105</v>
      </c>
      <c r="AP684" s="344">
        <f t="shared" si="2637"/>
        <v>114</v>
      </c>
      <c r="AQ684" s="344">
        <f t="shared" si="2638"/>
        <v>114</v>
      </c>
      <c r="AR684" s="344">
        <f t="shared" si="2639"/>
        <v>123</v>
      </c>
      <c r="AS684" s="344">
        <f t="shared" si="2640"/>
        <v>123</v>
      </c>
      <c r="AT684" s="344">
        <f t="shared" si="2641"/>
        <v>132</v>
      </c>
      <c r="AU684" s="344">
        <f t="shared" si="2642"/>
        <v>132</v>
      </c>
      <c r="AV684" s="344">
        <f t="shared" si="2643"/>
        <v>141</v>
      </c>
      <c r="AW684" s="344">
        <f t="shared" si="2644"/>
        <v>141</v>
      </c>
      <c r="AX684" s="344">
        <f t="shared" si="2645"/>
        <v>150</v>
      </c>
      <c r="AY684" s="356">
        <v>3600</v>
      </c>
      <c r="AZ684" s="356">
        <v>2800</v>
      </c>
      <c r="BA684" s="356">
        <v>2000</v>
      </c>
      <c r="BB684" s="356">
        <v>1200</v>
      </c>
      <c r="BC684" s="356">
        <v>400</v>
      </c>
      <c r="BD684" s="353">
        <f t="shared" ref="BD684:BH684" si="2877">IF(BD489="","",BD489+60)</f>
        <v>125</v>
      </c>
      <c r="BE684" s="353">
        <f t="shared" si="2877"/>
        <v>125</v>
      </c>
      <c r="BF684" s="353">
        <f t="shared" si="2877"/>
        <v>140</v>
      </c>
      <c r="BG684" s="353">
        <f t="shared" si="2877"/>
        <v>155</v>
      </c>
      <c r="BH684" s="353">
        <f t="shared" si="2877"/>
        <v>170</v>
      </c>
      <c r="BI684" s="146" t="str">
        <f t="shared" si="2695"/>
        <v>125;125</v>
      </c>
      <c r="BJ684" s="352">
        <f t="shared" si="2696"/>
        <v>140</v>
      </c>
      <c r="BK684" s="146" t="str">
        <f t="shared" si="2697"/>
        <v>155;170</v>
      </c>
      <c r="BL684" s="25">
        <f t="shared" si="2815"/>
        <v>7050106</v>
      </c>
      <c r="BM684" s="146">
        <f t="shared" ref="BM684" si="2878">BM671</f>
        <v>4104</v>
      </c>
      <c r="BN684" s="146">
        <f t="shared" si="2558"/>
        <v>7</v>
      </c>
      <c r="BO684" s="146">
        <f t="shared" ref="BO684:BP684" si="2879">BO671</f>
        <v>1</v>
      </c>
      <c r="BP684" s="146">
        <f t="shared" si="2879"/>
        <v>6</v>
      </c>
      <c r="BQ684" s="146">
        <f>VLOOKUP(IF(A684=1,0,A684),宝石属性!$B$26:$D$41,2,0)</f>
        <v>5</v>
      </c>
      <c r="BR684" s="146">
        <f>VLOOKUP(IF(A684=1,0,A684),宝石属性!$B$26:$D$41,3,0)</f>
        <v>1</v>
      </c>
      <c r="BS684" s="146">
        <f t="shared" ref="BS684:BV684" si="2880">IF(BS671="","",BS671)</f>
        <v>2</v>
      </c>
      <c r="BT684" s="146">
        <f t="shared" si="2880"/>
        <v>4</v>
      </c>
      <c r="BU684" s="146">
        <f t="shared" si="2880"/>
        <v>7</v>
      </c>
      <c r="BV684" s="146">
        <f t="shared" si="2880"/>
        <v>8</v>
      </c>
      <c r="BW684" s="357">
        <f t="shared" si="2823"/>
        <v>2001</v>
      </c>
      <c r="BX684" s="357">
        <f t="shared" si="2824"/>
        <v>3001</v>
      </c>
    </row>
    <row r="685" spans="1:76" s="353" customFormat="1">
      <c r="A685" s="347">
        <f t="shared" si="2701"/>
        <v>50</v>
      </c>
      <c r="B685" s="347" t="s">
        <v>1111</v>
      </c>
      <c r="C685" s="347" t="str">
        <f t="shared" si="2615"/>
        <v>男衣</v>
      </c>
      <c r="D685" s="347" t="str">
        <f t="shared" si="2813"/>
        <v>50级紫装男衣</v>
      </c>
      <c r="E685" s="347">
        <f>VLOOKUP($C685,$C$3:$M$15,COLUMNS($C$3:H$15),0)</f>
        <v>60</v>
      </c>
      <c r="F685" s="347" t="str">
        <f>VLOOKUP($C685,$C$3:$M$15,COLUMNS($C$3:I$15),0)</f>
        <v>maxhp_value</v>
      </c>
      <c r="G685" s="347">
        <f>VLOOKUP($C685,$C$3:$M$15,COLUMNS($C$3:J$15),0)</f>
        <v>140</v>
      </c>
      <c r="H685" s="347" t="str">
        <f>VLOOKUP($C685,$C$3:$M$15,COLUMNS($C$3:K$15),0)</f>
        <v>defend_value</v>
      </c>
      <c r="I685" s="347" t="str">
        <f>VLOOKUP($C685,$C$3:$M$15,COLUMNS($C$3:L$15),0)</f>
        <v/>
      </c>
      <c r="J685" s="347" t="str">
        <f>VLOOKUP($C685,$C$3:$M$15,COLUMNS($C$3:M$15),0)</f>
        <v/>
      </c>
      <c r="K685" s="344">
        <f t="shared" si="2616"/>
        <v>269</v>
      </c>
      <c r="L685" s="344">
        <f t="shared" si="2617"/>
        <v>281</v>
      </c>
      <c r="M685" s="344">
        <f t="shared" si="2618"/>
        <v>281</v>
      </c>
      <c r="N685" s="344">
        <f t="shared" si="2619"/>
        <v>293</v>
      </c>
      <c r="O685" s="344">
        <f t="shared" si="2620"/>
        <v>293</v>
      </c>
      <c r="P685" s="344">
        <f t="shared" si="2621"/>
        <v>304</v>
      </c>
      <c r="Q685" s="344">
        <f t="shared" si="2622"/>
        <v>304</v>
      </c>
      <c r="R685" s="344">
        <f t="shared" si="2623"/>
        <v>316</v>
      </c>
      <c r="S685" s="344">
        <f t="shared" si="2624"/>
        <v>316</v>
      </c>
      <c r="T685" s="344">
        <f t="shared" si="2625"/>
        <v>328</v>
      </c>
      <c r="U685" s="356">
        <v>3600</v>
      </c>
      <c r="V685" s="356">
        <v>2800</v>
      </c>
      <c r="W685" s="356">
        <v>2000</v>
      </c>
      <c r="X685" s="356">
        <v>1200</v>
      </c>
      <c r="Y685" s="356">
        <v>400</v>
      </c>
      <c r="Z685" s="344">
        <f t="shared" si="2626"/>
        <v>84</v>
      </c>
      <c r="AA685" s="344">
        <f t="shared" si="2627"/>
        <v>88</v>
      </c>
      <c r="AB685" s="344">
        <f t="shared" si="2628"/>
        <v>88</v>
      </c>
      <c r="AC685" s="344">
        <f t="shared" si="2629"/>
        <v>91</v>
      </c>
      <c r="AD685" s="344">
        <f t="shared" si="2630"/>
        <v>91</v>
      </c>
      <c r="AE685" s="344">
        <f t="shared" si="2631"/>
        <v>95</v>
      </c>
      <c r="AF685" s="344">
        <f t="shared" si="2632"/>
        <v>95</v>
      </c>
      <c r="AG685" s="344">
        <f t="shared" si="2633"/>
        <v>99</v>
      </c>
      <c r="AH685" s="344">
        <f t="shared" si="2634"/>
        <v>99</v>
      </c>
      <c r="AI685" s="344">
        <f t="shared" si="2635"/>
        <v>103</v>
      </c>
      <c r="AJ685" s="356">
        <v>3600</v>
      </c>
      <c r="AK685" s="356">
        <v>2800</v>
      </c>
      <c r="AL685" s="356">
        <v>2000</v>
      </c>
      <c r="AM685" s="356">
        <v>1200</v>
      </c>
      <c r="AN685" s="356">
        <v>400</v>
      </c>
      <c r="AO685" s="344" t="str">
        <f t="shared" si="2636"/>
        <v/>
      </c>
      <c r="AP685" s="344" t="str">
        <f t="shared" si="2637"/>
        <v/>
      </c>
      <c r="AQ685" s="344" t="str">
        <f t="shared" si="2638"/>
        <v/>
      </c>
      <c r="AR685" s="344" t="str">
        <f t="shared" si="2639"/>
        <v/>
      </c>
      <c r="AS685" s="344" t="str">
        <f t="shared" si="2640"/>
        <v/>
      </c>
      <c r="AT685" s="344" t="str">
        <f t="shared" si="2641"/>
        <v/>
      </c>
      <c r="AU685" s="344" t="str">
        <f t="shared" si="2642"/>
        <v/>
      </c>
      <c r="AV685" s="344" t="str">
        <f t="shared" si="2643"/>
        <v/>
      </c>
      <c r="AW685" s="344" t="str">
        <f t="shared" si="2644"/>
        <v/>
      </c>
      <c r="AX685" s="344" t="str">
        <f t="shared" si="2645"/>
        <v/>
      </c>
      <c r="AY685" s="356">
        <v>3600</v>
      </c>
      <c r="AZ685" s="356">
        <v>2800</v>
      </c>
      <c r="BA685" s="356">
        <v>2000</v>
      </c>
      <c r="BB685" s="356">
        <v>1200</v>
      </c>
      <c r="BC685" s="356">
        <v>400</v>
      </c>
      <c r="BD685" s="353">
        <f t="shared" ref="BD685:BH685" si="2881">IF(BD490="","",BD490+60)</f>
        <v>125</v>
      </c>
      <c r="BE685" s="353">
        <f t="shared" si="2881"/>
        <v>125</v>
      </c>
      <c r="BF685" s="353">
        <f t="shared" si="2881"/>
        <v>140</v>
      </c>
      <c r="BG685" s="353">
        <f t="shared" si="2881"/>
        <v>155</v>
      </c>
      <c r="BH685" s="353">
        <f t="shared" si="2881"/>
        <v>170</v>
      </c>
      <c r="BI685" s="146" t="str">
        <f t="shared" si="2695"/>
        <v>125;125</v>
      </c>
      <c r="BJ685" s="352">
        <f t="shared" si="2696"/>
        <v>140</v>
      </c>
      <c r="BK685" s="146" t="str">
        <f t="shared" si="2697"/>
        <v>155;170</v>
      </c>
      <c r="BL685" s="25">
        <f t="shared" si="2815"/>
        <v>7050207</v>
      </c>
      <c r="BM685" s="146">
        <f t="shared" ref="BM685" si="2882">BM672</f>
        <v>312</v>
      </c>
      <c r="BN685" s="146">
        <f t="shared" si="2558"/>
        <v>7</v>
      </c>
      <c r="BO685" s="146">
        <f t="shared" ref="BO685:BP685" si="2883">BO672</f>
        <v>2</v>
      </c>
      <c r="BP685" s="146">
        <f t="shared" si="2883"/>
        <v>7</v>
      </c>
      <c r="BQ685" s="146">
        <f>VLOOKUP(IF(A685=1,0,A685),宝石属性!$B$26:$D$41,2,0)</f>
        <v>5</v>
      </c>
      <c r="BR685" s="146">
        <f>VLOOKUP(IF(A685=1,0,A685),宝石属性!$B$26:$D$41,3,0)</f>
        <v>1</v>
      </c>
      <c r="BS685" s="146">
        <f t="shared" ref="BS685:BV685" si="2884">IF(BS672="","",BS672)</f>
        <v>1</v>
      </c>
      <c r="BT685" s="146">
        <f t="shared" si="2884"/>
        <v>3</v>
      </c>
      <c r="BU685" s="146">
        <f t="shared" si="2884"/>
        <v>5</v>
      </c>
      <c r="BV685" s="146">
        <f t="shared" si="2884"/>
        <v>7</v>
      </c>
      <c r="BW685" s="357">
        <f t="shared" si="2823"/>
        <v>2004</v>
      </c>
      <c r="BX685" s="357">
        <f t="shared" si="2824"/>
        <v>3002</v>
      </c>
    </row>
    <row r="686" spans="1:76" s="353" customFormat="1">
      <c r="A686" s="347">
        <f t="shared" si="2701"/>
        <v>50</v>
      </c>
      <c r="B686" s="347" t="s">
        <v>1111</v>
      </c>
      <c r="C686" s="347" t="str">
        <f t="shared" si="2615"/>
        <v>女衣</v>
      </c>
      <c r="D686" s="347" t="str">
        <f t="shared" si="2813"/>
        <v>50级紫装女衣</v>
      </c>
      <c r="E686" s="347">
        <f>VLOOKUP($C686,$C$3:$M$15,COLUMNS($C$3:H$15),0)</f>
        <v>60</v>
      </c>
      <c r="F686" s="347" t="str">
        <f>VLOOKUP($C686,$C$3:$M$15,COLUMNS($C$3:I$15),0)</f>
        <v>maxhp_value</v>
      </c>
      <c r="G686" s="347">
        <f>VLOOKUP($C686,$C$3:$M$15,COLUMNS($C$3:J$15),0)</f>
        <v>140</v>
      </c>
      <c r="H686" s="347" t="str">
        <f>VLOOKUP($C686,$C$3:$M$15,COLUMNS($C$3:K$15),0)</f>
        <v>defend_value</v>
      </c>
      <c r="I686" s="347" t="str">
        <f>VLOOKUP($C686,$C$3:$M$15,COLUMNS($C$3:L$15),0)</f>
        <v/>
      </c>
      <c r="J686" s="347" t="str">
        <f>VLOOKUP($C686,$C$3:$M$15,COLUMNS($C$3:M$15),0)</f>
        <v/>
      </c>
      <c r="K686" s="344">
        <f t="shared" si="2616"/>
        <v>269</v>
      </c>
      <c r="L686" s="344">
        <f t="shared" si="2617"/>
        <v>281</v>
      </c>
      <c r="M686" s="344">
        <f t="shared" si="2618"/>
        <v>281</v>
      </c>
      <c r="N686" s="344">
        <f t="shared" si="2619"/>
        <v>293</v>
      </c>
      <c r="O686" s="344">
        <f t="shared" si="2620"/>
        <v>293</v>
      </c>
      <c r="P686" s="344">
        <f t="shared" si="2621"/>
        <v>304</v>
      </c>
      <c r="Q686" s="344">
        <f t="shared" si="2622"/>
        <v>304</v>
      </c>
      <c r="R686" s="344">
        <f t="shared" si="2623"/>
        <v>316</v>
      </c>
      <c r="S686" s="344">
        <f t="shared" si="2624"/>
        <v>316</v>
      </c>
      <c r="T686" s="344">
        <f t="shared" si="2625"/>
        <v>328</v>
      </c>
      <c r="U686" s="356">
        <v>3600</v>
      </c>
      <c r="V686" s="356">
        <v>2800</v>
      </c>
      <c r="W686" s="356">
        <v>2000</v>
      </c>
      <c r="X686" s="356">
        <v>1200</v>
      </c>
      <c r="Y686" s="356">
        <v>400</v>
      </c>
      <c r="Z686" s="344">
        <f t="shared" si="2626"/>
        <v>84</v>
      </c>
      <c r="AA686" s="344">
        <f t="shared" si="2627"/>
        <v>88</v>
      </c>
      <c r="AB686" s="344">
        <f t="shared" si="2628"/>
        <v>88</v>
      </c>
      <c r="AC686" s="344">
        <f t="shared" si="2629"/>
        <v>91</v>
      </c>
      <c r="AD686" s="344">
        <f t="shared" si="2630"/>
        <v>91</v>
      </c>
      <c r="AE686" s="344">
        <f t="shared" si="2631"/>
        <v>95</v>
      </c>
      <c r="AF686" s="344">
        <f t="shared" si="2632"/>
        <v>95</v>
      </c>
      <c r="AG686" s="344">
        <f t="shared" si="2633"/>
        <v>99</v>
      </c>
      <c r="AH686" s="344">
        <f t="shared" si="2634"/>
        <v>99</v>
      </c>
      <c r="AI686" s="344">
        <f t="shared" si="2635"/>
        <v>103</v>
      </c>
      <c r="AJ686" s="356">
        <v>3600</v>
      </c>
      <c r="AK686" s="356">
        <v>2800</v>
      </c>
      <c r="AL686" s="356">
        <v>2000</v>
      </c>
      <c r="AM686" s="356">
        <v>1200</v>
      </c>
      <c r="AN686" s="356">
        <v>400</v>
      </c>
      <c r="AO686" s="344" t="str">
        <f t="shared" si="2636"/>
        <v/>
      </c>
      <c r="AP686" s="344" t="str">
        <f t="shared" si="2637"/>
        <v/>
      </c>
      <c r="AQ686" s="344" t="str">
        <f t="shared" si="2638"/>
        <v/>
      </c>
      <c r="AR686" s="344" t="str">
        <f t="shared" si="2639"/>
        <v/>
      </c>
      <c r="AS686" s="344" t="str">
        <f t="shared" si="2640"/>
        <v/>
      </c>
      <c r="AT686" s="344" t="str">
        <f t="shared" si="2641"/>
        <v/>
      </c>
      <c r="AU686" s="344" t="str">
        <f t="shared" si="2642"/>
        <v/>
      </c>
      <c r="AV686" s="344" t="str">
        <f t="shared" si="2643"/>
        <v/>
      </c>
      <c r="AW686" s="344" t="str">
        <f t="shared" si="2644"/>
        <v/>
      </c>
      <c r="AX686" s="344" t="str">
        <f t="shared" si="2645"/>
        <v/>
      </c>
      <c r="AY686" s="356">
        <v>3600</v>
      </c>
      <c r="AZ686" s="356">
        <v>2800</v>
      </c>
      <c r="BA686" s="356">
        <v>2000</v>
      </c>
      <c r="BB686" s="356">
        <v>1200</v>
      </c>
      <c r="BC686" s="356">
        <v>400</v>
      </c>
      <c r="BD686" s="353">
        <f t="shared" ref="BD686:BH686" si="2885">IF(BD491="","",BD491+60)</f>
        <v>125</v>
      </c>
      <c r="BE686" s="353">
        <f t="shared" si="2885"/>
        <v>125</v>
      </c>
      <c r="BF686" s="353">
        <f t="shared" si="2885"/>
        <v>140</v>
      </c>
      <c r="BG686" s="353">
        <f t="shared" si="2885"/>
        <v>155</v>
      </c>
      <c r="BH686" s="353">
        <f t="shared" si="2885"/>
        <v>170</v>
      </c>
      <c r="BI686" s="146" t="str">
        <f t="shared" si="2695"/>
        <v>125;125</v>
      </c>
      <c r="BJ686" s="352">
        <f t="shared" si="2696"/>
        <v>140</v>
      </c>
      <c r="BK686" s="146" t="str">
        <f t="shared" si="2697"/>
        <v>155;170</v>
      </c>
      <c r="BL686" s="25">
        <f t="shared" si="2815"/>
        <v>7050208</v>
      </c>
      <c r="BM686" s="146">
        <f t="shared" ref="BM686" si="2886">BM673</f>
        <v>568</v>
      </c>
      <c r="BN686" s="146">
        <f t="shared" ref="BN686:BN749" si="2887">BN491+1</f>
        <v>7</v>
      </c>
      <c r="BO686" s="146">
        <f t="shared" ref="BO686:BP686" si="2888">BO673</f>
        <v>2</v>
      </c>
      <c r="BP686" s="146">
        <f t="shared" si="2888"/>
        <v>8</v>
      </c>
      <c r="BQ686" s="146">
        <f>VLOOKUP(IF(A686=1,0,A686),宝石属性!$B$26:$D$41,2,0)</f>
        <v>5</v>
      </c>
      <c r="BR686" s="146">
        <f>VLOOKUP(IF(A686=1,0,A686),宝石属性!$B$26:$D$41,3,0)</f>
        <v>1</v>
      </c>
      <c r="BS686" s="146">
        <f t="shared" ref="BS686:BV686" si="2889">IF(BS673="","",BS673)</f>
        <v>1</v>
      </c>
      <c r="BT686" s="146">
        <f t="shared" si="2889"/>
        <v>3</v>
      </c>
      <c r="BU686" s="146">
        <f t="shared" si="2889"/>
        <v>5</v>
      </c>
      <c r="BV686" s="146">
        <f t="shared" si="2889"/>
        <v>7</v>
      </c>
      <c r="BW686" s="357">
        <f t="shared" si="2823"/>
        <v>2004</v>
      </c>
      <c r="BX686" s="357">
        <f t="shared" si="2824"/>
        <v>3002</v>
      </c>
    </row>
    <row r="687" spans="1:76" s="353" customFormat="1">
      <c r="A687" s="347">
        <f t="shared" si="2701"/>
        <v>50</v>
      </c>
      <c r="B687" s="347" t="s">
        <v>1111</v>
      </c>
      <c r="C687" s="347" t="str">
        <f t="shared" si="2615"/>
        <v>男头盔</v>
      </c>
      <c r="D687" s="347" t="str">
        <f t="shared" si="2813"/>
        <v>50级紫装男头盔</v>
      </c>
      <c r="E687" s="347">
        <f>VLOOKUP($C687,$C$3:$M$15,COLUMNS($C$3:H$15),0)</f>
        <v>90</v>
      </c>
      <c r="F687" s="347" t="str">
        <f>VLOOKUP($C687,$C$3:$M$15,COLUMNS($C$3:I$15),0)</f>
        <v>maxmp_value</v>
      </c>
      <c r="G687" s="347">
        <f>VLOOKUP($C687,$C$3:$M$15,COLUMNS($C$3:J$15),0)</f>
        <v>140</v>
      </c>
      <c r="H687" s="347" t="str">
        <f>VLOOKUP($C687,$C$3:$M$15,COLUMNS($C$3:K$15),0)</f>
        <v>defend_value</v>
      </c>
      <c r="I687" s="347" t="str">
        <f>VLOOKUP($C687,$C$3:$M$15,COLUMNS($C$3:L$15),0)</f>
        <v/>
      </c>
      <c r="J687" s="347" t="str">
        <f>VLOOKUP($C687,$C$3:$M$15,COLUMNS($C$3:M$15),0)</f>
        <v/>
      </c>
      <c r="K687" s="344">
        <f t="shared" si="2616"/>
        <v>336</v>
      </c>
      <c r="L687" s="344">
        <f t="shared" si="2617"/>
        <v>351</v>
      </c>
      <c r="M687" s="344">
        <f t="shared" si="2618"/>
        <v>351</v>
      </c>
      <c r="N687" s="344">
        <f t="shared" si="2619"/>
        <v>366</v>
      </c>
      <c r="O687" s="344">
        <f t="shared" si="2620"/>
        <v>366</v>
      </c>
      <c r="P687" s="344">
        <f t="shared" si="2621"/>
        <v>380</v>
      </c>
      <c r="Q687" s="344">
        <f t="shared" si="2622"/>
        <v>380</v>
      </c>
      <c r="R687" s="344">
        <f t="shared" si="2623"/>
        <v>395</v>
      </c>
      <c r="S687" s="344">
        <f t="shared" si="2624"/>
        <v>395</v>
      </c>
      <c r="T687" s="344">
        <f t="shared" si="2625"/>
        <v>410</v>
      </c>
      <c r="U687" s="356">
        <v>3600</v>
      </c>
      <c r="V687" s="356">
        <v>2800</v>
      </c>
      <c r="W687" s="356">
        <v>2000</v>
      </c>
      <c r="X687" s="356">
        <v>1200</v>
      </c>
      <c r="Y687" s="356">
        <v>400</v>
      </c>
      <c r="Z687" s="344">
        <f t="shared" si="2626"/>
        <v>50</v>
      </c>
      <c r="AA687" s="344">
        <f t="shared" si="2627"/>
        <v>53</v>
      </c>
      <c r="AB687" s="344">
        <f t="shared" si="2628"/>
        <v>53</v>
      </c>
      <c r="AC687" s="344">
        <f t="shared" si="2629"/>
        <v>55</v>
      </c>
      <c r="AD687" s="344">
        <f t="shared" si="2630"/>
        <v>55</v>
      </c>
      <c r="AE687" s="344">
        <f t="shared" si="2631"/>
        <v>57</v>
      </c>
      <c r="AF687" s="344">
        <f t="shared" si="2632"/>
        <v>57</v>
      </c>
      <c r="AG687" s="344">
        <f t="shared" si="2633"/>
        <v>59</v>
      </c>
      <c r="AH687" s="344">
        <f t="shared" si="2634"/>
        <v>59</v>
      </c>
      <c r="AI687" s="344">
        <f t="shared" si="2635"/>
        <v>62</v>
      </c>
      <c r="AJ687" s="356">
        <v>3600</v>
      </c>
      <c r="AK687" s="356">
        <v>2800</v>
      </c>
      <c r="AL687" s="356">
        <v>2000</v>
      </c>
      <c r="AM687" s="356">
        <v>1200</v>
      </c>
      <c r="AN687" s="356">
        <v>400</v>
      </c>
      <c r="AO687" s="344" t="str">
        <f t="shared" si="2636"/>
        <v/>
      </c>
      <c r="AP687" s="344" t="str">
        <f t="shared" si="2637"/>
        <v/>
      </c>
      <c r="AQ687" s="344" t="str">
        <f t="shared" si="2638"/>
        <v/>
      </c>
      <c r="AR687" s="344" t="str">
        <f t="shared" si="2639"/>
        <v/>
      </c>
      <c r="AS687" s="344" t="str">
        <f t="shared" si="2640"/>
        <v/>
      </c>
      <c r="AT687" s="344" t="str">
        <f t="shared" si="2641"/>
        <v/>
      </c>
      <c r="AU687" s="344" t="str">
        <f t="shared" si="2642"/>
        <v/>
      </c>
      <c r="AV687" s="344" t="str">
        <f t="shared" si="2643"/>
        <v/>
      </c>
      <c r="AW687" s="344" t="str">
        <f t="shared" si="2644"/>
        <v/>
      </c>
      <c r="AX687" s="344" t="str">
        <f t="shared" si="2645"/>
        <v/>
      </c>
      <c r="AY687" s="356">
        <v>3600</v>
      </c>
      <c r="AZ687" s="356">
        <v>2800</v>
      </c>
      <c r="BA687" s="356">
        <v>2000</v>
      </c>
      <c r="BB687" s="356">
        <v>1200</v>
      </c>
      <c r="BC687" s="356">
        <v>400</v>
      </c>
      <c r="BD687" s="353" t="str">
        <f t="shared" ref="BD687:BH687" si="2890">IF(BD492="","",BD492+60)</f>
        <v/>
      </c>
      <c r="BE687" s="353" t="str">
        <f t="shared" si="2890"/>
        <v/>
      </c>
      <c r="BF687" s="353" t="str">
        <f t="shared" si="2890"/>
        <v/>
      </c>
      <c r="BG687" s="353" t="str">
        <f t="shared" si="2890"/>
        <v/>
      </c>
      <c r="BH687" s="353" t="str">
        <f t="shared" si="2890"/>
        <v/>
      </c>
      <c r="BI687" s="146" t="str">
        <f t="shared" si="2695"/>
        <v/>
      </c>
      <c r="BJ687" s="352" t="str">
        <f t="shared" si="2696"/>
        <v/>
      </c>
      <c r="BK687" s="146" t="str">
        <f t="shared" si="2697"/>
        <v/>
      </c>
      <c r="BL687" s="25">
        <f t="shared" si="2815"/>
        <v>7050309</v>
      </c>
      <c r="BM687" s="146">
        <f t="shared" ref="BM687" si="2891">BM674</f>
        <v>1640</v>
      </c>
      <c r="BN687" s="146">
        <f t="shared" si="2887"/>
        <v>7</v>
      </c>
      <c r="BO687" s="146">
        <f t="shared" ref="BO687:BP687" si="2892">BO674</f>
        <v>3</v>
      </c>
      <c r="BP687" s="146">
        <f t="shared" si="2892"/>
        <v>9</v>
      </c>
      <c r="BQ687" s="146">
        <f>VLOOKUP(IF(A687=1,0,A687),宝石属性!$B$26:$D$41,2,0)</f>
        <v>5</v>
      </c>
      <c r="BR687" s="146">
        <f>VLOOKUP(IF(A687=1,0,A687),宝石属性!$B$26:$D$41,3,0)</f>
        <v>1</v>
      </c>
      <c r="BS687" s="146">
        <f t="shared" ref="BS687:BV687" si="2893">IF(BS674="","",BS674)</f>
        <v>2</v>
      </c>
      <c r="BT687" s="146">
        <f t="shared" si="2893"/>
        <v>3</v>
      </c>
      <c r="BU687" s="146" t="str">
        <f t="shared" si="2893"/>
        <v/>
      </c>
      <c r="BV687" s="146" t="str">
        <f t="shared" si="2893"/>
        <v/>
      </c>
      <c r="BW687" s="357">
        <f t="shared" si="2823"/>
        <v>2007</v>
      </c>
      <c r="BX687" s="357">
        <f t="shared" si="2824"/>
        <v>3002</v>
      </c>
    </row>
    <row r="688" spans="1:76" s="353" customFormat="1">
      <c r="A688" s="347">
        <f t="shared" si="2701"/>
        <v>50</v>
      </c>
      <c r="B688" s="347" t="s">
        <v>1111</v>
      </c>
      <c r="C688" s="347" t="str">
        <f t="shared" si="2615"/>
        <v>女头饰</v>
      </c>
      <c r="D688" s="347" t="str">
        <f t="shared" si="2813"/>
        <v>50级紫装女头饰</v>
      </c>
      <c r="E688" s="347">
        <f>VLOOKUP($C688,$C$3:$M$15,COLUMNS($C$3:H$15),0)</f>
        <v>90</v>
      </c>
      <c r="F688" s="347" t="str">
        <f>VLOOKUP($C688,$C$3:$M$15,COLUMNS($C$3:I$15),0)</f>
        <v>maxmp_value</v>
      </c>
      <c r="G688" s="347">
        <f>VLOOKUP($C688,$C$3:$M$15,COLUMNS($C$3:J$15),0)</f>
        <v>140</v>
      </c>
      <c r="H688" s="347" t="str">
        <f>VLOOKUP($C688,$C$3:$M$15,COLUMNS($C$3:K$15),0)</f>
        <v>defend_value</v>
      </c>
      <c r="I688" s="347" t="str">
        <f>VLOOKUP($C688,$C$3:$M$15,COLUMNS($C$3:L$15),0)</f>
        <v/>
      </c>
      <c r="J688" s="347" t="str">
        <f>VLOOKUP($C688,$C$3:$M$15,COLUMNS($C$3:M$15),0)</f>
        <v/>
      </c>
      <c r="K688" s="344">
        <f t="shared" si="2616"/>
        <v>336</v>
      </c>
      <c r="L688" s="344">
        <f t="shared" si="2617"/>
        <v>351</v>
      </c>
      <c r="M688" s="344">
        <f t="shared" si="2618"/>
        <v>351</v>
      </c>
      <c r="N688" s="344">
        <f t="shared" si="2619"/>
        <v>366</v>
      </c>
      <c r="O688" s="344">
        <f t="shared" si="2620"/>
        <v>366</v>
      </c>
      <c r="P688" s="344">
        <f t="shared" si="2621"/>
        <v>380</v>
      </c>
      <c r="Q688" s="344">
        <f t="shared" si="2622"/>
        <v>380</v>
      </c>
      <c r="R688" s="344">
        <f t="shared" si="2623"/>
        <v>395</v>
      </c>
      <c r="S688" s="344">
        <f t="shared" si="2624"/>
        <v>395</v>
      </c>
      <c r="T688" s="344">
        <f t="shared" si="2625"/>
        <v>410</v>
      </c>
      <c r="U688" s="356">
        <v>3600</v>
      </c>
      <c r="V688" s="356">
        <v>2800</v>
      </c>
      <c r="W688" s="356">
        <v>2000</v>
      </c>
      <c r="X688" s="356">
        <v>1200</v>
      </c>
      <c r="Y688" s="356">
        <v>400</v>
      </c>
      <c r="Z688" s="344">
        <f t="shared" si="2626"/>
        <v>50</v>
      </c>
      <c r="AA688" s="344">
        <f t="shared" si="2627"/>
        <v>53</v>
      </c>
      <c r="AB688" s="344">
        <f t="shared" si="2628"/>
        <v>53</v>
      </c>
      <c r="AC688" s="344">
        <f t="shared" si="2629"/>
        <v>55</v>
      </c>
      <c r="AD688" s="344">
        <f t="shared" si="2630"/>
        <v>55</v>
      </c>
      <c r="AE688" s="344">
        <f t="shared" si="2631"/>
        <v>57</v>
      </c>
      <c r="AF688" s="344">
        <f t="shared" si="2632"/>
        <v>57</v>
      </c>
      <c r="AG688" s="344">
        <f t="shared" si="2633"/>
        <v>59</v>
      </c>
      <c r="AH688" s="344">
        <f t="shared" si="2634"/>
        <v>59</v>
      </c>
      <c r="AI688" s="344">
        <f t="shared" si="2635"/>
        <v>62</v>
      </c>
      <c r="AJ688" s="356">
        <v>3600</v>
      </c>
      <c r="AK688" s="356">
        <v>2800</v>
      </c>
      <c r="AL688" s="356">
        <v>2000</v>
      </c>
      <c r="AM688" s="356">
        <v>1200</v>
      </c>
      <c r="AN688" s="356">
        <v>400</v>
      </c>
      <c r="AO688" s="344" t="str">
        <f t="shared" si="2636"/>
        <v/>
      </c>
      <c r="AP688" s="344" t="str">
        <f t="shared" si="2637"/>
        <v/>
      </c>
      <c r="AQ688" s="344" t="str">
        <f t="shared" si="2638"/>
        <v/>
      </c>
      <c r="AR688" s="344" t="str">
        <f t="shared" si="2639"/>
        <v/>
      </c>
      <c r="AS688" s="344" t="str">
        <f t="shared" si="2640"/>
        <v/>
      </c>
      <c r="AT688" s="344" t="str">
        <f t="shared" si="2641"/>
        <v/>
      </c>
      <c r="AU688" s="344" t="str">
        <f t="shared" si="2642"/>
        <v/>
      </c>
      <c r="AV688" s="344" t="str">
        <f t="shared" si="2643"/>
        <v/>
      </c>
      <c r="AW688" s="344" t="str">
        <f t="shared" si="2644"/>
        <v/>
      </c>
      <c r="AX688" s="344" t="str">
        <f t="shared" si="2645"/>
        <v/>
      </c>
      <c r="AY688" s="356">
        <v>3600</v>
      </c>
      <c r="AZ688" s="356">
        <v>2800</v>
      </c>
      <c r="BA688" s="356">
        <v>2000</v>
      </c>
      <c r="BB688" s="356">
        <v>1200</v>
      </c>
      <c r="BC688" s="356">
        <v>400</v>
      </c>
      <c r="BD688" s="353" t="str">
        <f t="shared" ref="BD688:BH688" si="2894">IF(BD493="","",BD493+60)</f>
        <v/>
      </c>
      <c r="BE688" s="353" t="str">
        <f t="shared" si="2894"/>
        <v/>
      </c>
      <c r="BF688" s="353" t="str">
        <f t="shared" si="2894"/>
        <v/>
      </c>
      <c r="BG688" s="353" t="str">
        <f t="shared" si="2894"/>
        <v/>
      </c>
      <c r="BH688" s="353" t="str">
        <f t="shared" si="2894"/>
        <v/>
      </c>
      <c r="BI688" s="146" t="str">
        <f t="shared" si="2695"/>
        <v/>
      </c>
      <c r="BJ688" s="352" t="str">
        <f t="shared" si="2696"/>
        <v/>
      </c>
      <c r="BK688" s="146" t="str">
        <f t="shared" si="2697"/>
        <v/>
      </c>
      <c r="BL688" s="25">
        <f t="shared" si="2815"/>
        <v>7050310</v>
      </c>
      <c r="BM688" s="146">
        <f t="shared" ref="BM688" si="2895">BM675</f>
        <v>1384</v>
      </c>
      <c r="BN688" s="146">
        <f t="shared" si="2887"/>
        <v>7</v>
      </c>
      <c r="BO688" s="146">
        <f t="shared" ref="BO688:BP688" si="2896">BO675</f>
        <v>3</v>
      </c>
      <c r="BP688" s="146">
        <f t="shared" si="2896"/>
        <v>10</v>
      </c>
      <c r="BQ688" s="146">
        <f>VLOOKUP(IF(A688=1,0,A688),宝石属性!$B$26:$D$41,2,0)</f>
        <v>5</v>
      </c>
      <c r="BR688" s="146">
        <f>VLOOKUP(IF(A688=1,0,A688),宝石属性!$B$26:$D$41,3,0)</f>
        <v>1</v>
      </c>
      <c r="BS688" s="146">
        <f t="shared" ref="BS688:BV688" si="2897">IF(BS675="","",BS675)</f>
        <v>2</v>
      </c>
      <c r="BT688" s="146">
        <f t="shared" si="2897"/>
        <v>3</v>
      </c>
      <c r="BU688" s="146" t="str">
        <f t="shared" si="2897"/>
        <v/>
      </c>
      <c r="BV688" s="146" t="str">
        <f t="shared" si="2897"/>
        <v/>
      </c>
      <c r="BW688" s="357">
        <f t="shared" si="2823"/>
        <v>2007</v>
      </c>
      <c r="BX688" s="357">
        <f t="shared" si="2824"/>
        <v>3002</v>
      </c>
    </row>
    <row r="689" spans="1:76" s="353" customFormat="1">
      <c r="A689" s="347">
        <f t="shared" si="2701"/>
        <v>50</v>
      </c>
      <c r="B689" s="347" t="s">
        <v>1111</v>
      </c>
      <c r="C689" s="347" t="str">
        <f t="shared" si="2615"/>
        <v>项链</v>
      </c>
      <c r="D689" s="347" t="str">
        <f t="shared" si="2813"/>
        <v>50级紫装项链</v>
      </c>
      <c r="E689" s="347">
        <f>VLOOKUP($C689,$C$3:$M$15,COLUMNS($C$3:H$15),0)</f>
        <v>150</v>
      </c>
      <c r="F689" s="347" t="str">
        <f>VLOOKUP($C689,$C$3:$M$15,COLUMNS($C$3:I$15),0)</f>
        <v>magicattack_value</v>
      </c>
      <c r="G689" s="347">
        <f>VLOOKUP($C689,$C$3:$M$15,COLUMNS($C$3:J$15),0)</f>
        <v>160</v>
      </c>
      <c r="H689" s="347" t="str">
        <f>VLOOKUP($C689,$C$3:$M$15,COLUMNS($C$3:K$15),0)</f>
        <v>magicdef_value</v>
      </c>
      <c r="I689" s="347" t="str">
        <f>VLOOKUP($C689,$C$3:$M$15,COLUMNS($C$3:L$15),0)</f>
        <v/>
      </c>
      <c r="J689" s="347" t="str">
        <f>VLOOKUP($C689,$C$3:$M$15,COLUMNS($C$3:M$15),0)</f>
        <v/>
      </c>
      <c r="K689" s="344">
        <f t="shared" si="2616"/>
        <v>92</v>
      </c>
      <c r="L689" s="344">
        <f t="shared" si="2617"/>
        <v>97</v>
      </c>
      <c r="M689" s="344">
        <f t="shared" si="2618"/>
        <v>97</v>
      </c>
      <c r="N689" s="344">
        <f t="shared" si="2619"/>
        <v>101</v>
      </c>
      <c r="O689" s="344">
        <f t="shared" si="2620"/>
        <v>101</v>
      </c>
      <c r="P689" s="344">
        <f t="shared" si="2621"/>
        <v>105</v>
      </c>
      <c r="Q689" s="344">
        <f t="shared" si="2622"/>
        <v>105</v>
      </c>
      <c r="R689" s="344">
        <f t="shared" si="2623"/>
        <v>109</v>
      </c>
      <c r="S689" s="344">
        <f t="shared" si="2624"/>
        <v>109</v>
      </c>
      <c r="T689" s="344">
        <f t="shared" si="2625"/>
        <v>113</v>
      </c>
      <c r="U689" s="356">
        <v>3600</v>
      </c>
      <c r="V689" s="356">
        <v>2800</v>
      </c>
      <c r="W689" s="356">
        <v>2000</v>
      </c>
      <c r="X689" s="356">
        <v>1200</v>
      </c>
      <c r="Y689" s="356">
        <v>400</v>
      </c>
      <c r="Z689" s="344">
        <f t="shared" si="2626"/>
        <v>49</v>
      </c>
      <c r="AA689" s="344">
        <f t="shared" si="2627"/>
        <v>51</v>
      </c>
      <c r="AB689" s="344">
        <f t="shared" si="2628"/>
        <v>51</v>
      </c>
      <c r="AC689" s="344">
        <f t="shared" si="2629"/>
        <v>54</v>
      </c>
      <c r="AD689" s="344">
        <f t="shared" si="2630"/>
        <v>54</v>
      </c>
      <c r="AE689" s="344">
        <f t="shared" si="2631"/>
        <v>56</v>
      </c>
      <c r="AF689" s="344">
        <f t="shared" si="2632"/>
        <v>56</v>
      </c>
      <c r="AG689" s="344">
        <f t="shared" si="2633"/>
        <v>58</v>
      </c>
      <c r="AH689" s="344">
        <f t="shared" si="2634"/>
        <v>58</v>
      </c>
      <c r="AI689" s="344">
        <f t="shared" si="2635"/>
        <v>60</v>
      </c>
      <c r="AJ689" s="356">
        <v>3600</v>
      </c>
      <c r="AK689" s="356">
        <v>2800</v>
      </c>
      <c r="AL689" s="356">
        <v>2000</v>
      </c>
      <c r="AM689" s="356">
        <v>1200</v>
      </c>
      <c r="AN689" s="356">
        <v>400</v>
      </c>
      <c r="AO689" s="344" t="str">
        <f t="shared" si="2636"/>
        <v/>
      </c>
      <c r="AP689" s="344" t="str">
        <f t="shared" si="2637"/>
        <v/>
      </c>
      <c r="AQ689" s="344" t="str">
        <f t="shared" si="2638"/>
        <v/>
      </c>
      <c r="AR689" s="344" t="str">
        <f t="shared" si="2639"/>
        <v/>
      </c>
      <c r="AS689" s="344" t="str">
        <f t="shared" si="2640"/>
        <v/>
      </c>
      <c r="AT689" s="344" t="str">
        <f t="shared" si="2641"/>
        <v/>
      </c>
      <c r="AU689" s="344" t="str">
        <f t="shared" si="2642"/>
        <v/>
      </c>
      <c r="AV689" s="344" t="str">
        <f t="shared" si="2643"/>
        <v/>
      </c>
      <c r="AW689" s="344" t="str">
        <f t="shared" si="2644"/>
        <v/>
      </c>
      <c r="AX689" s="344" t="str">
        <f t="shared" si="2645"/>
        <v/>
      </c>
      <c r="AY689" s="356">
        <v>3600</v>
      </c>
      <c r="AZ689" s="356">
        <v>2800</v>
      </c>
      <c r="BA689" s="356">
        <v>2000</v>
      </c>
      <c r="BB689" s="356">
        <v>1200</v>
      </c>
      <c r="BC689" s="356">
        <v>400</v>
      </c>
      <c r="BD689" s="353" t="str">
        <f t="shared" ref="BD689:BH689" si="2898">IF(BD494="","",BD494+60)</f>
        <v/>
      </c>
      <c r="BE689" s="353" t="str">
        <f t="shared" si="2898"/>
        <v/>
      </c>
      <c r="BF689" s="353" t="str">
        <f t="shared" si="2898"/>
        <v/>
      </c>
      <c r="BG689" s="353" t="str">
        <f t="shared" si="2898"/>
        <v/>
      </c>
      <c r="BH689" s="353" t="str">
        <f t="shared" si="2898"/>
        <v/>
      </c>
      <c r="BI689" s="146" t="str">
        <f t="shared" si="2695"/>
        <v/>
      </c>
      <c r="BJ689" s="352" t="str">
        <f t="shared" si="2696"/>
        <v/>
      </c>
      <c r="BK689" s="146" t="str">
        <f t="shared" si="2697"/>
        <v/>
      </c>
      <c r="BL689" s="25">
        <f t="shared" si="2815"/>
        <v>7050411</v>
      </c>
      <c r="BM689" s="146">
        <f t="shared" ref="BM689" si="2899">BM676</f>
        <v>40</v>
      </c>
      <c r="BN689" s="146">
        <f t="shared" si="2887"/>
        <v>7</v>
      </c>
      <c r="BO689" s="146">
        <f t="shared" ref="BO689:BP689" si="2900">BO676</f>
        <v>4</v>
      </c>
      <c r="BP689" s="146">
        <f t="shared" si="2900"/>
        <v>11</v>
      </c>
      <c r="BQ689" s="146">
        <f>VLOOKUP(IF(A689=1,0,A689),宝石属性!$B$26:$D$41,2,0)</f>
        <v>5</v>
      </c>
      <c r="BR689" s="146">
        <f>VLOOKUP(IF(A689=1,0,A689),宝石属性!$B$26:$D$41,3,0)</f>
        <v>1</v>
      </c>
      <c r="BS689" s="146">
        <f t="shared" ref="BS689:BV689" si="2901">IF(BS676="","",BS676)</f>
        <v>4</v>
      </c>
      <c r="BT689" s="146">
        <f t="shared" si="2901"/>
        <v>5</v>
      </c>
      <c r="BU689" s="146" t="str">
        <f t="shared" si="2901"/>
        <v/>
      </c>
      <c r="BV689" s="146" t="str">
        <f t="shared" si="2901"/>
        <v/>
      </c>
      <c r="BW689" s="357">
        <f t="shared" si="2823"/>
        <v>2010</v>
      </c>
      <c r="BX689" s="357">
        <f t="shared" si="2824"/>
        <v>3002</v>
      </c>
    </row>
    <row r="690" spans="1:76" s="353" customFormat="1">
      <c r="A690" s="347">
        <f t="shared" si="2701"/>
        <v>50</v>
      </c>
      <c r="B690" s="347" t="s">
        <v>1111</v>
      </c>
      <c r="C690" s="347" t="str">
        <f t="shared" si="2615"/>
        <v>腰带</v>
      </c>
      <c r="D690" s="347" t="str">
        <f t="shared" si="2813"/>
        <v>50级紫装腰带</v>
      </c>
      <c r="E690" s="347">
        <f>VLOOKUP($C690,$C$3:$M$15,COLUMNS($C$3:H$15),0)</f>
        <v>60</v>
      </c>
      <c r="F690" s="347" t="str">
        <f>VLOOKUP($C690,$C$3:$M$15,COLUMNS($C$3:I$15),0)</f>
        <v>maxhp_value</v>
      </c>
      <c r="G690" s="347">
        <f>VLOOKUP($C690,$C$3:$M$15,COLUMNS($C$3:J$15),0)</f>
        <v>140</v>
      </c>
      <c r="H690" s="347" t="str">
        <f>VLOOKUP($C690,$C$3:$M$15,COLUMNS($C$3:K$15),0)</f>
        <v>defend_value</v>
      </c>
      <c r="I690" s="347" t="str">
        <f>VLOOKUP($C690,$C$3:$M$15,COLUMNS($C$3:L$15),0)</f>
        <v/>
      </c>
      <c r="J690" s="347" t="str">
        <f>VLOOKUP($C690,$C$3:$M$15,COLUMNS($C$3:M$15),0)</f>
        <v/>
      </c>
      <c r="K690" s="344">
        <f t="shared" si="2616"/>
        <v>403</v>
      </c>
      <c r="L690" s="344">
        <f t="shared" si="2617"/>
        <v>421</v>
      </c>
      <c r="M690" s="344">
        <f t="shared" si="2618"/>
        <v>421</v>
      </c>
      <c r="N690" s="344">
        <f t="shared" si="2619"/>
        <v>439</v>
      </c>
      <c r="O690" s="344">
        <f t="shared" si="2620"/>
        <v>439</v>
      </c>
      <c r="P690" s="344">
        <f t="shared" si="2621"/>
        <v>457</v>
      </c>
      <c r="Q690" s="344">
        <f t="shared" si="2622"/>
        <v>457</v>
      </c>
      <c r="R690" s="344">
        <f t="shared" si="2623"/>
        <v>474</v>
      </c>
      <c r="S690" s="344">
        <f t="shared" si="2624"/>
        <v>474</v>
      </c>
      <c r="T690" s="344">
        <f t="shared" si="2625"/>
        <v>492</v>
      </c>
      <c r="U690" s="356">
        <v>3600</v>
      </c>
      <c r="V690" s="356">
        <v>2800</v>
      </c>
      <c r="W690" s="356">
        <v>2000</v>
      </c>
      <c r="X690" s="356">
        <v>1200</v>
      </c>
      <c r="Y690" s="356">
        <v>400</v>
      </c>
      <c r="Z690" s="344">
        <f t="shared" si="2626"/>
        <v>34</v>
      </c>
      <c r="AA690" s="344">
        <f t="shared" si="2627"/>
        <v>35</v>
      </c>
      <c r="AB690" s="344">
        <f t="shared" si="2628"/>
        <v>35</v>
      </c>
      <c r="AC690" s="344">
        <f t="shared" si="2629"/>
        <v>37</v>
      </c>
      <c r="AD690" s="344">
        <f t="shared" si="2630"/>
        <v>37</v>
      </c>
      <c r="AE690" s="344">
        <f t="shared" si="2631"/>
        <v>38</v>
      </c>
      <c r="AF690" s="344">
        <f t="shared" si="2632"/>
        <v>38</v>
      </c>
      <c r="AG690" s="344">
        <f t="shared" si="2633"/>
        <v>40</v>
      </c>
      <c r="AH690" s="344">
        <f t="shared" si="2634"/>
        <v>40</v>
      </c>
      <c r="AI690" s="344">
        <f t="shared" si="2635"/>
        <v>41</v>
      </c>
      <c r="AJ690" s="356">
        <v>3600</v>
      </c>
      <c r="AK690" s="356">
        <v>2800</v>
      </c>
      <c r="AL690" s="356">
        <v>2000</v>
      </c>
      <c r="AM690" s="356">
        <v>1200</v>
      </c>
      <c r="AN690" s="356">
        <v>400</v>
      </c>
      <c r="AO690" s="344" t="str">
        <f t="shared" si="2636"/>
        <v/>
      </c>
      <c r="AP690" s="344" t="str">
        <f t="shared" si="2637"/>
        <v/>
      </c>
      <c r="AQ690" s="344" t="str">
        <f t="shared" si="2638"/>
        <v/>
      </c>
      <c r="AR690" s="344" t="str">
        <f t="shared" si="2639"/>
        <v/>
      </c>
      <c r="AS690" s="344" t="str">
        <f t="shared" si="2640"/>
        <v/>
      </c>
      <c r="AT690" s="344" t="str">
        <f t="shared" si="2641"/>
        <v/>
      </c>
      <c r="AU690" s="344" t="str">
        <f t="shared" si="2642"/>
        <v/>
      </c>
      <c r="AV690" s="344" t="str">
        <f t="shared" si="2643"/>
        <v/>
      </c>
      <c r="AW690" s="344" t="str">
        <f t="shared" si="2644"/>
        <v/>
      </c>
      <c r="AX690" s="344" t="str">
        <f t="shared" si="2645"/>
        <v/>
      </c>
      <c r="AY690" s="356">
        <v>3600</v>
      </c>
      <c r="AZ690" s="356">
        <v>2800</v>
      </c>
      <c r="BA690" s="356">
        <v>2000</v>
      </c>
      <c r="BB690" s="356">
        <v>1200</v>
      </c>
      <c r="BC690" s="356">
        <v>400</v>
      </c>
      <c r="BD690" s="353" t="str">
        <f t="shared" ref="BD690:BH690" si="2902">IF(BD495="","",BD495+60)</f>
        <v/>
      </c>
      <c r="BE690" s="353" t="str">
        <f t="shared" si="2902"/>
        <v/>
      </c>
      <c r="BF690" s="353" t="str">
        <f t="shared" si="2902"/>
        <v/>
      </c>
      <c r="BG690" s="353" t="str">
        <f t="shared" si="2902"/>
        <v/>
      </c>
      <c r="BH690" s="353" t="str">
        <f t="shared" si="2902"/>
        <v/>
      </c>
      <c r="BI690" s="146" t="str">
        <f t="shared" si="2695"/>
        <v/>
      </c>
      <c r="BJ690" s="352" t="str">
        <f t="shared" si="2696"/>
        <v/>
      </c>
      <c r="BK690" s="146" t="str">
        <f t="shared" si="2697"/>
        <v/>
      </c>
      <c r="BL690" s="25">
        <f t="shared" si="2815"/>
        <v>7050512</v>
      </c>
      <c r="BM690" s="146">
        <f t="shared" ref="BM690" si="2903">BM677</f>
        <v>72</v>
      </c>
      <c r="BN690" s="146">
        <f t="shared" si="2887"/>
        <v>7</v>
      </c>
      <c r="BO690" s="146">
        <f t="shared" ref="BO690:BP690" si="2904">BO677</f>
        <v>5</v>
      </c>
      <c r="BP690" s="146">
        <f t="shared" si="2904"/>
        <v>12</v>
      </c>
      <c r="BQ690" s="146">
        <f>VLOOKUP(IF(A690=1,0,A690),宝石属性!$B$26:$D$41,2,0)</f>
        <v>5</v>
      </c>
      <c r="BR690" s="146">
        <f>VLOOKUP(IF(A690=1,0,A690),宝石属性!$B$26:$D$41,3,0)</f>
        <v>1</v>
      </c>
      <c r="BS690" s="146">
        <f t="shared" ref="BS690:BV690" si="2905">IF(BS677="","",BS677)</f>
        <v>1</v>
      </c>
      <c r="BT690" s="146">
        <f t="shared" si="2905"/>
        <v>6</v>
      </c>
      <c r="BU690" s="146">
        <f t="shared" si="2905"/>
        <v>9</v>
      </c>
      <c r="BV690" s="146" t="str">
        <f t="shared" si="2905"/>
        <v/>
      </c>
      <c r="BW690" s="357">
        <f t="shared" si="2823"/>
        <v>2013</v>
      </c>
      <c r="BX690" s="357">
        <f t="shared" si="2824"/>
        <v>3002</v>
      </c>
    </row>
    <row r="691" spans="1:76" s="353" customFormat="1">
      <c r="A691" s="347">
        <f t="shared" si="2701"/>
        <v>50</v>
      </c>
      <c r="B691" s="347" t="s">
        <v>1111</v>
      </c>
      <c r="C691" s="347" t="str">
        <f t="shared" si="2615"/>
        <v>鞋子</v>
      </c>
      <c r="D691" s="347" t="str">
        <f t="shared" si="2813"/>
        <v>50级紫装鞋子</v>
      </c>
      <c r="E691" s="347">
        <f>VLOOKUP($C691,$C$3:$M$15,COLUMNS($C$3:H$15),0)</f>
        <v>160</v>
      </c>
      <c r="F691" s="347" t="str">
        <f>VLOOKUP($C691,$C$3:$M$15,COLUMNS($C$3:I$15),0)</f>
        <v>magicdef_value</v>
      </c>
      <c r="G691" s="347">
        <f>VLOOKUP($C691,$C$3:$M$15,COLUMNS($C$3:J$15),0)</f>
        <v>200</v>
      </c>
      <c r="H691" s="347" t="str">
        <f>VLOOKUP($C691,$C$3:$M$15,COLUMNS($C$3:K$15),0)</f>
        <v>speed_value</v>
      </c>
      <c r="I691" s="347" t="str">
        <f>VLOOKUP($C691,$C$3:$M$15,COLUMNS($C$3:L$15),0)</f>
        <v/>
      </c>
      <c r="J691" s="347" t="str">
        <f>VLOOKUP($C691,$C$3:$M$15,COLUMNS($C$3:M$15),0)</f>
        <v/>
      </c>
      <c r="K691" s="344">
        <f t="shared" si="2616"/>
        <v>49</v>
      </c>
      <c r="L691" s="344">
        <f t="shared" si="2617"/>
        <v>51</v>
      </c>
      <c r="M691" s="344">
        <f t="shared" si="2618"/>
        <v>51</v>
      </c>
      <c r="N691" s="344">
        <f t="shared" si="2619"/>
        <v>54</v>
      </c>
      <c r="O691" s="344">
        <f t="shared" si="2620"/>
        <v>54</v>
      </c>
      <c r="P691" s="344">
        <f t="shared" si="2621"/>
        <v>56</v>
      </c>
      <c r="Q691" s="344">
        <f t="shared" si="2622"/>
        <v>56</v>
      </c>
      <c r="R691" s="344">
        <f t="shared" si="2623"/>
        <v>58</v>
      </c>
      <c r="S691" s="344">
        <f t="shared" si="2624"/>
        <v>58</v>
      </c>
      <c r="T691" s="344">
        <f t="shared" si="2625"/>
        <v>60</v>
      </c>
      <c r="U691" s="356">
        <v>3600</v>
      </c>
      <c r="V691" s="356">
        <v>2800</v>
      </c>
      <c r="W691" s="356">
        <v>2000</v>
      </c>
      <c r="X691" s="356">
        <v>1200</v>
      </c>
      <c r="Y691" s="356">
        <v>400</v>
      </c>
      <c r="Z691" s="344">
        <f t="shared" si="2626"/>
        <v>46</v>
      </c>
      <c r="AA691" s="344">
        <f t="shared" si="2627"/>
        <v>49</v>
      </c>
      <c r="AB691" s="344">
        <f t="shared" si="2628"/>
        <v>49</v>
      </c>
      <c r="AC691" s="344">
        <f t="shared" si="2629"/>
        <v>53</v>
      </c>
      <c r="AD691" s="344">
        <f t="shared" si="2630"/>
        <v>53</v>
      </c>
      <c r="AE691" s="344">
        <f t="shared" si="2631"/>
        <v>57</v>
      </c>
      <c r="AF691" s="344">
        <f t="shared" si="2632"/>
        <v>57</v>
      </c>
      <c r="AG691" s="344">
        <f t="shared" si="2633"/>
        <v>61</v>
      </c>
      <c r="AH691" s="344">
        <f t="shared" si="2634"/>
        <v>61</v>
      </c>
      <c r="AI691" s="344">
        <f t="shared" si="2635"/>
        <v>65</v>
      </c>
      <c r="AJ691" s="356">
        <v>3600</v>
      </c>
      <c r="AK691" s="356">
        <v>2800</v>
      </c>
      <c r="AL691" s="356">
        <v>2000</v>
      </c>
      <c r="AM691" s="356">
        <v>1200</v>
      </c>
      <c r="AN691" s="356">
        <v>400</v>
      </c>
      <c r="AO691" s="344" t="str">
        <f t="shared" si="2636"/>
        <v/>
      </c>
      <c r="AP691" s="344" t="str">
        <f t="shared" si="2637"/>
        <v/>
      </c>
      <c r="AQ691" s="344" t="str">
        <f t="shared" si="2638"/>
        <v/>
      </c>
      <c r="AR691" s="344" t="str">
        <f t="shared" si="2639"/>
        <v/>
      </c>
      <c r="AS691" s="344" t="str">
        <f t="shared" si="2640"/>
        <v/>
      </c>
      <c r="AT691" s="344" t="str">
        <f t="shared" si="2641"/>
        <v/>
      </c>
      <c r="AU691" s="344" t="str">
        <f t="shared" si="2642"/>
        <v/>
      </c>
      <c r="AV691" s="344" t="str">
        <f t="shared" si="2643"/>
        <v/>
      </c>
      <c r="AW691" s="344" t="str">
        <f t="shared" si="2644"/>
        <v/>
      </c>
      <c r="AX691" s="344" t="str">
        <f t="shared" si="2645"/>
        <v/>
      </c>
      <c r="AY691" s="356">
        <v>3600</v>
      </c>
      <c r="AZ691" s="356">
        <v>2800</v>
      </c>
      <c r="BA691" s="356">
        <v>2000</v>
      </c>
      <c r="BB691" s="356">
        <v>1200</v>
      </c>
      <c r="BC691" s="356">
        <v>400</v>
      </c>
      <c r="BD691" s="353" t="str">
        <f t="shared" ref="BD691:BH691" si="2906">IF(BD496="","",BD496+60)</f>
        <v/>
      </c>
      <c r="BE691" s="353" t="str">
        <f t="shared" si="2906"/>
        <v/>
      </c>
      <c r="BF691" s="353" t="str">
        <f t="shared" si="2906"/>
        <v/>
      </c>
      <c r="BG691" s="353" t="str">
        <f t="shared" si="2906"/>
        <v/>
      </c>
      <c r="BH691" s="353" t="str">
        <f t="shared" si="2906"/>
        <v/>
      </c>
      <c r="BI691" s="146" t="str">
        <f t="shared" si="2695"/>
        <v/>
      </c>
      <c r="BJ691" s="352" t="str">
        <f t="shared" si="2696"/>
        <v/>
      </c>
      <c r="BK691" s="146" t="str">
        <f t="shared" si="2697"/>
        <v/>
      </c>
      <c r="BL691" s="25">
        <f t="shared" si="2815"/>
        <v>7050613</v>
      </c>
      <c r="BM691" s="146">
        <f t="shared" ref="BM691" si="2907">BM678</f>
        <v>88</v>
      </c>
      <c r="BN691" s="146">
        <f t="shared" si="2887"/>
        <v>7</v>
      </c>
      <c r="BO691" s="146">
        <f t="shared" ref="BO691:BP691" si="2908">BO678</f>
        <v>6</v>
      </c>
      <c r="BP691" s="146">
        <f t="shared" si="2908"/>
        <v>13</v>
      </c>
      <c r="BQ691" s="146">
        <f>VLOOKUP(IF(A691=1,0,A691),宝石属性!$B$26:$D$41,2,0)</f>
        <v>5</v>
      </c>
      <c r="BR691" s="146">
        <f>VLOOKUP(IF(A691=1,0,A691),宝石属性!$B$26:$D$41,3,0)</f>
        <v>1</v>
      </c>
      <c r="BS691" s="146">
        <f t="shared" ref="BS691:BV691" si="2909">IF(BS678="","",BS678)</f>
        <v>6</v>
      </c>
      <c r="BT691" s="146">
        <f t="shared" si="2909"/>
        <v>9</v>
      </c>
      <c r="BU691" s="146" t="str">
        <f t="shared" si="2909"/>
        <v/>
      </c>
      <c r="BV691" s="146" t="str">
        <f t="shared" si="2909"/>
        <v/>
      </c>
      <c r="BW691" s="357">
        <f t="shared" si="2823"/>
        <v>2016</v>
      </c>
      <c r="BX691" s="357">
        <f t="shared" si="2824"/>
        <v>3002</v>
      </c>
    </row>
    <row r="692" spans="1:76" s="353" customFormat="1">
      <c r="A692" s="347">
        <f t="shared" si="2701"/>
        <v>60</v>
      </c>
      <c r="B692" s="347" t="s">
        <v>1111</v>
      </c>
      <c r="C692" s="347" t="str">
        <f t="shared" ref="C692:C755" si="2910">C679</f>
        <v>剑</v>
      </c>
      <c r="D692" s="347" t="str">
        <f t="shared" si="2813"/>
        <v>60级紫装剑</v>
      </c>
      <c r="E692" s="347">
        <f>VLOOKUP($C692,$C$3:$M$15,COLUMNS($C$3:H$15),0)</f>
        <v>130</v>
      </c>
      <c r="F692" s="347" t="str">
        <f>VLOOKUP($C692,$C$3:$M$15,COLUMNS($C$3:I$15),0)</f>
        <v>phyattack_value</v>
      </c>
      <c r="G692" s="347">
        <f>VLOOKUP($C692,$C$3:$M$15,COLUMNS($C$3:J$15),0)</f>
        <v>150</v>
      </c>
      <c r="H692" s="347" t="str">
        <f>VLOOKUP($C692,$C$3:$M$15,COLUMNS($C$3:K$15),0)</f>
        <v>magicattack_value</v>
      </c>
      <c r="I692" s="347">
        <f>VLOOKUP($C692,$C$3:$M$15,COLUMNS($C$3:L$15),0)</f>
        <v>170</v>
      </c>
      <c r="J692" s="347" t="str">
        <f>VLOOKUP($C692,$C$3:$M$15,COLUMNS($C$3:M$15),0)</f>
        <v>medical_value</v>
      </c>
      <c r="K692" s="344">
        <f t="shared" ref="K692:K755" si="2911">ROUND(VLOOKUP($C692,$C$3:$P$15,12,0)*$A692*(VLOOKUP($E692,$N$18:$AD$25,14,0)+(VLOOKUP($E692,$N$18:$AD$25,15,0)-VLOOKUP($E692,$N$18:$AD$25,14,0))*C$20),0)</f>
        <v>403</v>
      </c>
      <c r="L692" s="344">
        <f t="shared" ref="L692:L755" si="2912">ROUND(VLOOKUP($C692,$C$3:$P$15,12,0)*$A692*(VLOOKUP($E692,$N$18:$AD$25,14,0)+(VLOOKUP($E692,$N$18:$AD$25,15,0)-VLOOKUP($E692,$N$18:$AD$25,14,0))*D$20),0)</f>
        <v>421</v>
      </c>
      <c r="M692" s="344">
        <f t="shared" ref="M692:M755" si="2913">ROUND(VLOOKUP($C692,$C$3:$P$15,12,0)*$A692*(VLOOKUP($E692,$N$18:$AD$25,14,0)+(VLOOKUP($E692,$N$18:$AD$25,15,0)-VLOOKUP($E692,$N$18:$AD$25,14,0))*E$20),0)</f>
        <v>421</v>
      </c>
      <c r="N692" s="344">
        <f t="shared" ref="N692:N755" si="2914">ROUND(VLOOKUP($C692,$C$3:$P$15,12,0)*$A692*(VLOOKUP($E692,$N$18:$AD$25,14,0)+(VLOOKUP($E692,$N$18:$AD$25,15,0)-VLOOKUP($E692,$N$18:$AD$25,14,0))*F$20),0)</f>
        <v>439</v>
      </c>
      <c r="O692" s="344">
        <f t="shared" ref="O692:O755" si="2915">ROUND(VLOOKUP($C692,$C$3:$P$15,12,0)*$A692*(VLOOKUP($E692,$N$18:$AD$25,14,0)+(VLOOKUP($E692,$N$18:$AD$25,15,0)-VLOOKUP($E692,$N$18:$AD$25,14,0))*G$20),0)</f>
        <v>439</v>
      </c>
      <c r="P692" s="344">
        <f t="shared" ref="P692:P755" si="2916">ROUND(VLOOKUP($C692,$C$3:$P$15,12,0)*$A692*(VLOOKUP($E692,$N$18:$AD$25,14,0)+(VLOOKUP($E692,$N$18:$AD$25,15,0)-VLOOKUP($E692,$N$18:$AD$25,14,0))*H$20),0)</f>
        <v>457</v>
      </c>
      <c r="Q692" s="344">
        <f t="shared" ref="Q692:Q755" si="2917">ROUND(VLOOKUP($C692,$C$3:$P$15,12,0)*$A692*(VLOOKUP($E692,$N$18:$AD$25,14,0)+(VLOOKUP($E692,$N$18:$AD$25,15,0)-VLOOKUP($E692,$N$18:$AD$25,14,0))*I$20),0)</f>
        <v>457</v>
      </c>
      <c r="R692" s="344">
        <f t="shared" ref="R692:R755" si="2918">ROUND(VLOOKUP($C692,$C$3:$P$15,12,0)*$A692*(VLOOKUP($E692,$N$18:$AD$25,14,0)+(VLOOKUP($E692,$N$18:$AD$25,15,0)-VLOOKUP($E692,$N$18:$AD$25,14,0))*J$20),0)</f>
        <v>474</v>
      </c>
      <c r="S692" s="344">
        <f t="shared" ref="S692:S755" si="2919">ROUND(VLOOKUP($C692,$C$3:$P$15,12,0)*$A692*(VLOOKUP($E692,$N$18:$AD$25,14,0)+(VLOOKUP($E692,$N$18:$AD$25,15,0)-VLOOKUP($E692,$N$18:$AD$25,14,0))*K$20),0)</f>
        <v>474</v>
      </c>
      <c r="T692" s="344">
        <f t="shared" ref="T692:T755" si="2920">ROUND(VLOOKUP($C692,$C$3:$P$15,12,0)*$A692*(VLOOKUP($E692,$N$18:$AD$25,14,0)+(VLOOKUP($E692,$N$18:$AD$25,15,0)-VLOOKUP($E692,$N$18:$AD$25,14,0))*L$20),0)</f>
        <v>492</v>
      </c>
      <c r="U692" s="356">
        <v>3600</v>
      </c>
      <c r="V692" s="356">
        <v>2800</v>
      </c>
      <c r="W692" s="356">
        <v>2000</v>
      </c>
      <c r="X692" s="356">
        <v>1200</v>
      </c>
      <c r="Y692" s="356">
        <v>400</v>
      </c>
      <c r="Z692" s="344">
        <f t="shared" ref="Z692:Z755" si="2921">ROUND(VLOOKUP($C692,$C$3:$P$15,13,0)*$A692*(VLOOKUP($G692,$N$18:$AD$25,14,0)+(VLOOKUP($G692,$N$18:$AD$25,15,0)-VLOOKUP($G692,$N$18:$AD$25,14,0))*C$20),0)</f>
        <v>91</v>
      </c>
      <c r="AA692" s="344">
        <f t="shared" ref="AA692:AA755" si="2922">ROUND(VLOOKUP($C692,$C$3:$P$15,13,0)*$A692*(VLOOKUP($G692,$N$18:$AD$25,14,0)+(VLOOKUP($G692,$N$18:$AD$25,15,0)-VLOOKUP($G692,$N$18:$AD$25,14,0))*D$20),0)</f>
        <v>95</v>
      </c>
      <c r="AB692" s="344">
        <f t="shared" ref="AB692:AB755" si="2923">ROUND(VLOOKUP($C692,$C$3:$P$15,13,0)*$A692*(VLOOKUP($G692,$N$18:$AD$25,14,0)+(VLOOKUP($G692,$N$18:$AD$25,15,0)-VLOOKUP($G692,$N$18:$AD$25,14,0))*E$20),0)</f>
        <v>95</v>
      </c>
      <c r="AC692" s="344">
        <f t="shared" ref="AC692:AC755" si="2924">ROUND(VLOOKUP($C692,$C$3:$P$15,13,0)*$A692*(VLOOKUP($G692,$N$18:$AD$25,14,0)+(VLOOKUP($G692,$N$18:$AD$25,15,0)-VLOOKUP($G692,$N$18:$AD$25,14,0))*F$20),0)</f>
        <v>99</v>
      </c>
      <c r="AD692" s="344">
        <f t="shared" ref="AD692:AD755" si="2925">ROUND(VLOOKUP($C692,$C$3:$P$15,13,0)*$A692*(VLOOKUP($G692,$N$18:$AD$25,14,0)+(VLOOKUP($G692,$N$18:$AD$25,15,0)-VLOOKUP($G692,$N$18:$AD$25,14,0))*G$20),0)</f>
        <v>99</v>
      </c>
      <c r="AE692" s="344">
        <f t="shared" ref="AE692:AE755" si="2926">ROUND(VLOOKUP($C692,$C$3:$P$15,13,0)*$A692*(VLOOKUP($G692,$N$18:$AD$25,14,0)+(VLOOKUP($G692,$N$18:$AD$25,15,0)-VLOOKUP($G692,$N$18:$AD$25,14,0))*H$20),0)</f>
        <v>103</v>
      </c>
      <c r="AF692" s="344">
        <f t="shared" ref="AF692:AF755" si="2927">ROUND(VLOOKUP($C692,$C$3:$P$15,13,0)*$A692*(VLOOKUP($G692,$N$18:$AD$25,14,0)+(VLOOKUP($G692,$N$18:$AD$25,15,0)-VLOOKUP($G692,$N$18:$AD$25,14,0))*I$20),0)</f>
        <v>103</v>
      </c>
      <c r="AG692" s="344">
        <f t="shared" ref="AG692:AG755" si="2928">ROUND(VLOOKUP($C692,$C$3:$P$15,13,0)*$A692*(VLOOKUP($G692,$N$18:$AD$25,14,0)+(VLOOKUP($G692,$N$18:$AD$25,15,0)-VLOOKUP($G692,$N$18:$AD$25,14,0))*J$20),0)</f>
        <v>107</v>
      </c>
      <c r="AH692" s="344">
        <f t="shared" ref="AH692:AH755" si="2929">ROUND(VLOOKUP($C692,$C$3:$P$15,13,0)*$A692*(VLOOKUP($G692,$N$18:$AD$25,14,0)+(VLOOKUP($G692,$N$18:$AD$25,15,0)-VLOOKUP($G692,$N$18:$AD$25,14,0))*K$20),0)</f>
        <v>107</v>
      </c>
      <c r="AI692" s="344">
        <f t="shared" ref="AI692:AI755" si="2930">ROUND(VLOOKUP($C692,$C$3:$P$15,13,0)*$A692*(VLOOKUP($G692,$N$18:$AD$25,14,0)+(VLOOKUP($G692,$N$18:$AD$25,15,0)-VLOOKUP($G692,$N$18:$AD$25,14,0))*L$20),0)</f>
        <v>111</v>
      </c>
      <c r="AJ692" s="356">
        <v>3600</v>
      </c>
      <c r="AK692" s="356">
        <v>2800</v>
      </c>
      <c r="AL692" s="356">
        <v>2000</v>
      </c>
      <c r="AM692" s="356">
        <v>1200</v>
      </c>
      <c r="AN692" s="356">
        <v>400</v>
      </c>
      <c r="AO692" s="344">
        <f t="shared" ref="AO692:AO755" si="2931">IF($I692="","",ROUND(VLOOKUP($C692,$C$3:$P$15,14,0)*$A692*(VLOOKUP($I692,$N$18:$AD$25,14,0)+(VLOOKUP($I692,$N$18:$AD$25,15,0)-VLOOKUP($I692,$N$18:$AD$25,14,0))*C$20),0))</f>
        <v>126</v>
      </c>
      <c r="AP692" s="344">
        <f t="shared" ref="AP692:AP755" si="2932">IF($I692="","",ROUND(VLOOKUP($C692,$C$3:$P$15,14,0)*$A692*(VLOOKUP($I692,$N$18:$AD$25,14,0)+(VLOOKUP($I692,$N$18:$AD$25,15,0)-VLOOKUP($I692,$N$18:$AD$25,14,0))*D$20),0))</f>
        <v>137</v>
      </c>
      <c r="AQ692" s="344">
        <f t="shared" ref="AQ692:AQ755" si="2933">IF($I692="","",ROUND(VLOOKUP($C692,$C$3:$P$15,14,0)*$A692*(VLOOKUP($I692,$N$18:$AD$25,14,0)+(VLOOKUP($I692,$N$18:$AD$25,15,0)-VLOOKUP($I692,$N$18:$AD$25,14,0))*E$20),0))</f>
        <v>137</v>
      </c>
      <c r="AR692" s="344">
        <f t="shared" ref="AR692:AR755" si="2934">IF($I692="","",ROUND(VLOOKUP($C692,$C$3:$P$15,14,0)*$A692*(VLOOKUP($I692,$N$18:$AD$25,14,0)+(VLOOKUP($I692,$N$18:$AD$25,15,0)-VLOOKUP($I692,$N$18:$AD$25,14,0))*F$20),0))</f>
        <v>148</v>
      </c>
      <c r="AS692" s="344">
        <f t="shared" ref="AS692:AS755" si="2935">IF($I692="","",ROUND(VLOOKUP($C692,$C$3:$P$15,14,0)*$A692*(VLOOKUP($I692,$N$18:$AD$25,14,0)+(VLOOKUP($I692,$N$18:$AD$25,15,0)-VLOOKUP($I692,$N$18:$AD$25,14,0))*G$20),0))</f>
        <v>148</v>
      </c>
      <c r="AT692" s="344">
        <f t="shared" ref="AT692:AT755" si="2936">IF($I692="","",ROUND(VLOOKUP($C692,$C$3:$P$15,14,0)*$A692*(VLOOKUP($I692,$N$18:$AD$25,14,0)+(VLOOKUP($I692,$N$18:$AD$25,15,0)-VLOOKUP($I692,$N$18:$AD$25,14,0))*H$20),0))</f>
        <v>158</v>
      </c>
      <c r="AU692" s="344">
        <f t="shared" ref="AU692:AU755" si="2937">IF($I692="","",ROUND(VLOOKUP($C692,$C$3:$P$15,14,0)*$A692*(VLOOKUP($I692,$N$18:$AD$25,14,0)+(VLOOKUP($I692,$N$18:$AD$25,15,0)-VLOOKUP($I692,$N$18:$AD$25,14,0))*I$20),0))</f>
        <v>158</v>
      </c>
      <c r="AV692" s="344">
        <f t="shared" ref="AV692:AV755" si="2938">IF($I692="","",ROUND(VLOOKUP($C692,$C$3:$P$15,14,0)*$A692*(VLOOKUP($I692,$N$18:$AD$25,14,0)+(VLOOKUP($I692,$N$18:$AD$25,15,0)-VLOOKUP($I692,$N$18:$AD$25,14,0))*J$20),0))</f>
        <v>169</v>
      </c>
      <c r="AW692" s="344">
        <f t="shared" ref="AW692:AW755" si="2939">IF($I692="","",ROUND(VLOOKUP($C692,$C$3:$P$15,14,0)*$A692*(VLOOKUP($I692,$N$18:$AD$25,14,0)+(VLOOKUP($I692,$N$18:$AD$25,15,0)-VLOOKUP($I692,$N$18:$AD$25,14,0))*K$20),0))</f>
        <v>169</v>
      </c>
      <c r="AX692" s="344">
        <f t="shared" ref="AX692:AX755" si="2940">IF($I692="","",ROUND(VLOOKUP($C692,$C$3:$P$15,14,0)*$A692*(VLOOKUP($I692,$N$18:$AD$25,14,0)+(VLOOKUP($I692,$N$18:$AD$25,15,0)-VLOOKUP($I692,$N$18:$AD$25,14,0))*L$20),0))</f>
        <v>180</v>
      </c>
      <c r="AY692" s="356">
        <v>3600</v>
      </c>
      <c r="AZ692" s="356">
        <v>2800</v>
      </c>
      <c r="BA692" s="356">
        <v>2000</v>
      </c>
      <c r="BB692" s="356">
        <v>1200</v>
      </c>
      <c r="BC692" s="356">
        <v>400</v>
      </c>
      <c r="BD692" s="353">
        <f t="shared" ref="BD692:BH692" si="2941">IF(BD497="","",BD497+60)</f>
        <v>126</v>
      </c>
      <c r="BE692" s="353">
        <f t="shared" si="2941"/>
        <v>126</v>
      </c>
      <c r="BF692" s="353">
        <f t="shared" si="2941"/>
        <v>141</v>
      </c>
      <c r="BG692" s="353">
        <f t="shared" si="2941"/>
        <v>156</v>
      </c>
      <c r="BH692" s="353">
        <f t="shared" si="2941"/>
        <v>171</v>
      </c>
      <c r="BI692" s="146" t="str">
        <f t="shared" si="2695"/>
        <v>126;126</v>
      </c>
      <c r="BJ692" s="352">
        <f t="shared" si="2696"/>
        <v>141</v>
      </c>
      <c r="BK692" s="146" t="str">
        <f t="shared" si="2697"/>
        <v>156;171</v>
      </c>
      <c r="BL692" s="25">
        <f t="shared" si="2815"/>
        <v>7060101</v>
      </c>
      <c r="BM692" s="146">
        <f t="shared" ref="BM692" si="2942">BM679</f>
        <v>1288</v>
      </c>
      <c r="BN692" s="146">
        <f t="shared" si="2887"/>
        <v>7</v>
      </c>
      <c r="BO692" s="146">
        <f t="shared" ref="BO692:BP692" si="2943">BO679</f>
        <v>1</v>
      </c>
      <c r="BP692" s="146">
        <f t="shared" si="2943"/>
        <v>1</v>
      </c>
      <c r="BQ692" s="146">
        <f>VLOOKUP(IF(A692=1,0,A692),宝石属性!$B$26:$D$41,2,0)</f>
        <v>7</v>
      </c>
      <c r="BR692" s="146">
        <f>VLOOKUP(IF(A692=1,0,A692),宝石属性!$B$26:$D$41,3,0)</f>
        <v>2</v>
      </c>
      <c r="BS692" s="146">
        <f t="shared" ref="BS692:BV692" si="2944">IF(BS679="","",BS679)</f>
        <v>2</v>
      </c>
      <c r="BT692" s="146">
        <f t="shared" si="2944"/>
        <v>4</v>
      </c>
      <c r="BU692" s="146">
        <f t="shared" si="2944"/>
        <v>7</v>
      </c>
      <c r="BV692" s="146">
        <f t="shared" si="2944"/>
        <v>8</v>
      </c>
      <c r="BW692" s="357">
        <f t="shared" si="2823"/>
        <v>2002</v>
      </c>
      <c r="BX692" s="357">
        <f t="shared" si="2824"/>
        <v>3002</v>
      </c>
    </row>
    <row r="693" spans="1:76" s="353" customFormat="1">
      <c r="A693" s="347">
        <f t="shared" si="2701"/>
        <v>60</v>
      </c>
      <c r="B693" s="347" t="s">
        <v>1111</v>
      </c>
      <c r="C693" s="347" t="str">
        <f t="shared" si="2910"/>
        <v>锤</v>
      </c>
      <c r="D693" s="347" t="str">
        <f t="shared" si="2813"/>
        <v>60级紫装锤</v>
      </c>
      <c r="E693" s="347">
        <f>VLOOKUP($C693,$C$3:$M$15,COLUMNS($C$3:H$15),0)</f>
        <v>130</v>
      </c>
      <c r="F693" s="347" t="str">
        <f>VLOOKUP($C693,$C$3:$M$15,COLUMNS($C$3:I$15),0)</f>
        <v>phyattack_value</v>
      </c>
      <c r="G693" s="347">
        <f>VLOOKUP($C693,$C$3:$M$15,COLUMNS($C$3:J$15),0)</f>
        <v>150</v>
      </c>
      <c r="H693" s="347" t="str">
        <f>VLOOKUP($C693,$C$3:$M$15,COLUMNS($C$3:K$15),0)</f>
        <v>magicattack_value</v>
      </c>
      <c r="I693" s="347">
        <f>VLOOKUP($C693,$C$3:$M$15,COLUMNS($C$3:L$15),0)</f>
        <v>170</v>
      </c>
      <c r="J693" s="347" t="str">
        <f>VLOOKUP($C693,$C$3:$M$15,COLUMNS($C$3:M$15),0)</f>
        <v>medical_value</v>
      </c>
      <c r="K693" s="344">
        <f t="shared" si="2911"/>
        <v>403</v>
      </c>
      <c r="L693" s="344">
        <f t="shared" si="2912"/>
        <v>421</v>
      </c>
      <c r="M693" s="344">
        <f t="shared" si="2913"/>
        <v>421</v>
      </c>
      <c r="N693" s="344">
        <f t="shared" si="2914"/>
        <v>439</v>
      </c>
      <c r="O693" s="344">
        <f t="shared" si="2915"/>
        <v>439</v>
      </c>
      <c r="P693" s="344">
        <f t="shared" si="2916"/>
        <v>457</v>
      </c>
      <c r="Q693" s="344">
        <f t="shared" si="2917"/>
        <v>457</v>
      </c>
      <c r="R693" s="344">
        <f t="shared" si="2918"/>
        <v>474</v>
      </c>
      <c r="S693" s="344">
        <f t="shared" si="2919"/>
        <v>474</v>
      </c>
      <c r="T693" s="344">
        <f t="shared" si="2920"/>
        <v>492</v>
      </c>
      <c r="U693" s="356">
        <v>3600</v>
      </c>
      <c r="V693" s="356">
        <v>2800</v>
      </c>
      <c r="W693" s="356">
        <v>2000</v>
      </c>
      <c r="X693" s="356">
        <v>1200</v>
      </c>
      <c r="Y693" s="356">
        <v>400</v>
      </c>
      <c r="Z693" s="344">
        <f t="shared" si="2921"/>
        <v>91</v>
      </c>
      <c r="AA693" s="344">
        <f t="shared" si="2922"/>
        <v>95</v>
      </c>
      <c r="AB693" s="344">
        <f t="shared" si="2923"/>
        <v>95</v>
      </c>
      <c r="AC693" s="344">
        <f t="shared" si="2924"/>
        <v>99</v>
      </c>
      <c r="AD693" s="344">
        <f t="shared" si="2925"/>
        <v>99</v>
      </c>
      <c r="AE693" s="344">
        <f t="shared" si="2926"/>
        <v>103</v>
      </c>
      <c r="AF693" s="344">
        <f t="shared" si="2927"/>
        <v>103</v>
      </c>
      <c r="AG693" s="344">
        <f t="shared" si="2928"/>
        <v>107</v>
      </c>
      <c r="AH693" s="344">
        <f t="shared" si="2929"/>
        <v>107</v>
      </c>
      <c r="AI693" s="344">
        <f t="shared" si="2930"/>
        <v>111</v>
      </c>
      <c r="AJ693" s="356">
        <v>3600</v>
      </c>
      <c r="AK693" s="356">
        <v>2800</v>
      </c>
      <c r="AL693" s="356">
        <v>2000</v>
      </c>
      <c r="AM693" s="356">
        <v>1200</v>
      </c>
      <c r="AN693" s="356">
        <v>400</v>
      </c>
      <c r="AO693" s="344">
        <f t="shared" si="2931"/>
        <v>126</v>
      </c>
      <c r="AP693" s="344">
        <f t="shared" si="2932"/>
        <v>137</v>
      </c>
      <c r="AQ693" s="344">
        <f t="shared" si="2933"/>
        <v>137</v>
      </c>
      <c r="AR693" s="344">
        <f t="shared" si="2934"/>
        <v>148</v>
      </c>
      <c r="AS693" s="344">
        <f t="shared" si="2935"/>
        <v>148</v>
      </c>
      <c r="AT693" s="344">
        <f t="shared" si="2936"/>
        <v>158</v>
      </c>
      <c r="AU693" s="344">
        <f t="shared" si="2937"/>
        <v>158</v>
      </c>
      <c r="AV693" s="344">
        <f t="shared" si="2938"/>
        <v>169</v>
      </c>
      <c r="AW693" s="344">
        <f t="shared" si="2939"/>
        <v>169</v>
      </c>
      <c r="AX693" s="344">
        <f t="shared" si="2940"/>
        <v>180</v>
      </c>
      <c r="AY693" s="356">
        <v>3600</v>
      </c>
      <c r="AZ693" s="356">
        <v>2800</v>
      </c>
      <c r="BA693" s="356">
        <v>2000</v>
      </c>
      <c r="BB693" s="356">
        <v>1200</v>
      </c>
      <c r="BC693" s="356">
        <v>400</v>
      </c>
      <c r="BD693" s="353">
        <f t="shared" ref="BD693:BH693" si="2945">IF(BD498="","",BD498+60)</f>
        <v>126</v>
      </c>
      <c r="BE693" s="353">
        <f t="shared" si="2945"/>
        <v>126</v>
      </c>
      <c r="BF693" s="353">
        <f t="shared" si="2945"/>
        <v>141</v>
      </c>
      <c r="BG693" s="353">
        <f t="shared" si="2945"/>
        <v>156</v>
      </c>
      <c r="BH693" s="353">
        <f t="shared" si="2945"/>
        <v>171</v>
      </c>
      <c r="BI693" s="146" t="str">
        <f t="shared" si="2695"/>
        <v>126;126</v>
      </c>
      <c r="BJ693" s="352">
        <f t="shared" si="2696"/>
        <v>141</v>
      </c>
      <c r="BK693" s="146" t="str">
        <f t="shared" si="2697"/>
        <v>156;171</v>
      </c>
      <c r="BL693" s="25">
        <f t="shared" si="2815"/>
        <v>7060102</v>
      </c>
      <c r="BM693" s="146">
        <f t="shared" ref="BM693" si="2946">BM680</f>
        <v>4360</v>
      </c>
      <c r="BN693" s="146">
        <f t="shared" si="2887"/>
        <v>7</v>
      </c>
      <c r="BO693" s="146">
        <f t="shared" ref="BO693:BP693" si="2947">BO680</f>
        <v>1</v>
      </c>
      <c r="BP693" s="146">
        <f t="shared" si="2947"/>
        <v>2</v>
      </c>
      <c r="BQ693" s="146">
        <f>VLOOKUP(IF(A693=1,0,A693),宝石属性!$B$26:$D$41,2,0)</f>
        <v>7</v>
      </c>
      <c r="BR693" s="146">
        <f>VLOOKUP(IF(A693=1,0,A693),宝石属性!$B$26:$D$41,3,0)</f>
        <v>2</v>
      </c>
      <c r="BS693" s="146">
        <f t="shared" ref="BS693:BV693" si="2948">IF(BS680="","",BS680)</f>
        <v>2</v>
      </c>
      <c r="BT693" s="146">
        <f t="shared" si="2948"/>
        <v>4</v>
      </c>
      <c r="BU693" s="146">
        <f t="shared" si="2948"/>
        <v>7</v>
      </c>
      <c r="BV693" s="146">
        <f t="shared" si="2948"/>
        <v>8</v>
      </c>
      <c r="BW693" s="357">
        <f t="shared" si="2823"/>
        <v>2002</v>
      </c>
      <c r="BX693" s="357">
        <f t="shared" si="2824"/>
        <v>3002</v>
      </c>
    </row>
    <row r="694" spans="1:76" s="353" customFormat="1">
      <c r="A694" s="347">
        <f t="shared" si="2701"/>
        <v>60</v>
      </c>
      <c r="B694" s="347" t="s">
        <v>1111</v>
      </c>
      <c r="C694" s="347" t="str">
        <f t="shared" si="2910"/>
        <v>弓箭</v>
      </c>
      <c r="D694" s="347" t="str">
        <f t="shared" si="2813"/>
        <v>60级紫装弓箭</v>
      </c>
      <c r="E694" s="347">
        <f>VLOOKUP($C694,$C$3:$M$15,COLUMNS($C$3:H$15),0)</f>
        <v>130</v>
      </c>
      <c r="F694" s="347" t="str">
        <f>VLOOKUP($C694,$C$3:$M$15,COLUMNS($C$3:I$15),0)</f>
        <v>phyattack_value</v>
      </c>
      <c r="G694" s="347">
        <f>VLOOKUP($C694,$C$3:$M$15,COLUMNS($C$3:J$15),0)</f>
        <v>150</v>
      </c>
      <c r="H694" s="347" t="str">
        <f>VLOOKUP($C694,$C$3:$M$15,COLUMNS($C$3:K$15),0)</f>
        <v>magicattack_value</v>
      </c>
      <c r="I694" s="347">
        <f>VLOOKUP($C694,$C$3:$M$15,COLUMNS($C$3:L$15),0)</f>
        <v>170</v>
      </c>
      <c r="J694" s="347" t="str">
        <f>VLOOKUP($C694,$C$3:$M$15,COLUMNS($C$3:M$15),0)</f>
        <v>medical_value</v>
      </c>
      <c r="K694" s="344">
        <f t="shared" si="2911"/>
        <v>403</v>
      </c>
      <c r="L694" s="344">
        <f t="shared" si="2912"/>
        <v>421</v>
      </c>
      <c r="M694" s="344">
        <f t="shared" si="2913"/>
        <v>421</v>
      </c>
      <c r="N694" s="344">
        <f t="shared" si="2914"/>
        <v>439</v>
      </c>
      <c r="O694" s="344">
        <f t="shared" si="2915"/>
        <v>439</v>
      </c>
      <c r="P694" s="344">
        <f t="shared" si="2916"/>
        <v>457</v>
      </c>
      <c r="Q694" s="344">
        <f t="shared" si="2917"/>
        <v>457</v>
      </c>
      <c r="R694" s="344">
        <f t="shared" si="2918"/>
        <v>474</v>
      </c>
      <c r="S694" s="344">
        <f t="shared" si="2919"/>
        <v>474</v>
      </c>
      <c r="T694" s="344">
        <f t="shared" si="2920"/>
        <v>492</v>
      </c>
      <c r="U694" s="356">
        <v>3600</v>
      </c>
      <c r="V694" s="356">
        <v>2800</v>
      </c>
      <c r="W694" s="356">
        <v>2000</v>
      </c>
      <c r="X694" s="356">
        <v>1200</v>
      </c>
      <c r="Y694" s="356">
        <v>400</v>
      </c>
      <c r="Z694" s="344">
        <f t="shared" si="2921"/>
        <v>91</v>
      </c>
      <c r="AA694" s="344">
        <f t="shared" si="2922"/>
        <v>95</v>
      </c>
      <c r="AB694" s="344">
        <f t="shared" si="2923"/>
        <v>95</v>
      </c>
      <c r="AC694" s="344">
        <f t="shared" si="2924"/>
        <v>99</v>
      </c>
      <c r="AD694" s="344">
        <f t="shared" si="2925"/>
        <v>99</v>
      </c>
      <c r="AE694" s="344">
        <f t="shared" si="2926"/>
        <v>103</v>
      </c>
      <c r="AF694" s="344">
        <f t="shared" si="2927"/>
        <v>103</v>
      </c>
      <c r="AG694" s="344">
        <f t="shared" si="2928"/>
        <v>107</v>
      </c>
      <c r="AH694" s="344">
        <f t="shared" si="2929"/>
        <v>107</v>
      </c>
      <c r="AI694" s="344">
        <f t="shared" si="2930"/>
        <v>111</v>
      </c>
      <c r="AJ694" s="356">
        <v>3600</v>
      </c>
      <c r="AK694" s="356">
        <v>2800</v>
      </c>
      <c r="AL694" s="356">
        <v>2000</v>
      </c>
      <c r="AM694" s="356">
        <v>1200</v>
      </c>
      <c r="AN694" s="356">
        <v>400</v>
      </c>
      <c r="AO694" s="344">
        <f t="shared" si="2931"/>
        <v>126</v>
      </c>
      <c r="AP694" s="344">
        <f t="shared" si="2932"/>
        <v>137</v>
      </c>
      <c r="AQ694" s="344">
        <f t="shared" si="2933"/>
        <v>137</v>
      </c>
      <c r="AR694" s="344">
        <f t="shared" si="2934"/>
        <v>148</v>
      </c>
      <c r="AS694" s="344">
        <f t="shared" si="2935"/>
        <v>148</v>
      </c>
      <c r="AT694" s="344">
        <f t="shared" si="2936"/>
        <v>158</v>
      </c>
      <c r="AU694" s="344">
        <f t="shared" si="2937"/>
        <v>158</v>
      </c>
      <c r="AV694" s="344">
        <f t="shared" si="2938"/>
        <v>169</v>
      </c>
      <c r="AW694" s="344">
        <f t="shared" si="2939"/>
        <v>169</v>
      </c>
      <c r="AX694" s="344">
        <f t="shared" si="2940"/>
        <v>180</v>
      </c>
      <c r="AY694" s="356">
        <v>3600</v>
      </c>
      <c r="AZ694" s="356">
        <v>2800</v>
      </c>
      <c r="BA694" s="356">
        <v>2000</v>
      </c>
      <c r="BB694" s="356">
        <v>1200</v>
      </c>
      <c r="BC694" s="356">
        <v>400</v>
      </c>
      <c r="BD694" s="353">
        <f t="shared" ref="BD694:BH694" si="2949">IF(BD499="","",BD499+60)</f>
        <v>126</v>
      </c>
      <c r="BE694" s="353">
        <f t="shared" si="2949"/>
        <v>126</v>
      </c>
      <c r="BF694" s="353">
        <f t="shared" si="2949"/>
        <v>141</v>
      </c>
      <c r="BG694" s="353">
        <f t="shared" si="2949"/>
        <v>156</v>
      </c>
      <c r="BH694" s="353">
        <f t="shared" si="2949"/>
        <v>171</v>
      </c>
      <c r="BI694" s="146" t="str">
        <f t="shared" si="2695"/>
        <v>126;126</v>
      </c>
      <c r="BJ694" s="352">
        <f t="shared" si="2696"/>
        <v>141</v>
      </c>
      <c r="BK694" s="146" t="str">
        <f t="shared" si="2697"/>
        <v>156;171</v>
      </c>
      <c r="BL694" s="25">
        <f t="shared" si="2815"/>
        <v>7060103</v>
      </c>
      <c r="BM694" s="146">
        <f t="shared" ref="BM694" si="2950">BM681</f>
        <v>1800</v>
      </c>
      <c r="BN694" s="146">
        <f t="shared" si="2887"/>
        <v>7</v>
      </c>
      <c r="BO694" s="146">
        <f t="shared" ref="BO694:BP694" si="2951">BO681</f>
        <v>1</v>
      </c>
      <c r="BP694" s="146">
        <f t="shared" si="2951"/>
        <v>3</v>
      </c>
      <c r="BQ694" s="146">
        <f>VLOOKUP(IF(A694=1,0,A694),宝石属性!$B$26:$D$41,2,0)</f>
        <v>7</v>
      </c>
      <c r="BR694" s="146">
        <f>VLOOKUP(IF(A694=1,0,A694),宝石属性!$B$26:$D$41,3,0)</f>
        <v>2</v>
      </c>
      <c r="BS694" s="146">
        <f t="shared" ref="BS694:BV694" si="2952">IF(BS681="","",BS681)</f>
        <v>2</v>
      </c>
      <c r="BT694" s="146">
        <f t="shared" si="2952"/>
        <v>4</v>
      </c>
      <c r="BU694" s="146">
        <f t="shared" si="2952"/>
        <v>7</v>
      </c>
      <c r="BV694" s="146">
        <f t="shared" si="2952"/>
        <v>8</v>
      </c>
      <c r="BW694" s="357">
        <f t="shared" si="2823"/>
        <v>2002</v>
      </c>
      <c r="BX694" s="357">
        <f t="shared" si="2824"/>
        <v>3002</v>
      </c>
    </row>
    <row r="695" spans="1:76" s="353" customFormat="1">
      <c r="A695" s="347">
        <f t="shared" si="2701"/>
        <v>60</v>
      </c>
      <c r="B695" s="347" t="s">
        <v>1111</v>
      </c>
      <c r="C695" s="347" t="str">
        <f t="shared" si="2910"/>
        <v>爪</v>
      </c>
      <c r="D695" s="347" t="str">
        <f t="shared" si="2813"/>
        <v>60级紫装爪</v>
      </c>
      <c r="E695" s="347">
        <f>VLOOKUP($C695,$C$3:$M$15,COLUMNS($C$3:H$15),0)</f>
        <v>130</v>
      </c>
      <c r="F695" s="347" t="str">
        <f>VLOOKUP($C695,$C$3:$M$15,COLUMNS($C$3:I$15),0)</f>
        <v>phyattack_value</v>
      </c>
      <c r="G695" s="347">
        <f>VLOOKUP($C695,$C$3:$M$15,COLUMNS($C$3:J$15),0)</f>
        <v>150</v>
      </c>
      <c r="H695" s="347" t="str">
        <f>VLOOKUP($C695,$C$3:$M$15,COLUMNS($C$3:K$15),0)</f>
        <v>magicattack_value</v>
      </c>
      <c r="I695" s="347">
        <f>VLOOKUP($C695,$C$3:$M$15,COLUMNS($C$3:L$15),0)</f>
        <v>170</v>
      </c>
      <c r="J695" s="347" t="str">
        <f>VLOOKUP($C695,$C$3:$M$15,COLUMNS($C$3:M$15),0)</f>
        <v>medical_value</v>
      </c>
      <c r="K695" s="344">
        <f t="shared" si="2911"/>
        <v>403</v>
      </c>
      <c r="L695" s="344">
        <f t="shared" si="2912"/>
        <v>421</v>
      </c>
      <c r="M695" s="344">
        <f t="shared" si="2913"/>
        <v>421</v>
      </c>
      <c r="N695" s="344">
        <f t="shared" si="2914"/>
        <v>439</v>
      </c>
      <c r="O695" s="344">
        <f t="shared" si="2915"/>
        <v>439</v>
      </c>
      <c r="P695" s="344">
        <f t="shared" si="2916"/>
        <v>457</v>
      </c>
      <c r="Q695" s="344">
        <f t="shared" si="2917"/>
        <v>457</v>
      </c>
      <c r="R695" s="344">
        <f t="shared" si="2918"/>
        <v>474</v>
      </c>
      <c r="S695" s="344">
        <f t="shared" si="2919"/>
        <v>474</v>
      </c>
      <c r="T695" s="344">
        <f t="shared" si="2920"/>
        <v>492</v>
      </c>
      <c r="U695" s="356">
        <v>3600</v>
      </c>
      <c r="V695" s="356">
        <v>2800</v>
      </c>
      <c r="W695" s="356">
        <v>2000</v>
      </c>
      <c r="X695" s="356">
        <v>1200</v>
      </c>
      <c r="Y695" s="356">
        <v>400</v>
      </c>
      <c r="Z695" s="344">
        <f t="shared" si="2921"/>
        <v>91</v>
      </c>
      <c r="AA695" s="344">
        <f t="shared" si="2922"/>
        <v>95</v>
      </c>
      <c r="AB695" s="344">
        <f t="shared" si="2923"/>
        <v>95</v>
      </c>
      <c r="AC695" s="344">
        <f t="shared" si="2924"/>
        <v>99</v>
      </c>
      <c r="AD695" s="344">
        <f t="shared" si="2925"/>
        <v>99</v>
      </c>
      <c r="AE695" s="344">
        <f t="shared" si="2926"/>
        <v>103</v>
      </c>
      <c r="AF695" s="344">
        <f t="shared" si="2927"/>
        <v>103</v>
      </c>
      <c r="AG695" s="344">
        <f t="shared" si="2928"/>
        <v>107</v>
      </c>
      <c r="AH695" s="344">
        <f t="shared" si="2929"/>
        <v>107</v>
      </c>
      <c r="AI695" s="344">
        <f t="shared" si="2930"/>
        <v>111</v>
      </c>
      <c r="AJ695" s="356">
        <v>3600</v>
      </c>
      <c r="AK695" s="356">
        <v>2800</v>
      </c>
      <c r="AL695" s="356">
        <v>2000</v>
      </c>
      <c r="AM695" s="356">
        <v>1200</v>
      </c>
      <c r="AN695" s="356">
        <v>400</v>
      </c>
      <c r="AO695" s="344">
        <f t="shared" si="2931"/>
        <v>126</v>
      </c>
      <c r="AP695" s="344">
        <f t="shared" si="2932"/>
        <v>137</v>
      </c>
      <c r="AQ695" s="344">
        <f t="shared" si="2933"/>
        <v>137</v>
      </c>
      <c r="AR695" s="344">
        <f t="shared" si="2934"/>
        <v>148</v>
      </c>
      <c r="AS695" s="344">
        <f t="shared" si="2935"/>
        <v>148</v>
      </c>
      <c r="AT695" s="344">
        <f t="shared" si="2936"/>
        <v>158</v>
      </c>
      <c r="AU695" s="344">
        <f t="shared" si="2937"/>
        <v>158</v>
      </c>
      <c r="AV695" s="344">
        <f t="shared" si="2938"/>
        <v>169</v>
      </c>
      <c r="AW695" s="344">
        <f t="shared" si="2939"/>
        <v>169</v>
      </c>
      <c r="AX695" s="344">
        <f t="shared" si="2940"/>
        <v>180</v>
      </c>
      <c r="AY695" s="356">
        <v>3600</v>
      </c>
      <c r="AZ695" s="356">
        <v>2800</v>
      </c>
      <c r="BA695" s="356">
        <v>2000</v>
      </c>
      <c r="BB695" s="356">
        <v>1200</v>
      </c>
      <c r="BC695" s="356">
        <v>400</v>
      </c>
      <c r="BD695" s="353">
        <f t="shared" ref="BD695:BH695" si="2953">IF(BD500="","",BD500+60)</f>
        <v>126</v>
      </c>
      <c r="BE695" s="353">
        <f t="shared" si="2953"/>
        <v>126</v>
      </c>
      <c r="BF695" s="353">
        <f t="shared" si="2953"/>
        <v>141</v>
      </c>
      <c r="BG695" s="353">
        <f t="shared" si="2953"/>
        <v>156</v>
      </c>
      <c r="BH695" s="353">
        <f t="shared" si="2953"/>
        <v>171</v>
      </c>
      <c r="BI695" s="146" t="str">
        <f t="shared" si="2695"/>
        <v>126;126</v>
      </c>
      <c r="BJ695" s="352">
        <f t="shared" si="2696"/>
        <v>141</v>
      </c>
      <c r="BK695" s="146" t="str">
        <f t="shared" si="2697"/>
        <v>156;171</v>
      </c>
      <c r="BL695" s="25">
        <f t="shared" si="2815"/>
        <v>7060104</v>
      </c>
      <c r="BM695" s="146">
        <f t="shared" ref="BM695" si="2954">BM682</f>
        <v>3080</v>
      </c>
      <c r="BN695" s="146">
        <f t="shared" si="2887"/>
        <v>7</v>
      </c>
      <c r="BO695" s="146">
        <f t="shared" ref="BO695:BP695" si="2955">BO682</f>
        <v>1</v>
      </c>
      <c r="BP695" s="146">
        <f t="shared" si="2955"/>
        <v>4</v>
      </c>
      <c r="BQ695" s="146">
        <f>VLOOKUP(IF(A695=1,0,A695),宝石属性!$B$26:$D$41,2,0)</f>
        <v>7</v>
      </c>
      <c r="BR695" s="146">
        <f>VLOOKUP(IF(A695=1,0,A695),宝石属性!$B$26:$D$41,3,0)</f>
        <v>2</v>
      </c>
      <c r="BS695" s="146">
        <f t="shared" ref="BS695:BV695" si="2956">IF(BS682="","",BS682)</f>
        <v>2</v>
      </c>
      <c r="BT695" s="146">
        <f t="shared" si="2956"/>
        <v>4</v>
      </c>
      <c r="BU695" s="146">
        <f t="shared" si="2956"/>
        <v>7</v>
      </c>
      <c r="BV695" s="146">
        <f t="shared" si="2956"/>
        <v>8</v>
      </c>
      <c r="BW695" s="357">
        <f t="shared" si="2823"/>
        <v>2002</v>
      </c>
      <c r="BX695" s="357">
        <f t="shared" si="2824"/>
        <v>3002</v>
      </c>
    </row>
    <row r="696" spans="1:76" s="353" customFormat="1">
      <c r="A696" s="347">
        <f t="shared" si="2701"/>
        <v>60</v>
      </c>
      <c r="B696" s="347" t="s">
        <v>1111</v>
      </c>
      <c r="C696" s="347" t="str">
        <f t="shared" si="2910"/>
        <v>魔棒</v>
      </c>
      <c r="D696" s="347" t="str">
        <f t="shared" si="2813"/>
        <v>60级紫装魔棒</v>
      </c>
      <c r="E696" s="347">
        <f>VLOOKUP($C696,$C$3:$M$15,COLUMNS($C$3:H$15),0)</f>
        <v>130</v>
      </c>
      <c r="F696" s="347" t="str">
        <f>VLOOKUP($C696,$C$3:$M$15,COLUMNS($C$3:I$15),0)</f>
        <v>phyattack_value</v>
      </c>
      <c r="G696" s="347">
        <f>VLOOKUP($C696,$C$3:$M$15,COLUMNS($C$3:J$15),0)</f>
        <v>150</v>
      </c>
      <c r="H696" s="347" t="str">
        <f>VLOOKUP($C696,$C$3:$M$15,COLUMNS($C$3:K$15),0)</f>
        <v>magicattack_value</v>
      </c>
      <c r="I696" s="347">
        <f>VLOOKUP($C696,$C$3:$M$15,COLUMNS($C$3:L$15),0)</f>
        <v>170</v>
      </c>
      <c r="J696" s="347" t="str">
        <f>VLOOKUP($C696,$C$3:$M$15,COLUMNS($C$3:M$15),0)</f>
        <v>medical_value</v>
      </c>
      <c r="K696" s="344">
        <f t="shared" si="2911"/>
        <v>403</v>
      </c>
      <c r="L696" s="344">
        <f t="shared" si="2912"/>
        <v>421</v>
      </c>
      <c r="M696" s="344">
        <f t="shared" si="2913"/>
        <v>421</v>
      </c>
      <c r="N696" s="344">
        <f t="shared" si="2914"/>
        <v>439</v>
      </c>
      <c r="O696" s="344">
        <f t="shared" si="2915"/>
        <v>439</v>
      </c>
      <c r="P696" s="344">
        <f t="shared" si="2916"/>
        <v>457</v>
      </c>
      <c r="Q696" s="344">
        <f t="shared" si="2917"/>
        <v>457</v>
      </c>
      <c r="R696" s="344">
        <f t="shared" si="2918"/>
        <v>474</v>
      </c>
      <c r="S696" s="344">
        <f t="shared" si="2919"/>
        <v>474</v>
      </c>
      <c r="T696" s="344">
        <f t="shared" si="2920"/>
        <v>492</v>
      </c>
      <c r="U696" s="356">
        <v>3600</v>
      </c>
      <c r="V696" s="356">
        <v>2800</v>
      </c>
      <c r="W696" s="356">
        <v>2000</v>
      </c>
      <c r="X696" s="356">
        <v>1200</v>
      </c>
      <c r="Y696" s="356">
        <v>400</v>
      </c>
      <c r="Z696" s="344">
        <f t="shared" si="2921"/>
        <v>91</v>
      </c>
      <c r="AA696" s="344">
        <f t="shared" si="2922"/>
        <v>95</v>
      </c>
      <c r="AB696" s="344">
        <f t="shared" si="2923"/>
        <v>95</v>
      </c>
      <c r="AC696" s="344">
        <f t="shared" si="2924"/>
        <v>99</v>
      </c>
      <c r="AD696" s="344">
        <f t="shared" si="2925"/>
        <v>99</v>
      </c>
      <c r="AE696" s="344">
        <f t="shared" si="2926"/>
        <v>103</v>
      </c>
      <c r="AF696" s="344">
        <f t="shared" si="2927"/>
        <v>103</v>
      </c>
      <c r="AG696" s="344">
        <f t="shared" si="2928"/>
        <v>107</v>
      </c>
      <c r="AH696" s="344">
        <f t="shared" si="2929"/>
        <v>107</v>
      </c>
      <c r="AI696" s="344">
        <f t="shared" si="2930"/>
        <v>111</v>
      </c>
      <c r="AJ696" s="356">
        <v>3600</v>
      </c>
      <c r="AK696" s="356">
        <v>2800</v>
      </c>
      <c r="AL696" s="356">
        <v>2000</v>
      </c>
      <c r="AM696" s="356">
        <v>1200</v>
      </c>
      <c r="AN696" s="356">
        <v>400</v>
      </c>
      <c r="AO696" s="344">
        <f t="shared" si="2931"/>
        <v>126</v>
      </c>
      <c r="AP696" s="344">
        <f t="shared" si="2932"/>
        <v>137</v>
      </c>
      <c r="AQ696" s="344">
        <f t="shared" si="2933"/>
        <v>137</v>
      </c>
      <c r="AR696" s="344">
        <f t="shared" si="2934"/>
        <v>148</v>
      </c>
      <c r="AS696" s="344">
        <f t="shared" si="2935"/>
        <v>148</v>
      </c>
      <c r="AT696" s="344">
        <f t="shared" si="2936"/>
        <v>158</v>
      </c>
      <c r="AU696" s="344">
        <f t="shared" si="2937"/>
        <v>158</v>
      </c>
      <c r="AV696" s="344">
        <f t="shared" si="2938"/>
        <v>169</v>
      </c>
      <c r="AW696" s="344">
        <f t="shared" si="2939"/>
        <v>169</v>
      </c>
      <c r="AX696" s="344">
        <f t="shared" si="2940"/>
        <v>180</v>
      </c>
      <c r="AY696" s="356">
        <v>3600</v>
      </c>
      <c r="AZ696" s="356">
        <v>2800</v>
      </c>
      <c r="BA696" s="356">
        <v>2000</v>
      </c>
      <c r="BB696" s="356">
        <v>1200</v>
      </c>
      <c r="BC696" s="356">
        <v>400</v>
      </c>
      <c r="BD696" s="353">
        <f t="shared" ref="BD696:BH696" si="2957">IF(BD501="","",BD501+60)</f>
        <v>126</v>
      </c>
      <c r="BE696" s="353">
        <f t="shared" si="2957"/>
        <v>126</v>
      </c>
      <c r="BF696" s="353">
        <f t="shared" si="2957"/>
        <v>141</v>
      </c>
      <c r="BG696" s="353">
        <f t="shared" si="2957"/>
        <v>156</v>
      </c>
      <c r="BH696" s="353">
        <f t="shared" si="2957"/>
        <v>171</v>
      </c>
      <c r="BI696" s="146" t="str">
        <f t="shared" si="2695"/>
        <v>126;126</v>
      </c>
      <c r="BJ696" s="352">
        <f t="shared" si="2696"/>
        <v>141</v>
      </c>
      <c r="BK696" s="146" t="str">
        <f t="shared" si="2697"/>
        <v>156;171</v>
      </c>
      <c r="BL696" s="25">
        <f t="shared" si="2815"/>
        <v>7060105</v>
      </c>
      <c r="BM696" s="146">
        <f t="shared" ref="BM696" si="2958">BM683</f>
        <v>2824</v>
      </c>
      <c r="BN696" s="146">
        <f t="shared" si="2887"/>
        <v>7</v>
      </c>
      <c r="BO696" s="146">
        <f t="shared" ref="BO696:BP696" si="2959">BO683</f>
        <v>1</v>
      </c>
      <c r="BP696" s="146">
        <f t="shared" si="2959"/>
        <v>5</v>
      </c>
      <c r="BQ696" s="146">
        <f>VLOOKUP(IF(A696=1,0,A696),宝石属性!$B$26:$D$41,2,0)</f>
        <v>7</v>
      </c>
      <c r="BR696" s="146">
        <f>VLOOKUP(IF(A696=1,0,A696),宝石属性!$B$26:$D$41,3,0)</f>
        <v>2</v>
      </c>
      <c r="BS696" s="146">
        <f t="shared" ref="BS696:BV696" si="2960">IF(BS683="","",BS683)</f>
        <v>2</v>
      </c>
      <c r="BT696" s="146">
        <f t="shared" si="2960"/>
        <v>4</v>
      </c>
      <c r="BU696" s="146">
        <f t="shared" si="2960"/>
        <v>7</v>
      </c>
      <c r="BV696" s="146">
        <f t="shared" si="2960"/>
        <v>8</v>
      </c>
      <c r="BW696" s="357">
        <f t="shared" si="2823"/>
        <v>2002</v>
      </c>
      <c r="BX696" s="357">
        <f t="shared" si="2824"/>
        <v>3001</v>
      </c>
    </row>
    <row r="697" spans="1:76" s="353" customFormat="1">
      <c r="A697" s="347">
        <f t="shared" si="2701"/>
        <v>60</v>
      </c>
      <c r="B697" s="347" t="s">
        <v>1111</v>
      </c>
      <c r="C697" s="347" t="str">
        <f t="shared" si="2910"/>
        <v>法杖</v>
      </c>
      <c r="D697" s="347" t="str">
        <f t="shared" si="2813"/>
        <v>60级紫装法杖</v>
      </c>
      <c r="E697" s="347">
        <f>VLOOKUP($C697,$C$3:$M$15,COLUMNS($C$3:H$15),0)</f>
        <v>130</v>
      </c>
      <c r="F697" s="347" t="str">
        <f>VLOOKUP($C697,$C$3:$M$15,COLUMNS($C$3:I$15),0)</f>
        <v>phyattack_value</v>
      </c>
      <c r="G697" s="347">
        <f>VLOOKUP($C697,$C$3:$M$15,COLUMNS($C$3:J$15),0)</f>
        <v>150</v>
      </c>
      <c r="H697" s="347" t="str">
        <f>VLOOKUP($C697,$C$3:$M$15,COLUMNS($C$3:K$15),0)</f>
        <v>magicattack_value</v>
      </c>
      <c r="I697" s="347">
        <f>VLOOKUP($C697,$C$3:$M$15,COLUMNS($C$3:L$15),0)</f>
        <v>170</v>
      </c>
      <c r="J697" s="347" t="str">
        <f>VLOOKUP($C697,$C$3:$M$15,COLUMNS($C$3:M$15),0)</f>
        <v>medical_value</v>
      </c>
      <c r="K697" s="344">
        <f t="shared" si="2911"/>
        <v>403</v>
      </c>
      <c r="L697" s="344">
        <f t="shared" si="2912"/>
        <v>421</v>
      </c>
      <c r="M697" s="344">
        <f t="shared" si="2913"/>
        <v>421</v>
      </c>
      <c r="N697" s="344">
        <f t="shared" si="2914"/>
        <v>439</v>
      </c>
      <c r="O697" s="344">
        <f t="shared" si="2915"/>
        <v>439</v>
      </c>
      <c r="P697" s="344">
        <f t="shared" si="2916"/>
        <v>457</v>
      </c>
      <c r="Q697" s="344">
        <f t="shared" si="2917"/>
        <v>457</v>
      </c>
      <c r="R697" s="344">
        <f t="shared" si="2918"/>
        <v>474</v>
      </c>
      <c r="S697" s="344">
        <f t="shared" si="2919"/>
        <v>474</v>
      </c>
      <c r="T697" s="344">
        <f t="shared" si="2920"/>
        <v>492</v>
      </c>
      <c r="U697" s="356">
        <v>3600</v>
      </c>
      <c r="V697" s="356">
        <v>2800</v>
      </c>
      <c r="W697" s="356">
        <v>2000</v>
      </c>
      <c r="X697" s="356">
        <v>1200</v>
      </c>
      <c r="Y697" s="356">
        <v>400</v>
      </c>
      <c r="Z697" s="344">
        <f t="shared" si="2921"/>
        <v>91</v>
      </c>
      <c r="AA697" s="344">
        <f t="shared" si="2922"/>
        <v>95</v>
      </c>
      <c r="AB697" s="344">
        <f t="shared" si="2923"/>
        <v>95</v>
      </c>
      <c r="AC697" s="344">
        <f t="shared" si="2924"/>
        <v>99</v>
      </c>
      <c r="AD697" s="344">
        <f t="shared" si="2925"/>
        <v>99</v>
      </c>
      <c r="AE697" s="344">
        <f t="shared" si="2926"/>
        <v>103</v>
      </c>
      <c r="AF697" s="344">
        <f t="shared" si="2927"/>
        <v>103</v>
      </c>
      <c r="AG697" s="344">
        <f t="shared" si="2928"/>
        <v>107</v>
      </c>
      <c r="AH697" s="344">
        <f t="shared" si="2929"/>
        <v>107</v>
      </c>
      <c r="AI697" s="344">
        <f t="shared" si="2930"/>
        <v>111</v>
      </c>
      <c r="AJ697" s="356">
        <v>3600</v>
      </c>
      <c r="AK697" s="356">
        <v>2800</v>
      </c>
      <c r="AL697" s="356">
        <v>2000</v>
      </c>
      <c r="AM697" s="356">
        <v>1200</v>
      </c>
      <c r="AN697" s="356">
        <v>400</v>
      </c>
      <c r="AO697" s="344">
        <f t="shared" si="2931"/>
        <v>126</v>
      </c>
      <c r="AP697" s="344">
        <f t="shared" si="2932"/>
        <v>137</v>
      </c>
      <c r="AQ697" s="344">
        <f t="shared" si="2933"/>
        <v>137</v>
      </c>
      <c r="AR697" s="344">
        <f t="shared" si="2934"/>
        <v>148</v>
      </c>
      <c r="AS697" s="344">
        <f t="shared" si="2935"/>
        <v>148</v>
      </c>
      <c r="AT697" s="344">
        <f t="shared" si="2936"/>
        <v>158</v>
      </c>
      <c r="AU697" s="344">
        <f t="shared" si="2937"/>
        <v>158</v>
      </c>
      <c r="AV697" s="344">
        <f t="shared" si="2938"/>
        <v>169</v>
      </c>
      <c r="AW697" s="344">
        <f t="shared" si="2939"/>
        <v>169</v>
      </c>
      <c r="AX697" s="344">
        <f t="shared" si="2940"/>
        <v>180</v>
      </c>
      <c r="AY697" s="356">
        <v>3600</v>
      </c>
      <c r="AZ697" s="356">
        <v>2800</v>
      </c>
      <c r="BA697" s="356">
        <v>2000</v>
      </c>
      <c r="BB697" s="356">
        <v>1200</v>
      </c>
      <c r="BC697" s="356">
        <v>400</v>
      </c>
      <c r="BD697" s="353">
        <f t="shared" ref="BD697:BH697" si="2961">IF(BD502="","",BD502+60)</f>
        <v>126</v>
      </c>
      <c r="BE697" s="353">
        <f t="shared" si="2961"/>
        <v>126</v>
      </c>
      <c r="BF697" s="353">
        <f t="shared" si="2961"/>
        <v>141</v>
      </c>
      <c r="BG697" s="353">
        <f t="shared" si="2961"/>
        <v>156</v>
      </c>
      <c r="BH697" s="353">
        <f t="shared" si="2961"/>
        <v>171</v>
      </c>
      <c r="BI697" s="146" t="str">
        <f t="shared" si="2695"/>
        <v>126;126</v>
      </c>
      <c r="BJ697" s="352">
        <f t="shared" si="2696"/>
        <v>141</v>
      </c>
      <c r="BK697" s="146" t="str">
        <f t="shared" si="2697"/>
        <v>156;171</v>
      </c>
      <c r="BL697" s="25">
        <f t="shared" si="2815"/>
        <v>7060106</v>
      </c>
      <c r="BM697" s="146">
        <f t="shared" ref="BM697" si="2962">BM684</f>
        <v>4104</v>
      </c>
      <c r="BN697" s="146">
        <f t="shared" si="2887"/>
        <v>7</v>
      </c>
      <c r="BO697" s="146">
        <f t="shared" ref="BO697:BP697" si="2963">BO684</f>
        <v>1</v>
      </c>
      <c r="BP697" s="146">
        <f t="shared" si="2963"/>
        <v>6</v>
      </c>
      <c r="BQ697" s="146">
        <f>VLOOKUP(IF(A697=1,0,A697),宝石属性!$B$26:$D$41,2,0)</f>
        <v>7</v>
      </c>
      <c r="BR697" s="146">
        <f>VLOOKUP(IF(A697=1,0,A697),宝石属性!$B$26:$D$41,3,0)</f>
        <v>2</v>
      </c>
      <c r="BS697" s="146">
        <f t="shared" ref="BS697:BV697" si="2964">IF(BS684="","",BS684)</f>
        <v>2</v>
      </c>
      <c r="BT697" s="146">
        <f t="shared" si="2964"/>
        <v>4</v>
      </c>
      <c r="BU697" s="146">
        <f t="shared" si="2964"/>
        <v>7</v>
      </c>
      <c r="BV697" s="146">
        <f t="shared" si="2964"/>
        <v>8</v>
      </c>
      <c r="BW697" s="357">
        <f t="shared" si="2823"/>
        <v>2002</v>
      </c>
      <c r="BX697" s="357">
        <f t="shared" si="2824"/>
        <v>3001</v>
      </c>
    </row>
    <row r="698" spans="1:76" s="353" customFormat="1">
      <c r="A698" s="347">
        <f t="shared" si="2701"/>
        <v>60</v>
      </c>
      <c r="B698" s="347" t="s">
        <v>1111</v>
      </c>
      <c r="C698" s="347" t="str">
        <f t="shared" si="2910"/>
        <v>男衣</v>
      </c>
      <c r="D698" s="347" t="str">
        <f t="shared" si="2813"/>
        <v>60级紫装男衣</v>
      </c>
      <c r="E698" s="347">
        <f>VLOOKUP($C698,$C$3:$M$15,COLUMNS($C$3:H$15),0)</f>
        <v>60</v>
      </c>
      <c r="F698" s="347" t="str">
        <f>VLOOKUP($C698,$C$3:$M$15,COLUMNS($C$3:I$15),0)</f>
        <v>maxhp_value</v>
      </c>
      <c r="G698" s="347">
        <f>VLOOKUP($C698,$C$3:$M$15,COLUMNS($C$3:J$15),0)</f>
        <v>140</v>
      </c>
      <c r="H698" s="347" t="str">
        <f>VLOOKUP($C698,$C$3:$M$15,COLUMNS($C$3:K$15),0)</f>
        <v>defend_value</v>
      </c>
      <c r="I698" s="347" t="str">
        <f>VLOOKUP($C698,$C$3:$M$15,COLUMNS($C$3:L$15),0)</f>
        <v/>
      </c>
      <c r="J698" s="347" t="str">
        <f>VLOOKUP($C698,$C$3:$M$15,COLUMNS($C$3:M$15),0)</f>
        <v/>
      </c>
      <c r="K698" s="344">
        <f t="shared" si="2911"/>
        <v>323</v>
      </c>
      <c r="L698" s="344">
        <f t="shared" si="2912"/>
        <v>337</v>
      </c>
      <c r="M698" s="344">
        <f t="shared" si="2913"/>
        <v>337</v>
      </c>
      <c r="N698" s="344">
        <f t="shared" si="2914"/>
        <v>351</v>
      </c>
      <c r="O698" s="344">
        <f t="shared" si="2915"/>
        <v>351</v>
      </c>
      <c r="P698" s="344">
        <f t="shared" si="2916"/>
        <v>365</v>
      </c>
      <c r="Q698" s="344">
        <f t="shared" si="2917"/>
        <v>365</v>
      </c>
      <c r="R698" s="344">
        <f t="shared" si="2918"/>
        <v>379</v>
      </c>
      <c r="S698" s="344">
        <f t="shared" si="2919"/>
        <v>379</v>
      </c>
      <c r="T698" s="344">
        <f t="shared" si="2920"/>
        <v>394</v>
      </c>
      <c r="U698" s="356">
        <v>3600</v>
      </c>
      <c r="V698" s="356">
        <v>2800</v>
      </c>
      <c r="W698" s="356">
        <v>2000</v>
      </c>
      <c r="X698" s="356">
        <v>1200</v>
      </c>
      <c r="Y698" s="356">
        <v>400</v>
      </c>
      <c r="Z698" s="344">
        <f t="shared" si="2921"/>
        <v>101</v>
      </c>
      <c r="AA698" s="344">
        <f t="shared" si="2922"/>
        <v>105</v>
      </c>
      <c r="AB698" s="344">
        <f t="shared" si="2923"/>
        <v>105</v>
      </c>
      <c r="AC698" s="344">
        <f t="shared" si="2924"/>
        <v>110</v>
      </c>
      <c r="AD698" s="344">
        <f t="shared" si="2925"/>
        <v>110</v>
      </c>
      <c r="AE698" s="344">
        <f t="shared" si="2926"/>
        <v>114</v>
      </c>
      <c r="AF698" s="344">
        <f t="shared" si="2927"/>
        <v>114</v>
      </c>
      <c r="AG698" s="344">
        <f t="shared" si="2928"/>
        <v>119</v>
      </c>
      <c r="AH698" s="344">
        <f t="shared" si="2929"/>
        <v>119</v>
      </c>
      <c r="AI698" s="344">
        <f t="shared" si="2930"/>
        <v>123</v>
      </c>
      <c r="AJ698" s="356">
        <v>3600</v>
      </c>
      <c r="AK698" s="356">
        <v>2800</v>
      </c>
      <c r="AL698" s="356">
        <v>2000</v>
      </c>
      <c r="AM698" s="356">
        <v>1200</v>
      </c>
      <c r="AN698" s="356">
        <v>400</v>
      </c>
      <c r="AO698" s="344" t="str">
        <f t="shared" si="2931"/>
        <v/>
      </c>
      <c r="AP698" s="344" t="str">
        <f t="shared" si="2932"/>
        <v/>
      </c>
      <c r="AQ698" s="344" t="str">
        <f t="shared" si="2933"/>
        <v/>
      </c>
      <c r="AR698" s="344" t="str">
        <f t="shared" si="2934"/>
        <v/>
      </c>
      <c r="AS698" s="344" t="str">
        <f t="shared" si="2935"/>
        <v/>
      </c>
      <c r="AT698" s="344" t="str">
        <f t="shared" si="2936"/>
        <v/>
      </c>
      <c r="AU698" s="344" t="str">
        <f t="shared" si="2937"/>
        <v/>
      </c>
      <c r="AV698" s="344" t="str">
        <f t="shared" si="2938"/>
        <v/>
      </c>
      <c r="AW698" s="344" t="str">
        <f t="shared" si="2939"/>
        <v/>
      </c>
      <c r="AX698" s="344" t="str">
        <f t="shared" si="2940"/>
        <v/>
      </c>
      <c r="AY698" s="356">
        <v>3600</v>
      </c>
      <c r="AZ698" s="356">
        <v>2800</v>
      </c>
      <c r="BA698" s="356">
        <v>2000</v>
      </c>
      <c r="BB698" s="356">
        <v>1200</v>
      </c>
      <c r="BC698" s="356">
        <v>400</v>
      </c>
      <c r="BD698" s="353">
        <f t="shared" ref="BD698:BH698" si="2965">IF(BD503="","",BD503+60)</f>
        <v>126</v>
      </c>
      <c r="BE698" s="353">
        <f t="shared" si="2965"/>
        <v>126</v>
      </c>
      <c r="BF698" s="353">
        <f t="shared" si="2965"/>
        <v>141</v>
      </c>
      <c r="BG698" s="353">
        <f t="shared" si="2965"/>
        <v>156</v>
      </c>
      <c r="BH698" s="353">
        <f t="shared" si="2965"/>
        <v>171</v>
      </c>
      <c r="BI698" s="146" t="str">
        <f t="shared" si="2695"/>
        <v>126;126</v>
      </c>
      <c r="BJ698" s="352">
        <f t="shared" si="2696"/>
        <v>141</v>
      </c>
      <c r="BK698" s="146" t="str">
        <f t="shared" si="2697"/>
        <v>156;171</v>
      </c>
      <c r="BL698" s="25">
        <f t="shared" si="2815"/>
        <v>7060207</v>
      </c>
      <c r="BM698" s="146">
        <f t="shared" ref="BM698" si="2966">BM685</f>
        <v>312</v>
      </c>
      <c r="BN698" s="146">
        <f t="shared" si="2887"/>
        <v>7</v>
      </c>
      <c r="BO698" s="146">
        <f t="shared" ref="BO698:BP698" si="2967">BO685</f>
        <v>2</v>
      </c>
      <c r="BP698" s="146">
        <f t="shared" si="2967"/>
        <v>7</v>
      </c>
      <c r="BQ698" s="146">
        <f>VLOOKUP(IF(A698=1,0,A698),宝石属性!$B$26:$D$41,2,0)</f>
        <v>7</v>
      </c>
      <c r="BR698" s="146">
        <f>VLOOKUP(IF(A698=1,0,A698),宝石属性!$B$26:$D$41,3,0)</f>
        <v>2</v>
      </c>
      <c r="BS698" s="146">
        <f t="shared" ref="BS698:BV698" si="2968">IF(BS685="","",BS685)</f>
        <v>1</v>
      </c>
      <c r="BT698" s="146">
        <f t="shared" si="2968"/>
        <v>3</v>
      </c>
      <c r="BU698" s="146">
        <f t="shared" si="2968"/>
        <v>5</v>
      </c>
      <c r="BV698" s="146">
        <f t="shared" si="2968"/>
        <v>7</v>
      </c>
      <c r="BW698" s="357">
        <f t="shared" si="2823"/>
        <v>2005</v>
      </c>
      <c r="BX698" s="357">
        <f t="shared" si="2824"/>
        <v>3002</v>
      </c>
    </row>
    <row r="699" spans="1:76" s="353" customFormat="1">
      <c r="A699" s="347">
        <f t="shared" si="2701"/>
        <v>60</v>
      </c>
      <c r="B699" s="347" t="s">
        <v>1111</v>
      </c>
      <c r="C699" s="347" t="str">
        <f t="shared" si="2910"/>
        <v>女衣</v>
      </c>
      <c r="D699" s="347" t="str">
        <f t="shared" si="2813"/>
        <v>60级紫装女衣</v>
      </c>
      <c r="E699" s="347">
        <f>VLOOKUP($C699,$C$3:$M$15,COLUMNS($C$3:H$15),0)</f>
        <v>60</v>
      </c>
      <c r="F699" s="347" t="str">
        <f>VLOOKUP($C699,$C$3:$M$15,COLUMNS($C$3:I$15),0)</f>
        <v>maxhp_value</v>
      </c>
      <c r="G699" s="347">
        <f>VLOOKUP($C699,$C$3:$M$15,COLUMNS($C$3:J$15),0)</f>
        <v>140</v>
      </c>
      <c r="H699" s="347" t="str">
        <f>VLOOKUP($C699,$C$3:$M$15,COLUMNS($C$3:K$15),0)</f>
        <v>defend_value</v>
      </c>
      <c r="I699" s="347" t="str">
        <f>VLOOKUP($C699,$C$3:$M$15,COLUMNS($C$3:L$15),0)</f>
        <v/>
      </c>
      <c r="J699" s="347" t="str">
        <f>VLOOKUP($C699,$C$3:$M$15,COLUMNS($C$3:M$15),0)</f>
        <v/>
      </c>
      <c r="K699" s="344">
        <f t="shared" si="2911"/>
        <v>323</v>
      </c>
      <c r="L699" s="344">
        <f t="shared" si="2912"/>
        <v>337</v>
      </c>
      <c r="M699" s="344">
        <f t="shared" si="2913"/>
        <v>337</v>
      </c>
      <c r="N699" s="344">
        <f t="shared" si="2914"/>
        <v>351</v>
      </c>
      <c r="O699" s="344">
        <f t="shared" si="2915"/>
        <v>351</v>
      </c>
      <c r="P699" s="344">
        <f t="shared" si="2916"/>
        <v>365</v>
      </c>
      <c r="Q699" s="344">
        <f t="shared" si="2917"/>
        <v>365</v>
      </c>
      <c r="R699" s="344">
        <f t="shared" si="2918"/>
        <v>379</v>
      </c>
      <c r="S699" s="344">
        <f t="shared" si="2919"/>
        <v>379</v>
      </c>
      <c r="T699" s="344">
        <f t="shared" si="2920"/>
        <v>394</v>
      </c>
      <c r="U699" s="356">
        <v>3600</v>
      </c>
      <c r="V699" s="356">
        <v>2800</v>
      </c>
      <c r="W699" s="356">
        <v>2000</v>
      </c>
      <c r="X699" s="356">
        <v>1200</v>
      </c>
      <c r="Y699" s="356">
        <v>400</v>
      </c>
      <c r="Z699" s="344">
        <f t="shared" si="2921"/>
        <v>101</v>
      </c>
      <c r="AA699" s="344">
        <f t="shared" si="2922"/>
        <v>105</v>
      </c>
      <c r="AB699" s="344">
        <f t="shared" si="2923"/>
        <v>105</v>
      </c>
      <c r="AC699" s="344">
        <f t="shared" si="2924"/>
        <v>110</v>
      </c>
      <c r="AD699" s="344">
        <f t="shared" si="2925"/>
        <v>110</v>
      </c>
      <c r="AE699" s="344">
        <f t="shared" si="2926"/>
        <v>114</v>
      </c>
      <c r="AF699" s="344">
        <f t="shared" si="2927"/>
        <v>114</v>
      </c>
      <c r="AG699" s="344">
        <f t="shared" si="2928"/>
        <v>119</v>
      </c>
      <c r="AH699" s="344">
        <f t="shared" si="2929"/>
        <v>119</v>
      </c>
      <c r="AI699" s="344">
        <f t="shared" si="2930"/>
        <v>123</v>
      </c>
      <c r="AJ699" s="356">
        <v>3600</v>
      </c>
      <c r="AK699" s="356">
        <v>2800</v>
      </c>
      <c r="AL699" s="356">
        <v>2000</v>
      </c>
      <c r="AM699" s="356">
        <v>1200</v>
      </c>
      <c r="AN699" s="356">
        <v>400</v>
      </c>
      <c r="AO699" s="344" t="str">
        <f t="shared" si="2931"/>
        <v/>
      </c>
      <c r="AP699" s="344" t="str">
        <f t="shared" si="2932"/>
        <v/>
      </c>
      <c r="AQ699" s="344" t="str">
        <f t="shared" si="2933"/>
        <v/>
      </c>
      <c r="AR699" s="344" t="str">
        <f t="shared" si="2934"/>
        <v/>
      </c>
      <c r="AS699" s="344" t="str">
        <f t="shared" si="2935"/>
        <v/>
      </c>
      <c r="AT699" s="344" t="str">
        <f t="shared" si="2936"/>
        <v/>
      </c>
      <c r="AU699" s="344" t="str">
        <f t="shared" si="2937"/>
        <v/>
      </c>
      <c r="AV699" s="344" t="str">
        <f t="shared" si="2938"/>
        <v/>
      </c>
      <c r="AW699" s="344" t="str">
        <f t="shared" si="2939"/>
        <v/>
      </c>
      <c r="AX699" s="344" t="str">
        <f t="shared" si="2940"/>
        <v/>
      </c>
      <c r="AY699" s="356">
        <v>3600</v>
      </c>
      <c r="AZ699" s="356">
        <v>2800</v>
      </c>
      <c r="BA699" s="356">
        <v>2000</v>
      </c>
      <c r="BB699" s="356">
        <v>1200</v>
      </c>
      <c r="BC699" s="356">
        <v>400</v>
      </c>
      <c r="BD699" s="353">
        <f t="shared" ref="BD699:BH699" si="2969">IF(BD504="","",BD504+60)</f>
        <v>126</v>
      </c>
      <c r="BE699" s="353">
        <f t="shared" si="2969"/>
        <v>126</v>
      </c>
      <c r="BF699" s="353">
        <f t="shared" si="2969"/>
        <v>141</v>
      </c>
      <c r="BG699" s="353">
        <f t="shared" si="2969"/>
        <v>156</v>
      </c>
      <c r="BH699" s="353">
        <f t="shared" si="2969"/>
        <v>171</v>
      </c>
      <c r="BI699" s="146" t="str">
        <f t="shared" si="2695"/>
        <v>126;126</v>
      </c>
      <c r="BJ699" s="352">
        <f t="shared" si="2696"/>
        <v>141</v>
      </c>
      <c r="BK699" s="146" t="str">
        <f t="shared" si="2697"/>
        <v>156;171</v>
      </c>
      <c r="BL699" s="25">
        <f t="shared" si="2815"/>
        <v>7060208</v>
      </c>
      <c r="BM699" s="146">
        <f t="shared" ref="BM699" si="2970">BM686</f>
        <v>568</v>
      </c>
      <c r="BN699" s="146">
        <f t="shared" si="2887"/>
        <v>7</v>
      </c>
      <c r="BO699" s="146">
        <f t="shared" ref="BO699:BP699" si="2971">BO686</f>
        <v>2</v>
      </c>
      <c r="BP699" s="146">
        <f t="shared" si="2971"/>
        <v>8</v>
      </c>
      <c r="BQ699" s="146">
        <f>VLOOKUP(IF(A699=1,0,A699),宝石属性!$B$26:$D$41,2,0)</f>
        <v>7</v>
      </c>
      <c r="BR699" s="146">
        <f>VLOOKUP(IF(A699=1,0,A699),宝石属性!$B$26:$D$41,3,0)</f>
        <v>2</v>
      </c>
      <c r="BS699" s="146">
        <f t="shared" ref="BS699:BV699" si="2972">IF(BS686="","",BS686)</f>
        <v>1</v>
      </c>
      <c r="BT699" s="146">
        <f t="shared" si="2972"/>
        <v>3</v>
      </c>
      <c r="BU699" s="146">
        <f t="shared" si="2972"/>
        <v>5</v>
      </c>
      <c r="BV699" s="146">
        <f t="shared" si="2972"/>
        <v>7</v>
      </c>
      <c r="BW699" s="357">
        <f t="shared" si="2823"/>
        <v>2005</v>
      </c>
      <c r="BX699" s="357">
        <f t="shared" si="2824"/>
        <v>3002</v>
      </c>
    </row>
    <row r="700" spans="1:76" s="353" customFormat="1">
      <c r="A700" s="347">
        <f t="shared" si="2701"/>
        <v>60</v>
      </c>
      <c r="B700" s="347" t="s">
        <v>1111</v>
      </c>
      <c r="C700" s="347" t="str">
        <f t="shared" si="2910"/>
        <v>男头盔</v>
      </c>
      <c r="D700" s="347" t="str">
        <f t="shared" si="2813"/>
        <v>60级紫装男头盔</v>
      </c>
      <c r="E700" s="347">
        <f>VLOOKUP($C700,$C$3:$M$15,COLUMNS($C$3:H$15),0)</f>
        <v>90</v>
      </c>
      <c r="F700" s="347" t="str">
        <f>VLOOKUP($C700,$C$3:$M$15,COLUMNS($C$3:I$15),0)</f>
        <v>maxmp_value</v>
      </c>
      <c r="G700" s="347">
        <f>VLOOKUP($C700,$C$3:$M$15,COLUMNS($C$3:J$15),0)</f>
        <v>140</v>
      </c>
      <c r="H700" s="347" t="str">
        <f>VLOOKUP($C700,$C$3:$M$15,COLUMNS($C$3:K$15),0)</f>
        <v>defend_value</v>
      </c>
      <c r="I700" s="347" t="str">
        <f>VLOOKUP($C700,$C$3:$M$15,COLUMNS($C$3:L$15),0)</f>
        <v/>
      </c>
      <c r="J700" s="347" t="str">
        <f>VLOOKUP($C700,$C$3:$M$15,COLUMNS($C$3:M$15),0)</f>
        <v/>
      </c>
      <c r="K700" s="344">
        <f t="shared" si="2911"/>
        <v>403</v>
      </c>
      <c r="L700" s="344">
        <f t="shared" si="2912"/>
        <v>421</v>
      </c>
      <c r="M700" s="344">
        <f t="shared" si="2913"/>
        <v>421</v>
      </c>
      <c r="N700" s="344">
        <f t="shared" si="2914"/>
        <v>439</v>
      </c>
      <c r="O700" s="344">
        <f t="shared" si="2915"/>
        <v>439</v>
      </c>
      <c r="P700" s="344">
        <f t="shared" si="2916"/>
        <v>457</v>
      </c>
      <c r="Q700" s="344">
        <f t="shared" si="2917"/>
        <v>457</v>
      </c>
      <c r="R700" s="344">
        <f t="shared" si="2918"/>
        <v>474</v>
      </c>
      <c r="S700" s="344">
        <f t="shared" si="2919"/>
        <v>474</v>
      </c>
      <c r="T700" s="344">
        <f t="shared" si="2920"/>
        <v>492</v>
      </c>
      <c r="U700" s="356">
        <v>3600</v>
      </c>
      <c r="V700" s="356">
        <v>2800</v>
      </c>
      <c r="W700" s="356">
        <v>2000</v>
      </c>
      <c r="X700" s="356">
        <v>1200</v>
      </c>
      <c r="Y700" s="356">
        <v>400</v>
      </c>
      <c r="Z700" s="344">
        <f t="shared" si="2921"/>
        <v>61</v>
      </c>
      <c r="AA700" s="344">
        <f t="shared" si="2922"/>
        <v>63</v>
      </c>
      <c r="AB700" s="344">
        <f t="shared" si="2923"/>
        <v>63</v>
      </c>
      <c r="AC700" s="344">
        <f t="shared" si="2924"/>
        <v>66</v>
      </c>
      <c r="AD700" s="344">
        <f t="shared" si="2925"/>
        <v>66</v>
      </c>
      <c r="AE700" s="344">
        <f t="shared" si="2926"/>
        <v>68</v>
      </c>
      <c r="AF700" s="344">
        <f t="shared" si="2927"/>
        <v>68</v>
      </c>
      <c r="AG700" s="344">
        <f t="shared" si="2928"/>
        <v>71</v>
      </c>
      <c r="AH700" s="344">
        <f t="shared" si="2929"/>
        <v>71</v>
      </c>
      <c r="AI700" s="344">
        <f t="shared" si="2930"/>
        <v>74</v>
      </c>
      <c r="AJ700" s="356">
        <v>3600</v>
      </c>
      <c r="AK700" s="356">
        <v>2800</v>
      </c>
      <c r="AL700" s="356">
        <v>2000</v>
      </c>
      <c r="AM700" s="356">
        <v>1200</v>
      </c>
      <c r="AN700" s="356">
        <v>400</v>
      </c>
      <c r="AO700" s="344" t="str">
        <f t="shared" si="2931"/>
        <v/>
      </c>
      <c r="AP700" s="344" t="str">
        <f t="shared" si="2932"/>
        <v/>
      </c>
      <c r="AQ700" s="344" t="str">
        <f t="shared" si="2933"/>
        <v/>
      </c>
      <c r="AR700" s="344" t="str">
        <f t="shared" si="2934"/>
        <v/>
      </c>
      <c r="AS700" s="344" t="str">
        <f t="shared" si="2935"/>
        <v/>
      </c>
      <c r="AT700" s="344" t="str">
        <f t="shared" si="2936"/>
        <v/>
      </c>
      <c r="AU700" s="344" t="str">
        <f t="shared" si="2937"/>
        <v/>
      </c>
      <c r="AV700" s="344" t="str">
        <f t="shared" si="2938"/>
        <v/>
      </c>
      <c r="AW700" s="344" t="str">
        <f t="shared" si="2939"/>
        <v/>
      </c>
      <c r="AX700" s="344" t="str">
        <f t="shared" si="2940"/>
        <v/>
      </c>
      <c r="AY700" s="356">
        <v>3600</v>
      </c>
      <c r="AZ700" s="356">
        <v>2800</v>
      </c>
      <c r="BA700" s="356">
        <v>2000</v>
      </c>
      <c r="BB700" s="356">
        <v>1200</v>
      </c>
      <c r="BC700" s="356">
        <v>400</v>
      </c>
      <c r="BD700" s="353" t="str">
        <f t="shared" ref="BD700:BH700" si="2973">IF(BD505="","",BD505+60)</f>
        <v/>
      </c>
      <c r="BE700" s="353" t="str">
        <f t="shared" si="2973"/>
        <v/>
      </c>
      <c r="BF700" s="353" t="str">
        <f t="shared" si="2973"/>
        <v/>
      </c>
      <c r="BG700" s="353" t="str">
        <f t="shared" si="2973"/>
        <v/>
      </c>
      <c r="BH700" s="353" t="str">
        <f t="shared" si="2973"/>
        <v/>
      </c>
      <c r="BI700" s="146" t="str">
        <f t="shared" si="2695"/>
        <v/>
      </c>
      <c r="BJ700" s="352" t="str">
        <f t="shared" si="2696"/>
        <v/>
      </c>
      <c r="BK700" s="146" t="str">
        <f t="shared" si="2697"/>
        <v/>
      </c>
      <c r="BL700" s="25">
        <f t="shared" si="2815"/>
        <v>7060309</v>
      </c>
      <c r="BM700" s="146">
        <f t="shared" ref="BM700" si="2974">BM687</f>
        <v>1640</v>
      </c>
      <c r="BN700" s="146">
        <f t="shared" si="2887"/>
        <v>7</v>
      </c>
      <c r="BO700" s="146">
        <f t="shared" ref="BO700:BP700" si="2975">BO687</f>
        <v>3</v>
      </c>
      <c r="BP700" s="146">
        <f t="shared" si="2975"/>
        <v>9</v>
      </c>
      <c r="BQ700" s="146">
        <f>VLOOKUP(IF(A700=1,0,A700),宝石属性!$B$26:$D$41,2,0)</f>
        <v>7</v>
      </c>
      <c r="BR700" s="146">
        <f>VLOOKUP(IF(A700=1,0,A700),宝石属性!$B$26:$D$41,3,0)</f>
        <v>2</v>
      </c>
      <c r="BS700" s="146">
        <f t="shared" ref="BS700:BV700" si="2976">IF(BS687="","",BS687)</f>
        <v>2</v>
      </c>
      <c r="BT700" s="146">
        <f t="shared" si="2976"/>
        <v>3</v>
      </c>
      <c r="BU700" s="146" t="str">
        <f t="shared" si="2976"/>
        <v/>
      </c>
      <c r="BV700" s="146" t="str">
        <f t="shared" si="2976"/>
        <v/>
      </c>
      <c r="BW700" s="357">
        <f t="shared" si="2823"/>
        <v>2008</v>
      </c>
      <c r="BX700" s="357">
        <f t="shared" si="2824"/>
        <v>3002</v>
      </c>
    </row>
    <row r="701" spans="1:76" s="353" customFormat="1">
      <c r="A701" s="347">
        <f t="shared" si="2701"/>
        <v>60</v>
      </c>
      <c r="B701" s="347" t="s">
        <v>1111</v>
      </c>
      <c r="C701" s="347" t="str">
        <f t="shared" si="2910"/>
        <v>女头饰</v>
      </c>
      <c r="D701" s="347" t="str">
        <f t="shared" si="2813"/>
        <v>60级紫装女头饰</v>
      </c>
      <c r="E701" s="347">
        <f>VLOOKUP($C701,$C$3:$M$15,COLUMNS($C$3:H$15),0)</f>
        <v>90</v>
      </c>
      <c r="F701" s="347" t="str">
        <f>VLOOKUP($C701,$C$3:$M$15,COLUMNS($C$3:I$15),0)</f>
        <v>maxmp_value</v>
      </c>
      <c r="G701" s="347">
        <f>VLOOKUP($C701,$C$3:$M$15,COLUMNS($C$3:J$15),0)</f>
        <v>140</v>
      </c>
      <c r="H701" s="347" t="str">
        <f>VLOOKUP($C701,$C$3:$M$15,COLUMNS($C$3:K$15),0)</f>
        <v>defend_value</v>
      </c>
      <c r="I701" s="347" t="str">
        <f>VLOOKUP($C701,$C$3:$M$15,COLUMNS($C$3:L$15),0)</f>
        <v/>
      </c>
      <c r="J701" s="347" t="str">
        <f>VLOOKUP($C701,$C$3:$M$15,COLUMNS($C$3:M$15),0)</f>
        <v/>
      </c>
      <c r="K701" s="344">
        <f t="shared" si="2911"/>
        <v>403</v>
      </c>
      <c r="L701" s="344">
        <f t="shared" si="2912"/>
        <v>421</v>
      </c>
      <c r="M701" s="344">
        <f t="shared" si="2913"/>
        <v>421</v>
      </c>
      <c r="N701" s="344">
        <f t="shared" si="2914"/>
        <v>439</v>
      </c>
      <c r="O701" s="344">
        <f t="shared" si="2915"/>
        <v>439</v>
      </c>
      <c r="P701" s="344">
        <f t="shared" si="2916"/>
        <v>457</v>
      </c>
      <c r="Q701" s="344">
        <f t="shared" si="2917"/>
        <v>457</v>
      </c>
      <c r="R701" s="344">
        <f t="shared" si="2918"/>
        <v>474</v>
      </c>
      <c r="S701" s="344">
        <f t="shared" si="2919"/>
        <v>474</v>
      </c>
      <c r="T701" s="344">
        <f t="shared" si="2920"/>
        <v>492</v>
      </c>
      <c r="U701" s="356">
        <v>3600</v>
      </c>
      <c r="V701" s="356">
        <v>2800</v>
      </c>
      <c r="W701" s="356">
        <v>2000</v>
      </c>
      <c r="X701" s="356">
        <v>1200</v>
      </c>
      <c r="Y701" s="356">
        <v>400</v>
      </c>
      <c r="Z701" s="344">
        <f t="shared" si="2921"/>
        <v>61</v>
      </c>
      <c r="AA701" s="344">
        <f t="shared" si="2922"/>
        <v>63</v>
      </c>
      <c r="AB701" s="344">
        <f t="shared" si="2923"/>
        <v>63</v>
      </c>
      <c r="AC701" s="344">
        <f t="shared" si="2924"/>
        <v>66</v>
      </c>
      <c r="AD701" s="344">
        <f t="shared" si="2925"/>
        <v>66</v>
      </c>
      <c r="AE701" s="344">
        <f t="shared" si="2926"/>
        <v>68</v>
      </c>
      <c r="AF701" s="344">
        <f t="shared" si="2927"/>
        <v>68</v>
      </c>
      <c r="AG701" s="344">
        <f t="shared" si="2928"/>
        <v>71</v>
      </c>
      <c r="AH701" s="344">
        <f t="shared" si="2929"/>
        <v>71</v>
      </c>
      <c r="AI701" s="344">
        <f t="shared" si="2930"/>
        <v>74</v>
      </c>
      <c r="AJ701" s="356">
        <v>3600</v>
      </c>
      <c r="AK701" s="356">
        <v>2800</v>
      </c>
      <c r="AL701" s="356">
        <v>2000</v>
      </c>
      <c r="AM701" s="356">
        <v>1200</v>
      </c>
      <c r="AN701" s="356">
        <v>400</v>
      </c>
      <c r="AO701" s="344" t="str">
        <f t="shared" si="2931"/>
        <v/>
      </c>
      <c r="AP701" s="344" t="str">
        <f t="shared" si="2932"/>
        <v/>
      </c>
      <c r="AQ701" s="344" t="str">
        <f t="shared" si="2933"/>
        <v/>
      </c>
      <c r="AR701" s="344" t="str">
        <f t="shared" si="2934"/>
        <v/>
      </c>
      <c r="AS701" s="344" t="str">
        <f t="shared" si="2935"/>
        <v/>
      </c>
      <c r="AT701" s="344" t="str">
        <f t="shared" si="2936"/>
        <v/>
      </c>
      <c r="AU701" s="344" t="str">
        <f t="shared" si="2937"/>
        <v/>
      </c>
      <c r="AV701" s="344" t="str">
        <f t="shared" si="2938"/>
        <v/>
      </c>
      <c r="AW701" s="344" t="str">
        <f t="shared" si="2939"/>
        <v/>
      </c>
      <c r="AX701" s="344" t="str">
        <f t="shared" si="2940"/>
        <v/>
      </c>
      <c r="AY701" s="356">
        <v>3600</v>
      </c>
      <c r="AZ701" s="356">
        <v>2800</v>
      </c>
      <c r="BA701" s="356">
        <v>2000</v>
      </c>
      <c r="BB701" s="356">
        <v>1200</v>
      </c>
      <c r="BC701" s="356">
        <v>400</v>
      </c>
      <c r="BD701" s="353" t="str">
        <f t="shared" ref="BD701:BH701" si="2977">IF(BD506="","",BD506+60)</f>
        <v/>
      </c>
      <c r="BE701" s="353" t="str">
        <f t="shared" si="2977"/>
        <v/>
      </c>
      <c r="BF701" s="353" t="str">
        <f t="shared" si="2977"/>
        <v/>
      </c>
      <c r="BG701" s="353" t="str">
        <f t="shared" si="2977"/>
        <v/>
      </c>
      <c r="BH701" s="353" t="str">
        <f t="shared" si="2977"/>
        <v/>
      </c>
      <c r="BI701" s="146" t="str">
        <f t="shared" si="2695"/>
        <v/>
      </c>
      <c r="BJ701" s="352" t="str">
        <f t="shared" si="2696"/>
        <v/>
      </c>
      <c r="BK701" s="146" t="str">
        <f t="shared" si="2697"/>
        <v/>
      </c>
      <c r="BL701" s="25">
        <f t="shared" si="2815"/>
        <v>7060310</v>
      </c>
      <c r="BM701" s="146">
        <f t="shared" ref="BM701" si="2978">BM688</f>
        <v>1384</v>
      </c>
      <c r="BN701" s="146">
        <f t="shared" si="2887"/>
        <v>7</v>
      </c>
      <c r="BO701" s="146">
        <f t="shared" ref="BO701:BP701" si="2979">BO688</f>
        <v>3</v>
      </c>
      <c r="BP701" s="146">
        <f t="shared" si="2979"/>
        <v>10</v>
      </c>
      <c r="BQ701" s="146">
        <f>VLOOKUP(IF(A701=1,0,A701),宝石属性!$B$26:$D$41,2,0)</f>
        <v>7</v>
      </c>
      <c r="BR701" s="146">
        <f>VLOOKUP(IF(A701=1,0,A701),宝石属性!$B$26:$D$41,3,0)</f>
        <v>2</v>
      </c>
      <c r="BS701" s="146">
        <f t="shared" ref="BS701:BV701" si="2980">IF(BS688="","",BS688)</f>
        <v>2</v>
      </c>
      <c r="BT701" s="146">
        <f t="shared" si="2980"/>
        <v>3</v>
      </c>
      <c r="BU701" s="146" t="str">
        <f t="shared" si="2980"/>
        <v/>
      </c>
      <c r="BV701" s="146" t="str">
        <f t="shared" si="2980"/>
        <v/>
      </c>
      <c r="BW701" s="357">
        <f t="shared" si="2823"/>
        <v>2008</v>
      </c>
      <c r="BX701" s="357">
        <f t="shared" si="2824"/>
        <v>3002</v>
      </c>
    </row>
    <row r="702" spans="1:76" s="353" customFormat="1">
      <c r="A702" s="347">
        <f t="shared" si="2701"/>
        <v>60</v>
      </c>
      <c r="B702" s="347" t="s">
        <v>1111</v>
      </c>
      <c r="C702" s="347" t="str">
        <f t="shared" si="2910"/>
        <v>项链</v>
      </c>
      <c r="D702" s="347" t="str">
        <f t="shared" si="2813"/>
        <v>60级紫装项链</v>
      </c>
      <c r="E702" s="347">
        <f>VLOOKUP($C702,$C$3:$M$15,COLUMNS($C$3:H$15),0)</f>
        <v>150</v>
      </c>
      <c r="F702" s="347" t="str">
        <f>VLOOKUP($C702,$C$3:$M$15,COLUMNS($C$3:I$15),0)</f>
        <v>magicattack_value</v>
      </c>
      <c r="G702" s="347">
        <f>VLOOKUP($C702,$C$3:$M$15,COLUMNS($C$3:J$15),0)</f>
        <v>160</v>
      </c>
      <c r="H702" s="347" t="str">
        <f>VLOOKUP($C702,$C$3:$M$15,COLUMNS($C$3:K$15),0)</f>
        <v>magicdef_value</v>
      </c>
      <c r="I702" s="347" t="str">
        <f>VLOOKUP($C702,$C$3:$M$15,COLUMNS($C$3:L$15),0)</f>
        <v/>
      </c>
      <c r="J702" s="347" t="str">
        <f>VLOOKUP($C702,$C$3:$M$15,COLUMNS($C$3:M$15),0)</f>
        <v/>
      </c>
      <c r="K702" s="344">
        <f t="shared" si="2911"/>
        <v>111</v>
      </c>
      <c r="L702" s="344">
        <f t="shared" si="2912"/>
        <v>116</v>
      </c>
      <c r="M702" s="344">
        <f t="shared" si="2913"/>
        <v>116</v>
      </c>
      <c r="N702" s="344">
        <f t="shared" si="2914"/>
        <v>121</v>
      </c>
      <c r="O702" s="344">
        <f t="shared" si="2915"/>
        <v>121</v>
      </c>
      <c r="P702" s="344">
        <f t="shared" si="2916"/>
        <v>126</v>
      </c>
      <c r="Q702" s="344">
        <f t="shared" si="2917"/>
        <v>126</v>
      </c>
      <c r="R702" s="344">
        <f t="shared" si="2918"/>
        <v>130</v>
      </c>
      <c r="S702" s="344">
        <f t="shared" si="2919"/>
        <v>130</v>
      </c>
      <c r="T702" s="344">
        <f t="shared" si="2920"/>
        <v>135</v>
      </c>
      <c r="U702" s="356">
        <v>3600</v>
      </c>
      <c r="V702" s="356">
        <v>2800</v>
      </c>
      <c r="W702" s="356">
        <v>2000</v>
      </c>
      <c r="X702" s="356">
        <v>1200</v>
      </c>
      <c r="Y702" s="356">
        <v>400</v>
      </c>
      <c r="Z702" s="344">
        <f t="shared" si="2921"/>
        <v>59</v>
      </c>
      <c r="AA702" s="344">
        <f t="shared" si="2922"/>
        <v>62</v>
      </c>
      <c r="AB702" s="344">
        <f t="shared" si="2923"/>
        <v>62</v>
      </c>
      <c r="AC702" s="344">
        <f t="shared" si="2924"/>
        <v>64</v>
      </c>
      <c r="AD702" s="344">
        <f t="shared" si="2925"/>
        <v>64</v>
      </c>
      <c r="AE702" s="344">
        <f t="shared" si="2926"/>
        <v>67</v>
      </c>
      <c r="AF702" s="344">
        <f t="shared" si="2927"/>
        <v>67</v>
      </c>
      <c r="AG702" s="344">
        <f t="shared" si="2928"/>
        <v>69</v>
      </c>
      <c r="AH702" s="344">
        <f t="shared" si="2929"/>
        <v>69</v>
      </c>
      <c r="AI702" s="344">
        <f t="shared" si="2930"/>
        <v>72</v>
      </c>
      <c r="AJ702" s="356">
        <v>3600</v>
      </c>
      <c r="AK702" s="356">
        <v>2800</v>
      </c>
      <c r="AL702" s="356">
        <v>2000</v>
      </c>
      <c r="AM702" s="356">
        <v>1200</v>
      </c>
      <c r="AN702" s="356">
        <v>400</v>
      </c>
      <c r="AO702" s="344" t="str">
        <f t="shared" si="2931"/>
        <v/>
      </c>
      <c r="AP702" s="344" t="str">
        <f t="shared" si="2932"/>
        <v/>
      </c>
      <c r="AQ702" s="344" t="str">
        <f t="shared" si="2933"/>
        <v/>
      </c>
      <c r="AR702" s="344" t="str">
        <f t="shared" si="2934"/>
        <v/>
      </c>
      <c r="AS702" s="344" t="str">
        <f t="shared" si="2935"/>
        <v/>
      </c>
      <c r="AT702" s="344" t="str">
        <f t="shared" si="2936"/>
        <v/>
      </c>
      <c r="AU702" s="344" t="str">
        <f t="shared" si="2937"/>
        <v/>
      </c>
      <c r="AV702" s="344" t="str">
        <f t="shared" si="2938"/>
        <v/>
      </c>
      <c r="AW702" s="344" t="str">
        <f t="shared" si="2939"/>
        <v/>
      </c>
      <c r="AX702" s="344" t="str">
        <f t="shared" si="2940"/>
        <v/>
      </c>
      <c r="AY702" s="356">
        <v>3600</v>
      </c>
      <c r="AZ702" s="356">
        <v>2800</v>
      </c>
      <c r="BA702" s="356">
        <v>2000</v>
      </c>
      <c r="BB702" s="356">
        <v>1200</v>
      </c>
      <c r="BC702" s="356">
        <v>400</v>
      </c>
      <c r="BD702" s="353" t="str">
        <f t="shared" ref="BD702:BH702" si="2981">IF(BD507="","",BD507+60)</f>
        <v/>
      </c>
      <c r="BE702" s="353" t="str">
        <f t="shared" si="2981"/>
        <v/>
      </c>
      <c r="BF702" s="353" t="str">
        <f t="shared" si="2981"/>
        <v/>
      </c>
      <c r="BG702" s="353" t="str">
        <f t="shared" si="2981"/>
        <v/>
      </c>
      <c r="BH702" s="353" t="str">
        <f t="shared" si="2981"/>
        <v/>
      </c>
      <c r="BI702" s="146" t="str">
        <f t="shared" si="2695"/>
        <v/>
      </c>
      <c r="BJ702" s="352" t="str">
        <f t="shared" si="2696"/>
        <v/>
      </c>
      <c r="BK702" s="146" t="str">
        <f t="shared" si="2697"/>
        <v/>
      </c>
      <c r="BL702" s="25">
        <f t="shared" si="2815"/>
        <v>7060411</v>
      </c>
      <c r="BM702" s="146">
        <f t="shared" ref="BM702" si="2982">BM689</f>
        <v>40</v>
      </c>
      <c r="BN702" s="146">
        <f t="shared" si="2887"/>
        <v>7</v>
      </c>
      <c r="BO702" s="146">
        <f t="shared" ref="BO702:BP702" si="2983">BO689</f>
        <v>4</v>
      </c>
      <c r="BP702" s="146">
        <f t="shared" si="2983"/>
        <v>11</v>
      </c>
      <c r="BQ702" s="146">
        <f>VLOOKUP(IF(A702=1,0,A702),宝石属性!$B$26:$D$41,2,0)</f>
        <v>7</v>
      </c>
      <c r="BR702" s="146">
        <f>VLOOKUP(IF(A702=1,0,A702),宝石属性!$B$26:$D$41,3,0)</f>
        <v>2</v>
      </c>
      <c r="BS702" s="146">
        <f t="shared" ref="BS702:BV702" si="2984">IF(BS689="","",BS689)</f>
        <v>4</v>
      </c>
      <c r="BT702" s="146">
        <f t="shared" si="2984"/>
        <v>5</v>
      </c>
      <c r="BU702" s="146" t="str">
        <f t="shared" si="2984"/>
        <v/>
      </c>
      <c r="BV702" s="146" t="str">
        <f t="shared" si="2984"/>
        <v/>
      </c>
      <c r="BW702" s="357">
        <f t="shared" si="2823"/>
        <v>2011</v>
      </c>
      <c r="BX702" s="357">
        <f t="shared" si="2824"/>
        <v>3002</v>
      </c>
    </row>
    <row r="703" spans="1:76" s="353" customFormat="1">
      <c r="A703" s="347">
        <f t="shared" si="2701"/>
        <v>60</v>
      </c>
      <c r="B703" s="347" t="s">
        <v>1111</v>
      </c>
      <c r="C703" s="347" t="str">
        <f t="shared" si="2910"/>
        <v>腰带</v>
      </c>
      <c r="D703" s="347" t="str">
        <f t="shared" si="2813"/>
        <v>60级紫装腰带</v>
      </c>
      <c r="E703" s="347">
        <f>VLOOKUP($C703,$C$3:$M$15,COLUMNS($C$3:H$15),0)</f>
        <v>60</v>
      </c>
      <c r="F703" s="347" t="str">
        <f>VLOOKUP($C703,$C$3:$M$15,COLUMNS($C$3:I$15),0)</f>
        <v>maxhp_value</v>
      </c>
      <c r="G703" s="347">
        <f>VLOOKUP($C703,$C$3:$M$15,COLUMNS($C$3:J$15),0)</f>
        <v>140</v>
      </c>
      <c r="H703" s="347" t="str">
        <f>VLOOKUP($C703,$C$3:$M$15,COLUMNS($C$3:K$15),0)</f>
        <v>defend_value</v>
      </c>
      <c r="I703" s="347" t="str">
        <f>VLOOKUP($C703,$C$3:$M$15,COLUMNS($C$3:L$15),0)</f>
        <v/>
      </c>
      <c r="J703" s="347" t="str">
        <f>VLOOKUP($C703,$C$3:$M$15,COLUMNS($C$3:M$15),0)</f>
        <v/>
      </c>
      <c r="K703" s="344">
        <f t="shared" si="2911"/>
        <v>484</v>
      </c>
      <c r="L703" s="344">
        <f t="shared" si="2912"/>
        <v>505</v>
      </c>
      <c r="M703" s="344">
        <f t="shared" si="2913"/>
        <v>505</v>
      </c>
      <c r="N703" s="344">
        <f t="shared" si="2914"/>
        <v>527</v>
      </c>
      <c r="O703" s="344">
        <f t="shared" si="2915"/>
        <v>527</v>
      </c>
      <c r="P703" s="344">
        <f t="shared" si="2916"/>
        <v>548</v>
      </c>
      <c r="Q703" s="344">
        <f t="shared" si="2917"/>
        <v>548</v>
      </c>
      <c r="R703" s="344">
        <f t="shared" si="2918"/>
        <v>569</v>
      </c>
      <c r="S703" s="344">
        <f t="shared" si="2919"/>
        <v>569</v>
      </c>
      <c r="T703" s="344">
        <f t="shared" si="2920"/>
        <v>590</v>
      </c>
      <c r="U703" s="356">
        <v>3600</v>
      </c>
      <c r="V703" s="356">
        <v>2800</v>
      </c>
      <c r="W703" s="356">
        <v>2000</v>
      </c>
      <c r="X703" s="356">
        <v>1200</v>
      </c>
      <c r="Y703" s="356">
        <v>400</v>
      </c>
      <c r="Z703" s="344">
        <f t="shared" si="2921"/>
        <v>40</v>
      </c>
      <c r="AA703" s="344">
        <f t="shared" si="2922"/>
        <v>42</v>
      </c>
      <c r="AB703" s="344">
        <f t="shared" si="2923"/>
        <v>42</v>
      </c>
      <c r="AC703" s="344">
        <f t="shared" si="2924"/>
        <v>44</v>
      </c>
      <c r="AD703" s="344">
        <f t="shared" si="2925"/>
        <v>44</v>
      </c>
      <c r="AE703" s="344">
        <f t="shared" si="2926"/>
        <v>46</v>
      </c>
      <c r="AF703" s="344">
        <f t="shared" si="2927"/>
        <v>46</v>
      </c>
      <c r="AG703" s="344">
        <f t="shared" si="2928"/>
        <v>47</v>
      </c>
      <c r="AH703" s="344">
        <f t="shared" si="2929"/>
        <v>47</v>
      </c>
      <c r="AI703" s="344">
        <f t="shared" si="2930"/>
        <v>49</v>
      </c>
      <c r="AJ703" s="356">
        <v>3600</v>
      </c>
      <c r="AK703" s="356">
        <v>2800</v>
      </c>
      <c r="AL703" s="356">
        <v>2000</v>
      </c>
      <c r="AM703" s="356">
        <v>1200</v>
      </c>
      <c r="AN703" s="356">
        <v>400</v>
      </c>
      <c r="AO703" s="344" t="str">
        <f t="shared" si="2931"/>
        <v/>
      </c>
      <c r="AP703" s="344" t="str">
        <f t="shared" si="2932"/>
        <v/>
      </c>
      <c r="AQ703" s="344" t="str">
        <f t="shared" si="2933"/>
        <v/>
      </c>
      <c r="AR703" s="344" t="str">
        <f t="shared" si="2934"/>
        <v/>
      </c>
      <c r="AS703" s="344" t="str">
        <f t="shared" si="2935"/>
        <v/>
      </c>
      <c r="AT703" s="344" t="str">
        <f t="shared" si="2936"/>
        <v/>
      </c>
      <c r="AU703" s="344" t="str">
        <f t="shared" si="2937"/>
        <v/>
      </c>
      <c r="AV703" s="344" t="str">
        <f t="shared" si="2938"/>
        <v/>
      </c>
      <c r="AW703" s="344" t="str">
        <f t="shared" si="2939"/>
        <v/>
      </c>
      <c r="AX703" s="344" t="str">
        <f t="shared" si="2940"/>
        <v/>
      </c>
      <c r="AY703" s="356">
        <v>3600</v>
      </c>
      <c r="AZ703" s="356">
        <v>2800</v>
      </c>
      <c r="BA703" s="356">
        <v>2000</v>
      </c>
      <c r="BB703" s="356">
        <v>1200</v>
      </c>
      <c r="BC703" s="356">
        <v>400</v>
      </c>
      <c r="BD703" s="353" t="str">
        <f t="shared" ref="BD703:BH703" si="2985">IF(BD508="","",BD508+60)</f>
        <v/>
      </c>
      <c r="BE703" s="353" t="str">
        <f t="shared" si="2985"/>
        <v/>
      </c>
      <c r="BF703" s="353" t="str">
        <f t="shared" si="2985"/>
        <v/>
      </c>
      <c r="BG703" s="353" t="str">
        <f t="shared" si="2985"/>
        <v/>
      </c>
      <c r="BH703" s="353" t="str">
        <f t="shared" si="2985"/>
        <v/>
      </c>
      <c r="BI703" s="146" t="str">
        <f t="shared" si="2695"/>
        <v/>
      </c>
      <c r="BJ703" s="352" t="str">
        <f t="shared" si="2696"/>
        <v/>
      </c>
      <c r="BK703" s="146" t="str">
        <f t="shared" si="2697"/>
        <v/>
      </c>
      <c r="BL703" s="25">
        <f t="shared" si="2815"/>
        <v>7060512</v>
      </c>
      <c r="BM703" s="146">
        <f t="shared" ref="BM703" si="2986">BM690</f>
        <v>72</v>
      </c>
      <c r="BN703" s="146">
        <f t="shared" si="2887"/>
        <v>7</v>
      </c>
      <c r="BO703" s="146">
        <f t="shared" ref="BO703:BP703" si="2987">BO690</f>
        <v>5</v>
      </c>
      <c r="BP703" s="146">
        <f t="shared" si="2987"/>
        <v>12</v>
      </c>
      <c r="BQ703" s="146">
        <f>VLOOKUP(IF(A703=1,0,A703),宝石属性!$B$26:$D$41,2,0)</f>
        <v>7</v>
      </c>
      <c r="BR703" s="146">
        <f>VLOOKUP(IF(A703=1,0,A703),宝石属性!$B$26:$D$41,3,0)</f>
        <v>2</v>
      </c>
      <c r="BS703" s="146">
        <f t="shared" ref="BS703:BV703" si="2988">IF(BS690="","",BS690)</f>
        <v>1</v>
      </c>
      <c r="BT703" s="146">
        <f t="shared" si="2988"/>
        <v>6</v>
      </c>
      <c r="BU703" s="146">
        <f t="shared" si="2988"/>
        <v>9</v>
      </c>
      <c r="BV703" s="146" t="str">
        <f t="shared" si="2988"/>
        <v/>
      </c>
      <c r="BW703" s="357">
        <f t="shared" si="2823"/>
        <v>2014</v>
      </c>
      <c r="BX703" s="357">
        <f t="shared" si="2824"/>
        <v>3002</v>
      </c>
    </row>
    <row r="704" spans="1:76" s="353" customFormat="1">
      <c r="A704" s="347">
        <f t="shared" si="2701"/>
        <v>60</v>
      </c>
      <c r="B704" s="347" t="s">
        <v>1111</v>
      </c>
      <c r="C704" s="347" t="str">
        <f t="shared" si="2910"/>
        <v>鞋子</v>
      </c>
      <c r="D704" s="347" t="str">
        <f t="shared" si="2813"/>
        <v>60级紫装鞋子</v>
      </c>
      <c r="E704" s="347">
        <f>VLOOKUP($C704,$C$3:$M$15,COLUMNS($C$3:H$15),0)</f>
        <v>160</v>
      </c>
      <c r="F704" s="347" t="str">
        <f>VLOOKUP($C704,$C$3:$M$15,COLUMNS($C$3:I$15),0)</f>
        <v>magicdef_value</v>
      </c>
      <c r="G704" s="347">
        <f>VLOOKUP($C704,$C$3:$M$15,COLUMNS($C$3:J$15),0)</f>
        <v>200</v>
      </c>
      <c r="H704" s="347" t="str">
        <f>VLOOKUP($C704,$C$3:$M$15,COLUMNS($C$3:K$15),0)</f>
        <v>speed_value</v>
      </c>
      <c r="I704" s="347" t="str">
        <f>VLOOKUP($C704,$C$3:$M$15,COLUMNS($C$3:L$15),0)</f>
        <v/>
      </c>
      <c r="J704" s="347" t="str">
        <f>VLOOKUP($C704,$C$3:$M$15,COLUMNS($C$3:M$15),0)</f>
        <v/>
      </c>
      <c r="K704" s="344">
        <f t="shared" si="2911"/>
        <v>59</v>
      </c>
      <c r="L704" s="344">
        <f t="shared" si="2912"/>
        <v>62</v>
      </c>
      <c r="M704" s="344">
        <f t="shared" si="2913"/>
        <v>62</v>
      </c>
      <c r="N704" s="344">
        <f t="shared" si="2914"/>
        <v>64</v>
      </c>
      <c r="O704" s="344">
        <f t="shared" si="2915"/>
        <v>64</v>
      </c>
      <c r="P704" s="344">
        <f t="shared" si="2916"/>
        <v>67</v>
      </c>
      <c r="Q704" s="344">
        <f t="shared" si="2917"/>
        <v>67</v>
      </c>
      <c r="R704" s="344">
        <f t="shared" si="2918"/>
        <v>69</v>
      </c>
      <c r="S704" s="344">
        <f t="shared" si="2919"/>
        <v>69</v>
      </c>
      <c r="T704" s="344">
        <f t="shared" si="2920"/>
        <v>72</v>
      </c>
      <c r="U704" s="356">
        <v>3600</v>
      </c>
      <c r="V704" s="356">
        <v>2800</v>
      </c>
      <c r="W704" s="356">
        <v>2000</v>
      </c>
      <c r="X704" s="356">
        <v>1200</v>
      </c>
      <c r="Y704" s="356">
        <v>400</v>
      </c>
      <c r="Z704" s="344">
        <f t="shared" si="2921"/>
        <v>55</v>
      </c>
      <c r="AA704" s="344">
        <f t="shared" si="2922"/>
        <v>59</v>
      </c>
      <c r="AB704" s="344">
        <f t="shared" si="2923"/>
        <v>59</v>
      </c>
      <c r="AC704" s="344">
        <f t="shared" si="2924"/>
        <v>64</v>
      </c>
      <c r="AD704" s="344">
        <f t="shared" si="2925"/>
        <v>64</v>
      </c>
      <c r="AE704" s="344">
        <f t="shared" si="2926"/>
        <v>69</v>
      </c>
      <c r="AF704" s="344">
        <f t="shared" si="2927"/>
        <v>69</v>
      </c>
      <c r="AG704" s="344">
        <f t="shared" si="2928"/>
        <v>73</v>
      </c>
      <c r="AH704" s="344">
        <f t="shared" si="2929"/>
        <v>73</v>
      </c>
      <c r="AI704" s="344">
        <f t="shared" si="2930"/>
        <v>78</v>
      </c>
      <c r="AJ704" s="356">
        <v>3600</v>
      </c>
      <c r="AK704" s="356">
        <v>2800</v>
      </c>
      <c r="AL704" s="356">
        <v>2000</v>
      </c>
      <c r="AM704" s="356">
        <v>1200</v>
      </c>
      <c r="AN704" s="356">
        <v>400</v>
      </c>
      <c r="AO704" s="344" t="str">
        <f t="shared" si="2931"/>
        <v/>
      </c>
      <c r="AP704" s="344" t="str">
        <f t="shared" si="2932"/>
        <v/>
      </c>
      <c r="AQ704" s="344" t="str">
        <f t="shared" si="2933"/>
        <v/>
      </c>
      <c r="AR704" s="344" t="str">
        <f t="shared" si="2934"/>
        <v/>
      </c>
      <c r="AS704" s="344" t="str">
        <f t="shared" si="2935"/>
        <v/>
      </c>
      <c r="AT704" s="344" t="str">
        <f t="shared" si="2936"/>
        <v/>
      </c>
      <c r="AU704" s="344" t="str">
        <f t="shared" si="2937"/>
        <v/>
      </c>
      <c r="AV704" s="344" t="str">
        <f t="shared" si="2938"/>
        <v/>
      </c>
      <c r="AW704" s="344" t="str">
        <f t="shared" si="2939"/>
        <v/>
      </c>
      <c r="AX704" s="344" t="str">
        <f t="shared" si="2940"/>
        <v/>
      </c>
      <c r="AY704" s="356">
        <v>3600</v>
      </c>
      <c r="AZ704" s="356">
        <v>2800</v>
      </c>
      <c r="BA704" s="356">
        <v>2000</v>
      </c>
      <c r="BB704" s="356">
        <v>1200</v>
      </c>
      <c r="BC704" s="356">
        <v>400</v>
      </c>
      <c r="BD704" s="353" t="str">
        <f t="shared" ref="BD704:BH704" si="2989">IF(BD509="","",BD509+60)</f>
        <v/>
      </c>
      <c r="BE704" s="353" t="str">
        <f t="shared" si="2989"/>
        <v/>
      </c>
      <c r="BF704" s="353" t="str">
        <f t="shared" si="2989"/>
        <v/>
      </c>
      <c r="BG704" s="353" t="str">
        <f t="shared" si="2989"/>
        <v/>
      </c>
      <c r="BH704" s="353" t="str">
        <f t="shared" si="2989"/>
        <v/>
      </c>
      <c r="BI704" s="146" t="str">
        <f t="shared" ref="BI704:BI767" si="2990">IF(BD704="","",BD704&amp;";"&amp;BE704)</f>
        <v/>
      </c>
      <c r="BJ704" s="352" t="str">
        <f t="shared" ref="BJ704:BJ767" si="2991">IF(BD704="","",BF704)</f>
        <v/>
      </c>
      <c r="BK704" s="146" t="str">
        <f t="shared" ref="BK704:BK767" si="2992">IF(BD704="","",BG704&amp;";"&amp;BH704)</f>
        <v/>
      </c>
      <c r="BL704" s="25">
        <f t="shared" si="2815"/>
        <v>7060613</v>
      </c>
      <c r="BM704" s="146">
        <f t="shared" ref="BM704" si="2993">BM691</f>
        <v>88</v>
      </c>
      <c r="BN704" s="146">
        <f t="shared" si="2887"/>
        <v>7</v>
      </c>
      <c r="BO704" s="146">
        <f t="shared" ref="BO704:BP704" si="2994">BO691</f>
        <v>6</v>
      </c>
      <c r="BP704" s="146">
        <f t="shared" si="2994"/>
        <v>13</v>
      </c>
      <c r="BQ704" s="146">
        <f>VLOOKUP(IF(A704=1,0,A704),宝石属性!$B$26:$D$41,2,0)</f>
        <v>7</v>
      </c>
      <c r="BR704" s="146">
        <f>VLOOKUP(IF(A704=1,0,A704),宝石属性!$B$26:$D$41,3,0)</f>
        <v>2</v>
      </c>
      <c r="BS704" s="146">
        <f t="shared" ref="BS704:BV704" si="2995">IF(BS691="","",BS691)</f>
        <v>6</v>
      </c>
      <c r="BT704" s="146">
        <f t="shared" si="2995"/>
        <v>9</v>
      </c>
      <c r="BU704" s="146" t="str">
        <f t="shared" si="2995"/>
        <v/>
      </c>
      <c r="BV704" s="146" t="str">
        <f t="shared" si="2995"/>
        <v/>
      </c>
      <c r="BW704" s="357">
        <f t="shared" si="2823"/>
        <v>2017</v>
      </c>
      <c r="BX704" s="357">
        <f t="shared" si="2824"/>
        <v>3002</v>
      </c>
    </row>
    <row r="705" spans="1:76" s="353" customFormat="1">
      <c r="A705" s="347">
        <f t="shared" ref="A705:A768" si="2996">A692+10</f>
        <v>70</v>
      </c>
      <c r="B705" s="347" t="s">
        <v>1111</v>
      </c>
      <c r="C705" s="347" t="str">
        <f t="shared" si="2910"/>
        <v>剑</v>
      </c>
      <c r="D705" s="347" t="str">
        <f t="shared" si="2813"/>
        <v>70级紫装剑</v>
      </c>
      <c r="E705" s="347">
        <f>VLOOKUP($C705,$C$3:$M$15,COLUMNS($C$3:H$15),0)</f>
        <v>130</v>
      </c>
      <c r="F705" s="347" t="str">
        <f>VLOOKUP($C705,$C$3:$M$15,COLUMNS($C$3:I$15),0)</f>
        <v>phyattack_value</v>
      </c>
      <c r="G705" s="347">
        <f>VLOOKUP($C705,$C$3:$M$15,COLUMNS($C$3:J$15),0)</f>
        <v>150</v>
      </c>
      <c r="H705" s="347" t="str">
        <f>VLOOKUP($C705,$C$3:$M$15,COLUMNS($C$3:K$15),0)</f>
        <v>magicattack_value</v>
      </c>
      <c r="I705" s="347">
        <f>VLOOKUP($C705,$C$3:$M$15,COLUMNS($C$3:L$15),0)</f>
        <v>170</v>
      </c>
      <c r="J705" s="347" t="str">
        <f>VLOOKUP($C705,$C$3:$M$15,COLUMNS($C$3:M$15),0)</f>
        <v>medical_value</v>
      </c>
      <c r="K705" s="344">
        <f t="shared" si="2911"/>
        <v>471</v>
      </c>
      <c r="L705" s="344">
        <f t="shared" si="2912"/>
        <v>491</v>
      </c>
      <c r="M705" s="344">
        <f t="shared" si="2913"/>
        <v>491</v>
      </c>
      <c r="N705" s="344">
        <f t="shared" si="2914"/>
        <v>512</v>
      </c>
      <c r="O705" s="344">
        <f t="shared" si="2915"/>
        <v>512</v>
      </c>
      <c r="P705" s="344">
        <f t="shared" si="2916"/>
        <v>533</v>
      </c>
      <c r="Q705" s="344">
        <f t="shared" si="2917"/>
        <v>533</v>
      </c>
      <c r="R705" s="344">
        <f t="shared" si="2918"/>
        <v>553</v>
      </c>
      <c r="S705" s="344">
        <f t="shared" si="2919"/>
        <v>553</v>
      </c>
      <c r="T705" s="344">
        <f t="shared" si="2920"/>
        <v>574</v>
      </c>
      <c r="U705" s="356">
        <v>3600</v>
      </c>
      <c r="V705" s="356">
        <v>2800</v>
      </c>
      <c r="W705" s="356">
        <v>2000</v>
      </c>
      <c r="X705" s="356">
        <v>1200</v>
      </c>
      <c r="Y705" s="356">
        <v>400</v>
      </c>
      <c r="Z705" s="344">
        <f t="shared" si="2921"/>
        <v>106</v>
      </c>
      <c r="AA705" s="344">
        <f t="shared" si="2922"/>
        <v>111</v>
      </c>
      <c r="AB705" s="344">
        <f t="shared" si="2923"/>
        <v>111</v>
      </c>
      <c r="AC705" s="344">
        <f t="shared" si="2924"/>
        <v>115</v>
      </c>
      <c r="AD705" s="344">
        <f t="shared" si="2925"/>
        <v>115</v>
      </c>
      <c r="AE705" s="344">
        <f t="shared" si="2926"/>
        <v>120</v>
      </c>
      <c r="AF705" s="344">
        <f t="shared" si="2927"/>
        <v>120</v>
      </c>
      <c r="AG705" s="344">
        <f t="shared" si="2928"/>
        <v>125</v>
      </c>
      <c r="AH705" s="344">
        <f t="shared" si="2929"/>
        <v>125</v>
      </c>
      <c r="AI705" s="344">
        <f t="shared" si="2930"/>
        <v>129</v>
      </c>
      <c r="AJ705" s="356">
        <v>3600</v>
      </c>
      <c r="AK705" s="356">
        <v>2800</v>
      </c>
      <c r="AL705" s="356">
        <v>2000</v>
      </c>
      <c r="AM705" s="356">
        <v>1200</v>
      </c>
      <c r="AN705" s="356">
        <v>400</v>
      </c>
      <c r="AO705" s="344">
        <f t="shared" si="2931"/>
        <v>147</v>
      </c>
      <c r="AP705" s="344">
        <f t="shared" si="2932"/>
        <v>160</v>
      </c>
      <c r="AQ705" s="344">
        <f t="shared" si="2933"/>
        <v>160</v>
      </c>
      <c r="AR705" s="344">
        <f t="shared" si="2934"/>
        <v>172</v>
      </c>
      <c r="AS705" s="344">
        <f t="shared" si="2935"/>
        <v>172</v>
      </c>
      <c r="AT705" s="344">
        <f t="shared" si="2936"/>
        <v>185</v>
      </c>
      <c r="AU705" s="344">
        <f t="shared" si="2937"/>
        <v>185</v>
      </c>
      <c r="AV705" s="344">
        <f t="shared" si="2938"/>
        <v>197</v>
      </c>
      <c r="AW705" s="344">
        <f t="shared" si="2939"/>
        <v>197</v>
      </c>
      <c r="AX705" s="344">
        <f t="shared" si="2940"/>
        <v>210</v>
      </c>
      <c r="AY705" s="356">
        <v>3600</v>
      </c>
      <c r="AZ705" s="356">
        <v>2800</v>
      </c>
      <c r="BA705" s="356">
        <v>2000</v>
      </c>
      <c r="BB705" s="356">
        <v>1200</v>
      </c>
      <c r="BC705" s="356">
        <v>400</v>
      </c>
      <c r="BD705" s="353">
        <f t="shared" ref="BD705:BH705" si="2997">IF(BD510="","",BD510+60)</f>
        <v>127</v>
      </c>
      <c r="BE705" s="353">
        <f t="shared" si="2997"/>
        <v>127</v>
      </c>
      <c r="BF705" s="353">
        <f t="shared" si="2997"/>
        <v>142</v>
      </c>
      <c r="BG705" s="353">
        <f t="shared" si="2997"/>
        <v>157</v>
      </c>
      <c r="BH705" s="353">
        <f t="shared" si="2997"/>
        <v>172</v>
      </c>
      <c r="BI705" s="146" t="str">
        <f t="shared" si="2990"/>
        <v>127;127</v>
      </c>
      <c r="BJ705" s="352">
        <f t="shared" si="2991"/>
        <v>142</v>
      </c>
      <c r="BK705" s="146" t="str">
        <f t="shared" si="2992"/>
        <v>157;172</v>
      </c>
      <c r="BL705" s="25">
        <f t="shared" si="2815"/>
        <v>7070101</v>
      </c>
      <c r="BM705" s="146">
        <f t="shared" ref="BM705" si="2998">BM692</f>
        <v>1288</v>
      </c>
      <c r="BN705" s="146">
        <f t="shared" si="2887"/>
        <v>7</v>
      </c>
      <c r="BO705" s="146">
        <f t="shared" ref="BO705:BP705" si="2999">BO692</f>
        <v>1</v>
      </c>
      <c r="BP705" s="146">
        <f t="shared" si="2999"/>
        <v>1</v>
      </c>
      <c r="BQ705" s="146">
        <f>VLOOKUP(IF(A705=1,0,A705),宝石属性!$B$26:$D$41,2,0)</f>
        <v>9</v>
      </c>
      <c r="BR705" s="146">
        <f>VLOOKUP(IF(A705=1,0,A705),宝石属性!$B$26:$D$41,3,0)</f>
        <v>2</v>
      </c>
      <c r="BS705" s="146">
        <f t="shared" ref="BS705:BV705" si="3000">IF(BS692="","",BS692)</f>
        <v>2</v>
      </c>
      <c r="BT705" s="146">
        <f t="shared" si="3000"/>
        <v>4</v>
      </c>
      <c r="BU705" s="146">
        <f t="shared" si="3000"/>
        <v>7</v>
      </c>
      <c r="BV705" s="146">
        <f t="shared" si="3000"/>
        <v>8</v>
      </c>
      <c r="BW705" s="357">
        <f t="shared" si="2823"/>
        <v>2003</v>
      </c>
      <c r="BX705" s="357">
        <f t="shared" si="2824"/>
        <v>3002</v>
      </c>
    </row>
    <row r="706" spans="1:76" s="353" customFormat="1">
      <c r="A706" s="347">
        <f t="shared" si="2996"/>
        <v>70</v>
      </c>
      <c r="B706" s="347" t="s">
        <v>1111</v>
      </c>
      <c r="C706" s="347" t="str">
        <f t="shared" si="2910"/>
        <v>锤</v>
      </c>
      <c r="D706" s="347" t="str">
        <f t="shared" si="2813"/>
        <v>70级紫装锤</v>
      </c>
      <c r="E706" s="347">
        <f>VLOOKUP($C706,$C$3:$M$15,COLUMNS($C$3:H$15),0)</f>
        <v>130</v>
      </c>
      <c r="F706" s="347" t="str">
        <f>VLOOKUP($C706,$C$3:$M$15,COLUMNS($C$3:I$15),0)</f>
        <v>phyattack_value</v>
      </c>
      <c r="G706" s="347">
        <f>VLOOKUP($C706,$C$3:$M$15,COLUMNS($C$3:J$15),0)</f>
        <v>150</v>
      </c>
      <c r="H706" s="347" t="str">
        <f>VLOOKUP($C706,$C$3:$M$15,COLUMNS($C$3:K$15),0)</f>
        <v>magicattack_value</v>
      </c>
      <c r="I706" s="347">
        <f>VLOOKUP($C706,$C$3:$M$15,COLUMNS($C$3:L$15),0)</f>
        <v>170</v>
      </c>
      <c r="J706" s="347" t="str">
        <f>VLOOKUP($C706,$C$3:$M$15,COLUMNS($C$3:M$15),0)</f>
        <v>medical_value</v>
      </c>
      <c r="K706" s="344">
        <f t="shared" si="2911"/>
        <v>471</v>
      </c>
      <c r="L706" s="344">
        <f t="shared" si="2912"/>
        <v>491</v>
      </c>
      <c r="M706" s="344">
        <f t="shared" si="2913"/>
        <v>491</v>
      </c>
      <c r="N706" s="344">
        <f t="shared" si="2914"/>
        <v>512</v>
      </c>
      <c r="O706" s="344">
        <f t="shared" si="2915"/>
        <v>512</v>
      </c>
      <c r="P706" s="344">
        <f t="shared" si="2916"/>
        <v>533</v>
      </c>
      <c r="Q706" s="344">
        <f t="shared" si="2917"/>
        <v>533</v>
      </c>
      <c r="R706" s="344">
        <f t="shared" si="2918"/>
        <v>553</v>
      </c>
      <c r="S706" s="344">
        <f t="shared" si="2919"/>
        <v>553</v>
      </c>
      <c r="T706" s="344">
        <f t="shared" si="2920"/>
        <v>574</v>
      </c>
      <c r="U706" s="356">
        <v>3600</v>
      </c>
      <c r="V706" s="356">
        <v>2800</v>
      </c>
      <c r="W706" s="356">
        <v>2000</v>
      </c>
      <c r="X706" s="356">
        <v>1200</v>
      </c>
      <c r="Y706" s="356">
        <v>400</v>
      </c>
      <c r="Z706" s="344">
        <f t="shared" si="2921"/>
        <v>106</v>
      </c>
      <c r="AA706" s="344">
        <f t="shared" si="2922"/>
        <v>111</v>
      </c>
      <c r="AB706" s="344">
        <f t="shared" si="2923"/>
        <v>111</v>
      </c>
      <c r="AC706" s="344">
        <f t="shared" si="2924"/>
        <v>115</v>
      </c>
      <c r="AD706" s="344">
        <f t="shared" si="2925"/>
        <v>115</v>
      </c>
      <c r="AE706" s="344">
        <f t="shared" si="2926"/>
        <v>120</v>
      </c>
      <c r="AF706" s="344">
        <f t="shared" si="2927"/>
        <v>120</v>
      </c>
      <c r="AG706" s="344">
        <f t="shared" si="2928"/>
        <v>125</v>
      </c>
      <c r="AH706" s="344">
        <f t="shared" si="2929"/>
        <v>125</v>
      </c>
      <c r="AI706" s="344">
        <f t="shared" si="2930"/>
        <v>129</v>
      </c>
      <c r="AJ706" s="356">
        <v>3600</v>
      </c>
      <c r="AK706" s="356">
        <v>2800</v>
      </c>
      <c r="AL706" s="356">
        <v>2000</v>
      </c>
      <c r="AM706" s="356">
        <v>1200</v>
      </c>
      <c r="AN706" s="356">
        <v>400</v>
      </c>
      <c r="AO706" s="344">
        <f t="shared" si="2931"/>
        <v>147</v>
      </c>
      <c r="AP706" s="344">
        <f t="shared" si="2932"/>
        <v>160</v>
      </c>
      <c r="AQ706" s="344">
        <f t="shared" si="2933"/>
        <v>160</v>
      </c>
      <c r="AR706" s="344">
        <f t="shared" si="2934"/>
        <v>172</v>
      </c>
      <c r="AS706" s="344">
        <f t="shared" si="2935"/>
        <v>172</v>
      </c>
      <c r="AT706" s="344">
        <f t="shared" si="2936"/>
        <v>185</v>
      </c>
      <c r="AU706" s="344">
        <f t="shared" si="2937"/>
        <v>185</v>
      </c>
      <c r="AV706" s="344">
        <f t="shared" si="2938"/>
        <v>197</v>
      </c>
      <c r="AW706" s="344">
        <f t="shared" si="2939"/>
        <v>197</v>
      </c>
      <c r="AX706" s="344">
        <f t="shared" si="2940"/>
        <v>210</v>
      </c>
      <c r="AY706" s="356">
        <v>3600</v>
      </c>
      <c r="AZ706" s="356">
        <v>2800</v>
      </c>
      <c r="BA706" s="356">
        <v>2000</v>
      </c>
      <c r="BB706" s="356">
        <v>1200</v>
      </c>
      <c r="BC706" s="356">
        <v>400</v>
      </c>
      <c r="BD706" s="353">
        <f t="shared" ref="BD706:BH706" si="3001">IF(BD511="","",BD511+60)</f>
        <v>127</v>
      </c>
      <c r="BE706" s="353">
        <f t="shared" si="3001"/>
        <v>127</v>
      </c>
      <c r="BF706" s="353">
        <f t="shared" si="3001"/>
        <v>142</v>
      </c>
      <c r="BG706" s="353">
        <f t="shared" si="3001"/>
        <v>157</v>
      </c>
      <c r="BH706" s="353">
        <f t="shared" si="3001"/>
        <v>172</v>
      </c>
      <c r="BI706" s="146" t="str">
        <f t="shared" si="2990"/>
        <v>127;127</v>
      </c>
      <c r="BJ706" s="352">
        <f t="shared" si="2991"/>
        <v>142</v>
      </c>
      <c r="BK706" s="146" t="str">
        <f t="shared" si="2992"/>
        <v>157;172</v>
      </c>
      <c r="BL706" s="25">
        <f t="shared" si="2815"/>
        <v>7070102</v>
      </c>
      <c r="BM706" s="146">
        <f t="shared" ref="BM706" si="3002">BM693</f>
        <v>4360</v>
      </c>
      <c r="BN706" s="146">
        <f t="shared" si="2887"/>
        <v>7</v>
      </c>
      <c r="BO706" s="146">
        <f t="shared" ref="BO706:BP706" si="3003">BO693</f>
        <v>1</v>
      </c>
      <c r="BP706" s="146">
        <f t="shared" si="3003"/>
        <v>2</v>
      </c>
      <c r="BQ706" s="146">
        <f>VLOOKUP(IF(A706=1,0,A706),宝石属性!$B$26:$D$41,2,0)</f>
        <v>9</v>
      </c>
      <c r="BR706" s="146">
        <f>VLOOKUP(IF(A706=1,0,A706),宝石属性!$B$26:$D$41,3,0)</f>
        <v>2</v>
      </c>
      <c r="BS706" s="146">
        <f t="shared" ref="BS706:BV706" si="3004">IF(BS693="","",BS693)</f>
        <v>2</v>
      </c>
      <c r="BT706" s="146">
        <f t="shared" si="3004"/>
        <v>4</v>
      </c>
      <c r="BU706" s="146">
        <f t="shared" si="3004"/>
        <v>7</v>
      </c>
      <c r="BV706" s="146">
        <f t="shared" si="3004"/>
        <v>8</v>
      </c>
      <c r="BW706" s="357">
        <f t="shared" si="2823"/>
        <v>2003</v>
      </c>
      <c r="BX706" s="357">
        <f t="shared" si="2824"/>
        <v>3002</v>
      </c>
    </row>
    <row r="707" spans="1:76" s="353" customFormat="1">
      <c r="A707" s="347">
        <f t="shared" si="2996"/>
        <v>70</v>
      </c>
      <c r="B707" s="347" t="s">
        <v>1111</v>
      </c>
      <c r="C707" s="347" t="str">
        <f t="shared" si="2910"/>
        <v>弓箭</v>
      </c>
      <c r="D707" s="347" t="str">
        <f t="shared" si="2813"/>
        <v>70级紫装弓箭</v>
      </c>
      <c r="E707" s="347">
        <f>VLOOKUP($C707,$C$3:$M$15,COLUMNS($C$3:H$15),0)</f>
        <v>130</v>
      </c>
      <c r="F707" s="347" t="str">
        <f>VLOOKUP($C707,$C$3:$M$15,COLUMNS($C$3:I$15),0)</f>
        <v>phyattack_value</v>
      </c>
      <c r="G707" s="347">
        <f>VLOOKUP($C707,$C$3:$M$15,COLUMNS($C$3:J$15),0)</f>
        <v>150</v>
      </c>
      <c r="H707" s="347" t="str">
        <f>VLOOKUP($C707,$C$3:$M$15,COLUMNS($C$3:K$15),0)</f>
        <v>magicattack_value</v>
      </c>
      <c r="I707" s="347">
        <f>VLOOKUP($C707,$C$3:$M$15,COLUMNS($C$3:L$15),0)</f>
        <v>170</v>
      </c>
      <c r="J707" s="347" t="str">
        <f>VLOOKUP($C707,$C$3:$M$15,COLUMNS($C$3:M$15),0)</f>
        <v>medical_value</v>
      </c>
      <c r="K707" s="344">
        <f t="shared" si="2911"/>
        <v>471</v>
      </c>
      <c r="L707" s="344">
        <f t="shared" si="2912"/>
        <v>491</v>
      </c>
      <c r="M707" s="344">
        <f t="shared" si="2913"/>
        <v>491</v>
      </c>
      <c r="N707" s="344">
        <f t="shared" si="2914"/>
        <v>512</v>
      </c>
      <c r="O707" s="344">
        <f t="shared" si="2915"/>
        <v>512</v>
      </c>
      <c r="P707" s="344">
        <f t="shared" si="2916"/>
        <v>533</v>
      </c>
      <c r="Q707" s="344">
        <f t="shared" si="2917"/>
        <v>533</v>
      </c>
      <c r="R707" s="344">
        <f t="shared" si="2918"/>
        <v>553</v>
      </c>
      <c r="S707" s="344">
        <f t="shared" si="2919"/>
        <v>553</v>
      </c>
      <c r="T707" s="344">
        <f t="shared" si="2920"/>
        <v>574</v>
      </c>
      <c r="U707" s="356">
        <v>3600</v>
      </c>
      <c r="V707" s="356">
        <v>2800</v>
      </c>
      <c r="W707" s="356">
        <v>2000</v>
      </c>
      <c r="X707" s="356">
        <v>1200</v>
      </c>
      <c r="Y707" s="356">
        <v>400</v>
      </c>
      <c r="Z707" s="344">
        <f t="shared" si="2921"/>
        <v>106</v>
      </c>
      <c r="AA707" s="344">
        <f t="shared" si="2922"/>
        <v>111</v>
      </c>
      <c r="AB707" s="344">
        <f t="shared" si="2923"/>
        <v>111</v>
      </c>
      <c r="AC707" s="344">
        <f t="shared" si="2924"/>
        <v>115</v>
      </c>
      <c r="AD707" s="344">
        <f t="shared" si="2925"/>
        <v>115</v>
      </c>
      <c r="AE707" s="344">
        <f t="shared" si="2926"/>
        <v>120</v>
      </c>
      <c r="AF707" s="344">
        <f t="shared" si="2927"/>
        <v>120</v>
      </c>
      <c r="AG707" s="344">
        <f t="shared" si="2928"/>
        <v>125</v>
      </c>
      <c r="AH707" s="344">
        <f t="shared" si="2929"/>
        <v>125</v>
      </c>
      <c r="AI707" s="344">
        <f t="shared" si="2930"/>
        <v>129</v>
      </c>
      <c r="AJ707" s="356">
        <v>3600</v>
      </c>
      <c r="AK707" s="356">
        <v>2800</v>
      </c>
      <c r="AL707" s="356">
        <v>2000</v>
      </c>
      <c r="AM707" s="356">
        <v>1200</v>
      </c>
      <c r="AN707" s="356">
        <v>400</v>
      </c>
      <c r="AO707" s="344">
        <f t="shared" si="2931"/>
        <v>147</v>
      </c>
      <c r="AP707" s="344">
        <f t="shared" si="2932"/>
        <v>160</v>
      </c>
      <c r="AQ707" s="344">
        <f t="shared" si="2933"/>
        <v>160</v>
      </c>
      <c r="AR707" s="344">
        <f t="shared" si="2934"/>
        <v>172</v>
      </c>
      <c r="AS707" s="344">
        <f t="shared" si="2935"/>
        <v>172</v>
      </c>
      <c r="AT707" s="344">
        <f t="shared" si="2936"/>
        <v>185</v>
      </c>
      <c r="AU707" s="344">
        <f t="shared" si="2937"/>
        <v>185</v>
      </c>
      <c r="AV707" s="344">
        <f t="shared" si="2938"/>
        <v>197</v>
      </c>
      <c r="AW707" s="344">
        <f t="shared" si="2939"/>
        <v>197</v>
      </c>
      <c r="AX707" s="344">
        <f t="shared" si="2940"/>
        <v>210</v>
      </c>
      <c r="AY707" s="356">
        <v>3600</v>
      </c>
      <c r="AZ707" s="356">
        <v>2800</v>
      </c>
      <c r="BA707" s="356">
        <v>2000</v>
      </c>
      <c r="BB707" s="356">
        <v>1200</v>
      </c>
      <c r="BC707" s="356">
        <v>400</v>
      </c>
      <c r="BD707" s="353">
        <f t="shared" ref="BD707:BH707" si="3005">IF(BD512="","",BD512+60)</f>
        <v>127</v>
      </c>
      <c r="BE707" s="353">
        <f t="shared" si="3005"/>
        <v>127</v>
      </c>
      <c r="BF707" s="353">
        <f t="shared" si="3005"/>
        <v>142</v>
      </c>
      <c r="BG707" s="353">
        <f t="shared" si="3005"/>
        <v>157</v>
      </c>
      <c r="BH707" s="353">
        <f t="shared" si="3005"/>
        <v>172</v>
      </c>
      <c r="BI707" s="146" t="str">
        <f t="shared" si="2990"/>
        <v>127;127</v>
      </c>
      <c r="BJ707" s="352">
        <f t="shared" si="2991"/>
        <v>142</v>
      </c>
      <c r="BK707" s="146" t="str">
        <f t="shared" si="2992"/>
        <v>157;172</v>
      </c>
      <c r="BL707" s="25">
        <f t="shared" si="2815"/>
        <v>7070103</v>
      </c>
      <c r="BM707" s="146">
        <f t="shared" ref="BM707" si="3006">BM694</f>
        <v>1800</v>
      </c>
      <c r="BN707" s="146">
        <f t="shared" si="2887"/>
        <v>7</v>
      </c>
      <c r="BO707" s="146">
        <f t="shared" ref="BO707:BP707" si="3007">BO694</f>
        <v>1</v>
      </c>
      <c r="BP707" s="146">
        <f t="shared" si="3007"/>
        <v>3</v>
      </c>
      <c r="BQ707" s="146">
        <f>VLOOKUP(IF(A707=1,0,A707),宝石属性!$B$26:$D$41,2,0)</f>
        <v>9</v>
      </c>
      <c r="BR707" s="146">
        <f>VLOOKUP(IF(A707=1,0,A707),宝石属性!$B$26:$D$41,3,0)</f>
        <v>2</v>
      </c>
      <c r="BS707" s="146">
        <f t="shared" ref="BS707:BV707" si="3008">IF(BS694="","",BS694)</f>
        <v>2</v>
      </c>
      <c r="BT707" s="146">
        <f t="shared" si="3008"/>
        <v>4</v>
      </c>
      <c r="BU707" s="146">
        <f t="shared" si="3008"/>
        <v>7</v>
      </c>
      <c r="BV707" s="146">
        <f t="shared" si="3008"/>
        <v>8</v>
      </c>
      <c r="BW707" s="357">
        <f t="shared" si="2823"/>
        <v>2003</v>
      </c>
      <c r="BX707" s="357">
        <f t="shared" si="2824"/>
        <v>3002</v>
      </c>
    </row>
    <row r="708" spans="1:76" s="353" customFormat="1">
      <c r="A708" s="347">
        <f t="shared" si="2996"/>
        <v>70</v>
      </c>
      <c r="B708" s="347" t="s">
        <v>1111</v>
      </c>
      <c r="C708" s="347" t="str">
        <f t="shared" si="2910"/>
        <v>爪</v>
      </c>
      <c r="D708" s="347" t="str">
        <f t="shared" si="2813"/>
        <v>70级紫装爪</v>
      </c>
      <c r="E708" s="347">
        <f>VLOOKUP($C708,$C$3:$M$15,COLUMNS($C$3:H$15),0)</f>
        <v>130</v>
      </c>
      <c r="F708" s="347" t="str">
        <f>VLOOKUP($C708,$C$3:$M$15,COLUMNS($C$3:I$15),0)</f>
        <v>phyattack_value</v>
      </c>
      <c r="G708" s="347">
        <f>VLOOKUP($C708,$C$3:$M$15,COLUMNS($C$3:J$15),0)</f>
        <v>150</v>
      </c>
      <c r="H708" s="347" t="str">
        <f>VLOOKUP($C708,$C$3:$M$15,COLUMNS($C$3:K$15),0)</f>
        <v>magicattack_value</v>
      </c>
      <c r="I708" s="347">
        <f>VLOOKUP($C708,$C$3:$M$15,COLUMNS($C$3:L$15),0)</f>
        <v>170</v>
      </c>
      <c r="J708" s="347" t="str">
        <f>VLOOKUP($C708,$C$3:$M$15,COLUMNS($C$3:M$15),0)</f>
        <v>medical_value</v>
      </c>
      <c r="K708" s="344">
        <f t="shared" si="2911"/>
        <v>471</v>
      </c>
      <c r="L708" s="344">
        <f t="shared" si="2912"/>
        <v>491</v>
      </c>
      <c r="M708" s="344">
        <f t="shared" si="2913"/>
        <v>491</v>
      </c>
      <c r="N708" s="344">
        <f t="shared" si="2914"/>
        <v>512</v>
      </c>
      <c r="O708" s="344">
        <f t="shared" si="2915"/>
        <v>512</v>
      </c>
      <c r="P708" s="344">
        <f t="shared" si="2916"/>
        <v>533</v>
      </c>
      <c r="Q708" s="344">
        <f t="shared" si="2917"/>
        <v>533</v>
      </c>
      <c r="R708" s="344">
        <f t="shared" si="2918"/>
        <v>553</v>
      </c>
      <c r="S708" s="344">
        <f t="shared" si="2919"/>
        <v>553</v>
      </c>
      <c r="T708" s="344">
        <f t="shared" si="2920"/>
        <v>574</v>
      </c>
      <c r="U708" s="356">
        <v>3600</v>
      </c>
      <c r="V708" s="356">
        <v>2800</v>
      </c>
      <c r="W708" s="356">
        <v>2000</v>
      </c>
      <c r="X708" s="356">
        <v>1200</v>
      </c>
      <c r="Y708" s="356">
        <v>400</v>
      </c>
      <c r="Z708" s="344">
        <f t="shared" si="2921"/>
        <v>106</v>
      </c>
      <c r="AA708" s="344">
        <f t="shared" si="2922"/>
        <v>111</v>
      </c>
      <c r="AB708" s="344">
        <f t="shared" si="2923"/>
        <v>111</v>
      </c>
      <c r="AC708" s="344">
        <f t="shared" si="2924"/>
        <v>115</v>
      </c>
      <c r="AD708" s="344">
        <f t="shared" si="2925"/>
        <v>115</v>
      </c>
      <c r="AE708" s="344">
        <f t="shared" si="2926"/>
        <v>120</v>
      </c>
      <c r="AF708" s="344">
        <f t="shared" si="2927"/>
        <v>120</v>
      </c>
      <c r="AG708" s="344">
        <f t="shared" si="2928"/>
        <v>125</v>
      </c>
      <c r="AH708" s="344">
        <f t="shared" si="2929"/>
        <v>125</v>
      </c>
      <c r="AI708" s="344">
        <f t="shared" si="2930"/>
        <v>129</v>
      </c>
      <c r="AJ708" s="356">
        <v>3600</v>
      </c>
      <c r="AK708" s="356">
        <v>2800</v>
      </c>
      <c r="AL708" s="356">
        <v>2000</v>
      </c>
      <c r="AM708" s="356">
        <v>1200</v>
      </c>
      <c r="AN708" s="356">
        <v>400</v>
      </c>
      <c r="AO708" s="344">
        <f t="shared" si="2931"/>
        <v>147</v>
      </c>
      <c r="AP708" s="344">
        <f t="shared" si="2932"/>
        <v>160</v>
      </c>
      <c r="AQ708" s="344">
        <f t="shared" si="2933"/>
        <v>160</v>
      </c>
      <c r="AR708" s="344">
        <f t="shared" si="2934"/>
        <v>172</v>
      </c>
      <c r="AS708" s="344">
        <f t="shared" si="2935"/>
        <v>172</v>
      </c>
      <c r="AT708" s="344">
        <f t="shared" si="2936"/>
        <v>185</v>
      </c>
      <c r="AU708" s="344">
        <f t="shared" si="2937"/>
        <v>185</v>
      </c>
      <c r="AV708" s="344">
        <f t="shared" si="2938"/>
        <v>197</v>
      </c>
      <c r="AW708" s="344">
        <f t="shared" si="2939"/>
        <v>197</v>
      </c>
      <c r="AX708" s="344">
        <f t="shared" si="2940"/>
        <v>210</v>
      </c>
      <c r="AY708" s="356">
        <v>3600</v>
      </c>
      <c r="AZ708" s="356">
        <v>2800</v>
      </c>
      <c r="BA708" s="356">
        <v>2000</v>
      </c>
      <c r="BB708" s="356">
        <v>1200</v>
      </c>
      <c r="BC708" s="356">
        <v>400</v>
      </c>
      <c r="BD708" s="353">
        <f t="shared" ref="BD708:BH708" si="3009">IF(BD513="","",BD513+60)</f>
        <v>127</v>
      </c>
      <c r="BE708" s="353">
        <f t="shared" si="3009"/>
        <v>127</v>
      </c>
      <c r="BF708" s="353">
        <f t="shared" si="3009"/>
        <v>142</v>
      </c>
      <c r="BG708" s="353">
        <f t="shared" si="3009"/>
        <v>157</v>
      </c>
      <c r="BH708" s="353">
        <f t="shared" si="3009"/>
        <v>172</v>
      </c>
      <c r="BI708" s="146" t="str">
        <f t="shared" si="2990"/>
        <v>127;127</v>
      </c>
      <c r="BJ708" s="352">
        <f t="shared" si="2991"/>
        <v>142</v>
      </c>
      <c r="BK708" s="146" t="str">
        <f t="shared" si="2992"/>
        <v>157;172</v>
      </c>
      <c r="BL708" s="25">
        <f t="shared" si="2815"/>
        <v>7070104</v>
      </c>
      <c r="BM708" s="146">
        <f t="shared" ref="BM708" si="3010">BM695</f>
        <v>3080</v>
      </c>
      <c r="BN708" s="146">
        <f t="shared" si="2887"/>
        <v>7</v>
      </c>
      <c r="BO708" s="146">
        <f t="shared" ref="BO708:BP708" si="3011">BO695</f>
        <v>1</v>
      </c>
      <c r="BP708" s="146">
        <f t="shared" si="3011"/>
        <v>4</v>
      </c>
      <c r="BQ708" s="146">
        <f>VLOOKUP(IF(A708=1,0,A708),宝石属性!$B$26:$D$41,2,0)</f>
        <v>9</v>
      </c>
      <c r="BR708" s="146">
        <f>VLOOKUP(IF(A708=1,0,A708),宝石属性!$B$26:$D$41,3,0)</f>
        <v>2</v>
      </c>
      <c r="BS708" s="146">
        <f t="shared" ref="BS708:BV708" si="3012">IF(BS695="","",BS695)</f>
        <v>2</v>
      </c>
      <c r="BT708" s="146">
        <f t="shared" si="3012"/>
        <v>4</v>
      </c>
      <c r="BU708" s="146">
        <f t="shared" si="3012"/>
        <v>7</v>
      </c>
      <c r="BV708" s="146">
        <f t="shared" si="3012"/>
        <v>8</v>
      </c>
      <c r="BW708" s="357">
        <f t="shared" si="2823"/>
        <v>2003</v>
      </c>
      <c r="BX708" s="357">
        <f t="shared" si="2824"/>
        <v>3002</v>
      </c>
    </row>
    <row r="709" spans="1:76" s="353" customFormat="1">
      <c r="A709" s="347">
        <f t="shared" si="2996"/>
        <v>70</v>
      </c>
      <c r="B709" s="347" t="s">
        <v>1111</v>
      </c>
      <c r="C709" s="347" t="str">
        <f t="shared" si="2910"/>
        <v>魔棒</v>
      </c>
      <c r="D709" s="347" t="str">
        <f t="shared" si="2813"/>
        <v>70级紫装魔棒</v>
      </c>
      <c r="E709" s="347">
        <f>VLOOKUP($C709,$C$3:$M$15,COLUMNS($C$3:H$15),0)</f>
        <v>130</v>
      </c>
      <c r="F709" s="347" t="str">
        <f>VLOOKUP($C709,$C$3:$M$15,COLUMNS($C$3:I$15),0)</f>
        <v>phyattack_value</v>
      </c>
      <c r="G709" s="347">
        <f>VLOOKUP($C709,$C$3:$M$15,COLUMNS($C$3:J$15),0)</f>
        <v>150</v>
      </c>
      <c r="H709" s="347" t="str">
        <f>VLOOKUP($C709,$C$3:$M$15,COLUMNS($C$3:K$15),0)</f>
        <v>magicattack_value</v>
      </c>
      <c r="I709" s="347">
        <f>VLOOKUP($C709,$C$3:$M$15,COLUMNS($C$3:L$15),0)</f>
        <v>170</v>
      </c>
      <c r="J709" s="347" t="str">
        <f>VLOOKUP($C709,$C$3:$M$15,COLUMNS($C$3:M$15),0)</f>
        <v>medical_value</v>
      </c>
      <c r="K709" s="344">
        <f t="shared" si="2911"/>
        <v>471</v>
      </c>
      <c r="L709" s="344">
        <f t="shared" si="2912"/>
        <v>491</v>
      </c>
      <c r="M709" s="344">
        <f t="shared" si="2913"/>
        <v>491</v>
      </c>
      <c r="N709" s="344">
        <f t="shared" si="2914"/>
        <v>512</v>
      </c>
      <c r="O709" s="344">
        <f t="shared" si="2915"/>
        <v>512</v>
      </c>
      <c r="P709" s="344">
        <f t="shared" si="2916"/>
        <v>533</v>
      </c>
      <c r="Q709" s="344">
        <f t="shared" si="2917"/>
        <v>533</v>
      </c>
      <c r="R709" s="344">
        <f t="shared" si="2918"/>
        <v>553</v>
      </c>
      <c r="S709" s="344">
        <f t="shared" si="2919"/>
        <v>553</v>
      </c>
      <c r="T709" s="344">
        <f t="shared" si="2920"/>
        <v>574</v>
      </c>
      <c r="U709" s="356">
        <v>3600</v>
      </c>
      <c r="V709" s="356">
        <v>2800</v>
      </c>
      <c r="W709" s="356">
        <v>2000</v>
      </c>
      <c r="X709" s="356">
        <v>1200</v>
      </c>
      <c r="Y709" s="356">
        <v>400</v>
      </c>
      <c r="Z709" s="344">
        <f t="shared" si="2921"/>
        <v>106</v>
      </c>
      <c r="AA709" s="344">
        <f t="shared" si="2922"/>
        <v>111</v>
      </c>
      <c r="AB709" s="344">
        <f t="shared" si="2923"/>
        <v>111</v>
      </c>
      <c r="AC709" s="344">
        <f t="shared" si="2924"/>
        <v>115</v>
      </c>
      <c r="AD709" s="344">
        <f t="shared" si="2925"/>
        <v>115</v>
      </c>
      <c r="AE709" s="344">
        <f t="shared" si="2926"/>
        <v>120</v>
      </c>
      <c r="AF709" s="344">
        <f t="shared" si="2927"/>
        <v>120</v>
      </c>
      <c r="AG709" s="344">
        <f t="shared" si="2928"/>
        <v>125</v>
      </c>
      <c r="AH709" s="344">
        <f t="shared" si="2929"/>
        <v>125</v>
      </c>
      <c r="AI709" s="344">
        <f t="shared" si="2930"/>
        <v>129</v>
      </c>
      <c r="AJ709" s="356">
        <v>3600</v>
      </c>
      <c r="AK709" s="356">
        <v>2800</v>
      </c>
      <c r="AL709" s="356">
        <v>2000</v>
      </c>
      <c r="AM709" s="356">
        <v>1200</v>
      </c>
      <c r="AN709" s="356">
        <v>400</v>
      </c>
      <c r="AO709" s="344">
        <f t="shared" si="2931"/>
        <v>147</v>
      </c>
      <c r="AP709" s="344">
        <f t="shared" si="2932"/>
        <v>160</v>
      </c>
      <c r="AQ709" s="344">
        <f t="shared" si="2933"/>
        <v>160</v>
      </c>
      <c r="AR709" s="344">
        <f t="shared" si="2934"/>
        <v>172</v>
      </c>
      <c r="AS709" s="344">
        <f t="shared" si="2935"/>
        <v>172</v>
      </c>
      <c r="AT709" s="344">
        <f t="shared" si="2936"/>
        <v>185</v>
      </c>
      <c r="AU709" s="344">
        <f t="shared" si="2937"/>
        <v>185</v>
      </c>
      <c r="AV709" s="344">
        <f t="shared" si="2938"/>
        <v>197</v>
      </c>
      <c r="AW709" s="344">
        <f t="shared" si="2939"/>
        <v>197</v>
      </c>
      <c r="AX709" s="344">
        <f t="shared" si="2940"/>
        <v>210</v>
      </c>
      <c r="AY709" s="356">
        <v>3600</v>
      </c>
      <c r="AZ709" s="356">
        <v>2800</v>
      </c>
      <c r="BA709" s="356">
        <v>2000</v>
      </c>
      <c r="BB709" s="356">
        <v>1200</v>
      </c>
      <c r="BC709" s="356">
        <v>400</v>
      </c>
      <c r="BD709" s="353">
        <f t="shared" ref="BD709:BH709" si="3013">IF(BD514="","",BD514+60)</f>
        <v>127</v>
      </c>
      <c r="BE709" s="353">
        <f t="shared" si="3013"/>
        <v>127</v>
      </c>
      <c r="BF709" s="353">
        <f t="shared" si="3013"/>
        <v>142</v>
      </c>
      <c r="BG709" s="353">
        <f t="shared" si="3013"/>
        <v>157</v>
      </c>
      <c r="BH709" s="353">
        <f t="shared" si="3013"/>
        <v>172</v>
      </c>
      <c r="BI709" s="146" t="str">
        <f t="shared" si="2990"/>
        <v>127;127</v>
      </c>
      <c r="BJ709" s="352">
        <f t="shared" si="2991"/>
        <v>142</v>
      </c>
      <c r="BK709" s="146" t="str">
        <f t="shared" si="2992"/>
        <v>157;172</v>
      </c>
      <c r="BL709" s="25">
        <f t="shared" si="2815"/>
        <v>7070105</v>
      </c>
      <c r="BM709" s="146">
        <f t="shared" ref="BM709" si="3014">BM696</f>
        <v>2824</v>
      </c>
      <c r="BN709" s="146">
        <f t="shared" si="2887"/>
        <v>7</v>
      </c>
      <c r="BO709" s="146">
        <f t="shared" ref="BO709:BP709" si="3015">BO696</f>
        <v>1</v>
      </c>
      <c r="BP709" s="146">
        <f t="shared" si="3015"/>
        <v>5</v>
      </c>
      <c r="BQ709" s="146">
        <f>VLOOKUP(IF(A709=1,0,A709),宝石属性!$B$26:$D$41,2,0)</f>
        <v>9</v>
      </c>
      <c r="BR709" s="146">
        <f>VLOOKUP(IF(A709=1,0,A709),宝石属性!$B$26:$D$41,3,0)</f>
        <v>2</v>
      </c>
      <c r="BS709" s="146">
        <f t="shared" ref="BS709:BV709" si="3016">IF(BS696="","",BS696)</f>
        <v>2</v>
      </c>
      <c r="BT709" s="146">
        <f t="shared" si="3016"/>
        <v>4</v>
      </c>
      <c r="BU709" s="146">
        <f t="shared" si="3016"/>
        <v>7</v>
      </c>
      <c r="BV709" s="146">
        <f t="shared" si="3016"/>
        <v>8</v>
      </c>
      <c r="BW709" s="357">
        <f t="shared" si="2823"/>
        <v>2003</v>
      </c>
      <c r="BX709" s="357">
        <f t="shared" si="2824"/>
        <v>3001</v>
      </c>
    </row>
    <row r="710" spans="1:76" s="353" customFormat="1">
      <c r="A710" s="347">
        <f t="shared" si="2996"/>
        <v>70</v>
      </c>
      <c r="B710" s="347" t="s">
        <v>1111</v>
      </c>
      <c r="C710" s="347" t="str">
        <f t="shared" si="2910"/>
        <v>法杖</v>
      </c>
      <c r="D710" s="347" t="str">
        <f t="shared" si="2813"/>
        <v>70级紫装法杖</v>
      </c>
      <c r="E710" s="347">
        <f>VLOOKUP($C710,$C$3:$M$15,COLUMNS($C$3:H$15),0)</f>
        <v>130</v>
      </c>
      <c r="F710" s="347" t="str">
        <f>VLOOKUP($C710,$C$3:$M$15,COLUMNS($C$3:I$15),0)</f>
        <v>phyattack_value</v>
      </c>
      <c r="G710" s="347">
        <f>VLOOKUP($C710,$C$3:$M$15,COLUMNS($C$3:J$15),0)</f>
        <v>150</v>
      </c>
      <c r="H710" s="347" t="str">
        <f>VLOOKUP($C710,$C$3:$M$15,COLUMNS($C$3:K$15),0)</f>
        <v>magicattack_value</v>
      </c>
      <c r="I710" s="347">
        <f>VLOOKUP($C710,$C$3:$M$15,COLUMNS($C$3:L$15),0)</f>
        <v>170</v>
      </c>
      <c r="J710" s="347" t="str">
        <f>VLOOKUP($C710,$C$3:$M$15,COLUMNS($C$3:M$15),0)</f>
        <v>medical_value</v>
      </c>
      <c r="K710" s="344">
        <f t="shared" si="2911"/>
        <v>471</v>
      </c>
      <c r="L710" s="344">
        <f t="shared" si="2912"/>
        <v>491</v>
      </c>
      <c r="M710" s="344">
        <f t="shared" si="2913"/>
        <v>491</v>
      </c>
      <c r="N710" s="344">
        <f t="shared" si="2914"/>
        <v>512</v>
      </c>
      <c r="O710" s="344">
        <f t="shared" si="2915"/>
        <v>512</v>
      </c>
      <c r="P710" s="344">
        <f t="shared" si="2916"/>
        <v>533</v>
      </c>
      <c r="Q710" s="344">
        <f t="shared" si="2917"/>
        <v>533</v>
      </c>
      <c r="R710" s="344">
        <f t="shared" si="2918"/>
        <v>553</v>
      </c>
      <c r="S710" s="344">
        <f t="shared" si="2919"/>
        <v>553</v>
      </c>
      <c r="T710" s="344">
        <f t="shared" si="2920"/>
        <v>574</v>
      </c>
      <c r="U710" s="356">
        <v>3600</v>
      </c>
      <c r="V710" s="356">
        <v>2800</v>
      </c>
      <c r="W710" s="356">
        <v>2000</v>
      </c>
      <c r="X710" s="356">
        <v>1200</v>
      </c>
      <c r="Y710" s="356">
        <v>400</v>
      </c>
      <c r="Z710" s="344">
        <f t="shared" si="2921"/>
        <v>106</v>
      </c>
      <c r="AA710" s="344">
        <f t="shared" si="2922"/>
        <v>111</v>
      </c>
      <c r="AB710" s="344">
        <f t="shared" si="2923"/>
        <v>111</v>
      </c>
      <c r="AC710" s="344">
        <f t="shared" si="2924"/>
        <v>115</v>
      </c>
      <c r="AD710" s="344">
        <f t="shared" si="2925"/>
        <v>115</v>
      </c>
      <c r="AE710" s="344">
        <f t="shared" si="2926"/>
        <v>120</v>
      </c>
      <c r="AF710" s="344">
        <f t="shared" si="2927"/>
        <v>120</v>
      </c>
      <c r="AG710" s="344">
        <f t="shared" si="2928"/>
        <v>125</v>
      </c>
      <c r="AH710" s="344">
        <f t="shared" si="2929"/>
        <v>125</v>
      </c>
      <c r="AI710" s="344">
        <f t="shared" si="2930"/>
        <v>129</v>
      </c>
      <c r="AJ710" s="356">
        <v>3600</v>
      </c>
      <c r="AK710" s="356">
        <v>2800</v>
      </c>
      <c r="AL710" s="356">
        <v>2000</v>
      </c>
      <c r="AM710" s="356">
        <v>1200</v>
      </c>
      <c r="AN710" s="356">
        <v>400</v>
      </c>
      <c r="AO710" s="344">
        <f t="shared" si="2931"/>
        <v>147</v>
      </c>
      <c r="AP710" s="344">
        <f t="shared" si="2932"/>
        <v>160</v>
      </c>
      <c r="AQ710" s="344">
        <f t="shared" si="2933"/>
        <v>160</v>
      </c>
      <c r="AR710" s="344">
        <f t="shared" si="2934"/>
        <v>172</v>
      </c>
      <c r="AS710" s="344">
        <f t="shared" si="2935"/>
        <v>172</v>
      </c>
      <c r="AT710" s="344">
        <f t="shared" si="2936"/>
        <v>185</v>
      </c>
      <c r="AU710" s="344">
        <f t="shared" si="2937"/>
        <v>185</v>
      </c>
      <c r="AV710" s="344">
        <f t="shared" si="2938"/>
        <v>197</v>
      </c>
      <c r="AW710" s="344">
        <f t="shared" si="2939"/>
        <v>197</v>
      </c>
      <c r="AX710" s="344">
        <f t="shared" si="2940"/>
        <v>210</v>
      </c>
      <c r="AY710" s="356">
        <v>3600</v>
      </c>
      <c r="AZ710" s="356">
        <v>2800</v>
      </c>
      <c r="BA710" s="356">
        <v>2000</v>
      </c>
      <c r="BB710" s="356">
        <v>1200</v>
      </c>
      <c r="BC710" s="356">
        <v>400</v>
      </c>
      <c r="BD710" s="353">
        <f t="shared" ref="BD710:BH710" si="3017">IF(BD515="","",BD515+60)</f>
        <v>127</v>
      </c>
      <c r="BE710" s="353">
        <f t="shared" si="3017"/>
        <v>127</v>
      </c>
      <c r="BF710" s="353">
        <f t="shared" si="3017"/>
        <v>142</v>
      </c>
      <c r="BG710" s="353">
        <f t="shared" si="3017"/>
        <v>157</v>
      </c>
      <c r="BH710" s="353">
        <f t="shared" si="3017"/>
        <v>172</v>
      </c>
      <c r="BI710" s="146" t="str">
        <f t="shared" si="2990"/>
        <v>127;127</v>
      </c>
      <c r="BJ710" s="352">
        <f t="shared" si="2991"/>
        <v>142</v>
      </c>
      <c r="BK710" s="146" t="str">
        <f t="shared" si="2992"/>
        <v>157;172</v>
      </c>
      <c r="BL710" s="25">
        <f t="shared" si="2815"/>
        <v>7070106</v>
      </c>
      <c r="BM710" s="146">
        <f t="shared" ref="BM710" si="3018">BM697</f>
        <v>4104</v>
      </c>
      <c r="BN710" s="146">
        <f t="shared" si="2887"/>
        <v>7</v>
      </c>
      <c r="BO710" s="146">
        <f t="shared" ref="BO710:BP710" si="3019">BO697</f>
        <v>1</v>
      </c>
      <c r="BP710" s="146">
        <f t="shared" si="3019"/>
        <v>6</v>
      </c>
      <c r="BQ710" s="146">
        <f>VLOOKUP(IF(A710=1,0,A710),宝石属性!$B$26:$D$41,2,0)</f>
        <v>9</v>
      </c>
      <c r="BR710" s="146">
        <f>VLOOKUP(IF(A710=1,0,A710),宝石属性!$B$26:$D$41,3,0)</f>
        <v>2</v>
      </c>
      <c r="BS710" s="146">
        <f t="shared" ref="BS710:BV710" si="3020">IF(BS697="","",BS697)</f>
        <v>2</v>
      </c>
      <c r="BT710" s="146">
        <f t="shared" si="3020"/>
        <v>4</v>
      </c>
      <c r="BU710" s="146">
        <f t="shared" si="3020"/>
        <v>7</v>
      </c>
      <c r="BV710" s="146">
        <f t="shared" si="3020"/>
        <v>8</v>
      </c>
      <c r="BW710" s="357">
        <f t="shared" si="2823"/>
        <v>2003</v>
      </c>
      <c r="BX710" s="357">
        <f t="shared" si="2824"/>
        <v>3001</v>
      </c>
    </row>
    <row r="711" spans="1:76" s="353" customFormat="1">
      <c r="A711" s="347">
        <f t="shared" si="2996"/>
        <v>70</v>
      </c>
      <c r="B711" s="347" t="s">
        <v>1111</v>
      </c>
      <c r="C711" s="347" t="str">
        <f t="shared" si="2910"/>
        <v>男衣</v>
      </c>
      <c r="D711" s="347" t="str">
        <f t="shared" si="2813"/>
        <v>70级紫装男衣</v>
      </c>
      <c r="E711" s="347">
        <f>VLOOKUP($C711,$C$3:$M$15,COLUMNS($C$3:H$15),0)</f>
        <v>60</v>
      </c>
      <c r="F711" s="347" t="str">
        <f>VLOOKUP($C711,$C$3:$M$15,COLUMNS($C$3:I$15),0)</f>
        <v>maxhp_value</v>
      </c>
      <c r="G711" s="347">
        <f>VLOOKUP($C711,$C$3:$M$15,COLUMNS($C$3:J$15),0)</f>
        <v>140</v>
      </c>
      <c r="H711" s="347" t="str">
        <f>VLOOKUP($C711,$C$3:$M$15,COLUMNS($C$3:K$15),0)</f>
        <v>defend_value</v>
      </c>
      <c r="I711" s="347" t="str">
        <f>VLOOKUP($C711,$C$3:$M$15,COLUMNS($C$3:L$15),0)</f>
        <v/>
      </c>
      <c r="J711" s="347" t="str">
        <f>VLOOKUP($C711,$C$3:$M$15,COLUMNS($C$3:M$15),0)</f>
        <v/>
      </c>
      <c r="K711" s="344">
        <f t="shared" si="2911"/>
        <v>377</v>
      </c>
      <c r="L711" s="344">
        <f t="shared" si="2912"/>
        <v>393</v>
      </c>
      <c r="M711" s="344">
        <f t="shared" si="2913"/>
        <v>393</v>
      </c>
      <c r="N711" s="344">
        <f t="shared" si="2914"/>
        <v>410</v>
      </c>
      <c r="O711" s="344">
        <f t="shared" si="2915"/>
        <v>410</v>
      </c>
      <c r="P711" s="344">
        <f t="shared" si="2916"/>
        <v>426</v>
      </c>
      <c r="Q711" s="344">
        <f t="shared" si="2917"/>
        <v>426</v>
      </c>
      <c r="R711" s="344">
        <f t="shared" si="2918"/>
        <v>443</v>
      </c>
      <c r="S711" s="344">
        <f t="shared" si="2919"/>
        <v>443</v>
      </c>
      <c r="T711" s="344">
        <f t="shared" si="2920"/>
        <v>459</v>
      </c>
      <c r="U711" s="356">
        <v>3600</v>
      </c>
      <c r="V711" s="356">
        <v>2800</v>
      </c>
      <c r="W711" s="356">
        <v>2000</v>
      </c>
      <c r="X711" s="356">
        <v>1200</v>
      </c>
      <c r="Y711" s="356">
        <v>400</v>
      </c>
      <c r="Z711" s="344">
        <f t="shared" si="2921"/>
        <v>118</v>
      </c>
      <c r="AA711" s="344">
        <f t="shared" si="2922"/>
        <v>123</v>
      </c>
      <c r="AB711" s="344">
        <f t="shared" si="2923"/>
        <v>123</v>
      </c>
      <c r="AC711" s="344">
        <f t="shared" si="2924"/>
        <v>128</v>
      </c>
      <c r="AD711" s="344">
        <f t="shared" si="2925"/>
        <v>128</v>
      </c>
      <c r="AE711" s="344">
        <f t="shared" si="2926"/>
        <v>133</v>
      </c>
      <c r="AF711" s="344">
        <f t="shared" si="2927"/>
        <v>133</v>
      </c>
      <c r="AG711" s="344">
        <f t="shared" si="2928"/>
        <v>138</v>
      </c>
      <c r="AH711" s="344">
        <f t="shared" si="2929"/>
        <v>138</v>
      </c>
      <c r="AI711" s="344">
        <f t="shared" si="2930"/>
        <v>144</v>
      </c>
      <c r="AJ711" s="356">
        <v>3600</v>
      </c>
      <c r="AK711" s="356">
        <v>2800</v>
      </c>
      <c r="AL711" s="356">
        <v>2000</v>
      </c>
      <c r="AM711" s="356">
        <v>1200</v>
      </c>
      <c r="AN711" s="356">
        <v>400</v>
      </c>
      <c r="AO711" s="344" t="str">
        <f t="shared" si="2931"/>
        <v/>
      </c>
      <c r="AP711" s="344" t="str">
        <f t="shared" si="2932"/>
        <v/>
      </c>
      <c r="AQ711" s="344" t="str">
        <f t="shared" si="2933"/>
        <v/>
      </c>
      <c r="AR711" s="344" t="str">
        <f t="shared" si="2934"/>
        <v/>
      </c>
      <c r="AS711" s="344" t="str">
        <f t="shared" si="2935"/>
        <v/>
      </c>
      <c r="AT711" s="344" t="str">
        <f t="shared" si="2936"/>
        <v/>
      </c>
      <c r="AU711" s="344" t="str">
        <f t="shared" si="2937"/>
        <v/>
      </c>
      <c r="AV711" s="344" t="str">
        <f t="shared" si="2938"/>
        <v/>
      </c>
      <c r="AW711" s="344" t="str">
        <f t="shared" si="2939"/>
        <v/>
      </c>
      <c r="AX711" s="344" t="str">
        <f t="shared" si="2940"/>
        <v/>
      </c>
      <c r="AY711" s="356">
        <v>3600</v>
      </c>
      <c r="AZ711" s="356">
        <v>2800</v>
      </c>
      <c r="BA711" s="356">
        <v>2000</v>
      </c>
      <c r="BB711" s="356">
        <v>1200</v>
      </c>
      <c r="BC711" s="356">
        <v>400</v>
      </c>
      <c r="BD711" s="353">
        <f t="shared" ref="BD711:BH711" si="3021">IF(BD516="","",BD516+60)</f>
        <v>127</v>
      </c>
      <c r="BE711" s="353">
        <f t="shared" si="3021"/>
        <v>127</v>
      </c>
      <c r="BF711" s="353">
        <f t="shared" si="3021"/>
        <v>142</v>
      </c>
      <c r="BG711" s="353">
        <f t="shared" si="3021"/>
        <v>157</v>
      </c>
      <c r="BH711" s="353">
        <f t="shared" si="3021"/>
        <v>172</v>
      </c>
      <c r="BI711" s="146" t="str">
        <f t="shared" si="2990"/>
        <v>127;127</v>
      </c>
      <c r="BJ711" s="352">
        <f t="shared" si="2991"/>
        <v>142</v>
      </c>
      <c r="BK711" s="146" t="str">
        <f t="shared" si="2992"/>
        <v>157;172</v>
      </c>
      <c r="BL711" s="25">
        <f t="shared" si="2815"/>
        <v>7070207</v>
      </c>
      <c r="BM711" s="146">
        <f t="shared" ref="BM711" si="3022">BM698</f>
        <v>312</v>
      </c>
      <c r="BN711" s="146">
        <f t="shared" si="2887"/>
        <v>7</v>
      </c>
      <c r="BO711" s="146">
        <f t="shared" ref="BO711:BP711" si="3023">BO698</f>
        <v>2</v>
      </c>
      <c r="BP711" s="146">
        <f t="shared" si="3023"/>
        <v>7</v>
      </c>
      <c r="BQ711" s="146">
        <f>VLOOKUP(IF(A711=1,0,A711),宝石属性!$B$26:$D$41,2,0)</f>
        <v>9</v>
      </c>
      <c r="BR711" s="146">
        <f>VLOOKUP(IF(A711=1,0,A711),宝石属性!$B$26:$D$41,3,0)</f>
        <v>2</v>
      </c>
      <c r="BS711" s="146">
        <f t="shared" ref="BS711:BV711" si="3024">IF(BS698="","",BS698)</f>
        <v>1</v>
      </c>
      <c r="BT711" s="146">
        <f t="shared" si="3024"/>
        <v>3</v>
      </c>
      <c r="BU711" s="146">
        <f t="shared" si="3024"/>
        <v>5</v>
      </c>
      <c r="BV711" s="146">
        <f t="shared" si="3024"/>
        <v>7</v>
      </c>
      <c r="BW711" s="357">
        <f t="shared" si="2823"/>
        <v>2006</v>
      </c>
      <c r="BX711" s="357">
        <f t="shared" si="2824"/>
        <v>3002</v>
      </c>
    </row>
    <row r="712" spans="1:76" s="353" customFormat="1">
      <c r="A712" s="347">
        <f t="shared" si="2996"/>
        <v>70</v>
      </c>
      <c r="B712" s="347" t="s">
        <v>1111</v>
      </c>
      <c r="C712" s="347" t="str">
        <f t="shared" si="2910"/>
        <v>女衣</v>
      </c>
      <c r="D712" s="347" t="str">
        <f t="shared" si="2813"/>
        <v>70级紫装女衣</v>
      </c>
      <c r="E712" s="347">
        <f>VLOOKUP($C712,$C$3:$M$15,COLUMNS($C$3:H$15),0)</f>
        <v>60</v>
      </c>
      <c r="F712" s="347" t="str">
        <f>VLOOKUP($C712,$C$3:$M$15,COLUMNS($C$3:I$15),0)</f>
        <v>maxhp_value</v>
      </c>
      <c r="G712" s="347">
        <f>VLOOKUP($C712,$C$3:$M$15,COLUMNS($C$3:J$15),0)</f>
        <v>140</v>
      </c>
      <c r="H712" s="347" t="str">
        <f>VLOOKUP($C712,$C$3:$M$15,COLUMNS($C$3:K$15),0)</f>
        <v>defend_value</v>
      </c>
      <c r="I712" s="347" t="str">
        <f>VLOOKUP($C712,$C$3:$M$15,COLUMNS($C$3:L$15),0)</f>
        <v/>
      </c>
      <c r="J712" s="347" t="str">
        <f>VLOOKUP($C712,$C$3:$M$15,COLUMNS($C$3:M$15),0)</f>
        <v/>
      </c>
      <c r="K712" s="344">
        <f t="shared" si="2911"/>
        <v>377</v>
      </c>
      <c r="L712" s="344">
        <f t="shared" si="2912"/>
        <v>393</v>
      </c>
      <c r="M712" s="344">
        <f t="shared" si="2913"/>
        <v>393</v>
      </c>
      <c r="N712" s="344">
        <f t="shared" si="2914"/>
        <v>410</v>
      </c>
      <c r="O712" s="344">
        <f t="shared" si="2915"/>
        <v>410</v>
      </c>
      <c r="P712" s="344">
        <f t="shared" si="2916"/>
        <v>426</v>
      </c>
      <c r="Q712" s="344">
        <f t="shared" si="2917"/>
        <v>426</v>
      </c>
      <c r="R712" s="344">
        <f t="shared" si="2918"/>
        <v>443</v>
      </c>
      <c r="S712" s="344">
        <f t="shared" si="2919"/>
        <v>443</v>
      </c>
      <c r="T712" s="344">
        <f t="shared" si="2920"/>
        <v>459</v>
      </c>
      <c r="U712" s="356">
        <v>3600</v>
      </c>
      <c r="V712" s="356">
        <v>2800</v>
      </c>
      <c r="W712" s="356">
        <v>2000</v>
      </c>
      <c r="X712" s="356">
        <v>1200</v>
      </c>
      <c r="Y712" s="356">
        <v>400</v>
      </c>
      <c r="Z712" s="344">
        <f t="shared" si="2921"/>
        <v>118</v>
      </c>
      <c r="AA712" s="344">
        <f t="shared" si="2922"/>
        <v>123</v>
      </c>
      <c r="AB712" s="344">
        <f t="shared" si="2923"/>
        <v>123</v>
      </c>
      <c r="AC712" s="344">
        <f t="shared" si="2924"/>
        <v>128</v>
      </c>
      <c r="AD712" s="344">
        <f t="shared" si="2925"/>
        <v>128</v>
      </c>
      <c r="AE712" s="344">
        <f t="shared" si="2926"/>
        <v>133</v>
      </c>
      <c r="AF712" s="344">
        <f t="shared" si="2927"/>
        <v>133</v>
      </c>
      <c r="AG712" s="344">
        <f t="shared" si="2928"/>
        <v>138</v>
      </c>
      <c r="AH712" s="344">
        <f t="shared" si="2929"/>
        <v>138</v>
      </c>
      <c r="AI712" s="344">
        <f t="shared" si="2930"/>
        <v>144</v>
      </c>
      <c r="AJ712" s="356">
        <v>3600</v>
      </c>
      <c r="AK712" s="356">
        <v>2800</v>
      </c>
      <c r="AL712" s="356">
        <v>2000</v>
      </c>
      <c r="AM712" s="356">
        <v>1200</v>
      </c>
      <c r="AN712" s="356">
        <v>400</v>
      </c>
      <c r="AO712" s="344" t="str">
        <f t="shared" si="2931"/>
        <v/>
      </c>
      <c r="AP712" s="344" t="str">
        <f t="shared" si="2932"/>
        <v/>
      </c>
      <c r="AQ712" s="344" t="str">
        <f t="shared" si="2933"/>
        <v/>
      </c>
      <c r="AR712" s="344" t="str">
        <f t="shared" si="2934"/>
        <v/>
      </c>
      <c r="AS712" s="344" t="str">
        <f t="shared" si="2935"/>
        <v/>
      </c>
      <c r="AT712" s="344" t="str">
        <f t="shared" si="2936"/>
        <v/>
      </c>
      <c r="AU712" s="344" t="str">
        <f t="shared" si="2937"/>
        <v/>
      </c>
      <c r="AV712" s="344" t="str">
        <f t="shared" si="2938"/>
        <v/>
      </c>
      <c r="AW712" s="344" t="str">
        <f t="shared" si="2939"/>
        <v/>
      </c>
      <c r="AX712" s="344" t="str">
        <f t="shared" si="2940"/>
        <v/>
      </c>
      <c r="AY712" s="356">
        <v>3600</v>
      </c>
      <c r="AZ712" s="356">
        <v>2800</v>
      </c>
      <c r="BA712" s="356">
        <v>2000</v>
      </c>
      <c r="BB712" s="356">
        <v>1200</v>
      </c>
      <c r="BC712" s="356">
        <v>400</v>
      </c>
      <c r="BD712" s="353">
        <f t="shared" ref="BD712:BH712" si="3025">IF(BD517="","",BD517+60)</f>
        <v>127</v>
      </c>
      <c r="BE712" s="353">
        <f t="shared" si="3025"/>
        <v>127</v>
      </c>
      <c r="BF712" s="353">
        <f t="shared" si="3025"/>
        <v>142</v>
      </c>
      <c r="BG712" s="353">
        <f t="shared" si="3025"/>
        <v>157</v>
      </c>
      <c r="BH712" s="353">
        <f t="shared" si="3025"/>
        <v>172</v>
      </c>
      <c r="BI712" s="146" t="str">
        <f t="shared" si="2990"/>
        <v>127;127</v>
      </c>
      <c r="BJ712" s="352">
        <f t="shared" si="2991"/>
        <v>142</v>
      </c>
      <c r="BK712" s="146" t="str">
        <f t="shared" si="2992"/>
        <v>157;172</v>
      </c>
      <c r="BL712" s="25">
        <f t="shared" si="2815"/>
        <v>7070208</v>
      </c>
      <c r="BM712" s="146">
        <f t="shared" ref="BM712" si="3026">BM699</f>
        <v>568</v>
      </c>
      <c r="BN712" s="146">
        <f t="shared" si="2887"/>
        <v>7</v>
      </c>
      <c r="BO712" s="146">
        <f t="shared" ref="BO712:BP712" si="3027">BO699</f>
        <v>2</v>
      </c>
      <c r="BP712" s="146">
        <f t="shared" si="3027"/>
        <v>8</v>
      </c>
      <c r="BQ712" s="146">
        <f>VLOOKUP(IF(A712=1,0,A712),宝石属性!$B$26:$D$41,2,0)</f>
        <v>9</v>
      </c>
      <c r="BR712" s="146">
        <f>VLOOKUP(IF(A712=1,0,A712),宝石属性!$B$26:$D$41,3,0)</f>
        <v>2</v>
      </c>
      <c r="BS712" s="146">
        <f t="shared" ref="BS712:BV712" si="3028">IF(BS699="","",BS699)</f>
        <v>1</v>
      </c>
      <c r="BT712" s="146">
        <f t="shared" si="3028"/>
        <v>3</v>
      </c>
      <c r="BU712" s="146">
        <f t="shared" si="3028"/>
        <v>5</v>
      </c>
      <c r="BV712" s="146">
        <f t="shared" si="3028"/>
        <v>7</v>
      </c>
      <c r="BW712" s="357">
        <f t="shared" si="2823"/>
        <v>2006</v>
      </c>
      <c r="BX712" s="357">
        <f t="shared" si="2824"/>
        <v>3002</v>
      </c>
    </row>
    <row r="713" spans="1:76" s="353" customFormat="1">
      <c r="A713" s="347">
        <f t="shared" si="2996"/>
        <v>70</v>
      </c>
      <c r="B713" s="347" t="s">
        <v>1111</v>
      </c>
      <c r="C713" s="347" t="str">
        <f t="shared" si="2910"/>
        <v>男头盔</v>
      </c>
      <c r="D713" s="347" t="str">
        <f t="shared" si="2813"/>
        <v>70级紫装男头盔</v>
      </c>
      <c r="E713" s="347">
        <f>VLOOKUP($C713,$C$3:$M$15,COLUMNS($C$3:H$15),0)</f>
        <v>90</v>
      </c>
      <c r="F713" s="347" t="str">
        <f>VLOOKUP($C713,$C$3:$M$15,COLUMNS($C$3:I$15),0)</f>
        <v>maxmp_value</v>
      </c>
      <c r="G713" s="347">
        <f>VLOOKUP($C713,$C$3:$M$15,COLUMNS($C$3:J$15),0)</f>
        <v>140</v>
      </c>
      <c r="H713" s="347" t="str">
        <f>VLOOKUP($C713,$C$3:$M$15,COLUMNS($C$3:K$15),0)</f>
        <v>defend_value</v>
      </c>
      <c r="I713" s="347" t="str">
        <f>VLOOKUP($C713,$C$3:$M$15,COLUMNS($C$3:L$15),0)</f>
        <v/>
      </c>
      <c r="J713" s="347" t="str">
        <f>VLOOKUP($C713,$C$3:$M$15,COLUMNS($C$3:M$15),0)</f>
        <v/>
      </c>
      <c r="K713" s="344">
        <f t="shared" si="2911"/>
        <v>471</v>
      </c>
      <c r="L713" s="344">
        <f t="shared" si="2912"/>
        <v>491</v>
      </c>
      <c r="M713" s="344">
        <f t="shared" si="2913"/>
        <v>491</v>
      </c>
      <c r="N713" s="344">
        <f t="shared" si="2914"/>
        <v>512</v>
      </c>
      <c r="O713" s="344">
        <f t="shared" si="2915"/>
        <v>512</v>
      </c>
      <c r="P713" s="344">
        <f t="shared" si="2916"/>
        <v>533</v>
      </c>
      <c r="Q713" s="344">
        <f t="shared" si="2917"/>
        <v>533</v>
      </c>
      <c r="R713" s="344">
        <f t="shared" si="2918"/>
        <v>553</v>
      </c>
      <c r="S713" s="344">
        <f t="shared" si="2919"/>
        <v>553</v>
      </c>
      <c r="T713" s="344">
        <f t="shared" si="2920"/>
        <v>574</v>
      </c>
      <c r="U713" s="356">
        <v>3600</v>
      </c>
      <c r="V713" s="356">
        <v>2800</v>
      </c>
      <c r="W713" s="356">
        <v>2000</v>
      </c>
      <c r="X713" s="356">
        <v>1200</v>
      </c>
      <c r="Y713" s="356">
        <v>400</v>
      </c>
      <c r="Z713" s="344">
        <f t="shared" si="2921"/>
        <v>71</v>
      </c>
      <c r="AA713" s="344">
        <f t="shared" si="2922"/>
        <v>74</v>
      </c>
      <c r="AB713" s="344">
        <f t="shared" si="2923"/>
        <v>74</v>
      </c>
      <c r="AC713" s="344">
        <f t="shared" si="2924"/>
        <v>77</v>
      </c>
      <c r="AD713" s="344">
        <f t="shared" si="2925"/>
        <v>77</v>
      </c>
      <c r="AE713" s="344">
        <f t="shared" si="2926"/>
        <v>80</v>
      </c>
      <c r="AF713" s="344">
        <f t="shared" si="2927"/>
        <v>80</v>
      </c>
      <c r="AG713" s="344">
        <f t="shared" si="2928"/>
        <v>83</v>
      </c>
      <c r="AH713" s="344">
        <f t="shared" si="2929"/>
        <v>83</v>
      </c>
      <c r="AI713" s="344">
        <f t="shared" si="2930"/>
        <v>86</v>
      </c>
      <c r="AJ713" s="356">
        <v>3600</v>
      </c>
      <c r="AK713" s="356">
        <v>2800</v>
      </c>
      <c r="AL713" s="356">
        <v>2000</v>
      </c>
      <c r="AM713" s="356">
        <v>1200</v>
      </c>
      <c r="AN713" s="356">
        <v>400</v>
      </c>
      <c r="AO713" s="344" t="str">
        <f t="shared" si="2931"/>
        <v/>
      </c>
      <c r="AP713" s="344" t="str">
        <f t="shared" si="2932"/>
        <v/>
      </c>
      <c r="AQ713" s="344" t="str">
        <f t="shared" si="2933"/>
        <v/>
      </c>
      <c r="AR713" s="344" t="str">
        <f t="shared" si="2934"/>
        <v/>
      </c>
      <c r="AS713" s="344" t="str">
        <f t="shared" si="2935"/>
        <v/>
      </c>
      <c r="AT713" s="344" t="str">
        <f t="shared" si="2936"/>
        <v/>
      </c>
      <c r="AU713" s="344" t="str">
        <f t="shared" si="2937"/>
        <v/>
      </c>
      <c r="AV713" s="344" t="str">
        <f t="shared" si="2938"/>
        <v/>
      </c>
      <c r="AW713" s="344" t="str">
        <f t="shared" si="2939"/>
        <v/>
      </c>
      <c r="AX713" s="344" t="str">
        <f t="shared" si="2940"/>
        <v/>
      </c>
      <c r="AY713" s="356">
        <v>3600</v>
      </c>
      <c r="AZ713" s="356">
        <v>2800</v>
      </c>
      <c r="BA713" s="356">
        <v>2000</v>
      </c>
      <c r="BB713" s="356">
        <v>1200</v>
      </c>
      <c r="BC713" s="356">
        <v>400</v>
      </c>
      <c r="BD713" s="353" t="str">
        <f t="shared" ref="BD713:BH713" si="3029">IF(BD518="","",BD518+60)</f>
        <v/>
      </c>
      <c r="BE713" s="353" t="str">
        <f t="shared" si="3029"/>
        <v/>
      </c>
      <c r="BF713" s="353" t="str">
        <f t="shared" si="3029"/>
        <v/>
      </c>
      <c r="BG713" s="353" t="str">
        <f t="shared" si="3029"/>
        <v/>
      </c>
      <c r="BH713" s="353" t="str">
        <f t="shared" si="3029"/>
        <v/>
      </c>
      <c r="BI713" s="146" t="str">
        <f t="shared" si="2990"/>
        <v/>
      </c>
      <c r="BJ713" s="352" t="str">
        <f t="shared" si="2991"/>
        <v/>
      </c>
      <c r="BK713" s="146" t="str">
        <f t="shared" si="2992"/>
        <v/>
      </c>
      <c r="BL713" s="25">
        <f t="shared" si="2815"/>
        <v>7070309</v>
      </c>
      <c r="BM713" s="146">
        <f t="shared" ref="BM713" si="3030">BM700</f>
        <v>1640</v>
      </c>
      <c r="BN713" s="146">
        <f t="shared" si="2887"/>
        <v>7</v>
      </c>
      <c r="BO713" s="146">
        <f t="shared" ref="BO713:BP713" si="3031">BO700</f>
        <v>3</v>
      </c>
      <c r="BP713" s="146">
        <f t="shared" si="3031"/>
        <v>9</v>
      </c>
      <c r="BQ713" s="146">
        <f>VLOOKUP(IF(A713=1,0,A713),宝石属性!$B$26:$D$41,2,0)</f>
        <v>9</v>
      </c>
      <c r="BR713" s="146">
        <f>VLOOKUP(IF(A713=1,0,A713),宝石属性!$B$26:$D$41,3,0)</f>
        <v>2</v>
      </c>
      <c r="BS713" s="146">
        <f t="shared" ref="BS713:BV713" si="3032">IF(BS700="","",BS700)</f>
        <v>2</v>
      </c>
      <c r="BT713" s="146">
        <f t="shared" si="3032"/>
        <v>3</v>
      </c>
      <c r="BU713" s="146" t="str">
        <f t="shared" si="3032"/>
        <v/>
      </c>
      <c r="BV713" s="146" t="str">
        <f t="shared" si="3032"/>
        <v/>
      </c>
      <c r="BW713" s="357">
        <f t="shared" si="2823"/>
        <v>2009</v>
      </c>
      <c r="BX713" s="357">
        <f t="shared" si="2824"/>
        <v>3002</v>
      </c>
    </row>
    <row r="714" spans="1:76" s="353" customFormat="1">
      <c r="A714" s="347">
        <f t="shared" si="2996"/>
        <v>70</v>
      </c>
      <c r="B714" s="347" t="s">
        <v>1111</v>
      </c>
      <c r="C714" s="347" t="str">
        <f t="shared" si="2910"/>
        <v>女头饰</v>
      </c>
      <c r="D714" s="347" t="str">
        <f t="shared" si="2813"/>
        <v>70级紫装女头饰</v>
      </c>
      <c r="E714" s="347">
        <f>VLOOKUP($C714,$C$3:$M$15,COLUMNS($C$3:H$15),0)</f>
        <v>90</v>
      </c>
      <c r="F714" s="347" t="str">
        <f>VLOOKUP($C714,$C$3:$M$15,COLUMNS($C$3:I$15),0)</f>
        <v>maxmp_value</v>
      </c>
      <c r="G714" s="347">
        <f>VLOOKUP($C714,$C$3:$M$15,COLUMNS($C$3:J$15),0)</f>
        <v>140</v>
      </c>
      <c r="H714" s="347" t="str">
        <f>VLOOKUP($C714,$C$3:$M$15,COLUMNS($C$3:K$15),0)</f>
        <v>defend_value</v>
      </c>
      <c r="I714" s="347" t="str">
        <f>VLOOKUP($C714,$C$3:$M$15,COLUMNS($C$3:L$15),0)</f>
        <v/>
      </c>
      <c r="J714" s="347" t="str">
        <f>VLOOKUP($C714,$C$3:$M$15,COLUMNS($C$3:M$15),0)</f>
        <v/>
      </c>
      <c r="K714" s="344">
        <f t="shared" si="2911"/>
        <v>471</v>
      </c>
      <c r="L714" s="344">
        <f t="shared" si="2912"/>
        <v>491</v>
      </c>
      <c r="M714" s="344">
        <f t="shared" si="2913"/>
        <v>491</v>
      </c>
      <c r="N714" s="344">
        <f t="shared" si="2914"/>
        <v>512</v>
      </c>
      <c r="O714" s="344">
        <f t="shared" si="2915"/>
        <v>512</v>
      </c>
      <c r="P714" s="344">
        <f t="shared" si="2916"/>
        <v>533</v>
      </c>
      <c r="Q714" s="344">
        <f t="shared" si="2917"/>
        <v>533</v>
      </c>
      <c r="R714" s="344">
        <f t="shared" si="2918"/>
        <v>553</v>
      </c>
      <c r="S714" s="344">
        <f t="shared" si="2919"/>
        <v>553</v>
      </c>
      <c r="T714" s="344">
        <f t="shared" si="2920"/>
        <v>574</v>
      </c>
      <c r="U714" s="356">
        <v>3600</v>
      </c>
      <c r="V714" s="356">
        <v>2800</v>
      </c>
      <c r="W714" s="356">
        <v>2000</v>
      </c>
      <c r="X714" s="356">
        <v>1200</v>
      </c>
      <c r="Y714" s="356">
        <v>400</v>
      </c>
      <c r="Z714" s="344">
        <f t="shared" si="2921"/>
        <v>71</v>
      </c>
      <c r="AA714" s="344">
        <f t="shared" si="2922"/>
        <v>74</v>
      </c>
      <c r="AB714" s="344">
        <f t="shared" si="2923"/>
        <v>74</v>
      </c>
      <c r="AC714" s="344">
        <f t="shared" si="2924"/>
        <v>77</v>
      </c>
      <c r="AD714" s="344">
        <f t="shared" si="2925"/>
        <v>77</v>
      </c>
      <c r="AE714" s="344">
        <f t="shared" si="2926"/>
        <v>80</v>
      </c>
      <c r="AF714" s="344">
        <f t="shared" si="2927"/>
        <v>80</v>
      </c>
      <c r="AG714" s="344">
        <f t="shared" si="2928"/>
        <v>83</v>
      </c>
      <c r="AH714" s="344">
        <f t="shared" si="2929"/>
        <v>83</v>
      </c>
      <c r="AI714" s="344">
        <f t="shared" si="2930"/>
        <v>86</v>
      </c>
      <c r="AJ714" s="356">
        <v>3600</v>
      </c>
      <c r="AK714" s="356">
        <v>2800</v>
      </c>
      <c r="AL714" s="356">
        <v>2000</v>
      </c>
      <c r="AM714" s="356">
        <v>1200</v>
      </c>
      <c r="AN714" s="356">
        <v>400</v>
      </c>
      <c r="AO714" s="344" t="str">
        <f t="shared" si="2931"/>
        <v/>
      </c>
      <c r="AP714" s="344" t="str">
        <f t="shared" si="2932"/>
        <v/>
      </c>
      <c r="AQ714" s="344" t="str">
        <f t="shared" si="2933"/>
        <v/>
      </c>
      <c r="AR714" s="344" t="str">
        <f t="shared" si="2934"/>
        <v/>
      </c>
      <c r="AS714" s="344" t="str">
        <f t="shared" si="2935"/>
        <v/>
      </c>
      <c r="AT714" s="344" t="str">
        <f t="shared" si="2936"/>
        <v/>
      </c>
      <c r="AU714" s="344" t="str">
        <f t="shared" si="2937"/>
        <v/>
      </c>
      <c r="AV714" s="344" t="str">
        <f t="shared" si="2938"/>
        <v/>
      </c>
      <c r="AW714" s="344" t="str">
        <f t="shared" si="2939"/>
        <v/>
      </c>
      <c r="AX714" s="344" t="str">
        <f t="shared" si="2940"/>
        <v/>
      </c>
      <c r="AY714" s="356">
        <v>3600</v>
      </c>
      <c r="AZ714" s="356">
        <v>2800</v>
      </c>
      <c r="BA714" s="356">
        <v>2000</v>
      </c>
      <c r="BB714" s="356">
        <v>1200</v>
      </c>
      <c r="BC714" s="356">
        <v>400</v>
      </c>
      <c r="BD714" s="353" t="str">
        <f t="shared" ref="BD714:BH714" si="3033">IF(BD519="","",BD519+60)</f>
        <v/>
      </c>
      <c r="BE714" s="353" t="str">
        <f t="shared" si="3033"/>
        <v/>
      </c>
      <c r="BF714" s="353" t="str">
        <f t="shared" si="3033"/>
        <v/>
      </c>
      <c r="BG714" s="353" t="str">
        <f t="shared" si="3033"/>
        <v/>
      </c>
      <c r="BH714" s="353" t="str">
        <f t="shared" si="3033"/>
        <v/>
      </c>
      <c r="BI714" s="146" t="str">
        <f t="shared" si="2990"/>
        <v/>
      </c>
      <c r="BJ714" s="352" t="str">
        <f t="shared" si="2991"/>
        <v/>
      </c>
      <c r="BK714" s="146" t="str">
        <f t="shared" si="2992"/>
        <v/>
      </c>
      <c r="BL714" s="25">
        <f t="shared" si="2815"/>
        <v>7070310</v>
      </c>
      <c r="BM714" s="146">
        <f t="shared" ref="BM714" si="3034">BM701</f>
        <v>1384</v>
      </c>
      <c r="BN714" s="146">
        <f t="shared" si="2887"/>
        <v>7</v>
      </c>
      <c r="BO714" s="146">
        <f t="shared" ref="BO714:BP714" si="3035">BO701</f>
        <v>3</v>
      </c>
      <c r="BP714" s="146">
        <f t="shared" si="3035"/>
        <v>10</v>
      </c>
      <c r="BQ714" s="146">
        <f>VLOOKUP(IF(A714=1,0,A714),宝石属性!$B$26:$D$41,2,0)</f>
        <v>9</v>
      </c>
      <c r="BR714" s="146">
        <f>VLOOKUP(IF(A714=1,0,A714),宝石属性!$B$26:$D$41,3,0)</f>
        <v>2</v>
      </c>
      <c r="BS714" s="146">
        <f t="shared" ref="BS714:BV714" si="3036">IF(BS701="","",BS701)</f>
        <v>2</v>
      </c>
      <c r="BT714" s="146">
        <f t="shared" si="3036"/>
        <v>3</v>
      </c>
      <c r="BU714" s="146" t="str">
        <f t="shared" si="3036"/>
        <v/>
      </c>
      <c r="BV714" s="146" t="str">
        <f t="shared" si="3036"/>
        <v/>
      </c>
      <c r="BW714" s="357">
        <f t="shared" si="2823"/>
        <v>2009</v>
      </c>
      <c r="BX714" s="357">
        <f t="shared" si="2824"/>
        <v>3002</v>
      </c>
    </row>
    <row r="715" spans="1:76" s="353" customFormat="1">
      <c r="A715" s="347">
        <f t="shared" si="2996"/>
        <v>70</v>
      </c>
      <c r="B715" s="347" t="s">
        <v>1111</v>
      </c>
      <c r="C715" s="347" t="str">
        <f t="shared" si="2910"/>
        <v>项链</v>
      </c>
      <c r="D715" s="347" t="str">
        <f t="shared" si="2813"/>
        <v>70级紫装项链</v>
      </c>
      <c r="E715" s="347">
        <f>VLOOKUP($C715,$C$3:$M$15,COLUMNS($C$3:H$15),0)</f>
        <v>150</v>
      </c>
      <c r="F715" s="347" t="str">
        <f>VLOOKUP($C715,$C$3:$M$15,COLUMNS($C$3:I$15),0)</f>
        <v>magicattack_value</v>
      </c>
      <c r="G715" s="347">
        <f>VLOOKUP($C715,$C$3:$M$15,COLUMNS($C$3:J$15),0)</f>
        <v>160</v>
      </c>
      <c r="H715" s="347" t="str">
        <f>VLOOKUP($C715,$C$3:$M$15,COLUMNS($C$3:K$15),0)</f>
        <v>magicdef_value</v>
      </c>
      <c r="I715" s="347" t="str">
        <f>VLOOKUP($C715,$C$3:$M$15,COLUMNS($C$3:L$15),0)</f>
        <v/>
      </c>
      <c r="J715" s="347" t="str">
        <f>VLOOKUP($C715,$C$3:$M$15,COLUMNS($C$3:M$15),0)</f>
        <v/>
      </c>
      <c r="K715" s="344">
        <f t="shared" si="2911"/>
        <v>129</v>
      </c>
      <c r="L715" s="344">
        <f t="shared" si="2912"/>
        <v>135</v>
      </c>
      <c r="M715" s="344">
        <f t="shared" si="2913"/>
        <v>135</v>
      </c>
      <c r="N715" s="344">
        <f t="shared" si="2914"/>
        <v>141</v>
      </c>
      <c r="O715" s="344">
        <f t="shared" si="2915"/>
        <v>141</v>
      </c>
      <c r="P715" s="344">
        <f t="shared" si="2916"/>
        <v>146</v>
      </c>
      <c r="Q715" s="344">
        <f t="shared" si="2917"/>
        <v>146</v>
      </c>
      <c r="R715" s="344">
        <f t="shared" si="2918"/>
        <v>152</v>
      </c>
      <c r="S715" s="344">
        <f t="shared" si="2919"/>
        <v>152</v>
      </c>
      <c r="T715" s="344">
        <f t="shared" si="2920"/>
        <v>158</v>
      </c>
      <c r="U715" s="356">
        <v>3600</v>
      </c>
      <c r="V715" s="356">
        <v>2800</v>
      </c>
      <c r="W715" s="356">
        <v>2000</v>
      </c>
      <c r="X715" s="356">
        <v>1200</v>
      </c>
      <c r="Y715" s="356">
        <v>400</v>
      </c>
      <c r="Z715" s="344">
        <f t="shared" si="2921"/>
        <v>69</v>
      </c>
      <c r="AA715" s="344">
        <f t="shared" si="2922"/>
        <v>72</v>
      </c>
      <c r="AB715" s="344">
        <f t="shared" si="2923"/>
        <v>72</v>
      </c>
      <c r="AC715" s="344">
        <f t="shared" si="2924"/>
        <v>75</v>
      </c>
      <c r="AD715" s="344">
        <f t="shared" si="2925"/>
        <v>75</v>
      </c>
      <c r="AE715" s="344">
        <f t="shared" si="2926"/>
        <v>78</v>
      </c>
      <c r="AF715" s="344">
        <f t="shared" si="2927"/>
        <v>78</v>
      </c>
      <c r="AG715" s="344">
        <f t="shared" si="2928"/>
        <v>81</v>
      </c>
      <c r="AH715" s="344">
        <f t="shared" si="2929"/>
        <v>81</v>
      </c>
      <c r="AI715" s="344">
        <f t="shared" si="2930"/>
        <v>84</v>
      </c>
      <c r="AJ715" s="356">
        <v>3600</v>
      </c>
      <c r="AK715" s="356">
        <v>2800</v>
      </c>
      <c r="AL715" s="356">
        <v>2000</v>
      </c>
      <c r="AM715" s="356">
        <v>1200</v>
      </c>
      <c r="AN715" s="356">
        <v>400</v>
      </c>
      <c r="AO715" s="344" t="str">
        <f t="shared" si="2931"/>
        <v/>
      </c>
      <c r="AP715" s="344" t="str">
        <f t="shared" si="2932"/>
        <v/>
      </c>
      <c r="AQ715" s="344" t="str">
        <f t="shared" si="2933"/>
        <v/>
      </c>
      <c r="AR715" s="344" t="str">
        <f t="shared" si="2934"/>
        <v/>
      </c>
      <c r="AS715" s="344" t="str">
        <f t="shared" si="2935"/>
        <v/>
      </c>
      <c r="AT715" s="344" t="str">
        <f t="shared" si="2936"/>
        <v/>
      </c>
      <c r="AU715" s="344" t="str">
        <f t="shared" si="2937"/>
        <v/>
      </c>
      <c r="AV715" s="344" t="str">
        <f t="shared" si="2938"/>
        <v/>
      </c>
      <c r="AW715" s="344" t="str">
        <f t="shared" si="2939"/>
        <v/>
      </c>
      <c r="AX715" s="344" t="str">
        <f t="shared" si="2940"/>
        <v/>
      </c>
      <c r="AY715" s="356">
        <v>3600</v>
      </c>
      <c r="AZ715" s="356">
        <v>2800</v>
      </c>
      <c r="BA715" s="356">
        <v>2000</v>
      </c>
      <c r="BB715" s="356">
        <v>1200</v>
      </c>
      <c r="BC715" s="356">
        <v>400</v>
      </c>
      <c r="BD715" s="353" t="str">
        <f t="shared" ref="BD715:BH715" si="3037">IF(BD520="","",BD520+60)</f>
        <v/>
      </c>
      <c r="BE715" s="353" t="str">
        <f t="shared" si="3037"/>
        <v/>
      </c>
      <c r="BF715" s="353" t="str">
        <f t="shared" si="3037"/>
        <v/>
      </c>
      <c r="BG715" s="353" t="str">
        <f t="shared" si="3037"/>
        <v/>
      </c>
      <c r="BH715" s="353" t="str">
        <f t="shared" si="3037"/>
        <v/>
      </c>
      <c r="BI715" s="146" t="str">
        <f t="shared" si="2990"/>
        <v/>
      </c>
      <c r="BJ715" s="352" t="str">
        <f t="shared" si="2991"/>
        <v/>
      </c>
      <c r="BK715" s="146" t="str">
        <f t="shared" si="2992"/>
        <v/>
      </c>
      <c r="BL715" s="25">
        <f t="shared" si="2815"/>
        <v>7070411</v>
      </c>
      <c r="BM715" s="146">
        <f t="shared" ref="BM715" si="3038">BM702</f>
        <v>40</v>
      </c>
      <c r="BN715" s="146">
        <f t="shared" si="2887"/>
        <v>7</v>
      </c>
      <c r="BO715" s="146">
        <f t="shared" ref="BO715:BP715" si="3039">BO702</f>
        <v>4</v>
      </c>
      <c r="BP715" s="146">
        <f t="shared" si="3039"/>
        <v>11</v>
      </c>
      <c r="BQ715" s="146">
        <f>VLOOKUP(IF(A715=1,0,A715),宝石属性!$B$26:$D$41,2,0)</f>
        <v>9</v>
      </c>
      <c r="BR715" s="146">
        <f>VLOOKUP(IF(A715=1,0,A715),宝石属性!$B$26:$D$41,3,0)</f>
        <v>2</v>
      </c>
      <c r="BS715" s="146">
        <f t="shared" ref="BS715:BV715" si="3040">IF(BS702="","",BS702)</f>
        <v>4</v>
      </c>
      <c r="BT715" s="146">
        <f t="shared" si="3040"/>
        <v>5</v>
      </c>
      <c r="BU715" s="146" t="str">
        <f t="shared" si="3040"/>
        <v/>
      </c>
      <c r="BV715" s="146" t="str">
        <f t="shared" si="3040"/>
        <v/>
      </c>
      <c r="BW715" s="357">
        <f t="shared" si="2823"/>
        <v>2012</v>
      </c>
      <c r="BX715" s="357">
        <f t="shared" si="2824"/>
        <v>3002</v>
      </c>
    </row>
    <row r="716" spans="1:76" s="353" customFormat="1">
      <c r="A716" s="347">
        <f t="shared" si="2996"/>
        <v>70</v>
      </c>
      <c r="B716" s="347" t="s">
        <v>1111</v>
      </c>
      <c r="C716" s="347" t="str">
        <f t="shared" si="2910"/>
        <v>腰带</v>
      </c>
      <c r="D716" s="347" t="str">
        <f t="shared" si="2813"/>
        <v>70级紫装腰带</v>
      </c>
      <c r="E716" s="347">
        <f>VLOOKUP($C716,$C$3:$M$15,COLUMNS($C$3:H$15),0)</f>
        <v>60</v>
      </c>
      <c r="F716" s="347" t="str">
        <f>VLOOKUP($C716,$C$3:$M$15,COLUMNS($C$3:I$15),0)</f>
        <v>maxhp_value</v>
      </c>
      <c r="G716" s="347">
        <f>VLOOKUP($C716,$C$3:$M$15,COLUMNS($C$3:J$15),0)</f>
        <v>140</v>
      </c>
      <c r="H716" s="347" t="str">
        <f>VLOOKUP($C716,$C$3:$M$15,COLUMNS($C$3:K$15),0)</f>
        <v>defend_value</v>
      </c>
      <c r="I716" s="347" t="str">
        <f>VLOOKUP($C716,$C$3:$M$15,COLUMNS($C$3:L$15),0)</f>
        <v/>
      </c>
      <c r="J716" s="347" t="str">
        <f>VLOOKUP($C716,$C$3:$M$15,COLUMNS($C$3:M$15),0)</f>
        <v/>
      </c>
      <c r="K716" s="344">
        <f t="shared" si="2911"/>
        <v>565</v>
      </c>
      <c r="L716" s="344">
        <f t="shared" si="2912"/>
        <v>590</v>
      </c>
      <c r="M716" s="344">
        <f t="shared" si="2913"/>
        <v>590</v>
      </c>
      <c r="N716" s="344">
        <f t="shared" si="2914"/>
        <v>614</v>
      </c>
      <c r="O716" s="344">
        <f t="shared" si="2915"/>
        <v>614</v>
      </c>
      <c r="P716" s="344">
        <f t="shared" si="2916"/>
        <v>639</v>
      </c>
      <c r="Q716" s="344">
        <f t="shared" si="2917"/>
        <v>639</v>
      </c>
      <c r="R716" s="344">
        <f t="shared" si="2918"/>
        <v>664</v>
      </c>
      <c r="S716" s="344">
        <f t="shared" si="2919"/>
        <v>664</v>
      </c>
      <c r="T716" s="344">
        <f t="shared" si="2920"/>
        <v>689</v>
      </c>
      <c r="U716" s="356">
        <v>3600</v>
      </c>
      <c r="V716" s="356">
        <v>2800</v>
      </c>
      <c r="W716" s="356">
        <v>2000</v>
      </c>
      <c r="X716" s="356">
        <v>1200</v>
      </c>
      <c r="Y716" s="356">
        <v>400</v>
      </c>
      <c r="Z716" s="344">
        <f t="shared" si="2921"/>
        <v>47</v>
      </c>
      <c r="AA716" s="344">
        <f t="shared" si="2922"/>
        <v>49</v>
      </c>
      <c r="AB716" s="344">
        <f t="shared" si="2923"/>
        <v>49</v>
      </c>
      <c r="AC716" s="344">
        <f t="shared" si="2924"/>
        <v>51</v>
      </c>
      <c r="AD716" s="344">
        <f t="shared" si="2925"/>
        <v>51</v>
      </c>
      <c r="AE716" s="344">
        <f t="shared" si="2926"/>
        <v>53</v>
      </c>
      <c r="AF716" s="344">
        <f t="shared" si="2927"/>
        <v>53</v>
      </c>
      <c r="AG716" s="344">
        <f t="shared" si="2928"/>
        <v>55</v>
      </c>
      <c r="AH716" s="344">
        <f t="shared" si="2929"/>
        <v>55</v>
      </c>
      <c r="AI716" s="344">
        <f t="shared" si="2930"/>
        <v>57</v>
      </c>
      <c r="AJ716" s="356">
        <v>3600</v>
      </c>
      <c r="AK716" s="356">
        <v>2800</v>
      </c>
      <c r="AL716" s="356">
        <v>2000</v>
      </c>
      <c r="AM716" s="356">
        <v>1200</v>
      </c>
      <c r="AN716" s="356">
        <v>400</v>
      </c>
      <c r="AO716" s="344" t="str">
        <f t="shared" si="2931"/>
        <v/>
      </c>
      <c r="AP716" s="344" t="str">
        <f t="shared" si="2932"/>
        <v/>
      </c>
      <c r="AQ716" s="344" t="str">
        <f t="shared" si="2933"/>
        <v/>
      </c>
      <c r="AR716" s="344" t="str">
        <f t="shared" si="2934"/>
        <v/>
      </c>
      <c r="AS716" s="344" t="str">
        <f t="shared" si="2935"/>
        <v/>
      </c>
      <c r="AT716" s="344" t="str">
        <f t="shared" si="2936"/>
        <v/>
      </c>
      <c r="AU716" s="344" t="str">
        <f t="shared" si="2937"/>
        <v/>
      </c>
      <c r="AV716" s="344" t="str">
        <f t="shared" si="2938"/>
        <v/>
      </c>
      <c r="AW716" s="344" t="str">
        <f t="shared" si="2939"/>
        <v/>
      </c>
      <c r="AX716" s="344" t="str">
        <f t="shared" si="2940"/>
        <v/>
      </c>
      <c r="AY716" s="356">
        <v>3600</v>
      </c>
      <c r="AZ716" s="356">
        <v>2800</v>
      </c>
      <c r="BA716" s="356">
        <v>2000</v>
      </c>
      <c r="BB716" s="356">
        <v>1200</v>
      </c>
      <c r="BC716" s="356">
        <v>400</v>
      </c>
      <c r="BD716" s="353" t="str">
        <f t="shared" ref="BD716:BH716" si="3041">IF(BD521="","",BD521+60)</f>
        <v/>
      </c>
      <c r="BE716" s="353" t="str">
        <f t="shared" si="3041"/>
        <v/>
      </c>
      <c r="BF716" s="353" t="str">
        <f t="shared" si="3041"/>
        <v/>
      </c>
      <c r="BG716" s="353" t="str">
        <f t="shared" si="3041"/>
        <v/>
      </c>
      <c r="BH716" s="353" t="str">
        <f t="shared" si="3041"/>
        <v/>
      </c>
      <c r="BI716" s="146" t="str">
        <f t="shared" si="2990"/>
        <v/>
      </c>
      <c r="BJ716" s="352" t="str">
        <f t="shared" si="2991"/>
        <v/>
      </c>
      <c r="BK716" s="146" t="str">
        <f t="shared" si="2992"/>
        <v/>
      </c>
      <c r="BL716" s="25">
        <f t="shared" si="2815"/>
        <v>7070512</v>
      </c>
      <c r="BM716" s="146">
        <f t="shared" ref="BM716" si="3042">BM703</f>
        <v>72</v>
      </c>
      <c r="BN716" s="146">
        <f t="shared" si="2887"/>
        <v>7</v>
      </c>
      <c r="BO716" s="146">
        <f t="shared" ref="BO716:BP716" si="3043">BO703</f>
        <v>5</v>
      </c>
      <c r="BP716" s="146">
        <f t="shared" si="3043"/>
        <v>12</v>
      </c>
      <c r="BQ716" s="146">
        <f>VLOOKUP(IF(A716=1,0,A716),宝石属性!$B$26:$D$41,2,0)</f>
        <v>9</v>
      </c>
      <c r="BR716" s="146">
        <f>VLOOKUP(IF(A716=1,0,A716),宝石属性!$B$26:$D$41,3,0)</f>
        <v>2</v>
      </c>
      <c r="BS716" s="146">
        <f t="shared" ref="BS716:BV716" si="3044">IF(BS703="","",BS703)</f>
        <v>1</v>
      </c>
      <c r="BT716" s="146">
        <f t="shared" si="3044"/>
        <v>6</v>
      </c>
      <c r="BU716" s="146">
        <f t="shared" si="3044"/>
        <v>9</v>
      </c>
      <c r="BV716" s="146" t="str">
        <f t="shared" si="3044"/>
        <v/>
      </c>
      <c r="BW716" s="357">
        <f t="shared" si="2823"/>
        <v>2015</v>
      </c>
      <c r="BX716" s="357">
        <f t="shared" si="2824"/>
        <v>3002</v>
      </c>
    </row>
    <row r="717" spans="1:76" s="353" customFormat="1">
      <c r="A717" s="347">
        <f t="shared" si="2996"/>
        <v>70</v>
      </c>
      <c r="B717" s="347" t="s">
        <v>1111</v>
      </c>
      <c r="C717" s="347" t="str">
        <f t="shared" si="2910"/>
        <v>鞋子</v>
      </c>
      <c r="D717" s="347" t="str">
        <f t="shared" si="2813"/>
        <v>70级紫装鞋子</v>
      </c>
      <c r="E717" s="347">
        <f>VLOOKUP($C717,$C$3:$M$15,COLUMNS($C$3:H$15),0)</f>
        <v>160</v>
      </c>
      <c r="F717" s="347" t="str">
        <f>VLOOKUP($C717,$C$3:$M$15,COLUMNS($C$3:I$15),0)</f>
        <v>magicdef_value</v>
      </c>
      <c r="G717" s="347">
        <f>VLOOKUP($C717,$C$3:$M$15,COLUMNS($C$3:J$15),0)</f>
        <v>200</v>
      </c>
      <c r="H717" s="347" t="str">
        <f>VLOOKUP($C717,$C$3:$M$15,COLUMNS($C$3:K$15),0)</f>
        <v>speed_value</v>
      </c>
      <c r="I717" s="347" t="str">
        <f>VLOOKUP($C717,$C$3:$M$15,COLUMNS($C$3:L$15),0)</f>
        <v/>
      </c>
      <c r="J717" s="347" t="str">
        <f>VLOOKUP($C717,$C$3:$M$15,COLUMNS($C$3:M$15),0)</f>
        <v/>
      </c>
      <c r="K717" s="344">
        <f t="shared" si="2911"/>
        <v>69</v>
      </c>
      <c r="L717" s="344">
        <f t="shared" si="2912"/>
        <v>72</v>
      </c>
      <c r="M717" s="344">
        <f t="shared" si="2913"/>
        <v>72</v>
      </c>
      <c r="N717" s="344">
        <f t="shared" si="2914"/>
        <v>75</v>
      </c>
      <c r="O717" s="344">
        <f t="shared" si="2915"/>
        <v>75</v>
      </c>
      <c r="P717" s="344">
        <f t="shared" si="2916"/>
        <v>78</v>
      </c>
      <c r="Q717" s="344">
        <f t="shared" si="2917"/>
        <v>78</v>
      </c>
      <c r="R717" s="344">
        <f t="shared" si="2918"/>
        <v>81</v>
      </c>
      <c r="S717" s="344">
        <f t="shared" si="2919"/>
        <v>81</v>
      </c>
      <c r="T717" s="344">
        <f t="shared" si="2920"/>
        <v>84</v>
      </c>
      <c r="U717" s="356">
        <v>3600</v>
      </c>
      <c r="V717" s="356">
        <v>2800</v>
      </c>
      <c r="W717" s="356">
        <v>2000</v>
      </c>
      <c r="X717" s="356">
        <v>1200</v>
      </c>
      <c r="Y717" s="356">
        <v>400</v>
      </c>
      <c r="Z717" s="344">
        <f t="shared" si="2921"/>
        <v>64</v>
      </c>
      <c r="AA717" s="344">
        <f t="shared" si="2922"/>
        <v>69</v>
      </c>
      <c r="AB717" s="344">
        <f t="shared" si="2923"/>
        <v>69</v>
      </c>
      <c r="AC717" s="344">
        <f t="shared" si="2924"/>
        <v>75</v>
      </c>
      <c r="AD717" s="344">
        <f t="shared" si="2925"/>
        <v>75</v>
      </c>
      <c r="AE717" s="344">
        <f t="shared" si="2926"/>
        <v>80</v>
      </c>
      <c r="AF717" s="344">
        <f t="shared" si="2927"/>
        <v>80</v>
      </c>
      <c r="AG717" s="344">
        <f t="shared" si="2928"/>
        <v>86</v>
      </c>
      <c r="AH717" s="344">
        <f t="shared" si="2929"/>
        <v>86</v>
      </c>
      <c r="AI717" s="344">
        <f t="shared" si="2930"/>
        <v>91</v>
      </c>
      <c r="AJ717" s="356">
        <v>3600</v>
      </c>
      <c r="AK717" s="356">
        <v>2800</v>
      </c>
      <c r="AL717" s="356">
        <v>2000</v>
      </c>
      <c r="AM717" s="356">
        <v>1200</v>
      </c>
      <c r="AN717" s="356">
        <v>400</v>
      </c>
      <c r="AO717" s="344" t="str">
        <f t="shared" si="2931"/>
        <v/>
      </c>
      <c r="AP717" s="344" t="str">
        <f t="shared" si="2932"/>
        <v/>
      </c>
      <c r="AQ717" s="344" t="str">
        <f t="shared" si="2933"/>
        <v/>
      </c>
      <c r="AR717" s="344" t="str">
        <f t="shared" si="2934"/>
        <v/>
      </c>
      <c r="AS717" s="344" t="str">
        <f t="shared" si="2935"/>
        <v/>
      </c>
      <c r="AT717" s="344" t="str">
        <f t="shared" si="2936"/>
        <v/>
      </c>
      <c r="AU717" s="344" t="str">
        <f t="shared" si="2937"/>
        <v/>
      </c>
      <c r="AV717" s="344" t="str">
        <f t="shared" si="2938"/>
        <v/>
      </c>
      <c r="AW717" s="344" t="str">
        <f t="shared" si="2939"/>
        <v/>
      </c>
      <c r="AX717" s="344" t="str">
        <f t="shared" si="2940"/>
        <v/>
      </c>
      <c r="AY717" s="356">
        <v>3600</v>
      </c>
      <c r="AZ717" s="356">
        <v>2800</v>
      </c>
      <c r="BA717" s="356">
        <v>2000</v>
      </c>
      <c r="BB717" s="356">
        <v>1200</v>
      </c>
      <c r="BC717" s="356">
        <v>400</v>
      </c>
      <c r="BD717" s="353" t="str">
        <f t="shared" ref="BD717:BH717" si="3045">IF(BD522="","",BD522+60)</f>
        <v/>
      </c>
      <c r="BE717" s="353" t="str">
        <f t="shared" si="3045"/>
        <v/>
      </c>
      <c r="BF717" s="353" t="str">
        <f t="shared" si="3045"/>
        <v/>
      </c>
      <c r="BG717" s="353" t="str">
        <f t="shared" si="3045"/>
        <v/>
      </c>
      <c r="BH717" s="353" t="str">
        <f t="shared" si="3045"/>
        <v/>
      </c>
      <c r="BI717" s="146" t="str">
        <f t="shared" si="2990"/>
        <v/>
      </c>
      <c r="BJ717" s="352" t="str">
        <f t="shared" si="2991"/>
        <v/>
      </c>
      <c r="BK717" s="146" t="str">
        <f t="shared" si="2992"/>
        <v/>
      </c>
      <c r="BL717" s="25">
        <f t="shared" si="2815"/>
        <v>7070613</v>
      </c>
      <c r="BM717" s="146">
        <f t="shared" ref="BM717" si="3046">BM704</f>
        <v>88</v>
      </c>
      <c r="BN717" s="146">
        <f t="shared" si="2887"/>
        <v>7</v>
      </c>
      <c r="BO717" s="146">
        <f t="shared" ref="BO717:BP717" si="3047">BO704</f>
        <v>6</v>
      </c>
      <c r="BP717" s="146">
        <f t="shared" si="3047"/>
        <v>13</v>
      </c>
      <c r="BQ717" s="146">
        <f>VLOOKUP(IF(A717=1,0,A717),宝石属性!$B$26:$D$41,2,0)</f>
        <v>9</v>
      </c>
      <c r="BR717" s="146">
        <f>VLOOKUP(IF(A717=1,0,A717),宝石属性!$B$26:$D$41,3,0)</f>
        <v>2</v>
      </c>
      <c r="BS717" s="146">
        <f t="shared" ref="BS717:BV717" si="3048">IF(BS704="","",BS704)</f>
        <v>6</v>
      </c>
      <c r="BT717" s="146">
        <f t="shared" si="3048"/>
        <v>9</v>
      </c>
      <c r="BU717" s="146" t="str">
        <f t="shared" si="3048"/>
        <v/>
      </c>
      <c r="BV717" s="146" t="str">
        <f t="shared" si="3048"/>
        <v/>
      </c>
      <c r="BW717" s="357">
        <f t="shared" si="2823"/>
        <v>2018</v>
      </c>
      <c r="BX717" s="357">
        <f t="shared" si="2824"/>
        <v>3002</v>
      </c>
    </row>
    <row r="718" spans="1:76" s="353" customFormat="1">
      <c r="A718" s="347">
        <f t="shared" si="2996"/>
        <v>80</v>
      </c>
      <c r="B718" s="347" t="s">
        <v>1111</v>
      </c>
      <c r="C718" s="347" t="str">
        <f t="shared" si="2910"/>
        <v>剑</v>
      </c>
      <c r="D718" s="347" t="str">
        <f t="shared" si="2813"/>
        <v>80级紫装剑</v>
      </c>
      <c r="E718" s="347">
        <f>VLOOKUP($C718,$C$3:$M$15,COLUMNS($C$3:H$15),0)</f>
        <v>130</v>
      </c>
      <c r="F718" s="347" t="str">
        <f>VLOOKUP($C718,$C$3:$M$15,COLUMNS($C$3:I$15),0)</f>
        <v>phyattack_value</v>
      </c>
      <c r="G718" s="347">
        <f>VLOOKUP($C718,$C$3:$M$15,COLUMNS($C$3:J$15),0)</f>
        <v>150</v>
      </c>
      <c r="H718" s="347" t="str">
        <f>VLOOKUP($C718,$C$3:$M$15,COLUMNS($C$3:K$15),0)</f>
        <v>magicattack_value</v>
      </c>
      <c r="I718" s="347">
        <f>VLOOKUP($C718,$C$3:$M$15,COLUMNS($C$3:L$15),0)</f>
        <v>170</v>
      </c>
      <c r="J718" s="347" t="str">
        <f>VLOOKUP($C718,$C$3:$M$15,COLUMNS($C$3:M$15),0)</f>
        <v>medical_value</v>
      </c>
      <c r="K718" s="344">
        <f t="shared" si="2911"/>
        <v>538</v>
      </c>
      <c r="L718" s="344">
        <f t="shared" si="2912"/>
        <v>562</v>
      </c>
      <c r="M718" s="344">
        <f t="shared" si="2913"/>
        <v>562</v>
      </c>
      <c r="N718" s="344">
        <f t="shared" si="2914"/>
        <v>585</v>
      </c>
      <c r="O718" s="344">
        <f t="shared" si="2915"/>
        <v>585</v>
      </c>
      <c r="P718" s="344">
        <f t="shared" si="2916"/>
        <v>609</v>
      </c>
      <c r="Q718" s="344">
        <f t="shared" si="2917"/>
        <v>609</v>
      </c>
      <c r="R718" s="344">
        <f t="shared" si="2918"/>
        <v>632</v>
      </c>
      <c r="S718" s="344">
        <f t="shared" si="2919"/>
        <v>632</v>
      </c>
      <c r="T718" s="344">
        <f t="shared" si="2920"/>
        <v>656</v>
      </c>
      <c r="U718" s="356">
        <v>3600</v>
      </c>
      <c r="V718" s="356">
        <v>2800</v>
      </c>
      <c r="W718" s="356">
        <v>2000</v>
      </c>
      <c r="X718" s="356">
        <v>1200</v>
      </c>
      <c r="Y718" s="356">
        <v>400</v>
      </c>
      <c r="Z718" s="344">
        <f t="shared" si="2921"/>
        <v>121</v>
      </c>
      <c r="AA718" s="344">
        <f t="shared" si="2922"/>
        <v>126</v>
      </c>
      <c r="AB718" s="344">
        <f t="shared" si="2923"/>
        <v>126</v>
      </c>
      <c r="AC718" s="344">
        <f t="shared" si="2924"/>
        <v>132</v>
      </c>
      <c r="AD718" s="344">
        <f t="shared" si="2925"/>
        <v>132</v>
      </c>
      <c r="AE718" s="344">
        <f t="shared" si="2926"/>
        <v>137</v>
      </c>
      <c r="AF718" s="344">
        <f t="shared" si="2927"/>
        <v>137</v>
      </c>
      <c r="AG718" s="344">
        <f t="shared" si="2928"/>
        <v>142</v>
      </c>
      <c r="AH718" s="344">
        <f t="shared" si="2929"/>
        <v>142</v>
      </c>
      <c r="AI718" s="344">
        <f t="shared" si="2930"/>
        <v>148</v>
      </c>
      <c r="AJ718" s="356">
        <v>3600</v>
      </c>
      <c r="AK718" s="356">
        <v>2800</v>
      </c>
      <c r="AL718" s="356">
        <v>2000</v>
      </c>
      <c r="AM718" s="356">
        <v>1200</v>
      </c>
      <c r="AN718" s="356">
        <v>400</v>
      </c>
      <c r="AO718" s="344">
        <f t="shared" si="2931"/>
        <v>168</v>
      </c>
      <c r="AP718" s="344">
        <f t="shared" si="2932"/>
        <v>182</v>
      </c>
      <c r="AQ718" s="344">
        <f t="shared" si="2933"/>
        <v>182</v>
      </c>
      <c r="AR718" s="344">
        <f t="shared" si="2934"/>
        <v>197</v>
      </c>
      <c r="AS718" s="344">
        <f t="shared" si="2935"/>
        <v>197</v>
      </c>
      <c r="AT718" s="344">
        <f t="shared" si="2936"/>
        <v>211</v>
      </c>
      <c r="AU718" s="344">
        <f t="shared" si="2937"/>
        <v>211</v>
      </c>
      <c r="AV718" s="344">
        <f t="shared" si="2938"/>
        <v>226</v>
      </c>
      <c r="AW718" s="344">
        <f t="shared" si="2939"/>
        <v>226</v>
      </c>
      <c r="AX718" s="344">
        <f t="shared" si="2940"/>
        <v>240</v>
      </c>
      <c r="AY718" s="356">
        <v>3600</v>
      </c>
      <c r="AZ718" s="356">
        <v>2800</v>
      </c>
      <c r="BA718" s="356">
        <v>2000</v>
      </c>
      <c r="BB718" s="356">
        <v>1200</v>
      </c>
      <c r="BC718" s="356">
        <v>400</v>
      </c>
      <c r="BD718" s="353">
        <f t="shared" ref="BD718:BH718" si="3049">IF(BD523="","",BD523+60)</f>
        <v>128</v>
      </c>
      <c r="BE718" s="353">
        <f t="shared" si="3049"/>
        <v>128</v>
      </c>
      <c r="BF718" s="353">
        <f t="shared" si="3049"/>
        <v>143</v>
      </c>
      <c r="BG718" s="353">
        <f t="shared" si="3049"/>
        <v>158</v>
      </c>
      <c r="BH718" s="353">
        <f t="shared" si="3049"/>
        <v>173</v>
      </c>
      <c r="BI718" s="146" t="str">
        <f t="shared" si="2990"/>
        <v>128;128</v>
      </c>
      <c r="BJ718" s="352">
        <f t="shared" si="2991"/>
        <v>143</v>
      </c>
      <c r="BK718" s="146" t="str">
        <f t="shared" si="2992"/>
        <v>158;173</v>
      </c>
      <c r="BL718" s="25">
        <f t="shared" si="2815"/>
        <v>7080101</v>
      </c>
      <c r="BM718" s="146">
        <f t="shared" ref="BM718" si="3050">BM705</f>
        <v>1288</v>
      </c>
      <c r="BN718" s="146">
        <f t="shared" si="2887"/>
        <v>7</v>
      </c>
      <c r="BO718" s="146">
        <f t="shared" ref="BO718:BP718" si="3051">BO705</f>
        <v>1</v>
      </c>
      <c r="BP718" s="146">
        <f t="shared" si="3051"/>
        <v>1</v>
      </c>
      <c r="BQ718" s="146">
        <f>VLOOKUP(IF(A718=1,0,A718),宝石属性!$B$26:$D$41,2,0)</f>
        <v>10</v>
      </c>
      <c r="BR718" s="146">
        <f>VLOOKUP(IF(A718=1,0,A718),宝石属性!$B$26:$D$41,3,0)</f>
        <v>2</v>
      </c>
      <c r="BS718" s="146">
        <f t="shared" ref="BS718:BV718" si="3052">IF(BS705="","",BS705)</f>
        <v>2</v>
      </c>
      <c r="BT718" s="146">
        <f t="shared" si="3052"/>
        <v>4</v>
      </c>
      <c r="BU718" s="146">
        <f t="shared" si="3052"/>
        <v>7</v>
      </c>
      <c r="BV718" s="146">
        <f t="shared" si="3052"/>
        <v>8</v>
      </c>
      <c r="BW718" s="357">
        <f t="shared" si="2823"/>
        <v>2003</v>
      </c>
      <c r="BX718" s="357">
        <f t="shared" si="2824"/>
        <v>3002</v>
      </c>
    </row>
    <row r="719" spans="1:76" s="353" customFormat="1">
      <c r="A719" s="347">
        <f t="shared" si="2996"/>
        <v>80</v>
      </c>
      <c r="B719" s="347" t="s">
        <v>1111</v>
      </c>
      <c r="C719" s="347" t="str">
        <f t="shared" si="2910"/>
        <v>锤</v>
      </c>
      <c r="D719" s="347" t="str">
        <f t="shared" si="2813"/>
        <v>80级紫装锤</v>
      </c>
      <c r="E719" s="347">
        <f>VLOOKUP($C719,$C$3:$M$15,COLUMNS($C$3:H$15),0)</f>
        <v>130</v>
      </c>
      <c r="F719" s="347" t="str">
        <f>VLOOKUP($C719,$C$3:$M$15,COLUMNS($C$3:I$15),0)</f>
        <v>phyattack_value</v>
      </c>
      <c r="G719" s="347">
        <f>VLOOKUP($C719,$C$3:$M$15,COLUMNS($C$3:J$15),0)</f>
        <v>150</v>
      </c>
      <c r="H719" s="347" t="str">
        <f>VLOOKUP($C719,$C$3:$M$15,COLUMNS($C$3:K$15),0)</f>
        <v>magicattack_value</v>
      </c>
      <c r="I719" s="347">
        <f>VLOOKUP($C719,$C$3:$M$15,COLUMNS($C$3:L$15),0)</f>
        <v>170</v>
      </c>
      <c r="J719" s="347" t="str">
        <f>VLOOKUP($C719,$C$3:$M$15,COLUMNS($C$3:M$15),0)</f>
        <v>medical_value</v>
      </c>
      <c r="K719" s="344">
        <f t="shared" si="2911"/>
        <v>538</v>
      </c>
      <c r="L719" s="344">
        <f t="shared" si="2912"/>
        <v>562</v>
      </c>
      <c r="M719" s="344">
        <f t="shared" si="2913"/>
        <v>562</v>
      </c>
      <c r="N719" s="344">
        <f t="shared" si="2914"/>
        <v>585</v>
      </c>
      <c r="O719" s="344">
        <f t="shared" si="2915"/>
        <v>585</v>
      </c>
      <c r="P719" s="344">
        <f t="shared" si="2916"/>
        <v>609</v>
      </c>
      <c r="Q719" s="344">
        <f t="shared" si="2917"/>
        <v>609</v>
      </c>
      <c r="R719" s="344">
        <f t="shared" si="2918"/>
        <v>632</v>
      </c>
      <c r="S719" s="344">
        <f t="shared" si="2919"/>
        <v>632</v>
      </c>
      <c r="T719" s="344">
        <f t="shared" si="2920"/>
        <v>656</v>
      </c>
      <c r="U719" s="356">
        <v>3600</v>
      </c>
      <c r="V719" s="356">
        <v>2800</v>
      </c>
      <c r="W719" s="356">
        <v>2000</v>
      </c>
      <c r="X719" s="356">
        <v>1200</v>
      </c>
      <c r="Y719" s="356">
        <v>400</v>
      </c>
      <c r="Z719" s="344">
        <f t="shared" si="2921"/>
        <v>121</v>
      </c>
      <c r="AA719" s="344">
        <f t="shared" si="2922"/>
        <v>126</v>
      </c>
      <c r="AB719" s="344">
        <f t="shared" si="2923"/>
        <v>126</v>
      </c>
      <c r="AC719" s="344">
        <f t="shared" si="2924"/>
        <v>132</v>
      </c>
      <c r="AD719" s="344">
        <f t="shared" si="2925"/>
        <v>132</v>
      </c>
      <c r="AE719" s="344">
        <f t="shared" si="2926"/>
        <v>137</v>
      </c>
      <c r="AF719" s="344">
        <f t="shared" si="2927"/>
        <v>137</v>
      </c>
      <c r="AG719" s="344">
        <f t="shared" si="2928"/>
        <v>142</v>
      </c>
      <c r="AH719" s="344">
        <f t="shared" si="2929"/>
        <v>142</v>
      </c>
      <c r="AI719" s="344">
        <f t="shared" si="2930"/>
        <v>148</v>
      </c>
      <c r="AJ719" s="356">
        <v>3600</v>
      </c>
      <c r="AK719" s="356">
        <v>2800</v>
      </c>
      <c r="AL719" s="356">
        <v>2000</v>
      </c>
      <c r="AM719" s="356">
        <v>1200</v>
      </c>
      <c r="AN719" s="356">
        <v>400</v>
      </c>
      <c r="AO719" s="344">
        <f t="shared" si="2931"/>
        <v>168</v>
      </c>
      <c r="AP719" s="344">
        <f t="shared" si="2932"/>
        <v>182</v>
      </c>
      <c r="AQ719" s="344">
        <f t="shared" si="2933"/>
        <v>182</v>
      </c>
      <c r="AR719" s="344">
        <f t="shared" si="2934"/>
        <v>197</v>
      </c>
      <c r="AS719" s="344">
        <f t="shared" si="2935"/>
        <v>197</v>
      </c>
      <c r="AT719" s="344">
        <f t="shared" si="2936"/>
        <v>211</v>
      </c>
      <c r="AU719" s="344">
        <f t="shared" si="2937"/>
        <v>211</v>
      </c>
      <c r="AV719" s="344">
        <f t="shared" si="2938"/>
        <v>226</v>
      </c>
      <c r="AW719" s="344">
        <f t="shared" si="2939"/>
        <v>226</v>
      </c>
      <c r="AX719" s="344">
        <f t="shared" si="2940"/>
        <v>240</v>
      </c>
      <c r="AY719" s="356">
        <v>3600</v>
      </c>
      <c r="AZ719" s="356">
        <v>2800</v>
      </c>
      <c r="BA719" s="356">
        <v>2000</v>
      </c>
      <c r="BB719" s="356">
        <v>1200</v>
      </c>
      <c r="BC719" s="356">
        <v>400</v>
      </c>
      <c r="BD719" s="353">
        <f t="shared" ref="BD719:BH719" si="3053">IF(BD524="","",BD524+60)</f>
        <v>128</v>
      </c>
      <c r="BE719" s="353">
        <f t="shared" si="3053"/>
        <v>128</v>
      </c>
      <c r="BF719" s="353">
        <f t="shared" si="3053"/>
        <v>143</v>
      </c>
      <c r="BG719" s="353">
        <f t="shared" si="3053"/>
        <v>158</v>
      </c>
      <c r="BH719" s="353">
        <f t="shared" si="3053"/>
        <v>173</v>
      </c>
      <c r="BI719" s="146" t="str">
        <f t="shared" si="2990"/>
        <v>128;128</v>
      </c>
      <c r="BJ719" s="352">
        <f t="shared" si="2991"/>
        <v>143</v>
      </c>
      <c r="BK719" s="146" t="str">
        <f t="shared" si="2992"/>
        <v>158;173</v>
      </c>
      <c r="BL719" s="25">
        <f t="shared" si="2815"/>
        <v>7080102</v>
      </c>
      <c r="BM719" s="146">
        <f t="shared" ref="BM719" si="3054">BM706</f>
        <v>4360</v>
      </c>
      <c r="BN719" s="146">
        <f t="shared" si="2887"/>
        <v>7</v>
      </c>
      <c r="BO719" s="146">
        <f t="shared" ref="BO719:BP719" si="3055">BO706</f>
        <v>1</v>
      </c>
      <c r="BP719" s="146">
        <f t="shared" si="3055"/>
        <v>2</v>
      </c>
      <c r="BQ719" s="146">
        <f>VLOOKUP(IF(A719=1,0,A719),宝石属性!$B$26:$D$41,2,0)</f>
        <v>10</v>
      </c>
      <c r="BR719" s="146">
        <f>VLOOKUP(IF(A719=1,0,A719),宝石属性!$B$26:$D$41,3,0)</f>
        <v>2</v>
      </c>
      <c r="BS719" s="146">
        <f t="shared" ref="BS719:BV719" si="3056">IF(BS706="","",BS706)</f>
        <v>2</v>
      </c>
      <c r="BT719" s="146">
        <f t="shared" si="3056"/>
        <v>4</v>
      </c>
      <c r="BU719" s="146">
        <f t="shared" si="3056"/>
        <v>7</v>
      </c>
      <c r="BV719" s="146">
        <f t="shared" si="3056"/>
        <v>8</v>
      </c>
      <c r="BW719" s="357">
        <f t="shared" si="2823"/>
        <v>2003</v>
      </c>
      <c r="BX719" s="357">
        <f t="shared" si="2824"/>
        <v>3002</v>
      </c>
    </row>
    <row r="720" spans="1:76" s="353" customFormat="1">
      <c r="A720" s="347">
        <f t="shared" si="2996"/>
        <v>80</v>
      </c>
      <c r="B720" s="347" t="s">
        <v>1111</v>
      </c>
      <c r="C720" s="347" t="str">
        <f t="shared" si="2910"/>
        <v>弓箭</v>
      </c>
      <c r="D720" s="347" t="str">
        <f t="shared" si="2813"/>
        <v>80级紫装弓箭</v>
      </c>
      <c r="E720" s="347">
        <f>VLOOKUP($C720,$C$3:$M$15,COLUMNS($C$3:H$15),0)</f>
        <v>130</v>
      </c>
      <c r="F720" s="347" t="str">
        <f>VLOOKUP($C720,$C$3:$M$15,COLUMNS($C$3:I$15),0)</f>
        <v>phyattack_value</v>
      </c>
      <c r="G720" s="347">
        <f>VLOOKUP($C720,$C$3:$M$15,COLUMNS($C$3:J$15),0)</f>
        <v>150</v>
      </c>
      <c r="H720" s="347" t="str">
        <f>VLOOKUP($C720,$C$3:$M$15,COLUMNS($C$3:K$15),0)</f>
        <v>magicattack_value</v>
      </c>
      <c r="I720" s="347">
        <f>VLOOKUP($C720,$C$3:$M$15,COLUMNS($C$3:L$15),0)</f>
        <v>170</v>
      </c>
      <c r="J720" s="347" t="str">
        <f>VLOOKUP($C720,$C$3:$M$15,COLUMNS($C$3:M$15),0)</f>
        <v>medical_value</v>
      </c>
      <c r="K720" s="344">
        <f t="shared" si="2911"/>
        <v>538</v>
      </c>
      <c r="L720" s="344">
        <f t="shared" si="2912"/>
        <v>562</v>
      </c>
      <c r="M720" s="344">
        <f t="shared" si="2913"/>
        <v>562</v>
      </c>
      <c r="N720" s="344">
        <f t="shared" si="2914"/>
        <v>585</v>
      </c>
      <c r="O720" s="344">
        <f t="shared" si="2915"/>
        <v>585</v>
      </c>
      <c r="P720" s="344">
        <f t="shared" si="2916"/>
        <v>609</v>
      </c>
      <c r="Q720" s="344">
        <f t="shared" si="2917"/>
        <v>609</v>
      </c>
      <c r="R720" s="344">
        <f t="shared" si="2918"/>
        <v>632</v>
      </c>
      <c r="S720" s="344">
        <f t="shared" si="2919"/>
        <v>632</v>
      </c>
      <c r="T720" s="344">
        <f t="shared" si="2920"/>
        <v>656</v>
      </c>
      <c r="U720" s="356">
        <v>3600</v>
      </c>
      <c r="V720" s="356">
        <v>2800</v>
      </c>
      <c r="W720" s="356">
        <v>2000</v>
      </c>
      <c r="X720" s="356">
        <v>1200</v>
      </c>
      <c r="Y720" s="356">
        <v>400</v>
      </c>
      <c r="Z720" s="344">
        <f t="shared" si="2921"/>
        <v>121</v>
      </c>
      <c r="AA720" s="344">
        <f t="shared" si="2922"/>
        <v>126</v>
      </c>
      <c r="AB720" s="344">
        <f t="shared" si="2923"/>
        <v>126</v>
      </c>
      <c r="AC720" s="344">
        <f t="shared" si="2924"/>
        <v>132</v>
      </c>
      <c r="AD720" s="344">
        <f t="shared" si="2925"/>
        <v>132</v>
      </c>
      <c r="AE720" s="344">
        <f t="shared" si="2926"/>
        <v>137</v>
      </c>
      <c r="AF720" s="344">
        <f t="shared" si="2927"/>
        <v>137</v>
      </c>
      <c r="AG720" s="344">
        <f t="shared" si="2928"/>
        <v>142</v>
      </c>
      <c r="AH720" s="344">
        <f t="shared" si="2929"/>
        <v>142</v>
      </c>
      <c r="AI720" s="344">
        <f t="shared" si="2930"/>
        <v>148</v>
      </c>
      <c r="AJ720" s="356">
        <v>3600</v>
      </c>
      <c r="AK720" s="356">
        <v>2800</v>
      </c>
      <c r="AL720" s="356">
        <v>2000</v>
      </c>
      <c r="AM720" s="356">
        <v>1200</v>
      </c>
      <c r="AN720" s="356">
        <v>400</v>
      </c>
      <c r="AO720" s="344">
        <f t="shared" si="2931"/>
        <v>168</v>
      </c>
      <c r="AP720" s="344">
        <f t="shared" si="2932"/>
        <v>182</v>
      </c>
      <c r="AQ720" s="344">
        <f t="shared" si="2933"/>
        <v>182</v>
      </c>
      <c r="AR720" s="344">
        <f t="shared" si="2934"/>
        <v>197</v>
      </c>
      <c r="AS720" s="344">
        <f t="shared" si="2935"/>
        <v>197</v>
      </c>
      <c r="AT720" s="344">
        <f t="shared" si="2936"/>
        <v>211</v>
      </c>
      <c r="AU720" s="344">
        <f t="shared" si="2937"/>
        <v>211</v>
      </c>
      <c r="AV720" s="344">
        <f t="shared" si="2938"/>
        <v>226</v>
      </c>
      <c r="AW720" s="344">
        <f t="shared" si="2939"/>
        <v>226</v>
      </c>
      <c r="AX720" s="344">
        <f t="shared" si="2940"/>
        <v>240</v>
      </c>
      <c r="AY720" s="356">
        <v>3600</v>
      </c>
      <c r="AZ720" s="356">
        <v>2800</v>
      </c>
      <c r="BA720" s="356">
        <v>2000</v>
      </c>
      <c r="BB720" s="356">
        <v>1200</v>
      </c>
      <c r="BC720" s="356">
        <v>400</v>
      </c>
      <c r="BD720" s="353">
        <f t="shared" ref="BD720:BH720" si="3057">IF(BD525="","",BD525+60)</f>
        <v>128</v>
      </c>
      <c r="BE720" s="353">
        <f t="shared" si="3057"/>
        <v>128</v>
      </c>
      <c r="BF720" s="353">
        <f t="shared" si="3057"/>
        <v>143</v>
      </c>
      <c r="BG720" s="353">
        <f t="shared" si="3057"/>
        <v>158</v>
      </c>
      <c r="BH720" s="353">
        <f t="shared" si="3057"/>
        <v>173</v>
      </c>
      <c r="BI720" s="146" t="str">
        <f t="shared" si="2990"/>
        <v>128;128</v>
      </c>
      <c r="BJ720" s="352">
        <f t="shared" si="2991"/>
        <v>143</v>
      </c>
      <c r="BK720" s="146" t="str">
        <f t="shared" si="2992"/>
        <v>158;173</v>
      </c>
      <c r="BL720" s="25">
        <f t="shared" si="2815"/>
        <v>7080103</v>
      </c>
      <c r="BM720" s="146">
        <f t="shared" ref="BM720" si="3058">BM707</f>
        <v>1800</v>
      </c>
      <c r="BN720" s="146">
        <f t="shared" si="2887"/>
        <v>7</v>
      </c>
      <c r="BO720" s="146">
        <f t="shared" ref="BO720:BP720" si="3059">BO707</f>
        <v>1</v>
      </c>
      <c r="BP720" s="146">
        <f t="shared" si="3059"/>
        <v>3</v>
      </c>
      <c r="BQ720" s="146">
        <f>VLOOKUP(IF(A720=1,0,A720),宝石属性!$B$26:$D$41,2,0)</f>
        <v>10</v>
      </c>
      <c r="BR720" s="146">
        <f>VLOOKUP(IF(A720=1,0,A720),宝石属性!$B$26:$D$41,3,0)</f>
        <v>2</v>
      </c>
      <c r="BS720" s="146">
        <f t="shared" ref="BS720:BV720" si="3060">IF(BS707="","",BS707)</f>
        <v>2</v>
      </c>
      <c r="BT720" s="146">
        <f t="shared" si="3060"/>
        <v>4</v>
      </c>
      <c r="BU720" s="146">
        <f t="shared" si="3060"/>
        <v>7</v>
      </c>
      <c r="BV720" s="146">
        <f t="shared" si="3060"/>
        <v>8</v>
      </c>
      <c r="BW720" s="357">
        <f t="shared" si="2823"/>
        <v>2003</v>
      </c>
      <c r="BX720" s="357">
        <f t="shared" si="2824"/>
        <v>3002</v>
      </c>
    </row>
    <row r="721" spans="1:76" s="353" customFormat="1">
      <c r="A721" s="347">
        <f t="shared" si="2996"/>
        <v>80</v>
      </c>
      <c r="B721" s="347" t="s">
        <v>1111</v>
      </c>
      <c r="C721" s="347" t="str">
        <f t="shared" si="2910"/>
        <v>爪</v>
      </c>
      <c r="D721" s="347" t="str">
        <f t="shared" si="2813"/>
        <v>80级紫装爪</v>
      </c>
      <c r="E721" s="347">
        <f>VLOOKUP($C721,$C$3:$M$15,COLUMNS($C$3:H$15),0)</f>
        <v>130</v>
      </c>
      <c r="F721" s="347" t="str">
        <f>VLOOKUP($C721,$C$3:$M$15,COLUMNS($C$3:I$15),0)</f>
        <v>phyattack_value</v>
      </c>
      <c r="G721" s="347">
        <f>VLOOKUP($C721,$C$3:$M$15,COLUMNS($C$3:J$15),0)</f>
        <v>150</v>
      </c>
      <c r="H721" s="347" t="str">
        <f>VLOOKUP($C721,$C$3:$M$15,COLUMNS($C$3:K$15),0)</f>
        <v>magicattack_value</v>
      </c>
      <c r="I721" s="347">
        <f>VLOOKUP($C721,$C$3:$M$15,COLUMNS($C$3:L$15),0)</f>
        <v>170</v>
      </c>
      <c r="J721" s="347" t="str">
        <f>VLOOKUP($C721,$C$3:$M$15,COLUMNS($C$3:M$15),0)</f>
        <v>medical_value</v>
      </c>
      <c r="K721" s="344">
        <f t="shared" si="2911"/>
        <v>538</v>
      </c>
      <c r="L721" s="344">
        <f t="shared" si="2912"/>
        <v>562</v>
      </c>
      <c r="M721" s="344">
        <f t="shared" si="2913"/>
        <v>562</v>
      </c>
      <c r="N721" s="344">
        <f t="shared" si="2914"/>
        <v>585</v>
      </c>
      <c r="O721" s="344">
        <f t="shared" si="2915"/>
        <v>585</v>
      </c>
      <c r="P721" s="344">
        <f t="shared" si="2916"/>
        <v>609</v>
      </c>
      <c r="Q721" s="344">
        <f t="shared" si="2917"/>
        <v>609</v>
      </c>
      <c r="R721" s="344">
        <f t="shared" si="2918"/>
        <v>632</v>
      </c>
      <c r="S721" s="344">
        <f t="shared" si="2919"/>
        <v>632</v>
      </c>
      <c r="T721" s="344">
        <f t="shared" si="2920"/>
        <v>656</v>
      </c>
      <c r="U721" s="356">
        <v>3600</v>
      </c>
      <c r="V721" s="356">
        <v>2800</v>
      </c>
      <c r="W721" s="356">
        <v>2000</v>
      </c>
      <c r="X721" s="356">
        <v>1200</v>
      </c>
      <c r="Y721" s="356">
        <v>400</v>
      </c>
      <c r="Z721" s="344">
        <f t="shared" si="2921"/>
        <v>121</v>
      </c>
      <c r="AA721" s="344">
        <f t="shared" si="2922"/>
        <v>126</v>
      </c>
      <c r="AB721" s="344">
        <f t="shared" si="2923"/>
        <v>126</v>
      </c>
      <c r="AC721" s="344">
        <f t="shared" si="2924"/>
        <v>132</v>
      </c>
      <c r="AD721" s="344">
        <f t="shared" si="2925"/>
        <v>132</v>
      </c>
      <c r="AE721" s="344">
        <f t="shared" si="2926"/>
        <v>137</v>
      </c>
      <c r="AF721" s="344">
        <f t="shared" si="2927"/>
        <v>137</v>
      </c>
      <c r="AG721" s="344">
        <f t="shared" si="2928"/>
        <v>142</v>
      </c>
      <c r="AH721" s="344">
        <f t="shared" si="2929"/>
        <v>142</v>
      </c>
      <c r="AI721" s="344">
        <f t="shared" si="2930"/>
        <v>148</v>
      </c>
      <c r="AJ721" s="356">
        <v>3600</v>
      </c>
      <c r="AK721" s="356">
        <v>2800</v>
      </c>
      <c r="AL721" s="356">
        <v>2000</v>
      </c>
      <c r="AM721" s="356">
        <v>1200</v>
      </c>
      <c r="AN721" s="356">
        <v>400</v>
      </c>
      <c r="AO721" s="344">
        <f t="shared" si="2931"/>
        <v>168</v>
      </c>
      <c r="AP721" s="344">
        <f t="shared" si="2932"/>
        <v>182</v>
      </c>
      <c r="AQ721" s="344">
        <f t="shared" si="2933"/>
        <v>182</v>
      </c>
      <c r="AR721" s="344">
        <f t="shared" si="2934"/>
        <v>197</v>
      </c>
      <c r="AS721" s="344">
        <f t="shared" si="2935"/>
        <v>197</v>
      </c>
      <c r="AT721" s="344">
        <f t="shared" si="2936"/>
        <v>211</v>
      </c>
      <c r="AU721" s="344">
        <f t="shared" si="2937"/>
        <v>211</v>
      </c>
      <c r="AV721" s="344">
        <f t="shared" si="2938"/>
        <v>226</v>
      </c>
      <c r="AW721" s="344">
        <f t="shared" si="2939"/>
        <v>226</v>
      </c>
      <c r="AX721" s="344">
        <f t="shared" si="2940"/>
        <v>240</v>
      </c>
      <c r="AY721" s="356">
        <v>3600</v>
      </c>
      <c r="AZ721" s="356">
        <v>2800</v>
      </c>
      <c r="BA721" s="356">
        <v>2000</v>
      </c>
      <c r="BB721" s="356">
        <v>1200</v>
      </c>
      <c r="BC721" s="356">
        <v>400</v>
      </c>
      <c r="BD721" s="353">
        <f t="shared" ref="BD721:BH721" si="3061">IF(BD526="","",BD526+60)</f>
        <v>128</v>
      </c>
      <c r="BE721" s="353">
        <f t="shared" si="3061"/>
        <v>128</v>
      </c>
      <c r="BF721" s="353">
        <f t="shared" si="3061"/>
        <v>143</v>
      </c>
      <c r="BG721" s="353">
        <f t="shared" si="3061"/>
        <v>158</v>
      </c>
      <c r="BH721" s="353">
        <f t="shared" si="3061"/>
        <v>173</v>
      </c>
      <c r="BI721" s="146" t="str">
        <f t="shared" si="2990"/>
        <v>128;128</v>
      </c>
      <c r="BJ721" s="352">
        <f t="shared" si="2991"/>
        <v>143</v>
      </c>
      <c r="BK721" s="146" t="str">
        <f t="shared" si="2992"/>
        <v>158;173</v>
      </c>
      <c r="BL721" s="25">
        <f t="shared" si="2815"/>
        <v>7080104</v>
      </c>
      <c r="BM721" s="146">
        <f t="shared" ref="BM721" si="3062">BM708</f>
        <v>3080</v>
      </c>
      <c r="BN721" s="146">
        <f t="shared" si="2887"/>
        <v>7</v>
      </c>
      <c r="BO721" s="146">
        <f t="shared" ref="BO721:BP721" si="3063">BO708</f>
        <v>1</v>
      </c>
      <c r="BP721" s="146">
        <f t="shared" si="3063"/>
        <v>4</v>
      </c>
      <c r="BQ721" s="146">
        <f>VLOOKUP(IF(A721=1,0,A721),宝石属性!$B$26:$D$41,2,0)</f>
        <v>10</v>
      </c>
      <c r="BR721" s="146">
        <f>VLOOKUP(IF(A721=1,0,A721),宝石属性!$B$26:$D$41,3,0)</f>
        <v>2</v>
      </c>
      <c r="BS721" s="146">
        <f t="shared" ref="BS721:BV721" si="3064">IF(BS708="","",BS708)</f>
        <v>2</v>
      </c>
      <c r="BT721" s="146">
        <f t="shared" si="3064"/>
        <v>4</v>
      </c>
      <c r="BU721" s="146">
        <f t="shared" si="3064"/>
        <v>7</v>
      </c>
      <c r="BV721" s="146">
        <f t="shared" si="3064"/>
        <v>8</v>
      </c>
      <c r="BW721" s="357">
        <f t="shared" si="2823"/>
        <v>2003</v>
      </c>
      <c r="BX721" s="357">
        <f t="shared" si="2824"/>
        <v>3002</v>
      </c>
    </row>
    <row r="722" spans="1:76" s="353" customFormat="1">
      <c r="A722" s="347">
        <f t="shared" si="2996"/>
        <v>80</v>
      </c>
      <c r="B722" s="347" t="s">
        <v>1111</v>
      </c>
      <c r="C722" s="347" t="str">
        <f t="shared" si="2910"/>
        <v>魔棒</v>
      </c>
      <c r="D722" s="347" t="str">
        <f t="shared" si="2813"/>
        <v>80级紫装魔棒</v>
      </c>
      <c r="E722" s="347">
        <f>VLOOKUP($C722,$C$3:$M$15,COLUMNS($C$3:H$15),0)</f>
        <v>130</v>
      </c>
      <c r="F722" s="347" t="str">
        <f>VLOOKUP($C722,$C$3:$M$15,COLUMNS($C$3:I$15),0)</f>
        <v>phyattack_value</v>
      </c>
      <c r="G722" s="347">
        <f>VLOOKUP($C722,$C$3:$M$15,COLUMNS($C$3:J$15),0)</f>
        <v>150</v>
      </c>
      <c r="H722" s="347" t="str">
        <f>VLOOKUP($C722,$C$3:$M$15,COLUMNS($C$3:K$15),0)</f>
        <v>magicattack_value</v>
      </c>
      <c r="I722" s="347">
        <f>VLOOKUP($C722,$C$3:$M$15,COLUMNS($C$3:L$15),0)</f>
        <v>170</v>
      </c>
      <c r="J722" s="347" t="str">
        <f>VLOOKUP($C722,$C$3:$M$15,COLUMNS($C$3:M$15),0)</f>
        <v>medical_value</v>
      </c>
      <c r="K722" s="344">
        <f t="shared" si="2911"/>
        <v>538</v>
      </c>
      <c r="L722" s="344">
        <f t="shared" si="2912"/>
        <v>562</v>
      </c>
      <c r="M722" s="344">
        <f t="shared" si="2913"/>
        <v>562</v>
      </c>
      <c r="N722" s="344">
        <f t="shared" si="2914"/>
        <v>585</v>
      </c>
      <c r="O722" s="344">
        <f t="shared" si="2915"/>
        <v>585</v>
      </c>
      <c r="P722" s="344">
        <f t="shared" si="2916"/>
        <v>609</v>
      </c>
      <c r="Q722" s="344">
        <f t="shared" si="2917"/>
        <v>609</v>
      </c>
      <c r="R722" s="344">
        <f t="shared" si="2918"/>
        <v>632</v>
      </c>
      <c r="S722" s="344">
        <f t="shared" si="2919"/>
        <v>632</v>
      </c>
      <c r="T722" s="344">
        <f t="shared" si="2920"/>
        <v>656</v>
      </c>
      <c r="U722" s="356">
        <v>3600</v>
      </c>
      <c r="V722" s="356">
        <v>2800</v>
      </c>
      <c r="W722" s="356">
        <v>2000</v>
      </c>
      <c r="X722" s="356">
        <v>1200</v>
      </c>
      <c r="Y722" s="356">
        <v>400</v>
      </c>
      <c r="Z722" s="344">
        <f t="shared" si="2921"/>
        <v>121</v>
      </c>
      <c r="AA722" s="344">
        <f t="shared" si="2922"/>
        <v>126</v>
      </c>
      <c r="AB722" s="344">
        <f t="shared" si="2923"/>
        <v>126</v>
      </c>
      <c r="AC722" s="344">
        <f t="shared" si="2924"/>
        <v>132</v>
      </c>
      <c r="AD722" s="344">
        <f t="shared" si="2925"/>
        <v>132</v>
      </c>
      <c r="AE722" s="344">
        <f t="shared" si="2926"/>
        <v>137</v>
      </c>
      <c r="AF722" s="344">
        <f t="shared" si="2927"/>
        <v>137</v>
      </c>
      <c r="AG722" s="344">
        <f t="shared" si="2928"/>
        <v>142</v>
      </c>
      <c r="AH722" s="344">
        <f t="shared" si="2929"/>
        <v>142</v>
      </c>
      <c r="AI722" s="344">
        <f t="shared" si="2930"/>
        <v>148</v>
      </c>
      <c r="AJ722" s="356">
        <v>3600</v>
      </c>
      <c r="AK722" s="356">
        <v>2800</v>
      </c>
      <c r="AL722" s="356">
        <v>2000</v>
      </c>
      <c r="AM722" s="356">
        <v>1200</v>
      </c>
      <c r="AN722" s="356">
        <v>400</v>
      </c>
      <c r="AO722" s="344">
        <f t="shared" si="2931"/>
        <v>168</v>
      </c>
      <c r="AP722" s="344">
        <f t="shared" si="2932"/>
        <v>182</v>
      </c>
      <c r="AQ722" s="344">
        <f t="shared" si="2933"/>
        <v>182</v>
      </c>
      <c r="AR722" s="344">
        <f t="shared" si="2934"/>
        <v>197</v>
      </c>
      <c r="AS722" s="344">
        <f t="shared" si="2935"/>
        <v>197</v>
      </c>
      <c r="AT722" s="344">
        <f t="shared" si="2936"/>
        <v>211</v>
      </c>
      <c r="AU722" s="344">
        <f t="shared" si="2937"/>
        <v>211</v>
      </c>
      <c r="AV722" s="344">
        <f t="shared" si="2938"/>
        <v>226</v>
      </c>
      <c r="AW722" s="344">
        <f t="shared" si="2939"/>
        <v>226</v>
      </c>
      <c r="AX722" s="344">
        <f t="shared" si="2940"/>
        <v>240</v>
      </c>
      <c r="AY722" s="356">
        <v>3600</v>
      </c>
      <c r="AZ722" s="356">
        <v>2800</v>
      </c>
      <c r="BA722" s="356">
        <v>2000</v>
      </c>
      <c r="BB722" s="356">
        <v>1200</v>
      </c>
      <c r="BC722" s="356">
        <v>400</v>
      </c>
      <c r="BD722" s="353">
        <f t="shared" ref="BD722:BH722" si="3065">IF(BD527="","",BD527+60)</f>
        <v>128</v>
      </c>
      <c r="BE722" s="353">
        <f t="shared" si="3065"/>
        <v>128</v>
      </c>
      <c r="BF722" s="353">
        <f t="shared" si="3065"/>
        <v>143</v>
      </c>
      <c r="BG722" s="353">
        <f t="shared" si="3065"/>
        <v>158</v>
      </c>
      <c r="BH722" s="353">
        <f t="shared" si="3065"/>
        <v>173</v>
      </c>
      <c r="BI722" s="146" t="str">
        <f t="shared" si="2990"/>
        <v>128;128</v>
      </c>
      <c r="BJ722" s="352">
        <f t="shared" si="2991"/>
        <v>143</v>
      </c>
      <c r="BK722" s="146" t="str">
        <f t="shared" si="2992"/>
        <v>158;173</v>
      </c>
      <c r="BL722" s="25">
        <f t="shared" si="2815"/>
        <v>7080105</v>
      </c>
      <c r="BM722" s="146">
        <f t="shared" ref="BM722" si="3066">BM709</f>
        <v>2824</v>
      </c>
      <c r="BN722" s="146">
        <f t="shared" si="2887"/>
        <v>7</v>
      </c>
      <c r="BO722" s="146">
        <f t="shared" ref="BO722:BP722" si="3067">BO709</f>
        <v>1</v>
      </c>
      <c r="BP722" s="146">
        <f t="shared" si="3067"/>
        <v>5</v>
      </c>
      <c r="BQ722" s="146">
        <f>VLOOKUP(IF(A722=1,0,A722),宝石属性!$B$26:$D$41,2,0)</f>
        <v>10</v>
      </c>
      <c r="BR722" s="146">
        <f>VLOOKUP(IF(A722=1,0,A722),宝石属性!$B$26:$D$41,3,0)</f>
        <v>2</v>
      </c>
      <c r="BS722" s="146">
        <f t="shared" ref="BS722:BV722" si="3068">IF(BS709="","",BS709)</f>
        <v>2</v>
      </c>
      <c r="BT722" s="146">
        <f t="shared" si="3068"/>
        <v>4</v>
      </c>
      <c r="BU722" s="146">
        <f t="shared" si="3068"/>
        <v>7</v>
      </c>
      <c r="BV722" s="146">
        <f t="shared" si="3068"/>
        <v>8</v>
      </c>
      <c r="BW722" s="357">
        <f t="shared" si="2823"/>
        <v>2003</v>
      </c>
      <c r="BX722" s="357">
        <f t="shared" si="2824"/>
        <v>3001</v>
      </c>
    </row>
    <row r="723" spans="1:76" s="353" customFormat="1">
      <c r="A723" s="347">
        <f t="shared" si="2996"/>
        <v>80</v>
      </c>
      <c r="B723" s="347" t="s">
        <v>1111</v>
      </c>
      <c r="C723" s="347" t="str">
        <f t="shared" si="2910"/>
        <v>法杖</v>
      </c>
      <c r="D723" s="347" t="str">
        <f t="shared" si="2813"/>
        <v>80级紫装法杖</v>
      </c>
      <c r="E723" s="347">
        <f>VLOOKUP($C723,$C$3:$M$15,COLUMNS($C$3:H$15),0)</f>
        <v>130</v>
      </c>
      <c r="F723" s="347" t="str">
        <f>VLOOKUP($C723,$C$3:$M$15,COLUMNS($C$3:I$15),0)</f>
        <v>phyattack_value</v>
      </c>
      <c r="G723" s="347">
        <f>VLOOKUP($C723,$C$3:$M$15,COLUMNS($C$3:J$15),0)</f>
        <v>150</v>
      </c>
      <c r="H723" s="347" t="str">
        <f>VLOOKUP($C723,$C$3:$M$15,COLUMNS($C$3:K$15),0)</f>
        <v>magicattack_value</v>
      </c>
      <c r="I723" s="347">
        <f>VLOOKUP($C723,$C$3:$M$15,COLUMNS($C$3:L$15),0)</f>
        <v>170</v>
      </c>
      <c r="J723" s="347" t="str">
        <f>VLOOKUP($C723,$C$3:$M$15,COLUMNS($C$3:M$15),0)</f>
        <v>medical_value</v>
      </c>
      <c r="K723" s="344">
        <f t="shared" si="2911"/>
        <v>538</v>
      </c>
      <c r="L723" s="344">
        <f t="shared" si="2912"/>
        <v>562</v>
      </c>
      <c r="M723" s="344">
        <f t="shared" si="2913"/>
        <v>562</v>
      </c>
      <c r="N723" s="344">
        <f t="shared" si="2914"/>
        <v>585</v>
      </c>
      <c r="O723" s="344">
        <f t="shared" si="2915"/>
        <v>585</v>
      </c>
      <c r="P723" s="344">
        <f t="shared" si="2916"/>
        <v>609</v>
      </c>
      <c r="Q723" s="344">
        <f t="shared" si="2917"/>
        <v>609</v>
      </c>
      <c r="R723" s="344">
        <f t="shared" si="2918"/>
        <v>632</v>
      </c>
      <c r="S723" s="344">
        <f t="shared" si="2919"/>
        <v>632</v>
      </c>
      <c r="T723" s="344">
        <f t="shared" si="2920"/>
        <v>656</v>
      </c>
      <c r="U723" s="356">
        <v>3600</v>
      </c>
      <c r="V723" s="356">
        <v>2800</v>
      </c>
      <c r="W723" s="356">
        <v>2000</v>
      </c>
      <c r="X723" s="356">
        <v>1200</v>
      </c>
      <c r="Y723" s="356">
        <v>400</v>
      </c>
      <c r="Z723" s="344">
        <f t="shared" si="2921"/>
        <v>121</v>
      </c>
      <c r="AA723" s="344">
        <f t="shared" si="2922"/>
        <v>126</v>
      </c>
      <c r="AB723" s="344">
        <f t="shared" si="2923"/>
        <v>126</v>
      </c>
      <c r="AC723" s="344">
        <f t="shared" si="2924"/>
        <v>132</v>
      </c>
      <c r="AD723" s="344">
        <f t="shared" si="2925"/>
        <v>132</v>
      </c>
      <c r="AE723" s="344">
        <f t="shared" si="2926"/>
        <v>137</v>
      </c>
      <c r="AF723" s="344">
        <f t="shared" si="2927"/>
        <v>137</v>
      </c>
      <c r="AG723" s="344">
        <f t="shared" si="2928"/>
        <v>142</v>
      </c>
      <c r="AH723" s="344">
        <f t="shared" si="2929"/>
        <v>142</v>
      </c>
      <c r="AI723" s="344">
        <f t="shared" si="2930"/>
        <v>148</v>
      </c>
      <c r="AJ723" s="356">
        <v>3600</v>
      </c>
      <c r="AK723" s="356">
        <v>2800</v>
      </c>
      <c r="AL723" s="356">
        <v>2000</v>
      </c>
      <c r="AM723" s="356">
        <v>1200</v>
      </c>
      <c r="AN723" s="356">
        <v>400</v>
      </c>
      <c r="AO723" s="344">
        <f t="shared" si="2931"/>
        <v>168</v>
      </c>
      <c r="AP723" s="344">
        <f t="shared" si="2932"/>
        <v>182</v>
      </c>
      <c r="AQ723" s="344">
        <f t="shared" si="2933"/>
        <v>182</v>
      </c>
      <c r="AR723" s="344">
        <f t="shared" si="2934"/>
        <v>197</v>
      </c>
      <c r="AS723" s="344">
        <f t="shared" si="2935"/>
        <v>197</v>
      </c>
      <c r="AT723" s="344">
        <f t="shared" si="2936"/>
        <v>211</v>
      </c>
      <c r="AU723" s="344">
        <f t="shared" si="2937"/>
        <v>211</v>
      </c>
      <c r="AV723" s="344">
        <f t="shared" si="2938"/>
        <v>226</v>
      </c>
      <c r="AW723" s="344">
        <f t="shared" si="2939"/>
        <v>226</v>
      </c>
      <c r="AX723" s="344">
        <f t="shared" si="2940"/>
        <v>240</v>
      </c>
      <c r="AY723" s="356">
        <v>3600</v>
      </c>
      <c r="AZ723" s="356">
        <v>2800</v>
      </c>
      <c r="BA723" s="356">
        <v>2000</v>
      </c>
      <c r="BB723" s="356">
        <v>1200</v>
      </c>
      <c r="BC723" s="356">
        <v>400</v>
      </c>
      <c r="BD723" s="353">
        <f t="shared" ref="BD723:BH723" si="3069">IF(BD528="","",BD528+60)</f>
        <v>128</v>
      </c>
      <c r="BE723" s="353">
        <f t="shared" si="3069"/>
        <v>128</v>
      </c>
      <c r="BF723" s="353">
        <f t="shared" si="3069"/>
        <v>143</v>
      </c>
      <c r="BG723" s="353">
        <f t="shared" si="3069"/>
        <v>158</v>
      </c>
      <c r="BH723" s="353">
        <f t="shared" si="3069"/>
        <v>173</v>
      </c>
      <c r="BI723" s="146" t="str">
        <f t="shared" si="2990"/>
        <v>128;128</v>
      </c>
      <c r="BJ723" s="352">
        <f t="shared" si="2991"/>
        <v>143</v>
      </c>
      <c r="BK723" s="146" t="str">
        <f t="shared" si="2992"/>
        <v>158;173</v>
      </c>
      <c r="BL723" s="25">
        <f t="shared" si="2815"/>
        <v>7080106</v>
      </c>
      <c r="BM723" s="146">
        <f t="shared" ref="BM723" si="3070">BM710</f>
        <v>4104</v>
      </c>
      <c r="BN723" s="146">
        <f t="shared" si="2887"/>
        <v>7</v>
      </c>
      <c r="BO723" s="146">
        <f t="shared" ref="BO723:BP723" si="3071">BO710</f>
        <v>1</v>
      </c>
      <c r="BP723" s="146">
        <f t="shared" si="3071"/>
        <v>6</v>
      </c>
      <c r="BQ723" s="146">
        <f>VLOOKUP(IF(A723=1,0,A723),宝石属性!$B$26:$D$41,2,0)</f>
        <v>10</v>
      </c>
      <c r="BR723" s="146">
        <f>VLOOKUP(IF(A723=1,0,A723),宝石属性!$B$26:$D$41,3,0)</f>
        <v>2</v>
      </c>
      <c r="BS723" s="146">
        <f t="shared" ref="BS723:BV723" si="3072">IF(BS710="","",BS710)</f>
        <v>2</v>
      </c>
      <c r="BT723" s="146">
        <f t="shared" si="3072"/>
        <v>4</v>
      </c>
      <c r="BU723" s="146">
        <f t="shared" si="3072"/>
        <v>7</v>
      </c>
      <c r="BV723" s="146">
        <f t="shared" si="3072"/>
        <v>8</v>
      </c>
      <c r="BW723" s="357">
        <f t="shared" si="2823"/>
        <v>2003</v>
      </c>
      <c r="BX723" s="357">
        <f t="shared" si="2824"/>
        <v>3001</v>
      </c>
    </row>
    <row r="724" spans="1:76" s="353" customFormat="1">
      <c r="A724" s="347">
        <f t="shared" si="2996"/>
        <v>80</v>
      </c>
      <c r="B724" s="347" t="s">
        <v>1111</v>
      </c>
      <c r="C724" s="347" t="str">
        <f t="shared" si="2910"/>
        <v>男衣</v>
      </c>
      <c r="D724" s="347" t="str">
        <f t="shared" si="2813"/>
        <v>80级紫装男衣</v>
      </c>
      <c r="E724" s="347">
        <f>VLOOKUP($C724,$C$3:$M$15,COLUMNS($C$3:H$15),0)</f>
        <v>60</v>
      </c>
      <c r="F724" s="347" t="str">
        <f>VLOOKUP($C724,$C$3:$M$15,COLUMNS($C$3:I$15),0)</f>
        <v>maxhp_value</v>
      </c>
      <c r="G724" s="347">
        <f>VLOOKUP($C724,$C$3:$M$15,COLUMNS($C$3:J$15),0)</f>
        <v>140</v>
      </c>
      <c r="H724" s="347" t="str">
        <f>VLOOKUP($C724,$C$3:$M$15,COLUMNS($C$3:K$15),0)</f>
        <v>defend_value</v>
      </c>
      <c r="I724" s="347" t="str">
        <f>VLOOKUP($C724,$C$3:$M$15,COLUMNS($C$3:L$15),0)</f>
        <v/>
      </c>
      <c r="J724" s="347" t="str">
        <f>VLOOKUP($C724,$C$3:$M$15,COLUMNS($C$3:M$15),0)</f>
        <v/>
      </c>
      <c r="K724" s="344">
        <f t="shared" si="2911"/>
        <v>430</v>
      </c>
      <c r="L724" s="344">
        <f t="shared" si="2912"/>
        <v>449</v>
      </c>
      <c r="M724" s="344">
        <f t="shared" si="2913"/>
        <v>449</v>
      </c>
      <c r="N724" s="344">
        <f t="shared" si="2914"/>
        <v>468</v>
      </c>
      <c r="O724" s="344">
        <f t="shared" si="2915"/>
        <v>468</v>
      </c>
      <c r="P724" s="344">
        <f t="shared" si="2916"/>
        <v>487</v>
      </c>
      <c r="Q724" s="344">
        <f t="shared" si="2917"/>
        <v>487</v>
      </c>
      <c r="R724" s="344">
        <f t="shared" si="2918"/>
        <v>506</v>
      </c>
      <c r="S724" s="344">
        <f t="shared" si="2919"/>
        <v>506</v>
      </c>
      <c r="T724" s="344">
        <f t="shared" si="2920"/>
        <v>525</v>
      </c>
      <c r="U724" s="356">
        <v>3600</v>
      </c>
      <c r="V724" s="356">
        <v>2800</v>
      </c>
      <c r="W724" s="356">
        <v>2000</v>
      </c>
      <c r="X724" s="356">
        <v>1200</v>
      </c>
      <c r="Y724" s="356">
        <v>400</v>
      </c>
      <c r="Z724" s="344">
        <f t="shared" si="2921"/>
        <v>134</v>
      </c>
      <c r="AA724" s="344">
        <f t="shared" si="2922"/>
        <v>140</v>
      </c>
      <c r="AB724" s="344">
        <f t="shared" si="2923"/>
        <v>140</v>
      </c>
      <c r="AC724" s="344">
        <f t="shared" si="2924"/>
        <v>146</v>
      </c>
      <c r="AD724" s="344">
        <f t="shared" si="2925"/>
        <v>146</v>
      </c>
      <c r="AE724" s="344">
        <f t="shared" si="2926"/>
        <v>152</v>
      </c>
      <c r="AF724" s="344">
        <f t="shared" si="2927"/>
        <v>152</v>
      </c>
      <c r="AG724" s="344">
        <f t="shared" si="2928"/>
        <v>158</v>
      </c>
      <c r="AH724" s="344">
        <f t="shared" si="2929"/>
        <v>158</v>
      </c>
      <c r="AI724" s="344">
        <f t="shared" si="2930"/>
        <v>164</v>
      </c>
      <c r="AJ724" s="356">
        <v>3600</v>
      </c>
      <c r="AK724" s="356">
        <v>2800</v>
      </c>
      <c r="AL724" s="356">
        <v>2000</v>
      </c>
      <c r="AM724" s="356">
        <v>1200</v>
      </c>
      <c r="AN724" s="356">
        <v>400</v>
      </c>
      <c r="AO724" s="344" t="str">
        <f t="shared" si="2931"/>
        <v/>
      </c>
      <c r="AP724" s="344" t="str">
        <f t="shared" si="2932"/>
        <v/>
      </c>
      <c r="AQ724" s="344" t="str">
        <f t="shared" si="2933"/>
        <v/>
      </c>
      <c r="AR724" s="344" t="str">
        <f t="shared" si="2934"/>
        <v/>
      </c>
      <c r="AS724" s="344" t="str">
        <f t="shared" si="2935"/>
        <v/>
      </c>
      <c r="AT724" s="344" t="str">
        <f t="shared" si="2936"/>
        <v/>
      </c>
      <c r="AU724" s="344" t="str">
        <f t="shared" si="2937"/>
        <v/>
      </c>
      <c r="AV724" s="344" t="str">
        <f t="shared" si="2938"/>
        <v/>
      </c>
      <c r="AW724" s="344" t="str">
        <f t="shared" si="2939"/>
        <v/>
      </c>
      <c r="AX724" s="344" t="str">
        <f t="shared" si="2940"/>
        <v/>
      </c>
      <c r="AY724" s="356">
        <v>3600</v>
      </c>
      <c r="AZ724" s="356">
        <v>2800</v>
      </c>
      <c r="BA724" s="356">
        <v>2000</v>
      </c>
      <c r="BB724" s="356">
        <v>1200</v>
      </c>
      <c r="BC724" s="356">
        <v>400</v>
      </c>
      <c r="BD724" s="353">
        <f t="shared" ref="BD724:BH724" si="3073">IF(BD529="","",BD529+60)</f>
        <v>128</v>
      </c>
      <c r="BE724" s="353">
        <f t="shared" si="3073"/>
        <v>128</v>
      </c>
      <c r="BF724" s="353">
        <f t="shared" si="3073"/>
        <v>143</v>
      </c>
      <c r="BG724" s="353">
        <f t="shared" si="3073"/>
        <v>158</v>
      </c>
      <c r="BH724" s="353">
        <f t="shared" si="3073"/>
        <v>173</v>
      </c>
      <c r="BI724" s="146" t="str">
        <f t="shared" si="2990"/>
        <v>128;128</v>
      </c>
      <c r="BJ724" s="352">
        <f t="shared" si="2991"/>
        <v>143</v>
      </c>
      <c r="BK724" s="146" t="str">
        <f t="shared" si="2992"/>
        <v>158;173</v>
      </c>
      <c r="BL724" s="25">
        <f t="shared" si="2815"/>
        <v>7080207</v>
      </c>
      <c r="BM724" s="146">
        <f t="shared" ref="BM724" si="3074">BM711</f>
        <v>312</v>
      </c>
      <c r="BN724" s="146">
        <f t="shared" si="2887"/>
        <v>7</v>
      </c>
      <c r="BO724" s="146">
        <f t="shared" ref="BO724:BP724" si="3075">BO711</f>
        <v>2</v>
      </c>
      <c r="BP724" s="146">
        <f t="shared" si="3075"/>
        <v>7</v>
      </c>
      <c r="BQ724" s="146">
        <f>VLOOKUP(IF(A724=1,0,A724),宝石属性!$B$26:$D$41,2,0)</f>
        <v>10</v>
      </c>
      <c r="BR724" s="146">
        <f>VLOOKUP(IF(A724=1,0,A724),宝石属性!$B$26:$D$41,3,0)</f>
        <v>2</v>
      </c>
      <c r="BS724" s="146">
        <f t="shared" ref="BS724:BV724" si="3076">IF(BS711="","",BS711)</f>
        <v>1</v>
      </c>
      <c r="BT724" s="146">
        <f t="shared" si="3076"/>
        <v>3</v>
      </c>
      <c r="BU724" s="146">
        <f t="shared" si="3076"/>
        <v>5</v>
      </c>
      <c r="BV724" s="146">
        <f t="shared" si="3076"/>
        <v>7</v>
      </c>
      <c r="BW724" s="357">
        <f t="shared" si="2823"/>
        <v>2006</v>
      </c>
      <c r="BX724" s="357">
        <f t="shared" si="2824"/>
        <v>3002</v>
      </c>
    </row>
    <row r="725" spans="1:76" s="353" customFormat="1">
      <c r="A725" s="347">
        <f t="shared" si="2996"/>
        <v>80</v>
      </c>
      <c r="B725" s="347" t="s">
        <v>1111</v>
      </c>
      <c r="C725" s="347" t="str">
        <f t="shared" si="2910"/>
        <v>女衣</v>
      </c>
      <c r="D725" s="347" t="str">
        <f t="shared" si="2813"/>
        <v>80级紫装女衣</v>
      </c>
      <c r="E725" s="347">
        <f>VLOOKUP($C725,$C$3:$M$15,COLUMNS($C$3:H$15),0)</f>
        <v>60</v>
      </c>
      <c r="F725" s="347" t="str">
        <f>VLOOKUP($C725,$C$3:$M$15,COLUMNS($C$3:I$15),0)</f>
        <v>maxhp_value</v>
      </c>
      <c r="G725" s="347">
        <f>VLOOKUP($C725,$C$3:$M$15,COLUMNS($C$3:J$15),0)</f>
        <v>140</v>
      </c>
      <c r="H725" s="347" t="str">
        <f>VLOOKUP($C725,$C$3:$M$15,COLUMNS($C$3:K$15),0)</f>
        <v>defend_value</v>
      </c>
      <c r="I725" s="347" t="str">
        <f>VLOOKUP($C725,$C$3:$M$15,COLUMNS($C$3:L$15),0)</f>
        <v/>
      </c>
      <c r="J725" s="347" t="str">
        <f>VLOOKUP($C725,$C$3:$M$15,COLUMNS($C$3:M$15),0)</f>
        <v/>
      </c>
      <c r="K725" s="344">
        <f t="shared" si="2911"/>
        <v>430</v>
      </c>
      <c r="L725" s="344">
        <f t="shared" si="2912"/>
        <v>449</v>
      </c>
      <c r="M725" s="344">
        <f t="shared" si="2913"/>
        <v>449</v>
      </c>
      <c r="N725" s="344">
        <f t="shared" si="2914"/>
        <v>468</v>
      </c>
      <c r="O725" s="344">
        <f t="shared" si="2915"/>
        <v>468</v>
      </c>
      <c r="P725" s="344">
        <f t="shared" si="2916"/>
        <v>487</v>
      </c>
      <c r="Q725" s="344">
        <f t="shared" si="2917"/>
        <v>487</v>
      </c>
      <c r="R725" s="344">
        <f t="shared" si="2918"/>
        <v>506</v>
      </c>
      <c r="S725" s="344">
        <f t="shared" si="2919"/>
        <v>506</v>
      </c>
      <c r="T725" s="344">
        <f t="shared" si="2920"/>
        <v>525</v>
      </c>
      <c r="U725" s="356">
        <v>3600</v>
      </c>
      <c r="V725" s="356">
        <v>2800</v>
      </c>
      <c r="W725" s="356">
        <v>2000</v>
      </c>
      <c r="X725" s="356">
        <v>1200</v>
      </c>
      <c r="Y725" s="356">
        <v>400</v>
      </c>
      <c r="Z725" s="344">
        <f t="shared" si="2921"/>
        <v>134</v>
      </c>
      <c r="AA725" s="344">
        <f t="shared" si="2922"/>
        <v>140</v>
      </c>
      <c r="AB725" s="344">
        <f t="shared" si="2923"/>
        <v>140</v>
      </c>
      <c r="AC725" s="344">
        <f t="shared" si="2924"/>
        <v>146</v>
      </c>
      <c r="AD725" s="344">
        <f t="shared" si="2925"/>
        <v>146</v>
      </c>
      <c r="AE725" s="344">
        <f t="shared" si="2926"/>
        <v>152</v>
      </c>
      <c r="AF725" s="344">
        <f t="shared" si="2927"/>
        <v>152</v>
      </c>
      <c r="AG725" s="344">
        <f t="shared" si="2928"/>
        <v>158</v>
      </c>
      <c r="AH725" s="344">
        <f t="shared" si="2929"/>
        <v>158</v>
      </c>
      <c r="AI725" s="344">
        <f t="shared" si="2930"/>
        <v>164</v>
      </c>
      <c r="AJ725" s="356">
        <v>3600</v>
      </c>
      <c r="AK725" s="356">
        <v>2800</v>
      </c>
      <c r="AL725" s="356">
        <v>2000</v>
      </c>
      <c r="AM725" s="356">
        <v>1200</v>
      </c>
      <c r="AN725" s="356">
        <v>400</v>
      </c>
      <c r="AO725" s="344" t="str">
        <f t="shared" si="2931"/>
        <v/>
      </c>
      <c r="AP725" s="344" t="str">
        <f t="shared" si="2932"/>
        <v/>
      </c>
      <c r="AQ725" s="344" t="str">
        <f t="shared" si="2933"/>
        <v/>
      </c>
      <c r="AR725" s="344" t="str">
        <f t="shared" si="2934"/>
        <v/>
      </c>
      <c r="AS725" s="344" t="str">
        <f t="shared" si="2935"/>
        <v/>
      </c>
      <c r="AT725" s="344" t="str">
        <f t="shared" si="2936"/>
        <v/>
      </c>
      <c r="AU725" s="344" t="str">
        <f t="shared" si="2937"/>
        <v/>
      </c>
      <c r="AV725" s="344" t="str">
        <f t="shared" si="2938"/>
        <v/>
      </c>
      <c r="AW725" s="344" t="str">
        <f t="shared" si="2939"/>
        <v/>
      </c>
      <c r="AX725" s="344" t="str">
        <f t="shared" si="2940"/>
        <v/>
      </c>
      <c r="AY725" s="356">
        <v>3600</v>
      </c>
      <c r="AZ725" s="356">
        <v>2800</v>
      </c>
      <c r="BA725" s="356">
        <v>2000</v>
      </c>
      <c r="BB725" s="356">
        <v>1200</v>
      </c>
      <c r="BC725" s="356">
        <v>400</v>
      </c>
      <c r="BD725" s="353">
        <f t="shared" ref="BD725:BH725" si="3077">IF(BD530="","",BD530+60)</f>
        <v>128</v>
      </c>
      <c r="BE725" s="353">
        <f t="shared" si="3077"/>
        <v>128</v>
      </c>
      <c r="BF725" s="353">
        <f t="shared" si="3077"/>
        <v>143</v>
      </c>
      <c r="BG725" s="353">
        <f t="shared" si="3077"/>
        <v>158</v>
      </c>
      <c r="BH725" s="353">
        <f t="shared" si="3077"/>
        <v>173</v>
      </c>
      <c r="BI725" s="146" t="str">
        <f t="shared" si="2990"/>
        <v>128;128</v>
      </c>
      <c r="BJ725" s="352">
        <f t="shared" si="2991"/>
        <v>143</v>
      </c>
      <c r="BK725" s="146" t="str">
        <f t="shared" si="2992"/>
        <v>158;173</v>
      </c>
      <c r="BL725" s="25">
        <f t="shared" si="2815"/>
        <v>7080208</v>
      </c>
      <c r="BM725" s="146">
        <f t="shared" ref="BM725" si="3078">BM712</f>
        <v>568</v>
      </c>
      <c r="BN725" s="146">
        <f t="shared" si="2887"/>
        <v>7</v>
      </c>
      <c r="BO725" s="146">
        <f t="shared" ref="BO725:BP725" si="3079">BO712</f>
        <v>2</v>
      </c>
      <c r="BP725" s="146">
        <f t="shared" si="3079"/>
        <v>8</v>
      </c>
      <c r="BQ725" s="146">
        <f>VLOOKUP(IF(A725=1,0,A725),宝石属性!$B$26:$D$41,2,0)</f>
        <v>10</v>
      </c>
      <c r="BR725" s="146">
        <f>VLOOKUP(IF(A725=1,0,A725),宝石属性!$B$26:$D$41,3,0)</f>
        <v>2</v>
      </c>
      <c r="BS725" s="146">
        <f t="shared" ref="BS725:BV725" si="3080">IF(BS712="","",BS712)</f>
        <v>1</v>
      </c>
      <c r="BT725" s="146">
        <f t="shared" si="3080"/>
        <v>3</v>
      </c>
      <c r="BU725" s="146">
        <f t="shared" si="3080"/>
        <v>5</v>
      </c>
      <c r="BV725" s="146">
        <f t="shared" si="3080"/>
        <v>7</v>
      </c>
      <c r="BW725" s="357">
        <f t="shared" si="2823"/>
        <v>2006</v>
      </c>
      <c r="BX725" s="357">
        <f t="shared" si="2824"/>
        <v>3002</v>
      </c>
    </row>
    <row r="726" spans="1:76" s="353" customFormat="1">
      <c r="A726" s="347">
        <f t="shared" si="2996"/>
        <v>80</v>
      </c>
      <c r="B726" s="347" t="s">
        <v>1111</v>
      </c>
      <c r="C726" s="347" t="str">
        <f t="shared" si="2910"/>
        <v>男头盔</v>
      </c>
      <c r="D726" s="347" t="str">
        <f t="shared" si="2813"/>
        <v>80级紫装男头盔</v>
      </c>
      <c r="E726" s="347">
        <f>VLOOKUP($C726,$C$3:$M$15,COLUMNS($C$3:H$15),0)</f>
        <v>90</v>
      </c>
      <c r="F726" s="347" t="str">
        <f>VLOOKUP($C726,$C$3:$M$15,COLUMNS($C$3:I$15),0)</f>
        <v>maxmp_value</v>
      </c>
      <c r="G726" s="347">
        <f>VLOOKUP($C726,$C$3:$M$15,COLUMNS($C$3:J$15),0)</f>
        <v>140</v>
      </c>
      <c r="H726" s="347" t="str">
        <f>VLOOKUP($C726,$C$3:$M$15,COLUMNS($C$3:K$15),0)</f>
        <v>defend_value</v>
      </c>
      <c r="I726" s="347" t="str">
        <f>VLOOKUP($C726,$C$3:$M$15,COLUMNS($C$3:L$15),0)</f>
        <v/>
      </c>
      <c r="J726" s="347" t="str">
        <f>VLOOKUP($C726,$C$3:$M$15,COLUMNS($C$3:M$15),0)</f>
        <v/>
      </c>
      <c r="K726" s="344">
        <f t="shared" si="2911"/>
        <v>538</v>
      </c>
      <c r="L726" s="344">
        <f t="shared" si="2912"/>
        <v>562</v>
      </c>
      <c r="M726" s="344">
        <f t="shared" si="2913"/>
        <v>562</v>
      </c>
      <c r="N726" s="344">
        <f t="shared" si="2914"/>
        <v>585</v>
      </c>
      <c r="O726" s="344">
        <f t="shared" si="2915"/>
        <v>585</v>
      </c>
      <c r="P726" s="344">
        <f t="shared" si="2916"/>
        <v>609</v>
      </c>
      <c r="Q726" s="344">
        <f t="shared" si="2917"/>
        <v>609</v>
      </c>
      <c r="R726" s="344">
        <f t="shared" si="2918"/>
        <v>632</v>
      </c>
      <c r="S726" s="344">
        <f t="shared" si="2919"/>
        <v>632</v>
      </c>
      <c r="T726" s="344">
        <f t="shared" si="2920"/>
        <v>656</v>
      </c>
      <c r="U726" s="356">
        <v>3600</v>
      </c>
      <c r="V726" s="356">
        <v>2800</v>
      </c>
      <c r="W726" s="356">
        <v>2000</v>
      </c>
      <c r="X726" s="356">
        <v>1200</v>
      </c>
      <c r="Y726" s="356">
        <v>400</v>
      </c>
      <c r="Z726" s="344">
        <f t="shared" si="2921"/>
        <v>81</v>
      </c>
      <c r="AA726" s="344">
        <f t="shared" si="2922"/>
        <v>84</v>
      </c>
      <c r="AB726" s="344">
        <f t="shared" si="2923"/>
        <v>84</v>
      </c>
      <c r="AC726" s="344">
        <f t="shared" si="2924"/>
        <v>88</v>
      </c>
      <c r="AD726" s="344">
        <f t="shared" si="2925"/>
        <v>88</v>
      </c>
      <c r="AE726" s="344">
        <f t="shared" si="2926"/>
        <v>91</v>
      </c>
      <c r="AF726" s="344">
        <f t="shared" si="2927"/>
        <v>91</v>
      </c>
      <c r="AG726" s="344">
        <f t="shared" si="2928"/>
        <v>95</v>
      </c>
      <c r="AH726" s="344">
        <f t="shared" si="2929"/>
        <v>95</v>
      </c>
      <c r="AI726" s="344">
        <f t="shared" si="2930"/>
        <v>98</v>
      </c>
      <c r="AJ726" s="356">
        <v>3600</v>
      </c>
      <c r="AK726" s="356">
        <v>2800</v>
      </c>
      <c r="AL726" s="356">
        <v>2000</v>
      </c>
      <c r="AM726" s="356">
        <v>1200</v>
      </c>
      <c r="AN726" s="356">
        <v>400</v>
      </c>
      <c r="AO726" s="344" t="str">
        <f t="shared" si="2931"/>
        <v/>
      </c>
      <c r="AP726" s="344" t="str">
        <f t="shared" si="2932"/>
        <v/>
      </c>
      <c r="AQ726" s="344" t="str">
        <f t="shared" si="2933"/>
        <v/>
      </c>
      <c r="AR726" s="344" t="str">
        <f t="shared" si="2934"/>
        <v/>
      </c>
      <c r="AS726" s="344" t="str">
        <f t="shared" si="2935"/>
        <v/>
      </c>
      <c r="AT726" s="344" t="str">
        <f t="shared" si="2936"/>
        <v/>
      </c>
      <c r="AU726" s="344" t="str">
        <f t="shared" si="2937"/>
        <v/>
      </c>
      <c r="AV726" s="344" t="str">
        <f t="shared" si="2938"/>
        <v/>
      </c>
      <c r="AW726" s="344" t="str">
        <f t="shared" si="2939"/>
        <v/>
      </c>
      <c r="AX726" s="344" t="str">
        <f t="shared" si="2940"/>
        <v/>
      </c>
      <c r="AY726" s="356">
        <v>3600</v>
      </c>
      <c r="AZ726" s="356">
        <v>2800</v>
      </c>
      <c r="BA726" s="356">
        <v>2000</v>
      </c>
      <c r="BB726" s="356">
        <v>1200</v>
      </c>
      <c r="BC726" s="356">
        <v>400</v>
      </c>
      <c r="BD726" s="353" t="str">
        <f t="shared" ref="BD726:BH726" si="3081">IF(BD531="","",BD531+60)</f>
        <v/>
      </c>
      <c r="BE726" s="353" t="str">
        <f t="shared" si="3081"/>
        <v/>
      </c>
      <c r="BF726" s="353" t="str">
        <f t="shared" si="3081"/>
        <v/>
      </c>
      <c r="BG726" s="353" t="str">
        <f t="shared" si="3081"/>
        <v/>
      </c>
      <c r="BH726" s="353" t="str">
        <f t="shared" si="3081"/>
        <v/>
      </c>
      <c r="BI726" s="146" t="str">
        <f t="shared" si="2990"/>
        <v/>
      </c>
      <c r="BJ726" s="352" t="str">
        <f t="shared" si="2991"/>
        <v/>
      </c>
      <c r="BK726" s="146" t="str">
        <f t="shared" si="2992"/>
        <v/>
      </c>
      <c r="BL726" s="25">
        <f t="shared" si="2815"/>
        <v>7080309</v>
      </c>
      <c r="BM726" s="146">
        <f t="shared" ref="BM726" si="3082">BM713</f>
        <v>1640</v>
      </c>
      <c r="BN726" s="146">
        <f t="shared" si="2887"/>
        <v>7</v>
      </c>
      <c r="BO726" s="146">
        <f t="shared" ref="BO726:BP726" si="3083">BO713</f>
        <v>3</v>
      </c>
      <c r="BP726" s="146">
        <f t="shared" si="3083"/>
        <v>9</v>
      </c>
      <c r="BQ726" s="146">
        <f>VLOOKUP(IF(A726=1,0,A726),宝石属性!$B$26:$D$41,2,0)</f>
        <v>10</v>
      </c>
      <c r="BR726" s="146">
        <f>VLOOKUP(IF(A726=1,0,A726),宝石属性!$B$26:$D$41,3,0)</f>
        <v>2</v>
      </c>
      <c r="BS726" s="146">
        <f t="shared" ref="BS726:BV726" si="3084">IF(BS713="","",BS713)</f>
        <v>2</v>
      </c>
      <c r="BT726" s="146">
        <f t="shared" si="3084"/>
        <v>3</v>
      </c>
      <c r="BU726" s="146" t="str">
        <f t="shared" si="3084"/>
        <v/>
      </c>
      <c r="BV726" s="146" t="str">
        <f t="shared" si="3084"/>
        <v/>
      </c>
      <c r="BW726" s="357">
        <f t="shared" si="2823"/>
        <v>2009</v>
      </c>
      <c r="BX726" s="357">
        <f t="shared" si="2824"/>
        <v>3002</v>
      </c>
    </row>
    <row r="727" spans="1:76" s="353" customFormat="1">
      <c r="A727" s="347">
        <f t="shared" si="2996"/>
        <v>80</v>
      </c>
      <c r="B727" s="347" t="s">
        <v>1111</v>
      </c>
      <c r="C727" s="347" t="str">
        <f t="shared" si="2910"/>
        <v>女头饰</v>
      </c>
      <c r="D727" s="347" t="str">
        <f t="shared" si="2813"/>
        <v>80级紫装女头饰</v>
      </c>
      <c r="E727" s="347">
        <f>VLOOKUP($C727,$C$3:$M$15,COLUMNS($C$3:H$15),0)</f>
        <v>90</v>
      </c>
      <c r="F727" s="347" t="str">
        <f>VLOOKUP($C727,$C$3:$M$15,COLUMNS($C$3:I$15),0)</f>
        <v>maxmp_value</v>
      </c>
      <c r="G727" s="347">
        <f>VLOOKUP($C727,$C$3:$M$15,COLUMNS($C$3:J$15),0)</f>
        <v>140</v>
      </c>
      <c r="H727" s="347" t="str">
        <f>VLOOKUP($C727,$C$3:$M$15,COLUMNS($C$3:K$15),0)</f>
        <v>defend_value</v>
      </c>
      <c r="I727" s="347" t="str">
        <f>VLOOKUP($C727,$C$3:$M$15,COLUMNS($C$3:L$15),0)</f>
        <v/>
      </c>
      <c r="J727" s="347" t="str">
        <f>VLOOKUP($C727,$C$3:$M$15,COLUMNS($C$3:M$15),0)</f>
        <v/>
      </c>
      <c r="K727" s="344">
        <f t="shared" si="2911"/>
        <v>538</v>
      </c>
      <c r="L727" s="344">
        <f t="shared" si="2912"/>
        <v>562</v>
      </c>
      <c r="M727" s="344">
        <f t="shared" si="2913"/>
        <v>562</v>
      </c>
      <c r="N727" s="344">
        <f t="shared" si="2914"/>
        <v>585</v>
      </c>
      <c r="O727" s="344">
        <f t="shared" si="2915"/>
        <v>585</v>
      </c>
      <c r="P727" s="344">
        <f t="shared" si="2916"/>
        <v>609</v>
      </c>
      <c r="Q727" s="344">
        <f t="shared" si="2917"/>
        <v>609</v>
      </c>
      <c r="R727" s="344">
        <f t="shared" si="2918"/>
        <v>632</v>
      </c>
      <c r="S727" s="344">
        <f t="shared" si="2919"/>
        <v>632</v>
      </c>
      <c r="T727" s="344">
        <f t="shared" si="2920"/>
        <v>656</v>
      </c>
      <c r="U727" s="356">
        <v>3600</v>
      </c>
      <c r="V727" s="356">
        <v>2800</v>
      </c>
      <c r="W727" s="356">
        <v>2000</v>
      </c>
      <c r="X727" s="356">
        <v>1200</v>
      </c>
      <c r="Y727" s="356">
        <v>400</v>
      </c>
      <c r="Z727" s="344">
        <f t="shared" si="2921"/>
        <v>81</v>
      </c>
      <c r="AA727" s="344">
        <f t="shared" si="2922"/>
        <v>84</v>
      </c>
      <c r="AB727" s="344">
        <f t="shared" si="2923"/>
        <v>84</v>
      </c>
      <c r="AC727" s="344">
        <f t="shared" si="2924"/>
        <v>88</v>
      </c>
      <c r="AD727" s="344">
        <f t="shared" si="2925"/>
        <v>88</v>
      </c>
      <c r="AE727" s="344">
        <f t="shared" si="2926"/>
        <v>91</v>
      </c>
      <c r="AF727" s="344">
        <f t="shared" si="2927"/>
        <v>91</v>
      </c>
      <c r="AG727" s="344">
        <f t="shared" si="2928"/>
        <v>95</v>
      </c>
      <c r="AH727" s="344">
        <f t="shared" si="2929"/>
        <v>95</v>
      </c>
      <c r="AI727" s="344">
        <f t="shared" si="2930"/>
        <v>98</v>
      </c>
      <c r="AJ727" s="356">
        <v>3600</v>
      </c>
      <c r="AK727" s="356">
        <v>2800</v>
      </c>
      <c r="AL727" s="356">
        <v>2000</v>
      </c>
      <c r="AM727" s="356">
        <v>1200</v>
      </c>
      <c r="AN727" s="356">
        <v>400</v>
      </c>
      <c r="AO727" s="344" t="str">
        <f t="shared" si="2931"/>
        <v/>
      </c>
      <c r="AP727" s="344" t="str">
        <f t="shared" si="2932"/>
        <v/>
      </c>
      <c r="AQ727" s="344" t="str">
        <f t="shared" si="2933"/>
        <v/>
      </c>
      <c r="AR727" s="344" t="str">
        <f t="shared" si="2934"/>
        <v/>
      </c>
      <c r="AS727" s="344" t="str">
        <f t="shared" si="2935"/>
        <v/>
      </c>
      <c r="AT727" s="344" t="str">
        <f t="shared" si="2936"/>
        <v/>
      </c>
      <c r="AU727" s="344" t="str">
        <f t="shared" si="2937"/>
        <v/>
      </c>
      <c r="AV727" s="344" t="str">
        <f t="shared" si="2938"/>
        <v/>
      </c>
      <c r="AW727" s="344" t="str">
        <f t="shared" si="2939"/>
        <v/>
      </c>
      <c r="AX727" s="344" t="str">
        <f t="shared" si="2940"/>
        <v/>
      </c>
      <c r="AY727" s="356">
        <v>3600</v>
      </c>
      <c r="AZ727" s="356">
        <v>2800</v>
      </c>
      <c r="BA727" s="356">
        <v>2000</v>
      </c>
      <c r="BB727" s="356">
        <v>1200</v>
      </c>
      <c r="BC727" s="356">
        <v>400</v>
      </c>
      <c r="BD727" s="353" t="str">
        <f t="shared" ref="BD727:BH727" si="3085">IF(BD532="","",BD532+60)</f>
        <v/>
      </c>
      <c r="BE727" s="353" t="str">
        <f t="shared" si="3085"/>
        <v/>
      </c>
      <c r="BF727" s="353" t="str">
        <f t="shared" si="3085"/>
        <v/>
      </c>
      <c r="BG727" s="353" t="str">
        <f t="shared" si="3085"/>
        <v/>
      </c>
      <c r="BH727" s="353" t="str">
        <f t="shared" si="3085"/>
        <v/>
      </c>
      <c r="BI727" s="146" t="str">
        <f t="shared" si="2990"/>
        <v/>
      </c>
      <c r="BJ727" s="352" t="str">
        <f t="shared" si="2991"/>
        <v/>
      </c>
      <c r="BK727" s="146" t="str">
        <f t="shared" si="2992"/>
        <v/>
      </c>
      <c r="BL727" s="25">
        <f t="shared" si="2815"/>
        <v>7080310</v>
      </c>
      <c r="BM727" s="146">
        <f t="shared" ref="BM727" si="3086">BM714</f>
        <v>1384</v>
      </c>
      <c r="BN727" s="146">
        <f t="shared" si="2887"/>
        <v>7</v>
      </c>
      <c r="BO727" s="146">
        <f t="shared" ref="BO727:BP727" si="3087">BO714</f>
        <v>3</v>
      </c>
      <c r="BP727" s="146">
        <f t="shared" si="3087"/>
        <v>10</v>
      </c>
      <c r="BQ727" s="146">
        <f>VLOOKUP(IF(A727=1,0,A727),宝石属性!$B$26:$D$41,2,0)</f>
        <v>10</v>
      </c>
      <c r="BR727" s="146">
        <f>VLOOKUP(IF(A727=1,0,A727),宝石属性!$B$26:$D$41,3,0)</f>
        <v>2</v>
      </c>
      <c r="BS727" s="146">
        <f t="shared" ref="BS727:BV727" si="3088">IF(BS714="","",BS714)</f>
        <v>2</v>
      </c>
      <c r="BT727" s="146">
        <f t="shared" si="3088"/>
        <v>3</v>
      </c>
      <c r="BU727" s="146" t="str">
        <f t="shared" si="3088"/>
        <v/>
      </c>
      <c r="BV727" s="146" t="str">
        <f t="shared" si="3088"/>
        <v/>
      </c>
      <c r="BW727" s="357">
        <f t="shared" si="2823"/>
        <v>2009</v>
      </c>
      <c r="BX727" s="357">
        <f t="shared" si="2824"/>
        <v>3002</v>
      </c>
    </row>
    <row r="728" spans="1:76" s="353" customFormat="1">
      <c r="A728" s="347">
        <f t="shared" si="2996"/>
        <v>80</v>
      </c>
      <c r="B728" s="347" t="s">
        <v>1111</v>
      </c>
      <c r="C728" s="347" t="str">
        <f t="shared" si="2910"/>
        <v>项链</v>
      </c>
      <c r="D728" s="347" t="str">
        <f t="shared" si="2813"/>
        <v>80级紫装项链</v>
      </c>
      <c r="E728" s="347">
        <f>VLOOKUP($C728,$C$3:$M$15,COLUMNS($C$3:H$15),0)</f>
        <v>150</v>
      </c>
      <c r="F728" s="347" t="str">
        <f>VLOOKUP($C728,$C$3:$M$15,COLUMNS($C$3:I$15),0)</f>
        <v>magicattack_value</v>
      </c>
      <c r="G728" s="347">
        <f>VLOOKUP($C728,$C$3:$M$15,COLUMNS($C$3:J$15),0)</f>
        <v>160</v>
      </c>
      <c r="H728" s="347" t="str">
        <f>VLOOKUP($C728,$C$3:$M$15,COLUMNS($C$3:K$15),0)</f>
        <v>magicdef_value</v>
      </c>
      <c r="I728" s="347" t="str">
        <f>VLOOKUP($C728,$C$3:$M$15,COLUMNS($C$3:L$15),0)</f>
        <v/>
      </c>
      <c r="J728" s="347" t="str">
        <f>VLOOKUP($C728,$C$3:$M$15,COLUMNS($C$3:M$15),0)</f>
        <v/>
      </c>
      <c r="K728" s="344">
        <f t="shared" si="2911"/>
        <v>148</v>
      </c>
      <c r="L728" s="344">
        <f t="shared" si="2912"/>
        <v>154</v>
      </c>
      <c r="M728" s="344">
        <f t="shared" si="2913"/>
        <v>154</v>
      </c>
      <c r="N728" s="344">
        <f t="shared" si="2914"/>
        <v>161</v>
      </c>
      <c r="O728" s="344">
        <f t="shared" si="2915"/>
        <v>161</v>
      </c>
      <c r="P728" s="344">
        <f t="shared" si="2916"/>
        <v>167</v>
      </c>
      <c r="Q728" s="344">
        <f t="shared" si="2917"/>
        <v>167</v>
      </c>
      <c r="R728" s="344">
        <f t="shared" si="2918"/>
        <v>174</v>
      </c>
      <c r="S728" s="344">
        <f t="shared" si="2919"/>
        <v>174</v>
      </c>
      <c r="T728" s="344">
        <f t="shared" si="2920"/>
        <v>180</v>
      </c>
      <c r="U728" s="356">
        <v>3600</v>
      </c>
      <c r="V728" s="356">
        <v>2800</v>
      </c>
      <c r="W728" s="356">
        <v>2000</v>
      </c>
      <c r="X728" s="356">
        <v>1200</v>
      </c>
      <c r="Y728" s="356">
        <v>400</v>
      </c>
      <c r="Z728" s="344">
        <f t="shared" si="2921"/>
        <v>79</v>
      </c>
      <c r="AA728" s="344">
        <f t="shared" si="2922"/>
        <v>82</v>
      </c>
      <c r="AB728" s="344">
        <f t="shared" si="2923"/>
        <v>82</v>
      </c>
      <c r="AC728" s="344">
        <f t="shared" si="2924"/>
        <v>86</v>
      </c>
      <c r="AD728" s="344">
        <f t="shared" si="2925"/>
        <v>86</v>
      </c>
      <c r="AE728" s="344">
        <f t="shared" si="2926"/>
        <v>89</v>
      </c>
      <c r="AF728" s="344">
        <f t="shared" si="2927"/>
        <v>89</v>
      </c>
      <c r="AG728" s="344">
        <f t="shared" si="2928"/>
        <v>93</v>
      </c>
      <c r="AH728" s="344">
        <f t="shared" si="2929"/>
        <v>93</v>
      </c>
      <c r="AI728" s="344">
        <f t="shared" si="2930"/>
        <v>96</v>
      </c>
      <c r="AJ728" s="356">
        <v>3600</v>
      </c>
      <c r="AK728" s="356">
        <v>2800</v>
      </c>
      <c r="AL728" s="356">
        <v>2000</v>
      </c>
      <c r="AM728" s="356">
        <v>1200</v>
      </c>
      <c r="AN728" s="356">
        <v>400</v>
      </c>
      <c r="AO728" s="344" t="str">
        <f t="shared" si="2931"/>
        <v/>
      </c>
      <c r="AP728" s="344" t="str">
        <f t="shared" si="2932"/>
        <v/>
      </c>
      <c r="AQ728" s="344" t="str">
        <f t="shared" si="2933"/>
        <v/>
      </c>
      <c r="AR728" s="344" t="str">
        <f t="shared" si="2934"/>
        <v/>
      </c>
      <c r="AS728" s="344" t="str">
        <f t="shared" si="2935"/>
        <v/>
      </c>
      <c r="AT728" s="344" t="str">
        <f t="shared" si="2936"/>
        <v/>
      </c>
      <c r="AU728" s="344" t="str">
        <f t="shared" si="2937"/>
        <v/>
      </c>
      <c r="AV728" s="344" t="str">
        <f t="shared" si="2938"/>
        <v/>
      </c>
      <c r="AW728" s="344" t="str">
        <f t="shared" si="2939"/>
        <v/>
      </c>
      <c r="AX728" s="344" t="str">
        <f t="shared" si="2940"/>
        <v/>
      </c>
      <c r="AY728" s="356">
        <v>3600</v>
      </c>
      <c r="AZ728" s="356">
        <v>2800</v>
      </c>
      <c r="BA728" s="356">
        <v>2000</v>
      </c>
      <c r="BB728" s="356">
        <v>1200</v>
      </c>
      <c r="BC728" s="356">
        <v>400</v>
      </c>
      <c r="BD728" s="353" t="str">
        <f t="shared" ref="BD728:BH728" si="3089">IF(BD533="","",BD533+60)</f>
        <v/>
      </c>
      <c r="BE728" s="353" t="str">
        <f t="shared" si="3089"/>
        <v/>
      </c>
      <c r="BF728" s="353" t="str">
        <f t="shared" si="3089"/>
        <v/>
      </c>
      <c r="BG728" s="353" t="str">
        <f t="shared" si="3089"/>
        <v/>
      </c>
      <c r="BH728" s="353" t="str">
        <f t="shared" si="3089"/>
        <v/>
      </c>
      <c r="BI728" s="146" t="str">
        <f t="shared" si="2990"/>
        <v/>
      </c>
      <c r="BJ728" s="352" t="str">
        <f t="shared" si="2991"/>
        <v/>
      </c>
      <c r="BK728" s="146" t="str">
        <f t="shared" si="2992"/>
        <v/>
      </c>
      <c r="BL728" s="25">
        <f t="shared" si="2815"/>
        <v>7080411</v>
      </c>
      <c r="BM728" s="146">
        <f t="shared" ref="BM728" si="3090">BM715</f>
        <v>40</v>
      </c>
      <c r="BN728" s="146">
        <f t="shared" si="2887"/>
        <v>7</v>
      </c>
      <c r="BO728" s="146">
        <f t="shared" ref="BO728:BP728" si="3091">BO715</f>
        <v>4</v>
      </c>
      <c r="BP728" s="146">
        <f t="shared" si="3091"/>
        <v>11</v>
      </c>
      <c r="BQ728" s="146">
        <f>VLOOKUP(IF(A728=1,0,A728),宝石属性!$B$26:$D$41,2,0)</f>
        <v>10</v>
      </c>
      <c r="BR728" s="146">
        <f>VLOOKUP(IF(A728=1,0,A728),宝石属性!$B$26:$D$41,3,0)</f>
        <v>2</v>
      </c>
      <c r="BS728" s="146">
        <f t="shared" ref="BS728:BV728" si="3092">IF(BS715="","",BS715)</f>
        <v>4</v>
      </c>
      <c r="BT728" s="146">
        <f t="shared" si="3092"/>
        <v>5</v>
      </c>
      <c r="BU728" s="146" t="str">
        <f t="shared" si="3092"/>
        <v/>
      </c>
      <c r="BV728" s="146" t="str">
        <f t="shared" si="3092"/>
        <v/>
      </c>
      <c r="BW728" s="357">
        <f t="shared" si="2823"/>
        <v>2012</v>
      </c>
      <c r="BX728" s="357">
        <f t="shared" si="2824"/>
        <v>3002</v>
      </c>
    </row>
    <row r="729" spans="1:76" s="353" customFormat="1">
      <c r="A729" s="347">
        <f t="shared" si="2996"/>
        <v>80</v>
      </c>
      <c r="B729" s="347" t="s">
        <v>1111</v>
      </c>
      <c r="C729" s="347" t="str">
        <f t="shared" si="2910"/>
        <v>腰带</v>
      </c>
      <c r="D729" s="347" t="str">
        <f t="shared" si="2813"/>
        <v>80级紫装腰带</v>
      </c>
      <c r="E729" s="347">
        <f>VLOOKUP($C729,$C$3:$M$15,COLUMNS($C$3:H$15),0)</f>
        <v>60</v>
      </c>
      <c r="F729" s="347" t="str">
        <f>VLOOKUP($C729,$C$3:$M$15,COLUMNS($C$3:I$15),0)</f>
        <v>maxhp_value</v>
      </c>
      <c r="G729" s="347">
        <f>VLOOKUP($C729,$C$3:$M$15,COLUMNS($C$3:J$15),0)</f>
        <v>140</v>
      </c>
      <c r="H729" s="347" t="str">
        <f>VLOOKUP($C729,$C$3:$M$15,COLUMNS($C$3:K$15),0)</f>
        <v>defend_value</v>
      </c>
      <c r="I729" s="347" t="str">
        <f>VLOOKUP($C729,$C$3:$M$15,COLUMNS($C$3:L$15),0)</f>
        <v/>
      </c>
      <c r="J729" s="347" t="str">
        <f>VLOOKUP($C729,$C$3:$M$15,COLUMNS($C$3:M$15),0)</f>
        <v/>
      </c>
      <c r="K729" s="344">
        <f t="shared" si="2911"/>
        <v>646</v>
      </c>
      <c r="L729" s="344">
        <f t="shared" si="2912"/>
        <v>674</v>
      </c>
      <c r="M729" s="344">
        <f t="shared" si="2913"/>
        <v>674</v>
      </c>
      <c r="N729" s="344">
        <f t="shared" si="2914"/>
        <v>702</v>
      </c>
      <c r="O729" s="344">
        <f t="shared" si="2915"/>
        <v>702</v>
      </c>
      <c r="P729" s="344">
        <f t="shared" si="2916"/>
        <v>731</v>
      </c>
      <c r="Q729" s="344">
        <f t="shared" si="2917"/>
        <v>731</v>
      </c>
      <c r="R729" s="344">
        <f t="shared" si="2918"/>
        <v>759</v>
      </c>
      <c r="S729" s="344">
        <f t="shared" si="2919"/>
        <v>759</v>
      </c>
      <c r="T729" s="344">
        <f t="shared" si="2920"/>
        <v>787</v>
      </c>
      <c r="U729" s="356">
        <v>3600</v>
      </c>
      <c r="V729" s="356">
        <v>2800</v>
      </c>
      <c r="W729" s="356">
        <v>2000</v>
      </c>
      <c r="X729" s="356">
        <v>1200</v>
      </c>
      <c r="Y729" s="356">
        <v>400</v>
      </c>
      <c r="Z729" s="344">
        <f t="shared" si="2921"/>
        <v>54</v>
      </c>
      <c r="AA729" s="344">
        <f t="shared" si="2922"/>
        <v>56</v>
      </c>
      <c r="AB729" s="344">
        <f t="shared" si="2923"/>
        <v>56</v>
      </c>
      <c r="AC729" s="344">
        <f t="shared" si="2924"/>
        <v>59</v>
      </c>
      <c r="AD729" s="344">
        <f t="shared" si="2925"/>
        <v>59</v>
      </c>
      <c r="AE729" s="344">
        <f t="shared" si="2926"/>
        <v>61</v>
      </c>
      <c r="AF729" s="344">
        <f t="shared" si="2927"/>
        <v>61</v>
      </c>
      <c r="AG729" s="344">
        <f t="shared" si="2928"/>
        <v>63</v>
      </c>
      <c r="AH729" s="344">
        <f t="shared" si="2929"/>
        <v>63</v>
      </c>
      <c r="AI729" s="344">
        <f t="shared" si="2930"/>
        <v>66</v>
      </c>
      <c r="AJ729" s="356">
        <v>3600</v>
      </c>
      <c r="AK729" s="356">
        <v>2800</v>
      </c>
      <c r="AL729" s="356">
        <v>2000</v>
      </c>
      <c r="AM729" s="356">
        <v>1200</v>
      </c>
      <c r="AN729" s="356">
        <v>400</v>
      </c>
      <c r="AO729" s="344" t="str">
        <f t="shared" si="2931"/>
        <v/>
      </c>
      <c r="AP729" s="344" t="str">
        <f t="shared" si="2932"/>
        <v/>
      </c>
      <c r="AQ729" s="344" t="str">
        <f t="shared" si="2933"/>
        <v/>
      </c>
      <c r="AR729" s="344" t="str">
        <f t="shared" si="2934"/>
        <v/>
      </c>
      <c r="AS729" s="344" t="str">
        <f t="shared" si="2935"/>
        <v/>
      </c>
      <c r="AT729" s="344" t="str">
        <f t="shared" si="2936"/>
        <v/>
      </c>
      <c r="AU729" s="344" t="str">
        <f t="shared" si="2937"/>
        <v/>
      </c>
      <c r="AV729" s="344" t="str">
        <f t="shared" si="2938"/>
        <v/>
      </c>
      <c r="AW729" s="344" t="str">
        <f t="shared" si="2939"/>
        <v/>
      </c>
      <c r="AX729" s="344" t="str">
        <f t="shared" si="2940"/>
        <v/>
      </c>
      <c r="AY729" s="356">
        <v>3600</v>
      </c>
      <c r="AZ729" s="356">
        <v>2800</v>
      </c>
      <c r="BA729" s="356">
        <v>2000</v>
      </c>
      <c r="BB729" s="356">
        <v>1200</v>
      </c>
      <c r="BC729" s="356">
        <v>400</v>
      </c>
      <c r="BD729" s="353" t="str">
        <f t="shared" ref="BD729:BH729" si="3093">IF(BD534="","",BD534+60)</f>
        <v/>
      </c>
      <c r="BE729" s="353" t="str">
        <f t="shared" si="3093"/>
        <v/>
      </c>
      <c r="BF729" s="353" t="str">
        <f t="shared" si="3093"/>
        <v/>
      </c>
      <c r="BG729" s="353" t="str">
        <f t="shared" si="3093"/>
        <v/>
      </c>
      <c r="BH729" s="353" t="str">
        <f t="shared" si="3093"/>
        <v/>
      </c>
      <c r="BI729" s="146" t="str">
        <f t="shared" si="2990"/>
        <v/>
      </c>
      <c r="BJ729" s="352" t="str">
        <f t="shared" si="2991"/>
        <v/>
      </c>
      <c r="BK729" s="146" t="str">
        <f t="shared" si="2992"/>
        <v/>
      </c>
      <c r="BL729" s="25">
        <f t="shared" si="2815"/>
        <v>7080512</v>
      </c>
      <c r="BM729" s="146">
        <f t="shared" ref="BM729" si="3094">BM716</f>
        <v>72</v>
      </c>
      <c r="BN729" s="146">
        <f t="shared" si="2887"/>
        <v>7</v>
      </c>
      <c r="BO729" s="146">
        <f t="shared" ref="BO729:BP729" si="3095">BO716</f>
        <v>5</v>
      </c>
      <c r="BP729" s="146">
        <f t="shared" si="3095"/>
        <v>12</v>
      </c>
      <c r="BQ729" s="146">
        <f>VLOOKUP(IF(A729=1,0,A729),宝石属性!$B$26:$D$41,2,0)</f>
        <v>10</v>
      </c>
      <c r="BR729" s="146">
        <f>VLOOKUP(IF(A729=1,0,A729),宝石属性!$B$26:$D$41,3,0)</f>
        <v>2</v>
      </c>
      <c r="BS729" s="146">
        <f t="shared" ref="BS729:BV729" si="3096">IF(BS716="","",BS716)</f>
        <v>1</v>
      </c>
      <c r="BT729" s="146">
        <f t="shared" si="3096"/>
        <v>6</v>
      </c>
      <c r="BU729" s="146">
        <f t="shared" si="3096"/>
        <v>9</v>
      </c>
      <c r="BV729" s="146" t="str">
        <f t="shared" si="3096"/>
        <v/>
      </c>
      <c r="BW729" s="357">
        <f t="shared" si="2823"/>
        <v>2015</v>
      </c>
      <c r="BX729" s="357">
        <f t="shared" si="2824"/>
        <v>3002</v>
      </c>
    </row>
    <row r="730" spans="1:76" s="353" customFormat="1">
      <c r="A730" s="347">
        <f t="shared" si="2996"/>
        <v>80</v>
      </c>
      <c r="B730" s="347" t="s">
        <v>1111</v>
      </c>
      <c r="C730" s="347" t="str">
        <f t="shared" si="2910"/>
        <v>鞋子</v>
      </c>
      <c r="D730" s="347" t="str">
        <f t="shared" si="2813"/>
        <v>80级紫装鞋子</v>
      </c>
      <c r="E730" s="347">
        <f>VLOOKUP($C730,$C$3:$M$15,COLUMNS($C$3:H$15),0)</f>
        <v>160</v>
      </c>
      <c r="F730" s="347" t="str">
        <f>VLOOKUP($C730,$C$3:$M$15,COLUMNS($C$3:I$15),0)</f>
        <v>magicdef_value</v>
      </c>
      <c r="G730" s="347">
        <f>VLOOKUP($C730,$C$3:$M$15,COLUMNS($C$3:J$15),0)</f>
        <v>200</v>
      </c>
      <c r="H730" s="347" t="str">
        <f>VLOOKUP($C730,$C$3:$M$15,COLUMNS($C$3:K$15),0)</f>
        <v>speed_value</v>
      </c>
      <c r="I730" s="347" t="str">
        <f>VLOOKUP($C730,$C$3:$M$15,COLUMNS($C$3:L$15),0)</f>
        <v/>
      </c>
      <c r="J730" s="347" t="str">
        <f>VLOOKUP($C730,$C$3:$M$15,COLUMNS($C$3:M$15),0)</f>
        <v/>
      </c>
      <c r="K730" s="344">
        <f t="shared" si="2911"/>
        <v>79</v>
      </c>
      <c r="L730" s="344">
        <f t="shared" si="2912"/>
        <v>82</v>
      </c>
      <c r="M730" s="344">
        <f t="shared" si="2913"/>
        <v>82</v>
      </c>
      <c r="N730" s="344">
        <f t="shared" si="2914"/>
        <v>86</v>
      </c>
      <c r="O730" s="344">
        <f t="shared" si="2915"/>
        <v>86</v>
      </c>
      <c r="P730" s="344">
        <f t="shared" si="2916"/>
        <v>89</v>
      </c>
      <c r="Q730" s="344">
        <f t="shared" si="2917"/>
        <v>89</v>
      </c>
      <c r="R730" s="344">
        <f t="shared" si="2918"/>
        <v>93</v>
      </c>
      <c r="S730" s="344">
        <f t="shared" si="2919"/>
        <v>93</v>
      </c>
      <c r="T730" s="344">
        <f t="shared" si="2920"/>
        <v>96</v>
      </c>
      <c r="U730" s="356">
        <v>3600</v>
      </c>
      <c r="V730" s="356">
        <v>2800</v>
      </c>
      <c r="W730" s="356">
        <v>2000</v>
      </c>
      <c r="X730" s="356">
        <v>1200</v>
      </c>
      <c r="Y730" s="356">
        <v>400</v>
      </c>
      <c r="Z730" s="344">
        <f t="shared" si="2921"/>
        <v>73</v>
      </c>
      <c r="AA730" s="344">
        <f t="shared" si="2922"/>
        <v>79</v>
      </c>
      <c r="AB730" s="344">
        <f t="shared" si="2923"/>
        <v>79</v>
      </c>
      <c r="AC730" s="344">
        <f t="shared" si="2924"/>
        <v>85</v>
      </c>
      <c r="AD730" s="344">
        <f t="shared" si="2925"/>
        <v>85</v>
      </c>
      <c r="AE730" s="344">
        <f t="shared" si="2926"/>
        <v>92</v>
      </c>
      <c r="AF730" s="344">
        <f t="shared" si="2927"/>
        <v>92</v>
      </c>
      <c r="AG730" s="344">
        <f t="shared" si="2928"/>
        <v>98</v>
      </c>
      <c r="AH730" s="344">
        <f t="shared" si="2929"/>
        <v>98</v>
      </c>
      <c r="AI730" s="344">
        <f t="shared" si="2930"/>
        <v>104</v>
      </c>
      <c r="AJ730" s="356">
        <v>3600</v>
      </c>
      <c r="AK730" s="356">
        <v>2800</v>
      </c>
      <c r="AL730" s="356">
        <v>2000</v>
      </c>
      <c r="AM730" s="356">
        <v>1200</v>
      </c>
      <c r="AN730" s="356">
        <v>400</v>
      </c>
      <c r="AO730" s="344" t="str">
        <f t="shared" si="2931"/>
        <v/>
      </c>
      <c r="AP730" s="344" t="str">
        <f t="shared" si="2932"/>
        <v/>
      </c>
      <c r="AQ730" s="344" t="str">
        <f t="shared" si="2933"/>
        <v/>
      </c>
      <c r="AR730" s="344" t="str">
        <f t="shared" si="2934"/>
        <v/>
      </c>
      <c r="AS730" s="344" t="str">
        <f t="shared" si="2935"/>
        <v/>
      </c>
      <c r="AT730" s="344" t="str">
        <f t="shared" si="2936"/>
        <v/>
      </c>
      <c r="AU730" s="344" t="str">
        <f t="shared" si="2937"/>
        <v/>
      </c>
      <c r="AV730" s="344" t="str">
        <f t="shared" si="2938"/>
        <v/>
      </c>
      <c r="AW730" s="344" t="str">
        <f t="shared" si="2939"/>
        <v/>
      </c>
      <c r="AX730" s="344" t="str">
        <f t="shared" si="2940"/>
        <v/>
      </c>
      <c r="AY730" s="356">
        <v>3600</v>
      </c>
      <c r="AZ730" s="356">
        <v>2800</v>
      </c>
      <c r="BA730" s="356">
        <v>2000</v>
      </c>
      <c r="BB730" s="356">
        <v>1200</v>
      </c>
      <c r="BC730" s="356">
        <v>400</v>
      </c>
      <c r="BD730" s="353" t="str">
        <f t="shared" ref="BD730:BH730" si="3097">IF(BD535="","",BD535+60)</f>
        <v/>
      </c>
      <c r="BE730" s="353" t="str">
        <f t="shared" si="3097"/>
        <v/>
      </c>
      <c r="BF730" s="353" t="str">
        <f t="shared" si="3097"/>
        <v/>
      </c>
      <c r="BG730" s="353" t="str">
        <f t="shared" si="3097"/>
        <v/>
      </c>
      <c r="BH730" s="353" t="str">
        <f t="shared" si="3097"/>
        <v/>
      </c>
      <c r="BI730" s="146" t="str">
        <f t="shared" si="2990"/>
        <v/>
      </c>
      <c r="BJ730" s="352" t="str">
        <f t="shared" si="2991"/>
        <v/>
      </c>
      <c r="BK730" s="146" t="str">
        <f t="shared" si="2992"/>
        <v/>
      </c>
      <c r="BL730" s="25">
        <f t="shared" si="2815"/>
        <v>7080613</v>
      </c>
      <c r="BM730" s="146">
        <f t="shared" ref="BM730" si="3098">BM717</f>
        <v>88</v>
      </c>
      <c r="BN730" s="146">
        <f t="shared" si="2887"/>
        <v>7</v>
      </c>
      <c r="BO730" s="146">
        <f t="shared" ref="BO730:BP730" si="3099">BO717</f>
        <v>6</v>
      </c>
      <c r="BP730" s="146">
        <f t="shared" si="3099"/>
        <v>13</v>
      </c>
      <c r="BQ730" s="146">
        <f>VLOOKUP(IF(A730=1,0,A730),宝石属性!$B$26:$D$41,2,0)</f>
        <v>10</v>
      </c>
      <c r="BR730" s="146">
        <f>VLOOKUP(IF(A730=1,0,A730),宝石属性!$B$26:$D$41,3,0)</f>
        <v>2</v>
      </c>
      <c r="BS730" s="146">
        <f t="shared" ref="BS730:BV730" si="3100">IF(BS717="","",BS717)</f>
        <v>6</v>
      </c>
      <c r="BT730" s="146">
        <f t="shared" si="3100"/>
        <v>9</v>
      </c>
      <c r="BU730" s="146" t="str">
        <f t="shared" si="3100"/>
        <v/>
      </c>
      <c r="BV730" s="146" t="str">
        <f t="shared" si="3100"/>
        <v/>
      </c>
      <c r="BW730" s="357">
        <f t="shared" si="2823"/>
        <v>2018</v>
      </c>
      <c r="BX730" s="357">
        <f t="shared" si="2824"/>
        <v>3002</v>
      </c>
    </row>
    <row r="731" spans="1:76" s="353" customFormat="1">
      <c r="A731" s="347">
        <f t="shared" si="2996"/>
        <v>90</v>
      </c>
      <c r="B731" s="347" t="s">
        <v>1111</v>
      </c>
      <c r="C731" s="347" t="str">
        <f t="shared" si="2910"/>
        <v>剑</v>
      </c>
      <c r="D731" s="347" t="str">
        <f t="shared" si="2813"/>
        <v>90级紫装剑</v>
      </c>
      <c r="E731" s="347">
        <f>VLOOKUP($C731,$C$3:$M$15,COLUMNS($C$3:H$15),0)</f>
        <v>130</v>
      </c>
      <c r="F731" s="347" t="str">
        <f>VLOOKUP($C731,$C$3:$M$15,COLUMNS($C$3:I$15),0)</f>
        <v>phyattack_value</v>
      </c>
      <c r="G731" s="347">
        <f>VLOOKUP($C731,$C$3:$M$15,COLUMNS($C$3:J$15),0)</f>
        <v>150</v>
      </c>
      <c r="H731" s="347" t="str">
        <f>VLOOKUP($C731,$C$3:$M$15,COLUMNS($C$3:K$15),0)</f>
        <v>magicattack_value</v>
      </c>
      <c r="I731" s="347">
        <f>VLOOKUP($C731,$C$3:$M$15,COLUMNS($C$3:L$15),0)</f>
        <v>170</v>
      </c>
      <c r="J731" s="347" t="str">
        <f>VLOOKUP($C731,$C$3:$M$15,COLUMNS($C$3:M$15),0)</f>
        <v>medical_value</v>
      </c>
      <c r="K731" s="344">
        <f t="shared" si="2911"/>
        <v>605</v>
      </c>
      <c r="L731" s="344">
        <f t="shared" si="2912"/>
        <v>632</v>
      </c>
      <c r="M731" s="344">
        <f t="shared" si="2913"/>
        <v>632</v>
      </c>
      <c r="N731" s="344">
        <f t="shared" si="2914"/>
        <v>658</v>
      </c>
      <c r="O731" s="344">
        <f t="shared" si="2915"/>
        <v>658</v>
      </c>
      <c r="P731" s="344">
        <f t="shared" si="2916"/>
        <v>685</v>
      </c>
      <c r="Q731" s="344">
        <f t="shared" si="2917"/>
        <v>685</v>
      </c>
      <c r="R731" s="344">
        <f t="shared" si="2918"/>
        <v>711</v>
      </c>
      <c r="S731" s="344">
        <f t="shared" si="2919"/>
        <v>711</v>
      </c>
      <c r="T731" s="344">
        <f t="shared" si="2920"/>
        <v>738</v>
      </c>
      <c r="U731" s="356">
        <v>3600</v>
      </c>
      <c r="V731" s="356">
        <v>2800</v>
      </c>
      <c r="W731" s="356">
        <v>2000</v>
      </c>
      <c r="X731" s="356">
        <v>1200</v>
      </c>
      <c r="Y731" s="356">
        <v>400</v>
      </c>
      <c r="Z731" s="344">
        <f t="shared" si="2921"/>
        <v>136</v>
      </c>
      <c r="AA731" s="344">
        <f t="shared" si="2922"/>
        <v>142</v>
      </c>
      <c r="AB731" s="344">
        <f t="shared" si="2923"/>
        <v>142</v>
      </c>
      <c r="AC731" s="344">
        <f t="shared" si="2924"/>
        <v>148</v>
      </c>
      <c r="AD731" s="344">
        <f t="shared" si="2925"/>
        <v>148</v>
      </c>
      <c r="AE731" s="344">
        <f t="shared" si="2926"/>
        <v>154</v>
      </c>
      <c r="AF731" s="344">
        <f t="shared" si="2927"/>
        <v>154</v>
      </c>
      <c r="AG731" s="344">
        <f t="shared" si="2928"/>
        <v>160</v>
      </c>
      <c r="AH731" s="344">
        <f t="shared" si="2929"/>
        <v>160</v>
      </c>
      <c r="AI731" s="344">
        <f t="shared" si="2930"/>
        <v>166</v>
      </c>
      <c r="AJ731" s="356">
        <v>3600</v>
      </c>
      <c r="AK731" s="356">
        <v>2800</v>
      </c>
      <c r="AL731" s="356">
        <v>2000</v>
      </c>
      <c r="AM731" s="356">
        <v>1200</v>
      </c>
      <c r="AN731" s="356">
        <v>400</v>
      </c>
      <c r="AO731" s="344">
        <f t="shared" si="2931"/>
        <v>189</v>
      </c>
      <c r="AP731" s="344">
        <f t="shared" si="2932"/>
        <v>205</v>
      </c>
      <c r="AQ731" s="344">
        <f t="shared" si="2933"/>
        <v>205</v>
      </c>
      <c r="AR731" s="344">
        <f t="shared" si="2934"/>
        <v>221</v>
      </c>
      <c r="AS731" s="344">
        <f t="shared" si="2935"/>
        <v>221</v>
      </c>
      <c r="AT731" s="344">
        <f t="shared" si="2936"/>
        <v>238</v>
      </c>
      <c r="AU731" s="344">
        <f t="shared" si="2937"/>
        <v>238</v>
      </c>
      <c r="AV731" s="344">
        <f t="shared" si="2938"/>
        <v>254</v>
      </c>
      <c r="AW731" s="344">
        <f t="shared" si="2939"/>
        <v>254</v>
      </c>
      <c r="AX731" s="344">
        <f t="shared" si="2940"/>
        <v>270</v>
      </c>
      <c r="AY731" s="356">
        <v>3600</v>
      </c>
      <c r="AZ731" s="356">
        <v>2800</v>
      </c>
      <c r="BA731" s="356">
        <v>2000</v>
      </c>
      <c r="BB731" s="356">
        <v>1200</v>
      </c>
      <c r="BC731" s="356">
        <v>400</v>
      </c>
      <c r="BD731" s="353">
        <f t="shared" ref="BD731:BH731" si="3101">IF(BD536="","",BD536+60)</f>
        <v>129</v>
      </c>
      <c r="BE731" s="353">
        <f t="shared" si="3101"/>
        <v>129</v>
      </c>
      <c r="BF731" s="353">
        <f t="shared" si="3101"/>
        <v>144</v>
      </c>
      <c r="BG731" s="353">
        <f t="shared" si="3101"/>
        <v>159</v>
      </c>
      <c r="BH731" s="353">
        <f t="shared" si="3101"/>
        <v>174</v>
      </c>
      <c r="BI731" s="146" t="str">
        <f t="shared" si="2990"/>
        <v>129;129</v>
      </c>
      <c r="BJ731" s="352">
        <f t="shared" si="2991"/>
        <v>144</v>
      </c>
      <c r="BK731" s="146" t="str">
        <f t="shared" si="2992"/>
        <v>159;174</v>
      </c>
      <c r="BL731" s="25">
        <f t="shared" si="2815"/>
        <v>7090101</v>
      </c>
      <c r="BM731" s="146">
        <f t="shared" ref="BM731" si="3102">BM718</f>
        <v>1288</v>
      </c>
      <c r="BN731" s="146">
        <f t="shared" si="2887"/>
        <v>7</v>
      </c>
      <c r="BO731" s="146">
        <f t="shared" ref="BO731:BP731" si="3103">BO718</f>
        <v>1</v>
      </c>
      <c r="BP731" s="146">
        <f t="shared" si="3103"/>
        <v>1</v>
      </c>
      <c r="BQ731" s="146">
        <f>VLOOKUP(IF(A731=1,0,A731),宝石属性!$B$26:$D$41,2,0)</f>
        <v>10</v>
      </c>
      <c r="BR731" s="146">
        <f>VLOOKUP(IF(A731=1,0,A731),宝石属性!$B$26:$D$41,3,0)</f>
        <v>2</v>
      </c>
      <c r="BS731" s="146">
        <f t="shared" ref="BS731:BV731" si="3104">IF(BS718="","",BS718)</f>
        <v>2</v>
      </c>
      <c r="BT731" s="146">
        <f t="shared" si="3104"/>
        <v>4</v>
      </c>
      <c r="BU731" s="146">
        <f t="shared" si="3104"/>
        <v>7</v>
      </c>
      <c r="BV731" s="146">
        <f t="shared" si="3104"/>
        <v>8</v>
      </c>
      <c r="BW731" s="357">
        <f t="shared" si="2823"/>
        <v>2003</v>
      </c>
      <c r="BX731" s="357">
        <f t="shared" si="2824"/>
        <v>3002</v>
      </c>
    </row>
    <row r="732" spans="1:76" s="353" customFormat="1">
      <c r="A732" s="347">
        <f t="shared" si="2996"/>
        <v>90</v>
      </c>
      <c r="B732" s="347" t="s">
        <v>1111</v>
      </c>
      <c r="C732" s="347" t="str">
        <f t="shared" si="2910"/>
        <v>锤</v>
      </c>
      <c r="D732" s="347" t="str">
        <f t="shared" si="2813"/>
        <v>90级紫装锤</v>
      </c>
      <c r="E732" s="347">
        <f>VLOOKUP($C732,$C$3:$M$15,COLUMNS($C$3:H$15),0)</f>
        <v>130</v>
      </c>
      <c r="F732" s="347" t="str">
        <f>VLOOKUP($C732,$C$3:$M$15,COLUMNS($C$3:I$15),0)</f>
        <v>phyattack_value</v>
      </c>
      <c r="G732" s="347">
        <f>VLOOKUP($C732,$C$3:$M$15,COLUMNS($C$3:J$15),0)</f>
        <v>150</v>
      </c>
      <c r="H732" s="347" t="str">
        <f>VLOOKUP($C732,$C$3:$M$15,COLUMNS($C$3:K$15),0)</f>
        <v>magicattack_value</v>
      </c>
      <c r="I732" s="347">
        <f>VLOOKUP($C732,$C$3:$M$15,COLUMNS($C$3:L$15),0)</f>
        <v>170</v>
      </c>
      <c r="J732" s="347" t="str">
        <f>VLOOKUP($C732,$C$3:$M$15,COLUMNS($C$3:M$15),0)</f>
        <v>medical_value</v>
      </c>
      <c r="K732" s="344">
        <f t="shared" si="2911"/>
        <v>605</v>
      </c>
      <c r="L732" s="344">
        <f t="shared" si="2912"/>
        <v>632</v>
      </c>
      <c r="M732" s="344">
        <f t="shared" si="2913"/>
        <v>632</v>
      </c>
      <c r="N732" s="344">
        <f t="shared" si="2914"/>
        <v>658</v>
      </c>
      <c r="O732" s="344">
        <f t="shared" si="2915"/>
        <v>658</v>
      </c>
      <c r="P732" s="344">
        <f t="shared" si="2916"/>
        <v>685</v>
      </c>
      <c r="Q732" s="344">
        <f t="shared" si="2917"/>
        <v>685</v>
      </c>
      <c r="R732" s="344">
        <f t="shared" si="2918"/>
        <v>711</v>
      </c>
      <c r="S732" s="344">
        <f t="shared" si="2919"/>
        <v>711</v>
      </c>
      <c r="T732" s="344">
        <f t="shared" si="2920"/>
        <v>738</v>
      </c>
      <c r="U732" s="356">
        <v>3600</v>
      </c>
      <c r="V732" s="356">
        <v>2800</v>
      </c>
      <c r="W732" s="356">
        <v>2000</v>
      </c>
      <c r="X732" s="356">
        <v>1200</v>
      </c>
      <c r="Y732" s="356">
        <v>400</v>
      </c>
      <c r="Z732" s="344">
        <f t="shared" si="2921"/>
        <v>136</v>
      </c>
      <c r="AA732" s="344">
        <f t="shared" si="2922"/>
        <v>142</v>
      </c>
      <c r="AB732" s="344">
        <f t="shared" si="2923"/>
        <v>142</v>
      </c>
      <c r="AC732" s="344">
        <f t="shared" si="2924"/>
        <v>148</v>
      </c>
      <c r="AD732" s="344">
        <f t="shared" si="2925"/>
        <v>148</v>
      </c>
      <c r="AE732" s="344">
        <f t="shared" si="2926"/>
        <v>154</v>
      </c>
      <c r="AF732" s="344">
        <f t="shared" si="2927"/>
        <v>154</v>
      </c>
      <c r="AG732" s="344">
        <f t="shared" si="2928"/>
        <v>160</v>
      </c>
      <c r="AH732" s="344">
        <f t="shared" si="2929"/>
        <v>160</v>
      </c>
      <c r="AI732" s="344">
        <f t="shared" si="2930"/>
        <v>166</v>
      </c>
      <c r="AJ732" s="356">
        <v>3600</v>
      </c>
      <c r="AK732" s="356">
        <v>2800</v>
      </c>
      <c r="AL732" s="356">
        <v>2000</v>
      </c>
      <c r="AM732" s="356">
        <v>1200</v>
      </c>
      <c r="AN732" s="356">
        <v>400</v>
      </c>
      <c r="AO732" s="344">
        <f t="shared" si="2931"/>
        <v>189</v>
      </c>
      <c r="AP732" s="344">
        <f t="shared" si="2932"/>
        <v>205</v>
      </c>
      <c r="AQ732" s="344">
        <f t="shared" si="2933"/>
        <v>205</v>
      </c>
      <c r="AR732" s="344">
        <f t="shared" si="2934"/>
        <v>221</v>
      </c>
      <c r="AS732" s="344">
        <f t="shared" si="2935"/>
        <v>221</v>
      </c>
      <c r="AT732" s="344">
        <f t="shared" si="2936"/>
        <v>238</v>
      </c>
      <c r="AU732" s="344">
        <f t="shared" si="2937"/>
        <v>238</v>
      </c>
      <c r="AV732" s="344">
        <f t="shared" si="2938"/>
        <v>254</v>
      </c>
      <c r="AW732" s="344">
        <f t="shared" si="2939"/>
        <v>254</v>
      </c>
      <c r="AX732" s="344">
        <f t="shared" si="2940"/>
        <v>270</v>
      </c>
      <c r="AY732" s="356">
        <v>3600</v>
      </c>
      <c r="AZ732" s="356">
        <v>2800</v>
      </c>
      <c r="BA732" s="356">
        <v>2000</v>
      </c>
      <c r="BB732" s="356">
        <v>1200</v>
      </c>
      <c r="BC732" s="356">
        <v>400</v>
      </c>
      <c r="BD732" s="353">
        <f t="shared" ref="BD732:BH732" si="3105">IF(BD537="","",BD537+60)</f>
        <v>129</v>
      </c>
      <c r="BE732" s="353">
        <f t="shared" si="3105"/>
        <v>129</v>
      </c>
      <c r="BF732" s="353">
        <f t="shared" si="3105"/>
        <v>144</v>
      </c>
      <c r="BG732" s="353">
        <f t="shared" si="3105"/>
        <v>159</v>
      </c>
      <c r="BH732" s="353">
        <f t="shared" si="3105"/>
        <v>174</v>
      </c>
      <c r="BI732" s="146" t="str">
        <f t="shared" si="2990"/>
        <v>129;129</v>
      </c>
      <c r="BJ732" s="352">
        <f t="shared" si="2991"/>
        <v>144</v>
      </c>
      <c r="BK732" s="146" t="str">
        <f t="shared" si="2992"/>
        <v>159;174</v>
      </c>
      <c r="BL732" s="25">
        <f t="shared" si="2815"/>
        <v>7090102</v>
      </c>
      <c r="BM732" s="146">
        <f t="shared" ref="BM732" si="3106">BM719</f>
        <v>4360</v>
      </c>
      <c r="BN732" s="146">
        <f t="shared" si="2887"/>
        <v>7</v>
      </c>
      <c r="BO732" s="146">
        <f t="shared" ref="BO732:BP732" si="3107">BO719</f>
        <v>1</v>
      </c>
      <c r="BP732" s="146">
        <f t="shared" si="3107"/>
        <v>2</v>
      </c>
      <c r="BQ732" s="146">
        <f>VLOOKUP(IF(A732=1,0,A732),宝石属性!$B$26:$D$41,2,0)</f>
        <v>10</v>
      </c>
      <c r="BR732" s="146">
        <f>VLOOKUP(IF(A732=1,0,A732),宝石属性!$B$26:$D$41,3,0)</f>
        <v>2</v>
      </c>
      <c r="BS732" s="146">
        <f t="shared" ref="BS732:BV732" si="3108">IF(BS719="","",BS719)</f>
        <v>2</v>
      </c>
      <c r="BT732" s="146">
        <f t="shared" si="3108"/>
        <v>4</v>
      </c>
      <c r="BU732" s="146">
        <f t="shared" si="3108"/>
        <v>7</v>
      </c>
      <c r="BV732" s="146">
        <f t="shared" si="3108"/>
        <v>8</v>
      </c>
      <c r="BW732" s="357">
        <f t="shared" si="2823"/>
        <v>2003</v>
      </c>
      <c r="BX732" s="357">
        <f t="shared" si="2824"/>
        <v>3002</v>
      </c>
    </row>
    <row r="733" spans="1:76" s="353" customFormat="1">
      <c r="A733" s="347">
        <f t="shared" si="2996"/>
        <v>90</v>
      </c>
      <c r="B733" s="347" t="s">
        <v>1111</v>
      </c>
      <c r="C733" s="347" t="str">
        <f t="shared" si="2910"/>
        <v>弓箭</v>
      </c>
      <c r="D733" s="347" t="str">
        <f t="shared" ref="D733:D796" si="3109">A733&amp;"级"&amp;B733&amp;C733</f>
        <v>90级紫装弓箭</v>
      </c>
      <c r="E733" s="347">
        <f>VLOOKUP($C733,$C$3:$M$15,COLUMNS($C$3:H$15),0)</f>
        <v>130</v>
      </c>
      <c r="F733" s="347" t="str">
        <f>VLOOKUP($C733,$C$3:$M$15,COLUMNS($C$3:I$15),0)</f>
        <v>phyattack_value</v>
      </c>
      <c r="G733" s="347">
        <f>VLOOKUP($C733,$C$3:$M$15,COLUMNS($C$3:J$15),0)</f>
        <v>150</v>
      </c>
      <c r="H733" s="347" t="str">
        <f>VLOOKUP($C733,$C$3:$M$15,COLUMNS($C$3:K$15),0)</f>
        <v>magicattack_value</v>
      </c>
      <c r="I733" s="347">
        <f>VLOOKUP($C733,$C$3:$M$15,COLUMNS($C$3:L$15),0)</f>
        <v>170</v>
      </c>
      <c r="J733" s="347" t="str">
        <f>VLOOKUP($C733,$C$3:$M$15,COLUMNS($C$3:M$15),0)</f>
        <v>medical_value</v>
      </c>
      <c r="K733" s="344">
        <f t="shared" si="2911"/>
        <v>605</v>
      </c>
      <c r="L733" s="344">
        <f t="shared" si="2912"/>
        <v>632</v>
      </c>
      <c r="M733" s="344">
        <f t="shared" si="2913"/>
        <v>632</v>
      </c>
      <c r="N733" s="344">
        <f t="shared" si="2914"/>
        <v>658</v>
      </c>
      <c r="O733" s="344">
        <f t="shared" si="2915"/>
        <v>658</v>
      </c>
      <c r="P733" s="344">
        <f t="shared" si="2916"/>
        <v>685</v>
      </c>
      <c r="Q733" s="344">
        <f t="shared" si="2917"/>
        <v>685</v>
      </c>
      <c r="R733" s="344">
        <f t="shared" si="2918"/>
        <v>711</v>
      </c>
      <c r="S733" s="344">
        <f t="shared" si="2919"/>
        <v>711</v>
      </c>
      <c r="T733" s="344">
        <f t="shared" si="2920"/>
        <v>738</v>
      </c>
      <c r="U733" s="356">
        <v>3600</v>
      </c>
      <c r="V733" s="356">
        <v>2800</v>
      </c>
      <c r="W733" s="356">
        <v>2000</v>
      </c>
      <c r="X733" s="356">
        <v>1200</v>
      </c>
      <c r="Y733" s="356">
        <v>400</v>
      </c>
      <c r="Z733" s="344">
        <f t="shared" si="2921"/>
        <v>136</v>
      </c>
      <c r="AA733" s="344">
        <f t="shared" si="2922"/>
        <v>142</v>
      </c>
      <c r="AB733" s="344">
        <f t="shared" si="2923"/>
        <v>142</v>
      </c>
      <c r="AC733" s="344">
        <f t="shared" si="2924"/>
        <v>148</v>
      </c>
      <c r="AD733" s="344">
        <f t="shared" si="2925"/>
        <v>148</v>
      </c>
      <c r="AE733" s="344">
        <f t="shared" si="2926"/>
        <v>154</v>
      </c>
      <c r="AF733" s="344">
        <f t="shared" si="2927"/>
        <v>154</v>
      </c>
      <c r="AG733" s="344">
        <f t="shared" si="2928"/>
        <v>160</v>
      </c>
      <c r="AH733" s="344">
        <f t="shared" si="2929"/>
        <v>160</v>
      </c>
      <c r="AI733" s="344">
        <f t="shared" si="2930"/>
        <v>166</v>
      </c>
      <c r="AJ733" s="356">
        <v>3600</v>
      </c>
      <c r="AK733" s="356">
        <v>2800</v>
      </c>
      <c r="AL733" s="356">
        <v>2000</v>
      </c>
      <c r="AM733" s="356">
        <v>1200</v>
      </c>
      <c r="AN733" s="356">
        <v>400</v>
      </c>
      <c r="AO733" s="344">
        <f t="shared" si="2931"/>
        <v>189</v>
      </c>
      <c r="AP733" s="344">
        <f t="shared" si="2932"/>
        <v>205</v>
      </c>
      <c r="AQ733" s="344">
        <f t="shared" si="2933"/>
        <v>205</v>
      </c>
      <c r="AR733" s="344">
        <f t="shared" si="2934"/>
        <v>221</v>
      </c>
      <c r="AS733" s="344">
        <f t="shared" si="2935"/>
        <v>221</v>
      </c>
      <c r="AT733" s="344">
        <f t="shared" si="2936"/>
        <v>238</v>
      </c>
      <c r="AU733" s="344">
        <f t="shared" si="2937"/>
        <v>238</v>
      </c>
      <c r="AV733" s="344">
        <f t="shared" si="2938"/>
        <v>254</v>
      </c>
      <c r="AW733" s="344">
        <f t="shared" si="2939"/>
        <v>254</v>
      </c>
      <c r="AX733" s="344">
        <f t="shared" si="2940"/>
        <v>270</v>
      </c>
      <c r="AY733" s="356">
        <v>3600</v>
      </c>
      <c r="AZ733" s="356">
        <v>2800</v>
      </c>
      <c r="BA733" s="356">
        <v>2000</v>
      </c>
      <c r="BB733" s="356">
        <v>1200</v>
      </c>
      <c r="BC733" s="356">
        <v>400</v>
      </c>
      <c r="BD733" s="353">
        <f t="shared" ref="BD733:BH733" si="3110">IF(BD538="","",BD538+60)</f>
        <v>129</v>
      </c>
      <c r="BE733" s="353">
        <f t="shared" si="3110"/>
        <v>129</v>
      </c>
      <c r="BF733" s="353">
        <f t="shared" si="3110"/>
        <v>144</v>
      </c>
      <c r="BG733" s="353">
        <f t="shared" si="3110"/>
        <v>159</v>
      </c>
      <c r="BH733" s="353">
        <f t="shared" si="3110"/>
        <v>174</v>
      </c>
      <c r="BI733" s="146" t="str">
        <f t="shared" si="2990"/>
        <v>129;129</v>
      </c>
      <c r="BJ733" s="352">
        <f t="shared" si="2991"/>
        <v>144</v>
      </c>
      <c r="BK733" s="146" t="str">
        <f t="shared" si="2992"/>
        <v>159;174</v>
      </c>
      <c r="BL733" s="25">
        <f t="shared" ref="BL733:BL796" si="3111">BN733*1000000+A733*1000+BO733*100+BP733</f>
        <v>7090103</v>
      </c>
      <c r="BM733" s="146">
        <f t="shared" ref="BM733" si="3112">BM720</f>
        <v>1800</v>
      </c>
      <c r="BN733" s="146">
        <f t="shared" si="2887"/>
        <v>7</v>
      </c>
      <c r="BO733" s="146">
        <f t="shared" ref="BO733:BP733" si="3113">BO720</f>
        <v>1</v>
      </c>
      <c r="BP733" s="146">
        <f t="shared" si="3113"/>
        <v>3</v>
      </c>
      <c r="BQ733" s="146">
        <f>VLOOKUP(IF(A733=1,0,A733),宝石属性!$B$26:$D$41,2,0)</f>
        <v>10</v>
      </c>
      <c r="BR733" s="146">
        <f>VLOOKUP(IF(A733=1,0,A733),宝石属性!$B$26:$D$41,3,0)</f>
        <v>2</v>
      </c>
      <c r="BS733" s="146">
        <f t="shared" ref="BS733:BV733" si="3114">IF(BS720="","",BS720)</f>
        <v>2</v>
      </c>
      <c r="BT733" s="146">
        <f t="shared" si="3114"/>
        <v>4</v>
      </c>
      <c r="BU733" s="146">
        <f t="shared" si="3114"/>
        <v>7</v>
      </c>
      <c r="BV733" s="146">
        <f t="shared" si="3114"/>
        <v>8</v>
      </c>
      <c r="BW733" s="357">
        <f t="shared" si="2823"/>
        <v>2003</v>
      </c>
      <c r="BX733" s="357">
        <f t="shared" si="2824"/>
        <v>3002</v>
      </c>
    </row>
    <row r="734" spans="1:76" s="353" customFormat="1">
      <c r="A734" s="347">
        <f t="shared" si="2996"/>
        <v>90</v>
      </c>
      <c r="B734" s="347" t="s">
        <v>1111</v>
      </c>
      <c r="C734" s="347" t="str">
        <f t="shared" si="2910"/>
        <v>爪</v>
      </c>
      <c r="D734" s="347" t="str">
        <f t="shared" si="3109"/>
        <v>90级紫装爪</v>
      </c>
      <c r="E734" s="347">
        <f>VLOOKUP($C734,$C$3:$M$15,COLUMNS($C$3:H$15),0)</f>
        <v>130</v>
      </c>
      <c r="F734" s="347" t="str">
        <f>VLOOKUP($C734,$C$3:$M$15,COLUMNS($C$3:I$15),0)</f>
        <v>phyattack_value</v>
      </c>
      <c r="G734" s="347">
        <f>VLOOKUP($C734,$C$3:$M$15,COLUMNS($C$3:J$15),0)</f>
        <v>150</v>
      </c>
      <c r="H734" s="347" t="str">
        <f>VLOOKUP($C734,$C$3:$M$15,COLUMNS($C$3:K$15),0)</f>
        <v>magicattack_value</v>
      </c>
      <c r="I734" s="347">
        <f>VLOOKUP($C734,$C$3:$M$15,COLUMNS($C$3:L$15),0)</f>
        <v>170</v>
      </c>
      <c r="J734" s="347" t="str">
        <f>VLOOKUP($C734,$C$3:$M$15,COLUMNS($C$3:M$15),0)</f>
        <v>medical_value</v>
      </c>
      <c r="K734" s="344">
        <f t="shared" si="2911"/>
        <v>605</v>
      </c>
      <c r="L734" s="344">
        <f t="shared" si="2912"/>
        <v>632</v>
      </c>
      <c r="M734" s="344">
        <f t="shared" si="2913"/>
        <v>632</v>
      </c>
      <c r="N734" s="344">
        <f t="shared" si="2914"/>
        <v>658</v>
      </c>
      <c r="O734" s="344">
        <f t="shared" si="2915"/>
        <v>658</v>
      </c>
      <c r="P734" s="344">
        <f t="shared" si="2916"/>
        <v>685</v>
      </c>
      <c r="Q734" s="344">
        <f t="shared" si="2917"/>
        <v>685</v>
      </c>
      <c r="R734" s="344">
        <f t="shared" si="2918"/>
        <v>711</v>
      </c>
      <c r="S734" s="344">
        <f t="shared" si="2919"/>
        <v>711</v>
      </c>
      <c r="T734" s="344">
        <f t="shared" si="2920"/>
        <v>738</v>
      </c>
      <c r="U734" s="356">
        <v>3600</v>
      </c>
      <c r="V734" s="356">
        <v>2800</v>
      </c>
      <c r="W734" s="356">
        <v>2000</v>
      </c>
      <c r="X734" s="356">
        <v>1200</v>
      </c>
      <c r="Y734" s="356">
        <v>400</v>
      </c>
      <c r="Z734" s="344">
        <f t="shared" si="2921"/>
        <v>136</v>
      </c>
      <c r="AA734" s="344">
        <f t="shared" si="2922"/>
        <v>142</v>
      </c>
      <c r="AB734" s="344">
        <f t="shared" si="2923"/>
        <v>142</v>
      </c>
      <c r="AC734" s="344">
        <f t="shared" si="2924"/>
        <v>148</v>
      </c>
      <c r="AD734" s="344">
        <f t="shared" si="2925"/>
        <v>148</v>
      </c>
      <c r="AE734" s="344">
        <f t="shared" si="2926"/>
        <v>154</v>
      </c>
      <c r="AF734" s="344">
        <f t="shared" si="2927"/>
        <v>154</v>
      </c>
      <c r="AG734" s="344">
        <f t="shared" si="2928"/>
        <v>160</v>
      </c>
      <c r="AH734" s="344">
        <f t="shared" si="2929"/>
        <v>160</v>
      </c>
      <c r="AI734" s="344">
        <f t="shared" si="2930"/>
        <v>166</v>
      </c>
      <c r="AJ734" s="356">
        <v>3600</v>
      </c>
      <c r="AK734" s="356">
        <v>2800</v>
      </c>
      <c r="AL734" s="356">
        <v>2000</v>
      </c>
      <c r="AM734" s="356">
        <v>1200</v>
      </c>
      <c r="AN734" s="356">
        <v>400</v>
      </c>
      <c r="AO734" s="344">
        <f t="shared" si="2931"/>
        <v>189</v>
      </c>
      <c r="AP734" s="344">
        <f t="shared" si="2932"/>
        <v>205</v>
      </c>
      <c r="AQ734" s="344">
        <f t="shared" si="2933"/>
        <v>205</v>
      </c>
      <c r="AR734" s="344">
        <f t="shared" si="2934"/>
        <v>221</v>
      </c>
      <c r="AS734" s="344">
        <f t="shared" si="2935"/>
        <v>221</v>
      </c>
      <c r="AT734" s="344">
        <f t="shared" si="2936"/>
        <v>238</v>
      </c>
      <c r="AU734" s="344">
        <f t="shared" si="2937"/>
        <v>238</v>
      </c>
      <c r="AV734" s="344">
        <f t="shared" si="2938"/>
        <v>254</v>
      </c>
      <c r="AW734" s="344">
        <f t="shared" si="2939"/>
        <v>254</v>
      </c>
      <c r="AX734" s="344">
        <f t="shared" si="2940"/>
        <v>270</v>
      </c>
      <c r="AY734" s="356">
        <v>3600</v>
      </c>
      <c r="AZ734" s="356">
        <v>2800</v>
      </c>
      <c r="BA734" s="356">
        <v>2000</v>
      </c>
      <c r="BB734" s="356">
        <v>1200</v>
      </c>
      <c r="BC734" s="356">
        <v>400</v>
      </c>
      <c r="BD734" s="353">
        <f t="shared" ref="BD734:BH734" si="3115">IF(BD539="","",BD539+60)</f>
        <v>129</v>
      </c>
      <c r="BE734" s="353">
        <f t="shared" si="3115"/>
        <v>129</v>
      </c>
      <c r="BF734" s="353">
        <f t="shared" si="3115"/>
        <v>144</v>
      </c>
      <c r="BG734" s="353">
        <f t="shared" si="3115"/>
        <v>159</v>
      </c>
      <c r="BH734" s="353">
        <f t="shared" si="3115"/>
        <v>174</v>
      </c>
      <c r="BI734" s="146" t="str">
        <f t="shared" si="2990"/>
        <v>129;129</v>
      </c>
      <c r="BJ734" s="352">
        <f t="shared" si="2991"/>
        <v>144</v>
      </c>
      <c r="BK734" s="146" t="str">
        <f t="shared" si="2992"/>
        <v>159;174</v>
      </c>
      <c r="BL734" s="25">
        <f t="shared" si="3111"/>
        <v>7090104</v>
      </c>
      <c r="BM734" s="146">
        <f t="shared" ref="BM734" si="3116">BM721</f>
        <v>3080</v>
      </c>
      <c r="BN734" s="146">
        <f t="shared" si="2887"/>
        <v>7</v>
      </c>
      <c r="BO734" s="146">
        <f t="shared" ref="BO734:BP734" si="3117">BO721</f>
        <v>1</v>
      </c>
      <c r="BP734" s="146">
        <f t="shared" si="3117"/>
        <v>4</v>
      </c>
      <c r="BQ734" s="146">
        <f>VLOOKUP(IF(A734=1,0,A734),宝石属性!$B$26:$D$41,2,0)</f>
        <v>10</v>
      </c>
      <c r="BR734" s="146">
        <f>VLOOKUP(IF(A734=1,0,A734),宝石属性!$B$26:$D$41,3,0)</f>
        <v>2</v>
      </c>
      <c r="BS734" s="146">
        <f t="shared" ref="BS734:BV734" si="3118">IF(BS721="","",BS721)</f>
        <v>2</v>
      </c>
      <c r="BT734" s="146">
        <f t="shared" si="3118"/>
        <v>4</v>
      </c>
      <c r="BU734" s="146">
        <f t="shared" si="3118"/>
        <v>7</v>
      </c>
      <c r="BV734" s="146">
        <f t="shared" si="3118"/>
        <v>8</v>
      </c>
      <c r="BW734" s="357">
        <f t="shared" ref="BW734:BW797" si="3119">IF(B734="蓝装",VLOOKUP(BO734,$S$8:$Y$13,IF(A734&lt;=50,2,IF(A734&gt;=70,4,3))),IF(B734="紫装",VLOOKUP(BO734,$S$8:$Y$13,IF(A734&lt;=50,2,IF(A734&gt;=70,4,3))),IF(B734="橙装",VLOOKUP(BO734,$S$8:$Y$13,IF(A734&lt;=50,5,IF(A734&gt;=70,7,6))),"")))</f>
        <v>2003</v>
      </c>
      <c r="BX734" s="357">
        <f t="shared" ref="BX734:BX797" si="3120">IF(B734="紫装",VLOOKUP(BO734,$Z$8:$AD$13,IF(OR(C734="魔棒",C734="法杖"),2,4)),IF(B734="橙装",VLOOKUP(BO734,$Z$8:$AD$13,IF(OR(C734="魔棒",C734="法杖"),3,5)),""))</f>
        <v>3002</v>
      </c>
    </row>
    <row r="735" spans="1:76" s="353" customFormat="1">
      <c r="A735" s="347">
        <f t="shared" si="2996"/>
        <v>90</v>
      </c>
      <c r="B735" s="347" t="s">
        <v>1111</v>
      </c>
      <c r="C735" s="347" t="str">
        <f t="shared" si="2910"/>
        <v>魔棒</v>
      </c>
      <c r="D735" s="347" t="str">
        <f t="shared" si="3109"/>
        <v>90级紫装魔棒</v>
      </c>
      <c r="E735" s="347">
        <f>VLOOKUP($C735,$C$3:$M$15,COLUMNS($C$3:H$15),0)</f>
        <v>130</v>
      </c>
      <c r="F735" s="347" t="str">
        <f>VLOOKUP($C735,$C$3:$M$15,COLUMNS($C$3:I$15),0)</f>
        <v>phyattack_value</v>
      </c>
      <c r="G735" s="347">
        <f>VLOOKUP($C735,$C$3:$M$15,COLUMNS($C$3:J$15),0)</f>
        <v>150</v>
      </c>
      <c r="H735" s="347" t="str">
        <f>VLOOKUP($C735,$C$3:$M$15,COLUMNS($C$3:K$15),0)</f>
        <v>magicattack_value</v>
      </c>
      <c r="I735" s="347">
        <f>VLOOKUP($C735,$C$3:$M$15,COLUMNS($C$3:L$15),0)</f>
        <v>170</v>
      </c>
      <c r="J735" s="347" t="str">
        <f>VLOOKUP($C735,$C$3:$M$15,COLUMNS($C$3:M$15),0)</f>
        <v>medical_value</v>
      </c>
      <c r="K735" s="344">
        <f t="shared" si="2911"/>
        <v>605</v>
      </c>
      <c r="L735" s="344">
        <f t="shared" si="2912"/>
        <v>632</v>
      </c>
      <c r="M735" s="344">
        <f t="shared" si="2913"/>
        <v>632</v>
      </c>
      <c r="N735" s="344">
        <f t="shared" si="2914"/>
        <v>658</v>
      </c>
      <c r="O735" s="344">
        <f t="shared" si="2915"/>
        <v>658</v>
      </c>
      <c r="P735" s="344">
        <f t="shared" si="2916"/>
        <v>685</v>
      </c>
      <c r="Q735" s="344">
        <f t="shared" si="2917"/>
        <v>685</v>
      </c>
      <c r="R735" s="344">
        <f t="shared" si="2918"/>
        <v>711</v>
      </c>
      <c r="S735" s="344">
        <f t="shared" si="2919"/>
        <v>711</v>
      </c>
      <c r="T735" s="344">
        <f t="shared" si="2920"/>
        <v>738</v>
      </c>
      <c r="U735" s="356">
        <v>3600</v>
      </c>
      <c r="V735" s="356">
        <v>2800</v>
      </c>
      <c r="W735" s="356">
        <v>2000</v>
      </c>
      <c r="X735" s="356">
        <v>1200</v>
      </c>
      <c r="Y735" s="356">
        <v>400</v>
      </c>
      <c r="Z735" s="344">
        <f t="shared" si="2921"/>
        <v>136</v>
      </c>
      <c r="AA735" s="344">
        <f t="shared" si="2922"/>
        <v>142</v>
      </c>
      <c r="AB735" s="344">
        <f t="shared" si="2923"/>
        <v>142</v>
      </c>
      <c r="AC735" s="344">
        <f t="shared" si="2924"/>
        <v>148</v>
      </c>
      <c r="AD735" s="344">
        <f t="shared" si="2925"/>
        <v>148</v>
      </c>
      <c r="AE735" s="344">
        <f t="shared" si="2926"/>
        <v>154</v>
      </c>
      <c r="AF735" s="344">
        <f t="shared" si="2927"/>
        <v>154</v>
      </c>
      <c r="AG735" s="344">
        <f t="shared" si="2928"/>
        <v>160</v>
      </c>
      <c r="AH735" s="344">
        <f t="shared" si="2929"/>
        <v>160</v>
      </c>
      <c r="AI735" s="344">
        <f t="shared" si="2930"/>
        <v>166</v>
      </c>
      <c r="AJ735" s="356">
        <v>3600</v>
      </c>
      <c r="AK735" s="356">
        <v>2800</v>
      </c>
      <c r="AL735" s="356">
        <v>2000</v>
      </c>
      <c r="AM735" s="356">
        <v>1200</v>
      </c>
      <c r="AN735" s="356">
        <v>400</v>
      </c>
      <c r="AO735" s="344">
        <f t="shared" si="2931"/>
        <v>189</v>
      </c>
      <c r="AP735" s="344">
        <f t="shared" si="2932"/>
        <v>205</v>
      </c>
      <c r="AQ735" s="344">
        <f t="shared" si="2933"/>
        <v>205</v>
      </c>
      <c r="AR735" s="344">
        <f t="shared" si="2934"/>
        <v>221</v>
      </c>
      <c r="AS735" s="344">
        <f t="shared" si="2935"/>
        <v>221</v>
      </c>
      <c r="AT735" s="344">
        <f t="shared" si="2936"/>
        <v>238</v>
      </c>
      <c r="AU735" s="344">
        <f t="shared" si="2937"/>
        <v>238</v>
      </c>
      <c r="AV735" s="344">
        <f t="shared" si="2938"/>
        <v>254</v>
      </c>
      <c r="AW735" s="344">
        <f t="shared" si="2939"/>
        <v>254</v>
      </c>
      <c r="AX735" s="344">
        <f t="shared" si="2940"/>
        <v>270</v>
      </c>
      <c r="AY735" s="356">
        <v>3600</v>
      </c>
      <c r="AZ735" s="356">
        <v>2800</v>
      </c>
      <c r="BA735" s="356">
        <v>2000</v>
      </c>
      <c r="BB735" s="356">
        <v>1200</v>
      </c>
      <c r="BC735" s="356">
        <v>400</v>
      </c>
      <c r="BD735" s="353">
        <f t="shared" ref="BD735:BH735" si="3121">IF(BD540="","",BD540+60)</f>
        <v>129</v>
      </c>
      <c r="BE735" s="353">
        <f t="shared" si="3121"/>
        <v>129</v>
      </c>
      <c r="BF735" s="353">
        <f t="shared" si="3121"/>
        <v>144</v>
      </c>
      <c r="BG735" s="353">
        <f t="shared" si="3121"/>
        <v>159</v>
      </c>
      <c r="BH735" s="353">
        <f t="shared" si="3121"/>
        <v>174</v>
      </c>
      <c r="BI735" s="146" t="str">
        <f t="shared" si="2990"/>
        <v>129;129</v>
      </c>
      <c r="BJ735" s="352">
        <f t="shared" si="2991"/>
        <v>144</v>
      </c>
      <c r="BK735" s="146" t="str">
        <f t="shared" si="2992"/>
        <v>159;174</v>
      </c>
      <c r="BL735" s="25">
        <f t="shared" si="3111"/>
        <v>7090105</v>
      </c>
      <c r="BM735" s="146">
        <f t="shared" ref="BM735" si="3122">BM722</f>
        <v>2824</v>
      </c>
      <c r="BN735" s="146">
        <f t="shared" si="2887"/>
        <v>7</v>
      </c>
      <c r="BO735" s="146">
        <f t="shared" ref="BO735:BP735" si="3123">BO722</f>
        <v>1</v>
      </c>
      <c r="BP735" s="146">
        <f t="shared" si="3123"/>
        <v>5</v>
      </c>
      <c r="BQ735" s="146">
        <f>VLOOKUP(IF(A735=1,0,A735),宝石属性!$B$26:$D$41,2,0)</f>
        <v>10</v>
      </c>
      <c r="BR735" s="146">
        <f>VLOOKUP(IF(A735=1,0,A735),宝石属性!$B$26:$D$41,3,0)</f>
        <v>2</v>
      </c>
      <c r="BS735" s="146">
        <f t="shared" ref="BS735:BV735" si="3124">IF(BS722="","",BS722)</f>
        <v>2</v>
      </c>
      <c r="BT735" s="146">
        <f t="shared" si="3124"/>
        <v>4</v>
      </c>
      <c r="BU735" s="146">
        <f t="shared" si="3124"/>
        <v>7</v>
      </c>
      <c r="BV735" s="146">
        <f t="shared" si="3124"/>
        <v>8</v>
      </c>
      <c r="BW735" s="357">
        <f t="shared" si="3119"/>
        <v>2003</v>
      </c>
      <c r="BX735" s="357">
        <f t="shared" si="3120"/>
        <v>3001</v>
      </c>
    </row>
    <row r="736" spans="1:76" s="353" customFormat="1">
      <c r="A736" s="347">
        <f t="shared" si="2996"/>
        <v>90</v>
      </c>
      <c r="B736" s="347" t="s">
        <v>1111</v>
      </c>
      <c r="C736" s="347" t="str">
        <f t="shared" si="2910"/>
        <v>法杖</v>
      </c>
      <c r="D736" s="347" t="str">
        <f t="shared" si="3109"/>
        <v>90级紫装法杖</v>
      </c>
      <c r="E736" s="347">
        <f>VLOOKUP($C736,$C$3:$M$15,COLUMNS($C$3:H$15),0)</f>
        <v>130</v>
      </c>
      <c r="F736" s="347" t="str">
        <f>VLOOKUP($C736,$C$3:$M$15,COLUMNS($C$3:I$15),0)</f>
        <v>phyattack_value</v>
      </c>
      <c r="G736" s="347">
        <f>VLOOKUP($C736,$C$3:$M$15,COLUMNS($C$3:J$15),0)</f>
        <v>150</v>
      </c>
      <c r="H736" s="347" t="str">
        <f>VLOOKUP($C736,$C$3:$M$15,COLUMNS($C$3:K$15),0)</f>
        <v>magicattack_value</v>
      </c>
      <c r="I736" s="347">
        <f>VLOOKUP($C736,$C$3:$M$15,COLUMNS($C$3:L$15),0)</f>
        <v>170</v>
      </c>
      <c r="J736" s="347" t="str">
        <f>VLOOKUP($C736,$C$3:$M$15,COLUMNS($C$3:M$15),0)</f>
        <v>medical_value</v>
      </c>
      <c r="K736" s="344">
        <f t="shared" si="2911"/>
        <v>605</v>
      </c>
      <c r="L736" s="344">
        <f t="shared" si="2912"/>
        <v>632</v>
      </c>
      <c r="M736" s="344">
        <f t="shared" si="2913"/>
        <v>632</v>
      </c>
      <c r="N736" s="344">
        <f t="shared" si="2914"/>
        <v>658</v>
      </c>
      <c r="O736" s="344">
        <f t="shared" si="2915"/>
        <v>658</v>
      </c>
      <c r="P736" s="344">
        <f t="shared" si="2916"/>
        <v>685</v>
      </c>
      <c r="Q736" s="344">
        <f t="shared" si="2917"/>
        <v>685</v>
      </c>
      <c r="R736" s="344">
        <f t="shared" si="2918"/>
        <v>711</v>
      </c>
      <c r="S736" s="344">
        <f t="shared" si="2919"/>
        <v>711</v>
      </c>
      <c r="T736" s="344">
        <f t="shared" si="2920"/>
        <v>738</v>
      </c>
      <c r="U736" s="356">
        <v>3600</v>
      </c>
      <c r="V736" s="356">
        <v>2800</v>
      </c>
      <c r="W736" s="356">
        <v>2000</v>
      </c>
      <c r="X736" s="356">
        <v>1200</v>
      </c>
      <c r="Y736" s="356">
        <v>400</v>
      </c>
      <c r="Z736" s="344">
        <f t="shared" si="2921"/>
        <v>136</v>
      </c>
      <c r="AA736" s="344">
        <f t="shared" si="2922"/>
        <v>142</v>
      </c>
      <c r="AB736" s="344">
        <f t="shared" si="2923"/>
        <v>142</v>
      </c>
      <c r="AC736" s="344">
        <f t="shared" si="2924"/>
        <v>148</v>
      </c>
      <c r="AD736" s="344">
        <f t="shared" si="2925"/>
        <v>148</v>
      </c>
      <c r="AE736" s="344">
        <f t="shared" si="2926"/>
        <v>154</v>
      </c>
      <c r="AF736" s="344">
        <f t="shared" si="2927"/>
        <v>154</v>
      </c>
      <c r="AG736" s="344">
        <f t="shared" si="2928"/>
        <v>160</v>
      </c>
      <c r="AH736" s="344">
        <f t="shared" si="2929"/>
        <v>160</v>
      </c>
      <c r="AI736" s="344">
        <f t="shared" si="2930"/>
        <v>166</v>
      </c>
      <c r="AJ736" s="356">
        <v>3600</v>
      </c>
      <c r="AK736" s="356">
        <v>2800</v>
      </c>
      <c r="AL736" s="356">
        <v>2000</v>
      </c>
      <c r="AM736" s="356">
        <v>1200</v>
      </c>
      <c r="AN736" s="356">
        <v>400</v>
      </c>
      <c r="AO736" s="344">
        <f t="shared" si="2931"/>
        <v>189</v>
      </c>
      <c r="AP736" s="344">
        <f t="shared" si="2932"/>
        <v>205</v>
      </c>
      <c r="AQ736" s="344">
        <f t="shared" si="2933"/>
        <v>205</v>
      </c>
      <c r="AR736" s="344">
        <f t="shared" si="2934"/>
        <v>221</v>
      </c>
      <c r="AS736" s="344">
        <f t="shared" si="2935"/>
        <v>221</v>
      </c>
      <c r="AT736" s="344">
        <f t="shared" si="2936"/>
        <v>238</v>
      </c>
      <c r="AU736" s="344">
        <f t="shared" si="2937"/>
        <v>238</v>
      </c>
      <c r="AV736" s="344">
        <f t="shared" si="2938"/>
        <v>254</v>
      </c>
      <c r="AW736" s="344">
        <f t="shared" si="2939"/>
        <v>254</v>
      </c>
      <c r="AX736" s="344">
        <f t="shared" si="2940"/>
        <v>270</v>
      </c>
      <c r="AY736" s="356">
        <v>3600</v>
      </c>
      <c r="AZ736" s="356">
        <v>2800</v>
      </c>
      <c r="BA736" s="356">
        <v>2000</v>
      </c>
      <c r="BB736" s="356">
        <v>1200</v>
      </c>
      <c r="BC736" s="356">
        <v>400</v>
      </c>
      <c r="BD736" s="353">
        <f t="shared" ref="BD736:BH736" si="3125">IF(BD541="","",BD541+60)</f>
        <v>129</v>
      </c>
      <c r="BE736" s="353">
        <f t="shared" si="3125"/>
        <v>129</v>
      </c>
      <c r="BF736" s="353">
        <f t="shared" si="3125"/>
        <v>144</v>
      </c>
      <c r="BG736" s="353">
        <f t="shared" si="3125"/>
        <v>159</v>
      </c>
      <c r="BH736" s="353">
        <f t="shared" si="3125"/>
        <v>174</v>
      </c>
      <c r="BI736" s="146" t="str">
        <f t="shared" si="2990"/>
        <v>129;129</v>
      </c>
      <c r="BJ736" s="352">
        <f t="shared" si="2991"/>
        <v>144</v>
      </c>
      <c r="BK736" s="146" t="str">
        <f t="shared" si="2992"/>
        <v>159;174</v>
      </c>
      <c r="BL736" s="25">
        <f t="shared" si="3111"/>
        <v>7090106</v>
      </c>
      <c r="BM736" s="146">
        <f t="shared" ref="BM736" si="3126">BM723</f>
        <v>4104</v>
      </c>
      <c r="BN736" s="146">
        <f t="shared" si="2887"/>
        <v>7</v>
      </c>
      <c r="BO736" s="146">
        <f t="shared" ref="BO736:BP736" si="3127">BO723</f>
        <v>1</v>
      </c>
      <c r="BP736" s="146">
        <f t="shared" si="3127"/>
        <v>6</v>
      </c>
      <c r="BQ736" s="146">
        <f>VLOOKUP(IF(A736=1,0,A736),宝石属性!$B$26:$D$41,2,0)</f>
        <v>10</v>
      </c>
      <c r="BR736" s="146">
        <f>VLOOKUP(IF(A736=1,0,A736),宝石属性!$B$26:$D$41,3,0)</f>
        <v>2</v>
      </c>
      <c r="BS736" s="146">
        <f t="shared" ref="BS736:BV736" si="3128">IF(BS723="","",BS723)</f>
        <v>2</v>
      </c>
      <c r="BT736" s="146">
        <f t="shared" si="3128"/>
        <v>4</v>
      </c>
      <c r="BU736" s="146">
        <f t="shared" si="3128"/>
        <v>7</v>
      </c>
      <c r="BV736" s="146">
        <f t="shared" si="3128"/>
        <v>8</v>
      </c>
      <c r="BW736" s="357">
        <f t="shared" si="3119"/>
        <v>2003</v>
      </c>
      <c r="BX736" s="357">
        <f t="shared" si="3120"/>
        <v>3001</v>
      </c>
    </row>
    <row r="737" spans="1:76" s="353" customFormat="1">
      <c r="A737" s="347">
        <f t="shared" si="2996"/>
        <v>90</v>
      </c>
      <c r="B737" s="347" t="s">
        <v>1111</v>
      </c>
      <c r="C737" s="347" t="str">
        <f t="shared" si="2910"/>
        <v>男衣</v>
      </c>
      <c r="D737" s="347" t="str">
        <f t="shared" si="3109"/>
        <v>90级紫装男衣</v>
      </c>
      <c r="E737" s="347">
        <f>VLOOKUP($C737,$C$3:$M$15,COLUMNS($C$3:H$15),0)</f>
        <v>60</v>
      </c>
      <c r="F737" s="347" t="str">
        <f>VLOOKUP($C737,$C$3:$M$15,COLUMNS($C$3:I$15),0)</f>
        <v>maxhp_value</v>
      </c>
      <c r="G737" s="347">
        <f>VLOOKUP($C737,$C$3:$M$15,COLUMNS($C$3:J$15),0)</f>
        <v>140</v>
      </c>
      <c r="H737" s="347" t="str">
        <f>VLOOKUP($C737,$C$3:$M$15,COLUMNS($C$3:K$15),0)</f>
        <v>defend_value</v>
      </c>
      <c r="I737" s="347" t="str">
        <f>VLOOKUP($C737,$C$3:$M$15,COLUMNS($C$3:L$15),0)</f>
        <v/>
      </c>
      <c r="J737" s="347" t="str">
        <f>VLOOKUP($C737,$C$3:$M$15,COLUMNS($C$3:M$15),0)</f>
        <v/>
      </c>
      <c r="K737" s="344">
        <f t="shared" si="2911"/>
        <v>484</v>
      </c>
      <c r="L737" s="344">
        <f t="shared" si="2912"/>
        <v>505</v>
      </c>
      <c r="M737" s="344">
        <f t="shared" si="2913"/>
        <v>505</v>
      </c>
      <c r="N737" s="344">
        <f t="shared" si="2914"/>
        <v>527</v>
      </c>
      <c r="O737" s="344">
        <f t="shared" si="2915"/>
        <v>527</v>
      </c>
      <c r="P737" s="344">
        <f t="shared" si="2916"/>
        <v>548</v>
      </c>
      <c r="Q737" s="344">
        <f t="shared" si="2917"/>
        <v>548</v>
      </c>
      <c r="R737" s="344">
        <f t="shared" si="2918"/>
        <v>569</v>
      </c>
      <c r="S737" s="344">
        <f t="shared" si="2919"/>
        <v>569</v>
      </c>
      <c r="T737" s="344">
        <f t="shared" si="2920"/>
        <v>590</v>
      </c>
      <c r="U737" s="356">
        <v>3600</v>
      </c>
      <c r="V737" s="356">
        <v>2800</v>
      </c>
      <c r="W737" s="356">
        <v>2000</v>
      </c>
      <c r="X737" s="356">
        <v>1200</v>
      </c>
      <c r="Y737" s="356">
        <v>400</v>
      </c>
      <c r="Z737" s="344">
        <f t="shared" si="2921"/>
        <v>151</v>
      </c>
      <c r="AA737" s="344">
        <f t="shared" si="2922"/>
        <v>158</v>
      </c>
      <c r="AB737" s="344">
        <f t="shared" si="2923"/>
        <v>158</v>
      </c>
      <c r="AC737" s="344">
        <f t="shared" si="2924"/>
        <v>165</v>
      </c>
      <c r="AD737" s="344">
        <f t="shared" si="2925"/>
        <v>165</v>
      </c>
      <c r="AE737" s="344">
        <f t="shared" si="2926"/>
        <v>171</v>
      </c>
      <c r="AF737" s="344">
        <f t="shared" si="2927"/>
        <v>171</v>
      </c>
      <c r="AG737" s="344">
        <f t="shared" si="2928"/>
        <v>178</v>
      </c>
      <c r="AH737" s="344">
        <f t="shared" si="2929"/>
        <v>178</v>
      </c>
      <c r="AI737" s="344">
        <f t="shared" si="2930"/>
        <v>185</v>
      </c>
      <c r="AJ737" s="356">
        <v>3600</v>
      </c>
      <c r="AK737" s="356">
        <v>2800</v>
      </c>
      <c r="AL737" s="356">
        <v>2000</v>
      </c>
      <c r="AM737" s="356">
        <v>1200</v>
      </c>
      <c r="AN737" s="356">
        <v>400</v>
      </c>
      <c r="AO737" s="344" t="str">
        <f t="shared" si="2931"/>
        <v/>
      </c>
      <c r="AP737" s="344" t="str">
        <f t="shared" si="2932"/>
        <v/>
      </c>
      <c r="AQ737" s="344" t="str">
        <f t="shared" si="2933"/>
        <v/>
      </c>
      <c r="AR737" s="344" t="str">
        <f t="shared" si="2934"/>
        <v/>
      </c>
      <c r="AS737" s="344" t="str">
        <f t="shared" si="2935"/>
        <v/>
      </c>
      <c r="AT737" s="344" t="str">
        <f t="shared" si="2936"/>
        <v/>
      </c>
      <c r="AU737" s="344" t="str">
        <f t="shared" si="2937"/>
        <v/>
      </c>
      <c r="AV737" s="344" t="str">
        <f t="shared" si="2938"/>
        <v/>
      </c>
      <c r="AW737" s="344" t="str">
        <f t="shared" si="2939"/>
        <v/>
      </c>
      <c r="AX737" s="344" t="str">
        <f t="shared" si="2940"/>
        <v/>
      </c>
      <c r="AY737" s="356">
        <v>3600</v>
      </c>
      <c r="AZ737" s="356">
        <v>2800</v>
      </c>
      <c r="BA737" s="356">
        <v>2000</v>
      </c>
      <c r="BB737" s="356">
        <v>1200</v>
      </c>
      <c r="BC737" s="356">
        <v>400</v>
      </c>
      <c r="BD737" s="353">
        <f t="shared" ref="BD737:BH737" si="3129">IF(BD542="","",BD542+60)</f>
        <v>129</v>
      </c>
      <c r="BE737" s="353">
        <f t="shared" si="3129"/>
        <v>129</v>
      </c>
      <c r="BF737" s="353">
        <f t="shared" si="3129"/>
        <v>144</v>
      </c>
      <c r="BG737" s="353">
        <f t="shared" si="3129"/>
        <v>159</v>
      </c>
      <c r="BH737" s="353">
        <f t="shared" si="3129"/>
        <v>174</v>
      </c>
      <c r="BI737" s="146" t="str">
        <f t="shared" si="2990"/>
        <v>129;129</v>
      </c>
      <c r="BJ737" s="352">
        <f t="shared" si="2991"/>
        <v>144</v>
      </c>
      <c r="BK737" s="146" t="str">
        <f t="shared" si="2992"/>
        <v>159;174</v>
      </c>
      <c r="BL737" s="25">
        <f t="shared" si="3111"/>
        <v>7090207</v>
      </c>
      <c r="BM737" s="146">
        <f t="shared" ref="BM737" si="3130">BM724</f>
        <v>312</v>
      </c>
      <c r="BN737" s="146">
        <f t="shared" si="2887"/>
        <v>7</v>
      </c>
      <c r="BO737" s="146">
        <f t="shared" ref="BO737:BP737" si="3131">BO724</f>
        <v>2</v>
      </c>
      <c r="BP737" s="146">
        <f t="shared" si="3131"/>
        <v>7</v>
      </c>
      <c r="BQ737" s="146">
        <f>VLOOKUP(IF(A737=1,0,A737),宝石属性!$B$26:$D$41,2,0)</f>
        <v>10</v>
      </c>
      <c r="BR737" s="146">
        <f>VLOOKUP(IF(A737=1,0,A737),宝石属性!$B$26:$D$41,3,0)</f>
        <v>2</v>
      </c>
      <c r="BS737" s="146">
        <f t="shared" ref="BS737:BV737" si="3132">IF(BS724="","",BS724)</f>
        <v>1</v>
      </c>
      <c r="BT737" s="146">
        <f t="shared" si="3132"/>
        <v>3</v>
      </c>
      <c r="BU737" s="146">
        <f t="shared" si="3132"/>
        <v>5</v>
      </c>
      <c r="BV737" s="146">
        <f t="shared" si="3132"/>
        <v>7</v>
      </c>
      <c r="BW737" s="357">
        <f t="shared" si="3119"/>
        <v>2006</v>
      </c>
      <c r="BX737" s="357">
        <f t="shared" si="3120"/>
        <v>3002</v>
      </c>
    </row>
    <row r="738" spans="1:76" s="353" customFormat="1">
      <c r="A738" s="347">
        <f t="shared" si="2996"/>
        <v>90</v>
      </c>
      <c r="B738" s="347" t="s">
        <v>1111</v>
      </c>
      <c r="C738" s="347" t="str">
        <f t="shared" si="2910"/>
        <v>女衣</v>
      </c>
      <c r="D738" s="347" t="str">
        <f t="shared" si="3109"/>
        <v>90级紫装女衣</v>
      </c>
      <c r="E738" s="347">
        <f>VLOOKUP($C738,$C$3:$M$15,COLUMNS($C$3:H$15),0)</f>
        <v>60</v>
      </c>
      <c r="F738" s="347" t="str">
        <f>VLOOKUP($C738,$C$3:$M$15,COLUMNS($C$3:I$15),0)</f>
        <v>maxhp_value</v>
      </c>
      <c r="G738" s="347">
        <f>VLOOKUP($C738,$C$3:$M$15,COLUMNS($C$3:J$15),0)</f>
        <v>140</v>
      </c>
      <c r="H738" s="347" t="str">
        <f>VLOOKUP($C738,$C$3:$M$15,COLUMNS($C$3:K$15),0)</f>
        <v>defend_value</v>
      </c>
      <c r="I738" s="347" t="str">
        <f>VLOOKUP($C738,$C$3:$M$15,COLUMNS($C$3:L$15),0)</f>
        <v/>
      </c>
      <c r="J738" s="347" t="str">
        <f>VLOOKUP($C738,$C$3:$M$15,COLUMNS($C$3:M$15),0)</f>
        <v/>
      </c>
      <c r="K738" s="344">
        <f t="shared" si="2911"/>
        <v>484</v>
      </c>
      <c r="L738" s="344">
        <f t="shared" si="2912"/>
        <v>505</v>
      </c>
      <c r="M738" s="344">
        <f t="shared" si="2913"/>
        <v>505</v>
      </c>
      <c r="N738" s="344">
        <f t="shared" si="2914"/>
        <v>527</v>
      </c>
      <c r="O738" s="344">
        <f t="shared" si="2915"/>
        <v>527</v>
      </c>
      <c r="P738" s="344">
        <f t="shared" si="2916"/>
        <v>548</v>
      </c>
      <c r="Q738" s="344">
        <f t="shared" si="2917"/>
        <v>548</v>
      </c>
      <c r="R738" s="344">
        <f t="shared" si="2918"/>
        <v>569</v>
      </c>
      <c r="S738" s="344">
        <f t="shared" si="2919"/>
        <v>569</v>
      </c>
      <c r="T738" s="344">
        <f t="shared" si="2920"/>
        <v>590</v>
      </c>
      <c r="U738" s="356">
        <v>3600</v>
      </c>
      <c r="V738" s="356">
        <v>2800</v>
      </c>
      <c r="W738" s="356">
        <v>2000</v>
      </c>
      <c r="X738" s="356">
        <v>1200</v>
      </c>
      <c r="Y738" s="356">
        <v>400</v>
      </c>
      <c r="Z738" s="344">
        <f t="shared" si="2921"/>
        <v>151</v>
      </c>
      <c r="AA738" s="344">
        <f t="shared" si="2922"/>
        <v>158</v>
      </c>
      <c r="AB738" s="344">
        <f t="shared" si="2923"/>
        <v>158</v>
      </c>
      <c r="AC738" s="344">
        <f t="shared" si="2924"/>
        <v>165</v>
      </c>
      <c r="AD738" s="344">
        <f t="shared" si="2925"/>
        <v>165</v>
      </c>
      <c r="AE738" s="344">
        <f t="shared" si="2926"/>
        <v>171</v>
      </c>
      <c r="AF738" s="344">
        <f t="shared" si="2927"/>
        <v>171</v>
      </c>
      <c r="AG738" s="344">
        <f t="shared" si="2928"/>
        <v>178</v>
      </c>
      <c r="AH738" s="344">
        <f t="shared" si="2929"/>
        <v>178</v>
      </c>
      <c r="AI738" s="344">
        <f t="shared" si="2930"/>
        <v>185</v>
      </c>
      <c r="AJ738" s="356">
        <v>3600</v>
      </c>
      <c r="AK738" s="356">
        <v>2800</v>
      </c>
      <c r="AL738" s="356">
        <v>2000</v>
      </c>
      <c r="AM738" s="356">
        <v>1200</v>
      </c>
      <c r="AN738" s="356">
        <v>400</v>
      </c>
      <c r="AO738" s="344" t="str">
        <f t="shared" si="2931"/>
        <v/>
      </c>
      <c r="AP738" s="344" t="str">
        <f t="shared" si="2932"/>
        <v/>
      </c>
      <c r="AQ738" s="344" t="str">
        <f t="shared" si="2933"/>
        <v/>
      </c>
      <c r="AR738" s="344" t="str">
        <f t="shared" si="2934"/>
        <v/>
      </c>
      <c r="AS738" s="344" t="str">
        <f t="shared" si="2935"/>
        <v/>
      </c>
      <c r="AT738" s="344" t="str">
        <f t="shared" si="2936"/>
        <v/>
      </c>
      <c r="AU738" s="344" t="str">
        <f t="shared" si="2937"/>
        <v/>
      </c>
      <c r="AV738" s="344" t="str">
        <f t="shared" si="2938"/>
        <v/>
      </c>
      <c r="AW738" s="344" t="str">
        <f t="shared" si="2939"/>
        <v/>
      </c>
      <c r="AX738" s="344" t="str">
        <f t="shared" si="2940"/>
        <v/>
      </c>
      <c r="AY738" s="356">
        <v>3600</v>
      </c>
      <c r="AZ738" s="356">
        <v>2800</v>
      </c>
      <c r="BA738" s="356">
        <v>2000</v>
      </c>
      <c r="BB738" s="356">
        <v>1200</v>
      </c>
      <c r="BC738" s="356">
        <v>400</v>
      </c>
      <c r="BD738" s="353">
        <f t="shared" ref="BD738:BH738" si="3133">IF(BD543="","",BD543+60)</f>
        <v>129</v>
      </c>
      <c r="BE738" s="353">
        <f t="shared" si="3133"/>
        <v>129</v>
      </c>
      <c r="BF738" s="353">
        <f t="shared" si="3133"/>
        <v>144</v>
      </c>
      <c r="BG738" s="353">
        <f t="shared" si="3133"/>
        <v>159</v>
      </c>
      <c r="BH738" s="353">
        <f t="shared" si="3133"/>
        <v>174</v>
      </c>
      <c r="BI738" s="146" t="str">
        <f t="shared" si="2990"/>
        <v>129;129</v>
      </c>
      <c r="BJ738" s="352">
        <f t="shared" si="2991"/>
        <v>144</v>
      </c>
      <c r="BK738" s="146" t="str">
        <f t="shared" si="2992"/>
        <v>159;174</v>
      </c>
      <c r="BL738" s="25">
        <f t="shared" si="3111"/>
        <v>7090208</v>
      </c>
      <c r="BM738" s="146">
        <f t="shared" ref="BM738" si="3134">BM725</f>
        <v>568</v>
      </c>
      <c r="BN738" s="146">
        <f t="shared" si="2887"/>
        <v>7</v>
      </c>
      <c r="BO738" s="146">
        <f t="shared" ref="BO738:BP738" si="3135">BO725</f>
        <v>2</v>
      </c>
      <c r="BP738" s="146">
        <f t="shared" si="3135"/>
        <v>8</v>
      </c>
      <c r="BQ738" s="146">
        <f>VLOOKUP(IF(A738=1,0,A738),宝石属性!$B$26:$D$41,2,0)</f>
        <v>10</v>
      </c>
      <c r="BR738" s="146">
        <f>VLOOKUP(IF(A738=1,0,A738),宝石属性!$B$26:$D$41,3,0)</f>
        <v>2</v>
      </c>
      <c r="BS738" s="146">
        <f t="shared" ref="BS738:BV738" si="3136">IF(BS725="","",BS725)</f>
        <v>1</v>
      </c>
      <c r="BT738" s="146">
        <f t="shared" si="3136"/>
        <v>3</v>
      </c>
      <c r="BU738" s="146">
        <f t="shared" si="3136"/>
        <v>5</v>
      </c>
      <c r="BV738" s="146">
        <f t="shared" si="3136"/>
        <v>7</v>
      </c>
      <c r="BW738" s="357">
        <f t="shared" si="3119"/>
        <v>2006</v>
      </c>
      <c r="BX738" s="357">
        <f t="shared" si="3120"/>
        <v>3002</v>
      </c>
    </row>
    <row r="739" spans="1:76" s="353" customFormat="1">
      <c r="A739" s="347">
        <f t="shared" si="2996"/>
        <v>90</v>
      </c>
      <c r="B739" s="347" t="s">
        <v>1111</v>
      </c>
      <c r="C739" s="347" t="str">
        <f t="shared" si="2910"/>
        <v>男头盔</v>
      </c>
      <c r="D739" s="347" t="str">
        <f t="shared" si="3109"/>
        <v>90级紫装男头盔</v>
      </c>
      <c r="E739" s="347">
        <f>VLOOKUP($C739,$C$3:$M$15,COLUMNS($C$3:H$15),0)</f>
        <v>90</v>
      </c>
      <c r="F739" s="347" t="str">
        <f>VLOOKUP($C739,$C$3:$M$15,COLUMNS($C$3:I$15),0)</f>
        <v>maxmp_value</v>
      </c>
      <c r="G739" s="347">
        <f>VLOOKUP($C739,$C$3:$M$15,COLUMNS($C$3:J$15),0)</f>
        <v>140</v>
      </c>
      <c r="H739" s="347" t="str">
        <f>VLOOKUP($C739,$C$3:$M$15,COLUMNS($C$3:K$15),0)</f>
        <v>defend_value</v>
      </c>
      <c r="I739" s="347" t="str">
        <f>VLOOKUP($C739,$C$3:$M$15,COLUMNS($C$3:L$15),0)</f>
        <v/>
      </c>
      <c r="J739" s="347" t="str">
        <f>VLOOKUP($C739,$C$3:$M$15,COLUMNS($C$3:M$15),0)</f>
        <v/>
      </c>
      <c r="K739" s="344">
        <f t="shared" si="2911"/>
        <v>605</v>
      </c>
      <c r="L739" s="344">
        <f t="shared" si="2912"/>
        <v>632</v>
      </c>
      <c r="M739" s="344">
        <f t="shared" si="2913"/>
        <v>632</v>
      </c>
      <c r="N739" s="344">
        <f t="shared" si="2914"/>
        <v>658</v>
      </c>
      <c r="O739" s="344">
        <f t="shared" si="2915"/>
        <v>658</v>
      </c>
      <c r="P739" s="344">
        <f t="shared" si="2916"/>
        <v>685</v>
      </c>
      <c r="Q739" s="344">
        <f t="shared" si="2917"/>
        <v>685</v>
      </c>
      <c r="R739" s="344">
        <f t="shared" si="2918"/>
        <v>711</v>
      </c>
      <c r="S739" s="344">
        <f t="shared" si="2919"/>
        <v>711</v>
      </c>
      <c r="T739" s="344">
        <f t="shared" si="2920"/>
        <v>738</v>
      </c>
      <c r="U739" s="356">
        <v>3600</v>
      </c>
      <c r="V739" s="356">
        <v>2800</v>
      </c>
      <c r="W739" s="356">
        <v>2000</v>
      </c>
      <c r="X739" s="356">
        <v>1200</v>
      </c>
      <c r="Y739" s="356">
        <v>400</v>
      </c>
      <c r="Z739" s="344">
        <f t="shared" si="2921"/>
        <v>91</v>
      </c>
      <c r="AA739" s="344">
        <f t="shared" si="2922"/>
        <v>95</v>
      </c>
      <c r="AB739" s="344">
        <f t="shared" si="2923"/>
        <v>95</v>
      </c>
      <c r="AC739" s="344">
        <f t="shared" si="2924"/>
        <v>99</v>
      </c>
      <c r="AD739" s="344">
        <f t="shared" si="2925"/>
        <v>99</v>
      </c>
      <c r="AE739" s="344">
        <f t="shared" si="2926"/>
        <v>103</v>
      </c>
      <c r="AF739" s="344">
        <f t="shared" si="2927"/>
        <v>103</v>
      </c>
      <c r="AG739" s="344">
        <f t="shared" si="2928"/>
        <v>107</v>
      </c>
      <c r="AH739" s="344">
        <f t="shared" si="2929"/>
        <v>107</v>
      </c>
      <c r="AI739" s="344">
        <f t="shared" si="2930"/>
        <v>111</v>
      </c>
      <c r="AJ739" s="356">
        <v>3600</v>
      </c>
      <c r="AK739" s="356">
        <v>2800</v>
      </c>
      <c r="AL739" s="356">
        <v>2000</v>
      </c>
      <c r="AM739" s="356">
        <v>1200</v>
      </c>
      <c r="AN739" s="356">
        <v>400</v>
      </c>
      <c r="AO739" s="344" t="str">
        <f t="shared" si="2931"/>
        <v/>
      </c>
      <c r="AP739" s="344" t="str">
        <f t="shared" si="2932"/>
        <v/>
      </c>
      <c r="AQ739" s="344" t="str">
        <f t="shared" si="2933"/>
        <v/>
      </c>
      <c r="AR739" s="344" t="str">
        <f t="shared" si="2934"/>
        <v/>
      </c>
      <c r="AS739" s="344" t="str">
        <f t="shared" si="2935"/>
        <v/>
      </c>
      <c r="AT739" s="344" t="str">
        <f t="shared" si="2936"/>
        <v/>
      </c>
      <c r="AU739" s="344" t="str">
        <f t="shared" si="2937"/>
        <v/>
      </c>
      <c r="AV739" s="344" t="str">
        <f t="shared" si="2938"/>
        <v/>
      </c>
      <c r="AW739" s="344" t="str">
        <f t="shared" si="2939"/>
        <v/>
      </c>
      <c r="AX739" s="344" t="str">
        <f t="shared" si="2940"/>
        <v/>
      </c>
      <c r="AY739" s="356">
        <v>3600</v>
      </c>
      <c r="AZ739" s="356">
        <v>2800</v>
      </c>
      <c r="BA739" s="356">
        <v>2000</v>
      </c>
      <c r="BB739" s="356">
        <v>1200</v>
      </c>
      <c r="BC739" s="356">
        <v>400</v>
      </c>
      <c r="BD739" s="353" t="str">
        <f t="shared" ref="BD739:BH739" si="3137">IF(BD544="","",BD544+60)</f>
        <v/>
      </c>
      <c r="BE739" s="353" t="str">
        <f t="shared" si="3137"/>
        <v/>
      </c>
      <c r="BF739" s="353" t="str">
        <f t="shared" si="3137"/>
        <v/>
      </c>
      <c r="BG739" s="353" t="str">
        <f t="shared" si="3137"/>
        <v/>
      </c>
      <c r="BH739" s="353" t="str">
        <f t="shared" si="3137"/>
        <v/>
      </c>
      <c r="BI739" s="146" t="str">
        <f t="shared" si="2990"/>
        <v/>
      </c>
      <c r="BJ739" s="352" t="str">
        <f t="shared" si="2991"/>
        <v/>
      </c>
      <c r="BK739" s="146" t="str">
        <f t="shared" si="2992"/>
        <v/>
      </c>
      <c r="BL739" s="25">
        <f t="shared" si="3111"/>
        <v>7090309</v>
      </c>
      <c r="BM739" s="146">
        <f t="shared" ref="BM739" si="3138">BM726</f>
        <v>1640</v>
      </c>
      <c r="BN739" s="146">
        <f t="shared" si="2887"/>
        <v>7</v>
      </c>
      <c r="BO739" s="146">
        <f t="shared" ref="BO739:BP739" si="3139">BO726</f>
        <v>3</v>
      </c>
      <c r="BP739" s="146">
        <f t="shared" si="3139"/>
        <v>9</v>
      </c>
      <c r="BQ739" s="146">
        <f>VLOOKUP(IF(A739=1,0,A739),宝石属性!$B$26:$D$41,2,0)</f>
        <v>10</v>
      </c>
      <c r="BR739" s="146">
        <f>VLOOKUP(IF(A739=1,0,A739),宝石属性!$B$26:$D$41,3,0)</f>
        <v>2</v>
      </c>
      <c r="BS739" s="146">
        <f t="shared" ref="BS739:BV739" si="3140">IF(BS726="","",BS726)</f>
        <v>2</v>
      </c>
      <c r="BT739" s="146">
        <f t="shared" si="3140"/>
        <v>3</v>
      </c>
      <c r="BU739" s="146" t="str">
        <f t="shared" si="3140"/>
        <v/>
      </c>
      <c r="BV739" s="146" t="str">
        <f t="shared" si="3140"/>
        <v/>
      </c>
      <c r="BW739" s="357">
        <f t="shared" si="3119"/>
        <v>2009</v>
      </c>
      <c r="BX739" s="357">
        <f t="shared" si="3120"/>
        <v>3002</v>
      </c>
    </row>
    <row r="740" spans="1:76" s="353" customFormat="1">
      <c r="A740" s="347">
        <f t="shared" si="2996"/>
        <v>90</v>
      </c>
      <c r="B740" s="347" t="s">
        <v>1111</v>
      </c>
      <c r="C740" s="347" t="str">
        <f t="shared" si="2910"/>
        <v>女头饰</v>
      </c>
      <c r="D740" s="347" t="str">
        <f t="shared" si="3109"/>
        <v>90级紫装女头饰</v>
      </c>
      <c r="E740" s="347">
        <f>VLOOKUP($C740,$C$3:$M$15,COLUMNS($C$3:H$15),0)</f>
        <v>90</v>
      </c>
      <c r="F740" s="347" t="str">
        <f>VLOOKUP($C740,$C$3:$M$15,COLUMNS($C$3:I$15),0)</f>
        <v>maxmp_value</v>
      </c>
      <c r="G740" s="347">
        <f>VLOOKUP($C740,$C$3:$M$15,COLUMNS($C$3:J$15),0)</f>
        <v>140</v>
      </c>
      <c r="H740" s="347" t="str">
        <f>VLOOKUP($C740,$C$3:$M$15,COLUMNS($C$3:K$15),0)</f>
        <v>defend_value</v>
      </c>
      <c r="I740" s="347" t="str">
        <f>VLOOKUP($C740,$C$3:$M$15,COLUMNS($C$3:L$15),0)</f>
        <v/>
      </c>
      <c r="J740" s="347" t="str">
        <f>VLOOKUP($C740,$C$3:$M$15,COLUMNS($C$3:M$15),0)</f>
        <v/>
      </c>
      <c r="K740" s="344">
        <f t="shared" si="2911"/>
        <v>605</v>
      </c>
      <c r="L740" s="344">
        <f t="shared" si="2912"/>
        <v>632</v>
      </c>
      <c r="M740" s="344">
        <f t="shared" si="2913"/>
        <v>632</v>
      </c>
      <c r="N740" s="344">
        <f t="shared" si="2914"/>
        <v>658</v>
      </c>
      <c r="O740" s="344">
        <f t="shared" si="2915"/>
        <v>658</v>
      </c>
      <c r="P740" s="344">
        <f t="shared" si="2916"/>
        <v>685</v>
      </c>
      <c r="Q740" s="344">
        <f t="shared" si="2917"/>
        <v>685</v>
      </c>
      <c r="R740" s="344">
        <f t="shared" si="2918"/>
        <v>711</v>
      </c>
      <c r="S740" s="344">
        <f t="shared" si="2919"/>
        <v>711</v>
      </c>
      <c r="T740" s="344">
        <f t="shared" si="2920"/>
        <v>738</v>
      </c>
      <c r="U740" s="356">
        <v>3600</v>
      </c>
      <c r="V740" s="356">
        <v>2800</v>
      </c>
      <c r="W740" s="356">
        <v>2000</v>
      </c>
      <c r="X740" s="356">
        <v>1200</v>
      </c>
      <c r="Y740" s="356">
        <v>400</v>
      </c>
      <c r="Z740" s="344">
        <f t="shared" si="2921"/>
        <v>91</v>
      </c>
      <c r="AA740" s="344">
        <f t="shared" si="2922"/>
        <v>95</v>
      </c>
      <c r="AB740" s="344">
        <f t="shared" si="2923"/>
        <v>95</v>
      </c>
      <c r="AC740" s="344">
        <f t="shared" si="2924"/>
        <v>99</v>
      </c>
      <c r="AD740" s="344">
        <f t="shared" si="2925"/>
        <v>99</v>
      </c>
      <c r="AE740" s="344">
        <f t="shared" si="2926"/>
        <v>103</v>
      </c>
      <c r="AF740" s="344">
        <f t="shared" si="2927"/>
        <v>103</v>
      </c>
      <c r="AG740" s="344">
        <f t="shared" si="2928"/>
        <v>107</v>
      </c>
      <c r="AH740" s="344">
        <f t="shared" si="2929"/>
        <v>107</v>
      </c>
      <c r="AI740" s="344">
        <f t="shared" si="2930"/>
        <v>111</v>
      </c>
      <c r="AJ740" s="356">
        <v>3600</v>
      </c>
      <c r="AK740" s="356">
        <v>2800</v>
      </c>
      <c r="AL740" s="356">
        <v>2000</v>
      </c>
      <c r="AM740" s="356">
        <v>1200</v>
      </c>
      <c r="AN740" s="356">
        <v>400</v>
      </c>
      <c r="AO740" s="344" t="str">
        <f t="shared" si="2931"/>
        <v/>
      </c>
      <c r="AP740" s="344" t="str">
        <f t="shared" si="2932"/>
        <v/>
      </c>
      <c r="AQ740" s="344" t="str">
        <f t="shared" si="2933"/>
        <v/>
      </c>
      <c r="AR740" s="344" t="str">
        <f t="shared" si="2934"/>
        <v/>
      </c>
      <c r="AS740" s="344" t="str">
        <f t="shared" si="2935"/>
        <v/>
      </c>
      <c r="AT740" s="344" t="str">
        <f t="shared" si="2936"/>
        <v/>
      </c>
      <c r="AU740" s="344" t="str">
        <f t="shared" si="2937"/>
        <v/>
      </c>
      <c r="AV740" s="344" t="str">
        <f t="shared" si="2938"/>
        <v/>
      </c>
      <c r="AW740" s="344" t="str">
        <f t="shared" si="2939"/>
        <v/>
      </c>
      <c r="AX740" s="344" t="str">
        <f t="shared" si="2940"/>
        <v/>
      </c>
      <c r="AY740" s="356">
        <v>3600</v>
      </c>
      <c r="AZ740" s="356">
        <v>2800</v>
      </c>
      <c r="BA740" s="356">
        <v>2000</v>
      </c>
      <c r="BB740" s="356">
        <v>1200</v>
      </c>
      <c r="BC740" s="356">
        <v>400</v>
      </c>
      <c r="BD740" s="353" t="str">
        <f t="shared" ref="BD740:BH740" si="3141">IF(BD545="","",BD545+60)</f>
        <v/>
      </c>
      <c r="BE740" s="353" t="str">
        <f t="shared" si="3141"/>
        <v/>
      </c>
      <c r="BF740" s="353" t="str">
        <f t="shared" si="3141"/>
        <v/>
      </c>
      <c r="BG740" s="353" t="str">
        <f t="shared" si="3141"/>
        <v/>
      </c>
      <c r="BH740" s="353" t="str">
        <f t="shared" si="3141"/>
        <v/>
      </c>
      <c r="BI740" s="146" t="str">
        <f t="shared" si="2990"/>
        <v/>
      </c>
      <c r="BJ740" s="352" t="str">
        <f t="shared" si="2991"/>
        <v/>
      </c>
      <c r="BK740" s="146" t="str">
        <f t="shared" si="2992"/>
        <v/>
      </c>
      <c r="BL740" s="25">
        <f t="shared" si="3111"/>
        <v>7090310</v>
      </c>
      <c r="BM740" s="146">
        <f t="shared" ref="BM740" si="3142">BM727</f>
        <v>1384</v>
      </c>
      <c r="BN740" s="146">
        <f t="shared" si="2887"/>
        <v>7</v>
      </c>
      <c r="BO740" s="146">
        <f t="shared" ref="BO740:BP740" si="3143">BO727</f>
        <v>3</v>
      </c>
      <c r="BP740" s="146">
        <f t="shared" si="3143"/>
        <v>10</v>
      </c>
      <c r="BQ740" s="146">
        <f>VLOOKUP(IF(A740=1,0,A740),宝石属性!$B$26:$D$41,2,0)</f>
        <v>10</v>
      </c>
      <c r="BR740" s="146">
        <f>VLOOKUP(IF(A740=1,0,A740),宝石属性!$B$26:$D$41,3,0)</f>
        <v>2</v>
      </c>
      <c r="BS740" s="146">
        <f t="shared" ref="BS740:BV740" si="3144">IF(BS727="","",BS727)</f>
        <v>2</v>
      </c>
      <c r="BT740" s="146">
        <f t="shared" si="3144"/>
        <v>3</v>
      </c>
      <c r="BU740" s="146" t="str">
        <f t="shared" si="3144"/>
        <v/>
      </c>
      <c r="BV740" s="146" t="str">
        <f t="shared" si="3144"/>
        <v/>
      </c>
      <c r="BW740" s="357">
        <f t="shared" si="3119"/>
        <v>2009</v>
      </c>
      <c r="BX740" s="357">
        <f t="shared" si="3120"/>
        <v>3002</v>
      </c>
    </row>
    <row r="741" spans="1:76" s="353" customFormat="1">
      <c r="A741" s="347">
        <f t="shared" si="2996"/>
        <v>90</v>
      </c>
      <c r="B741" s="347" t="s">
        <v>1111</v>
      </c>
      <c r="C741" s="347" t="str">
        <f t="shared" si="2910"/>
        <v>项链</v>
      </c>
      <c r="D741" s="347" t="str">
        <f t="shared" si="3109"/>
        <v>90级紫装项链</v>
      </c>
      <c r="E741" s="347">
        <f>VLOOKUP($C741,$C$3:$M$15,COLUMNS($C$3:H$15),0)</f>
        <v>150</v>
      </c>
      <c r="F741" s="347" t="str">
        <f>VLOOKUP($C741,$C$3:$M$15,COLUMNS($C$3:I$15),0)</f>
        <v>magicattack_value</v>
      </c>
      <c r="G741" s="347">
        <f>VLOOKUP($C741,$C$3:$M$15,COLUMNS($C$3:J$15),0)</f>
        <v>160</v>
      </c>
      <c r="H741" s="347" t="str">
        <f>VLOOKUP($C741,$C$3:$M$15,COLUMNS($C$3:K$15),0)</f>
        <v>magicdef_value</v>
      </c>
      <c r="I741" s="347" t="str">
        <f>VLOOKUP($C741,$C$3:$M$15,COLUMNS($C$3:L$15),0)</f>
        <v/>
      </c>
      <c r="J741" s="347" t="str">
        <f>VLOOKUP($C741,$C$3:$M$15,COLUMNS($C$3:M$15),0)</f>
        <v/>
      </c>
      <c r="K741" s="344">
        <f t="shared" si="2911"/>
        <v>166</v>
      </c>
      <c r="L741" s="344">
        <f t="shared" si="2912"/>
        <v>174</v>
      </c>
      <c r="M741" s="344">
        <f t="shared" si="2913"/>
        <v>174</v>
      </c>
      <c r="N741" s="344">
        <f t="shared" si="2914"/>
        <v>181</v>
      </c>
      <c r="O741" s="344">
        <f t="shared" si="2915"/>
        <v>181</v>
      </c>
      <c r="P741" s="344">
        <f t="shared" si="2916"/>
        <v>188</v>
      </c>
      <c r="Q741" s="344">
        <f t="shared" si="2917"/>
        <v>188</v>
      </c>
      <c r="R741" s="344">
        <f t="shared" si="2918"/>
        <v>196</v>
      </c>
      <c r="S741" s="344">
        <f t="shared" si="2919"/>
        <v>196</v>
      </c>
      <c r="T741" s="344">
        <f t="shared" si="2920"/>
        <v>203</v>
      </c>
      <c r="U741" s="356">
        <v>3600</v>
      </c>
      <c r="V741" s="356">
        <v>2800</v>
      </c>
      <c r="W741" s="356">
        <v>2000</v>
      </c>
      <c r="X741" s="356">
        <v>1200</v>
      </c>
      <c r="Y741" s="356">
        <v>400</v>
      </c>
      <c r="Z741" s="344">
        <f t="shared" si="2921"/>
        <v>89</v>
      </c>
      <c r="AA741" s="344">
        <f t="shared" si="2922"/>
        <v>92</v>
      </c>
      <c r="AB741" s="344">
        <f t="shared" si="2923"/>
        <v>92</v>
      </c>
      <c r="AC741" s="344">
        <f t="shared" si="2924"/>
        <v>96</v>
      </c>
      <c r="AD741" s="344">
        <f t="shared" si="2925"/>
        <v>96</v>
      </c>
      <c r="AE741" s="344">
        <f t="shared" si="2926"/>
        <v>100</v>
      </c>
      <c r="AF741" s="344">
        <f t="shared" si="2927"/>
        <v>100</v>
      </c>
      <c r="AG741" s="344">
        <f t="shared" si="2928"/>
        <v>104</v>
      </c>
      <c r="AH741" s="344">
        <f t="shared" si="2929"/>
        <v>104</v>
      </c>
      <c r="AI741" s="344">
        <f t="shared" si="2930"/>
        <v>108</v>
      </c>
      <c r="AJ741" s="356">
        <v>3600</v>
      </c>
      <c r="AK741" s="356">
        <v>2800</v>
      </c>
      <c r="AL741" s="356">
        <v>2000</v>
      </c>
      <c r="AM741" s="356">
        <v>1200</v>
      </c>
      <c r="AN741" s="356">
        <v>400</v>
      </c>
      <c r="AO741" s="344" t="str">
        <f t="shared" si="2931"/>
        <v/>
      </c>
      <c r="AP741" s="344" t="str">
        <f t="shared" si="2932"/>
        <v/>
      </c>
      <c r="AQ741" s="344" t="str">
        <f t="shared" si="2933"/>
        <v/>
      </c>
      <c r="AR741" s="344" t="str">
        <f t="shared" si="2934"/>
        <v/>
      </c>
      <c r="AS741" s="344" t="str">
        <f t="shared" si="2935"/>
        <v/>
      </c>
      <c r="AT741" s="344" t="str">
        <f t="shared" si="2936"/>
        <v/>
      </c>
      <c r="AU741" s="344" t="str">
        <f t="shared" si="2937"/>
        <v/>
      </c>
      <c r="AV741" s="344" t="str">
        <f t="shared" si="2938"/>
        <v/>
      </c>
      <c r="AW741" s="344" t="str">
        <f t="shared" si="2939"/>
        <v/>
      </c>
      <c r="AX741" s="344" t="str">
        <f t="shared" si="2940"/>
        <v/>
      </c>
      <c r="AY741" s="356">
        <v>3600</v>
      </c>
      <c r="AZ741" s="356">
        <v>2800</v>
      </c>
      <c r="BA741" s="356">
        <v>2000</v>
      </c>
      <c r="BB741" s="356">
        <v>1200</v>
      </c>
      <c r="BC741" s="356">
        <v>400</v>
      </c>
      <c r="BD741" s="353" t="str">
        <f t="shared" ref="BD741:BH741" si="3145">IF(BD546="","",BD546+60)</f>
        <v/>
      </c>
      <c r="BE741" s="353" t="str">
        <f t="shared" si="3145"/>
        <v/>
      </c>
      <c r="BF741" s="353" t="str">
        <f t="shared" si="3145"/>
        <v/>
      </c>
      <c r="BG741" s="353" t="str">
        <f t="shared" si="3145"/>
        <v/>
      </c>
      <c r="BH741" s="353" t="str">
        <f t="shared" si="3145"/>
        <v/>
      </c>
      <c r="BI741" s="146" t="str">
        <f t="shared" si="2990"/>
        <v/>
      </c>
      <c r="BJ741" s="352" t="str">
        <f t="shared" si="2991"/>
        <v/>
      </c>
      <c r="BK741" s="146" t="str">
        <f t="shared" si="2992"/>
        <v/>
      </c>
      <c r="BL741" s="25">
        <f t="shared" si="3111"/>
        <v>7090411</v>
      </c>
      <c r="BM741" s="146">
        <f t="shared" ref="BM741" si="3146">BM728</f>
        <v>40</v>
      </c>
      <c r="BN741" s="146">
        <f t="shared" si="2887"/>
        <v>7</v>
      </c>
      <c r="BO741" s="146">
        <f t="shared" ref="BO741:BP741" si="3147">BO728</f>
        <v>4</v>
      </c>
      <c r="BP741" s="146">
        <f t="shared" si="3147"/>
        <v>11</v>
      </c>
      <c r="BQ741" s="146">
        <f>VLOOKUP(IF(A741=1,0,A741),宝石属性!$B$26:$D$41,2,0)</f>
        <v>10</v>
      </c>
      <c r="BR741" s="146">
        <f>VLOOKUP(IF(A741=1,0,A741),宝石属性!$B$26:$D$41,3,0)</f>
        <v>2</v>
      </c>
      <c r="BS741" s="146">
        <f t="shared" ref="BS741:BV741" si="3148">IF(BS728="","",BS728)</f>
        <v>4</v>
      </c>
      <c r="BT741" s="146">
        <f t="shared" si="3148"/>
        <v>5</v>
      </c>
      <c r="BU741" s="146" t="str">
        <f t="shared" si="3148"/>
        <v/>
      </c>
      <c r="BV741" s="146" t="str">
        <f t="shared" si="3148"/>
        <v/>
      </c>
      <c r="BW741" s="357">
        <f t="shared" si="3119"/>
        <v>2012</v>
      </c>
      <c r="BX741" s="357">
        <f t="shared" si="3120"/>
        <v>3002</v>
      </c>
    </row>
    <row r="742" spans="1:76" s="353" customFormat="1">
      <c r="A742" s="347">
        <f t="shared" si="2996"/>
        <v>90</v>
      </c>
      <c r="B742" s="347" t="s">
        <v>1111</v>
      </c>
      <c r="C742" s="347" t="str">
        <f t="shared" si="2910"/>
        <v>腰带</v>
      </c>
      <c r="D742" s="347" t="str">
        <f t="shared" si="3109"/>
        <v>90级紫装腰带</v>
      </c>
      <c r="E742" s="347">
        <f>VLOOKUP($C742,$C$3:$M$15,COLUMNS($C$3:H$15),0)</f>
        <v>60</v>
      </c>
      <c r="F742" s="347" t="str">
        <f>VLOOKUP($C742,$C$3:$M$15,COLUMNS($C$3:I$15),0)</f>
        <v>maxhp_value</v>
      </c>
      <c r="G742" s="347">
        <f>VLOOKUP($C742,$C$3:$M$15,COLUMNS($C$3:J$15),0)</f>
        <v>140</v>
      </c>
      <c r="H742" s="347" t="str">
        <f>VLOOKUP($C742,$C$3:$M$15,COLUMNS($C$3:K$15),0)</f>
        <v>defend_value</v>
      </c>
      <c r="I742" s="347" t="str">
        <f>VLOOKUP($C742,$C$3:$M$15,COLUMNS($C$3:L$15),0)</f>
        <v/>
      </c>
      <c r="J742" s="347" t="str">
        <f>VLOOKUP($C742,$C$3:$M$15,COLUMNS($C$3:M$15),0)</f>
        <v/>
      </c>
      <c r="K742" s="344">
        <f t="shared" si="2911"/>
        <v>726</v>
      </c>
      <c r="L742" s="344">
        <f t="shared" si="2912"/>
        <v>758</v>
      </c>
      <c r="M742" s="344">
        <f t="shared" si="2913"/>
        <v>758</v>
      </c>
      <c r="N742" s="344">
        <f t="shared" si="2914"/>
        <v>790</v>
      </c>
      <c r="O742" s="344">
        <f t="shared" si="2915"/>
        <v>790</v>
      </c>
      <c r="P742" s="344">
        <f t="shared" si="2916"/>
        <v>822</v>
      </c>
      <c r="Q742" s="344">
        <f t="shared" si="2917"/>
        <v>822</v>
      </c>
      <c r="R742" s="344">
        <f t="shared" si="2918"/>
        <v>854</v>
      </c>
      <c r="S742" s="344">
        <f t="shared" si="2919"/>
        <v>854</v>
      </c>
      <c r="T742" s="344">
        <f t="shared" si="2920"/>
        <v>886</v>
      </c>
      <c r="U742" s="356">
        <v>3600</v>
      </c>
      <c r="V742" s="356">
        <v>2800</v>
      </c>
      <c r="W742" s="356">
        <v>2000</v>
      </c>
      <c r="X742" s="356">
        <v>1200</v>
      </c>
      <c r="Y742" s="356">
        <v>400</v>
      </c>
      <c r="Z742" s="344">
        <f t="shared" si="2921"/>
        <v>61</v>
      </c>
      <c r="AA742" s="344">
        <f t="shared" si="2922"/>
        <v>63</v>
      </c>
      <c r="AB742" s="344">
        <f t="shared" si="2923"/>
        <v>63</v>
      </c>
      <c r="AC742" s="344">
        <f t="shared" si="2924"/>
        <v>66</v>
      </c>
      <c r="AD742" s="344">
        <f t="shared" si="2925"/>
        <v>66</v>
      </c>
      <c r="AE742" s="344">
        <f t="shared" si="2926"/>
        <v>68</v>
      </c>
      <c r="AF742" s="344">
        <f t="shared" si="2927"/>
        <v>68</v>
      </c>
      <c r="AG742" s="344">
        <f t="shared" si="2928"/>
        <v>71</v>
      </c>
      <c r="AH742" s="344">
        <f t="shared" si="2929"/>
        <v>71</v>
      </c>
      <c r="AI742" s="344">
        <f t="shared" si="2930"/>
        <v>74</v>
      </c>
      <c r="AJ742" s="356">
        <v>3600</v>
      </c>
      <c r="AK742" s="356">
        <v>2800</v>
      </c>
      <c r="AL742" s="356">
        <v>2000</v>
      </c>
      <c r="AM742" s="356">
        <v>1200</v>
      </c>
      <c r="AN742" s="356">
        <v>400</v>
      </c>
      <c r="AO742" s="344" t="str">
        <f t="shared" si="2931"/>
        <v/>
      </c>
      <c r="AP742" s="344" t="str">
        <f t="shared" si="2932"/>
        <v/>
      </c>
      <c r="AQ742" s="344" t="str">
        <f t="shared" si="2933"/>
        <v/>
      </c>
      <c r="AR742" s="344" t="str">
        <f t="shared" si="2934"/>
        <v/>
      </c>
      <c r="AS742" s="344" t="str">
        <f t="shared" si="2935"/>
        <v/>
      </c>
      <c r="AT742" s="344" t="str">
        <f t="shared" si="2936"/>
        <v/>
      </c>
      <c r="AU742" s="344" t="str">
        <f t="shared" si="2937"/>
        <v/>
      </c>
      <c r="AV742" s="344" t="str">
        <f t="shared" si="2938"/>
        <v/>
      </c>
      <c r="AW742" s="344" t="str">
        <f t="shared" si="2939"/>
        <v/>
      </c>
      <c r="AX742" s="344" t="str">
        <f t="shared" si="2940"/>
        <v/>
      </c>
      <c r="AY742" s="356">
        <v>3600</v>
      </c>
      <c r="AZ742" s="356">
        <v>2800</v>
      </c>
      <c r="BA742" s="356">
        <v>2000</v>
      </c>
      <c r="BB742" s="356">
        <v>1200</v>
      </c>
      <c r="BC742" s="356">
        <v>400</v>
      </c>
      <c r="BD742" s="353" t="str">
        <f t="shared" ref="BD742:BH742" si="3149">IF(BD547="","",BD547+60)</f>
        <v/>
      </c>
      <c r="BE742" s="353" t="str">
        <f t="shared" si="3149"/>
        <v/>
      </c>
      <c r="BF742" s="353" t="str">
        <f t="shared" si="3149"/>
        <v/>
      </c>
      <c r="BG742" s="353" t="str">
        <f t="shared" si="3149"/>
        <v/>
      </c>
      <c r="BH742" s="353" t="str">
        <f t="shared" si="3149"/>
        <v/>
      </c>
      <c r="BI742" s="146" t="str">
        <f t="shared" si="2990"/>
        <v/>
      </c>
      <c r="BJ742" s="352" t="str">
        <f t="shared" si="2991"/>
        <v/>
      </c>
      <c r="BK742" s="146" t="str">
        <f t="shared" si="2992"/>
        <v/>
      </c>
      <c r="BL742" s="25">
        <f t="shared" si="3111"/>
        <v>7090512</v>
      </c>
      <c r="BM742" s="146">
        <f t="shared" ref="BM742" si="3150">BM729</f>
        <v>72</v>
      </c>
      <c r="BN742" s="146">
        <f t="shared" si="2887"/>
        <v>7</v>
      </c>
      <c r="BO742" s="146">
        <f t="shared" ref="BO742:BP742" si="3151">BO729</f>
        <v>5</v>
      </c>
      <c r="BP742" s="146">
        <f t="shared" si="3151"/>
        <v>12</v>
      </c>
      <c r="BQ742" s="146">
        <f>VLOOKUP(IF(A742=1,0,A742),宝石属性!$B$26:$D$41,2,0)</f>
        <v>10</v>
      </c>
      <c r="BR742" s="146">
        <f>VLOOKUP(IF(A742=1,0,A742),宝石属性!$B$26:$D$41,3,0)</f>
        <v>2</v>
      </c>
      <c r="BS742" s="146">
        <f t="shared" ref="BS742:BV742" si="3152">IF(BS729="","",BS729)</f>
        <v>1</v>
      </c>
      <c r="BT742" s="146">
        <f t="shared" si="3152"/>
        <v>6</v>
      </c>
      <c r="BU742" s="146">
        <f t="shared" si="3152"/>
        <v>9</v>
      </c>
      <c r="BV742" s="146" t="str">
        <f t="shared" si="3152"/>
        <v/>
      </c>
      <c r="BW742" s="357">
        <f t="shared" si="3119"/>
        <v>2015</v>
      </c>
      <c r="BX742" s="357">
        <f t="shared" si="3120"/>
        <v>3002</v>
      </c>
    </row>
    <row r="743" spans="1:76" s="353" customFormat="1">
      <c r="A743" s="347">
        <f t="shared" si="2996"/>
        <v>90</v>
      </c>
      <c r="B743" s="347" t="s">
        <v>1111</v>
      </c>
      <c r="C743" s="347" t="str">
        <f t="shared" si="2910"/>
        <v>鞋子</v>
      </c>
      <c r="D743" s="347" t="str">
        <f t="shared" si="3109"/>
        <v>90级紫装鞋子</v>
      </c>
      <c r="E743" s="347">
        <f>VLOOKUP($C743,$C$3:$M$15,COLUMNS($C$3:H$15),0)</f>
        <v>160</v>
      </c>
      <c r="F743" s="347" t="str">
        <f>VLOOKUP($C743,$C$3:$M$15,COLUMNS($C$3:I$15),0)</f>
        <v>magicdef_value</v>
      </c>
      <c r="G743" s="347">
        <f>VLOOKUP($C743,$C$3:$M$15,COLUMNS($C$3:J$15),0)</f>
        <v>200</v>
      </c>
      <c r="H743" s="347" t="str">
        <f>VLOOKUP($C743,$C$3:$M$15,COLUMNS($C$3:K$15),0)</f>
        <v>speed_value</v>
      </c>
      <c r="I743" s="347" t="str">
        <f>VLOOKUP($C743,$C$3:$M$15,COLUMNS($C$3:L$15),0)</f>
        <v/>
      </c>
      <c r="J743" s="347" t="str">
        <f>VLOOKUP($C743,$C$3:$M$15,COLUMNS($C$3:M$15),0)</f>
        <v/>
      </c>
      <c r="K743" s="344">
        <f t="shared" si="2911"/>
        <v>89</v>
      </c>
      <c r="L743" s="344">
        <f t="shared" si="2912"/>
        <v>92</v>
      </c>
      <c r="M743" s="344">
        <f t="shared" si="2913"/>
        <v>92</v>
      </c>
      <c r="N743" s="344">
        <f t="shared" si="2914"/>
        <v>96</v>
      </c>
      <c r="O743" s="344">
        <f t="shared" si="2915"/>
        <v>96</v>
      </c>
      <c r="P743" s="344">
        <f t="shared" si="2916"/>
        <v>100</v>
      </c>
      <c r="Q743" s="344">
        <f t="shared" si="2917"/>
        <v>100</v>
      </c>
      <c r="R743" s="344">
        <f t="shared" si="2918"/>
        <v>104</v>
      </c>
      <c r="S743" s="344">
        <f t="shared" si="2919"/>
        <v>104</v>
      </c>
      <c r="T743" s="344">
        <f t="shared" si="2920"/>
        <v>108</v>
      </c>
      <c r="U743" s="356">
        <v>3600</v>
      </c>
      <c r="V743" s="356">
        <v>2800</v>
      </c>
      <c r="W743" s="356">
        <v>2000</v>
      </c>
      <c r="X743" s="356">
        <v>1200</v>
      </c>
      <c r="Y743" s="356">
        <v>400</v>
      </c>
      <c r="Z743" s="344">
        <f t="shared" si="2921"/>
        <v>82</v>
      </c>
      <c r="AA743" s="344">
        <f t="shared" si="2922"/>
        <v>89</v>
      </c>
      <c r="AB743" s="344">
        <f t="shared" si="2923"/>
        <v>89</v>
      </c>
      <c r="AC743" s="344">
        <f t="shared" si="2924"/>
        <v>96</v>
      </c>
      <c r="AD743" s="344">
        <f t="shared" si="2925"/>
        <v>96</v>
      </c>
      <c r="AE743" s="344">
        <f t="shared" si="2926"/>
        <v>103</v>
      </c>
      <c r="AF743" s="344">
        <f t="shared" si="2927"/>
        <v>103</v>
      </c>
      <c r="AG743" s="344">
        <f t="shared" si="2928"/>
        <v>110</v>
      </c>
      <c r="AH743" s="344">
        <f t="shared" si="2929"/>
        <v>110</v>
      </c>
      <c r="AI743" s="344">
        <f t="shared" si="2930"/>
        <v>117</v>
      </c>
      <c r="AJ743" s="356">
        <v>3600</v>
      </c>
      <c r="AK743" s="356">
        <v>2800</v>
      </c>
      <c r="AL743" s="356">
        <v>2000</v>
      </c>
      <c r="AM743" s="356">
        <v>1200</v>
      </c>
      <c r="AN743" s="356">
        <v>400</v>
      </c>
      <c r="AO743" s="344" t="str">
        <f t="shared" si="2931"/>
        <v/>
      </c>
      <c r="AP743" s="344" t="str">
        <f t="shared" si="2932"/>
        <v/>
      </c>
      <c r="AQ743" s="344" t="str">
        <f t="shared" si="2933"/>
        <v/>
      </c>
      <c r="AR743" s="344" t="str">
        <f t="shared" si="2934"/>
        <v/>
      </c>
      <c r="AS743" s="344" t="str">
        <f t="shared" si="2935"/>
        <v/>
      </c>
      <c r="AT743" s="344" t="str">
        <f t="shared" si="2936"/>
        <v/>
      </c>
      <c r="AU743" s="344" t="str">
        <f t="shared" si="2937"/>
        <v/>
      </c>
      <c r="AV743" s="344" t="str">
        <f t="shared" si="2938"/>
        <v/>
      </c>
      <c r="AW743" s="344" t="str">
        <f t="shared" si="2939"/>
        <v/>
      </c>
      <c r="AX743" s="344" t="str">
        <f t="shared" si="2940"/>
        <v/>
      </c>
      <c r="AY743" s="356">
        <v>3600</v>
      </c>
      <c r="AZ743" s="356">
        <v>2800</v>
      </c>
      <c r="BA743" s="356">
        <v>2000</v>
      </c>
      <c r="BB743" s="356">
        <v>1200</v>
      </c>
      <c r="BC743" s="356">
        <v>400</v>
      </c>
      <c r="BD743" s="353" t="str">
        <f t="shared" ref="BD743:BH743" si="3153">IF(BD548="","",BD548+60)</f>
        <v/>
      </c>
      <c r="BE743" s="353" t="str">
        <f t="shared" si="3153"/>
        <v/>
      </c>
      <c r="BF743" s="353" t="str">
        <f t="shared" si="3153"/>
        <v/>
      </c>
      <c r="BG743" s="353" t="str">
        <f t="shared" si="3153"/>
        <v/>
      </c>
      <c r="BH743" s="353" t="str">
        <f t="shared" si="3153"/>
        <v/>
      </c>
      <c r="BI743" s="146" t="str">
        <f t="shared" si="2990"/>
        <v/>
      </c>
      <c r="BJ743" s="352" t="str">
        <f t="shared" si="2991"/>
        <v/>
      </c>
      <c r="BK743" s="146" t="str">
        <f t="shared" si="2992"/>
        <v/>
      </c>
      <c r="BL743" s="25">
        <f t="shared" si="3111"/>
        <v>7090613</v>
      </c>
      <c r="BM743" s="146">
        <f t="shared" ref="BM743" si="3154">BM730</f>
        <v>88</v>
      </c>
      <c r="BN743" s="146">
        <f t="shared" si="2887"/>
        <v>7</v>
      </c>
      <c r="BO743" s="146">
        <f t="shared" ref="BO743:BP743" si="3155">BO730</f>
        <v>6</v>
      </c>
      <c r="BP743" s="146">
        <f t="shared" si="3155"/>
        <v>13</v>
      </c>
      <c r="BQ743" s="146">
        <f>VLOOKUP(IF(A743=1,0,A743),宝石属性!$B$26:$D$41,2,0)</f>
        <v>10</v>
      </c>
      <c r="BR743" s="146">
        <f>VLOOKUP(IF(A743=1,0,A743),宝石属性!$B$26:$D$41,3,0)</f>
        <v>2</v>
      </c>
      <c r="BS743" s="146">
        <f t="shared" ref="BS743:BV743" si="3156">IF(BS730="","",BS730)</f>
        <v>6</v>
      </c>
      <c r="BT743" s="146">
        <f t="shared" si="3156"/>
        <v>9</v>
      </c>
      <c r="BU743" s="146" t="str">
        <f t="shared" si="3156"/>
        <v/>
      </c>
      <c r="BV743" s="146" t="str">
        <f t="shared" si="3156"/>
        <v/>
      </c>
      <c r="BW743" s="357">
        <f t="shared" si="3119"/>
        <v>2018</v>
      </c>
      <c r="BX743" s="357">
        <f t="shared" si="3120"/>
        <v>3002</v>
      </c>
    </row>
    <row r="744" spans="1:76" s="353" customFormat="1">
      <c r="A744" s="347">
        <f t="shared" si="2996"/>
        <v>100</v>
      </c>
      <c r="B744" s="347" t="s">
        <v>1111</v>
      </c>
      <c r="C744" s="347" t="str">
        <f t="shared" si="2910"/>
        <v>剑</v>
      </c>
      <c r="D744" s="347" t="str">
        <f t="shared" si="3109"/>
        <v>100级紫装剑</v>
      </c>
      <c r="E744" s="347">
        <f>VLOOKUP($C744,$C$3:$M$15,COLUMNS($C$3:H$15),0)</f>
        <v>130</v>
      </c>
      <c r="F744" s="347" t="str">
        <f>VLOOKUP($C744,$C$3:$M$15,COLUMNS($C$3:I$15),0)</f>
        <v>phyattack_value</v>
      </c>
      <c r="G744" s="347">
        <f>VLOOKUP($C744,$C$3:$M$15,COLUMNS($C$3:J$15),0)</f>
        <v>150</v>
      </c>
      <c r="H744" s="347" t="str">
        <f>VLOOKUP($C744,$C$3:$M$15,COLUMNS($C$3:K$15),0)</f>
        <v>magicattack_value</v>
      </c>
      <c r="I744" s="347">
        <f>VLOOKUP($C744,$C$3:$M$15,COLUMNS($C$3:L$15),0)</f>
        <v>170</v>
      </c>
      <c r="J744" s="347" t="str">
        <f>VLOOKUP($C744,$C$3:$M$15,COLUMNS($C$3:M$15),0)</f>
        <v>medical_value</v>
      </c>
      <c r="K744" s="344">
        <f t="shared" si="2911"/>
        <v>672</v>
      </c>
      <c r="L744" s="344">
        <f t="shared" si="2912"/>
        <v>702</v>
      </c>
      <c r="M744" s="344">
        <f t="shared" si="2913"/>
        <v>702</v>
      </c>
      <c r="N744" s="344">
        <f t="shared" si="2914"/>
        <v>731</v>
      </c>
      <c r="O744" s="344">
        <f t="shared" si="2915"/>
        <v>731</v>
      </c>
      <c r="P744" s="344">
        <f t="shared" si="2916"/>
        <v>761</v>
      </c>
      <c r="Q744" s="344">
        <f t="shared" si="2917"/>
        <v>761</v>
      </c>
      <c r="R744" s="344">
        <f t="shared" si="2918"/>
        <v>790</v>
      </c>
      <c r="S744" s="344">
        <f t="shared" si="2919"/>
        <v>790</v>
      </c>
      <c r="T744" s="344">
        <f t="shared" si="2920"/>
        <v>820</v>
      </c>
      <c r="U744" s="356">
        <v>3600</v>
      </c>
      <c r="V744" s="356">
        <v>2800</v>
      </c>
      <c r="W744" s="356">
        <v>2000</v>
      </c>
      <c r="X744" s="356">
        <v>1200</v>
      </c>
      <c r="Y744" s="356">
        <v>400</v>
      </c>
      <c r="Z744" s="344">
        <f t="shared" si="2921"/>
        <v>151</v>
      </c>
      <c r="AA744" s="344">
        <f t="shared" si="2922"/>
        <v>158</v>
      </c>
      <c r="AB744" s="344">
        <f t="shared" si="2923"/>
        <v>158</v>
      </c>
      <c r="AC744" s="344">
        <f t="shared" si="2924"/>
        <v>165</v>
      </c>
      <c r="AD744" s="344">
        <f t="shared" si="2925"/>
        <v>165</v>
      </c>
      <c r="AE744" s="344">
        <f t="shared" si="2926"/>
        <v>171</v>
      </c>
      <c r="AF744" s="344">
        <f t="shared" si="2927"/>
        <v>171</v>
      </c>
      <c r="AG744" s="344">
        <f t="shared" si="2928"/>
        <v>178</v>
      </c>
      <c r="AH744" s="344">
        <f t="shared" si="2929"/>
        <v>178</v>
      </c>
      <c r="AI744" s="344">
        <f t="shared" si="2930"/>
        <v>185</v>
      </c>
      <c r="AJ744" s="356">
        <v>3600</v>
      </c>
      <c r="AK744" s="356">
        <v>2800</v>
      </c>
      <c r="AL744" s="356">
        <v>2000</v>
      </c>
      <c r="AM744" s="356">
        <v>1200</v>
      </c>
      <c r="AN744" s="356">
        <v>400</v>
      </c>
      <c r="AO744" s="344">
        <f t="shared" si="2931"/>
        <v>210</v>
      </c>
      <c r="AP744" s="344">
        <f t="shared" si="2932"/>
        <v>228</v>
      </c>
      <c r="AQ744" s="344">
        <f t="shared" si="2933"/>
        <v>228</v>
      </c>
      <c r="AR744" s="344">
        <f t="shared" si="2934"/>
        <v>246</v>
      </c>
      <c r="AS744" s="344">
        <f t="shared" si="2935"/>
        <v>246</v>
      </c>
      <c r="AT744" s="344">
        <f t="shared" si="2936"/>
        <v>264</v>
      </c>
      <c r="AU744" s="344">
        <f t="shared" si="2937"/>
        <v>264</v>
      </c>
      <c r="AV744" s="344">
        <f t="shared" si="2938"/>
        <v>282</v>
      </c>
      <c r="AW744" s="344">
        <f t="shared" si="2939"/>
        <v>282</v>
      </c>
      <c r="AX744" s="344">
        <f t="shared" si="2940"/>
        <v>300</v>
      </c>
      <c r="AY744" s="356">
        <v>3600</v>
      </c>
      <c r="AZ744" s="356">
        <v>2800</v>
      </c>
      <c r="BA744" s="356">
        <v>2000</v>
      </c>
      <c r="BB744" s="356">
        <v>1200</v>
      </c>
      <c r="BC744" s="356">
        <v>400</v>
      </c>
      <c r="BD744" s="353">
        <f t="shared" ref="BD744:BH744" si="3157">IF(BD549="","",BD549+60)</f>
        <v>130</v>
      </c>
      <c r="BE744" s="353">
        <f t="shared" si="3157"/>
        <v>130</v>
      </c>
      <c r="BF744" s="353">
        <f t="shared" si="3157"/>
        <v>145</v>
      </c>
      <c r="BG744" s="353">
        <f t="shared" si="3157"/>
        <v>160</v>
      </c>
      <c r="BH744" s="353">
        <f t="shared" si="3157"/>
        <v>175</v>
      </c>
      <c r="BI744" s="146" t="str">
        <f t="shared" si="2990"/>
        <v>130;130</v>
      </c>
      <c r="BJ744" s="352">
        <f t="shared" si="2991"/>
        <v>145</v>
      </c>
      <c r="BK744" s="146" t="str">
        <f t="shared" si="2992"/>
        <v>160;175</v>
      </c>
      <c r="BL744" s="25">
        <f t="shared" si="3111"/>
        <v>7100101</v>
      </c>
      <c r="BM744" s="146">
        <f t="shared" ref="BM744" si="3158">BM731</f>
        <v>1288</v>
      </c>
      <c r="BN744" s="146">
        <f t="shared" si="2887"/>
        <v>7</v>
      </c>
      <c r="BO744" s="146">
        <f t="shared" ref="BO744:BP744" si="3159">BO731</f>
        <v>1</v>
      </c>
      <c r="BP744" s="146">
        <f t="shared" si="3159"/>
        <v>1</v>
      </c>
      <c r="BQ744" s="146">
        <f>VLOOKUP(IF(A744=1,0,A744),宝石属性!$B$26:$D$41,2,0)</f>
        <v>10</v>
      </c>
      <c r="BR744" s="146">
        <f>VLOOKUP(IF(A744=1,0,A744),宝石属性!$B$26:$D$41,3,0)</f>
        <v>2</v>
      </c>
      <c r="BS744" s="146">
        <f t="shared" ref="BS744:BV744" si="3160">IF(BS731="","",BS731)</f>
        <v>2</v>
      </c>
      <c r="BT744" s="146">
        <f t="shared" si="3160"/>
        <v>4</v>
      </c>
      <c r="BU744" s="146">
        <f t="shared" si="3160"/>
        <v>7</v>
      </c>
      <c r="BV744" s="146">
        <f t="shared" si="3160"/>
        <v>8</v>
      </c>
      <c r="BW744" s="357">
        <f t="shared" si="3119"/>
        <v>2003</v>
      </c>
      <c r="BX744" s="357">
        <f t="shared" si="3120"/>
        <v>3002</v>
      </c>
    </row>
    <row r="745" spans="1:76" s="353" customFormat="1">
      <c r="A745" s="347">
        <f t="shared" si="2996"/>
        <v>100</v>
      </c>
      <c r="B745" s="347" t="s">
        <v>1111</v>
      </c>
      <c r="C745" s="347" t="str">
        <f t="shared" si="2910"/>
        <v>锤</v>
      </c>
      <c r="D745" s="347" t="str">
        <f t="shared" si="3109"/>
        <v>100级紫装锤</v>
      </c>
      <c r="E745" s="347">
        <f>VLOOKUP($C745,$C$3:$M$15,COLUMNS($C$3:H$15),0)</f>
        <v>130</v>
      </c>
      <c r="F745" s="347" t="str">
        <f>VLOOKUP($C745,$C$3:$M$15,COLUMNS($C$3:I$15),0)</f>
        <v>phyattack_value</v>
      </c>
      <c r="G745" s="347">
        <f>VLOOKUP($C745,$C$3:$M$15,COLUMNS($C$3:J$15),0)</f>
        <v>150</v>
      </c>
      <c r="H745" s="347" t="str">
        <f>VLOOKUP($C745,$C$3:$M$15,COLUMNS($C$3:K$15),0)</f>
        <v>magicattack_value</v>
      </c>
      <c r="I745" s="347">
        <f>VLOOKUP($C745,$C$3:$M$15,COLUMNS($C$3:L$15),0)</f>
        <v>170</v>
      </c>
      <c r="J745" s="347" t="str">
        <f>VLOOKUP($C745,$C$3:$M$15,COLUMNS($C$3:M$15),0)</f>
        <v>medical_value</v>
      </c>
      <c r="K745" s="344">
        <f t="shared" si="2911"/>
        <v>672</v>
      </c>
      <c r="L745" s="344">
        <f t="shared" si="2912"/>
        <v>702</v>
      </c>
      <c r="M745" s="344">
        <f t="shared" si="2913"/>
        <v>702</v>
      </c>
      <c r="N745" s="344">
        <f t="shared" si="2914"/>
        <v>731</v>
      </c>
      <c r="O745" s="344">
        <f t="shared" si="2915"/>
        <v>731</v>
      </c>
      <c r="P745" s="344">
        <f t="shared" si="2916"/>
        <v>761</v>
      </c>
      <c r="Q745" s="344">
        <f t="shared" si="2917"/>
        <v>761</v>
      </c>
      <c r="R745" s="344">
        <f t="shared" si="2918"/>
        <v>790</v>
      </c>
      <c r="S745" s="344">
        <f t="shared" si="2919"/>
        <v>790</v>
      </c>
      <c r="T745" s="344">
        <f t="shared" si="2920"/>
        <v>820</v>
      </c>
      <c r="U745" s="356">
        <v>3600</v>
      </c>
      <c r="V745" s="356">
        <v>2800</v>
      </c>
      <c r="W745" s="356">
        <v>2000</v>
      </c>
      <c r="X745" s="356">
        <v>1200</v>
      </c>
      <c r="Y745" s="356">
        <v>400</v>
      </c>
      <c r="Z745" s="344">
        <f t="shared" si="2921"/>
        <v>151</v>
      </c>
      <c r="AA745" s="344">
        <f t="shared" si="2922"/>
        <v>158</v>
      </c>
      <c r="AB745" s="344">
        <f t="shared" si="2923"/>
        <v>158</v>
      </c>
      <c r="AC745" s="344">
        <f t="shared" si="2924"/>
        <v>165</v>
      </c>
      <c r="AD745" s="344">
        <f t="shared" si="2925"/>
        <v>165</v>
      </c>
      <c r="AE745" s="344">
        <f t="shared" si="2926"/>
        <v>171</v>
      </c>
      <c r="AF745" s="344">
        <f t="shared" si="2927"/>
        <v>171</v>
      </c>
      <c r="AG745" s="344">
        <f t="shared" si="2928"/>
        <v>178</v>
      </c>
      <c r="AH745" s="344">
        <f t="shared" si="2929"/>
        <v>178</v>
      </c>
      <c r="AI745" s="344">
        <f t="shared" si="2930"/>
        <v>185</v>
      </c>
      <c r="AJ745" s="356">
        <v>3600</v>
      </c>
      <c r="AK745" s="356">
        <v>2800</v>
      </c>
      <c r="AL745" s="356">
        <v>2000</v>
      </c>
      <c r="AM745" s="356">
        <v>1200</v>
      </c>
      <c r="AN745" s="356">
        <v>400</v>
      </c>
      <c r="AO745" s="344">
        <f t="shared" si="2931"/>
        <v>210</v>
      </c>
      <c r="AP745" s="344">
        <f t="shared" si="2932"/>
        <v>228</v>
      </c>
      <c r="AQ745" s="344">
        <f t="shared" si="2933"/>
        <v>228</v>
      </c>
      <c r="AR745" s="344">
        <f t="shared" si="2934"/>
        <v>246</v>
      </c>
      <c r="AS745" s="344">
        <f t="shared" si="2935"/>
        <v>246</v>
      </c>
      <c r="AT745" s="344">
        <f t="shared" si="2936"/>
        <v>264</v>
      </c>
      <c r="AU745" s="344">
        <f t="shared" si="2937"/>
        <v>264</v>
      </c>
      <c r="AV745" s="344">
        <f t="shared" si="2938"/>
        <v>282</v>
      </c>
      <c r="AW745" s="344">
        <f t="shared" si="2939"/>
        <v>282</v>
      </c>
      <c r="AX745" s="344">
        <f t="shared" si="2940"/>
        <v>300</v>
      </c>
      <c r="AY745" s="356">
        <v>3600</v>
      </c>
      <c r="AZ745" s="356">
        <v>2800</v>
      </c>
      <c r="BA745" s="356">
        <v>2000</v>
      </c>
      <c r="BB745" s="356">
        <v>1200</v>
      </c>
      <c r="BC745" s="356">
        <v>400</v>
      </c>
      <c r="BD745" s="353">
        <f t="shared" ref="BD745:BH745" si="3161">IF(BD550="","",BD550+60)</f>
        <v>130</v>
      </c>
      <c r="BE745" s="353">
        <f t="shared" si="3161"/>
        <v>130</v>
      </c>
      <c r="BF745" s="353">
        <f t="shared" si="3161"/>
        <v>145</v>
      </c>
      <c r="BG745" s="353">
        <f t="shared" si="3161"/>
        <v>160</v>
      </c>
      <c r="BH745" s="353">
        <f t="shared" si="3161"/>
        <v>175</v>
      </c>
      <c r="BI745" s="146" t="str">
        <f t="shared" si="2990"/>
        <v>130;130</v>
      </c>
      <c r="BJ745" s="352">
        <f t="shared" si="2991"/>
        <v>145</v>
      </c>
      <c r="BK745" s="146" t="str">
        <f t="shared" si="2992"/>
        <v>160;175</v>
      </c>
      <c r="BL745" s="25">
        <f t="shared" si="3111"/>
        <v>7100102</v>
      </c>
      <c r="BM745" s="146">
        <f t="shared" ref="BM745" si="3162">BM732</f>
        <v>4360</v>
      </c>
      <c r="BN745" s="146">
        <f t="shared" si="2887"/>
        <v>7</v>
      </c>
      <c r="BO745" s="146">
        <f t="shared" ref="BO745:BP745" si="3163">BO732</f>
        <v>1</v>
      </c>
      <c r="BP745" s="146">
        <f t="shared" si="3163"/>
        <v>2</v>
      </c>
      <c r="BQ745" s="146">
        <f>VLOOKUP(IF(A745=1,0,A745),宝石属性!$B$26:$D$41,2,0)</f>
        <v>10</v>
      </c>
      <c r="BR745" s="146">
        <f>VLOOKUP(IF(A745=1,0,A745),宝石属性!$B$26:$D$41,3,0)</f>
        <v>2</v>
      </c>
      <c r="BS745" s="146">
        <f t="shared" ref="BS745:BV745" si="3164">IF(BS732="","",BS732)</f>
        <v>2</v>
      </c>
      <c r="BT745" s="146">
        <f t="shared" si="3164"/>
        <v>4</v>
      </c>
      <c r="BU745" s="146">
        <f t="shared" si="3164"/>
        <v>7</v>
      </c>
      <c r="BV745" s="146">
        <f t="shared" si="3164"/>
        <v>8</v>
      </c>
      <c r="BW745" s="357">
        <f t="shared" si="3119"/>
        <v>2003</v>
      </c>
      <c r="BX745" s="357">
        <f t="shared" si="3120"/>
        <v>3002</v>
      </c>
    </row>
    <row r="746" spans="1:76" s="353" customFormat="1">
      <c r="A746" s="347">
        <f t="shared" si="2996"/>
        <v>100</v>
      </c>
      <c r="B746" s="347" t="s">
        <v>1111</v>
      </c>
      <c r="C746" s="347" t="str">
        <f t="shared" si="2910"/>
        <v>弓箭</v>
      </c>
      <c r="D746" s="347" t="str">
        <f t="shared" si="3109"/>
        <v>100级紫装弓箭</v>
      </c>
      <c r="E746" s="347">
        <f>VLOOKUP($C746,$C$3:$M$15,COLUMNS($C$3:H$15),0)</f>
        <v>130</v>
      </c>
      <c r="F746" s="347" t="str">
        <f>VLOOKUP($C746,$C$3:$M$15,COLUMNS($C$3:I$15),0)</f>
        <v>phyattack_value</v>
      </c>
      <c r="G746" s="347">
        <f>VLOOKUP($C746,$C$3:$M$15,COLUMNS($C$3:J$15),0)</f>
        <v>150</v>
      </c>
      <c r="H746" s="347" t="str">
        <f>VLOOKUP($C746,$C$3:$M$15,COLUMNS($C$3:K$15),0)</f>
        <v>magicattack_value</v>
      </c>
      <c r="I746" s="347">
        <f>VLOOKUP($C746,$C$3:$M$15,COLUMNS($C$3:L$15),0)</f>
        <v>170</v>
      </c>
      <c r="J746" s="347" t="str">
        <f>VLOOKUP($C746,$C$3:$M$15,COLUMNS($C$3:M$15),0)</f>
        <v>medical_value</v>
      </c>
      <c r="K746" s="344">
        <f t="shared" si="2911"/>
        <v>672</v>
      </c>
      <c r="L746" s="344">
        <f t="shared" si="2912"/>
        <v>702</v>
      </c>
      <c r="M746" s="344">
        <f t="shared" si="2913"/>
        <v>702</v>
      </c>
      <c r="N746" s="344">
        <f t="shared" si="2914"/>
        <v>731</v>
      </c>
      <c r="O746" s="344">
        <f t="shared" si="2915"/>
        <v>731</v>
      </c>
      <c r="P746" s="344">
        <f t="shared" si="2916"/>
        <v>761</v>
      </c>
      <c r="Q746" s="344">
        <f t="shared" si="2917"/>
        <v>761</v>
      </c>
      <c r="R746" s="344">
        <f t="shared" si="2918"/>
        <v>790</v>
      </c>
      <c r="S746" s="344">
        <f t="shared" si="2919"/>
        <v>790</v>
      </c>
      <c r="T746" s="344">
        <f t="shared" si="2920"/>
        <v>820</v>
      </c>
      <c r="U746" s="356">
        <v>3600</v>
      </c>
      <c r="V746" s="356">
        <v>2800</v>
      </c>
      <c r="W746" s="356">
        <v>2000</v>
      </c>
      <c r="X746" s="356">
        <v>1200</v>
      </c>
      <c r="Y746" s="356">
        <v>400</v>
      </c>
      <c r="Z746" s="344">
        <f t="shared" si="2921"/>
        <v>151</v>
      </c>
      <c r="AA746" s="344">
        <f t="shared" si="2922"/>
        <v>158</v>
      </c>
      <c r="AB746" s="344">
        <f t="shared" si="2923"/>
        <v>158</v>
      </c>
      <c r="AC746" s="344">
        <f t="shared" si="2924"/>
        <v>165</v>
      </c>
      <c r="AD746" s="344">
        <f t="shared" si="2925"/>
        <v>165</v>
      </c>
      <c r="AE746" s="344">
        <f t="shared" si="2926"/>
        <v>171</v>
      </c>
      <c r="AF746" s="344">
        <f t="shared" si="2927"/>
        <v>171</v>
      </c>
      <c r="AG746" s="344">
        <f t="shared" si="2928"/>
        <v>178</v>
      </c>
      <c r="AH746" s="344">
        <f t="shared" si="2929"/>
        <v>178</v>
      </c>
      <c r="AI746" s="344">
        <f t="shared" si="2930"/>
        <v>185</v>
      </c>
      <c r="AJ746" s="356">
        <v>3600</v>
      </c>
      <c r="AK746" s="356">
        <v>2800</v>
      </c>
      <c r="AL746" s="356">
        <v>2000</v>
      </c>
      <c r="AM746" s="356">
        <v>1200</v>
      </c>
      <c r="AN746" s="356">
        <v>400</v>
      </c>
      <c r="AO746" s="344">
        <f t="shared" si="2931"/>
        <v>210</v>
      </c>
      <c r="AP746" s="344">
        <f t="shared" si="2932"/>
        <v>228</v>
      </c>
      <c r="AQ746" s="344">
        <f t="shared" si="2933"/>
        <v>228</v>
      </c>
      <c r="AR746" s="344">
        <f t="shared" si="2934"/>
        <v>246</v>
      </c>
      <c r="AS746" s="344">
        <f t="shared" si="2935"/>
        <v>246</v>
      </c>
      <c r="AT746" s="344">
        <f t="shared" si="2936"/>
        <v>264</v>
      </c>
      <c r="AU746" s="344">
        <f t="shared" si="2937"/>
        <v>264</v>
      </c>
      <c r="AV746" s="344">
        <f t="shared" si="2938"/>
        <v>282</v>
      </c>
      <c r="AW746" s="344">
        <f t="shared" si="2939"/>
        <v>282</v>
      </c>
      <c r="AX746" s="344">
        <f t="shared" si="2940"/>
        <v>300</v>
      </c>
      <c r="AY746" s="356">
        <v>3600</v>
      </c>
      <c r="AZ746" s="356">
        <v>2800</v>
      </c>
      <c r="BA746" s="356">
        <v>2000</v>
      </c>
      <c r="BB746" s="356">
        <v>1200</v>
      </c>
      <c r="BC746" s="356">
        <v>400</v>
      </c>
      <c r="BD746" s="353">
        <f t="shared" ref="BD746:BH746" si="3165">IF(BD551="","",BD551+60)</f>
        <v>130</v>
      </c>
      <c r="BE746" s="353">
        <f t="shared" si="3165"/>
        <v>130</v>
      </c>
      <c r="BF746" s="353">
        <f t="shared" si="3165"/>
        <v>145</v>
      </c>
      <c r="BG746" s="353">
        <f t="shared" si="3165"/>
        <v>160</v>
      </c>
      <c r="BH746" s="353">
        <f t="shared" si="3165"/>
        <v>175</v>
      </c>
      <c r="BI746" s="146" t="str">
        <f t="shared" si="2990"/>
        <v>130;130</v>
      </c>
      <c r="BJ746" s="352">
        <f t="shared" si="2991"/>
        <v>145</v>
      </c>
      <c r="BK746" s="146" t="str">
        <f t="shared" si="2992"/>
        <v>160;175</v>
      </c>
      <c r="BL746" s="25">
        <f t="shared" si="3111"/>
        <v>7100103</v>
      </c>
      <c r="BM746" s="146">
        <f t="shared" ref="BM746" si="3166">BM733</f>
        <v>1800</v>
      </c>
      <c r="BN746" s="146">
        <f t="shared" si="2887"/>
        <v>7</v>
      </c>
      <c r="BO746" s="146">
        <f t="shared" ref="BO746:BP746" si="3167">BO733</f>
        <v>1</v>
      </c>
      <c r="BP746" s="146">
        <f t="shared" si="3167"/>
        <v>3</v>
      </c>
      <c r="BQ746" s="146">
        <f>VLOOKUP(IF(A746=1,0,A746),宝石属性!$B$26:$D$41,2,0)</f>
        <v>10</v>
      </c>
      <c r="BR746" s="146">
        <f>VLOOKUP(IF(A746=1,0,A746),宝石属性!$B$26:$D$41,3,0)</f>
        <v>2</v>
      </c>
      <c r="BS746" s="146">
        <f t="shared" ref="BS746:BV746" si="3168">IF(BS733="","",BS733)</f>
        <v>2</v>
      </c>
      <c r="BT746" s="146">
        <f t="shared" si="3168"/>
        <v>4</v>
      </c>
      <c r="BU746" s="146">
        <f t="shared" si="3168"/>
        <v>7</v>
      </c>
      <c r="BV746" s="146">
        <f t="shared" si="3168"/>
        <v>8</v>
      </c>
      <c r="BW746" s="357">
        <f t="shared" si="3119"/>
        <v>2003</v>
      </c>
      <c r="BX746" s="357">
        <f t="shared" si="3120"/>
        <v>3002</v>
      </c>
    </row>
    <row r="747" spans="1:76" s="353" customFormat="1">
      <c r="A747" s="347">
        <f t="shared" si="2996"/>
        <v>100</v>
      </c>
      <c r="B747" s="347" t="s">
        <v>1111</v>
      </c>
      <c r="C747" s="347" t="str">
        <f t="shared" si="2910"/>
        <v>爪</v>
      </c>
      <c r="D747" s="347" t="str">
        <f t="shared" si="3109"/>
        <v>100级紫装爪</v>
      </c>
      <c r="E747" s="347">
        <f>VLOOKUP($C747,$C$3:$M$15,COLUMNS($C$3:H$15),0)</f>
        <v>130</v>
      </c>
      <c r="F747" s="347" t="str">
        <f>VLOOKUP($C747,$C$3:$M$15,COLUMNS($C$3:I$15),0)</f>
        <v>phyattack_value</v>
      </c>
      <c r="G747" s="347">
        <f>VLOOKUP($C747,$C$3:$M$15,COLUMNS($C$3:J$15),0)</f>
        <v>150</v>
      </c>
      <c r="H747" s="347" t="str">
        <f>VLOOKUP($C747,$C$3:$M$15,COLUMNS($C$3:K$15),0)</f>
        <v>magicattack_value</v>
      </c>
      <c r="I747" s="347">
        <f>VLOOKUP($C747,$C$3:$M$15,COLUMNS($C$3:L$15),0)</f>
        <v>170</v>
      </c>
      <c r="J747" s="347" t="str">
        <f>VLOOKUP($C747,$C$3:$M$15,COLUMNS($C$3:M$15),0)</f>
        <v>medical_value</v>
      </c>
      <c r="K747" s="344">
        <f t="shared" si="2911"/>
        <v>672</v>
      </c>
      <c r="L747" s="344">
        <f t="shared" si="2912"/>
        <v>702</v>
      </c>
      <c r="M747" s="344">
        <f t="shared" si="2913"/>
        <v>702</v>
      </c>
      <c r="N747" s="344">
        <f t="shared" si="2914"/>
        <v>731</v>
      </c>
      <c r="O747" s="344">
        <f t="shared" si="2915"/>
        <v>731</v>
      </c>
      <c r="P747" s="344">
        <f t="shared" si="2916"/>
        <v>761</v>
      </c>
      <c r="Q747" s="344">
        <f t="shared" si="2917"/>
        <v>761</v>
      </c>
      <c r="R747" s="344">
        <f t="shared" si="2918"/>
        <v>790</v>
      </c>
      <c r="S747" s="344">
        <f t="shared" si="2919"/>
        <v>790</v>
      </c>
      <c r="T747" s="344">
        <f t="shared" si="2920"/>
        <v>820</v>
      </c>
      <c r="U747" s="356">
        <v>3600</v>
      </c>
      <c r="V747" s="356">
        <v>2800</v>
      </c>
      <c r="W747" s="356">
        <v>2000</v>
      </c>
      <c r="X747" s="356">
        <v>1200</v>
      </c>
      <c r="Y747" s="356">
        <v>400</v>
      </c>
      <c r="Z747" s="344">
        <f t="shared" si="2921"/>
        <v>151</v>
      </c>
      <c r="AA747" s="344">
        <f t="shared" si="2922"/>
        <v>158</v>
      </c>
      <c r="AB747" s="344">
        <f t="shared" si="2923"/>
        <v>158</v>
      </c>
      <c r="AC747" s="344">
        <f t="shared" si="2924"/>
        <v>165</v>
      </c>
      <c r="AD747" s="344">
        <f t="shared" si="2925"/>
        <v>165</v>
      </c>
      <c r="AE747" s="344">
        <f t="shared" si="2926"/>
        <v>171</v>
      </c>
      <c r="AF747" s="344">
        <f t="shared" si="2927"/>
        <v>171</v>
      </c>
      <c r="AG747" s="344">
        <f t="shared" si="2928"/>
        <v>178</v>
      </c>
      <c r="AH747" s="344">
        <f t="shared" si="2929"/>
        <v>178</v>
      </c>
      <c r="AI747" s="344">
        <f t="shared" si="2930"/>
        <v>185</v>
      </c>
      <c r="AJ747" s="356">
        <v>3600</v>
      </c>
      <c r="AK747" s="356">
        <v>2800</v>
      </c>
      <c r="AL747" s="356">
        <v>2000</v>
      </c>
      <c r="AM747" s="356">
        <v>1200</v>
      </c>
      <c r="AN747" s="356">
        <v>400</v>
      </c>
      <c r="AO747" s="344">
        <f t="shared" si="2931"/>
        <v>210</v>
      </c>
      <c r="AP747" s="344">
        <f t="shared" si="2932"/>
        <v>228</v>
      </c>
      <c r="AQ747" s="344">
        <f t="shared" si="2933"/>
        <v>228</v>
      </c>
      <c r="AR747" s="344">
        <f t="shared" si="2934"/>
        <v>246</v>
      </c>
      <c r="AS747" s="344">
        <f t="shared" si="2935"/>
        <v>246</v>
      </c>
      <c r="AT747" s="344">
        <f t="shared" si="2936"/>
        <v>264</v>
      </c>
      <c r="AU747" s="344">
        <f t="shared" si="2937"/>
        <v>264</v>
      </c>
      <c r="AV747" s="344">
        <f t="shared" si="2938"/>
        <v>282</v>
      </c>
      <c r="AW747" s="344">
        <f t="shared" si="2939"/>
        <v>282</v>
      </c>
      <c r="AX747" s="344">
        <f t="shared" si="2940"/>
        <v>300</v>
      </c>
      <c r="AY747" s="356">
        <v>3600</v>
      </c>
      <c r="AZ747" s="356">
        <v>2800</v>
      </c>
      <c r="BA747" s="356">
        <v>2000</v>
      </c>
      <c r="BB747" s="356">
        <v>1200</v>
      </c>
      <c r="BC747" s="356">
        <v>400</v>
      </c>
      <c r="BD747" s="353">
        <f t="shared" ref="BD747:BH747" si="3169">IF(BD552="","",BD552+60)</f>
        <v>130</v>
      </c>
      <c r="BE747" s="353">
        <f t="shared" si="3169"/>
        <v>130</v>
      </c>
      <c r="BF747" s="353">
        <f t="shared" si="3169"/>
        <v>145</v>
      </c>
      <c r="BG747" s="353">
        <f t="shared" si="3169"/>
        <v>160</v>
      </c>
      <c r="BH747" s="353">
        <f t="shared" si="3169"/>
        <v>175</v>
      </c>
      <c r="BI747" s="146" t="str">
        <f t="shared" si="2990"/>
        <v>130;130</v>
      </c>
      <c r="BJ747" s="352">
        <f t="shared" si="2991"/>
        <v>145</v>
      </c>
      <c r="BK747" s="146" t="str">
        <f t="shared" si="2992"/>
        <v>160;175</v>
      </c>
      <c r="BL747" s="25">
        <f t="shared" si="3111"/>
        <v>7100104</v>
      </c>
      <c r="BM747" s="146">
        <f t="shared" ref="BM747" si="3170">BM734</f>
        <v>3080</v>
      </c>
      <c r="BN747" s="146">
        <f t="shared" si="2887"/>
        <v>7</v>
      </c>
      <c r="BO747" s="146">
        <f t="shared" ref="BO747:BP747" si="3171">BO734</f>
        <v>1</v>
      </c>
      <c r="BP747" s="146">
        <f t="shared" si="3171"/>
        <v>4</v>
      </c>
      <c r="BQ747" s="146">
        <f>VLOOKUP(IF(A747=1,0,A747),宝石属性!$B$26:$D$41,2,0)</f>
        <v>10</v>
      </c>
      <c r="BR747" s="146">
        <f>VLOOKUP(IF(A747=1,0,A747),宝石属性!$B$26:$D$41,3,0)</f>
        <v>2</v>
      </c>
      <c r="BS747" s="146">
        <f t="shared" ref="BS747:BV747" si="3172">IF(BS734="","",BS734)</f>
        <v>2</v>
      </c>
      <c r="BT747" s="146">
        <f t="shared" si="3172"/>
        <v>4</v>
      </c>
      <c r="BU747" s="146">
        <f t="shared" si="3172"/>
        <v>7</v>
      </c>
      <c r="BV747" s="146">
        <f t="shared" si="3172"/>
        <v>8</v>
      </c>
      <c r="BW747" s="357">
        <f t="shared" si="3119"/>
        <v>2003</v>
      </c>
      <c r="BX747" s="357">
        <f t="shared" si="3120"/>
        <v>3002</v>
      </c>
    </row>
    <row r="748" spans="1:76" s="353" customFormat="1">
      <c r="A748" s="347">
        <f t="shared" si="2996"/>
        <v>100</v>
      </c>
      <c r="B748" s="347" t="s">
        <v>1111</v>
      </c>
      <c r="C748" s="347" t="str">
        <f t="shared" si="2910"/>
        <v>魔棒</v>
      </c>
      <c r="D748" s="347" t="str">
        <f t="shared" si="3109"/>
        <v>100级紫装魔棒</v>
      </c>
      <c r="E748" s="347">
        <f>VLOOKUP($C748,$C$3:$M$15,COLUMNS($C$3:H$15),0)</f>
        <v>130</v>
      </c>
      <c r="F748" s="347" t="str">
        <f>VLOOKUP($C748,$C$3:$M$15,COLUMNS($C$3:I$15),0)</f>
        <v>phyattack_value</v>
      </c>
      <c r="G748" s="347">
        <f>VLOOKUP($C748,$C$3:$M$15,COLUMNS($C$3:J$15),0)</f>
        <v>150</v>
      </c>
      <c r="H748" s="347" t="str">
        <f>VLOOKUP($C748,$C$3:$M$15,COLUMNS($C$3:K$15),0)</f>
        <v>magicattack_value</v>
      </c>
      <c r="I748" s="347">
        <f>VLOOKUP($C748,$C$3:$M$15,COLUMNS($C$3:L$15),0)</f>
        <v>170</v>
      </c>
      <c r="J748" s="347" t="str">
        <f>VLOOKUP($C748,$C$3:$M$15,COLUMNS($C$3:M$15),0)</f>
        <v>medical_value</v>
      </c>
      <c r="K748" s="344">
        <f t="shared" si="2911"/>
        <v>672</v>
      </c>
      <c r="L748" s="344">
        <f t="shared" si="2912"/>
        <v>702</v>
      </c>
      <c r="M748" s="344">
        <f t="shared" si="2913"/>
        <v>702</v>
      </c>
      <c r="N748" s="344">
        <f t="shared" si="2914"/>
        <v>731</v>
      </c>
      <c r="O748" s="344">
        <f t="shared" si="2915"/>
        <v>731</v>
      </c>
      <c r="P748" s="344">
        <f t="shared" si="2916"/>
        <v>761</v>
      </c>
      <c r="Q748" s="344">
        <f t="shared" si="2917"/>
        <v>761</v>
      </c>
      <c r="R748" s="344">
        <f t="shared" si="2918"/>
        <v>790</v>
      </c>
      <c r="S748" s="344">
        <f t="shared" si="2919"/>
        <v>790</v>
      </c>
      <c r="T748" s="344">
        <f t="shared" si="2920"/>
        <v>820</v>
      </c>
      <c r="U748" s="356">
        <v>3600</v>
      </c>
      <c r="V748" s="356">
        <v>2800</v>
      </c>
      <c r="W748" s="356">
        <v>2000</v>
      </c>
      <c r="X748" s="356">
        <v>1200</v>
      </c>
      <c r="Y748" s="356">
        <v>400</v>
      </c>
      <c r="Z748" s="344">
        <f t="shared" si="2921"/>
        <v>151</v>
      </c>
      <c r="AA748" s="344">
        <f t="shared" si="2922"/>
        <v>158</v>
      </c>
      <c r="AB748" s="344">
        <f t="shared" si="2923"/>
        <v>158</v>
      </c>
      <c r="AC748" s="344">
        <f t="shared" si="2924"/>
        <v>165</v>
      </c>
      <c r="AD748" s="344">
        <f t="shared" si="2925"/>
        <v>165</v>
      </c>
      <c r="AE748" s="344">
        <f t="shared" si="2926"/>
        <v>171</v>
      </c>
      <c r="AF748" s="344">
        <f t="shared" si="2927"/>
        <v>171</v>
      </c>
      <c r="AG748" s="344">
        <f t="shared" si="2928"/>
        <v>178</v>
      </c>
      <c r="AH748" s="344">
        <f t="shared" si="2929"/>
        <v>178</v>
      </c>
      <c r="AI748" s="344">
        <f t="shared" si="2930"/>
        <v>185</v>
      </c>
      <c r="AJ748" s="356">
        <v>3600</v>
      </c>
      <c r="AK748" s="356">
        <v>2800</v>
      </c>
      <c r="AL748" s="356">
        <v>2000</v>
      </c>
      <c r="AM748" s="356">
        <v>1200</v>
      </c>
      <c r="AN748" s="356">
        <v>400</v>
      </c>
      <c r="AO748" s="344">
        <f t="shared" si="2931"/>
        <v>210</v>
      </c>
      <c r="AP748" s="344">
        <f t="shared" si="2932"/>
        <v>228</v>
      </c>
      <c r="AQ748" s="344">
        <f t="shared" si="2933"/>
        <v>228</v>
      </c>
      <c r="AR748" s="344">
        <f t="shared" si="2934"/>
        <v>246</v>
      </c>
      <c r="AS748" s="344">
        <f t="shared" si="2935"/>
        <v>246</v>
      </c>
      <c r="AT748" s="344">
        <f t="shared" si="2936"/>
        <v>264</v>
      </c>
      <c r="AU748" s="344">
        <f t="shared" si="2937"/>
        <v>264</v>
      </c>
      <c r="AV748" s="344">
        <f t="shared" si="2938"/>
        <v>282</v>
      </c>
      <c r="AW748" s="344">
        <f t="shared" si="2939"/>
        <v>282</v>
      </c>
      <c r="AX748" s="344">
        <f t="shared" si="2940"/>
        <v>300</v>
      </c>
      <c r="AY748" s="356">
        <v>3600</v>
      </c>
      <c r="AZ748" s="356">
        <v>2800</v>
      </c>
      <c r="BA748" s="356">
        <v>2000</v>
      </c>
      <c r="BB748" s="356">
        <v>1200</v>
      </c>
      <c r="BC748" s="356">
        <v>400</v>
      </c>
      <c r="BD748" s="353">
        <f t="shared" ref="BD748:BH748" si="3173">IF(BD553="","",BD553+60)</f>
        <v>130</v>
      </c>
      <c r="BE748" s="353">
        <f t="shared" si="3173"/>
        <v>130</v>
      </c>
      <c r="BF748" s="353">
        <f t="shared" si="3173"/>
        <v>145</v>
      </c>
      <c r="BG748" s="353">
        <f t="shared" si="3173"/>
        <v>160</v>
      </c>
      <c r="BH748" s="353">
        <f t="shared" si="3173"/>
        <v>175</v>
      </c>
      <c r="BI748" s="146" t="str">
        <f t="shared" si="2990"/>
        <v>130;130</v>
      </c>
      <c r="BJ748" s="352">
        <f t="shared" si="2991"/>
        <v>145</v>
      </c>
      <c r="BK748" s="146" t="str">
        <f t="shared" si="2992"/>
        <v>160;175</v>
      </c>
      <c r="BL748" s="25">
        <f t="shared" si="3111"/>
        <v>7100105</v>
      </c>
      <c r="BM748" s="146">
        <f t="shared" ref="BM748" si="3174">BM735</f>
        <v>2824</v>
      </c>
      <c r="BN748" s="146">
        <f t="shared" si="2887"/>
        <v>7</v>
      </c>
      <c r="BO748" s="146">
        <f t="shared" ref="BO748:BP748" si="3175">BO735</f>
        <v>1</v>
      </c>
      <c r="BP748" s="146">
        <f t="shared" si="3175"/>
        <v>5</v>
      </c>
      <c r="BQ748" s="146">
        <f>VLOOKUP(IF(A748=1,0,A748),宝石属性!$B$26:$D$41,2,0)</f>
        <v>10</v>
      </c>
      <c r="BR748" s="146">
        <f>VLOOKUP(IF(A748=1,0,A748),宝石属性!$B$26:$D$41,3,0)</f>
        <v>2</v>
      </c>
      <c r="BS748" s="146">
        <f t="shared" ref="BS748:BV748" si="3176">IF(BS735="","",BS735)</f>
        <v>2</v>
      </c>
      <c r="BT748" s="146">
        <f t="shared" si="3176"/>
        <v>4</v>
      </c>
      <c r="BU748" s="146">
        <f t="shared" si="3176"/>
        <v>7</v>
      </c>
      <c r="BV748" s="146">
        <f t="shared" si="3176"/>
        <v>8</v>
      </c>
      <c r="BW748" s="357">
        <f t="shared" si="3119"/>
        <v>2003</v>
      </c>
      <c r="BX748" s="357">
        <f t="shared" si="3120"/>
        <v>3001</v>
      </c>
    </row>
    <row r="749" spans="1:76" s="353" customFormat="1">
      <c r="A749" s="347">
        <f t="shared" si="2996"/>
        <v>100</v>
      </c>
      <c r="B749" s="347" t="s">
        <v>1111</v>
      </c>
      <c r="C749" s="347" t="str">
        <f t="shared" si="2910"/>
        <v>法杖</v>
      </c>
      <c r="D749" s="347" t="str">
        <f t="shared" si="3109"/>
        <v>100级紫装法杖</v>
      </c>
      <c r="E749" s="347">
        <f>VLOOKUP($C749,$C$3:$M$15,COLUMNS($C$3:H$15),0)</f>
        <v>130</v>
      </c>
      <c r="F749" s="347" t="str">
        <f>VLOOKUP($C749,$C$3:$M$15,COLUMNS($C$3:I$15),0)</f>
        <v>phyattack_value</v>
      </c>
      <c r="G749" s="347">
        <f>VLOOKUP($C749,$C$3:$M$15,COLUMNS($C$3:J$15),0)</f>
        <v>150</v>
      </c>
      <c r="H749" s="347" t="str">
        <f>VLOOKUP($C749,$C$3:$M$15,COLUMNS($C$3:K$15),0)</f>
        <v>magicattack_value</v>
      </c>
      <c r="I749" s="347">
        <f>VLOOKUP($C749,$C$3:$M$15,COLUMNS($C$3:L$15),0)</f>
        <v>170</v>
      </c>
      <c r="J749" s="347" t="str">
        <f>VLOOKUP($C749,$C$3:$M$15,COLUMNS($C$3:M$15),0)</f>
        <v>medical_value</v>
      </c>
      <c r="K749" s="344">
        <f t="shared" si="2911"/>
        <v>672</v>
      </c>
      <c r="L749" s="344">
        <f t="shared" si="2912"/>
        <v>702</v>
      </c>
      <c r="M749" s="344">
        <f t="shared" si="2913"/>
        <v>702</v>
      </c>
      <c r="N749" s="344">
        <f t="shared" si="2914"/>
        <v>731</v>
      </c>
      <c r="O749" s="344">
        <f t="shared" si="2915"/>
        <v>731</v>
      </c>
      <c r="P749" s="344">
        <f t="shared" si="2916"/>
        <v>761</v>
      </c>
      <c r="Q749" s="344">
        <f t="shared" si="2917"/>
        <v>761</v>
      </c>
      <c r="R749" s="344">
        <f t="shared" si="2918"/>
        <v>790</v>
      </c>
      <c r="S749" s="344">
        <f t="shared" si="2919"/>
        <v>790</v>
      </c>
      <c r="T749" s="344">
        <f t="shared" si="2920"/>
        <v>820</v>
      </c>
      <c r="U749" s="356">
        <v>3600</v>
      </c>
      <c r="V749" s="356">
        <v>2800</v>
      </c>
      <c r="W749" s="356">
        <v>2000</v>
      </c>
      <c r="X749" s="356">
        <v>1200</v>
      </c>
      <c r="Y749" s="356">
        <v>400</v>
      </c>
      <c r="Z749" s="344">
        <f t="shared" si="2921"/>
        <v>151</v>
      </c>
      <c r="AA749" s="344">
        <f t="shared" si="2922"/>
        <v>158</v>
      </c>
      <c r="AB749" s="344">
        <f t="shared" si="2923"/>
        <v>158</v>
      </c>
      <c r="AC749" s="344">
        <f t="shared" si="2924"/>
        <v>165</v>
      </c>
      <c r="AD749" s="344">
        <f t="shared" si="2925"/>
        <v>165</v>
      </c>
      <c r="AE749" s="344">
        <f t="shared" si="2926"/>
        <v>171</v>
      </c>
      <c r="AF749" s="344">
        <f t="shared" si="2927"/>
        <v>171</v>
      </c>
      <c r="AG749" s="344">
        <f t="shared" si="2928"/>
        <v>178</v>
      </c>
      <c r="AH749" s="344">
        <f t="shared" si="2929"/>
        <v>178</v>
      </c>
      <c r="AI749" s="344">
        <f t="shared" si="2930"/>
        <v>185</v>
      </c>
      <c r="AJ749" s="356">
        <v>3600</v>
      </c>
      <c r="AK749" s="356">
        <v>2800</v>
      </c>
      <c r="AL749" s="356">
        <v>2000</v>
      </c>
      <c r="AM749" s="356">
        <v>1200</v>
      </c>
      <c r="AN749" s="356">
        <v>400</v>
      </c>
      <c r="AO749" s="344">
        <f t="shared" si="2931"/>
        <v>210</v>
      </c>
      <c r="AP749" s="344">
        <f t="shared" si="2932"/>
        <v>228</v>
      </c>
      <c r="AQ749" s="344">
        <f t="shared" si="2933"/>
        <v>228</v>
      </c>
      <c r="AR749" s="344">
        <f t="shared" si="2934"/>
        <v>246</v>
      </c>
      <c r="AS749" s="344">
        <f t="shared" si="2935"/>
        <v>246</v>
      </c>
      <c r="AT749" s="344">
        <f t="shared" si="2936"/>
        <v>264</v>
      </c>
      <c r="AU749" s="344">
        <f t="shared" si="2937"/>
        <v>264</v>
      </c>
      <c r="AV749" s="344">
        <f t="shared" si="2938"/>
        <v>282</v>
      </c>
      <c r="AW749" s="344">
        <f t="shared" si="2939"/>
        <v>282</v>
      </c>
      <c r="AX749" s="344">
        <f t="shared" si="2940"/>
        <v>300</v>
      </c>
      <c r="AY749" s="356">
        <v>3600</v>
      </c>
      <c r="AZ749" s="356">
        <v>2800</v>
      </c>
      <c r="BA749" s="356">
        <v>2000</v>
      </c>
      <c r="BB749" s="356">
        <v>1200</v>
      </c>
      <c r="BC749" s="356">
        <v>400</v>
      </c>
      <c r="BD749" s="353">
        <f t="shared" ref="BD749:BH749" si="3177">IF(BD554="","",BD554+60)</f>
        <v>130</v>
      </c>
      <c r="BE749" s="353">
        <f t="shared" si="3177"/>
        <v>130</v>
      </c>
      <c r="BF749" s="353">
        <f t="shared" si="3177"/>
        <v>145</v>
      </c>
      <c r="BG749" s="353">
        <f t="shared" si="3177"/>
        <v>160</v>
      </c>
      <c r="BH749" s="353">
        <f t="shared" si="3177"/>
        <v>175</v>
      </c>
      <c r="BI749" s="146" t="str">
        <f t="shared" si="2990"/>
        <v>130;130</v>
      </c>
      <c r="BJ749" s="352">
        <f t="shared" si="2991"/>
        <v>145</v>
      </c>
      <c r="BK749" s="146" t="str">
        <f t="shared" si="2992"/>
        <v>160;175</v>
      </c>
      <c r="BL749" s="25">
        <f t="shared" si="3111"/>
        <v>7100106</v>
      </c>
      <c r="BM749" s="146">
        <f t="shared" ref="BM749" si="3178">BM736</f>
        <v>4104</v>
      </c>
      <c r="BN749" s="146">
        <f t="shared" si="2887"/>
        <v>7</v>
      </c>
      <c r="BO749" s="146">
        <f t="shared" ref="BO749:BP749" si="3179">BO736</f>
        <v>1</v>
      </c>
      <c r="BP749" s="146">
        <f t="shared" si="3179"/>
        <v>6</v>
      </c>
      <c r="BQ749" s="146">
        <f>VLOOKUP(IF(A749=1,0,A749),宝石属性!$B$26:$D$41,2,0)</f>
        <v>10</v>
      </c>
      <c r="BR749" s="146">
        <f>VLOOKUP(IF(A749=1,0,A749),宝石属性!$B$26:$D$41,3,0)</f>
        <v>2</v>
      </c>
      <c r="BS749" s="146">
        <f t="shared" ref="BS749:BV749" si="3180">IF(BS736="","",BS736)</f>
        <v>2</v>
      </c>
      <c r="BT749" s="146">
        <f t="shared" si="3180"/>
        <v>4</v>
      </c>
      <c r="BU749" s="146">
        <f t="shared" si="3180"/>
        <v>7</v>
      </c>
      <c r="BV749" s="146">
        <f t="shared" si="3180"/>
        <v>8</v>
      </c>
      <c r="BW749" s="357">
        <f t="shared" si="3119"/>
        <v>2003</v>
      </c>
      <c r="BX749" s="357">
        <f t="shared" si="3120"/>
        <v>3001</v>
      </c>
    </row>
    <row r="750" spans="1:76" s="353" customFormat="1">
      <c r="A750" s="347">
        <f t="shared" si="2996"/>
        <v>100</v>
      </c>
      <c r="B750" s="347" t="s">
        <v>1111</v>
      </c>
      <c r="C750" s="347" t="str">
        <f t="shared" si="2910"/>
        <v>男衣</v>
      </c>
      <c r="D750" s="347" t="str">
        <f t="shared" si="3109"/>
        <v>100级紫装男衣</v>
      </c>
      <c r="E750" s="347">
        <f>VLOOKUP($C750,$C$3:$M$15,COLUMNS($C$3:H$15),0)</f>
        <v>60</v>
      </c>
      <c r="F750" s="347" t="str">
        <f>VLOOKUP($C750,$C$3:$M$15,COLUMNS($C$3:I$15),0)</f>
        <v>maxhp_value</v>
      </c>
      <c r="G750" s="347">
        <f>VLOOKUP($C750,$C$3:$M$15,COLUMNS($C$3:J$15),0)</f>
        <v>140</v>
      </c>
      <c r="H750" s="347" t="str">
        <f>VLOOKUP($C750,$C$3:$M$15,COLUMNS($C$3:K$15),0)</f>
        <v>defend_value</v>
      </c>
      <c r="I750" s="347" t="str">
        <f>VLOOKUP($C750,$C$3:$M$15,COLUMNS($C$3:L$15),0)</f>
        <v/>
      </c>
      <c r="J750" s="347" t="str">
        <f>VLOOKUP($C750,$C$3:$M$15,COLUMNS($C$3:M$15),0)</f>
        <v/>
      </c>
      <c r="K750" s="344">
        <f t="shared" si="2911"/>
        <v>538</v>
      </c>
      <c r="L750" s="344">
        <f t="shared" si="2912"/>
        <v>562</v>
      </c>
      <c r="M750" s="344">
        <f t="shared" si="2913"/>
        <v>562</v>
      </c>
      <c r="N750" s="344">
        <f t="shared" si="2914"/>
        <v>585</v>
      </c>
      <c r="O750" s="344">
        <f t="shared" si="2915"/>
        <v>585</v>
      </c>
      <c r="P750" s="344">
        <f t="shared" si="2916"/>
        <v>609</v>
      </c>
      <c r="Q750" s="344">
        <f t="shared" si="2917"/>
        <v>609</v>
      </c>
      <c r="R750" s="344">
        <f t="shared" si="2918"/>
        <v>632</v>
      </c>
      <c r="S750" s="344">
        <f t="shared" si="2919"/>
        <v>632</v>
      </c>
      <c r="T750" s="344">
        <f t="shared" si="2920"/>
        <v>656</v>
      </c>
      <c r="U750" s="356">
        <v>3600</v>
      </c>
      <c r="V750" s="356">
        <v>2800</v>
      </c>
      <c r="W750" s="356">
        <v>2000</v>
      </c>
      <c r="X750" s="356">
        <v>1200</v>
      </c>
      <c r="Y750" s="356">
        <v>400</v>
      </c>
      <c r="Z750" s="344">
        <f t="shared" si="2921"/>
        <v>168</v>
      </c>
      <c r="AA750" s="344">
        <f t="shared" si="2922"/>
        <v>175</v>
      </c>
      <c r="AB750" s="344">
        <f t="shared" si="2923"/>
        <v>175</v>
      </c>
      <c r="AC750" s="344">
        <f t="shared" si="2924"/>
        <v>183</v>
      </c>
      <c r="AD750" s="344">
        <f t="shared" si="2925"/>
        <v>183</v>
      </c>
      <c r="AE750" s="344">
        <f t="shared" si="2926"/>
        <v>190</v>
      </c>
      <c r="AF750" s="344">
        <f t="shared" si="2927"/>
        <v>190</v>
      </c>
      <c r="AG750" s="344">
        <f t="shared" si="2928"/>
        <v>198</v>
      </c>
      <c r="AH750" s="344">
        <f t="shared" si="2929"/>
        <v>198</v>
      </c>
      <c r="AI750" s="344">
        <f t="shared" si="2930"/>
        <v>205</v>
      </c>
      <c r="AJ750" s="356">
        <v>3600</v>
      </c>
      <c r="AK750" s="356">
        <v>2800</v>
      </c>
      <c r="AL750" s="356">
        <v>2000</v>
      </c>
      <c r="AM750" s="356">
        <v>1200</v>
      </c>
      <c r="AN750" s="356">
        <v>400</v>
      </c>
      <c r="AO750" s="344" t="str">
        <f t="shared" si="2931"/>
        <v/>
      </c>
      <c r="AP750" s="344" t="str">
        <f t="shared" si="2932"/>
        <v/>
      </c>
      <c r="AQ750" s="344" t="str">
        <f t="shared" si="2933"/>
        <v/>
      </c>
      <c r="AR750" s="344" t="str">
        <f t="shared" si="2934"/>
        <v/>
      </c>
      <c r="AS750" s="344" t="str">
        <f t="shared" si="2935"/>
        <v/>
      </c>
      <c r="AT750" s="344" t="str">
        <f t="shared" si="2936"/>
        <v/>
      </c>
      <c r="AU750" s="344" t="str">
        <f t="shared" si="2937"/>
        <v/>
      </c>
      <c r="AV750" s="344" t="str">
        <f t="shared" si="2938"/>
        <v/>
      </c>
      <c r="AW750" s="344" t="str">
        <f t="shared" si="2939"/>
        <v/>
      </c>
      <c r="AX750" s="344" t="str">
        <f t="shared" si="2940"/>
        <v/>
      </c>
      <c r="AY750" s="356">
        <v>3600</v>
      </c>
      <c r="AZ750" s="356">
        <v>2800</v>
      </c>
      <c r="BA750" s="356">
        <v>2000</v>
      </c>
      <c r="BB750" s="356">
        <v>1200</v>
      </c>
      <c r="BC750" s="356">
        <v>400</v>
      </c>
      <c r="BD750" s="353">
        <f t="shared" ref="BD750:BH750" si="3181">IF(BD555="","",BD555+60)</f>
        <v>130</v>
      </c>
      <c r="BE750" s="353">
        <f t="shared" si="3181"/>
        <v>130</v>
      </c>
      <c r="BF750" s="353">
        <f t="shared" si="3181"/>
        <v>145</v>
      </c>
      <c r="BG750" s="353">
        <f t="shared" si="3181"/>
        <v>160</v>
      </c>
      <c r="BH750" s="353">
        <f t="shared" si="3181"/>
        <v>175</v>
      </c>
      <c r="BI750" s="146" t="str">
        <f t="shared" si="2990"/>
        <v>130;130</v>
      </c>
      <c r="BJ750" s="352">
        <f t="shared" si="2991"/>
        <v>145</v>
      </c>
      <c r="BK750" s="146" t="str">
        <f t="shared" si="2992"/>
        <v>160;175</v>
      </c>
      <c r="BL750" s="25">
        <f t="shared" si="3111"/>
        <v>7100207</v>
      </c>
      <c r="BM750" s="146">
        <f t="shared" ref="BM750" si="3182">BM737</f>
        <v>312</v>
      </c>
      <c r="BN750" s="146">
        <f t="shared" ref="BN750:BN813" si="3183">BN555+1</f>
        <v>7</v>
      </c>
      <c r="BO750" s="146">
        <f t="shared" ref="BO750:BP750" si="3184">BO737</f>
        <v>2</v>
      </c>
      <c r="BP750" s="146">
        <f t="shared" si="3184"/>
        <v>7</v>
      </c>
      <c r="BQ750" s="146">
        <f>VLOOKUP(IF(A750=1,0,A750),宝石属性!$B$26:$D$41,2,0)</f>
        <v>10</v>
      </c>
      <c r="BR750" s="146">
        <f>VLOOKUP(IF(A750=1,0,A750),宝石属性!$B$26:$D$41,3,0)</f>
        <v>2</v>
      </c>
      <c r="BS750" s="146">
        <f t="shared" ref="BS750:BV750" si="3185">IF(BS737="","",BS737)</f>
        <v>1</v>
      </c>
      <c r="BT750" s="146">
        <f t="shared" si="3185"/>
        <v>3</v>
      </c>
      <c r="BU750" s="146">
        <f t="shared" si="3185"/>
        <v>5</v>
      </c>
      <c r="BV750" s="146">
        <f t="shared" si="3185"/>
        <v>7</v>
      </c>
      <c r="BW750" s="357">
        <f t="shared" si="3119"/>
        <v>2006</v>
      </c>
      <c r="BX750" s="357">
        <f t="shared" si="3120"/>
        <v>3002</v>
      </c>
    </row>
    <row r="751" spans="1:76" s="353" customFormat="1">
      <c r="A751" s="347">
        <f t="shared" si="2996"/>
        <v>100</v>
      </c>
      <c r="B751" s="347" t="s">
        <v>1111</v>
      </c>
      <c r="C751" s="347" t="str">
        <f t="shared" si="2910"/>
        <v>女衣</v>
      </c>
      <c r="D751" s="347" t="str">
        <f t="shared" si="3109"/>
        <v>100级紫装女衣</v>
      </c>
      <c r="E751" s="347">
        <f>VLOOKUP($C751,$C$3:$M$15,COLUMNS($C$3:H$15),0)</f>
        <v>60</v>
      </c>
      <c r="F751" s="347" t="str">
        <f>VLOOKUP($C751,$C$3:$M$15,COLUMNS($C$3:I$15),0)</f>
        <v>maxhp_value</v>
      </c>
      <c r="G751" s="347">
        <f>VLOOKUP($C751,$C$3:$M$15,COLUMNS($C$3:J$15),0)</f>
        <v>140</v>
      </c>
      <c r="H751" s="347" t="str">
        <f>VLOOKUP($C751,$C$3:$M$15,COLUMNS($C$3:K$15),0)</f>
        <v>defend_value</v>
      </c>
      <c r="I751" s="347" t="str">
        <f>VLOOKUP($C751,$C$3:$M$15,COLUMNS($C$3:L$15),0)</f>
        <v/>
      </c>
      <c r="J751" s="347" t="str">
        <f>VLOOKUP($C751,$C$3:$M$15,COLUMNS($C$3:M$15),0)</f>
        <v/>
      </c>
      <c r="K751" s="344">
        <f t="shared" si="2911"/>
        <v>538</v>
      </c>
      <c r="L751" s="344">
        <f t="shared" si="2912"/>
        <v>562</v>
      </c>
      <c r="M751" s="344">
        <f t="shared" si="2913"/>
        <v>562</v>
      </c>
      <c r="N751" s="344">
        <f t="shared" si="2914"/>
        <v>585</v>
      </c>
      <c r="O751" s="344">
        <f t="shared" si="2915"/>
        <v>585</v>
      </c>
      <c r="P751" s="344">
        <f t="shared" si="2916"/>
        <v>609</v>
      </c>
      <c r="Q751" s="344">
        <f t="shared" si="2917"/>
        <v>609</v>
      </c>
      <c r="R751" s="344">
        <f t="shared" si="2918"/>
        <v>632</v>
      </c>
      <c r="S751" s="344">
        <f t="shared" si="2919"/>
        <v>632</v>
      </c>
      <c r="T751" s="344">
        <f t="shared" si="2920"/>
        <v>656</v>
      </c>
      <c r="U751" s="356">
        <v>3600</v>
      </c>
      <c r="V751" s="356">
        <v>2800</v>
      </c>
      <c r="W751" s="356">
        <v>2000</v>
      </c>
      <c r="X751" s="356">
        <v>1200</v>
      </c>
      <c r="Y751" s="356">
        <v>400</v>
      </c>
      <c r="Z751" s="344">
        <f t="shared" si="2921"/>
        <v>168</v>
      </c>
      <c r="AA751" s="344">
        <f t="shared" si="2922"/>
        <v>175</v>
      </c>
      <c r="AB751" s="344">
        <f t="shared" si="2923"/>
        <v>175</v>
      </c>
      <c r="AC751" s="344">
        <f t="shared" si="2924"/>
        <v>183</v>
      </c>
      <c r="AD751" s="344">
        <f t="shared" si="2925"/>
        <v>183</v>
      </c>
      <c r="AE751" s="344">
        <f t="shared" si="2926"/>
        <v>190</v>
      </c>
      <c r="AF751" s="344">
        <f t="shared" si="2927"/>
        <v>190</v>
      </c>
      <c r="AG751" s="344">
        <f t="shared" si="2928"/>
        <v>198</v>
      </c>
      <c r="AH751" s="344">
        <f t="shared" si="2929"/>
        <v>198</v>
      </c>
      <c r="AI751" s="344">
        <f t="shared" si="2930"/>
        <v>205</v>
      </c>
      <c r="AJ751" s="356">
        <v>3600</v>
      </c>
      <c r="AK751" s="356">
        <v>2800</v>
      </c>
      <c r="AL751" s="356">
        <v>2000</v>
      </c>
      <c r="AM751" s="356">
        <v>1200</v>
      </c>
      <c r="AN751" s="356">
        <v>400</v>
      </c>
      <c r="AO751" s="344" t="str">
        <f t="shared" si="2931"/>
        <v/>
      </c>
      <c r="AP751" s="344" t="str">
        <f t="shared" si="2932"/>
        <v/>
      </c>
      <c r="AQ751" s="344" t="str">
        <f t="shared" si="2933"/>
        <v/>
      </c>
      <c r="AR751" s="344" t="str">
        <f t="shared" si="2934"/>
        <v/>
      </c>
      <c r="AS751" s="344" t="str">
        <f t="shared" si="2935"/>
        <v/>
      </c>
      <c r="AT751" s="344" t="str">
        <f t="shared" si="2936"/>
        <v/>
      </c>
      <c r="AU751" s="344" t="str">
        <f t="shared" si="2937"/>
        <v/>
      </c>
      <c r="AV751" s="344" t="str">
        <f t="shared" si="2938"/>
        <v/>
      </c>
      <c r="AW751" s="344" t="str">
        <f t="shared" si="2939"/>
        <v/>
      </c>
      <c r="AX751" s="344" t="str">
        <f t="shared" si="2940"/>
        <v/>
      </c>
      <c r="AY751" s="356">
        <v>3600</v>
      </c>
      <c r="AZ751" s="356">
        <v>2800</v>
      </c>
      <c r="BA751" s="356">
        <v>2000</v>
      </c>
      <c r="BB751" s="356">
        <v>1200</v>
      </c>
      <c r="BC751" s="356">
        <v>400</v>
      </c>
      <c r="BD751" s="353">
        <f t="shared" ref="BD751:BH751" si="3186">IF(BD556="","",BD556+60)</f>
        <v>130</v>
      </c>
      <c r="BE751" s="353">
        <f t="shared" si="3186"/>
        <v>130</v>
      </c>
      <c r="BF751" s="353">
        <f t="shared" si="3186"/>
        <v>145</v>
      </c>
      <c r="BG751" s="353">
        <f t="shared" si="3186"/>
        <v>160</v>
      </c>
      <c r="BH751" s="353">
        <f t="shared" si="3186"/>
        <v>175</v>
      </c>
      <c r="BI751" s="146" t="str">
        <f t="shared" si="2990"/>
        <v>130;130</v>
      </c>
      <c r="BJ751" s="352">
        <f t="shared" si="2991"/>
        <v>145</v>
      </c>
      <c r="BK751" s="146" t="str">
        <f t="shared" si="2992"/>
        <v>160;175</v>
      </c>
      <c r="BL751" s="25">
        <f t="shared" si="3111"/>
        <v>7100208</v>
      </c>
      <c r="BM751" s="146">
        <f t="shared" ref="BM751" si="3187">BM738</f>
        <v>568</v>
      </c>
      <c r="BN751" s="146">
        <f t="shared" si="3183"/>
        <v>7</v>
      </c>
      <c r="BO751" s="146">
        <f t="shared" ref="BO751:BP751" si="3188">BO738</f>
        <v>2</v>
      </c>
      <c r="BP751" s="146">
        <f t="shared" si="3188"/>
        <v>8</v>
      </c>
      <c r="BQ751" s="146">
        <f>VLOOKUP(IF(A751=1,0,A751),宝石属性!$B$26:$D$41,2,0)</f>
        <v>10</v>
      </c>
      <c r="BR751" s="146">
        <f>VLOOKUP(IF(A751=1,0,A751),宝石属性!$B$26:$D$41,3,0)</f>
        <v>2</v>
      </c>
      <c r="BS751" s="146">
        <f t="shared" ref="BS751:BV751" si="3189">IF(BS738="","",BS738)</f>
        <v>1</v>
      </c>
      <c r="BT751" s="146">
        <f t="shared" si="3189"/>
        <v>3</v>
      </c>
      <c r="BU751" s="146">
        <f t="shared" si="3189"/>
        <v>5</v>
      </c>
      <c r="BV751" s="146">
        <f t="shared" si="3189"/>
        <v>7</v>
      </c>
      <c r="BW751" s="357">
        <f t="shared" si="3119"/>
        <v>2006</v>
      </c>
      <c r="BX751" s="357">
        <f t="shared" si="3120"/>
        <v>3002</v>
      </c>
    </row>
    <row r="752" spans="1:76" s="353" customFormat="1">
      <c r="A752" s="347">
        <f t="shared" si="2996"/>
        <v>100</v>
      </c>
      <c r="B752" s="347" t="s">
        <v>1111</v>
      </c>
      <c r="C752" s="347" t="str">
        <f t="shared" si="2910"/>
        <v>男头盔</v>
      </c>
      <c r="D752" s="347" t="str">
        <f t="shared" si="3109"/>
        <v>100级紫装男头盔</v>
      </c>
      <c r="E752" s="347">
        <f>VLOOKUP($C752,$C$3:$M$15,COLUMNS($C$3:H$15),0)</f>
        <v>90</v>
      </c>
      <c r="F752" s="347" t="str">
        <f>VLOOKUP($C752,$C$3:$M$15,COLUMNS($C$3:I$15),0)</f>
        <v>maxmp_value</v>
      </c>
      <c r="G752" s="347">
        <f>VLOOKUP($C752,$C$3:$M$15,COLUMNS($C$3:J$15),0)</f>
        <v>140</v>
      </c>
      <c r="H752" s="347" t="str">
        <f>VLOOKUP($C752,$C$3:$M$15,COLUMNS($C$3:K$15),0)</f>
        <v>defend_value</v>
      </c>
      <c r="I752" s="347" t="str">
        <f>VLOOKUP($C752,$C$3:$M$15,COLUMNS($C$3:L$15),0)</f>
        <v/>
      </c>
      <c r="J752" s="347" t="str">
        <f>VLOOKUP($C752,$C$3:$M$15,COLUMNS($C$3:M$15),0)</f>
        <v/>
      </c>
      <c r="K752" s="344">
        <f t="shared" si="2911"/>
        <v>672</v>
      </c>
      <c r="L752" s="344">
        <f t="shared" si="2912"/>
        <v>702</v>
      </c>
      <c r="M752" s="344">
        <f t="shared" si="2913"/>
        <v>702</v>
      </c>
      <c r="N752" s="344">
        <f t="shared" si="2914"/>
        <v>731</v>
      </c>
      <c r="O752" s="344">
        <f t="shared" si="2915"/>
        <v>731</v>
      </c>
      <c r="P752" s="344">
        <f t="shared" si="2916"/>
        <v>761</v>
      </c>
      <c r="Q752" s="344">
        <f t="shared" si="2917"/>
        <v>761</v>
      </c>
      <c r="R752" s="344">
        <f t="shared" si="2918"/>
        <v>790</v>
      </c>
      <c r="S752" s="344">
        <f t="shared" si="2919"/>
        <v>790</v>
      </c>
      <c r="T752" s="344">
        <f t="shared" si="2920"/>
        <v>820</v>
      </c>
      <c r="U752" s="356">
        <v>3600</v>
      </c>
      <c r="V752" s="356">
        <v>2800</v>
      </c>
      <c r="W752" s="356">
        <v>2000</v>
      </c>
      <c r="X752" s="356">
        <v>1200</v>
      </c>
      <c r="Y752" s="356">
        <v>400</v>
      </c>
      <c r="Z752" s="344">
        <f t="shared" si="2921"/>
        <v>101</v>
      </c>
      <c r="AA752" s="344">
        <f t="shared" si="2922"/>
        <v>105</v>
      </c>
      <c r="AB752" s="344">
        <f t="shared" si="2923"/>
        <v>105</v>
      </c>
      <c r="AC752" s="344">
        <f t="shared" si="2924"/>
        <v>110</v>
      </c>
      <c r="AD752" s="344">
        <f t="shared" si="2925"/>
        <v>110</v>
      </c>
      <c r="AE752" s="344">
        <f t="shared" si="2926"/>
        <v>114</v>
      </c>
      <c r="AF752" s="344">
        <f t="shared" si="2927"/>
        <v>114</v>
      </c>
      <c r="AG752" s="344">
        <f t="shared" si="2928"/>
        <v>119</v>
      </c>
      <c r="AH752" s="344">
        <f t="shared" si="2929"/>
        <v>119</v>
      </c>
      <c r="AI752" s="344">
        <f t="shared" si="2930"/>
        <v>123</v>
      </c>
      <c r="AJ752" s="356">
        <v>3600</v>
      </c>
      <c r="AK752" s="356">
        <v>2800</v>
      </c>
      <c r="AL752" s="356">
        <v>2000</v>
      </c>
      <c r="AM752" s="356">
        <v>1200</v>
      </c>
      <c r="AN752" s="356">
        <v>400</v>
      </c>
      <c r="AO752" s="344" t="str">
        <f t="shared" si="2931"/>
        <v/>
      </c>
      <c r="AP752" s="344" t="str">
        <f t="shared" si="2932"/>
        <v/>
      </c>
      <c r="AQ752" s="344" t="str">
        <f t="shared" si="2933"/>
        <v/>
      </c>
      <c r="AR752" s="344" t="str">
        <f t="shared" si="2934"/>
        <v/>
      </c>
      <c r="AS752" s="344" t="str">
        <f t="shared" si="2935"/>
        <v/>
      </c>
      <c r="AT752" s="344" t="str">
        <f t="shared" si="2936"/>
        <v/>
      </c>
      <c r="AU752" s="344" t="str">
        <f t="shared" si="2937"/>
        <v/>
      </c>
      <c r="AV752" s="344" t="str">
        <f t="shared" si="2938"/>
        <v/>
      </c>
      <c r="AW752" s="344" t="str">
        <f t="shared" si="2939"/>
        <v/>
      </c>
      <c r="AX752" s="344" t="str">
        <f t="shared" si="2940"/>
        <v/>
      </c>
      <c r="AY752" s="356">
        <v>3600</v>
      </c>
      <c r="AZ752" s="356">
        <v>2800</v>
      </c>
      <c r="BA752" s="356">
        <v>2000</v>
      </c>
      <c r="BB752" s="356">
        <v>1200</v>
      </c>
      <c r="BC752" s="356">
        <v>400</v>
      </c>
      <c r="BD752" s="353" t="str">
        <f t="shared" ref="BD752:BH752" si="3190">IF(BD557="","",BD557+60)</f>
        <v/>
      </c>
      <c r="BE752" s="353" t="str">
        <f t="shared" si="3190"/>
        <v/>
      </c>
      <c r="BF752" s="353" t="str">
        <f t="shared" si="3190"/>
        <v/>
      </c>
      <c r="BG752" s="353" t="str">
        <f t="shared" si="3190"/>
        <v/>
      </c>
      <c r="BH752" s="353" t="str">
        <f t="shared" si="3190"/>
        <v/>
      </c>
      <c r="BI752" s="146" t="str">
        <f t="shared" si="2990"/>
        <v/>
      </c>
      <c r="BJ752" s="352" t="str">
        <f t="shared" si="2991"/>
        <v/>
      </c>
      <c r="BK752" s="146" t="str">
        <f t="shared" si="2992"/>
        <v/>
      </c>
      <c r="BL752" s="25">
        <f t="shared" si="3111"/>
        <v>7100309</v>
      </c>
      <c r="BM752" s="146">
        <f t="shared" ref="BM752" si="3191">BM739</f>
        <v>1640</v>
      </c>
      <c r="BN752" s="146">
        <f t="shared" si="3183"/>
        <v>7</v>
      </c>
      <c r="BO752" s="146">
        <f t="shared" ref="BO752:BP752" si="3192">BO739</f>
        <v>3</v>
      </c>
      <c r="BP752" s="146">
        <f t="shared" si="3192"/>
        <v>9</v>
      </c>
      <c r="BQ752" s="146">
        <f>VLOOKUP(IF(A752=1,0,A752),宝石属性!$B$26:$D$41,2,0)</f>
        <v>10</v>
      </c>
      <c r="BR752" s="146">
        <f>VLOOKUP(IF(A752=1,0,A752),宝石属性!$B$26:$D$41,3,0)</f>
        <v>2</v>
      </c>
      <c r="BS752" s="146">
        <f t="shared" ref="BS752:BV752" si="3193">IF(BS739="","",BS739)</f>
        <v>2</v>
      </c>
      <c r="BT752" s="146">
        <f t="shared" si="3193"/>
        <v>3</v>
      </c>
      <c r="BU752" s="146" t="str">
        <f t="shared" si="3193"/>
        <v/>
      </c>
      <c r="BV752" s="146" t="str">
        <f t="shared" si="3193"/>
        <v/>
      </c>
      <c r="BW752" s="357">
        <f t="shared" si="3119"/>
        <v>2009</v>
      </c>
      <c r="BX752" s="357">
        <f t="shared" si="3120"/>
        <v>3002</v>
      </c>
    </row>
    <row r="753" spans="1:76" s="353" customFormat="1">
      <c r="A753" s="347">
        <f t="shared" si="2996"/>
        <v>100</v>
      </c>
      <c r="B753" s="347" t="s">
        <v>1111</v>
      </c>
      <c r="C753" s="347" t="str">
        <f t="shared" si="2910"/>
        <v>女头饰</v>
      </c>
      <c r="D753" s="347" t="str">
        <f t="shared" si="3109"/>
        <v>100级紫装女头饰</v>
      </c>
      <c r="E753" s="347">
        <f>VLOOKUP($C753,$C$3:$M$15,COLUMNS($C$3:H$15),0)</f>
        <v>90</v>
      </c>
      <c r="F753" s="347" t="str">
        <f>VLOOKUP($C753,$C$3:$M$15,COLUMNS($C$3:I$15),0)</f>
        <v>maxmp_value</v>
      </c>
      <c r="G753" s="347">
        <f>VLOOKUP($C753,$C$3:$M$15,COLUMNS($C$3:J$15),0)</f>
        <v>140</v>
      </c>
      <c r="H753" s="347" t="str">
        <f>VLOOKUP($C753,$C$3:$M$15,COLUMNS($C$3:K$15),0)</f>
        <v>defend_value</v>
      </c>
      <c r="I753" s="347" t="str">
        <f>VLOOKUP($C753,$C$3:$M$15,COLUMNS($C$3:L$15),0)</f>
        <v/>
      </c>
      <c r="J753" s="347" t="str">
        <f>VLOOKUP($C753,$C$3:$M$15,COLUMNS($C$3:M$15),0)</f>
        <v/>
      </c>
      <c r="K753" s="344">
        <f t="shared" si="2911"/>
        <v>672</v>
      </c>
      <c r="L753" s="344">
        <f t="shared" si="2912"/>
        <v>702</v>
      </c>
      <c r="M753" s="344">
        <f t="shared" si="2913"/>
        <v>702</v>
      </c>
      <c r="N753" s="344">
        <f t="shared" si="2914"/>
        <v>731</v>
      </c>
      <c r="O753" s="344">
        <f t="shared" si="2915"/>
        <v>731</v>
      </c>
      <c r="P753" s="344">
        <f t="shared" si="2916"/>
        <v>761</v>
      </c>
      <c r="Q753" s="344">
        <f t="shared" si="2917"/>
        <v>761</v>
      </c>
      <c r="R753" s="344">
        <f t="shared" si="2918"/>
        <v>790</v>
      </c>
      <c r="S753" s="344">
        <f t="shared" si="2919"/>
        <v>790</v>
      </c>
      <c r="T753" s="344">
        <f t="shared" si="2920"/>
        <v>820</v>
      </c>
      <c r="U753" s="356">
        <v>3600</v>
      </c>
      <c r="V753" s="356">
        <v>2800</v>
      </c>
      <c r="W753" s="356">
        <v>2000</v>
      </c>
      <c r="X753" s="356">
        <v>1200</v>
      </c>
      <c r="Y753" s="356">
        <v>400</v>
      </c>
      <c r="Z753" s="344">
        <f t="shared" si="2921"/>
        <v>101</v>
      </c>
      <c r="AA753" s="344">
        <f t="shared" si="2922"/>
        <v>105</v>
      </c>
      <c r="AB753" s="344">
        <f t="shared" si="2923"/>
        <v>105</v>
      </c>
      <c r="AC753" s="344">
        <f t="shared" si="2924"/>
        <v>110</v>
      </c>
      <c r="AD753" s="344">
        <f t="shared" si="2925"/>
        <v>110</v>
      </c>
      <c r="AE753" s="344">
        <f t="shared" si="2926"/>
        <v>114</v>
      </c>
      <c r="AF753" s="344">
        <f t="shared" si="2927"/>
        <v>114</v>
      </c>
      <c r="AG753" s="344">
        <f t="shared" si="2928"/>
        <v>119</v>
      </c>
      <c r="AH753" s="344">
        <f t="shared" si="2929"/>
        <v>119</v>
      </c>
      <c r="AI753" s="344">
        <f t="shared" si="2930"/>
        <v>123</v>
      </c>
      <c r="AJ753" s="356">
        <v>3600</v>
      </c>
      <c r="AK753" s="356">
        <v>2800</v>
      </c>
      <c r="AL753" s="356">
        <v>2000</v>
      </c>
      <c r="AM753" s="356">
        <v>1200</v>
      </c>
      <c r="AN753" s="356">
        <v>400</v>
      </c>
      <c r="AO753" s="344" t="str">
        <f t="shared" si="2931"/>
        <v/>
      </c>
      <c r="AP753" s="344" t="str">
        <f t="shared" si="2932"/>
        <v/>
      </c>
      <c r="AQ753" s="344" t="str">
        <f t="shared" si="2933"/>
        <v/>
      </c>
      <c r="AR753" s="344" t="str">
        <f t="shared" si="2934"/>
        <v/>
      </c>
      <c r="AS753" s="344" t="str">
        <f t="shared" si="2935"/>
        <v/>
      </c>
      <c r="AT753" s="344" t="str">
        <f t="shared" si="2936"/>
        <v/>
      </c>
      <c r="AU753" s="344" t="str">
        <f t="shared" si="2937"/>
        <v/>
      </c>
      <c r="AV753" s="344" t="str">
        <f t="shared" si="2938"/>
        <v/>
      </c>
      <c r="AW753" s="344" t="str">
        <f t="shared" si="2939"/>
        <v/>
      </c>
      <c r="AX753" s="344" t="str">
        <f t="shared" si="2940"/>
        <v/>
      </c>
      <c r="AY753" s="356">
        <v>3600</v>
      </c>
      <c r="AZ753" s="356">
        <v>2800</v>
      </c>
      <c r="BA753" s="356">
        <v>2000</v>
      </c>
      <c r="BB753" s="356">
        <v>1200</v>
      </c>
      <c r="BC753" s="356">
        <v>400</v>
      </c>
      <c r="BD753" s="353" t="str">
        <f t="shared" ref="BD753:BH753" si="3194">IF(BD558="","",BD558+60)</f>
        <v/>
      </c>
      <c r="BE753" s="353" t="str">
        <f t="shared" si="3194"/>
        <v/>
      </c>
      <c r="BF753" s="353" t="str">
        <f t="shared" si="3194"/>
        <v/>
      </c>
      <c r="BG753" s="353" t="str">
        <f t="shared" si="3194"/>
        <v/>
      </c>
      <c r="BH753" s="353" t="str">
        <f t="shared" si="3194"/>
        <v/>
      </c>
      <c r="BI753" s="146" t="str">
        <f t="shared" si="2990"/>
        <v/>
      </c>
      <c r="BJ753" s="352" t="str">
        <f t="shared" si="2991"/>
        <v/>
      </c>
      <c r="BK753" s="146" t="str">
        <f t="shared" si="2992"/>
        <v/>
      </c>
      <c r="BL753" s="25">
        <f t="shared" si="3111"/>
        <v>7100310</v>
      </c>
      <c r="BM753" s="146">
        <f t="shared" ref="BM753" si="3195">BM740</f>
        <v>1384</v>
      </c>
      <c r="BN753" s="146">
        <f t="shared" si="3183"/>
        <v>7</v>
      </c>
      <c r="BO753" s="146">
        <f t="shared" ref="BO753:BP753" si="3196">BO740</f>
        <v>3</v>
      </c>
      <c r="BP753" s="146">
        <f t="shared" si="3196"/>
        <v>10</v>
      </c>
      <c r="BQ753" s="146">
        <f>VLOOKUP(IF(A753=1,0,A753),宝石属性!$B$26:$D$41,2,0)</f>
        <v>10</v>
      </c>
      <c r="BR753" s="146">
        <f>VLOOKUP(IF(A753=1,0,A753),宝石属性!$B$26:$D$41,3,0)</f>
        <v>2</v>
      </c>
      <c r="BS753" s="146">
        <f t="shared" ref="BS753:BV753" si="3197">IF(BS740="","",BS740)</f>
        <v>2</v>
      </c>
      <c r="BT753" s="146">
        <f t="shared" si="3197"/>
        <v>3</v>
      </c>
      <c r="BU753" s="146" t="str">
        <f t="shared" si="3197"/>
        <v/>
      </c>
      <c r="BV753" s="146" t="str">
        <f t="shared" si="3197"/>
        <v/>
      </c>
      <c r="BW753" s="357">
        <f t="shared" si="3119"/>
        <v>2009</v>
      </c>
      <c r="BX753" s="357">
        <f t="shared" si="3120"/>
        <v>3002</v>
      </c>
    </row>
    <row r="754" spans="1:76" s="353" customFormat="1">
      <c r="A754" s="347">
        <f t="shared" si="2996"/>
        <v>100</v>
      </c>
      <c r="B754" s="347" t="s">
        <v>1111</v>
      </c>
      <c r="C754" s="347" t="str">
        <f t="shared" si="2910"/>
        <v>项链</v>
      </c>
      <c r="D754" s="347" t="str">
        <f t="shared" si="3109"/>
        <v>100级紫装项链</v>
      </c>
      <c r="E754" s="347">
        <f>VLOOKUP($C754,$C$3:$M$15,COLUMNS($C$3:H$15),0)</f>
        <v>150</v>
      </c>
      <c r="F754" s="347" t="str">
        <f>VLOOKUP($C754,$C$3:$M$15,COLUMNS($C$3:I$15),0)</f>
        <v>magicattack_value</v>
      </c>
      <c r="G754" s="347">
        <f>VLOOKUP($C754,$C$3:$M$15,COLUMNS($C$3:J$15),0)</f>
        <v>160</v>
      </c>
      <c r="H754" s="347" t="str">
        <f>VLOOKUP($C754,$C$3:$M$15,COLUMNS($C$3:K$15),0)</f>
        <v>magicdef_value</v>
      </c>
      <c r="I754" s="347" t="str">
        <f>VLOOKUP($C754,$C$3:$M$15,COLUMNS($C$3:L$15),0)</f>
        <v/>
      </c>
      <c r="J754" s="347" t="str">
        <f>VLOOKUP($C754,$C$3:$M$15,COLUMNS($C$3:M$15),0)</f>
        <v/>
      </c>
      <c r="K754" s="344">
        <f t="shared" si="2911"/>
        <v>185</v>
      </c>
      <c r="L754" s="344">
        <f t="shared" si="2912"/>
        <v>193</v>
      </c>
      <c r="M754" s="344">
        <f t="shared" si="2913"/>
        <v>193</v>
      </c>
      <c r="N754" s="344">
        <f t="shared" si="2914"/>
        <v>201</v>
      </c>
      <c r="O754" s="344">
        <f t="shared" si="2915"/>
        <v>201</v>
      </c>
      <c r="P754" s="344">
        <f t="shared" si="2916"/>
        <v>209</v>
      </c>
      <c r="Q754" s="344">
        <f t="shared" si="2917"/>
        <v>209</v>
      </c>
      <c r="R754" s="344">
        <f t="shared" si="2918"/>
        <v>217</v>
      </c>
      <c r="S754" s="344">
        <f t="shared" si="2919"/>
        <v>217</v>
      </c>
      <c r="T754" s="344">
        <f t="shared" si="2920"/>
        <v>226</v>
      </c>
      <c r="U754" s="356">
        <v>3600</v>
      </c>
      <c r="V754" s="356">
        <v>2800</v>
      </c>
      <c r="W754" s="356">
        <v>2000</v>
      </c>
      <c r="X754" s="356">
        <v>1200</v>
      </c>
      <c r="Y754" s="356">
        <v>400</v>
      </c>
      <c r="Z754" s="344">
        <f t="shared" si="2921"/>
        <v>98</v>
      </c>
      <c r="AA754" s="344">
        <f t="shared" si="2922"/>
        <v>103</v>
      </c>
      <c r="AB754" s="344">
        <f t="shared" si="2923"/>
        <v>103</v>
      </c>
      <c r="AC754" s="344">
        <f t="shared" si="2924"/>
        <v>107</v>
      </c>
      <c r="AD754" s="344">
        <f t="shared" si="2925"/>
        <v>107</v>
      </c>
      <c r="AE754" s="344">
        <f t="shared" si="2926"/>
        <v>111</v>
      </c>
      <c r="AF754" s="344">
        <f t="shared" si="2927"/>
        <v>111</v>
      </c>
      <c r="AG754" s="344">
        <f t="shared" si="2928"/>
        <v>116</v>
      </c>
      <c r="AH754" s="344">
        <f t="shared" si="2929"/>
        <v>116</v>
      </c>
      <c r="AI754" s="344">
        <f t="shared" si="2930"/>
        <v>120</v>
      </c>
      <c r="AJ754" s="356">
        <v>3600</v>
      </c>
      <c r="AK754" s="356">
        <v>2800</v>
      </c>
      <c r="AL754" s="356">
        <v>2000</v>
      </c>
      <c r="AM754" s="356">
        <v>1200</v>
      </c>
      <c r="AN754" s="356">
        <v>400</v>
      </c>
      <c r="AO754" s="344" t="str">
        <f t="shared" si="2931"/>
        <v/>
      </c>
      <c r="AP754" s="344" t="str">
        <f t="shared" si="2932"/>
        <v/>
      </c>
      <c r="AQ754" s="344" t="str">
        <f t="shared" si="2933"/>
        <v/>
      </c>
      <c r="AR754" s="344" t="str">
        <f t="shared" si="2934"/>
        <v/>
      </c>
      <c r="AS754" s="344" t="str">
        <f t="shared" si="2935"/>
        <v/>
      </c>
      <c r="AT754" s="344" t="str">
        <f t="shared" si="2936"/>
        <v/>
      </c>
      <c r="AU754" s="344" t="str">
        <f t="shared" si="2937"/>
        <v/>
      </c>
      <c r="AV754" s="344" t="str">
        <f t="shared" si="2938"/>
        <v/>
      </c>
      <c r="AW754" s="344" t="str">
        <f t="shared" si="2939"/>
        <v/>
      </c>
      <c r="AX754" s="344" t="str">
        <f t="shared" si="2940"/>
        <v/>
      </c>
      <c r="AY754" s="356">
        <v>3600</v>
      </c>
      <c r="AZ754" s="356">
        <v>2800</v>
      </c>
      <c r="BA754" s="356">
        <v>2000</v>
      </c>
      <c r="BB754" s="356">
        <v>1200</v>
      </c>
      <c r="BC754" s="356">
        <v>400</v>
      </c>
      <c r="BD754" s="353" t="str">
        <f t="shared" ref="BD754:BH754" si="3198">IF(BD559="","",BD559+60)</f>
        <v/>
      </c>
      <c r="BE754" s="353" t="str">
        <f t="shared" si="3198"/>
        <v/>
      </c>
      <c r="BF754" s="353" t="str">
        <f t="shared" si="3198"/>
        <v/>
      </c>
      <c r="BG754" s="353" t="str">
        <f t="shared" si="3198"/>
        <v/>
      </c>
      <c r="BH754" s="353" t="str">
        <f t="shared" si="3198"/>
        <v/>
      </c>
      <c r="BI754" s="146" t="str">
        <f t="shared" si="2990"/>
        <v/>
      </c>
      <c r="BJ754" s="352" t="str">
        <f t="shared" si="2991"/>
        <v/>
      </c>
      <c r="BK754" s="146" t="str">
        <f t="shared" si="2992"/>
        <v/>
      </c>
      <c r="BL754" s="25">
        <f t="shared" si="3111"/>
        <v>7100411</v>
      </c>
      <c r="BM754" s="146">
        <f t="shared" ref="BM754" si="3199">BM741</f>
        <v>40</v>
      </c>
      <c r="BN754" s="146">
        <f t="shared" si="3183"/>
        <v>7</v>
      </c>
      <c r="BO754" s="146">
        <f t="shared" ref="BO754:BP754" si="3200">BO741</f>
        <v>4</v>
      </c>
      <c r="BP754" s="146">
        <f t="shared" si="3200"/>
        <v>11</v>
      </c>
      <c r="BQ754" s="146">
        <f>VLOOKUP(IF(A754=1,0,A754),宝石属性!$B$26:$D$41,2,0)</f>
        <v>10</v>
      </c>
      <c r="BR754" s="146">
        <f>VLOOKUP(IF(A754=1,0,A754),宝石属性!$B$26:$D$41,3,0)</f>
        <v>2</v>
      </c>
      <c r="BS754" s="146">
        <f t="shared" ref="BS754:BV754" si="3201">IF(BS741="","",BS741)</f>
        <v>4</v>
      </c>
      <c r="BT754" s="146">
        <f t="shared" si="3201"/>
        <v>5</v>
      </c>
      <c r="BU754" s="146" t="str">
        <f t="shared" si="3201"/>
        <v/>
      </c>
      <c r="BV754" s="146" t="str">
        <f t="shared" si="3201"/>
        <v/>
      </c>
      <c r="BW754" s="357">
        <f t="shared" si="3119"/>
        <v>2012</v>
      </c>
      <c r="BX754" s="357">
        <f t="shared" si="3120"/>
        <v>3002</v>
      </c>
    </row>
    <row r="755" spans="1:76" s="353" customFormat="1">
      <c r="A755" s="347">
        <f t="shared" si="2996"/>
        <v>100</v>
      </c>
      <c r="B755" s="347" t="s">
        <v>1111</v>
      </c>
      <c r="C755" s="347" t="str">
        <f t="shared" si="2910"/>
        <v>腰带</v>
      </c>
      <c r="D755" s="347" t="str">
        <f t="shared" si="3109"/>
        <v>100级紫装腰带</v>
      </c>
      <c r="E755" s="347">
        <f>VLOOKUP($C755,$C$3:$M$15,COLUMNS($C$3:H$15),0)</f>
        <v>60</v>
      </c>
      <c r="F755" s="347" t="str">
        <f>VLOOKUP($C755,$C$3:$M$15,COLUMNS($C$3:I$15),0)</f>
        <v>maxhp_value</v>
      </c>
      <c r="G755" s="347">
        <f>VLOOKUP($C755,$C$3:$M$15,COLUMNS($C$3:J$15),0)</f>
        <v>140</v>
      </c>
      <c r="H755" s="347" t="str">
        <f>VLOOKUP($C755,$C$3:$M$15,COLUMNS($C$3:K$15),0)</f>
        <v>defend_value</v>
      </c>
      <c r="I755" s="347" t="str">
        <f>VLOOKUP($C755,$C$3:$M$15,COLUMNS($C$3:L$15),0)</f>
        <v/>
      </c>
      <c r="J755" s="347" t="str">
        <f>VLOOKUP($C755,$C$3:$M$15,COLUMNS($C$3:M$15),0)</f>
        <v/>
      </c>
      <c r="K755" s="344">
        <f t="shared" si="2911"/>
        <v>807</v>
      </c>
      <c r="L755" s="344">
        <f t="shared" si="2912"/>
        <v>842</v>
      </c>
      <c r="M755" s="344">
        <f t="shared" si="2913"/>
        <v>842</v>
      </c>
      <c r="N755" s="344">
        <f t="shared" si="2914"/>
        <v>878</v>
      </c>
      <c r="O755" s="344">
        <f t="shared" si="2915"/>
        <v>878</v>
      </c>
      <c r="P755" s="344">
        <f t="shared" si="2916"/>
        <v>913</v>
      </c>
      <c r="Q755" s="344">
        <f t="shared" si="2917"/>
        <v>913</v>
      </c>
      <c r="R755" s="344">
        <f t="shared" si="2918"/>
        <v>949</v>
      </c>
      <c r="S755" s="344">
        <f t="shared" si="2919"/>
        <v>949</v>
      </c>
      <c r="T755" s="344">
        <f t="shared" si="2920"/>
        <v>984</v>
      </c>
      <c r="U755" s="356">
        <v>3600</v>
      </c>
      <c r="V755" s="356">
        <v>2800</v>
      </c>
      <c r="W755" s="356">
        <v>2000</v>
      </c>
      <c r="X755" s="356">
        <v>1200</v>
      </c>
      <c r="Y755" s="356">
        <v>400</v>
      </c>
      <c r="Z755" s="344">
        <f t="shared" si="2921"/>
        <v>67</v>
      </c>
      <c r="AA755" s="344">
        <f t="shared" si="2922"/>
        <v>70</v>
      </c>
      <c r="AB755" s="344">
        <f t="shared" si="2923"/>
        <v>70</v>
      </c>
      <c r="AC755" s="344">
        <f t="shared" si="2924"/>
        <v>73</v>
      </c>
      <c r="AD755" s="344">
        <f t="shared" si="2925"/>
        <v>73</v>
      </c>
      <c r="AE755" s="344">
        <f t="shared" si="2926"/>
        <v>76</v>
      </c>
      <c r="AF755" s="344">
        <f t="shared" si="2927"/>
        <v>76</v>
      </c>
      <c r="AG755" s="344">
        <f t="shared" si="2928"/>
        <v>79</v>
      </c>
      <c r="AH755" s="344">
        <f t="shared" si="2929"/>
        <v>79</v>
      </c>
      <c r="AI755" s="344">
        <f t="shared" si="2930"/>
        <v>82</v>
      </c>
      <c r="AJ755" s="356">
        <v>3600</v>
      </c>
      <c r="AK755" s="356">
        <v>2800</v>
      </c>
      <c r="AL755" s="356">
        <v>2000</v>
      </c>
      <c r="AM755" s="356">
        <v>1200</v>
      </c>
      <c r="AN755" s="356">
        <v>400</v>
      </c>
      <c r="AO755" s="344" t="str">
        <f t="shared" si="2931"/>
        <v/>
      </c>
      <c r="AP755" s="344" t="str">
        <f t="shared" si="2932"/>
        <v/>
      </c>
      <c r="AQ755" s="344" t="str">
        <f t="shared" si="2933"/>
        <v/>
      </c>
      <c r="AR755" s="344" t="str">
        <f t="shared" si="2934"/>
        <v/>
      </c>
      <c r="AS755" s="344" t="str">
        <f t="shared" si="2935"/>
        <v/>
      </c>
      <c r="AT755" s="344" t="str">
        <f t="shared" si="2936"/>
        <v/>
      </c>
      <c r="AU755" s="344" t="str">
        <f t="shared" si="2937"/>
        <v/>
      </c>
      <c r="AV755" s="344" t="str">
        <f t="shared" si="2938"/>
        <v/>
      </c>
      <c r="AW755" s="344" t="str">
        <f t="shared" si="2939"/>
        <v/>
      </c>
      <c r="AX755" s="344" t="str">
        <f t="shared" si="2940"/>
        <v/>
      </c>
      <c r="AY755" s="356">
        <v>3600</v>
      </c>
      <c r="AZ755" s="356">
        <v>2800</v>
      </c>
      <c r="BA755" s="356">
        <v>2000</v>
      </c>
      <c r="BB755" s="356">
        <v>1200</v>
      </c>
      <c r="BC755" s="356">
        <v>400</v>
      </c>
      <c r="BD755" s="353" t="str">
        <f t="shared" ref="BD755:BH755" si="3202">IF(BD560="","",BD560+60)</f>
        <v/>
      </c>
      <c r="BE755" s="353" t="str">
        <f t="shared" si="3202"/>
        <v/>
      </c>
      <c r="BF755" s="353" t="str">
        <f t="shared" si="3202"/>
        <v/>
      </c>
      <c r="BG755" s="353" t="str">
        <f t="shared" si="3202"/>
        <v/>
      </c>
      <c r="BH755" s="353" t="str">
        <f t="shared" si="3202"/>
        <v/>
      </c>
      <c r="BI755" s="146" t="str">
        <f t="shared" si="2990"/>
        <v/>
      </c>
      <c r="BJ755" s="352" t="str">
        <f t="shared" si="2991"/>
        <v/>
      </c>
      <c r="BK755" s="146" t="str">
        <f t="shared" si="2992"/>
        <v/>
      </c>
      <c r="BL755" s="25">
        <f t="shared" si="3111"/>
        <v>7100512</v>
      </c>
      <c r="BM755" s="146">
        <f t="shared" ref="BM755" si="3203">BM742</f>
        <v>72</v>
      </c>
      <c r="BN755" s="146">
        <f t="shared" si="3183"/>
        <v>7</v>
      </c>
      <c r="BO755" s="146">
        <f t="shared" ref="BO755:BP755" si="3204">BO742</f>
        <v>5</v>
      </c>
      <c r="BP755" s="146">
        <f t="shared" si="3204"/>
        <v>12</v>
      </c>
      <c r="BQ755" s="146">
        <f>VLOOKUP(IF(A755=1,0,A755),宝石属性!$B$26:$D$41,2,0)</f>
        <v>10</v>
      </c>
      <c r="BR755" s="146">
        <f>VLOOKUP(IF(A755=1,0,A755),宝石属性!$B$26:$D$41,3,0)</f>
        <v>2</v>
      </c>
      <c r="BS755" s="146">
        <f t="shared" ref="BS755:BV755" si="3205">IF(BS742="","",BS742)</f>
        <v>1</v>
      </c>
      <c r="BT755" s="146">
        <f t="shared" si="3205"/>
        <v>6</v>
      </c>
      <c r="BU755" s="146">
        <f t="shared" si="3205"/>
        <v>9</v>
      </c>
      <c r="BV755" s="146" t="str">
        <f t="shared" si="3205"/>
        <v/>
      </c>
      <c r="BW755" s="357">
        <f t="shared" si="3119"/>
        <v>2015</v>
      </c>
      <c r="BX755" s="357">
        <f t="shared" si="3120"/>
        <v>3002</v>
      </c>
    </row>
    <row r="756" spans="1:76" s="353" customFormat="1">
      <c r="A756" s="347">
        <f t="shared" si="2996"/>
        <v>100</v>
      </c>
      <c r="B756" s="347" t="s">
        <v>1111</v>
      </c>
      <c r="C756" s="347" t="str">
        <f t="shared" ref="C756:C819" si="3206">C743</f>
        <v>鞋子</v>
      </c>
      <c r="D756" s="347" t="str">
        <f t="shared" si="3109"/>
        <v>100级紫装鞋子</v>
      </c>
      <c r="E756" s="347">
        <f>VLOOKUP($C756,$C$3:$M$15,COLUMNS($C$3:H$15),0)</f>
        <v>160</v>
      </c>
      <c r="F756" s="347" t="str">
        <f>VLOOKUP($C756,$C$3:$M$15,COLUMNS($C$3:I$15),0)</f>
        <v>magicdef_value</v>
      </c>
      <c r="G756" s="347">
        <f>VLOOKUP($C756,$C$3:$M$15,COLUMNS($C$3:J$15),0)</f>
        <v>200</v>
      </c>
      <c r="H756" s="347" t="str">
        <f>VLOOKUP($C756,$C$3:$M$15,COLUMNS($C$3:K$15),0)</f>
        <v>speed_value</v>
      </c>
      <c r="I756" s="347" t="str">
        <f>VLOOKUP($C756,$C$3:$M$15,COLUMNS($C$3:L$15),0)</f>
        <v/>
      </c>
      <c r="J756" s="347" t="str">
        <f>VLOOKUP($C756,$C$3:$M$15,COLUMNS($C$3:M$15),0)</f>
        <v/>
      </c>
      <c r="K756" s="344">
        <f t="shared" ref="K756:K819" si="3207">ROUND(VLOOKUP($C756,$C$3:$P$15,12,0)*$A756*(VLOOKUP($E756,$N$18:$AD$25,14,0)+(VLOOKUP($E756,$N$18:$AD$25,15,0)-VLOOKUP($E756,$N$18:$AD$25,14,0))*C$20),0)</f>
        <v>98</v>
      </c>
      <c r="L756" s="344">
        <f t="shared" ref="L756:L819" si="3208">ROUND(VLOOKUP($C756,$C$3:$P$15,12,0)*$A756*(VLOOKUP($E756,$N$18:$AD$25,14,0)+(VLOOKUP($E756,$N$18:$AD$25,15,0)-VLOOKUP($E756,$N$18:$AD$25,14,0))*D$20),0)</f>
        <v>103</v>
      </c>
      <c r="M756" s="344">
        <f t="shared" ref="M756:M819" si="3209">ROUND(VLOOKUP($C756,$C$3:$P$15,12,0)*$A756*(VLOOKUP($E756,$N$18:$AD$25,14,0)+(VLOOKUP($E756,$N$18:$AD$25,15,0)-VLOOKUP($E756,$N$18:$AD$25,14,0))*E$20),0)</f>
        <v>103</v>
      </c>
      <c r="N756" s="344">
        <f t="shared" ref="N756:N819" si="3210">ROUND(VLOOKUP($C756,$C$3:$P$15,12,0)*$A756*(VLOOKUP($E756,$N$18:$AD$25,14,0)+(VLOOKUP($E756,$N$18:$AD$25,15,0)-VLOOKUP($E756,$N$18:$AD$25,14,0))*F$20),0)</f>
        <v>107</v>
      </c>
      <c r="O756" s="344">
        <f t="shared" ref="O756:O819" si="3211">ROUND(VLOOKUP($C756,$C$3:$P$15,12,0)*$A756*(VLOOKUP($E756,$N$18:$AD$25,14,0)+(VLOOKUP($E756,$N$18:$AD$25,15,0)-VLOOKUP($E756,$N$18:$AD$25,14,0))*G$20),0)</f>
        <v>107</v>
      </c>
      <c r="P756" s="344">
        <f t="shared" ref="P756:P819" si="3212">ROUND(VLOOKUP($C756,$C$3:$P$15,12,0)*$A756*(VLOOKUP($E756,$N$18:$AD$25,14,0)+(VLOOKUP($E756,$N$18:$AD$25,15,0)-VLOOKUP($E756,$N$18:$AD$25,14,0))*H$20),0)</f>
        <v>111</v>
      </c>
      <c r="Q756" s="344">
        <f t="shared" ref="Q756:Q819" si="3213">ROUND(VLOOKUP($C756,$C$3:$P$15,12,0)*$A756*(VLOOKUP($E756,$N$18:$AD$25,14,0)+(VLOOKUP($E756,$N$18:$AD$25,15,0)-VLOOKUP($E756,$N$18:$AD$25,14,0))*I$20),0)</f>
        <v>111</v>
      </c>
      <c r="R756" s="344">
        <f t="shared" ref="R756:R819" si="3214">ROUND(VLOOKUP($C756,$C$3:$P$15,12,0)*$A756*(VLOOKUP($E756,$N$18:$AD$25,14,0)+(VLOOKUP($E756,$N$18:$AD$25,15,0)-VLOOKUP($E756,$N$18:$AD$25,14,0))*J$20),0)</f>
        <v>116</v>
      </c>
      <c r="S756" s="344">
        <f t="shared" ref="S756:S819" si="3215">ROUND(VLOOKUP($C756,$C$3:$P$15,12,0)*$A756*(VLOOKUP($E756,$N$18:$AD$25,14,0)+(VLOOKUP($E756,$N$18:$AD$25,15,0)-VLOOKUP($E756,$N$18:$AD$25,14,0))*K$20),0)</f>
        <v>116</v>
      </c>
      <c r="T756" s="344">
        <f t="shared" ref="T756:T819" si="3216">ROUND(VLOOKUP($C756,$C$3:$P$15,12,0)*$A756*(VLOOKUP($E756,$N$18:$AD$25,14,0)+(VLOOKUP($E756,$N$18:$AD$25,15,0)-VLOOKUP($E756,$N$18:$AD$25,14,0))*L$20),0)</f>
        <v>120</v>
      </c>
      <c r="U756" s="356">
        <v>3600</v>
      </c>
      <c r="V756" s="356">
        <v>2800</v>
      </c>
      <c r="W756" s="356">
        <v>2000</v>
      </c>
      <c r="X756" s="356">
        <v>1200</v>
      </c>
      <c r="Y756" s="356">
        <v>400</v>
      </c>
      <c r="Z756" s="344">
        <f t="shared" ref="Z756:Z819" si="3217">ROUND(VLOOKUP($C756,$C$3:$P$15,13,0)*$A756*(VLOOKUP($G756,$N$18:$AD$25,14,0)+(VLOOKUP($G756,$N$18:$AD$25,15,0)-VLOOKUP($G756,$N$18:$AD$25,14,0))*C$20),0)</f>
        <v>91</v>
      </c>
      <c r="AA756" s="344">
        <f t="shared" ref="AA756:AA819" si="3218">ROUND(VLOOKUP($C756,$C$3:$P$15,13,0)*$A756*(VLOOKUP($G756,$N$18:$AD$25,14,0)+(VLOOKUP($G756,$N$18:$AD$25,15,0)-VLOOKUP($G756,$N$18:$AD$25,14,0))*D$20),0)</f>
        <v>99</v>
      </c>
      <c r="AB756" s="344">
        <f t="shared" ref="AB756:AB819" si="3219">ROUND(VLOOKUP($C756,$C$3:$P$15,13,0)*$A756*(VLOOKUP($G756,$N$18:$AD$25,14,0)+(VLOOKUP($G756,$N$18:$AD$25,15,0)-VLOOKUP($G756,$N$18:$AD$25,14,0))*E$20),0)</f>
        <v>99</v>
      </c>
      <c r="AC756" s="344">
        <f t="shared" ref="AC756:AC819" si="3220">ROUND(VLOOKUP($C756,$C$3:$P$15,13,0)*$A756*(VLOOKUP($G756,$N$18:$AD$25,14,0)+(VLOOKUP($G756,$N$18:$AD$25,15,0)-VLOOKUP($G756,$N$18:$AD$25,14,0))*F$20),0)</f>
        <v>107</v>
      </c>
      <c r="AD756" s="344">
        <f t="shared" ref="AD756:AD819" si="3221">ROUND(VLOOKUP($C756,$C$3:$P$15,13,0)*$A756*(VLOOKUP($G756,$N$18:$AD$25,14,0)+(VLOOKUP($G756,$N$18:$AD$25,15,0)-VLOOKUP($G756,$N$18:$AD$25,14,0))*G$20),0)</f>
        <v>107</v>
      </c>
      <c r="AE756" s="344">
        <f t="shared" ref="AE756:AE819" si="3222">ROUND(VLOOKUP($C756,$C$3:$P$15,13,0)*$A756*(VLOOKUP($G756,$N$18:$AD$25,14,0)+(VLOOKUP($G756,$N$18:$AD$25,15,0)-VLOOKUP($G756,$N$18:$AD$25,14,0))*H$20),0)</f>
        <v>114</v>
      </c>
      <c r="AF756" s="344">
        <f t="shared" ref="AF756:AF819" si="3223">ROUND(VLOOKUP($C756,$C$3:$P$15,13,0)*$A756*(VLOOKUP($G756,$N$18:$AD$25,14,0)+(VLOOKUP($G756,$N$18:$AD$25,15,0)-VLOOKUP($G756,$N$18:$AD$25,14,0))*I$20),0)</f>
        <v>114</v>
      </c>
      <c r="AG756" s="344">
        <f t="shared" ref="AG756:AG819" si="3224">ROUND(VLOOKUP($C756,$C$3:$P$15,13,0)*$A756*(VLOOKUP($G756,$N$18:$AD$25,14,0)+(VLOOKUP($G756,$N$18:$AD$25,15,0)-VLOOKUP($G756,$N$18:$AD$25,14,0))*J$20),0)</f>
        <v>122</v>
      </c>
      <c r="AH756" s="344">
        <f t="shared" ref="AH756:AH819" si="3225">ROUND(VLOOKUP($C756,$C$3:$P$15,13,0)*$A756*(VLOOKUP($G756,$N$18:$AD$25,14,0)+(VLOOKUP($G756,$N$18:$AD$25,15,0)-VLOOKUP($G756,$N$18:$AD$25,14,0))*K$20),0)</f>
        <v>122</v>
      </c>
      <c r="AI756" s="344">
        <f t="shared" ref="AI756:AI819" si="3226">ROUND(VLOOKUP($C756,$C$3:$P$15,13,0)*$A756*(VLOOKUP($G756,$N$18:$AD$25,14,0)+(VLOOKUP($G756,$N$18:$AD$25,15,0)-VLOOKUP($G756,$N$18:$AD$25,14,0))*L$20),0)</f>
        <v>130</v>
      </c>
      <c r="AJ756" s="356">
        <v>3600</v>
      </c>
      <c r="AK756" s="356">
        <v>2800</v>
      </c>
      <c r="AL756" s="356">
        <v>2000</v>
      </c>
      <c r="AM756" s="356">
        <v>1200</v>
      </c>
      <c r="AN756" s="356">
        <v>400</v>
      </c>
      <c r="AO756" s="344" t="str">
        <f t="shared" ref="AO756:AO819" si="3227">IF($I756="","",ROUND(VLOOKUP($C756,$C$3:$P$15,14,0)*$A756*(VLOOKUP($I756,$N$18:$AD$25,14,0)+(VLOOKUP($I756,$N$18:$AD$25,15,0)-VLOOKUP($I756,$N$18:$AD$25,14,0))*C$20),0))</f>
        <v/>
      </c>
      <c r="AP756" s="344" t="str">
        <f t="shared" ref="AP756:AP819" si="3228">IF($I756="","",ROUND(VLOOKUP($C756,$C$3:$P$15,14,0)*$A756*(VLOOKUP($I756,$N$18:$AD$25,14,0)+(VLOOKUP($I756,$N$18:$AD$25,15,0)-VLOOKUP($I756,$N$18:$AD$25,14,0))*D$20),0))</f>
        <v/>
      </c>
      <c r="AQ756" s="344" t="str">
        <f t="shared" ref="AQ756:AQ819" si="3229">IF($I756="","",ROUND(VLOOKUP($C756,$C$3:$P$15,14,0)*$A756*(VLOOKUP($I756,$N$18:$AD$25,14,0)+(VLOOKUP($I756,$N$18:$AD$25,15,0)-VLOOKUP($I756,$N$18:$AD$25,14,0))*E$20),0))</f>
        <v/>
      </c>
      <c r="AR756" s="344" t="str">
        <f t="shared" ref="AR756:AR819" si="3230">IF($I756="","",ROUND(VLOOKUP($C756,$C$3:$P$15,14,0)*$A756*(VLOOKUP($I756,$N$18:$AD$25,14,0)+(VLOOKUP($I756,$N$18:$AD$25,15,0)-VLOOKUP($I756,$N$18:$AD$25,14,0))*F$20),0))</f>
        <v/>
      </c>
      <c r="AS756" s="344" t="str">
        <f t="shared" ref="AS756:AS819" si="3231">IF($I756="","",ROUND(VLOOKUP($C756,$C$3:$P$15,14,0)*$A756*(VLOOKUP($I756,$N$18:$AD$25,14,0)+(VLOOKUP($I756,$N$18:$AD$25,15,0)-VLOOKUP($I756,$N$18:$AD$25,14,0))*G$20),0))</f>
        <v/>
      </c>
      <c r="AT756" s="344" t="str">
        <f t="shared" ref="AT756:AT819" si="3232">IF($I756="","",ROUND(VLOOKUP($C756,$C$3:$P$15,14,0)*$A756*(VLOOKUP($I756,$N$18:$AD$25,14,0)+(VLOOKUP($I756,$N$18:$AD$25,15,0)-VLOOKUP($I756,$N$18:$AD$25,14,0))*H$20),0))</f>
        <v/>
      </c>
      <c r="AU756" s="344" t="str">
        <f t="shared" ref="AU756:AU819" si="3233">IF($I756="","",ROUND(VLOOKUP($C756,$C$3:$P$15,14,0)*$A756*(VLOOKUP($I756,$N$18:$AD$25,14,0)+(VLOOKUP($I756,$N$18:$AD$25,15,0)-VLOOKUP($I756,$N$18:$AD$25,14,0))*I$20),0))</f>
        <v/>
      </c>
      <c r="AV756" s="344" t="str">
        <f t="shared" ref="AV756:AV819" si="3234">IF($I756="","",ROUND(VLOOKUP($C756,$C$3:$P$15,14,0)*$A756*(VLOOKUP($I756,$N$18:$AD$25,14,0)+(VLOOKUP($I756,$N$18:$AD$25,15,0)-VLOOKUP($I756,$N$18:$AD$25,14,0))*J$20),0))</f>
        <v/>
      </c>
      <c r="AW756" s="344" t="str">
        <f t="shared" ref="AW756:AW819" si="3235">IF($I756="","",ROUND(VLOOKUP($C756,$C$3:$P$15,14,0)*$A756*(VLOOKUP($I756,$N$18:$AD$25,14,0)+(VLOOKUP($I756,$N$18:$AD$25,15,0)-VLOOKUP($I756,$N$18:$AD$25,14,0))*K$20),0))</f>
        <v/>
      </c>
      <c r="AX756" s="344" t="str">
        <f t="shared" ref="AX756:AX819" si="3236">IF($I756="","",ROUND(VLOOKUP($C756,$C$3:$P$15,14,0)*$A756*(VLOOKUP($I756,$N$18:$AD$25,14,0)+(VLOOKUP($I756,$N$18:$AD$25,15,0)-VLOOKUP($I756,$N$18:$AD$25,14,0))*L$20),0))</f>
        <v/>
      </c>
      <c r="AY756" s="356">
        <v>3600</v>
      </c>
      <c r="AZ756" s="356">
        <v>2800</v>
      </c>
      <c r="BA756" s="356">
        <v>2000</v>
      </c>
      <c r="BB756" s="356">
        <v>1200</v>
      </c>
      <c r="BC756" s="356">
        <v>400</v>
      </c>
      <c r="BD756" s="353" t="str">
        <f t="shared" ref="BD756:BH756" si="3237">IF(BD561="","",BD561+60)</f>
        <v/>
      </c>
      <c r="BE756" s="353" t="str">
        <f t="shared" si="3237"/>
        <v/>
      </c>
      <c r="BF756" s="353" t="str">
        <f t="shared" si="3237"/>
        <v/>
      </c>
      <c r="BG756" s="353" t="str">
        <f t="shared" si="3237"/>
        <v/>
      </c>
      <c r="BH756" s="353" t="str">
        <f t="shared" si="3237"/>
        <v/>
      </c>
      <c r="BI756" s="146" t="str">
        <f t="shared" si="2990"/>
        <v/>
      </c>
      <c r="BJ756" s="352" t="str">
        <f t="shared" si="2991"/>
        <v/>
      </c>
      <c r="BK756" s="146" t="str">
        <f t="shared" si="2992"/>
        <v/>
      </c>
      <c r="BL756" s="25">
        <f t="shared" si="3111"/>
        <v>7100613</v>
      </c>
      <c r="BM756" s="146">
        <f t="shared" ref="BM756" si="3238">BM743</f>
        <v>88</v>
      </c>
      <c r="BN756" s="146">
        <f t="shared" si="3183"/>
        <v>7</v>
      </c>
      <c r="BO756" s="146">
        <f t="shared" ref="BO756:BP756" si="3239">BO743</f>
        <v>6</v>
      </c>
      <c r="BP756" s="146">
        <f t="shared" si="3239"/>
        <v>13</v>
      </c>
      <c r="BQ756" s="146">
        <f>VLOOKUP(IF(A756=1,0,A756),宝石属性!$B$26:$D$41,2,0)</f>
        <v>10</v>
      </c>
      <c r="BR756" s="146">
        <f>VLOOKUP(IF(A756=1,0,A756),宝石属性!$B$26:$D$41,3,0)</f>
        <v>2</v>
      </c>
      <c r="BS756" s="146">
        <f t="shared" ref="BS756:BV756" si="3240">IF(BS743="","",BS743)</f>
        <v>6</v>
      </c>
      <c r="BT756" s="146">
        <f t="shared" si="3240"/>
        <v>9</v>
      </c>
      <c r="BU756" s="146" t="str">
        <f t="shared" si="3240"/>
        <v/>
      </c>
      <c r="BV756" s="146" t="str">
        <f t="shared" si="3240"/>
        <v/>
      </c>
      <c r="BW756" s="357">
        <f t="shared" si="3119"/>
        <v>2018</v>
      </c>
      <c r="BX756" s="357">
        <f t="shared" si="3120"/>
        <v>3002</v>
      </c>
    </row>
    <row r="757" spans="1:76" s="353" customFormat="1">
      <c r="A757" s="347">
        <f t="shared" si="2996"/>
        <v>110</v>
      </c>
      <c r="B757" s="347" t="s">
        <v>1111</v>
      </c>
      <c r="C757" s="347" t="str">
        <f t="shared" si="3206"/>
        <v>剑</v>
      </c>
      <c r="D757" s="347" t="str">
        <f t="shared" si="3109"/>
        <v>110级紫装剑</v>
      </c>
      <c r="E757" s="347">
        <f>VLOOKUP($C757,$C$3:$M$15,COLUMNS($C$3:H$15),0)</f>
        <v>130</v>
      </c>
      <c r="F757" s="347" t="str">
        <f>VLOOKUP($C757,$C$3:$M$15,COLUMNS($C$3:I$15),0)</f>
        <v>phyattack_value</v>
      </c>
      <c r="G757" s="347">
        <f>VLOOKUP($C757,$C$3:$M$15,COLUMNS($C$3:J$15),0)</f>
        <v>150</v>
      </c>
      <c r="H757" s="347" t="str">
        <f>VLOOKUP($C757,$C$3:$M$15,COLUMNS($C$3:K$15),0)</f>
        <v>magicattack_value</v>
      </c>
      <c r="I757" s="347">
        <f>VLOOKUP($C757,$C$3:$M$15,COLUMNS($C$3:L$15),0)</f>
        <v>170</v>
      </c>
      <c r="J757" s="347" t="str">
        <f>VLOOKUP($C757,$C$3:$M$15,COLUMNS($C$3:M$15),0)</f>
        <v>medical_value</v>
      </c>
      <c r="K757" s="344">
        <f t="shared" si="3207"/>
        <v>740</v>
      </c>
      <c r="L757" s="344">
        <f t="shared" si="3208"/>
        <v>772</v>
      </c>
      <c r="M757" s="344">
        <f t="shared" si="3209"/>
        <v>772</v>
      </c>
      <c r="N757" s="344">
        <f t="shared" si="3210"/>
        <v>805</v>
      </c>
      <c r="O757" s="344">
        <f t="shared" si="3211"/>
        <v>805</v>
      </c>
      <c r="P757" s="344">
        <f t="shared" si="3212"/>
        <v>837</v>
      </c>
      <c r="Q757" s="344">
        <f t="shared" si="3213"/>
        <v>837</v>
      </c>
      <c r="R757" s="344">
        <f t="shared" si="3214"/>
        <v>870</v>
      </c>
      <c r="S757" s="344">
        <f t="shared" si="3215"/>
        <v>870</v>
      </c>
      <c r="T757" s="344">
        <f t="shared" si="3216"/>
        <v>902</v>
      </c>
      <c r="U757" s="356">
        <v>3600</v>
      </c>
      <c r="V757" s="356">
        <v>2800</v>
      </c>
      <c r="W757" s="356">
        <v>2000</v>
      </c>
      <c r="X757" s="356">
        <v>1200</v>
      </c>
      <c r="Y757" s="356">
        <v>400</v>
      </c>
      <c r="Z757" s="344">
        <f t="shared" si="3217"/>
        <v>166</v>
      </c>
      <c r="AA757" s="344">
        <f t="shared" si="3218"/>
        <v>174</v>
      </c>
      <c r="AB757" s="344">
        <f t="shared" si="3219"/>
        <v>174</v>
      </c>
      <c r="AC757" s="344">
        <f t="shared" si="3220"/>
        <v>181</v>
      </c>
      <c r="AD757" s="344">
        <f t="shared" si="3221"/>
        <v>181</v>
      </c>
      <c r="AE757" s="344">
        <f t="shared" si="3222"/>
        <v>188</v>
      </c>
      <c r="AF757" s="344">
        <f t="shared" si="3223"/>
        <v>188</v>
      </c>
      <c r="AG757" s="344">
        <f t="shared" si="3224"/>
        <v>196</v>
      </c>
      <c r="AH757" s="344">
        <f t="shared" si="3225"/>
        <v>196</v>
      </c>
      <c r="AI757" s="344">
        <f t="shared" si="3226"/>
        <v>203</v>
      </c>
      <c r="AJ757" s="356">
        <v>3600</v>
      </c>
      <c r="AK757" s="356">
        <v>2800</v>
      </c>
      <c r="AL757" s="356">
        <v>2000</v>
      </c>
      <c r="AM757" s="356">
        <v>1200</v>
      </c>
      <c r="AN757" s="356">
        <v>400</v>
      </c>
      <c r="AO757" s="344">
        <f t="shared" si="3227"/>
        <v>231</v>
      </c>
      <c r="AP757" s="344">
        <f t="shared" si="3228"/>
        <v>251</v>
      </c>
      <c r="AQ757" s="344">
        <f t="shared" si="3229"/>
        <v>251</v>
      </c>
      <c r="AR757" s="344">
        <f t="shared" si="3230"/>
        <v>271</v>
      </c>
      <c r="AS757" s="344">
        <f t="shared" si="3231"/>
        <v>271</v>
      </c>
      <c r="AT757" s="344">
        <f t="shared" si="3232"/>
        <v>290</v>
      </c>
      <c r="AU757" s="344">
        <f t="shared" si="3233"/>
        <v>290</v>
      </c>
      <c r="AV757" s="344">
        <f t="shared" si="3234"/>
        <v>310</v>
      </c>
      <c r="AW757" s="344">
        <f t="shared" si="3235"/>
        <v>310</v>
      </c>
      <c r="AX757" s="344">
        <f t="shared" si="3236"/>
        <v>330</v>
      </c>
      <c r="AY757" s="356">
        <v>3600</v>
      </c>
      <c r="AZ757" s="356">
        <v>2800</v>
      </c>
      <c r="BA757" s="356">
        <v>2000</v>
      </c>
      <c r="BB757" s="356">
        <v>1200</v>
      </c>
      <c r="BC757" s="356">
        <v>400</v>
      </c>
      <c r="BD757" s="353">
        <f t="shared" ref="BD757:BH757" si="3241">IF(BD562="","",BD562+60)</f>
        <v>131</v>
      </c>
      <c r="BE757" s="353">
        <f t="shared" si="3241"/>
        <v>131</v>
      </c>
      <c r="BF757" s="353">
        <f t="shared" si="3241"/>
        <v>146</v>
      </c>
      <c r="BG757" s="353">
        <f t="shared" si="3241"/>
        <v>161</v>
      </c>
      <c r="BH757" s="353">
        <f t="shared" si="3241"/>
        <v>176</v>
      </c>
      <c r="BI757" s="146" t="str">
        <f t="shared" si="2990"/>
        <v>131;131</v>
      </c>
      <c r="BJ757" s="352">
        <f t="shared" si="2991"/>
        <v>146</v>
      </c>
      <c r="BK757" s="146" t="str">
        <f t="shared" si="2992"/>
        <v>161;176</v>
      </c>
      <c r="BL757" s="25">
        <f t="shared" si="3111"/>
        <v>7110101</v>
      </c>
      <c r="BM757" s="146">
        <f t="shared" ref="BM757" si="3242">BM744</f>
        <v>1288</v>
      </c>
      <c r="BN757" s="146">
        <f t="shared" si="3183"/>
        <v>7</v>
      </c>
      <c r="BO757" s="146">
        <f t="shared" ref="BO757:BP757" si="3243">BO744</f>
        <v>1</v>
      </c>
      <c r="BP757" s="146">
        <f t="shared" si="3243"/>
        <v>1</v>
      </c>
      <c r="BQ757" s="146">
        <f>VLOOKUP(IF(A757=1,0,A757),宝石属性!$B$26:$D$41,2,0)</f>
        <v>10</v>
      </c>
      <c r="BR757" s="146">
        <f>VLOOKUP(IF(A757=1,0,A757),宝石属性!$B$26:$D$41,3,0)</f>
        <v>2</v>
      </c>
      <c r="BS757" s="146">
        <f t="shared" ref="BS757:BV757" si="3244">IF(BS744="","",BS744)</f>
        <v>2</v>
      </c>
      <c r="BT757" s="146">
        <f t="shared" si="3244"/>
        <v>4</v>
      </c>
      <c r="BU757" s="146">
        <f t="shared" si="3244"/>
        <v>7</v>
      </c>
      <c r="BV757" s="146">
        <f t="shared" si="3244"/>
        <v>8</v>
      </c>
      <c r="BW757" s="357">
        <f t="shared" si="3119"/>
        <v>2003</v>
      </c>
      <c r="BX757" s="357">
        <f t="shared" si="3120"/>
        <v>3002</v>
      </c>
    </row>
    <row r="758" spans="1:76" s="353" customFormat="1">
      <c r="A758" s="347">
        <f t="shared" si="2996"/>
        <v>110</v>
      </c>
      <c r="B758" s="347" t="s">
        <v>1111</v>
      </c>
      <c r="C758" s="347" t="str">
        <f t="shared" si="3206"/>
        <v>锤</v>
      </c>
      <c r="D758" s="347" t="str">
        <f t="shared" si="3109"/>
        <v>110级紫装锤</v>
      </c>
      <c r="E758" s="347">
        <f>VLOOKUP($C758,$C$3:$M$15,COLUMNS($C$3:H$15),0)</f>
        <v>130</v>
      </c>
      <c r="F758" s="347" t="str">
        <f>VLOOKUP($C758,$C$3:$M$15,COLUMNS($C$3:I$15),0)</f>
        <v>phyattack_value</v>
      </c>
      <c r="G758" s="347">
        <f>VLOOKUP($C758,$C$3:$M$15,COLUMNS($C$3:J$15),0)</f>
        <v>150</v>
      </c>
      <c r="H758" s="347" t="str">
        <f>VLOOKUP($C758,$C$3:$M$15,COLUMNS($C$3:K$15),0)</f>
        <v>magicattack_value</v>
      </c>
      <c r="I758" s="347">
        <f>VLOOKUP($C758,$C$3:$M$15,COLUMNS($C$3:L$15),0)</f>
        <v>170</v>
      </c>
      <c r="J758" s="347" t="str">
        <f>VLOOKUP($C758,$C$3:$M$15,COLUMNS($C$3:M$15),0)</f>
        <v>medical_value</v>
      </c>
      <c r="K758" s="344">
        <f t="shared" si="3207"/>
        <v>740</v>
      </c>
      <c r="L758" s="344">
        <f t="shared" si="3208"/>
        <v>772</v>
      </c>
      <c r="M758" s="344">
        <f t="shared" si="3209"/>
        <v>772</v>
      </c>
      <c r="N758" s="344">
        <f t="shared" si="3210"/>
        <v>805</v>
      </c>
      <c r="O758" s="344">
        <f t="shared" si="3211"/>
        <v>805</v>
      </c>
      <c r="P758" s="344">
        <f t="shared" si="3212"/>
        <v>837</v>
      </c>
      <c r="Q758" s="344">
        <f t="shared" si="3213"/>
        <v>837</v>
      </c>
      <c r="R758" s="344">
        <f t="shared" si="3214"/>
        <v>870</v>
      </c>
      <c r="S758" s="344">
        <f t="shared" si="3215"/>
        <v>870</v>
      </c>
      <c r="T758" s="344">
        <f t="shared" si="3216"/>
        <v>902</v>
      </c>
      <c r="U758" s="356">
        <v>3600</v>
      </c>
      <c r="V758" s="356">
        <v>2800</v>
      </c>
      <c r="W758" s="356">
        <v>2000</v>
      </c>
      <c r="X758" s="356">
        <v>1200</v>
      </c>
      <c r="Y758" s="356">
        <v>400</v>
      </c>
      <c r="Z758" s="344">
        <f t="shared" si="3217"/>
        <v>166</v>
      </c>
      <c r="AA758" s="344">
        <f t="shared" si="3218"/>
        <v>174</v>
      </c>
      <c r="AB758" s="344">
        <f t="shared" si="3219"/>
        <v>174</v>
      </c>
      <c r="AC758" s="344">
        <f t="shared" si="3220"/>
        <v>181</v>
      </c>
      <c r="AD758" s="344">
        <f t="shared" si="3221"/>
        <v>181</v>
      </c>
      <c r="AE758" s="344">
        <f t="shared" si="3222"/>
        <v>188</v>
      </c>
      <c r="AF758" s="344">
        <f t="shared" si="3223"/>
        <v>188</v>
      </c>
      <c r="AG758" s="344">
        <f t="shared" si="3224"/>
        <v>196</v>
      </c>
      <c r="AH758" s="344">
        <f t="shared" si="3225"/>
        <v>196</v>
      </c>
      <c r="AI758" s="344">
        <f t="shared" si="3226"/>
        <v>203</v>
      </c>
      <c r="AJ758" s="356">
        <v>3600</v>
      </c>
      <c r="AK758" s="356">
        <v>2800</v>
      </c>
      <c r="AL758" s="356">
        <v>2000</v>
      </c>
      <c r="AM758" s="356">
        <v>1200</v>
      </c>
      <c r="AN758" s="356">
        <v>400</v>
      </c>
      <c r="AO758" s="344">
        <f t="shared" si="3227"/>
        <v>231</v>
      </c>
      <c r="AP758" s="344">
        <f t="shared" si="3228"/>
        <v>251</v>
      </c>
      <c r="AQ758" s="344">
        <f t="shared" si="3229"/>
        <v>251</v>
      </c>
      <c r="AR758" s="344">
        <f t="shared" si="3230"/>
        <v>271</v>
      </c>
      <c r="AS758" s="344">
        <f t="shared" si="3231"/>
        <v>271</v>
      </c>
      <c r="AT758" s="344">
        <f t="shared" si="3232"/>
        <v>290</v>
      </c>
      <c r="AU758" s="344">
        <f t="shared" si="3233"/>
        <v>290</v>
      </c>
      <c r="AV758" s="344">
        <f t="shared" si="3234"/>
        <v>310</v>
      </c>
      <c r="AW758" s="344">
        <f t="shared" si="3235"/>
        <v>310</v>
      </c>
      <c r="AX758" s="344">
        <f t="shared" si="3236"/>
        <v>330</v>
      </c>
      <c r="AY758" s="356">
        <v>3600</v>
      </c>
      <c r="AZ758" s="356">
        <v>2800</v>
      </c>
      <c r="BA758" s="356">
        <v>2000</v>
      </c>
      <c r="BB758" s="356">
        <v>1200</v>
      </c>
      <c r="BC758" s="356">
        <v>400</v>
      </c>
      <c r="BD758" s="353">
        <f t="shared" ref="BD758:BH758" si="3245">IF(BD563="","",BD563+60)</f>
        <v>131</v>
      </c>
      <c r="BE758" s="353">
        <f t="shared" si="3245"/>
        <v>131</v>
      </c>
      <c r="BF758" s="353">
        <f t="shared" si="3245"/>
        <v>146</v>
      </c>
      <c r="BG758" s="353">
        <f t="shared" si="3245"/>
        <v>161</v>
      </c>
      <c r="BH758" s="353">
        <f t="shared" si="3245"/>
        <v>176</v>
      </c>
      <c r="BI758" s="146" t="str">
        <f t="shared" si="2990"/>
        <v>131;131</v>
      </c>
      <c r="BJ758" s="352">
        <f t="shared" si="2991"/>
        <v>146</v>
      </c>
      <c r="BK758" s="146" t="str">
        <f t="shared" si="2992"/>
        <v>161;176</v>
      </c>
      <c r="BL758" s="25">
        <f t="shared" si="3111"/>
        <v>7110102</v>
      </c>
      <c r="BM758" s="146">
        <f t="shared" ref="BM758" si="3246">BM745</f>
        <v>4360</v>
      </c>
      <c r="BN758" s="146">
        <f t="shared" si="3183"/>
        <v>7</v>
      </c>
      <c r="BO758" s="146">
        <f t="shared" ref="BO758:BP758" si="3247">BO745</f>
        <v>1</v>
      </c>
      <c r="BP758" s="146">
        <f t="shared" si="3247"/>
        <v>2</v>
      </c>
      <c r="BQ758" s="146">
        <f>VLOOKUP(IF(A758=1,0,A758),宝石属性!$B$26:$D$41,2,0)</f>
        <v>10</v>
      </c>
      <c r="BR758" s="146">
        <f>VLOOKUP(IF(A758=1,0,A758),宝石属性!$B$26:$D$41,3,0)</f>
        <v>2</v>
      </c>
      <c r="BS758" s="146">
        <f t="shared" ref="BS758:BV758" si="3248">IF(BS745="","",BS745)</f>
        <v>2</v>
      </c>
      <c r="BT758" s="146">
        <f t="shared" si="3248"/>
        <v>4</v>
      </c>
      <c r="BU758" s="146">
        <f t="shared" si="3248"/>
        <v>7</v>
      </c>
      <c r="BV758" s="146">
        <f t="shared" si="3248"/>
        <v>8</v>
      </c>
      <c r="BW758" s="357">
        <f t="shared" si="3119"/>
        <v>2003</v>
      </c>
      <c r="BX758" s="357">
        <f t="shared" si="3120"/>
        <v>3002</v>
      </c>
    </row>
    <row r="759" spans="1:76" s="353" customFormat="1">
      <c r="A759" s="347">
        <f t="shared" si="2996"/>
        <v>110</v>
      </c>
      <c r="B759" s="347" t="s">
        <v>1111</v>
      </c>
      <c r="C759" s="347" t="str">
        <f t="shared" si="3206"/>
        <v>弓箭</v>
      </c>
      <c r="D759" s="347" t="str">
        <f t="shared" si="3109"/>
        <v>110级紫装弓箭</v>
      </c>
      <c r="E759" s="347">
        <f>VLOOKUP($C759,$C$3:$M$15,COLUMNS($C$3:H$15),0)</f>
        <v>130</v>
      </c>
      <c r="F759" s="347" t="str">
        <f>VLOOKUP($C759,$C$3:$M$15,COLUMNS($C$3:I$15),0)</f>
        <v>phyattack_value</v>
      </c>
      <c r="G759" s="347">
        <f>VLOOKUP($C759,$C$3:$M$15,COLUMNS($C$3:J$15),0)</f>
        <v>150</v>
      </c>
      <c r="H759" s="347" t="str">
        <f>VLOOKUP($C759,$C$3:$M$15,COLUMNS($C$3:K$15),0)</f>
        <v>magicattack_value</v>
      </c>
      <c r="I759" s="347">
        <f>VLOOKUP($C759,$C$3:$M$15,COLUMNS($C$3:L$15),0)</f>
        <v>170</v>
      </c>
      <c r="J759" s="347" t="str">
        <f>VLOOKUP($C759,$C$3:$M$15,COLUMNS($C$3:M$15),0)</f>
        <v>medical_value</v>
      </c>
      <c r="K759" s="344">
        <f t="shared" si="3207"/>
        <v>740</v>
      </c>
      <c r="L759" s="344">
        <f t="shared" si="3208"/>
        <v>772</v>
      </c>
      <c r="M759" s="344">
        <f t="shared" si="3209"/>
        <v>772</v>
      </c>
      <c r="N759" s="344">
        <f t="shared" si="3210"/>
        <v>805</v>
      </c>
      <c r="O759" s="344">
        <f t="shared" si="3211"/>
        <v>805</v>
      </c>
      <c r="P759" s="344">
        <f t="shared" si="3212"/>
        <v>837</v>
      </c>
      <c r="Q759" s="344">
        <f t="shared" si="3213"/>
        <v>837</v>
      </c>
      <c r="R759" s="344">
        <f t="shared" si="3214"/>
        <v>870</v>
      </c>
      <c r="S759" s="344">
        <f t="shared" si="3215"/>
        <v>870</v>
      </c>
      <c r="T759" s="344">
        <f t="shared" si="3216"/>
        <v>902</v>
      </c>
      <c r="U759" s="356">
        <v>3600</v>
      </c>
      <c r="V759" s="356">
        <v>2800</v>
      </c>
      <c r="W759" s="356">
        <v>2000</v>
      </c>
      <c r="X759" s="356">
        <v>1200</v>
      </c>
      <c r="Y759" s="356">
        <v>400</v>
      </c>
      <c r="Z759" s="344">
        <f t="shared" si="3217"/>
        <v>166</v>
      </c>
      <c r="AA759" s="344">
        <f t="shared" si="3218"/>
        <v>174</v>
      </c>
      <c r="AB759" s="344">
        <f t="shared" si="3219"/>
        <v>174</v>
      </c>
      <c r="AC759" s="344">
        <f t="shared" si="3220"/>
        <v>181</v>
      </c>
      <c r="AD759" s="344">
        <f t="shared" si="3221"/>
        <v>181</v>
      </c>
      <c r="AE759" s="344">
        <f t="shared" si="3222"/>
        <v>188</v>
      </c>
      <c r="AF759" s="344">
        <f t="shared" si="3223"/>
        <v>188</v>
      </c>
      <c r="AG759" s="344">
        <f t="shared" si="3224"/>
        <v>196</v>
      </c>
      <c r="AH759" s="344">
        <f t="shared" si="3225"/>
        <v>196</v>
      </c>
      <c r="AI759" s="344">
        <f t="shared" si="3226"/>
        <v>203</v>
      </c>
      <c r="AJ759" s="356">
        <v>3600</v>
      </c>
      <c r="AK759" s="356">
        <v>2800</v>
      </c>
      <c r="AL759" s="356">
        <v>2000</v>
      </c>
      <c r="AM759" s="356">
        <v>1200</v>
      </c>
      <c r="AN759" s="356">
        <v>400</v>
      </c>
      <c r="AO759" s="344">
        <f t="shared" si="3227"/>
        <v>231</v>
      </c>
      <c r="AP759" s="344">
        <f t="shared" si="3228"/>
        <v>251</v>
      </c>
      <c r="AQ759" s="344">
        <f t="shared" si="3229"/>
        <v>251</v>
      </c>
      <c r="AR759" s="344">
        <f t="shared" si="3230"/>
        <v>271</v>
      </c>
      <c r="AS759" s="344">
        <f t="shared" si="3231"/>
        <v>271</v>
      </c>
      <c r="AT759" s="344">
        <f t="shared" si="3232"/>
        <v>290</v>
      </c>
      <c r="AU759" s="344">
        <f t="shared" si="3233"/>
        <v>290</v>
      </c>
      <c r="AV759" s="344">
        <f t="shared" si="3234"/>
        <v>310</v>
      </c>
      <c r="AW759" s="344">
        <f t="shared" si="3235"/>
        <v>310</v>
      </c>
      <c r="AX759" s="344">
        <f t="shared" si="3236"/>
        <v>330</v>
      </c>
      <c r="AY759" s="356">
        <v>3600</v>
      </c>
      <c r="AZ759" s="356">
        <v>2800</v>
      </c>
      <c r="BA759" s="356">
        <v>2000</v>
      </c>
      <c r="BB759" s="356">
        <v>1200</v>
      </c>
      <c r="BC759" s="356">
        <v>400</v>
      </c>
      <c r="BD759" s="353">
        <f t="shared" ref="BD759:BH759" si="3249">IF(BD564="","",BD564+60)</f>
        <v>131</v>
      </c>
      <c r="BE759" s="353">
        <f t="shared" si="3249"/>
        <v>131</v>
      </c>
      <c r="BF759" s="353">
        <f t="shared" si="3249"/>
        <v>146</v>
      </c>
      <c r="BG759" s="353">
        <f t="shared" si="3249"/>
        <v>161</v>
      </c>
      <c r="BH759" s="353">
        <f t="shared" si="3249"/>
        <v>176</v>
      </c>
      <c r="BI759" s="146" t="str">
        <f t="shared" si="2990"/>
        <v>131;131</v>
      </c>
      <c r="BJ759" s="352">
        <f t="shared" si="2991"/>
        <v>146</v>
      </c>
      <c r="BK759" s="146" t="str">
        <f t="shared" si="2992"/>
        <v>161;176</v>
      </c>
      <c r="BL759" s="25">
        <f t="shared" si="3111"/>
        <v>7110103</v>
      </c>
      <c r="BM759" s="146">
        <f t="shared" ref="BM759" si="3250">BM746</f>
        <v>1800</v>
      </c>
      <c r="BN759" s="146">
        <f t="shared" si="3183"/>
        <v>7</v>
      </c>
      <c r="BO759" s="146">
        <f t="shared" ref="BO759:BP759" si="3251">BO746</f>
        <v>1</v>
      </c>
      <c r="BP759" s="146">
        <f t="shared" si="3251"/>
        <v>3</v>
      </c>
      <c r="BQ759" s="146">
        <f>VLOOKUP(IF(A759=1,0,A759),宝石属性!$B$26:$D$41,2,0)</f>
        <v>10</v>
      </c>
      <c r="BR759" s="146">
        <f>VLOOKUP(IF(A759=1,0,A759),宝石属性!$B$26:$D$41,3,0)</f>
        <v>2</v>
      </c>
      <c r="BS759" s="146">
        <f t="shared" ref="BS759:BV759" si="3252">IF(BS746="","",BS746)</f>
        <v>2</v>
      </c>
      <c r="BT759" s="146">
        <f t="shared" si="3252"/>
        <v>4</v>
      </c>
      <c r="BU759" s="146">
        <f t="shared" si="3252"/>
        <v>7</v>
      </c>
      <c r="BV759" s="146">
        <f t="shared" si="3252"/>
        <v>8</v>
      </c>
      <c r="BW759" s="357">
        <f t="shared" si="3119"/>
        <v>2003</v>
      </c>
      <c r="BX759" s="357">
        <f t="shared" si="3120"/>
        <v>3002</v>
      </c>
    </row>
    <row r="760" spans="1:76" s="353" customFormat="1">
      <c r="A760" s="347">
        <f t="shared" si="2996"/>
        <v>110</v>
      </c>
      <c r="B760" s="347" t="s">
        <v>1111</v>
      </c>
      <c r="C760" s="347" t="str">
        <f t="shared" si="3206"/>
        <v>爪</v>
      </c>
      <c r="D760" s="347" t="str">
        <f t="shared" si="3109"/>
        <v>110级紫装爪</v>
      </c>
      <c r="E760" s="347">
        <f>VLOOKUP($C760,$C$3:$M$15,COLUMNS($C$3:H$15),0)</f>
        <v>130</v>
      </c>
      <c r="F760" s="347" t="str">
        <f>VLOOKUP($C760,$C$3:$M$15,COLUMNS($C$3:I$15),0)</f>
        <v>phyattack_value</v>
      </c>
      <c r="G760" s="347">
        <f>VLOOKUP($C760,$C$3:$M$15,COLUMNS($C$3:J$15),0)</f>
        <v>150</v>
      </c>
      <c r="H760" s="347" t="str">
        <f>VLOOKUP($C760,$C$3:$M$15,COLUMNS($C$3:K$15),0)</f>
        <v>magicattack_value</v>
      </c>
      <c r="I760" s="347">
        <f>VLOOKUP($C760,$C$3:$M$15,COLUMNS($C$3:L$15),0)</f>
        <v>170</v>
      </c>
      <c r="J760" s="347" t="str">
        <f>VLOOKUP($C760,$C$3:$M$15,COLUMNS($C$3:M$15),0)</f>
        <v>medical_value</v>
      </c>
      <c r="K760" s="344">
        <f t="shared" si="3207"/>
        <v>740</v>
      </c>
      <c r="L760" s="344">
        <f t="shared" si="3208"/>
        <v>772</v>
      </c>
      <c r="M760" s="344">
        <f t="shared" si="3209"/>
        <v>772</v>
      </c>
      <c r="N760" s="344">
        <f t="shared" si="3210"/>
        <v>805</v>
      </c>
      <c r="O760" s="344">
        <f t="shared" si="3211"/>
        <v>805</v>
      </c>
      <c r="P760" s="344">
        <f t="shared" si="3212"/>
        <v>837</v>
      </c>
      <c r="Q760" s="344">
        <f t="shared" si="3213"/>
        <v>837</v>
      </c>
      <c r="R760" s="344">
        <f t="shared" si="3214"/>
        <v>870</v>
      </c>
      <c r="S760" s="344">
        <f t="shared" si="3215"/>
        <v>870</v>
      </c>
      <c r="T760" s="344">
        <f t="shared" si="3216"/>
        <v>902</v>
      </c>
      <c r="U760" s="356">
        <v>3600</v>
      </c>
      <c r="V760" s="356">
        <v>2800</v>
      </c>
      <c r="W760" s="356">
        <v>2000</v>
      </c>
      <c r="X760" s="356">
        <v>1200</v>
      </c>
      <c r="Y760" s="356">
        <v>400</v>
      </c>
      <c r="Z760" s="344">
        <f t="shared" si="3217"/>
        <v>166</v>
      </c>
      <c r="AA760" s="344">
        <f t="shared" si="3218"/>
        <v>174</v>
      </c>
      <c r="AB760" s="344">
        <f t="shared" si="3219"/>
        <v>174</v>
      </c>
      <c r="AC760" s="344">
        <f t="shared" si="3220"/>
        <v>181</v>
      </c>
      <c r="AD760" s="344">
        <f t="shared" si="3221"/>
        <v>181</v>
      </c>
      <c r="AE760" s="344">
        <f t="shared" si="3222"/>
        <v>188</v>
      </c>
      <c r="AF760" s="344">
        <f t="shared" si="3223"/>
        <v>188</v>
      </c>
      <c r="AG760" s="344">
        <f t="shared" si="3224"/>
        <v>196</v>
      </c>
      <c r="AH760" s="344">
        <f t="shared" si="3225"/>
        <v>196</v>
      </c>
      <c r="AI760" s="344">
        <f t="shared" si="3226"/>
        <v>203</v>
      </c>
      <c r="AJ760" s="356">
        <v>3600</v>
      </c>
      <c r="AK760" s="356">
        <v>2800</v>
      </c>
      <c r="AL760" s="356">
        <v>2000</v>
      </c>
      <c r="AM760" s="356">
        <v>1200</v>
      </c>
      <c r="AN760" s="356">
        <v>400</v>
      </c>
      <c r="AO760" s="344">
        <f t="shared" si="3227"/>
        <v>231</v>
      </c>
      <c r="AP760" s="344">
        <f t="shared" si="3228"/>
        <v>251</v>
      </c>
      <c r="AQ760" s="344">
        <f t="shared" si="3229"/>
        <v>251</v>
      </c>
      <c r="AR760" s="344">
        <f t="shared" si="3230"/>
        <v>271</v>
      </c>
      <c r="AS760" s="344">
        <f t="shared" si="3231"/>
        <v>271</v>
      </c>
      <c r="AT760" s="344">
        <f t="shared" si="3232"/>
        <v>290</v>
      </c>
      <c r="AU760" s="344">
        <f t="shared" si="3233"/>
        <v>290</v>
      </c>
      <c r="AV760" s="344">
        <f t="shared" si="3234"/>
        <v>310</v>
      </c>
      <c r="AW760" s="344">
        <f t="shared" si="3235"/>
        <v>310</v>
      </c>
      <c r="AX760" s="344">
        <f t="shared" si="3236"/>
        <v>330</v>
      </c>
      <c r="AY760" s="356">
        <v>3600</v>
      </c>
      <c r="AZ760" s="356">
        <v>2800</v>
      </c>
      <c r="BA760" s="356">
        <v>2000</v>
      </c>
      <c r="BB760" s="356">
        <v>1200</v>
      </c>
      <c r="BC760" s="356">
        <v>400</v>
      </c>
      <c r="BD760" s="353">
        <f t="shared" ref="BD760:BH760" si="3253">IF(BD565="","",BD565+60)</f>
        <v>131</v>
      </c>
      <c r="BE760" s="353">
        <f t="shared" si="3253"/>
        <v>131</v>
      </c>
      <c r="BF760" s="353">
        <f t="shared" si="3253"/>
        <v>146</v>
      </c>
      <c r="BG760" s="353">
        <f t="shared" si="3253"/>
        <v>161</v>
      </c>
      <c r="BH760" s="353">
        <f t="shared" si="3253"/>
        <v>176</v>
      </c>
      <c r="BI760" s="146" t="str">
        <f t="shared" si="2990"/>
        <v>131;131</v>
      </c>
      <c r="BJ760" s="352">
        <f t="shared" si="2991"/>
        <v>146</v>
      </c>
      <c r="BK760" s="146" t="str">
        <f t="shared" si="2992"/>
        <v>161;176</v>
      </c>
      <c r="BL760" s="25">
        <f t="shared" si="3111"/>
        <v>7110104</v>
      </c>
      <c r="BM760" s="146">
        <f t="shared" ref="BM760" si="3254">BM747</f>
        <v>3080</v>
      </c>
      <c r="BN760" s="146">
        <f t="shared" si="3183"/>
        <v>7</v>
      </c>
      <c r="BO760" s="146">
        <f t="shared" ref="BO760:BP760" si="3255">BO747</f>
        <v>1</v>
      </c>
      <c r="BP760" s="146">
        <f t="shared" si="3255"/>
        <v>4</v>
      </c>
      <c r="BQ760" s="146">
        <f>VLOOKUP(IF(A760=1,0,A760),宝石属性!$B$26:$D$41,2,0)</f>
        <v>10</v>
      </c>
      <c r="BR760" s="146">
        <f>VLOOKUP(IF(A760=1,0,A760),宝石属性!$B$26:$D$41,3,0)</f>
        <v>2</v>
      </c>
      <c r="BS760" s="146">
        <f t="shared" ref="BS760:BV760" si="3256">IF(BS747="","",BS747)</f>
        <v>2</v>
      </c>
      <c r="BT760" s="146">
        <f t="shared" si="3256"/>
        <v>4</v>
      </c>
      <c r="BU760" s="146">
        <f t="shared" si="3256"/>
        <v>7</v>
      </c>
      <c r="BV760" s="146">
        <f t="shared" si="3256"/>
        <v>8</v>
      </c>
      <c r="BW760" s="357">
        <f t="shared" si="3119"/>
        <v>2003</v>
      </c>
      <c r="BX760" s="357">
        <f t="shared" si="3120"/>
        <v>3002</v>
      </c>
    </row>
    <row r="761" spans="1:76" s="353" customFormat="1">
      <c r="A761" s="347">
        <f t="shared" si="2996"/>
        <v>110</v>
      </c>
      <c r="B761" s="347" t="s">
        <v>1111</v>
      </c>
      <c r="C761" s="347" t="str">
        <f t="shared" si="3206"/>
        <v>魔棒</v>
      </c>
      <c r="D761" s="347" t="str">
        <f t="shared" si="3109"/>
        <v>110级紫装魔棒</v>
      </c>
      <c r="E761" s="347">
        <f>VLOOKUP($C761,$C$3:$M$15,COLUMNS($C$3:H$15),0)</f>
        <v>130</v>
      </c>
      <c r="F761" s="347" t="str">
        <f>VLOOKUP($C761,$C$3:$M$15,COLUMNS($C$3:I$15),0)</f>
        <v>phyattack_value</v>
      </c>
      <c r="G761" s="347">
        <f>VLOOKUP($C761,$C$3:$M$15,COLUMNS($C$3:J$15),0)</f>
        <v>150</v>
      </c>
      <c r="H761" s="347" t="str">
        <f>VLOOKUP($C761,$C$3:$M$15,COLUMNS($C$3:K$15),0)</f>
        <v>magicattack_value</v>
      </c>
      <c r="I761" s="347">
        <f>VLOOKUP($C761,$C$3:$M$15,COLUMNS($C$3:L$15),0)</f>
        <v>170</v>
      </c>
      <c r="J761" s="347" t="str">
        <f>VLOOKUP($C761,$C$3:$M$15,COLUMNS($C$3:M$15),0)</f>
        <v>medical_value</v>
      </c>
      <c r="K761" s="344">
        <f t="shared" si="3207"/>
        <v>740</v>
      </c>
      <c r="L761" s="344">
        <f t="shared" si="3208"/>
        <v>772</v>
      </c>
      <c r="M761" s="344">
        <f t="shared" si="3209"/>
        <v>772</v>
      </c>
      <c r="N761" s="344">
        <f t="shared" si="3210"/>
        <v>805</v>
      </c>
      <c r="O761" s="344">
        <f t="shared" si="3211"/>
        <v>805</v>
      </c>
      <c r="P761" s="344">
        <f t="shared" si="3212"/>
        <v>837</v>
      </c>
      <c r="Q761" s="344">
        <f t="shared" si="3213"/>
        <v>837</v>
      </c>
      <c r="R761" s="344">
        <f t="shared" si="3214"/>
        <v>870</v>
      </c>
      <c r="S761" s="344">
        <f t="shared" si="3215"/>
        <v>870</v>
      </c>
      <c r="T761" s="344">
        <f t="shared" si="3216"/>
        <v>902</v>
      </c>
      <c r="U761" s="356">
        <v>3600</v>
      </c>
      <c r="V761" s="356">
        <v>2800</v>
      </c>
      <c r="W761" s="356">
        <v>2000</v>
      </c>
      <c r="X761" s="356">
        <v>1200</v>
      </c>
      <c r="Y761" s="356">
        <v>400</v>
      </c>
      <c r="Z761" s="344">
        <f t="shared" si="3217"/>
        <v>166</v>
      </c>
      <c r="AA761" s="344">
        <f t="shared" si="3218"/>
        <v>174</v>
      </c>
      <c r="AB761" s="344">
        <f t="shared" si="3219"/>
        <v>174</v>
      </c>
      <c r="AC761" s="344">
        <f t="shared" si="3220"/>
        <v>181</v>
      </c>
      <c r="AD761" s="344">
        <f t="shared" si="3221"/>
        <v>181</v>
      </c>
      <c r="AE761" s="344">
        <f t="shared" si="3222"/>
        <v>188</v>
      </c>
      <c r="AF761" s="344">
        <f t="shared" si="3223"/>
        <v>188</v>
      </c>
      <c r="AG761" s="344">
        <f t="shared" si="3224"/>
        <v>196</v>
      </c>
      <c r="AH761" s="344">
        <f t="shared" si="3225"/>
        <v>196</v>
      </c>
      <c r="AI761" s="344">
        <f t="shared" si="3226"/>
        <v>203</v>
      </c>
      <c r="AJ761" s="356">
        <v>3600</v>
      </c>
      <c r="AK761" s="356">
        <v>2800</v>
      </c>
      <c r="AL761" s="356">
        <v>2000</v>
      </c>
      <c r="AM761" s="356">
        <v>1200</v>
      </c>
      <c r="AN761" s="356">
        <v>400</v>
      </c>
      <c r="AO761" s="344">
        <f t="shared" si="3227"/>
        <v>231</v>
      </c>
      <c r="AP761" s="344">
        <f t="shared" si="3228"/>
        <v>251</v>
      </c>
      <c r="AQ761" s="344">
        <f t="shared" si="3229"/>
        <v>251</v>
      </c>
      <c r="AR761" s="344">
        <f t="shared" si="3230"/>
        <v>271</v>
      </c>
      <c r="AS761" s="344">
        <f t="shared" si="3231"/>
        <v>271</v>
      </c>
      <c r="AT761" s="344">
        <f t="shared" si="3232"/>
        <v>290</v>
      </c>
      <c r="AU761" s="344">
        <f t="shared" si="3233"/>
        <v>290</v>
      </c>
      <c r="AV761" s="344">
        <f t="shared" si="3234"/>
        <v>310</v>
      </c>
      <c r="AW761" s="344">
        <f t="shared" si="3235"/>
        <v>310</v>
      </c>
      <c r="AX761" s="344">
        <f t="shared" si="3236"/>
        <v>330</v>
      </c>
      <c r="AY761" s="356">
        <v>3600</v>
      </c>
      <c r="AZ761" s="356">
        <v>2800</v>
      </c>
      <c r="BA761" s="356">
        <v>2000</v>
      </c>
      <c r="BB761" s="356">
        <v>1200</v>
      </c>
      <c r="BC761" s="356">
        <v>400</v>
      </c>
      <c r="BD761" s="353">
        <f t="shared" ref="BD761:BH761" si="3257">IF(BD566="","",BD566+60)</f>
        <v>131</v>
      </c>
      <c r="BE761" s="353">
        <f t="shared" si="3257"/>
        <v>131</v>
      </c>
      <c r="BF761" s="353">
        <f t="shared" si="3257"/>
        <v>146</v>
      </c>
      <c r="BG761" s="353">
        <f t="shared" si="3257"/>
        <v>161</v>
      </c>
      <c r="BH761" s="353">
        <f t="shared" si="3257"/>
        <v>176</v>
      </c>
      <c r="BI761" s="146" t="str">
        <f t="shared" si="2990"/>
        <v>131;131</v>
      </c>
      <c r="BJ761" s="352">
        <f t="shared" si="2991"/>
        <v>146</v>
      </c>
      <c r="BK761" s="146" t="str">
        <f t="shared" si="2992"/>
        <v>161;176</v>
      </c>
      <c r="BL761" s="25">
        <f t="shared" si="3111"/>
        <v>7110105</v>
      </c>
      <c r="BM761" s="146">
        <f t="shared" ref="BM761" si="3258">BM748</f>
        <v>2824</v>
      </c>
      <c r="BN761" s="146">
        <f t="shared" si="3183"/>
        <v>7</v>
      </c>
      <c r="BO761" s="146">
        <f t="shared" ref="BO761:BP761" si="3259">BO748</f>
        <v>1</v>
      </c>
      <c r="BP761" s="146">
        <f t="shared" si="3259"/>
        <v>5</v>
      </c>
      <c r="BQ761" s="146">
        <f>VLOOKUP(IF(A761=1,0,A761),宝石属性!$B$26:$D$41,2,0)</f>
        <v>10</v>
      </c>
      <c r="BR761" s="146">
        <f>VLOOKUP(IF(A761=1,0,A761),宝石属性!$B$26:$D$41,3,0)</f>
        <v>2</v>
      </c>
      <c r="BS761" s="146">
        <f t="shared" ref="BS761:BV761" si="3260">IF(BS748="","",BS748)</f>
        <v>2</v>
      </c>
      <c r="BT761" s="146">
        <f t="shared" si="3260"/>
        <v>4</v>
      </c>
      <c r="BU761" s="146">
        <f t="shared" si="3260"/>
        <v>7</v>
      </c>
      <c r="BV761" s="146">
        <f t="shared" si="3260"/>
        <v>8</v>
      </c>
      <c r="BW761" s="357">
        <f t="shared" si="3119"/>
        <v>2003</v>
      </c>
      <c r="BX761" s="357">
        <f t="shared" si="3120"/>
        <v>3001</v>
      </c>
    </row>
    <row r="762" spans="1:76" s="353" customFormat="1">
      <c r="A762" s="347">
        <f t="shared" si="2996"/>
        <v>110</v>
      </c>
      <c r="B762" s="347" t="s">
        <v>1111</v>
      </c>
      <c r="C762" s="347" t="str">
        <f t="shared" si="3206"/>
        <v>法杖</v>
      </c>
      <c r="D762" s="347" t="str">
        <f t="shared" si="3109"/>
        <v>110级紫装法杖</v>
      </c>
      <c r="E762" s="347">
        <f>VLOOKUP($C762,$C$3:$M$15,COLUMNS($C$3:H$15),0)</f>
        <v>130</v>
      </c>
      <c r="F762" s="347" t="str">
        <f>VLOOKUP($C762,$C$3:$M$15,COLUMNS($C$3:I$15),0)</f>
        <v>phyattack_value</v>
      </c>
      <c r="G762" s="347">
        <f>VLOOKUP($C762,$C$3:$M$15,COLUMNS($C$3:J$15),0)</f>
        <v>150</v>
      </c>
      <c r="H762" s="347" t="str">
        <f>VLOOKUP($C762,$C$3:$M$15,COLUMNS($C$3:K$15),0)</f>
        <v>magicattack_value</v>
      </c>
      <c r="I762" s="347">
        <f>VLOOKUP($C762,$C$3:$M$15,COLUMNS($C$3:L$15),0)</f>
        <v>170</v>
      </c>
      <c r="J762" s="347" t="str">
        <f>VLOOKUP($C762,$C$3:$M$15,COLUMNS($C$3:M$15),0)</f>
        <v>medical_value</v>
      </c>
      <c r="K762" s="344">
        <f t="shared" si="3207"/>
        <v>740</v>
      </c>
      <c r="L762" s="344">
        <f t="shared" si="3208"/>
        <v>772</v>
      </c>
      <c r="M762" s="344">
        <f t="shared" si="3209"/>
        <v>772</v>
      </c>
      <c r="N762" s="344">
        <f t="shared" si="3210"/>
        <v>805</v>
      </c>
      <c r="O762" s="344">
        <f t="shared" si="3211"/>
        <v>805</v>
      </c>
      <c r="P762" s="344">
        <f t="shared" si="3212"/>
        <v>837</v>
      </c>
      <c r="Q762" s="344">
        <f t="shared" si="3213"/>
        <v>837</v>
      </c>
      <c r="R762" s="344">
        <f t="shared" si="3214"/>
        <v>870</v>
      </c>
      <c r="S762" s="344">
        <f t="shared" si="3215"/>
        <v>870</v>
      </c>
      <c r="T762" s="344">
        <f t="shared" si="3216"/>
        <v>902</v>
      </c>
      <c r="U762" s="356">
        <v>3600</v>
      </c>
      <c r="V762" s="356">
        <v>2800</v>
      </c>
      <c r="W762" s="356">
        <v>2000</v>
      </c>
      <c r="X762" s="356">
        <v>1200</v>
      </c>
      <c r="Y762" s="356">
        <v>400</v>
      </c>
      <c r="Z762" s="344">
        <f t="shared" si="3217"/>
        <v>166</v>
      </c>
      <c r="AA762" s="344">
        <f t="shared" si="3218"/>
        <v>174</v>
      </c>
      <c r="AB762" s="344">
        <f t="shared" si="3219"/>
        <v>174</v>
      </c>
      <c r="AC762" s="344">
        <f t="shared" si="3220"/>
        <v>181</v>
      </c>
      <c r="AD762" s="344">
        <f t="shared" si="3221"/>
        <v>181</v>
      </c>
      <c r="AE762" s="344">
        <f t="shared" si="3222"/>
        <v>188</v>
      </c>
      <c r="AF762" s="344">
        <f t="shared" si="3223"/>
        <v>188</v>
      </c>
      <c r="AG762" s="344">
        <f t="shared" si="3224"/>
        <v>196</v>
      </c>
      <c r="AH762" s="344">
        <f t="shared" si="3225"/>
        <v>196</v>
      </c>
      <c r="AI762" s="344">
        <f t="shared" si="3226"/>
        <v>203</v>
      </c>
      <c r="AJ762" s="356">
        <v>3600</v>
      </c>
      <c r="AK762" s="356">
        <v>2800</v>
      </c>
      <c r="AL762" s="356">
        <v>2000</v>
      </c>
      <c r="AM762" s="356">
        <v>1200</v>
      </c>
      <c r="AN762" s="356">
        <v>400</v>
      </c>
      <c r="AO762" s="344">
        <f t="shared" si="3227"/>
        <v>231</v>
      </c>
      <c r="AP762" s="344">
        <f t="shared" si="3228"/>
        <v>251</v>
      </c>
      <c r="AQ762" s="344">
        <f t="shared" si="3229"/>
        <v>251</v>
      </c>
      <c r="AR762" s="344">
        <f t="shared" si="3230"/>
        <v>271</v>
      </c>
      <c r="AS762" s="344">
        <f t="shared" si="3231"/>
        <v>271</v>
      </c>
      <c r="AT762" s="344">
        <f t="shared" si="3232"/>
        <v>290</v>
      </c>
      <c r="AU762" s="344">
        <f t="shared" si="3233"/>
        <v>290</v>
      </c>
      <c r="AV762" s="344">
        <f t="shared" si="3234"/>
        <v>310</v>
      </c>
      <c r="AW762" s="344">
        <f t="shared" si="3235"/>
        <v>310</v>
      </c>
      <c r="AX762" s="344">
        <f t="shared" si="3236"/>
        <v>330</v>
      </c>
      <c r="AY762" s="356">
        <v>3600</v>
      </c>
      <c r="AZ762" s="356">
        <v>2800</v>
      </c>
      <c r="BA762" s="356">
        <v>2000</v>
      </c>
      <c r="BB762" s="356">
        <v>1200</v>
      </c>
      <c r="BC762" s="356">
        <v>400</v>
      </c>
      <c r="BD762" s="353">
        <f t="shared" ref="BD762:BH762" si="3261">IF(BD567="","",BD567+60)</f>
        <v>131</v>
      </c>
      <c r="BE762" s="353">
        <f t="shared" si="3261"/>
        <v>131</v>
      </c>
      <c r="BF762" s="353">
        <f t="shared" si="3261"/>
        <v>146</v>
      </c>
      <c r="BG762" s="353">
        <f t="shared" si="3261"/>
        <v>161</v>
      </c>
      <c r="BH762" s="353">
        <f t="shared" si="3261"/>
        <v>176</v>
      </c>
      <c r="BI762" s="146" t="str">
        <f t="shared" si="2990"/>
        <v>131;131</v>
      </c>
      <c r="BJ762" s="352">
        <f t="shared" si="2991"/>
        <v>146</v>
      </c>
      <c r="BK762" s="146" t="str">
        <f t="shared" si="2992"/>
        <v>161;176</v>
      </c>
      <c r="BL762" s="25">
        <f t="shared" si="3111"/>
        <v>7110106</v>
      </c>
      <c r="BM762" s="146">
        <f t="shared" ref="BM762" si="3262">BM749</f>
        <v>4104</v>
      </c>
      <c r="BN762" s="146">
        <f t="shared" si="3183"/>
        <v>7</v>
      </c>
      <c r="BO762" s="146">
        <f t="shared" ref="BO762:BP762" si="3263">BO749</f>
        <v>1</v>
      </c>
      <c r="BP762" s="146">
        <f t="shared" si="3263"/>
        <v>6</v>
      </c>
      <c r="BQ762" s="146">
        <f>VLOOKUP(IF(A762=1,0,A762),宝石属性!$B$26:$D$41,2,0)</f>
        <v>10</v>
      </c>
      <c r="BR762" s="146">
        <f>VLOOKUP(IF(A762=1,0,A762),宝石属性!$B$26:$D$41,3,0)</f>
        <v>2</v>
      </c>
      <c r="BS762" s="146">
        <f t="shared" ref="BS762:BV762" si="3264">IF(BS749="","",BS749)</f>
        <v>2</v>
      </c>
      <c r="BT762" s="146">
        <f t="shared" si="3264"/>
        <v>4</v>
      </c>
      <c r="BU762" s="146">
        <f t="shared" si="3264"/>
        <v>7</v>
      </c>
      <c r="BV762" s="146">
        <f t="shared" si="3264"/>
        <v>8</v>
      </c>
      <c r="BW762" s="357">
        <f t="shared" si="3119"/>
        <v>2003</v>
      </c>
      <c r="BX762" s="357">
        <f t="shared" si="3120"/>
        <v>3001</v>
      </c>
    </row>
    <row r="763" spans="1:76" s="353" customFormat="1">
      <c r="A763" s="347">
        <f t="shared" si="2996"/>
        <v>110</v>
      </c>
      <c r="B763" s="347" t="s">
        <v>1111</v>
      </c>
      <c r="C763" s="347" t="str">
        <f t="shared" si="3206"/>
        <v>男衣</v>
      </c>
      <c r="D763" s="347" t="str">
        <f t="shared" si="3109"/>
        <v>110级紫装男衣</v>
      </c>
      <c r="E763" s="347">
        <f>VLOOKUP($C763,$C$3:$M$15,COLUMNS($C$3:H$15),0)</f>
        <v>60</v>
      </c>
      <c r="F763" s="347" t="str">
        <f>VLOOKUP($C763,$C$3:$M$15,COLUMNS($C$3:I$15),0)</f>
        <v>maxhp_value</v>
      </c>
      <c r="G763" s="347">
        <f>VLOOKUP($C763,$C$3:$M$15,COLUMNS($C$3:J$15),0)</f>
        <v>140</v>
      </c>
      <c r="H763" s="347" t="str">
        <f>VLOOKUP($C763,$C$3:$M$15,COLUMNS($C$3:K$15),0)</f>
        <v>defend_value</v>
      </c>
      <c r="I763" s="347" t="str">
        <f>VLOOKUP($C763,$C$3:$M$15,COLUMNS($C$3:L$15),0)</f>
        <v/>
      </c>
      <c r="J763" s="347" t="str">
        <f>VLOOKUP($C763,$C$3:$M$15,COLUMNS($C$3:M$15),0)</f>
        <v/>
      </c>
      <c r="K763" s="344">
        <f t="shared" si="3207"/>
        <v>592</v>
      </c>
      <c r="L763" s="344">
        <f t="shared" si="3208"/>
        <v>618</v>
      </c>
      <c r="M763" s="344">
        <f t="shared" si="3209"/>
        <v>618</v>
      </c>
      <c r="N763" s="344">
        <f t="shared" si="3210"/>
        <v>644</v>
      </c>
      <c r="O763" s="344">
        <f t="shared" si="3211"/>
        <v>644</v>
      </c>
      <c r="P763" s="344">
        <f t="shared" si="3212"/>
        <v>670</v>
      </c>
      <c r="Q763" s="344">
        <f t="shared" si="3213"/>
        <v>670</v>
      </c>
      <c r="R763" s="344">
        <f t="shared" si="3214"/>
        <v>696</v>
      </c>
      <c r="S763" s="344">
        <f t="shared" si="3215"/>
        <v>696</v>
      </c>
      <c r="T763" s="344">
        <f t="shared" si="3216"/>
        <v>722</v>
      </c>
      <c r="U763" s="356">
        <v>3600</v>
      </c>
      <c r="V763" s="356">
        <v>2800</v>
      </c>
      <c r="W763" s="356">
        <v>2000</v>
      </c>
      <c r="X763" s="356">
        <v>1200</v>
      </c>
      <c r="Y763" s="356">
        <v>400</v>
      </c>
      <c r="Z763" s="344">
        <f t="shared" si="3217"/>
        <v>185</v>
      </c>
      <c r="AA763" s="344">
        <f t="shared" si="3218"/>
        <v>193</v>
      </c>
      <c r="AB763" s="344">
        <f t="shared" si="3219"/>
        <v>193</v>
      </c>
      <c r="AC763" s="344">
        <f t="shared" si="3220"/>
        <v>201</v>
      </c>
      <c r="AD763" s="344">
        <f t="shared" si="3221"/>
        <v>201</v>
      </c>
      <c r="AE763" s="344">
        <f t="shared" si="3222"/>
        <v>209</v>
      </c>
      <c r="AF763" s="344">
        <f t="shared" si="3223"/>
        <v>209</v>
      </c>
      <c r="AG763" s="344">
        <f t="shared" si="3224"/>
        <v>217</v>
      </c>
      <c r="AH763" s="344">
        <f t="shared" si="3225"/>
        <v>217</v>
      </c>
      <c r="AI763" s="344">
        <f t="shared" si="3226"/>
        <v>226</v>
      </c>
      <c r="AJ763" s="356">
        <v>3600</v>
      </c>
      <c r="AK763" s="356">
        <v>2800</v>
      </c>
      <c r="AL763" s="356">
        <v>2000</v>
      </c>
      <c r="AM763" s="356">
        <v>1200</v>
      </c>
      <c r="AN763" s="356">
        <v>400</v>
      </c>
      <c r="AO763" s="344" t="str">
        <f t="shared" si="3227"/>
        <v/>
      </c>
      <c r="AP763" s="344" t="str">
        <f t="shared" si="3228"/>
        <v/>
      </c>
      <c r="AQ763" s="344" t="str">
        <f t="shared" si="3229"/>
        <v/>
      </c>
      <c r="AR763" s="344" t="str">
        <f t="shared" si="3230"/>
        <v/>
      </c>
      <c r="AS763" s="344" t="str">
        <f t="shared" si="3231"/>
        <v/>
      </c>
      <c r="AT763" s="344" t="str">
        <f t="shared" si="3232"/>
        <v/>
      </c>
      <c r="AU763" s="344" t="str">
        <f t="shared" si="3233"/>
        <v/>
      </c>
      <c r="AV763" s="344" t="str">
        <f t="shared" si="3234"/>
        <v/>
      </c>
      <c r="AW763" s="344" t="str">
        <f t="shared" si="3235"/>
        <v/>
      </c>
      <c r="AX763" s="344" t="str">
        <f t="shared" si="3236"/>
        <v/>
      </c>
      <c r="AY763" s="356">
        <v>3600</v>
      </c>
      <c r="AZ763" s="356">
        <v>2800</v>
      </c>
      <c r="BA763" s="356">
        <v>2000</v>
      </c>
      <c r="BB763" s="356">
        <v>1200</v>
      </c>
      <c r="BC763" s="356">
        <v>400</v>
      </c>
      <c r="BD763" s="353">
        <f t="shared" ref="BD763:BH763" si="3265">IF(BD568="","",BD568+60)</f>
        <v>131</v>
      </c>
      <c r="BE763" s="353">
        <f t="shared" si="3265"/>
        <v>131</v>
      </c>
      <c r="BF763" s="353">
        <f t="shared" si="3265"/>
        <v>146</v>
      </c>
      <c r="BG763" s="353">
        <f t="shared" si="3265"/>
        <v>161</v>
      </c>
      <c r="BH763" s="353">
        <f t="shared" si="3265"/>
        <v>176</v>
      </c>
      <c r="BI763" s="146" t="str">
        <f t="shared" si="2990"/>
        <v>131;131</v>
      </c>
      <c r="BJ763" s="352">
        <f t="shared" si="2991"/>
        <v>146</v>
      </c>
      <c r="BK763" s="146" t="str">
        <f t="shared" si="2992"/>
        <v>161;176</v>
      </c>
      <c r="BL763" s="25">
        <f t="shared" si="3111"/>
        <v>7110207</v>
      </c>
      <c r="BM763" s="146">
        <f t="shared" ref="BM763" si="3266">BM750</f>
        <v>312</v>
      </c>
      <c r="BN763" s="146">
        <f t="shared" si="3183"/>
        <v>7</v>
      </c>
      <c r="BO763" s="146">
        <f t="shared" ref="BO763:BP763" si="3267">BO750</f>
        <v>2</v>
      </c>
      <c r="BP763" s="146">
        <f t="shared" si="3267"/>
        <v>7</v>
      </c>
      <c r="BQ763" s="146">
        <f>VLOOKUP(IF(A763=1,0,A763),宝石属性!$B$26:$D$41,2,0)</f>
        <v>10</v>
      </c>
      <c r="BR763" s="146">
        <f>VLOOKUP(IF(A763=1,0,A763),宝石属性!$B$26:$D$41,3,0)</f>
        <v>2</v>
      </c>
      <c r="BS763" s="146">
        <f t="shared" ref="BS763:BV763" si="3268">IF(BS750="","",BS750)</f>
        <v>1</v>
      </c>
      <c r="BT763" s="146">
        <f t="shared" si="3268"/>
        <v>3</v>
      </c>
      <c r="BU763" s="146">
        <f t="shared" si="3268"/>
        <v>5</v>
      </c>
      <c r="BV763" s="146">
        <f t="shared" si="3268"/>
        <v>7</v>
      </c>
      <c r="BW763" s="357">
        <f t="shared" si="3119"/>
        <v>2006</v>
      </c>
      <c r="BX763" s="357">
        <f t="shared" si="3120"/>
        <v>3002</v>
      </c>
    </row>
    <row r="764" spans="1:76" s="353" customFormat="1">
      <c r="A764" s="347">
        <f t="shared" si="2996"/>
        <v>110</v>
      </c>
      <c r="B764" s="347" t="s">
        <v>1111</v>
      </c>
      <c r="C764" s="347" t="str">
        <f t="shared" si="3206"/>
        <v>女衣</v>
      </c>
      <c r="D764" s="347" t="str">
        <f t="shared" si="3109"/>
        <v>110级紫装女衣</v>
      </c>
      <c r="E764" s="347">
        <f>VLOOKUP($C764,$C$3:$M$15,COLUMNS($C$3:H$15),0)</f>
        <v>60</v>
      </c>
      <c r="F764" s="347" t="str">
        <f>VLOOKUP($C764,$C$3:$M$15,COLUMNS($C$3:I$15),0)</f>
        <v>maxhp_value</v>
      </c>
      <c r="G764" s="347">
        <f>VLOOKUP($C764,$C$3:$M$15,COLUMNS($C$3:J$15),0)</f>
        <v>140</v>
      </c>
      <c r="H764" s="347" t="str">
        <f>VLOOKUP($C764,$C$3:$M$15,COLUMNS($C$3:K$15),0)</f>
        <v>defend_value</v>
      </c>
      <c r="I764" s="347" t="str">
        <f>VLOOKUP($C764,$C$3:$M$15,COLUMNS($C$3:L$15),0)</f>
        <v/>
      </c>
      <c r="J764" s="347" t="str">
        <f>VLOOKUP($C764,$C$3:$M$15,COLUMNS($C$3:M$15),0)</f>
        <v/>
      </c>
      <c r="K764" s="344">
        <f t="shared" si="3207"/>
        <v>592</v>
      </c>
      <c r="L764" s="344">
        <f t="shared" si="3208"/>
        <v>618</v>
      </c>
      <c r="M764" s="344">
        <f t="shared" si="3209"/>
        <v>618</v>
      </c>
      <c r="N764" s="344">
        <f t="shared" si="3210"/>
        <v>644</v>
      </c>
      <c r="O764" s="344">
        <f t="shared" si="3211"/>
        <v>644</v>
      </c>
      <c r="P764" s="344">
        <f t="shared" si="3212"/>
        <v>670</v>
      </c>
      <c r="Q764" s="344">
        <f t="shared" si="3213"/>
        <v>670</v>
      </c>
      <c r="R764" s="344">
        <f t="shared" si="3214"/>
        <v>696</v>
      </c>
      <c r="S764" s="344">
        <f t="shared" si="3215"/>
        <v>696</v>
      </c>
      <c r="T764" s="344">
        <f t="shared" si="3216"/>
        <v>722</v>
      </c>
      <c r="U764" s="356">
        <v>3600</v>
      </c>
      <c r="V764" s="356">
        <v>2800</v>
      </c>
      <c r="W764" s="356">
        <v>2000</v>
      </c>
      <c r="X764" s="356">
        <v>1200</v>
      </c>
      <c r="Y764" s="356">
        <v>400</v>
      </c>
      <c r="Z764" s="344">
        <f t="shared" si="3217"/>
        <v>185</v>
      </c>
      <c r="AA764" s="344">
        <f t="shared" si="3218"/>
        <v>193</v>
      </c>
      <c r="AB764" s="344">
        <f t="shared" si="3219"/>
        <v>193</v>
      </c>
      <c r="AC764" s="344">
        <f t="shared" si="3220"/>
        <v>201</v>
      </c>
      <c r="AD764" s="344">
        <f t="shared" si="3221"/>
        <v>201</v>
      </c>
      <c r="AE764" s="344">
        <f t="shared" si="3222"/>
        <v>209</v>
      </c>
      <c r="AF764" s="344">
        <f t="shared" si="3223"/>
        <v>209</v>
      </c>
      <c r="AG764" s="344">
        <f t="shared" si="3224"/>
        <v>217</v>
      </c>
      <c r="AH764" s="344">
        <f t="shared" si="3225"/>
        <v>217</v>
      </c>
      <c r="AI764" s="344">
        <f t="shared" si="3226"/>
        <v>226</v>
      </c>
      <c r="AJ764" s="356">
        <v>3600</v>
      </c>
      <c r="AK764" s="356">
        <v>2800</v>
      </c>
      <c r="AL764" s="356">
        <v>2000</v>
      </c>
      <c r="AM764" s="356">
        <v>1200</v>
      </c>
      <c r="AN764" s="356">
        <v>400</v>
      </c>
      <c r="AO764" s="344" t="str">
        <f t="shared" si="3227"/>
        <v/>
      </c>
      <c r="AP764" s="344" t="str">
        <f t="shared" si="3228"/>
        <v/>
      </c>
      <c r="AQ764" s="344" t="str">
        <f t="shared" si="3229"/>
        <v/>
      </c>
      <c r="AR764" s="344" t="str">
        <f t="shared" si="3230"/>
        <v/>
      </c>
      <c r="AS764" s="344" t="str">
        <f t="shared" si="3231"/>
        <v/>
      </c>
      <c r="AT764" s="344" t="str">
        <f t="shared" si="3232"/>
        <v/>
      </c>
      <c r="AU764" s="344" t="str">
        <f t="shared" si="3233"/>
        <v/>
      </c>
      <c r="AV764" s="344" t="str">
        <f t="shared" si="3234"/>
        <v/>
      </c>
      <c r="AW764" s="344" t="str">
        <f t="shared" si="3235"/>
        <v/>
      </c>
      <c r="AX764" s="344" t="str">
        <f t="shared" si="3236"/>
        <v/>
      </c>
      <c r="AY764" s="356">
        <v>3600</v>
      </c>
      <c r="AZ764" s="356">
        <v>2800</v>
      </c>
      <c r="BA764" s="356">
        <v>2000</v>
      </c>
      <c r="BB764" s="356">
        <v>1200</v>
      </c>
      <c r="BC764" s="356">
        <v>400</v>
      </c>
      <c r="BD764" s="353">
        <f t="shared" ref="BD764:BH764" si="3269">IF(BD569="","",BD569+60)</f>
        <v>131</v>
      </c>
      <c r="BE764" s="353">
        <f t="shared" si="3269"/>
        <v>131</v>
      </c>
      <c r="BF764" s="353">
        <f t="shared" si="3269"/>
        <v>146</v>
      </c>
      <c r="BG764" s="353">
        <f t="shared" si="3269"/>
        <v>161</v>
      </c>
      <c r="BH764" s="353">
        <f t="shared" si="3269"/>
        <v>176</v>
      </c>
      <c r="BI764" s="146" t="str">
        <f t="shared" si="2990"/>
        <v>131;131</v>
      </c>
      <c r="BJ764" s="352">
        <f t="shared" si="2991"/>
        <v>146</v>
      </c>
      <c r="BK764" s="146" t="str">
        <f t="shared" si="2992"/>
        <v>161;176</v>
      </c>
      <c r="BL764" s="25">
        <f t="shared" si="3111"/>
        <v>7110208</v>
      </c>
      <c r="BM764" s="146">
        <f t="shared" ref="BM764" si="3270">BM751</f>
        <v>568</v>
      </c>
      <c r="BN764" s="146">
        <f t="shared" si="3183"/>
        <v>7</v>
      </c>
      <c r="BO764" s="146">
        <f t="shared" ref="BO764:BP764" si="3271">BO751</f>
        <v>2</v>
      </c>
      <c r="BP764" s="146">
        <f t="shared" si="3271"/>
        <v>8</v>
      </c>
      <c r="BQ764" s="146">
        <f>VLOOKUP(IF(A764=1,0,A764),宝石属性!$B$26:$D$41,2,0)</f>
        <v>10</v>
      </c>
      <c r="BR764" s="146">
        <f>VLOOKUP(IF(A764=1,0,A764),宝石属性!$B$26:$D$41,3,0)</f>
        <v>2</v>
      </c>
      <c r="BS764" s="146">
        <f t="shared" ref="BS764:BV764" si="3272">IF(BS751="","",BS751)</f>
        <v>1</v>
      </c>
      <c r="BT764" s="146">
        <f t="shared" si="3272"/>
        <v>3</v>
      </c>
      <c r="BU764" s="146">
        <f t="shared" si="3272"/>
        <v>5</v>
      </c>
      <c r="BV764" s="146">
        <f t="shared" si="3272"/>
        <v>7</v>
      </c>
      <c r="BW764" s="357">
        <f t="shared" si="3119"/>
        <v>2006</v>
      </c>
      <c r="BX764" s="357">
        <f t="shared" si="3120"/>
        <v>3002</v>
      </c>
    </row>
    <row r="765" spans="1:76" s="353" customFormat="1">
      <c r="A765" s="347">
        <f t="shared" si="2996"/>
        <v>110</v>
      </c>
      <c r="B765" s="347" t="s">
        <v>1111</v>
      </c>
      <c r="C765" s="347" t="str">
        <f t="shared" si="3206"/>
        <v>男头盔</v>
      </c>
      <c r="D765" s="347" t="str">
        <f t="shared" si="3109"/>
        <v>110级紫装男头盔</v>
      </c>
      <c r="E765" s="347">
        <f>VLOOKUP($C765,$C$3:$M$15,COLUMNS($C$3:H$15),0)</f>
        <v>90</v>
      </c>
      <c r="F765" s="347" t="str">
        <f>VLOOKUP($C765,$C$3:$M$15,COLUMNS($C$3:I$15),0)</f>
        <v>maxmp_value</v>
      </c>
      <c r="G765" s="347">
        <f>VLOOKUP($C765,$C$3:$M$15,COLUMNS($C$3:J$15),0)</f>
        <v>140</v>
      </c>
      <c r="H765" s="347" t="str">
        <f>VLOOKUP($C765,$C$3:$M$15,COLUMNS($C$3:K$15),0)</f>
        <v>defend_value</v>
      </c>
      <c r="I765" s="347" t="str">
        <f>VLOOKUP($C765,$C$3:$M$15,COLUMNS($C$3:L$15),0)</f>
        <v/>
      </c>
      <c r="J765" s="347" t="str">
        <f>VLOOKUP($C765,$C$3:$M$15,COLUMNS($C$3:M$15),0)</f>
        <v/>
      </c>
      <c r="K765" s="344">
        <f t="shared" si="3207"/>
        <v>740</v>
      </c>
      <c r="L765" s="344">
        <f t="shared" si="3208"/>
        <v>772</v>
      </c>
      <c r="M765" s="344">
        <f t="shared" si="3209"/>
        <v>772</v>
      </c>
      <c r="N765" s="344">
        <f t="shared" si="3210"/>
        <v>805</v>
      </c>
      <c r="O765" s="344">
        <f t="shared" si="3211"/>
        <v>805</v>
      </c>
      <c r="P765" s="344">
        <f t="shared" si="3212"/>
        <v>837</v>
      </c>
      <c r="Q765" s="344">
        <f t="shared" si="3213"/>
        <v>837</v>
      </c>
      <c r="R765" s="344">
        <f t="shared" si="3214"/>
        <v>870</v>
      </c>
      <c r="S765" s="344">
        <f t="shared" si="3215"/>
        <v>870</v>
      </c>
      <c r="T765" s="344">
        <f t="shared" si="3216"/>
        <v>902</v>
      </c>
      <c r="U765" s="356">
        <v>3600</v>
      </c>
      <c r="V765" s="356">
        <v>2800</v>
      </c>
      <c r="W765" s="356">
        <v>2000</v>
      </c>
      <c r="X765" s="356">
        <v>1200</v>
      </c>
      <c r="Y765" s="356">
        <v>400</v>
      </c>
      <c r="Z765" s="344">
        <f t="shared" si="3217"/>
        <v>111</v>
      </c>
      <c r="AA765" s="344">
        <f t="shared" si="3218"/>
        <v>116</v>
      </c>
      <c r="AB765" s="344">
        <f t="shared" si="3219"/>
        <v>116</v>
      </c>
      <c r="AC765" s="344">
        <f t="shared" si="3220"/>
        <v>121</v>
      </c>
      <c r="AD765" s="344">
        <f t="shared" si="3221"/>
        <v>121</v>
      </c>
      <c r="AE765" s="344">
        <f t="shared" si="3222"/>
        <v>126</v>
      </c>
      <c r="AF765" s="344">
        <f t="shared" si="3223"/>
        <v>126</v>
      </c>
      <c r="AG765" s="344">
        <f t="shared" si="3224"/>
        <v>130</v>
      </c>
      <c r="AH765" s="344">
        <f t="shared" si="3225"/>
        <v>130</v>
      </c>
      <c r="AI765" s="344">
        <f t="shared" si="3226"/>
        <v>135</v>
      </c>
      <c r="AJ765" s="356">
        <v>3600</v>
      </c>
      <c r="AK765" s="356">
        <v>2800</v>
      </c>
      <c r="AL765" s="356">
        <v>2000</v>
      </c>
      <c r="AM765" s="356">
        <v>1200</v>
      </c>
      <c r="AN765" s="356">
        <v>400</v>
      </c>
      <c r="AO765" s="344" t="str">
        <f t="shared" si="3227"/>
        <v/>
      </c>
      <c r="AP765" s="344" t="str">
        <f t="shared" si="3228"/>
        <v/>
      </c>
      <c r="AQ765" s="344" t="str">
        <f t="shared" si="3229"/>
        <v/>
      </c>
      <c r="AR765" s="344" t="str">
        <f t="shared" si="3230"/>
        <v/>
      </c>
      <c r="AS765" s="344" t="str">
        <f t="shared" si="3231"/>
        <v/>
      </c>
      <c r="AT765" s="344" t="str">
        <f t="shared" si="3232"/>
        <v/>
      </c>
      <c r="AU765" s="344" t="str">
        <f t="shared" si="3233"/>
        <v/>
      </c>
      <c r="AV765" s="344" t="str">
        <f t="shared" si="3234"/>
        <v/>
      </c>
      <c r="AW765" s="344" t="str">
        <f t="shared" si="3235"/>
        <v/>
      </c>
      <c r="AX765" s="344" t="str">
        <f t="shared" si="3236"/>
        <v/>
      </c>
      <c r="AY765" s="356">
        <v>3600</v>
      </c>
      <c r="AZ765" s="356">
        <v>2800</v>
      </c>
      <c r="BA765" s="356">
        <v>2000</v>
      </c>
      <c r="BB765" s="356">
        <v>1200</v>
      </c>
      <c r="BC765" s="356">
        <v>400</v>
      </c>
      <c r="BD765" s="353" t="str">
        <f t="shared" ref="BD765:BH765" si="3273">IF(BD570="","",BD570+60)</f>
        <v/>
      </c>
      <c r="BE765" s="353" t="str">
        <f t="shared" si="3273"/>
        <v/>
      </c>
      <c r="BF765" s="353" t="str">
        <f t="shared" si="3273"/>
        <v/>
      </c>
      <c r="BG765" s="353" t="str">
        <f t="shared" si="3273"/>
        <v/>
      </c>
      <c r="BH765" s="353" t="str">
        <f t="shared" si="3273"/>
        <v/>
      </c>
      <c r="BI765" s="146" t="str">
        <f t="shared" si="2990"/>
        <v/>
      </c>
      <c r="BJ765" s="352" t="str">
        <f t="shared" si="2991"/>
        <v/>
      </c>
      <c r="BK765" s="146" t="str">
        <f t="shared" si="2992"/>
        <v/>
      </c>
      <c r="BL765" s="25">
        <f t="shared" si="3111"/>
        <v>7110309</v>
      </c>
      <c r="BM765" s="146">
        <f t="shared" ref="BM765" si="3274">BM752</f>
        <v>1640</v>
      </c>
      <c r="BN765" s="146">
        <f t="shared" si="3183"/>
        <v>7</v>
      </c>
      <c r="BO765" s="146">
        <f t="shared" ref="BO765:BP765" si="3275">BO752</f>
        <v>3</v>
      </c>
      <c r="BP765" s="146">
        <f t="shared" si="3275"/>
        <v>9</v>
      </c>
      <c r="BQ765" s="146">
        <f>VLOOKUP(IF(A765=1,0,A765),宝石属性!$B$26:$D$41,2,0)</f>
        <v>10</v>
      </c>
      <c r="BR765" s="146">
        <f>VLOOKUP(IF(A765=1,0,A765),宝石属性!$B$26:$D$41,3,0)</f>
        <v>2</v>
      </c>
      <c r="BS765" s="146">
        <f t="shared" ref="BS765:BV765" si="3276">IF(BS752="","",BS752)</f>
        <v>2</v>
      </c>
      <c r="BT765" s="146">
        <f t="shared" si="3276"/>
        <v>3</v>
      </c>
      <c r="BU765" s="146" t="str">
        <f t="shared" si="3276"/>
        <v/>
      </c>
      <c r="BV765" s="146" t="str">
        <f t="shared" si="3276"/>
        <v/>
      </c>
      <c r="BW765" s="357">
        <f t="shared" si="3119"/>
        <v>2009</v>
      </c>
      <c r="BX765" s="357">
        <f t="shared" si="3120"/>
        <v>3002</v>
      </c>
    </row>
    <row r="766" spans="1:76" s="353" customFormat="1">
      <c r="A766" s="347">
        <f t="shared" si="2996"/>
        <v>110</v>
      </c>
      <c r="B766" s="347" t="s">
        <v>1111</v>
      </c>
      <c r="C766" s="347" t="str">
        <f t="shared" si="3206"/>
        <v>女头饰</v>
      </c>
      <c r="D766" s="347" t="str">
        <f t="shared" si="3109"/>
        <v>110级紫装女头饰</v>
      </c>
      <c r="E766" s="347">
        <f>VLOOKUP($C766,$C$3:$M$15,COLUMNS($C$3:H$15),0)</f>
        <v>90</v>
      </c>
      <c r="F766" s="347" t="str">
        <f>VLOOKUP($C766,$C$3:$M$15,COLUMNS($C$3:I$15),0)</f>
        <v>maxmp_value</v>
      </c>
      <c r="G766" s="347">
        <f>VLOOKUP($C766,$C$3:$M$15,COLUMNS($C$3:J$15),0)</f>
        <v>140</v>
      </c>
      <c r="H766" s="347" t="str">
        <f>VLOOKUP($C766,$C$3:$M$15,COLUMNS($C$3:K$15),0)</f>
        <v>defend_value</v>
      </c>
      <c r="I766" s="347" t="str">
        <f>VLOOKUP($C766,$C$3:$M$15,COLUMNS($C$3:L$15),0)</f>
        <v/>
      </c>
      <c r="J766" s="347" t="str">
        <f>VLOOKUP($C766,$C$3:$M$15,COLUMNS($C$3:M$15),0)</f>
        <v/>
      </c>
      <c r="K766" s="344">
        <f t="shared" si="3207"/>
        <v>740</v>
      </c>
      <c r="L766" s="344">
        <f t="shared" si="3208"/>
        <v>772</v>
      </c>
      <c r="M766" s="344">
        <f t="shared" si="3209"/>
        <v>772</v>
      </c>
      <c r="N766" s="344">
        <f t="shared" si="3210"/>
        <v>805</v>
      </c>
      <c r="O766" s="344">
        <f t="shared" si="3211"/>
        <v>805</v>
      </c>
      <c r="P766" s="344">
        <f t="shared" si="3212"/>
        <v>837</v>
      </c>
      <c r="Q766" s="344">
        <f t="shared" si="3213"/>
        <v>837</v>
      </c>
      <c r="R766" s="344">
        <f t="shared" si="3214"/>
        <v>870</v>
      </c>
      <c r="S766" s="344">
        <f t="shared" si="3215"/>
        <v>870</v>
      </c>
      <c r="T766" s="344">
        <f t="shared" si="3216"/>
        <v>902</v>
      </c>
      <c r="U766" s="356">
        <v>3600</v>
      </c>
      <c r="V766" s="356">
        <v>2800</v>
      </c>
      <c r="W766" s="356">
        <v>2000</v>
      </c>
      <c r="X766" s="356">
        <v>1200</v>
      </c>
      <c r="Y766" s="356">
        <v>400</v>
      </c>
      <c r="Z766" s="344">
        <f t="shared" si="3217"/>
        <v>111</v>
      </c>
      <c r="AA766" s="344">
        <f t="shared" si="3218"/>
        <v>116</v>
      </c>
      <c r="AB766" s="344">
        <f t="shared" si="3219"/>
        <v>116</v>
      </c>
      <c r="AC766" s="344">
        <f t="shared" si="3220"/>
        <v>121</v>
      </c>
      <c r="AD766" s="344">
        <f t="shared" si="3221"/>
        <v>121</v>
      </c>
      <c r="AE766" s="344">
        <f t="shared" si="3222"/>
        <v>126</v>
      </c>
      <c r="AF766" s="344">
        <f t="shared" si="3223"/>
        <v>126</v>
      </c>
      <c r="AG766" s="344">
        <f t="shared" si="3224"/>
        <v>130</v>
      </c>
      <c r="AH766" s="344">
        <f t="shared" si="3225"/>
        <v>130</v>
      </c>
      <c r="AI766" s="344">
        <f t="shared" si="3226"/>
        <v>135</v>
      </c>
      <c r="AJ766" s="356">
        <v>3600</v>
      </c>
      <c r="AK766" s="356">
        <v>2800</v>
      </c>
      <c r="AL766" s="356">
        <v>2000</v>
      </c>
      <c r="AM766" s="356">
        <v>1200</v>
      </c>
      <c r="AN766" s="356">
        <v>400</v>
      </c>
      <c r="AO766" s="344" t="str">
        <f t="shared" si="3227"/>
        <v/>
      </c>
      <c r="AP766" s="344" t="str">
        <f t="shared" si="3228"/>
        <v/>
      </c>
      <c r="AQ766" s="344" t="str">
        <f t="shared" si="3229"/>
        <v/>
      </c>
      <c r="AR766" s="344" t="str">
        <f t="shared" si="3230"/>
        <v/>
      </c>
      <c r="AS766" s="344" t="str">
        <f t="shared" si="3231"/>
        <v/>
      </c>
      <c r="AT766" s="344" t="str">
        <f t="shared" si="3232"/>
        <v/>
      </c>
      <c r="AU766" s="344" t="str">
        <f t="shared" si="3233"/>
        <v/>
      </c>
      <c r="AV766" s="344" t="str">
        <f t="shared" si="3234"/>
        <v/>
      </c>
      <c r="AW766" s="344" t="str">
        <f t="shared" si="3235"/>
        <v/>
      </c>
      <c r="AX766" s="344" t="str">
        <f t="shared" si="3236"/>
        <v/>
      </c>
      <c r="AY766" s="356">
        <v>3600</v>
      </c>
      <c r="AZ766" s="356">
        <v>2800</v>
      </c>
      <c r="BA766" s="356">
        <v>2000</v>
      </c>
      <c r="BB766" s="356">
        <v>1200</v>
      </c>
      <c r="BC766" s="356">
        <v>400</v>
      </c>
      <c r="BD766" s="353" t="str">
        <f t="shared" ref="BD766:BH766" si="3277">IF(BD571="","",BD571+60)</f>
        <v/>
      </c>
      <c r="BE766" s="353" t="str">
        <f t="shared" si="3277"/>
        <v/>
      </c>
      <c r="BF766" s="353" t="str">
        <f t="shared" si="3277"/>
        <v/>
      </c>
      <c r="BG766" s="353" t="str">
        <f t="shared" si="3277"/>
        <v/>
      </c>
      <c r="BH766" s="353" t="str">
        <f t="shared" si="3277"/>
        <v/>
      </c>
      <c r="BI766" s="146" t="str">
        <f t="shared" si="2990"/>
        <v/>
      </c>
      <c r="BJ766" s="352" t="str">
        <f t="shared" si="2991"/>
        <v/>
      </c>
      <c r="BK766" s="146" t="str">
        <f t="shared" si="2992"/>
        <v/>
      </c>
      <c r="BL766" s="25">
        <f t="shared" si="3111"/>
        <v>7110310</v>
      </c>
      <c r="BM766" s="146">
        <f t="shared" ref="BM766" si="3278">BM753</f>
        <v>1384</v>
      </c>
      <c r="BN766" s="146">
        <f t="shared" si="3183"/>
        <v>7</v>
      </c>
      <c r="BO766" s="146">
        <f t="shared" ref="BO766:BP766" si="3279">BO753</f>
        <v>3</v>
      </c>
      <c r="BP766" s="146">
        <f t="shared" si="3279"/>
        <v>10</v>
      </c>
      <c r="BQ766" s="146">
        <f>VLOOKUP(IF(A766=1,0,A766),宝石属性!$B$26:$D$41,2,0)</f>
        <v>10</v>
      </c>
      <c r="BR766" s="146">
        <f>VLOOKUP(IF(A766=1,0,A766),宝石属性!$B$26:$D$41,3,0)</f>
        <v>2</v>
      </c>
      <c r="BS766" s="146">
        <f t="shared" ref="BS766:BV766" si="3280">IF(BS753="","",BS753)</f>
        <v>2</v>
      </c>
      <c r="BT766" s="146">
        <f t="shared" si="3280"/>
        <v>3</v>
      </c>
      <c r="BU766" s="146" t="str">
        <f t="shared" si="3280"/>
        <v/>
      </c>
      <c r="BV766" s="146" t="str">
        <f t="shared" si="3280"/>
        <v/>
      </c>
      <c r="BW766" s="357">
        <f t="shared" si="3119"/>
        <v>2009</v>
      </c>
      <c r="BX766" s="357">
        <f t="shared" si="3120"/>
        <v>3002</v>
      </c>
    </row>
    <row r="767" spans="1:76" s="353" customFormat="1">
      <c r="A767" s="347">
        <f t="shared" si="2996"/>
        <v>110</v>
      </c>
      <c r="B767" s="347" t="s">
        <v>1111</v>
      </c>
      <c r="C767" s="347" t="str">
        <f t="shared" si="3206"/>
        <v>项链</v>
      </c>
      <c r="D767" s="347" t="str">
        <f t="shared" si="3109"/>
        <v>110级紫装项链</v>
      </c>
      <c r="E767" s="347">
        <f>VLOOKUP($C767,$C$3:$M$15,COLUMNS($C$3:H$15),0)</f>
        <v>150</v>
      </c>
      <c r="F767" s="347" t="str">
        <f>VLOOKUP($C767,$C$3:$M$15,COLUMNS($C$3:I$15),0)</f>
        <v>magicattack_value</v>
      </c>
      <c r="G767" s="347">
        <f>VLOOKUP($C767,$C$3:$M$15,COLUMNS($C$3:J$15),0)</f>
        <v>160</v>
      </c>
      <c r="H767" s="347" t="str">
        <f>VLOOKUP($C767,$C$3:$M$15,COLUMNS($C$3:K$15),0)</f>
        <v>magicdef_value</v>
      </c>
      <c r="I767" s="347" t="str">
        <f>VLOOKUP($C767,$C$3:$M$15,COLUMNS($C$3:L$15),0)</f>
        <v/>
      </c>
      <c r="J767" s="347" t="str">
        <f>VLOOKUP($C767,$C$3:$M$15,COLUMNS($C$3:M$15),0)</f>
        <v/>
      </c>
      <c r="K767" s="344">
        <f t="shared" si="3207"/>
        <v>203</v>
      </c>
      <c r="L767" s="344">
        <f t="shared" si="3208"/>
        <v>212</v>
      </c>
      <c r="M767" s="344">
        <f t="shared" si="3209"/>
        <v>212</v>
      </c>
      <c r="N767" s="344">
        <f t="shared" si="3210"/>
        <v>221</v>
      </c>
      <c r="O767" s="344">
        <f t="shared" si="3211"/>
        <v>221</v>
      </c>
      <c r="P767" s="344">
        <f t="shared" si="3212"/>
        <v>230</v>
      </c>
      <c r="Q767" s="344">
        <f t="shared" si="3213"/>
        <v>230</v>
      </c>
      <c r="R767" s="344">
        <f t="shared" si="3214"/>
        <v>239</v>
      </c>
      <c r="S767" s="344">
        <f t="shared" si="3215"/>
        <v>239</v>
      </c>
      <c r="T767" s="344">
        <f t="shared" si="3216"/>
        <v>248</v>
      </c>
      <c r="U767" s="356">
        <v>3600</v>
      </c>
      <c r="V767" s="356">
        <v>2800</v>
      </c>
      <c r="W767" s="356">
        <v>2000</v>
      </c>
      <c r="X767" s="356">
        <v>1200</v>
      </c>
      <c r="Y767" s="356">
        <v>400</v>
      </c>
      <c r="Z767" s="344">
        <f t="shared" si="3217"/>
        <v>108</v>
      </c>
      <c r="AA767" s="344">
        <f t="shared" si="3218"/>
        <v>113</v>
      </c>
      <c r="AB767" s="344">
        <f t="shared" si="3219"/>
        <v>113</v>
      </c>
      <c r="AC767" s="344">
        <f t="shared" si="3220"/>
        <v>118</v>
      </c>
      <c r="AD767" s="344">
        <f t="shared" si="3221"/>
        <v>118</v>
      </c>
      <c r="AE767" s="344">
        <f t="shared" si="3222"/>
        <v>122</v>
      </c>
      <c r="AF767" s="344">
        <f t="shared" si="3223"/>
        <v>122</v>
      </c>
      <c r="AG767" s="344">
        <f t="shared" si="3224"/>
        <v>127</v>
      </c>
      <c r="AH767" s="344">
        <f t="shared" si="3225"/>
        <v>127</v>
      </c>
      <c r="AI767" s="344">
        <f t="shared" si="3226"/>
        <v>132</v>
      </c>
      <c r="AJ767" s="356">
        <v>3600</v>
      </c>
      <c r="AK767" s="356">
        <v>2800</v>
      </c>
      <c r="AL767" s="356">
        <v>2000</v>
      </c>
      <c r="AM767" s="356">
        <v>1200</v>
      </c>
      <c r="AN767" s="356">
        <v>400</v>
      </c>
      <c r="AO767" s="344" t="str">
        <f t="shared" si="3227"/>
        <v/>
      </c>
      <c r="AP767" s="344" t="str">
        <f t="shared" si="3228"/>
        <v/>
      </c>
      <c r="AQ767" s="344" t="str">
        <f t="shared" si="3229"/>
        <v/>
      </c>
      <c r="AR767" s="344" t="str">
        <f t="shared" si="3230"/>
        <v/>
      </c>
      <c r="AS767" s="344" t="str">
        <f t="shared" si="3231"/>
        <v/>
      </c>
      <c r="AT767" s="344" t="str">
        <f t="shared" si="3232"/>
        <v/>
      </c>
      <c r="AU767" s="344" t="str">
        <f t="shared" si="3233"/>
        <v/>
      </c>
      <c r="AV767" s="344" t="str">
        <f t="shared" si="3234"/>
        <v/>
      </c>
      <c r="AW767" s="344" t="str">
        <f t="shared" si="3235"/>
        <v/>
      </c>
      <c r="AX767" s="344" t="str">
        <f t="shared" si="3236"/>
        <v/>
      </c>
      <c r="AY767" s="356">
        <v>3600</v>
      </c>
      <c r="AZ767" s="356">
        <v>2800</v>
      </c>
      <c r="BA767" s="356">
        <v>2000</v>
      </c>
      <c r="BB767" s="356">
        <v>1200</v>
      </c>
      <c r="BC767" s="356">
        <v>400</v>
      </c>
      <c r="BD767" s="353" t="str">
        <f t="shared" ref="BD767:BH767" si="3281">IF(BD572="","",BD572+60)</f>
        <v/>
      </c>
      <c r="BE767" s="353" t="str">
        <f t="shared" si="3281"/>
        <v/>
      </c>
      <c r="BF767" s="353" t="str">
        <f t="shared" si="3281"/>
        <v/>
      </c>
      <c r="BG767" s="353" t="str">
        <f t="shared" si="3281"/>
        <v/>
      </c>
      <c r="BH767" s="353" t="str">
        <f t="shared" si="3281"/>
        <v/>
      </c>
      <c r="BI767" s="146" t="str">
        <f t="shared" si="2990"/>
        <v/>
      </c>
      <c r="BJ767" s="352" t="str">
        <f t="shared" si="2991"/>
        <v/>
      </c>
      <c r="BK767" s="146" t="str">
        <f t="shared" si="2992"/>
        <v/>
      </c>
      <c r="BL767" s="25">
        <f t="shared" si="3111"/>
        <v>7110411</v>
      </c>
      <c r="BM767" s="146">
        <f t="shared" ref="BM767" si="3282">BM754</f>
        <v>40</v>
      </c>
      <c r="BN767" s="146">
        <f t="shared" si="3183"/>
        <v>7</v>
      </c>
      <c r="BO767" s="146">
        <f t="shared" ref="BO767:BP767" si="3283">BO754</f>
        <v>4</v>
      </c>
      <c r="BP767" s="146">
        <f t="shared" si="3283"/>
        <v>11</v>
      </c>
      <c r="BQ767" s="146">
        <f>VLOOKUP(IF(A767=1,0,A767),宝石属性!$B$26:$D$41,2,0)</f>
        <v>10</v>
      </c>
      <c r="BR767" s="146">
        <f>VLOOKUP(IF(A767=1,0,A767),宝石属性!$B$26:$D$41,3,0)</f>
        <v>2</v>
      </c>
      <c r="BS767" s="146">
        <f t="shared" ref="BS767:BV767" si="3284">IF(BS754="","",BS754)</f>
        <v>4</v>
      </c>
      <c r="BT767" s="146">
        <f t="shared" si="3284"/>
        <v>5</v>
      </c>
      <c r="BU767" s="146" t="str">
        <f t="shared" si="3284"/>
        <v/>
      </c>
      <c r="BV767" s="146" t="str">
        <f t="shared" si="3284"/>
        <v/>
      </c>
      <c r="BW767" s="357">
        <f t="shared" si="3119"/>
        <v>2012</v>
      </c>
      <c r="BX767" s="357">
        <f t="shared" si="3120"/>
        <v>3002</v>
      </c>
    </row>
    <row r="768" spans="1:76" s="353" customFormat="1">
      <c r="A768" s="347">
        <f t="shared" si="2996"/>
        <v>110</v>
      </c>
      <c r="B768" s="347" t="s">
        <v>1111</v>
      </c>
      <c r="C768" s="347" t="str">
        <f t="shared" si="3206"/>
        <v>腰带</v>
      </c>
      <c r="D768" s="347" t="str">
        <f t="shared" si="3109"/>
        <v>110级紫装腰带</v>
      </c>
      <c r="E768" s="347">
        <f>VLOOKUP($C768,$C$3:$M$15,COLUMNS($C$3:H$15),0)</f>
        <v>60</v>
      </c>
      <c r="F768" s="347" t="str">
        <f>VLOOKUP($C768,$C$3:$M$15,COLUMNS($C$3:I$15),0)</f>
        <v>maxhp_value</v>
      </c>
      <c r="G768" s="347">
        <f>VLOOKUP($C768,$C$3:$M$15,COLUMNS($C$3:J$15),0)</f>
        <v>140</v>
      </c>
      <c r="H768" s="347" t="str">
        <f>VLOOKUP($C768,$C$3:$M$15,COLUMNS($C$3:K$15),0)</f>
        <v>defend_value</v>
      </c>
      <c r="I768" s="347" t="str">
        <f>VLOOKUP($C768,$C$3:$M$15,COLUMNS($C$3:L$15),0)</f>
        <v/>
      </c>
      <c r="J768" s="347" t="str">
        <f>VLOOKUP($C768,$C$3:$M$15,COLUMNS($C$3:M$15),0)</f>
        <v/>
      </c>
      <c r="K768" s="344">
        <f t="shared" si="3207"/>
        <v>888</v>
      </c>
      <c r="L768" s="344">
        <f t="shared" si="3208"/>
        <v>927</v>
      </c>
      <c r="M768" s="344">
        <f t="shared" si="3209"/>
        <v>927</v>
      </c>
      <c r="N768" s="344">
        <f t="shared" si="3210"/>
        <v>966</v>
      </c>
      <c r="O768" s="344">
        <f t="shared" si="3211"/>
        <v>966</v>
      </c>
      <c r="P768" s="344">
        <f t="shared" si="3212"/>
        <v>1004</v>
      </c>
      <c r="Q768" s="344">
        <f t="shared" si="3213"/>
        <v>1004</v>
      </c>
      <c r="R768" s="344">
        <f t="shared" si="3214"/>
        <v>1043</v>
      </c>
      <c r="S768" s="344">
        <f t="shared" si="3215"/>
        <v>1043</v>
      </c>
      <c r="T768" s="344">
        <f t="shared" si="3216"/>
        <v>1082</v>
      </c>
      <c r="U768" s="356">
        <v>3600</v>
      </c>
      <c r="V768" s="356">
        <v>2800</v>
      </c>
      <c r="W768" s="356">
        <v>2000</v>
      </c>
      <c r="X768" s="356">
        <v>1200</v>
      </c>
      <c r="Y768" s="356">
        <v>400</v>
      </c>
      <c r="Z768" s="344">
        <f t="shared" si="3217"/>
        <v>74</v>
      </c>
      <c r="AA768" s="344">
        <f t="shared" si="3218"/>
        <v>77</v>
      </c>
      <c r="AB768" s="344">
        <f t="shared" si="3219"/>
        <v>77</v>
      </c>
      <c r="AC768" s="344">
        <f t="shared" si="3220"/>
        <v>80</v>
      </c>
      <c r="AD768" s="344">
        <f t="shared" si="3221"/>
        <v>80</v>
      </c>
      <c r="AE768" s="344">
        <f t="shared" si="3222"/>
        <v>84</v>
      </c>
      <c r="AF768" s="344">
        <f t="shared" si="3223"/>
        <v>84</v>
      </c>
      <c r="AG768" s="344">
        <f t="shared" si="3224"/>
        <v>87</v>
      </c>
      <c r="AH768" s="344">
        <f t="shared" si="3225"/>
        <v>87</v>
      </c>
      <c r="AI768" s="344">
        <f t="shared" si="3226"/>
        <v>90</v>
      </c>
      <c r="AJ768" s="356">
        <v>3600</v>
      </c>
      <c r="AK768" s="356">
        <v>2800</v>
      </c>
      <c r="AL768" s="356">
        <v>2000</v>
      </c>
      <c r="AM768" s="356">
        <v>1200</v>
      </c>
      <c r="AN768" s="356">
        <v>400</v>
      </c>
      <c r="AO768" s="344" t="str">
        <f t="shared" si="3227"/>
        <v/>
      </c>
      <c r="AP768" s="344" t="str">
        <f t="shared" si="3228"/>
        <v/>
      </c>
      <c r="AQ768" s="344" t="str">
        <f t="shared" si="3229"/>
        <v/>
      </c>
      <c r="AR768" s="344" t="str">
        <f t="shared" si="3230"/>
        <v/>
      </c>
      <c r="AS768" s="344" t="str">
        <f t="shared" si="3231"/>
        <v/>
      </c>
      <c r="AT768" s="344" t="str">
        <f t="shared" si="3232"/>
        <v/>
      </c>
      <c r="AU768" s="344" t="str">
        <f t="shared" si="3233"/>
        <v/>
      </c>
      <c r="AV768" s="344" t="str">
        <f t="shared" si="3234"/>
        <v/>
      </c>
      <c r="AW768" s="344" t="str">
        <f t="shared" si="3235"/>
        <v/>
      </c>
      <c r="AX768" s="344" t="str">
        <f t="shared" si="3236"/>
        <v/>
      </c>
      <c r="AY768" s="356">
        <v>3600</v>
      </c>
      <c r="AZ768" s="356">
        <v>2800</v>
      </c>
      <c r="BA768" s="356">
        <v>2000</v>
      </c>
      <c r="BB768" s="356">
        <v>1200</v>
      </c>
      <c r="BC768" s="356">
        <v>400</v>
      </c>
      <c r="BD768" s="353" t="str">
        <f t="shared" ref="BD768:BH768" si="3285">IF(BD573="","",BD573+60)</f>
        <v/>
      </c>
      <c r="BE768" s="353" t="str">
        <f t="shared" si="3285"/>
        <v/>
      </c>
      <c r="BF768" s="353" t="str">
        <f t="shared" si="3285"/>
        <v/>
      </c>
      <c r="BG768" s="353" t="str">
        <f t="shared" si="3285"/>
        <v/>
      </c>
      <c r="BH768" s="353" t="str">
        <f t="shared" si="3285"/>
        <v/>
      </c>
      <c r="BI768" s="146" t="str">
        <f t="shared" ref="BI768:BI831" si="3286">IF(BD768="","",BD768&amp;";"&amp;BE768)</f>
        <v/>
      </c>
      <c r="BJ768" s="352" t="str">
        <f t="shared" ref="BJ768:BJ831" si="3287">IF(BD768="","",BF768)</f>
        <v/>
      </c>
      <c r="BK768" s="146" t="str">
        <f t="shared" ref="BK768:BK831" si="3288">IF(BD768="","",BG768&amp;";"&amp;BH768)</f>
        <v/>
      </c>
      <c r="BL768" s="25">
        <f t="shared" si="3111"/>
        <v>7110512</v>
      </c>
      <c r="BM768" s="146">
        <f t="shared" ref="BM768" si="3289">BM755</f>
        <v>72</v>
      </c>
      <c r="BN768" s="146">
        <f t="shared" si="3183"/>
        <v>7</v>
      </c>
      <c r="BO768" s="146">
        <f t="shared" ref="BO768:BP768" si="3290">BO755</f>
        <v>5</v>
      </c>
      <c r="BP768" s="146">
        <f t="shared" si="3290"/>
        <v>12</v>
      </c>
      <c r="BQ768" s="146">
        <f>VLOOKUP(IF(A768=1,0,A768),宝石属性!$B$26:$D$41,2,0)</f>
        <v>10</v>
      </c>
      <c r="BR768" s="146">
        <f>VLOOKUP(IF(A768=1,0,A768),宝石属性!$B$26:$D$41,3,0)</f>
        <v>2</v>
      </c>
      <c r="BS768" s="146">
        <f t="shared" ref="BS768:BV768" si="3291">IF(BS755="","",BS755)</f>
        <v>1</v>
      </c>
      <c r="BT768" s="146">
        <f t="shared" si="3291"/>
        <v>6</v>
      </c>
      <c r="BU768" s="146">
        <f t="shared" si="3291"/>
        <v>9</v>
      </c>
      <c r="BV768" s="146" t="str">
        <f t="shared" si="3291"/>
        <v/>
      </c>
      <c r="BW768" s="357">
        <f t="shared" si="3119"/>
        <v>2015</v>
      </c>
      <c r="BX768" s="357">
        <f t="shared" si="3120"/>
        <v>3002</v>
      </c>
    </row>
    <row r="769" spans="1:76" s="353" customFormat="1">
      <c r="A769" s="347">
        <f t="shared" ref="A769:A821" si="3292">A756+10</f>
        <v>110</v>
      </c>
      <c r="B769" s="347" t="s">
        <v>1111</v>
      </c>
      <c r="C769" s="347" t="str">
        <f t="shared" si="3206"/>
        <v>鞋子</v>
      </c>
      <c r="D769" s="347" t="str">
        <f t="shared" si="3109"/>
        <v>110级紫装鞋子</v>
      </c>
      <c r="E769" s="347">
        <f>VLOOKUP($C769,$C$3:$M$15,COLUMNS($C$3:H$15),0)</f>
        <v>160</v>
      </c>
      <c r="F769" s="347" t="str">
        <f>VLOOKUP($C769,$C$3:$M$15,COLUMNS($C$3:I$15),0)</f>
        <v>magicdef_value</v>
      </c>
      <c r="G769" s="347">
        <f>VLOOKUP($C769,$C$3:$M$15,COLUMNS($C$3:J$15),0)</f>
        <v>200</v>
      </c>
      <c r="H769" s="347" t="str">
        <f>VLOOKUP($C769,$C$3:$M$15,COLUMNS($C$3:K$15),0)</f>
        <v>speed_value</v>
      </c>
      <c r="I769" s="347" t="str">
        <f>VLOOKUP($C769,$C$3:$M$15,COLUMNS($C$3:L$15),0)</f>
        <v/>
      </c>
      <c r="J769" s="347" t="str">
        <f>VLOOKUP($C769,$C$3:$M$15,COLUMNS($C$3:M$15),0)</f>
        <v/>
      </c>
      <c r="K769" s="344">
        <f t="shared" si="3207"/>
        <v>108</v>
      </c>
      <c r="L769" s="344">
        <f t="shared" si="3208"/>
        <v>113</v>
      </c>
      <c r="M769" s="344">
        <f t="shared" si="3209"/>
        <v>113</v>
      </c>
      <c r="N769" s="344">
        <f t="shared" si="3210"/>
        <v>118</v>
      </c>
      <c r="O769" s="344">
        <f t="shared" si="3211"/>
        <v>118</v>
      </c>
      <c r="P769" s="344">
        <f t="shared" si="3212"/>
        <v>122</v>
      </c>
      <c r="Q769" s="344">
        <f t="shared" si="3213"/>
        <v>122</v>
      </c>
      <c r="R769" s="344">
        <f t="shared" si="3214"/>
        <v>127</v>
      </c>
      <c r="S769" s="344">
        <f t="shared" si="3215"/>
        <v>127</v>
      </c>
      <c r="T769" s="344">
        <f t="shared" si="3216"/>
        <v>132</v>
      </c>
      <c r="U769" s="356">
        <v>3600</v>
      </c>
      <c r="V769" s="356">
        <v>2800</v>
      </c>
      <c r="W769" s="356">
        <v>2000</v>
      </c>
      <c r="X769" s="356">
        <v>1200</v>
      </c>
      <c r="Y769" s="356">
        <v>400</v>
      </c>
      <c r="Z769" s="344">
        <f t="shared" si="3217"/>
        <v>100</v>
      </c>
      <c r="AA769" s="344">
        <f t="shared" si="3218"/>
        <v>109</v>
      </c>
      <c r="AB769" s="344">
        <f t="shared" si="3219"/>
        <v>109</v>
      </c>
      <c r="AC769" s="344">
        <f t="shared" si="3220"/>
        <v>117</v>
      </c>
      <c r="AD769" s="344">
        <f t="shared" si="3221"/>
        <v>117</v>
      </c>
      <c r="AE769" s="344">
        <f t="shared" si="3222"/>
        <v>126</v>
      </c>
      <c r="AF769" s="344">
        <f t="shared" si="3223"/>
        <v>126</v>
      </c>
      <c r="AG769" s="344">
        <f t="shared" si="3224"/>
        <v>134</v>
      </c>
      <c r="AH769" s="344">
        <f t="shared" si="3225"/>
        <v>134</v>
      </c>
      <c r="AI769" s="344">
        <f t="shared" si="3226"/>
        <v>143</v>
      </c>
      <c r="AJ769" s="356">
        <v>3600</v>
      </c>
      <c r="AK769" s="356">
        <v>2800</v>
      </c>
      <c r="AL769" s="356">
        <v>2000</v>
      </c>
      <c r="AM769" s="356">
        <v>1200</v>
      </c>
      <c r="AN769" s="356">
        <v>400</v>
      </c>
      <c r="AO769" s="344" t="str">
        <f t="shared" si="3227"/>
        <v/>
      </c>
      <c r="AP769" s="344" t="str">
        <f t="shared" si="3228"/>
        <v/>
      </c>
      <c r="AQ769" s="344" t="str">
        <f t="shared" si="3229"/>
        <v/>
      </c>
      <c r="AR769" s="344" t="str">
        <f t="shared" si="3230"/>
        <v/>
      </c>
      <c r="AS769" s="344" t="str">
        <f t="shared" si="3231"/>
        <v/>
      </c>
      <c r="AT769" s="344" t="str">
        <f t="shared" si="3232"/>
        <v/>
      </c>
      <c r="AU769" s="344" t="str">
        <f t="shared" si="3233"/>
        <v/>
      </c>
      <c r="AV769" s="344" t="str">
        <f t="shared" si="3234"/>
        <v/>
      </c>
      <c r="AW769" s="344" t="str">
        <f t="shared" si="3235"/>
        <v/>
      </c>
      <c r="AX769" s="344" t="str">
        <f t="shared" si="3236"/>
        <v/>
      </c>
      <c r="AY769" s="356">
        <v>3600</v>
      </c>
      <c r="AZ769" s="356">
        <v>2800</v>
      </c>
      <c r="BA769" s="356">
        <v>2000</v>
      </c>
      <c r="BB769" s="356">
        <v>1200</v>
      </c>
      <c r="BC769" s="356">
        <v>400</v>
      </c>
      <c r="BD769" s="353" t="str">
        <f t="shared" ref="BD769:BH769" si="3293">IF(BD574="","",BD574+60)</f>
        <v/>
      </c>
      <c r="BE769" s="353" t="str">
        <f t="shared" si="3293"/>
        <v/>
      </c>
      <c r="BF769" s="353" t="str">
        <f t="shared" si="3293"/>
        <v/>
      </c>
      <c r="BG769" s="353" t="str">
        <f t="shared" si="3293"/>
        <v/>
      </c>
      <c r="BH769" s="353" t="str">
        <f t="shared" si="3293"/>
        <v/>
      </c>
      <c r="BI769" s="146" t="str">
        <f t="shared" si="3286"/>
        <v/>
      </c>
      <c r="BJ769" s="352" t="str">
        <f t="shared" si="3287"/>
        <v/>
      </c>
      <c r="BK769" s="146" t="str">
        <f t="shared" si="3288"/>
        <v/>
      </c>
      <c r="BL769" s="25">
        <f t="shared" si="3111"/>
        <v>7110613</v>
      </c>
      <c r="BM769" s="146">
        <f t="shared" ref="BM769" si="3294">BM756</f>
        <v>88</v>
      </c>
      <c r="BN769" s="146">
        <f t="shared" si="3183"/>
        <v>7</v>
      </c>
      <c r="BO769" s="146">
        <f t="shared" ref="BO769:BP769" si="3295">BO756</f>
        <v>6</v>
      </c>
      <c r="BP769" s="146">
        <f t="shared" si="3295"/>
        <v>13</v>
      </c>
      <c r="BQ769" s="146">
        <f>VLOOKUP(IF(A769=1,0,A769),宝石属性!$B$26:$D$41,2,0)</f>
        <v>10</v>
      </c>
      <c r="BR769" s="146">
        <f>VLOOKUP(IF(A769=1,0,A769),宝石属性!$B$26:$D$41,3,0)</f>
        <v>2</v>
      </c>
      <c r="BS769" s="146">
        <f t="shared" ref="BS769:BV769" si="3296">IF(BS756="","",BS756)</f>
        <v>6</v>
      </c>
      <c r="BT769" s="146">
        <f t="shared" si="3296"/>
        <v>9</v>
      </c>
      <c r="BU769" s="146" t="str">
        <f t="shared" si="3296"/>
        <v/>
      </c>
      <c r="BV769" s="146" t="str">
        <f t="shared" si="3296"/>
        <v/>
      </c>
      <c r="BW769" s="357">
        <f t="shared" si="3119"/>
        <v>2018</v>
      </c>
      <c r="BX769" s="357">
        <f t="shared" si="3120"/>
        <v>3002</v>
      </c>
    </row>
    <row r="770" spans="1:76" s="353" customFormat="1">
      <c r="A770" s="347">
        <f t="shared" si="3292"/>
        <v>120</v>
      </c>
      <c r="B770" s="347" t="s">
        <v>1111</v>
      </c>
      <c r="C770" s="347" t="str">
        <f t="shared" si="3206"/>
        <v>剑</v>
      </c>
      <c r="D770" s="347" t="str">
        <f t="shared" si="3109"/>
        <v>120级紫装剑</v>
      </c>
      <c r="E770" s="347">
        <f>VLOOKUP($C770,$C$3:$M$15,COLUMNS($C$3:H$15),0)</f>
        <v>130</v>
      </c>
      <c r="F770" s="347" t="str">
        <f>VLOOKUP($C770,$C$3:$M$15,COLUMNS($C$3:I$15),0)</f>
        <v>phyattack_value</v>
      </c>
      <c r="G770" s="347">
        <f>VLOOKUP($C770,$C$3:$M$15,COLUMNS($C$3:J$15),0)</f>
        <v>150</v>
      </c>
      <c r="H770" s="347" t="str">
        <f>VLOOKUP($C770,$C$3:$M$15,COLUMNS($C$3:K$15),0)</f>
        <v>magicattack_value</v>
      </c>
      <c r="I770" s="347">
        <f>VLOOKUP($C770,$C$3:$M$15,COLUMNS($C$3:L$15),0)</f>
        <v>170</v>
      </c>
      <c r="J770" s="347" t="str">
        <f>VLOOKUP($C770,$C$3:$M$15,COLUMNS($C$3:M$15),0)</f>
        <v>medical_value</v>
      </c>
      <c r="K770" s="344">
        <f t="shared" si="3207"/>
        <v>807</v>
      </c>
      <c r="L770" s="344">
        <f t="shared" si="3208"/>
        <v>842</v>
      </c>
      <c r="M770" s="344">
        <f t="shared" si="3209"/>
        <v>842</v>
      </c>
      <c r="N770" s="344">
        <f t="shared" si="3210"/>
        <v>878</v>
      </c>
      <c r="O770" s="344">
        <f t="shared" si="3211"/>
        <v>878</v>
      </c>
      <c r="P770" s="344">
        <f t="shared" si="3212"/>
        <v>913</v>
      </c>
      <c r="Q770" s="344">
        <f t="shared" si="3213"/>
        <v>913</v>
      </c>
      <c r="R770" s="344">
        <f t="shared" si="3214"/>
        <v>949</v>
      </c>
      <c r="S770" s="344">
        <f t="shared" si="3215"/>
        <v>949</v>
      </c>
      <c r="T770" s="344">
        <f t="shared" si="3216"/>
        <v>984</v>
      </c>
      <c r="U770" s="356">
        <v>3600</v>
      </c>
      <c r="V770" s="356">
        <v>2800</v>
      </c>
      <c r="W770" s="356">
        <v>2000</v>
      </c>
      <c r="X770" s="356">
        <v>1200</v>
      </c>
      <c r="Y770" s="356">
        <v>400</v>
      </c>
      <c r="Z770" s="344">
        <f t="shared" si="3217"/>
        <v>182</v>
      </c>
      <c r="AA770" s="344">
        <f t="shared" si="3218"/>
        <v>190</v>
      </c>
      <c r="AB770" s="344">
        <f t="shared" si="3219"/>
        <v>190</v>
      </c>
      <c r="AC770" s="344">
        <f t="shared" si="3220"/>
        <v>197</v>
      </c>
      <c r="AD770" s="344">
        <f t="shared" si="3221"/>
        <v>197</v>
      </c>
      <c r="AE770" s="344">
        <f t="shared" si="3222"/>
        <v>205</v>
      </c>
      <c r="AF770" s="344">
        <f t="shared" si="3223"/>
        <v>205</v>
      </c>
      <c r="AG770" s="344">
        <f t="shared" si="3224"/>
        <v>213</v>
      </c>
      <c r="AH770" s="344">
        <f t="shared" si="3225"/>
        <v>213</v>
      </c>
      <c r="AI770" s="344">
        <f t="shared" si="3226"/>
        <v>221</v>
      </c>
      <c r="AJ770" s="356">
        <v>3600</v>
      </c>
      <c r="AK770" s="356">
        <v>2800</v>
      </c>
      <c r="AL770" s="356">
        <v>2000</v>
      </c>
      <c r="AM770" s="356">
        <v>1200</v>
      </c>
      <c r="AN770" s="356">
        <v>400</v>
      </c>
      <c r="AO770" s="344">
        <f t="shared" si="3227"/>
        <v>252</v>
      </c>
      <c r="AP770" s="344">
        <f t="shared" si="3228"/>
        <v>274</v>
      </c>
      <c r="AQ770" s="344">
        <f t="shared" si="3229"/>
        <v>274</v>
      </c>
      <c r="AR770" s="344">
        <f t="shared" si="3230"/>
        <v>295</v>
      </c>
      <c r="AS770" s="344">
        <f t="shared" si="3231"/>
        <v>295</v>
      </c>
      <c r="AT770" s="344">
        <f t="shared" si="3232"/>
        <v>317</v>
      </c>
      <c r="AU770" s="344">
        <f t="shared" si="3233"/>
        <v>317</v>
      </c>
      <c r="AV770" s="344">
        <f t="shared" si="3234"/>
        <v>338</v>
      </c>
      <c r="AW770" s="344">
        <f t="shared" si="3235"/>
        <v>338</v>
      </c>
      <c r="AX770" s="344">
        <f t="shared" si="3236"/>
        <v>360</v>
      </c>
      <c r="AY770" s="356">
        <v>3600</v>
      </c>
      <c r="AZ770" s="356">
        <v>2800</v>
      </c>
      <c r="BA770" s="356">
        <v>2000</v>
      </c>
      <c r="BB770" s="356">
        <v>1200</v>
      </c>
      <c r="BC770" s="356">
        <v>400</v>
      </c>
      <c r="BD770" s="353">
        <f t="shared" ref="BD770:BH770" si="3297">IF(BD575="","",BD575+60)</f>
        <v>132</v>
      </c>
      <c r="BE770" s="353">
        <f t="shared" si="3297"/>
        <v>132</v>
      </c>
      <c r="BF770" s="353">
        <f t="shared" si="3297"/>
        <v>147</v>
      </c>
      <c r="BG770" s="353">
        <f t="shared" si="3297"/>
        <v>162</v>
      </c>
      <c r="BH770" s="353">
        <f t="shared" si="3297"/>
        <v>177</v>
      </c>
      <c r="BI770" s="146" t="str">
        <f t="shared" si="3286"/>
        <v>132;132</v>
      </c>
      <c r="BJ770" s="352">
        <f t="shared" si="3287"/>
        <v>147</v>
      </c>
      <c r="BK770" s="146" t="str">
        <f t="shared" si="3288"/>
        <v>162;177</v>
      </c>
      <c r="BL770" s="25">
        <f t="shared" si="3111"/>
        <v>7120101</v>
      </c>
      <c r="BM770" s="146">
        <f t="shared" ref="BM770" si="3298">BM757</f>
        <v>1288</v>
      </c>
      <c r="BN770" s="146">
        <f t="shared" si="3183"/>
        <v>7</v>
      </c>
      <c r="BO770" s="146">
        <f t="shared" ref="BO770:BP770" si="3299">BO757</f>
        <v>1</v>
      </c>
      <c r="BP770" s="146">
        <f t="shared" si="3299"/>
        <v>1</v>
      </c>
      <c r="BQ770" s="146">
        <f>VLOOKUP(IF(A770=1,0,A770),宝石属性!$B$26:$D$41,2,0)</f>
        <v>10</v>
      </c>
      <c r="BR770" s="146">
        <f>VLOOKUP(IF(A770=1,0,A770),宝石属性!$B$26:$D$41,3,0)</f>
        <v>2</v>
      </c>
      <c r="BS770" s="146">
        <f t="shared" ref="BS770:BV770" si="3300">IF(BS757="","",BS757)</f>
        <v>2</v>
      </c>
      <c r="BT770" s="146">
        <f t="shared" si="3300"/>
        <v>4</v>
      </c>
      <c r="BU770" s="146">
        <f t="shared" si="3300"/>
        <v>7</v>
      </c>
      <c r="BV770" s="146">
        <f t="shared" si="3300"/>
        <v>8</v>
      </c>
      <c r="BW770" s="357">
        <f t="shared" si="3119"/>
        <v>2003</v>
      </c>
      <c r="BX770" s="357">
        <f t="shared" si="3120"/>
        <v>3002</v>
      </c>
    </row>
    <row r="771" spans="1:76" s="353" customFormat="1">
      <c r="A771" s="347">
        <f t="shared" si="3292"/>
        <v>120</v>
      </c>
      <c r="B771" s="347" t="s">
        <v>1111</v>
      </c>
      <c r="C771" s="347" t="str">
        <f t="shared" si="3206"/>
        <v>锤</v>
      </c>
      <c r="D771" s="347" t="str">
        <f t="shared" si="3109"/>
        <v>120级紫装锤</v>
      </c>
      <c r="E771" s="347">
        <f>VLOOKUP($C771,$C$3:$M$15,COLUMNS($C$3:H$15),0)</f>
        <v>130</v>
      </c>
      <c r="F771" s="347" t="str">
        <f>VLOOKUP($C771,$C$3:$M$15,COLUMNS($C$3:I$15),0)</f>
        <v>phyattack_value</v>
      </c>
      <c r="G771" s="347">
        <f>VLOOKUP($C771,$C$3:$M$15,COLUMNS($C$3:J$15),0)</f>
        <v>150</v>
      </c>
      <c r="H771" s="347" t="str">
        <f>VLOOKUP($C771,$C$3:$M$15,COLUMNS($C$3:K$15),0)</f>
        <v>magicattack_value</v>
      </c>
      <c r="I771" s="347">
        <f>VLOOKUP($C771,$C$3:$M$15,COLUMNS($C$3:L$15),0)</f>
        <v>170</v>
      </c>
      <c r="J771" s="347" t="str">
        <f>VLOOKUP($C771,$C$3:$M$15,COLUMNS($C$3:M$15),0)</f>
        <v>medical_value</v>
      </c>
      <c r="K771" s="344">
        <f t="shared" si="3207"/>
        <v>807</v>
      </c>
      <c r="L771" s="344">
        <f t="shared" si="3208"/>
        <v>842</v>
      </c>
      <c r="M771" s="344">
        <f t="shared" si="3209"/>
        <v>842</v>
      </c>
      <c r="N771" s="344">
        <f t="shared" si="3210"/>
        <v>878</v>
      </c>
      <c r="O771" s="344">
        <f t="shared" si="3211"/>
        <v>878</v>
      </c>
      <c r="P771" s="344">
        <f t="shared" si="3212"/>
        <v>913</v>
      </c>
      <c r="Q771" s="344">
        <f t="shared" si="3213"/>
        <v>913</v>
      </c>
      <c r="R771" s="344">
        <f t="shared" si="3214"/>
        <v>949</v>
      </c>
      <c r="S771" s="344">
        <f t="shared" si="3215"/>
        <v>949</v>
      </c>
      <c r="T771" s="344">
        <f t="shared" si="3216"/>
        <v>984</v>
      </c>
      <c r="U771" s="356">
        <v>3600</v>
      </c>
      <c r="V771" s="356">
        <v>2800</v>
      </c>
      <c r="W771" s="356">
        <v>2000</v>
      </c>
      <c r="X771" s="356">
        <v>1200</v>
      </c>
      <c r="Y771" s="356">
        <v>400</v>
      </c>
      <c r="Z771" s="344">
        <f t="shared" si="3217"/>
        <v>182</v>
      </c>
      <c r="AA771" s="344">
        <f t="shared" si="3218"/>
        <v>190</v>
      </c>
      <c r="AB771" s="344">
        <f t="shared" si="3219"/>
        <v>190</v>
      </c>
      <c r="AC771" s="344">
        <f t="shared" si="3220"/>
        <v>197</v>
      </c>
      <c r="AD771" s="344">
        <f t="shared" si="3221"/>
        <v>197</v>
      </c>
      <c r="AE771" s="344">
        <f t="shared" si="3222"/>
        <v>205</v>
      </c>
      <c r="AF771" s="344">
        <f t="shared" si="3223"/>
        <v>205</v>
      </c>
      <c r="AG771" s="344">
        <f t="shared" si="3224"/>
        <v>213</v>
      </c>
      <c r="AH771" s="344">
        <f t="shared" si="3225"/>
        <v>213</v>
      </c>
      <c r="AI771" s="344">
        <f t="shared" si="3226"/>
        <v>221</v>
      </c>
      <c r="AJ771" s="356">
        <v>3600</v>
      </c>
      <c r="AK771" s="356">
        <v>2800</v>
      </c>
      <c r="AL771" s="356">
        <v>2000</v>
      </c>
      <c r="AM771" s="356">
        <v>1200</v>
      </c>
      <c r="AN771" s="356">
        <v>400</v>
      </c>
      <c r="AO771" s="344">
        <f t="shared" si="3227"/>
        <v>252</v>
      </c>
      <c r="AP771" s="344">
        <f t="shared" si="3228"/>
        <v>274</v>
      </c>
      <c r="AQ771" s="344">
        <f t="shared" si="3229"/>
        <v>274</v>
      </c>
      <c r="AR771" s="344">
        <f t="shared" si="3230"/>
        <v>295</v>
      </c>
      <c r="AS771" s="344">
        <f t="shared" si="3231"/>
        <v>295</v>
      </c>
      <c r="AT771" s="344">
        <f t="shared" si="3232"/>
        <v>317</v>
      </c>
      <c r="AU771" s="344">
        <f t="shared" si="3233"/>
        <v>317</v>
      </c>
      <c r="AV771" s="344">
        <f t="shared" si="3234"/>
        <v>338</v>
      </c>
      <c r="AW771" s="344">
        <f t="shared" si="3235"/>
        <v>338</v>
      </c>
      <c r="AX771" s="344">
        <f t="shared" si="3236"/>
        <v>360</v>
      </c>
      <c r="AY771" s="356">
        <v>3600</v>
      </c>
      <c r="AZ771" s="356">
        <v>2800</v>
      </c>
      <c r="BA771" s="356">
        <v>2000</v>
      </c>
      <c r="BB771" s="356">
        <v>1200</v>
      </c>
      <c r="BC771" s="356">
        <v>400</v>
      </c>
      <c r="BD771" s="353">
        <f t="shared" ref="BD771:BH771" si="3301">IF(BD576="","",BD576+60)</f>
        <v>132</v>
      </c>
      <c r="BE771" s="353">
        <f t="shared" si="3301"/>
        <v>132</v>
      </c>
      <c r="BF771" s="353">
        <f t="shared" si="3301"/>
        <v>147</v>
      </c>
      <c r="BG771" s="353">
        <f t="shared" si="3301"/>
        <v>162</v>
      </c>
      <c r="BH771" s="353">
        <f t="shared" si="3301"/>
        <v>177</v>
      </c>
      <c r="BI771" s="146" t="str">
        <f t="shared" si="3286"/>
        <v>132;132</v>
      </c>
      <c r="BJ771" s="352">
        <f t="shared" si="3287"/>
        <v>147</v>
      </c>
      <c r="BK771" s="146" t="str">
        <f t="shared" si="3288"/>
        <v>162;177</v>
      </c>
      <c r="BL771" s="25">
        <f t="shared" si="3111"/>
        <v>7120102</v>
      </c>
      <c r="BM771" s="146">
        <f t="shared" ref="BM771" si="3302">BM758</f>
        <v>4360</v>
      </c>
      <c r="BN771" s="146">
        <f t="shared" si="3183"/>
        <v>7</v>
      </c>
      <c r="BO771" s="146">
        <f t="shared" ref="BO771:BP771" si="3303">BO758</f>
        <v>1</v>
      </c>
      <c r="BP771" s="146">
        <f t="shared" si="3303"/>
        <v>2</v>
      </c>
      <c r="BQ771" s="146">
        <f>VLOOKUP(IF(A771=1,0,A771),宝石属性!$B$26:$D$41,2,0)</f>
        <v>10</v>
      </c>
      <c r="BR771" s="146">
        <f>VLOOKUP(IF(A771=1,0,A771),宝石属性!$B$26:$D$41,3,0)</f>
        <v>2</v>
      </c>
      <c r="BS771" s="146">
        <f t="shared" ref="BS771:BV771" si="3304">IF(BS758="","",BS758)</f>
        <v>2</v>
      </c>
      <c r="BT771" s="146">
        <f t="shared" si="3304"/>
        <v>4</v>
      </c>
      <c r="BU771" s="146">
        <f t="shared" si="3304"/>
        <v>7</v>
      </c>
      <c r="BV771" s="146">
        <f t="shared" si="3304"/>
        <v>8</v>
      </c>
      <c r="BW771" s="357">
        <f t="shared" si="3119"/>
        <v>2003</v>
      </c>
      <c r="BX771" s="357">
        <f t="shared" si="3120"/>
        <v>3002</v>
      </c>
    </row>
    <row r="772" spans="1:76" s="353" customFormat="1">
      <c r="A772" s="347">
        <f t="shared" si="3292"/>
        <v>120</v>
      </c>
      <c r="B772" s="347" t="s">
        <v>1111</v>
      </c>
      <c r="C772" s="347" t="str">
        <f t="shared" si="3206"/>
        <v>弓箭</v>
      </c>
      <c r="D772" s="347" t="str">
        <f t="shared" si="3109"/>
        <v>120级紫装弓箭</v>
      </c>
      <c r="E772" s="347">
        <f>VLOOKUP($C772,$C$3:$M$15,COLUMNS($C$3:H$15),0)</f>
        <v>130</v>
      </c>
      <c r="F772" s="347" t="str">
        <f>VLOOKUP($C772,$C$3:$M$15,COLUMNS($C$3:I$15),0)</f>
        <v>phyattack_value</v>
      </c>
      <c r="G772" s="347">
        <f>VLOOKUP($C772,$C$3:$M$15,COLUMNS($C$3:J$15),0)</f>
        <v>150</v>
      </c>
      <c r="H772" s="347" t="str">
        <f>VLOOKUP($C772,$C$3:$M$15,COLUMNS($C$3:K$15),0)</f>
        <v>magicattack_value</v>
      </c>
      <c r="I772" s="347">
        <f>VLOOKUP($C772,$C$3:$M$15,COLUMNS($C$3:L$15),0)</f>
        <v>170</v>
      </c>
      <c r="J772" s="347" t="str">
        <f>VLOOKUP($C772,$C$3:$M$15,COLUMNS($C$3:M$15),0)</f>
        <v>medical_value</v>
      </c>
      <c r="K772" s="344">
        <f t="shared" si="3207"/>
        <v>807</v>
      </c>
      <c r="L772" s="344">
        <f t="shared" si="3208"/>
        <v>842</v>
      </c>
      <c r="M772" s="344">
        <f t="shared" si="3209"/>
        <v>842</v>
      </c>
      <c r="N772" s="344">
        <f t="shared" si="3210"/>
        <v>878</v>
      </c>
      <c r="O772" s="344">
        <f t="shared" si="3211"/>
        <v>878</v>
      </c>
      <c r="P772" s="344">
        <f t="shared" si="3212"/>
        <v>913</v>
      </c>
      <c r="Q772" s="344">
        <f t="shared" si="3213"/>
        <v>913</v>
      </c>
      <c r="R772" s="344">
        <f t="shared" si="3214"/>
        <v>949</v>
      </c>
      <c r="S772" s="344">
        <f t="shared" si="3215"/>
        <v>949</v>
      </c>
      <c r="T772" s="344">
        <f t="shared" si="3216"/>
        <v>984</v>
      </c>
      <c r="U772" s="356">
        <v>3600</v>
      </c>
      <c r="V772" s="356">
        <v>2800</v>
      </c>
      <c r="W772" s="356">
        <v>2000</v>
      </c>
      <c r="X772" s="356">
        <v>1200</v>
      </c>
      <c r="Y772" s="356">
        <v>400</v>
      </c>
      <c r="Z772" s="344">
        <f t="shared" si="3217"/>
        <v>182</v>
      </c>
      <c r="AA772" s="344">
        <f t="shared" si="3218"/>
        <v>190</v>
      </c>
      <c r="AB772" s="344">
        <f t="shared" si="3219"/>
        <v>190</v>
      </c>
      <c r="AC772" s="344">
        <f t="shared" si="3220"/>
        <v>197</v>
      </c>
      <c r="AD772" s="344">
        <f t="shared" si="3221"/>
        <v>197</v>
      </c>
      <c r="AE772" s="344">
        <f t="shared" si="3222"/>
        <v>205</v>
      </c>
      <c r="AF772" s="344">
        <f t="shared" si="3223"/>
        <v>205</v>
      </c>
      <c r="AG772" s="344">
        <f t="shared" si="3224"/>
        <v>213</v>
      </c>
      <c r="AH772" s="344">
        <f t="shared" si="3225"/>
        <v>213</v>
      </c>
      <c r="AI772" s="344">
        <f t="shared" si="3226"/>
        <v>221</v>
      </c>
      <c r="AJ772" s="356">
        <v>3600</v>
      </c>
      <c r="AK772" s="356">
        <v>2800</v>
      </c>
      <c r="AL772" s="356">
        <v>2000</v>
      </c>
      <c r="AM772" s="356">
        <v>1200</v>
      </c>
      <c r="AN772" s="356">
        <v>400</v>
      </c>
      <c r="AO772" s="344">
        <f t="shared" si="3227"/>
        <v>252</v>
      </c>
      <c r="AP772" s="344">
        <f t="shared" si="3228"/>
        <v>274</v>
      </c>
      <c r="AQ772" s="344">
        <f t="shared" si="3229"/>
        <v>274</v>
      </c>
      <c r="AR772" s="344">
        <f t="shared" si="3230"/>
        <v>295</v>
      </c>
      <c r="AS772" s="344">
        <f t="shared" si="3231"/>
        <v>295</v>
      </c>
      <c r="AT772" s="344">
        <f t="shared" si="3232"/>
        <v>317</v>
      </c>
      <c r="AU772" s="344">
        <f t="shared" si="3233"/>
        <v>317</v>
      </c>
      <c r="AV772" s="344">
        <f t="shared" si="3234"/>
        <v>338</v>
      </c>
      <c r="AW772" s="344">
        <f t="shared" si="3235"/>
        <v>338</v>
      </c>
      <c r="AX772" s="344">
        <f t="shared" si="3236"/>
        <v>360</v>
      </c>
      <c r="AY772" s="356">
        <v>3600</v>
      </c>
      <c r="AZ772" s="356">
        <v>2800</v>
      </c>
      <c r="BA772" s="356">
        <v>2000</v>
      </c>
      <c r="BB772" s="356">
        <v>1200</v>
      </c>
      <c r="BC772" s="356">
        <v>400</v>
      </c>
      <c r="BD772" s="353">
        <f t="shared" ref="BD772:BH772" si="3305">IF(BD577="","",BD577+60)</f>
        <v>132</v>
      </c>
      <c r="BE772" s="353">
        <f t="shared" si="3305"/>
        <v>132</v>
      </c>
      <c r="BF772" s="353">
        <f t="shared" si="3305"/>
        <v>147</v>
      </c>
      <c r="BG772" s="353">
        <f t="shared" si="3305"/>
        <v>162</v>
      </c>
      <c r="BH772" s="353">
        <f t="shared" si="3305"/>
        <v>177</v>
      </c>
      <c r="BI772" s="146" t="str">
        <f t="shared" si="3286"/>
        <v>132;132</v>
      </c>
      <c r="BJ772" s="352">
        <f t="shared" si="3287"/>
        <v>147</v>
      </c>
      <c r="BK772" s="146" t="str">
        <f t="shared" si="3288"/>
        <v>162;177</v>
      </c>
      <c r="BL772" s="25">
        <f t="shared" si="3111"/>
        <v>7120103</v>
      </c>
      <c r="BM772" s="146">
        <f t="shared" ref="BM772" si="3306">BM759</f>
        <v>1800</v>
      </c>
      <c r="BN772" s="146">
        <f t="shared" si="3183"/>
        <v>7</v>
      </c>
      <c r="BO772" s="146">
        <f t="shared" ref="BO772:BP772" si="3307">BO759</f>
        <v>1</v>
      </c>
      <c r="BP772" s="146">
        <f t="shared" si="3307"/>
        <v>3</v>
      </c>
      <c r="BQ772" s="146">
        <f>VLOOKUP(IF(A772=1,0,A772),宝石属性!$B$26:$D$41,2,0)</f>
        <v>10</v>
      </c>
      <c r="BR772" s="146">
        <f>VLOOKUP(IF(A772=1,0,A772),宝石属性!$B$26:$D$41,3,0)</f>
        <v>2</v>
      </c>
      <c r="BS772" s="146">
        <f t="shared" ref="BS772:BV772" si="3308">IF(BS759="","",BS759)</f>
        <v>2</v>
      </c>
      <c r="BT772" s="146">
        <f t="shared" si="3308"/>
        <v>4</v>
      </c>
      <c r="BU772" s="146">
        <f t="shared" si="3308"/>
        <v>7</v>
      </c>
      <c r="BV772" s="146">
        <f t="shared" si="3308"/>
        <v>8</v>
      </c>
      <c r="BW772" s="357">
        <f t="shared" si="3119"/>
        <v>2003</v>
      </c>
      <c r="BX772" s="357">
        <f t="shared" si="3120"/>
        <v>3002</v>
      </c>
    </row>
    <row r="773" spans="1:76" s="353" customFormat="1">
      <c r="A773" s="347">
        <f t="shared" si="3292"/>
        <v>120</v>
      </c>
      <c r="B773" s="347" t="s">
        <v>1111</v>
      </c>
      <c r="C773" s="347" t="str">
        <f t="shared" si="3206"/>
        <v>爪</v>
      </c>
      <c r="D773" s="347" t="str">
        <f t="shared" si="3109"/>
        <v>120级紫装爪</v>
      </c>
      <c r="E773" s="347">
        <f>VLOOKUP($C773,$C$3:$M$15,COLUMNS($C$3:H$15),0)</f>
        <v>130</v>
      </c>
      <c r="F773" s="347" t="str">
        <f>VLOOKUP($C773,$C$3:$M$15,COLUMNS($C$3:I$15),0)</f>
        <v>phyattack_value</v>
      </c>
      <c r="G773" s="347">
        <f>VLOOKUP($C773,$C$3:$M$15,COLUMNS($C$3:J$15),0)</f>
        <v>150</v>
      </c>
      <c r="H773" s="347" t="str">
        <f>VLOOKUP($C773,$C$3:$M$15,COLUMNS($C$3:K$15),0)</f>
        <v>magicattack_value</v>
      </c>
      <c r="I773" s="347">
        <f>VLOOKUP($C773,$C$3:$M$15,COLUMNS($C$3:L$15),0)</f>
        <v>170</v>
      </c>
      <c r="J773" s="347" t="str">
        <f>VLOOKUP($C773,$C$3:$M$15,COLUMNS($C$3:M$15),0)</f>
        <v>medical_value</v>
      </c>
      <c r="K773" s="344">
        <f t="shared" si="3207"/>
        <v>807</v>
      </c>
      <c r="L773" s="344">
        <f t="shared" si="3208"/>
        <v>842</v>
      </c>
      <c r="M773" s="344">
        <f t="shared" si="3209"/>
        <v>842</v>
      </c>
      <c r="N773" s="344">
        <f t="shared" si="3210"/>
        <v>878</v>
      </c>
      <c r="O773" s="344">
        <f t="shared" si="3211"/>
        <v>878</v>
      </c>
      <c r="P773" s="344">
        <f t="shared" si="3212"/>
        <v>913</v>
      </c>
      <c r="Q773" s="344">
        <f t="shared" si="3213"/>
        <v>913</v>
      </c>
      <c r="R773" s="344">
        <f t="shared" si="3214"/>
        <v>949</v>
      </c>
      <c r="S773" s="344">
        <f t="shared" si="3215"/>
        <v>949</v>
      </c>
      <c r="T773" s="344">
        <f t="shared" si="3216"/>
        <v>984</v>
      </c>
      <c r="U773" s="356">
        <v>3600</v>
      </c>
      <c r="V773" s="356">
        <v>2800</v>
      </c>
      <c r="W773" s="356">
        <v>2000</v>
      </c>
      <c r="X773" s="356">
        <v>1200</v>
      </c>
      <c r="Y773" s="356">
        <v>400</v>
      </c>
      <c r="Z773" s="344">
        <f t="shared" si="3217"/>
        <v>182</v>
      </c>
      <c r="AA773" s="344">
        <f t="shared" si="3218"/>
        <v>190</v>
      </c>
      <c r="AB773" s="344">
        <f t="shared" si="3219"/>
        <v>190</v>
      </c>
      <c r="AC773" s="344">
        <f t="shared" si="3220"/>
        <v>197</v>
      </c>
      <c r="AD773" s="344">
        <f t="shared" si="3221"/>
        <v>197</v>
      </c>
      <c r="AE773" s="344">
        <f t="shared" si="3222"/>
        <v>205</v>
      </c>
      <c r="AF773" s="344">
        <f t="shared" si="3223"/>
        <v>205</v>
      </c>
      <c r="AG773" s="344">
        <f t="shared" si="3224"/>
        <v>213</v>
      </c>
      <c r="AH773" s="344">
        <f t="shared" si="3225"/>
        <v>213</v>
      </c>
      <c r="AI773" s="344">
        <f t="shared" si="3226"/>
        <v>221</v>
      </c>
      <c r="AJ773" s="356">
        <v>3600</v>
      </c>
      <c r="AK773" s="356">
        <v>2800</v>
      </c>
      <c r="AL773" s="356">
        <v>2000</v>
      </c>
      <c r="AM773" s="356">
        <v>1200</v>
      </c>
      <c r="AN773" s="356">
        <v>400</v>
      </c>
      <c r="AO773" s="344">
        <f t="shared" si="3227"/>
        <v>252</v>
      </c>
      <c r="AP773" s="344">
        <f t="shared" si="3228"/>
        <v>274</v>
      </c>
      <c r="AQ773" s="344">
        <f t="shared" si="3229"/>
        <v>274</v>
      </c>
      <c r="AR773" s="344">
        <f t="shared" si="3230"/>
        <v>295</v>
      </c>
      <c r="AS773" s="344">
        <f t="shared" si="3231"/>
        <v>295</v>
      </c>
      <c r="AT773" s="344">
        <f t="shared" si="3232"/>
        <v>317</v>
      </c>
      <c r="AU773" s="344">
        <f t="shared" si="3233"/>
        <v>317</v>
      </c>
      <c r="AV773" s="344">
        <f t="shared" si="3234"/>
        <v>338</v>
      </c>
      <c r="AW773" s="344">
        <f t="shared" si="3235"/>
        <v>338</v>
      </c>
      <c r="AX773" s="344">
        <f t="shared" si="3236"/>
        <v>360</v>
      </c>
      <c r="AY773" s="356">
        <v>3600</v>
      </c>
      <c r="AZ773" s="356">
        <v>2800</v>
      </c>
      <c r="BA773" s="356">
        <v>2000</v>
      </c>
      <c r="BB773" s="356">
        <v>1200</v>
      </c>
      <c r="BC773" s="356">
        <v>400</v>
      </c>
      <c r="BD773" s="353">
        <f t="shared" ref="BD773:BH773" si="3309">IF(BD578="","",BD578+60)</f>
        <v>132</v>
      </c>
      <c r="BE773" s="353">
        <f t="shared" si="3309"/>
        <v>132</v>
      </c>
      <c r="BF773" s="353">
        <f t="shared" si="3309"/>
        <v>147</v>
      </c>
      <c r="BG773" s="353">
        <f t="shared" si="3309"/>
        <v>162</v>
      </c>
      <c r="BH773" s="353">
        <f t="shared" si="3309"/>
        <v>177</v>
      </c>
      <c r="BI773" s="146" t="str">
        <f t="shared" si="3286"/>
        <v>132;132</v>
      </c>
      <c r="BJ773" s="352">
        <f t="shared" si="3287"/>
        <v>147</v>
      </c>
      <c r="BK773" s="146" t="str">
        <f t="shared" si="3288"/>
        <v>162;177</v>
      </c>
      <c r="BL773" s="25">
        <f t="shared" si="3111"/>
        <v>7120104</v>
      </c>
      <c r="BM773" s="146">
        <f t="shared" ref="BM773" si="3310">BM760</f>
        <v>3080</v>
      </c>
      <c r="BN773" s="146">
        <f t="shared" si="3183"/>
        <v>7</v>
      </c>
      <c r="BO773" s="146">
        <f t="shared" ref="BO773:BP773" si="3311">BO760</f>
        <v>1</v>
      </c>
      <c r="BP773" s="146">
        <f t="shared" si="3311"/>
        <v>4</v>
      </c>
      <c r="BQ773" s="146">
        <f>VLOOKUP(IF(A773=1,0,A773),宝石属性!$B$26:$D$41,2,0)</f>
        <v>10</v>
      </c>
      <c r="BR773" s="146">
        <f>VLOOKUP(IF(A773=1,0,A773),宝石属性!$B$26:$D$41,3,0)</f>
        <v>2</v>
      </c>
      <c r="BS773" s="146">
        <f t="shared" ref="BS773:BV773" si="3312">IF(BS760="","",BS760)</f>
        <v>2</v>
      </c>
      <c r="BT773" s="146">
        <f t="shared" si="3312"/>
        <v>4</v>
      </c>
      <c r="BU773" s="146">
        <f t="shared" si="3312"/>
        <v>7</v>
      </c>
      <c r="BV773" s="146">
        <f t="shared" si="3312"/>
        <v>8</v>
      </c>
      <c r="BW773" s="357">
        <f t="shared" si="3119"/>
        <v>2003</v>
      </c>
      <c r="BX773" s="357">
        <f t="shared" si="3120"/>
        <v>3002</v>
      </c>
    </row>
    <row r="774" spans="1:76" s="353" customFormat="1">
      <c r="A774" s="347">
        <f t="shared" si="3292"/>
        <v>120</v>
      </c>
      <c r="B774" s="347" t="s">
        <v>1111</v>
      </c>
      <c r="C774" s="347" t="str">
        <f t="shared" si="3206"/>
        <v>魔棒</v>
      </c>
      <c r="D774" s="347" t="str">
        <f t="shared" si="3109"/>
        <v>120级紫装魔棒</v>
      </c>
      <c r="E774" s="347">
        <f>VLOOKUP($C774,$C$3:$M$15,COLUMNS($C$3:H$15),0)</f>
        <v>130</v>
      </c>
      <c r="F774" s="347" t="str">
        <f>VLOOKUP($C774,$C$3:$M$15,COLUMNS($C$3:I$15),0)</f>
        <v>phyattack_value</v>
      </c>
      <c r="G774" s="347">
        <f>VLOOKUP($C774,$C$3:$M$15,COLUMNS($C$3:J$15),0)</f>
        <v>150</v>
      </c>
      <c r="H774" s="347" t="str">
        <f>VLOOKUP($C774,$C$3:$M$15,COLUMNS($C$3:K$15),0)</f>
        <v>magicattack_value</v>
      </c>
      <c r="I774" s="347">
        <f>VLOOKUP($C774,$C$3:$M$15,COLUMNS($C$3:L$15),0)</f>
        <v>170</v>
      </c>
      <c r="J774" s="347" t="str">
        <f>VLOOKUP($C774,$C$3:$M$15,COLUMNS($C$3:M$15),0)</f>
        <v>medical_value</v>
      </c>
      <c r="K774" s="344">
        <f t="shared" si="3207"/>
        <v>807</v>
      </c>
      <c r="L774" s="344">
        <f t="shared" si="3208"/>
        <v>842</v>
      </c>
      <c r="M774" s="344">
        <f t="shared" si="3209"/>
        <v>842</v>
      </c>
      <c r="N774" s="344">
        <f t="shared" si="3210"/>
        <v>878</v>
      </c>
      <c r="O774" s="344">
        <f t="shared" si="3211"/>
        <v>878</v>
      </c>
      <c r="P774" s="344">
        <f t="shared" si="3212"/>
        <v>913</v>
      </c>
      <c r="Q774" s="344">
        <f t="shared" si="3213"/>
        <v>913</v>
      </c>
      <c r="R774" s="344">
        <f t="shared" si="3214"/>
        <v>949</v>
      </c>
      <c r="S774" s="344">
        <f t="shared" si="3215"/>
        <v>949</v>
      </c>
      <c r="T774" s="344">
        <f t="shared" si="3216"/>
        <v>984</v>
      </c>
      <c r="U774" s="356">
        <v>3600</v>
      </c>
      <c r="V774" s="356">
        <v>2800</v>
      </c>
      <c r="W774" s="356">
        <v>2000</v>
      </c>
      <c r="X774" s="356">
        <v>1200</v>
      </c>
      <c r="Y774" s="356">
        <v>400</v>
      </c>
      <c r="Z774" s="344">
        <f t="shared" si="3217"/>
        <v>182</v>
      </c>
      <c r="AA774" s="344">
        <f t="shared" si="3218"/>
        <v>190</v>
      </c>
      <c r="AB774" s="344">
        <f t="shared" si="3219"/>
        <v>190</v>
      </c>
      <c r="AC774" s="344">
        <f t="shared" si="3220"/>
        <v>197</v>
      </c>
      <c r="AD774" s="344">
        <f t="shared" si="3221"/>
        <v>197</v>
      </c>
      <c r="AE774" s="344">
        <f t="shared" si="3222"/>
        <v>205</v>
      </c>
      <c r="AF774" s="344">
        <f t="shared" si="3223"/>
        <v>205</v>
      </c>
      <c r="AG774" s="344">
        <f t="shared" si="3224"/>
        <v>213</v>
      </c>
      <c r="AH774" s="344">
        <f t="shared" si="3225"/>
        <v>213</v>
      </c>
      <c r="AI774" s="344">
        <f t="shared" si="3226"/>
        <v>221</v>
      </c>
      <c r="AJ774" s="356">
        <v>3600</v>
      </c>
      <c r="AK774" s="356">
        <v>2800</v>
      </c>
      <c r="AL774" s="356">
        <v>2000</v>
      </c>
      <c r="AM774" s="356">
        <v>1200</v>
      </c>
      <c r="AN774" s="356">
        <v>400</v>
      </c>
      <c r="AO774" s="344">
        <f t="shared" si="3227"/>
        <v>252</v>
      </c>
      <c r="AP774" s="344">
        <f t="shared" si="3228"/>
        <v>274</v>
      </c>
      <c r="AQ774" s="344">
        <f t="shared" si="3229"/>
        <v>274</v>
      </c>
      <c r="AR774" s="344">
        <f t="shared" si="3230"/>
        <v>295</v>
      </c>
      <c r="AS774" s="344">
        <f t="shared" si="3231"/>
        <v>295</v>
      </c>
      <c r="AT774" s="344">
        <f t="shared" si="3232"/>
        <v>317</v>
      </c>
      <c r="AU774" s="344">
        <f t="shared" si="3233"/>
        <v>317</v>
      </c>
      <c r="AV774" s="344">
        <f t="shared" si="3234"/>
        <v>338</v>
      </c>
      <c r="AW774" s="344">
        <f t="shared" si="3235"/>
        <v>338</v>
      </c>
      <c r="AX774" s="344">
        <f t="shared" si="3236"/>
        <v>360</v>
      </c>
      <c r="AY774" s="356">
        <v>3600</v>
      </c>
      <c r="AZ774" s="356">
        <v>2800</v>
      </c>
      <c r="BA774" s="356">
        <v>2000</v>
      </c>
      <c r="BB774" s="356">
        <v>1200</v>
      </c>
      <c r="BC774" s="356">
        <v>400</v>
      </c>
      <c r="BD774" s="353">
        <f t="shared" ref="BD774:BH774" si="3313">IF(BD579="","",BD579+60)</f>
        <v>132</v>
      </c>
      <c r="BE774" s="353">
        <f t="shared" si="3313"/>
        <v>132</v>
      </c>
      <c r="BF774" s="353">
        <f t="shared" si="3313"/>
        <v>147</v>
      </c>
      <c r="BG774" s="353">
        <f t="shared" si="3313"/>
        <v>162</v>
      </c>
      <c r="BH774" s="353">
        <f t="shared" si="3313"/>
        <v>177</v>
      </c>
      <c r="BI774" s="146" t="str">
        <f t="shared" si="3286"/>
        <v>132;132</v>
      </c>
      <c r="BJ774" s="352">
        <f t="shared" si="3287"/>
        <v>147</v>
      </c>
      <c r="BK774" s="146" t="str">
        <f t="shared" si="3288"/>
        <v>162;177</v>
      </c>
      <c r="BL774" s="25">
        <f t="shared" si="3111"/>
        <v>7120105</v>
      </c>
      <c r="BM774" s="146">
        <f t="shared" ref="BM774" si="3314">BM761</f>
        <v>2824</v>
      </c>
      <c r="BN774" s="146">
        <f t="shared" si="3183"/>
        <v>7</v>
      </c>
      <c r="BO774" s="146">
        <f t="shared" ref="BO774:BP774" si="3315">BO761</f>
        <v>1</v>
      </c>
      <c r="BP774" s="146">
        <f t="shared" si="3315"/>
        <v>5</v>
      </c>
      <c r="BQ774" s="146">
        <f>VLOOKUP(IF(A774=1,0,A774),宝石属性!$B$26:$D$41,2,0)</f>
        <v>10</v>
      </c>
      <c r="BR774" s="146">
        <f>VLOOKUP(IF(A774=1,0,A774),宝石属性!$B$26:$D$41,3,0)</f>
        <v>2</v>
      </c>
      <c r="BS774" s="146">
        <f t="shared" ref="BS774:BV774" si="3316">IF(BS761="","",BS761)</f>
        <v>2</v>
      </c>
      <c r="BT774" s="146">
        <f t="shared" si="3316"/>
        <v>4</v>
      </c>
      <c r="BU774" s="146">
        <f t="shared" si="3316"/>
        <v>7</v>
      </c>
      <c r="BV774" s="146">
        <f t="shared" si="3316"/>
        <v>8</v>
      </c>
      <c r="BW774" s="357">
        <f t="shared" si="3119"/>
        <v>2003</v>
      </c>
      <c r="BX774" s="357">
        <f t="shared" si="3120"/>
        <v>3001</v>
      </c>
    </row>
    <row r="775" spans="1:76" s="353" customFormat="1">
      <c r="A775" s="347">
        <f t="shared" si="3292"/>
        <v>120</v>
      </c>
      <c r="B775" s="347" t="s">
        <v>1111</v>
      </c>
      <c r="C775" s="347" t="str">
        <f t="shared" si="3206"/>
        <v>法杖</v>
      </c>
      <c r="D775" s="347" t="str">
        <f t="shared" si="3109"/>
        <v>120级紫装法杖</v>
      </c>
      <c r="E775" s="347">
        <f>VLOOKUP($C775,$C$3:$M$15,COLUMNS($C$3:H$15),0)</f>
        <v>130</v>
      </c>
      <c r="F775" s="347" t="str">
        <f>VLOOKUP($C775,$C$3:$M$15,COLUMNS($C$3:I$15),0)</f>
        <v>phyattack_value</v>
      </c>
      <c r="G775" s="347">
        <f>VLOOKUP($C775,$C$3:$M$15,COLUMNS($C$3:J$15),0)</f>
        <v>150</v>
      </c>
      <c r="H775" s="347" t="str">
        <f>VLOOKUP($C775,$C$3:$M$15,COLUMNS($C$3:K$15),0)</f>
        <v>magicattack_value</v>
      </c>
      <c r="I775" s="347">
        <f>VLOOKUP($C775,$C$3:$M$15,COLUMNS($C$3:L$15),0)</f>
        <v>170</v>
      </c>
      <c r="J775" s="347" t="str">
        <f>VLOOKUP($C775,$C$3:$M$15,COLUMNS($C$3:M$15),0)</f>
        <v>medical_value</v>
      </c>
      <c r="K775" s="344">
        <f t="shared" si="3207"/>
        <v>807</v>
      </c>
      <c r="L775" s="344">
        <f t="shared" si="3208"/>
        <v>842</v>
      </c>
      <c r="M775" s="344">
        <f t="shared" si="3209"/>
        <v>842</v>
      </c>
      <c r="N775" s="344">
        <f t="shared" si="3210"/>
        <v>878</v>
      </c>
      <c r="O775" s="344">
        <f t="shared" si="3211"/>
        <v>878</v>
      </c>
      <c r="P775" s="344">
        <f t="shared" si="3212"/>
        <v>913</v>
      </c>
      <c r="Q775" s="344">
        <f t="shared" si="3213"/>
        <v>913</v>
      </c>
      <c r="R775" s="344">
        <f t="shared" si="3214"/>
        <v>949</v>
      </c>
      <c r="S775" s="344">
        <f t="shared" si="3215"/>
        <v>949</v>
      </c>
      <c r="T775" s="344">
        <f t="shared" si="3216"/>
        <v>984</v>
      </c>
      <c r="U775" s="356">
        <v>3600</v>
      </c>
      <c r="V775" s="356">
        <v>2800</v>
      </c>
      <c r="W775" s="356">
        <v>2000</v>
      </c>
      <c r="X775" s="356">
        <v>1200</v>
      </c>
      <c r="Y775" s="356">
        <v>400</v>
      </c>
      <c r="Z775" s="344">
        <f t="shared" si="3217"/>
        <v>182</v>
      </c>
      <c r="AA775" s="344">
        <f t="shared" si="3218"/>
        <v>190</v>
      </c>
      <c r="AB775" s="344">
        <f t="shared" si="3219"/>
        <v>190</v>
      </c>
      <c r="AC775" s="344">
        <f t="shared" si="3220"/>
        <v>197</v>
      </c>
      <c r="AD775" s="344">
        <f t="shared" si="3221"/>
        <v>197</v>
      </c>
      <c r="AE775" s="344">
        <f t="shared" si="3222"/>
        <v>205</v>
      </c>
      <c r="AF775" s="344">
        <f t="shared" si="3223"/>
        <v>205</v>
      </c>
      <c r="AG775" s="344">
        <f t="shared" si="3224"/>
        <v>213</v>
      </c>
      <c r="AH775" s="344">
        <f t="shared" si="3225"/>
        <v>213</v>
      </c>
      <c r="AI775" s="344">
        <f t="shared" si="3226"/>
        <v>221</v>
      </c>
      <c r="AJ775" s="356">
        <v>3600</v>
      </c>
      <c r="AK775" s="356">
        <v>2800</v>
      </c>
      <c r="AL775" s="356">
        <v>2000</v>
      </c>
      <c r="AM775" s="356">
        <v>1200</v>
      </c>
      <c r="AN775" s="356">
        <v>400</v>
      </c>
      <c r="AO775" s="344">
        <f t="shared" si="3227"/>
        <v>252</v>
      </c>
      <c r="AP775" s="344">
        <f t="shared" si="3228"/>
        <v>274</v>
      </c>
      <c r="AQ775" s="344">
        <f t="shared" si="3229"/>
        <v>274</v>
      </c>
      <c r="AR775" s="344">
        <f t="shared" si="3230"/>
        <v>295</v>
      </c>
      <c r="AS775" s="344">
        <f t="shared" si="3231"/>
        <v>295</v>
      </c>
      <c r="AT775" s="344">
        <f t="shared" si="3232"/>
        <v>317</v>
      </c>
      <c r="AU775" s="344">
        <f t="shared" si="3233"/>
        <v>317</v>
      </c>
      <c r="AV775" s="344">
        <f t="shared" si="3234"/>
        <v>338</v>
      </c>
      <c r="AW775" s="344">
        <f t="shared" si="3235"/>
        <v>338</v>
      </c>
      <c r="AX775" s="344">
        <f t="shared" si="3236"/>
        <v>360</v>
      </c>
      <c r="AY775" s="356">
        <v>3600</v>
      </c>
      <c r="AZ775" s="356">
        <v>2800</v>
      </c>
      <c r="BA775" s="356">
        <v>2000</v>
      </c>
      <c r="BB775" s="356">
        <v>1200</v>
      </c>
      <c r="BC775" s="356">
        <v>400</v>
      </c>
      <c r="BD775" s="353">
        <f t="shared" ref="BD775:BH775" si="3317">IF(BD580="","",BD580+60)</f>
        <v>132</v>
      </c>
      <c r="BE775" s="353">
        <f t="shared" si="3317"/>
        <v>132</v>
      </c>
      <c r="BF775" s="353">
        <f t="shared" si="3317"/>
        <v>147</v>
      </c>
      <c r="BG775" s="353">
        <f t="shared" si="3317"/>
        <v>162</v>
      </c>
      <c r="BH775" s="353">
        <f t="shared" si="3317"/>
        <v>177</v>
      </c>
      <c r="BI775" s="146" t="str">
        <f t="shared" si="3286"/>
        <v>132;132</v>
      </c>
      <c r="BJ775" s="352">
        <f t="shared" si="3287"/>
        <v>147</v>
      </c>
      <c r="BK775" s="146" t="str">
        <f t="shared" si="3288"/>
        <v>162;177</v>
      </c>
      <c r="BL775" s="25">
        <f t="shared" si="3111"/>
        <v>7120106</v>
      </c>
      <c r="BM775" s="146">
        <f t="shared" ref="BM775" si="3318">BM762</f>
        <v>4104</v>
      </c>
      <c r="BN775" s="146">
        <f t="shared" si="3183"/>
        <v>7</v>
      </c>
      <c r="BO775" s="146">
        <f t="shared" ref="BO775:BP775" si="3319">BO762</f>
        <v>1</v>
      </c>
      <c r="BP775" s="146">
        <f t="shared" si="3319"/>
        <v>6</v>
      </c>
      <c r="BQ775" s="146">
        <f>VLOOKUP(IF(A775=1,0,A775),宝石属性!$B$26:$D$41,2,0)</f>
        <v>10</v>
      </c>
      <c r="BR775" s="146">
        <f>VLOOKUP(IF(A775=1,0,A775),宝石属性!$B$26:$D$41,3,0)</f>
        <v>2</v>
      </c>
      <c r="BS775" s="146">
        <f t="shared" ref="BS775:BV775" si="3320">IF(BS762="","",BS762)</f>
        <v>2</v>
      </c>
      <c r="BT775" s="146">
        <f t="shared" si="3320"/>
        <v>4</v>
      </c>
      <c r="BU775" s="146">
        <f t="shared" si="3320"/>
        <v>7</v>
      </c>
      <c r="BV775" s="146">
        <f t="shared" si="3320"/>
        <v>8</v>
      </c>
      <c r="BW775" s="357">
        <f t="shared" si="3119"/>
        <v>2003</v>
      </c>
      <c r="BX775" s="357">
        <f t="shared" si="3120"/>
        <v>3001</v>
      </c>
    </row>
    <row r="776" spans="1:76" s="353" customFormat="1">
      <c r="A776" s="347">
        <f t="shared" si="3292"/>
        <v>120</v>
      </c>
      <c r="B776" s="347" t="s">
        <v>1111</v>
      </c>
      <c r="C776" s="347" t="str">
        <f t="shared" si="3206"/>
        <v>男衣</v>
      </c>
      <c r="D776" s="347" t="str">
        <f t="shared" si="3109"/>
        <v>120级紫装男衣</v>
      </c>
      <c r="E776" s="347">
        <f>VLOOKUP($C776,$C$3:$M$15,COLUMNS($C$3:H$15),0)</f>
        <v>60</v>
      </c>
      <c r="F776" s="347" t="str">
        <f>VLOOKUP($C776,$C$3:$M$15,COLUMNS($C$3:I$15),0)</f>
        <v>maxhp_value</v>
      </c>
      <c r="G776" s="347">
        <f>VLOOKUP($C776,$C$3:$M$15,COLUMNS($C$3:J$15),0)</f>
        <v>140</v>
      </c>
      <c r="H776" s="347" t="str">
        <f>VLOOKUP($C776,$C$3:$M$15,COLUMNS($C$3:K$15),0)</f>
        <v>defend_value</v>
      </c>
      <c r="I776" s="347" t="str">
        <f>VLOOKUP($C776,$C$3:$M$15,COLUMNS($C$3:L$15),0)</f>
        <v/>
      </c>
      <c r="J776" s="347" t="str">
        <f>VLOOKUP($C776,$C$3:$M$15,COLUMNS($C$3:M$15),0)</f>
        <v/>
      </c>
      <c r="K776" s="344">
        <f t="shared" si="3207"/>
        <v>646</v>
      </c>
      <c r="L776" s="344">
        <f t="shared" si="3208"/>
        <v>674</v>
      </c>
      <c r="M776" s="344">
        <f t="shared" si="3209"/>
        <v>674</v>
      </c>
      <c r="N776" s="344">
        <f t="shared" si="3210"/>
        <v>702</v>
      </c>
      <c r="O776" s="344">
        <f t="shared" si="3211"/>
        <v>702</v>
      </c>
      <c r="P776" s="344">
        <f t="shared" si="3212"/>
        <v>731</v>
      </c>
      <c r="Q776" s="344">
        <f t="shared" si="3213"/>
        <v>731</v>
      </c>
      <c r="R776" s="344">
        <f t="shared" si="3214"/>
        <v>759</v>
      </c>
      <c r="S776" s="344">
        <f t="shared" si="3215"/>
        <v>759</v>
      </c>
      <c r="T776" s="344">
        <f t="shared" si="3216"/>
        <v>787</v>
      </c>
      <c r="U776" s="356">
        <v>3600</v>
      </c>
      <c r="V776" s="356">
        <v>2800</v>
      </c>
      <c r="W776" s="356">
        <v>2000</v>
      </c>
      <c r="X776" s="356">
        <v>1200</v>
      </c>
      <c r="Y776" s="356">
        <v>400</v>
      </c>
      <c r="Z776" s="344">
        <f t="shared" si="3217"/>
        <v>202</v>
      </c>
      <c r="AA776" s="344">
        <f t="shared" si="3218"/>
        <v>211</v>
      </c>
      <c r="AB776" s="344">
        <f t="shared" si="3219"/>
        <v>211</v>
      </c>
      <c r="AC776" s="344">
        <f t="shared" si="3220"/>
        <v>219</v>
      </c>
      <c r="AD776" s="344">
        <f t="shared" si="3221"/>
        <v>219</v>
      </c>
      <c r="AE776" s="344">
        <f t="shared" si="3222"/>
        <v>228</v>
      </c>
      <c r="AF776" s="344">
        <f t="shared" si="3223"/>
        <v>228</v>
      </c>
      <c r="AG776" s="344">
        <f t="shared" si="3224"/>
        <v>237</v>
      </c>
      <c r="AH776" s="344">
        <f t="shared" si="3225"/>
        <v>237</v>
      </c>
      <c r="AI776" s="344">
        <f t="shared" si="3226"/>
        <v>246</v>
      </c>
      <c r="AJ776" s="356">
        <v>3600</v>
      </c>
      <c r="AK776" s="356">
        <v>2800</v>
      </c>
      <c r="AL776" s="356">
        <v>2000</v>
      </c>
      <c r="AM776" s="356">
        <v>1200</v>
      </c>
      <c r="AN776" s="356">
        <v>400</v>
      </c>
      <c r="AO776" s="344" t="str">
        <f t="shared" si="3227"/>
        <v/>
      </c>
      <c r="AP776" s="344" t="str">
        <f t="shared" si="3228"/>
        <v/>
      </c>
      <c r="AQ776" s="344" t="str">
        <f t="shared" si="3229"/>
        <v/>
      </c>
      <c r="AR776" s="344" t="str">
        <f t="shared" si="3230"/>
        <v/>
      </c>
      <c r="AS776" s="344" t="str">
        <f t="shared" si="3231"/>
        <v/>
      </c>
      <c r="AT776" s="344" t="str">
        <f t="shared" si="3232"/>
        <v/>
      </c>
      <c r="AU776" s="344" t="str">
        <f t="shared" si="3233"/>
        <v/>
      </c>
      <c r="AV776" s="344" t="str">
        <f t="shared" si="3234"/>
        <v/>
      </c>
      <c r="AW776" s="344" t="str">
        <f t="shared" si="3235"/>
        <v/>
      </c>
      <c r="AX776" s="344" t="str">
        <f t="shared" si="3236"/>
        <v/>
      </c>
      <c r="AY776" s="356">
        <v>3600</v>
      </c>
      <c r="AZ776" s="356">
        <v>2800</v>
      </c>
      <c r="BA776" s="356">
        <v>2000</v>
      </c>
      <c r="BB776" s="356">
        <v>1200</v>
      </c>
      <c r="BC776" s="356">
        <v>400</v>
      </c>
      <c r="BD776" s="353">
        <f t="shared" ref="BD776:BH776" si="3321">IF(BD581="","",BD581+60)</f>
        <v>132</v>
      </c>
      <c r="BE776" s="353">
        <f t="shared" si="3321"/>
        <v>132</v>
      </c>
      <c r="BF776" s="353">
        <f t="shared" si="3321"/>
        <v>147</v>
      </c>
      <c r="BG776" s="353">
        <f t="shared" si="3321"/>
        <v>162</v>
      </c>
      <c r="BH776" s="353">
        <f t="shared" si="3321"/>
        <v>177</v>
      </c>
      <c r="BI776" s="146" t="str">
        <f t="shared" si="3286"/>
        <v>132;132</v>
      </c>
      <c r="BJ776" s="352">
        <f t="shared" si="3287"/>
        <v>147</v>
      </c>
      <c r="BK776" s="146" t="str">
        <f t="shared" si="3288"/>
        <v>162;177</v>
      </c>
      <c r="BL776" s="25">
        <f t="shared" si="3111"/>
        <v>7120207</v>
      </c>
      <c r="BM776" s="146">
        <f t="shared" ref="BM776" si="3322">BM763</f>
        <v>312</v>
      </c>
      <c r="BN776" s="146">
        <f t="shared" si="3183"/>
        <v>7</v>
      </c>
      <c r="BO776" s="146">
        <f t="shared" ref="BO776:BP776" si="3323">BO763</f>
        <v>2</v>
      </c>
      <c r="BP776" s="146">
        <f t="shared" si="3323"/>
        <v>7</v>
      </c>
      <c r="BQ776" s="146">
        <f>VLOOKUP(IF(A776=1,0,A776),宝石属性!$B$26:$D$41,2,0)</f>
        <v>10</v>
      </c>
      <c r="BR776" s="146">
        <f>VLOOKUP(IF(A776=1,0,A776),宝石属性!$B$26:$D$41,3,0)</f>
        <v>2</v>
      </c>
      <c r="BS776" s="146">
        <f t="shared" ref="BS776:BV776" si="3324">IF(BS763="","",BS763)</f>
        <v>1</v>
      </c>
      <c r="BT776" s="146">
        <f t="shared" si="3324"/>
        <v>3</v>
      </c>
      <c r="BU776" s="146">
        <f t="shared" si="3324"/>
        <v>5</v>
      </c>
      <c r="BV776" s="146">
        <f t="shared" si="3324"/>
        <v>7</v>
      </c>
      <c r="BW776" s="357">
        <f t="shared" si="3119"/>
        <v>2006</v>
      </c>
      <c r="BX776" s="357">
        <f t="shared" si="3120"/>
        <v>3002</v>
      </c>
    </row>
    <row r="777" spans="1:76" s="353" customFormat="1">
      <c r="A777" s="347">
        <f t="shared" si="3292"/>
        <v>120</v>
      </c>
      <c r="B777" s="347" t="s">
        <v>1111</v>
      </c>
      <c r="C777" s="347" t="str">
        <f t="shared" si="3206"/>
        <v>女衣</v>
      </c>
      <c r="D777" s="347" t="str">
        <f t="shared" si="3109"/>
        <v>120级紫装女衣</v>
      </c>
      <c r="E777" s="347">
        <f>VLOOKUP($C777,$C$3:$M$15,COLUMNS($C$3:H$15),0)</f>
        <v>60</v>
      </c>
      <c r="F777" s="347" t="str">
        <f>VLOOKUP($C777,$C$3:$M$15,COLUMNS($C$3:I$15),0)</f>
        <v>maxhp_value</v>
      </c>
      <c r="G777" s="347">
        <f>VLOOKUP($C777,$C$3:$M$15,COLUMNS($C$3:J$15),0)</f>
        <v>140</v>
      </c>
      <c r="H777" s="347" t="str">
        <f>VLOOKUP($C777,$C$3:$M$15,COLUMNS($C$3:K$15),0)</f>
        <v>defend_value</v>
      </c>
      <c r="I777" s="347" t="str">
        <f>VLOOKUP($C777,$C$3:$M$15,COLUMNS($C$3:L$15),0)</f>
        <v/>
      </c>
      <c r="J777" s="347" t="str">
        <f>VLOOKUP($C777,$C$3:$M$15,COLUMNS($C$3:M$15),0)</f>
        <v/>
      </c>
      <c r="K777" s="344">
        <f t="shared" si="3207"/>
        <v>646</v>
      </c>
      <c r="L777" s="344">
        <f t="shared" si="3208"/>
        <v>674</v>
      </c>
      <c r="M777" s="344">
        <f t="shared" si="3209"/>
        <v>674</v>
      </c>
      <c r="N777" s="344">
        <f t="shared" si="3210"/>
        <v>702</v>
      </c>
      <c r="O777" s="344">
        <f t="shared" si="3211"/>
        <v>702</v>
      </c>
      <c r="P777" s="344">
        <f t="shared" si="3212"/>
        <v>731</v>
      </c>
      <c r="Q777" s="344">
        <f t="shared" si="3213"/>
        <v>731</v>
      </c>
      <c r="R777" s="344">
        <f t="shared" si="3214"/>
        <v>759</v>
      </c>
      <c r="S777" s="344">
        <f t="shared" si="3215"/>
        <v>759</v>
      </c>
      <c r="T777" s="344">
        <f t="shared" si="3216"/>
        <v>787</v>
      </c>
      <c r="U777" s="356">
        <v>3600</v>
      </c>
      <c r="V777" s="356">
        <v>2800</v>
      </c>
      <c r="W777" s="356">
        <v>2000</v>
      </c>
      <c r="X777" s="356">
        <v>1200</v>
      </c>
      <c r="Y777" s="356">
        <v>400</v>
      </c>
      <c r="Z777" s="344">
        <f t="shared" si="3217"/>
        <v>202</v>
      </c>
      <c r="AA777" s="344">
        <f t="shared" si="3218"/>
        <v>211</v>
      </c>
      <c r="AB777" s="344">
        <f t="shared" si="3219"/>
        <v>211</v>
      </c>
      <c r="AC777" s="344">
        <f t="shared" si="3220"/>
        <v>219</v>
      </c>
      <c r="AD777" s="344">
        <f t="shared" si="3221"/>
        <v>219</v>
      </c>
      <c r="AE777" s="344">
        <f t="shared" si="3222"/>
        <v>228</v>
      </c>
      <c r="AF777" s="344">
        <f t="shared" si="3223"/>
        <v>228</v>
      </c>
      <c r="AG777" s="344">
        <f t="shared" si="3224"/>
        <v>237</v>
      </c>
      <c r="AH777" s="344">
        <f t="shared" si="3225"/>
        <v>237</v>
      </c>
      <c r="AI777" s="344">
        <f t="shared" si="3226"/>
        <v>246</v>
      </c>
      <c r="AJ777" s="356">
        <v>3600</v>
      </c>
      <c r="AK777" s="356">
        <v>2800</v>
      </c>
      <c r="AL777" s="356">
        <v>2000</v>
      </c>
      <c r="AM777" s="356">
        <v>1200</v>
      </c>
      <c r="AN777" s="356">
        <v>400</v>
      </c>
      <c r="AO777" s="344" t="str">
        <f t="shared" si="3227"/>
        <v/>
      </c>
      <c r="AP777" s="344" t="str">
        <f t="shared" si="3228"/>
        <v/>
      </c>
      <c r="AQ777" s="344" t="str">
        <f t="shared" si="3229"/>
        <v/>
      </c>
      <c r="AR777" s="344" t="str">
        <f t="shared" si="3230"/>
        <v/>
      </c>
      <c r="AS777" s="344" t="str">
        <f t="shared" si="3231"/>
        <v/>
      </c>
      <c r="AT777" s="344" t="str">
        <f t="shared" si="3232"/>
        <v/>
      </c>
      <c r="AU777" s="344" t="str">
        <f t="shared" si="3233"/>
        <v/>
      </c>
      <c r="AV777" s="344" t="str">
        <f t="shared" si="3234"/>
        <v/>
      </c>
      <c r="AW777" s="344" t="str">
        <f t="shared" si="3235"/>
        <v/>
      </c>
      <c r="AX777" s="344" t="str">
        <f t="shared" si="3236"/>
        <v/>
      </c>
      <c r="AY777" s="356">
        <v>3600</v>
      </c>
      <c r="AZ777" s="356">
        <v>2800</v>
      </c>
      <c r="BA777" s="356">
        <v>2000</v>
      </c>
      <c r="BB777" s="356">
        <v>1200</v>
      </c>
      <c r="BC777" s="356">
        <v>400</v>
      </c>
      <c r="BD777" s="353">
        <f t="shared" ref="BD777:BH777" si="3325">IF(BD582="","",BD582+60)</f>
        <v>132</v>
      </c>
      <c r="BE777" s="353">
        <f t="shared" si="3325"/>
        <v>132</v>
      </c>
      <c r="BF777" s="353">
        <f t="shared" si="3325"/>
        <v>147</v>
      </c>
      <c r="BG777" s="353">
        <f t="shared" si="3325"/>
        <v>162</v>
      </c>
      <c r="BH777" s="353">
        <f t="shared" si="3325"/>
        <v>177</v>
      </c>
      <c r="BI777" s="146" t="str">
        <f t="shared" si="3286"/>
        <v>132;132</v>
      </c>
      <c r="BJ777" s="352">
        <f t="shared" si="3287"/>
        <v>147</v>
      </c>
      <c r="BK777" s="146" t="str">
        <f t="shared" si="3288"/>
        <v>162;177</v>
      </c>
      <c r="BL777" s="25">
        <f t="shared" si="3111"/>
        <v>7120208</v>
      </c>
      <c r="BM777" s="146">
        <f t="shared" ref="BM777" si="3326">BM764</f>
        <v>568</v>
      </c>
      <c r="BN777" s="146">
        <f t="shared" si="3183"/>
        <v>7</v>
      </c>
      <c r="BO777" s="146">
        <f t="shared" ref="BO777:BP777" si="3327">BO764</f>
        <v>2</v>
      </c>
      <c r="BP777" s="146">
        <f t="shared" si="3327"/>
        <v>8</v>
      </c>
      <c r="BQ777" s="146">
        <f>VLOOKUP(IF(A777=1,0,A777),宝石属性!$B$26:$D$41,2,0)</f>
        <v>10</v>
      </c>
      <c r="BR777" s="146">
        <f>VLOOKUP(IF(A777=1,0,A777),宝石属性!$B$26:$D$41,3,0)</f>
        <v>2</v>
      </c>
      <c r="BS777" s="146">
        <f t="shared" ref="BS777:BV777" si="3328">IF(BS764="","",BS764)</f>
        <v>1</v>
      </c>
      <c r="BT777" s="146">
        <f t="shared" si="3328"/>
        <v>3</v>
      </c>
      <c r="BU777" s="146">
        <f t="shared" si="3328"/>
        <v>5</v>
      </c>
      <c r="BV777" s="146">
        <f t="shared" si="3328"/>
        <v>7</v>
      </c>
      <c r="BW777" s="357">
        <f t="shared" si="3119"/>
        <v>2006</v>
      </c>
      <c r="BX777" s="357">
        <f t="shared" si="3120"/>
        <v>3002</v>
      </c>
    </row>
    <row r="778" spans="1:76" s="353" customFormat="1">
      <c r="A778" s="347">
        <f t="shared" si="3292"/>
        <v>120</v>
      </c>
      <c r="B778" s="347" t="s">
        <v>1111</v>
      </c>
      <c r="C778" s="347" t="str">
        <f t="shared" si="3206"/>
        <v>男头盔</v>
      </c>
      <c r="D778" s="347" t="str">
        <f t="shared" si="3109"/>
        <v>120级紫装男头盔</v>
      </c>
      <c r="E778" s="347">
        <f>VLOOKUP($C778,$C$3:$M$15,COLUMNS($C$3:H$15),0)</f>
        <v>90</v>
      </c>
      <c r="F778" s="347" t="str">
        <f>VLOOKUP($C778,$C$3:$M$15,COLUMNS($C$3:I$15),0)</f>
        <v>maxmp_value</v>
      </c>
      <c r="G778" s="347">
        <f>VLOOKUP($C778,$C$3:$M$15,COLUMNS($C$3:J$15),0)</f>
        <v>140</v>
      </c>
      <c r="H778" s="347" t="str">
        <f>VLOOKUP($C778,$C$3:$M$15,COLUMNS($C$3:K$15),0)</f>
        <v>defend_value</v>
      </c>
      <c r="I778" s="347" t="str">
        <f>VLOOKUP($C778,$C$3:$M$15,COLUMNS($C$3:L$15),0)</f>
        <v/>
      </c>
      <c r="J778" s="347" t="str">
        <f>VLOOKUP($C778,$C$3:$M$15,COLUMNS($C$3:M$15),0)</f>
        <v/>
      </c>
      <c r="K778" s="344">
        <f t="shared" si="3207"/>
        <v>807</v>
      </c>
      <c r="L778" s="344">
        <f t="shared" si="3208"/>
        <v>842</v>
      </c>
      <c r="M778" s="344">
        <f t="shared" si="3209"/>
        <v>842</v>
      </c>
      <c r="N778" s="344">
        <f t="shared" si="3210"/>
        <v>878</v>
      </c>
      <c r="O778" s="344">
        <f t="shared" si="3211"/>
        <v>878</v>
      </c>
      <c r="P778" s="344">
        <f t="shared" si="3212"/>
        <v>913</v>
      </c>
      <c r="Q778" s="344">
        <f t="shared" si="3213"/>
        <v>913</v>
      </c>
      <c r="R778" s="344">
        <f t="shared" si="3214"/>
        <v>949</v>
      </c>
      <c r="S778" s="344">
        <f t="shared" si="3215"/>
        <v>949</v>
      </c>
      <c r="T778" s="344">
        <f t="shared" si="3216"/>
        <v>984</v>
      </c>
      <c r="U778" s="356">
        <v>3600</v>
      </c>
      <c r="V778" s="356">
        <v>2800</v>
      </c>
      <c r="W778" s="356">
        <v>2000</v>
      </c>
      <c r="X778" s="356">
        <v>1200</v>
      </c>
      <c r="Y778" s="356">
        <v>400</v>
      </c>
      <c r="Z778" s="344">
        <f t="shared" si="3217"/>
        <v>121</v>
      </c>
      <c r="AA778" s="344">
        <f t="shared" si="3218"/>
        <v>126</v>
      </c>
      <c r="AB778" s="344">
        <f t="shared" si="3219"/>
        <v>126</v>
      </c>
      <c r="AC778" s="344">
        <f t="shared" si="3220"/>
        <v>132</v>
      </c>
      <c r="AD778" s="344">
        <f t="shared" si="3221"/>
        <v>132</v>
      </c>
      <c r="AE778" s="344">
        <f t="shared" si="3222"/>
        <v>137</v>
      </c>
      <c r="AF778" s="344">
        <f t="shared" si="3223"/>
        <v>137</v>
      </c>
      <c r="AG778" s="344">
        <f t="shared" si="3224"/>
        <v>142</v>
      </c>
      <c r="AH778" s="344">
        <f t="shared" si="3225"/>
        <v>142</v>
      </c>
      <c r="AI778" s="344">
        <f t="shared" si="3226"/>
        <v>148</v>
      </c>
      <c r="AJ778" s="356">
        <v>3600</v>
      </c>
      <c r="AK778" s="356">
        <v>2800</v>
      </c>
      <c r="AL778" s="356">
        <v>2000</v>
      </c>
      <c r="AM778" s="356">
        <v>1200</v>
      </c>
      <c r="AN778" s="356">
        <v>400</v>
      </c>
      <c r="AO778" s="344" t="str">
        <f t="shared" si="3227"/>
        <v/>
      </c>
      <c r="AP778" s="344" t="str">
        <f t="shared" si="3228"/>
        <v/>
      </c>
      <c r="AQ778" s="344" t="str">
        <f t="shared" si="3229"/>
        <v/>
      </c>
      <c r="AR778" s="344" t="str">
        <f t="shared" si="3230"/>
        <v/>
      </c>
      <c r="AS778" s="344" t="str">
        <f t="shared" si="3231"/>
        <v/>
      </c>
      <c r="AT778" s="344" t="str">
        <f t="shared" si="3232"/>
        <v/>
      </c>
      <c r="AU778" s="344" t="str">
        <f t="shared" si="3233"/>
        <v/>
      </c>
      <c r="AV778" s="344" t="str">
        <f t="shared" si="3234"/>
        <v/>
      </c>
      <c r="AW778" s="344" t="str">
        <f t="shared" si="3235"/>
        <v/>
      </c>
      <c r="AX778" s="344" t="str">
        <f t="shared" si="3236"/>
        <v/>
      </c>
      <c r="AY778" s="356">
        <v>3600</v>
      </c>
      <c r="AZ778" s="356">
        <v>2800</v>
      </c>
      <c r="BA778" s="356">
        <v>2000</v>
      </c>
      <c r="BB778" s="356">
        <v>1200</v>
      </c>
      <c r="BC778" s="356">
        <v>400</v>
      </c>
      <c r="BD778" s="353" t="str">
        <f t="shared" ref="BD778:BH778" si="3329">IF(BD583="","",BD583+60)</f>
        <v/>
      </c>
      <c r="BE778" s="353" t="str">
        <f t="shared" si="3329"/>
        <v/>
      </c>
      <c r="BF778" s="353" t="str">
        <f t="shared" si="3329"/>
        <v/>
      </c>
      <c r="BG778" s="353" t="str">
        <f t="shared" si="3329"/>
        <v/>
      </c>
      <c r="BH778" s="353" t="str">
        <f t="shared" si="3329"/>
        <v/>
      </c>
      <c r="BI778" s="146" t="str">
        <f t="shared" si="3286"/>
        <v/>
      </c>
      <c r="BJ778" s="352" t="str">
        <f t="shared" si="3287"/>
        <v/>
      </c>
      <c r="BK778" s="146" t="str">
        <f t="shared" si="3288"/>
        <v/>
      </c>
      <c r="BL778" s="25">
        <f t="shared" si="3111"/>
        <v>7120309</v>
      </c>
      <c r="BM778" s="146">
        <f t="shared" ref="BM778" si="3330">BM765</f>
        <v>1640</v>
      </c>
      <c r="BN778" s="146">
        <f t="shared" si="3183"/>
        <v>7</v>
      </c>
      <c r="BO778" s="146">
        <f t="shared" ref="BO778:BP778" si="3331">BO765</f>
        <v>3</v>
      </c>
      <c r="BP778" s="146">
        <f t="shared" si="3331"/>
        <v>9</v>
      </c>
      <c r="BQ778" s="146">
        <f>VLOOKUP(IF(A778=1,0,A778),宝石属性!$B$26:$D$41,2,0)</f>
        <v>10</v>
      </c>
      <c r="BR778" s="146">
        <f>VLOOKUP(IF(A778=1,0,A778),宝石属性!$B$26:$D$41,3,0)</f>
        <v>2</v>
      </c>
      <c r="BS778" s="146">
        <f t="shared" ref="BS778:BV778" si="3332">IF(BS765="","",BS765)</f>
        <v>2</v>
      </c>
      <c r="BT778" s="146">
        <f t="shared" si="3332"/>
        <v>3</v>
      </c>
      <c r="BU778" s="146" t="str">
        <f t="shared" si="3332"/>
        <v/>
      </c>
      <c r="BV778" s="146" t="str">
        <f t="shared" si="3332"/>
        <v/>
      </c>
      <c r="BW778" s="357">
        <f t="shared" si="3119"/>
        <v>2009</v>
      </c>
      <c r="BX778" s="357">
        <f t="shared" si="3120"/>
        <v>3002</v>
      </c>
    </row>
    <row r="779" spans="1:76" s="353" customFormat="1">
      <c r="A779" s="347">
        <f t="shared" si="3292"/>
        <v>120</v>
      </c>
      <c r="B779" s="347" t="s">
        <v>1111</v>
      </c>
      <c r="C779" s="347" t="str">
        <f t="shared" si="3206"/>
        <v>女头饰</v>
      </c>
      <c r="D779" s="347" t="str">
        <f t="shared" si="3109"/>
        <v>120级紫装女头饰</v>
      </c>
      <c r="E779" s="347">
        <f>VLOOKUP($C779,$C$3:$M$15,COLUMNS($C$3:H$15),0)</f>
        <v>90</v>
      </c>
      <c r="F779" s="347" t="str">
        <f>VLOOKUP($C779,$C$3:$M$15,COLUMNS($C$3:I$15),0)</f>
        <v>maxmp_value</v>
      </c>
      <c r="G779" s="347">
        <f>VLOOKUP($C779,$C$3:$M$15,COLUMNS($C$3:J$15),0)</f>
        <v>140</v>
      </c>
      <c r="H779" s="347" t="str">
        <f>VLOOKUP($C779,$C$3:$M$15,COLUMNS($C$3:K$15),0)</f>
        <v>defend_value</v>
      </c>
      <c r="I779" s="347" t="str">
        <f>VLOOKUP($C779,$C$3:$M$15,COLUMNS($C$3:L$15),0)</f>
        <v/>
      </c>
      <c r="J779" s="347" t="str">
        <f>VLOOKUP($C779,$C$3:$M$15,COLUMNS($C$3:M$15),0)</f>
        <v/>
      </c>
      <c r="K779" s="344">
        <f t="shared" si="3207"/>
        <v>807</v>
      </c>
      <c r="L779" s="344">
        <f t="shared" si="3208"/>
        <v>842</v>
      </c>
      <c r="M779" s="344">
        <f t="shared" si="3209"/>
        <v>842</v>
      </c>
      <c r="N779" s="344">
        <f t="shared" si="3210"/>
        <v>878</v>
      </c>
      <c r="O779" s="344">
        <f t="shared" si="3211"/>
        <v>878</v>
      </c>
      <c r="P779" s="344">
        <f t="shared" si="3212"/>
        <v>913</v>
      </c>
      <c r="Q779" s="344">
        <f t="shared" si="3213"/>
        <v>913</v>
      </c>
      <c r="R779" s="344">
        <f t="shared" si="3214"/>
        <v>949</v>
      </c>
      <c r="S779" s="344">
        <f t="shared" si="3215"/>
        <v>949</v>
      </c>
      <c r="T779" s="344">
        <f t="shared" si="3216"/>
        <v>984</v>
      </c>
      <c r="U779" s="356">
        <v>3600</v>
      </c>
      <c r="V779" s="356">
        <v>2800</v>
      </c>
      <c r="W779" s="356">
        <v>2000</v>
      </c>
      <c r="X779" s="356">
        <v>1200</v>
      </c>
      <c r="Y779" s="356">
        <v>400</v>
      </c>
      <c r="Z779" s="344">
        <f t="shared" si="3217"/>
        <v>121</v>
      </c>
      <c r="AA779" s="344">
        <f t="shared" si="3218"/>
        <v>126</v>
      </c>
      <c r="AB779" s="344">
        <f t="shared" si="3219"/>
        <v>126</v>
      </c>
      <c r="AC779" s="344">
        <f t="shared" si="3220"/>
        <v>132</v>
      </c>
      <c r="AD779" s="344">
        <f t="shared" si="3221"/>
        <v>132</v>
      </c>
      <c r="AE779" s="344">
        <f t="shared" si="3222"/>
        <v>137</v>
      </c>
      <c r="AF779" s="344">
        <f t="shared" si="3223"/>
        <v>137</v>
      </c>
      <c r="AG779" s="344">
        <f t="shared" si="3224"/>
        <v>142</v>
      </c>
      <c r="AH779" s="344">
        <f t="shared" si="3225"/>
        <v>142</v>
      </c>
      <c r="AI779" s="344">
        <f t="shared" si="3226"/>
        <v>148</v>
      </c>
      <c r="AJ779" s="356">
        <v>3600</v>
      </c>
      <c r="AK779" s="356">
        <v>2800</v>
      </c>
      <c r="AL779" s="356">
        <v>2000</v>
      </c>
      <c r="AM779" s="356">
        <v>1200</v>
      </c>
      <c r="AN779" s="356">
        <v>400</v>
      </c>
      <c r="AO779" s="344" t="str">
        <f t="shared" si="3227"/>
        <v/>
      </c>
      <c r="AP779" s="344" t="str">
        <f t="shared" si="3228"/>
        <v/>
      </c>
      <c r="AQ779" s="344" t="str">
        <f t="shared" si="3229"/>
        <v/>
      </c>
      <c r="AR779" s="344" t="str">
        <f t="shared" si="3230"/>
        <v/>
      </c>
      <c r="AS779" s="344" t="str">
        <f t="shared" si="3231"/>
        <v/>
      </c>
      <c r="AT779" s="344" t="str">
        <f t="shared" si="3232"/>
        <v/>
      </c>
      <c r="AU779" s="344" t="str">
        <f t="shared" si="3233"/>
        <v/>
      </c>
      <c r="AV779" s="344" t="str">
        <f t="shared" si="3234"/>
        <v/>
      </c>
      <c r="AW779" s="344" t="str">
        <f t="shared" si="3235"/>
        <v/>
      </c>
      <c r="AX779" s="344" t="str">
        <f t="shared" si="3236"/>
        <v/>
      </c>
      <c r="AY779" s="356">
        <v>3600</v>
      </c>
      <c r="AZ779" s="356">
        <v>2800</v>
      </c>
      <c r="BA779" s="356">
        <v>2000</v>
      </c>
      <c r="BB779" s="356">
        <v>1200</v>
      </c>
      <c r="BC779" s="356">
        <v>400</v>
      </c>
      <c r="BD779" s="353" t="str">
        <f t="shared" ref="BD779:BH779" si="3333">IF(BD584="","",BD584+60)</f>
        <v/>
      </c>
      <c r="BE779" s="353" t="str">
        <f t="shared" si="3333"/>
        <v/>
      </c>
      <c r="BF779" s="353" t="str">
        <f t="shared" si="3333"/>
        <v/>
      </c>
      <c r="BG779" s="353" t="str">
        <f t="shared" si="3333"/>
        <v/>
      </c>
      <c r="BH779" s="353" t="str">
        <f t="shared" si="3333"/>
        <v/>
      </c>
      <c r="BI779" s="146" t="str">
        <f t="shared" si="3286"/>
        <v/>
      </c>
      <c r="BJ779" s="352" t="str">
        <f t="shared" si="3287"/>
        <v/>
      </c>
      <c r="BK779" s="146" t="str">
        <f t="shared" si="3288"/>
        <v/>
      </c>
      <c r="BL779" s="25">
        <f t="shared" si="3111"/>
        <v>7120310</v>
      </c>
      <c r="BM779" s="146">
        <f t="shared" ref="BM779" si="3334">BM766</f>
        <v>1384</v>
      </c>
      <c r="BN779" s="146">
        <f t="shared" si="3183"/>
        <v>7</v>
      </c>
      <c r="BO779" s="146">
        <f t="shared" ref="BO779:BP779" si="3335">BO766</f>
        <v>3</v>
      </c>
      <c r="BP779" s="146">
        <f t="shared" si="3335"/>
        <v>10</v>
      </c>
      <c r="BQ779" s="146">
        <f>VLOOKUP(IF(A779=1,0,A779),宝石属性!$B$26:$D$41,2,0)</f>
        <v>10</v>
      </c>
      <c r="BR779" s="146">
        <f>VLOOKUP(IF(A779=1,0,A779),宝石属性!$B$26:$D$41,3,0)</f>
        <v>2</v>
      </c>
      <c r="BS779" s="146">
        <f t="shared" ref="BS779:BV779" si="3336">IF(BS766="","",BS766)</f>
        <v>2</v>
      </c>
      <c r="BT779" s="146">
        <f t="shared" si="3336"/>
        <v>3</v>
      </c>
      <c r="BU779" s="146" t="str">
        <f t="shared" si="3336"/>
        <v/>
      </c>
      <c r="BV779" s="146" t="str">
        <f t="shared" si="3336"/>
        <v/>
      </c>
      <c r="BW779" s="357">
        <f t="shared" si="3119"/>
        <v>2009</v>
      </c>
      <c r="BX779" s="357">
        <f t="shared" si="3120"/>
        <v>3002</v>
      </c>
    </row>
    <row r="780" spans="1:76" s="353" customFormat="1">
      <c r="A780" s="347">
        <f t="shared" si="3292"/>
        <v>120</v>
      </c>
      <c r="B780" s="347" t="s">
        <v>1111</v>
      </c>
      <c r="C780" s="347" t="str">
        <f t="shared" si="3206"/>
        <v>项链</v>
      </c>
      <c r="D780" s="347" t="str">
        <f t="shared" si="3109"/>
        <v>120级紫装项链</v>
      </c>
      <c r="E780" s="347">
        <f>VLOOKUP($C780,$C$3:$M$15,COLUMNS($C$3:H$15),0)</f>
        <v>150</v>
      </c>
      <c r="F780" s="347" t="str">
        <f>VLOOKUP($C780,$C$3:$M$15,COLUMNS($C$3:I$15),0)</f>
        <v>magicattack_value</v>
      </c>
      <c r="G780" s="347">
        <f>VLOOKUP($C780,$C$3:$M$15,COLUMNS($C$3:J$15),0)</f>
        <v>160</v>
      </c>
      <c r="H780" s="347" t="str">
        <f>VLOOKUP($C780,$C$3:$M$15,COLUMNS($C$3:K$15),0)</f>
        <v>magicdef_value</v>
      </c>
      <c r="I780" s="347" t="str">
        <f>VLOOKUP($C780,$C$3:$M$15,COLUMNS($C$3:L$15),0)</f>
        <v/>
      </c>
      <c r="J780" s="347" t="str">
        <f>VLOOKUP($C780,$C$3:$M$15,COLUMNS($C$3:M$15),0)</f>
        <v/>
      </c>
      <c r="K780" s="344">
        <f t="shared" si="3207"/>
        <v>222</v>
      </c>
      <c r="L780" s="344">
        <f t="shared" si="3208"/>
        <v>232</v>
      </c>
      <c r="M780" s="344">
        <f t="shared" si="3209"/>
        <v>232</v>
      </c>
      <c r="N780" s="344">
        <f t="shared" si="3210"/>
        <v>241</v>
      </c>
      <c r="O780" s="344">
        <f t="shared" si="3211"/>
        <v>241</v>
      </c>
      <c r="P780" s="344">
        <f t="shared" si="3212"/>
        <v>251</v>
      </c>
      <c r="Q780" s="344">
        <f t="shared" si="3213"/>
        <v>251</v>
      </c>
      <c r="R780" s="344">
        <f t="shared" si="3214"/>
        <v>261</v>
      </c>
      <c r="S780" s="344">
        <f t="shared" si="3215"/>
        <v>261</v>
      </c>
      <c r="T780" s="344">
        <f t="shared" si="3216"/>
        <v>271</v>
      </c>
      <c r="U780" s="356">
        <v>3600</v>
      </c>
      <c r="V780" s="356">
        <v>2800</v>
      </c>
      <c r="W780" s="356">
        <v>2000</v>
      </c>
      <c r="X780" s="356">
        <v>1200</v>
      </c>
      <c r="Y780" s="356">
        <v>400</v>
      </c>
      <c r="Z780" s="344">
        <f t="shared" si="3217"/>
        <v>118</v>
      </c>
      <c r="AA780" s="344">
        <f t="shared" si="3218"/>
        <v>123</v>
      </c>
      <c r="AB780" s="344">
        <f t="shared" si="3219"/>
        <v>123</v>
      </c>
      <c r="AC780" s="344">
        <f t="shared" si="3220"/>
        <v>128</v>
      </c>
      <c r="AD780" s="344">
        <f t="shared" si="3221"/>
        <v>128</v>
      </c>
      <c r="AE780" s="344">
        <f t="shared" si="3222"/>
        <v>134</v>
      </c>
      <c r="AF780" s="344">
        <f t="shared" si="3223"/>
        <v>134</v>
      </c>
      <c r="AG780" s="344">
        <f t="shared" si="3224"/>
        <v>139</v>
      </c>
      <c r="AH780" s="344">
        <f t="shared" si="3225"/>
        <v>139</v>
      </c>
      <c r="AI780" s="344">
        <f t="shared" si="3226"/>
        <v>144</v>
      </c>
      <c r="AJ780" s="356">
        <v>3600</v>
      </c>
      <c r="AK780" s="356">
        <v>2800</v>
      </c>
      <c r="AL780" s="356">
        <v>2000</v>
      </c>
      <c r="AM780" s="356">
        <v>1200</v>
      </c>
      <c r="AN780" s="356">
        <v>400</v>
      </c>
      <c r="AO780" s="344" t="str">
        <f t="shared" si="3227"/>
        <v/>
      </c>
      <c r="AP780" s="344" t="str">
        <f t="shared" si="3228"/>
        <v/>
      </c>
      <c r="AQ780" s="344" t="str">
        <f t="shared" si="3229"/>
        <v/>
      </c>
      <c r="AR780" s="344" t="str">
        <f t="shared" si="3230"/>
        <v/>
      </c>
      <c r="AS780" s="344" t="str">
        <f t="shared" si="3231"/>
        <v/>
      </c>
      <c r="AT780" s="344" t="str">
        <f t="shared" si="3232"/>
        <v/>
      </c>
      <c r="AU780" s="344" t="str">
        <f t="shared" si="3233"/>
        <v/>
      </c>
      <c r="AV780" s="344" t="str">
        <f t="shared" si="3234"/>
        <v/>
      </c>
      <c r="AW780" s="344" t="str">
        <f t="shared" si="3235"/>
        <v/>
      </c>
      <c r="AX780" s="344" t="str">
        <f t="shared" si="3236"/>
        <v/>
      </c>
      <c r="AY780" s="356">
        <v>3600</v>
      </c>
      <c r="AZ780" s="356">
        <v>2800</v>
      </c>
      <c r="BA780" s="356">
        <v>2000</v>
      </c>
      <c r="BB780" s="356">
        <v>1200</v>
      </c>
      <c r="BC780" s="356">
        <v>400</v>
      </c>
      <c r="BD780" s="353" t="str">
        <f t="shared" ref="BD780:BH780" si="3337">IF(BD585="","",BD585+60)</f>
        <v/>
      </c>
      <c r="BE780" s="353" t="str">
        <f t="shared" si="3337"/>
        <v/>
      </c>
      <c r="BF780" s="353" t="str">
        <f t="shared" si="3337"/>
        <v/>
      </c>
      <c r="BG780" s="353" t="str">
        <f t="shared" si="3337"/>
        <v/>
      </c>
      <c r="BH780" s="353" t="str">
        <f t="shared" si="3337"/>
        <v/>
      </c>
      <c r="BI780" s="146" t="str">
        <f t="shared" si="3286"/>
        <v/>
      </c>
      <c r="BJ780" s="352" t="str">
        <f t="shared" si="3287"/>
        <v/>
      </c>
      <c r="BK780" s="146" t="str">
        <f t="shared" si="3288"/>
        <v/>
      </c>
      <c r="BL780" s="25">
        <f t="shared" si="3111"/>
        <v>7120411</v>
      </c>
      <c r="BM780" s="146">
        <f t="shared" ref="BM780" si="3338">BM767</f>
        <v>40</v>
      </c>
      <c r="BN780" s="146">
        <f t="shared" si="3183"/>
        <v>7</v>
      </c>
      <c r="BO780" s="146">
        <f t="shared" ref="BO780:BP780" si="3339">BO767</f>
        <v>4</v>
      </c>
      <c r="BP780" s="146">
        <f t="shared" si="3339"/>
        <v>11</v>
      </c>
      <c r="BQ780" s="146">
        <f>VLOOKUP(IF(A780=1,0,A780),宝石属性!$B$26:$D$41,2,0)</f>
        <v>10</v>
      </c>
      <c r="BR780" s="146">
        <f>VLOOKUP(IF(A780=1,0,A780),宝石属性!$B$26:$D$41,3,0)</f>
        <v>2</v>
      </c>
      <c r="BS780" s="146">
        <f t="shared" ref="BS780:BV780" si="3340">IF(BS767="","",BS767)</f>
        <v>4</v>
      </c>
      <c r="BT780" s="146">
        <f t="shared" si="3340"/>
        <v>5</v>
      </c>
      <c r="BU780" s="146" t="str">
        <f t="shared" si="3340"/>
        <v/>
      </c>
      <c r="BV780" s="146" t="str">
        <f t="shared" si="3340"/>
        <v/>
      </c>
      <c r="BW780" s="357">
        <f t="shared" si="3119"/>
        <v>2012</v>
      </c>
      <c r="BX780" s="357">
        <f t="shared" si="3120"/>
        <v>3002</v>
      </c>
    </row>
    <row r="781" spans="1:76" s="353" customFormat="1">
      <c r="A781" s="347">
        <f t="shared" si="3292"/>
        <v>120</v>
      </c>
      <c r="B781" s="347" t="s">
        <v>1111</v>
      </c>
      <c r="C781" s="347" t="str">
        <f t="shared" si="3206"/>
        <v>腰带</v>
      </c>
      <c r="D781" s="347" t="str">
        <f t="shared" si="3109"/>
        <v>120级紫装腰带</v>
      </c>
      <c r="E781" s="347">
        <f>VLOOKUP($C781,$C$3:$M$15,COLUMNS($C$3:H$15),0)</f>
        <v>60</v>
      </c>
      <c r="F781" s="347" t="str">
        <f>VLOOKUP($C781,$C$3:$M$15,COLUMNS($C$3:I$15),0)</f>
        <v>maxhp_value</v>
      </c>
      <c r="G781" s="347">
        <f>VLOOKUP($C781,$C$3:$M$15,COLUMNS($C$3:J$15),0)</f>
        <v>140</v>
      </c>
      <c r="H781" s="347" t="str">
        <f>VLOOKUP($C781,$C$3:$M$15,COLUMNS($C$3:K$15),0)</f>
        <v>defend_value</v>
      </c>
      <c r="I781" s="347" t="str">
        <f>VLOOKUP($C781,$C$3:$M$15,COLUMNS($C$3:L$15),0)</f>
        <v/>
      </c>
      <c r="J781" s="347" t="str">
        <f>VLOOKUP($C781,$C$3:$M$15,COLUMNS($C$3:M$15),0)</f>
        <v/>
      </c>
      <c r="K781" s="344">
        <f t="shared" si="3207"/>
        <v>968</v>
      </c>
      <c r="L781" s="344">
        <f t="shared" si="3208"/>
        <v>1011</v>
      </c>
      <c r="M781" s="344">
        <f t="shared" si="3209"/>
        <v>1011</v>
      </c>
      <c r="N781" s="344">
        <f t="shared" si="3210"/>
        <v>1053</v>
      </c>
      <c r="O781" s="344">
        <f t="shared" si="3211"/>
        <v>1053</v>
      </c>
      <c r="P781" s="344">
        <f t="shared" si="3212"/>
        <v>1096</v>
      </c>
      <c r="Q781" s="344">
        <f t="shared" si="3213"/>
        <v>1096</v>
      </c>
      <c r="R781" s="344">
        <f t="shared" si="3214"/>
        <v>1138</v>
      </c>
      <c r="S781" s="344">
        <f t="shared" si="3215"/>
        <v>1138</v>
      </c>
      <c r="T781" s="344">
        <f t="shared" si="3216"/>
        <v>1181</v>
      </c>
      <c r="U781" s="356">
        <v>3600</v>
      </c>
      <c r="V781" s="356">
        <v>2800</v>
      </c>
      <c r="W781" s="356">
        <v>2000</v>
      </c>
      <c r="X781" s="356">
        <v>1200</v>
      </c>
      <c r="Y781" s="356">
        <v>400</v>
      </c>
      <c r="Z781" s="344">
        <f t="shared" si="3217"/>
        <v>81</v>
      </c>
      <c r="AA781" s="344">
        <f t="shared" si="3218"/>
        <v>84</v>
      </c>
      <c r="AB781" s="344">
        <f t="shared" si="3219"/>
        <v>84</v>
      </c>
      <c r="AC781" s="344">
        <f t="shared" si="3220"/>
        <v>88</v>
      </c>
      <c r="AD781" s="344">
        <f t="shared" si="3221"/>
        <v>88</v>
      </c>
      <c r="AE781" s="344">
        <f t="shared" si="3222"/>
        <v>91</v>
      </c>
      <c r="AF781" s="344">
        <f t="shared" si="3223"/>
        <v>91</v>
      </c>
      <c r="AG781" s="344">
        <f t="shared" si="3224"/>
        <v>95</v>
      </c>
      <c r="AH781" s="344">
        <f t="shared" si="3225"/>
        <v>95</v>
      </c>
      <c r="AI781" s="344">
        <f t="shared" si="3226"/>
        <v>98</v>
      </c>
      <c r="AJ781" s="356">
        <v>3600</v>
      </c>
      <c r="AK781" s="356">
        <v>2800</v>
      </c>
      <c r="AL781" s="356">
        <v>2000</v>
      </c>
      <c r="AM781" s="356">
        <v>1200</v>
      </c>
      <c r="AN781" s="356">
        <v>400</v>
      </c>
      <c r="AO781" s="344" t="str">
        <f t="shared" si="3227"/>
        <v/>
      </c>
      <c r="AP781" s="344" t="str">
        <f t="shared" si="3228"/>
        <v/>
      </c>
      <c r="AQ781" s="344" t="str">
        <f t="shared" si="3229"/>
        <v/>
      </c>
      <c r="AR781" s="344" t="str">
        <f t="shared" si="3230"/>
        <v/>
      </c>
      <c r="AS781" s="344" t="str">
        <f t="shared" si="3231"/>
        <v/>
      </c>
      <c r="AT781" s="344" t="str">
        <f t="shared" si="3232"/>
        <v/>
      </c>
      <c r="AU781" s="344" t="str">
        <f t="shared" si="3233"/>
        <v/>
      </c>
      <c r="AV781" s="344" t="str">
        <f t="shared" si="3234"/>
        <v/>
      </c>
      <c r="AW781" s="344" t="str">
        <f t="shared" si="3235"/>
        <v/>
      </c>
      <c r="AX781" s="344" t="str">
        <f t="shared" si="3236"/>
        <v/>
      </c>
      <c r="AY781" s="356">
        <v>3600</v>
      </c>
      <c r="AZ781" s="356">
        <v>2800</v>
      </c>
      <c r="BA781" s="356">
        <v>2000</v>
      </c>
      <c r="BB781" s="356">
        <v>1200</v>
      </c>
      <c r="BC781" s="356">
        <v>400</v>
      </c>
      <c r="BD781" s="353" t="str">
        <f t="shared" ref="BD781:BH781" si="3341">IF(BD586="","",BD586+60)</f>
        <v/>
      </c>
      <c r="BE781" s="353" t="str">
        <f t="shared" si="3341"/>
        <v/>
      </c>
      <c r="BF781" s="353" t="str">
        <f t="shared" si="3341"/>
        <v/>
      </c>
      <c r="BG781" s="353" t="str">
        <f t="shared" si="3341"/>
        <v/>
      </c>
      <c r="BH781" s="353" t="str">
        <f t="shared" si="3341"/>
        <v/>
      </c>
      <c r="BI781" s="146" t="str">
        <f t="shared" si="3286"/>
        <v/>
      </c>
      <c r="BJ781" s="352" t="str">
        <f t="shared" si="3287"/>
        <v/>
      </c>
      <c r="BK781" s="146" t="str">
        <f t="shared" si="3288"/>
        <v/>
      </c>
      <c r="BL781" s="25">
        <f t="shared" si="3111"/>
        <v>7120512</v>
      </c>
      <c r="BM781" s="146">
        <f t="shared" ref="BM781" si="3342">BM768</f>
        <v>72</v>
      </c>
      <c r="BN781" s="146">
        <f t="shared" si="3183"/>
        <v>7</v>
      </c>
      <c r="BO781" s="146">
        <f t="shared" ref="BO781:BP781" si="3343">BO768</f>
        <v>5</v>
      </c>
      <c r="BP781" s="146">
        <f t="shared" si="3343"/>
        <v>12</v>
      </c>
      <c r="BQ781" s="146">
        <f>VLOOKUP(IF(A781=1,0,A781),宝石属性!$B$26:$D$41,2,0)</f>
        <v>10</v>
      </c>
      <c r="BR781" s="146">
        <f>VLOOKUP(IF(A781=1,0,A781),宝石属性!$B$26:$D$41,3,0)</f>
        <v>2</v>
      </c>
      <c r="BS781" s="146">
        <f t="shared" ref="BS781:BV781" si="3344">IF(BS768="","",BS768)</f>
        <v>1</v>
      </c>
      <c r="BT781" s="146">
        <f t="shared" si="3344"/>
        <v>6</v>
      </c>
      <c r="BU781" s="146">
        <f t="shared" si="3344"/>
        <v>9</v>
      </c>
      <c r="BV781" s="146" t="str">
        <f t="shared" si="3344"/>
        <v/>
      </c>
      <c r="BW781" s="357">
        <f t="shared" si="3119"/>
        <v>2015</v>
      </c>
      <c r="BX781" s="357">
        <f t="shared" si="3120"/>
        <v>3002</v>
      </c>
    </row>
    <row r="782" spans="1:76" s="353" customFormat="1">
      <c r="A782" s="347">
        <f t="shared" si="3292"/>
        <v>120</v>
      </c>
      <c r="B782" s="347" t="s">
        <v>1111</v>
      </c>
      <c r="C782" s="347" t="str">
        <f t="shared" si="3206"/>
        <v>鞋子</v>
      </c>
      <c r="D782" s="347" t="str">
        <f t="shared" si="3109"/>
        <v>120级紫装鞋子</v>
      </c>
      <c r="E782" s="347">
        <f>VLOOKUP($C782,$C$3:$M$15,COLUMNS($C$3:H$15),0)</f>
        <v>160</v>
      </c>
      <c r="F782" s="347" t="str">
        <f>VLOOKUP($C782,$C$3:$M$15,COLUMNS($C$3:I$15),0)</f>
        <v>magicdef_value</v>
      </c>
      <c r="G782" s="347">
        <f>VLOOKUP($C782,$C$3:$M$15,COLUMNS($C$3:J$15),0)</f>
        <v>200</v>
      </c>
      <c r="H782" s="347" t="str">
        <f>VLOOKUP($C782,$C$3:$M$15,COLUMNS($C$3:K$15),0)</f>
        <v>speed_value</v>
      </c>
      <c r="I782" s="347" t="str">
        <f>VLOOKUP($C782,$C$3:$M$15,COLUMNS($C$3:L$15),0)</f>
        <v/>
      </c>
      <c r="J782" s="347" t="str">
        <f>VLOOKUP($C782,$C$3:$M$15,COLUMNS($C$3:M$15),0)</f>
        <v/>
      </c>
      <c r="K782" s="344">
        <f t="shared" si="3207"/>
        <v>118</v>
      </c>
      <c r="L782" s="344">
        <f t="shared" si="3208"/>
        <v>123</v>
      </c>
      <c r="M782" s="344">
        <f t="shared" si="3209"/>
        <v>123</v>
      </c>
      <c r="N782" s="344">
        <f t="shared" si="3210"/>
        <v>128</v>
      </c>
      <c r="O782" s="344">
        <f t="shared" si="3211"/>
        <v>128</v>
      </c>
      <c r="P782" s="344">
        <f t="shared" si="3212"/>
        <v>134</v>
      </c>
      <c r="Q782" s="344">
        <f t="shared" si="3213"/>
        <v>134</v>
      </c>
      <c r="R782" s="344">
        <f t="shared" si="3214"/>
        <v>139</v>
      </c>
      <c r="S782" s="344">
        <f t="shared" si="3215"/>
        <v>139</v>
      </c>
      <c r="T782" s="344">
        <f t="shared" si="3216"/>
        <v>144</v>
      </c>
      <c r="U782" s="356">
        <v>3600</v>
      </c>
      <c r="V782" s="356">
        <v>2800</v>
      </c>
      <c r="W782" s="356">
        <v>2000</v>
      </c>
      <c r="X782" s="356">
        <v>1200</v>
      </c>
      <c r="Y782" s="356">
        <v>400</v>
      </c>
      <c r="Z782" s="344">
        <f t="shared" si="3217"/>
        <v>109</v>
      </c>
      <c r="AA782" s="344">
        <f t="shared" si="3218"/>
        <v>119</v>
      </c>
      <c r="AB782" s="344">
        <f t="shared" si="3219"/>
        <v>119</v>
      </c>
      <c r="AC782" s="344">
        <f t="shared" si="3220"/>
        <v>128</v>
      </c>
      <c r="AD782" s="344">
        <f t="shared" si="3221"/>
        <v>128</v>
      </c>
      <c r="AE782" s="344">
        <f t="shared" si="3222"/>
        <v>137</v>
      </c>
      <c r="AF782" s="344">
        <f t="shared" si="3223"/>
        <v>137</v>
      </c>
      <c r="AG782" s="344">
        <f t="shared" si="3224"/>
        <v>147</v>
      </c>
      <c r="AH782" s="344">
        <f t="shared" si="3225"/>
        <v>147</v>
      </c>
      <c r="AI782" s="344">
        <f t="shared" si="3226"/>
        <v>156</v>
      </c>
      <c r="AJ782" s="356">
        <v>3600</v>
      </c>
      <c r="AK782" s="356">
        <v>2800</v>
      </c>
      <c r="AL782" s="356">
        <v>2000</v>
      </c>
      <c r="AM782" s="356">
        <v>1200</v>
      </c>
      <c r="AN782" s="356">
        <v>400</v>
      </c>
      <c r="AO782" s="344" t="str">
        <f t="shared" si="3227"/>
        <v/>
      </c>
      <c r="AP782" s="344" t="str">
        <f t="shared" si="3228"/>
        <v/>
      </c>
      <c r="AQ782" s="344" t="str">
        <f t="shared" si="3229"/>
        <v/>
      </c>
      <c r="AR782" s="344" t="str">
        <f t="shared" si="3230"/>
        <v/>
      </c>
      <c r="AS782" s="344" t="str">
        <f t="shared" si="3231"/>
        <v/>
      </c>
      <c r="AT782" s="344" t="str">
        <f t="shared" si="3232"/>
        <v/>
      </c>
      <c r="AU782" s="344" t="str">
        <f t="shared" si="3233"/>
        <v/>
      </c>
      <c r="AV782" s="344" t="str">
        <f t="shared" si="3234"/>
        <v/>
      </c>
      <c r="AW782" s="344" t="str">
        <f t="shared" si="3235"/>
        <v/>
      </c>
      <c r="AX782" s="344" t="str">
        <f t="shared" si="3236"/>
        <v/>
      </c>
      <c r="AY782" s="356">
        <v>3600</v>
      </c>
      <c r="AZ782" s="356">
        <v>2800</v>
      </c>
      <c r="BA782" s="356">
        <v>2000</v>
      </c>
      <c r="BB782" s="356">
        <v>1200</v>
      </c>
      <c r="BC782" s="356">
        <v>400</v>
      </c>
      <c r="BD782" s="353" t="str">
        <f t="shared" ref="BD782:BH782" si="3345">IF(BD587="","",BD587+60)</f>
        <v/>
      </c>
      <c r="BE782" s="353" t="str">
        <f t="shared" si="3345"/>
        <v/>
      </c>
      <c r="BF782" s="353" t="str">
        <f t="shared" si="3345"/>
        <v/>
      </c>
      <c r="BG782" s="353" t="str">
        <f t="shared" si="3345"/>
        <v/>
      </c>
      <c r="BH782" s="353" t="str">
        <f t="shared" si="3345"/>
        <v/>
      </c>
      <c r="BI782" s="146" t="str">
        <f t="shared" si="3286"/>
        <v/>
      </c>
      <c r="BJ782" s="352" t="str">
        <f t="shared" si="3287"/>
        <v/>
      </c>
      <c r="BK782" s="146" t="str">
        <f t="shared" si="3288"/>
        <v/>
      </c>
      <c r="BL782" s="25">
        <f t="shared" si="3111"/>
        <v>7120613</v>
      </c>
      <c r="BM782" s="146">
        <f t="shared" ref="BM782" si="3346">BM769</f>
        <v>88</v>
      </c>
      <c r="BN782" s="146">
        <f t="shared" si="3183"/>
        <v>7</v>
      </c>
      <c r="BO782" s="146">
        <f t="shared" ref="BO782:BP782" si="3347">BO769</f>
        <v>6</v>
      </c>
      <c r="BP782" s="146">
        <f t="shared" si="3347"/>
        <v>13</v>
      </c>
      <c r="BQ782" s="146">
        <f>VLOOKUP(IF(A782=1,0,A782),宝石属性!$B$26:$D$41,2,0)</f>
        <v>10</v>
      </c>
      <c r="BR782" s="146">
        <f>VLOOKUP(IF(A782=1,0,A782),宝石属性!$B$26:$D$41,3,0)</f>
        <v>2</v>
      </c>
      <c r="BS782" s="146">
        <f t="shared" ref="BS782:BV782" si="3348">IF(BS769="","",BS769)</f>
        <v>6</v>
      </c>
      <c r="BT782" s="146">
        <f t="shared" si="3348"/>
        <v>9</v>
      </c>
      <c r="BU782" s="146" t="str">
        <f t="shared" si="3348"/>
        <v/>
      </c>
      <c r="BV782" s="146" t="str">
        <f t="shared" si="3348"/>
        <v/>
      </c>
      <c r="BW782" s="357">
        <f t="shared" si="3119"/>
        <v>2018</v>
      </c>
      <c r="BX782" s="357">
        <f t="shared" si="3120"/>
        <v>3002</v>
      </c>
    </row>
    <row r="783" spans="1:76" s="353" customFormat="1">
      <c r="A783" s="347">
        <f t="shared" si="3292"/>
        <v>130</v>
      </c>
      <c r="B783" s="347" t="s">
        <v>1111</v>
      </c>
      <c r="C783" s="347" t="str">
        <f t="shared" si="3206"/>
        <v>剑</v>
      </c>
      <c r="D783" s="347" t="str">
        <f t="shared" si="3109"/>
        <v>130级紫装剑</v>
      </c>
      <c r="E783" s="347">
        <f>VLOOKUP($C783,$C$3:$M$15,COLUMNS($C$3:H$15),0)</f>
        <v>130</v>
      </c>
      <c r="F783" s="347" t="str">
        <f>VLOOKUP($C783,$C$3:$M$15,COLUMNS($C$3:I$15),0)</f>
        <v>phyattack_value</v>
      </c>
      <c r="G783" s="347">
        <f>VLOOKUP($C783,$C$3:$M$15,COLUMNS($C$3:J$15),0)</f>
        <v>150</v>
      </c>
      <c r="H783" s="347" t="str">
        <f>VLOOKUP($C783,$C$3:$M$15,COLUMNS($C$3:K$15),0)</f>
        <v>magicattack_value</v>
      </c>
      <c r="I783" s="347">
        <f>VLOOKUP($C783,$C$3:$M$15,COLUMNS($C$3:L$15),0)</f>
        <v>170</v>
      </c>
      <c r="J783" s="347" t="str">
        <f>VLOOKUP($C783,$C$3:$M$15,COLUMNS($C$3:M$15),0)</f>
        <v>medical_value</v>
      </c>
      <c r="K783" s="344">
        <f t="shared" si="3207"/>
        <v>874</v>
      </c>
      <c r="L783" s="344">
        <f t="shared" si="3208"/>
        <v>912</v>
      </c>
      <c r="M783" s="344">
        <f t="shared" si="3209"/>
        <v>912</v>
      </c>
      <c r="N783" s="344">
        <f t="shared" si="3210"/>
        <v>951</v>
      </c>
      <c r="O783" s="344">
        <f t="shared" si="3211"/>
        <v>951</v>
      </c>
      <c r="P783" s="344">
        <f t="shared" si="3212"/>
        <v>989</v>
      </c>
      <c r="Q783" s="344">
        <f t="shared" si="3213"/>
        <v>989</v>
      </c>
      <c r="R783" s="344">
        <f t="shared" si="3214"/>
        <v>1028</v>
      </c>
      <c r="S783" s="344">
        <f t="shared" si="3215"/>
        <v>1028</v>
      </c>
      <c r="T783" s="344">
        <f t="shared" si="3216"/>
        <v>1066</v>
      </c>
      <c r="U783" s="356">
        <v>3600</v>
      </c>
      <c r="V783" s="356">
        <v>2800</v>
      </c>
      <c r="W783" s="356">
        <v>2000</v>
      </c>
      <c r="X783" s="356">
        <v>1200</v>
      </c>
      <c r="Y783" s="356">
        <v>400</v>
      </c>
      <c r="Z783" s="344">
        <f t="shared" si="3217"/>
        <v>197</v>
      </c>
      <c r="AA783" s="344">
        <f t="shared" si="3218"/>
        <v>205</v>
      </c>
      <c r="AB783" s="344">
        <f t="shared" si="3219"/>
        <v>205</v>
      </c>
      <c r="AC783" s="344">
        <f t="shared" si="3220"/>
        <v>214</v>
      </c>
      <c r="AD783" s="344">
        <f t="shared" si="3221"/>
        <v>214</v>
      </c>
      <c r="AE783" s="344">
        <f t="shared" si="3222"/>
        <v>223</v>
      </c>
      <c r="AF783" s="344">
        <f t="shared" si="3223"/>
        <v>223</v>
      </c>
      <c r="AG783" s="344">
        <f t="shared" si="3224"/>
        <v>231</v>
      </c>
      <c r="AH783" s="344">
        <f t="shared" si="3225"/>
        <v>231</v>
      </c>
      <c r="AI783" s="344">
        <f t="shared" si="3226"/>
        <v>240</v>
      </c>
      <c r="AJ783" s="356">
        <v>3600</v>
      </c>
      <c r="AK783" s="356">
        <v>2800</v>
      </c>
      <c r="AL783" s="356">
        <v>2000</v>
      </c>
      <c r="AM783" s="356">
        <v>1200</v>
      </c>
      <c r="AN783" s="356">
        <v>400</v>
      </c>
      <c r="AO783" s="344">
        <f t="shared" si="3227"/>
        <v>273</v>
      </c>
      <c r="AP783" s="344">
        <f t="shared" si="3228"/>
        <v>296</v>
      </c>
      <c r="AQ783" s="344">
        <f t="shared" si="3229"/>
        <v>296</v>
      </c>
      <c r="AR783" s="344">
        <f t="shared" si="3230"/>
        <v>320</v>
      </c>
      <c r="AS783" s="344">
        <f t="shared" si="3231"/>
        <v>320</v>
      </c>
      <c r="AT783" s="344">
        <f t="shared" si="3232"/>
        <v>343</v>
      </c>
      <c r="AU783" s="344">
        <f t="shared" si="3233"/>
        <v>343</v>
      </c>
      <c r="AV783" s="344">
        <f t="shared" si="3234"/>
        <v>367</v>
      </c>
      <c r="AW783" s="344">
        <f t="shared" si="3235"/>
        <v>367</v>
      </c>
      <c r="AX783" s="344">
        <f t="shared" si="3236"/>
        <v>390</v>
      </c>
      <c r="AY783" s="356">
        <v>3600</v>
      </c>
      <c r="AZ783" s="356">
        <v>2800</v>
      </c>
      <c r="BA783" s="356">
        <v>2000</v>
      </c>
      <c r="BB783" s="356">
        <v>1200</v>
      </c>
      <c r="BC783" s="356">
        <v>400</v>
      </c>
      <c r="BD783" s="353">
        <f t="shared" ref="BD783:BH783" si="3349">IF(BD588="","",BD588+60)</f>
        <v>133</v>
      </c>
      <c r="BE783" s="353">
        <f t="shared" si="3349"/>
        <v>133</v>
      </c>
      <c r="BF783" s="353">
        <f t="shared" si="3349"/>
        <v>148</v>
      </c>
      <c r="BG783" s="353">
        <f t="shared" si="3349"/>
        <v>163</v>
      </c>
      <c r="BH783" s="353">
        <f t="shared" si="3349"/>
        <v>178</v>
      </c>
      <c r="BI783" s="146" t="str">
        <f t="shared" si="3286"/>
        <v>133;133</v>
      </c>
      <c r="BJ783" s="352">
        <f t="shared" si="3287"/>
        <v>148</v>
      </c>
      <c r="BK783" s="146" t="str">
        <f t="shared" si="3288"/>
        <v>163;178</v>
      </c>
      <c r="BL783" s="25">
        <f t="shared" si="3111"/>
        <v>7130101</v>
      </c>
      <c r="BM783" s="146">
        <f t="shared" ref="BM783" si="3350">BM770</f>
        <v>1288</v>
      </c>
      <c r="BN783" s="146">
        <f t="shared" si="3183"/>
        <v>7</v>
      </c>
      <c r="BO783" s="146">
        <f t="shared" ref="BO783:BP783" si="3351">BO770</f>
        <v>1</v>
      </c>
      <c r="BP783" s="146">
        <f t="shared" si="3351"/>
        <v>1</v>
      </c>
      <c r="BQ783" s="146">
        <f>VLOOKUP(IF(A783=1,0,A783),宝石属性!$B$26:$D$41,2,0)</f>
        <v>10</v>
      </c>
      <c r="BR783" s="146">
        <f>VLOOKUP(IF(A783=1,0,A783),宝石属性!$B$26:$D$41,3,0)</f>
        <v>2</v>
      </c>
      <c r="BS783" s="146">
        <f t="shared" ref="BS783:BV783" si="3352">IF(BS770="","",BS770)</f>
        <v>2</v>
      </c>
      <c r="BT783" s="146">
        <f t="shared" si="3352"/>
        <v>4</v>
      </c>
      <c r="BU783" s="146">
        <f t="shared" si="3352"/>
        <v>7</v>
      </c>
      <c r="BV783" s="146">
        <f t="shared" si="3352"/>
        <v>8</v>
      </c>
      <c r="BW783" s="357">
        <f t="shared" si="3119"/>
        <v>2003</v>
      </c>
      <c r="BX783" s="357">
        <f t="shared" si="3120"/>
        <v>3002</v>
      </c>
    </row>
    <row r="784" spans="1:76" s="353" customFormat="1">
      <c r="A784" s="347">
        <f t="shared" si="3292"/>
        <v>130</v>
      </c>
      <c r="B784" s="347" t="s">
        <v>1111</v>
      </c>
      <c r="C784" s="347" t="str">
        <f t="shared" si="3206"/>
        <v>锤</v>
      </c>
      <c r="D784" s="347" t="str">
        <f t="shared" si="3109"/>
        <v>130级紫装锤</v>
      </c>
      <c r="E784" s="347">
        <f>VLOOKUP($C784,$C$3:$M$15,COLUMNS($C$3:H$15),0)</f>
        <v>130</v>
      </c>
      <c r="F784" s="347" t="str">
        <f>VLOOKUP($C784,$C$3:$M$15,COLUMNS($C$3:I$15),0)</f>
        <v>phyattack_value</v>
      </c>
      <c r="G784" s="347">
        <f>VLOOKUP($C784,$C$3:$M$15,COLUMNS($C$3:J$15),0)</f>
        <v>150</v>
      </c>
      <c r="H784" s="347" t="str">
        <f>VLOOKUP($C784,$C$3:$M$15,COLUMNS($C$3:K$15),0)</f>
        <v>magicattack_value</v>
      </c>
      <c r="I784" s="347">
        <f>VLOOKUP($C784,$C$3:$M$15,COLUMNS($C$3:L$15),0)</f>
        <v>170</v>
      </c>
      <c r="J784" s="347" t="str">
        <f>VLOOKUP($C784,$C$3:$M$15,COLUMNS($C$3:M$15),0)</f>
        <v>medical_value</v>
      </c>
      <c r="K784" s="344">
        <f t="shared" si="3207"/>
        <v>874</v>
      </c>
      <c r="L784" s="344">
        <f t="shared" si="3208"/>
        <v>912</v>
      </c>
      <c r="M784" s="344">
        <f t="shared" si="3209"/>
        <v>912</v>
      </c>
      <c r="N784" s="344">
        <f t="shared" si="3210"/>
        <v>951</v>
      </c>
      <c r="O784" s="344">
        <f t="shared" si="3211"/>
        <v>951</v>
      </c>
      <c r="P784" s="344">
        <f t="shared" si="3212"/>
        <v>989</v>
      </c>
      <c r="Q784" s="344">
        <f t="shared" si="3213"/>
        <v>989</v>
      </c>
      <c r="R784" s="344">
        <f t="shared" si="3214"/>
        <v>1028</v>
      </c>
      <c r="S784" s="344">
        <f t="shared" si="3215"/>
        <v>1028</v>
      </c>
      <c r="T784" s="344">
        <f t="shared" si="3216"/>
        <v>1066</v>
      </c>
      <c r="U784" s="356">
        <v>3600</v>
      </c>
      <c r="V784" s="356">
        <v>2800</v>
      </c>
      <c r="W784" s="356">
        <v>2000</v>
      </c>
      <c r="X784" s="356">
        <v>1200</v>
      </c>
      <c r="Y784" s="356">
        <v>400</v>
      </c>
      <c r="Z784" s="344">
        <f t="shared" si="3217"/>
        <v>197</v>
      </c>
      <c r="AA784" s="344">
        <f t="shared" si="3218"/>
        <v>205</v>
      </c>
      <c r="AB784" s="344">
        <f t="shared" si="3219"/>
        <v>205</v>
      </c>
      <c r="AC784" s="344">
        <f t="shared" si="3220"/>
        <v>214</v>
      </c>
      <c r="AD784" s="344">
        <f t="shared" si="3221"/>
        <v>214</v>
      </c>
      <c r="AE784" s="344">
        <f t="shared" si="3222"/>
        <v>223</v>
      </c>
      <c r="AF784" s="344">
        <f t="shared" si="3223"/>
        <v>223</v>
      </c>
      <c r="AG784" s="344">
        <f t="shared" si="3224"/>
        <v>231</v>
      </c>
      <c r="AH784" s="344">
        <f t="shared" si="3225"/>
        <v>231</v>
      </c>
      <c r="AI784" s="344">
        <f t="shared" si="3226"/>
        <v>240</v>
      </c>
      <c r="AJ784" s="356">
        <v>3600</v>
      </c>
      <c r="AK784" s="356">
        <v>2800</v>
      </c>
      <c r="AL784" s="356">
        <v>2000</v>
      </c>
      <c r="AM784" s="356">
        <v>1200</v>
      </c>
      <c r="AN784" s="356">
        <v>400</v>
      </c>
      <c r="AO784" s="344">
        <f t="shared" si="3227"/>
        <v>273</v>
      </c>
      <c r="AP784" s="344">
        <f t="shared" si="3228"/>
        <v>296</v>
      </c>
      <c r="AQ784" s="344">
        <f t="shared" si="3229"/>
        <v>296</v>
      </c>
      <c r="AR784" s="344">
        <f t="shared" si="3230"/>
        <v>320</v>
      </c>
      <c r="AS784" s="344">
        <f t="shared" si="3231"/>
        <v>320</v>
      </c>
      <c r="AT784" s="344">
        <f t="shared" si="3232"/>
        <v>343</v>
      </c>
      <c r="AU784" s="344">
        <f t="shared" si="3233"/>
        <v>343</v>
      </c>
      <c r="AV784" s="344">
        <f t="shared" si="3234"/>
        <v>367</v>
      </c>
      <c r="AW784" s="344">
        <f t="shared" si="3235"/>
        <v>367</v>
      </c>
      <c r="AX784" s="344">
        <f t="shared" si="3236"/>
        <v>390</v>
      </c>
      <c r="AY784" s="356">
        <v>3600</v>
      </c>
      <c r="AZ784" s="356">
        <v>2800</v>
      </c>
      <c r="BA784" s="356">
        <v>2000</v>
      </c>
      <c r="BB784" s="356">
        <v>1200</v>
      </c>
      <c r="BC784" s="356">
        <v>400</v>
      </c>
      <c r="BD784" s="353">
        <f t="shared" ref="BD784:BH784" si="3353">IF(BD589="","",BD589+60)</f>
        <v>133</v>
      </c>
      <c r="BE784" s="353">
        <f t="shared" si="3353"/>
        <v>133</v>
      </c>
      <c r="BF784" s="353">
        <f t="shared" si="3353"/>
        <v>148</v>
      </c>
      <c r="BG784" s="353">
        <f t="shared" si="3353"/>
        <v>163</v>
      </c>
      <c r="BH784" s="353">
        <f t="shared" si="3353"/>
        <v>178</v>
      </c>
      <c r="BI784" s="146" t="str">
        <f t="shared" si="3286"/>
        <v>133;133</v>
      </c>
      <c r="BJ784" s="352">
        <f t="shared" si="3287"/>
        <v>148</v>
      </c>
      <c r="BK784" s="146" t="str">
        <f t="shared" si="3288"/>
        <v>163;178</v>
      </c>
      <c r="BL784" s="25">
        <f t="shared" si="3111"/>
        <v>7130102</v>
      </c>
      <c r="BM784" s="146">
        <f t="shared" ref="BM784" si="3354">BM771</f>
        <v>4360</v>
      </c>
      <c r="BN784" s="146">
        <f t="shared" si="3183"/>
        <v>7</v>
      </c>
      <c r="BO784" s="146">
        <f t="shared" ref="BO784:BP784" si="3355">BO771</f>
        <v>1</v>
      </c>
      <c r="BP784" s="146">
        <f t="shared" si="3355"/>
        <v>2</v>
      </c>
      <c r="BQ784" s="146">
        <f>VLOOKUP(IF(A784=1,0,A784),宝石属性!$B$26:$D$41,2,0)</f>
        <v>10</v>
      </c>
      <c r="BR784" s="146">
        <f>VLOOKUP(IF(A784=1,0,A784),宝石属性!$B$26:$D$41,3,0)</f>
        <v>2</v>
      </c>
      <c r="BS784" s="146">
        <f t="shared" ref="BS784:BV784" si="3356">IF(BS771="","",BS771)</f>
        <v>2</v>
      </c>
      <c r="BT784" s="146">
        <f t="shared" si="3356"/>
        <v>4</v>
      </c>
      <c r="BU784" s="146">
        <f t="shared" si="3356"/>
        <v>7</v>
      </c>
      <c r="BV784" s="146">
        <f t="shared" si="3356"/>
        <v>8</v>
      </c>
      <c r="BW784" s="357">
        <f t="shared" si="3119"/>
        <v>2003</v>
      </c>
      <c r="BX784" s="357">
        <f t="shared" si="3120"/>
        <v>3002</v>
      </c>
    </row>
    <row r="785" spans="1:76" s="353" customFormat="1">
      <c r="A785" s="347">
        <f t="shared" si="3292"/>
        <v>130</v>
      </c>
      <c r="B785" s="347" t="s">
        <v>1111</v>
      </c>
      <c r="C785" s="347" t="str">
        <f t="shared" si="3206"/>
        <v>弓箭</v>
      </c>
      <c r="D785" s="347" t="str">
        <f t="shared" si="3109"/>
        <v>130级紫装弓箭</v>
      </c>
      <c r="E785" s="347">
        <f>VLOOKUP($C785,$C$3:$M$15,COLUMNS($C$3:H$15),0)</f>
        <v>130</v>
      </c>
      <c r="F785" s="347" t="str">
        <f>VLOOKUP($C785,$C$3:$M$15,COLUMNS($C$3:I$15),0)</f>
        <v>phyattack_value</v>
      </c>
      <c r="G785" s="347">
        <f>VLOOKUP($C785,$C$3:$M$15,COLUMNS($C$3:J$15),0)</f>
        <v>150</v>
      </c>
      <c r="H785" s="347" t="str">
        <f>VLOOKUP($C785,$C$3:$M$15,COLUMNS($C$3:K$15),0)</f>
        <v>magicattack_value</v>
      </c>
      <c r="I785" s="347">
        <f>VLOOKUP($C785,$C$3:$M$15,COLUMNS($C$3:L$15),0)</f>
        <v>170</v>
      </c>
      <c r="J785" s="347" t="str">
        <f>VLOOKUP($C785,$C$3:$M$15,COLUMNS($C$3:M$15),0)</f>
        <v>medical_value</v>
      </c>
      <c r="K785" s="344">
        <f t="shared" si="3207"/>
        <v>874</v>
      </c>
      <c r="L785" s="344">
        <f t="shared" si="3208"/>
        <v>912</v>
      </c>
      <c r="M785" s="344">
        <f t="shared" si="3209"/>
        <v>912</v>
      </c>
      <c r="N785" s="344">
        <f t="shared" si="3210"/>
        <v>951</v>
      </c>
      <c r="O785" s="344">
        <f t="shared" si="3211"/>
        <v>951</v>
      </c>
      <c r="P785" s="344">
        <f t="shared" si="3212"/>
        <v>989</v>
      </c>
      <c r="Q785" s="344">
        <f t="shared" si="3213"/>
        <v>989</v>
      </c>
      <c r="R785" s="344">
        <f t="shared" si="3214"/>
        <v>1028</v>
      </c>
      <c r="S785" s="344">
        <f t="shared" si="3215"/>
        <v>1028</v>
      </c>
      <c r="T785" s="344">
        <f t="shared" si="3216"/>
        <v>1066</v>
      </c>
      <c r="U785" s="356">
        <v>3600</v>
      </c>
      <c r="V785" s="356">
        <v>2800</v>
      </c>
      <c r="W785" s="356">
        <v>2000</v>
      </c>
      <c r="X785" s="356">
        <v>1200</v>
      </c>
      <c r="Y785" s="356">
        <v>400</v>
      </c>
      <c r="Z785" s="344">
        <f t="shared" si="3217"/>
        <v>197</v>
      </c>
      <c r="AA785" s="344">
        <f t="shared" si="3218"/>
        <v>205</v>
      </c>
      <c r="AB785" s="344">
        <f t="shared" si="3219"/>
        <v>205</v>
      </c>
      <c r="AC785" s="344">
        <f t="shared" si="3220"/>
        <v>214</v>
      </c>
      <c r="AD785" s="344">
        <f t="shared" si="3221"/>
        <v>214</v>
      </c>
      <c r="AE785" s="344">
        <f t="shared" si="3222"/>
        <v>223</v>
      </c>
      <c r="AF785" s="344">
        <f t="shared" si="3223"/>
        <v>223</v>
      </c>
      <c r="AG785" s="344">
        <f t="shared" si="3224"/>
        <v>231</v>
      </c>
      <c r="AH785" s="344">
        <f t="shared" si="3225"/>
        <v>231</v>
      </c>
      <c r="AI785" s="344">
        <f t="shared" si="3226"/>
        <v>240</v>
      </c>
      <c r="AJ785" s="356">
        <v>3600</v>
      </c>
      <c r="AK785" s="356">
        <v>2800</v>
      </c>
      <c r="AL785" s="356">
        <v>2000</v>
      </c>
      <c r="AM785" s="356">
        <v>1200</v>
      </c>
      <c r="AN785" s="356">
        <v>400</v>
      </c>
      <c r="AO785" s="344">
        <f t="shared" si="3227"/>
        <v>273</v>
      </c>
      <c r="AP785" s="344">
        <f t="shared" si="3228"/>
        <v>296</v>
      </c>
      <c r="AQ785" s="344">
        <f t="shared" si="3229"/>
        <v>296</v>
      </c>
      <c r="AR785" s="344">
        <f t="shared" si="3230"/>
        <v>320</v>
      </c>
      <c r="AS785" s="344">
        <f t="shared" si="3231"/>
        <v>320</v>
      </c>
      <c r="AT785" s="344">
        <f t="shared" si="3232"/>
        <v>343</v>
      </c>
      <c r="AU785" s="344">
        <f t="shared" si="3233"/>
        <v>343</v>
      </c>
      <c r="AV785" s="344">
        <f t="shared" si="3234"/>
        <v>367</v>
      </c>
      <c r="AW785" s="344">
        <f t="shared" si="3235"/>
        <v>367</v>
      </c>
      <c r="AX785" s="344">
        <f t="shared" si="3236"/>
        <v>390</v>
      </c>
      <c r="AY785" s="356">
        <v>3600</v>
      </c>
      <c r="AZ785" s="356">
        <v>2800</v>
      </c>
      <c r="BA785" s="356">
        <v>2000</v>
      </c>
      <c r="BB785" s="356">
        <v>1200</v>
      </c>
      <c r="BC785" s="356">
        <v>400</v>
      </c>
      <c r="BD785" s="353">
        <f t="shared" ref="BD785:BH785" si="3357">IF(BD590="","",BD590+60)</f>
        <v>133</v>
      </c>
      <c r="BE785" s="353">
        <f t="shared" si="3357"/>
        <v>133</v>
      </c>
      <c r="BF785" s="353">
        <f t="shared" si="3357"/>
        <v>148</v>
      </c>
      <c r="BG785" s="353">
        <f t="shared" si="3357"/>
        <v>163</v>
      </c>
      <c r="BH785" s="353">
        <f t="shared" si="3357"/>
        <v>178</v>
      </c>
      <c r="BI785" s="146" t="str">
        <f t="shared" si="3286"/>
        <v>133;133</v>
      </c>
      <c r="BJ785" s="352">
        <f t="shared" si="3287"/>
        <v>148</v>
      </c>
      <c r="BK785" s="146" t="str">
        <f t="shared" si="3288"/>
        <v>163;178</v>
      </c>
      <c r="BL785" s="25">
        <f t="shared" si="3111"/>
        <v>7130103</v>
      </c>
      <c r="BM785" s="146">
        <f t="shared" ref="BM785" si="3358">BM772</f>
        <v>1800</v>
      </c>
      <c r="BN785" s="146">
        <f t="shared" si="3183"/>
        <v>7</v>
      </c>
      <c r="BO785" s="146">
        <f t="shared" ref="BO785:BP785" si="3359">BO772</f>
        <v>1</v>
      </c>
      <c r="BP785" s="146">
        <f t="shared" si="3359"/>
        <v>3</v>
      </c>
      <c r="BQ785" s="146">
        <f>VLOOKUP(IF(A785=1,0,A785),宝石属性!$B$26:$D$41,2,0)</f>
        <v>10</v>
      </c>
      <c r="BR785" s="146">
        <f>VLOOKUP(IF(A785=1,0,A785),宝石属性!$B$26:$D$41,3,0)</f>
        <v>2</v>
      </c>
      <c r="BS785" s="146">
        <f t="shared" ref="BS785:BV785" si="3360">IF(BS772="","",BS772)</f>
        <v>2</v>
      </c>
      <c r="BT785" s="146">
        <f t="shared" si="3360"/>
        <v>4</v>
      </c>
      <c r="BU785" s="146">
        <f t="shared" si="3360"/>
        <v>7</v>
      </c>
      <c r="BV785" s="146">
        <f t="shared" si="3360"/>
        <v>8</v>
      </c>
      <c r="BW785" s="357">
        <f t="shared" si="3119"/>
        <v>2003</v>
      </c>
      <c r="BX785" s="357">
        <f t="shared" si="3120"/>
        <v>3002</v>
      </c>
    </row>
    <row r="786" spans="1:76" s="353" customFormat="1">
      <c r="A786" s="347">
        <f t="shared" si="3292"/>
        <v>130</v>
      </c>
      <c r="B786" s="347" t="s">
        <v>1111</v>
      </c>
      <c r="C786" s="347" t="str">
        <f t="shared" si="3206"/>
        <v>爪</v>
      </c>
      <c r="D786" s="347" t="str">
        <f t="shared" si="3109"/>
        <v>130级紫装爪</v>
      </c>
      <c r="E786" s="347">
        <f>VLOOKUP($C786,$C$3:$M$15,COLUMNS($C$3:H$15),0)</f>
        <v>130</v>
      </c>
      <c r="F786" s="347" t="str">
        <f>VLOOKUP($C786,$C$3:$M$15,COLUMNS($C$3:I$15),0)</f>
        <v>phyattack_value</v>
      </c>
      <c r="G786" s="347">
        <f>VLOOKUP($C786,$C$3:$M$15,COLUMNS($C$3:J$15),0)</f>
        <v>150</v>
      </c>
      <c r="H786" s="347" t="str">
        <f>VLOOKUP($C786,$C$3:$M$15,COLUMNS($C$3:K$15),0)</f>
        <v>magicattack_value</v>
      </c>
      <c r="I786" s="347">
        <f>VLOOKUP($C786,$C$3:$M$15,COLUMNS($C$3:L$15),0)</f>
        <v>170</v>
      </c>
      <c r="J786" s="347" t="str">
        <f>VLOOKUP($C786,$C$3:$M$15,COLUMNS($C$3:M$15),0)</f>
        <v>medical_value</v>
      </c>
      <c r="K786" s="344">
        <f t="shared" si="3207"/>
        <v>874</v>
      </c>
      <c r="L786" s="344">
        <f t="shared" si="3208"/>
        <v>912</v>
      </c>
      <c r="M786" s="344">
        <f t="shared" si="3209"/>
        <v>912</v>
      </c>
      <c r="N786" s="344">
        <f t="shared" si="3210"/>
        <v>951</v>
      </c>
      <c r="O786" s="344">
        <f t="shared" si="3211"/>
        <v>951</v>
      </c>
      <c r="P786" s="344">
        <f t="shared" si="3212"/>
        <v>989</v>
      </c>
      <c r="Q786" s="344">
        <f t="shared" si="3213"/>
        <v>989</v>
      </c>
      <c r="R786" s="344">
        <f t="shared" si="3214"/>
        <v>1028</v>
      </c>
      <c r="S786" s="344">
        <f t="shared" si="3215"/>
        <v>1028</v>
      </c>
      <c r="T786" s="344">
        <f t="shared" si="3216"/>
        <v>1066</v>
      </c>
      <c r="U786" s="356">
        <v>3600</v>
      </c>
      <c r="V786" s="356">
        <v>2800</v>
      </c>
      <c r="W786" s="356">
        <v>2000</v>
      </c>
      <c r="X786" s="356">
        <v>1200</v>
      </c>
      <c r="Y786" s="356">
        <v>400</v>
      </c>
      <c r="Z786" s="344">
        <f t="shared" si="3217"/>
        <v>197</v>
      </c>
      <c r="AA786" s="344">
        <f t="shared" si="3218"/>
        <v>205</v>
      </c>
      <c r="AB786" s="344">
        <f t="shared" si="3219"/>
        <v>205</v>
      </c>
      <c r="AC786" s="344">
        <f t="shared" si="3220"/>
        <v>214</v>
      </c>
      <c r="AD786" s="344">
        <f t="shared" si="3221"/>
        <v>214</v>
      </c>
      <c r="AE786" s="344">
        <f t="shared" si="3222"/>
        <v>223</v>
      </c>
      <c r="AF786" s="344">
        <f t="shared" si="3223"/>
        <v>223</v>
      </c>
      <c r="AG786" s="344">
        <f t="shared" si="3224"/>
        <v>231</v>
      </c>
      <c r="AH786" s="344">
        <f t="shared" si="3225"/>
        <v>231</v>
      </c>
      <c r="AI786" s="344">
        <f t="shared" si="3226"/>
        <v>240</v>
      </c>
      <c r="AJ786" s="356">
        <v>3600</v>
      </c>
      <c r="AK786" s="356">
        <v>2800</v>
      </c>
      <c r="AL786" s="356">
        <v>2000</v>
      </c>
      <c r="AM786" s="356">
        <v>1200</v>
      </c>
      <c r="AN786" s="356">
        <v>400</v>
      </c>
      <c r="AO786" s="344">
        <f t="shared" si="3227"/>
        <v>273</v>
      </c>
      <c r="AP786" s="344">
        <f t="shared" si="3228"/>
        <v>296</v>
      </c>
      <c r="AQ786" s="344">
        <f t="shared" si="3229"/>
        <v>296</v>
      </c>
      <c r="AR786" s="344">
        <f t="shared" si="3230"/>
        <v>320</v>
      </c>
      <c r="AS786" s="344">
        <f t="shared" si="3231"/>
        <v>320</v>
      </c>
      <c r="AT786" s="344">
        <f t="shared" si="3232"/>
        <v>343</v>
      </c>
      <c r="AU786" s="344">
        <f t="shared" si="3233"/>
        <v>343</v>
      </c>
      <c r="AV786" s="344">
        <f t="shared" si="3234"/>
        <v>367</v>
      </c>
      <c r="AW786" s="344">
        <f t="shared" si="3235"/>
        <v>367</v>
      </c>
      <c r="AX786" s="344">
        <f t="shared" si="3236"/>
        <v>390</v>
      </c>
      <c r="AY786" s="356">
        <v>3600</v>
      </c>
      <c r="AZ786" s="356">
        <v>2800</v>
      </c>
      <c r="BA786" s="356">
        <v>2000</v>
      </c>
      <c r="BB786" s="356">
        <v>1200</v>
      </c>
      <c r="BC786" s="356">
        <v>400</v>
      </c>
      <c r="BD786" s="353">
        <f t="shared" ref="BD786:BH786" si="3361">IF(BD591="","",BD591+60)</f>
        <v>133</v>
      </c>
      <c r="BE786" s="353">
        <f t="shared" si="3361"/>
        <v>133</v>
      </c>
      <c r="BF786" s="353">
        <f t="shared" si="3361"/>
        <v>148</v>
      </c>
      <c r="BG786" s="353">
        <f t="shared" si="3361"/>
        <v>163</v>
      </c>
      <c r="BH786" s="353">
        <f t="shared" si="3361"/>
        <v>178</v>
      </c>
      <c r="BI786" s="146" t="str">
        <f t="shared" si="3286"/>
        <v>133;133</v>
      </c>
      <c r="BJ786" s="352">
        <f t="shared" si="3287"/>
        <v>148</v>
      </c>
      <c r="BK786" s="146" t="str">
        <f t="shared" si="3288"/>
        <v>163;178</v>
      </c>
      <c r="BL786" s="25">
        <f t="shared" si="3111"/>
        <v>7130104</v>
      </c>
      <c r="BM786" s="146">
        <f t="shared" ref="BM786" si="3362">BM773</f>
        <v>3080</v>
      </c>
      <c r="BN786" s="146">
        <f t="shared" si="3183"/>
        <v>7</v>
      </c>
      <c r="BO786" s="146">
        <f t="shared" ref="BO786:BP786" si="3363">BO773</f>
        <v>1</v>
      </c>
      <c r="BP786" s="146">
        <f t="shared" si="3363"/>
        <v>4</v>
      </c>
      <c r="BQ786" s="146">
        <f>VLOOKUP(IF(A786=1,0,A786),宝石属性!$B$26:$D$41,2,0)</f>
        <v>10</v>
      </c>
      <c r="BR786" s="146">
        <f>VLOOKUP(IF(A786=1,0,A786),宝石属性!$B$26:$D$41,3,0)</f>
        <v>2</v>
      </c>
      <c r="BS786" s="146">
        <f t="shared" ref="BS786:BV786" si="3364">IF(BS773="","",BS773)</f>
        <v>2</v>
      </c>
      <c r="BT786" s="146">
        <f t="shared" si="3364"/>
        <v>4</v>
      </c>
      <c r="BU786" s="146">
        <f t="shared" si="3364"/>
        <v>7</v>
      </c>
      <c r="BV786" s="146">
        <f t="shared" si="3364"/>
        <v>8</v>
      </c>
      <c r="BW786" s="357">
        <f t="shared" si="3119"/>
        <v>2003</v>
      </c>
      <c r="BX786" s="357">
        <f t="shared" si="3120"/>
        <v>3002</v>
      </c>
    </row>
    <row r="787" spans="1:76" s="353" customFormat="1">
      <c r="A787" s="347">
        <f t="shared" si="3292"/>
        <v>130</v>
      </c>
      <c r="B787" s="347" t="s">
        <v>1111</v>
      </c>
      <c r="C787" s="347" t="str">
        <f t="shared" si="3206"/>
        <v>魔棒</v>
      </c>
      <c r="D787" s="347" t="str">
        <f t="shared" si="3109"/>
        <v>130级紫装魔棒</v>
      </c>
      <c r="E787" s="347">
        <f>VLOOKUP($C787,$C$3:$M$15,COLUMNS($C$3:H$15),0)</f>
        <v>130</v>
      </c>
      <c r="F787" s="347" t="str">
        <f>VLOOKUP($C787,$C$3:$M$15,COLUMNS($C$3:I$15),0)</f>
        <v>phyattack_value</v>
      </c>
      <c r="G787" s="347">
        <f>VLOOKUP($C787,$C$3:$M$15,COLUMNS($C$3:J$15),0)</f>
        <v>150</v>
      </c>
      <c r="H787" s="347" t="str">
        <f>VLOOKUP($C787,$C$3:$M$15,COLUMNS($C$3:K$15),0)</f>
        <v>magicattack_value</v>
      </c>
      <c r="I787" s="347">
        <f>VLOOKUP($C787,$C$3:$M$15,COLUMNS($C$3:L$15),0)</f>
        <v>170</v>
      </c>
      <c r="J787" s="347" t="str">
        <f>VLOOKUP($C787,$C$3:$M$15,COLUMNS($C$3:M$15),0)</f>
        <v>medical_value</v>
      </c>
      <c r="K787" s="344">
        <f t="shared" si="3207"/>
        <v>874</v>
      </c>
      <c r="L787" s="344">
        <f t="shared" si="3208"/>
        <v>912</v>
      </c>
      <c r="M787" s="344">
        <f t="shared" si="3209"/>
        <v>912</v>
      </c>
      <c r="N787" s="344">
        <f t="shared" si="3210"/>
        <v>951</v>
      </c>
      <c r="O787" s="344">
        <f t="shared" si="3211"/>
        <v>951</v>
      </c>
      <c r="P787" s="344">
        <f t="shared" si="3212"/>
        <v>989</v>
      </c>
      <c r="Q787" s="344">
        <f t="shared" si="3213"/>
        <v>989</v>
      </c>
      <c r="R787" s="344">
        <f t="shared" si="3214"/>
        <v>1028</v>
      </c>
      <c r="S787" s="344">
        <f t="shared" si="3215"/>
        <v>1028</v>
      </c>
      <c r="T787" s="344">
        <f t="shared" si="3216"/>
        <v>1066</v>
      </c>
      <c r="U787" s="356">
        <v>3600</v>
      </c>
      <c r="V787" s="356">
        <v>2800</v>
      </c>
      <c r="W787" s="356">
        <v>2000</v>
      </c>
      <c r="X787" s="356">
        <v>1200</v>
      </c>
      <c r="Y787" s="356">
        <v>400</v>
      </c>
      <c r="Z787" s="344">
        <f t="shared" si="3217"/>
        <v>197</v>
      </c>
      <c r="AA787" s="344">
        <f t="shared" si="3218"/>
        <v>205</v>
      </c>
      <c r="AB787" s="344">
        <f t="shared" si="3219"/>
        <v>205</v>
      </c>
      <c r="AC787" s="344">
        <f t="shared" si="3220"/>
        <v>214</v>
      </c>
      <c r="AD787" s="344">
        <f t="shared" si="3221"/>
        <v>214</v>
      </c>
      <c r="AE787" s="344">
        <f t="shared" si="3222"/>
        <v>223</v>
      </c>
      <c r="AF787" s="344">
        <f t="shared" si="3223"/>
        <v>223</v>
      </c>
      <c r="AG787" s="344">
        <f t="shared" si="3224"/>
        <v>231</v>
      </c>
      <c r="AH787" s="344">
        <f t="shared" si="3225"/>
        <v>231</v>
      </c>
      <c r="AI787" s="344">
        <f t="shared" si="3226"/>
        <v>240</v>
      </c>
      <c r="AJ787" s="356">
        <v>3600</v>
      </c>
      <c r="AK787" s="356">
        <v>2800</v>
      </c>
      <c r="AL787" s="356">
        <v>2000</v>
      </c>
      <c r="AM787" s="356">
        <v>1200</v>
      </c>
      <c r="AN787" s="356">
        <v>400</v>
      </c>
      <c r="AO787" s="344">
        <f t="shared" si="3227"/>
        <v>273</v>
      </c>
      <c r="AP787" s="344">
        <f t="shared" si="3228"/>
        <v>296</v>
      </c>
      <c r="AQ787" s="344">
        <f t="shared" si="3229"/>
        <v>296</v>
      </c>
      <c r="AR787" s="344">
        <f t="shared" si="3230"/>
        <v>320</v>
      </c>
      <c r="AS787" s="344">
        <f t="shared" si="3231"/>
        <v>320</v>
      </c>
      <c r="AT787" s="344">
        <f t="shared" si="3232"/>
        <v>343</v>
      </c>
      <c r="AU787" s="344">
        <f t="shared" si="3233"/>
        <v>343</v>
      </c>
      <c r="AV787" s="344">
        <f t="shared" si="3234"/>
        <v>367</v>
      </c>
      <c r="AW787" s="344">
        <f t="shared" si="3235"/>
        <v>367</v>
      </c>
      <c r="AX787" s="344">
        <f t="shared" si="3236"/>
        <v>390</v>
      </c>
      <c r="AY787" s="356">
        <v>3600</v>
      </c>
      <c r="AZ787" s="356">
        <v>2800</v>
      </c>
      <c r="BA787" s="356">
        <v>2000</v>
      </c>
      <c r="BB787" s="356">
        <v>1200</v>
      </c>
      <c r="BC787" s="356">
        <v>400</v>
      </c>
      <c r="BD787" s="353">
        <f t="shared" ref="BD787:BH787" si="3365">IF(BD592="","",BD592+60)</f>
        <v>133</v>
      </c>
      <c r="BE787" s="353">
        <f t="shared" si="3365"/>
        <v>133</v>
      </c>
      <c r="BF787" s="353">
        <f t="shared" si="3365"/>
        <v>148</v>
      </c>
      <c r="BG787" s="353">
        <f t="shared" si="3365"/>
        <v>163</v>
      </c>
      <c r="BH787" s="353">
        <f t="shared" si="3365"/>
        <v>178</v>
      </c>
      <c r="BI787" s="146" t="str">
        <f t="shared" si="3286"/>
        <v>133;133</v>
      </c>
      <c r="BJ787" s="352">
        <f t="shared" si="3287"/>
        <v>148</v>
      </c>
      <c r="BK787" s="146" t="str">
        <f t="shared" si="3288"/>
        <v>163;178</v>
      </c>
      <c r="BL787" s="25">
        <f t="shared" si="3111"/>
        <v>7130105</v>
      </c>
      <c r="BM787" s="146">
        <f t="shared" ref="BM787" si="3366">BM774</f>
        <v>2824</v>
      </c>
      <c r="BN787" s="146">
        <f t="shared" si="3183"/>
        <v>7</v>
      </c>
      <c r="BO787" s="146">
        <f t="shared" ref="BO787:BP787" si="3367">BO774</f>
        <v>1</v>
      </c>
      <c r="BP787" s="146">
        <f t="shared" si="3367"/>
        <v>5</v>
      </c>
      <c r="BQ787" s="146">
        <f>VLOOKUP(IF(A787=1,0,A787),宝石属性!$B$26:$D$41,2,0)</f>
        <v>10</v>
      </c>
      <c r="BR787" s="146">
        <f>VLOOKUP(IF(A787=1,0,A787),宝石属性!$B$26:$D$41,3,0)</f>
        <v>2</v>
      </c>
      <c r="BS787" s="146">
        <f t="shared" ref="BS787:BV787" si="3368">IF(BS774="","",BS774)</f>
        <v>2</v>
      </c>
      <c r="BT787" s="146">
        <f t="shared" si="3368"/>
        <v>4</v>
      </c>
      <c r="BU787" s="146">
        <f t="shared" si="3368"/>
        <v>7</v>
      </c>
      <c r="BV787" s="146">
        <f t="shared" si="3368"/>
        <v>8</v>
      </c>
      <c r="BW787" s="357">
        <f t="shared" si="3119"/>
        <v>2003</v>
      </c>
      <c r="BX787" s="357">
        <f t="shared" si="3120"/>
        <v>3001</v>
      </c>
    </row>
    <row r="788" spans="1:76" s="353" customFormat="1">
      <c r="A788" s="347">
        <f t="shared" si="3292"/>
        <v>130</v>
      </c>
      <c r="B788" s="347" t="s">
        <v>1111</v>
      </c>
      <c r="C788" s="347" t="str">
        <f t="shared" si="3206"/>
        <v>法杖</v>
      </c>
      <c r="D788" s="347" t="str">
        <f t="shared" si="3109"/>
        <v>130级紫装法杖</v>
      </c>
      <c r="E788" s="347">
        <f>VLOOKUP($C788,$C$3:$M$15,COLUMNS($C$3:H$15),0)</f>
        <v>130</v>
      </c>
      <c r="F788" s="347" t="str">
        <f>VLOOKUP($C788,$C$3:$M$15,COLUMNS($C$3:I$15),0)</f>
        <v>phyattack_value</v>
      </c>
      <c r="G788" s="347">
        <f>VLOOKUP($C788,$C$3:$M$15,COLUMNS($C$3:J$15),0)</f>
        <v>150</v>
      </c>
      <c r="H788" s="347" t="str">
        <f>VLOOKUP($C788,$C$3:$M$15,COLUMNS($C$3:K$15),0)</f>
        <v>magicattack_value</v>
      </c>
      <c r="I788" s="347">
        <f>VLOOKUP($C788,$C$3:$M$15,COLUMNS($C$3:L$15),0)</f>
        <v>170</v>
      </c>
      <c r="J788" s="347" t="str">
        <f>VLOOKUP($C788,$C$3:$M$15,COLUMNS($C$3:M$15),0)</f>
        <v>medical_value</v>
      </c>
      <c r="K788" s="344">
        <f t="shared" si="3207"/>
        <v>874</v>
      </c>
      <c r="L788" s="344">
        <f t="shared" si="3208"/>
        <v>912</v>
      </c>
      <c r="M788" s="344">
        <f t="shared" si="3209"/>
        <v>912</v>
      </c>
      <c r="N788" s="344">
        <f t="shared" si="3210"/>
        <v>951</v>
      </c>
      <c r="O788" s="344">
        <f t="shared" si="3211"/>
        <v>951</v>
      </c>
      <c r="P788" s="344">
        <f t="shared" si="3212"/>
        <v>989</v>
      </c>
      <c r="Q788" s="344">
        <f t="shared" si="3213"/>
        <v>989</v>
      </c>
      <c r="R788" s="344">
        <f t="shared" si="3214"/>
        <v>1028</v>
      </c>
      <c r="S788" s="344">
        <f t="shared" si="3215"/>
        <v>1028</v>
      </c>
      <c r="T788" s="344">
        <f t="shared" si="3216"/>
        <v>1066</v>
      </c>
      <c r="U788" s="356">
        <v>3600</v>
      </c>
      <c r="V788" s="356">
        <v>2800</v>
      </c>
      <c r="W788" s="356">
        <v>2000</v>
      </c>
      <c r="X788" s="356">
        <v>1200</v>
      </c>
      <c r="Y788" s="356">
        <v>400</v>
      </c>
      <c r="Z788" s="344">
        <f t="shared" si="3217"/>
        <v>197</v>
      </c>
      <c r="AA788" s="344">
        <f t="shared" si="3218"/>
        <v>205</v>
      </c>
      <c r="AB788" s="344">
        <f t="shared" si="3219"/>
        <v>205</v>
      </c>
      <c r="AC788" s="344">
        <f t="shared" si="3220"/>
        <v>214</v>
      </c>
      <c r="AD788" s="344">
        <f t="shared" si="3221"/>
        <v>214</v>
      </c>
      <c r="AE788" s="344">
        <f t="shared" si="3222"/>
        <v>223</v>
      </c>
      <c r="AF788" s="344">
        <f t="shared" si="3223"/>
        <v>223</v>
      </c>
      <c r="AG788" s="344">
        <f t="shared" si="3224"/>
        <v>231</v>
      </c>
      <c r="AH788" s="344">
        <f t="shared" si="3225"/>
        <v>231</v>
      </c>
      <c r="AI788" s="344">
        <f t="shared" si="3226"/>
        <v>240</v>
      </c>
      <c r="AJ788" s="356">
        <v>3600</v>
      </c>
      <c r="AK788" s="356">
        <v>2800</v>
      </c>
      <c r="AL788" s="356">
        <v>2000</v>
      </c>
      <c r="AM788" s="356">
        <v>1200</v>
      </c>
      <c r="AN788" s="356">
        <v>400</v>
      </c>
      <c r="AO788" s="344">
        <f t="shared" si="3227"/>
        <v>273</v>
      </c>
      <c r="AP788" s="344">
        <f t="shared" si="3228"/>
        <v>296</v>
      </c>
      <c r="AQ788" s="344">
        <f t="shared" si="3229"/>
        <v>296</v>
      </c>
      <c r="AR788" s="344">
        <f t="shared" si="3230"/>
        <v>320</v>
      </c>
      <c r="AS788" s="344">
        <f t="shared" si="3231"/>
        <v>320</v>
      </c>
      <c r="AT788" s="344">
        <f t="shared" si="3232"/>
        <v>343</v>
      </c>
      <c r="AU788" s="344">
        <f t="shared" si="3233"/>
        <v>343</v>
      </c>
      <c r="AV788" s="344">
        <f t="shared" si="3234"/>
        <v>367</v>
      </c>
      <c r="AW788" s="344">
        <f t="shared" si="3235"/>
        <v>367</v>
      </c>
      <c r="AX788" s="344">
        <f t="shared" si="3236"/>
        <v>390</v>
      </c>
      <c r="AY788" s="356">
        <v>3600</v>
      </c>
      <c r="AZ788" s="356">
        <v>2800</v>
      </c>
      <c r="BA788" s="356">
        <v>2000</v>
      </c>
      <c r="BB788" s="356">
        <v>1200</v>
      </c>
      <c r="BC788" s="356">
        <v>400</v>
      </c>
      <c r="BD788" s="353">
        <f t="shared" ref="BD788:BH788" si="3369">IF(BD593="","",BD593+60)</f>
        <v>133</v>
      </c>
      <c r="BE788" s="353">
        <f t="shared" si="3369"/>
        <v>133</v>
      </c>
      <c r="BF788" s="353">
        <f t="shared" si="3369"/>
        <v>148</v>
      </c>
      <c r="BG788" s="353">
        <f t="shared" si="3369"/>
        <v>163</v>
      </c>
      <c r="BH788" s="353">
        <f t="shared" si="3369"/>
        <v>178</v>
      </c>
      <c r="BI788" s="146" t="str">
        <f t="shared" si="3286"/>
        <v>133;133</v>
      </c>
      <c r="BJ788" s="352">
        <f t="shared" si="3287"/>
        <v>148</v>
      </c>
      <c r="BK788" s="146" t="str">
        <f t="shared" si="3288"/>
        <v>163;178</v>
      </c>
      <c r="BL788" s="25">
        <f t="shared" si="3111"/>
        <v>7130106</v>
      </c>
      <c r="BM788" s="146">
        <f t="shared" ref="BM788" si="3370">BM775</f>
        <v>4104</v>
      </c>
      <c r="BN788" s="146">
        <f t="shared" si="3183"/>
        <v>7</v>
      </c>
      <c r="BO788" s="146">
        <f t="shared" ref="BO788:BP788" si="3371">BO775</f>
        <v>1</v>
      </c>
      <c r="BP788" s="146">
        <f t="shared" si="3371"/>
        <v>6</v>
      </c>
      <c r="BQ788" s="146">
        <f>VLOOKUP(IF(A788=1,0,A788),宝石属性!$B$26:$D$41,2,0)</f>
        <v>10</v>
      </c>
      <c r="BR788" s="146">
        <f>VLOOKUP(IF(A788=1,0,A788),宝石属性!$B$26:$D$41,3,0)</f>
        <v>2</v>
      </c>
      <c r="BS788" s="146">
        <f t="shared" ref="BS788:BV788" si="3372">IF(BS775="","",BS775)</f>
        <v>2</v>
      </c>
      <c r="BT788" s="146">
        <f t="shared" si="3372"/>
        <v>4</v>
      </c>
      <c r="BU788" s="146">
        <f t="shared" si="3372"/>
        <v>7</v>
      </c>
      <c r="BV788" s="146">
        <f t="shared" si="3372"/>
        <v>8</v>
      </c>
      <c r="BW788" s="357">
        <f t="shared" si="3119"/>
        <v>2003</v>
      </c>
      <c r="BX788" s="357">
        <f t="shared" si="3120"/>
        <v>3001</v>
      </c>
    </row>
    <row r="789" spans="1:76" s="353" customFormat="1">
      <c r="A789" s="347">
        <f t="shared" si="3292"/>
        <v>130</v>
      </c>
      <c r="B789" s="347" t="s">
        <v>1111</v>
      </c>
      <c r="C789" s="347" t="str">
        <f t="shared" si="3206"/>
        <v>男衣</v>
      </c>
      <c r="D789" s="347" t="str">
        <f t="shared" si="3109"/>
        <v>130级紫装男衣</v>
      </c>
      <c r="E789" s="347">
        <f>VLOOKUP($C789,$C$3:$M$15,COLUMNS($C$3:H$15),0)</f>
        <v>60</v>
      </c>
      <c r="F789" s="347" t="str">
        <f>VLOOKUP($C789,$C$3:$M$15,COLUMNS($C$3:I$15),0)</f>
        <v>maxhp_value</v>
      </c>
      <c r="G789" s="347">
        <f>VLOOKUP($C789,$C$3:$M$15,COLUMNS($C$3:J$15),0)</f>
        <v>140</v>
      </c>
      <c r="H789" s="347" t="str">
        <f>VLOOKUP($C789,$C$3:$M$15,COLUMNS($C$3:K$15),0)</f>
        <v>defend_value</v>
      </c>
      <c r="I789" s="347" t="str">
        <f>VLOOKUP($C789,$C$3:$M$15,COLUMNS($C$3:L$15),0)</f>
        <v/>
      </c>
      <c r="J789" s="347" t="str">
        <f>VLOOKUP($C789,$C$3:$M$15,COLUMNS($C$3:M$15),0)</f>
        <v/>
      </c>
      <c r="K789" s="344">
        <f t="shared" si="3207"/>
        <v>699</v>
      </c>
      <c r="L789" s="344">
        <f t="shared" si="3208"/>
        <v>730</v>
      </c>
      <c r="M789" s="344">
        <f t="shared" si="3209"/>
        <v>730</v>
      </c>
      <c r="N789" s="344">
        <f t="shared" si="3210"/>
        <v>761</v>
      </c>
      <c r="O789" s="344">
        <f t="shared" si="3211"/>
        <v>761</v>
      </c>
      <c r="P789" s="344">
        <f t="shared" si="3212"/>
        <v>791</v>
      </c>
      <c r="Q789" s="344">
        <f t="shared" si="3213"/>
        <v>791</v>
      </c>
      <c r="R789" s="344">
        <f t="shared" si="3214"/>
        <v>822</v>
      </c>
      <c r="S789" s="344">
        <f t="shared" si="3215"/>
        <v>822</v>
      </c>
      <c r="T789" s="344">
        <f t="shared" si="3216"/>
        <v>853</v>
      </c>
      <c r="U789" s="356">
        <v>3600</v>
      </c>
      <c r="V789" s="356">
        <v>2800</v>
      </c>
      <c r="W789" s="356">
        <v>2000</v>
      </c>
      <c r="X789" s="356">
        <v>1200</v>
      </c>
      <c r="Y789" s="356">
        <v>400</v>
      </c>
      <c r="Z789" s="344">
        <f t="shared" si="3217"/>
        <v>219</v>
      </c>
      <c r="AA789" s="344">
        <f t="shared" si="3218"/>
        <v>228</v>
      </c>
      <c r="AB789" s="344">
        <f t="shared" si="3219"/>
        <v>228</v>
      </c>
      <c r="AC789" s="344">
        <f t="shared" si="3220"/>
        <v>238</v>
      </c>
      <c r="AD789" s="344">
        <f t="shared" si="3221"/>
        <v>238</v>
      </c>
      <c r="AE789" s="344">
        <f t="shared" si="3222"/>
        <v>247</v>
      </c>
      <c r="AF789" s="344">
        <f t="shared" si="3223"/>
        <v>247</v>
      </c>
      <c r="AG789" s="344">
        <f t="shared" si="3224"/>
        <v>257</v>
      </c>
      <c r="AH789" s="344">
        <f t="shared" si="3225"/>
        <v>257</v>
      </c>
      <c r="AI789" s="344">
        <f t="shared" si="3226"/>
        <v>267</v>
      </c>
      <c r="AJ789" s="356">
        <v>3600</v>
      </c>
      <c r="AK789" s="356">
        <v>2800</v>
      </c>
      <c r="AL789" s="356">
        <v>2000</v>
      </c>
      <c r="AM789" s="356">
        <v>1200</v>
      </c>
      <c r="AN789" s="356">
        <v>400</v>
      </c>
      <c r="AO789" s="344" t="str">
        <f t="shared" si="3227"/>
        <v/>
      </c>
      <c r="AP789" s="344" t="str">
        <f t="shared" si="3228"/>
        <v/>
      </c>
      <c r="AQ789" s="344" t="str">
        <f t="shared" si="3229"/>
        <v/>
      </c>
      <c r="AR789" s="344" t="str">
        <f t="shared" si="3230"/>
        <v/>
      </c>
      <c r="AS789" s="344" t="str">
        <f t="shared" si="3231"/>
        <v/>
      </c>
      <c r="AT789" s="344" t="str">
        <f t="shared" si="3232"/>
        <v/>
      </c>
      <c r="AU789" s="344" t="str">
        <f t="shared" si="3233"/>
        <v/>
      </c>
      <c r="AV789" s="344" t="str">
        <f t="shared" si="3234"/>
        <v/>
      </c>
      <c r="AW789" s="344" t="str">
        <f t="shared" si="3235"/>
        <v/>
      </c>
      <c r="AX789" s="344" t="str">
        <f t="shared" si="3236"/>
        <v/>
      </c>
      <c r="AY789" s="356">
        <v>3600</v>
      </c>
      <c r="AZ789" s="356">
        <v>2800</v>
      </c>
      <c r="BA789" s="356">
        <v>2000</v>
      </c>
      <c r="BB789" s="356">
        <v>1200</v>
      </c>
      <c r="BC789" s="356">
        <v>400</v>
      </c>
      <c r="BD789" s="353">
        <f t="shared" ref="BD789:BH789" si="3373">IF(BD594="","",BD594+60)</f>
        <v>133</v>
      </c>
      <c r="BE789" s="353">
        <f t="shared" si="3373"/>
        <v>133</v>
      </c>
      <c r="BF789" s="353">
        <f t="shared" si="3373"/>
        <v>148</v>
      </c>
      <c r="BG789" s="353">
        <f t="shared" si="3373"/>
        <v>163</v>
      </c>
      <c r="BH789" s="353">
        <f t="shared" si="3373"/>
        <v>178</v>
      </c>
      <c r="BI789" s="146" t="str">
        <f t="shared" si="3286"/>
        <v>133;133</v>
      </c>
      <c r="BJ789" s="352">
        <f t="shared" si="3287"/>
        <v>148</v>
      </c>
      <c r="BK789" s="146" t="str">
        <f t="shared" si="3288"/>
        <v>163;178</v>
      </c>
      <c r="BL789" s="25">
        <f t="shared" si="3111"/>
        <v>7130207</v>
      </c>
      <c r="BM789" s="146">
        <f t="shared" ref="BM789" si="3374">BM776</f>
        <v>312</v>
      </c>
      <c r="BN789" s="146">
        <f t="shared" si="3183"/>
        <v>7</v>
      </c>
      <c r="BO789" s="146">
        <f t="shared" ref="BO789:BP789" si="3375">BO776</f>
        <v>2</v>
      </c>
      <c r="BP789" s="146">
        <f t="shared" si="3375"/>
        <v>7</v>
      </c>
      <c r="BQ789" s="146">
        <f>VLOOKUP(IF(A789=1,0,A789),宝石属性!$B$26:$D$41,2,0)</f>
        <v>10</v>
      </c>
      <c r="BR789" s="146">
        <f>VLOOKUP(IF(A789=1,0,A789),宝石属性!$B$26:$D$41,3,0)</f>
        <v>2</v>
      </c>
      <c r="BS789" s="146">
        <f t="shared" ref="BS789:BV789" si="3376">IF(BS776="","",BS776)</f>
        <v>1</v>
      </c>
      <c r="BT789" s="146">
        <f t="shared" si="3376"/>
        <v>3</v>
      </c>
      <c r="BU789" s="146">
        <f t="shared" si="3376"/>
        <v>5</v>
      </c>
      <c r="BV789" s="146">
        <f t="shared" si="3376"/>
        <v>7</v>
      </c>
      <c r="BW789" s="357">
        <f t="shared" si="3119"/>
        <v>2006</v>
      </c>
      <c r="BX789" s="357">
        <f t="shared" si="3120"/>
        <v>3002</v>
      </c>
    </row>
    <row r="790" spans="1:76" s="353" customFormat="1">
      <c r="A790" s="347">
        <f t="shared" si="3292"/>
        <v>130</v>
      </c>
      <c r="B790" s="347" t="s">
        <v>1111</v>
      </c>
      <c r="C790" s="347" t="str">
        <f t="shared" si="3206"/>
        <v>女衣</v>
      </c>
      <c r="D790" s="347" t="str">
        <f t="shared" si="3109"/>
        <v>130级紫装女衣</v>
      </c>
      <c r="E790" s="347">
        <f>VLOOKUP($C790,$C$3:$M$15,COLUMNS($C$3:H$15),0)</f>
        <v>60</v>
      </c>
      <c r="F790" s="347" t="str">
        <f>VLOOKUP($C790,$C$3:$M$15,COLUMNS($C$3:I$15),0)</f>
        <v>maxhp_value</v>
      </c>
      <c r="G790" s="347">
        <f>VLOOKUP($C790,$C$3:$M$15,COLUMNS($C$3:J$15),0)</f>
        <v>140</v>
      </c>
      <c r="H790" s="347" t="str">
        <f>VLOOKUP($C790,$C$3:$M$15,COLUMNS($C$3:K$15),0)</f>
        <v>defend_value</v>
      </c>
      <c r="I790" s="347" t="str">
        <f>VLOOKUP($C790,$C$3:$M$15,COLUMNS($C$3:L$15),0)</f>
        <v/>
      </c>
      <c r="J790" s="347" t="str">
        <f>VLOOKUP($C790,$C$3:$M$15,COLUMNS($C$3:M$15),0)</f>
        <v/>
      </c>
      <c r="K790" s="344">
        <f t="shared" si="3207"/>
        <v>699</v>
      </c>
      <c r="L790" s="344">
        <f t="shared" si="3208"/>
        <v>730</v>
      </c>
      <c r="M790" s="344">
        <f t="shared" si="3209"/>
        <v>730</v>
      </c>
      <c r="N790" s="344">
        <f t="shared" si="3210"/>
        <v>761</v>
      </c>
      <c r="O790" s="344">
        <f t="shared" si="3211"/>
        <v>761</v>
      </c>
      <c r="P790" s="344">
        <f t="shared" si="3212"/>
        <v>791</v>
      </c>
      <c r="Q790" s="344">
        <f t="shared" si="3213"/>
        <v>791</v>
      </c>
      <c r="R790" s="344">
        <f t="shared" si="3214"/>
        <v>822</v>
      </c>
      <c r="S790" s="344">
        <f t="shared" si="3215"/>
        <v>822</v>
      </c>
      <c r="T790" s="344">
        <f t="shared" si="3216"/>
        <v>853</v>
      </c>
      <c r="U790" s="356">
        <v>3600</v>
      </c>
      <c r="V790" s="356">
        <v>2800</v>
      </c>
      <c r="W790" s="356">
        <v>2000</v>
      </c>
      <c r="X790" s="356">
        <v>1200</v>
      </c>
      <c r="Y790" s="356">
        <v>400</v>
      </c>
      <c r="Z790" s="344">
        <f t="shared" si="3217"/>
        <v>219</v>
      </c>
      <c r="AA790" s="344">
        <f t="shared" si="3218"/>
        <v>228</v>
      </c>
      <c r="AB790" s="344">
        <f t="shared" si="3219"/>
        <v>228</v>
      </c>
      <c r="AC790" s="344">
        <f t="shared" si="3220"/>
        <v>238</v>
      </c>
      <c r="AD790" s="344">
        <f t="shared" si="3221"/>
        <v>238</v>
      </c>
      <c r="AE790" s="344">
        <f t="shared" si="3222"/>
        <v>247</v>
      </c>
      <c r="AF790" s="344">
        <f t="shared" si="3223"/>
        <v>247</v>
      </c>
      <c r="AG790" s="344">
        <f t="shared" si="3224"/>
        <v>257</v>
      </c>
      <c r="AH790" s="344">
        <f t="shared" si="3225"/>
        <v>257</v>
      </c>
      <c r="AI790" s="344">
        <f t="shared" si="3226"/>
        <v>267</v>
      </c>
      <c r="AJ790" s="356">
        <v>3600</v>
      </c>
      <c r="AK790" s="356">
        <v>2800</v>
      </c>
      <c r="AL790" s="356">
        <v>2000</v>
      </c>
      <c r="AM790" s="356">
        <v>1200</v>
      </c>
      <c r="AN790" s="356">
        <v>400</v>
      </c>
      <c r="AO790" s="344" t="str">
        <f t="shared" si="3227"/>
        <v/>
      </c>
      <c r="AP790" s="344" t="str">
        <f t="shared" si="3228"/>
        <v/>
      </c>
      <c r="AQ790" s="344" t="str">
        <f t="shared" si="3229"/>
        <v/>
      </c>
      <c r="AR790" s="344" t="str">
        <f t="shared" si="3230"/>
        <v/>
      </c>
      <c r="AS790" s="344" t="str">
        <f t="shared" si="3231"/>
        <v/>
      </c>
      <c r="AT790" s="344" t="str">
        <f t="shared" si="3232"/>
        <v/>
      </c>
      <c r="AU790" s="344" t="str">
        <f t="shared" si="3233"/>
        <v/>
      </c>
      <c r="AV790" s="344" t="str">
        <f t="shared" si="3234"/>
        <v/>
      </c>
      <c r="AW790" s="344" t="str">
        <f t="shared" si="3235"/>
        <v/>
      </c>
      <c r="AX790" s="344" t="str">
        <f t="shared" si="3236"/>
        <v/>
      </c>
      <c r="AY790" s="356">
        <v>3600</v>
      </c>
      <c r="AZ790" s="356">
        <v>2800</v>
      </c>
      <c r="BA790" s="356">
        <v>2000</v>
      </c>
      <c r="BB790" s="356">
        <v>1200</v>
      </c>
      <c r="BC790" s="356">
        <v>400</v>
      </c>
      <c r="BD790" s="353">
        <f t="shared" ref="BD790:BH790" si="3377">IF(BD595="","",BD595+60)</f>
        <v>133</v>
      </c>
      <c r="BE790" s="353">
        <f t="shared" si="3377"/>
        <v>133</v>
      </c>
      <c r="BF790" s="353">
        <f t="shared" si="3377"/>
        <v>148</v>
      </c>
      <c r="BG790" s="353">
        <f t="shared" si="3377"/>
        <v>163</v>
      </c>
      <c r="BH790" s="353">
        <f t="shared" si="3377"/>
        <v>178</v>
      </c>
      <c r="BI790" s="146" t="str">
        <f t="shared" si="3286"/>
        <v>133;133</v>
      </c>
      <c r="BJ790" s="352">
        <f t="shared" si="3287"/>
        <v>148</v>
      </c>
      <c r="BK790" s="146" t="str">
        <f t="shared" si="3288"/>
        <v>163;178</v>
      </c>
      <c r="BL790" s="25">
        <f t="shared" si="3111"/>
        <v>7130208</v>
      </c>
      <c r="BM790" s="146">
        <f t="shared" ref="BM790" si="3378">BM777</f>
        <v>568</v>
      </c>
      <c r="BN790" s="146">
        <f t="shared" si="3183"/>
        <v>7</v>
      </c>
      <c r="BO790" s="146">
        <f t="shared" ref="BO790:BP790" si="3379">BO777</f>
        <v>2</v>
      </c>
      <c r="BP790" s="146">
        <f t="shared" si="3379"/>
        <v>8</v>
      </c>
      <c r="BQ790" s="146">
        <f>VLOOKUP(IF(A790=1,0,A790),宝石属性!$B$26:$D$41,2,0)</f>
        <v>10</v>
      </c>
      <c r="BR790" s="146">
        <f>VLOOKUP(IF(A790=1,0,A790),宝石属性!$B$26:$D$41,3,0)</f>
        <v>2</v>
      </c>
      <c r="BS790" s="146">
        <f t="shared" ref="BS790:BV790" si="3380">IF(BS777="","",BS777)</f>
        <v>1</v>
      </c>
      <c r="BT790" s="146">
        <f t="shared" si="3380"/>
        <v>3</v>
      </c>
      <c r="BU790" s="146">
        <f t="shared" si="3380"/>
        <v>5</v>
      </c>
      <c r="BV790" s="146">
        <f t="shared" si="3380"/>
        <v>7</v>
      </c>
      <c r="BW790" s="357">
        <f t="shared" si="3119"/>
        <v>2006</v>
      </c>
      <c r="BX790" s="357">
        <f t="shared" si="3120"/>
        <v>3002</v>
      </c>
    </row>
    <row r="791" spans="1:76" s="353" customFormat="1">
      <c r="A791" s="347">
        <f t="shared" si="3292"/>
        <v>130</v>
      </c>
      <c r="B791" s="347" t="s">
        <v>1111</v>
      </c>
      <c r="C791" s="347" t="str">
        <f t="shared" si="3206"/>
        <v>男头盔</v>
      </c>
      <c r="D791" s="347" t="str">
        <f t="shared" si="3109"/>
        <v>130级紫装男头盔</v>
      </c>
      <c r="E791" s="347">
        <f>VLOOKUP($C791,$C$3:$M$15,COLUMNS($C$3:H$15),0)</f>
        <v>90</v>
      </c>
      <c r="F791" s="347" t="str">
        <f>VLOOKUP($C791,$C$3:$M$15,COLUMNS($C$3:I$15),0)</f>
        <v>maxmp_value</v>
      </c>
      <c r="G791" s="347">
        <f>VLOOKUP($C791,$C$3:$M$15,COLUMNS($C$3:J$15),0)</f>
        <v>140</v>
      </c>
      <c r="H791" s="347" t="str">
        <f>VLOOKUP($C791,$C$3:$M$15,COLUMNS($C$3:K$15),0)</f>
        <v>defend_value</v>
      </c>
      <c r="I791" s="347" t="str">
        <f>VLOOKUP($C791,$C$3:$M$15,COLUMNS($C$3:L$15),0)</f>
        <v/>
      </c>
      <c r="J791" s="347" t="str">
        <f>VLOOKUP($C791,$C$3:$M$15,COLUMNS($C$3:M$15),0)</f>
        <v/>
      </c>
      <c r="K791" s="344">
        <f t="shared" si="3207"/>
        <v>874</v>
      </c>
      <c r="L791" s="344">
        <f t="shared" si="3208"/>
        <v>912</v>
      </c>
      <c r="M791" s="344">
        <f t="shared" si="3209"/>
        <v>912</v>
      </c>
      <c r="N791" s="344">
        <f t="shared" si="3210"/>
        <v>951</v>
      </c>
      <c r="O791" s="344">
        <f t="shared" si="3211"/>
        <v>951</v>
      </c>
      <c r="P791" s="344">
        <f t="shared" si="3212"/>
        <v>989</v>
      </c>
      <c r="Q791" s="344">
        <f t="shared" si="3213"/>
        <v>989</v>
      </c>
      <c r="R791" s="344">
        <f t="shared" si="3214"/>
        <v>1028</v>
      </c>
      <c r="S791" s="344">
        <f t="shared" si="3215"/>
        <v>1028</v>
      </c>
      <c r="T791" s="344">
        <f t="shared" si="3216"/>
        <v>1066</v>
      </c>
      <c r="U791" s="356">
        <v>3600</v>
      </c>
      <c r="V791" s="356">
        <v>2800</v>
      </c>
      <c r="W791" s="356">
        <v>2000</v>
      </c>
      <c r="X791" s="356">
        <v>1200</v>
      </c>
      <c r="Y791" s="356">
        <v>400</v>
      </c>
      <c r="Z791" s="344">
        <f t="shared" si="3217"/>
        <v>131</v>
      </c>
      <c r="AA791" s="344">
        <f t="shared" si="3218"/>
        <v>137</v>
      </c>
      <c r="AB791" s="344">
        <f t="shared" si="3219"/>
        <v>137</v>
      </c>
      <c r="AC791" s="344">
        <f t="shared" si="3220"/>
        <v>143</v>
      </c>
      <c r="AD791" s="344">
        <f t="shared" si="3221"/>
        <v>143</v>
      </c>
      <c r="AE791" s="344">
        <f t="shared" si="3222"/>
        <v>148</v>
      </c>
      <c r="AF791" s="344">
        <f t="shared" si="3223"/>
        <v>148</v>
      </c>
      <c r="AG791" s="344">
        <f t="shared" si="3224"/>
        <v>154</v>
      </c>
      <c r="AH791" s="344">
        <f t="shared" si="3225"/>
        <v>154</v>
      </c>
      <c r="AI791" s="344">
        <f t="shared" si="3226"/>
        <v>160</v>
      </c>
      <c r="AJ791" s="356">
        <v>3600</v>
      </c>
      <c r="AK791" s="356">
        <v>2800</v>
      </c>
      <c r="AL791" s="356">
        <v>2000</v>
      </c>
      <c r="AM791" s="356">
        <v>1200</v>
      </c>
      <c r="AN791" s="356">
        <v>400</v>
      </c>
      <c r="AO791" s="344" t="str">
        <f t="shared" si="3227"/>
        <v/>
      </c>
      <c r="AP791" s="344" t="str">
        <f t="shared" si="3228"/>
        <v/>
      </c>
      <c r="AQ791" s="344" t="str">
        <f t="shared" si="3229"/>
        <v/>
      </c>
      <c r="AR791" s="344" t="str">
        <f t="shared" si="3230"/>
        <v/>
      </c>
      <c r="AS791" s="344" t="str">
        <f t="shared" si="3231"/>
        <v/>
      </c>
      <c r="AT791" s="344" t="str">
        <f t="shared" si="3232"/>
        <v/>
      </c>
      <c r="AU791" s="344" t="str">
        <f t="shared" si="3233"/>
        <v/>
      </c>
      <c r="AV791" s="344" t="str">
        <f t="shared" si="3234"/>
        <v/>
      </c>
      <c r="AW791" s="344" t="str">
        <f t="shared" si="3235"/>
        <v/>
      </c>
      <c r="AX791" s="344" t="str">
        <f t="shared" si="3236"/>
        <v/>
      </c>
      <c r="AY791" s="356">
        <v>3600</v>
      </c>
      <c r="AZ791" s="356">
        <v>2800</v>
      </c>
      <c r="BA791" s="356">
        <v>2000</v>
      </c>
      <c r="BB791" s="356">
        <v>1200</v>
      </c>
      <c r="BC791" s="356">
        <v>400</v>
      </c>
      <c r="BD791" s="353" t="str">
        <f t="shared" ref="BD791:BH791" si="3381">IF(BD596="","",BD596+60)</f>
        <v/>
      </c>
      <c r="BE791" s="353" t="str">
        <f t="shared" si="3381"/>
        <v/>
      </c>
      <c r="BF791" s="353" t="str">
        <f t="shared" si="3381"/>
        <v/>
      </c>
      <c r="BG791" s="353" t="str">
        <f t="shared" si="3381"/>
        <v/>
      </c>
      <c r="BH791" s="353" t="str">
        <f t="shared" si="3381"/>
        <v/>
      </c>
      <c r="BI791" s="146" t="str">
        <f t="shared" si="3286"/>
        <v/>
      </c>
      <c r="BJ791" s="352" t="str">
        <f t="shared" si="3287"/>
        <v/>
      </c>
      <c r="BK791" s="146" t="str">
        <f t="shared" si="3288"/>
        <v/>
      </c>
      <c r="BL791" s="25">
        <f t="shared" si="3111"/>
        <v>7130309</v>
      </c>
      <c r="BM791" s="146">
        <f t="shared" ref="BM791" si="3382">BM778</f>
        <v>1640</v>
      </c>
      <c r="BN791" s="146">
        <f t="shared" si="3183"/>
        <v>7</v>
      </c>
      <c r="BO791" s="146">
        <f t="shared" ref="BO791:BP791" si="3383">BO778</f>
        <v>3</v>
      </c>
      <c r="BP791" s="146">
        <f t="shared" si="3383"/>
        <v>9</v>
      </c>
      <c r="BQ791" s="146">
        <f>VLOOKUP(IF(A791=1,0,A791),宝石属性!$B$26:$D$41,2,0)</f>
        <v>10</v>
      </c>
      <c r="BR791" s="146">
        <f>VLOOKUP(IF(A791=1,0,A791),宝石属性!$B$26:$D$41,3,0)</f>
        <v>2</v>
      </c>
      <c r="BS791" s="146">
        <f t="shared" ref="BS791:BV791" si="3384">IF(BS778="","",BS778)</f>
        <v>2</v>
      </c>
      <c r="BT791" s="146">
        <f t="shared" si="3384"/>
        <v>3</v>
      </c>
      <c r="BU791" s="146" t="str">
        <f t="shared" si="3384"/>
        <v/>
      </c>
      <c r="BV791" s="146" t="str">
        <f t="shared" si="3384"/>
        <v/>
      </c>
      <c r="BW791" s="357">
        <f t="shared" si="3119"/>
        <v>2009</v>
      </c>
      <c r="BX791" s="357">
        <f t="shared" si="3120"/>
        <v>3002</v>
      </c>
    </row>
    <row r="792" spans="1:76" s="353" customFormat="1">
      <c r="A792" s="347">
        <f t="shared" si="3292"/>
        <v>130</v>
      </c>
      <c r="B792" s="347" t="s">
        <v>1111</v>
      </c>
      <c r="C792" s="347" t="str">
        <f t="shared" si="3206"/>
        <v>女头饰</v>
      </c>
      <c r="D792" s="347" t="str">
        <f t="shared" si="3109"/>
        <v>130级紫装女头饰</v>
      </c>
      <c r="E792" s="347">
        <f>VLOOKUP($C792,$C$3:$M$15,COLUMNS($C$3:H$15),0)</f>
        <v>90</v>
      </c>
      <c r="F792" s="347" t="str">
        <f>VLOOKUP($C792,$C$3:$M$15,COLUMNS($C$3:I$15),0)</f>
        <v>maxmp_value</v>
      </c>
      <c r="G792" s="347">
        <f>VLOOKUP($C792,$C$3:$M$15,COLUMNS($C$3:J$15),0)</f>
        <v>140</v>
      </c>
      <c r="H792" s="347" t="str">
        <f>VLOOKUP($C792,$C$3:$M$15,COLUMNS($C$3:K$15),0)</f>
        <v>defend_value</v>
      </c>
      <c r="I792" s="347" t="str">
        <f>VLOOKUP($C792,$C$3:$M$15,COLUMNS($C$3:L$15),0)</f>
        <v/>
      </c>
      <c r="J792" s="347" t="str">
        <f>VLOOKUP($C792,$C$3:$M$15,COLUMNS($C$3:M$15),0)</f>
        <v/>
      </c>
      <c r="K792" s="344">
        <f t="shared" si="3207"/>
        <v>874</v>
      </c>
      <c r="L792" s="344">
        <f t="shared" si="3208"/>
        <v>912</v>
      </c>
      <c r="M792" s="344">
        <f t="shared" si="3209"/>
        <v>912</v>
      </c>
      <c r="N792" s="344">
        <f t="shared" si="3210"/>
        <v>951</v>
      </c>
      <c r="O792" s="344">
        <f t="shared" si="3211"/>
        <v>951</v>
      </c>
      <c r="P792" s="344">
        <f t="shared" si="3212"/>
        <v>989</v>
      </c>
      <c r="Q792" s="344">
        <f t="shared" si="3213"/>
        <v>989</v>
      </c>
      <c r="R792" s="344">
        <f t="shared" si="3214"/>
        <v>1028</v>
      </c>
      <c r="S792" s="344">
        <f t="shared" si="3215"/>
        <v>1028</v>
      </c>
      <c r="T792" s="344">
        <f t="shared" si="3216"/>
        <v>1066</v>
      </c>
      <c r="U792" s="356">
        <v>3600</v>
      </c>
      <c r="V792" s="356">
        <v>2800</v>
      </c>
      <c r="W792" s="356">
        <v>2000</v>
      </c>
      <c r="X792" s="356">
        <v>1200</v>
      </c>
      <c r="Y792" s="356">
        <v>400</v>
      </c>
      <c r="Z792" s="344">
        <f t="shared" si="3217"/>
        <v>131</v>
      </c>
      <c r="AA792" s="344">
        <f t="shared" si="3218"/>
        <v>137</v>
      </c>
      <c r="AB792" s="344">
        <f t="shared" si="3219"/>
        <v>137</v>
      </c>
      <c r="AC792" s="344">
        <f t="shared" si="3220"/>
        <v>143</v>
      </c>
      <c r="AD792" s="344">
        <f t="shared" si="3221"/>
        <v>143</v>
      </c>
      <c r="AE792" s="344">
        <f t="shared" si="3222"/>
        <v>148</v>
      </c>
      <c r="AF792" s="344">
        <f t="shared" si="3223"/>
        <v>148</v>
      </c>
      <c r="AG792" s="344">
        <f t="shared" si="3224"/>
        <v>154</v>
      </c>
      <c r="AH792" s="344">
        <f t="shared" si="3225"/>
        <v>154</v>
      </c>
      <c r="AI792" s="344">
        <f t="shared" si="3226"/>
        <v>160</v>
      </c>
      <c r="AJ792" s="356">
        <v>3600</v>
      </c>
      <c r="AK792" s="356">
        <v>2800</v>
      </c>
      <c r="AL792" s="356">
        <v>2000</v>
      </c>
      <c r="AM792" s="356">
        <v>1200</v>
      </c>
      <c r="AN792" s="356">
        <v>400</v>
      </c>
      <c r="AO792" s="344" t="str">
        <f t="shared" si="3227"/>
        <v/>
      </c>
      <c r="AP792" s="344" t="str">
        <f t="shared" si="3228"/>
        <v/>
      </c>
      <c r="AQ792" s="344" t="str">
        <f t="shared" si="3229"/>
        <v/>
      </c>
      <c r="AR792" s="344" t="str">
        <f t="shared" si="3230"/>
        <v/>
      </c>
      <c r="AS792" s="344" t="str">
        <f t="shared" si="3231"/>
        <v/>
      </c>
      <c r="AT792" s="344" t="str">
        <f t="shared" si="3232"/>
        <v/>
      </c>
      <c r="AU792" s="344" t="str">
        <f t="shared" si="3233"/>
        <v/>
      </c>
      <c r="AV792" s="344" t="str">
        <f t="shared" si="3234"/>
        <v/>
      </c>
      <c r="AW792" s="344" t="str">
        <f t="shared" si="3235"/>
        <v/>
      </c>
      <c r="AX792" s="344" t="str">
        <f t="shared" si="3236"/>
        <v/>
      </c>
      <c r="AY792" s="356">
        <v>3600</v>
      </c>
      <c r="AZ792" s="356">
        <v>2800</v>
      </c>
      <c r="BA792" s="356">
        <v>2000</v>
      </c>
      <c r="BB792" s="356">
        <v>1200</v>
      </c>
      <c r="BC792" s="356">
        <v>400</v>
      </c>
      <c r="BD792" s="353" t="str">
        <f t="shared" ref="BD792:BH792" si="3385">IF(BD597="","",BD597+60)</f>
        <v/>
      </c>
      <c r="BE792" s="353" t="str">
        <f t="shared" si="3385"/>
        <v/>
      </c>
      <c r="BF792" s="353" t="str">
        <f t="shared" si="3385"/>
        <v/>
      </c>
      <c r="BG792" s="353" t="str">
        <f t="shared" si="3385"/>
        <v/>
      </c>
      <c r="BH792" s="353" t="str">
        <f t="shared" si="3385"/>
        <v/>
      </c>
      <c r="BI792" s="146" t="str">
        <f t="shared" si="3286"/>
        <v/>
      </c>
      <c r="BJ792" s="352" t="str">
        <f t="shared" si="3287"/>
        <v/>
      </c>
      <c r="BK792" s="146" t="str">
        <f t="shared" si="3288"/>
        <v/>
      </c>
      <c r="BL792" s="25">
        <f t="shared" si="3111"/>
        <v>7130310</v>
      </c>
      <c r="BM792" s="146">
        <f t="shared" ref="BM792" si="3386">BM779</f>
        <v>1384</v>
      </c>
      <c r="BN792" s="146">
        <f t="shared" si="3183"/>
        <v>7</v>
      </c>
      <c r="BO792" s="146">
        <f t="shared" ref="BO792:BP792" si="3387">BO779</f>
        <v>3</v>
      </c>
      <c r="BP792" s="146">
        <f t="shared" si="3387"/>
        <v>10</v>
      </c>
      <c r="BQ792" s="146">
        <f>VLOOKUP(IF(A792=1,0,A792),宝石属性!$B$26:$D$41,2,0)</f>
        <v>10</v>
      </c>
      <c r="BR792" s="146">
        <f>VLOOKUP(IF(A792=1,0,A792),宝石属性!$B$26:$D$41,3,0)</f>
        <v>2</v>
      </c>
      <c r="BS792" s="146">
        <f t="shared" ref="BS792:BV792" si="3388">IF(BS779="","",BS779)</f>
        <v>2</v>
      </c>
      <c r="BT792" s="146">
        <f t="shared" si="3388"/>
        <v>3</v>
      </c>
      <c r="BU792" s="146" t="str">
        <f t="shared" si="3388"/>
        <v/>
      </c>
      <c r="BV792" s="146" t="str">
        <f t="shared" si="3388"/>
        <v/>
      </c>
      <c r="BW792" s="357">
        <f t="shared" si="3119"/>
        <v>2009</v>
      </c>
      <c r="BX792" s="357">
        <f t="shared" si="3120"/>
        <v>3002</v>
      </c>
    </row>
    <row r="793" spans="1:76" s="353" customFormat="1">
      <c r="A793" s="347">
        <f t="shared" si="3292"/>
        <v>130</v>
      </c>
      <c r="B793" s="347" t="s">
        <v>1111</v>
      </c>
      <c r="C793" s="347" t="str">
        <f t="shared" si="3206"/>
        <v>项链</v>
      </c>
      <c r="D793" s="347" t="str">
        <f t="shared" si="3109"/>
        <v>130级紫装项链</v>
      </c>
      <c r="E793" s="347">
        <f>VLOOKUP($C793,$C$3:$M$15,COLUMNS($C$3:H$15),0)</f>
        <v>150</v>
      </c>
      <c r="F793" s="347" t="str">
        <f>VLOOKUP($C793,$C$3:$M$15,COLUMNS($C$3:I$15),0)</f>
        <v>magicattack_value</v>
      </c>
      <c r="G793" s="347">
        <f>VLOOKUP($C793,$C$3:$M$15,COLUMNS($C$3:J$15),0)</f>
        <v>160</v>
      </c>
      <c r="H793" s="347" t="str">
        <f>VLOOKUP($C793,$C$3:$M$15,COLUMNS($C$3:K$15),0)</f>
        <v>magicdef_value</v>
      </c>
      <c r="I793" s="347" t="str">
        <f>VLOOKUP($C793,$C$3:$M$15,COLUMNS($C$3:L$15),0)</f>
        <v/>
      </c>
      <c r="J793" s="347" t="str">
        <f>VLOOKUP($C793,$C$3:$M$15,COLUMNS($C$3:M$15),0)</f>
        <v/>
      </c>
      <c r="K793" s="344">
        <f t="shared" si="3207"/>
        <v>240</v>
      </c>
      <c r="L793" s="344">
        <f t="shared" si="3208"/>
        <v>251</v>
      </c>
      <c r="M793" s="344">
        <f t="shared" si="3209"/>
        <v>251</v>
      </c>
      <c r="N793" s="344">
        <f t="shared" si="3210"/>
        <v>261</v>
      </c>
      <c r="O793" s="344">
        <f t="shared" si="3211"/>
        <v>261</v>
      </c>
      <c r="P793" s="344">
        <f t="shared" si="3212"/>
        <v>272</v>
      </c>
      <c r="Q793" s="344">
        <f t="shared" si="3213"/>
        <v>272</v>
      </c>
      <c r="R793" s="344">
        <f t="shared" si="3214"/>
        <v>283</v>
      </c>
      <c r="S793" s="344">
        <f t="shared" si="3215"/>
        <v>283</v>
      </c>
      <c r="T793" s="344">
        <f t="shared" si="3216"/>
        <v>293</v>
      </c>
      <c r="U793" s="356">
        <v>3600</v>
      </c>
      <c r="V793" s="356">
        <v>2800</v>
      </c>
      <c r="W793" s="356">
        <v>2000</v>
      </c>
      <c r="X793" s="356">
        <v>1200</v>
      </c>
      <c r="Y793" s="356">
        <v>400</v>
      </c>
      <c r="Z793" s="344">
        <f t="shared" si="3217"/>
        <v>128</v>
      </c>
      <c r="AA793" s="344">
        <f t="shared" si="3218"/>
        <v>134</v>
      </c>
      <c r="AB793" s="344">
        <f t="shared" si="3219"/>
        <v>134</v>
      </c>
      <c r="AC793" s="344">
        <f t="shared" si="3220"/>
        <v>139</v>
      </c>
      <c r="AD793" s="344">
        <f t="shared" si="3221"/>
        <v>139</v>
      </c>
      <c r="AE793" s="344">
        <f t="shared" si="3222"/>
        <v>145</v>
      </c>
      <c r="AF793" s="344">
        <f t="shared" si="3223"/>
        <v>145</v>
      </c>
      <c r="AG793" s="344">
        <f t="shared" si="3224"/>
        <v>150</v>
      </c>
      <c r="AH793" s="344">
        <f t="shared" si="3225"/>
        <v>150</v>
      </c>
      <c r="AI793" s="344">
        <f t="shared" si="3226"/>
        <v>156</v>
      </c>
      <c r="AJ793" s="356">
        <v>3600</v>
      </c>
      <c r="AK793" s="356">
        <v>2800</v>
      </c>
      <c r="AL793" s="356">
        <v>2000</v>
      </c>
      <c r="AM793" s="356">
        <v>1200</v>
      </c>
      <c r="AN793" s="356">
        <v>400</v>
      </c>
      <c r="AO793" s="344" t="str">
        <f t="shared" si="3227"/>
        <v/>
      </c>
      <c r="AP793" s="344" t="str">
        <f t="shared" si="3228"/>
        <v/>
      </c>
      <c r="AQ793" s="344" t="str">
        <f t="shared" si="3229"/>
        <v/>
      </c>
      <c r="AR793" s="344" t="str">
        <f t="shared" si="3230"/>
        <v/>
      </c>
      <c r="AS793" s="344" t="str">
        <f t="shared" si="3231"/>
        <v/>
      </c>
      <c r="AT793" s="344" t="str">
        <f t="shared" si="3232"/>
        <v/>
      </c>
      <c r="AU793" s="344" t="str">
        <f t="shared" si="3233"/>
        <v/>
      </c>
      <c r="AV793" s="344" t="str">
        <f t="shared" si="3234"/>
        <v/>
      </c>
      <c r="AW793" s="344" t="str">
        <f t="shared" si="3235"/>
        <v/>
      </c>
      <c r="AX793" s="344" t="str">
        <f t="shared" si="3236"/>
        <v/>
      </c>
      <c r="AY793" s="356">
        <v>3600</v>
      </c>
      <c r="AZ793" s="356">
        <v>2800</v>
      </c>
      <c r="BA793" s="356">
        <v>2000</v>
      </c>
      <c r="BB793" s="356">
        <v>1200</v>
      </c>
      <c r="BC793" s="356">
        <v>400</v>
      </c>
      <c r="BD793" s="353" t="str">
        <f t="shared" ref="BD793:BH793" si="3389">IF(BD598="","",BD598+60)</f>
        <v/>
      </c>
      <c r="BE793" s="353" t="str">
        <f t="shared" si="3389"/>
        <v/>
      </c>
      <c r="BF793" s="353" t="str">
        <f t="shared" si="3389"/>
        <v/>
      </c>
      <c r="BG793" s="353" t="str">
        <f t="shared" si="3389"/>
        <v/>
      </c>
      <c r="BH793" s="353" t="str">
        <f t="shared" si="3389"/>
        <v/>
      </c>
      <c r="BI793" s="146" t="str">
        <f t="shared" si="3286"/>
        <v/>
      </c>
      <c r="BJ793" s="352" t="str">
        <f t="shared" si="3287"/>
        <v/>
      </c>
      <c r="BK793" s="146" t="str">
        <f t="shared" si="3288"/>
        <v/>
      </c>
      <c r="BL793" s="25">
        <f t="shared" si="3111"/>
        <v>7130411</v>
      </c>
      <c r="BM793" s="146">
        <f t="shared" ref="BM793" si="3390">BM780</f>
        <v>40</v>
      </c>
      <c r="BN793" s="146">
        <f t="shared" si="3183"/>
        <v>7</v>
      </c>
      <c r="BO793" s="146">
        <f t="shared" ref="BO793:BP793" si="3391">BO780</f>
        <v>4</v>
      </c>
      <c r="BP793" s="146">
        <f t="shared" si="3391"/>
        <v>11</v>
      </c>
      <c r="BQ793" s="146">
        <f>VLOOKUP(IF(A793=1,0,A793),宝石属性!$B$26:$D$41,2,0)</f>
        <v>10</v>
      </c>
      <c r="BR793" s="146">
        <f>VLOOKUP(IF(A793=1,0,A793),宝石属性!$B$26:$D$41,3,0)</f>
        <v>2</v>
      </c>
      <c r="BS793" s="146">
        <f t="shared" ref="BS793:BV793" si="3392">IF(BS780="","",BS780)</f>
        <v>4</v>
      </c>
      <c r="BT793" s="146">
        <f t="shared" si="3392"/>
        <v>5</v>
      </c>
      <c r="BU793" s="146" t="str">
        <f t="shared" si="3392"/>
        <v/>
      </c>
      <c r="BV793" s="146" t="str">
        <f t="shared" si="3392"/>
        <v/>
      </c>
      <c r="BW793" s="357">
        <f t="shared" si="3119"/>
        <v>2012</v>
      </c>
      <c r="BX793" s="357">
        <f t="shared" si="3120"/>
        <v>3002</v>
      </c>
    </row>
    <row r="794" spans="1:76" s="353" customFormat="1">
      <c r="A794" s="347">
        <f t="shared" si="3292"/>
        <v>130</v>
      </c>
      <c r="B794" s="347" t="s">
        <v>1111</v>
      </c>
      <c r="C794" s="347" t="str">
        <f t="shared" si="3206"/>
        <v>腰带</v>
      </c>
      <c r="D794" s="347" t="str">
        <f t="shared" si="3109"/>
        <v>130级紫装腰带</v>
      </c>
      <c r="E794" s="347">
        <f>VLOOKUP($C794,$C$3:$M$15,COLUMNS($C$3:H$15),0)</f>
        <v>60</v>
      </c>
      <c r="F794" s="347" t="str">
        <f>VLOOKUP($C794,$C$3:$M$15,COLUMNS($C$3:I$15),0)</f>
        <v>maxhp_value</v>
      </c>
      <c r="G794" s="347">
        <f>VLOOKUP($C794,$C$3:$M$15,COLUMNS($C$3:J$15),0)</f>
        <v>140</v>
      </c>
      <c r="H794" s="347" t="str">
        <f>VLOOKUP($C794,$C$3:$M$15,COLUMNS($C$3:K$15),0)</f>
        <v>defend_value</v>
      </c>
      <c r="I794" s="347" t="str">
        <f>VLOOKUP($C794,$C$3:$M$15,COLUMNS($C$3:L$15),0)</f>
        <v/>
      </c>
      <c r="J794" s="347" t="str">
        <f>VLOOKUP($C794,$C$3:$M$15,COLUMNS($C$3:M$15),0)</f>
        <v/>
      </c>
      <c r="K794" s="344">
        <f t="shared" si="3207"/>
        <v>1049</v>
      </c>
      <c r="L794" s="344">
        <f t="shared" si="3208"/>
        <v>1095</v>
      </c>
      <c r="M794" s="344">
        <f t="shared" si="3209"/>
        <v>1095</v>
      </c>
      <c r="N794" s="344">
        <f t="shared" si="3210"/>
        <v>1141</v>
      </c>
      <c r="O794" s="344">
        <f t="shared" si="3211"/>
        <v>1141</v>
      </c>
      <c r="P794" s="344">
        <f t="shared" si="3212"/>
        <v>1187</v>
      </c>
      <c r="Q794" s="344">
        <f t="shared" si="3213"/>
        <v>1187</v>
      </c>
      <c r="R794" s="344">
        <f t="shared" si="3214"/>
        <v>1233</v>
      </c>
      <c r="S794" s="344">
        <f t="shared" si="3215"/>
        <v>1233</v>
      </c>
      <c r="T794" s="344">
        <f t="shared" si="3216"/>
        <v>1279</v>
      </c>
      <c r="U794" s="356">
        <v>3600</v>
      </c>
      <c r="V794" s="356">
        <v>2800</v>
      </c>
      <c r="W794" s="356">
        <v>2000</v>
      </c>
      <c r="X794" s="356">
        <v>1200</v>
      </c>
      <c r="Y794" s="356">
        <v>400</v>
      </c>
      <c r="Z794" s="344">
        <f t="shared" si="3217"/>
        <v>87</v>
      </c>
      <c r="AA794" s="344">
        <f t="shared" si="3218"/>
        <v>91</v>
      </c>
      <c r="AB794" s="344">
        <f t="shared" si="3219"/>
        <v>91</v>
      </c>
      <c r="AC794" s="344">
        <f t="shared" si="3220"/>
        <v>95</v>
      </c>
      <c r="AD794" s="344">
        <f t="shared" si="3221"/>
        <v>95</v>
      </c>
      <c r="AE794" s="344">
        <f t="shared" si="3222"/>
        <v>99</v>
      </c>
      <c r="AF794" s="344">
        <f t="shared" si="3223"/>
        <v>99</v>
      </c>
      <c r="AG794" s="344">
        <f t="shared" si="3224"/>
        <v>103</v>
      </c>
      <c r="AH794" s="344">
        <f t="shared" si="3225"/>
        <v>103</v>
      </c>
      <c r="AI794" s="344">
        <f t="shared" si="3226"/>
        <v>107</v>
      </c>
      <c r="AJ794" s="356">
        <v>3600</v>
      </c>
      <c r="AK794" s="356">
        <v>2800</v>
      </c>
      <c r="AL794" s="356">
        <v>2000</v>
      </c>
      <c r="AM794" s="356">
        <v>1200</v>
      </c>
      <c r="AN794" s="356">
        <v>400</v>
      </c>
      <c r="AO794" s="344" t="str">
        <f t="shared" si="3227"/>
        <v/>
      </c>
      <c r="AP794" s="344" t="str">
        <f t="shared" si="3228"/>
        <v/>
      </c>
      <c r="AQ794" s="344" t="str">
        <f t="shared" si="3229"/>
        <v/>
      </c>
      <c r="AR794" s="344" t="str">
        <f t="shared" si="3230"/>
        <v/>
      </c>
      <c r="AS794" s="344" t="str">
        <f t="shared" si="3231"/>
        <v/>
      </c>
      <c r="AT794" s="344" t="str">
        <f t="shared" si="3232"/>
        <v/>
      </c>
      <c r="AU794" s="344" t="str">
        <f t="shared" si="3233"/>
        <v/>
      </c>
      <c r="AV794" s="344" t="str">
        <f t="shared" si="3234"/>
        <v/>
      </c>
      <c r="AW794" s="344" t="str">
        <f t="shared" si="3235"/>
        <v/>
      </c>
      <c r="AX794" s="344" t="str">
        <f t="shared" si="3236"/>
        <v/>
      </c>
      <c r="AY794" s="356">
        <v>3600</v>
      </c>
      <c r="AZ794" s="356">
        <v>2800</v>
      </c>
      <c r="BA794" s="356">
        <v>2000</v>
      </c>
      <c r="BB794" s="356">
        <v>1200</v>
      </c>
      <c r="BC794" s="356">
        <v>400</v>
      </c>
      <c r="BD794" s="353" t="str">
        <f t="shared" ref="BD794:BH794" si="3393">IF(BD599="","",BD599+60)</f>
        <v/>
      </c>
      <c r="BE794" s="353" t="str">
        <f t="shared" si="3393"/>
        <v/>
      </c>
      <c r="BF794" s="353" t="str">
        <f t="shared" si="3393"/>
        <v/>
      </c>
      <c r="BG794" s="353" t="str">
        <f t="shared" si="3393"/>
        <v/>
      </c>
      <c r="BH794" s="353" t="str">
        <f t="shared" si="3393"/>
        <v/>
      </c>
      <c r="BI794" s="146" t="str">
        <f t="shared" si="3286"/>
        <v/>
      </c>
      <c r="BJ794" s="352" t="str">
        <f t="shared" si="3287"/>
        <v/>
      </c>
      <c r="BK794" s="146" t="str">
        <f t="shared" si="3288"/>
        <v/>
      </c>
      <c r="BL794" s="25">
        <f t="shared" si="3111"/>
        <v>7130512</v>
      </c>
      <c r="BM794" s="146">
        <f t="shared" ref="BM794" si="3394">BM781</f>
        <v>72</v>
      </c>
      <c r="BN794" s="146">
        <f t="shared" si="3183"/>
        <v>7</v>
      </c>
      <c r="BO794" s="146">
        <f t="shared" ref="BO794:BP794" si="3395">BO781</f>
        <v>5</v>
      </c>
      <c r="BP794" s="146">
        <f t="shared" si="3395"/>
        <v>12</v>
      </c>
      <c r="BQ794" s="146">
        <f>VLOOKUP(IF(A794=1,0,A794),宝石属性!$B$26:$D$41,2,0)</f>
        <v>10</v>
      </c>
      <c r="BR794" s="146">
        <f>VLOOKUP(IF(A794=1,0,A794),宝石属性!$B$26:$D$41,3,0)</f>
        <v>2</v>
      </c>
      <c r="BS794" s="146">
        <f t="shared" ref="BS794:BV794" si="3396">IF(BS781="","",BS781)</f>
        <v>1</v>
      </c>
      <c r="BT794" s="146">
        <f t="shared" si="3396"/>
        <v>6</v>
      </c>
      <c r="BU794" s="146">
        <f t="shared" si="3396"/>
        <v>9</v>
      </c>
      <c r="BV794" s="146" t="str">
        <f t="shared" si="3396"/>
        <v/>
      </c>
      <c r="BW794" s="357">
        <f t="shared" si="3119"/>
        <v>2015</v>
      </c>
      <c r="BX794" s="357">
        <f t="shared" si="3120"/>
        <v>3002</v>
      </c>
    </row>
    <row r="795" spans="1:76" s="353" customFormat="1">
      <c r="A795" s="347">
        <f t="shared" si="3292"/>
        <v>130</v>
      </c>
      <c r="B795" s="347" t="s">
        <v>1111</v>
      </c>
      <c r="C795" s="347" t="str">
        <f t="shared" si="3206"/>
        <v>鞋子</v>
      </c>
      <c r="D795" s="347" t="str">
        <f t="shared" si="3109"/>
        <v>130级紫装鞋子</v>
      </c>
      <c r="E795" s="347">
        <f>VLOOKUP($C795,$C$3:$M$15,COLUMNS($C$3:H$15),0)</f>
        <v>160</v>
      </c>
      <c r="F795" s="347" t="str">
        <f>VLOOKUP($C795,$C$3:$M$15,COLUMNS($C$3:I$15),0)</f>
        <v>magicdef_value</v>
      </c>
      <c r="G795" s="347">
        <f>VLOOKUP($C795,$C$3:$M$15,COLUMNS($C$3:J$15),0)</f>
        <v>200</v>
      </c>
      <c r="H795" s="347" t="str">
        <f>VLOOKUP($C795,$C$3:$M$15,COLUMNS($C$3:K$15),0)</f>
        <v>speed_value</v>
      </c>
      <c r="I795" s="347" t="str">
        <f>VLOOKUP($C795,$C$3:$M$15,COLUMNS($C$3:L$15),0)</f>
        <v/>
      </c>
      <c r="J795" s="347" t="str">
        <f>VLOOKUP($C795,$C$3:$M$15,COLUMNS($C$3:M$15),0)</f>
        <v/>
      </c>
      <c r="K795" s="344">
        <f t="shared" si="3207"/>
        <v>128</v>
      </c>
      <c r="L795" s="344">
        <f t="shared" si="3208"/>
        <v>134</v>
      </c>
      <c r="M795" s="344">
        <f t="shared" si="3209"/>
        <v>134</v>
      </c>
      <c r="N795" s="344">
        <f t="shared" si="3210"/>
        <v>139</v>
      </c>
      <c r="O795" s="344">
        <f t="shared" si="3211"/>
        <v>139</v>
      </c>
      <c r="P795" s="344">
        <f t="shared" si="3212"/>
        <v>145</v>
      </c>
      <c r="Q795" s="344">
        <f t="shared" si="3213"/>
        <v>145</v>
      </c>
      <c r="R795" s="344">
        <f t="shared" si="3214"/>
        <v>150</v>
      </c>
      <c r="S795" s="344">
        <f t="shared" si="3215"/>
        <v>150</v>
      </c>
      <c r="T795" s="344">
        <f t="shared" si="3216"/>
        <v>156</v>
      </c>
      <c r="U795" s="356">
        <v>3600</v>
      </c>
      <c r="V795" s="356">
        <v>2800</v>
      </c>
      <c r="W795" s="356">
        <v>2000</v>
      </c>
      <c r="X795" s="356">
        <v>1200</v>
      </c>
      <c r="Y795" s="356">
        <v>400</v>
      </c>
      <c r="Z795" s="344">
        <f t="shared" si="3217"/>
        <v>118</v>
      </c>
      <c r="AA795" s="344">
        <f t="shared" si="3218"/>
        <v>128</v>
      </c>
      <c r="AB795" s="344">
        <f t="shared" si="3219"/>
        <v>128</v>
      </c>
      <c r="AC795" s="344">
        <f t="shared" si="3220"/>
        <v>139</v>
      </c>
      <c r="AD795" s="344">
        <f t="shared" si="3221"/>
        <v>139</v>
      </c>
      <c r="AE795" s="344">
        <f t="shared" si="3222"/>
        <v>149</v>
      </c>
      <c r="AF795" s="344">
        <f t="shared" si="3223"/>
        <v>149</v>
      </c>
      <c r="AG795" s="344">
        <f t="shared" si="3224"/>
        <v>159</v>
      </c>
      <c r="AH795" s="344">
        <f t="shared" si="3225"/>
        <v>159</v>
      </c>
      <c r="AI795" s="344">
        <f t="shared" si="3226"/>
        <v>169</v>
      </c>
      <c r="AJ795" s="356">
        <v>3600</v>
      </c>
      <c r="AK795" s="356">
        <v>2800</v>
      </c>
      <c r="AL795" s="356">
        <v>2000</v>
      </c>
      <c r="AM795" s="356">
        <v>1200</v>
      </c>
      <c r="AN795" s="356">
        <v>400</v>
      </c>
      <c r="AO795" s="344" t="str">
        <f t="shared" si="3227"/>
        <v/>
      </c>
      <c r="AP795" s="344" t="str">
        <f t="shared" si="3228"/>
        <v/>
      </c>
      <c r="AQ795" s="344" t="str">
        <f t="shared" si="3229"/>
        <v/>
      </c>
      <c r="AR795" s="344" t="str">
        <f t="shared" si="3230"/>
        <v/>
      </c>
      <c r="AS795" s="344" t="str">
        <f t="shared" si="3231"/>
        <v/>
      </c>
      <c r="AT795" s="344" t="str">
        <f t="shared" si="3232"/>
        <v/>
      </c>
      <c r="AU795" s="344" t="str">
        <f t="shared" si="3233"/>
        <v/>
      </c>
      <c r="AV795" s="344" t="str">
        <f t="shared" si="3234"/>
        <v/>
      </c>
      <c r="AW795" s="344" t="str">
        <f t="shared" si="3235"/>
        <v/>
      </c>
      <c r="AX795" s="344" t="str">
        <f t="shared" si="3236"/>
        <v/>
      </c>
      <c r="AY795" s="356">
        <v>3600</v>
      </c>
      <c r="AZ795" s="356">
        <v>2800</v>
      </c>
      <c r="BA795" s="356">
        <v>2000</v>
      </c>
      <c r="BB795" s="356">
        <v>1200</v>
      </c>
      <c r="BC795" s="356">
        <v>400</v>
      </c>
      <c r="BD795" s="353" t="str">
        <f t="shared" ref="BD795:BH795" si="3397">IF(BD600="","",BD600+60)</f>
        <v/>
      </c>
      <c r="BE795" s="353" t="str">
        <f t="shared" si="3397"/>
        <v/>
      </c>
      <c r="BF795" s="353" t="str">
        <f t="shared" si="3397"/>
        <v/>
      </c>
      <c r="BG795" s="353" t="str">
        <f t="shared" si="3397"/>
        <v/>
      </c>
      <c r="BH795" s="353" t="str">
        <f t="shared" si="3397"/>
        <v/>
      </c>
      <c r="BI795" s="146" t="str">
        <f t="shared" si="3286"/>
        <v/>
      </c>
      <c r="BJ795" s="352" t="str">
        <f t="shared" si="3287"/>
        <v/>
      </c>
      <c r="BK795" s="146" t="str">
        <f t="shared" si="3288"/>
        <v/>
      </c>
      <c r="BL795" s="25">
        <f t="shared" si="3111"/>
        <v>7130613</v>
      </c>
      <c r="BM795" s="146">
        <f t="shared" ref="BM795" si="3398">BM782</f>
        <v>88</v>
      </c>
      <c r="BN795" s="146">
        <f t="shared" si="3183"/>
        <v>7</v>
      </c>
      <c r="BO795" s="146">
        <f t="shared" ref="BO795:BP795" si="3399">BO782</f>
        <v>6</v>
      </c>
      <c r="BP795" s="146">
        <f t="shared" si="3399"/>
        <v>13</v>
      </c>
      <c r="BQ795" s="146">
        <f>VLOOKUP(IF(A795=1,0,A795),宝石属性!$B$26:$D$41,2,0)</f>
        <v>10</v>
      </c>
      <c r="BR795" s="146">
        <f>VLOOKUP(IF(A795=1,0,A795),宝石属性!$B$26:$D$41,3,0)</f>
        <v>2</v>
      </c>
      <c r="BS795" s="146">
        <f t="shared" ref="BS795:BV795" si="3400">IF(BS782="","",BS782)</f>
        <v>6</v>
      </c>
      <c r="BT795" s="146">
        <f t="shared" si="3400"/>
        <v>9</v>
      </c>
      <c r="BU795" s="146" t="str">
        <f t="shared" si="3400"/>
        <v/>
      </c>
      <c r="BV795" s="146" t="str">
        <f t="shared" si="3400"/>
        <v/>
      </c>
      <c r="BW795" s="357">
        <f t="shared" si="3119"/>
        <v>2018</v>
      </c>
      <c r="BX795" s="357">
        <f t="shared" si="3120"/>
        <v>3002</v>
      </c>
    </row>
    <row r="796" spans="1:76" s="353" customFormat="1">
      <c r="A796" s="347">
        <f t="shared" si="3292"/>
        <v>140</v>
      </c>
      <c r="B796" s="347" t="s">
        <v>1111</v>
      </c>
      <c r="C796" s="347" t="str">
        <f t="shared" si="3206"/>
        <v>剑</v>
      </c>
      <c r="D796" s="347" t="str">
        <f t="shared" si="3109"/>
        <v>140级紫装剑</v>
      </c>
      <c r="E796" s="347">
        <f>VLOOKUP($C796,$C$3:$M$15,COLUMNS($C$3:H$15),0)</f>
        <v>130</v>
      </c>
      <c r="F796" s="347" t="str">
        <f>VLOOKUP($C796,$C$3:$M$15,COLUMNS($C$3:I$15),0)</f>
        <v>phyattack_value</v>
      </c>
      <c r="G796" s="347">
        <f>VLOOKUP($C796,$C$3:$M$15,COLUMNS($C$3:J$15),0)</f>
        <v>150</v>
      </c>
      <c r="H796" s="347" t="str">
        <f>VLOOKUP($C796,$C$3:$M$15,COLUMNS($C$3:K$15),0)</f>
        <v>magicattack_value</v>
      </c>
      <c r="I796" s="347">
        <f>VLOOKUP($C796,$C$3:$M$15,COLUMNS($C$3:L$15),0)</f>
        <v>170</v>
      </c>
      <c r="J796" s="347" t="str">
        <f>VLOOKUP($C796,$C$3:$M$15,COLUMNS($C$3:M$15),0)</f>
        <v>medical_value</v>
      </c>
      <c r="K796" s="344">
        <f t="shared" si="3207"/>
        <v>941</v>
      </c>
      <c r="L796" s="344">
        <f t="shared" si="3208"/>
        <v>983</v>
      </c>
      <c r="M796" s="344">
        <f t="shared" si="3209"/>
        <v>983</v>
      </c>
      <c r="N796" s="344">
        <f t="shared" si="3210"/>
        <v>1024</v>
      </c>
      <c r="O796" s="344">
        <f t="shared" si="3211"/>
        <v>1024</v>
      </c>
      <c r="P796" s="344">
        <f t="shared" si="3212"/>
        <v>1065</v>
      </c>
      <c r="Q796" s="344">
        <f t="shared" si="3213"/>
        <v>1065</v>
      </c>
      <c r="R796" s="344">
        <f t="shared" si="3214"/>
        <v>1107</v>
      </c>
      <c r="S796" s="344">
        <f t="shared" si="3215"/>
        <v>1107</v>
      </c>
      <c r="T796" s="344">
        <f t="shared" si="3216"/>
        <v>1148</v>
      </c>
      <c r="U796" s="356">
        <v>3600</v>
      </c>
      <c r="V796" s="356">
        <v>2800</v>
      </c>
      <c r="W796" s="356">
        <v>2000</v>
      </c>
      <c r="X796" s="356">
        <v>1200</v>
      </c>
      <c r="Y796" s="356">
        <v>400</v>
      </c>
      <c r="Z796" s="344">
        <f t="shared" si="3217"/>
        <v>212</v>
      </c>
      <c r="AA796" s="344">
        <f t="shared" si="3218"/>
        <v>221</v>
      </c>
      <c r="AB796" s="344">
        <f t="shared" si="3219"/>
        <v>221</v>
      </c>
      <c r="AC796" s="344">
        <f t="shared" si="3220"/>
        <v>230</v>
      </c>
      <c r="AD796" s="344">
        <f t="shared" si="3221"/>
        <v>230</v>
      </c>
      <c r="AE796" s="344">
        <f t="shared" si="3222"/>
        <v>240</v>
      </c>
      <c r="AF796" s="344">
        <f t="shared" si="3223"/>
        <v>240</v>
      </c>
      <c r="AG796" s="344">
        <f t="shared" si="3224"/>
        <v>249</v>
      </c>
      <c r="AH796" s="344">
        <f t="shared" si="3225"/>
        <v>249</v>
      </c>
      <c r="AI796" s="344">
        <f t="shared" si="3226"/>
        <v>258</v>
      </c>
      <c r="AJ796" s="356">
        <v>3600</v>
      </c>
      <c r="AK796" s="356">
        <v>2800</v>
      </c>
      <c r="AL796" s="356">
        <v>2000</v>
      </c>
      <c r="AM796" s="356">
        <v>1200</v>
      </c>
      <c r="AN796" s="356">
        <v>400</v>
      </c>
      <c r="AO796" s="344">
        <f t="shared" si="3227"/>
        <v>294</v>
      </c>
      <c r="AP796" s="344">
        <f t="shared" si="3228"/>
        <v>319</v>
      </c>
      <c r="AQ796" s="344">
        <f t="shared" si="3229"/>
        <v>319</v>
      </c>
      <c r="AR796" s="344">
        <f t="shared" si="3230"/>
        <v>344</v>
      </c>
      <c r="AS796" s="344">
        <f t="shared" si="3231"/>
        <v>344</v>
      </c>
      <c r="AT796" s="344">
        <f t="shared" si="3232"/>
        <v>370</v>
      </c>
      <c r="AU796" s="344">
        <f t="shared" si="3233"/>
        <v>370</v>
      </c>
      <c r="AV796" s="344">
        <f t="shared" si="3234"/>
        <v>395</v>
      </c>
      <c r="AW796" s="344">
        <f t="shared" si="3235"/>
        <v>395</v>
      </c>
      <c r="AX796" s="344">
        <f t="shared" si="3236"/>
        <v>420</v>
      </c>
      <c r="AY796" s="356">
        <v>3600</v>
      </c>
      <c r="AZ796" s="356">
        <v>2800</v>
      </c>
      <c r="BA796" s="356">
        <v>2000</v>
      </c>
      <c r="BB796" s="356">
        <v>1200</v>
      </c>
      <c r="BC796" s="356">
        <v>400</v>
      </c>
      <c r="BD796" s="353">
        <f t="shared" ref="BD796:BH796" si="3401">IF(BD601="","",BD601+60)</f>
        <v>134</v>
      </c>
      <c r="BE796" s="353">
        <f t="shared" si="3401"/>
        <v>134</v>
      </c>
      <c r="BF796" s="353">
        <f t="shared" si="3401"/>
        <v>149</v>
      </c>
      <c r="BG796" s="353">
        <f t="shared" si="3401"/>
        <v>164</v>
      </c>
      <c r="BH796" s="353">
        <f t="shared" si="3401"/>
        <v>179</v>
      </c>
      <c r="BI796" s="146" t="str">
        <f t="shared" si="3286"/>
        <v>134;134</v>
      </c>
      <c r="BJ796" s="352">
        <f t="shared" si="3287"/>
        <v>149</v>
      </c>
      <c r="BK796" s="146" t="str">
        <f t="shared" si="3288"/>
        <v>164;179</v>
      </c>
      <c r="BL796" s="25">
        <f t="shared" si="3111"/>
        <v>7140101</v>
      </c>
      <c r="BM796" s="146">
        <f t="shared" ref="BM796" si="3402">BM783</f>
        <v>1288</v>
      </c>
      <c r="BN796" s="146">
        <f t="shared" si="3183"/>
        <v>7</v>
      </c>
      <c r="BO796" s="146">
        <f t="shared" ref="BO796:BP796" si="3403">BO783</f>
        <v>1</v>
      </c>
      <c r="BP796" s="146">
        <f t="shared" si="3403"/>
        <v>1</v>
      </c>
      <c r="BQ796" s="146">
        <f>VLOOKUP(IF(A796=1,0,A796),宝石属性!$B$26:$D$41,2,0)</f>
        <v>10</v>
      </c>
      <c r="BR796" s="146">
        <f>VLOOKUP(IF(A796=1,0,A796),宝石属性!$B$26:$D$41,3,0)</f>
        <v>2</v>
      </c>
      <c r="BS796" s="146">
        <f t="shared" ref="BS796:BV796" si="3404">IF(BS783="","",BS783)</f>
        <v>2</v>
      </c>
      <c r="BT796" s="146">
        <f t="shared" si="3404"/>
        <v>4</v>
      </c>
      <c r="BU796" s="146">
        <f t="shared" si="3404"/>
        <v>7</v>
      </c>
      <c r="BV796" s="146">
        <f t="shared" si="3404"/>
        <v>8</v>
      </c>
      <c r="BW796" s="357">
        <f t="shared" si="3119"/>
        <v>2003</v>
      </c>
      <c r="BX796" s="357">
        <f t="shared" si="3120"/>
        <v>3002</v>
      </c>
    </row>
    <row r="797" spans="1:76" s="353" customFormat="1">
      <c r="A797" s="347">
        <f t="shared" si="3292"/>
        <v>140</v>
      </c>
      <c r="B797" s="347" t="s">
        <v>1111</v>
      </c>
      <c r="C797" s="347" t="str">
        <f t="shared" si="3206"/>
        <v>锤</v>
      </c>
      <c r="D797" s="347" t="str">
        <f t="shared" ref="D797:D860" si="3405">A797&amp;"级"&amp;B797&amp;C797</f>
        <v>140级紫装锤</v>
      </c>
      <c r="E797" s="347">
        <f>VLOOKUP($C797,$C$3:$M$15,COLUMNS($C$3:H$15),0)</f>
        <v>130</v>
      </c>
      <c r="F797" s="347" t="str">
        <f>VLOOKUP($C797,$C$3:$M$15,COLUMNS($C$3:I$15),0)</f>
        <v>phyattack_value</v>
      </c>
      <c r="G797" s="347">
        <f>VLOOKUP($C797,$C$3:$M$15,COLUMNS($C$3:J$15),0)</f>
        <v>150</v>
      </c>
      <c r="H797" s="347" t="str">
        <f>VLOOKUP($C797,$C$3:$M$15,COLUMNS($C$3:K$15),0)</f>
        <v>magicattack_value</v>
      </c>
      <c r="I797" s="347">
        <f>VLOOKUP($C797,$C$3:$M$15,COLUMNS($C$3:L$15),0)</f>
        <v>170</v>
      </c>
      <c r="J797" s="347" t="str">
        <f>VLOOKUP($C797,$C$3:$M$15,COLUMNS($C$3:M$15),0)</f>
        <v>medical_value</v>
      </c>
      <c r="K797" s="344">
        <f t="shared" si="3207"/>
        <v>941</v>
      </c>
      <c r="L797" s="344">
        <f t="shared" si="3208"/>
        <v>983</v>
      </c>
      <c r="M797" s="344">
        <f t="shared" si="3209"/>
        <v>983</v>
      </c>
      <c r="N797" s="344">
        <f t="shared" si="3210"/>
        <v>1024</v>
      </c>
      <c r="O797" s="344">
        <f t="shared" si="3211"/>
        <v>1024</v>
      </c>
      <c r="P797" s="344">
        <f t="shared" si="3212"/>
        <v>1065</v>
      </c>
      <c r="Q797" s="344">
        <f t="shared" si="3213"/>
        <v>1065</v>
      </c>
      <c r="R797" s="344">
        <f t="shared" si="3214"/>
        <v>1107</v>
      </c>
      <c r="S797" s="344">
        <f t="shared" si="3215"/>
        <v>1107</v>
      </c>
      <c r="T797" s="344">
        <f t="shared" si="3216"/>
        <v>1148</v>
      </c>
      <c r="U797" s="356">
        <v>3600</v>
      </c>
      <c r="V797" s="356">
        <v>2800</v>
      </c>
      <c r="W797" s="356">
        <v>2000</v>
      </c>
      <c r="X797" s="356">
        <v>1200</v>
      </c>
      <c r="Y797" s="356">
        <v>400</v>
      </c>
      <c r="Z797" s="344">
        <f t="shared" si="3217"/>
        <v>212</v>
      </c>
      <c r="AA797" s="344">
        <f t="shared" si="3218"/>
        <v>221</v>
      </c>
      <c r="AB797" s="344">
        <f t="shared" si="3219"/>
        <v>221</v>
      </c>
      <c r="AC797" s="344">
        <f t="shared" si="3220"/>
        <v>230</v>
      </c>
      <c r="AD797" s="344">
        <f t="shared" si="3221"/>
        <v>230</v>
      </c>
      <c r="AE797" s="344">
        <f t="shared" si="3222"/>
        <v>240</v>
      </c>
      <c r="AF797" s="344">
        <f t="shared" si="3223"/>
        <v>240</v>
      </c>
      <c r="AG797" s="344">
        <f t="shared" si="3224"/>
        <v>249</v>
      </c>
      <c r="AH797" s="344">
        <f t="shared" si="3225"/>
        <v>249</v>
      </c>
      <c r="AI797" s="344">
        <f t="shared" si="3226"/>
        <v>258</v>
      </c>
      <c r="AJ797" s="356">
        <v>3600</v>
      </c>
      <c r="AK797" s="356">
        <v>2800</v>
      </c>
      <c r="AL797" s="356">
        <v>2000</v>
      </c>
      <c r="AM797" s="356">
        <v>1200</v>
      </c>
      <c r="AN797" s="356">
        <v>400</v>
      </c>
      <c r="AO797" s="344">
        <f t="shared" si="3227"/>
        <v>294</v>
      </c>
      <c r="AP797" s="344">
        <f t="shared" si="3228"/>
        <v>319</v>
      </c>
      <c r="AQ797" s="344">
        <f t="shared" si="3229"/>
        <v>319</v>
      </c>
      <c r="AR797" s="344">
        <f t="shared" si="3230"/>
        <v>344</v>
      </c>
      <c r="AS797" s="344">
        <f t="shared" si="3231"/>
        <v>344</v>
      </c>
      <c r="AT797" s="344">
        <f t="shared" si="3232"/>
        <v>370</v>
      </c>
      <c r="AU797" s="344">
        <f t="shared" si="3233"/>
        <v>370</v>
      </c>
      <c r="AV797" s="344">
        <f t="shared" si="3234"/>
        <v>395</v>
      </c>
      <c r="AW797" s="344">
        <f t="shared" si="3235"/>
        <v>395</v>
      </c>
      <c r="AX797" s="344">
        <f t="shared" si="3236"/>
        <v>420</v>
      </c>
      <c r="AY797" s="356">
        <v>3600</v>
      </c>
      <c r="AZ797" s="356">
        <v>2800</v>
      </c>
      <c r="BA797" s="356">
        <v>2000</v>
      </c>
      <c r="BB797" s="356">
        <v>1200</v>
      </c>
      <c r="BC797" s="356">
        <v>400</v>
      </c>
      <c r="BD797" s="353">
        <f t="shared" ref="BD797:BH797" si="3406">IF(BD602="","",BD602+60)</f>
        <v>134</v>
      </c>
      <c r="BE797" s="353">
        <f t="shared" si="3406"/>
        <v>134</v>
      </c>
      <c r="BF797" s="353">
        <f t="shared" si="3406"/>
        <v>149</v>
      </c>
      <c r="BG797" s="353">
        <f t="shared" si="3406"/>
        <v>164</v>
      </c>
      <c r="BH797" s="353">
        <f t="shared" si="3406"/>
        <v>179</v>
      </c>
      <c r="BI797" s="146" t="str">
        <f t="shared" si="3286"/>
        <v>134;134</v>
      </c>
      <c r="BJ797" s="352">
        <f t="shared" si="3287"/>
        <v>149</v>
      </c>
      <c r="BK797" s="146" t="str">
        <f t="shared" si="3288"/>
        <v>164;179</v>
      </c>
      <c r="BL797" s="25">
        <f t="shared" ref="BL797:BL860" si="3407">BN797*1000000+A797*1000+BO797*100+BP797</f>
        <v>7140102</v>
      </c>
      <c r="BM797" s="146">
        <f t="shared" ref="BM797" si="3408">BM784</f>
        <v>4360</v>
      </c>
      <c r="BN797" s="146">
        <f t="shared" si="3183"/>
        <v>7</v>
      </c>
      <c r="BO797" s="146">
        <f t="shared" ref="BO797:BP797" si="3409">BO784</f>
        <v>1</v>
      </c>
      <c r="BP797" s="146">
        <f t="shared" si="3409"/>
        <v>2</v>
      </c>
      <c r="BQ797" s="146">
        <f>VLOOKUP(IF(A797=1,0,A797),宝石属性!$B$26:$D$41,2,0)</f>
        <v>10</v>
      </c>
      <c r="BR797" s="146">
        <f>VLOOKUP(IF(A797=1,0,A797),宝石属性!$B$26:$D$41,3,0)</f>
        <v>2</v>
      </c>
      <c r="BS797" s="146">
        <f t="shared" ref="BS797:BV797" si="3410">IF(BS784="","",BS784)</f>
        <v>2</v>
      </c>
      <c r="BT797" s="146">
        <f t="shared" si="3410"/>
        <v>4</v>
      </c>
      <c r="BU797" s="146">
        <f t="shared" si="3410"/>
        <v>7</v>
      </c>
      <c r="BV797" s="146">
        <f t="shared" si="3410"/>
        <v>8</v>
      </c>
      <c r="BW797" s="357">
        <f t="shared" si="3119"/>
        <v>2003</v>
      </c>
      <c r="BX797" s="357">
        <f t="shared" si="3120"/>
        <v>3002</v>
      </c>
    </row>
    <row r="798" spans="1:76" s="353" customFormat="1">
      <c r="A798" s="347">
        <f t="shared" si="3292"/>
        <v>140</v>
      </c>
      <c r="B798" s="347" t="s">
        <v>1111</v>
      </c>
      <c r="C798" s="347" t="str">
        <f t="shared" si="3206"/>
        <v>弓箭</v>
      </c>
      <c r="D798" s="347" t="str">
        <f t="shared" si="3405"/>
        <v>140级紫装弓箭</v>
      </c>
      <c r="E798" s="347">
        <f>VLOOKUP($C798,$C$3:$M$15,COLUMNS($C$3:H$15),0)</f>
        <v>130</v>
      </c>
      <c r="F798" s="347" t="str">
        <f>VLOOKUP($C798,$C$3:$M$15,COLUMNS($C$3:I$15),0)</f>
        <v>phyattack_value</v>
      </c>
      <c r="G798" s="347">
        <f>VLOOKUP($C798,$C$3:$M$15,COLUMNS($C$3:J$15),0)</f>
        <v>150</v>
      </c>
      <c r="H798" s="347" t="str">
        <f>VLOOKUP($C798,$C$3:$M$15,COLUMNS($C$3:K$15),0)</f>
        <v>magicattack_value</v>
      </c>
      <c r="I798" s="347">
        <f>VLOOKUP($C798,$C$3:$M$15,COLUMNS($C$3:L$15),0)</f>
        <v>170</v>
      </c>
      <c r="J798" s="347" t="str">
        <f>VLOOKUP($C798,$C$3:$M$15,COLUMNS($C$3:M$15),0)</f>
        <v>medical_value</v>
      </c>
      <c r="K798" s="344">
        <f t="shared" si="3207"/>
        <v>941</v>
      </c>
      <c r="L798" s="344">
        <f t="shared" si="3208"/>
        <v>983</v>
      </c>
      <c r="M798" s="344">
        <f t="shared" si="3209"/>
        <v>983</v>
      </c>
      <c r="N798" s="344">
        <f t="shared" si="3210"/>
        <v>1024</v>
      </c>
      <c r="O798" s="344">
        <f t="shared" si="3211"/>
        <v>1024</v>
      </c>
      <c r="P798" s="344">
        <f t="shared" si="3212"/>
        <v>1065</v>
      </c>
      <c r="Q798" s="344">
        <f t="shared" si="3213"/>
        <v>1065</v>
      </c>
      <c r="R798" s="344">
        <f t="shared" si="3214"/>
        <v>1107</v>
      </c>
      <c r="S798" s="344">
        <f t="shared" si="3215"/>
        <v>1107</v>
      </c>
      <c r="T798" s="344">
        <f t="shared" si="3216"/>
        <v>1148</v>
      </c>
      <c r="U798" s="356">
        <v>3600</v>
      </c>
      <c r="V798" s="356">
        <v>2800</v>
      </c>
      <c r="W798" s="356">
        <v>2000</v>
      </c>
      <c r="X798" s="356">
        <v>1200</v>
      </c>
      <c r="Y798" s="356">
        <v>400</v>
      </c>
      <c r="Z798" s="344">
        <f t="shared" si="3217"/>
        <v>212</v>
      </c>
      <c r="AA798" s="344">
        <f t="shared" si="3218"/>
        <v>221</v>
      </c>
      <c r="AB798" s="344">
        <f t="shared" si="3219"/>
        <v>221</v>
      </c>
      <c r="AC798" s="344">
        <f t="shared" si="3220"/>
        <v>230</v>
      </c>
      <c r="AD798" s="344">
        <f t="shared" si="3221"/>
        <v>230</v>
      </c>
      <c r="AE798" s="344">
        <f t="shared" si="3222"/>
        <v>240</v>
      </c>
      <c r="AF798" s="344">
        <f t="shared" si="3223"/>
        <v>240</v>
      </c>
      <c r="AG798" s="344">
        <f t="shared" si="3224"/>
        <v>249</v>
      </c>
      <c r="AH798" s="344">
        <f t="shared" si="3225"/>
        <v>249</v>
      </c>
      <c r="AI798" s="344">
        <f t="shared" si="3226"/>
        <v>258</v>
      </c>
      <c r="AJ798" s="356">
        <v>3600</v>
      </c>
      <c r="AK798" s="356">
        <v>2800</v>
      </c>
      <c r="AL798" s="356">
        <v>2000</v>
      </c>
      <c r="AM798" s="356">
        <v>1200</v>
      </c>
      <c r="AN798" s="356">
        <v>400</v>
      </c>
      <c r="AO798" s="344">
        <f t="shared" si="3227"/>
        <v>294</v>
      </c>
      <c r="AP798" s="344">
        <f t="shared" si="3228"/>
        <v>319</v>
      </c>
      <c r="AQ798" s="344">
        <f t="shared" si="3229"/>
        <v>319</v>
      </c>
      <c r="AR798" s="344">
        <f t="shared" si="3230"/>
        <v>344</v>
      </c>
      <c r="AS798" s="344">
        <f t="shared" si="3231"/>
        <v>344</v>
      </c>
      <c r="AT798" s="344">
        <f t="shared" si="3232"/>
        <v>370</v>
      </c>
      <c r="AU798" s="344">
        <f t="shared" si="3233"/>
        <v>370</v>
      </c>
      <c r="AV798" s="344">
        <f t="shared" si="3234"/>
        <v>395</v>
      </c>
      <c r="AW798" s="344">
        <f t="shared" si="3235"/>
        <v>395</v>
      </c>
      <c r="AX798" s="344">
        <f t="shared" si="3236"/>
        <v>420</v>
      </c>
      <c r="AY798" s="356">
        <v>3600</v>
      </c>
      <c r="AZ798" s="356">
        <v>2800</v>
      </c>
      <c r="BA798" s="356">
        <v>2000</v>
      </c>
      <c r="BB798" s="356">
        <v>1200</v>
      </c>
      <c r="BC798" s="356">
        <v>400</v>
      </c>
      <c r="BD798" s="353">
        <f t="shared" ref="BD798:BH798" si="3411">IF(BD603="","",BD603+60)</f>
        <v>134</v>
      </c>
      <c r="BE798" s="353">
        <f t="shared" si="3411"/>
        <v>134</v>
      </c>
      <c r="BF798" s="353">
        <f t="shared" si="3411"/>
        <v>149</v>
      </c>
      <c r="BG798" s="353">
        <f t="shared" si="3411"/>
        <v>164</v>
      </c>
      <c r="BH798" s="353">
        <f t="shared" si="3411"/>
        <v>179</v>
      </c>
      <c r="BI798" s="146" t="str">
        <f t="shared" si="3286"/>
        <v>134;134</v>
      </c>
      <c r="BJ798" s="352">
        <f t="shared" si="3287"/>
        <v>149</v>
      </c>
      <c r="BK798" s="146" t="str">
        <f t="shared" si="3288"/>
        <v>164;179</v>
      </c>
      <c r="BL798" s="25">
        <f t="shared" si="3407"/>
        <v>7140103</v>
      </c>
      <c r="BM798" s="146">
        <f t="shared" ref="BM798" si="3412">BM785</f>
        <v>1800</v>
      </c>
      <c r="BN798" s="146">
        <f t="shared" si="3183"/>
        <v>7</v>
      </c>
      <c r="BO798" s="146">
        <f t="shared" ref="BO798:BP798" si="3413">BO785</f>
        <v>1</v>
      </c>
      <c r="BP798" s="146">
        <f t="shared" si="3413"/>
        <v>3</v>
      </c>
      <c r="BQ798" s="146">
        <f>VLOOKUP(IF(A798=1,0,A798),宝石属性!$B$26:$D$41,2,0)</f>
        <v>10</v>
      </c>
      <c r="BR798" s="146">
        <f>VLOOKUP(IF(A798=1,0,A798),宝石属性!$B$26:$D$41,3,0)</f>
        <v>2</v>
      </c>
      <c r="BS798" s="146">
        <f t="shared" ref="BS798:BV798" si="3414">IF(BS785="","",BS785)</f>
        <v>2</v>
      </c>
      <c r="BT798" s="146">
        <f t="shared" si="3414"/>
        <v>4</v>
      </c>
      <c r="BU798" s="146">
        <f t="shared" si="3414"/>
        <v>7</v>
      </c>
      <c r="BV798" s="146">
        <f t="shared" si="3414"/>
        <v>8</v>
      </c>
      <c r="BW798" s="357">
        <f t="shared" ref="BW798:BW861" si="3415">IF(B798="蓝装",VLOOKUP(BO798,$S$8:$Y$13,IF(A798&lt;=50,2,IF(A798&gt;=70,4,3))),IF(B798="紫装",VLOOKUP(BO798,$S$8:$Y$13,IF(A798&lt;=50,2,IF(A798&gt;=70,4,3))),IF(B798="橙装",VLOOKUP(BO798,$S$8:$Y$13,IF(A798&lt;=50,5,IF(A798&gt;=70,7,6))),"")))</f>
        <v>2003</v>
      </c>
      <c r="BX798" s="357">
        <f t="shared" ref="BX798:BX861" si="3416">IF(B798="紫装",VLOOKUP(BO798,$Z$8:$AD$13,IF(OR(C798="魔棒",C798="法杖"),2,4)),IF(B798="橙装",VLOOKUP(BO798,$Z$8:$AD$13,IF(OR(C798="魔棒",C798="法杖"),3,5)),""))</f>
        <v>3002</v>
      </c>
    </row>
    <row r="799" spans="1:76" s="353" customFormat="1">
      <c r="A799" s="347">
        <f t="shared" si="3292"/>
        <v>140</v>
      </c>
      <c r="B799" s="347" t="s">
        <v>1111</v>
      </c>
      <c r="C799" s="347" t="str">
        <f t="shared" si="3206"/>
        <v>爪</v>
      </c>
      <c r="D799" s="347" t="str">
        <f t="shared" si="3405"/>
        <v>140级紫装爪</v>
      </c>
      <c r="E799" s="347">
        <f>VLOOKUP($C799,$C$3:$M$15,COLUMNS($C$3:H$15),0)</f>
        <v>130</v>
      </c>
      <c r="F799" s="347" t="str">
        <f>VLOOKUP($C799,$C$3:$M$15,COLUMNS($C$3:I$15),0)</f>
        <v>phyattack_value</v>
      </c>
      <c r="G799" s="347">
        <f>VLOOKUP($C799,$C$3:$M$15,COLUMNS($C$3:J$15),0)</f>
        <v>150</v>
      </c>
      <c r="H799" s="347" t="str">
        <f>VLOOKUP($C799,$C$3:$M$15,COLUMNS($C$3:K$15),0)</f>
        <v>magicattack_value</v>
      </c>
      <c r="I799" s="347">
        <f>VLOOKUP($C799,$C$3:$M$15,COLUMNS($C$3:L$15),0)</f>
        <v>170</v>
      </c>
      <c r="J799" s="347" t="str">
        <f>VLOOKUP($C799,$C$3:$M$15,COLUMNS($C$3:M$15),0)</f>
        <v>medical_value</v>
      </c>
      <c r="K799" s="344">
        <f t="shared" si="3207"/>
        <v>941</v>
      </c>
      <c r="L799" s="344">
        <f t="shared" si="3208"/>
        <v>983</v>
      </c>
      <c r="M799" s="344">
        <f t="shared" si="3209"/>
        <v>983</v>
      </c>
      <c r="N799" s="344">
        <f t="shared" si="3210"/>
        <v>1024</v>
      </c>
      <c r="O799" s="344">
        <f t="shared" si="3211"/>
        <v>1024</v>
      </c>
      <c r="P799" s="344">
        <f t="shared" si="3212"/>
        <v>1065</v>
      </c>
      <c r="Q799" s="344">
        <f t="shared" si="3213"/>
        <v>1065</v>
      </c>
      <c r="R799" s="344">
        <f t="shared" si="3214"/>
        <v>1107</v>
      </c>
      <c r="S799" s="344">
        <f t="shared" si="3215"/>
        <v>1107</v>
      </c>
      <c r="T799" s="344">
        <f t="shared" si="3216"/>
        <v>1148</v>
      </c>
      <c r="U799" s="356">
        <v>3600</v>
      </c>
      <c r="V799" s="356">
        <v>2800</v>
      </c>
      <c r="W799" s="356">
        <v>2000</v>
      </c>
      <c r="X799" s="356">
        <v>1200</v>
      </c>
      <c r="Y799" s="356">
        <v>400</v>
      </c>
      <c r="Z799" s="344">
        <f t="shared" si="3217"/>
        <v>212</v>
      </c>
      <c r="AA799" s="344">
        <f t="shared" si="3218"/>
        <v>221</v>
      </c>
      <c r="AB799" s="344">
        <f t="shared" si="3219"/>
        <v>221</v>
      </c>
      <c r="AC799" s="344">
        <f t="shared" si="3220"/>
        <v>230</v>
      </c>
      <c r="AD799" s="344">
        <f t="shared" si="3221"/>
        <v>230</v>
      </c>
      <c r="AE799" s="344">
        <f t="shared" si="3222"/>
        <v>240</v>
      </c>
      <c r="AF799" s="344">
        <f t="shared" si="3223"/>
        <v>240</v>
      </c>
      <c r="AG799" s="344">
        <f t="shared" si="3224"/>
        <v>249</v>
      </c>
      <c r="AH799" s="344">
        <f t="shared" si="3225"/>
        <v>249</v>
      </c>
      <c r="AI799" s="344">
        <f t="shared" si="3226"/>
        <v>258</v>
      </c>
      <c r="AJ799" s="356">
        <v>3600</v>
      </c>
      <c r="AK799" s="356">
        <v>2800</v>
      </c>
      <c r="AL799" s="356">
        <v>2000</v>
      </c>
      <c r="AM799" s="356">
        <v>1200</v>
      </c>
      <c r="AN799" s="356">
        <v>400</v>
      </c>
      <c r="AO799" s="344">
        <f t="shared" si="3227"/>
        <v>294</v>
      </c>
      <c r="AP799" s="344">
        <f t="shared" si="3228"/>
        <v>319</v>
      </c>
      <c r="AQ799" s="344">
        <f t="shared" si="3229"/>
        <v>319</v>
      </c>
      <c r="AR799" s="344">
        <f t="shared" si="3230"/>
        <v>344</v>
      </c>
      <c r="AS799" s="344">
        <f t="shared" si="3231"/>
        <v>344</v>
      </c>
      <c r="AT799" s="344">
        <f t="shared" si="3232"/>
        <v>370</v>
      </c>
      <c r="AU799" s="344">
        <f t="shared" si="3233"/>
        <v>370</v>
      </c>
      <c r="AV799" s="344">
        <f t="shared" si="3234"/>
        <v>395</v>
      </c>
      <c r="AW799" s="344">
        <f t="shared" si="3235"/>
        <v>395</v>
      </c>
      <c r="AX799" s="344">
        <f t="shared" si="3236"/>
        <v>420</v>
      </c>
      <c r="AY799" s="356">
        <v>3600</v>
      </c>
      <c r="AZ799" s="356">
        <v>2800</v>
      </c>
      <c r="BA799" s="356">
        <v>2000</v>
      </c>
      <c r="BB799" s="356">
        <v>1200</v>
      </c>
      <c r="BC799" s="356">
        <v>400</v>
      </c>
      <c r="BD799" s="353">
        <f t="shared" ref="BD799:BH799" si="3417">IF(BD604="","",BD604+60)</f>
        <v>134</v>
      </c>
      <c r="BE799" s="353">
        <f t="shared" si="3417"/>
        <v>134</v>
      </c>
      <c r="BF799" s="353">
        <f t="shared" si="3417"/>
        <v>149</v>
      </c>
      <c r="BG799" s="353">
        <f t="shared" si="3417"/>
        <v>164</v>
      </c>
      <c r="BH799" s="353">
        <f t="shared" si="3417"/>
        <v>179</v>
      </c>
      <c r="BI799" s="146" t="str">
        <f t="shared" si="3286"/>
        <v>134;134</v>
      </c>
      <c r="BJ799" s="352">
        <f t="shared" si="3287"/>
        <v>149</v>
      </c>
      <c r="BK799" s="146" t="str">
        <f t="shared" si="3288"/>
        <v>164;179</v>
      </c>
      <c r="BL799" s="25">
        <f t="shared" si="3407"/>
        <v>7140104</v>
      </c>
      <c r="BM799" s="146">
        <f t="shared" ref="BM799" si="3418">BM786</f>
        <v>3080</v>
      </c>
      <c r="BN799" s="146">
        <f t="shared" si="3183"/>
        <v>7</v>
      </c>
      <c r="BO799" s="146">
        <f t="shared" ref="BO799:BP799" si="3419">BO786</f>
        <v>1</v>
      </c>
      <c r="BP799" s="146">
        <f t="shared" si="3419"/>
        <v>4</v>
      </c>
      <c r="BQ799" s="146">
        <f>VLOOKUP(IF(A799=1,0,A799),宝石属性!$B$26:$D$41,2,0)</f>
        <v>10</v>
      </c>
      <c r="BR799" s="146">
        <f>VLOOKUP(IF(A799=1,0,A799),宝石属性!$B$26:$D$41,3,0)</f>
        <v>2</v>
      </c>
      <c r="BS799" s="146">
        <f t="shared" ref="BS799:BV799" si="3420">IF(BS786="","",BS786)</f>
        <v>2</v>
      </c>
      <c r="BT799" s="146">
        <f t="shared" si="3420"/>
        <v>4</v>
      </c>
      <c r="BU799" s="146">
        <f t="shared" si="3420"/>
        <v>7</v>
      </c>
      <c r="BV799" s="146">
        <f t="shared" si="3420"/>
        <v>8</v>
      </c>
      <c r="BW799" s="357">
        <f t="shared" si="3415"/>
        <v>2003</v>
      </c>
      <c r="BX799" s="357">
        <f t="shared" si="3416"/>
        <v>3002</v>
      </c>
    </row>
    <row r="800" spans="1:76" s="353" customFormat="1">
      <c r="A800" s="347">
        <f t="shared" si="3292"/>
        <v>140</v>
      </c>
      <c r="B800" s="347" t="s">
        <v>1111</v>
      </c>
      <c r="C800" s="347" t="str">
        <f t="shared" si="3206"/>
        <v>魔棒</v>
      </c>
      <c r="D800" s="347" t="str">
        <f t="shared" si="3405"/>
        <v>140级紫装魔棒</v>
      </c>
      <c r="E800" s="347">
        <f>VLOOKUP($C800,$C$3:$M$15,COLUMNS($C$3:H$15),0)</f>
        <v>130</v>
      </c>
      <c r="F800" s="347" t="str">
        <f>VLOOKUP($C800,$C$3:$M$15,COLUMNS($C$3:I$15),0)</f>
        <v>phyattack_value</v>
      </c>
      <c r="G800" s="347">
        <f>VLOOKUP($C800,$C$3:$M$15,COLUMNS($C$3:J$15),0)</f>
        <v>150</v>
      </c>
      <c r="H800" s="347" t="str">
        <f>VLOOKUP($C800,$C$3:$M$15,COLUMNS($C$3:K$15),0)</f>
        <v>magicattack_value</v>
      </c>
      <c r="I800" s="347">
        <f>VLOOKUP($C800,$C$3:$M$15,COLUMNS($C$3:L$15),0)</f>
        <v>170</v>
      </c>
      <c r="J800" s="347" t="str">
        <f>VLOOKUP($C800,$C$3:$M$15,COLUMNS($C$3:M$15),0)</f>
        <v>medical_value</v>
      </c>
      <c r="K800" s="344">
        <f t="shared" si="3207"/>
        <v>941</v>
      </c>
      <c r="L800" s="344">
        <f t="shared" si="3208"/>
        <v>983</v>
      </c>
      <c r="M800" s="344">
        <f t="shared" si="3209"/>
        <v>983</v>
      </c>
      <c r="N800" s="344">
        <f t="shared" si="3210"/>
        <v>1024</v>
      </c>
      <c r="O800" s="344">
        <f t="shared" si="3211"/>
        <v>1024</v>
      </c>
      <c r="P800" s="344">
        <f t="shared" si="3212"/>
        <v>1065</v>
      </c>
      <c r="Q800" s="344">
        <f t="shared" si="3213"/>
        <v>1065</v>
      </c>
      <c r="R800" s="344">
        <f t="shared" si="3214"/>
        <v>1107</v>
      </c>
      <c r="S800" s="344">
        <f t="shared" si="3215"/>
        <v>1107</v>
      </c>
      <c r="T800" s="344">
        <f t="shared" si="3216"/>
        <v>1148</v>
      </c>
      <c r="U800" s="356">
        <v>3600</v>
      </c>
      <c r="V800" s="356">
        <v>2800</v>
      </c>
      <c r="W800" s="356">
        <v>2000</v>
      </c>
      <c r="X800" s="356">
        <v>1200</v>
      </c>
      <c r="Y800" s="356">
        <v>400</v>
      </c>
      <c r="Z800" s="344">
        <f t="shared" si="3217"/>
        <v>212</v>
      </c>
      <c r="AA800" s="344">
        <f t="shared" si="3218"/>
        <v>221</v>
      </c>
      <c r="AB800" s="344">
        <f t="shared" si="3219"/>
        <v>221</v>
      </c>
      <c r="AC800" s="344">
        <f t="shared" si="3220"/>
        <v>230</v>
      </c>
      <c r="AD800" s="344">
        <f t="shared" si="3221"/>
        <v>230</v>
      </c>
      <c r="AE800" s="344">
        <f t="shared" si="3222"/>
        <v>240</v>
      </c>
      <c r="AF800" s="344">
        <f t="shared" si="3223"/>
        <v>240</v>
      </c>
      <c r="AG800" s="344">
        <f t="shared" si="3224"/>
        <v>249</v>
      </c>
      <c r="AH800" s="344">
        <f t="shared" si="3225"/>
        <v>249</v>
      </c>
      <c r="AI800" s="344">
        <f t="shared" si="3226"/>
        <v>258</v>
      </c>
      <c r="AJ800" s="356">
        <v>3600</v>
      </c>
      <c r="AK800" s="356">
        <v>2800</v>
      </c>
      <c r="AL800" s="356">
        <v>2000</v>
      </c>
      <c r="AM800" s="356">
        <v>1200</v>
      </c>
      <c r="AN800" s="356">
        <v>400</v>
      </c>
      <c r="AO800" s="344">
        <f t="shared" si="3227"/>
        <v>294</v>
      </c>
      <c r="AP800" s="344">
        <f t="shared" si="3228"/>
        <v>319</v>
      </c>
      <c r="AQ800" s="344">
        <f t="shared" si="3229"/>
        <v>319</v>
      </c>
      <c r="AR800" s="344">
        <f t="shared" si="3230"/>
        <v>344</v>
      </c>
      <c r="AS800" s="344">
        <f t="shared" si="3231"/>
        <v>344</v>
      </c>
      <c r="AT800" s="344">
        <f t="shared" si="3232"/>
        <v>370</v>
      </c>
      <c r="AU800" s="344">
        <f t="shared" si="3233"/>
        <v>370</v>
      </c>
      <c r="AV800" s="344">
        <f t="shared" si="3234"/>
        <v>395</v>
      </c>
      <c r="AW800" s="344">
        <f t="shared" si="3235"/>
        <v>395</v>
      </c>
      <c r="AX800" s="344">
        <f t="shared" si="3236"/>
        <v>420</v>
      </c>
      <c r="AY800" s="356">
        <v>3600</v>
      </c>
      <c r="AZ800" s="356">
        <v>2800</v>
      </c>
      <c r="BA800" s="356">
        <v>2000</v>
      </c>
      <c r="BB800" s="356">
        <v>1200</v>
      </c>
      <c r="BC800" s="356">
        <v>400</v>
      </c>
      <c r="BD800" s="353">
        <f t="shared" ref="BD800:BH800" si="3421">IF(BD605="","",BD605+60)</f>
        <v>134</v>
      </c>
      <c r="BE800" s="353">
        <f t="shared" si="3421"/>
        <v>134</v>
      </c>
      <c r="BF800" s="353">
        <f t="shared" si="3421"/>
        <v>149</v>
      </c>
      <c r="BG800" s="353">
        <f t="shared" si="3421"/>
        <v>164</v>
      </c>
      <c r="BH800" s="353">
        <f t="shared" si="3421"/>
        <v>179</v>
      </c>
      <c r="BI800" s="146" t="str">
        <f t="shared" si="3286"/>
        <v>134;134</v>
      </c>
      <c r="BJ800" s="352">
        <f t="shared" si="3287"/>
        <v>149</v>
      </c>
      <c r="BK800" s="146" t="str">
        <f t="shared" si="3288"/>
        <v>164;179</v>
      </c>
      <c r="BL800" s="25">
        <f t="shared" si="3407"/>
        <v>7140105</v>
      </c>
      <c r="BM800" s="146">
        <f t="shared" ref="BM800" si="3422">BM787</f>
        <v>2824</v>
      </c>
      <c r="BN800" s="146">
        <f t="shared" si="3183"/>
        <v>7</v>
      </c>
      <c r="BO800" s="146">
        <f t="shared" ref="BO800:BP800" si="3423">BO787</f>
        <v>1</v>
      </c>
      <c r="BP800" s="146">
        <f t="shared" si="3423"/>
        <v>5</v>
      </c>
      <c r="BQ800" s="146">
        <f>VLOOKUP(IF(A800=1,0,A800),宝石属性!$B$26:$D$41,2,0)</f>
        <v>10</v>
      </c>
      <c r="BR800" s="146">
        <f>VLOOKUP(IF(A800=1,0,A800),宝石属性!$B$26:$D$41,3,0)</f>
        <v>2</v>
      </c>
      <c r="BS800" s="146">
        <f t="shared" ref="BS800:BV800" si="3424">IF(BS787="","",BS787)</f>
        <v>2</v>
      </c>
      <c r="BT800" s="146">
        <f t="shared" si="3424"/>
        <v>4</v>
      </c>
      <c r="BU800" s="146">
        <f t="shared" si="3424"/>
        <v>7</v>
      </c>
      <c r="BV800" s="146">
        <f t="shared" si="3424"/>
        <v>8</v>
      </c>
      <c r="BW800" s="357">
        <f t="shared" si="3415"/>
        <v>2003</v>
      </c>
      <c r="BX800" s="357">
        <f t="shared" si="3416"/>
        <v>3001</v>
      </c>
    </row>
    <row r="801" spans="1:76" s="353" customFormat="1">
      <c r="A801" s="347">
        <f t="shared" si="3292"/>
        <v>140</v>
      </c>
      <c r="B801" s="347" t="s">
        <v>1111</v>
      </c>
      <c r="C801" s="347" t="str">
        <f t="shared" si="3206"/>
        <v>法杖</v>
      </c>
      <c r="D801" s="347" t="str">
        <f t="shared" si="3405"/>
        <v>140级紫装法杖</v>
      </c>
      <c r="E801" s="347">
        <f>VLOOKUP($C801,$C$3:$M$15,COLUMNS($C$3:H$15),0)</f>
        <v>130</v>
      </c>
      <c r="F801" s="347" t="str">
        <f>VLOOKUP($C801,$C$3:$M$15,COLUMNS($C$3:I$15),0)</f>
        <v>phyattack_value</v>
      </c>
      <c r="G801" s="347">
        <f>VLOOKUP($C801,$C$3:$M$15,COLUMNS($C$3:J$15),0)</f>
        <v>150</v>
      </c>
      <c r="H801" s="347" t="str">
        <f>VLOOKUP($C801,$C$3:$M$15,COLUMNS($C$3:K$15),0)</f>
        <v>magicattack_value</v>
      </c>
      <c r="I801" s="347">
        <f>VLOOKUP($C801,$C$3:$M$15,COLUMNS($C$3:L$15),0)</f>
        <v>170</v>
      </c>
      <c r="J801" s="347" t="str">
        <f>VLOOKUP($C801,$C$3:$M$15,COLUMNS($C$3:M$15),0)</f>
        <v>medical_value</v>
      </c>
      <c r="K801" s="344">
        <f t="shared" si="3207"/>
        <v>941</v>
      </c>
      <c r="L801" s="344">
        <f t="shared" si="3208"/>
        <v>983</v>
      </c>
      <c r="M801" s="344">
        <f t="shared" si="3209"/>
        <v>983</v>
      </c>
      <c r="N801" s="344">
        <f t="shared" si="3210"/>
        <v>1024</v>
      </c>
      <c r="O801" s="344">
        <f t="shared" si="3211"/>
        <v>1024</v>
      </c>
      <c r="P801" s="344">
        <f t="shared" si="3212"/>
        <v>1065</v>
      </c>
      <c r="Q801" s="344">
        <f t="shared" si="3213"/>
        <v>1065</v>
      </c>
      <c r="R801" s="344">
        <f t="shared" si="3214"/>
        <v>1107</v>
      </c>
      <c r="S801" s="344">
        <f t="shared" si="3215"/>
        <v>1107</v>
      </c>
      <c r="T801" s="344">
        <f t="shared" si="3216"/>
        <v>1148</v>
      </c>
      <c r="U801" s="356">
        <v>3600</v>
      </c>
      <c r="V801" s="356">
        <v>2800</v>
      </c>
      <c r="W801" s="356">
        <v>2000</v>
      </c>
      <c r="X801" s="356">
        <v>1200</v>
      </c>
      <c r="Y801" s="356">
        <v>400</v>
      </c>
      <c r="Z801" s="344">
        <f t="shared" si="3217"/>
        <v>212</v>
      </c>
      <c r="AA801" s="344">
        <f t="shared" si="3218"/>
        <v>221</v>
      </c>
      <c r="AB801" s="344">
        <f t="shared" si="3219"/>
        <v>221</v>
      </c>
      <c r="AC801" s="344">
        <f t="shared" si="3220"/>
        <v>230</v>
      </c>
      <c r="AD801" s="344">
        <f t="shared" si="3221"/>
        <v>230</v>
      </c>
      <c r="AE801" s="344">
        <f t="shared" si="3222"/>
        <v>240</v>
      </c>
      <c r="AF801" s="344">
        <f t="shared" si="3223"/>
        <v>240</v>
      </c>
      <c r="AG801" s="344">
        <f t="shared" si="3224"/>
        <v>249</v>
      </c>
      <c r="AH801" s="344">
        <f t="shared" si="3225"/>
        <v>249</v>
      </c>
      <c r="AI801" s="344">
        <f t="shared" si="3226"/>
        <v>258</v>
      </c>
      <c r="AJ801" s="356">
        <v>3600</v>
      </c>
      <c r="AK801" s="356">
        <v>2800</v>
      </c>
      <c r="AL801" s="356">
        <v>2000</v>
      </c>
      <c r="AM801" s="356">
        <v>1200</v>
      </c>
      <c r="AN801" s="356">
        <v>400</v>
      </c>
      <c r="AO801" s="344">
        <f t="shared" si="3227"/>
        <v>294</v>
      </c>
      <c r="AP801" s="344">
        <f t="shared" si="3228"/>
        <v>319</v>
      </c>
      <c r="AQ801" s="344">
        <f t="shared" si="3229"/>
        <v>319</v>
      </c>
      <c r="AR801" s="344">
        <f t="shared" si="3230"/>
        <v>344</v>
      </c>
      <c r="AS801" s="344">
        <f t="shared" si="3231"/>
        <v>344</v>
      </c>
      <c r="AT801" s="344">
        <f t="shared" si="3232"/>
        <v>370</v>
      </c>
      <c r="AU801" s="344">
        <f t="shared" si="3233"/>
        <v>370</v>
      </c>
      <c r="AV801" s="344">
        <f t="shared" si="3234"/>
        <v>395</v>
      </c>
      <c r="AW801" s="344">
        <f t="shared" si="3235"/>
        <v>395</v>
      </c>
      <c r="AX801" s="344">
        <f t="shared" si="3236"/>
        <v>420</v>
      </c>
      <c r="AY801" s="356">
        <v>3600</v>
      </c>
      <c r="AZ801" s="356">
        <v>2800</v>
      </c>
      <c r="BA801" s="356">
        <v>2000</v>
      </c>
      <c r="BB801" s="356">
        <v>1200</v>
      </c>
      <c r="BC801" s="356">
        <v>400</v>
      </c>
      <c r="BD801" s="353">
        <f t="shared" ref="BD801:BH801" si="3425">IF(BD606="","",BD606+60)</f>
        <v>134</v>
      </c>
      <c r="BE801" s="353">
        <f t="shared" si="3425"/>
        <v>134</v>
      </c>
      <c r="BF801" s="353">
        <f t="shared" si="3425"/>
        <v>149</v>
      </c>
      <c r="BG801" s="353">
        <f t="shared" si="3425"/>
        <v>164</v>
      </c>
      <c r="BH801" s="353">
        <f t="shared" si="3425"/>
        <v>179</v>
      </c>
      <c r="BI801" s="146" t="str">
        <f t="shared" si="3286"/>
        <v>134;134</v>
      </c>
      <c r="BJ801" s="352">
        <f t="shared" si="3287"/>
        <v>149</v>
      </c>
      <c r="BK801" s="146" t="str">
        <f t="shared" si="3288"/>
        <v>164;179</v>
      </c>
      <c r="BL801" s="25">
        <f t="shared" si="3407"/>
        <v>7140106</v>
      </c>
      <c r="BM801" s="146">
        <f t="shared" ref="BM801" si="3426">BM788</f>
        <v>4104</v>
      </c>
      <c r="BN801" s="146">
        <f t="shared" si="3183"/>
        <v>7</v>
      </c>
      <c r="BO801" s="146">
        <f t="shared" ref="BO801:BP801" si="3427">BO788</f>
        <v>1</v>
      </c>
      <c r="BP801" s="146">
        <f t="shared" si="3427"/>
        <v>6</v>
      </c>
      <c r="BQ801" s="146">
        <f>VLOOKUP(IF(A801=1,0,A801),宝石属性!$B$26:$D$41,2,0)</f>
        <v>10</v>
      </c>
      <c r="BR801" s="146">
        <f>VLOOKUP(IF(A801=1,0,A801),宝石属性!$B$26:$D$41,3,0)</f>
        <v>2</v>
      </c>
      <c r="BS801" s="146">
        <f t="shared" ref="BS801:BV801" si="3428">IF(BS788="","",BS788)</f>
        <v>2</v>
      </c>
      <c r="BT801" s="146">
        <f t="shared" si="3428"/>
        <v>4</v>
      </c>
      <c r="BU801" s="146">
        <f t="shared" si="3428"/>
        <v>7</v>
      </c>
      <c r="BV801" s="146">
        <f t="shared" si="3428"/>
        <v>8</v>
      </c>
      <c r="BW801" s="357">
        <f t="shared" si="3415"/>
        <v>2003</v>
      </c>
      <c r="BX801" s="357">
        <f t="shared" si="3416"/>
        <v>3001</v>
      </c>
    </row>
    <row r="802" spans="1:76" s="353" customFormat="1">
      <c r="A802" s="347">
        <f t="shared" si="3292"/>
        <v>140</v>
      </c>
      <c r="B802" s="347" t="s">
        <v>1111</v>
      </c>
      <c r="C802" s="347" t="str">
        <f t="shared" si="3206"/>
        <v>男衣</v>
      </c>
      <c r="D802" s="347" t="str">
        <f t="shared" si="3405"/>
        <v>140级紫装男衣</v>
      </c>
      <c r="E802" s="347">
        <f>VLOOKUP($C802,$C$3:$M$15,COLUMNS($C$3:H$15),0)</f>
        <v>60</v>
      </c>
      <c r="F802" s="347" t="str">
        <f>VLOOKUP($C802,$C$3:$M$15,COLUMNS($C$3:I$15),0)</f>
        <v>maxhp_value</v>
      </c>
      <c r="G802" s="347">
        <f>VLOOKUP($C802,$C$3:$M$15,COLUMNS($C$3:J$15),0)</f>
        <v>140</v>
      </c>
      <c r="H802" s="347" t="str">
        <f>VLOOKUP($C802,$C$3:$M$15,COLUMNS($C$3:K$15),0)</f>
        <v>defend_value</v>
      </c>
      <c r="I802" s="347" t="str">
        <f>VLOOKUP($C802,$C$3:$M$15,COLUMNS($C$3:L$15),0)</f>
        <v/>
      </c>
      <c r="J802" s="347" t="str">
        <f>VLOOKUP($C802,$C$3:$M$15,COLUMNS($C$3:M$15),0)</f>
        <v/>
      </c>
      <c r="K802" s="344">
        <f t="shared" si="3207"/>
        <v>753</v>
      </c>
      <c r="L802" s="344">
        <f t="shared" si="3208"/>
        <v>786</v>
      </c>
      <c r="M802" s="344">
        <f t="shared" si="3209"/>
        <v>786</v>
      </c>
      <c r="N802" s="344">
        <f t="shared" si="3210"/>
        <v>819</v>
      </c>
      <c r="O802" s="344">
        <f t="shared" si="3211"/>
        <v>819</v>
      </c>
      <c r="P802" s="344">
        <f t="shared" si="3212"/>
        <v>852</v>
      </c>
      <c r="Q802" s="344">
        <f t="shared" si="3213"/>
        <v>852</v>
      </c>
      <c r="R802" s="344">
        <f t="shared" si="3214"/>
        <v>885</v>
      </c>
      <c r="S802" s="344">
        <f t="shared" si="3215"/>
        <v>885</v>
      </c>
      <c r="T802" s="344">
        <f t="shared" si="3216"/>
        <v>918</v>
      </c>
      <c r="U802" s="356">
        <v>3600</v>
      </c>
      <c r="V802" s="356">
        <v>2800</v>
      </c>
      <c r="W802" s="356">
        <v>2000</v>
      </c>
      <c r="X802" s="356">
        <v>1200</v>
      </c>
      <c r="Y802" s="356">
        <v>400</v>
      </c>
      <c r="Z802" s="344">
        <f t="shared" si="3217"/>
        <v>235</v>
      </c>
      <c r="AA802" s="344">
        <f t="shared" si="3218"/>
        <v>246</v>
      </c>
      <c r="AB802" s="344">
        <f t="shared" si="3219"/>
        <v>246</v>
      </c>
      <c r="AC802" s="344">
        <f t="shared" si="3220"/>
        <v>256</v>
      </c>
      <c r="AD802" s="344">
        <f t="shared" si="3221"/>
        <v>256</v>
      </c>
      <c r="AE802" s="344">
        <f t="shared" si="3222"/>
        <v>266</v>
      </c>
      <c r="AF802" s="344">
        <f t="shared" si="3223"/>
        <v>266</v>
      </c>
      <c r="AG802" s="344">
        <f t="shared" si="3224"/>
        <v>277</v>
      </c>
      <c r="AH802" s="344">
        <f t="shared" si="3225"/>
        <v>277</v>
      </c>
      <c r="AI802" s="344">
        <f t="shared" si="3226"/>
        <v>287</v>
      </c>
      <c r="AJ802" s="356">
        <v>3600</v>
      </c>
      <c r="AK802" s="356">
        <v>2800</v>
      </c>
      <c r="AL802" s="356">
        <v>2000</v>
      </c>
      <c r="AM802" s="356">
        <v>1200</v>
      </c>
      <c r="AN802" s="356">
        <v>400</v>
      </c>
      <c r="AO802" s="344" t="str">
        <f t="shared" si="3227"/>
        <v/>
      </c>
      <c r="AP802" s="344" t="str">
        <f t="shared" si="3228"/>
        <v/>
      </c>
      <c r="AQ802" s="344" t="str">
        <f t="shared" si="3229"/>
        <v/>
      </c>
      <c r="AR802" s="344" t="str">
        <f t="shared" si="3230"/>
        <v/>
      </c>
      <c r="AS802" s="344" t="str">
        <f t="shared" si="3231"/>
        <v/>
      </c>
      <c r="AT802" s="344" t="str">
        <f t="shared" si="3232"/>
        <v/>
      </c>
      <c r="AU802" s="344" t="str">
        <f t="shared" si="3233"/>
        <v/>
      </c>
      <c r="AV802" s="344" t="str">
        <f t="shared" si="3234"/>
        <v/>
      </c>
      <c r="AW802" s="344" t="str">
        <f t="shared" si="3235"/>
        <v/>
      </c>
      <c r="AX802" s="344" t="str">
        <f t="shared" si="3236"/>
        <v/>
      </c>
      <c r="AY802" s="356">
        <v>3600</v>
      </c>
      <c r="AZ802" s="356">
        <v>2800</v>
      </c>
      <c r="BA802" s="356">
        <v>2000</v>
      </c>
      <c r="BB802" s="356">
        <v>1200</v>
      </c>
      <c r="BC802" s="356">
        <v>400</v>
      </c>
      <c r="BD802" s="353">
        <f t="shared" ref="BD802:BH802" si="3429">IF(BD607="","",BD607+60)</f>
        <v>134</v>
      </c>
      <c r="BE802" s="353">
        <f t="shared" si="3429"/>
        <v>134</v>
      </c>
      <c r="BF802" s="353">
        <f t="shared" si="3429"/>
        <v>149</v>
      </c>
      <c r="BG802" s="353">
        <f t="shared" si="3429"/>
        <v>164</v>
      </c>
      <c r="BH802" s="353">
        <f t="shared" si="3429"/>
        <v>179</v>
      </c>
      <c r="BI802" s="146" t="str">
        <f t="shared" si="3286"/>
        <v>134;134</v>
      </c>
      <c r="BJ802" s="352">
        <f t="shared" si="3287"/>
        <v>149</v>
      </c>
      <c r="BK802" s="146" t="str">
        <f t="shared" si="3288"/>
        <v>164;179</v>
      </c>
      <c r="BL802" s="25">
        <f t="shared" si="3407"/>
        <v>7140207</v>
      </c>
      <c r="BM802" s="146">
        <f t="shared" ref="BM802" si="3430">BM789</f>
        <v>312</v>
      </c>
      <c r="BN802" s="146">
        <f t="shared" si="3183"/>
        <v>7</v>
      </c>
      <c r="BO802" s="146">
        <f t="shared" ref="BO802:BP802" si="3431">BO789</f>
        <v>2</v>
      </c>
      <c r="BP802" s="146">
        <f t="shared" si="3431"/>
        <v>7</v>
      </c>
      <c r="BQ802" s="146">
        <f>VLOOKUP(IF(A802=1,0,A802),宝石属性!$B$26:$D$41,2,0)</f>
        <v>10</v>
      </c>
      <c r="BR802" s="146">
        <f>VLOOKUP(IF(A802=1,0,A802),宝石属性!$B$26:$D$41,3,0)</f>
        <v>2</v>
      </c>
      <c r="BS802" s="146">
        <f t="shared" ref="BS802:BV802" si="3432">IF(BS789="","",BS789)</f>
        <v>1</v>
      </c>
      <c r="BT802" s="146">
        <f t="shared" si="3432"/>
        <v>3</v>
      </c>
      <c r="BU802" s="146">
        <f t="shared" si="3432"/>
        <v>5</v>
      </c>
      <c r="BV802" s="146">
        <f t="shared" si="3432"/>
        <v>7</v>
      </c>
      <c r="BW802" s="357">
        <f t="shared" si="3415"/>
        <v>2006</v>
      </c>
      <c r="BX802" s="357">
        <f t="shared" si="3416"/>
        <v>3002</v>
      </c>
    </row>
    <row r="803" spans="1:76" s="353" customFormat="1">
      <c r="A803" s="347">
        <f t="shared" si="3292"/>
        <v>140</v>
      </c>
      <c r="B803" s="347" t="s">
        <v>1111</v>
      </c>
      <c r="C803" s="347" t="str">
        <f t="shared" si="3206"/>
        <v>女衣</v>
      </c>
      <c r="D803" s="347" t="str">
        <f t="shared" si="3405"/>
        <v>140级紫装女衣</v>
      </c>
      <c r="E803" s="347">
        <f>VLOOKUP($C803,$C$3:$M$15,COLUMNS($C$3:H$15),0)</f>
        <v>60</v>
      </c>
      <c r="F803" s="347" t="str">
        <f>VLOOKUP($C803,$C$3:$M$15,COLUMNS($C$3:I$15),0)</f>
        <v>maxhp_value</v>
      </c>
      <c r="G803" s="347">
        <f>VLOOKUP($C803,$C$3:$M$15,COLUMNS($C$3:J$15),0)</f>
        <v>140</v>
      </c>
      <c r="H803" s="347" t="str">
        <f>VLOOKUP($C803,$C$3:$M$15,COLUMNS($C$3:K$15),0)</f>
        <v>defend_value</v>
      </c>
      <c r="I803" s="347" t="str">
        <f>VLOOKUP($C803,$C$3:$M$15,COLUMNS($C$3:L$15),0)</f>
        <v/>
      </c>
      <c r="J803" s="347" t="str">
        <f>VLOOKUP($C803,$C$3:$M$15,COLUMNS($C$3:M$15),0)</f>
        <v/>
      </c>
      <c r="K803" s="344">
        <f t="shared" si="3207"/>
        <v>753</v>
      </c>
      <c r="L803" s="344">
        <f t="shared" si="3208"/>
        <v>786</v>
      </c>
      <c r="M803" s="344">
        <f t="shared" si="3209"/>
        <v>786</v>
      </c>
      <c r="N803" s="344">
        <f t="shared" si="3210"/>
        <v>819</v>
      </c>
      <c r="O803" s="344">
        <f t="shared" si="3211"/>
        <v>819</v>
      </c>
      <c r="P803" s="344">
        <f t="shared" si="3212"/>
        <v>852</v>
      </c>
      <c r="Q803" s="344">
        <f t="shared" si="3213"/>
        <v>852</v>
      </c>
      <c r="R803" s="344">
        <f t="shared" si="3214"/>
        <v>885</v>
      </c>
      <c r="S803" s="344">
        <f t="shared" si="3215"/>
        <v>885</v>
      </c>
      <c r="T803" s="344">
        <f t="shared" si="3216"/>
        <v>918</v>
      </c>
      <c r="U803" s="356">
        <v>3600</v>
      </c>
      <c r="V803" s="356">
        <v>2800</v>
      </c>
      <c r="W803" s="356">
        <v>2000</v>
      </c>
      <c r="X803" s="356">
        <v>1200</v>
      </c>
      <c r="Y803" s="356">
        <v>400</v>
      </c>
      <c r="Z803" s="344">
        <f t="shared" si="3217"/>
        <v>235</v>
      </c>
      <c r="AA803" s="344">
        <f t="shared" si="3218"/>
        <v>246</v>
      </c>
      <c r="AB803" s="344">
        <f t="shared" si="3219"/>
        <v>246</v>
      </c>
      <c r="AC803" s="344">
        <f t="shared" si="3220"/>
        <v>256</v>
      </c>
      <c r="AD803" s="344">
        <f t="shared" si="3221"/>
        <v>256</v>
      </c>
      <c r="AE803" s="344">
        <f t="shared" si="3222"/>
        <v>266</v>
      </c>
      <c r="AF803" s="344">
        <f t="shared" si="3223"/>
        <v>266</v>
      </c>
      <c r="AG803" s="344">
        <f t="shared" si="3224"/>
        <v>277</v>
      </c>
      <c r="AH803" s="344">
        <f t="shared" si="3225"/>
        <v>277</v>
      </c>
      <c r="AI803" s="344">
        <f t="shared" si="3226"/>
        <v>287</v>
      </c>
      <c r="AJ803" s="356">
        <v>3600</v>
      </c>
      <c r="AK803" s="356">
        <v>2800</v>
      </c>
      <c r="AL803" s="356">
        <v>2000</v>
      </c>
      <c r="AM803" s="356">
        <v>1200</v>
      </c>
      <c r="AN803" s="356">
        <v>400</v>
      </c>
      <c r="AO803" s="344" t="str">
        <f t="shared" si="3227"/>
        <v/>
      </c>
      <c r="AP803" s="344" t="str">
        <f t="shared" si="3228"/>
        <v/>
      </c>
      <c r="AQ803" s="344" t="str">
        <f t="shared" si="3229"/>
        <v/>
      </c>
      <c r="AR803" s="344" t="str">
        <f t="shared" si="3230"/>
        <v/>
      </c>
      <c r="AS803" s="344" t="str">
        <f t="shared" si="3231"/>
        <v/>
      </c>
      <c r="AT803" s="344" t="str">
        <f t="shared" si="3232"/>
        <v/>
      </c>
      <c r="AU803" s="344" t="str">
        <f t="shared" si="3233"/>
        <v/>
      </c>
      <c r="AV803" s="344" t="str">
        <f t="shared" si="3234"/>
        <v/>
      </c>
      <c r="AW803" s="344" t="str">
        <f t="shared" si="3235"/>
        <v/>
      </c>
      <c r="AX803" s="344" t="str">
        <f t="shared" si="3236"/>
        <v/>
      </c>
      <c r="AY803" s="356">
        <v>3600</v>
      </c>
      <c r="AZ803" s="356">
        <v>2800</v>
      </c>
      <c r="BA803" s="356">
        <v>2000</v>
      </c>
      <c r="BB803" s="356">
        <v>1200</v>
      </c>
      <c r="BC803" s="356">
        <v>400</v>
      </c>
      <c r="BD803" s="353">
        <f t="shared" ref="BD803:BH803" si="3433">IF(BD608="","",BD608+60)</f>
        <v>134</v>
      </c>
      <c r="BE803" s="353">
        <f t="shared" si="3433"/>
        <v>134</v>
      </c>
      <c r="BF803" s="353">
        <f t="shared" si="3433"/>
        <v>149</v>
      </c>
      <c r="BG803" s="353">
        <f t="shared" si="3433"/>
        <v>164</v>
      </c>
      <c r="BH803" s="353">
        <f t="shared" si="3433"/>
        <v>179</v>
      </c>
      <c r="BI803" s="146" t="str">
        <f t="shared" si="3286"/>
        <v>134;134</v>
      </c>
      <c r="BJ803" s="352">
        <f t="shared" si="3287"/>
        <v>149</v>
      </c>
      <c r="BK803" s="146" t="str">
        <f t="shared" si="3288"/>
        <v>164;179</v>
      </c>
      <c r="BL803" s="25">
        <f t="shared" si="3407"/>
        <v>7140208</v>
      </c>
      <c r="BM803" s="146">
        <f t="shared" ref="BM803" si="3434">BM790</f>
        <v>568</v>
      </c>
      <c r="BN803" s="146">
        <f t="shared" si="3183"/>
        <v>7</v>
      </c>
      <c r="BO803" s="146">
        <f t="shared" ref="BO803:BP803" si="3435">BO790</f>
        <v>2</v>
      </c>
      <c r="BP803" s="146">
        <f t="shared" si="3435"/>
        <v>8</v>
      </c>
      <c r="BQ803" s="146">
        <f>VLOOKUP(IF(A803=1,0,A803),宝石属性!$B$26:$D$41,2,0)</f>
        <v>10</v>
      </c>
      <c r="BR803" s="146">
        <f>VLOOKUP(IF(A803=1,0,A803),宝石属性!$B$26:$D$41,3,0)</f>
        <v>2</v>
      </c>
      <c r="BS803" s="146">
        <f t="shared" ref="BS803:BV803" si="3436">IF(BS790="","",BS790)</f>
        <v>1</v>
      </c>
      <c r="BT803" s="146">
        <f t="shared" si="3436"/>
        <v>3</v>
      </c>
      <c r="BU803" s="146">
        <f t="shared" si="3436"/>
        <v>5</v>
      </c>
      <c r="BV803" s="146">
        <f t="shared" si="3436"/>
        <v>7</v>
      </c>
      <c r="BW803" s="357">
        <f t="shared" si="3415"/>
        <v>2006</v>
      </c>
      <c r="BX803" s="357">
        <f t="shared" si="3416"/>
        <v>3002</v>
      </c>
    </row>
    <row r="804" spans="1:76" s="353" customFormat="1">
      <c r="A804" s="347">
        <f t="shared" si="3292"/>
        <v>140</v>
      </c>
      <c r="B804" s="347" t="s">
        <v>1111</v>
      </c>
      <c r="C804" s="347" t="str">
        <f t="shared" si="3206"/>
        <v>男头盔</v>
      </c>
      <c r="D804" s="347" t="str">
        <f t="shared" si="3405"/>
        <v>140级紫装男头盔</v>
      </c>
      <c r="E804" s="347">
        <f>VLOOKUP($C804,$C$3:$M$15,COLUMNS($C$3:H$15),0)</f>
        <v>90</v>
      </c>
      <c r="F804" s="347" t="str">
        <f>VLOOKUP($C804,$C$3:$M$15,COLUMNS($C$3:I$15),0)</f>
        <v>maxmp_value</v>
      </c>
      <c r="G804" s="347">
        <f>VLOOKUP($C804,$C$3:$M$15,COLUMNS($C$3:J$15),0)</f>
        <v>140</v>
      </c>
      <c r="H804" s="347" t="str">
        <f>VLOOKUP($C804,$C$3:$M$15,COLUMNS($C$3:K$15),0)</f>
        <v>defend_value</v>
      </c>
      <c r="I804" s="347" t="str">
        <f>VLOOKUP($C804,$C$3:$M$15,COLUMNS($C$3:L$15),0)</f>
        <v/>
      </c>
      <c r="J804" s="347" t="str">
        <f>VLOOKUP($C804,$C$3:$M$15,COLUMNS($C$3:M$15),0)</f>
        <v/>
      </c>
      <c r="K804" s="344">
        <f t="shared" si="3207"/>
        <v>941</v>
      </c>
      <c r="L804" s="344">
        <f t="shared" si="3208"/>
        <v>983</v>
      </c>
      <c r="M804" s="344">
        <f t="shared" si="3209"/>
        <v>983</v>
      </c>
      <c r="N804" s="344">
        <f t="shared" si="3210"/>
        <v>1024</v>
      </c>
      <c r="O804" s="344">
        <f t="shared" si="3211"/>
        <v>1024</v>
      </c>
      <c r="P804" s="344">
        <f t="shared" si="3212"/>
        <v>1065</v>
      </c>
      <c r="Q804" s="344">
        <f t="shared" si="3213"/>
        <v>1065</v>
      </c>
      <c r="R804" s="344">
        <f t="shared" si="3214"/>
        <v>1107</v>
      </c>
      <c r="S804" s="344">
        <f t="shared" si="3215"/>
        <v>1107</v>
      </c>
      <c r="T804" s="344">
        <f t="shared" si="3216"/>
        <v>1148</v>
      </c>
      <c r="U804" s="356">
        <v>3600</v>
      </c>
      <c r="V804" s="356">
        <v>2800</v>
      </c>
      <c r="W804" s="356">
        <v>2000</v>
      </c>
      <c r="X804" s="356">
        <v>1200</v>
      </c>
      <c r="Y804" s="356">
        <v>400</v>
      </c>
      <c r="Z804" s="344">
        <f t="shared" si="3217"/>
        <v>141</v>
      </c>
      <c r="AA804" s="344">
        <f t="shared" si="3218"/>
        <v>147</v>
      </c>
      <c r="AB804" s="344">
        <f t="shared" si="3219"/>
        <v>147</v>
      </c>
      <c r="AC804" s="344">
        <f t="shared" si="3220"/>
        <v>154</v>
      </c>
      <c r="AD804" s="344">
        <f t="shared" si="3221"/>
        <v>154</v>
      </c>
      <c r="AE804" s="344">
        <f t="shared" si="3222"/>
        <v>160</v>
      </c>
      <c r="AF804" s="344">
        <f t="shared" si="3223"/>
        <v>160</v>
      </c>
      <c r="AG804" s="344">
        <f t="shared" si="3224"/>
        <v>166</v>
      </c>
      <c r="AH804" s="344">
        <f t="shared" si="3225"/>
        <v>166</v>
      </c>
      <c r="AI804" s="344">
        <f t="shared" si="3226"/>
        <v>172</v>
      </c>
      <c r="AJ804" s="356">
        <v>3600</v>
      </c>
      <c r="AK804" s="356">
        <v>2800</v>
      </c>
      <c r="AL804" s="356">
        <v>2000</v>
      </c>
      <c r="AM804" s="356">
        <v>1200</v>
      </c>
      <c r="AN804" s="356">
        <v>400</v>
      </c>
      <c r="AO804" s="344" t="str">
        <f t="shared" si="3227"/>
        <v/>
      </c>
      <c r="AP804" s="344" t="str">
        <f t="shared" si="3228"/>
        <v/>
      </c>
      <c r="AQ804" s="344" t="str">
        <f t="shared" si="3229"/>
        <v/>
      </c>
      <c r="AR804" s="344" t="str">
        <f t="shared" si="3230"/>
        <v/>
      </c>
      <c r="AS804" s="344" t="str">
        <f t="shared" si="3231"/>
        <v/>
      </c>
      <c r="AT804" s="344" t="str">
        <f t="shared" si="3232"/>
        <v/>
      </c>
      <c r="AU804" s="344" t="str">
        <f t="shared" si="3233"/>
        <v/>
      </c>
      <c r="AV804" s="344" t="str">
        <f t="shared" si="3234"/>
        <v/>
      </c>
      <c r="AW804" s="344" t="str">
        <f t="shared" si="3235"/>
        <v/>
      </c>
      <c r="AX804" s="344" t="str">
        <f t="shared" si="3236"/>
        <v/>
      </c>
      <c r="AY804" s="356">
        <v>3600</v>
      </c>
      <c r="AZ804" s="356">
        <v>2800</v>
      </c>
      <c r="BA804" s="356">
        <v>2000</v>
      </c>
      <c r="BB804" s="356">
        <v>1200</v>
      </c>
      <c r="BC804" s="356">
        <v>400</v>
      </c>
      <c r="BD804" s="353" t="str">
        <f t="shared" ref="BD804:BH804" si="3437">IF(BD609="","",BD609+60)</f>
        <v/>
      </c>
      <c r="BE804" s="353" t="str">
        <f t="shared" si="3437"/>
        <v/>
      </c>
      <c r="BF804" s="353" t="str">
        <f t="shared" si="3437"/>
        <v/>
      </c>
      <c r="BG804" s="353" t="str">
        <f t="shared" si="3437"/>
        <v/>
      </c>
      <c r="BH804" s="353" t="str">
        <f t="shared" si="3437"/>
        <v/>
      </c>
      <c r="BI804" s="146" t="str">
        <f t="shared" si="3286"/>
        <v/>
      </c>
      <c r="BJ804" s="352" t="str">
        <f t="shared" si="3287"/>
        <v/>
      </c>
      <c r="BK804" s="146" t="str">
        <f t="shared" si="3288"/>
        <v/>
      </c>
      <c r="BL804" s="25">
        <f t="shared" si="3407"/>
        <v>7140309</v>
      </c>
      <c r="BM804" s="146">
        <f t="shared" ref="BM804" si="3438">BM791</f>
        <v>1640</v>
      </c>
      <c r="BN804" s="146">
        <f t="shared" si="3183"/>
        <v>7</v>
      </c>
      <c r="BO804" s="146">
        <f t="shared" ref="BO804:BP804" si="3439">BO791</f>
        <v>3</v>
      </c>
      <c r="BP804" s="146">
        <f t="shared" si="3439"/>
        <v>9</v>
      </c>
      <c r="BQ804" s="146">
        <f>VLOOKUP(IF(A804=1,0,A804),宝石属性!$B$26:$D$41,2,0)</f>
        <v>10</v>
      </c>
      <c r="BR804" s="146">
        <f>VLOOKUP(IF(A804=1,0,A804),宝石属性!$B$26:$D$41,3,0)</f>
        <v>2</v>
      </c>
      <c r="BS804" s="146">
        <f t="shared" ref="BS804:BV804" si="3440">IF(BS791="","",BS791)</f>
        <v>2</v>
      </c>
      <c r="BT804" s="146">
        <f t="shared" si="3440"/>
        <v>3</v>
      </c>
      <c r="BU804" s="146" t="str">
        <f t="shared" si="3440"/>
        <v/>
      </c>
      <c r="BV804" s="146" t="str">
        <f t="shared" si="3440"/>
        <v/>
      </c>
      <c r="BW804" s="357">
        <f t="shared" si="3415"/>
        <v>2009</v>
      </c>
      <c r="BX804" s="357">
        <f t="shared" si="3416"/>
        <v>3002</v>
      </c>
    </row>
    <row r="805" spans="1:76" s="353" customFormat="1">
      <c r="A805" s="347">
        <f t="shared" si="3292"/>
        <v>140</v>
      </c>
      <c r="B805" s="347" t="s">
        <v>1111</v>
      </c>
      <c r="C805" s="347" t="str">
        <f t="shared" si="3206"/>
        <v>女头饰</v>
      </c>
      <c r="D805" s="347" t="str">
        <f t="shared" si="3405"/>
        <v>140级紫装女头饰</v>
      </c>
      <c r="E805" s="347">
        <f>VLOOKUP($C805,$C$3:$M$15,COLUMNS($C$3:H$15),0)</f>
        <v>90</v>
      </c>
      <c r="F805" s="347" t="str">
        <f>VLOOKUP($C805,$C$3:$M$15,COLUMNS($C$3:I$15),0)</f>
        <v>maxmp_value</v>
      </c>
      <c r="G805" s="347">
        <f>VLOOKUP($C805,$C$3:$M$15,COLUMNS($C$3:J$15),0)</f>
        <v>140</v>
      </c>
      <c r="H805" s="347" t="str">
        <f>VLOOKUP($C805,$C$3:$M$15,COLUMNS($C$3:K$15),0)</f>
        <v>defend_value</v>
      </c>
      <c r="I805" s="347" t="str">
        <f>VLOOKUP($C805,$C$3:$M$15,COLUMNS($C$3:L$15),0)</f>
        <v/>
      </c>
      <c r="J805" s="347" t="str">
        <f>VLOOKUP($C805,$C$3:$M$15,COLUMNS($C$3:M$15),0)</f>
        <v/>
      </c>
      <c r="K805" s="344">
        <f t="shared" si="3207"/>
        <v>941</v>
      </c>
      <c r="L805" s="344">
        <f t="shared" si="3208"/>
        <v>983</v>
      </c>
      <c r="M805" s="344">
        <f t="shared" si="3209"/>
        <v>983</v>
      </c>
      <c r="N805" s="344">
        <f t="shared" si="3210"/>
        <v>1024</v>
      </c>
      <c r="O805" s="344">
        <f t="shared" si="3211"/>
        <v>1024</v>
      </c>
      <c r="P805" s="344">
        <f t="shared" si="3212"/>
        <v>1065</v>
      </c>
      <c r="Q805" s="344">
        <f t="shared" si="3213"/>
        <v>1065</v>
      </c>
      <c r="R805" s="344">
        <f t="shared" si="3214"/>
        <v>1107</v>
      </c>
      <c r="S805" s="344">
        <f t="shared" si="3215"/>
        <v>1107</v>
      </c>
      <c r="T805" s="344">
        <f t="shared" si="3216"/>
        <v>1148</v>
      </c>
      <c r="U805" s="356">
        <v>3600</v>
      </c>
      <c r="V805" s="356">
        <v>2800</v>
      </c>
      <c r="W805" s="356">
        <v>2000</v>
      </c>
      <c r="X805" s="356">
        <v>1200</v>
      </c>
      <c r="Y805" s="356">
        <v>400</v>
      </c>
      <c r="Z805" s="344">
        <f t="shared" si="3217"/>
        <v>141</v>
      </c>
      <c r="AA805" s="344">
        <f t="shared" si="3218"/>
        <v>147</v>
      </c>
      <c r="AB805" s="344">
        <f t="shared" si="3219"/>
        <v>147</v>
      </c>
      <c r="AC805" s="344">
        <f t="shared" si="3220"/>
        <v>154</v>
      </c>
      <c r="AD805" s="344">
        <f t="shared" si="3221"/>
        <v>154</v>
      </c>
      <c r="AE805" s="344">
        <f t="shared" si="3222"/>
        <v>160</v>
      </c>
      <c r="AF805" s="344">
        <f t="shared" si="3223"/>
        <v>160</v>
      </c>
      <c r="AG805" s="344">
        <f t="shared" si="3224"/>
        <v>166</v>
      </c>
      <c r="AH805" s="344">
        <f t="shared" si="3225"/>
        <v>166</v>
      </c>
      <c r="AI805" s="344">
        <f t="shared" si="3226"/>
        <v>172</v>
      </c>
      <c r="AJ805" s="356">
        <v>3600</v>
      </c>
      <c r="AK805" s="356">
        <v>2800</v>
      </c>
      <c r="AL805" s="356">
        <v>2000</v>
      </c>
      <c r="AM805" s="356">
        <v>1200</v>
      </c>
      <c r="AN805" s="356">
        <v>400</v>
      </c>
      <c r="AO805" s="344" t="str">
        <f t="shared" si="3227"/>
        <v/>
      </c>
      <c r="AP805" s="344" t="str">
        <f t="shared" si="3228"/>
        <v/>
      </c>
      <c r="AQ805" s="344" t="str">
        <f t="shared" si="3229"/>
        <v/>
      </c>
      <c r="AR805" s="344" t="str">
        <f t="shared" si="3230"/>
        <v/>
      </c>
      <c r="AS805" s="344" t="str">
        <f t="shared" si="3231"/>
        <v/>
      </c>
      <c r="AT805" s="344" t="str">
        <f t="shared" si="3232"/>
        <v/>
      </c>
      <c r="AU805" s="344" t="str">
        <f t="shared" si="3233"/>
        <v/>
      </c>
      <c r="AV805" s="344" t="str">
        <f t="shared" si="3234"/>
        <v/>
      </c>
      <c r="AW805" s="344" t="str">
        <f t="shared" si="3235"/>
        <v/>
      </c>
      <c r="AX805" s="344" t="str">
        <f t="shared" si="3236"/>
        <v/>
      </c>
      <c r="AY805" s="356">
        <v>3600</v>
      </c>
      <c r="AZ805" s="356">
        <v>2800</v>
      </c>
      <c r="BA805" s="356">
        <v>2000</v>
      </c>
      <c r="BB805" s="356">
        <v>1200</v>
      </c>
      <c r="BC805" s="356">
        <v>400</v>
      </c>
      <c r="BD805" s="353" t="str">
        <f t="shared" ref="BD805:BH805" si="3441">IF(BD610="","",BD610+60)</f>
        <v/>
      </c>
      <c r="BE805" s="353" t="str">
        <f t="shared" si="3441"/>
        <v/>
      </c>
      <c r="BF805" s="353" t="str">
        <f t="shared" si="3441"/>
        <v/>
      </c>
      <c r="BG805" s="353" t="str">
        <f t="shared" si="3441"/>
        <v/>
      </c>
      <c r="BH805" s="353" t="str">
        <f t="shared" si="3441"/>
        <v/>
      </c>
      <c r="BI805" s="146" t="str">
        <f t="shared" si="3286"/>
        <v/>
      </c>
      <c r="BJ805" s="352" t="str">
        <f t="shared" si="3287"/>
        <v/>
      </c>
      <c r="BK805" s="146" t="str">
        <f t="shared" si="3288"/>
        <v/>
      </c>
      <c r="BL805" s="25">
        <f t="shared" si="3407"/>
        <v>7140310</v>
      </c>
      <c r="BM805" s="146">
        <f t="shared" ref="BM805" si="3442">BM792</f>
        <v>1384</v>
      </c>
      <c r="BN805" s="146">
        <f t="shared" si="3183"/>
        <v>7</v>
      </c>
      <c r="BO805" s="146">
        <f t="shared" ref="BO805:BP805" si="3443">BO792</f>
        <v>3</v>
      </c>
      <c r="BP805" s="146">
        <f t="shared" si="3443"/>
        <v>10</v>
      </c>
      <c r="BQ805" s="146">
        <f>VLOOKUP(IF(A805=1,0,A805),宝石属性!$B$26:$D$41,2,0)</f>
        <v>10</v>
      </c>
      <c r="BR805" s="146">
        <f>VLOOKUP(IF(A805=1,0,A805),宝石属性!$B$26:$D$41,3,0)</f>
        <v>2</v>
      </c>
      <c r="BS805" s="146">
        <f t="shared" ref="BS805:BV805" si="3444">IF(BS792="","",BS792)</f>
        <v>2</v>
      </c>
      <c r="BT805" s="146">
        <f t="shared" si="3444"/>
        <v>3</v>
      </c>
      <c r="BU805" s="146" t="str">
        <f t="shared" si="3444"/>
        <v/>
      </c>
      <c r="BV805" s="146" t="str">
        <f t="shared" si="3444"/>
        <v/>
      </c>
      <c r="BW805" s="357">
        <f t="shared" si="3415"/>
        <v>2009</v>
      </c>
      <c r="BX805" s="357">
        <f t="shared" si="3416"/>
        <v>3002</v>
      </c>
    </row>
    <row r="806" spans="1:76" s="353" customFormat="1">
      <c r="A806" s="347">
        <f t="shared" si="3292"/>
        <v>140</v>
      </c>
      <c r="B806" s="347" t="s">
        <v>1111</v>
      </c>
      <c r="C806" s="347" t="str">
        <f t="shared" si="3206"/>
        <v>项链</v>
      </c>
      <c r="D806" s="347" t="str">
        <f t="shared" si="3405"/>
        <v>140级紫装项链</v>
      </c>
      <c r="E806" s="347">
        <f>VLOOKUP($C806,$C$3:$M$15,COLUMNS($C$3:H$15),0)</f>
        <v>150</v>
      </c>
      <c r="F806" s="347" t="str">
        <f>VLOOKUP($C806,$C$3:$M$15,COLUMNS($C$3:I$15),0)</f>
        <v>magicattack_value</v>
      </c>
      <c r="G806" s="347">
        <f>VLOOKUP($C806,$C$3:$M$15,COLUMNS($C$3:J$15),0)</f>
        <v>160</v>
      </c>
      <c r="H806" s="347" t="str">
        <f>VLOOKUP($C806,$C$3:$M$15,COLUMNS($C$3:K$15),0)</f>
        <v>magicdef_value</v>
      </c>
      <c r="I806" s="347" t="str">
        <f>VLOOKUP($C806,$C$3:$M$15,COLUMNS($C$3:L$15),0)</f>
        <v/>
      </c>
      <c r="J806" s="347" t="str">
        <f>VLOOKUP($C806,$C$3:$M$15,COLUMNS($C$3:M$15),0)</f>
        <v/>
      </c>
      <c r="K806" s="344">
        <f t="shared" si="3207"/>
        <v>259</v>
      </c>
      <c r="L806" s="344">
        <f t="shared" si="3208"/>
        <v>270</v>
      </c>
      <c r="M806" s="344">
        <f t="shared" si="3209"/>
        <v>270</v>
      </c>
      <c r="N806" s="344">
        <f t="shared" si="3210"/>
        <v>282</v>
      </c>
      <c r="O806" s="344">
        <f t="shared" si="3211"/>
        <v>282</v>
      </c>
      <c r="P806" s="344">
        <f t="shared" si="3212"/>
        <v>293</v>
      </c>
      <c r="Q806" s="344">
        <f t="shared" si="3213"/>
        <v>293</v>
      </c>
      <c r="R806" s="344">
        <f t="shared" si="3214"/>
        <v>304</v>
      </c>
      <c r="S806" s="344">
        <f t="shared" si="3215"/>
        <v>304</v>
      </c>
      <c r="T806" s="344">
        <f t="shared" si="3216"/>
        <v>316</v>
      </c>
      <c r="U806" s="356">
        <v>3600</v>
      </c>
      <c r="V806" s="356">
        <v>2800</v>
      </c>
      <c r="W806" s="356">
        <v>2000</v>
      </c>
      <c r="X806" s="356">
        <v>1200</v>
      </c>
      <c r="Y806" s="356">
        <v>400</v>
      </c>
      <c r="Z806" s="344">
        <f t="shared" si="3217"/>
        <v>138</v>
      </c>
      <c r="AA806" s="344">
        <f t="shared" si="3218"/>
        <v>144</v>
      </c>
      <c r="AB806" s="344">
        <f t="shared" si="3219"/>
        <v>144</v>
      </c>
      <c r="AC806" s="344">
        <f t="shared" si="3220"/>
        <v>150</v>
      </c>
      <c r="AD806" s="344">
        <f t="shared" si="3221"/>
        <v>150</v>
      </c>
      <c r="AE806" s="344">
        <f t="shared" si="3222"/>
        <v>156</v>
      </c>
      <c r="AF806" s="344">
        <f t="shared" si="3223"/>
        <v>156</v>
      </c>
      <c r="AG806" s="344">
        <f t="shared" si="3224"/>
        <v>162</v>
      </c>
      <c r="AH806" s="344">
        <f t="shared" si="3225"/>
        <v>162</v>
      </c>
      <c r="AI806" s="344">
        <f t="shared" si="3226"/>
        <v>168</v>
      </c>
      <c r="AJ806" s="356">
        <v>3600</v>
      </c>
      <c r="AK806" s="356">
        <v>2800</v>
      </c>
      <c r="AL806" s="356">
        <v>2000</v>
      </c>
      <c r="AM806" s="356">
        <v>1200</v>
      </c>
      <c r="AN806" s="356">
        <v>400</v>
      </c>
      <c r="AO806" s="344" t="str">
        <f t="shared" si="3227"/>
        <v/>
      </c>
      <c r="AP806" s="344" t="str">
        <f t="shared" si="3228"/>
        <v/>
      </c>
      <c r="AQ806" s="344" t="str">
        <f t="shared" si="3229"/>
        <v/>
      </c>
      <c r="AR806" s="344" t="str">
        <f t="shared" si="3230"/>
        <v/>
      </c>
      <c r="AS806" s="344" t="str">
        <f t="shared" si="3231"/>
        <v/>
      </c>
      <c r="AT806" s="344" t="str">
        <f t="shared" si="3232"/>
        <v/>
      </c>
      <c r="AU806" s="344" t="str">
        <f t="shared" si="3233"/>
        <v/>
      </c>
      <c r="AV806" s="344" t="str">
        <f t="shared" si="3234"/>
        <v/>
      </c>
      <c r="AW806" s="344" t="str">
        <f t="shared" si="3235"/>
        <v/>
      </c>
      <c r="AX806" s="344" t="str">
        <f t="shared" si="3236"/>
        <v/>
      </c>
      <c r="AY806" s="356">
        <v>3600</v>
      </c>
      <c r="AZ806" s="356">
        <v>2800</v>
      </c>
      <c r="BA806" s="356">
        <v>2000</v>
      </c>
      <c r="BB806" s="356">
        <v>1200</v>
      </c>
      <c r="BC806" s="356">
        <v>400</v>
      </c>
      <c r="BD806" s="353" t="str">
        <f t="shared" ref="BD806:BH806" si="3445">IF(BD611="","",BD611+60)</f>
        <v/>
      </c>
      <c r="BE806" s="353" t="str">
        <f t="shared" si="3445"/>
        <v/>
      </c>
      <c r="BF806" s="353" t="str">
        <f t="shared" si="3445"/>
        <v/>
      </c>
      <c r="BG806" s="353" t="str">
        <f t="shared" si="3445"/>
        <v/>
      </c>
      <c r="BH806" s="353" t="str">
        <f t="shared" si="3445"/>
        <v/>
      </c>
      <c r="BI806" s="146" t="str">
        <f t="shared" si="3286"/>
        <v/>
      </c>
      <c r="BJ806" s="352" t="str">
        <f t="shared" si="3287"/>
        <v/>
      </c>
      <c r="BK806" s="146" t="str">
        <f t="shared" si="3288"/>
        <v/>
      </c>
      <c r="BL806" s="25">
        <f t="shared" si="3407"/>
        <v>7140411</v>
      </c>
      <c r="BM806" s="146">
        <f t="shared" ref="BM806" si="3446">BM793</f>
        <v>40</v>
      </c>
      <c r="BN806" s="146">
        <f t="shared" si="3183"/>
        <v>7</v>
      </c>
      <c r="BO806" s="146">
        <f t="shared" ref="BO806:BP806" si="3447">BO793</f>
        <v>4</v>
      </c>
      <c r="BP806" s="146">
        <f t="shared" si="3447"/>
        <v>11</v>
      </c>
      <c r="BQ806" s="146">
        <f>VLOOKUP(IF(A806=1,0,A806),宝石属性!$B$26:$D$41,2,0)</f>
        <v>10</v>
      </c>
      <c r="BR806" s="146">
        <f>VLOOKUP(IF(A806=1,0,A806),宝石属性!$B$26:$D$41,3,0)</f>
        <v>2</v>
      </c>
      <c r="BS806" s="146">
        <f t="shared" ref="BS806:BV806" si="3448">IF(BS793="","",BS793)</f>
        <v>4</v>
      </c>
      <c r="BT806" s="146">
        <f t="shared" si="3448"/>
        <v>5</v>
      </c>
      <c r="BU806" s="146" t="str">
        <f t="shared" si="3448"/>
        <v/>
      </c>
      <c r="BV806" s="146" t="str">
        <f t="shared" si="3448"/>
        <v/>
      </c>
      <c r="BW806" s="357">
        <f t="shared" si="3415"/>
        <v>2012</v>
      </c>
      <c r="BX806" s="357">
        <f t="shared" si="3416"/>
        <v>3002</v>
      </c>
    </row>
    <row r="807" spans="1:76" s="353" customFormat="1">
      <c r="A807" s="347">
        <f t="shared" si="3292"/>
        <v>140</v>
      </c>
      <c r="B807" s="347" t="s">
        <v>1111</v>
      </c>
      <c r="C807" s="347" t="str">
        <f t="shared" si="3206"/>
        <v>腰带</v>
      </c>
      <c r="D807" s="347" t="str">
        <f t="shared" si="3405"/>
        <v>140级紫装腰带</v>
      </c>
      <c r="E807" s="347">
        <f>VLOOKUP($C807,$C$3:$M$15,COLUMNS($C$3:H$15),0)</f>
        <v>60</v>
      </c>
      <c r="F807" s="347" t="str">
        <f>VLOOKUP($C807,$C$3:$M$15,COLUMNS($C$3:I$15),0)</f>
        <v>maxhp_value</v>
      </c>
      <c r="G807" s="347">
        <f>VLOOKUP($C807,$C$3:$M$15,COLUMNS($C$3:J$15),0)</f>
        <v>140</v>
      </c>
      <c r="H807" s="347" t="str">
        <f>VLOOKUP($C807,$C$3:$M$15,COLUMNS($C$3:K$15),0)</f>
        <v>defend_value</v>
      </c>
      <c r="I807" s="347" t="str">
        <f>VLOOKUP($C807,$C$3:$M$15,COLUMNS($C$3:L$15),0)</f>
        <v/>
      </c>
      <c r="J807" s="347" t="str">
        <f>VLOOKUP($C807,$C$3:$M$15,COLUMNS($C$3:M$15),0)</f>
        <v/>
      </c>
      <c r="K807" s="344">
        <f t="shared" si="3207"/>
        <v>1130</v>
      </c>
      <c r="L807" s="344">
        <f t="shared" si="3208"/>
        <v>1179</v>
      </c>
      <c r="M807" s="344">
        <f t="shared" si="3209"/>
        <v>1179</v>
      </c>
      <c r="N807" s="344">
        <f t="shared" si="3210"/>
        <v>1229</v>
      </c>
      <c r="O807" s="344">
        <f t="shared" si="3211"/>
        <v>1229</v>
      </c>
      <c r="P807" s="344">
        <f t="shared" si="3212"/>
        <v>1278</v>
      </c>
      <c r="Q807" s="344">
        <f t="shared" si="3213"/>
        <v>1278</v>
      </c>
      <c r="R807" s="344">
        <f t="shared" si="3214"/>
        <v>1328</v>
      </c>
      <c r="S807" s="344">
        <f t="shared" si="3215"/>
        <v>1328</v>
      </c>
      <c r="T807" s="344">
        <f t="shared" si="3216"/>
        <v>1378</v>
      </c>
      <c r="U807" s="356">
        <v>3600</v>
      </c>
      <c r="V807" s="356">
        <v>2800</v>
      </c>
      <c r="W807" s="356">
        <v>2000</v>
      </c>
      <c r="X807" s="356">
        <v>1200</v>
      </c>
      <c r="Y807" s="356">
        <v>400</v>
      </c>
      <c r="Z807" s="344">
        <f t="shared" si="3217"/>
        <v>94</v>
      </c>
      <c r="AA807" s="344">
        <f t="shared" si="3218"/>
        <v>98</v>
      </c>
      <c r="AB807" s="344">
        <f t="shared" si="3219"/>
        <v>98</v>
      </c>
      <c r="AC807" s="344">
        <f t="shared" si="3220"/>
        <v>102</v>
      </c>
      <c r="AD807" s="344">
        <f t="shared" si="3221"/>
        <v>102</v>
      </c>
      <c r="AE807" s="344">
        <f t="shared" si="3222"/>
        <v>107</v>
      </c>
      <c r="AF807" s="344">
        <f t="shared" si="3223"/>
        <v>107</v>
      </c>
      <c r="AG807" s="344">
        <f t="shared" si="3224"/>
        <v>111</v>
      </c>
      <c r="AH807" s="344">
        <f t="shared" si="3225"/>
        <v>111</v>
      </c>
      <c r="AI807" s="344">
        <f t="shared" si="3226"/>
        <v>115</v>
      </c>
      <c r="AJ807" s="356">
        <v>3600</v>
      </c>
      <c r="AK807" s="356">
        <v>2800</v>
      </c>
      <c r="AL807" s="356">
        <v>2000</v>
      </c>
      <c r="AM807" s="356">
        <v>1200</v>
      </c>
      <c r="AN807" s="356">
        <v>400</v>
      </c>
      <c r="AO807" s="344" t="str">
        <f t="shared" si="3227"/>
        <v/>
      </c>
      <c r="AP807" s="344" t="str">
        <f t="shared" si="3228"/>
        <v/>
      </c>
      <c r="AQ807" s="344" t="str">
        <f t="shared" si="3229"/>
        <v/>
      </c>
      <c r="AR807" s="344" t="str">
        <f t="shared" si="3230"/>
        <v/>
      </c>
      <c r="AS807" s="344" t="str">
        <f t="shared" si="3231"/>
        <v/>
      </c>
      <c r="AT807" s="344" t="str">
        <f t="shared" si="3232"/>
        <v/>
      </c>
      <c r="AU807" s="344" t="str">
        <f t="shared" si="3233"/>
        <v/>
      </c>
      <c r="AV807" s="344" t="str">
        <f t="shared" si="3234"/>
        <v/>
      </c>
      <c r="AW807" s="344" t="str">
        <f t="shared" si="3235"/>
        <v/>
      </c>
      <c r="AX807" s="344" t="str">
        <f t="shared" si="3236"/>
        <v/>
      </c>
      <c r="AY807" s="356">
        <v>3600</v>
      </c>
      <c r="AZ807" s="356">
        <v>2800</v>
      </c>
      <c r="BA807" s="356">
        <v>2000</v>
      </c>
      <c r="BB807" s="356">
        <v>1200</v>
      </c>
      <c r="BC807" s="356">
        <v>400</v>
      </c>
      <c r="BD807" s="353" t="str">
        <f t="shared" ref="BD807:BH807" si="3449">IF(BD612="","",BD612+60)</f>
        <v/>
      </c>
      <c r="BE807" s="353" t="str">
        <f t="shared" si="3449"/>
        <v/>
      </c>
      <c r="BF807" s="353" t="str">
        <f t="shared" si="3449"/>
        <v/>
      </c>
      <c r="BG807" s="353" t="str">
        <f t="shared" si="3449"/>
        <v/>
      </c>
      <c r="BH807" s="353" t="str">
        <f t="shared" si="3449"/>
        <v/>
      </c>
      <c r="BI807" s="146" t="str">
        <f t="shared" si="3286"/>
        <v/>
      </c>
      <c r="BJ807" s="352" t="str">
        <f t="shared" si="3287"/>
        <v/>
      </c>
      <c r="BK807" s="146" t="str">
        <f t="shared" si="3288"/>
        <v/>
      </c>
      <c r="BL807" s="25">
        <f t="shared" si="3407"/>
        <v>7140512</v>
      </c>
      <c r="BM807" s="146">
        <f t="shared" ref="BM807" si="3450">BM794</f>
        <v>72</v>
      </c>
      <c r="BN807" s="146">
        <f t="shared" si="3183"/>
        <v>7</v>
      </c>
      <c r="BO807" s="146">
        <f t="shared" ref="BO807:BP807" si="3451">BO794</f>
        <v>5</v>
      </c>
      <c r="BP807" s="146">
        <f t="shared" si="3451"/>
        <v>12</v>
      </c>
      <c r="BQ807" s="146">
        <f>VLOOKUP(IF(A807=1,0,A807),宝石属性!$B$26:$D$41,2,0)</f>
        <v>10</v>
      </c>
      <c r="BR807" s="146">
        <f>VLOOKUP(IF(A807=1,0,A807),宝石属性!$B$26:$D$41,3,0)</f>
        <v>2</v>
      </c>
      <c r="BS807" s="146">
        <f t="shared" ref="BS807:BV807" si="3452">IF(BS794="","",BS794)</f>
        <v>1</v>
      </c>
      <c r="BT807" s="146">
        <f t="shared" si="3452"/>
        <v>6</v>
      </c>
      <c r="BU807" s="146">
        <f t="shared" si="3452"/>
        <v>9</v>
      </c>
      <c r="BV807" s="146" t="str">
        <f t="shared" si="3452"/>
        <v/>
      </c>
      <c r="BW807" s="357">
        <f t="shared" si="3415"/>
        <v>2015</v>
      </c>
      <c r="BX807" s="357">
        <f t="shared" si="3416"/>
        <v>3002</v>
      </c>
    </row>
    <row r="808" spans="1:76" s="353" customFormat="1">
      <c r="A808" s="347">
        <f t="shared" si="3292"/>
        <v>140</v>
      </c>
      <c r="B808" s="347" t="s">
        <v>1111</v>
      </c>
      <c r="C808" s="347" t="str">
        <f t="shared" si="3206"/>
        <v>鞋子</v>
      </c>
      <c r="D808" s="347" t="str">
        <f t="shared" si="3405"/>
        <v>140级紫装鞋子</v>
      </c>
      <c r="E808" s="347">
        <f>VLOOKUP($C808,$C$3:$M$15,COLUMNS($C$3:H$15),0)</f>
        <v>160</v>
      </c>
      <c r="F808" s="347" t="str">
        <f>VLOOKUP($C808,$C$3:$M$15,COLUMNS($C$3:I$15),0)</f>
        <v>magicdef_value</v>
      </c>
      <c r="G808" s="347">
        <f>VLOOKUP($C808,$C$3:$M$15,COLUMNS($C$3:J$15),0)</f>
        <v>200</v>
      </c>
      <c r="H808" s="347" t="str">
        <f>VLOOKUP($C808,$C$3:$M$15,COLUMNS($C$3:K$15),0)</f>
        <v>speed_value</v>
      </c>
      <c r="I808" s="347" t="str">
        <f>VLOOKUP($C808,$C$3:$M$15,COLUMNS($C$3:L$15),0)</f>
        <v/>
      </c>
      <c r="J808" s="347" t="str">
        <f>VLOOKUP($C808,$C$3:$M$15,COLUMNS($C$3:M$15),0)</f>
        <v/>
      </c>
      <c r="K808" s="344">
        <f t="shared" si="3207"/>
        <v>138</v>
      </c>
      <c r="L808" s="344">
        <f t="shared" si="3208"/>
        <v>144</v>
      </c>
      <c r="M808" s="344">
        <f t="shared" si="3209"/>
        <v>144</v>
      </c>
      <c r="N808" s="344">
        <f t="shared" si="3210"/>
        <v>150</v>
      </c>
      <c r="O808" s="344">
        <f t="shared" si="3211"/>
        <v>150</v>
      </c>
      <c r="P808" s="344">
        <f t="shared" si="3212"/>
        <v>156</v>
      </c>
      <c r="Q808" s="344">
        <f t="shared" si="3213"/>
        <v>156</v>
      </c>
      <c r="R808" s="344">
        <f t="shared" si="3214"/>
        <v>162</v>
      </c>
      <c r="S808" s="344">
        <f t="shared" si="3215"/>
        <v>162</v>
      </c>
      <c r="T808" s="344">
        <f t="shared" si="3216"/>
        <v>168</v>
      </c>
      <c r="U808" s="356">
        <v>3600</v>
      </c>
      <c r="V808" s="356">
        <v>2800</v>
      </c>
      <c r="W808" s="356">
        <v>2000</v>
      </c>
      <c r="X808" s="356">
        <v>1200</v>
      </c>
      <c r="Y808" s="356">
        <v>400</v>
      </c>
      <c r="Z808" s="344">
        <f t="shared" si="3217"/>
        <v>127</v>
      </c>
      <c r="AA808" s="344">
        <f t="shared" si="3218"/>
        <v>138</v>
      </c>
      <c r="AB808" s="344">
        <f t="shared" si="3219"/>
        <v>138</v>
      </c>
      <c r="AC808" s="344">
        <f t="shared" si="3220"/>
        <v>149</v>
      </c>
      <c r="AD808" s="344">
        <f t="shared" si="3221"/>
        <v>149</v>
      </c>
      <c r="AE808" s="344">
        <f t="shared" si="3222"/>
        <v>160</v>
      </c>
      <c r="AF808" s="344">
        <f t="shared" si="3223"/>
        <v>160</v>
      </c>
      <c r="AG808" s="344">
        <f t="shared" si="3224"/>
        <v>171</v>
      </c>
      <c r="AH808" s="344">
        <f t="shared" si="3225"/>
        <v>171</v>
      </c>
      <c r="AI808" s="344">
        <f t="shared" si="3226"/>
        <v>182</v>
      </c>
      <c r="AJ808" s="356">
        <v>3600</v>
      </c>
      <c r="AK808" s="356">
        <v>2800</v>
      </c>
      <c r="AL808" s="356">
        <v>2000</v>
      </c>
      <c r="AM808" s="356">
        <v>1200</v>
      </c>
      <c r="AN808" s="356">
        <v>400</v>
      </c>
      <c r="AO808" s="344" t="str">
        <f t="shared" si="3227"/>
        <v/>
      </c>
      <c r="AP808" s="344" t="str">
        <f t="shared" si="3228"/>
        <v/>
      </c>
      <c r="AQ808" s="344" t="str">
        <f t="shared" si="3229"/>
        <v/>
      </c>
      <c r="AR808" s="344" t="str">
        <f t="shared" si="3230"/>
        <v/>
      </c>
      <c r="AS808" s="344" t="str">
        <f t="shared" si="3231"/>
        <v/>
      </c>
      <c r="AT808" s="344" t="str">
        <f t="shared" si="3232"/>
        <v/>
      </c>
      <c r="AU808" s="344" t="str">
        <f t="shared" si="3233"/>
        <v/>
      </c>
      <c r="AV808" s="344" t="str">
        <f t="shared" si="3234"/>
        <v/>
      </c>
      <c r="AW808" s="344" t="str">
        <f t="shared" si="3235"/>
        <v/>
      </c>
      <c r="AX808" s="344" t="str">
        <f t="shared" si="3236"/>
        <v/>
      </c>
      <c r="AY808" s="356">
        <v>3600</v>
      </c>
      <c r="AZ808" s="356">
        <v>2800</v>
      </c>
      <c r="BA808" s="356">
        <v>2000</v>
      </c>
      <c r="BB808" s="356">
        <v>1200</v>
      </c>
      <c r="BC808" s="356">
        <v>400</v>
      </c>
      <c r="BD808" s="353" t="str">
        <f t="shared" ref="BD808:BH808" si="3453">IF(BD613="","",BD613+60)</f>
        <v/>
      </c>
      <c r="BE808" s="353" t="str">
        <f t="shared" si="3453"/>
        <v/>
      </c>
      <c r="BF808" s="353" t="str">
        <f t="shared" si="3453"/>
        <v/>
      </c>
      <c r="BG808" s="353" t="str">
        <f t="shared" si="3453"/>
        <v/>
      </c>
      <c r="BH808" s="353" t="str">
        <f t="shared" si="3453"/>
        <v/>
      </c>
      <c r="BI808" s="146" t="str">
        <f t="shared" si="3286"/>
        <v/>
      </c>
      <c r="BJ808" s="352" t="str">
        <f t="shared" si="3287"/>
        <v/>
      </c>
      <c r="BK808" s="146" t="str">
        <f t="shared" si="3288"/>
        <v/>
      </c>
      <c r="BL808" s="25">
        <f t="shared" si="3407"/>
        <v>7140613</v>
      </c>
      <c r="BM808" s="146">
        <f t="shared" ref="BM808" si="3454">BM795</f>
        <v>88</v>
      </c>
      <c r="BN808" s="146">
        <f t="shared" si="3183"/>
        <v>7</v>
      </c>
      <c r="BO808" s="146">
        <f t="shared" ref="BO808:BP808" si="3455">BO795</f>
        <v>6</v>
      </c>
      <c r="BP808" s="146">
        <f t="shared" si="3455"/>
        <v>13</v>
      </c>
      <c r="BQ808" s="146">
        <f>VLOOKUP(IF(A808=1,0,A808),宝石属性!$B$26:$D$41,2,0)</f>
        <v>10</v>
      </c>
      <c r="BR808" s="146">
        <f>VLOOKUP(IF(A808=1,0,A808),宝石属性!$B$26:$D$41,3,0)</f>
        <v>2</v>
      </c>
      <c r="BS808" s="146">
        <f t="shared" ref="BS808:BV808" si="3456">IF(BS795="","",BS795)</f>
        <v>6</v>
      </c>
      <c r="BT808" s="146">
        <f t="shared" si="3456"/>
        <v>9</v>
      </c>
      <c r="BU808" s="146" t="str">
        <f t="shared" si="3456"/>
        <v/>
      </c>
      <c r="BV808" s="146" t="str">
        <f t="shared" si="3456"/>
        <v/>
      </c>
      <c r="BW808" s="357">
        <f t="shared" si="3415"/>
        <v>2018</v>
      </c>
      <c r="BX808" s="357">
        <f t="shared" si="3416"/>
        <v>3002</v>
      </c>
    </row>
    <row r="809" spans="1:76" s="353" customFormat="1">
      <c r="A809" s="347">
        <f t="shared" si="3292"/>
        <v>150</v>
      </c>
      <c r="B809" s="347" t="s">
        <v>1111</v>
      </c>
      <c r="C809" s="347" t="str">
        <f t="shared" si="3206"/>
        <v>剑</v>
      </c>
      <c r="D809" s="347" t="str">
        <f t="shared" si="3405"/>
        <v>150级紫装剑</v>
      </c>
      <c r="E809" s="347">
        <f>VLOOKUP($C809,$C$3:$M$15,COLUMNS($C$3:H$15),0)</f>
        <v>130</v>
      </c>
      <c r="F809" s="347" t="str">
        <f>VLOOKUP($C809,$C$3:$M$15,COLUMNS($C$3:I$15),0)</f>
        <v>phyattack_value</v>
      </c>
      <c r="G809" s="347">
        <f>VLOOKUP($C809,$C$3:$M$15,COLUMNS($C$3:J$15),0)</f>
        <v>150</v>
      </c>
      <c r="H809" s="347" t="str">
        <f>VLOOKUP($C809,$C$3:$M$15,COLUMNS($C$3:K$15),0)</f>
        <v>magicattack_value</v>
      </c>
      <c r="I809" s="347">
        <f>VLOOKUP($C809,$C$3:$M$15,COLUMNS($C$3:L$15),0)</f>
        <v>170</v>
      </c>
      <c r="J809" s="347" t="str">
        <f>VLOOKUP($C809,$C$3:$M$15,COLUMNS($C$3:M$15),0)</f>
        <v>medical_value</v>
      </c>
      <c r="K809" s="344">
        <f t="shared" si="3207"/>
        <v>1009</v>
      </c>
      <c r="L809" s="344">
        <f t="shared" si="3208"/>
        <v>1053</v>
      </c>
      <c r="M809" s="344">
        <f t="shared" si="3209"/>
        <v>1053</v>
      </c>
      <c r="N809" s="344">
        <f t="shared" si="3210"/>
        <v>1097</v>
      </c>
      <c r="O809" s="344">
        <f t="shared" si="3211"/>
        <v>1097</v>
      </c>
      <c r="P809" s="344">
        <f t="shared" si="3212"/>
        <v>1141</v>
      </c>
      <c r="Q809" s="344">
        <f t="shared" si="3213"/>
        <v>1141</v>
      </c>
      <c r="R809" s="344">
        <f t="shared" si="3214"/>
        <v>1186</v>
      </c>
      <c r="S809" s="344">
        <f t="shared" si="3215"/>
        <v>1186</v>
      </c>
      <c r="T809" s="344">
        <f t="shared" si="3216"/>
        <v>1230</v>
      </c>
      <c r="U809" s="356">
        <v>3600</v>
      </c>
      <c r="V809" s="356">
        <v>2800</v>
      </c>
      <c r="W809" s="356">
        <v>2000</v>
      </c>
      <c r="X809" s="356">
        <v>1200</v>
      </c>
      <c r="Y809" s="356">
        <v>400</v>
      </c>
      <c r="Z809" s="344">
        <f t="shared" si="3217"/>
        <v>227</v>
      </c>
      <c r="AA809" s="344">
        <f t="shared" si="3218"/>
        <v>237</v>
      </c>
      <c r="AB809" s="344">
        <f t="shared" si="3219"/>
        <v>237</v>
      </c>
      <c r="AC809" s="344">
        <f t="shared" si="3220"/>
        <v>247</v>
      </c>
      <c r="AD809" s="344">
        <f t="shared" si="3221"/>
        <v>247</v>
      </c>
      <c r="AE809" s="344">
        <f t="shared" si="3222"/>
        <v>257</v>
      </c>
      <c r="AF809" s="344">
        <f t="shared" si="3223"/>
        <v>257</v>
      </c>
      <c r="AG809" s="344">
        <f t="shared" si="3224"/>
        <v>267</v>
      </c>
      <c r="AH809" s="344">
        <f t="shared" si="3225"/>
        <v>267</v>
      </c>
      <c r="AI809" s="344">
        <f t="shared" si="3226"/>
        <v>277</v>
      </c>
      <c r="AJ809" s="356">
        <v>3600</v>
      </c>
      <c r="AK809" s="356">
        <v>2800</v>
      </c>
      <c r="AL809" s="356">
        <v>2000</v>
      </c>
      <c r="AM809" s="356">
        <v>1200</v>
      </c>
      <c r="AN809" s="356">
        <v>400</v>
      </c>
      <c r="AO809" s="344">
        <f t="shared" si="3227"/>
        <v>315</v>
      </c>
      <c r="AP809" s="344">
        <f t="shared" si="3228"/>
        <v>342</v>
      </c>
      <c r="AQ809" s="344">
        <f t="shared" si="3229"/>
        <v>342</v>
      </c>
      <c r="AR809" s="344">
        <f t="shared" si="3230"/>
        <v>369</v>
      </c>
      <c r="AS809" s="344">
        <f t="shared" si="3231"/>
        <v>369</v>
      </c>
      <c r="AT809" s="344">
        <f t="shared" si="3232"/>
        <v>396</v>
      </c>
      <c r="AU809" s="344">
        <f t="shared" si="3233"/>
        <v>396</v>
      </c>
      <c r="AV809" s="344">
        <f t="shared" si="3234"/>
        <v>423</v>
      </c>
      <c r="AW809" s="344">
        <f t="shared" si="3235"/>
        <v>423</v>
      </c>
      <c r="AX809" s="344">
        <f t="shared" si="3236"/>
        <v>450</v>
      </c>
      <c r="AY809" s="356">
        <v>3600</v>
      </c>
      <c r="AZ809" s="356">
        <v>2800</v>
      </c>
      <c r="BA809" s="356">
        <v>2000</v>
      </c>
      <c r="BB809" s="356">
        <v>1200</v>
      </c>
      <c r="BC809" s="356">
        <v>400</v>
      </c>
      <c r="BD809" s="353">
        <f t="shared" ref="BD809:BH809" si="3457">IF(BD614="","",BD614+60)</f>
        <v>135</v>
      </c>
      <c r="BE809" s="353">
        <f t="shared" si="3457"/>
        <v>135</v>
      </c>
      <c r="BF809" s="353">
        <f t="shared" si="3457"/>
        <v>150</v>
      </c>
      <c r="BG809" s="353">
        <f t="shared" si="3457"/>
        <v>165</v>
      </c>
      <c r="BH809" s="353">
        <f t="shared" si="3457"/>
        <v>180</v>
      </c>
      <c r="BI809" s="146" t="str">
        <f t="shared" si="3286"/>
        <v>135;135</v>
      </c>
      <c r="BJ809" s="352">
        <f t="shared" si="3287"/>
        <v>150</v>
      </c>
      <c r="BK809" s="146" t="str">
        <f t="shared" si="3288"/>
        <v>165;180</v>
      </c>
      <c r="BL809" s="25">
        <f t="shared" si="3407"/>
        <v>7150101</v>
      </c>
      <c r="BM809" s="146">
        <f t="shared" ref="BM809" si="3458">BM796</f>
        <v>1288</v>
      </c>
      <c r="BN809" s="146">
        <f t="shared" si="3183"/>
        <v>7</v>
      </c>
      <c r="BO809" s="146">
        <f t="shared" ref="BO809:BP809" si="3459">BO796</f>
        <v>1</v>
      </c>
      <c r="BP809" s="146">
        <f t="shared" si="3459"/>
        <v>1</v>
      </c>
      <c r="BQ809" s="146">
        <f>VLOOKUP(IF(A809=1,0,A809),宝石属性!$B$26:$D$41,2,0)</f>
        <v>10</v>
      </c>
      <c r="BR809" s="146">
        <f>VLOOKUP(IF(A809=1,0,A809),宝石属性!$B$26:$D$41,3,0)</f>
        <v>2</v>
      </c>
      <c r="BS809" s="146">
        <f t="shared" ref="BS809:BV809" si="3460">IF(BS796="","",BS796)</f>
        <v>2</v>
      </c>
      <c r="BT809" s="146">
        <f t="shared" si="3460"/>
        <v>4</v>
      </c>
      <c r="BU809" s="146">
        <f t="shared" si="3460"/>
        <v>7</v>
      </c>
      <c r="BV809" s="146">
        <f t="shared" si="3460"/>
        <v>8</v>
      </c>
      <c r="BW809" s="357">
        <f t="shared" si="3415"/>
        <v>2003</v>
      </c>
      <c r="BX809" s="357">
        <f t="shared" si="3416"/>
        <v>3002</v>
      </c>
    </row>
    <row r="810" spans="1:76" s="353" customFormat="1">
      <c r="A810" s="347">
        <f t="shared" si="3292"/>
        <v>150</v>
      </c>
      <c r="B810" s="347" t="s">
        <v>1111</v>
      </c>
      <c r="C810" s="347" t="str">
        <f t="shared" si="3206"/>
        <v>锤</v>
      </c>
      <c r="D810" s="347" t="str">
        <f t="shared" si="3405"/>
        <v>150级紫装锤</v>
      </c>
      <c r="E810" s="347">
        <f>VLOOKUP($C810,$C$3:$M$15,COLUMNS($C$3:H$15),0)</f>
        <v>130</v>
      </c>
      <c r="F810" s="347" t="str">
        <f>VLOOKUP($C810,$C$3:$M$15,COLUMNS($C$3:I$15),0)</f>
        <v>phyattack_value</v>
      </c>
      <c r="G810" s="347">
        <f>VLOOKUP($C810,$C$3:$M$15,COLUMNS($C$3:J$15),0)</f>
        <v>150</v>
      </c>
      <c r="H810" s="347" t="str">
        <f>VLOOKUP($C810,$C$3:$M$15,COLUMNS($C$3:K$15),0)</f>
        <v>magicattack_value</v>
      </c>
      <c r="I810" s="347">
        <f>VLOOKUP($C810,$C$3:$M$15,COLUMNS($C$3:L$15),0)</f>
        <v>170</v>
      </c>
      <c r="J810" s="347" t="str">
        <f>VLOOKUP($C810,$C$3:$M$15,COLUMNS($C$3:M$15),0)</f>
        <v>medical_value</v>
      </c>
      <c r="K810" s="344">
        <f t="shared" si="3207"/>
        <v>1009</v>
      </c>
      <c r="L810" s="344">
        <f t="shared" si="3208"/>
        <v>1053</v>
      </c>
      <c r="M810" s="344">
        <f t="shared" si="3209"/>
        <v>1053</v>
      </c>
      <c r="N810" s="344">
        <f t="shared" si="3210"/>
        <v>1097</v>
      </c>
      <c r="O810" s="344">
        <f t="shared" si="3211"/>
        <v>1097</v>
      </c>
      <c r="P810" s="344">
        <f t="shared" si="3212"/>
        <v>1141</v>
      </c>
      <c r="Q810" s="344">
        <f t="shared" si="3213"/>
        <v>1141</v>
      </c>
      <c r="R810" s="344">
        <f t="shared" si="3214"/>
        <v>1186</v>
      </c>
      <c r="S810" s="344">
        <f t="shared" si="3215"/>
        <v>1186</v>
      </c>
      <c r="T810" s="344">
        <f t="shared" si="3216"/>
        <v>1230</v>
      </c>
      <c r="U810" s="356">
        <v>3600</v>
      </c>
      <c r="V810" s="356">
        <v>2800</v>
      </c>
      <c r="W810" s="356">
        <v>2000</v>
      </c>
      <c r="X810" s="356">
        <v>1200</v>
      </c>
      <c r="Y810" s="356">
        <v>400</v>
      </c>
      <c r="Z810" s="344">
        <f t="shared" si="3217"/>
        <v>227</v>
      </c>
      <c r="AA810" s="344">
        <f t="shared" si="3218"/>
        <v>237</v>
      </c>
      <c r="AB810" s="344">
        <f t="shared" si="3219"/>
        <v>237</v>
      </c>
      <c r="AC810" s="344">
        <f t="shared" si="3220"/>
        <v>247</v>
      </c>
      <c r="AD810" s="344">
        <f t="shared" si="3221"/>
        <v>247</v>
      </c>
      <c r="AE810" s="344">
        <f t="shared" si="3222"/>
        <v>257</v>
      </c>
      <c r="AF810" s="344">
        <f t="shared" si="3223"/>
        <v>257</v>
      </c>
      <c r="AG810" s="344">
        <f t="shared" si="3224"/>
        <v>267</v>
      </c>
      <c r="AH810" s="344">
        <f t="shared" si="3225"/>
        <v>267</v>
      </c>
      <c r="AI810" s="344">
        <f t="shared" si="3226"/>
        <v>277</v>
      </c>
      <c r="AJ810" s="356">
        <v>3600</v>
      </c>
      <c r="AK810" s="356">
        <v>2800</v>
      </c>
      <c r="AL810" s="356">
        <v>2000</v>
      </c>
      <c r="AM810" s="356">
        <v>1200</v>
      </c>
      <c r="AN810" s="356">
        <v>400</v>
      </c>
      <c r="AO810" s="344">
        <f t="shared" si="3227"/>
        <v>315</v>
      </c>
      <c r="AP810" s="344">
        <f t="shared" si="3228"/>
        <v>342</v>
      </c>
      <c r="AQ810" s="344">
        <f t="shared" si="3229"/>
        <v>342</v>
      </c>
      <c r="AR810" s="344">
        <f t="shared" si="3230"/>
        <v>369</v>
      </c>
      <c r="AS810" s="344">
        <f t="shared" si="3231"/>
        <v>369</v>
      </c>
      <c r="AT810" s="344">
        <f t="shared" si="3232"/>
        <v>396</v>
      </c>
      <c r="AU810" s="344">
        <f t="shared" si="3233"/>
        <v>396</v>
      </c>
      <c r="AV810" s="344">
        <f t="shared" si="3234"/>
        <v>423</v>
      </c>
      <c r="AW810" s="344">
        <f t="shared" si="3235"/>
        <v>423</v>
      </c>
      <c r="AX810" s="344">
        <f t="shared" si="3236"/>
        <v>450</v>
      </c>
      <c r="AY810" s="356">
        <v>3600</v>
      </c>
      <c r="AZ810" s="356">
        <v>2800</v>
      </c>
      <c r="BA810" s="356">
        <v>2000</v>
      </c>
      <c r="BB810" s="356">
        <v>1200</v>
      </c>
      <c r="BC810" s="356">
        <v>400</v>
      </c>
      <c r="BD810" s="353">
        <f t="shared" ref="BD810:BH810" si="3461">IF(BD615="","",BD615+60)</f>
        <v>135</v>
      </c>
      <c r="BE810" s="353">
        <f t="shared" si="3461"/>
        <v>135</v>
      </c>
      <c r="BF810" s="353">
        <f t="shared" si="3461"/>
        <v>150</v>
      </c>
      <c r="BG810" s="353">
        <f t="shared" si="3461"/>
        <v>165</v>
      </c>
      <c r="BH810" s="353">
        <f t="shared" si="3461"/>
        <v>180</v>
      </c>
      <c r="BI810" s="146" t="str">
        <f t="shared" si="3286"/>
        <v>135;135</v>
      </c>
      <c r="BJ810" s="352">
        <f t="shared" si="3287"/>
        <v>150</v>
      </c>
      <c r="BK810" s="146" t="str">
        <f t="shared" si="3288"/>
        <v>165;180</v>
      </c>
      <c r="BL810" s="25">
        <f t="shared" si="3407"/>
        <v>7150102</v>
      </c>
      <c r="BM810" s="146">
        <f t="shared" ref="BM810" si="3462">BM797</f>
        <v>4360</v>
      </c>
      <c r="BN810" s="146">
        <f t="shared" si="3183"/>
        <v>7</v>
      </c>
      <c r="BO810" s="146">
        <f t="shared" ref="BO810:BP810" si="3463">BO797</f>
        <v>1</v>
      </c>
      <c r="BP810" s="146">
        <f t="shared" si="3463"/>
        <v>2</v>
      </c>
      <c r="BQ810" s="146">
        <f>VLOOKUP(IF(A810=1,0,A810),宝石属性!$B$26:$D$41,2,0)</f>
        <v>10</v>
      </c>
      <c r="BR810" s="146">
        <f>VLOOKUP(IF(A810=1,0,A810),宝石属性!$B$26:$D$41,3,0)</f>
        <v>2</v>
      </c>
      <c r="BS810" s="146">
        <f t="shared" ref="BS810:BV810" si="3464">IF(BS797="","",BS797)</f>
        <v>2</v>
      </c>
      <c r="BT810" s="146">
        <f t="shared" si="3464"/>
        <v>4</v>
      </c>
      <c r="BU810" s="146">
        <f t="shared" si="3464"/>
        <v>7</v>
      </c>
      <c r="BV810" s="146">
        <f t="shared" si="3464"/>
        <v>8</v>
      </c>
      <c r="BW810" s="357">
        <f t="shared" si="3415"/>
        <v>2003</v>
      </c>
      <c r="BX810" s="357">
        <f t="shared" si="3416"/>
        <v>3002</v>
      </c>
    </row>
    <row r="811" spans="1:76" s="353" customFormat="1">
      <c r="A811" s="347">
        <f t="shared" si="3292"/>
        <v>150</v>
      </c>
      <c r="B811" s="347" t="s">
        <v>1111</v>
      </c>
      <c r="C811" s="347" t="str">
        <f t="shared" si="3206"/>
        <v>弓箭</v>
      </c>
      <c r="D811" s="347" t="str">
        <f t="shared" si="3405"/>
        <v>150级紫装弓箭</v>
      </c>
      <c r="E811" s="347">
        <f>VLOOKUP($C811,$C$3:$M$15,COLUMNS($C$3:H$15),0)</f>
        <v>130</v>
      </c>
      <c r="F811" s="347" t="str">
        <f>VLOOKUP($C811,$C$3:$M$15,COLUMNS($C$3:I$15),0)</f>
        <v>phyattack_value</v>
      </c>
      <c r="G811" s="347">
        <f>VLOOKUP($C811,$C$3:$M$15,COLUMNS($C$3:J$15),0)</f>
        <v>150</v>
      </c>
      <c r="H811" s="347" t="str">
        <f>VLOOKUP($C811,$C$3:$M$15,COLUMNS($C$3:K$15),0)</f>
        <v>magicattack_value</v>
      </c>
      <c r="I811" s="347">
        <f>VLOOKUP($C811,$C$3:$M$15,COLUMNS($C$3:L$15),0)</f>
        <v>170</v>
      </c>
      <c r="J811" s="347" t="str">
        <f>VLOOKUP($C811,$C$3:$M$15,COLUMNS($C$3:M$15),0)</f>
        <v>medical_value</v>
      </c>
      <c r="K811" s="344">
        <f t="shared" si="3207"/>
        <v>1009</v>
      </c>
      <c r="L811" s="344">
        <f t="shared" si="3208"/>
        <v>1053</v>
      </c>
      <c r="M811" s="344">
        <f t="shared" si="3209"/>
        <v>1053</v>
      </c>
      <c r="N811" s="344">
        <f t="shared" si="3210"/>
        <v>1097</v>
      </c>
      <c r="O811" s="344">
        <f t="shared" si="3211"/>
        <v>1097</v>
      </c>
      <c r="P811" s="344">
        <f t="shared" si="3212"/>
        <v>1141</v>
      </c>
      <c r="Q811" s="344">
        <f t="shared" si="3213"/>
        <v>1141</v>
      </c>
      <c r="R811" s="344">
        <f t="shared" si="3214"/>
        <v>1186</v>
      </c>
      <c r="S811" s="344">
        <f t="shared" si="3215"/>
        <v>1186</v>
      </c>
      <c r="T811" s="344">
        <f t="shared" si="3216"/>
        <v>1230</v>
      </c>
      <c r="U811" s="356">
        <v>3600</v>
      </c>
      <c r="V811" s="356">
        <v>2800</v>
      </c>
      <c r="W811" s="356">
        <v>2000</v>
      </c>
      <c r="X811" s="356">
        <v>1200</v>
      </c>
      <c r="Y811" s="356">
        <v>400</v>
      </c>
      <c r="Z811" s="344">
        <f t="shared" si="3217"/>
        <v>227</v>
      </c>
      <c r="AA811" s="344">
        <f t="shared" si="3218"/>
        <v>237</v>
      </c>
      <c r="AB811" s="344">
        <f t="shared" si="3219"/>
        <v>237</v>
      </c>
      <c r="AC811" s="344">
        <f t="shared" si="3220"/>
        <v>247</v>
      </c>
      <c r="AD811" s="344">
        <f t="shared" si="3221"/>
        <v>247</v>
      </c>
      <c r="AE811" s="344">
        <f t="shared" si="3222"/>
        <v>257</v>
      </c>
      <c r="AF811" s="344">
        <f t="shared" si="3223"/>
        <v>257</v>
      </c>
      <c r="AG811" s="344">
        <f t="shared" si="3224"/>
        <v>267</v>
      </c>
      <c r="AH811" s="344">
        <f t="shared" si="3225"/>
        <v>267</v>
      </c>
      <c r="AI811" s="344">
        <f t="shared" si="3226"/>
        <v>277</v>
      </c>
      <c r="AJ811" s="356">
        <v>3600</v>
      </c>
      <c r="AK811" s="356">
        <v>2800</v>
      </c>
      <c r="AL811" s="356">
        <v>2000</v>
      </c>
      <c r="AM811" s="356">
        <v>1200</v>
      </c>
      <c r="AN811" s="356">
        <v>400</v>
      </c>
      <c r="AO811" s="344">
        <f t="shared" si="3227"/>
        <v>315</v>
      </c>
      <c r="AP811" s="344">
        <f t="shared" si="3228"/>
        <v>342</v>
      </c>
      <c r="AQ811" s="344">
        <f t="shared" si="3229"/>
        <v>342</v>
      </c>
      <c r="AR811" s="344">
        <f t="shared" si="3230"/>
        <v>369</v>
      </c>
      <c r="AS811" s="344">
        <f t="shared" si="3231"/>
        <v>369</v>
      </c>
      <c r="AT811" s="344">
        <f t="shared" si="3232"/>
        <v>396</v>
      </c>
      <c r="AU811" s="344">
        <f t="shared" si="3233"/>
        <v>396</v>
      </c>
      <c r="AV811" s="344">
        <f t="shared" si="3234"/>
        <v>423</v>
      </c>
      <c r="AW811" s="344">
        <f t="shared" si="3235"/>
        <v>423</v>
      </c>
      <c r="AX811" s="344">
        <f t="shared" si="3236"/>
        <v>450</v>
      </c>
      <c r="AY811" s="356">
        <v>3600</v>
      </c>
      <c r="AZ811" s="356">
        <v>2800</v>
      </c>
      <c r="BA811" s="356">
        <v>2000</v>
      </c>
      <c r="BB811" s="356">
        <v>1200</v>
      </c>
      <c r="BC811" s="356">
        <v>400</v>
      </c>
      <c r="BD811" s="353">
        <f t="shared" ref="BD811:BH811" si="3465">IF(BD616="","",BD616+60)</f>
        <v>135</v>
      </c>
      <c r="BE811" s="353">
        <f t="shared" si="3465"/>
        <v>135</v>
      </c>
      <c r="BF811" s="353">
        <f t="shared" si="3465"/>
        <v>150</v>
      </c>
      <c r="BG811" s="353">
        <f t="shared" si="3465"/>
        <v>165</v>
      </c>
      <c r="BH811" s="353">
        <f t="shared" si="3465"/>
        <v>180</v>
      </c>
      <c r="BI811" s="146" t="str">
        <f t="shared" si="3286"/>
        <v>135;135</v>
      </c>
      <c r="BJ811" s="352">
        <f t="shared" si="3287"/>
        <v>150</v>
      </c>
      <c r="BK811" s="146" t="str">
        <f t="shared" si="3288"/>
        <v>165;180</v>
      </c>
      <c r="BL811" s="25">
        <f t="shared" si="3407"/>
        <v>7150103</v>
      </c>
      <c r="BM811" s="146">
        <f t="shared" ref="BM811" si="3466">BM798</f>
        <v>1800</v>
      </c>
      <c r="BN811" s="146">
        <f t="shared" si="3183"/>
        <v>7</v>
      </c>
      <c r="BO811" s="146">
        <f t="shared" ref="BO811:BP811" si="3467">BO798</f>
        <v>1</v>
      </c>
      <c r="BP811" s="146">
        <f t="shared" si="3467"/>
        <v>3</v>
      </c>
      <c r="BQ811" s="146">
        <f>VLOOKUP(IF(A811=1,0,A811),宝石属性!$B$26:$D$41,2,0)</f>
        <v>10</v>
      </c>
      <c r="BR811" s="146">
        <f>VLOOKUP(IF(A811=1,0,A811),宝石属性!$B$26:$D$41,3,0)</f>
        <v>2</v>
      </c>
      <c r="BS811" s="146">
        <f t="shared" ref="BS811:BV811" si="3468">IF(BS798="","",BS798)</f>
        <v>2</v>
      </c>
      <c r="BT811" s="146">
        <f t="shared" si="3468"/>
        <v>4</v>
      </c>
      <c r="BU811" s="146">
        <f t="shared" si="3468"/>
        <v>7</v>
      </c>
      <c r="BV811" s="146">
        <f t="shared" si="3468"/>
        <v>8</v>
      </c>
      <c r="BW811" s="357">
        <f t="shared" si="3415"/>
        <v>2003</v>
      </c>
      <c r="BX811" s="357">
        <f t="shared" si="3416"/>
        <v>3002</v>
      </c>
    </row>
    <row r="812" spans="1:76" s="353" customFormat="1">
      <c r="A812" s="347">
        <f t="shared" si="3292"/>
        <v>150</v>
      </c>
      <c r="B812" s="347" t="s">
        <v>1111</v>
      </c>
      <c r="C812" s="347" t="str">
        <f t="shared" si="3206"/>
        <v>爪</v>
      </c>
      <c r="D812" s="347" t="str">
        <f t="shared" si="3405"/>
        <v>150级紫装爪</v>
      </c>
      <c r="E812" s="347">
        <f>VLOOKUP($C812,$C$3:$M$15,COLUMNS($C$3:H$15),0)</f>
        <v>130</v>
      </c>
      <c r="F812" s="347" t="str">
        <f>VLOOKUP($C812,$C$3:$M$15,COLUMNS($C$3:I$15),0)</f>
        <v>phyattack_value</v>
      </c>
      <c r="G812" s="347">
        <f>VLOOKUP($C812,$C$3:$M$15,COLUMNS($C$3:J$15),0)</f>
        <v>150</v>
      </c>
      <c r="H812" s="347" t="str">
        <f>VLOOKUP($C812,$C$3:$M$15,COLUMNS($C$3:K$15),0)</f>
        <v>magicattack_value</v>
      </c>
      <c r="I812" s="347">
        <f>VLOOKUP($C812,$C$3:$M$15,COLUMNS($C$3:L$15),0)</f>
        <v>170</v>
      </c>
      <c r="J812" s="347" t="str">
        <f>VLOOKUP($C812,$C$3:$M$15,COLUMNS($C$3:M$15),0)</f>
        <v>medical_value</v>
      </c>
      <c r="K812" s="344">
        <f t="shared" si="3207"/>
        <v>1009</v>
      </c>
      <c r="L812" s="344">
        <f t="shared" si="3208"/>
        <v>1053</v>
      </c>
      <c r="M812" s="344">
        <f t="shared" si="3209"/>
        <v>1053</v>
      </c>
      <c r="N812" s="344">
        <f t="shared" si="3210"/>
        <v>1097</v>
      </c>
      <c r="O812" s="344">
        <f t="shared" si="3211"/>
        <v>1097</v>
      </c>
      <c r="P812" s="344">
        <f t="shared" si="3212"/>
        <v>1141</v>
      </c>
      <c r="Q812" s="344">
        <f t="shared" si="3213"/>
        <v>1141</v>
      </c>
      <c r="R812" s="344">
        <f t="shared" si="3214"/>
        <v>1186</v>
      </c>
      <c r="S812" s="344">
        <f t="shared" si="3215"/>
        <v>1186</v>
      </c>
      <c r="T812" s="344">
        <f t="shared" si="3216"/>
        <v>1230</v>
      </c>
      <c r="U812" s="356">
        <v>3600</v>
      </c>
      <c r="V812" s="356">
        <v>2800</v>
      </c>
      <c r="W812" s="356">
        <v>2000</v>
      </c>
      <c r="X812" s="356">
        <v>1200</v>
      </c>
      <c r="Y812" s="356">
        <v>400</v>
      </c>
      <c r="Z812" s="344">
        <f t="shared" si="3217"/>
        <v>227</v>
      </c>
      <c r="AA812" s="344">
        <f t="shared" si="3218"/>
        <v>237</v>
      </c>
      <c r="AB812" s="344">
        <f t="shared" si="3219"/>
        <v>237</v>
      </c>
      <c r="AC812" s="344">
        <f t="shared" si="3220"/>
        <v>247</v>
      </c>
      <c r="AD812" s="344">
        <f t="shared" si="3221"/>
        <v>247</v>
      </c>
      <c r="AE812" s="344">
        <f t="shared" si="3222"/>
        <v>257</v>
      </c>
      <c r="AF812" s="344">
        <f t="shared" si="3223"/>
        <v>257</v>
      </c>
      <c r="AG812" s="344">
        <f t="shared" si="3224"/>
        <v>267</v>
      </c>
      <c r="AH812" s="344">
        <f t="shared" si="3225"/>
        <v>267</v>
      </c>
      <c r="AI812" s="344">
        <f t="shared" si="3226"/>
        <v>277</v>
      </c>
      <c r="AJ812" s="356">
        <v>3600</v>
      </c>
      <c r="AK812" s="356">
        <v>2800</v>
      </c>
      <c r="AL812" s="356">
        <v>2000</v>
      </c>
      <c r="AM812" s="356">
        <v>1200</v>
      </c>
      <c r="AN812" s="356">
        <v>400</v>
      </c>
      <c r="AO812" s="344">
        <f t="shared" si="3227"/>
        <v>315</v>
      </c>
      <c r="AP812" s="344">
        <f t="shared" si="3228"/>
        <v>342</v>
      </c>
      <c r="AQ812" s="344">
        <f t="shared" si="3229"/>
        <v>342</v>
      </c>
      <c r="AR812" s="344">
        <f t="shared" si="3230"/>
        <v>369</v>
      </c>
      <c r="AS812" s="344">
        <f t="shared" si="3231"/>
        <v>369</v>
      </c>
      <c r="AT812" s="344">
        <f t="shared" si="3232"/>
        <v>396</v>
      </c>
      <c r="AU812" s="344">
        <f t="shared" si="3233"/>
        <v>396</v>
      </c>
      <c r="AV812" s="344">
        <f t="shared" si="3234"/>
        <v>423</v>
      </c>
      <c r="AW812" s="344">
        <f t="shared" si="3235"/>
        <v>423</v>
      </c>
      <c r="AX812" s="344">
        <f t="shared" si="3236"/>
        <v>450</v>
      </c>
      <c r="AY812" s="356">
        <v>3600</v>
      </c>
      <c r="AZ812" s="356">
        <v>2800</v>
      </c>
      <c r="BA812" s="356">
        <v>2000</v>
      </c>
      <c r="BB812" s="356">
        <v>1200</v>
      </c>
      <c r="BC812" s="356">
        <v>400</v>
      </c>
      <c r="BD812" s="353">
        <f t="shared" ref="BD812:BH812" si="3469">IF(BD617="","",BD617+60)</f>
        <v>135</v>
      </c>
      <c r="BE812" s="353">
        <f t="shared" si="3469"/>
        <v>135</v>
      </c>
      <c r="BF812" s="353">
        <f t="shared" si="3469"/>
        <v>150</v>
      </c>
      <c r="BG812" s="353">
        <f t="shared" si="3469"/>
        <v>165</v>
      </c>
      <c r="BH812" s="353">
        <f t="shared" si="3469"/>
        <v>180</v>
      </c>
      <c r="BI812" s="146" t="str">
        <f t="shared" si="3286"/>
        <v>135;135</v>
      </c>
      <c r="BJ812" s="352">
        <f t="shared" si="3287"/>
        <v>150</v>
      </c>
      <c r="BK812" s="146" t="str">
        <f t="shared" si="3288"/>
        <v>165;180</v>
      </c>
      <c r="BL812" s="25">
        <f t="shared" si="3407"/>
        <v>7150104</v>
      </c>
      <c r="BM812" s="146">
        <f t="shared" ref="BM812" si="3470">BM799</f>
        <v>3080</v>
      </c>
      <c r="BN812" s="146">
        <f t="shared" si="3183"/>
        <v>7</v>
      </c>
      <c r="BO812" s="146">
        <f t="shared" ref="BO812:BP812" si="3471">BO799</f>
        <v>1</v>
      </c>
      <c r="BP812" s="146">
        <f t="shared" si="3471"/>
        <v>4</v>
      </c>
      <c r="BQ812" s="146">
        <f>VLOOKUP(IF(A812=1,0,A812),宝石属性!$B$26:$D$41,2,0)</f>
        <v>10</v>
      </c>
      <c r="BR812" s="146">
        <f>VLOOKUP(IF(A812=1,0,A812),宝石属性!$B$26:$D$41,3,0)</f>
        <v>2</v>
      </c>
      <c r="BS812" s="146">
        <f t="shared" ref="BS812:BV812" si="3472">IF(BS799="","",BS799)</f>
        <v>2</v>
      </c>
      <c r="BT812" s="146">
        <f t="shared" si="3472"/>
        <v>4</v>
      </c>
      <c r="BU812" s="146">
        <f t="shared" si="3472"/>
        <v>7</v>
      </c>
      <c r="BV812" s="146">
        <f t="shared" si="3472"/>
        <v>8</v>
      </c>
      <c r="BW812" s="357">
        <f t="shared" si="3415"/>
        <v>2003</v>
      </c>
      <c r="BX812" s="357">
        <f t="shared" si="3416"/>
        <v>3002</v>
      </c>
    </row>
    <row r="813" spans="1:76" s="353" customFormat="1">
      <c r="A813" s="347">
        <f t="shared" si="3292"/>
        <v>150</v>
      </c>
      <c r="B813" s="347" t="s">
        <v>1111</v>
      </c>
      <c r="C813" s="347" t="str">
        <f t="shared" si="3206"/>
        <v>魔棒</v>
      </c>
      <c r="D813" s="347" t="str">
        <f t="shared" si="3405"/>
        <v>150级紫装魔棒</v>
      </c>
      <c r="E813" s="347">
        <f>VLOOKUP($C813,$C$3:$M$15,COLUMNS($C$3:H$15),0)</f>
        <v>130</v>
      </c>
      <c r="F813" s="347" t="str">
        <f>VLOOKUP($C813,$C$3:$M$15,COLUMNS($C$3:I$15),0)</f>
        <v>phyattack_value</v>
      </c>
      <c r="G813" s="347">
        <f>VLOOKUP($C813,$C$3:$M$15,COLUMNS($C$3:J$15),0)</f>
        <v>150</v>
      </c>
      <c r="H813" s="347" t="str">
        <f>VLOOKUP($C813,$C$3:$M$15,COLUMNS($C$3:K$15),0)</f>
        <v>magicattack_value</v>
      </c>
      <c r="I813" s="347">
        <f>VLOOKUP($C813,$C$3:$M$15,COLUMNS($C$3:L$15),0)</f>
        <v>170</v>
      </c>
      <c r="J813" s="347" t="str">
        <f>VLOOKUP($C813,$C$3:$M$15,COLUMNS($C$3:M$15),0)</f>
        <v>medical_value</v>
      </c>
      <c r="K813" s="344">
        <f t="shared" si="3207"/>
        <v>1009</v>
      </c>
      <c r="L813" s="344">
        <f t="shared" si="3208"/>
        <v>1053</v>
      </c>
      <c r="M813" s="344">
        <f t="shared" si="3209"/>
        <v>1053</v>
      </c>
      <c r="N813" s="344">
        <f t="shared" si="3210"/>
        <v>1097</v>
      </c>
      <c r="O813" s="344">
        <f t="shared" si="3211"/>
        <v>1097</v>
      </c>
      <c r="P813" s="344">
        <f t="shared" si="3212"/>
        <v>1141</v>
      </c>
      <c r="Q813" s="344">
        <f t="shared" si="3213"/>
        <v>1141</v>
      </c>
      <c r="R813" s="344">
        <f t="shared" si="3214"/>
        <v>1186</v>
      </c>
      <c r="S813" s="344">
        <f t="shared" si="3215"/>
        <v>1186</v>
      </c>
      <c r="T813" s="344">
        <f t="shared" si="3216"/>
        <v>1230</v>
      </c>
      <c r="U813" s="356">
        <v>3600</v>
      </c>
      <c r="V813" s="356">
        <v>2800</v>
      </c>
      <c r="W813" s="356">
        <v>2000</v>
      </c>
      <c r="X813" s="356">
        <v>1200</v>
      </c>
      <c r="Y813" s="356">
        <v>400</v>
      </c>
      <c r="Z813" s="344">
        <f t="shared" si="3217"/>
        <v>227</v>
      </c>
      <c r="AA813" s="344">
        <f t="shared" si="3218"/>
        <v>237</v>
      </c>
      <c r="AB813" s="344">
        <f t="shared" si="3219"/>
        <v>237</v>
      </c>
      <c r="AC813" s="344">
        <f t="shared" si="3220"/>
        <v>247</v>
      </c>
      <c r="AD813" s="344">
        <f t="shared" si="3221"/>
        <v>247</v>
      </c>
      <c r="AE813" s="344">
        <f t="shared" si="3222"/>
        <v>257</v>
      </c>
      <c r="AF813" s="344">
        <f t="shared" si="3223"/>
        <v>257</v>
      </c>
      <c r="AG813" s="344">
        <f t="shared" si="3224"/>
        <v>267</v>
      </c>
      <c r="AH813" s="344">
        <f t="shared" si="3225"/>
        <v>267</v>
      </c>
      <c r="AI813" s="344">
        <f t="shared" si="3226"/>
        <v>277</v>
      </c>
      <c r="AJ813" s="356">
        <v>3600</v>
      </c>
      <c r="AK813" s="356">
        <v>2800</v>
      </c>
      <c r="AL813" s="356">
        <v>2000</v>
      </c>
      <c r="AM813" s="356">
        <v>1200</v>
      </c>
      <c r="AN813" s="356">
        <v>400</v>
      </c>
      <c r="AO813" s="344">
        <f t="shared" si="3227"/>
        <v>315</v>
      </c>
      <c r="AP813" s="344">
        <f t="shared" si="3228"/>
        <v>342</v>
      </c>
      <c r="AQ813" s="344">
        <f t="shared" si="3229"/>
        <v>342</v>
      </c>
      <c r="AR813" s="344">
        <f t="shared" si="3230"/>
        <v>369</v>
      </c>
      <c r="AS813" s="344">
        <f t="shared" si="3231"/>
        <v>369</v>
      </c>
      <c r="AT813" s="344">
        <f t="shared" si="3232"/>
        <v>396</v>
      </c>
      <c r="AU813" s="344">
        <f t="shared" si="3233"/>
        <v>396</v>
      </c>
      <c r="AV813" s="344">
        <f t="shared" si="3234"/>
        <v>423</v>
      </c>
      <c r="AW813" s="344">
        <f t="shared" si="3235"/>
        <v>423</v>
      </c>
      <c r="AX813" s="344">
        <f t="shared" si="3236"/>
        <v>450</v>
      </c>
      <c r="AY813" s="356">
        <v>3600</v>
      </c>
      <c r="AZ813" s="356">
        <v>2800</v>
      </c>
      <c r="BA813" s="356">
        <v>2000</v>
      </c>
      <c r="BB813" s="356">
        <v>1200</v>
      </c>
      <c r="BC813" s="356">
        <v>400</v>
      </c>
      <c r="BD813" s="353">
        <f t="shared" ref="BD813:BH813" si="3473">IF(BD618="","",BD618+60)</f>
        <v>135</v>
      </c>
      <c r="BE813" s="353">
        <f t="shared" si="3473"/>
        <v>135</v>
      </c>
      <c r="BF813" s="353">
        <f t="shared" si="3473"/>
        <v>150</v>
      </c>
      <c r="BG813" s="353">
        <f t="shared" si="3473"/>
        <v>165</v>
      </c>
      <c r="BH813" s="353">
        <f t="shared" si="3473"/>
        <v>180</v>
      </c>
      <c r="BI813" s="146" t="str">
        <f t="shared" si="3286"/>
        <v>135;135</v>
      </c>
      <c r="BJ813" s="352">
        <f t="shared" si="3287"/>
        <v>150</v>
      </c>
      <c r="BK813" s="146" t="str">
        <f t="shared" si="3288"/>
        <v>165;180</v>
      </c>
      <c r="BL813" s="25">
        <f t="shared" si="3407"/>
        <v>7150105</v>
      </c>
      <c r="BM813" s="146">
        <f t="shared" ref="BM813" si="3474">BM800</f>
        <v>2824</v>
      </c>
      <c r="BN813" s="146">
        <f t="shared" si="3183"/>
        <v>7</v>
      </c>
      <c r="BO813" s="146">
        <f t="shared" ref="BO813:BP813" si="3475">BO800</f>
        <v>1</v>
      </c>
      <c r="BP813" s="146">
        <f t="shared" si="3475"/>
        <v>5</v>
      </c>
      <c r="BQ813" s="146">
        <f>VLOOKUP(IF(A813=1,0,A813),宝石属性!$B$26:$D$41,2,0)</f>
        <v>10</v>
      </c>
      <c r="BR813" s="146">
        <f>VLOOKUP(IF(A813=1,0,A813),宝石属性!$B$26:$D$41,3,0)</f>
        <v>2</v>
      </c>
      <c r="BS813" s="146">
        <f t="shared" ref="BS813:BV813" si="3476">IF(BS800="","",BS800)</f>
        <v>2</v>
      </c>
      <c r="BT813" s="146">
        <f t="shared" si="3476"/>
        <v>4</v>
      </c>
      <c r="BU813" s="146">
        <f t="shared" si="3476"/>
        <v>7</v>
      </c>
      <c r="BV813" s="146">
        <f t="shared" si="3476"/>
        <v>8</v>
      </c>
      <c r="BW813" s="357">
        <f t="shared" si="3415"/>
        <v>2003</v>
      </c>
      <c r="BX813" s="357">
        <f t="shared" si="3416"/>
        <v>3001</v>
      </c>
    </row>
    <row r="814" spans="1:76" s="353" customFormat="1">
      <c r="A814" s="347">
        <f t="shared" si="3292"/>
        <v>150</v>
      </c>
      <c r="B814" s="347" t="s">
        <v>1111</v>
      </c>
      <c r="C814" s="347" t="str">
        <f t="shared" si="3206"/>
        <v>法杖</v>
      </c>
      <c r="D814" s="347" t="str">
        <f t="shared" si="3405"/>
        <v>150级紫装法杖</v>
      </c>
      <c r="E814" s="347">
        <f>VLOOKUP($C814,$C$3:$M$15,COLUMNS($C$3:H$15),0)</f>
        <v>130</v>
      </c>
      <c r="F814" s="347" t="str">
        <f>VLOOKUP($C814,$C$3:$M$15,COLUMNS($C$3:I$15),0)</f>
        <v>phyattack_value</v>
      </c>
      <c r="G814" s="347">
        <f>VLOOKUP($C814,$C$3:$M$15,COLUMNS($C$3:J$15),0)</f>
        <v>150</v>
      </c>
      <c r="H814" s="347" t="str">
        <f>VLOOKUP($C814,$C$3:$M$15,COLUMNS($C$3:K$15),0)</f>
        <v>magicattack_value</v>
      </c>
      <c r="I814" s="347">
        <f>VLOOKUP($C814,$C$3:$M$15,COLUMNS($C$3:L$15),0)</f>
        <v>170</v>
      </c>
      <c r="J814" s="347" t="str">
        <f>VLOOKUP($C814,$C$3:$M$15,COLUMNS($C$3:M$15),0)</f>
        <v>medical_value</v>
      </c>
      <c r="K814" s="344">
        <f t="shared" si="3207"/>
        <v>1009</v>
      </c>
      <c r="L814" s="344">
        <f t="shared" si="3208"/>
        <v>1053</v>
      </c>
      <c r="M814" s="344">
        <f t="shared" si="3209"/>
        <v>1053</v>
      </c>
      <c r="N814" s="344">
        <f t="shared" si="3210"/>
        <v>1097</v>
      </c>
      <c r="O814" s="344">
        <f t="shared" si="3211"/>
        <v>1097</v>
      </c>
      <c r="P814" s="344">
        <f t="shared" si="3212"/>
        <v>1141</v>
      </c>
      <c r="Q814" s="344">
        <f t="shared" si="3213"/>
        <v>1141</v>
      </c>
      <c r="R814" s="344">
        <f t="shared" si="3214"/>
        <v>1186</v>
      </c>
      <c r="S814" s="344">
        <f t="shared" si="3215"/>
        <v>1186</v>
      </c>
      <c r="T814" s="344">
        <f t="shared" si="3216"/>
        <v>1230</v>
      </c>
      <c r="U814" s="356">
        <v>3600</v>
      </c>
      <c r="V814" s="356">
        <v>2800</v>
      </c>
      <c r="W814" s="356">
        <v>2000</v>
      </c>
      <c r="X814" s="356">
        <v>1200</v>
      </c>
      <c r="Y814" s="356">
        <v>400</v>
      </c>
      <c r="Z814" s="344">
        <f t="shared" si="3217"/>
        <v>227</v>
      </c>
      <c r="AA814" s="344">
        <f t="shared" si="3218"/>
        <v>237</v>
      </c>
      <c r="AB814" s="344">
        <f t="shared" si="3219"/>
        <v>237</v>
      </c>
      <c r="AC814" s="344">
        <f t="shared" si="3220"/>
        <v>247</v>
      </c>
      <c r="AD814" s="344">
        <f t="shared" si="3221"/>
        <v>247</v>
      </c>
      <c r="AE814" s="344">
        <f t="shared" si="3222"/>
        <v>257</v>
      </c>
      <c r="AF814" s="344">
        <f t="shared" si="3223"/>
        <v>257</v>
      </c>
      <c r="AG814" s="344">
        <f t="shared" si="3224"/>
        <v>267</v>
      </c>
      <c r="AH814" s="344">
        <f t="shared" si="3225"/>
        <v>267</v>
      </c>
      <c r="AI814" s="344">
        <f t="shared" si="3226"/>
        <v>277</v>
      </c>
      <c r="AJ814" s="356">
        <v>3600</v>
      </c>
      <c r="AK814" s="356">
        <v>2800</v>
      </c>
      <c r="AL814" s="356">
        <v>2000</v>
      </c>
      <c r="AM814" s="356">
        <v>1200</v>
      </c>
      <c r="AN814" s="356">
        <v>400</v>
      </c>
      <c r="AO814" s="344">
        <f t="shared" si="3227"/>
        <v>315</v>
      </c>
      <c r="AP814" s="344">
        <f t="shared" si="3228"/>
        <v>342</v>
      </c>
      <c r="AQ814" s="344">
        <f t="shared" si="3229"/>
        <v>342</v>
      </c>
      <c r="AR814" s="344">
        <f t="shared" si="3230"/>
        <v>369</v>
      </c>
      <c r="AS814" s="344">
        <f t="shared" si="3231"/>
        <v>369</v>
      </c>
      <c r="AT814" s="344">
        <f t="shared" si="3232"/>
        <v>396</v>
      </c>
      <c r="AU814" s="344">
        <f t="shared" si="3233"/>
        <v>396</v>
      </c>
      <c r="AV814" s="344">
        <f t="shared" si="3234"/>
        <v>423</v>
      </c>
      <c r="AW814" s="344">
        <f t="shared" si="3235"/>
        <v>423</v>
      </c>
      <c r="AX814" s="344">
        <f t="shared" si="3236"/>
        <v>450</v>
      </c>
      <c r="AY814" s="356">
        <v>3600</v>
      </c>
      <c r="AZ814" s="356">
        <v>2800</v>
      </c>
      <c r="BA814" s="356">
        <v>2000</v>
      </c>
      <c r="BB814" s="356">
        <v>1200</v>
      </c>
      <c r="BC814" s="356">
        <v>400</v>
      </c>
      <c r="BD814" s="353">
        <f t="shared" ref="BD814:BH814" si="3477">IF(BD619="","",BD619+60)</f>
        <v>135</v>
      </c>
      <c r="BE814" s="353">
        <f t="shared" si="3477"/>
        <v>135</v>
      </c>
      <c r="BF814" s="353">
        <f t="shared" si="3477"/>
        <v>150</v>
      </c>
      <c r="BG814" s="353">
        <f t="shared" si="3477"/>
        <v>165</v>
      </c>
      <c r="BH814" s="353">
        <f t="shared" si="3477"/>
        <v>180</v>
      </c>
      <c r="BI814" s="146" t="str">
        <f t="shared" si="3286"/>
        <v>135;135</v>
      </c>
      <c r="BJ814" s="352">
        <f t="shared" si="3287"/>
        <v>150</v>
      </c>
      <c r="BK814" s="146" t="str">
        <f t="shared" si="3288"/>
        <v>165;180</v>
      </c>
      <c r="BL814" s="25">
        <f t="shared" si="3407"/>
        <v>7150106</v>
      </c>
      <c r="BM814" s="146">
        <f t="shared" ref="BM814" si="3478">BM801</f>
        <v>4104</v>
      </c>
      <c r="BN814" s="146">
        <f t="shared" ref="BN814:BN877" si="3479">BN619+1</f>
        <v>7</v>
      </c>
      <c r="BO814" s="146">
        <f t="shared" ref="BO814:BP814" si="3480">BO801</f>
        <v>1</v>
      </c>
      <c r="BP814" s="146">
        <f t="shared" si="3480"/>
        <v>6</v>
      </c>
      <c r="BQ814" s="146">
        <f>VLOOKUP(IF(A814=1,0,A814),宝石属性!$B$26:$D$41,2,0)</f>
        <v>10</v>
      </c>
      <c r="BR814" s="146">
        <f>VLOOKUP(IF(A814=1,0,A814),宝石属性!$B$26:$D$41,3,0)</f>
        <v>2</v>
      </c>
      <c r="BS814" s="146">
        <f t="shared" ref="BS814:BV814" si="3481">IF(BS801="","",BS801)</f>
        <v>2</v>
      </c>
      <c r="BT814" s="146">
        <f t="shared" si="3481"/>
        <v>4</v>
      </c>
      <c r="BU814" s="146">
        <f t="shared" si="3481"/>
        <v>7</v>
      </c>
      <c r="BV814" s="146">
        <f t="shared" si="3481"/>
        <v>8</v>
      </c>
      <c r="BW814" s="357">
        <f t="shared" si="3415"/>
        <v>2003</v>
      </c>
      <c r="BX814" s="357">
        <f t="shared" si="3416"/>
        <v>3001</v>
      </c>
    </row>
    <row r="815" spans="1:76" s="353" customFormat="1">
      <c r="A815" s="347">
        <f t="shared" si="3292"/>
        <v>150</v>
      </c>
      <c r="B815" s="347" t="s">
        <v>1111</v>
      </c>
      <c r="C815" s="347" t="str">
        <f t="shared" si="3206"/>
        <v>男衣</v>
      </c>
      <c r="D815" s="347" t="str">
        <f t="shared" si="3405"/>
        <v>150级紫装男衣</v>
      </c>
      <c r="E815" s="347">
        <f>VLOOKUP($C815,$C$3:$M$15,COLUMNS($C$3:H$15),0)</f>
        <v>60</v>
      </c>
      <c r="F815" s="347" t="str">
        <f>VLOOKUP($C815,$C$3:$M$15,COLUMNS($C$3:I$15),0)</f>
        <v>maxhp_value</v>
      </c>
      <c r="G815" s="347">
        <f>VLOOKUP($C815,$C$3:$M$15,COLUMNS($C$3:J$15),0)</f>
        <v>140</v>
      </c>
      <c r="H815" s="347" t="str">
        <f>VLOOKUP($C815,$C$3:$M$15,COLUMNS($C$3:K$15),0)</f>
        <v>defend_value</v>
      </c>
      <c r="I815" s="347" t="str">
        <f>VLOOKUP($C815,$C$3:$M$15,COLUMNS($C$3:L$15),0)</f>
        <v/>
      </c>
      <c r="J815" s="347" t="str">
        <f>VLOOKUP($C815,$C$3:$M$15,COLUMNS($C$3:M$15),0)</f>
        <v/>
      </c>
      <c r="K815" s="344">
        <f t="shared" si="3207"/>
        <v>807</v>
      </c>
      <c r="L815" s="344">
        <f t="shared" si="3208"/>
        <v>842</v>
      </c>
      <c r="M815" s="344">
        <f t="shared" si="3209"/>
        <v>842</v>
      </c>
      <c r="N815" s="344">
        <f t="shared" si="3210"/>
        <v>878</v>
      </c>
      <c r="O815" s="344">
        <f t="shared" si="3211"/>
        <v>878</v>
      </c>
      <c r="P815" s="344">
        <f t="shared" si="3212"/>
        <v>913</v>
      </c>
      <c r="Q815" s="344">
        <f t="shared" si="3213"/>
        <v>913</v>
      </c>
      <c r="R815" s="344">
        <f t="shared" si="3214"/>
        <v>949</v>
      </c>
      <c r="S815" s="344">
        <f t="shared" si="3215"/>
        <v>949</v>
      </c>
      <c r="T815" s="344">
        <f t="shared" si="3216"/>
        <v>984</v>
      </c>
      <c r="U815" s="356">
        <v>3600</v>
      </c>
      <c r="V815" s="356">
        <v>2800</v>
      </c>
      <c r="W815" s="356">
        <v>2000</v>
      </c>
      <c r="X815" s="356">
        <v>1200</v>
      </c>
      <c r="Y815" s="356">
        <v>400</v>
      </c>
      <c r="Z815" s="344">
        <f t="shared" si="3217"/>
        <v>252</v>
      </c>
      <c r="AA815" s="344">
        <f t="shared" si="3218"/>
        <v>263</v>
      </c>
      <c r="AB815" s="344">
        <f t="shared" si="3219"/>
        <v>263</v>
      </c>
      <c r="AC815" s="344">
        <f t="shared" si="3220"/>
        <v>274</v>
      </c>
      <c r="AD815" s="344">
        <f t="shared" si="3221"/>
        <v>274</v>
      </c>
      <c r="AE815" s="344">
        <f t="shared" si="3222"/>
        <v>285</v>
      </c>
      <c r="AF815" s="344">
        <f t="shared" si="3223"/>
        <v>285</v>
      </c>
      <c r="AG815" s="344">
        <f t="shared" si="3224"/>
        <v>296</v>
      </c>
      <c r="AH815" s="344">
        <f t="shared" si="3225"/>
        <v>296</v>
      </c>
      <c r="AI815" s="344">
        <f t="shared" si="3226"/>
        <v>308</v>
      </c>
      <c r="AJ815" s="356">
        <v>3600</v>
      </c>
      <c r="AK815" s="356">
        <v>2800</v>
      </c>
      <c r="AL815" s="356">
        <v>2000</v>
      </c>
      <c r="AM815" s="356">
        <v>1200</v>
      </c>
      <c r="AN815" s="356">
        <v>400</v>
      </c>
      <c r="AO815" s="344" t="str">
        <f t="shared" si="3227"/>
        <v/>
      </c>
      <c r="AP815" s="344" t="str">
        <f t="shared" si="3228"/>
        <v/>
      </c>
      <c r="AQ815" s="344" t="str">
        <f t="shared" si="3229"/>
        <v/>
      </c>
      <c r="AR815" s="344" t="str">
        <f t="shared" si="3230"/>
        <v/>
      </c>
      <c r="AS815" s="344" t="str">
        <f t="shared" si="3231"/>
        <v/>
      </c>
      <c r="AT815" s="344" t="str">
        <f t="shared" si="3232"/>
        <v/>
      </c>
      <c r="AU815" s="344" t="str">
        <f t="shared" si="3233"/>
        <v/>
      </c>
      <c r="AV815" s="344" t="str">
        <f t="shared" si="3234"/>
        <v/>
      </c>
      <c r="AW815" s="344" t="str">
        <f t="shared" si="3235"/>
        <v/>
      </c>
      <c r="AX815" s="344" t="str">
        <f t="shared" si="3236"/>
        <v/>
      </c>
      <c r="AY815" s="356">
        <v>3600</v>
      </c>
      <c r="AZ815" s="356">
        <v>2800</v>
      </c>
      <c r="BA815" s="356">
        <v>2000</v>
      </c>
      <c r="BB815" s="356">
        <v>1200</v>
      </c>
      <c r="BC815" s="356">
        <v>400</v>
      </c>
      <c r="BD815" s="353">
        <f t="shared" ref="BD815:BH815" si="3482">IF(BD620="","",BD620+60)</f>
        <v>135</v>
      </c>
      <c r="BE815" s="353">
        <f t="shared" si="3482"/>
        <v>135</v>
      </c>
      <c r="BF815" s="353">
        <f t="shared" si="3482"/>
        <v>150</v>
      </c>
      <c r="BG815" s="353">
        <f t="shared" si="3482"/>
        <v>165</v>
      </c>
      <c r="BH815" s="353">
        <f t="shared" si="3482"/>
        <v>180</v>
      </c>
      <c r="BI815" s="146" t="str">
        <f t="shared" si="3286"/>
        <v>135;135</v>
      </c>
      <c r="BJ815" s="352">
        <f t="shared" si="3287"/>
        <v>150</v>
      </c>
      <c r="BK815" s="146" t="str">
        <f t="shared" si="3288"/>
        <v>165;180</v>
      </c>
      <c r="BL815" s="25">
        <f t="shared" si="3407"/>
        <v>7150207</v>
      </c>
      <c r="BM815" s="146">
        <f t="shared" ref="BM815" si="3483">BM802</f>
        <v>312</v>
      </c>
      <c r="BN815" s="146">
        <f t="shared" si="3479"/>
        <v>7</v>
      </c>
      <c r="BO815" s="146">
        <f t="shared" ref="BO815:BP815" si="3484">BO802</f>
        <v>2</v>
      </c>
      <c r="BP815" s="146">
        <f t="shared" si="3484"/>
        <v>7</v>
      </c>
      <c r="BQ815" s="146">
        <f>VLOOKUP(IF(A815=1,0,A815),宝石属性!$B$26:$D$41,2,0)</f>
        <v>10</v>
      </c>
      <c r="BR815" s="146">
        <f>VLOOKUP(IF(A815=1,0,A815),宝石属性!$B$26:$D$41,3,0)</f>
        <v>2</v>
      </c>
      <c r="BS815" s="146">
        <f t="shared" ref="BS815:BV815" si="3485">IF(BS802="","",BS802)</f>
        <v>1</v>
      </c>
      <c r="BT815" s="146">
        <f t="shared" si="3485"/>
        <v>3</v>
      </c>
      <c r="BU815" s="146">
        <f t="shared" si="3485"/>
        <v>5</v>
      </c>
      <c r="BV815" s="146">
        <f t="shared" si="3485"/>
        <v>7</v>
      </c>
      <c r="BW815" s="357">
        <f t="shared" si="3415"/>
        <v>2006</v>
      </c>
      <c r="BX815" s="357">
        <f t="shared" si="3416"/>
        <v>3002</v>
      </c>
    </row>
    <row r="816" spans="1:76" s="353" customFormat="1">
      <c r="A816" s="347">
        <f t="shared" si="3292"/>
        <v>150</v>
      </c>
      <c r="B816" s="347" t="s">
        <v>1111</v>
      </c>
      <c r="C816" s="347" t="str">
        <f t="shared" si="3206"/>
        <v>女衣</v>
      </c>
      <c r="D816" s="347" t="str">
        <f t="shared" si="3405"/>
        <v>150级紫装女衣</v>
      </c>
      <c r="E816" s="347">
        <f>VLOOKUP($C816,$C$3:$M$15,COLUMNS($C$3:H$15),0)</f>
        <v>60</v>
      </c>
      <c r="F816" s="347" t="str">
        <f>VLOOKUP($C816,$C$3:$M$15,COLUMNS($C$3:I$15),0)</f>
        <v>maxhp_value</v>
      </c>
      <c r="G816" s="347">
        <f>VLOOKUP($C816,$C$3:$M$15,COLUMNS($C$3:J$15),0)</f>
        <v>140</v>
      </c>
      <c r="H816" s="347" t="str">
        <f>VLOOKUP($C816,$C$3:$M$15,COLUMNS($C$3:K$15),0)</f>
        <v>defend_value</v>
      </c>
      <c r="I816" s="347" t="str">
        <f>VLOOKUP($C816,$C$3:$M$15,COLUMNS($C$3:L$15),0)</f>
        <v/>
      </c>
      <c r="J816" s="347" t="str">
        <f>VLOOKUP($C816,$C$3:$M$15,COLUMNS($C$3:M$15),0)</f>
        <v/>
      </c>
      <c r="K816" s="344">
        <f t="shared" si="3207"/>
        <v>807</v>
      </c>
      <c r="L816" s="344">
        <f t="shared" si="3208"/>
        <v>842</v>
      </c>
      <c r="M816" s="344">
        <f t="shared" si="3209"/>
        <v>842</v>
      </c>
      <c r="N816" s="344">
        <f t="shared" si="3210"/>
        <v>878</v>
      </c>
      <c r="O816" s="344">
        <f t="shared" si="3211"/>
        <v>878</v>
      </c>
      <c r="P816" s="344">
        <f t="shared" si="3212"/>
        <v>913</v>
      </c>
      <c r="Q816" s="344">
        <f t="shared" si="3213"/>
        <v>913</v>
      </c>
      <c r="R816" s="344">
        <f t="shared" si="3214"/>
        <v>949</v>
      </c>
      <c r="S816" s="344">
        <f t="shared" si="3215"/>
        <v>949</v>
      </c>
      <c r="T816" s="344">
        <f t="shared" si="3216"/>
        <v>984</v>
      </c>
      <c r="U816" s="356">
        <v>3600</v>
      </c>
      <c r="V816" s="356">
        <v>2800</v>
      </c>
      <c r="W816" s="356">
        <v>2000</v>
      </c>
      <c r="X816" s="356">
        <v>1200</v>
      </c>
      <c r="Y816" s="356">
        <v>400</v>
      </c>
      <c r="Z816" s="344">
        <f t="shared" si="3217"/>
        <v>252</v>
      </c>
      <c r="AA816" s="344">
        <f t="shared" si="3218"/>
        <v>263</v>
      </c>
      <c r="AB816" s="344">
        <f t="shared" si="3219"/>
        <v>263</v>
      </c>
      <c r="AC816" s="344">
        <f t="shared" si="3220"/>
        <v>274</v>
      </c>
      <c r="AD816" s="344">
        <f t="shared" si="3221"/>
        <v>274</v>
      </c>
      <c r="AE816" s="344">
        <f t="shared" si="3222"/>
        <v>285</v>
      </c>
      <c r="AF816" s="344">
        <f t="shared" si="3223"/>
        <v>285</v>
      </c>
      <c r="AG816" s="344">
        <f t="shared" si="3224"/>
        <v>296</v>
      </c>
      <c r="AH816" s="344">
        <f t="shared" si="3225"/>
        <v>296</v>
      </c>
      <c r="AI816" s="344">
        <f t="shared" si="3226"/>
        <v>308</v>
      </c>
      <c r="AJ816" s="356">
        <v>3600</v>
      </c>
      <c r="AK816" s="356">
        <v>2800</v>
      </c>
      <c r="AL816" s="356">
        <v>2000</v>
      </c>
      <c r="AM816" s="356">
        <v>1200</v>
      </c>
      <c r="AN816" s="356">
        <v>400</v>
      </c>
      <c r="AO816" s="344" t="str">
        <f t="shared" si="3227"/>
        <v/>
      </c>
      <c r="AP816" s="344" t="str">
        <f t="shared" si="3228"/>
        <v/>
      </c>
      <c r="AQ816" s="344" t="str">
        <f t="shared" si="3229"/>
        <v/>
      </c>
      <c r="AR816" s="344" t="str">
        <f t="shared" si="3230"/>
        <v/>
      </c>
      <c r="AS816" s="344" t="str">
        <f t="shared" si="3231"/>
        <v/>
      </c>
      <c r="AT816" s="344" t="str">
        <f t="shared" si="3232"/>
        <v/>
      </c>
      <c r="AU816" s="344" t="str">
        <f t="shared" si="3233"/>
        <v/>
      </c>
      <c r="AV816" s="344" t="str">
        <f t="shared" si="3234"/>
        <v/>
      </c>
      <c r="AW816" s="344" t="str">
        <f t="shared" si="3235"/>
        <v/>
      </c>
      <c r="AX816" s="344" t="str">
        <f t="shared" si="3236"/>
        <v/>
      </c>
      <c r="AY816" s="356">
        <v>3600</v>
      </c>
      <c r="AZ816" s="356">
        <v>2800</v>
      </c>
      <c r="BA816" s="356">
        <v>2000</v>
      </c>
      <c r="BB816" s="356">
        <v>1200</v>
      </c>
      <c r="BC816" s="356">
        <v>400</v>
      </c>
      <c r="BD816" s="353">
        <f t="shared" ref="BD816:BH816" si="3486">IF(BD621="","",BD621+60)</f>
        <v>135</v>
      </c>
      <c r="BE816" s="353">
        <f t="shared" si="3486"/>
        <v>135</v>
      </c>
      <c r="BF816" s="353">
        <f t="shared" si="3486"/>
        <v>150</v>
      </c>
      <c r="BG816" s="353">
        <f t="shared" si="3486"/>
        <v>165</v>
      </c>
      <c r="BH816" s="353">
        <f t="shared" si="3486"/>
        <v>180</v>
      </c>
      <c r="BI816" s="146" t="str">
        <f t="shared" si="3286"/>
        <v>135;135</v>
      </c>
      <c r="BJ816" s="352">
        <f t="shared" si="3287"/>
        <v>150</v>
      </c>
      <c r="BK816" s="146" t="str">
        <f t="shared" si="3288"/>
        <v>165;180</v>
      </c>
      <c r="BL816" s="25">
        <f t="shared" si="3407"/>
        <v>7150208</v>
      </c>
      <c r="BM816" s="146">
        <f t="shared" ref="BM816" si="3487">BM803</f>
        <v>568</v>
      </c>
      <c r="BN816" s="146">
        <f t="shared" si="3479"/>
        <v>7</v>
      </c>
      <c r="BO816" s="146">
        <f t="shared" ref="BO816:BP816" si="3488">BO803</f>
        <v>2</v>
      </c>
      <c r="BP816" s="146">
        <f t="shared" si="3488"/>
        <v>8</v>
      </c>
      <c r="BQ816" s="146">
        <f>VLOOKUP(IF(A816=1,0,A816),宝石属性!$B$26:$D$41,2,0)</f>
        <v>10</v>
      </c>
      <c r="BR816" s="146">
        <f>VLOOKUP(IF(A816=1,0,A816),宝石属性!$B$26:$D$41,3,0)</f>
        <v>2</v>
      </c>
      <c r="BS816" s="146">
        <f t="shared" ref="BS816:BV816" si="3489">IF(BS803="","",BS803)</f>
        <v>1</v>
      </c>
      <c r="BT816" s="146">
        <f t="shared" si="3489"/>
        <v>3</v>
      </c>
      <c r="BU816" s="146">
        <f t="shared" si="3489"/>
        <v>5</v>
      </c>
      <c r="BV816" s="146">
        <f t="shared" si="3489"/>
        <v>7</v>
      </c>
      <c r="BW816" s="357">
        <f t="shared" si="3415"/>
        <v>2006</v>
      </c>
      <c r="BX816" s="357">
        <f t="shared" si="3416"/>
        <v>3002</v>
      </c>
    </row>
    <row r="817" spans="1:76" s="353" customFormat="1">
      <c r="A817" s="347">
        <f t="shared" si="3292"/>
        <v>150</v>
      </c>
      <c r="B817" s="347" t="s">
        <v>1111</v>
      </c>
      <c r="C817" s="347" t="str">
        <f t="shared" si="3206"/>
        <v>男头盔</v>
      </c>
      <c r="D817" s="347" t="str">
        <f t="shared" si="3405"/>
        <v>150级紫装男头盔</v>
      </c>
      <c r="E817" s="347">
        <f>VLOOKUP($C817,$C$3:$M$15,COLUMNS($C$3:H$15),0)</f>
        <v>90</v>
      </c>
      <c r="F817" s="347" t="str">
        <f>VLOOKUP($C817,$C$3:$M$15,COLUMNS($C$3:I$15),0)</f>
        <v>maxmp_value</v>
      </c>
      <c r="G817" s="347">
        <f>VLOOKUP($C817,$C$3:$M$15,COLUMNS($C$3:J$15),0)</f>
        <v>140</v>
      </c>
      <c r="H817" s="347" t="str">
        <f>VLOOKUP($C817,$C$3:$M$15,COLUMNS($C$3:K$15),0)</f>
        <v>defend_value</v>
      </c>
      <c r="I817" s="347" t="str">
        <f>VLOOKUP($C817,$C$3:$M$15,COLUMNS($C$3:L$15),0)</f>
        <v/>
      </c>
      <c r="J817" s="347" t="str">
        <f>VLOOKUP($C817,$C$3:$M$15,COLUMNS($C$3:M$15),0)</f>
        <v/>
      </c>
      <c r="K817" s="344">
        <f t="shared" si="3207"/>
        <v>1009</v>
      </c>
      <c r="L817" s="344">
        <f t="shared" si="3208"/>
        <v>1053</v>
      </c>
      <c r="M817" s="344">
        <f t="shared" si="3209"/>
        <v>1053</v>
      </c>
      <c r="N817" s="344">
        <f t="shared" si="3210"/>
        <v>1097</v>
      </c>
      <c r="O817" s="344">
        <f t="shared" si="3211"/>
        <v>1097</v>
      </c>
      <c r="P817" s="344">
        <f t="shared" si="3212"/>
        <v>1141</v>
      </c>
      <c r="Q817" s="344">
        <f t="shared" si="3213"/>
        <v>1141</v>
      </c>
      <c r="R817" s="344">
        <f t="shared" si="3214"/>
        <v>1186</v>
      </c>
      <c r="S817" s="344">
        <f t="shared" si="3215"/>
        <v>1186</v>
      </c>
      <c r="T817" s="344">
        <f t="shared" si="3216"/>
        <v>1230</v>
      </c>
      <c r="U817" s="356">
        <v>3600</v>
      </c>
      <c r="V817" s="356">
        <v>2800</v>
      </c>
      <c r="W817" s="356">
        <v>2000</v>
      </c>
      <c r="X817" s="356">
        <v>1200</v>
      </c>
      <c r="Y817" s="356">
        <v>400</v>
      </c>
      <c r="Z817" s="344">
        <f t="shared" si="3217"/>
        <v>151</v>
      </c>
      <c r="AA817" s="344">
        <f t="shared" si="3218"/>
        <v>158</v>
      </c>
      <c r="AB817" s="344">
        <f t="shared" si="3219"/>
        <v>158</v>
      </c>
      <c r="AC817" s="344">
        <f t="shared" si="3220"/>
        <v>165</v>
      </c>
      <c r="AD817" s="344">
        <f t="shared" si="3221"/>
        <v>165</v>
      </c>
      <c r="AE817" s="344">
        <f t="shared" si="3222"/>
        <v>171</v>
      </c>
      <c r="AF817" s="344">
        <f t="shared" si="3223"/>
        <v>171</v>
      </c>
      <c r="AG817" s="344">
        <f t="shared" si="3224"/>
        <v>178</v>
      </c>
      <c r="AH817" s="344">
        <f t="shared" si="3225"/>
        <v>178</v>
      </c>
      <c r="AI817" s="344">
        <f t="shared" si="3226"/>
        <v>185</v>
      </c>
      <c r="AJ817" s="356">
        <v>3600</v>
      </c>
      <c r="AK817" s="356">
        <v>2800</v>
      </c>
      <c r="AL817" s="356">
        <v>2000</v>
      </c>
      <c r="AM817" s="356">
        <v>1200</v>
      </c>
      <c r="AN817" s="356">
        <v>400</v>
      </c>
      <c r="AO817" s="344" t="str">
        <f t="shared" si="3227"/>
        <v/>
      </c>
      <c r="AP817" s="344" t="str">
        <f t="shared" si="3228"/>
        <v/>
      </c>
      <c r="AQ817" s="344" t="str">
        <f t="shared" si="3229"/>
        <v/>
      </c>
      <c r="AR817" s="344" t="str">
        <f t="shared" si="3230"/>
        <v/>
      </c>
      <c r="AS817" s="344" t="str">
        <f t="shared" si="3231"/>
        <v/>
      </c>
      <c r="AT817" s="344" t="str">
        <f t="shared" si="3232"/>
        <v/>
      </c>
      <c r="AU817" s="344" t="str">
        <f t="shared" si="3233"/>
        <v/>
      </c>
      <c r="AV817" s="344" t="str">
        <f t="shared" si="3234"/>
        <v/>
      </c>
      <c r="AW817" s="344" t="str">
        <f t="shared" si="3235"/>
        <v/>
      </c>
      <c r="AX817" s="344" t="str">
        <f t="shared" si="3236"/>
        <v/>
      </c>
      <c r="AY817" s="356">
        <v>3600</v>
      </c>
      <c r="AZ817" s="356">
        <v>2800</v>
      </c>
      <c r="BA817" s="356">
        <v>2000</v>
      </c>
      <c r="BB817" s="356">
        <v>1200</v>
      </c>
      <c r="BC817" s="356">
        <v>400</v>
      </c>
      <c r="BD817" s="353" t="str">
        <f t="shared" ref="BD817:BH817" si="3490">IF(BD622="","",BD622+60)</f>
        <v/>
      </c>
      <c r="BE817" s="353" t="str">
        <f t="shared" si="3490"/>
        <v/>
      </c>
      <c r="BF817" s="353" t="str">
        <f t="shared" si="3490"/>
        <v/>
      </c>
      <c r="BG817" s="353" t="str">
        <f t="shared" si="3490"/>
        <v/>
      </c>
      <c r="BH817" s="353" t="str">
        <f t="shared" si="3490"/>
        <v/>
      </c>
      <c r="BI817" s="146" t="str">
        <f t="shared" si="3286"/>
        <v/>
      </c>
      <c r="BJ817" s="352" t="str">
        <f t="shared" si="3287"/>
        <v/>
      </c>
      <c r="BK817" s="146" t="str">
        <f t="shared" si="3288"/>
        <v/>
      </c>
      <c r="BL817" s="25">
        <f t="shared" si="3407"/>
        <v>7150309</v>
      </c>
      <c r="BM817" s="146">
        <f t="shared" ref="BM817" si="3491">BM804</f>
        <v>1640</v>
      </c>
      <c r="BN817" s="146">
        <f t="shared" si="3479"/>
        <v>7</v>
      </c>
      <c r="BO817" s="146">
        <f t="shared" ref="BO817:BP817" si="3492">BO804</f>
        <v>3</v>
      </c>
      <c r="BP817" s="146">
        <f t="shared" si="3492"/>
        <v>9</v>
      </c>
      <c r="BQ817" s="146">
        <f>VLOOKUP(IF(A817=1,0,A817),宝石属性!$B$26:$D$41,2,0)</f>
        <v>10</v>
      </c>
      <c r="BR817" s="146">
        <f>VLOOKUP(IF(A817=1,0,A817),宝石属性!$B$26:$D$41,3,0)</f>
        <v>2</v>
      </c>
      <c r="BS817" s="146">
        <f t="shared" ref="BS817:BV817" si="3493">IF(BS804="","",BS804)</f>
        <v>2</v>
      </c>
      <c r="BT817" s="146">
        <f t="shared" si="3493"/>
        <v>3</v>
      </c>
      <c r="BU817" s="146" t="str">
        <f t="shared" si="3493"/>
        <v/>
      </c>
      <c r="BV817" s="146" t="str">
        <f t="shared" si="3493"/>
        <v/>
      </c>
      <c r="BW817" s="357">
        <f t="shared" si="3415"/>
        <v>2009</v>
      </c>
      <c r="BX817" s="357">
        <f t="shared" si="3416"/>
        <v>3002</v>
      </c>
    </row>
    <row r="818" spans="1:76" s="353" customFormat="1">
      <c r="A818" s="347">
        <f t="shared" si="3292"/>
        <v>150</v>
      </c>
      <c r="B818" s="347" t="s">
        <v>1111</v>
      </c>
      <c r="C818" s="347" t="str">
        <f t="shared" si="3206"/>
        <v>女头饰</v>
      </c>
      <c r="D818" s="347" t="str">
        <f t="shared" si="3405"/>
        <v>150级紫装女头饰</v>
      </c>
      <c r="E818" s="347">
        <f>VLOOKUP($C818,$C$3:$M$15,COLUMNS($C$3:H$15),0)</f>
        <v>90</v>
      </c>
      <c r="F818" s="347" t="str">
        <f>VLOOKUP($C818,$C$3:$M$15,COLUMNS($C$3:I$15),0)</f>
        <v>maxmp_value</v>
      </c>
      <c r="G818" s="347">
        <f>VLOOKUP($C818,$C$3:$M$15,COLUMNS($C$3:J$15),0)</f>
        <v>140</v>
      </c>
      <c r="H818" s="347" t="str">
        <f>VLOOKUP($C818,$C$3:$M$15,COLUMNS($C$3:K$15),0)</f>
        <v>defend_value</v>
      </c>
      <c r="I818" s="347" t="str">
        <f>VLOOKUP($C818,$C$3:$M$15,COLUMNS($C$3:L$15),0)</f>
        <v/>
      </c>
      <c r="J818" s="347" t="str">
        <f>VLOOKUP($C818,$C$3:$M$15,COLUMNS($C$3:M$15),0)</f>
        <v/>
      </c>
      <c r="K818" s="344">
        <f t="shared" si="3207"/>
        <v>1009</v>
      </c>
      <c r="L818" s="344">
        <f t="shared" si="3208"/>
        <v>1053</v>
      </c>
      <c r="M818" s="344">
        <f t="shared" si="3209"/>
        <v>1053</v>
      </c>
      <c r="N818" s="344">
        <f t="shared" si="3210"/>
        <v>1097</v>
      </c>
      <c r="O818" s="344">
        <f t="shared" si="3211"/>
        <v>1097</v>
      </c>
      <c r="P818" s="344">
        <f t="shared" si="3212"/>
        <v>1141</v>
      </c>
      <c r="Q818" s="344">
        <f t="shared" si="3213"/>
        <v>1141</v>
      </c>
      <c r="R818" s="344">
        <f t="shared" si="3214"/>
        <v>1186</v>
      </c>
      <c r="S818" s="344">
        <f t="shared" si="3215"/>
        <v>1186</v>
      </c>
      <c r="T818" s="344">
        <f t="shared" si="3216"/>
        <v>1230</v>
      </c>
      <c r="U818" s="356">
        <v>3600</v>
      </c>
      <c r="V818" s="356">
        <v>2800</v>
      </c>
      <c r="W818" s="356">
        <v>2000</v>
      </c>
      <c r="X818" s="356">
        <v>1200</v>
      </c>
      <c r="Y818" s="356">
        <v>400</v>
      </c>
      <c r="Z818" s="344">
        <f t="shared" si="3217"/>
        <v>151</v>
      </c>
      <c r="AA818" s="344">
        <f t="shared" si="3218"/>
        <v>158</v>
      </c>
      <c r="AB818" s="344">
        <f t="shared" si="3219"/>
        <v>158</v>
      </c>
      <c r="AC818" s="344">
        <f t="shared" si="3220"/>
        <v>165</v>
      </c>
      <c r="AD818" s="344">
        <f t="shared" si="3221"/>
        <v>165</v>
      </c>
      <c r="AE818" s="344">
        <f t="shared" si="3222"/>
        <v>171</v>
      </c>
      <c r="AF818" s="344">
        <f t="shared" si="3223"/>
        <v>171</v>
      </c>
      <c r="AG818" s="344">
        <f t="shared" si="3224"/>
        <v>178</v>
      </c>
      <c r="AH818" s="344">
        <f t="shared" si="3225"/>
        <v>178</v>
      </c>
      <c r="AI818" s="344">
        <f t="shared" si="3226"/>
        <v>185</v>
      </c>
      <c r="AJ818" s="356">
        <v>3600</v>
      </c>
      <c r="AK818" s="356">
        <v>2800</v>
      </c>
      <c r="AL818" s="356">
        <v>2000</v>
      </c>
      <c r="AM818" s="356">
        <v>1200</v>
      </c>
      <c r="AN818" s="356">
        <v>400</v>
      </c>
      <c r="AO818" s="344" t="str">
        <f t="shared" si="3227"/>
        <v/>
      </c>
      <c r="AP818" s="344" t="str">
        <f t="shared" si="3228"/>
        <v/>
      </c>
      <c r="AQ818" s="344" t="str">
        <f t="shared" si="3229"/>
        <v/>
      </c>
      <c r="AR818" s="344" t="str">
        <f t="shared" si="3230"/>
        <v/>
      </c>
      <c r="AS818" s="344" t="str">
        <f t="shared" si="3231"/>
        <v/>
      </c>
      <c r="AT818" s="344" t="str">
        <f t="shared" si="3232"/>
        <v/>
      </c>
      <c r="AU818" s="344" t="str">
        <f t="shared" si="3233"/>
        <v/>
      </c>
      <c r="AV818" s="344" t="str">
        <f t="shared" si="3234"/>
        <v/>
      </c>
      <c r="AW818" s="344" t="str">
        <f t="shared" si="3235"/>
        <v/>
      </c>
      <c r="AX818" s="344" t="str">
        <f t="shared" si="3236"/>
        <v/>
      </c>
      <c r="AY818" s="356">
        <v>3600</v>
      </c>
      <c r="AZ818" s="356">
        <v>2800</v>
      </c>
      <c r="BA818" s="356">
        <v>2000</v>
      </c>
      <c r="BB818" s="356">
        <v>1200</v>
      </c>
      <c r="BC818" s="356">
        <v>400</v>
      </c>
      <c r="BD818" s="353" t="str">
        <f t="shared" ref="BD818:BH818" si="3494">IF(BD623="","",BD623+60)</f>
        <v/>
      </c>
      <c r="BE818" s="353" t="str">
        <f t="shared" si="3494"/>
        <v/>
      </c>
      <c r="BF818" s="353" t="str">
        <f t="shared" si="3494"/>
        <v/>
      </c>
      <c r="BG818" s="353" t="str">
        <f t="shared" si="3494"/>
        <v/>
      </c>
      <c r="BH818" s="353" t="str">
        <f t="shared" si="3494"/>
        <v/>
      </c>
      <c r="BI818" s="146" t="str">
        <f t="shared" si="3286"/>
        <v/>
      </c>
      <c r="BJ818" s="352" t="str">
        <f t="shared" si="3287"/>
        <v/>
      </c>
      <c r="BK818" s="146" t="str">
        <f t="shared" si="3288"/>
        <v/>
      </c>
      <c r="BL818" s="25">
        <f t="shared" si="3407"/>
        <v>7150310</v>
      </c>
      <c r="BM818" s="146">
        <f t="shared" ref="BM818" si="3495">BM805</f>
        <v>1384</v>
      </c>
      <c r="BN818" s="146">
        <f t="shared" si="3479"/>
        <v>7</v>
      </c>
      <c r="BO818" s="146">
        <f t="shared" ref="BO818:BP818" si="3496">BO805</f>
        <v>3</v>
      </c>
      <c r="BP818" s="146">
        <f t="shared" si="3496"/>
        <v>10</v>
      </c>
      <c r="BQ818" s="146">
        <f>VLOOKUP(IF(A818=1,0,A818),宝石属性!$B$26:$D$41,2,0)</f>
        <v>10</v>
      </c>
      <c r="BR818" s="146">
        <f>VLOOKUP(IF(A818=1,0,A818),宝石属性!$B$26:$D$41,3,0)</f>
        <v>2</v>
      </c>
      <c r="BS818" s="146">
        <f t="shared" ref="BS818:BV818" si="3497">IF(BS805="","",BS805)</f>
        <v>2</v>
      </c>
      <c r="BT818" s="146">
        <f t="shared" si="3497"/>
        <v>3</v>
      </c>
      <c r="BU818" s="146" t="str">
        <f t="shared" si="3497"/>
        <v/>
      </c>
      <c r="BV818" s="146" t="str">
        <f t="shared" si="3497"/>
        <v/>
      </c>
      <c r="BW818" s="357">
        <f t="shared" si="3415"/>
        <v>2009</v>
      </c>
      <c r="BX818" s="357">
        <f t="shared" si="3416"/>
        <v>3002</v>
      </c>
    </row>
    <row r="819" spans="1:76" s="353" customFormat="1">
      <c r="A819" s="347">
        <f t="shared" si="3292"/>
        <v>150</v>
      </c>
      <c r="B819" s="347" t="s">
        <v>1111</v>
      </c>
      <c r="C819" s="347" t="str">
        <f t="shared" si="3206"/>
        <v>项链</v>
      </c>
      <c r="D819" s="347" t="str">
        <f t="shared" si="3405"/>
        <v>150级紫装项链</v>
      </c>
      <c r="E819" s="347">
        <f>VLOOKUP($C819,$C$3:$M$15,COLUMNS($C$3:H$15),0)</f>
        <v>150</v>
      </c>
      <c r="F819" s="347" t="str">
        <f>VLOOKUP($C819,$C$3:$M$15,COLUMNS($C$3:I$15),0)</f>
        <v>magicattack_value</v>
      </c>
      <c r="G819" s="347">
        <f>VLOOKUP($C819,$C$3:$M$15,COLUMNS($C$3:J$15),0)</f>
        <v>160</v>
      </c>
      <c r="H819" s="347" t="str">
        <f>VLOOKUP($C819,$C$3:$M$15,COLUMNS($C$3:K$15),0)</f>
        <v>magicdef_value</v>
      </c>
      <c r="I819" s="347" t="str">
        <f>VLOOKUP($C819,$C$3:$M$15,COLUMNS($C$3:L$15),0)</f>
        <v/>
      </c>
      <c r="J819" s="347" t="str">
        <f>VLOOKUP($C819,$C$3:$M$15,COLUMNS($C$3:M$15),0)</f>
        <v/>
      </c>
      <c r="K819" s="344">
        <f t="shared" si="3207"/>
        <v>277</v>
      </c>
      <c r="L819" s="344">
        <f t="shared" si="3208"/>
        <v>290</v>
      </c>
      <c r="M819" s="344">
        <f t="shared" si="3209"/>
        <v>290</v>
      </c>
      <c r="N819" s="344">
        <f t="shared" si="3210"/>
        <v>302</v>
      </c>
      <c r="O819" s="344">
        <f t="shared" si="3211"/>
        <v>302</v>
      </c>
      <c r="P819" s="344">
        <f t="shared" si="3212"/>
        <v>314</v>
      </c>
      <c r="Q819" s="344">
        <f t="shared" si="3213"/>
        <v>314</v>
      </c>
      <c r="R819" s="344">
        <f t="shared" si="3214"/>
        <v>326</v>
      </c>
      <c r="S819" s="344">
        <f t="shared" si="3215"/>
        <v>326</v>
      </c>
      <c r="T819" s="344">
        <f t="shared" si="3216"/>
        <v>338</v>
      </c>
      <c r="U819" s="356">
        <v>3600</v>
      </c>
      <c r="V819" s="356">
        <v>2800</v>
      </c>
      <c r="W819" s="356">
        <v>2000</v>
      </c>
      <c r="X819" s="356">
        <v>1200</v>
      </c>
      <c r="Y819" s="356">
        <v>400</v>
      </c>
      <c r="Z819" s="344">
        <f t="shared" si="3217"/>
        <v>148</v>
      </c>
      <c r="AA819" s="344">
        <f t="shared" si="3218"/>
        <v>154</v>
      </c>
      <c r="AB819" s="344">
        <f t="shared" si="3219"/>
        <v>154</v>
      </c>
      <c r="AC819" s="344">
        <f t="shared" si="3220"/>
        <v>161</v>
      </c>
      <c r="AD819" s="344">
        <f t="shared" si="3221"/>
        <v>161</v>
      </c>
      <c r="AE819" s="344">
        <f t="shared" si="3222"/>
        <v>167</v>
      </c>
      <c r="AF819" s="344">
        <f t="shared" si="3223"/>
        <v>167</v>
      </c>
      <c r="AG819" s="344">
        <f t="shared" si="3224"/>
        <v>174</v>
      </c>
      <c r="AH819" s="344">
        <f t="shared" si="3225"/>
        <v>174</v>
      </c>
      <c r="AI819" s="344">
        <f t="shared" si="3226"/>
        <v>180</v>
      </c>
      <c r="AJ819" s="356">
        <v>3600</v>
      </c>
      <c r="AK819" s="356">
        <v>2800</v>
      </c>
      <c r="AL819" s="356">
        <v>2000</v>
      </c>
      <c r="AM819" s="356">
        <v>1200</v>
      </c>
      <c r="AN819" s="356">
        <v>400</v>
      </c>
      <c r="AO819" s="344" t="str">
        <f t="shared" si="3227"/>
        <v/>
      </c>
      <c r="AP819" s="344" t="str">
        <f t="shared" si="3228"/>
        <v/>
      </c>
      <c r="AQ819" s="344" t="str">
        <f t="shared" si="3229"/>
        <v/>
      </c>
      <c r="AR819" s="344" t="str">
        <f t="shared" si="3230"/>
        <v/>
      </c>
      <c r="AS819" s="344" t="str">
        <f t="shared" si="3231"/>
        <v/>
      </c>
      <c r="AT819" s="344" t="str">
        <f t="shared" si="3232"/>
        <v/>
      </c>
      <c r="AU819" s="344" t="str">
        <f t="shared" si="3233"/>
        <v/>
      </c>
      <c r="AV819" s="344" t="str">
        <f t="shared" si="3234"/>
        <v/>
      </c>
      <c r="AW819" s="344" t="str">
        <f t="shared" si="3235"/>
        <v/>
      </c>
      <c r="AX819" s="344" t="str">
        <f t="shared" si="3236"/>
        <v/>
      </c>
      <c r="AY819" s="356">
        <v>3600</v>
      </c>
      <c r="AZ819" s="356">
        <v>2800</v>
      </c>
      <c r="BA819" s="356">
        <v>2000</v>
      </c>
      <c r="BB819" s="356">
        <v>1200</v>
      </c>
      <c r="BC819" s="356">
        <v>400</v>
      </c>
      <c r="BD819" s="353" t="str">
        <f t="shared" ref="BD819:BH819" si="3498">IF(BD624="","",BD624+60)</f>
        <v/>
      </c>
      <c r="BE819" s="353" t="str">
        <f t="shared" si="3498"/>
        <v/>
      </c>
      <c r="BF819" s="353" t="str">
        <f t="shared" si="3498"/>
        <v/>
      </c>
      <c r="BG819" s="353" t="str">
        <f t="shared" si="3498"/>
        <v/>
      </c>
      <c r="BH819" s="353" t="str">
        <f t="shared" si="3498"/>
        <v/>
      </c>
      <c r="BI819" s="146" t="str">
        <f t="shared" si="3286"/>
        <v/>
      </c>
      <c r="BJ819" s="352" t="str">
        <f t="shared" si="3287"/>
        <v/>
      </c>
      <c r="BK819" s="146" t="str">
        <f t="shared" si="3288"/>
        <v/>
      </c>
      <c r="BL819" s="25">
        <f t="shared" si="3407"/>
        <v>7150411</v>
      </c>
      <c r="BM819" s="146">
        <f t="shared" ref="BM819" si="3499">BM806</f>
        <v>40</v>
      </c>
      <c r="BN819" s="146">
        <f t="shared" si="3479"/>
        <v>7</v>
      </c>
      <c r="BO819" s="146">
        <f t="shared" ref="BO819:BP819" si="3500">BO806</f>
        <v>4</v>
      </c>
      <c r="BP819" s="146">
        <f t="shared" si="3500"/>
        <v>11</v>
      </c>
      <c r="BQ819" s="146">
        <f>VLOOKUP(IF(A819=1,0,A819),宝石属性!$B$26:$D$41,2,0)</f>
        <v>10</v>
      </c>
      <c r="BR819" s="146">
        <f>VLOOKUP(IF(A819=1,0,A819),宝石属性!$B$26:$D$41,3,0)</f>
        <v>2</v>
      </c>
      <c r="BS819" s="146">
        <f t="shared" ref="BS819:BV819" si="3501">IF(BS806="","",BS806)</f>
        <v>4</v>
      </c>
      <c r="BT819" s="146">
        <f t="shared" si="3501"/>
        <v>5</v>
      </c>
      <c r="BU819" s="146" t="str">
        <f t="shared" si="3501"/>
        <v/>
      </c>
      <c r="BV819" s="146" t="str">
        <f t="shared" si="3501"/>
        <v/>
      </c>
      <c r="BW819" s="357">
        <f t="shared" si="3415"/>
        <v>2012</v>
      </c>
      <c r="BX819" s="357">
        <f t="shared" si="3416"/>
        <v>3002</v>
      </c>
    </row>
    <row r="820" spans="1:76" s="353" customFormat="1">
      <c r="A820" s="347">
        <f t="shared" si="3292"/>
        <v>150</v>
      </c>
      <c r="B820" s="347" t="s">
        <v>1111</v>
      </c>
      <c r="C820" s="347" t="str">
        <f t="shared" ref="C820:C821" si="3502">C807</f>
        <v>腰带</v>
      </c>
      <c r="D820" s="347" t="str">
        <f t="shared" si="3405"/>
        <v>150级紫装腰带</v>
      </c>
      <c r="E820" s="347">
        <f>VLOOKUP($C820,$C$3:$M$15,COLUMNS($C$3:H$15),0)</f>
        <v>60</v>
      </c>
      <c r="F820" s="347" t="str">
        <f>VLOOKUP($C820,$C$3:$M$15,COLUMNS($C$3:I$15),0)</f>
        <v>maxhp_value</v>
      </c>
      <c r="G820" s="347">
        <f>VLOOKUP($C820,$C$3:$M$15,COLUMNS($C$3:J$15),0)</f>
        <v>140</v>
      </c>
      <c r="H820" s="347" t="str">
        <f>VLOOKUP($C820,$C$3:$M$15,COLUMNS($C$3:K$15),0)</f>
        <v>defend_value</v>
      </c>
      <c r="I820" s="347" t="str">
        <f>VLOOKUP($C820,$C$3:$M$15,COLUMNS($C$3:L$15),0)</f>
        <v/>
      </c>
      <c r="J820" s="347" t="str">
        <f>VLOOKUP($C820,$C$3:$M$15,COLUMNS($C$3:M$15),0)</f>
        <v/>
      </c>
      <c r="K820" s="344">
        <f t="shared" ref="K820:K821" si="3503">ROUND(VLOOKUP($C820,$C$3:$P$15,12,0)*$A820*(VLOOKUP($E820,$N$18:$AD$25,14,0)+(VLOOKUP($E820,$N$18:$AD$25,15,0)-VLOOKUP($E820,$N$18:$AD$25,14,0))*C$20),0)</f>
        <v>1210</v>
      </c>
      <c r="L820" s="344">
        <f t="shared" ref="L820:L821" si="3504">ROUND(VLOOKUP($C820,$C$3:$P$15,12,0)*$A820*(VLOOKUP($E820,$N$18:$AD$25,14,0)+(VLOOKUP($E820,$N$18:$AD$25,15,0)-VLOOKUP($E820,$N$18:$AD$25,14,0))*D$20),0)</f>
        <v>1263</v>
      </c>
      <c r="M820" s="344">
        <f t="shared" ref="M820:M821" si="3505">ROUND(VLOOKUP($C820,$C$3:$P$15,12,0)*$A820*(VLOOKUP($E820,$N$18:$AD$25,14,0)+(VLOOKUP($E820,$N$18:$AD$25,15,0)-VLOOKUP($E820,$N$18:$AD$25,14,0))*E$20),0)</f>
        <v>1263</v>
      </c>
      <c r="N820" s="344">
        <f t="shared" ref="N820:N821" si="3506">ROUND(VLOOKUP($C820,$C$3:$P$15,12,0)*$A820*(VLOOKUP($E820,$N$18:$AD$25,14,0)+(VLOOKUP($E820,$N$18:$AD$25,15,0)-VLOOKUP($E820,$N$18:$AD$25,14,0))*F$20),0)</f>
        <v>1317</v>
      </c>
      <c r="O820" s="344">
        <f t="shared" ref="O820:O821" si="3507">ROUND(VLOOKUP($C820,$C$3:$P$15,12,0)*$A820*(VLOOKUP($E820,$N$18:$AD$25,14,0)+(VLOOKUP($E820,$N$18:$AD$25,15,0)-VLOOKUP($E820,$N$18:$AD$25,14,0))*G$20),0)</f>
        <v>1317</v>
      </c>
      <c r="P820" s="344">
        <f t="shared" ref="P820:P821" si="3508">ROUND(VLOOKUP($C820,$C$3:$P$15,12,0)*$A820*(VLOOKUP($E820,$N$18:$AD$25,14,0)+(VLOOKUP($E820,$N$18:$AD$25,15,0)-VLOOKUP($E820,$N$18:$AD$25,14,0))*H$20),0)</f>
        <v>1370</v>
      </c>
      <c r="Q820" s="344">
        <f t="shared" ref="Q820:Q821" si="3509">ROUND(VLOOKUP($C820,$C$3:$P$15,12,0)*$A820*(VLOOKUP($E820,$N$18:$AD$25,14,0)+(VLOOKUP($E820,$N$18:$AD$25,15,0)-VLOOKUP($E820,$N$18:$AD$25,14,0))*I$20),0)</f>
        <v>1370</v>
      </c>
      <c r="R820" s="344">
        <f t="shared" ref="R820:R821" si="3510">ROUND(VLOOKUP($C820,$C$3:$P$15,12,0)*$A820*(VLOOKUP($E820,$N$18:$AD$25,14,0)+(VLOOKUP($E820,$N$18:$AD$25,15,0)-VLOOKUP($E820,$N$18:$AD$25,14,0))*J$20),0)</f>
        <v>1423</v>
      </c>
      <c r="S820" s="344">
        <f t="shared" ref="S820:S821" si="3511">ROUND(VLOOKUP($C820,$C$3:$P$15,12,0)*$A820*(VLOOKUP($E820,$N$18:$AD$25,14,0)+(VLOOKUP($E820,$N$18:$AD$25,15,0)-VLOOKUP($E820,$N$18:$AD$25,14,0))*K$20),0)</f>
        <v>1423</v>
      </c>
      <c r="T820" s="344">
        <f t="shared" ref="T820:T821" si="3512">ROUND(VLOOKUP($C820,$C$3:$P$15,12,0)*$A820*(VLOOKUP($E820,$N$18:$AD$25,14,0)+(VLOOKUP($E820,$N$18:$AD$25,15,0)-VLOOKUP($E820,$N$18:$AD$25,14,0))*L$20),0)</f>
        <v>1476</v>
      </c>
      <c r="U820" s="356">
        <v>3600</v>
      </c>
      <c r="V820" s="356">
        <v>2800</v>
      </c>
      <c r="W820" s="356">
        <v>2000</v>
      </c>
      <c r="X820" s="356">
        <v>1200</v>
      </c>
      <c r="Y820" s="356">
        <v>400</v>
      </c>
      <c r="Z820" s="344">
        <f t="shared" ref="Z820:Z821" si="3513">ROUND(VLOOKUP($C820,$C$3:$P$15,13,0)*$A820*(VLOOKUP($G820,$N$18:$AD$25,14,0)+(VLOOKUP($G820,$N$18:$AD$25,15,0)-VLOOKUP($G820,$N$18:$AD$25,14,0))*C$20),0)</f>
        <v>101</v>
      </c>
      <c r="AA820" s="344">
        <f t="shared" ref="AA820:AA821" si="3514">ROUND(VLOOKUP($C820,$C$3:$P$15,13,0)*$A820*(VLOOKUP($G820,$N$18:$AD$25,14,0)+(VLOOKUP($G820,$N$18:$AD$25,15,0)-VLOOKUP($G820,$N$18:$AD$25,14,0))*D$20),0)</f>
        <v>105</v>
      </c>
      <c r="AB820" s="344">
        <f t="shared" ref="AB820:AB821" si="3515">ROUND(VLOOKUP($C820,$C$3:$P$15,13,0)*$A820*(VLOOKUP($G820,$N$18:$AD$25,14,0)+(VLOOKUP($G820,$N$18:$AD$25,15,0)-VLOOKUP($G820,$N$18:$AD$25,14,0))*E$20),0)</f>
        <v>105</v>
      </c>
      <c r="AC820" s="344">
        <f t="shared" ref="AC820:AC821" si="3516">ROUND(VLOOKUP($C820,$C$3:$P$15,13,0)*$A820*(VLOOKUP($G820,$N$18:$AD$25,14,0)+(VLOOKUP($G820,$N$18:$AD$25,15,0)-VLOOKUP($G820,$N$18:$AD$25,14,0))*F$20),0)</f>
        <v>110</v>
      </c>
      <c r="AD820" s="344">
        <f t="shared" ref="AD820:AD821" si="3517">ROUND(VLOOKUP($C820,$C$3:$P$15,13,0)*$A820*(VLOOKUP($G820,$N$18:$AD$25,14,0)+(VLOOKUP($G820,$N$18:$AD$25,15,0)-VLOOKUP($G820,$N$18:$AD$25,14,0))*G$20),0)</f>
        <v>110</v>
      </c>
      <c r="AE820" s="344">
        <f t="shared" ref="AE820:AE821" si="3518">ROUND(VLOOKUP($C820,$C$3:$P$15,13,0)*$A820*(VLOOKUP($G820,$N$18:$AD$25,14,0)+(VLOOKUP($G820,$N$18:$AD$25,15,0)-VLOOKUP($G820,$N$18:$AD$25,14,0))*H$20),0)</f>
        <v>114</v>
      </c>
      <c r="AF820" s="344">
        <f t="shared" ref="AF820:AF821" si="3519">ROUND(VLOOKUP($C820,$C$3:$P$15,13,0)*$A820*(VLOOKUP($G820,$N$18:$AD$25,14,0)+(VLOOKUP($G820,$N$18:$AD$25,15,0)-VLOOKUP($G820,$N$18:$AD$25,14,0))*I$20),0)</f>
        <v>114</v>
      </c>
      <c r="AG820" s="344">
        <f t="shared" ref="AG820:AG821" si="3520">ROUND(VLOOKUP($C820,$C$3:$P$15,13,0)*$A820*(VLOOKUP($G820,$N$18:$AD$25,14,0)+(VLOOKUP($G820,$N$18:$AD$25,15,0)-VLOOKUP($G820,$N$18:$AD$25,14,0))*J$20),0)</f>
        <v>119</v>
      </c>
      <c r="AH820" s="344">
        <f t="shared" ref="AH820:AH821" si="3521">ROUND(VLOOKUP($C820,$C$3:$P$15,13,0)*$A820*(VLOOKUP($G820,$N$18:$AD$25,14,0)+(VLOOKUP($G820,$N$18:$AD$25,15,0)-VLOOKUP($G820,$N$18:$AD$25,14,0))*K$20),0)</f>
        <v>119</v>
      </c>
      <c r="AI820" s="344">
        <f t="shared" ref="AI820:AI821" si="3522">ROUND(VLOOKUP($C820,$C$3:$P$15,13,0)*$A820*(VLOOKUP($G820,$N$18:$AD$25,14,0)+(VLOOKUP($G820,$N$18:$AD$25,15,0)-VLOOKUP($G820,$N$18:$AD$25,14,0))*L$20),0)</f>
        <v>123</v>
      </c>
      <c r="AJ820" s="356">
        <v>3600</v>
      </c>
      <c r="AK820" s="356">
        <v>2800</v>
      </c>
      <c r="AL820" s="356">
        <v>2000</v>
      </c>
      <c r="AM820" s="356">
        <v>1200</v>
      </c>
      <c r="AN820" s="356">
        <v>400</v>
      </c>
      <c r="AO820" s="344" t="str">
        <f t="shared" ref="AO820:AO821" si="3523">IF($I820="","",ROUND(VLOOKUP($C820,$C$3:$P$15,14,0)*$A820*(VLOOKUP($I820,$N$18:$AD$25,14,0)+(VLOOKUP($I820,$N$18:$AD$25,15,0)-VLOOKUP($I820,$N$18:$AD$25,14,0))*C$20),0))</f>
        <v/>
      </c>
      <c r="AP820" s="344" t="str">
        <f t="shared" ref="AP820:AP821" si="3524">IF($I820="","",ROUND(VLOOKUP($C820,$C$3:$P$15,14,0)*$A820*(VLOOKUP($I820,$N$18:$AD$25,14,0)+(VLOOKUP($I820,$N$18:$AD$25,15,0)-VLOOKUP($I820,$N$18:$AD$25,14,0))*D$20),0))</f>
        <v/>
      </c>
      <c r="AQ820" s="344" t="str">
        <f t="shared" ref="AQ820:AQ821" si="3525">IF($I820="","",ROUND(VLOOKUP($C820,$C$3:$P$15,14,0)*$A820*(VLOOKUP($I820,$N$18:$AD$25,14,0)+(VLOOKUP($I820,$N$18:$AD$25,15,0)-VLOOKUP($I820,$N$18:$AD$25,14,0))*E$20),0))</f>
        <v/>
      </c>
      <c r="AR820" s="344" t="str">
        <f t="shared" ref="AR820:AR821" si="3526">IF($I820="","",ROUND(VLOOKUP($C820,$C$3:$P$15,14,0)*$A820*(VLOOKUP($I820,$N$18:$AD$25,14,0)+(VLOOKUP($I820,$N$18:$AD$25,15,0)-VLOOKUP($I820,$N$18:$AD$25,14,0))*F$20),0))</f>
        <v/>
      </c>
      <c r="AS820" s="344" t="str">
        <f t="shared" ref="AS820:AS821" si="3527">IF($I820="","",ROUND(VLOOKUP($C820,$C$3:$P$15,14,0)*$A820*(VLOOKUP($I820,$N$18:$AD$25,14,0)+(VLOOKUP($I820,$N$18:$AD$25,15,0)-VLOOKUP($I820,$N$18:$AD$25,14,0))*G$20),0))</f>
        <v/>
      </c>
      <c r="AT820" s="344" t="str">
        <f t="shared" ref="AT820:AT821" si="3528">IF($I820="","",ROUND(VLOOKUP($C820,$C$3:$P$15,14,0)*$A820*(VLOOKUP($I820,$N$18:$AD$25,14,0)+(VLOOKUP($I820,$N$18:$AD$25,15,0)-VLOOKUP($I820,$N$18:$AD$25,14,0))*H$20),0))</f>
        <v/>
      </c>
      <c r="AU820" s="344" t="str">
        <f t="shared" ref="AU820:AU821" si="3529">IF($I820="","",ROUND(VLOOKUP($C820,$C$3:$P$15,14,0)*$A820*(VLOOKUP($I820,$N$18:$AD$25,14,0)+(VLOOKUP($I820,$N$18:$AD$25,15,0)-VLOOKUP($I820,$N$18:$AD$25,14,0))*I$20),0))</f>
        <v/>
      </c>
      <c r="AV820" s="344" t="str">
        <f t="shared" ref="AV820:AV821" si="3530">IF($I820="","",ROUND(VLOOKUP($C820,$C$3:$P$15,14,0)*$A820*(VLOOKUP($I820,$N$18:$AD$25,14,0)+(VLOOKUP($I820,$N$18:$AD$25,15,0)-VLOOKUP($I820,$N$18:$AD$25,14,0))*J$20),0))</f>
        <v/>
      </c>
      <c r="AW820" s="344" t="str">
        <f t="shared" ref="AW820:AW821" si="3531">IF($I820="","",ROUND(VLOOKUP($C820,$C$3:$P$15,14,0)*$A820*(VLOOKUP($I820,$N$18:$AD$25,14,0)+(VLOOKUP($I820,$N$18:$AD$25,15,0)-VLOOKUP($I820,$N$18:$AD$25,14,0))*K$20),0))</f>
        <v/>
      </c>
      <c r="AX820" s="344" t="str">
        <f t="shared" ref="AX820:AX821" si="3532">IF($I820="","",ROUND(VLOOKUP($C820,$C$3:$P$15,14,0)*$A820*(VLOOKUP($I820,$N$18:$AD$25,14,0)+(VLOOKUP($I820,$N$18:$AD$25,15,0)-VLOOKUP($I820,$N$18:$AD$25,14,0))*L$20),0))</f>
        <v/>
      </c>
      <c r="AY820" s="356">
        <v>3600</v>
      </c>
      <c r="AZ820" s="356">
        <v>2800</v>
      </c>
      <c r="BA820" s="356">
        <v>2000</v>
      </c>
      <c r="BB820" s="356">
        <v>1200</v>
      </c>
      <c r="BC820" s="356">
        <v>400</v>
      </c>
      <c r="BD820" s="353" t="str">
        <f t="shared" ref="BD820:BH820" si="3533">IF(BD625="","",BD625+60)</f>
        <v/>
      </c>
      <c r="BE820" s="353" t="str">
        <f t="shared" si="3533"/>
        <v/>
      </c>
      <c r="BF820" s="353" t="str">
        <f t="shared" si="3533"/>
        <v/>
      </c>
      <c r="BG820" s="353" t="str">
        <f t="shared" si="3533"/>
        <v/>
      </c>
      <c r="BH820" s="353" t="str">
        <f t="shared" si="3533"/>
        <v/>
      </c>
      <c r="BI820" s="146" t="str">
        <f t="shared" si="3286"/>
        <v/>
      </c>
      <c r="BJ820" s="352" t="str">
        <f t="shared" si="3287"/>
        <v/>
      </c>
      <c r="BK820" s="146" t="str">
        <f t="shared" si="3288"/>
        <v/>
      </c>
      <c r="BL820" s="25">
        <f t="shared" si="3407"/>
        <v>7150512</v>
      </c>
      <c r="BM820" s="146">
        <f t="shared" ref="BM820" si="3534">BM807</f>
        <v>72</v>
      </c>
      <c r="BN820" s="146">
        <f t="shared" si="3479"/>
        <v>7</v>
      </c>
      <c r="BO820" s="146">
        <f t="shared" ref="BO820:BP820" si="3535">BO807</f>
        <v>5</v>
      </c>
      <c r="BP820" s="146">
        <f t="shared" si="3535"/>
        <v>12</v>
      </c>
      <c r="BQ820" s="146">
        <f>VLOOKUP(IF(A820=1,0,A820),宝石属性!$B$26:$D$41,2,0)</f>
        <v>10</v>
      </c>
      <c r="BR820" s="146">
        <f>VLOOKUP(IF(A820=1,0,A820),宝石属性!$B$26:$D$41,3,0)</f>
        <v>2</v>
      </c>
      <c r="BS820" s="146">
        <f t="shared" ref="BS820:BV820" si="3536">IF(BS807="","",BS807)</f>
        <v>1</v>
      </c>
      <c r="BT820" s="146">
        <f t="shared" si="3536"/>
        <v>6</v>
      </c>
      <c r="BU820" s="146">
        <f t="shared" si="3536"/>
        <v>9</v>
      </c>
      <c r="BV820" s="146" t="str">
        <f t="shared" si="3536"/>
        <v/>
      </c>
      <c r="BW820" s="357">
        <f t="shared" si="3415"/>
        <v>2015</v>
      </c>
      <c r="BX820" s="357">
        <f t="shared" si="3416"/>
        <v>3002</v>
      </c>
    </row>
    <row r="821" spans="1:76" s="353" customFormat="1">
      <c r="A821" s="347">
        <f t="shared" si="3292"/>
        <v>150</v>
      </c>
      <c r="B821" s="347" t="s">
        <v>1111</v>
      </c>
      <c r="C821" s="347" t="str">
        <f t="shared" si="3502"/>
        <v>鞋子</v>
      </c>
      <c r="D821" s="347" t="str">
        <f t="shared" si="3405"/>
        <v>150级紫装鞋子</v>
      </c>
      <c r="E821" s="347">
        <f>VLOOKUP($C821,$C$3:$M$15,COLUMNS($C$3:H$15),0)</f>
        <v>160</v>
      </c>
      <c r="F821" s="347" t="str">
        <f>VLOOKUP($C821,$C$3:$M$15,COLUMNS($C$3:I$15),0)</f>
        <v>magicdef_value</v>
      </c>
      <c r="G821" s="347">
        <f>VLOOKUP($C821,$C$3:$M$15,COLUMNS($C$3:J$15),0)</f>
        <v>200</v>
      </c>
      <c r="H821" s="347" t="str">
        <f>VLOOKUP($C821,$C$3:$M$15,COLUMNS($C$3:K$15),0)</f>
        <v>speed_value</v>
      </c>
      <c r="I821" s="347" t="str">
        <f>VLOOKUP($C821,$C$3:$M$15,COLUMNS($C$3:L$15),0)</f>
        <v/>
      </c>
      <c r="J821" s="347" t="str">
        <f>VLOOKUP($C821,$C$3:$M$15,COLUMNS($C$3:M$15),0)</f>
        <v/>
      </c>
      <c r="K821" s="344">
        <f t="shared" si="3503"/>
        <v>148</v>
      </c>
      <c r="L821" s="344">
        <f t="shared" si="3504"/>
        <v>154</v>
      </c>
      <c r="M821" s="344">
        <f t="shared" si="3505"/>
        <v>154</v>
      </c>
      <c r="N821" s="344">
        <f t="shared" si="3506"/>
        <v>161</v>
      </c>
      <c r="O821" s="344">
        <f t="shared" si="3507"/>
        <v>161</v>
      </c>
      <c r="P821" s="344">
        <f t="shared" si="3508"/>
        <v>167</v>
      </c>
      <c r="Q821" s="344">
        <f t="shared" si="3509"/>
        <v>167</v>
      </c>
      <c r="R821" s="344">
        <f t="shared" si="3510"/>
        <v>174</v>
      </c>
      <c r="S821" s="344">
        <f t="shared" si="3511"/>
        <v>174</v>
      </c>
      <c r="T821" s="344">
        <f t="shared" si="3512"/>
        <v>180</v>
      </c>
      <c r="U821" s="356">
        <v>3600</v>
      </c>
      <c r="V821" s="356">
        <v>2800</v>
      </c>
      <c r="W821" s="356">
        <v>2000</v>
      </c>
      <c r="X821" s="356">
        <v>1200</v>
      </c>
      <c r="Y821" s="356">
        <v>400</v>
      </c>
      <c r="Z821" s="344">
        <f t="shared" si="3513"/>
        <v>137</v>
      </c>
      <c r="AA821" s="344">
        <f t="shared" si="3514"/>
        <v>148</v>
      </c>
      <c r="AB821" s="344">
        <f t="shared" si="3515"/>
        <v>148</v>
      </c>
      <c r="AC821" s="344">
        <f t="shared" si="3516"/>
        <v>160</v>
      </c>
      <c r="AD821" s="344">
        <f t="shared" si="3517"/>
        <v>160</v>
      </c>
      <c r="AE821" s="344">
        <f t="shared" si="3518"/>
        <v>172</v>
      </c>
      <c r="AF821" s="344">
        <f t="shared" si="3519"/>
        <v>172</v>
      </c>
      <c r="AG821" s="344">
        <f t="shared" si="3520"/>
        <v>183</v>
      </c>
      <c r="AH821" s="344">
        <f t="shared" si="3521"/>
        <v>183</v>
      </c>
      <c r="AI821" s="344">
        <f t="shared" si="3522"/>
        <v>195</v>
      </c>
      <c r="AJ821" s="356">
        <v>3600</v>
      </c>
      <c r="AK821" s="356">
        <v>2800</v>
      </c>
      <c r="AL821" s="356">
        <v>2000</v>
      </c>
      <c r="AM821" s="356">
        <v>1200</v>
      </c>
      <c r="AN821" s="356">
        <v>400</v>
      </c>
      <c r="AO821" s="344" t="str">
        <f t="shared" si="3523"/>
        <v/>
      </c>
      <c r="AP821" s="344" t="str">
        <f t="shared" si="3524"/>
        <v/>
      </c>
      <c r="AQ821" s="344" t="str">
        <f t="shared" si="3525"/>
        <v/>
      </c>
      <c r="AR821" s="344" t="str">
        <f t="shared" si="3526"/>
        <v/>
      </c>
      <c r="AS821" s="344" t="str">
        <f t="shared" si="3527"/>
        <v/>
      </c>
      <c r="AT821" s="344" t="str">
        <f t="shared" si="3528"/>
        <v/>
      </c>
      <c r="AU821" s="344" t="str">
        <f t="shared" si="3529"/>
        <v/>
      </c>
      <c r="AV821" s="344" t="str">
        <f t="shared" si="3530"/>
        <v/>
      </c>
      <c r="AW821" s="344" t="str">
        <f t="shared" si="3531"/>
        <v/>
      </c>
      <c r="AX821" s="344" t="str">
        <f t="shared" si="3532"/>
        <v/>
      </c>
      <c r="AY821" s="356">
        <v>3600</v>
      </c>
      <c r="AZ821" s="356">
        <v>2800</v>
      </c>
      <c r="BA821" s="356">
        <v>2000</v>
      </c>
      <c r="BB821" s="356">
        <v>1200</v>
      </c>
      <c r="BC821" s="356">
        <v>400</v>
      </c>
      <c r="BD821" s="353" t="str">
        <f t="shared" ref="BD821:BH821" si="3537">IF(BD626="","",BD626+60)</f>
        <v/>
      </c>
      <c r="BE821" s="353" t="str">
        <f t="shared" si="3537"/>
        <v/>
      </c>
      <c r="BF821" s="353" t="str">
        <f t="shared" si="3537"/>
        <v/>
      </c>
      <c r="BG821" s="353" t="str">
        <f t="shared" si="3537"/>
        <v/>
      </c>
      <c r="BH821" s="353" t="str">
        <f t="shared" si="3537"/>
        <v/>
      </c>
      <c r="BI821" s="146" t="str">
        <f t="shared" si="3286"/>
        <v/>
      </c>
      <c r="BJ821" s="352" t="str">
        <f t="shared" si="3287"/>
        <v/>
      </c>
      <c r="BK821" s="146" t="str">
        <f t="shared" si="3288"/>
        <v/>
      </c>
      <c r="BL821" s="25">
        <f t="shared" si="3407"/>
        <v>7150613</v>
      </c>
      <c r="BM821" s="146">
        <f t="shared" ref="BM821" si="3538">BM808</f>
        <v>88</v>
      </c>
      <c r="BN821" s="146">
        <f t="shared" si="3479"/>
        <v>7</v>
      </c>
      <c r="BO821" s="146">
        <f t="shared" ref="BO821:BP821" si="3539">BO808</f>
        <v>6</v>
      </c>
      <c r="BP821" s="146">
        <f t="shared" si="3539"/>
        <v>13</v>
      </c>
      <c r="BQ821" s="146">
        <f>VLOOKUP(IF(A821=1,0,A821),宝石属性!$B$26:$D$41,2,0)</f>
        <v>10</v>
      </c>
      <c r="BR821" s="146">
        <f>VLOOKUP(IF(A821=1,0,A821),宝石属性!$B$26:$D$41,3,0)</f>
        <v>2</v>
      </c>
      <c r="BS821" s="146">
        <f t="shared" ref="BS821:BV821" si="3540">IF(BS808="","",BS808)</f>
        <v>6</v>
      </c>
      <c r="BT821" s="146">
        <f t="shared" si="3540"/>
        <v>9</v>
      </c>
      <c r="BU821" s="146" t="str">
        <f t="shared" si="3540"/>
        <v/>
      </c>
      <c r="BV821" s="146" t="str">
        <f t="shared" si="3540"/>
        <v/>
      </c>
      <c r="BW821" s="357">
        <f t="shared" si="3415"/>
        <v>2018</v>
      </c>
      <c r="BX821" s="357">
        <f t="shared" si="3416"/>
        <v>3002</v>
      </c>
    </row>
    <row r="822" spans="1:76" s="353" customFormat="1">
      <c r="A822" s="348">
        <v>10</v>
      </c>
      <c r="B822" s="348" t="s">
        <v>1112</v>
      </c>
      <c r="C822" s="348" t="str">
        <f>C809</f>
        <v>剑</v>
      </c>
      <c r="D822" s="348" t="str">
        <f t="shared" si="3405"/>
        <v>10级橙装剑</v>
      </c>
      <c r="E822" s="348">
        <f>VLOOKUP($C822,$C$3:$M$15,COLUMNS($C$3:H$15),0)</f>
        <v>130</v>
      </c>
      <c r="F822" s="348" t="str">
        <f>VLOOKUP($C822,$C$3:$M$15,COLUMNS($C$3:I$15),0)</f>
        <v>phyattack_value</v>
      </c>
      <c r="G822" s="348">
        <f>VLOOKUP($C822,$C$3:$M$15,COLUMNS($C$3:J$15),0)</f>
        <v>150</v>
      </c>
      <c r="H822" s="348" t="str">
        <f>VLOOKUP($C822,$C$3:$M$15,COLUMNS($C$3:K$15),0)</f>
        <v>magicattack_value</v>
      </c>
      <c r="I822" s="348">
        <f>VLOOKUP($C822,$C$3:$M$15,COLUMNS($C$3:L$15),0)</f>
        <v>170</v>
      </c>
      <c r="J822" s="348" t="str">
        <f>VLOOKUP($C822,$C$3:$M$15,COLUMNS($C$3:M$15),0)</f>
        <v>medical_value</v>
      </c>
      <c r="K822" s="344">
        <f>ROUND(VLOOKUP($C822,$C$3:$P$15,12,0)*$A822*(VLOOKUP($E822,$N$18:$AD$25,16,0)+(VLOOKUP($E822,$N$18:$AD$25,17,0)-VLOOKUP($E822,$N$18:$AD$25,16,0))*C$20),0)</f>
        <v>84</v>
      </c>
      <c r="L822" s="344">
        <f t="shared" ref="L822:T822" si="3541">ROUND(VLOOKUP($C822,$C$3:$P$15,12,0)*$A822*(VLOOKUP($E822,$N$18:$AD$25,16,0)+(VLOOKUP($E822,$N$18:$AD$25,17,0)-VLOOKUP($E822,$N$18:$AD$25,16,0))*D$20),0)</f>
        <v>84</v>
      </c>
      <c r="M822" s="344">
        <f t="shared" si="3541"/>
        <v>84</v>
      </c>
      <c r="N822" s="344">
        <f t="shared" si="3541"/>
        <v>84</v>
      </c>
      <c r="O822" s="344">
        <f t="shared" si="3541"/>
        <v>84</v>
      </c>
      <c r="P822" s="344">
        <f t="shared" si="3541"/>
        <v>84</v>
      </c>
      <c r="Q822" s="344">
        <f t="shared" si="3541"/>
        <v>84</v>
      </c>
      <c r="R822" s="344">
        <f t="shared" si="3541"/>
        <v>84</v>
      </c>
      <c r="S822" s="344">
        <f t="shared" si="3541"/>
        <v>84</v>
      </c>
      <c r="T822" s="344">
        <f t="shared" si="3541"/>
        <v>84</v>
      </c>
      <c r="U822" s="356">
        <v>3600</v>
      </c>
      <c r="V822" s="356">
        <v>2800</v>
      </c>
      <c r="W822" s="356">
        <v>2000</v>
      </c>
      <c r="X822" s="356">
        <v>1200</v>
      </c>
      <c r="Y822" s="356">
        <v>400</v>
      </c>
      <c r="Z822" s="344">
        <f>ROUND(VLOOKUP($C822,$C$3:$P$15,13,0)*$A822*(VLOOKUP($G822,$N$18:$AD$25,16,0)+(VLOOKUP($G822,$N$18:$AD$25,17,0)-VLOOKUP($G822,$N$18:$AD$25,16,0))*C$20),0)</f>
        <v>19</v>
      </c>
      <c r="AA822" s="344">
        <f t="shared" ref="AA822:AI822" si="3542">ROUND(VLOOKUP($C822,$C$3:$P$15,13,0)*$A822*(VLOOKUP($G822,$N$18:$AD$25,16,0)+(VLOOKUP($G822,$N$18:$AD$25,17,0)-VLOOKUP($G822,$N$18:$AD$25,16,0))*D$20),0)</f>
        <v>19</v>
      </c>
      <c r="AB822" s="344">
        <f t="shared" si="3542"/>
        <v>19</v>
      </c>
      <c r="AC822" s="344">
        <f t="shared" si="3542"/>
        <v>19</v>
      </c>
      <c r="AD822" s="344">
        <f t="shared" si="3542"/>
        <v>19</v>
      </c>
      <c r="AE822" s="344">
        <f t="shared" si="3542"/>
        <v>19</v>
      </c>
      <c r="AF822" s="344">
        <f t="shared" si="3542"/>
        <v>19</v>
      </c>
      <c r="AG822" s="344">
        <f t="shared" si="3542"/>
        <v>19</v>
      </c>
      <c r="AH822" s="344">
        <f t="shared" si="3542"/>
        <v>19</v>
      </c>
      <c r="AI822" s="344">
        <f t="shared" si="3542"/>
        <v>19</v>
      </c>
      <c r="AJ822" s="356">
        <v>3600</v>
      </c>
      <c r="AK822" s="356">
        <v>2800</v>
      </c>
      <c r="AL822" s="356">
        <v>2000</v>
      </c>
      <c r="AM822" s="356">
        <v>1200</v>
      </c>
      <c r="AN822" s="356">
        <v>400</v>
      </c>
      <c r="AO822" s="344">
        <f>IF($I822="","",ROUND(VLOOKUP($C822,$C$3:$P$15,14,0)*$A822*(VLOOKUP($I822,$N$18:$AD$25,16,0)+(VLOOKUP($I822,$N$18:$AD$25,17,0)-VLOOKUP($I822,$N$18:$AD$25,16,0))*C$20),0))</f>
        <v>31</v>
      </c>
      <c r="AP822" s="344">
        <f t="shared" ref="AP822:AX822" si="3543">IF($I822="","",ROUND(VLOOKUP($C822,$C$3:$P$15,14,0)*$A822*(VLOOKUP($I822,$N$18:$AD$25,16,0)+(VLOOKUP($I822,$N$18:$AD$25,17,0)-VLOOKUP($I822,$N$18:$AD$25,16,0))*D$20),0))</f>
        <v>31</v>
      </c>
      <c r="AQ822" s="344">
        <f t="shared" si="3543"/>
        <v>31</v>
      </c>
      <c r="AR822" s="344">
        <f t="shared" si="3543"/>
        <v>31</v>
      </c>
      <c r="AS822" s="344">
        <f t="shared" si="3543"/>
        <v>31</v>
      </c>
      <c r="AT822" s="344">
        <f t="shared" si="3543"/>
        <v>31</v>
      </c>
      <c r="AU822" s="344">
        <f t="shared" si="3543"/>
        <v>31</v>
      </c>
      <c r="AV822" s="344">
        <f t="shared" si="3543"/>
        <v>31</v>
      </c>
      <c r="AW822" s="344">
        <f t="shared" si="3543"/>
        <v>31</v>
      </c>
      <c r="AX822" s="344">
        <f t="shared" si="3543"/>
        <v>31</v>
      </c>
      <c r="AY822" s="356">
        <v>3600</v>
      </c>
      <c r="AZ822" s="356">
        <v>2800</v>
      </c>
      <c r="BA822" s="356">
        <v>2000</v>
      </c>
      <c r="BB822" s="356">
        <v>1200</v>
      </c>
      <c r="BC822" s="356">
        <v>400</v>
      </c>
      <c r="BD822" s="353">
        <f>IF(BD627="","",BD627+60)</f>
        <v>181</v>
      </c>
      <c r="BE822" s="353">
        <f t="shared" ref="BE822:BH822" si="3544">IF(BE627="","",BE627+60)</f>
        <v>181</v>
      </c>
      <c r="BF822" s="353">
        <f t="shared" si="3544"/>
        <v>196</v>
      </c>
      <c r="BG822" s="353">
        <f t="shared" si="3544"/>
        <v>211</v>
      </c>
      <c r="BH822" s="353">
        <f t="shared" si="3544"/>
        <v>226</v>
      </c>
      <c r="BI822" s="146" t="str">
        <f t="shared" si="3286"/>
        <v>181;181</v>
      </c>
      <c r="BJ822" s="352">
        <f t="shared" si="3287"/>
        <v>196</v>
      </c>
      <c r="BK822" s="146" t="str">
        <f t="shared" si="3288"/>
        <v>211;226</v>
      </c>
      <c r="BL822" s="25">
        <f t="shared" si="3407"/>
        <v>8010101</v>
      </c>
      <c r="BM822" s="146">
        <f t="shared" ref="BM822" si="3545">BM809</f>
        <v>1288</v>
      </c>
      <c r="BN822" s="146">
        <f t="shared" si="3479"/>
        <v>8</v>
      </c>
      <c r="BO822" s="146">
        <f t="shared" ref="BO822:BP822" si="3546">BO809</f>
        <v>1</v>
      </c>
      <c r="BP822" s="146">
        <f t="shared" si="3546"/>
        <v>1</v>
      </c>
      <c r="BQ822" s="146">
        <f>VLOOKUP(IF(A822=1,0,A822),宝石属性!$B$26:$D$41,2,0)</f>
        <v>0</v>
      </c>
      <c r="BR822" s="146">
        <f>VLOOKUP(IF(A822=1,0,A822),宝石属性!$B$26:$D$41,3,0)</f>
        <v>0</v>
      </c>
      <c r="BS822" s="146">
        <f t="shared" ref="BS822:BV822" si="3547">IF(BS809="","",BS809)</f>
        <v>2</v>
      </c>
      <c r="BT822" s="146">
        <f t="shared" si="3547"/>
        <v>4</v>
      </c>
      <c r="BU822" s="146">
        <f t="shared" si="3547"/>
        <v>7</v>
      </c>
      <c r="BV822" s="146">
        <f t="shared" si="3547"/>
        <v>8</v>
      </c>
      <c r="BW822" s="357">
        <f t="shared" si="3415"/>
        <v>2019</v>
      </c>
      <c r="BX822" s="357">
        <f t="shared" si="3416"/>
        <v>3004</v>
      </c>
    </row>
    <row r="823" spans="1:76" s="353" customFormat="1">
      <c r="A823" s="348">
        <v>10</v>
      </c>
      <c r="B823" s="348" t="s">
        <v>1112</v>
      </c>
      <c r="C823" s="348" t="str">
        <f t="shared" ref="C823:C886" si="3548">C810</f>
        <v>锤</v>
      </c>
      <c r="D823" s="348" t="str">
        <f t="shared" si="3405"/>
        <v>10级橙装锤</v>
      </c>
      <c r="E823" s="348">
        <f>VLOOKUP($C823,$C$3:$M$15,COLUMNS($C$3:H$15),0)</f>
        <v>130</v>
      </c>
      <c r="F823" s="348" t="str">
        <f>VLOOKUP($C823,$C$3:$M$15,COLUMNS($C$3:I$15),0)</f>
        <v>phyattack_value</v>
      </c>
      <c r="G823" s="348">
        <f>VLOOKUP($C823,$C$3:$M$15,COLUMNS($C$3:J$15),0)</f>
        <v>150</v>
      </c>
      <c r="H823" s="348" t="str">
        <f>VLOOKUP($C823,$C$3:$M$15,COLUMNS($C$3:K$15),0)</f>
        <v>magicattack_value</v>
      </c>
      <c r="I823" s="348">
        <f>VLOOKUP($C823,$C$3:$M$15,COLUMNS($C$3:L$15),0)</f>
        <v>170</v>
      </c>
      <c r="J823" s="348" t="str">
        <f>VLOOKUP($C823,$C$3:$M$15,COLUMNS($C$3:M$15),0)</f>
        <v>medical_value</v>
      </c>
      <c r="K823" s="344">
        <f t="shared" ref="K823:K886" si="3549">ROUND(VLOOKUP($C823,$C$3:$P$15,12,0)*$A823*(VLOOKUP($E823,$N$18:$AD$25,16,0)+(VLOOKUP($E823,$N$18:$AD$25,17,0)-VLOOKUP($E823,$N$18:$AD$25,16,0))*C$20),0)</f>
        <v>84</v>
      </c>
      <c r="L823" s="344">
        <f t="shared" ref="L823:L886" si="3550">ROUND(VLOOKUP($C823,$C$3:$P$15,12,0)*$A823*(VLOOKUP($E823,$N$18:$AD$25,16,0)+(VLOOKUP($E823,$N$18:$AD$25,17,0)-VLOOKUP($E823,$N$18:$AD$25,16,0))*D$20),0)</f>
        <v>84</v>
      </c>
      <c r="M823" s="344">
        <f t="shared" ref="M823:M886" si="3551">ROUND(VLOOKUP($C823,$C$3:$P$15,12,0)*$A823*(VLOOKUP($E823,$N$18:$AD$25,16,0)+(VLOOKUP($E823,$N$18:$AD$25,17,0)-VLOOKUP($E823,$N$18:$AD$25,16,0))*E$20),0)</f>
        <v>84</v>
      </c>
      <c r="N823" s="344">
        <f t="shared" ref="N823:N886" si="3552">ROUND(VLOOKUP($C823,$C$3:$P$15,12,0)*$A823*(VLOOKUP($E823,$N$18:$AD$25,16,0)+(VLOOKUP($E823,$N$18:$AD$25,17,0)-VLOOKUP($E823,$N$18:$AD$25,16,0))*F$20),0)</f>
        <v>84</v>
      </c>
      <c r="O823" s="344">
        <f t="shared" ref="O823:O886" si="3553">ROUND(VLOOKUP($C823,$C$3:$P$15,12,0)*$A823*(VLOOKUP($E823,$N$18:$AD$25,16,0)+(VLOOKUP($E823,$N$18:$AD$25,17,0)-VLOOKUP($E823,$N$18:$AD$25,16,0))*G$20),0)</f>
        <v>84</v>
      </c>
      <c r="P823" s="344">
        <f t="shared" ref="P823:P886" si="3554">ROUND(VLOOKUP($C823,$C$3:$P$15,12,0)*$A823*(VLOOKUP($E823,$N$18:$AD$25,16,0)+(VLOOKUP($E823,$N$18:$AD$25,17,0)-VLOOKUP($E823,$N$18:$AD$25,16,0))*H$20),0)</f>
        <v>84</v>
      </c>
      <c r="Q823" s="344">
        <f t="shared" ref="Q823:Q886" si="3555">ROUND(VLOOKUP($C823,$C$3:$P$15,12,0)*$A823*(VLOOKUP($E823,$N$18:$AD$25,16,0)+(VLOOKUP($E823,$N$18:$AD$25,17,0)-VLOOKUP($E823,$N$18:$AD$25,16,0))*I$20),0)</f>
        <v>84</v>
      </c>
      <c r="R823" s="344">
        <f t="shared" ref="R823:R886" si="3556">ROUND(VLOOKUP($C823,$C$3:$P$15,12,0)*$A823*(VLOOKUP($E823,$N$18:$AD$25,16,0)+(VLOOKUP($E823,$N$18:$AD$25,17,0)-VLOOKUP($E823,$N$18:$AD$25,16,0))*J$20),0)</f>
        <v>84</v>
      </c>
      <c r="S823" s="344">
        <f t="shared" ref="S823:S886" si="3557">ROUND(VLOOKUP($C823,$C$3:$P$15,12,0)*$A823*(VLOOKUP($E823,$N$18:$AD$25,16,0)+(VLOOKUP($E823,$N$18:$AD$25,17,0)-VLOOKUP($E823,$N$18:$AD$25,16,0))*K$20),0)</f>
        <v>84</v>
      </c>
      <c r="T823" s="344">
        <f t="shared" ref="T823:T886" si="3558">ROUND(VLOOKUP($C823,$C$3:$P$15,12,0)*$A823*(VLOOKUP($E823,$N$18:$AD$25,16,0)+(VLOOKUP($E823,$N$18:$AD$25,17,0)-VLOOKUP($E823,$N$18:$AD$25,16,0))*L$20),0)</f>
        <v>84</v>
      </c>
      <c r="U823" s="356">
        <v>3600</v>
      </c>
      <c r="V823" s="356">
        <v>2800</v>
      </c>
      <c r="W823" s="356">
        <v>2000</v>
      </c>
      <c r="X823" s="356">
        <v>1200</v>
      </c>
      <c r="Y823" s="356">
        <v>400</v>
      </c>
      <c r="Z823" s="344">
        <f t="shared" ref="Z823:Z886" si="3559">ROUND(VLOOKUP($C823,$C$3:$P$15,13,0)*$A823*(VLOOKUP($G823,$N$18:$AD$25,16,0)+(VLOOKUP($G823,$N$18:$AD$25,17,0)-VLOOKUP($G823,$N$18:$AD$25,16,0))*C$20),0)</f>
        <v>19</v>
      </c>
      <c r="AA823" s="344">
        <f t="shared" ref="AA823:AA886" si="3560">ROUND(VLOOKUP($C823,$C$3:$P$15,13,0)*$A823*(VLOOKUP($G823,$N$18:$AD$25,16,0)+(VLOOKUP($G823,$N$18:$AD$25,17,0)-VLOOKUP($G823,$N$18:$AD$25,16,0))*D$20),0)</f>
        <v>19</v>
      </c>
      <c r="AB823" s="344">
        <f t="shared" ref="AB823:AB886" si="3561">ROUND(VLOOKUP($C823,$C$3:$P$15,13,0)*$A823*(VLOOKUP($G823,$N$18:$AD$25,16,0)+(VLOOKUP($G823,$N$18:$AD$25,17,0)-VLOOKUP($G823,$N$18:$AD$25,16,0))*E$20),0)</f>
        <v>19</v>
      </c>
      <c r="AC823" s="344">
        <f t="shared" ref="AC823:AC886" si="3562">ROUND(VLOOKUP($C823,$C$3:$P$15,13,0)*$A823*(VLOOKUP($G823,$N$18:$AD$25,16,0)+(VLOOKUP($G823,$N$18:$AD$25,17,0)-VLOOKUP($G823,$N$18:$AD$25,16,0))*F$20),0)</f>
        <v>19</v>
      </c>
      <c r="AD823" s="344">
        <f t="shared" ref="AD823:AD886" si="3563">ROUND(VLOOKUP($C823,$C$3:$P$15,13,0)*$A823*(VLOOKUP($G823,$N$18:$AD$25,16,0)+(VLOOKUP($G823,$N$18:$AD$25,17,0)-VLOOKUP($G823,$N$18:$AD$25,16,0))*G$20),0)</f>
        <v>19</v>
      </c>
      <c r="AE823" s="344">
        <f t="shared" ref="AE823:AE886" si="3564">ROUND(VLOOKUP($C823,$C$3:$P$15,13,0)*$A823*(VLOOKUP($G823,$N$18:$AD$25,16,0)+(VLOOKUP($G823,$N$18:$AD$25,17,0)-VLOOKUP($G823,$N$18:$AD$25,16,0))*H$20),0)</f>
        <v>19</v>
      </c>
      <c r="AF823" s="344">
        <f t="shared" ref="AF823:AF886" si="3565">ROUND(VLOOKUP($C823,$C$3:$P$15,13,0)*$A823*(VLOOKUP($G823,$N$18:$AD$25,16,0)+(VLOOKUP($G823,$N$18:$AD$25,17,0)-VLOOKUP($G823,$N$18:$AD$25,16,0))*I$20),0)</f>
        <v>19</v>
      </c>
      <c r="AG823" s="344">
        <f t="shared" ref="AG823:AG886" si="3566">ROUND(VLOOKUP($C823,$C$3:$P$15,13,0)*$A823*(VLOOKUP($G823,$N$18:$AD$25,16,0)+(VLOOKUP($G823,$N$18:$AD$25,17,0)-VLOOKUP($G823,$N$18:$AD$25,16,0))*J$20),0)</f>
        <v>19</v>
      </c>
      <c r="AH823" s="344">
        <f t="shared" ref="AH823:AH886" si="3567">ROUND(VLOOKUP($C823,$C$3:$P$15,13,0)*$A823*(VLOOKUP($G823,$N$18:$AD$25,16,0)+(VLOOKUP($G823,$N$18:$AD$25,17,0)-VLOOKUP($G823,$N$18:$AD$25,16,0))*K$20),0)</f>
        <v>19</v>
      </c>
      <c r="AI823" s="344">
        <f t="shared" ref="AI823:AI886" si="3568">ROUND(VLOOKUP($C823,$C$3:$P$15,13,0)*$A823*(VLOOKUP($G823,$N$18:$AD$25,16,0)+(VLOOKUP($G823,$N$18:$AD$25,17,0)-VLOOKUP($G823,$N$18:$AD$25,16,0))*L$20),0)</f>
        <v>19</v>
      </c>
      <c r="AJ823" s="356">
        <v>3600</v>
      </c>
      <c r="AK823" s="356">
        <v>2800</v>
      </c>
      <c r="AL823" s="356">
        <v>2000</v>
      </c>
      <c r="AM823" s="356">
        <v>1200</v>
      </c>
      <c r="AN823" s="356">
        <v>400</v>
      </c>
      <c r="AO823" s="344">
        <f t="shared" ref="AO823:AO886" si="3569">IF($I823="","",ROUND(VLOOKUP($C823,$C$3:$P$15,14,0)*$A823*(VLOOKUP($I823,$N$18:$AD$25,16,0)+(VLOOKUP($I823,$N$18:$AD$25,17,0)-VLOOKUP($I823,$N$18:$AD$25,16,0))*C$20),0))</f>
        <v>31</v>
      </c>
      <c r="AP823" s="344">
        <f t="shared" ref="AP823:AP886" si="3570">IF($I823="","",ROUND(VLOOKUP($C823,$C$3:$P$15,14,0)*$A823*(VLOOKUP($I823,$N$18:$AD$25,16,0)+(VLOOKUP($I823,$N$18:$AD$25,17,0)-VLOOKUP($I823,$N$18:$AD$25,16,0))*D$20),0))</f>
        <v>31</v>
      </c>
      <c r="AQ823" s="344">
        <f t="shared" ref="AQ823:AQ886" si="3571">IF($I823="","",ROUND(VLOOKUP($C823,$C$3:$P$15,14,0)*$A823*(VLOOKUP($I823,$N$18:$AD$25,16,0)+(VLOOKUP($I823,$N$18:$AD$25,17,0)-VLOOKUP($I823,$N$18:$AD$25,16,0))*E$20),0))</f>
        <v>31</v>
      </c>
      <c r="AR823" s="344">
        <f t="shared" ref="AR823:AR886" si="3572">IF($I823="","",ROUND(VLOOKUP($C823,$C$3:$P$15,14,0)*$A823*(VLOOKUP($I823,$N$18:$AD$25,16,0)+(VLOOKUP($I823,$N$18:$AD$25,17,0)-VLOOKUP($I823,$N$18:$AD$25,16,0))*F$20),0))</f>
        <v>31</v>
      </c>
      <c r="AS823" s="344">
        <f t="shared" ref="AS823:AS886" si="3573">IF($I823="","",ROUND(VLOOKUP($C823,$C$3:$P$15,14,0)*$A823*(VLOOKUP($I823,$N$18:$AD$25,16,0)+(VLOOKUP($I823,$N$18:$AD$25,17,0)-VLOOKUP($I823,$N$18:$AD$25,16,0))*G$20),0))</f>
        <v>31</v>
      </c>
      <c r="AT823" s="344">
        <f t="shared" ref="AT823:AT886" si="3574">IF($I823="","",ROUND(VLOOKUP($C823,$C$3:$P$15,14,0)*$A823*(VLOOKUP($I823,$N$18:$AD$25,16,0)+(VLOOKUP($I823,$N$18:$AD$25,17,0)-VLOOKUP($I823,$N$18:$AD$25,16,0))*H$20),0))</f>
        <v>31</v>
      </c>
      <c r="AU823" s="344">
        <f t="shared" ref="AU823:AU886" si="3575">IF($I823="","",ROUND(VLOOKUP($C823,$C$3:$P$15,14,0)*$A823*(VLOOKUP($I823,$N$18:$AD$25,16,0)+(VLOOKUP($I823,$N$18:$AD$25,17,0)-VLOOKUP($I823,$N$18:$AD$25,16,0))*I$20),0))</f>
        <v>31</v>
      </c>
      <c r="AV823" s="344">
        <f t="shared" ref="AV823:AV886" si="3576">IF($I823="","",ROUND(VLOOKUP($C823,$C$3:$P$15,14,0)*$A823*(VLOOKUP($I823,$N$18:$AD$25,16,0)+(VLOOKUP($I823,$N$18:$AD$25,17,0)-VLOOKUP($I823,$N$18:$AD$25,16,0))*J$20),0))</f>
        <v>31</v>
      </c>
      <c r="AW823" s="344">
        <f t="shared" ref="AW823:AW886" si="3577">IF($I823="","",ROUND(VLOOKUP($C823,$C$3:$P$15,14,0)*$A823*(VLOOKUP($I823,$N$18:$AD$25,16,0)+(VLOOKUP($I823,$N$18:$AD$25,17,0)-VLOOKUP($I823,$N$18:$AD$25,16,0))*K$20),0))</f>
        <v>31</v>
      </c>
      <c r="AX823" s="344">
        <f t="shared" ref="AX823:AX886" si="3578">IF($I823="","",ROUND(VLOOKUP($C823,$C$3:$P$15,14,0)*$A823*(VLOOKUP($I823,$N$18:$AD$25,16,0)+(VLOOKUP($I823,$N$18:$AD$25,17,0)-VLOOKUP($I823,$N$18:$AD$25,16,0))*L$20),0))</f>
        <v>31</v>
      </c>
      <c r="AY823" s="356">
        <v>3600</v>
      </c>
      <c r="AZ823" s="356">
        <v>2800</v>
      </c>
      <c r="BA823" s="356">
        <v>2000</v>
      </c>
      <c r="BB823" s="356">
        <v>1200</v>
      </c>
      <c r="BC823" s="356">
        <v>400</v>
      </c>
      <c r="BD823" s="353">
        <f t="shared" ref="BD823:BH823" si="3579">IF(BD628="","",BD628+60)</f>
        <v>181</v>
      </c>
      <c r="BE823" s="353">
        <f t="shared" si="3579"/>
        <v>181</v>
      </c>
      <c r="BF823" s="353">
        <f t="shared" si="3579"/>
        <v>196</v>
      </c>
      <c r="BG823" s="353">
        <f t="shared" si="3579"/>
        <v>211</v>
      </c>
      <c r="BH823" s="353">
        <f t="shared" si="3579"/>
        <v>226</v>
      </c>
      <c r="BI823" s="146" t="str">
        <f t="shared" si="3286"/>
        <v>181;181</v>
      </c>
      <c r="BJ823" s="352">
        <f t="shared" si="3287"/>
        <v>196</v>
      </c>
      <c r="BK823" s="146" t="str">
        <f t="shared" si="3288"/>
        <v>211;226</v>
      </c>
      <c r="BL823" s="25">
        <f t="shared" si="3407"/>
        <v>8010102</v>
      </c>
      <c r="BM823" s="146">
        <f t="shared" ref="BM823" si="3580">BM810</f>
        <v>4360</v>
      </c>
      <c r="BN823" s="146">
        <f t="shared" si="3479"/>
        <v>8</v>
      </c>
      <c r="BO823" s="146">
        <f t="shared" ref="BO823:BP823" si="3581">BO810</f>
        <v>1</v>
      </c>
      <c r="BP823" s="146">
        <f t="shared" si="3581"/>
        <v>2</v>
      </c>
      <c r="BQ823" s="146">
        <f>VLOOKUP(IF(A823=1,0,A823),宝石属性!$B$26:$D$41,2,0)</f>
        <v>0</v>
      </c>
      <c r="BR823" s="146">
        <f>VLOOKUP(IF(A823=1,0,A823),宝石属性!$B$26:$D$41,3,0)</f>
        <v>0</v>
      </c>
      <c r="BS823" s="146">
        <f t="shared" ref="BS823:BV823" si="3582">IF(BS810="","",BS810)</f>
        <v>2</v>
      </c>
      <c r="BT823" s="146">
        <f t="shared" si="3582"/>
        <v>4</v>
      </c>
      <c r="BU823" s="146">
        <f t="shared" si="3582"/>
        <v>7</v>
      </c>
      <c r="BV823" s="146">
        <f t="shared" si="3582"/>
        <v>8</v>
      </c>
      <c r="BW823" s="357">
        <f t="shared" si="3415"/>
        <v>2019</v>
      </c>
      <c r="BX823" s="357">
        <f t="shared" si="3416"/>
        <v>3004</v>
      </c>
    </row>
    <row r="824" spans="1:76" s="353" customFormat="1">
      <c r="A824" s="348">
        <v>10</v>
      </c>
      <c r="B824" s="348" t="s">
        <v>1112</v>
      </c>
      <c r="C824" s="348" t="str">
        <f t="shared" si="3548"/>
        <v>弓箭</v>
      </c>
      <c r="D824" s="348" t="str">
        <f t="shared" si="3405"/>
        <v>10级橙装弓箭</v>
      </c>
      <c r="E824" s="348">
        <f>VLOOKUP($C824,$C$3:$M$15,COLUMNS($C$3:H$15),0)</f>
        <v>130</v>
      </c>
      <c r="F824" s="348" t="str">
        <f>VLOOKUP($C824,$C$3:$M$15,COLUMNS($C$3:I$15),0)</f>
        <v>phyattack_value</v>
      </c>
      <c r="G824" s="348">
        <f>VLOOKUP($C824,$C$3:$M$15,COLUMNS($C$3:J$15),0)</f>
        <v>150</v>
      </c>
      <c r="H824" s="348" t="str">
        <f>VLOOKUP($C824,$C$3:$M$15,COLUMNS($C$3:K$15),0)</f>
        <v>magicattack_value</v>
      </c>
      <c r="I824" s="348">
        <f>VLOOKUP($C824,$C$3:$M$15,COLUMNS($C$3:L$15),0)</f>
        <v>170</v>
      </c>
      <c r="J824" s="348" t="str">
        <f>VLOOKUP($C824,$C$3:$M$15,COLUMNS($C$3:M$15),0)</f>
        <v>medical_value</v>
      </c>
      <c r="K824" s="344">
        <f t="shared" si="3549"/>
        <v>84</v>
      </c>
      <c r="L824" s="344">
        <f t="shared" si="3550"/>
        <v>84</v>
      </c>
      <c r="M824" s="344">
        <f t="shared" si="3551"/>
        <v>84</v>
      </c>
      <c r="N824" s="344">
        <f t="shared" si="3552"/>
        <v>84</v>
      </c>
      <c r="O824" s="344">
        <f t="shared" si="3553"/>
        <v>84</v>
      </c>
      <c r="P824" s="344">
        <f t="shared" si="3554"/>
        <v>84</v>
      </c>
      <c r="Q824" s="344">
        <f t="shared" si="3555"/>
        <v>84</v>
      </c>
      <c r="R824" s="344">
        <f t="shared" si="3556"/>
        <v>84</v>
      </c>
      <c r="S824" s="344">
        <f t="shared" si="3557"/>
        <v>84</v>
      </c>
      <c r="T824" s="344">
        <f t="shared" si="3558"/>
        <v>84</v>
      </c>
      <c r="U824" s="356">
        <v>3600</v>
      </c>
      <c r="V824" s="356">
        <v>2800</v>
      </c>
      <c r="W824" s="356">
        <v>2000</v>
      </c>
      <c r="X824" s="356">
        <v>1200</v>
      </c>
      <c r="Y824" s="356">
        <v>400</v>
      </c>
      <c r="Z824" s="344">
        <f t="shared" si="3559"/>
        <v>19</v>
      </c>
      <c r="AA824" s="344">
        <f t="shared" si="3560"/>
        <v>19</v>
      </c>
      <c r="AB824" s="344">
        <f t="shared" si="3561"/>
        <v>19</v>
      </c>
      <c r="AC824" s="344">
        <f t="shared" si="3562"/>
        <v>19</v>
      </c>
      <c r="AD824" s="344">
        <f t="shared" si="3563"/>
        <v>19</v>
      </c>
      <c r="AE824" s="344">
        <f t="shared" si="3564"/>
        <v>19</v>
      </c>
      <c r="AF824" s="344">
        <f t="shared" si="3565"/>
        <v>19</v>
      </c>
      <c r="AG824" s="344">
        <f t="shared" si="3566"/>
        <v>19</v>
      </c>
      <c r="AH824" s="344">
        <f t="shared" si="3567"/>
        <v>19</v>
      </c>
      <c r="AI824" s="344">
        <f t="shared" si="3568"/>
        <v>19</v>
      </c>
      <c r="AJ824" s="356">
        <v>3600</v>
      </c>
      <c r="AK824" s="356">
        <v>2800</v>
      </c>
      <c r="AL824" s="356">
        <v>2000</v>
      </c>
      <c r="AM824" s="356">
        <v>1200</v>
      </c>
      <c r="AN824" s="356">
        <v>400</v>
      </c>
      <c r="AO824" s="344">
        <f t="shared" si="3569"/>
        <v>31</v>
      </c>
      <c r="AP824" s="344">
        <f t="shared" si="3570"/>
        <v>31</v>
      </c>
      <c r="AQ824" s="344">
        <f t="shared" si="3571"/>
        <v>31</v>
      </c>
      <c r="AR824" s="344">
        <f t="shared" si="3572"/>
        <v>31</v>
      </c>
      <c r="AS824" s="344">
        <f t="shared" si="3573"/>
        <v>31</v>
      </c>
      <c r="AT824" s="344">
        <f t="shared" si="3574"/>
        <v>31</v>
      </c>
      <c r="AU824" s="344">
        <f t="shared" si="3575"/>
        <v>31</v>
      </c>
      <c r="AV824" s="344">
        <f t="shared" si="3576"/>
        <v>31</v>
      </c>
      <c r="AW824" s="344">
        <f t="shared" si="3577"/>
        <v>31</v>
      </c>
      <c r="AX824" s="344">
        <f t="shared" si="3578"/>
        <v>31</v>
      </c>
      <c r="AY824" s="356">
        <v>3600</v>
      </c>
      <c r="AZ824" s="356">
        <v>2800</v>
      </c>
      <c r="BA824" s="356">
        <v>2000</v>
      </c>
      <c r="BB824" s="356">
        <v>1200</v>
      </c>
      <c r="BC824" s="356">
        <v>400</v>
      </c>
      <c r="BD824" s="353">
        <f t="shared" ref="BD824:BH824" si="3583">IF(BD629="","",BD629+60)</f>
        <v>181</v>
      </c>
      <c r="BE824" s="353">
        <f t="shared" si="3583"/>
        <v>181</v>
      </c>
      <c r="BF824" s="353">
        <f t="shared" si="3583"/>
        <v>196</v>
      </c>
      <c r="BG824" s="353">
        <f t="shared" si="3583"/>
        <v>211</v>
      </c>
      <c r="BH824" s="353">
        <f t="shared" si="3583"/>
        <v>226</v>
      </c>
      <c r="BI824" s="146" t="str">
        <f t="shared" si="3286"/>
        <v>181;181</v>
      </c>
      <c r="BJ824" s="352">
        <f t="shared" si="3287"/>
        <v>196</v>
      </c>
      <c r="BK824" s="146" t="str">
        <f t="shared" si="3288"/>
        <v>211;226</v>
      </c>
      <c r="BL824" s="25">
        <f t="shared" si="3407"/>
        <v>8010103</v>
      </c>
      <c r="BM824" s="146">
        <f t="shared" ref="BM824" si="3584">BM811</f>
        <v>1800</v>
      </c>
      <c r="BN824" s="146">
        <f t="shared" si="3479"/>
        <v>8</v>
      </c>
      <c r="BO824" s="146">
        <f t="shared" ref="BO824:BP824" si="3585">BO811</f>
        <v>1</v>
      </c>
      <c r="BP824" s="146">
        <f t="shared" si="3585"/>
        <v>3</v>
      </c>
      <c r="BQ824" s="146">
        <f>VLOOKUP(IF(A824=1,0,A824),宝石属性!$B$26:$D$41,2,0)</f>
        <v>0</v>
      </c>
      <c r="BR824" s="146">
        <f>VLOOKUP(IF(A824=1,0,A824),宝石属性!$B$26:$D$41,3,0)</f>
        <v>0</v>
      </c>
      <c r="BS824" s="146">
        <f t="shared" ref="BS824:BV824" si="3586">IF(BS811="","",BS811)</f>
        <v>2</v>
      </c>
      <c r="BT824" s="146">
        <f t="shared" si="3586"/>
        <v>4</v>
      </c>
      <c r="BU824" s="146">
        <f t="shared" si="3586"/>
        <v>7</v>
      </c>
      <c r="BV824" s="146">
        <f t="shared" si="3586"/>
        <v>8</v>
      </c>
      <c r="BW824" s="357">
        <f t="shared" si="3415"/>
        <v>2019</v>
      </c>
      <c r="BX824" s="357">
        <f t="shared" si="3416"/>
        <v>3004</v>
      </c>
    </row>
    <row r="825" spans="1:76" s="353" customFormat="1">
      <c r="A825" s="348">
        <v>10</v>
      </c>
      <c r="B825" s="348" t="s">
        <v>1112</v>
      </c>
      <c r="C825" s="348" t="str">
        <f t="shared" si="3548"/>
        <v>爪</v>
      </c>
      <c r="D825" s="348" t="str">
        <f t="shared" si="3405"/>
        <v>10级橙装爪</v>
      </c>
      <c r="E825" s="348">
        <f>VLOOKUP($C825,$C$3:$M$15,COLUMNS($C$3:H$15),0)</f>
        <v>130</v>
      </c>
      <c r="F825" s="348" t="str">
        <f>VLOOKUP($C825,$C$3:$M$15,COLUMNS($C$3:I$15),0)</f>
        <v>phyattack_value</v>
      </c>
      <c r="G825" s="348">
        <f>VLOOKUP($C825,$C$3:$M$15,COLUMNS($C$3:J$15),0)</f>
        <v>150</v>
      </c>
      <c r="H825" s="348" t="str">
        <f>VLOOKUP($C825,$C$3:$M$15,COLUMNS($C$3:K$15),0)</f>
        <v>magicattack_value</v>
      </c>
      <c r="I825" s="348">
        <f>VLOOKUP($C825,$C$3:$M$15,COLUMNS($C$3:L$15),0)</f>
        <v>170</v>
      </c>
      <c r="J825" s="348" t="str">
        <f>VLOOKUP($C825,$C$3:$M$15,COLUMNS($C$3:M$15),0)</f>
        <v>medical_value</v>
      </c>
      <c r="K825" s="344">
        <f t="shared" si="3549"/>
        <v>84</v>
      </c>
      <c r="L825" s="344">
        <f t="shared" si="3550"/>
        <v>84</v>
      </c>
      <c r="M825" s="344">
        <f t="shared" si="3551"/>
        <v>84</v>
      </c>
      <c r="N825" s="344">
        <f t="shared" si="3552"/>
        <v>84</v>
      </c>
      <c r="O825" s="344">
        <f t="shared" si="3553"/>
        <v>84</v>
      </c>
      <c r="P825" s="344">
        <f t="shared" si="3554"/>
        <v>84</v>
      </c>
      <c r="Q825" s="344">
        <f t="shared" si="3555"/>
        <v>84</v>
      </c>
      <c r="R825" s="344">
        <f t="shared" si="3556"/>
        <v>84</v>
      </c>
      <c r="S825" s="344">
        <f t="shared" si="3557"/>
        <v>84</v>
      </c>
      <c r="T825" s="344">
        <f t="shared" si="3558"/>
        <v>84</v>
      </c>
      <c r="U825" s="356">
        <v>3600</v>
      </c>
      <c r="V825" s="356">
        <v>2800</v>
      </c>
      <c r="W825" s="356">
        <v>2000</v>
      </c>
      <c r="X825" s="356">
        <v>1200</v>
      </c>
      <c r="Y825" s="356">
        <v>400</v>
      </c>
      <c r="Z825" s="344">
        <f t="shared" si="3559"/>
        <v>19</v>
      </c>
      <c r="AA825" s="344">
        <f t="shared" si="3560"/>
        <v>19</v>
      </c>
      <c r="AB825" s="344">
        <f t="shared" si="3561"/>
        <v>19</v>
      </c>
      <c r="AC825" s="344">
        <f t="shared" si="3562"/>
        <v>19</v>
      </c>
      <c r="AD825" s="344">
        <f t="shared" si="3563"/>
        <v>19</v>
      </c>
      <c r="AE825" s="344">
        <f t="shared" si="3564"/>
        <v>19</v>
      </c>
      <c r="AF825" s="344">
        <f t="shared" si="3565"/>
        <v>19</v>
      </c>
      <c r="AG825" s="344">
        <f t="shared" si="3566"/>
        <v>19</v>
      </c>
      <c r="AH825" s="344">
        <f t="shared" si="3567"/>
        <v>19</v>
      </c>
      <c r="AI825" s="344">
        <f t="shared" si="3568"/>
        <v>19</v>
      </c>
      <c r="AJ825" s="356">
        <v>3600</v>
      </c>
      <c r="AK825" s="356">
        <v>2800</v>
      </c>
      <c r="AL825" s="356">
        <v>2000</v>
      </c>
      <c r="AM825" s="356">
        <v>1200</v>
      </c>
      <c r="AN825" s="356">
        <v>400</v>
      </c>
      <c r="AO825" s="344">
        <f t="shared" si="3569"/>
        <v>31</v>
      </c>
      <c r="AP825" s="344">
        <f t="shared" si="3570"/>
        <v>31</v>
      </c>
      <c r="AQ825" s="344">
        <f t="shared" si="3571"/>
        <v>31</v>
      </c>
      <c r="AR825" s="344">
        <f t="shared" si="3572"/>
        <v>31</v>
      </c>
      <c r="AS825" s="344">
        <f t="shared" si="3573"/>
        <v>31</v>
      </c>
      <c r="AT825" s="344">
        <f t="shared" si="3574"/>
        <v>31</v>
      </c>
      <c r="AU825" s="344">
        <f t="shared" si="3575"/>
        <v>31</v>
      </c>
      <c r="AV825" s="344">
        <f t="shared" si="3576"/>
        <v>31</v>
      </c>
      <c r="AW825" s="344">
        <f t="shared" si="3577"/>
        <v>31</v>
      </c>
      <c r="AX825" s="344">
        <f t="shared" si="3578"/>
        <v>31</v>
      </c>
      <c r="AY825" s="356">
        <v>3600</v>
      </c>
      <c r="AZ825" s="356">
        <v>2800</v>
      </c>
      <c r="BA825" s="356">
        <v>2000</v>
      </c>
      <c r="BB825" s="356">
        <v>1200</v>
      </c>
      <c r="BC825" s="356">
        <v>400</v>
      </c>
      <c r="BD825" s="353">
        <f t="shared" ref="BD825:BH825" si="3587">IF(BD630="","",BD630+60)</f>
        <v>181</v>
      </c>
      <c r="BE825" s="353">
        <f t="shared" si="3587"/>
        <v>181</v>
      </c>
      <c r="BF825" s="353">
        <f t="shared" si="3587"/>
        <v>196</v>
      </c>
      <c r="BG825" s="353">
        <f t="shared" si="3587"/>
        <v>211</v>
      </c>
      <c r="BH825" s="353">
        <f t="shared" si="3587"/>
        <v>226</v>
      </c>
      <c r="BI825" s="146" t="str">
        <f t="shared" si="3286"/>
        <v>181;181</v>
      </c>
      <c r="BJ825" s="352">
        <f t="shared" si="3287"/>
        <v>196</v>
      </c>
      <c r="BK825" s="146" t="str">
        <f t="shared" si="3288"/>
        <v>211;226</v>
      </c>
      <c r="BL825" s="25">
        <f t="shared" si="3407"/>
        <v>8010104</v>
      </c>
      <c r="BM825" s="146">
        <f t="shared" ref="BM825" si="3588">BM812</f>
        <v>3080</v>
      </c>
      <c r="BN825" s="146">
        <f t="shared" si="3479"/>
        <v>8</v>
      </c>
      <c r="BO825" s="146">
        <f t="shared" ref="BO825:BP825" si="3589">BO812</f>
        <v>1</v>
      </c>
      <c r="BP825" s="146">
        <f t="shared" si="3589"/>
        <v>4</v>
      </c>
      <c r="BQ825" s="146">
        <f>VLOOKUP(IF(A825=1,0,A825),宝石属性!$B$26:$D$41,2,0)</f>
        <v>0</v>
      </c>
      <c r="BR825" s="146">
        <f>VLOOKUP(IF(A825=1,0,A825),宝石属性!$B$26:$D$41,3,0)</f>
        <v>0</v>
      </c>
      <c r="BS825" s="146">
        <f t="shared" ref="BS825:BV825" si="3590">IF(BS812="","",BS812)</f>
        <v>2</v>
      </c>
      <c r="BT825" s="146">
        <f t="shared" si="3590"/>
        <v>4</v>
      </c>
      <c r="BU825" s="146">
        <f t="shared" si="3590"/>
        <v>7</v>
      </c>
      <c r="BV825" s="146">
        <f t="shared" si="3590"/>
        <v>8</v>
      </c>
      <c r="BW825" s="357">
        <f t="shared" si="3415"/>
        <v>2019</v>
      </c>
      <c r="BX825" s="357">
        <f t="shared" si="3416"/>
        <v>3004</v>
      </c>
    </row>
    <row r="826" spans="1:76" s="353" customFormat="1">
      <c r="A826" s="348">
        <v>10</v>
      </c>
      <c r="B826" s="348" t="s">
        <v>1112</v>
      </c>
      <c r="C826" s="348" t="str">
        <f t="shared" si="3548"/>
        <v>魔棒</v>
      </c>
      <c r="D826" s="348" t="str">
        <f t="shared" si="3405"/>
        <v>10级橙装魔棒</v>
      </c>
      <c r="E826" s="348">
        <f>VLOOKUP($C826,$C$3:$M$15,COLUMNS($C$3:H$15),0)</f>
        <v>130</v>
      </c>
      <c r="F826" s="348" t="str">
        <f>VLOOKUP($C826,$C$3:$M$15,COLUMNS($C$3:I$15),0)</f>
        <v>phyattack_value</v>
      </c>
      <c r="G826" s="348">
        <f>VLOOKUP($C826,$C$3:$M$15,COLUMNS($C$3:J$15),0)</f>
        <v>150</v>
      </c>
      <c r="H826" s="348" t="str">
        <f>VLOOKUP($C826,$C$3:$M$15,COLUMNS($C$3:K$15),0)</f>
        <v>magicattack_value</v>
      </c>
      <c r="I826" s="348">
        <f>VLOOKUP($C826,$C$3:$M$15,COLUMNS($C$3:L$15),0)</f>
        <v>170</v>
      </c>
      <c r="J826" s="348" t="str">
        <f>VLOOKUP($C826,$C$3:$M$15,COLUMNS($C$3:M$15),0)</f>
        <v>medical_value</v>
      </c>
      <c r="K826" s="344">
        <f t="shared" si="3549"/>
        <v>84</v>
      </c>
      <c r="L826" s="344">
        <f t="shared" si="3550"/>
        <v>84</v>
      </c>
      <c r="M826" s="344">
        <f t="shared" si="3551"/>
        <v>84</v>
      </c>
      <c r="N826" s="344">
        <f t="shared" si="3552"/>
        <v>84</v>
      </c>
      <c r="O826" s="344">
        <f t="shared" si="3553"/>
        <v>84</v>
      </c>
      <c r="P826" s="344">
        <f t="shared" si="3554"/>
        <v>84</v>
      </c>
      <c r="Q826" s="344">
        <f t="shared" si="3555"/>
        <v>84</v>
      </c>
      <c r="R826" s="344">
        <f t="shared" si="3556"/>
        <v>84</v>
      </c>
      <c r="S826" s="344">
        <f t="shared" si="3557"/>
        <v>84</v>
      </c>
      <c r="T826" s="344">
        <f t="shared" si="3558"/>
        <v>84</v>
      </c>
      <c r="U826" s="356">
        <v>3600</v>
      </c>
      <c r="V826" s="356">
        <v>2800</v>
      </c>
      <c r="W826" s="356">
        <v>2000</v>
      </c>
      <c r="X826" s="356">
        <v>1200</v>
      </c>
      <c r="Y826" s="356">
        <v>400</v>
      </c>
      <c r="Z826" s="344">
        <f t="shared" si="3559"/>
        <v>19</v>
      </c>
      <c r="AA826" s="344">
        <f t="shared" si="3560"/>
        <v>19</v>
      </c>
      <c r="AB826" s="344">
        <f t="shared" si="3561"/>
        <v>19</v>
      </c>
      <c r="AC826" s="344">
        <f t="shared" si="3562"/>
        <v>19</v>
      </c>
      <c r="AD826" s="344">
        <f t="shared" si="3563"/>
        <v>19</v>
      </c>
      <c r="AE826" s="344">
        <f t="shared" si="3564"/>
        <v>19</v>
      </c>
      <c r="AF826" s="344">
        <f t="shared" si="3565"/>
        <v>19</v>
      </c>
      <c r="AG826" s="344">
        <f t="shared" si="3566"/>
        <v>19</v>
      </c>
      <c r="AH826" s="344">
        <f t="shared" si="3567"/>
        <v>19</v>
      </c>
      <c r="AI826" s="344">
        <f t="shared" si="3568"/>
        <v>19</v>
      </c>
      <c r="AJ826" s="356">
        <v>3600</v>
      </c>
      <c r="AK826" s="356">
        <v>2800</v>
      </c>
      <c r="AL826" s="356">
        <v>2000</v>
      </c>
      <c r="AM826" s="356">
        <v>1200</v>
      </c>
      <c r="AN826" s="356">
        <v>400</v>
      </c>
      <c r="AO826" s="344">
        <f t="shared" si="3569"/>
        <v>31</v>
      </c>
      <c r="AP826" s="344">
        <f t="shared" si="3570"/>
        <v>31</v>
      </c>
      <c r="AQ826" s="344">
        <f t="shared" si="3571"/>
        <v>31</v>
      </c>
      <c r="AR826" s="344">
        <f t="shared" si="3572"/>
        <v>31</v>
      </c>
      <c r="AS826" s="344">
        <f t="shared" si="3573"/>
        <v>31</v>
      </c>
      <c r="AT826" s="344">
        <f t="shared" si="3574"/>
        <v>31</v>
      </c>
      <c r="AU826" s="344">
        <f t="shared" si="3575"/>
        <v>31</v>
      </c>
      <c r="AV826" s="344">
        <f t="shared" si="3576"/>
        <v>31</v>
      </c>
      <c r="AW826" s="344">
        <f t="shared" si="3577"/>
        <v>31</v>
      </c>
      <c r="AX826" s="344">
        <f t="shared" si="3578"/>
        <v>31</v>
      </c>
      <c r="AY826" s="356">
        <v>3600</v>
      </c>
      <c r="AZ826" s="356">
        <v>2800</v>
      </c>
      <c r="BA826" s="356">
        <v>2000</v>
      </c>
      <c r="BB826" s="356">
        <v>1200</v>
      </c>
      <c r="BC826" s="356">
        <v>400</v>
      </c>
      <c r="BD826" s="353">
        <f t="shared" ref="BD826:BH826" si="3591">IF(BD631="","",BD631+60)</f>
        <v>181</v>
      </c>
      <c r="BE826" s="353">
        <f t="shared" si="3591"/>
        <v>181</v>
      </c>
      <c r="BF826" s="353">
        <f t="shared" si="3591"/>
        <v>196</v>
      </c>
      <c r="BG826" s="353">
        <f t="shared" si="3591"/>
        <v>211</v>
      </c>
      <c r="BH826" s="353">
        <f t="shared" si="3591"/>
        <v>226</v>
      </c>
      <c r="BI826" s="146" t="str">
        <f t="shared" si="3286"/>
        <v>181;181</v>
      </c>
      <c r="BJ826" s="352">
        <f t="shared" si="3287"/>
        <v>196</v>
      </c>
      <c r="BK826" s="146" t="str">
        <f t="shared" si="3288"/>
        <v>211;226</v>
      </c>
      <c r="BL826" s="25">
        <f t="shared" si="3407"/>
        <v>8010105</v>
      </c>
      <c r="BM826" s="146">
        <f t="shared" ref="BM826" si="3592">BM813</f>
        <v>2824</v>
      </c>
      <c r="BN826" s="146">
        <f t="shared" si="3479"/>
        <v>8</v>
      </c>
      <c r="BO826" s="146">
        <f t="shared" ref="BO826:BP826" si="3593">BO813</f>
        <v>1</v>
      </c>
      <c r="BP826" s="146">
        <f t="shared" si="3593"/>
        <v>5</v>
      </c>
      <c r="BQ826" s="146">
        <f>VLOOKUP(IF(A826=1,0,A826),宝石属性!$B$26:$D$41,2,0)</f>
        <v>0</v>
      </c>
      <c r="BR826" s="146">
        <f>VLOOKUP(IF(A826=1,0,A826),宝石属性!$B$26:$D$41,3,0)</f>
        <v>0</v>
      </c>
      <c r="BS826" s="146">
        <f t="shared" ref="BS826:BV826" si="3594">IF(BS813="","",BS813)</f>
        <v>2</v>
      </c>
      <c r="BT826" s="146">
        <f t="shared" si="3594"/>
        <v>4</v>
      </c>
      <c r="BU826" s="146">
        <f t="shared" si="3594"/>
        <v>7</v>
      </c>
      <c r="BV826" s="146">
        <f t="shared" si="3594"/>
        <v>8</v>
      </c>
      <c r="BW826" s="357">
        <f t="shared" si="3415"/>
        <v>2019</v>
      </c>
      <c r="BX826" s="357">
        <f t="shared" si="3416"/>
        <v>3003</v>
      </c>
    </row>
    <row r="827" spans="1:76" s="353" customFormat="1">
      <c r="A827" s="348">
        <v>10</v>
      </c>
      <c r="B827" s="348" t="s">
        <v>1112</v>
      </c>
      <c r="C827" s="348" t="str">
        <f t="shared" si="3548"/>
        <v>法杖</v>
      </c>
      <c r="D827" s="348" t="str">
        <f t="shared" si="3405"/>
        <v>10级橙装法杖</v>
      </c>
      <c r="E827" s="348">
        <f>VLOOKUP($C827,$C$3:$M$15,COLUMNS($C$3:H$15),0)</f>
        <v>130</v>
      </c>
      <c r="F827" s="348" t="str">
        <f>VLOOKUP($C827,$C$3:$M$15,COLUMNS($C$3:I$15),0)</f>
        <v>phyattack_value</v>
      </c>
      <c r="G827" s="348">
        <f>VLOOKUP($C827,$C$3:$M$15,COLUMNS($C$3:J$15),0)</f>
        <v>150</v>
      </c>
      <c r="H827" s="348" t="str">
        <f>VLOOKUP($C827,$C$3:$M$15,COLUMNS($C$3:K$15),0)</f>
        <v>magicattack_value</v>
      </c>
      <c r="I827" s="348">
        <f>VLOOKUP($C827,$C$3:$M$15,COLUMNS($C$3:L$15),0)</f>
        <v>170</v>
      </c>
      <c r="J827" s="348" t="str">
        <f>VLOOKUP($C827,$C$3:$M$15,COLUMNS($C$3:M$15),0)</f>
        <v>medical_value</v>
      </c>
      <c r="K827" s="344">
        <f t="shared" si="3549"/>
        <v>84</v>
      </c>
      <c r="L827" s="344">
        <f t="shared" si="3550"/>
        <v>84</v>
      </c>
      <c r="M827" s="344">
        <f t="shared" si="3551"/>
        <v>84</v>
      </c>
      <c r="N827" s="344">
        <f t="shared" si="3552"/>
        <v>84</v>
      </c>
      <c r="O827" s="344">
        <f t="shared" si="3553"/>
        <v>84</v>
      </c>
      <c r="P827" s="344">
        <f t="shared" si="3554"/>
        <v>84</v>
      </c>
      <c r="Q827" s="344">
        <f t="shared" si="3555"/>
        <v>84</v>
      </c>
      <c r="R827" s="344">
        <f t="shared" si="3556"/>
        <v>84</v>
      </c>
      <c r="S827" s="344">
        <f t="shared" si="3557"/>
        <v>84</v>
      </c>
      <c r="T827" s="344">
        <f t="shared" si="3558"/>
        <v>84</v>
      </c>
      <c r="U827" s="356">
        <v>3600</v>
      </c>
      <c r="V827" s="356">
        <v>2800</v>
      </c>
      <c r="W827" s="356">
        <v>2000</v>
      </c>
      <c r="X827" s="356">
        <v>1200</v>
      </c>
      <c r="Y827" s="356">
        <v>400</v>
      </c>
      <c r="Z827" s="344">
        <f t="shared" si="3559"/>
        <v>19</v>
      </c>
      <c r="AA827" s="344">
        <f t="shared" si="3560"/>
        <v>19</v>
      </c>
      <c r="AB827" s="344">
        <f t="shared" si="3561"/>
        <v>19</v>
      </c>
      <c r="AC827" s="344">
        <f t="shared" si="3562"/>
        <v>19</v>
      </c>
      <c r="AD827" s="344">
        <f t="shared" si="3563"/>
        <v>19</v>
      </c>
      <c r="AE827" s="344">
        <f t="shared" si="3564"/>
        <v>19</v>
      </c>
      <c r="AF827" s="344">
        <f t="shared" si="3565"/>
        <v>19</v>
      </c>
      <c r="AG827" s="344">
        <f t="shared" si="3566"/>
        <v>19</v>
      </c>
      <c r="AH827" s="344">
        <f t="shared" si="3567"/>
        <v>19</v>
      </c>
      <c r="AI827" s="344">
        <f t="shared" si="3568"/>
        <v>19</v>
      </c>
      <c r="AJ827" s="356">
        <v>3600</v>
      </c>
      <c r="AK827" s="356">
        <v>2800</v>
      </c>
      <c r="AL827" s="356">
        <v>2000</v>
      </c>
      <c r="AM827" s="356">
        <v>1200</v>
      </c>
      <c r="AN827" s="356">
        <v>400</v>
      </c>
      <c r="AO827" s="344">
        <f t="shared" si="3569"/>
        <v>31</v>
      </c>
      <c r="AP827" s="344">
        <f t="shared" si="3570"/>
        <v>31</v>
      </c>
      <c r="AQ827" s="344">
        <f t="shared" si="3571"/>
        <v>31</v>
      </c>
      <c r="AR827" s="344">
        <f t="shared" si="3572"/>
        <v>31</v>
      </c>
      <c r="AS827" s="344">
        <f t="shared" si="3573"/>
        <v>31</v>
      </c>
      <c r="AT827" s="344">
        <f t="shared" si="3574"/>
        <v>31</v>
      </c>
      <c r="AU827" s="344">
        <f t="shared" si="3575"/>
        <v>31</v>
      </c>
      <c r="AV827" s="344">
        <f t="shared" si="3576"/>
        <v>31</v>
      </c>
      <c r="AW827" s="344">
        <f t="shared" si="3577"/>
        <v>31</v>
      </c>
      <c r="AX827" s="344">
        <f t="shared" si="3578"/>
        <v>31</v>
      </c>
      <c r="AY827" s="356">
        <v>3600</v>
      </c>
      <c r="AZ827" s="356">
        <v>2800</v>
      </c>
      <c r="BA827" s="356">
        <v>2000</v>
      </c>
      <c r="BB827" s="356">
        <v>1200</v>
      </c>
      <c r="BC827" s="356">
        <v>400</v>
      </c>
      <c r="BD827" s="353">
        <f t="shared" ref="BD827:BH827" si="3595">IF(BD632="","",BD632+60)</f>
        <v>181</v>
      </c>
      <c r="BE827" s="353">
        <f t="shared" si="3595"/>
        <v>181</v>
      </c>
      <c r="BF827" s="353">
        <f t="shared" si="3595"/>
        <v>196</v>
      </c>
      <c r="BG827" s="353">
        <f t="shared" si="3595"/>
        <v>211</v>
      </c>
      <c r="BH827" s="353">
        <f t="shared" si="3595"/>
        <v>226</v>
      </c>
      <c r="BI827" s="146" t="str">
        <f t="shared" si="3286"/>
        <v>181;181</v>
      </c>
      <c r="BJ827" s="352">
        <f t="shared" si="3287"/>
        <v>196</v>
      </c>
      <c r="BK827" s="146" t="str">
        <f t="shared" si="3288"/>
        <v>211;226</v>
      </c>
      <c r="BL827" s="25">
        <f t="shared" si="3407"/>
        <v>8010106</v>
      </c>
      <c r="BM827" s="146">
        <f t="shared" ref="BM827" si="3596">BM814</f>
        <v>4104</v>
      </c>
      <c r="BN827" s="146">
        <f t="shared" si="3479"/>
        <v>8</v>
      </c>
      <c r="BO827" s="146">
        <f t="shared" ref="BO827:BP827" si="3597">BO814</f>
        <v>1</v>
      </c>
      <c r="BP827" s="146">
        <f t="shared" si="3597"/>
        <v>6</v>
      </c>
      <c r="BQ827" s="146">
        <f>VLOOKUP(IF(A827=1,0,A827),宝石属性!$B$26:$D$41,2,0)</f>
        <v>0</v>
      </c>
      <c r="BR827" s="146">
        <f>VLOOKUP(IF(A827=1,0,A827),宝石属性!$B$26:$D$41,3,0)</f>
        <v>0</v>
      </c>
      <c r="BS827" s="146">
        <f t="shared" ref="BS827:BV827" si="3598">IF(BS814="","",BS814)</f>
        <v>2</v>
      </c>
      <c r="BT827" s="146">
        <f t="shared" si="3598"/>
        <v>4</v>
      </c>
      <c r="BU827" s="146">
        <f t="shared" si="3598"/>
        <v>7</v>
      </c>
      <c r="BV827" s="146">
        <f t="shared" si="3598"/>
        <v>8</v>
      </c>
      <c r="BW827" s="357">
        <f t="shared" si="3415"/>
        <v>2019</v>
      </c>
      <c r="BX827" s="357">
        <f t="shared" si="3416"/>
        <v>3003</v>
      </c>
    </row>
    <row r="828" spans="1:76" s="353" customFormat="1">
      <c r="A828" s="348">
        <v>10</v>
      </c>
      <c r="B828" s="348" t="s">
        <v>1112</v>
      </c>
      <c r="C828" s="348" t="str">
        <f t="shared" si="3548"/>
        <v>男衣</v>
      </c>
      <c r="D828" s="348" t="str">
        <f t="shared" si="3405"/>
        <v>10级橙装男衣</v>
      </c>
      <c r="E828" s="348">
        <f>VLOOKUP($C828,$C$3:$M$15,COLUMNS($C$3:H$15),0)</f>
        <v>60</v>
      </c>
      <c r="F828" s="348" t="str">
        <f>VLOOKUP($C828,$C$3:$M$15,COLUMNS($C$3:I$15),0)</f>
        <v>maxhp_value</v>
      </c>
      <c r="G828" s="348">
        <f>VLOOKUP($C828,$C$3:$M$15,COLUMNS($C$3:J$15),0)</f>
        <v>140</v>
      </c>
      <c r="H828" s="348" t="str">
        <f>VLOOKUP($C828,$C$3:$M$15,COLUMNS($C$3:K$15),0)</f>
        <v>defend_value</v>
      </c>
      <c r="I828" s="348" t="str">
        <f>VLOOKUP($C828,$C$3:$M$15,COLUMNS($C$3:L$15),0)</f>
        <v/>
      </c>
      <c r="J828" s="348" t="str">
        <f>VLOOKUP($C828,$C$3:$M$15,COLUMNS($C$3:M$15),0)</f>
        <v/>
      </c>
      <c r="K828" s="344">
        <f t="shared" si="3549"/>
        <v>67</v>
      </c>
      <c r="L828" s="344">
        <f t="shared" si="3550"/>
        <v>67</v>
      </c>
      <c r="M828" s="344">
        <f t="shared" si="3551"/>
        <v>67</v>
      </c>
      <c r="N828" s="344">
        <f t="shared" si="3552"/>
        <v>67</v>
      </c>
      <c r="O828" s="344">
        <f t="shared" si="3553"/>
        <v>67</v>
      </c>
      <c r="P828" s="344">
        <f t="shared" si="3554"/>
        <v>67</v>
      </c>
      <c r="Q828" s="344">
        <f t="shared" si="3555"/>
        <v>67</v>
      </c>
      <c r="R828" s="344">
        <f t="shared" si="3556"/>
        <v>67</v>
      </c>
      <c r="S828" s="344">
        <f t="shared" si="3557"/>
        <v>67</v>
      </c>
      <c r="T828" s="344">
        <f t="shared" si="3558"/>
        <v>67</v>
      </c>
      <c r="U828" s="356">
        <v>3600</v>
      </c>
      <c r="V828" s="356">
        <v>2800</v>
      </c>
      <c r="W828" s="356">
        <v>2000</v>
      </c>
      <c r="X828" s="356">
        <v>1200</v>
      </c>
      <c r="Y828" s="356">
        <v>400</v>
      </c>
      <c r="Z828" s="344">
        <f t="shared" si="3559"/>
        <v>21</v>
      </c>
      <c r="AA828" s="344">
        <f t="shared" si="3560"/>
        <v>21</v>
      </c>
      <c r="AB828" s="344">
        <f t="shared" si="3561"/>
        <v>21</v>
      </c>
      <c r="AC828" s="344">
        <f t="shared" si="3562"/>
        <v>21</v>
      </c>
      <c r="AD828" s="344">
        <f t="shared" si="3563"/>
        <v>21</v>
      </c>
      <c r="AE828" s="344">
        <f t="shared" si="3564"/>
        <v>21</v>
      </c>
      <c r="AF828" s="344">
        <f t="shared" si="3565"/>
        <v>21</v>
      </c>
      <c r="AG828" s="344">
        <f t="shared" si="3566"/>
        <v>21</v>
      </c>
      <c r="AH828" s="344">
        <f t="shared" si="3567"/>
        <v>21</v>
      </c>
      <c r="AI828" s="344">
        <f t="shared" si="3568"/>
        <v>21</v>
      </c>
      <c r="AJ828" s="356">
        <v>3600</v>
      </c>
      <c r="AK828" s="356">
        <v>2800</v>
      </c>
      <c r="AL828" s="356">
        <v>2000</v>
      </c>
      <c r="AM828" s="356">
        <v>1200</v>
      </c>
      <c r="AN828" s="356">
        <v>400</v>
      </c>
      <c r="AO828" s="344" t="str">
        <f t="shared" si="3569"/>
        <v/>
      </c>
      <c r="AP828" s="344" t="str">
        <f t="shared" si="3570"/>
        <v/>
      </c>
      <c r="AQ828" s="344" t="str">
        <f t="shared" si="3571"/>
        <v/>
      </c>
      <c r="AR828" s="344" t="str">
        <f t="shared" si="3572"/>
        <v/>
      </c>
      <c r="AS828" s="344" t="str">
        <f t="shared" si="3573"/>
        <v/>
      </c>
      <c r="AT828" s="344" t="str">
        <f t="shared" si="3574"/>
        <v/>
      </c>
      <c r="AU828" s="344" t="str">
        <f t="shared" si="3575"/>
        <v/>
      </c>
      <c r="AV828" s="344" t="str">
        <f t="shared" si="3576"/>
        <v/>
      </c>
      <c r="AW828" s="344" t="str">
        <f t="shared" si="3577"/>
        <v/>
      </c>
      <c r="AX828" s="344" t="str">
        <f t="shared" si="3578"/>
        <v/>
      </c>
      <c r="AY828" s="356">
        <v>3600</v>
      </c>
      <c r="AZ828" s="356">
        <v>2800</v>
      </c>
      <c r="BA828" s="356">
        <v>2000</v>
      </c>
      <c r="BB828" s="356">
        <v>1200</v>
      </c>
      <c r="BC828" s="356">
        <v>400</v>
      </c>
      <c r="BD828" s="353">
        <f t="shared" ref="BD828:BH828" si="3599">IF(BD633="","",BD633+60)</f>
        <v>181</v>
      </c>
      <c r="BE828" s="353">
        <f t="shared" si="3599"/>
        <v>181</v>
      </c>
      <c r="BF828" s="353">
        <f t="shared" si="3599"/>
        <v>196</v>
      </c>
      <c r="BG828" s="353">
        <f t="shared" si="3599"/>
        <v>211</v>
      </c>
      <c r="BH828" s="353">
        <f t="shared" si="3599"/>
        <v>226</v>
      </c>
      <c r="BI828" s="146" t="str">
        <f t="shared" si="3286"/>
        <v>181;181</v>
      </c>
      <c r="BJ828" s="352">
        <f t="shared" si="3287"/>
        <v>196</v>
      </c>
      <c r="BK828" s="146" t="str">
        <f t="shared" si="3288"/>
        <v>211;226</v>
      </c>
      <c r="BL828" s="25">
        <f t="shared" si="3407"/>
        <v>8010207</v>
      </c>
      <c r="BM828" s="146">
        <f t="shared" ref="BM828" si="3600">BM815</f>
        <v>312</v>
      </c>
      <c r="BN828" s="146">
        <f t="shared" si="3479"/>
        <v>8</v>
      </c>
      <c r="BO828" s="146">
        <f t="shared" ref="BO828:BP828" si="3601">BO815</f>
        <v>2</v>
      </c>
      <c r="BP828" s="146">
        <f t="shared" si="3601"/>
        <v>7</v>
      </c>
      <c r="BQ828" s="146">
        <f>VLOOKUP(IF(A828=1,0,A828),宝石属性!$B$26:$D$41,2,0)</f>
        <v>0</v>
      </c>
      <c r="BR828" s="146">
        <f>VLOOKUP(IF(A828=1,0,A828),宝石属性!$B$26:$D$41,3,0)</f>
        <v>0</v>
      </c>
      <c r="BS828" s="146">
        <f t="shared" ref="BS828:BV828" si="3602">IF(BS815="","",BS815)</f>
        <v>1</v>
      </c>
      <c r="BT828" s="146">
        <f t="shared" si="3602"/>
        <v>3</v>
      </c>
      <c r="BU828" s="146">
        <f t="shared" si="3602"/>
        <v>5</v>
      </c>
      <c r="BV828" s="146">
        <f t="shared" si="3602"/>
        <v>7</v>
      </c>
      <c r="BW828" s="357">
        <f t="shared" si="3415"/>
        <v>2022</v>
      </c>
      <c r="BX828" s="357">
        <f t="shared" si="3416"/>
        <v>3004</v>
      </c>
    </row>
    <row r="829" spans="1:76" s="353" customFormat="1">
      <c r="A829" s="348">
        <v>10</v>
      </c>
      <c r="B829" s="348" t="s">
        <v>1112</v>
      </c>
      <c r="C829" s="348" t="str">
        <f t="shared" si="3548"/>
        <v>女衣</v>
      </c>
      <c r="D829" s="348" t="str">
        <f t="shared" si="3405"/>
        <v>10级橙装女衣</v>
      </c>
      <c r="E829" s="348">
        <f>VLOOKUP($C829,$C$3:$M$15,COLUMNS($C$3:H$15),0)</f>
        <v>60</v>
      </c>
      <c r="F829" s="348" t="str">
        <f>VLOOKUP($C829,$C$3:$M$15,COLUMNS($C$3:I$15),0)</f>
        <v>maxhp_value</v>
      </c>
      <c r="G829" s="348">
        <f>VLOOKUP($C829,$C$3:$M$15,COLUMNS($C$3:J$15),0)</f>
        <v>140</v>
      </c>
      <c r="H829" s="348" t="str">
        <f>VLOOKUP($C829,$C$3:$M$15,COLUMNS($C$3:K$15),0)</f>
        <v>defend_value</v>
      </c>
      <c r="I829" s="348" t="str">
        <f>VLOOKUP($C829,$C$3:$M$15,COLUMNS($C$3:L$15),0)</f>
        <v/>
      </c>
      <c r="J829" s="348" t="str">
        <f>VLOOKUP($C829,$C$3:$M$15,COLUMNS($C$3:M$15),0)</f>
        <v/>
      </c>
      <c r="K829" s="344">
        <f t="shared" si="3549"/>
        <v>67</v>
      </c>
      <c r="L829" s="344">
        <f t="shared" si="3550"/>
        <v>67</v>
      </c>
      <c r="M829" s="344">
        <f t="shared" si="3551"/>
        <v>67</v>
      </c>
      <c r="N829" s="344">
        <f t="shared" si="3552"/>
        <v>67</v>
      </c>
      <c r="O829" s="344">
        <f t="shared" si="3553"/>
        <v>67</v>
      </c>
      <c r="P829" s="344">
        <f t="shared" si="3554"/>
        <v>67</v>
      </c>
      <c r="Q829" s="344">
        <f t="shared" si="3555"/>
        <v>67</v>
      </c>
      <c r="R829" s="344">
        <f t="shared" si="3556"/>
        <v>67</v>
      </c>
      <c r="S829" s="344">
        <f t="shared" si="3557"/>
        <v>67</v>
      </c>
      <c r="T829" s="344">
        <f t="shared" si="3558"/>
        <v>67</v>
      </c>
      <c r="U829" s="356">
        <v>3600</v>
      </c>
      <c r="V829" s="356">
        <v>2800</v>
      </c>
      <c r="W829" s="356">
        <v>2000</v>
      </c>
      <c r="X829" s="356">
        <v>1200</v>
      </c>
      <c r="Y829" s="356">
        <v>400</v>
      </c>
      <c r="Z829" s="344">
        <f t="shared" si="3559"/>
        <v>21</v>
      </c>
      <c r="AA829" s="344">
        <f t="shared" si="3560"/>
        <v>21</v>
      </c>
      <c r="AB829" s="344">
        <f t="shared" si="3561"/>
        <v>21</v>
      </c>
      <c r="AC829" s="344">
        <f t="shared" si="3562"/>
        <v>21</v>
      </c>
      <c r="AD829" s="344">
        <f t="shared" si="3563"/>
        <v>21</v>
      </c>
      <c r="AE829" s="344">
        <f t="shared" si="3564"/>
        <v>21</v>
      </c>
      <c r="AF829" s="344">
        <f t="shared" si="3565"/>
        <v>21</v>
      </c>
      <c r="AG829" s="344">
        <f t="shared" si="3566"/>
        <v>21</v>
      </c>
      <c r="AH829" s="344">
        <f t="shared" si="3567"/>
        <v>21</v>
      </c>
      <c r="AI829" s="344">
        <f t="shared" si="3568"/>
        <v>21</v>
      </c>
      <c r="AJ829" s="356">
        <v>3600</v>
      </c>
      <c r="AK829" s="356">
        <v>2800</v>
      </c>
      <c r="AL829" s="356">
        <v>2000</v>
      </c>
      <c r="AM829" s="356">
        <v>1200</v>
      </c>
      <c r="AN829" s="356">
        <v>400</v>
      </c>
      <c r="AO829" s="344" t="str">
        <f t="shared" si="3569"/>
        <v/>
      </c>
      <c r="AP829" s="344" t="str">
        <f t="shared" si="3570"/>
        <v/>
      </c>
      <c r="AQ829" s="344" t="str">
        <f t="shared" si="3571"/>
        <v/>
      </c>
      <c r="AR829" s="344" t="str">
        <f t="shared" si="3572"/>
        <v/>
      </c>
      <c r="AS829" s="344" t="str">
        <f t="shared" si="3573"/>
        <v/>
      </c>
      <c r="AT829" s="344" t="str">
        <f t="shared" si="3574"/>
        <v/>
      </c>
      <c r="AU829" s="344" t="str">
        <f t="shared" si="3575"/>
        <v/>
      </c>
      <c r="AV829" s="344" t="str">
        <f t="shared" si="3576"/>
        <v/>
      </c>
      <c r="AW829" s="344" t="str">
        <f t="shared" si="3577"/>
        <v/>
      </c>
      <c r="AX829" s="344" t="str">
        <f t="shared" si="3578"/>
        <v/>
      </c>
      <c r="AY829" s="356">
        <v>3600</v>
      </c>
      <c r="AZ829" s="356">
        <v>2800</v>
      </c>
      <c r="BA829" s="356">
        <v>2000</v>
      </c>
      <c r="BB829" s="356">
        <v>1200</v>
      </c>
      <c r="BC829" s="356">
        <v>400</v>
      </c>
      <c r="BD829" s="353">
        <f t="shared" ref="BD829:BH829" si="3603">IF(BD634="","",BD634+60)</f>
        <v>181</v>
      </c>
      <c r="BE829" s="353">
        <f t="shared" si="3603"/>
        <v>181</v>
      </c>
      <c r="BF829" s="353">
        <f t="shared" si="3603"/>
        <v>196</v>
      </c>
      <c r="BG829" s="353">
        <f t="shared" si="3603"/>
        <v>211</v>
      </c>
      <c r="BH829" s="353">
        <f t="shared" si="3603"/>
        <v>226</v>
      </c>
      <c r="BI829" s="146" t="str">
        <f t="shared" si="3286"/>
        <v>181;181</v>
      </c>
      <c r="BJ829" s="352">
        <f t="shared" si="3287"/>
        <v>196</v>
      </c>
      <c r="BK829" s="146" t="str">
        <f t="shared" si="3288"/>
        <v>211;226</v>
      </c>
      <c r="BL829" s="25">
        <f t="shared" si="3407"/>
        <v>8010208</v>
      </c>
      <c r="BM829" s="146">
        <f t="shared" ref="BM829" si="3604">BM816</f>
        <v>568</v>
      </c>
      <c r="BN829" s="146">
        <f t="shared" si="3479"/>
        <v>8</v>
      </c>
      <c r="BO829" s="146">
        <f t="shared" ref="BO829:BP829" si="3605">BO816</f>
        <v>2</v>
      </c>
      <c r="BP829" s="146">
        <f t="shared" si="3605"/>
        <v>8</v>
      </c>
      <c r="BQ829" s="146">
        <f>VLOOKUP(IF(A829=1,0,A829),宝石属性!$B$26:$D$41,2,0)</f>
        <v>0</v>
      </c>
      <c r="BR829" s="146">
        <f>VLOOKUP(IF(A829=1,0,A829),宝石属性!$B$26:$D$41,3,0)</f>
        <v>0</v>
      </c>
      <c r="BS829" s="146">
        <f t="shared" ref="BS829:BV829" si="3606">IF(BS816="","",BS816)</f>
        <v>1</v>
      </c>
      <c r="BT829" s="146">
        <f t="shared" si="3606"/>
        <v>3</v>
      </c>
      <c r="BU829" s="146">
        <f t="shared" si="3606"/>
        <v>5</v>
      </c>
      <c r="BV829" s="146">
        <f t="shared" si="3606"/>
        <v>7</v>
      </c>
      <c r="BW829" s="357">
        <f t="shared" si="3415"/>
        <v>2022</v>
      </c>
      <c r="BX829" s="357">
        <f t="shared" si="3416"/>
        <v>3004</v>
      </c>
    </row>
    <row r="830" spans="1:76" s="353" customFormat="1">
      <c r="A830" s="348">
        <v>10</v>
      </c>
      <c r="B830" s="348" t="s">
        <v>1112</v>
      </c>
      <c r="C830" s="348" t="str">
        <f t="shared" si="3548"/>
        <v>男头盔</v>
      </c>
      <c r="D830" s="348" t="str">
        <f t="shared" si="3405"/>
        <v>10级橙装男头盔</v>
      </c>
      <c r="E830" s="348">
        <f>VLOOKUP($C830,$C$3:$M$15,COLUMNS($C$3:H$15),0)</f>
        <v>90</v>
      </c>
      <c r="F830" s="348" t="str">
        <f>VLOOKUP($C830,$C$3:$M$15,COLUMNS($C$3:I$15),0)</f>
        <v>maxmp_value</v>
      </c>
      <c r="G830" s="348">
        <f>VLOOKUP($C830,$C$3:$M$15,COLUMNS($C$3:J$15),0)</f>
        <v>140</v>
      </c>
      <c r="H830" s="348" t="str">
        <f>VLOOKUP($C830,$C$3:$M$15,COLUMNS($C$3:K$15),0)</f>
        <v>defend_value</v>
      </c>
      <c r="I830" s="348" t="str">
        <f>VLOOKUP($C830,$C$3:$M$15,COLUMNS($C$3:L$15),0)</f>
        <v/>
      </c>
      <c r="J830" s="348" t="str">
        <f>VLOOKUP($C830,$C$3:$M$15,COLUMNS($C$3:M$15),0)</f>
        <v/>
      </c>
      <c r="K830" s="344">
        <f t="shared" si="3549"/>
        <v>84</v>
      </c>
      <c r="L830" s="344">
        <f t="shared" si="3550"/>
        <v>84</v>
      </c>
      <c r="M830" s="344">
        <f t="shared" si="3551"/>
        <v>84</v>
      </c>
      <c r="N830" s="344">
        <f t="shared" si="3552"/>
        <v>84</v>
      </c>
      <c r="O830" s="344">
        <f t="shared" si="3553"/>
        <v>84</v>
      </c>
      <c r="P830" s="344">
        <f t="shared" si="3554"/>
        <v>84</v>
      </c>
      <c r="Q830" s="344">
        <f t="shared" si="3555"/>
        <v>84</v>
      </c>
      <c r="R830" s="344">
        <f t="shared" si="3556"/>
        <v>84</v>
      </c>
      <c r="S830" s="344">
        <f t="shared" si="3557"/>
        <v>84</v>
      </c>
      <c r="T830" s="344">
        <f t="shared" si="3558"/>
        <v>84</v>
      </c>
      <c r="U830" s="356">
        <v>3600</v>
      </c>
      <c r="V830" s="356">
        <v>2800</v>
      </c>
      <c r="W830" s="356">
        <v>2000</v>
      </c>
      <c r="X830" s="356">
        <v>1200</v>
      </c>
      <c r="Y830" s="356">
        <v>400</v>
      </c>
      <c r="Z830" s="344">
        <f t="shared" si="3559"/>
        <v>13</v>
      </c>
      <c r="AA830" s="344">
        <f t="shared" si="3560"/>
        <v>13</v>
      </c>
      <c r="AB830" s="344">
        <f t="shared" si="3561"/>
        <v>13</v>
      </c>
      <c r="AC830" s="344">
        <f t="shared" si="3562"/>
        <v>13</v>
      </c>
      <c r="AD830" s="344">
        <f t="shared" si="3563"/>
        <v>13</v>
      </c>
      <c r="AE830" s="344">
        <f t="shared" si="3564"/>
        <v>13</v>
      </c>
      <c r="AF830" s="344">
        <f t="shared" si="3565"/>
        <v>13</v>
      </c>
      <c r="AG830" s="344">
        <f t="shared" si="3566"/>
        <v>13</v>
      </c>
      <c r="AH830" s="344">
        <f t="shared" si="3567"/>
        <v>13</v>
      </c>
      <c r="AI830" s="344">
        <f t="shared" si="3568"/>
        <v>13</v>
      </c>
      <c r="AJ830" s="356">
        <v>3600</v>
      </c>
      <c r="AK830" s="356">
        <v>2800</v>
      </c>
      <c r="AL830" s="356">
        <v>2000</v>
      </c>
      <c r="AM830" s="356">
        <v>1200</v>
      </c>
      <c r="AN830" s="356">
        <v>400</v>
      </c>
      <c r="AO830" s="344" t="str">
        <f t="shared" si="3569"/>
        <v/>
      </c>
      <c r="AP830" s="344" t="str">
        <f t="shared" si="3570"/>
        <v/>
      </c>
      <c r="AQ830" s="344" t="str">
        <f t="shared" si="3571"/>
        <v/>
      </c>
      <c r="AR830" s="344" t="str">
        <f t="shared" si="3572"/>
        <v/>
      </c>
      <c r="AS830" s="344" t="str">
        <f t="shared" si="3573"/>
        <v/>
      </c>
      <c r="AT830" s="344" t="str">
        <f t="shared" si="3574"/>
        <v/>
      </c>
      <c r="AU830" s="344" t="str">
        <f t="shared" si="3575"/>
        <v/>
      </c>
      <c r="AV830" s="344" t="str">
        <f t="shared" si="3576"/>
        <v/>
      </c>
      <c r="AW830" s="344" t="str">
        <f t="shared" si="3577"/>
        <v/>
      </c>
      <c r="AX830" s="344" t="str">
        <f t="shared" si="3578"/>
        <v/>
      </c>
      <c r="AY830" s="356">
        <v>3600</v>
      </c>
      <c r="AZ830" s="356">
        <v>2800</v>
      </c>
      <c r="BA830" s="356">
        <v>2000</v>
      </c>
      <c r="BB830" s="356">
        <v>1200</v>
      </c>
      <c r="BC830" s="356">
        <v>400</v>
      </c>
      <c r="BD830" s="353" t="str">
        <f t="shared" ref="BD830:BH830" si="3607">IF(BD635="","",BD635+60)</f>
        <v/>
      </c>
      <c r="BE830" s="353" t="str">
        <f t="shared" si="3607"/>
        <v/>
      </c>
      <c r="BF830" s="353" t="str">
        <f t="shared" si="3607"/>
        <v/>
      </c>
      <c r="BG830" s="353" t="str">
        <f t="shared" si="3607"/>
        <v/>
      </c>
      <c r="BH830" s="353" t="str">
        <f t="shared" si="3607"/>
        <v/>
      </c>
      <c r="BI830" s="146" t="str">
        <f t="shared" si="3286"/>
        <v/>
      </c>
      <c r="BJ830" s="352" t="str">
        <f t="shared" si="3287"/>
        <v/>
      </c>
      <c r="BK830" s="146" t="str">
        <f t="shared" si="3288"/>
        <v/>
      </c>
      <c r="BL830" s="25">
        <f t="shared" si="3407"/>
        <v>8010309</v>
      </c>
      <c r="BM830" s="146">
        <f t="shared" ref="BM830" si="3608">BM817</f>
        <v>1640</v>
      </c>
      <c r="BN830" s="146">
        <f t="shared" si="3479"/>
        <v>8</v>
      </c>
      <c r="BO830" s="146">
        <f t="shared" ref="BO830:BP830" si="3609">BO817</f>
        <v>3</v>
      </c>
      <c r="BP830" s="146">
        <f t="shared" si="3609"/>
        <v>9</v>
      </c>
      <c r="BQ830" s="146">
        <f>VLOOKUP(IF(A830=1,0,A830),宝石属性!$B$26:$D$41,2,0)</f>
        <v>0</v>
      </c>
      <c r="BR830" s="146">
        <f>VLOOKUP(IF(A830=1,0,A830),宝石属性!$B$26:$D$41,3,0)</f>
        <v>0</v>
      </c>
      <c r="BS830" s="146">
        <f t="shared" ref="BS830:BV830" si="3610">IF(BS817="","",BS817)</f>
        <v>2</v>
      </c>
      <c r="BT830" s="146">
        <f t="shared" si="3610"/>
        <v>3</v>
      </c>
      <c r="BU830" s="146" t="str">
        <f t="shared" si="3610"/>
        <v/>
      </c>
      <c r="BV830" s="146" t="str">
        <f t="shared" si="3610"/>
        <v/>
      </c>
      <c r="BW830" s="357">
        <f t="shared" si="3415"/>
        <v>2025</v>
      </c>
      <c r="BX830" s="357">
        <f t="shared" si="3416"/>
        <v>3004</v>
      </c>
    </row>
    <row r="831" spans="1:76" s="353" customFormat="1">
      <c r="A831" s="348">
        <v>10</v>
      </c>
      <c r="B831" s="348" t="s">
        <v>1112</v>
      </c>
      <c r="C831" s="348" t="str">
        <f t="shared" si="3548"/>
        <v>女头饰</v>
      </c>
      <c r="D831" s="348" t="str">
        <f t="shared" si="3405"/>
        <v>10级橙装女头饰</v>
      </c>
      <c r="E831" s="348">
        <f>VLOOKUP($C831,$C$3:$M$15,COLUMNS($C$3:H$15),0)</f>
        <v>90</v>
      </c>
      <c r="F831" s="348" t="str">
        <f>VLOOKUP($C831,$C$3:$M$15,COLUMNS($C$3:I$15),0)</f>
        <v>maxmp_value</v>
      </c>
      <c r="G831" s="348">
        <f>VLOOKUP($C831,$C$3:$M$15,COLUMNS($C$3:J$15),0)</f>
        <v>140</v>
      </c>
      <c r="H831" s="348" t="str">
        <f>VLOOKUP($C831,$C$3:$M$15,COLUMNS($C$3:K$15),0)</f>
        <v>defend_value</v>
      </c>
      <c r="I831" s="348" t="str">
        <f>VLOOKUP($C831,$C$3:$M$15,COLUMNS($C$3:L$15),0)</f>
        <v/>
      </c>
      <c r="J831" s="348" t="str">
        <f>VLOOKUP($C831,$C$3:$M$15,COLUMNS($C$3:M$15),0)</f>
        <v/>
      </c>
      <c r="K831" s="344">
        <f t="shared" si="3549"/>
        <v>84</v>
      </c>
      <c r="L831" s="344">
        <f t="shared" si="3550"/>
        <v>84</v>
      </c>
      <c r="M831" s="344">
        <f t="shared" si="3551"/>
        <v>84</v>
      </c>
      <c r="N831" s="344">
        <f t="shared" si="3552"/>
        <v>84</v>
      </c>
      <c r="O831" s="344">
        <f t="shared" si="3553"/>
        <v>84</v>
      </c>
      <c r="P831" s="344">
        <f t="shared" si="3554"/>
        <v>84</v>
      </c>
      <c r="Q831" s="344">
        <f t="shared" si="3555"/>
        <v>84</v>
      </c>
      <c r="R831" s="344">
        <f t="shared" si="3556"/>
        <v>84</v>
      </c>
      <c r="S831" s="344">
        <f t="shared" si="3557"/>
        <v>84</v>
      </c>
      <c r="T831" s="344">
        <f t="shared" si="3558"/>
        <v>84</v>
      </c>
      <c r="U831" s="356">
        <v>3600</v>
      </c>
      <c r="V831" s="356">
        <v>2800</v>
      </c>
      <c r="W831" s="356">
        <v>2000</v>
      </c>
      <c r="X831" s="356">
        <v>1200</v>
      </c>
      <c r="Y831" s="356">
        <v>400</v>
      </c>
      <c r="Z831" s="344">
        <f t="shared" si="3559"/>
        <v>13</v>
      </c>
      <c r="AA831" s="344">
        <f t="shared" si="3560"/>
        <v>13</v>
      </c>
      <c r="AB831" s="344">
        <f t="shared" si="3561"/>
        <v>13</v>
      </c>
      <c r="AC831" s="344">
        <f t="shared" si="3562"/>
        <v>13</v>
      </c>
      <c r="AD831" s="344">
        <f t="shared" si="3563"/>
        <v>13</v>
      </c>
      <c r="AE831" s="344">
        <f t="shared" si="3564"/>
        <v>13</v>
      </c>
      <c r="AF831" s="344">
        <f t="shared" si="3565"/>
        <v>13</v>
      </c>
      <c r="AG831" s="344">
        <f t="shared" si="3566"/>
        <v>13</v>
      </c>
      <c r="AH831" s="344">
        <f t="shared" si="3567"/>
        <v>13</v>
      </c>
      <c r="AI831" s="344">
        <f t="shared" si="3568"/>
        <v>13</v>
      </c>
      <c r="AJ831" s="356">
        <v>3600</v>
      </c>
      <c r="AK831" s="356">
        <v>2800</v>
      </c>
      <c r="AL831" s="356">
        <v>2000</v>
      </c>
      <c r="AM831" s="356">
        <v>1200</v>
      </c>
      <c r="AN831" s="356">
        <v>400</v>
      </c>
      <c r="AO831" s="344" t="str">
        <f t="shared" si="3569"/>
        <v/>
      </c>
      <c r="AP831" s="344" t="str">
        <f t="shared" si="3570"/>
        <v/>
      </c>
      <c r="AQ831" s="344" t="str">
        <f t="shared" si="3571"/>
        <v/>
      </c>
      <c r="AR831" s="344" t="str">
        <f t="shared" si="3572"/>
        <v/>
      </c>
      <c r="AS831" s="344" t="str">
        <f t="shared" si="3573"/>
        <v/>
      </c>
      <c r="AT831" s="344" t="str">
        <f t="shared" si="3574"/>
        <v/>
      </c>
      <c r="AU831" s="344" t="str">
        <f t="shared" si="3575"/>
        <v/>
      </c>
      <c r="AV831" s="344" t="str">
        <f t="shared" si="3576"/>
        <v/>
      </c>
      <c r="AW831" s="344" t="str">
        <f t="shared" si="3577"/>
        <v/>
      </c>
      <c r="AX831" s="344" t="str">
        <f t="shared" si="3578"/>
        <v/>
      </c>
      <c r="AY831" s="356">
        <v>3600</v>
      </c>
      <c r="AZ831" s="356">
        <v>2800</v>
      </c>
      <c r="BA831" s="356">
        <v>2000</v>
      </c>
      <c r="BB831" s="356">
        <v>1200</v>
      </c>
      <c r="BC831" s="356">
        <v>400</v>
      </c>
      <c r="BD831" s="353" t="str">
        <f t="shared" ref="BD831:BH831" si="3611">IF(BD636="","",BD636+60)</f>
        <v/>
      </c>
      <c r="BE831" s="353" t="str">
        <f t="shared" si="3611"/>
        <v/>
      </c>
      <c r="BF831" s="353" t="str">
        <f t="shared" si="3611"/>
        <v/>
      </c>
      <c r="BG831" s="353" t="str">
        <f t="shared" si="3611"/>
        <v/>
      </c>
      <c r="BH831" s="353" t="str">
        <f t="shared" si="3611"/>
        <v/>
      </c>
      <c r="BI831" s="146" t="str">
        <f t="shared" si="3286"/>
        <v/>
      </c>
      <c r="BJ831" s="352" t="str">
        <f t="shared" si="3287"/>
        <v/>
      </c>
      <c r="BK831" s="146" t="str">
        <f t="shared" si="3288"/>
        <v/>
      </c>
      <c r="BL831" s="25">
        <f t="shared" si="3407"/>
        <v>8010310</v>
      </c>
      <c r="BM831" s="146">
        <f t="shared" ref="BM831" si="3612">BM818</f>
        <v>1384</v>
      </c>
      <c r="BN831" s="146">
        <f t="shared" si="3479"/>
        <v>8</v>
      </c>
      <c r="BO831" s="146">
        <f t="shared" ref="BO831:BP831" si="3613">BO818</f>
        <v>3</v>
      </c>
      <c r="BP831" s="146">
        <f t="shared" si="3613"/>
        <v>10</v>
      </c>
      <c r="BQ831" s="146">
        <f>VLOOKUP(IF(A831=1,0,A831),宝石属性!$B$26:$D$41,2,0)</f>
        <v>0</v>
      </c>
      <c r="BR831" s="146">
        <f>VLOOKUP(IF(A831=1,0,A831),宝石属性!$B$26:$D$41,3,0)</f>
        <v>0</v>
      </c>
      <c r="BS831" s="146">
        <f t="shared" ref="BS831:BV831" si="3614">IF(BS818="","",BS818)</f>
        <v>2</v>
      </c>
      <c r="BT831" s="146">
        <f t="shared" si="3614"/>
        <v>3</v>
      </c>
      <c r="BU831" s="146" t="str">
        <f t="shared" si="3614"/>
        <v/>
      </c>
      <c r="BV831" s="146" t="str">
        <f t="shared" si="3614"/>
        <v/>
      </c>
      <c r="BW831" s="357">
        <f t="shared" si="3415"/>
        <v>2025</v>
      </c>
      <c r="BX831" s="357">
        <f t="shared" si="3416"/>
        <v>3004</v>
      </c>
    </row>
    <row r="832" spans="1:76" s="353" customFormat="1">
      <c r="A832" s="348">
        <v>10</v>
      </c>
      <c r="B832" s="348" t="s">
        <v>1112</v>
      </c>
      <c r="C832" s="348" t="str">
        <f t="shared" si="3548"/>
        <v>项链</v>
      </c>
      <c r="D832" s="348" t="str">
        <f t="shared" si="3405"/>
        <v>10级橙装项链</v>
      </c>
      <c r="E832" s="348">
        <f>VLOOKUP($C832,$C$3:$M$15,COLUMNS($C$3:H$15),0)</f>
        <v>150</v>
      </c>
      <c r="F832" s="348" t="str">
        <f>VLOOKUP($C832,$C$3:$M$15,COLUMNS($C$3:I$15),0)</f>
        <v>magicattack_value</v>
      </c>
      <c r="G832" s="348">
        <f>VLOOKUP($C832,$C$3:$M$15,COLUMNS($C$3:J$15),0)</f>
        <v>160</v>
      </c>
      <c r="H832" s="348" t="str">
        <f>VLOOKUP($C832,$C$3:$M$15,COLUMNS($C$3:K$15),0)</f>
        <v>magicdef_value</v>
      </c>
      <c r="I832" s="348" t="str">
        <f>VLOOKUP($C832,$C$3:$M$15,COLUMNS($C$3:L$15),0)</f>
        <v/>
      </c>
      <c r="J832" s="348" t="str">
        <f>VLOOKUP($C832,$C$3:$M$15,COLUMNS($C$3:M$15),0)</f>
        <v/>
      </c>
      <c r="K832" s="344">
        <f t="shared" si="3549"/>
        <v>23</v>
      </c>
      <c r="L832" s="344">
        <f t="shared" si="3550"/>
        <v>23</v>
      </c>
      <c r="M832" s="344">
        <f t="shared" si="3551"/>
        <v>23</v>
      </c>
      <c r="N832" s="344">
        <f t="shared" si="3552"/>
        <v>23</v>
      </c>
      <c r="O832" s="344">
        <f t="shared" si="3553"/>
        <v>23</v>
      </c>
      <c r="P832" s="344">
        <f t="shared" si="3554"/>
        <v>23</v>
      </c>
      <c r="Q832" s="344">
        <f t="shared" si="3555"/>
        <v>23</v>
      </c>
      <c r="R832" s="344">
        <f t="shared" si="3556"/>
        <v>23</v>
      </c>
      <c r="S832" s="344">
        <f t="shared" si="3557"/>
        <v>23</v>
      </c>
      <c r="T832" s="344">
        <f t="shared" si="3558"/>
        <v>23</v>
      </c>
      <c r="U832" s="356">
        <v>3600</v>
      </c>
      <c r="V832" s="356">
        <v>2800</v>
      </c>
      <c r="W832" s="356">
        <v>2000</v>
      </c>
      <c r="X832" s="356">
        <v>1200</v>
      </c>
      <c r="Y832" s="356">
        <v>400</v>
      </c>
      <c r="Z832" s="344">
        <f t="shared" si="3559"/>
        <v>12</v>
      </c>
      <c r="AA832" s="344">
        <f t="shared" si="3560"/>
        <v>12</v>
      </c>
      <c r="AB832" s="344">
        <f t="shared" si="3561"/>
        <v>12</v>
      </c>
      <c r="AC832" s="344">
        <f t="shared" si="3562"/>
        <v>12</v>
      </c>
      <c r="AD832" s="344">
        <f t="shared" si="3563"/>
        <v>12</v>
      </c>
      <c r="AE832" s="344">
        <f t="shared" si="3564"/>
        <v>12</v>
      </c>
      <c r="AF832" s="344">
        <f t="shared" si="3565"/>
        <v>12</v>
      </c>
      <c r="AG832" s="344">
        <f t="shared" si="3566"/>
        <v>12</v>
      </c>
      <c r="AH832" s="344">
        <f t="shared" si="3567"/>
        <v>12</v>
      </c>
      <c r="AI832" s="344">
        <f t="shared" si="3568"/>
        <v>12</v>
      </c>
      <c r="AJ832" s="356">
        <v>3600</v>
      </c>
      <c r="AK832" s="356">
        <v>2800</v>
      </c>
      <c r="AL832" s="356">
        <v>2000</v>
      </c>
      <c r="AM832" s="356">
        <v>1200</v>
      </c>
      <c r="AN832" s="356">
        <v>400</v>
      </c>
      <c r="AO832" s="344" t="str">
        <f t="shared" si="3569"/>
        <v/>
      </c>
      <c r="AP832" s="344" t="str">
        <f t="shared" si="3570"/>
        <v/>
      </c>
      <c r="AQ832" s="344" t="str">
        <f t="shared" si="3571"/>
        <v/>
      </c>
      <c r="AR832" s="344" t="str">
        <f t="shared" si="3572"/>
        <v/>
      </c>
      <c r="AS832" s="344" t="str">
        <f t="shared" si="3573"/>
        <v/>
      </c>
      <c r="AT832" s="344" t="str">
        <f t="shared" si="3574"/>
        <v/>
      </c>
      <c r="AU832" s="344" t="str">
        <f t="shared" si="3575"/>
        <v/>
      </c>
      <c r="AV832" s="344" t="str">
        <f t="shared" si="3576"/>
        <v/>
      </c>
      <c r="AW832" s="344" t="str">
        <f t="shared" si="3577"/>
        <v/>
      </c>
      <c r="AX832" s="344" t="str">
        <f t="shared" si="3578"/>
        <v/>
      </c>
      <c r="AY832" s="356">
        <v>3600</v>
      </c>
      <c r="AZ832" s="356">
        <v>2800</v>
      </c>
      <c r="BA832" s="356">
        <v>2000</v>
      </c>
      <c r="BB832" s="356">
        <v>1200</v>
      </c>
      <c r="BC832" s="356">
        <v>400</v>
      </c>
      <c r="BD832" s="353" t="str">
        <f t="shared" ref="BD832:BH832" si="3615">IF(BD637="","",BD637+60)</f>
        <v/>
      </c>
      <c r="BE832" s="353" t="str">
        <f t="shared" si="3615"/>
        <v/>
      </c>
      <c r="BF832" s="353" t="str">
        <f t="shared" si="3615"/>
        <v/>
      </c>
      <c r="BG832" s="353" t="str">
        <f t="shared" si="3615"/>
        <v/>
      </c>
      <c r="BH832" s="353" t="str">
        <f t="shared" si="3615"/>
        <v/>
      </c>
      <c r="BI832" s="146" t="str">
        <f t="shared" ref="BI832:BI895" si="3616">IF(BD832="","",BD832&amp;";"&amp;BE832)</f>
        <v/>
      </c>
      <c r="BJ832" s="352" t="str">
        <f t="shared" ref="BJ832:BJ895" si="3617">IF(BD832="","",BF832)</f>
        <v/>
      </c>
      <c r="BK832" s="146" t="str">
        <f t="shared" ref="BK832:BK895" si="3618">IF(BD832="","",BG832&amp;";"&amp;BH832)</f>
        <v/>
      </c>
      <c r="BL832" s="25">
        <f t="shared" si="3407"/>
        <v>8010411</v>
      </c>
      <c r="BM832" s="146">
        <f t="shared" ref="BM832" si="3619">BM819</f>
        <v>40</v>
      </c>
      <c r="BN832" s="146">
        <f t="shared" si="3479"/>
        <v>8</v>
      </c>
      <c r="BO832" s="146">
        <f t="shared" ref="BO832:BP832" si="3620">BO819</f>
        <v>4</v>
      </c>
      <c r="BP832" s="146">
        <f t="shared" si="3620"/>
        <v>11</v>
      </c>
      <c r="BQ832" s="146">
        <f>VLOOKUP(IF(A832=1,0,A832),宝石属性!$B$26:$D$41,2,0)</f>
        <v>0</v>
      </c>
      <c r="BR832" s="146">
        <f>VLOOKUP(IF(A832=1,0,A832),宝石属性!$B$26:$D$41,3,0)</f>
        <v>0</v>
      </c>
      <c r="BS832" s="146">
        <f t="shared" ref="BS832:BV832" si="3621">IF(BS819="","",BS819)</f>
        <v>4</v>
      </c>
      <c r="BT832" s="146">
        <f t="shared" si="3621"/>
        <v>5</v>
      </c>
      <c r="BU832" s="146" t="str">
        <f t="shared" si="3621"/>
        <v/>
      </c>
      <c r="BV832" s="146" t="str">
        <f t="shared" si="3621"/>
        <v/>
      </c>
      <c r="BW832" s="357">
        <f t="shared" si="3415"/>
        <v>2028</v>
      </c>
      <c r="BX832" s="357">
        <f t="shared" si="3416"/>
        <v>3004</v>
      </c>
    </row>
    <row r="833" spans="1:76" s="353" customFormat="1">
      <c r="A833" s="348">
        <v>10</v>
      </c>
      <c r="B833" s="348" t="s">
        <v>1112</v>
      </c>
      <c r="C833" s="348" t="str">
        <f t="shared" si="3548"/>
        <v>腰带</v>
      </c>
      <c r="D833" s="348" t="str">
        <f t="shared" si="3405"/>
        <v>10级橙装腰带</v>
      </c>
      <c r="E833" s="348">
        <f>VLOOKUP($C833,$C$3:$M$15,COLUMNS($C$3:H$15),0)</f>
        <v>60</v>
      </c>
      <c r="F833" s="348" t="str">
        <f>VLOOKUP($C833,$C$3:$M$15,COLUMNS($C$3:I$15),0)</f>
        <v>maxhp_value</v>
      </c>
      <c r="G833" s="348">
        <f>VLOOKUP($C833,$C$3:$M$15,COLUMNS($C$3:J$15),0)</f>
        <v>140</v>
      </c>
      <c r="H833" s="348" t="str">
        <f>VLOOKUP($C833,$C$3:$M$15,COLUMNS($C$3:K$15),0)</f>
        <v>defend_value</v>
      </c>
      <c r="I833" s="348" t="str">
        <f>VLOOKUP($C833,$C$3:$M$15,COLUMNS($C$3:L$15),0)</f>
        <v/>
      </c>
      <c r="J833" s="348" t="str">
        <f>VLOOKUP($C833,$C$3:$M$15,COLUMNS($C$3:M$15),0)</f>
        <v/>
      </c>
      <c r="K833" s="344">
        <f t="shared" si="3549"/>
        <v>100</v>
      </c>
      <c r="L833" s="344">
        <f t="shared" si="3550"/>
        <v>100</v>
      </c>
      <c r="M833" s="344">
        <f t="shared" si="3551"/>
        <v>100</v>
      </c>
      <c r="N833" s="344">
        <f t="shared" si="3552"/>
        <v>100</v>
      </c>
      <c r="O833" s="344">
        <f t="shared" si="3553"/>
        <v>100</v>
      </c>
      <c r="P833" s="344">
        <f t="shared" si="3554"/>
        <v>100</v>
      </c>
      <c r="Q833" s="344">
        <f t="shared" si="3555"/>
        <v>100</v>
      </c>
      <c r="R833" s="344">
        <f t="shared" si="3556"/>
        <v>100</v>
      </c>
      <c r="S833" s="344">
        <f t="shared" si="3557"/>
        <v>100</v>
      </c>
      <c r="T833" s="344">
        <f t="shared" si="3558"/>
        <v>100</v>
      </c>
      <c r="U833" s="356">
        <v>3600</v>
      </c>
      <c r="V833" s="356">
        <v>2800</v>
      </c>
      <c r="W833" s="356">
        <v>2000</v>
      </c>
      <c r="X833" s="356">
        <v>1200</v>
      </c>
      <c r="Y833" s="356">
        <v>400</v>
      </c>
      <c r="Z833" s="344">
        <f t="shared" si="3559"/>
        <v>8</v>
      </c>
      <c r="AA833" s="344">
        <f t="shared" si="3560"/>
        <v>8</v>
      </c>
      <c r="AB833" s="344">
        <f t="shared" si="3561"/>
        <v>8</v>
      </c>
      <c r="AC833" s="344">
        <f t="shared" si="3562"/>
        <v>8</v>
      </c>
      <c r="AD833" s="344">
        <f t="shared" si="3563"/>
        <v>8</v>
      </c>
      <c r="AE833" s="344">
        <f t="shared" si="3564"/>
        <v>8</v>
      </c>
      <c r="AF833" s="344">
        <f t="shared" si="3565"/>
        <v>8</v>
      </c>
      <c r="AG833" s="344">
        <f t="shared" si="3566"/>
        <v>8</v>
      </c>
      <c r="AH833" s="344">
        <f t="shared" si="3567"/>
        <v>8</v>
      </c>
      <c r="AI833" s="344">
        <f t="shared" si="3568"/>
        <v>8</v>
      </c>
      <c r="AJ833" s="356">
        <v>3600</v>
      </c>
      <c r="AK833" s="356">
        <v>2800</v>
      </c>
      <c r="AL833" s="356">
        <v>2000</v>
      </c>
      <c r="AM833" s="356">
        <v>1200</v>
      </c>
      <c r="AN833" s="356">
        <v>400</v>
      </c>
      <c r="AO833" s="344" t="str">
        <f t="shared" si="3569"/>
        <v/>
      </c>
      <c r="AP833" s="344" t="str">
        <f t="shared" si="3570"/>
        <v/>
      </c>
      <c r="AQ833" s="344" t="str">
        <f t="shared" si="3571"/>
        <v/>
      </c>
      <c r="AR833" s="344" t="str">
        <f t="shared" si="3572"/>
        <v/>
      </c>
      <c r="AS833" s="344" t="str">
        <f t="shared" si="3573"/>
        <v/>
      </c>
      <c r="AT833" s="344" t="str">
        <f t="shared" si="3574"/>
        <v/>
      </c>
      <c r="AU833" s="344" t="str">
        <f t="shared" si="3575"/>
        <v/>
      </c>
      <c r="AV833" s="344" t="str">
        <f t="shared" si="3576"/>
        <v/>
      </c>
      <c r="AW833" s="344" t="str">
        <f t="shared" si="3577"/>
        <v/>
      </c>
      <c r="AX833" s="344" t="str">
        <f t="shared" si="3578"/>
        <v/>
      </c>
      <c r="AY833" s="356">
        <v>3600</v>
      </c>
      <c r="AZ833" s="356">
        <v>2800</v>
      </c>
      <c r="BA833" s="356">
        <v>2000</v>
      </c>
      <c r="BB833" s="356">
        <v>1200</v>
      </c>
      <c r="BC833" s="356">
        <v>400</v>
      </c>
      <c r="BD833" s="353" t="str">
        <f t="shared" ref="BD833:BH833" si="3622">IF(BD638="","",BD638+60)</f>
        <v/>
      </c>
      <c r="BE833" s="353" t="str">
        <f t="shared" si="3622"/>
        <v/>
      </c>
      <c r="BF833" s="353" t="str">
        <f t="shared" si="3622"/>
        <v/>
      </c>
      <c r="BG833" s="353" t="str">
        <f t="shared" si="3622"/>
        <v/>
      </c>
      <c r="BH833" s="353" t="str">
        <f t="shared" si="3622"/>
        <v/>
      </c>
      <c r="BI833" s="146" t="str">
        <f t="shared" si="3616"/>
        <v/>
      </c>
      <c r="BJ833" s="352" t="str">
        <f t="shared" si="3617"/>
        <v/>
      </c>
      <c r="BK833" s="146" t="str">
        <f t="shared" si="3618"/>
        <v/>
      </c>
      <c r="BL833" s="25">
        <f t="shared" si="3407"/>
        <v>8010512</v>
      </c>
      <c r="BM833" s="146">
        <f t="shared" ref="BM833" si="3623">BM820</f>
        <v>72</v>
      </c>
      <c r="BN833" s="146">
        <f t="shared" si="3479"/>
        <v>8</v>
      </c>
      <c r="BO833" s="146">
        <f t="shared" ref="BO833:BP833" si="3624">BO820</f>
        <v>5</v>
      </c>
      <c r="BP833" s="146">
        <f t="shared" si="3624"/>
        <v>12</v>
      </c>
      <c r="BQ833" s="146">
        <f>VLOOKUP(IF(A833=1,0,A833),宝石属性!$B$26:$D$41,2,0)</f>
        <v>0</v>
      </c>
      <c r="BR833" s="146">
        <f>VLOOKUP(IF(A833=1,0,A833),宝石属性!$B$26:$D$41,3,0)</f>
        <v>0</v>
      </c>
      <c r="BS833" s="146">
        <f t="shared" ref="BS833:BV833" si="3625">IF(BS820="","",BS820)</f>
        <v>1</v>
      </c>
      <c r="BT833" s="146">
        <f t="shared" si="3625"/>
        <v>6</v>
      </c>
      <c r="BU833" s="146">
        <f t="shared" si="3625"/>
        <v>9</v>
      </c>
      <c r="BV833" s="146" t="str">
        <f t="shared" si="3625"/>
        <v/>
      </c>
      <c r="BW833" s="357">
        <f t="shared" si="3415"/>
        <v>2031</v>
      </c>
      <c r="BX833" s="357">
        <f t="shared" si="3416"/>
        <v>3004</v>
      </c>
    </row>
    <row r="834" spans="1:76" s="353" customFormat="1">
      <c r="A834" s="348">
        <v>10</v>
      </c>
      <c r="B834" s="348" t="s">
        <v>1112</v>
      </c>
      <c r="C834" s="348" t="str">
        <f t="shared" si="3548"/>
        <v>鞋子</v>
      </c>
      <c r="D834" s="348" t="str">
        <f t="shared" si="3405"/>
        <v>10级橙装鞋子</v>
      </c>
      <c r="E834" s="348">
        <f>VLOOKUP($C834,$C$3:$M$15,COLUMNS($C$3:H$15),0)</f>
        <v>160</v>
      </c>
      <c r="F834" s="348" t="str">
        <f>VLOOKUP($C834,$C$3:$M$15,COLUMNS($C$3:I$15),0)</f>
        <v>magicdef_value</v>
      </c>
      <c r="G834" s="348">
        <f>VLOOKUP($C834,$C$3:$M$15,COLUMNS($C$3:J$15),0)</f>
        <v>200</v>
      </c>
      <c r="H834" s="348" t="str">
        <f>VLOOKUP($C834,$C$3:$M$15,COLUMNS($C$3:K$15),0)</f>
        <v>speed_value</v>
      </c>
      <c r="I834" s="348" t="str">
        <f>VLOOKUP($C834,$C$3:$M$15,COLUMNS($C$3:L$15),0)</f>
        <v/>
      </c>
      <c r="J834" s="348" t="str">
        <f>VLOOKUP($C834,$C$3:$M$15,COLUMNS($C$3:M$15),0)</f>
        <v/>
      </c>
      <c r="K834" s="344">
        <f t="shared" si="3549"/>
        <v>12</v>
      </c>
      <c r="L834" s="344">
        <f t="shared" si="3550"/>
        <v>12</v>
      </c>
      <c r="M834" s="344">
        <f t="shared" si="3551"/>
        <v>12</v>
      </c>
      <c r="N834" s="344">
        <f t="shared" si="3552"/>
        <v>12</v>
      </c>
      <c r="O834" s="344">
        <f t="shared" si="3553"/>
        <v>12</v>
      </c>
      <c r="P834" s="344">
        <f t="shared" si="3554"/>
        <v>12</v>
      </c>
      <c r="Q834" s="344">
        <f t="shared" si="3555"/>
        <v>12</v>
      </c>
      <c r="R834" s="344">
        <f t="shared" si="3556"/>
        <v>12</v>
      </c>
      <c r="S834" s="344">
        <f t="shared" si="3557"/>
        <v>12</v>
      </c>
      <c r="T834" s="344">
        <f t="shared" si="3558"/>
        <v>12</v>
      </c>
      <c r="U834" s="356">
        <v>3600</v>
      </c>
      <c r="V834" s="356">
        <v>2800</v>
      </c>
      <c r="W834" s="356">
        <v>2000</v>
      </c>
      <c r="X834" s="356">
        <v>1200</v>
      </c>
      <c r="Y834" s="356">
        <v>400</v>
      </c>
      <c r="Z834" s="344">
        <f t="shared" si="3559"/>
        <v>13</v>
      </c>
      <c r="AA834" s="344">
        <f t="shared" si="3560"/>
        <v>13</v>
      </c>
      <c r="AB834" s="344">
        <f t="shared" si="3561"/>
        <v>13</v>
      </c>
      <c r="AC834" s="344">
        <f t="shared" si="3562"/>
        <v>13</v>
      </c>
      <c r="AD834" s="344">
        <f t="shared" si="3563"/>
        <v>13</v>
      </c>
      <c r="AE834" s="344">
        <f t="shared" si="3564"/>
        <v>13</v>
      </c>
      <c r="AF834" s="344">
        <f t="shared" si="3565"/>
        <v>13</v>
      </c>
      <c r="AG834" s="344">
        <f t="shared" si="3566"/>
        <v>13</v>
      </c>
      <c r="AH834" s="344">
        <f t="shared" si="3567"/>
        <v>13</v>
      </c>
      <c r="AI834" s="344">
        <f t="shared" si="3568"/>
        <v>13</v>
      </c>
      <c r="AJ834" s="356">
        <v>3600</v>
      </c>
      <c r="AK834" s="356">
        <v>2800</v>
      </c>
      <c r="AL834" s="356">
        <v>2000</v>
      </c>
      <c r="AM834" s="356">
        <v>1200</v>
      </c>
      <c r="AN834" s="356">
        <v>400</v>
      </c>
      <c r="AO834" s="344" t="str">
        <f t="shared" si="3569"/>
        <v/>
      </c>
      <c r="AP834" s="344" t="str">
        <f t="shared" si="3570"/>
        <v/>
      </c>
      <c r="AQ834" s="344" t="str">
        <f t="shared" si="3571"/>
        <v/>
      </c>
      <c r="AR834" s="344" t="str">
        <f t="shared" si="3572"/>
        <v/>
      </c>
      <c r="AS834" s="344" t="str">
        <f t="shared" si="3573"/>
        <v/>
      </c>
      <c r="AT834" s="344" t="str">
        <f t="shared" si="3574"/>
        <v/>
      </c>
      <c r="AU834" s="344" t="str">
        <f t="shared" si="3575"/>
        <v/>
      </c>
      <c r="AV834" s="344" t="str">
        <f t="shared" si="3576"/>
        <v/>
      </c>
      <c r="AW834" s="344" t="str">
        <f t="shared" si="3577"/>
        <v/>
      </c>
      <c r="AX834" s="344" t="str">
        <f t="shared" si="3578"/>
        <v/>
      </c>
      <c r="AY834" s="356">
        <v>3600</v>
      </c>
      <c r="AZ834" s="356">
        <v>2800</v>
      </c>
      <c r="BA834" s="356">
        <v>2000</v>
      </c>
      <c r="BB834" s="356">
        <v>1200</v>
      </c>
      <c r="BC834" s="356">
        <v>400</v>
      </c>
      <c r="BD834" s="353" t="str">
        <f t="shared" ref="BD834:BH834" si="3626">IF(BD639="","",BD639+60)</f>
        <v/>
      </c>
      <c r="BE834" s="353" t="str">
        <f t="shared" si="3626"/>
        <v/>
      </c>
      <c r="BF834" s="353" t="str">
        <f t="shared" si="3626"/>
        <v/>
      </c>
      <c r="BG834" s="353" t="str">
        <f t="shared" si="3626"/>
        <v/>
      </c>
      <c r="BH834" s="353" t="str">
        <f t="shared" si="3626"/>
        <v/>
      </c>
      <c r="BI834" s="146" t="str">
        <f t="shared" si="3616"/>
        <v/>
      </c>
      <c r="BJ834" s="352" t="str">
        <f t="shared" si="3617"/>
        <v/>
      </c>
      <c r="BK834" s="146" t="str">
        <f t="shared" si="3618"/>
        <v/>
      </c>
      <c r="BL834" s="25">
        <f t="shared" si="3407"/>
        <v>8010613</v>
      </c>
      <c r="BM834" s="146">
        <f t="shared" ref="BM834" si="3627">BM821</f>
        <v>88</v>
      </c>
      <c r="BN834" s="146">
        <f t="shared" si="3479"/>
        <v>8</v>
      </c>
      <c r="BO834" s="146">
        <f t="shared" ref="BO834:BP834" si="3628">BO821</f>
        <v>6</v>
      </c>
      <c r="BP834" s="146">
        <f t="shared" si="3628"/>
        <v>13</v>
      </c>
      <c r="BQ834" s="146">
        <f>VLOOKUP(IF(A834=1,0,A834),宝石属性!$B$26:$D$41,2,0)</f>
        <v>0</v>
      </c>
      <c r="BR834" s="146">
        <f>VLOOKUP(IF(A834=1,0,A834),宝石属性!$B$26:$D$41,3,0)</f>
        <v>0</v>
      </c>
      <c r="BS834" s="146">
        <f t="shared" ref="BS834:BV834" si="3629">IF(BS821="","",BS821)</f>
        <v>6</v>
      </c>
      <c r="BT834" s="146">
        <f t="shared" si="3629"/>
        <v>9</v>
      </c>
      <c r="BU834" s="146" t="str">
        <f t="shared" si="3629"/>
        <v/>
      </c>
      <c r="BV834" s="146" t="str">
        <f t="shared" si="3629"/>
        <v/>
      </c>
      <c r="BW834" s="357">
        <f t="shared" si="3415"/>
        <v>2034</v>
      </c>
      <c r="BX834" s="357">
        <f t="shared" si="3416"/>
        <v>3004</v>
      </c>
    </row>
    <row r="835" spans="1:76" s="353" customFormat="1">
      <c r="A835" s="348">
        <f>A822+10</f>
        <v>20</v>
      </c>
      <c r="B835" s="348" t="s">
        <v>1112</v>
      </c>
      <c r="C835" s="348" t="str">
        <f t="shared" si="3548"/>
        <v>剑</v>
      </c>
      <c r="D835" s="348" t="str">
        <f t="shared" si="3405"/>
        <v>20级橙装剑</v>
      </c>
      <c r="E835" s="348">
        <f>VLOOKUP($C835,$C$3:$M$15,COLUMNS($C$3:H$15),0)</f>
        <v>130</v>
      </c>
      <c r="F835" s="348" t="str">
        <f>VLOOKUP($C835,$C$3:$M$15,COLUMNS($C$3:I$15),0)</f>
        <v>phyattack_value</v>
      </c>
      <c r="G835" s="348">
        <f>VLOOKUP($C835,$C$3:$M$15,COLUMNS($C$3:J$15),0)</f>
        <v>150</v>
      </c>
      <c r="H835" s="348" t="str">
        <f>VLOOKUP($C835,$C$3:$M$15,COLUMNS($C$3:K$15),0)</f>
        <v>magicattack_value</v>
      </c>
      <c r="I835" s="348">
        <f>VLOOKUP($C835,$C$3:$M$15,COLUMNS($C$3:L$15),0)</f>
        <v>170</v>
      </c>
      <c r="J835" s="348" t="str">
        <f>VLOOKUP($C835,$C$3:$M$15,COLUMNS($C$3:M$15),0)</f>
        <v>medical_value</v>
      </c>
      <c r="K835" s="344">
        <f t="shared" si="3549"/>
        <v>167</v>
      </c>
      <c r="L835" s="344">
        <f t="shared" si="3550"/>
        <v>167</v>
      </c>
      <c r="M835" s="344">
        <f t="shared" si="3551"/>
        <v>167</v>
      </c>
      <c r="N835" s="344">
        <f t="shared" si="3552"/>
        <v>167</v>
      </c>
      <c r="O835" s="344">
        <f t="shared" si="3553"/>
        <v>167</v>
      </c>
      <c r="P835" s="344">
        <f t="shared" si="3554"/>
        <v>167</v>
      </c>
      <c r="Q835" s="344">
        <f t="shared" si="3555"/>
        <v>167</v>
      </c>
      <c r="R835" s="344">
        <f t="shared" si="3556"/>
        <v>167</v>
      </c>
      <c r="S835" s="344">
        <f t="shared" si="3557"/>
        <v>167</v>
      </c>
      <c r="T835" s="344">
        <f t="shared" si="3558"/>
        <v>167</v>
      </c>
      <c r="U835" s="356">
        <v>3600</v>
      </c>
      <c r="V835" s="356">
        <v>2800</v>
      </c>
      <c r="W835" s="356">
        <v>2000</v>
      </c>
      <c r="X835" s="356">
        <v>1200</v>
      </c>
      <c r="Y835" s="356">
        <v>400</v>
      </c>
      <c r="Z835" s="344">
        <f t="shared" si="3559"/>
        <v>38</v>
      </c>
      <c r="AA835" s="344">
        <f t="shared" si="3560"/>
        <v>38</v>
      </c>
      <c r="AB835" s="344">
        <f t="shared" si="3561"/>
        <v>38</v>
      </c>
      <c r="AC835" s="344">
        <f t="shared" si="3562"/>
        <v>38</v>
      </c>
      <c r="AD835" s="344">
        <f t="shared" si="3563"/>
        <v>38</v>
      </c>
      <c r="AE835" s="344">
        <f t="shared" si="3564"/>
        <v>38</v>
      </c>
      <c r="AF835" s="344">
        <f t="shared" si="3565"/>
        <v>38</v>
      </c>
      <c r="AG835" s="344">
        <f t="shared" si="3566"/>
        <v>38</v>
      </c>
      <c r="AH835" s="344">
        <f t="shared" si="3567"/>
        <v>38</v>
      </c>
      <c r="AI835" s="344">
        <f t="shared" si="3568"/>
        <v>38</v>
      </c>
      <c r="AJ835" s="356">
        <v>3600</v>
      </c>
      <c r="AK835" s="356">
        <v>2800</v>
      </c>
      <c r="AL835" s="356">
        <v>2000</v>
      </c>
      <c r="AM835" s="356">
        <v>1200</v>
      </c>
      <c r="AN835" s="356">
        <v>400</v>
      </c>
      <c r="AO835" s="344">
        <f t="shared" si="3569"/>
        <v>61</v>
      </c>
      <c r="AP835" s="344">
        <f t="shared" si="3570"/>
        <v>61</v>
      </c>
      <c r="AQ835" s="344">
        <f t="shared" si="3571"/>
        <v>61</v>
      </c>
      <c r="AR835" s="344">
        <f t="shared" si="3572"/>
        <v>61</v>
      </c>
      <c r="AS835" s="344">
        <f t="shared" si="3573"/>
        <v>61</v>
      </c>
      <c r="AT835" s="344">
        <f t="shared" si="3574"/>
        <v>61</v>
      </c>
      <c r="AU835" s="344">
        <f t="shared" si="3575"/>
        <v>61</v>
      </c>
      <c r="AV835" s="344">
        <f t="shared" si="3576"/>
        <v>61</v>
      </c>
      <c r="AW835" s="344">
        <f t="shared" si="3577"/>
        <v>61</v>
      </c>
      <c r="AX835" s="344">
        <f t="shared" si="3578"/>
        <v>61</v>
      </c>
      <c r="AY835" s="356">
        <v>3600</v>
      </c>
      <c r="AZ835" s="356">
        <v>2800</v>
      </c>
      <c r="BA835" s="356">
        <v>2000</v>
      </c>
      <c r="BB835" s="356">
        <v>1200</v>
      </c>
      <c r="BC835" s="356">
        <v>400</v>
      </c>
      <c r="BD835" s="353">
        <f t="shared" ref="BD835:BH835" si="3630">IF(BD640="","",BD640+60)</f>
        <v>182</v>
      </c>
      <c r="BE835" s="353">
        <f t="shared" si="3630"/>
        <v>182</v>
      </c>
      <c r="BF835" s="353">
        <f t="shared" si="3630"/>
        <v>197</v>
      </c>
      <c r="BG835" s="353">
        <f t="shared" si="3630"/>
        <v>212</v>
      </c>
      <c r="BH835" s="353">
        <f t="shared" si="3630"/>
        <v>227</v>
      </c>
      <c r="BI835" s="146" t="str">
        <f t="shared" si="3616"/>
        <v>182;182</v>
      </c>
      <c r="BJ835" s="352">
        <f t="shared" si="3617"/>
        <v>197</v>
      </c>
      <c r="BK835" s="146" t="str">
        <f t="shared" si="3618"/>
        <v>212;227</v>
      </c>
      <c r="BL835" s="25">
        <f t="shared" si="3407"/>
        <v>8020101</v>
      </c>
      <c r="BM835" s="146">
        <f t="shared" ref="BM835" si="3631">BM822</f>
        <v>1288</v>
      </c>
      <c r="BN835" s="146">
        <f t="shared" si="3479"/>
        <v>8</v>
      </c>
      <c r="BO835" s="146">
        <f t="shared" ref="BO835:BP835" si="3632">BO822</f>
        <v>1</v>
      </c>
      <c r="BP835" s="146">
        <f t="shared" si="3632"/>
        <v>1</v>
      </c>
      <c r="BQ835" s="146">
        <f>VLOOKUP(IF(A835=1,0,A835),宝石属性!$B$26:$D$41,2,0)</f>
        <v>0</v>
      </c>
      <c r="BR835" s="146">
        <f>VLOOKUP(IF(A835=1,0,A835),宝石属性!$B$26:$D$41,3,0)</f>
        <v>0</v>
      </c>
      <c r="BS835" s="146">
        <f t="shared" ref="BS835:BV835" si="3633">IF(BS822="","",BS822)</f>
        <v>2</v>
      </c>
      <c r="BT835" s="146">
        <f t="shared" si="3633"/>
        <v>4</v>
      </c>
      <c r="BU835" s="146">
        <f t="shared" si="3633"/>
        <v>7</v>
      </c>
      <c r="BV835" s="146">
        <f t="shared" si="3633"/>
        <v>8</v>
      </c>
      <c r="BW835" s="357">
        <f t="shared" si="3415"/>
        <v>2019</v>
      </c>
      <c r="BX835" s="357">
        <f t="shared" si="3416"/>
        <v>3004</v>
      </c>
    </row>
    <row r="836" spans="1:76" s="353" customFormat="1">
      <c r="A836" s="348">
        <f t="shared" ref="A836:A899" si="3634">A823+10</f>
        <v>20</v>
      </c>
      <c r="B836" s="348" t="s">
        <v>1112</v>
      </c>
      <c r="C836" s="348" t="str">
        <f t="shared" si="3548"/>
        <v>锤</v>
      </c>
      <c r="D836" s="348" t="str">
        <f t="shared" si="3405"/>
        <v>20级橙装锤</v>
      </c>
      <c r="E836" s="348">
        <f>VLOOKUP($C836,$C$3:$M$15,COLUMNS($C$3:H$15),0)</f>
        <v>130</v>
      </c>
      <c r="F836" s="348" t="str">
        <f>VLOOKUP($C836,$C$3:$M$15,COLUMNS($C$3:I$15),0)</f>
        <v>phyattack_value</v>
      </c>
      <c r="G836" s="348">
        <f>VLOOKUP($C836,$C$3:$M$15,COLUMNS($C$3:J$15),0)</f>
        <v>150</v>
      </c>
      <c r="H836" s="348" t="str">
        <f>VLOOKUP($C836,$C$3:$M$15,COLUMNS($C$3:K$15),0)</f>
        <v>magicattack_value</v>
      </c>
      <c r="I836" s="348">
        <f>VLOOKUP($C836,$C$3:$M$15,COLUMNS($C$3:L$15),0)</f>
        <v>170</v>
      </c>
      <c r="J836" s="348" t="str">
        <f>VLOOKUP($C836,$C$3:$M$15,COLUMNS($C$3:M$15),0)</f>
        <v>medical_value</v>
      </c>
      <c r="K836" s="344">
        <f t="shared" si="3549"/>
        <v>167</v>
      </c>
      <c r="L836" s="344">
        <f t="shared" si="3550"/>
        <v>167</v>
      </c>
      <c r="M836" s="344">
        <f t="shared" si="3551"/>
        <v>167</v>
      </c>
      <c r="N836" s="344">
        <f t="shared" si="3552"/>
        <v>167</v>
      </c>
      <c r="O836" s="344">
        <f t="shared" si="3553"/>
        <v>167</v>
      </c>
      <c r="P836" s="344">
        <f t="shared" si="3554"/>
        <v>167</v>
      </c>
      <c r="Q836" s="344">
        <f t="shared" si="3555"/>
        <v>167</v>
      </c>
      <c r="R836" s="344">
        <f t="shared" si="3556"/>
        <v>167</v>
      </c>
      <c r="S836" s="344">
        <f t="shared" si="3557"/>
        <v>167</v>
      </c>
      <c r="T836" s="344">
        <f t="shared" si="3558"/>
        <v>167</v>
      </c>
      <c r="U836" s="356">
        <v>3600</v>
      </c>
      <c r="V836" s="356">
        <v>2800</v>
      </c>
      <c r="W836" s="356">
        <v>2000</v>
      </c>
      <c r="X836" s="356">
        <v>1200</v>
      </c>
      <c r="Y836" s="356">
        <v>400</v>
      </c>
      <c r="Z836" s="344">
        <f t="shared" si="3559"/>
        <v>38</v>
      </c>
      <c r="AA836" s="344">
        <f t="shared" si="3560"/>
        <v>38</v>
      </c>
      <c r="AB836" s="344">
        <f t="shared" si="3561"/>
        <v>38</v>
      </c>
      <c r="AC836" s="344">
        <f t="shared" si="3562"/>
        <v>38</v>
      </c>
      <c r="AD836" s="344">
        <f t="shared" si="3563"/>
        <v>38</v>
      </c>
      <c r="AE836" s="344">
        <f t="shared" si="3564"/>
        <v>38</v>
      </c>
      <c r="AF836" s="344">
        <f t="shared" si="3565"/>
        <v>38</v>
      </c>
      <c r="AG836" s="344">
        <f t="shared" si="3566"/>
        <v>38</v>
      </c>
      <c r="AH836" s="344">
        <f t="shared" si="3567"/>
        <v>38</v>
      </c>
      <c r="AI836" s="344">
        <f t="shared" si="3568"/>
        <v>38</v>
      </c>
      <c r="AJ836" s="356">
        <v>3600</v>
      </c>
      <c r="AK836" s="356">
        <v>2800</v>
      </c>
      <c r="AL836" s="356">
        <v>2000</v>
      </c>
      <c r="AM836" s="356">
        <v>1200</v>
      </c>
      <c r="AN836" s="356">
        <v>400</v>
      </c>
      <c r="AO836" s="344">
        <f t="shared" si="3569"/>
        <v>61</v>
      </c>
      <c r="AP836" s="344">
        <f t="shared" si="3570"/>
        <v>61</v>
      </c>
      <c r="AQ836" s="344">
        <f t="shared" si="3571"/>
        <v>61</v>
      </c>
      <c r="AR836" s="344">
        <f t="shared" si="3572"/>
        <v>61</v>
      </c>
      <c r="AS836" s="344">
        <f t="shared" si="3573"/>
        <v>61</v>
      </c>
      <c r="AT836" s="344">
        <f t="shared" si="3574"/>
        <v>61</v>
      </c>
      <c r="AU836" s="344">
        <f t="shared" si="3575"/>
        <v>61</v>
      </c>
      <c r="AV836" s="344">
        <f t="shared" si="3576"/>
        <v>61</v>
      </c>
      <c r="AW836" s="344">
        <f t="shared" si="3577"/>
        <v>61</v>
      </c>
      <c r="AX836" s="344">
        <f t="shared" si="3578"/>
        <v>61</v>
      </c>
      <c r="AY836" s="356">
        <v>3600</v>
      </c>
      <c r="AZ836" s="356">
        <v>2800</v>
      </c>
      <c r="BA836" s="356">
        <v>2000</v>
      </c>
      <c r="BB836" s="356">
        <v>1200</v>
      </c>
      <c r="BC836" s="356">
        <v>400</v>
      </c>
      <c r="BD836" s="353">
        <f t="shared" ref="BD836:BH836" si="3635">IF(BD641="","",BD641+60)</f>
        <v>182</v>
      </c>
      <c r="BE836" s="353">
        <f t="shared" si="3635"/>
        <v>182</v>
      </c>
      <c r="BF836" s="353">
        <f t="shared" si="3635"/>
        <v>197</v>
      </c>
      <c r="BG836" s="353">
        <f t="shared" si="3635"/>
        <v>212</v>
      </c>
      <c r="BH836" s="353">
        <f t="shared" si="3635"/>
        <v>227</v>
      </c>
      <c r="BI836" s="146" t="str">
        <f t="shared" si="3616"/>
        <v>182;182</v>
      </c>
      <c r="BJ836" s="352">
        <f t="shared" si="3617"/>
        <v>197</v>
      </c>
      <c r="BK836" s="146" t="str">
        <f t="shared" si="3618"/>
        <v>212;227</v>
      </c>
      <c r="BL836" s="25">
        <f t="shared" si="3407"/>
        <v>8020102</v>
      </c>
      <c r="BM836" s="146">
        <f t="shared" ref="BM836" si="3636">BM823</f>
        <v>4360</v>
      </c>
      <c r="BN836" s="146">
        <f t="shared" si="3479"/>
        <v>8</v>
      </c>
      <c r="BO836" s="146">
        <f t="shared" ref="BO836:BP836" si="3637">BO823</f>
        <v>1</v>
      </c>
      <c r="BP836" s="146">
        <f t="shared" si="3637"/>
        <v>2</v>
      </c>
      <c r="BQ836" s="146">
        <f>VLOOKUP(IF(A836=1,0,A836),宝石属性!$B$26:$D$41,2,0)</f>
        <v>0</v>
      </c>
      <c r="BR836" s="146">
        <f>VLOOKUP(IF(A836=1,0,A836),宝石属性!$B$26:$D$41,3,0)</f>
        <v>0</v>
      </c>
      <c r="BS836" s="146">
        <f t="shared" ref="BS836:BV836" si="3638">IF(BS823="","",BS823)</f>
        <v>2</v>
      </c>
      <c r="BT836" s="146">
        <f t="shared" si="3638"/>
        <v>4</v>
      </c>
      <c r="BU836" s="146">
        <f t="shared" si="3638"/>
        <v>7</v>
      </c>
      <c r="BV836" s="146">
        <f t="shared" si="3638"/>
        <v>8</v>
      </c>
      <c r="BW836" s="357">
        <f t="shared" si="3415"/>
        <v>2019</v>
      </c>
      <c r="BX836" s="357">
        <f t="shared" si="3416"/>
        <v>3004</v>
      </c>
    </row>
    <row r="837" spans="1:76" s="353" customFormat="1">
      <c r="A837" s="348">
        <f t="shared" si="3634"/>
        <v>20</v>
      </c>
      <c r="B837" s="348" t="s">
        <v>1112</v>
      </c>
      <c r="C837" s="348" t="str">
        <f t="shared" si="3548"/>
        <v>弓箭</v>
      </c>
      <c r="D837" s="348" t="str">
        <f t="shared" si="3405"/>
        <v>20级橙装弓箭</v>
      </c>
      <c r="E837" s="348">
        <f>VLOOKUP($C837,$C$3:$M$15,COLUMNS($C$3:H$15),0)</f>
        <v>130</v>
      </c>
      <c r="F837" s="348" t="str">
        <f>VLOOKUP($C837,$C$3:$M$15,COLUMNS($C$3:I$15),0)</f>
        <v>phyattack_value</v>
      </c>
      <c r="G837" s="348">
        <f>VLOOKUP($C837,$C$3:$M$15,COLUMNS($C$3:J$15),0)</f>
        <v>150</v>
      </c>
      <c r="H837" s="348" t="str">
        <f>VLOOKUP($C837,$C$3:$M$15,COLUMNS($C$3:K$15),0)</f>
        <v>magicattack_value</v>
      </c>
      <c r="I837" s="348">
        <f>VLOOKUP($C837,$C$3:$M$15,COLUMNS($C$3:L$15),0)</f>
        <v>170</v>
      </c>
      <c r="J837" s="348" t="str">
        <f>VLOOKUP($C837,$C$3:$M$15,COLUMNS($C$3:M$15),0)</f>
        <v>medical_value</v>
      </c>
      <c r="K837" s="344">
        <f t="shared" si="3549"/>
        <v>167</v>
      </c>
      <c r="L837" s="344">
        <f t="shared" si="3550"/>
        <v>167</v>
      </c>
      <c r="M837" s="344">
        <f t="shared" si="3551"/>
        <v>167</v>
      </c>
      <c r="N837" s="344">
        <f t="shared" si="3552"/>
        <v>167</v>
      </c>
      <c r="O837" s="344">
        <f t="shared" si="3553"/>
        <v>167</v>
      </c>
      <c r="P837" s="344">
        <f t="shared" si="3554"/>
        <v>167</v>
      </c>
      <c r="Q837" s="344">
        <f t="shared" si="3555"/>
        <v>167</v>
      </c>
      <c r="R837" s="344">
        <f t="shared" si="3556"/>
        <v>167</v>
      </c>
      <c r="S837" s="344">
        <f t="shared" si="3557"/>
        <v>167</v>
      </c>
      <c r="T837" s="344">
        <f t="shared" si="3558"/>
        <v>167</v>
      </c>
      <c r="U837" s="356">
        <v>3600</v>
      </c>
      <c r="V837" s="356">
        <v>2800</v>
      </c>
      <c r="W837" s="356">
        <v>2000</v>
      </c>
      <c r="X837" s="356">
        <v>1200</v>
      </c>
      <c r="Y837" s="356">
        <v>400</v>
      </c>
      <c r="Z837" s="344">
        <f t="shared" si="3559"/>
        <v>38</v>
      </c>
      <c r="AA837" s="344">
        <f t="shared" si="3560"/>
        <v>38</v>
      </c>
      <c r="AB837" s="344">
        <f t="shared" si="3561"/>
        <v>38</v>
      </c>
      <c r="AC837" s="344">
        <f t="shared" si="3562"/>
        <v>38</v>
      </c>
      <c r="AD837" s="344">
        <f t="shared" si="3563"/>
        <v>38</v>
      </c>
      <c r="AE837" s="344">
        <f t="shared" si="3564"/>
        <v>38</v>
      </c>
      <c r="AF837" s="344">
        <f t="shared" si="3565"/>
        <v>38</v>
      </c>
      <c r="AG837" s="344">
        <f t="shared" si="3566"/>
        <v>38</v>
      </c>
      <c r="AH837" s="344">
        <f t="shared" si="3567"/>
        <v>38</v>
      </c>
      <c r="AI837" s="344">
        <f t="shared" si="3568"/>
        <v>38</v>
      </c>
      <c r="AJ837" s="356">
        <v>3600</v>
      </c>
      <c r="AK837" s="356">
        <v>2800</v>
      </c>
      <c r="AL837" s="356">
        <v>2000</v>
      </c>
      <c r="AM837" s="356">
        <v>1200</v>
      </c>
      <c r="AN837" s="356">
        <v>400</v>
      </c>
      <c r="AO837" s="344">
        <f t="shared" si="3569"/>
        <v>61</v>
      </c>
      <c r="AP837" s="344">
        <f t="shared" si="3570"/>
        <v>61</v>
      </c>
      <c r="AQ837" s="344">
        <f t="shared" si="3571"/>
        <v>61</v>
      </c>
      <c r="AR837" s="344">
        <f t="shared" si="3572"/>
        <v>61</v>
      </c>
      <c r="AS837" s="344">
        <f t="shared" si="3573"/>
        <v>61</v>
      </c>
      <c r="AT837" s="344">
        <f t="shared" si="3574"/>
        <v>61</v>
      </c>
      <c r="AU837" s="344">
        <f t="shared" si="3575"/>
        <v>61</v>
      </c>
      <c r="AV837" s="344">
        <f t="shared" si="3576"/>
        <v>61</v>
      </c>
      <c r="AW837" s="344">
        <f t="shared" si="3577"/>
        <v>61</v>
      </c>
      <c r="AX837" s="344">
        <f t="shared" si="3578"/>
        <v>61</v>
      </c>
      <c r="AY837" s="356">
        <v>3600</v>
      </c>
      <c r="AZ837" s="356">
        <v>2800</v>
      </c>
      <c r="BA837" s="356">
        <v>2000</v>
      </c>
      <c r="BB837" s="356">
        <v>1200</v>
      </c>
      <c r="BC837" s="356">
        <v>400</v>
      </c>
      <c r="BD837" s="353">
        <f t="shared" ref="BD837:BH837" si="3639">IF(BD642="","",BD642+60)</f>
        <v>182</v>
      </c>
      <c r="BE837" s="353">
        <f t="shared" si="3639"/>
        <v>182</v>
      </c>
      <c r="BF837" s="353">
        <f t="shared" si="3639"/>
        <v>197</v>
      </c>
      <c r="BG837" s="353">
        <f t="shared" si="3639"/>
        <v>212</v>
      </c>
      <c r="BH837" s="353">
        <f t="shared" si="3639"/>
        <v>227</v>
      </c>
      <c r="BI837" s="146" t="str">
        <f t="shared" si="3616"/>
        <v>182;182</v>
      </c>
      <c r="BJ837" s="352">
        <f t="shared" si="3617"/>
        <v>197</v>
      </c>
      <c r="BK837" s="146" t="str">
        <f t="shared" si="3618"/>
        <v>212;227</v>
      </c>
      <c r="BL837" s="25">
        <f t="shared" si="3407"/>
        <v>8020103</v>
      </c>
      <c r="BM837" s="146">
        <f t="shared" ref="BM837" si="3640">BM824</f>
        <v>1800</v>
      </c>
      <c r="BN837" s="146">
        <f t="shared" si="3479"/>
        <v>8</v>
      </c>
      <c r="BO837" s="146">
        <f t="shared" ref="BO837:BP837" si="3641">BO824</f>
        <v>1</v>
      </c>
      <c r="BP837" s="146">
        <f t="shared" si="3641"/>
        <v>3</v>
      </c>
      <c r="BQ837" s="146">
        <f>VLOOKUP(IF(A837=1,0,A837),宝石属性!$B$26:$D$41,2,0)</f>
        <v>0</v>
      </c>
      <c r="BR837" s="146">
        <f>VLOOKUP(IF(A837=1,0,A837),宝石属性!$B$26:$D$41,3,0)</f>
        <v>0</v>
      </c>
      <c r="BS837" s="146">
        <f t="shared" ref="BS837:BV837" si="3642">IF(BS824="","",BS824)</f>
        <v>2</v>
      </c>
      <c r="BT837" s="146">
        <f t="shared" si="3642"/>
        <v>4</v>
      </c>
      <c r="BU837" s="146">
        <f t="shared" si="3642"/>
        <v>7</v>
      </c>
      <c r="BV837" s="146">
        <f t="shared" si="3642"/>
        <v>8</v>
      </c>
      <c r="BW837" s="357">
        <f t="shared" si="3415"/>
        <v>2019</v>
      </c>
      <c r="BX837" s="357">
        <f t="shared" si="3416"/>
        <v>3004</v>
      </c>
    </row>
    <row r="838" spans="1:76" s="353" customFormat="1">
      <c r="A838" s="348">
        <f t="shared" si="3634"/>
        <v>20</v>
      </c>
      <c r="B838" s="348" t="s">
        <v>1112</v>
      </c>
      <c r="C838" s="348" t="str">
        <f t="shared" si="3548"/>
        <v>爪</v>
      </c>
      <c r="D838" s="348" t="str">
        <f t="shared" si="3405"/>
        <v>20级橙装爪</v>
      </c>
      <c r="E838" s="348">
        <f>VLOOKUP($C838,$C$3:$M$15,COLUMNS($C$3:H$15),0)</f>
        <v>130</v>
      </c>
      <c r="F838" s="348" t="str">
        <f>VLOOKUP($C838,$C$3:$M$15,COLUMNS($C$3:I$15),0)</f>
        <v>phyattack_value</v>
      </c>
      <c r="G838" s="348">
        <f>VLOOKUP($C838,$C$3:$M$15,COLUMNS($C$3:J$15),0)</f>
        <v>150</v>
      </c>
      <c r="H838" s="348" t="str">
        <f>VLOOKUP($C838,$C$3:$M$15,COLUMNS($C$3:K$15),0)</f>
        <v>magicattack_value</v>
      </c>
      <c r="I838" s="348">
        <f>VLOOKUP($C838,$C$3:$M$15,COLUMNS($C$3:L$15),0)</f>
        <v>170</v>
      </c>
      <c r="J838" s="348" t="str">
        <f>VLOOKUP($C838,$C$3:$M$15,COLUMNS($C$3:M$15),0)</f>
        <v>medical_value</v>
      </c>
      <c r="K838" s="344">
        <f t="shared" si="3549"/>
        <v>167</v>
      </c>
      <c r="L838" s="344">
        <f t="shared" si="3550"/>
        <v>167</v>
      </c>
      <c r="M838" s="344">
        <f t="shared" si="3551"/>
        <v>167</v>
      </c>
      <c r="N838" s="344">
        <f t="shared" si="3552"/>
        <v>167</v>
      </c>
      <c r="O838" s="344">
        <f t="shared" si="3553"/>
        <v>167</v>
      </c>
      <c r="P838" s="344">
        <f t="shared" si="3554"/>
        <v>167</v>
      </c>
      <c r="Q838" s="344">
        <f t="shared" si="3555"/>
        <v>167</v>
      </c>
      <c r="R838" s="344">
        <f t="shared" si="3556"/>
        <v>167</v>
      </c>
      <c r="S838" s="344">
        <f t="shared" si="3557"/>
        <v>167</v>
      </c>
      <c r="T838" s="344">
        <f t="shared" si="3558"/>
        <v>167</v>
      </c>
      <c r="U838" s="356">
        <v>3600</v>
      </c>
      <c r="V838" s="356">
        <v>2800</v>
      </c>
      <c r="W838" s="356">
        <v>2000</v>
      </c>
      <c r="X838" s="356">
        <v>1200</v>
      </c>
      <c r="Y838" s="356">
        <v>400</v>
      </c>
      <c r="Z838" s="344">
        <f t="shared" si="3559"/>
        <v>38</v>
      </c>
      <c r="AA838" s="344">
        <f t="shared" si="3560"/>
        <v>38</v>
      </c>
      <c r="AB838" s="344">
        <f t="shared" si="3561"/>
        <v>38</v>
      </c>
      <c r="AC838" s="344">
        <f t="shared" si="3562"/>
        <v>38</v>
      </c>
      <c r="AD838" s="344">
        <f t="shared" si="3563"/>
        <v>38</v>
      </c>
      <c r="AE838" s="344">
        <f t="shared" si="3564"/>
        <v>38</v>
      </c>
      <c r="AF838" s="344">
        <f t="shared" si="3565"/>
        <v>38</v>
      </c>
      <c r="AG838" s="344">
        <f t="shared" si="3566"/>
        <v>38</v>
      </c>
      <c r="AH838" s="344">
        <f t="shared" si="3567"/>
        <v>38</v>
      </c>
      <c r="AI838" s="344">
        <f t="shared" si="3568"/>
        <v>38</v>
      </c>
      <c r="AJ838" s="356">
        <v>3600</v>
      </c>
      <c r="AK838" s="356">
        <v>2800</v>
      </c>
      <c r="AL838" s="356">
        <v>2000</v>
      </c>
      <c r="AM838" s="356">
        <v>1200</v>
      </c>
      <c r="AN838" s="356">
        <v>400</v>
      </c>
      <c r="AO838" s="344">
        <f t="shared" si="3569"/>
        <v>61</v>
      </c>
      <c r="AP838" s="344">
        <f t="shared" si="3570"/>
        <v>61</v>
      </c>
      <c r="AQ838" s="344">
        <f t="shared" si="3571"/>
        <v>61</v>
      </c>
      <c r="AR838" s="344">
        <f t="shared" si="3572"/>
        <v>61</v>
      </c>
      <c r="AS838" s="344">
        <f t="shared" si="3573"/>
        <v>61</v>
      </c>
      <c r="AT838" s="344">
        <f t="shared" si="3574"/>
        <v>61</v>
      </c>
      <c r="AU838" s="344">
        <f t="shared" si="3575"/>
        <v>61</v>
      </c>
      <c r="AV838" s="344">
        <f t="shared" si="3576"/>
        <v>61</v>
      </c>
      <c r="AW838" s="344">
        <f t="shared" si="3577"/>
        <v>61</v>
      </c>
      <c r="AX838" s="344">
        <f t="shared" si="3578"/>
        <v>61</v>
      </c>
      <c r="AY838" s="356">
        <v>3600</v>
      </c>
      <c r="AZ838" s="356">
        <v>2800</v>
      </c>
      <c r="BA838" s="356">
        <v>2000</v>
      </c>
      <c r="BB838" s="356">
        <v>1200</v>
      </c>
      <c r="BC838" s="356">
        <v>400</v>
      </c>
      <c r="BD838" s="353">
        <f t="shared" ref="BD838:BH838" si="3643">IF(BD643="","",BD643+60)</f>
        <v>182</v>
      </c>
      <c r="BE838" s="353">
        <f t="shared" si="3643"/>
        <v>182</v>
      </c>
      <c r="BF838" s="353">
        <f t="shared" si="3643"/>
        <v>197</v>
      </c>
      <c r="BG838" s="353">
        <f t="shared" si="3643"/>
        <v>212</v>
      </c>
      <c r="BH838" s="353">
        <f t="shared" si="3643"/>
        <v>227</v>
      </c>
      <c r="BI838" s="146" t="str">
        <f t="shared" si="3616"/>
        <v>182;182</v>
      </c>
      <c r="BJ838" s="352">
        <f t="shared" si="3617"/>
        <v>197</v>
      </c>
      <c r="BK838" s="146" t="str">
        <f t="shared" si="3618"/>
        <v>212;227</v>
      </c>
      <c r="BL838" s="25">
        <f t="shared" si="3407"/>
        <v>8020104</v>
      </c>
      <c r="BM838" s="146">
        <f t="shared" ref="BM838" si="3644">BM825</f>
        <v>3080</v>
      </c>
      <c r="BN838" s="146">
        <f t="shared" si="3479"/>
        <v>8</v>
      </c>
      <c r="BO838" s="146">
        <f t="shared" ref="BO838:BP838" si="3645">BO825</f>
        <v>1</v>
      </c>
      <c r="BP838" s="146">
        <f t="shared" si="3645"/>
        <v>4</v>
      </c>
      <c r="BQ838" s="146">
        <f>VLOOKUP(IF(A838=1,0,A838),宝石属性!$B$26:$D$41,2,0)</f>
        <v>0</v>
      </c>
      <c r="BR838" s="146">
        <f>VLOOKUP(IF(A838=1,0,A838),宝石属性!$B$26:$D$41,3,0)</f>
        <v>0</v>
      </c>
      <c r="BS838" s="146">
        <f t="shared" ref="BS838:BV838" si="3646">IF(BS825="","",BS825)</f>
        <v>2</v>
      </c>
      <c r="BT838" s="146">
        <f t="shared" si="3646"/>
        <v>4</v>
      </c>
      <c r="BU838" s="146">
        <f t="shared" si="3646"/>
        <v>7</v>
      </c>
      <c r="BV838" s="146">
        <f t="shared" si="3646"/>
        <v>8</v>
      </c>
      <c r="BW838" s="357">
        <f t="shared" si="3415"/>
        <v>2019</v>
      </c>
      <c r="BX838" s="357">
        <f t="shared" si="3416"/>
        <v>3004</v>
      </c>
    </row>
    <row r="839" spans="1:76" s="353" customFormat="1">
      <c r="A839" s="348">
        <f t="shared" si="3634"/>
        <v>20</v>
      </c>
      <c r="B839" s="348" t="s">
        <v>1112</v>
      </c>
      <c r="C839" s="348" t="str">
        <f t="shared" si="3548"/>
        <v>魔棒</v>
      </c>
      <c r="D839" s="348" t="str">
        <f t="shared" si="3405"/>
        <v>20级橙装魔棒</v>
      </c>
      <c r="E839" s="348">
        <f>VLOOKUP($C839,$C$3:$M$15,COLUMNS($C$3:H$15),0)</f>
        <v>130</v>
      </c>
      <c r="F839" s="348" t="str">
        <f>VLOOKUP($C839,$C$3:$M$15,COLUMNS($C$3:I$15),0)</f>
        <v>phyattack_value</v>
      </c>
      <c r="G839" s="348">
        <f>VLOOKUP($C839,$C$3:$M$15,COLUMNS($C$3:J$15),0)</f>
        <v>150</v>
      </c>
      <c r="H839" s="348" t="str">
        <f>VLOOKUP($C839,$C$3:$M$15,COLUMNS($C$3:K$15),0)</f>
        <v>magicattack_value</v>
      </c>
      <c r="I839" s="348">
        <f>VLOOKUP($C839,$C$3:$M$15,COLUMNS($C$3:L$15),0)</f>
        <v>170</v>
      </c>
      <c r="J839" s="348" t="str">
        <f>VLOOKUP($C839,$C$3:$M$15,COLUMNS($C$3:M$15),0)</f>
        <v>medical_value</v>
      </c>
      <c r="K839" s="344">
        <f t="shared" si="3549"/>
        <v>167</v>
      </c>
      <c r="L839" s="344">
        <f t="shared" si="3550"/>
        <v>167</v>
      </c>
      <c r="M839" s="344">
        <f t="shared" si="3551"/>
        <v>167</v>
      </c>
      <c r="N839" s="344">
        <f t="shared" si="3552"/>
        <v>167</v>
      </c>
      <c r="O839" s="344">
        <f t="shared" si="3553"/>
        <v>167</v>
      </c>
      <c r="P839" s="344">
        <f t="shared" si="3554"/>
        <v>167</v>
      </c>
      <c r="Q839" s="344">
        <f t="shared" si="3555"/>
        <v>167</v>
      </c>
      <c r="R839" s="344">
        <f t="shared" si="3556"/>
        <v>167</v>
      </c>
      <c r="S839" s="344">
        <f t="shared" si="3557"/>
        <v>167</v>
      </c>
      <c r="T839" s="344">
        <f t="shared" si="3558"/>
        <v>167</v>
      </c>
      <c r="U839" s="356">
        <v>3600</v>
      </c>
      <c r="V839" s="356">
        <v>2800</v>
      </c>
      <c r="W839" s="356">
        <v>2000</v>
      </c>
      <c r="X839" s="356">
        <v>1200</v>
      </c>
      <c r="Y839" s="356">
        <v>400</v>
      </c>
      <c r="Z839" s="344">
        <f t="shared" si="3559"/>
        <v>38</v>
      </c>
      <c r="AA839" s="344">
        <f t="shared" si="3560"/>
        <v>38</v>
      </c>
      <c r="AB839" s="344">
        <f t="shared" si="3561"/>
        <v>38</v>
      </c>
      <c r="AC839" s="344">
        <f t="shared" si="3562"/>
        <v>38</v>
      </c>
      <c r="AD839" s="344">
        <f t="shared" si="3563"/>
        <v>38</v>
      </c>
      <c r="AE839" s="344">
        <f t="shared" si="3564"/>
        <v>38</v>
      </c>
      <c r="AF839" s="344">
        <f t="shared" si="3565"/>
        <v>38</v>
      </c>
      <c r="AG839" s="344">
        <f t="shared" si="3566"/>
        <v>38</v>
      </c>
      <c r="AH839" s="344">
        <f t="shared" si="3567"/>
        <v>38</v>
      </c>
      <c r="AI839" s="344">
        <f t="shared" si="3568"/>
        <v>38</v>
      </c>
      <c r="AJ839" s="356">
        <v>3600</v>
      </c>
      <c r="AK839" s="356">
        <v>2800</v>
      </c>
      <c r="AL839" s="356">
        <v>2000</v>
      </c>
      <c r="AM839" s="356">
        <v>1200</v>
      </c>
      <c r="AN839" s="356">
        <v>400</v>
      </c>
      <c r="AO839" s="344">
        <f t="shared" si="3569"/>
        <v>61</v>
      </c>
      <c r="AP839" s="344">
        <f t="shared" si="3570"/>
        <v>61</v>
      </c>
      <c r="AQ839" s="344">
        <f t="shared" si="3571"/>
        <v>61</v>
      </c>
      <c r="AR839" s="344">
        <f t="shared" si="3572"/>
        <v>61</v>
      </c>
      <c r="AS839" s="344">
        <f t="shared" si="3573"/>
        <v>61</v>
      </c>
      <c r="AT839" s="344">
        <f t="shared" si="3574"/>
        <v>61</v>
      </c>
      <c r="AU839" s="344">
        <f t="shared" si="3575"/>
        <v>61</v>
      </c>
      <c r="AV839" s="344">
        <f t="shared" si="3576"/>
        <v>61</v>
      </c>
      <c r="AW839" s="344">
        <f t="shared" si="3577"/>
        <v>61</v>
      </c>
      <c r="AX839" s="344">
        <f t="shared" si="3578"/>
        <v>61</v>
      </c>
      <c r="AY839" s="356">
        <v>3600</v>
      </c>
      <c r="AZ839" s="356">
        <v>2800</v>
      </c>
      <c r="BA839" s="356">
        <v>2000</v>
      </c>
      <c r="BB839" s="356">
        <v>1200</v>
      </c>
      <c r="BC839" s="356">
        <v>400</v>
      </c>
      <c r="BD839" s="353">
        <f t="shared" ref="BD839:BH839" si="3647">IF(BD644="","",BD644+60)</f>
        <v>182</v>
      </c>
      <c r="BE839" s="353">
        <f t="shared" si="3647"/>
        <v>182</v>
      </c>
      <c r="BF839" s="353">
        <f t="shared" si="3647"/>
        <v>197</v>
      </c>
      <c r="BG839" s="353">
        <f t="shared" si="3647"/>
        <v>212</v>
      </c>
      <c r="BH839" s="353">
        <f t="shared" si="3647"/>
        <v>227</v>
      </c>
      <c r="BI839" s="146" t="str">
        <f t="shared" si="3616"/>
        <v>182;182</v>
      </c>
      <c r="BJ839" s="352">
        <f t="shared" si="3617"/>
        <v>197</v>
      </c>
      <c r="BK839" s="146" t="str">
        <f t="shared" si="3618"/>
        <v>212;227</v>
      </c>
      <c r="BL839" s="25">
        <f t="shared" si="3407"/>
        <v>8020105</v>
      </c>
      <c r="BM839" s="146">
        <f t="shared" ref="BM839" si="3648">BM826</f>
        <v>2824</v>
      </c>
      <c r="BN839" s="146">
        <f t="shared" si="3479"/>
        <v>8</v>
      </c>
      <c r="BO839" s="146">
        <f t="shared" ref="BO839:BP839" si="3649">BO826</f>
        <v>1</v>
      </c>
      <c r="BP839" s="146">
        <f t="shared" si="3649"/>
        <v>5</v>
      </c>
      <c r="BQ839" s="146">
        <f>VLOOKUP(IF(A839=1,0,A839),宝石属性!$B$26:$D$41,2,0)</f>
        <v>0</v>
      </c>
      <c r="BR839" s="146">
        <f>VLOOKUP(IF(A839=1,0,A839),宝石属性!$B$26:$D$41,3,0)</f>
        <v>0</v>
      </c>
      <c r="BS839" s="146">
        <f t="shared" ref="BS839:BV839" si="3650">IF(BS826="","",BS826)</f>
        <v>2</v>
      </c>
      <c r="BT839" s="146">
        <f t="shared" si="3650"/>
        <v>4</v>
      </c>
      <c r="BU839" s="146">
        <f t="shared" si="3650"/>
        <v>7</v>
      </c>
      <c r="BV839" s="146">
        <f t="shared" si="3650"/>
        <v>8</v>
      </c>
      <c r="BW839" s="357">
        <f t="shared" si="3415"/>
        <v>2019</v>
      </c>
      <c r="BX839" s="357">
        <f t="shared" si="3416"/>
        <v>3003</v>
      </c>
    </row>
    <row r="840" spans="1:76" s="353" customFormat="1">
      <c r="A840" s="348">
        <f t="shared" si="3634"/>
        <v>20</v>
      </c>
      <c r="B840" s="348" t="s">
        <v>1112</v>
      </c>
      <c r="C840" s="348" t="str">
        <f t="shared" si="3548"/>
        <v>法杖</v>
      </c>
      <c r="D840" s="348" t="str">
        <f t="shared" si="3405"/>
        <v>20级橙装法杖</v>
      </c>
      <c r="E840" s="348">
        <f>VLOOKUP($C840,$C$3:$M$15,COLUMNS($C$3:H$15),0)</f>
        <v>130</v>
      </c>
      <c r="F840" s="348" t="str">
        <f>VLOOKUP($C840,$C$3:$M$15,COLUMNS($C$3:I$15),0)</f>
        <v>phyattack_value</v>
      </c>
      <c r="G840" s="348">
        <f>VLOOKUP($C840,$C$3:$M$15,COLUMNS($C$3:J$15),0)</f>
        <v>150</v>
      </c>
      <c r="H840" s="348" t="str">
        <f>VLOOKUP($C840,$C$3:$M$15,COLUMNS($C$3:K$15),0)</f>
        <v>magicattack_value</v>
      </c>
      <c r="I840" s="348">
        <f>VLOOKUP($C840,$C$3:$M$15,COLUMNS($C$3:L$15),0)</f>
        <v>170</v>
      </c>
      <c r="J840" s="348" t="str">
        <f>VLOOKUP($C840,$C$3:$M$15,COLUMNS($C$3:M$15),0)</f>
        <v>medical_value</v>
      </c>
      <c r="K840" s="344">
        <f t="shared" si="3549"/>
        <v>167</v>
      </c>
      <c r="L840" s="344">
        <f t="shared" si="3550"/>
        <v>167</v>
      </c>
      <c r="M840" s="344">
        <f t="shared" si="3551"/>
        <v>167</v>
      </c>
      <c r="N840" s="344">
        <f t="shared" si="3552"/>
        <v>167</v>
      </c>
      <c r="O840" s="344">
        <f t="shared" si="3553"/>
        <v>167</v>
      </c>
      <c r="P840" s="344">
        <f t="shared" si="3554"/>
        <v>167</v>
      </c>
      <c r="Q840" s="344">
        <f t="shared" si="3555"/>
        <v>167</v>
      </c>
      <c r="R840" s="344">
        <f t="shared" si="3556"/>
        <v>167</v>
      </c>
      <c r="S840" s="344">
        <f t="shared" si="3557"/>
        <v>167</v>
      </c>
      <c r="T840" s="344">
        <f t="shared" si="3558"/>
        <v>167</v>
      </c>
      <c r="U840" s="356">
        <v>3600</v>
      </c>
      <c r="V840" s="356">
        <v>2800</v>
      </c>
      <c r="W840" s="356">
        <v>2000</v>
      </c>
      <c r="X840" s="356">
        <v>1200</v>
      </c>
      <c r="Y840" s="356">
        <v>400</v>
      </c>
      <c r="Z840" s="344">
        <f t="shared" si="3559"/>
        <v>38</v>
      </c>
      <c r="AA840" s="344">
        <f t="shared" si="3560"/>
        <v>38</v>
      </c>
      <c r="AB840" s="344">
        <f t="shared" si="3561"/>
        <v>38</v>
      </c>
      <c r="AC840" s="344">
        <f t="shared" si="3562"/>
        <v>38</v>
      </c>
      <c r="AD840" s="344">
        <f t="shared" si="3563"/>
        <v>38</v>
      </c>
      <c r="AE840" s="344">
        <f t="shared" si="3564"/>
        <v>38</v>
      </c>
      <c r="AF840" s="344">
        <f t="shared" si="3565"/>
        <v>38</v>
      </c>
      <c r="AG840" s="344">
        <f t="shared" si="3566"/>
        <v>38</v>
      </c>
      <c r="AH840" s="344">
        <f t="shared" si="3567"/>
        <v>38</v>
      </c>
      <c r="AI840" s="344">
        <f t="shared" si="3568"/>
        <v>38</v>
      </c>
      <c r="AJ840" s="356">
        <v>3600</v>
      </c>
      <c r="AK840" s="356">
        <v>2800</v>
      </c>
      <c r="AL840" s="356">
        <v>2000</v>
      </c>
      <c r="AM840" s="356">
        <v>1200</v>
      </c>
      <c r="AN840" s="356">
        <v>400</v>
      </c>
      <c r="AO840" s="344">
        <f t="shared" si="3569"/>
        <v>61</v>
      </c>
      <c r="AP840" s="344">
        <f t="shared" si="3570"/>
        <v>61</v>
      </c>
      <c r="AQ840" s="344">
        <f t="shared" si="3571"/>
        <v>61</v>
      </c>
      <c r="AR840" s="344">
        <f t="shared" si="3572"/>
        <v>61</v>
      </c>
      <c r="AS840" s="344">
        <f t="shared" si="3573"/>
        <v>61</v>
      </c>
      <c r="AT840" s="344">
        <f t="shared" si="3574"/>
        <v>61</v>
      </c>
      <c r="AU840" s="344">
        <f t="shared" si="3575"/>
        <v>61</v>
      </c>
      <c r="AV840" s="344">
        <f t="shared" si="3576"/>
        <v>61</v>
      </c>
      <c r="AW840" s="344">
        <f t="shared" si="3577"/>
        <v>61</v>
      </c>
      <c r="AX840" s="344">
        <f t="shared" si="3578"/>
        <v>61</v>
      </c>
      <c r="AY840" s="356">
        <v>3600</v>
      </c>
      <c r="AZ840" s="356">
        <v>2800</v>
      </c>
      <c r="BA840" s="356">
        <v>2000</v>
      </c>
      <c r="BB840" s="356">
        <v>1200</v>
      </c>
      <c r="BC840" s="356">
        <v>400</v>
      </c>
      <c r="BD840" s="353">
        <f t="shared" ref="BD840:BH840" si="3651">IF(BD645="","",BD645+60)</f>
        <v>182</v>
      </c>
      <c r="BE840" s="353">
        <f t="shared" si="3651"/>
        <v>182</v>
      </c>
      <c r="BF840" s="353">
        <f t="shared" si="3651"/>
        <v>197</v>
      </c>
      <c r="BG840" s="353">
        <f t="shared" si="3651"/>
        <v>212</v>
      </c>
      <c r="BH840" s="353">
        <f t="shared" si="3651"/>
        <v>227</v>
      </c>
      <c r="BI840" s="146" t="str">
        <f t="shared" si="3616"/>
        <v>182;182</v>
      </c>
      <c r="BJ840" s="352">
        <f t="shared" si="3617"/>
        <v>197</v>
      </c>
      <c r="BK840" s="146" t="str">
        <f t="shared" si="3618"/>
        <v>212;227</v>
      </c>
      <c r="BL840" s="25">
        <f t="shared" si="3407"/>
        <v>8020106</v>
      </c>
      <c r="BM840" s="146">
        <f t="shared" ref="BM840" si="3652">BM827</f>
        <v>4104</v>
      </c>
      <c r="BN840" s="146">
        <f t="shared" si="3479"/>
        <v>8</v>
      </c>
      <c r="BO840" s="146">
        <f t="shared" ref="BO840:BP840" si="3653">BO827</f>
        <v>1</v>
      </c>
      <c r="BP840" s="146">
        <f t="shared" si="3653"/>
        <v>6</v>
      </c>
      <c r="BQ840" s="146">
        <f>VLOOKUP(IF(A840=1,0,A840),宝石属性!$B$26:$D$41,2,0)</f>
        <v>0</v>
      </c>
      <c r="BR840" s="146">
        <f>VLOOKUP(IF(A840=1,0,A840),宝石属性!$B$26:$D$41,3,0)</f>
        <v>0</v>
      </c>
      <c r="BS840" s="146">
        <f t="shared" ref="BS840:BV840" si="3654">IF(BS827="","",BS827)</f>
        <v>2</v>
      </c>
      <c r="BT840" s="146">
        <f t="shared" si="3654"/>
        <v>4</v>
      </c>
      <c r="BU840" s="146">
        <f t="shared" si="3654"/>
        <v>7</v>
      </c>
      <c r="BV840" s="146">
        <f t="shared" si="3654"/>
        <v>8</v>
      </c>
      <c r="BW840" s="357">
        <f t="shared" si="3415"/>
        <v>2019</v>
      </c>
      <c r="BX840" s="357">
        <f t="shared" si="3416"/>
        <v>3003</v>
      </c>
    </row>
    <row r="841" spans="1:76" s="353" customFormat="1">
      <c r="A841" s="348">
        <f t="shared" si="3634"/>
        <v>20</v>
      </c>
      <c r="B841" s="348" t="s">
        <v>1112</v>
      </c>
      <c r="C841" s="348" t="str">
        <f t="shared" si="3548"/>
        <v>男衣</v>
      </c>
      <c r="D841" s="348" t="str">
        <f t="shared" si="3405"/>
        <v>20级橙装男衣</v>
      </c>
      <c r="E841" s="348">
        <f>VLOOKUP($C841,$C$3:$M$15,COLUMNS($C$3:H$15),0)</f>
        <v>60</v>
      </c>
      <c r="F841" s="348" t="str">
        <f>VLOOKUP($C841,$C$3:$M$15,COLUMNS($C$3:I$15),0)</f>
        <v>maxhp_value</v>
      </c>
      <c r="G841" s="348">
        <f>VLOOKUP($C841,$C$3:$M$15,COLUMNS($C$3:J$15),0)</f>
        <v>140</v>
      </c>
      <c r="H841" s="348" t="str">
        <f>VLOOKUP($C841,$C$3:$M$15,COLUMNS($C$3:K$15),0)</f>
        <v>defend_value</v>
      </c>
      <c r="I841" s="348" t="str">
        <f>VLOOKUP($C841,$C$3:$M$15,COLUMNS($C$3:L$15),0)</f>
        <v/>
      </c>
      <c r="J841" s="348" t="str">
        <f>VLOOKUP($C841,$C$3:$M$15,COLUMNS($C$3:M$15),0)</f>
        <v/>
      </c>
      <c r="K841" s="344">
        <f t="shared" si="3549"/>
        <v>134</v>
      </c>
      <c r="L841" s="344">
        <f t="shared" si="3550"/>
        <v>134</v>
      </c>
      <c r="M841" s="344">
        <f t="shared" si="3551"/>
        <v>134</v>
      </c>
      <c r="N841" s="344">
        <f t="shared" si="3552"/>
        <v>134</v>
      </c>
      <c r="O841" s="344">
        <f t="shared" si="3553"/>
        <v>134</v>
      </c>
      <c r="P841" s="344">
        <f t="shared" si="3554"/>
        <v>134</v>
      </c>
      <c r="Q841" s="344">
        <f t="shared" si="3555"/>
        <v>134</v>
      </c>
      <c r="R841" s="344">
        <f t="shared" si="3556"/>
        <v>134</v>
      </c>
      <c r="S841" s="344">
        <f t="shared" si="3557"/>
        <v>134</v>
      </c>
      <c r="T841" s="344">
        <f t="shared" si="3558"/>
        <v>134</v>
      </c>
      <c r="U841" s="356">
        <v>3600</v>
      </c>
      <c r="V841" s="356">
        <v>2800</v>
      </c>
      <c r="W841" s="356">
        <v>2000</v>
      </c>
      <c r="X841" s="356">
        <v>1200</v>
      </c>
      <c r="Y841" s="356">
        <v>400</v>
      </c>
      <c r="Z841" s="344">
        <f t="shared" si="3559"/>
        <v>42</v>
      </c>
      <c r="AA841" s="344">
        <f t="shared" si="3560"/>
        <v>42</v>
      </c>
      <c r="AB841" s="344">
        <f t="shared" si="3561"/>
        <v>42</v>
      </c>
      <c r="AC841" s="344">
        <f t="shared" si="3562"/>
        <v>42</v>
      </c>
      <c r="AD841" s="344">
        <f t="shared" si="3563"/>
        <v>42</v>
      </c>
      <c r="AE841" s="344">
        <f t="shared" si="3564"/>
        <v>42</v>
      </c>
      <c r="AF841" s="344">
        <f t="shared" si="3565"/>
        <v>42</v>
      </c>
      <c r="AG841" s="344">
        <f t="shared" si="3566"/>
        <v>42</v>
      </c>
      <c r="AH841" s="344">
        <f t="shared" si="3567"/>
        <v>42</v>
      </c>
      <c r="AI841" s="344">
        <f t="shared" si="3568"/>
        <v>42</v>
      </c>
      <c r="AJ841" s="356">
        <v>3600</v>
      </c>
      <c r="AK841" s="356">
        <v>2800</v>
      </c>
      <c r="AL841" s="356">
        <v>2000</v>
      </c>
      <c r="AM841" s="356">
        <v>1200</v>
      </c>
      <c r="AN841" s="356">
        <v>400</v>
      </c>
      <c r="AO841" s="344" t="str">
        <f t="shared" si="3569"/>
        <v/>
      </c>
      <c r="AP841" s="344" t="str">
        <f t="shared" si="3570"/>
        <v/>
      </c>
      <c r="AQ841" s="344" t="str">
        <f t="shared" si="3571"/>
        <v/>
      </c>
      <c r="AR841" s="344" t="str">
        <f t="shared" si="3572"/>
        <v/>
      </c>
      <c r="AS841" s="344" t="str">
        <f t="shared" si="3573"/>
        <v/>
      </c>
      <c r="AT841" s="344" t="str">
        <f t="shared" si="3574"/>
        <v/>
      </c>
      <c r="AU841" s="344" t="str">
        <f t="shared" si="3575"/>
        <v/>
      </c>
      <c r="AV841" s="344" t="str">
        <f t="shared" si="3576"/>
        <v/>
      </c>
      <c r="AW841" s="344" t="str">
        <f t="shared" si="3577"/>
        <v/>
      </c>
      <c r="AX841" s="344" t="str">
        <f t="shared" si="3578"/>
        <v/>
      </c>
      <c r="AY841" s="356">
        <v>3600</v>
      </c>
      <c r="AZ841" s="356">
        <v>2800</v>
      </c>
      <c r="BA841" s="356">
        <v>2000</v>
      </c>
      <c r="BB841" s="356">
        <v>1200</v>
      </c>
      <c r="BC841" s="356">
        <v>400</v>
      </c>
      <c r="BD841" s="353">
        <f t="shared" ref="BD841:BH841" si="3655">IF(BD646="","",BD646+60)</f>
        <v>182</v>
      </c>
      <c r="BE841" s="353">
        <f t="shared" si="3655"/>
        <v>182</v>
      </c>
      <c r="BF841" s="353">
        <f t="shared" si="3655"/>
        <v>197</v>
      </c>
      <c r="BG841" s="353">
        <f t="shared" si="3655"/>
        <v>212</v>
      </c>
      <c r="BH841" s="353">
        <f t="shared" si="3655"/>
        <v>227</v>
      </c>
      <c r="BI841" s="146" t="str">
        <f t="shared" si="3616"/>
        <v>182;182</v>
      </c>
      <c r="BJ841" s="352">
        <f t="shared" si="3617"/>
        <v>197</v>
      </c>
      <c r="BK841" s="146" t="str">
        <f t="shared" si="3618"/>
        <v>212;227</v>
      </c>
      <c r="BL841" s="25">
        <f t="shared" si="3407"/>
        <v>8020207</v>
      </c>
      <c r="BM841" s="146">
        <f t="shared" ref="BM841" si="3656">BM828</f>
        <v>312</v>
      </c>
      <c r="BN841" s="146">
        <f t="shared" si="3479"/>
        <v>8</v>
      </c>
      <c r="BO841" s="146">
        <f t="shared" ref="BO841:BP841" si="3657">BO828</f>
        <v>2</v>
      </c>
      <c r="BP841" s="146">
        <f t="shared" si="3657"/>
        <v>7</v>
      </c>
      <c r="BQ841" s="146">
        <f>VLOOKUP(IF(A841=1,0,A841),宝石属性!$B$26:$D$41,2,0)</f>
        <v>0</v>
      </c>
      <c r="BR841" s="146">
        <f>VLOOKUP(IF(A841=1,0,A841),宝石属性!$B$26:$D$41,3,0)</f>
        <v>0</v>
      </c>
      <c r="BS841" s="146">
        <f t="shared" ref="BS841:BV841" si="3658">IF(BS828="","",BS828)</f>
        <v>1</v>
      </c>
      <c r="BT841" s="146">
        <f t="shared" si="3658"/>
        <v>3</v>
      </c>
      <c r="BU841" s="146">
        <f t="shared" si="3658"/>
        <v>5</v>
      </c>
      <c r="BV841" s="146">
        <f t="shared" si="3658"/>
        <v>7</v>
      </c>
      <c r="BW841" s="357">
        <f t="shared" si="3415"/>
        <v>2022</v>
      </c>
      <c r="BX841" s="357">
        <f t="shared" si="3416"/>
        <v>3004</v>
      </c>
    </row>
    <row r="842" spans="1:76" s="353" customFormat="1">
      <c r="A842" s="348">
        <f t="shared" si="3634"/>
        <v>20</v>
      </c>
      <c r="B842" s="348" t="s">
        <v>1112</v>
      </c>
      <c r="C842" s="348" t="str">
        <f t="shared" si="3548"/>
        <v>女衣</v>
      </c>
      <c r="D842" s="348" t="str">
        <f t="shared" si="3405"/>
        <v>20级橙装女衣</v>
      </c>
      <c r="E842" s="348">
        <f>VLOOKUP($C842,$C$3:$M$15,COLUMNS($C$3:H$15),0)</f>
        <v>60</v>
      </c>
      <c r="F842" s="348" t="str">
        <f>VLOOKUP($C842,$C$3:$M$15,COLUMNS($C$3:I$15),0)</f>
        <v>maxhp_value</v>
      </c>
      <c r="G842" s="348">
        <f>VLOOKUP($C842,$C$3:$M$15,COLUMNS($C$3:J$15),0)</f>
        <v>140</v>
      </c>
      <c r="H842" s="348" t="str">
        <f>VLOOKUP($C842,$C$3:$M$15,COLUMNS($C$3:K$15),0)</f>
        <v>defend_value</v>
      </c>
      <c r="I842" s="348" t="str">
        <f>VLOOKUP($C842,$C$3:$M$15,COLUMNS($C$3:L$15),0)</f>
        <v/>
      </c>
      <c r="J842" s="348" t="str">
        <f>VLOOKUP($C842,$C$3:$M$15,COLUMNS($C$3:M$15),0)</f>
        <v/>
      </c>
      <c r="K842" s="344">
        <f t="shared" si="3549"/>
        <v>134</v>
      </c>
      <c r="L842" s="344">
        <f t="shared" si="3550"/>
        <v>134</v>
      </c>
      <c r="M842" s="344">
        <f t="shared" si="3551"/>
        <v>134</v>
      </c>
      <c r="N842" s="344">
        <f t="shared" si="3552"/>
        <v>134</v>
      </c>
      <c r="O842" s="344">
        <f t="shared" si="3553"/>
        <v>134</v>
      </c>
      <c r="P842" s="344">
        <f t="shared" si="3554"/>
        <v>134</v>
      </c>
      <c r="Q842" s="344">
        <f t="shared" si="3555"/>
        <v>134</v>
      </c>
      <c r="R842" s="344">
        <f t="shared" si="3556"/>
        <v>134</v>
      </c>
      <c r="S842" s="344">
        <f t="shared" si="3557"/>
        <v>134</v>
      </c>
      <c r="T842" s="344">
        <f t="shared" si="3558"/>
        <v>134</v>
      </c>
      <c r="U842" s="356">
        <v>3600</v>
      </c>
      <c r="V842" s="356">
        <v>2800</v>
      </c>
      <c r="W842" s="356">
        <v>2000</v>
      </c>
      <c r="X842" s="356">
        <v>1200</v>
      </c>
      <c r="Y842" s="356">
        <v>400</v>
      </c>
      <c r="Z842" s="344">
        <f t="shared" si="3559"/>
        <v>42</v>
      </c>
      <c r="AA842" s="344">
        <f t="shared" si="3560"/>
        <v>42</v>
      </c>
      <c r="AB842" s="344">
        <f t="shared" si="3561"/>
        <v>42</v>
      </c>
      <c r="AC842" s="344">
        <f t="shared" si="3562"/>
        <v>42</v>
      </c>
      <c r="AD842" s="344">
        <f t="shared" si="3563"/>
        <v>42</v>
      </c>
      <c r="AE842" s="344">
        <f t="shared" si="3564"/>
        <v>42</v>
      </c>
      <c r="AF842" s="344">
        <f t="shared" si="3565"/>
        <v>42</v>
      </c>
      <c r="AG842" s="344">
        <f t="shared" si="3566"/>
        <v>42</v>
      </c>
      <c r="AH842" s="344">
        <f t="shared" si="3567"/>
        <v>42</v>
      </c>
      <c r="AI842" s="344">
        <f t="shared" si="3568"/>
        <v>42</v>
      </c>
      <c r="AJ842" s="356">
        <v>3600</v>
      </c>
      <c r="AK842" s="356">
        <v>2800</v>
      </c>
      <c r="AL842" s="356">
        <v>2000</v>
      </c>
      <c r="AM842" s="356">
        <v>1200</v>
      </c>
      <c r="AN842" s="356">
        <v>400</v>
      </c>
      <c r="AO842" s="344" t="str">
        <f t="shared" si="3569"/>
        <v/>
      </c>
      <c r="AP842" s="344" t="str">
        <f t="shared" si="3570"/>
        <v/>
      </c>
      <c r="AQ842" s="344" t="str">
        <f t="shared" si="3571"/>
        <v/>
      </c>
      <c r="AR842" s="344" t="str">
        <f t="shared" si="3572"/>
        <v/>
      </c>
      <c r="AS842" s="344" t="str">
        <f t="shared" si="3573"/>
        <v/>
      </c>
      <c r="AT842" s="344" t="str">
        <f t="shared" si="3574"/>
        <v/>
      </c>
      <c r="AU842" s="344" t="str">
        <f t="shared" si="3575"/>
        <v/>
      </c>
      <c r="AV842" s="344" t="str">
        <f t="shared" si="3576"/>
        <v/>
      </c>
      <c r="AW842" s="344" t="str">
        <f t="shared" si="3577"/>
        <v/>
      </c>
      <c r="AX842" s="344" t="str">
        <f t="shared" si="3578"/>
        <v/>
      </c>
      <c r="AY842" s="356">
        <v>3600</v>
      </c>
      <c r="AZ842" s="356">
        <v>2800</v>
      </c>
      <c r="BA842" s="356">
        <v>2000</v>
      </c>
      <c r="BB842" s="356">
        <v>1200</v>
      </c>
      <c r="BC842" s="356">
        <v>400</v>
      </c>
      <c r="BD842" s="353">
        <f t="shared" ref="BD842:BH842" si="3659">IF(BD647="","",BD647+60)</f>
        <v>182</v>
      </c>
      <c r="BE842" s="353">
        <f t="shared" si="3659"/>
        <v>182</v>
      </c>
      <c r="BF842" s="353">
        <f t="shared" si="3659"/>
        <v>197</v>
      </c>
      <c r="BG842" s="353">
        <f t="shared" si="3659"/>
        <v>212</v>
      </c>
      <c r="BH842" s="353">
        <f t="shared" si="3659"/>
        <v>227</v>
      </c>
      <c r="BI842" s="146" t="str">
        <f t="shared" si="3616"/>
        <v>182;182</v>
      </c>
      <c r="BJ842" s="352">
        <f t="shared" si="3617"/>
        <v>197</v>
      </c>
      <c r="BK842" s="146" t="str">
        <f t="shared" si="3618"/>
        <v>212;227</v>
      </c>
      <c r="BL842" s="25">
        <f t="shared" si="3407"/>
        <v>8020208</v>
      </c>
      <c r="BM842" s="146">
        <f t="shared" ref="BM842" si="3660">BM829</f>
        <v>568</v>
      </c>
      <c r="BN842" s="146">
        <f t="shared" si="3479"/>
        <v>8</v>
      </c>
      <c r="BO842" s="146">
        <f t="shared" ref="BO842:BP842" si="3661">BO829</f>
        <v>2</v>
      </c>
      <c r="BP842" s="146">
        <f t="shared" si="3661"/>
        <v>8</v>
      </c>
      <c r="BQ842" s="146">
        <f>VLOOKUP(IF(A842=1,0,A842),宝石属性!$B$26:$D$41,2,0)</f>
        <v>0</v>
      </c>
      <c r="BR842" s="146">
        <f>VLOOKUP(IF(A842=1,0,A842),宝石属性!$B$26:$D$41,3,0)</f>
        <v>0</v>
      </c>
      <c r="BS842" s="146">
        <f t="shared" ref="BS842:BV842" si="3662">IF(BS829="","",BS829)</f>
        <v>1</v>
      </c>
      <c r="BT842" s="146">
        <f t="shared" si="3662"/>
        <v>3</v>
      </c>
      <c r="BU842" s="146">
        <f t="shared" si="3662"/>
        <v>5</v>
      </c>
      <c r="BV842" s="146">
        <f t="shared" si="3662"/>
        <v>7</v>
      </c>
      <c r="BW842" s="357">
        <f t="shared" si="3415"/>
        <v>2022</v>
      </c>
      <c r="BX842" s="357">
        <f t="shared" si="3416"/>
        <v>3004</v>
      </c>
    </row>
    <row r="843" spans="1:76" s="353" customFormat="1">
      <c r="A843" s="348">
        <f t="shared" si="3634"/>
        <v>20</v>
      </c>
      <c r="B843" s="348" t="s">
        <v>1112</v>
      </c>
      <c r="C843" s="348" t="str">
        <f t="shared" si="3548"/>
        <v>男头盔</v>
      </c>
      <c r="D843" s="348" t="str">
        <f t="shared" si="3405"/>
        <v>20级橙装男头盔</v>
      </c>
      <c r="E843" s="348">
        <f>VLOOKUP($C843,$C$3:$M$15,COLUMNS($C$3:H$15),0)</f>
        <v>90</v>
      </c>
      <c r="F843" s="348" t="str">
        <f>VLOOKUP($C843,$C$3:$M$15,COLUMNS($C$3:I$15),0)</f>
        <v>maxmp_value</v>
      </c>
      <c r="G843" s="348">
        <f>VLOOKUP($C843,$C$3:$M$15,COLUMNS($C$3:J$15),0)</f>
        <v>140</v>
      </c>
      <c r="H843" s="348" t="str">
        <f>VLOOKUP($C843,$C$3:$M$15,COLUMNS($C$3:K$15),0)</f>
        <v>defend_value</v>
      </c>
      <c r="I843" s="348" t="str">
        <f>VLOOKUP($C843,$C$3:$M$15,COLUMNS($C$3:L$15),0)</f>
        <v/>
      </c>
      <c r="J843" s="348" t="str">
        <f>VLOOKUP($C843,$C$3:$M$15,COLUMNS($C$3:M$15),0)</f>
        <v/>
      </c>
      <c r="K843" s="344">
        <f t="shared" si="3549"/>
        <v>167</v>
      </c>
      <c r="L843" s="344">
        <f t="shared" si="3550"/>
        <v>167</v>
      </c>
      <c r="M843" s="344">
        <f t="shared" si="3551"/>
        <v>167</v>
      </c>
      <c r="N843" s="344">
        <f t="shared" si="3552"/>
        <v>167</v>
      </c>
      <c r="O843" s="344">
        <f t="shared" si="3553"/>
        <v>167</v>
      </c>
      <c r="P843" s="344">
        <f t="shared" si="3554"/>
        <v>167</v>
      </c>
      <c r="Q843" s="344">
        <f t="shared" si="3555"/>
        <v>167</v>
      </c>
      <c r="R843" s="344">
        <f t="shared" si="3556"/>
        <v>167</v>
      </c>
      <c r="S843" s="344">
        <f t="shared" si="3557"/>
        <v>167</v>
      </c>
      <c r="T843" s="344">
        <f t="shared" si="3558"/>
        <v>167</v>
      </c>
      <c r="U843" s="356">
        <v>3600</v>
      </c>
      <c r="V843" s="356">
        <v>2800</v>
      </c>
      <c r="W843" s="356">
        <v>2000</v>
      </c>
      <c r="X843" s="356">
        <v>1200</v>
      </c>
      <c r="Y843" s="356">
        <v>400</v>
      </c>
      <c r="Z843" s="344">
        <f t="shared" si="3559"/>
        <v>25</v>
      </c>
      <c r="AA843" s="344">
        <f t="shared" si="3560"/>
        <v>25</v>
      </c>
      <c r="AB843" s="344">
        <f t="shared" si="3561"/>
        <v>25</v>
      </c>
      <c r="AC843" s="344">
        <f t="shared" si="3562"/>
        <v>25</v>
      </c>
      <c r="AD843" s="344">
        <f t="shared" si="3563"/>
        <v>25</v>
      </c>
      <c r="AE843" s="344">
        <f t="shared" si="3564"/>
        <v>25</v>
      </c>
      <c r="AF843" s="344">
        <f t="shared" si="3565"/>
        <v>25</v>
      </c>
      <c r="AG843" s="344">
        <f t="shared" si="3566"/>
        <v>25</v>
      </c>
      <c r="AH843" s="344">
        <f t="shared" si="3567"/>
        <v>25</v>
      </c>
      <c r="AI843" s="344">
        <f t="shared" si="3568"/>
        <v>25</v>
      </c>
      <c r="AJ843" s="356">
        <v>3600</v>
      </c>
      <c r="AK843" s="356">
        <v>2800</v>
      </c>
      <c r="AL843" s="356">
        <v>2000</v>
      </c>
      <c r="AM843" s="356">
        <v>1200</v>
      </c>
      <c r="AN843" s="356">
        <v>400</v>
      </c>
      <c r="AO843" s="344" t="str">
        <f t="shared" si="3569"/>
        <v/>
      </c>
      <c r="AP843" s="344" t="str">
        <f t="shared" si="3570"/>
        <v/>
      </c>
      <c r="AQ843" s="344" t="str">
        <f t="shared" si="3571"/>
        <v/>
      </c>
      <c r="AR843" s="344" t="str">
        <f t="shared" si="3572"/>
        <v/>
      </c>
      <c r="AS843" s="344" t="str">
        <f t="shared" si="3573"/>
        <v/>
      </c>
      <c r="AT843" s="344" t="str">
        <f t="shared" si="3574"/>
        <v/>
      </c>
      <c r="AU843" s="344" t="str">
        <f t="shared" si="3575"/>
        <v/>
      </c>
      <c r="AV843" s="344" t="str">
        <f t="shared" si="3576"/>
        <v/>
      </c>
      <c r="AW843" s="344" t="str">
        <f t="shared" si="3577"/>
        <v/>
      </c>
      <c r="AX843" s="344" t="str">
        <f t="shared" si="3578"/>
        <v/>
      </c>
      <c r="AY843" s="356">
        <v>3600</v>
      </c>
      <c r="AZ843" s="356">
        <v>2800</v>
      </c>
      <c r="BA843" s="356">
        <v>2000</v>
      </c>
      <c r="BB843" s="356">
        <v>1200</v>
      </c>
      <c r="BC843" s="356">
        <v>400</v>
      </c>
      <c r="BD843" s="353" t="str">
        <f t="shared" ref="BD843:BH843" si="3663">IF(BD648="","",BD648+60)</f>
        <v/>
      </c>
      <c r="BE843" s="353" t="str">
        <f t="shared" si="3663"/>
        <v/>
      </c>
      <c r="BF843" s="353" t="str">
        <f t="shared" si="3663"/>
        <v/>
      </c>
      <c r="BG843" s="353" t="str">
        <f t="shared" si="3663"/>
        <v/>
      </c>
      <c r="BH843" s="353" t="str">
        <f t="shared" si="3663"/>
        <v/>
      </c>
      <c r="BI843" s="146" t="str">
        <f t="shared" si="3616"/>
        <v/>
      </c>
      <c r="BJ843" s="352" t="str">
        <f t="shared" si="3617"/>
        <v/>
      </c>
      <c r="BK843" s="146" t="str">
        <f t="shared" si="3618"/>
        <v/>
      </c>
      <c r="BL843" s="25">
        <f t="shared" si="3407"/>
        <v>8020309</v>
      </c>
      <c r="BM843" s="146">
        <f t="shared" ref="BM843" si="3664">BM830</f>
        <v>1640</v>
      </c>
      <c r="BN843" s="146">
        <f t="shared" si="3479"/>
        <v>8</v>
      </c>
      <c r="BO843" s="146">
        <f t="shared" ref="BO843:BP843" si="3665">BO830</f>
        <v>3</v>
      </c>
      <c r="BP843" s="146">
        <f t="shared" si="3665"/>
        <v>9</v>
      </c>
      <c r="BQ843" s="146">
        <f>VLOOKUP(IF(A843=1,0,A843),宝石属性!$B$26:$D$41,2,0)</f>
        <v>0</v>
      </c>
      <c r="BR843" s="146">
        <f>VLOOKUP(IF(A843=1,0,A843),宝石属性!$B$26:$D$41,3,0)</f>
        <v>0</v>
      </c>
      <c r="BS843" s="146">
        <f t="shared" ref="BS843:BV843" si="3666">IF(BS830="","",BS830)</f>
        <v>2</v>
      </c>
      <c r="BT843" s="146">
        <f t="shared" si="3666"/>
        <v>3</v>
      </c>
      <c r="BU843" s="146" t="str">
        <f t="shared" si="3666"/>
        <v/>
      </c>
      <c r="BV843" s="146" t="str">
        <f t="shared" si="3666"/>
        <v/>
      </c>
      <c r="BW843" s="357">
        <f t="shared" si="3415"/>
        <v>2025</v>
      </c>
      <c r="BX843" s="357">
        <f t="shared" si="3416"/>
        <v>3004</v>
      </c>
    </row>
    <row r="844" spans="1:76" s="353" customFormat="1">
      <c r="A844" s="348">
        <f t="shared" si="3634"/>
        <v>20</v>
      </c>
      <c r="B844" s="348" t="s">
        <v>1112</v>
      </c>
      <c r="C844" s="348" t="str">
        <f t="shared" si="3548"/>
        <v>女头饰</v>
      </c>
      <c r="D844" s="348" t="str">
        <f t="shared" si="3405"/>
        <v>20级橙装女头饰</v>
      </c>
      <c r="E844" s="348">
        <f>VLOOKUP($C844,$C$3:$M$15,COLUMNS($C$3:H$15),0)</f>
        <v>90</v>
      </c>
      <c r="F844" s="348" t="str">
        <f>VLOOKUP($C844,$C$3:$M$15,COLUMNS($C$3:I$15),0)</f>
        <v>maxmp_value</v>
      </c>
      <c r="G844" s="348">
        <f>VLOOKUP($C844,$C$3:$M$15,COLUMNS($C$3:J$15),0)</f>
        <v>140</v>
      </c>
      <c r="H844" s="348" t="str">
        <f>VLOOKUP($C844,$C$3:$M$15,COLUMNS($C$3:K$15),0)</f>
        <v>defend_value</v>
      </c>
      <c r="I844" s="348" t="str">
        <f>VLOOKUP($C844,$C$3:$M$15,COLUMNS($C$3:L$15),0)</f>
        <v/>
      </c>
      <c r="J844" s="348" t="str">
        <f>VLOOKUP($C844,$C$3:$M$15,COLUMNS($C$3:M$15),0)</f>
        <v/>
      </c>
      <c r="K844" s="344">
        <f t="shared" si="3549"/>
        <v>167</v>
      </c>
      <c r="L844" s="344">
        <f t="shared" si="3550"/>
        <v>167</v>
      </c>
      <c r="M844" s="344">
        <f t="shared" si="3551"/>
        <v>167</v>
      </c>
      <c r="N844" s="344">
        <f t="shared" si="3552"/>
        <v>167</v>
      </c>
      <c r="O844" s="344">
        <f t="shared" si="3553"/>
        <v>167</v>
      </c>
      <c r="P844" s="344">
        <f t="shared" si="3554"/>
        <v>167</v>
      </c>
      <c r="Q844" s="344">
        <f t="shared" si="3555"/>
        <v>167</v>
      </c>
      <c r="R844" s="344">
        <f t="shared" si="3556"/>
        <v>167</v>
      </c>
      <c r="S844" s="344">
        <f t="shared" si="3557"/>
        <v>167</v>
      </c>
      <c r="T844" s="344">
        <f t="shared" si="3558"/>
        <v>167</v>
      </c>
      <c r="U844" s="356">
        <v>3600</v>
      </c>
      <c r="V844" s="356">
        <v>2800</v>
      </c>
      <c r="W844" s="356">
        <v>2000</v>
      </c>
      <c r="X844" s="356">
        <v>1200</v>
      </c>
      <c r="Y844" s="356">
        <v>400</v>
      </c>
      <c r="Z844" s="344">
        <f t="shared" si="3559"/>
        <v>25</v>
      </c>
      <c r="AA844" s="344">
        <f t="shared" si="3560"/>
        <v>25</v>
      </c>
      <c r="AB844" s="344">
        <f t="shared" si="3561"/>
        <v>25</v>
      </c>
      <c r="AC844" s="344">
        <f t="shared" si="3562"/>
        <v>25</v>
      </c>
      <c r="AD844" s="344">
        <f t="shared" si="3563"/>
        <v>25</v>
      </c>
      <c r="AE844" s="344">
        <f t="shared" si="3564"/>
        <v>25</v>
      </c>
      <c r="AF844" s="344">
        <f t="shared" si="3565"/>
        <v>25</v>
      </c>
      <c r="AG844" s="344">
        <f t="shared" si="3566"/>
        <v>25</v>
      </c>
      <c r="AH844" s="344">
        <f t="shared" si="3567"/>
        <v>25</v>
      </c>
      <c r="AI844" s="344">
        <f t="shared" si="3568"/>
        <v>25</v>
      </c>
      <c r="AJ844" s="356">
        <v>3600</v>
      </c>
      <c r="AK844" s="356">
        <v>2800</v>
      </c>
      <c r="AL844" s="356">
        <v>2000</v>
      </c>
      <c r="AM844" s="356">
        <v>1200</v>
      </c>
      <c r="AN844" s="356">
        <v>400</v>
      </c>
      <c r="AO844" s="344" t="str">
        <f t="shared" si="3569"/>
        <v/>
      </c>
      <c r="AP844" s="344" t="str">
        <f t="shared" si="3570"/>
        <v/>
      </c>
      <c r="AQ844" s="344" t="str">
        <f t="shared" si="3571"/>
        <v/>
      </c>
      <c r="AR844" s="344" t="str">
        <f t="shared" si="3572"/>
        <v/>
      </c>
      <c r="AS844" s="344" t="str">
        <f t="shared" si="3573"/>
        <v/>
      </c>
      <c r="AT844" s="344" t="str">
        <f t="shared" si="3574"/>
        <v/>
      </c>
      <c r="AU844" s="344" t="str">
        <f t="shared" si="3575"/>
        <v/>
      </c>
      <c r="AV844" s="344" t="str">
        <f t="shared" si="3576"/>
        <v/>
      </c>
      <c r="AW844" s="344" t="str">
        <f t="shared" si="3577"/>
        <v/>
      </c>
      <c r="AX844" s="344" t="str">
        <f t="shared" si="3578"/>
        <v/>
      </c>
      <c r="AY844" s="356">
        <v>3600</v>
      </c>
      <c r="AZ844" s="356">
        <v>2800</v>
      </c>
      <c r="BA844" s="356">
        <v>2000</v>
      </c>
      <c r="BB844" s="356">
        <v>1200</v>
      </c>
      <c r="BC844" s="356">
        <v>400</v>
      </c>
      <c r="BD844" s="353" t="str">
        <f t="shared" ref="BD844:BH844" si="3667">IF(BD649="","",BD649+60)</f>
        <v/>
      </c>
      <c r="BE844" s="353" t="str">
        <f t="shared" si="3667"/>
        <v/>
      </c>
      <c r="BF844" s="353" t="str">
        <f t="shared" si="3667"/>
        <v/>
      </c>
      <c r="BG844" s="353" t="str">
        <f t="shared" si="3667"/>
        <v/>
      </c>
      <c r="BH844" s="353" t="str">
        <f t="shared" si="3667"/>
        <v/>
      </c>
      <c r="BI844" s="146" t="str">
        <f t="shared" si="3616"/>
        <v/>
      </c>
      <c r="BJ844" s="352" t="str">
        <f t="shared" si="3617"/>
        <v/>
      </c>
      <c r="BK844" s="146" t="str">
        <f t="shared" si="3618"/>
        <v/>
      </c>
      <c r="BL844" s="25">
        <f t="shared" si="3407"/>
        <v>8020310</v>
      </c>
      <c r="BM844" s="146">
        <f t="shared" ref="BM844" si="3668">BM831</f>
        <v>1384</v>
      </c>
      <c r="BN844" s="146">
        <f t="shared" si="3479"/>
        <v>8</v>
      </c>
      <c r="BO844" s="146">
        <f t="shared" ref="BO844:BP844" si="3669">BO831</f>
        <v>3</v>
      </c>
      <c r="BP844" s="146">
        <f t="shared" si="3669"/>
        <v>10</v>
      </c>
      <c r="BQ844" s="146">
        <f>VLOOKUP(IF(A844=1,0,A844),宝石属性!$B$26:$D$41,2,0)</f>
        <v>0</v>
      </c>
      <c r="BR844" s="146">
        <f>VLOOKUP(IF(A844=1,0,A844),宝石属性!$B$26:$D$41,3,0)</f>
        <v>0</v>
      </c>
      <c r="BS844" s="146">
        <f t="shared" ref="BS844:BV844" si="3670">IF(BS831="","",BS831)</f>
        <v>2</v>
      </c>
      <c r="BT844" s="146">
        <f t="shared" si="3670"/>
        <v>3</v>
      </c>
      <c r="BU844" s="146" t="str">
        <f t="shared" si="3670"/>
        <v/>
      </c>
      <c r="BV844" s="146" t="str">
        <f t="shared" si="3670"/>
        <v/>
      </c>
      <c r="BW844" s="357">
        <f t="shared" si="3415"/>
        <v>2025</v>
      </c>
      <c r="BX844" s="357">
        <f t="shared" si="3416"/>
        <v>3004</v>
      </c>
    </row>
    <row r="845" spans="1:76" s="353" customFormat="1">
      <c r="A845" s="348">
        <f t="shared" si="3634"/>
        <v>20</v>
      </c>
      <c r="B845" s="348" t="s">
        <v>1112</v>
      </c>
      <c r="C845" s="348" t="str">
        <f t="shared" si="3548"/>
        <v>项链</v>
      </c>
      <c r="D845" s="348" t="str">
        <f t="shared" si="3405"/>
        <v>20级橙装项链</v>
      </c>
      <c r="E845" s="348">
        <f>VLOOKUP($C845,$C$3:$M$15,COLUMNS($C$3:H$15),0)</f>
        <v>150</v>
      </c>
      <c r="F845" s="348" t="str">
        <f>VLOOKUP($C845,$C$3:$M$15,COLUMNS($C$3:I$15),0)</f>
        <v>magicattack_value</v>
      </c>
      <c r="G845" s="348">
        <f>VLOOKUP($C845,$C$3:$M$15,COLUMNS($C$3:J$15),0)</f>
        <v>160</v>
      </c>
      <c r="H845" s="348" t="str">
        <f>VLOOKUP($C845,$C$3:$M$15,COLUMNS($C$3:K$15),0)</f>
        <v>magicdef_value</v>
      </c>
      <c r="I845" s="348" t="str">
        <f>VLOOKUP($C845,$C$3:$M$15,COLUMNS($C$3:L$15),0)</f>
        <v/>
      </c>
      <c r="J845" s="348" t="str">
        <f>VLOOKUP($C845,$C$3:$M$15,COLUMNS($C$3:M$15),0)</f>
        <v/>
      </c>
      <c r="K845" s="344">
        <f t="shared" si="3549"/>
        <v>46</v>
      </c>
      <c r="L845" s="344">
        <f t="shared" si="3550"/>
        <v>46</v>
      </c>
      <c r="M845" s="344">
        <f t="shared" si="3551"/>
        <v>46</v>
      </c>
      <c r="N845" s="344">
        <f t="shared" si="3552"/>
        <v>46</v>
      </c>
      <c r="O845" s="344">
        <f t="shared" si="3553"/>
        <v>46</v>
      </c>
      <c r="P845" s="344">
        <f t="shared" si="3554"/>
        <v>46</v>
      </c>
      <c r="Q845" s="344">
        <f t="shared" si="3555"/>
        <v>46</v>
      </c>
      <c r="R845" s="344">
        <f t="shared" si="3556"/>
        <v>46</v>
      </c>
      <c r="S845" s="344">
        <f t="shared" si="3557"/>
        <v>46</v>
      </c>
      <c r="T845" s="344">
        <f t="shared" si="3558"/>
        <v>46</v>
      </c>
      <c r="U845" s="356">
        <v>3600</v>
      </c>
      <c r="V845" s="356">
        <v>2800</v>
      </c>
      <c r="W845" s="356">
        <v>2000</v>
      </c>
      <c r="X845" s="356">
        <v>1200</v>
      </c>
      <c r="Y845" s="356">
        <v>400</v>
      </c>
      <c r="Z845" s="344">
        <f t="shared" si="3559"/>
        <v>24</v>
      </c>
      <c r="AA845" s="344">
        <f t="shared" si="3560"/>
        <v>24</v>
      </c>
      <c r="AB845" s="344">
        <f t="shared" si="3561"/>
        <v>24</v>
      </c>
      <c r="AC845" s="344">
        <f t="shared" si="3562"/>
        <v>24</v>
      </c>
      <c r="AD845" s="344">
        <f t="shared" si="3563"/>
        <v>24</v>
      </c>
      <c r="AE845" s="344">
        <f t="shared" si="3564"/>
        <v>24</v>
      </c>
      <c r="AF845" s="344">
        <f t="shared" si="3565"/>
        <v>24</v>
      </c>
      <c r="AG845" s="344">
        <f t="shared" si="3566"/>
        <v>24</v>
      </c>
      <c r="AH845" s="344">
        <f t="shared" si="3567"/>
        <v>24</v>
      </c>
      <c r="AI845" s="344">
        <f t="shared" si="3568"/>
        <v>24</v>
      </c>
      <c r="AJ845" s="356">
        <v>3600</v>
      </c>
      <c r="AK845" s="356">
        <v>2800</v>
      </c>
      <c r="AL845" s="356">
        <v>2000</v>
      </c>
      <c r="AM845" s="356">
        <v>1200</v>
      </c>
      <c r="AN845" s="356">
        <v>400</v>
      </c>
      <c r="AO845" s="344" t="str">
        <f t="shared" si="3569"/>
        <v/>
      </c>
      <c r="AP845" s="344" t="str">
        <f t="shared" si="3570"/>
        <v/>
      </c>
      <c r="AQ845" s="344" t="str">
        <f t="shared" si="3571"/>
        <v/>
      </c>
      <c r="AR845" s="344" t="str">
        <f t="shared" si="3572"/>
        <v/>
      </c>
      <c r="AS845" s="344" t="str">
        <f t="shared" si="3573"/>
        <v/>
      </c>
      <c r="AT845" s="344" t="str">
        <f t="shared" si="3574"/>
        <v/>
      </c>
      <c r="AU845" s="344" t="str">
        <f t="shared" si="3575"/>
        <v/>
      </c>
      <c r="AV845" s="344" t="str">
        <f t="shared" si="3576"/>
        <v/>
      </c>
      <c r="AW845" s="344" t="str">
        <f t="shared" si="3577"/>
        <v/>
      </c>
      <c r="AX845" s="344" t="str">
        <f t="shared" si="3578"/>
        <v/>
      </c>
      <c r="AY845" s="356">
        <v>3600</v>
      </c>
      <c r="AZ845" s="356">
        <v>2800</v>
      </c>
      <c r="BA845" s="356">
        <v>2000</v>
      </c>
      <c r="BB845" s="356">
        <v>1200</v>
      </c>
      <c r="BC845" s="356">
        <v>400</v>
      </c>
      <c r="BD845" s="353" t="str">
        <f t="shared" ref="BD845:BH845" si="3671">IF(BD650="","",BD650+60)</f>
        <v/>
      </c>
      <c r="BE845" s="353" t="str">
        <f t="shared" si="3671"/>
        <v/>
      </c>
      <c r="BF845" s="353" t="str">
        <f t="shared" si="3671"/>
        <v/>
      </c>
      <c r="BG845" s="353" t="str">
        <f t="shared" si="3671"/>
        <v/>
      </c>
      <c r="BH845" s="353" t="str">
        <f t="shared" si="3671"/>
        <v/>
      </c>
      <c r="BI845" s="146" t="str">
        <f t="shared" si="3616"/>
        <v/>
      </c>
      <c r="BJ845" s="352" t="str">
        <f t="shared" si="3617"/>
        <v/>
      </c>
      <c r="BK845" s="146" t="str">
        <f t="shared" si="3618"/>
        <v/>
      </c>
      <c r="BL845" s="25">
        <f t="shared" si="3407"/>
        <v>8020411</v>
      </c>
      <c r="BM845" s="146">
        <f t="shared" ref="BM845" si="3672">BM832</f>
        <v>40</v>
      </c>
      <c r="BN845" s="146">
        <f t="shared" si="3479"/>
        <v>8</v>
      </c>
      <c r="BO845" s="146">
        <f t="shared" ref="BO845:BP845" si="3673">BO832</f>
        <v>4</v>
      </c>
      <c r="BP845" s="146">
        <f t="shared" si="3673"/>
        <v>11</v>
      </c>
      <c r="BQ845" s="146">
        <f>VLOOKUP(IF(A845=1,0,A845),宝石属性!$B$26:$D$41,2,0)</f>
        <v>0</v>
      </c>
      <c r="BR845" s="146">
        <f>VLOOKUP(IF(A845=1,0,A845),宝石属性!$B$26:$D$41,3,0)</f>
        <v>0</v>
      </c>
      <c r="BS845" s="146">
        <f t="shared" ref="BS845:BV845" si="3674">IF(BS832="","",BS832)</f>
        <v>4</v>
      </c>
      <c r="BT845" s="146">
        <f t="shared" si="3674"/>
        <v>5</v>
      </c>
      <c r="BU845" s="146" t="str">
        <f t="shared" si="3674"/>
        <v/>
      </c>
      <c r="BV845" s="146" t="str">
        <f t="shared" si="3674"/>
        <v/>
      </c>
      <c r="BW845" s="357">
        <f t="shared" si="3415"/>
        <v>2028</v>
      </c>
      <c r="BX845" s="357">
        <f t="shared" si="3416"/>
        <v>3004</v>
      </c>
    </row>
    <row r="846" spans="1:76" s="353" customFormat="1">
      <c r="A846" s="348">
        <f t="shared" si="3634"/>
        <v>20</v>
      </c>
      <c r="B846" s="348" t="s">
        <v>1112</v>
      </c>
      <c r="C846" s="348" t="str">
        <f t="shared" si="3548"/>
        <v>腰带</v>
      </c>
      <c r="D846" s="348" t="str">
        <f t="shared" si="3405"/>
        <v>20级橙装腰带</v>
      </c>
      <c r="E846" s="348">
        <f>VLOOKUP($C846,$C$3:$M$15,COLUMNS($C$3:H$15),0)</f>
        <v>60</v>
      </c>
      <c r="F846" s="348" t="str">
        <f>VLOOKUP($C846,$C$3:$M$15,COLUMNS($C$3:I$15),0)</f>
        <v>maxhp_value</v>
      </c>
      <c r="G846" s="348">
        <f>VLOOKUP($C846,$C$3:$M$15,COLUMNS($C$3:J$15),0)</f>
        <v>140</v>
      </c>
      <c r="H846" s="348" t="str">
        <f>VLOOKUP($C846,$C$3:$M$15,COLUMNS($C$3:K$15),0)</f>
        <v>defend_value</v>
      </c>
      <c r="I846" s="348" t="str">
        <f>VLOOKUP($C846,$C$3:$M$15,COLUMNS($C$3:L$15),0)</f>
        <v/>
      </c>
      <c r="J846" s="348" t="str">
        <f>VLOOKUP($C846,$C$3:$M$15,COLUMNS($C$3:M$15),0)</f>
        <v/>
      </c>
      <c r="K846" s="344">
        <f t="shared" si="3549"/>
        <v>201</v>
      </c>
      <c r="L846" s="344">
        <f t="shared" si="3550"/>
        <v>201</v>
      </c>
      <c r="M846" s="344">
        <f t="shared" si="3551"/>
        <v>201</v>
      </c>
      <c r="N846" s="344">
        <f t="shared" si="3552"/>
        <v>201</v>
      </c>
      <c r="O846" s="344">
        <f t="shared" si="3553"/>
        <v>201</v>
      </c>
      <c r="P846" s="344">
        <f t="shared" si="3554"/>
        <v>201</v>
      </c>
      <c r="Q846" s="344">
        <f t="shared" si="3555"/>
        <v>201</v>
      </c>
      <c r="R846" s="344">
        <f t="shared" si="3556"/>
        <v>201</v>
      </c>
      <c r="S846" s="344">
        <f t="shared" si="3557"/>
        <v>201</v>
      </c>
      <c r="T846" s="344">
        <f t="shared" si="3558"/>
        <v>201</v>
      </c>
      <c r="U846" s="356">
        <v>3600</v>
      </c>
      <c r="V846" s="356">
        <v>2800</v>
      </c>
      <c r="W846" s="356">
        <v>2000</v>
      </c>
      <c r="X846" s="356">
        <v>1200</v>
      </c>
      <c r="Y846" s="356">
        <v>400</v>
      </c>
      <c r="Z846" s="344">
        <f t="shared" si="3559"/>
        <v>17</v>
      </c>
      <c r="AA846" s="344">
        <f t="shared" si="3560"/>
        <v>17</v>
      </c>
      <c r="AB846" s="344">
        <f t="shared" si="3561"/>
        <v>17</v>
      </c>
      <c r="AC846" s="344">
        <f t="shared" si="3562"/>
        <v>17</v>
      </c>
      <c r="AD846" s="344">
        <f t="shared" si="3563"/>
        <v>17</v>
      </c>
      <c r="AE846" s="344">
        <f t="shared" si="3564"/>
        <v>17</v>
      </c>
      <c r="AF846" s="344">
        <f t="shared" si="3565"/>
        <v>17</v>
      </c>
      <c r="AG846" s="344">
        <f t="shared" si="3566"/>
        <v>17</v>
      </c>
      <c r="AH846" s="344">
        <f t="shared" si="3567"/>
        <v>17</v>
      </c>
      <c r="AI846" s="344">
        <f t="shared" si="3568"/>
        <v>17</v>
      </c>
      <c r="AJ846" s="356">
        <v>3600</v>
      </c>
      <c r="AK846" s="356">
        <v>2800</v>
      </c>
      <c r="AL846" s="356">
        <v>2000</v>
      </c>
      <c r="AM846" s="356">
        <v>1200</v>
      </c>
      <c r="AN846" s="356">
        <v>400</v>
      </c>
      <c r="AO846" s="344" t="str">
        <f t="shared" si="3569"/>
        <v/>
      </c>
      <c r="AP846" s="344" t="str">
        <f t="shared" si="3570"/>
        <v/>
      </c>
      <c r="AQ846" s="344" t="str">
        <f t="shared" si="3571"/>
        <v/>
      </c>
      <c r="AR846" s="344" t="str">
        <f t="shared" si="3572"/>
        <v/>
      </c>
      <c r="AS846" s="344" t="str">
        <f t="shared" si="3573"/>
        <v/>
      </c>
      <c r="AT846" s="344" t="str">
        <f t="shared" si="3574"/>
        <v/>
      </c>
      <c r="AU846" s="344" t="str">
        <f t="shared" si="3575"/>
        <v/>
      </c>
      <c r="AV846" s="344" t="str">
        <f t="shared" si="3576"/>
        <v/>
      </c>
      <c r="AW846" s="344" t="str">
        <f t="shared" si="3577"/>
        <v/>
      </c>
      <c r="AX846" s="344" t="str">
        <f t="shared" si="3578"/>
        <v/>
      </c>
      <c r="AY846" s="356">
        <v>3600</v>
      </c>
      <c r="AZ846" s="356">
        <v>2800</v>
      </c>
      <c r="BA846" s="356">
        <v>2000</v>
      </c>
      <c r="BB846" s="356">
        <v>1200</v>
      </c>
      <c r="BC846" s="356">
        <v>400</v>
      </c>
      <c r="BD846" s="353" t="str">
        <f t="shared" ref="BD846:BH846" si="3675">IF(BD651="","",BD651+60)</f>
        <v/>
      </c>
      <c r="BE846" s="353" t="str">
        <f t="shared" si="3675"/>
        <v/>
      </c>
      <c r="BF846" s="353" t="str">
        <f t="shared" si="3675"/>
        <v/>
      </c>
      <c r="BG846" s="353" t="str">
        <f t="shared" si="3675"/>
        <v/>
      </c>
      <c r="BH846" s="353" t="str">
        <f t="shared" si="3675"/>
        <v/>
      </c>
      <c r="BI846" s="146" t="str">
        <f t="shared" si="3616"/>
        <v/>
      </c>
      <c r="BJ846" s="352" t="str">
        <f t="shared" si="3617"/>
        <v/>
      </c>
      <c r="BK846" s="146" t="str">
        <f t="shared" si="3618"/>
        <v/>
      </c>
      <c r="BL846" s="25">
        <f t="shared" si="3407"/>
        <v>8020512</v>
      </c>
      <c r="BM846" s="146">
        <f t="shared" ref="BM846" si="3676">BM833</f>
        <v>72</v>
      </c>
      <c r="BN846" s="146">
        <f t="shared" si="3479"/>
        <v>8</v>
      </c>
      <c r="BO846" s="146">
        <f t="shared" ref="BO846:BP846" si="3677">BO833</f>
        <v>5</v>
      </c>
      <c r="BP846" s="146">
        <f t="shared" si="3677"/>
        <v>12</v>
      </c>
      <c r="BQ846" s="146">
        <f>VLOOKUP(IF(A846=1,0,A846),宝石属性!$B$26:$D$41,2,0)</f>
        <v>0</v>
      </c>
      <c r="BR846" s="146">
        <f>VLOOKUP(IF(A846=1,0,A846),宝石属性!$B$26:$D$41,3,0)</f>
        <v>0</v>
      </c>
      <c r="BS846" s="146">
        <f t="shared" ref="BS846:BV846" si="3678">IF(BS833="","",BS833)</f>
        <v>1</v>
      </c>
      <c r="BT846" s="146">
        <f t="shared" si="3678"/>
        <v>6</v>
      </c>
      <c r="BU846" s="146">
        <f t="shared" si="3678"/>
        <v>9</v>
      </c>
      <c r="BV846" s="146" t="str">
        <f t="shared" si="3678"/>
        <v/>
      </c>
      <c r="BW846" s="357">
        <f t="shared" si="3415"/>
        <v>2031</v>
      </c>
      <c r="BX846" s="357">
        <f t="shared" si="3416"/>
        <v>3004</v>
      </c>
    </row>
    <row r="847" spans="1:76" s="353" customFormat="1">
      <c r="A847" s="348">
        <f t="shared" si="3634"/>
        <v>20</v>
      </c>
      <c r="B847" s="348" t="s">
        <v>1112</v>
      </c>
      <c r="C847" s="348" t="str">
        <f t="shared" si="3548"/>
        <v>鞋子</v>
      </c>
      <c r="D847" s="348" t="str">
        <f t="shared" si="3405"/>
        <v>20级橙装鞋子</v>
      </c>
      <c r="E847" s="348">
        <f>VLOOKUP($C847,$C$3:$M$15,COLUMNS($C$3:H$15),0)</f>
        <v>160</v>
      </c>
      <c r="F847" s="348" t="str">
        <f>VLOOKUP($C847,$C$3:$M$15,COLUMNS($C$3:I$15),0)</f>
        <v>magicdef_value</v>
      </c>
      <c r="G847" s="348">
        <f>VLOOKUP($C847,$C$3:$M$15,COLUMNS($C$3:J$15),0)</f>
        <v>200</v>
      </c>
      <c r="H847" s="348" t="str">
        <f>VLOOKUP($C847,$C$3:$M$15,COLUMNS($C$3:K$15),0)</f>
        <v>speed_value</v>
      </c>
      <c r="I847" s="348" t="str">
        <f>VLOOKUP($C847,$C$3:$M$15,COLUMNS($C$3:L$15),0)</f>
        <v/>
      </c>
      <c r="J847" s="348" t="str">
        <f>VLOOKUP($C847,$C$3:$M$15,COLUMNS($C$3:M$15),0)</f>
        <v/>
      </c>
      <c r="K847" s="344">
        <f t="shared" si="3549"/>
        <v>24</v>
      </c>
      <c r="L847" s="344">
        <f t="shared" si="3550"/>
        <v>24</v>
      </c>
      <c r="M847" s="344">
        <f t="shared" si="3551"/>
        <v>24</v>
      </c>
      <c r="N847" s="344">
        <f t="shared" si="3552"/>
        <v>24</v>
      </c>
      <c r="O847" s="344">
        <f t="shared" si="3553"/>
        <v>24</v>
      </c>
      <c r="P847" s="344">
        <f t="shared" si="3554"/>
        <v>24</v>
      </c>
      <c r="Q847" s="344">
        <f t="shared" si="3555"/>
        <v>24</v>
      </c>
      <c r="R847" s="344">
        <f t="shared" si="3556"/>
        <v>24</v>
      </c>
      <c r="S847" s="344">
        <f t="shared" si="3557"/>
        <v>24</v>
      </c>
      <c r="T847" s="344">
        <f t="shared" si="3558"/>
        <v>24</v>
      </c>
      <c r="U847" s="356">
        <v>3600</v>
      </c>
      <c r="V847" s="356">
        <v>2800</v>
      </c>
      <c r="W847" s="356">
        <v>2000</v>
      </c>
      <c r="X847" s="356">
        <v>1200</v>
      </c>
      <c r="Y847" s="356">
        <v>400</v>
      </c>
      <c r="Z847" s="344">
        <f t="shared" si="3559"/>
        <v>27</v>
      </c>
      <c r="AA847" s="344">
        <f t="shared" si="3560"/>
        <v>27</v>
      </c>
      <c r="AB847" s="344">
        <f t="shared" si="3561"/>
        <v>27</v>
      </c>
      <c r="AC847" s="344">
        <f t="shared" si="3562"/>
        <v>27</v>
      </c>
      <c r="AD847" s="344">
        <f t="shared" si="3563"/>
        <v>27</v>
      </c>
      <c r="AE847" s="344">
        <f t="shared" si="3564"/>
        <v>27</v>
      </c>
      <c r="AF847" s="344">
        <f t="shared" si="3565"/>
        <v>27</v>
      </c>
      <c r="AG847" s="344">
        <f t="shared" si="3566"/>
        <v>27</v>
      </c>
      <c r="AH847" s="344">
        <f t="shared" si="3567"/>
        <v>27</v>
      </c>
      <c r="AI847" s="344">
        <f t="shared" si="3568"/>
        <v>27</v>
      </c>
      <c r="AJ847" s="356">
        <v>3600</v>
      </c>
      <c r="AK847" s="356">
        <v>2800</v>
      </c>
      <c r="AL847" s="356">
        <v>2000</v>
      </c>
      <c r="AM847" s="356">
        <v>1200</v>
      </c>
      <c r="AN847" s="356">
        <v>400</v>
      </c>
      <c r="AO847" s="344" t="str">
        <f t="shared" si="3569"/>
        <v/>
      </c>
      <c r="AP847" s="344" t="str">
        <f t="shared" si="3570"/>
        <v/>
      </c>
      <c r="AQ847" s="344" t="str">
        <f t="shared" si="3571"/>
        <v/>
      </c>
      <c r="AR847" s="344" t="str">
        <f t="shared" si="3572"/>
        <v/>
      </c>
      <c r="AS847" s="344" t="str">
        <f t="shared" si="3573"/>
        <v/>
      </c>
      <c r="AT847" s="344" t="str">
        <f t="shared" si="3574"/>
        <v/>
      </c>
      <c r="AU847" s="344" t="str">
        <f t="shared" si="3575"/>
        <v/>
      </c>
      <c r="AV847" s="344" t="str">
        <f t="shared" si="3576"/>
        <v/>
      </c>
      <c r="AW847" s="344" t="str">
        <f t="shared" si="3577"/>
        <v/>
      </c>
      <c r="AX847" s="344" t="str">
        <f t="shared" si="3578"/>
        <v/>
      </c>
      <c r="AY847" s="356">
        <v>3600</v>
      </c>
      <c r="AZ847" s="356">
        <v>2800</v>
      </c>
      <c r="BA847" s="356">
        <v>2000</v>
      </c>
      <c r="BB847" s="356">
        <v>1200</v>
      </c>
      <c r="BC847" s="356">
        <v>400</v>
      </c>
      <c r="BD847" s="353" t="str">
        <f t="shared" ref="BD847:BH847" si="3679">IF(BD652="","",BD652+60)</f>
        <v/>
      </c>
      <c r="BE847" s="353" t="str">
        <f t="shared" si="3679"/>
        <v/>
      </c>
      <c r="BF847" s="353" t="str">
        <f t="shared" si="3679"/>
        <v/>
      </c>
      <c r="BG847" s="353" t="str">
        <f t="shared" si="3679"/>
        <v/>
      </c>
      <c r="BH847" s="353" t="str">
        <f t="shared" si="3679"/>
        <v/>
      </c>
      <c r="BI847" s="146" t="str">
        <f t="shared" si="3616"/>
        <v/>
      </c>
      <c r="BJ847" s="352" t="str">
        <f t="shared" si="3617"/>
        <v/>
      </c>
      <c r="BK847" s="146" t="str">
        <f t="shared" si="3618"/>
        <v/>
      </c>
      <c r="BL847" s="25">
        <f t="shared" si="3407"/>
        <v>8020613</v>
      </c>
      <c r="BM847" s="146">
        <f t="shared" ref="BM847" si="3680">BM834</f>
        <v>88</v>
      </c>
      <c r="BN847" s="146">
        <f t="shared" si="3479"/>
        <v>8</v>
      </c>
      <c r="BO847" s="146">
        <f t="shared" ref="BO847:BP847" si="3681">BO834</f>
        <v>6</v>
      </c>
      <c r="BP847" s="146">
        <f t="shared" si="3681"/>
        <v>13</v>
      </c>
      <c r="BQ847" s="146">
        <f>VLOOKUP(IF(A847=1,0,A847),宝石属性!$B$26:$D$41,2,0)</f>
        <v>0</v>
      </c>
      <c r="BR847" s="146">
        <f>VLOOKUP(IF(A847=1,0,A847),宝石属性!$B$26:$D$41,3,0)</f>
        <v>0</v>
      </c>
      <c r="BS847" s="146">
        <f t="shared" ref="BS847:BV847" si="3682">IF(BS834="","",BS834)</f>
        <v>6</v>
      </c>
      <c r="BT847" s="146">
        <f t="shared" si="3682"/>
        <v>9</v>
      </c>
      <c r="BU847" s="146" t="str">
        <f t="shared" si="3682"/>
        <v/>
      </c>
      <c r="BV847" s="146" t="str">
        <f t="shared" si="3682"/>
        <v/>
      </c>
      <c r="BW847" s="357">
        <f t="shared" si="3415"/>
        <v>2034</v>
      </c>
      <c r="BX847" s="357">
        <f t="shared" si="3416"/>
        <v>3004</v>
      </c>
    </row>
    <row r="848" spans="1:76" s="353" customFormat="1">
      <c r="A848" s="348">
        <f t="shared" si="3634"/>
        <v>30</v>
      </c>
      <c r="B848" s="348" t="s">
        <v>1112</v>
      </c>
      <c r="C848" s="348" t="str">
        <f t="shared" si="3548"/>
        <v>剑</v>
      </c>
      <c r="D848" s="348" t="str">
        <f t="shared" si="3405"/>
        <v>30级橙装剑</v>
      </c>
      <c r="E848" s="348">
        <f>VLOOKUP($C848,$C$3:$M$15,COLUMNS($C$3:H$15),0)</f>
        <v>130</v>
      </c>
      <c r="F848" s="348" t="str">
        <f>VLOOKUP($C848,$C$3:$M$15,COLUMNS($C$3:I$15),0)</f>
        <v>phyattack_value</v>
      </c>
      <c r="G848" s="348">
        <f>VLOOKUP($C848,$C$3:$M$15,COLUMNS($C$3:J$15),0)</f>
        <v>150</v>
      </c>
      <c r="H848" s="348" t="str">
        <f>VLOOKUP($C848,$C$3:$M$15,COLUMNS($C$3:K$15),0)</f>
        <v>magicattack_value</v>
      </c>
      <c r="I848" s="348">
        <f>VLOOKUP($C848,$C$3:$M$15,COLUMNS($C$3:L$15),0)</f>
        <v>170</v>
      </c>
      <c r="J848" s="348" t="str">
        <f>VLOOKUP($C848,$C$3:$M$15,COLUMNS($C$3:M$15),0)</f>
        <v>medical_value</v>
      </c>
      <c r="K848" s="344">
        <f t="shared" si="3549"/>
        <v>251</v>
      </c>
      <c r="L848" s="344">
        <f t="shared" si="3550"/>
        <v>251</v>
      </c>
      <c r="M848" s="344">
        <f t="shared" si="3551"/>
        <v>251</v>
      </c>
      <c r="N848" s="344">
        <f t="shared" si="3552"/>
        <v>251</v>
      </c>
      <c r="O848" s="344">
        <f t="shared" si="3553"/>
        <v>251</v>
      </c>
      <c r="P848" s="344">
        <f t="shared" si="3554"/>
        <v>251</v>
      </c>
      <c r="Q848" s="344">
        <f t="shared" si="3555"/>
        <v>251</v>
      </c>
      <c r="R848" s="344">
        <f t="shared" si="3556"/>
        <v>251</v>
      </c>
      <c r="S848" s="344">
        <f t="shared" si="3557"/>
        <v>251</v>
      </c>
      <c r="T848" s="344">
        <f t="shared" si="3558"/>
        <v>251</v>
      </c>
      <c r="U848" s="356">
        <v>3600</v>
      </c>
      <c r="V848" s="356">
        <v>2800</v>
      </c>
      <c r="W848" s="356">
        <v>2000</v>
      </c>
      <c r="X848" s="356">
        <v>1200</v>
      </c>
      <c r="Y848" s="356">
        <v>400</v>
      </c>
      <c r="Z848" s="344">
        <f t="shared" si="3559"/>
        <v>56</v>
      </c>
      <c r="AA848" s="344">
        <f t="shared" si="3560"/>
        <v>56</v>
      </c>
      <c r="AB848" s="344">
        <f t="shared" si="3561"/>
        <v>56</v>
      </c>
      <c r="AC848" s="344">
        <f t="shared" si="3562"/>
        <v>56</v>
      </c>
      <c r="AD848" s="344">
        <f t="shared" si="3563"/>
        <v>56</v>
      </c>
      <c r="AE848" s="344">
        <f t="shared" si="3564"/>
        <v>56</v>
      </c>
      <c r="AF848" s="344">
        <f t="shared" si="3565"/>
        <v>56</v>
      </c>
      <c r="AG848" s="344">
        <f t="shared" si="3566"/>
        <v>56</v>
      </c>
      <c r="AH848" s="344">
        <f t="shared" si="3567"/>
        <v>56</v>
      </c>
      <c r="AI848" s="344">
        <f t="shared" si="3568"/>
        <v>56</v>
      </c>
      <c r="AJ848" s="356">
        <v>3600</v>
      </c>
      <c r="AK848" s="356">
        <v>2800</v>
      </c>
      <c r="AL848" s="356">
        <v>2000</v>
      </c>
      <c r="AM848" s="356">
        <v>1200</v>
      </c>
      <c r="AN848" s="356">
        <v>400</v>
      </c>
      <c r="AO848" s="344">
        <f t="shared" si="3569"/>
        <v>92</v>
      </c>
      <c r="AP848" s="344">
        <f t="shared" si="3570"/>
        <v>92</v>
      </c>
      <c r="AQ848" s="344">
        <f t="shared" si="3571"/>
        <v>92</v>
      </c>
      <c r="AR848" s="344">
        <f t="shared" si="3572"/>
        <v>92</v>
      </c>
      <c r="AS848" s="344">
        <f t="shared" si="3573"/>
        <v>92</v>
      </c>
      <c r="AT848" s="344">
        <f t="shared" si="3574"/>
        <v>92</v>
      </c>
      <c r="AU848" s="344">
        <f t="shared" si="3575"/>
        <v>92</v>
      </c>
      <c r="AV848" s="344">
        <f t="shared" si="3576"/>
        <v>92</v>
      </c>
      <c r="AW848" s="344">
        <f t="shared" si="3577"/>
        <v>92</v>
      </c>
      <c r="AX848" s="344">
        <f t="shared" si="3578"/>
        <v>92</v>
      </c>
      <c r="AY848" s="356">
        <v>3600</v>
      </c>
      <c r="AZ848" s="356">
        <v>2800</v>
      </c>
      <c r="BA848" s="356">
        <v>2000</v>
      </c>
      <c r="BB848" s="356">
        <v>1200</v>
      </c>
      <c r="BC848" s="356">
        <v>400</v>
      </c>
      <c r="BD848" s="353">
        <f t="shared" ref="BD848:BH848" si="3683">IF(BD653="","",BD653+60)</f>
        <v>183</v>
      </c>
      <c r="BE848" s="353">
        <f t="shared" si="3683"/>
        <v>183</v>
      </c>
      <c r="BF848" s="353">
        <f t="shared" si="3683"/>
        <v>198</v>
      </c>
      <c r="BG848" s="353">
        <f t="shared" si="3683"/>
        <v>213</v>
      </c>
      <c r="BH848" s="353">
        <f t="shared" si="3683"/>
        <v>228</v>
      </c>
      <c r="BI848" s="146" t="str">
        <f t="shared" si="3616"/>
        <v>183;183</v>
      </c>
      <c r="BJ848" s="352">
        <f t="shared" si="3617"/>
        <v>198</v>
      </c>
      <c r="BK848" s="146" t="str">
        <f t="shared" si="3618"/>
        <v>213;228</v>
      </c>
      <c r="BL848" s="25">
        <f t="shared" si="3407"/>
        <v>8030101</v>
      </c>
      <c r="BM848" s="146">
        <f t="shared" ref="BM848" si="3684">BM835</f>
        <v>1288</v>
      </c>
      <c r="BN848" s="146">
        <f t="shared" si="3479"/>
        <v>8</v>
      </c>
      <c r="BO848" s="146">
        <f t="shared" ref="BO848:BP848" si="3685">BO835</f>
        <v>1</v>
      </c>
      <c r="BP848" s="146">
        <f t="shared" si="3685"/>
        <v>1</v>
      </c>
      <c r="BQ848" s="146">
        <f>VLOOKUP(IF(A848=1,0,A848),宝石属性!$B$26:$D$41,2,0)</f>
        <v>3</v>
      </c>
      <c r="BR848" s="146">
        <f>VLOOKUP(IF(A848=1,0,A848),宝石属性!$B$26:$D$41,3,0)</f>
        <v>1</v>
      </c>
      <c r="BS848" s="146">
        <f t="shared" ref="BS848:BV848" si="3686">IF(BS835="","",BS835)</f>
        <v>2</v>
      </c>
      <c r="BT848" s="146">
        <f t="shared" si="3686"/>
        <v>4</v>
      </c>
      <c r="BU848" s="146">
        <f t="shared" si="3686"/>
        <v>7</v>
      </c>
      <c r="BV848" s="146">
        <f t="shared" si="3686"/>
        <v>8</v>
      </c>
      <c r="BW848" s="357">
        <f t="shared" si="3415"/>
        <v>2019</v>
      </c>
      <c r="BX848" s="357">
        <f t="shared" si="3416"/>
        <v>3004</v>
      </c>
    </row>
    <row r="849" spans="1:76" s="353" customFormat="1">
      <c r="A849" s="348">
        <f t="shared" si="3634"/>
        <v>30</v>
      </c>
      <c r="B849" s="348" t="s">
        <v>1112</v>
      </c>
      <c r="C849" s="348" t="str">
        <f t="shared" si="3548"/>
        <v>锤</v>
      </c>
      <c r="D849" s="348" t="str">
        <f t="shared" si="3405"/>
        <v>30级橙装锤</v>
      </c>
      <c r="E849" s="348">
        <f>VLOOKUP($C849,$C$3:$M$15,COLUMNS($C$3:H$15),0)</f>
        <v>130</v>
      </c>
      <c r="F849" s="348" t="str">
        <f>VLOOKUP($C849,$C$3:$M$15,COLUMNS($C$3:I$15),0)</f>
        <v>phyattack_value</v>
      </c>
      <c r="G849" s="348">
        <f>VLOOKUP($C849,$C$3:$M$15,COLUMNS($C$3:J$15),0)</f>
        <v>150</v>
      </c>
      <c r="H849" s="348" t="str">
        <f>VLOOKUP($C849,$C$3:$M$15,COLUMNS($C$3:K$15),0)</f>
        <v>magicattack_value</v>
      </c>
      <c r="I849" s="348">
        <f>VLOOKUP($C849,$C$3:$M$15,COLUMNS($C$3:L$15),0)</f>
        <v>170</v>
      </c>
      <c r="J849" s="348" t="str">
        <f>VLOOKUP($C849,$C$3:$M$15,COLUMNS($C$3:M$15),0)</f>
        <v>medical_value</v>
      </c>
      <c r="K849" s="344">
        <f t="shared" si="3549"/>
        <v>251</v>
      </c>
      <c r="L849" s="344">
        <f t="shared" si="3550"/>
        <v>251</v>
      </c>
      <c r="M849" s="344">
        <f t="shared" si="3551"/>
        <v>251</v>
      </c>
      <c r="N849" s="344">
        <f t="shared" si="3552"/>
        <v>251</v>
      </c>
      <c r="O849" s="344">
        <f t="shared" si="3553"/>
        <v>251</v>
      </c>
      <c r="P849" s="344">
        <f t="shared" si="3554"/>
        <v>251</v>
      </c>
      <c r="Q849" s="344">
        <f t="shared" si="3555"/>
        <v>251</v>
      </c>
      <c r="R849" s="344">
        <f t="shared" si="3556"/>
        <v>251</v>
      </c>
      <c r="S849" s="344">
        <f t="shared" si="3557"/>
        <v>251</v>
      </c>
      <c r="T849" s="344">
        <f t="shared" si="3558"/>
        <v>251</v>
      </c>
      <c r="U849" s="356">
        <v>3600</v>
      </c>
      <c r="V849" s="356">
        <v>2800</v>
      </c>
      <c r="W849" s="356">
        <v>2000</v>
      </c>
      <c r="X849" s="356">
        <v>1200</v>
      </c>
      <c r="Y849" s="356">
        <v>400</v>
      </c>
      <c r="Z849" s="344">
        <f t="shared" si="3559"/>
        <v>56</v>
      </c>
      <c r="AA849" s="344">
        <f t="shared" si="3560"/>
        <v>56</v>
      </c>
      <c r="AB849" s="344">
        <f t="shared" si="3561"/>
        <v>56</v>
      </c>
      <c r="AC849" s="344">
        <f t="shared" si="3562"/>
        <v>56</v>
      </c>
      <c r="AD849" s="344">
        <f t="shared" si="3563"/>
        <v>56</v>
      </c>
      <c r="AE849" s="344">
        <f t="shared" si="3564"/>
        <v>56</v>
      </c>
      <c r="AF849" s="344">
        <f t="shared" si="3565"/>
        <v>56</v>
      </c>
      <c r="AG849" s="344">
        <f t="shared" si="3566"/>
        <v>56</v>
      </c>
      <c r="AH849" s="344">
        <f t="shared" si="3567"/>
        <v>56</v>
      </c>
      <c r="AI849" s="344">
        <f t="shared" si="3568"/>
        <v>56</v>
      </c>
      <c r="AJ849" s="356">
        <v>3600</v>
      </c>
      <c r="AK849" s="356">
        <v>2800</v>
      </c>
      <c r="AL849" s="356">
        <v>2000</v>
      </c>
      <c r="AM849" s="356">
        <v>1200</v>
      </c>
      <c r="AN849" s="356">
        <v>400</v>
      </c>
      <c r="AO849" s="344">
        <f t="shared" si="3569"/>
        <v>92</v>
      </c>
      <c r="AP849" s="344">
        <f t="shared" si="3570"/>
        <v>92</v>
      </c>
      <c r="AQ849" s="344">
        <f t="shared" si="3571"/>
        <v>92</v>
      </c>
      <c r="AR849" s="344">
        <f t="shared" si="3572"/>
        <v>92</v>
      </c>
      <c r="AS849" s="344">
        <f t="shared" si="3573"/>
        <v>92</v>
      </c>
      <c r="AT849" s="344">
        <f t="shared" si="3574"/>
        <v>92</v>
      </c>
      <c r="AU849" s="344">
        <f t="shared" si="3575"/>
        <v>92</v>
      </c>
      <c r="AV849" s="344">
        <f t="shared" si="3576"/>
        <v>92</v>
      </c>
      <c r="AW849" s="344">
        <f t="shared" si="3577"/>
        <v>92</v>
      </c>
      <c r="AX849" s="344">
        <f t="shared" si="3578"/>
        <v>92</v>
      </c>
      <c r="AY849" s="356">
        <v>3600</v>
      </c>
      <c r="AZ849" s="356">
        <v>2800</v>
      </c>
      <c r="BA849" s="356">
        <v>2000</v>
      </c>
      <c r="BB849" s="356">
        <v>1200</v>
      </c>
      <c r="BC849" s="356">
        <v>400</v>
      </c>
      <c r="BD849" s="353">
        <f t="shared" ref="BD849:BH849" si="3687">IF(BD654="","",BD654+60)</f>
        <v>183</v>
      </c>
      <c r="BE849" s="353">
        <f t="shared" si="3687"/>
        <v>183</v>
      </c>
      <c r="BF849" s="353">
        <f t="shared" si="3687"/>
        <v>198</v>
      </c>
      <c r="BG849" s="353">
        <f t="shared" si="3687"/>
        <v>213</v>
      </c>
      <c r="BH849" s="353">
        <f t="shared" si="3687"/>
        <v>228</v>
      </c>
      <c r="BI849" s="146" t="str">
        <f t="shared" si="3616"/>
        <v>183;183</v>
      </c>
      <c r="BJ849" s="352">
        <f t="shared" si="3617"/>
        <v>198</v>
      </c>
      <c r="BK849" s="146" t="str">
        <f t="shared" si="3618"/>
        <v>213;228</v>
      </c>
      <c r="BL849" s="25">
        <f t="shared" si="3407"/>
        <v>8030102</v>
      </c>
      <c r="BM849" s="146">
        <f t="shared" ref="BM849" si="3688">BM836</f>
        <v>4360</v>
      </c>
      <c r="BN849" s="146">
        <f t="shared" si="3479"/>
        <v>8</v>
      </c>
      <c r="BO849" s="146">
        <f t="shared" ref="BO849:BP849" si="3689">BO836</f>
        <v>1</v>
      </c>
      <c r="BP849" s="146">
        <f t="shared" si="3689"/>
        <v>2</v>
      </c>
      <c r="BQ849" s="146">
        <f>VLOOKUP(IF(A849=1,0,A849),宝石属性!$B$26:$D$41,2,0)</f>
        <v>3</v>
      </c>
      <c r="BR849" s="146">
        <f>VLOOKUP(IF(A849=1,0,A849),宝石属性!$B$26:$D$41,3,0)</f>
        <v>1</v>
      </c>
      <c r="BS849" s="146">
        <f t="shared" ref="BS849:BV849" si="3690">IF(BS836="","",BS836)</f>
        <v>2</v>
      </c>
      <c r="BT849" s="146">
        <f t="shared" si="3690"/>
        <v>4</v>
      </c>
      <c r="BU849" s="146">
        <f t="shared" si="3690"/>
        <v>7</v>
      </c>
      <c r="BV849" s="146">
        <f t="shared" si="3690"/>
        <v>8</v>
      </c>
      <c r="BW849" s="357">
        <f t="shared" si="3415"/>
        <v>2019</v>
      </c>
      <c r="BX849" s="357">
        <f t="shared" si="3416"/>
        <v>3004</v>
      </c>
    </row>
    <row r="850" spans="1:76" s="353" customFormat="1">
      <c r="A850" s="348">
        <f t="shared" si="3634"/>
        <v>30</v>
      </c>
      <c r="B850" s="348" t="s">
        <v>1112</v>
      </c>
      <c r="C850" s="348" t="str">
        <f t="shared" si="3548"/>
        <v>弓箭</v>
      </c>
      <c r="D850" s="348" t="str">
        <f t="shared" si="3405"/>
        <v>30级橙装弓箭</v>
      </c>
      <c r="E850" s="348">
        <f>VLOOKUP($C850,$C$3:$M$15,COLUMNS($C$3:H$15),0)</f>
        <v>130</v>
      </c>
      <c r="F850" s="348" t="str">
        <f>VLOOKUP($C850,$C$3:$M$15,COLUMNS($C$3:I$15),0)</f>
        <v>phyattack_value</v>
      </c>
      <c r="G850" s="348">
        <f>VLOOKUP($C850,$C$3:$M$15,COLUMNS($C$3:J$15),0)</f>
        <v>150</v>
      </c>
      <c r="H850" s="348" t="str">
        <f>VLOOKUP($C850,$C$3:$M$15,COLUMNS($C$3:K$15),0)</f>
        <v>magicattack_value</v>
      </c>
      <c r="I850" s="348">
        <f>VLOOKUP($C850,$C$3:$M$15,COLUMNS($C$3:L$15),0)</f>
        <v>170</v>
      </c>
      <c r="J850" s="348" t="str">
        <f>VLOOKUP($C850,$C$3:$M$15,COLUMNS($C$3:M$15),0)</f>
        <v>medical_value</v>
      </c>
      <c r="K850" s="344">
        <f t="shared" si="3549"/>
        <v>251</v>
      </c>
      <c r="L850" s="344">
        <f t="shared" si="3550"/>
        <v>251</v>
      </c>
      <c r="M850" s="344">
        <f t="shared" si="3551"/>
        <v>251</v>
      </c>
      <c r="N850" s="344">
        <f t="shared" si="3552"/>
        <v>251</v>
      </c>
      <c r="O850" s="344">
        <f t="shared" si="3553"/>
        <v>251</v>
      </c>
      <c r="P850" s="344">
        <f t="shared" si="3554"/>
        <v>251</v>
      </c>
      <c r="Q850" s="344">
        <f t="shared" si="3555"/>
        <v>251</v>
      </c>
      <c r="R850" s="344">
        <f t="shared" si="3556"/>
        <v>251</v>
      </c>
      <c r="S850" s="344">
        <f t="shared" si="3557"/>
        <v>251</v>
      </c>
      <c r="T850" s="344">
        <f t="shared" si="3558"/>
        <v>251</v>
      </c>
      <c r="U850" s="356">
        <v>3600</v>
      </c>
      <c r="V850" s="356">
        <v>2800</v>
      </c>
      <c r="W850" s="356">
        <v>2000</v>
      </c>
      <c r="X850" s="356">
        <v>1200</v>
      </c>
      <c r="Y850" s="356">
        <v>400</v>
      </c>
      <c r="Z850" s="344">
        <f t="shared" si="3559"/>
        <v>56</v>
      </c>
      <c r="AA850" s="344">
        <f t="shared" si="3560"/>
        <v>56</v>
      </c>
      <c r="AB850" s="344">
        <f t="shared" si="3561"/>
        <v>56</v>
      </c>
      <c r="AC850" s="344">
        <f t="shared" si="3562"/>
        <v>56</v>
      </c>
      <c r="AD850" s="344">
        <f t="shared" si="3563"/>
        <v>56</v>
      </c>
      <c r="AE850" s="344">
        <f t="shared" si="3564"/>
        <v>56</v>
      </c>
      <c r="AF850" s="344">
        <f t="shared" si="3565"/>
        <v>56</v>
      </c>
      <c r="AG850" s="344">
        <f t="shared" si="3566"/>
        <v>56</v>
      </c>
      <c r="AH850" s="344">
        <f t="shared" si="3567"/>
        <v>56</v>
      </c>
      <c r="AI850" s="344">
        <f t="shared" si="3568"/>
        <v>56</v>
      </c>
      <c r="AJ850" s="356">
        <v>3600</v>
      </c>
      <c r="AK850" s="356">
        <v>2800</v>
      </c>
      <c r="AL850" s="356">
        <v>2000</v>
      </c>
      <c r="AM850" s="356">
        <v>1200</v>
      </c>
      <c r="AN850" s="356">
        <v>400</v>
      </c>
      <c r="AO850" s="344">
        <f t="shared" si="3569"/>
        <v>92</v>
      </c>
      <c r="AP850" s="344">
        <f t="shared" si="3570"/>
        <v>92</v>
      </c>
      <c r="AQ850" s="344">
        <f t="shared" si="3571"/>
        <v>92</v>
      </c>
      <c r="AR850" s="344">
        <f t="shared" si="3572"/>
        <v>92</v>
      </c>
      <c r="AS850" s="344">
        <f t="shared" si="3573"/>
        <v>92</v>
      </c>
      <c r="AT850" s="344">
        <f t="shared" si="3574"/>
        <v>92</v>
      </c>
      <c r="AU850" s="344">
        <f t="shared" si="3575"/>
        <v>92</v>
      </c>
      <c r="AV850" s="344">
        <f t="shared" si="3576"/>
        <v>92</v>
      </c>
      <c r="AW850" s="344">
        <f t="shared" si="3577"/>
        <v>92</v>
      </c>
      <c r="AX850" s="344">
        <f t="shared" si="3578"/>
        <v>92</v>
      </c>
      <c r="AY850" s="356">
        <v>3600</v>
      </c>
      <c r="AZ850" s="356">
        <v>2800</v>
      </c>
      <c r="BA850" s="356">
        <v>2000</v>
      </c>
      <c r="BB850" s="356">
        <v>1200</v>
      </c>
      <c r="BC850" s="356">
        <v>400</v>
      </c>
      <c r="BD850" s="353">
        <f t="shared" ref="BD850:BH850" si="3691">IF(BD655="","",BD655+60)</f>
        <v>183</v>
      </c>
      <c r="BE850" s="353">
        <f t="shared" si="3691"/>
        <v>183</v>
      </c>
      <c r="BF850" s="353">
        <f t="shared" si="3691"/>
        <v>198</v>
      </c>
      <c r="BG850" s="353">
        <f t="shared" si="3691"/>
        <v>213</v>
      </c>
      <c r="BH850" s="353">
        <f t="shared" si="3691"/>
        <v>228</v>
      </c>
      <c r="BI850" s="146" t="str">
        <f t="shared" si="3616"/>
        <v>183;183</v>
      </c>
      <c r="BJ850" s="352">
        <f t="shared" si="3617"/>
        <v>198</v>
      </c>
      <c r="BK850" s="146" t="str">
        <f t="shared" si="3618"/>
        <v>213;228</v>
      </c>
      <c r="BL850" s="25">
        <f t="shared" si="3407"/>
        <v>8030103</v>
      </c>
      <c r="BM850" s="146">
        <f t="shared" ref="BM850" si="3692">BM837</f>
        <v>1800</v>
      </c>
      <c r="BN850" s="146">
        <f t="shared" si="3479"/>
        <v>8</v>
      </c>
      <c r="BO850" s="146">
        <f t="shared" ref="BO850:BP850" si="3693">BO837</f>
        <v>1</v>
      </c>
      <c r="BP850" s="146">
        <f t="shared" si="3693"/>
        <v>3</v>
      </c>
      <c r="BQ850" s="146">
        <f>VLOOKUP(IF(A850=1,0,A850),宝石属性!$B$26:$D$41,2,0)</f>
        <v>3</v>
      </c>
      <c r="BR850" s="146">
        <f>VLOOKUP(IF(A850=1,0,A850),宝石属性!$B$26:$D$41,3,0)</f>
        <v>1</v>
      </c>
      <c r="BS850" s="146">
        <f t="shared" ref="BS850:BV850" si="3694">IF(BS837="","",BS837)</f>
        <v>2</v>
      </c>
      <c r="BT850" s="146">
        <f t="shared" si="3694"/>
        <v>4</v>
      </c>
      <c r="BU850" s="146">
        <f t="shared" si="3694"/>
        <v>7</v>
      </c>
      <c r="BV850" s="146">
        <f t="shared" si="3694"/>
        <v>8</v>
      </c>
      <c r="BW850" s="357">
        <f t="shared" si="3415"/>
        <v>2019</v>
      </c>
      <c r="BX850" s="357">
        <f t="shared" si="3416"/>
        <v>3004</v>
      </c>
    </row>
    <row r="851" spans="1:76" s="353" customFormat="1">
      <c r="A851" s="348">
        <f t="shared" si="3634"/>
        <v>30</v>
      </c>
      <c r="B851" s="348" t="s">
        <v>1112</v>
      </c>
      <c r="C851" s="348" t="str">
        <f t="shared" si="3548"/>
        <v>爪</v>
      </c>
      <c r="D851" s="348" t="str">
        <f t="shared" si="3405"/>
        <v>30级橙装爪</v>
      </c>
      <c r="E851" s="348">
        <f>VLOOKUP($C851,$C$3:$M$15,COLUMNS($C$3:H$15),0)</f>
        <v>130</v>
      </c>
      <c r="F851" s="348" t="str">
        <f>VLOOKUP($C851,$C$3:$M$15,COLUMNS($C$3:I$15),0)</f>
        <v>phyattack_value</v>
      </c>
      <c r="G851" s="348">
        <f>VLOOKUP($C851,$C$3:$M$15,COLUMNS($C$3:J$15),0)</f>
        <v>150</v>
      </c>
      <c r="H851" s="348" t="str">
        <f>VLOOKUP($C851,$C$3:$M$15,COLUMNS($C$3:K$15),0)</f>
        <v>magicattack_value</v>
      </c>
      <c r="I851" s="348">
        <f>VLOOKUP($C851,$C$3:$M$15,COLUMNS($C$3:L$15),0)</f>
        <v>170</v>
      </c>
      <c r="J851" s="348" t="str">
        <f>VLOOKUP($C851,$C$3:$M$15,COLUMNS($C$3:M$15),0)</f>
        <v>medical_value</v>
      </c>
      <c r="K851" s="344">
        <f t="shared" si="3549"/>
        <v>251</v>
      </c>
      <c r="L851" s="344">
        <f t="shared" si="3550"/>
        <v>251</v>
      </c>
      <c r="M851" s="344">
        <f t="shared" si="3551"/>
        <v>251</v>
      </c>
      <c r="N851" s="344">
        <f t="shared" si="3552"/>
        <v>251</v>
      </c>
      <c r="O851" s="344">
        <f t="shared" si="3553"/>
        <v>251</v>
      </c>
      <c r="P851" s="344">
        <f t="shared" si="3554"/>
        <v>251</v>
      </c>
      <c r="Q851" s="344">
        <f t="shared" si="3555"/>
        <v>251</v>
      </c>
      <c r="R851" s="344">
        <f t="shared" si="3556"/>
        <v>251</v>
      </c>
      <c r="S851" s="344">
        <f t="shared" si="3557"/>
        <v>251</v>
      </c>
      <c r="T851" s="344">
        <f t="shared" si="3558"/>
        <v>251</v>
      </c>
      <c r="U851" s="356">
        <v>3600</v>
      </c>
      <c r="V851" s="356">
        <v>2800</v>
      </c>
      <c r="W851" s="356">
        <v>2000</v>
      </c>
      <c r="X851" s="356">
        <v>1200</v>
      </c>
      <c r="Y851" s="356">
        <v>400</v>
      </c>
      <c r="Z851" s="344">
        <f t="shared" si="3559"/>
        <v>56</v>
      </c>
      <c r="AA851" s="344">
        <f t="shared" si="3560"/>
        <v>56</v>
      </c>
      <c r="AB851" s="344">
        <f t="shared" si="3561"/>
        <v>56</v>
      </c>
      <c r="AC851" s="344">
        <f t="shared" si="3562"/>
        <v>56</v>
      </c>
      <c r="AD851" s="344">
        <f t="shared" si="3563"/>
        <v>56</v>
      </c>
      <c r="AE851" s="344">
        <f t="shared" si="3564"/>
        <v>56</v>
      </c>
      <c r="AF851" s="344">
        <f t="shared" si="3565"/>
        <v>56</v>
      </c>
      <c r="AG851" s="344">
        <f t="shared" si="3566"/>
        <v>56</v>
      </c>
      <c r="AH851" s="344">
        <f t="shared" si="3567"/>
        <v>56</v>
      </c>
      <c r="AI851" s="344">
        <f t="shared" si="3568"/>
        <v>56</v>
      </c>
      <c r="AJ851" s="356">
        <v>3600</v>
      </c>
      <c r="AK851" s="356">
        <v>2800</v>
      </c>
      <c r="AL851" s="356">
        <v>2000</v>
      </c>
      <c r="AM851" s="356">
        <v>1200</v>
      </c>
      <c r="AN851" s="356">
        <v>400</v>
      </c>
      <c r="AO851" s="344">
        <f t="shared" si="3569"/>
        <v>92</v>
      </c>
      <c r="AP851" s="344">
        <f t="shared" si="3570"/>
        <v>92</v>
      </c>
      <c r="AQ851" s="344">
        <f t="shared" si="3571"/>
        <v>92</v>
      </c>
      <c r="AR851" s="344">
        <f t="shared" si="3572"/>
        <v>92</v>
      </c>
      <c r="AS851" s="344">
        <f t="shared" si="3573"/>
        <v>92</v>
      </c>
      <c r="AT851" s="344">
        <f t="shared" si="3574"/>
        <v>92</v>
      </c>
      <c r="AU851" s="344">
        <f t="shared" si="3575"/>
        <v>92</v>
      </c>
      <c r="AV851" s="344">
        <f t="shared" si="3576"/>
        <v>92</v>
      </c>
      <c r="AW851" s="344">
        <f t="shared" si="3577"/>
        <v>92</v>
      </c>
      <c r="AX851" s="344">
        <f t="shared" si="3578"/>
        <v>92</v>
      </c>
      <c r="AY851" s="356">
        <v>3600</v>
      </c>
      <c r="AZ851" s="356">
        <v>2800</v>
      </c>
      <c r="BA851" s="356">
        <v>2000</v>
      </c>
      <c r="BB851" s="356">
        <v>1200</v>
      </c>
      <c r="BC851" s="356">
        <v>400</v>
      </c>
      <c r="BD851" s="353">
        <f t="shared" ref="BD851:BH851" si="3695">IF(BD656="","",BD656+60)</f>
        <v>183</v>
      </c>
      <c r="BE851" s="353">
        <f t="shared" si="3695"/>
        <v>183</v>
      </c>
      <c r="BF851" s="353">
        <f t="shared" si="3695"/>
        <v>198</v>
      </c>
      <c r="BG851" s="353">
        <f t="shared" si="3695"/>
        <v>213</v>
      </c>
      <c r="BH851" s="353">
        <f t="shared" si="3695"/>
        <v>228</v>
      </c>
      <c r="BI851" s="146" t="str">
        <f t="shared" si="3616"/>
        <v>183;183</v>
      </c>
      <c r="BJ851" s="352">
        <f t="shared" si="3617"/>
        <v>198</v>
      </c>
      <c r="BK851" s="146" t="str">
        <f t="shared" si="3618"/>
        <v>213;228</v>
      </c>
      <c r="BL851" s="25">
        <f t="shared" si="3407"/>
        <v>8030104</v>
      </c>
      <c r="BM851" s="146">
        <f t="shared" ref="BM851" si="3696">BM838</f>
        <v>3080</v>
      </c>
      <c r="BN851" s="146">
        <f t="shared" si="3479"/>
        <v>8</v>
      </c>
      <c r="BO851" s="146">
        <f t="shared" ref="BO851:BP851" si="3697">BO838</f>
        <v>1</v>
      </c>
      <c r="BP851" s="146">
        <f t="shared" si="3697"/>
        <v>4</v>
      </c>
      <c r="BQ851" s="146">
        <f>VLOOKUP(IF(A851=1,0,A851),宝石属性!$B$26:$D$41,2,0)</f>
        <v>3</v>
      </c>
      <c r="BR851" s="146">
        <f>VLOOKUP(IF(A851=1,0,A851),宝石属性!$B$26:$D$41,3,0)</f>
        <v>1</v>
      </c>
      <c r="BS851" s="146">
        <f t="shared" ref="BS851:BV851" si="3698">IF(BS838="","",BS838)</f>
        <v>2</v>
      </c>
      <c r="BT851" s="146">
        <f t="shared" si="3698"/>
        <v>4</v>
      </c>
      <c r="BU851" s="146">
        <f t="shared" si="3698"/>
        <v>7</v>
      </c>
      <c r="BV851" s="146">
        <f t="shared" si="3698"/>
        <v>8</v>
      </c>
      <c r="BW851" s="357">
        <f t="shared" si="3415"/>
        <v>2019</v>
      </c>
      <c r="BX851" s="357">
        <f t="shared" si="3416"/>
        <v>3004</v>
      </c>
    </row>
    <row r="852" spans="1:76" s="353" customFormat="1">
      <c r="A852" s="348">
        <f t="shared" si="3634"/>
        <v>30</v>
      </c>
      <c r="B852" s="348" t="s">
        <v>1112</v>
      </c>
      <c r="C852" s="348" t="str">
        <f t="shared" si="3548"/>
        <v>魔棒</v>
      </c>
      <c r="D852" s="348" t="str">
        <f t="shared" si="3405"/>
        <v>30级橙装魔棒</v>
      </c>
      <c r="E852" s="348">
        <f>VLOOKUP($C852,$C$3:$M$15,COLUMNS($C$3:H$15),0)</f>
        <v>130</v>
      </c>
      <c r="F852" s="348" t="str">
        <f>VLOOKUP($C852,$C$3:$M$15,COLUMNS($C$3:I$15),0)</f>
        <v>phyattack_value</v>
      </c>
      <c r="G852" s="348">
        <f>VLOOKUP($C852,$C$3:$M$15,COLUMNS($C$3:J$15),0)</f>
        <v>150</v>
      </c>
      <c r="H852" s="348" t="str">
        <f>VLOOKUP($C852,$C$3:$M$15,COLUMNS($C$3:K$15),0)</f>
        <v>magicattack_value</v>
      </c>
      <c r="I852" s="348">
        <f>VLOOKUP($C852,$C$3:$M$15,COLUMNS($C$3:L$15),0)</f>
        <v>170</v>
      </c>
      <c r="J852" s="348" t="str">
        <f>VLOOKUP($C852,$C$3:$M$15,COLUMNS($C$3:M$15),0)</f>
        <v>medical_value</v>
      </c>
      <c r="K852" s="344">
        <f t="shared" si="3549"/>
        <v>251</v>
      </c>
      <c r="L852" s="344">
        <f t="shared" si="3550"/>
        <v>251</v>
      </c>
      <c r="M852" s="344">
        <f t="shared" si="3551"/>
        <v>251</v>
      </c>
      <c r="N852" s="344">
        <f t="shared" si="3552"/>
        <v>251</v>
      </c>
      <c r="O852" s="344">
        <f t="shared" si="3553"/>
        <v>251</v>
      </c>
      <c r="P852" s="344">
        <f t="shared" si="3554"/>
        <v>251</v>
      </c>
      <c r="Q852" s="344">
        <f t="shared" si="3555"/>
        <v>251</v>
      </c>
      <c r="R852" s="344">
        <f t="shared" si="3556"/>
        <v>251</v>
      </c>
      <c r="S852" s="344">
        <f t="shared" si="3557"/>
        <v>251</v>
      </c>
      <c r="T852" s="344">
        <f t="shared" si="3558"/>
        <v>251</v>
      </c>
      <c r="U852" s="356">
        <v>3600</v>
      </c>
      <c r="V852" s="356">
        <v>2800</v>
      </c>
      <c r="W852" s="356">
        <v>2000</v>
      </c>
      <c r="X852" s="356">
        <v>1200</v>
      </c>
      <c r="Y852" s="356">
        <v>400</v>
      </c>
      <c r="Z852" s="344">
        <f t="shared" si="3559"/>
        <v>56</v>
      </c>
      <c r="AA852" s="344">
        <f t="shared" si="3560"/>
        <v>56</v>
      </c>
      <c r="AB852" s="344">
        <f t="shared" si="3561"/>
        <v>56</v>
      </c>
      <c r="AC852" s="344">
        <f t="shared" si="3562"/>
        <v>56</v>
      </c>
      <c r="AD852" s="344">
        <f t="shared" si="3563"/>
        <v>56</v>
      </c>
      <c r="AE852" s="344">
        <f t="shared" si="3564"/>
        <v>56</v>
      </c>
      <c r="AF852" s="344">
        <f t="shared" si="3565"/>
        <v>56</v>
      </c>
      <c r="AG852" s="344">
        <f t="shared" si="3566"/>
        <v>56</v>
      </c>
      <c r="AH852" s="344">
        <f t="shared" si="3567"/>
        <v>56</v>
      </c>
      <c r="AI852" s="344">
        <f t="shared" si="3568"/>
        <v>56</v>
      </c>
      <c r="AJ852" s="356">
        <v>3600</v>
      </c>
      <c r="AK852" s="356">
        <v>2800</v>
      </c>
      <c r="AL852" s="356">
        <v>2000</v>
      </c>
      <c r="AM852" s="356">
        <v>1200</v>
      </c>
      <c r="AN852" s="356">
        <v>400</v>
      </c>
      <c r="AO852" s="344">
        <f t="shared" si="3569"/>
        <v>92</v>
      </c>
      <c r="AP852" s="344">
        <f t="shared" si="3570"/>
        <v>92</v>
      </c>
      <c r="AQ852" s="344">
        <f t="shared" si="3571"/>
        <v>92</v>
      </c>
      <c r="AR852" s="344">
        <f t="shared" si="3572"/>
        <v>92</v>
      </c>
      <c r="AS852" s="344">
        <f t="shared" si="3573"/>
        <v>92</v>
      </c>
      <c r="AT852" s="344">
        <f t="shared" si="3574"/>
        <v>92</v>
      </c>
      <c r="AU852" s="344">
        <f t="shared" si="3575"/>
        <v>92</v>
      </c>
      <c r="AV852" s="344">
        <f t="shared" si="3576"/>
        <v>92</v>
      </c>
      <c r="AW852" s="344">
        <f t="shared" si="3577"/>
        <v>92</v>
      </c>
      <c r="AX852" s="344">
        <f t="shared" si="3578"/>
        <v>92</v>
      </c>
      <c r="AY852" s="356">
        <v>3600</v>
      </c>
      <c r="AZ852" s="356">
        <v>2800</v>
      </c>
      <c r="BA852" s="356">
        <v>2000</v>
      </c>
      <c r="BB852" s="356">
        <v>1200</v>
      </c>
      <c r="BC852" s="356">
        <v>400</v>
      </c>
      <c r="BD852" s="353">
        <f t="shared" ref="BD852:BH852" si="3699">IF(BD657="","",BD657+60)</f>
        <v>183</v>
      </c>
      <c r="BE852" s="353">
        <f t="shared" si="3699"/>
        <v>183</v>
      </c>
      <c r="BF852" s="353">
        <f t="shared" si="3699"/>
        <v>198</v>
      </c>
      <c r="BG852" s="353">
        <f t="shared" si="3699"/>
        <v>213</v>
      </c>
      <c r="BH852" s="353">
        <f t="shared" si="3699"/>
        <v>228</v>
      </c>
      <c r="BI852" s="146" t="str">
        <f t="shared" si="3616"/>
        <v>183;183</v>
      </c>
      <c r="BJ852" s="352">
        <f t="shared" si="3617"/>
        <v>198</v>
      </c>
      <c r="BK852" s="146" t="str">
        <f t="shared" si="3618"/>
        <v>213;228</v>
      </c>
      <c r="BL852" s="25">
        <f t="shared" si="3407"/>
        <v>8030105</v>
      </c>
      <c r="BM852" s="146">
        <f t="shared" ref="BM852" si="3700">BM839</f>
        <v>2824</v>
      </c>
      <c r="BN852" s="146">
        <f t="shared" si="3479"/>
        <v>8</v>
      </c>
      <c r="BO852" s="146">
        <f t="shared" ref="BO852:BP852" si="3701">BO839</f>
        <v>1</v>
      </c>
      <c r="BP852" s="146">
        <f t="shared" si="3701"/>
        <v>5</v>
      </c>
      <c r="BQ852" s="146">
        <f>VLOOKUP(IF(A852=1,0,A852),宝石属性!$B$26:$D$41,2,0)</f>
        <v>3</v>
      </c>
      <c r="BR852" s="146">
        <f>VLOOKUP(IF(A852=1,0,A852),宝石属性!$B$26:$D$41,3,0)</f>
        <v>1</v>
      </c>
      <c r="BS852" s="146">
        <f t="shared" ref="BS852:BV852" si="3702">IF(BS839="","",BS839)</f>
        <v>2</v>
      </c>
      <c r="BT852" s="146">
        <f t="shared" si="3702"/>
        <v>4</v>
      </c>
      <c r="BU852" s="146">
        <f t="shared" si="3702"/>
        <v>7</v>
      </c>
      <c r="BV852" s="146">
        <f t="shared" si="3702"/>
        <v>8</v>
      </c>
      <c r="BW852" s="357">
        <f t="shared" si="3415"/>
        <v>2019</v>
      </c>
      <c r="BX852" s="357">
        <f t="shared" si="3416"/>
        <v>3003</v>
      </c>
    </row>
    <row r="853" spans="1:76" s="353" customFormat="1">
      <c r="A853" s="348">
        <f t="shared" si="3634"/>
        <v>30</v>
      </c>
      <c r="B853" s="348" t="s">
        <v>1112</v>
      </c>
      <c r="C853" s="348" t="str">
        <f t="shared" si="3548"/>
        <v>法杖</v>
      </c>
      <c r="D853" s="348" t="str">
        <f t="shared" si="3405"/>
        <v>30级橙装法杖</v>
      </c>
      <c r="E853" s="348">
        <f>VLOOKUP($C853,$C$3:$M$15,COLUMNS($C$3:H$15),0)</f>
        <v>130</v>
      </c>
      <c r="F853" s="348" t="str">
        <f>VLOOKUP($C853,$C$3:$M$15,COLUMNS($C$3:I$15),0)</f>
        <v>phyattack_value</v>
      </c>
      <c r="G853" s="348">
        <f>VLOOKUP($C853,$C$3:$M$15,COLUMNS($C$3:J$15),0)</f>
        <v>150</v>
      </c>
      <c r="H853" s="348" t="str">
        <f>VLOOKUP($C853,$C$3:$M$15,COLUMNS($C$3:K$15),0)</f>
        <v>magicattack_value</v>
      </c>
      <c r="I853" s="348">
        <f>VLOOKUP($C853,$C$3:$M$15,COLUMNS($C$3:L$15),0)</f>
        <v>170</v>
      </c>
      <c r="J853" s="348" t="str">
        <f>VLOOKUP($C853,$C$3:$M$15,COLUMNS($C$3:M$15),0)</f>
        <v>medical_value</v>
      </c>
      <c r="K853" s="344">
        <f t="shared" si="3549"/>
        <v>251</v>
      </c>
      <c r="L853" s="344">
        <f t="shared" si="3550"/>
        <v>251</v>
      </c>
      <c r="M853" s="344">
        <f t="shared" si="3551"/>
        <v>251</v>
      </c>
      <c r="N853" s="344">
        <f t="shared" si="3552"/>
        <v>251</v>
      </c>
      <c r="O853" s="344">
        <f t="shared" si="3553"/>
        <v>251</v>
      </c>
      <c r="P853" s="344">
        <f t="shared" si="3554"/>
        <v>251</v>
      </c>
      <c r="Q853" s="344">
        <f t="shared" si="3555"/>
        <v>251</v>
      </c>
      <c r="R853" s="344">
        <f t="shared" si="3556"/>
        <v>251</v>
      </c>
      <c r="S853" s="344">
        <f t="shared" si="3557"/>
        <v>251</v>
      </c>
      <c r="T853" s="344">
        <f t="shared" si="3558"/>
        <v>251</v>
      </c>
      <c r="U853" s="356">
        <v>3600</v>
      </c>
      <c r="V853" s="356">
        <v>2800</v>
      </c>
      <c r="W853" s="356">
        <v>2000</v>
      </c>
      <c r="X853" s="356">
        <v>1200</v>
      </c>
      <c r="Y853" s="356">
        <v>400</v>
      </c>
      <c r="Z853" s="344">
        <f t="shared" si="3559"/>
        <v>56</v>
      </c>
      <c r="AA853" s="344">
        <f t="shared" si="3560"/>
        <v>56</v>
      </c>
      <c r="AB853" s="344">
        <f t="shared" si="3561"/>
        <v>56</v>
      </c>
      <c r="AC853" s="344">
        <f t="shared" si="3562"/>
        <v>56</v>
      </c>
      <c r="AD853" s="344">
        <f t="shared" si="3563"/>
        <v>56</v>
      </c>
      <c r="AE853" s="344">
        <f t="shared" si="3564"/>
        <v>56</v>
      </c>
      <c r="AF853" s="344">
        <f t="shared" si="3565"/>
        <v>56</v>
      </c>
      <c r="AG853" s="344">
        <f t="shared" si="3566"/>
        <v>56</v>
      </c>
      <c r="AH853" s="344">
        <f t="shared" si="3567"/>
        <v>56</v>
      </c>
      <c r="AI853" s="344">
        <f t="shared" si="3568"/>
        <v>56</v>
      </c>
      <c r="AJ853" s="356">
        <v>3600</v>
      </c>
      <c r="AK853" s="356">
        <v>2800</v>
      </c>
      <c r="AL853" s="356">
        <v>2000</v>
      </c>
      <c r="AM853" s="356">
        <v>1200</v>
      </c>
      <c r="AN853" s="356">
        <v>400</v>
      </c>
      <c r="AO853" s="344">
        <f t="shared" si="3569"/>
        <v>92</v>
      </c>
      <c r="AP853" s="344">
        <f t="shared" si="3570"/>
        <v>92</v>
      </c>
      <c r="AQ853" s="344">
        <f t="shared" si="3571"/>
        <v>92</v>
      </c>
      <c r="AR853" s="344">
        <f t="shared" si="3572"/>
        <v>92</v>
      </c>
      <c r="AS853" s="344">
        <f t="shared" si="3573"/>
        <v>92</v>
      </c>
      <c r="AT853" s="344">
        <f t="shared" si="3574"/>
        <v>92</v>
      </c>
      <c r="AU853" s="344">
        <f t="shared" si="3575"/>
        <v>92</v>
      </c>
      <c r="AV853" s="344">
        <f t="shared" si="3576"/>
        <v>92</v>
      </c>
      <c r="AW853" s="344">
        <f t="shared" si="3577"/>
        <v>92</v>
      </c>
      <c r="AX853" s="344">
        <f t="shared" si="3578"/>
        <v>92</v>
      </c>
      <c r="AY853" s="356">
        <v>3600</v>
      </c>
      <c r="AZ853" s="356">
        <v>2800</v>
      </c>
      <c r="BA853" s="356">
        <v>2000</v>
      </c>
      <c r="BB853" s="356">
        <v>1200</v>
      </c>
      <c r="BC853" s="356">
        <v>400</v>
      </c>
      <c r="BD853" s="353">
        <f t="shared" ref="BD853:BH853" si="3703">IF(BD658="","",BD658+60)</f>
        <v>183</v>
      </c>
      <c r="BE853" s="353">
        <f t="shared" si="3703"/>
        <v>183</v>
      </c>
      <c r="BF853" s="353">
        <f t="shared" si="3703"/>
        <v>198</v>
      </c>
      <c r="BG853" s="353">
        <f t="shared" si="3703"/>
        <v>213</v>
      </c>
      <c r="BH853" s="353">
        <f t="shared" si="3703"/>
        <v>228</v>
      </c>
      <c r="BI853" s="146" t="str">
        <f t="shared" si="3616"/>
        <v>183;183</v>
      </c>
      <c r="BJ853" s="352">
        <f t="shared" si="3617"/>
        <v>198</v>
      </c>
      <c r="BK853" s="146" t="str">
        <f t="shared" si="3618"/>
        <v>213;228</v>
      </c>
      <c r="BL853" s="25">
        <f t="shared" si="3407"/>
        <v>8030106</v>
      </c>
      <c r="BM853" s="146">
        <f t="shared" ref="BM853" si="3704">BM840</f>
        <v>4104</v>
      </c>
      <c r="BN853" s="146">
        <f t="shared" si="3479"/>
        <v>8</v>
      </c>
      <c r="BO853" s="146">
        <f t="shared" ref="BO853:BP853" si="3705">BO840</f>
        <v>1</v>
      </c>
      <c r="BP853" s="146">
        <f t="shared" si="3705"/>
        <v>6</v>
      </c>
      <c r="BQ853" s="146">
        <f>VLOOKUP(IF(A853=1,0,A853),宝石属性!$B$26:$D$41,2,0)</f>
        <v>3</v>
      </c>
      <c r="BR853" s="146">
        <f>VLOOKUP(IF(A853=1,0,A853),宝石属性!$B$26:$D$41,3,0)</f>
        <v>1</v>
      </c>
      <c r="BS853" s="146">
        <f t="shared" ref="BS853:BV853" si="3706">IF(BS840="","",BS840)</f>
        <v>2</v>
      </c>
      <c r="BT853" s="146">
        <f t="shared" si="3706"/>
        <v>4</v>
      </c>
      <c r="BU853" s="146">
        <f t="shared" si="3706"/>
        <v>7</v>
      </c>
      <c r="BV853" s="146">
        <f t="shared" si="3706"/>
        <v>8</v>
      </c>
      <c r="BW853" s="357">
        <f t="shared" si="3415"/>
        <v>2019</v>
      </c>
      <c r="BX853" s="357">
        <f t="shared" si="3416"/>
        <v>3003</v>
      </c>
    </row>
    <row r="854" spans="1:76" s="353" customFormat="1">
      <c r="A854" s="348">
        <f t="shared" si="3634"/>
        <v>30</v>
      </c>
      <c r="B854" s="348" t="s">
        <v>1112</v>
      </c>
      <c r="C854" s="348" t="str">
        <f t="shared" si="3548"/>
        <v>男衣</v>
      </c>
      <c r="D854" s="348" t="str">
        <f t="shared" si="3405"/>
        <v>30级橙装男衣</v>
      </c>
      <c r="E854" s="348">
        <f>VLOOKUP($C854,$C$3:$M$15,COLUMNS($C$3:H$15),0)</f>
        <v>60</v>
      </c>
      <c r="F854" s="348" t="str">
        <f>VLOOKUP($C854,$C$3:$M$15,COLUMNS($C$3:I$15),0)</f>
        <v>maxhp_value</v>
      </c>
      <c r="G854" s="348">
        <f>VLOOKUP($C854,$C$3:$M$15,COLUMNS($C$3:J$15),0)</f>
        <v>140</v>
      </c>
      <c r="H854" s="348" t="str">
        <f>VLOOKUP($C854,$C$3:$M$15,COLUMNS($C$3:K$15),0)</f>
        <v>defend_value</v>
      </c>
      <c r="I854" s="348" t="str">
        <f>VLOOKUP($C854,$C$3:$M$15,COLUMNS($C$3:L$15),0)</f>
        <v/>
      </c>
      <c r="J854" s="348" t="str">
        <f>VLOOKUP($C854,$C$3:$M$15,COLUMNS($C$3:M$15),0)</f>
        <v/>
      </c>
      <c r="K854" s="344">
        <f t="shared" si="3549"/>
        <v>201</v>
      </c>
      <c r="L854" s="344">
        <f t="shared" si="3550"/>
        <v>201</v>
      </c>
      <c r="M854" s="344">
        <f t="shared" si="3551"/>
        <v>201</v>
      </c>
      <c r="N854" s="344">
        <f t="shared" si="3552"/>
        <v>201</v>
      </c>
      <c r="O854" s="344">
        <f t="shared" si="3553"/>
        <v>201</v>
      </c>
      <c r="P854" s="344">
        <f t="shared" si="3554"/>
        <v>201</v>
      </c>
      <c r="Q854" s="344">
        <f t="shared" si="3555"/>
        <v>201</v>
      </c>
      <c r="R854" s="344">
        <f t="shared" si="3556"/>
        <v>201</v>
      </c>
      <c r="S854" s="344">
        <f t="shared" si="3557"/>
        <v>201</v>
      </c>
      <c r="T854" s="344">
        <f t="shared" si="3558"/>
        <v>201</v>
      </c>
      <c r="U854" s="356">
        <v>3600</v>
      </c>
      <c r="V854" s="356">
        <v>2800</v>
      </c>
      <c r="W854" s="356">
        <v>2000</v>
      </c>
      <c r="X854" s="356">
        <v>1200</v>
      </c>
      <c r="Y854" s="356">
        <v>400</v>
      </c>
      <c r="Z854" s="344">
        <f t="shared" si="3559"/>
        <v>63</v>
      </c>
      <c r="AA854" s="344">
        <f t="shared" si="3560"/>
        <v>63</v>
      </c>
      <c r="AB854" s="344">
        <f t="shared" si="3561"/>
        <v>63</v>
      </c>
      <c r="AC854" s="344">
        <f t="shared" si="3562"/>
        <v>63</v>
      </c>
      <c r="AD854" s="344">
        <f t="shared" si="3563"/>
        <v>63</v>
      </c>
      <c r="AE854" s="344">
        <f t="shared" si="3564"/>
        <v>63</v>
      </c>
      <c r="AF854" s="344">
        <f t="shared" si="3565"/>
        <v>63</v>
      </c>
      <c r="AG854" s="344">
        <f t="shared" si="3566"/>
        <v>63</v>
      </c>
      <c r="AH854" s="344">
        <f t="shared" si="3567"/>
        <v>63</v>
      </c>
      <c r="AI854" s="344">
        <f t="shared" si="3568"/>
        <v>63</v>
      </c>
      <c r="AJ854" s="356">
        <v>3600</v>
      </c>
      <c r="AK854" s="356">
        <v>2800</v>
      </c>
      <c r="AL854" s="356">
        <v>2000</v>
      </c>
      <c r="AM854" s="356">
        <v>1200</v>
      </c>
      <c r="AN854" s="356">
        <v>400</v>
      </c>
      <c r="AO854" s="344" t="str">
        <f t="shared" si="3569"/>
        <v/>
      </c>
      <c r="AP854" s="344" t="str">
        <f t="shared" si="3570"/>
        <v/>
      </c>
      <c r="AQ854" s="344" t="str">
        <f t="shared" si="3571"/>
        <v/>
      </c>
      <c r="AR854" s="344" t="str">
        <f t="shared" si="3572"/>
        <v/>
      </c>
      <c r="AS854" s="344" t="str">
        <f t="shared" si="3573"/>
        <v/>
      </c>
      <c r="AT854" s="344" t="str">
        <f t="shared" si="3574"/>
        <v/>
      </c>
      <c r="AU854" s="344" t="str">
        <f t="shared" si="3575"/>
        <v/>
      </c>
      <c r="AV854" s="344" t="str">
        <f t="shared" si="3576"/>
        <v/>
      </c>
      <c r="AW854" s="344" t="str">
        <f t="shared" si="3577"/>
        <v/>
      </c>
      <c r="AX854" s="344" t="str">
        <f t="shared" si="3578"/>
        <v/>
      </c>
      <c r="AY854" s="356">
        <v>3600</v>
      </c>
      <c r="AZ854" s="356">
        <v>2800</v>
      </c>
      <c r="BA854" s="356">
        <v>2000</v>
      </c>
      <c r="BB854" s="356">
        <v>1200</v>
      </c>
      <c r="BC854" s="356">
        <v>400</v>
      </c>
      <c r="BD854" s="353">
        <f t="shared" ref="BD854:BH854" si="3707">IF(BD659="","",BD659+60)</f>
        <v>183</v>
      </c>
      <c r="BE854" s="353">
        <f t="shared" si="3707"/>
        <v>183</v>
      </c>
      <c r="BF854" s="353">
        <f t="shared" si="3707"/>
        <v>198</v>
      </c>
      <c r="BG854" s="353">
        <f t="shared" si="3707"/>
        <v>213</v>
      </c>
      <c r="BH854" s="353">
        <f t="shared" si="3707"/>
        <v>228</v>
      </c>
      <c r="BI854" s="146" t="str">
        <f t="shared" si="3616"/>
        <v>183;183</v>
      </c>
      <c r="BJ854" s="352">
        <f t="shared" si="3617"/>
        <v>198</v>
      </c>
      <c r="BK854" s="146" t="str">
        <f t="shared" si="3618"/>
        <v>213;228</v>
      </c>
      <c r="BL854" s="25">
        <f t="shared" si="3407"/>
        <v>8030207</v>
      </c>
      <c r="BM854" s="146">
        <f t="shared" ref="BM854" si="3708">BM841</f>
        <v>312</v>
      </c>
      <c r="BN854" s="146">
        <f t="shared" si="3479"/>
        <v>8</v>
      </c>
      <c r="BO854" s="146">
        <f t="shared" ref="BO854:BP854" si="3709">BO841</f>
        <v>2</v>
      </c>
      <c r="BP854" s="146">
        <f t="shared" si="3709"/>
        <v>7</v>
      </c>
      <c r="BQ854" s="146">
        <f>VLOOKUP(IF(A854=1,0,A854),宝石属性!$B$26:$D$41,2,0)</f>
        <v>3</v>
      </c>
      <c r="BR854" s="146">
        <f>VLOOKUP(IF(A854=1,0,A854),宝石属性!$B$26:$D$41,3,0)</f>
        <v>1</v>
      </c>
      <c r="BS854" s="146">
        <f t="shared" ref="BS854:BV854" si="3710">IF(BS841="","",BS841)</f>
        <v>1</v>
      </c>
      <c r="BT854" s="146">
        <f t="shared" si="3710"/>
        <v>3</v>
      </c>
      <c r="BU854" s="146">
        <f t="shared" si="3710"/>
        <v>5</v>
      </c>
      <c r="BV854" s="146">
        <f t="shared" si="3710"/>
        <v>7</v>
      </c>
      <c r="BW854" s="357">
        <f t="shared" si="3415"/>
        <v>2022</v>
      </c>
      <c r="BX854" s="357">
        <f t="shared" si="3416"/>
        <v>3004</v>
      </c>
    </row>
    <row r="855" spans="1:76" s="353" customFormat="1">
      <c r="A855" s="348">
        <f t="shared" si="3634"/>
        <v>30</v>
      </c>
      <c r="B855" s="348" t="s">
        <v>1112</v>
      </c>
      <c r="C855" s="348" t="str">
        <f t="shared" si="3548"/>
        <v>女衣</v>
      </c>
      <c r="D855" s="348" t="str">
        <f t="shared" si="3405"/>
        <v>30级橙装女衣</v>
      </c>
      <c r="E855" s="348">
        <f>VLOOKUP($C855,$C$3:$M$15,COLUMNS($C$3:H$15),0)</f>
        <v>60</v>
      </c>
      <c r="F855" s="348" t="str">
        <f>VLOOKUP($C855,$C$3:$M$15,COLUMNS($C$3:I$15),0)</f>
        <v>maxhp_value</v>
      </c>
      <c r="G855" s="348">
        <f>VLOOKUP($C855,$C$3:$M$15,COLUMNS($C$3:J$15),0)</f>
        <v>140</v>
      </c>
      <c r="H855" s="348" t="str">
        <f>VLOOKUP($C855,$C$3:$M$15,COLUMNS($C$3:K$15),0)</f>
        <v>defend_value</v>
      </c>
      <c r="I855" s="348" t="str">
        <f>VLOOKUP($C855,$C$3:$M$15,COLUMNS($C$3:L$15),0)</f>
        <v/>
      </c>
      <c r="J855" s="348" t="str">
        <f>VLOOKUP($C855,$C$3:$M$15,COLUMNS($C$3:M$15),0)</f>
        <v/>
      </c>
      <c r="K855" s="344">
        <f t="shared" si="3549"/>
        <v>201</v>
      </c>
      <c r="L855" s="344">
        <f t="shared" si="3550"/>
        <v>201</v>
      </c>
      <c r="M855" s="344">
        <f t="shared" si="3551"/>
        <v>201</v>
      </c>
      <c r="N855" s="344">
        <f t="shared" si="3552"/>
        <v>201</v>
      </c>
      <c r="O855" s="344">
        <f t="shared" si="3553"/>
        <v>201</v>
      </c>
      <c r="P855" s="344">
        <f t="shared" si="3554"/>
        <v>201</v>
      </c>
      <c r="Q855" s="344">
        <f t="shared" si="3555"/>
        <v>201</v>
      </c>
      <c r="R855" s="344">
        <f t="shared" si="3556"/>
        <v>201</v>
      </c>
      <c r="S855" s="344">
        <f t="shared" si="3557"/>
        <v>201</v>
      </c>
      <c r="T855" s="344">
        <f t="shared" si="3558"/>
        <v>201</v>
      </c>
      <c r="U855" s="356">
        <v>3600</v>
      </c>
      <c r="V855" s="356">
        <v>2800</v>
      </c>
      <c r="W855" s="356">
        <v>2000</v>
      </c>
      <c r="X855" s="356">
        <v>1200</v>
      </c>
      <c r="Y855" s="356">
        <v>400</v>
      </c>
      <c r="Z855" s="344">
        <f t="shared" si="3559"/>
        <v>63</v>
      </c>
      <c r="AA855" s="344">
        <f t="shared" si="3560"/>
        <v>63</v>
      </c>
      <c r="AB855" s="344">
        <f t="shared" si="3561"/>
        <v>63</v>
      </c>
      <c r="AC855" s="344">
        <f t="shared" si="3562"/>
        <v>63</v>
      </c>
      <c r="AD855" s="344">
        <f t="shared" si="3563"/>
        <v>63</v>
      </c>
      <c r="AE855" s="344">
        <f t="shared" si="3564"/>
        <v>63</v>
      </c>
      <c r="AF855" s="344">
        <f t="shared" si="3565"/>
        <v>63</v>
      </c>
      <c r="AG855" s="344">
        <f t="shared" si="3566"/>
        <v>63</v>
      </c>
      <c r="AH855" s="344">
        <f t="shared" si="3567"/>
        <v>63</v>
      </c>
      <c r="AI855" s="344">
        <f t="shared" si="3568"/>
        <v>63</v>
      </c>
      <c r="AJ855" s="356">
        <v>3600</v>
      </c>
      <c r="AK855" s="356">
        <v>2800</v>
      </c>
      <c r="AL855" s="356">
        <v>2000</v>
      </c>
      <c r="AM855" s="356">
        <v>1200</v>
      </c>
      <c r="AN855" s="356">
        <v>400</v>
      </c>
      <c r="AO855" s="344" t="str">
        <f t="shared" si="3569"/>
        <v/>
      </c>
      <c r="AP855" s="344" t="str">
        <f t="shared" si="3570"/>
        <v/>
      </c>
      <c r="AQ855" s="344" t="str">
        <f t="shared" si="3571"/>
        <v/>
      </c>
      <c r="AR855" s="344" t="str">
        <f t="shared" si="3572"/>
        <v/>
      </c>
      <c r="AS855" s="344" t="str">
        <f t="shared" si="3573"/>
        <v/>
      </c>
      <c r="AT855" s="344" t="str">
        <f t="shared" si="3574"/>
        <v/>
      </c>
      <c r="AU855" s="344" t="str">
        <f t="shared" si="3575"/>
        <v/>
      </c>
      <c r="AV855" s="344" t="str">
        <f t="shared" si="3576"/>
        <v/>
      </c>
      <c r="AW855" s="344" t="str">
        <f t="shared" si="3577"/>
        <v/>
      </c>
      <c r="AX855" s="344" t="str">
        <f t="shared" si="3578"/>
        <v/>
      </c>
      <c r="AY855" s="356">
        <v>3600</v>
      </c>
      <c r="AZ855" s="356">
        <v>2800</v>
      </c>
      <c r="BA855" s="356">
        <v>2000</v>
      </c>
      <c r="BB855" s="356">
        <v>1200</v>
      </c>
      <c r="BC855" s="356">
        <v>400</v>
      </c>
      <c r="BD855" s="353">
        <f t="shared" ref="BD855:BH855" si="3711">IF(BD660="","",BD660+60)</f>
        <v>183</v>
      </c>
      <c r="BE855" s="353">
        <f t="shared" si="3711"/>
        <v>183</v>
      </c>
      <c r="BF855" s="353">
        <f t="shared" si="3711"/>
        <v>198</v>
      </c>
      <c r="BG855" s="353">
        <f t="shared" si="3711"/>
        <v>213</v>
      </c>
      <c r="BH855" s="353">
        <f t="shared" si="3711"/>
        <v>228</v>
      </c>
      <c r="BI855" s="146" t="str">
        <f t="shared" si="3616"/>
        <v>183;183</v>
      </c>
      <c r="BJ855" s="352">
        <f t="shared" si="3617"/>
        <v>198</v>
      </c>
      <c r="BK855" s="146" t="str">
        <f t="shared" si="3618"/>
        <v>213;228</v>
      </c>
      <c r="BL855" s="25">
        <f t="shared" si="3407"/>
        <v>8030208</v>
      </c>
      <c r="BM855" s="146">
        <f t="shared" ref="BM855" si="3712">BM842</f>
        <v>568</v>
      </c>
      <c r="BN855" s="146">
        <f t="shared" si="3479"/>
        <v>8</v>
      </c>
      <c r="BO855" s="146">
        <f t="shared" ref="BO855:BP855" si="3713">BO842</f>
        <v>2</v>
      </c>
      <c r="BP855" s="146">
        <f t="shared" si="3713"/>
        <v>8</v>
      </c>
      <c r="BQ855" s="146">
        <f>VLOOKUP(IF(A855=1,0,A855),宝石属性!$B$26:$D$41,2,0)</f>
        <v>3</v>
      </c>
      <c r="BR855" s="146">
        <f>VLOOKUP(IF(A855=1,0,A855),宝石属性!$B$26:$D$41,3,0)</f>
        <v>1</v>
      </c>
      <c r="BS855" s="146">
        <f t="shared" ref="BS855:BV855" si="3714">IF(BS842="","",BS842)</f>
        <v>1</v>
      </c>
      <c r="BT855" s="146">
        <f t="shared" si="3714"/>
        <v>3</v>
      </c>
      <c r="BU855" s="146">
        <f t="shared" si="3714"/>
        <v>5</v>
      </c>
      <c r="BV855" s="146">
        <f t="shared" si="3714"/>
        <v>7</v>
      </c>
      <c r="BW855" s="357">
        <f t="shared" si="3415"/>
        <v>2022</v>
      </c>
      <c r="BX855" s="357">
        <f t="shared" si="3416"/>
        <v>3004</v>
      </c>
    </row>
    <row r="856" spans="1:76" s="353" customFormat="1">
      <c r="A856" s="348">
        <f t="shared" si="3634"/>
        <v>30</v>
      </c>
      <c r="B856" s="348" t="s">
        <v>1112</v>
      </c>
      <c r="C856" s="348" t="str">
        <f t="shared" si="3548"/>
        <v>男头盔</v>
      </c>
      <c r="D856" s="348" t="str">
        <f t="shared" si="3405"/>
        <v>30级橙装男头盔</v>
      </c>
      <c r="E856" s="348">
        <f>VLOOKUP($C856,$C$3:$M$15,COLUMNS($C$3:H$15),0)</f>
        <v>90</v>
      </c>
      <c r="F856" s="348" t="str">
        <f>VLOOKUP($C856,$C$3:$M$15,COLUMNS($C$3:I$15),0)</f>
        <v>maxmp_value</v>
      </c>
      <c r="G856" s="348">
        <f>VLOOKUP($C856,$C$3:$M$15,COLUMNS($C$3:J$15),0)</f>
        <v>140</v>
      </c>
      <c r="H856" s="348" t="str">
        <f>VLOOKUP($C856,$C$3:$M$15,COLUMNS($C$3:K$15),0)</f>
        <v>defend_value</v>
      </c>
      <c r="I856" s="348" t="str">
        <f>VLOOKUP($C856,$C$3:$M$15,COLUMNS($C$3:L$15),0)</f>
        <v/>
      </c>
      <c r="J856" s="348" t="str">
        <f>VLOOKUP($C856,$C$3:$M$15,COLUMNS($C$3:M$15),0)</f>
        <v/>
      </c>
      <c r="K856" s="344">
        <f t="shared" si="3549"/>
        <v>251</v>
      </c>
      <c r="L856" s="344">
        <f t="shared" si="3550"/>
        <v>251</v>
      </c>
      <c r="M856" s="344">
        <f t="shared" si="3551"/>
        <v>251</v>
      </c>
      <c r="N856" s="344">
        <f t="shared" si="3552"/>
        <v>251</v>
      </c>
      <c r="O856" s="344">
        <f t="shared" si="3553"/>
        <v>251</v>
      </c>
      <c r="P856" s="344">
        <f t="shared" si="3554"/>
        <v>251</v>
      </c>
      <c r="Q856" s="344">
        <f t="shared" si="3555"/>
        <v>251</v>
      </c>
      <c r="R856" s="344">
        <f t="shared" si="3556"/>
        <v>251</v>
      </c>
      <c r="S856" s="344">
        <f t="shared" si="3557"/>
        <v>251</v>
      </c>
      <c r="T856" s="344">
        <f t="shared" si="3558"/>
        <v>251</v>
      </c>
      <c r="U856" s="356">
        <v>3600</v>
      </c>
      <c r="V856" s="356">
        <v>2800</v>
      </c>
      <c r="W856" s="356">
        <v>2000</v>
      </c>
      <c r="X856" s="356">
        <v>1200</v>
      </c>
      <c r="Y856" s="356">
        <v>400</v>
      </c>
      <c r="Z856" s="344">
        <f t="shared" si="3559"/>
        <v>38</v>
      </c>
      <c r="AA856" s="344">
        <f t="shared" si="3560"/>
        <v>38</v>
      </c>
      <c r="AB856" s="344">
        <f t="shared" si="3561"/>
        <v>38</v>
      </c>
      <c r="AC856" s="344">
        <f t="shared" si="3562"/>
        <v>38</v>
      </c>
      <c r="AD856" s="344">
        <f t="shared" si="3563"/>
        <v>38</v>
      </c>
      <c r="AE856" s="344">
        <f t="shared" si="3564"/>
        <v>38</v>
      </c>
      <c r="AF856" s="344">
        <f t="shared" si="3565"/>
        <v>38</v>
      </c>
      <c r="AG856" s="344">
        <f t="shared" si="3566"/>
        <v>38</v>
      </c>
      <c r="AH856" s="344">
        <f t="shared" si="3567"/>
        <v>38</v>
      </c>
      <c r="AI856" s="344">
        <f t="shared" si="3568"/>
        <v>38</v>
      </c>
      <c r="AJ856" s="356">
        <v>3600</v>
      </c>
      <c r="AK856" s="356">
        <v>2800</v>
      </c>
      <c r="AL856" s="356">
        <v>2000</v>
      </c>
      <c r="AM856" s="356">
        <v>1200</v>
      </c>
      <c r="AN856" s="356">
        <v>400</v>
      </c>
      <c r="AO856" s="344" t="str">
        <f t="shared" si="3569"/>
        <v/>
      </c>
      <c r="AP856" s="344" t="str">
        <f t="shared" si="3570"/>
        <v/>
      </c>
      <c r="AQ856" s="344" t="str">
        <f t="shared" si="3571"/>
        <v/>
      </c>
      <c r="AR856" s="344" t="str">
        <f t="shared" si="3572"/>
        <v/>
      </c>
      <c r="AS856" s="344" t="str">
        <f t="shared" si="3573"/>
        <v/>
      </c>
      <c r="AT856" s="344" t="str">
        <f t="shared" si="3574"/>
        <v/>
      </c>
      <c r="AU856" s="344" t="str">
        <f t="shared" si="3575"/>
        <v/>
      </c>
      <c r="AV856" s="344" t="str">
        <f t="shared" si="3576"/>
        <v/>
      </c>
      <c r="AW856" s="344" t="str">
        <f t="shared" si="3577"/>
        <v/>
      </c>
      <c r="AX856" s="344" t="str">
        <f t="shared" si="3578"/>
        <v/>
      </c>
      <c r="AY856" s="356">
        <v>3600</v>
      </c>
      <c r="AZ856" s="356">
        <v>2800</v>
      </c>
      <c r="BA856" s="356">
        <v>2000</v>
      </c>
      <c r="BB856" s="356">
        <v>1200</v>
      </c>
      <c r="BC856" s="356">
        <v>400</v>
      </c>
      <c r="BD856" s="353" t="str">
        <f t="shared" ref="BD856:BH856" si="3715">IF(BD661="","",BD661+60)</f>
        <v/>
      </c>
      <c r="BE856" s="353" t="str">
        <f t="shared" si="3715"/>
        <v/>
      </c>
      <c r="BF856" s="353" t="str">
        <f t="shared" si="3715"/>
        <v/>
      </c>
      <c r="BG856" s="353" t="str">
        <f t="shared" si="3715"/>
        <v/>
      </c>
      <c r="BH856" s="353" t="str">
        <f t="shared" si="3715"/>
        <v/>
      </c>
      <c r="BI856" s="146" t="str">
        <f t="shared" si="3616"/>
        <v/>
      </c>
      <c r="BJ856" s="352" t="str">
        <f t="shared" si="3617"/>
        <v/>
      </c>
      <c r="BK856" s="146" t="str">
        <f t="shared" si="3618"/>
        <v/>
      </c>
      <c r="BL856" s="25">
        <f t="shared" si="3407"/>
        <v>8030309</v>
      </c>
      <c r="BM856" s="146">
        <f t="shared" ref="BM856" si="3716">BM843</f>
        <v>1640</v>
      </c>
      <c r="BN856" s="146">
        <f t="shared" si="3479"/>
        <v>8</v>
      </c>
      <c r="BO856" s="146">
        <f t="shared" ref="BO856:BP856" si="3717">BO843</f>
        <v>3</v>
      </c>
      <c r="BP856" s="146">
        <f t="shared" si="3717"/>
        <v>9</v>
      </c>
      <c r="BQ856" s="146">
        <f>VLOOKUP(IF(A856=1,0,A856),宝石属性!$B$26:$D$41,2,0)</f>
        <v>3</v>
      </c>
      <c r="BR856" s="146">
        <f>VLOOKUP(IF(A856=1,0,A856),宝石属性!$B$26:$D$41,3,0)</f>
        <v>1</v>
      </c>
      <c r="BS856" s="146">
        <f t="shared" ref="BS856:BV856" si="3718">IF(BS843="","",BS843)</f>
        <v>2</v>
      </c>
      <c r="BT856" s="146">
        <f t="shared" si="3718"/>
        <v>3</v>
      </c>
      <c r="BU856" s="146" t="str">
        <f t="shared" si="3718"/>
        <v/>
      </c>
      <c r="BV856" s="146" t="str">
        <f t="shared" si="3718"/>
        <v/>
      </c>
      <c r="BW856" s="357">
        <f t="shared" si="3415"/>
        <v>2025</v>
      </c>
      <c r="BX856" s="357">
        <f t="shared" si="3416"/>
        <v>3004</v>
      </c>
    </row>
    <row r="857" spans="1:76" s="353" customFormat="1">
      <c r="A857" s="348">
        <f t="shared" si="3634"/>
        <v>30</v>
      </c>
      <c r="B857" s="348" t="s">
        <v>1112</v>
      </c>
      <c r="C857" s="348" t="str">
        <f t="shared" si="3548"/>
        <v>女头饰</v>
      </c>
      <c r="D857" s="348" t="str">
        <f t="shared" si="3405"/>
        <v>30级橙装女头饰</v>
      </c>
      <c r="E857" s="348">
        <f>VLOOKUP($C857,$C$3:$M$15,COLUMNS($C$3:H$15),0)</f>
        <v>90</v>
      </c>
      <c r="F857" s="348" t="str">
        <f>VLOOKUP($C857,$C$3:$M$15,COLUMNS($C$3:I$15),0)</f>
        <v>maxmp_value</v>
      </c>
      <c r="G857" s="348">
        <f>VLOOKUP($C857,$C$3:$M$15,COLUMNS($C$3:J$15),0)</f>
        <v>140</v>
      </c>
      <c r="H857" s="348" t="str">
        <f>VLOOKUP($C857,$C$3:$M$15,COLUMNS($C$3:K$15),0)</f>
        <v>defend_value</v>
      </c>
      <c r="I857" s="348" t="str">
        <f>VLOOKUP($C857,$C$3:$M$15,COLUMNS($C$3:L$15),0)</f>
        <v/>
      </c>
      <c r="J857" s="348" t="str">
        <f>VLOOKUP($C857,$C$3:$M$15,COLUMNS($C$3:M$15),0)</f>
        <v/>
      </c>
      <c r="K857" s="344">
        <f t="shared" si="3549"/>
        <v>251</v>
      </c>
      <c r="L857" s="344">
        <f t="shared" si="3550"/>
        <v>251</v>
      </c>
      <c r="M857" s="344">
        <f t="shared" si="3551"/>
        <v>251</v>
      </c>
      <c r="N857" s="344">
        <f t="shared" si="3552"/>
        <v>251</v>
      </c>
      <c r="O857" s="344">
        <f t="shared" si="3553"/>
        <v>251</v>
      </c>
      <c r="P857" s="344">
        <f t="shared" si="3554"/>
        <v>251</v>
      </c>
      <c r="Q857" s="344">
        <f t="shared" si="3555"/>
        <v>251</v>
      </c>
      <c r="R857" s="344">
        <f t="shared" si="3556"/>
        <v>251</v>
      </c>
      <c r="S857" s="344">
        <f t="shared" si="3557"/>
        <v>251</v>
      </c>
      <c r="T857" s="344">
        <f t="shared" si="3558"/>
        <v>251</v>
      </c>
      <c r="U857" s="356">
        <v>3600</v>
      </c>
      <c r="V857" s="356">
        <v>2800</v>
      </c>
      <c r="W857" s="356">
        <v>2000</v>
      </c>
      <c r="X857" s="356">
        <v>1200</v>
      </c>
      <c r="Y857" s="356">
        <v>400</v>
      </c>
      <c r="Z857" s="344">
        <f t="shared" si="3559"/>
        <v>38</v>
      </c>
      <c r="AA857" s="344">
        <f t="shared" si="3560"/>
        <v>38</v>
      </c>
      <c r="AB857" s="344">
        <f t="shared" si="3561"/>
        <v>38</v>
      </c>
      <c r="AC857" s="344">
        <f t="shared" si="3562"/>
        <v>38</v>
      </c>
      <c r="AD857" s="344">
        <f t="shared" si="3563"/>
        <v>38</v>
      </c>
      <c r="AE857" s="344">
        <f t="shared" si="3564"/>
        <v>38</v>
      </c>
      <c r="AF857" s="344">
        <f t="shared" si="3565"/>
        <v>38</v>
      </c>
      <c r="AG857" s="344">
        <f t="shared" si="3566"/>
        <v>38</v>
      </c>
      <c r="AH857" s="344">
        <f t="shared" si="3567"/>
        <v>38</v>
      </c>
      <c r="AI857" s="344">
        <f t="shared" si="3568"/>
        <v>38</v>
      </c>
      <c r="AJ857" s="356">
        <v>3600</v>
      </c>
      <c r="AK857" s="356">
        <v>2800</v>
      </c>
      <c r="AL857" s="356">
        <v>2000</v>
      </c>
      <c r="AM857" s="356">
        <v>1200</v>
      </c>
      <c r="AN857" s="356">
        <v>400</v>
      </c>
      <c r="AO857" s="344" t="str">
        <f t="shared" si="3569"/>
        <v/>
      </c>
      <c r="AP857" s="344" t="str">
        <f t="shared" si="3570"/>
        <v/>
      </c>
      <c r="AQ857" s="344" t="str">
        <f t="shared" si="3571"/>
        <v/>
      </c>
      <c r="AR857" s="344" t="str">
        <f t="shared" si="3572"/>
        <v/>
      </c>
      <c r="AS857" s="344" t="str">
        <f t="shared" si="3573"/>
        <v/>
      </c>
      <c r="AT857" s="344" t="str">
        <f t="shared" si="3574"/>
        <v/>
      </c>
      <c r="AU857" s="344" t="str">
        <f t="shared" si="3575"/>
        <v/>
      </c>
      <c r="AV857" s="344" t="str">
        <f t="shared" si="3576"/>
        <v/>
      </c>
      <c r="AW857" s="344" t="str">
        <f t="shared" si="3577"/>
        <v/>
      </c>
      <c r="AX857" s="344" t="str">
        <f t="shared" si="3578"/>
        <v/>
      </c>
      <c r="AY857" s="356">
        <v>3600</v>
      </c>
      <c r="AZ857" s="356">
        <v>2800</v>
      </c>
      <c r="BA857" s="356">
        <v>2000</v>
      </c>
      <c r="BB857" s="356">
        <v>1200</v>
      </c>
      <c r="BC857" s="356">
        <v>400</v>
      </c>
      <c r="BD857" s="353" t="str">
        <f t="shared" ref="BD857:BH857" si="3719">IF(BD662="","",BD662+60)</f>
        <v/>
      </c>
      <c r="BE857" s="353" t="str">
        <f t="shared" si="3719"/>
        <v/>
      </c>
      <c r="BF857" s="353" t="str">
        <f t="shared" si="3719"/>
        <v/>
      </c>
      <c r="BG857" s="353" t="str">
        <f t="shared" si="3719"/>
        <v/>
      </c>
      <c r="BH857" s="353" t="str">
        <f t="shared" si="3719"/>
        <v/>
      </c>
      <c r="BI857" s="146" t="str">
        <f t="shared" si="3616"/>
        <v/>
      </c>
      <c r="BJ857" s="352" t="str">
        <f t="shared" si="3617"/>
        <v/>
      </c>
      <c r="BK857" s="146" t="str">
        <f t="shared" si="3618"/>
        <v/>
      </c>
      <c r="BL857" s="25">
        <f t="shared" si="3407"/>
        <v>8030310</v>
      </c>
      <c r="BM857" s="146">
        <f t="shared" ref="BM857" si="3720">BM844</f>
        <v>1384</v>
      </c>
      <c r="BN857" s="146">
        <f t="shared" si="3479"/>
        <v>8</v>
      </c>
      <c r="BO857" s="146">
        <f t="shared" ref="BO857:BP857" si="3721">BO844</f>
        <v>3</v>
      </c>
      <c r="BP857" s="146">
        <f t="shared" si="3721"/>
        <v>10</v>
      </c>
      <c r="BQ857" s="146">
        <f>VLOOKUP(IF(A857=1,0,A857),宝石属性!$B$26:$D$41,2,0)</f>
        <v>3</v>
      </c>
      <c r="BR857" s="146">
        <f>VLOOKUP(IF(A857=1,0,A857),宝石属性!$B$26:$D$41,3,0)</f>
        <v>1</v>
      </c>
      <c r="BS857" s="146">
        <f t="shared" ref="BS857:BV857" si="3722">IF(BS844="","",BS844)</f>
        <v>2</v>
      </c>
      <c r="BT857" s="146">
        <f t="shared" si="3722"/>
        <v>3</v>
      </c>
      <c r="BU857" s="146" t="str">
        <f t="shared" si="3722"/>
        <v/>
      </c>
      <c r="BV857" s="146" t="str">
        <f t="shared" si="3722"/>
        <v/>
      </c>
      <c r="BW857" s="357">
        <f t="shared" si="3415"/>
        <v>2025</v>
      </c>
      <c r="BX857" s="357">
        <f t="shared" si="3416"/>
        <v>3004</v>
      </c>
    </row>
    <row r="858" spans="1:76" s="353" customFormat="1">
      <c r="A858" s="348">
        <f t="shared" si="3634"/>
        <v>30</v>
      </c>
      <c r="B858" s="348" t="s">
        <v>1112</v>
      </c>
      <c r="C858" s="348" t="str">
        <f t="shared" si="3548"/>
        <v>项链</v>
      </c>
      <c r="D858" s="348" t="str">
        <f t="shared" si="3405"/>
        <v>30级橙装项链</v>
      </c>
      <c r="E858" s="348">
        <f>VLOOKUP($C858,$C$3:$M$15,COLUMNS($C$3:H$15),0)</f>
        <v>150</v>
      </c>
      <c r="F858" s="348" t="str">
        <f>VLOOKUP($C858,$C$3:$M$15,COLUMNS($C$3:I$15),0)</f>
        <v>magicattack_value</v>
      </c>
      <c r="G858" s="348">
        <f>VLOOKUP($C858,$C$3:$M$15,COLUMNS($C$3:J$15),0)</f>
        <v>160</v>
      </c>
      <c r="H858" s="348" t="str">
        <f>VLOOKUP($C858,$C$3:$M$15,COLUMNS($C$3:K$15),0)</f>
        <v>magicdef_value</v>
      </c>
      <c r="I858" s="348" t="str">
        <f>VLOOKUP($C858,$C$3:$M$15,COLUMNS($C$3:L$15),0)</f>
        <v/>
      </c>
      <c r="J858" s="348" t="str">
        <f>VLOOKUP($C858,$C$3:$M$15,COLUMNS($C$3:M$15),0)</f>
        <v/>
      </c>
      <c r="K858" s="344">
        <f t="shared" si="3549"/>
        <v>69</v>
      </c>
      <c r="L858" s="344">
        <f t="shared" si="3550"/>
        <v>69</v>
      </c>
      <c r="M858" s="344">
        <f t="shared" si="3551"/>
        <v>69</v>
      </c>
      <c r="N858" s="344">
        <f t="shared" si="3552"/>
        <v>69</v>
      </c>
      <c r="O858" s="344">
        <f t="shared" si="3553"/>
        <v>69</v>
      </c>
      <c r="P858" s="344">
        <f t="shared" si="3554"/>
        <v>69</v>
      </c>
      <c r="Q858" s="344">
        <f t="shared" si="3555"/>
        <v>69</v>
      </c>
      <c r="R858" s="344">
        <f t="shared" si="3556"/>
        <v>69</v>
      </c>
      <c r="S858" s="344">
        <f t="shared" si="3557"/>
        <v>69</v>
      </c>
      <c r="T858" s="344">
        <f t="shared" si="3558"/>
        <v>69</v>
      </c>
      <c r="U858" s="356">
        <v>3600</v>
      </c>
      <c r="V858" s="356">
        <v>2800</v>
      </c>
      <c r="W858" s="356">
        <v>2000</v>
      </c>
      <c r="X858" s="356">
        <v>1200</v>
      </c>
      <c r="Y858" s="356">
        <v>400</v>
      </c>
      <c r="Z858" s="344">
        <f t="shared" si="3559"/>
        <v>37</v>
      </c>
      <c r="AA858" s="344">
        <f t="shared" si="3560"/>
        <v>37</v>
      </c>
      <c r="AB858" s="344">
        <f t="shared" si="3561"/>
        <v>37</v>
      </c>
      <c r="AC858" s="344">
        <f t="shared" si="3562"/>
        <v>37</v>
      </c>
      <c r="AD858" s="344">
        <f t="shared" si="3563"/>
        <v>37</v>
      </c>
      <c r="AE858" s="344">
        <f t="shared" si="3564"/>
        <v>37</v>
      </c>
      <c r="AF858" s="344">
        <f t="shared" si="3565"/>
        <v>37</v>
      </c>
      <c r="AG858" s="344">
        <f t="shared" si="3566"/>
        <v>37</v>
      </c>
      <c r="AH858" s="344">
        <f t="shared" si="3567"/>
        <v>37</v>
      </c>
      <c r="AI858" s="344">
        <f t="shared" si="3568"/>
        <v>37</v>
      </c>
      <c r="AJ858" s="356">
        <v>3600</v>
      </c>
      <c r="AK858" s="356">
        <v>2800</v>
      </c>
      <c r="AL858" s="356">
        <v>2000</v>
      </c>
      <c r="AM858" s="356">
        <v>1200</v>
      </c>
      <c r="AN858" s="356">
        <v>400</v>
      </c>
      <c r="AO858" s="344" t="str">
        <f t="shared" si="3569"/>
        <v/>
      </c>
      <c r="AP858" s="344" t="str">
        <f t="shared" si="3570"/>
        <v/>
      </c>
      <c r="AQ858" s="344" t="str">
        <f t="shared" si="3571"/>
        <v/>
      </c>
      <c r="AR858" s="344" t="str">
        <f t="shared" si="3572"/>
        <v/>
      </c>
      <c r="AS858" s="344" t="str">
        <f t="shared" si="3573"/>
        <v/>
      </c>
      <c r="AT858" s="344" t="str">
        <f t="shared" si="3574"/>
        <v/>
      </c>
      <c r="AU858" s="344" t="str">
        <f t="shared" si="3575"/>
        <v/>
      </c>
      <c r="AV858" s="344" t="str">
        <f t="shared" si="3576"/>
        <v/>
      </c>
      <c r="AW858" s="344" t="str">
        <f t="shared" si="3577"/>
        <v/>
      </c>
      <c r="AX858" s="344" t="str">
        <f t="shared" si="3578"/>
        <v/>
      </c>
      <c r="AY858" s="356">
        <v>3600</v>
      </c>
      <c r="AZ858" s="356">
        <v>2800</v>
      </c>
      <c r="BA858" s="356">
        <v>2000</v>
      </c>
      <c r="BB858" s="356">
        <v>1200</v>
      </c>
      <c r="BC858" s="356">
        <v>400</v>
      </c>
      <c r="BD858" s="353" t="str">
        <f t="shared" ref="BD858:BH858" si="3723">IF(BD663="","",BD663+60)</f>
        <v/>
      </c>
      <c r="BE858" s="353" t="str">
        <f t="shared" si="3723"/>
        <v/>
      </c>
      <c r="BF858" s="353" t="str">
        <f t="shared" si="3723"/>
        <v/>
      </c>
      <c r="BG858" s="353" t="str">
        <f t="shared" si="3723"/>
        <v/>
      </c>
      <c r="BH858" s="353" t="str">
        <f t="shared" si="3723"/>
        <v/>
      </c>
      <c r="BI858" s="146" t="str">
        <f t="shared" si="3616"/>
        <v/>
      </c>
      <c r="BJ858" s="352" t="str">
        <f t="shared" si="3617"/>
        <v/>
      </c>
      <c r="BK858" s="146" t="str">
        <f t="shared" si="3618"/>
        <v/>
      </c>
      <c r="BL858" s="25">
        <f t="shared" si="3407"/>
        <v>8030411</v>
      </c>
      <c r="BM858" s="146">
        <f t="shared" ref="BM858" si="3724">BM845</f>
        <v>40</v>
      </c>
      <c r="BN858" s="146">
        <f t="shared" si="3479"/>
        <v>8</v>
      </c>
      <c r="BO858" s="146">
        <f t="shared" ref="BO858:BP858" si="3725">BO845</f>
        <v>4</v>
      </c>
      <c r="BP858" s="146">
        <f t="shared" si="3725"/>
        <v>11</v>
      </c>
      <c r="BQ858" s="146">
        <f>VLOOKUP(IF(A858=1,0,A858),宝石属性!$B$26:$D$41,2,0)</f>
        <v>3</v>
      </c>
      <c r="BR858" s="146">
        <f>VLOOKUP(IF(A858=1,0,A858),宝石属性!$B$26:$D$41,3,0)</f>
        <v>1</v>
      </c>
      <c r="BS858" s="146">
        <f t="shared" ref="BS858:BV858" si="3726">IF(BS845="","",BS845)</f>
        <v>4</v>
      </c>
      <c r="BT858" s="146">
        <f t="shared" si="3726"/>
        <v>5</v>
      </c>
      <c r="BU858" s="146" t="str">
        <f t="shared" si="3726"/>
        <v/>
      </c>
      <c r="BV858" s="146" t="str">
        <f t="shared" si="3726"/>
        <v/>
      </c>
      <c r="BW858" s="357">
        <f t="shared" si="3415"/>
        <v>2028</v>
      </c>
      <c r="BX858" s="357">
        <f t="shared" si="3416"/>
        <v>3004</v>
      </c>
    </row>
    <row r="859" spans="1:76" s="353" customFormat="1">
      <c r="A859" s="348">
        <f t="shared" si="3634"/>
        <v>30</v>
      </c>
      <c r="B859" s="348" t="s">
        <v>1112</v>
      </c>
      <c r="C859" s="348" t="str">
        <f t="shared" si="3548"/>
        <v>腰带</v>
      </c>
      <c r="D859" s="348" t="str">
        <f t="shared" si="3405"/>
        <v>30级橙装腰带</v>
      </c>
      <c r="E859" s="348">
        <f>VLOOKUP($C859,$C$3:$M$15,COLUMNS($C$3:H$15),0)</f>
        <v>60</v>
      </c>
      <c r="F859" s="348" t="str">
        <f>VLOOKUP($C859,$C$3:$M$15,COLUMNS($C$3:I$15),0)</f>
        <v>maxhp_value</v>
      </c>
      <c r="G859" s="348">
        <f>VLOOKUP($C859,$C$3:$M$15,COLUMNS($C$3:J$15),0)</f>
        <v>140</v>
      </c>
      <c r="H859" s="348" t="str">
        <f>VLOOKUP($C859,$C$3:$M$15,COLUMNS($C$3:K$15),0)</f>
        <v>defend_value</v>
      </c>
      <c r="I859" s="348" t="str">
        <f>VLOOKUP($C859,$C$3:$M$15,COLUMNS($C$3:L$15),0)</f>
        <v/>
      </c>
      <c r="J859" s="348" t="str">
        <f>VLOOKUP($C859,$C$3:$M$15,COLUMNS($C$3:M$15),0)</f>
        <v/>
      </c>
      <c r="K859" s="344">
        <f t="shared" si="3549"/>
        <v>301</v>
      </c>
      <c r="L859" s="344">
        <f t="shared" si="3550"/>
        <v>301</v>
      </c>
      <c r="M859" s="344">
        <f t="shared" si="3551"/>
        <v>301</v>
      </c>
      <c r="N859" s="344">
        <f t="shared" si="3552"/>
        <v>301</v>
      </c>
      <c r="O859" s="344">
        <f t="shared" si="3553"/>
        <v>301</v>
      </c>
      <c r="P859" s="344">
        <f t="shared" si="3554"/>
        <v>301</v>
      </c>
      <c r="Q859" s="344">
        <f t="shared" si="3555"/>
        <v>301</v>
      </c>
      <c r="R859" s="344">
        <f t="shared" si="3556"/>
        <v>301</v>
      </c>
      <c r="S859" s="344">
        <f t="shared" si="3557"/>
        <v>301</v>
      </c>
      <c r="T859" s="344">
        <f t="shared" si="3558"/>
        <v>301</v>
      </c>
      <c r="U859" s="356">
        <v>3600</v>
      </c>
      <c r="V859" s="356">
        <v>2800</v>
      </c>
      <c r="W859" s="356">
        <v>2000</v>
      </c>
      <c r="X859" s="356">
        <v>1200</v>
      </c>
      <c r="Y859" s="356">
        <v>400</v>
      </c>
      <c r="Z859" s="344">
        <f t="shared" si="3559"/>
        <v>25</v>
      </c>
      <c r="AA859" s="344">
        <f t="shared" si="3560"/>
        <v>25</v>
      </c>
      <c r="AB859" s="344">
        <f t="shared" si="3561"/>
        <v>25</v>
      </c>
      <c r="AC859" s="344">
        <f t="shared" si="3562"/>
        <v>25</v>
      </c>
      <c r="AD859" s="344">
        <f t="shared" si="3563"/>
        <v>25</v>
      </c>
      <c r="AE859" s="344">
        <f t="shared" si="3564"/>
        <v>25</v>
      </c>
      <c r="AF859" s="344">
        <f t="shared" si="3565"/>
        <v>25</v>
      </c>
      <c r="AG859" s="344">
        <f t="shared" si="3566"/>
        <v>25</v>
      </c>
      <c r="AH859" s="344">
        <f t="shared" si="3567"/>
        <v>25</v>
      </c>
      <c r="AI859" s="344">
        <f t="shared" si="3568"/>
        <v>25</v>
      </c>
      <c r="AJ859" s="356">
        <v>3600</v>
      </c>
      <c r="AK859" s="356">
        <v>2800</v>
      </c>
      <c r="AL859" s="356">
        <v>2000</v>
      </c>
      <c r="AM859" s="356">
        <v>1200</v>
      </c>
      <c r="AN859" s="356">
        <v>400</v>
      </c>
      <c r="AO859" s="344" t="str">
        <f t="shared" si="3569"/>
        <v/>
      </c>
      <c r="AP859" s="344" t="str">
        <f t="shared" si="3570"/>
        <v/>
      </c>
      <c r="AQ859" s="344" t="str">
        <f t="shared" si="3571"/>
        <v/>
      </c>
      <c r="AR859" s="344" t="str">
        <f t="shared" si="3572"/>
        <v/>
      </c>
      <c r="AS859" s="344" t="str">
        <f t="shared" si="3573"/>
        <v/>
      </c>
      <c r="AT859" s="344" t="str">
        <f t="shared" si="3574"/>
        <v/>
      </c>
      <c r="AU859" s="344" t="str">
        <f t="shared" si="3575"/>
        <v/>
      </c>
      <c r="AV859" s="344" t="str">
        <f t="shared" si="3576"/>
        <v/>
      </c>
      <c r="AW859" s="344" t="str">
        <f t="shared" si="3577"/>
        <v/>
      </c>
      <c r="AX859" s="344" t="str">
        <f t="shared" si="3578"/>
        <v/>
      </c>
      <c r="AY859" s="356">
        <v>3600</v>
      </c>
      <c r="AZ859" s="356">
        <v>2800</v>
      </c>
      <c r="BA859" s="356">
        <v>2000</v>
      </c>
      <c r="BB859" s="356">
        <v>1200</v>
      </c>
      <c r="BC859" s="356">
        <v>400</v>
      </c>
      <c r="BD859" s="353" t="str">
        <f t="shared" ref="BD859:BH859" si="3727">IF(BD664="","",BD664+60)</f>
        <v/>
      </c>
      <c r="BE859" s="353" t="str">
        <f t="shared" si="3727"/>
        <v/>
      </c>
      <c r="BF859" s="353" t="str">
        <f t="shared" si="3727"/>
        <v/>
      </c>
      <c r="BG859" s="353" t="str">
        <f t="shared" si="3727"/>
        <v/>
      </c>
      <c r="BH859" s="353" t="str">
        <f t="shared" si="3727"/>
        <v/>
      </c>
      <c r="BI859" s="146" t="str">
        <f t="shared" si="3616"/>
        <v/>
      </c>
      <c r="BJ859" s="352" t="str">
        <f t="shared" si="3617"/>
        <v/>
      </c>
      <c r="BK859" s="146" t="str">
        <f t="shared" si="3618"/>
        <v/>
      </c>
      <c r="BL859" s="25">
        <f t="shared" si="3407"/>
        <v>8030512</v>
      </c>
      <c r="BM859" s="146">
        <f t="shared" ref="BM859" si="3728">BM846</f>
        <v>72</v>
      </c>
      <c r="BN859" s="146">
        <f t="shared" si="3479"/>
        <v>8</v>
      </c>
      <c r="BO859" s="146">
        <f t="shared" ref="BO859:BP859" si="3729">BO846</f>
        <v>5</v>
      </c>
      <c r="BP859" s="146">
        <f t="shared" si="3729"/>
        <v>12</v>
      </c>
      <c r="BQ859" s="146">
        <f>VLOOKUP(IF(A859=1,0,A859),宝石属性!$B$26:$D$41,2,0)</f>
        <v>3</v>
      </c>
      <c r="BR859" s="146">
        <f>VLOOKUP(IF(A859=1,0,A859),宝石属性!$B$26:$D$41,3,0)</f>
        <v>1</v>
      </c>
      <c r="BS859" s="146">
        <f t="shared" ref="BS859:BV859" si="3730">IF(BS846="","",BS846)</f>
        <v>1</v>
      </c>
      <c r="BT859" s="146">
        <f t="shared" si="3730"/>
        <v>6</v>
      </c>
      <c r="BU859" s="146">
        <f t="shared" si="3730"/>
        <v>9</v>
      </c>
      <c r="BV859" s="146" t="str">
        <f t="shared" si="3730"/>
        <v/>
      </c>
      <c r="BW859" s="357">
        <f t="shared" si="3415"/>
        <v>2031</v>
      </c>
      <c r="BX859" s="357">
        <f t="shared" si="3416"/>
        <v>3004</v>
      </c>
    </row>
    <row r="860" spans="1:76" s="353" customFormat="1">
      <c r="A860" s="348">
        <f t="shared" si="3634"/>
        <v>30</v>
      </c>
      <c r="B860" s="348" t="s">
        <v>1112</v>
      </c>
      <c r="C860" s="348" t="str">
        <f t="shared" si="3548"/>
        <v>鞋子</v>
      </c>
      <c r="D860" s="348" t="str">
        <f t="shared" si="3405"/>
        <v>30级橙装鞋子</v>
      </c>
      <c r="E860" s="348">
        <f>VLOOKUP($C860,$C$3:$M$15,COLUMNS($C$3:H$15),0)</f>
        <v>160</v>
      </c>
      <c r="F860" s="348" t="str">
        <f>VLOOKUP($C860,$C$3:$M$15,COLUMNS($C$3:I$15),0)</f>
        <v>magicdef_value</v>
      </c>
      <c r="G860" s="348">
        <f>VLOOKUP($C860,$C$3:$M$15,COLUMNS($C$3:J$15),0)</f>
        <v>200</v>
      </c>
      <c r="H860" s="348" t="str">
        <f>VLOOKUP($C860,$C$3:$M$15,COLUMNS($C$3:K$15),0)</f>
        <v>speed_value</v>
      </c>
      <c r="I860" s="348" t="str">
        <f>VLOOKUP($C860,$C$3:$M$15,COLUMNS($C$3:L$15),0)</f>
        <v/>
      </c>
      <c r="J860" s="348" t="str">
        <f>VLOOKUP($C860,$C$3:$M$15,COLUMNS($C$3:M$15),0)</f>
        <v/>
      </c>
      <c r="K860" s="344">
        <f t="shared" si="3549"/>
        <v>37</v>
      </c>
      <c r="L860" s="344">
        <f t="shared" si="3550"/>
        <v>37</v>
      </c>
      <c r="M860" s="344">
        <f t="shared" si="3551"/>
        <v>37</v>
      </c>
      <c r="N860" s="344">
        <f t="shared" si="3552"/>
        <v>37</v>
      </c>
      <c r="O860" s="344">
        <f t="shared" si="3553"/>
        <v>37</v>
      </c>
      <c r="P860" s="344">
        <f t="shared" si="3554"/>
        <v>37</v>
      </c>
      <c r="Q860" s="344">
        <f t="shared" si="3555"/>
        <v>37</v>
      </c>
      <c r="R860" s="344">
        <f t="shared" si="3556"/>
        <v>37</v>
      </c>
      <c r="S860" s="344">
        <f t="shared" si="3557"/>
        <v>37</v>
      </c>
      <c r="T860" s="344">
        <f t="shared" si="3558"/>
        <v>37</v>
      </c>
      <c r="U860" s="356">
        <v>3600</v>
      </c>
      <c r="V860" s="356">
        <v>2800</v>
      </c>
      <c r="W860" s="356">
        <v>2000</v>
      </c>
      <c r="X860" s="356">
        <v>1200</v>
      </c>
      <c r="Y860" s="356">
        <v>400</v>
      </c>
      <c r="Z860" s="344">
        <f t="shared" si="3559"/>
        <v>40</v>
      </c>
      <c r="AA860" s="344">
        <f t="shared" si="3560"/>
        <v>40</v>
      </c>
      <c r="AB860" s="344">
        <f t="shared" si="3561"/>
        <v>40</v>
      </c>
      <c r="AC860" s="344">
        <f t="shared" si="3562"/>
        <v>40</v>
      </c>
      <c r="AD860" s="344">
        <f t="shared" si="3563"/>
        <v>40</v>
      </c>
      <c r="AE860" s="344">
        <f t="shared" si="3564"/>
        <v>40</v>
      </c>
      <c r="AF860" s="344">
        <f t="shared" si="3565"/>
        <v>40</v>
      </c>
      <c r="AG860" s="344">
        <f t="shared" si="3566"/>
        <v>40</v>
      </c>
      <c r="AH860" s="344">
        <f t="shared" si="3567"/>
        <v>40</v>
      </c>
      <c r="AI860" s="344">
        <f t="shared" si="3568"/>
        <v>40</v>
      </c>
      <c r="AJ860" s="356">
        <v>3600</v>
      </c>
      <c r="AK860" s="356">
        <v>2800</v>
      </c>
      <c r="AL860" s="356">
        <v>2000</v>
      </c>
      <c r="AM860" s="356">
        <v>1200</v>
      </c>
      <c r="AN860" s="356">
        <v>400</v>
      </c>
      <c r="AO860" s="344" t="str">
        <f t="shared" si="3569"/>
        <v/>
      </c>
      <c r="AP860" s="344" t="str">
        <f t="shared" si="3570"/>
        <v/>
      </c>
      <c r="AQ860" s="344" t="str">
        <f t="shared" si="3571"/>
        <v/>
      </c>
      <c r="AR860" s="344" t="str">
        <f t="shared" si="3572"/>
        <v/>
      </c>
      <c r="AS860" s="344" t="str">
        <f t="shared" si="3573"/>
        <v/>
      </c>
      <c r="AT860" s="344" t="str">
        <f t="shared" si="3574"/>
        <v/>
      </c>
      <c r="AU860" s="344" t="str">
        <f t="shared" si="3575"/>
        <v/>
      </c>
      <c r="AV860" s="344" t="str">
        <f t="shared" si="3576"/>
        <v/>
      </c>
      <c r="AW860" s="344" t="str">
        <f t="shared" si="3577"/>
        <v/>
      </c>
      <c r="AX860" s="344" t="str">
        <f t="shared" si="3578"/>
        <v/>
      </c>
      <c r="AY860" s="356">
        <v>3600</v>
      </c>
      <c r="AZ860" s="356">
        <v>2800</v>
      </c>
      <c r="BA860" s="356">
        <v>2000</v>
      </c>
      <c r="BB860" s="356">
        <v>1200</v>
      </c>
      <c r="BC860" s="356">
        <v>400</v>
      </c>
      <c r="BD860" s="353" t="str">
        <f t="shared" ref="BD860:BH860" si="3731">IF(BD665="","",BD665+60)</f>
        <v/>
      </c>
      <c r="BE860" s="353" t="str">
        <f t="shared" si="3731"/>
        <v/>
      </c>
      <c r="BF860" s="353" t="str">
        <f t="shared" si="3731"/>
        <v/>
      </c>
      <c r="BG860" s="353" t="str">
        <f t="shared" si="3731"/>
        <v/>
      </c>
      <c r="BH860" s="353" t="str">
        <f t="shared" si="3731"/>
        <v/>
      </c>
      <c r="BI860" s="146" t="str">
        <f t="shared" si="3616"/>
        <v/>
      </c>
      <c r="BJ860" s="352" t="str">
        <f t="shared" si="3617"/>
        <v/>
      </c>
      <c r="BK860" s="146" t="str">
        <f t="shared" si="3618"/>
        <v/>
      </c>
      <c r="BL860" s="25">
        <f t="shared" si="3407"/>
        <v>8030613</v>
      </c>
      <c r="BM860" s="146">
        <f t="shared" ref="BM860" si="3732">BM847</f>
        <v>88</v>
      </c>
      <c r="BN860" s="146">
        <f t="shared" si="3479"/>
        <v>8</v>
      </c>
      <c r="BO860" s="146">
        <f t="shared" ref="BO860:BP860" si="3733">BO847</f>
        <v>6</v>
      </c>
      <c r="BP860" s="146">
        <f t="shared" si="3733"/>
        <v>13</v>
      </c>
      <c r="BQ860" s="146">
        <f>VLOOKUP(IF(A860=1,0,A860),宝石属性!$B$26:$D$41,2,0)</f>
        <v>3</v>
      </c>
      <c r="BR860" s="146">
        <f>VLOOKUP(IF(A860=1,0,A860),宝石属性!$B$26:$D$41,3,0)</f>
        <v>1</v>
      </c>
      <c r="BS860" s="146">
        <f t="shared" ref="BS860:BV860" si="3734">IF(BS847="","",BS847)</f>
        <v>6</v>
      </c>
      <c r="BT860" s="146">
        <f t="shared" si="3734"/>
        <v>9</v>
      </c>
      <c r="BU860" s="146" t="str">
        <f t="shared" si="3734"/>
        <v/>
      </c>
      <c r="BV860" s="146" t="str">
        <f t="shared" si="3734"/>
        <v/>
      </c>
      <c r="BW860" s="357">
        <f t="shared" si="3415"/>
        <v>2034</v>
      </c>
      <c r="BX860" s="357">
        <f t="shared" si="3416"/>
        <v>3004</v>
      </c>
    </row>
    <row r="861" spans="1:76" s="353" customFormat="1">
      <c r="A861" s="348">
        <f t="shared" si="3634"/>
        <v>40</v>
      </c>
      <c r="B861" s="348" t="s">
        <v>1112</v>
      </c>
      <c r="C861" s="348" t="str">
        <f t="shared" si="3548"/>
        <v>剑</v>
      </c>
      <c r="D861" s="348" t="str">
        <f t="shared" ref="D861:D924" si="3735">A861&amp;"级"&amp;B861&amp;C861</f>
        <v>40级橙装剑</v>
      </c>
      <c r="E861" s="348">
        <f>VLOOKUP($C861,$C$3:$M$15,COLUMNS($C$3:H$15),0)</f>
        <v>130</v>
      </c>
      <c r="F861" s="348" t="str">
        <f>VLOOKUP($C861,$C$3:$M$15,COLUMNS($C$3:I$15),0)</f>
        <v>phyattack_value</v>
      </c>
      <c r="G861" s="348">
        <f>VLOOKUP($C861,$C$3:$M$15,COLUMNS($C$3:J$15),0)</f>
        <v>150</v>
      </c>
      <c r="H861" s="348" t="str">
        <f>VLOOKUP($C861,$C$3:$M$15,COLUMNS($C$3:K$15),0)</f>
        <v>magicattack_value</v>
      </c>
      <c r="I861" s="348">
        <f>VLOOKUP($C861,$C$3:$M$15,COLUMNS($C$3:L$15),0)</f>
        <v>170</v>
      </c>
      <c r="J861" s="348" t="str">
        <f>VLOOKUP($C861,$C$3:$M$15,COLUMNS($C$3:M$15),0)</f>
        <v>medical_value</v>
      </c>
      <c r="K861" s="344">
        <f t="shared" si="3549"/>
        <v>335</v>
      </c>
      <c r="L861" s="344">
        <f t="shared" si="3550"/>
        <v>335</v>
      </c>
      <c r="M861" s="344">
        <f t="shared" si="3551"/>
        <v>335</v>
      </c>
      <c r="N861" s="344">
        <f t="shared" si="3552"/>
        <v>335</v>
      </c>
      <c r="O861" s="344">
        <f t="shared" si="3553"/>
        <v>335</v>
      </c>
      <c r="P861" s="344">
        <f t="shared" si="3554"/>
        <v>335</v>
      </c>
      <c r="Q861" s="344">
        <f t="shared" si="3555"/>
        <v>335</v>
      </c>
      <c r="R861" s="344">
        <f t="shared" si="3556"/>
        <v>335</v>
      </c>
      <c r="S861" s="344">
        <f t="shared" si="3557"/>
        <v>335</v>
      </c>
      <c r="T861" s="344">
        <f t="shared" si="3558"/>
        <v>335</v>
      </c>
      <c r="U861" s="356">
        <v>3600</v>
      </c>
      <c r="V861" s="356">
        <v>2800</v>
      </c>
      <c r="W861" s="356">
        <v>2000</v>
      </c>
      <c r="X861" s="356">
        <v>1200</v>
      </c>
      <c r="Y861" s="356">
        <v>400</v>
      </c>
      <c r="Z861" s="344">
        <f t="shared" si="3559"/>
        <v>75</v>
      </c>
      <c r="AA861" s="344">
        <f t="shared" si="3560"/>
        <v>75</v>
      </c>
      <c r="AB861" s="344">
        <f t="shared" si="3561"/>
        <v>75</v>
      </c>
      <c r="AC861" s="344">
        <f t="shared" si="3562"/>
        <v>75</v>
      </c>
      <c r="AD861" s="344">
        <f t="shared" si="3563"/>
        <v>75</v>
      </c>
      <c r="AE861" s="344">
        <f t="shared" si="3564"/>
        <v>75</v>
      </c>
      <c r="AF861" s="344">
        <f t="shared" si="3565"/>
        <v>75</v>
      </c>
      <c r="AG861" s="344">
        <f t="shared" si="3566"/>
        <v>75</v>
      </c>
      <c r="AH861" s="344">
        <f t="shared" si="3567"/>
        <v>75</v>
      </c>
      <c r="AI861" s="344">
        <f t="shared" si="3568"/>
        <v>75</v>
      </c>
      <c r="AJ861" s="356">
        <v>3600</v>
      </c>
      <c r="AK861" s="356">
        <v>2800</v>
      </c>
      <c r="AL861" s="356">
        <v>2000</v>
      </c>
      <c r="AM861" s="356">
        <v>1200</v>
      </c>
      <c r="AN861" s="356">
        <v>400</v>
      </c>
      <c r="AO861" s="344">
        <f t="shared" si="3569"/>
        <v>122</v>
      </c>
      <c r="AP861" s="344">
        <f t="shared" si="3570"/>
        <v>122</v>
      </c>
      <c r="AQ861" s="344">
        <f t="shared" si="3571"/>
        <v>122</v>
      </c>
      <c r="AR861" s="344">
        <f t="shared" si="3572"/>
        <v>122</v>
      </c>
      <c r="AS861" s="344">
        <f t="shared" si="3573"/>
        <v>122</v>
      </c>
      <c r="AT861" s="344">
        <f t="shared" si="3574"/>
        <v>122</v>
      </c>
      <c r="AU861" s="344">
        <f t="shared" si="3575"/>
        <v>122</v>
      </c>
      <c r="AV861" s="344">
        <f t="shared" si="3576"/>
        <v>122</v>
      </c>
      <c r="AW861" s="344">
        <f t="shared" si="3577"/>
        <v>122</v>
      </c>
      <c r="AX861" s="344">
        <f t="shared" si="3578"/>
        <v>122</v>
      </c>
      <c r="AY861" s="356">
        <v>3600</v>
      </c>
      <c r="AZ861" s="356">
        <v>2800</v>
      </c>
      <c r="BA861" s="356">
        <v>2000</v>
      </c>
      <c r="BB861" s="356">
        <v>1200</v>
      </c>
      <c r="BC861" s="356">
        <v>400</v>
      </c>
      <c r="BD861" s="353">
        <f t="shared" ref="BD861:BH861" si="3736">IF(BD666="","",BD666+60)</f>
        <v>184</v>
      </c>
      <c r="BE861" s="353">
        <f t="shared" si="3736"/>
        <v>184</v>
      </c>
      <c r="BF861" s="353">
        <f t="shared" si="3736"/>
        <v>199</v>
      </c>
      <c r="BG861" s="353">
        <f t="shared" si="3736"/>
        <v>214</v>
      </c>
      <c r="BH861" s="353">
        <f t="shared" si="3736"/>
        <v>229</v>
      </c>
      <c r="BI861" s="146" t="str">
        <f t="shared" si="3616"/>
        <v>184;184</v>
      </c>
      <c r="BJ861" s="352">
        <f t="shared" si="3617"/>
        <v>199</v>
      </c>
      <c r="BK861" s="146" t="str">
        <f t="shared" si="3618"/>
        <v>214;229</v>
      </c>
      <c r="BL861" s="25">
        <f t="shared" ref="BL861:BL924" si="3737">BN861*1000000+A861*1000+BO861*100+BP861</f>
        <v>8040101</v>
      </c>
      <c r="BM861" s="146">
        <f t="shared" ref="BM861" si="3738">BM848</f>
        <v>1288</v>
      </c>
      <c r="BN861" s="146">
        <f t="shared" si="3479"/>
        <v>8</v>
      </c>
      <c r="BO861" s="146">
        <f t="shared" ref="BO861:BP861" si="3739">BO848</f>
        <v>1</v>
      </c>
      <c r="BP861" s="146">
        <f t="shared" si="3739"/>
        <v>1</v>
      </c>
      <c r="BQ861" s="146">
        <f>VLOOKUP(IF(A861=1,0,A861),宝石属性!$B$26:$D$41,2,0)</f>
        <v>4</v>
      </c>
      <c r="BR861" s="146">
        <f>VLOOKUP(IF(A861=1,0,A861),宝石属性!$B$26:$D$41,3,0)</f>
        <v>1</v>
      </c>
      <c r="BS861" s="146">
        <f t="shared" ref="BS861:BV861" si="3740">IF(BS848="","",BS848)</f>
        <v>2</v>
      </c>
      <c r="BT861" s="146">
        <f t="shared" si="3740"/>
        <v>4</v>
      </c>
      <c r="BU861" s="146">
        <f t="shared" si="3740"/>
        <v>7</v>
      </c>
      <c r="BV861" s="146">
        <f t="shared" si="3740"/>
        <v>8</v>
      </c>
      <c r="BW861" s="357">
        <f t="shared" si="3415"/>
        <v>2019</v>
      </c>
      <c r="BX861" s="357">
        <f t="shared" si="3416"/>
        <v>3004</v>
      </c>
    </row>
    <row r="862" spans="1:76" s="353" customFormat="1">
      <c r="A862" s="348">
        <f t="shared" si="3634"/>
        <v>40</v>
      </c>
      <c r="B862" s="348" t="s">
        <v>1112</v>
      </c>
      <c r="C862" s="348" t="str">
        <f t="shared" si="3548"/>
        <v>锤</v>
      </c>
      <c r="D862" s="348" t="str">
        <f t="shared" si="3735"/>
        <v>40级橙装锤</v>
      </c>
      <c r="E862" s="348">
        <f>VLOOKUP($C862,$C$3:$M$15,COLUMNS($C$3:H$15),0)</f>
        <v>130</v>
      </c>
      <c r="F862" s="348" t="str">
        <f>VLOOKUP($C862,$C$3:$M$15,COLUMNS($C$3:I$15),0)</f>
        <v>phyattack_value</v>
      </c>
      <c r="G862" s="348">
        <f>VLOOKUP($C862,$C$3:$M$15,COLUMNS($C$3:J$15),0)</f>
        <v>150</v>
      </c>
      <c r="H862" s="348" t="str">
        <f>VLOOKUP($C862,$C$3:$M$15,COLUMNS($C$3:K$15),0)</f>
        <v>magicattack_value</v>
      </c>
      <c r="I862" s="348">
        <f>VLOOKUP($C862,$C$3:$M$15,COLUMNS($C$3:L$15),0)</f>
        <v>170</v>
      </c>
      <c r="J862" s="348" t="str">
        <f>VLOOKUP($C862,$C$3:$M$15,COLUMNS($C$3:M$15),0)</f>
        <v>medical_value</v>
      </c>
      <c r="K862" s="344">
        <f t="shared" si="3549"/>
        <v>335</v>
      </c>
      <c r="L862" s="344">
        <f t="shared" si="3550"/>
        <v>335</v>
      </c>
      <c r="M862" s="344">
        <f t="shared" si="3551"/>
        <v>335</v>
      </c>
      <c r="N862" s="344">
        <f t="shared" si="3552"/>
        <v>335</v>
      </c>
      <c r="O862" s="344">
        <f t="shared" si="3553"/>
        <v>335</v>
      </c>
      <c r="P862" s="344">
        <f t="shared" si="3554"/>
        <v>335</v>
      </c>
      <c r="Q862" s="344">
        <f t="shared" si="3555"/>
        <v>335</v>
      </c>
      <c r="R862" s="344">
        <f t="shared" si="3556"/>
        <v>335</v>
      </c>
      <c r="S862" s="344">
        <f t="shared" si="3557"/>
        <v>335</v>
      </c>
      <c r="T862" s="344">
        <f t="shared" si="3558"/>
        <v>335</v>
      </c>
      <c r="U862" s="356">
        <v>3600</v>
      </c>
      <c r="V862" s="356">
        <v>2800</v>
      </c>
      <c r="W862" s="356">
        <v>2000</v>
      </c>
      <c r="X862" s="356">
        <v>1200</v>
      </c>
      <c r="Y862" s="356">
        <v>400</v>
      </c>
      <c r="Z862" s="344">
        <f t="shared" si="3559"/>
        <v>75</v>
      </c>
      <c r="AA862" s="344">
        <f t="shared" si="3560"/>
        <v>75</v>
      </c>
      <c r="AB862" s="344">
        <f t="shared" si="3561"/>
        <v>75</v>
      </c>
      <c r="AC862" s="344">
        <f t="shared" si="3562"/>
        <v>75</v>
      </c>
      <c r="AD862" s="344">
        <f t="shared" si="3563"/>
        <v>75</v>
      </c>
      <c r="AE862" s="344">
        <f t="shared" si="3564"/>
        <v>75</v>
      </c>
      <c r="AF862" s="344">
        <f t="shared" si="3565"/>
        <v>75</v>
      </c>
      <c r="AG862" s="344">
        <f t="shared" si="3566"/>
        <v>75</v>
      </c>
      <c r="AH862" s="344">
        <f t="shared" si="3567"/>
        <v>75</v>
      </c>
      <c r="AI862" s="344">
        <f t="shared" si="3568"/>
        <v>75</v>
      </c>
      <c r="AJ862" s="356">
        <v>3600</v>
      </c>
      <c r="AK862" s="356">
        <v>2800</v>
      </c>
      <c r="AL862" s="356">
        <v>2000</v>
      </c>
      <c r="AM862" s="356">
        <v>1200</v>
      </c>
      <c r="AN862" s="356">
        <v>400</v>
      </c>
      <c r="AO862" s="344">
        <f t="shared" si="3569"/>
        <v>122</v>
      </c>
      <c r="AP862" s="344">
        <f t="shared" si="3570"/>
        <v>122</v>
      </c>
      <c r="AQ862" s="344">
        <f t="shared" si="3571"/>
        <v>122</v>
      </c>
      <c r="AR862" s="344">
        <f t="shared" si="3572"/>
        <v>122</v>
      </c>
      <c r="AS862" s="344">
        <f t="shared" si="3573"/>
        <v>122</v>
      </c>
      <c r="AT862" s="344">
        <f t="shared" si="3574"/>
        <v>122</v>
      </c>
      <c r="AU862" s="344">
        <f t="shared" si="3575"/>
        <v>122</v>
      </c>
      <c r="AV862" s="344">
        <f t="shared" si="3576"/>
        <v>122</v>
      </c>
      <c r="AW862" s="344">
        <f t="shared" si="3577"/>
        <v>122</v>
      </c>
      <c r="AX862" s="344">
        <f t="shared" si="3578"/>
        <v>122</v>
      </c>
      <c r="AY862" s="356">
        <v>3600</v>
      </c>
      <c r="AZ862" s="356">
        <v>2800</v>
      </c>
      <c r="BA862" s="356">
        <v>2000</v>
      </c>
      <c r="BB862" s="356">
        <v>1200</v>
      </c>
      <c r="BC862" s="356">
        <v>400</v>
      </c>
      <c r="BD862" s="353">
        <f t="shared" ref="BD862:BH862" si="3741">IF(BD667="","",BD667+60)</f>
        <v>184</v>
      </c>
      <c r="BE862" s="353">
        <f t="shared" si="3741"/>
        <v>184</v>
      </c>
      <c r="BF862" s="353">
        <f t="shared" si="3741"/>
        <v>199</v>
      </c>
      <c r="BG862" s="353">
        <f t="shared" si="3741"/>
        <v>214</v>
      </c>
      <c r="BH862" s="353">
        <f t="shared" si="3741"/>
        <v>229</v>
      </c>
      <c r="BI862" s="146" t="str">
        <f t="shared" si="3616"/>
        <v>184;184</v>
      </c>
      <c r="BJ862" s="352">
        <f t="shared" si="3617"/>
        <v>199</v>
      </c>
      <c r="BK862" s="146" t="str">
        <f t="shared" si="3618"/>
        <v>214;229</v>
      </c>
      <c r="BL862" s="25">
        <f t="shared" si="3737"/>
        <v>8040102</v>
      </c>
      <c r="BM862" s="146">
        <f t="shared" ref="BM862" si="3742">BM849</f>
        <v>4360</v>
      </c>
      <c r="BN862" s="146">
        <f t="shared" si="3479"/>
        <v>8</v>
      </c>
      <c r="BO862" s="146">
        <f t="shared" ref="BO862:BP862" si="3743">BO849</f>
        <v>1</v>
      </c>
      <c r="BP862" s="146">
        <f t="shared" si="3743"/>
        <v>2</v>
      </c>
      <c r="BQ862" s="146">
        <f>VLOOKUP(IF(A862=1,0,A862),宝石属性!$B$26:$D$41,2,0)</f>
        <v>4</v>
      </c>
      <c r="BR862" s="146">
        <f>VLOOKUP(IF(A862=1,0,A862),宝石属性!$B$26:$D$41,3,0)</f>
        <v>1</v>
      </c>
      <c r="BS862" s="146">
        <f t="shared" ref="BS862:BV862" si="3744">IF(BS849="","",BS849)</f>
        <v>2</v>
      </c>
      <c r="BT862" s="146">
        <f t="shared" si="3744"/>
        <v>4</v>
      </c>
      <c r="BU862" s="146">
        <f t="shared" si="3744"/>
        <v>7</v>
      </c>
      <c r="BV862" s="146">
        <f t="shared" si="3744"/>
        <v>8</v>
      </c>
      <c r="BW862" s="357">
        <f t="shared" ref="BW862:BW925" si="3745">IF(B862="蓝装",VLOOKUP(BO862,$S$8:$Y$13,IF(A862&lt;=50,2,IF(A862&gt;=70,4,3))),IF(B862="紫装",VLOOKUP(BO862,$S$8:$Y$13,IF(A862&lt;=50,2,IF(A862&gt;=70,4,3))),IF(B862="橙装",VLOOKUP(BO862,$S$8:$Y$13,IF(A862&lt;=50,5,IF(A862&gt;=70,7,6))),"")))</f>
        <v>2019</v>
      </c>
      <c r="BX862" s="357">
        <f t="shared" ref="BX862:BX925" si="3746">IF(B862="紫装",VLOOKUP(BO862,$Z$8:$AD$13,IF(OR(C862="魔棒",C862="法杖"),2,4)),IF(B862="橙装",VLOOKUP(BO862,$Z$8:$AD$13,IF(OR(C862="魔棒",C862="法杖"),3,5)),""))</f>
        <v>3004</v>
      </c>
    </row>
    <row r="863" spans="1:76" s="353" customFormat="1">
      <c r="A863" s="348">
        <f t="shared" si="3634"/>
        <v>40</v>
      </c>
      <c r="B863" s="348" t="s">
        <v>1112</v>
      </c>
      <c r="C863" s="348" t="str">
        <f t="shared" si="3548"/>
        <v>弓箭</v>
      </c>
      <c r="D863" s="348" t="str">
        <f t="shared" si="3735"/>
        <v>40级橙装弓箭</v>
      </c>
      <c r="E863" s="348">
        <f>VLOOKUP($C863,$C$3:$M$15,COLUMNS($C$3:H$15),0)</f>
        <v>130</v>
      </c>
      <c r="F863" s="348" t="str">
        <f>VLOOKUP($C863,$C$3:$M$15,COLUMNS($C$3:I$15),0)</f>
        <v>phyattack_value</v>
      </c>
      <c r="G863" s="348">
        <f>VLOOKUP($C863,$C$3:$M$15,COLUMNS($C$3:J$15),0)</f>
        <v>150</v>
      </c>
      <c r="H863" s="348" t="str">
        <f>VLOOKUP($C863,$C$3:$M$15,COLUMNS($C$3:K$15),0)</f>
        <v>magicattack_value</v>
      </c>
      <c r="I863" s="348">
        <f>VLOOKUP($C863,$C$3:$M$15,COLUMNS($C$3:L$15),0)</f>
        <v>170</v>
      </c>
      <c r="J863" s="348" t="str">
        <f>VLOOKUP($C863,$C$3:$M$15,COLUMNS($C$3:M$15),0)</f>
        <v>medical_value</v>
      </c>
      <c r="K863" s="344">
        <f t="shared" si="3549"/>
        <v>335</v>
      </c>
      <c r="L863" s="344">
        <f t="shared" si="3550"/>
        <v>335</v>
      </c>
      <c r="M863" s="344">
        <f t="shared" si="3551"/>
        <v>335</v>
      </c>
      <c r="N863" s="344">
        <f t="shared" si="3552"/>
        <v>335</v>
      </c>
      <c r="O863" s="344">
        <f t="shared" si="3553"/>
        <v>335</v>
      </c>
      <c r="P863" s="344">
        <f t="shared" si="3554"/>
        <v>335</v>
      </c>
      <c r="Q863" s="344">
        <f t="shared" si="3555"/>
        <v>335</v>
      </c>
      <c r="R863" s="344">
        <f t="shared" si="3556"/>
        <v>335</v>
      </c>
      <c r="S863" s="344">
        <f t="shared" si="3557"/>
        <v>335</v>
      </c>
      <c r="T863" s="344">
        <f t="shared" si="3558"/>
        <v>335</v>
      </c>
      <c r="U863" s="356">
        <v>3600</v>
      </c>
      <c r="V863" s="356">
        <v>2800</v>
      </c>
      <c r="W863" s="356">
        <v>2000</v>
      </c>
      <c r="X863" s="356">
        <v>1200</v>
      </c>
      <c r="Y863" s="356">
        <v>400</v>
      </c>
      <c r="Z863" s="344">
        <f t="shared" si="3559"/>
        <v>75</v>
      </c>
      <c r="AA863" s="344">
        <f t="shared" si="3560"/>
        <v>75</v>
      </c>
      <c r="AB863" s="344">
        <f t="shared" si="3561"/>
        <v>75</v>
      </c>
      <c r="AC863" s="344">
        <f t="shared" si="3562"/>
        <v>75</v>
      </c>
      <c r="AD863" s="344">
        <f t="shared" si="3563"/>
        <v>75</v>
      </c>
      <c r="AE863" s="344">
        <f t="shared" si="3564"/>
        <v>75</v>
      </c>
      <c r="AF863" s="344">
        <f t="shared" si="3565"/>
        <v>75</v>
      </c>
      <c r="AG863" s="344">
        <f t="shared" si="3566"/>
        <v>75</v>
      </c>
      <c r="AH863" s="344">
        <f t="shared" si="3567"/>
        <v>75</v>
      </c>
      <c r="AI863" s="344">
        <f t="shared" si="3568"/>
        <v>75</v>
      </c>
      <c r="AJ863" s="356">
        <v>3600</v>
      </c>
      <c r="AK863" s="356">
        <v>2800</v>
      </c>
      <c r="AL863" s="356">
        <v>2000</v>
      </c>
      <c r="AM863" s="356">
        <v>1200</v>
      </c>
      <c r="AN863" s="356">
        <v>400</v>
      </c>
      <c r="AO863" s="344">
        <f t="shared" si="3569"/>
        <v>122</v>
      </c>
      <c r="AP863" s="344">
        <f t="shared" si="3570"/>
        <v>122</v>
      </c>
      <c r="AQ863" s="344">
        <f t="shared" si="3571"/>
        <v>122</v>
      </c>
      <c r="AR863" s="344">
        <f t="shared" si="3572"/>
        <v>122</v>
      </c>
      <c r="AS863" s="344">
        <f t="shared" si="3573"/>
        <v>122</v>
      </c>
      <c r="AT863" s="344">
        <f t="shared" si="3574"/>
        <v>122</v>
      </c>
      <c r="AU863" s="344">
        <f t="shared" si="3575"/>
        <v>122</v>
      </c>
      <c r="AV863" s="344">
        <f t="shared" si="3576"/>
        <v>122</v>
      </c>
      <c r="AW863" s="344">
        <f t="shared" si="3577"/>
        <v>122</v>
      </c>
      <c r="AX863" s="344">
        <f t="shared" si="3578"/>
        <v>122</v>
      </c>
      <c r="AY863" s="356">
        <v>3600</v>
      </c>
      <c r="AZ863" s="356">
        <v>2800</v>
      </c>
      <c r="BA863" s="356">
        <v>2000</v>
      </c>
      <c r="BB863" s="356">
        <v>1200</v>
      </c>
      <c r="BC863" s="356">
        <v>400</v>
      </c>
      <c r="BD863" s="353">
        <f t="shared" ref="BD863:BH863" si="3747">IF(BD668="","",BD668+60)</f>
        <v>184</v>
      </c>
      <c r="BE863" s="353">
        <f t="shared" si="3747"/>
        <v>184</v>
      </c>
      <c r="BF863" s="353">
        <f t="shared" si="3747"/>
        <v>199</v>
      </c>
      <c r="BG863" s="353">
        <f t="shared" si="3747"/>
        <v>214</v>
      </c>
      <c r="BH863" s="353">
        <f t="shared" si="3747"/>
        <v>229</v>
      </c>
      <c r="BI863" s="146" t="str">
        <f t="shared" si="3616"/>
        <v>184;184</v>
      </c>
      <c r="BJ863" s="352">
        <f t="shared" si="3617"/>
        <v>199</v>
      </c>
      <c r="BK863" s="146" t="str">
        <f t="shared" si="3618"/>
        <v>214;229</v>
      </c>
      <c r="BL863" s="25">
        <f t="shared" si="3737"/>
        <v>8040103</v>
      </c>
      <c r="BM863" s="146">
        <f t="shared" ref="BM863" si="3748">BM850</f>
        <v>1800</v>
      </c>
      <c r="BN863" s="146">
        <f t="shared" si="3479"/>
        <v>8</v>
      </c>
      <c r="BO863" s="146">
        <f t="shared" ref="BO863:BP863" si="3749">BO850</f>
        <v>1</v>
      </c>
      <c r="BP863" s="146">
        <f t="shared" si="3749"/>
        <v>3</v>
      </c>
      <c r="BQ863" s="146">
        <f>VLOOKUP(IF(A863=1,0,A863),宝石属性!$B$26:$D$41,2,0)</f>
        <v>4</v>
      </c>
      <c r="BR863" s="146">
        <f>VLOOKUP(IF(A863=1,0,A863),宝石属性!$B$26:$D$41,3,0)</f>
        <v>1</v>
      </c>
      <c r="BS863" s="146">
        <f t="shared" ref="BS863:BV863" si="3750">IF(BS850="","",BS850)</f>
        <v>2</v>
      </c>
      <c r="BT863" s="146">
        <f t="shared" si="3750"/>
        <v>4</v>
      </c>
      <c r="BU863" s="146">
        <f t="shared" si="3750"/>
        <v>7</v>
      </c>
      <c r="BV863" s="146">
        <f t="shared" si="3750"/>
        <v>8</v>
      </c>
      <c r="BW863" s="357">
        <f t="shared" si="3745"/>
        <v>2019</v>
      </c>
      <c r="BX863" s="357">
        <f t="shared" si="3746"/>
        <v>3004</v>
      </c>
    </row>
    <row r="864" spans="1:76" s="353" customFormat="1">
      <c r="A864" s="348">
        <f t="shared" si="3634"/>
        <v>40</v>
      </c>
      <c r="B864" s="348" t="s">
        <v>1112</v>
      </c>
      <c r="C864" s="348" t="str">
        <f t="shared" si="3548"/>
        <v>爪</v>
      </c>
      <c r="D864" s="348" t="str">
        <f t="shared" si="3735"/>
        <v>40级橙装爪</v>
      </c>
      <c r="E864" s="348">
        <f>VLOOKUP($C864,$C$3:$M$15,COLUMNS($C$3:H$15),0)</f>
        <v>130</v>
      </c>
      <c r="F864" s="348" t="str">
        <f>VLOOKUP($C864,$C$3:$M$15,COLUMNS($C$3:I$15),0)</f>
        <v>phyattack_value</v>
      </c>
      <c r="G864" s="348">
        <f>VLOOKUP($C864,$C$3:$M$15,COLUMNS($C$3:J$15),0)</f>
        <v>150</v>
      </c>
      <c r="H864" s="348" t="str">
        <f>VLOOKUP($C864,$C$3:$M$15,COLUMNS($C$3:K$15),0)</f>
        <v>magicattack_value</v>
      </c>
      <c r="I864" s="348">
        <f>VLOOKUP($C864,$C$3:$M$15,COLUMNS($C$3:L$15),0)</f>
        <v>170</v>
      </c>
      <c r="J864" s="348" t="str">
        <f>VLOOKUP($C864,$C$3:$M$15,COLUMNS($C$3:M$15),0)</f>
        <v>medical_value</v>
      </c>
      <c r="K864" s="344">
        <f t="shared" si="3549"/>
        <v>335</v>
      </c>
      <c r="L864" s="344">
        <f t="shared" si="3550"/>
        <v>335</v>
      </c>
      <c r="M864" s="344">
        <f t="shared" si="3551"/>
        <v>335</v>
      </c>
      <c r="N864" s="344">
        <f t="shared" si="3552"/>
        <v>335</v>
      </c>
      <c r="O864" s="344">
        <f t="shared" si="3553"/>
        <v>335</v>
      </c>
      <c r="P864" s="344">
        <f t="shared" si="3554"/>
        <v>335</v>
      </c>
      <c r="Q864" s="344">
        <f t="shared" si="3555"/>
        <v>335</v>
      </c>
      <c r="R864" s="344">
        <f t="shared" si="3556"/>
        <v>335</v>
      </c>
      <c r="S864" s="344">
        <f t="shared" si="3557"/>
        <v>335</v>
      </c>
      <c r="T864" s="344">
        <f t="shared" si="3558"/>
        <v>335</v>
      </c>
      <c r="U864" s="356">
        <v>3600</v>
      </c>
      <c r="V864" s="356">
        <v>2800</v>
      </c>
      <c r="W864" s="356">
        <v>2000</v>
      </c>
      <c r="X864" s="356">
        <v>1200</v>
      </c>
      <c r="Y864" s="356">
        <v>400</v>
      </c>
      <c r="Z864" s="344">
        <f t="shared" si="3559"/>
        <v>75</v>
      </c>
      <c r="AA864" s="344">
        <f t="shared" si="3560"/>
        <v>75</v>
      </c>
      <c r="AB864" s="344">
        <f t="shared" si="3561"/>
        <v>75</v>
      </c>
      <c r="AC864" s="344">
        <f t="shared" si="3562"/>
        <v>75</v>
      </c>
      <c r="AD864" s="344">
        <f t="shared" si="3563"/>
        <v>75</v>
      </c>
      <c r="AE864" s="344">
        <f t="shared" si="3564"/>
        <v>75</v>
      </c>
      <c r="AF864" s="344">
        <f t="shared" si="3565"/>
        <v>75</v>
      </c>
      <c r="AG864" s="344">
        <f t="shared" si="3566"/>
        <v>75</v>
      </c>
      <c r="AH864" s="344">
        <f t="shared" si="3567"/>
        <v>75</v>
      </c>
      <c r="AI864" s="344">
        <f t="shared" si="3568"/>
        <v>75</v>
      </c>
      <c r="AJ864" s="356">
        <v>3600</v>
      </c>
      <c r="AK864" s="356">
        <v>2800</v>
      </c>
      <c r="AL864" s="356">
        <v>2000</v>
      </c>
      <c r="AM864" s="356">
        <v>1200</v>
      </c>
      <c r="AN864" s="356">
        <v>400</v>
      </c>
      <c r="AO864" s="344">
        <f t="shared" si="3569"/>
        <v>122</v>
      </c>
      <c r="AP864" s="344">
        <f t="shared" si="3570"/>
        <v>122</v>
      </c>
      <c r="AQ864" s="344">
        <f t="shared" si="3571"/>
        <v>122</v>
      </c>
      <c r="AR864" s="344">
        <f t="shared" si="3572"/>
        <v>122</v>
      </c>
      <c r="AS864" s="344">
        <f t="shared" si="3573"/>
        <v>122</v>
      </c>
      <c r="AT864" s="344">
        <f t="shared" si="3574"/>
        <v>122</v>
      </c>
      <c r="AU864" s="344">
        <f t="shared" si="3575"/>
        <v>122</v>
      </c>
      <c r="AV864" s="344">
        <f t="shared" si="3576"/>
        <v>122</v>
      </c>
      <c r="AW864" s="344">
        <f t="shared" si="3577"/>
        <v>122</v>
      </c>
      <c r="AX864" s="344">
        <f t="shared" si="3578"/>
        <v>122</v>
      </c>
      <c r="AY864" s="356">
        <v>3600</v>
      </c>
      <c r="AZ864" s="356">
        <v>2800</v>
      </c>
      <c r="BA864" s="356">
        <v>2000</v>
      </c>
      <c r="BB864" s="356">
        <v>1200</v>
      </c>
      <c r="BC864" s="356">
        <v>400</v>
      </c>
      <c r="BD864" s="353">
        <f t="shared" ref="BD864:BH864" si="3751">IF(BD669="","",BD669+60)</f>
        <v>184</v>
      </c>
      <c r="BE864" s="353">
        <f t="shared" si="3751"/>
        <v>184</v>
      </c>
      <c r="BF864" s="353">
        <f t="shared" si="3751"/>
        <v>199</v>
      </c>
      <c r="BG864" s="353">
        <f t="shared" si="3751"/>
        <v>214</v>
      </c>
      <c r="BH864" s="353">
        <f t="shared" si="3751"/>
        <v>229</v>
      </c>
      <c r="BI864" s="146" t="str">
        <f t="shared" si="3616"/>
        <v>184;184</v>
      </c>
      <c r="BJ864" s="352">
        <f t="shared" si="3617"/>
        <v>199</v>
      </c>
      <c r="BK864" s="146" t="str">
        <f t="shared" si="3618"/>
        <v>214;229</v>
      </c>
      <c r="BL864" s="25">
        <f t="shared" si="3737"/>
        <v>8040104</v>
      </c>
      <c r="BM864" s="146">
        <f t="shared" ref="BM864" si="3752">BM851</f>
        <v>3080</v>
      </c>
      <c r="BN864" s="146">
        <f t="shared" si="3479"/>
        <v>8</v>
      </c>
      <c r="BO864" s="146">
        <f t="shared" ref="BO864:BP864" si="3753">BO851</f>
        <v>1</v>
      </c>
      <c r="BP864" s="146">
        <f t="shared" si="3753"/>
        <v>4</v>
      </c>
      <c r="BQ864" s="146">
        <f>VLOOKUP(IF(A864=1,0,A864),宝石属性!$B$26:$D$41,2,0)</f>
        <v>4</v>
      </c>
      <c r="BR864" s="146">
        <f>VLOOKUP(IF(A864=1,0,A864),宝石属性!$B$26:$D$41,3,0)</f>
        <v>1</v>
      </c>
      <c r="BS864" s="146">
        <f t="shared" ref="BS864:BV864" si="3754">IF(BS851="","",BS851)</f>
        <v>2</v>
      </c>
      <c r="BT864" s="146">
        <f t="shared" si="3754"/>
        <v>4</v>
      </c>
      <c r="BU864" s="146">
        <f t="shared" si="3754"/>
        <v>7</v>
      </c>
      <c r="BV864" s="146">
        <f t="shared" si="3754"/>
        <v>8</v>
      </c>
      <c r="BW864" s="357">
        <f t="shared" si="3745"/>
        <v>2019</v>
      </c>
      <c r="BX864" s="357">
        <f t="shared" si="3746"/>
        <v>3004</v>
      </c>
    </row>
    <row r="865" spans="1:76" s="353" customFormat="1">
      <c r="A865" s="348">
        <f t="shared" si="3634"/>
        <v>40</v>
      </c>
      <c r="B865" s="348" t="s">
        <v>1112</v>
      </c>
      <c r="C865" s="348" t="str">
        <f t="shared" si="3548"/>
        <v>魔棒</v>
      </c>
      <c r="D865" s="348" t="str">
        <f t="shared" si="3735"/>
        <v>40级橙装魔棒</v>
      </c>
      <c r="E865" s="348">
        <f>VLOOKUP($C865,$C$3:$M$15,COLUMNS($C$3:H$15),0)</f>
        <v>130</v>
      </c>
      <c r="F865" s="348" t="str">
        <f>VLOOKUP($C865,$C$3:$M$15,COLUMNS($C$3:I$15),0)</f>
        <v>phyattack_value</v>
      </c>
      <c r="G865" s="348">
        <f>VLOOKUP($C865,$C$3:$M$15,COLUMNS($C$3:J$15),0)</f>
        <v>150</v>
      </c>
      <c r="H865" s="348" t="str">
        <f>VLOOKUP($C865,$C$3:$M$15,COLUMNS($C$3:K$15),0)</f>
        <v>magicattack_value</v>
      </c>
      <c r="I865" s="348">
        <f>VLOOKUP($C865,$C$3:$M$15,COLUMNS($C$3:L$15),0)</f>
        <v>170</v>
      </c>
      <c r="J865" s="348" t="str">
        <f>VLOOKUP($C865,$C$3:$M$15,COLUMNS($C$3:M$15),0)</f>
        <v>medical_value</v>
      </c>
      <c r="K865" s="344">
        <f t="shared" si="3549"/>
        <v>335</v>
      </c>
      <c r="L865" s="344">
        <f t="shared" si="3550"/>
        <v>335</v>
      </c>
      <c r="M865" s="344">
        <f t="shared" si="3551"/>
        <v>335</v>
      </c>
      <c r="N865" s="344">
        <f t="shared" si="3552"/>
        <v>335</v>
      </c>
      <c r="O865" s="344">
        <f t="shared" si="3553"/>
        <v>335</v>
      </c>
      <c r="P865" s="344">
        <f t="shared" si="3554"/>
        <v>335</v>
      </c>
      <c r="Q865" s="344">
        <f t="shared" si="3555"/>
        <v>335</v>
      </c>
      <c r="R865" s="344">
        <f t="shared" si="3556"/>
        <v>335</v>
      </c>
      <c r="S865" s="344">
        <f t="shared" si="3557"/>
        <v>335</v>
      </c>
      <c r="T865" s="344">
        <f t="shared" si="3558"/>
        <v>335</v>
      </c>
      <c r="U865" s="356">
        <v>3600</v>
      </c>
      <c r="V865" s="356">
        <v>2800</v>
      </c>
      <c r="W865" s="356">
        <v>2000</v>
      </c>
      <c r="X865" s="356">
        <v>1200</v>
      </c>
      <c r="Y865" s="356">
        <v>400</v>
      </c>
      <c r="Z865" s="344">
        <f t="shared" si="3559"/>
        <v>75</v>
      </c>
      <c r="AA865" s="344">
        <f t="shared" si="3560"/>
        <v>75</v>
      </c>
      <c r="AB865" s="344">
        <f t="shared" si="3561"/>
        <v>75</v>
      </c>
      <c r="AC865" s="344">
        <f t="shared" si="3562"/>
        <v>75</v>
      </c>
      <c r="AD865" s="344">
        <f t="shared" si="3563"/>
        <v>75</v>
      </c>
      <c r="AE865" s="344">
        <f t="shared" si="3564"/>
        <v>75</v>
      </c>
      <c r="AF865" s="344">
        <f t="shared" si="3565"/>
        <v>75</v>
      </c>
      <c r="AG865" s="344">
        <f t="shared" si="3566"/>
        <v>75</v>
      </c>
      <c r="AH865" s="344">
        <f t="shared" si="3567"/>
        <v>75</v>
      </c>
      <c r="AI865" s="344">
        <f t="shared" si="3568"/>
        <v>75</v>
      </c>
      <c r="AJ865" s="356">
        <v>3600</v>
      </c>
      <c r="AK865" s="356">
        <v>2800</v>
      </c>
      <c r="AL865" s="356">
        <v>2000</v>
      </c>
      <c r="AM865" s="356">
        <v>1200</v>
      </c>
      <c r="AN865" s="356">
        <v>400</v>
      </c>
      <c r="AO865" s="344">
        <f t="shared" si="3569"/>
        <v>122</v>
      </c>
      <c r="AP865" s="344">
        <f t="shared" si="3570"/>
        <v>122</v>
      </c>
      <c r="AQ865" s="344">
        <f t="shared" si="3571"/>
        <v>122</v>
      </c>
      <c r="AR865" s="344">
        <f t="shared" si="3572"/>
        <v>122</v>
      </c>
      <c r="AS865" s="344">
        <f t="shared" si="3573"/>
        <v>122</v>
      </c>
      <c r="AT865" s="344">
        <f t="shared" si="3574"/>
        <v>122</v>
      </c>
      <c r="AU865" s="344">
        <f t="shared" si="3575"/>
        <v>122</v>
      </c>
      <c r="AV865" s="344">
        <f t="shared" si="3576"/>
        <v>122</v>
      </c>
      <c r="AW865" s="344">
        <f t="shared" si="3577"/>
        <v>122</v>
      </c>
      <c r="AX865" s="344">
        <f t="shared" si="3578"/>
        <v>122</v>
      </c>
      <c r="AY865" s="356">
        <v>3600</v>
      </c>
      <c r="AZ865" s="356">
        <v>2800</v>
      </c>
      <c r="BA865" s="356">
        <v>2000</v>
      </c>
      <c r="BB865" s="356">
        <v>1200</v>
      </c>
      <c r="BC865" s="356">
        <v>400</v>
      </c>
      <c r="BD865" s="353">
        <f t="shared" ref="BD865:BH865" si="3755">IF(BD670="","",BD670+60)</f>
        <v>184</v>
      </c>
      <c r="BE865" s="353">
        <f t="shared" si="3755"/>
        <v>184</v>
      </c>
      <c r="BF865" s="353">
        <f t="shared" si="3755"/>
        <v>199</v>
      </c>
      <c r="BG865" s="353">
        <f t="shared" si="3755"/>
        <v>214</v>
      </c>
      <c r="BH865" s="353">
        <f t="shared" si="3755"/>
        <v>229</v>
      </c>
      <c r="BI865" s="146" t="str">
        <f t="shared" si="3616"/>
        <v>184;184</v>
      </c>
      <c r="BJ865" s="352">
        <f t="shared" si="3617"/>
        <v>199</v>
      </c>
      <c r="BK865" s="146" t="str">
        <f t="shared" si="3618"/>
        <v>214;229</v>
      </c>
      <c r="BL865" s="25">
        <f t="shared" si="3737"/>
        <v>8040105</v>
      </c>
      <c r="BM865" s="146">
        <f t="shared" ref="BM865" si="3756">BM852</f>
        <v>2824</v>
      </c>
      <c r="BN865" s="146">
        <f t="shared" si="3479"/>
        <v>8</v>
      </c>
      <c r="BO865" s="146">
        <f t="shared" ref="BO865:BP865" si="3757">BO852</f>
        <v>1</v>
      </c>
      <c r="BP865" s="146">
        <f t="shared" si="3757"/>
        <v>5</v>
      </c>
      <c r="BQ865" s="146">
        <f>VLOOKUP(IF(A865=1,0,A865),宝石属性!$B$26:$D$41,2,0)</f>
        <v>4</v>
      </c>
      <c r="BR865" s="146">
        <f>VLOOKUP(IF(A865=1,0,A865),宝石属性!$B$26:$D$41,3,0)</f>
        <v>1</v>
      </c>
      <c r="BS865" s="146">
        <f t="shared" ref="BS865:BV865" si="3758">IF(BS852="","",BS852)</f>
        <v>2</v>
      </c>
      <c r="BT865" s="146">
        <f t="shared" si="3758"/>
        <v>4</v>
      </c>
      <c r="BU865" s="146">
        <f t="shared" si="3758"/>
        <v>7</v>
      </c>
      <c r="BV865" s="146">
        <f t="shared" si="3758"/>
        <v>8</v>
      </c>
      <c r="BW865" s="357">
        <f t="shared" si="3745"/>
        <v>2019</v>
      </c>
      <c r="BX865" s="357">
        <f t="shared" si="3746"/>
        <v>3003</v>
      </c>
    </row>
    <row r="866" spans="1:76" s="353" customFormat="1">
      <c r="A866" s="348">
        <f t="shared" si="3634"/>
        <v>40</v>
      </c>
      <c r="B866" s="348" t="s">
        <v>1112</v>
      </c>
      <c r="C866" s="348" t="str">
        <f t="shared" si="3548"/>
        <v>法杖</v>
      </c>
      <c r="D866" s="348" t="str">
        <f t="shared" si="3735"/>
        <v>40级橙装法杖</v>
      </c>
      <c r="E866" s="348">
        <f>VLOOKUP($C866,$C$3:$M$15,COLUMNS($C$3:H$15),0)</f>
        <v>130</v>
      </c>
      <c r="F866" s="348" t="str">
        <f>VLOOKUP($C866,$C$3:$M$15,COLUMNS($C$3:I$15),0)</f>
        <v>phyattack_value</v>
      </c>
      <c r="G866" s="348">
        <f>VLOOKUP($C866,$C$3:$M$15,COLUMNS($C$3:J$15),0)</f>
        <v>150</v>
      </c>
      <c r="H866" s="348" t="str">
        <f>VLOOKUP($C866,$C$3:$M$15,COLUMNS($C$3:K$15),0)</f>
        <v>magicattack_value</v>
      </c>
      <c r="I866" s="348">
        <f>VLOOKUP($C866,$C$3:$M$15,COLUMNS($C$3:L$15),0)</f>
        <v>170</v>
      </c>
      <c r="J866" s="348" t="str">
        <f>VLOOKUP($C866,$C$3:$M$15,COLUMNS($C$3:M$15),0)</f>
        <v>medical_value</v>
      </c>
      <c r="K866" s="344">
        <f t="shared" si="3549"/>
        <v>335</v>
      </c>
      <c r="L866" s="344">
        <f t="shared" si="3550"/>
        <v>335</v>
      </c>
      <c r="M866" s="344">
        <f t="shared" si="3551"/>
        <v>335</v>
      </c>
      <c r="N866" s="344">
        <f t="shared" si="3552"/>
        <v>335</v>
      </c>
      <c r="O866" s="344">
        <f t="shared" si="3553"/>
        <v>335</v>
      </c>
      <c r="P866" s="344">
        <f t="shared" si="3554"/>
        <v>335</v>
      </c>
      <c r="Q866" s="344">
        <f t="shared" si="3555"/>
        <v>335</v>
      </c>
      <c r="R866" s="344">
        <f t="shared" si="3556"/>
        <v>335</v>
      </c>
      <c r="S866" s="344">
        <f t="shared" si="3557"/>
        <v>335</v>
      </c>
      <c r="T866" s="344">
        <f t="shared" si="3558"/>
        <v>335</v>
      </c>
      <c r="U866" s="356">
        <v>3600</v>
      </c>
      <c r="V866" s="356">
        <v>2800</v>
      </c>
      <c r="W866" s="356">
        <v>2000</v>
      </c>
      <c r="X866" s="356">
        <v>1200</v>
      </c>
      <c r="Y866" s="356">
        <v>400</v>
      </c>
      <c r="Z866" s="344">
        <f t="shared" si="3559"/>
        <v>75</v>
      </c>
      <c r="AA866" s="344">
        <f t="shared" si="3560"/>
        <v>75</v>
      </c>
      <c r="AB866" s="344">
        <f t="shared" si="3561"/>
        <v>75</v>
      </c>
      <c r="AC866" s="344">
        <f t="shared" si="3562"/>
        <v>75</v>
      </c>
      <c r="AD866" s="344">
        <f t="shared" si="3563"/>
        <v>75</v>
      </c>
      <c r="AE866" s="344">
        <f t="shared" si="3564"/>
        <v>75</v>
      </c>
      <c r="AF866" s="344">
        <f t="shared" si="3565"/>
        <v>75</v>
      </c>
      <c r="AG866" s="344">
        <f t="shared" si="3566"/>
        <v>75</v>
      </c>
      <c r="AH866" s="344">
        <f t="shared" si="3567"/>
        <v>75</v>
      </c>
      <c r="AI866" s="344">
        <f t="shared" si="3568"/>
        <v>75</v>
      </c>
      <c r="AJ866" s="356">
        <v>3600</v>
      </c>
      <c r="AK866" s="356">
        <v>2800</v>
      </c>
      <c r="AL866" s="356">
        <v>2000</v>
      </c>
      <c r="AM866" s="356">
        <v>1200</v>
      </c>
      <c r="AN866" s="356">
        <v>400</v>
      </c>
      <c r="AO866" s="344">
        <f t="shared" si="3569"/>
        <v>122</v>
      </c>
      <c r="AP866" s="344">
        <f t="shared" si="3570"/>
        <v>122</v>
      </c>
      <c r="AQ866" s="344">
        <f t="shared" si="3571"/>
        <v>122</v>
      </c>
      <c r="AR866" s="344">
        <f t="shared" si="3572"/>
        <v>122</v>
      </c>
      <c r="AS866" s="344">
        <f t="shared" si="3573"/>
        <v>122</v>
      </c>
      <c r="AT866" s="344">
        <f t="shared" si="3574"/>
        <v>122</v>
      </c>
      <c r="AU866" s="344">
        <f t="shared" si="3575"/>
        <v>122</v>
      </c>
      <c r="AV866" s="344">
        <f t="shared" si="3576"/>
        <v>122</v>
      </c>
      <c r="AW866" s="344">
        <f t="shared" si="3577"/>
        <v>122</v>
      </c>
      <c r="AX866" s="344">
        <f t="shared" si="3578"/>
        <v>122</v>
      </c>
      <c r="AY866" s="356">
        <v>3600</v>
      </c>
      <c r="AZ866" s="356">
        <v>2800</v>
      </c>
      <c r="BA866" s="356">
        <v>2000</v>
      </c>
      <c r="BB866" s="356">
        <v>1200</v>
      </c>
      <c r="BC866" s="356">
        <v>400</v>
      </c>
      <c r="BD866" s="353">
        <f t="shared" ref="BD866:BH866" si="3759">IF(BD671="","",BD671+60)</f>
        <v>184</v>
      </c>
      <c r="BE866" s="353">
        <f t="shared" si="3759"/>
        <v>184</v>
      </c>
      <c r="BF866" s="353">
        <f t="shared" si="3759"/>
        <v>199</v>
      </c>
      <c r="BG866" s="353">
        <f t="shared" si="3759"/>
        <v>214</v>
      </c>
      <c r="BH866" s="353">
        <f t="shared" si="3759"/>
        <v>229</v>
      </c>
      <c r="BI866" s="146" t="str">
        <f t="shared" si="3616"/>
        <v>184;184</v>
      </c>
      <c r="BJ866" s="352">
        <f t="shared" si="3617"/>
        <v>199</v>
      </c>
      <c r="BK866" s="146" t="str">
        <f t="shared" si="3618"/>
        <v>214;229</v>
      </c>
      <c r="BL866" s="25">
        <f t="shared" si="3737"/>
        <v>8040106</v>
      </c>
      <c r="BM866" s="146">
        <f t="shared" ref="BM866" si="3760">BM853</f>
        <v>4104</v>
      </c>
      <c r="BN866" s="146">
        <f t="shared" si="3479"/>
        <v>8</v>
      </c>
      <c r="BO866" s="146">
        <f t="shared" ref="BO866:BP866" si="3761">BO853</f>
        <v>1</v>
      </c>
      <c r="BP866" s="146">
        <f t="shared" si="3761"/>
        <v>6</v>
      </c>
      <c r="BQ866" s="146">
        <f>VLOOKUP(IF(A866=1,0,A866),宝石属性!$B$26:$D$41,2,0)</f>
        <v>4</v>
      </c>
      <c r="BR866" s="146">
        <f>VLOOKUP(IF(A866=1,0,A866),宝石属性!$B$26:$D$41,3,0)</f>
        <v>1</v>
      </c>
      <c r="BS866" s="146">
        <f t="shared" ref="BS866:BV866" si="3762">IF(BS853="","",BS853)</f>
        <v>2</v>
      </c>
      <c r="BT866" s="146">
        <f t="shared" si="3762"/>
        <v>4</v>
      </c>
      <c r="BU866" s="146">
        <f t="shared" si="3762"/>
        <v>7</v>
      </c>
      <c r="BV866" s="146">
        <f t="shared" si="3762"/>
        <v>8</v>
      </c>
      <c r="BW866" s="357">
        <f t="shared" si="3745"/>
        <v>2019</v>
      </c>
      <c r="BX866" s="357">
        <f t="shared" si="3746"/>
        <v>3003</v>
      </c>
    </row>
    <row r="867" spans="1:76" s="353" customFormat="1">
      <c r="A867" s="348">
        <f t="shared" si="3634"/>
        <v>40</v>
      </c>
      <c r="B867" s="348" t="s">
        <v>1112</v>
      </c>
      <c r="C867" s="348" t="str">
        <f t="shared" si="3548"/>
        <v>男衣</v>
      </c>
      <c r="D867" s="348" t="str">
        <f t="shared" si="3735"/>
        <v>40级橙装男衣</v>
      </c>
      <c r="E867" s="348">
        <f>VLOOKUP($C867,$C$3:$M$15,COLUMNS($C$3:H$15),0)</f>
        <v>60</v>
      </c>
      <c r="F867" s="348" t="str">
        <f>VLOOKUP($C867,$C$3:$M$15,COLUMNS($C$3:I$15),0)</f>
        <v>maxhp_value</v>
      </c>
      <c r="G867" s="348">
        <f>VLOOKUP($C867,$C$3:$M$15,COLUMNS($C$3:J$15),0)</f>
        <v>140</v>
      </c>
      <c r="H867" s="348" t="str">
        <f>VLOOKUP($C867,$C$3:$M$15,COLUMNS($C$3:K$15),0)</f>
        <v>defend_value</v>
      </c>
      <c r="I867" s="348" t="str">
        <f>VLOOKUP($C867,$C$3:$M$15,COLUMNS($C$3:L$15),0)</f>
        <v/>
      </c>
      <c r="J867" s="348" t="str">
        <f>VLOOKUP($C867,$C$3:$M$15,COLUMNS($C$3:M$15),0)</f>
        <v/>
      </c>
      <c r="K867" s="344">
        <f t="shared" si="3549"/>
        <v>268</v>
      </c>
      <c r="L867" s="344">
        <f t="shared" si="3550"/>
        <v>268</v>
      </c>
      <c r="M867" s="344">
        <f t="shared" si="3551"/>
        <v>268</v>
      </c>
      <c r="N867" s="344">
        <f t="shared" si="3552"/>
        <v>268</v>
      </c>
      <c r="O867" s="344">
        <f t="shared" si="3553"/>
        <v>268</v>
      </c>
      <c r="P867" s="344">
        <f t="shared" si="3554"/>
        <v>268</v>
      </c>
      <c r="Q867" s="344">
        <f t="shared" si="3555"/>
        <v>268</v>
      </c>
      <c r="R867" s="344">
        <f t="shared" si="3556"/>
        <v>268</v>
      </c>
      <c r="S867" s="344">
        <f t="shared" si="3557"/>
        <v>268</v>
      </c>
      <c r="T867" s="344">
        <f t="shared" si="3558"/>
        <v>268</v>
      </c>
      <c r="U867" s="356">
        <v>3600</v>
      </c>
      <c r="V867" s="356">
        <v>2800</v>
      </c>
      <c r="W867" s="356">
        <v>2000</v>
      </c>
      <c r="X867" s="356">
        <v>1200</v>
      </c>
      <c r="Y867" s="356">
        <v>400</v>
      </c>
      <c r="Z867" s="344">
        <f t="shared" si="3559"/>
        <v>84</v>
      </c>
      <c r="AA867" s="344">
        <f t="shared" si="3560"/>
        <v>84</v>
      </c>
      <c r="AB867" s="344">
        <f t="shared" si="3561"/>
        <v>84</v>
      </c>
      <c r="AC867" s="344">
        <f t="shared" si="3562"/>
        <v>84</v>
      </c>
      <c r="AD867" s="344">
        <f t="shared" si="3563"/>
        <v>84</v>
      </c>
      <c r="AE867" s="344">
        <f t="shared" si="3564"/>
        <v>84</v>
      </c>
      <c r="AF867" s="344">
        <f t="shared" si="3565"/>
        <v>84</v>
      </c>
      <c r="AG867" s="344">
        <f t="shared" si="3566"/>
        <v>84</v>
      </c>
      <c r="AH867" s="344">
        <f t="shared" si="3567"/>
        <v>84</v>
      </c>
      <c r="AI867" s="344">
        <f t="shared" si="3568"/>
        <v>84</v>
      </c>
      <c r="AJ867" s="356">
        <v>3600</v>
      </c>
      <c r="AK867" s="356">
        <v>2800</v>
      </c>
      <c r="AL867" s="356">
        <v>2000</v>
      </c>
      <c r="AM867" s="356">
        <v>1200</v>
      </c>
      <c r="AN867" s="356">
        <v>400</v>
      </c>
      <c r="AO867" s="344" t="str">
        <f t="shared" si="3569"/>
        <v/>
      </c>
      <c r="AP867" s="344" t="str">
        <f t="shared" si="3570"/>
        <v/>
      </c>
      <c r="AQ867" s="344" t="str">
        <f t="shared" si="3571"/>
        <v/>
      </c>
      <c r="AR867" s="344" t="str">
        <f t="shared" si="3572"/>
        <v/>
      </c>
      <c r="AS867" s="344" t="str">
        <f t="shared" si="3573"/>
        <v/>
      </c>
      <c r="AT867" s="344" t="str">
        <f t="shared" si="3574"/>
        <v/>
      </c>
      <c r="AU867" s="344" t="str">
        <f t="shared" si="3575"/>
        <v/>
      </c>
      <c r="AV867" s="344" t="str">
        <f t="shared" si="3576"/>
        <v/>
      </c>
      <c r="AW867" s="344" t="str">
        <f t="shared" si="3577"/>
        <v/>
      </c>
      <c r="AX867" s="344" t="str">
        <f t="shared" si="3578"/>
        <v/>
      </c>
      <c r="AY867" s="356">
        <v>3600</v>
      </c>
      <c r="AZ867" s="356">
        <v>2800</v>
      </c>
      <c r="BA867" s="356">
        <v>2000</v>
      </c>
      <c r="BB867" s="356">
        <v>1200</v>
      </c>
      <c r="BC867" s="356">
        <v>400</v>
      </c>
      <c r="BD867" s="353">
        <f t="shared" ref="BD867:BH867" si="3763">IF(BD672="","",BD672+60)</f>
        <v>184</v>
      </c>
      <c r="BE867" s="353">
        <f t="shared" si="3763"/>
        <v>184</v>
      </c>
      <c r="BF867" s="353">
        <f t="shared" si="3763"/>
        <v>199</v>
      </c>
      <c r="BG867" s="353">
        <f t="shared" si="3763"/>
        <v>214</v>
      </c>
      <c r="BH867" s="353">
        <f t="shared" si="3763"/>
        <v>229</v>
      </c>
      <c r="BI867" s="146" t="str">
        <f t="shared" si="3616"/>
        <v>184;184</v>
      </c>
      <c r="BJ867" s="352">
        <f t="shared" si="3617"/>
        <v>199</v>
      </c>
      <c r="BK867" s="146" t="str">
        <f t="shared" si="3618"/>
        <v>214;229</v>
      </c>
      <c r="BL867" s="25">
        <f t="shared" si="3737"/>
        <v>8040207</v>
      </c>
      <c r="BM867" s="146">
        <f t="shared" ref="BM867" si="3764">BM854</f>
        <v>312</v>
      </c>
      <c r="BN867" s="146">
        <f t="shared" si="3479"/>
        <v>8</v>
      </c>
      <c r="BO867" s="146">
        <f t="shared" ref="BO867:BP867" si="3765">BO854</f>
        <v>2</v>
      </c>
      <c r="BP867" s="146">
        <f t="shared" si="3765"/>
        <v>7</v>
      </c>
      <c r="BQ867" s="146">
        <f>VLOOKUP(IF(A867=1,0,A867),宝石属性!$B$26:$D$41,2,0)</f>
        <v>4</v>
      </c>
      <c r="BR867" s="146">
        <f>VLOOKUP(IF(A867=1,0,A867),宝石属性!$B$26:$D$41,3,0)</f>
        <v>1</v>
      </c>
      <c r="BS867" s="146">
        <f t="shared" ref="BS867:BV867" si="3766">IF(BS854="","",BS854)</f>
        <v>1</v>
      </c>
      <c r="BT867" s="146">
        <f t="shared" si="3766"/>
        <v>3</v>
      </c>
      <c r="BU867" s="146">
        <f t="shared" si="3766"/>
        <v>5</v>
      </c>
      <c r="BV867" s="146">
        <f t="shared" si="3766"/>
        <v>7</v>
      </c>
      <c r="BW867" s="357">
        <f t="shared" si="3745"/>
        <v>2022</v>
      </c>
      <c r="BX867" s="357">
        <f t="shared" si="3746"/>
        <v>3004</v>
      </c>
    </row>
    <row r="868" spans="1:76" s="353" customFormat="1">
      <c r="A868" s="348">
        <f t="shared" si="3634"/>
        <v>40</v>
      </c>
      <c r="B868" s="348" t="s">
        <v>1112</v>
      </c>
      <c r="C868" s="348" t="str">
        <f t="shared" si="3548"/>
        <v>女衣</v>
      </c>
      <c r="D868" s="348" t="str">
        <f t="shared" si="3735"/>
        <v>40级橙装女衣</v>
      </c>
      <c r="E868" s="348">
        <f>VLOOKUP($C868,$C$3:$M$15,COLUMNS($C$3:H$15),0)</f>
        <v>60</v>
      </c>
      <c r="F868" s="348" t="str">
        <f>VLOOKUP($C868,$C$3:$M$15,COLUMNS($C$3:I$15),0)</f>
        <v>maxhp_value</v>
      </c>
      <c r="G868" s="348">
        <f>VLOOKUP($C868,$C$3:$M$15,COLUMNS($C$3:J$15),0)</f>
        <v>140</v>
      </c>
      <c r="H868" s="348" t="str">
        <f>VLOOKUP($C868,$C$3:$M$15,COLUMNS($C$3:K$15),0)</f>
        <v>defend_value</v>
      </c>
      <c r="I868" s="348" t="str">
        <f>VLOOKUP($C868,$C$3:$M$15,COLUMNS($C$3:L$15),0)</f>
        <v/>
      </c>
      <c r="J868" s="348" t="str">
        <f>VLOOKUP($C868,$C$3:$M$15,COLUMNS($C$3:M$15),0)</f>
        <v/>
      </c>
      <c r="K868" s="344">
        <f t="shared" si="3549"/>
        <v>268</v>
      </c>
      <c r="L868" s="344">
        <f t="shared" si="3550"/>
        <v>268</v>
      </c>
      <c r="M868" s="344">
        <f t="shared" si="3551"/>
        <v>268</v>
      </c>
      <c r="N868" s="344">
        <f t="shared" si="3552"/>
        <v>268</v>
      </c>
      <c r="O868" s="344">
        <f t="shared" si="3553"/>
        <v>268</v>
      </c>
      <c r="P868" s="344">
        <f t="shared" si="3554"/>
        <v>268</v>
      </c>
      <c r="Q868" s="344">
        <f t="shared" si="3555"/>
        <v>268</v>
      </c>
      <c r="R868" s="344">
        <f t="shared" si="3556"/>
        <v>268</v>
      </c>
      <c r="S868" s="344">
        <f t="shared" si="3557"/>
        <v>268</v>
      </c>
      <c r="T868" s="344">
        <f t="shared" si="3558"/>
        <v>268</v>
      </c>
      <c r="U868" s="356">
        <v>3600</v>
      </c>
      <c r="V868" s="356">
        <v>2800</v>
      </c>
      <c r="W868" s="356">
        <v>2000</v>
      </c>
      <c r="X868" s="356">
        <v>1200</v>
      </c>
      <c r="Y868" s="356">
        <v>400</v>
      </c>
      <c r="Z868" s="344">
        <f t="shared" si="3559"/>
        <v>84</v>
      </c>
      <c r="AA868" s="344">
        <f t="shared" si="3560"/>
        <v>84</v>
      </c>
      <c r="AB868" s="344">
        <f t="shared" si="3561"/>
        <v>84</v>
      </c>
      <c r="AC868" s="344">
        <f t="shared" si="3562"/>
        <v>84</v>
      </c>
      <c r="AD868" s="344">
        <f t="shared" si="3563"/>
        <v>84</v>
      </c>
      <c r="AE868" s="344">
        <f t="shared" si="3564"/>
        <v>84</v>
      </c>
      <c r="AF868" s="344">
        <f t="shared" si="3565"/>
        <v>84</v>
      </c>
      <c r="AG868" s="344">
        <f t="shared" si="3566"/>
        <v>84</v>
      </c>
      <c r="AH868" s="344">
        <f t="shared" si="3567"/>
        <v>84</v>
      </c>
      <c r="AI868" s="344">
        <f t="shared" si="3568"/>
        <v>84</v>
      </c>
      <c r="AJ868" s="356">
        <v>3600</v>
      </c>
      <c r="AK868" s="356">
        <v>2800</v>
      </c>
      <c r="AL868" s="356">
        <v>2000</v>
      </c>
      <c r="AM868" s="356">
        <v>1200</v>
      </c>
      <c r="AN868" s="356">
        <v>400</v>
      </c>
      <c r="AO868" s="344" t="str">
        <f t="shared" si="3569"/>
        <v/>
      </c>
      <c r="AP868" s="344" t="str">
        <f t="shared" si="3570"/>
        <v/>
      </c>
      <c r="AQ868" s="344" t="str">
        <f t="shared" si="3571"/>
        <v/>
      </c>
      <c r="AR868" s="344" t="str">
        <f t="shared" si="3572"/>
        <v/>
      </c>
      <c r="AS868" s="344" t="str">
        <f t="shared" si="3573"/>
        <v/>
      </c>
      <c r="AT868" s="344" t="str">
        <f t="shared" si="3574"/>
        <v/>
      </c>
      <c r="AU868" s="344" t="str">
        <f t="shared" si="3575"/>
        <v/>
      </c>
      <c r="AV868" s="344" t="str">
        <f t="shared" si="3576"/>
        <v/>
      </c>
      <c r="AW868" s="344" t="str">
        <f t="shared" si="3577"/>
        <v/>
      </c>
      <c r="AX868" s="344" t="str">
        <f t="shared" si="3578"/>
        <v/>
      </c>
      <c r="AY868" s="356">
        <v>3600</v>
      </c>
      <c r="AZ868" s="356">
        <v>2800</v>
      </c>
      <c r="BA868" s="356">
        <v>2000</v>
      </c>
      <c r="BB868" s="356">
        <v>1200</v>
      </c>
      <c r="BC868" s="356">
        <v>400</v>
      </c>
      <c r="BD868" s="353">
        <f t="shared" ref="BD868:BH868" si="3767">IF(BD673="","",BD673+60)</f>
        <v>184</v>
      </c>
      <c r="BE868" s="353">
        <f t="shared" si="3767"/>
        <v>184</v>
      </c>
      <c r="BF868" s="353">
        <f t="shared" si="3767"/>
        <v>199</v>
      </c>
      <c r="BG868" s="353">
        <f t="shared" si="3767"/>
        <v>214</v>
      </c>
      <c r="BH868" s="353">
        <f t="shared" si="3767"/>
        <v>229</v>
      </c>
      <c r="BI868" s="146" t="str">
        <f t="shared" si="3616"/>
        <v>184;184</v>
      </c>
      <c r="BJ868" s="352">
        <f t="shared" si="3617"/>
        <v>199</v>
      </c>
      <c r="BK868" s="146" t="str">
        <f t="shared" si="3618"/>
        <v>214;229</v>
      </c>
      <c r="BL868" s="25">
        <f t="shared" si="3737"/>
        <v>8040208</v>
      </c>
      <c r="BM868" s="146">
        <f t="shared" ref="BM868" si="3768">BM855</f>
        <v>568</v>
      </c>
      <c r="BN868" s="146">
        <f t="shared" si="3479"/>
        <v>8</v>
      </c>
      <c r="BO868" s="146">
        <f t="shared" ref="BO868:BP868" si="3769">BO855</f>
        <v>2</v>
      </c>
      <c r="BP868" s="146">
        <f t="shared" si="3769"/>
        <v>8</v>
      </c>
      <c r="BQ868" s="146">
        <f>VLOOKUP(IF(A868=1,0,A868),宝石属性!$B$26:$D$41,2,0)</f>
        <v>4</v>
      </c>
      <c r="BR868" s="146">
        <f>VLOOKUP(IF(A868=1,0,A868),宝石属性!$B$26:$D$41,3,0)</f>
        <v>1</v>
      </c>
      <c r="BS868" s="146">
        <f t="shared" ref="BS868:BV868" si="3770">IF(BS855="","",BS855)</f>
        <v>1</v>
      </c>
      <c r="BT868" s="146">
        <f t="shared" si="3770"/>
        <v>3</v>
      </c>
      <c r="BU868" s="146">
        <f t="shared" si="3770"/>
        <v>5</v>
      </c>
      <c r="BV868" s="146">
        <f t="shared" si="3770"/>
        <v>7</v>
      </c>
      <c r="BW868" s="357">
        <f t="shared" si="3745"/>
        <v>2022</v>
      </c>
      <c r="BX868" s="357">
        <f t="shared" si="3746"/>
        <v>3004</v>
      </c>
    </row>
    <row r="869" spans="1:76" s="353" customFormat="1">
      <c r="A869" s="348">
        <f t="shared" si="3634"/>
        <v>40</v>
      </c>
      <c r="B869" s="348" t="s">
        <v>1112</v>
      </c>
      <c r="C869" s="348" t="str">
        <f t="shared" si="3548"/>
        <v>男头盔</v>
      </c>
      <c r="D869" s="348" t="str">
        <f t="shared" si="3735"/>
        <v>40级橙装男头盔</v>
      </c>
      <c r="E869" s="348">
        <f>VLOOKUP($C869,$C$3:$M$15,COLUMNS($C$3:H$15),0)</f>
        <v>90</v>
      </c>
      <c r="F869" s="348" t="str">
        <f>VLOOKUP($C869,$C$3:$M$15,COLUMNS($C$3:I$15),0)</f>
        <v>maxmp_value</v>
      </c>
      <c r="G869" s="348">
        <f>VLOOKUP($C869,$C$3:$M$15,COLUMNS($C$3:J$15),0)</f>
        <v>140</v>
      </c>
      <c r="H869" s="348" t="str">
        <f>VLOOKUP($C869,$C$3:$M$15,COLUMNS($C$3:K$15),0)</f>
        <v>defend_value</v>
      </c>
      <c r="I869" s="348" t="str">
        <f>VLOOKUP($C869,$C$3:$M$15,COLUMNS($C$3:L$15),0)</f>
        <v/>
      </c>
      <c r="J869" s="348" t="str">
        <f>VLOOKUP($C869,$C$3:$M$15,COLUMNS($C$3:M$15),0)</f>
        <v/>
      </c>
      <c r="K869" s="344">
        <f t="shared" si="3549"/>
        <v>335</v>
      </c>
      <c r="L869" s="344">
        <f t="shared" si="3550"/>
        <v>335</v>
      </c>
      <c r="M869" s="344">
        <f t="shared" si="3551"/>
        <v>335</v>
      </c>
      <c r="N869" s="344">
        <f t="shared" si="3552"/>
        <v>335</v>
      </c>
      <c r="O869" s="344">
        <f t="shared" si="3553"/>
        <v>335</v>
      </c>
      <c r="P869" s="344">
        <f t="shared" si="3554"/>
        <v>335</v>
      </c>
      <c r="Q869" s="344">
        <f t="shared" si="3555"/>
        <v>335</v>
      </c>
      <c r="R869" s="344">
        <f t="shared" si="3556"/>
        <v>335</v>
      </c>
      <c r="S869" s="344">
        <f t="shared" si="3557"/>
        <v>335</v>
      </c>
      <c r="T869" s="344">
        <f t="shared" si="3558"/>
        <v>335</v>
      </c>
      <c r="U869" s="356">
        <v>3600</v>
      </c>
      <c r="V869" s="356">
        <v>2800</v>
      </c>
      <c r="W869" s="356">
        <v>2000</v>
      </c>
      <c r="X869" s="356">
        <v>1200</v>
      </c>
      <c r="Y869" s="356">
        <v>400</v>
      </c>
      <c r="Z869" s="344">
        <f t="shared" si="3559"/>
        <v>50</v>
      </c>
      <c r="AA869" s="344">
        <f t="shared" si="3560"/>
        <v>50</v>
      </c>
      <c r="AB869" s="344">
        <f t="shared" si="3561"/>
        <v>50</v>
      </c>
      <c r="AC869" s="344">
        <f t="shared" si="3562"/>
        <v>50</v>
      </c>
      <c r="AD869" s="344">
        <f t="shared" si="3563"/>
        <v>50</v>
      </c>
      <c r="AE869" s="344">
        <f t="shared" si="3564"/>
        <v>50</v>
      </c>
      <c r="AF869" s="344">
        <f t="shared" si="3565"/>
        <v>50</v>
      </c>
      <c r="AG869" s="344">
        <f t="shared" si="3566"/>
        <v>50</v>
      </c>
      <c r="AH869" s="344">
        <f t="shared" si="3567"/>
        <v>50</v>
      </c>
      <c r="AI869" s="344">
        <f t="shared" si="3568"/>
        <v>50</v>
      </c>
      <c r="AJ869" s="356">
        <v>3600</v>
      </c>
      <c r="AK869" s="356">
        <v>2800</v>
      </c>
      <c r="AL869" s="356">
        <v>2000</v>
      </c>
      <c r="AM869" s="356">
        <v>1200</v>
      </c>
      <c r="AN869" s="356">
        <v>400</v>
      </c>
      <c r="AO869" s="344" t="str">
        <f t="shared" si="3569"/>
        <v/>
      </c>
      <c r="AP869" s="344" t="str">
        <f t="shared" si="3570"/>
        <v/>
      </c>
      <c r="AQ869" s="344" t="str">
        <f t="shared" si="3571"/>
        <v/>
      </c>
      <c r="AR869" s="344" t="str">
        <f t="shared" si="3572"/>
        <v/>
      </c>
      <c r="AS869" s="344" t="str">
        <f t="shared" si="3573"/>
        <v/>
      </c>
      <c r="AT869" s="344" t="str">
        <f t="shared" si="3574"/>
        <v/>
      </c>
      <c r="AU869" s="344" t="str">
        <f t="shared" si="3575"/>
        <v/>
      </c>
      <c r="AV869" s="344" t="str">
        <f t="shared" si="3576"/>
        <v/>
      </c>
      <c r="AW869" s="344" t="str">
        <f t="shared" si="3577"/>
        <v/>
      </c>
      <c r="AX869" s="344" t="str">
        <f t="shared" si="3578"/>
        <v/>
      </c>
      <c r="AY869" s="356">
        <v>3600</v>
      </c>
      <c r="AZ869" s="356">
        <v>2800</v>
      </c>
      <c r="BA869" s="356">
        <v>2000</v>
      </c>
      <c r="BB869" s="356">
        <v>1200</v>
      </c>
      <c r="BC869" s="356">
        <v>400</v>
      </c>
      <c r="BD869" s="353" t="str">
        <f t="shared" ref="BD869:BH869" si="3771">IF(BD674="","",BD674+60)</f>
        <v/>
      </c>
      <c r="BE869" s="353" t="str">
        <f t="shared" si="3771"/>
        <v/>
      </c>
      <c r="BF869" s="353" t="str">
        <f t="shared" si="3771"/>
        <v/>
      </c>
      <c r="BG869" s="353" t="str">
        <f t="shared" si="3771"/>
        <v/>
      </c>
      <c r="BH869" s="353" t="str">
        <f t="shared" si="3771"/>
        <v/>
      </c>
      <c r="BI869" s="146" t="str">
        <f t="shared" si="3616"/>
        <v/>
      </c>
      <c r="BJ869" s="352" t="str">
        <f t="shared" si="3617"/>
        <v/>
      </c>
      <c r="BK869" s="146" t="str">
        <f t="shared" si="3618"/>
        <v/>
      </c>
      <c r="BL869" s="25">
        <f t="shared" si="3737"/>
        <v>8040309</v>
      </c>
      <c r="BM869" s="146">
        <f t="shared" ref="BM869" si="3772">BM856</f>
        <v>1640</v>
      </c>
      <c r="BN869" s="146">
        <f t="shared" si="3479"/>
        <v>8</v>
      </c>
      <c r="BO869" s="146">
        <f t="shared" ref="BO869:BP869" si="3773">BO856</f>
        <v>3</v>
      </c>
      <c r="BP869" s="146">
        <f t="shared" si="3773"/>
        <v>9</v>
      </c>
      <c r="BQ869" s="146">
        <f>VLOOKUP(IF(A869=1,0,A869),宝石属性!$B$26:$D$41,2,0)</f>
        <v>4</v>
      </c>
      <c r="BR869" s="146">
        <f>VLOOKUP(IF(A869=1,0,A869),宝石属性!$B$26:$D$41,3,0)</f>
        <v>1</v>
      </c>
      <c r="BS869" s="146">
        <f t="shared" ref="BS869:BV869" si="3774">IF(BS856="","",BS856)</f>
        <v>2</v>
      </c>
      <c r="BT869" s="146">
        <f t="shared" si="3774"/>
        <v>3</v>
      </c>
      <c r="BU869" s="146" t="str">
        <f t="shared" si="3774"/>
        <v/>
      </c>
      <c r="BV869" s="146" t="str">
        <f t="shared" si="3774"/>
        <v/>
      </c>
      <c r="BW869" s="357">
        <f t="shared" si="3745"/>
        <v>2025</v>
      </c>
      <c r="BX869" s="357">
        <f t="shared" si="3746"/>
        <v>3004</v>
      </c>
    </row>
    <row r="870" spans="1:76" s="353" customFormat="1">
      <c r="A870" s="348">
        <f t="shared" si="3634"/>
        <v>40</v>
      </c>
      <c r="B870" s="348" t="s">
        <v>1112</v>
      </c>
      <c r="C870" s="348" t="str">
        <f t="shared" si="3548"/>
        <v>女头饰</v>
      </c>
      <c r="D870" s="348" t="str">
        <f t="shared" si="3735"/>
        <v>40级橙装女头饰</v>
      </c>
      <c r="E870" s="348">
        <f>VLOOKUP($C870,$C$3:$M$15,COLUMNS($C$3:H$15),0)</f>
        <v>90</v>
      </c>
      <c r="F870" s="348" t="str">
        <f>VLOOKUP($C870,$C$3:$M$15,COLUMNS($C$3:I$15),0)</f>
        <v>maxmp_value</v>
      </c>
      <c r="G870" s="348">
        <f>VLOOKUP($C870,$C$3:$M$15,COLUMNS($C$3:J$15),0)</f>
        <v>140</v>
      </c>
      <c r="H870" s="348" t="str">
        <f>VLOOKUP($C870,$C$3:$M$15,COLUMNS($C$3:K$15),0)</f>
        <v>defend_value</v>
      </c>
      <c r="I870" s="348" t="str">
        <f>VLOOKUP($C870,$C$3:$M$15,COLUMNS($C$3:L$15),0)</f>
        <v/>
      </c>
      <c r="J870" s="348" t="str">
        <f>VLOOKUP($C870,$C$3:$M$15,COLUMNS($C$3:M$15),0)</f>
        <v/>
      </c>
      <c r="K870" s="344">
        <f t="shared" si="3549"/>
        <v>335</v>
      </c>
      <c r="L870" s="344">
        <f t="shared" si="3550"/>
        <v>335</v>
      </c>
      <c r="M870" s="344">
        <f t="shared" si="3551"/>
        <v>335</v>
      </c>
      <c r="N870" s="344">
        <f t="shared" si="3552"/>
        <v>335</v>
      </c>
      <c r="O870" s="344">
        <f t="shared" si="3553"/>
        <v>335</v>
      </c>
      <c r="P870" s="344">
        <f t="shared" si="3554"/>
        <v>335</v>
      </c>
      <c r="Q870" s="344">
        <f t="shared" si="3555"/>
        <v>335</v>
      </c>
      <c r="R870" s="344">
        <f t="shared" si="3556"/>
        <v>335</v>
      </c>
      <c r="S870" s="344">
        <f t="shared" si="3557"/>
        <v>335</v>
      </c>
      <c r="T870" s="344">
        <f t="shared" si="3558"/>
        <v>335</v>
      </c>
      <c r="U870" s="356">
        <v>3600</v>
      </c>
      <c r="V870" s="356">
        <v>2800</v>
      </c>
      <c r="W870" s="356">
        <v>2000</v>
      </c>
      <c r="X870" s="356">
        <v>1200</v>
      </c>
      <c r="Y870" s="356">
        <v>400</v>
      </c>
      <c r="Z870" s="344">
        <f t="shared" si="3559"/>
        <v>50</v>
      </c>
      <c r="AA870" s="344">
        <f t="shared" si="3560"/>
        <v>50</v>
      </c>
      <c r="AB870" s="344">
        <f t="shared" si="3561"/>
        <v>50</v>
      </c>
      <c r="AC870" s="344">
        <f t="shared" si="3562"/>
        <v>50</v>
      </c>
      <c r="AD870" s="344">
        <f t="shared" si="3563"/>
        <v>50</v>
      </c>
      <c r="AE870" s="344">
        <f t="shared" si="3564"/>
        <v>50</v>
      </c>
      <c r="AF870" s="344">
        <f t="shared" si="3565"/>
        <v>50</v>
      </c>
      <c r="AG870" s="344">
        <f t="shared" si="3566"/>
        <v>50</v>
      </c>
      <c r="AH870" s="344">
        <f t="shared" si="3567"/>
        <v>50</v>
      </c>
      <c r="AI870" s="344">
        <f t="shared" si="3568"/>
        <v>50</v>
      </c>
      <c r="AJ870" s="356">
        <v>3600</v>
      </c>
      <c r="AK870" s="356">
        <v>2800</v>
      </c>
      <c r="AL870" s="356">
        <v>2000</v>
      </c>
      <c r="AM870" s="356">
        <v>1200</v>
      </c>
      <c r="AN870" s="356">
        <v>400</v>
      </c>
      <c r="AO870" s="344" t="str">
        <f t="shared" si="3569"/>
        <v/>
      </c>
      <c r="AP870" s="344" t="str">
        <f t="shared" si="3570"/>
        <v/>
      </c>
      <c r="AQ870" s="344" t="str">
        <f t="shared" si="3571"/>
        <v/>
      </c>
      <c r="AR870" s="344" t="str">
        <f t="shared" si="3572"/>
        <v/>
      </c>
      <c r="AS870" s="344" t="str">
        <f t="shared" si="3573"/>
        <v/>
      </c>
      <c r="AT870" s="344" t="str">
        <f t="shared" si="3574"/>
        <v/>
      </c>
      <c r="AU870" s="344" t="str">
        <f t="shared" si="3575"/>
        <v/>
      </c>
      <c r="AV870" s="344" t="str">
        <f t="shared" si="3576"/>
        <v/>
      </c>
      <c r="AW870" s="344" t="str">
        <f t="shared" si="3577"/>
        <v/>
      </c>
      <c r="AX870" s="344" t="str">
        <f t="shared" si="3578"/>
        <v/>
      </c>
      <c r="AY870" s="356">
        <v>3600</v>
      </c>
      <c r="AZ870" s="356">
        <v>2800</v>
      </c>
      <c r="BA870" s="356">
        <v>2000</v>
      </c>
      <c r="BB870" s="356">
        <v>1200</v>
      </c>
      <c r="BC870" s="356">
        <v>400</v>
      </c>
      <c r="BD870" s="353" t="str">
        <f t="shared" ref="BD870:BH870" si="3775">IF(BD675="","",BD675+60)</f>
        <v/>
      </c>
      <c r="BE870" s="353" t="str">
        <f t="shared" si="3775"/>
        <v/>
      </c>
      <c r="BF870" s="353" t="str">
        <f t="shared" si="3775"/>
        <v/>
      </c>
      <c r="BG870" s="353" t="str">
        <f t="shared" si="3775"/>
        <v/>
      </c>
      <c r="BH870" s="353" t="str">
        <f t="shared" si="3775"/>
        <v/>
      </c>
      <c r="BI870" s="146" t="str">
        <f t="shared" si="3616"/>
        <v/>
      </c>
      <c r="BJ870" s="352" t="str">
        <f t="shared" si="3617"/>
        <v/>
      </c>
      <c r="BK870" s="146" t="str">
        <f t="shared" si="3618"/>
        <v/>
      </c>
      <c r="BL870" s="25">
        <f t="shared" si="3737"/>
        <v>8040310</v>
      </c>
      <c r="BM870" s="146">
        <f t="shared" ref="BM870" si="3776">BM857</f>
        <v>1384</v>
      </c>
      <c r="BN870" s="146">
        <f t="shared" si="3479"/>
        <v>8</v>
      </c>
      <c r="BO870" s="146">
        <f t="shared" ref="BO870:BP870" si="3777">BO857</f>
        <v>3</v>
      </c>
      <c r="BP870" s="146">
        <f t="shared" si="3777"/>
        <v>10</v>
      </c>
      <c r="BQ870" s="146">
        <f>VLOOKUP(IF(A870=1,0,A870),宝石属性!$B$26:$D$41,2,0)</f>
        <v>4</v>
      </c>
      <c r="BR870" s="146">
        <f>VLOOKUP(IF(A870=1,0,A870),宝石属性!$B$26:$D$41,3,0)</f>
        <v>1</v>
      </c>
      <c r="BS870" s="146">
        <f t="shared" ref="BS870:BV870" si="3778">IF(BS857="","",BS857)</f>
        <v>2</v>
      </c>
      <c r="BT870" s="146">
        <f t="shared" si="3778"/>
        <v>3</v>
      </c>
      <c r="BU870" s="146" t="str">
        <f t="shared" si="3778"/>
        <v/>
      </c>
      <c r="BV870" s="146" t="str">
        <f t="shared" si="3778"/>
        <v/>
      </c>
      <c r="BW870" s="357">
        <f t="shared" si="3745"/>
        <v>2025</v>
      </c>
      <c r="BX870" s="357">
        <f t="shared" si="3746"/>
        <v>3004</v>
      </c>
    </row>
    <row r="871" spans="1:76" s="353" customFormat="1">
      <c r="A871" s="348">
        <f t="shared" si="3634"/>
        <v>40</v>
      </c>
      <c r="B871" s="348" t="s">
        <v>1112</v>
      </c>
      <c r="C871" s="348" t="str">
        <f t="shared" si="3548"/>
        <v>项链</v>
      </c>
      <c r="D871" s="348" t="str">
        <f t="shared" si="3735"/>
        <v>40级橙装项链</v>
      </c>
      <c r="E871" s="348">
        <f>VLOOKUP($C871,$C$3:$M$15,COLUMNS($C$3:H$15),0)</f>
        <v>150</v>
      </c>
      <c r="F871" s="348" t="str">
        <f>VLOOKUP($C871,$C$3:$M$15,COLUMNS($C$3:I$15),0)</f>
        <v>magicattack_value</v>
      </c>
      <c r="G871" s="348">
        <f>VLOOKUP($C871,$C$3:$M$15,COLUMNS($C$3:J$15),0)</f>
        <v>160</v>
      </c>
      <c r="H871" s="348" t="str">
        <f>VLOOKUP($C871,$C$3:$M$15,COLUMNS($C$3:K$15),0)</f>
        <v>magicdef_value</v>
      </c>
      <c r="I871" s="348" t="str">
        <f>VLOOKUP($C871,$C$3:$M$15,COLUMNS($C$3:L$15),0)</f>
        <v/>
      </c>
      <c r="J871" s="348" t="str">
        <f>VLOOKUP($C871,$C$3:$M$15,COLUMNS($C$3:M$15),0)</f>
        <v/>
      </c>
      <c r="K871" s="344">
        <f t="shared" si="3549"/>
        <v>92</v>
      </c>
      <c r="L871" s="344">
        <f t="shared" si="3550"/>
        <v>92</v>
      </c>
      <c r="M871" s="344">
        <f t="shared" si="3551"/>
        <v>92</v>
      </c>
      <c r="N871" s="344">
        <f t="shared" si="3552"/>
        <v>92</v>
      </c>
      <c r="O871" s="344">
        <f t="shared" si="3553"/>
        <v>92</v>
      </c>
      <c r="P871" s="344">
        <f t="shared" si="3554"/>
        <v>92</v>
      </c>
      <c r="Q871" s="344">
        <f t="shared" si="3555"/>
        <v>92</v>
      </c>
      <c r="R871" s="344">
        <f t="shared" si="3556"/>
        <v>92</v>
      </c>
      <c r="S871" s="344">
        <f t="shared" si="3557"/>
        <v>92</v>
      </c>
      <c r="T871" s="344">
        <f t="shared" si="3558"/>
        <v>92</v>
      </c>
      <c r="U871" s="356">
        <v>3600</v>
      </c>
      <c r="V871" s="356">
        <v>2800</v>
      </c>
      <c r="W871" s="356">
        <v>2000</v>
      </c>
      <c r="X871" s="356">
        <v>1200</v>
      </c>
      <c r="Y871" s="356">
        <v>400</v>
      </c>
      <c r="Z871" s="344">
        <f t="shared" si="3559"/>
        <v>49</v>
      </c>
      <c r="AA871" s="344">
        <f t="shared" si="3560"/>
        <v>49</v>
      </c>
      <c r="AB871" s="344">
        <f t="shared" si="3561"/>
        <v>49</v>
      </c>
      <c r="AC871" s="344">
        <f t="shared" si="3562"/>
        <v>49</v>
      </c>
      <c r="AD871" s="344">
        <f t="shared" si="3563"/>
        <v>49</v>
      </c>
      <c r="AE871" s="344">
        <f t="shared" si="3564"/>
        <v>49</v>
      </c>
      <c r="AF871" s="344">
        <f t="shared" si="3565"/>
        <v>49</v>
      </c>
      <c r="AG871" s="344">
        <f t="shared" si="3566"/>
        <v>49</v>
      </c>
      <c r="AH871" s="344">
        <f t="shared" si="3567"/>
        <v>49</v>
      </c>
      <c r="AI871" s="344">
        <f t="shared" si="3568"/>
        <v>49</v>
      </c>
      <c r="AJ871" s="356">
        <v>3600</v>
      </c>
      <c r="AK871" s="356">
        <v>2800</v>
      </c>
      <c r="AL871" s="356">
        <v>2000</v>
      </c>
      <c r="AM871" s="356">
        <v>1200</v>
      </c>
      <c r="AN871" s="356">
        <v>400</v>
      </c>
      <c r="AO871" s="344" t="str">
        <f t="shared" si="3569"/>
        <v/>
      </c>
      <c r="AP871" s="344" t="str">
        <f t="shared" si="3570"/>
        <v/>
      </c>
      <c r="AQ871" s="344" t="str">
        <f t="shared" si="3571"/>
        <v/>
      </c>
      <c r="AR871" s="344" t="str">
        <f t="shared" si="3572"/>
        <v/>
      </c>
      <c r="AS871" s="344" t="str">
        <f t="shared" si="3573"/>
        <v/>
      </c>
      <c r="AT871" s="344" t="str">
        <f t="shared" si="3574"/>
        <v/>
      </c>
      <c r="AU871" s="344" t="str">
        <f t="shared" si="3575"/>
        <v/>
      </c>
      <c r="AV871" s="344" t="str">
        <f t="shared" si="3576"/>
        <v/>
      </c>
      <c r="AW871" s="344" t="str">
        <f t="shared" si="3577"/>
        <v/>
      </c>
      <c r="AX871" s="344" t="str">
        <f t="shared" si="3578"/>
        <v/>
      </c>
      <c r="AY871" s="356">
        <v>3600</v>
      </c>
      <c r="AZ871" s="356">
        <v>2800</v>
      </c>
      <c r="BA871" s="356">
        <v>2000</v>
      </c>
      <c r="BB871" s="356">
        <v>1200</v>
      </c>
      <c r="BC871" s="356">
        <v>400</v>
      </c>
      <c r="BD871" s="353" t="str">
        <f t="shared" ref="BD871:BH871" si="3779">IF(BD676="","",BD676+60)</f>
        <v/>
      </c>
      <c r="BE871" s="353" t="str">
        <f t="shared" si="3779"/>
        <v/>
      </c>
      <c r="BF871" s="353" t="str">
        <f t="shared" si="3779"/>
        <v/>
      </c>
      <c r="BG871" s="353" t="str">
        <f t="shared" si="3779"/>
        <v/>
      </c>
      <c r="BH871" s="353" t="str">
        <f t="shared" si="3779"/>
        <v/>
      </c>
      <c r="BI871" s="146" t="str">
        <f t="shared" si="3616"/>
        <v/>
      </c>
      <c r="BJ871" s="352" t="str">
        <f t="shared" si="3617"/>
        <v/>
      </c>
      <c r="BK871" s="146" t="str">
        <f t="shared" si="3618"/>
        <v/>
      </c>
      <c r="BL871" s="25">
        <f t="shared" si="3737"/>
        <v>8040411</v>
      </c>
      <c r="BM871" s="146">
        <f t="shared" ref="BM871" si="3780">BM858</f>
        <v>40</v>
      </c>
      <c r="BN871" s="146">
        <f t="shared" si="3479"/>
        <v>8</v>
      </c>
      <c r="BO871" s="146">
        <f t="shared" ref="BO871:BP871" si="3781">BO858</f>
        <v>4</v>
      </c>
      <c r="BP871" s="146">
        <f t="shared" si="3781"/>
        <v>11</v>
      </c>
      <c r="BQ871" s="146">
        <f>VLOOKUP(IF(A871=1,0,A871),宝石属性!$B$26:$D$41,2,0)</f>
        <v>4</v>
      </c>
      <c r="BR871" s="146">
        <f>VLOOKUP(IF(A871=1,0,A871),宝石属性!$B$26:$D$41,3,0)</f>
        <v>1</v>
      </c>
      <c r="BS871" s="146">
        <f t="shared" ref="BS871:BV871" si="3782">IF(BS858="","",BS858)</f>
        <v>4</v>
      </c>
      <c r="BT871" s="146">
        <f t="shared" si="3782"/>
        <v>5</v>
      </c>
      <c r="BU871" s="146" t="str">
        <f t="shared" si="3782"/>
        <v/>
      </c>
      <c r="BV871" s="146" t="str">
        <f t="shared" si="3782"/>
        <v/>
      </c>
      <c r="BW871" s="357">
        <f t="shared" si="3745"/>
        <v>2028</v>
      </c>
      <c r="BX871" s="357">
        <f t="shared" si="3746"/>
        <v>3004</v>
      </c>
    </row>
    <row r="872" spans="1:76" s="353" customFormat="1">
      <c r="A872" s="348">
        <f t="shared" si="3634"/>
        <v>40</v>
      </c>
      <c r="B872" s="348" t="s">
        <v>1112</v>
      </c>
      <c r="C872" s="348" t="str">
        <f t="shared" si="3548"/>
        <v>腰带</v>
      </c>
      <c r="D872" s="348" t="str">
        <f t="shared" si="3735"/>
        <v>40级橙装腰带</v>
      </c>
      <c r="E872" s="348">
        <f>VLOOKUP($C872,$C$3:$M$15,COLUMNS($C$3:H$15),0)</f>
        <v>60</v>
      </c>
      <c r="F872" s="348" t="str">
        <f>VLOOKUP($C872,$C$3:$M$15,COLUMNS($C$3:I$15),0)</f>
        <v>maxhp_value</v>
      </c>
      <c r="G872" s="348">
        <f>VLOOKUP($C872,$C$3:$M$15,COLUMNS($C$3:J$15),0)</f>
        <v>140</v>
      </c>
      <c r="H872" s="348" t="str">
        <f>VLOOKUP($C872,$C$3:$M$15,COLUMNS($C$3:K$15),0)</f>
        <v>defend_value</v>
      </c>
      <c r="I872" s="348" t="str">
        <f>VLOOKUP($C872,$C$3:$M$15,COLUMNS($C$3:L$15),0)</f>
        <v/>
      </c>
      <c r="J872" s="348" t="str">
        <f>VLOOKUP($C872,$C$3:$M$15,COLUMNS($C$3:M$15),0)</f>
        <v/>
      </c>
      <c r="K872" s="344">
        <f t="shared" si="3549"/>
        <v>401</v>
      </c>
      <c r="L872" s="344">
        <f t="shared" si="3550"/>
        <v>401</v>
      </c>
      <c r="M872" s="344">
        <f t="shared" si="3551"/>
        <v>401</v>
      </c>
      <c r="N872" s="344">
        <f t="shared" si="3552"/>
        <v>401</v>
      </c>
      <c r="O872" s="344">
        <f t="shared" si="3553"/>
        <v>401</v>
      </c>
      <c r="P872" s="344">
        <f t="shared" si="3554"/>
        <v>401</v>
      </c>
      <c r="Q872" s="344">
        <f t="shared" si="3555"/>
        <v>401</v>
      </c>
      <c r="R872" s="344">
        <f t="shared" si="3556"/>
        <v>401</v>
      </c>
      <c r="S872" s="344">
        <f t="shared" si="3557"/>
        <v>401</v>
      </c>
      <c r="T872" s="344">
        <f t="shared" si="3558"/>
        <v>401</v>
      </c>
      <c r="U872" s="356">
        <v>3600</v>
      </c>
      <c r="V872" s="356">
        <v>2800</v>
      </c>
      <c r="W872" s="356">
        <v>2000</v>
      </c>
      <c r="X872" s="356">
        <v>1200</v>
      </c>
      <c r="Y872" s="356">
        <v>400</v>
      </c>
      <c r="Z872" s="344">
        <f t="shared" si="3559"/>
        <v>33</v>
      </c>
      <c r="AA872" s="344">
        <f t="shared" si="3560"/>
        <v>33</v>
      </c>
      <c r="AB872" s="344">
        <f t="shared" si="3561"/>
        <v>33</v>
      </c>
      <c r="AC872" s="344">
        <f t="shared" si="3562"/>
        <v>33</v>
      </c>
      <c r="AD872" s="344">
        <f t="shared" si="3563"/>
        <v>33</v>
      </c>
      <c r="AE872" s="344">
        <f t="shared" si="3564"/>
        <v>33</v>
      </c>
      <c r="AF872" s="344">
        <f t="shared" si="3565"/>
        <v>33</v>
      </c>
      <c r="AG872" s="344">
        <f t="shared" si="3566"/>
        <v>33</v>
      </c>
      <c r="AH872" s="344">
        <f t="shared" si="3567"/>
        <v>33</v>
      </c>
      <c r="AI872" s="344">
        <f t="shared" si="3568"/>
        <v>33</v>
      </c>
      <c r="AJ872" s="356">
        <v>3600</v>
      </c>
      <c r="AK872" s="356">
        <v>2800</v>
      </c>
      <c r="AL872" s="356">
        <v>2000</v>
      </c>
      <c r="AM872" s="356">
        <v>1200</v>
      </c>
      <c r="AN872" s="356">
        <v>400</v>
      </c>
      <c r="AO872" s="344" t="str">
        <f t="shared" si="3569"/>
        <v/>
      </c>
      <c r="AP872" s="344" t="str">
        <f t="shared" si="3570"/>
        <v/>
      </c>
      <c r="AQ872" s="344" t="str">
        <f t="shared" si="3571"/>
        <v/>
      </c>
      <c r="AR872" s="344" t="str">
        <f t="shared" si="3572"/>
        <v/>
      </c>
      <c r="AS872" s="344" t="str">
        <f t="shared" si="3573"/>
        <v/>
      </c>
      <c r="AT872" s="344" t="str">
        <f t="shared" si="3574"/>
        <v/>
      </c>
      <c r="AU872" s="344" t="str">
        <f t="shared" si="3575"/>
        <v/>
      </c>
      <c r="AV872" s="344" t="str">
        <f t="shared" si="3576"/>
        <v/>
      </c>
      <c r="AW872" s="344" t="str">
        <f t="shared" si="3577"/>
        <v/>
      </c>
      <c r="AX872" s="344" t="str">
        <f t="shared" si="3578"/>
        <v/>
      </c>
      <c r="AY872" s="356">
        <v>3600</v>
      </c>
      <c r="AZ872" s="356">
        <v>2800</v>
      </c>
      <c r="BA872" s="356">
        <v>2000</v>
      </c>
      <c r="BB872" s="356">
        <v>1200</v>
      </c>
      <c r="BC872" s="356">
        <v>400</v>
      </c>
      <c r="BD872" s="353" t="str">
        <f t="shared" ref="BD872:BH872" si="3783">IF(BD677="","",BD677+60)</f>
        <v/>
      </c>
      <c r="BE872" s="353" t="str">
        <f t="shared" si="3783"/>
        <v/>
      </c>
      <c r="BF872" s="353" t="str">
        <f t="shared" si="3783"/>
        <v/>
      </c>
      <c r="BG872" s="353" t="str">
        <f t="shared" si="3783"/>
        <v/>
      </c>
      <c r="BH872" s="353" t="str">
        <f t="shared" si="3783"/>
        <v/>
      </c>
      <c r="BI872" s="146" t="str">
        <f t="shared" si="3616"/>
        <v/>
      </c>
      <c r="BJ872" s="352" t="str">
        <f t="shared" si="3617"/>
        <v/>
      </c>
      <c r="BK872" s="146" t="str">
        <f t="shared" si="3618"/>
        <v/>
      </c>
      <c r="BL872" s="25">
        <f t="shared" si="3737"/>
        <v>8040512</v>
      </c>
      <c r="BM872" s="146">
        <f t="shared" ref="BM872" si="3784">BM859</f>
        <v>72</v>
      </c>
      <c r="BN872" s="146">
        <f t="shared" si="3479"/>
        <v>8</v>
      </c>
      <c r="BO872" s="146">
        <f t="shared" ref="BO872:BP872" si="3785">BO859</f>
        <v>5</v>
      </c>
      <c r="BP872" s="146">
        <f t="shared" si="3785"/>
        <v>12</v>
      </c>
      <c r="BQ872" s="146">
        <f>VLOOKUP(IF(A872=1,0,A872),宝石属性!$B$26:$D$41,2,0)</f>
        <v>4</v>
      </c>
      <c r="BR872" s="146">
        <f>VLOOKUP(IF(A872=1,0,A872),宝石属性!$B$26:$D$41,3,0)</f>
        <v>1</v>
      </c>
      <c r="BS872" s="146">
        <f t="shared" ref="BS872:BV872" si="3786">IF(BS859="","",BS859)</f>
        <v>1</v>
      </c>
      <c r="BT872" s="146">
        <f t="shared" si="3786"/>
        <v>6</v>
      </c>
      <c r="BU872" s="146">
        <f t="shared" si="3786"/>
        <v>9</v>
      </c>
      <c r="BV872" s="146" t="str">
        <f t="shared" si="3786"/>
        <v/>
      </c>
      <c r="BW872" s="357">
        <f t="shared" si="3745"/>
        <v>2031</v>
      </c>
      <c r="BX872" s="357">
        <f t="shared" si="3746"/>
        <v>3004</v>
      </c>
    </row>
    <row r="873" spans="1:76" s="353" customFormat="1">
      <c r="A873" s="348">
        <f t="shared" si="3634"/>
        <v>40</v>
      </c>
      <c r="B873" s="348" t="s">
        <v>1112</v>
      </c>
      <c r="C873" s="348" t="str">
        <f t="shared" si="3548"/>
        <v>鞋子</v>
      </c>
      <c r="D873" s="348" t="str">
        <f t="shared" si="3735"/>
        <v>40级橙装鞋子</v>
      </c>
      <c r="E873" s="348">
        <f>VLOOKUP($C873,$C$3:$M$15,COLUMNS($C$3:H$15),0)</f>
        <v>160</v>
      </c>
      <c r="F873" s="348" t="str">
        <f>VLOOKUP($C873,$C$3:$M$15,COLUMNS($C$3:I$15),0)</f>
        <v>magicdef_value</v>
      </c>
      <c r="G873" s="348">
        <f>VLOOKUP($C873,$C$3:$M$15,COLUMNS($C$3:J$15),0)</f>
        <v>200</v>
      </c>
      <c r="H873" s="348" t="str">
        <f>VLOOKUP($C873,$C$3:$M$15,COLUMNS($C$3:K$15),0)</f>
        <v>speed_value</v>
      </c>
      <c r="I873" s="348" t="str">
        <f>VLOOKUP($C873,$C$3:$M$15,COLUMNS($C$3:L$15),0)</f>
        <v/>
      </c>
      <c r="J873" s="348" t="str">
        <f>VLOOKUP($C873,$C$3:$M$15,COLUMNS($C$3:M$15),0)</f>
        <v/>
      </c>
      <c r="K873" s="344">
        <f t="shared" si="3549"/>
        <v>49</v>
      </c>
      <c r="L873" s="344">
        <f t="shared" si="3550"/>
        <v>49</v>
      </c>
      <c r="M873" s="344">
        <f t="shared" si="3551"/>
        <v>49</v>
      </c>
      <c r="N873" s="344">
        <f t="shared" si="3552"/>
        <v>49</v>
      </c>
      <c r="O873" s="344">
        <f t="shared" si="3553"/>
        <v>49</v>
      </c>
      <c r="P873" s="344">
        <f t="shared" si="3554"/>
        <v>49</v>
      </c>
      <c r="Q873" s="344">
        <f t="shared" si="3555"/>
        <v>49</v>
      </c>
      <c r="R873" s="344">
        <f t="shared" si="3556"/>
        <v>49</v>
      </c>
      <c r="S873" s="344">
        <f t="shared" si="3557"/>
        <v>49</v>
      </c>
      <c r="T873" s="344">
        <f t="shared" si="3558"/>
        <v>49</v>
      </c>
      <c r="U873" s="356">
        <v>3600</v>
      </c>
      <c r="V873" s="356">
        <v>2800</v>
      </c>
      <c r="W873" s="356">
        <v>2000</v>
      </c>
      <c r="X873" s="356">
        <v>1200</v>
      </c>
      <c r="Y873" s="356">
        <v>400</v>
      </c>
      <c r="Z873" s="344">
        <f t="shared" si="3559"/>
        <v>53</v>
      </c>
      <c r="AA873" s="344">
        <f t="shared" si="3560"/>
        <v>53</v>
      </c>
      <c r="AB873" s="344">
        <f t="shared" si="3561"/>
        <v>53</v>
      </c>
      <c r="AC873" s="344">
        <f t="shared" si="3562"/>
        <v>53</v>
      </c>
      <c r="AD873" s="344">
        <f t="shared" si="3563"/>
        <v>53</v>
      </c>
      <c r="AE873" s="344">
        <f t="shared" si="3564"/>
        <v>53</v>
      </c>
      <c r="AF873" s="344">
        <f t="shared" si="3565"/>
        <v>53</v>
      </c>
      <c r="AG873" s="344">
        <f t="shared" si="3566"/>
        <v>53</v>
      </c>
      <c r="AH873" s="344">
        <f t="shared" si="3567"/>
        <v>53</v>
      </c>
      <c r="AI873" s="344">
        <f t="shared" si="3568"/>
        <v>53</v>
      </c>
      <c r="AJ873" s="356">
        <v>3600</v>
      </c>
      <c r="AK873" s="356">
        <v>2800</v>
      </c>
      <c r="AL873" s="356">
        <v>2000</v>
      </c>
      <c r="AM873" s="356">
        <v>1200</v>
      </c>
      <c r="AN873" s="356">
        <v>400</v>
      </c>
      <c r="AO873" s="344" t="str">
        <f t="shared" si="3569"/>
        <v/>
      </c>
      <c r="AP873" s="344" t="str">
        <f t="shared" si="3570"/>
        <v/>
      </c>
      <c r="AQ873" s="344" t="str">
        <f t="shared" si="3571"/>
        <v/>
      </c>
      <c r="AR873" s="344" t="str">
        <f t="shared" si="3572"/>
        <v/>
      </c>
      <c r="AS873" s="344" t="str">
        <f t="shared" si="3573"/>
        <v/>
      </c>
      <c r="AT873" s="344" t="str">
        <f t="shared" si="3574"/>
        <v/>
      </c>
      <c r="AU873" s="344" t="str">
        <f t="shared" si="3575"/>
        <v/>
      </c>
      <c r="AV873" s="344" t="str">
        <f t="shared" si="3576"/>
        <v/>
      </c>
      <c r="AW873" s="344" t="str">
        <f t="shared" si="3577"/>
        <v/>
      </c>
      <c r="AX873" s="344" t="str">
        <f t="shared" si="3578"/>
        <v/>
      </c>
      <c r="AY873" s="356">
        <v>3600</v>
      </c>
      <c r="AZ873" s="356">
        <v>2800</v>
      </c>
      <c r="BA873" s="356">
        <v>2000</v>
      </c>
      <c r="BB873" s="356">
        <v>1200</v>
      </c>
      <c r="BC873" s="356">
        <v>400</v>
      </c>
      <c r="BD873" s="353" t="str">
        <f t="shared" ref="BD873:BH873" si="3787">IF(BD678="","",BD678+60)</f>
        <v/>
      </c>
      <c r="BE873" s="353" t="str">
        <f t="shared" si="3787"/>
        <v/>
      </c>
      <c r="BF873" s="353" t="str">
        <f t="shared" si="3787"/>
        <v/>
      </c>
      <c r="BG873" s="353" t="str">
        <f t="shared" si="3787"/>
        <v/>
      </c>
      <c r="BH873" s="353" t="str">
        <f t="shared" si="3787"/>
        <v/>
      </c>
      <c r="BI873" s="146" t="str">
        <f t="shared" si="3616"/>
        <v/>
      </c>
      <c r="BJ873" s="352" t="str">
        <f t="shared" si="3617"/>
        <v/>
      </c>
      <c r="BK873" s="146" t="str">
        <f t="shared" si="3618"/>
        <v/>
      </c>
      <c r="BL873" s="25">
        <f t="shared" si="3737"/>
        <v>8040613</v>
      </c>
      <c r="BM873" s="146">
        <f t="shared" ref="BM873:BM874" si="3788">BM860</f>
        <v>88</v>
      </c>
      <c r="BN873" s="146">
        <f t="shared" si="3479"/>
        <v>8</v>
      </c>
      <c r="BO873" s="146">
        <f t="shared" ref="BO873:BP873" si="3789">BO860</f>
        <v>6</v>
      </c>
      <c r="BP873" s="146">
        <f t="shared" si="3789"/>
        <v>13</v>
      </c>
      <c r="BQ873" s="146">
        <f>VLOOKUP(IF(A873=1,0,A873),宝石属性!$B$26:$D$41,2,0)</f>
        <v>4</v>
      </c>
      <c r="BR873" s="146">
        <f>VLOOKUP(IF(A873=1,0,A873),宝石属性!$B$26:$D$41,3,0)</f>
        <v>1</v>
      </c>
      <c r="BS873" s="146">
        <f t="shared" ref="BS873:BV873" si="3790">IF(BS860="","",BS860)</f>
        <v>6</v>
      </c>
      <c r="BT873" s="146">
        <f t="shared" si="3790"/>
        <v>9</v>
      </c>
      <c r="BU873" s="146" t="str">
        <f t="shared" si="3790"/>
        <v/>
      </c>
      <c r="BV873" s="146" t="str">
        <f t="shared" si="3790"/>
        <v/>
      </c>
      <c r="BW873" s="357">
        <f t="shared" si="3745"/>
        <v>2034</v>
      </c>
      <c r="BX873" s="357">
        <f t="shared" si="3746"/>
        <v>3004</v>
      </c>
    </row>
    <row r="874" spans="1:76" s="353" customFormat="1">
      <c r="A874" s="348">
        <f t="shared" si="3634"/>
        <v>50</v>
      </c>
      <c r="B874" s="348" t="s">
        <v>1112</v>
      </c>
      <c r="C874" s="348" t="str">
        <f t="shared" si="3548"/>
        <v>剑</v>
      </c>
      <c r="D874" s="348" t="str">
        <f t="shared" si="3735"/>
        <v>50级橙装剑</v>
      </c>
      <c r="E874" s="348">
        <f>VLOOKUP($C874,$C$3:$M$15,COLUMNS($C$3:H$15),0)</f>
        <v>130</v>
      </c>
      <c r="F874" s="348" t="str">
        <f>VLOOKUP($C874,$C$3:$M$15,COLUMNS($C$3:I$15),0)</f>
        <v>phyattack_value</v>
      </c>
      <c r="G874" s="348">
        <f>VLOOKUP($C874,$C$3:$M$15,COLUMNS($C$3:J$15),0)</f>
        <v>150</v>
      </c>
      <c r="H874" s="348" t="str">
        <f>VLOOKUP($C874,$C$3:$M$15,COLUMNS($C$3:K$15),0)</f>
        <v>magicattack_value</v>
      </c>
      <c r="I874" s="348">
        <f>VLOOKUP($C874,$C$3:$M$15,COLUMNS($C$3:L$15),0)</f>
        <v>170</v>
      </c>
      <c r="J874" s="348" t="str">
        <f>VLOOKUP($C874,$C$3:$M$15,COLUMNS($C$3:M$15),0)</f>
        <v>medical_value</v>
      </c>
      <c r="K874" s="344">
        <f t="shared" si="3549"/>
        <v>418</v>
      </c>
      <c r="L874" s="344">
        <f t="shared" si="3550"/>
        <v>418</v>
      </c>
      <c r="M874" s="344">
        <f t="shared" si="3551"/>
        <v>418</v>
      </c>
      <c r="N874" s="344">
        <f t="shared" si="3552"/>
        <v>418</v>
      </c>
      <c r="O874" s="344">
        <f t="shared" si="3553"/>
        <v>418</v>
      </c>
      <c r="P874" s="344">
        <f t="shared" si="3554"/>
        <v>418</v>
      </c>
      <c r="Q874" s="344">
        <f t="shared" si="3555"/>
        <v>418</v>
      </c>
      <c r="R874" s="344">
        <f t="shared" si="3556"/>
        <v>418</v>
      </c>
      <c r="S874" s="344">
        <f t="shared" si="3557"/>
        <v>418</v>
      </c>
      <c r="T874" s="344">
        <f t="shared" si="3558"/>
        <v>418</v>
      </c>
      <c r="U874" s="356">
        <v>3600</v>
      </c>
      <c r="V874" s="356">
        <v>2800</v>
      </c>
      <c r="W874" s="356">
        <v>2000</v>
      </c>
      <c r="X874" s="356">
        <v>1200</v>
      </c>
      <c r="Y874" s="356">
        <v>400</v>
      </c>
      <c r="Z874" s="344">
        <f t="shared" si="3559"/>
        <v>94</v>
      </c>
      <c r="AA874" s="344">
        <f t="shared" si="3560"/>
        <v>94</v>
      </c>
      <c r="AB874" s="344">
        <f t="shared" si="3561"/>
        <v>94</v>
      </c>
      <c r="AC874" s="344">
        <f t="shared" si="3562"/>
        <v>94</v>
      </c>
      <c r="AD874" s="344">
        <f t="shared" si="3563"/>
        <v>94</v>
      </c>
      <c r="AE874" s="344">
        <f t="shared" si="3564"/>
        <v>94</v>
      </c>
      <c r="AF874" s="344">
        <f t="shared" si="3565"/>
        <v>94</v>
      </c>
      <c r="AG874" s="344">
        <f t="shared" si="3566"/>
        <v>94</v>
      </c>
      <c r="AH874" s="344">
        <f t="shared" si="3567"/>
        <v>94</v>
      </c>
      <c r="AI874" s="344">
        <f t="shared" si="3568"/>
        <v>94</v>
      </c>
      <c r="AJ874" s="356">
        <v>3600</v>
      </c>
      <c r="AK874" s="356">
        <v>2800</v>
      </c>
      <c r="AL874" s="356">
        <v>2000</v>
      </c>
      <c r="AM874" s="356">
        <v>1200</v>
      </c>
      <c r="AN874" s="356">
        <v>400</v>
      </c>
      <c r="AO874" s="344">
        <f t="shared" si="3569"/>
        <v>153</v>
      </c>
      <c r="AP874" s="344">
        <f t="shared" si="3570"/>
        <v>153</v>
      </c>
      <c r="AQ874" s="344">
        <f t="shared" si="3571"/>
        <v>153</v>
      </c>
      <c r="AR874" s="344">
        <f t="shared" si="3572"/>
        <v>153</v>
      </c>
      <c r="AS874" s="344">
        <f t="shared" si="3573"/>
        <v>153</v>
      </c>
      <c r="AT874" s="344">
        <f t="shared" si="3574"/>
        <v>153</v>
      </c>
      <c r="AU874" s="344">
        <f t="shared" si="3575"/>
        <v>153</v>
      </c>
      <c r="AV874" s="344">
        <f t="shared" si="3576"/>
        <v>153</v>
      </c>
      <c r="AW874" s="344">
        <f t="shared" si="3577"/>
        <v>153</v>
      </c>
      <c r="AX874" s="344">
        <f t="shared" si="3578"/>
        <v>153</v>
      </c>
      <c r="AY874" s="356">
        <v>3600</v>
      </c>
      <c r="AZ874" s="356">
        <v>2800</v>
      </c>
      <c r="BA874" s="356">
        <v>2000</v>
      </c>
      <c r="BB874" s="356">
        <v>1200</v>
      </c>
      <c r="BC874" s="356">
        <v>400</v>
      </c>
      <c r="BD874" s="353">
        <f t="shared" ref="BD874:BH874" si="3791">IF(BD679="","",BD679+60)</f>
        <v>185</v>
      </c>
      <c r="BE874" s="353">
        <f t="shared" si="3791"/>
        <v>185</v>
      </c>
      <c r="BF874" s="353">
        <f t="shared" si="3791"/>
        <v>200</v>
      </c>
      <c r="BG874" s="353">
        <f t="shared" si="3791"/>
        <v>215</v>
      </c>
      <c r="BH874" s="353">
        <f t="shared" si="3791"/>
        <v>230</v>
      </c>
      <c r="BI874" s="146" t="str">
        <f t="shared" si="3616"/>
        <v>185;185</v>
      </c>
      <c r="BJ874" s="352">
        <f t="shared" si="3617"/>
        <v>200</v>
      </c>
      <c r="BK874" s="146" t="str">
        <f t="shared" si="3618"/>
        <v>215;230</v>
      </c>
      <c r="BL874" s="25">
        <f t="shared" si="3737"/>
        <v>8050101</v>
      </c>
      <c r="BM874" s="146">
        <f t="shared" si="3788"/>
        <v>1288</v>
      </c>
      <c r="BN874" s="146">
        <f t="shared" si="3479"/>
        <v>8</v>
      </c>
      <c r="BO874" s="146">
        <f t="shared" ref="BO874:BP874" si="3792">BO861</f>
        <v>1</v>
      </c>
      <c r="BP874" s="146">
        <f t="shared" si="3792"/>
        <v>1</v>
      </c>
      <c r="BQ874" s="146">
        <f>VLOOKUP(IF(A874=1,0,A874),宝石属性!$B$26:$D$41,2,0)</f>
        <v>5</v>
      </c>
      <c r="BR874" s="146">
        <f>VLOOKUP(IF(A874=1,0,A874),宝石属性!$B$26:$D$41,3,0)</f>
        <v>1</v>
      </c>
      <c r="BS874" s="146">
        <f t="shared" ref="BS874:BV874" si="3793">IF(BS861="","",BS861)</f>
        <v>2</v>
      </c>
      <c r="BT874" s="146">
        <f t="shared" si="3793"/>
        <v>4</v>
      </c>
      <c r="BU874" s="146">
        <f t="shared" si="3793"/>
        <v>7</v>
      </c>
      <c r="BV874" s="146">
        <f t="shared" si="3793"/>
        <v>8</v>
      </c>
      <c r="BW874" s="357">
        <f t="shared" si="3745"/>
        <v>2019</v>
      </c>
      <c r="BX874" s="357">
        <f t="shared" si="3746"/>
        <v>3004</v>
      </c>
    </row>
    <row r="875" spans="1:76" s="353" customFormat="1">
      <c r="A875" s="348">
        <f t="shared" si="3634"/>
        <v>50</v>
      </c>
      <c r="B875" s="348" t="s">
        <v>1112</v>
      </c>
      <c r="C875" s="348" t="str">
        <f t="shared" si="3548"/>
        <v>锤</v>
      </c>
      <c r="D875" s="348" t="str">
        <f t="shared" si="3735"/>
        <v>50级橙装锤</v>
      </c>
      <c r="E875" s="348">
        <f>VLOOKUP($C875,$C$3:$M$15,COLUMNS($C$3:H$15),0)</f>
        <v>130</v>
      </c>
      <c r="F875" s="348" t="str">
        <f>VLOOKUP($C875,$C$3:$M$15,COLUMNS($C$3:I$15),0)</f>
        <v>phyattack_value</v>
      </c>
      <c r="G875" s="348">
        <f>VLOOKUP($C875,$C$3:$M$15,COLUMNS($C$3:J$15),0)</f>
        <v>150</v>
      </c>
      <c r="H875" s="348" t="str">
        <f>VLOOKUP($C875,$C$3:$M$15,COLUMNS($C$3:K$15),0)</f>
        <v>magicattack_value</v>
      </c>
      <c r="I875" s="348">
        <f>VLOOKUP($C875,$C$3:$M$15,COLUMNS($C$3:L$15),0)</f>
        <v>170</v>
      </c>
      <c r="J875" s="348" t="str">
        <f>VLOOKUP($C875,$C$3:$M$15,COLUMNS($C$3:M$15),0)</f>
        <v>medical_value</v>
      </c>
      <c r="K875" s="344">
        <f t="shared" si="3549"/>
        <v>418</v>
      </c>
      <c r="L875" s="344">
        <f t="shared" si="3550"/>
        <v>418</v>
      </c>
      <c r="M875" s="344">
        <f t="shared" si="3551"/>
        <v>418</v>
      </c>
      <c r="N875" s="344">
        <f t="shared" si="3552"/>
        <v>418</v>
      </c>
      <c r="O875" s="344">
        <f t="shared" si="3553"/>
        <v>418</v>
      </c>
      <c r="P875" s="344">
        <f t="shared" si="3554"/>
        <v>418</v>
      </c>
      <c r="Q875" s="344">
        <f t="shared" si="3555"/>
        <v>418</v>
      </c>
      <c r="R875" s="344">
        <f t="shared" si="3556"/>
        <v>418</v>
      </c>
      <c r="S875" s="344">
        <f t="shared" si="3557"/>
        <v>418</v>
      </c>
      <c r="T875" s="344">
        <f t="shared" si="3558"/>
        <v>418</v>
      </c>
      <c r="U875" s="356">
        <v>3600</v>
      </c>
      <c r="V875" s="356">
        <v>2800</v>
      </c>
      <c r="W875" s="356">
        <v>2000</v>
      </c>
      <c r="X875" s="356">
        <v>1200</v>
      </c>
      <c r="Y875" s="356">
        <v>400</v>
      </c>
      <c r="Z875" s="344">
        <f t="shared" si="3559"/>
        <v>94</v>
      </c>
      <c r="AA875" s="344">
        <f t="shared" si="3560"/>
        <v>94</v>
      </c>
      <c r="AB875" s="344">
        <f t="shared" si="3561"/>
        <v>94</v>
      </c>
      <c r="AC875" s="344">
        <f t="shared" si="3562"/>
        <v>94</v>
      </c>
      <c r="AD875" s="344">
        <f t="shared" si="3563"/>
        <v>94</v>
      </c>
      <c r="AE875" s="344">
        <f t="shared" si="3564"/>
        <v>94</v>
      </c>
      <c r="AF875" s="344">
        <f t="shared" si="3565"/>
        <v>94</v>
      </c>
      <c r="AG875" s="344">
        <f t="shared" si="3566"/>
        <v>94</v>
      </c>
      <c r="AH875" s="344">
        <f t="shared" si="3567"/>
        <v>94</v>
      </c>
      <c r="AI875" s="344">
        <f t="shared" si="3568"/>
        <v>94</v>
      </c>
      <c r="AJ875" s="356">
        <v>3600</v>
      </c>
      <c r="AK875" s="356">
        <v>2800</v>
      </c>
      <c r="AL875" s="356">
        <v>2000</v>
      </c>
      <c r="AM875" s="356">
        <v>1200</v>
      </c>
      <c r="AN875" s="356">
        <v>400</v>
      </c>
      <c r="AO875" s="344">
        <f t="shared" si="3569"/>
        <v>153</v>
      </c>
      <c r="AP875" s="344">
        <f t="shared" si="3570"/>
        <v>153</v>
      </c>
      <c r="AQ875" s="344">
        <f t="shared" si="3571"/>
        <v>153</v>
      </c>
      <c r="AR875" s="344">
        <f t="shared" si="3572"/>
        <v>153</v>
      </c>
      <c r="AS875" s="344">
        <f t="shared" si="3573"/>
        <v>153</v>
      </c>
      <c r="AT875" s="344">
        <f t="shared" si="3574"/>
        <v>153</v>
      </c>
      <c r="AU875" s="344">
        <f t="shared" si="3575"/>
        <v>153</v>
      </c>
      <c r="AV875" s="344">
        <f t="shared" si="3576"/>
        <v>153</v>
      </c>
      <c r="AW875" s="344">
        <f t="shared" si="3577"/>
        <v>153</v>
      </c>
      <c r="AX875" s="344">
        <f t="shared" si="3578"/>
        <v>153</v>
      </c>
      <c r="AY875" s="356">
        <v>3600</v>
      </c>
      <c r="AZ875" s="356">
        <v>2800</v>
      </c>
      <c r="BA875" s="356">
        <v>2000</v>
      </c>
      <c r="BB875" s="356">
        <v>1200</v>
      </c>
      <c r="BC875" s="356">
        <v>400</v>
      </c>
      <c r="BD875" s="353">
        <f t="shared" ref="BD875:BH875" si="3794">IF(BD680="","",BD680+60)</f>
        <v>185</v>
      </c>
      <c r="BE875" s="353">
        <f t="shared" si="3794"/>
        <v>185</v>
      </c>
      <c r="BF875" s="353">
        <f t="shared" si="3794"/>
        <v>200</v>
      </c>
      <c r="BG875" s="353">
        <f t="shared" si="3794"/>
        <v>215</v>
      </c>
      <c r="BH875" s="353">
        <f t="shared" si="3794"/>
        <v>230</v>
      </c>
      <c r="BI875" s="146" t="str">
        <f t="shared" si="3616"/>
        <v>185;185</v>
      </c>
      <c r="BJ875" s="352">
        <f t="shared" si="3617"/>
        <v>200</v>
      </c>
      <c r="BK875" s="146" t="str">
        <f t="shared" si="3618"/>
        <v>215;230</v>
      </c>
      <c r="BL875" s="25">
        <f t="shared" si="3737"/>
        <v>8050102</v>
      </c>
      <c r="BM875" s="146">
        <f t="shared" ref="BM875" si="3795">BM862</f>
        <v>4360</v>
      </c>
      <c r="BN875" s="146">
        <f t="shared" si="3479"/>
        <v>8</v>
      </c>
      <c r="BO875" s="146">
        <f t="shared" ref="BO875:BP875" si="3796">BO862</f>
        <v>1</v>
      </c>
      <c r="BP875" s="146">
        <f t="shared" si="3796"/>
        <v>2</v>
      </c>
      <c r="BQ875" s="146">
        <f>VLOOKUP(IF(A875=1,0,A875),宝石属性!$B$26:$D$41,2,0)</f>
        <v>5</v>
      </c>
      <c r="BR875" s="146">
        <f>VLOOKUP(IF(A875=1,0,A875),宝石属性!$B$26:$D$41,3,0)</f>
        <v>1</v>
      </c>
      <c r="BS875" s="146">
        <f t="shared" ref="BS875:BV875" si="3797">IF(BS862="","",BS862)</f>
        <v>2</v>
      </c>
      <c r="BT875" s="146">
        <f t="shared" si="3797"/>
        <v>4</v>
      </c>
      <c r="BU875" s="146">
        <f t="shared" si="3797"/>
        <v>7</v>
      </c>
      <c r="BV875" s="146">
        <f t="shared" si="3797"/>
        <v>8</v>
      </c>
      <c r="BW875" s="357">
        <f t="shared" si="3745"/>
        <v>2019</v>
      </c>
      <c r="BX875" s="357">
        <f t="shared" si="3746"/>
        <v>3004</v>
      </c>
    </row>
    <row r="876" spans="1:76" s="353" customFormat="1">
      <c r="A876" s="348">
        <f t="shared" si="3634"/>
        <v>50</v>
      </c>
      <c r="B876" s="348" t="s">
        <v>1112</v>
      </c>
      <c r="C876" s="348" t="str">
        <f t="shared" si="3548"/>
        <v>弓箭</v>
      </c>
      <c r="D876" s="348" t="str">
        <f t="shared" si="3735"/>
        <v>50级橙装弓箭</v>
      </c>
      <c r="E876" s="348">
        <f>VLOOKUP($C876,$C$3:$M$15,COLUMNS($C$3:H$15),0)</f>
        <v>130</v>
      </c>
      <c r="F876" s="348" t="str">
        <f>VLOOKUP($C876,$C$3:$M$15,COLUMNS($C$3:I$15),0)</f>
        <v>phyattack_value</v>
      </c>
      <c r="G876" s="348">
        <f>VLOOKUP($C876,$C$3:$M$15,COLUMNS($C$3:J$15),0)</f>
        <v>150</v>
      </c>
      <c r="H876" s="348" t="str">
        <f>VLOOKUP($C876,$C$3:$M$15,COLUMNS($C$3:K$15),0)</f>
        <v>magicattack_value</v>
      </c>
      <c r="I876" s="348">
        <f>VLOOKUP($C876,$C$3:$M$15,COLUMNS($C$3:L$15),0)</f>
        <v>170</v>
      </c>
      <c r="J876" s="348" t="str">
        <f>VLOOKUP($C876,$C$3:$M$15,COLUMNS($C$3:M$15),0)</f>
        <v>medical_value</v>
      </c>
      <c r="K876" s="344">
        <f t="shared" si="3549"/>
        <v>418</v>
      </c>
      <c r="L876" s="344">
        <f t="shared" si="3550"/>
        <v>418</v>
      </c>
      <c r="M876" s="344">
        <f t="shared" si="3551"/>
        <v>418</v>
      </c>
      <c r="N876" s="344">
        <f t="shared" si="3552"/>
        <v>418</v>
      </c>
      <c r="O876" s="344">
        <f t="shared" si="3553"/>
        <v>418</v>
      </c>
      <c r="P876" s="344">
        <f t="shared" si="3554"/>
        <v>418</v>
      </c>
      <c r="Q876" s="344">
        <f t="shared" si="3555"/>
        <v>418</v>
      </c>
      <c r="R876" s="344">
        <f t="shared" si="3556"/>
        <v>418</v>
      </c>
      <c r="S876" s="344">
        <f t="shared" si="3557"/>
        <v>418</v>
      </c>
      <c r="T876" s="344">
        <f t="shared" si="3558"/>
        <v>418</v>
      </c>
      <c r="U876" s="356">
        <v>3600</v>
      </c>
      <c r="V876" s="356">
        <v>2800</v>
      </c>
      <c r="W876" s="356">
        <v>2000</v>
      </c>
      <c r="X876" s="356">
        <v>1200</v>
      </c>
      <c r="Y876" s="356">
        <v>400</v>
      </c>
      <c r="Z876" s="344">
        <f t="shared" si="3559"/>
        <v>94</v>
      </c>
      <c r="AA876" s="344">
        <f t="shared" si="3560"/>
        <v>94</v>
      </c>
      <c r="AB876" s="344">
        <f t="shared" si="3561"/>
        <v>94</v>
      </c>
      <c r="AC876" s="344">
        <f t="shared" si="3562"/>
        <v>94</v>
      </c>
      <c r="AD876" s="344">
        <f t="shared" si="3563"/>
        <v>94</v>
      </c>
      <c r="AE876" s="344">
        <f t="shared" si="3564"/>
        <v>94</v>
      </c>
      <c r="AF876" s="344">
        <f t="shared" si="3565"/>
        <v>94</v>
      </c>
      <c r="AG876" s="344">
        <f t="shared" si="3566"/>
        <v>94</v>
      </c>
      <c r="AH876" s="344">
        <f t="shared" si="3567"/>
        <v>94</v>
      </c>
      <c r="AI876" s="344">
        <f t="shared" si="3568"/>
        <v>94</v>
      </c>
      <c r="AJ876" s="356">
        <v>3600</v>
      </c>
      <c r="AK876" s="356">
        <v>2800</v>
      </c>
      <c r="AL876" s="356">
        <v>2000</v>
      </c>
      <c r="AM876" s="356">
        <v>1200</v>
      </c>
      <c r="AN876" s="356">
        <v>400</v>
      </c>
      <c r="AO876" s="344">
        <f t="shared" si="3569"/>
        <v>153</v>
      </c>
      <c r="AP876" s="344">
        <f t="shared" si="3570"/>
        <v>153</v>
      </c>
      <c r="AQ876" s="344">
        <f t="shared" si="3571"/>
        <v>153</v>
      </c>
      <c r="AR876" s="344">
        <f t="shared" si="3572"/>
        <v>153</v>
      </c>
      <c r="AS876" s="344">
        <f t="shared" si="3573"/>
        <v>153</v>
      </c>
      <c r="AT876" s="344">
        <f t="shared" si="3574"/>
        <v>153</v>
      </c>
      <c r="AU876" s="344">
        <f t="shared" si="3575"/>
        <v>153</v>
      </c>
      <c r="AV876" s="344">
        <f t="shared" si="3576"/>
        <v>153</v>
      </c>
      <c r="AW876" s="344">
        <f t="shared" si="3577"/>
        <v>153</v>
      </c>
      <c r="AX876" s="344">
        <f t="shared" si="3578"/>
        <v>153</v>
      </c>
      <c r="AY876" s="356">
        <v>3600</v>
      </c>
      <c r="AZ876" s="356">
        <v>2800</v>
      </c>
      <c r="BA876" s="356">
        <v>2000</v>
      </c>
      <c r="BB876" s="356">
        <v>1200</v>
      </c>
      <c r="BC876" s="356">
        <v>400</v>
      </c>
      <c r="BD876" s="353">
        <f t="shared" ref="BD876:BH876" si="3798">IF(BD681="","",BD681+60)</f>
        <v>185</v>
      </c>
      <c r="BE876" s="353">
        <f t="shared" si="3798"/>
        <v>185</v>
      </c>
      <c r="BF876" s="353">
        <f t="shared" si="3798"/>
        <v>200</v>
      </c>
      <c r="BG876" s="353">
        <f t="shared" si="3798"/>
        <v>215</v>
      </c>
      <c r="BH876" s="353">
        <f t="shared" si="3798"/>
        <v>230</v>
      </c>
      <c r="BI876" s="146" t="str">
        <f t="shared" si="3616"/>
        <v>185;185</v>
      </c>
      <c r="BJ876" s="352">
        <f t="shared" si="3617"/>
        <v>200</v>
      </c>
      <c r="BK876" s="146" t="str">
        <f t="shared" si="3618"/>
        <v>215;230</v>
      </c>
      <c r="BL876" s="25">
        <f t="shared" si="3737"/>
        <v>8050103</v>
      </c>
      <c r="BM876" s="146">
        <f t="shared" ref="BM876" si="3799">BM863</f>
        <v>1800</v>
      </c>
      <c r="BN876" s="146">
        <f t="shared" si="3479"/>
        <v>8</v>
      </c>
      <c r="BO876" s="146">
        <f t="shared" ref="BO876:BP876" si="3800">BO863</f>
        <v>1</v>
      </c>
      <c r="BP876" s="146">
        <f t="shared" si="3800"/>
        <v>3</v>
      </c>
      <c r="BQ876" s="146">
        <f>VLOOKUP(IF(A876=1,0,A876),宝石属性!$B$26:$D$41,2,0)</f>
        <v>5</v>
      </c>
      <c r="BR876" s="146">
        <f>VLOOKUP(IF(A876=1,0,A876),宝石属性!$B$26:$D$41,3,0)</f>
        <v>1</v>
      </c>
      <c r="BS876" s="146">
        <f t="shared" ref="BS876:BV876" si="3801">IF(BS863="","",BS863)</f>
        <v>2</v>
      </c>
      <c r="BT876" s="146">
        <f t="shared" si="3801"/>
        <v>4</v>
      </c>
      <c r="BU876" s="146">
        <f t="shared" si="3801"/>
        <v>7</v>
      </c>
      <c r="BV876" s="146">
        <f t="shared" si="3801"/>
        <v>8</v>
      </c>
      <c r="BW876" s="357">
        <f t="shared" si="3745"/>
        <v>2019</v>
      </c>
      <c r="BX876" s="357">
        <f t="shared" si="3746"/>
        <v>3004</v>
      </c>
    </row>
    <row r="877" spans="1:76" s="353" customFormat="1">
      <c r="A877" s="348">
        <f t="shared" si="3634"/>
        <v>50</v>
      </c>
      <c r="B877" s="348" t="s">
        <v>1112</v>
      </c>
      <c r="C877" s="348" t="str">
        <f t="shared" si="3548"/>
        <v>爪</v>
      </c>
      <c r="D877" s="348" t="str">
        <f t="shared" si="3735"/>
        <v>50级橙装爪</v>
      </c>
      <c r="E877" s="348">
        <f>VLOOKUP($C877,$C$3:$M$15,COLUMNS($C$3:H$15),0)</f>
        <v>130</v>
      </c>
      <c r="F877" s="348" t="str">
        <f>VLOOKUP($C877,$C$3:$M$15,COLUMNS($C$3:I$15),0)</f>
        <v>phyattack_value</v>
      </c>
      <c r="G877" s="348">
        <f>VLOOKUP($C877,$C$3:$M$15,COLUMNS($C$3:J$15),0)</f>
        <v>150</v>
      </c>
      <c r="H877" s="348" t="str">
        <f>VLOOKUP($C877,$C$3:$M$15,COLUMNS($C$3:K$15),0)</f>
        <v>magicattack_value</v>
      </c>
      <c r="I877" s="348">
        <f>VLOOKUP($C877,$C$3:$M$15,COLUMNS($C$3:L$15),0)</f>
        <v>170</v>
      </c>
      <c r="J877" s="348" t="str">
        <f>VLOOKUP($C877,$C$3:$M$15,COLUMNS($C$3:M$15),0)</f>
        <v>medical_value</v>
      </c>
      <c r="K877" s="344">
        <f t="shared" si="3549"/>
        <v>418</v>
      </c>
      <c r="L877" s="344">
        <f t="shared" si="3550"/>
        <v>418</v>
      </c>
      <c r="M877" s="344">
        <f t="shared" si="3551"/>
        <v>418</v>
      </c>
      <c r="N877" s="344">
        <f t="shared" si="3552"/>
        <v>418</v>
      </c>
      <c r="O877" s="344">
        <f t="shared" si="3553"/>
        <v>418</v>
      </c>
      <c r="P877" s="344">
        <f t="shared" si="3554"/>
        <v>418</v>
      </c>
      <c r="Q877" s="344">
        <f t="shared" si="3555"/>
        <v>418</v>
      </c>
      <c r="R877" s="344">
        <f t="shared" si="3556"/>
        <v>418</v>
      </c>
      <c r="S877" s="344">
        <f t="shared" si="3557"/>
        <v>418</v>
      </c>
      <c r="T877" s="344">
        <f t="shared" si="3558"/>
        <v>418</v>
      </c>
      <c r="U877" s="356">
        <v>3600</v>
      </c>
      <c r="V877" s="356">
        <v>2800</v>
      </c>
      <c r="W877" s="356">
        <v>2000</v>
      </c>
      <c r="X877" s="356">
        <v>1200</v>
      </c>
      <c r="Y877" s="356">
        <v>400</v>
      </c>
      <c r="Z877" s="344">
        <f t="shared" si="3559"/>
        <v>94</v>
      </c>
      <c r="AA877" s="344">
        <f t="shared" si="3560"/>
        <v>94</v>
      </c>
      <c r="AB877" s="344">
        <f t="shared" si="3561"/>
        <v>94</v>
      </c>
      <c r="AC877" s="344">
        <f t="shared" si="3562"/>
        <v>94</v>
      </c>
      <c r="AD877" s="344">
        <f t="shared" si="3563"/>
        <v>94</v>
      </c>
      <c r="AE877" s="344">
        <f t="shared" si="3564"/>
        <v>94</v>
      </c>
      <c r="AF877" s="344">
        <f t="shared" si="3565"/>
        <v>94</v>
      </c>
      <c r="AG877" s="344">
        <f t="shared" si="3566"/>
        <v>94</v>
      </c>
      <c r="AH877" s="344">
        <f t="shared" si="3567"/>
        <v>94</v>
      </c>
      <c r="AI877" s="344">
        <f t="shared" si="3568"/>
        <v>94</v>
      </c>
      <c r="AJ877" s="356">
        <v>3600</v>
      </c>
      <c r="AK877" s="356">
        <v>2800</v>
      </c>
      <c r="AL877" s="356">
        <v>2000</v>
      </c>
      <c r="AM877" s="356">
        <v>1200</v>
      </c>
      <c r="AN877" s="356">
        <v>400</v>
      </c>
      <c r="AO877" s="344">
        <f t="shared" si="3569"/>
        <v>153</v>
      </c>
      <c r="AP877" s="344">
        <f t="shared" si="3570"/>
        <v>153</v>
      </c>
      <c r="AQ877" s="344">
        <f t="shared" si="3571"/>
        <v>153</v>
      </c>
      <c r="AR877" s="344">
        <f t="shared" si="3572"/>
        <v>153</v>
      </c>
      <c r="AS877" s="344">
        <f t="shared" si="3573"/>
        <v>153</v>
      </c>
      <c r="AT877" s="344">
        <f t="shared" si="3574"/>
        <v>153</v>
      </c>
      <c r="AU877" s="344">
        <f t="shared" si="3575"/>
        <v>153</v>
      </c>
      <c r="AV877" s="344">
        <f t="shared" si="3576"/>
        <v>153</v>
      </c>
      <c r="AW877" s="344">
        <f t="shared" si="3577"/>
        <v>153</v>
      </c>
      <c r="AX877" s="344">
        <f t="shared" si="3578"/>
        <v>153</v>
      </c>
      <c r="AY877" s="356">
        <v>3600</v>
      </c>
      <c r="AZ877" s="356">
        <v>2800</v>
      </c>
      <c r="BA877" s="356">
        <v>2000</v>
      </c>
      <c r="BB877" s="356">
        <v>1200</v>
      </c>
      <c r="BC877" s="356">
        <v>400</v>
      </c>
      <c r="BD877" s="353">
        <f t="shared" ref="BD877:BH877" si="3802">IF(BD682="","",BD682+60)</f>
        <v>185</v>
      </c>
      <c r="BE877" s="353">
        <f t="shared" si="3802"/>
        <v>185</v>
      </c>
      <c r="BF877" s="353">
        <f t="shared" si="3802"/>
        <v>200</v>
      </c>
      <c r="BG877" s="353">
        <f t="shared" si="3802"/>
        <v>215</v>
      </c>
      <c r="BH877" s="353">
        <f t="shared" si="3802"/>
        <v>230</v>
      </c>
      <c r="BI877" s="146" t="str">
        <f t="shared" si="3616"/>
        <v>185;185</v>
      </c>
      <c r="BJ877" s="352">
        <f t="shared" si="3617"/>
        <v>200</v>
      </c>
      <c r="BK877" s="146" t="str">
        <f t="shared" si="3618"/>
        <v>215;230</v>
      </c>
      <c r="BL877" s="25">
        <f t="shared" si="3737"/>
        <v>8050104</v>
      </c>
      <c r="BM877" s="146">
        <f t="shared" ref="BM877" si="3803">BM864</f>
        <v>3080</v>
      </c>
      <c r="BN877" s="146">
        <f t="shared" si="3479"/>
        <v>8</v>
      </c>
      <c r="BO877" s="146">
        <f t="shared" ref="BO877:BP877" si="3804">BO864</f>
        <v>1</v>
      </c>
      <c r="BP877" s="146">
        <f t="shared" si="3804"/>
        <v>4</v>
      </c>
      <c r="BQ877" s="146">
        <f>VLOOKUP(IF(A877=1,0,A877),宝石属性!$B$26:$D$41,2,0)</f>
        <v>5</v>
      </c>
      <c r="BR877" s="146">
        <f>VLOOKUP(IF(A877=1,0,A877),宝石属性!$B$26:$D$41,3,0)</f>
        <v>1</v>
      </c>
      <c r="BS877" s="146">
        <f t="shared" ref="BS877:BV877" si="3805">IF(BS864="","",BS864)</f>
        <v>2</v>
      </c>
      <c r="BT877" s="146">
        <f t="shared" si="3805"/>
        <v>4</v>
      </c>
      <c r="BU877" s="146">
        <f t="shared" si="3805"/>
        <v>7</v>
      </c>
      <c r="BV877" s="146">
        <f t="shared" si="3805"/>
        <v>8</v>
      </c>
      <c r="BW877" s="357">
        <f t="shared" si="3745"/>
        <v>2019</v>
      </c>
      <c r="BX877" s="357">
        <f t="shared" si="3746"/>
        <v>3004</v>
      </c>
    </row>
    <row r="878" spans="1:76" s="353" customFormat="1">
      <c r="A878" s="348">
        <f t="shared" si="3634"/>
        <v>50</v>
      </c>
      <c r="B878" s="348" t="s">
        <v>1112</v>
      </c>
      <c r="C878" s="348" t="str">
        <f t="shared" si="3548"/>
        <v>魔棒</v>
      </c>
      <c r="D878" s="348" t="str">
        <f t="shared" si="3735"/>
        <v>50级橙装魔棒</v>
      </c>
      <c r="E878" s="348">
        <f>VLOOKUP($C878,$C$3:$M$15,COLUMNS($C$3:H$15),0)</f>
        <v>130</v>
      </c>
      <c r="F878" s="348" t="str">
        <f>VLOOKUP($C878,$C$3:$M$15,COLUMNS($C$3:I$15),0)</f>
        <v>phyattack_value</v>
      </c>
      <c r="G878" s="348">
        <f>VLOOKUP($C878,$C$3:$M$15,COLUMNS($C$3:J$15),0)</f>
        <v>150</v>
      </c>
      <c r="H878" s="348" t="str">
        <f>VLOOKUP($C878,$C$3:$M$15,COLUMNS($C$3:K$15),0)</f>
        <v>magicattack_value</v>
      </c>
      <c r="I878" s="348">
        <f>VLOOKUP($C878,$C$3:$M$15,COLUMNS($C$3:L$15),0)</f>
        <v>170</v>
      </c>
      <c r="J878" s="348" t="str">
        <f>VLOOKUP($C878,$C$3:$M$15,COLUMNS($C$3:M$15),0)</f>
        <v>medical_value</v>
      </c>
      <c r="K878" s="344">
        <f t="shared" si="3549"/>
        <v>418</v>
      </c>
      <c r="L878" s="344">
        <f t="shared" si="3550"/>
        <v>418</v>
      </c>
      <c r="M878" s="344">
        <f t="shared" si="3551"/>
        <v>418</v>
      </c>
      <c r="N878" s="344">
        <f t="shared" si="3552"/>
        <v>418</v>
      </c>
      <c r="O878" s="344">
        <f t="shared" si="3553"/>
        <v>418</v>
      </c>
      <c r="P878" s="344">
        <f t="shared" si="3554"/>
        <v>418</v>
      </c>
      <c r="Q878" s="344">
        <f t="shared" si="3555"/>
        <v>418</v>
      </c>
      <c r="R878" s="344">
        <f t="shared" si="3556"/>
        <v>418</v>
      </c>
      <c r="S878" s="344">
        <f t="shared" si="3557"/>
        <v>418</v>
      </c>
      <c r="T878" s="344">
        <f t="shared" si="3558"/>
        <v>418</v>
      </c>
      <c r="U878" s="356">
        <v>3600</v>
      </c>
      <c r="V878" s="356">
        <v>2800</v>
      </c>
      <c r="W878" s="356">
        <v>2000</v>
      </c>
      <c r="X878" s="356">
        <v>1200</v>
      </c>
      <c r="Y878" s="356">
        <v>400</v>
      </c>
      <c r="Z878" s="344">
        <f t="shared" si="3559"/>
        <v>94</v>
      </c>
      <c r="AA878" s="344">
        <f t="shared" si="3560"/>
        <v>94</v>
      </c>
      <c r="AB878" s="344">
        <f t="shared" si="3561"/>
        <v>94</v>
      </c>
      <c r="AC878" s="344">
        <f t="shared" si="3562"/>
        <v>94</v>
      </c>
      <c r="AD878" s="344">
        <f t="shared" si="3563"/>
        <v>94</v>
      </c>
      <c r="AE878" s="344">
        <f t="shared" si="3564"/>
        <v>94</v>
      </c>
      <c r="AF878" s="344">
        <f t="shared" si="3565"/>
        <v>94</v>
      </c>
      <c r="AG878" s="344">
        <f t="shared" si="3566"/>
        <v>94</v>
      </c>
      <c r="AH878" s="344">
        <f t="shared" si="3567"/>
        <v>94</v>
      </c>
      <c r="AI878" s="344">
        <f t="shared" si="3568"/>
        <v>94</v>
      </c>
      <c r="AJ878" s="356">
        <v>3600</v>
      </c>
      <c r="AK878" s="356">
        <v>2800</v>
      </c>
      <c r="AL878" s="356">
        <v>2000</v>
      </c>
      <c r="AM878" s="356">
        <v>1200</v>
      </c>
      <c r="AN878" s="356">
        <v>400</v>
      </c>
      <c r="AO878" s="344">
        <f t="shared" si="3569"/>
        <v>153</v>
      </c>
      <c r="AP878" s="344">
        <f t="shared" si="3570"/>
        <v>153</v>
      </c>
      <c r="AQ878" s="344">
        <f t="shared" si="3571"/>
        <v>153</v>
      </c>
      <c r="AR878" s="344">
        <f t="shared" si="3572"/>
        <v>153</v>
      </c>
      <c r="AS878" s="344">
        <f t="shared" si="3573"/>
        <v>153</v>
      </c>
      <c r="AT878" s="344">
        <f t="shared" si="3574"/>
        <v>153</v>
      </c>
      <c r="AU878" s="344">
        <f t="shared" si="3575"/>
        <v>153</v>
      </c>
      <c r="AV878" s="344">
        <f t="shared" si="3576"/>
        <v>153</v>
      </c>
      <c r="AW878" s="344">
        <f t="shared" si="3577"/>
        <v>153</v>
      </c>
      <c r="AX878" s="344">
        <f t="shared" si="3578"/>
        <v>153</v>
      </c>
      <c r="AY878" s="356">
        <v>3600</v>
      </c>
      <c r="AZ878" s="356">
        <v>2800</v>
      </c>
      <c r="BA878" s="356">
        <v>2000</v>
      </c>
      <c r="BB878" s="356">
        <v>1200</v>
      </c>
      <c r="BC878" s="356">
        <v>400</v>
      </c>
      <c r="BD878" s="353">
        <f t="shared" ref="BD878:BH878" si="3806">IF(BD683="","",BD683+60)</f>
        <v>185</v>
      </c>
      <c r="BE878" s="353">
        <f t="shared" si="3806"/>
        <v>185</v>
      </c>
      <c r="BF878" s="353">
        <f t="shared" si="3806"/>
        <v>200</v>
      </c>
      <c r="BG878" s="353">
        <f t="shared" si="3806"/>
        <v>215</v>
      </c>
      <c r="BH878" s="353">
        <f t="shared" si="3806"/>
        <v>230</v>
      </c>
      <c r="BI878" s="146" t="str">
        <f t="shared" si="3616"/>
        <v>185;185</v>
      </c>
      <c r="BJ878" s="352">
        <f t="shared" si="3617"/>
        <v>200</v>
      </c>
      <c r="BK878" s="146" t="str">
        <f t="shared" si="3618"/>
        <v>215;230</v>
      </c>
      <c r="BL878" s="25">
        <f t="shared" si="3737"/>
        <v>8050105</v>
      </c>
      <c r="BM878" s="146">
        <f t="shared" ref="BM878" si="3807">BM865</f>
        <v>2824</v>
      </c>
      <c r="BN878" s="146">
        <f t="shared" ref="BN878:BN941" si="3808">BN683+1</f>
        <v>8</v>
      </c>
      <c r="BO878" s="146">
        <f t="shared" ref="BO878:BP878" si="3809">BO865</f>
        <v>1</v>
      </c>
      <c r="BP878" s="146">
        <f t="shared" si="3809"/>
        <v>5</v>
      </c>
      <c r="BQ878" s="146">
        <f>VLOOKUP(IF(A878=1,0,A878),宝石属性!$B$26:$D$41,2,0)</f>
        <v>5</v>
      </c>
      <c r="BR878" s="146">
        <f>VLOOKUP(IF(A878=1,0,A878),宝石属性!$B$26:$D$41,3,0)</f>
        <v>1</v>
      </c>
      <c r="BS878" s="146">
        <f t="shared" ref="BS878:BV878" si="3810">IF(BS865="","",BS865)</f>
        <v>2</v>
      </c>
      <c r="BT878" s="146">
        <f t="shared" si="3810"/>
        <v>4</v>
      </c>
      <c r="BU878" s="146">
        <f t="shared" si="3810"/>
        <v>7</v>
      </c>
      <c r="BV878" s="146">
        <f t="shared" si="3810"/>
        <v>8</v>
      </c>
      <c r="BW878" s="357">
        <f t="shared" si="3745"/>
        <v>2019</v>
      </c>
      <c r="BX878" s="357">
        <f t="shared" si="3746"/>
        <v>3003</v>
      </c>
    </row>
    <row r="879" spans="1:76" s="353" customFormat="1">
      <c r="A879" s="348">
        <f t="shared" si="3634"/>
        <v>50</v>
      </c>
      <c r="B879" s="348" t="s">
        <v>1112</v>
      </c>
      <c r="C879" s="348" t="str">
        <f t="shared" si="3548"/>
        <v>法杖</v>
      </c>
      <c r="D879" s="348" t="str">
        <f t="shared" si="3735"/>
        <v>50级橙装法杖</v>
      </c>
      <c r="E879" s="348">
        <f>VLOOKUP($C879,$C$3:$M$15,COLUMNS($C$3:H$15),0)</f>
        <v>130</v>
      </c>
      <c r="F879" s="348" t="str">
        <f>VLOOKUP($C879,$C$3:$M$15,COLUMNS($C$3:I$15),0)</f>
        <v>phyattack_value</v>
      </c>
      <c r="G879" s="348">
        <f>VLOOKUP($C879,$C$3:$M$15,COLUMNS($C$3:J$15),0)</f>
        <v>150</v>
      </c>
      <c r="H879" s="348" t="str">
        <f>VLOOKUP($C879,$C$3:$M$15,COLUMNS($C$3:K$15),0)</f>
        <v>magicattack_value</v>
      </c>
      <c r="I879" s="348">
        <f>VLOOKUP($C879,$C$3:$M$15,COLUMNS($C$3:L$15),0)</f>
        <v>170</v>
      </c>
      <c r="J879" s="348" t="str">
        <f>VLOOKUP($C879,$C$3:$M$15,COLUMNS($C$3:M$15),0)</f>
        <v>medical_value</v>
      </c>
      <c r="K879" s="344">
        <f t="shared" si="3549"/>
        <v>418</v>
      </c>
      <c r="L879" s="344">
        <f t="shared" si="3550"/>
        <v>418</v>
      </c>
      <c r="M879" s="344">
        <f t="shared" si="3551"/>
        <v>418</v>
      </c>
      <c r="N879" s="344">
        <f t="shared" si="3552"/>
        <v>418</v>
      </c>
      <c r="O879" s="344">
        <f t="shared" si="3553"/>
        <v>418</v>
      </c>
      <c r="P879" s="344">
        <f t="shared" si="3554"/>
        <v>418</v>
      </c>
      <c r="Q879" s="344">
        <f t="shared" si="3555"/>
        <v>418</v>
      </c>
      <c r="R879" s="344">
        <f t="shared" si="3556"/>
        <v>418</v>
      </c>
      <c r="S879" s="344">
        <f t="shared" si="3557"/>
        <v>418</v>
      </c>
      <c r="T879" s="344">
        <f t="shared" si="3558"/>
        <v>418</v>
      </c>
      <c r="U879" s="356">
        <v>3600</v>
      </c>
      <c r="V879" s="356">
        <v>2800</v>
      </c>
      <c r="W879" s="356">
        <v>2000</v>
      </c>
      <c r="X879" s="356">
        <v>1200</v>
      </c>
      <c r="Y879" s="356">
        <v>400</v>
      </c>
      <c r="Z879" s="344">
        <f t="shared" si="3559"/>
        <v>94</v>
      </c>
      <c r="AA879" s="344">
        <f t="shared" si="3560"/>
        <v>94</v>
      </c>
      <c r="AB879" s="344">
        <f t="shared" si="3561"/>
        <v>94</v>
      </c>
      <c r="AC879" s="344">
        <f t="shared" si="3562"/>
        <v>94</v>
      </c>
      <c r="AD879" s="344">
        <f t="shared" si="3563"/>
        <v>94</v>
      </c>
      <c r="AE879" s="344">
        <f t="shared" si="3564"/>
        <v>94</v>
      </c>
      <c r="AF879" s="344">
        <f t="shared" si="3565"/>
        <v>94</v>
      </c>
      <c r="AG879" s="344">
        <f t="shared" si="3566"/>
        <v>94</v>
      </c>
      <c r="AH879" s="344">
        <f t="shared" si="3567"/>
        <v>94</v>
      </c>
      <c r="AI879" s="344">
        <f t="shared" si="3568"/>
        <v>94</v>
      </c>
      <c r="AJ879" s="356">
        <v>3600</v>
      </c>
      <c r="AK879" s="356">
        <v>2800</v>
      </c>
      <c r="AL879" s="356">
        <v>2000</v>
      </c>
      <c r="AM879" s="356">
        <v>1200</v>
      </c>
      <c r="AN879" s="356">
        <v>400</v>
      </c>
      <c r="AO879" s="344">
        <f t="shared" si="3569"/>
        <v>153</v>
      </c>
      <c r="AP879" s="344">
        <f t="shared" si="3570"/>
        <v>153</v>
      </c>
      <c r="AQ879" s="344">
        <f t="shared" si="3571"/>
        <v>153</v>
      </c>
      <c r="AR879" s="344">
        <f t="shared" si="3572"/>
        <v>153</v>
      </c>
      <c r="AS879" s="344">
        <f t="shared" si="3573"/>
        <v>153</v>
      </c>
      <c r="AT879" s="344">
        <f t="shared" si="3574"/>
        <v>153</v>
      </c>
      <c r="AU879" s="344">
        <f t="shared" si="3575"/>
        <v>153</v>
      </c>
      <c r="AV879" s="344">
        <f t="shared" si="3576"/>
        <v>153</v>
      </c>
      <c r="AW879" s="344">
        <f t="shared" si="3577"/>
        <v>153</v>
      </c>
      <c r="AX879" s="344">
        <f t="shared" si="3578"/>
        <v>153</v>
      </c>
      <c r="AY879" s="356">
        <v>3600</v>
      </c>
      <c r="AZ879" s="356">
        <v>2800</v>
      </c>
      <c r="BA879" s="356">
        <v>2000</v>
      </c>
      <c r="BB879" s="356">
        <v>1200</v>
      </c>
      <c r="BC879" s="356">
        <v>400</v>
      </c>
      <c r="BD879" s="353">
        <f t="shared" ref="BD879:BH879" si="3811">IF(BD684="","",BD684+60)</f>
        <v>185</v>
      </c>
      <c r="BE879" s="353">
        <f t="shared" si="3811"/>
        <v>185</v>
      </c>
      <c r="BF879" s="353">
        <f t="shared" si="3811"/>
        <v>200</v>
      </c>
      <c r="BG879" s="353">
        <f t="shared" si="3811"/>
        <v>215</v>
      </c>
      <c r="BH879" s="353">
        <f t="shared" si="3811"/>
        <v>230</v>
      </c>
      <c r="BI879" s="146" t="str">
        <f t="shared" si="3616"/>
        <v>185;185</v>
      </c>
      <c r="BJ879" s="352">
        <f t="shared" si="3617"/>
        <v>200</v>
      </c>
      <c r="BK879" s="146" t="str">
        <f t="shared" si="3618"/>
        <v>215;230</v>
      </c>
      <c r="BL879" s="25">
        <f t="shared" si="3737"/>
        <v>8050106</v>
      </c>
      <c r="BM879" s="146">
        <f t="shared" ref="BM879" si="3812">BM866</f>
        <v>4104</v>
      </c>
      <c r="BN879" s="146">
        <f t="shared" si="3808"/>
        <v>8</v>
      </c>
      <c r="BO879" s="146">
        <f t="shared" ref="BO879:BP879" si="3813">BO866</f>
        <v>1</v>
      </c>
      <c r="BP879" s="146">
        <f t="shared" si="3813"/>
        <v>6</v>
      </c>
      <c r="BQ879" s="146">
        <f>VLOOKUP(IF(A879=1,0,A879),宝石属性!$B$26:$D$41,2,0)</f>
        <v>5</v>
      </c>
      <c r="BR879" s="146">
        <f>VLOOKUP(IF(A879=1,0,A879),宝石属性!$B$26:$D$41,3,0)</f>
        <v>1</v>
      </c>
      <c r="BS879" s="146">
        <f t="shared" ref="BS879:BV879" si="3814">IF(BS866="","",BS866)</f>
        <v>2</v>
      </c>
      <c r="BT879" s="146">
        <f t="shared" si="3814"/>
        <v>4</v>
      </c>
      <c r="BU879" s="146">
        <f t="shared" si="3814"/>
        <v>7</v>
      </c>
      <c r="BV879" s="146">
        <f t="shared" si="3814"/>
        <v>8</v>
      </c>
      <c r="BW879" s="357">
        <f t="shared" si="3745"/>
        <v>2019</v>
      </c>
      <c r="BX879" s="357">
        <f t="shared" si="3746"/>
        <v>3003</v>
      </c>
    </row>
    <row r="880" spans="1:76" s="353" customFormat="1">
      <c r="A880" s="348">
        <f t="shared" si="3634"/>
        <v>50</v>
      </c>
      <c r="B880" s="348" t="s">
        <v>1112</v>
      </c>
      <c r="C880" s="348" t="str">
        <f t="shared" si="3548"/>
        <v>男衣</v>
      </c>
      <c r="D880" s="348" t="str">
        <f t="shared" si="3735"/>
        <v>50级橙装男衣</v>
      </c>
      <c r="E880" s="348">
        <f>VLOOKUP($C880,$C$3:$M$15,COLUMNS($C$3:H$15),0)</f>
        <v>60</v>
      </c>
      <c r="F880" s="348" t="str">
        <f>VLOOKUP($C880,$C$3:$M$15,COLUMNS($C$3:I$15),0)</f>
        <v>maxhp_value</v>
      </c>
      <c r="G880" s="348">
        <f>VLOOKUP($C880,$C$3:$M$15,COLUMNS($C$3:J$15),0)</f>
        <v>140</v>
      </c>
      <c r="H880" s="348" t="str">
        <f>VLOOKUP($C880,$C$3:$M$15,COLUMNS($C$3:K$15),0)</f>
        <v>defend_value</v>
      </c>
      <c r="I880" s="348" t="str">
        <f>VLOOKUP($C880,$C$3:$M$15,COLUMNS($C$3:L$15),0)</f>
        <v/>
      </c>
      <c r="J880" s="348" t="str">
        <f>VLOOKUP($C880,$C$3:$M$15,COLUMNS($C$3:M$15),0)</f>
        <v/>
      </c>
      <c r="K880" s="344">
        <f t="shared" si="3549"/>
        <v>335</v>
      </c>
      <c r="L880" s="344">
        <f t="shared" si="3550"/>
        <v>335</v>
      </c>
      <c r="M880" s="344">
        <f t="shared" si="3551"/>
        <v>335</v>
      </c>
      <c r="N880" s="344">
        <f t="shared" si="3552"/>
        <v>335</v>
      </c>
      <c r="O880" s="344">
        <f t="shared" si="3553"/>
        <v>335</v>
      </c>
      <c r="P880" s="344">
        <f t="shared" si="3554"/>
        <v>335</v>
      </c>
      <c r="Q880" s="344">
        <f t="shared" si="3555"/>
        <v>335</v>
      </c>
      <c r="R880" s="344">
        <f t="shared" si="3556"/>
        <v>335</v>
      </c>
      <c r="S880" s="344">
        <f t="shared" si="3557"/>
        <v>335</v>
      </c>
      <c r="T880" s="344">
        <f t="shared" si="3558"/>
        <v>335</v>
      </c>
      <c r="U880" s="356">
        <v>3600</v>
      </c>
      <c r="V880" s="356">
        <v>2800</v>
      </c>
      <c r="W880" s="356">
        <v>2000</v>
      </c>
      <c r="X880" s="356">
        <v>1200</v>
      </c>
      <c r="Y880" s="356">
        <v>400</v>
      </c>
      <c r="Z880" s="344">
        <f t="shared" si="3559"/>
        <v>105</v>
      </c>
      <c r="AA880" s="344">
        <f t="shared" si="3560"/>
        <v>105</v>
      </c>
      <c r="AB880" s="344">
        <f t="shared" si="3561"/>
        <v>105</v>
      </c>
      <c r="AC880" s="344">
        <f t="shared" si="3562"/>
        <v>105</v>
      </c>
      <c r="AD880" s="344">
        <f t="shared" si="3563"/>
        <v>105</v>
      </c>
      <c r="AE880" s="344">
        <f t="shared" si="3564"/>
        <v>105</v>
      </c>
      <c r="AF880" s="344">
        <f t="shared" si="3565"/>
        <v>105</v>
      </c>
      <c r="AG880" s="344">
        <f t="shared" si="3566"/>
        <v>105</v>
      </c>
      <c r="AH880" s="344">
        <f t="shared" si="3567"/>
        <v>105</v>
      </c>
      <c r="AI880" s="344">
        <f t="shared" si="3568"/>
        <v>105</v>
      </c>
      <c r="AJ880" s="356">
        <v>3600</v>
      </c>
      <c r="AK880" s="356">
        <v>2800</v>
      </c>
      <c r="AL880" s="356">
        <v>2000</v>
      </c>
      <c r="AM880" s="356">
        <v>1200</v>
      </c>
      <c r="AN880" s="356">
        <v>400</v>
      </c>
      <c r="AO880" s="344" t="str">
        <f t="shared" si="3569"/>
        <v/>
      </c>
      <c r="AP880" s="344" t="str">
        <f t="shared" si="3570"/>
        <v/>
      </c>
      <c r="AQ880" s="344" t="str">
        <f t="shared" si="3571"/>
        <v/>
      </c>
      <c r="AR880" s="344" t="str">
        <f t="shared" si="3572"/>
        <v/>
      </c>
      <c r="AS880" s="344" t="str">
        <f t="shared" si="3573"/>
        <v/>
      </c>
      <c r="AT880" s="344" t="str">
        <f t="shared" si="3574"/>
        <v/>
      </c>
      <c r="AU880" s="344" t="str">
        <f t="shared" si="3575"/>
        <v/>
      </c>
      <c r="AV880" s="344" t="str">
        <f t="shared" si="3576"/>
        <v/>
      </c>
      <c r="AW880" s="344" t="str">
        <f t="shared" si="3577"/>
        <v/>
      </c>
      <c r="AX880" s="344" t="str">
        <f t="shared" si="3578"/>
        <v/>
      </c>
      <c r="AY880" s="356">
        <v>3600</v>
      </c>
      <c r="AZ880" s="356">
        <v>2800</v>
      </c>
      <c r="BA880" s="356">
        <v>2000</v>
      </c>
      <c r="BB880" s="356">
        <v>1200</v>
      </c>
      <c r="BC880" s="356">
        <v>400</v>
      </c>
      <c r="BD880" s="353">
        <f t="shared" ref="BD880:BH880" si="3815">IF(BD685="","",BD685+60)</f>
        <v>185</v>
      </c>
      <c r="BE880" s="353">
        <f t="shared" si="3815"/>
        <v>185</v>
      </c>
      <c r="BF880" s="353">
        <f t="shared" si="3815"/>
        <v>200</v>
      </c>
      <c r="BG880" s="353">
        <f t="shared" si="3815"/>
        <v>215</v>
      </c>
      <c r="BH880" s="353">
        <f t="shared" si="3815"/>
        <v>230</v>
      </c>
      <c r="BI880" s="146" t="str">
        <f t="shared" si="3616"/>
        <v>185;185</v>
      </c>
      <c r="BJ880" s="352">
        <f t="shared" si="3617"/>
        <v>200</v>
      </c>
      <c r="BK880" s="146" t="str">
        <f t="shared" si="3618"/>
        <v>215;230</v>
      </c>
      <c r="BL880" s="25">
        <f t="shared" si="3737"/>
        <v>8050207</v>
      </c>
      <c r="BM880" s="146">
        <f t="shared" ref="BM880" si="3816">BM867</f>
        <v>312</v>
      </c>
      <c r="BN880" s="146">
        <f t="shared" si="3808"/>
        <v>8</v>
      </c>
      <c r="BO880" s="146">
        <f t="shared" ref="BO880:BP880" si="3817">BO867</f>
        <v>2</v>
      </c>
      <c r="BP880" s="146">
        <f t="shared" si="3817"/>
        <v>7</v>
      </c>
      <c r="BQ880" s="146">
        <f>VLOOKUP(IF(A880=1,0,A880),宝石属性!$B$26:$D$41,2,0)</f>
        <v>5</v>
      </c>
      <c r="BR880" s="146">
        <f>VLOOKUP(IF(A880=1,0,A880),宝石属性!$B$26:$D$41,3,0)</f>
        <v>1</v>
      </c>
      <c r="BS880" s="146">
        <f t="shared" ref="BS880:BV880" si="3818">IF(BS867="","",BS867)</f>
        <v>1</v>
      </c>
      <c r="BT880" s="146">
        <f t="shared" si="3818"/>
        <v>3</v>
      </c>
      <c r="BU880" s="146">
        <f t="shared" si="3818"/>
        <v>5</v>
      </c>
      <c r="BV880" s="146">
        <f t="shared" si="3818"/>
        <v>7</v>
      </c>
      <c r="BW880" s="357">
        <f t="shared" si="3745"/>
        <v>2022</v>
      </c>
      <c r="BX880" s="357">
        <f t="shared" si="3746"/>
        <v>3004</v>
      </c>
    </row>
    <row r="881" spans="1:76" s="353" customFormat="1">
      <c r="A881" s="348">
        <f t="shared" si="3634"/>
        <v>50</v>
      </c>
      <c r="B881" s="348" t="s">
        <v>1112</v>
      </c>
      <c r="C881" s="348" t="str">
        <f t="shared" si="3548"/>
        <v>女衣</v>
      </c>
      <c r="D881" s="348" t="str">
        <f t="shared" si="3735"/>
        <v>50级橙装女衣</v>
      </c>
      <c r="E881" s="348">
        <f>VLOOKUP($C881,$C$3:$M$15,COLUMNS($C$3:H$15),0)</f>
        <v>60</v>
      </c>
      <c r="F881" s="348" t="str">
        <f>VLOOKUP($C881,$C$3:$M$15,COLUMNS($C$3:I$15),0)</f>
        <v>maxhp_value</v>
      </c>
      <c r="G881" s="348">
        <f>VLOOKUP($C881,$C$3:$M$15,COLUMNS($C$3:J$15),0)</f>
        <v>140</v>
      </c>
      <c r="H881" s="348" t="str">
        <f>VLOOKUP($C881,$C$3:$M$15,COLUMNS($C$3:K$15),0)</f>
        <v>defend_value</v>
      </c>
      <c r="I881" s="348" t="str">
        <f>VLOOKUP($C881,$C$3:$M$15,COLUMNS($C$3:L$15),0)</f>
        <v/>
      </c>
      <c r="J881" s="348" t="str">
        <f>VLOOKUP($C881,$C$3:$M$15,COLUMNS($C$3:M$15),0)</f>
        <v/>
      </c>
      <c r="K881" s="344">
        <f t="shared" si="3549"/>
        <v>335</v>
      </c>
      <c r="L881" s="344">
        <f t="shared" si="3550"/>
        <v>335</v>
      </c>
      <c r="M881" s="344">
        <f t="shared" si="3551"/>
        <v>335</v>
      </c>
      <c r="N881" s="344">
        <f t="shared" si="3552"/>
        <v>335</v>
      </c>
      <c r="O881" s="344">
        <f t="shared" si="3553"/>
        <v>335</v>
      </c>
      <c r="P881" s="344">
        <f t="shared" si="3554"/>
        <v>335</v>
      </c>
      <c r="Q881" s="344">
        <f t="shared" si="3555"/>
        <v>335</v>
      </c>
      <c r="R881" s="344">
        <f t="shared" si="3556"/>
        <v>335</v>
      </c>
      <c r="S881" s="344">
        <f t="shared" si="3557"/>
        <v>335</v>
      </c>
      <c r="T881" s="344">
        <f t="shared" si="3558"/>
        <v>335</v>
      </c>
      <c r="U881" s="356">
        <v>3600</v>
      </c>
      <c r="V881" s="356">
        <v>2800</v>
      </c>
      <c r="W881" s="356">
        <v>2000</v>
      </c>
      <c r="X881" s="356">
        <v>1200</v>
      </c>
      <c r="Y881" s="356">
        <v>400</v>
      </c>
      <c r="Z881" s="344">
        <f t="shared" si="3559"/>
        <v>105</v>
      </c>
      <c r="AA881" s="344">
        <f t="shared" si="3560"/>
        <v>105</v>
      </c>
      <c r="AB881" s="344">
        <f t="shared" si="3561"/>
        <v>105</v>
      </c>
      <c r="AC881" s="344">
        <f t="shared" si="3562"/>
        <v>105</v>
      </c>
      <c r="AD881" s="344">
        <f t="shared" si="3563"/>
        <v>105</v>
      </c>
      <c r="AE881" s="344">
        <f t="shared" si="3564"/>
        <v>105</v>
      </c>
      <c r="AF881" s="344">
        <f t="shared" si="3565"/>
        <v>105</v>
      </c>
      <c r="AG881" s="344">
        <f t="shared" si="3566"/>
        <v>105</v>
      </c>
      <c r="AH881" s="344">
        <f t="shared" si="3567"/>
        <v>105</v>
      </c>
      <c r="AI881" s="344">
        <f t="shared" si="3568"/>
        <v>105</v>
      </c>
      <c r="AJ881" s="356">
        <v>3600</v>
      </c>
      <c r="AK881" s="356">
        <v>2800</v>
      </c>
      <c r="AL881" s="356">
        <v>2000</v>
      </c>
      <c r="AM881" s="356">
        <v>1200</v>
      </c>
      <c r="AN881" s="356">
        <v>400</v>
      </c>
      <c r="AO881" s="344" t="str">
        <f t="shared" si="3569"/>
        <v/>
      </c>
      <c r="AP881" s="344" t="str">
        <f t="shared" si="3570"/>
        <v/>
      </c>
      <c r="AQ881" s="344" t="str">
        <f t="shared" si="3571"/>
        <v/>
      </c>
      <c r="AR881" s="344" t="str">
        <f t="shared" si="3572"/>
        <v/>
      </c>
      <c r="AS881" s="344" t="str">
        <f t="shared" si="3573"/>
        <v/>
      </c>
      <c r="AT881" s="344" t="str">
        <f t="shared" si="3574"/>
        <v/>
      </c>
      <c r="AU881" s="344" t="str">
        <f t="shared" si="3575"/>
        <v/>
      </c>
      <c r="AV881" s="344" t="str">
        <f t="shared" si="3576"/>
        <v/>
      </c>
      <c r="AW881" s="344" t="str">
        <f t="shared" si="3577"/>
        <v/>
      </c>
      <c r="AX881" s="344" t="str">
        <f t="shared" si="3578"/>
        <v/>
      </c>
      <c r="AY881" s="356">
        <v>3600</v>
      </c>
      <c r="AZ881" s="356">
        <v>2800</v>
      </c>
      <c r="BA881" s="356">
        <v>2000</v>
      </c>
      <c r="BB881" s="356">
        <v>1200</v>
      </c>
      <c r="BC881" s="356">
        <v>400</v>
      </c>
      <c r="BD881" s="353">
        <f t="shared" ref="BD881:BH881" si="3819">IF(BD686="","",BD686+60)</f>
        <v>185</v>
      </c>
      <c r="BE881" s="353">
        <f t="shared" si="3819"/>
        <v>185</v>
      </c>
      <c r="BF881" s="353">
        <f t="shared" si="3819"/>
        <v>200</v>
      </c>
      <c r="BG881" s="353">
        <f t="shared" si="3819"/>
        <v>215</v>
      </c>
      <c r="BH881" s="353">
        <f t="shared" si="3819"/>
        <v>230</v>
      </c>
      <c r="BI881" s="146" t="str">
        <f t="shared" si="3616"/>
        <v>185;185</v>
      </c>
      <c r="BJ881" s="352">
        <f t="shared" si="3617"/>
        <v>200</v>
      </c>
      <c r="BK881" s="146" t="str">
        <f t="shared" si="3618"/>
        <v>215;230</v>
      </c>
      <c r="BL881" s="25">
        <f t="shared" si="3737"/>
        <v>8050208</v>
      </c>
      <c r="BM881" s="146">
        <f t="shared" ref="BM881" si="3820">BM868</f>
        <v>568</v>
      </c>
      <c r="BN881" s="146">
        <f t="shared" si="3808"/>
        <v>8</v>
      </c>
      <c r="BO881" s="146">
        <f t="shared" ref="BO881:BP881" si="3821">BO868</f>
        <v>2</v>
      </c>
      <c r="BP881" s="146">
        <f t="shared" si="3821"/>
        <v>8</v>
      </c>
      <c r="BQ881" s="146">
        <f>VLOOKUP(IF(A881=1,0,A881),宝石属性!$B$26:$D$41,2,0)</f>
        <v>5</v>
      </c>
      <c r="BR881" s="146">
        <f>VLOOKUP(IF(A881=1,0,A881),宝石属性!$B$26:$D$41,3,0)</f>
        <v>1</v>
      </c>
      <c r="BS881" s="146">
        <f t="shared" ref="BS881:BV881" si="3822">IF(BS868="","",BS868)</f>
        <v>1</v>
      </c>
      <c r="BT881" s="146">
        <f t="shared" si="3822"/>
        <v>3</v>
      </c>
      <c r="BU881" s="146">
        <f t="shared" si="3822"/>
        <v>5</v>
      </c>
      <c r="BV881" s="146">
        <f t="shared" si="3822"/>
        <v>7</v>
      </c>
      <c r="BW881" s="357">
        <f t="shared" si="3745"/>
        <v>2022</v>
      </c>
      <c r="BX881" s="357">
        <f t="shared" si="3746"/>
        <v>3004</v>
      </c>
    </row>
    <row r="882" spans="1:76" s="353" customFormat="1">
      <c r="A882" s="348">
        <f t="shared" si="3634"/>
        <v>50</v>
      </c>
      <c r="B882" s="348" t="s">
        <v>1112</v>
      </c>
      <c r="C882" s="348" t="str">
        <f t="shared" si="3548"/>
        <v>男头盔</v>
      </c>
      <c r="D882" s="348" t="str">
        <f t="shared" si="3735"/>
        <v>50级橙装男头盔</v>
      </c>
      <c r="E882" s="348">
        <f>VLOOKUP($C882,$C$3:$M$15,COLUMNS($C$3:H$15),0)</f>
        <v>90</v>
      </c>
      <c r="F882" s="348" t="str">
        <f>VLOOKUP($C882,$C$3:$M$15,COLUMNS($C$3:I$15),0)</f>
        <v>maxmp_value</v>
      </c>
      <c r="G882" s="348">
        <f>VLOOKUP($C882,$C$3:$M$15,COLUMNS($C$3:J$15),0)</f>
        <v>140</v>
      </c>
      <c r="H882" s="348" t="str">
        <f>VLOOKUP($C882,$C$3:$M$15,COLUMNS($C$3:K$15),0)</f>
        <v>defend_value</v>
      </c>
      <c r="I882" s="348" t="str">
        <f>VLOOKUP($C882,$C$3:$M$15,COLUMNS($C$3:L$15),0)</f>
        <v/>
      </c>
      <c r="J882" s="348" t="str">
        <f>VLOOKUP($C882,$C$3:$M$15,COLUMNS($C$3:M$15),0)</f>
        <v/>
      </c>
      <c r="K882" s="344">
        <f t="shared" si="3549"/>
        <v>418</v>
      </c>
      <c r="L882" s="344">
        <f t="shared" si="3550"/>
        <v>418</v>
      </c>
      <c r="M882" s="344">
        <f t="shared" si="3551"/>
        <v>418</v>
      </c>
      <c r="N882" s="344">
        <f t="shared" si="3552"/>
        <v>418</v>
      </c>
      <c r="O882" s="344">
        <f t="shared" si="3553"/>
        <v>418</v>
      </c>
      <c r="P882" s="344">
        <f t="shared" si="3554"/>
        <v>418</v>
      </c>
      <c r="Q882" s="344">
        <f t="shared" si="3555"/>
        <v>418</v>
      </c>
      <c r="R882" s="344">
        <f t="shared" si="3556"/>
        <v>418</v>
      </c>
      <c r="S882" s="344">
        <f t="shared" si="3557"/>
        <v>418</v>
      </c>
      <c r="T882" s="344">
        <f t="shared" si="3558"/>
        <v>418</v>
      </c>
      <c r="U882" s="356">
        <v>3600</v>
      </c>
      <c r="V882" s="356">
        <v>2800</v>
      </c>
      <c r="W882" s="356">
        <v>2000</v>
      </c>
      <c r="X882" s="356">
        <v>1200</v>
      </c>
      <c r="Y882" s="356">
        <v>400</v>
      </c>
      <c r="Z882" s="344">
        <f t="shared" si="3559"/>
        <v>63</v>
      </c>
      <c r="AA882" s="344">
        <f t="shared" si="3560"/>
        <v>63</v>
      </c>
      <c r="AB882" s="344">
        <f t="shared" si="3561"/>
        <v>63</v>
      </c>
      <c r="AC882" s="344">
        <f t="shared" si="3562"/>
        <v>63</v>
      </c>
      <c r="AD882" s="344">
        <f t="shared" si="3563"/>
        <v>63</v>
      </c>
      <c r="AE882" s="344">
        <f t="shared" si="3564"/>
        <v>63</v>
      </c>
      <c r="AF882" s="344">
        <f t="shared" si="3565"/>
        <v>63</v>
      </c>
      <c r="AG882" s="344">
        <f t="shared" si="3566"/>
        <v>63</v>
      </c>
      <c r="AH882" s="344">
        <f t="shared" si="3567"/>
        <v>63</v>
      </c>
      <c r="AI882" s="344">
        <f t="shared" si="3568"/>
        <v>63</v>
      </c>
      <c r="AJ882" s="356">
        <v>3600</v>
      </c>
      <c r="AK882" s="356">
        <v>2800</v>
      </c>
      <c r="AL882" s="356">
        <v>2000</v>
      </c>
      <c r="AM882" s="356">
        <v>1200</v>
      </c>
      <c r="AN882" s="356">
        <v>400</v>
      </c>
      <c r="AO882" s="344" t="str">
        <f t="shared" si="3569"/>
        <v/>
      </c>
      <c r="AP882" s="344" t="str">
        <f t="shared" si="3570"/>
        <v/>
      </c>
      <c r="AQ882" s="344" t="str">
        <f t="shared" si="3571"/>
        <v/>
      </c>
      <c r="AR882" s="344" t="str">
        <f t="shared" si="3572"/>
        <v/>
      </c>
      <c r="AS882" s="344" t="str">
        <f t="shared" si="3573"/>
        <v/>
      </c>
      <c r="AT882" s="344" t="str">
        <f t="shared" si="3574"/>
        <v/>
      </c>
      <c r="AU882" s="344" t="str">
        <f t="shared" si="3575"/>
        <v/>
      </c>
      <c r="AV882" s="344" t="str">
        <f t="shared" si="3576"/>
        <v/>
      </c>
      <c r="AW882" s="344" t="str">
        <f t="shared" si="3577"/>
        <v/>
      </c>
      <c r="AX882" s="344" t="str">
        <f t="shared" si="3578"/>
        <v/>
      </c>
      <c r="AY882" s="356">
        <v>3600</v>
      </c>
      <c r="AZ882" s="356">
        <v>2800</v>
      </c>
      <c r="BA882" s="356">
        <v>2000</v>
      </c>
      <c r="BB882" s="356">
        <v>1200</v>
      </c>
      <c r="BC882" s="356">
        <v>400</v>
      </c>
      <c r="BD882" s="353" t="str">
        <f t="shared" ref="BD882:BH882" si="3823">IF(BD687="","",BD687+60)</f>
        <v/>
      </c>
      <c r="BE882" s="353" t="str">
        <f t="shared" si="3823"/>
        <v/>
      </c>
      <c r="BF882" s="353" t="str">
        <f t="shared" si="3823"/>
        <v/>
      </c>
      <c r="BG882" s="353" t="str">
        <f t="shared" si="3823"/>
        <v/>
      </c>
      <c r="BH882" s="353" t="str">
        <f t="shared" si="3823"/>
        <v/>
      </c>
      <c r="BI882" s="146" t="str">
        <f t="shared" si="3616"/>
        <v/>
      </c>
      <c r="BJ882" s="352" t="str">
        <f t="shared" si="3617"/>
        <v/>
      </c>
      <c r="BK882" s="146" t="str">
        <f t="shared" si="3618"/>
        <v/>
      </c>
      <c r="BL882" s="25">
        <f t="shared" si="3737"/>
        <v>8050309</v>
      </c>
      <c r="BM882" s="146">
        <f t="shared" ref="BM882" si="3824">BM869</f>
        <v>1640</v>
      </c>
      <c r="BN882" s="146">
        <f t="shared" si="3808"/>
        <v>8</v>
      </c>
      <c r="BO882" s="146">
        <f t="shared" ref="BO882:BP882" si="3825">BO869</f>
        <v>3</v>
      </c>
      <c r="BP882" s="146">
        <f t="shared" si="3825"/>
        <v>9</v>
      </c>
      <c r="BQ882" s="146">
        <f>VLOOKUP(IF(A882=1,0,A882),宝石属性!$B$26:$D$41,2,0)</f>
        <v>5</v>
      </c>
      <c r="BR882" s="146">
        <f>VLOOKUP(IF(A882=1,0,A882),宝石属性!$B$26:$D$41,3,0)</f>
        <v>1</v>
      </c>
      <c r="BS882" s="146">
        <f t="shared" ref="BS882:BV882" si="3826">IF(BS869="","",BS869)</f>
        <v>2</v>
      </c>
      <c r="BT882" s="146">
        <f t="shared" si="3826"/>
        <v>3</v>
      </c>
      <c r="BU882" s="146" t="str">
        <f t="shared" si="3826"/>
        <v/>
      </c>
      <c r="BV882" s="146" t="str">
        <f t="shared" si="3826"/>
        <v/>
      </c>
      <c r="BW882" s="357">
        <f t="shared" si="3745"/>
        <v>2025</v>
      </c>
      <c r="BX882" s="357">
        <f t="shared" si="3746"/>
        <v>3004</v>
      </c>
    </row>
    <row r="883" spans="1:76" s="353" customFormat="1">
      <c r="A883" s="348">
        <f t="shared" si="3634"/>
        <v>50</v>
      </c>
      <c r="B883" s="348" t="s">
        <v>1112</v>
      </c>
      <c r="C883" s="348" t="str">
        <f t="shared" si="3548"/>
        <v>女头饰</v>
      </c>
      <c r="D883" s="348" t="str">
        <f t="shared" si="3735"/>
        <v>50级橙装女头饰</v>
      </c>
      <c r="E883" s="348">
        <f>VLOOKUP($C883,$C$3:$M$15,COLUMNS($C$3:H$15),0)</f>
        <v>90</v>
      </c>
      <c r="F883" s="348" t="str">
        <f>VLOOKUP($C883,$C$3:$M$15,COLUMNS($C$3:I$15),0)</f>
        <v>maxmp_value</v>
      </c>
      <c r="G883" s="348">
        <f>VLOOKUP($C883,$C$3:$M$15,COLUMNS($C$3:J$15),0)</f>
        <v>140</v>
      </c>
      <c r="H883" s="348" t="str">
        <f>VLOOKUP($C883,$C$3:$M$15,COLUMNS($C$3:K$15),0)</f>
        <v>defend_value</v>
      </c>
      <c r="I883" s="348" t="str">
        <f>VLOOKUP($C883,$C$3:$M$15,COLUMNS($C$3:L$15),0)</f>
        <v/>
      </c>
      <c r="J883" s="348" t="str">
        <f>VLOOKUP($C883,$C$3:$M$15,COLUMNS($C$3:M$15),0)</f>
        <v/>
      </c>
      <c r="K883" s="344">
        <f t="shared" si="3549"/>
        <v>418</v>
      </c>
      <c r="L883" s="344">
        <f t="shared" si="3550"/>
        <v>418</v>
      </c>
      <c r="M883" s="344">
        <f t="shared" si="3551"/>
        <v>418</v>
      </c>
      <c r="N883" s="344">
        <f t="shared" si="3552"/>
        <v>418</v>
      </c>
      <c r="O883" s="344">
        <f t="shared" si="3553"/>
        <v>418</v>
      </c>
      <c r="P883" s="344">
        <f t="shared" si="3554"/>
        <v>418</v>
      </c>
      <c r="Q883" s="344">
        <f t="shared" si="3555"/>
        <v>418</v>
      </c>
      <c r="R883" s="344">
        <f t="shared" si="3556"/>
        <v>418</v>
      </c>
      <c r="S883" s="344">
        <f t="shared" si="3557"/>
        <v>418</v>
      </c>
      <c r="T883" s="344">
        <f t="shared" si="3558"/>
        <v>418</v>
      </c>
      <c r="U883" s="356">
        <v>3600</v>
      </c>
      <c r="V883" s="356">
        <v>2800</v>
      </c>
      <c r="W883" s="356">
        <v>2000</v>
      </c>
      <c r="X883" s="356">
        <v>1200</v>
      </c>
      <c r="Y883" s="356">
        <v>400</v>
      </c>
      <c r="Z883" s="344">
        <f t="shared" si="3559"/>
        <v>63</v>
      </c>
      <c r="AA883" s="344">
        <f t="shared" si="3560"/>
        <v>63</v>
      </c>
      <c r="AB883" s="344">
        <f t="shared" si="3561"/>
        <v>63</v>
      </c>
      <c r="AC883" s="344">
        <f t="shared" si="3562"/>
        <v>63</v>
      </c>
      <c r="AD883" s="344">
        <f t="shared" si="3563"/>
        <v>63</v>
      </c>
      <c r="AE883" s="344">
        <f t="shared" si="3564"/>
        <v>63</v>
      </c>
      <c r="AF883" s="344">
        <f t="shared" si="3565"/>
        <v>63</v>
      </c>
      <c r="AG883" s="344">
        <f t="shared" si="3566"/>
        <v>63</v>
      </c>
      <c r="AH883" s="344">
        <f t="shared" si="3567"/>
        <v>63</v>
      </c>
      <c r="AI883" s="344">
        <f t="shared" si="3568"/>
        <v>63</v>
      </c>
      <c r="AJ883" s="356">
        <v>3600</v>
      </c>
      <c r="AK883" s="356">
        <v>2800</v>
      </c>
      <c r="AL883" s="356">
        <v>2000</v>
      </c>
      <c r="AM883" s="356">
        <v>1200</v>
      </c>
      <c r="AN883" s="356">
        <v>400</v>
      </c>
      <c r="AO883" s="344" t="str">
        <f t="shared" si="3569"/>
        <v/>
      </c>
      <c r="AP883" s="344" t="str">
        <f t="shared" si="3570"/>
        <v/>
      </c>
      <c r="AQ883" s="344" t="str">
        <f t="shared" si="3571"/>
        <v/>
      </c>
      <c r="AR883" s="344" t="str">
        <f t="shared" si="3572"/>
        <v/>
      </c>
      <c r="AS883" s="344" t="str">
        <f t="shared" si="3573"/>
        <v/>
      </c>
      <c r="AT883" s="344" t="str">
        <f t="shared" si="3574"/>
        <v/>
      </c>
      <c r="AU883" s="344" t="str">
        <f t="shared" si="3575"/>
        <v/>
      </c>
      <c r="AV883" s="344" t="str">
        <f t="shared" si="3576"/>
        <v/>
      </c>
      <c r="AW883" s="344" t="str">
        <f t="shared" si="3577"/>
        <v/>
      </c>
      <c r="AX883" s="344" t="str">
        <f t="shared" si="3578"/>
        <v/>
      </c>
      <c r="AY883" s="356">
        <v>3600</v>
      </c>
      <c r="AZ883" s="356">
        <v>2800</v>
      </c>
      <c r="BA883" s="356">
        <v>2000</v>
      </c>
      <c r="BB883" s="356">
        <v>1200</v>
      </c>
      <c r="BC883" s="356">
        <v>400</v>
      </c>
      <c r="BD883" s="353" t="str">
        <f t="shared" ref="BD883:BH883" si="3827">IF(BD688="","",BD688+60)</f>
        <v/>
      </c>
      <c r="BE883" s="353" t="str">
        <f t="shared" si="3827"/>
        <v/>
      </c>
      <c r="BF883" s="353" t="str">
        <f t="shared" si="3827"/>
        <v/>
      </c>
      <c r="BG883" s="353" t="str">
        <f t="shared" si="3827"/>
        <v/>
      </c>
      <c r="BH883" s="353" t="str">
        <f t="shared" si="3827"/>
        <v/>
      </c>
      <c r="BI883" s="146" t="str">
        <f t="shared" si="3616"/>
        <v/>
      </c>
      <c r="BJ883" s="352" t="str">
        <f t="shared" si="3617"/>
        <v/>
      </c>
      <c r="BK883" s="146" t="str">
        <f t="shared" si="3618"/>
        <v/>
      </c>
      <c r="BL883" s="25">
        <f t="shared" si="3737"/>
        <v>8050310</v>
      </c>
      <c r="BM883" s="146">
        <f t="shared" ref="BM883" si="3828">BM870</f>
        <v>1384</v>
      </c>
      <c r="BN883" s="146">
        <f t="shared" si="3808"/>
        <v>8</v>
      </c>
      <c r="BO883" s="146">
        <f t="shared" ref="BO883:BP883" si="3829">BO870</f>
        <v>3</v>
      </c>
      <c r="BP883" s="146">
        <f t="shared" si="3829"/>
        <v>10</v>
      </c>
      <c r="BQ883" s="146">
        <f>VLOOKUP(IF(A883=1,0,A883),宝石属性!$B$26:$D$41,2,0)</f>
        <v>5</v>
      </c>
      <c r="BR883" s="146">
        <f>VLOOKUP(IF(A883=1,0,A883),宝石属性!$B$26:$D$41,3,0)</f>
        <v>1</v>
      </c>
      <c r="BS883" s="146">
        <f t="shared" ref="BS883:BV883" si="3830">IF(BS870="","",BS870)</f>
        <v>2</v>
      </c>
      <c r="BT883" s="146">
        <f t="shared" si="3830"/>
        <v>3</v>
      </c>
      <c r="BU883" s="146" t="str">
        <f t="shared" si="3830"/>
        <v/>
      </c>
      <c r="BV883" s="146" t="str">
        <f t="shared" si="3830"/>
        <v/>
      </c>
      <c r="BW883" s="357">
        <f t="shared" si="3745"/>
        <v>2025</v>
      </c>
      <c r="BX883" s="357">
        <f t="shared" si="3746"/>
        <v>3004</v>
      </c>
    </row>
    <row r="884" spans="1:76" s="353" customFormat="1">
      <c r="A884" s="348">
        <f t="shared" si="3634"/>
        <v>50</v>
      </c>
      <c r="B884" s="348" t="s">
        <v>1112</v>
      </c>
      <c r="C884" s="348" t="str">
        <f t="shared" si="3548"/>
        <v>项链</v>
      </c>
      <c r="D884" s="348" t="str">
        <f t="shared" si="3735"/>
        <v>50级橙装项链</v>
      </c>
      <c r="E884" s="348">
        <f>VLOOKUP($C884,$C$3:$M$15,COLUMNS($C$3:H$15),0)</f>
        <v>150</v>
      </c>
      <c r="F884" s="348" t="str">
        <f>VLOOKUP($C884,$C$3:$M$15,COLUMNS($C$3:I$15),0)</f>
        <v>magicattack_value</v>
      </c>
      <c r="G884" s="348">
        <f>VLOOKUP($C884,$C$3:$M$15,COLUMNS($C$3:J$15),0)</f>
        <v>160</v>
      </c>
      <c r="H884" s="348" t="str">
        <f>VLOOKUP($C884,$C$3:$M$15,COLUMNS($C$3:K$15),0)</f>
        <v>magicdef_value</v>
      </c>
      <c r="I884" s="348" t="str">
        <f>VLOOKUP($C884,$C$3:$M$15,COLUMNS($C$3:L$15),0)</f>
        <v/>
      </c>
      <c r="J884" s="348" t="str">
        <f>VLOOKUP($C884,$C$3:$M$15,COLUMNS($C$3:M$15),0)</f>
        <v/>
      </c>
      <c r="K884" s="344">
        <f t="shared" si="3549"/>
        <v>115</v>
      </c>
      <c r="L884" s="344">
        <f t="shared" si="3550"/>
        <v>115</v>
      </c>
      <c r="M884" s="344">
        <f t="shared" si="3551"/>
        <v>115</v>
      </c>
      <c r="N884" s="344">
        <f t="shared" si="3552"/>
        <v>115</v>
      </c>
      <c r="O884" s="344">
        <f t="shared" si="3553"/>
        <v>115</v>
      </c>
      <c r="P884" s="344">
        <f t="shared" si="3554"/>
        <v>115</v>
      </c>
      <c r="Q884" s="344">
        <f t="shared" si="3555"/>
        <v>115</v>
      </c>
      <c r="R884" s="344">
        <f t="shared" si="3556"/>
        <v>115</v>
      </c>
      <c r="S884" s="344">
        <f t="shared" si="3557"/>
        <v>115</v>
      </c>
      <c r="T884" s="344">
        <f t="shared" si="3558"/>
        <v>115</v>
      </c>
      <c r="U884" s="356">
        <v>3600</v>
      </c>
      <c r="V884" s="356">
        <v>2800</v>
      </c>
      <c r="W884" s="356">
        <v>2000</v>
      </c>
      <c r="X884" s="356">
        <v>1200</v>
      </c>
      <c r="Y884" s="356">
        <v>400</v>
      </c>
      <c r="Z884" s="344">
        <f t="shared" si="3559"/>
        <v>61</v>
      </c>
      <c r="AA884" s="344">
        <f t="shared" si="3560"/>
        <v>61</v>
      </c>
      <c r="AB884" s="344">
        <f t="shared" si="3561"/>
        <v>61</v>
      </c>
      <c r="AC884" s="344">
        <f t="shared" si="3562"/>
        <v>61</v>
      </c>
      <c r="AD884" s="344">
        <f t="shared" si="3563"/>
        <v>61</v>
      </c>
      <c r="AE884" s="344">
        <f t="shared" si="3564"/>
        <v>61</v>
      </c>
      <c r="AF884" s="344">
        <f t="shared" si="3565"/>
        <v>61</v>
      </c>
      <c r="AG884" s="344">
        <f t="shared" si="3566"/>
        <v>61</v>
      </c>
      <c r="AH884" s="344">
        <f t="shared" si="3567"/>
        <v>61</v>
      </c>
      <c r="AI884" s="344">
        <f t="shared" si="3568"/>
        <v>61</v>
      </c>
      <c r="AJ884" s="356">
        <v>3600</v>
      </c>
      <c r="AK884" s="356">
        <v>2800</v>
      </c>
      <c r="AL884" s="356">
        <v>2000</v>
      </c>
      <c r="AM884" s="356">
        <v>1200</v>
      </c>
      <c r="AN884" s="356">
        <v>400</v>
      </c>
      <c r="AO884" s="344" t="str">
        <f t="shared" si="3569"/>
        <v/>
      </c>
      <c r="AP884" s="344" t="str">
        <f t="shared" si="3570"/>
        <v/>
      </c>
      <c r="AQ884" s="344" t="str">
        <f t="shared" si="3571"/>
        <v/>
      </c>
      <c r="AR884" s="344" t="str">
        <f t="shared" si="3572"/>
        <v/>
      </c>
      <c r="AS884" s="344" t="str">
        <f t="shared" si="3573"/>
        <v/>
      </c>
      <c r="AT884" s="344" t="str">
        <f t="shared" si="3574"/>
        <v/>
      </c>
      <c r="AU884" s="344" t="str">
        <f t="shared" si="3575"/>
        <v/>
      </c>
      <c r="AV884" s="344" t="str">
        <f t="shared" si="3576"/>
        <v/>
      </c>
      <c r="AW884" s="344" t="str">
        <f t="shared" si="3577"/>
        <v/>
      </c>
      <c r="AX884" s="344" t="str">
        <f t="shared" si="3578"/>
        <v/>
      </c>
      <c r="AY884" s="356">
        <v>3600</v>
      </c>
      <c r="AZ884" s="356">
        <v>2800</v>
      </c>
      <c r="BA884" s="356">
        <v>2000</v>
      </c>
      <c r="BB884" s="356">
        <v>1200</v>
      </c>
      <c r="BC884" s="356">
        <v>400</v>
      </c>
      <c r="BD884" s="353" t="str">
        <f t="shared" ref="BD884:BH884" si="3831">IF(BD689="","",BD689+60)</f>
        <v/>
      </c>
      <c r="BE884" s="353" t="str">
        <f t="shared" si="3831"/>
        <v/>
      </c>
      <c r="BF884" s="353" t="str">
        <f t="shared" si="3831"/>
        <v/>
      </c>
      <c r="BG884" s="353" t="str">
        <f t="shared" si="3831"/>
        <v/>
      </c>
      <c r="BH884" s="353" t="str">
        <f t="shared" si="3831"/>
        <v/>
      </c>
      <c r="BI884" s="146" t="str">
        <f t="shared" si="3616"/>
        <v/>
      </c>
      <c r="BJ884" s="352" t="str">
        <f t="shared" si="3617"/>
        <v/>
      </c>
      <c r="BK884" s="146" t="str">
        <f t="shared" si="3618"/>
        <v/>
      </c>
      <c r="BL884" s="25">
        <f t="shared" si="3737"/>
        <v>8050411</v>
      </c>
      <c r="BM884" s="146">
        <f t="shared" ref="BM884" si="3832">BM871</f>
        <v>40</v>
      </c>
      <c r="BN884" s="146">
        <f t="shared" si="3808"/>
        <v>8</v>
      </c>
      <c r="BO884" s="146">
        <f t="shared" ref="BO884:BP884" si="3833">BO871</f>
        <v>4</v>
      </c>
      <c r="BP884" s="146">
        <f t="shared" si="3833"/>
        <v>11</v>
      </c>
      <c r="BQ884" s="146">
        <f>VLOOKUP(IF(A884=1,0,A884),宝石属性!$B$26:$D$41,2,0)</f>
        <v>5</v>
      </c>
      <c r="BR884" s="146">
        <f>VLOOKUP(IF(A884=1,0,A884),宝石属性!$B$26:$D$41,3,0)</f>
        <v>1</v>
      </c>
      <c r="BS884" s="146">
        <f t="shared" ref="BS884:BV884" si="3834">IF(BS871="","",BS871)</f>
        <v>4</v>
      </c>
      <c r="BT884" s="146">
        <f t="shared" si="3834"/>
        <v>5</v>
      </c>
      <c r="BU884" s="146" t="str">
        <f t="shared" si="3834"/>
        <v/>
      </c>
      <c r="BV884" s="146" t="str">
        <f t="shared" si="3834"/>
        <v/>
      </c>
      <c r="BW884" s="357">
        <f t="shared" si="3745"/>
        <v>2028</v>
      </c>
      <c r="BX884" s="357">
        <f t="shared" si="3746"/>
        <v>3004</v>
      </c>
    </row>
    <row r="885" spans="1:76" s="353" customFormat="1">
      <c r="A885" s="348">
        <f t="shared" si="3634"/>
        <v>50</v>
      </c>
      <c r="B885" s="348" t="s">
        <v>1112</v>
      </c>
      <c r="C885" s="348" t="str">
        <f t="shared" si="3548"/>
        <v>腰带</v>
      </c>
      <c r="D885" s="348" t="str">
        <f t="shared" si="3735"/>
        <v>50级橙装腰带</v>
      </c>
      <c r="E885" s="348">
        <f>VLOOKUP($C885,$C$3:$M$15,COLUMNS($C$3:H$15),0)</f>
        <v>60</v>
      </c>
      <c r="F885" s="348" t="str">
        <f>VLOOKUP($C885,$C$3:$M$15,COLUMNS($C$3:I$15),0)</f>
        <v>maxhp_value</v>
      </c>
      <c r="G885" s="348">
        <f>VLOOKUP($C885,$C$3:$M$15,COLUMNS($C$3:J$15),0)</f>
        <v>140</v>
      </c>
      <c r="H885" s="348" t="str">
        <f>VLOOKUP($C885,$C$3:$M$15,COLUMNS($C$3:K$15),0)</f>
        <v>defend_value</v>
      </c>
      <c r="I885" s="348" t="str">
        <f>VLOOKUP($C885,$C$3:$M$15,COLUMNS($C$3:L$15),0)</f>
        <v/>
      </c>
      <c r="J885" s="348" t="str">
        <f>VLOOKUP($C885,$C$3:$M$15,COLUMNS($C$3:M$15),0)</f>
        <v/>
      </c>
      <c r="K885" s="344">
        <f t="shared" si="3549"/>
        <v>502</v>
      </c>
      <c r="L885" s="344">
        <f t="shared" si="3550"/>
        <v>502</v>
      </c>
      <c r="M885" s="344">
        <f t="shared" si="3551"/>
        <v>502</v>
      </c>
      <c r="N885" s="344">
        <f t="shared" si="3552"/>
        <v>502</v>
      </c>
      <c r="O885" s="344">
        <f t="shared" si="3553"/>
        <v>502</v>
      </c>
      <c r="P885" s="344">
        <f t="shared" si="3554"/>
        <v>502</v>
      </c>
      <c r="Q885" s="344">
        <f t="shared" si="3555"/>
        <v>502</v>
      </c>
      <c r="R885" s="344">
        <f t="shared" si="3556"/>
        <v>502</v>
      </c>
      <c r="S885" s="344">
        <f t="shared" si="3557"/>
        <v>502</v>
      </c>
      <c r="T885" s="344">
        <f t="shared" si="3558"/>
        <v>502</v>
      </c>
      <c r="U885" s="356">
        <v>3600</v>
      </c>
      <c r="V885" s="356">
        <v>2800</v>
      </c>
      <c r="W885" s="356">
        <v>2000</v>
      </c>
      <c r="X885" s="356">
        <v>1200</v>
      </c>
      <c r="Y885" s="356">
        <v>400</v>
      </c>
      <c r="Z885" s="344">
        <f t="shared" si="3559"/>
        <v>42</v>
      </c>
      <c r="AA885" s="344">
        <f t="shared" si="3560"/>
        <v>42</v>
      </c>
      <c r="AB885" s="344">
        <f t="shared" si="3561"/>
        <v>42</v>
      </c>
      <c r="AC885" s="344">
        <f t="shared" si="3562"/>
        <v>42</v>
      </c>
      <c r="AD885" s="344">
        <f t="shared" si="3563"/>
        <v>42</v>
      </c>
      <c r="AE885" s="344">
        <f t="shared" si="3564"/>
        <v>42</v>
      </c>
      <c r="AF885" s="344">
        <f t="shared" si="3565"/>
        <v>42</v>
      </c>
      <c r="AG885" s="344">
        <f t="shared" si="3566"/>
        <v>42</v>
      </c>
      <c r="AH885" s="344">
        <f t="shared" si="3567"/>
        <v>42</v>
      </c>
      <c r="AI885" s="344">
        <f t="shared" si="3568"/>
        <v>42</v>
      </c>
      <c r="AJ885" s="356">
        <v>3600</v>
      </c>
      <c r="AK885" s="356">
        <v>2800</v>
      </c>
      <c r="AL885" s="356">
        <v>2000</v>
      </c>
      <c r="AM885" s="356">
        <v>1200</v>
      </c>
      <c r="AN885" s="356">
        <v>400</v>
      </c>
      <c r="AO885" s="344" t="str">
        <f t="shared" si="3569"/>
        <v/>
      </c>
      <c r="AP885" s="344" t="str">
        <f t="shared" si="3570"/>
        <v/>
      </c>
      <c r="AQ885" s="344" t="str">
        <f t="shared" si="3571"/>
        <v/>
      </c>
      <c r="AR885" s="344" t="str">
        <f t="shared" si="3572"/>
        <v/>
      </c>
      <c r="AS885" s="344" t="str">
        <f t="shared" si="3573"/>
        <v/>
      </c>
      <c r="AT885" s="344" t="str">
        <f t="shared" si="3574"/>
        <v/>
      </c>
      <c r="AU885" s="344" t="str">
        <f t="shared" si="3575"/>
        <v/>
      </c>
      <c r="AV885" s="344" t="str">
        <f t="shared" si="3576"/>
        <v/>
      </c>
      <c r="AW885" s="344" t="str">
        <f t="shared" si="3577"/>
        <v/>
      </c>
      <c r="AX885" s="344" t="str">
        <f t="shared" si="3578"/>
        <v/>
      </c>
      <c r="AY885" s="356">
        <v>3600</v>
      </c>
      <c r="AZ885" s="356">
        <v>2800</v>
      </c>
      <c r="BA885" s="356">
        <v>2000</v>
      </c>
      <c r="BB885" s="356">
        <v>1200</v>
      </c>
      <c r="BC885" s="356">
        <v>400</v>
      </c>
      <c r="BD885" s="353" t="str">
        <f t="shared" ref="BD885:BH885" si="3835">IF(BD690="","",BD690+60)</f>
        <v/>
      </c>
      <c r="BE885" s="353" t="str">
        <f t="shared" si="3835"/>
        <v/>
      </c>
      <c r="BF885" s="353" t="str">
        <f t="shared" si="3835"/>
        <v/>
      </c>
      <c r="BG885" s="353" t="str">
        <f t="shared" si="3835"/>
        <v/>
      </c>
      <c r="BH885" s="353" t="str">
        <f t="shared" si="3835"/>
        <v/>
      </c>
      <c r="BI885" s="146" t="str">
        <f t="shared" si="3616"/>
        <v/>
      </c>
      <c r="BJ885" s="352" t="str">
        <f t="shared" si="3617"/>
        <v/>
      </c>
      <c r="BK885" s="146" t="str">
        <f t="shared" si="3618"/>
        <v/>
      </c>
      <c r="BL885" s="25">
        <f t="shared" si="3737"/>
        <v>8050512</v>
      </c>
      <c r="BM885" s="146">
        <f t="shared" ref="BM885" si="3836">BM872</f>
        <v>72</v>
      </c>
      <c r="BN885" s="146">
        <f t="shared" si="3808"/>
        <v>8</v>
      </c>
      <c r="BO885" s="146">
        <f t="shared" ref="BO885:BP885" si="3837">BO872</f>
        <v>5</v>
      </c>
      <c r="BP885" s="146">
        <f t="shared" si="3837"/>
        <v>12</v>
      </c>
      <c r="BQ885" s="146">
        <f>VLOOKUP(IF(A885=1,0,A885),宝石属性!$B$26:$D$41,2,0)</f>
        <v>5</v>
      </c>
      <c r="BR885" s="146">
        <f>VLOOKUP(IF(A885=1,0,A885),宝石属性!$B$26:$D$41,3,0)</f>
        <v>1</v>
      </c>
      <c r="BS885" s="146">
        <f t="shared" ref="BS885:BV885" si="3838">IF(BS872="","",BS872)</f>
        <v>1</v>
      </c>
      <c r="BT885" s="146">
        <f t="shared" si="3838"/>
        <v>6</v>
      </c>
      <c r="BU885" s="146">
        <f t="shared" si="3838"/>
        <v>9</v>
      </c>
      <c r="BV885" s="146" t="str">
        <f t="shared" si="3838"/>
        <v/>
      </c>
      <c r="BW885" s="357">
        <f t="shared" si="3745"/>
        <v>2031</v>
      </c>
      <c r="BX885" s="357">
        <f t="shared" si="3746"/>
        <v>3004</v>
      </c>
    </row>
    <row r="886" spans="1:76" s="353" customFormat="1">
      <c r="A886" s="348">
        <f t="shared" si="3634"/>
        <v>50</v>
      </c>
      <c r="B886" s="348" t="s">
        <v>1112</v>
      </c>
      <c r="C886" s="348" t="str">
        <f t="shared" si="3548"/>
        <v>鞋子</v>
      </c>
      <c r="D886" s="348" t="str">
        <f t="shared" si="3735"/>
        <v>50级橙装鞋子</v>
      </c>
      <c r="E886" s="348">
        <f>VLOOKUP($C886,$C$3:$M$15,COLUMNS($C$3:H$15),0)</f>
        <v>160</v>
      </c>
      <c r="F886" s="348" t="str">
        <f>VLOOKUP($C886,$C$3:$M$15,COLUMNS($C$3:I$15),0)</f>
        <v>magicdef_value</v>
      </c>
      <c r="G886" s="348">
        <f>VLOOKUP($C886,$C$3:$M$15,COLUMNS($C$3:J$15),0)</f>
        <v>200</v>
      </c>
      <c r="H886" s="348" t="str">
        <f>VLOOKUP($C886,$C$3:$M$15,COLUMNS($C$3:K$15),0)</f>
        <v>speed_value</v>
      </c>
      <c r="I886" s="348" t="str">
        <f>VLOOKUP($C886,$C$3:$M$15,COLUMNS($C$3:L$15),0)</f>
        <v/>
      </c>
      <c r="J886" s="348" t="str">
        <f>VLOOKUP($C886,$C$3:$M$15,COLUMNS($C$3:M$15),0)</f>
        <v/>
      </c>
      <c r="K886" s="344">
        <f t="shared" si="3549"/>
        <v>61</v>
      </c>
      <c r="L886" s="344">
        <f t="shared" si="3550"/>
        <v>61</v>
      </c>
      <c r="M886" s="344">
        <f t="shared" si="3551"/>
        <v>61</v>
      </c>
      <c r="N886" s="344">
        <f t="shared" si="3552"/>
        <v>61</v>
      </c>
      <c r="O886" s="344">
        <f t="shared" si="3553"/>
        <v>61</v>
      </c>
      <c r="P886" s="344">
        <f t="shared" si="3554"/>
        <v>61</v>
      </c>
      <c r="Q886" s="344">
        <f t="shared" si="3555"/>
        <v>61</v>
      </c>
      <c r="R886" s="344">
        <f t="shared" si="3556"/>
        <v>61</v>
      </c>
      <c r="S886" s="344">
        <f t="shared" si="3557"/>
        <v>61</v>
      </c>
      <c r="T886" s="344">
        <f t="shared" si="3558"/>
        <v>61</v>
      </c>
      <c r="U886" s="356">
        <v>3600</v>
      </c>
      <c r="V886" s="356">
        <v>2800</v>
      </c>
      <c r="W886" s="356">
        <v>2000</v>
      </c>
      <c r="X886" s="356">
        <v>1200</v>
      </c>
      <c r="Y886" s="356">
        <v>400</v>
      </c>
      <c r="Z886" s="344">
        <f t="shared" si="3559"/>
        <v>66</v>
      </c>
      <c r="AA886" s="344">
        <f t="shared" si="3560"/>
        <v>66</v>
      </c>
      <c r="AB886" s="344">
        <f t="shared" si="3561"/>
        <v>66</v>
      </c>
      <c r="AC886" s="344">
        <f t="shared" si="3562"/>
        <v>66</v>
      </c>
      <c r="AD886" s="344">
        <f t="shared" si="3563"/>
        <v>66</v>
      </c>
      <c r="AE886" s="344">
        <f t="shared" si="3564"/>
        <v>66</v>
      </c>
      <c r="AF886" s="344">
        <f t="shared" si="3565"/>
        <v>66</v>
      </c>
      <c r="AG886" s="344">
        <f t="shared" si="3566"/>
        <v>66</v>
      </c>
      <c r="AH886" s="344">
        <f t="shared" si="3567"/>
        <v>66</v>
      </c>
      <c r="AI886" s="344">
        <f t="shared" si="3568"/>
        <v>66</v>
      </c>
      <c r="AJ886" s="356">
        <v>3600</v>
      </c>
      <c r="AK886" s="356">
        <v>2800</v>
      </c>
      <c r="AL886" s="356">
        <v>2000</v>
      </c>
      <c r="AM886" s="356">
        <v>1200</v>
      </c>
      <c r="AN886" s="356">
        <v>400</v>
      </c>
      <c r="AO886" s="344" t="str">
        <f t="shared" si="3569"/>
        <v/>
      </c>
      <c r="AP886" s="344" t="str">
        <f t="shared" si="3570"/>
        <v/>
      </c>
      <c r="AQ886" s="344" t="str">
        <f t="shared" si="3571"/>
        <v/>
      </c>
      <c r="AR886" s="344" t="str">
        <f t="shared" si="3572"/>
        <v/>
      </c>
      <c r="AS886" s="344" t="str">
        <f t="shared" si="3573"/>
        <v/>
      </c>
      <c r="AT886" s="344" t="str">
        <f t="shared" si="3574"/>
        <v/>
      </c>
      <c r="AU886" s="344" t="str">
        <f t="shared" si="3575"/>
        <v/>
      </c>
      <c r="AV886" s="344" t="str">
        <f t="shared" si="3576"/>
        <v/>
      </c>
      <c r="AW886" s="344" t="str">
        <f t="shared" si="3577"/>
        <v/>
      </c>
      <c r="AX886" s="344" t="str">
        <f t="shared" si="3578"/>
        <v/>
      </c>
      <c r="AY886" s="356">
        <v>3600</v>
      </c>
      <c r="AZ886" s="356">
        <v>2800</v>
      </c>
      <c r="BA886" s="356">
        <v>2000</v>
      </c>
      <c r="BB886" s="356">
        <v>1200</v>
      </c>
      <c r="BC886" s="356">
        <v>400</v>
      </c>
      <c r="BD886" s="353" t="str">
        <f t="shared" ref="BD886:BH886" si="3839">IF(BD691="","",BD691+60)</f>
        <v/>
      </c>
      <c r="BE886" s="353" t="str">
        <f t="shared" si="3839"/>
        <v/>
      </c>
      <c r="BF886" s="353" t="str">
        <f t="shared" si="3839"/>
        <v/>
      </c>
      <c r="BG886" s="353" t="str">
        <f t="shared" si="3839"/>
        <v/>
      </c>
      <c r="BH886" s="353" t="str">
        <f t="shared" si="3839"/>
        <v/>
      </c>
      <c r="BI886" s="146" t="str">
        <f t="shared" si="3616"/>
        <v/>
      </c>
      <c r="BJ886" s="352" t="str">
        <f t="shared" si="3617"/>
        <v/>
      </c>
      <c r="BK886" s="146" t="str">
        <f t="shared" si="3618"/>
        <v/>
      </c>
      <c r="BL886" s="25">
        <f t="shared" si="3737"/>
        <v>8050613</v>
      </c>
      <c r="BM886" s="146">
        <f t="shared" ref="BM886" si="3840">BM873</f>
        <v>88</v>
      </c>
      <c r="BN886" s="146">
        <f t="shared" si="3808"/>
        <v>8</v>
      </c>
      <c r="BO886" s="146">
        <f t="shared" ref="BO886:BP886" si="3841">BO873</f>
        <v>6</v>
      </c>
      <c r="BP886" s="146">
        <f t="shared" si="3841"/>
        <v>13</v>
      </c>
      <c r="BQ886" s="146">
        <f>VLOOKUP(IF(A886=1,0,A886),宝石属性!$B$26:$D$41,2,0)</f>
        <v>5</v>
      </c>
      <c r="BR886" s="146">
        <f>VLOOKUP(IF(A886=1,0,A886),宝石属性!$B$26:$D$41,3,0)</f>
        <v>1</v>
      </c>
      <c r="BS886" s="146">
        <f t="shared" ref="BS886:BV886" si="3842">IF(BS873="","",BS873)</f>
        <v>6</v>
      </c>
      <c r="BT886" s="146">
        <f t="shared" si="3842"/>
        <v>9</v>
      </c>
      <c r="BU886" s="146" t="str">
        <f t="shared" si="3842"/>
        <v/>
      </c>
      <c r="BV886" s="146" t="str">
        <f t="shared" si="3842"/>
        <v/>
      </c>
      <c r="BW886" s="357">
        <f t="shared" si="3745"/>
        <v>2034</v>
      </c>
      <c r="BX886" s="357">
        <f t="shared" si="3746"/>
        <v>3004</v>
      </c>
    </row>
    <row r="887" spans="1:76" s="353" customFormat="1">
      <c r="A887" s="348">
        <f t="shared" si="3634"/>
        <v>60</v>
      </c>
      <c r="B887" s="348" t="s">
        <v>1112</v>
      </c>
      <c r="C887" s="348" t="str">
        <f t="shared" ref="C887:C950" si="3843">C874</f>
        <v>剑</v>
      </c>
      <c r="D887" s="348" t="str">
        <f t="shared" si="3735"/>
        <v>60级橙装剑</v>
      </c>
      <c r="E887" s="348">
        <f>VLOOKUP($C887,$C$3:$M$15,COLUMNS($C$3:H$15),0)</f>
        <v>130</v>
      </c>
      <c r="F887" s="348" t="str">
        <f>VLOOKUP($C887,$C$3:$M$15,COLUMNS($C$3:I$15),0)</f>
        <v>phyattack_value</v>
      </c>
      <c r="G887" s="348">
        <f>VLOOKUP($C887,$C$3:$M$15,COLUMNS($C$3:J$15),0)</f>
        <v>150</v>
      </c>
      <c r="H887" s="348" t="str">
        <f>VLOOKUP($C887,$C$3:$M$15,COLUMNS($C$3:K$15),0)</f>
        <v>magicattack_value</v>
      </c>
      <c r="I887" s="348">
        <f>VLOOKUP($C887,$C$3:$M$15,COLUMNS($C$3:L$15),0)</f>
        <v>170</v>
      </c>
      <c r="J887" s="348" t="str">
        <f>VLOOKUP($C887,$C$3:$M$15,COLUMNS($C$3:M$15),0)</f>
        <v>medical_value</v>
      </c>
      <c r="K887" s="344">
        <f t="shared" ref="K887:K950" si="3844">ROUND(VLOOKUP($C887,$C$3:$P$15,12,0)*$A887*(VLOOKUP($E887,$N$18:$AD$25,16,0)+(VLOOKUP($E887,$N$18:$AD$25,17,0)-VLOOKUP($E887,$N$18:$AD$25,16,0))*C$20),0)</f>
        <v>502</v>
      </c>
      <c r="L887" s="344">
        <f t="shared" ref="L887:L950" si="3845">ROUND(VLOOKUP($C887,$C$3:$P$15,12,0)*$A887*(VLOOKUP($E887,$N$18:$AD$25,16,0)+(VLOOKUP($E887,$N$18:$AD$25,17,0)-VLOOKUP($E887,$N$18:$AD$25,16,0))*D$20),0)</f>
        <v>502</v>
      </c>
      <c r="M887" s="344">
        <f t="shared" ref="M887:M950" si="3846">ROUND(VLOOKUP($C887,$C$3:$P$15,12,0)*$A887*(VLOOKUP($E887,$N$18:$AD$25,16,0)+(VLOOKUP($E887,$N$18:$AD$25,17,0)-VLOOKUP($E887,$N$18:$AD$25,16,0))*E$20),0)</f>
        <v>502</v>
      </c>
      <c r="N887" s="344">
        <f t="shared" ref="N887:N950" si="3847">ROUND(VLOOKUP($C887,$C$3:$P$15,12,0)*$A887*(VLOOKUP($E887,$N$18:$AD$25,16,0)+(VLOOKUP($E887,$N$18:$AD$25,17,0)-VLOOKUP($E887,$N$18:$AD$25,16,0))*F$20),0)</f>
        <v>502</v>
      </c>
      <c r="O887" s="344">
        <f t="shared" ref="O887:O950" si="3848">ROUND(VLOOKUP($C887,$C$3:$P$15,12,0)*$A887*(VLOOKUP($E887,$N$18:$AD$25,16,0)+(VLOOKUP($E887,$N$18:$AD$25,17,0)-VLOOKUP($E887,$N$18:$AD$25,16,0))*G$20),0)</f>
        <v>502</v>
      </c>
      <c r="P887" s="344">
        <f t="shared" ref="P887:P950" si="3849">ROUND(VLOOKUP($C887,$C$3:$P$15,12,0)*$A887*(VLOOKUP($E887,$N$18:$AD$25,16,0)+(VLOOKUP($E887,$N$18:$AD$25,17,0)-VLOOKUP($E887,$N$18:$AD$25,16,0))*H$20),0)</f>
        <v>502</v>
      </c>
      <c r="Q887" s="344">
        <f t="shared" ref="Q887:Q950" si="3850">ROUND(VLOOKUP($C887,$C$3:$P$15,12,0)*$A887*(VLOOKUP($E887,$N$18:$AD$25,16,0)+(VLOOKUP($E887,$N$18:$AD$25,17,0)-VLOOKUP($E887,$N$18:$AD$25,16,0))*I$20),0)</f>
        <v>502</v>
      </c>
      <c r="R887" s="344">
        <f t="shared" ref="R887:R950" si="3851">ROUND(VLOOKUP($C887,$C$3:$P$15,12,0)*$A887*(VLOOKUP($E887,$N$18:$AD$25,16,0)+(VLOOKUP($E887,$N$18:$AD$25,17,0)-VLOOKUP($E887,$N$18:$AD$25,16,0))*J$20),0)</f>
        <v>502</v>
      </c>
      <c r="S887" s="344">
        <f t="shared" ref="S887:S950" si="3852">ROUND(VLOOKUP($C887,$C$3:$P$15,12,0)*$A887*(VLOOKUP($E887,$N$18:$AD$25,16,0)+(VLOOKUP($E887,$N$18:$AD$25,17,0)-VLOOKUP($E887,$N$18:$AD$25,16,0))*K$20),0)</f>
        <v>502</v>
      </c>
      <c r="T887" s="344">
        <f t="shared" ref="T887:T950" si="3853">ROUND(VLOOKUP($C887,$C$3:$P$15,12,0)*$A887*(VLOOKUP($E887,$N$18:$AD$25,16,0)+(VLOOKUP($E887,$N$18:$AD$25,17,0)-VLOOKUP($E887,$N$18:$AD$25,16,0))*L$20),0)</f>
        <v>502</v>
      </c>
      <c r="U887" s="356">
        <v>3600</v>
      </c>
      <c r="V887" s="356">
        <v>2800</v>
      </c>
      <c r="W887" s="356">
        <v>2000</v>
      </c>
      <c r="X887" s="356">
        <v>1200</v>
      </c>
      <c r="Y887" s="356">
        <v>400</v>
      </c>
      <c r="Z887" s="344">
        <f t="shared" ref="Z887:Z950" si="3854">ROUND(VLOOKUP($C887,$C$3:$P$15,13,0)*$A887*(VLOOKUP($G887,$N$18:$AD$25,16,0)+(VLOOKUP($G887,$N$18:$AD$25,17,0)-VLOOKUP($G887,$N$18:$AD$25,16,0))*C$20),0)</f>
        <v>113</v>
      </c>
      <c r="AA887" s="344">
        <f t="shared" ref="AA887:AA950" si="3855">ROUND(VLOOKUP($C887,$C$3:$P$15,13,0)*$A887*(VLOOKUP($G887,$N$18:$AD$25,16,0)+(VLOOKUP($G887,$N$18:$AD$25,17,0)-VLOOKUP($G887,$N$18:$AD$25,16,0))*D$20),0)</f>
        <v>113</v>
      </c>
      <c r="AB887" s="344">
        <f t="shared" ref="AB887:AB950" si="3856">ROUND(VLOOKUP($C887,$C$3:$P$15,13,0)*$A887*(VLOOKUP($G887,$N$18:$AD$25,16,0)+(VLOOKUP($G887,$N$18:$AD$25,17,0)-VLOOKUP($G887,$N$18:$AD$25,16,0))*E$20),0)</f>
        <v>113</v>
      </c>
      <c r="AC887" s="344">
        <f t="shared" ref="AC887:AC950" si="3857">ROUND(VLOOKUP($C887,$C$3:$P$15,13,0)*$A887*(VLOOKUP($G887,$N$18:$AD$25,16,0)+(VLOOKUP($G887,$N$18:$AD$25,17,0)-VLOOKUP($G887,$N$18:$AD$25,16,0))*F$20),0)</f>
        <v>113</v>
      </c>
      <c r="AD887" s="344">
        <f t="shared" ref="AD887:AD950" si="3858">ROUND(VLOOKUP($C887,$C$3:$P$15,13,0)*$A887*(VLOOKUP($G887,$N$18:$AD$25,16,0)+(VLOOKUP($G887,$N$18:$AD$25,17,0)-VLOOKUP($G887,$N$18:$AD$25,16,0))*G$20),0)</f>
        <v>113</v>
      </c>
      <c r="AE887" s="344">
        <f t="shared" ref="AE887:AE950" si="3859">ROUND(VLOOKUP($C887,$C$3:$P$15,13,0)*$A887*(VLOOKUP($G887,$N$18:$AD$25,16,0)+(VLOOKUP($G887,$N$18:$AD$25,17,0)-VLOOKUP($G887,$N$18:$AD$25,16,0))*H$20),0)</f>
        <v>113</v>
      </c>
      <c r="AF887" s="344">
        <f t="shared" ref="AF887:AF950" si="3860">ROUND(VLOOKUP($C887,$C$3:$P$15,13,0)*$A887*(VLOOKUP($G887,$N$18:$AD$25,16,0)+(VLOOKUP($G887,$N$18:$AD$25,17,0)-VLOOKUP($G887,$N$18:$AD$25,16,0))*I$20),0)</f>
        <v>113</v>
      </c>
      <c r="AG887" s="344">
        <f t="shared" ref="AG887:AG950" si="3861">ROUND(VLOOKUP($C887,$C$3:$P$15,13,0)*$A887*(VLOOKUP($G887,$N$18:$AD$25,16,0)+(VLOOKUP($G887,$N$18:$AD$25,17,0)-VLOOKUP($G887,$N$18:$AD$25,16,0))*J$20),0)</f>
        <v>113</v>
      </c>
      <c r="AH887" s="344">
        <f t="shared" ref="AH887:AH950" si="3862">ROUND(VLOOKUP($C887,$C$3:$P$15,13,0)*$A887*(VLOOKUP($G887,$N$18:$AD$25,16,0)+(VLOOKUP($G887,$N$18:$AD$25,17,0)-VLOOKUP($G887,$N$18:$AD$25,16,0))*K$20),0)</f>
        <v>113</v>
      </c>
      <c r="AI887" s="344">
        <f t="shared" ref="AI887:AI950" si="3863">ROUND(VLOOKUP($C887,$C$3:$P$15,13,0)*$A887*(VLOOKUP($G887,$N$18:$AD$25,16,0)+(VLOOKUP($G887,$N$18:$AD$25,17,0)-VLOOKUP($G887,$N$18:$AD$25,16,0))*L$20),0)</f>
        <v>113</v>
      </c>
      <c r="AJ887" s="356">
        <v>3600</v>
      </c>
      <c r="AK887" s="356">
        <v>2800</v>
      </c>
      <c r="AL887" s="356">
        <v>2000</v>
      </c>
      <c r="AM887" s="356">
        <v>1200</v>
      </c>
      <c r="AN887" s="356">
        <v>400</v>
      </c>
      <c r="AO887" s="344">
        <f t="shared" ref="AO887:AO950" si="3864">IF($I887="","",ROUND(VLOOKUP($C887,$C$3:$P$15,14,0)*$A887*(VLOOKUP($I887,$N$18:$AD$25,16,0)+(VLOOKUP($I887,$N$18:$AD$25,17,0)-VLOOKUP($I887,$N$18:$AD$25,16,0))*C$20),0))</f>
        <v>184</v>
      </c>
      <c r="AP887" s="344">
        <f t="shared" ref="AP887:AP950" si="3865">IF($I887="","",ROUND(VLOOKUP($C887,$C$3:$P$15,14,0)*$A887*(VLOOKUP($I887,$N$18:$AD$25,16,0)+(VLOOKUP($I887,$N$18:$AD$25,17,0)-VLOOKUP($I887,$N$18:$AD$25,16,0))*D$20),0))</f>
        <v>184</v>
      </c>
      <c r="AQ887" s="344">
        <f t="shared" ref="AQ887:AQ950" si="3866">IF($I887="","",ROUND(VLOOKUP($C887,$C$3:$P$15,14,0)*$A887*(VLOOKUP($I887,$N$18:$AD$25,16,0)+(VLOOKUP($I887,$N$18:$AD$25,17,0)-VLOOKUP($I887,$N$18:$AD$25,16,0))*E$20),0))</f>
        <v>184</v>
      </c>
      <c r="AR887" s="344">
        <f t="shared" ref="AR887:AR950" si="3867">IF($I887="","",ROUND(VLOOKUP($C887,$C$3:$P$15,14,0)*$A887*(VLOOKUP($I887,$N$18:$AD$25,16,0)+(VLOOKUP($I887,$N$18:$AD$25,17,0)-VLOOKUP($I887,$N$18:$AD$25,16,0))*F$20),0))</f>
        <v>184</v>
      </c>
      <c r="AS887" s="344">
        <f t="shared" ref="AS887:AS950" si="3868">IF($I887="","",ROUND(VLOOKUP($C887,$C$3:$P$15,14,0)*$A887*(VLOOKUP($I887,$N$18:$AD$25,16,0)+(VLOOKUP($I887,$N$18:$AD$25,17,0)-VLOOKUP($I887,$N$18:$AD$25,16,0))*G$20),0))</f>
        <v>184</v>
      </c>
      <c r="AT887" s="344">
        <f t="shared" ref="AT887:AT950" si="3869">IF($I887="","",ROUND(VLOOKUP($C887,$C$3:$P$15,14,0)*$A887*(VLOOKUP($I887,$N$18:$AD$25,16,0)+(VLOOKUP($I887,$N$18:$AD$25,17,0)-VLOOKUP($I887,$N$18:$AD$25,16,0))*H$20),0))</f>
        <v>184</v>
      </c>
      <c r="AU887" s="344">
        <f t="shared" ref="AU887:AU950" si="3870">IF($I887="","",ROUND(VLOOKUP($C887,$C$3:$P$15,14,0)*$A887*(VLOOKUP($I887,$N$18:$AD$25,16,0)+(VLOOKUP($I887,$N$18:$AD$25,17,0)-VLOOKUP($I887,$N$18:$AD$25,16,0))*I$20),0))</f>
        <v>184</v>
      </c>
      <c r="AV887" s="344">
        <f t="shared" ref="AV887:AV950" si="3871">IF($I887="","",ROUND(VLOOKUP($C887,$C$3:$P$15,14,0)*$A887*(VLOOKUP($I887,$N$18:$AD$25,16,0)+(VLOOKUP($I887,$N$18:$AD$25,17,0)-VLOOKUP($I887,$N$18:$AD$25,16,0))*J$20),0))</f>
        <v>184</v>
      </c>
      <c r="AW887" s="344">
        <f t="shared" ref="AW887:AW950" si="3872">IF($I887="","",ROUND(VLOOKUP($C887,$C$3:$P$15,14,0)*$A887*(VLOOKUP($I887,$N$18:$AD$25,16,0)+(VLOOKUP($I887,$N$18:$AD$25,17,0)-VLOOKUP($I887,$N$18:$AD$25,16,0))*K$20),0))</f>
        <v>184</v>
      </c>
      <c r="AX887" s="344">
        <f t="shared" ref="AX887:AX950" si="3873">IF($I887="","",ROUND(VLOOKUP($C887,$C$3:$P$15,14,0)*$A887*(VLOOKUP($I887,$N$18:$AD$25,16,0)+(VLOOKUP($I887,$N$18:$AD$25,17,0)-VLOOKUP($I887,$N$18:$AD$25,16,0))*L$20),0))</f>
        <v>184</v>
      </c>
      <c r="AY887" s="356">
        <v>3600</v>
      </c>
      <c r="AZ887" s="356">
        <v>2800</v>
      </c>
      <c r="BA887" s="356">
        <v>2000</v>
      </c>
      <c r="BB887" s="356">
        <v>1200</v>
      </c>
      <c r="BC887" s="356">
        <v>400</v>
      </c>
      <c r="BD887" s="353">
        <f t="shared" ref="BD887:BH887" si="3874">IF(BD692="","",BD692+60)</f>
        <v>186</v>
      </c>
      <c r="BE887" s="353">
        <f t="shared" si="3874"/>
        <v>186</v>
      </c>
      <c r="BF887" s="353">
        <f t="shared" si="3874"/>
        <v>201</v>
      </c>
      <c r="BG887" s="353">
        <f t="shared" si="3874"/>
        <v>216</v>
      </c>
      <c r="BH887" s="353">
        <f t="shared" si="3874"/>
        <v>231</v>
      </c>
      <c r="BI887" s="146" t="str">
        <f t="shared" si="3616"/>
        <v>186;186</v>
      </c>
      <c r="BJ887" s="352">
        <f t="shared" si="3617"/>
        <v>201</v>
      </c>
      <c r="BK887" s="146" t="str">
        <f t="shared" si="3618"/>
        <v>216;231</v>
      </c>
      <c r="BL887" s="25">
        <f t="shared" si="3737"/>
        <v>8060101</v>
      </c>
      <c r="BM887" s="146">
        <f t="shared" ref="BM887" si="3875">BM874</f>
        <v>1288</v>
      </c>
      <c r="BN887" s="146">
        <f t="shared" si="3808"/>
        <v>8</v>
      </c>
      <c r="BO887" s="146">
        <f t="shared" ref="BO887:BP887" si="3876">BO874</f>
        <v>1</v>
      </c>
      <c r="BP887" s="146">
        <f t="shared" si="3876"/>
        <v>1</v>
      </c>
      <c r="BQ887" s="146">
        <f>VLOOKUP(IF(A887=1,0,A887),宝石属性!$B$26:$D$41,2,0)</f>
        <v>7</v>
      </c>
      <c r="BR887" s="146">
        <f>VLOOKUP(IF(A887=1,0,A887),宝石属性!$B$26:$D$41,3,0)</f>
        <v>2</v>
      </c>
      <c r="BS887" s="146">
        <f t="shared" ref="BS887:BV887" si="3877">IF(BS874="","",BS874)</f>
        <v>2</v>
      </c>
      <c r="BT887" s="146">
        <f t="shared" si="3877"/>
        <v>4</v>
      </c>
      <c r="BU887" s="146">
        <f t="shared" si="3877"/>
        <v>7</v>
      </c>
      <c r="BV887" s="146">
        <f t="shared" si="3877"/>
        <v>8</v>
      </c>
      <c r="BW887" s="357">
        <f t="shared" si="3745"/>
        <v>2020</v>
      </c>
      <c r="BX887" s="357">
        <f t="shared" si="3746"/>
        <v>3004</v>
      </c>
    </row>
    <row r="888" spans="1:76" s="353" customFormat="1">
      <c r="A888" s="348">
        <f t="shared" si="3634"/>
        <v>60</v>
      </c>
      <c r="B888" s="348" t="s">
        <v>1112</v>
      </c>
      <c r="C888" s="348" t="str">
        <f t="shared" si="3843"/>
        <v>锤</v>
      </c>
      <c r="D888" s="348" t="str">
        <f t="shared" si="3735"/>
        <v>60级橙装锤</v>
      </c>
      <c r="E888" s="348">
        <f>VLOOKUP($C888,$C$3:$M$15,COLUMNS($C$3:H$15),0)</f>
        <v>130</v>
      </c>
      <c r="F888" s="348" t="str">
        <f>VLOOKUP($C888,$C$3:$M$15,COLUMNS($C$3:I$15),0)</f>
        <v>phyattack_value</v>
      </c>
      <c r="G888" s="348">
        <f>VLOOKUP($C888,$C$3:$M$15,COLUMNS($C$3:J$15),0)</f>
        <v>150</v>
      </c>
      <c r="H888" s="348" t="str">
        <f>VLOOKUP($C888,$C$3:$M$15,COLUMNS($C$3:K$15),0)</f>
        <v>magicattack_value</v>
      </c>
      <c r="I888" s="348">
        <f>VLOOKUP($C888,$C$3:$M$15,COLUMNS($C$3:L$15),0)</f>
        <v>170</v>
      </c>
      <c r="J888" s="348" t="str">
        <f>VLOOKUP($C888,$C$3:$M$15,COLUMNS($C$3:M$15),0)</f>
        <v>medical_value</v>
      </c>
      <c r="K888" s="344">
        <f t="shared" si="3844"/>
        <v>502</v>
      </c>
      <c r="L888" s="344">
        <f t="shared" si="3845"/>
        <v>502</v>
      </c>
      <c r="M888" s="344">
        <f t="shared" si="3846"/>
        <v>502</v>
      </c>
      <c r="N888" s="344">
        <f t="shared" si="3847"/>
        <v>502</v>
      </c>
      <c r="O888" s="344">
        <f t="shared" si="3848"/>
        <v>502</v>
      </c>
      <c r="P888" s="344">
        <f t="shared" si="3849"/>
        <v>502</v>
      </c>
      <c r="Q888" s="344">
        <f t="shared" si="3850"/>
        <v>502</v>
      </c>
      <c r="R888" s="344">
        <f t="shared" si="3851"/>
        <v>502</v>
      </c>
      <c r="S888" s="344">
        <f t="shared" si="3852"/>
        <v>502</v>
      </c>
      <c r="T888" s="344">
        <f t="shared" si="3853"/>
        <v>502</v>
      </c>
      <c r="U888" s="356">
        <v>3600</v>
      </c>
      <c r="V888" s="356">
        <v>2800</v>
      </c>
      <c r="W888" s="356">
        <v>2000</v>
      </c>
      <c r="X888" s="356">
        <v>1200</v>
      </c>
      <c r="Y888" s="356">
        <v>400</v>
      </c>
      <c r="Z888" s="344">
        <f t="shared" si="3854"/>
        <v>113</v>
      </c>
      <c r="AA888" s="344">
        <f t="shared" si="3855"/>
        <v>113</v>
      </c>
      <c r="AB888" s="344">
        <f t="shared" si="3856"/>
        <v>113</v>
      </c>
      <c r="AC888" s="344">
        <f t="shared" si="3857"/>
        <v>113</v>
      </c>
      <c r="AD888" s="344">
        <f t="shared" si="3858"/>
        <v>113</v>
      </c>
      <c r="AE888" s="344">
        <f t="shared" si="3859"/>
        <v>113</v>
      </c>
      <c r="AF888" s="344">
        <f t="shared" si="3860"/>
        <v>113</v>
      </c>
      <c r="AG888" s="344">
        <f t="shared" si="3861"/>
        <v>113</v>
      </c>
      <c r="AH888" s="344">
        <f t="shared" si="3862"/>
        <v>113</v>
      </c>
      <c r="AI888" s="344">
        <f t="shared" si="3863"/>
        <v>113</v>
      </c>
      <c r="AJ888" s="356">
        <v>3600</v>
      </c>
      <c r="AK888" s="356">
        <v>2800</v>
      </c>
      <c r="AL888" s="356">
        <v>2000</v>
      </c>
      <c r="AM888" s="356">
        <v>1200</v>
      </c>
      <c r="AN888" s="356">
        <v>400</v>
      </c>
      <c r="AO888" s="344">
        <f t="shared" si="3864"/>
        <v>184</v>
      </c>
      <c r="AP888" s="344">
        <f t="shared" si="3865"/>
        <v>184</v>
      </c>
      <c r="AQ888" s="344">
        <f t="shared" si="3866"/>
        <v>184</v>
      </c>
      <c r="AR888" s="344">
        <f t="shared" si="3867"/>
        <v>184</v>
      </c>
      <c r="AS888" s="344">
        <f t="shared" si="3868"/>
        <v>184</v>
      </c>
      <c r="AT888" s="344">
        <f t="shared" si="3869"/>
        <v>184</v>
      </c>
      <c r="AU888" s="344">
        <f t="shared" si="3870"/>
        <v>184</v>
      </c>
      <c r="AV888" s="344">
        <f t="shared" si="3871"/>
        <v>184</v>
      </c>
      <c r="AW888" s="344">
        <f t="shared" si="3872"/>
        <v>184</v>
      </c>
      <c r="AX888" s="344">
        <f t="shared" si="3873"/>
        <v>184</v>
      </c>
      <c r="AY888" s="356">
        <v>3600</v>
      </c>
      <c r="AZ888" s="356">
        <v>2800</v>
      </c>
      <c r="BA888" s="356">
        <v>2000</v>
      </c>
      <c r="BB888" s="356">
        <v>1200</v>
      </c>
      <c r="BC888" s="356">
        <v>400</v>
      </c>
      <c r="BD888" s="353">
        <f t="shared" ref="BD888:BH888" si="3878">IF(BD693="","",BD693+60)</f>
        <v>186</v>
      </c>
      <c r="BE888" s="353">
        <f t="shared" si="3878"/>
        <v>186</v>
      </c>
      <c r="BF888" s="353">
        <f t="shared" si="3878"/>
        <v>201</v>
      </c>
      <c r="BG888" s="353">
        <f t="shared" si="3878"/>
        <v>216</v>
      </c>
      <c r="BH888" s="353">
        <f t="shared" si="3878"/>
        <v>231</v>
      </c>
      <c r="BI888" s="146" t="str">
        <f t="shared" si="3616"/>
        <v>186;186</v>
      </c>
      <c r="BJ888" s="352">
        <f t="shared" si="3617"/>
        <v>201</v>
      </c>
      <c r="BK888" s="146" t="str">
        <f t="shared" si="3618"/>
        <v>216;231</v>
      </c>
      <c r="BL888" s="25">
        <f t="shared" si="3737"/>
        <v>8060102</v>
      </c>
      <c r="BM888" s="146">
        <f t="shared" ref="BM888" si="3879">BM875</f>
        <v>4360</v>
      </c>
      <c r="BN888" s="146">
        <f t="shared" si="3808"/>
        <v>8</v>
      </c>
      <c r="BO888" s="146">
        <f t="shared" ref="BO888:BP888" si="3880">BO875</f>
        <v>1</v>
      </c>
      <c r="BP888" s="146">
        <f t="shared" si="3880"/>
        <v>2</v>
      </c>
      <c r="BQ888" s="146">
        <f>VLOOKUP(IF(A888=1,0,A888),宝石属性!$B$26:$D$41,2,0)</f>
        <v>7</v>
      </c>
      <c r="BR888" s="146">
        <f>VLOOKUP(IF(A888=1,0,A888),宝石属性!$B$26:$D$41,3,0)</f>
        <v>2</v>
      </c>
      <c r="BS888" s="146">
        <f t="shared" ref="BS888:BV888" si="3881">IF(BS875="","",BS875)</f>
        <v>2</v>
      </c>
      <c r="BT888" s="146">
        <f t="shared" si="3881"/>
        <v>4</v>
      </c>
      <c r="BU888" s="146">
        <f t="shared" si="3881"/>
        <v>7</v>
      </c>
      <c r="BV888" s="146">
        <f t="shared" si="3881"/>
        <v>8</v>
      </c>
      <c r="BW888" s="357">
        <f t="shared" si="3745"/>
        <v>2020</v>
      </c>
      <c r="BX888" s="357">
        <f t="shared" si="3746"/>
        <v>3004</v>
      </c>
    </row>
    <row r="889" spans="1:76" s="353" customFormat="1">
      <c r="A889" s="348">
        <f t="shared" si="3634"/>
        <v>60</v>
      </c>
      <c r="B889" s="348" t="s">
        <v>1112</v>
      </c>
      <c r="C889" s="348" t="str">
        <f t="shared" si="3843"/>
        <v>弓箭</v>
      </c>
      <c r="D889" s="348" t="str">
        <f t="shared" si="3735"/>
        <v>60级橙装弓箭</v>
      </c>
      <c r="E889" s="348">
        <f>VLOOKUP($C889,$C$3:$M$15,COLUMNS($C$3:H$15),0)</f>
        <v>130</v>
      </c>
      <c r="F889" s="348" t="str">
        <f>VLOOKUP($C889,$C$3:$M$15,COLUMNS($C$3:I$15),0)</f>
        <v>phyattack_value</v>
      </c>
      <c r="G889" s="348">
        <f>VLOOKUP($C889,$C$3:$M$15,COLUMNS($C$3:J$15),0)</f>
        <v>150</v>
      </c>
      <c r="H889" s="348" t="str">
        <f>VLOOKUP($C889,$C$3:$M$15,COLUMNS($C$3:K$15),0)</f>
        <v>magicattack_value</v>
      </c>
      <c r="I889" s="348">
        <f>VLOOKUP($C889,$C$3:$M$15,COLUMNS($C$3:L$15),0)</f>
        <v>170</v>
      </c>
      <c r="J889" s="348" t="str">
        <f>VLOOKUP($C889,$C$3:$M$15,COLUMNS($C$3:M$15),0)</f>
        <v>medical_value</v>
      </c>
      <c r="K889" s="344">
        <f t="shared" si="3844"/>
        <v>502</v>
      </c>
      <c r="L889" s="344">
        <f t="shared" si="3845"/>
        <v>502</v>
      </c>
      <c r="M889" s="344">
        <f t="shared" si="3846"/>
        <v>502</v>
      </c>
      <c r="N889" s="344">
        <f t="shared" si="3847"/>
        <v>502</v>
      </c>
      <c r="O889" s="344">
        <f t="shared" si="3848"/>
        <v>502</v>
      </c>
      <c r="P889" s="344">
        <f t="shared" si="3849"/>
        <v>502</v>
      </c>
      <c r="Q889" s="344">
        <f t="shared" si="3850"/>
        <v>502</v>
      </c>
      <c r="R889" s="344">
        <f t="shared" si="3851"/>
        <v>502</v>
      </c>
      <c r="S889" s="344">
        <f t="shared" si="3852"/>
        <v>502</v>
      </c>
      <c r="T889" s="344">
        <f t="shared" si="3853"/>
        <v>502</v>
      </c>
      <c r="U889" s="356">
        <v>3600</v>
      </c>
      <c r="V889" s="356">
        <v>2800</v>
      </c>
      <c r="W889" s="356">
        <v>2000</v>
      </c>
      <c r="X889" s="356">
        <v>1200</v>
      </c>
      <c r="Y889" s="356">
        <v>400</v>
      </c>
      <c r="Z889" s="344">
        <f t="shared" si="3854"/>
        <v>113</v>
      </c>
      <c r="AA889" s="344">
        <f t="shared" si="3855"/>
        <v>113</v>
      </c>
      <c r="AB889" s="344">
        <f t="shared" si="3856"/>
        <v>113</v>
      </c>
      <c r="AC889" s="344">
        <f t="shared" si="3857"/>
        <v>113</v>
      </c>
      <c r="AD889" s="344">
        <f t="shared" si="3858"/>
        <v>113</v>
      </c>
      <c r="AE889" s="344">
        <f t="shared" si="3859"/>
        <v>113</v>
      </c>
      <c r="AF889" s="344">
        <f t="shared" si="3860"/>
        <v>113</v>
      </c>
      <c r="AG889" s="344">
        <f t="shared" si="3861"/>
        <v>113</v>
      </c>
      <c r="AH889" s="344">
        <f t="shared" si="3862"/>
        <v>113</v>
      </c>
      <c r="AI889" s="344">
        <f t="shared" si="3863"/>
        <v>113</v>
      </c>
      <c r="AJ889" s="356">
        <v>3600</v>
      </c>
      <c r="AK889" s="356">
        <v>2800</v>
      </c>
      <c r="AL889" s="356">
        <v>2000</v>
      </c>
      <c r="AM889" s="356">
        <v>1200</v>
      </c>
      <c r="AN889" s="356">
        <v>400</v>
      </c>
      <c r="AO889" s="344">
        <f t="shared" si="3864"/>
        <v>184</v>
      </c>
      <c r="AP889" s="344">
        <f t="shared" si="3865"/>
        <v>184</v>
      </c>
      <c r="AQ889" s="344">
        <f t="shared" si="3866"/>
        <v>184</v>
      </c>
      <c r="AR889" s="344">
        <f t="shared" si="3867"/>
        <v>184</v>
      </c>
      <c r="AS889" s="344">
        <f t="shared" si="3868"/>
        <v>184</v>
      </c>
      <c r="AT889" s="344">
        <f t="shared" si="3869"/>
        <v>184</v>
      </c>
      <c r="AU889" s="344">
        <f t="shared" si="3870"/>
        <v>184</v>
      </c>
      <c r="AV889" s="344">
        <f t="shared" si="3871"/>
        <v>184</v>
      </c>
      <c r="AW889" s="344">
        <f t="shared" si="3872"/>
        <v>184</v>
      </c>
      <c r="AX889" s="344">
        <f t="shared" si="3873"/>
        <v>184</v>
      </c>
      <c r="AY889" s="356">
        <v>3600</v>
      </c>
      <c r="AZ889" s="356">
        <v>2800</v>
      </c>
      <c r="BA889" s="356">
        <v>2000</v>
      </c>
      <c r="BB889" s="356">
        <v>1200</v>
      </c>
      <c r="BC889" s="356">
        <v>400</v>
      </c>
      <c r="BD889" s="353">
        <f t="shared" ref="BD889:BH889" si="3882">IF(BD694="","",BD694+60)</f>
        <v>186</v>
      </c>
      <c r="BE889" s="353">
        <f t="shared" si="3882"/>
        <v>186</v>
      </c>
      <c r="BF889" s="353">
        <f t="shared" si="3882"/>
        <v>201</v>
      </c>
      <c r="BG889" s="353">
        <f t="shared" si="3882"/>
        <v>216</v>
      </c>
      <c r="BH889" s="353">
        <f t="shared" si="3882"/>
        <v>231</v>
      </c>
      <c r="BI889" s="146" t="str">
        <f t="shared" si="3616"/>
        <v>186;186</v>
      </c>
      <c r="BJ889" s="352">
        <f t="shared" si="3617"/>
        <v>201</v>
      </c>
      <c r="BK889" s="146" t="str">
        <f t="shared" si="3618"/>
        <v>216;231</v>
      </c>
      <c r="BL889" s="25">
        <f t="shared" si="3737"/>
        <v>8060103</v>
      </c>
      <c r="BM889" s="146">
        <f t="shared" ref="BM889" si="3883">BM876</f>
        <v>1800</v>
      </c>
      <c r="BN889" s="146">
        <f t="shared" si="3808"/>
        <v>8</v>
      </c>
      <c r="BO889" s="146">
        <f t="shared" ref="BO889:BP889" si="3884">BO876</f>
        <v>1</v>
      </c>
      <c r="BP889" s="146">
        <f t="shared" si="3884"/>
        <v>3</v>
      </c>
      <c r="BQ889" s="146">
        <f>VLOOKUP(IF(A889=1,0,A889),宝石属性!$B$26:$D$41,2,0)</f>
        <v>7</v>
      </c>
      <c r="BR889" s="146">
        <f>VLOOKUP(IF(A889=1,0,A889),宝石属性!$B$26:$D$41,3,0)</f>
        <v>2</v>
      </c>
      <c r="BS889" s="146">
        <f t="shared" ref="BS889:BV889" si="3885">IF(BS876="","",BS876)</f>
        <v>2</v>
      </c>
      <c r="BT889" s="146">
        <f t="shared" si="3885"/>
        <v>4</v>
      </c>
      <c r="BU889" s="146">
        <f t="shared" si="3885"/>
        <v>7</v>
      </c>
      <c r="BV889" s="146">
        <f t="shared" si="3885"/>
        <v>8</v>
      </c>
      <c r="BW889" s="357">
        <f t="shared" si="3745"/>
        <v>2020</v>
      </c>
      <c r="BX889" s="357">
        <f t="shared" si="3746"/>
        <v>3004</v>
      </c>
    </row>
    <row r="890" spans="1:76" s="353" customFormat="1">
      <c r="A890" s="348">
        <f t="shared" si="3634"/>
        <v>60</v>
      </c>
      <c r="B890" s="348" t="s">
        <v>1112</v>
      </c>
      <c r="C890" s="348" t="str">
        <f t="shared" si="3843"/>
        <v>爪</v>
      </c>
      <c r="D890" s="348" t="str">
        <f t="shared" si="3735"/>
        <v>60级橙装爪</v>
      </c>
      <c r="E890" s="348">
        <f>VLOOKUP($C890,$C$3:$M$15,COLUMNS($C$3:H$15),0)</f>
        <v>130</v>
      </c>
      <c r="F890" s="348" t="str">
        <f>VLOOKUP($C890,$C$3:$M$15,COLUMNS($C$3:I$15),0)</f>
        <v>phyattack_value</v>
      </c>
      <c r="G890" s="348">
        <f>VLOOKUP($C890,$C$3:$M$15,COLUMNS($C$3:J$15),0)</f>
        <v>150</v>
      </c>
      <c r="H890" s="348" t="str">
        <f>VLOOKUP($C890,$C$3:$M$15,COLUMNS($C$3:K$15),0)</f>
        <v>magicattack_value</v>
      </c>
      <c r="I890" s="348">
        <f>VLOOKUP($C890,$C$3:$M$15,COLUMNS($C$3:L$15),0)</f>
        <v>170</v>
      </c>
      <c r="J890" s="348" t="str">
        <f>VLOOKUP($C890,$C$3:$M$15,COLUMNS($C$3:M$15),0)</f>
        <v>medical_value</v>
      </c>
      <c r="K890" s="344">
        <f t="shared" si="3844"/>
        <v>502</v>
      </c>
      <c r="L890" s="344">
        <f t="shared" si="3845"/>
        <v>502</v>
      </c>
      <c r="M890" s="344">
        <f t="shared" si="3846"/>
        <v>502</v>
      </c>
      <c r="N890" s="344">
        <f t="shared" si="3847"/>
        <v>502</v>
      </c>
      <c r="O890" s="344">
        <f t="shared" si="3848"/>
        <v>502</v>
      </c>
      <c r="P890" s="344">
        <f t="shared" si="3849"/>
        <v>502</v>
      </c>
      <c r="Q890" s="344">
        <f t="shared" si="3850"/>
        <v>502</v>
      </c>
      <c r="R890" s="344">
        <f t="shared" si="3851"/>
        <v>502</v>
      </c>
      <c r="S890" s="344">
        <f t="shared" si="3852"/>
        <v>502</v>
      </c>
      <c r="T890" s="344">
        <f t="shared" si="3853"/>
        <v>502</v>
      </c>
      <c r="U890" s="356">
        <v>3600</v>
      </c>
      <c r="V890" s="356">
        <v>2800</v>
      </c>
      <c r="W890" s="356">
        <v>2000</v>
      </c>
      <c r="X890" s="356">
        <v>1200</v>
      </c>
      <c r="Y890" s="356">
        <v>400</v>
      </c>
      <c r="Z890" s="344">
        <f t="shared" si="3854"/>
        <v>113</v>
      </c>
      <c r="AA890" s="344">
        <f t="shared" si="3855"/>
        <v>113</v>
      </c>
      <c r="AB890" s="344">
        <f t="shared" si="3856"/>
        <v>113</v>
      </c>
      <c r="AC890" s="344">
        <f t="shared" si="3857"/>
        <v>113</v>
      </c>
      <c r="AD890" s="344">
        <f t="shared" si="3858"/>
        <v>113</v>
      </c>
      <c r="AE890" s="344">
        <f t="shared" si="3859"/>
        <v>113</v>
      </c>
      <c r="AF890" s="344">
        <f t="shared" si="3860"/>
        <v>113</v>
      </c>
      <c r="AG890" s="344">
        <f t="shared" si="3861"/>
        <v>113</v>
      </c>
      <c r="AH890" s="344">
        <f t="shared" si="3862"/>
        <v>113</v>
      </c>
      <c r="AI890" s="344">
        <f t="shared" si="3863"/>
        <v>113</v>
      </c>
      <c r="AJ890" s="356">
        <v>3600</v>
      </c>
      <c r="AK890" s="356">
        <v>2800</v>
      </c>
      <c r="AL890" s="356">
        <v>2000</v>
      </c>
      <c r="AM890" s="356">
        <v>1200</v>
      </c>
      <c r="AN890" s="356">
        <v>400</v>
      </c>
      <c r="AO890" s="344">
        <f t="shared" si="3864"/>
        <v>184</v>
      </c>
      <c r="AP890" s="344">
        <f t="shared" si="3865"/>
        <v>184</v>
      </c>
      <c r="AQ890" s="344">
        <f t="shared" si="3866"/>
        <v>184</v>
      </c>
      <c r="AR890" s="344">
        <f t="shared" si="3867"/>
        <v>184</v>
      </c>
      <c r="AS890" s="344">
        <f t="shared" si="3868"/>
        <v>184</v>
      </c>
      <c r="AT890" s="344">
        <f t="shared" si="3869"/>
        <v>184</v>
      </c>
      <c r="AU890" s="344">
        <f t="shared" si="3870"/>
        <v>184</v>
      </c>
      <c r="AV890" s="344">
        <f t="shared" si="3871"/>
        <v>184</v>
      </c>
      <c r="AW890" s="344">
        <f t="shared" si="3872"/>
        <v>184</v>
      </c>
      <c r="AX890" s="344">
        <f t="shared" si="3873"/>
        <v>184</v>
      </c>
      <c r="AY890" s="356">
        <v>3600</v>
      </c>
      <c r="AZ890" s="356">
        <v>2800</v>
      </c>
      <c r="BA890" s="356">
        <v>2000</v>
      </c>
      <c r="BB890" s="356">
        <v>1200</v>
      </c>
      <c r="BC890" s="356">
        <v>400</v>
      </c>
      <c r="BD890" s="353">
        <f t="shared" ref="BD890:BH890" si="3886">IF(BD695="","",BD695+60)</f>
        <v>186</v>
      </c>
      <c r="BE890" s="353">
        <f t="shared" si="3886"/>
        <v>186</v>
      </c>
      <c r="BF890" s="353">
        <f t="shared" si="3886"/>
        <v>201</v>
      </c>
      <c r="BG890" s="353">
        <f t="shared" si="3886"/>
        <v>216</v>
      </c>
      <c r="BH890" s="353">
        <f t="shared" si="3886"/>
        <v>231</v>
      </c>
      <c r="BI890" s="146" t="str">
        <f t="shared" si="3616"/>
        <v>186;186</v>
      </c>
      <c r="BJ890" s="352">
        <f t="shared" si="3617"/>
        <v>201</v>
      </c>
      <c r="BK890" s="146" t="str">
        <f t="shared" si="3618"/>
        <v>216;231</v>
      </c>
      <c r="BL890" s="25">
        <f t="shared" si="3737"/>
        <v>8060104</v>
      </c>
      <c r="BM890" s="146">
        <f t="shared" ref="BM890" si="3887">BM877</f>
        <v>3080</v>
      </c>
      <c r="BN890" s="146">
        <f t="shared" si="3808"/>
        <v>8</v>
      </c>
      <c r="BO890" s="146">
        <f t="shared" ref="BO890:BP890" si="3888">BO877</f>
        <v>1</v>
      </c>
      <c r="BP890" s="146">
        <f t="shared" si="3888"/>
        <v>4</v>
      </c>
      <c r="BQ890" s="146">
        <f>VLOOKUP(IF(A890=1,0,A890),宝石属性!$B$26:$D$41,2,0)</f>
        <v>7</v>
      </c>
      <c r="BR890" s="146">
        <f>VLOOKUP(IF(A890=1,0,A890),宝石属性!$B$26:$D$41,3,0)</f>
        <v>2</v>
      </c>
      <c r="BS890" s="146">
        <f t="shared" ref="BS890:BV890" si="3889">IF(BS877="","",BS877)</f>
        <v>2</v>
      </c>
      <c r="BT890" s="146">
        <f t="shared" si="3889"/>
        <v>4</v>
      </c>
      <c r="BU890" s="146">
        <f t="shared" si="3889"/>
        <v>7</v>
      </c>
      <c r="BV890" s="146">
        <f t="shared" si="3889"/>
        <v>8</v>
      </c>
      <c r="BW890" s="357">
        <f t="shared" si="3745"/>
        <v>2020</v>
      </c>
      <c r="BX890" s="357">
        <f t="shared" si="3746"/>
        <v>3004</v>
      </c>
    </row>
    <row r="891" spans="1:76" s="353" customFormat="1">
      <c r="A891" s="348">
        <f t="shared" si="3634"/>
        <v>60</v>
      </c>
      <c r="B891" s="348" t="s">
        <v>1112</v>
      </c>
      <c r="C891" s="348" t="str">
        <f t="shared" si="3843"/>
        <v>魔棒</v>
      </c>
      <c r="D891" s="348" t="str">
        <f t="shared" si="3735"/>
        <v>60级橙装魔棒</v>
      </c>
      <c r="E891" s="348">
        <f>VLOOKUP($C891,$C$3:$M$15,COLUMNS($C$3:H$15),0)</f>
        <v>130</v>
      </c>
      <c r="F891" s="348" t="str">
        <f>VLOOKUP($C891,$C$3:$M$15,COLUMNS($C$3:I$15),0)</f>
        <v>phyattack_value</v>
      </c>
      <c r="G891" s="348">
        <f>VLOOKUP($C891,$C$3:$M$15,COLUMNS($C$3:J$15),0)</f>
        <v>150</v>
      </c>
      <c r="H891" s="348" t="str">
        <f>VLOOKUP($C891,$C$3:$M$15,COLUMNS($C$3:K$15),0)</f>
        <v>magicattack_value</v>
      </c>
      <c r="I891" s="348">
        <f>VLOOKUP($C891,$C$3:$M$15,COLUMNS($C$3:L$15),0)</f>
        <v>170</v>
      </c>
      <c r="J891" s="348" t="str">
        <f>VLOOKUP($C891,$C$3:$M$15,COLUMNS($C$3:M$15),0)</f>
        <v>medical_value</v>
      </c>
      <c r="K891" s="344">
        <f t="shared" si="3844"/>
        <v>502</v>
      </c>
      <c r="L891" s="344">
        <f t="shared" si="3845"/>
        <v>502</v>
      </c>
      <c r="M891" s="344">
        <f t="shared" si="3846"/>
        <v>502</v>
      </c>
      <c r="N891" s="344">
        <f t="shared" si="3847"/>
        <v>502</v>
      </c>
      <c r="O891" s="344">
        <f t="shared" si="3848"/>
        <v>502</v>
      </c>
      <c r="P891" s="344">
        <f t="shared" si="3849"/>
        <v>502</v>
      </c>
      <c r="Q891" s="344">
        <f t="shared" si="3850"/>
        <v>502</v>
      </c>
      <c r="R891" s="344">
        <f t="shared" si="3851"/>
        <v>502</v>
      </c>
      <c r="S891" s="344">
        <f t="shared" si="3852"/>
        <v>502</v>
      </c>
      <c r="T891" s="344">
        <f t="shared" si="3853"/>
        <v>502</v>
      </c>
      <c r="U891" s="356">
        <v>3600</v>
      </c>
      <c r="V891" s="356">
        <v>2800</v>
      </c>
      <c r="W891" s="356">
        <v>2000</v>
      </c>
      <c r="X891" s="356">
        <v>1200</v>
      </c>
      <c r="Y891" s="356">
        <v>400</v>
      </c>
      <c r="Z891" s="344">
        <f t="shared" si="3854"/>
        <v>113</v>
      </c>
      <c r="AA891" s="344">
        <f t="shared" si="3855"/>
        <v>113</v>
      </c>
      <c r="AB891" s="344">
        <f t="shared" si="3856"/>
        <v>113</v>
      </c>
      <c r="AC891" s="344">
        <f t="shared" si="3857"/>
        <v>113</v>
      </c>
      <c r="AD891" s="344">
        <f t="shared" si="3858"/>
        <v>113</v>
      </c>
      <c r="AE891" s="344">
        <f t="shared" si="3859"/>
        <v>113</v>
      </c>
      <c r="AF891" s="344">
        <f t="shared" si="3860"/>
        <v>113</v>
      </c>
      <c r="AG891" s="344">
        <f t="shared" si="3861"/>
        <v>113</v>
      </c>
      <c r="AH891" s="344">
        <f t="shared" si="3862"/>
        <v>113</v>
      </c>
      <c r="AI891" s="344">
        <f t="shared" si="3863"/>
        <v>113</v>
      </c>
      <c r="AJ891" s="356">
        <v>3600</v>
      </c>
      <c r="AK891" s="356">
        <v>2800</v>
      </c>
      <c r="AL891" s="356">
        <v>2000</v>
      </c>
      <c r="AM891" s="356">
        <v>1200</v>
      </c>
      <c r="AN891" s="356">
        <v>400</v>
      </c>
      <c r="AO891" s="344">
        <f t="shared" si="3864"/>
        <v>184</v>
      </c>
      <c r="AP891" s="344">
        <f t="shared" si="3865"/>
        <v>184</v>
      </c>
      <c r="AQ891" s="344">
        <f t="shared" si="3866"/>
        <v>184</v>
      </c>
      <c r="AR891" s="344">
        <f t="shared" si="3867"/>
        <v>184</v>
      </c>
      <c r="AS891" s="344">
        <f t="shared" si="3868"/>
        <v>184</v>
      </c>
      <c r="AT891" s="344">
        <f t="shared" si="3869"/>
        <v>184</v>
      </c>
      <c r="AU891" s="344">
        <f t="shared" si="3870"/>
        <v>184</v>
      </c>
      <c r="AV891" s="344">
        <f t="shared" si="3871"/>
        <v>184</v>
      </c>
      <c r="AW891" s="344">
        <f t="shared" si="3872"/>
        <v>184</v>
      </c>
      <c r="AX891" s="344">
        <f t="shared" si="3873"/>
        <v>184</v>
      </c>
      <c r="AY891" s="356">
        <v>3600</v>
      </c>
      <c r="AZ891" s="356">
        <v>2800</v>
      </c>
      <c r="BA891" s="356">
        <v>2000</v>
      </c>
      <c r="BB891" s="356">
        <v>1200</v>
      </c>
      <c r="BC891" s="356">
        <v>400</v>
      </c>
      <c r="BD891" s="353">
        <f t="shared" ref="BD891:BH891" si="3890">IF(BD696="","",BD696+60)</f>
        <v>186</v>
      </c>
      <c r="BE891" s="353">
        <f t="shared" si="3890"/>
        <v>186</v>
      </c>
      <c r="BF891" s="353">
        <f t="shared" si="3890"/>
        <v>201</v>
      </c>
      <c r="BG891" s="353">
        <f t="shared" si="3890"/>
        <v>216</v>
      </c>
      <c r="BH891" s="353">
        <f t="shared" si="3890"/>
        <v>231</v>
      </c>
      <c r="BI891" s="146" t="str">
        <f t="shared" si="3616"/>
        <v>186;186</v>
      </c>
      <c r="BJ891" s="352">
        <f t="shared" si="3617"/>
        <v>201</v>
      </c>
      <c r="BK891" s="146" t="str">
        <f t="shared" si="3618"/>
        <v>216;231</v>
      </c>
      <c r="BL891" s="25">
        <f t="shared" si="3737"/>
        <v>8060105</v>
      </c>
      <c r="BM891" s="146">
        <f t="shared" ref="BM891" si="3891">BM878</f>
        <v>2824</v>
      </c>
      <c r="BN891" s="146">
        <f t="shared" si="3808"/>
        <v>8</v>
      </c>
      <c r="BO891" s="146">
        <f t="shared" ref="BO891:BP891" si="3892">BO878</f>
        <v>1</v>
      </c>
      <c r="BP891" s="146">
        <f t="shared" si="3892"/>
        <v>5</v>
      </c>
      <c r="BQ891" s="146">
        <f>VLOOKUP(IF(A891=1,0,A891),宝石属性!$B$26:$D$41,2,0)</f>
        <v>7</v>
      </c>
      <c r="BR891" s="146">
        <f>VLOOKUP(IF(A891=1,0,A891),宝石属性!$B$26:$D$41,3,0)</f>
        <v>2</v>
      </c>
      <c r="BS891" s="146">
        <f t="shared" ref="BS891:BV891" si="3893">IF(BS878="","",BS878)</f>
        <v>2</v>
      </c>
      <c r="BT891" s="146">
        <f t="shared" si="3893"/>
        <v>4</v>
      </c>
      <c r="BU891" s="146">
        <f t="shared" si="3893"/>
        <v>7</v>
      </c>
      <c r="BV891" s="146">
        <f t="shared" si="3893"/>
        <v>8</v>
      </c>
      <c r="BW891" s="357">
        <f t="shared" si="3745"/>
        <v>2020</v>
      </c>
      <c r="BX891" s="357">
        <f t="shared" si="3746"/>
        <v>3003</v>
      </c>
    </row>
    <row r="892" spans="1:76" s="353" customFormat="1">
      <c r="A892" s="348">
        <f t="shared" si="3634"/>
        <v>60</v>
      </c>
      <c r="B892" s="348" t="s">
        <v>1112</v>
      </c>
      <c r="C892" s="348" t="str">
        <f t="shared" si="3843"/>
        <v>法杖</v>
      </c>
      <c r="D892" s="348" t="str">
        <f t="shared" si="3735"/>
        <v>60级橙装法杖</v>
      </c>
      <c r="E892" s="348">
        <f>VLOOKUP($C892,$C$3:$M$15,COLUMNS($C$3:H$15),0)</f>
        <v>130</v>
      </c>
      <c r="F892" s="348" t="str">
        <f>VLOOKUP($C892,$C$3:$M$15,COLUMNS($C$3:I$15),0)</f>
        <v>phyattack_value</v>
      </c>
      <c r="G892" s="348">
        <f>VLOOKUP($C892,$C$3:$M$15,COLUMNS($C$3:J$15),0)</f>
        <v>150</v>
      </c>
      <c r="H892" s="348" t="str">
        <f>VLOOKUP($C892,$C$3:$M$15,COLUMNS($C$3:K$15),0)</f>
        <v>magicattack_value</v>
      </c>
      <c r="I892" s="348">
        <f>VLOOKUP($C892,$C$3:$M$15,COLUMNS($C$3:L$15),0)</f>
        <v>170</v>
      </c>
      <c r="J892" s="348" t="str">
        <f>VLOOKUP($C892,$C$3:$M$15,COLUMNS($C$3:M$15),0)</f>
        <v>medical_value</v>
      </c>
      <c r="K892" s="344">
        <f t="shared" si="3844"/>
        <v>502</v>
      </c>
      <c r="L892" s="344">
        <f t="shared" si="3845"/>
        <v>502</v>
      </c>
      <c r="M892" s="344">
        <f t="shared" si="3846"/>
        <v>502</v>
      </c>
      <c r="N892" s="344">
        <f t="shared" si="3847"/>
        <v>502</v>
      </c>
      <c r="O892" s="344">
        <f t="shared" si="3848"/>
        <v>502</v>
      </c>
      <c r="P892" s="344">
        <f t="shared" si="3849"/>
        <v>502</v>
      </c>
      <c r="Q892" s="344">
        <f t="shared" si="3850"/>
        <v>502</v>
      </c>
      <c r="R892" s="344">
        <f t="shared" si="3851"/>
        <v>502</v>
      </c>
      <c r="S892" s="344">
        <f t="shared" si="3852"/>
        <v>502</v>
      </c>
      <c r="T892" s="344">
        <f t="shared" si="3853"/>
        <v>502</v>
      </c>
      <c r="U892" s="356">
        <v>3600</v>
      </c>
      <c r="V892" s="356">
        <v>2800</v>
      </c>
      <c r="W892" s="356">
        <v>2000</v>
      </c>
      <c r="X892" s="356">
        <v>1200</v>
      </c>
      <c r="Y892" s="356">
        <v>400</v>
      </c>
      <c r="Z892" s="344">
        <f t="shared" si="3854"/>
        <v>113</v>
      </c>
      <c r="AA892" s="344">
        <f t="shared" si="3855"/>
        <v>113</v>
      </c>
      <c r="AB892" s="344">
        <f t="shared" si="3856"/>
        <v>113</v>
      </c>
      <c r="AC892" s="344">
        <f t="shared" si="3857"/>
        <v>113</v>
      </c>
      <c r="AD892" s="344">
        <f t="shared" si="3858"/>
        <v>113</v>
      </c>
      <c r="AE892" s="344">
        <f t="shared" si="3859"/>
        <v>113</v>
      </c>
      <c r="AF892" s="344">
        <f t="shared" si="3860"/>
        <v>113</v>
      </c>
      <c r="AG892" s="344">
        <f t="shared" si="3861"/>
        <v>113</v>
      </c>
      <c r="AH892" s="344">
        <f t="shared" si="3862"/>
        <v>113</v>
      </c>
      <c r="AI892" s="344">
        <f t="shared" si="3863"/>
        <v>113</v>
      </c>
      <c r="AJ892" s="356">
        <v>3600</v>
      </c>
      <c r="AK892" s="356">
        <v>2800</v>
      </c>
      <c r="AL892" s="356">
        <v>2000</v>
      </c>
      <c r="AM892" s="356">
        <v>1200</v>
      </c>
      <c r="AN892" s="356">
        <v>400</v>
      </c>
      <c r="AO892" s="344">
        <f t="shared" si="3864"/>
        <v>184</v>
      </c>
      <c r="AP892" s="344">
        <f t="shared" si="3865"/>
        <v>184</v>
      </c>
      <c r="AQ892" s="344">
        <f t="shared" si="3866"/>
        <v>184</v>
      </c>
      <c r="AR892" s="344">
        <f t="shared" si="3867"/>
        <v>184</v>
      </c>
      <c r="AS892" s="344">
        <f t="shared" si="3868"/>
        <v>184</v>
      </c>
      <c r="AT892" s="344">
        <f t="shared" si="3869"/>
        <v>184</v>
      </c>
      <c r="AU892" s="344">
        <f t="shared" si="3870"/>
        <v>184</v>
      </c>
      <c r="AV892" s="344">
        <f t="shared" si="3871"/>
        <v>184</v>
      </c>
      <c r="AW892" s="344">
        <f t="shared" si="3872"/>
        <v>184</v>
      </c>
      <c r="AX892" s="344">
        <f t="shared" si="3873"/>
        <v>184</v>
      </c>
      <c r="AY892" s="356">
        <v>3600</v>
      </c>
      <c r="AZ892" s="356">
        <v>2800</v>
      </c>
      <c r="BA892" s="356">
        <v>2000</v>
      </c>
      <c r="BB892" s="356">
        <v>1200</v>
      </c>
      <c r="BC892" s="356">
        <v>400</v>
      </c>
      <c r="BD892" s="353">
        <f t="shared" ref="BD892:BH892" si="3894">IF(BD697="","",BD697+60)</f>
        <v>186</v>
      </c>
      <c r="BE892" s="353">
        <f t="shared" si="3894"/>
        <v>186</v>
      </c>
      <c r="BF892" s="353">
        <f t="shared" si="3894"/>
        <v>201</v>
      </c>
      <c r="BG892" s="353">
        <f t="shared" si="3894"/>
        <v>216</v>
      </c>
      <c r="BH892" s="353">
        <f t="shared" si="3894"/>
        <v>231</v>
      </c>
      <c r="BI892" s="146" t="str">
        <f t="shared" si="3616"/>
        <v>186;186</v>
      </c>
      <c r="BJ892" s="352">
        <f t="shared" si="3617"/>
        <v>201</v>
      </c>
      <c r="BK892" s="146" t="str">
        <f t="shared" si="3618"/>
        <v>216;231</v>
      </c>
      <c r="BL892" s="25">
        <f t="shared" si="3737"/>
        <v>8060106</v>
      </c>
      <c r="BM892" s="146">
        <f t="shared" ref="BM892" si="3895">BM879</f>
        <v>4104</v>
      </c>
      <c r="BN892" s="146">
        <f t="shared" si="3808"/>
        <v>8</v>
      </c>
      <c r="BO892" s="146">
        <f t="shared" ref="BO892:BP892" si="3896">BO879</f>
        <v>1</v>
      </c>
      <c r="BP892" s="146">
        <f t="shared" si="3896"/>
        <v>6</v>
      </c>
      <c r="BQ892" s="146">
        <f>VLOOKUP(IF(A892=1,0,A892),宝石属性!$B$26:$D$41,2,0)</f>
        <v>7</v>
      </c>
      <c r="BR892" s="146">
        <f>VLOOKUP(IF(A892=1,0,A892),宝石属性!$B$26:$D$41,3,0)</f>
        <v>2</v>
      </c>
      <c r="BS892" s="146">
        <f t="shared" ref="BS892:BV892" si="3897">IF(BS879="","",BS879)</f>
        <v>2</v>
      </c>
      <c r="BT892" s="146">
        <f t="shared" si="3897"/>
        <v>4</v>
      </c>
      <c r="BU892" s="146">
        <f t="shared" si="3897"/>
        <v>7</v>
      </c>
      <c r="BV892" s="146">
        <f t="shared" si="3897"/>
        <v>8</v>
      </c>
      <c r="BW892" s="357">
        <f t="shared" si="3745"/>
        <v>2020</v>
      </c>
      <c r="BX892" s="357">
        <f t="shared" si="3746"/>
        <v>3003</v>
      </c>
    </row>
    <row r="893" spans="1:76" s="353" customFormat="1">
      <c r="A893" s="348">
        <f t="shared" si="3634"/>
        <v>60</v>
      </c>
      <c r="B893" s="348" t="s">
        <v>1112</v>
      </c>
      <c r="C893" s="348" t="str">
        <f t="shared" si="3843"/>
        <v>男衣</v>
      </c>
      <c r="D893" s="348" t="str">
        <f t="shared" si="3735"/>
        <v>60级橙装男衣</v>
      </c>
      <c r="E893" s="348">
        <f>VLOOKUP($C893,$C$3:$M$15,COLUMNS($C$3:H$15),0)</f>
        <v>60</v>
      </c>
      <c r="F893" s="348" t="str">
        <f>VLOOKUP($C893,$C$3:$M$15,COLUMNS($C$3:I$15),0)</f>
        <v>maxhp_value</v>
      </c>
      <c r="G893" s="348">
        <f>VLOOKUP($C893,$C$3:$M$15,COLUMNS($C$3:J$15),0)</f>
        <v>140</v>
      </c>
      <c r="H893" s="348" t="str">
        <f>VLOOKUP($C893,$C$3:$M$15,COLUMNS($C$3:K$15),0)</f>
        <v>defend_value</v>
      </c>
      <c r="I893" s="348" t="str">
        <f>VLOOKUP($C893,$C$3:$M$15,COLUMNS($C$3:L$15),0)</f>
        <v/>
      </c>
      <c r="J893" s="348" t="str">
        <f>VLOOKUP($C893,$C$3:$M$15,COLUMNS($C$3:M$15),0)</f>
        <v/>
      </c>
      <c r="K893" s="344">
        <f t="shared" si="3844"/>
        <v>401</v>
      </c>
      <c r="L893" s="344">
        <f t="shared" si="3845"/>
        <v>401</v>
      </c>
      <c r="M893" s="344">
        <f t="shared" si="3846"/>
        <v>401</v>
      </c>
      <c r="N893" s="344">
        <f t="shared" si="3847"/>
        <v>401</v>
      </c>
      <c r="O893" s="344">
        <f t="shared" si="3848"/>
        <v>401</v>
      </c>
      <c r="P893" s="344">
        <f t="shared" si="3849"/>
        <v>401</v>
      </c>
      <c r="Q893" s="344">
        <f t="shared" si="3850"/>
        <v>401</v>
      </c>
      <c r="R893" s="344">
        <f t="shared" si="3851"/>
        <v>401</v>
      </c>
      <c r="S893" s="344">
        <f t="shared" si="3852"/>
        <v>401</v>
      </c>
      <c r="T893" s="344">
        <f t="shared" si="3853"/>
        <v>401</v>
      </c>
      <c r="U893" s="356">
        <v>3600</v>
      </c>
      <c r="V893" s="356">
        <v>2800</v>
      </c>
      <c r="W893" s="356">
        <v>2000</v>
      </c>
      <c r="X893" s="356">
        <v>1200</v>
      </c>
      <c r="Y893" s="356">
        <v>400</v>
      </c>
      <c r="Z893" s="344">
        <f t="shared" si="3854"/>
        <v>125</v>
      </c>
      <c r="AA893" s="344">
        <f t="shared" si="3855"/>
        <v>125</v>
      </c>
      <c r="AB893" s="344">
        <f t="shared" si="3856"/>
        <v>125</v>
      </c>
      <c r="AC893" s="344">
        <f t="shared" si="3857"/>
        <v>125</v>
      </c>
      <c r="AD893" s="344">
        <f t="shared" si="3858"/>
        <v>125</v>
      </c>
      <c r="AE893" s="344">
        <f t="shared" si="3859"/>
        <v>125</v>
      </c>
      <c r="AF893" s="344">
        <f t="shared" si="3860"/>
        <v>125</v>
      </c>
      <c r="AG893" s="344">
        <f t="shared" si="3861"/>
        <v>125</v>
      </c>
      <c r="AH893" s="344">
        <f t="shared" si="3862"/>
        <v>125</v>
      </c>
      <c r="AI893" s="344">
        <f t="shared" si="3863"/>
        <v>125</v>
      </c>
      <c r="AJ893" s="356">
        <v>3600</v>
      </c>
      <c r="AK893" s="356">
        <v>2800</v>
      </c>
      <c r="AL893" s="356">
        <v>2000</v>
      </c>
      <c r="AM893" s="356">
        <v>1200</v>
      </c>
      <c r="AN893" s="356">
        <v>400</v>
      </c>
      <c r="AO893" s="344" t="str">
        <f t="shared" si="3864"/>
        <v/>
      </c>
      <c r="AP893" s="344" t="str">
        <f t="shared" si="3865"/>
        <v/>
      </c>
      <c r="AQ893" s="344" t="str">
        <f t="shared" si="3866"/>
        <v/>
      </c>
      <c r="AR893" s="344" t="str">
        <f t="shared" si="3867"/>
        <v/>
      </c>
      <c r="AS893" s="344" t="str">
        <f t="shared" si="3868"/>
        <v/>
      </c>
      <c r="AT893" s="344" t="str">
        <f t="shared" si="3869"/>
        <v/>
      </c>
      <c r="AU893" s="344" t="str">
        <f t="shared" si="3870"/>
        <v/>
      </c>
      <c r="AV893" s="344" t="str">
        <f t="shared" si="3871"/>
        <v/>
      </c>
      <c r="AW893" s="344" t="str">
        <f t="shared" si="3872"/>
        <v/>
      </c>
      <c r="AX893" s="344" t="str">
        <f t="shared" si="3873"/>
        <v/>
      </c>
      <c r="AY893" s="356">
        <v>3600</v>
      </c>
      <c r="AZ893" s="356">
        <v>2800</v>
      </c>
      <c r="BA893" s="356">
        <v>2000</v>
      </c>
      <c r="BB893" s="356">
        <v>1200</v>
      </c>
      <c r="BC893" s="356">
        <v>400</v>
      </c>
      <c r="BD893" s="353">
        <f t="shared" ref="BD893:BH893" si="3898">IF(BD698="","",BD698+60)</f>
        <v>186</v>
      </c>
      <c r="BE893" s="353">
        <f t="shared" si="3898"/>
        <v>186</v>
      </c>
      <c r="BF893" s="353">
        <f t="shared" si="3898"/>
        <v>201</v>
      </c>
      <c r="BG893" s="353">
        <f t="shared" si="3898"/>
        <v>216</v>
      </c>
      <c r="BH893" s="353">
        <f t="shared" si="3898"/>
        <v>231</v>
      </c>
      <c r="BI893" s="146" t="str">
        <f t="shared" si="3616"/>
        <v>186;186</v>
      </c>
      <c r="BJ893" s="352">
        <f t="shared" si="3617"/>
        <v>201</v>
      </c>
      <c r="BK893" s="146" t="str">
        <f t="shared" si="3618"/>
        <v>216;231</v>
      </c>
      <c r="BL893" s="25">
        <f t="shared" si="3737"/>
        <v>8060207</v>
      </c>
      <c r="BM893" s="146">
        <f t="shared" ref="BM893" si="3899">BM880</f>
        <v>312</v>
      </c>
      <c r="BN893" s="146">
        <f t="shared" si="3808"/>
        <v>8</v>
      </c>
      <c r="BO893" s="146">
        <f t="shared" ref="BO893:BP893" si="3900">BO880</f>
        <v>2</v>
      </c>
      <c r="BP893" s="146">
        <f t="shared" si="3900"/>
        <v>7</v>
      </c>
      <c r="BQ893" s="146">
        <f>VLOOKUP(IF(A893=1,0,A893),宝石属性!$B$26:$D$41,2,0)</f>
        <v>7</v>
      </c>
      <c r="BR893" s="146">
        <f>VLOOKUP(IF(A893=1,0,A893),宝石属性!$B$26:$D$41,3,0)</f>
        <v>2</v>
      </c>
      <c r="BS893" s="146">
        <f t="shared" ref="BS893:BV893" si="3901">IF(BS880="","",BS880)</f>
        <v>1</v>
      </c>
      <c r="BT893" s="146">
        <f t="shared" si="3901"/>
        <v>3</v>
      </c>
      <c r="BU893" s="146">
        <f t="shared" si="3901"/>
        <v>5</v>
      </c>
      <c r="BV893" s="146">
        <f t="shared" si="3901"/>
        <v>7</v>
      </c>
      <c r="BW893" s="357">
        <f t="shared" si="3745"/>
        <v>2023</v>
      </c>
      <c r="BX893" s="357">
        <f t="shared" si="3746"/>
        <v>3004</v>
      </c>
    </row>
    <row r="894" spans="1:76" s="353" customFormat="1">
      <c r="A894" s="348">
        <f t="shared" si="3634"/>
        <v>60</v>
      </c>
      <c r="B894" s="348" t="s">
        <v>1112</v>
      </c>
      <c r="C894" s="348" t="str">
        <f t="shared" si="3843"/>
        <v>女衣</v>
      </c>
      <c r="D894" s="348" t="str">
        <f t="shared" si="3735"/>
        <v>60级橙装女衣</v>
      </c>
      <c r="E894" s="348">
        <f>VLOOKUP($C894,$C$3:$M$15,COLUMNS($C$3:H$15),0)</f>
        <v>60</v>
      </c>
      <c r="F894" s="348" t="str">
        <f>VLOOKUP($C894,$C$3:$M$15,COLUMNS($C$3:I$15),0)</f>
        <v>maxhp_value</v>
      </c>
      <c r="G894" s="348">
        <f>VLOOKUP($C894,$C$3:$M$15,COLUMNS($C$3:J$15),0)</f>
        <v>140</v>
      </c>
      <c r="H894" s="348" t="str">
        <f>VLOOKUP($C894,$C$3:$M$15,COLUMNS($C$3:K$15),0)</f>
        <v>defend_value</v>
      </c>
      <c r="I894" s="348" t="str">
        <f>VLOOKUP($C894,$C$3:$M$15,COLUMNS($C$3:L$15),0)</f>
        <v/>
      </c>
      <c r="J894" s="348" t="str">
        <f>VLOOKUP($C894,$C$3:$M$15,COLUMNS($C$3:M$15),0)</f>
        <v/>
      </c>
      <c r="K894" s="344">
        <f t="shared" si="3844"/>
        <v>401</v>
      </c>
      <c r="L894" s="344">
        <f t="shared" si="3845"/>
        <v>401</v>
      </c>
      <c r="M894" s="344">
        <f t="shared" si="3846"/>
        <v>401</v>
      </c>
      <c r="N894" s="344">
        <f t="shared" si="3847"/>
        <v>401</v>
      </c>
      <c r="O894" s="344">
        <f t="shared" si="3848"/>
        <v>401</v>
      </c>
      <c r="P894" s="344">
        <f t="shared" si="3849"/>
        <v>401</v>
      </c>
      <c r="Q894" s="344">
        <f t="shared" si="3850"/>
        <v>401</v>
      </c>
      <c r="R894" s="344">
        <f t="shared" si="3851"/>
        <v>401</v>
      </c>
      <c r="S894" s="344">
        <f t="shared" si="3852"/>
        <v>401</v>
      </c>
      <c r="T894" s="344">
        <f t="shared" si="3853"/>
        <v>401</v>
      </c>
      <c r="U894" s="356">
        <v>3600</v>
      </c>
      <c r="V894" s="356">
        <v>2800</v>
      </c>
      <c r="W894" s="356">
        <v>2000</v>
      </c>
      <c r="X894" s="356">
        <v>1200</v>
      </c>
      <c r="Y894" s="356">
        <v>400</v>
      </c>
      <c r="Z894" s="344">
        <f t="shared" si="3854"/>
        <v>125</v>
      </c>
      <c r="AA894" s="344">
        <f t="shared" si="3855"/>
        <v>125</v>
      </c>
      <c r="AB894" s="344">
        <f t="shared" si="3856"/>
        <v>125</v>
      </c>
      <c r="AC894" s="344">
        <f t="shared" si="3857"/>
        <v>125</v>
      </c>
      <c r="AD894" s="344">
        <f t="shared" si="3858"/>
        <v>125</v>
      </c>
      <c r="AE894" s="344">
        <f t="shared" si="3859"/>
        <v>125</v>
      </c>
      <c r="AF894" s="344">
        <f t="shared" si="3860"/>
        <v>125</v>
      </c>
      <c r="AG894" s="344">
        <f t="shared" si="3861"/>
        <v>125</v>
      </c>
      <c r="AH894" s="344">
        <f t="shared" si="3862"/>
        <v>125</v>
      </c>
      <c r="AI894" s="344">
        <f t="shared" si="3863"/>
        <v>125</v>
      </c>
      <c r="AJ894" s="356">
        <v>3600</v>
      </c>
      <c r="AK894" s="356">
        <v>2800</v>
      </c>
      <c r="AL894" s="356">
        <v>2000</v>
      </c>
      <c r="AM894" s="356">
        <v>1200</v>
      </c>
      <c r="AN894" s="356">
        <v>400</v>
      </c>
      <c r="AO894" s="344" t="str">
        <f t="shared" si="3864"/>
        <v/>
      </c>
      <c r="AP894" s="344" t="str">
        <f t="shared" si="3865"/>
        <v/>
      </c>
      <c r="AQ894" s="344" t="str">
        <f t="shared" si="3866"/>
        <v/>
      </c>
      <c r="AR894" s="344" t="str">
        <f t="shared" si="3867"/>
        <v/>
      </c>
      <c r="AS894" s="344" t="str">
        <f t="shared" si="3868"/>
        <v/>
      </c>
      <c r="AT894" s="344" t="str">
        <f t="shared" si="3869"/>
        <v/>
      </c>
      <c r="AU894" s="344" t="str">
        <f t="shared" si="3870"/>
        <v/>
      </c>
      <c r="AV894" s="344" t="str">
        <f t="shared" si="3871"/>
        <v/>
      </c>
      <c r="AW894" s="344" t="str">
        <f t="shared" si="3872"/>
        <v/>
      </c>
      <c r="AX894" s="344" t="str">
        <f t="shared" si="3873"/>
        <v/>
      </c>
      <c r="AY894" s="356">
        <v>3600</v>
      </c>
      <c r="AZ894" s="356">
        <v>2800</v>
      </c>
      <c r="BA894" s="356">
        <v>2000</v>
      </c>
      <c r="BB894" s="356">
        <v>1200</v>
      </c>
      <c r="BC894" s="356">
        <v>400</v>
      </c>
      <c r="BD894" s="353">
        <f t="shared" ref="BD894:BH894" si="3902">IF(BD699="","",BD699+60)</f>
        <v>186</v>
      </c>
      <c r="BE894" s="353">
        <f t="shared" si="3902"/>
        <v>186</v>
      </c>
      <c r="BF894" s="353">
        <f t="shared" si="3902"/>
        <v>201</v>
      </c>
      <c r="BG894" s="353">
        <f t="shared" si="3902"/>
        <v>216</v>
      </c>
      <c r="BH894" s="353">
        <f t="shared" si="3902"/>
        <v>231</v>
      </c>
      <c r="BI894" s="146" t="str">
        <f t="shared" si="3616"/>
        <v>186;186</v>
      </c>
      <c r="BJ894" s="352">
        <f t="shared" si="3617"/>
        <v>201</v>
      </c>
      <c r="BK894" s="146" t="str">
        <f t="shared" si="3618"/>
        <v>216;231</v>
      </c>
      <c r="BL894" s="25">
        <f t="shared" si="3737"/>
        <v>8060208</v>
      </c>
      <c r="BM894" s="146">
        <f t="shared" ref="BM894" si="3903">BM881</f>
        <v>568</v>
      </c>
      <c r="BN894" s="146">
        <f t="shared" si="3808"/>
        <v>8</v>
      </c>
      <c r="BO894" s="146">
        <f t="shared" ref="BO894:BP894" si="3904">BO881</f>
        <v>2</v>
      </c>
      <c r="BP894" s="146">
        <f t="shared" si="3904"/>
        <v>8</v>
      </c>
      <c r="BQ894" s="146">
        <f>VLOOKUP(IF(A894=1,0,A894),宝石属性!$B$26:$D$41,2,0)</f>
        <v>7</v>
      </c>
      <c r="BR894" s="146">
        <f>VLOOKUP(IF(A894=1,0,A894),宝石属性!$B$26:$D$41,3,0)</f>
        <v>2</v>
      </c>
      <c r="BS894" s="146">
        <f t="shared" ref="BS894:BV894" si="3905">IF(BS881="","",BS881)</f>
        <v>1</v>
      </c>
      <c r="BT894" s="146">
        <f t="shared" si="3905"/>
        <v>3</v>
      </c>
      <c r="BU894" s="146">
        <f t="shared" si="3905"/>
        <v>5</v>
      </c>
      <c r="BV894" s="146">
        <f t="shared" si="3905"/>
        <v>7</v>
      </c>
      <c r="BW894" s="357">
        <f t="shared" si="3745"/>
        <v>2023</v>
      </c>
      <c r="BX894" s="357">
        <f t="shared" si="3746"/>
        <v>3004</v>
      </c>
    </row>
    <row r="895" spans="1:76" s="353" customFormat="1">
      <c r="A895" s="348">
        <f t="shared" si="3634"/>
        <v>60</v>
      </c>
      <c r="B895" s="348" t="s">
        <v>1112</v>
      </c>
      <c r="C895" s="348" t="str">
        <f t="shared" si="3843"/>
        <v>男头盔</v>
      </c>
      <c r="D895" s="348" t="str">
        <f t="shared" si="3735"/>
        <v>60级橙装男头盔</v>
      </c>
      <c r="E895" s="348">
        <f>VLOOKUP($C895,$C$3:$M$15,COLUMNS($C$3:H$15),0)</f>
        <v>90</v>
      </c>
      <c r="F895" s="348" t="str">
        <f>VLOOKUP($C895,$C$3:$M$15,COLUMNS($C$3:I$15),0)</f>
        <v>maxmp_value</v>
      </c>
      <c r="G895" s="348">
        <f>VLOOKUP($C895,$C$3:$M$15,COLUMNS($C$3:J$15),0)</f>
        <v>140</v>
      </c>
      <c r="H895" s="348" t="str">
        <f>VLOOKUP($C895,$C$3:$M$15,COLUMNS($C$3:K$15),0)</f>
        <v>defend_value</v>
      </c>
      <c r="I895" s="348" t="str">
        <f>VLOOKUP($C895,$C$3:$M$15,COLUMNS($C$3:L$15),0)</f>
        <v/>
      </c>
      <c r="J895" s="348" t="str">
        <f>VLOOKUP($C895,$C$3:$M$15,COLUMNS($C$3:M$15),0)</f>
        <v/>
      </c>
      <c r="K895" s="344">
        <f t="shared" si="3844"/>
        <v>502</v>
      </c>
      <c r="L895" s="344">
        <f t="shared" si="3845"/>
        <v>502</v>
      </c>
      <c r="M895" s="344">
        <f t="shared" si="3846"/>
        <v>502</v>
      </c>
      <c r="N895" s="344">
        <f t="shared" si="3847"/>
        <v>502</v>
      </c>
      <c r="O895" s="344">
        <f t="shared" si="3848"/>
        <v>502</v>
      </c>
      <c r="P895" s="344">
        <f t="shared" si="3849"/>
        <v>502</v>
      </c>
      <c r="Q895" s="344">
        <f t="shared" si="3850"/>
        <v>502</v>
      </c>
      <c r="R895" s="344">
        <f t="shared" si="3851"/>
        <v>502</v>
      </c>
      <c r="S895" s="344">
        <f t="shared" si="3852"/>
        <v>502</v>
      </c>
      <c r="T895" s="344">
        <f t="shared" si="3853"/>
        <v>502</v>
      </c>
      <c r="U895" s="356">
        <v>3600</v>
      </c>
      <c r="V895" s="356">
        <v>2800</v>
      </c>
      <c r="W895" s="356">
        <v>2000</v>
      </c>
      <c r="X895" s="356">
        <v>1200</v>
      </c>
      <c r="Y895" s="356">
        <v>400</v>
      </c>
      <c r="Z895" s="344">
        <f t="shared" si="3854"/>
        <v>75</v>
      </c>
      <c r="AA895" s="344">
        <f t="shared" si="3855"/>
        <v>75</v>
      </c>
      <c r="AB895" s="344">
        <f t="shared" si="3856"/>
        <v>75</v>
      </c>
      <c r="AC895" s="344">
        <f t="shared" si="3857"/>
        <v>75</v>
      </c>
      <c r="AD895" s="344">
        <f t="shared" si="3858"/>
        <v>75</v>
      </c>
      <c r="AE895" s="344">
        <f t="shared" si="3859"/>
        <v>75</v>
      </c>
      <c r="AF895" s="344">
        <f t="shared" si="3860"/>
        <v>75</v>
      </c>
      <c r="AG895" s="344">
        <f t="shared" si="3861"/>
        <v>75</v>
      </c>
      <c r="AH895" s="344">
        <f t="shared" si="3862"/>
        <v>75</v>
      </c>
      <c r="AI895" s="344">
        <f t="shared" si="3863"/>
        <v>75</v>
      </c>
      <c r="AJ895" s="356">
        <v>3600</v>
      </c>
      <c r="AK895" s="356">
        <v>2800</v>
      </c>
      <c r="AL895" s="356">
        <v>2000</v>
      </c>
      <c r="AM895" s="356">
        <v>1200</v>
      </c>
      <c r="AN895" s="356">
        <v>400</v>
      </c>
      <c r="AO895" s="344" t="str">
        <f t="shared" si="3864"/>
        <v/>
      </c>
      <c r="AP895" s="344" t="str">
        <f t="shared" si="3865"/>
        <v/>
      </c>
      <c r="AQ895" s="344" t="str">
        <f t="shared" si="3866"/>
        <v/>
      </c>
      <c r="AR895" s="344" t="str">
        <f t="shared" si="3867"/>
        <v/>
      </c>
      <c r="AS895" s="344" t="str">
        <f t="shared" si="3868"/>
        <v/>
      </c>
      <c r="AT895" s="344" t="str">
        <f t="shared" si="3869"/>
        <v/>
      </c>
      <c r="AU895" s="344" t="str">
        <f t="shared" si="3870"/>
        <v/>
      </c>
      <c r="AV895" s="344" t="str">
        <f t="shared" si="3871"/>
        <v/>
      </c>
      <c r="AW895" s="344" t="str">
        <f t="shared" si="3872"/>
        <v/>
      </c>
      <c r="AX895" s="344" t="str">
        <f t="shared" si="3873"/>
        <v/>
      </c>
      <c r="AY895" s="356">
        <v>3600</v>
      </c>
      <c r="AZ895" s="356">
        <v>2800</v>
      </c>
      <c r="BA895" s="356">
        <v>2000</v>
      </c>
      <c r="BB895" s="356">
        <v>1200</v>
      </c>
      <c r="BC895" s="356">
        <v>400</v>
      </c>
      <c r="BD895" s="353" t="str">
        <f t="shared" ref="BD895:BH895" si="3906">IF(BD700="","",BD700+60)</f>
        <v/>
      </c>
      <c r="BE895" s="353" t="str">
        <f t="shared" si="3906"/>
        <v/>
      </c>
      <c r="BF895" s="353" t="str">
        <f t="shared" si="3906"/>
        <v/>
      </c>
      <c r="BG895" s="353" t="str">
        <f t="shared" si="3906"/>
        <v/>
      </c>
      <c r="BH895" s="353" t="str">
        <f t="shared" si="3906"/>
        <v/>
      </c>
      <c r="BI895" s="146" t="str">
        <f t="shared" si="3616"/>
        <v/>
      </c>
      <c r="BJ895" s="352" t="str">
        <f t="shared" si="3617"/>
        <v/>
      </c>
      <c r="BK895" s="146" t="str">
        <f t="shared" si="3618"/>
        <v/>
      </c>
      <c r="BL895" s="25">
        <f t="shared" si="3737"/>
        <v>8060309</v>
      </c>
      <c r="BM895" s="146">
        <f t="shared" ref="BM895" si="3907">BM882</f>
        <v>1640</v>
      </c>
      <c r="BN895" s="146">
        <f t="shared" si="3808"/>
        <v>8</v>
      </c>
      <c r="BO895" s="146">
        <f t="shared" ref="BO895:BP895" si="3908">BO882</f>
        <v>3</v>
      </c>
      <c r="BP895" s="146">
        <f t="shared" si="3908"/>
        <v>9</v>
      </c>
      <c r="BQ895" s="146">
        <f>VLOOKUP(IF(A895=1,0,A895),宝石属性!$B$26:$D$41,2,0)</f>
        <v>7</v>
      </c>
      <c r="BR895" s="146">
        <f>VLOOKUP(IF(A895=1,0,A895),宝石属性!$B$26:$D$41,3,0)</f>
        <v>2</v>
      </c>
      <c r="BS895" s="146">
        <f t="shared" ref="BS895:BV895" si="3909">IF(BS882="","",BS882)</f>
        <v>2</v>
      </c>
      <c r="BT895" s="146">
        <f t="shared" si="3909"/>
        <v>3</v>
      </c>
      <c r="BU895" s="146" t="str">
        <f t="shared" si="3909"/>
        <v/>
      </c>
      <c r="BV895" s="146" t="str">
        <f t="shared" si="3909"/>
        <v/>
      </c>
      <c r="BW895" s="357">
        <f t="shared" si="3745"/>
        <v>2026</v>
      </c>
      <c r="BX895" s="357">
        <f t="shared" si="3746"/>
        <v>3004</v>
      </c>
    </row>
    <row r="896" spans="1:76" s="353" customFormat="1">
      <c r="A896" s="348">
        <f t="shared" si="3634"/>
        <v>60</v>
      </c>
      <c r="B896" s="348" t="s">
        <v>1112</v>
      </c>
      <c r="C896" s="348" t="str">
        <f t="shared" si="3843"/>
        <v>女头饰</v>
      </c>
      <c r="D896" s="348" t="str">
        <f t="shared" si="3735"/>
        <v>60级橙装女头饰</v>
      </c>
      <c r="E896" s="348">
        <f>VLOOKUP($C896,$C$3:$M$15,COLUMNS($C$3:H$15),0)</f>
        <v>90</v>
      </c>
      <c r="F896" s="348" t="str">
        <f>VLOOKUP($C896,$C$3:$M$15,COLUMNS($C$3:I$15),0)</f>
        <v>maxmp_value</v>
      </c>
      <c r="G896" s="348">
        <f>VLOOKUP($C896,$C$3:$M$15,COLUMNS($C$3:J$15),0)</f>
        <v>140</v>
      </c>
      <c r="H896" s="348" t="str">
        <f>VLOOKUP($C896,$C$3:$M$15,COLUMNS($C$3:K$15),0)</f>
        <v>defend_value</v>
      </c>
      <c r="I896" s="348" t="str">
        <f>VLOOKUP($C896,$C$3:$M$15,COLUMNS($C$3:L$15),0)</f>
        <v/>
      </c>
      <c r="J896" s="348" t="str">
        <f>VLOOKUP($C896,$C$3:$M$15,COLUMNS($C$3:M$15),0)</f>
        <v/>
      </c>
      <c r="K896" s="344">
        <f t="shared" si="3844"/>
        <v>502</v>
      </c>
      <c r="L896" s="344">
        <f t="shared" si="3845"/>
        <v>502</v>
      </c>
      <c r="M896" s="344">
        <f t="shared" si="3846"/>
        <v>502</v>
      </c>
      <c r="N896" s="344">
        <f t="shared" si="3847"/>
        <v>502</v>
      </c>
      <c r="O896" s="344">
        <f t="shared" si="3848"/>
        <v>502</v>
      </c>
      <c r="P896" s="344">
        <f t="shared" si="3849"/>
        <v>502</v>
      </c>
      <c r="Q896" s="344">
        <f t="shared" si="3850"/>
        <v>502</v>
      </c>
      <c r="R896" s="344">
        <f t="shared" si="3851"/>
        <v>502</v>
      </c>
      <c r="S896" s="344">
        <f t="shared" si="3852"/>
        <v>502</v>
      </c>
      <c r="T896" s="344">
        <f t="shared" si="3853"/>
        <v>502</v>
      </c>
      <c r="U896" s="356">
        <v>3600</v>
      </c>
      <c r="V896" s="356">
        <v>2800</v>
      </c>
      <c r="W896" s="356">
        <v>2000</v>
      </c>
      <c r="X896" s="356">
        <v>1200</v>
      </c>
      <c r="Y896" s="356">
        <v>400</v>
      </c>
      <c r="Z896" s="344">
        <f t="shared" si="3854"/>
        <v>75</v>
      </c>
      <c r="AA896" s="344">
        <f t="shared" si="3855"/>
        <v>75</v>
      </c>
      <c r="AB896" s="344">
        <f t="shared" si="3856"/>
        <v>75</v>
      </c>
      <c r="AC896" s="344">
        <f t="shared" si="3857"/>
        <v>75</v>
      </c>
      <c r="AD896" s="344">
        <f t="shared" si="3858"/>
        <v>75</v>
      </c>
      <c r="AE896" s="344">
        <f t="shared" si="3859"/>
        <v>75</v>
      </c>
      <c r="AF896" s="344">
        <f t="shared" si="3860"/>
        <v>75</v>
      </c>
      <c r="AG896" s="344">
        <f t="shared" si="3861"/>
        <v>75</v>
      </c>
      <c r="AH896" s="344">
        <f t="shared" si="3862"/>
        <v>75</v>
      </c>
      <c r="AI896" s="344">
        <f t="shared" si="3863"/>
        <v>75</v>
      </c>
      <c r="AJ896" s="356">
        <v>3600</v>
      </c>
      <c r="AK896" s="356">
        <v>2800</v>
      </c>
      <c r="AL896" s="356">
        <v>2000</v>
      </c>
      <c r="AM896" s="356">
        <v>1200</v>
      </c>
      <c r="AN896" s="356">
        <v>400</v>
      </c>
      <c r="AO896" s="344" t="str">
        <f t="shared" si="3864"/>
        <v/>
      </c>
      <c r="AP896" s="344" t="str">
        <f t="shared" si="3865"/>
        <v/>
      </c>
      <c r="AQ896" s="344" t="str">
        <f t="shared" si="3866"/>
        <v/>
      </c>
      <c r="AR896" s="344" t="str">
        <f t="shared" si="3867"/>
        <v/>
      </c>
      <c r="AS896" s="344" t="str">
        <f t="shared" si="3868"/>
        <v/>
      </c>
      <c r="AT896" s="344" t="str">
        <f t="shared" si="3869"/>
        <v/>
      </c>
      <c r="AU896" s="344" t="str">
        <f t="shared" si="3870"/>
        <v/>
      </c>
      <c r="AV896" s="344" t="str">
        <f t="shared" si="3871"/>
        <v/>
      </c>
      <c r="AW896" s="344" t="str">
        <f t="shared" si="3872"/>
        <v/>
      </c>
      <c r="AX896" s="344" t="str">
        <f t="shared" si="3873"/>
        <v/>
      </c>
      <c r="AY896" s="356">
        <v>3600</v>
      </c>
      <c r="AZ896" s="356">
        <v>2800</v>
      </c>
      <c r="BA896" s="356">
        <v>2000</v>
      </c>
      <c r="BB896" s="356">
        <v>1200</v>
      </c>
      <c r="BC896" s="356">
        <v>400</v>
      </c>
      <c r="BD896" s="353" t="str">
        <f t="shared" ref="BD896:BH896" si="3910">IF(BD701="","",BD701+60)</f>
        <v/>
      </c>
      <c r="BE896" s="353" t="str">
        <f t="shared" si="3910"/>
        <v/>
      </c>
      <c r="BF896" s="353" t="str">
        <f t="shared" si="3910"/>
        <v/>
      </c>
      <c r="BG896" s="353" t="str">
        <f t="shared" si="3910"/>
        <v/>
      </c>
      <c r="BH896" s="353" t="str">
        <f t="shared" si="3910"/>
        <v/>
      </c>
      <c r="BI896" s="146" t="str">
        <f t="shared" ref="BI896:BI959" si="3911">IF(BD896="","",BD896&amp;";"&amp;BE896)</f>
        <v/>
      </c>
      <c r="BJ896" s="352" t="str">
        <f t="shared" ref="BJ896:BJ959" si="3912">IF(BD896="","",BF896)</f>
        <v/>
      </c>
      <c r="BK896" s="146" t="str">
        <f t="shared" ref="BK896:BK959" si="3913">IF(BD896="","",BG896&amp;";"&amp;BH896)</f>
        <v/>
      </c>
      <c r="BL896" s="25">
        <f t="shared" si="3737"/>
        <v>8060310</v>
      </c>
      <c r="BM896" s="146">
        <f t="shared" ref="BM896" si="3914">BM883</f>
        <v>1384</v>
      </c>
      <c r="BN896" s="146">
        <f t="shared" si="3808"/>
        <v>8</v>
      </c>
      <c r="BO896" s="146">
        <f t="shared" ref="BO896:BP896" si="3915">BO883</f>
        <v>3</v>
      </c>
      <c r="BP896" s="146">
        <f t="shared" si="3915"/>
        <v>10</v>
      </c>
      <c r="BQ896" s="146">
        <f>VLOOKUP(IF(A896=1,0,A896),宝石属性!$B$26:$D$41,2,0)</f>
        <v>7</v>
      </c>
      <c r="BR896" s="146">
        <f>VLOOKUP(IF(A896=1,0,A896),宝石属性!$B$26:$D$41,3,0)</f>
        <v>2</v>
      </c>
      <c r="BS896" s="146">
        <f t="shared" ref="BS896:BV896" si="3916">IF(BS883="","",BS883)</f>
        <v>2</v>
      </c>
      <c r="BT896" s="146">
        <f t="shared" si="3916"/>
        <v>3</v>
      </c>
      <c r="BU896" s="146" t="str">
        <f t="shared" si="3916"/>
        <v/>
      </c>
      <c r="BV896" s="146" t="str">
        <f t="shared" si="3916"/>
        <v/>
      </c>
      <c r="BW896" s="357">
        <f t="shared" si="3745"/>
        <v>2026</v>
      </c>
      <c r="BX896" s="357">
        <f t="shared" si="3746"/>
        <v>3004</v>
      </c>
    </row>
    <row r="897" spans="1:76" s="353" customFormat="1">
      <c r="A897" s="348">
        <f t="shared" si="3634"/>
        <v>60</v>
      </c>
      <c r="B897" s="348" t="s">
        <v>1112</v>
      </c>
      <c r="C897" s="348" t="str">
        <f t="shared" si="3843"/>
        <v>项链</v>
      </c>
      <c r="D897" s="348" t="str">
        <f t="shared" si="3735"/>
        <v>60级橙装项链</v>
      </c>
      <c r="E897" s="348">
        <f>VLOOKUP($C897,$C$3:$M$15,COLUMNS($C$3:H$15),0)</f>
        <v>150</v>
      </c>
      <c r="F897" s="348" t="str">
        <f>VLOOKUP($C897,$C$3:$M$15,COLUMNS($C$3:I$15),0)</f>
        <v>magicattack_value</v>
      </c>
      <c r="G897" s="348">
        <f>VLOOKUP($C897,$C$3:$M$15,COLUMNS($C$3:J$15),0)</f>
        <v>160</v>
      </c>
      <c r="H897" s="348" t="str">
        <f>VLOOKUP($C897,$C$3:$M$15,COLUMNS($C$3:K$15),0)</f>
        <v>magicdef_value</v>
      </c>
      <c r="I897" s="348" t="str">
        <f>VLOOKUP($C897,$C$3:$M$15,COLUMNS($C$3:L$15),0)</f>
        <v/>
      </c>
      <c r="J897" s="348" t="str">
        <f>VLOOKUP($C897,$C$3:$M$15,COLUMNS($C$3:M$15),0)</f>
        <v/>
      </c>
      <c r="K897" s="344">
        <f t="shared" si="3844"/>
        <v>138</v>
      </c>
      <c r="L897" s="344">
        <f t="shared" si="3845"/>
        <v>138</v>
      </c>
      <c r="M897" s="344">
        <f t="shared" si="3846"/>
        <v>138</v>
      </c>
      <c r="N897" s="344">
        <f t="shared" si="3847"/>
        <v>138</v>
      </c>
      <c r="O897" s="344">
        <f t="shared" si="3848"/>
        <v>138</v>
      </c>
      <c r="P897" s="344">
        <f t="shared" si="3849"/>
        <v>138</v>
      </c>
      <c r="Q897" s="344">
        <f t="shared" si="3850"/>
        <v>138</v>
      </c>
      <c r="R897" s="344">
        <f t="shared" si="3851"/>
        <v>138</v>
      </c>
      <c r="S897" s="344">
        <f t="shared" si="3852"/>
        <v>138</v>
      </c>
      <c r="T897" s="344">
        <f t="shared" si="3853"/>
        <v>138</v>
      </c>
      <c r="U897" s="356">
        <v>3600</v>
      </c>
      <c r="V897" s="356">
        <v>2800</v>
      </c>
      <c r="W897" s="356">
        <v>2000</v>
      </c>
      <c r="X897" s="356">
        <v>1200</v>
      </c>
      <c r="Y897" s="356">
        <v>400</v>
      </c>
      <c r="Z897" s="344">
        <f t="shared" si="3854"/>
        <v>73</v>
      </c>
      <c r="AA897" s="344">
        <f t="shared" si="3855"/>
        <v>73</v>
      </c>
      <c r="AB897" s="344">
        <f t="shared" si="3856"/>
        <v>73</v>
      </c>
      <c r="AC897" s="344">
        <f t="shared" si="3857"/>
        <v>73</v>
      </c>
      <c r="AD897" s="344">
        <f t="shared" si="3858"/>
        <v>73</v>
      </c>
      <c r="AE897" s="344">
        <f t="shared" si="3859"/>
        <v>73</v>
      </c>
      <c r="AF897" s="344">
        <f t="shared" si="3860"/>
        <v>73</v>
      </c>
      <c r="AG897" s="344">
        <f t="shared" si="3861"/>
        <v>73</v>
      </c>
      <c r="AH897" s="344">
        <f t="shared" si="3862"/>
        <v>73</v>
      </c>
      <c r="AI897" s="344">
        <f t="shared" si="3863"/>
        <v>73</v>
      </c>
      <c r="AJ897" s="356">
        <v>3600</v>
      </c>
      <c r="AK897" s="356">
        <v>2800</v>
      </c>
      <c r="AL897" s="356">
        <v>2000</v>
      </c>
      <c r="AM897" s="356">
        <v>1200</v>
      </c>
      <c r="AN897" s="356">
        <v>400</v>
      </c>
      <c r="AO897" s="344" t="str">
        <f t="shared" si="3864"/>
        <v/>
      </c>
      <c r="AP897" s="344" t="str">
        <f t="shared" si="3865"/>
        <v/>
      </c>
      <c r="AQ897" s="344" t="str">
        <f t="shared" si="3866"/>
        <v/>
      </c>
      <c r="AR897" s="344" t="str">
        <f t="shared" si="3867"/>
        <v/>
      </c>
      <c r="AS897" s="344" t="str">
        <f t="shared" si="3868"/>
        <v/>
      </c>
      <c r="AT897" s="344" t="str">
        <f t="shared" si="3869"/>
        <v/>
      </c>
      <c r="AU897" s="344" t="str">
        <f t="shared" si="3870"/>
        <v/>
      </c>
      <c r="AV897" s="344" t="str">
        <f t="shared" si="3871"/>
        <v/>
      </c>
      <c r="AW897" s="344" t="str">
        <f t="shared" si="3872"/>
        <v/>
      </c>
      <c r="AX897" s="344" t="str">
        <f t="shared" si="3873"/>
        <v/>
      </c>
      <c r="AY897" s="356">
        <v>3600</v>
      </c>
      <c r="AZ897" s="356">
        <v>2800</v>
      </c>
      <c r="BA897" s="356">
        <v>2000</v>
      </c>
      <c r="BB897" s="356">
        <v>1200</v>
      </c>
      <c r="BC897" s="356">
        <v>400</v>
      </c>
      <c r="BD897" s="353" t="str">
        <f t="shared" ref="BD897:BH897" si="3917">IF(BD702="","",BD702+60)</f>
        <v/>
      </c>
      <c r="BE897" s="353" t="str">
        <f t="shared" si="3917"/>
        <v/>
      </c>
      <c r="BF897" s="353" t="str">
        <f t="shared" si="3917"/>
        <v/>
      </c>
      <c r="BG897" s="353" t="str">
        <f t="shared" si="3917"/>
        <v/>
      </c>
      <c r="BH897" s="353" t="str">
        <f t="shared" si="3917"/>
        <v/>
      </c>
      <c r="BI897" s="146" t="str">
        <f t="shared" si="3911"/>
        <v/>
      </c>
      <c r="BJ897" s="352" t="str">
        <f t="shared" si="3912"/>
        <v/>
      </c>
      <c r="BK897" s="146" t="str">
        <f t="shared" si="3913"/>
        <v/>
      </c>
      <c r="BL897" s="25">
        <f t="shared" si="3737"/>
        <v>8060411</v>
      </c>
      <c r="BM897" s="146">
        <f t="shared" ref="BM897" si="3918">BM884</f>
        <v>40</v>
      </c>
      <c r="BN897" s="146">
        <f t="shared" si="3808"/>
        <v>8</v>
      </c>
      <c r="BO897" s="146">
        <f t="shared" ref="BO897:BP897" si="3919">BO884</f>
        <v>4</v>
      </c>
      <c r="BP897" s="146">
        <f t="shared" si="3919"/>
        <v>11</v>
      </c>
      <c r="BQ897" s="146">
        <f>VLOOKUP(IF(A897=1,0,A897),宝石属性!$B$26:$D$41,2,0)</f>
        <v>7</v>
      </c>
      <c r="BR897" s="146">
        <f>VLOOKUP(IF(A897=1,0,A897),宝石属性!$B$26:$D$41,3,0)</f>
        <v>2</v>
      </c>
      <c r="BS897" s="146">
        <f t="shared" ref="BS897:BV897" si="3920">IF(BS884="","",BS884)</f>
        <v>4</v>
      </c>
      <c r="BT897" s="146">
        <f t="shared" si="3920"/>
        <v>5</v>
      </c>
      <c r="BU897" s="146" t="str">
        <f t="shared" si="3920"/>
        <v/>
      </c>
      <c r="BV897" s="146" t="str">
        <f t="shared" si="3920"/>
        <v/>
      </c>
      <c r="BW897" s="357">
        <f t="shared" si="3745"/>
        <v>2029</v>
      </c>
      <c r="BX897" s="357">
        <f t="shared" si="3746"/>
        <v>3004</v>
      </c>
    </row>
    <row r="898" spans="1:76" s="353" customFormat="1">
      <c r="A898" s="348">
        <f t="shared" si="3634"/>
        <v>60</v>
      </c>
      <c r="B898" s="348" t="s">
        <v>1112</v>
      </c>
      <c r="C898" s="348" t="str">
        <f t="shared" si="3843"/>
        <v>腰带</v>
      </c>
      <c r="D898" s="348" t="str">
        <f t="shared" si="3735"/>
        <v>60级橙装腰带</v>
      </c>
      <c r="E898" s="348">
        <f>VLOOKUP($C898,$C$3:$M$15,COLUMNS($C$3:H$15),0)</f>
        <v>60</v>
      </c>
      <c r="F898" s="348" t="str">
        <f>VLOOKUP($C898,$C$3:$M$15,COLUMNS($C$3:I$15),0)</f>
        <v>maxhp_value</v>
      </c>
      <c r="G898" s="348">
        <f>VLOOKUP($C898,$C$3:$M$15,COLUMNS($C$3:J$15),0)</f>
        <v>140</v>
      </c>
      <c r="H898" s="348" t="str">
        <f>VLOOKUP($C898,$C$3:$M$15,COLUMNS($C$3:K$15),0)</f>
        <v>defend_value</v>
      </c>
      <c r="I898" s="348" t="str">
        <f>VLOOKUP($C898,$C$3:$M$15,COLUMNS($C$3:L$15),0)</f>
        <v/>
      </c>
      <c r="J898" s="348" t="str">
        <f>VLOOKUP($C898,$C$3:$M$15,COLUMNS($C$3:M$15),0)</f>
        <v/>
      </c>
      <c r="K898" s="344">
        <f t="shared" si="3844"/>
        <v>602</v>
      </c>
      <c r="L898" s="344">
        <f t="shared" si="3845"/>
        <v>602</v>
      </c>
      <c r="M898" s="344">
        <f t="shared" si="3846"/>
        <v>602</v>
      </c>
      <c r="N898" s="344">
        <f t="shared" si="3847"/>
        <v>602</v>
      </c>
      <c r="O898" s="344">
        <f t="shared" si="3848"/>
        <v>602</v>
      </c>
      <c r="P898" s="344">
        <f t="shared" si="3849"/>
        <v>602</v>
      </c>
      <c r="Q898" s="344">
        <f t="shared" si="3850"/>
        <v>602</v>
      </c>
      <c r="R898" s="344">
        <f t="shared" si="3851"/>
        <v>602</v>
      </c>
      <c r="S898" s="344">
        <f t="shared" si="3852"/>
        <v>602</v>
      </c>
      <c r="T898" s="344">
        <f t="shared" si="3853"/>
        <v>602</v>
      </c>
      <c r="U898" s="356">
        <v>3600</v>
      </c>
      <c r="V898" s="356">
        <v>2800</v>
      </c>
      <c r="W898" s="356">
        <v>2000</v>
      </c>
      <c r="X898" s="356">
        <v>1200</v>
      </c>
      <c r="Y898" s="356">
        <v>400</v>
      </c>
      <c r="Z898" s="344">
        <f t="shared" si="3854"/>
        <v>50</v>
      </c>
      <c r="AA898" s="344">
        <f t="shared" si="3855"/>
        <v>50</v>
      </c>
      <c r="AB898" s="344">
        <f t="shared" si="3856"/>
        <v>50</v>
      </c>
      <c r="AC898" s="344">
        <f t="shared" si="3857"/>
        <v>50</v>
      </c>
      <c r="AD898" s="344">
        <f t="shared" si="3858"/>
        <v>50</v>
      </c>
      <c r="AE898" s="344">
        <f t="shared" si="3859"/>
        <v>50</v>
      </c>
      <c r="AF898" s="344">
        <f t="shared" si="3860"/>
        <v>50</v>
      </c>
      <c r="AG898" s="344">
        <f t="shared" si="3861"/>
        <v>50</v>
      </c>
      <c r="AH898" s="344">
        <f t="shared" si="3862"/>
        <v>50</v>
      </c>
      <c r="AI898" s="344">
        <f t="shared" si="3863"/>
        <v>50</v>
      </c>
      <c r="AJ898" s="356">
        <v>3600</v>
      </c>
      <c r="AK898" s="356">
        <v>2800</v>
      </c>
      <c r="AL898" s="356">
        <v>2000</v>
      </c>
      <c r="AM898" s="356">
        <v>1200</v>
      </c>
      <c r="AN898" s="356">
        <v>400</v>
      </c>
      <c r="AO898" s="344" t="str">
        <f t="shared" si="3864"/>
        <v/>
      </c>
      <c r="AP898" s="344" t="str">
        <f t="shared" si="3865"/>
        <v/>
      </c>
      <c r="AQ898" s="344" t="str">
        <f t="shared" si="3866"/>
        <v/>
      </c>
      <c r="AR898" s="344" t="str">
        <f t="shared" si="3867"/>
        <v/>
      </c>
      <c r="AS898" s="344" t="str">
        <f t="shared" si="3868"/>
        <v/>
      </c>
      <c r="AT898" s="344" t="str">
        <f t="shared" si="3869"/>
        <v/>
      </c>
      <c r="AU898" s="344" t="str">
        <f t="shared" si="3870"/>
        <v/>
      </c>
      <c r="AV898" s="344" t="str">
        <f t="shared" si="3871"/>
        <v/>
      </c>
      <c r="AW898" s="344" t="str">
        <f t="shared" si="3872"/>
        <v/>
      </c>
      <c r="AX898" s="344" t="str">
        <f t="shared" si="3873"/>
        <v/>
      </c>
      <c r="AY898" s="356">
        <v>3600</v>
      </c>
      <c r="AZ898" s="356">
        <v>2800</v>
      </c>
      <c r="BA898" s="356">
        <v>2000</v>
      </c>
      <c r="BB898" s="356">
        <v>1200</v>
      </c>
      <c r="BC898" s="356">
        <v>400</v>
      </c>
      <c r="BD898" s="353" t="str">
        <f t="shared" ref="BD898:BH898" si="3921">IF(BD703="","",BD703+60)</f>
        <v/>
      </c>
      <c r="BE898" s="353" t="str">
        <f t="shared" si="3921"/>
        <v/>
      </c>
      <c r="BF898" s="353" t="str">
        <f t="shared" si="3921"/>
        <v/>
      </c>
      <c r="BG898" s="353" t="str">
        <f t="shared" si="3921"/>
        <v/>
      </c>
      <c r="BH898" s="353" t="str">
        <f t="shared" si="3921"/>
        <v/>
      </c>
      <c r="BI898" s="146" t="str">
        <f t="shared" si="3911"/>
        <v/>
      </c>
      <c r="BJ898" s="352" t="str">
        <f t="shared" si="3912"/>
        <v/>
      </c>
      <c r="BK898" s="146" t="str">
        <f t="shared" si="3913"/>
        <v/>
      </c>
      <c r="BL898" s="25">
        <f t="shared" si="3737"/>
        <v>8060512</v>
      </c>
      <c r="BM898" s="146">
        <f t="shared" ref="BM898" si="3922">BM885</f>
        <v>72</v>
      </c>
      <c r="BN898" s="146">
        <f t="shared" si="3808"/>
        <v>8</v>
      </c>
      <c r="BO898" s="146">
        <f t="shared" ref="BO898:BP898" si="3923">BO885</f>
        <v>5</v>
      </c>
      <c r="BP898" s="146">
        <f t="shared" si="3923"/>
        <v>12</v>
      </c>
      <c r="BQ898" s="146">
        <f>VLOOKUP(IF(A898=1,0,A898),宝石属性!$B$26:$D$41,2,0)</f>
        <v>7</v>
      </c>
      <c r="BR898" s="146">
        <f>VLOOKUP(IF(A898=1,0,A898),宝石属性!$B$26:$D$41,3,0)</f>
        <v>2</v>
      </c>
      <c r="BS898" s="146">
        <f t="shared" ref="BS898:BV898" si="3924">IF(BS885="","",BS885)</f>
        <v>1</v>
      </c>
      <c r="BT898" s="146">
        <f t="shared" si="3924"/>
        <v>6</v>
      </c>
      <c r="BU898" s="146">
        <f t="shared" si="3924"/>
        <v>9</v>
      </c>
      <c r="BV898" s="146" t="str">
        <f t="shared" si="3924"/>
        <v/>
      </c>
      <c r="BW898" s="357">
        <f t="shared" si="3745"/>
        <v>2032</v>
      </c>
      <c r="BX898" s="357">
        <f t="shared" si="3746"/>
        <v>3004</v>
      </c>
    </row>
    <row r="899" spans="1:76" s="353" customFormat="1">
      <c r="A899" s="348">
        <f t="shared" si="3634"/>
        <v>60</v>
      </c>
      <c r="B899" s="348" t="s">
        <v>1112</v>
      </c>
      <c r="C899" s="348" t="str">
        <f t="shared" si="3843"/>
        <v>鞋子</v>
      </c>
      <c r="D899" s="348" t="str">
        <f t="shared" si="3735"/>
        <v>60级橙装鞋子</v>
      </c>
      <c r="E899" s="348">
        <f>VLOOKUP($C899,$C$3:$M$15,COLUMNS($C$3:H$15),0)</f>
        <v>160</v>
      </c>
      <c r="F899" s="348" t="str">
        <f>VLOOKUP($C899,$C$3:$M$15,COLUMNS($C$3:I$15),0)</f>
        <v>magicdef_value</v>
      </c>
      <c r="G899" s="348">
        <f>VLOOKUP($C899,$C$3:$M$15,COLUMNS($C$3:J$15),0)</f>
        <v>200</v>
      </c>
      <c r="H899" s="348" t="str">
        <f>VLOOKUP($C899,$C$3:$M$15,COLUMNS($C$3:K$15),0)</f>
        <v>speed_value</v>
      </c>
      <c r="I899" s="348" t="str">
        <f>VLOOKUP($C899,$C$3:$M$15,COLUMNS($C$3:L$15),0)</f>
        <v/>
      </c>
      <c r="J899" s="348" t="str">
        <f>VLOOKUP($C899,$C$3:$M$15,COLUMNS($C$3:M$15),0)</f>
        <v/>
      </c>
      <c r="K899" s="344">
        <f t="shared" si="3844"/>
        <v>73</v>
      </c>
      <c r="L899" s="344">
        <f t="shared" si="3845"/>
        <v>73</v>
      </c>
      <c r="M899" s="344">
        <f t="shared" si="3846"/>
        <v>73</v>
      </c>
      <c r="N899" s="344">
        <f t="shared" si="3847"/>
        <v>73</v>
      </c>
      <c r="O899" s="344">
        <f t="shared" si="3848"/>
        <v>73</v>
      </c>
      <c r="P899" s="344">
        <f t="shared" si="3849"/>
        <v>73</v>
      </c>
      <c r="Q899" s="344">
        <f t="shared" si="3850"/>
        <v>73</v>
      </c>
      <c r="R899" s="344">
        <f t="shared" si="3851"/>
        <v>73</v>
      </c>
      <c r="S899" s="344">
        <f t="shared" si="3852"/>
        <v>73</v>
      </c>
      <c r="T899" s="344">
        <f t="shared" si="3853"/>
        <v>73</v>
      </c>
      <c r="U899" s="356">
        <v>3600</v>
      </c>
      <c r="V899" s="356">
        <v>2800</v>
      </c>
      <c r="W899" s="356">
        <v>2000</v>
      </c>
      <c r="X899" s="356">
        <v>1200</v>
      </c>
      <c r="Y899" s="356">
        <v>400</v>
      </c>
      <c r="Z899" s="344">
        <f t="shared" si="3854"/>
        <v>80</v>
      </c>
      <c r="AA899" s="344">
        <f t="shared" si="3855"/>
        <v>80</v>
      </c>
      <c r="AB899" s="344">
        <f t="shared" si="3856"/>
        <v>80</v>
      </c>
      <c r="AC899" s="344">
        <f t="shared" si="3857"/>
        <v>80</v>
      </c>
      <c r="AD899" s="344">
        <f t="shared" si="3858"/>
        <v>80</v>
      </c>
      <c r="AE899" s="344">
        <f t="shared" si="3859"/>
        <v>80</v>
      </c>
      <c r="AF899" s="344">
        <f t="shared" si="3860"/>
        <v>80</v>
      </c>
      <c r="AG899" s="344">
        <f t="shared" si="3861"/>
        <v>80</v>
      </c>
      <c r="AH899" s="344">
        <f t="shared" si="3862"/>
        <v>80</v>
      </c>
      <c r="AI899" s="344">
        <f t="shared" si="3863"/>
        <v>80</v>
      </c>
      <c r="AJ899" s="356">
        <v>3600</v>
      </c>
      <c r="AK899" s="356">
        <v>2800</v>
      </c>
      <c r="AL899" s="356">
        <v>2000</v>
      </c>
      <c r="AM899" s="356">
        <v>1200</v>
      </c>
      <c r="AN899" s="356">
        <v>400</v>
      </c>
      <c r="AO899" s="344" t="str">
        <f t="shared" si="3864"/>
        <v/>
      </c>
      <c r="AP899" s="344" t="str">
        <f t="shared" si="3865"/>
        <v/>
      </c>
      <c r="AQ899" s="344" t="str">
        <f t="shared" si="3866"/>
        <v/>
      </c>
      <c r="AR899" s="344" t="str">
        <f t="shared" si="3867"/>
        <v/>
      </c>
      <c r="AS899" s="344" t="str">
        <f t="shared" si="3868"/>
        <v/>
      </c>
      <c r="AT899" s="344" t="str">
        <f t="shared" si="3869"/>
        <v/>
      </c>
      <c r="AU899" s="344" t="str">
        <f t="shared" si="3870"/>
        <v/>
      </c>
      <c r="AV899" s="344" t="str">
        <f t="shared" si="3871"/>
        <v/>
      </c>
      <c r="AW899" s="344" t="str">
        <f t="shared" si="3872"/>
        <v/>
      </c>
      <c r="AX899" s="344" t="str">
        <f t="shared" si="3873"/>
        <v/>
      </c>
      <c r="AY899" s="356">
        <v>3600</v>
      </c>
      <c r="AZ899" s="356">
        <v>2800</v>
      </c>
      <c r="BA899" s="356">
        <v>2000</v>
      </c>
      <c r="BB899" s="356">
        <v>1200</v>
      </c>
      <c r="BC899" s="356">
        <v>400</v>
      </c>
      <c r="BD899" s="353" t="str">
        <f t="shared" ref="BD899:BH899" si="3925">IF(BD704="","",BD704+60)</f>
        <v/>
      </c>
      <c r="BE899" s="353" t="str">
        <f t="shared" si="3925"/>
        <v/>
      </c>
      <c r="BF899" s="353" t="str">
        <f t="shared" si="3925"/>
        <v/>
      </c>
      <c r="BG899" s="353" t="str">
        <f t="shared" si="3925"/>
        <v/>
      </c>
      <c r="BH899" s="353" t="str">
        <f t="shared" si="3925"/>
        <v/>
      </c>
      <c r="BI899" s="146" t="str">
        <f t="shared" si="3911"/>
        <v/>
      </c>
      <c r="BJ899" s="352" t="str">
        <f t="shared" si="3912"/>
        <v/>
      </c>
      <c r="BK899" s="146" t="str">
        <f t="shared" si="3913"/>
        <v/>
      </c>
      <c r="BL899" s="25">
        <f t="shared" si="3737"/>
        <v>8060613</v>
      </c>
      <c r="BM899" s="146">
        <f t="shared" ref="BM899" si="3926">BM886</f>
        <v>88</v>
      </c>
      <c r="BN899" s="146">
        <f t="shared" si="3808"/>
        <v>8</v>
      </c>
      <c r="BO899" s="146">
        <f t="shared" ref="BO899:BP899" si="3927">BO886</f>
        <v>6</v>
      </c>
      <c r="BP899" s="146">
        <f t="shared" si="3927"/>
        <v>13</v>
      </c>
      <c r="BQ899" s="146">
        <f>VLOOKUP(IF(A899=1,0,A899),宝石属性!$B$26:$D$41,2,0)</f>
        <v>7</v>
      </c>
      <c r="BR899" s="146">
        <f>VLOOKUP(IF(A899=1,0,A899),宝石属性!$B$26:$D$41,3,0)</f>
        <v>2</v>
      </c>
      <c r="BS899" s="146">
        <f t="shared" ref="BS899:BV899" si="3928">IF(BS886="","",BS886)</f>
        <v>6</v>
      </c>
      <c r="BT899" s="146">
        <f t="shared" si="3928"/>
        <v>9</v>
      </c>
      <c r="BU899" s="146" t="str">
        <f t="shared" si="3928"/>
        <v/>
      </c>
      <c r="BV899" s="146" t="str">
        <f t="shared" si="3928"/>
        <v/>
      </c>
      <c r="BW899" s="357">
        <f t="shared" si="3745"/>
        <v>2035</v>
      </c>
      <c r="BX899" s="357">
        <f t="shared" si="3746"/>
        <v>3004</v>
      </c>
    </row>
    <row r="900" spans="1:76" s="353" customFormat="1">
      <c r="A900" s="348">
        <f t="shared" ref="A900:A963" si="3929">A887+10</f>
        <v>70</v>
      </c>
      <c r="B900" s="348" t="s">
        <v>1112</v>
      </c>
      <c r="C900" s="348" t="str">
        <f t="shared" si="3843"/>
        <v>剑</v>
      </c>
      <c r="D900" s="348" t="str">
        <f t="shared" si="3735"/>
        <v>70级橙装剑</v>
      </c>
      <c r="E900" s="348">
        <f>VLOOKUP($C900,$C$3:$M$15,COLUMNS($C$3:H$15),0)</f>
        <v>130</v>
      </c>
      <c r="F900" s="348" t="str">
        <f>VLOOKUP($C900,$C$3:$M$15,COLUMNS($C$3:I$15),0)</f>
        <v>phyattack_value</v>
      </c>
      <c r="G900" s="348">
        <f>VLOOKUP($C900,$C$3:$M$15,COLUMNS($C$3:J$15),0)</f>
        <v>150</v>
      </c>
      <c r="H900" s="348" t="str">
        <f>VLOOKUP($C900,$C$3:$M$15,COLUMNS($C$3:K$15),0)</f>
        <v>magicattack_value</v>
      </c>
      <c r="I900" s="348">
        <f>VLOOKUP($C900,$C$3:$M$15,COLUMNS($C$3:L$15),0)</f>
        <v>170</v>
      </c>
      <c r="J900" s="348" t="str">
        <f>VLOOKUP($C900,$C$3:$M$15,COLUMNS($C$3:M$15),0)</f>
        <v>medical_value</v>
      </c>
      <c r="K900" s="344">
        <f t="shared" si="3844"/>
        <v>585</v>
      </c>
      <c r="L900" s="344">
        <f t="shared" si="3845"/>
        <v>585</v>
      </c>
      <c r="M900" s="344">
        <f t="shared" si="3846"/>
        <v>585</v>
      </c>
      <c r="N900" s="344">
        <f t="shared" si="3847"/>
        <v>585</v>
      </c>
      <c r="O900" s="344">
        <f t="shared" si="3848"/>
        <v>585</v>
      </c>
      <c r="P900" s="344">
        <f t="shared" si="3849"/>
        <v>585</v>
      </c>
      <c r="Q900" s="344">
        <f t="shared" si="3850"/>
        <v>585</v>
      </c>
      <c r="R900" s="344">
        <f t="shared" si="3851"/>
        <v>585</v>
      </c>
      <c r="S900" s="344">
        <f t="shared" si="3852"/>
        <v>585</v>
      </c>
      <c r="T900" s="344">
        <f t="shared" si="3853"/>
        <v>585</v>
      </c>
      <c r="U900" s="356">
        <v>3600</v>
      </c>
      <c r="V900" s="356">
        <v>2800</v>
      </c>
      <c r="W900" s="356">
        <v>2000</v>
      </c>
      <c r="X900" s="356">
        <v>1200</v>
      </c>
      <c r="Y900" s="356">
        <v>400</v>
      </c>
      <c r="Z900" s="344">
        <f t="shared" si="3854"/>
        <v>132</v>
      </c>
      <c r="AA900" s="344">
        <f t="shared" si="3855"/>
        <v>132</v>
      </c>
      <c r="AB900" s="344">
        <f t="shared" si="3856"/>
        <v>132</v>
      </c>
      <c r="AC900" s="344">
        <f t="shared" si="3857"/>
        <v>132</v>
      </c>
      <c r="AD900" s="344">
        <f t="shared" si="3858"/>
        <v>132</v>
      </c>
      <c r="AE900" s="344">
        <f t="shared" si="3859"/>
        <v>132</v>
      </c>
      <c r="AF900" s="344">
        <f t="shared" si="3860"/>
        <v>132</v>
      </c>
      <c r="AG900" s="344">
        <f t="shared" si="3861"/>
        <v>132</v>
      </c>
      <c r="AH900" s="344">
        <f t="shared" si="3862"/>
        <v>132</v>
      </c>
      <c r="AI900" s="344">
        <f t="shared" si="3863"/>
        <v>132</v>
      </c>
      <c r="AJ900" s="356">
        <v>3600</v>
      </c>
      <c r="AK900" s="356">
        <v>2800</v>
      </c>
      <c r="AL900" s="356">
        <v>2000</v>
      </c>
      <c r="AM900" s="356">
        <v>1200</v>
      </c>
      <c r="AN900" s="356">
        <v>400</v>
      </c>
      <c r="AO900" s="344">
        <f t="shared" si="3864"/>
        <v>214</v>
      </c>
      <c r="AP900" s="344">
        <f t="shared" si="3865"/>
        <v>214</v>
      </c>
      <c r="AQ900" s="344">
        <f t="shared" si="3866"/>
        <v>214</v>
      </c>
      <c r="AR900" s="344">
        <f t="shared" si="3867"/>
        <v>214</v>
      </c>
      <c r="AS900" s="344">
        <f t="shared" si="3868"/>
        <v>214</v>
      </c>
      <c r="AT900" s="344">
        <f t="shared" si="3869"/>
        <v>214</v>
      </c>
      <c r="AU900" s="344">
        <f t="shared" si="3870"/>
        <v>214</v>
      </c>
      <c r="AV900" s="344">
        <f t="shared" si="3871"/>
        <v>214</v>
      </c>
      <c r="AW900" s="344">
        <f t="shared" si="3872"/>
        <v>214</v>
      </c>
      <c r="AX900" s="344">
        <f t="shared" si="3873"/>
        <v>214</v>
      </c>
      <c r="AY900" s="356">
        <v>3600</v>
      </c>
      <c r="AZ900" s="356">
        <v>2800</v>
      </c>
      <c r="BA900" s="356">
        <v>2000</v>
      </c>
      <c r="BB900" s="356">
        <v>1200</v>
      </c>
      <c r="BC900" s="356">
        <v>400</v>
      </c>
      <c r="BD900" s="353">
        <f t="shared" ref="BD900:BH900" si="3930">IF(BD705="","",BD705+60)</f>
        <v>187</v>
      </c>
      <c r="BE900" s="353">
        <f t="shared" si="3930"/>
        <v>187</v>
      </c>
      <c r="BF900" s="353">
        <f t="shared" si="3930"/>
        <v>202</v>
      </c>
      <c r="BG900" s="353">
        <f t="shared" si="3930"/>
        <v>217</v>
      </c>
      <c r="BH900" s="353">
        <f t="shared" si="3930"/>
        <v>232</v>
      </c>
      <c r="BI900" s="146" t="str">
        <f t="shared" si="3911"/>
        <v>187;187</v>
      </c>
      <c r="BJ900" s="352">
        <f t="shared" si="3912"/>
        <v>202</v>
      </c>
      <c r="BK900" s="146" t="str">
        <f t="shared" si="3913"/>
        <v>217;232</v>
      </c>
      <c r="BL900" s="25">
        <f t="shared" si="3737"/>
        <v>8070101</v>
      </c>
      <c r="BM900" s="146">
        <f t="shared" ref="BM900" si="3931">BM887</f>
        <v>1288</v>
      </c>
      <c r="BN900" s="146">
        <f t="shared" si="3808"/>
        <v>8</v>
      </c>
      <c r="BO900" s="146">
        <f t="shared" ref="BO900:BP900" si="3932">BO887</f>
        <v>1</v>
      </c>
      <c r="BP900" s="146">
        <f t="shared" si="3932"/>
        <v>1</v>
      </c>
      <c r="BQ900" s="146">
        <f>VLOOKUP(IF(A900=1,0,A900),宝石属性!$B$26:$D$41,2,0)</f>
        <v>9</v>
      </c>
      <c r="BR900" s="146">
        <f>VLOOKUP(IF(A900=1,0,A900),宝石属性!$B$26:$D$41,3,0)</f>
        <v>2</v>
      </c>
      <c r="BS900" s="146">
        <f t="shared" ref="BS900:BV900" si="3933">IF(BS887="","",BS887)</f>
        <v>2</v>
      </c>
      <c r="BT900" s="146">
        <f t="shared" si="3933"/>
        <v>4</v>
      </c>
      <c r="BU900" s="146">
        <f t="shared" si="3933"/>
        <v>7</v>
      </c>
      <c r="BV900" s="146">
        <f t="shared" si="3933"/>
        <v>8</v>
      </c>
      <c r="BW900" s="357">
        <f t="shared" si="3745"/>
        <v>2021</v>
      </c>
      <c r="BX900" s="357">
        <f t="shared" si="3746"/>
        <v>3004</v>
      </c>
    </row>
    <row r="901" spans="1:76" s="353" customFormat="1">
      <c r="A901" s="348">
        <f t="shared" si="3929"/>
        <v>70</v>
      </c>
      <c r="B901" s="348" t="s">
        <v>1112</v>
      </c>
      <c r="C901" s="348" t="str">
        <f t="shared" si="3843"/>
        <v>锤</v>
      </c>
      <c r="D901" s="348" t="str">
        <f t="shared" si="3735"/>
        <v>70级橙装锤</v>
      </c>
      <c r="E901" s="348">
        <f>VLOOKUP($C901,$C$3:$M$15,COLUMNS($C$3:H$15),0)</f>
        <v>130</v>
      </c>
      <c r="F901" s="348" t="str">
        <f>VLOOKUP($C901,$C$3:$M$15,COLUMNS($C$3:I$15),0)</f>
        <v>phyattack_value</v>
      </c>
      <c r="G901" s="348">
        <f>VLOOKUP($C901,$C$3:$M$15,COLUMNS($C$3:J$15),0)</f>
        <v>150</v>
      </c>
      <c r="H901" s="348" t="str">
        <f>VLOOKUP($C901,$C$3:$M$15,COLUMNS($C$3:K$15),0)</f>
        <v>magicattack_value</v>
      </c>
      <c r="I901" s="348">
        <f>VLOOKUP($C901,$C$3:$M$15,COLUMNS($C$3:L$15),0)</f>
        <v>170</v>
      </c>
      <c r="J901" s="348" t="str">
        <f>VLOOKUP($C901,$C$3:$M$15,COLUMNS($C$3:M$15),0)</f>
        <v>medical_value</v>
      </c>
      <c r="K901" s="344">
        <f t="shared" si="3844"/>
        <v>585</v>
      </c>
      <c r="L901" s="344">
        <f t="shared" si="3845"/>
        <v>585</v>
      </c>
      <c r="M901" s="344">
        <f t="shared" si="3846"/>
        <v>585</v>
      </c>
      <c r="N901" s="344">
        <f t="shared" si="3847"/>
        <v>585</v>
      </c>
      <c r="O901" s="344">
        <f t="shared" si="3848"/>
        <v>585</v>
      </c>
      <c r="P901" s="344">
        <f t="shared" si="3849"/>
        <v>585</v>
      </c>
      <c r="Q901" s="344">
        <f t="shared" si="3850"/>
        <v>585</v>
      </c>
      <c r="R901" s="344">
        <f t="shared" si="3851"/>
        <v>585</v>
      </c>
      <c r="S901" s="344">
        <f t="shared" si="3852"/>
        <v>585</v>
      </c>
      <c r="T901" s="344">
        <f t="shared" si="3853"/>
        <v>585</v>
      </c>
      <c r="U901" s="356">
        <v>3600</v>
      </c>
      <c r="V901" s="356">
        <v>2800</v>
      </c>
      <c r="W901" s="356">
        <v>2000</v>
      </c>
      <c r="X901" s="356">
        <v>1200</v>
      </c>
      <c r="Y901" s="356">
        <v>400</v>
      </c>
      <c r="Z901" s="344">
        <f t="shared" si="3854"/>
        <v>132</v>
      </c>
      <c r="AA901" s="344">
        <f t="shared" si="3855"/>
        <v>132</v>
      </c>
      <c r="AB901" s="344">
        <f t="shared" si="3856"/>
        <v>132</v>
      </c>
      <c r="AC901" s="344">
        <f t="shared" si="3857"/>
        <v>132</v>
      </c>
      <c r="AD901" s="344">
        <f t="shared" si="3858"/>
        <v>132</v>
      </c>
      <c r="AE901" s="344">
        <f t="shared" si="3859"/>
        <v>132</v>
      </c>
      <c r="AF901" s="344">
        <f t="shared" si="3860"/>
        <v>132</v>
      </c>
      <c r="AG901" s="344">
        <f t="shared" si="3861"/>
        <v>132</v>
      </c>
      <c r="AH901" s="344">
        <f t="shared" si="3862"/>
        <v>132</v>
      </c>
      <c r="AI901" s="344">
        <f t="shared" si="3863"/>
        <v>132</v>
      </c>
      <c r="AJ901" s="356">
        <v>3600</v>
      </c>
      <c r="AK901" s="356">
        <v>2800</v>
      </c>
      <c r="AL901" s="356">
        <v>2000</v>
      </c>
      <c r="AM901" s="356">
        <v>1200</v>
      </c>
      <c r="AN901" s="356">
        <v>400</v>
      </c>
      <c r="AO901" s="344">
        <f t="shared" si="3864"/>
        <v>214</v>
      </c>
      <c r="AP901" s="344">
        <f t="shared" si="3865"/>
        <v>214</v>
      </c>
      <c r="AQ901" s="344">
        <f t="shared" si="3866"/>
        <v>214</v>
      </c>
      <c r="AR901" s="344">
        <f t="shared" si="3867"/>
        <v>214</v>
      </c>
      <c r="AS901" s="344">
        <f t="shared" si="3868"/>
        <v>214</v>
      </c>
      <c r="AT901" s="344">
        <f t="shared" si="3869"/>
        <v>214</v>
      </c>
      <c r="AU901" s="344">
        <f t="shared" si="3870"/>
        <v>214</v>
      </c>
      <c r="AV901" s="344">
        <f t="shared" si="3871"/>
        <v>214</v>
      </c>
      <c r="AW901" s="344">
        <f t="shared" si="3872"/>
        <v>214</v>
      </c>
      <c r="AX901" s="344">
        <f t="shared" si="3873"/>
        <v>214</v>
      </c>
      <c r="AY901" s="356">
        <v>3600</v>
      </c>
      <c r="AZ901" s="356">
        <v>2800</v>
      </c>
      <c r="BA901" s="356">
        <v>2000</v>
      </c>
      <c r="BB901" s="356">
        <v>1200</v>
      </c>
      <c r="BC901" s="356">
        <v>400</v>
      </c>
      <c r="BD901" s="353">
        <f t="shared" ref="BD901:BH901" si="3934">IF(BD706="","",BD706+60)</f>
        <v>187</v>
      </c>
      <c r="BE901" s="353">
        <f t="shared" si="3934"/>
        <v>187</v>
      </c>
      <c r="BF901" s="353">
        <f t="shared" si="3934"/>
        <v>202</v>
      </c>
      <c r="BG901" s="353">
        <f t="shared" si="3934"/>
        <v>217</v>
      </c>
      <c r="BH901" s="353">
        <f t="shared" si="3934"/>
        <v>232</v>
      </c>
      <c r="BI901" s="146" t="str">
        <f t="shared" si="3911"/>
        <v>187;187</v>
      </c>
      <c r="BJ901" s="352">
        <f t="shared" si="3912"/>
        <v>202</v>
      </c>
      <c r="BK901" s="146" t="str">
        <f t="shared" si="3913"/>
        <v>217;232</v>
      </c>
      <c r="BL901" s="25">
        <f t="shared" si="3737"/>
        <v>8070102</v>
      </c>
      <c r="BM901" s="146">
        <f t="shared" ref="BM901" si="3935">BM888</f>
        <v>4360</v>
      </c>
      <c r="BN901" s="146">
        <f t="shared" si="3808"/>
        <v>8</v>
      </c>
      <c r="BO901" s="146">
        <f t="shared" ref="BO901:BP901" si="3936">BO888</f>
        <v>1</v>
      </c>
      <c r="BP901" s="146">
        <f t="shared" si="3936"/>
        <v>2</v>
      </c>
      <c r="BQ901" s="146">
        <f>VLOOKUP(IF(A901=1,0,A901),宝石属性!$B$26:$D$41,2,0)</f>
        <v>9</v>
      </c>
      <c r="BR901" s="146">
        <f>VLOOKUP(IF(A901=1,0,A901),宝石属性!$B$26:$D$41,3,0)</f>
        <v>2</v>
      </c>
      <c r="BS901" s="146">
        <f t="shared" ref="BS901:BV901" si="3937">IF(BS888="","",BS888)</f>
        <v>2</v>
      </c>
      <c r="BT901" s="146">
        <f t="shared" si="3937"/>
        <v>4</v>
      </c>
      <c r="BU901" s="146">
        <f t="shared" si="3937"/>
        <v>7</v>
      </c>
      <c r="BV901" s="146">
        <f t="shared" si="3937"/>
        <v>8</v>
      </c>
      <c r="BW901" s="357">
        <f t="shared" si="3745"/>
        <v>2021</v>
      </c>
      <c r="BX901" s="357">
        <f t="shared" si="3746"/>
        <v>3004</v>
      </c>
    </row>
    <row r="902" spans="1:76" s="353" customFormat="1">
      <c r="A902" s="348">
        <f t="shared" si="3929"/>
        <v>70</v>
      </c>
      <c r="B902" s="348" t="s">
        <v>1112</v>
      </c>
      <c r="C902" s="348" t="str">
        <f t="shared" si="3843"/>
        <v>弓箭</v>
      </c>
      <c r="D902" s="348" t="str">
        <f t="shared" si="3735"/>
        <v>70级橙装弓箭</v>
      </c>
      <c r="E902" s="348">
        <f>VLOOKUP($C902,$C$3:$M$15,COLUMNS($C$3:H$15),0)</f>
        <v>130</v>
      </c>
      <c r="F902" s="348" t="str">
        <f>VLOOKUP($C902,$C$3:$M$15,COLUMNS($C$3:I$15),0)</f>
        <v>phyattack_value</v>
      </c>
      <c r="G902" s="348">
        <f>VLOOKUP($C902,$C$3:$M$15,COLUMNS($C$3:J$15),0)</f>
        <v>150</v>
      </c>
      <c r="H902" s="348" t="str">
        <f>VLOOKUP($C902,$C$3:$M$15,COLUMNS($C$3:K$15),0)</f>
        <v>magicattack_value</v>
      </c>
      <c r="I902" s="348">
        <f>VLOOKUP($C902,$C$3:$M$15,COLUMNS($C$3:L$15),0)</f>
        <v>170</v>
      </c>
      <c r="J902" s="348" t="str">
        <f>VLOOKUP($C902,$C$3:$M$15,COLUMNS($C$3:M$15),0)</f>
        <v>medical_value</v>
      </c>
      <c r="K902" s="344">
        <f t="shared" si="3844"/>
        <v>585</v>
      </c>
      <c r="L902" s="344">
        <f t="shared" si="3845"/>
        <v>585</v>
      </c>
      <c r="M902" s="344">
        <f t="shared" si="3846"/>
        <v>585</v>
      </c>
      <c r="N902" s="344">
        <f t="shared" si="3847"/>
        <v>585</v>
      </c>
      <c r="O902" s="344">
        <f t="shared" si="3848"/>
        <v>585</v>
      </c>
      <c r="P902" s="344">
        <f t="shared" si="3849"/>
        <v>585</v>
      </c>
      <c r="Q902" s="344">
        <f t="shared" si="3850"/>
        <v>585</v>
      </c>
      <c r="R902" s="344">
        <f t="shared" si="3851"/>
        <v>585</v>
      </c>
      <c r="S902" s="344">
        <f t="shared" si="3852"/>
        <v>585</v>
      </c>
      <c r="T902" s="344">
        <f t="shared" si="3853"/>
        <v>585</v>
      </c>
      <c r="U902" s="356">
        <v>3600</v>
      </c>
      <c r="V902" s="356">
        <v>2800</v>
      </c>
      <c r="W902" s="356">
        <v>2000</v>
      </c>
      <c r="X902" s="356">
        <v>1200</v>
      </c>
      <c r="Y902" s="356">
        <v>400</v>
      </c>
      <c r="Z902" s="344">
        <f t="shared" si="3854"/>
        <v>132</v>
      </c>
      <c r="AA902" s="344">
        <f t="shared" si="3855"/>
        <v>132</v>
      </c>
      <c r="AB902" s="344">
        <f t="shared" si="3856"/>
        <v>132</v>
      </c>
      <c r="AC902" s="344">
        <f t="shared" si="3857"/>
        <v>132</v>
      </c>
      <c r="AD902" s="344">
        <f t="shared" si="3858"/>
        <v>132</v>
      </c>
      <c r="AE902" s="344">
        <f t="shared" si="3859"/>
        <v>132</v>
      </c>
      <c r="AF902" s="344">
        <f t="shared" si="3860"/>
        <v>132</v>
      </c>
      <c r="AG902" s="344">
        <f t="shared" si="3861"/>
        <v>132</v>
      </c>
      <c r="AH902" s="344">
        <f t="shared" si="3862"/>
        <v>132</v>
      </c>
      <c r="AI902" s="344">
        <f t="shared" si="3863"/>
        <v>132</v>
      </c>
      <c r="AJ902" s="356">
        <v>3600</v>
      </c>
      <c r="AK902" s="356">
        <v>2800</v>
      </c>
      <c r="AL902" s="356">
        <v>2000</v>
      </c>
      <c r="AM902" s="356">
        <v>1200</v>
      </c>
      <c r="AN902" s="356">
        <v>400</v>
      </c>
      <c r="AO902" s="344">
        <f t="shared" si="3864"/>
        <v>214</v>
      </c>
      <c r="AP902" s="344">
        <f t="shared" si="3865"/>
        <v>214</v>
      </c>
      <c r="AQ902" s="344">
        <f t="shared" si="3866"/>
        <v>214</v>
      </c>
      <c r="AR902" s="344">
        <f t="shared" si="3867"/>
        <v>214</v>
      </c>
      <c r="AS902" s="344">
        <f t="shared" si="3868"/>
        <v>214</v>
      </c>
      <c r="AT902" s="344">
        <f t="shared" si="3869"/>
        <v>214</v>
      </c>
      <c r="AU902" s="344">
        <f t="shared" si="3870"/>
        <v>214</v>
      </c>
      <c r="AV902" s="344">
        <f t="shared" si="3871"/>
        <v>214</v>
      </c>
      <c r="AW902" s="344">
        <f t="shared" si="3872"/>
        <v>214</v>
      </c>
      <c r="AX902" s="344">
        <f t="shared" si="3873"/>
        <v>214</v>
      </c>
      <c r="AY902" s="356">
        <v>3600</v>
      </c>
      <c r="AZ902" s="356">
        <v>2800</v>
      </c>
      <c r="BA902" s="356">
        <v>2000</v>
      </c>
      <c r="BB902" s="356">
        <v>1200</v>
      </c>
      <c r="BC902" s="356">
        <v>400</v>
      </c>
      <c r="BD902" s="353">
        <f t="shared" ref="BD902:BH902" si="3938">IF(BD707="","",BD707+60)</f>
        <v>187</v>
      </c>
      <c r="BE902" s="353">
        <f t="shared" si="3938"/>
        <v>187</v>
      </c>
      <c r="BF902" s="353">
        <f t="shared" si="3938"/>
        <v>202</v>
      </c>
      <c r="BG902" s="353">
        <f t="shared" si="3938"/>
        <v>217</v>
      </c>
      <c r="BH902" s="353">
        <f t="shared" si="3938"/>
        <v>232</v>
      </c>
      <c r="BI902" s="146" t="str">
        <f t="shared" si="3911"/>
        <v>187;187</v>
      </c>
      <c r="BJ902" s="352">
        <f t="shared" si="3912"/>
        <v>202</v>
      </c>
      <c r="BK902" s="146" t="str">
        <f t="shared" si="3913"/>
        <v>217;232</v>
      </c>
      <c r="BL902" s="25">
        <f t="shared" si="3737"/>
        <v>8070103</v>
      </c>
      <c r="BM902" s="146">
        <f t="shared" ref="BM902" si="3939">BM889</f>
        <v>1800</v>
      </c>
      <c r="BN902" s="146">
        <f t="shared" si="3808"/>
        <v>8</v>
      </c>
      <c r="BO902" s="146">
        <f t="shared" ref="BO902:BP902" si="3940">BO889</f>
        <v>1</v>
      </c>
      <c r="BP902" s="146">
        <f t="shared" si="3940"/>
        <v>3</v>
      </c>
      <c r="BQ902" s="146">
        <f>VLOOKUP(IF(A902=1,0,A902),宝石属性!$B$26:$D$41,2,0)</f>
        <v>9</v>
      </c>
      <c r="BR902" s="146">
        <f>VLOOKUP(IF(A902=1,0,A902),宝石属性!$B$26:$D$41,3,0)</f>
        <v>2</v>
      </c>
      <c r="BS902" s="146">
        <f t="shared" ref="BS902:BV902" si="3941">IF(BS889="","",BS889)</f>
        <v>2</v>
      </c>
      <c r="BT902" s="146">
        <f t="shared" si="3941"/>
        <v>4</v>
      </c>
      <c r="BU902" s="146">
        <f t="shared" si="3941"/>
        <v>7</v>
      </c>
      <c r="BV902" s="146">
        <f t="shared" si="3941"/>
        <v>8</v>
      </c>
      <c r="BW902" s="357">
        <f t="shared" si="3745"/>
        <v>2021</v>
      </c>
      <c r="BX902" s="357">
        <f t="shared" si="3746"/>
        <v>3004</v>
      </c>
    </row>
    <row r="903" spans="1:76" s="353" customFormat="1">
      <c r="A903" s="348">
        <f t="shared" si="3929"/>
        <v>70</v>
      </c>
      <c r="B903" s="348" t="s">
        <v>1112</v>
      </c>
      <c r="C903" s="348" t="str">
        <f t="shared" si="3843"/>
        <v>爪</v>
      </c>
      <c r="D903" s="348" t="str">
        <f t="shared" si="3735"/>
        <v>70级橙装爪</v>
      </c>
      <c r="E903" s="348">
        <f>VLOOKUP($C903,$C$3:$M$15,COLUMNS($C$3:H$15),0)</f>
        <v>130</v>
      </c>
      <c r="F903" s="348" t="str">
        <f>VLOOKUP($C903,$C$3:$M$15,COLUMNS($C$3:I$15),0)</f>
        <v>phyattack_value</v>
      </c>
      <c r="G903" s="348">
        <f>VLOOKUP($C903,$C$3:$M$15,COLUMNS($C$3:J$15),0)</f>
        <v>150</v>
      </c>
      <c r="H903" s="348" t="str">
        <f>VLOOKUP($C903,$C$3:$M$15,COLUMNS($C$3:K$15),0)</f>
        <v>magicattack_value</v>
      </c>
      <c r="I903" s="348">
        <f>VLOOKUP($C903,$C$3:$M$15,COLUMNS($C$3:L$15),0)</f>
        <v>170</v>
      </c>
      <c r="J903" s="348" t="str">
        <f>VLOOKUP($C903,$C$3:$M$15,COLUMNS($C$3:M$15),0)</f>
        <v>medical_value</v>
      </c>
      <c r="K903" s="344">
        <f t="shared" si="3844"/>
        <v>585</v>
      </c>
      <c r="L903" s="344">
        <f t="shared" si="3845"/>
        <v>585</v>
      </c>
      <c r="M903" s="344">
        <f t="shared" si="3846"/>
        <v>585</v>
      </c>
      <c r="N903" s="344">
        <f t="shared" si="3847"/>
        <v>585</v>
      </c>
      <c r="O903" s="344">
        <f t="shared" si="3848"/>
        <v>585</v>
      </c>
      <c r="P903" s="344">
        <f t="shared" si="3849"/>
        <v>585</v>
      </c>
      <c r="Q903" s="344">
        <f t="shared" si="3850"/>
        <v>585</v>
      </c>
      <c r="R903" s="344">
        <f t="shared" si="3851"/>
        <v>585</v>
      </c>
      <c r="S903" s="344">
        <f t="shared" si="3852"/>
        <v>585</v>
      </c>
      <c r="T903" s="344">
        <f t="shared" si="3853"/>
        <v>585</v>
      </c>
      <c r="U903" s="356">
        <v>3600</v>
      </c>
      <c r="V903" s="356">
        <v>2800</v>
      </c>
      <c r="W903" s="356">
        <v>2000</v>
      </c>
      <c r="X903" s="356">
        <v>1200</v>
      </c>
      <c r="Y903" s="356">
        <v>400</v>
      </c>
      <c r="Z903" s="344">
        <f t="shared" si="3854"/>
        <v>132</v>
      </c>
      <c r="AA903" s="344">
        <f t="shared" si="3855"/>
        <v>132</v>
      </c>
      <c r="AB903" s="344">
        <f t="shared" si="3856"/>
        <v>132</v>
      </c>
      <c r="AC903" s="344">
        <f t="shared" si="3857"/>
        <v>132</v>
      </c>
      <c r="AD903" s="344">
        <f t="shared" si="3858"/>
        <v>132</v>
      </c>
      <c r="AE903" s="344">
        <f t="shared" si="3859"/>
        <v>132</v>
      </c>
      <c r="AF903" s="344">
        <f t="shared" si="3860"/>
        <v>132</v>
      </c>
      <c r="AG903" s="344">
        <f t="shared" si="3861"/>
        <v>132</v>
      </c>
      <c r="AH903" s="344">
        <f t="shared" si="3862"/>
        <v>132</v>
      </c>
      <c r="AI903" s="344">
        <f t="shared" si="3863"/>
        <v>132</v>
      </c>
      <c r="AJ903" s="356">
        <v>3600</v>
      </c>
      <c r="AK903" s="356">
        <v>2800</v>
      </c>
      <c r="AL903" s="356">
        <v>2000</v>
      </c>
      <c r="AM903" s="356">
        <v>1200</v>
      </c>
      <c r="AN903" s="356">
        <v>400</v>
      </c>
      <c r="AO903" s="344">
        <f t="shared" si="3864"/>
        <v>214</v>
      </c>
      <c r="AP903" s="344">
        <f t="shared" si="3865"/>
        <v>214</v>
      </c>
      <c r="AQ903" s="344">
        <f t="shared" si="3866"/>
        <v>214</v>
      </c>
      <c r="AR903" s="344">
        <f t="shared" si="3867"/>
        <v>214</v>
      </c>
      <c r="AS903" s="344">
        <f t="shared" si="3868"/>
        <v>214</v>
      </c>
      <c r="AT903" s="344">
        <f t="shared" si="3869"/>
        <v>214</v>
      </c>
      <c r="AU903" s="344">
        <f t="shared" si="3870"/>
        <v>214</v>
      </c>
      <c r="AV903" s="344">
        <f t="shared" si="3871"/>
        <v>214</v>
      </c>
      <c r="AW903" s="344">
        <f t="shared" si="3872"/>
        <v>214</v>
      </c>
      <c r="AX903" s="344">
        <f t="shared" si="3873"/>
        <v>214</v>
      </c>
      <c r="AY903" s="356">
        <v>3600</v>
      </c>
      <c r="AZ903" s="356">
        <v>2800</v>
      </c>
      <c r="BA903" s="356">
        <v>2000</v>
      </c>
      <c r="BB903" s="356">
        <v>1200</v>
      </c>
      <c r="BC903" s="356">
        <v>400</v>
      </c>
      <c r="BD903" s="353">
        <f t="shared" ref="BD903:BH903" si="3942">IF(BD708="","",BD708+60)</f>
        <v>187</v>
      </c>
      <c r="BE903" s="353">
        <f t="shared" si="3942"/>
        <v>187</v>
      </c>
      <c r="BF903" s="353">
        <f t="shared" si="3942"/>
        <v>202</v>
      </c>
      <c r="BG903" s="353">
        <f t="shared" si="3942"/>
        <v>217</v>
      </c>
      <c r="BH903" s="353">
        <f t="shared" si="3942"/>
        <v>232</v>
      </c>
      <c r="BI903" s="146" t="str">
        <f t="shared" si="3911"/>
        <v>187;187</v>
      </c>
      <c r="BJ903" s="352">
        <f t="shared" si="3912"/>
        <v>202</v>
      </c>
      <c r="BK903" s="146" t="str">
        <f t="shared" si="3913"/>
        <v>217;232</v>
      </c>
      <c r="BL903" s="25">
        <f t="shared" si="3737"/>
        <v>8070104</v>
      </c>
      <c r="BM903" s="146">
        <f t="shared" ref="BM903" si="3943">BM890</f>
        <v>3080</v>
      </c>
      <c r="BN903" s="146">
        <f t="shared" si="3808"/>
        <v>8</v>
      </c>
      <c r="BO903" s="146">
        <f t="shared" ref="BO903:BP903" si="3944">BO890</f>
        <v>1</v>
      </c>
      <c r="BP903" s="146">
        <f t="shared" si="3944"/>
        <v>4</v>
      </c>
      <c r="BQ903" s="146">
        <f>VLOOKUP(IF(A903=1,0,A903),宝石属性!$B$26:$D$41,2,0)</f>
        <v>9</v>
      </c>
      <c r="BR903" s="146">
        <f>VLOOKUP(IF(A903=1,0,A903),宝石属性!$B$26:$D$41,3,0)</f>
        <v>2</v>
      </c>
      <c r="BS903" s="146">
        <f t="shared" ref="BS903:BV903" si="3945">IF(BS890="","",BS890)</f>
        <v>2</v>
      </c>
      <c r="BT903" s="146">
        <f t="shared" si="3945"/>
        <v>4</v>
      </c>
      <c r="BU903" s="146">
        <f t="shared" si="3945"/>
        <v>7</v>
      </c>
      <c r="BV903" s="146">
        <f t="shared" si="3945"/>
        <v>8</v>
      </c>
      <c r="BW903" s="357">
        <f t="shared" si="3745"/>
        <v>2021</v>
      </c>
      <c r="BX903" s="357">
        <f t="shared" si="3746"/>
        <v>3004</v>
      </c>
    </row>
    <row r="904" spans="1:76" s="353" customFormat="1">
      <c r="A904" s="348">
        <f t="shared" si="3929"/>
        <v>70</v>
      </c>
      <c r="B904" s="348" t="s">
        <v>1112</v>
      </c>
      <c r="C904" s="348" t="str">
        <f t="shared" si="3843"/>
        <v>魔棒</v>
      </c>
      <c r="D904" s="348" t="str">
        <f t="shared" si="3735"/>
        <v>70级橙装魔棒</v>
      </c>
      <c r="E904" s="348">
        <f>VLOOKUP($C904,$C$3:$M$15,COLUMNS($C$3:H$15),0)</f>
        <v>130</v>
      </c>
      <c r="F904" s="348" t="str">
        <f>VLOOKUP($C904,$C$3:$M$15,COLUMNS($C$3:I$15),0)</f>
        <v>phyattack_value</v>
      </c>
      <c r="G904" s="348">
        <f>VLOOKUP($C904,$C$3:$M$15,COLUMNS($C$3:J$15),0)</f>
        <v>150</v>
      </c>
      <c r="H904" s="348" t="str">
        <f>VLOOKUP($C904,$C$3:$M$15,COLUMNS($C$3:K$15),0)</f>
        <v>magicattack_value</v>
      </c>
      <c r="I904" s="348">
        <f>VLOOKUP($C904,$C$3:$M$15,COLUMNS($C$3:L$15),0)</f>
        <v>170</v>
      </c>
      <c r="J904" s="348" t="str">
        <f>VLOOKUP($C904,$C$3:$M$15,COLUMNS($C$3:M$15),0)</f>
        <v>medical_value</v>
      </c>
      <c r="K904" s="344">
        <f t="shared" si="3844"/>
        <v>585</v>
      </c>
      <c r="L904" s="344">
        <f t="shared" si="3845"/>
        <v>585</v>
      </c>
      <c r="M904" s="344">
        <f t="shared" si="3846"/>
        <v>585</v>
      </c>
      <c r="N904" s="344">
        <f t="shared" si="3847"/>
        <v>585</v>
      </c>
      <c r="O904" s="344">
        <f t="shared" si="3848"/>
        <v>585</v>
      </c>
      <c r="P904" s="344">
        <f t="shared" si="3849"/>
        <v>585</v>
      </c>
      <c r="Q904" s="344">
        <f t="shared" si="3850"/>
        <v>585</v>
      </c>
      <c r="R904" s="344">
        <f t="shared" si="3851"/>
        <v>585</v>
      </c>
      <c r="S904" s="344">
        <f t="shared" si="3852"/>
        <v>585</v>
      </c>
      <c r="T904" s="344">
        <f t="shared" si="3853"/>
        <v>585</v>
      </c>
      <c r="U904" s="356">
        <v>3600</v>
      </c>
      <c r="V904" s="356">
        <v>2800</v>
      </c>
      <c r="W904" s="356">
        <v>2000</v>
      </c>
      <c r="X904" s="356">
        <v>1200</v>
      </c>
      <c r="Y904" s="356">
        <v>400</v>
      </c>
      <c r="Z904" s="344">
        <f t="shared" si="3854"/>
        <v>132</v>
      </c>
      <c r="AA904" s="344">
        <f t="shared" si="3855"/>
        <v>132</v>
      </c>
      <c r="AB904" s="344">
        <f t="shared" si="3856"/>
        <v>132</v>
      </c>
      <c r="AC904" s="344">
        <f t="shared" si="3857"/>
        <v>132</v>
      </c>
      <c r="AD904" s="344">
        <f t="shared" si="3858"/>
        <v>132</v>
      </c>
      <c r="AE904" s="344">
        <f t="shared" si="3859"/>
        <v>132</v>
      </c>
      <c r="AF904" s="344">
        <f t="shared" si="3860"/>
        <v>132</v>
      </c>
      <c r="AG904" s="344">
        <f t="shared" si="3861"/>
        <v>132</v>
      </c>
      <c r="AH904" s="344">
        <f t="shared" si="3862"/>
        <v>132</v>
      </c>
      <c r="AI904" s="344">
        <f t="shared" si="3863"/>
        <v>132</v>
      </c>
      <c r="AJ904" s="356">
        <v>3600</v>
      </c>
      <c r="AK904" s="356">
        <v>2800</v>
      </c>
      <c r="AL904" s="356">
        <v>2000</v>
      </c>
      <c r="AM904" s="356">
        <v>1200</v>
      </c>
      <c r="AN904" s="356">
        <v>400</v>
      </c>
      <c r="AO904" s="344">
        <f t="shared" si="3864"/>
        <v>214</v>
      </c>
      <c r="AP904" s="344">
        <f t="shared" si="3865"/>
        <v>214</v>
      </c>
      <c r="AQ904" s="344">
        <f t="shared" si="3866"/>
        <v>214</v>
      </c>
      <c r="AR904" s="344">
        <f t="shared" si="3867"/>
        <v>214</v>
      </c>
      <c r="AS904" s="344">
        <f t="shared" si="3868"/>
        <v>214</v>
      </c>
      <c r="AT904" s="344">
        <f t="shared" si="3869"/>
        <v>214</v>
      </c>
      <c r="AU904" s="344">
        <f t="shared" si="3870"/>
        <v>214</v>
      </c>
      <c r="AV904" s="344">
        <f t="shared" si="3871"/>
        <v>214</v>
      </c>
      <c r="AW904" s="344">
        <f t="shared" si="3872"/>
        <v>214</v>
      </c>
      <c r="AX904" s="344">
        <f t="shared" si="3873"/>
        <v>214</v>
      </c>
      <c r="AY904" s="356">
        <v>3600</v>
      </c>
      <c r="AZ904" s="356">
        <v>2800</v>
      </c>
      <c r="BA904" s="356">
        <v>2000</v>
      </c>
      <c r="BB904" s="356">
        <v>1200</v>
      </c>
      <c r="BC904" s="356">
        <v>400</v>
      </c>
      <c r="BD904" s="353">
        <f t="shared" ref="BD904:BH904" si="3946">IF(BD709="","",BD709+60)</f>
        <v>187</v>
      </c>
      <c r="BE904" s="353">
        <f t="shared" si="3946"/>
        <v>187</v>
      </c>
      <c r="BF904" s="353">
        <f t="shared" si="3946"/>
        <v>202</v>
      </c>
      <c r="BG904" s="353">
        <f t="shared" si="3946"/>
        <v>217</v>
      </c>
      <c r="BH904" s="353">
        <f t="shared" si="3946"/>
        <v>232</v>
      </c>
      <c r="BI904" s="146" t="str">
        <f t="shared" si="3911"/>
        <v>187;187</v>
      </c>
      <c r="BJ904" s="352">
        <f t="shared" si="3912"/>
        <v>202</v>
      </c>
      <c r="BK904" s="146" t="str">
        <f t="shared" si="3913"/>
        <v>217;232</v>
      </c>
      <c r="BL904" s="25">
        <f t="shared" si="3737"/>
        <v>8070105</v>
      </c>
      <c r="BM904" s="146">
        <f t="shared" ref="BM904" si="3947">BM891</f>
        <v>2824</v>
      </c>
      <c r="BN904" s="146">
        <f t="shared" si="3808"/>
        <v>8</v>
      </c>
      <c r="BO904" s="146">
        <f t="shared" ref="BO904:BP904" si="3948">BO891</f>
        <v>1</v>
      </c>
      <c r="BP904" s="146">
        <f t="shared" si="3948"/>
        <v>5</v>
      </c>
      <c r="BQ904" s="146">
        <f>VLOOKUP(IF(A904=1,0,A904),宝石属性!$B$26:$D$41,2,0)</f>
        <v>9</v>
      </c>
      <c r="BR904" s="146">
        <f>VLOOKUP(IF(A904=1,0,A904),宝石属性!$B$26:$D$41,3,0)</f>
        <v>2</v>
      </c>
      <c r="BS904" s="146">
        <f t="shared" ref="BS904:BV904" si="3949">IF(BS891="","",BS891)</f>
        <v>2</v>
      </c>
      <c r="BT904" s="146">
        <f t="shared" si="3949"/>
        <v>4</v>
      </c>
      <c r="BU904" s="146">
        <f t="shared" si="3949"/>
        <v>7</v>
      </c>
      <c r="BV904" s="146">
        <f t="shared" si="3949"/>
        <v>8</v>
      </c>
      <c r="BW904" s="357">
        <f t="shared" si="3745"/>
        <v>2021</v>
      </c>
      <c r="BX904" s="357">
        <f t="shared" si="3746"/>
        <v>3003</v>
      </c>
    </row>
    <row r="905" spans="1:76" s="353" customFormat="1">
      <c r="A905" s="348">
        <f t="shared" si="3929"/>
        <v>70</v>
      </c>
      <c r="B905" s="348" t="s">
        <v>1112</v>
      </c>
      <c r="C905" s="348" t="str">
        <f t="shared" si="3843"/>
        <v>法杖</v>
      </c>
      <c r="D905" s="348" t="str">
        <f t="shared" si="3735"/>
        <v>70级橙装法杖</v>
      </c>
      <c r="E905" s="348">
        <f>VLOOKUP($C905,$C$3:$M$15,COLUMNS($C$3:H$15),0)</f>
        <v>130</v>
      </c>
      <c r="F905" s="348" t="str">
        <f>VLOOKUP($C905,$C$3:$M$15,COLUMNS($C$3:I$15),0)</f>
        <v>phyattack_value</v>
      </c>
      <c r="G905" s="348">
        <f>VLOOKUP($C905,$C$3:$M$15,COLUMNS($C$3:J$15),0)</f>
        <v>150</v>
      </c>
      <c r="H905" s="348" t="str">
        <f>VLOOKUP($C905,$C$3:$M$15,COLUMNS($C$3:K$15),0)</f>
        <v>magicattack_value</v>
      </c>
      <c r="I905" s="348">
        <f>VLOOKUP($C905,$C$3:$M$15,COLUMNS($C$3:L$15),0)</f>
        <v>170</v>
      </c>
      <c r="J905" s="348" t="str">
        <f>VLOOKUP($C905,$C$3:$M$15,COLUMNS($C$3:M$15),0)</f>
        <v>medical_value</v>
      </c>
      <c r="K905" s="344">
        <f t="shared" si="3844"/>
        <v>585</v>
      </c>
      <c r="L905" s="344">
        <f t="shared" si="3845"/>
        <v>585</v>
      </c>
      <c r="M905" s="344">
        <f t="shared" si="3846"/>
        <v>585</v>
      </c>
      <c r="N905" s="344">
        <f t="shared" si="3847"/>
        <v>585</v>
      </c>
      <c r="O905" s="344">
        <f t="shared" si="3848"/>
        <v>585</v>
      </c>
      <c r="P905" s="344">
        <f t="shared" si="3849"/>
        <v>585</v>
      </c>
      <c r="Q905" s="344">
        <f t="shared" si="3850"/>
        <v>585</v>
      </c>
      <c r="R905" s="344">
        <f t="shared" si="3851"/>
        <v>585</v>
      </c>
      <c r="S905" s="344">
        <f t="shared" si="3852"/>
        <v>585</v>
      </c>
      <c r="T905" s="344">
        <f t="shared" si="3853"/>
        <v>585</v>
      </c>
      <c r="U905" s="356">
        <v>3600</v>
      </c>
      <c r="V905" s="356">
        <v>2800</v>
      </c>
      <c r="W905" s="356">
        <v>2000</v>
      </c>
      <c r="X905" s="356">
        <v>1200</v>
      </c>
      <c r="Y905" s="356">
        <v>400</v>
      </c>
      <c r="Z905" s="344">
        <f t="shared" si="3854"/>
        <v>132</v>
      </c>
      <c r="AA905" s="344">
        <f t="shared" si="3855"/>
        <v>132</v>
      </c>
      <c r="AB905" s="344">
        <f t="shared" si="3856"/>
        <v>132</v>
      </c>
      <c r="AC905" s="344">
        <f t="shared" si="3857"/>
        <v>132</v>
      </c>
      <c r="AD905" s="344">
        <f t="shared" si="3858"/>
        <v>132</v>
      </c>
      <c r="AE905" s="344">
        <f t="shared" si="3859"/>
        <v>132</v>
      </c>
      <c r="AF905" s="344">
        <f t="shared" si="3860"/>
        <v>132</v>
      </c>
      <c r="AG905" s="344">
        <f t="shared" si="3861"/>
        <v>132</v>
      </c>
      <c r="AH905" s="344">
        <f t="shared" si="3862"/>
        <v>132</v>
      </c>
      <c r="AI905" s="344">
        <f t="shared" si="3863"/>
        <v>132</v>
      </c>
      <c r="AJ905" s="356">
        <v>3600</v>
      </c>
      <c r="AK905" s="356">
        <v>2800</v>
      </c>
      <c r="AL905" s="356">
        <v>2000</v>
      </c>
      <c r="AM905" s="356">
        <v>1200</v>
      </c>
      <c r="AN905" s="356">
        <v>400</v>
      </c>
      <c r="AO905" s="344">
        <f t="shared" si="3864"/>
        <v>214</v>
      </c>
      <c r="AP905" s="344">
        <f t="shared" si="3865"/>
        <v>214</v>
      </c>
      <c r="AQ905" s="344">
        <f t="shared" si="3866"/>
        <v>214</v>
      </c>
      <c r="AR905" s="344">
        <f t="shared" si="3867"/>
        <v>214</v>
      </c>
      <c r="AS905" s="344">
        <f t="shared" si="3868"/>
        <v>214</v>
      </c>
      <c r="AT905" s="344">
        <f t="shared" si="3869"/>
        <v>214</v>
      </c>
      <c r="AU905" s="344">
        <f t="shared" si="3870"/>
        <v>214</v>
      </c>
      <c r="AV905" s="344">
        <f t="shared" si="3871"/>
        <v>214</v>
      </c>
      <c r="AW905" s="344">
        <f t="shared" si="3872"/>
        <v>214</v>
      </c>
      <c r="AX905" s="344">
        <f t="shared" si="3873"/>
        <v>214</v>
      </c>
      <c r="AY905" s="356">
        <v>3600</v>
      </c>
      <c r="AZ905" s="356">
        <v>2800</v>
      </c>
      <c r="BA905" s="356">
        <v>2000</v>
      </c>
      <c r="BB905" s="356">
        <v>1200</v>
      </c>
      <c r="BC905" s="356">
        <v>400</v>
      </c>
      <c r="BD905" s="353">
        <f t="shared" ref="BD905:BH905" si="3950">IF(BD710="","",BD710+60)</f>
        <v>187</v>
      </c>
      <c r="BE905" s="353">
        <f t="shared" si="3950"/>
        <v>187</v>
      </c>
      <c r="BF905" s="353">
        <f t="shared" si="3950"/>
        <v>202</v>
      </c>
      <c r="BG905" s="353">
        <f t="shared" si="3950"/>
        <v>217</v>
      </c>
      <c r="BH905" s="353">
        <f t="shared" si="3950"/>
        <v>232</v>
      </c>
      <c r="BI905" s="146" t="str">
        <f t="shared" si="3911"/>
        <v>187;187</v>
      </c>
      <c r="BJ905" s="352">
        <f t="shared" si="3912"/>
        <v>202</v>
      </c>
      <c r="BK905" s="146" t="str">
        <f t="shared" si="3913"/>
        <v>217;232</v>
      </c>
      <c r="BL905" s="25">
        <f t="shared" si="3737"/>
        <v>8070106</v>
      </c>
      <c r="BM905" s="146">
        <f t="shared" ref="BM905" si="3951">BM892</f>
        <v>4104</v>
      </c>
      <c r="BN905" s="146">
        <f t="shared" si="3808"/>
        <v>8</v>
      </c>
      <c r="BO905" s="146">
        <f t="shared" ref="BO905:BP905" si="3952">BO892</f>
        <v>1</v>
      </c>
      <c r="BP905" s="146">
        <f t="shared" si="3952"/>
        <v>6</v>
      </c>
      <c r="BQ905" s="146">
        <f>VLOOKUP(IF(A905=1,0,A905),宝石属性!$B$26:$D$41,2,0)</f>
        <v>9</v>
      </c>
      <c r="BR905" s="146">
        <f>VLOOKUP(IF(A905=1,0,A905),宝石属性!$B$26:$D$41,3,0)</f>
        <v>2</v>
      </c>
      <c r="BS905" s="146">
        <f t="shared" ref="BS905:BV905" si="3953">IF(BS892="","",BS892)</f>
        <v>2</v>
      </c>
      <c r="BT905" s="146">
        <f t="shared" si="3953"/>
        <v>4</v>
      </c>
      <c r="BU905" s="146">
        <f t="shared" si="3953"/>
        <v>7</v>
      </c>
      <c r="BV905" s="146">
        <f t="shared" si="3953"/>
        <v>8</v>
      </c>
      <c r="BW905" s="357">
        <f t="shared" si="3745"/>
        <v>2021</v>
      </c>
      <c r="BX905" s="357">
        <f t="shared" si="3746"/>
        <v>3003</v>
      </c>
    </row>
    <row r="906" spans="1:76" s="353" customFormat="1">
      <c r="A906" s="348">
        <f t="shared" si="3929"/>
        <v>70</v>
      </c>
      <c r="B906" s="348" t="s">
        <v>1112</v>
      </c>
      <c r="C906" s="348" t="str">
        <f t="shared" si="3843"/>
        <v>男衣</v>
      </c>
      <c r="D906" s="348" t="str">
        <f t="shared" si="3735"/>
        <v>70级橙装男衣</v>
      </c>
      <c r="E906" s="348">
        <f>VLOOKUP($C906,$C$3:$M$15,COLUMNS($C$3:H$15),0)</f>
        <v>60</v>
      </c>
      <c r="F906" s="348" t="str">
        <f>VLOOKUP($C906,$C$3:$M$15,COLUMNS($C$3:I$15),0)</f>
        <v>maxhp_value</v>
      </c>
      <c r="G906" s="348">
        <f>VLOOKUP($C906,$C$3:$M$15,COLUMNS($C$3:J$15),0)</f>
        <v>140</v>
      </c>
      <c r="H906" s="348" t="str">
        <f>VLOOKUP($C906,$C$3:$M$15,COLUMNS($C$3:K$15),0)</f>
        <v>defend_value</v>
      </c>
      <c r="I906" s="348" t="str">
        <f>VLOOKUP($C906,$C$3:$M$15,COLUMNS($C$3:L$15),0)</f>
        <v/>
      </c>
      <c r="J906" s="348" t="str">
        <f>VLOOKUP($C906,$C$3:$M$15,COLUMNS($C$3:M$15),0)</f>
        <v/>
      </c>
      <c r="K906" s="344">
        <f t="shared" si="3844"/>
        <v>468</v>
      </c>
      <c r="L906" s="344">
        <f t="shared" si="3845"/>
        <v>468</v>
      </c>
      <c r="M906" s="344">
        <f t="shared" si="3846"/>
        <v>468</v>
      </c>
      <c r="N906" s="344">
        <f t="shared" si="3847"/>
        <v>468</v>
      </c>
      <c r="O906" s="344">
        <f t="shared" si="3848"/>
        <v>468</v>
      </c>
      <c r="P906" s="344">
        <f t="shared" si="3849"/>
        <v>468</v>
      </c>
      <c r="Q906" s="344">
        <f t="shared" si="3850"/>
        <v>468</v>
      </c>
      <c r="R906" s="344">
        <f t="shared" si="3851"/>
        <v>468</v>
      </c>
      <c r="S906" s="344">
        <f t="shared" si="3852"/>
        <v>468</v>
      </c>
      <c r="T906" s="344">
        <f t="shared" si="3853"/>
        <v>468</v>
      </c>
      <c r="U906" s="356">
        <v>3600</v>
      </c>
      <c r="V906" s="356">
        <v>2800</v>
      </c>
      <c r="W906" s="356">
        <v>2000</v>
      </c>
      <c r="X906" s="356">
        <v>1200</v>
      </c>
      <c r="Y906" s="356">
        <v>400</v>
      </c>
      <c r="Z906" s="344">
        <f t="shared" si="3854"/>
        <v>146</v>
      </c>
      <c r="AA906" s="344">
        <f t="shared" si="3855"/>
        <v>146</v>
      </c>
      <c r="AB906" s="344">
        <f t="shared" si="3856"/>
        <v>146</v>
      </c>
      <c r="AC906" s="344">
        <f t="shared" si="3857"/>
        <v>146</v>
      </c>
      <c r="AD906" s="344">
        <f t="shared" si="3858"/>
        <v>146</v>
      </c>
      <c r="AE906" s="344">
        <f t="shared" si="3859"/>
        <v>146</v>
      </c>
      <c r="AF906" s="344">
        <f t="shared" si="3860"/>
        <v>146</v>
      </c>
      <c r="AG906" s="344">
        <f t="shared" si="3861"/>
        <v>146</v>
      </c>
      <c r="AH906" s="344">
        <f t="shared" si="3862"/>
        <v>146</v>
      </c>
      <c r="AI906" s="344">
        <f t="shared" si="3863"/>
        <v>146</v>
      </c>
      <c r="AJ906" s="356">
        <v>3600</v>
      </c>
      <c r="AK906" s="356">
        <v>2800</v>
      </c>
      <c r="AL906" s="356">
        <v>2000</v>
      </c>
      <c r="AM906" s="356">
        <v>1200</v>
      </c>
      <c r="AN906" s="356">
        <v>400</v>
      </c>
      <c r="AO906" s="344" t="str">
        <f t="shared" si="3864"/>
        <v/>
      </c>
      <c r="AP906" s="344" t="str">
        <f t="shared" si="3865"/>
        <v/>
      </c>
      <c r="AQ906" s="344" t="str">
        <f t="shared" si="3866"/>
        <v/>
      </c>
      <c r="AR906" s="344" t="str">
        <f t="shared" si="3867"/>
        <v/>
      </c>
      <c r="AS906" s="344" t="str">
        <f t="shared" si="3868"/>
        <v/>
      </c>
      <c r="AT906" s="344" t="str">
        <f t="shared" si="3869"/>
        <v/>
      </c>
      <c r="AU906" s="344" t="str">
        <f t="shared" si="3870"/>
        <v/>
      </c>
      <c r="AV906" s="344" t="str">
        <f t="shared" si="3871"/>
        <v/>
      </c>
      <c r="AW906" s="344" t="str">
        <f t="shared" si="3872"/>
        <v/>
      </c>
      <c r="AX906" s="344" t="str">
        <f t="shared" si="3873"/>
        <v/>
      </c>
      <c r="AY906" s="356">
        <v>3600</v>
      </c>
      <c r="AZ906" s="356">
        <v>2800</v>
      </c>
      <c r="BA906" s="356">
        <v>2000</v>
      </c>
      <c r="BB906" s="356">
        <v>1200</v>
      </c>
      <c r="BC906" s="356">
        <v>400</v>
      </c>
      <c r="BD906" s="353">
        <f t="shared" ref="BD906:BH906" si="3954">IF(BD711="","",BD711+60)</f>
        <v>187</v>
      </c>
      <c r="BE906" s="353">
        <f t="shared" si="3954"/>
        <v>187</v>
      </c>
      <c r="BF906" s="353">
        <f t="shared" si="3954"/>
        <v>202</v>
      </c>
      <c r="BG906" s="353">
        <f t="shared" si="3954"/>
        <v>217</v>
      </c>
      <c r="BH906" s="353">
        <f t="shared" si="3954"/>
        <v>232</v>
      </c>
      <c r="BI906" s="146" t="str">
        <f t="shared" si="3911"/>
        <v>187;187</v>
      </c>
      <c r="BJ906" s="352">
        <f t="shared" si="3912"/>
        <v>202</v>
      </c>
      <c r="BK906" s="146" t="str">
        <f t="shared" si="3913"/>
        <v>217;232</v>
      </c>
      <c r="BL906" s="25">
        <f t="shared" si="3737"/>
        <v>8070207</v>
      </c>
      <c r="BM906" s="146">
        <f t="shared" ref="BM906" si="3955">BM893</f>
        <v>312</v>
      </c>
      <c r="BN906" s="146">
        <f t="shared" si="3808"/>
        <v>8</v>
      </c>
      <c r="BO906" s="146">
        <f t="shared" ref="BO906:BP906" si="3956">BO893</f>
        <v>2</v>
      </c>
      <c r="BP906" s="146">
        <f t="shared" si="3956"/>
        <v>7</v>
      </c>
      <c r="BQ906" s="146">
        <f>VLOOKUP(IF(A906=1,0,A906),宝石属性!$B$26:$D$41,2,0)</f>
        <v>9</v>
      </c>
      <c r="BR906" s="146">
        <f>VLOOKUP(IF(A906=1,0,A906),宝石属性!$B$26:$D$41,3,0)</f>
        <v>2</v>
      </c>
      <c r="BS906" s="146">
        <f t="shared" ref="BS906:BV906" si="3957">IF(BS893="","",BS893)</f>
        <v>1</v>
      </c>
      <c r="BT906" s="146">
        <f t="shared" si="3957"/>
        <v>3</v>
      </c>
      <c r="BU906" s="146">
        <f t="shared" si="3957"/>
        <v>5</v>
      </c>
      <c r="BV906" s="146">
        <f t="shared" si="3957"/>
        <v>7</v>
      </c>
      <c r="BW906" s="357">
        <f t="shared" si="3745"/>
        <v>2024</v>
      </c>
      <c r="BX906" s="357">
        <f t="shared" si="3746"/>
        <v>3004</v>
      </c>
    </row>
    <row r="907" spans="1:76" s="353" customFormat="1">
      <c r="A907" s="348">
        <f t="shared" si="3929"/>
        <v>70</v>
      </c>
      <c r="B907" s="348" t="s">
        <v>1112</v>
      </c>
      <c r="C907" s="348" t="str">
        <f t="shared" si="3843"/>
        <v>女衣</v>
      </c>
      <c r="D907" s="348" t="str">
        <f t="shared" si="3735"/>
        <v>70级橙装女衣</v>
      </c>
      <c r="E907" s="348">
        <f>VLOOKUP($C907,$C$3:$M$15,COLUMNS($C$3:H$15),0)</f>
        <v>60</v>
      </c>
      <c r="F907" s="348" t="str">
        <f>VLOOKUP($C907,$C$3:$M$15,COLUMNS($C$3:I$15),0)</f>
        <v>maxhp_value</v>
      </c>
      <c r="G907" s="348">
        <f>VLOOKUP($C907,$C$3:$M$15,COLUMNS($C$3:J$15),0)</f>
        <v>140</v>
      </c>
      <c r="H907" s="348" t="str">
        <f>VLOOKUP($C907,$C$3:$M$15,COLUMNS($C$3:K$15),0)</f>
        <v>defend_value</v>
      </c>
      <c r="I907" s="348" t="str">
        <f>VLOOKUP($C907,$C$3:$M$15,COLUMNS($C$3:L$15),0)</f>
        <v/>
      </c>
      <c r="J907" s="348" t="str">
        <f>VLOOKUP($C907,$C$3:$M$15,COLUMNS($C$3:M$15),0)</f>
        <v/>
      </c>
      <c r="K907" s="344">
        <f t="shared" si="3844"/>
        <v>468</v>
      </c>
      <c r="L907" s="344">
        <f t="shared" si="3845"/>
        <v>468</v>
      </c>
      <c r="M907" s="344">
        <f t="shared" si="3846"/>
        <v>468</v>
      </c>
      <c r="N907" s="344">
        <f t="shared" si="3847"/>
        <v>468</v>
      </c>
      <c r="O907" s="344">
        <f t="shared" si="3848"/>
        <v>468</v>
      </c>
      <c r="P907" s="344">
        <f t="shared" si="3849"/>
        <v>468</v>
      </c>
      <c r="Q907" s="344">
        <f t="shared" si="3850"/>
        <v>468</v>
      </c>
      <c r="R907" s="344">
        <f t="shared" si="3851"/>
        <v>468</v>
      </c>
      <c r="S907" s="344">
        <f t="shared" si="3852"/>
        <v>468</v>
      </c>
      <c r="T907" s="344">
        <f t="shared" si="3853"/>
        <v>468</v>
      </c>
      <c r="U907" s="356">
        <v>3600</v>
      </c>
      <c r="V907" s="356">
        <v>2800</v>
      </c>
      <c r="W907" s="356">
        <v>2000</v>
      </c>
      <c r="X907" s="356">
        <v>1200</v>
      </c>
      <c r="Y907" s="356">
        <v>400</v>
      </c>
      <c r="Z907" s="344">
        <f t="shared" si="3854"/>
        <v>146</v>
      </c>
      <c r="AA907" s="344">
        <f t="shared" si="3855"/>
        <v>146</v>
      </c>
      <c r="AB907" s="344">
        <f t="shared" si="3856"/>
        <v>146</v>
      </c>
      <c r="AC907" s="344">
        <f t="shared" si="3857"/>
        <v>146</v>
      </c>
      <c r="AD907" s="344">
        <f t="shared" si="3858"/>
        <v>146</v>
      </c>
      <c r="AE907" s="344">
        <f t="shared" si="3859"/>
        <v>146</v>
      </c>
      <c r="AF907" s="344">
        <f t="shared" si="3860"/>
        <v>146</v>
      </c>
      <c r="AG907" s="344">
        <f t="shared" si="3861"/>
        <v>146</v>
      </c>
      <c r="AH907" s="344">
        <f t="shared" si="3862"/>
        <v>146</v>
      </c>
      <c r="AI907" s="344">
        <f t="shared" si="3863"/>
        <v>146</v>
      </c>
      <c r="AJ907" s="356">
        <v>3600</v>
      </c>
      <c r="AK907" s="356">
        <v>2800</v>
      </c>
      <c r="AL907" s="356">
        <v>2000</v>
      </c>
      <c r="AM907" s="356">
        <v>1200</v>
      </c>
      <c r="AN907" s="356">
        <v>400</v>
      </c>
      <c r="AO907" s="344" t="str">
        <f t="shared" si="3864"/>
        <v/>
      </c>
      <c r="AP907" s="344" t="str">
        <f t="shared" si="3865"/>
        <v/>
      </c>
      <c r="AQ907" s="344" t="str">
        <f t="shared" si="3866"/>
        <v/>
      </c>
      <c r="AR907" s="344" t="str">
        <f t="shared" si="3867"/>
        <v/>
      </c>
      <c r="AS907" s="344" t="str">
        <f t="shared" si="3868"/>
        <v/>
      </c>
      <c r="AT907" s="344" t="str">
        <f t="shared" si="3869"/>
        <v/>
      </c>
      <c r="AU907" s="344" t="str">
        <f t="shared" si="3870"/>
        <v/>
      </c>
      <c r="AV907" s="344" t="str">
        <f t="shared" si="3871"/>
        <v/>
      </c>
      <c r="AW907" s="344" t="str">
        <f t="shared" si="3872"/>
        <v/>
      </c>
      <c r="AX907" s="344" t="str">
        <f t="shared" si="3873"/>
        <v/>
      </c>
      <c r="AY907" s="356">
        <v>3600</v>
      </c>
      <c r="AZ907" s="356">
        <v>2800</v>
      </c>
      <c r="BA907" s="356">
        <v>2000</v>
      </c>
      <c r="BB907" s="356">
        <v>1200</v>
      </c>
      <c r="BC907" s="356">
        <v>400</v>
      </c>
      <c r="BD907" s="353">
        <f t="shared" ref="BD907:BH907" si="3958">IF(BD712="","",BD712+60)</f>
        <v>187</v>
      </c>
      <c r="BE907" s="353">
        <f t="shared" si="3958"/>
        <v>187</v>
      </c>
      <c r="BF907" s="353">
        <f t="shared" si="3958"/>
        <v>202</v>
      </c>
      <c r="BG907" s="353">
        <f t="shared" si="3958"/>
        <v>217</v>
      </c>
      <c r="BH907" s="353">
        <f t="shared" si="3958"/>
        <v>232</v>
      </c>
      <c r="BI907" s="146" t="str">
        <f t="shared" si="3911"/>
        <v>187;187</v>
      </c>
      <c r="BJ907" s="352">
        <f t="shared" si="3912"/>
        <v>202</v>
      </c>
      <c r="BK907" s="146" t="str">
        <f t="shared" si="3913"/>
        <v>217;232</v>
      </c>
      <c r="BL907" s="25">
        <f t="shared" si="3737"/>
        <v>8070208</v>
      </c>
      <c r="BM907" s="146">
        <f t="shared" ref="BM907" si="3959">BM894</f>
        <v>568</v>
      </c>
      <c r="BN907" s="146">
        <f t="shared" si="3808"/>
        <v>8</v>
      </c>
      <c r="BO907" s="146">
        <f t="shared" ref="BO907:BP907" si="3960">BO894</f>
        <v>2</v>
      </c>
      <c r="BP907" s="146">
        <f t="shared" si="3960"/>
        <v>8</v>
      </c>
      <c r="BQ907" s="146">
        <f>VLOOKUP(IF(A907=1,0,A907),宝石属性!$B$26:$D$41,2,0)</f>
        <v>9</v>
      </c>
      <c r="BR907" s="146">
        <f>VLOOKUP(IF(A907=1,0,A907),宝石属性!$B$26:$D$41,3,0)</f>
        <v>2</v>
      </c>
      <c r="BS907" s="146">
        <f t="shared" ref="BS907:BV907" si="3961">IF(BS894="","",BS894)</f>
        <v>1</v>
      </c>
      <c r="BT907" s="146">
        <f t="shared" si="3961"/>
        <v>3</v>
      </c>
      <c r="BU907" s="146">
        <f t="shared" si="3961"/>
        <v>5</v>
      </c>
      <c r="BV907" s="146">
        <f t="shared" si="3961"/>
        <v>7</v>
      </c>
      <c r="BW907" s="357">
        <f t="shared" si="3745"/>
        <v>2024</v>
      </c>
      <c r="BX907" s="357">
        <f t="shared" si="3746"/>
        <v>3004</v>
      </c>
    </row>
    <row r="908" spans="1:76" s="353" customFormat="1">
      <c r="A908" s="348">
        <f t="shared" si="3929"/>
        <v>70</v>
      </c>
      <c r="B908" s="348" t="s">
        <v>1112</v>
      </c>
      <c r="C908" s="348" t="str">
        <f t="shared" si="3843"/>
        <v>男头盔</v>
      </c>
      <c r="D908" s="348" t="str">
        <f t="shared" si="3735"/>
        <v>70级橙装男头盔</v>
      </c>
      <c r="E908" s="348">
        <f>VLOOKUP($C908,$C$3:$M$15,COLUMNS($C$3:H$15),0)</f>
        <v>90</v>
      </c>
      <c r="F908" s="348" t="str">
        <f>VLOOKUP($C908,$C$3:$M$15,COLUMNS($C$3:I$15),0)</f>
        <v>maxmp_value</v>
      </c>
      <c r="G908" s="348">
        <f>VLOOKUP($C908,$C$3:$M$15,COLUMNS($C$3:J$15),0)</f>
        <v>140</v>
      </c>
      <c r="H908" s="348" t="str">
        <f>VLOOKUP($C908,$C$3:$M$15,COLUMNS($C$3:K$15),0)</f>
        <v>defend_value</v>
      </c>
      <c r="I908" s="348" t="str">
        <f>VLOOKUP($C908,$C$3:$M$15,COLUMNS($C$3:L$15),0)</f>
        <v/>
      </c>
      <c r="J908" s="348" t="str">
        <f>VLOOKUP($C908,$C$3:$M$15,COLUMNS($C$3:M$15),0)</f>
        <v/>
      </c>
      <c r="K908" s="344">
        <f t="shared" si="3844"/>
        <v>585</v>
      </c>
      <c r="L908" s="344">
        <f t="shared" si="3845"/>
        <v>585</v>
      </c>
      <c r="M908" s="344">
        <f t="shared" si="3846"/>
        <v>585</v>
      </c>
      <c r="N908" s="344">
        <f t="shared" si="3847"/>
        <v>585</v>
      </c>
      <c r="O908" s="344">
        <f t="shared" si="3848"/>
        <v>585</v>
      </c>
      <c r="P908" s="344">
        <f t="shared" si="3849"/>
        <v>585</v>
      </c>
      <c r="Q908" s="344">
        <f t="shared" si="3850"/>
        <v>585</v>
      </c>
      <c r="R908" s="344">
        <f t="shared" si="3851"/>
        <v>585</v>
      </c>
      <c r="S908" s="344">
        <f t="shared" si="3852"/>
        <v>585</v>
      </c>
      <c r="T908" s="344">
        <f t="shared" si="3853"/>
        <v>585</v>
      </c>
      <c r="U908" s="356">
        <v>3600</v>
      </c>
      <c r="V908" s="356">
        <v>2800</v>
      </c>
      <c r="W908" s="356">
        <v>2000</v>
      </c>
      <c r="X908" s="356">
        <v>1200</v>
      </c>
      <c r="Y908" s="356">
        <v>400</v>
      </c>
      <c r="Z908" s="344">
        <f t="shared" si="3854"/>
        <v>88</v>
      </c>
      <c r="AA908" s="344">
        <f t="shared" si="3855"/>
        <v>88</v>
      </c>
      <c r="AB908" s="344">
        <f t="shared" si="3856"/>
        <v>88</v>
      </c>
      <c r="AC908" s="344">
        <f t="shared" si="3857"/>
        <v>88</v>
      </c>
      <c r="AD908" s="344">
        <f t="shared" si="3858"/>
        <v>88</v>
      </c>
      <c r="AE908" s="344">
        <f t="shared" si="3859"/>
        <v>88</v>
      </c>
      <c r="AF908" s="344">
        <f t="shared" si="3860"/>
        <v>88</v>
      </c>
      <c r="AG908" s="344">
        <f t="shared" si="3861"/>
        <v>88</v>
      </c>
      <c r="AH908" s="344">
        <f t="shared" si="3862"/>
        <v>88</v>
      </c>
      <c r="AI908" s="344">
        <f t="shared" si="3863"/>
        <v>88</v>
      </c>
      <c r="AJ908" s="356">
        <v>3600</v>
      </c>
      <c r="AK908" s="356">
        <v>2800</v>
      </c>
      <c r="AL908" s="356">
        <v>2000</v>
      </c>
      <c r="AM908" s="356">
        <v>1200</v>
      </c>
      <c r="AN908" s="356">
        <v>400</v>
      </c>
      <c r="AO908" s="344" t="str">
        <f t="shared" si="3864"/>
        <v/>
      </c>
      <c r="AP908" s="344" t="str">
        <f t="shared" si="3865"/>
        <v/>
      </c>
      <c r="AQ908" s="344" t="str">
        <f t="shared" si="3866"/>
        <v/>
      </c>
      <c r="AR908" s="344" t="str">
        <f t="shared" si="3867"/>
        <v/>
      </c>
      <c r="AS908" s="344" t="str">
        <f t="shared" si="3868"/>
        <v/>
      </c>
      <c r="AT908" s="344" t="str">
        <f t="shared" si="3869"/>
        <v/>
      </c>
      <c r="AU908" s="344" t="str">
        <f t="shared" si="3870"/>
        <v/>
      </c>
      <c r="AV908" s="344" t="str">
        <f t="shared" si="3871"/>
        <v/>
      </c>
      <c r="AW908" s="344" t="str">
        <f t="shared" si="3872"/>
        <v/>
      </c>
      <c r="AX908" s="344" t="str">
        <f t="shared" si="3873"/>
        <v/>
      </c>
      <c r="AY908" s="356">
        <v>3600</v>
      </c>
      <c r="AZ908" s="356">
        <v>2800</v>
      </c>
      <c r="BA908" s="356">
        <v>2000</v>
      </c>
      <c r="BB908" s="356">
        <v>1200</v>
      </c>
      <c r="BC908" s="356">
        <v>400</v>
      </c>
      <c r="BD908" s="353" t="str">
        <f t="shared" ref="BD908:BH908" si="3962">IF(BD713="","",BD713+60)</f>
        <v/>
      </c>
      <c r="BE908" s="353" t="str">
        <f t="shared" si="3962"/>
        <v/>
      </c>
      <c r="BF908" s="353" t="str">
        <f t="shared" si="3962"/>
        <v/>
      </c>
      <c r="BG908" s="353" t="str">
        <f t="shared" si="3962"/>
        <v/>
      </c>
      <c r="BH908" s="353" t="str">
        <f t="shared" si="3962"/>
        <v/>
      </c>
      <c r="BI908" s="146" t="str">
        <f t="shared" si="3911"/>
        <v/>
      </c>
      <c r="BJ908" s="352" t="str">
        <f t="shared" si="3912"/>
        <v/>
      </c>
      <c r="BK908" s="146" t="str">
        <f t="shared" si="3913"/>
        <v/>
      </c>
      <c r="BL908" s="25">
        <f t="shared" si="3737"/>
        <v>8070309</v>
      </c>
      <c r="BM908" s="146">
        <f t="shared" ref="BM908" si="3963">BM895</f>
        <v>1640</v>
      </c>
      <c r="BN908" s="146">
        <f t="shared" si="3808"/>
        <v>8</v>
      </c>
      <c r="BO908" s="146">
        <f t="shared" ref="BO908:BP908" si="3964">BO895</f>
        <v>3</v>
      </c>
      <c r="BP908" s="146">
        <f t="shared" si="3964"/>
        <v>9</v>
      </c>
      <c r="BQ908" s="146">
        <f>VLOOKUP(IF(A908=1,0,A908),宝石属性!$B$26:$D$41,2,0)</f>
        <v>9</v>
      </c>
      <c r="BR908" s="146">
        <f>VLOOKUP(IF(A908=1,0,A908),宝石属性!$B$26:$D$41,3,0)</f>
        <v>2</v>
      </c>
      <c r="BS908" s="146">
        <f t="shared" ref="BS908:BV908" si="3965">IF(BS895="","",BS895)</f>
        <v>2</v>
      </c>
      <c r="BT908" s="146">
        <f t="shared" si="3965"/>
        <v>3</v>
      </c>
      <c r="BU908" s="146" t="str">
        <f t="shared" si="3965"/>
        <v/>
      </c>
      <c r="BV908" s="146" t="str">
        <f t="shared" si="3965"/>
        <v/>
      </c>
      <c r="BW908" s="357">
        <f t="shared" si="3745"/>
        <v>2027</v>
      </c>
      <c r="BX908" s="357">
        <f t="shared" si="3746"/>
        <v>3004</v>
      </c>
    </row>
    <row r="909" spans="1:76" s="353" customFormat="1">
      <c r="A909" s="348">
        <f t="shared" si="3929"/>
        <v>70</v>
      </c>
      <c r="B909" s="348" t="s">
        <v>1112</v>
      </c>
      <c r="C909" s="348" t="str">
        <f t="shared" si="3843"/>
        <v>女头饰</v>
      </c>
      <c r="D909" s="348" t="str">
        <f t="shared" si="3735"/>
        <v>70级橙装女头饰</v>
      </c>
      <c r="E909" s="348">
        <f>VLOOKUP($C909,$C$3:$M$15,COLUMNS($C$3:H$15),0)</f>
        <v>90</v>
      </c>
      <c r="F909" s="348" t="str">
        <f>VLOOKUP($C909,$C$3:$M$15,COLUMNS($C$3:I$15),0)</f>
        <v>maxmp_value</v>
      </c>
      <c r="G909" s="348">
        <f>VLOOKUP($C909,$C$3:$M$15,COLUMNS($C$3:J$15),0)</f>
        <v>140</v>
      </c>
      <c r="H909" s="348" t="str">
        <f>VLOOKUP($C909,$C$3:$M$15,COLUMNS($C$3:K$15),0)</f>
        <v>defend_value</v>
      </c>
      <c r="I909" s="348" t="str">
        <f>VLOOKUP($C909,$C$3:$M$15,COLUMNS($C$3:L$15),0)</f>
        <v/>
      </c>
      <c r="J909" s="348" t="str">
        <f>VLOOKUP($C909,$C$3:$M$15,COLUMNS($C$3:M$15),0)</f>
        <v/>
      </c>
      <c r="K909" s="344">
        <f t="shared" si="3844"/>
        <v>585</v>
      </c>
      <c r="L909" s="344">
        <f t="shared" si="3845"/>
        <v>585</v>
      </c>
      <c r="M909" s="344">
        <f t="shared" si="3846"/>
        <v>585</v>
      </c>
      <c r="N909" s="344">
        <f t="shared" si="3847"/>
        <v>585</v>
      </c>
      <c r="O909" s="344">
        <f t="shared" si="3848"/>
        <v>585</v>
      </c>
      <c r="P909" s="344">
        <f t="shared" si="3849"/>
        <v>585</v>
      </c>
      <c r="Q909" s="344">
        <f t="shared" si="3850"/>
        <v>585</v>
      </c>
      <c r="R909" s="344">
        <f t="shared" si="3851"/>
        <v>585</v>
      </c>
      <c r="S909" s="344">
        <f t="shared" si="3852"/>
        <v>585</v>
      </c>
      <c r="T909" s="344">
        <f t="shared" si="3853"/>
        <v>585</v>
      </c>
      <c r="U909" s="356">
        <v>3600</v>
      </c>
      <c r="V909" s="356">
        <v>2800</v>
      </c>
      <c r="W909" s="356">
        <v>2000</v>
      </c>
      <c r="X909" s="356">
        <v>1200</v>
      </c>
      <c r="Y909" s="356">
        <v>400</v>
      </c>
      <c r="Z909" s="344">
        <f t="shared" si="3854"/>
        <v>88</v>
      </c>
      <c r="AA909" s="344">
        <f t="shared" si="3855"/>
        <v>88</v>
      </c>
      <c r="AB909" s="344">
        <f t="shared" si="3856"/>
        <v>88</v>
      </c>
      <c r="AC909" s="344">
        <f t="shared" si="3857"/>
        <v>88</v>
      </c>
      <c r="AD909" s="344">
        <f t="shared" si="3858"/>
        <v>88</v>
      </c>
      <c r="AE909" s="344">
        <f t="shared" si="3859"/>
        <v>88</v>
      </c>
      <c r="AF909" s="344">
        <f t="shared" si="3860"/>
        <v>88</v>
      </c>
      <c r="AG909" s="344">
        <f t="shared" si="3861"/>
        <v>88</v>
      </c>
      <c r="AH909" s="344">
        <f t="shared" si="3862"/>
        <v>88</v>
      </c>
      <c r="AI909" s="344">
        <f t="shared" si="3863"/>
        <v>88</v>
      </c>
      <c r="AJ909" s="356">
        <v>3600</v>
      </c>
      <c r="AK909" s="356">
        <v>2800</v>
      </c>
      <c r="AL909" s="356">
        <v>2000</v>
      </c>
      <c r="AM909" s="356">
        <v>1200</v>
      </c>
      <c r="AN909" s="356">
        <v>400</v>
      </c>
      <c r="AO909" s="344" t="str">
        <f t="shared" si="3864"/>
        <v/>
      </c>
      <c r="AP909" s="344" t="str">
        <f t="shared" si="3865"/>
        <v/>
      </c>
      <c r="AQ909" s="344" t="str">
        <f t="shared" si="3866"/>
        <v/>
      </c>
      <c r="AR909" s="344" t="str">
        <f t="shared" si="3867"/>
        <v/>
      </c>
      <c r="AS909" s="344" t="str">
        <f t="shared" si="3868"/>
        <v/>
      </c>
      <c r="AT909" s="344" t="str">
        <f t="shared" si="3869"/>
        <v/>
      </c>
      <c r="AU909" s="344" t="str">
        <f t="shared" si="3870"/>
        <v/>
      </c>
      <c r="AV909" s="344" t="str">
        <f t="shared" si="3871"/>
        <v/>
      </c>
      <c r="AW909" s="344" t="str">
        <f t="shared" si="3872"/>
        <v/>
      </c>
      <c r="AX909" s="344" t="str">
        <f t="shared" si="3873"/>
        <v/>
      </c>
      <c r="AY909" s="356">
        <v>3600</v>
      </c>
      <c r="AZ909" s="356">
        <v>2800</v>
      </c>
      <c r="BA909" s="356">
        <v>2000</v>
      </c>
      <c r="BB909" s="356">
        <v>1200</v>
      </c>
      <c r="BC909" s="356">
        <v>400</v>
      </c>
      <c r="BD909" s="353" t="str">
        <f t="shared" ref="BD909:BH909" si="3966">IF(BD714="","",BD714+60)</f>
        <v/>
      </c>
      <c r="BE909" s="353" t="str">
        <f t="shared" si="3966"/>
        <v/>
      </c>
      <c r="BF909" s="353" t="str">
        <f t="shared" si="3966"/>
        <v/>
      </c>
      <c r="BG909" s="353" t="str">
        <f t="shared" si="3966"/>
        <v/>
      </c>
      <c r="BH909" s="353" t="str">
        <f t="shared" si="3966"/>
        <v/>
      </c>
      <c r="BI909" s="146" t="str">
        <f t="shared" si="3911"/>
        <v/>
      </c>
      <c r="BJ909" s="352" t="str">
        <f t="shared" si="3912"/>
        <v/>
      </c>
      <c r="BK909" s="146" t="str">
        <f t="shared" si="3913"/>
        <v/>
      </c>
      <c r="BL909" s="25">
        <f t="shared" si="3737"/>
        <v>8070310</v>
      </c>
      <c r="BM909" s="146">
        <f t="shared" ref="BM909" si="3967">BM896</f>
        <v>1384</v>
      </c>
      <c r="BN909" s="146">
        <f t="shared" si="3808"/>
        <v>8</v>
      </c>
      <c r="BO909" s="146">
        <f t="shared" ref="BO909:BP909" si="3968">BO896</f>
        <v>3</v>
      </c>
      <c r="BP909" s="146">
        <f t="shared" si="3968"/>
        <v>10</v>
      </c>
      <c r="BQ909" s="146">
        <f>VLOOKUP(IF(A909=1,0,A909),宝石属性!$B$26:$D$41,2,0)</f>
        <v>9</v>
      </c>
      <c r="BR909" s="146">
        <f>VLOOKUP(IF(A909=1,0,A909),宝石属性!$B$26:$D$41,3,0)</f>
        <v>2</v>
      </c>
      <c r="BS909" s="146">
        <f t="shared" ref="BS909:BV909" si="3969">IF(BS896="","",BS896)</f>
        <v>2</v>
      </c>
      <c r="BT909" s="146">
        <f t="shared" si="3969"/>
        <v>3</v>
      </c>
      <c r="BU909" s="146" t="str">
        <f t="shared" si="3969"/>
        <v/>
      </c>
      <c r="BV909" s="146" t="str">
        <f t="shared" si="3969"/>
        <v/>
      </c>
      <c r="BW909" s="357">
        <f t="shared" si="3745"/>
        <v>2027</v>
      </c>
      <c r="BX909" s="357">
        <f t="shared" si="3746"/>
        <v>3004</v>
      </c>
    </row>
    <row r="910" spans="1:76" s="353" customFormat="1">
      <c r="A910" s="348">
        <f t="shared" si="3929"/>
        <v>70</v>
      </c>
      <c r="B910" s="348" t="s">
        <v>1112</v>
      </c>
      <c r="C910" s="348" t="str">
        <f t="shared" si="3843"/>
        <v>项链</v>
      </c>
      <c r="D910" s="348" t="str">
        <f t="shared" si="3735"/>
        <v>70级橙装项链</v>
      </c>
      <c r="E910" s="348">
        <f>VLOOKUP($C910,$C$3:$M$15,COLUMNS($C$3:H$15),0)</f>
        <v>150</v>
      </c>
      <c r="F910" s="348" t="str">
        <f>VLOOKUP($C910,$C$3:$M$15,COLUMNS($C$3:I$15),0)</f>
        <v>magicattack_value</v>
      </c>
      <c r="G910" s="348">
        <f>VLOOKUP($C910,$C$3:$M$15,COLUMNS($C$3:J$15),0)</f>
        <v>160</v>
      </c>
      <c r="H910" s="348" t="str">
        <f>VLOOKUP($C910,$C$3:$M$15,COLUMNS($C$3:K$15),0)</f>
        <v>magicdef_value</v>
      </c>
      <c r="I910" s="348" t="str">
        <f>VLOOKUP($C910,$C$3:$M$15,COLUMNS($C$3:L$15),0)</f>
        <v/>
      </c>
      <c r="J910" s="348" t="str">
        <f>VLOOKUP($C910,$C$3:$M$15,COLUMNS($C$3:M$15),0)</f>
        <v/>
      </c>
      <c r="K910" s="344">
        <f t="shared" si="3844"/>
        <v>161</v>
      </c>
      <c r="L910" s="344">
        <f t="shared" si="3845"/>
        <v>161</v>
      </c>
      <c r="M910" s="344">
        <f t="shared" si="3846"/>
        <v>161</v>
      </c>
      <c r="N910" s="344">
        <f t="shared" si="3847"/>
        <v>161</v>
      </c>
      <c r="O910" s="344">
        <f t="shared" si="3848"/>
        <v>161</v>
      </c>
      <c r="P910" s="344">
        <f t="shared" si="3849"/>
        <v>161</v>
      </c>
      <c r="Q910" s="344">
        <f t="shared" si="3850"/>
        <v>161</v>
      </c>
      <c r="R910" s="344">
        <f t="shared" si="3851"/>
        <v>161</v>
      </c>
      <c r="S910" s="344">
        <f t="shared" si="3852"/>
        <v>161</v>
      </c>
      <c r="T910" s="344">
        <f t="shared" si="3853"/>
        <v>161</v>
      </c>
      <c r="U910" s="356">
        <v>3600</v>
      </c>
      <c r="V910" s="356">
        <v>2800</v>
      </c>
      <c r="W910" s="356">
        <v>2000</v>
      </c>
      <c r="X910" s="356">
        <v>1200</v>
      </c>
      <c r="Y910" s="356">
        <v>400</v>
      </c>
      <c r="Z910" s="344">
        <f t="shared" si="3854"/>
        <v>86</v>
      </c>
      <c r="AA910" s="344">
        <f t="shared" si="3855"/>
        <v>86</v>
      </c>
      <c r="AB910" s="344">
        <f t="shared" si="3856"/>
        <v>86</v>
      </c>
      <c r="AC910" s="344">
        <f t="shared" si="3857"/>
        <v>86</v>
      </c>
      <c r="AD910" s="344">
        <f t="shared" si="3858"/>
        <v>86</v>
      </c>
      <c r="AE910" s="344">
        <f t="shared" si="3859"/>
        <v>86</v>
      </c>
      <c r="AF910" s="344">
        <f t="shared" si="3860"/>
        <v>86</v>
      </c>
      <c r="AG910" s="344">
        <f t="shared" si="3861"/>
        <v>86</v>
      </c>
      <c r="AH910" s="344">
        <f t="shared" si="3862"/>
        <v>86</v>
      </c>
      <c r="AI910" s="344">
        <f t="shared" si="3863"/>
        <v>86</v>
      </c>
      <c r="AJ910" s="356">
        <v>3600</v>
      </c>
      <c r="AK910" s="356">
        <v>2800</v>
      </c>
      <c r="AL910" s="356">
        <v>2000</v>
      </c>
      <c r="AM910" s="356">
        <v>1200</v>
      </c>
      <c r="AN910" s="356">
        <v>400</v>
      </c>
      <c r="AO910" s="344" t="str">
        <f t="shared" si="3864"/>
        <v/>
      </c>
      <c r="AP910" s="344" t="str">
        <f t="shared" si="3865"/>
        <v/>
      </c>
      <c r="AQ910" s="344" t="str">
        <f t="shared" si="3866"/>
        <v/>
      </c>
      <c r="AR910" s="344" t="str">
        <f t="shared" si="3867"/>
        <v/>
      </c>
      <c r="AS910" s="344" t="str">
        <f t="shared" si="3868"/>
        <v/>
      </c>
      <c r="AT910" s="344" t="str">
        <f t="shared" si="3869"/>
        <v/>
      </c>
      <c r="AU910" s="344" t="str">
        <f t="shared" si="3870"/>
        <v/>
      </c>
      <c r="AV910" s="344" t="str">
        <f t="shared" si="3871"/>
        <v/>
      </c>
      <c r="AW910" s="344" t="str">
        <f t="shared" si="3872"/>
        <v/>
      </c>
      <c r="AX910" s="344" t="str">
        <f t="shared" si="3873"/>
        <v/>
      </c>
      <c r="AY910" s="356">
        <v>3600</v>
      </c>
      <c r="AZ910" s="356">
        <v>2800</v>
      </c>
      <c r="BA910" s="356">
        <v>2000</v>
      </c>
      <c r="BB910" s="356">
        <v>1200</v>
      </c>
      <c r="BC910" s="356">
        <v>400</v>
      </c>
      <c r="BD910" s="353" t="str">
        <f t="shared" ref="BD910:BH910" si="3970">IF(BD715="","",BD715+60)</f>
        <v/>
      </c>
      <c r="BE910" s="353" t="str">
        <f t="shared" si="3970"/>
        <v/>
      </c>
      <c r="BF910" s="353" t="str">
        <f t="shared" si="3970"/>
        <v/>
      </c>
      <c r="BG910" s="353" t="str">
        <f t="shared" si="3970"/>
        <v/>
      </c>
      <c r="BH910" s="353" t="str">
        <f t="shared" si="3970"/>
        <v/>
      </c>
      <c r="BI910" s="146" t="str">
        <f t="shared" si="3911"/>
        <v/>
      </c>
      <c r="BJ910" s="352" t="str">
        <f t="shared" si="3912"/>
        <v/>
      </c>
      <c r="BK910" s="146" t="str">
        <f t="shared" si="3913"/>
        <v/>
      </c>
      <c r="BL910" s="25">
        <f t="shared" si="3737"/>
        <v>8070411</v>
      </c>
      <c r="BM910" s="146">
        <f t="shared" ref="BM910" si="3971">BM897</f>
        <v>40</v>
      </c>
      <c r="BN910" s="146">
        <f t="shared" si="3808"/>
        <v>8</v>
      </c>
      <c r="BO910" s="146">
        <f t="shared" ref="BO910:BP910" si="3972">BO897</f>
        <v>4</v>
      </c>
      <c r="BP910" s="146">
        <f t="shared" si="3972"/>
        <v>11</v>
      </c>
      <c r="BQ910" s="146">
        <f>VLOOKUP(IF(A910=1,0,A910),宝石属性!$B$26:$D$41,2,0)</f>
        <v>9</v>
      </c>
      <c r="BR910" s="146">
        <f>VLOOKUP(IF(A910=1,0,A910),宝石属性!$B$26:$D$41,3,0)</f>
        <v>2</v>
      </c>
      <c r="BS910" s="146">
        <f t="shared" ref="BS910:BV910" si="3973">IF(BS897="","",BS897)</f>
        <v>4</v>
      </c>
      <c r="BT910" s="146">
        <f t="shared" si="3973"/>
        <v>5</v>
      </c>
      <c r="BU910" s="146" t="str">
        <f t="shared" si="3973"/>
        <v/>
      </c>
      <c r="BV910" s="146" t="str">
        <f t="shared" si="3973"/>
        <v/>
      </c>
      <c r="BW910" s="357">
        <f t="shared" si="3745"/>
        <v>2030</v>
      </c>
      <c r="BX910" s="357">
        <f t="shared" si="3746"/>
        <v>3004</v>
      </c>
    </row>
    <row r="911" spans="1:76" s="353" customFormat="1">
      <c r="A911" s="348">
        <f t="shared" si="3929"/>
        <v>70</v>
      </c>
      <c r="B911" s="348" t="s">
        <v>1112</v>
      </c>
      <c r="C911" s="348" t="str">
        <f t="shared" si="3843"/>
        <v>腰带</v>
      </c>
      <c r="D911" s="348" t="str">
        <f t="shared" si="3735"/>
        <v>70级橙装腰带</v>
      </c>
      <c r="E911" s="348">
        <f>VLOOKUP($C911,$C$3:$M$15,COLUMNS($C$3:H$15),0)</f>
        <v>60</v>
      </c>
      <c r="F911" s="348" t="str">
        <f>VLOOKUP($C911,$C$3:$M$15,COLUMNS($C$3:I$15),0)</f>
        <v>maxhp_value</v>
      </c>
      <c r="G911" s="348">
        <f>VLOOKUP($C911,$C$3:$M$15,COLUMNS($C$3:J$15),0)</f>
        <v>140</v>
      </c>
      <c r="H911" s="348" t="str">
        <f>VLOOKUP($C911,$C$3:$M$15,COLUMNS($C$3:K$15),0)</f>
        <v>defend_value</v>
      </c>
      <c r="I911" s="348" t="str">
        <f>VLOOKUP($C911,$C$3:$M$15,COLUMNS($C$3:L$15),0)</f>
        <v/>
      </c>
      <c r="J911" s="348" t="str">
        <f>VLOOKUP($C911,$C$3:$M$15,COLUMNS($C$3:M$15),0)</f>
        <v/>
      </c>
      <c r="K911" s="344">
        <f t="shared" si="3844"/>
        <v>703</v>
      </c>
      <c r="L911" s="344">
        <f t="shared" si="3845"/>
        <v>703</v>
      </c>
      <c r="M911" s="344">
        <f t="shared" si="3846"/>
        <v>703</v>
      </c>
      <c r="N911" s="344">
        <f t="shared" si="3847"/>
        <v>703</v>
      </c>
      <c r="O911" s="344">
        <f t="shared" si="3848"/>
        <v>703</v>
      </c>
      <c r="P911" s="344">
        <f t="shared" si="3849"/>
        <v>703</v>
      </c>
      <c r="Q911" s="344">
        <f t="shared" si="3850"/>
        <v>703</v>
      </c>
      <c r="R911" s="344">
        <f t="shared" si="3851"/>
        <v>703</v>
      </c>
      <c r="S911" s="344">
        <f t="shared" si="3852"/>
        <v>703</v>
      </c>
      <c r="T911" s="344">
        <f t="shared" si="3853"/>
        <v>703</v>
      </c>
      <c r="U911" s="356">
        <v>3600</v>
      </c>
      <c r="V911" s="356">
        <v>2800</v>
      </c>
      <c r="W911" s="356">
        <v>2000</v>
      </c>
      <c r="X911" s="356">
        <v>1200</v>
      </c>
      <c r="Y911" s="356">
        <v>400</v>
      </c>
      <c r="Z911" s="344">
        <f t="shared" si="3854"/>
        <v>59</v>
      </c>
      <c r="AA911" s="344">
        <f t="shared" si="3855"/>
        <v>59</v>
      </c>
      <c r="AB911" s="344">
        <f t="shared" si="3856"/>
        <v>59</v>
      </c>
      <c r="AC911" s="344">
        <f t="shared" si="3857"/>
        <v>59</v>
      </c>
      <c r="AD911" s="344">
        <f t="shared" si="3858"/>
        <v>59</v>
      </c>
      <c r="AE911" s="344">
        <f t="shared" si="3859"/>
        <v>59</v>
      </c>
      <c r="AF911" s="344">
        <f t="shared" si="3860"/>
        <v>59</v>
      </c>
      <c r="AG911" s="344">
        <f t="shared" si="3861"/>
        <v>59</v>
      </c>
      <c r="AH911" s="344">
        <f t="shared" si="3862"/>
        <v>59</v>
      </c>
      <c r="AI911" s="344">
        <f t="shared" si="3863"/>
        <v>59</v>
      </c>
      <c r="AJ911" s="356">
        <v>3600</v>
      </c>
      <c r="AK911" s="356">
        <v>2800</v>
      </c>
      <c r="AL911" s="356">
        <v>2000</v>
      </c>
      <c r="AM911" s="356">
        <v>1200</v>
      </c>
      <c r="AN911" s="356">
        <v>400</v>
      </c>
      <c r="AO911" s="344" t="str">
        <f t="shared" si="3864"/>
        <v/>
      </c>
      <c r="AP911" s="344" t="str">
        <f t="shared" si="3865"/>
        <v/>
      </c>
      <c r="AQ911" s="344" t="str">
        <f t="shared" si="3866"/>
        <v/>
      </c>
      <c r="AR911" s="344" t="str">
        <f t="shared" si="3867"/>
        <v/>
      </c>
      <c r="AS911" s="344" t="str">
        <f t="shared" si="3868"/>
        <v/>
      </c>
      <c r="AT911" s="344" t="str">
        <f t="shared" si="3869"/>
        <v/>
      </c>
      <c r="AU911" s="344" t="str">
        <f t="shared" si="3870"/>
        <v/>
      </c>
      <c r="AV911" s="344" t="str">
        <f t="shared" si="3871"/>
        <v/>
      </c>
      <c r="AW911" s="344" t="str">
        <f t="shared" si="3872"/>
        <v/>
      </c>
      <c r="AX911" s="344" t="str">
        <f t="shared" si="3873"/>
        <v/>
      </c>
      <c r="AY911" s="356">
        <v>3600</v>
      </c>
      <c r="AZ911" s="356">
        <v>2800</v>
      </c>
      <c r="BA911" s="356">
        <v>2000</v>
      </c>
      <c r="BB911" s="356">
        <v>1200</v>
      </c>
      <c r="BC911" s="356">
        <v>400</v>
      </c>
      <c r="BD911" s="353" t="str">
        <f t="shared" ref="BD911:BH911" si="3974">IF(BD716="","",BD716+60)</f>
        <v/>
      </c>
      <c r="BE911" s="353" t="str">
        <f t="shared" si="3974"/>
        <v/>
      </c>
      <c r="BF911" s="353" t="str">
        <f t="shared" si="3974"/>
        <v/>
      </c>
      <c r="BG911" s="353" t="str">
        <f t="shared" si="3974"/>
        <v/>
      </c>
      <c r="BH911" s="353" t="str">
        <f t="shared" si="3974"/>
        <v/>
      </c>
      <c r="BI911" s="146" t="str">
        <f t="shared" si="3911"/>
        <v/>
      </c>
      <c r="BJ911" s="352" t="str">
        <f t="shared" si="3912"/>
        <v/>
      </c>
      <c r="BK911" s="146" t="str">
        <f t="shared" si="3913"/>
        <v/>
      </c>
      <c r="BL911" s="25">
        <f t="shared" si="3737"/>
        <v>8070512</v>
      </c>
      <c r="BM911" s="146">
        <f t="shared" ref="BM911" si="3975">BM898</f>
        <v>72</v>
      </c>
      <c r="BN911" s="146">
        <f t="shared" si="3808"/>
        <v>8</v>
      </c>
      <c r="BO911" s="146">
        <f t="shared" ref="BO911:BP911" si="3976">BO898</f>
        <v>5</v>
      </c>
      <c r="BP911" s="146">
        <f t="shared" si="3976"/>
        <v>12</v>
      </c>
      <c r="BQ911" s="146">
        <f>VLOOKUP(IF(A911=1,0,A911),宝石属性!$B$26:$D$41,2,0)</f>
        <v>9</v>
      </c>
      <c r="BR911" s="146">
        <f>VLOOKUP(IF(A911=1,0,A911),宝石属性!$B$26:$D$41,3,0)</f>
        <v>2</v>
      </c>
      <c r="BS911" s="146">
        <f t="shared" ref="BS911:BV911" si="3977">IF(BS898="","",BS898)</f>
        <v>1</v>
      </c>
      <c r="BT911" s="146">
        <f t="shared" si="3977"/>
        <v>6</v>
      </c>
      <c r="BU911" s="146">
        <f t="shared" si="3977"/>
        <v>9</v>
      </c>
      <c r="BV911" s="146" t="str">
        <f t="shared" si="3977"/>
        <v/>
      </c>
      <c r="BW911" s="357">
        <f t="shared" si="3745"/>
        <v>2033</v>
      </c>
      <c r="BX911" s="357">
        <f t="shared" si="3746"/>
        <v>3004</v>
      </c>
    </row>
    <row r="912" spans="1:76" s="353" customFormat="1">
      <c r="A912" s="348">
        <f t="shared" si="3929"/>
        <v>70</v>
      </c>
      <c r="B912" s="348" t="s">
        <v>1112</v>
      </c>
      <c r="C912" s="348" t="str">
        <f t="shared" si="3843"/>
        <v>鞋子</v>
      </c>
      <c r="D912" s="348" t="str">
        <f t="shared" si="3735"/>
        <v>70级橙装鞋子</v>
      </c>
      <c r="E912" s="348">
        <f>VLOOKUP($C912,$C$3:$M$15,COLUMNS($C$3:H$15),0)</f>
        <v>160</v>
      </c>
      <c r="F912" s="348" t="str">
        <f>VLOOKUP($C912,$C$3:$M$15,COLUMNS($C$3:I$15),0)</f>
        <v>magicdef_value</v>
      </c>
      <c r="G912" s="348">
        <f>VLOOKUP($C912,$C$3:$M$15,COLUMNS($C$3:J$15),0)</f>
        <v>200</v>
      </c>
      <c r="H912" s="348" t="str">
        <f>VLOOKUP($C912,$C$3:$M$15,COLUMNS($C$3:K$15),0)</f>
        <v>speed_value</v>
      </c>
      <c r="I912" s="348" t="str">
        <f>VLOOKUP($C912,$C$3:$M$15,COLUMNS($C$3:L$15),0)</f>
        <v/>
      </c>
      <c r="J912" s="348" t="str">
        <f>VLOOKUP($C912,$C$3:$M$15,COLUMNS($C$3:M$15),0)</f>
        <v/>
      </c>
      <c r="K912" s="344">
        <f t="shared" si="3844"/>
        <v>86</v>
      </c>
      <c r="L912" s="344">
        <f t="shared" si="3845"/>
        <v>86</v>
      </c>
      <c r="M912" s="344">
        <f t="shared" si="3846"/>
        <v>86</v>
      </c>
      <c r="N912" s="344">
        <f t="shared" si="3847"/>
        <v>86</v>
      </c>
      <c r="O912" s="344">
        <f t="shared" si="3848"/>
        <v>86</v>
      </c>
      <c r="P912" s="344">
        <f t="shared" si="3849"/>
        <v>86</v>
      </c>
      <c r="Q912" s="344">
        <f t="shared" si="3850"/>
        <v>86</v>
      </c>
      <c r="R912" s="344">
        <f t="shared" si="3851"/>
        <v>86</v>
      </c>
      <c r="S912" s="344">
        <f t="shared" si="3852"/>
        <v>86</v>
      </c>
      <c r="T912" s="344">
        <f t="shared" si="3853"/>
        <v>86</v>
      </c>
      <c r="U912" s="356">
        <v>3600</v>
      </c>
      <c r="V912" s="356">
        <v>2800</v>
      </c>
      <c r="W912" s="356">
        <v>2000</v>
      </c>
      <c r="X912" s="356">
        <v>1200</v>
      </c>
      <c r="Y912" s="356">
        <v>400</v>
      </c>
      <c r="Z912" s="344">
        <f t="shared" si="3854"/>
        <v>93</v>
      </c>
      <c r="AA912" s="344">
        <f t="shared" si="3855"/>
        <v>93</v>
      </c>
      <c r="AB912" s="344">
        <f t="shared" si="3856"/>
        <v>93</v>
      </c>
      <c r="AC912" s="344">
        <f t="shared" si="3857"/>
        <v>93</v>
      </c>
      <c r="AD912" s="344">
        <f t="shared" si="3858"/>
        <v>93</v>
      </c>
      <c r="AE912" s="344">
        <f t="shared" si="3859"/>
        <v>93</v>
      </c>
      <c r="AF912" s="344">
        <f t="shared" si="3860"/>
        <v>93</v>
      </c>
      <c r="AG912" s="344">
        <f t="shared" si="3861"/>
        <v>93</v>
      </c>
      <c r="AH912" s="344">
        <f t="shared" si="3862"/>
        <v>93</v>
      </c>
      <c r="AI912" s="344">
        <f t="shared" si="3863"/>
        <v>93</v>
      </c>
      <c r="AJ912" s="356">
        <v>3600</v>
      </c>
      <c r="AK912" s="356">
        <v>2800</v>
      </c>
      <c r="AL912" s="356">
        <v>2000</v>
      </c>
      <c r="AM912" s="356">
        <v>1200</v>
      </c>
      <c r="AN912" s="356">
        <v>400</v>
      </c>
      <c r="AO912" s="344" t="str">
        <f t="shared" si="3864"/>
        <v/>
      </c>
      <c r="AP912" s="344" t="str">
        <f t="shared" si="3865"/>
        <v/>
      </c>
      <c r="AQ912" s="344" t="str">
        <f t="shared" si="3866"/>
        <v/>
      </c>
      <c r="AR912" s="344" t="str">
        <f t="shared" si="3867"/>
        <v/>
      </c>
      <c r="AS912" s="344" t="str">
        <f t="shared" si="3868"/>
        <v/>
      </c>
      <c r="AT912" s="344" t="str">
        <f t="shared" si="3869"/>
        <v/>
      </c>
      <c r="AU912" s="344" t="str">
        <f t="shared" si="3870"/>
        <v/>
      </c>
      <c r="AV912" s="344" t="str">
        <f t="shared" si="3871"/>
        <v/>
      </c>
      <c r="AW912" s="344" t="str">
        <f t="shared" si="3872"/>
        <v/>
      </c>
      <c r="AX912" s="344" t="str">
        <f t="shared" si="3873"/>
        <v/>
      </c>
      <c r="AY912" s="356">
        <v>3600</v>
      </c>
      <c r="AZ912" s="356">
        <v>2800</v>
      </c>
      <c r="BA912" s="356">
        <v>2000</v>
      </c>
      <c r="BB912" s="356">
        <v>1200</v>
      </c>
      <c r="BC912" s="356">
        <v>400</v>
      </c>
      <c r="BD912" s="353" t="str">
        <f t="shared" ref="BD912:BH912" si="3978">IF(BD717="","",BD717+60)</f>
        <v/>
      </c>
      <c r="BE912" s="353" t="str">
        <f t="shared" si="3978"/>
        <v/>
      </c>
      <c r="BF912" s="353" t="str">
        <f t="shared" si="3978"/>
        <v/>
      </c>
      <c r="BG912" s="353" t="str">
        <f t="shared" si="3978"/>
        <v/>
      </c>
      <c r="BH912" s="353" t="str">
        <f t="shared" si="3978"/>
        <v/>
      </c>
      <c r="BI912" s="146" t="str">
        <f t="shared" si="3911"/>
        <v/>
      </c>
      <c r="BJ912" s="352" t="str">
        <f t="shared" si="3912"/>
        <v/>
      </c>
      <c r="BK912" s="146" t="str">
        <f t="shared" si="3913"/>
        <v/>
      </c>
      <c r="BL912" s="25">
        <f t="shared" si="3737"/>
        <v>8070613</v>
      </c>
      <c r="BM912" s="146">
        <f t="shared" ref="BM912" si="3979">BM899</f>
        <v>88</v>
      </c>
      <c r="BN912" s="146">
        <f t="shared" si="3808"/>
        <v>8</v>
      </c>
      <c r="BO912" s="146">
        <f t="shared" ref="BO912:BP912" si="3980">BO899</f>
        <v>6</v>
      </c>
      <c r="BP912" s="146">
        <f t="shared" si="3980"/>
        <v>13</v>
      </c>
      <c r="BQ912" s="146">
        <f>VLOOKUP(IF(A912=1,0,A912),宝石属性!$B$26:$D$41,2,0)</f>
        <v>9</v>
      </c>
      <c r="BR912" s="146">
        <f>VLOOKUP(IF(A912=1,0,A912),宝石属性!$B$26:$D$41,3,0)</f>
        <v>2</v>
      </c>
      <c r="BS912" s="146">
        <f t="shared" ref="BS912:BV912" si="3981">IF(BS899="","",BS899)</f>
        <v>6</v>
      </c>
      <c r="BT912" s="146">
        <f t="shared" si="3981"/>
        <v>9</v>
      </c>
      <c r="BU912" s="146" t="str">
        <f t="shared" si="3981"/>
        <v/>
      </c>
      <c r="BV912" s="146" t="str">
        <f t="shared" si="3981"/>
        <v/>
      </c>
      <c r="BW912" s="357">
        <f t="shared" si="3745"/>
        <v>2036</v>
      </c>
      <c r="BX912" s="357">
        <f t="shared" si="3746"/>
        <v>3004</v>
      </c>
    </row>
    <row r="913" spans="1:76" s="353" customFormat="1">
      <c r="A913" s="348">
        <f t="shared" si="3929"/>
        <v>80</v>
      </c>
      <c r="B913" s="348" t="s">
        <v>1112</v>
      </c>
      <c r="C913" s="348" t="str">
        <f t="shared" si="3843"/>
        <v>剑</v>
      </c>
      <c r="D913" s="348" t="str">
        <f t="shared" si="3735"/>
        <v>80级橙装剑</v>
      </c>
      <c r="E913" s="348">
        <f>VLOOKUP($C913,$C$3:$M$15,COLUMNS($C$3:H$15),0)</f>
        <v>130</v>
      </c>
      <c r="F913" s="348" t="str">
        <f>VLOOKUP($C913,$C$3:$M$15,COLUMNS($C$3:I$15),0)</f>
        <v>phyattack_value</v>
      </c>
      <c r="G913" s="348">
        <f>VLOOKUP($C913,$C$3:$M$15,COLUMNS($C$3:J$15),0)</f>
        <v>150</v>
      </c>
      <c r="H913" s="348" t="str">
        <f>VLOOKUP($C913,$C$3:$M$15,COLUMNS($C$3:K$15),0)</f>
        <v>magicattack_value</v>
      </c>
      <c r="I913" s="348">
        <f>VLOOKUP($C913,$C$3:$M$15,COLUMNS($C$3:L$15),0)</f>
        <v>170</v>
      </c>
      <c r="J913" s="348" t="str">
        <f>VLOOKUP($C913,$C$3:$M$15,COLUMNS($C$3:M$15),0)</f>
        <v>medical_value</v>
      </c>
      <c r="K913" s="344">
        <f t="shared" si="3844"/>
        <v>669</v>
      </c>
      <c r="L913" s="344">
        <f t="shared" si="3845"/>
        <v>669</v>
      </c>
      <c r="M913" s="344">
        <f t="shared" si="3846"/>
        <v>669</v>
      </c>
      <c r="N913" s="344">
        <f t="shared" si="3847"/>
        <v>669</v>
      </c>
      <c r="O913" s="344">
        <f t="shared" si="3848"/>
        <v>669</v>
      </c>
      <c r="P913" s="344">
        <f t="shared" si="3849"/>
        <v>669</v>
      </c>
      <c r="Q913" s="344">
        <f t="shared" si="3850"/>
        <v>669</v>
      </c>
      <c r="R913" s="344">
        <f t="shared" si="3851"/>
        <v>669</v>
      </c>
      <c r="S913" s="344">
        <f t="shared" si="3852"/>
        <v>669</v>
      </c>
      <c r="T913" s="344">
        <f t="shared" si="3853"/>
        <v>669</v>
      </c>
      <c r="U913" s="356">
        <v>3600</v>
      </c>
      <c r="V913" s="356">
        <v>2800</v>
      </c>
      <c r="W913" s="356">
        <v>2000</v>
      </c>
      <c r="X913" s="356">
        <v>1200</v>
      </c>
      <c r="Y913" s="356">
        <v>400</v>
      </c>
      <c r="Z913" s="344">
        <f t="shared" si="3854"/>
        <v>151</v>
      </c>
      <c r="AA913" s="344">
        <f t="shared" si="3855"/>
        <v>151</v>
      </c>
      <c r="AB913" s="344">
        <f t="shared" si="3856"/>
        <v>151</v>
      </c>
      <c r="AC913" s="344">
        <f t="shared" si="3857"/>
        <v>151</v>
      </c>
      <c r="AD913" s="344">
        <f t="shared" si="3858"/>
        <v>151</v>
      </c>
      <c r="AE913" s="344">
        <f t="shared" si="3859"/>
        <v>151</v>
      </c>
      <c r="AF913" s="344">
        <f t="shared" si="3860"/>
        <v>151</v>
      </c>
      <c r="AG913" s="344">
        <f t="shared" si="3861"/>
        <v>151</v>
      </c>
      <c r="AH913" s="344">
        <f t="shared" si="3862"/>
        <v>151</v>
      </c>
      <c r="AI913" s="344">
        <f t="shared" si="3863"/>
        <v>151</v>
      </c>
      <c r="AJ913" s="356">
        <v>3600</v>
      </c>
      <c r="AK913" s="356">
        <v>2800</v>
      </c>
      <c r="AL913" s="356">
        <v>2000</v>
      </c>
      <c r="AM913" s="356">
        <v>1200</v>
      </c>
      <c r="AN913" s="356">
        <v>400</v>
      </c>
      <c r="AO913" s="344">
        <f t="shared" si="3864"/>
        <v>245</v>
      </c>
      <c r="AP913" s="344">
        <f t="shared" si="3865"/>
        <v>245</v>
      </c>
      <c r="AQ913" s="344">
        <f t="shared" si="3866"/>
        <v>245</v>
      </c>
      <c r="AR913" s="344">
        <f t="shared" si="3867"/>
        <v>245</v>
      </c>
      <c r="AS913" s="344">
        <f t="shared" si="3868"/>
        <v>245</v>
      </c>
      <c r="AT913" s="344">
        <f t="shared" si="3869"/>
        <v>245</v>
      </c>
      <c r="AU913" s="344">
        <f t="shared" si="3870"/>
        <v>245</v>
      </c>
      <c r="AV913" s="344">
        <f t="shared" si="3871"/>
        <v>245</v>
      </c>
      <c r="AW913" s="344">
        <f t="shared" si="3872"/>
        <v>245</v>
      </c>
      <c r="AX913" s="344">
        <f t="shared" si="3873"/>
        <v>245</v>
      </c>
      <c r="AY913" s="356">
        <v>3600</v>
      </c>
      <c r="AZ913" s="356">
        <v>2800</v>
      </c>
      <c r="BA913" s="356">
        <v>2000</v>
      </c>
      <c r="BB913" s="356">
        <v>1200</v>
      </c>
      <c r="BC913" s="356">
        <v>400</v>
      </c>
      <c r="BD913" s="353">
        <f t="shared" ref="BD913:BH913" si="3982">IF(BD718="","",BD718+60)</f>
        <v>188</v>
      </c>
      <c r="BE913" s="353">
        <f t="shared" si="3982"/>
        <v>188</v>
      </c>
      <c r="BF913" s="353">
        <f t="shared" si="3982"/>
        <v>203</v>
      </c>
      <c r="BG913" s="353">
        <f t="shared" si="3982"/>
        <v>218</v>
      </c>
      <c r="BH913" s="353">
        <f t="shared" si="3982"/>
        <v>233</v>
      </c>
      <c r="BI913" s="146" t="str">
        <f t="shared" si="3911"/>
        <v>188;188</v>
      </c>
      <c r="BJ913" s="352">
        <f t="shared" si="3912"/>
        <v>203</v>
      </c>
      <c r="BK913" s="146" t="str">
        <f t="shared" si="3913"/>
        <v>218;233</v>
      </c>
      <c r="BL913" s="25">
        <f t="shared" si="3737"/>
        <v>8080101</v>
      </c>
      <c r="BM913" s="146">
        <f t="shared" ref="BM913" si="3983">BM900</f>
        <v>1288</v>
      </c>
      <c r="BN913" s="146">
        <f t="shared" si="3808"/>
        <v>8</v>
      </c>
      <c r="BO913" s="146">
        <f t="shared" ref="BO913:BP913" si="3984">BO900</f>
        <v>1</v>
      </c>
      <c r="BP913" s="146">
        <f t="shared" si="3984"/>
        <v>1</v>
      </c>
      <c r="BQ913" s="146">
        <f>VLOOKUP(IF(A913=1,0,A913),宝石属性!$B$26:$D$41,2,0)</f>
        <v>10</v>
      </c>
      <c r="BR913" s="146">
        <f>VLOOKUP(IF(A913=1,0,A913),宝石属性!$B$26:$D$41,3,0)</f>
        <v>2</v>
      </c>
      <c r="BS913" s="146">
        <f t="shared" ref="BS913:BV913" si="3985">IF(BS900="","",BS900)</f>
        <v>2</v>
      </c>
      <c r="BT913" s="146">
        <f t="shared" si="3985"/>
        <v>4</v>
      </c>
      <c r="BU913" s="146">
        <f t="shared" si="3985"/>
        <v>7</v>
      </c>
      <c r="BV913" s="146">
        <f t="shared" si="3985"/>
        <v>8</v>
      </c>
      <c r="BW913" s="357">
        <f t="shared" si="3745"/>
        <v>2021</v>
      </c>
      <c r="BX913" s="357">
        <f t="shared" si="3746"/>
        <v>3004</v>
      </c>
    </row>
    <row r="914" spans="1:76" s="353" customFormat="1">
      <c r="A914" s="348">
        <f t="shared" si="3929"/>
        <v>80</v>
      </c>
      <c r="B914" s="348" t="s">
        <v>1112</v>
      </c>
      <c r="C914" s="348" t="str">
        <f t="shared" si="3843"/>
        <v>锤</v>
      </c>
      <c r="D914" s="348" t="str">
        <f t="shared" si="3735"/>
        <v>80级橙装锤</v>
      </c>
      <c r="E914" s="348">
        <f>VLOOKUP($C914,$C$3:$M$15,COLUMNS($C$3:H$15),0)</f>
        <v>130</v>
      </c>
      <c r="F914" s="348" t="str">
        <f>VLOOKUP($C914,$C$3:$M$15,COLUMNS($C$3:I$15),0)</f>
        <v>phyattack_value</v>
      </c>
      <c r="G914" s="348">
        <f>VLOOKUP($C914,$C$3:$M$15,COLUMNS($C$3:J$15),0)</f>
        <v>150</v>
      </c>
      <c r="H914" s="348" t="str">
        <f>VLOOKUP($C914,$C$3:$M$15,COLUMNS($C$3:K$15),0)</f>
        <v>magicattack_value</v>
      </c>
      <c r="I914" s="348">
        <f>VLOOKUP($C914,$C$3:$M$15,COLUMNS($C$3:L$15),0)</f>
        <v>170</v>
      </c>
      <c r="J914" s="348" t="str">
        <f>VLOOKUP($C914,$C$3:$M$15,COLUMNS($C$3:M$15),0)</f>
        <v>medical_value</v>
      </c>
      <c r="K914" s="344">
        <f t="shared" si="3844"/>
        <v>669</v>
      </c>
      <c r="L914" s="344">
        <f t="shared" si="3845"/>
        <v>669</v>
      </c>
      <c r="M914" s="344">
        <f t="shared" si="3846"/>
        <v>669</v>
      </c>
      <c r="N914" s="344">
        <f t="shared" si="3847"/>
        <v>669</v>
      </c>
      <c r="O914" s="344">
        <f t="shared" si="3848"/>
        <v>669</v>
      </c>
      <c r="P914" s="344">
        <f t="shared" si="3849"/>
        <v>669</v>
      </c>
      <c r="Q914" s="344">
        <f t="shared" si="3850"/>
        <v>669</v>
      </c>
      <c r="R914" s="344">
        <f t="shared" si="3851"/>
        <v>669</v>
      </c>
      <c r="S914" s="344">
        <f t="shared" si="3852"/>
        <v>669</v>
      </c>
      <c r="T914" s="344">
        <f t="shared" si="3853"/>
        <v>669</v>
      </c>
      <c r="U914" s="356">
        <v>3600</v>
      </c>
      <c r="V914" s="356">
        <v>2800</v>
      </c>
      <c r="W914" s="356">
        <v>2000</v>
      </c>
      <c r="X914" s="356">
        <v>1200</v>
      </c>
      <c r="Y914" s="356">
        <v>400</v>
      </c>
      <c r="Z914" s="344">
        <f t="shared" si="3854"/>
        <v>151</v>
      </c>
      <c r="AA914" s="344">
        <f t="shared" si="3855"/>
        <v>151</v>
      </c>
      <c r="AB914" s="344">
        <f t="shared" si="3856"/>
        <v>151</v>
      </c>
      <c r="AC914" s="344">
        <f t="shared" si="3857"/>
        <v>151</v>
      </c>
      <c r="AD914" s="344">
        <f t="shared" si="3858"/>
        <v>151</v>
      </c>
      <c r="AE914" s="344">
        <f t="shared" si="3859"/>
        <v>151</v>
      </c>
      <c r="AF914" s="344">
        <f t="shared" si="3860"/>
        <v>151</v>
      </c>
      <c r="AG914" s="344">
        <f t="shared" si="3861"/>
        <v>151</v>
      </c>
      <c r="AH914" s="344">
        <f t="shared" si="3862"/>
        <v>151</v>
      </c>
      <c r="AI914" s="344">
        <f t="shared" si="3863"/>
        <v>151</v>
      </c>
      <c r="AJ914" s="356">
        <v>3600</v>
      </c>
      <c r="AK914" s="356">
        <v>2800</v>
      </c>
      <c r="AL914" s="356">
        <v>2000</v>
      </c>
      <c r="AM914" s="356">
        <v>1200</v>
      </c>
      <c r="AN914" s="356">
        <v>400</v>
      </c>
      <c r="AO914" s="344">
        <f t="shared" si="3864"/>
        <v>245</v>
      </c>
      <c r="AP914" s="344">
        <f t="shared" si="3865"/>
        <v>245</v>
      </c>
      <c r="AQ914" s="344">
        <f t="shared" si="3866"/>
        <v>245</v>
      </c>
      <c r="AR914" s="344">
        <f t="shared" si="3867"/>
        <v>245</v>
      </c>
      <c r="AS914" s="344">
        <f t="shared" si="3868"/>
        <v>245</v>
      </c>
      <c r="AT914" s="344">
        <f t="shared" si="3869"/>
        <v>245</v>
      </c>
      <c r="AU914" s="344">
        <f t="shared" si="3870"/>
        <v>245</v>
      </c>
      <c r="AV914" s="344">
        <f t="shared" si="3871"/>
        <v>245</v>
      </c>
      <c r="AW914" s="344">
        <f t="shared" si="3872"/>
        <v>245</v>
      </c>
      <c r="AX914" s="344">
        <f t="shared" si="3873"/>
        <v>245</v>
      </c>
      <c r="AY914" s="356">
        <v>3600</v>
      </c>
      <c r="AZ914" s="356">
        <v>2800</v>
      </c>
      <c r="BA914" s="356">
        <v>2000</v>
      </c>
      <c r="BB914" s="356">
        <v>1200</v>
      </c>
      <c r="BC914" s="356">
        <v>400</v>
      </c>
      <c r="BD914" s="353">
        <f t="shared" ref="BD914:BH914" si="3986">IF(BD719="","",BD719+60)</f>
        <v>188</v>
      </c>
      <c r="BE914" s="353">
        <f t="shared" si="3986"/>
        <v>188</v>
      </c>
      <c r="BF914" s="353">
        <f t="shared" si="3986"/>
        <v>203</v>
      </c>
      <c r="BG914" s="353">
        <f t="shared" si="3986"/>
        <v>218</v>
      </c>
      <c r="BH914" s="353">
        <f t="shared" si="3986"/>
        <v>233</v>
      </c>
      <c r="BI914" s="146" t="str">
        <f t="shared" si="3911"/>
        <v>188;188</v>
      </c>
      <c r="BJ914" s="352">
        <f t="shared" si="3912"/>
        <v>203</v>
      </c>
      <c r="BK914" s="146" t="str">
        <f t="shared" si="3913"/>
        <v>218;233</v>
      </c>
      <c r="BL914" s="25">
        <f t="shared" si="3737"/>
        <v>8080102</v>
      </c>
      <c r="BM914" s="146">
        <f t="shared" ref="BM914" si="3987">BM901</f>
        <v>4360</v>
      </c>
      <c r="BN914" s="146">
        <f t="shared" si="3808"/>
        <v>8</v>
      </c>
      <c r="BO914" s="146">
        <f t="shared" ref="BO914:BP914" si="3988">BO901</f>
        <v>1</v>
      </c>
      <c r="BP914" s="146">
        <f t="shared" si="3988"/>
        <v>2</v>
      </c>
      <c r="BQ914" s="146">
        <f>VLOOKUP(IF(A914=1,0,A914),宝石属性!$B$26:$D$41,2,0)</f>
        <v>10</v>
      </c>
      <c r="BR914" s="146">
        <f>VLOOKUP(IF(A914=1,0,A914),宝石属性!$B$26:$D$41,3,0)</f>
        <v>2</v>
      </c>
      <c r="BS914" s="146">
        <f t="shared" ref="BS914:BV914" si="3989">IF(BS901="","",BS901)</f>
        <v>2</v>
      </c>
      <c r="BT914" s="146">
        <f t="shared" si="3989"/>
        <v>4</v>
      </c>
      <c r="BU914" s="146">
        <f t="shared" si="3989"/>
        <v>7</v>
      </c>
      <c r="BV914" s="146">
        <f t="shared" si="3989"/>
        <v>8</v>
      </c>
      <c r="BW914" s="357">
        <f t="shared" si="3745"/>
        <v>2021</v>
      </c>
      <c r="BX914" s="357">
        <f t="shared" si="3746"/>
        <v>3004</v>
      </c>
    </row>
    <row r="915" spans="1:76" s="353" customFormat="1">
      <c r="A915" s="348">
        <f t="shared" si="3929"/>
        <v>80</v>
      </c>
      <c r="B915" s="348" t="s">
        <v>1112</v>
      </c>
      <c r="C915" s="348" t="str">
        <f t="shared" si="3843"/>
        <v>弓箭</v>
      </c>
      <c r="D915" s="348" t="str">
        <f t="shared" si="3735"/>
        <v>80级橙装弓箭</v>
      </c>
      <c r="E915" s="348">
        <f>VLOOKUP($C915,$C$3:$M$15,COLUMNS($C$3:H$15),0)</f>
        <v>130</v>
      </c>
      <c r="F915" s="348" t="str">
        <f>VLOOKUP($C915,$C$3:$M$15,COLUMNS($C$3:I$15),0)</f>
        <v>phyattack_value</v>
      </c>
      <c r="G915" s="348">
        <f>VLOOKUP($C915,$C$3:$M$15,COLUMNS($C$3:J$15),0)</f>
        <v>150</v>
      </c>
      <c r="H915" s="348" t="str">
        <f>VLOOKUP($C915,$C$3:$M$15,COLUMNS($C$3:K$15),0)</f>
        <v>magicattack_value</v>
      </c>
      <c r="I915" s="348">
        <f>VLOOKUP($C915,$C$3:$M$15,COLUMNS($C$3:L$15),0)</f>
        <v>170</v>
      </c>
      <c r="J915" s="348" t="str">
        <f>VLOOKUP($C915,$C$3:$M$15,COLUMNS($C$3:M$15),0)</f>
        <v>medical_value</v>
      </c>
      <c r="K915" s="344">
        <f t="shared" si="3844"/>
        <v>669</v>
      </c>
      <c r="L915" s="344">
        <f t="shared" si="3845"/>
        <v>669</v>
      </c>
      <c r="M915" s="344">
        <f t="shared" si="3846"/>
        <v>669</v>
      </c>
      <c r="N915" s="344">
        <f t="shared" si="3847"/>
        <v>669</v>
      </c>
      <c r="O915" s="344">
        <f t="shared" si="3848"/>
        <v>669</v>
      </c>
      <c r="P915" s="344">
        <f t="shared" si="3849"/>
        <v>669</v>
      </c>
      <c r="Q915" s="344">
        <f t="shared" si="3850"/>
        <v>669</v>
      </c>
      <c r="R915" s="344">
        <f t="shared" si="3851"/>
        <v>669</v>
      </c>
      <c r="S915" s="344">
        <f t="shared" si="3852"/>
        <v>669</v>
      </c>
      <c r="T915" s="344">
        <f t="shared" si="3853"/>
        <v>669</v>
      </c>
      <c r="U915" s="356">
        <v>3600</v>
      </c>
      <c r="V915" s="356">
        <v>2800</v>
      </c>
      <c r="W915" s="356">
        <v>2000</v>
      </c>
      <c r="X915" s="356">
        <v>1200</v>
      </c>
      <c r="Y915" s="356">
        <v>400</v>
      </c>
      <c r="Z915" s="344">
        <f t="shared" si="3854"/>
        <v>151</v>
      </c>
      <c r="AA915" s="344">
        <f t="shared" si="3855"/>
        <v>151</v>
      </c>
      <c r="AB915" s="344">
        <f t="shared" si="3856"/>
        <v>151</v>
      </c>
      <c r="AC915" s="344">
        <f t="shared" si="3857"/>
        <v>151</v>
      </c>
      <c r="AD915" s="344">
        <f t="shared" si="3858"/>
        <v>151</v>
      </c>
      <c r="AE915" s="344">
        <f t="shared" si="3859"/>
        <v>151</v>
      </c>
      <c r="AF915" s="344">
        <f t="shared" si="3860"/>
        <v>151</v>
      </c>
      <c r="AG915" s="344">
        <f t="shared" si="3861"/>
        <v>151</v>
      </c>
      <c r="AH915" s="344">
        <f t="shared" si="3862"/>
        <v>151</v>
      </c>
      <c r="AI915" s="344">
        <f t="shared" si="3863"/>
        <v>151</v>
      </c>
      <c r="AJ915" s="356">
        <v>3600</v>
      </c>
      <c r="AK915" s="356">
        <v>2800</v>
      </c>
      <c r="AL915" s="356">
        <v>2000</v>
      </c>
      <c r="AM915" s="356">
        <v>1200</v>
      </c>
      <c r="AN915" s="356">
        <v>400</v>
      </c>
      <c r="AO915" s="344">
        <f t="shared" si="3864"/>
        <v>245</v>
      </c>
      <c r="AP915" s="344">
        <f t="shared" si="3865"/>
        <v>245</v>
      </c>
      <c r="AQ915" s="344">
        <f t="shared" si="3866"/>
        <v>245</v>
      </c>
      <c r="AR915" s="344">
        <f t="shared" si="3867"/>
        <v>245</v>
      </c>
      <c r="AS915" s="344">
        <f t="shared" si="3868"/>
        <v>245</v>
      </c>
      <c r="AT915" s="344">
        <f t="shared" si="3869"/>
        <v>245</v>
      </c>
      <c r="AU915" s="344">
        <f t="shared" si="3870"/>
        <v>245</v>
      </c>
      <c r="AV915" s="344">
        <f t="shared" si="3871"/>
        <v>245</v>
      </c>
      <c r="AW915" s="344">
        <f t="shared" si="3872"/>
        <v>245</v>
      </c>
      <c r="AX915" s="344">
        <f t="shared" si="3873"/>
        <v>245</v>
      </c>
      <c r="AY915" s="356">
        <v>3600</v>
      </c>
      <c r="AZ915" s="356">
        <v>2800</v>
      </c>
      <c r="BA915" s="356">
        <v>2000</v>
      </c>
      <c r="BB915" s="356">
        <v>1200</v>
      </c>
      <c r="BC915" s="356">
        <v>400</v>
      </c>
      <c r="BD915" s="353">
        <f t="shared" ref="BD915:BH915" si="3990">IF(BD720="","",BD720+60)</f>
        <v>188</v>
      </c>
      <c r="BE915" s="353">
        <f t="shared" si="3990"/>
        <v>188</v>
      </c>
      <c r="BF915" s="353">
        <f t="shared" si="3990"/>
        <v>203</v>
      </c>
      <c r="BG915" s="353">
        <f t="shared" si="3990"/>
        <v>218</v>
      </c>
      <c r="BH915" s="353">
        <f t="shared" si="3990"/>
        <v>233</v>
      </c>
      <c r="BI915" s="146" t="str">
        <f t="shared" si="3911"/>
        <v>188;188</v>
      </c>
      <c r="BJ915" s="352">
        <f t="shared" si="3912"/>
        <v>203</v>
      </c>
      <c r="BK915" s="146" t="str">
        <f t="shared" si="3913"/>
        <v>218;233</v>
      </c>
      <c r="BL915" s="25">
        <f t="shared" si="3737"/>
        <v>8080103</v>
      </c>
      <c r="BM915" s="146">
        <f t="shared" ref="BM915" si="3991">BM902</f>
        <v>1800</v>
      </c>
      <c r="BN915" s="146">
        <f t="shared" si="3808"/>
        <v>8</v>
      </c>
      <c r="BO915" s="146">
        <f t="shared" ref="BO915:BP915" si="3992">BO902</f>
        <v>1</v>
      </c>
      <c r="BP915" s="146">
        <f t="shared" si="3992"/>
        <v>3</v>
      </c>
      <c r="BQ915" s="146">
        <f>VLOOKUP(IF(A915=1,0,A915),宝石属性!$B$26:$D$41,2,0)</f>
        <v>10</v>
      </c>
      <c r="BR915" s="146">
        <f>VLOOKUP(IF(A915=1,0,A915),宝石属性!$B$26:$D$41,3,0)</f>
        <v>2</v>
      </c>
      <c r="BS915" s="146">
        <f t="shared" ref="BS915:BV915" si="3993">IF(BS902="","",BS902)</f>
        <v>2</v>
      </c>
      <c r="BT915" s="146">
        <f t="shared" si="3993"/>
        <v>4</v>
      </c>
      <c r="BU915" s="146">
        <f t="shared" si="3993"/>
        <v>7</v>
      </c>
      <c r="BV915" s="146">
        <f t="shared" si="3993"/>
        <v>8</v>
      </c>
      <c r="BW915" s="357">
        <f t="shared" si="3745"/>
        <v>2021</v>
      </c>
      <c r="BX915" s="357">
        <f t="shared" si="3746"/>
        <v>3004</v>
      </c>
    </row>
    <row r="916" spans="1:76" s="353" customFormat="1">
      <c r="A916" s="348">
        <f t="shared" si="3929"/>
        <v>80</v>
      </c>
      <c r="B916" s="348" t="s">
        <v>1112</v>
      </c>
      <c r="C916" s="348" t="str">
        <f t="shared" si="3843"/>
        <v>爪</v>
      </c>
      <c r="D916" s="348" t="str">
        <f t="shared" si="3735"/>
        <v>80级橙装爪</v>
      </c>
      <c r="E916" s="348">
        <f>VLOOKUP($C916,$C$3:$M$15,COLUMNS($C$3:H$15),0)</f>
        <v>130</v>
      </c>
      <c r="F916" s="348" t="str">
        <f>VLOOKUP($C916,$C$3:$M$15,COLUMNS($C$3:I$15),0)</f>
        <v>phyattack_value</v>
      </c>
      <c r="G916" s="348">
        <f>VLOOKUP($C916,$C$3:$M$15,COLUMNS($C$3:J$15),0)</f>
        <v>150</v>
      </c>
      <c r="H916" s="348" t="str">
        <f>VLOOKUP($C916,$C$3:$M$15,COLUMNS($C$3:K$15),0)</f>
        <v>magicattack_value</v>
      </c>
      <c r="I916" s="348">
        <f>VLOOKUP($C916,$C$3:$M$15,COLUMNS($C$3:L$15),0)</f>
        <v>170</v>
      </c>
      <c r="J916" s="348" t="str">
        <f>VLOOKUP($C916,$C$3:$M$15,COLUMNS($C$3:M$15),0)</f>
        <v>medical_value</v>
      </c>
      <c r="K916" s="344">
        <f t="shared" si="3844"/>
        <v>669</v>
      </c>
      <c r="L916" s="344">
        <f t="shared" si="3845"/>
        <v>669</v>
      </c>
      <c r="M916" s="344">
        <f t="shared" si="3846"/>
        <v>669</v>
      </c>
      <c r="N916" s="344">
        <f t="shared" si="3847"/>
        <v>669</v>
      </c>
      <c r="O916" s="344">
        <f t="shared" si="3848"/>
        <v>669</v>
      </c>
      <c r="P916" s="344">
        <f t="shared" si="3849"/>
        <v>669</v>
      </c>
      <c r="Q916" s="344">
        <f t="shared" si="3850"/>
        <v>669</v>
      </c>
      <c r="R916" s="344">
        <f t="shared" si="3851"/>
        <v>669</v>
      </c>
      <c r="S916" s="344">
        <f t="shared" si="3852"/>
        <v>669</v>
      </c>
      <c r="T916" s="344">
        <f t="shared" si="3853"/>
        <v>669</v>
      </c>
      <c r="U916" s="356">
        <v>3600</v>
      </c>
      <c r="V916" s="356">
        <v>2800</v>
      </c>
      <c r="W916" s="356">
        <v>2000</v>
      </c>
      <c r="X916" s="356">
        <v>1200</v>
      </c>
      <c r="Y916" s="356">
        <v>400</v>
      </c>
      <c r="Z916" s="344">
        <f t="shared" si="3854"/>
        <v>151</v>
      </c>
      <c r="AA916" s="344">
        <f t="shared" si="3855"/>
        <v>151</v>
      </c>
      <c r="AB916" s="344">
        <f t="shared" si="3856"/>
        <v>151</v>
      </c>
      <c r="AC916" s="344">
        <f t="shared" si="3857"/>
        <v>151</v>
      </c>
      <c r="AD916" s="344">
        <f t="shared" si="3858"/>
        <v>151</v>
      </c>
      <c r="AE916" s="344">
        <f t="shared" si="3859"/>
        <v>151</v>
      </c>
      <c r="AF916" s="344">
        <f t="shared" si="3860"/>
        <v>151</v>
      </c>
      <c r="AG916" s="344">
        <f t="shared" si="3861"/>
        <v>151</v>
      </c>
      <c r="AH916" s="344">
        <f t="shared" si="3862"/>
        <v>151</v>
      </c>
      <c r="AI916" s="344">
        <f t="shared" si="3863"/>
        <v>151</v>
      </c>
      <c r="AJ916" s="356">
        <v>3600</v>
      </c>
      <c r="AK916" s="356">
        <v>2800</v>
      </c>
      <c r="AL916" s="356">
        <v>2000</v>
      </c>
      <c r="AM916" s="356">
        <v>1200</v>
      </c>
      <c r="AN916" s="356">
        <v>400</v>
      </c>
      <c r="AO916" s="344">
        <f t="shared" si="3864"/>
        <v>245</v>
      </c>
      <c r="AP916" s="344">
        <f t="shared" si="3865"/>
        <v>245</v>
      </c>
      <c r="AQ916" s="344">
        <f t="shared" si="3866"/>
        <v>245</v>
      </c>
      <c r="AR916" s="344">
        <f t="shared" si="3867"/>
        <v>245</v>
      </c>
      <c r="AS916" s="344">
        <f t="shared" si="3868"/>
        <v>245</v>
      </c>
      <c r="AT916" s="344">
        <f t="shared" si="3869"/>
        <v>245</v>
      </c>
      <c r="AU916" s="344">
        <f t="shared" si="3870"/>
        <v>245</v>
      </c>
      <c r="AV916" s="344">
        <f t="shared" si="3871"/>
        <v>245</v>
      </c>
      <c r="AW916" s="344">
        <f t="shared" si="3872"/>
        <v>245</v>
      </c>
      <c r="AX916" s="344">
        <f t="shared" si="3873"/>
        <v>245</v>
      </c>
      <c r="AY916" s="356">
        <v>3600</v>
      </c>
      <c r="AZ916" s="356">
        <v>2800</v>
      </c>
      <c r="BA916" s="356">
        <v>2000</v>
      </c>
      <c r="BB916" s="356">
        <v>1200</v>
      </c>
      <c r="BC916" s="356">
        <v>400</v>
      </c>
      <c r="BD916" s="353">
        <f t="shared" ref="BD916:BH916" si="3994">IF(BD721="","",BD721+60)</f>
        <v>188</v>
      </c>
      <c r="BE916" s="353">
        <f t="shared" si="3994"/>
        <v>188</v>
      </c>
      <c r="BF916" s="353">
        <f t="shared" si="3994"/>
        <v>203</v>
      </c>
      <c r="BG916" s="353">
        <f t="shared" si="3994"/>
        <v>218</v>
      </c>
      <c r="BH916" s="353">
        <f t="shared" si="3994"/>
        <v>233</v>
      </c>
      <c r="BI916" s="146" t="str">
        <f t="shared" si="3911"/>
        <v>188;188</v>
      </c>
      <c r="BJ916" s="352">
        <f t="shared" si="3912"/>
        <v>203</v>
      </c>
      <c r="BK916" s="146" t="str">
        <f t="shared" si="3913"/>
        <v>218;233</v>
      </c>
      <c r="BL916" s="25">
        <f t="shared" si="3737"/>
        <v>8080104</v>
      </c>
      <c r="BM916" s="146">
        <f t="shared" ref="BM916" si="3995">BM903</f>
        <v>3080</v>
      </c>
      <c r="BN916" s="146">
        <f t="shared" si="3808"/>
        <v>8</v>
      </c>
      <c r="BO916" s="146">
        <f t="shared" ref="BO916:BP916" si="3996">BO903</f>
        <v>1</v>
      </c>
      <c r="BP916" s="146">
        <f t="shared" si="3996"/>
        <v>4</v>
      </c>
      <c r="BQ916" s="146">
        <f>VLOOKUP(IF(A916=1,0,A916),宝石属性!$B$26:$D$41,2,0)</f>
        <v>10</v>
      </c>
      <c r="BR916" s="146">
        <f>VLOOKUP(IF(A916=1,0,A916),宝石属性!$B$26:$D$41,3,0)</f>
        <v>2</v>
      </c>
      <c r="BS916" s="146">
        <f t="shared" ref="BS916:BV916" si="3997">IF(BS903="","",BS903)</f>
        <v>2</v>
      </c>
      <c r="BT916" s="146">
        <f t="shared" si="3997"/>
        <v>4</v>
      </c>
      <c r="BU916" s="146">
        <f t="shared" si="3997"/>
        <v>7</v>
      </c>
      <c r="BV916" s="146">
        <f t="shared" si="3997"/>
        <v>8</v>
      </c>
      <c r="BW916" s="357">
        <f t="shared" si="3745"/>
        <v>2021</v>
      </c>
      <c r="BX916" s="357">
        <f t="shared" si="3746"/>
        <v>3004</v>
      </c>
    </row>
    <row r="917" spans="1:76" s="353" customFormat="1">
      <c r="A917" s="348">
        <f t="shared" si="3929"/>
        <v>80</v>
      </c>
      <c r="B917" s="348" t="s">
        <v>1112</v>
      </c>
      <c r="C917" s="348" t="str">
        <f t="shared" si="3843"/>
        <v>魔棒</v>
      </c>
      <c r="D917" s="348" t="str">
        <f t="shared" si="3735"/>
        <v>80级橙装魔棒</v>
      </c>
      <c r="E917" s="348">
        <f>VLOOKUP($C917,$C$3:$M$15,COLUMNS($C$3:H$15),0)</f>
        <v>130</v>
      </c>
      <c r="F917" s="348" t="str">
        <f>VLOOKUP($C917,$C$3:$M$15,COLUMNS($C$3:I$15),0)</f>
        <v>phyattack_value</v>
      </c>
      <c r="G917" s="348">
        <f>VLOOKUP($C917,$C$3:$M$15,COLUMNS($C$3:J$15),0)</f>
        <v>150</v>
      </c>
      <c r="H917" s="348" t="str">
        <f>VLOOKUP($C917,$C$3:$M$15,COLUMNS($C$3:K$15),0)</f>
        <v>magicattack_value</v>
      </c>
      <c r="I917" s="348">
        <f>VLOOKUP($C917,$C$3:$M$15,COLUMNS($C$3:L$15),0)</f>
        <v>170</v>
      </c>
      <c r="J917" s="348" t="str">
        <f>VLOOKUP($C917,$C$3:$M$15,COLUMNS($C$3:M$15),0)</f>
        <v>medical_value</v>
      </c>
      <c r="K917" s="344">
        <f t="shared" si="3844"/>
        <v>669</v>
      </c>
      <c r="L917" s="344">
        <f t="shared" si="3845"/>
        <v>669</v>
      </c>
      <c r="M917" s="344">
        <f t="shared" si="3846"/>
        <v>669</v>
      </c>
      <c r="N917" s="344">
        <f t="shared" si="3847"/>
        <v>669</v>
      </c>
      <c r="O917" s="344">
        <f t="shared" si="3848"/>
        <v>669</v>
      </c>
      <c r="P917" s="344">
        <f t="shared" si="3849"/>
        <v>669</v>
      </c>
      <c r="Q917" s="344">
        <f t="shared" si="3850"/>
        <v>669</v>
      </c>
      <c r="R917" s="344">
        <f t="shared" si="3851"/>
        <v>669</v>
      </c>
      <c r="S917" s="344">
        <f t="shared" si="3852"/>
        <v>669</v>
      </c>
      <c r="T917" s="344">
        <f t="shared" si="3853"/>
        <v>669</v>
      </c>
      <c r="U917" s="356">
        <v>3600</v>
      </c>
      <c r="V917" s="356">
        <v>2800</v>
      </c>
      <c r="W917" s="356">
        <v>2000</v>
      </c>
      <c r="X917" s="356">
        <v>1200</v>
      </c>
      <c r="Y917" s="356">
        <v>400</v>
      </c>
      <c r="Z917" s="344">
        <f t="shared" si="3854"/>
        <v>151</v>
      </c>
      <c r="AA917" s="344">
        <f t="shared" si="3855"/>
        <v>151</v>
      </c>
      <c r="AB917" s="344">
        <f t="shared" si="3856"/>
        <v>151</v>
      </c>
      <c r="AC917" s="344">
        <f t="shared" si="3857"/>
        <v>151</v>
      </c>
      <c r="AD917" s="344">
        <f t="shared" si="3858"/>
        <v>151</v>
      </c>
      <c r="AE917" s="344">
        <f t="shared" si="3859"/>
        <v>151</v>
      </c>
      <c r="AF917" s="344">
        <f t="shared" si="3860"/>
        <v>151</v>
      </c>
      <c r="AG917" s="344">
        <f t="shared" si="3861"/>
        <v>151</v>
      </c>
      <c r="AH917" s="344">
        <f t="shared" si="3862"/>
        <v>151</v>
      </c>
      <c r="AI917" s="344">
        <f t="shared" si="3863"/>
        <v>151</v>
      </c>
      <c r="AJ917" s="356">
        <v>3600</v>
      </c>
      <c r="AK917" s="356">
        <v>2800</v>
      </c>
      <c r="AL917" s="356">
        <v>2000</v>
      </c>
      <c r="AM917" s="356">
        <v>1200</v>
      </c>
      <c r="AN917" s="356">
        <v>400</v>
      </c>
      <c r="AO917" s="344">
        <f t="shared" si="3864"/>
        <v>245</v>
      </c>
      <c r="AP917" s="344">
        <f t="shared" si="3865"/>
        <v>245</v>
      </c>
      <c r="AQ917" s="344">
        <f t="shared" si="3866"/>
        <v>245</v>
      </c>
      <c r="AR917" s="344">
        <f t="shared" si="3867"/>
        <v>245</v>
      </c>
      <c r="AS917" s="344">
        <f t="shared" si="3868"/>
        <v>245</v>
      </c>
      <c r="AT917" s="344">
        <f t="shared" si="3869"/>
        <v>245</v>
      </c>
      <c r="AU917" s="344">
        <f t="shared" si="3870"/>
        <v>245</v>
      </c>
      <c r="AV917" s="344">
        <f t="shared" si="3871"/>
        <v>245</v>
      </c>
      <c r="AW917" s="344">
        <f t="shared" si="3872"/>
        <v>245</v>
      </c>
      <c r="AX917" s="344">
        <f t="shared" si="3873"/>
        <v>245</v>
      </c>
      <c r="AY917" s="356">
        <v>3600</v>
      </c>
      <c r="AZ917" s="356">
        <v>2800</v>
      </c>
      <c r="BA917" s="356">
        <v>2000</v>
      </c>
      <c r="BB917" s="356">
        <v>1200</v>
      </c>
      <c r="BC917" s="356">
        <v>400</v>
      </c>
      <c r="BD917" s="353">
        <f t="shared" ref="BD917:BH917" si="3998">IF(BD722="","",BD722+60)</f>
        <v>188</v>
      </c>
      <c r="BE917" s="353">
        <f t="shared" si="3998"/>
        <v>188</v>
      </c>
      <c r="BF917" s="353">
        <f t="shared" si="3998"/>
        <v>203</v>
      </c>
      <c r="BG917" s="353">
        <f t="shared" si="3998"/>
        <v>218</v>
      </c>
      <c r="BH917" s="353">
        <f t="shared" si="3998"/>
        <v>233</v>
      </c>
      <c r="BI917" s="146" t="str">
        <f t="shared" si="3911"/>
        <v>188;188</v>
      </c>
      <c r="BJ917" s="352">
        <f t="shared" si="3912"/>
        <v>203</v>
      </c>
      <c r="BK917" s="146" t="str">
        <f t="shared" si="3913"/>
        <v>218;233</v>
      </c>
      <c r="BL917" s="25">
        <f t="shared" si="3737"/>
        <v>8080105</v>
      </c>
      <c r="BM917" s="146">
        <f t="shared" ref="BM917" si="3999">BM904</f>
        <v>2824</v>
      </c>
      <c r="BN917" s="146">
        <f t="shared" si="3808"/>
        <v>8</v>
      </c>
      <c r="BO917" s="146">
        <f t="shared" ref="BO917:BP917" si="4000">BO904</f>
        <v>1</v>
      </c>
      <c r="BP917" s="146">
        <f t="shared" si="4000"/>
        <v>5</v>
      </c>
      <c r="BQ917" s="146">
        <f>VLOOKUP(IF(A917=1,0,A917),宝石属性!$B$26:$D$41,2,0)</f>
        <v>10</v>
      </c>
      <c r="BR917" s="146">
        <f>VLOOKUP(IF(A917=1,0,A917),宝石属性!$B$26:$D$41,3,0)</f>
        <v>2</v>
      </c>
      <c r="BS917" s="146">
        <f t="shared" ref="BS917:BV917" si="4001">IF(BS904="","",BS904)</f>
        <v>2</v>
      </c>
      <c r="BT917" s="146">
        <f t="shared" si="4001"/>
        <v>4</v>
      </c>
      <c r="BU917" s="146">
        <f t="shared" si="4001"/>
        <v>7</v>
      </c>
      <c r="BV917" s="146">
        <f t="shared" si="4001"/>
        <v>8</v>
      </c>
      <c r="BW917" s="357">
        <f t="shared" si="3745"/>
        <v>2021</v>
      </c>
      <c r="BX917" s="357">
        <f t="shared" si="3746"/>
        <v>3003</v>
      </c>
    </row>
    <row r="918" spans="1:76" s="353" customFormat="1">
      <c r="A918" s="348">
        <f t="shared" si="3929"/>
        <v>80</v>
      </c>
      <c r="B918" s="348" t="s">
        <v>1112</v>
      </c>
      <c r="C918" s="348" t="str">
        <f t="shared" si="3843"/>
        <v>法杖</v>
      </c>
      <c r="D918" s="348" t="str">
        <f t="shared" si="3735"/>
        <v>80级橙装法杖</v>
      </c>
      <c r="E918" s="348">
        <f>VLOOKUP($C918,$C$3:$M$15,COLUMNS($C$3:H$15),0)</f>
        <v>130</v>
      </c>
      <c r="F918" s="348" t="str">
        <f>VLOOKUP($C918,$C$3:$M$15,COLUMNS($C$3:I$15),0)</f>
        <v>phyattack_value</v>
      </c>
      <c r="G918" s="348">
        <f>VLOOKUP($C918,$C$3:$M$15,COLUMNS($C$3:J$15),0)</f>
        <v>150</v>
      </c>
      <c r="H918" s="348" t="str">
        <f>VLOOKUP($C918,$C$3:$M$15,COLUMNS($C$3:K$15),0)</f>
        <v>magicattack_value</v>
      </c>
      <c r="I918" s="348">
        <f>VLOOKUP($C918,$C$3:$M$15,COLUMNS($C$3:L$15),0)</f>
        <v>170</v>
      </c>
      <c r="J918" s="348" t="str">
        <f>VLOOKUP($C918,$C$3:$M$15,COLUMNS($C$3:M$15),0)</f>
        <v>medical_value</v>
      </c>
      <c r="K918" s="344">
        <f t="shared" si="3844"/>
        <v>669</v>
      </c>
      <c r="L918" s="344">
        <f t="shared" si="3845"/>
        <v>669</v>
      </c>
      <c r="M918" s="344">
        <f t="shared" si="3846"/>
        <v>669</v>
      </c>
      <c r="N918" s="344">
        <f t="shared" si="3847"/>
        <v>669</v>
      </c>
      <c r="O918" s="344">
        <f t="shared" si="3848"/>
        <v>669</v>
      </c>
      <c r="P918" s="344">
        <f t="shared" si="3849"/>
        <v>669</v>
      </c>
      <c r="Q918" s="344">
        <f t="shared" si="3850"/>
        <v>669</v>
      </c>
      <c r="R918" s="344">
        <f t="shared" si="3851"/>
        <v>669</v>
      </c>
      <c r="S918" s="344">
        <f t="shared" si="3852"/>
        <v>669</v>
      </c>
      <c r="T918" s="344">
        <f t="shared" si="3853"/>
        <v>669</v>
      </c>
      <c r="U918" s="356">
        <v>3600</v>
      </c>
      <c r="V918" s="356">
        <v>2800</v>
      </c>
      <c r="W918" s="356">
        <v>2000</v>
      </c>
      <c r="X918" s="356">
        <v>1200</v>
      </c>
      <c r="Y918" s="356">
        <v>400</v>
      </c>
      <c r="Z918" s="344">
        <f t="shared" si="3854"/>
        <v>151</v>
      </c>
      <c r="AA918" s="344">
        <f t="shared" si="3855"/>
        <v>151</v>
      </c>
      <c r="AB918" s="344">
        <f t="shared" si="3856"/>
        <v>151</v>
      </c>
      <c r="AC918" s="344">
        <f t="shared" si="3857"/>
        <v>151</v>
      </c>
      <c r="AD918" s="344">
        <f t="shared" si="3858"/>
        <v>151</v>
      </c>
      <c r="AE918" s="344">
        <f t="shared" si="3859"/>
        <v>151</v>
      </c>
      <c r="AF918" s="344">
        <f t="shared" si="3860"/>
        <v>151</v>
      </c>
      <c r="AG918" s="344">
        <f t="shared" si="3861"/>
        <v>151</v>
      </c>
      <c r="AH918" s="344">
        <f t="shared" si="3862"/>
        <v>151</v>
      </c>
      <c r="AI918" s="344">
        <f t="shared" si="3863"/>
        <v>151</v>
      </c>
      <c r="AJ918" s="356">
        <v>3600</v>
      </c>
      <c r="AK918" s="356">
        <v>2800</v>
      </c>
      <c r="AL918" s="356">
        <v>2000</v>
      </c>
      <c r="AM918" s="356">
        <v>1200</v>
      </c>
      <c r="AN918" s="356">
        <v>400</v>
      </c>
      <c r="AO918" s="344">
        <f t="shared" si="3864"/>
        <v>245</v>
      </c>
      <c r="AP918" s="344">
        <f t="shared" si="3865"/>
        <v>245</v>
      </c>
      <c r="AQ918" s="344">
        <f t="shared" si="3866"/>
        <v>245</v>
      </c>
      <c r="AR918" s="344">
        <f t="shared" si="3867"/>
        <v>245</v>
      </c>
      <c r="AS918" s="344">
        <f t="shared" si="3868"/>
        <v>245</v>
      </c>
      <c r="AT918" s="344">
        <f t="shared" si="3869"/>
        <v>245</v>
      </c>
      <c r="AU918" s="344">
        <f t="shared" si="3870"/>
        <v>245</v>
      </c>
      <c r="AV918" s="344">
        <f t="shared" si="3871"/>
        <v>245</v>
      </c>
      <c r="AW918" s="344">
        <f t="shared" si="3872"/>
        <v>245</v>
      </c>
      <c r="AX918" s="344">
        <f t="shared" si="3873"/>
        <v>245</v>
      </c>
      <c r="AY918" s="356">
        <v>3600</v>
      </c>
      <c r="AZ918" s="356">
        <v>2800</v>
      </c>
      <c r="BA918" s="356">
        <v>2000</v>
      </c>
      <c r="BB918" s="356">
        <v>1200</v>
      </c>
      <c r="BC918" s="356">
        <v>400</v>
      </c>
      <c r="BD918" s="353">
        <f t="shared" ref="BD918:BH918" si="4002">IF(BD723="","",BD723+60)</f>
        <v>188</v>
      </c>
      <c r="BE918" s="353">
        <f t="shared" si="4002"/>
        <v>188</v>
      </c>
      <c r="BF918" s="353">
        <f t="shared" si="4002"/>
        <v>203</v>
      </c>
      <c r="BG918" s="353">
        <f t="shared" si="4002"/>
        <v>218</v>
      </c>
      <c r="BH918" s="353">
        <f t="shared" si="4002"/>
        <v>233</v>
      </c>
      <c r="BI918" s="146" t="str">
        <f t="shared" si="3911"/>
        <v>188;188</v>
      </c>
      <c r="BJ918" s="352">
        <f t="shared" si="3912"/>
        <v>203</v>
      </c>
      <c r="BK918" s="146" t="str">
        <f t="shared" si="3913"/>
        <v>218;233</v>
      </c>
      <c r="BL918" s="25">
        <f t="shared" si="3737"/>
        <v>8080106</v>
      </c>
      <c r="BM918" s="146">
        <f t="shared" ref="BM918" si="4003">BM905</f>
        <v>4104</v>
      </c>
      <c r="BN918" s="146">
        <f t="shared" si="3808"/>
        <v>8</v>
      </c>
      <c r="BO918" s="146">
        <f t="shared" ref="BO918:BP918" si="4004">BO905</f>
        <v>1</v>
      </c>
      <c r="BP918" s="146">
        <f t="shared" si="4004"/>
        <v>6</v>
      </c>
      <c r="BQ918" s="146">
        <f>VLOOKUP(IF(A918=1,0,A918),宝石属性!$B$26:$D$41,2,0)</f>
        <v>10</v>
      </c>
      <c r="BR918" s="146">
        <f>VLOOKUP(IF(A918=1,0,A918),宝石属性!$B$26:$D$41,3,0)</f>
        <v>2</v>
      </c>
      <c r="BS918" s="146">
        <f t="shared" ref="BS918:BV918" si="4005">IF(BS905="","",BS905)</f>
        <v>2</v>
      </c>
      <c r="BT918" s="146">
        <f t="shared" si="4005"/>
        <v>4</v>
      </c>
      <c r="BU918" s="146">
        <f t="shared" si="4005"/>
        <v>7</v>
      </c>
      <c r="BV918" s="146">
        <f t="shared" si="4005"/>
        <v>8</v>
      </c>
      <c r="BW918" s="357">
        <f t="shared" si="3745"/>
        <v>2021</v>
      </c>
      <c r="BX918" s="357">
        <f t="shared" si="3746"/>
        <v>3003</v>
      </c>
    </row>
    <row r="919" spans="1:76" s="353" customFormat="1">
      <c r="A919" s="348">
        <f t="shared" si="3929"/>
        <v>80</v>
      </c>
      <c r="B919" s="348" t="s">
        <v>1112</v>
      </c>
      <c r="C919" s="348" t="str">
        <f t="shared" si="3843"/>
        <v>男衣</v>
      </c>
      <c r="D919" s="348" t="str">
        <f t="shared" si="3735"/>
        <v>80级橙装男衣</v>
      </c>
      <c r="E919" s="348">
        <f>VLOOKUP($C919,$C$3:$M$15,COLUMNS($C$3:H$15),0)</f>
        <v>60</v>
      </c>
      <c r="F919" s="348" t="str">
        <f>VLOOKUP($C919,$C$3:$M$15,COLUMNS($C$3:I$15),0)</f>
        <v>maxhp_value</v>
      </c>
      <c r="G919" s="348">
        <f>VLOOKUP($C919,$C$3:$M$15,COLUMNS($C$3:J$15),0)</f>
        <v>140</v>
      </c>
      <c r="H919" s="348" t="str">
        <f>VLOOKUP($C919,$C$3:$M$15,COLUMNS($C$3:K$15),0)</f>
        <v>defend_value</v>
      </c>
      <c r="I919" s="348" t="str">
        <f>VLOOKUP($C919,$C$3:$M$15,COLUMNS($C$3:L$15),0)</f>
        <v/>
      </c>
      <c r="J919" s="348" t="str">
        <f>VLOOKUP($C919,$C$3:$M$15,COLUMNS($C$3:M$15),0)</f>
        <v/>
      </c>
      <c r="K919" s="344">
        <f t="shared" si="3844"/>
        <v>535</v>
      </c>
      <c r="L919" s="344">
        <f t="shared" si="3845"/>
        <v>535</v>
      </c>
      <c r="M919" s="344">
        <f t="shared" si="3846"/>
        <v>535</v>
      </c>
      <c r="N919" s="344">
        <f t="shared" si="3847"/>
        <v>535</v>
      </c>
      <c r="O919" s="344">
        <f t="shared" si="3848"/>
        <v>535</v>
      </c>
      <c r="P919" s="344">
        <f t="shared" si="3849"/>
        <v>535</v>
      </c>
      <c r="Q919" s="344">
        <f t="shared" si="3850"/>
        <v>535</v>
      </c>
      <c r="R919" s="344">
        <f t="shared" si="3851"/>
        <v>535</v>
      </c>
      <c r="S919" s="344">
        <f t="shared" si="3852"/>
        <v>535</v>
      </c>
      <c r="T919" s="344">
        <f t="shared" si="3853"/>
        <v>535</v>
      </c>
      <c r="U919" s="356">
        <v>3600</v>
      </c>
      <c r="V919" s="356">
        <v>2800</v>
      </c>
      <c r="W919" s="356">
        <v>2000</v>
      </c>
      <c r="X919" s="356">
        <v>1200</v>
      </c>
      <c r="Y919" s="356">
        <v>400</v>
      </c>
      <c r="Z919" s="344">
        <f t="shared" si="3854"/>
        <v>167</v>
      </c>
      <c r="AA919" s="344">
        <f t="shared" si="3855"/>
        <v>167</v>
      </c>
      <c r="AB919" s="344">
        <f t="shared" si="3856"/>
        <v>167</v>
      </c>
      <c r="AC919" s="344">
        <f t="shared" si="3857"/>
        <v>167</v>
      </c>
      <c r="AD919" s="344">
        <f t="shared" si="3858"/>
        <v>167</v>
      </c>
      <c r="AE919" s="344">
        <f t="shared" si="3859"/>
        <v>167</v>
      </c>
      <c r="AF919" s="344">
        <f t="shared" si="3860"/>
        <v>167</v>
      </c>
      <c r="AG919" s="344">
        <f t="shared" si="3861"/>
        <v>167</v>
      </c>
      <c r="AH919" s="344">
        <f t="shared" si="3862"/>
        <v>167</v>
      </c>
      <c r="AI919" s="344">
        <f t="shared" si="3863"/>
        <v>167</v>
      </c>
      <c r="AJ919" s="356">
        <v>3600</v>
      </c>
      <c r="AK919" s="356">
        <v>2800</v>
      </c>
      <c r="AL919" s="356">
        <v>2000</v>
      </c>
      <c r="AM919" s="356">
        <v>1200</v>
      </c>
      <c r="AN919" s="356">
        <v>400</v>
      </c>
      <c r="AO919" s="344" t="str">
        <f t="shared" si="3864"/>
        <v/>
      </c>
      <c r="AP919" s="344" t="str">
        <f t="shared" si="3865"/>
        <v/>
      </c>
      <c r="AQ919" s="344" t="str">
        <f t="shared" si="3866"/>
        <v/>
      </c>
      <c r="AR919" s="344" t="str">
        <f t="shared" si="3867"/>
        <v/>
      </c>
      <c r="AS919" s="344" t="str">
        <f t="shared" si="3868"/>
        <v/>
      </c>
      <c r="AT919" s="344" t="str">
        <f t="shared" si="3869"/>
        <v/>
      </c>
      <c r="AU919" s="344" t="str">
        <f t="shared" si="3870"/>
        <v/>
      </c>
      <c r="AV919" s="344" t="str">
        <f t="shared" si="3871"/>
        <v/>
      </c>
      <c r="AW919" s="344" t="str">
        <f t="shared" si="3872"/>
        <v/>
      </c>
      <c r="AX919" s="344" t="str">
        <f t="shared" si="3873"/>
        <v/>
      </c>
      <c r="AY919" s="356">
        <v>3600</v>
      </c>
      <c r="AZ919" s="356">
        <v>2800</v>
      </c>
      <c r="BA919" s="356">
        <v>2000</v>
      </c>
      <c r="BB919" s="356">
        <v>1200</v>
      </c>
      <c r="BC919" s="356">
        <v>400</v>
      </c>
      <c r="BD919" s="353">
        <f t="shared" ref="BD919:BH919" si="4006">IF(BD724="","",BD724+60)</f>
        <v>188</v>
      </c>
      <c r="BE919" s="353">
        <f t="shared" si="4006"/>
        <v>188</v>
      </c>
      <c r="BF919" s="353">
        <f t="shared" si="4006"/>
        <v>203</v>
      </c>
      <c r="BG919" s="353">
        <f t="shared" si="4006"/>
        <v>218</v>
      </c>
      <c r="BH919" s="353">
        <f t="shared" si="4006"/>
        <v>233</v>
      </c>
      <c r="BI919" s="146" t="str">
        <f t="shared" si="3911"/>
        <v>188;188</v>
      </c>
      <c r="BJ919" s="352">
        <f t="shared" si="3912"/>
        <v>203</v>
      </c>
      <c r="BK919" s="146" t="str">
        <f t="shared" si="3913"/>
        <v>218;233</v>
      </c>
      <c r="BL919" s="25">
        <f t="shared" si="3737"/>
        <v>8080207</v>
      </c>
      <c r="BM919" s="146">
        <f t="shared" ref="BM919" si="4007">BM906</f>
        <v>312</v>
      </c>
      <c r="BN919" s="146">
        <f t="shared" si="3808"/>
        <v>8</v>
      </c>
      <c r="BO919" s="146">
        <f t="shared" ref="BO919:BP919" si="4008">BO906</f>
        <v>2</v>
      </c>
      <c r="BP919" s="146">
        <f t="shared" si="4008"/>
        <v>7</v>
      </c>
      <c r="BQ919" s="146">
        <f>VLOOKUP(IF(A919=1,0,A919),宝石属性!$B$26:$D$41,2,0)</f>
        <v>10</v>
      </c>
      <c r="BR919" s="146">
        <f>VLOOKUP(IF(A919=1,0,A919),宝石属性!$B$26:$D$41,3,0)</f>
        <v>2</v>
      </c>
      <c r="BS919" s="146">
        <f t="shared" ref="BS919:BV919" si="4009">IF(BS906="","",BS906)</f>
        <v>1</v>
      </c>
      <c r="BT919" s="146">
        <f t="shared" si="4009"/>
        <v>3</v>
      </c>
      <c r="BU919" s="146">
        <f t="shared" si="4009"/>
        <v>5</v>
      </c>
      <c r="BV919" s="146">
        <f t="shared" si="4009"/>
        <v>7</v>
      </c>
      <c r="BW919" s="357">
        <f t="shared" si="3745"/>
        <v>2024</v>
      </c>
      <c r="BX919" s="357">
        <f t="shared" si="3746"/>
        <v>3004</v>
      </c>
    </row>
    <row r="920" spans="1:76" s="353" customFormat="1">
      <c r="A920" s="348">
        <f t="shared" si="3929"/>
        <v>80</v>
      </c>
      <c r="B920" s="348" t="s">
        <v>1112</v>
      </c>
      <c r="C920" s="348" t="str">
        <f t="shared" si="3843"/>
        <v>女衣</v>
      </c>
      <c r="D920" s="348" t="str">
        <f t="shared" si="3735"/>
        <v>80级橙装女衣</v>
      </c>
      <c r="E920" s="348">
        <f>VLOOKUP($C920,$C$3:$M$15,COLUMNS($C$3:H$15),0)</f>
        <v>60</v>
      </c>
      <c r="F920" s="348" t="str">
        <f>VLOOKUP($C920,$C$3:$M$15,COLUMNS($C$3:I$15),0)</f>
        <v>maxhp_value</v>
      </c>
      <c r="G920" s="348">
        <f>VLOOKUP($C920,$C$3:$M$15,COLUMNS($C$3:J$15),0)</f>
        <v>140</v>
      </c>
      <c r="H920" s="348" t="str">
        <f>VLOOKUP($C920,$C$3:$M$15,COLUMNS($C$3:K$15),0)</f>
        <v>defend_value</v>
      </c>
      <c r="I920" s="348" t="str">
        <f>VLOOKUP($C920,$C$3:$M$15,COLUMNS($C$3:L$15),0)</f>
        <v/>
      </c>
      <c r="J920" s="348" t="str">
        <f>VLOOKUP($C920,$C$3:$M$15,COLUMNS($C$3:M$15),0)</f>
        <v/>
      </c>
      <c r="K920" s="344">
        <f t="shared" si="3844"/>
        <v>535</v>
      </c>
      <c r="L920" s="344">
        <f t="shared" si="3845"/>
        <v>535</v>
      </c>
      <c r="M920" s="344">
        <f t="shared" si="3846"/>
        <v>535</v>
      </c>
      <c r="N920" s="344">
        <f t="shared" si="3847"/>
        <v>535</v>
      </c>
      <c r="O920" s="344">
        <f t="shared" si="3848"/>
        <v>535</v>
      </c>
      <c r="P920" s="344">
        <f t="shared" si="3849"/>
        <v>535</v>
      </c>
      <c r="Q920" s="344">
        <f t="shared" si="3850"/>
        <v>535</v>
      </c>
      <c r="R920" s="344">
        <f t="shared" si="3851"/>
        <v>535</v>
      </c>
      <c r="S920" s="344">
        <f t="shared" si="3852"/>
        <v>535</v>
      </c>
      <c r="T920" s="344">
        <f t="shared" si="3853"/>
        <v>535</v>
      </c>
      <c r="U920" s="356">
        <v>3600</v>
      </c>
      <c r="V920" s="356">
        <v>2800</v>
      </c>
      <c r="W920" s="356">
        <v>2000</v>
      </c>
      <c r="X920" s="356">
        <v>1200</v>
      </c>
      <c r="Y920" s="356">
        <v>400</v>
      </c>
      <c r="Z920" s="344">
        <f t="shared" si="3854"/>
        <v>167</v>
      </c>
      <c r="AA920" s="344">
        <f t="shared" si="3855"/>
        <v>167</v>
      </c>
      <c r="AB920" s="344">
        <f t="shared" si="3856"/>
        <v>167</v>
      </c>
      <c r="AC920" s="344">
        <f t="shared" si="3857"/>
        <v>167</v>
      </c>
      <c r="AD920" s="344">
        <f t="shared" si="3858"/>
        <v>167</v>
      </c>
      <c r="AE920" s="344">
        <f t="shared" si="3859"/>
        <v>167</v>
      </c>
      <c r="AF920" s="344">
        <f t="shared" si="3860"/>
        <v>167</v>
      </c>
      <c r="AG920" s="344">
        <f t="shared" si="3861"/>
        <v>167</v>
      </c>
      <c r="AH920" s="344">
        <f t="shared" si="3862"/>
        <v>167</v>
      </c>
      <c r="AI920" s="344">
        <f t="shared" si="3863"/>
        <v>167</v>
      </c>
      <c r="AJ920" s="356">
        <v>3600</v>
      </c>
      <c r="AK920" s="356">
        <v>2800</v>
      </c>
      <c r="AL920" s="356">
        <v>2000</v>
      </c>
      <c r="AM920" s="356">
        <v>1200</v>
      </c>
      <c r="AN920" s="356">
        <v>400</v>
      </c>
      <c r="AO920" s="344" t="str">
        <f t="shared" si="3864"/>
        <v/>
      </c>
      <c r="AP920" s="344" t="str">
        <f t="shared" si="3865"/>
        <v/>
      </c>
      <c r="AQ920" s="344" t="str">
        <f t="shared" si="3866"/>
        <v/>
      </c>
      <c r="AR920" s="344" t="str">
        <f t="shared" si="3867"/>
        <v/>
      </c>
      <c r="AS920" s="344" t="str">
        <f t="shared" si="3868"/>
        <v/>
      </c>
      <c r="AT920" s="344" t="str">
        <f t="shared" si="3869"/>
        <v/>
      </c>
      <c r="AU920" s="344" t="str">
        <f t="shared" si="3870"/>
        <v/>
      </c>
      <c r="AV920" s="344" t="str">
        <f t="shared" si="3871"/>
        <v/>
      </c>
      <c r="AW920" s="344" t="str">
        <f t="shared" si="3872"/>
        <v/>
      </c>
      <c r="AX920" s="344" t="str">
        <f t="shared" si="3873"/>
        <v/>
      </c>
      <c r="AY920" s="356">
        <v>3600</v>
      </c>
      <c r="AZ920" s="356">
        <v>2800</v>
      </c>
      <c r="BA920" s="356">
        <v>2000</v>
      </c>
      <c r="BB920" s="356">
        <v>1200</v>
      </c>
      <c r="BC920" s="356">
        <v>400</v>
      </c>
      <c r="BD920" s="353">
        <f t="shared" ref="BD920:BH920" si="4010">IF(BD725="","",BD725+60)</f>
        <v>188</v>
      </c>
      <c r="BE920" s="353">
        <f t="shared" si="4010"/>
        <v>188</v>
      </c>
      <c r="BF920" s="353">
        <f t="shared" si="4010"/>
        <v>203</v>
      </c>
      <c r="BG920" s="353">
        <f t="shared" si="4010"/>
        <v>218</v>
      </c>
      <c r="BH920" s="353">
        <f t="shared" si="4010"/>
        <v>233</v>
      </c>
      <c r="BI920" s="146" t="str">
        <f t="shared" si="3911"/>
        <v>188;188</v>
      </c>
      <c r="BJ920" s="352">
        <f t="shared" si="3912"/>
        <v>203</v>
      </c>
      <c r="BK920" s="146" t="str">
        <f t="shared" si="3913"/>
        <v>218;233</v>
      </c>
      <c r="BL920" s="25">
        <f t="shared" si="3737"/>
        <v>8080208</v>
      </c>
      <c r="BM920" s="146">
        <f t="shared" ref="BM920" si="4011">BM907</f>
        <v>568</v>
      </c>
      <c r="BN920" s="146">
        <f t="shared" si="3808"/>
        <v>8</v>
      </c>
      <c r="BO920" s="146">
        <f t="shared" ref="BO920:BP920" si="4012">BO907</f>
        <v>2</v>
      </c>
      <c r="BP920" s="146">
        <f t="shared" si="4012"/>
        <v>8</v>
      </c>
      <c r="BQ920" s="146">
        <f>VLOOKUP(IF(A920=1,0,A920),宝石属性!$B$26:$D$41,2,0)</f>
        <v>10</v>
      </c>
      <c r="BR920" s="146">
        <f>VLOOKUP(IF(A920=1,0,A920),宝石属性!$B$26:$D$41,3,0)</f>
        <v>2</v>
      </c>
      <c r="BS920" s="146">
        <f t="shared" ref="BS920:BV920" si="4013">IF(BS907="","",BS907)</f>
        <v>1</v>
      </c>
      <c r="BT920" s="146">
        <f t="shared" si="4013"/>
        <v>3</v>
      </c>
      <c r="BU920" s="146">
        <f t="shared" si="4013"/>
        <v>5</v>
      </c>
      <c r="BV920" s="146">
        <f t="shared" si="4013"/>
        <v>7</v>
      </c>
      <c r="BW920" s="357">
        <f t="shared" si="3745"/>
        <v>2024</v>
      </c>
      <c r="BX920" s="357">
        <f t="shared" si="3746"/>
        <v>3004</v>
      </c>
    </row>
    <row r="921" spans="1:76" s="353" customFormat="1">
      <c r="A921" s="348">
        <f t="shared" si="3929"/>
        <v>80</v>
      </c>
      <c r="B921" s="348" t="s">
        <v>1112</v>
      </c>
      <c r="C921" s="348" t="str">
        <f t="shared" si="3843"/>
        <v>男头盔</v>
      </c>
      <c r="D921" s="348" t="str">
        <f t="shared" si="3735"/>
        <v>80级橙装男头盔</v>
      </c>
      <c r="E921" s="348">
        <f>VLOOKUP($C921,$C$3:$M$15,COLUMNS($C$3:H$15),0)</f>
        <v>90</v>
      </c>
      <c r="F921" s="348" t="str">
        <f>VLOOKUP($C921,$C$3:$M$15,COLUMNS($C$3:I$15),0)</f>
        <v>maxmp_value</v>
      </c>
      <c r="G921" s="348">
        <f>VLOOKUP($C921,$C$3:$M$15,COLUMNS($C$3:J$15),0)</f>
        <v>140</v>
      </c>
      <c r="H921" s="348" t="str">
        <f>VLOOKUP($C921,$C$3:$M$15,COLUMNS($C$3:K$15),0)</f>
        <v>defend_value</v>
      </c>
      <c r="I921" s="348" t="str">
        <f>VLOOKUP($C921,$C$3:$M$15,COLUMNS($C$3:L$15),0)</f>
        <v/>
      </c>
      <c r="J921" s="348" t="str">
        <f>VLOOKUP($C921,$C$3:$M$15,COLUMNS($C$3:M$15),0)</f>
        <v/>
      </c>
      <c r="K921" s="344">
        <f t="shared" si="3844"/>
        <v>669</v>
      </c>
      <c r="L921" s="344">
        <f t="shared" si="3845"/>
        <v>669</v>
      </c>
      <c r="M921" s="344">
        <f t="shared" si="3846"/>
        <v>669</v>
      </c>
      <c r="N921" s="344">
        <f t="shared" si="3847"/>
        <v>669</v>
      </c>
      <c r="O921" s="344">
        <f t="shared" si="3848"/>
        <v>669</v>
      </c>
      <c r="P921" s="344">
        <f t="shared" si="3849"/>
        <v>669</v>
      </c>
      <c r="Q921" s="344">
        <f t="shared" si="3850"/>
        <v>669</v>
      </c>
      <c r="R921" s="344">
        <f t="shared" si="3851"/>
        <v>669</v>
      </c>
      <c r="S921" s="344">
        <f t="shared" si="3852"/>
        <v>669</v>
      </c>
      <c r="T921" s="344">
        <f t="shared" si="3853"/>
        <v>669</v>
      </c>
      <c r="U921" s="356">
        <v>3600</v>
      </c>
      <c r="V921" s="356">
        <v>2800</v>
      </c>
      <c r="W921" s="356">
        <v>2000</v>
      </c>
      <c r="X921" s="356">
        <v>1200</v>
      </c>
      <c r="Y921" s="356">
        <v>400</v>
      </c>
      <c r="Z921" s="344">
        <f t="shared" si="3854"/>
        <v>100</v>
      </c>
      <c r="AA921" s="344">
        <f t="shared" si="3855"/>
        <v>100</v>
      </c>
      <c r="AB921" s="344">
        <f t="shared" si="3856"/>
        <v>100</v>
      </c>
      <c r="AC921" s="344">
        <f t="shared" si="3857"/>
        <v>100</v>
      </c>
      <c r="AD921" s="344">
        <f t="shared" si="3858"/>
        <v>100</v>
      </c>
      <c r="AE921" s="344">
        <f t="shared" si="3859"/>
        <v>100</v>
      </c>
      <c r="AF921" s="344">
        <f t="shared" si="3860"/>
        <v>100</v>
      </c>
      <c r="AG921" s="344">
        <f t="shared" si="3861"/>
        <v>100</v>
      </c>
      <c r="AH921" s="344">
        <f t="shared" si="3862"/>
        <v>100</v>
      </c>
      <c r="AI921" s="344">
        <f t="shared" si="3863"/>
        <v>100</v>
      </c>
      <c r="AJ921" s="356">
        <v>3600</v>
      </c>
      <c r="AK921" s="356">
        <v>2800</v>
      </c>
      <c r="AL921" s="356">
        <v>2000</v>
      </c>
      <c r="AM921" s="356">
        <v>1200</v>
      </c>
      <c r="AN921" s="356">
        <v>400</v>
      </c>
      <c r="AO921" s="344" t="str">
        <f t="shared" si="3864"/>
        <v/>
      </c>
      <c r="AP921" s="344" t="str">
        <f t="shared" si="3865"/>
        <v/>
      </c>
      <c r="AQ921" s="344" t="str">
        <f t="shared" si="3866"/>
        <v/>
      </c>
      <c r="AR921" s="344" t="str">
        <f t="shared" si="3867"/>
        <v/>
      </c>
      <c r="AS921" s="344" t="str">
        <f t="shared" si="3868"/>
        <v/>
      </c>
      <c r="AT921" s="344" t="str">
        <f t="shared" si="3869"/>
        <v/>
      </c>
      <c r="AU921" s="344" t="str">
        <f t="shared" si="3870"/>
        <v/>
      </c>
      <c r="AV921" s="344" t="str">
        <f t="shared" si="3871"/>
        <v/>
      </c>
      <c r="AW921" s="344" t="str">
        <f t="shared" si="3872"/>
        <v/>
      </c>
      <c r="AX921" s="344" t="str">
        <f t="shared" si="3873"/>
        <v/>
      </c>
      <c r="AY921" s="356">
        <v>3600</v>
      </c>
      <c r="AZ921" s="356">
        <v>2800</v>
      </c>
      <c r="BA921" s="356">
        <v>2000</v>
      </c>
      <c r="BB921" s="356">
        <v>1200</v>
      </c>
      <c r="BC921" s="356">
        <v>400</v>
      </c>
      <c r="BD921" s="353" t="str">
        <f t="shared" ref="BD921:BH921" si="4014">IF(BD726="","",BD726+60)</f>
        <v/>
      </c>
      <c r="BE921" s="353" t="str">
        <f t="shared" si="4014"/>
        <v/>
      </c>
      <c r="BF921" s="353" t="str">
        <f t="shared" si="4014"/>
        <v/>
      </c>
      <c r="BG921" s="353" t="str">
        <f t="shared" si="4014"/>
        <v/>
      </c>
      <c r="BH921" s="353" t="str">
        <f t="shared" si="4014"/>
        <v/>
      </c>
      <c r="BI921" s="146" t="str">
        <f t="shared" si="3911"/>
        <v/>
      </c>
      <c r="BJ921" s="352" t="str">
        <f t="shared" si="3912"/>
        <v/>
      </c>
      <c r="BK921" s="146" t="str">
        <f t="shared" si="3913"/>
        <v/>
      </c>
      <c r="BL921" s="25">
        <f t="shared" si="3737"/>
        <v>8080309</v>
      </c>
      <c r="BM921" s="146">
        <f t="shared" ref="BM921" si="4015">BM908</f>
        <v>1640</v>
      </c>
      <c r="BN921" s="146">
        <f t="shared" si="3808"/>
        <v>8</v>
      </c>
      <c r="BO921" s="146">
        <f t="shared" ref="BO921:BP921" si="4016">BO908</f>
        <v>3</v>
      </c>
      <c r="BP921" s="146">
        <f t="shared" si="4016"/>
        <v>9</v>
      </c>
      <c r="BQ921" s="146">
        <f>VLOOKUP(IF(A921=1,0,A921),宝石属性!$B$26:$D$41,2,0)</f>
        <v>10</v>
      </c>
      <c r="BR921" s="146">
        <f>VLOOKUP(IF(A921=1,0,A921),宝石属性!$B$26:$D$41,3,0)</f>
        <v>2</v>
      </c>
      <c r="BS921" s="146">
        <f t="shared" ref="BS921:BV921" si="4017">IF(BS908="","",BS908)</f>
        <v>2</v>
      </c>
      <c r="BT921" s="146">
        <f t="shared" si="4017"/>
        <v>3</v>
      </c>
      <c r="BU921" s="146" t="str">
        <f t="shared" si="4017"/>
        <v/>
      </c>
      <c r="BV921" s="146" t="str">
        <f t="shared" si="4017"/>
        <v/>
      </c>
      <c r="BW921" s="357">
        <f t="shared" si="3745"/>
        <v>2027</v>
      </c>
      <c r="BX921" s="357">
        <f t="shared" si="3746"/>
        <v>3004</v>
      </c>
    </row>
    <row r="922" spans="1:76" s="353" customFormat="1">
      <c r="A922" s="348">
        <f t="shared" si="3929"/>
        <v>80</v>
      </c>
      <c r="B922" s="348" t="s">
        <v>1112</v>
      </c>
      <c r="C922" s="348" t="str">
        <f t="shared" si="3843"/>
        <v>女头饰</v>
      </c>
      <c r="D922" s="348" t="str">
        <f t="shared" si="3735"/>
        <v>80级橙装女头饰</v>
      </c>
      <c r="E922" s="348">
        <f>VLOOKUP($C922,$C$3:$M$15,COLUMNS($C$3:H$15),0)</f>
        <v>90</v>
      </c>
      <c r="F922" s="348" t="str">
        <f>VLOOKUP($C922,$C$3:$M$15,COLUMNS($C$3:I$15),0)</f>
        <v>maxmp_value</v>
      </c>
      <c r="G922" s="348">
        <f>VLOOKUP($C922,$C$3:$M$15,COLUMNS($C$3:J$15),0)</f>
        <v>140</v>
      </c>
      <c r="H922" s="348" t="str">
        <f>VLOOKUP($C922,$C$3:$M$15,COLUMNS($C$3:K$15),0)</f>
        <v>defend_value</v>
      </c>
      <c r="I922" s="348" t="str">
        <f>VLOOKUP($C922,$C$3:$M$15,COLUMNS($C$3:L$15),0)</f>
        <v/>
      </c>
      <c r="J922" s="348" t="str">
        <f>VLOOKUP($C922,$C$3:$M$15,COLUMNS($C$3:M$15),0)</f>
        <v/>
      </c>
      <c r="K922" s="344">
        <f t="shared" si="3844"/>
        <v>669</v>
      </c>
      <c r="L922" s="344">
        <f t="shared" si="3845"/>
        <v>669</v>
      </c>
      <c r="M922" s="344">
        <f t="shared" si="3846"/>
        <v>669</v>
      </c>
      <c r="N922" s="344">
        <f t="shared" si="3847"/>
        <v>669</v>
      </c>
      <c r="O922" s="344">
        <f t="shared" si="3848"/>
        <v>669</v>
      </c>
      <c r="P922" s="344">
        <f t="shared" si="3849"/>
        <v>669</v>
      </c>
      <c r="Q922" s="344">
        <f t="shared" si="3850"/>
        <v>669</v>
      </c>
      <c r="R922" s="344">
        <f t="shared" si="3851"/>
        <v>669</v>
      </c>
      <c r="S922" s="344">
        <f t="shared" si="3852"/>
        <v>669</v>
      </c>
      <c r="T922" s="344">
        <f t="shared" si="3853"/>
        <v>669</v>
      </c>
      <c r="U922" s="356">
        <v>3600</v>
      </c>
      <c r="V922" s="356">
        <v>2800</v>
      </c>
      <c r="W922" s="356">
        <v>2000</v>
      </c>
      <c r="X922" s="356">
        <v>1200</v>
      </c>
      <c r="Y922" s="356">
        <v>400</v>
      </c>
      <c r="Z922" s="344">
        <f t="shared" si="3854"/>
        <v>100</v>
      </c>
      <c r="AA922" s="344">
        <f t="shared" si="3855"/>
        <v>100</v>
      </c>
      <c r="AB922" s="344">
        <f t="shared" si="3856"/>
        <v>100</v>
      </c>
      <c r="AC922" s="344">
        <f t="shared" si="3857"/>
        <v>100</v>
      </c>
      <c r="AD922" s="344">
        <f t="shared" si="3858"/>
        <v>100</v>
      </c>
      <c r="AE922" s="344">
        <f t="shared" si="3859"/>
        <v>100</v>
      </c>
      <c r="AF922" s="344">
        <f t="shared" si="3860"/>
        <v>100</v>
      </c>
      <c r="AG922" s="344">
        <f t="shared" si="3861"/>
        <v>100</v>
      </c>
      <c r="AH922" s="344">
        <f t="shared" si="3862"/>
        <v>100</v>
      </c>
      <c r="AI922" s="344">
        <f t="shared" si="3863"/>
        <v>100</v>
      </c>
      <c r="AJ922" s="356">
        <v>3600</v>
      </c>
      <c r="AK922" s="356">
        <v>2800</v>
      </c>
      <c r="AL922" s="356">
        <v>2000</v>
      </c>
      <c r="AM922" s="356">
        <v>1200</v>
      </c>
      <c r="AN922" s="356">
        <v>400</v>
      </c>
      <c r="AO922" s="344" t="str">
        <f t="shared" si="3864"/>
        <v/>
      </c>
      <c r="AP922" s="344" t="str">
        <f t="shared" si="3865"/>
        <v/>
      </c>
      <c r="AQ922" s="344" t="str">
        <f t="shared" si="3866"/>
        <v/>
      </c>
      <c r="AR922" s="344" t="str">
        <f t="shared" si="3867"/>
        <v/>
      </c>
      <c r="AS922" s="344" t="str">
        <f t="shared" si="3868"/>
        <v/>
      </c>
      <c r="AT922" s="344" t="str">
        <f t="shared" si="3869"/>
        <v/>
      </c>
      <c r="AU922" s="344" t="str">
        <f t="shared" si="3870"/>
        <v/>
      </c>
      <c r="AV922" s="344" t="str">
        <f t="shared" si="3871"/>
        <v/>
      </c>
      <c r="AW922" s="344" t="str">
        <f t="shared" si="3872"/>
        <v/>
      </c>
      <c r="AX922" s="344" t="str">
        <f t="shared" si="3873"/>
        <v/>
      </c>
      <c r="AY922" s="356">
        <v>3600</v>
      </c>
      <c r="AZ922" s="356">
        <v>2800</v>
      </c>
      <c r="BA922" s="356">
        <v>2000</v>
      </c>
      <c r="BB922" s="356">
        <v>1200</v>
      </c>
      <c r="BC922" s="356">
        <v>400</v>
      </c>
      <c r="BD922" s="353" t="str">
        <f t="shared" ref="BD922:BH922" si="4018">IF(BD727="","",BD727+60)</f>
        <v/>
      </c>
      <c r="BE922" s="353" t="str">
        <f t="shared" si="4018"/>
        <v/>
      </c>
      <c r="BF922" s="353" t="str">
        <f t="shared" si="4018"/>
        <v/>
      </c>
      <c r="BG922" s="353" t="str">
        <f t="shared" si="4018"/>
        <v/>
      </c>
      <c r="BH922" s="353" t="str">
        <f t="shared" si="4018"/>
        <v/>
      </c>
      <c r="BI922" s="146" t="str">
        <f t="shared" si="3911"/>
        <v/>
      </c>
      <c r="BJ922" s="352" t="str">
        <f t="shared" si="3912"/>
        <v/>
      </c>
      <c r="BK922" s="146" t="str">
        <f t="shared" si="3913"/>
        <v/>
      </c>
      <c r="BL922" s="25">
        <f t="shared" si="3737"/>
        <v>8080310</v>
      </c>
      <c r="BM922" s="146">
        <f t="shared" ref="BM922" si="4019">BM909</f>
        <v>1384</v>
      </c>
      <c r="BN922" s="146">
        <f t="shared" si="3808"/>
        <v>8</v>
      </c>
      <c r="BO922" s="146">
        <f t="shared" ref="BO922:BP922" si="4020">BO909</f>
        <v>3</v>
      </c>
      <c r="BP922" s="146">
        <f t="shared" si="4020"/>
        <v>10</v>
      </c>
      <c r="BQ922" s="146">
        <f>VLOOKUP(IF(A922=1,0,A922),宝石属性!$B$26:$D$41,2,0)</f>
        <v>10</v>
      </c>
      <c r="BR922" s="146">
        <f>VLOOKUP(IF(A922=1,0,A922),宝石属性!$B$26:$D$41,3,0)</f>
        <v>2</v>
      </c>
      <c r="BS922" s="146">
        <f t="shared" ref="BS922:BV922" si="4021">IF(BS909="","",BS909)</f>
        <v>2</v>
      </c>
      <c r="BT922" s="146">
        <f t="shared" si="4021"/>
        <v>3</v>
      </c>
      <c r="BU922" s="146" t="str">
        <f t="shared" si="4021"/>
        <v/>
      </c>
      <c r="BV922" s="146" t="str">
        <f t="shared" si="4021"/>
        <v/>
      </c>
      <c r="BW922" s="357">
        <f t="shared" si="3745"/>
        <v>2027</v>
      </c>
      <c r="BX922" s="357">
        <f t="shared" si="3746"/>
        <v>3004</v>
      </c>
    </row>
    <row r="923" spans="1:76" s="353" customFormat="1">
      <c r="A923" s="348">
        <f t="shared" si="3929"/>
        <v>80</v>
      </c>
      <c r="B923" s="348" t="s">
        <v>1112</v>
      </c>
      <c r="C923" s="348" t="str">
        <f t="shared" si="3843"/>
        <v>项链</v>
      </c>
      <c r="D923" s="348" t="str">
        <f t="shared" si="3735"/>
        <v>80级橙装项链</v>
      </c>
      <c r="E923" s="348">
        <f>VLOOKUP($C923,$C$3:$M$15,COLUMNS($C$3:H$15),0)</f>
        <v>150</v>
      </c>
      <c r="F923" s="348" t="str">
        <f>VLOOKUP($C923,$C$3:$M$15,COLUMNS($C$3:I$15),0)</f>
        <v>magicattack_value</v>
      </c>
      <c r="G923" s="348">
        <f>VLOOKUP($C923,$C$3:$M$15,COLUMNS($C$3:J$15),0)</f>
        <v>160</v>
      </c>
      <c r="H923" s="348" t="str">
        <f>VLOOKUP($C923,$C$3:$M$15,COLUMNS($C$3:K$15),0)</f>
        <v>magicdef_value</v>
      </c>
      <c r="I923" s="348" t="str">
        <f>VLOOKUP($C923,$C$3:$M$15,COLUMNS($C$3:L$15),0)</f>
        <v/>
      </c>
      <c r="J923" s="348" t="str">
        <f>VLOOKUP($C923,$C$3:$M$15,COLUMNS($C$3:M$15),0)</f>
        <v/>
      </c>
      <c r="K923" s="344">
        <f t="shared" si="3844"/>
        <v>184</v>
      </c>
      <c r="L923" s="344">
        <f t="shared" si="3845"/>
        <v>184</v>
      </c>
      <c r="M923" s="344">
        <f t="shared" si="3846"/>
        <v>184</v>
      </c>
      <c r="N923" s="344">
        <f t="shared" si="3847"/>
        <v>184</v>
      </c>
      <c r="O923" s="344">
        <f t="shared" si="3848"/>
        <v>184</v>
      </c>
      <c r="P923" s="344">
        <f t="shared" si="3849"/>
        <v>184</v>
      </c>
      <c r="Q923" s="344">
        <f t="shared" si="3850"/>
        <v>184</v>
      </c>
      <c r="R923" s="344">
        <f t="shared" si="3851"/>
        <v>184</v>
      </c>
      <c r="S923" s="344">
        <f t="shared" si="3852"/>
        <v>184</v>
      </c>
      <c r="T923" s="344">
        <f t="shared" si="3853"/>
        <v>184</v>
      </c>
      <c r="U923" s="356">
        <v>3600</v>
      </c>
      <c r="V923" s="356">
        <v>2800</v>
      </c>
      <c r="W923" s="356">
        <v>2000</v>
      </c>
      <c r="X923" s="356">
        <v>1200</v>
      </c>
      <c r="Y923" s="356">
        <v>400</v>
      </c>
      <c r="Z923" s="344">
        <f t="shared" si="3854"/>
        <v>98</v>
      </c>
      <c r="AA923" s="344">
        <f t="shared" si="3855"/>
        <v>98</v>
      </c>
      <c r="AB923" s="344">
        <f t="shared" si="3856"/>
        <v>98</v>
      </c>
      <c r="AC923" s="344">
        <f t="shared" si="3857"/>
        <v>98</v>
      </c>
      <c r="AD923" s="344">
        <f t="shared" si="3858"/>
        <v>98</v>
      </c>
      <c r="AE923" s="344">
        <f t="shared" si="3859"/>
        <v>98</v>
      </c>
      <c r="AF923" s="344">
        <f t="shared" si="3860"/>
        <v>98</v>
      </c>
      <c r="AG923" s="344">
        <f t="shared" si="3861"/>
        <v>98</v>
      </c>
      <c r="AH923" s="344">
        <f t="shared" si="3862"/>
        <v>98</v>
      </c>
      <c r="AI923" s="344">
        <f t="shared" si="3863"/>
        <v>98</v>
      </c>
      <c r="AJ923" s="356">
        <v>3600</v>
      </c>
      <c r="AK923" s="356">
        <v>2800</v>
      </c>
      <c r="AL923" s="356">
        <v>2000</v>
      </c>
      <c r="AM923" s="356">
        <v>1200</v>
      </c>
      <c r="AN923" s="356">
        <v>400</v>
      </c>
      <c r="AO923" s="344" t="str">
        <f t="shared" si="3864"/>
        <v/>
      </c>
      <c r="AP923" s="344" t="str">
        <f t="shared" si="3865"/>
        <v/>
      </c>
      <c r="AQ923" s="344" t="str">
        <f t="shared" si="3866"/>
        <v/>
      </c>
      <c r="AR923" s="344" t="str">
        <f t="shared" si="3867"/>
        <v/>
      </c>
      <c r="AS923" s="344" t="str">
        <f t="shared" si="3868"/>
        <v/>
      </c>
      <c r="AT923" s="344" t="str">
        <f t="shared" si="3869"/>
        <v/>
      </c>
      <c r="AU923" s="344" t="str">
        <f t="shared" si="3870"/>
        <v/>
      </c>
      <c r="AV923" s="344" t="str">
        <f t="shared" si="3871"/>
        <v/>
      </c>
      <c r="AW923" s="344" t="str">
        <f t="shared" si="3872"/>
        <v/>
      </c>
      <c r="AX923" s="344" t="str">
        <f t="shared" si="3873"/>
        <v/>
      </c>
      <c r="AY923" s="356">
        <v>3600</v>
      </c>
      <c r="AZ923" s="356">
        <v>2800</v>
      </c>
      <c r="BA923" s="356">
        <v>2000</v>
      </c>
      <c r="BB923" s="356">
        <v>1200</v>
      </c>
      <c r="BC923" s="356">
        <v>400</v>
      </c>
      <c r="BD923" s="353" t="str">
        <f t="shared" ref="BD923:BH923" si="4022">IF(BD728="","",BD728+60)</f>
        <v/>
      </c>
      <c r="BE923" s="353" t="str">
        <f t="shared" si="4022"/>
        <v/>
      </c>
      <c r="BF923" s="353" t="str">
        <f t="shared" si="4022"/>
        <v/>
      </c>
      <c r="BG923" s="353" t="str">
        <f t="shared" si="4022"/>
        <v/>
      </c>
      <c r="BH923" s="353" t="str">
        <f t="shared" si="4022"/>
        <v/>
      </c>
      <c r="BI923" s="146" t="str">
        <f t="shared" si="3911"/>
        <v/>
      </c>
      <c r="BJ923" s="352" t="str">
        <f t="shared" si="3912"/>
        <v/>
      </c>
      <c r="BK923" s="146" t="str">
        <f t="shared" si="3913"/>
        <v/>
      </c>
      <c r="BL923" s="25">
        <f t="shared" si="3737"/>
        <v>8080411</v>
      </c>
      <c r="BM923" s="146">
        <f t="shared" ref="BM923" si="4023">BM910</f>
        <v>40</v>
      </c>
      <c r="BN923" s="146">
        <f t="shared" si="3808"/>
        <v>8</v>
      </c>
      <c r="BO923" s="146">
        <f t="shared" ref="BO923:BP923" si="4024">BO910</f>
        <v>4</v>
      </c>
      <c r="BP923" s="146">
        <f t="shared" si="4024"/>
        <v>11</v>
      </c>
      <c r="BQ923" s="146">
        <f>VLOOKUP(IF(A923=1,0,A923),宝石属性!$B$26:$D$41,2,0)</f>
        <v>10</v>
      </c>
      <c r="BR923" s="146">
        <f>VLOOKUP(IF(A923=1,0,A923),宝石属性!$B$26:$D$41,3,0)</f>
        <v>2</v>
      </c>
      <c r="BS923" s="146">
        <f t="shared" ref="BS923:BV923" si="4025">IF(BS910="","",BS910)</f>
        <v>4</v>
      </c>
      <c r="BT923" s="146">
        <f t="shared" si="4025"/>
        <v>5</v>
      </c>
      <c r="BU923" s="146" t="str">
        <f t="shared" si="4025"/>
        <v/>
      </c>
      <c r="BV923" s="146" t="str">
        <f t="shared" si="4025"/>
        <v/>
      </c>
      <c r="BW923" s="357">
        <f t="shared" si="3745"/>
        <v>2030</v>
      </c>
      <c r="BX923" s="357">
        <f t="shared" si="3746"/>
        <v>3004</v>
      </c>
    </row>
    <row r="924" spans="1:76" s="353" customFormat="1">
      <c r="A924" s="348">
        <f t="shared" si="3929"/>
        <v>80</v>
      </c>
      <c r="B924" s="348" t="s">
        <v>1112</v>
      </c>
      <c r="C924" s="348" t="str">
        <f t="shared" si="3843"/>
        <v>腰带</v>
      </c>
      <c r="D924" s="348" t="str">
        <f t="shared" si="3735"/>
        <v>80级橙装腰带</v>
      </c>
      <c r="E924" s="348">
        <f>VLOOKUP($C924,$C$3:$M$15,COLUMNS($C$3:H$15),0)</f>
        <v>60</v>
      </c>
      <c r="F924" s="348" t="str">
        <f>VLOOKUP($C924,$C$3:$M$15,COLUMNS($C$3:I$15),0)</f>
        <v>maxhp_value</v>
      </c>
      <c r="G924" s="348">
        <f>VLOOKUP($C924,$C$3:$M$15,COLUMNS($C$3:J$15),0)</f>
        <v>140</v>
      </c>
      <c r="H924" s="348" t="str">
        <f>VLOOKUP($C924,$C$3:$M$15,COLUMNS($C$3:K$15),0)</f>
        <v>defend_value</v>
      </c>
      <c r="I924" s="348" t="str">
        <f>VLOOKUP($C924,$C$3:$M$15,COLUMNS($C$3:L$15),0)</f>
        <v/>
      </c>
      <c r="J924" s="348" t="str">
        <f>VLOOKUP($C924,$C$3:$M$15,COLUMNS($C$3:M$15),0)</f>
        <v/>
      </c>
      <c r="K924" s="344">
        <f t="shared" si="3844"/>
        <v>803</v>
      </c>
      <c r="L924" s="344">
        <f t="shared" si="3845"/>
        <v>803</v>
      </c>
      <c r="M924" s="344">
        <f t="shared" si="3846"/>
        <v>803</v>
      </c>
      <c r="N924" s="344">
        <f t="shared" si="3847"/>
        <v>803</v>
      </c>
      <c r="O924" s="344">
        <f t="shared" si="3848"/>
        <v>803</v>
      </c>
      <c r="P924" s="344">
        <f t="shared" si="3849"/>
        <v>803</v>
      </c>
      <c r="Q924" s="344">
        <f t="shared" si="3850"/>
        <v>803</v>
      </c>
      <c r="R924" s="344">
        <f t="shared" si="3851"/>
        <v>803</v>
      </c>
      <c r="S924" s="344">
        <f t="shared" si="3852"/>
        <v>803</v>
      </c>
      <c r="T924" s="344">
        <f t="shared" si="3853"/>
        <v>803</v>
      </c>
      <c r="U924" s="356">
        <v>3600</v>
      </c>
      <c r="V924" s="356">
        <v>2800</v>
      </c>
      <c r="W924" s="356">
        <v>2000</v>
      </c>
      <c r="X924" s="356">
        <v>1200</v>
      </c>
      <c r="Y924" s="356">
        <v>400</v>
      </c>
      <c r="Z924" s="344">
        <f t="shared" si="3854"/>
        <v>67</v>
      </c>
      <c r="AA924" s="344">
        <f t="shared" si="3855"/>
        <v>67</v>
      </c>
      <c r="AB924" s="344">
        <f t="shared" si="3856"/>
        <v>67</v>
      </c>
      <c r="AC924" s="344">
        <f t="shared" si="3857"/>
        <v>67</v>
      </c>
      <c r="AD924" s="344">
        <f t="shared" si="3858"/>
        <v>67</v>
      </c>
      <c r="AE924" s="344">
        <f t="shared" si="3859"/>
        <v>67</v>
      </c>
      <c r="AF924" s="344">
        <f t="shared" si="3860"/>
        <v>67</v>
      </c>
      <c r="AG924" s="344">
        <f t="shared" si="3861"/>
        <v>67</v>
      </c>
      <c r="AH924" s="344">
        <f t="shared" si="3862"/>
        <v>67</v>
      </c>
      <c r="AI924" s="344">
        <f t="shared" si="3863"/>
        <v>67</v>
      </c>
      <c r="AJ924" s="356">
        <v>3600</v>
      </c>
      <c r="AK924" s="356">
        <v>2800</v>
      </c>
      <c r="AL924" s="356">
        <v>2000</v>
      </c>
      <c r="AM924" s="356">
        <v>1200</v>
      </c>
      <c r="AN924" s="356">
        <v>400</v>
      </c>
      <c r="AO924" s="344" t="str">
        <f t="shared" si="3864"/>
        <v/>
      </c>
      <c r="AP924" s="344" t="str">
        <f t="shared" si="3865"/>
        <v/>
      </c>
      <c r="AQ924" s="344" t="str">
        <f t="shared" si="3866"/>
        <v/>
      </c>
      <c r="AR924" s="344" t="str">
        <f t="shared" si="3867"/>
        <v/>
      </c>
      <c r="AS924" s="344" t="str">
        <f t="shared" si="3868"/>
        <v/>
      </c>
      <c r="AT924" s="344" t="str">
        <f t="shared" si="3869"/>
        <v/>
      </c>
      <c r="AU924" s="344" t="str">
        <f t="shared" si="3870"/>
        <v/>
      </c>
      <c r="AV924" s="344" t="str">
        <f t="shared" si="3871"/>
        <v/>
      </c>
      <c r="AW924" s="344" t="str">
        <f t="shared" si="3872"/>
        <v/>
      </c>
      <c r="AX924" s="344" t="str">
        <f t="shared" si="3873"/>
        <v/>
      </c>
      <c r="AY924" s="356">
        <v>3600</v>
      </c>
      <c r="AZ924" s="356">
        <v>2800</v>
      </c>
      <c r="BA924" s="356">
        <v>2000</v>
      </c>
      <c r="BB924" s="356">
        <v>1200</v>
      </c>
      <c r="BC924" s="356">
        <v>400</v>
      </c>
      <c r="BD924" s="353" t="str">
        <f t="shared" ref="BD924:BH924" si="4026">IF(BD729="","",BD729+60)</f>
        <v/>
      </c>
      <c r="BE924" s="353" t="str">
        <f t="shared" si="4026"/>
        <v/>
      </c>
      <c r="BF924" s="353" t="str">
        <f t="shared" si="4026"/>
        <v/>
      </c>
      <c r="BG924" s="353" t="str">
        <f t="shared" si="4026"/>
        <v/>
      </c>
      <c r="BH924" s="353" t="str">
        <f t="shared" si="4026"/>
        <v/>
      </c>
      <c r="BI924" s="146" t="str">
        <f t="shared" si="3911"/>
        <v/>
      </c>
      <c r="BJ924" s="352" t="str">
        <f t="shared" si="3912"/>
        <v/>
      </c>
      <c r="BK924" s="146" t="str">
        <f t="shared" si="3913"/>
        <v/>
      </c>
      <c r="BL924" s="25">
        <f t="shared" si="3737"/>
        <v>8080512</v>
      </c>
      <c r="BM924" s="146">
        <f t="shared" ref="BM924" si="4027">BM911</f>
        <v>72</v>
      </c>
      <c r="BN924" s="146">
        <f t="shared" si="3808"/>
        <v>8</v>
      </c>
      <c r="BO924" s="146">
        <f t="shared" ref="BO924:BP924" si="4028">BO911</f>
        <v>5</v>
      </c>
      <c r="BP924" s="146">
        <f t="shared" si="4028"/>
        <v>12</v>
      </c>
      <c r="BQ924" s="146">
        <f>VLOOKUP(IF(A924=1,0,A924),宝石属性!$B$26:$D$41,2,0)</f>
        <v>10</v>
      </c>
      <c r="BR924" s="146">
        <f>VLOOKUP(IF(A924=1,0,A924),宝石属性!$B$26:$D$41,3,0)</f>
        <v>2</v>
      </c>
      <c r="BS924" s="146">
        <f t="shared" ref="BS924:BV924" si="4029">IF(BS911="","",BS911)</f>
        <v>1</v>
      </c>
      <c r="BT924" s="146">
        <f t="shared" si="4029"/>
        <v>6</v>
      </c>
      <c r="BU924" s="146">
        <f t="shared" si="4029"/>
        <v>9</v>
      </c>
      <c r="BV924" s="146" t="str">
        <f t="shared" si="4029"/>
        <v/>
      </c>
      <c r="BW924" s="357">
        <f t="shared" si="3745"/>
        <v>2033</v>
      </c>
      <c r="BX924" s="357">
        <f t="shared" si="3746"/>
        <v>3004</v>
      </c>
    </row>
    <row r="925" spans="1:76" s="353" customFormat="1">
      <c r="A925" s="348">
        <f t="shared" si="3929"/>
        <v>80</v>
      </c>
      <c r="B925" s="348" t="s">
        <v>1112</v>
      </c>
      <c r="C925" s="348" t="str">
        <f t="shared" si="3843"/>
        <v>鞋子</v>
      </c>
      <c r="D925" s="348" t="str">
        <f t="shared" ref="D925:D988" si="4030">A925&amp;"级"&amp;B925&amp;C925</f>
        <v>80级橙装鞋子</v>
      </c>
      <c r="E925" s="348">
        <f>VLOOKUP($C925,$C$3:$M$15,COLUMNS($C$3:H$15),0)</f>
        <v>160</v>
      </c>
      <c r="F925" s="348" t="str">
        <f>VLOOKUP($C925,$C$3:$M$15,COLUMNS($C$3:I$15),0)</f>
        <v>magicdef_value</v>
      </c>
      <c r="G925" s="348">
        <f>VLOOKUP($C925,$C$3:$M$15,COLUMNS($C$3:J$15),0)</f>
        <v>200</v>
      </c>
      <c r="H925" s="348" t="str">
        <f>VLOOKUP($C925,$C$3:$M$15,COLUMNS($C$3:K$15),0)</f>
        <v>speed_value</v>
      </c>
      <c r="I925" s="348" t="str">
        <f>VLOOKUP($C925,$C$3:$M$15,COLUMNS($C$3:L$15),0)</f>
        <v/>
      </c>
      <c r="J925" s="348" t="str">
        <f>VLOOKUP($C925,$C$3:$M$15,COLUMNS($C$3:M$15),0)</f>
        <v/>
      </c>
      <c r="K925" s="344">
        <f t="shared" si="3844"/>
        <v>98</v>
      </c>
      <c r="L925" s="344">
        <f t="shared" si="3845"/>
        <v>98</v>
      </c>
      <c r="M925" s="344">
        <f t="shared" si="3846"/>
        <v>98</v>
      </c>
      <c r="N925" s="344">
        <f t="shared" si="3847"/>
        <v>98</v>
      </c>
      <c r="O925" s="344">
        <f t="shared" si="3848"/>
        <v>98</v>
      </c>
      <c r="P925" s="344">
        <f t="shared" si="3849"/>
        <v>98</v>
      </c>
      <c r="Q925" s="344">
        <f t="shared" si="3850"/>
        <v>98</v>
      </c>
      <c r="R925" s="344">
        <f t="shared" si="3851"/>
        <v>98</v>
      </c>
      <c r="S925" s="344">
        <f t="shared" si="3852"/>
        <v>98</v>
      </c>
      <c r="T925" s="344">
        <f t="shared" si="3853"/>
        <v>98</v>
      </c>
      <c r="U925" s="356">
        <v>3600</v>
      </c>
      <c r="V925" s="356">
        <v>2800</v>
      </c>
      <c r="W925" s="356">
        <v>2000</v>
      </c>
      <c r="X925" s="356">
        <v>1200</v>
      </c>
      <c r="Y925" s="356">
        <v>400</v>
      </c>
      <c r="Z925" s="344">
        <f t="shared" si="3854"/>
        <v>106</v>
      </c>
      <c r="AA925" s="344">
        <f t="shared" si="3855"/>
        <v>106</v>
      </c>
      <c r="AB925" s="344">
        <f t="shared" si="3856"/>
        <v>106</v>
      </c>
      <c r="AC925" s="344">
        <f t="shared" si="3857"/>
        <v>106</v>
      </c>
      <c r="AD925" s="344">
        <f t="shared" si="3858"/>
        <v>106</v>
      </c>
      <c r="AE925" s="344">
        <f t="shared" si="3859"/>
        <v>106</v>
      </c>
      <c r="AF925" s="344">
        <f t="shared" si="3860"/>
        <v>106</v>
      </c>
      <c r="AG925" s="344">
        <f t="shared" si="3861"/>
        <v>106</v>
      </c>
      <c r="AH925" s="344">
        <f t="shared" si="3862"/>
        <v>106</v>
      </c>
      <c r="AI925" s="344">
        <f t="shared" si="3863"/>
        <v>106</v>
      </c>
      <c r="AJ925" s="356">
        <v>3600</v>
      </c>
      <c r="AK925" s="356">
        <v>2800</v>
      </c>
      <c r="AL925" s="356">
        <v>2000</v>
      </c>
      <c r="AM925" s="356">
        <v>1200</v>
      </c>
      <c r="AN925" s="356">
        <v>400</v>
      </c>
      <c r="AO925" s="344" t="str">
        <f t="shared" si="3864"/>
        <v/>
      </c>
      <c r="AP925" s="344" t="str">
        <f t="shared" si="3865"/>
        <v/>
      </c>
      <c r="AQ925" s="344" t="str">
        <f t="shared" si="3866"/>
        <v/>
      </c>
      <c r="AR925" s="344" t="str">
        <f t="shared" si="3867"/>
        <v/>
      </c>
      <c r="AS925" s="344" t="str">
        <f t="shared" si="3868"/>
        <v/>
      </c>
      <c r="AT925" s="344" t="str">
        <f t="shared" si="3869"/>
        <v/>
      </c>
      <c r="AU925" s="344" t="str">
        <f t="shared" si="3870"/>
        <v/>
      </c>
      <c r="AV925" s="344" t="str">
        <f t="shared" si="3871"/>
        <v/>
      </c>
      <c r="AW925" s="344" t="str">
        <f t="shared" si="3872"/>
        <v/>
      </c>
      <c r="AX925" s="344" t="str">
        <f t="shared" si="3873"/>
        <v/>
      </c>
      <c r="AY925" s="356">
        <v>3600</v>
      </c>
      <c r="AZ925" s="356">
        <v>2800</v>
      </c>
      <c r="BA925" s="356">
        <v>2000</v>
      </c>
      <c r="BB925" s="356">
        <v>1200</v>
      </c>
      <c r="BC925" s="356">
        <v>400</v>
      </c>
      <c r="BD925" s="353" t="str">
        <f t="shared" ref="BD925:BH925" si="4031">IF(BD730="","",BD730+60)</f>
        <v/>
      </c>
      <c r="BE925" s="353" t="str">
        <f t="shared" si="4031"/>
        <v/>
      </c>
      <c r="BF925" s="353" t="str">
        <f t="shared" si="4031"/>
        <v/>
      </c>
      <c r="BG925" s="353" t="str">
        <f t="shared" si="4031"/>
        <v/>
      </c>
      <c r="BH925" s="353" t="str">
        <f t="shared" si="4031"/>
        <v/>
      </c>
      <c r="BI925" s="146" t="str">
        <f t="shared" si="3911"/>
        <v/>
      </c>
      <c r="BJ925" s="352" t="str">
        <f t="shared" si="3912"/>
        <v/>
      </c>
      <c r="BK925" s="146" t="str">
        <f t="shared" si="3913"/>
        <v/>
      </c>
      <c r="BL925" s="25">
        <f t="shared" ref="BL925:BL988" si="4032">BN925*1000000+A925*1000+BO925*100+BP925</f>
        <v>8080613</v>
      </c>
      <c r="BM925" s="146">
        <f t="shared" ref="BM925" si="4033">BM912</f>
        <v>88</v>
      </c>
      <c r="BN925" s="146">
        <f t="shared" si="3808"/>
        <v>8</v>
      </c>
      <c r="BO925" s="146">
        <f t="shared" ref="BO925:BP925" si="4034">BO912</f>
        <v>6</v>
      </c>
      <c r="BP925" s="146">
        <f t="shared" si="4034"/>
        <v>13</v>
      </c>
      <c r="BQ925" s="146">
        <f>VLOOKUP(IF(A925=1,0,A925),宝石属性!$B$26:$D$41,2,0)</f>
        <v>10</v>
      </c>
      <c r="BR925" s="146">
        <f>VLOOKUP(IF(A925=1,0,A925),宝石属性!$B$26:$D$41,3,0)</f>
        <v>2</v>
      </c>
      <c r="BS925" s="146">
        <f t="shared" ref="BS925:BV925" si="4035">IF(BS912="","",BS912)</f>
        <v>6</v>
      </c>
      <c r="BT925" s="146">
        <f t="shared" si="4035"/>
        <v>9</v>
      </c>
      <c r="BU925" s="146" t="str">
        <f t="shared" si="4035"/>
        <v/>
      </c>
      <c r="BV925" s="146" t="str">
        <f t="shared" si="4035"/>
        <v/>
      </c>
      <c r="BW925" s="357">
        <f t="shared" si="3745"/>
        <v>2036</v>
      </c>
      <c r="BX925" s="357">
        <f t="shared" si="3746"/>
        <v>3004</v>
      </c>
    </row>
    <row r="926" spans="1:76" s="353" customFormat="1">
      <c r="A926" s="348">
        <f t="shared" si="3929"/>
        <v>90</v>
      </c>
      <c r="B926" s="348" t="s">
        <v>1112</v>
      </c>
      <c r="C926" s="348" t="str">
        <f t="shared" si="3843"/>
        <v>剑</v>
      </c>
      <c r="D926" s="348" t="str">
        <f t="shared" si="4030"/>
        <v>90级橙装剑</v>
      </c>
      <c r="E926" s="348">
        <f>VLOOKUP($C926,$C$3:$M$15,COLUMNS($C$3:H$15),0)</f>
        <v>130</v>
      </c>
      <c r="F926" s="348" t="str">
        <f>VLOOKUP($C926,$C$3:$M$15,COLUMNS($C$3:I$15),0)</f>
        <v>phyattack_value</v>
      </c>
      <c r="G926" s="348">
        <f>VLOOKUP($C926,$C$3:$M$15,COLUMNS($C$3:J$15),0)</f>
        <v>150</v>
      </c>
      <c r="H926" s="348" t="str">
        <f>VLOOKUP($C926,$C$3:$M$15,COLUMNS($C$3:K$15),0)</f>
        <v>magicattack_value</v>
      </c>
      <c r="I926" s="348">
        <f>VLOOKUP($C926,$C$3:$M$15,COLUMNS($C$3:L$15),0)</f>
        <v>170</v>
      </c>
      <c r="J926" s="348" t="str">
        <f>VLOOKUP($C926,$C$3:$M$15,COLUMNS($C$3:M$15),0)</f>
        <v>medical_value</v>
      </c>
      <c r="K926" s="344">
        <f t="shared" si="3844"/>
        <v>753</v>
      </c>
      <c r="L926" s="344">
        <f t="shared" si="3845"/>
        <v>753</v>
      </c>
      <c r="M926" s="344">
        <f t="shared" si="3846"/>
        <v>753</v>
      </c>
      <c r="N926" s="344">
        <f t="shared" si="3847"/>
        <v>753</v>
      </c>
      <c r="O926" s="344">
        <f t="shared" si="3848"/>
        <v>753</v>
      </c>
      <c r="P926" s="344">
        <f t="shared" si="3849"/>
        <v>753</v>
      </c>
      <c r="Q926" s="344">
        <f t="shared" si="3850"/>
        <v>753</v>
      </c>
      <c r="R926" s="344">
        <f t="shared" si="3851"/>
        <v>753</v>
      </c>
      <c r="S926" s="344">
        <f t="shared" si="3852"/>
        <v>753</v>
      </c>
      <c r="T926" s="344">
        <f t="shared" si="3853"/>
        <v>753</v>
      </c>
      <c r="U926" s="356">
        <v>3600</v>
      </c>
      <c r="V926" s="356">
        <v>2800</v>
      </c>
      <c r="W926" s="356">
        <v>2000</v>
      </c>
      <c r="X926" s="356">
        <v>1200</v>
      </c>
      <c r="Y926" s="356">
        <v>400</v>
      </c>
      <c r="Z926" s="344">
        <f t="shared" si="3854"/>
        <v>169</v>
      </c>
      <c r="AA926" s="344">
        <f t="shared" si="3855"/>
        <v>169</v>
      </c>
      <c r="AB926" s="344">
        <f t="shared" si="3856"/>
        <v>169</v>
      </c>
      <c r="AC926" s="344">
        <f t="shared" si="3857"/>
        <v>169</v>
      </c>
      <c r="AD926" s="344">
        <f t="shared" si="3858"/>
        <v>169</v>
      </c>
      <c r="AE926" s="344">
        <f t="shared" si="3859"/>
        <v>169</v>
      </c>
      <c r="AF926" s="344">
        <f t="shared" si="3860"/>
        <v>169</v>
      </c>
      <c r="AG926" s="344">
        <f t="shared" si="3861"/>
        <v>169</v>
      </c>
      <c r="AH926" s="344">
        <f t="shared" si="3862"/>
        <v>169</v>
      </c>
      <c r="AI926" s="344">
        <f t="shared" si="3863"/>
        <v>169</v>
      </c>
      <c r="AJ926" s="356">
        <v>3600</v>
      </c>
      <c r="AK926" s="356">
        <v>2800</v>
      </c>
      <c r="AL926" s="356">
        <v>2000</v>
      </c>
      <c r="AM926" s="356">
        <v>1200</v>
      </c>
      <c r="AN926" s="356">
        <v>400</v>
      </c>
      <c r="AO926" s="344">
        <f t="shared" si="3864"/>
        <v>275</v>
      </c>
      <c r="AP926" s="344">
        <f t="shared" si="3865"/>
        <v>275</v>
      </c>
      <c r="AQ926" s="344">
        <f t="shared" si="3866"/>
        <v>275</v>
      </c>
      <c r="AR926" s="344">
        <f t="shared" si="3867"/>
        <v>275</v>
      </c>
      <c r="AS926" s="344">
        <f t="shared" si="3868"/>
        <v>275</v>
      </c>
      <c r="AT926" s="344">
        <f t="shared" si="3869"/>
        <v>275</v>
      </c>
      <c r="AU926" s="344">
        <f t="shared" si="3870"/>
        <v>275</v>
      </c>
      <c r="AV926" s="344">
        <f t="shared" si="3871"/>
        <v>275</v>
      </c>
      <c r="AW926" s="344">
        <f t="shared" si="3872"/>
        <v>275</v>
      </c>
      <c r="AX926" s="344">
        <f t="shared" si="3873"/>
        <v>275</v>
      </c>
      <c r="AY926" s="356">
        <v>3600</v>
      </c>
      <c r="AZ926" s="356">
        <v>2800</v>
      </c>
      <c r="BA926" s="356">
        <v>2000</v>
      </c>
      <c r="BB926" s="356">
        <v>1200</v>
      </c>
      <c r="BC926" s="356">
        <v>400</v>
      </c>
      <c r="BD926" s="353">
        <f t="shared" ref="BD926:BH926" si="4036">IF(BD731="","",BD731+60)</f>
        <v>189</v>
      </c>
      <c r="BE926" s="353">
        <f t="shared" si="4036"/>
        <v>189</v>
      </c>
      <c r="BF926" s="353">
        <f t="shared" si="4036"/>
        <v>204</v>
      </c>
      <c r="BG926" s="353">
        <f t="shared" si="4036"/>
        <v>219</v>
      </c>
      <c r="BH926" s="353">
        <f t="shared" si="4036"/>
        <v>234</v>
      </c>
      <c r="BI926" s="146" t="str">
        <f t="shared" si="3911"/>
        <v>189;189</v>
      </c>
      <c r="BJ926" s="352">
        <f t="shared" si="3912"/>
        <v>204</v>
      </c>
      <c r="BK926" s="146" t="str">
        <f t="shared" si="3913"/>
        <v>219;234</v>
      </c>
      <c r="BL926" s="25">
        <f t="shared" si="4032"/>
        <v>8090101</v>
      </c>
      <c r="BM926" s="146">
        <f t="shared" ref="BM926" si="4037">BM913</f>
        <v>1288</v>
      </c>
      <c r="BN926" s="146">
        <f t="shared" si="3808"/>
        <v>8</v>
      </c>
      <c r="BO926" s="146">
        <f t="shared" ref="BO926:BP926" si="4038">BO913</f>
        <v>1</v>
      </c>
      <c r="BP926" s="146">
        <f t="shared" si="4038"/>
        <v>1</v>
      </c>
      <c r="BQ926" s="146">
        <f>VLOOKUP(IF(A926=1,0,A926),宝石属性!$B$26:$D$41,2,0)</f>
        <v>10</v>
      </c>
      <c r="BR926" s="146">
        <f>VLOOKUP(IF(A926=1,0,A926),宝石属性!$B$26:$D$41,3,0)</f>
        <v>2</v>
      </c>
      <c r="BS926" s="146">
        <f t="shared" ref="BS926:BV926" si="4039">IF(BS913="","",BS913)</f>
        <v>2</v>
      </c>
      <c r="BT926" s="146">
        <f t="shared" si="4039"/>
        <v>4</v>
      </c>
      <c r="BU926" s="146">
        <f t="shared" si="4039"/>
        <v>7</v>
      </c>
      <c r="BV926" s="146">
        <f t="shared" si="4039"/>
        <v>8</v>
      </c>
      <c r="BW926" s="357">
        <f t="shared" ref="BW926:BW989" si="4040">IF(B926="蓝装",VLOOKUP(BO926,$S$8:$Y$13,IF(A926&lt;=50,2,IF(A926&gt;=70,4,3))),IF(B926="紫装",VLOOKUP(BO926,$S$8:$Y$13,IF(A926&lt;=50,2,IF(A926&gt;=70,4,3))),IF(B926="橙装",VLOOKUP(BO926,$S$8:$Y$13,IF(A926&lt;=50,5,IF(A926&gt;=70,7,6))),"")))</f>
        <v>2021</v>
      </c>
      <c r="BX926" s="357">
        <f t="shared" ref="BX926:BX989" si="4041">IF(B926="紫装",VLOOKUP(BO926,$Z$8:$AD$13,IF(OR(C926="魔棒",C926="法杖"),2,4)),IF(B926="橙装",VLOOKUP(BO926,$Z$8:$AD$13,IF(OR(C926="魔棒",C926="法杖"),3,5)),""))</f>
        <v>3004</v>
      </c>
    </row>
    <row r="927" spans="1:76" s="353" customFormat="1">
      <c r="A927" s="348">
        <f t="shared" si="3929"/>
        <v>90</v>
      </c>
      <c r="B927" s="348" t="s">
        <v>1112</v>
      </c>
      <c r="C927" s="348" t="str">
        <f t="shared" si="3843"/>
        <v>锤</v>
      </c>
      <c r="D927" s="348" t="str">
        <f t="shared" si="4030"/>
        <v>90级橙装锤</v>
      </c>
      <c r="E927" s="348">
        <f>VLOOKUP($C927,$C$3:$M$15,COLUMNS($C$3:H$15),0)</f>
        <v>130</v>
      </c>
      <c r="F927" s="348" t="str">
        <f>VLOOKUP($C927,$C$3:$M$15,COLUMNS($C$3:I$15),0)</f>
        <v>phyattack_value</v>
      </c>
      <c r="G927" s="348">
        <f>VLOOKUP($C927,$C$3:$M$15,COLUMNS($C$3:J$15),0)</f>
        <v>150</v>
      </c>
      <c r="H927" s="348" t="str">
        <f>VLOOKUP($C927,$C$3:$M$15,COLUMNS($C$3:K$15),0)</f>
        <v>magicattack_value</v>
      </c>
      <c r="I927" s="348">
        <f>VLOOKUP($C927,$C$3:$M$15,COLUMNS($C$3:L$15),0)</f>
        <v>170</v>
      </c>
      <c r="J927" s="348" t="str">
        <f>VLOOKUP($C927,$C$3:$M$15,COLUMNS($C$3:M$15),0)</f>
        <v>medical_value</v>
      </c>
      <c r="K927" s="344">
        <f t="shared" si="3844"/>
        <v>753</v>
      </c>
      <c r="L927" s="344">
        <f t="shared" si="3845"/>
        <v>753</v>
      </c>
      <c r="M927" s="344">
        <f t="shared" si="3846"/>
        <v>753</v>
      </c>
      <c r="N927" s="344">
        <f t="shared" si="3847"/>
        <v>753</v>
      </c>
      <c r="O927" s="344">
        <f t="shared" si="3848"/>
        <v>753</v>
      </c>
      <c r="P927" s="344">
        <f t="shared" si="3849"/>
        <v>753</v>
      </c>
      <c r="Q927" s="344">
        <f t="shared" si="3850"/>
        <v>753</v>
      </c>
      <c r="R927" s="344">
        <f t="shared" si="3851"/>
        <v>753</v>
      </c>
      <c r="S927" s="344">
        <f t="shared" si="3852"/>
        <v>753</v>
      </c>
      <c r="T927" s="344">
        <f t="shared" si="3853"/>
        <v>753</v>
      </c>
      <c r="U927" s="356">
        <v>3600</v>
      </c>
      <c r="V927" s="356">
        <v>2800</v>
      </c>
      <c r="W927" s="356">
        <v>2000</v>
      </c>
      <c r="X927" s="356">
        <v>1200</v>
      </c>
      <c r="Y927" s="356">
        <v>400</v>
      </c>
      <c r="Z927" s="344">
        <f t="shared" si="3854"/>
        <v>169</v>
      </c>
      <c r="AA927" s="344">
        <f t="shared" si="3855"/>
        <v>169</v>
      </c>
      <c r="AB927" s="344">
        <f t="shared" si="3856"/>
        <v>169</v>
      </c>
      <c r="AC927" s="344">
        <f t="shared" si="3857"/>
        <v>169</v>
      </c>
      <c r="AD927" s="344">
        <f t="shared" si="3858"/>
        <v>169</v>
      </c>
      <c r="AE927" s="344">
        <f t="shared" si="3859"/>
        <v>169</v>
      </c>
      <c r="AF927" s="344">
        <f t="shared" si="3860"/>
        <v>169</v>
      </c>
      <c r="AG927" s="344">
        <f t="shared" si="3861"/>
        <v>169</v>
      </c>
      <c r="AH927" s="344">
        <f t="shared" si="3862"/>
        <v>169</v>
      </c>
      <c r="AI927" s="344">
        <f t="shared" si="3863"/>
        <v>169</v>
      </c>
      <c r="AJ927" s="356">
        <v>3600</v>
      </c>
      <c r="AK927" s="356">
        <v>2800</v>
      </c>
      <c r="AL927" s="356">
        <v>2000</v>
      </c>
      <c r="AM927" s="356">
        <v>1200</v>
      </c>
      <c r="AN927" s="356">
        <v>400</v>
      </c>
      <c r="AO927" s="344">
        <f t="shared" si="3864"/>
        <v>275</v>
      </c>
      <c r="AP927" s="344">
        <f t="shared" si="3865"/>
        <v>275</v>
      </c>
      <c r="AQ927" s="344">
        <f t="shared" si="3866"/>
        <v>275</v>
      </c>
      <c r="AR927" s="344">
        <f t="shared" si="3867"/>
        <v>275</v>
      </c>
      <c r="AS927" s="344">
        <f t="shared" si="3868"/>
        <v>275</v>
      </c>
      <c r="AT927" s="344">
        <f t="shared" si="3869"/>
        <v>275</v>
      </c>
      <c r="AU927" s="344">
        <f t="shared" si="3870"/>
        <v>275</v>
      </c>
      <c r="AV927" s="344">
        <f t="shared" si="3871"/>
        <v>275</v>
      </c>
      <c r="AW927" s="344">
        <f t="shared" si="3872"/>
        <v>275</v>
      </c>
      <c r="AX927" s="344">
        <f t="shared" si="3873"/>
        <v>275</v>
      </c>
      <c r="AY927" s="356">
        <v>3600</v>
      </c>
      <c r="AZ927" s="356">
        <v>2800</v>
      </c>
      <c r="BA927" s="356">
        <v>2000</v>
      </c>
      <c r="BB927" s="356">
        <v>1200</v>
      </c>
      <c r="BC927" s="356">
        <v>400</v>
      </c>
      <c r="BD927" s="353">
        <f t="shared" ref="BD927:BH927" si="4042">IF(BD732="","",BD732+60)</f>
        <v>189</v>
      </c>
      <c r="BE927" s="353">
        <f t="shared" si="4042"/>
        <v>189</v>
      </c>
      <c r="BF927" s="353">
        <f t="shared" si="4042"/>
        <v>204</v>
      </c>
      <c r="BG927" s="353">
        <f t="shared" si="4042"/>
        <v>219</v>
      </c>
      <c r="BH927" s="353">
        <f t="shared" si="4042"/>
        <v>234</v>
      </c>
      <c r="BI927" s="146" t="str">
        <f t="shared" si="3911"/>
        <v>189;189</v>
      </c>
      <c r="BJ927" s="352">
        <f t="shared" si="3912"/>
        <v>204</v>
      </c>
      <c r="BK927" s="146" t="str">
        <f t="shared" si="3913"/>
        <v>219;234</v>
      </c>
      <c r="BL927" s="25">
        <f t="shared" si="4032"/>
        <v>8090102</v>
      </c>
      <c r="BM927" s="146">
        <f t="shared" ref="BM927" si="4043">BM914</f>
        <v>4360</v>
      </c>
      <c r="BN927" s="146">
        <f t="shared" si="3808"/>
        <v>8</v>
      </c>
      <c r="BO927" s="146">
        <f t="shared" ref="BO927:BP927" si="4044">BO914</f>
        <v>1</v>
      </c>
      <c r="BP927" s="146">
        <f t="shared" si="4044"/>
        <v>2</v>
      </c>
      <c r="BQ927" s="146">
        <f>VLOOKUP(IF(A927=1,0,A927),宝石属性!$B$26:$D$41,2,0)</f>
        <v>10</v>
      </c>
      <c r="BR927" s="146">
        <f>VLOOKUP(IF(A927=1,0,A927),宝石属性!$B$26:$D$41,3,0)</f>
        <v>2</v>
      </c>
      <c r="BS927" s="146">
        <f t="shared" ref="BS927:BV927" si="4045">IF(BS914="","",BS914)</f>
        <v>2</v>
      </c>
      <c r="BT927" s="146">
        <f t="shared" si="4045"/>
        <v>4</v>
      </c>
      <c r="BU927" s="146">
        <f t="shared" si="4045"/>
        <v>7</v>
      </c>
      <c r="BV927" s="146">
        <f t="shared" si="4045"/>
        <v>8</v>
      </c>
      <c r="BW927" s="357">
        <f t="shared" si="4040"/>
        <v>2021</v>
      </c>
      <c r="BX927" s="357">
        <f t="shared" si="4041"/>
        <v>3004</v>
      </c>
    </row>
    <row r="928" spans="1:76" s="353" customFormat="1">
      <c r="A928" s="348">
        <f t="shared" si="3929"/>
        <v>90</v>
      </c>
      <c r="B928" s="348" t="s">
        <v>1112</v>
      </c>
      <c r="C928" s="348" t="str">
        <f t="shared" si="3843"/>
        <v>弓箭</v>
      </c>
      <c r="D928" s="348" t="str">
        <f t="shared" si="4030"/>
        <v>90级橙装弓箭</v>
      </c>
      <c r="E928" s="348">
        <f>VLOOKUP($C928,$C$3:$M$15,COLUMNS($C$3:H$15),0)</f>
        <v>130</v>
      </c>
      <c r="F928" s="348" t="str">
        <f>VLOOKUP($C928,$C$3:$M$15,COLUMNS($C$3:I$15),0)</f>
        <v>phyattack_value</v>
      </c>
      <c r="G928" s="348">
        <f>VLOOKUP($C928,$C$3:$M$15,COLUMNS($C$3:J$15),0)</f>
        <v>150</v>
      </c>
      <c r="H928" s="348" t="str">
        <f>VLOOKUP($C928,$C$3:$M$15,COLUMNS($C$3:K$15),0)</f>
        <v>magicattack_value</v>
      </c>
      <c r="I928" s="348">
        <f>VLOOKUP($C928,$C$3:$M$15,COLUMNS($C$3:L$15),0)</f>
        <v>170</v>
      </c>
      <c r="J928" s="348" t="str">
        <f>VLOOKUP($C928,$C$3:$M$15,COLUMNS($C$3:M$15),0)</f>
        <v>medical_value</v>
      </c>
      <c r="K928" s="344">
        <f t="shared" si="3844"/>
        <v>753</v>
      </c>
      <c r="L928" s="344">
        <f t="shared" si="3845"/>
        <v>753</v>
      </c>
      <c r="M928" s="344">
        <f t="shared" si="3846"/>
        <v>753</v>
      </c>
      <c r="N928" s="344">
        <f t="shared" si="3847"/>
        <v>753</v>
      </c>
      <c r="O928" s="344">
        <f t="shared" si="3848"/>
        <v>753</v>
      </c>
      <c r="P928" s="344">
        <f t="shared" si="3849"/>
        <v>753</v>
      </c>
      <c r="Q928" s="344">
        <f t="shared" si="3850"/>
        <v>753</v>
      </c>
      <c r="R928" s="344">
        <f t="shared" si="3851"/>
        <v>753</v>
      </c>
      <c r="S928" s="344">
        <f t="shared" si="3852"/>
        <v>753</v>
      </c>
      <c r="T928" s="344">
        <f t="shared" si="3853"/>
        <v>753</v>
      </c>
      <c r="U928" s="356">
        <v>3600</v>
      </c>
      <c r="V928" s="356">
        <v>2800</v>
      </c>
      <c r="W928" s="356">
        <v>2000</v>
      </c>
      <c r="X928" s="356">
        <v>1200</v>
      </c>
      <c r="Y928" s="356">
        <v>400</v>
      </c>
      <c r="Z928" s="344">
        <f t="shared" si="3854"/>
        <v>169</v>
      </c>
      <c r="AA928" s="344">
        <f t="shared" si="3855"/>
        <v>169</v>
      </c>
      <c r="AB928" s="344">
        <f t="shared" si="3856"/>
        <v>169</v>
      </c>
      <c r="AC928" s="344">
        <f t="shared" si="3857"/>
        <v>169</v>
      </c>
      <c r="AD928" s="344">
        <f t="shared" si="3858"/>
        <v>169</v>
      </c>
      <c r="AE928" s="344">
        <f t="shared" si="3859"/>
        <v>169</v>
      </c>
      <c r="AF928" s="344">
        <f t="shared" si="3860"/>
        <v>169</v>
      </c>
      <c r="AG928" s="344">
        <f t="shared" si="3861"/>
        <v>169</v>
      </c>
      <c r="AH928" s="344">
        <f t="shared" si="3862"/>
        <v>169</v>
      </c>
      <c r="AI928" s="344">
        <f t="shared" si="3863"/>
        <v>169</v>
      </c>
      <c r="AJ928" s="356">
        <v>3600</v>
      </c>
      <c r="AK928" s="356">
        <v>2800</v>
      </c>
      <c r="AL928" s="356">
        <v>2000</v>
      </c>
      <c r="AM928" s="356">
        <v>1200</v>
      </c>
      <c r="AN928" s="356">
        <v>400</v>
      </c>
      <c r="AO928" s="344">
        <f t="shared" si="3864"/>
        <v>275</v>
      </c>
      <c r="AP928" s="344">
        <f t="shared" si="3865"/>
        <v>275</v>
      </c>
      <c r="AQ928" s="344">
        <f t="shared" si="3866"/>
        <v>275</v>
      </c>
      <c r="AR928" s="344">
        <f t="shared" si="3867"/>
        <v>275</v>
      </c>
      <c r="AS928" s="344">
        <f t="shared" si="3868"/>
        <v>275</v>
      </c>
      <c r="AT928" s="344">
        <f t="shared" si="3869"/>
        <v>275</v>
      </c>
      <c r="AU928" s="344">
        <f t="shared" si="3870"/>
        <v>275</v>
      </c>
      <c r="AV928" s="344">
        <f t="shared" si="3871"/>
        <v>275</v>
      </c>
      <c r="AW928" s="344">
        <f t="shared" si="3872"/>
        <v>275</v>
      </c>
      <c r="AX928" s="344">
        <f t="shared" si="3873"/>
        <v>275</v>
      </c>
      <c r="AY928" s="356">
        <v>3600</v>
      </c>
      <c r="AZ928" s="356">
        <v>2800</v>
      </c>
      <c r="BA928" s="356">
        <v>2000</v>
      </c>
      <c r="BB928" s="356">
        <v>1200</v>
      </c>
      <c r="BC928" s="356">
        <v>400</v>
      </c>
      <c r="BD928" s="353">
        <f t="shared" ref="BD928:BH928" si="4046">IF(BD733="","",BD733+60)</f>
        <v>189</v>
      </c>
      <c r="BE928" s="353">
        <f t="shared" si="4046"/>
        <v>189</v>
      </c>
      <c r="BF928" s="353">
        <f t="shared" si="4046"/>
        <v>204</v>
      </c>
      <c r="BG928" s="353">
        <f t="shared" si="4046"/>
        <v>219</v>
      </c>
      <c r="BH928" s="353">
        <f t="shared" si="4046"/>
        <v>234</v>
      </c>
      <c r="BI928" s="146" t="str">
        <f t="shared" si="3911"/>
        <v>189;189</v>
      </c>
      <c r="BJ928" s="352">
        <f t="shared" si="3912"/>
        <v>204</v>
      </c>
      <c r="BK928" s="146" t="str">
        <f t="shared" si="3913"/>
        <v>219;234</v>
      </c>
      <c r="BL928" s="25">
        <f t="shared" si="4032"/>
        <v>8090103</v>
      </c>
      <c r="BM928" s="146">
        <f t="shared" ref="BM928" si="4047">BM915</f>
        <v>1800</v>
      </c>
      <c r="BN928" s="146">
        <f t="shared" si="3808"/>
        <v>8</v>
      </c>
      <c r="BO928" s="146">
        <f t="shared" ref="BO928:BP928" si="4048">BO915</f>
        <v>1</v>
      </c>
      <c r="BP928" s="146">
        <f t="shared" si="4048"/>
        <v>3</v>
      </c>
      <c r="BQ928" s="146">
        <f>VLOOKUP(IF(A928=1,0,A928),宝石属性!$B$26:$D$41,2,0)</f>
        <v>10</v>
      </c>
      <c r="BR928" s="146">
        <f>VLOOKUP(IF(A928=1,0,A928),宝石属性!$B$26:$D$41,3,0)</f>
        <v>2</v>
      </c>
      <c r="BS928" s="146">
        <f t="shared" ref="BS928:BV928" si="4049">IF(BS915="","",BS915)</f>
        <v>2</v>
      </c>
      <c r="BT928" s="146">
        <f t="shared" si="4049"/>
        <v>4</v>
      </c>
      <c r="BU928" s="146">
        <f t="shared" si="4049"/>
        <v>7</v>
      </c>
      <c r="BV928" s="146">
        <f t="shared" si="4049"/>
        <v>8</v>
      </c>
      <c r="BW928" s="357">
        <f t="shared" si="4040"/>
        <v>2021</v>
      </c>
      <c r="BX928" s="357">
        <f t="shared" si="4041"/>
        <v>3004</v>
      </c>
    </row>
    <row r="929" spans="1:76" s="353" customFormat="1">
      <c r="A929" s="348">
        <f t="shared" si="3929"/>
        <v>90</v>
      </c>
      <c r="B929" s="348" t="s">
        <v>1112</v>
      </c>
      <c r="C929" s="348" t="str">
        <f t="shared" si="3843"/>
        <v>爪</v>
      </c>
      <c r="D929" s="348" t="str">
        <f t="shared" si="4030"/>
        <v>90级橙装爪</v>
      </c>
      <c r="E929" s="348">
        <f>VLOOKUP($C929,$C$3:$M$15,COLUMNS($C$3:H$15),0)</f>
        <v>130</v>
      </c>
      <c r="F929" s="348" t="str">
        <f>VLOOKUP($C929,$C$3:$M$15,COLUMNS($C$3:I$15),0)</f>
        <v>phyattack_value</v>
      </c>
      <c r="G929" s="348">
        <f>VLOOKUP($C929,$C$3:$M$15,COLUMNS($C$3:J$15),0)</f>
        <v>150</v>
      </c>
      <c r="H929" s="348" t="str">
        <f>VLOOKUP($C929,$C$3:$M$15,COLUMNS($C$3:K$15),0)</f>
        <v>magicattack_value</v>
      </c>
      <c r="I929" s="348">
        <f>VLOOKUP($C929,$C$3:$M$15,COLUMNS($C$3:L$15),0)</f>
        <v>170</v>
      </c>
      <c r="J929" s="348" t="str">
        <f>VLOOKUP($C929,$C$3:$M$15,COLUMNS($C$3:M$15),0)</f>
        <v>medical_value</v>
      </c>
      <c r="K929" s="344">
        <f t="shared" si="3844"/>
        <v>753</v>
      </c>
      <c r="L929" s="344">
        <f t="shared" si="3845"/>
        <v>753</v>
      </c>
      <c r="M929" s="344">
        <f t="shared" si="3846"/>
        <v>753</v>
      </c>
      <c r="N929" s="344">
        <f t="shared" si="3847"/>
        <v>753</v>
      </c>
      <c r="O929" s="344">
        <f t="shared" si="3848"/>
        <v>753</v>
      </c>
      <c r="P929" s="344">
        <f t="shared" si="3849"/>
        <v>753</v>
      </c>
      <c r="Q929" s="344">
        <f t="shared" si="3850"/>
        <v>753</v>
      </c>
      <c r="R929" s="344">
        <f t="shared" si="3851"/>
        <v>753</v>
      </c>
      <c r="S929" s="344">
        <f t="shared" si="3852"/>
        <v>753</v>
      </c>
      <c r="T929" s="344">
        <f t="shared" si="3853"/>
        <v>753</v>
      </c>
      <c r="U929" s="356">
        <v>3600</v>
      </c>
      <c r="V929" s="356">
        <v>2800</v>
      </c>
      <c r="W929" s="356">
        <v>2000</v>
      </c>
      <c r="X929" s="356">
        <v>1200</v>
      </c>
      <c r="Y929" s="356">
        <v>400</v>
      </c>
      <c r="Z929" s="344">
        <f t="shared" si="3854"/>
        <v>169</v>
      </c>
      <c r="AA929" s="344">
        <f t="shared" si="3855"/>
        <v>169</v>
      </c>
      <c r="AB929" s="344">
        <f t="shared" si="3856"/>
        <v>169</v>
      </c>
      <c r="AC929" s="344">
        <f t="shared" si="3857"/>
        <v>169</v>
      </c>
      <c r="AD929" s="344">
        <f t="shared" si="3858"/>
        <v>169</v>
      </c>
      <c r="AE929" s="344">
        <f t="shared" si="3859"/>
        <v>169</v>
      </c>
      <c r="AF929" s="344">
        <f t="shared" si="3860"/>
        <v>169</v>
      </c>
      <c r="AG929" s="344">
        <f t="shared" si="3861"/>
        <v>169</v>
      </c>
      <c r="AH929" s="344">
        <f t="shared" si="3862"/>
        <v>169</v>
      </c>
      <c r="AI929" s="344">
        <f t="shared" si="3863"/>
        <v>169</v>
      </c>
      <c r="AJ929" s="356">
        <v>3600</v>
      </c>
      <c r="AK929" s="356">
        <v>2800</v>
      </c>
      <c r="AL929" s="356">
        <v>2000</v>
      </c>
      <c r="AM929" s="356">
        <v>1200</v>
      </c>
      <c r="AN929" s="356">
        <v>400</v>
      </c>
      <c r="AO929" s="344">
        <f t="shared" si="3864"/>
        <v>275</v>
      </c>
      <c r="AP929" s="344">
        <f t="shared" si="3865"/>
        <v>275</v>
      </c>
      <c r="AQ929" s="344">
        <f t="shared" si="3866"/>
        <v>275</v>
      </c>
      <c r="AR929" s="344">
        <f t="shared" si="3867"/>
        <v>275</v>
      </c>
      <c r="AS929" s="344">
        <f t="shared" si="3868"/>
        <v>275</v>
      </c>
      <c r="AT929" s="344">
        <f t="shared" si="3869"/>
        <v>275</v>
      </c>
      <c r="AU929" s="344">
        <f t="shared" si="3870"/>
        <v>275</v>
      </c>
      <c r="AV929" s="344">
        <f t="shared" si="3871"/>
        <v>275</v>
      </c>
      <c r="AW929" s="344">
        <f t="shared" si="3872"/>
        <v>275</v>
      </c>
      <c r="AX929" s="344">
        <f t="shared" si="3873"/>
        <v>275</v>
      </c>
      <c r="AY929" s="356">
        <v>3600</v>
      </c>
      <c r="AZ929" s="356">
        <v>2800</v>
      </c>
      <c r="BA929" s="356">
        <v>2000</v>
      </c>
      <c r="BB929" s="356">
        <v>1200</v>
      </c>
      <c r="BC929" s="356">
        <v>400</v>
      </c>
      <c r="BD929" s="353">
        <f t="shared" ref="BD929:BH929" si="4050">IF(BD734="","",BD734+60)</f>
        <v>189</v>
      </c>
      <c r="BE929" s="353">
        <f t="shared" si="4050"/>
        <v>189</v>
      </c>
      <c r="BF929" s="353">
        <f t="shared" si="4050"/>
        <v>204</v>
      </c>
      <c r="BG929" s="353">
        <f t="shared" si="4050"/>
        <v>219</v>
      </c>
      <c r="BH929" s="353">
        <f t="shared" si="4050"/>
        <v>234</v>
      </c>
      <c r="BI929" s="146" t="str">
        <f t="shared" si="3911"/>
        <v>189;189</v>
      </c>
      <c r="BJ929" s="352">
        <f t="shared" si="3912"/>
        <v>204</v>
      </c>
      <c r="BK929" s="146" t="str">
        <f t="shared" si="3913"/>
        <v>219;234</v>
      </c>
      <c r="BL929" s="25">
        <f t="shared" si="4032"/>
        <v>8090104</v>
      </c>
      <c r="BM929" s="146">
        <f t="shared" ref="BM929" si="4051">BM916</f>
        <v>3080</v>
      </c>
      <c r="BN929" s="146">
        <f t="shared" si="3808"/>
        <v>8</v>
      </c>
      <c r="BO929" s="146">
        <f t="shared" ref="BO929:BP929" si="4052">BO916</f>
        <v>1</v>
      </c>
      <c r="BP929" s="146">
        <f t="shared" si="4052"/>
        <v>4</v>
      </c>
      <c r="BQ929" s="146">
        <f>VLOOKUP(IF(A929=1,0,A929),宝石属性!$B$26:$D$41,2,0)</f>
        <v>10</v>
      </c>
      <c r="BR929" s="146">
        <f>VLOOKUP(IF(A929=1,0,A929),宝石属性!$B$26:$D$41,3,0)</f>
        <v>2</v>
      </c>
      <c r="BS929" s="146">
        <f t="shared" ref="BS929:BV929" si="4053">IF(BS916="","",BS916)</f>
        <v>2</v>
      </c>
      <c r="BT929" s="146">
        <f t="shared" si="4053"/>
        <v>4</v>
      </c>
      <c r="BU929" s="146">
        <f t="shared" si="4053"/>
        <v>7</v>
      </c>
      <c r="BV929" s="146">
        <f t="shared" si="4053"/>
        <v>8</v>
      </c>
      <c r="BW929" s="357">
        <f t="shared" si="4040"/>
        <v>2021</v>
      </c>
      <c r="BX929" s="357">
        <f t="shared" si="4041"/>
        <v>3004</v>
      </c>
    </row>
    <row r="930" spans="1:76" s="353" customFormat="1">
      <c r="A930" s="348">
        <f t="shared" si="3929"/>
        <v>90</v>
      </c>
      <c r="B930" s="348" t="s">
        <v>1112</v>
      </c>
      <c r="C930" s="348" t="str">
        <f t="shared" si="3843"/>
        <v>魔棒</v>
      </c>
      <c r="D930" s="348" t="str">
        <f t="shared" si="4030"/>
        <v>90级橙装魔棒</v>
      </c>
      <c r="E930" s="348">
        <f>VLOOKUP($C930,$C$3:$M$15,COLUMNS($C$3:H$15),0)</f>
        <v>130</v>
      </c>
      <c r="F930" s="348" t="str">
        <f>VLOOKUP($C930,$C$3:$M$15,COLUMNS($C$3:I$15),0)</f>
        <v>phyattack_value</v>
      </c>
      <c r="G930" s="348">
        <f>VLOOKUP($C930,$C$3:$M$15,COLUMNS($C$3:J$15),0)</f>
        <v>150</v>
      </c>
      <c r="H930" s="348" t="str">
        <f>VLOOKUP($C930,$C$3:$M$15,COLUMNS($C$3:K$15),0)</f>
        <v>magicattack_value</v>
      </c>
      <c r="I930" s="348">
        <f>VLOOKUP($C930,$C$3:$M$15,COLUMNS($C$3:L$15),0)</f>
        <v>170</v>
      </c>
      <c r="J930" s="348" t="str">
        <f>VLOOKUP($C930,$C$3:$M$15,COLUMNS($C$3:M$15),0)</f>
        <v>medical_value</v>
      </c>
      <c r="K930" s="344">
        <f t="shared" si="3844"/>
        <v>753</v>
      </c>
      <c r="L930" s="344">
        <f t="shared" si="3845"/>
        <v>753</v>
      </c>
      <c r="M930" s="344">
        <f t="shared" si="3846"/>
        <v>753</v>
      </c>
      <c r="N930" s="344">
        <f t="shared" si="3847"/>
        <v>753</v>
      </c>
      <c r="O930" s="344">
        <f t="shared" si="3848"/>
        <v>753</v>
      </c>
      <c r="P930" s="344">
        <f t="shared" si="3849"/>
        <v>753</v>
      </c>
      <c r="Q930" s="344">
        <f t="shared" si="3850"/>
        <v>753</v>
      </c>
      <c r="R930" s="344">
        <f t="shared" si="3851"/>
        <v>753</v>
      </c>
      <c r="S930" s="344">
        <f t="shared" si="3852"/>
        <v>753</v>
      </c>
      <c r="T930" s="344">
        <f t="shared" si="3853"/>
        <v>753</v>
      </c>
      <c r="U930" s="356">
        <v>3600</v>
      </c>
      <c r="V930" s="356">
        <v>2800</v>
      </c>
      <c r="W930" s="356">
        <v>2000</v>
      </c>
      <c r="X930" s="356">
        <v>1200</v>
      </c>
      <c r="Y930" s="356">
        <v>400</v>
      </c>
      <c r="Z930" s="344">
        <f t="shared" si="3854"/>
        <v>169</v>
      </c>
      <c r="AA930" s="344">
        <f t="shared" si="3855"/>
        <v>169</v>
      </c>
      <c r="AB930" s="344">
        <f t="shared" si="3856"/>
        <v>169</v>
      </c>
      <c r="AC930" s="344">
        <f t="shared" si="3857"/>
        <v>169</v>
      </c>
      <c r="AD930" s="344">
        <f t="shared" si="3858"/>
        <v>169</v>
      </c>
      <c r="AE930" s="344">
        <f t="shared" si="3859"/>
        <v>169</v>
      </c>
      <c r="AF930" s="344">
        <f t="shared" si="3860"/>
        <v>169</v>
      </c>
      <c r="AG930" s="344">
        <f t="shared" si="3861"/>
        <v>169</v>
      </c>
      <c r="AH930" s="344">
        <f t="shared" si="3862"/>
        <v>169</v>
      </c>
      <c r="AI930" s="344">
        <f t="shared" si="3863"/>
        <v>169</v>
      </c>
      <c r="AJ930" s="356">
        <v>3600</v>
      </c>
      <c r="AK930" s="356">
        <v>2800</v>
      </c>
      <c r="AL930" s="356">
        <v>2000</v>
      </c>
      <c r="AM930" s="356">
        <v>1200</v>
      </c>
      <c r="AN930" s="356">
        <v>400</v>
      </c>
      <c r="AO930" s="344">
        <f t="shared" si="3864"/>
        <v>275</v>
      </c>
      <c r="AP930" s="344">
        <f t="shared" si="3865"/>
        <v>275</v>
      </c>
      <c r="AQ930" s="344">
        <f t="shared" si="3866"/>
        <v>275</v>
      </c>
      <c r="AR930" s="344">
        <f t="shared" si="3867"/>
        <v>275</v>
      </c>
      <c r="AS930" s="344">
        <f t="shared" si="3868"/>
        <v>275</v>
      </c>
      <c r="AT930" s="344">
        <f t="shared" si="3869"/>
        <v>275</v>
      </c>
      <c r="AU930" s="344">
        <f t="shared" si="3870"/>
        <v>275</v>
      </c>
      <c r="AV930" s="344">
        <f t="shared" si="3871"/>
        <v>275</v>
      </c>
      <c r="AW930" s="344">
        <f t="shared" si="3872"/>
        <v>275</v>
      </c>
      <c r="AX930" s="344">
        <f t="shared" si="3873"/>
        <v>275</v>
      </c>
      <c r="AY930" s="356">
        <v>3600</v>
      </c>
      <c r="AZ930" s="356">
        <v>2800</v>
      </c>
      <c r="BA930" s="356">
        <v>2000</v>
      </c>
      <c r="BB930" s="356">
        <v>1200</v>
      </c>
      <c r="BC930" s="356">
        <v>400</v>
      </c>
      <c r="BD930" s="353">
        <f t="shared" ref="BD930:BH930" si="4054">IF(BD735="","",BD735+60)</f>
        <v>189</v>
      </c>
      <c r="BE930" s="353">
        <f t="shared" si="4054"/>
        <v>189</v>
      </c>
      <c r="BF930" s="353">
        <f t="shared" si="4054"/>
        <v>204</v>
      </c>
      <c r="BG930" s="353">
        <f t="shared" si="4054"/>
        <v>219</v>
      </c>
      <c r="BH930" s="353">
        <f t="shared" si="4054"/>
        <v>234</v>
      </c>
      <c r="BI930" s="146" t="str">
        <f t="shared" si="3911"/>
        <v>189;189</v>
      </c>
      <c r="BJ930" s="352">
        <f t="shared" si="3912"/>
        <v>204</v>
      </c>
      <c r="BK930" s="146" t="str">
        <f t="shared" si="3913"/>
        <v>219;234</v>
      </c>
      <c r="BL930" s="25">
        <f t="shared" si="4032"/>
        <v>8090105</v>
      </c>
      <c r="BM930" s="146">
        <f t="shared" ref="BM930" si="4055">BM917</f>
        <v>2824</v>
      </c>
      <c r="BN930" s="146">
        <f t="shared" si="3808"/>
        <v>8</v>
      </c>
      <c r="BO930" s="146">
        <f t="shared" ref="BO930:BP930" si="4056">BO917</f>
        <v>1</v>
      </c>
      <c r="BP930" s="146">
        <f t="shared" si="4056"/>
        <v>5</v>
      </c>
      <c r="BQ930" s="146">
        <f>VLOOKUP(IF(A930=1,0,A930),宝石属性!$B$26:$D$41,2,0)</f>
        <v>10</v>
      </c>
      <c r="BR930" s="146">
        <f>VLOOKUP(IF(A930=1,0,A930),宝石属性!$B$26:$D$41,3,0)</f>
        <v>2</v>
      </c>
      <c r="BS930" s="146">
        <f t="shared" ref="BS930:BV930" si="4057">IF(BS917="","",BS917)</f>
        <v>2</v>
      </c>
      <c r="BT930" s="146">
        <f t="shared" si="4057"/>
        <v>4</v>
      </c>
      <c r="BU930" s="146">
        <f t="shared" si="4057"/>
        <v>7</v>
      </c>
      <c r="BV930" s="146">
        <f t="shared" si="4057"/>
        <v>8</v>
      </c>
      <c r="BW930" s="357">
        <f t="shared" si="4040"/>
        <v>2021</v>
      </c>
      <c r="BX930" s="357">
        <f t="shared" si="4041"/>
        <v>3003</v>
      </c>
    </row>
    <row r="931" spans="1:76" s="353" customFormat="1">
      <c r="A931" s="348">
        <f t="shared" si="3929"/>
        <v>90</v>
      </c>
      <c r="B931" s="348" t="s">
        <v>1112</v>
      </c>
      <c r="C931" s="348" t="str">
        <f t="shared" si="3843"/>
        <v>法杖</v>
      </c>
      <c r="D931" s="348" t="str">
        <f t="shared" si="4030"/>
        <v>90级橙装法杖</v>
      </c>
      <c r="E931" s="348">
        <f>VLOOKUP($C931,$C$3:$M$15,COLUMNS($C$3:H$15),0)</f>
        <v>130</v>
      </c>
      <c r="F931" s="348" t="str">
        <f>VLOOKUP($C931,$C$3:$M$15,COLUMNS($C$3:I$15),0)</f>
        <v>phyattack_value</v>
      </c>
      <c r="G931" s="348">
        <f>VLOOKUP($C931,$C$3:$M$15,COLUMNS($C$3:J$15),0)</f>
        <v>150</v>
      </c>
      <c r="H931" s="348" t="str">
        <f>VLOOKUP($C931,$C$3:$M$15,COLUMNS($C$3:K$15),0)</f>
        <v>magicattack_value</v>
      </c>
      <c r="I931" s="348">
        <f>VLOOKUP($C931,$C$3:$M$15,COLUMNS($C$3:L$15),0)</f>
        <v>170</v>
      </c>
      <c r="J931" s="348" t="str">
        <f>VLOOKUP($C931,$C$3:$M$15,COLUMNS($C$3:M$15),0)</f>
        <v>medical_value</v>
      </c>
      <c r="K931" s="344">
        <f t="shared" si="3844"/>
        <v>753</v>
      </c>
      <c r="L931" s="344">
        <f t="shared" si="3845"/>
        <v>753</v>
      </c>
      <c r="M931" s="344">
        <f t="shared" si="3846"/>
        <v>753</v>
      </c>
      <c r="N931" s="344">
        <f t="shared" si="3847"/>
        <v>753</v>
      </c>
      <c r="O931" s="344">
        <f t="shared" si="3848"/>
        <v>753</v>
      </c>
      <c r="P931" s="344">
        <f t="shared" si="3849"/>
        <v>753</v>
      </c>
      <c r="Q931" s="344">
        <f t="shared" si="3850"/>
        <v>753</v>
      </c>
      <c r="R931" s="344">
        <f t="shared" si="3851"/>
        <v>753</v>
      </c>
      <c r="S931" s="344">
        <f t="shared" si="3852"/>
        <v>753</v>
      </c>
      <c r="T931" s="344">
        <f t="shared" si="3853"/>
        <v>753</v>
      </c>
      <c r="U931" s="356">
        <v>3600</v>
      </c>
      <c r="V931" s="356">
        <v>2800</v>
      </c>
      <c r="W931" s="356">
        <v>2000</v>
      </c>
      <c r="X931" s="356">
        <v>1200</v>
      </c>
      <c r="Y931" s="356">
        <v>400</v>
      </c>
      <c r="Z931" s="344">
        <f t="shared" si="3854"/>
        <v>169</v>
      </c>
      <c r="AA931" s="344">
        <f t="shared" si="3855"/>
        <v>169</v>
      </c>
      <c r="AB931" s="344">
        <f t="shared" si="3856"/>
        <v>169</v>
      </c>
      <c r="AC931" s="344">
        <f t="shared" si="3857"/>
        <v>169</v>
      </c>
      <c r="AD931" s="344">
        <f t="shared" si="3858"/>
        <v>169</v>
      </c>
      <c r="AE931" s="344">
        <f t="shared" si="3859"/>
        <v>169</v>
      </c>
      <c r="AF931" s="344">
        <f t="shared" si="3860"/>
        <v>169</v>
      </c>
      <c r="AG931" s="344">
        <f t="shared" si="3861"/>
        <v>169</v>
      </c>
      <c r="AH931" s="344">
        <f t="shared" si="3862"/>
        <v>169</v>
      </c>
      <c r="AI931" s="344">
        <f t="shared" si="3863"/>
        <v>169</v>
      </c>
      <c r="AJ931" s="356">
        <v>3600</v>
      </c>
      <c r="AK931" s="356">
        <v>2800</v>
      </c>
      <c r="AL931" s="356">
        <v>2000</v>
      </c>
      <c r="AM931" s="356">
        <v>1200</v>
      </c>
      <c r="AN931" s="356">
        <v>400</v>
      </c>
      <c r="AO931" s="344">
        <f t="shared" si="3864"/>
        <v>275</v>
      </c>
      <c r="AP931" s="344">
        <f t="shared" si="3865"/>
        <v>275</v>
      </c>
      <c r="AQ931" s="344">
        <f t="shared" si="3866"/>
        <v>275</v>
      </c>
      <c r="AR931" s="344">
        <f t="shared" si="3867"/>
        <v>275</v>
      </c>
      <c r="AS931" s="344">
        <f t="shared" si="3868"/>
        <v>275</v>
      </c>
      <c r="AT931" s="344">
        <f t="shared" si="3869"/>
        <v>275</v>
      </c>
      <c r="AU931" s="344">
        <f t="shared" si="3870"/>
        <v>275</v>
      </c>
      <c r="AV931" s="344">
        <f t="shared" si="3871"/>
        <v>275</v>
      </c>
      <c r="AW931" s="344">
        <f t="shared" si="3872"/>
        <v>275</v>
      </c>
      <c r="AX931" s="344">
        <f t="shared" si="3873"/>
        <v>275</v>
      </c>
      <c r="AY931" s="356">
        <v>3600</v>
      </c>
      <c r="AZ931" s="356">
        <v>2800</v>
      </c>
      <c r="BA931" s="356">
        <v>2000</v>
      </c>
      <c r="BB931" s="356">
        <v>1200</v>
      </c>
      <c r="BC931" s="356">
        <v>400</v>
      </c>
      <c r="BD931" s="353">
        <f t="shared" ref="BD931:BH931" si="4058">IF(BD736="","",BD736+60)</f>
        <v>189</v>
      </c>
      <c r="BE931" s="353">
        <f t="shared" si="4058"/>
        <v>189</v>
      </c>
      <c r="BF931" s="353">
        <f t="shared" si="4058"/>
        <v>204</v>
      </c>
      <c r="BG931" s="353">
        <f t="shared" si="4058"/>
        <v>219</v>
      </c>
      <c r="BH931" s="353">
        <f t="shared" si="4058"/>
        <v>234</v>
      </c>
      <c r="BI931" s="146" t="str">
        <f t="shared" si="3911"/>
        <v>189;189</v>
      </c>
      <c r="BJ931" s="352">
        <f t="shared" si="3912"/>
        <v>204</v>
      </c>
      <c r="BK931" s="146" t="str">
        <f t="shared" si="3913"/>
        <v>219;234</v>
      </c>
      <c r="BL931" s="25">
        <f t="shared" si="4032"/>
        <v>8090106</v>
      </c>
      <c r="BM931" s="146">
        <f t="shared" ref="BM931" si="4059">BM918</f>
        <v>4104</v>
      </c>
      <c r="BN931" s="146">
        <f t="shared" si="3808"/>
        <v>8</v>
      </c>
      <c r="BO931" s="146">
        <f t="shared" ref="BO931:BP931" si="4060">BO918</f>
        <v>1</v>
      </c>
      <c r="BP931" s="146">
        <f t="shared" si="4060"/>
        <v>6</v>
      </c>
      <c r="BQ931" s="146">
        <f>VLOOKUP(IF(A931=1,0,A931),宝石属性!$B$26:$D$41,2,0)</f>
        <v>10</v>
      </c>
      <c r="BR931" s="146">
        <f>VLOOKUP(IF(A931=1,0,A931),宝石属性!$B$26:$D$41,3,0)</f>
        <v>2</v>
      </c>
      <c r="BS931" s="146">
        <f t="shared" ref="BS931:BV931" si="4061">IF(BS918="","",BS918)</f>
        <v>2</v>
      </c>
      <c r="BT931" s="146">
        <f t="shared" si="4061"/>
        <v>4</v>
      </c>
      <c r="BU931" s="146">
        <f t="shared" si="4061"/>
        <v>7</v>
      </c>
      <c r="BV931" s="146">
        <f t="shared" si="4061"/>
        <v>8</v>
      </c>
      <c r="BW931" s="357">
        <f t="shared" si="4040"/>
        <v>2021</v>
      </c>
      <c r="BX931" s="357">
        <f t="shared" si="4041"/>
        <v>3003</v>
      </c>
    </row>
    <row r="932" spans="1:76" s="353" customFormat="1">
      <c r="A932" s="348">
        <f t="shared" si="3929"/>
        <v>90</v>
      </c>
      <c r="B932" s="348" t="s">
        <v>1112</v>
      </c>
      <c r="C932" s="348" t="str">
        <f t="shared" si="3843"/>
        <v>男衣</v>
      </c>
      <c r="D932" s="348" t="str">
        <f t="shared" si="4030"/>
        <v>90级橙装男衣</v>
      </c>
      <c r="E932" s="348">
        <f>VLOOKUP($C932,$C$3:$M$15,COLUMNS($C$3:H$15),0)</f>
        <v>60</v>
      </c>
      <c r="F932" s="348" t="str">
        <f>VLOOKUP($C932,$C$3:$M$15,COLUMNS($C$3:I$15),0)</f>
        <v>maxhp_value</v>
      </c>
      <c r="G932" s="348">
        <f>VLOOKUP($C932,$C$3:$M$15,COLUMNS($C$3:J$15),0)</f>
        <v>140</v>
      </c>
      <c r="H932" s="348" t="str">
        <f>VLOOKUP($C932,$C$3:$M$15,COLUMNS($C$3:K$15),0)</f>
        <v>defend_value</v>
      </c>
      <c r="I932" s="348" t="str">
        <f>VLOOKUP($C932,$C$3:$M$15,COLUMNS($C$3:L$15),0)</f>
        <v/>
      </c>
      <c r="J932" s="348" t="str">
        <f>VLOOKUP($C932,$C$3:$M$15,COLUMNS($C$3:M$15),0)</f>
        <v/>
      </c>
      <c r="K932" s="344">
        <f t="shared" si="3844"/>
        <v>602</v>
      </c>
      <c r="L932" s="344">
        <f t="shared" si="3845"/>
        <v>602</v>
      </c>
      <c r="M932" s="344">
        <f t="shared" si="3846"/>
        <v>602</v>
      </c>
      <c r="N932" s="344">
        <f t="shared" si="3847"/>
        <v>602</v>
      </c>
      <c r="O932" s="344">
        <f t="shared" si="3848"/>
        <v>602</v>
      </c>
      <c r="P932" s="344">
        <f t="shared" si="3849"/>
        <v>602</v>
      </c>
      <c r="Q932" s="344">
        <f t="shared" si="3850"/>
        <v>602</v>
      </c>
      <c r="R932" s="344">
        <f t="shared" si="3851"/>
        <v>602</v>
      </c>
      <c r="S932" s="344">
        <f t="shared" si="3852"/>
        <v>602</v>
      </c>
      <c r="T932" s="344">
        <f t="shared" si="3853"/>
        <v>602</v>
      </c>
      <c r="U932" s="356">
        <v>3600</v>
      </c>
      <c r="V932" s="356">
        <v>2800</v>
      </c>
      <c r="W932" s="356">
        <v>2000</v>
      </c>
      <c r="X932" s="356">
        <v>1200</v>
      </c>
      <c r="Y932" s="356">
        <v>400</v>
      </c>
      <c r="Z932" s="344">
        <f t="shared" si="3854"/>
        <v>188</v>
      </c>
      <c r="AA932" s="344">
        <f t="shared" si="3855"/>
        <v>188</v>
      </c>
      <c r="AB932" s="344">
        <f t="shared" si="3856"/>
        <v>188</v>
      </c>
      <c r="AC932" s="344">
        <f t="shared" si="3857"/>
        <v>188</v>
      </c>
      <c r="AD932" s="344">
        <f t="shared" si="3858"/>
        <v>188</v>
      </c>
      <c r="AE932" s="344">
        <f t="shared" si="3859"/>
        <v>188</v>
      </c>
      <c r="AF932" s="344">
        <f t="shared" si="3860"/>
        <v>188</v>
      </c>
      <c r="AG932" s="344">
        <f t="shared" si="3861"/>
        <v>188</v>
      </c>
      <c r="AH932" s="344">
        <f t="shared" si="3862"/>
        <v>188</v>
      </c>
      <c r="AI932" s="344">
        <f t="shared" si="3863"/>
        <v>188</v>
      </c>
      <c r="AJ932" s="356">
        <v>3600</v>
      </c>
      <c r="AK932" s="356">
        <v>2800</v>
      </c>
      <c r="AL932" s="356">
        <v>2000</v>
      </c>
      <c r="AM932" s="356">
        <v>1200</v>
      </c>
      <c r="AN932" s="356">
        <v>400</v>
      </c>
      <c r="AO932" s="344" t="str">
        <f t="shared" si="3864"/>
        <v/>
      </c>
      <c r="AP932" s="344" t="str">
        <f t="shared" si="3865"/>
        <v/>
      </c>
      <c r="AQ932" s="344" t="str">
        <f t="shared" si="3866"/>
        <v/>
      </c>
      <c r="AR932" s="344" t="str">
        <f t="shared" si="3867"/>
        <v/>
      </c>
      <c r="AS932" s="344" t="str">
        <f t="shared" si="3868"/>
        <v/>
      </c>
      <c r="AT932" s="344" t="str">
        <f t="shared" si="3869"/>
        <v/>
      </c>
      <c r="AU932" s="344" t="str">
        <f t="shared" si="3870"/>
        <v/>
      </c>
      <c r="AV932" s="344" t="str">
        <f t="shared" si="3871"/>
        <v/>
      </c>
      <c r="AW932" s="344" t="str">
        <f t="shared" si="3872"/>
        <v/>
      </c>
      <c r="AX932" s="344" t="str">
        <f t="shared" si="3873"/>
        <v/>
      </c>
      <c r="AY932" s="356">
        <v>3600</v>
      </c>
      <c r="AZ932" s="356">
        <v>2800</v>
      </c>
      <c r="BA932" s="356">
        <v>2000</v>
      </c>
      <c r="BB932" s="356">
        <v>1200</v>
      </c>
      <c r="BC932" s="356">
        <v>400</v>
      </c>
      <c r="BD932" s="353">
        <f t="shared" ref="BD932:BH932" si="4062">IF(BD737="","",BD737+60)</f>
        <v>189</v>
      </c>
      <c r="BE932" s="353">
        <f t="shared" si="4062"/>
        <v>189</v>
      </c>
      <c r="BF932" s="353">
        <f t="shared" si="4062"/>
        <v>204</v>
      </c>
      <c r="BG932" s="353">
        <f t="shared" si="4062"/>
        <v>219</v>
      </c>
      <c r="BH932" s="353">
        <f t="shared" si="4062"/>
        <v>234</v>
      </c>
      <c r="BI932" s="146" t="str">
        <f t="shared" si="3911"/>
        <v>189;189</v>
      </c>
      <c r="BJ932" s="352">
        <f t="shared" si="3912"/>
        <v>204</v>
      </c>
      <c r="BK932" s="146" t="str">
        <f t="shared" si="3913"/>
        <v>219;234</v>
      </c>
      <c r="BL932" s="25">
        <f t="shared" si="4032"/>
        <v>8090207</v>
      </c>
      <c r="BM932" s="146">
        <f t="shared" ref="BM932" si="4063">BM919</f>
        <v>312</v>
      </c>
      <c r="BN932" s="146">
        <f t="shared" si="3808"/>
        <v>8</v>
      </c>
      <c r="BO932" s="146">
        <f t="shared" ref="BO932:BP932" si="4064">BO919</f>
        <v>2</v>
      </c>
      <c r="BP932" s="146">
        <f t="shared" si="4064"/>
        <v>7</v>
      </c>
      <c r="BQ932" s="146">
        <f>VLOOKUP(IF(A932=1,0,A932),宝石属性!$B$26:$D$41,2,0)</f>
        <v>10</v>
      </c>
      <c r="BR932" s="146">
        <f>VLOOKUP(IF(A932=1,0,A932),宝石属性!$B$26:$D$41,3,0)</f>
        <v>2</v>
      </c>
      <c r="BS932" s="146">
        <f t="shared" ref="BS932:BV932" si="4065">IF(BS919="","",BS919)</f>
        <v>1</v>
      </c>
      <c r="BT932" s="146">
        <f t="shared" si="4065"/>
        <v>3</v>
      </c>
      <c r="BU932" s="146">
        <f t="shared" si="4065"/>
        <v>5</v>
      </c>
      <c r="BV932" s="146">
        <f t="shared" si="4065"/>
        <v>7</v>
      </c>
      <c r="BW932" s="357">
        <f t="shared" si="4040"/>
        <v>2024</v>
      </c>
      <c r="BX932" s="357">
        <f t="shared" si="4041"/>
        <v>3004</v>
      </c>
    </row>
    <row r="933" spans="1:76" s="353" customFormat="1">
      <c r="A933" s="348">
        <f t="shared" si="3929"/>
        <v>90</v>
      </c>
      <c r="B933" s="348" t="s">
        <v>1112</v>
      </c>
      <c r="C933" s="348" t="str">
        <f t="shared" si="3843"/>
        <v>女衣</v>
      </c>
      <c r="D933" s="348" t="str">
        <f t="shared" si="4030"/>
        <v>90级橙装女衣</v>
      </c>
      <c r="E933" s="348">
        <f>VLOOKUP($C933,$C$3:$M$15,COLUMNS($C$3:H$15),0)</f>
        <v>60</v>
      </c>
      <c r="F933" s="348" t="str">
        <f>VLOOKUP($C933,$C$3:$M$15,COLUMNS($C$3:I$15),0)</f>
        <v>maxhp_value</v>
      </c>
      <c r="G933" s="348">
        <f>VLOOKUP($C933,$C$3:$M$15,COLUMNS($C$3:J$15),0)</f>
        <v>140</v>
      </c>
      <c r="H933" s="348" t="str">
        <f>VLOOKUP($C933,$C$3:$M$15,COLUMNS($C$3:K$15),0)</f>
        <v>defend_value</v>
      </c>
      <c r="I933" s="348" t="str">
        <f>VLOOKUP($C933,$C$3:$M$15,COLUMNS($C$3:L$15),0)</f>
        <v/>
      </c>
      <c r="J933" s="348" t="str">
        <f>VLOOKUP($C933,$C$3:$M$15,COLUMNS($C$3:M$15),0)</f>
        <v/>
      </c>
      <c r="K933" s="344">
        <f t="shared" si="3844"/>
        <v>602</v>
      </c>
      <c r="L933" s="344">
        <f t="shared" si="3845"/>
        <v>602</v>
      </c>
      <c r="M933" s="344">
        <f t="shared" si="3846"/>
        <v>602</v>
      </c>
      <c r="N933" s="344">
        <f t="shared" si="3847"/>
        <v>602</v>
      </c>
      <c r="O933" s="344">
        <f t="shared" si="3848"/>
        <v>602</v>
      </c>
      <c r="P933" s="344">
        <f t="shared" si="3849"/>
        <v>602</v>
      </c>
      <c r="Q933" s="344">
        <f t="shared" si="3850"/>
        <v>602</v>
      </c>
      <c r="R933" s="344">
        <f t="shared" si="3851"/>
        <v>602</v>
      </c>
      <c r="S933" s="344">
        <f t="shared" si="3852"/>
        <v>602</v>
      </c>
      <c r="T933" s="344">
        <f t="shared" si="3853"/>
        <v>602</v>
      </c>
      <c r="U933" s="356">
        <v>3600</v>
      </c>
      <c r="V933" s="356">
        <v>2800</v>
      </c>
      <c r="W933" s="356">
        <v>2000</v>
      </c>
      <c r="X933" s="356">
        <v>1200</v>
      </c>
      <c r="Y933" s="356">
        <v>400</v>
      </c>
      <c r="Z933" s="344">
        <f t="shared" si="3854"/>
        <v>188</v>
      </c>
      <c r="AA933" s="344">
        <f t="shared" si="3855"/>
        <v>188</v>
      </c>
      <c r="AB933" s="344">
        <f t="shared" si="3856"/>
        <v>188</v>
      </c>
      <c r="AC933" s="344">
        <f t="shared" si="3857"/>
        <v>188</v>
      </c>
      <c r="AD933" s="344">
        <f t="shared" si="3858"/>
        <v>188</v>
      </c>
      <c r="AE933" s="344">
        <f t="shared" si="3859"/>
        <v>188</v>
      </c>
      <c r="AF933" s="344">
        <f t="shared" si="3860"/>
        <v>188</v>
      </c>
      <c r="AG933" s="344">
        <f t="shared" si="3861"/>
        <v>188</v>
      </c>
      <c r="AH933" s="344">
        <f t="shared" si="3862"/>
        <v>188</v>
      </c>
      <c r="AI933" s="344">
        <f t="shared" si="3863"/>
        <v>188</v>
      </c>
      <c r="AJ933" s="356">
        <v>3600</v>
      </c>
      <c r="AK933" s="356">
        <v>2800</v>
      </c>
      <c r="AL933" s="356">
        <v>2000</v>
      </c>
      <c r="AM933" s="356">
        <v>1200</v>
      </c>
      <c r="AN933" s="356">
        <v>400</v>
      </c>
      <c r="AO933" s="344" t="str">
        <f t="shared" si="3864"/>
        <v/>
      </c>
      <c r="AP933" s="344" t="str">
        <f t="shared" si="3865"/>
        <v/>
      </c>
      <c r="AQ933" s="344" t="str">
        <f t="shared" si="3866"/>
        <v/>
      </c>
      <c r="AR933" s="344" t="str">
        <f t="shared" si="3867"/>
        <v/>
      </c>
      <c r="AS933" s="344" t="str">
        <f t="shared" si="3868"/>
        <v/>
      </c>
      <c r="AT933" s="344" t="str">
        <f t="shared" si="3869"/>
        <v/>
      </c>
      <c r="AU933" s="344" t="str">
        <f t="shared" si="3870"/>
        <v/>
      </c>
      <c r="AV933" s="344" t="str">
        <f t="shared" si="3871"/>
        <v/>
      </c>
      <c r="AW933" s="344" t="str">
        <f t="shared" si="3872"/>
        <v/>
      </c>
      <c r="AX933" s="344" t="str">
        <f t="shared" si="3873"/>
        <v/>
      </c>
      <c r="AY933" s="356">
        <v>3600</v>
      </c>
      <c r="AZ933" s="356">
        <v>2800</v>
      </c>
      <c r="BA933" s="356">
        <v>2000</v>
      </c>
      <c r="BB933" s="356">
        <v>1200</v>
      </c>
      <c r="BC933" s="356">
        <v>400</v>
      </c>
      <c r="BD933" s="353">
        <f t="shared" ref="BD933:BH933" si="4066">IF(BD738="","",BD738+60)</f>
        <v>189</v>
      </c>
      <c r="BE933" s="353">
        <f t="shared" si="4066"/>
        <v>189</v>
      </c>
      <c r="BF933" s="353">
        <f t="shared" si="4066"/>
        <v>204</v>
      </c>
      <c r="BG933" s="353">
        <f t="shared" si="4066"/>
        <v>219</v>
      </c>
      <c r="BH933" s="353">
        <f t="shared" si="4066"/>
        <v>234</v>
      </c>
      <c r="BI933" s="146" t="str">
        <f t="shared" si="3911"/>
        <v>189;189</v>
      </c>
      <c r="BJ933" s="352">
        <f t="shared" si="3912"/>
        <v>204</v>
      </c>
      <c r="BK933" s="146" t="str">
        <f t="shared" si="3913"/>
        <v>219;234</v>
      </c>
      <c r="BL933" s="25">
        <f t="shared" si="4032"/>
        <v>8090208</v>
      </c>
      <c r="BM933" s="146">
        <f t="shared" ref="BM933" si="4067">BM920</f>
        <v>568</v>
      </c>
      <c r="BN933" s="146">
        <f t="shared" si="3808"/>
        <v>8</v>
      </c>
      <c r="BO933" s="146">
        <f t="shared" ref="BO933:BP933" si="4068">BO920</f>
        <v>2</v>
      </c>
      <c r="BP933" s="146">
        <f t="shared" si="4068"/>
        <v>8</v>
      </c>
      <c r="BQ933" s="146">
        <f>VLOOKUP(IF(A933=1,0,A933),宝石属性!$B$26:$D$41,2,0)</f>
        <v>10</v>
      </c>
      <c r="BR933" s="146">
        <f>VLOOKUP(IF(A933=1,0,A933),宝石属性!$B$26:$D$41,3,0)</f>
        <v>2</v>
      </c>
      <c r="BS933" s="146">
        <f t="shared" ref="BS933:BV933" si="4069">IF(BS920="","",BS920)</f>
        <v>1</v>
      </c>
      <c r="BT933" s="146">
        <f t="shared" si="4069"/>
        <v>3</v>
      </c>
      <c r="BU933" s="146">
        <f t="shared" si="4069"/>
        <v>5</v>
      </c>
      <c r="BV933" s="146">
        <f t="shared" si="4069"/>
        <v>7</v>
      </c>
      <c r="BW933" s="357">
        <f t="shared" si="4040"/>
        <v>2024</v>
      </c>
      <c r="BX933" s="357">
        <f t="shared" si="4041"/>
        <v>3004</v>
      </c>
    </row>
    <row r="934" spans="1:76" s="353" customFormat="1">
      <c r="A934" s="348">
        <f t="shared" si="3929"/>
        <v>90</v>
      </c>
      <c r="B934" s="348" t="s">
        <v>1112</v>
      </c>
      <c r="C934" s="348" t="str">
        <f t="shared" si="3843"/>
        <v>男头盔</v>
      </c>
      <c r="D934" s="348" t="str">
        <f t="shared" si="4030"/>
        <v>90级橙装男头盔</v>
      </c>
      <c r="E934" s="348">
        <f>VLOOKUP($C934,$C$3:$M$15,COLUMNS($C$3:H$15),0)</f>
        <v>90</v>
      </c>
      <c r="F934" s="348" t="str">
        <f>VLOOKUP($C934,$C$3:$M$15,COLUMNS($C$3:I$15),0)</f>
        <v>maxmp_value</v>
      </c>
      <c r="G934" s="348">
        <f>VLOOKUP($C934,$C$3:$M$15,COLUMNS($C$3:J$15),0)</f>
        <v>140</v>
      </c>
      <c r="H934" s="348" t="str">
        <f>VLOOKUP($C934,$C$3:$M$15,COLUMNS($C$3:K$15),0)</f>
        <v>defend_value</v>
      </c>
      <c r="I934" s="348" t="str">
        <f>VLOOKUP($C934,$C$3:$M$15,COLUMNS($C$3:L$15),0)</f>
        <v/>
      </c>
      <c r="J934" s="348" t="str">
        <f>VLOOKUP($C934,$C$3:$M$15,COLUMNS($C$3:M$15),0)</f>
        <v/>
      </c>
      <c r="K934" s="344">
        <f t="shared" si="3844"/>
        <v>753</v>
      </c>
      <c r="L934" s="344">
        <f t="shared" si="3845"/>
        <v>753</v>
      </c>
      <c r="M934" s="344">
        <f t="shared" si="3846"/>
        <v>753</v>
      </c>
      <c r="N934" s="344">
        <f t="shared" si="3847"/>
        <v>753</v>
      </c>
      <c r="O934" s="344">
        <f t="shared" si="3848"/>
        <v>753</v>
      </c>
      <c r="P934" s="344">
        <f t="shared" si="3849"/>
        <v>753</v>
      </c>
      <c r="Q934" s="344">
        <f t="shared" si="3850"/>
        <v>753</v>
      </c>
      <c r="R934" s="344">
        <f t="shared" si="3851"/>
        <v>753</v>
      </c>
      <c r="S934" s="344">
        <f t="shared" si="3852"/>
        <v>753</v>
      </c>
      <c r="T934" s="344">
        <f t="shared" si="3853"/>
        <v>753</v>
      </c>
      <c r="U934" s="356">
        <v>3600</v>
      </c>
      <c r="V934" s="356">
        <v>2800</v>
      </c>
      <c r="W934" s="356">
        <v>2000</v>
      </c>
      <c r="X934" s="356">
        <v>1200</v>
      </c>
      <c r="Y934" s="356">
        <v>400</v>
      </c>
      <c r="Z934" s="344">
        <f t="shared" si="3854"/>
        <v>113</v>
      </c>
      <c r="AA934" s="344">
        <f t="shared" si="3855"/>
        <v>113</v>
      </c>
      <c r="AB934" s="344">
        <f t="shared" si="3856"/>
        <v>113</v>
      </c>
      <c r="AC934" s="344">
        <f t="shared" si="3857"/>
        <v>113</v>
      </c>
      <c r="AD934" s="344">
        <f t="shared" si="3858"/>
        <v>113</v>
      </c>
      <c r="AE934" s="344">
        <f t="shared" si="3859"/>
        <v>113</v>
      </c>
      <c r="AF934" s="344">
        <f t="shared" si="3860"/>
        <v>113</v>
      </c>
      <c r="AG934" s="344">
        <f t="shared" si="3861"/>
        <v>113</v>
      </c>
      <c r="AH934" s="344">
        <f t="shared" si="3862"/>
        <v>113</v>
      </c>
      <c r="AI934" s="344">
        <f t="shared" si="3863"/>
        <v>113</v>
      </c>
      <c r="AJ934" s="356">
        <v>3600</v>
      </c>
      <c r="AK934" s="356">
        <v>2800</v>
      </c>
      <c r="AL934" s="356">
        <v>2000</v>
      </c>
      <c r="AM934" s="356">
        <v>1200</v>
      </c>
      <c r="AN934" s="356">
        <v>400</v>
      </c>
      <c r="AO934" s="344" t="str">
        <f t="shared" si="3864"/>
        <v/>
      </c>
      <c r="AP934" s="344" t="str">
        <f t="shared" si="3865"/>
        <v/>
      </c>
      <c r="AQ934" s="344" t="str">
        <f t="shared" si="3866"/>
        <v/>
      </c>
      <c r="AR934" s="344" t="str">
        <f t="shared" si="3867"/>
        <v/>
      </c>
      <c r="AS934" s="344" t="str">
        <f t="shared" si="3868"/>
        <v/>
      </c>
      <c r="AT934" s="344" t="str">
        <f t="shared" si="3869"/>
        <v/>
      </c>
      <c r="AU934" s="344" t="str">
        <f t="shared" si="3870"/>
        <v/>
      </c>
      <c r="AV934" s="344" t="str">
        <f t="shared" si="3871"/>
        <v/>
      </c>
      <c r="AW934" s="344" t="str">
        <f t="shared" si="3872"/>
        <v/>
      </c>
      <c r="AX934" s="344" t="str">
        <f t="shared" si="3873"/>
        <v/>
      </c>
      <c r="AY934" s="356">
        <v>3600</v>
      </c>
      <c r="AZ934" s="356">
        <v>2800</v>
      </c>
      <c r="BA934" s="356">
        <v>2000</v>
      </c>
      <c r="BB934" s="356">
        <v>1200</v>
      </c>
      <c r="BC934" s="356">
        <v>400</v>
      </c>
      <c r="BD934" s="353" t="str">
        <f t="shared" ref="BD934:BH934" si="4070">IF(BD739="","",BD739+60)</f>
        <v/>
      </c>
      <c r="BE934" s="353" t="str">
        <f t="shared" si="4070"/>
        <v/>
      </c>
      <c r="BF934" s="353" t="str">
        <f t="shared" si="4070"/>
        <v/>
      </c>
      <c r="BG934" s="353" t="str">
        <f t="shared" si="4070"/>
        <v/>
      </c>
      <c r="BH934" s="353" t="str">
        <f t="shared" si="4070"/>
        <v/>
      </c>
      <c r="BI934" s="146" t="str">
        <f t="shared" si="3911"/>
        <v/>
      </c>
      <c r="BJ934" s="352" t="str">
        <f t="shared" si="3912"/>
        <v/>
      </c>
      <c r="BK934" s="146" t="str">
        <f t="shared" si="3913"/>
        <v/>
      </c>
      <c r="BL934" s="25">
        <f t="shared" si="4032"/>
        <v>8090309</v>
      </c>
      <c r="BM934" s="146">
        <f t="shared" ref="BM934" si="4071">BM921</f>
        <v>1640</v>
      </c>
      <c r="BN934" s="146">
        <f t="shared" si="3808"/>
        <v>8</v>
      </c>
      <c r="BO934" s="146">
        <f t="shared" ref="BO934:BP934" si="4072">BO921</f>
        <v>3</v>
      </c>
      <c r="BP934" s="146">
        <f t="shared" si="4072"/>
        <v>9</v>
      </c>
      <c r="BQ934" s="146">
        <f>VLOOKUP(IF(A934=1,0,A934),宝石属性!$B$26:$D$41,2,0)</f>
        <v>10</v>
      </c>
      <c r="BR934" s="146">
        <f>VLOOKUP(IF(A934=1,0,A934),宝石属性!$B$26:$D$41,3,0)</f>
        <v>2</v>
      </c>
      <c r="BS934" s="146">
        <f t="shared" ref="BS934:BV934" si="4073">IF(BS921="","",BS921)</f>
        <v>2</v>
      </c>
      <c r="BT934" s="146">
        <f t="shared" si="4073"/>
        <v>3</v>
      </c>
      <c r="BU934" s="146" t="str">
        <f t="shared" si="4073"/>
        <v/>
      </c>
      <c r="BV934" s="146" t="str">
        <f t="shared" si="4073"/>
        <v/>
      </c>
      <c r="BW934" s="357">
        <f t="shared" si="4040"/>
        <v>2027</v>
      </c>
      <c r="BX934" s="357">
        <f t="shared" si="4041"/>
        <v>3004</v>
      </c>
    </row>
    <row r="935" spans="1:76" s="353" customFormat="1">
      <c r="A935" s="348">
        <f t="shared" si="3929"/>
        <v>90</v>
      </c>
      <c r="B935" s="348" t="s">
        <v>1112</v>
      </c>
      <c r="C935" s="348" t="str">
        <f t="shared" si="3843"/>
        <v>女头饰</v>
      </c>
      <c r="D935" s="348" t="str">
        <f t="shared" si="4030"/>
        <v>90级橙装女头饰</v>
      </c>
      <c r="E935" s="348">
        <f>VLOOKUP($C935,$C$3:$M$15,COLUMNS($C$3:H$15),0)</f>
        <v>90</v>
      </c>
      <c r="F935" s="348" t="str">
        <f>VLOOKUP($C935,$C$3:$M$15,COLUMNS($C$3:I$15),0)</f>
        <v>maxmp_value</v>
      </c>
      <c r="G935" s="348">
        <f>VLOOKUP($C935,$C$3:$M$15,COLUMNS($C$3:J$15),0)</f>
        <v>140</v>
      </c>
      <c r="H935" s="348" t="str">
        <f>VLOOKUP($C935,$C$3:$M$15,COLUMNS($C$3:K$15),0)</f>
        <v>defend_value</v>
      </c>
      <c r="I935" s="348" t="str">
        <f>VLOOKUP($C935,$C$3:$M$15,COLUMNS($C$3:L$15),0)</f>
        <v/>
      </c>
      <c r="J935" s="348" t="str">
        <f>VLOOKUP($C935,$C$3:$M$15,COLUMNS($C$3:M$15),0)</f>
        <v/>
      </c>
      <c r="K935" s="344">
        <f t="shared" si="3844"/>
        <v>753</v>
      </c>
      <c r="L935" s="344">
        <f t="shared" si="3845"/>
        <v>753</v>
      </c>
      <c r="M935" s="344">
        <f t="shared" si="3846"/>
        <v>753</v>
      </c>
      <c r="N935" s="344">
        <f t="shared" si="3847"/>
        <v>753</v>
      </c>
      <c r="O935" s="344">
        <f t="shared" si="3848"/>
        <v>753</v>
      </c>
      <c r="P935" s="344">
        <f t="shared" si="3849"/>
        <v>753</v>
      </c>
      <c r="Q935" s="344">
        <f t="shared" si="3850"/>
        <v>753</v>
      </c>
      <c r="R935" s="344">
        <f t="shared" si="3851"/>
        <v>753</v>
      </c>
      <c r="S935" s="344">
        <f t="shared" si="3852"/>
        <v>753</v>
      </c>
      <c r="T935" s="344">
        <f t="shared" si="3853"/>
        <v>753</v>
      </c>
      <c r="U935" s="356">
        <v>3600</v>
      </c>
      <c r="V935" s="356">
        <v>2800</v>
      </c>
      <c r="W935" s="356">
        <v>2000</v>
      </c>
      <c r="X935" s="356">
        <v>1200</v>
      </c>
      <c r="Y935" s="356">
        <v>400</v>
      </c>
      <c r="Z935" s="344">
        <f t="shared" si="3854"/>
        <v>113</v>
      </c>
      <c r="AA935" s="344">
        <f t="shared" si="3855"/>
        <v>113</v>
      </c>
      <c r="AB935" s="344">
        <f t="shared" si="3856"/>
        <v>113</v>
      </c>
      <c r="AC935" s="344">
        <f t="shared" si="3857"/>
        <v>113</v>
      </c>
      <c r="AD935" s="344">
        <f t="shared" si="3858"/>
        <v>113</v>
      </c>
      <c r="AE935" s="344">
        <f t="shared" si="3859"/>
        <v>113</v>
      </c>
      <c r="AF935" s="344">
        <f t="shared" si="3860"/>
        <v>113</v>
      </c>
      <c r="AG935" s="344">
        <f t="shared" si="3861"/>
        <v>113</v>
      </c>
      <c r="AH935" s="344">
        <f t="shared" si="3862"/>
        <v>113</v>
      </c>
      <c r="AI935" s="344">
        <f t="shared" si="3863"/>
        <v>113</v>
      </c>
      <c r="AJ935" s="356">
        <v>3600</v>
      </c>
      <c r="AK935" s="356">
        <v>2800</v>
      </c>
      <c r="AL935" s="356">
        <v>2000</v>
      </c>
      <c r="AM935" s="356">
        <v>1200</v>
      </c>
      <c r="AN935" s="356">
        <v>400</v>
      </c>
      <c r="AO935" s="344" t="str">
        <f t="shared" si="3864"/>
        <v/>
      </c>
      <c r="AP935" s="344" t="str">
        <f t="shared" si="3865"/>
        <v/>
      </c>
      <c r="AQ935" s="344" t="str">
        <f t="shared" si="3866"/>
        <v/>
      </c>
      <c r="AR935" s="344" t="str">
        <f t="shared" si="3867"/>
        <v/>
      </c>
      <c r="AS935" s="344" t="str">
        <f t="shared" si="3868"/>
        <v/>
      </c>
      <c r="AT935" s="344" t="str">
        <f t="shared" si="3869"/>
        <v/>
      </c>
      <c r="AU935" s="344" t="str">
        <f t="shared" si="3870"/>
        <v/>
      </c>
      <c r="AV935" s="344" t="str">
        <f t="shared" si="3871"/>
        <v/>
      </c>
      <c r="AW935" s="344" t="str">
        <f t="shared" si="3872"/>
        <v/>
      </c>
      <c r="AX935" s="344" t="str">
        <f t="shared" si="3873"/>
        <v/>
      </c>
      <c r="AY935" s="356">
        <v>3600</v>
      </c>
      <c r="AZ935" s="356">
        <v>2800</v>
      </c>
      <c r="BA935" s="356">
        <v>2000</v>
      </c>
      <c r="BB935" s="356">
        <v>1200</v>
      </c>
      <c r="BC935" s="356">
        <v>400</v>
      </c>
      <c r="BD935" s="353" t="str">
        <f t="shared" ref="BD935:BH935" si="4074">IF(BD740="","",BD740+60)</f>
        <v/>
      </c>
      <c r="BE935" s="353" t="str">
        <f t="shared" si="4074"/>
        <v/>
      </c>
      <c r="BF935" s="353" t="str">
        <f t="shared" si="4074"/>
        <v/>
      </c>
      <c r="BG935" s="353" t="str">
        <f t="shared" si="4074"/>
        <v/>
      </c>
      <c r="BH935" s="353" t="str">
        <f t="shared" si="4074"/>
        <v/>
      </c>
      <c r="BI935" s="146" t="str">
        <f t="shared" si="3911"/>
        <v/>
      </c>
      <c r="BJ935" s="352" t="str">
        <f t="shared" si="3912"/>
        <v/>
      </c>
      <c r="BK935" s="146" t="str">
        <f t="shared" si="3913"/>
        <v/>
      </c>
      <c r="BL935" s="25">
        <f t="shared" si="4032"/>
        <v>8090310</v>
      </c>
      <c r="BM935" s="146">
        <f t="shared" ref="BM935" si="4075">BM922</f>
        <v>1384</v>
      </c>
      <c r="BN935" s="146">
        <f t="shared" si="3808"/>
        <v>8</v>
      </c>
      <c r="BO935" s="146">
        <f t="shared" ref="BO935:BP935" si="4076">BO922</f>
        <v>3</v>
      </c>
      <c r="BP935" s="146">
        <f t="shared" si="4076"/>
        <v>10</v>
      </c>
      <c r="BQ935" s="146">
        <f>VLOOKUP(IF(A935=1,0,A935),宝石属性!$B$26:$D$41,2,0)</f>
        <v>10</v>
      </c>
      <c r="BR935" s="146">
        <f>VLOOKUP(IF(A935=1,0,A935),宝石属性!$B$26:$D$41,3,0)</f>
        <v>2</v>
      </c>
      <c r="BS935" s="146">
        <f t="shared" ref="BS935:BV935" si="4077">IF(BS922="","",BS922)</f>
        <v>2</v>
      </c>
      <c r="BT935" s="146">
        <f t="shared" si="4077"/>
        <v>3</v>
      </c>
      <c r="BU935" s="146" t="str">
        <f t="shared" si="4077"/>
        <v/>
      </c>
      <c r="BV935" s="146" t="str">
        <f t="shared" si="4077"/>
        <v/>
      </c>
      <c r="BW935" s="357">
        <f t="shared" si="4040"/>
        <v>2027</v>
      </c>
      <c r="BX935" s="357">
        <f t="shared" si="4041"/>
        <v>3004</v>
      </c>
    </row>
    <row r="936" spans="1:76" s="353" customFormat="1">
      <c r="A936" s="348">
        <f t="shared" si="3929"/>
        <v>90</v>
      </c>
      <c r="B936" s="348" t="s">
        <v>1112</v>
      </c>
      <c r="C936" s="348" t="str">
        <f t="shared" si="3843"/>
        <v>项链</v>
      </c>
      <c r="D936" s="348" t="str">
        <f t="shared" si="4030"/>
        <v>90级橙装项链</v>
      </c>
      <c r="E936" s="348">
        <f>VLOOKUP($C936,$C$3:$M$15,COLUMNS($C$3:H$15),0)</f>
        <v>150</v>
      </c>
      <c r="F936" s="348" t="str">
        <f>VLOOKUP($C936,$C$3:$M$15,COLUMNS($C$3:I$15),0)</f>
        <v>magicattack_value</v>
      </c>
      <c r="G936" s="348">
        <f>VLOOKUP($C936,$C$3:$M$15,COLUMNS($C$3:J$15),0)</f>
        <v>160</v>
      </c>
      <c r="H936" s="348" t="str">
        <f>VLOOKUP($C936,$C$3:$M$15,COLUMNS($C$3:K$15),0)</f>
        <v>magicdef_value</v>
      </c>
      <c r="I936" s="348" t="str">
        <f>VLOOKUP($C936,$C$3:$M$15,COLUMNS($C$3:L$15),0)</f>
        <v/>
      </c>
      <c r="J936" s="348" t="str">
        <f>VLOOKUP($C936,$C$3:$M$15,COLUMNS($C$3:M$15),0)</f>
        <v/>
      </c>
      <c r="K936" s="344">
        <f t="shared" si="3844"/>
        <v>207</v>
      </c>
      <c r="L936" s="344">
        <f t="shared" si="3845"/>
        <v>207</v>
      </c>
      <c r="M936" s="344">
        <f t="shared" si="3846"/>
        <v>207</v>
      </c>
      <c r="N936" s="344">
        <f t="shared" si="3847"/>
        <v>207</v>
      </c>
      <c r="O936" s="344">
        <f t="shared" si="3848"/>
        <v>207</v>
      </c>
      <c r="P936" s="344">
        <f t="shared" si="3849"/>
        <v>207</v>
      </c>
      <c r="Q936" s="344">
        <f t="shared" si="3850"/>
        <v>207</v>
      </c>
      <c r="R936" s="344">
        <f t="shared" si="3851"/>
        <v>207</v>
      </c>
      <c r="S936" s="344">
        <f t="shared" si="3852"/>
        <v>207</v>
      </c>
      <c r="T936" s="344">
        <f t="shared" si="3853"/>
        <v>207</v>
      </c>
      <c r="U936" s="356">
        <v>3600</v>
      </c>
      <c r="V936" s="356">
        <v>2800</v>
      </c>
      <c r="W936" s="356">
        <v>2000</v>
      </c>
      <c r="X936" s="356">
        <v>1200</v>
      </c>
      <c r="Y936" s="356">
        <v>400</v>
      </c>
      <c r="Z936" s="344">
        <f t="shared" si="3854"/>
        <v>110</v>
      </c>
      <c r="AA936" s="344">
        <f t="shared" si="3855"/>
        <v>110</v>
      </c>
      <c r="AB936" s="344">
        <f t="shared" si="3856"/>
        <v>110</v>
      </c>
      <c r="AC936" s="344">
        <f t="shared" si="3857"/>
        <v>110</v>
      </c>
      <c r="AD936" s="344">
        <f t="shared" si="3858"/>
        <v>110</v>
      </c>
      <c r="AE936" s="344">
        <f t="shared" si="3859"/>
        <v>110</v>
      </c>
      <c r="AF936" s="344">
        <f t="shared" si="3860"/>
        <v>110</v>
      </c>
      <c r="AG936" s="344">
        <f t="shared" si="3861"/>
        <v>110</v>
      </c>
      <c r="AH936" s="344">
        <f t="shared" si="3862"/>
        <v>110</v>
      </c>
      <c r="AI936" s="344">
        <f t="shared" si="3863"/>
        <v>110</v>
      </c>
      <c r="AJ936" s="356">
        <v>3600</v>
      </c>
      <c r="AK936" s="356">
        <v>2800</v>
      </c>
      <c r="AL936" s="356">
        <v>2000</v>
      </c>
      <c r="AM936" s="356">
        <v>1200</v>
      </c>
      <c r="AN936" s="356">
        <v>400</v>
      </c>
      <c r="AO936" s="344" t="str">
        <f t="shared" si="3864"/>
        <v/>
      </c>
      <c r="AP936" s="344" t="str">
        <f t="shared" si="3865"/>
        <v/>
      </c>
      <c r="AQ936" s="344" t="str">
        <f t="shared" si="3866"/>
        <v/>
      </c>
      <c r="AR936" s="344" t="str">
        <f t="shared" si="3867"/>
        <v/>
      </c>
      <c r="AS936" s="344" t="str">
        <f t="shared" si="3868"/>
        <v/>
      </c>
      <c r="AT936" s="344" t="str">
        <f t="shared" si="3869"/>
        <v/>
      </c>
      <c r="AU936" s="344" t="str">
        <f t="shared" si="3870"/>
        <v/>
      </c>
      <c r="AV936" s="344" t="str">
        <f t="shared" si="3871"/>
        <v/>
      </c>
      <c r="AW936" s="344" t="str">
        <f t="shared" si="3872"/>
        <v/>
      </c>
      <c r="AX936" s="344" t="str">
        <f t="shared" si="3873"/>
        <v/>
      </c>
      <c r="AY936" s="356">
        <v>3600</v>
      </c>
      <c r="AZ936" s="356">
        <v>2800</v>
      </c>
      <c r="BA936" s="356">
        <v>2000</v>
      </c>
      <c r="BB936" s="356">
        <v>1200</v>
      </c>
      <c r="BC936" s="356">
        <v>400</v>
      </c>
      <c r="BD936" s="353" t="str">
        <f t="shared" ref="BD936:BH936" si="4078">IF(BD741="","",BD741+60)</f>
        <v/>
      </c>
      <c r="BE936" s="353" t="str">
        <f t="shared" si="4078"/>
        <v/>
      </c>
      <c r="BF936" s="353" t="str">
        <f t="shared" si="4078"/>
        <v/>
      </c>
      <c r="BG936" s="353" t="str">
        <f t="shared" si="4078"/>
        <v/>
      </c>
      <c r="BH936" s="353" t="str">
        <f t="shared" si="4078"/>
        <v/>
      </c>
      <c r="BI936" s="146" t="str">
        <f t="shared" si="3911"/>
        <v/>
      </c>
      <c r="BJ936" s="352" t="str">
        <f t="shared" si="3912"/>
        <v/>
      </c>
      <c r="BK936" s="146" t="str">
        <f t="shared" si="3913"/>
        <v/>
      </c>
      <c r="BL936" s="25">
        <f t="shared" si="4032"/>
        <v>8090411</v>
      </c>
      <c r="BM936" s="146">
        <f t="shared" ref="BM936" si="4079">BM923</f>
        <v>40</v>
      </c>
      <c r="BN936" s="146">
        <f t="shared" si="3808"/>
        <v>8</v>
      </c>
      <c r="BO936" s="146">
        <f t="shared" ref="BO936:BP936" si="4080">BO923</f>
        <v>4</v>
      </c>
      <c r="BP936" s="146">
        <f t="shared" si="4080"/>
        <v>11</v>
      </c>
      <c r="BQ936" s="146">
        <f>VLOOKUP(IF(A936=1,0,A936),宝石属性!$B$26:$D$41,2,0)</f>
        <v>10</v>
      </c>
      <c r="BR936" s="146">
        <f>VLOOKUP(IF(A936=1,0,A936),宝石属性!$B$26:$D$41,3,0)</f>
        <v>2</v>
      </c>
      <c r="BS936" s="146">
        <f t="shared" ref="BS936:BV936" si="4081">IF(BS923="","",BS923)</f>
        <v>4</v>
      </c>
      <c r="BT936" s="146">
        <f t="shared" si="4081"/>
        <v>5</v>
      </c>
      <c r="BU936" s="146" t="str">
        <f t="shared" si="4081"/>
        <v/>
      </c>
      <c r="BV936" s="146" t="str">
        <f t="shared" si="4081"/>
        <v/>
      </c>
      <c r="BW936" s="357">
        <f t="shared" si="4040"/>
        <v>2030</v>
      </c>
      <c r="BX936" s="357">
        <f t="shared" si="4041"/>
        <v>3004</v>
      </c>
    </row>
    <row r="937" spans="1:76" s="353" customFormat="1">
      <c r="A937" s="348">
        <f t="shared" si="3929"/>
        <v>90</v>
      </c>
      <c r="B937" s="348" t="s">
        <v>1112</v>
      </c>
      <c r="C937" s="348" t="str">
        <f t="shared" si="3843"/>
        <v>腰带</v>
      </c>
      <c r="D937" s="348" t="str">
        <f t="shared" si="4030"/>
        <v>90级橙装腰带</v>
      </c>
      <c r="E937" s="348">
        <f>VLOOKUP($C937,$C$3:$M$15,COLUMNS($C$3:H$15),0)</f>
        <v>60</v>
      </c>
      <c r="F937" s="348" t="str">
        <f>VLOOKUP($C937,$C$3:$M$15,COLUMNS($C$3:I$15),0)</f>
        <v>maxhp_value</v>
      </c>
      <c r="G937" s="348">
        <f>VLOOKUP($C937,$C$3:$M$15,COLUMNS($C$3:J$15),0)</f>
        <v>140</v>
      </c>
      <c r="H937" s="348" t="str">
        <f>VLOOKUP($C937,$C$3:$M$15,COLUMNS($C$3:K$15),0)</f>
        <v>defend_value</v>
      </c>
      <c r="I937" s="348" t="str">
        <f>VLOOKUP($C937,$C$3:$M$15,COLUMNS($C$3:L$15),0)</f>
        <v/>
      </c>
      <c r="J937" s="348" t="str">
        <f>VLOOKUP($C937,$C$3:$M$15,COLUMNS($C$3:M$15),0)</f>
        <v/>
      </c>
      <c r="K937" s="344">
        <f t="shared" si="3844"/>
        <v>903</v>
      </c>
      <c r="L937" s="344">
        <f t="shared" si="3845"/>
        <v>903</v>
      </c>
      <c r="M937" s="344">
        <f t="shared" si="3846"/>
        <v>903</v>
      </c>
      <c r="N937" s="344">
        <f t="shared" si="3847"/>
        <v>903</v>
      </c>
      <c r="O937" s="344">
        <f t="shared" si="3848"/>
        <v>903</v>
      </c>
      <c r="P937" s="344">
        <f t="shared" si="3849"/>
        <v>903</v>
      </c>
      <c r="Q937" s="344">
        <f t="shared" si="3850"/>
        <v>903</v>
      </c>
      <c r="R937" s="344">
        <f t="shared" si="3851"/>
        <v>903</v>
      </c>
      <c r="S937" s="344">
        <f t="shared" si="3852"/>
        <v>903</v>
      </c>
      <c r="T937" s="344">
        <f t="shared" si="3853"/>
        <v>903</v>
      </c>
      <c r="U937" s="356">
        <v>3600</v>
      </c>
      <c r="V937" s="356">
        <v>2800</v>
      </c>
      <c r="W937" s="356">
        <v>2000</v>
      </c>
      <c r="X937" s="356">
        <v>1200</v>
      </c>
      <c r="Y937" s="356">
        <v>400</v>
      </c>
      <c r="Z937" s="344">
        <f t="shared" si="3854"/>
        <v>75</v>
      </c>
      <c r="AA937" s="344">
        <f t="shared" si="3855"/>
        <v>75</v>
      </c>
      <c r="AB937" s="344">
        <f t="shared" si="3856"/>
        <v>75</v>
      </c>
      <c r="AC937" s="344">
        <f t="shared" si="3857"/>
        <v>75</v>
      </c>
      <c r="AD937" s="344">
        <f t="shared" si="3858"/>
        <v>75</v>
      </c>
      <c r="AE937" s="344">
        <f t="shared" si="3859"/>
        <v>75</v>
      </c>
      <c r="AF937" s="344">
        <f t="shared" si="3860"/>
        <v>75</v>
      </c>
      <c r="AG937" s="344">
        <f t="shared" si="3861"/>
        <v>75</v>
      </c>
      <c r="AH937" s="344">
        <f t="shared" si="3862"/>
        <v>75</v>
      </c>
      <c r="AI937" s="344">
        <f t="shared" si="3863"/>
        <v>75</v>
      </c>
      <c r="AJ937" s="356">
        <v>3600</v>
      </c>
      <c r="AK937" s="356">
        <v>2800</v>
      </c>
      <c r="AL937" s="356">
        <v>2000</v>
      </c>
      <c r="AM937" s="356">
        <v>1200</v>
      </c>
      <c r="AN937" s="356">
        <v>400</v>
      </c>
      <c r="AO937" s="344" t="str">
        <f t="shared" si="3864"/>
        <v/>
      </c>
      <c r="AP937" s="344" t="str">
        <f t="shared" si="3865"/>
        <v/>
      </c>
      <c r="AQ937" s="344" t="str">
        <f t="shared" si="3866"/>
        <v/>
      </c>
      <c r="AR937" s="344" t="str">
        <f t="shared" si="3867"/>
        <v/>
      </c>
      <c r="AS937" s="344" t="str">
        <f t="shared" si="3868"/>
        <v/>
      </c>
      <c r="AT937" s="344" t="str">
        <f t="shared" si="3869"/>
        <v/>
      </c>
      <c r="AU937" s="344" t="str">
        <f t="shared" si="3870"/>
        <v/>
      </c>
      <c r="AV937" s="344" t="str">
        <f t="shared" si="3871"/>
        <v/>
      </c>
      <c r="AW937" s="344" t="str">
        <f t="shared" si="3872"/>
        <v/>
      </c>
      <c r="AX937" s="344" t="str">
        <f t="shared" si="3873"/>
        <v/>
      </c>
      <c r="AY937" s="356">
        <v>3600</v>
      </c>
      <c r="AZ937" s="356">
        <v>2800</v>
      </c>
      <c r="BA937" s="356">
        <v>2000</v>
      </c>
      <c r="BB937" s="356">
        <v>1200</v>
      </c>
      <c r="BC937" s="356">
        <v>400</v>
      </c>
      <c r="BD937" s="353" t="str">
        <f t="shared" ref="BD937:BH937" si="4082">IF(BD742="","",BD742+60)</f>
        <v/>
      </c>
      <c r="BE937" s="353" t="str">
        <f t="shared" si="4082"/>
        <v/>
      </c>
      <c r="BF937" s="353" t="str">
        <f t="shared" si="4082"/>
        <v/>
      </c>
      <c r="BG937" s="353" t="str">
        <f t="shared" si="4082"/>
        <v/>
      </c>
      <c r="BH937" s="353" t="str">
        <f t="shared" si="4082"/>
        <v/>
      </c>
      <c r="BI937" s="146" t="str">
        <f t="shared" si="3911"/>
        <v/>
      </c>
      <c r="BJ937" s="352" t="str">
        <f t="shared" si="3912"/>
        <v/>
      </c>
      <c r="BK937" s="146" t="str">
        <f t="shared" si="3913"/>
        <v/>
      </c>
      <c r="BL937" s="25">
        <f t="shared" si="4032"/>
        <v>8090512</v>
      </c>
      <c r="BM937" s="146">
        <f t="shared" ref="BM937" si="4083">BM924</f>
        <v>72</v>
      </c>
      <c r="BN937" s="146">
        <f t="shared" si="3808"/>
        <v>8</v>
      </c>
      <c r="BO937" s="146">
        <f t="shared" ref="BO937:BP937" si="4084">BO924</f>
        <v>5</v>
      </c>
      <c r="BP937" s="146">
        <f t="shared" si="4084"/>
        <v>12</v>
      </c>
      <c r="BQ937" s="146">
        <f>VLOOKUP(IF(A937=1,0,A937),宝石属性!$B$26:$D$41,2,0)</f>
        <v>10</v>
      </c>
      <c r="BR937" s="146">
        <f>VLOOKUP(IF(A937=1,0,A937),宝石属性!$B$26:$D$41,3,0)</f>
        <v>2</v>
      </c>
      <c r="BS937" s="146">
        <f t="shared" ref="BS937:BV937" si="4085">IF(BS924="","",BS924)</f>
        <v>1</v>
      </c>
      <c r="BT937" s="146">
        <f t="shared" si="4085"/>
        <v>6</v>
      </c>
      <c r="BU937" s="146">
        <f t="shared" si="4085"/>
        <v>9</v>
      </c>
      <c r="BV937" s="146" t="str">
        <f t="shared" si="4085"/>
        <v/>
      </c>
      <c r="BW937" s="357">
        <f t="shared" si="4040"/>
        <v>2033</v>
      </c>
      <c r="BX937" s="357">
        <f t="shared" si="4041"/>
        <v>3004</v>
      </c>
    </row>
    <row r="938" spans="1:76" s="353" customFormat="1">
      <c r="A938" s="348">
        <f t="shared" si="3929"/>
        <v>90</v>
      </c>
      <c r="B938" s="348" t="s">
        <v>1112</v>
      </c>
      <c r="C938" s="348" t="str">
        <f t="shared" si="3843"/>
        <v>鞋子</v>
      </c>
      <c r="D938" s="348" t="str">
        <f t="shared" si="4030"/>
        <v>90级橙装鞋子</v>
      </c>
      <c r="E938" s="348">
        <f>VLOOKUP($C938,$C$3:$M$15,COLUMNS($C$3:H$15),0)</f>
        <v>160</v>
      </c>
      <c r="F938" s="348" t="str">
        <f>VLOOKUP($C938,$C$3:$M$15,COLUMNS($C$3:I$15),0)</f>
        <v>magicdef_value</v>
      </c>
      <c r="G938" s="348">
        <f>VLOOKUP($C938,$C$3:$M$15,COLUMNS($C$3:J$15),0)</f>
        <v>200</v>
      </c>
      <c r="H938" s="348" t="str">
        <f>VLOOKUP($C938,$C$3:$M$15,COLUMNS($C$3:K$15),0)</f>
        <v>speed_value</v>
      </c>
      <c r="I938" s="348" t="str">
        <f>VLOOKUP($C938,$C$3:$M$15,COLUMNS($C$3:L$15),0)</f>
        <v/>
      </c>
      <c r="J938" s="348" t="str">
        <f>VLOOKUP($C938,$C$3:$M$15,COLUMNS($C$3:M$15),0)</f>
        <v/>
      </c>
      <c r="K938" s="344">
        <f t="shared" si="3844"/>
        <v>110</v>
      </c>
      <c r="L938" s="344">
        <f t="shared" si="3845"/>
        <v>110</v>
      </c>
      <c r="M938" s="344">
        <f t="shared" si="3846"/>
        <v>110</v>
      </c>
      <c r="N938" s="344">
        <f t="shared" si="3847"/>
        <v>110</v>
      </c>
      <c r="O938" s="344">
        <f t="shared" si="3848"/>
        <v>110</v>
      </c>
      <c r="P938" s="344">
        <f t="shared" si="3849"/>
        <v>110</v>
      </c>
      <c r="Q938" s="344">
        <f t="shared" si="3850"/>
        <v>110</v>
      </c>
      <c r="R938" s="344">
        <f t="shared" si="3851"/>
        <v>110</v>
      </c>
      <c r="S938" s="344">
        <f t="shared" si="3852"/>
        <v>110</v>
      </c>
      <c r="T938" s="344">
        <f t="shared" si="3853"/>
        <v>110</v>
      </c>
      <c r="U938" s="356">
        <v>3600</v>
      </c>
      <c r="V938" s="356">
        <v>2800</v>
      </c>
      <c r="W938" s="356">
        <v>2000</v>
      </c>
      <c r="X938" s="356">
        <v>1200</v>
      </c>
      <c r="Y938" s="356">
        <v>400</v>
      </c>
      <c r="Z938" s="344">
        <f t="shared" si="3854"/>
        <v>119</v>
      </c>
      <c r="AA938" s="344">
        <f t="shared" si="3855"/>
        <v>119</v>
      </c>
      <c r="AB938" s="344">
        <f t="shared" si="3856"/>
        <v>119</v>
      </c>
      <c r="AC938" s="344">
        <f t="shared" si="3857"/>
        <v>119</v>
      </c>
      <c r="AD938" s="344">
        <f t="shared" si="3858"/>
        <v>119</v>
      </c>
      <c r="AE938" s="344">
        <f t="shared" si="3859"/>
        <v>119</v>
      </c>
      <c r="AF938" s="344">
        <f t="shared" si="3860"/>
        <v>119</v>
      </c>
      <c r="AG938" s="344">
        <f t="shared" si="3861"/>
        <v>119</v>
      </c>
      <c r="AH938" s="344">
        <f t="shared" si="3862"/>
        <v>119</v>
      </c>
      <c r="AI938" s="344">
        <f t="shared" si="3863"/>
        <v>119</v>
      </c>
      <c r="AJ938" s="356">
        <v>3600</v>
      </c>
      <c r="AK938" s="356">
        <v>2800</v>
      </c>
      <c r="AL938" s="356">
        <v>2000</v>
      </c>
      <c r="AM938" s="356">
        <v>1200</v>
      </c>
      <c r="AN938" s="356">
        <v>400</v>
      </c>
      <c r="AO938" s="344" t="str">
        <f t="shared" si="3864"/>
        <v/>
      </c>
      <c r="AP938" s="344" t="str">
        <f t="shared" si="3865"/>
        <v/>
      </c>
      <c r="AQ938" s="344" t="str">
        <f t="shared" si="3866"/>
        <v/>
      </c>
      <c r="AR938" s="344" t="str">
        <f t="shared" si="3867"/>
        <v/>
      </c>
      <c r="AS938" s="344" t="str">
        <f t="shared" si="3868"/>
        <v/>
      </c>
      <c r="AT938" s="344" t="str">
        <f t="shared" si="3869"/>
        <v/>
      </c>
      <c r="AU938" s="344" t="str">
        <f t="shared" si="3870"/>
        <v/>
      </c>
      <c r="AV938" s="344" t="str">
        <f t="shared" si="3871"/>
        <v/>
      </c>
      <c r="AW938" s="344" t="str">
        <f t="shared" si="3872"/>
        <v/>
      </c>
      <c r="AX938" s="344" t="str">
        <f t="shared" si="3873"/>
        <v/>
      </c>
      <c r="AY938" s="356">
        <v>3600</v>
      </c>
      <c r="AZ938" s="356">
        <v>2800</v>
      </c>
      <c r="BA938" s="356">
        <v>2000</v>
      </c>
      <c r="BB938" s="356">
        <v>1200</v>
      </c>
      <c r="BC938" s="356">
        <v>400</v>
      </c>
      <c r="BD938" s="353" t="str">
        <f t="shared" ref="BD938:BH938" si="4086">IF(BD743="","",BD743+60)</f>
        <v/>
      </c>
      <c r="BE938" s="353" t="str">
        <f t="shared" si="4086"/>
        <v/>
      </c>
      <c r="BF938" s="353" t="str">
        <f t="shared" si="4086"/>
        <v/>
      </c>
      <c r="BG938" s="353" t="str">
        <f t="shared" si="4086"/>
        <v/>
      </c>
      <c r="BH938" s="353" t="str">
        <f t="shared" si="4086"/>
        <v/>
      </c>
      <c r="BI938" s="146" t="str">
        <f t="shared" si="3911"/>
        <v/>
      </c>
      <c r="BJ938" s="352" t="str">
        <f t="shared" si="3912"/>
        <v/>
      </c>
      <c r="BK938" s="146" t="str">
        <f t="shared" si="3913"/>
        <v/>
      </c>
      <c r="BL938" s="25">
        <f t="shared" si="4032"/>
        <v>8090613</v>
      </c>
      <c r="BM938" s="146">
        <f t="shared" ref="BM938" si="4087">BM925</f>
        <v>88</v>
      </c>
      <c r="BN938" s="146">
        <f t="shared" si="3808"/>
        <v>8</v>
      </c>
      <c r="BO938" s="146">
        <f t="shared" ref="BO938:BP938" si="4088">BO925</f>
        <v>6</v>
      </c>
      <c r="BP938" s="146">
        <f t="shared" si="4088"/>
        <v>13</v>
      </c>
      <c r="BQ938" s="146">
        <f>VLOOKUP(IF(A938=1,0,A938),宝石属性!$B$26:$D$41,2,0)</f>
        <v>10</v>
      </c>
      <c r="BR938" s="146">
        <f>VLOOKUP(IF(A938=1,0,A938),宝石属性!$B$26:$D$41,3,0)</f>
        <v>2</v>
      </c>
      <c r="BS938" s="146">
        <f t="shared" ref="BS938:BV938" si="4089">IF(BS925="","",BS925)</f>
        <v>6</v>
      </c>
      <c r="BT938" s="146">
        <f t="shared" si="4089"/>
        <v>9</v>
      </c>
      <c r="BU938" s="146" t="str">
        <f t="shared" si="4089"/>
        <v/>
      </c>
      <c r="BV938" s="146" t="str">
        <f t="shared" si="4089"/>
        <v/>
      </c>
      <c r="BW938" s="357">
        <f t="shared" si="4040"/>
        <v>2036</v>
      </c>
      <c r="BX938" s="357">
        <f t="shared" si="4041"/>
        <v>3004</v>
      </c>
    </row>
    <row r="939" spans="1:76" s="353" customFormat="1">
      <c r="A939" s="348">
        <f t="shared" si="3929"/>
        <v>100</v>
      </c>
      <c r="B939" s="348" t="s">
        <v>1112</v>
      </c>
      <c r="C939" s="348" t="str">
        <f t="shared" si="3843"/>
        <v>剑</v>
      </c>
      <c r="D939" s="348" t="str">
        <f t="shared" si="4030"/>
        <v>100级橙装剑</v>
      </c>
      <c r="E939" s="348">
        <f>VLOOKUP($C939,$C$3:$M$15,COLUMNS($C$3:H$15),0)</f>
        <v>130</v>
      </c>
      <c r="F939" s="348" t="str">
        <f>VLOOKUP($C939,$C$3:$M$15,COLUMNS($C$3:I$15),0)</f>
        <v>phyattack_value</v>
      </c>
      <c r="G939" s="348">
        <f>VLOOKUP($C939,$C$3:$M$15,COLUMNS($C$3:J$15),0)</f>
        <v>150</v>
      </c>
      <c r="H939" s="348" t="str">
        <f>VLOOKUP($C939,$C$3:$M$15,COLUMNS($C$3:K$15),0)</f>
        <v>magicattack_value</v>
      </c>
      <c r="I939" s="348">
        <f>VLOOKUP($C939,$C$3:$M$15,COLUMNS($C$3:L$15),0)</f>
        <v>170</v>
      </c>
      <c r="J939" s="348" t="str">
        <f>VLOOKUP($C939,$C$3:$M$15,COLUMNS($C$3:M$15),0)</f>
        <v>medical_value</v>
      </c>
      <c r="K939" s="344">
        <f t="shared" si="3844"/>
        <v>836</v>
      </c>
      <c r="L939" s="344">
        <f t="shared" si="3845"/>
        <v>836</v>
      </c>
      <c r="M939" s="344">
        <f t="shared" si="3846"/>
        <v>836</v>
      </c>
      <c r="N939" s="344">
        <f t="shared" si="3847"/>
        <v>836</v>
      </c>
      <c r="O939" s="344">
        <f t="shared" si="3848"/>
        <v>836</v>
      </c>
      <c r="P939" s="344">
        <f t="shared" si="3849"/>
        <v>836</v>
      </c>
      <c r="Q939" s="344">
        <f t="shared" si="3850"/>
        <v>836</v>
      </c>
      <c r="R939" s="344">
        <f t="shared" si="3851"/>
        <v>836</v>
      </c>
      <c r="S939" s="344">
        <f t="shared" si="3852"/>
        <v>836</v>
      </c>
      <c r="T939" s="344">
        <f t="shared" si="3853"/>
        <v>836</v>
      </c>
      <c r="U939" s="356">
        <v>3600</v>
      </c>
      <c r="V939" s="356">
        <v>2800</v>
      </c>
      <c r="W939" s="356">
        <v>2000</v>
      </c>
      <c r="X939" s="356">
        <v>1200</v>
      </c>
      <c r="Y939" s="356">
        <v>400</v>
      </c>
      <c r="Z939" s="344">
        <f t="shared" si="3854"/>
        <v>188</v>
      </c>
      <c r="AA939" s="344">
        <f t="shared" si="3855"/>
        <v>188</v>
      </c>
      <c r="AB939" s="344">
        <f t="shared" si="3856"/>
        <v>188</v>
      </c>
      <c r="AC939" s="344">
        <f t="shared" si="3857"/>
        <v>188</v>
      </c>
      <c r="AD939" s="344">
        <f t="shared" si="3858"/>
        <v>188</v>
      </c>
      <c r="AE939" s="344">
        <f t="shared" si="3859"/>
        <v>188</v>
      </c>
      <c r="AF939" s="344">
        <f t="shared" si="3860"/>
        <v>188</v>
      </c>
      <c r="AG939" s="344">
        <f t="shared" si="3861"/>
        <v>188</v>
      </c>
      <c r="AH939" s="344">
        <f t="shared" si="3862"/>
        <v>188</v>
      </c>
      <c r="AI939" s="344">
        <f t="shared" si="3863"/>
        <v>188</v>
      </c>
      <c r="AJ939" s="356">
        <v>3600</v>
      </c>
      <c r="AK939" s="356">
        <v>2800</v>
      </c>
      <c r="AL939" s="356">
        <v>2000</v>
      </c>
      <c r="AM939" s="356">
        <v>1200</v>
      </c>
      <c r="AN939" s="356">
        <v>400</v>
      </c>
      <c r="AO939" s="344">
        <f t="shared" si="3864"/>
        <v>306</v>
      </c>
      <c r="AP939" s="344">
        <f t="shared" si="3865"/>
        <v>306</v>
      </c>
      <c r="AQ939" s="344">
        <f t="shared" si="3866"/>
        <v>306</v>
      </c>
      <c r="AR939" s="344">
        <f t="shared" si="3867"/>
        <v>306</v>
      </c>
      <c r="AS939" s="344">
        <f t="shared" si="3868"/>
        <v>306</v>
      </c>
      <c r="AT939" s="344">
        <f t="shared" si="3869"/>
        <v>306</v>
      </c>
      <c r="AU939" s="344">
        <f t="shared" si="3870"/>
        <v>306</v>
      </c>
      <c r="AV939" s="344">
        <f t="shared" si="3871"/>
        <v>306</v>
      </c>
      <c r="AW939" s="344">
        <f t="shared" si="3872"/>
        <v>306</v>
      </c>
      <c r="AX939" s="344">
        <f t="shared" si="3873"/>
        <v>306</v>
      </c>
      <c r="AY939" s="356">
        <v>3600</v>
      </c>
      <c r="AZ939" s="356">
        <v>2800</v>
      </c>
      <c r="BA939" s="356">
        <v>2000</v>
      </c>
      <c r="BB939" s="356">
        <v>1200</v>
      </c>
      <c r="BC939" s="356">
        <v>400</v>
      </c>
      <c r="BD939" s="353">
        <f t="shared" ref="BD939:BH939" si="4090">IF(BD744="","",BD744+60)</f>
        <v>190</v>
      </c>
      <c r="BE939" s="353">
        <f t="shared" si="4090"/>
        <v>190</v>
      </c>
      <c r="BF939" s="353">
        <f t="shared" si="4090"/>
        <v>205</v>
      </c>
      <c r="BG939" s="353">
        <f t="shared" si="4090"/>
        <v>220</v>
      </c>
      <c r="BH939" s="353">
        <f t="shared" si="4090"/>
        <v>235</v>
      </c>
      <c r="BI939" s="146" t="str">
        <f t="shared" si="3911"/>
        <v>190;190</v>
      </c>
      <c r="BJ939" s="352">
        <f t="shared" si="3912"/>
        <v>205</v>
      </c>
      <c r="BK939" s="146" t="str">
        <f t="shared" si="3913"/>
        <v>220;235</v>
      </c>
      <c r="BL939" s="25">
        <f t="shared" si="4032"/>
        <v>8100101</v>
      </c>
      <c r="BM939" s="146">
        <f t="shared" ref="BM939" si="4091">BM926</f>
        <v>1288</v>
      </c>
      <c r="BN939" s="146">
        <f t="shared" si="3808"/>
        <v>8</v>
      </c>
      <c r="BO939" s="146">
        <f t="shared" ref="BO939:BP939" si="4092">BO926</f>
        <v>1</v>
      </c>
      <c r="BP939" s="146">
        <f t="shared" si="4092"/>
        <v>1</v>
      </c>
      <c r="BQ939" s="146">
        <f>VLOOKUP(IF(A939=1,0,A939),宝石属性!$B$26:$D$41,2,0)</f>
        <v>10</v>
      </c>
      <c r="BR939" s="146">
        <f>VLOOKUP(IF(A939=1,0,A939),宝石属性!$B$26:$D$41,3,0)</f>
        <v>2</v>
      </c>
      <c r="BS939" s="146">
        <f t="shared" ref="BS939:BV939" si="4093">IF(BS926="","",BS926)</f>
        <v>2</v>
      </c>
      <c r="BT939" s="146">
        <f t="shared" si="4093"/>
        <v>4</v>
      </c>
      <c r="BU939" s="146">
        <f t="shared" si="4093"/>
        <v>7</v>
      </c>
      <c r="BV939" s="146">
        <f t="shared" si="4093"/>
        <v>8</v>
      </c>
      <c r="BW939" s="357">
        <f t="shared" si="4040"/>
        <v>2021</v>
      </c>
      <c r="BX939" s="357">
        <f t="shared" si="4041"/>
        <v>3004</v>
      </c>
    </row>
    <row r="940" spans="1:76" s="353" customFormat="1">
      <c r="A940" s="348">
        <f t="shared" si="3929"/>
        <v>100</v>
      </c>
      <c r="B940" s="348" t="s">
        <v>1112</v>
      </c>
      <c r="C940" s="348" t="str">
        <f t="shared" si="3843"/>
        <v>锤</v>
      </c>
      <c r="D940" s="348" t="str">
        <f t="shared" si="4030"/>
        <v>100级橙装锤</v>
      </c>
      <c r="E940" s="348">
        <f>VLOOKUP($C940,$C$3:$M$15,COLUMNS($C$3:H$15),0)</f>
        <v>130</v>
      </c>
      <c r="F940" s="348" t="str">
        <f>VLOOKUP($C940,$C$3:$M$15,COLUMNS($C$3:I$15),0)</f>
        <v>phyattack_value</v>
      </c>
      <c r="G940" s="348">
        <f>VLOOKUP($C940,$C$3:$M$15,COLUMNS($C$3:J$15),0)</f>
        <v>150</v>
      </c>
      <c r="H940" s="348" t="str">
        <f>VLOOKUP($C940,$C$3:$M$15,COLUMNS($C$3:K$15),0)</f>
        <v>magicattack_value</v>
      </c>
      <c r="I940" s="348">
        <f>VLOOKUP($C940,$C$3:$M$15,COLUMNS($C$3:L$15),0)</f>
        <v>170</v>
      </c>
      <c r="J940" s="348" t="str">
        <f>VLOOKUP($C940,$C$3:$M$15,COLUMNS($C$3:M$15),0)</f>
        <v>medical_value</v>
      </c>
      <c r="K940" s="344">
        <f t="shared" si="3844"/>
        <v>836</v>
      </c>
      <c r="L940" s="344">
        <f t="shared" si="3845"/>
        <v>836</v>
      </c>
      <c r="M940" s="344">
        <f t="shared" si="3846"/>
        <v>836</v>
      </c>
      <c r="N940" s="344">
        <f t="shared" si="3847"/>
        <v>836</v>
      </c>
      <c r="O940" s="344">
        <f t="shared" si="3848"/>
        <v>836</v>
      </c>
      <c r="P940" s="344">
        <f t="shared" si="3849"/>
        <v>836</v>
      </c>
      <c r="Q940" s="344">
        <f t="shared" si="3850"/>
        <v>836</v>
      </c>
      <c r="R940" s="344">
        <f t="shared" si="3851"/>
        <v>836</v>
      </c>
      <c r="S940" s="344">
        <f t="shared" si="3852"/>
        <v>836</v>
      </c>
      <c r="T940" s="344">
        <f t="shared" si="3853"/>
        <v>836</v>
      </c>
      <c r="U940" s="356">
        <v>3600</v>
      </c>
      <c r="V940" s="356">
        <v>2800</v>
      </c>
      <c r="W940" s="356">
        <v>2000</v>
      </c>
      <c r="X940" s="356">
        <v>1200</v>
      </c>
      <c r="Y940" s="356">
        <v>400</v>
      </c>
      <c r="Z940" s="344">
        <f t="shared" si="3854"/>
        <v>188</v>
      </c>
      <c r="AA940" s="344">
        <f t="shared" si="3855"/>
        <v>188</v>
      </c>
      <c r="AB940" s="344">
        <f t="shared" si="3856"/>
        <v>188</v>
      </c>
      <c r="AC940" s="344">
        <f t="shared" si="3857"/>
        <v>188</v>
      </c>
      <c r="AD940" s="344">
        <f t="shared" si="3858"/>
        <v>188</v>
      </c>
      <c r="AE940" s="344">
        <f t="shared" si="3859"/>
        <v>188</v>
      </c>
      <c r="AF940" s="344">
        <f t="shared" si="3860"/>
        <v>188</v>
      </c>
      <c r="AG940" s="344">
        <f t="shared" si="3861"/>
        <v>188</v>
      </c>
      <c r="AH940" s="344">
        <f t="shared" si="3862"/>
        <v>188</v>
      </c>
      <c r="AI940" s="344">
        <f t="shared" si="3863"/>
        <v>188</v>
      </c>
      <c r="AJ940" s="356">
        <v>3600</v>
      </c>
      <c r="AK940" s="356">
        <v>2800</v>
      </c>
      <c r="AL940" s="356">
        <v>2000</v>
      </c>
      <c r="AM940" s="356">
        <v>1200</v>
      </c>
      <c r="AN940" s="356">
        <v>400</v>
      </c>
      <c r="AO940" s="344">
        <f t="shared" si="3864"/>
        <v>306</v>
      </c>
      <c r="AP940" s="344">
        <f t="shared" si="3865"/>
        <v>306</v>
      </c>
      <c r="AQ940" s="344">
        <f t="shared" si="3866"/>
        <v>306</v>
      </c>
      <c r="AR940" s="344">
        <f t="shared" si="3867"/>
        <v>306</v>
      </c>
      <c r="AS940" s="344">
        <f t="shared" si="3868"/>
        <v>306</v>
      </c>
      <c r="AT940" s="344">
        <f t="shared" si="3869"/>
        <v>306</v>
      </c>
      <c r="AU940" s="344">
        <f t="shared" si="3870"/>
        <v>306</v>
      </c>
      <c r="AV940" s="344">
        <f t="shared" si="3871"/>
        <v>306</v>
      </c>
      <c r="AW940" s="344">
        <f t="shared" si="3872"/>
        <v>306</v>
      </c>
      <c r="AX940" s="344">
        <f t="shared" si="3873"/>
        <v>306</v>
      </c>
      <c r="AY940" s="356">
        <v>3600</v>
      </c>
      <c r="AZ940" s="356">
        <v>2800</v>
      </c>
      <c r="BA940" s="356">
        <v>2000</v>
      </c>
      <c r="BB940" s="356">
        <v>1200</v>
      </c>
      <c r="BC940" s="356">
        <v>400</v>
      </c>
      <c r="BD940" s="353">
        <f t="shared" ref="BD940:BH940" si="4094">IF(BD745="","",BD745+60)</f>
        <v>190</v>
      </c>
      <c r="BE940" s="353">
        <f t="shared" si="4094"/>
        <v>190</v>
      </c>
      <c r="BF940" s="353">
        <f t="shared" si="4094"/>
        <v>205</v>
      </c>
      <c r="BG940" s="353">
        <f t="shared" si="4094"/>
        <v>220</v>
      </c>
      <c r="BH940" s="353">
        <f t="shared" si="4094"/>
        <v>235</v>
      </c>
      <c r="BI940" s="146" t="str">
        <f t="shared" si="3911"/>
        <v>190;190</v>
      </c>
      <c r="BJ940" s="352">
        <f t="shared" si="3912"/>
        <v>205</v>
      </c>
      <c r="BK940" s="146" t="str">
        <f t="shared" si="3913"/>
        <v>220;235</v>
      </c>
      <c r="BL940" s="25">
        <f t="shared" si="4032"/>
        <v>8100102</v>
      </c>
      <c r="BM940" s="146">
        <f t="shared" ref="BM940" si="4095">BM927</f>
        <v>4360</v>
      </c>
      <c r="BN940" s="146">
        <f t="shared" si="3808"/>
        <v>8</v>
      </c>
      <c r="BO940" s="146">
        <f t="shared" ref="BO940:BP940" si="4096">BO927</f>
        <v>1</v>
      </c>
      <c r="BP940" s="146">
        <f t="shared" si="4096"/>
        <v>2</v>
      </c>
      <c r="BQ940" s="146">
        <f>VLOOKUP(IF(A940=1,0,A940),宝石属性!$B$26:$D$41,2,0)</f>
        <v>10</v>
      </c>
      <c r="BR940" s="146">
        <f>VLOOKUP(IF(A940=1,0,A940),宝石属性!$B$26:$D$41,3,0)</f>
        <v>2</v>
      </c>
      <c r="BS940" s="146">
        <f t="shared" ref="BS940:BV940" si="4097">IF(BS927="","",BS927)</f>
        <v>2</v>
      </c>
      <c r="BT940" s="146">
        <f t="shared" si="4097"/>
        <v>4</v>
      </c>
      <c r="BU940" s="146">
        <f t="shared" si="4097"/>
        <v>7</v>
      </c>
      <c r="BV940" s="146">
        <f t="shared" si="4097"/>
        <v>8</v>
      </c>
      <c r="BW940" s="357">
        <f t="shared" si="4040"/>
        <v>2021</v>
      </c>
      <c r="BX940" s="357">
        <f t="shared" si="4041"/>
        <v>3004</v>
      </c>
    </row>
    <row r="941" spans="1:76" s="353" customFormat="1">
      <c r="A941" s="348">
        <f t="shared" si="3929"/>
        <v>100</v>
      </c>
      <c r="B941" s="348" t="s">
        <v>1112</v>
      </c>
      <c r="C941" s="348" t="str">
        <f t="shared" si="3843"/>
        <v>弓箭</v>
      </c>
      <c r="D941" s="348" t="str">
        <f t="shared" si="4030"/>
        <v>100级橙装弓箭</v>
      </c>
      <c r="E941" s="348">
        <f>VLOOKUP($C941,$C$3:$M$15,COLUMNS($C$3:H$15),0)</f>
        <v>130</v>
      </c>
      <c r="F941" s="348" t="str">
        <f>VLOOKUP($C941,$C$3:$M$15,COLUMNS($C$3:I$15),0)</f>
        <v>phyattack_value</v>
      </c>
      <c r="G941" s="348">
        <f>VLOOKUP($C941,$C$3:$M$15,COLUMNS($C$3:J$15),0)</f>
        <v>150</v>
      </c>
      <c r="H941" s="348" t="str">
        <f>VLOOKUP($C941,$C$3:$M$15,COLUMNS($C$3:K$15),0)</f>
        <v>magicattack_value</v>
      </c>
      <c r="I941" s="348">
        <f>VLOOKUP($C941,$C$3:$M$15,COLUMNS($C$3:L$15),0)</f>
        <v>170</v>
      </c>
      <c r="J941" s="348" t="str">
        <f>VLOOKUP($C941,$C$3:$M$15,COLUMNS($C$3:M$15),0)</f>
        <v>medical_value</v>
      </c>
      <c r="K941" s="344">
        <f t="shared" si="3844"/>
        <v>836</v>
      </c>
      <c r="L941" s="344">
        <f t="shared" si="3845"/>
        <v>836</v>
      </c>
      <c r="M941" s="344">
        <f t="shared" si="3846"/>
        <v>836</v>
      </c>
      <c r="N941" s="344">
        <f t="shared" si="3847"/>
        <v>836</v>
      </c>
      <c r="O941" s="344">
        <f t="shared" si="3848"/>
        <v>836</v>
      </c>
      <c r="P941" s="344">
        <f t="shared" si="3849"/>
        <v>836</v>
      </c>
      <c r="Q941" s="344">
        <f t="shared" si="3850"/>
        <v>836</v>
      </c>
      <c r="R941" s="344">
        <f t="shared" si="3851"/>
        <v>836</v>
      </c>
      <c r="S941" s="344">
        <f t="shared" si="3852"/>
        <v>836</v>
      </c>
      <c r="T941" s="344">
        <f t="shared" si="3853"/>
        <v>836</v>
      </c>
      <c r="U941" s="356">
        <v>3600</v>
      </c>
      <c r="V941" s="356">
        <v>2800</v>
      </c>
      <c r="W941" s="356">
        <v>2000</v>
      </c>
      <c r="X941" s="356">
        <v>1200</v>
      </c>
      <c r="Y941" s="356">
        <v>400</v>
      </c>
      <c r="Z941" s="344">
        <f t="shared" si="3854"/>
        <v>188</v>
      </c>
      <c r="AA941" s="344">
        <f t="shared" si="3855"/>
        <v>188</v>
      </c>
      <c r="AB941" s="344">
        <f t="shared" si="3856"/>
        <v>188</v>
      </c>
      <c r="AC941" s="344">
        <f t="shared" si="3857"/>
        <v>188</v>
      </c>
      <c r="AD941" s="344">
        <f t="shared" si="3858"/>
        <v>188</v>
      </c>
      <c r="AE941" s="344">
        <f t="shared" si="3859"/>
        <v>188</v>
      </c>
      <c r="AF941" s="344">
        <f t="shared" si="3860"/>
        <v>188</v>
      </c>
      <c r="AG941" s="344">
        <f t="shared" si="3861"/>
        <v>188</v>
      </c>
      <c r="AH941" s="344">
        <f t="shared" si="3862"/>
        <v>188</v>
      </c>
      <c r="AI941" s="344">
        <f t="shared" si="3863"/>
        <v>188</v>
      </c>
      <c r="AJ941" s="356">
        <v>3600</v>
      </c>
      <c r="AK941" s="356">
        <v>2800</v>
      </c>
      <c r="AL941" s="356">
        <v>2000</v>
      </c>
      <c r="AM941" s="356">
        <v>1200</v>
      </c>
      <c r="AN941" s="356">
        <v>400</v>
      </c>
      <c r="AO941" s="344">
        <f t="shared" si="3864"/>
        <v>306</v>
      </c>
      <c r="AP941" s="344">
        <f t="shared" si="3865"/>
        <v>306</v>
      </c>
      <c r="AQ941" s="344">
        <f t="shared" si="3866"/>
        <v>306</v>
      </c>
      <c r="AR941" s="344">
        <f t="shared" si="3867"/>
        <v>306</v>
      </c>
      <c r="AS941" s="344">
        <f t="shared" si="3868"/>
        <v>306</v>
      </c>
      <c r="AT941" s="344">
        <f t="shared" si="3869"/>
        <v>306</v>
      </c>
      <c r="AU941" s="344">
        <f t="shared" si="3870"/>
        <v>306</v>
      </c>
      <c r="AV941" s="344">
        <f t="shared" si="3871"/>
        <v>306</v>
      </c>
      <c r="AW941" s="344">
        <f t="shared" si="3872"/>
        <v>306</v>
      </c>
      <c r="AX941" s="344">
        <f t="shared" si="3873"/>
        <v>306</v>
      </c>
      <c r="AY941" s="356">
        <v>3600</v>
      </c>
      <c r="AZ941" s="356">
        <v>2800</v>
      </c>
      <c r="BA941" s="356">
        <v>2000</v>
      </c>
      <c r="BB941" s="356">
        <v>1200</v>
      </c>
      <c r="BC941" s="356">
        <v>400</v>
      </c>
      <c r="BD941" s="353">
        <f t="shared" ref="BD941:BH941" si="4098">IF(BD746="","",BD746+60)</f>
        <v>190</v>
      </c>
      <c r="BE941" s="353">
        <f t="shared" si="4098"/>
        <v>190</v>
      </c>
      <c r="BF941" s="353">
        <f t="shared" si="4098"/>
        <v>205</v>
      </c>
      <c r="BG941" s="353">
        <f t="shared" si="4098"/>
        <v>220</v>
      </c>
      <c r="BH941" s="353">
        <f t="shared" si="4098"/>
        <v>235</v>
      </c>
      <c r="BI941" s="146" t="str">
        <f t="shared" si="3911"/>
        <v>190;190</v>
      </c>
      <c r="BJ941" s="352">
        <f t="shared" si="3912"/>
        <v>205</v>
      </c>
      <c r="BK941" s="146" t="str">
        <f t="shared" si="3913"/>
        <v>220;235</v>
      </c>
      <c r="BL941" s="25">
        <f t="shared" si="4032"/>
        <v>8100103</v>
      </c>
      <c r="BM941" s="146">
        <f t="shared" ref="BM941" si="4099">BM928</f>
        <v>1800</v>
      </c>
      <c r="BN941" s="146">
        <f t="shared" si="3808"/>
        <v>8</v>
      </c>
      <c r="BO941" s="146">
        <f t="shared" ref="BO941:BP941" si="4100">BO928</f>
        <v>1</v>
      </c>
      <c r="BP941" s="146">
        <f t="shared" si="4100"/>
        <v>3</v>
      </c>
      <c r="BQ941" s="146">
        <f>VLOOKUP(IF(A941=1,0,A941),宝石属性!$B$26:$D$41,2,0)</f>
        <v>10</v>
      </c>
      <c r="BR941" s="146">
        <f>VLOOKUP(IF(A941=1,0,A941),宝石属性!$B$26:$D$41,3,0)</f>
        <v>2</v>
      </c>
      <c r="BS941" s="146">
        <f t="shared" ref="BS941:BV941" si="4101">IF(BS928="","",BS928)</f>
        <v>2</v>
      </c>
      <c r="BT941" s="146">
        <f t="shared" si="4101"/>
        <v>4</v>
      </c>
      <c r="BU941" s="146">
        <f t="shared" si="4101"/>
        <v>7</v>
      </c>
      <c r="BV941" s="146">
        <f t="shared" si="4101"/>
        <v>8</v>
      </c>
      <c r="BW941" s="357">
        <f t="shared" si="4040"/>
        <v>2021</v>
      </c>
      <c r="BX941" s="357">
        <f t="shared" si="4041"/>
        <v>3004</v>
      </c>
    </row>
    <row r="942" spans="1:76" s="353" customFormat="1">
      <c r="A942" s="348">
        <f t="shared" si="3929"/>
        <v>100</v>
      </c>
      <c r="B942" s="348" t="s">
        <v>1112</v>
      </c>
      <c r="C942" s="348" t="str">
        <f t="shared" si="3843"/>
        <v>爪</v>
      </c>
      <c r="D942" s="348" t="str">
        <f t="shared" si="4030"/>
        <v>100级橙装爪</v>
      </c>
      <c r="E942" s="348">
        <f>VLOOKUP($C942,$C$3:$M$15,COLUMNS($C$3:H$15),0)</f>
        <v>130</v>
      </c>
      <c r="F942" s="348" t="str">
        <f>VLOOKUP($C942,$C$3:$M$15,COLUMNS($C$3:I$15),0)</f>
        <v>phyattack_value</v>
      </c>
      <c r="G942" s="348">
        <f>VLOOKUP($C942,$C$3:$M$15,COLUMNS($C$3:J$15),0)</f>
        <v>150</v>
      </c>
      <c r="H942" s="348" t="str">
        <f>VLOOKUP($C942,$C$3:$M$15,COLUMNS($C$3:K$15),0)</f>
        <v>magicattack_value</v>
      </c>
      <c r="I942" s="348">
        <f>VLOOKUP($C942,$C$3:$M$15,COLUMNS($C$3:L$15),0)</f>
        <v>170</v>
      </c>
      <c r="J942" s="348" t="str">
        <f>VLOOKUP($C942,$C$3:$M$15,COLUMNS($C$3:M$15),0)</f>
        <v>medical_value</v>
      </c>
      <c r="K942" s="344">
        <f t="shared" si="3844"/>
        <v>836</v>
      </c>
      <c r="L942" s="344">
        <f t="shared" si="3845"/>
        <v>836</v>
      </c>
      <c r="M942" s="344">
        <f t="shared" si="3846"/>
        <v>836</v>
      </c>
      <c r="N942" s="344">
        <f t="shared" si="3847"/>
        <v>836</v>
      </c>
      <c r="O942" s="344">
        <f t="shared" si="3848"/>
        <v>836</v>
      </c>
      <c r="P942" s="344">
        <f t="shared" si="3849"/>
        <v>836</v>
      </c>
      <c r="Q942" s="344">
        <f t="shared" si="3850"/>
        <v>836</v>
      </c>
      <c r="R942" s="344">
        <f t="shared" si="3851"/>
        <v>836</v>
      </c>
      <c r="S942" s="344">
        <f t="shared" si="3852"/>
        <v>836</v>
      </c>
      <c r="T942" s="344">
        <f t="shared" si="3853"/>
        <v>836</v>
      </c>
      <c r="U942" s="356">
        <v>3600</v>
      </c>
      <c r="V942" s="356">
        <v>2800</v>
      </c>
      <c r="W942" s="356">
        <v>2000</v>
      </c>
      <c r="X942" s="356">
        <v>1200</v>
      </c>
      <c r="Y942" s="356">
        <v>400</v>
      </c>
      <c r="Z942" s="344">
        <f t="shared" si="3854"/>
        <v>188</v>
      </c>
      <c r="AA942" s="344">
        <f t="shared" si="3855"/>
        <v>188</v>
      </c>
      <c r="AB942" s="344">
        <f t="shared" si="3856"/>
        <v>188</v>
      </c>
      <c r="AC942" s="344">
        <f t="shared" si="3857"/>
        <v>188</v>
      </c>
      <c r="AD942" s="344">
        <f t="shared" si="3858"/>
        <v>188</v>
      </c>
      <c r="AE942" s="344">
        <f t="shared" si="3859"/>
        <v>188</v>
      </c>
      <c r="AF942" s="344">
        <f t="shared" si="3860"/>
        <v>188</v>
      </c>
      <c r="AG942" s="344">
        <f t="shared" si="3861"/>
        <v>188</v>
      </c>
      <c r="AH942" s="344">
        <f t="shared" si="3862"/>
        <v>188</v>
      </c>
      <c r="AI942" s="344">
        <f t="shared" si="3863"/>
        <v>188</v>
      </c>
      <c r="AJ942" s="356">
        <v>3600</v>
      </c>
      <c r="AK942" s="356">
        <v>2800</v>
      </c>
      <c r="AL942" s="356">
        <v>2000</v>
      </c>
      <c r="AM942" s="356">
        <v>1200</v>
      </c>
      <c r="AN942" s="356">
        <v>400</v>
      </c>
      <c r="AO942" s="344">
        <f t="shared" si="3864"/>
        <v>306</v>
      </c>
      <c r="AP942" s="344">
        <f t="shared" si="3865"/>
        <v>306</v>
      </c>
      <c r="AQ942" s="344">
        <f t="shared" si="3866"/>
        <v>306</v>
      </c>
      <c r="AR942" s="344">
        <f t="shared" si="3867"/>
        <v>306</v>
      </c>
      <c r="AS942" s="344">
        <f t="shared" si="3868"/>
        <v>306</v>
      </c>
      <c r="AT942" s="344">
        <f t="shared" si="3869"/>
        <v>306</v>
      </c>
      <c r="AU942" s="344">
        <f t="shared" si="3870"/>
        <v>306</v>
      </c>
      <c r="AV942" s="344">
        <f t="shared" si="3871"/>
        <v>306</v>
      </c>
      <c r="AW942" s="344">
        <f t="shared" si="3872"/>
        <v>306</v>
      </c>
      <c r="AX942" s="344">
        <f t="shared" si="3873"/>
        <v>306</v>
      </c>
      <c r="AY942" s="356">
        <v>3600</v>
      </c>
      <c r="AZ942" s="356">
        <v>2800</v>
      </c>
      <c r="BA942" s="356">
        <v>2000</v>
      </c>
      <c r="BB942" s="356">
        <v>1200</v>
      </c>
      <c r="BC942" s="356">
        <v>400</v>
      </c>
      <c r="BD942" s="353">
        <f t="shared" ref="BD942:BH942" si="4102">IF(BD747="","",BD747+60)</f>
        <v>190</v>
      </c>
      <c r="BE942" s="353">
        <f t="shared" si="4102"/>
        <v>190</v>
      </c>
      <c r="BF942" s="353">
        <f t="shared" si="4102"/>
        <v>205</v>
      </c>
      <c r="BG942" s="353">
        <f t="shared" si="4102"/>
        <v>220</v>
      </c>
      <c r="BH942" s="353">
        <f t="shared" si="4102"/>
        <v>235</v>
      </c>
      <c r="BI942" s="146" t="str">
        <f t="shared" si="3911"/>
        <v>190;190</v>
      </c>
      <c r="BJ942" s="352">
        <f t="shared" si="3912"/>
        <v>205</v>
      </c>
      <c r="BK942" s="146" t="str">
        <f t="shared" si="3913"/>
        <v>220;235</v>
      </c>
      <c r="BL942" s="25">
        <f t="shared" si="4032"/>
        <v>8100104</v>
      </c>
      <c r="BM942" s="146">
        <f t="shared" ref="BM942" si="4103">BM929</f>
        <v>3080</v>
      </c>
      <c r="BN942" s="146">
        <f t="shared" ref="BN942:BN1005" si="4104">BN747+1</f>
        <v>8</v>
      </c>
      <c r="BO942" s="146">
        <f t="shared" ref="BO942:BP942" si="4105">BO929</f>
        <v>1</v>
      </c>
      <c r="BP942" s="146">
        <f t="shared" si="4105"/>
        <v>4</v>
      </c>
      <c r="BQ942" s="146">
        <f>VLOOKUP(IF(A942=1,0,A942),宝石属性!$B$26:$D$41,2,0)</f>
        <v>10</v>
      </c>
      <c r="BR942" s="146">
        <f>VLOOKUP(IF(A942=1,0,A942),宝石属性!$B$26:$D$41,3,0)</f>
        <v>2</v>
      </c>
      <c r="BS942" s="146">
        <f t="shared" ref="BS942:BV942" si="4106">IF(BS929="","",BS929)</f>
        <v>2</v>
      </c>
      <c r="BT942" s="146">
        <f t="shared" si="4106"/>
        <v>4</v>
      </c>
      <c r="BU942" s="146">
        <f t="shared" si="4106"/>
        <v>7</v>
      </c>
      <c r="BV942" s="146">
        <f t="shared" si="4106"/>
        <v>8</v>
      </c>
      <c r="BW942" s="357">
        <f t="shared" si="4040"/>
        <v>2021</v>
      </c>
      <c r="BX942" s="357">
        <f t="shared" si="4041"/>
        <v>3004</v>
      </c>
    </row>
    <row r="943" spans="1:76" s="353" customFormat="1">
      <c r="A943" s="348">
        <f t="shared" si="3929"/>
        <v>100</v>
      </c>
      <c r="B943" s="348" t="s">
        <v>1112</v>
      </c>
      <c r="C943" s="348" t="str">
        <f t="shared" si="3843"/>
        <v>魔棒</v>
      </c>
      <c r="D943" s="348" t="str">
        <f t="shared" si="4030"/>
        <v>100级橙装魔棒</v>
      </c>
      <c r="E943" s="348">
        <f>VLOOKUP($C943,$C$3:$M$15,COLUMNS($C$3:H$15),0)</f>
        <v>130</v>
      </c>
      <c r="F943" s="348" t="str">
        <f>VLOOKUP($C943,$C$3:$M$15,COLUMNS($C$3:I$15),0)</f>
        <v>phyattack_value</v>
      </c>
      <c r="G943" s="348">
        <f>VLOOKUP($C943,$C$3:$M$15,COLUMNS($C$3:J$15),0)</f>
        <v>150</v>
      </c>
      <c r="H943" s="348" t="str">
        <f>VLOOKUP($C943,$C$3:$M$15,COLUMNS($C$3:K$15),0)</f>
        <v>magicattack_value</v>
      </c>
      <c r="I943" s="348">
        <f>VLOOKUP($C943,$C$3:$M$15,COLUMNS($C$3:L$15),0)</f>
        <v>170</v>
      </c>
      <c r="J943" s="348" t="str">
        <f>VLOOKUP($C943,$C$3:$M$15,COLUMNS($C$3:M$15),0)</f>
        <v>medical_value</v>
      </c>
      <c r="K943" s="344">
        <f t="shared" si="3844"/>
        <v>836</v>
      </c>
      <c r="L943" s="344">
        <f t="shared" si="3845"/>
        <v>836</v>
      </c>
      <c r="M943" s="344">
        <f t="shared" si="3846"/>
        <v>836</v>
      </c>
      <c r="N943" s="344">
        <f t="shared" si="3847"/>
        <v>836</v>
      </c>
      <c r="O943" s="344">
        <f t="shared" si="3848"/>
        <v>836</v>
      </c>
      <c r="P943" s="344">
        <f t="shared" si="3849"/>
        <v>836</v>
      </c>
      <c r="Q943" s="344">
        <f t="shared" si="3850"/>
        <v>836</v>
      </c>
      <c r="R943" s="344">
        <f t="shared" si="3851"/>
        <v>836</v>
      </c>
      <c r="S943" s="344">
        <f t="shared" si="3852"/>
        <v>836</v>
      </c>
      <c r="T943" s="344">
        <f t="shared" si="3853"/>
        <v>836</v>
      </c>
      <c r="U943" s="356">
        <v>3600</v>
      </c>
      <c r="V943" s="356">
        <v>2800</v>
      </c>
      <c r="W943" s="356">
        <v>2000</v>
      </c>
      <c r="X943" s="356">
        <v>1200</v>
      </c>
      <c r="Y943" s="356">
        <v>400</v>
      </c>
      <c r="Z943" s="344">
        <f t="shared" si="3854"/>
        <v>188</v>
      </c>
      <c r="AA943" s="344">
        <f t="shared" si="3855"/>
        <v>188</v>
      </c>
      <c r="AB943" s="344">
        <f t="shared" si="3856"/>
        <v>188</v>
      </c>
      <c r="AC943" s="344">
        <f t="shared" si="3857"/>
        <v>188</v>
      </c>
      <c r="AD943" s="344">
        <f t="shared" si="3858"/>
        <v>188</v>
      </c>
      <c r="AE943" s="344">
        <f t="shared" si="3859"/>
        <v>188</v>
      </c>
      <c r="AF943" s="344">
        <f t="shared" si="3860"/>
        <v>188</v>
      </c>
      <c r="AG943" s="344">
        <f t="shared" si="3861"/>
        <v>188</v>
      </c>
      <c r="AH943" s="344">
        <f t="shared" si="3862"/>
        <v>188</v>
      </c>
      <c r="AI943" s="344">
        <f t="shared" si="3863"/>
        <v>188</v>
      </c>
      <c r="AJ943" s="356">
        <v>3600</v>
      </c>
      <c r="AK943" s="356">
        <v>2800</v>
      </c>
      <c r="AL943" s="356">
        <v>2000</v>
      </c>
      <c r="AM943" s="356">
        <v>1200</v>
      </c>
      <c r="AN943" s="356">
        <v>400</v>
      </c>
      <c r="AO943" s="344">
        <f t="shared" si="3864"/>
        <v>306</v>
      </c>
      <c r="AP943" s="344">
        <f t="shared" si="3865"/>
        <v>306</v>
      </c>
      <c r="AQ943" s="344">
        <f t="shared" si="3866"/>
        <v>306</v>
      </c>
      <c r="AR943" s="344">
        <f t="shared" si="3867"/>
        <v>306</v>
      </c>
      <c r="AS943" s="344">
        <f t="shared" si="3868"/>
        <v>306</v>
      </c>
      <c r="AT943" s="344">
        <f t="shared" si="3869"/>
        <v>306</v>
      </c>
      <c r="AU943" s="344">
        <f t="shared" si="3870"/>
        <v>306</v>
      </c>
      <c r="AV943" s="344">
        <f t="shared" si="3871"/>
        <v>306</v>
      </c>
      <c r="AW943" s="344">
        <f t="shared" si="3872"/>
        <v>306</v>
      </c>
      <c r="AX943" s="344">
        <f t="shared" si="3873"/>
        <v>306</v>
      </c>
      <c r="AY943" s="356">
        <v>3600</v>
      </c>
      <c r="AZ943" s="356">
        <v>2800</v>
      </c>
      <c r="BA943" s="356">
        <v>2000</v>
      </c>
      <c r="BB943" s="356">
        <v>1200</v>
      </c>
      <c r="BC943" s="356">
        <v>400</v>
      </c>
      <c r="BD943" s="353">
        <f t="shared" ref="BD943:BH943" si="4107">IF(BD748="","",BD748+60)</f>
        <v>190</v>
      </c>
      <c r="BE943" s="353">
        <f t="shared" si="4107"/>
        <v>190</v>
      </c>
      <c r="BF943" s="353">
        <f t="shared" si="4107"/>
        <v>205</v>
      </c>
      <c r="BG943" s="353">
        <f t="shared" si="4107"/>
        <v>220</v>
      </c>
      <c r="BH943" s="353">
        <f t="shared" si="4107"/>
        <v>235</v>
      </c>
      <c r="BI943" s="146" t="str">
        <f t="shared" si="3911"/>
        <v>190;190</v>
      </c>
      <c r="BJ943" s="352">
        <f t="shared" si="3912"/>
        <v>205</v>
      </c>
      <c r="BK943" s="146" t="str">
        <f t="shared" si="3913"/>
        <v>220;235</v>
      </c>
      <c r="BL943" s="25">
        <f t="shared" si="4032"/>
        <v>8100105</v>
      </c>
      <c r="BM943" s="146">
        <f t="shared" ref="BM943" si="4108">BM930</f>
        <v>2824</v>
      </c>
      <c r="BN943" s="146">
        <f t="shared" si="4104"/>
        <v>8</v>
      </c>
      <c r="BO943" s="146">
        <f t="shared" ref="BO943:BP943" si="4109">BO930</f>
        <v>1</v>
      </c>
      <c r="BP943" s="146">
        <f t="shared" si="4109"/>
        <v>5</v>
      </c>
      <c r="BQ943" s="146">
        <f>VLOOKUP(IF(A943=1,0,A943),宝石属性!$B$26:$D$41,2,0)</f>
        <v>10</v>
      </c>
      <c r="BR943" s="146">
        <f>VLOOKUP(IF(A943=1,0,A943),宝石属性!$B$26:$D$41,3,0)</f>
        <v>2</v>
      </c>
      <c r="BS943" s="146">
        <f t="shared" ref="BS943:BV943" si="4110">IF(BS930="","",BS930)</f>
        <v>2</v>
      </c>
      <c r="BT943" s="146">
        <f t="shared" si="4110"/>
        <v>4</v>
      </c>
      <c r="BU943" s="146">
        <f t="shared" si="4110"/>
        <v>7</v>
      </c>
      <c r="BV943" s="146">
        <f t="shared" si="4110"/>
        <v>8</v>
      </c>
      <c r="BW943" s="357">
        <f t="shared" si="4040"/>
        <v>2021</v>
      </c>
      <c r="BX943" s="357">
        <f t="shared" si="4041"/>
        <v>3003</v>
      </c>
    </row>
    <row r="944" spans="1:76" s="353" customFormat="1">
      <c r="A944" s="348">
        <f t="shared" si="3929"/>
        <v>100</v>
      </c>
      <c r="B944" s="348" t="s">
        <v>1112</v>
      </c>
      <c r="C944" s="348" t="str">
        <f t="shared" si="3843"/>
        <v>法杖</v>
      </c>
      <c r="D944" s="348" t="str">
        <f t="shared" si="4030"/>
        <v>100级橙装法杖</v>
      </c>
      <c r="E944" s="348">
        <f>VLOOKUP($C944,$C$3:$M$15,COLUMNS($C$3:H$15),0)</f>
        <v>130</v>
      </c>
      <c r="F944" s="348" t="str">
        <f>VLOOKUP($C944,$C$3:$M$15,COLUMNS($C$3:I$15),0)</f>
        <v>phyattack_value</v>
      </c>
      <c r="G944" s="348">
        <f>VLOOKUP($C944,$C$3:$M$15,COLUMNS($C$3:J$15),0)</f>
        <v>150</v>
      </c>
      <c r="H944" s="348" t="str">
        <f>VLOOKUP($C944,$C$3:$M$15,COLUMNS($C$3:K$15),0)</f>
        <v>magicattack_value</v>
      </c>
      <c r="I944" s="348">
        <f>VLOOKUP($C944,$C$3:$M$15,COLUMNS($C$3:L$15),0)</f>
        <v>170</v>
      </c>
      <c r="J944" s="348" t="str">
        <f>VLOOKUP($C944,$C$3:$M$15,COLUMNS($C$3:M$15),0)</f>
        <v>medical_value</v>
      </c>
      <c r="K944" s="344">
        <f t="shared" si="3844"/>
        <v>836</v>
      </c>
      <c r="L944" s="344">
        <f t="shared" si="3845"/>
        <v>836</v>
      </c>
      <c r="M944" s="344">
        <f t="shared" si="3846"/>
        <v>836</v>
      </c>
      <c r="N944" s="344">
        <f t="shared" si="3847"/>
        <v>836</v>
      </c>
      <c r="O944" s="344">
        <f t="shared" si="3848"/>
        <v>836</v>
      </c>
      <c r="P944" s="344">
        <f t="shared" si="3849"/>
        <v>836</v>
      </c>
      <c r="Q944" s="344">
        <f t="shared" si="3850"/>
        <v>836</v>
      </c>
      <c r="R944" s="344">
        <f t="shared" si="3851"/>
        <v>836</v>
      </c>
      <c r="S944" s="344">
        <f t="shared" si="3852"/>
        <v>836</v>
      </c>
      <c r="T944" s="344">
        <f t="shared" si="3853"/>
        <v>836</v>
      </c>
      <c r="U944" s="356">
        <v>3600</v>
      </c>
      <c r="V944" s="356">
        <v>2800</v>
      </c>
      <c r="W944" s="356">
        <v>2000</v>
      </c>
      <c r="X944" s="356">
        <v>1200</v>
      </c>
      <c r="Y944" s="356">
        <v>400</v>
      </c>
      <c r="Z944" s="344">
        <f t="shared" si="3854"/>
        <v>188</v>
      </c>
      <c r="AA944" s="344">
        <f t="shared" si="3855"/>
        <v>188</v>
      </c>
      <c r="AB944" s="344">
        <f t="shared" si="3856"/>
        <v>188</v>
      </c>
      <c r="AC944" s="344">
        <f t="shared" si="3857"/>
        <v>188</v>
      </c>
      <c r="AD944" s="344">
        <f t="shared" si="3858"/>
        <v>188</v>
      </c>
      <c r="AE944" s="344">
        <f t="shared" si="3859"/>
        <v>188</v>
      </c>
      <c r="AF944" s="344">
        <f t="shared" si="3860"/>
        <v>188</v>
      </c>
      <c r="AG944" s="344">
        <f t="shared" si="3861"/>
        <v>188</v>
      </c>
      <c r="AH944" s="344">
        <f t="shared" si="3862"/>
        <v>188</v>
      </c>
      <c r="AI944" s="344">
        <f t="shared" si="3863"/>
        <v>188</v>
      </c>
      <c r="AJ944" s="356">
        <v>3600</v>
      </c>
      <c r="AK944" s="356">
        <v>2800</v>
      </c>
      <c r="AL944" s="356">
        <v>2000</v>
      </c>
      <c r="AM944" s="356">
        <v>1200</v>
      </c>
      <c r="AN944" s="356">
        <v>400</v>
      </c>
      <c r="AO944" s="344">
        <f t="shared" si="3864"/>
        <v>306</v>
      </c>
      <c r="AP944" s="344">
        <f t="shared" si="3865"/>
        <v>306</v>
      </c>
      <c r="AQ944" s="344">
        <f t="shared" si="3866"/>
        <v>306</v>
      </c>
      <c r="AR944" s="344">
        <f t="shared" si="3867"/>
        <v>306</v>
      </c>
      <c r="AS944" s="344">
        <f t="shared" si="3868"/>
        <v>306</v>
      </c>
      <c r="AT944" s="344">
        <f t="shared" si="3869"/>
        <v>306</v>
      </c>
      <c r="AU944" s="344">
        <f t="shared" si="3870"/>
        <v>306</v>
      </c>
      <c r="AV944" s="344">
        <f t="shared" si="3871"/>
        <v>306</v>
      </c>
      <c r="AW944" s="344">
        <f t="shared" si="3872"/>
        <v>306</v>
      </c>
      <c r="AX944" s="344">
        <f t="shared" si="3873"/>
        <v>306</v>
      </c>
      <c r="AY944" s="356">
        <v>3600</v>
      </c>
      <c r="AZ944" s="356">
        <v>2800</v>
      </c>
      <c r="BA944" s="356">
        <v>2000</v>
      </c>
      <c r="BB944" s="356">
        <v>1200</v>
      </c>
      <c r="BC944" s="356">
        <v>400</v>
      </c>
      <c r="BD944" s="353">
        <f t="shared" ref="BD944:BH944" si="4111">IF(BD749="","",BD749+60)</f>
        <v>190</v>
      </c>
      <c r="BE944" s="353">
        <f t="shared" si="4111"/>
        <v>190</v>
      </c>
      <c r="BF944" s="353">
        <f t="shared" si="4111"/>
        <v>205</v>
      </c>
      <c r="BG944" s="353">
        <f t="shared" si="4111"/>
        <v>220</v>
      </c>
      <c r="BH944" s="353">
        <f t="shared" si="4111"/>
        <v>235</v>
      </c>
      <c r="BI944" s="146" t="str">
        <f t="shared" si="3911"/>
        <v>190;190</v>
      </c>
      <c r="BJ944" s="352">
        <f t="shared" si="3912"/>
        <v>205</v>
      </c>
      <c r="BK944" s="146" t="str">
        <f t="shared" si="3913"/>
        <v>220;235</v>
      </c>
      <c r="BL944" s="25">
        <f t="shared" si="4032"/>
        <v>8100106</v>
      </c>
      <c r="BM944" s="146">
        <f t="shared" ref="BM944" si="4112">BM931</f>
        <v>4104</v>
      </c>
      <c r="BN944" s="146">
        <f t="shared" si="4104"/>
        <v>8</v>
      </c>
      <c r="BO944" s="146">
        <f t="shared" ref="BO944:BP944" si="4113">BO931</f>
        <v>1</v>
      </c>
      <c r="BP944" s="146">
        <f t="shared" si="4113"/>
        <v>6</v>
      </c>
      <c r="BQ944" s="146">
        <f>VLOOKUP(IF(A944=1,0,A944),宝石属性!$B$26:$D$41,2,0)</f>
        <v>10</v>
      </c>
      <c r="BR944" s="146">
        <f>VLOOKUP(IF(A944=1,0,A944),宝石属性!$B$26:$D$41,3,0)</f>
        <v>2</v>
      </c>
      <c r="BS944" s="146">
        <f t="shared" ref="BS944:BV944" si="4114">IF(BS931="","",BS931)</f>
        <v>2</v>
      </c>
      <c r="BT944" s="146">
        <f t="shared" si="4114"/>
        <v>4</v>
      </c>
      <c r="BU944" s="146">
        <f t="shared" si="4114"/>
        <v>7</v>
      </c>
      <c r="BV944" s="146">
        <f t="shared" si="4114"/>
        <v>8</v>
      </c>
      <c r="BW944" s="357">
        <f t="shared" si="4040"/>
        <v>2021</v>
      </c>
      <c r="BX944" s="357">
        <f t="shared" si="4041"/>
        <v>3003</v>
      </c>
    </row>
    <row r="945" spans="1:76" s="353" customFormat="1">
      <c r="A945" s="348">
        <f t="shared" si="3929"/>
        <v>100</v>
      </c>
      <c r="B945" s="348" t="s">
        <v>1112</v>
      </c>
      <c r="C945" s="348" t="str">
        <f t="shared" si="3843"/>
        <v>男衣</v>
      </c>
      <c r="D945" s="348" t="str">
        <f t="shared" si="4030"/>
        <v>100级橙装男衣</v>
      </c>
      <c r="E945" s="348">
        <f>VLOOKUP($C945,$C$3:$M$15,COLUMNS($C$3:H$15),0)</f>
        <v>60</v>
      </c>
      <c r="F945" s="348" t="str">
        <f>VLOOKUP($C945,$C$3:$M$15,COLUMNS($C$3:I$15),0)</f>
        <v>maxhp_value</v>
      </c>
      <c r="G945" s="348">
        <f>VLOOKUP($C945,$C$3:$M$15,COLUMNS($C$3:J$15),0)</f>
        <v>140</v>
      </c>
      <c r="H945" s="348" t="str">
        <f>VLOOKUP($C945,$C$3:$M$15,COLUMNS($C$3:K$15),0)</f>
        <v>defend_value</v>
      </c>
      <c r="I945" s="348" t="str">
        <f>VLOOKUP($C945,$C$3:$M$15,COLUMNS($C$3:L$15),0)</f>
        <v/>
      </c>
      <c r="J945" s="348" t="str">
        <f>VLOOKUP($C945,$C$3:$M$15,COLUMNS($C$3:M$15),0)</f>
        <v/>
      </c>
      <c r="K945" s="344">
        <f t="shared" si="3844"/>
        <v>669</v>
      </c>
      <c r="L945" s="344">
        <f t="shared" si="3845"/>
        <v>669</v>
      </c>
      <c r="M945" s="344">
        <f t="shared" si="3846"/>
        <v>669</v>
      </c>
      <c r="N945" s="344">
        <f t="shared" si="3847"/>
        <v>669</v>
      </c>
      <c r="O945" s="344">
        <f t="shared" si="3848"/>
        <v>669</v>
      </c>
      <c r="P945" s="344">
        <f t="shared" si="3849"/>
        <v>669</v>
      </c>
      <c r="Q945" s="344">
        <f t="shared" si="3850"/>
        <v>669</v>
      </c>
      <c r="R945" s="344">
        <f t="shared" si="3851"/>
        <v>669</v>
      </c>
      <c r="S945" s="344">
        <f t="shared" si="3852"/>
        <v>669</v>
      </c>
      <c r="T945" s="344">
        <f t="shared" si="3853"/>
        <v>669</v>
      </c>
      <c r="U945" s="356">
        <v>3600</v>
      </c>
      <c r="V945" s="356">
        <v>2800</v>
      </c>
      <c r="W945" s="356">
        <v>2000</v>
      </c>
      <c r="X945" s="356">
        <v>1200</v>
      </c>
      <c r="Y945" s="356">
        <v>400</v>
      </c>
      <c r="Z945" s="344">
        <f t="shared" si="3854"/>
        <v>209</v>
      </c>
      <c r="AA945" s="344">
        <f t="shared" si="3855"/>
        <v>209</v>
      </c>
      <c r="AB945" s="344">
        <f t="shared" si="3856"/>
        <v>209</v>
      </c>
      <c r="AC945" s="344">
        <f t="shared" si="3857"/>
        <v>209</v>
      </c>
      <c r="AD945" s="344">
        <f t="shared" si="3858"/>
        <v>209</v>
      </c>
      <c r="AE945" s="344">
        <f t="shared" si="3859"/>
        <v>209</v>
      </c>
      <c r="AF945" s="344">
        <f t="shared" si="3860"/>
        <v>209</v>
      </c>
      <c r="AG945" s="344">
        <f t="shared" si="3861"/>
        <v>209</v>
      </c>
      <c r="AH945" s="344">
        <f t="shared" si="3862"/>
        <v>209</v>
      </c>
      <c r="AI945" s="344">
        <f t="shared" si="3863"/>
        <v>209</v>
      </c>
      <c r="AJ945" s="356">
        <v>3600</v>
      </c>
      <c r="AK945" s="356">
        <v>2800</v>
      </c>
      <c r="AL945" s="356">
        <v>2000</v>
      </c>
      <c r="AM945" s="356">
        <v>1200</v>
      </c>
      <c r="AN945" s="356">
        <v>400</v>
      </c>
      <c r="AO945" s="344" t="str">
        <f t="shared" si="3864"/>
        <v/>
      </c>
      <c r="AP945" s="344" t="str">
        <f t="shared" si="3865"/>
        <v/>
      </c>
      <c r="AQ945" s="344" t="str">
        <f t="shared" si="3866"/>
        <v/>
      </c>
      <c r="AR945" s="344" t="str">
        <f t="shared" si="3867"/>
        <v/>
      </c>
      <c r="AS945" s="344" t="str">
        <f t="shared" si="3868"/>
        <v/>
      </c>
      <c r="AT945" s="344" t="str">
        <f t="shared" si="3869"/>
        <v/>
      </c>
      <c r="AU945" s="344" t="str">
        <f t="shared" si="3870"/>
        <v/>
      </c>
      <c r="AV945" s="344" t="str">
        <f t="shared" si="3871"/>
        <v/>
      </c>
      <c r="AW945" s="344" t="str">
        <f t="shared" si="3872"/>
        <v/>
      </c>
      <c r="AX945" s="344" t="str">
        <f t="shared" si="3873"/>
        <v/>
      </c>
      <c r="AY945" s="356">
        <v>3600</v>
      </c>
      <c r="AZ945" s="356">
        <v>2800</v>
      </c>
      <c r="BA945" s="356">
        <v>2000</v>
      </c>
      <c r="BB945" s="356">
        <v>1200</v>
      </c>
      <c r="BC945" s="356">
        <v>400</v>
      </c>
      <c r="BD945" s="353">
        <f t="shared" ref="BD945:BH945" si="4115">IF(BD750="","",BD750+60)</f>
        <v>190</v>
      </c>
      <c r="BE945" s="353">
        <f t="shared" si="4115"/>
        <v>190</v>
      </c>
      <c r="BF945" s="353">
        <f t="shared" si="4115"/>
        <v>205</v>
      </c>
      <c r="BG945" s="353">
        <f t="shared" si="4115"/>
        <v>220</v>
      </c>
      <c r="BH945" s="353">
        <f t="shared" si="4115"/>
        <v>235</v>
      </c>
      <c r="BI945" s="146" t="str">
        <f t="shared" si="3911"/>
        <v>190;190</v>
      </c>
      <c r="BJ945" s="352">
        <f t="shared" si="3912"/>
        <v>205</v>
      </c>
      <c r="BK945" s="146" t="str">
        <f t="shared" si="3913"/>
        <v>220;235</v>
      </c>
      <c r="BL945" s="25">
        <f t="shared" si="4032"/>
        <v>8100207</v>
      </c>
      <c r="BM945" s="146">
        <f t="shared" ref="BM945" si="4116">BM932</f>
        <v>312</v>
      </c>
      <c r="BN945" s="146">
        <f t="shared" si="4104"/>
        <v>8</v>
      </c>
      <c r="BO945" s="146">
        <f t="shared" ref="BO945:BP945" si="4117">BO932</f>
        <v>2</v>
      </c>
      <c r="BP945" s="146">
        <f t="shared" si="4117"/>
        <v>7</v>
      </c>
      <c r="BQ945" s="146">
        <f>VLOOKUP(IF(A945=1,0,A945),宝石属性!$B$26:$D$41,2,0)</f>
        <v>10</v>
      </c>
      <c r="BR945" s="146">
        <f>VLOOKUP(IF(A945=1,0,A945),宝石属性!$B$26:$D$41,3,0)</f>
        <v>2</v>
      </c>
      <c r="BS945" s="146">
        <f t="shared" ref="BS945:BV945" si="4118">IF(BS932="","",BS932)</f>
        <v>1</v>
      </c>
      <c r="BT945" s="146">
        <f t="shared" si="4118"/>
        <v>3</v>
      </c>
      <c r="BU945" s="146">
        <f t="shared" si="4118"/>
        <v>5</v>
      </c>
      <c r="BV945" s="146">
        <f t="shared" si="4118"/>
        <v>7</v>
      </c>
      <c r="BW945" s="357">
        <f t="shared" si="4040"/>
        <v>2024</v>
      </c>
      <c r="BX945" s="357">
        <f t="shared" si="4041"/>
        <v>3004</v>
      </c>
    </row>
    <row r="946" spans="1:76" s="353" customFormat="1">
      <c r="A946" s="348">
        <f t="shared" si="3929"/>
        <v>100</v>
      </c>
      <c r="B946" s="348" t="s">
        <v>1112</v>
      </c>
      <c r="C946" s="348" t="str">
        <f t="shared" si="3843"/>
        <v>女衣</v>
      </c>
      <c r="D946" s="348" t="str">
        <f t="shared" si="4030"/>
        <v>100级橙装女衣</v>
      </c>
      <c r="E946" s="348">
        <f>VLOOKUP($C946,$C$3:$M$15,COLUMNS($C$3:H$15),0)</f>
        <v>60</v>
      </c>
      <c r="F946" s="348" t="str">
        <f>VLOOKUP($C946,$C$3:$M$15,COLUMNS($C$3:I$15),0)</f>
        <v>maxhp_value</v>
      </c>
      <c r="G946" s="348">
        <f>VLOOKUP($C946,$C$3:$M$15,COLUMNS($C$3:J$15),0)</f>
        <v>140</v>
      </c>
      <c r="H946" s="348" t="str">
        <f>VLOOKUP($C946,$C$3:$M$15,COLUMNS($C$3:K$15),0)</f>
        <v>defend_value</v>
      </c>
      <c r="I946" s="348" t="str">
        <f>VLOOKUP($C946,$C$3:$M$15,COLUMNS($C$3:L$15),0)</f>
        <v/>
      </c>
      <c r="J946" s="348" t="str">
        <f>VLOOKUP($C946,$C$3:$M$15,COLUMNS($C$3:M$15),0)</f>
        <v/>
      </c>
      <c r="K946" s="344">
        <f t="shared" si="3844"/>
        <v>669</v>
      </c>
      <c r="L946" s="344">
        <f t="shared" si="3845"/>
        <v>669</v>
      </c>
      <c r="M946" s="344">
        <f t="shared" si="3846"/>
        <v>669</v>
      </c>
      <c r="N946" s="344">
        <f t="shared" si="3847"/>
        <v>669</v>
      </c>
      <c r="O946" s="344">
        <f t="shared" si="3848"/>
        <v>669</v>
      </c>
      <c r="P946" s="344">
        <f t="shared" si="3849"/>
        <v>669</v>
      </c>
      <c r="Q946" s="344">
        <f t="shared" si="3850"/>
        <v>669</v>
      </c>
      <c r="R946" s="344">
        <f t="shared" si="3851"/>
        <v>669</v>
      </c>
      <c r="S946" s="344">
        <f t="shared" si="3852"/>
        <v>669</v>
      </c>
      <c r="T946" s="344">
        <f t="shared" si="3853"/>
        <v>669</v>
      </c>
      <c r="U946" s="356">
        <v>3600</v>
      </c>
      <c r="V946" s="356">
        <v>2800</v>
      </c>
      <c r="W946" s="356">
        <v>2000</v>
      </c>
      <c r="X946" s="356">
        <v>1200</v>
      </c>
      <c r="Y946" s="356">
        <v>400</v>
      </c>
      <c r="Z946" s="344">
        <f t="shared" si="3854"/>
        <v>209</v>
      </c>
      <c r="AA946" s="344">
        <f t="shared" si="3855"/>
        <v>209</v>
      </c>
      <c r="AB946" s="344">
        <f t="shared" si="3856"/>
        <v>209</v>
      </c>
      <c r="AC946" s="344">
        <f t="shared" si="3857"/>
        <v>209</v>
      </c>
      <c r="AD946" s="344">
        <f t="shared" si="3858"/>
        <v>209</v>
      </c>
      <c r="AE946" s="344">
        <f t="shared" si="3859"/>
        <v>209</v>
      </c>
      <c r="AF946" s="344">
        <f t="shared" si="3860"/>
        <v>209</v>
      </c>
      <c r="AG946" s="344">
        <f t="shared" si="3861"/>
        <v>209</v>
      </c>
      <c r="AH946" s="344">
        <f t="shared" si="3862"/>
        <v>209</v>
      </c>
      <c r="AI946" s="344">
        <f t="shared" si="3863"/>
        <v>209</v>
      </c>
      <c r="AJ946" s="356">
        <v>3600</v>
      </c>
      <c r="AK946" s="356">
        <v>2800</v>
      </c>
      <c r="AL946" s="356">
        <v>2000</v>
      </c>
      <c r="AM946" s="356">
        <v>1200</v>
      </c>
      <c r="AN946" s="356">
        <v>400</v>
      </c>
      <c r="AO946" s="344" t="str">
        <f t="shared" si="3864"/>
        <v/>
      </c>
      <c r="AP946" s="344" t="str">
        <f t="shared" si="3865"/>
        <v/>
      </c>
      <c r="AQ946" s="344" t="str">
        <f t="shared" si="3866"/>
        <v/>
      </c>
      <c r="AR946" s="344" t="str">
        <f t="shared" si="3867"/>
        <v/>
      </c>
      <c r="AS946" s="344" t="str">
        <f t="shared" si="3868"/>
        <v/>
      </c>
      <c r="AT946" s="344" t="str">
        <f t="shared" si="3869"/>
        <v/>
      </c>
      <c r="AU946" s="344" t="str">
        <f t="shared" si="3870"/>
        <v/>
      </c>
      <c r="AV946" s="344" t="str">
        <f t="shared" si="3871"/>
        <v/>
      </c>
      <c r="AW946" s="344" t="str">
        <f t="shared" si="3872"/>
        <v/>
      </c>
      <c r="AX946" s="344" t="str">
        <f t="shared" si="3873"/>
        <v/>
      </c>
      <c r="AY946" s="356">
        <v>3600</v>
      </c>
      <c r="AZ946" s="356">
        <v>2800</v>
      </c>
      <c r="BA946" s="356">
        <v>2000</v>
      </c>
      <c r="BB946" s="356">
        <v>1200</v>
      </c>
      <c r="BC946" s="356">
        <v>400</v>
      </c>
      <c r="BD946" s="353">
        <f t="shared" ref="BD946:BH946" si="4119">IF(BD751="","",BD751+60)</f>
        <v>190</v>
      </c>
      <c r="BE946" s="353">
        <f t="shared" si="4119"/>
        <v>190</v>
      </c>
      <c r="BF946" s="353">
        <f t="shared" si="4119"/>
        <v>205</v>
      </c>
      <c r="BG946" s="353">
        <f t="shared" si="4119"/>
        <v>220</v>
      </c>
      <c r="BH946" s="353">
        <f t="shared" si="4119"/>
        <v>235</v>
      </c>
      <c r="BI946" s="146" t="str">
        <f t="shared" si="3911"/>
        <v>190;190</v>
      </c>
      <c r="BJ946" s="352">
        <f t="shared" si="3912"/>
        <v>205</v>
      </c>
      <c r="BK946" s="146" t="str">
        <f t="shared" si="3913"/>
        <v>220;235</v>
      </c>
      <c r="BL946" s="25">
        <f t="shared" si="4032"/>
        <v>8100208</v>
      </c>
      <c r="BM946" s="146">
        <f t="shared" ref="BM946" si="4120">BM933</f>
        <v>568</v>
      </c>
      <c r="BN946" s="146">
        <f t="shared" si="4104"/>
        <v>8</v>
      </c>
      <c r="BO946" s="146">
        <f t="shared" ref="BO946:BP946" si="4121">BO933</f>
        <v>2</v>
      </c>
      <c r="BP946" s="146">
        <f t="shared" si="4121"/>
        <v>8</v>
      </c>
      <c r="BQ946" s="146">
        <f>VLOOKUP(IF(A946=1,0,A946),宝石属性!$B$26:$D$41,2,0)</f>
        <v>10</v>
      </c>
      <c r="BR946" s="146">
        <f>VLOOKUP(IF(A946=1,0,A946),宝石属性!$B$26:$D$41,3,0)</f>
        <v>2</v>
      </c>
      <c r="BS946" s="146">
        <f t="shared" ref="BS946:BV946" si="4122">IF(BS933="","",BS933)</f>
        <v>1</v>
      </c>
      <c r="BT946" s="146">
        <f t="shared" si="4122"/>
        <v>3</v>
      </c>
      <c r="BU946" s="146">
        <f t="shared" si="4122"/>
        <v>5</v>
      </c>
      <c r="BV946" s="146">
        <f t="shared" si="4122"/>
        <v>7</v>
      </c>
      <c r="BW946" s="357">
        <f t="shared" si="4040"/>
        <v>2024</v>
      </c>
      <c r="BX946" s="357">
        <f t="shared" si="4041"/>
        <v>3004</v>
      </c>
    </row>
    <row r="947" spans="1:76" s="353" customFormat="1">
      <c r="A947" s="348">
        <f t="shared" si="3929"/>
        <v>100</v>
      </c>
      <c r="B947" s="348" t="s">
        <v>1112</v>
      </c>
      <c r="C947" s="348" t="str">
        <f t="shared" si="3843"/>
        <v>男头盔</v>
      </c>
      <c r="D947" s="348" t="str">
        <f t="shared" si="4030"/>
        <v>100级橙装男头盔</v>
      </c>
      <c r="E947" s="348">
        <f>VLOOKUP($C947,$C$3:$M$15,COLUMNS($C$3:H$15),0)</f>
        <v>90</v>
      </c>
      <c r="F947" s="348" t="str">
        <f>VLOOKUP($C947,$C$3:$M$15,COLUMNS($C$3:I$15),0)</f>
        <v>maxmp_value</v>
      </c>
      <c r="G947" s="348">
        <f>VLOOKUP($C947,$C$3:$M$15,COLUMNS($C$3:J$15),0)</f>
        <v>140</v>
      </c>
      <c r="H947" s="348" t="str">
        <f>VLOOKUP($C947,$C$3:$M$15,COLUMNS($C$3:K$15),0)</f>
        <v>defend_value</v>
      </c>
      <c r="I947" s="348" t="str">
        <f>VLOOKUP($C947,$C$3:$M$15,COLUMNS($C$3:L$15),0)</f>
        <v/>
      </c>
      <c r="J947" s="348" t="str">
        <f>VLOOKUP($C947,$C$3:$M$15,COLUMNS($C$3:M$15),0)</f>
        <v/>
      </c>
      <c r="K947" s="344">
        <f t="shared" si="3844"/>
        <v>836</v>
      </c>
      <c r="L947" s="344">
        <f t="shared" si="3845"/>
        <v>836</v>
      </c>
      <c r="M947" s="344">
        <f t="shared" si="3846"/>
        <v>836</v>
      </c>
      <c r="N947" s="344">
        <f t="shared" si="3847"/>
        <v>836</v>
      </c>
      <c r="O947" s="344">
        <f t="shared" si="3848"/>
        <v>836</v>
      </c>
      <c r="P947" s="344">
        <f t="shared" si="3849"/>
        <v>836</v>
      </c>
      <c r="Q947" s="344">
        <f t="shared" si="3850"/>
        <v>836</v>
      </c>
      <c r="R947" s="344">
        <f t="shared" si="3851"/>
        <v>836</v>
      </c>
      <c r="S947" s="344">
        <f t="shared" si="3852"/>
        <v>836</v>
      </c>
      <c r="T947" s="344">
        <f t="shared" si="3853"/>
        <v>836</v>
      </c>
      <c r="U947" s="356">
        <v>3600</v>
      </c>
      <c r="V947" s="356">
        <v>2800</v>
      </c>
      <c r="W947" s="356">
        <v>2000</v>
      </c>
      <c r="X947" s="356">
        <v>1200</v>
      </c>
      <c r="Y947" s="356">
        <v>400</v>
      </c>
      <c r="Z947" s="344">
        <f t="shared" si="3854"/>
        <v>125</v>
      </c>
      <c r="AA947" s="344">
        <f t="shared" si="3855"/>
        <v>125</v>
      </c>
      <c r="AB947" s="344">
        <f t="shared" si="3856"/>
        <v>125</v>
      </c>
      <c r="AC947" s="344">
        <f t="shared" si="3857"/>
        <v>125</v>
      </c>
      <c r="AD947" s="344">
        <f t="shared" si="3858"/>
        <v>125</v>
      </c>
      <c r="AE947" s="344">
        <f t="shared" si="3859"/>
        <v>125</v>
      </c>
      <c r="AF947" s="344">
        <f t="shared" si="3860"/>
        <v>125</v>
      </c>
      <c r="AG947" s="344">
        <f t="shared" si="3861"/>
        <v>125</v>
      </c>
      <c r="AH947" s="344">
        <f t="shared" si="3862"/>
        <v>125</v>
      </c>
      <c r="AI947" s="344">
        <f t="shared" si="3863"/>
        <v>125</v>
      </c>
      <c r="AJ947" s="356">
        <v>3600</v>
      </c>
      <c r="AK947" s="356">
        <v>2800</v>
      </c>
      <c r="AL947" s="356">
        <v>2000</v>
      </c>
      <c r="AM947" s="356">
        <v>1200</v>
      </c>
      <c r="AN947" s="356">
        <v>400</v>
      </c>
      <c r="AO947" s="344" t="str">
        <f t="shared" si="3864"/>
        <v/>
      </c>
      <c r="AP947" s="344" t="str">
        <f t="shared" si="3865"/>
        <v/>
      </c>
      <c r="AQ947" s="344" t="str">
        <f t="shared" si="3866"/>
        <v/>
      </c>
      <c r="AR947" s="344" t="str">
        <f t="shared" si="3867"/>
        <v/>
      </c>
      <c r="AS947" s="344" t="str">
        <f t="shared" si="3868"/>
        <v/>
      </c>
      <c r="AT947" s="344" t="str">
        <f t="shared" si="3869"/>
        <v/>
      </c>
      <c r="AU947" s="344" t="str">
        <f t="shared" si="3870"/>
        <v/>
      </c>
      <c r="AV947" s="344" t="str">
        <f t="shared" si="3871"/>
        <v/>
      </c>
      <c r="AW947" s="344" t="str">
        <f t="shared" si="3872"/>
        <v/>
      </c>
      <c r="AX947" s="344" t="str">
        <f t="shared" si="3873"/>
        <v/>
      </c>
      <c r="AY947" s="356">
        <v>3600</v>
      </c>
      <c r="AZ947" s="356">
        <v>2800</v>
      </c>
      <c r="BA947" s="356">
        <v>2000</v>
      </c>
      <c r="BB947" s="356">
        <v>1200</v>
      </c>
      <c r="BC947" s="356">
        <v>400</v>
      </c>
      <c r="BD947" s="353" t="str">
        <f t="shared" ref="BD947:BH947" si="4123">IF(BD752="","",BD752+60)</f>
        <v/>
      </c>
      <c r="BE947" s="353" t="str">
        <f t="shared" si="4123"/>
        <v/>
      </c>
      <c r="BF947" s="353" t="str">
        <f t="shared" si="4123"/>
        <v/>
      </c>
      <c r="BG947" s="353" t="str">
        <f t="shared" si="4123"/>
        <v/>
      </c>
      <c r="BH947" s="353" t="str">
        <f t="shared" si="4123"/>
        <v/>
      </c>
      <c r="BI947" s="146" t="str">
        <f t="shared" si="3911"/>
        <v/>
      </c>
      <c r="BJ947" s="352" t="str">
        <f t="shared" si="3912"/>
        <v/>
      </c>
      <c r="BK947" s="146" t="str">
        <f t="shared" si="3913"/>
        <v/>
      </c>
      <c r="BL947" s="25">
        <f t="shared" si="4032"/>
        <v>8100309</v>
      </c>
      <c r="BM947" s="146">
        <f t="shared" ref="BM947" si="4124">BM934</f>
        <v>1640</v>
      </c>
      <c r="BN947" s="146">
        <f t="shared" si="4104"/>
        <v>8</v>
      </c>
      <c r="BO947" s="146">
        <f t="shared" ref="BO947:BP947" si="4125">BO934</f>
        <v>3</v>
      </c>
      <c r="BP947" s="146">
        <f t="shared" si="4125"/>
        <v>9</v>
      </c>
      <c r="BQ947" s="146">
        <f>VLOOKUP(IF(A947=1,0,A947),宝石属性!$B$26:$D$41,2,0)</f>
        <v>10</v>
      </c>
      <c r="BR947" s="146">
        <f>VLOOKUP(IF(A947=1,0,A947),宝石属性!$B$26:$D$41,3,0)</f>
        <v>2</v>
      </c>
      <c r="BS947" s="146">
        <f t="shared" ref="BS947:BV947" si="4126">IF(BS934="","",BS934)</f>
        <v>2</v>
      </c>
      <c r="BT947" s="146">
        <f t="shared" si="4126"/>
        <v>3</v>
      </c>
      <c r="BU947" s="146" t="str">
        <f t="shared" si="4126"/>
        <v/>
      </c>
      <c r="BV947" s="146" t="str">
        <f t="shared" si="4126"/>
        <v/>
      </c>
      <c r="BW947" s="357">
        <f t="shared" si="4040"/>
        <v>2027</v>
      </c>
      <c r="BX947" s="357">
        <f t="shared" si="4041"/>
        <v>3004</v>
      </c>
    </row>
    <row r="948" spans="1:76" s="353" customFormat="1">
      <c r="A948" s="348">
        <f t="shared" si="3929"/>
        <v>100</v>
      </c>
      <c r="B948" s="348" t="s">
        <v>1112</v>
      </c>
      <c r="C948" s="348" t="str">
        <f t="shared" si="3843"/>
        <v>女头饰</v>
      </c>
      <c r="D948" s="348" t="str">
        <f t="shared" si="4030"/>
        <v>100级橙装女头饰</v>
      </c>
      <c r="E948" s="348">
        <f>VLOOKUP($C948,$C$3:$M$15,COLUMNS($C$3:H$15),0)</f>
        <v>90</v>
      </c>
      <c r="F948" s="348" t="str">
        <f>VLOOKUP($C948,$C$3:$M$15,COLUMNS($C$3:I$15),0)</f>
        <v>maxmp_value</v>
      </c>
      <c r="G948" s="348">
        <f>VLOOKUP($C948,$C$3:$M$15,COLUMNS($C$3:J$15),0)</f>
        <v>140</v>
      </c>
      <c r="H948" s="348" t="str">
        <f>VLOOKUP($C948,$C$3:$M$15,COLUMNS($C$3:K$15),0)</f>
        <v>defend_value</v>
      </c>
      <c r="I948" s="348" t="str">
        <f>VLOOKUP($C948,$C$3:$M$15,COLUMNS($C$3:L$15),0)</f>
        <v/>
      </c>
      <c r="J948" s="348" t="str">
        <f>VLOOKUP($C948,$C$3:$M$15,COLUMNS($C$3:M$15),0)</f>
        <v/>
      </c>
      <c r="K948" s="344">
        <f t="shared" si="3844"/>
        <v>836</v>
      </c>
      <c r="L948" s="344">
        <f t="shared" si="3845"/>
        <v>836</v>
      </c>
      <c r="M948" s="344">
        <f t="shared" si="3846"/>
        <v>836</v>
      </c>
      <c r="N948" s="344">
        <f t="shared" si="3847"/>
        <v>836</v>
      </c>
      <c r="O948" s="344">
        <f t="shared" si="3848"/>
        <v>836</v>
      </c>
      <c r="P948" s="344">
        <f t="shared" si="3849"/>
        <v>836</v>
      </c>
      <c r="Q948" s="344">
        <f t="shared" si="3850"/>
        <v>836</v>
      </c>
      <c r="R948" s="344">
        <f t="shared" si="3851"/>
        <v>836</v>
      </c>
      <c r="S948" s="344">
        <f t="shared" si="3852"/>
        <v>836</v>
      </c>
      <c r="T948" s="344">
        <f t="shared" si="3853"/>
        <v>836</v>
      </c>
      <c r="U948" s="356">
        <v>3600</v>
      </c>
      <c r="V948" s="356">
        <v>2800</v>
      </c>
      <c r="W948" s="356">
        <v>2000</v>
      </c>
      <c r="X948" s="356">
        <v>1200</v>
      </c>
      <c r="Y948" s="356">
        <v>400</v>
      </c>
      <c r="Z948" s="344">
        <f t="shared" si="3854"/>
        <v>125</v>
      </c>
      <c r="AA948" s="344">
        <f t="shared" si="3855"/>
        <v>125</v>
      </c>
      <c r="AB948" s="344">
        <f t="shared" si="3856"/>
        <v>125</v>
      </c>
      <c r="AC948" s="344">
        <f t="shared" si="3857"/>
        <v>125</v>
      </c>
      <c r="AD948" s="344">
        <f t="shared" si="3858"/>
        <v>125</v>
      </c>
      <c r="AE948" s="344">
        <f t="shared" si="3859"/>
        <v>125</v>
      </c>
      <c r="AF948" s="344">
        <f t="shared" si="3860"/>
        <v>125</v>
      </c>
      <c r="AG948" s="344">
        <f t="shared" si="3861"/>
        <v>125</v>
      </c>
      <c r="AH948" s="344">
        <f t="shared" si="3862"/>
        <v>125</v>
      </c>
      <c r="AI948" s="344">
        <f t="shared" si="3863"/>
        <v>125</v>
      </c>
      <c r="AJ948" s="356">
        <v>3600</v>
      </c>
      <c r="AK948" s="356">
        <v>2800</v>
      </c>
      <c r="AL948" s="356">
        <v>2000</v>
      </c>
      <c r="AM948" s="356">
        <v>1200</v>
      </c>
      <c r="AN948" s="356">
        <v>400</v>
      </c>
      <c r="AO948" s="344" t="str">
        <f t="shared" si="3864"/>
        <v/>
      </c>
      <c r="AP948" s="344" t="str">
        <f t="shared" si="3865"/>
        <v/>
      </c>
      <c r="AQ948" s="344" t="str">
        <f t="shared" si="3866"/>
        <v/>
      </c>
      <c r="AR948" s="344" t="str">
        <f t="shared" si="3867"/>
        <v/>
      </c>
      <c r="AS948" s="344" t="str">
        <f t="shared" si="3868"/>
        <v/>
      </c>
      <c r="AT948" s="344" t="str">
        <f t="shared" si="3869"/>
        <v/>
      </c>
      <c r="AU948" s="344" t="str">
        <f t="shared" si="3870"/>
        <v/>
      </c>
      <c r="AV948" s="344" t="str">
        <f t="shared" si="3871"/>
        <v/>
      </c>
      <c r="AW948" s="344" t="str">
        <f t="shared" si="3872"/>
        <v/>
      </c>
      <c r="AX948" s="344" t="str">
        <f t="shared" si="3873"/>
        <v/>
      </c>
      <c r="AY948" s="356">
        <v>3600</v>
      </c>
      <c r="AZ948" s="356">
        <v>2800</v>
      </c>
      <c r="BA948" s="356">
        <v>2000</v>
      </c>
      <c r="BB948" s="356">
        <v>1200</v>
      </c>
      <c r="BC948" s="356">
        <v>400</v>
      </c>
      <c r="BD948" s="353" t="str">
        <f t="shared" ref="BD948:BH948" si="4127">IF(BD753="","",BD753+60)</f>
        <v/>
      </c>
      <c r="BE948" s="353" t="str">
        <f t="shared" si="4127"/>
        <v/>
      </c>
      <c r="BF948" s="353" t="str">
        <f t="shared" si="4127"/>
        <v/>
      </c>
      <c r="BG948" s="353" t="str">
        <f t="shared" si="4127"/>
        <v/>
      </c>
      <c r="BH948" s="353" t="str">
        <f t="shared" si="4127"/>
        <v/>
      </c>
      <c r="BI948" s="146" t="str">
        <f t="shared" si="3911"/>
        <v/>
      </c>
      <c r="BJ948" s="352" t="str">
        <f t="shared" si="3912"/>
        <v/>
      </c>
      <c r="BK948" s="146" t="str">
        <f t="shared" si="3913"/>
        <v/>
      </c>
      <c r="BL948" s="25">
        <f t="shared" si="4032"/>
        <v>8100310</v>
      </c>
      <c r="BM948" s="146">
        <f t="shared" ref="BM948" si="4128">BM935</f>
        <v>1384</v>
      </c>
      <c r="BN948" s="146">
        <f t="shared" si="4104"/>
        <v>8</v>
      </c>
      <c r="BO948" s="146">
        <f t="shared" ref="BO948:BP948" si="4129">BO935</f>
        <v>3</v>
      </c>
      <c r="BP948" s="146">
        <f t="shared" si="4129"/>
        <v>10</v>
      </c>
      <c r="BQ948" s="146">
        <f>VLOOKUP(IF(A948=1,0,A948),宝石属性!$B$26:$D$41,2,0)</f>
        <v>10</v>
      </c>
      <c r="BR948" s="146">
        <f>VLOOKUP(IF(A948=1,0,A948),宝石属性!$B$26:$D$41,3,0)</f>
        <v>2</v>
      </c>
      <c r="BS948" s="146">
        <f t="shared" ref="BS948:BV948" si="4130">IF(BS935="","",BS935)</f>
        <v>2</v>
      </c>
      <c r="BT948" s="146">
        <f t="shared" si="4130"/>
        <v>3</v>
      </c>
      <c r="BU948" s="146" t="str">
        <f t="shared" si="4130"/>
        <v/>
      </c>
      <c r="BV948" s="146" t="str">
        <f t="shared" si="4130"/>
        <v/>
      </c>
      <c r="BW948" s="357">
        <f t="shared" si="4040"/>
        <v>2027</v>
      </c>
      <c r="BX948" s="357">
        <f t="shared" si="4041"/>
        <v>3004</v>
      </c>
    </row>
    <row r="949" spans="1:76" s="353" customFormat="1">
      <c r="A949" s="348">
        <f t="shared" si="3929"/>
        <v>100</v>
      </c>
      <c r="B949" s="348" t="s">
        <v>1112</v>
      </c>
      <c r="C949" s="348" t="str">
        <f t="shared" si="3843"/>
        <v>项链</v>
      </c>
      <c r="D949" s="348" t="str">
        <f t="shared" si="4030"/>
        <v>100级橙装项链</v>
      </c>
      <c r="E949" s="348">
        <f>VLOOKUP($C949,$C$3:$M$15,COLUMNS($C$3:H$15),0)</f>
        <v>150</v>
      </c>
      <c r="F949" s="348" t="str">
        <f>VLOOKUP($C949,$C$3:$M$15,COLUMNS($C$3:I$15),0)</f>
        <v>magicattack_value</v>
      </c>
      <c r="G949" s="348">
        <f>VLOOKUP($C949,$C$3:$M$15,COLUMNS($C$3:J$15),0)</f>
        <v>160</v>
      </c>
      <c r="H949" s="348" t="str">
        <f>VLOOKUP($C949,$C$3:$M$15,COLUMNS($C$3:K$15),0)</f>
        <v>magicdef_value</v>
      </c>
      <c r="I949" s="348" t="str">
        <f>VLOOKUP($C949,$C$3:$M$15,COLUMNS($C$3:L$15),0)</f>
        <v/>
      </c>
      <c r="J949" s="348" t="str">
        <f>VLOOKUP($C949,$C$3:$M$15,COLUMNS($C$3:M$15),0)</f>
        <v/>
      </c>
      <c r="K949" s="344">
        <f t="shared" si="3844"/>
        <v>230</v>
      </c>
      <c r="L949" s="344">
        <f t="shared" si="3845"/>
        <v>230</v>
      </c>
      <c r="M949" s="344">
        <f t="shared" si="3846"/>
        <v>230</v>
      </c>
      <c r="N949" s="344">
        <f t="shared" si="3847"/>
        <v>230</v>
      </c>
      <c r="O949" s="344">
        <f t="shared" si="3848"/>
        <v>230</v>
      </c>
      <c r="P949" s="344">
        <f t="shared" si="3849"/>
        <v>230</v>
      </c>
      <c r="Q949" s="344">
        <f t="shared" si="3850"/>
        <v>230</v>
      </c>
      <c r="R949" s="344">
        <f t="shared" si="3851"/>
        <v>230</v>
      </c>
      <c r="S949" s="344">
        <f t="shared" si="3852"/>
        <v>230</v>
      </c>
      <c r="T949" s="344">
        <f t="shared" si="3853"/>
        <v>230</v>
      </c>
      <c r="U949" s="356">
        <v>3600</v>
      </c>
      <c r="V949" s="356">
        <v>2800</v>
      </c>
      <c r="W949" s="356">
        <v>2000</v>
      </c>
      <c r="X949" s="356">
        <v>1200</v>
      </c>
      <c r="Y949" s="356">
        <v>400</v>
      </c>
      <c r="Z949" s="344">
        <f t="shared" si="3854"/>
        <v>122</v>
      </c>
      <c r="AA949" s="344">
        <f t="shared" si="3855"/>
        <v>122</v>
      </c>
      <c r="AB949" s="344">
        <f t="shared" si="3856"/>
        <v>122</v>
      </c>
      <c r="AC949" s="344">
        <f t="shared" si="3857"/>
        <v>122</v>
      </c>
      <c r="AD949" s="344">
        <f t="shared" si="3858"/>
        <v>122</v>
      </c>
      <c r="AE949" s="344">
        <f t="shared" si="3859"/>
        <v>122</v>
      </c>
      <c r="AF949" s="344">
        <f t="shared" si="3860"/>
        <v>122</v>
      </c>
      <c r="AG949" s="344">
        <f t="shared" si="3861"/>
        <v>122</v>
      </c>
      <c r="AH949" s="344">
        <f t="shared" si="3862"/>
        <v>122</v>
      </c>
      <c r="AI949" s="344">
        <f t="shared" si="3863"/>
        <v>122</v>
      </c>
      <c r="AJ949" s="356">
        <v>3600</v>
      </c>
      <c r="AK949" s="356">
        <v>2800</v>
      </c>
      <c r="AL949" s="356">
        <v>2000</v>
      </c>
      <c r="AM949" s="356">
        <v>1200</v>
      </c>
      <c r="AN949" s="356">
        <v>400</v>
      </c>
      <c r="AO949" s="344" t="str">
        <f t="shared" si="3864"/>
        <v/>
      </c>
      <c r="AP949" s="344" t="str">
        <f t="shared" si="3865"/>
        <v/>
      </c>
      <c r="AQ949" s="344" t="str">
        <f t="shared" si="3866"/>
        <v/>
      </c>
      <c r="AR949" s="344" t="str">
        <f t="shared" si="3867"/>
        <v/>
      </c>
      <c r="AS949" s="344" t="str">
        <f t="shared" si="3868"/>
        <v/>
      </c>
      <c r="AT949" s="344" t="str">
        <f t="shared" si="3869"/>
        <v/>
      </c>
      <c r="AU949" s="344" t="str">
        <f t="shared" si="3870"/>
        <v/>
      </c>
      <c r="AV949" s="344" t="str">
        <f t="shared" si="3871"/>
        <v/>
      </c>
      <c r="AW949" s="344" t="str">
        <f t="shared" si="3872"/>
        <v/>
      </c>
      <c r="AX949" s="344" t="str">
        <f t="shared" si="3873"/>
        <v/>
      </c>
      <c r="AY949" s="356">
        <v>3600</v>
      </c>
      <c r="AZ949" s="356">
        <v>2800</v>
      </c>
      <c r="BA949" s="356">
        <v>2000</v>
      </c>
      <c r="BB949" s="356">
        <v>1200</v>
      </c>
      <c r="BC949" s="356">
        <v>400</v>
      </c>
      <c r="BD949" s="353" t="str">
        <f t="shared" ref="BD949:BH949" si="4131">IF(BD754="","",BD754+60)</f>
        <v/>
      </c>
      <c r="BE949" s="353" t="str">
        <f t="shared" si="4131"/>
        <v/>
      </c>
      <c r="BF949" s="353" t="str">
        <f t="shared" si="4131"/>
        <v/>
      </c>
      <c r="BG949" s="353" t="str">
        <f t="shared" si="4131"/>
        <v/>
      </c>
      <c r="BH949" s="353" t="str">
        <f t="shared" si="4131"/>
        <v/>
      </c>
      <c r="BI949" s="146" t="str">
        <f t="shared" si="3911"/>
        <v/>
      </c>
      <c r="BJ949" s="352" t="str">
        <f t="shared" si="3912"/>
        <v/>
      </c>
      <c r="BK949" s="146" t="str">
        <f t="shared" si="3913"/>
        <v/>
      </c>
      <c r="BL949" s="25">
        <f t="shared" si="4032"/>
        <v>8100411</v>
      </c>
      <c r="BM949" s="146">
        <f t="shared" ref="BM949" si="4132">BM936</f>
        <v>40</v>
      </c>
      <c r="BN949" s="146">
        <f t="shared" si="4104"/>
        <v>8</v>
      </c>
      <c r="BO949" s="146">
        <f t="shared" ref="BO949:BP949" si="4133">BO936</f>
        <v>4</v>
      </c>
      <c r="BP949" s="146">
        <f t="shared" si="4133"/>
        <v>11</v>
      </c>
      <c r="BQ949" s="146">
        <f>VLOOKUP(IF(A949=1,0,A949),宝石属性!$B$26:$D$41,2,0)</f>
        <v>10</v>
      </c>
      <c r="BR949" s="146">
        <f>VLOOKUP(IF(A949=1,0,A949),宝石属性!$B$26:$D$41,3,0)</f>
        <v>2</v>
      </c>
      <c r="BS949" s="146">
        <f t="shared" ref="BS949:BV949" si="4134">IF(BS936="","",BS936)</f>
        <v>4</v>
      </c>
      <c r="BT949" s="146">
        <f t="shared" si="4134"/>
        <v>5</v>
      </c>
      <c r="BU949" s="146" t="str">
        <f t="shared" si="4134"/>
        <v/>
      </c>
      <c r="BV949" s="146" t="str">
        <f t="shared" si="4134"/>
        <v/>
      </c>
      <c r="BW949" s="357">
        <f t="shared" si="4040"/>
        <v>2030</v>
      </c>
      <c r="BX949" s="357">
        <f t="shared" si="4041"/>
        <v>3004</v>
      </c>
    </row>
    <row r="950" spans="1:76" s="353" customFormat="1">
      <c r="A950" s="348">
        <f t="shared" si="3929"/>
        <v>100</v>
      </c>
      <c r="B950" s="348" t="s">
        <v>1112</v>
      </c>
      <c r="C950" s="348" t="str">
        <f t="shared" si="3843"/>
        <v>腰带</v>
      </c>
      <c r="D950" s="348" t="str">
        <f t="shared" si="4030"/>
        <v>100级橙装腰带</v>
      </c>
      <c r="E950" s="348">
        <f>VLOOKUP($C950,$C$3:$M$15,COLUMNS($C$3:H$15),0)</f>
        <v>60</v>
      </c>
      <c r="F950" s="348" t="str">
        <f>VLOOKUP($C950,$C$3:$M$15,COLUMNS($C$3:I$15),0)</f>
        <v>maxhp_value</v>
      </c>
      <c r="G950" s="348">
        <f>VLOOKUP($C950,$C$3:$M$15,COLUMNS($C$3:J$15),0)</f>
        <v>140</v>
      </c>
      <c r="H950" s="348" t="str">
        <f>VLOOKUP($C950,$C$3:$M$15,COLUMNS($C$3:K$15),0)</f>
        <v>defend_value</v>
      </c>
      <c r="I950" s="348" t="str">
        <f>VLOOKUP($C950,$C$3:$M$15,COLUMNS($C$3:L$15),0)</f>
        <v/>
      </c>
      <c r="J950" s="348" t="str">
        <f>VLOOKUP($C950,$C$3:$M$15,COLUMNS($C$3:M$15),0)</f>
        <v/>
      </c>
      <c r="K950" s="344">
        <f t="shared" si="3844"/>
        <v>1004</v>
      </c>
      <c r="L950" s="344">
        <f t="shared" si="3845"/>
        <v>1004</v>
      </c>
      <c r="M950" s="344">
        <f t="shared" si="3846"/>
        <v>1004</v>
      </c>
      <c r="N950" s="344">
        <f t="shared" si="3847"/>
        <v>1004</v>
      </c>
      <c r="O950" s="344">
        <f t="shared" si="3848"/>
        <v>1004</v>
      </c>
      <c r="P950" s="344">
        <f t="shared" si="3849"/>
        <v>1004</v>
      </c>
      <c r="Q950" s="344">
        <f t="shared" si="3850"/>
        <v>1004</v>
      </c>
      <c r="R950" s="344">
        <f t="shared" si="3851"/>
        <v>1004</v>
      </c>
      <c r="S950" s="344">
        <f t="shared" si="3852"/>
        <v>1004</v>
      </c>
      <c r="T950" s="344">
        <f t="shared" si="3853"/>
        <v>1004</v>
      </c>
      <c r="U950" s="356">
        <v>3600</v>
      </c>
      <c r="V950" s="356">
        <v>2800</v>
      </c>
      <c r="W950" s="356">
        <v>2000</v>
      </c>
      <c r="X950" s="356">
        <v>1200</v>
      </c>
      <c r="Y950" s="356">
        <v>400</v>
      </c>
      <c r="Z950" s="344">
        <f t="shared" si="3854"/>
        <v>84</v>
      </c>
      <c r="AA950" s="344">
        <f t="shared" si="3855"/>
        <v>84</v>
      </c>
      <c r="AB950" s="344">
        <f t="shared" si="3856"/>
        <v>84</v>
      </c>
      <c r="AC950" s="344">
        <f t="shared" si="3857"/>
        <v>84</v>
      </c>
      <c r="AD950" s="344">
        <f t="shared" si="3858"/>
        <v>84</v>
      </c>
      <c r="AE950" s="344">
        <f t="shared" si="3859"/>
        <v>84</v>
      </c>
      <c r="AF950" s="344">
        <f t="shared" si="3860"/>
        <v>84</v>
      </c>
      <c r="AG950" s="344">
        <f t="shared" si="3861"/>
        <v>84</v>
      </c>
      <c r="AH950" s="344">
        <f t="shared" si="3862"/>
        <v>84</v>
      </c>
      <c r="AI950" s="344">
        <f t="shared" si="3863"/>
        <v>84</v>
      </c>
      <c r="AJ950" s="356">
        <v>3600</v>
      </c>
      <c r="AK950" s="356">
        <v>2800</v>
      </c>
      <c r="AL950" s="356">
        <v>2000</v>
      </c>
      <c r="AM950" s="356">
        <v>1200</v>
      </c>
      <c r="AN950" s="356">
        <v>400</v>
      </c>
      <c r="AO950" s="344" t="str">
        <f t="shared" si="3864"/>
        <v/>
      </c>
      <c r="AP950" s="344" t="str">
        <f t="shared" si="3865"/>
        <v/>
      </c>
      <c r="AQ950" s="344" t="str">
        <f t="shared" si="3866"/>
        <v/>
      </c>
      <c r="AR950" s="344" t="str">
        <f t="shared" si="3867"/>
        <v/>
      </c>
      <c r="AS950" s="344" t="str">
        <f t="shared" si="3868"/>
        <v/>
      </c>
      <c r="AT950" s="344" t="str">
        <f t="shared" si="3869"/>
        <v/>
      </c>
      <c r="AU950" s="344" t="str">
        <f t="shared" si="3870"/>
        <v/>
      </c>
      <c r="AV950" s="344" t="str">
        <f t="shared" si="3871"/>
        <v/>
      </c>
      <c r="AW950" s="344" t="str">
        <f t="shared" si="3872"/>
        <v/>
      </c>
      <c r="AX950" s="344" t="str">
        <f t="shared" si="3873"/>
        <v/>
      </c>
      <c r="AY950" s="356">
        <v>3600</v>
      </c>
      <c r="AZ950" s="356">
        <v>2800</v>
      </c>
      <c r="BA950" s="356">
        <v>2000</v>
      </c>
      <c r="BB950" s="356">
        <v>1200</v>
      </c>
      <c r="BC950" s="356">
        <v>400</v>
      </c>
      <c r="BD950" s="353" t="str">
        <f t="shared" ref="BD950:BH950" si="4135">IF(BD755="","",BD755+60)</f>
        <v/>
      </c>
      <c r="BE950" s="353" t="str">
        <f t="shared" si="4135"/>
        <v/>
      </c>
      <c r="BF950" s="353" t="str">
        <f t="shared" si="4135"/>
        <v/>
      </c>
      <c r="BG950" s="353" t="str">
        <f t="shared" si="4135"/>
        <v/>
      </c>
      <c r="BH950" s="353" t="str">
        <f t="shared" si="4135"/>
        <v/>
      </c>
      <c r="BI950" s="146" t="str">
        <f t="shared" si="3911"/>
        <v/>
      </c>
      <c r="BJ950" s="352" t="str">
        <f t="shared" si="3912"/>
        <v/>
      </c>
      <c r="BK950" s="146" t="str">
        <f t="shared" si="3913"/>
        <v/>
      </c>
      <c r="BL950" s="25">
        <f t="shared" si="4032"/>
        <v>8100512</v>
      </c>
      <c r="BM950" s="146">
        <f t="shared" ref="BM950" si="4136">BM937</f>
        <v>72</v>
      </c>
      <c r="BN950" s="146">
        <f t="shared" si="4104"/>
        <v>8</v>
      </c>
      <c r="BO950" s="146">
        <f t="shared" ref="BO950:BP950" si="4137">BO937</f>
        <v>5</v>
      </c>
      <c r="BP950" s="146">
        <f t="shared" si="4137"/>
        <v>12</v>
      </c>
      <c r="BQ950" s="146">
        <f>VLOOKUP(IF(A950=1,0,A950),宝石属性!$B$26:$D$41,2,0)</f>
        <v>10</v>
      </c>
      <c r="BR950" s="146">
        <f>VLOOKUP(IF(A950=1,0,A950),宝石属性!$B$26:$D$41,3,0)</f>
        <v>2</v>
      </c>
      <c r="BS950" s="146">
        <f t="shared" ref="BS950:BV950" si="4138">IF(BS937="","",BS937)</f>
        <v>1</v>
      </c>
      <c r="BT950" s="146">
        <f t="shared" si="4138"/>
        <v>6</v>
      </c>
      <c r="BU950" s="146">
        <f t="shared" si="4138"/>
        <v>9</v>
      </c>
      <c r="BV950" s="146" t="str">
        <f t="shared" si="4138"/>
        <v/>
      </c>
      <c r="BW950" s="357">
        <f t="shared" si="4040"/>
        <v>2033</v>
      </c>
      <c r="BX950" s="357">
        <f t="shared" si="4041"/>
        <v>3004</v>
      </c>
    </row>
    <row r="951" spans="1:76" s="353" customFormat="1">
      <c r="A951" s="348">
        <f t="shared" si="3929"/>
        <v>100</v>
      </c>
      <c r="B951" s="348" t="s">
        <v>1112</v>
      </c>
      <c r="C951" s="348" t="str">
        <f t="shared" ref="C951:C1014" si="4139">C938</f>
        <v>鞋子</v>
      </c>
      <c r="D951" s="348" t="str">
        <f t="shared" si="4030"/>
        <v>100级橙装鞋子</v>
      </c>
      <c r="E951" s="348">
        <f>VLOOKUP($C951,$C$3:$M$15,COLUMNS($C$3:H$15),0)</f>
        <v>160</v>
      </c>
      <c r="F951" s="348" t="str">
        <f>VLOOKUP($C951,$C$3:$M$15,COLUMNS($C$3:I$15),0)</f>
        <v>magicdef_value</v>
      </c>
      <c r="G951" s="348">
        <f>VLOOKUP($C951,$C$3:$M$15,COLUMNS($C$3:J$15),0)</f>
        <v>200</v>
      </c>
      <c r="H951" s="348" t="str">
        <f>VLOOKUP($C951,$C$3:$M$15,COLUMNS($C$3:K$15),0)</f>
        <v>speed_value</v>
      </c>
      <c r="I951" s="348" t="str">
        <f>VLOOKUP($C951,$C$3:$M$15,COLUMNS($C$3:L$15),0)</f>
        <v/>
      </c>
      <c r="J951" s="348" t="str">
        <f>VLOOKUP($C951,$C$3:$M$15,COLUMNS($C$3:M$15),0)</f>
        <v/>
      </c>
      <c r="K951" s="344">
        <f t="shared" ref="K951:K1014" si="4140">ROUND(VLOOKUP($C951,$C$3:$P$15,12,0)*$A951*(VLOOKUP($E951,$N$18:$AD$25,16,0)+(VLOOKUP($E951,$N$18:$AD$25,17,0)-VLOOKUP($E951,$N$18:$AD$25,16,0))*C$20),0)</f>
        <v>122</v>
      </c>
      <c r="L951" s="344">
        <f t="shared" ref="L951:L1014" si="4141">ROUND(VLOOKUP($C951,$C$3:$P$15,12,0)*$A951*(VLOOKUP($E951,$N$18:$AD$25,16,0)+(VLOOKUP($E951,$N$18:$AD$25,17,0)-VLOOKUP($E951,$N$18:$AD$25,16,0))*D$20),0)</f>
        <v>122</v>
      </c>
      <c r="M951" s="344">
        <f t="shared" ref="M951:M1014" si="4142">ROUND(VLOOKUP($C951,$C$3:$P$15,12,0)*$A951*(VLOOKUP($E951,$N$18:$AD$25,16,0)+(VLOOKUP($E951,$N$18:$AD$25,17,0)-VLOOKUP($E951,$N$18:$AD$25,16,0))*E$20),0)</f>
        <v>122</v>
      </c>
      <c r="N951" s="344">
        <f t="shared" ref="N951:N1014" si="4143">ROUND(VLOOKUP($C951,$C$3:$P$15,12,0)*$A951*(VLOOKUP($E951,$N$18:$AD$25,16,0)+(VLOOKUP($E951,$N$18:$AD$25,17,0)-VLOOKUP($E951,$N$18:$AD$25,16,0))*F$20),0)</f>
        <v>122</v>
      </c>
      <c r="O951" s="344">
        <f t="shared" ref="O951:O1014" si="4144">ROUND(VLOOKUP($C951,$C$3:$P$15,12,0)*$A951*(VLOOKUP($E951,$N$18:$AD$25,16,0)+(VLOOKUP($E951,$N$18:$AD$25,17,0)-VLOOKUP($E951,$N$18:$AD$25,16,0))*G$20),0)</f>
        <v>122</v>
      </c>
      <c r="P951" s="344">
        <f t="shared" ref="P951:P1014" si="4145">ROUND(VLOOKUP($C951,$C$3:$P$15,12,0)*$A951*(VLOOKUP($E951,$N$18:$AD$25,16,0)+(VLOOKUP($E951,$N$18:$AD$25,17,0)-VLOOKUP($E951,$N$18:$AD$25,16,0))*H$20),0)</f>
        <v>122</v>
      </c>
      <c r="Q951" s="344">
        <f t="shared" ref="Q951:Q1014" si="4146">ROUND(VLOOKUP($C951,$C$3:$P$15,12,0)*$A951*(VLOOKUP($E951,$N$18:$AD$25,16,0)+(VLOOKUP($E951,$N$18:$AD$25,17,0)-VLOOKUP($E951,$N$18:$AD$25,16,0))*I$20),0)</f>
        <v>122</v>
      </c>
      <c r="R951" s="344">
        <f t="shared" ref="R951:R1014" si="4147">ROUND(VLOOKUP($C951,$C$3:$P$15,12,0)*$A951*(VLOOKUP($E951,$N$18:$AD$25,16,0)+(VLOOKUP($E951,$N$18:$AD$25,17,0)-VLOOKUP($E951,$N$18:$AD$25,16,0))*J$20),0)</f>
        <v>122</v>
      </c>
      <c r="S951" s="344">
        <f t="shared" ref="S951:S1014" si="4148">ROUND(VLOOKUP($C951,$C$3:$P$15,12,0)*$A951*(VLOOKUP($E951,$N$18:$AD$25,16,0)+(VLOOKUP($E951,$N$18:$AD$25,17,0)-VLOOKUP($E951,$N$18:$AD$25,16,0))*K$20),0)</f>
        <v>122</v>
      </c>
      <c r="T951" s="344">
        <f t="shared" ref="T951:T1014" si="4149">ROUND(VLOOKUP($C951,$C$3:$P$15,12,0)*$A951*(VLOOKUP($E951,$N$18:$AD$25,16,0)+(VLOOKUP($E951,$N$18:$AD$25,17,0)-VLOOKUP($E951,$N$18:$AD$25,16,0))*L$20),0)</f>
        <v>122</v>
      </c>
      <c r="U951" s="356">
        <v>3600</v>
      </c>
      <c r="V951" s="356">
        <v>2800</v>
      </c>
      <c r="W951" s="356">
        <v>2000</v>
      </c>
      <c r="X951" s="356">
        <v>1200</v>
      </c>
      <c r="Y951" s="356">
        <v>400</v>
      </c>
      <c r="Z951" s="344">
        <f t="shared" ref="Z951:Z1014" si="4150">ROUND(VLOOKUP($C951,$C$3:$P$15,13,0)*$A951*(VLOOKUP($G951,$N$18:$AD$25,16,0)+(VLOOKUP($G951,$N$18:$AD$25,17,0)-VLOOKUP($G951,$N$18:$AD$25,16,0))*C$20),0)</f>
        <v>133</v>
      </c>
      <c r="AA951" s="344">
        <f t="shared" ref="AA951:AA1014" si="4151">ROUND(VLOOKUP($C951,$C$3:$P$15,13,0)*$A951*(VLOOKUP($G951,$N$18:$AD$25,16,0)+(VLOOKUP($G951,$N$18:$AD$25,17,0)-VLOOKUP($G951,$N$18:$AD$25,16,0))*D$20),0)</f>
        <v>133</v>
      </c>
      <c r="AB951" s="344">
        <f t="shared" ref="AB951:AB1014" si="4152">ROUND(VLOOKUP($C951,$C$3:$P$15,13,0)*$A951*(VLOOKUP($G951,$N$18:$AD$25,16,0)+(VLOOKUP($G951,$N$18:$AD$25,17,0)-VLOOKUP($G951,$N$18:$AD$25,16,0))*E$20),0)</f>
        <v>133</v>
      </c>
      <c r="AC951" s="344">
        <f t="shared" ref="AC951:AC1014" si="4153">ROUND(VLOOKUP($C951,$C$3:$P$15,13,0)*$A951*(VLOOKUP($G951,$N$18:$AD$25,16,0)+(VLOOKUP($G951,$N$18:$AD$25,17,0)-VLOOKUP($G951,$N$18:$AD$25,16,0))*F$20),0)</f>
        <v>133</v>
      </c>
      <c r="AD951" s="344">
        <f t="shared" ref="AD951:AD1014" si="4154">ROUND(VLOOKUP($C951,$C$3:$P$15,13,0)*$A951*(VLOOKUP($G951,$N$18:$AD$25,16,0)+(VLOOKUP($G951,$N$18:$AD$25,17,0)-VLOOKUP($G951,$N$18:$AD$25,16,0))*G$20),0)</f>
        <v>133</v>
      </c>
      <c r="AE951" s="344">
        <f t="shared" ref="AE951:AE1014" si="4155">ROUND(VLOOKUP($C951,$C$3:$P$15,13,0)*$A951*(VLOOKUP($G951,$N$18:$AD$25,16,0)+(VLOOKUP($G951,$N$18:$AD$25,17,0)-VLOOKUP($G951,$N$18:$AD$25,16,0))*H$20),0)</f>
        <v>133</v>
      </c>
      <c r="AF951" s="344">
        <f t="shared" ref="AF951:AF1014" si="4156">ROUND(VLOOKUP($C951,$C$3:$P$15,13,0)*$A951*(VLOOKUP($G951,$N$18:$AD$25,16,0)+(VLOOKUP($G951,$N$18:$AD$25,17,0)-VLOOKUP($G951,$N$18:$AD$25,16,0))*I$20),0)</f>
        <v>133</v>
      </c>
      <c r="AG951" s="344">
        <f t="shared" ref="AG951:AG1014" si="4157">ROUND(VLOOKUP($C951,$C$3:$P$15,13,0)*$A951*(VLOOKUP($G951,$N$18:$AD$25,16,0)+(VLOOKUP($G951,$N$18:$AD$25,17,0)-VLOOKUP($G951,$N$18:$AD$25,16,0))*J$20),0)</f>
        <v>133</v>
      </c>
      <c r="AH951" s="344">
        <f t="shared" ref="AH951:AH1014" si="4158">ROUND(VLOOKUP($C951,$C$3:$P$15,13,0)*$A951*(VLOOKUP($G951,$N$18:$AD$25,16,0)+(VLOOKUP($G951,$N$18:$AD$25,17,0)-VLOOKUP($G951,$N$18:$AD$25,16,0))*K$20),0)</f>
        <v>133</v>
      </c>
      <c r="AI951" s="344">
        <f t="shared" ref="AI951:AI1014" si="4159">ROUND(VLOOKUP($C951,$C$3:$P$15,13,0)*$A951*(VLOOKUP($G951,$N$18:$AD$25,16,0)+(VLOOKUP($G951,$N$18:$AD$25,17,0)-VLOOKUP($G951,$N$18:$AD$25,16,0))*L$20),0)</f>
        <v>133</v>
      </c>
      <c r="AJ951" s="356">
        <v>3600</v>
      </c>
      <c r="AK951" s="356">
        <v>2800</v>
      </c>
      <c r="AL951" s="356">
        <v>2000</v>
      </c>
      <c r="AM951" s="356">
        <v>1200</v>
      </c>
      <c r="AN951" s="356">
        <v>400</v>
      </c>
      <c r="AO951" s="344" t="str">
        <f t="shared" ref="AO951:AO1014" si="4160">IF($I951="","",ROUND(VLOOKUP($C951,$C$3:$P$15,14,0)*$A951*(VLOOKUP($I951,$N$18:$AD$25,16,0)+(VLOOKUP($I951,$N$18:$AD$25,17,0)-VLOOKUP($I951,$N$18:$AD$25,16,0))*C$20),0))</f>
        <v/>
      </c>
      <c r="AP951" s="344" t="str">
        <f t="shared" ref="AP951:AP1014" si="4161">IF($I951="","",ROUND(VLOOKUP($C951,$C$3:$P$15,14,0)*$A951*(VLOOKUP($I951,$N$18:$AD$25,16,0)+(VLOOKUP($I951,$N$18:$AD$25,17,0)-VLOOKUP($I951,$N$18:$AD$25,16,0))*D$20),0))</f>
        <v/>
      </c>
      <c r="AQ951" s="344" t="str">
        <f t="shared" ref="AQ951:AQ1014" si="4162">IF($I951="","",ROUND(VLOOKUP($C951,$C$3:$P$15,14,0)*$A951*(VLOOKUP($I951,$N$18:$AD$25,16,0)+(VLOOKUP($I951,$N$18:$AD$25,17,0)-VLOOKUP($I951,$N$18:$AD$25,16,0))*E$20),0))</f>
        <v/>
      </c>
      <c r="AR951" s="344" t="str">
        <f t="shared" ref="AR951:AR1014" si="4163">IF($I951="","",ROUND(VLOOKUP($C951,$C$3:$P$15,14,0)*$A951*(VLOOKUP($I951,$N$18:$AD$25,16,0)+(VLOOKUP($I951,$N$18:$AD$25,17,0)-VLOOKUP($I951,$N$18:$AD$25,16,0))*F$20),0))</f>
        <v/>
      </c>
      <c r="AS951" s="344" t="str">
        <f t="shared" ref="AS951:AS1014" si="4164">IF($I951="","",ROUND(VLOOKUP($C951,$C$3:$P$15,14,0)*$A951*(VLOOKUP($I951,$N$18:$AD$25,16,0)+(VLOOKUP($I951,$N$18:$AD$25,17,0)-VLOOKUP($I951,$N$18:$AD$25,16,0))*G$20),0))</f>
        <v/>
      </c>
      <c r="AT951" s="344" t="str">
        <f t="shared" ref="AT951:AT1014" si="4165">IF($I951="","",ROUND(VLOOKUP($C951,$C$3:$P$15,14,0)*$A951*(VLOOKUP($I951,$N$18:$AD$25,16,0)+(VLOOKUP($I951,$N$18:$AD$25,17,0)-VLOOKUP($I951,$N$18:$AD$25,16,0))*H$20),0))</f>
        <v/>
      </c>
      <c r="AU951" s="344" t="str">
        <f t="shared" ref="AU951:AU1014" si="4166">IF($I951="","",ROUND(VLOOKUP($C951,$C$3:$P$15,14,0)*$A951*(VLOOKUP($I951,$N$18:$AD$25,16,0)+(VLOOKUP($I951,$N$18:$AD$25,17,0)-VLOOKUP($I951,$N$18:$AD$25,16,0))*I$20),0))</f>
        <v/>
      </c>
      <c r="AV951" s="344" t="str">
        <f t="shared" ref="AV951:AV1014" si="4167">IF($I951="","",ROUND(VLOOKUP($C951,$C$3:$P$15,14,0)*$A951*(VLOOKUP($I951,$N$18:$AD$25,16,0)+(VLOOKUP($I951,$N$18:$AD$25,17,0)-VLOOKUP($I951,$N$18:$AD$25,16,0))*J$20),0))</f>
        <v/>
      </c>
      <c r="AW951" s="344" t="str">
        <f t="shared" ref="AW951:AW1014" si="4168">IF($I951="","",ROUND(VLOOKUP($C951,$C$3:$P$15,14,0)*$A951*(VLOOKUP($I951,$N$18:$AD$25,16,0)+(VLOOKUP($I951,$N$18:$AD$25,17,0)-VLOOKUP($I951,$N$18:$AD$25,16,0))*K$20),0))</f>
        <v/>
      </c>
      <c r="AX951" s="344" t="str">
        <f t="shared" ref="AX951:AX1014" si="4169">IF($I951="","",ROUND(VLOOKUP($C951,$C$3:$P$15,14,0)*$A951*(VLOOKUP($I951,$N$18:$AD$25,16,0)+(VLOOKUP($I951,$N$18:$AD$25,17,0)-VLOOKUP($I951,$N$18:$AD$25,16,0))*L$20),0))</f>
        <v/>
      </c>
      <c r="AY951" s="356">
        <v>3600</v>
      </c>
      <c r="AZ951" s="356">
        <v>2800</v>
      </c>
      <c r="BA951" s="356">
        <v>2000</v>
      </c>
      <c r="BB951" s="356">
        <v>1200</v>
      </c>
      <c r="BC951" s="356">
        <v>400</v>
      </c>
      <c r="BD951" s="353" t="str">
        <f t="shared" ref="BD951:BH951" si="4170">IF(BD756="","",BD756+60)</f>
        <v/>
      </c>
      <c r="BE951" s="353" t="str">
        <f t="shared" si="4170"/>
        <v/>
      </c>
      <c r="BF951" s="353" t="str">
        <f t="shared" si="4170"/>
        <v/>
      </c>
      <c r="BG951" s="353" t="str">
        <f t="shared" si="4170"/>
        <v/>
      </c>
      <c r="BH951" s="353" t="str">
        <f t="shared" si="4170"/>
        <v/>
      </c>
      <c r="BI951" s="146" t="str">
        <f t="shared" si="3911"/>
        <v/>
      </c>
      <c r="BJ951" s="352" t="str">
        <f t="shared" si="3912"/>
        <v/>
      </c>
      <c r="BK951" s="146" t="str">
        <f t="shared" si="3913"/>
        <v/>
      </c>
      <c r="BL951" s="25">
        <f t="shared" si="4032"/>
        <v>8100613</v>
      </c>
      <c r="BM951" s="146">
        <f t="shared" ref="BM951" si="4171">BM938</f>
        <v>88</v>
      </c>
      <c r="BN951" s="146">
        <f t="shared" si="4104"/>
        <v>8</v>
      </c>
      <c r="BO951" s="146">
        <f t="shared" ref="BO951:BP951" si="4172">BO938</f>
        <v>6</v>
      </c>
      <c r="BP951" s="146">
        <f t="shared" si="4172"/>
        <v>13</v>
      </c>
      <c r="BQ951" s="146">
        <f>VLOOKUP(IF(A951=1,0,A951),宝石属性!$B$26:$D$41,2,0)</f>
        <v>10</v>
      </c>
      <c r="BR951" s="146">
        <f>VLOOKUP(IF(A951=1,0,A951),宝石属性!$B$26:$D$41,3,0)</f>
        <v>2</v>
      </c>
      <c r="BS951" s="146">
        <f t="shared" ref="BS951:BV951" si="4173">IF(BS938="","",BS938)</f>
        <v>6</v>
      </c>
      <c r="BT951" s="146">
        <f t="shared" si="4173"/>
        <v>9</v>
      </c>
      <c r="BU951" s="146" t="str">
        <f t="shared" si="4173"/>
        <v/>
      </c>
      <c r="BV951" s="146" t="str">
        <f t="shared" si="4173"/>
        <v/>
      </c>
      <c r="BW951" s="357">
        <f t="shared" si="4040"/>
        <v>2036</v>
      </c>
      <c r="BX951" s="357">
        <f t="shared" si="4041"/>
        <v>3004</v>
      </c>
    </row>
    <row r="952" spans="1:76" s="353" customFormat="1">
      <c r="A952" s="348">
        <f t="shared" si="3929"/>
        <v>110</v>
      </c>
      <c r="B952" s="348" t="s">
        <v>1112</v>
      </c>
      <c r="C952" s="348" t="str">
        <f t="shared" si="4139"/>
        <v>剑</v>
      </c>
      <c r="D952" s="348" t="str">
        <f t="shared" si="4030"/>
        <v>110级橙装剑</v>
      </c>
      <c r="E952" s="348">
        <f>VLOOKUP($C952,$C$3:$M$15,COLUMNS($C$3:H$15),0)</f>
        <v>130</v>
      </c>
      <c r="F952" s="348" t="str">
        <f>VLOOKUP($C952,$C$3:$M$15,COLUMNS($C$3:I$15),0)</f>
        <v>phyattack_value</v>
      </c>
      <c r="G952" s="348">
        <f>VLOOKUP($C952,$C$3:$M$15,COLUMNS($C$3:J$15),0)</f>
        <v>150</v>
      </c>
      <c r="H952" s="348" t="str">
        <f>VLOOKUP($C952,$C$3:$M$15,COLUMNS($C$3:K$15),0)</f>
        <v>magicattack_value</v>
      </c>
      <c r="I952" s="348">
        <f>VLOOKUP($C952,$C$3:$M$15,COLUMNS($C$3:L$15),0)</f>
        <v>170</v>
      </c>
      <c r="J952" s="348" t="str">
        <f>VLOOKUP($C952,$C$3:$M$15,COLUMNS($C$3:M$15),0)</f>
        <v>medical_value</v>
      </c>
      <c r="K952" s="344">
        <f t="shared" si="4140"/>
        <v>920</v>
      </c>
      <c r="L952" s="344">
        <f t="shared" si="4141"/>
        <v>920</v>
      </c>
      <c r="M952" s="344">
        <f t="shared" si="4142"/>
        <v>920</v>
      </c>
      <c r="N952" s="344">
        <f t="shared" si="4143"/>
        <v>920</v>
      </c>
      <c r="O952" s="344">
        <f t="shared" si="4144"/>
        <v>920</v>
      </c>
      <c r="P952" s="344">
        <f t="shared" si="4145"/>
        <v>920</v>
      </c>
      <c r="Q952" s="344">
        <f t="shared" si="4146"/>
        <v>920</v>
      </c>
      <c r="R952" s="344">
        <f t="shared" si="4147"/>
        <v>920</v>
      </c>
      <c r="S952" s="344">
        <f t="shared" si="4148"/>
        <v>920</v>
      </c>
      <c r="T952" s="344">
        <f t="shared" si="4149"/>
        <v>920</v>
      </c>
      <c r="U952" s="356">
        <v>3600</v>
      </c>
      <c r="V952" s="356">
        <v>2800</v>
      </c>
      <c r="W952" s="356">
        <v>2000</v>
      </c>
      <c r="X952" s="356">
        <v>1200</v>
      </c>
      <c r="Y952" s="356">
        <v>400</v>
      </c>
      <c r="Z952" s="344">
        <f t="shared" si="4150"/>
        <v>207</v>
      </c>
      <c r="AA952" s="344">
        <f t="shared" si="4151"/>
        <v>207</v>
      </c>
      <c r="AB952" s="344">
        <f t="shared" si="4152"/>
        <v>207</v>
      </c>
      <c r="AC952" s="344">
        <f t="shared" si="4153"/>
        <v>207</v>
      </c>
      <c r="AD952" s="344">
        <f t="shared" si="4154"/>
        <v>207</v>
      </c>
      <c r="AE952" s="344">
        <f t="shared" si="4155"/>
        <v>207</v>
      </c>
      <c r="AF952" s="344">
        <f t="shared" si="4156"/>
        <v>207</v>
      </c>
      <c r="AG952" s="344">
        <f t="shared" si="4157"/>
        <v>207</v>
      </c>
      <c r="AH952" s="344">
        <f t="shared" si="4158"/>
        <v>207</v>
      </c>
      <c r="AI952" s="344">
        <f t="shared" si="4159"/>
        <v>207</v>
      </c>
      <c r="AJ952" s="356">
        <v>3600</v>
      </c>
      <c r="AK952" s="356">
        <v>2800</v>
      </c>
      <c r="AL952" s="356">
        <v>2000</v>
      </c>
      <c r="AM952" s="356">
        <v>1200</v>
      </c>
      <c r="AN952" s="356">
        <v>400</v>
      </c>
      <c r="AO952" s="344">
        <f t="shared" si="4160"/>
        <v>337</v>
      </c>
      <c r="AP952" s="344">
        <f t="shared" si="4161"/>
        <v>337</v>
      </c>
      <c r="AQ952" s="344">
        <f t="shared" si="4162"/>
        <v>337</v>
      </c>
      <c r="AR952" s="344">
        <f t="shared" si="4163"/>
        <v>337</v>
      </c>
      <c r="AS952" s="344">
        <f t="shared" si="4164"/>
        <v>337</v>
      </c>
      <c r="AT952" s="344">
        <f t="shared" si="4165"/>
        <v>337</v>
      </c>
      <c r="AU952" s="344">
        <f t="shared" si="4166"/>
        <v>337</v>
      </c>
      <c r="AV952" s="344">
        <f t="shared" si="4167"/>
        <v>337</v>
      </c>
      <c r="AW952" s="344">
        <f t="shared" si="4168"/>
        <v>337</v>
      </c>
      <c r="AX952" s="344">
        <f t="shared" si="4169"/>
        <v>337</v>
      </c>
      <c r="AY952" s="356">
        <v>3600</v>
      </c>
      <c r="AZ952" s="356">
        <v>2800</v>
      </c>
      <c r="BA952" s="356">
        <v>2000</v>
      </c>
      <c r="BB952" s="356">
        <v>1200</v>
      </c>
      <c r="BC952" s="356">
        <v>400</v>
      </c>
      <c r="BD952" s="353">
        <f t="shared" ref="BD952:BH952" si="4174">IF(BD757="","",BD757+60)</f>
        <v>191</v>
      </c>
      <c r="BE952" s="353">
        <f t="shared" si="4174"/>
        <v>191</v>
      </c>
      <c r="BF952" s="353">
        <f t="shared" si="4174"/>
        <v>206</v>
      </c>
      <c r="BG952" s="353">
        <f t="shared" si="4174"/>
        <v>221</v>
      </c>
      <c r="BH952" s="353">
        <f t="shared" si="4174"/>
        <v>236</v>
      </c>
      <c r="BI952" s="146" t="str">
        <f t="shared" si="3911"/>
        <v>191;191</v>
      </c>
      <c r="BJ952" s="352">
        <f t="shared" si="3912"/>
        <v>206</v>
      </c>
      <c r="BK952" s="146" t="str">
        <f t="shared" si="3913"/>
        <v>221;236</v>
      </c>
      <c r="BL952" s="25">
        <f t="shared" si="4032"/>
        <v>8110101</v>
      </c>
      <c r="BM952" s="146">
        <f t="shared" ref="BM952" si="4175">BM939</f>
        <v>1288</v>
      </c>
      <c r="BN952" s="146">
        <f t="shared" si="4104"/>
        <v>8</v>
      </c>
      <c r="BO952" s="146">
        <f t="shared" ref="BO952:BP952" si="4176">BO939</f>
        <v>1</v>
      </c>
      <c r="BP952" s="146">
        <f t="shared" si="4176"/>
        <v>1</v>
      </c>
      <c r="BQ952" s="146">
        <f>VLOOKUP(IF(A952=1,0,A952),宝石属性!$B$26:$D$41,2,0)</f>
        <v>10</v>
      </c>
      <c r="BR952" s="146">
        <f>VLOOKUP(IF(A952=1,0,A952),宝石属性!$B$26:$D$41,3,0)</f>
        <v>2</v>
      </c>
      <c r="BS952" s="146">
        <f t="shared" ref="BS952:BV952" si="4177">IF(BS939="","",BS939)</f>
        <v>2</v>
      </c>
      <c r="BT952" s="146">
        <f t="shared" si="4177"/>
        <v>4</v>
      </c>
      <c r="BU952" s="146">
        <f t="shared" si="4177"/>
        <v>7</v>
      </c>
      <c r="BV952" s="146">
        <f t="shared" si="4177"/>
        <v>8</v>
      </c>
      <c r="BW952" s="357">
        <f t="shared" si="4040"/>
        <v>2021</v>
      </c>
      <c r="BX952" s="357">
        <f t="shared" si="4041"/>
        <v>3004</v>
      </c>
    </row>
    <row r="953" spans="1:76" s="353" customFormat="1">
      <c r="A953" s="348">
        <f t="shared" si="3929"/>
        <v>110</v>
      </c>
      <c r="B953" s="348" t="s">
        <v>1112</v>
      </c>
      <c r="C953" s="348" t="str">
        <f t="shared" si="4139"/>
        <v>锤</v>
      </c>
      <c r="D953" s="348" t="str">
        <f t="shared" si="4030"/>
        <v>110级橙装锤</v>
      </c>
      <c r="E953" s="348">
        <f>VLOOKUP($C953,$C$3:$M$15,COLUMNS($C$3:H$15),0)</f>
        <v>130</v>
      </c>
      <c r="F953" s="348" t="str">
        <f>VLOOKUP($C953,$C$3:$M$15,COLUMNS($C$3:I$15),0)</f>
        <v>phyattack_value</v>
      </c>
      <c r="G953" s="348">
        <f>VLOOKUP($C953,$C$3:$M$15,COLUMNS($C$3:J$15),0)</f>
        <v>150</v>
      </c>
      <c r="H953" s="348" t="str">
        <f>VLOOKUP($C953,$C$3:$M$15,COLUMNS($C$3:K$15),0)</f>
        <v>magicattack_value</v>
      </c>
      <c r="I953" s="348">
        <f>VLOOKUP($C953,$C$3:$M$15,COLUMNS($C$3:L$15),0)</f>
        <v>170</v>
      </c>
      <c r="J953" s="348" t="str">
        <f>VLOOKUP($C953,$C$3:$M$15,COLUMNS($C$3:M$15),0)</f>
        <v>medical_value</v>
      </c>
      <c r="K953" s="344">
        <f t="shared" si="4140"/>
        <v>920</v>
      </c>
      <c r="L953" s="344">
        <f t="shared" si="4141"/>
        <v>920</v>
      </c>
      <c r="M953" s="344">
        <f t="shared" si="4142"/>
        <v>920</v>
      </c>
      <c r="N953" s="344">
        <f t="shared" si="4143"/>
        <v>920</v>
      </c>
      <c r="O953" s="344">
        <f t="shared" si="4144"/>
        <v>920</v>
      </c>
      <c r="P953" s="344">
        <f t="shared" si="4145"/>
        <v>920</v>
      </c>
      <c r="Q953" s="344">
        <f t="shared" si="4146"/>
        <v>920</v>
      </c>
      <c r="R953" s="344">
        <f t="shared" si="4147"/>
        <v>920</v>
      </c>
      <c r="S953" s="344">
        <f t="shared" si="4148"/>
        <v>920</v>
      </c>
      <c r="T953" s="344">
        <f t="shared" si="4149"/>
        <v>920</v>
      </c>
      <c r="U953" s="356">
        <v>3600</v>
      </c>
      <c r="V953" s="356">
        <v>2800</v>
      </c>
      <c r="W953" s="356">
        <v>2000</v>
      </c>
      <c r="X953" s="356">
        <v>1200</v>
      </c>
      <c r="Y953" s="356">
        <v>400</v>
      </c>
      <c r="Z953" s="344">
        <f t="shared" si="4150"/>
        <v>207</v>
      </c>
      <c r="AA953" s="344">
        <f t="shared" si="4151"/>
        <v>207</v>
      </c>
      <c r="AB953" s="344">
        <f t="shared" si="4152"/>
        <v>207</v>
      </c>
      <c r="AC953" s="344">
        <f t="shared" si="4153"/>
        <v>207</v>
      </c>
      <c r="AD953" s="344">
        <f t="shared" si="4154"/>
        <v>207</v>
      </c>
      <c r="AE953" s="344">
        <f t="shared" si="4155"/>
        <v>207</v>
      </c>
      <c r="AF953" s="344">
        <f t="shared" si="4156"/>
        <v>207</v>
      </c>
      <c r="AG953" s="344">
        <f t="shared" si="4157"/>
        <v>207</v>
      </c>
      <c r="AH953" s="344">
        <f t="shared" si="4158"/>
        <v>207</v>
      </c>
      <c r="AI953" s="344">
        <f t="shared" si="4159"/>
        <v>207</v>
      </c>
      <c r="AJ953" s="356">
        <v>3600</v>
      </c>
      <c r="AK953" s="356">
        <v>2800</v>
      </c>
      <c r="AL953" s="356">
        <v>2000</v>
      </c>
      <c r="AM953" s="356">
        <v>1200</v>
      </c>
      <c r="AN953" s="356">
        <v>400</v>
      </c>
      <c r="AO953" s="344">
        <f t="shared" si="4160"/>
        <v>337</v>
      </c>
      <c r="AP953" s="344">
        <f t="shared" si="4161"/>
        <v>337</v>
      </c>
      <c r="AQ953" s="344">
        <f t="shared" si="4162"/>
        <v>337</v>
      </c>
      <c r="AR953" s="344">
        <f t="shared" si="4163"/>
        <v>337</v>
      </c>
      <c r="AS953" s="344">
        <f t="shared" si="4164"/>
        <v>337</v>
      </c>
      <c r="AT953" s="344">
        <f t="shared" si="4165"/>
        <v>337</v>
      </c>
      <c r="AU953" s="344">
        <f t="shared" si="4166"/>
        <v>337</v>
      </c>
      <c r="AV953" s="344">
        <f t="shared" si="4167"/>
        <v>337</v>
      </c>
      <c r="AW953" s="344">
        <f t="shared" si="4168"/>
        <v>337</v>
      </c>
      <c r="AX953" s="344">
        <f t="shared" si="4169"/>
        <v>337</v>
      </c>
      <c r="AY953" s="356">
        <v>3600</v>
      </c>
      <c r="AZ953" s="356">
        <v>2800</v>
      </c>
      <c r="BA953" s="356">
        <v>2000</v>
      </c>
      <c r="BB953" s="356">
        <v>1200</v>
      </c>
      <c r="BC953" s="356">
        <v>400</v>
      </c>
      <c r="BD953" s="353">
        <f t="shared" ref="BD953:BH953" si="4178">IF(BD758="","",BD758+60)</f>
        <v>191</v>
      </c>
      <c r="BE953" s="353">
        <f t="shared" si="4178"/>
        <v>191</v>
      </c>
      <c r="BF953" s="353">
        <f t="shared" si="4178"/>
        <v>206</v>
      </c>
      <c r="BG953" s="353">
        <f t="shared" si="4178"/>
        <v>221</v>
      </c>
      <c r="BH953" s="353">
        <f t="shared" si="4178"/>
        <v>236</v>
      </c>
      <c r="BI953" s="146" t="str">
        <f t="shared" si="3911"/>
        <v>191;191</v>
      </c>
      <c r="BJ953" s="352">
        <f t="shared" si="3912"/>
        <v>206</v>
      </c>
      <c r="BK953" s="146" t="str">
        <f t="shared" si="3913"/>
        <v>221;236</v>
      </c>
      <c r="BL953" s="25">
        <f t="shared" si="4032"/>
        <v>8110102</v>
      </c>
      <c r="BM953" s="146">
        <f t="shared" ref="BM953" si="4179">BM940</f>
        <v>4360</v>
      </c>
      <c r="BN953" s="146">
        <f t="shared" si="4104"/>
        <v>8</v>
      </c>
      <c r="BO953" s="146">
        <f t="shared" ref="BO953:BP953" si="4180">BO940</f>
        <v>1</v>
      </c>
      <c r="BP953" s="146">
        <f t="shared" si="4180"/>
        <v>2</v>
      </c>
      <c r="BQ953" s="146">
        <f>VLOOKUP(IF(A953=1,0,A953),宝石属性!$B$26:$D$41,2,0)</f>
        <v>10</v>
      </c>
      <c r="BR953" s="146">
        <f>VLOOKUP(IF(A953=1,0,A953),宝石属性!$B$26:$D$41,3,0)</f>
        <v>2</v>
      </c>
      <c r="BS953" s="146">
        <f t="shared" ref="BS953:BV953" si="4181">IF(BS940="","",BS940)</f>
        <v>2</v>
      </c>
      <c r="BT953" s="146">
        <f t="shared" si="4181"/>
        <v>4</v>
      </c>
      <c r="BU953" s="146">
        <f t="shared" si="4181"/>
        <v>7</v>
      </c>
      <c r="BV953" s="146">
        <f t="shared" si="4181"/>
        <v>8</v>
      </c>
      <c r="BW953" s="357">
        <f t="shared" si="4040"/>
        <v>2021</v>
      </c>
      <c r="BX953" s="357">
        <f t="shared" si="4041"/>
        <v>3004</v>
      </c>
    </row>
    <row r="954" spans="1:76" s="353" customFormat="1">
      <c r="A954" s="348">
        <f t="shared" si="3929"/>
        <v>110</v>
      </c>
      <c r="B954" s="348" t="s">
        <v>1112</v>
      </c>
      <c r="C954" s="348" t="str">
        <f t="shared" si="4139"/>
        <v>弓箭</v>
      </c>
      <c r="D954" s="348" t="str">
        <f t="shared" si="4030"/>
        <v>110级橙装弓箭</v>
      </c>
      <c r="E954" s="348">
        <f>VLOOKUP($C954,$C$3:$M$15,COLUMNS($C$3:H$15),0)</f>
        <v>130</v>
      </c>
      <c r="F954" s="348" t="str">
        <f>VLOOKUP($C954,$C$3:$M$15,COLUMNS($C$3:I$15),0)</f>
        <v>phyattack_value</v>
      </c>
      <c r="G954" s="348">
        <f>VLOOKUP($C954,$C$3:$M$15,COLUMNS($C$3:J$15),0)</f>
        <v>150</v>
      </c>
      <c r="H954" s="348" t="str">
        <f>VLOOKUP($C954,$C$3:$M$15,COLUMNS($C$3:K$15),0)</f>
        <v>magicattack_value</v>
      </c>
      <c r="I954" s="348">
        <f>VLOOKUP($C954,$C$3:$M$15,COLUMNS($C$3:L$15),0)</f>
        <v>170</v>
      </c>
      <c r="J954" s="348" t="str">
        <f>VLOOKUP($C954,$C$3:$M$15,COLUMNS($C$3:M$15),0)</f>
        <v>medical_value</v>
      </c>
      <c r="K954" s="344">
        <f t="shared" si="4140"/>
        <v>920</v>
      </c>
      <c r="L954" s="344">
        <f t="shared" si="4141"/>
        <v>920</v>
      </c>
      <c r="M954" s="344">
        <f t="shared" si="4142"/>
        <v>920</v>
      </c>
      <c r="N954" s="344">
        <f t="shared" si="4143"/>
        <v>920</v>
      </c>
      <c r="O954" s="344">
        <f t="shared" si="4144"/>
        <v>920</v>
      </c>
      <c r="P954" s="344">
        <f t="shared" si="4145"/>
        <v>920</v>
      </c>
      <c r="Q954" s="344">
        <f t="shared" si="4146"/>
        <v>920</v>
      </c>
      <c r="R954" s="344">
        <f t="shared" si="4147"/>
        <v>920</v>
      </c>
      <c r="S954" s="344">
        <f t="shared" si="4148"/>
        <v>920</v>
      </c>
      <c r="T954" s="344">
        <f t="shared" si="4149"/>
        <v>920</v>
      </c>
      <c r="U954" s="356">
        <v>3600</v>
      </c>
      <c r="V954" s="356">
        <v>2800</v>
      </c>
      <c r="W954" s="356">
        <v>2000</v>
      </c>
      <c r="X954" s="356">
        <v>1200</v>
      </c>
      <c r="Y954" s="356">
        <v>400</v>
      </c>
      <c r="Z954" s="344">
        <f t="shared" si="4150"/>
        <v>207</v>
      </c>
      <c r="AA954" s="344">
        <f t="shared" si="4151"/>
        <v>207</v>
      </c>
      <c r="AB954" s="344">
        <f t="shared" si="4152"/>
        <v>207</v>
      </c>
      <c r="AC954" s="344">
        <f t="shared" si="4153"/>
        <v>207</v>
      </c>
      <c r="AD954" s="344">
        <f t="shared" si="4154"/>
        <v>207</v>
      </c>
      <c r="AE954" s="344">
        <f t="shared" si="4155"/>
        <v>207</v>
      </c>
      <c r="AF954" s="344">
        <f t="shared" si="4156"/>
        <v>207</v>
      </c>
      <c r="AG954" s="344">
        <f t="shared" si="4157"/>
        <v>207</v>
      </c>
      <c r="AH954" s="344">
        <f t="shared" si="4158"/>
        <v>207</v>
      </c>
      <c r="AI954" s="344">
        <f t="shared" si="4159"/>
        <v>207</v>
      </c>
      <c r="AJ954" s="356">
        <v>3600</v>
      </c>
      <c r="AK954" s="356">
        <v>2800</v>
      </c>
      <c r="AL954" s="356">
        <v>2000</v>
      </c>
      <c r="AM954" s="356">
        <v>1200</v>
      </c>
      <c r="AN954" s="356">
        <v>400</v>
      </c>
      <c r="AO954" s="344">
        <f t="shared" si="4160"/>
        <v>337</v>
      </c>
      <c r="AP954" s="344">
        <f t="shared" si="4161"/>
        <v>337</v>
      </c>
      <c r="AQ954" s="344">
        <f t="shared" si="4162"/>
        <v>337</v>
      </c>
      <c r="AR954" s="344">
        <f t="shared" si="4163"/>
        <v>337</v>
      </c>
      <c r="AS954" s="344">
        <f t="shared" si="4164"/>
        <v>337</v>
      </c>
      <c r="AT954" s="344">
        <f t="shared" si="4165"/>
        <v>337</v>
      </c>
      <c r="AU954" s="344">
        <f t="shared" si="4166"/>
        <v>337</v>
      </c>
      <c r="AV954" s="344">
        <f t="shared" si="4167"/>
        <v>337</v>
      </c>
      <c r="AW954" s="344">
        <f t="shared" si="4168"/>
        <v>337</v>
      </c>
      <c r="AX954" s="344">
        <f t="shared" si="4169"/>
        <v>337</v>
      </c>
      <c r="AY954" s="356">
        <v>3600</v>
      </c>
      <c r="AZ954" s="356">
        <v>2800</v>
      </c>
      <c r="BA954" s="356">
        <v>2000</v>
      </c>
      <c r="BB954" s="356">
        <v>1200</v>
      </c>
      <c r="BC954" s="356">
        <v>400</v>
      </c>
      <c r="BD954" s="353">
        <f t="shared" ref="BD954:BH954" si="4182">IF(BD759="","",BD759+60)</f>
        <v>191</v>
      </c>
      <c r="BE954" s="353">
        <f t="shared" si="4182"/>
        <v>191</v>
      </c>
      <c r="BF954" s="353">
        <f t="shared" si="4182"/>
        <v>206</v>
      </c>
      <c r="BG954" s="353">
        <f t="shared" si="4182"/>
        <v>221</v>
      </c>
      <c r="BH954" s="353">
        <f t="shared" si="4182"/>
        <v>236</v>
      </c>
      <c r="BI954" s="146" t="str">
        <f t="shared" si="3911"/>
        <v>191;191</v>
      </c>
      <c r="BJ954" s="352">
        <f t="shared" si="3912"/>
        <v>206</v>
      </c>
      <c r="BK954" s="146" t="str">
        <f t="shared" si="3913"/>
        <v>221;236</v>
      </c>
      <c r="BL954" s="25">
        <f t="shared" si="4032"/>
        <v>8110103</v>
      </c>
      <c r="BM954" s="146">
        <f t="shared" ref="BM954" si="4183">BM941</f>
        <v>1800</v>
      </c>
      <c r="BN954" s="146">
        <f t="shared" si="4104"/>
        <v>8</v>
      </c>
      <c r="BO954" s="146">
        <f t="shared" ref="BO954:BP954" si="4184">BO941</f>
        <v>1</v>
      </c>
      <c r="BP954" s="146">
        <f t="shared" si="4184"/>
        <v>3</v>
      </c>
      <c r="BQ954" s="146">
        <f>VLOOKUP(IF(A954=1,0,A954),宝石属性!$B$26:$D$41,2,0)</f>
        <v>10</v>
      </c>
      <c r="BR954" s="146">
        <f>VLOOKUP(IF(A954=1,0,A954),宝石属性!$B$26:$D$41,3,0)</f>
        <v>2</v>
      </c>
      <c r="BS954" s="146">
        <f t="shared" ref="BS954:BV954" si="4185">IF(BS941="","",BS941)</f>
        <v>2</v>
      </c>
      <c r="BT954" s="146">
        <f t="shared" si="4185"/>
        <v>4</v>
      </c>
      <c r="BU954" s="146">
        <f t="shared" si="4185"/>
        <v>7</v>
      </c>
      <c r="BV954" s="146">
        <f t="shared" si="4185"/>
        <v>8</v>
      </c>
      <c r="BW954" s="357">
        <f t="shared" si="4040"/>
        <v>2021</v>
      </c>
      <c r="BX954" s="357">
        <f t="shared" si="4041"/>
        <v>3004</v>
      </c>
    </row>
    <row r="955" spans="1:76" s="353" customFormat="1">
      <c r="A955" s="348">
        <f t="shared" si="3929"/>
        <v>110</v>
      </c>
      <c r="B955" s="348" t="s">
        <v>1112</v>
      </c>
      <c r="C955" s="348" t="str">
        <f t="shared" si="4139"/>
        <v>爪</v>
      </c>
      <c r="D955" s="348" t="str">
        <f t="shared" si="4030"/>
        <v>110级橙装爪</v>
      </c>
      <c r="E955" s="348">
        <f>VLOOKUP($C955,$C$3:$M$15,COLUMNS($C$3:H$15),0)</f>
        <v>130</v>
      </c>
      <c r="F955" s="348" t="str">
        <f>VLOOKUP($C955,$C$3:$M$15,COLUMNS($C$3:I$15),0)</f>
        <v>phyattack_value</v>
      </c>
      <c r="G955" s="348">
        <f>VLOOKUP($C955,$C$3:$M$15,COLUMNS($C$3:J$15),0)</f>
        <v>150</v>
      </c>
      <c r="H955" s="348" t="str">
        <f>VLOOKUP($C955,$C$3:$M$15,COLUMNS($C$3:K$15),0)</f>
        <v>magicattack_value</v>
      </c>
      <c r="I955" s="348">
        <f>VLOOKUP($C955,$C$3:$M$15,COLUMNS($C$3:L$15),0)</f>
        <v>170</v>
      </c>
      <c r="J955" s="348" t="str">
        <f>VLOOKUP($C955,$C$3:$M$15,COLUMNS($C$3:M$15),0)</f>
        <v>medical_value</v>
      </c>
      <c r="K955" s="344">
        <f t="shared" si="4140"/>
        <v>920</v>
      </c>
      <c r="L955" s="344">
        <f t="shared" si="4141"/>
        <v>920</v>
      </c>
      <c r="M955" s="344">
        <f t="shared" si="4142"/>
        <v>920</v>
      </c>
      <c r="N955" s="344">
        <f t="shared" si="4143"/>
        <v>920</v>
      </c>
      <c r="O955" s="344">
        <f t="shared" si="4144"/>
        <v>920</v>
      </c>
      <c r="P955" s="344">
        <f t="shared" si="4145"/>
        <v>920</v>
      </c>
      <c r="Q955" s="344">
        <f t="shared" si="4146"/>
        <v>920</v>
      </c>
      <c r="R955" s="344">
        <f t="shared" si="4147"/>
        <v>920</v>
      </c>
      <c r="S955" s="344">
        <f t="shared" si="4148"/>
        <v>920</v>
      </c>
      <c r="T955" s="344">
        <f t="shared" si="4149"/>
        <v>920</v>
      </c>
      <c r="U955" s="356">
        <v>3600</v>
      </c>
      <c r="V955" s="356">
        <v>2800</v>
      </c>
      <c r="W955" s="356">
        <v>2000</v>
      </c>
      <c r="X955" s="356">
        <v>1200</v>
      </c>
      <c r="Y955" s="356">
        <v>400</v>
      </c>
      <c r="Z955" s="344">
        <f t="shared" si="4150"/>
        <v>207</v>
      </c>
      <c r="AA955" s="344">
        <f t="shared" si="4151"/>
        <v>207</v>
      </c>
      <c r="AB955" s="344">
        <f t="shared" si="4152"/>
        <v>207</v>
      </c>
      <c r="AC955" s="344">
        <f t="shared" si="4153"/>
        <v>207</v>
      </c>
      <c r="AD955" s="344">
        <f t="shared" si="4154"/>
        <v>207</v>
      </c>
      <c r="AE955" s="344">
        <f t="shared" si="4155"/>
        <v>207</v>
      </c>
      <c r="AF955" s="344">
        <f t="shared" si="4156"/>
        <v>207</v>
      </c>
      <c r="AG955" s="344">
        <f t="shared" si="4157"/>
        <v>207</v>
      </c>
      <c r="AH955" s="344">
        <f t="shared" si="4158"/>
        <v>207</v>
      </c>
      <c r="AI955" s="344">
        <f t="shared" si="4159"/>
        <v>207</v>
      </c>
      <c r="AJ955" s="356">
        <v>3600</v>
      </c>
      <c r="AK955" s="356">
        <v>2800</v>
      </c>
      <c r="AL955" s="356">
        <v>2000</v>
      </c>
      <c r="AM955" s="356">
        <v>1200</v>
      </c>
      <c r="AN955" s="356">
        <v>400</v>
      </c>
      <c r="AO955" s="344">
        <f t="shared" si="4160"/>
        <v>337</v>
      </c>
      <c r="AP955" s="344">
        <f t="shared" si="4161"/>
        <v>337</v>
      </c>
      <c r="AQ955" s="344">
        <f t="shared" si="4162"/>
        <v>337</v>
      </c>
      <c r="AR955" s="344">
        <f t="shared" si="4163"/>
        <v>337</v>
      </c>
      <c r="AS955" s="344">
        <f t="shared" si="4164"/>
        <v>337</v>
      </c>
      <c r="AT955" s="344">
        <f t="shared" si="4165"/>
        <v>337</v>
      </c>
      <c r="AU955" s="344">
        <f t="shared" si="4166"/>
        <v>337</v>
      </c>
      <c r="AV955" s="344">
        <f t="shared" si="4167"/>
        <v>337</v>
      </c>
      <c r="AW955" s="344">
        <f t="shared" si="4168"/>
        <v>337</v>
      </c>
      <c r="AX955" s="344">
        <f t="shared" si="4169"/>
        <v>337</v>
      </c>
      <c r="AY955" s="356">
        <v>3600</v>
      </c>
      <c r="AZ955" s="356">
        <v>2800</v>
      </c>
      <c r="BA955" s="356">
        <v>2000</v>
      </c>
      <c r="BB955" s="356">
        <v>1200</v>
      </c>
      <c r="BC955" s="356">
        <v>400</v>
      </c>
      <c r="BD955" s="353">
        <f t="shared" ref="BD955:BH955" si="4186">IF(BD760="","",BD760+60)</f>
        <v>191</v>
      </c>
      <c r="BE955" s="353">
        <f t="shared" si="4186"/>
        <v>191</v>
      </c>
      <c r="BF955" s="353">
        <f t="shared" si="4186"/>
        <v>206</v>
      </c>
      <c r="BG955" s="353">
        <f t="shared" si="4186"/>
        <v>221</v>
      </c>
      <c r="BH955" s="353">
        <f t="shared" si="4186"/>
        <v>236</v>
      </c>
      <c r="BI955" s="146" t="str">
        <f t="shared" si="3911"/>
        <v>191;191</v>
      </c>
      <c r="BJ955" s="352">
        <f t="shared" si="3912"/>
        <v>206</v>
      </c>
      <c r="BK955" s="146" t="str">
        <f t="shared" si="3913"/>
        <v>221;236</v>
      </c>
      <c r="BL955" s="25">
        <f t="shared" si="4032"/>
        <v>8110104</v>
      </c>
      <c r="BM955" s="146">
        <f t="shared" ref="BM955" si="4187">BM942</f>
        <v>3080</v>
      </c>
      <c r="BN955" s="146">
        <f t="shared" si="4104"/>
        <v>8</v>
      </c>
      <c r="BO955" s="146">
        <f t="shared" ref="BO955:BP955" si="4188">BO942</f>
        <v>1</v>
      </c>
      <c r="BP955" s="146">
        <f t="shared" si="4188"/>
        <v>4</v>
      </c>
      <c r="BQ955" s="146">
        <f>VLOOKUP(IF(A955=1,0,A955),宝石属性!$B$26:$D$41,2,0)</f>
        <v>10</v>
      </c>
      <c r="BR955" s="146">
        <f>VLOOKUP(IF(A955=1,0,A955),宝石属性!$B$26:$D$41,3,0)</f>
        <v>2</v>
      </c>
      <c r="BS955" s="146">
        <f t="shared" ref="BS955:BV955" si="4189">IF(BS942="","",BS942)</f>
        <v>2</v>
      </c>
      <c r="BT955" s="146">
        <f t="shared" si="4189"/>
        <v>4</v>
      </c>
      <c r="BU955" s="146">
        <f t="shared" si="4189"/>
        <v>7</v>
      </c>
      <c r="BV955" s="146">
        <f t="shared" si="4189"/>
        <v>8</v>
      </c>
      <c r="BW955" s="357">
        <f t="shared" si="4040"/>
        <v>2021</v>
      </c>
      <c r="BX955" s="357">
        <f t="shared" si="4041"/>
        <v>3004</v>
      </c>
    </row>
    <row r="956" spans="1:76" s="353" customFormat="1">
      <c r="A956" s="348">
        <f t="shared" si="3929"/>
        <v>110</v>
      </c>
      <c r="B956" s="348" t="s">
        <v>1112</v>
      </c>
      <c r="C956" s="348" t="str">
        <f t="shared" si="4139"/>
        <v>魔棒</v>
      </c>
      <c r="D956" s="348" t="str">
        <f t="shared" si="4030"/>
        <v>110级橙装魔棒</v>
      </c>
      <c r="E956" s="348">
        <f>VLOOKUP($C956,$C$3:$M$15,COLUMNS($C$3:H$15),0)</f>
        <v>130</v>
      </c>
      <c r="F956" s="348" t="str">
        <f>VLOOKUP($C956,$C$3:$M$15,COLUMNS($C$3:I$15),0)</f>
        <v>phyattack_value</v>
      </c>
      <c r="G956" s="348">
        <f>VLOOKUP($C956,$C$3:$M$15,COLUMNS($C$3:J$15),0)</f>
        <v>150</v>
      </c>
      <c r="H956" s="348" t="str">
        <f>VLOOKUP($C956,$C$3:$M$15,COLUMNS($C$3:K$15),0)</f>
        <v>magicattack_value</v>
      </c>
      <c r="I956" s="348">
        <f>VLOOKUP($C956,$C$3:$M$15,COLUMNS($C$3:L$15),0)</f>
        <v>170</v>
      </c>
      <c r="J956" s="348" t="str">
        <f>VLOOKUP($C956,$C$3:$M$15,COLUMNS($C$3:M$15),0)</f>
        <v>medical_value</v>
      </c>
      <c r="K956" s="344">
        <f t="shared" si="4140"/>
        <v>920</v>
      </c>
      <c r="L956" s="344">
        <f t="shared" si="4141"/>
        <v>920</v>
      </c>
      <c r="M956" s="344">
        <f t="shared" si="4142"/>
        <v>920</v>
      </c>
      <c r="N956" s="344">
        <f t="shared" si="4143"/>
        <v>920</v>
      </c>
      <c r="O956" s="344">
        <f t="shared" si="4144"/>
        <v>920</v>
      </c>
      <c r="P956" s="344">
        <f t="shared" si="4145"/>
        <v>920</v>
      </c>
      <c r="Q956" s="344">
        <f t="shared" si="4146"/>
        <v>920</v>
      </c>
      <c r="R956" s="344">
        <f t="shared" si="4147"/>
        <v>920</v>
      </c>
      <c r="S956" s="344">
        <f t="shared" si="4148"/>
        <v>920</v>
      </c>
      <c r="T956" s="344">
        <f t="shared" si="4149"/>
        <v>920</v>
      </c>
      <c r="U956" s="356">
        <v>3600</v>
      </c>
      <c r="V956" s="356">
        <v>2800</v>
      </c>
      <c r="W956" s="356">
        <v>2000</v>
      </c>
      <c r="X956" s="356">
        <v>1200</v>
      </c>
      <c r="Y956" s="356">
        <v>400</v>
      </c>
      <c r="Z956" s="344">
        <f t="shared" si="4150"/>
        <v>207</v>
      </c>
      <c r="AA956" s="344">
        <f t="shared" si="4151"/>
        <v>207</v>
      </c>
      <c r="AB956" s="344">
        <f t="shared" si="4152"/>
        <v>207</v>
      </c>
      <c r="AC956" s="344">
        <f t="shared" si="4153"/>
        <v>207</v>
      </c>
      <c r="AD956" s="344">
        <f t="shared" si="4154"/>
        <v>207</v>
      </c>
      <c r="AE956" s="344">
        <f t="shared" si="4155"/>
        <v>207</v>
      </c>
      <c r="AF956" s="344">
        <f t="shared" si="4156"/>
        <v>207</v>
      </c>
      <c r="AG956" s="344">
        <f t="shared" si="4157"/>
        <v>207</v>
      </c>
      <c r="AH956" s="344">
        <f t="shared" si="4158"/>
        <v>207</v>
      </c>
      <c r="AI956" s="344">
        <f t="shared" si="4159"/>
        <v>207</v>
      </c>
      <c r="AJ956" s="356">
        <v>3600</v>
      </c>
      <c r="AK956" s="356">
        <v>2800</v>
      </c>
      <c r="AL956" s="356">
        <v>2000</v>
      </c>
      <c r="AM956" s="356">
        <v>1200</v>
      </c>
      <c r="AN956" s="356">
        <v>400</v>
      </c>
      <c r="AO956" s="344">
        <f t="shared" si="4160"/>
        <v>337</v>
      </c>
      <c r="AP956" s="344">
        <f t="shared" si="4161"/>
        <v>337</v>
      </c>
      <c r="AQ956" s="344">
        <f t="shared" si="4162"/>
        <v>337</v>
      </c>
      <c r="AR956" s="344">
        <f t="shared" si="4163"/>
        <v>337</v>
      </c>
      <c r="AS956" s="344">
        <f t="shared" si="4164"/>
        <v>337</v>
      </c>
      <c r="AT956" s="344">
        <f t="shared" si="4165"/>
        <v>337</v>
      </c>
      <c r="AU956" s="344">
        <f t="shared" si="4166"/>
        <v>337</v>
      </c>
      <c r="AV956" s="344">
        <f t="shared" si="4167"/>
        <v>337</v>
      </c>
      <c r="AW956" s="344">
        <f t="shared" si="4168"/>
        <v>337</v>
      </c>
      <c r="AX956" s="344">
        <f t="shared" si="4169"/>
        <v>337</v>
      </c>
      <c r="AY956" s="356">
        <v>3600</v>
      </c>
      <c r="AZ956" s="356">
        <v>2800</v>
      </c>
      <c r="BA956" s="356">
        <v>2000</v>
      </c>
      <c r="BB956" s="356">
        <v>1200</v>
      </c>
      <c r="BC956" s="356">
        <v>400</v>
      </c>
      <c r="BD956" s="353">
        <f t="shared" ref="BD956:BH956" si="4190">IF(BD761="","",BD761+60)</f>
        <v>191</v>
      </c>
      <c r="BE956" s="353">
        <f t="shared" si="4190"/>
        <v>191</v>
      </c>
      <c r="BF956" s="353">
        <f t="shared" si="4190"/>
        <v>206</v>
      </c>
      <c r="BG956" s="353">
        <f t="shared" si="4190"/>
        <v>221</v>
      </c>
      <c r="BH956" s="353">
        <f t="shared" si="4190"/>
        <v>236</v>
      </c>
      <c r="BI956" s="146" t="str">
        <f t="shared" si="3911"/>
        <v>191;191</v>
      </c>
      <c r="BJ956" s="352">
        <f t="shared" si="3912"/>
        <v>206</v>
      </c>
      <c r="BK956" s="146" t="str">
        <f t="shared" si="3913"/>
        <v>221;236</v>
      </c>
      <c r="BL956" s="25">
        <f t="shared" si="4032"/>
        <v>8110105</v>
      </c>
      <c r="BM956" s="146">
        <f t="shared" ref="BM956" si="4191">BM943</f>
        <v>2824</v>
      </c>
      <c r="BN956" s="146">
        <f t="shared" si="4104"/>
        <v>8</v>
      </c>
      <c r="BO956" s="146">
        <f t="shared" ref="BO956:BP956" si="4192">BO943</f>
        <v>1</v>
      </c>
      <c r="BP956" s="146">
        <f t="shared" si="4192"/>
        <v>5</v>
      </c>
      <c r="BQ956" s="146">
        <f>VLOOKUP(IF(A956=1,0,A956),宝石属性!$B$26:$D$41,2,0)</f>
        <v>10</v>
      </c>
      <c r="BR956" s="146">
        <f>VLOOKUP(IF(A956=1,0,A956),宝石属性!$B$26:$D$41,3,0)</f>
        <v>2</v>
      </c>
      <c r="BS956" s="146">
        <f t="shared" ref="BS956:BV956" si="4193">IF(BS943="","",BS943)</f>
        <v>2</v>
      </c>
      <c r="BT956" s="146">
        <f t="shared" si="4193"/>
        <v>4</v>
      </c>
      <c r="BU956" s="146">
        <f t="shared" si="4193"/>
        <v>7</v>
      </c>
      <c r="BV956" s="146">
        <f t="shared" si="4193"/>
        <v>8</v>
      </c>
      <c r="BW956" s="357">
        <f t="shared" si="4040"/>
        <v>2021</v>
      </c>
      <c r="BX956" s="357">
        <f t="shared" si="4041"/>
        <v>3003</v>
      </c>
    </row>
    <row r="957" spans="1:76" s="353" customFormat="1">
      <c r="A957" s="348">
        <f t="shared" si="3929"/>
        <v>110</v>
      </c>
      <c r="B957" s="348" t="s">
        <v>1112</v>
      </c>
      <c r="C957" s="348" t="str">
        <f t="shared" si="4139"/>
        <v>法杖</v>
      </c>
      <c r="D957" s="348" t="str">
        <f t="shared" si="4030"/>
        <v>110级橙装法杖</v>
      </c>
      <c r="E957" s="348">
        <f>VLOOKUP($C957,$C$3:$M$15,COLUMNS($C$3:H$15),0)</f>
        <v>130</v>
      </c>
      <c r="F957" s="348" t="str">
        <f>VLOOKUP($C957,$C$3:$M$15,COLUMNS($C$3:I$15),0)</f>
        <v>phyattack_value</v>
      </c>
      <c r="G957" s="348">
        <f>VLOOKUP($C957,$C$3:$M$15,COLUMNS($C$3:J$15),0)</f>
        <v>150</v>
      </c>
      <c r="H957" s="348" t="str">
        <f>VLOOKUP($C957,$C$3:$M$15,COLUMNS($C$3:K$15),0)</f>
        <v>magicattack_value</v>
      </c>
      <c r="I957" s="348">
        <f>VLOOKUP($C957,$C$3:$M$15,COLUMNS($C$3:L$15),0)</f>
        <v>170</v>
      </c>
      <c r="J957" s="348" t="str">
        <f>VLOOKUP($C957,$C$3:$M$15,COLUMNS($C$3:M$15),0)</f>
        <v>medical_value</v>
      </c>
      <c r="K957" s="344">
        <f t="shared" si="4140"/>
        <v>920</v>
      </c>
      <c r="L957" s="344">
        <f t="shared" si="4141"/>
        <v>920</v>
      </c>
      <c r="M957" s="344">
        <f t="shared" si="4142"/>
        <v>920</v>
      </c>
      <c r="N957" s="344">
        <f t="shared" si="4143"/>
        <v>920</v>
      </c>
      <c r="O957" s="344">
        <f t="shared" si="4144"/>
        <v>920</v>
      </c>
      <c r="P957" s="344">
        <f t="shared" si="4145"/>
        <v>920</v>
      </c>
      <c r="Q957" s="344">
        <f t="shared" si="4146"/>
        <v>920</v>
      </c>
      <c r="R957" s="344">
        <f t="shared" si="4147"/>
        <v>920</v>
      </c>
      <c r="S957" s="344">
        <f t="shared" si="4148"/>
        <v>920</v>
      </c>
      <c r="T957" s="344">
        <f t="shared" si="4149"/>
        <v>920</v>
      </c>
      <c r="U957" s="356">
        <v>3600</v>
      </c>
      <c r="V957" s="356">
        <v>2800</v>
      </c>
      <c r="W957" s="356">
        <v>2000</v>
      </c>
      <c r="X957" s="356">
        <v>1200</v>
      </c>
      <c r="Y957" s="356">
        <v>400</v>
      </c>
      <c r="Z957" s="344">
        <f t="shared" si="4150"/>
        <v>207</v>
      </c>
      <c r="AA957" s="344">
        <f t="shared" si="4151"/>
        <v>207</v>
      </c>
      <c r="AB957" s="344">
        <f t="shared" si="4152"/>
        <v>207</v>
      </c>
      <c r="AC957" s="344">
        <f t="shared" si="4153"/>
        <v>207</v>
      </c>
      <c r="AD957" s="344">
        <f t="shared" si="4154"/>
        <v>207</v>
      </c>
      <c r="AE957" s="344">
        <f t="shared" si="4155"/>
        <v>207</v>
      </c>
      <c r="AF957" s="344">
        <f t="shared" si="4156"/>
        <v>207</v>
      </c>
      <c r="AG957" s="344">
        <f t="shared" si="4157"/>
        <v>207</v>
      </c>
      <c r="AH957" s="344">
        <f t="shared" si="4158"/>
        <v>207</v>
      </c>
      <c r="AI957" s="344">
        <f t="shared" si="4159"/>
        <v>207</v>
      </c>
      <c r="AJ957" s="356">
        <v>3600</v>
      </c>
      <c r="AK957" s="356">
        <v>2800</v>
      </c>
      <c r="AL957" s="356">
        <v>2000</v>
      </c>
      <c r="AM957" s="356">
        <v>1200</v>
      </c>
      <c r="AN957" s="356">
        <v>400</v>
      </c>
      <c r="AO957" s="344">
        <f t="shared" si="4160"/>
        <v>337</v>
      </c>
      <c r="AP957" s="344">
        <f t="shared" si="4161"/>
        <v>337</v>
      </c>
      <c r="AQ957" s="344">
        <f t="shared" si="4162"/>
        <v>337</v>
      </c>
      <c r="AR957" s="344">
        <f t="shared" si="4163"/>
        <v>337</v>
      </c>
      <c r="AS957" s="344">
        <f t="shared" si="4164"/>
        <v>337</v>
      </c>
      <c r="AT957" s="344">
        <f t="shared" si="4165"/>
        <v>337</v>
      </c>
      <c r="AU957" s="344">
        <f t="shared" si="4166"/>
        <v>337</v>
      </c>
      <c r="AV957" s="344">
        <f t="shared" si="4167"/>
        <v>337</v>
      </c>
      <c r="AW957" s="344">
        <f t="shared" si="4168"/>
        <v>337</v>
      </c>
      <c r="AX957" s="344">
        <f t="shared" si="4169"/>
        <v>337</v>
      </c>
      <c r="AY957" s="356">
        <v>3600</v>
      </c>
      <c r="AZ957" s="356">
        <v>2800</v>
      </c>
      <c r="BA957" s="356">
        <v>2000</v>
      </c>
      <c r="BB957" s="356">
        <v>1200</v>
      </c>
      <c r="BC957" s="356">
        <v>400</v>
      </c>
      <c r="BD957" s="353">
        <f t="shared" ref="BD957:BH957" si="4194">IF(BD762="","",BD762+60)</f>
        <v>191</v>
      </c>
      <c r="BE957" s="353">
        <f t="shared" si="4194"/>
        <v>191</v>
      </c>
      <c r="BF957" s="353">
        <f t="shared" si="4194"/>
        <v>206</v>
      </c>
      <c r="BG957" s="353">
        <f t="shared" si="4194"/>
        <v>221</v>
      </c>
      <c r="BH957" s="353">
        <f t="shared" si="4194"/>
        <v>236</v>
      </c>
      <c r="BI957" s="146" t="str">
        <f t="shared" si="3911"/>
        <v>191;191</v>
      </c>
      <c r="BJ957" s="352">
        <f t="shared" si="3912"/>
        <v>206</v>
      </c>
      <c r="BK957" s="146" t="str">
        <f t="shared" si="3913"/>
        <v>221;236</v>
      </c>
      <c r="BL957" s="25">
        <f t="shared" si="4032"/>
        <v>8110106</v>
      </c>
      <c r="BM957" s="146">
        <f t="shared" ref="BM957" si="4195">BM944</f>
        <v>4104</v>
      </c>
      <c r="BN957" s="146">
        <f t="shared" si="4104"/>
        <v>8</v>
      </c>
      <c r="BO957" s="146">
        <f t="shared" ref="BO957:BP957" si="4196">BO944</f>
        <v>1</v>
      </c>
      <c r="BP957" s="146">
        <f t="shared" si="4196"/>
        <v>6</v>
      </c>
      <c r="BQ957" s="146">
        <f>VLOOKUP(IF(A957=1,0,A957),宝石属性!$B$26:$D$41,2,0)</f>
        <v>10</v>
      </c>
      <c r="BR957" s="146">
        <f>VLOOKUP(IF(A957=1,0,A957),宝石属性!$B$26:$D$41,3,0)</f>
        <v>2</v>
      </c>
      <c r="BS957" s="146">
        <f t="shared" ref="BS957:BV957" si="4197">IF(BS944="","",BS944)</f>
        <v>2</v>
      </c>
      <c r="BT957" s="146">
        <f t="shared" si="4197"/>
        <v>4</v>
      </c>
      <c r="BU957" s="146">
        <f t="shared" si="4197"/>
        <v>7</v>
      </c>
      <c r="BV957" s="146">
        <f t="shared" si="4197"/>
        <v>8</v>
      </c>
      <c r="BW957" s="357">
        <f t="shared" si="4040"/>
        <v>2021</v>
      </c>
      <c r="BX957" s="357">
        <f t="shared" si="4041"/>
        <v>3003</v>
      </c>
    </row>
    <row r="958" spans="1:76" s="353" customFormat="1">
      <c r="A958" s="348">
        <f t="shared" si="3929"/>
        <v>110</v>
      </c>
      <c r="B958" s="348" t="s">
        <v>1112</v>
      </c>
      <c r="C958" s="348" t="str">
        <f t="shared" si="4139"/>
        <v>男衣</v>
      </c>
      <c r="D958" s="348" t="str">
        <f t="shared" si="4030"/>
        <v>110级橙装男衣</v>
      </c>
      <c r="E958" s="348">
        <f>VLOOKUP($C958,$C$3:$M$15,COLUMNS($C$3:H$15),0)</f>
        <v>60</v>
      </c>
      <c r="F958" s="348" t="str">
        <f>VLOOKUP($C958,$C$3:$M$15,COLUMNS($C$3:I$15),0)</f>
        <v>maxhp_value</v>
      </c>
      <c r="G958" s="348">
        <f>VLOOKUP($C958,$C$3:$M$15,COLUMNS($C$3:J$15),0)</f>
        <v>140</v>
      </c>
      <c r="H958" s="348" t="str">
        <f>VLOOKUP($C958,$C$3:$M$15,COLUMNS($C$3:K$15),0)</f>
        <v>defend_value</v>
      </c>
      <c r="I958" s="348" t="str">
        <f>VLOOKUP($C958,$C$3:$M$15,COLUMNS($C$3:L$15),0)</f>
        <v/>
      </c>
      <c r="J958" s="348" t="str">
        <f>VLOOKUP($C958,$C$3:$M$15,COLUMNS($C$3:M$15),0)</f>
        <v/>
      </c>
      <c r="K958" s="344">
        <f t="shared" si="4140"/>
        <v>736</v>
      </c>
      <c r="L958" s="344">
        <f t="shared" si="4141"/>
        <v>736</v>
      </c>
      <c r="M958" s="344">
        <f t="shared" si="4142"/>
        <v>736</v>
      </c>
      <c r="N958" s="344">
        <f t="shared" si="4143"/>
        <v>736</v>
      </c>
      <c r="O958" s="344">
        <f t="shared" si="4144"/>
        <v>736</v>
      </c>
      <c r="P958" s="344">
        <f t="shared" si="4145"/>
        <v>736</v>
      </c>
      <c r="Q958" s="344">
        <f t="shared" si="4146"/>
        <v>736</v>
      </c>
      <c r="R958" s="344">
        <f t="shared" si="4147"/>
        <v>736</v>
      </c>
      <c r="S958" s="344">
        <f t="shared" si="4148"/>
        <v>736</v>
      </c>
      <c r="T958" s="344">
        <f t="shared" si="4149"/>
        <v>736</v>
      </c>
      <c r="U958" s="356">
        <v>3600</v>
      </c>
      <c r="V958" s="356">
        <v>2800</v>
      </c>
      <c r="W958" s="356">
        <v>2000</v>
      </c>
      <c r="X958" s="356">
        <v>1200</v>
      </c>
      <c r="Y958" s="356">
        <v>400</v>
      </c>
      <c r="Z958" s="344">
        <f t="shared" si="4150"/>
        <v>230</v>
      </c>
      <c r="AA958" s="344">
        <f t="shared" si="4151"/>
        <v>230</v>
      </c>
      <c r="AB958" s="344">
        <f t="shared" si="4152"/>
        <v>230</v>
      </c>
      <c r="AC958" s="344">
        <f t="shared" si="4153"/>
        <v>230</v>
      </c>
      <c r="AD958" s="344">
        <f t="shared" si="4154"/>
        <v>230</v>
      </c>
      <c r="AE958" s="344">
        <f t="shared" si="4155"/>
        <v>230</v>
      </c>
      <c r="AF958" s="344">
        <f t="shared" si="4156"/>
        <v>230</v>
      </c>
      <c r="AG958" s="344">
        <f t="shared" si="4157"/>
        <v>230</v>
      </c>
      <c r="AH958" s="344">
        <f t="shared" si="4158"/>
        <v>230</v>
      </c>
      <c r="AI958" s="344">
        <f t="shared" si="4159"/>
        <v>230</v>
      </c>
      <c r="AJ958" s="356">
        <v>3600</v>
      </c>
      <c r="AK958" s="356">
        <v>2800</v>
      </c>
      <c r="AL958" s="356">
        <v>2000</v>
      </c>
      <c r="AM958" s="356">
        <v>1200</v>
      </c>
      <c r="AN958" s="356">
        <v>400</v>
      </c>
      <c r="AO958" s="344" t="str">
        <f t="shared" si="4160"/>
        <v/>
      </c>
      <c r="AP958" s="344" t="str">
        <f t="shared" si="4161"/>
        <v/>
      </c>
      <c r="AQ958" s="344" t="str">
        <f t="shared" si="4162"/>
        <v/>
      </c>
      <c r="AR958" s="344" t="str">
        <f t="shared" si="4163"/>
        <v/>
      </c>
      <c r="AS958" s="344" t="str">
        <f t="shared" si="4164"/>
        <v/>
      </c>
      <c r="AT958" s="344" t="str">
        <f t="shared" si="4165"/>
        <v/>
      </c>
      <c r="AU958" s="344" t="str">
        <f t="shared" si="4166"/>
        <v/>
      </c>
      <c r="AV958" s="344" t="str">
        <f t="shared" si="4167"/>
        <v/>
      </c>
      <c r="AW958" s="344" t="str">
        <f t="shared" si="4168"/>
        <v/>
      </c>
      <c r="AX958" s="344" t="str">
        <f t="shared" si="4169"/>
        <v/>
      </c>
      <c r="AY958" s="356">
        <v>3600</v>
      </c>
      <c r="AZ958" s="356">
        <v>2800</v>
      </c>
      <c r="BA958" s="356">
        <v>2000</v>
      </c>
      <c r="BB958" s="356">
        <v>1200</v>
      </c>
      <c r="BC958" s="356">
        <v>400</v>
      </c>
      <c r="BD958" s="353">
        <f t="shared" ref="BD958:BH958" si="4198">IF(BD763="","",BD763+60)</f>
        <v>191</v>
      </c>
      <c r="BE958" s="353">
        <f t="shared" si="4198"/>
        <v>191</v>
      </c>
      <c r="BF958" s="353">
        <f t="shared" si="4198"/>
        <v>206</v>
      </c>
      <c r="BG958" s="353">
        <f t="shared" si="4198"/>
        <v>221</v>
      </c>
      <c r="BH958" s="353">
        <f t="shared" si="4198"/>
        <v>236</v>
      </c>
      <c r="BI958" s="146" t="str">
        <f t="shared" si="3911"/>
        <v>191;191</v>
      </c>
      <c r="BJ958" s="352">
        <f t="shared" si="3912"/>
        <v>206</v>
      </c>
      <c r="BK958" s="146" t="str">
        <f t="shared" si="3913"/>
        <v>221;236</v>
      </c>
      <c r="BL958" s="25">
        <f t="shared" si="4032"/>
        <v>8110207</v>
      </c>
      <c r="BM958" s="146">
        <f t="shared" ref="BM958" si="4199">BM945</f>
        <v>312</v>
      </c>
      <c r="BN958" s="146">
        <f t="shared" si="4104"/>
        <v>8</v>
      </c>
      <c r="BO958" s="146">
        <f t="shared" ref="BO958:BP958" si="4200">BO945</f>
        <v>2</v>
      </c>
      <c r="BP958" s="146">
        <f t="shared" si="4200"/>
        <v>7</v>
      </c>
      <c r="BQ958" s="146">
        <f>VLOOKUP(IF(A958=1,0,A958),宝石属性!$B$26:$D$41,2,0)</f>
        <v>10</v>
      </c>
      <c r="BR958" s="146">
        <f>VLOOKUP(IF(A958=1,0,A958),宝石属性!$B$26:$D$41,3,0)</f>
        <v>2</v>
      </c>
      <c r="BS958" s="146">
        <f t="shared" ref="BS958:BV958" si="4201">IF(BS945="","",BS945)</f>
        <v>1</v>
      </c>
      <c r="BT958" s="146">
        <f t="shared" si="4201"/>
        <v>3</v>
      </c>
      <c r="BU958" s="146">
        <f t="shared" si="4201"/>
        <v>5</v>
      </c>
      <c r="BV958" s="146">
        <f t="shared" si="4201"/>
        <v>7</v>
      </c>
      <c r="BW958" s="357">
        <f t="shared" si="4040"/>
        <v>2024</v>
      </c>
      <c r="BX958" s="357">
        <f t="shared" si="4041"/>
        <v>3004</v>
      </c>
    </row>
    <row r="959" spans="1:76" s="353" customFormat="1">
      <c r="A959" s="348">
        <f t="shared" si="3929"/>
        <v>110</v>
      </c>
      <c r="B959" s="348" t="s">
        <v>1112</v>
      </c>
      <c r="C959" s="348" t="str">
        <f t="shared" si="4139"/>
        <v>女衣</v>
      </c>
      <c r="D959" s="348" t="str">
        <f t="shared" si="4030"/>
        <v>110级橙装女衣</v>
      </c>
      <c r="E959" s="348">
        <f>VLOOKUP($C959,$C$3:$M$15,COLUMNS($C$3:H$15),0)</f>
        <v>60</v>
      </c>
      <c r="F959" s="348" t="str">
        <f>VLOOKUP($C959,$C$3:$M$15,COLUMNS($C$3:I$15),0)</f>
        <v>maxhp_value</v>
      </c>
      <c r="G959" s="348">
        <f>VLOOKUP($C959,$C$3:$M$15,COLUMNS($C$3:J$15),0)</f>
        <v>140</v>
      </c>
      <c r="H959" s="348" t="str">
        <f>VLOOKUP($C959,$C$3:$M$15,COLUMNS($C$3:K$15),0)</f>
        <v>defend_value</v>
      </c>
      <c r="I959" s="348" t="str">
        <f>VLOOKUP($C959,$C$3:$M$15,COLUMNS($C$3:L$15),0)</f>
        <v/>
      </c>
      <c r="J959" s="348" t="str">
        <f>VLOOKUP($C959,$C$3:$M$15,COLUMNS($C$3:M$15),0)</f>
        <v/>
      </c>
      <c r="K959" s="344">
        <f t="shared" si="4140"/>
        <v>736</v>
      </c>
      <c r="L959" s="344">
        <f t="shared" si="4141"/>
        <v>736</v>
      </c>
      <c r="M959" s="344">
        <f t="shared" si="4142"/>
        <v>736</v>
      </c>
      <c r="N959" s="344">
        <f t="shared" si="4143"/>
        <v>736</v>
      </c>
      <c r="O959" s="344">
        <f t="shared" si="4144"/>
        <v>736</v>
      </c>
      <c r="P959" s="344">
        <f t="shared" si="4145"/>
        <v>736</v>
      </c>
      <c r="Q959" s="344">
        <f t="shared" si="4146"/>
        <v>736</v>
      </c>
      <c r="R959" s="344">
        <f t="shared" si="4147"/>
        <v>736</v>
      </c>
      <c r="S959" s="344">
        <f t="shared" si="4148"/>
        <v>736</v>
      </c>
      <c r="T959" s="344">
        <f t="shared" si="4149"/>
        <v>736</v>
      </c>
      <c r="U959" s="356">
        <v>3600</v>
      </c>
      <c r="V959" s="356">
        <v>2800</v>
      </c>
      <c r="W959" s="356">
        <v>2000</v>
      </c>
      <c r="X959" s="356">
        <v>1200</v>
      </c>
      <c r="Y959" s="356">
        <v>400</v>
      </c>
      <c r="Z959" s="344">
        <f t="shared" si="4150"/>
        <v>230</v>
      </c>
      <c r="AA959" s="344">
        <f t="shared" si="4151"/>
        <v>230</v>
      </c>
      <c r="AB959" s="344">
        <f t="shared" si="4152"/>
        <v>230</v>
      </c>
      <c r="AC959" s="344">
        <f t="shared" si="4153"/>
        <v>230</v>
      </c>
      <c r="AD959" s="344">
        <f t="shared" si="4154"/>
        <v>230</v>
      </c>
      <c r="AE959" s="344">
        <f t="shared" si="4155"/>
        <v>230</v>
      </c>
      <c r="AF959" s="344">
        <f t="shared" si="4156"/>
        <v>230</v>
      </c>
      <c r="AG959" s="344">
        <f t="shared" si="4157"/>
        <v>230</v>
      </c>
      <c r="AH959" s="344">
        <f t="shared" si="4158"/>
        <v>230</v>
      </c>
      <c r="AI959" s="344">
        <f t="shared" si="4159"/>
        <v>230</v>
      </c>
      <c r="AJ959" s="356">
        <v>3600</v>
      </c>
      <c r="AK959" s="356">
        <v>2800</v>
      </c>
      <c r="AL959" s="356">
        <v>2000</v>
      </c>
      <c r="AM959" s="356">
        <v>1200</v>
      </c>
      <c r="AN959" s="356">
        <v>400</v>
      </c>
      <c r="AO959" s="344" t="str">
        <f t="shared" si="4160"/>
        <v/>
      </c>
      <c r="AP959" s="344" t="str">
        <f t="shared" si="4161"/>
        <v/>
      </c>
      <c r="AQ959" s="344" t="str">
        <f t="shared" si="4162"/>
        <v/>
      </c>
      <c r="AR959" s="344" t="str">
        <f t="shared" si="4163"/>
        <v/>
      </c>
      <c r="AS959" s="344" t="str">
        <f t="shared" si="4164"/>
        <v/>
      </c>
      <c r="AT959" s="344" t="str">
        <f t="shared" si="4165"/>
        <v/>
      </c>
      <c r="AU959" s="344" t="str">
        <f t="shared" si="4166"/>
        <v/>
      </c>
      <c r="AV959" s="344" t="str">
        <f t="shared" si="4167"/>
        <v/>
      </c>
      <c r="AW959" s="344" t="str">
        <f t="shared" si="4168"/>
        <v/>
      </c>
      <c r="AX959" s="344" t="str">
        <f t="shared" si="4169"/>
        <v/>
      </c>
      <c r="AY959" s="356">
        <v>3600</v>
      </c>
      <c r="AZ959" s="356">
        <v>2800</v>
      </c>
      <c r="BA959" s="356">
        <v>2000</v>
      </c>
      <c r="BB959" s="356">
        <v>1200</v>
      </c>
      <c r="BC959" s="356">
        <v>400</v>
      </c>
      <c r="BD959" s="353">
        <f t="shared" ref="BD959:BH959" si="4202">IF(BD764="","",BD764+60)</f>
        <v>191</v>
      </c>
      <c r="BE959" s="353">
        <f t="shared" si="4202"/>
        <v>191</v>
      </c>
      <c r="BF959" s="353">
        <f t="shared" si="4202"/>
        <v>206</v>
      </c>
      <c r="BG959" s="353">
        <f t="shared" si="4202"/>
        <v>221</v>
      </c>
      <c r="BH959" s="353">
        <f t="shared" si="4202"/>
        <v>236</v>
      </c>
      <c r="BI959" s="146" t="str">
        <f t="shared" si="3911"/>
        <v>191;191</v>
      </c>
      <c r="BJ959" s="352">
        <f t="shared" si="3912"/>
        <v>206</v>
      </c>
      <c r="BK959" s="146" t="str">
        <f t="shared" si="3913"/>
        <v>221;236</v>
      </c>
      <c r="BL959" s="25">
        <f t="shared" si="4032"/>
        <v>8110208</v>
      </c>
      <c r="BM959" s="146">
        <f t="shared" ref="BM959" si="4203">BM946</f>
        <v>568</v>
      </c>
      <c r="BN959" s="146">
        <f t="shared" si="4104"/>
        <v>8</v>
      </c>
      <c r="BO959" s="146">
        <f t="shared" ref="BO959:BP959" si="4204">BO946</f>
        <v>2</v>
      </c>
      <c r="BP959" s="146">
        <f t="shared" si="4204"/>
        <v>8</v>
      </c>
      <c r="BQ959" s="146">
        <f>VLOOKUP(IF(A959=1,0,A959),宝石属性!$B$26:$D$41,2,0)</f>
        <v>10</v>
      </c>
      <c r="BR959" s="146">
        <f>VLOOKUP(IF(A959=1,0,A959),宝石属性!$B$26:$D$41,3,0)</f>
        <v>2</v>
      </c>
      <c r="BS959" s="146">
        <f t="shared" ref="BS959:BV959" si="4205">IF(BS946="","",BS946)</f>
        <v>1</v>
      </c>
      <c r="BT959" s="146">
        <f t="shared" si="4205"/>
        <v>3</v>
      </c>
      <c r="BU959" s="146">
        <f t="shared" si="4205"/>
        <v>5</v>
      </c>
      <c r="BV959" s="146">
        <f t="shared" si="4205"/>
        <v>7</v>
      </c>
      <c r="BW959" s="357">
        <f t="shared" si="4040"/>
        <v>2024</v>
      </c>
      <c r="BX959" s="357">
        <f t="shared" si="4041"/>
        <v>3004</v>
      </c>
    </row>
    <row r="960" spans="1:76" s="353" customFormat="1">
      <c r="A960" s="348">
        <f t="shared" si="3929"/>
        <v>110</v>
      </c>
      <c r="B960" s="348" t="s">
        <v>1112</v>
      </c>
      <c r="C960" s="348" t="str">
        <f t="shared" si="4139"/>
        <v>男头盔</v>
      </c>
      <c r="D960" s="348" t="str">
        <f t="shared" si="4030"/>
        <v>110级橙装男头盔</v>
      </c>
      <c r="E960" s="348">
        <f>VLOOKUP($C960,$C$3:$M$15,COLUMNS($C$3:H$15),0)</f>
        <v>90</v>
      </c>
      <c r="F960" s="348" t="str">
        <f>VLOOKUP($C960,$C$3:$M$15,COLUMNS($C$3:I$15),0)</f>
        <v>maxmp_value</v>
      </c>
      <c r="G960" s="348">
        <f>VLOOKUP($C960,$C$3:$M$15,COLUMNS($C$3:J$15),0)</f>
        <v>140</v>
      </c>
      <c r="H960" s="348" t="str">
        <f>VLOOKUP($C960,$C$3:$M$15,COLUMNS($C$3:K$15),0)</f>
        <v>defend_value</v>
      </c>
      <c r="I960" s="348" t="str">
        <f>VLOOKUP($C960,$C$3:$M$15,COLUMNS($C$3:L$15),0)</f>
        <v/>
      </c>
      <c r="J960" s="348" t="str">
        <f>VLOOKUP($C960,$C$3:$M$15,COLUMNS($C$3:M$15),0)</f>
        <v/>
      </c>
      <c r="K960" s="344">
        <f t="shared" si="4140"/>
        <v>920</v>
      </c>
      <c r="L960" s="344">
        <f t="shared" si="4141"/>
        <v>920</v>
      </c>
      <c r="M960" s="344">
        <f t="shared" si="4142"/>
        <v>920</v>
      </c>
      <c r="N960" s="344">
        <f t="shared" si="4143"/>
        <v>920</v>
      </c>
      <c r="O960" s="344">
        <f t="shared" si="4144"/>
        <v>920</v>
      </c>
      <c r="P960" s="344">
        <f t="shared" si="4145"/>
        <v>920</v>
      </c>
      <c r="Q960" s="344">
        <f t="shared" si="4146"/>
        <v>920</v>
      </c>
      <c r="R960" s="344">
        <f t="shared" si="4147"/>
        <v>920</v>
      </c>
      <c r="S960" s="344">
        <f t="shared" si="4148"/>
        <v>920</v>
      </c>
      <c r="T960" s="344">
        <f t="shared" si="4149"/>
        <v>920</v>
      </c>
      <c r="U960" s="356">
        <v>3600</v>
      </c>
      <c r="V960" s="356">
        <v>2800</v>
      </c>
      <c r="W960" s="356">
        <v>2000</v>
      </c>
      <c r="X960" s="356">
        <v>1200</v>
      </c>
      <c r="Y960" s="356">
        <v>400</v>
      </c>
      <c r="Z960" s="344">
        <f t="shared" si="4150"/>
        <v>138</v>
      </c>
      <c r="AA960" s="344">
        <f t="shared" si="4151"/>
        <v>138</v>
      </c>
      <c r="AB960" s="344">
        <f t="shared" si="4152"/>
        <v>138</v>
      </c>
      <c r="AC960" s="344">
        <f t="shared" si="4153"/>
        <v>138</v>
      </c>
      <c r="AD960" s="344">
        <f t="shared" si="4154"/>
        <v>138</v>
      </c>
      <c r="AE960" s="344">
        <f t="shared" si="4155"/>
        <v>138</v>
      </c>
      <c r="AF960" s="344">
        <f t="shared" si="4156"/>
        <v>138</v>
      </c>
      <c r="AG960" s="344">
        <f t="shared" si="4157"/>
        <v>138</v>
      </c>
      <c r="AH960" s="344">
        <f t="shared" si="4158"/>
        <v>138</v>
      </c>
      <c r="AI960" s="344">
        <f t="shared" si="4159"/>
        <v>138</v>
      </c>
      <c r="AJ960" s="356">
        <v>3600</v>
      </c>
      <c r="AK960" s="356">
        <v>2800</v>
      </c>
      <c r="AL960" s="356">
        <v>2000</v>
      </c>
      <c r="AM960" s="356">
        <v>1200</v>
      </c>
      <c r="AN960" s="356">
        <v>400</v>
      </c>
      <c r="AO960" s="344" t="str">
        <f t="shared" si="4160"/>
        <v/>
      </c>
      <c r="AP960" s="344" t="str">
        <f t="shared" si="4161"/>
        <v/>
      </c>
      <c r="AQ960" s="344" t="str">
        <f t="shared" si="4162"/>
        <v/>
      </c>
      <c r="AR960" s="344" t="str">
        <f t="shared" si="4163"/>
        <v/>
      </c>
      <c r="AS960" s="344" t="str">
        <f t="shared" si="4164"/>
        <v/>
      </c>
      <c r="AT960" s="344" t="str">
        <f t="shared" si="4165"/>
        <v/>
      </c>
      <c r="AU960" s="344" t="str">
        <f t="shared" si="4166"/>
        <v/>
      </c>
      <c r="AV960" s="344" t="str">
        <f t="shared" si="4167"/>
        <v/>
      </c>
      <c r="AW960" s="344" t="str">
        <f t="shared" si="4168"/>
        <v/>
      </c>
      <c r="AX960" s="344" t="str">
        <f t="shared" si="4169"/>
        <v/>
      </c>
      <c r="AY960" s="356">
        <v>3600</v>
      </c>
      <c r="AZ960" s="356">
        <v>2800</v>
      </c>
      <c r="BA960" s="356">
        <v>2000</v>
      </c>
      <c r="BB960" s="356">
        <v>1200</v>
      </c>
      <c r="BC960" s="356">
        <v>400</v>
      </c>
      <c r="BD960" s="353" t="str">
        <f t="shared" ref="BD960:BH960" si="4206">IF(BD765="","",BD765+60)</f>
        <v/>
      </c>
      <c r="BE960" s="353" t="str">
        <f t="shared" si="4206"/>
        <v/>
      </c>
      <c r="BF960" s="353" t="str">
        <f t="shared" si="4206"/>
        <v/>
      </c>
      <c r="BG960" s="353" t="str">
        <f t="shared" si="4206"/>
        <v/>
      </c>
      <c r="BH960" s="353" t="str">
        <f t="shared" si="4206"/>
        <v/>
      </c>
      <c r="BI960" s="146" t="str">
        <f t="shared" ref="BI960:BI1016" si="4207">IF(BD960="","",BD960&amp;";"&amp;BE960)</f>
        <v/>
      </c>
      <c r="BJ960" s="352" t="str">
        <f t="shared" ref="BJ960:BJ1016" si="4208">IF(BD960="","",BF960)</f>
        <v/>
      </c>
      <c r="BK960" s="146" t="str">
        <f t="shared" ref="BK960:BK1016" si="4209">IF(BD960="","",BG960&amp;";"&amp;BH960)</f>
        <v/>
      </c>
      <c r="BL960" s="25">
        <f t="shared" si="4032"/>
        <v>8110309</v>
      </c>
      <c r="BM960" s="146">
        <f t="shared" ref="BM960" si="4210">BM947</f>
        <v>1640</v>
      </c>
      <c r="BN960" s="146">
        <f t="shared" si="4104"/>
        <v>8</v>
      </c>
      <c r="BO960" s="146">
        <f t="shared" ref="BO960:BP960" si="4211">BO947</f>
        <v>3</v>
      </c>
      <c r="BP960" s="146">
        <f t="shared" si="4211"/>
        <v>9</v>
      </c>
      <c r="BQ960" s="146">
        <f>VLOOKUP(IF(A960=1,0,A960),宝石属性!$B$26:$D$41,2,0)</f>
        <v>10</v>
      </c>
      <c r="BR960" s="146">
        <f>VLOOKUP(IF(A960=1,0,A960),宝石属性!$B$26:$D$41,3,0)</f>
        <v>2</v>
      </c>
      <c r="BS960" s="146">
        <f t="shared" ref="BS960:BV960" si="4212">IF(BS947="","",BS947)</f>
        <v>2</v>
      </c>
      <c r="BT960" s="146">
        <f t="shared" si="4212"/>
        <v>3</v>
      </c>
      <c r="BU960" s="146" t="str">
        <f t="shared" si="4212"/>
        <v/>
      </c>
      <c r="BV960" s="146" t="str">
        <f t="shared" si="4212"/>
        <v/>
      </c>
      <c r="BW960" s="357">
        <f t="shared" si="4040"/>
        <v>2027</v>
      </c>
      <c r="BX960" s="357">
        <f t="shared" si="4041"/>
        <v>3004</v>
      </c>
    </row>
    <row r="961" spans="1:76" s="353" customFormat="1">
      <c r="A961" s="348">
        <f t="shared" si="3929"/>
        <v>110</v>
      </c>
      <c r="B961" s="348" t="s">
        <v>1112</v>
      </c>
      <c r="C961" s="348" t="str">
        <f t="shared" si="4139"/>
        <v>女头饰</v>
      </c>
      <c r="D961" s="348" t="str">
        <f t="shared" si="4030"/>
        <v>110级橙装女头饰</v>
      </c>
      <c r="E961" s="348">
        <f>VLOOKUP($C961,$C$3:$M$15,COLUMNS($C$3:H$15),0)</f>
        <v>90</v>
      </c>
      <c r="F961" s="348" t="str">
        <f>VLOOKUP($C961,$C$3:$M$15,COLUMNS($C$3:I$15),0)</f>
        <v>maxmp_value</v>
      </c>
      <c r="G961" s="348">
        <f>VLOOKUP($C961,$C$3:$M$15,COLUMNS($C$3:J$15),0)</f>
        <v>140</v>
      </c>
      <c r="H961" s="348" t="str">
        <f>VLOOKUP($C961,$C$3:$M$15,COLUMNS($C$3:K$15),0)</f>
        <v>defend_value</v>
      </c>
      <c r="I961" s="348" t="str">
        <f>VLOOKUP($C961,$C$3:$M$15,COLUMNS($C$3:L$15),0)</f>
        <v/>
      </c>
      <c r="J961" s="348" t="str">
        <f>VLOOKUP($C961,$C$3:$M$15,COLUMNS($C$3:M$15),0)</f>
        <v/>
      </c>
      <c r="K961" s="344">
        <f t="shared" si="4140"/>
        <v>920</v>
      </c>
      <c r="L961" s="344">
        <f t="shared" si="4141"/>
        <v>920</v>
      </c>
      <c r="M961" s="344">
        <f t="shared" si="4142"/>
        <v>920</v>
      </c>
      <c r="N961" s="344">
        <f t="shared" si="4143"/>
        <v>920</v>
      </c>
      <c r="O961" s="344">
        <f t="shared" si="4144"/>
        <v>920</v>
      </c>
      <c r="P961" s="344">
        <f t="shared" si="4145"/>
        <v>920</v>
      </c>
      <c r="Q961" s="344">
        <f t="shared" si="4146"/>
        <v>920</v>
      </c>
      <c r="R961" s="344">
        <f t="shared" si="4147"/>
        <v>920</v>
      </c>
      <c r="S961" s="344">
        <f t="shared" si="4148"/>
        <v>920</v>
      </c>
      <c r="T961" s="344">
        <f t="shared" si="4149"/>
        <v>920</v>
      </c>
      <c r="U961" s="356">
        <v>3600</v>
      </c>
      <c r="V961" s="356">
        <v>2800</v>
      </c>
      <c r="W961" s="356">
        <v>2000</v>
      </c>
      <c r="X961" s="356">
        <v>1200</v>
      </c>
      <c r="Y961" s="356">
        <v>400</v>
      </c>
      <c r="Z961" s="344">
        <f t="shared" si="4150"/>
        <v>138</v>
      </c>
      <c r="AA961" s="344">
        <f t="shared" si="4151"/>
        <v>138</v>
      </c>
      <c r="AB961" s="344">
        <f t="shared" si="4152"/>
        <v>138</v>
      </c>
      <c r="AC961" s="344">
        <f t="shared" si="4153"/>
        <v>138</v>
      </c>
      <c r="AD961" s="344">
        <f t="shared" si="4154"/>
        <v>138</v>
      </c>
      <c r="AE961" s="344">
        <f t="shared" si="4155"/>
        <v>138</v>
      </c>
      <c r="AF961" s="344">
        <f t="shared" si="4156"/>
        <v>138</v>
      </c>
      <c r="AG961" s="344">
        <f t="shared" si="4157"/>
        <v>138</v>
      </c>
      <c r="AH961" s="344">
        <f t="shared" si="4158"/>
        <v>138</v>
      </c>
      <c r="AI961" s="344">
        <f t="shared" si="4159"/>
        <v>138</v>
      </c>
      <c r="AJ961" s="356">
        <v>3600</v>
      </c>
      <c r="AK961" s="356">
        <v>2800</v>
      </c>
      <c r="AL961" s="356">
        <v>2000</v>
      </c>
      <c r="AM961" s="356">
        <v>1200</v>
      </c>
      <c r="AN961" s="356">
        <v>400</v>
      </c>
      <c r="AO961" s="344" t="str">
        <f t="shared" si="4160"/>
        <v/>
      </c>
      <c r="AP961" s="344" t="str">
        <f t="shared" si="4161"/>
        <v/>
      </c>
      <c r="AQ961" s="344" t="str">
        <f t="shared" si="4162"/>
        <v/>
      </c>
      <c r="AR961" s="344" t="str">
        <f t="shared" si="4163"/>
        <v/>
      </c>
      <c r="AS961" s="344" t="str">
        <f t="shared" si="4164"/>
        <v/>
      </c>
      <c r="AT961" s="344" t="str">
        <f t="shared" si="4165"/>
        <v/>
      </c>
      <c r="AU961" s="344" t="str">
        <f t="shared" si="4166"/>
        <v/>
      </c>
      <c r="AV961" s="344" t="str">
        <f t="shared" si="4167"/>
        <v/>
      </c>
      <c r="AW961" s="344" t="str">
        <f t="shared" si="4168"/>
        <v/>
      </c>
      <c r="AX961" s="344" t="str">
        <f t="shared" si="4169"/>
        <v/>
      </c>
      <c r="AY961" s="356">
        <v>3600</v>
      </c>
      <c r="AZ961" s="356">
        <v>2800</v>
      </c>
      <c r="BA961" s="356">
        <v>2000</v>
      </c>
      <c r="BB961" s="356">
        <v>1200</v>
      </c>
      <c r="BC961" s="356">
        <v>400</v>
      </c>
      <c r="BD961" s="353" t="str">
        <f t="shared" ref="BD961:BH961" si="4213">IF(BD766="","",BD766+60)</f>
        <v/>
      </c>
      <c r="BE961" s="353" t="str">
        <f t="shared" si="4213"/>
        <v/>
      </c>
      <c r="BF961" s="353" t="str">
        <f t="shared" si="4213"/>
        <v/>
      </c>
      <c r="BG961" s="353" t="str">
        <f t="shared" si="4213"/>
        <v/>
      </c>
      <c r="BH961" s="353" t="str">
        <f t="shared" si="4213"/>
        <v/>
      </c>
      <c r="BI961" s="146" t="str">
        <f t="shared" si="4207"/>
        <v/>
      </c>
      <c r="BJ961" s="352" t="str">
        <f t="shared" si="4208"/>
        <v/>
      </c>
      <c r="BK961" s="146" t="str">
        <f t="shared" si="4209"/>
        <v/>
      </c>
      <c r="BL961" s="25">
        <f t="shared" si="4032"/>
        <v>8110310</v>
      </c>
      <c r="BM961" s="146">
        <f t="shared" ref="BM961" si="4214">BM948</f>
        <v>1384</v>
      </c>
      <c r="BN961" s="146">
        <f t="shared" si="4104"/>
        <v>8</v>
      </c>
      <c r="BO961" s="146">
        <f t="shared" ref="BO961:BP961" si="4215">BO948</f>
        <v>3</v>
      </c>
      <c r="BP961" s="146">
        <f t="shared" si="4215"/>
        <v>10</v>
      </c>
      <c r="BQ961" s="146">
        <f>VLOOKUP(IF(A961=1,0,A961),宝石属性!$B$26:$D$41,2,0)</f>
        <v>10</v>
      </c>
      <c r="BR961" s="146">
        <f>VLOOKUP(IF(A961=1,0,A961),宝石属性!$B$26:$D$41,3,0)</f>
        <v>2</v>
      </c>
      <c r="BS961" s="146">
        <f t="shared" ref="BS961:BV961" si="4216">IF(BS948="","",BS948)</f>
        <v>2</v>
      </c>
      <c r="BT961" s="146">
        <f t="shared" si="4216"/>
        <v>3</v>
      </c>
      <c r="BU961" s="146" t="str">
        <f t="shared" si="4216"/>
        <v/>
      </c>
      <c r="BV961" s="146" t="str">
        <f t="shared" si="4216"/>
        <v/>
      </c>
      <c r="BW961" s="357">
        <f t="shared" si="4040"/>
        <v>2027</v>
      </c>
      <c r="BX961" s="357">
        <f t="shared" si="4041"/>
        <v>3004</v>
      </c>
    </row>
    <row r="962" spans="1:76" s="353" customFormat="1">
      <c r="A962" s="348">
        <f t="shared" si="3929"/>
        <v>110</v>
      </c>
      <c r="B962" s="348" t="s">
        <v>1112</v>
      </c>
      <c r="C962" s="348" t="str">
        <f t="shared" si="4139"/>
        <v>项链</v>
      </c>
      <c r="D962" s="348" t="str">
        <f t="shared" si="4030"/>
        <v>110级橙装项链</v>
      </c>
      <c r="E962" s="348">
        <f>VLOOKUP($C962,$C$3:$M$15,COLUMNS($C$3:H$15),0)</f>
        <v>150</v>
      </c>
      <c r="F962" s="348" t="str">
        <f>VLOOKUP($C962,$C$3:$M$15,COLUMNS($C$3:I$15),0)</f>
        <v>magicattack_value</v>
      </c>
      <c r="G962" s="348">
        <f>VLOOKUP($C962,$C$3:$M$15,COLUMNS($C$3:J$15),0)</f>
        <v>160</v>
      </c>
      <c r="H962" s="348" t="str">
        <f>VLOOKUP($C962,$C$3:$M$15,COLUMNS($C$3:K$15),0)</f>
        <v>magicdef_value</v>
      </c>
      <c r="I962" s="348" t="str">
        <f>VLOOKUP($C962,$C$3:$M$15,COLUMNS($C$3:L$15),0)</f>
        <v/>
      </c>
      <c r="J962" s="348" t="str">
        <f>VLOOKUP($C962,$C$3:$M$15,COLUMNS($C$3:M$15),0)</f>
        <v/>
      </c>
      <c r="K962" s="344">
        <f t="shared" si="4140"/>
        <v>253</v>
      </c>
      <c r="L962" s="344">
        <f t="shared" si="4141"/>
        <v>253</v>
      </c>
      <c r="M962" s="344">
        <f t="shared" si="4142"/>
        <v>253</v>
      </c>
      <c r="N962" s="344">
        <f t="shared" si="4143"/>
        <v>253</v>
      </c>
      <c r="O962" s="344">
        <f t="shared" si="4144"/>
        <v>253</v>
      </c>
      <c r="P962" s="344">
        <f t="shared" si="4145"/>
        <v>253</v>
      </c>
      <c r="Q962" s="344">
        <f t="shared" si="4146"/>
        <v>253</v>
      </c>
      <c r="R962" s="344">
        <f t="shared" si="4147"/>
        <v>253</v>
      </c>
      <c r="S962" s="344">
        <f t="shared" si="4148"/>
        <v>253</v>
      </c>
      <c r="T962" s="344">
        <f t="shared" si="4149"/>
        <v>253</v>
      </c>
      <c r="U962" s="356">
        <v>3600</v>
      </c>
      <c r="V962" s="356">
        <v>2800</v>
      </c>
      <c r="W962" s="356">
        <v>2000</v>
      </c>
      <c r="X962" s="356">
        <v>1200</v>
      </c>
      <c r="Y962" s="356">
        <v>400</v>
      </c>
      <c r="Z962" s="344">
        <f t="shared" si="4150"/>
        <v>135</v>
      </c>
      <c r="AA962" s="344">
        <f t="shared" si="4151"/>
        <v>135</v>
      </c>
      <c r="AB962" s="344">
        <f t="shared" si="4152"/>
        <v>135</v>
      </c>
      <c r="AC962" s="344">
        <f t="shared" si="4153"/>
        <v>135</v>
      </c>
      <c r="AD962" s="344">
        <f t="shared" si="4154"/>
        <v>135</v>
      </c>
      <c r="AE962" s="344">
        <f t="shared" si="4155"/>
        <v>135</v>
      </c>
      <c r="AF962" s="344">
        <f t="shared" si="4156"/>
        <v>135</v>
      </c>
      <c r="AG962" s="344">
        <f t="shared" si="4157"/>
        <v>135</v>
      </c>
      <c r="AH962" s="344">
        <f t="shared" si="4158"/>
        <v>135</v>
      </c>
      <c r="AI962" s="344">
        <f t="shared" si="4159"/>
        <v>135</v>
      </c>
      <c r="AJ962" s="356">
        <v>3600</v>
      </c>
      <c r="AK962" s="356">
        <v>2800</v>
      </c>
      <c r="AL962" s="356">
        <v>2000</v>
      </c>
      <c r="AM962" s="356">
        <v>1200</v>
      </c>
      <c r="AN962" s="356">
        <v>400</v>
      </c>
      <c r="AO962" s="344" t="str">
        <f t="shared" si="4160"/>
        <v/>
      </c>
      <c r="AP962" s="344" t="str">
        <f t="shared" si="4161"/>
        <v/>
      </c>
      <c r="AQ962" s="344" t="str">
        <f t="shared" si="4162"/>
        <v/>
      </c>
      <c r="AR962" s="344" t="str">
        <f t="shared" si="4163"/>
        <v/>
      </c>
      <c r="AS962" s="344" t="str">
        <f t="shared" si="4164"/>
        <v/>
      </c>
      <c r="AT962" s="344" t="str">
        <f t="shared" si="4165"/>
        <v/>
      </c>
      <c r="AU962" s="344" t="str">
        <f t="shared" si="4166"/>
        <v/>
      </c>
      <c r="AV962" s="344" t="str">
        <f t="shared" si="4167"/>
        <v/>
      </c>
      <c r="AW962" s="344" t="str">
        <f t="shared" si="4168"/>
        <v/>
      </c>
      <c r="AX962" s="344" t="str">
        <f t="shared" si="4169"/>
        <v/>
      </c>
      <c r="AY962" s="356">
        <v>3600</v>
      </c>
      <c r="AZ962" s="356">
        <v>2800</v>
      </c>
      <c r="BA962" s="356">
        <v>2000</v>
      </c>
      <c r="BB962" s="356">
        <v>1200</v>
      </c>
      <c r="BC962" s="356">
        <v>400</v>
      </c>
      <c r="BD962" s="353" t="str">
        <f t="shared" ref="BD962:BH962" si="4217">IF(BD767="","",BD767+60)</f>
        <v/>
      </c>
      <c r="BE962" s="353" t="str">
        <f t="shared" si="4217"/>
        <v/>
      </c>
      <c r="BF962" s="353" t="str">
        <f t="shared" si="4217"/>
        <v/>
      </c>
      <c r="BG962" s="353" t="str">
        <f t="shared" si="4217"/>
        <v/>
      </c>
      <c r="BH962" s="353" t="str">
        <f t="shared" si="4217"/>
        <v/>
      </c>
      <c r="BI962" s="146" t="str">
        <f t="shared" si="4207"/>
        <v/>
      </c>
      <c r="BJ962" s="352" t="str">
        <f t="shared" si="4208"/>
        <v/>
      </c>
      <c r="BK962" s="146" t="str">
        <f t="shared" si="4209"/>
        <v/>
      </c>
      <c r="BL962" s="25">
        <f t="shared" si="4032"/>
        <v>8110411</v>
      </c>
      <c r="BM962" s="146">
        <f t="shared" ref="BM962" si="4218">BM949</f>
        <v>40</v>
      </c>
      <c r="BN962" s="146">
        <f t="shared" si="4104"/>
        <v>8</v>
      </c>
      <c r="BO962" s="146">
        <f t="shared" ref="BO962:BP962" si="4219">BO949</f>
        <v>4</v>
      </c>
      <c r="BP962" s="146">
        <f t="shared" si="4219"/>
        <v>11</v>
      </c>
      <c r="BQ962" s="146">
        <f>VLOOKUP(IF(A962=1,0,A962),宝石属性!$B$26:$D$41,2,0)</f>
        <v>10</v>
      </c>
      <c r="BR962" s="146">
        <f>VLOOKUP(IF(A962=1,0,A962),宝石属性!$B$26:$D$41,3,0)</f>
        <v>2</v>
      </c>
      <c r="BS962" s="146">
        <f t="shared" ref="BS962:BV962" si="4220">IF(BS949="","",BS949)</f>
        <v>4</v>
      </c>
      <c r="BT962" s="146">
        <f t="shared" si="4220"/>
        <v>5</v>
      </c>
      <c r="BU962" s="146" t="str">
        <f t="shared" si="4220"/>
        <v/>
      </c>
      <c r="BV962" s="146" t="str">
        <f t="shared" si="4220"/>
        <v/>
      </c>
      <c r="BW962" s="357">
        <f t="shared" si="4040"/>
        <v>2030</v>
      </c>
      <c r="BX962" s="357">
        <f t="shared" si="4041"/>
        <v>3004</v>
      </c>
    </row>
    <row r="963" spans="1:76" s="353" customFormat="1">
      <c r="A963" s="348">
        <f t="shared" si="3929"/>
        <v>110</v>
      </c>
      <c r="B963" s="348" t="s">
        <v>1112</v>
      </c>
      <c r="C963" s="348" t="str">
        <f t="shared" si="4139"/>
        <v>腰带</v>
      </c>
      <c r="D963" s="348" t="str">
        <f t="shared" si="4030"/>
        <v>110级橙装腰带</v>
      </c>
      <c r="E963" s="348">
        <f>VLOOKUP($C963,$C$3:$M$15,COLUMNS($C$3:H$15),0)</f>
        <v>60</v>
      </c>
      <c r="F963" s="348" t="str">
        <f>VLOOKUP($C963,$C$3:$M$15,COLUMNS($C$3:I$15),0)</f>
        <v>maxhp_value</v>
      </c>
      <c r="G963" s="348">
        <f>VLOOKUP($C963,$C$3:$M$15,COLUMNS($C$3:J$15),0)</f>
        <v>140</v>
      </c>
      <c r="H963" s="348" t="str">
        <f>VLOOKUP($C963,$C$3:$M$15,COLUMNS($C$3:K$15),0)</f>
        <v>defend_value</v>
      </c>
      <c r="I963" s="348" t="str">
        <f>VLOOKUP($C963,$C$3:$M$15,COLUMNS($C$3:L$15),0)</f>
        <v/>
      </c>
      <c r="J963" s="348" t="str">
        <f>VLOOKUP($C963,$C$3:$M$15,COLUMNS($C$3:M$15),0)</f>
        <v/>
      </c>
      <c r="K963" s="344">
        <f t="shared" si="4140"/>
        <v>1104</v>
      </c>
      <c r="L963" s="344">
        <f t="shared" si="4141"/>
        <v>1104</v>
      </c>
      <c r="M963" s="344">
        <f t="shared" si="4142"/>
        <v>1104</v>
      </c>
      <c r="N963" s="344">
        <f t="shared" si="4143"/>
        <v>1104</v>
      </c>
      <c r="O963" s="344">
        <f t="shared" si="4144"/>
        <v>1104</v>
      </c>
      <c r="P963" s="344">
        <f t="shared" si="4145"/>
        <v>1104</v>
      </c>
      <c r="Q963" s="344">
        <f t="shared" si="4146"/>
        <v>1104</v>
      </c>
      <c r="R963" s="344">
        <f t="shared" si="4147"/>
        <v>1104</v>
      </c>
      <c r="S963" s="344">
        <f t="shared" si="4148"/>
        <v>1104</v>
      </c>
      <c r="T963" s="344">
        <f t="shared" si="4149"/>
        <v>1104</v>
      </c>
      <c r="U963" s="356">
        <v>3600</v>
      </c>
      <c r="V963" s="356">
        <v>2800</v>
      </c>
      <c r="W963" s="356">
        <v>2000</v>
      </c>
      <c r="X963" s="356">
        <v>1200</v>
      </c>
      <c r="Y963" s="356">
        <v>400</v>
      </c>
      <c r="Z963" s="344">
        <f t="shared" si="4150"/>
        <v>92</v>
      </c>
      <c r="AA963" s="344">
        <f t="shared" si="4151"/>
        <v>92</v>
      </c>
      <c r="AB963" s="344">
        <f t="shared" si="4152"/>
        <v>92</v>
      </c>
      <c r="AC963" s="344">
        <f t="shared" si="4153"/>
        <v>92</v>
      </c>
      <c r="AD963" s="344">
        <f t="shared" si="4154"/>
        <v>92</v>
      </c>
      <c r="AE963" s="344">
        <f t="shared" si="4155"/>
        <v>92</v>
      </c>
      <c r="AF963" s="344">
        <f t="shared" si="4156"/>
        <v>92</v>
      </c>
      <c r="AG963" s="344">
        <f t="shared" si="4157"/>
        <v>92</v>
      </c>
      <c r="AH963" s="344">
        <f t="shared" si="4158"/>
        <v>92</v>
      </c>
      <c r="AI963" s="344">
        <f t="shared" si="4159"/>
        <v>92</v>
      </c>
      <c r="AJ963" s="356">
        <v>3600</v>
      </c>
      <c r="AK963" s="356">
        <v>2800</v>
      </c>
      <c r="AL963" s="356">
        <v>2000</v>
      </c>
      <c r="AM963" s="356">
        <v>1200</v>
      </c>
      <c r="AN963" s="356">
        <v>400</v>
      </c>
      <c r="AO963" s="344" t="str">
        <f t="shared" si="4160"/>
        <v/>
      </c>
      <c r="AP963" s="344" t="str">
        <f t="shared" si="4161"/>
        <v/>
      </c>
      <c r="AQ963" s="344" t="str">
        <f t="shared" si="4162"/>
        <v/>
      </c>
      <c r="AR963" s="344" t="str">
        <f t="shared" si="4163"/>
        <v/>
      </c>
      <c r="AS963" s="344" t="str">
        <f t="shared" si="4164"/>
        <v/>
      </c>
      <c r="AT963" s="344" t="str">
        <f t="shared" si="4165"/>
        <v/>
      </c>
      <c r="AU963" s="344" t="str">
        <f t="shared" si="4166"/>
        <v/>
      </c>
      <c r="AV963" s="344" t="str">
        <f t="shared" si="4167"/>
        <v/>
      </c>
      <c r="AW963" s="344" t="str">
        <f t="shared" si="4168"/>
        <v/>
      </c>
      <c r="AX963" s="344" t="str">
        <f t="shared" si="4169"/>
        <v/>
      </c>
      <c r="AY963" s="356">
        <v>3600</v>
      </c>
      <c r="AZ963" s="356">
        <v>2800</v>
      </c>
      <c r="BA963" s="356">
        <v>2000</v>
      </c>
      <c r="BB963" s="356">
        <v>1200</v>
      </c>
      <c r="BC963" s="356">
        <v>400</v>
      </c>
      <c r="BD963" s="353" t="str">
        <f t="shared" ref="BD963:BH963" si="4221">IF(BD768="","",BD768+60)</f>
        <v/>
      </c>
      <c r="BE963" s="353" t="str">
        <f t="shared" si="4221"/>
        <v/>
      </c>
      <c r="BF963" s="353" t="str">
        <f t="shared" si="4221"/>
        <v/>
      </c>
      <c r="BG963" s="353" t="str">
        <f t="shared" si="4221"/>
        <v/>
      </c>
      <c r="BH963" s="353" t="str">
        <f t="shared" si="4221"/>
        <v/>
      </c>
      <c r="BI963" s="146" t="str">
        <f t="shared" si="4207"/>
        <v/>
      </c>
      <c r="BJ963" s="352" t="str">
        <f t="shared" si="4208"/>
        <v/>
      </c>
      <c r="BK963" s="146" t="str">
        <f t="shared" si="4209"/>
        <v/>
      </c>
      <c r="BL963" s="25">
        <f t="shared" si="4032"/>
        <v>8110512</v>
      </c>
      <c r="BM963" s="146">
        <f t="shared" ref="BM963" si="4222">BM950</f>
        <v>72</v>
      </c>
      <c r="BN963" s="146">
        <f t="shared" si="4104"/>
        <v>8</v>
      </c>
      <c r="BO963" s="146">
        <f t="shared" ref="BO963:BP963" si="4223">BO950</f>
        <v>5</v>
      </c>
      <c r="BP963" s="146">
        <f t="shared" si="4223"/>
        <v>12</v>
      </c>
      <c r="BQ963" s="146">
        <f>VLOOKUP(IF(A963=1,0,A963),宝石属性!$B$26:$D$41,2,0)</f>
        <v>10</v>
      </c>
      <c r="BR963" s="146">
        <f>VLOOKUP(IF(A963=1,0,A963),宝石属性!$B$26:$D$41,3,0)</f>
        <v>2</v>
      </c>
      <c r="BS963" s="146">
        <f t="shared" ref="BS963:BV963" si="4224">IF(BS950="","",BS950)</f>
        <v>1</v>
      </c>
      <c r="BT963" s="146">
        <f t="shared" si="4224"/>
        <v>6</v>
      </c>
      <c r="BU963" s="146">
        <f t="shared" si="4224"/>
        <v>9</v>
      </c>
      <c r="BV963" s="146" t="str">
        <f t="shared" si="4224"/>
        <v/>
      </c>
      <c r="BW963" s="357">
        <f t="shared" si="4040"/>
        <v>2033</v>
      </c>
      <c r="BX963" s="357">
        <f t="shared" si="4041"/>
        <v>3004</v>
      </c>
    </row>
    <row r="964" spans="1:76" s="353" customFormat="1">
      <c r="A964" s="348">
        <f t="shared" ref="A964:A1016" si="4225">A951+10</f>
        <v>110</v>
      </c>
      <c r="B964" s="348" t="s">
        <v>1112</v>
      </c>
      <c r="C964" s="348" t="str">
        <f t="shared" si="4139"/>
        <v>鞋子</v>
      </c>
      <c r="D964" s="348" t="str">
        <f t="shared" si="4030"/>
        <v>110级橙装鞋子</v>
      </c>
      <c r="E964" s="348">
        <f>VLOOKUP($C964,$C$3:$M$15,COLUMNS($C$3:H$15),0)</f>
        <v>160</v>
      </c>
      <c r="F964" s="348" t="str">
        <f>VLOOKUP($C964,$C$3:$M$15,COLUMNS($C$3:I$15),0)</f>
        <v>magicdef_value</v>
      </c>
      <c r="G964" s="348">
        <f>VLOOKUP($C964,$C$3:$M$15,COLUMNS($C$3:J$15),0)</f>
        <v>200</v>
      </c>
      <c r="H964" s="348" t="str">
        <f>VLOOKUP($C964,$C$3:$M$15,COLUMNS($C$3:K$15),0)</f>
        <v>speed_value</v>
      </c>
      <c r="I964" s="348" t="str">
        <f>VLOOKUP($C964,$C$3:$M$15,COLUMNS($C$3:L$15),0)</f>
        <v/>
      </c>
      <c r="J964" s="348" t="str">
        <f>VLOOKUP($C964,$C$3:$M$15,COLUMNS($C$3:M$15),0)</f>
        <v/>
      </c>
      <c r="K964" s="344">
        <f t="shared" si="4140"/>
        <v>135</v>
      </c>
      <c r="L964" s="344">
        <f t="shared" si="4141"/>
        <v>135</v>
      </c>
      <c r="M964" s="344">
        <f t="shared" si="4142"/>
        <v>135</v>
      </c>
      <c r="N964" s="344">
        <f t="shared" si="4143"/>
        <v>135</v>
      </c>
      <c r="O964" s="344">
        <f t="shared" si="4144"/>
        <v>135</v>
      </c>
      <c r="P964" s="344">
        <f t="shared" si="4145"/>
        <v>135</v>
      </c>
      <c r="Q964" s="344">
        <f t="shared" si="4146"/>
        <v>135</v>
      </c>
      <c r="R964" s="344">
        <f t="shared" si="4147"/>
        <v>135</v>
      </c>
      <c r="S964" s="344">
        <f t="shared" si="4148"/>
        <v>135</v>
      </c>
      <c r="T964" s="344">
        <f t="shared" si="4149"/>
        <v>135</v>
      </c>
      <c r="U964" s="356">
        <v>3600</v>
      </c>
      <c r="V964" s="356">
        <v>2800</v>
      </c>
      <c r="W964" s="356">
        <v>2000</v>
      </c>
      <c r="X964" s="356">
        <v>1200</v>
      </c>
      <c r="Y964" s="356">
        <v>400</v>
      </c>
      <c r="Z964" s="344">
        <f t="shared" si="4150"/>
        <v>146</v>
      </c>
      <c r="AA964" s="344">
        <f t="shared" si="4151"/>
        <v>146</v>
      </c>
      <c r="AB964" s="344">
        <f t="shared" si="4152"/>
        <v>146</v>
      </c>
      <c r="AC964" s="344">
        <f t="shared" si="4153"/>
        <v>146</v>
      </c>
      <c r="AD964" s="344">
        <f t="shared" si="4154"/>
        <v>146</v>
      </c>
      <c r="AE964" s="344">
        <f t="shared" si="4155"/>
        <v>146</v>
      </c>
      <c r="AF964" s="344">
        <f t="shared" si="4156"/>
        <v>146</v>
      </c>
      <c r="AG964" s="344">
        <f t="shared" si="4157"/>
        <v>146</v>
      </c>
      <c r="AH964" s="344">
        <f t="shared" si="4158"/>
        <v>146</v>
      </c>
      <c r="AI964" s="344">
        <f t="shared" si="4159"/>
        <v>146</v>
      </c>
      <c r="AJ964" s="356">
        <v>3600</v>
      </c>
      <c r="AK964" s="356">
        <v>2800</v>
      </c>
      <c r="AL964" s="356">
        <v>2000</v>
      </c>
      <c r="AM964" s="356">
        <v>1200</v>
      </c>
      <c r="AN964" s="356">
        <v>400</v>
      </c>
      <c r="AO964" s="344" t="str">
        <f t="shared" si="4160"/>
        <v/>
      </c>
      <c r="AP964" s="344" t="str">
        <f t="shared" si="4161"/>
        <v/>
      </c>
      <c r="AQ964" s="344" t="str">
        <f t="shared" si="4162"/>
        <v/>
      </c>
      <c r="AR964" s="344" t="str">
        <f t="shared" si="4163"/>
        <v/>
      </c>
      <c r="AS964" s="344" t="str">
        <f t="shared" si="4164"/>
        <v/>
      </c>
      <c r="AT964" s="344" t="str">
        <f t="shared" si="4165"/>
        <v/>
      </c>
      <c r="AU964" s="344" t="str">
        <f t="shared" si="4166"/>
        <v/>
      </c>
      <c r="AV964" s="344" t="str">
        <f t="shared" si="4167"/>
        <v/>
      </c>
      <c r="AW964" s="344" t="str">
        <f t="shared" si="4168"/>
        <v/>
      </c>
      <c r="AX964" s="344" t="str">
        <f t="shared" si="4169"/>
        <v/>
      </c>
      <c r="AY964" s="356">
        <v>3600</v>
      </c>
      <c r="AZ964" s="356">
        <v>2800</v>
      </c>
      <c r="BA964" s="356">
        <v>2000</v>
      </c>
      <c r="BB964" s="356">
        <v>1200</v>
      </c>
      <c r="BC964" s="356">
        <v>400</v>
      </c>
      <c r="BD964" s="353" t="str">
        <f t="shared" ref="BD964:BH964" si="4226">IF(BD769="","",BD769+60)</f>
        <v/>
      </c>
      <c r="BE964" s="353" t="str">
        <f t="shared" si="4226"/>
        <v/>
      </c>
      <c r="BF964" s="353" t="str">
        <f t="shared" si="4226"/>
        <v/>
      </c>
      <c r="BG964" s="353" t="str">
        <f t="shared" si="4226"/>
        <v/>
      </c>
      <c r="BH964" s="353" t="str">
        <f t="shared" si="4226"/>
        <v/>
      </c>
      <c r="BI964" s="146" t="str">
        <f t="shared" si="4207"/>
        <v/>
      </c>
      <c r="BJ964" s="352" t="str">
        <f t="shared" si="4208"/>
        <v/>
      </c>
      <c r="BK964" s="146" t="str">
        <f t="shared" si="4209"/>
        <v/>
      </c>
      <c r="BL964" s="25">
        <f t="shared" si="4032"/>
        <v>8110613</v>
      </c>
      <c r="BM964" s="146">
        <f t="shared" ref="BM964" si="4227">BM951</f>
        <v>88</v>
      </c>
      <c r="BN964" s="146">
        <f t="shared" si="4104"/>
        <v>8</v>
      </c>
      <c r="BO964" s="146">
        <f t="shared" ref="BO964:BP964" si="4228">BO951</f>
        <v>6</v>
      </c>
      <c r="BP964" s="146">
        <f t="shared" si="4228"/>
        <v>13</v>
      </c>
      <c r="BQ964" s="146">
        <f>VLOOKUP(IF(A964=1,0,A964),宝石属性!$B$26:$D$41,2,0)</f>
        <v>10</v>
      </c>
      <c r="BR964" s="146">
        <f>VLOOKUP(IF(A964=1,0,A964),宝石属性!$B$26:$D$41,3,0)</f>
        <v>2</v>
      </c>
      <c r="BS964" s="146">
        <f t="shared" ref="BS964:BV964" si="4229">IF(BS951="","",BS951)</f>
        <v>6</v>
      </c>
      <c r="BT964" s="146">
        <f t="shared" si="4229"/>
        <v>9</v>
      </c>
      <c r="BU964" s="146" t="str">
        <f t="shared" si="4229"/>
        <v/>
      </c>
      <c r="BV964" s="146" t="str">
        <f t="shared" si="4229"/>
        <v/>
      </c>
      <c r="BW964" s="357">
        <f t="shared" si="4040"/>
        <v>2036</v>
      </c>
      <c r="BX964" s="357">
        <f t="shared" si="4041"/>
        <v>3004</v>
      </c>
    </row>
    <row r="965" spans="1:76" s="353" customFormat="1">
      <c r="A965" s="348">
        <f t="shared" si="4225"/>
        <v>120</v>
      </c>
      <c r="B965" s="348" t="s">
        <v>1112</v>
      </c>
      <c r="C965" s="348" t="str">
        <f t="shared" si="4139"/>
        <v>剑</v>
      </c>
      <c r="D965" s="348" t="str">
        <f t="shared" si="4030"/>
        <v>120级橙装剑</v>
      </c>
      <c r="E965" s="348">
        <f>VLOOKUP($C965,$C$3:$M$15,COLUMNS($C$3:H$15),0)</f>
        <v>130</v>
      </c>
      <c r="F965" s="348" t="str">
        <f>VLOOKUP($C965,$C$3:$M$15,COLUMNS($C$3:I$15),0)</f>
        <v>phyattack_value</v>
      </c>
      <c r="G965" s="348">
        <f>VLOOKUP($C965,$C$3:$M$15,COLUMNS($C$3:J$15),0)</f>
        <v>150</v>
      </c>
      <c r="H965" s="348" t="str">
        <f>VLOOKUP($C965,$C$3:$M$15,COLUMNS($C$3:K$15),0)</f>
        <v>magicattack_value</v>
      </c>
      <c r="I965" s="348">
        <f>VLOOKUP($C965,$C$3:$M$15,COLUMNS($C$3:L$15),0)</f>
        <v>170</v>
      </c>
      <c r="J965" s="348" t="str">
        <f>VLOOKUP($C965,$C$3:$M$15,COLUMNS($C$3:M$15),0)</f>
        <v>medical_value</v>
      </c>
      <c r="K965" s="344">
        <f t="shared" si="4140"/>
        <v>1004</v>
      </c>
      <c r="L965" s="344">
        <f t="shared" si="4141"/>
        <v>1004</v>
      </c>
      <c r="M965" s="344">
        <f t="shared" si="4142"/>
        <v>1004</v>
      </c>
      <c r="N965" s="344">
        <f t="shared" si="4143"/>
        <v>1004</v>
      </c>
      <c r="O965" s="344">
        <f t="shared" si="4144"/>
        <v>1004</v>
      </c>
      <c r="P965" s="344">
        <f t="shared" si="4145"/>
        <v>1004</v>
      </c>
      <c r="Q965" s="344">
        <f t="shared" si="4146"/>
        <v>1004</v>
      </c>
      <c r="R965" s="344">
        <f t="shared" si="4147"/>
        <v>1004</v>
      </c>
      <c r="S965" s="344">
        <f t="shared" si="4148"/>
        <v>1004</v>
      </c>
      <c r="T965" s="344">
        <f t="shared" si="4149"/>
        <v>1004</v>
      </c>
      <c r="U965" s="356">
        <v>3600</v>
      </c>
      <c r="V965" s="356">
        <v>2800</v>
      </c>
      <c r="W965" s="356">
        <v>2000</v>
      </c>
      <c r="X965" s="356">
        <v>1200</v>
      </c>
      <c r="Y965" s="356">
        <v>400</v>
      </c>
      <c r="Z965" s="344">
        <f t="shared" si="4150"/>
        <v>226</v>
      </c>
      <c r="AA965" s="344">
        <f t="shared" si="4151"/>
        <v>226</v>
      </c>
      <c r="AB965" s="344">
        <f t="shared" si="4152"/>
        <v>226</v>
      </c>
      <c r="AC965" s="344">
        <f t="shared" si="4153"/>
        <v>226</v>
      </c>
      <c r="AD965" s="344">
        <f t="shared" si="4154"/>
        <v>226</v>
      </c>
      <c r="AE965" s="344">
        <f t="shared" si="4155"/>
        <v>226</v>
      </c>
      <c r="AF965" s="344">
        <f t="shared" si="4156"/>
        <v>226</v>
      </c>
      <c r="AG965" s="344">
        <f t="shared" si="4157"/>
        <v>226</v>
      </c>
      <c r="AH965" s="344">
        <f t="shared" si="4158"/>
        <v>226</v>
      </c>
      <c r="AI965" s="344">
        <f t="shared" si="4159"/>
        <v>226</v>
      </c>
      <c r="AJ965" s="356">
        <v>3600</v>
      </c>
      <c r="AK965" s="356">
        <v>2800</v>
      </c>
      <c r="AL965" s="356">
        <v>2000</v>
      </c>
      <c r="AM965" s="356">
        <v>1200</v>
      </c>
      <c r="AN965" s="356">
        <v>400</v>
      </c>
      <c r="AO965" s="344">
        <f t="shared" si="4160"/>
        <v>367</v>
      </c>
      <c r="AP965" s="344">
        <f t="shared" si="4161"/>
        <v>367</v>
      </c>
      <c r="AQ965" s="344">
        <f t="shared" si="4162"/>
        <v>367</v>
      </c>
      <c r="AR965" s="344">
        <f t="shared" si="4163"/>
        <v>367</v>
      </c>
      <c r="AS965" s="344">
        <f t="shared" si="4164"/>
        <v>367</v>
      </c>
      <c r="AT965" s="344">
        <f t="shared" si="4165"/>
        <v>367</v>
      </c>
      <c r="AU965" s="344">
        <f t="shared" si="4166"/>
        <v>367</v>
      </c>
      <c r="AV965" s="344">
        <f t="shared" si="4167"/>
        <v>367</v>
      </c>
      <c r="AW965" s="344">
        <f t="shared" si="4168"/>
        <v>367</v>
      </c>
      <c r="AX965" s="344">
        <f t="shared" si="4169"/>
        <v>367</v>
      </c>
      <c r="AY965" s="356">
        <v>3600</v>
      </c>
      <c r="AZ965" s="356">
        <v>2800</v>
      </c>
      <c r="BA965" s="356">
        <v>2000</v>
      </c>
      <c r="BB965" s="356">
        <v>1200</v>
      </c>
      <c r="BC965" s="356">
        <v>400</v>
      </c>
      <c r="BD965" s="353">
        <f t="shared" ref="BD965:BH965" si="4230">IF(BD770="","",BD770+60)</f>
        <v>192</v>
      </c>
      <c r="BE965" s="353">
        <f t="shared" si="4230"/>
        <v>192</v>
      </c>
      <c r="BF965" s="353">
        <f t="shared" si="4230"/>
        <v>207</v>
      </c>
      <c r="BG965" s="353">
        <f t="shared" si="4230"/>
        <v>222</v>
      </c>
      <c r="BH965" s="353">
        <f t="shared" si="4230"/>
        <v>237</v>
      </c>
      <c r="BI965" s="146" t="str">
        <f t="shared" si="4207"/>
        <v>192;192</v>
      </c>
      <c r="BJ965" s="352">
        <f t="shared" si="4208"/>
        <v>207</v>
      </c>
      <c r="BK965" s="146" t="str">
        <f t="shared" si="4209"/>
        <v>222;237</v>
      </c>
      <c r="BL965" s="25">
        <f t="shared" si="4032"/>
        <v>8120101</v>
      </c>
      <c r="BM965" s="146">
        <f t="shared" ref="BM965" si="4231">BM952</f>
        <v>1288</v>
      </c>
      <c r="BN965" s="146">
        <f t="shared" si="4104"/>
        <v>8</v>
      </c>
      <c r="BO965" s="146">
        <f t="shared" ref="BO965:BP965" si="4232">BO952</f>
        <v>1</v>
      </c>
      <c r="BP965" s="146">
        <f t="shared" si="4232"/>
        <v>1</v>
      </c>
      <c r="BQ965" s="146">
        <f>VLOOKUP(IF(A965=1,0,A965),宝石属性!$B$26:$D$41,2,0)</f>
        <v>10</v>
      </c>
      <c r="BR965" s="146">
        <f>VLOOKUP(IF(A965=1,0,A965),宝石属性!$B$26:$D$41,3,0)</f>
        <v>2</v>
      </c>
      <c r="BS965" s="146">
        <f t="shared" ref="BS965:BV965" si="4233">IF(BS952="","",BS952)</f>
        <v>2</v>
      </c>
      <c r="BT965" s="146">
        <f t="shared" si="4233"/>
        <v>4</v>
      </c>
      <c r="BU965" s="146">
        <f t="shared" si="4233"/>
        <v>7</v>
      </c>
      <c r="BV965" s="146">
        <f t="shared" si="4233"/>
        <v>8</v>
      </c>
      <c r="BW965" s="357">
        <f t="shared" si="4040"/>
        <v>2021</v>
      </c>
      <c r="BX965" s="357">
        <f t="shared" si="4041"/>
        <v>3004</v>
      </c>
    </row>
    <row r="966" spans="1:76" s="353" customFormat="1">
      <c r="A966" s="348">
        <f t="shared" si="4225"/>
        <v>120</v>
      </c>
      <c r="B966" s="348" t="s">
        <v>1112</v>
      </c>
      <c r="C966" s="348" t="str">
        <f t="shared" si="4139"/>
        <v>锤</v>
      </c>
      <c r="D966" s="348" t="str">
        <f t="shared" si="4030"/>
        <v>120级橙装锤</v>
      </c>
      <c r="E966" s="348">
        <f>VLOOKUP($C966,$C$3:$M$15,COLUMNS($C$3:H$15),0)</f>
        <v>130</v>
      </c>
      <c r="F966" s="348" t="str">
        <f>VLOOKUP($C966,$C$3:$M$15,COLUMNS($C$3:I$15),0)</f>
        <v>phyattack_value</v>
      </c>
      <c r="G966" s="348">
        <f>VLOOKUP($C966,$C$3:$M$15,COLUMNS($C$3:J$15),0)</f>
        <v>150</v>
      </c>
      <c r="H966" s="348" t="str">
        <f>VLOOKUP($C966,$C$3:$M$15,COLUMNS($C$3:K$15),0)</f>
        <v>magicattack_value</v>
      </c>
      <c r="I966" s="348">
        <f>VLOOKUP($C966,$C$3:$M$15,COLUMNS($C$3:L$15),0)</f>
        <v>170</v>
      </c>
      <c r="J966" s="348" t="str">
        <f>VLOOKUP($C966,$C$3:$M$15,COLUMNS($C$3:M$15),0)</f>
        <v>medical_value</v>
      </c>
      <c r="K966" s="344">
        <f t="shared" si="4140"/>
        <v>1004</v>
      </c>
      <c r="L966" s="344">
        <f t="shared" si="4141"/>
        <v>1004</v>
      </c>
      <c r="M966" s="344">
        <f t="shared" si="4142"/>
        <v>1004</v>
      </c>
      <c r="N966" s="344">
        <f t="shared" si="4143"/>
        <v>1004</v>
      </c>
      <c r="O966" s="344">
        <f t="shared" si="4144"/>
        <v>1004</v>
      </c>
      <c r="P966" s="344">
        <f t="shared" si="4145"/>
        <v>1004</v>
      </c>
      <c r="Q966" s="344">
        <f t="shared" si="4146"/>
        <v>1004</v>
      </c>
      <c r="R966" s="344">
        <f t="shared" si="4147"/>
        <v>1004</v>
      </c>
      <c r="S966" s="344">
        <f t="shared" si="4148"/>
        <v>1004</v>
      </c>
      <c r="T966" s="344">
        <f t="shared" si="4149"/>
        <v>1004</v>
      </c>
      <c r="U966" s="356">
        <v>3600</v>
      </c>
      <c r="V966" s="356">
        <v>2800</v>
      </c>
      <c r="W966" s="356">
        <v>2000</v>
      </c>
      <c r="X966" s="356">
        <v>1200</v>
      </c>
      <c r="Y966" s="356">
        <v>400</v>
      </c>
      <c r="Z966" s="344">
        <f t="shared" si="4150"/>
        <v>226</v>
      </c>
      <c r="AA966" s="344">
        <f t="shared" si="4151"/>
        <v>226</v>
      </c>
      <c r="AB966" s="344">
        <f t="shared" si="4152"/>
        <v>226</v>
      </c>
      <c r="AC966" s="344">
        <f t="shared" si="4153"/>
        <v>226</v>
      </c>
      <c r="AD966" s="344">
        <f t="shared" si="4154"/>
        <v>226</v>
      </c>
      <c r="AE966" s="344">
        <f t="shared" si="4155"/>
        <v>226</v>
      </c>
      <c r="AF966" s="344">
        <f t="shared" si="4156"/>
        <v>226</v>
      </c>
      <c r="AG966" s="344">
        <f t="shared" si="4157"/>
        <v>226</v>
      </c>
      <c r="AH966" s="344">
        <f t="shared" si="4158"/>
        <v>226</v>
      </c>
      <c r="AI966" s="344">
        <f t="shared" si="4159"/>
        <v>226</v>
      </c>
      <c r="AJ966" s="356">
        <v>3600</v>
      </c>
      <c r="AK966" s="356">
        <v>2800</v>
      </c>
      <c r="AL966" s="356">
        <v>2000</v>
      </c>
      <c r="AM966" s="356">
        <v>1200</v>
      </c>
      <c r="AN966" s="356">
        <v>400</v>
      </c>
      <c r="AO966" s="344">
        <f t="shared" si="4160"/>
        <v>367</v>
      </c>
      <c r="AP966" s="344">
        <f t="shared" si="4161"/>
        <v>367</v>
      </c>
      <c r="AQ966" s="344">
        <f t="shared" si="4162"/>
        <v>367</v>
      </c>
      <c r="AR966" s="344">
        <f t="shared" si="4163"/>
        <v>367</v>
      </c>
      <c r="AS966" s="344">
        <f t="shared" si="4164"/>
        <v>367</v>
      </c>
      <c r="AT966" s="344">
        <f t="shared" si="4165"/>
        <v>367</v>
      </c>
      <c r="AU966" s="344">
        <f t="shared" si="4166"/>
        <v>367</v>
      </c>
      <c r="AV966" s="344">
        <f t="shared" si="4167"/>
        <v>367</v>
      </c>
      <c r="AW966" s="344">
        <f t="shared" si="4168"/>
        <v>367</v>
      </c>
      <c r="AX966" s="344">
        <f t="shared" si="4169"/>
        <v>367</v>
      </c>
      <c r="AY966" s="356">
        <v>3600</v>
      </c>
      <c r="AZ966" s="356">
        <v>2800</v>
      </c>
      <c r="BA966" s="356">
        <v>2000</v>
      </c>
      <c r="BB966" s="356">
        <v>1200</v>
      </c>
      <c r="BC966" s="356">
        <v>400</v>
      </c>
      <c r="BD966" s="353">
        <f t="shared" ref="BD966:BH966" si="4234">IF(BD771="","",BD771+60)</f>
        <v>192</v>
      </c>
      <c r="BE966" s="353">
        <f t="shared" si="4234"/>
        <v>192</v>
      </c>
      <c r="BF966" s="353">
        <f t="shared" si="4234"/>
        <v>207</v>
      </c>
      <c r="BG966" s="353">
        <f t="shared" si="4234"/>
        <v>222</v>
      </c>
      <c r="BH966" s="353">
        <f t="shared" si="4234"/>
        <v>237</v>
      </c>
      <c r="BI966" s="146" t="str">
        <f t="shared" si="4207"/>
        <v>192;192</v>
      </c>
      <c r="BJ966" s="352">
        <f t="shared" si="4208"/>
        <v>207</v>
      </c>
      <c r="BK966" s="146" t="str">
        <f t="shared" si="4209"/>
        <v>222;237</v>
      </c>
      <c r="BL966" s="25">
        <f t="shared" si="4032"/>
        <v>8120102</v>
      </c>
      <c r="BM966" s="146">
        <f t="shared" ref="BM966" si="4235">BM953</f>
        <v>4360</v>
      </c>
      <c r="BN966" s="146">
        <f t="shared" si="4104"/>
        <v>8</v>
      </c>
      <c r="BO966" s="146">
        <f t="shared" ref="BO966:BP966" si="4236">BO953</f>
        <v>1</v>
      </c>
      <c r="BP966" s="146">
        <f t="shared" si="4236"/>
        <v>2</v>
      </c>
      <c r="BQ966" s="146">
        <f>VLOOKUP(IF(A966=1,0,A966),宝石属性!$B$26:$D$41,2,0)</f>
        <v>10</v>
      </c>
      <c r="BR966" s="146">
        <f>VLOOKUP(IF(A966=1,0,A966),宝石属性!$B$26:$D$41,3,0)</f>
        <v>2</v>
      </c>
      <c r="BS966" s="146">
        <f t="shared" ref="BS966:BV966" si="4237">IF(BS953="","",BS953)</f>
        <v>2</v>
      </c>
      <c r="BT966" s="146">
        <f t="shared" si="4237"/>
        <v>4</v>
      </c>
      <c r="BU966" s="146">
        <f t="shared" si="4237"/>
        <v>7</v>
      </c>
      <c r="BV966" s="146">
        <f t="shared" si="4237"/>
        <v>8</v>
      </c>
      <c r="BW966" s="357">
        <f t="shared" si="4040"/>
        <v>2021</v>
      </c>
      <c r="BX966" s="357">
        <f t="shared" si="4041"/>
        <v>3004</v>
      </c>
    </row>
    <row r="967" spans="1:76" s="353" customFormat="1">
      <c r="A967" s="348">
        <f t="shared" si="4225"/>
        <v>120</v>
      </c>
      <c r="B967" s="348" t="s">
        <v>1112</v>
      </c>
      <c r="C967" s="348" t="str">
        <f t="shared" si="4139"/>
        <v>弓箭</v>
      </c>
      <c r="D967" s="348" t="str">
        <f t="shared" si="4030"/>
        <v>120级橙装弓箭</v>
      </c>
      <c r="E967" s="348">
        <f>VLOOKUP($C967,$C$3:$M$15,COLUMNS($C$3:H$15),0)</f>
        <v>130</v>
      </c>
      <c r="F967" s="348" t="str">
        <f>VLOOKUP($C967,$C$3:$M$15,COLUMNS($C$3:I$15),0)</f>
        <v>phyattack_value</v>
      </c>
      <c r="G967" s="348">
        <f>VLOOKUP($C967,$C$3:$M$15,COLUMNS($C$3:J$15),0)</f>
        <v>150</v>
      </c>
      <c r="H967" s="348" t="str">
        <f>VLOOKUP($C967,$C$3:$M$15,COLUMNS($C$3:K$15),0)</f>
        <v>magicattack_value</v>
      </c>
      <c r="I967" s="348">
        <f>VLOOKUP($C967,$C$3:$M$15,COLUMNS($C$3:L$15),0)</f>
        <v>170</v>
      </c>
      <c r="J967" s="348" t="str">
        <f>VLOOKUP($C967,$C$3:$M$15,COLUMNS($C$3:M$15),0)</f>
        <v>medical_value</v>
      </c>
      <c r="K967" s="344">
        <f t="shared" si="4140"/>
        <v>1004</v>
      </c>
      <c r="L967" s="344">
        <f t="shared" si="4141"/>
        <v>1004</v>
      </c>
      <c r="M967" s="344">
        <f t="shared" si="4142"/>
        <v>1004</v>
      </c>
      <c r="N967" s="344">
        <f t="shared" si="4143"/>
        <v>1004</v>
      </c>
      <c r="O967" s="344">
        <f t="shared" si="4144"/>
        <v>1004</v>
      </c>
      <c r="P967" s="344">
        <f t="shared" si="4145"/>
        <v>1004</v>
      </c>
      <c r="Q967" s="344">
        <f t="shared" si="4146"/>
        <v>1004</v>
      </c>
      <c r="R967" s="344">
        <f t="shared" si="4147"/>
        <v>1004</v>
      </c>
      <c r="S967" s="344">
        <f t="shared" si="4148"/>
        <v>1004</v>
      </c>
      <c r="T967" s="344">
        <f t="shared" si="4149"/>
        <v>1004</v>
      </c>
      <c r="U967" s="356">
        <v>3600</v>
      </c>
      <c r="V967" s="356">
        <v>2800</v>
      </c>
      <c r="W967" s="356">
        <v>2000</v>
      </c>
      <c r="X967" s="356">
        <v>1200</v>
      </c>
      <c r="Y967" s="356">
        <v>400</v>
      </c>
      <c r="Z967" s="344">
        <f t="shared" si="4150"/>
        <v>226</v>
      </c>
      <c r="AA967" s="344">
        <f t="shared" si="4151"/>
        <v>226</v>
      </c>
      <c r="AB967" s="344">
        <f t="shared" si="4152"/>
        <v>226</v>
      </c>
      <c r="AC967" s="344">
        <f t="shared" si="4153"/>
        <v>226</v>
      </c>
      <c r="AD967" s="344">
        <f t="shared" si="4154"/>
        <v>226</v>
      </c>
      <c r="AE967" s="344">
        <f t="shared" si="4155"/>
        <v>226</v>
      </c>
      <c r="AF967" s="344">
        <f t="shared" si="4156"/>
        <v>226</v>
      </c>
      <c r="AG967" s="344">
        <f t="shared" si="4157"/>
        <v>226</v>
      </c>
      <c r="AH967" s="344">
        <f t="shared" si="4158"/>
        <v>226</v>
      </c>
      <c r="AI967" s="344">
        <f t="shared" si="4159"/>
        <v>226</v>
      </c>
      <c r="AJ967" s="356">
        <v>3600</v>
      </c>
      <c r="AK967" s="356">
        <v>2800</v>
      </c>
      <c r="AL967" s="356">
        <v>2000</v>
      </c>
      <c r="AM967" s="356">
        <v>1200</v>
      </c>
      <c r="AN967" s="356">
        <v>400</v>
      </c>
      <c r="AO967" s="344">
        <f t="shared" si="4160"/>
        <v>367</v>
      </c>
      <c r="AP967" s="344">
        <f t="shared" si="4161"/>
        <v>367</v>
      </c>
      <c r="AQ967" s="344">
        <f t="shared" si="4162"/>
        <v>367</v>
      </c>
      <c r="AR967" s="344">
        <f t="shared" si="4163"/>
        <v>367</v>
      </c>
      <c r="AS967" s="344">
        <f t="shared" si="4164"/>
        <v>367</v>
      </c>
      <c r="AT967" s="344">
        <f t="shared" si="4165"/>
        <v>367</v>
      </c>
      <c r="AU967" s="344">
        <f t="shared" si="4166"/>
        <v>367</v>
      </c>
      <c r="AV967" s="344">
        <f t="shared" si="4167"/>
        <v>367</v>
      </c>
      <c r="AW967" s="344">
        <f t="shared" si="4168"/>
        <v>367</v>
      </c>
      <c r="AX967" s="344">
        <f t="shared" si="4169"/>
        <v>367</v>
      </c>
      <c r="AY967" s="356">
        <v>3600</v>
      </c>
      <c r="AZ967" s="356">
        <v>2800</v>
      </c>
      <c r="BA967" s="356">
        <v>2000</v>
      </c>
      <c r="BB967" s="356">
        <v>1200</v>
      </c>
      <c r="BC967" s="356">
        <v>400</v>
      </c>
      <c r="BD967" s="353">
        <f t="shared" ref="BD967:BH967" si="4238">IF(BD772="","",BD772+60)</f>
        <v>192</v>
      </c>
      <c r="BE967" s="353">
        <f t="shared" si="4238"/>
        <v>192</v>
      </c>
      <c r="BF967" s="353">
        <f t="shared" si="4238"/>
        <v>207</v>
      </c>
      <c r="BG967" s="353">
        <f t="shared" si="4238"/>
        <v>222</v>
      </c>
      <c r="BH967" s="353">
        <f t="shared" si="4238"/>
        <v>237</v>
      </c>
      <c r="BI967" s="146" t="str">
        <f t="shared" si="4207"/>
        <v>192;192</v>
      </c>
      <c r="BJ967" s="352">
        <f t="shared" si="4208"/>
        <v>207</v>
      </c>
      <c r="BK967" s="146" t="str">
        <f t="shared" si="4209"/>
        <v>222;237</v>
      </c>
      <c r="BL967" s="25">
        <f t="shared" si="4032"/>
        <v>8120103</v>
      </c>
      <c r="BM967" s="146">
        <f t="shared" ref="BM967" si="4239">BM954</f>
        <v>1800</v>
      </c>
      <c r="BN967" s="146">
        <f t="shared" si="4104"/>
        <v>8</v>
      </c>
      <c r="BO967" s="146">
        <f t="shared" ref="BO967:BP967" si="4240">BO954</f>
        <v>1</v>
      </c>
      <c r="BP967" s="146">
        <f t="shared" si="4240"/>
        <v>3</v>
      </c>
      <c r="BQ967" s="146">
        <f>VLOOKUP(IF(A967=1,0,A967),宝石属性!$B$26:$D$41,2,0)</f>
        <v>10</v>
      </c>
      <c r="BR967" s="146">
        <f>VLOOKUP(IF(A967=1,0,A967),宝石属性!$B$26:$D$41,3,0)</f>
        <v>2</v>
      </c>
      <c r="BS967" s="146">
        <f t="shared" ref="BS967:BV967" si="4241">IF(BS954="","",BS954)</f>
        <v>2</v>
      </c>
      <c r="BT967" s="146">
        <f t="shared" si="4241"/>
        <v>4</v>
      </c>
      <c r="BU967" s="146">
        <f t="shared" si="4241"/>
        <v>7</v>
      </c>
      <c r="BV967" s="146">
        <f t="shared" si="4241"/>
        <v>8</v>
      </c>
      <c r="BW967" s="357">
        <f t="shared" si="4040"/>
        <v>2021</v>
      </c>
      <c r="BX967" s="357">
        <f t="shared" si="4041"/>
        <v>3004</v>
      </c>
    </row>
    <row r="968" spans="1:76" s="353" customFormat="1">
      <c r="A968" s="348">
        <f t="shared" si="4225"/>
        <v>120</v>
      </c>
      <c r="B968" s="348" t="s">
        <v>1112</v>
      </c>
      <c r="C968" s="348" t="str">
        <f t="shared" si="4139"/>
        <v>爪</v>
      </c>
      <c r="D968" s="348" t="str">
        <f t="shared" si="4030"/>
        <v>120级橙装爪</v>
      </c>
      <c r="E968" s="348">
        <f>VLOOKUP($C968,$C$3:$M$15,COLUMNS($C$3:H$15),0)</f>
        <v>130</v>
      </c>
      <c r="F968" s="348" t="str">
        <f>VLOOKUP($C968,$C$3:$M$15,COLUMNS($C$3:I$15),0)</f>
        <v>phyattack_value</v>
      </c>
      <c r="G968" s="348">
        <f>VLOOKUP($C968,$C$3:$M$15,COLUMNS($C$3:J$15),0)</f>
        <v>150</v>
      </c>
      <c r="H968" s="348" t="str">
        <f>VLOOKUP($C968,$C$3:$M$15,COLUMNS($C$3:K$15),0)</f>
        <v>magicattack_value</v>
      </c>
      <c r="I968" s="348">
        <f>VLOOKUP($C968,$C$3:$M$15,COLUMNS($C$3:L$15),0)</f>
        <v>170</v>
      </c>
      <c r="J968" s="348" t="str">
        <f>VLOOKUP($C968,$C$3:$M$15,COLUMNS($C$3:M$15),0)</f>
        <v>medical_value</v>
      </c>
      <c r="K968" s="344">
        <f t="shared" si="4140"/>
        <v>1004</v>
      </c>
      <c r="L968" s="344">
        <f t="shared" si="4141"/>
        <v>1004</v>
      </c>
      <c r="M968" s="344">
        <f t="shared" si="4142"/>
        <v>1004</v>
      </c>
      <c r="N968" s="344">
        <f t="shared" si="4143"/>
        <v>1004</v>
      </c>
      <c r="O968" s="344">
        <f t="shared" si="4144"/>
        <v>1004</v>
      </c>
      <c r="P968" s="344">
        <f t="shared" si="4145"/>
        <v>1004</v>
      </c>
      <c r="Q968" s="344">
        <f t="shared" si="4146"/>
        <v>1004</v>
      </c>
      <c r="R968" s="344">
        <f t="shared" si="4147"/>
        <v>1004</v>
      </c>
      <c r="S968" s="344">
        <f t="shared" si="4148"/>
        <v>1004</v>
      </c>
      <c r="T968" s="344">
        <f t="shared" si="4149"/>
        <v>1004</v>
      </c>
      <c r="U968" s="356">
        <v>3600</v>
      </c>
      <c r="V968" s="356">
        <v>2800</v>
      </c>
      <c r="W968" s="356">
        <v>2000</v>
      </c>
      <c r="X968" s="356">
        <v>1200</v>
      </c>
      <c r="Y968" s="356">
        <v>400</v>
      </c>
      <c r="Z968" s="344">
        <f t="shared" si="4150"/>
        <v>226</v>
      </c>
      <c r="AA968" s="344">
        <f t="shared" si="4151"/>
        <v>226</v>
      </c>
      <c r="AB968" s="344">
        <f t="shared" si="4152"/>
        <v>226</v>
      </c>
      <c r="AC968" s="344">
        <f t="shared" si="4153"/>
        <v>226</v>
      </c>
      <c r="AD968" s="344">
        <f t="shared" si="4154"/>
        <v>226</v>
      </c>
      <c r="AE968" s="344">
        <f t="shared" si="4155"/>
        <v>226</v>
      </c>
      <c r="AF968" s="344">
        <f t="shared" si="4156"/>
        <v>226</v>
      </c>
      <c r="AG968" s="344">
        <f t="shared" si="4157"/>
        <v>226</v>
      </c>
      <c r="AH968" s="344">
        <f t="shared" si="4158"/>
        <v>226</v>
      </c>
      <c r="AI968" s="344">
        <f t="shared" si="4159"/>
        <v>226</v>
      </c>
      <c r="AJ968" s="356">
        <v>3600</v>
      </c>
      <c r="AK968" s="356">
        <v>2800</v>
      </c>
      <c r="AL968" s="356">
        <v>2000</v>
      </c>
      <c r="AM968" s="356">
        <v>1200</v>
      </c>
      <c r="AN968" s="356">
        <v>400</v>
      </c>
      <c r="AO968" s="344">
        <f t="shared" si="4160"/>
        <v>367</v>
      </c>
      <c r="AP968" s="344">
        <f t="shared" si="4161"/>
        <v>367</v>
      </c>
      <c r="AQ968" s="344">
        <f t="shared" si="4162"/>
        <v>367</v>
      </c>
      <c r="AR968" s="344">
        <f t="shared" si="4163"/>
        <v>367</v>
      </c>
      <c r="AS968" s="344">
        <f t="shared" si="4164"/>
        <v>367</v>
      </c>
      <c r="AT968" s="344">
        <f t="shared" si="4165"/>
        <v>367</v>
      </c>
      <c r="AU968" s="344">
        <f t="shared" si="4166"/>
        <v>367</v>
      </c>
      <c r="AV968" s="344">
        <f t="shared" si="4167"/>
        <v>367</v>
      </c>
      <c r="AW968" s="344">
        <f t="shared" si="4168"/>
        <v>367</v>
      </c>
      <c r="AX968" s="344">
        <f t="shared" si="4169"/>
        <v>367</v>
      </c>
      <c r="AY968" s="356">
        <v>3600</v>
      </c>
      <c r="AZ968" s="356">
        <v>2800</v>
      </c>
      <c r="BA968" s="356">
        <v>2000</v>
      </c>
      <c r="BB968" s="356">
        <v>1200</v>
      </c>
      <c r="BC968" s="356">
        <v>400</v>
      </c>
      <c r="BD968" s="353">
        <f t="shared" ref="BD968:BH968" si="4242">IF(BD773="","",BD773+60)</f>
        <v>192</v>
      </c>
      <c r="BE968" s="353">
        <f t="shared" si="4242"/>
        <v>192</v>
      </c>
      <c r="BF968" s="353">
        <f t="shared" si="4242"/>
        <v>207</v>
      </c>
      <c r="BG968" s="353">
        <f t="shared" si="4242"/>
        <v>222</v>
      </c>
      <c r="BH968" s="353">
        <f t="shared" si="4242"/>
        <v>237</v>
      </c>
      <c r="BI968" s="146" t="str">
        <f t="shared" si="4207"/>
        <v>192;192</v>
      </c>
      <c r="BJ968" s="352">
        <f t="shared" si="4208"/>
        <v>207</v>
      </c>
      <c r="BK968" s="146" t="str">
        <f t="shared" si="4209"/>
        <v>222;237</v>
      </c>
      <c r="BL968" s="25">
        <f t="shared" si="4032"/>
        <v>8120104</v>
      </c>
      <c r="BM968" s="146">
        <f t="shared" ref="BM968" si="4243">BM955</f>
        <v>3080</v>
      </c>
      <c r="BN968" s="146">
        <f t="shared" si="4104"/>
        <v>8</v>
      </c>
      <c r="BO968" s="146">
        <f t="shared" ref="BO968:BP968" si="4244">BO955</f>
        <v>1</v>
      </c>
      <c r="BP968" s="146">
        <f t="shared" si="4244"/>
        <v>4</v>
      </c>
      <c r="BQ968" s="146">
        <f>VLOOKUP(IF(A968=1,0,A968),宝石属性!$B$26:$D$41,2,0)</f>
        <v>10</v>
      </c>
      <c r="BR968" s="146">
        <f>VLOOKUP(IF(A968=1,0,A968),宝石属性!$B$26:$D$41,3,0)</f>
        <v>2</v>
      </c>
      <c r="BS968" s="146">
        <f t="shared" ref="BS968:BV968" si="4245">IF(BS955="","",BS955)</f>
        <v>2</v>
      </c>
      <c r="BT968" s="146">
        <f t="shared" si="4245"/>
        <v>4</v>
      </c>
      <c r="BU968" s="146">
        <f t="shared" si="4245"/>
        <v>7</v>
      </c>
      <c r="BV968" s="146">
        <f t="shared" si="4245"/>
        <v>8</v>
      </c>
      <c r="BW968" s="357">
        <f t="shared" si="4040"/>
        <v>2021</v>
      </c>
      <c r="BX968" s="357">
        <f t="shared" si="4041"/>
        <v>3004</v>
      </c>
    </row>
    <row r="969" spans="1:76" s="353" customFormat="1">
      <c r="A969" s="348">
        <f t="shared" si="4225"/>
        <v>120</v>
      </c>
      <c r="B969" s="348" t="s">
        <v>1112</v>
      </c>
      <c r="C969" s="348" t="str">
        <f t="shared" si="4139"/>
        <v>魔棒</v>
      </c>
      <c r="D969" s="348" t="str">
        <f t="shared" si="4030"/>
        <v>120级橙装魔棒</v>
      </c>
      <c r="E969" s="348">
        <f>VLOOKUP($C969,$C$3:$M$15,COLUMNS($C$3:H$15),0)</f>
        <v>130</v>
      </c>
      <c r="F969" s="348" t="str">
        <f>VLOOKUP($C969,$C$3:$M$15,COLUMNS($C$3:I$15),0)</f>
        <v>phyattack_value</v>
      </c>
      <c r="G969" s="348">
        <f>VLOOKUP($C969,$C$3:$M$15,COLUMNS($C$3:J$15),0)</f>
        <v>150</v>
      </c>
      <c r="H969" s="348" t="str">
        <f>VLOOKUP($C969,$C$3:$M$15,COLUMNS($C$3:K$15),0)</f>
        <v>magicattack_value</v>
      </c>
      <c r="I969" s="348">
        <f>VLOOKUP($C969,$C$3:$M$15,COLUMNS($C$3:L$15),0)</f>
        <v>170</v>
      </c>
      <c r="J969" s="348" t="str">
        <f>VLOOKUP($C969,$C$3:$M$15,COLUMNS($C$3:M$15),0)</f>
        <v>medical_value</v>
      </c>
      <c r="K969" s="344">
        <f t="shared" si="4140"/>
        <v>1004</v>
      </c>
      <c r="L969" s="344">
        <f t="shared" si="4141"/>
        <v>1004</v>
      </c>
      <c r="M969" s="344">
        <f t="shared" si="4142"/>
        <v>1004</v>
      </c>
      <c r="N969" s="344">
        <f t="shared" si="4143"/>
        <v>1004</v>
      </c>
      <c r="O969" s="344">
        <f t="shared" si="4144"/>
        <v>1004</v>
      </c>
      <c r="P969" s="344">
        <f t="shared" si="4145"/>
        <v>1004</v>
      </c>
      <c r="Q969" s="344">
        <f t="shared" si="4146"/>
        <v>1004</v>
      </c>
      <c r="R969" s="344">
        <f t="shared" si="4147"/>
        <v>1004</v>
      </c>
      <c r="S969" s="344">
        <f t="shared" si="4148"/>
        <v>1004</v>
      </c>
      <c r="T969" s="344">
        <f t="shared" si="4149"/>
        <v>1004</v>
      </c>
      <c r="U969" s="356">
        <v>3600</v>
      </c>
      <c r="V969" s="356">
        <v>2800</v>
      </c>
      <c r="W969" s="356">
        <v>2000</v>
      </c>
      <c r="X969" s="356">
        <v>1200</v>
      </c>
      <c r="Y969" s="356">
        <v>400</v>
      </c>
      <c r="Z969" s="344">
        <f t="shared" si="4150"/>
        <v>226</v>
      </c>
      <c r="AA969" s="344">
        <f t="shared" si="4151"/>
        <v>226</v>
      </c>
      <c r="AB969" s="344">
        <f t="shared" si="4152"/>
        <v>226</v>
      </c>
      <c r="AC969" s="344">
        <f t="shared" si="4153"/>
        <v>226</v>
      </c>
      <c r="AD969" s="344">
        <f t="shared" si="4154"/>
        <v>226</v>
      </c>
      <c r="AE969" s="344">
        <f t="shared" si="4155"/>
        <v>226</v>
      </c>
      <c r="AF969" s="344">
        <f t="shared" si="4156"/>
        <v>226</v>
      </c>
      <c r="AG969" s="344">
        <f t="shared" si="4157"/>
        <v>226</v>
      </c>
      <c r="AH969" s="344">
        <f t="shared" si="4158"/>
        <v>226</v>
      </c>
      <c r="AI969" s="344">
        <f t="shared" si="4159"/>
        <v>226</v>
      </c>
      <c r="AJ969" s="356">
        <v>3600</v>
      </c>
      <c r="AK969" s="356">
        <v>2800</v>
      </c>
      <c r="AL969" s="356">
        <v>2000</v>
      </c>
      <c r="AM969" s="356">
        <v>1200</v>
      </c>
      <c r="AN969" s="356">
        <v>400</v>
      </c>
      <c r="AO969" s="344">
        <f t="shared" si="4160"/>
        <v>367</v>
      </c>
      <c r="AP969" s="344">
        <f t="shared" si="4161"/>
        <v>367</v>
      </c>
      <c r="AQ969" s="344">
        <f t="shared" si="4162"/>
        <v>367</v>
      </c>
      <c r="AR969" s="344">
        <f t="shared" si="4163"/>
        <v>367</v>
      </c>
      <c r="AS969" s="344">
        <f t="shared" si="4164"/>
        <v>367</v>
      </c>
      <c r="AT969" s="344">
        <f t="shared" si="4165"/>
        <v>367</v>
      </c>
      <c r="AU969" s="344">
        <f t="shared" si="4166"/>
        <v>367</v>
      </c>
      <c r="AV969" s="344">
        <f t="shared" si="4167"/>
        <v>367</v>
      </c>
      <c r="AW969" s="344">
        <f t="shared" si="4168"/>
        <v>367</v>
      </c>
      <c r="AX969" s="344">
        <f t="shared" si="4169"/>
        <v>367</v>
      </c>
      <c r="AY969" s="356">
        <v>3600</v>
      </c>
      <c r="AZ969" s="356">
        <v>2800</v>
      </c>
      <c r="BA969" s="356">
        <v>2000</v>
      </c>
      <c r="BB969" s="356">
        <v>1200</v>
      </c>
      <c r="BC969" s="356">
        <v>400</v>
      </c>
      <c r="BD969" s="353">
        <f t="shared" ref="BD969:BH969" si="4246">IF(BD774="","",BD774+60)</f>
        <v>192</v>
      </c>
      <c r="BE969" s="353">
        <f t="shared" si="4246"/>
        <v>192</v>
      </c>
      <c r="BF969" s="353">
        <f t="shared" si="4246"/>
        <v>207</v>
      </c>
      <c r="BG969" s="353">
        <f t="shared" si="4246"/>
        <v>222</v>
      </c>
      <c r="BH969" s="353">
        <f t="shared" si="4246"/>
        <v>237</v>
      </c>
      <c r="BI969" s="146" t="str">
        <f t="shared" si="4207"/>
        <v>192;192</v>
      </c>
      <c r="BJ969" s="352">
        <f t="shared" si="4208"/>
        <v>207</v>
      </c>
      <c r="BK969" s="146" t="str">
        <f t="shared" si="4209"/>
        <v>222;237</v>
      </c>
      <c r="BL969" s="25">
        <f t="shared" si="4032"/>
        <v>8120105</v>
      </c>
      <c r="BM969" s="146">
        <f t="shared" ref="BM969" si="4247">BM956</f>
        <v>2824</v>
      </c>
      <c r="BN969" s="146">
        <f t="shared" si="4104"/>
        <v>8</v>
      </c>
      <c r="BO969" s="146">
        <f t="shared" ref="BO969:BP969" si="4248">BO956</f>
        <v>1</v>
      </c>
      <c r="BP969" s="146">
        <f t="shared" si="4248"/>
        <v>5</v>
      </c>
      <c r="BQ969" s="146">
        <f>VLOOKUP(IF(A969=1,0,A969),宝石属性!$B$26:$D$41,2,0)</f>
        <v>10</v>
      </c>
      <c r="BR969" s="146">
        <f>VLOOKUP(IF(A969=1,0,A969),宝石属性!$B$26:$D$41,3,0)</f>
        <v>2</v>
      </c>
      <c r="BS969" s="146">
        <f t="shared" ref="BS969:BV969" si="4249">IF(BS956="","",BS956)</f>
        <v>2</v>
      </c>
      <c r="BT969" s="146">
        <f t="shared" si="4249"/>
        <v>4</v>
      </c>
      <c r="BU969" s="146">
        <f t="shared" si="4249"/>
        <v>7</v>
      </c>
      <c r="BV969" s="146">
        <f t="shared" si="4249"/>
        <v>8</v>
      </c>
      <c r="BW969" s="357">
        <f t="shared" si="4040"/>
        <v>2021</v>
      </c>
      <c r="BX969" s="357">
        <f t="shared" si="4041"/>
        <v>3003</v>
      </c>
    </row>
    <row r="970" spans="1:76" s="353" customFormat="1">
      <c r="A970" s="348">
        <f t="shared" si="4225"/>
        <v>120</v>
      </c>
      <c r="B970" s="348" t="s">
        <v>1112</v>
      </c>
      <c r="C970" s="348" t="str">
        <f t="shared" si="4139"/>
        <v>法杖</v>
      </c>
      <c r="D970" s="348" t="str">
        <f t="shared" si="4030"/>
        <v>120级橙装法杖</v>
      </c>
      <c r="E970" s="348">
        <f>VLOOKUP($C970,$C$3:$M$15,COLUMNS($C$3:H$15),0)</f>
        <v>130</v>
      </c>
      <c r="F970" s="348" t="str">
        <f>VLOOKUP($C970,$C$3:$M$15,COLUMNS($C$3:I$15),0)</f>
        <v>phyattack_value</v>
      </c>
      <c r="G970" s="348">
        <f>VLOOKUP($C970,$C$3:$M$15,COLUMNS($C$3:J$15),0)</f>
        <v>150</v>
      </c>
      <c r="H970" s="348" t="str">
        <f>VLOOKUP($C970,$C$3:$M$15,COLUMNS($C$3:K$15),0)</f>
        <v>magicattack_value</v>
      </c>
      <c r="I970" s="348">
        <f>VLOOKUP($C970,$C$3:$M$15,COLUMNS($C$3:L$15),0)</f>
        <v>170</v>
      </c>
      <c r="J970" s="348" t="str">
        <f>VLOOKUP($C970,$C$3:$M$15,COLUMNS($C$3:M$15),0)</f>
        <v>medical_value</v>
      </c>
      <c r="K970" s="344">
        <f t="shared" si="4140"/>
        <v>1004</v>
      </c>
      <c r="L970" s="344">
        <f t="shared" si="4141"/>
        <v>1004</v>
      </c>
      <c r="M970" s="344">
        <f t="shared" si="4142"/>
        <v>1004</v>
      </c>
      <c r="N970" s="344">
        <f t="shared" si="4143"/>
        <v>1004</v>
      </c>
      <c r="O970" s="344">
        <f t="shared" si="4144"/>
        <v>1004</v>
      </c>
      <c r="P970" s="344">
        <f t="shared" si="4145"/>
        <v>1004</v>
      </c>
      <c r="Q970" s="344">
        <f t="shared" si="4146"/>
        <v>1004</v>
      </c>
      <c r="R970" s="344">
        <f t="shared" si="4147"/>
        <v>1004</v>
      </c>
      <c r="S970" s="344">
        <f t="shared" si="4148"/>
        <v>1004</v>
      </c>
      <c r="T970" s="344">
        <f t="shared" si="4149"/>
        <v>1004</v>
      </c>
      <c r="U970" s="356">
        <v>3600</v>
      </c>
      <c r="V970" s="356">
        <v>2800</v>
      </c>
      <c r="W970" s="356">
        <v>2000</v>
      </c>
      <c r="X970" s="356">
        <v>1200</v>
      </c>
      <c r="Y970" s="356">
        <v>400</v>
      </c>
      <c r="Z970" s="344">
        <f t="shared" si="4150"/>
        <v>226</v>
      </c>
      <c r="AA970" s="344">
        <f t="shared" si="4151"/>
        <v>226</v>
      </c>
      <c r="AB970" s="344">
        <f t="shared" si="4152"/>
        <v>226</v>
      </c>
      <c r="AC970" s="344">
        <f t="shared" si="4153"/>
        <v>226</v>
      </c>
      <c r="AD970" s="344">
        <f t="shared" si="4154"/>
        <v>226</v>
      </c>
      <c r="AE970" s="344">
        <f t="shared" si="4155"/>
        <v>226</v>
      </c>
      <c r="AF970" s="344">
        <f t="shared" si="4156"/>
        <v>226</v>
      </c>
      <c r="AG970" s="344">
        <f t="shared" si="4157"/>
        <v>226</v>
      </c>
      <c r="AH970" s="344">
        <f t="shared" si="4158"/>
        <v>226</v>
      </c>
      <c r="AI970" s="344">
        <f t="shared" si="4159"/>
        <v>226</v>
      </c>
      <c r="AJ970" s="356">
        <v>3600</v>
      </c>
      <c r="AK970" s="356">
        <v>2800</v>
      </c>
      <c r="AL970" s="356">
        <v>2000</v>
      </c>
      <c r="AM970" s="356">
        <v>1200</v>
      </c>
      <c r="AN970" s="356">
        <v>400</v>
      </c>
      <c r="AO970" s="344">
        <f t="shared" si="4160"/>
        <v>367</v>
      </c>
      <c r="AP970" s="344">
        <f t="shared" si="4161"/>
        <v>367</v>
      </c>
      <c r="AQ970" s="344">
        <f t="shared" si="4162"/>
        <v>367</v>
      </c>
      <c r="AR970" s="344">
        <f t="shared" si="4163"/>
        <v>367</v>
      </c>
      <c r="AS970" s="344">
        <f t="shared" si="4164"/>
        <v>367</v>
      </c>
      <c r="AT970" s="344">
        <f t="shared" si="4165"/>
        <v>367</v>
      </c>
      <c r="AU970" s="344">
        <f t="shared" si="4166"/>
        <v>367</v>
      </c>
      <c r="AV970" s="344">
        <f t="shared" si="4167"/>
        <v>367</v>
      </c>
      <c r="AW970" s="344">
        <f t="shared" si="4168"/>
        <v>367</v>
      </c>
      <c r="AX970" s="344">
        <f t="shared" si="4169"/>
        <v>367</v>
      </c>
      <c r="AY970" s="356">
        <v>3600</v>
      </c>
      <c r="AZ970" s="356">
        <v>2800</v>
      </c>
      <c r="BA970" s="356">
        <v>2000</v>
      </c>
      <c r="BB970" s="356">
        <v>1200</v>
      </c>
      <c r="BC970" s="356">
        <v>400</v>
      </c>
      <c r="BD970" s="353">
        <f t="shared" ref="BD970:BH970" si="4250">IF(BD775="","",BD775+60)</f>
        <v>192</v>
      </c>
      <c r="BE970" s="353">
        <f t="shared" si="4250"/>
        <v>192</v>
      </c>
      <c r="BF970" s="353">
        <f t="shared" si="4250"/>
        <v>207</v>
      </c>
      <c r="BG970" s="353">
        <f t="shared" si="4250"/>
        <v>222</v>
      </c>
      <c r="BH970" s="353">
        <f t="shared" si="4250"/>
        <v>237</v>
      </c>
      <c r="BI970" s="146" t="str">
        <f t="shared" si="4207"/>
        <v>192;192</v>
      </c>
      <c r="BJ970" s="352">
        <f t="shared" si="4208"/>
        <v>207</v>
      </c>
      <c r="BK970" s="146" t="str">
        <f t="shared" si="4209"/>
        <v>222;237</v>
      </c>
      <c r="BL970" s="25">
        <f t="shared" si="4032"/>
        <v>8120106</v>
      </c>
      <c r="BM970" s="146">
        <f t="shared" ref="BM970" si="4251">BM957</f>
        <v>4104</v>
      </c>
      <c r="BN970" s="146">
        <f t="shared" si="4104"/>
        <v>8</v>
      </c>
      <c r="BO970" s="146">
        <f t="shared" ref="BO970:BP970" si="4252">BO957</f>
        <v>1</v>
      </c>
      <c r="BP970" s="146">
        <f t="shared" si="4252"/>
        <v>6</v>
      </c>
      <c r="BQ970" s="146">
        <f>VLOOKUP(IF(A970=1,0,A970),宝石属性!$B$26:$D$41,2,0)</f>
        <v>10</v>
      </c>
      <c r="BR970" s="146">
        <f>VLOOKUP(IF(A970=1,0,A970),宝石属性!$B$26:$D$41,3,0)</f>
        <v>2</v>
      </c>
      <c r="BS970" s="146">
        <f t="shared" ref="BS970:BV970" si="4253">IF(BS957="","",BS957)</f>
        <v>2</v>
      </c>
      <c r="BT970" s="146">
        <f t="shared" si="4253"/>
        <v>4</v>
      </c>
      <c r="BU970" s="146">
        <f t="shared" si="4253"/>
        <v>7</v>
      </c>
      <c r="BV970" s="146">
        <f t="shared" si="4253"/>
        <v>8</v>
      </c>
      <c r="BW970" s="357">
        <f t="shared" si="4040"/>
        <v>2021</v>
      </c>
      <c r="BX970" s="357">
        <f t="shared" si="4041"/>
        <v>3003</v>
      </c>
    </row>
    <row r="971" spans="1:76" s="353" customFormat="1">
      <c r="A971" s="348">
        <f t="shared" si="4225"/>
        <v>120</v>
      </c>
      <c r="B971" s="348" t="s">
        <v>1112</v>
      </c>
      <c r="C971" s="348" t="str">
        <f t="shared" si="4139"/>
        <v>男衣</v>
      </c>
      <c r="D971" s="348" t="str">
        <f t="shared" si="4030"/>
        <v>120级橙装男衣</v>
      </c>
      <c r="E971" s="348">
        <f>VLOOKUP($C971,$C$3:$M$15,COLUMNS($C$3:H$15),0)</f>
        <v>60</v>
      </c>
      <c r="F971" s="348" t="str">
        <f>VLOOKUP($C971,$C$3:$M$15,COLUMNS($C$3:I$15),0)</f>
        <v>maxhp_value</v>
      </c>
      <c r="G971" s="348">
        <f>VLOOKUP($C971,$C$3:$M$15,COLUMNS($C$3:J$15),0)</f>
        <v>140</v>
      </c>
      <c r="H971" s="348" t="str">
        <f>VLOOKUP($C971,$C$3:$M$15,COLUMNS($C$3:K$15),0)</f>
        <v>defend_value</v>
      </c>
      <c r="I971" s="348" t="str">
        <f>VLOOKUP($C971,$C$3:$M$15,COLUMNS($C$3:L$15),0)</f>
        <v/>
      </c>
      <c r="J971" s="348" t="str">
        <f>VLOOKUP($C971,$C$3:$M$15,COLUMNS($C$3:M$15),0)</f>
        <v/>
      </c>
      <c r="K971" s="344">
        <f t="shared" si="4140"/>
        <v>803</v>
      </c>
      <c r="L971" s="344">
        <f t="shared" si="4141"/>
        <v>803</v>
      </c>
      <c r="M971" s="344">
        <f t="shared" si="4142"/>
        <v>803</v>
      </c>
      <c r="N971" s="344">
        <f t="shared" si="4143"/>
        <v>803</v>
      </c>
      <c r="O971" s="344">
        <f t="shared" si="4144"/>
        <v>803</v>
      </c>
      <c r="P971" s="344">
        <f t="shared" si="4145"/>
        <v>803</v>
      </c>
      <c r="Q971" s="344">
        <f t="shared" si="4146"/>
        <v>803</v>
      </c>
      <c r="R971" s="344">
        <f t="shared" si="4147"/>
        <v>803</v>
      </c>
      <c r="S971" s="344">
        <f t="shared" si="4148"/>
        <v>803</v>
      </c>
      <c r="T971" s="344">
        <f t="shared" si="4149"/>
        <v>803</v>
      </c>
      <c r="U971" s="356">
        <v>3600</v>
      </c>
      <c r="V971" s="356">
        <v>2800</v>
      </c>
      <c r="W971" s="356">
        <v>2000</v>
      </c>
      <c r="X971" s="356">
        <v>1200</v>
      </c>
      <c r="Y971" s="356">
        <v>400</v>
      </c>
      <c r="Z971" s="344">
        <f t="shared" si="4150"/>
        <v>251</v>
      </c>
      <c r="AA971" s="344">
        <f t="shared" si="4151"/>
        <v>251</v>
      </c>
      <c r="AB971" s="344">
        <f t="shared" si="4152"/>
        <v>251</v>
      </c>
      <c r="AC971" s="344">
        <f t="shared" si="4153"/>
        <v>251</v>
      </c>
      <c r="AD971" s="344">
        <f t="shared" si="4154"/>
        <v>251</v>
      </c>
      <c r="AE971" s="344">
        <f t="shared" si="4155"/>
        <v>251</v>
      </c>
      <c r="AF971" s="344">
        <f t="shared" si="4156"/>
        <v>251</v>
      </c>
      <c r="AG971" s="344">
        <f t="shared" si="4157"/>
        <v>251</v>
      </c>
      <c r="AH971" s="344">
        <f t="shared" si="4158"/>
        <v>251</v>
      </c>
      <c r="AI971" s="344">
        <f t="shared" si="4159"/>
        <v>251</v>
      </c>
      <c r="AJ971" s="356">
        <v>3600</v>
      </c>
      <c r="AK971" s="356">
        <v>2800</v>
      </c>
      <c r="AL971" s="356">
        <v>2000</v>
      </c>
      <c r="AM971" s="356">
        <v>1200</v>
      </c>
      <c r="AN971" s="356">
        <v>400</v>
      </c>
      <c r="AO971" s="344" t="str">
        <f t="shared" si="4160"/>
        <v/>
      </c>
      <c r="AP971" s="344" t="str">
        <f t="shared" si="4161"/>
        <v/>
      </c>
      <c r="AQ971" s="344" t="str">
        <f t="shared" si="4162"/>
        <v/>
      </c>
      <c r="AR971" s="344" t="str">
        <f t="shared" si="4163"/>
        <v/>
      </c>
      <c r="AS971" s="344" t="str">
        <f t="shared" si="4164"/>
        <v/>
      </c>
      <c r="AT971" s="344" t="str">
        <f t="shared" si="4165"/>
        <v/>
      </c>
      <c r="AU971" s="344" t="str">
        <f t="shared" si="4166"/>
        <v/>
      </c>
      <c r="AV971" s="344" t="str">
        <f t="shared" si="4167"/>
        <v/>
      </c>
      <c r="AW971" s="344" t="str">
        <f t="shared" si="4168"/>
        <v/>
      </c>
      <c r="AX971" s="344" t="str">
        <f t="shared" si="4169"/>
        <v/>
      </c>
      <c r="AY971" s="356">
        <v>3600</v>
      </c>
      <c r="AZ971" s="356">
        <v>2800</v>
      </c>
      <c r="BA971" s="356">
        <v>2000</v>
      </c>
      <c r="BB971" s="356">
        <v>1200</v>
      </c>
      <c r="BC971" s="356">
        <v>400</v>
      </c>
      <c r="BD971" s="353">
        <f t="shared" ref="BD971:BH971" si="4254">IF(BD776="","",BD776+60)</f>
        <v>192</v>
      </c>
      <c r="BE971" s="353">
        <f t="shared" si="4254"/>
        <v>192</v>
      </c>
      <c r="BF971" s="353">
        <f t="shared" si="4254"/>
        <v>207</v>
      </c>
      <c r="BG971" s="353">
        <f t="shared" si="4254"/>
        <v>222</v>
      </c>
      <c r="BH971" s="353">
        <f t="shared" si="4254"/>
        <v>237</v>
      </c>
      <c r="BI971" s="146" t="str">
        <f t="shared" si="4207"/>
        <v>192;192</v>
      </c>
      <c r="BJ971" s="352">
        <f t="shared" si="4208"/>
        <v>207</v>
      </c>
      <c r="BK971" s="146" t="str">
        <f t="shared" si="4209"/>
        <v>222;237</v>
      </c>
      <c r="BL971" s="25">
        <f t="shared" si="4032"/>
        <v>8120207</v>
      </c>
      <c r="BM971" s="146">
        <f t="shared" ref="BM971" si="4255">BM958</f>
        <v>312</v>
      </c>
      <c r="BN971" s="146">
        <f t="shared" si="4104"/>
        <v>8</v>
      </c>
      <c r="BO971" s="146">
        <f t="shared" ref="BO971:BP971" si="4256">BO958</f>
        <v>2</v>
      </c>
      <c r="BP971" s="146">
        <f t="shared" si="4256"/>
        <v>7</v>
      </c>
      <c r="BQ971" s="146">
        <f>VLOOKUP(IF(A971=1,0,A971),宝石属性!$B$26:$D$41,2,0)</f>
        <v>10</v>
      </c>
      <c r="BR971" s="146">
        <f>VLOOKUP(IF(A971=1,0,A971),宝石属性!$B$26:$D$41,3,0)</f>
        <v>2</v>
      </c>
      <c r="BS971" s="146">
        <f t="shared" ref="BS971:BV971" si="4257">IF(BS958="","",BS958)</f>
        <v>1</v>
      </c>
      <c r="BT971" s="146">
        <f t="shared" si="4257"/>
        <v>3</v>
      </c>
      <c r="BU971" s="146">
        <f t="shared" si="4257"/>
        <v>5</v>
      </c>
      <c r="BV971" s="146">
        <f t="shared" si="4257"/>
        <v>7</v>
      </c>
      <c r="BW971" s="357">
        <f t="shared" si="4040"/>
        <v>2024</v>
      </c>
      <c r="BX971" s="357">
        <f t="shared" si="4041"/>
        <v>3004</v>
      </c>
    </row>
    <row r="972" spans="1:76" s="353" customFormat="1">
      <c r="A972" s="348">
        <f t="shared" si="4225"/>
        <v>120</v>
      </c>
      <c r="B972" s="348" t="s">
        <v>1112</v>
      </c>
      <c r="C972" s="348" t="str">
        <f t="shared" si="4139"/>
        <v>女衣</v>
      </c>
      <c r="D972" s="348" t="str">
        <f t="shared" si="4030"/>
        <v>120级橙装女衣</v>
      </c>
      <c r="E972" s="348">
        <f>VLOOKUP($C972,$C$3:$M$15,COLUMNS($C$3:H$15),0)</f>
        <v>60</v>
      </c>
      <c r="F972" s="348" t="str">
        <f>VLOOKUP($C972,$C$3:$M$15,COLUMNS($C$3:I$15),0)</f>
        <v>maxhp_value</v>
      </c>
      <c r="G972" s="348">
        <f>VLOOKUP($C972,$C$3:$M$15,COLUMNS($C$3:J$15),0)</f>
        <v>140</v>
      </c>
      <c r="H972" s="348" t="str">
        <f>VLOOKUP($C972,$C$3:$M$15,COLUMNS($C$3:K$15),0)</f>
        <v>defend_value</v>
      </c>
      <c r="I972" s="348" t="str">
        <f>VLOOKUP($C972,$C$3:$M$15,COLUMNS($C$3:L$15),0)</f>
        <v/>
      </c>
      <c r="J972" s="348" t="str">
        <f>VLOOKUP($C972,$C$3:$M$15,COLUMNS($C$3:M$15),0)</f>
        <v/>
      </c>
      <c r="K972" s="344">
        <f t="shared" si="4140"/>
        <v>803</v>
      </c>
      <c r="L972" s="344">
        <f t="shared" si="4141"/>
        <v>803</v>
      </c>
      <c r="M972" s="344">
        <f t="shared" si="4142"/>
        <v>803</v>
      </c>
      <c r="N972" s="344">
        <f t="shared" si="4143"/>
        <v>803</v>
      </c>
      <c r="O972" s="344">
        <f t="shared" si="4144"/>
        <v>803</v>
      </c>
      <c r="P972" s="344">
        <f t="shared" si="4145"/>
        <v>803</v>
      </c>
      <c r="Q972" s="344">
        <f t="shared" si="4146"/>
        <v>803</v>
      </c>
      <c r="R972" s="344">
        <f t="shared" si="4147"/>
        <v>803</v>
      </c>
      <c r="S972" s="344">
        <f t="shared" si="4148"/>
        <v>803</v>
      </c>
      <c r="T972" s="344">
        <f t="shared" si="4149"/>
        <v>803</v>
      </c>
      <c r="U972" s="356">
        <v>3600</v>
      </c>
      <c r="V972" s="356">
        <v>2800</v>
      </c>
      <c r="W972" s="356">
        <v>2000</v>
      </c>
      <c r="X972" s="356">
        <v>1200</v>
      </c>
      <c r="Y972" s="356">
        <v>400</v>
      </c>
      <c r="Z972" s="344">
        <f t="shared" si="4150"/>
        <v>251</v>
      </c>
      <c r="AA972" s="344">
        <f t="shared" si="4151"/>
        <v>251</v>
      </c>
      <c r="AB972" s="344">
        <f t="shared" si="4152"/>
        <v>251</v>
      </c>
      <c r="AC972" s="344">
        <f t="shared" si="4153"/>
        <v>251</v>
      </c>
      <c r="AD972" s="344">
        <f t="shared" si="4154"/>
        <v>251</v>
      </c>
      <c r="AE972" s="344">
        <f t="shared" si="4155"/>
        <v>251</v>
      </c>
      <c r="AF972" s="344">
        <f t="shared" si="4156"/>
        <v>251</v>
      </c>
      <c r="AG972" s="344">
        <f t="shared" si="4157"/>
        <v>251</v>
      </c>
      <c r="AH972" s="344">
        <f t="shared" si="4158"/>
        <v>251</v>
      </c>
      <c r="AI972" s="344">
        <f t="shared" si="4159"/>
        <v>251</v>
      </c>
      <c r="AJ972" s="356">
        <v>3600</v>
      </c>
      <c r="AK972" s="356">
        <v>2800</v>
      </c>
      <c r="AL972" s="356">
        <v>2000</v>
      </c>
      <c r="AM972" s="356">
        <v>1200</v>
      </c>
      <c r="AN972" s="356">
        <v>400</v>
      </c>
      <c r="AO972" s="344" t="str">
        <f t="shared" si="4160"/>
        <v/>
      </c>
      <c r="AP972" s="344" t="str">
        <f t="shared" si="4161"/>
        <v/>
      </c>
      <c r="AQ972" s="344" t="str">
        <f t="shared" si="4162"/>
        <v/>
      </c>
      <c r="AR972" s="344" t="str">
        <f t="shared" si="4163"/>
        <v/>
      </c>
      <c r="AS972" s="344" t="str">
        <f t="shared" si="4164"/>
        <v/>
      </c>
      <c r="AT972" s="344" t="str">
        <f t="shared" si="4165"/>
        <v/>
      </c>
      <c r="AU972" s="344" t="str">
        <f t="shared" si="4166"/>
        <v/>
      </c>
      <c r="AV972" s="344" t="str">
        <f t="shared" si="4167"/>
        <v/>
      </c>
      <c r="AW972" s="344" t="str">
        <f t="shared" si="4168"/>
        <v/>
      </c>
      <c r="AX972" s="344" t="str">
        <f t="shared" si="4169"/>
        <v/>
      </c>
      <c r="AY972" s="356">
        <v>3600</v>
      </c>
      <c r="AZ972" s="356">
        <v>2800</v>
      </c>
      <c r="BA972" s="356">
        <v>2000</v>
      </c>
      <c r="BB972" s="356">
        <v>1200</v>
      </c>
      <c r="BC972" s="356">
        <v>400</v>
      </c>
      <c r="BD972" s="353">
        <f t="shared" ref="BD972:BH972" si="4258">IF(BD777="","",BD777+60)</f>
        <v>192</v>
      </c>
      <c r="BE972" s="353">
        <f t="shared" si="4258"/>
        <v>192</v>
      </c>
      <c r="BF972" s="353">
        <f t="shared" si="4258"/>
        <v>207</v>
      </c>
      <c r="BG972" s="353">
        <f t="shared" si="4258"/>
        <v>222</v>
      </c>
      <c r="BH972" s="353">
        <f t="shared" si="4258"/>
        <v>237</v>
      </c>
      <c r="BI972" s="146" t="str">
        <f t="shared" si="4207"/>
        <v>192;192</v>
      </c>
      <c r="BJ972" s="352">
        <f t="shared" si="4208"/>
        <v>207</v>
      </c>
      <c r="BK972" s="146" t="str">
        <f t="shared" si="4209"/>
        <v>222;237</v>
      </c>
      <c r="BL972" s="25">
        <f t="shared" si="4032"/>
        <v>8120208</v>
      </c>
      <c r="BM972" s="146">
        <f t="shared" ref="BM972" si="4259">BM959</f>
        <v>568</v>
      </c>
      <c r="BN972" s="146">
        <f t="shared" si="4104"/>
        <v>8</v>
      </c>
      <c r="BO972" s="146">
        <f t="shared" ref="BO972:BP972" si="4260">BO959</f>
        <v>2</v>
      </c>
      <c r="BP972" s="146">
        <f t="shared" si="4260"/>
        <v>8</v>
      </c>
      <c r="BQ972" s="146">
        <f>VLOOKUP(IF(A972=1,0,A972),宝石属性!$B$26:$D$41,2,0)</f>
        <v>10</v>
      </c>
      <c r="BR972" s="146">
        <f>VLOOKUP(IF(A972=1,0,A972),宝石属性!$B$26:$D$41,3,0)</f>
        <v>2</v>
      </c>
      <c r="BS972" s="146">
        <f t="shared" ref="BS972:BV972" si="4261">IF(BS959="","",BS959)</f>
        <v>1</v>
      </c>
      <c r="BT972" s="146">
        <f t="shared" si="4261"/>
        <v>3</v>
      </c>
      <c r="BU972" s="146">
        <f t="shared" si="4261"/>
        <v>5</v>
      </c>
      <c r="BV972" s="146">
        <f t="shared" si="4261"/>
        <v>7</v>
      </c>
      <c r="BW972" s="357">
        <f t="shared" si="4040"/>
        <v>2024</v>
      </c>
      <c r="BX972" s="357">
        <f t="shared" si="4041"/>
        <v>3004</v>
      </c>
    </row>
    <row r="973" spans="1:76" s="353" customFormat="1">
      <c r="A973" s="348">
        <f t="shared" si="4225"/>
        <v>120</v>
      </c>
      <c r="B973" s="348" t="s">
        <v>1112</v>
      </c>
      <c r="C973" s="348" t="str">
        <f t="shared" si="4139"/>
        <v>男头盔</v>
      </c>
      <c r="D973" s="348" t="str">
        <f t="shared" si="4030"/>
        <v>120级橙装男头盔</v>
      </c>
      <c r="E973" s="348">
        <f>VLOOKUP($C973,$C$3:$M$15,COLUMNS($C$3:H$15),0)</f>
        <v>90</v>
      </c>
      <c r="F973" s="348" t="str">
        <f>VLOOKUP($C973,$C$3:$M$15,COLUMNS($C$3:I$15),0)</f>
        <v>maxmp_value</v>
      </c>
      <c r="G973" s="348">
        <f>VLOOKUP($C973,$C$3:$M$15,COLUMNS($C$3:J$15),0)</f>
        <v>140</v>
      </c>
      <c r="H973" s="348" t="str">
        <f>VLOOKUP($C973,$C$3:$M$15,COLUMNS($C$3:K$15),0)</f>
        <v>defend_value</v>
      </c>
      <c r="I973" s="348" t="str">
        <f>VLOOKUP($C973,$C$3:$M$15,COLUMNS($C$3:L$15),0)</f>
        <v/>
      </c>
      <c r="J973" s="348" t="str">
        <f>VLOOKUP($C973,$C$3:$M$15,COLUMNS($C$3:M$15),0)</f>
        <v/>
      </c>
      <c r="K973" s="344">
        <f t="shared" si="4140"/>
        <v>1004</v>
      </c>
      <c r="L973" s="344">
        <f t="shared" si="4141"/>
        <v>1004</v>
      </c>
      <c r="M973" s="344">
        <f t="shared" si="4142"/>
        <v>1004</v>
      </c>
      <c r="N973" s="344">
        <f t="shared" si="4143"/>
        <v>1004</v>
      </c>
      <c r="O973" s="344">
        <f t="shared" si="4144"/>
        <v>1004</v>
      </c>
      <c r="P973" s="344">
        <f t="shared" si="4145"/>
        <v>1004</v>
      </c>
      <c r="Q973" s="344">
        <f t="shared" si="4146"/>
        <v>1004</v>
      </c>
      <c r="R973" s="344">
        <f t="shared" si="4147"/>
        <v>1004</v>
      </c>
      <c r="S973" s="344">
        <f t="shared" si="4148"/>
        <v>1004</v>
      </c>
      <c r="T973" s="344">
        <f t="shared" si="4149"/>
        <v>1004</v>
      </c>
      <c r="U973" s="356">
        <v>3600</v>
      </c>
      <c r="V973" s="356">
        <v>2800</v>
      </c>
      <c r="W973" s="356">
        <v>2000</v>
      </c>
      <c r="X973" s="356">
        <v>1200</v>
      </c>
      <c r="Y973" s="356">
        <v>400</v>
      </c>
      <c r="Z973" s="344">
        <f t="shared" si="4150"/>
        <v>151</v>
      </c>
      <c r="AA973" s="344">
        <f t="shared" si="4151"/>
        <v>151</v>
      </c>
      <c r="AB973" s="344">
        <f t="shared" si="4152"/>
        <v>151</v>
      </c>
      <c r="AC973" s="344">
        <f t="shared" si="4153"/>
        <v>151</v>
      </c>
      <c r="AD973" s="344">
        <f t="shared" si="4154"/>
        <v>151</v>
      </c>
      <c r="AE973" s="344">
        <f t="shared" si="4155"/>
        <v>151</v>
      </c>
      <c r="AF973" s="344">
        <f t="shared" si="4156"/>
        <v>151</v>
      </c>
      <c r="AG973" s="344">
        <f t="shared" si="4157"/>
        <v>151</v>
      </c>
      <c r="AH973" s="344">
        <f t="shared" si="4158"/>
        <v>151</v>
      </c>
      <c r="AI973" s="344">
        <f t="shared" si="4159"/>
        <v>151</v>
      </c>
      <c r="AJ973" s="356">
        <v>3600</v>
      </c>
      <c r="AK973" s="356">
        <v>2800</v>
      </c>
      <c r="AL973" s="356">
        <v>2000</v>
      </c>
      <c r="AM973" s="356">
        <v>1200</v>
      </c>
      <c r="AN973" s="356">
        <v>400</v>
      </c>
      <c r="AO973" s="344" t="str">
        <f t="shared" si="4160"/>
        <v/>
      </c>
      <c r="AP973" s="344" t="str">
        <f t="shared" si="4161"/>
        <v/>
      </c>
      <c r="AQ973" s="344" t="str">
        <f t="shared" si="4162"/>
        <v/>
      </c>
      <c r="AR973" s="344" t="str">
        <f t="shared" si="4163"/>
        <v/>
      </c>
      <c r="AS973" s="344" t="str">
        <f t="shared" si="4164"/>
        <v/>
      </c>
      <c r="AT973" s="344" t="str">
        <f t="shared" si="4165"/>
        <v/>
      </c>
      <c r="AU973" s="344" t="str">
        <f t="shared" si="4166"/>
        <v/>
      </c>
      <c r="AV973" s="344" t="str">
        <f t="shared" si="4167"/>
        <v/>
      </c>
      <c r="AW973" s="344" t="str">
        <f t="shared" si="4168"/>
        <v/>
      </c>
      <c r="AX973" s="344" t="str">
        <f t="shared" si="4169"/>
        <v/>
      </c>
      <c r="AY973" s="356">
        <v>3600</v>
      </c>
      <c r="AZ973" s="356">
        <v>2800</v>
      </c>
      <c r="BA973" s="356">
        <v>2000</v>
      </c>
      <c r="BB973" s="356">
        <v>1200</v>
      </c>
      <c r="BC973" s="356">
        <v>400</v>
      </c>
      <c r="BD973" s="353" t="str">
        <f t="shared" ref="BD973:BH973" si="4262">IF(BD778="","",BD778+60)</f>
        <v/>
      </c>
      <c r="BE973" s="353" t="str">
        <f t="shared" si="4262"/>
        <v/>
      </c>
      <c r="BF973" s="353" t="str">
        <f t="shared" si="4262"/>
        <v/>
      </c>
      <c r="BG973" s="353" t="str">
        <f t="shared" si="4262"/>
        <v/>
      </c>
      <c r="BH973" s="353" t="str">
        <f t="shared" si="4262"/>
        <v/>
      </c>
      <c r="BI973" s="146" t="str">
        <f t="shared" si="4207"/>
        <v/>
      </c>
      <c r="BJ973" s="352" t="str">
        <f t="shared" si="4208"/>
        <v/>
      </c>
      <c r="BK973" s="146" t="str">
        <f t="shared" si="4209"/>
        <v/>
      </c>
      <c r="BL973" s="25">
        <f t="shared" si="4032"/>
        <v>8120309</v>
      </c>
      <c r="BM973" s="146">
        <f t="shared" ref="BM973" si="4263">BM960</f>
        <v>1640</v>
      </c>
      <c r="BN973" s="146">
        <f t="shared" si="4104"/>
        <v>8</v>
      </c>
      <c r="BO973" s="146">
        <f t="shared" ref="BO973:BP973" si="4264">BO960</f>
        <v>3</v>
      </c>
      <c r="BP973" s="146">
        <f t="shared" si="4264"/>
        <v>9</v>
      </c>
      <c r="BQ973" s="146">
        <f>VLOOKUP(IF(A973=1,0,A973),宝石属性!$B$26:$D$41,2,0)</f>
        <v>10</v>
      </c>
      <c r="BR973" s="146">
        <f>VLOOKUP(IF(A973=1,0,A973),宝石属性!$B$26:$D$41,3,0)</f>
        <v>2</v>
      </c>
      <c r="BS973" s="146">
        <f t="shared" ref="BS973:BV973" si="4265">IF(BS960="","",BS960)</f>
        <v>2</v>
      </c>
      <c r="BT973" s="146">
        <f t="shared" si="4265"/>
        <v>3</v>
      </c>
      <c r="BU973" s="146" t="str">
        <f t="shared" si="4265"/>
        <v/>
      </c>
      <c r="BV973" s="146" t="str">
        <f t="shared" si="4265"/>
        <v/>
      </c>
      <c r="BW973" s="357">
        <f t="shared" si="4040"/>
        <v>2027</v>
      </c>
      <c r="BX973" s="357">
        <f t="shared" si="4041"/>
        <v>3004</v>
      </c>
    </row>
    <row r="974" spans="1:76" s="353" customFormat="1">
      <c r="A974" s="348">
        <f t="shared" si="4225"/>
        <v>120</v>
      </c>
      <c r="B974" s="348" t="s">
        <v>1112</v>
      </c>
      <c r="C974" s="348" t="str">
        <f t="shared" si="4139"/>
        <v>女头饰</v>
      </c>
      <c r="D974" s="348" t="str">
        <f t="shared" si="4030"/>
        <v>120级橙装女头饰</v>
      </c>
      <c r="E974" s="348">
        <f>VLOOKUP($C974,$C$3:$M$15,COLUMNS($C$3:H$15),0)</f>
        <v>90</v>
      </c>
      <c r="F974" s="348" t="str">
        <f>VLOOKUP($C974,$C$3:$M$15,COLUMNS($C$3:I$15),0)</f>
        <v>maxmp_value</v>
      </c>
      <c r="G974" s="348">
        <f>VLOOKUP($C974,$C$3:$M$15,COLUMNS($C$3:J$15),0)</f>
        <v>140</v>
      </c>
      <c r="H974" s="348" t="str">
        <f>VLOOKUP($C974,$C$3:$M$15,COLUMNS($C$3:K$15),0)</f>
        <v>defend_value</v>
      </c>
      <c r="I974" s="348" t="str">
        <f>VLOOKUP($C974,$C$3:$M$15,COLUMNS($C$3:L$15),0)</f>
        <v/>
      </c>
      <c r="J974" s="348" t="str">
        <f>VLOOKUP($C974,$C$3:$M$15,COLUMNS($C$3:M$15),0)</f>
        <v/>
      </c>
      <c r="K974" s="344">
        <f t="shared" si="4140"/>
        <v>1004</v>
      </c>
      <c r="L974" s="344">
        <f t="shared" si="4141"/>
        <v>1004</v>
      </c>
      <c r="M974" s="344">
        <f t="shared" si="4142"/>
        <v>1004</v>
      </c>
      <c r="N974" s="344">
        <f t="shared" si="4143"/>
        <v>1004</v>
      </c>
      <c r="O974" s="344">
        <f t="shared" si="4144"/>
        <v>1004</v>
      </c>
      <c r="P974" s="344">
        <f t="shared" si="4145"/>
        <v>1004</v>
      </c>
      <c r="Q974" s="344">
        <f t="shared" si="4146"/>
        <v>1004</v>
      </c>
      <c r="R974" s="344">
        <f t="shared" si="4147"/>
        <v>1004</v>
      </c>
      <c r="S974" s="344">
        <f t="shared" si="4148"/>
        <v>1004</v>
      </c>
      <c r="T974" s="344">
        <f t="shared" si="4149"/>
        <v>1004</v>
      </c>
      <c r="U974" s="356">
        <v>3600</v>
      </c>
      <c r="V974" s="356">
        <v>2800</v>
      </c>
      <c r="W974" s="356">
        <v>2000</v>
      </c>
      <c r="X974" s="356">
        <v>1200</v>
      </c>
      <c r="Y974" s="356">
        <v>400</v>
      </c>
      <c r="Z974" s="344">
        <f t="shared" si="4150"/>
        <v>151</v>
      </c>
      <c r="AA974" s="344">
        <f t="shared" si="4151"/>
        <v>151</v>
      </c>
      <c r="AB974" s="344">
        <f t="shared" si="4152"/>
        <v>151</v>
      </c>
      <c r="AC974" s="344">
        <f t="shared" si="4153"/>
        <v>151</v>
      </c>
      <c r="AD974" s="344">
        <f t="shared" si="4154"/>
        <v>151</v>
      </c>
      <c r="AE974" s="344">
        <f t="shared" si="4155"/>
        <v>151</v>
      </c>
      <c r="AF974" s="344">
        <f t="shared" si="4156"/>
        <v>151</v>
      </c>
      <c r="AG974" s="344">
        <f t="shared" si="4157"/>
        <v>151</v>
      </c>
      <c r="AH974" s="344">
        <f t="shared" si="4158"/>
        <v>151</v>
      </c>
      <c r="AI974" s="344">
        <f t="shared" si="4159"/>
        <v>151</v>
      </c>
      <c r="AJ974" s="356">
        <v>3600</v>
      </c>
      <c r="AK974" s="356">
        <v>2800</v>
      </c>
      <c r="AL974" s="356">
        <v>2000</v>
      </c>
      <c r="AM974" s="356">
        <v>1200</v>
      </c>
      <c r="AN974" s="356">
        <v>400</v>
      </c>
      <c r="AO974" s="344" t="str">
        <f t="shared" si="4160"/>
        <v/>
      </c>
      <c r="AP974" s="344" t="str">
        <f t="shared" si="4161"/>
        <v/>
      </c>
      <c r="AQ974" s="344" t="str">
        <f t="shared" si="4162"/>
        <v/>
      </c>
      <c r="AR974" s="344" t="str">
        <f t="shared" si="4163"/>
        <v/>
      </c>
      <c r="AS974" s="344" t="str">
        <f t="shared" si="4164"/>
        <v/>
      </c>
      <c r="AT974" s="344" t="str">
        <f t="shared" si="4165"/>
        <v/>
      </c>
      <c r="AU974" s="344" t="str">
        <f t="shared" si="4166"/>
        <v/>
      </c>
      <c r="AV974" s="344" t="str">
        <f t="shared" si="4167"/>
        <v/>
      </c>
      <c r="AW974" s="344" t="str">
        <f t="shared" si="4168"/>
        <v/>
      </c>
      <c r="AX974" s="344" t="str">
        <f t="shared" si="4169"/>
        <v/>
      </c>
      <c r="AY974" s="356">
        <v>3600</v>
      </c>
      <c r="AZ974" s="356">
        <v>2800</v>
      </c>
      <c r="BA974" s="356">
        <v>2000</v>
      </c>
      <c r="BB974" s="356">
        <v>1200</v>
      </c>
      <c r="BC974" s="356">
        <v>400</v>
      </c>
      <c r="BD974" s="353" t="str">
        <f t="shared" ref="BD974:BH974" si="4266">IF(BD779="","",BD779+60)</f>
        <v/>
      </c>
      <c r="BE974" s="353" t="str">
        <f t="shared" si="4266"/>
        <v/>
      </c>
      <c r="BF974" s="353" t="str">
        <f t="shared" si="4266"/>
        <v/>
      </c>
      <c r="BG974" s="353" t="str">
        <f t="shared" si="4266"/>
        <v/>
      </c>
      <c r="BH974" s="353" t="str">
        <f t="shared" si="4266"/>
        <v/>
      </c>
      <c r="BI974" s="146" t="str">
        <f t="shared" si="4207"/>
        <v/>
      </c>
      <c r="BJ974" s="352" t="str">
        <f t="shared" si="4208"/>
        <v/>
      </c>
      <c r="BK974" s="146" t="str">
        <f t="shared" si="4209"/>
        <v/>
      </c>
      <c r="BL974" s="25">
        <f t="shared" si="4032"/>
        <v>8120310</v>
      </c>
      <c r="BM974" s="146">
        <f t="shared" ref="BM974" si="4267">BM961</f>
        <v>1384</v>
      </c>
      <c r="BN974" s="146">
        <f t="shared" si="4104"/>
        <v>8</v>
      </c>
      <c r="BO974" s="146">
        <f t="shared" ref="BO974:BP974" si="4268">BO961</f>
        <v>3</v>
      </c>
      <c r="BP974" s="146">
        <f t="shared" si="4268"/>
        <v>10</v>
      </c>
      <c r="BQ974" s="146">
        <f>VLOOKUP(IF(A974=1,0,A974),宝石属性!$B$26:$D$41,2,0)</f>
        <v>10</v>
      </c>
      <c r="BR974" s="146">
        <f>VLOOKUP(IF(A974=1,0,A974),宝石属性!$B$26:$D$41,3,0)</f>
        <v>2</v>
      </c>
      <c r="BS974" s="146">
        <f t="shared" ref="BS974:BV974" si="4269">IF(BS961="","",BS961)</f>
        <v>2</v>
      </c>
      <c r="BT974" s="146">
        <f t="shared" si="4269"/>
        <v>3</v>
      </c>
      <c r="BU974" s="146" t="str">
        <f t="shared" si="4269"/>
        <v/>
      </c>
      <c r="BV974" s="146" t="str">
        <f t="shared" si="4269"/>
        <v/>
      </c>
      <c r="BW974" s="357">
        <f t="shared" si="4040"/>
        <v>2027</v>
      </c>
      <c r="BX974" s="357">
        <f t="shared" si="4041"/>
        <v>3004</v>
      </c>
    </row>
    <row r="975" spans="1:76" s="353" customFormat="1">
      <c r="A975" s="348">
        <f t="shared" si="4225"/>
        <v>120</v>
      </c>
      <c r="B975" s="348" t="s">
        <v>1112</v>
      </c>
      <c r="C975" s="348" t="str">
        <f t="shared" si="4139"/>
        <v>项链</v>
      </c>
      <c r="D975" s="348" t="str">
        <f t="shared" si="4030"/>
        <v>120级橙装项链</v>
      </c>
      <c r="E975" s="348">
        <f>VLOOKUP($C975,$C$3:$M$15,COLUMNS($C$3:H$15),0)</f>
        <v>150</v>
      </c>
      <c r="F975" s="348" t="str">
        <f>VLOOKUP($C975,$C$3:$M$15,COLUMNS($C$3:I$15),0)</f>
        <v>magicattack_value</v>
      </c>
      <c r="G975" s="348">
        <f>VLOOKUP($C975,$C$3:$M$15,COLUMNS($C$3:J$15),0)</f>
        <v>160</v>
      </c>
      <c r="H975" s="348" t="str">
        <f>VLOOKUP($C975,$C$3:$M$15,COLUMNS($C$3:K$15),0)</f>
        <v>magicdef_value</v>
      </c>
      <c r="I975" s="348" t="str">
        <f>VLOOKUP($C975,$C$3:$M$15,COLUMNS($C$3:L$15),0)</f>
        <v/>
      </c>
      <c r="J975" s="348" t="str">
        <f>VLOOKUP($C975,$C$3:$M$15,COLUMNS($C$3:M$15),0)</f>
        <v/>
      </c>
      <c r="K975" s="344">
        <f t="shared" si="4140"/>
        <v>276</v>
      </c>
      <c r="L975" s="344">
        <f t="shared" si="4141"/>
        <v>276</v>
      </c>
      <c r="M975" s="344">
        <f t="shared" si="4142"/>
        <v>276</v>
      </c>
      <c r="N975" s="344">
        <f t="shared" si="4143"/>
        <v>276</v>
      </c>
      <c r="O975" s="344">
        <f t="shared" si="4144"/>
        <v>276</v>
      </c>
      <c r="P975" s="344">
        <f t="shared" si="4145"/>
        <v>276</v>
      </c>
      <c r="Q975" s="344">
        <f t="shared" si="4146"/>
        <v>276</v>
      </c>
      <c r="R975" s="344">
        <f t="shared" si="4147"/>
        <v>276</v>
      </c>
      <c r="S975" s="344">
        <f t="shared" si="4148"/>
        <v>276</v>
      </c>
      <c r="T975" s="344">
        <f t="shared" si="4149"/>
        <v>276</v>
      </c>
      <c r="U975" s="356">
        <v>3600</v>
      </c>
      <c r="V975" s="356">
        <v>2800</v>
      </c>
      <c r="W975" s="356">
        <v>2000</v>
      </c>
      <c r="X975" s="356">
        <v>1200</v>
      </c>
      <c r="Y975" s="356">
        <v>400</v>
      </c>
      <c r="Z975" s="344">
        <f t="shared" si="4150"/>
        <v>147</v>
      </c>
      <c r="AA975" s="344">
        <f t="shared" si="4151"/>
        <v>147</v>
      </c>
      <c r="AB975" s="344">
        <f t="shared" si="4152"/>
        <v>147</v>
      </c>
      <c r="AC975" s="344">
        <f t="shared" si="4153"/>
        <v>147</v>
      </c>
      <c r="AD975" s="344">
        <f t="shared" si="4154"/>
        <v>147</v>
      </c>
      <c r="AE975" s="344">
        <f t="shared" si="4155"/>
        <v>147</v>
      </c>
      <c r="AF975" s="344">
        <f t="shared" si="4156"/>
        <v>147</v>
      </c>
      <c r="AG975" s="344">
        <f t="shared" si="4157"/>
        <v>147</v>
      </c>
      <c r="AH975" s="344">
        <f t="shared" si="4158"/>
        <v>147</v>
      </c>
      <c r="AI975" s="344">
        <f t="shared" si="4159"/>
        <v>147</v>
      </c>
      <c r="AJ975" s="356">
        <v>3600</v>
      </c>
      <c r="AK975" s="356">
        <v>2800</v>
      </c>
      <c r="AL975" s="356">
        <v>2000</v>
      </c>
      <c r="AM975" s="356">
        <v>1200</v>
      </c>
      <c r="AN975" s="356">
        <v>400</v>
      </c>
      <c r="AO975" s="344" t="str">
        <f t="shared" si="4160"/>
        <v/>
      </c>
      <c r="AP975" s="344" t="str">
        <f t="shared" si="4161"/>
        <v/>
      </c>
      <c r="AQ975" s="344" t="str">
        <f t="shared" si="4162"/>
        <v/>
      </c>
      <c r="AR975" s="344" t="str">
        <f t="shared" si="4163"/>
        <v/>
      </c>
      <c r="AS975" s="344" t="str">
        <f t="shared" si="4164"/>
        <v/>
      </c>
      <c r="AT975" s="344" t="str">
        <f t="shared" si="4165"/>
        <v/>
      </c>
      <c r="AU975" s="344" t="str">
        <f t="shared" si="4166"/>
        <v/>
      </c>
      <c r="AV975" s="344" t="str">
        <f t="shared" si="4167"/>
        <v/>
      </c>
      <c r="AW975" s="344" t="str">
        <f t="shared" si="4168"/>
        <v/>
      </c>
      <c r="AX975" s="344" t="str">
        <f t="shared" si="4169"/>
        <v/>
      </c>
      <c r="AY975" s="356">
        <v>3600</v>
      </c>
      <c r="AZ975" s="356">
        <v>2800</v>
      </c>
      <c r="BA975" s="356">
        <v>2000</v>
      </c>
      <c r="BB975" s="356">
        <v>1200</v>
      </c>
      <c r="BC975" s="356">
        <v>400</v>
      </c>
      <c r="BD975" s="353" t="str">
        <f t="shared" ref="BD975:BH975" si="4270">IF(BD780="","",BD780+60)</f>
        <v/>
      </c>
      <c r="BE975" s="353" t="str">
        <f t="shared" si="4270"/>
        <v/>
      </c>
      <c r="BF975" s="353" t="str">
        <f t="shared" si="4270"/>
        <v/>
      </c>
      <c r="BG975" s="353" t="str">
        <f t="shared" si="4270"/>
        <v/>
      </c>
      <c r="BH975" s="353" t="str">
        <f t="shared" si="4270"/>
        <v/>
      </c>
      <c r="BI975" s="146" t="str">
        <f t="shared" si="4207"/>
        <v/>
      </c>
      <c r="BJ975" s="352" t="str">
        <f t="shared" si="4208"/>
        <v/>
      </c>
      <c r="BK975" s="146" t="str">
        <f t="shared" si="4209"/>
        <v/>
      </c>
      <c r="BL975" s="25">
        <f t="shared" si="4032"/>
        <v>8120411</v>
      </c>
      <c r="BM975" s="146">
        <f t="shared" ref="BM975" si="4271">BM962</f>
        <v>40</v>
      </c>
      <c r="BN975" s="146">
        <f t="shared" si="4104"/>
        <v>8</v>
      </c>
      <c r="BO975" s="146">
        <f t="shared" ref="BO975:BP975" si="4272">BO962</f>
        <v>4</v>
      </c>
      <c r="BP975" s="146">
        <f t="shared" si="4272"/>
        <v>11</v>
      </c>
      <c r="BQ975" s="146">
        <f>VLOOKUP(IF(A975=1,0,A975),宝石属性!$B$26:$D$41,2,0)</f>
        <v>10</v>
      </c>
      <c r="BR975" s="146">
        <f>VLOOKUP(IF(A975=1,0,A975),宝石属性!$B$26:$D$41,3,0)</f>
        <v>2</v>
      </c>
      <c r="BS975" s="146">
        <f t="shared" ref="BS975:BV975" si="4273">IF(BS962="","",BS962)</f>
        <v>4</v>
      </c>
      <c r="BT975" s="146">
        <f t="shared" si="4273"/>
        <v>5</v>
      </c>
      <c r="BU975" s="146" t="str">
        <f t="shared" si="4273"/>
        <v/>
      </c>
      <c r="BV975" s="146" t="str">
        <f t="shared" si="4273"/>
        <v/>
      </c>
      <c r="BW975" s="357">
        <f t="shared" si="4040"/>
        <v>2030</v>
      </c>
      <c r="BX975" s="357">
        <f t="shared" si="4041"/>
        <v>3004</v>
      </c>
    </row>
    <row r="976" spans="1:76" s="353" customFormat="1">
      <c r="A976" s="348">
        <f t="shared" si="4225"/>
        <v>120</v>
      </c>
      <c r="B976" s="348" t="s">
        <v>1112</v>
      </c>
      <c r="C976" s="348" t="str">
        <f t="shared" si="4139"/>
        <v>腰带</v>
      </c>
      <c r="D976" s="348" t="str">
        <f t="shared" si="4030"/>
        <v>120级橙装腰带</v>
      </c>
      <c r="E976" s="348">
        <f>VLOOKUP($C976,$C$3:$M$15,COLUMNS($C$3:H$15),0)</f>
        <v>60</v>
      </c>
      <c r="F976" s="348" t="str">
        <f>VLOOKUP($C976,$C$3:$M$15,COLUMNS($C$3:I$15),0)</f>
        <v>maxhp_value</v>
      </c>
      <c r="G976" s="348">
        <f>VLOOKUP($C976,$C$3:$M$15,COLUMNS($C$3:J$15),0)</f>
        <v>140</v>
      </c>
      <c r="H976" s="348" t="str">
        <f>VLOOKUP($C976,$C$3:$M$15,COLUMNS($C$3:K$15),0)</f>
        <v>defend_value</v>
      </c>
      <c r="I976" s="348" t="str">
        <f>VLOOKUP($C976,$C$3:$M$15,COLUMNS($C$3:L$15),0)</f>
        <v/>
      </c>
      <c r="J976" s="348" t="str">
        <f>VLOOKUP($C976,$C$3:$M$15,COLUMNS($C$3:M$15),0)</f>
        <v/>
      </c>
      <c r="K976" s="344">
        <f t="shared" si="4140"/>
        <v>1204</v>
      </c>
      <c r="L976" s="344">
        <f t="shared" si="4141"/>
        <v>1204</v>
      </c>
      <c r="M976" s="344">
        <f t="shared" si="4142"/>
        <v>1204</v>
      </c>
      <c r="N976" s="344">
        <f t="shared" si="4143"/>
        <v>1204</v>
      </c>
      <c r="O976" s="344">
        <f t="shared" si="4144"/>
        <v>1204</v>
      </c>
      <c r="P976" s="344">
        <f t="shared" si="4145"/>
        <v>1204</v>
      </c>
      <c r="Q976" s="344">
        <f t="shared" si="4146"/>
        <v>1204</v>
      </c>
      <c r="R976" s="344">
        <f t="shared" si="4147"/>
        <v>1204</v>
      </c>
      <c r="S976" s="344">
        <f t="shared" si="4148"/>
        <v>1204</v>
      </c>
      <c r="T976" s="344">
        <f t="shared" si="4149"/>
        <v>1204</v>
      </c>
      <c r="U976" s="356">
        <v>3600</v>
      </c>
      <c r="V976" s="356">
        <v>2800</v>
      </c>
      <c r="W976" s="356">
        <v>2000</v>
      </c>
      <c r="X976" s="356">
        <v>1200</v>
      </c>
      <c r="Y976" s="356">
        <v>400</v>
      </c>
      <c r="Z976" s="344">
        <f t="shared" si="4150"/>
        <v>100</v>
      </c>
      <c r="AA976" s="344">
        <f t="shared" si="4151"/>
        <v>100</v>
      </c>
      <c r="AB976" s="344">
        <f t="shared" si="4152"/>
        <v>100</v>
      </c>
      <c r="AC976" s="344">
        <f t="shared" si="4153"/>
        <v>100</v>
      </c>
      <c r="AD976" s="344">
        <f t="shared" si="4154"/>
        <v>100</v>
      </c>
      <c r="AE976" s="344">
        <f t="shared" si="4155"/>
        <v>100</v>
      </c>
      <c r="AF976" s="344">
        <f t="shared" si="4156"/>
        <v>100</v>
      </c>
      <c r="AG976" s="344">
        <f t="shared" si="4157"/>
        <v>100</v>
      </c>
      <c r="AH976" s="344">
        <f t="shared" si="4158"/>
        <v>100</v>
      </c>
      <c r="AI976" s="344">
        <f t="shared" si="4159"/>
        <v>100</v>
      </c>
      <c r="AJ976" s="356">
        <v>3600</v>
      </c>
      <c r="AK976" s="356">
        <v>2800</v>
      </c>
      <c r="AL976" s="356">
        <v>2000</v>
      </c>
      <c r="AM976" s="356">
        <v>1200</v>
      </c>
      <c r="AN976" s="356">
        <v>400</v>
      </c>
      <c r="AO976" s="344" t="str">
        <f t="shared" si="4160"/>
        <v/>
      </c>
      <c r="AP976" s="344" t="str">
        <f t="shared" si="4161"/>
        <v/>
      </c>
      <c r="AQ976" s="344" t="str">
        <f t="shared" si="4162"/>
        <v/>
      </c>
      <c r="AR976" s="344" t="str">
        <f t="shared" si="4163"/>
        <v/>
      </c>
      <c r="AS976" s="344" t="str">
        <f t="shared" si="4164"/>
        <v/>
      </c>
      <c r="AT976" s="344" t="str">
        <f t="shared" si="4165"/>
        <v/>
      </c>
      <c r="AU976" s="344" t="str">
        <f t="shared" si="4166"/>
        <v/>
      </c>
      <c r="AV976" s="344" t="str">
        <f t="shared" si="4167"/>
        <v/>
      </c>
      <c r="AW976" s="344" t="str">
        <f t="shared" si="4168"/>
        <v/>
      </c>
      <c r="AX976" s="344" t="str">
        <f t="shared" si="4169"/>
        <v/>
      </c>
      <c r="AY976" s="356">
        <v>3600</v>
      </c>
      <c r="AZ976" s="356">
        <v>2800</v>
      </c>
      <c r="BA976" s="356">
        <v>2000</v>
      </c>
      <c r="BB976" s="356">
        <v>1200</v>
      </c>
      <c r="BC976" s="356">
        <v>400</v>
      </c>
      <c r="BD976" s="353" t="str">
        <f t="shared" ref="BD976:BH976" si="4274">IF(BD781="","",BD781+60)</f>
        <v/>
      </c>
      <c r="BE976" s="353" t="str">
        <f t="shared" si="4274"/>
        <v/>
      </c>
      <c r="BF976" s="353" t="str">
        <f t="shared" si="4274"/>
        <v/>
      </c>
      <c r="BG976" s="353" t="str">
        <f t="shared" si="4274"/>
        <v/>
      </c>
      <c r="BH976" s="353" t="str">
        <f t="shared" si="4274"/>
        <v/>
      </c>
      <c r="BI976" s="146" t="str">
        <f t="shared" si="4207"/>
        <v/>
      </c>
      <c r="BJ976" s="352" t="str">
        <f t="shared" si="4208"/>
        <v/>
      </c>
      <c r="BK976" s="146" t="str">
        <f t="shared" si="4209"/>
        <v/>
      </c>
      <c r="BL976" s="25">
        <f t="shared" si="4032"/>
        <v>8120512</v>
      </c>
      <c r="BM976" s="146">
        <f t="shared" ref="BM976" si="4275">BM963</f>
        <v>72</v>
      </c>
      <c r="BN976" s="146">
        <f t="shared" si="4104"/>
        <v>8</v>
      </c>
      <c r="BO976" s="146">
        <f t="shared" ref="BO976:BP976" si="4276">BO963</f>
        <v>5</v>
      </c>
      <c r="BP976" s="146">
        <f t="shared" si="4276"/>
        <v>12</v>
      </c>
      <c r="BQ976" s="146">
        <f>VLOOKUP(IF(A976=1,0,A976),宝石属性!$B$26:$D$41,2,0)</f>
        <v>10</v>
      </c>
      <c r="BR976" s="146">
        <f>VLOOKUP(IF(A976=1,0,A976),宝石属性!$B$26:$D$41,3,0)</f>
        <v>2</v>
      </c>
      <c r="BS976" s="146">
        <f t="shared" ref="BS976:BV976" si="4277">IF(BS963="","",BS963)</f>
        <v>1</v>
      </c>
      <c r="BT976" s="146">
        <f t="shared" si="4277"/>
        <v>6</v>
      </c>
      <c r="BU976" s="146">
        <f t="shared" si="4277"/>
        <v>9</v>
      </c>
      <c r="BV976" s="146" t="str">
        <f t="shared" si="4277"/>
        <v/>
      </c>
      <c r="BW976" s="357">
        <f t="shared" si="4040"/>
        <v>2033</v>
      </c>
      <c r="BX976" s="357">
        <f t="shared" si="4041"/>
        <v>3004</v>
      </c>
    </row>
    <row r="977" spans="1:76" s="353" customFormat="1">
      <c r="A977" s="348">
        <f t="shared" si="4225"/>
        <v>120</v>
      </c>
      <c r="B977" s="348" t="s">
        <v>1112</v>
      </c>
      <c r="C977" s="348" t="str">
        <f t="shared" si="4139"/>
        <v>鞋子</v>
      </c>
      <c r="D977" s="348" t="str">
        <f t="shared" si="4030"/>
        <v>120级橙装鞋子</v>
      </c>
      <c r="E977" s="348">
        <f>VLOOKUP($C977,$C$3:$M$15,COLUMNS($C$3:H$15),0)</f>
        <v>160</v>
      </c>
      <c r="F977" s="348" t="str">
        <f>VLOOKUP($C977,$C$3:$M$15,COLUMNS($C$3:I$15),0)</f>
        <v>magicdef_value</v>
      </c>
      <c r="G977" s="348">
        <f>VLOOKUP($C977,$C$3:$M$15,COLUMNS($C$3:J$15),0)</f>
        <v>200</v>
      </c>
      <c r="H977" s="348" t="str">
        <f>VLOOKUP($C977,$C$3:$M$15,COLUMNS($C$3:K$15),0)</f>
        <v>speed_value</v>
      </c>
      <c r="I977" s="348" t="str">
        <f>VLOOKUP($C977,$C$3:$M$15,COLUMNS($C$3:L$15),0)</f>
        <v/>
      </c>
      <c r="J977" s="348" t="str">
        <f>VLOOKUP($C977,$C$3:$M$15,COLUMNS($C$3:M$15),0)</f>
        <v/>
      </c>
      <c r="K977" s="344">
        <f t="shared" si="4140"/>
        <v>147</v>
      </c>
      <c r="L977" s="344">
        <f t="shared" si="4141"/>
        <v>147</v>
      </c>
      <c r="M977" s="344">
        <f t="shared" si="4142"/>
        <v>147</v>
      </c>
      <c r="N977" s="344">
        <f t="shared" si="4143"/>
        <v>147</v>
      </c>
      <c r="O977" s="344">
        <f t="shared" si="4144"/>
        <v>147</v>
      </c>
      <c r="P977" s="344">
        <f t="shared" si="4145"/>
        <v>147</v>
      </c>
      <c r="Q977" s="344">
        <f t="shared" si="4146"/>
        <v>147</v>
      </c>
      <c r="R977" s="344">
        <f t="shared" si="4147"/>
        <v>147</v>
      </c>
      <c r="S977" s="344">
        <f t="shared" si="4148"/>
        <v>147</v>
      </c>
      <c r="T977" s="344">
        <f t="shared" si="4149"/>
        <v>147</v>
      </c>
      <c r="U977" s="356">
        <v>3600</v>
      </c>
      <c r="V977" s="356">
        <v>2800</v>
      </c>
      <c r="W977" s="356">
        <v>2000</v>
      </c>
      <c r="X977" s="356">
        <v>1200</v>
      </c>
      <c r="Y977" s="356">
        <v>400</v>
      </c>
      <c r="Z977" s="344">
        <f t="shared" si="4150"/>
        <v>159</v>
      </c>
      <c r="AA977" s="344">
        <f t="shared" si="4151"/>
        <v>159</v>
      </c>
      <c r="AB977" s="344">
        <f t="shared" si="4152"/>
        <v>159</v>
      </c>
      <c r="AC977" s="344">
        <f t="shared" si="4153"/>
        <v>159</v>
      </c>
      <c r="AD977" s="344">
        <f t="shared" si="4154"/>
        <v>159</v>
      </c>
      <c r="AE977" s="344">
        <f t="shared" si="4155"/>
        <v>159</v>
      </c>
      <c r="AF977" s="344">
        <f t="shared" si="4156"/>
        <v>159</v>
      </c>
      <c r="AG977" s="344">
        <f t="shared" si="4157"/>
        <v>159</v>
      </c>
      <c r="AH977" s="344">
        <f t="shared" si="4158"/>
        <v>159</v>
      </c>
      <c r="AI977" s="344">
        <f t="shared" si="4159"/>
        <v>159</v>
      </c>
      <c r="AJ977" s="356">
        <v>3600</v>
      </c>
      <c r="AK977" s="356">
        <v>2800</v>
      </c>
      <c r="AL977" s="356">
        <v>2000</v>
      </c>
      <c r="AM977" s="356">
        <v>1200</v>
      </c>
      <c r="AN977" s="356">
        <v>400</v>
      </c>
      <c r="AO977" s="344" t="str">
        <f t="shared" si="4160"/>
        <v/>
      </c>
      <c r="AP977" s="344" t="str">
        <f t="shared" si="4161"/>
        <v/>
      </c>
      <c r="AQ977" s="344" t="str">
        <f t="shared" si="4162"/>
        <v/>
      </c>
      <c r="AR977" s="344" t="str">
        <f t="shared" si="4163"/>
        <v/>
      </c>
      <c r="AS977" s="344" t="str">
        <f t="shared" si="4164"/>
        <v/>
      </c>
      <c r="AT977" s="344" t="str">
        <f t="shared" si="4165"/>
        <v/>
      </c>
      <c r="AU977" s="344" t="str">
        <f t="shared" si="4166"/>
        <v/>
      </c>
      <c r="AV977" s="344" t="str">
        <f t="shared" si="4167"/>
        <v/>
      </c>
      <c r="AW977" s="344" t="str">
        <f t="shared" si="4168"/>
        <v/>
      </c>
      <c r="AX977" s="344" t="str">
        <f t="shared" si="4169"/>
        <v/>
      </c>
      <c r="AY977" s="356">
        <v>3600</v>
      </c>
      <c r="AZ977" s="356">
        <v>2800</v>
      </c>
      <c r="BA977" s="356">
        <v>2000</v>
      </c>
      <c r="BB977" s="356">
        <v>1200</v>
      </c>
      <c r="BC977" s="356">
        <v>400</v>
      </c>
      <c r="BD977" s="353" t="str">
        <f t="shared" ref="BD977:BH977" si="4278">IF(BD782="","",BD782+60)</f>
        <v/>
      </c>
      <c r="BE977" s="353" t="str">
        <f t="shared" si="4278"/>
        <v/>
      </c>
      <c r="BF977" s="353" t="str">
        <f t="shared" si="4278"/>
        <v/>
      </c>
      <c r="BG977" s="353" t="str">
        <f t="shared" si="4278"/>
        <v/>
      </c>
      <c r="BH977" s="353" t="str">
        <f t="shared" si="4278"/>
        <v/>
      </c>
      <c r="BI977" s="146" t="str">
        <f t="shared" si="4207"/>
        <v/>
      </c>
      <c r="BJ977" s="352" t="str">
        <f t="shared" si="4208"/>
        <v/>
      </c>
      <c r="BK977" s="146" t="str">
        <f t="shared" si="4209"/>
        <v/>
      </c>
      <c r="BL977" s="25">
        <f t="shared" si="4032"/>
        <v>8120613</v>
      </c>
      <c r="BM977" s="146">
        <f t="shared" ref="BM977" si="4279">BM964</f>
        <v>88</v>
      </c>
      <c r="BN977" s="146">
        <f t="shared" si="4104"/>
        <v>8</v>
      </c>
      <c r="BO977" s="146">
        <f t="shared" ref="BO977:BP977" si="4280">BO964</f>
        <v>6</v>
      </c>
      <c r="BP977" s="146">
        <f t="shared" si="4280"/>
        <v>13</v>
      </c>
      <c r="BQ977" s="146">
        <f>VLOOKUP(IF(A977=1,0,A977),宝石属性!$B$26:$D$41,2,0)</f>
        <v>10</v>
      </c>
      <c r="BR977" s="146">
        <f>VLOOKUP(IF(A977=1,0,A977),宝石属性!$B$26:$D$41,3,0)</f>
        <v>2</v>
      </c>
      <c r="BS977" s="146">
        <f t="shared" ref="BS977:BV977" si="4281">IF(BS964="","",BS964)</f>
        <v>6</v>
      </c>
      <c r="BT977" s="146">
        <f t="shared" si="4281"/>
        <v>9</v>
      </c>
      <c r="BU977" s="146" t="str">
        <f t="shared" si="4281"/>
        <v/>
      </c>
      <c r="BV977" s="146" t="str">
        <f t="shared" si="4281"/>
        <v/>
      </c>
      <c r="BW977" s="357">
        <f t="shared" si="4040"/>
        <v>2036</v>
      </c>
      <c r="BX977" s="357">
        <f t="shared" si="4041"/>
        <v>3004</v>
      </c>
    </row>
    <row r="978" spans="1:76" s="353" customFormat="1">
      <c r="A978" s="348">
        <f t="shared" si="4225"/>
        <v>130</v>
      </c>
      <c r="B978" s="348" t="s">
        <v>1112</v>
      </c>
      <c r="C978" s="348" t="str">
        <f t="shared" si="4139"/>
        <v>剑</v>
      </c>
      <c r="D978" s="348" t="str">
        <f t="shared" si="4030"/>
        <v>130级橙装剑</v>
      </c>
      <c r="E978" s="348">
        <f>VLOOKUP($C978,$C$3:$M$15,COLUMNS($C$3:H$15),0)</f>
        <v>130</v>
      </c>
      <c r="F978" s="348" t="str">
        <f>VLOOKUP($C978,$C$3:$M$15,COLUMNS($C$3:I$15),0)</f>
        <v>phyattack_value</v>
      </c>
      <c r="G978" s="348">
        <f>VLOOKUP($C978,$C$3:$M$15,COLUMNS($C$3:J$15),0)</f>
        <v>150</v>
      </c>
      <c r="H978" s="348" t="str">
        <f>VLOOKUP($C978,$C$3:$M$15,COLUMNS($C$3:K$15),0)</f>
        <v>magicattack_value</v>
      </c>
      <c r="I978" s="348">
        <f>VLOOKUP($C978,$C$3:$M$15,COLUMNS($C$3:L$15),0)</f>
        <v>170</v>
      </c>
      <c r="J978" s="348" t="str">
        <f>VLOOKUP($C978,$C$3:$M$15,COLUMNS($C$3:M$15),0)</f>
        <v>medical_value</v>
      </c>
      <c r="K978" s="344">
        <f t="shared" si="4140"/>
        <v>1087</v>
      </c>
      <c r="L978" s="344">
        <f t="shared" si="4141"/>
        <v>1087</v>
      </c>
      <c r="M978" s="344">
        <f t="shared" si="4142"/>
        <v>1087</v>
      </c>
      <c r="N978" s="344">
        <f t="shared" si="4143"/>
        <v>1087</v>
      </c>
      <c r="O978" s="344">
        <f t="shared" si="4144"/>
        <v>1087</v>
      </c>
      <c r="P978" s="344">
        <f t="shared" si="4145"/>
        <v>1087</v>
      </c>
      <c r="Q978" s="344">
        <f t="shared" si="4146"/>
        <v>1087</v>
      </c>
      <c r="R978" s="344">
        <f t="shared" si="4147"/>
        <v>1087</v>
      </c>
      <c r="S978" s="344">
        <f t="shared" si="4148"/>
        <v>1087</v>
      </c>
      <c r="T978" s="344">
        <f t="shared" si="4149"/>
        <v>1087</v>
      </c>
      <c r="U978" s="356">
        <v>3600</v>
      </c>
      <c r="V978" s="356">
        <v>2800</v>
      </c>
      <c r="W978" s="356">
        <v>2000</v>
      </c>
      <c r="X978" s="356">
        <v>1200</v>
      </c>
      <c r="Y978" s="356">
        <v>400</v>
      </c>
      <c r="Z978" s="344">
        <f t="shared" si="4150"/>
        <v>245</v>
      </c>
      <c r="AA978" s="344">
        <f t="shared" si="4151"/>
        <v>245</v>
      </c>
      <c r="AB978" s="344">
        <f t="shared" si="4152"/>
        <v>245</v>
      </c>
      <c r="AC978" s="344">
        <f t="shared" si="4153"/>
        <v>245</v>
      </c>
      <c r="AD978" s="344">
        <f t="shared" si="4154"/>
        <v>245</v>
      </c>
      <c r="AE978" s="344">
        <f t="shared" si="4155"/>
        <v>245</v>
      </c>
      <c r="AF978" s="344">
        <f t="shared" si="4156"/>
        <v>245</v>
      </c>
      <c r="AG978" s="344">
        <f t="shared" si="4157"/>
        <v>245</v>
      </c>
      <c r="AH978" s="344">
        <f t="shared" si="4158"/>
        <v>245</v>
      </c>
      <c r="AI978" s="344">
        <f t="shared" si="4159"/>
        <v>245</v>
      </c>
      <c r="AJ978" s="356">
        <v>3600</v>
      </c>
      <c r="AK978" s="356">
        <v>2800</v>
      </c>
      <c r="AL978" s="356">
        <v>2000</v>
      </c>
      <c r="AM978" s="356">
        <v>1200</v>
      </c>
      <c r="AN978" s="356">
        <v>400</v>
      </c>
      <c r="AO978" s="344">
        <f t="shared" si="4160"/>
        <v>398</v>
      </c>
      <c r="AP978" s="344">
        <f t="shared" si="4161"/>
        <v>398</v>
      </c>
      <c r="AQ978" s="344">
        <f t="shared" si="4162"/>
        <v>398</v>
      </c>
      <c r="AR978" s="344">
        <f t="shared" si="4163"/>
        <v>398</v>
      </c>
      <c r="AS978" s="344">
        <f t="shared" si="4164"/>
        <v>398</v>
      </c>
      <c r="AT978" s="344">
        <f t="shared" si="4165"/>
        <v>398</v>
      </c>
      <c r="AU978" s="344">
        <f t="shared" si="4166"/>
        <v>398</v>
      </c>
      <c r="AV978" s="344">
        <f t="shared" si="4167"/>
        <v>398</v>
      </c>
      <c r="AW978" s="344">
        <f t="shared" si="4168"/>
        <v>398</v>
      </c>
      <c r="AX978" s="344">
        <f t="shared" si="4169"/>
        <v>398</v>
      </c>
      <c r="AY978" s="356">
        <v>3600</v>
      </c>
      <c r="AZ978" s="356">
        <v>2800</v>
      </c>
      <c r="BA978" s="356">
        <v>2000</v>
      </c>
      <c r="BB978" s="356">
        <v>1200</v>
      </c>
      <c r="BC978" s="356">
        <v>400</v>
      </c>
      <c r="BD978" s="353">
        <f t="shared" ref="BD978:BH978" si="4282">IF(BD783="","",BD783+60)</f>
        <v>193</v>
      </c>
      <c r="BE978" s="353">
        <f t="shared" si="4282"/>
        <v>193</v>
      </c>
      <c r="BF978" s="353">
        <f t="shared" si="4282"/>
        <v>208</v>
      </c>
      <c r="BG978" s="353">
        <f t="shared" si="4282"/>
        <v>223</v>
      </c>
      <c r="BH978" s="353">
        <f t="shared" si="4282"/>
        <v>238</v>
      </c>
      <c r="BI978" s="146" t="str">
        <f t="shared" si="4207"/>
        <v>193;193</v>
      </c>
      <c r="BJ978" s="352">
        <f t="shared" si="4208"/>
        <v>208</v>
      </c>
      <c r="BK978" s="146" t="str">
        <f t="shared" si="4209"/>
        <v>223;238</v>
      </c>
      <c r="BL978" s="25">
        <f t="shared" si="4032"/>
        <v>8130101</v>
      </c>
      <c r="BM978" s="146">
        <f t="shared" ref="BM978" si="4283">BM965</f>
        <v>1288</v>
      </c>
      <c r="BN978" s="146">
        <f t="shared" si="4104"/>
        <v>8</v>
      </c>
      <c r="BO978" s="146">
        <f t="shared" ref="BO978:BP978" si="4284">BO965</f>
        <v>1</v>
      </c>
      <c r="BP978" s="146">
        <f t="shared" si="4284"/>
        <v>1</v>
      </c>
      <c r="BQ978" s="146">
        <f>VLOOKUP(IF(A978=1,0,A978),宝石属性!$B$26:$D$41,2,0)</f>
        <v>10</v>
      </c>
      <c r="BR978" s="146">
        <f>VLOOKUP(IF(A978=1,0,A978),宝石属性!$B$26:$D$41,3,0)</f>
        <v>2</v>
      </c>
      <c r="BS978" s="146">
        <f t="shared" ref="BS978:BV978" si="4285">IF(BS965="","",BS965)</f>
        <v>2</v>
      </c>
      <c r="BT978" s="146">
        <f t="shared" si="4285"/>
        <v>4</v>
      </c>
      <c r="BU978" s="146">
        <f t="shared" si="4285"/>
        <v>7</v>
      </c>
      <c r="BV978" s="146">
        <f t="shared" si="4285"/>
        <v>8</v>
      </c>
      <c r="BW978" s="357">
        <f t="shared" si="4040"/>
        <v>2021</v>
      </c>
      <c r="BX978" s="357">
        <f t="shared" si="4041"/>
        <v>3004</v>
      </c>
    </row>
    <row r="979" spans="1:76" s="353" customFormat="1">
      <c r="A979" s="348">
        <f t="shared" si="4225"/>
        <v>130</v>
      </c>
      <c r="B979" s="348" t="s">
        <v>1112</v>
      </c>
      <c r="C979" s="348" t="str">
        <f t="shared" si="4139"/>
        <v>锤</v>
      </c>
      <c r="D979" s="348" t="str">
        <f t="shared" si="4030"/>
        <v>130级橙装锤</v>
      </c>
      <c r="E979" s="348">
        <f>VLOOKUP($C979,$C$3:$M$15,COLUMNS($C$3:H$15),0)</f>
        <v>130</v>
      </c>
      <c r="F979" s="348" t="str">
        <f>VLOOKUP($C979,$C$3:$M$15,COLUMNS($C$3:I$15),0)</f>
        <v>phyattack_value</v>
      </c>
      <c r="G979" s="348">
        <f>VLOOKUP($C979,$C$3:$M$15,COLUMNS($C$3:J$15),0)</f>
        <v>150</v>
      </c>
      <c r="H979" s="348" t="str">
        <f>VLOOKUP($C979,$C$3:$M$15,COLUMNS($C$3:K$15),0)</f>
        <v>magicattack_value</v>
      </c>
      <c r="I979" s="348">
        <f>VLOOKUP($C979,$C$3:$M$15,COLUMNS($C$3:L$15),0)</f>
        <v>170</v>
      </c>
      <c r="J979" s="348" t="str">
        <f>VLOOKUP($C979,$C$3:$M$15,COLUMNS($C$3:M$15),0)</f>
        <v>medical_value</v>
      </c>
      <c r="K979" s="344">
        <f t="shared" si="4140"/>
        <v>1087</v>
      </c>
      <c r="L979" s="344">
        <f t="shared" si="4141"/>
        <v>1087</v>
      </c>
      <c r="M979" s="344">
        <f t="shared" si="4142"/>
        <v>1087</v>
      </c>
      <c r="N979" s="344">
        <f t="shared" si="4143"/>
        <v>1087</v>
      </c>
      <c r="O979" s="344">
        <f t="shared" si="4144"/>
        <v>1087</v>
      </c>
      <c r="P979" s="344">
        <f t="shared" si="4145"/>
        <v>1087</v>
      </c>
      <c r="Q979" s="344">
        <f t="shared" si="4146"/>
        <v>1087</v>
      </c>
      <c r="R979" s="344">
        <f t="shared" si="4147"/>
        <v>1087</v>
      </c>
      <c r="S979" s="344">
        <f t="shared" si="4148"/>
        <v>1087</v>
      </c>
      <c r="T979" s="344">
        <f t="shared" si="4149"/>
        <v>1087</v>
      </c>
      <c r="U979" s="356">
        <v>3600</v>
      </c>
      <c r="V979" s="356">
        <v>2800</v>
      </c>
      <c r="W979" s="356">
        <v>2000</v>
      </c>
      <c r="X979" s="356">
        <v>1200</v>
      </c>
      <c r="Y979" s="356">
        <v>400</v>
      </c>
      <c r="Z979" s="344">
        <f t="shared" si="4150"/>
        <v>245</v>
      </c>
      <c r="AA979" s="344">
        <f t="shared" si="4151"/>
        <v>245</v>
      </c>
      <c r="AB979" s="344">
        <f t="shared" si="4152"/>
        <v>245</v>
      </c>
      <c r="AC979" s="344">
        <f t="shared" si="4153"/>
        <v>245</v>
      </c>
      <c r="AD979" s="344">
        <f t="shared" si="4154"/>
        <v>245</v>
      </c>
      <c r="AE979" s="344">
        <f t="shared" si="4155"/>
        <v>245</v>
      </c>
      <c r="AF979" s="344">
        <f t="shared" si="4156"/>
        <v>245</v>
      </c>
      <c r="AG979" s="344">
        <f t="shared" si="4157"/>
        <v>245</v>
      </c>
      <c r="AH979" s="344">
        <f t="shared" si="4158"/>
        <v>245</v>
      </c>
      <c r="AI979" s="344">
        <f t="shared" si="4159"/>
        <v>245</v>
      </c>
      <c r="AJ979" s="356">
        <v>3600</v>
      </c>
      <c r="AK979" s="356">
        <v>2800</v>
      </c>
      <c r="AL979" s="356">
        <v>2000</v>
      </c>
      <c r="AM979" s="356">
        <v>1200</v>
      </c>
      <c r="AN979" s="356">
        <v>400</v>
      </c>
      <c r="AO979" s="344">
        <f t="shared" si="4160"/>
        <v>398</v>
      </c>
      <c r="AP979" s="344">
        <f t="shared" si="4161"/>
        <v>398</v>
      </c>
      <c r="AQ979" s="344">
        <f t="shared" si="4162"/>
        <v>398</v>
      </c>
      <c r="AR979" s="344">
        <f t="shared" si="4163"/>
        <v>398</v>
      </c>
      <c r="AS979" s="344">
        <f t="shared" si="4164"/>
        <v>398</v>
      </c>
      <c r="AT979" s="344">
        <f t="shared" si="4165"/>
        <v>398</v>
      </c>
      <c r="AU979" s="344">
        <f t="shared" si="4166"/>
        <v>398</v>
      </c>
      <c r="AV979" s="344">
        <f t="shared" si="4167"/>
        <v>398</v>
      </c>
      <c r="AW979" s="344">
        <f t="shared" si="4168"/>
        <v>398</v>
      </c>
      <c r="AX979" s="344">
        <f t="shared" si="4169"/>
        <v>398</v>
      </c>
      <c r="AY979" s="356">
        <v>3600</v>
      </c>
      <c r="AZ979" s="356">
        <v>2800</v>
      </c>
      <c r="BA979" s="356">
        <v>2000</v>
      </c>
      <c r="BB979" s="356">
        <v>1200</v>
      </c>
      <c r="BC979" s="356">
        <v>400</v>
      </c>
      <c r="BD979" s="353">
        <f t="shared" ref="BD979:BH979" si="4286">IF(BD784="","",BD784+60)</f>
        <v>193</v>
      </c>
      <c r="BE979" s="353">
        <f t="shared" si="4286"/>
        <v>193</v>
      </c>
      <c r="BF979" s="353">
        <f t="shared" si="4286"/>
        <v>208</v>
      </c>
      <c r="BG979" s="353">
        <f t="shared" si="4286"/>
        <v>223</v>
      </c>
      <c r="BH979" s="353">
        <f t="shared" si="4286"/>
        <v>238</v>
      </c>
      <c r="BI979" s="146" t="str">
        <f t="shared" si="4207"/>
        <v>193;193</v>
      </c>
      <c r="BJ979" s="352">
        <f t="shared" si="4208"/>
        <v>208</v>
      </c>
      <c r="BK979" s="146" t="str">
        <f t="shared" si="4209"/>
        <v>223;238</v>
      </c>
      <c r="BL979" s="25">
        <f t="shared" si="4032"/>
        <v>8130102</v>
      </c>
      <c r="BM979" s="146">
        <f t="shared" ref="BM979" si="4287">BM966</f>
        <v>4360</v>
      </c>
      <c r="BN979" s="146">
        <f t="shared" si="4104"/>
        <v>8</v>
      </c>
      <c r="BO979" s="146">
        <f t="shared" ref="BO979:BP979" si="4288">BO966</f>
        <v>1</v>
      </c>
      <c r="BP979" s="146">
        <f t="shared" si="4288"/>
        <v>2</v>
      </c>
      <c r="BQ979" s="146">
        <f>VLOOKUP(IF(A979=1,0,A979),宝石属性!$B$26:$D$41,2,0)</f>
        <v>10</v>
      </c>
      <c r="BR979" s="146">
        <f>VLOOKUP(IF(A979=1,0,A979),宝石属性!$B$26:$D$41,3,0)</f>
        <v>2</v>
      </c>
      <c r="BS979" s="146">
        <f t="shared" ref="BS979:BV979" si="4289">IF(BS966="","",BS966)</f>
        <v>2</v>
      </c>
      <c r="BT979" s="146">
        <f t="shared" si="4289"/>
        <v>4</v>
      </c>
      <c r="BU979" s="146">
        <f t="shared" si="4289"/>
        <v>7</v>
      </c>
      <c r="BV979" s="146">
        <f t="shared" si="4289"/>
        <v>8</v>
      </c>
      <c r="BW979" s="357">
        <f t="shared" si="4040"/>
        <v>2021</v>
      </c>
      <c r="BX979" s="357">
        <f t="shared" si="4041"/>
        <v>3004</v>
      </c>
    </row>
    <row r="980" spans="1:76" s="353" customFormat="1">
      <c r="A980" s="348">
        <f t="shared" si="4225"/>
        <v>130</v>
      </c>
      <c r="B980" s="348" t="s">
        <v>1112</v>
      </c>
      <c r="C980" s="348" t="str">
        <f t="shared" si="4139"/>
        <v>弓箭</v>
      </c>
      <c r="D980" s="348" t="str">
        <f t="shared" si="4030"/>
        <v>130级橙装弓箭</v>
      </c>
      <c r="E980" s="348">
        <f>VLOOKUP($C980,$C$3:$M$15,COLUMNS($C$3:H$15),0)</f>
        <v>130</v>
      </c>
      <c r="F980" s="348" t="str">
        <f>VLOOKUP($C980,$C$3:$M$15,COLUMNS($C$3:I$15),0)</f>
        <v>phyattack_value</v>
      </c>
      <c r="G980" s="348">
        <f>VLOOKUP($C980,$C$3:$M$15,COLUMNS($C$3:J$15),0)</f>
        <v>150</v>
      </c>
      <c r="H980" s="348" t="str">
        <f>VLOOKUP($C980,$C$3:$M$15,COLUMNS($C$3:K$15),0)</f>
        <v>magicattack_value</v>
      </c>
      <c r="I980" s="348">
        <f>VLOOKUP($C980,$C$3:$M$15,COLUMNS($C$3:L$15),0)</f>
        <v>170</v>
      </c>
      <c r="J980" s="348" t="str">
        <f>VLOOKUP($C980,$C$3:$M$15,COLUMNS($C$3:M$15),0)</f>
        <v>medical_value</v>
      </c>
      <c r="K980" s="344">
        <f t="shared" si="4140"/>
        <v>1087</v>
      </c>
      <c r="L980" s="344">
        <f t="shared" si="4141"/>
        <v>1087</v>
      </c>
      <c r="M980" s="344">
        <f t="shared" si="4142"/>
        <v>1087</v>
      </c>
      <c r="N980" s="344">
        <f t="shared" si="4143"/>
        <v>1087</v>
      </c>
      <c r="O980" s="344">
        <f t="shared" si="4144"/>
        <v>1087</v>
      </c>
      <c r="P980" s="344">
        <f t="shared" si="4145"/>
        <v>1087</v>
      </c>
      <c r="Q980" s="344">
        <f t="shared" si="4146"/>
        <v>1087</v>
      </c>
      <c r="R980" s="344">
        <f t="shared" si="4147"/>
        <v>1087</v>
      </c>
      <c r="S980" s="344">
        <f t="shared" si="4148"/>
        <v>1087</v>
      </c>
      <c r="T980" s="344">
        <f t="shared" si="4149"/>
        <v>1087</v>
      </c>
      <c r="U980" s="356">
        <v>3600</v>
      </c>
      <c r="V980" s="356">
        <v>2800</v>
      </c>
      <c r="W980" s="356">
        <v>2000</v>
      </c>
      <c r="X980" s="356">
        <v>1200</v>
      </c>
      <c r="Y980" s="356">
        <v>400</v>
      </c>
      <c r="Z980" s="344">
        <f t="shared" si="4150"/>
        <v>245</v>
      </c>
      <c r="AA980" s="344">
        <f t="shared" si="4151"/>
        <v>245</v>
      </c>
      <c r="AB980" s="344">
        <f t="shared" si="4152"/>
        <v>245</v>
      </c>
      <c r="AC980" s="344">
        <f t="shared" si="4153"/>
        <v>245</v>
      </c>
      <c r="AD980" s="344">
        <f t="shared" si="4154"/>
        <v>245</v>
      </c>
      <c r="AE980" s="344">
        <f t="shared" si="4155"/>
        <v>245</v>
      </c>
      <c r="AF980" s="344">
        <f t="shared" si="4156"/>
        <v>245</v>
      </c>
      <c r="AG980" s="344">
        <f t="shared" si="4157"/>
        <v>245</v>
      </c>
      <c r="AH980" s="344">
        <f t="shared" si="4158"/>
        <v>245</v>
      </c>
      <c r="AI980" s="344">
        <f t="shared" si="4159"/>
        <v>245</v>
      </c>
      <c r="AJ980" s="356">
        <v>3600</v>
      </c>
      <c r="AK980" s="356">
        <v>2800</v>
      </c>
      <c r="AL980" s="356">
        <v>2000</v>
      </c>
      <c r="AM980" s="356">
        <v>1200</v>
      </c>
      <c r="AN980" s="356">
        <v>400</v>
      </c>
      <c r="AO980" s="344">
        <f t="shared" si="4160"/>
        <v>398</v>
      </c>
      <c r="AP980" s="344">
        <f t="shared" si="4161"/>
        <v>398</v>
      </c>
      <c r="AQ980" s="344">
        <f t="shared" si="4162"/>
        <v>398</v>
      </c>
      <c r="AR980" s="344">
        <f t="shared" si="4163"/>
        <v>398</v>
      </c>
      <c r="AS980" s="344">
        <f t="shared" si="4164"/>
        <v>398</v>
      </c>
      <c r="AT980" s="344">
        <f t="shared" si="4165"/>
        <v>398</v>
      </c>
      <c r="AU980" s="344">
        <f t="shared" si="4166"/>
        <v>398</v>
      </c>
      <c r="AV980" s="344">
        <f t="shared" si="4167"/>
        <v>398</v>
      </c>
      <c r="AW980" s="344">
        <f t="shared" si="4168"/>
        <v>398</v>
      </c>
      <c r="AX980" s="344">
        <f t="shared" si="4169"/>
        <v>398</v>
      </c>
      <c r="AY980" s="356">
        <v>3600</v>
      </c>
      <c r="AZ980" s="356">
        <v>2800</v>
      </c>
      <c r="BA980" s="356">
        <v>2000</v>
      </c>
      <c r="BB980" s="356">
        <v>1200</v>
      </c>
      <c r="BC980" s="356">
        <v>400</v>
      </c>
      <c r="BD980" s="353">
        <f t="shared" ref="BD980:BH980" si="4290">IF(BD785="","",BD785+60)</f>
        <v>193</v>
      </c>
      <c r="BE980" s="353">
        <f t="shared" si="4290"/>
        <v>193</v>
      </c>
      <c r="BF980" s="353">
        <f t="shared" si="4290"/>
        <v>208</v>
      </c>
      <c r="BG980" s="353">
        <f t="shared" si="4290"/>
        <v>223</v>
      </c>
      <c r="BH980" s="353">
        <f t="shared" si="4290"/>
        <v>238</v>
      </c>
      <c r="BI980" s="146" t="str">
        <f t="shared" si="4207"/>
        <v>193;193</v>
      </c>
      <c r="BJ980" s="352">
        <f t="shared" si="4208"/>
        <v>208</v>
      </c>
      <c r="BK980" s="146" t="str">
        <f t="shared" si="4209"/>
        <v>223;238</v>
      </c>
      <c r="BL980" s="25">
        <f t="shared" si="4032"/>
        <v>8130103</v>
      </c>
      <c r="BM980" s="146">
        <f t="shared" ref="BM980" si="4291">BM967</f>
        <v>1800</v>
      </c>
      <c r="BN980" s="146">
        <f t="shared" si="4104"/>
        <v>8</v>
      </c>
      <c r="BO980" s="146">
        <f t="shared" ref="BO980:BP980" si="4292">BO967</f>
        <v>1</v>
      </c>
      <c r="BP980" s="146">
        <f t="shared" si="4292"/>
        <v>3</v>
      </c>
      <c r="BQ980" s="146">
        <f>VLOOKUP(IF(A980=1,0,A980),宝石属性!$B$26:$D$41,2,0)</f>
        <v>10</v>
      </c>
      <c r="BR980" s="146">
        <f>VLOOKUP(IF(A980=1,0,A980),宝石属性!$B$26:$D$41,3,0)</f>
        <v>2</v>
      </c>
      <c r="BS980" s="146">
        <f t="shared" ref="BS980:BV980" si="4293">IF(BS967="","",BS967)</f>
        <v>2</v>
      </c>
      <c r="BT980" s="146">
        <f t="shared" si="4293"/>
        <v>4</v>
      </c>
      <c r="BU980" s="146">
        <f t="shared" si="4293"/>
        <v>7</v>
      </c>
      <c r="BV980" s="146">
        <f t="shared" si="4293"/>
        <v>8</v>
      </c>
      <c r="BW980" s="357">
        <f t="shared" si="4040"/>
        <v>2021</v>
      </c>
      <c r="BX980" s="357">
        <f t="shared" si="4041"/>
        <v>3004</v>
      </c>
    </row>
    <row r="981" spans="1:76" s="353" customFormat="1">
      <c r="A981" s="348">
        <f t="shared" si="4225"/>
        <v>130</v>
      </c>
      <c r="B981" s="348" t="s">
        <v>1112</v>
      </c>
      <c r="C981" s="348" t="str">
        <f t="shared" si="4139"/>
        <v>爪</v>
      </c>
      <c r="D981" s="348" t="str">
        <f t="shared" si="4030"/>
        <v>130级橙装爪</v>
      </c>
      <c r="E981" s="348">
        <f>VLOOKUP($C981,$C$3:$M$15,COLUMNS($C$3:H$15),0)</f>
        <v>130</v>
      </c>
      <c r="F981" s="348" t="str">
        <f>VLOOKUP($C981,$C$3:$M$15,COLUMNS($C$3:I$15),0)</f>
        <v>phyattack_value</v>
      </c>
      <c r="G981" s="348">
        <f>VLOOKUP($C981,$C$3:$M$15,COLUMNS($C$3:J$15),0)</f>
        <v>150</v>
      </c>
      <c r="H981" s="348" t="str">
        <f>VLOOKUP($C981,$C$3:$M$15,COLUMNS($C$3:K$15),0)</f>
        <v>magicattack_value</v>
      </c>
      <c r="I981" s="348">
        <f>VLOOKUP($C981,$C$3:$M$15,COLUMNS($C$3:L$15),0)</f>
        <v>170</v>
      </c>
      <c r="J981" s="348" t="str">
        <f>VLOOKUP($C981,$C$3:$M$15,COLUMNS($C$3:M$15),0)</f>
        <v>medical_value</v>
      </c>
      <c r="K981" s="344">
        <f t="shared" si="4140"/>
        <v>1087</v>
      </c>
      <c r="L981" s="344">
        <f t="shared" si="4141"/>
        <v>1087</v>
      </c>
      <c r="M981" s="344">
        <f t="shared" si="4142"/>
        <v>1087</v>
      </c>
      <c r="N981" s="344">
        <f t="shared" si="4143"/>
        <v>1087</v>
      </c>
      <c r="O981" s="344">
        <f t="shared" si="4144"/>
        <v>1087</v>
      </c>
      <c r="P981" s="344">
        <f t="shared" si="4145"/>
        <v>1087</v>
      </c>
      <c r="Q981" s="344">
        <f t="shared" si="4146"/>
        <v>1087</v>
      </c>
      <c r="R981" s="344">
        <f t="shared" si="4147"/>
        <v>1087</v>
      </c>
      <c r="S981" s="344">
        <f t="shared" si="4148"/>
        <v>1087</v>
      </c>
      <c r="T981" s="344">
        <f t="shared" si="4149"/>
        <v>1087</v>
      </c>
      <c r="U981" s="356">
        <v>3600</v>
      </c>
      <c r="V981" s="356">
        <v>2800</v>
      </c>
      <c r="W981" s="356">
        <v>2000</v>
      </c>
      <c r="X981" s="356">
        <v>1200</v>
      </c>
      <c r="Y981" s="356">
        <v>400</v>
      </c>
      <c r="Z981" s="344">
        <f t="shared" si="4150"/>
        <v>245</v>
      </c>
      <c r="AA981" s="344">
        <f t="shared" si="4151"/>
        <v>245</v>
      </c>
      <c r="AB981" s="344">
        <f t="shared" si="4152"/>
        <v>245</v>
      </c>
      <c r="AC981" s="344">
        <f t="shared" si="4153"/>
        <v>245</v>
      </c>
      <c r="AD981" s="344">
        <f t="shared" si="4154"/>
        <v>245</v>
      </c>
      <c r="AE981" s="344">
        <f t="shared" si="4155"/>
        <v>245</v>
      </c>
      <c r="AF981" s="344">
        <f t="shared" si="4156"/>
        <v>245</v>
      </c>
      <c r="AG981" s="344">
        <f t="shared" si="4157"/>
        <v>245</v>
      </c>
      <c r="AH981" s="344">
        <f t="shared" si="4158"/>
        <v>245</v>
      </c>
      <c r="AI981" s="344">
        <f t="shared" si="4159"/>
        <v>245</v>
      </c>
      <c r="AJ981" s="356">
        <v>3600</v>
      </c>
      <c r="AK981" s="356">
        <v>2800</v>
      </c>
      <c r="AL981" s="356">
        <v>2000</v>
      </c>
      <c r="AM981" s="356">
        <v>1200</v>
      </c>
      <c r="AN981" s="356">
        <v>400</v>
      </c>
      <c r="AO981" s="344">
        <f t="shared" si="4160"/>
        <v>398</v>
      </c>
      <c r="AP981" s="344">
        <f t="shared" si="4161"/>
        <v>398</v>
      </c>
      <c r="AQ981" s="344">
        <f t="shared" si="4162"/>
        <v>398</v>
      </c>
      <c r="AR981" s="344">
        <f t="shared" si="4163"/>
        <v>398</v>
      </c>
      <c r="AS981" s="344">
        <f t="shared" si="4164"/>
        <v>398</v>
      </c>
      <c r="AT981" s="344">
        <f t="shared" si="4165"/>
        <v>398</v>
      </c>
      <c r="AU981" s="344">
        <f t="shared" si="4166"/>
        <v>398</v>
      </c>
      <c r="AV981" s="344">
        <f t="shared" si="4167"/>
        <v>398</v>
      </c>
      <c r="AW981" s="344">
        <f t="shared" si="4168"/>
        <v>398</v>
      </c>
      <c r="AX981" s="344">
        <f t="shared" si="4169"/>
        <v>398</v>
      </c>
      <c r="AY981" s="356">
        <v>3600</v>
      </c>
      <c r="AZ981" s="356">
        <v>2800</v>
      </c>
      <c r="BA981" s="356">
        <v>2000</v>
      </c>
      <c r="BB981" s="356">
        <v>1200</v>
      </c>
      <c r="BC981" s="356">
        <v>400</v>
      </c>
      <c r="BD981" s="353">
        <f t="shared" ref="BD981:BH981" si="4294">IF(BD786="","",BD786+60)</f>
        <v>193</v>
      </c>
      <c r="BE981" s="353">
        <f t="shared" si="4294"/>
        <v>193</v>
      </c>
      <c r="BF981" s="353">
        <f t="shared" si="4294"/>
        <v>208</v>
      </c>
      <c r="BG981" s="353">
        <f t="shared" si="4294"/>
        <v>223</v>
      </c>
      <c r="BH981" s="353">
        <f t="shared" si="4294"/>
        <v>238</v>
      </c>
      <c r="BI981" s="146" t="str">
        <f t="shared" si="4207"/>
        <v>193;193</v>
      </c>
      <c r="BJ981" s="352">
        <f t="shared" si="4208"/>
        <v>208</v>
      </c>
      <c r="BK981" s="146" t="str">
        <f t="shared" si="4209"/>
        <v>223;238</v>
      </c>
      <c r="BL981" s="25">
        <f t="shared" si="4032"/>
        <v>8130104</v>
      </c>
      <c r="BM981" s="146">
        <f t="shared" ref="BM981" si="4295">BM968</f>
        <v>3080</v>
      </c>
      <c r="BN981" s="146">
        <f t="shared" si="4104"/>
        <v>8</v>
      </c>
      <c r="BO981" s="146">
        <f t="shared" ref="BO981:BP981" si="4296">BO968</f>
        <v>1</v>
      </c>
      <c r="BP981" s="146">
        <f t="shared" si="4296"/>
        <v>4</v>
      </c>
      <c r="BQ981" s="146">
        <f>VLOOKUP(IF(A981=1,0,A981),宝石属性!$B$26:$D$41,2,0)</f>
        <v>10</v>
      </c>
      <c r="BR981" s="146">
        <f>VLOOKUP(IF(A981=1,0,A981),宝石属性!$B$26:$D$41,3,0)</f>
        <v>2</v>
      </c>
      <c r="BS981" s="146">
        <f t="shared" ref="BS981:BV981" si="4297">IF(BS968="","",BS968)</f>
        <v>2</v>
      </c>
      <c r="BT981" s="146">
        <f t="shared" si="4297"/>
        <v>4</v>
      </c>
      <c r="BU981" s="146">
        <f t="shared" si="4297"/>
        <v>7</v>
      </c>
      <c r="BV981" s="146">
        <f t="shared" si="4297"/>
        <v>8</v>
      </c>
      <c r="BW981" s="357">
        <f t="shared" si="4040"/>
        <v>2021</v>
      </c>
      <c r="BX981" s="357">
        <f t="shared" si="4041"/>
        <v>3004</v>
      </c>
    </row>
    <row r="982" spans="1:76" s="353" customFormat="1">
      <c r="A982" s="348">
        <f t="shared" si="4225"/>
        <v>130</v>
      </c>
      <c r="B982" s="348" t="s">
        <v>1112</v>
      </c>
      <c r="C982" s="348" t="str">
        <f t="shared" si="4139"/>
        <v>魔棒</v>
      </c>
      <c r="D982" s="348" t="str">
        <f t="shared" si="4030"/>
        <v>130级橙装魔棒</v>
      </c>
      <c r="E982" s="348">
        <f>VLOOKUP($C982,$C$3:$M$15,COLUMNS($C$3:H$15),0)</f>
        <v>130</v>
      </c>
      <c r="F982" s="348" t="str">
        <f>VLOOKUP($C982,$C$3:$M$15,COLUMNS($C$3:I$15),0)</f>
        <v>phyattack_value</v>
      </c>
      <c r="G982" s="348">
        <f>VLOOKUP($C982,$C$3:$M$15,COLUMNS($C$3:J$15),0)</f>
        <v>150</v>
      </c>
      <c r="H982" s="348" t="str">
        <f>VLOOKUP($C982,$C$3:$M$15,COLUMNS($C$3:K$15),0)</f>
        <v>magicattack_value</v>
      </c>
      <c r="I982" s="348">
        <f>VLOOKUP($C982,$C$3:$M$15,COLUMNS($C$3:L$15),0)</f>
        <v>170</v>
      </c>
      <c r="J982" s="348" t="str">
        <f>VLOOKUP($C982,$C$3:$M$15,COLUMNS($C$3:M$15),0)</f>
        <v>medical_value</v>
      </c>
      <c r="K982" s="344">
        <f t="shared" si="4140"/>
        <v>1087</v>
      </c>
      <c r="L982" s="344">
        <f t="shared" si="4141"/>
        <v>1087</v>
      </c>
      <c r="M982" s="344">
        <f t="shared" si="4142"/>
        <v>1087</v>
      </c>
      <c r="N982" s="344">
        <f t="shared" si="4143"/>
        <v>1087</v>
      </c>
      <c r="O982" s="344">
        <f t="shared" si="4144"/>
        <v>1087</v>
      </c>
      <c r="P982" s="344">
        <f t="shared" si="4145"/>
        <v>1087</v>
      </c>
      <c r="Q982" s="344">
        <f t="shared" si="4146"/>
        <v>1087</v>
      </c>
      <c r="R982" s="344">
        <f t="shared" si="4147"/>
        <v>1087</v>
      </c>
      <c r="S982" s="344">
        <f t="shared" si="4148"/>
        <v>1087</v>
      </c>
      <c r="T982" s="344">
        <f t="shared" si="4149"/>
        <v>1087</v>
      </c>
      <c r="U982" s="356">
        <v>3600</v>
      </c>
      <c r="V982" s="356">
        <v>2800</v>
      </c>
      <c r="W982" s="356">
        <v>2000</v>
      </c>
      <c r="X982" s="356">
        <v>1200</v>
      </c>
      <c r="Y982" s="356">
        <v>400</v>
      </c>
      <c r="Z982" s="344">
        <f t="shared" si="4150"/>
        <v>245</v>
      </c>
      <c r="AA982" s="344">
        <f t="shared" si="4151"/>
        <v>245</v>
      </c>
      <c r="AB982" s="344">
        <f t="shared" si="4152"/>
        <v>245</v>
      </c>
      <c r="AC982" s="344">
        <f t="shared" si="4153"/>
        <v>245</v>
      </c>
      <c r="AD982" s="344">
        <f t="shared" si="4154"/>
        <v>245</v>
      </c>
      <c r="AE982" s="344">
        <f t="shared" si="4155"/>
        <v>245</v>
      </c>
      <c r="AF982" s="344">
        <f t="shared" si="4156"/>
        <v>245</v>
      </c>
      <c r="AG982" s="344">
        <f t="shared" si="4157"/>
        <v>245</v>
      </c>
      <c r="AH982" s="344">
        <f t="shared" si="4158"/>
        <v>245</v>
      </c>
      <c r="AI982" s="344">
        <f t="shared" si="4159"/>
        <v>245</v>
      </c>
      <c r="AJ982" s="356">
        <v>3600</v>
      </c>
      <c r="AK982" s="356">
        <v>2800</v>
      </c>
      <c r="AL982" s="356">
        <v>2000</v>
      </c>
      <c r="AM982" s="356">
        <v>1200</v>
      </c>
      <c r="AN982" s="356">
        <v>400</v>
      </c>
      <c r="AO982" s="344">
        <f t="shared" si="4160"/>
        <v>398</v>
      </c>
      <c r="AP982" s="344">
        <f t="shared" si="4161"/>
        <v>398</v>
      </c>
      <c r="AQ982" s="344">
        <f t="shared" si="4162"/>
        <v>398</v>
      </c>
      <c r="AR982" s="344">
        <f t="shared" si="4163"/>
        <v>398</v>
      </c>
      <c r="AS982" s="344">
        <f t="shared" si="4164"/>
        <v>398</v>
      </c>
      <c r="AT982" s="344">
        <f t="shared" si="4165"/>
        <v>398</v>
      </c>
      <c r="AU982" s="344">
        <f t="shared" si="4166"/>
        <v>398</v>
      </c>
      <c r="AV982" s="344">
        <f t="shared" si="4167"/>
        <v>398</v>
      </c>
      <c r="AW982" s="344">
        <f t="shared" si="4168"/>
        <v>398</v>
      </c>
      <c r="AX982" s="344">
        <f t="shared" si="4169"/>
        <v>398</v>
      </c>
      <c r="AY982" s="356">
        <v>3600</v>
      </c>
      <c r="AZ982" s="356">
        <v>2800</v>
      </c>
      <c r="BA982" s="356">
        <v>2000</v>
      </c>
      <c r="BB982" s="356">
        <v>1200</v>
      </c>
      <c r="BC982" s="356">
        <v>400</v>
      </c>
      <c r="BD982" s="353">
        <f t="shared" ref="BD982:BH982" si="4298">IF(BD787="","",BD787+60)</f>
        <v>193</v>
      </c>
      <c r="BE982" s="353">
        <f t="shared" si="4298"/>
        <v>193</v>
      </c>
      <c r="BF982" s="353">
        <f t="shared" si="4298"/>
        <v>208</v>
      </c>
      <c r="BG982" s="353">
        <f t="shared" si="4298"/>
        <v>223</v>
      </c>
      <c r="BH982" s="353">
        <f t="shared" si="4298"/>
        <v>238</v>
      </c>
      <c r="BI982" s="146" t="str">
        <f t="shared" si="4207"/>
        <v>193;193</v>
      </c>
      <c r="BJ982" s="352">
        <f t="shared" si="4208"/>
        <v>208</v>
      </c>
      <c r="BK982" s="146" t="str">
        <f t="shared" si="4209"/>
        <v>223;238</v>
      </c>
      <c r="BL982" s="25">
        <f t="shared" si="4032"/>
        <v>8130105</v>
      </c>
      <c r="BM982" s="146">
        <f t="shared" ref="BM982" si="4299">BM969</f>
        <v>2824</v>
      </c>
      <c r="BN982" s="146">
        <f t="shared" si="4104"/>
        <v>8</v>
      </c>
      <c r="BO982" s="146">
        <f t="shared" ref="BO982:BP982" si="4300">BO969</f>
        <v>1</v>
      </c>
      <c r="BP982" s="146">
        <f t="shared" si="4300"/>
        <v>5</v>
      </c>
      <c r="BQ982" s="146">
        <f>VLOOKUP(IF(A982=1,0,A982),宝石属性!$B$26:$D$41,2,0)</f>
        <v>10</v>
      </c>
      <c r="BR982" s="146">
        <f>VLOOKUP(IF(A982=1,0,A982),宝石属性!$B$26:$D$41,3,0)</f>
        <v>2</v>
      </c>
      <c r="BS982" s="146">
        <f t="shared" ref="BS982:BV982" si="4301">IF(BS969="","",BS969)</f>
        <v>2</v>
      </c>
      <c r="BT982" s="146">
        <f t="shared" si="4301"/>
        <v>4</v>
      </c>
      <c r="BU982" s="146">
        <f t="shared" si="4301"/>
        <v>7</v>
      </c>
      <c r="BV982" s="146">
        <f t="shared" si="4301"/>
        <v>8</v>
      </c>
      <c r="BW982" s="357">
        <f t="shared" si="4040"/>
        <v>2021</v>
      </c>
      <c r="BX982" s="357">
        <f t="shared" si="4041"/>
        <v>3003</v>
      </c>
    </row>
    <row r="983" spans="1:76" s="353" customFormat="1">
      <c r="A983" s="348">
        <f t="shared" si="4225"/>
        <v>130</v>
      </c>
      <c r="B983" s="348" t="s">
        <v>1112</v>
      </c>
      <c r="C983" s="348" t="str">
        <f t="shared" si="4139"/>
        <v>法杖</v>
      </c>
      <c r="D983" s="348" t="str">
        <f t="shared" si="4030"/>
        <v>130级橙装法杖</v>
      </c>
      <c r="E983" s="348">
        <f>VLOOKUP($C983,$C$3:$M$15,COLUMNS($C$3:H$15),0)</f>
        <v>130</v>
      </c>
      <c r="F983" s="348" t="str">
        <f>VLOOKUP($C983,$C$3:$M$15,COLUMNS($C$3:I$15),0)</f>
        <v>phyattack_value</v>
      </c>
      <c r="G983" s="348">
        <f>VLOOKUP($C983,$C$3:$M$15,COLUMNS($C$3:J$15),0)</f>
        <v>150</v>
      </c>
      <c r="H983" s="348" t="str">
        <f>VLOOKUP($C983,$C$3:$M$15,COLUMNS($C$3:K$15),0)</f>
        <v>magicattack_value</v>
      </c>
      <c r="I983" s="348">
        <f>VLOOKUP($C983,$C$3:$M$15,COLUMNS($C$3:L$15),0)</f>
        <v>170</v>
      </c>
      <c r="J983" s="348" t="str">
        <f>VLOOKUP($C983,$C$3:$M$15,COLUMNS($C$3:M$15),0)</f>
        <v>medical_value</v>
      </c>
      <c r="K983" s="344">
        <f t="shared" si="4140"/>
        <v>1087</v>
      </c>
      <c r="L983" s="344">
        <f t="shared" si="4141"/>
        <v>1087</v>
      </c>
      <c r="M983" s="344">
        <f t="shared" si="4142"/>
        <v>1087</v>
      </c>
      <c r="N983" s="344">
        <f t="shared" si="4143"/>
        <v>1087</v>
      </c>
      <c r="O983" s="344">
        <f t="shared" si="4144"/>
        <v>1087</v>
      </c>
      <c r="P983" s="344">
        <f t="shared" si="4145"/>
        <v>1087</v>
      </c>
      <c r="Q983" s="344">
        <f t="shared" si="4146"/>
        <v>1087</v>
      </c>
      <c r="R983" s="344">
        <f t="shared" si="4147"/>
        <v>1087</v>
      </c>
      <c r="S983" s="344">
        <f t="shared" si="4148"/>
        <v>1087</v>
      </c>
      <c r="T983" s="344">
        <f t="shared" si="4149"/>
        <v>1087</v>
      </c>
      <c r="U983" s="356">
        <v>3600</v>
      </c>
      <c r="V983" s="356">
        <v>2800</v>
      </c>
      <c r="W983" s="356">
        <v>2000</v>
      </c>
      <c r="X983" s="356">
        <v>1200</v>
      </c>
      <c r="Y983" s="356">
        <v>400</v>
      </c>
      <c r="Z983" s="344">
        <f t="shared" si="4150"/>
        <v>245</v>
      </c>
      <c r="AA983" s="344">
        <f t="shared" si="4151"/>
        <v>245</v>
      </c>
      <c r="AB983" s="344">
        <f t="shared" si="4152"/>
        <v>245</v>
      </c>
      <c r="AC983" s="344">
        <f t="shared" si="4153"/>
        <v>245</v>
      </c>
      <c r="AD983" s="344">
        <f t="shared" si="4154"/>
        <v>245</v>
      </c>
      <c r="AE983" s="344">
        <f t="shared" si="4155"/>
        <v>245</v>
      </c>
      <c r="AF983" s="344">
        <f t="shared" si="4156"/>
        <v>245</v>
      </c>
      <c r="AG983" s="344">
        <f t="shared" si="4157"/>
        <v>245</v>
      </c>
      <c r="AH983" s="344">
        <f t="shared" si="4158"/>
        <v>245</v>
      </c>
      <c r="AI983" s="344">
        <f t="shared" si="4159"/>
        <v>245</v>
      </c>
      <c r="AJ983" s="356">
        <v>3600</v>
      </c>
      <c r="AK983" s="356">
        <v>2800</v>
      </c>
      <c r="AL983" s="356">
        <v>2000</v>
      </c>
      <c r="AM983" s="356">
        <v>1200</v>
      </c>
      <c r="AN983" s="356">
        <v>400</v>
      </c>
      <c r="AO983" s="344">
        <f t="shared" si="4160"/>
        <v>398</v>
      </c>
      <c r="AP983" s="344">
        <f t="shared" si="4161"/>
        <v>398</v>
      </c>
      <c r="AQ983" s="344">
        <f t="shared" si="4162"/>
        <v>398</v>
      </c>
      <c r="AR983" s="344">
        <f t="shared" si="4163"/>
        <v>398</v>
      </c>
      <c r="AS983" s="344">
        <f t="shared" si="4164"/>
        <v>398</v>
      </c>
      <c r="AT983" s="344">
        <f t="shared" si="4165"/>
        <v>398</v>
      </c>
      <c r="AU983" s="344">
        <f t="shared" si="4166"/>
        <v>398</v>
      </c>
      <c r="AV983" s="344">
        <f t="shared" si="4167"/>
        <v>398</v>
      </c>
      <c r="AW983" s="344">
        <f t="shared" si="4168"/>
        <v>398</v>
      </c>
      <c r="AX983" s="344">
        <f t="shared" si="4169"/>
        <v>398</v>
      </c>
      <c r="AY983" s="356">
        <v>3600</v>
      </c>
      <c r="AZ983" s="356">
        <v>2800</v>
      </c>
      <c r="BA983" s="356">
        <v>2000</v>
      </c>
      <c r="BB983" s="356">
        <v>1200</v>
      </c>
      <c r="BC983" s="356">
        <v>400</v>
      </c>
      <c r="BD983" s="353">
        <f t="shared" ref="BD983:BH983" si="4302">IF(BD788="","",BD788+60)</f>
        <v>193</v>
      </c>
      <c r="BE983" s="353">
        <f t="shared" si="4302"/>
        <v>193</v>
      </c>
      <c r="BF983" s="353">
        <f t="shared" si="4302"/>
        <v>208</v>
      </c>
      <c r="BG983" s="353">
        <f t="shared" si="4302"/>
        <v>223</v>
      </c>
      <c r="BH983" s="353">
        <f t="shared" si="4302"/>
        <v>238</v>
      </c>
      <c r="BI983" s="146" t="str">
        <f t="shared" si="4207"/>
        <v>193;193</v>
      </c>
      <c r="BJ983" s="352">
        <f t="shared" si="4208"/>
        <v>208</v>
      </c>
      <c r="BK983" s="146" t="str">
        <f t="shared" si="4209"/>
        <v>223;238</v>
      </c>
      <c r="BL983" s="25">
        <f t="shared" si="4032"/>
        <v>8130106</v>
      </c>
      <c r="BM983" s="146">
        <f t="shared" ref="BM983" si="4303">BM970</f>
        <v>4104</v>
      </c>
      <c r="BN983" s="146">
        <f t="shared" si="4104"/>
        <v>8</v>
      </c>
      <c r="BO983" s="146">
        <f t="shared" ref="BO983:BP983" si="4304">BO970</f>
        <v>1</v>
      </c>
      <c r="BP983" s="146">
        <f t="shared" si="4304"/>
        <v>6</v>
      </c>
      <c r="BQ983" s="146">
        <f>VLOOKUP(IF(A983=1,0,A983),宝石属性!$B$26:$D$41,2,0)</f>
        <v>10</v>
      </c>
      <c r="BR983" s="146">
        <f>VLOOKUP(IF(A983=1,0,A983),宝石属性!$B$26:$D$41,3,0)</f>
        <v>2</v>
      </c>
      <c r="BS983" s="146">
        <f t="shared" ref="BS983:BV983" si="4305">IF(BS970="","",BS970)</f>
        <v>2</v>
      </c>
      <c r="BT983" s="146">
        <f t="shared" si="4305"/>
        <v>4</v>
      </c>
      <c r="BU983" s="146">
        <f t="shared" si="4305"/>
        <v>7</v>
      </c>
      <c r="BV983" s="146">
        <f t="shared" si="4305"/>
        <v>8</v>
      </c>
      <c r="BW983" s="357">
        <f t="shared" si="4040"/>
        <v>2021</v>
      </c>
      <c r="BX983" s="357">
        <f t="shared" si="4041"/>
        <v>3003</v>
      </c>
    </row>
    <row r="984" spans="1:76" s="353" customFormat="1">
      <c r="A984" s="348">
        <f t="shared" si="4225"/>
        <v>130</v>
      </c>
      <c r="B984" s="348" t="s">
        <v>1112</v>
      </c>
      <c r="C984" s="348" t="str">
        <f t="shared" si="4139"/>
        <v>男衣</v>
      </c>
      <c r="D984" s="348" t="str">
        <f t="shared" si="4030"/>
        <v>130级橙装男衣</v>
      </c>
      <c r="E984" s="348">
        <f>VLOOKUP($C984,$C$3:$M$15,COLUMNS($C$3:H$15),0)</f>
        <v>60</v>
      </c>
      <c r="F984" s="348" t="str">
        <f>VLOOKUP($C984,$C$3:$M$15,COLUMNS($C$3:I$15),0)</f>
        <v>maxhp_value</v>
      </c>
      <c r="G984" s="348">
        <f>VLOOKUP($C984,$C$3:$M$15,COLUMNS($C$3:J$15),0)</f>
        <v>140</v>
      </c>
      <c r="H984" s="348" t="str">
        <f>VLOOKUP($C984,$C$3:$M$15,COLUMNS($C$3:K$15),0)</f>
        <v>defend_value</v>
      </c>
      <c r="I984" s="348" t="str">
        <f>VLOOKUP($C984,$C$3:$M$15,COLUMNS($C$3:L$15),0)</f>
        <v/>
      </c>
      <c r="J984" s="348" t="str">
        <f>VLOOKUP($C984,$C$3:$M$15,COLUMNS($C$3:M$15),0)</f>
        <v/>
      </c>
      <c r="K984" s="344">
        <f t="shared" si="4140"/>
        <v>870</v>
      </c>
      <c r="L984" s="344">
        <f t="shared" si="4141"/>
        <v>870</v>
      </c>
      <c r="M984" s="344">
        <f t="shared" si="4142"/>
        <v>870</v>
      </c>
      <c r="N984" s="344">
        <f t="shared" si="4143"/>
        <v>870</v>
      </c>
      <c r="O984" s="344">
        <f t="shared" si="4144"/>
        <v>870</v>
      </c>
      <c r="P984" s="344">
        <f t="shared" si="4145"/>
        <v>870</v>
      </c>
      <c r="Q984" s="344">
        <f t="shared" si="4146"/>
        <v>870</v>
      </c>
      <c r="R984" s="344">
        <f t="shared" si="4147"/>
        <v>870</v>
      </c>
      <c r="S984" s="344">
        <f t="shared" si="4148"/>
        <v>870</v>
      </c>
      <c r="T984" s="344">
        <f t="shared" si="4149"/>
        <v>870</v>
      </c>
      <c r="U984" s="356">
        <v>3600</v>
      </c>
      <c r="V984" s="356">
        <v>2800</v>
      </c>
      <c r="W984" s="356">
        <v>2000</v>
      </c>
      <c r="X984" s="356">
        <v>1200</v>
      </c>
      <c r="Y984" s="356">
        <v>400</v>
      </c>
      <c r="Z984" s="344">
        <f t="shared" si="4150"/>
        <v>272</v>
      </c>
      <c r="AA984" s="344">
        <f t="shared" si="4151"/>
        <v>272</v>
      </c>
      <c r="AB984" s="344">
        <f t="shared" si="4152"/>
        <v>272</v>
      </c>
      <c r="AC984" s="344">
        <f t="shared" si="4153"/>
        <v>272</v>
      </c>
      <c r="AD984" s="344">
        <f t="shared" si="4154"/>
        <v>272</v>
      </c>
      <c r="AE984" s="344">
        <f t="shared" si="4155"/>
        <v>272</v>
      </c>
      <c r="AF984" s="344">
        <f t="shared" si="4156"/>
        <v>272</v>
      </c>
      <c r="AG984" s="344">
        <f t="shared" si="4157"/>
        <v>272</v>
      </c>
      <c r="AH984" s="344">
        <f t="shared" si="4158"/>
        <v>272</v>
      </c>
      <c r="AI984" s="344">
        <f t="shared" si="4159"/>
        <v>272</v>
      </c>
      <c r="AJ984" s="356">
        <v>3600</v>
      </c>
      <c r="AK984" s="356">
        <v>2800</v>
      </c>
      <c r="AL984" s="356">
        <v>2000</v>
      </c>
      <c r="AM984" s="356">
        <v>1200</v>
      </c>
      <c r="AN984" s="356">
        <v>400</v>
      </c>
      <c r="AO984" s="344" t="str">
        <f t="shared" si="4160"/>
        <v/>
      </c>
      <c r="AP984" s="344" t="str">
        <f t="shared" si="4161"/>
        <v/>
      </c>
      <c r="AQ984" s="344" t="str">
        <f t="shared" si="4162"/>
        <v/>
      </c>
      <c r="AR984" s="344" t="str">
        <f t="shared" si="4163"/>
        <v/>
      </c>
      <c r="AS984" s="344" t="str">
        <f t="shared" si="4164"/>
        <v/>
      </c>
      <c r="AT984" s="344" t="str">
        <f t="shared" si="4165"/>
        <v/>
      </c>
      <c r="AU984" s="344" t="str">
        <f t="shared" si="4166"/>
        <v/>
      </c>
      <c r="AV984" s="344" t="str">
        <f t="shared" si="4167"/>
        <v/>
      </c>
      <c r="AW984" s="344" t="str">
        <f t="shared" si="4168"/>
        <v/>
      </c>
      <c r="AX984" s="344" t="str">
        <f t="shared" si="4169"/>
        <v/>
      </c>
      <c r="AY984" s="356">
        <v>3600</v>
      </c>
      <c r="AZ984" s="356">
        <v>2800</v>
      </c>
      <c r="BA984" s="356">
        <v>2000</v>
      </c>
      <c r="BB984" s="356">
        <v>1200</v>
      </c>
      <c r="BC984" s="356">
        <v>400</v>
      </c>
      <c r="BD984" s="353">
        <f t="shared" ref="BD984:BH984" si="4306">IF(BD789="","",BD789+60)</f>
        <v>193</v>
      </c>
      <c r="BE984" s="353">
        <f t="shared" si="4306"/>
        <v>193</v>
      </c>
      <c r="BF984" s="353">
        <f t="shared" si="4306"/>
        <v>208</v>
      </c>
      <c r="BG984" s="353">
        <f t="shared" si="4306"/>
        <v>223</v>
      </c>
      <c r="BH984" s="353">
        <f t="shared" si="4306"/>
        <v>238</v>
      </c>
      <c r="BI984" s="146" t="str">
        <f t="shared" si="4207"/>
        <v>193;193</v>
      </c>
      <c r="BJ984" s="352">
        <f t="shared" si="4208"/>
        <v>208</v>
      </c>
      <c r="BK984" s="146" t="str">
        <f t="shared" si="4209"/>
        <v>223;238</v>
      </c>
      <c r="BL984" s="25">
        <f t="shared" si="4032"/>
        <v>8130207</v>
      </c>
      <c r="BM984" s="146">
        <f t="shared" ref="BM984" si="4307">BM971</f>
        <v>312</v>
      </c>
      <c r="BN984" s="146">
        <f t="shared" si="4104"/>
        <v>8</v>
      </c>
      <c r="BO984" s="146">
        <f t="shared" ref="BO984:BP984" si="4308">BO971</f>
        <v>2</v>
      </c>
      <c r="BP984" s="146">
        <f t="shared" si="4308"/>
        <v>7</v>
      </c>
      <c r="BQ984" s="146">
        <f>VLOOKUP(IF(A984=1,0,A984),宝石属性!$B$26:$D$41,2,0)</f>
        <v>10</v>
      </c>
      <c r="BR984" s="146">
        <f>VLOOKUP(IF(A984=1,0,A984),宝石属性!$B$26:$D$41,3,0)</f>
        <v>2</v>
      </c>
      <c r="BS984" s="146">
        <f t="shared" ref="BS984:BV984" si="4309">IF(BS971="","",BS971)</f>
        <v>1</v>
      </c>
      <c r="BT984" s="146">
        <f t="shared" si="4309"/>
        <v>3</v>
      </c>
      <c r="BU984" s="146">
        <f t="shared" si="4309"/>
        <v>5</v>
      </c>
      <c r="BV984" s="146">
        <f t="shared" si="4309"/>
        <v>7</v>
      </c>
      <c r="BW984" s="357">
        <f t="shared" si="4040"/>
        <v>2024</v>
      </c>
      <c r="BX984" s="357">
        <f t="shared" si="4041"/>
        <v>3004</v>
      </c>
    </row>
    <row r="985" spans="1:76" s="353" customFormat="1">
      <c r="A985" s="348">
        <f t="shared" si="4225"/>
        <v>130</v>
      </c>
      <c r="B985" s="348" t="s">
        <v>1112</v>
      </c>
      <c r="C985" s="348" t="str">
        <f t="shared" si="4139"/>
        <v>女衣</v>
      </c>
      <c r="D985" s="348" t="str">
        <f t="shared" si="4030"/>
        <v>130级橙装女衣</v>
      </c>
      <c r="E985" s="348">
        <f>VLOOKUP($C985,$C$3:$M$15,COLUMNS($C$3:H$15),0)</f>
        <v>60</v>
      </c>
      <c r="F985" s="348" t="str">
        <f>VLOOKUP($C985,$C$3:$M$15,COLUMNS($C$3:I$15),0)</f>
        <v>maxhp_value</v>
      </c>
      <c r="G985" s="348">
        <f>VLOOKUP($C985,$C$3:$M$15,COLUMNS($C$3:J$15),0)</f>
        <v>140</v>
      </c>
      <c r="H985" s="348" t="str">
        <f>VLOOKUP($C985,$C$3:$M$15,COLUMNS($C$3:K$15),0)</f>
        <v>defend_value</v>
      </c>
      <c r="I985" s="348" t="str">
        <f>VLOOKUP($C985,$C$3:$M$15,COLUMNS($C$3:L$15),0)</f>
        <v/>
      </c>
      <c r="J985" s="348" t="str">
        <f>VLOOKUP($C985,$C$3:$M$15,COLUMNS($C$3:M$15),0)</f>
        <v/>
      </c>
      <c r="K985" s="344">
        <f t="shared" si="4140"/>
        <v>870</v>
      </c>
      <c r="L985" s="344">
        <f t="shared" si="4141"/>
        <v>870</v>
      </c>
      <c r="M985" s="344">
        <f t="shared" si="4142"/>
        <v>870</v>
      </c>
      <c r="N985" s="344">
        <f t="shared" si="4143"/>
        <v>870</v>
      </c>
      <c r="O985" s="344">
        <f t="shared" si="4144"/>
        <v>870</v>
      </c>
      <c r="P985" s="344">
        <f t="shared" si="4145"/>
        <v>870</v>
      </c>
      <c r="Q985" s="344">
        <f t="shared" si="4146"/>
        <v>870</v>
      </c>
      <c r="R985" s="344">
        <f t="shared" si="4147"/>
        <v>870</v>
      </c>
      <c r="S985" s="344">
        <f t="shared" si="4148"/>
        <v>870</v>
      </c>
      <c r="T985" s="344">
        <f t="shared" si="4149"/>
        <v>870</v>
      </c>
      <c r="U985" s="356">
        <v>3600</v>
      </c>
      <c r="V985" s="356">
        <v>2800</v>
      </c>
      <c r="W985" s="356">
        <v>2000</v>
      </c>
      <c r="X985" s="356">
        <v>1200</v>
      </c>
      <c r="Y985" s="356">
        <v>400</v>
      </c>
      <c r="Z985" s="344">
        <f t="shared" si="4150"/>
        <v>272</v>
      </c>
      <c r="AA985" s="344">
        <f t="shared" si="4151"/>
        <v>272</v>
      </c>
      <c r="AB985" s="344">
        <f t="shared" si="4152"/>
        <v>272</v>
      </c>
      <c r="AC985" s="344">
        <f t="shared" si="4153"/>
        <v>272</v>
      </c>
      <c r="AD985" s="344">
        <f t="shared" si="4154"/>
        <v>272</v>
      </c>
      <c r="AE985" s="344">
        <f t="shared" si="4155"/>
        <v>272</v>
      </c>
      <c r="AF985" s="344">
        <f t="shared" si="4156"/>
        <v>272</v>
      </c>
      <c r="AG985" s="344">
        <f t="shared" si="4157"/>
        <v>272</v>
      </c>
      <c r="AH985" s="344">
        <f t="shared" si="4158"/>
        <v>272</v>
      </c>
      <c r="AI985" s="344">
        <f t="shared" si="4159"/>
        <v>272</v>
      </c>
      <c r="AJ985" s="356">
        <v>3600</v>
      </c>
      <c r="AK985" s="356">
        <v>2800</v>
      </c>
      <c r="AL985" s="356">
        <v>2000</v>
      </c>
      <c r="AM985" s="356">
        <v>1200</v>
      </c>
      <c r="AN985" s="356">
        <v>400</v>
      </c>
      <c r="AO985" s="344" t="str">
        <f t="shared" si="4160"/>
        <v/>
      </c>
      <c r="AP985" s="344" t="str">
        <f t="shared" si="4161"/>
        <v/>
      </c>
      <c r="AQ985" s="344" t="str">
        <f t="shared" si="4162"/>
        <v/>
      </c>
      <c r="AR985" s="344" t="str">
        <f t="shared" si="4163"/>
        <v/>
      </c>
      <c r="AS985" s="344" t="str">
        <f t="shared" si="4164"/>
        <v/>
      </c>
      <c r="AT985" s="344" t="str">
        <f t="shared" si="4165"/>
        <v/>
      </c>
      <c r="AU985" s="344" t="str">
        <f t="shared" si="4166"/>
        <v/>
      </c>
      <c r="AV985" s="344" t="str">
        <f t="shared" si="4167"/>
        <v/>
      </c>
      <c r="AW985" s="344" t="str">
        <f t="shared" si="4168"/>
        <v/>
      </c>
      <c r="AX985" s="344" t="str">
        <f t="shared" si="4169"/>
        <v/>
      </c>
      <c r="AY985" s="356">
        <v>3600</v>
      </c>
      <c r="AZ985" s="356">
        <v>2800</v>
      </c>
      <c r="BA985" s="356">
        <v>2000</v>
      </c>
      <c r="BB985" s="356">
        <v>1200</v>
      </c>
      <c r="BC985" s="356">
        <v>400</v>
      </c>
      <c r="BD985" s="353">
        <f t="shared" ref="BD985:BH985" si="4310">IF(BD790="","",BD790+60)</f>
        <v>193</v>
      </c>
      <c r="BE985" s="353">
        <f t="shared" si="4310"/>
        <v>193</v>
      </c>
      <c r="BF985" s="353">
        <f t="shared" si="4310"/>
        <v>208</v>
      </c>
      <c r="BG985" s="353">
        <f t="shared" si="4310"/>
        <v>223</v>
      </c>
      <c r="BH985" s="353">
        <f t="shared" si="4310"/>
        <v>238</v>
      </c>
      <c r="BI985" s="146" t="str">
        <f t="shared" si="4207"/>
        <v>193;193</v>
      </c>
      <c r="BJ985" s="352">
        <f t="shared" si="4208"/>
        <v>208</v>
      </c>
      <c r="BK985" s="146" t="str">
        <f t="shared" si="4209"/>
        <v>223;238</v>
      </c>
      <c r="BL985" s="25">
        <f t="shared" si="4032"/>
        <v>8130208</v>
      </c>
      <c r="BM985" s="146">
        <f t="shared" ref="BM985" si="4311">BM972</f>
        <v>568</v>
      </c>
      <c r="BN985" s="146">
        <f t="shared" si="4104"/>
        <v>8</v>
      </c>
      <c r="BO985" s="146">
        <f t="shared" ref="BO985:BP985" si="4312">BO972</f>
        <v>2</v>
      </c>
      <c r="BP985" s="146">
        <f t="shared" si="4312"/>
        <v>8</v>
      </c>
      <c r="BQ985" s="146">
        <f>VLOOKUP(IF(A985=1,0,A985),宝石属性!$B$26:$D$41,2,0)</f>
        <v>10</v>
      </c>
      <c r="BR985" s="146">
        <f>VLOOKUP(IF(A985=1,0,A985),宝石属性!$B$26:$D$41,3,0)</f>
        <v>2</v>
      </c>
      <c r="BS985" s="146">
        <f t="shared" ref="BS985:BV985" si="4313">IF(BS972="","",BS972)</f>
        <v>1</v>
      </c>
      <c r="BT985" s="146">
        <f t="shared" si="4313"/>
        <v>3</v>
      </c>
      <c r="BU985" s="146">
        <f t="shared" si="4313"/>
        <v>5</v>
      </c>
      <c r="BV985" s="146">
        <f t="shared" si="4313"/>
        <v>7</v>
      </c>
      <c r="BW985" s="357">
        <f t="shared" si="4040"/>
        <v>2024</v>
      </c>
      <c r="BX985" s="357">
        <f t="shared" si="4041"/>
        <v>3004</v>
      </c>
    </row>
    <row r="986" spans="1:76" s="353" customFormat="1">
      <c r="A986" s="348">
        <f t="shared" si="4225"/>
        <v>130</v>
      </c>
      <c r="B986" s="348" t="s">
        <v>1112</v>
      </c>
      <c r="C986" s="348" t="str">
        <f t="shared" si="4139"/>
        <v>男头盔</v>
      </c>
      <c r="D986" s="348" t="str">
        <f t="shared" si="4030"/>
        <v>130级橙装男头盔</v>
      </c>
      <c r="E986" s="348">
        <f>VLOOKUP($C986,$C$3:$M$15,COLUMNS($C$3:H$15),0)</f>
        <v>90</v>
      </c>
      <c r="F986" s="348" t="str">
        <f>VLOOKUP($C986,$C$3:$M$15,COLUMNS($C$3:I$15),0)</f>
        <v>maxmp_value</v>
      </c>
      <c r="G986" s="348">
        <f>VLOOKUP($C986,$C$3:$M$15,COLUMNS($C$3:J$15),0)</f>
        <v>140</v>
      </c>
      <c r="H986" s="348" t="str">
        <f>VLOOKUP($C986,$C$3:$M$15,COLUMNS($C$3:K$15),0)</f>
        <v>defend_value</v>
      </c>
      <c r="I986" s="348" t="str">
        <f>VLOOKUP($C986,$C$3:$M$15,COLUMNS($C$3:L$15),0)</f>
        <v/>
      </c>
      <c r="J986" s="348" t="str">
        <f>VLOOKUP($C986,$C$3:$M$15,COLUMNS($C$3:M$15),0)</f>
        <v/>
      </c>
      <c r="K986" s="344">
        <f t="shared" si="4140"/>
        <v>1087</v>
      </c>
      <c r="L986" s="344">
        <f t="shared" si="4141"/>
        <v>1087</v>
      </c>
      <c r="M986" s="344">
        <f t="shared" si="4142"/>
        <v>1087</v>
      </c>
      <c r="N986" s="344">
        <f t="shared" si="4143"/>
        <v>1087</v>
      </c>
      <c r="O986" s="344">
        <f t="shared" si="4144"/>
        <v>1087</v>
      </c>
      <c r="P986" s="344">
        <f t="shared" si="4145"/>
        <v>1087</v>
      </c>
      <c r="Q986" s="344">
        <f t="shared" si="4146"/>
        <v>1087</v>
      </c>
      <c r="R986" s="344">
        <f t="shared" si="4147"/>
        <v>1087</v>
      </c>
      <c r="S986" s="344">
        <f t="shared" si="4148"/>
        <v>1087</v>
      </c>
      <c r="T986" s="344">
        <f t="shared" si="4149"/>
        <v>1087</v>
      </c>
      <c r="U986" s="356">
        <v>3600</v>
      </c>
      <c r="V986" s="356">
        <v>2800</v>
      </c>
      <c r="W986" s="356">
        <v>2000</v>
      </c>
      <c r="X986" s="356">
        <v>1200</v>
      </c>
      <c r="Y986" s="356">
        <v>400</v>
      </c>
      <c r="Z986" s="344">
        <f t="shared" si="4150"/>
        <v>163</v>
      </c>
      <c r="AA986" s="344">
        <f t="shared" si="4151"/>
        <v>163</v>
      </c>
      <c r="AB986" s="344">
        <f t="shared" si="4152"/>
        <v>163</v>
      </c>
      <c r="AC986" s="344">
        <f t="shared" si="4153"/>
        <v>163</v>
      </c>
      <c r="AD986" s="344">
        <f t="shared" si="4154"/>
        <v>163</v>
      </c>
      <c r="AE986" s="344">
        <f t="shared" si="4155"/>
        <v>163</v>
      </c>
      <c r="AF986" s="344">
        <f t="shared" si="4156"/>
        <v>163</v>
      </c>
      <c r="AG986" s="344">
        <f t="shared" si="4157"/>
        <v>163</v>
      </c>
      <c r="AH986" s="344">
        <f t="shared" si="4158"/>
        <v>163</v>
      </c>
      <c r="AI986" s="344">
        <f t="shared" si="4159"/>
        <v>163</v>
      </c>
      <c r="AJ986" s="356">
        <v>3600</v>
      </c>
      <c r="AK986" s="356">
        <v>2800</v>
      </c>
      <c r="AL986" s="356">
        <v>2000</v>
      </c>
      <c r="AM986" s="356">
        <v>1200</v>
      </c>
      <c r="AN986" s="356">
        <v>400</v>
      </c>
      <c r="AO986" s="344" t="str">
        <f t="shared" si="4160"/>
        <v/>
      </c>
      <c r="AP986" s="344" t="str">
        <f t="shared" si="4161"/>
        <v/>
      </c>
      <c r="AQ986" s="344" t="str">
        <f t="shared" si="4162"/>
        <v/>
      </c>
      <c r="AR986" s="344" t="str">
        <f t="shared" si="4163"/>
        <v/>
      </c>
      <c r="AS986" s="344" t="str">
        <f t="shared" si="4164"/>
        <v/>
      </c>
      <c r="AT986" s="344" t="str">
        <f t="shared" si="4165"/>
        <v/>
      </c>
      <c r="AU986" s="344" t="str">
        <f t="shared" si="4166"/>
        <v/>
      </c>
      <c r="AV986" s="344" t="str">
        <f t="shared" si="4167"/>
        <v/>
      </c>
      <c r="AW986" s="344" t="str">
        <f t="shared" si="4168"/>
        <v/>
      </c>
      <c r="AX986" s="344" t="str">
        <f t="shared" si="4169"/>
        <v/>
      </c>
      <c r="AY986" s="356">
        <v>3600</v>
      </c>
      <c r="AZ986" s="356">
        <v>2800</v>
      </c>
      <c r="BA986" s="356">
        <v>2000</v>
      </c>
      <c r="BB986" s="356">
        <v>1200</v>
      </c>
      <c r="BC986" s="356">
        <v>400</v>
      </c>
      <c r="BD986" s="353" t="str">
        <f t="shared" ref="BD986:BH986" si="4314">IF(BD791="","",BD791+60)</f>
        <v/>
      </c>
      <c r="BE986" s="353" t="str">
        <f t="shared" si="4314"/>
        <v/>
      </c>
      <c r="BF986" s="353" t="str">
        <f t="shared" si="4314"/>
        <v/>
      </c>
      <c r="BG986" s="353" t="str">
        <f t="shared" si="4314"/>
        <v/>
      </c>
      <c r="BH986" s="353" t="str">
        <f t="shared" si="4314"/>
        <v/>
      </c>
      <c r="BI986" s="146" t="str">
        <f t="shared" si="4207"/>
        <v/>
      </c>
      <c r="BJ986" s="352" t="str">
        <f t="shared" si="4208"/>
        <v/>
      </c>
      <c r="BK986" s="146" t="str">
        <f t="shared" si="4209"/>
        <v/>
      </c>
      <c r="BL986" s="25">
        <f t="shared" si="4032"/>
        <v>8130309</v>
      </c>
      <c r="BM986" s="146">
        <f t="shared" ref="BM986" si="4315">BM973</f>
        <v>1640</v>
      </c>
      <c r="BN986" s="146">
        <f t="shared" si="4104"/>
        <v>8</v>
      </c>
      <c r="BO986" s="146">
        <f t="shared" ref="BO986:BP986" si="4316">BO973</f>
        <v>3</v>
      </c>
      <c r="BP986" s="146">
        <f t="shared" si="4316"/>
        <v>9</v>
      </c>
      <c r="BQ986" s="146">
        <f>VLOOKUP(IF(A986=1,0,A986),宝石属性!$B$26:$D$41,2,0)</f>
        <v>10</v>
      </c>
      <c r="BR986" s="146">
        <f>VLOOKUP(IF(A986=1,0,A986),宝石属性!$B$26:$D$41,3,0)</f>
        <v>2</v>
      </c>
      <c r="BS986" s="146">
        <f t="shared" ref="BS986:BV986" si="4317">IF(BS973="","",BS973)</f>
        <v>2</v>
      </c>
      <c r="BT986" s="146">
        <f t="shared" si="4317"/>
        <v>3</v>
      </c>
      <c r="BU986" s="146" t="str">
        <f t="shared" si="4317"/>
        <v/>
      </c>
      <c r="BV986" s="146" t="str">
        <f t="shared" si="4317"/>
        <v/>
      </c>
      <c r="BW986" s="357">
        <f t="shared" si="4040"/>
        <v>2027</v>
      </c>
      <c r="BX986" s="357">
        <f t="shared" si="4041"/>
        <v>3004</v>
      </c>
    </row>
    <row r="987" spans="1:76" s="353" customFormat="1">
      <c r="A987" s="348">
        <f t="shared" si="4225"/>
        <v>130</v>
      </c>
      <c r="B987" s="348" t="s">
        <v>1112</v>
      </c>
      <c r="C987" s="348" t="str">
        <f t="shared" si="4139"/>
        <v>女头饰</v>
      </c>
      <c r="D987" s="348" t="str">
        <f t="shared" si="4030"/>
        <v>130级橙装女头饰</v>
      </c>
      <c r="E987" s="348">
        <f>VLOOKUP($C987,$C$3:$M$15,COLUMNS($C$3:H$15),0)</f>
        <v>90</v>
      </c>
      <c r="F987" s="348" t="str">
        <f>VLOOKUP($C987,$C$3:$M$15,COLUMNS($C$3:I$15),0)</f>
        <v>maxmp_value</v>
      </c>
      <c r="G987" s="348">
        <f>VLOOKUP($C987,$C$3:$M$15,COLUMNS($C$3:J$15),0)</f>
        <v>140</v>
      </c>
      <c r="H987" s="348" t="str">
        <f>VLOOKUP($C987,$C$3:$M$15,COLUMNS($C$3:K$15),0)</f>
        <v>defend_value</v>
      </c>
      <c r="I987" s="348" t="str">
        <f>VLOOKUP($C987,$C$3:$M$15,COLUMNS($C$3:L$15),0)</f>
        <v/>
      </c>
      <c r="J987" s="348" t="str">
        <f>VLOOKUP($C987,$C$3:$M$15,COLUMNS($C$3:M$15),0)</f>
        <v/>
      </c>
      <c r="K987" s="344">
        <f t="shared" si="4140"/>
        <v>1087</v>
      </c>
      <c r="L987" s="344">
        <f t="shared" si="4141"/>
        <v>1087</v>
      </c>
      <c r="M987" s="344">
        <f t="shared" si="4142"/>
        <v>1087</v>
      </c>
      <c r="N987" s="344">
        <f t="shared" si="4143"/>
        <v>1087</v>
      </c>
      <c r="O987" s="344">
        <f t="shared" si="4144"/>
        <v>1087</v>
      </c>
      <c r="P987" s="344">
        <f t="shared" si="4145"/>
        <v>1087</v>
      </c>
      <c r="Q987" s="344">
        <f t="shared" si="4146"/>
        <v>1087</v>
      </c>
      <c r="R987" s="344">
        <f t="shared" si="4147"/>
        <v>1087</v>
      </c>
      <c r="S987" s="344">
        <f t="shared" si="4148"/>
        <v>1087</v>
      </c>
      <c r="T987" s="344">
        <f t="shared" si="4149"/>
        <v>1087</v>
      </c>
      <c r="U987" s="356">
        <v>3600</v>
      </c>
      <c r="V987" s="356">
        <v>2800</v>
      </c>
      <c r="W987" s="356">
        <v>2000</v>
      </c>
      <c r="X987" s="356">
        <v>1200</v>
      </c>
      <c r="Y987" s="356">
        <v>400</v>
      </c>
      <c r="Z987" s="344">
        <f t="shared" si="4150"/>
        <v>163</v>
      </c>
      <c r="AA987" s="344">
        <f t="shared" si="4151"/>
        <v>163</v>
      </c>
      <c r="AB987" s="344">
        <f t="shared" si="4152"/>
        <v>163</v>
      </c>
      <c r="AC987" s="344">
        <f t="shared" si="4153"/>
        <v>163</v>
      </c>
      <c r="AD987" s="344">
        <f t="shared" si="4154"/>
        <v>163</v>
      </c>
      <c r="AE987" s="344">
        <f t="shared" si="4155"/>
        <v>163</v>
      </c>
      <c r="AF987" s="344">
        <f t="shared" si="4156"/>
        <v>163</v>
      </c>
      <c r="AG987" s="344">
        <f t="shared" si="4157"/>
        <v>163</v>
      </c>
      <c r="AH987" s="344">
        <f t="shared" si="4158"/>
        <v>163</v>
      </c>
      <c r="AI987" s="344">
        <f t="shared" si="4159"/>
        <v>163</v>
      </c>
      <c r="AJ987" s="356">
        <v>3600</v>
      </c>
      <c r="AK987" s="356">
        <v>2800</v>
      </c>
      <c r="AL987" s="356">
        <v>2000</v>
      </c>
      <c r="AM987" s="356">
        <v>1200</v>
      </c>
      <c r="AN987" s="356">
        <v>400</v>
      </c>
      <c r="AO987" s="344" t="str">
        <f t="shared" si="4160"/>
        <v/>
      </c>
      <c r="AP987" s="344" t="str">
        <f t="shared" si="4161"/>
        <v/>
      </c>
      <c r="AQ987" s="344" t="str">
        <f t="shared" si="4162"/>
        <v/>
      </c>
      <c r="AR987" s="344" t="str">
        <f t="shared" si="4163"/>
        <v/>
      </c>
      <c r="AS987" s="344" t="str">
        <f t="shared" si="4164"/>
        <v/>
      </c>
      <c r="AT987" s="344" t="str">
        <f t="shared" si="4165"/>
        <v/>
      </c>
      <c r="AU987" s="344" t="str">
        <f t="shared" si="4166"/>
        <v/>
      </c>
      <c r="AV987" s="344" t="str">
        <f t="shared" si="4167"/>
        <v/>
      </c>
      <c r="AW987" s="344" t="str">
        <f t="shared" si="4168"/>
        <v/>
      </c>
      <c r="AX987" s="344" t="str">
        <f t="shared" si="4169"/>
        <v/>
      </c>
      <c r="AY987" s="356">
        <v>3600</v>
      </c>
      <c r="AZ987" s="356">
        <v>2800</v>
      </c>
      <c r="BA987" s="356">
        <v>2000</v>
      </c>
      <c r="BB987" s="356">
        <v>1200</v>
      </c>
      <c r="BC987" s="356">
        <v>400</v>
      </c>
      <c r="BD987" s="353" t="str">
        <f t="shared" ref="BD987:BH987" si="4318">IF(BD792="","",BD792+60)</f>
        <v/>
      </c>
      <c r="BE987" s="353" t="str">
        <f t="shared" si="4318"/>
        <v/>
      </c>
      <c r="BF987" s="353" t="str">
        <f t="shared" si="4318"/>
        <v/>
      </c>
      <c r="BG987" s="353" t="str">
        <f t="shared" si="4318"/>
        <v/>
      </c>
      <c r="BH987" s="353" t="str">
        <f t="shared" si="4318"/>
        <v/>
      </c>
      <c r="BI987" s="146" t="str">
        <f t="shared" si="4207"/>
        <v/>
      </c>
      <c r="BJ987" s="352" t="str">
        <f t="shared" si="4208"/>
        <v/>
      </c>
      <c r="BK987" s="146" t="str">
        <f t="shared" si="4209"/>
        <v/>
      </c>
      <c r="BL987" s="25">
        <f t="shared" si="4032"/>
        <v>8130310</v>
      </c>
      <c r="BM987" s="146">
        <f t="shared" ref="BM987" si="4319">BM974</f>
        <v>1384</v>
      </c>
      <c r="BN987" s="146">
        <f t="shared" si="4104"/>
        <v>8</v>
      </c>
      <c r="BO987" s="146">
        <f t="shared" ref="BO987:BP987" si="4320">BO974</f>
        <v>3</v>
      </c>
      <c r="BP987" s="146">
        <f t="shared" si="4320"/>
        <v>10</v>
      </c>
      <c r="BQ987" s="146">
        <f>VLOOKUP(IF(A987=1,0,A987),宝石属性!$B$26:$D$41,2,0)</f>
        <v>10</v>
      </c>
      <c r="BR987" s="146">
        <f>VLOOKUP(IF(A987=1,0,A987),宝石属性!$B$26:$D$41,3,0)</f>
        <v>2</v>
      </c>
      <c r="BS987" s="146">
        <f t="shared" ref="BS987:BV987" si="4321">IF(BS974="","",BS974)</f>
        <v>2</v>
      </c>
      <c r="BT987" s="146">
        <f t="shared" si="4321"/>
        <v>3</v>
      </c>
      <c r="BU987" s="146" t="str">
        <f t="shared" si="4321"/>
        <v/>
      </c>
      <c r="BV987" s="146" t="str">
        <f t="shared" si="4321"/>
        <v/>
      </c>
      <c r="BW987" s="357">
        <f t="shared" si="4040"/>
        <v>2027</v>
      </c>
      <c r="BX987" s="357">
        <f t="shared" si="4041"/>
        <v>3004</v>
      </c>
    </row>
    <row r="988" spans="1:76" s="353" customFormat="1">
      <c r="A988" s="348">
        <f t="shared" si="4225"/>
        <v>130</v>
      </c>
      <c r="B988" s="348" t="s">
        <v>1112</v>
      </c>
      <c r="C988" s="348" t="str">
        <f t="shared" si="4139"/>
        <v>项链</v>
      </c>
      <c r="D988" s="348" t="str">
        <f t="shared" si="4030"/>
        <v>130级橙装项链</v>
      </c>
      <c r="E988" s="348">
        <f>VLOOKUP($C988,$C$3:$M$15,COLUMNS($C$3:H$15),0)</f>
        <v>150</v>
      </c>
      <c r="F988" s="348" t="str">
        <f>VLOOKUP($C988,$C$3:$M$15,COLUMNS($C$3:I$15),0)</f>
        <v>magicattack_value</v>
      </c>
      <c r="G988" s="348">
        <f>VLOOKUP($C988,$C$3:$M$15,COLUMNS($C$3:J$15),0)</f>
        <v>160</v>
      </c>
      <c r="H988" s="348" t="str">
        <f>VLOOKUP($C988,$C$3:$M$15,COLUMNS($C$3:K$15),0)</f>
        <v>magicdef_value</v>
      </c>
      <c r="I988" s="348" t="str">
        <f>VLOOKUP($C988,$C$3:$M$15,COLUMNS($C$3:L$15),0)</f>
        <v/>
      </c>
      <c r="J988" s="348" t="str">
        <f>VLOOKUP($C988,$C$3:$M$15,COLUMNS($C$3:M$15),0)</f>
        <v/>
      </c>
      <c r="K988" s="344">
        <f t="shared" si="4140"/>
        <v>299</v>
      </c>
      <c r="L988" s="344">
        <f t="shared" si="4141"/>
        <v>299</v>
      </c>
      <c r="M988" s="344">
        <f t="shared" si="4142"/>
        <v>299</v>
      </c>
      <c r="N988" s="344">
        <f t="shared" si="4143"/>
        <v>299</v>
      </c>
      <c r="O988" s="344">
        <f t="shared" si="4144"/>
        <v>299</v>
      </c>
      <c r="P988" s="344">
        <f t="shared" si="4145"/>
        <v>299</v>
      </c>
      <c r="Q988" s="344">
        <f t="shared" si="4146"/>
        <v>299</v>
      </c>
      <c r="R988" s="344">
        <f t="shared" si="4147"/>
        <v>299</v>
      </c>
      <c r="S988" s="344">
        <f t="shared" si="4148"/>
        <v>299</v>
      </c>
      <c r="T988" s="344">
        <f t="shared" si="4149"/>
        <v>299</v>
      </c>
      <c r="U988" s="356">
        <v>3600</v>
      </c>
      <c r="V988" s="356">
        <v>2800</v>
      </c>
      <c r="W988" s="356">
        <v>2000</v>
      </c>
      <c r="X988" s="356">
        <v>1200</v>
      </c>
      <c r="Y988" s="356">
        <v>400</v>
      </c>
      <c r="Z988" s="344">
        <f t="shared" si="4150"/>
        <v>159</v>
      </c>
      <c r="AA988" s="344">
        <f t="shared" si="4151"/>
        <v>159</v>
      </c>
      <c r="AB988" s="344">
        <f t="shared" si="4152"/>
        <v>159</v>
      </c>
      <c r="AC988" s="344">
        <f t="shared" si="4153"/>
        <v>159</v>
      </c>
      <c r="AD988" s="344">
        <f t="shared" si="4154"/>
        <v>159</v>
      </c>
      <c r="AE988" s="344">
        <f t="shared" si="4155"/>
        <v>159</v>
      </c>
      <c r="AF988" s="344">
        <f t="shared" si="4156"/>
        <v>159</v>
      </c>
      <c r="AG988" s="344">
        <f t="shared" si="4157"/>
        <v>159</v>
      </c>
      <c r="AH988" s="344">
        <f t="shared" si="4158"/>
        <v>159</v>
      </c>
      <c r="AI988" s="344">
        <f t="shared" si="4159"/>
        <v>159</v>
      </c>
      <c r="AJ988" s="356">
        <v>3600</v>
      </c>
      <c r="AK988" s="356">
        <v>2800</v>
      </c>
      <c r="AL988" s="356">
        <v>2000</v>
      </c>
      <c r="AM988" s="356">
        <v>1200</v>
      </c>
      <c r="AN988" s="356">
        <v>400</v>
      </c>
      <c r="AO988" s="344" t="str">
        <f t="shared" si="4160"/>
        <v/>
      </c>
      <c r="AP988" s="344" t="str">
        <f t="shared" si="4161"/>
        <v/>
      </c>
      <c r="AQ988" s="344" t="str">
        <f t="shared" si="4162"/>
        <v/>
      </c>
      <c r="AR988" s="344" t="str">
        <f t="shared" si="4163"/>
        <v/>
      </c>
      <c r="AS988" s="344" t="str">
        <f t="shared" si="4164"/>
        <v/>
      </c>
      <c r="AT988" s="344" t="str">
        <f t="shared" si="4165"/>
        <v/>
      </c>
      <c r="AU988" s="344" t="str">
        <f t="shared" si="4166"/>
        <v/>
      </c>
      <c r="AV988" s="344" t="str">
        <f t="shared" si="4167"/>
        <v/>
      </c>
      <c r="AW988" s="344" t="str">
        <f t="shared" si="4168"/>
        <v/>
      </c>
      <c r="AX988" s="344" t="str">
        <f t="shared" si="4169"/>
        <v/>
      </c>
      <c r="AY988" s="356">
        <v>3600</v>
      </c>
      <c r="AZ988" s="356">
        <v>2800</v>
      </c>
      <c r="BA988" s="356">
        <v>2000</v>
      </c>
      <c r="BB988" s="356">
        <v>1200</v>
      </c>
      <c r="BC988" s="356">
        <v>400</v>
      </c>
      <c r="BD988" s="353" t="str">
        <f t="shared" ref="BD988:BH988" si="4322">IF(BD793="","",BD793+60)</f>
        <v/>
      </c>
      <c r="BE988" s="353" t="str">
        <f t="shared" si="4322"/>
        <v/>
      </c>
      <c r="BF988" s="353" t="str">
        <f t="shared" si="4322"/>
        <v/>
      </c>
      <c r="BG988" s="353" t="str">
        <f t="shared" si="4322"/>
        <v/>
      </c>
      <c r="BH988" s="353" t="str">
        <f t="shared" si="4322"/>
        <v/>
      </c>
      <c r="BI988" s="146" t="str">
        <f t="shared" si="4207"/>
        <v/>
      </c>
      <c r="BJ988" s="352" t="str">
        <f t="shared" si="4208"/>
        <v/>
      </c>
      <c r="BK988" s="146" t="str">
        <f t="shared" si="4209"/>
        <v/>
      </c>
      <c r="BL988" s="25">
        <f t="shared" si="4032"/>
        <v>8130411</v>
      </c>
      <c r="BM988" s="146">
        <f t="shared" ref="BM988" si="4323">BM975</f>
        <v>40</v>
      </c>
      <c r="BN988" s="146">
        <f t="shared" si="4104"/>
        <v>8</v>
      </c>
      <c r="BO988" s="146">
        <f t="shared" ref="BO988:BP988" si="4324">BO975</f>
        <v>4</v>
      </c>
      <c r="BP988" s="146">
        <f t="shared" si="4324"/>
        <v>11</v>
      </c>
      <c r="BQ988" s="146">
        <f>VLOOKUP(IF(A988=1,0,A988),宝石属性!$B$26:$D$41,2,0)</f>
        <v>10</v>
      </c>
      <c r="BR988" s="146">
        <f>VLOOKUP(IF(A988=1,0,A988),宝石属性!$B$26:$D$41,3,0)</f>
        <v>2</v>
      </c>
      <c r="BS988" s="146">
        <f t="shared" ref="BS988:BV988" si="4325">IF(BS975="","",BS975)</f>
        <v>4</v>
      </c>
      <c r="BT988" s="146">
        <f t="shared" si="4325"/>
        <v>5</v>
      </c>
      <c r="BU988" s="146" t="str">
        <f t="shared" si="4325"/>
        <v/>
      </c>
      <c r="BV988" s="146" t="str">
        <f t="shared" si="4325"/>
        <v/>
      </c>
      <c r="BW988" s="357">
        <f t="shared" si="4040"/>
        <v>2030</v>
      </c>
      <c r="BX988" s="357">
        <f t="shared" si="4041"/>
        <v>3004</v>
      </c>
    </row>
    <row r="989" spans="1:76" s="353" customFormat="1">
      <c r="A989" s="348">
        <f t="shared" si="4225"/>
        <v>130</v>
      </c>
      <c r="B989" s="348" t="s">
        <v>1112</v>
      </c>
      <c r="C989" s="348" t="str">
        <f t="shared" si="4139"/>
        <v>腰带</v>
      </c>
      <c r="D989" s="348" t="str">
        <f t="shared" ref="D989:D1016" si="4326">A989&amp;"级"&amp;B989&amp;C989</f>
        <v>130级橙装腰带</v>
      </c>
      <c r="E989" s="348">
        <f>VLOOKUP($C989,$C$3:$M$15,COLUMNS($C$3:H$15),0)</f>
        <v>60</v>
      </c>
      <c r="F989" s="348" t="str">
        <f>VLOOKUP($C989,$C$3:$M$15,COLUMNS($C$3:I$15),0)</f>
        <v>maxhp_value</v>
      </c>
      <c r="G989" s="348">
        <f>VLOOKUP($C989,$C$3:$M$15,COLUMNS($C$3:J$15),0)</f>
        <v>140</v>
      </c>
      <c r="H989" s="348" t="str">
        <f>VLOOKUP($C989,$C$3:$M$15,COLUMNS($C$3:K$15),0)</f>
        <v>defend_value</v>
      </c>
      <c r="I989" s="348" t="str">
        <f>VLOOKUP($C989,$C$3:$M$15,COLUMNS($C$3:L$15),0)</f>
        <v/>
      </c>
      <c r="J989" s="348" t="str">
        <f>VLOOKUP($C989,$C$3:$M$15,COLUMNS($C$3:M$15),0)</f>
        <v/>
      </c>
      <c r="K989" s="344">
        <f t="shared" si="4140"/>
        <v>1305</v>
      </c>
      <c r="L989" s="344">
        <f t="shared" si="4141"/>
        <v>1305</v>
      </c>
      <c r="M989" s="344">
        <f t="shared" si="4142"/>
        <v>1305</v>
      </c>
      <c r="N989" s="344">
        <f t="shared" si="4143"/>
        <v>1305</v>
      </c>
      <c r="O989" s="344">
        <f t="shared" si="4144"/>
        <v>1305</v>
      </c>
      <c r="P989" s="344">
        <f t="shared" si="4145"/>
        <v>1305</v>
      </c>
      <c r="Q989" s="344">
        <f t="shared" si="4146"/>
        <v>1305</v>
      </c>
      <c r="R989" s="344">
        <f t="shared" si="4147"/>
        <v>1305</v>
      </c>
      <c r="S989" s="344">
        <f t="shared" si="4148"/>
        <v>1305</v>
      </c>
      <c r="T989" s="344">
        <f t="shared" si="4149"/>
        <v>1305</v>
      </c>
      <c r="U989" s="356">
        <v>3600</v>
      </c>
      <c r="V989" s="356">
        <v>2800</v>
      </c>
      <c r="W989" s="356">
        <v>2000</v>
      </c>
      <c r="X989" s="356">
        <v>1200</v>
      </c>
      <c r="Y989" s="356">
        <v>400</v>
      </c>
      <c r="Z989" s="344">
        <f t="shared" si="4150"/>
        <v>109</v>
      </c>
      <c r="AA989" s="344">
        <f t="shared" si="4151"/>
        <v>109</v>
      </c>
      <c r="AB989" s="344">
        <f t="shared" si="4152"/>
        <v>109</v>
      </c>
      <c r="AC989" s="344">
        <f t="shared" si="4153"/>
        <v>109</v>
      </c>
      <c r="AD989" s="344">
        <f t="shared" si="4154"/>
        <v>109</v>
      </c>
      <c r="AE989" s="344">
        <f t="shared" si="4155"/>
        <v>109</v>
      </c>
      <c r="AF989" s="344">
        <f t="shared" si="4156"/>
        <v>109</v>
      </c>
      <c r="AG989" s="344">
        <f t="shared" si="4157"/>
        <v>109</v>
      </c>
      <c r="AH989" s="344">
        <f t="shared" si="4158"/>
        <v>109</v>
      </c>
      <c r="AI989" s="344">
        <f t="shared" si="4159"/>
        <v>109</v>
      </c>
      <c r="AJ989" s="356">
        <v>3600</v>
      </c>
      <c r="AK989" s="356">
        <v>2800</v>
      </c>
      <c r="AL989" s="356">
        <v>2000</v>
      </c>
      <c r="AM989" s="356">
        <v>1200</v>
      </c>
      <c r="AN989" s="356">
        <v>400</v>
      </c>
      <c r="AO989" s="344" t="str">
        <f t="shared" si="4160"/>
        <v/>
      </c>
      <c r="AP989" s="344" t="str">
        <f t="shared" si="4161"/>
        <v/>
      </c>
      <c r="AQ989" s="344" t="str">
        <f t="shared" si="4162"/>
        <v/>
      </c>
      <c r="AR989" s="344" t="str">
        <f t="shared" si="4163"/>
        <v/>
      </c>
      <c r="AS989" s="344" t="str">
        <f t="shared" si="4164"/>
        <v/>
      </c>
      <c r="AT989" s="344" t="str">
        <f t="shared" si="4165"/>
        <v/>
      </c>
      <c r="AU989" s="344" t="str">
        <f t="shared" si="4166"/>
        <v/>
      </c>
      <c r="AV989" s="344" t="str">
        <f t="shared" si="4167"/>
        <v/>
      </c>
      <c r="AW989" s="344" t="str">
        <f t="shared" si="4168"/>
        <v/>
      </c>
      <c r="AX989" s="344" t="str">
        <f t="shared" si="4169"/>
        <v/>
      </c>
      <c r="AY989" s="356">
        <v>3600</v>
      </c>
      <c r="AZ989" s="356">
        <v>2800</v>
      </c>
      <c r="BA989" s="356">
        <v>2000</v>
      </c>
      <c r="BB989" s="356">
        <v>1200</v>
      </c>
      <c r="BC989" s="356">
        <v>400</v>
      </c>
      <c r="BD989" s="353" t="str">
        <f t="shared" ref="BD989:BH989" si="4327">IF(BD794="","",BD794+60)</f>
        <v/>
      </c>
      <c r="BE989" s="353" t="str">
        <f t="shared" si="4327"/>
        <v/>
      </c>
      <c r="BF989" s="353" t="str">
        <f t="shared" si="4327"/>
        <v/>
      </c>
      <c r="BG989" s="353" t="str">
        <f t="shared" si="4327"/>
        <v/>
      </c>
      <c r="BH989" s="353" t="str">
        <f t="shared" si="4327"/>
        <v/>
      </c>
      <c r="BI989" s="146" t="str">
        <f t="shared" si="4207"/>
        <v/>
      </c>
      <c r="BJ989" s="352" t="str">
        <f t="shared" si="4208"/>
        <v/>
      </c>
      <c r="BK989" s="146" t="str">
        <f t="shared" si="4209"/>
        <v/>
      </c>
      <c r="BL989" s="25">
        <f t="shared" ref="BL989:BL1016" si="4328">BN989*1000000+A989*1000+BO989*100+BP989</f>
        <v>8130512</v>
      </c>
      <c r="BM989" s="146">
        <f t="shared" ref="BM989" si="4329">BM976</f>
        <v>72</v>
      </c>
      <c r="BN989" s="146">
        <f t="shared" si="4104"/>
        <v>8</v>
      </c>
      <c r="BO989" s="146">
        <f t="shared" ref="BO989:BP989" si="4330">BO976</f>
        <v>5</v>
      </c>
      <c r="BP989" s="146">
        <f t="shared" si="4330"/>
        <v>12</v>
      </c>
      <c r="BQ989" s="146">
        <f>VLOOKUP(IF(A989=1,0,A989),宝石属性!$B$26:$D$41,2,0)</f>
        <v>10</v>
      </c>
      <c r="BR989" s="146">
        <f>VLOOKUP(IF(A989=1,0,A989),宝石属性!$B$26:$D$41,3,0)</f>
        <v>2</v>
      </c>
      <c r="BS989" s="146">
        <f t="shared" ref="BS989:BV989" si="4331">IF(BS976="","",BS976)</f>
        <v>1</v>
      </c>
      <c r="BT989" s="146">
        <f t="shared" si="4331"/>
        <v>6</v>
      </c>
      <c r="BU989" s="146">
        <f t="shared" si="4331"/>
        <v>9</v>
      </c>
      <c r="BV989" s="146" t="str">
        <f t="shared" si="4331"/>
        <v/>
      </c>
      <c r="BW989" s="357">
        <f t="shared" si="4040"/>
        <v>2033</v>
      </c>
      <c r="BX989" s="357">
        <f t="shared" si="4041"/>
        <v>3004</v>
      </c>
    </row>
    <row r="990" spans="1:76" s="353" customFormat="1">
      <c r="A990" s="348">
        <f t="shared" si="4225"/>
        <v>130</v>
      </c>
      <c r="B990" s="348" t="s">
        <v>1112</v>
      </c>
      <c r="C990" s="348" t="str">
        <f t="shared" si="4139"/>
        <v>鞋子</v>
      </c>
      <c r="D990" s="348" t="str">
        <f t="shared" si="4326"/>
        <v>130级橙装鞋子</v>
      </c>
      <c r="E990" s="348">
        <f>VLOOKUP($C990,$C$3:$M$15,COLUMNS($C$3:H$15),0)</f>
        <v>160</v>
      </c>
      <c r="F990" s="348" t="str">
        <f>VLOOKUP($C990,$C$3:$M$15,COLUMNS($C$3:I$15),0)</f>
        <v>magicdef_value</v>
      </c>
      <c r="G990" s="348">
        <f>VLOOKUP($C990,$C$3:$M$15,COLUMNS($C$3:J$15),0)</f>
        <v>200</v>
      </c>
      <c r="H990" s="348" t="str">
        <f>VLOOKUP($C990,$C$3:$M$15,COLUMNS($C$3:K$15),0)</f>
        <v>speed_value</v>
      </c>
      <c r="I990" s="348" t="str">
        <f>VLOOKUP($C990,$C$3:$M$15,COLUMNS($C$3:L$15),0)</f>
        <v/>
      </c>
      <c r="J990" s="348" t="str">
        <f>VLOOKUP($C990,$C$3:$M$15,COLUMNS($C$3:M$15),0)</f>
        <v/>
      </c>
      <c r="K990" s="344">
        <f t="shared" si="4140"/>
        <v>159</v>
      </c>
      <c r="L990" s="344">
        <f t="shared" si="4141"/>
        <v>159</v>
      </c>
      <c r="M990" s="344">
        <f t="shared" si="4142"/>
        <v>159</v>
      </c>
      <c r="N990" s="344">
        <f t="shared" si="4143"/>
        <v>159</v>
      </c>
      <c r="O990" s="344">
        <f t="shared" si="4144"/>
        <v>159</v>
      </c>
      <c r="P990" s="344">
        <f t="shared" si="4145"/>
        <v>159</v>
      </c>
      <c r="Q990" s="344">
        <f t="shared" si="4146"/>
        <v>159</v>
      </c>
      <c r="R990" s="344">
        <f t="shared" si="4147"/>
        <v>159</v>
      </c>
      <c r="S990" s="344">
        <f t="shared" si="4148"/>
        <v>159</v>
      </c>
      <c r="T990" s="344">
        <f t="shared" si="4149"/>
        <v>159</v>
      </c>
      <c r="U990" s="356">
        <v>3600</v>
      </c>
      <c r="V990" s="356">
        <v>2800</v>
      </c>
      <c r="W990" s="356">
        <v>2000</v>
      </c>
      <c r="X990" s="356">
        <v>1200</v>
      </c>
      <c r="Y990" s="356">
        <v>400</v>
      </c>
      <c r="Z990" s="344">
        <f t="shared" si="4150"/>
        <v>172</v>
      </c>
      <c r="AA990" s="344">
        <f t="shared" si="4151"/>
        <v>172</v>
      </c>
      <c r="AB990" s="344">
        <f t="shared" si="4152"/>
        <v>172</v>
      </c>
      <c r="AC990" s="344">
        <f t="shared" si="4153"/>
        <v>172</v>
      </c>
      <c r="AD990" s="344">
        <f t="shared" si="4154"/>
        <v>172</v>
      </c>
      <c r="AE990" s="344">
        <f t="shared" si="4155"/>
        <v>172</v>
      </c>
      <c r="AF990" s="344">
        <f t="shared" si="4156"/>
        <v>172</v>
      </c>
      <c r="AG990" s="344">
        <f t="shared" si="4157"/>
        <v>172</v>
      </c>
      <c r="AH990" s="344">
        <f t="shared" si="4158"/>
        <v>172</v>
      </c>
      <c r="AI990" s="344">
        <f t="shared" si="4159"/>
        <v>172</v>
      </c>
      <c r="AJ990" s="356">
        <v>3600</v>
      </c>
      <c r="AK990" s="356">
        <v>2800</v>
      </c>
      <c r="AL990" s="356">
        <v>2000</v>
      </c>
      <c r="AM990" s="356">
        <v>1200</v>
      </c>
      <c r="AN990" s="356">
        <v>400</v>
      </c>
      <c r="AO990" s="344" t="str">
        <f t="shared" si="4160"/>
        <v/>
      </c>
      <c r="AP990" s="344" t="str">
        <f t="shared" si="4161"/>
        <v/>
      </c>
      <c r="AQ990" s="344" t="str">
        <f t="shared" si="4162"/>
        <v/>
      </c>
      <c r="AR990" s="344" t="str">
        <f t="shared" si="4163"/>
        <v/>
      </c>
      <c r="AS990" s="344" t="str">
        <f t="shared" si="4164"/>
        <v/>
      </c>
      <c r="AT990" s="344" t="str">
        <f t="shared" si="4165"/>
        <v/>
      </c>
      <c r="AU990" s="344" t="str">
        <f t="shared" si="4166"/>
        <v/>
      </c>
      <c r="AV990" s="344" t="str">
        <f t="shared" si="4167"/>
        <v/>
      </c>
      <c r="AW990" s="344" t="str">
        <f t="shared" si="4168"/>
        <v/>
      </c>
      <c r="AX990" s="344" t="str">
        <f t="shared" si="4169"/>
        <v/>
      </c>
      <c r="AY990" s="356">
        <v>3600</v>
      </c>
      <c r="AZ990" s="356">
        <v>2800</v>
      </c>
      <c r="BA990" s="356">
        <v>2000</v>
      </c>
      <c r="BB990" s="356">
        <v>1200</v>
      </c>
      <c r="BC990" s="356">
        <v>400</v>
      </c>
      <c r="BD990" s="353" t="str">
        <f t="shared" ref="BD990:BH990" si="4332">IF(BD795="","",BD795+60)</f>
        <v/>
      </c>
      <c r="BE990" s="353" t="str">
        <f t="shared" si="4332"/>
        <v/>
      </c>
      <c r="BF990" s="353" t="str">
        <f t="shared" si="4332"/>
        <v/>
      </c>
      <c r="BG990" s="353" t="str">
        <f t="shared" si="4332"/>
        <v/>
      </c>
      <c r="BH990" s="353" t="str">
        <f t="shared" si="4332"/>
        <v/>
      </c>
      <c r="BI990" s="146" t="str">
        <f t="shared" si="4207"/>
        <v/>
      </c>
      <c r="BJ990" s="352" t="str">
        <f t="shared" si="4208"/>
        <v/>
      </c>
      <c r="BK990" s="146" t="str">
        <f t="shared" si="4209"/>
        <v/>
      </c>
      <c r="BL990" s="25">
        <f t="shared" si="4328"/>
        <v>8130613</v>
      </c>
      <c r="BM990" s="146">
        <f t="shared" ref="BM990" si="4333">BM977</f>
        <v>88</v>
      </c>
      <c r="BN990" s="146">
        <f t="shared" si="4104"/>
        <v>8</v>
      </c>
      <c r="BO990" s="146">
        <f t="shared" ref="BO990:BP990" si="4334">BO977</f>
        <v>6</v>
      </c>
      <c r="BP990" s="146">
        <f t="shared" si="4334"/>
        <v>13</v>
      </c>
      <c r="BQ990" s="146">
        <f>VLOOKUP(IF(A990=1,0,A990),宝石属性!$B$26:$D$41,2,0)</f>
        <v>10</v>
      </c>
      <c r="BR990" s="146">
        <f>VLOOKUP(IF(A990=1,0,A990),宝石属性!$B$26:$D$41,3,0)</f>
        <v>2</v>
      </c>
      <c r="BS990" s="146">
        <f t="shared" ref="BS990:BV990" si="4335">IF(BS977="","",BS977)</f>
        <v>6</v>
      </c>
      <c r="BT990" s="146">
        <f t="shared" si="4335"/>
        <v>9</v>
      </c>
      <c r="BU990" s="146" t="str">
        <f t="shared" si="4335"/>
        <v/>
      </c>
      <c r="BV990" s="146" t="str">
        <f t="shared" si="4335"/>
        <v/>
      </c>
      <c r="BW990" s="357">
        <f t="shared" ref="BW990:BW1016" si="4336">IF(B990="蓝装",VLOOKUP(BO990,$S$8:$Y$13,IF(A990&lt;=50,2,IF(A990&gt;=70,4,3))),IF(B990="紫装",VLOOKUP(BO990,$S$8:$Y$13,IF(A990&lt;=50,2,IF(A990&gt;=70,4,3))),IF(B990="橙装",VLOOKUP(BO990,$S$8:$Y$13,IF(A990&lt;=50,5,IF(A990&gt;=70,7,6))),"")))</f>
        <v>2036</v>
      </c>
      <c r="BX990" s="357">
        <f t="shared" ref="BX990:BX1016" si="4337">IF(B990="紫装",VLOOKUP(BO990,$Z$8:$AD$13,IF(OR(C990="魔棒",C990="法杖"),2,4)),IF(B990="橙装",VLOOKUP(BO990,$Z$8:$AD$13,IF(OR(C990="魔棒",C990="法杖"),3,5)),""))</f>
        <v>3004</v>
      </c>
    </row>
    <row r="991" spans="1:76" s="353" customFormat="1">
      <c r="A991" s="348">
        <f t="shared" si="4225"/>
        <v>140</v>
      </c>
      <c r="B991" s="348" t="s">
        <v>1112</v>
      </c>
      <c r="C991" s="348" t="str">
        <f t="shared" si="4139"/>
        <v>剑</v>
      </c>
      <c r="D991" s="348" t="str">
        <f t="shared" si="4326"/>
        <v>140级橙装剑</v>
      </c>
      <c r="E991" s="348">
        <f>VLOOKUP($C991,$C$3:$M$15,COLUMNS($C$3:H$15),0)</f>
        <v>130</v>
      </c>
      <c r="F991" s="348" t="str">
        <f>VLOOKUP($C991,$C$3:$M$15,COLUMNS($C$3:I$15),0)</f>
        <v>phyattack_value</v>
      </c>
      <c r="G991" s="348">
        <f>VLOOKUP($C991,$C$3:$M$15,COLUMNS($C$3:J$15),0)</f>
        <v>150</v>
      </c>
      <c r="H991" s="348" t="str">
        <f>VLOOKUP($C991,$C$3:$M$15,COLUMNS($C$3:K$15),0)</f>
        <v>magicattack_value</v>
      </c>
      <c r="I991" s="348">
        <f>VLOOKUP($C991,$C$3:$M$15,COLUMNS($C$3:L$15),0)</f>
        <v>170</v>
      </c>
      <c r="J991" s="348" t="str">
        <f>VLOOKUP($C991,$C$3:$M$15,COLUMNS($C$3:M$15),0)</f>
        <v>medical_value</v>
      </c>
      <c r="K991" s="344">
        <f t="shared" si="4140"/>
        <v>1171</v>
      </c>
      <c r="L991" s="344">
        <f t="shared" si="4141"/>
        <v>1171</v>
      </c>
      <c r="M991" s="344">
        <f t="shared" si="4142"/>
        <v>1171</v>
      </c>
      <c r="N991" s="344">
        <f t="shared" si="4143"/>
        <v>1171</v>
      </c>
      <c r="O991" s="344">
        <f t="shared" si="4144"/>
        <v>1171</v>
      </c>
      <c r="P991" s="344">
        <f t="shared" si="4145"/>
        <v>1171</v>
      </c>
      <c r="Q991" s="344">
        <f t="shared" si="4146"/>
        <v>1171</v>
      </c>
      <c r="R991" s="344">
        <f t="shared" si="4147"/>
        <v>1171</v>
      </c>
      <c r="S991" s="344">
        <f t="shared" si="4148"/>
        <v>1171</v>
      </c>
      <c r="T991" s="344">
        <f t="shared" si="4149"/>
        <v>1171</v>
      </c>
      <c r="U991" s="356">
        <v>3600</v>
      </c>
      <c r="V991" s="356">
        <v>2800</v>
      </c>
      <c r="W991" s="356">
        <v>2000</v>
      </c>
      <c r="X991" s="356">
        <v>1200</v>
      </c>
      <c r="Y991" s="356">
        <v>400</v>
      </c>
      <c r="Z991" s="344">
        <f t="shared" si="4150"/>
        <v>263</v>
      </c>
      <c r="AA991" s="344">
        <f t="shared" si="4151"/>
        <v>263</v>
      </c>
      <c r="AB991" s="344">
        <f t="shared" si="4152"/>
        <v>263</v>
      </c>
      <c r="AC991" s="344">
        <f t="shared" si="4153"/>
        <v>263</v>
      </c>
      <c r="AD991" s="344">
        <f t="shared" si="4154"/>
        <v>263</v>
      </c>
      <c r="AE991" s="344">
        <f t="shared" si="4155"/>
        <v>263</v>
      </c>
      <c r="AF991" s="344">
        <f t="shared" si="4156"/>
        <v>263</v>
      </c>
      <c r="AG991" s="344">
        <f t="shared" si="4157"/>
        <v>263</v>
      </c>
      <c r="AH991" s="344">
        <f t="shared" si="4158"/>
        <v>263</v>
      </c>
      <c r="AI991" s="344">
        <f t="shared" si="4159"/>
        <v>263</v>
      </c>
      <c r="AJ991" s="356">
        <v>3600</v>
      </c>
      <c r="AK991" s="356">
        <v>2800</v>
      </c>
      <c r="AL991" s="356">
        <v>2000</v>
      </c>
      <c r="AM991" s="356">
        <v>1200</v>
      </c>
      <c r="AN991" s="356">
        <v>400</v>
      </c>
      <c r="AO991" s="344">
        <f t="shared" si="4160"/>
        <v>428</v>
      </c>
      <c r="AP991" s="344">
        <f t="shared" si="4161"/>
        <v>428</v>
      </c>
      <c r="AQ991" s="344">
        <f t="shared" si="4162"/>
        <v>428</v>
      </c>
      <c r="AR991" s="344">
        <f t="shared" si="4163"/>
        <v>428</v>
      </c>
      <c r="AS991" s="344">
        <f t="shared" si="4164"/>
        <v>428</v>
      </c>
      <c r="AT991" s="344">
        <f t="shared" si="4165"/>
        <v>428</v>
      </c>
      <c r="AU991" s="344">
        <f t="shared" si="4166"/>
        <v>428</v>
      </c>
      <c r="AV991" s="344">
        <f t="shared" si="4167"/>
        <v>428</v>
      </c>
      <c r="AW991" s="344">
        <f t="shared" si="4168"/>
        <v>428</v>
      </c>
      <c r="AX991" s="344">
        <f t="shared" si="4169"/>
        <v>428</v>
      </c>
      <c r="AY991" s="356">
        <v>3600</v>
      </c>
      <c r="AZ991" s="356">
        <v>2800</v>
      </c>
      <c r="BA991" s="356">
        <v>2000</v>
      </c>
      <c r="BB991" s="356">
        <v>1200</v>
      </c>
      <c r="BC991" s="356">
        <v>400</v>
      </c>
      <c r="BD991" s="353">
        <f t="shared" ref="BD991:BH991" si="4338">IF(BD796="","",BD796+60)</f>
        <v>194</v>
      </c>
      <c r="BE991" s="353">
        <f t="shared" si="4338"/>
        <v>194</v>
      </c>
      <c r="BF991" s="353">
        <f t="shared" si="4338"/>
        <v>209</v>
      </c>
      <c r="BG991" s="353">
        <f t="shared" si="4338"/>
        <v>224</v>
      </c>
      <c r="BH991" s="353">
        <f t="shared" si="4338"/>
        <v>239</v>
      </c>
      <c r="BI991" s="146" t="str">
        <f t="shared" si="4207"/>
        <v>194;194</v>
      </c>
      <c r="BJ991" s="352">
        <f t="shared" si="4208"/>
        <v>209</v>
      </c>
      <c r="BK991" s="146" t="str">
        <f t="shared" si="4209"/>
        <v>224;239</v>
      </c>
      <c r="BL991" s="25">
        <f t="shared" si="4328"/>
        <v>8140101</v>
      </c>
      <c r="BM991" s="146">
        <f t="shared" ref="BM991" si="4339">BM978</f>
        <v>1288</v>
      </c>
      <c r="BN991" s="146">
        <f t="shared" si="4104"/>
        <v>8</v>
      </c>
      <c r="BO991" s="146">
        <f t="shared" ref="BO991:BP991" si="4340">BO978</f>
        <v>1</v>
      </c>
      <c r="BP991" s="146">
        <f t="shared" si="4340"/>
        <v>1</v>
      </c>
      <c r="BQ991" s="146">
        <f>VLOOKUP(IF(A991=1,0,A991),宝石属性!$B$26:$D$41,2,0)</f>
        <v>10</v>
      </c>
      <c r="BR991" s="146">
        <f>VLOOKUP(IF(A991=1,0,A991),宝石属性!$B$26:$D$41,3,0)</f>
        <v>2</v>
      </c>
      <c r="BS991" s="146">
        <f t="shared" ref="BS991:BV991" si="4341">IF(BS978="","",BS978)</f>
        <v>2</v>
      </c>
      <c r="BT991" s="146">
        <f t="shared" si="4341"/>
        <v>4</v>
      </c>
      <c r="BU991" s="146">
        <f t="shared" si="4341"/>
        <v>7</v>
      </c>
      <c r="BV991" s="146">
        <f t="shared" si="4341"/>
        <v>8</v>
      </c>
      <c r="BW991" s="357">
        <f t="shared" si="4336"/>
        <v>2021</v>
      </c>
      <c r="BX991" s="357">
        <f t="shared" si="4337"/>
        <v>3004</v>
      </c>
    </row>
    <row r="992" spans="1:76" s="353" customFormat="1">
      <c r="A992" s="348">
        <f t="shared" si="4225"/>
        <v>140</v>
      </c>
      <c r="B992" s="348" t="s">
        <v>1112</v>
      </c>
      <c r="C992" s="348" t="str">
        <f t="shared" si="4139"/>
        <v>锤</v>
      </c>
      <c r="D992" s="348" t="str">
        <f t="shared" si="4326"/>
        <v>140级橙装锤</v>
      </c>
      <c r="E992" s="348">
        <f>VLOOKUP($C992,$C$3:$M$15,COLUMNS($C$3:H$15),0)</f>
        <v>130</v>
      </c>
      <c r="F992" s="348" t="str">
        <f>VLOOKUP($C992,$C$3:$M$15,COLUMNS($C$3:I$15),0)</f>
        <v>phyattack_value</v>
      </c>
      <c r="G992" s="348">
        <f>VLOOKUP($C992,$C$3:$M$15,COLUMNS($C$3:J$15),0)</f>
        <v>150</v>
      </c>
      <c r="H992" s="348" t="str">
        <f>VLOOKUP($C992,$C$3:$M$15,COLUMNS($C$3:K$15),0)</f>
        <v>magicattack_value</v>
      </c>
      <c r="I992" s="348">
        <f>VLOOKUP($C992,$C$3:$M$15,COLUMNS($C$3:L$15),0)</f>
        <v>170</v>
      </c>
      <c r="J992" s="348" t="str">
        <f>VLOOKUP($C992,$C$3:$M$15,COLUMNS($C$3:M$15),0)</f>
        <v>medical_value</v>
      </c>
      <c r="K992" s="344">
        <f t="shared" si="4140"/>
        <v>1171</v>
      </c>
      <c r="L992" s="344">
        <f t="shared" si="4141"/>
        <v>1171</v>
      </c>
      <c r="M992" s="344">
        <f t="shared" si="4142"/>
        <v>1171</v>
      </c>
      <c r="N992" s="344">
        <f t="shared" si="4143"/>
        <v>1171</v>
      </c>
      <c r="O992" s="344">
        <f t="shared" si="4144"/>
        <v>1171</v>
      </c>
      <c r="P992" s="344">
        <f t="shared" si="4145"/>
        <v>1171</v>
      </c>
      <c r="Q992" s="344">
        <f t="shared" si="4146"/>
        <v>1171</v>
      </c>
      <c r="R992" s="344">
        <f t="shared" si="4147"/>
        <v>1171</v>
      </c>
      <c r="S992" s="344">
        <f t="shared" si="4148"/>
        <v>1171</v>
      </c>
      <c r="T992" s="344">
        <f t="shared" si="4149"/>
        <v>1171</v>
      </c>
      <c r="U992" s="356">
        <v>3600</v>
      </c>
      <c r="V992" s="356">
        <v>2800</v>
      </c>
      <c r="W992" s="356">
        <v>2000</v>
      </c>
      <c r="X992" s="356">
        <v>1200</v>
      </c>
      <c r="Y992" s="356">
        <v>400</v>
      </c>
      <c r="Z992" s="344">
        <f t="shared" si="4150"/>
        <v>263</v>
      </c>
      <c r="AA992" s="344">
        <f t="shared" si="4151"/>
        <v>263</v>
      </c>
      <c r="AB992" s="344">
        <f t="shared" si="4152"/>
        <v>263</v>
      </c>
      <c r="AC992" s="344">
        <f t="shared" si="4153"/>
        <v>263</v>
      </c>
      <c r="AD992" s="344">
        <f t="shared" si="4154"/>
        <v>263</v>
      </c>
      <c r="AE992" s="344">
        <f t="shared" si="4155"/>
        <v>263</v>
      </c>
      <c r="AF992" s="344">
        <f t="shared" si="4156"/>
        <v>263</v>
      </c>
      <c r="AG992" s="344">
        <f t="shared" si="4157"/>
        <v>263</v>
      </c>
      <c r="AH992" s="344">
        <f t="shared" si="4158"/>
        <v>263</v>
      </c>
      <c r="AI992" s="344">
        <f t="shared" si="4159"/>
        <v>263</v>
      </c>
      <c r="AJ992" s="356">
        <v>3600</v>
      </c>
      <c r="AK992" s="356">
        <v>2800</v>
      </c>
      <c r="AL992" s="356">
        <v>2000</v>
      </c>
      <c r="AM992" s="356">
        <v>1200</v>
      </c>
      <c r="AN992" s="356">
        <v>400</v>
      </c>
      <c r="AO992" s="344">
        <f t="shared" si="4160"/>
        <v>428</v>
      </c>
      <c r="AP992" s="344">
        <f t="shared" si="4161"/>
        <v>428</v>
      </c>
      <c r="AQ992" s="344">
        <f t="shared" si="4162"/>
        <v>428</v>
      </c>
      <c r="AR992" s="344">
        <f t="shared" si="4163"/>
        <v>428</v>
      </c>
      <c r="AS992" s="344">
        <f t="shared" si="4164"/>
        <v>428</v>
      </c>
      <c r="AT992" s="344">
        <f t="shared" si="4165"/>
        <v>428</v>
      </c>
      <c r="AU992" s="344">
        <f t="shared" si="4166"/>
        <v>428</v>
      </c>
      <c r="AV992" s="344">
        <f t="shared" si="4167"/>
        <v>428</v>
      </c>
      <c r="AW992" s="344">
        <f t="shared" si="4168"/>
        <v>428</v>
      </c>
      <c r="AX992" s="344">
        <f t="shared" si="4169"/>
        <v>428</v>
      </c>
      <c r="AY992" s="356">
        <v>3600</v>
      </c>
      <c r="AZ992" s="356">
        <v>2800</v>
      </c>
      <c r="BA992" s="356">
        <v>2000</v>
      </c>
      <c r="BB992" s="356">
        <v>1200</v>
      </c>
      <c r="BC992" s="356">
        <v>400</v>
      </c>
      <c r="BD992" s="353">
        <f t="shared" ref="BD992:BH992" si="4342">IF(BD797="","",BD797+60)</f>
        <v>194</v>
      </c>
      <c r="BE992" s="353">
        <f t="shared" si="4342"/>
        <v>194</v>
      </c>
      <c r="BF992" s="353">
        <f t="shared" si="4342"/>
        <v>209</v>
      </c>
      <c r="BG992" s="353">
        <f t="shared" si="4342"/>
        <v>224</v>
      </c>
      <c r="BH992" s="353">
        <f t="shared" si="4342"/>
        <v>239</v>
      </c>
      <c r="BI992" s="146" t="str">
        <f t="shared" si="4207"/>
        <v>194;194</v>
      </c>
      <c r="BJ992" s="352">
        <f t="shared" si="4208"/>
        <v>209</v>
      </c>
      <c r="BK992" s="146" t="str">
        <f t="shared" si="4209"/>
        <v>224;239</v>
      </c>
      <c r="BL992" s="25">
        <f t="shared" si="4328"/>
        <v>8140102</v>
      </c>
      <c r="BM992" s="146">
        <f t="shared" ref="BM992" si="4343">BM979</f>
        <v>4360</v>
      </c>
      <c r="BN992" s="146">
        <f t="shared" si="4104"/>
        <v>8</v>
      </c>
      <c r="BO992" s="146">
        <f t="shared" ref="BO992:BP992" si="4344">BO979</f>
        <v>1</v>
      </c>
      <c r="BP992" s="146">
        <f t="shared" si="4344"/>
        <v>2</v>
      </c>
      <c r="BQ992" s="146">
        <f>VLOOKUP(IF(A992=1,0,A992),宝石属性!$B$26:$D$41,2,0)</f>
        <v>10</v>
      </c>
      <c r="BR992" s="146">
        <f>VLOOKUP(IF(A992=1,0,A992),宝石属性!$B$26:$D$41,3,0)</f>
        <v>2</v>
      </c>
      <c r="BS992" s="146">
        <f t="shared" ref="BS992:BV992" si="4345">IF(BS979="","",BS979)</f>
        <v>2</v>
      </c>
      <c r="BT992" s="146">
        <f t="shared" si="4345"/>
        <v>4</v>
      </c>
      <c r="BU992" s="146">
        <f t="shared" si="4345"/>
        <v>7</v>
      </c>
      <c r="BV992" s="146">
        <f t="shared" si="4345"/>
        <v>8</v>
      </c>
      <c r="BW992" s="357">
        <f t="shared" si="4336"/>
        <v>2021</v>
      </c>
      <c r="BX992" s="357">
        <f t="shared" si="4337"/>
        <v>3004</v>
      </c>
    </row>
    <row r="993" spans="1:76" s="353" customFormat="1">
      <c r="A993" s="348">
        <f t="shared" si="4225"/>
        <v>140</v>
      </c>
      <c r="B993" s="348" t="s">
        <v>1112</v>
      </c>
      <c r="C993" s="348" t="str">
        <f t="shared" si="4139"/>
        <v>弓箭</v>
      </c>
      <c r="D993" s="348" t="str">
        <f t="shared" si="4326"/>
        <v>140级橙装弓箭</v>
      </c>
      <c r="E993" s="348">
        <f>VLOOKUP($C993,$C$3:$M$15,COLUMNS($C$3:H$15),0)</f>
        <v>130</v>
      </c>
      <c r="F993" s="348" t="str">
        <f>VLOOKUP($C993,$C$3:$M$15,COLUMNS($C$3:I$15),0)</f>
        <v>phyattack_value</v>
      </c>
      <c r="G993" s="348">
        <f>VLOOKUP($C993,$C$3:$M$15,COLUMNS($C$3:J$15),0)</f>
        <v>150</v>
      </c>
      <c r="H993" s="348" t="str">
        <f>VLOOKUP($C993,$C$3:$M$15,COLUMNS($C$3:K$15),0)</f>
        <v>magicattack_value</v>
      </c>
      <c r="I993" s="348">
        <f>VLOOKUP($C993,$C$3:$M$15,COLUMNS($C$3:L$15),0)</f>
        <v>170</v>
      </c>
      <c r="J993" s="348" t="str">
        <f>VLOOKUP($C993,$C$3:$M$15,COLUMNS($C$3:M$15),0)</f>
        <v>medical_value</v>
      </c>
      <c r="K993" s="344">
        <f t="shared" si="4140"/>
        <v>1171</v>
      </c>
      <c r="L993" s="344">
        <f t="shared" si="4141"/>
        <v>1171</v>
      </c>
      <c r="M993" s="344">
        <f t="shared" si="4142"/>
        <v>1171</v>
      </c>
      <c r="N993" s="344">
        <f t="shared" si="4143"/>
        <v>1171</v>
      </c>
      <c r="O993" s="344">
        <f t="shared" si="4144"/>
        <v>1171</v>
      </c>
      <c r="P993" s="344">
        <f t="shared" si="4145"/>
        <v>1171</v>
      </c>
      <c r="Q993" s="344">
        <f t="shared" si="4146"/>
        <v>1171</v>
      </c>
      <c r="R993" s="344">
        <f t="shared" si="4147"/>
        <v>1171</v>
      </c>
      <c r="S993" s="344">
        <f t="shared" si="4148"/>
        <v>1171</v>
      </c>
      <c r="T993" s="344">
        <f t="shared" si="4149"/>
        <v>1171</v>
      </c>
      <c r="U993" s="356">
        <v>3600</v>
      </c>
      <c r="V993" s="356">
        <v>2800</v>
      </c>
      <c r="W993" s="356">
        <v>2000</v>
      </c>
      <c r="X993" s="356">
        <v>1200</v>
      </c>
      <c r="Y993" s="356">
        <v>400</v>
      </c>
      <c r="Z993" s="344">
        <f t="shared" si="4150"/>
        <v>263</v>
      </c>
      <c r="AA993" s="344">
        <f t="shared" si="4151"/>
        <v>263</v>
      </c>
      <c r="AB993" s="344">
        <f t="shared" si="4152"/>
        <v>263</v>
      </c>
      <c r="AC993" s="344">
        <f t="shared" si="4153"/>
        <v>263</v>
      </c>
      <c r="AD993" s="344">
        <f t="shared" si="4154"/>
        <v>263</v>
      </c>
      <c r="AE993" s="344">
        <f t="shared" si="4155"/>
        <v>263</v>
      </c>
      <c r="AF993" s="344">
        <f t="shared" si="4156"/>
        <v>263</v>
      </c>
      <c r="AG993" s="344">
        <f t="shared" si="4157"/>
        <v>263</v>
      </c>
      <c r="AH993" s="344">
        <f t="shared" si="4158"/>
        <v>263</v>
      </c>
      <c r="AI993" s="344">
        <f t="shared" si="4159"/>
        <v>263</v>
      </c>
      <c r="AJ993" s="356">
        <v>3600</v>
      </c>
      <c r="AK993" s="356">
        <v>2800</v>
      </c>
      <c r="AL993" s="356">
        <v>2000</v>
      </c>
      <c r="AM993" s="356">
        <v>1200</v>
      </c>
      <c r="AN993" s="356">
        <v>400</v>
      </c>
      <c r="AO993" s="344">
        <f t="shared" si="4160"/>
        <v>428</v>
      </c>
      <c r="AP993" s="344">
        <f t="shared" si="4161"/>
        <v>428</v>
      </c>
      <c r="AQ993" s="344">
        <f t="shared" si="4162"/>
        <v>428</v>
      </c>
      <c r="AR993" s="344">
        <f t="shared" si="4163"/>
        <v>428</v>
      </c>
      <c r="AS993" s="344">
        <f t="shared" si="4164"/>
        <v>428</v>
      </c>
      <c r="AT993" s="344">
        <f t="shared" si="4165"/>
        <v>428</v>
      </c>
      <c r="AU993" s="344">
        <f t="shared" si="4166"/>
        <v>428</v>
      </c>
      <c r="AV993" s="344">
        <f t="shared" si="4167"/>
        <v>428</v>
      </c>
      <c r="AW993" s="344">
        <f t="shared" si="4168"/>
        <v>428</v>
      </c>
      <c r="AX993" s="344">
        <f t="shared" si="4169"/>
        <v>428</v>
      </c>
      <c r="AY993" s="356">
        <v>3600</v>
      </c>
      <c r="AZ993" s="356">
        <v>2800</v>
      </c>
      <c r="BA993" s="356">
        <v>2000</v>
      </c>
      <c r="BB993" s="356">
        <v>1200</v>
      </c>
      <c r="BC993" s="356">
        <v>400</v>
      </c>
      <c r="BD993" s="353">
        <f t="shared" ref="BD993:BH993" si="4346">IF(BD798="","",BD798+60)</f>
        <v>194</v>
      </c>
      <c r="BE993" s="353">
        <f t="shared" si="4346"/>
        <v>194</v>
      </c>
      <c r="BF993" s="353">
        <f t="shared" si="4346"/>
        <v>209</v>
      </c>
      <c r="BG993" s="353">
        <f t="shared" si="4346"/>
        <v>224</v>
      </c>
      <c r="BH993" s="353">
        <f t="shared" si="4346"/>
        <v>239</v>
      </c>
      <c r="BI993" s="146" t="str">
        <f t="shared" si="4207"/>
        <v>194;194</v>
      </c>
      <c r="BJ993" s="352">
        <f t="shared" si="4208"/>
        <v>209</v>
      </c>
      <c r="BK993" s="146" t="str">
        <f t="shared" si="4209"/>
        <v>224;239</v>
      </c>
      <c r="BL993" s="25">
        <f t="shared" si="4328"/>
        <v>8140103</v>
      </c>
      <c r="BM993" s="146">
        <f t="shared" ref="BM993" si="4347">BM980</f>
        <v>1800</v>
      </c>
      <c r="BN993" s="146">
        <f t="shared" si="4104"/>
        <v>8</v>
      </c>
      <c r="BO993" s="146">
        <f t="shared" ref="BO993:BP993" si="4348">BO980</f>
        <v>1</v>
      </c>
      <c r="BP993" s="146">
        <f t="shared" si="4348"/>
        <v>3</v>
      </c>
      <c r="BQ993" s="146">
        <f>VLOOKUP(IF(A993=1,0,A993),宝石属性!$B$26:$D$41,2,0)</f>
        <v>10</v>
      </c>
      <c r="BR993" s="146">
        <f>VLOOKUP(IF(A993=1,0,A993),宝石属性!$B$26:$D$41,3,0)</f>
        <v>2</v>
      </c>
      <c r="BS993" s="146">
        <f t="shared" ref="BS993:BV993" si="4349">IF(BS980="","",BS980)</f>
        <v>2</v>
      </c>
      <c r="BT993" s="146">
        <f t="shared" si="4349"/>
        <v>4</v>
      </c>
      <c r="BU993" s="146">
        <f t="shared" si="4349"/>
        <v>7</v>
      </c>
      <c r="BV993" s="146">
        <f t="shared" si="4349"/>
        <v>8</v>
      </c>
      <c r="BW993" s="357">
        <f t="shared" si="4336"/>
        <v>2021</v>
      </c>
      <c r="BX993" s="357">
        <f t="shared" si="4337"/>
        <v>3004</v>
      </c>
    </row>
    <row r="994" spans="1:76" s="353" customFormat="1">
      <c r="A994" s="348">
        <f t="shared" si="4225"/>
        <v>140</v>
      </c>
      <c r="B994" s="348" t="s">
        <v>1112</v>
      </c>
      <c r="C994" s="348" t="str">
        <f t="shared" si="4139"/>
        <v>爪</v>
      </c>
      <c r="D994" s="348" t="str">
        <f t="shared" si="4326"/>
        <v>140级橙装爪</v>
      </c>
      <c r="E994" s="348">
        <f>VLOOKUP($C994,$C$3:$M$15,COLUMNS($C$3:H$15),0)</f>
        <v>130</v>
      </c>
      <c r="F994" s="348" t="str">
        <f>VLOOKUP($C994,$C$3:$M$15,COLUMNS($C$3:I$15),0)</f>
        <v>phyattack_value</v>
      </c>
      <c r="G994" s="348">
        <f>VLOOKUP($C994,$C$3:$M$15,COLUMNS($C$3:J$15),0)</f>
        <v>150</v>
      </c>
      <c r="H994" s="348" t="str">
        <f>VLOOKUP($C994,$C$3:$M$15,COLUMNS($C$3:K$15),0)</f>
        <v>magicattack_value</v>
      </c>
      <c r="I994" s="348">
        <f>VLOOKUP($C994,$C$3:$M$15,COLUMNS($C$3:L$15),0)</f>
        <v>170</v>
      </c>
      <c r="J994" s="348" t="str">
        <f>VLOOKUP($C994,$C$3:$M$15,COLUMNS($C$3:M$15),0)</f>
        <v>medical_value</v>
      </c>
      <c r="K994" s="344">
        <f t="shared" si="4140"/>
        <v>1171</v>
      </c>
      <c r="L994" s="344">
        <f t="shared" si="4141"/>
        <v>1171</v>
      </c>
      <c r="M994" s="344">
        <f t="shared" si="4142"/>
        <v>1171</v>
      </c>
      <c r="N994" s="344">
        <f t="shared" si="4143"/>
        <v>1171</v>
      </c>
      <c r="O994" s="344">
        <f t="shared" si="4144"/>
        <v>1171</v>
      </c>
      <c r="P994" s="344">
        <f t="shared" si="4145"/>
        <v>1171</v>
      </c>
      <c r="Q994" s="344">
        <f t="shared" si="4146"/>
        <v>1171</v>
      </c>
      <c r="R994" s="344">
        <f t="shared" si="4147"/>
        <v>1171</v>
      </c>
      <c r="S994" s="344">
        <f t="shared" si="4148"/>
        <v>1171</v>
      </c>
      <c r="T994" s="344">
        <f t="shared" si="4149"/>
        <v>1171</v>
      </c>
      <c r="U994" s="356">
        <v>3600</v>
      </c>
      <c r="V994" s="356">
        <v>2800</v>
      </c>
      <c r="W994" s="356">
        <v>2000</v>
      </c>
      <c r="X994" s="356">
        <v>1200</v>
      </c>
      <c r="Y994" s="356">
        <v>400</v>
      </c>
      <c r="Z994" s="344">
        <f t="shared" si="4150"/>
        <v>263</v>
      </c>
      <c r="AA994" s="344">
        <f t="shared" si="4151"/>
        <v>263</v>
      </c>
      <c r="AB994" s="344">
        <f t="shared" si="4152"/>
        <v>263</v>
      </c>
      <c r="AC994" s="344">
        <f t="shared" si="4153"/>
        <v>263</v>
      </c>
      <c r="AD994" s="344">
        <f t="shared" si="4154"/>
        <v>263</v>
      </c>
      <c r="AE994" s="344">
        <f t="shared" si="4155"/>
        <v>263</v>
      </c>
      <c r="AF994" s="344">
        <f t="shared" si="4156"/>
        <v>263</v>
      </c>
      <c r="AG994" s="344">
        <f t="shared" si="4157"/>
        <v>263</v>
      </c>
      <c r="AH994" s="344">
        <f t="shared" si="4158"/>
        <v>263</v>
      </c>
      <c r="AI994" s="344">
        <f t="shared" si="4159"/>
        <v>263</v>
      </c>
      <c r="AJ994" s="356">
        <v>3600</v>
      </c>
      <c r="AK994" s="356">
        <v>2800</v>
      </c>
      <c r="AL994" s="356">
        <v>2000</v>
      </c>
      <c r="AM994" s="356">
        <v>1200</v>
      </c>
      <c r="AN994" s="356">
        <v>400</v>
      </c>
      <c r="AO994" s="344">
        <f t="shared" si="4160"/>
        <v>428</v>
      </c>
      <c r="AP994" s="344">
        <f t="shared" si="4161"/>
        <v>428</v>
      </c>
      <c r="AQ994" s="344">
        <f t="shared" si="4162"/>
        <v>428</v>
      </c>
      <c r="AR994" s="344">
        <f t="shared" si="4163"/>
        <v>428</v>
      </c>
      <c r="AS994" s="344">
        <f t="shared" si="4164"/>
        <v>428</v>
      </c>
      <c r="AT994" s="344">
        <f t="shared" si="4165"/>
        <v>428</v>
      </c>
      <c r="AU994" s="344">
        <f t="shared" si="4166"/>
        <v>428</v>
      </c>
      <c r="AV994" s="344">
        <f t="shared" si="4167"/>
        <v>428</v>
      </c>
      <c r="AW994" s="344">
        <f t="shared" si="4168"/>
        <v>428</v>
      </c>
      <c r="AX994" s="344">
        <f t="shared" si="4169"/>
        <v>428</v>
      </c>
      <c r="AY994" s="356">
        <v>3600</v>
      </c>
      <c r="AZ994" s="356">
        <v>2800</v>
      </c>
      <c r="BA994" s="356">
        <v>2000</v>
      </c>
      <c r="BB994" s="356">
        <v>1200</v>
      </c>
      <c r="BC994" s="356">
        <v>400</v>
      </c>
      <c r="BD994" s="353">
        <f t="shared" ref="BD994:BH994" si="4350">IF(BD799="","",BD799+60)</f>
        <v>194</v>
      </c>
      <c r="BE994" s="353">
        <f t="shared" si="4350"/>
        <v>194</v>
      </c>
      <c r="BF994" s="353">
        <f t="shared" si="4350"/>
        <v>209</v>
      </c>
      <c r="BG994" s="353">
        <f t="shared" si="4350"/>
        <v>224</v>
      </c>
      <c r="BH994" s="353">
        <f t="shared" si="4350"/>
        <v>239</v>
      </c>
      <c r="BI994" s="146" t="str">
        <f t="shared" si="4207"/>
        <v>194;194</v>
      </c>
      <c r="BJ994" s="352">
        <f t="shared" si="4208"/>
        <v>209</v>
      </c>
      <c r="BK994" s="146" t="str">
        <f t="shared" si="4209"/>
        <v>224;239</v>
      </c>
      <c r="BL994" s="25">
        <f t="shared" si="4328"/>
        <v>8140104</v>
      </c>
      <c r="BM994" s="146">
        <f t="shared" ref="BM994" si="4351">BM981</f>
        <v>3080</v>
      </c>
      <c r="BN994" s="146">
        <f t="shared" si="4104"/>
        <v>8</v>
      </c>
      <c r="BO994" s="146">
        <f t="shared" ref="BO994:BP994" si="4352">BO981</f>
        <v>1</v>
      </c>
      <c r="BP994" s="146">
        <f t="shared" si="4352"/>
        <v>4</v>
      </c>
      <c r="BQ994" s="146">
        <f>VLOOKUP(IF(A994=1,0,A994),宝石属性!$B$26:$D$41,2,0)</f>
        <v>10</v>
      </c>
      <c r="BR994" s="146">
        <f>VLOOKUP(IF(A994=1,0,A994),宝石属性!$B$26:$D$41,3,0)</f>
        <v>2</v>
      </c>
      <c r="BS994" s="146">
        <f t="shared" ref="BS994:BV994" si="4353">IF(BS981="","",BS981)</f>
        <v>2</v>
      </c>
      <c r="BT994" s="146">
        <f t="shared" si="4353"/>
        <v>4</v>
      </c>
      <c r="BU994" s="146">
        <f t="shared" si="4353"/>
        <v>7</v>
      </c>
      <c r="BV994" s="146">
        <f t="shared" si="4353"/>
        <v>8</v>
      </c>
      <c r="BW994" s="357">
        <f t="shared" si="4336"/>
        <v>2021</v>
      </c>
      <c r="BX994" s="357">
        <f t="shared" si="4337"/>
        <v>3004</v>
      </c>
    </row>
    <row r="995" spans="1:76" s="353" customFormat="1">
      <c r="A995" s="348">
        <f t="shared" si="4225"/>
        <v>140</v>
      </c>
      <c r="B995" s="348" t="s">
        <v>1112</v>
      </c>
      <c r="C995" s="348" t="str">
        <f t="shared" si="4139"/>
        <v>魔棒</v>
      </c>
      <c r="D995" s="348" t="str">
        <f t="shared" si="4326"/>
        <v>140级橙装魔棒</v>
      </c>
      <c r="E995" s="348">
        <f>VLOOKUP($C995,$C$3:$M$15,COLUMNS($C$3:H$15),0)</f>
        <v>130</v>
      </c>
      <c r="F995" s="348" t="str">
        <f>VLOOKUP($C995,$C$3:$M$15,COLUMNS($C$3:I$15),0)</f>
        <v>phyattack_value</v>
      </c>
      <c r="G995" s="348">
        <f>VLOOKUP($C995,$C$3:$M$15,COLUMNS($C$3:J$15),0)</f>
        <v>150</v>
      </c>
      <c r="H995" s="348" t="str">
        <f>VLOOKUP($C995,$C$3:$M$15,COLUMNS($C$3:K$15),0)</f>
        <v>magicattack_value</v>
      </c>
      <c r="I995" s="348">
        <f>VLOOKUP($C995,$C$3:$M$15,COLUMNS($C$3:L$15),0)</f>
        <v>170</v>
      </c>
      <c r="J995" s="348" t="str">
        <f>VLOOKUP($C995,$C$3:$M$15,COLUMNS($C$3:M$15),0)</f>
        <v>medical_value</v>
      </c>
      <c r="K995" s="344">
        <f t="shared" si="4140"/>
        <v>1171</v>
      </c>
      <c r="L995" s="344">
        <f t="shared" si="4141"/>
        <v>1171</v>
      </c>
      <c r="M995" s="344">
        <f t="shared" si="4142"/>
        <v>1171</v>
      </c>
      <c r="N995" s="344">
        <f t="shared" si="4143"/>
        <v>1171</v>
      </c>
      <c r="O995" s="344">
        <f t="shared" si="4144"/>
        <v>1171</v>
      </c>
      <c r="P995" s="344">
        <f t="shared" si="4145"/>
        <v>1171</v>
      </c>
      <c r="Q995" s="344">
        <f t="shared" si="4146"/>
        <v>1171</v>
      </c>
      <c r="R995" s="344">
        <f t="shared" si="4147"/>
        <v>1171</v>
      </c>
      <c r="S995" s="344">
        <f t="shared" si="4148"/>
        <v>1171</v>
      </c>
      <c r="T995" s="344">
        <f t="shared" si="4149"/>
        <v>1171</v>
      </c>
      <c r="U995" s="356">
        <v>3600</v>
      </c>
      <c r="V995" s="356">
        <v>2800</v>
      </c>
      <c r="W995" s="356">
        <v>2000</v>
      </c>
      <c r="X995" s="356">
        <v>1200</v>
      </c>
      <c r="Y995" s="356">
        <v>400</v>
      </c>
      <c r="Z995" s="344">
        <f t="shared" si="4150"/>
        <v>263</v>
      </c>
      <c r="AA995" s="344">
        <f t="shared" si="4151"/>
        <v>263</v>
      </c>
      <c r="AB995" s="344">
        <f t="shared" si="4152"/>
        <v>263</v>
      </c>
      <c r="AC995" s="344">
        <f t="shared" si="4153"/>
        <v>263</v>
      </c>
      <c r="AD995" s="344">
        <f t="shared" si="4154"/>
        <v>263</v>
      </c>
      <c r="AE995" s="344">
        <f t="shared" si="4155"/>
        <v>263</v>
      </c>
      <c r="AF995" s="344">
        <f t="shared" si="4156"/>
        <v>263</v>
      </c>
      <c r="AG995" s="344">
        <f t="shared" si="4157"/>
        <v>263</v>
      </c>
      <c r="AH995" s="344">
        <f t="shared" si="4158"/>
        <v>263</v>
      </c>
      <c r="AI995" s="344">
        <f t="shared" si="4159"/>
        <v>263</v>
      </c>
      <c r="AJ995" s="356">
        <v>3600</v>
      </c>
      <c r="AK995" s="356">
        <v>2800</v>
      </c>
      <c r="AL995" s="356">
        <v>2000</v>
      </c>
      <c r="AM995" s="356">
        <v>1200</v>
      </c>
      <c r="AN995" s="356">
        <v>400</v>
      </c>
      <c r="AO995" s="344">
        <f t="shared" si="4160"/>
        <v>428</v>
      </c>
      <c r="AP995" s="344">
        <f t="shared" si="4161"/>
        <v>428</v>
      </c>
      <c r="AQ995" s="344">
        <f t="shared" si="4162"/>
        <v>428</v>
      </c>
      <c r="AR995" s="344">
        <f t="shared" si="4163"/>
        <v>428</v>
      </c>
      <c r="AS995" s="344">
        <f t="shared" si="4164"/>
        <v>428</v>
      </c>
      <c r="AT995" s="344">
        <f t="shared" si="4165"/>
        <v>428</v>
      </c>
      <c r="AU995" s="344">
        <f t="shared" si="4166"/>
        <v>428</v>
      </c>
      <c r="AV995" s="344">
        <f t="shared" si="4167"/>
        <v>428</v>
      </c>
      <c r="AW995" s="344">
        <f t="shared" si="4168"/>
        <v>428</v>
      </c>
      <c r="AX995" s="344">
        <f t="shared" si="4169"/>
        <v>428</v>
      </c>
      <c r="AY995" s="356">
        <v>3600</v>
      </c>
      <c r="AZ995" s="356">
        <v>2800</v>
      </c>
      <c r="BA995" s="356">
        <v>2000</v>
      </c>
      <c r="BB995" s="356">
        <v>1200</v>
      </c>
      <c r="BC995" s="356">
        <v>400</v>
      </c>
      <c r="BD995" s="353">
        <f t="shared" ref="BD995:BH995" si="4354">IF(BD800="","",BD800+60)</f>
        <v>194</v>
      </c>
      <c r="BE995" s="353">
        <f t="shared" si="4354"/>
        <v>194</v>
      </c>
      <c r="BF995" s="353">
        <f t="shared" si="4354"/>
        <v>209</v>
      </c>
      <c r="BG995" s="353">
        <f t="shared" si="4354"/>
        <v>224</v>
      </c>
      <c r="BH995" s="353">
        <f t="shared" si="4354"/>
        <v>239</v>
      </c>
      <c r="BI995" s="146" t="str">
        <f t="shared" si="4207"/>
        <v>194;194</v>
      </c>
      <c r="BJ995" s="352">
        <f t="shared" si="4208"/>
        <v>209</v>
      </c>
      <c r="BK995" s="146" t="str">
        <f t="shared" si="4209"/>
        <v>224;239</v>
      </c>
      <c r="BL995" s="25">
        <f t="shared" si="4328"/>
        <v>8140105</v>
      </c>
      <c r="BM995" s="146">
        <f t="shared" ref="BM995" si="4355">BM982</f>
        <v>2824</v>
      </c>
      <c r="BN995" s="146">
        <f t="shared" si="4104"/>
        <v>8</v>
      </c>
      <c r="BO995" s="146">
        <f t="shared" ref="BO995:BP995" si="4356">BO982</f>
        <v>1</v>
      </c>
      <c r="BP995" s="146">
        <f t="shared" si="4356"/>
        <v>5</v>
      </c>
      <c r="BQ995" s="146">
        <f>VLOOKUP(IF(A995=1,0,A995),宝石属性!$B$26:$D$41,2,0)</f>
        <v>10</v>
      </c>
      <c r="BR995" s="146">
        <f>VLOOKUP(IF(A995=1,0,A995),宝石属性!$B$26:$D$41,3,0)</f>
        <v>2</v>
      </c>
      <c r="BS995" s="146">
        <f t="shared" ref="BS995:BV995" si="4357">IF(BS982="","",BS982)</f>
        <v>2</v>
      </c>
      <c r="BT995" s="146">
        <f t="shared" si="4357"/>
        <v>4</v>
      </c>
      <c r="BU995" s="146">
        <f t="shared" si="4357"/>
        <v>7</v>
      </c>
      <c r="BV995" s="146">
        <f t="shared" si="4357"/>
        <v>8</v>
      </c>
      <c r="BW995" s="357">
        <f t="shared" si="4336"/>
        <v>2021</v>
      </c>
      <c r="BX995" s="357">
        <f t="shared" si="4337"/>
        <v>3003</v>
      </c>
    </row>
    <row r="996" spans="1:76" s="353" customFormat="1">
      <c r="A996" s="348">
        <f t="shared" si="4225"/>
        <v>140</v>
      </c>
      <c r="B996" s="348" t="s">
        <v>1112</v>
      </c>
      <c r="C996" s="348" t="str">
        <f t="shared" si="4139"/>
        <v>法杖</v>
      </c>
      <c r="D996" s="348" t="str">
        <f t="shared" si="4326"/>
        <v>140级橙装法杖</v>
      </c>
      <c r="E996" s="348">
        <f>VLOOKUP($C996,$C$3:$M$15,COLUMNS($C$3:H$15),0)</f>
        <v>130</v>
      </c>
      <c r="F996" s="348" t="str">
        <f>VLOOKUP($C996,$C$3:$M$15,COLUMNS($C$3:I$15),0)</f>
        <v>phyattack_value</v>
      </c>
      <c r="G996" s="348">
        <f>VLOOKUP($C996,$C$3:$M$15,COLUMNS($C$3:J$15),0)</f>
        <v>150</v>
      </c>
      <c r="H996" s="348" t="str">
        <f>VLOOKUP($C996,$C$3:$M$15,COLUMNS($C$3:K$15),0)</f>
        <v>magicattack_value</v>
      </c>
      <c r="I996" s="348">
        <f>VLOOKUP($C996,$C$3:$M$15,COLUMNS($C$3:L$15),0)</f>
        <v>170</v>
      </c>
      <c r="J996" s="348" t="str">
        <f>VLOOKUP($C996,$C$3:$M$15,COLUMNS($C$3:M$15),0)</f>
        <v>medical_value</v>
      </c>
      <c r="K996" s="344">
        <f t="shared" si="4140"/>
        <v>1171</v>
      </c>
      <c r="L996" s="344">
        <f t="shared" si="4141"/>
        <v>1171</v>
      </c>
      <c r="M996" s="344">
        <f t="shared" si="4142"/>
        <v>1171</v>
      </c>
      <c r="N996" s="344">
        <f t="shared" si="4143"/>
        <v>1171</v>
      </c>
      <c r="O996" s="344">
        <f t="shared" si="4144"/>
        <v>1171</v>
      </c>
      <c r="P996" s="344">
        <f t="shared" si="4145"/>
        <v>1171</v>
      </c>
      <c r="Q996" s="344">
        <f t="shared" si="4146"/>
        <v>1171</v>
      </c>
      <c r="R996" s="344">
        <f t="shared" si="4147"/>
        <v>1171</v>
      </c>
      <c r="S996" s="344">
        <f t="shared" si="4148"/>
        <v>1171</v>
      </c>
      <c r="T996" s="344">
        <f t="shared" si="4149"/>
        <v>1171</v>
      </c>
      <c r="U996" s="356">
        <v>3600</v>
      </c>
      <c r="V996" s="356">
        <v>2800</v>
      </c>
      <c r="W996" s="356">
        <v>2000</v>
      </c>
      <c r="X996" s="356">
        <v>1200</v>
      </c>
      <c r="Y996" s="356">
        <v>400</v>
      </c>
      <c r="Z996" s="344">
        <f t="shared" si="4150"/>
        <v>263</v>
      </c>
      <c r="AA996" s="344">
        <f t="shared" si="4151"/>
        <v>263</v>
      </c>
      <c r="AB996" s="344">
        <f t="shared" si="4152"/>
        <v>263</v>
      </c>
      <c r="AC996" s="344">
        <f t="shared" si="4153"/>
        <v>263</v>
      </c>
      <c r="AD996" s="344">
        <f t="shared" si="4154"/>
        <v>263</v>
      </c>
      <c r="AE996" s="344">
        <f t="shared" si="4155"/>
        <v>263</v>
      </c>
      <c r="AF996" s="344">
        <f t="shared" si="4156"/>
        <v>263</v>
      </c>
      <c r="AG996" s="344">
        <f t="shared" si="4157"/>
        <v>263</v>
      </c>
      <c r="AH996" s="344">
        <f t="shared" si="4158"/>
        <v>263</v>
      </c>
      <c r="AI996" s="344">
        <f t="shared" si="4159"/>
        <v>263</v>
      </c>
      <c r="AJ996" s="356">
        <v>3600</v>
      </c>
      <c r="AK996" s="356">
        <v>2800</v>
      </c>
      <c r="AL996" s="356">
        <v>2000</v>
      </c>
      <c r="AM996" s="356">
        <v>1200</v>
      </c>
      <c r="AN996" s="356">
        <v>400</v>
      </c>
      <c r="AO996" s="344">
        <f t="shared" si="4160"/>
        <v>428</v>
      </c>
      <c r="AP996" s="344">
        <f t="shared" si="4161"/>
        <v>428</v>
      </c>
      <c r="AQ996" s="344">
        <f t="shared" si="4162"/>
        <v>428</v>
      </c>
      <c r="AR996" s="344">
        <f t="shared" si="4163"/>
        <v>428</v>
      </c>
      <c r="AS996" s="344">
        <f t="shared" si="4164"/>
        <v>428</v>
      </c>
      <c r="AT996" s="344">
        <f t="shared" si="4165"/>
        <v>428</v>
      </c>
      <c r="AU996" s="344">
        <f t="shared" si="4166"/>
        <v>428</v>
      </c>
      <c r="AV996" s="344">
        <f t="shared" si="4167"/>
        <v>428</v>
      </c>
      <c r="AW996" s="344">
        <f t="shared" si="4168"/>
        <v>428</v>
      </c>
      <c r="AX996" s="344">
        <f t="shared" si="4169"/>
        <v>428</v>
      </c>
      <c r="AY996" s="356">
        <v>3600</v>
      </c>
      <c r="AZ996" s="356">
        <v>2800</v>
      </c>
      <c r="BA996" s="356">
        <v>2000</v>
      </c>
      <c r="BB996" s="356">
        <v>1200</v>
      </c>
      <c r="BC996" s="356">
        <v>400</v>
      </c>
      <c r="BD996" s="353">
        <f t="shared" ref="BD996:BH996" si="4358">IF(BD801="","",BD801+60)</f>
        <v>194</v>
      </c>
      <c r="BE996" s="353">
        <f t="shared" si="4358"/>
        <v>194</v>
      </c>
      <c r="BF996" s="353">
        <f t="shared" si="4358"/>
        <v>209</v>
      </c>
      <c r="BG996" s="353">
        <f t="shared" si="4358"/>
        <v>224</v>
      </c>
      <c r="BH996" s="353">
        <f t="shared" si="4358"/>
        <v>239</v>
      </c>
      <c r="BI996" s="146" t="str">
        <f t="shared" si="4207"/>
        <v>194;194</v>
      </c>
      <c r="BJ996" s="352">
        <f t="shared" si="4208"/>
        <v>209</v>
      </c>
      <c r="BK996" s="146" t="str">
        <f t="shared" si="4209"/>
        <v>224;239</v>
      </c>
      <c r="BL996" s="25">
        <f t="shared" si="4328"/>
        <v>8140106</v>
      </c>
      <c r="BM996" s="146">
        <f t="shared" ref="BM996" si="4359">BM983</f>
        <v>4104</v>
      </c>
      <c r="BN996" s="146">
        <f t="shared" si="4104"/>
        <v>8</v>
      </c>
      <c r="BO996" s="146">
        <f t="shared" ref="BO996:BP996" si="4360">BO983</f>
        <v>1</v>
      </c>
      <c r="BP996" s="146">
        <f t="shared" si="4360"/>
        <v>6</v>
      </c>
      <c r="BQ996" s="146">
        <f>VLOOKUP(IF(A996=1,0,A996),宝石属性!$B$26:$D$41,2,0)</f>
        <v>10</v>
      </c>
      <c r="BR996" s="146">
        <f>VLOOKUP(IF(A996=1,0,A996),宝石属性!$B$26:$D$41,3,0)</f>
        <v>2</v>
      </c>
      <c r="BS996" s="146">
        <f t="shared" ref="BS996:BV996" si="4361">IF(BS983="","",BS983)</f>
        <v>2</v>
      </c>
      <c r="BT996" s="146">
        <f t="shared" si="4361"/>
        <v>4</v>
      </c>
      <c r="BU996" s="146">
        <f t="shared" si="4361"/>
        <v>7</v>
      </c>
      <c r="BV996" s="146">
        <f t="shared" si="4361"/>
        <v>8</v>
      </c>
      <c r="BW996" s="357">
        <f t="shared" si="4336"/>
        <v>2021</v>
      </c>
      <c r="BX996" s="357">
        <f t="shared" si="4337"/>
        <v>3003</v>
      </c>
    </row>
    <row r="997" spans="1:76" s="353" customFormat="1">
      <c r="A997" s="348">
        <f t="shared" si="4225"/>
        <v>140</v>
      </c>
      <c r="B997" s="348" t="s">
        <v>1112</v>
      </c>
      <c r="C997" s="348" t="str">
        <f t="shared" si="4139"/>
        <v>男衣</v>
      </c>
      <c r="D997" s="348" t="str">
        <f t="shared" si="4326"/>
        <v>140级橙装男衣</v>
      </c>
      <c r="E997" s="348">
        <f>VLOOKUP($C997,$C$3:$M$15,COLUMNS($C$3:H$15),0)</f>
        <v>60</v>
      </c>
      <c r="F997" s="348" t="str">
        <f>VLOOKUP($C997,$C$3:$M$15,COLUMNS($C$3:I$15),0)</f>
        <v>maxhp_value</v>
      </c>
      <c r="G997" s="348">
        <f>VLOOKUP($C997,$C$3:$M$15,COLUMNS($C$3:J$15),0)</f>
        <v>140</v>
      </c>
      <c r="H997" s="348" t="str">
        <f>VLOOKUP($C997,$C$3:$M$15,COLUMNS($C$3:K$15),0)</f>
        <v>defend_value</v>
      </c>
      <c r="I997" s="348" t="str">
        <f>VLOOKUP($C997,$C$3:$M$15,COLUMNS($C$3:L$15),0)</f>
        <v/>
      </c>
      <c r="J997" s="348" t="str">
        <f>VLOOKUP($C997,$C$3:$M$15,COLUMNS($C$3:M$15),0)</f>
        <v/>
      </c>
      <c r="K997" s="344">
        <f t="shared" si="4140"/>
        <v>937</v>
      </c>
      <c r="L997" s="344">
        <f t="shared" si="4141"/>
        <v>937</v>
      </c>
      <c r="M997" s="344">
        <f t="shared" si="4142"/>
        <v>937</v>
      </c>
      <c r="N997" s="344">
        <f t="shared" si="4143"/>
        <v>937</v>
      </c>
      <c r="O997" s="344">
        <f t="shared" si="4144"/>
        <v>937</v>
      </c>
      <c r="P997" s="344">
        <f t="shared" si="4145"/>
        <v>937</v>
      </c>
      <c r="Q997" s="344">
        <f t="shared" si="4146"/>
        <v>937</v>
      </c>
      <c r="R997" s="344">
        <f t="shared" si="4147"/>
        <v>937</v>
      </c>
      <c r="S997" s="344">
        <f t="shared" si="4148"/>
        <v>937</v>
      </c>
      <c r="T997" s="344">
        <f t="shared" si="4149"/>
        <v>937</v>
      </c>
      <c r="U997" s="356">
        <v>3600</v>
      </c>
      <c r="V997" s="356">
        <v>2800</v>
      </c>
      <c r="W997" s="356">
        <v>2000</v>
      </c>
      <c r="X997" s="356">
        <v>1200</v>
      </c>
      <c r="Y997" s="356">
        <v>400</v>
      </c>
      <c r="Z997" s="344">
        <f t="shared" si="4150"/>
        <v>293</v>
      </c>
      <c r="AA997" s="344">
        <f t="shared" si="4151"/>
        <v>293</v>
      </c>
      <c r="AB997" s="344">
        <f t="shared" si="4152"/>
        <v>293</v>
      </c>
      <c r="AC997" s="344">
        <f t="shared" si="4153"/>
        <v>293</v>
      </c>
      <c r="AD997" s="344">
        <f t="shared" si="4154"/>
        <v>293</v>
      </c>
      <c r="AE997" s="344">
        <f t="shared" si="4155"/>
        <v>293</v>
      </c>
      <c r="AF997" s="344">
        <f t="shared" si="4156"/>
        <v>293</v>
      </c>
      <c r="AG997" s="344">
        <f t="shared" si="4157"/>
        <v>293</v>
      </c>
      <c r="AH997" s="344">
        <f t="shared" si="4158"/>
        <v>293</v>
      </c>
      <c r="AI997" s="344">
        <f t="shared" si="4159"/>
        <v>293</v>
      </c>
      <c r="AJ997" s="356">
        <v>3600</v>
      </c>
      <c r="AK997" s="356">
        <v>2800</v>
      </c>
      <c r="AL997" s="356">
        <v>2000</v>
      </c>
      <c r="AM997" s="356">
        <v>1200</v>
      </c>
      <c r="AN997" s="356">
        <v>400</v>
      </c>
      <c r="AO997" s="344" t="str">
        <f t="shared" si="4160"/>
        <v/>
      </c>
      <c r="AP997" s="344" t="str">
        <f t="shared" si="4161"/>
        <v/>
      </c>
      <c r="AQ997" s="344" t="str">
        <f t="shared" si="4162"/>
        <v/>
      </c>
      <c r="AR997" s="344" t="str">
        <f t="shared" si="4163"/>
        <v/>
      </c>
      <c r="AS997" s="344" t="str">
        <f t="shared" si="4164"/>
        <v/>
      </c>
      <c r="AT997" s="344" t="str">
        <f t="shared" si="4165"/>
        <v/>
      </c>
      <c r="AU997" s="344" t="str">
        <f t="shared" si="4166"/>
        <v/>
      </c>
      <c r="AV997" s="344" t="str">
        <f t="shared" si="4167"/>
        <v/>
      </c>
      <c r="AW997" s="344" t="str">
        <f t="shared" si="4168"/>
        <v/>
      </c>
      <c r="AX997" s="344" t="str">
        <f t="shared" si="4169"/>
        <v/>
      </c>
      <c r="AY997" s="356">
        <v>3600</v>
      </c>
      <c r="AZ997" s="356">
        <v>2800</v>
      </c>
      <c r="BA997" s="356">
        <v>2000</v>
      </c>
      <c r="BB997" s="356">
        <v>1200</v>
      </c>
      <c r="BC997" s="356">
        <v>400</v>
      </c>
      <c r="BD997" s="353">
        <f t="shared" ref="BD997:BH997" si="4362">IF(BD802="","",BD802+60)</f>
        <v>194</v>
      </c>
      <c r="BE997" s="353">
        <f t="shared" si="4362"/>
        <v>194</v>
      </c>
      <c r="BF997" s="353">
        <f t="shared" si="4362"/>
        <v>209</v>
      </c>
      <c r="BG997" s="353">
        <f t="shared" si="4362"/>
        <v>224</v>
      </c>
      <c r="BH997" s="353">
        <f t="shared" si="4362"/>
        <v>239</v>
      </c>
      <c r="BI997" s="146" t="str">
        <f t="shared" si="4207"/>
        <v>194;194</v>
      </c>
      <c r="BJ997" s="352">
        <f t="shared" si="4208"/>
        <v>209</v>
      </c>
      <c r="BK997" s="146" t="str">
        <f t="shared" si="4209"/>
        <v>224;239</v>
      </c>
      <c r="BL997" s="25">
        <f t="shared" si="4328"/>
        <v>8140207</v>
      </c>
      <c r="BM997" s="146">
        <f t="shared" ref="BM997" si="4363">BM984</f>
        <v>312</v>
      </c>
      <c r="BN997" s="146">
        <f t="shared" si="4104"/>
        <v>8</v>
      </c>
      <c r="BO997" s="146">
        <f t="shared" ref="BO997:BP997" si="4364">BO984</f>
        <v>2</v>
      </c>
      <c r="BP997" s="146">
        <f t="shared" si="4364"/>
        <v>7</v>
      </c>
      <c r="BQ997" s="146">
        <f>VLOOKUP(IF(A997=1,0,A997),宝石属性!$B$26:$D$41,2,0)</f>
        <v>10</v>
      </c>
      <c r="BR997" s="146">
        <f>VLOOKUP(IF(A997=1,0,A997),宝石属性!$B$26:$D$41,3,0)</f>
        <v>2</v>
      </c>
      <c r="BS997" s="146">
        <f t="shared" ref="BS997:BV997" si="4365">IF(BS984="","",BS984)</f>
        <v>1</v>
      </c>
      <c r="BT997" s="146">
        <f t="shared" si="4365"/>
        <v>3</v>
      </c>
      <c r="BU997" s="146">
        <f t="shared" si="4365"/>
        <v>5</v>
      </c>
      <c r="BV997" s="146">
        <f t="shared" si="4365"/>
        <v>7</v>
      </c>
      <c r="BW997" s="357">
        <f t="shared" si="4336"/>
        <v>2024</v>
      </c>
      <c r="BX997" s="357">
        <f t="shared" si="4337"/>
        <v>3004</v>
      </c>
    </row>
    <row r="998" spans="1:76" s="353" customFormat="1">
      <c r="A998" s="348">
        <f t="shared" si="4225"/>
        <v>140</v>
      </c>
      <c r="B998" s="348" t="s">
        <v>1112</v>
      </c>
      <c r="C998" s="348" t="str">
        <f t="shared" si="4139"/>
        <v>女衣</v>
      </c>
      <c r="D998" s="348" t="str">
        <f t="shared" si="4326"/>
        <v>140级橙装女衣</v>
      </c>
      <c r="E998" s="348">
        <f>VLOOKUP($C998,$C$3:$M$15,COLUMNS($C$3:H$15),0)</f>
        <v>60</v>
      </c>
      <c r="F998" s="348" t="str">
        <f>VLOOKUP($C998,$C$3:$M$15,COLUMNS($C$3:I$15),0)</f>
        <v>maxhp_value</v>
      </c>
      <c r="G998" s="348">
        <f>VLOOKUP($C998,$C$3:$M$15,COLUMNS($C$3:J$15),0)</f>
        <v>140</v>
      </c>
      <c r="H998" s="348" t="str">
        <f>VLOOKUP($C998,$C$3:$M$15,COLUMNS($C$3:K$15),0)</f>
        <v>defend_value</v>
      </c>
      <c r="I998" s="348" t="str">
        <f>VLOOKUP($C998,$C$3:$M$15,COLUMNS($C$3:L$15),0)</f>
        <v/>
      </c>
      <c r="J998" s="348" t="str">
        <f>VLOOKUP($C998,$C$3:$M$15,COLUMNS($C$3:M$15),0)</f>
        <v/>
      </c>
      <c r="K998" s="344">
        <f t="shared" si="4140"/>
        <v>937</v>
      </c>
      <c r="L998" s="344">
        <f t="shared" si="4141"/>
        <v>937</v>
      </c>
      <c r="M998" s="344">
        <f t="shared" si="4142"/>
        <v>937</v>
      </c>
      <c r="N998" s="344">
        <f t="shared" si="4143"/>
        <v>937</v>
      </c>
      <c r="O998" s="344">
        <f t="shared" si="4144"/>
        <v>937</v>
      </c>
      <c r="P998" s="344">
        <f t="shared" si="4145"/>
        <v>937</v>
      </c>
      <c r="Q998" s="344">
        <f t="shared" si="4146"/>
        <v>937</v>
      </c>
      <c r="R998" s="344">
        <f t="shared" si="4147"/>
        <v>937</v>
      </c>
      <c r="S998" s="344">
        <f t="shared" si="4148"/>
        <v>937</v>
      </c>
      <c r="T998" s="344">
        <f t="shared" si="4149"/>
        <v>937</v>
      </c>
      <c r="U998" s="356">
        <v>3600</v>
      </c>
      <c r="V998" s="356">
        <v>2800</v>
      </c>
      <c r="W998" s="356">
        <v>2000</v>
      </c>
      <c r="X998" s="356">
        <v>1200</v>
      </c>
      <c r="Y998" s="356">
        <v>400</v>
      </c>
      <c r="Z998" s="344">
        <f t="shared" si="4150"/>
        <v>293</v>
      </c>
      <c r="AA998" s="344">
        <f t="shared" si="4151"/>
        <v>293</v>
      </c>
      <c r="AB998" s="344">
        <f t="shared" si="4152"/>
        <v>293</v>
      </c>
      <c r="AC998" s="344">
        <f t="shared" si="4153"/>
        <v>293</v>
      </c>
      <c r="AD998" s="344">
        <f t="shared" si="4154"/>
        <v>293</v>
      </c>
      <c r="AE998" s="344">
        <f t="shared" si="4155"/>
        <v>293</v>
      </c>
      <c r="AF998" s="344">
        <f t="shared" si="4156"/>
        <v>293</v>
      </c>
      <c r="AG998" s="344">
        <f t="shared" si="4157"/>
        <v>293</v>
      </c>
      <c r="AH998" s="344">
        <f t="shared" si="4158"/>
        <v>293</v>
      </c>
      <c r="AI998" s="344">
        <f t="shared" si="4159"/>
        <v>293</v>
      </c>
      <c r="AJ998" s="356">
        <v>3600</v>
      </c>
      <c r="AK998" s="356">
        <v>2800</v>
      </c>
      <c r="AL998" s="356">
        <v>2000</v>
      </c>
      <c r="AM998" s="356">
        <v>1200</v>
      </c>
      <c r="AN998" s="356">
        <v>400</v>
      </c>
      <c r="AO998" s="344" t="str">
        <f t="shared" si="4160"/>
        <v/>
      </c>
      <c r="AP998" s="344" t="str">
        <f t="shared" si="4161"/>
        <v/>
      </c>
      <c r="AQ998" s="344" t="str">
        <f t="shared" si="4162"/>
        <v/>
      </c>
      <c r="AR998" s="344" t="str">
        <f t="shared" si="4163"/>
        <v/>
      </c>
      <c r="AS998" s="344" t="str">
        <f t="shared" si="4164"/>
        <v/>
      </c>
      <c r="AT998" s="344" t="str">
        <f t="shared" si="4165"/>
        <v/>
      </c>
      <c r="AU998" s="344" t="str">
        <f t="shared" si="4166"/>
        <v/>
      </c>
      <c r="AV998" s="344" t="str">
        <f t="shared" si="4167"/>
        <v/>
      </c>
      <c r="AW998" s="344" t="str">
        <f t="shared" si="4168"/>
        <v/>
      </c>
      <c r="AX998" s="344" t="str">
        <f t="shared" si="4169"/>
        <v/>
      </c>
      <c r="AY998" s="356">
        <v>3600</v>
      </c>
      <c r="AZ998" s="356">
        <v>2800</v>
      </c>
      <c r="BA998" s="356">
        <v>2000</v>
      </c>
      <c r="BB998" s="356">
        <v>1200</v>
      </c>
      <c r="BC998" s="356">
        <v>400</v>
      </c>
      <c r="BD998" s="353">
        <f t="shared" ref="BD998:BH998" si="4366">IF(BD803="","",BD803+60)</f>
        <v>194</v>
      </c>
      <c r="BE998" s="353">
        <f t="shared" si="4366"/>
        <v>194</v>
      </c>
      <c r="BF998" s="353">
        <f t="shared" si="4366"/>
        <v>209</v>
      </c>
      <c r="BG998" s="353">
        <f t="shared" si="4366"/>
        <v>224</v>
      </c>
      <c r="BH998" s="353">
        <f t="shared" si="4366"/>
        <v>239</v>
      </c>
      <c r="BI998" s="146" t="str">
        <f t="shared" si="4207"/>
        <v>194;194</v>
      </c>
      <c r="BJ998" s="352">
        <f t="shared" si="4208"/>
        <v>209</v>
      </c>
      <c r="BK998" s="146" t="str">
        <f t="shared" si="4209"/>
        <v>224;239</v>
      </c>
      <c r="BL998" s="25">
        <f t="shared" si="4328"/>
        <v>8140208</v>
      </c>
      <c r="BM998" s="146">
        <f t="shared" ref="BM998" si="4367">BM985</f>
        <v>568</v>
      </c>
      <c r="BN998" s="146">
        <f t="shared" si="4104"/>
        <v>8</v>
      </c>
      <c r="BO998" s="146">
        <f t="shared" ref="BO998:BP998" si="4368">BO985</f>
        <v>2</v>
      </c>
      <c r="BP998" s="146">
        <f t="shared" si="4368"/>
        <v>8</v>
      </c>
      <c r="BQ998" s="146">
        <f>VLOOKUP(IF(A998=1,0,A998),宝石属性!$B$26:$D$41,2,0)</f>
        <v>10</v>
      </c>
      <c r="BR998" s="146">
        <f>VLOOKUP(IF(A998=1,0,A998),宝石属性!$B$26:$D$41,3,0)</f>
        <v>2</v>
      </c>
      <c r="BS998" s="146">
        <f t="shared" ref="BS998:BV998" si="4369">IF(BS985="","",BS985)</f>
        <v>1</v>
      </c>
      <c r="BT998" s="146">
        <f t="shared" si="4369"/>
        <v>3</v>
      </c>
      <c r="BU998" s="146">
        <f t="shared" si="4369"/>
        <v>5</v>
      </c>
      <c r="BV998" s="146">
        <f t="shared" si="4369"/>
        <v>7</v>
      </c>
      <c r="BW998" s="357">
        <f t="shared" si="4336"/>
        <v>2024</v>
      </c>
      <c r="BX998" s="357">
        <f t="shared" si="4337"/>
        <v>3004</v>
      </c>
    </row>
    <row r="999" spans="1:76" s="353" customFormat="1">
      <c r="A999" s="348">
        <f t="shared" si="4225"/>
        <v>140</v>
      </c>
      <c r="B999" s="348" t="s">
        <v>1112</v>
      </c>
      <c r="C999" s="348" t="str">
        <f t="shared" si="4139"/>
        <v>男头盔</v>
      </c>
      <c r="D999" s="348" t="str">
        <f t="shared" si="4326"/>
        <v>140级橙装男头盔</v>
      </c>
      <c r="E999" s="348">
        <f>VLOOKUP($C999,$C$3:$M$15,COLUMNS($C$3:H$15),0)</f>
        <v>90</v>
      </c>
      <c r="F999" s="348" t="str">
        <f>VLOOKUP($C999,$C$3:$M$15,COLUMNS($C$3:I$15),0)</f>
        <v>maxmp_value</v>
      </c>
      <c r="G999" s="348">
        <f>VLOOKUP($C999,$C$3:$M$15,COLUMNS($C$3:J$15),0)</f>
        <v>140</v>
      </c>
      <c r="H999" s="348" t="str">
        <f>VLOOKUP($C999,$C$3:$M$15,COLUMNS($C$3:K$15),0)</f>
        <v>defend_value</v>
      </c>
      <c r="I999" s="348" t="str">
        <f>VLOOKUP($C999,$C$3:$M$15,COLUMNS($C$3:L$15),0)</f>
        <v/>
      </c>
      <c r="J999" s="348" t="str">
        <f>VLOOKUP($C999,$C$3:$M$15,COLUMNS($C$3:M$15),0)</f>
        <v/>
      </c>
      <c r="K999" s="344">
        <f t="shared" si="4140"/>
        <v>1171</v>
      </c>
      <c r="L999" s="344">
        <f t="shared" si="4141"/>
        <v>1171</v>
      </c>
      <c r="M999" s="344">
        <f t="shared" si="4142"/>
        <v>1171</v>
      </c>
      <c r="N999" s="344">
        <f t="shared" si="4143"/>
        <v>1171</v>
      </c>
      <c r="O999" s="344">
        <f t="shared" si="4144"/>
        <v>1171</v>
      </c>
      <c r="P999" s="344">
        <f t="shared" si="4145"/>
        <v>1171</v>
      </c>
      <c r="Q999" s="344">
        <f t="shared" si="4146"/>
        <v>1171</v>
      </c>
      <c r="R999" s="344">
        <f t="shared" si="4147"/>
        <v>1171</v>
      </c>
      <c r="S999" s="344">
        <f t="shared" si="4148"/>
        <v>1171</v>
      </c>
      <c r="T999" s="344">
        <f t="shared" si="4149"/>
        <v>1171</v>
      </c>
      <c r="U999" s="356">
        <v>3600</v>
      </c>
      <c r="V999" s="356">
        <v>2800</v>
      </c>
      <c r="W999" s="356">
        <v>2000</v>
      </c>
      <c r="X999" s="356">
        <v>1200</v>
      </c>
      <c r="Y999" s="356">
        <v>400</v>
      </c>
      <c r="Z999" s="344">
        <f t="shared" si="4150"/>
        <v>176</v>
      </c>
      <c r="AA999" s="344">
        <f t="shared" si="4151"/>
        <v>176</v>
      </c>
      <c r="AB999" s="344">
        <f t="shared" si="4152"/>
        <v>176</v>
      </c>
      <c r="AC999" s="344">
        <f t="shared" si="4153"/>
        <v>176</v>
      </c>
      <c r="AD999" s="344">
        <f t="shared" si="4154"/>
        <v>176</v>
      </c>
      <c r="AE999" s="344">
        <f t="shared" si="4155"/>
        <v>176</v>
      </c>
      <c r="AF999" s="344">
        <f t="shared" si="4156"/>
        <v>176</v>
      </c>
      <c r="AG999" s="344">
        <f t="shared" si="4157"/>
        <v>176</v>
      </c>
      <c r="AH999" s="344">
        <f t="shared" si="4158"/>
        <v>176</v>
      </c>
      <c r="AI999" s="344">
        <f t="shared" si="4159"/>
        <v>176</v>
      </c>
      <c r="AJ999" s="356">
        <v>3600</v>
      </c>
      <c r="AK999" s="356">
        <v>2800</v>
      </c>
      <c r="AL999" s="356">
        <v>2000</v>
      </c>
      <c r="AM999" s="356">
        <v>1200</v>
      </c>
      <c r="AN999" s="356">
        <v>400</v>
      </c>
      <c r="AO999" s="344" t="str">
        <f t="shared" si="4160"/>
        <v/>
      </c>
      <c r="AP999" s="344" t="str">
        <f t="shared" si="4161"/>
        <v/>
      </c>
      <c r="AQ999" s="344" t="str">
        <f t="shared" si="4162"/>
        <v/>
      </c>
      <c r="AR999" s="344" t="str">
        <f t="shared" si="4163"/>
        <v/>
      </c>
      <c r="AS999" s="344" t="str">
        <f t="shared" si="4164"/>
        <v/>
      </c>
      <c r="AT999" s="344" t="str">
        <f t="shared" si="4165"/>
        <v/>
      </c>
      <c r="AU999" s="344" t="str">
        <f t="shared" si="4166"/>
        <v/>
      </c>
      <c r="AV999" s="344" t="str">
        <f t="shared" si="4167"/>
        <v/>
      </c>
      <c r="AW999" s="344" t="str">
        <f t="shared" si="4168"/>
        <v/>
      </c>
      <c r="AX999" s="344" t="str">
        <f t="shared" si="4169"/>
        <v/>
      </c>
      <c r="AY999" s="356">
        <v>3600</v>
      </c>
      <c r="AZ999" s="356">
        <v>2800</v>
      </c>
      <c r="BA999" s="356">
        <v>2000</v>
      </c>
      <c r="BB999" s="356">
        <v>1200</v>
      </c>
      <c r="BC999" s="356">
        <v>400</v>
      </c>
      <c r="BD999" s="353" t="str">
        <f t="shared" ref="BD999:BH999" si="4370">IF(BD804="","",BD804+60)</f>
        <v/>
      </c>
      <c r="BE999" s="353" t="str">
        <f t="shared" si="4370"/>
        <v/>
      </c>
      <c r="BF999" s="353" t="str">
        <f t="shared" si="4370"/>
        <v/>
      </c>
      <c r="BG999" s="353" t="str">
        <f t="shared" si="4370"/>
        <v/>
      </c>
      <c r="BH999" s="353" t="str">
        <f t="shared" si="4370"/>
        <v/>
      </c>
      <c r="BI999" s="146" t="str">
        <f t="shared" si="4207"/>
        <v/>
      </c>
      <c r="BJ999" s="352" t="str">
        <f t="shared" si="4208"/>
        <v/>
      </c>
      <c r="BK999" s="146" t="str">
        <f t="shared" si="4209"/>
        <v/>
      </c>
      <c r="BL999" s="25">
        <f t="shared" si="4328"/>
        <v>8140309</v>
      </c>
      <c r="BM999" s="146">
        <f t="shared" ref="BM999" si="4371">BM986</f>
        <v>1640</v>
      </c>
      <c r="BN999" s="146">
        <f t="shared" si="4104"/>
        <v>8</v>
      </c>
      <c r="BO999" s="146">
        <f t="shared" ref="BO999:BP999" si="4372">BO986</f>
        <v>3</v>
      </c>
      <c r="BP999" s="146">
        <f t="shared" si="4372"/>
        <v>9</v>
      </c>
      <c r="BQ999" s="146">
        <f>VLOOKUP(IF(A999=1,0,A999),宝石属性!$B$26:$D$41,2,0)</f>
        <v>10</v>
      </c>
      <c r="BR999" s="146">
        <f>VLOOKUP(IF(A999=1,0,A999),宝石属性!$B$26:$D$41,3,0)</f>
        <v>2</v>
      </c>
      <c r="BS999" s="146">
        <f t="shared" ref="BS999:BV999" si="4373">IF(BS986="","",BS986)</f>
        <v>2</v>
      </c>
      <c r="BT999" s="146">
        <f t="shared" si="4373"/>
        <v>3</v>
      </c>
      <c r="BU999" s="146" t="str">
        <f t="shared" si="4373"/>
        <v/>
      </c>
      <c r="BV999" s="146" t="str">
        <f t="shared" si="4373"/>
        <v/>
      </c>
      <c r="BW999" s="357">
        <f t="shared" si="4336"/>
        <v>2027</v>
      </c>
      <c r="BX999" s="357">
        <f t="shared" si="4337"/>
        <v>3004</v>
      </c>
    </row>
    <row r="1000" spans="1:76" s="353" customFormat="1">
      <c r="A1000" s="348">
        <f t="shared" si="4225"/>
        <v>140</v>
      </c>
      <c r="B1000" s="348" t="s">
        <v>1112</v>
      </c>
      <c r="C1000" s="348" t="str">
        <f t="shared" si="4139"/>
        <v>女头饰</v>
      </c>
      <c r="D1000" s="348" t="str">
        <f t="shared" si="4326"/>
        <v>140级橙装女头饰</v>
      </c>
      <c r="E1000" s="348">
        <f>VLOOKUP($C1000,$C$3:$M$15,COLUMNS($C$3:H$15),0)</f>
        <v>90</v>
      </c>
      <c r="F1000" s="348" t="str">
        <f>VLOOKUP($C1000,$C$3:$M$15,COLUMNS($C$3:I$15),0)</f>
        <v>maxmp_value</v>
      </c>
      <c r="G1000" s="348">
        <f>VLOOKUP($C1000,$C$3:$M$15,COLUMNS($C$3:J$15),0)</f>
        <v>140</v>
      </c>
      <c r="H1000" s="348" t="str">
        <f>VLOOKUP($C1000,$C$3:$M$15,COLUMNS($C$3:K$15),0)</f>
        <v>defend_value</v>
      </c>
      <c r="I1000" s="348" t="str">
        <f>VLOOKUP($C1000,$C$3:$M$15,COLUMNS($C$3:L$15),0)</f>
        <v/>
      </c>
      <c r="J1000" s="348" t="str">
        <f>VLOOKUP($C1000,$C$3:$M$15,COLUMNS($C$3:M$15),0)</f>
        <v/>
      </c>
      <c r="K1000" s="344">
        <f t="shared" si="4140"/>
        <v>1171</v>
      </c>
      <c r="L1000" s="344">
        <f t="shared" si="4141"/>
        <v>1171</v>
      </c>
      <c r="M1000" s="344">
        <f t="shared" si="4142"/>
        <v>1171</v>
      </c>
      <c r="N1000" s="344">
        <f t="shared" si="4143"/>
        <v>1171</v>
      </c>
      <c r="O1000" s="344">
        <f t="shared" si="4144"/>
        <v>1171</v>
      </c>
      <c r="P1000" s="344">
        <f t="shared" si="4145"/>
        <v>1171</v>
      </c>
      <c r="Q1000" s="344">
        <f t="shared" si="4146"/>
        <v>1171</v>
      </c>
      <c r="R1000" s="344">
        <f t="shared" si="4147"/>
        <v>1171</v>
      </c>
      <c r="S1000" s="344">
        <f t="shared" si="4148"/>
        <v>1171</v>
      </c>
      <c r="T1000" s="344">
        <f t="shared" si="4149"/>
        <v>1171</v>
      </c>
      <c r="U1000" s="356">
        <v>3600</v>
      </c>
      <c r="V1000" s="356">
        <v>2800</v>
      </c>
      <c r="W1000" s="356">
        <v>2000</v>
      </c>
      <c r="X1000" s="356">
        <v>1200</v>
      </c>
      <c r="Y1000" s="356">
        <v>400</v>
      </c>
      <c r="Z1000" s="344">
        <f t="shared" si="4150"/>
        <v>176</v>
      </c>
      <c r="AA1000" s="344">
        <f t="shared" si="4151"/>
        <v>176</v>
      </c>
      <c r="AB1000" s="344">
        <f t="shared" si="4152"/>
        <v>176</v>
      </c>
      <c r="AC1000" s="344">
        <f t="shared" si="4153"/>
        <v>176</v>
      </c>
      <c r="AD1000" s="344">
        <f t="shared" si="4154"/>
        <v>176</v>
      </c>
      <c r="AE1000" s="344">
        <f t="shared" si="4155"/>
        <v>176</v>
      </c>
      <c r="AF1000" s="344">
        <f t="shared" si="4156"/>
        <v>176</v>
      </c>
      <c r="AG1000" s="344">
        <f t="shared" si="4157"/>
        <v>176</v>
      </c>
      <c r="AH1000" s="344">
        <f t="shared" si="4158"/>
        <v>176</v>
      </c>
      <c r="AI1000" s="344">
        <f t="shared" si="4159"/>
        <v>176</v>
      </c>
      <c r="AJ1000" s="356">
        <v>3600</v>
      </c>
      <c r="AK1000" s="356">
        <v>2800</v>
      </c>
      <c r="AL1000" s="356">
        <v>2000</v>
      </c>
      <c r="AM1000" s="356">
        <v>1200</v>
      </c>
      <c r="AN1000" s="356">
        <v>400</v>
      </c>
      <c r="AO1000" s="344" t="str">
        <f t="shared" si="4160"/>
        <v/>
      </c>
      <c r="AP1000" s="344" t="str">
        <f t="shared" si="4161"/>
        <v/>
      </c>
      <c r="AQ1000" s="344" t="str">
        <f t="shared" si="4162"/>
        <v/>
      </c>
      <c r="AR1000" s="344" t="str">
        <f t="shared" si="4163"/>
        <v/>
      </c>
      <c r="AS1000" s="344" t="str">
        <f t="shared" si="4164"/>
        <v/>
      </c>
      <c r="AT1000" s="344" t="str">
        <f t="shared" si="4165"/>
        <v/>
      </c>
      <c r="AU1000" s="344" t="str">
        <f t="shared" si="4166"/>
        <v/>
      </c>
      <c r="AV1000" s="344" t="str">
        <f t="shared" si="4167"/>
        <v/>
      </c>
      <c r="AW1000" s="344" t="str">
        <f t="shared" si="4168"/>
        <v/>
      </c>
      <c r="AX1000" s="344" t="str">
        <f t="shared" si="4169"/>
        <v/>
      </c>
      <c r="AY1000" s="356">
        <v>3600</v>
      </c>
      <c r="AZ1000" s="356">
        <v>2800</v>
      </c>
      <c r="BA1000" s="356">
        <v>2000</v>
      </c>
      <c r="BB1000" s="356">
        <v>1200</v>
      </c>
      <c r="BC1000" s="356">
        <v>400</v>
      </c>
      <c r="BD1000" s="353" t="str">
        <f t="shared" ref="BD1000:BH1000" si="4374">IF(BD805="","",BD805+60)</f>
        <v/>
      </c>
      <c r="BE1000" s="353" t="str">
        <f t="shared" si="4374"/>
        <v/>
      </c>
      <c r="BF1000" s="353" t="str">
        <f t="shared" si="4374"/>
        <v/>
      </c>
      <c r="BG1000" s="353" t="str">
        <f t="shared" si="4374"/>
        <v/>
      </c>
      <c r="BH1000" s="353" t="str">
        <f t="shared" si="4374"/>
        <v/>
      </c>
      <c r="BI1000" s="146" t="str">
        <f t="shared" si="4207"/>
        <v/>
      </c>
      <c r="BJ1000" s="352" t="str">
        <f t="shared" si="4208"/>
        <v/>
      </c>
      <c r="BK1000" s="146" t="str">
        <f t="shared" si="4209"/>
        <v/>
      </c>
      <c r="BL1000" s="25">
        <f t="shared" si="4328"/>
        <v>8140310</v>
      </c>
      <c r="BM1000" s="146">
        <f t="shared" ref="BM1000" si="4375">BM987</f>
        <v>1384</v>
      </c>
      <c r="BN1000" s="146">
        <f t="shared" si="4104"/>
        <v>8</v>
      </c>
      <c r="BO1000" s="146">
        <f t="shared" ref="BO1000:BP1000" si="4376">BO987</f>
        <v>3</v>
      </c>
      <c r="BP1000" s="146">
        <f t="shared" si="4376"/>
        <v>10</v>
      </c>
      <c r="BQ1000" s="146">
        <f>VLOOKUP(IF(A1000=1,0,A1000),宝石属性!$B$26:$D$41,2,0)</f>
        <v>10</v>
      </c>
      <c r="BR1000" s="146">
        <f>VLOOKUP(IF(A1000=1,0,A1000),宝石属性!$B$26:$D$41,3,0)</f>
        <v>2</v>
      </c>
      <c r="BS1000" s="146">
        <f t="shared" ref="BS1000:BV1000" si="4377">IF(BS987="","",BS987)</f>
        <v>2</v>
      </c>
      <c r="BT1000" s="146">
        <f t="shared" si="4377"/>
        <v>3</v>
      </c>
      <c r="BU1000" s="146" t="str">
        <f t="shared" si="4377"/>
        <v/>
      </c>
      <c r="BV1000" s="146" t="str">
        <f t="shared" si="4377"/>
        <v/>
      </c>
      <c r="BW1000" s="357">
        <f t="shared" si="4336"/>
        <v>2027</v>
      </c>
      <c r="BX1000" s="357">
        <f t="shared" si="4337"/>
        <v>3004</v>
      </c>
    </row>
    <row r="1001" spans="1:76" s="353" customFormat="1">
      <c r="A1001" s="348">
        <f t="shared" si="4225"/>
        <v>140</v>
      </c>
      <c r="B1001" s="348" t="s">
        <v>1112</v>
      </c>
      <c r="C1001" s="348" t="str">
        <f t="shared" si="4139"/>
        <v>项链</v>
      </c>
      <c r="D1001" s="348" t="str">
        <f t="shared" si="4326"/>
        <v>140级橙装项链</v>
      </c>
      <c r="E1001" s="348">
        <f>VLOOKUP($C1001,$C$3:$M$15,COLUMNS($C$3:H$15),0)</f>
        <v>150</v>
      </c>
      <c r="F1001" s="348" t="str">
        <f>VLOOKUP($C1001,$C$3:$M$15,COLUMNS($C$3:I$15),0)</f>
        <v>magicattack_value</v>
      </c>
      <c r="G1001" s="348">
        <f>VLOOKUP($C1001,$C$3:$M$15,COLUMNS($C$3:J$15),0)</f>
        <v>160</v>
      </c>
      <c r="H1001" s="348" t="str">
        <f>VLOOKUP($C1001,$C$3:$M$15,COLUMNS($C$3:K$15),0)</f>
        <v>magicdef_value</v>
      </c>
      <c r="I1001" s="348" t="str">
        <f>VLOOKUP($C1001,$C$3:$M$15,COLUMNS($C$3:L$15),0)</f>
        <v/>
      </c>
      <c r="J1001" s="348" t="str">
        <f>VLOOKUP($C1001,$C$3:$M$15,COLUMNS($C$3:M$15),0)</f>
        <v/>
      </c>
      <c r="K1001" s="344">
        <f t="shared" si="4140"/>
        <v>322</v>
      </c>
      <c r="L1001" s="344">
        <f t="shared" si="4141"/>
        <v>322</v>
      </c>
      <c r="M1001" s="344">
        <f t="shared" si="4142"/>
        <v>322</v>
      </c>
      <c r="N1001" s="344">
        <f t="shared" si="4143"/>
        <v>322</v>
      </c>
      <c r="O1001" s="344">
        <f t="shared" si="4144"/>
        <v>322</v>
      </c>
      <c r="P1001" s="344">
        <f t="shared" si="4145"/>
        <v>322</v>
      </c>
      <c r="Q1001" s="344">
        <f t="shared" si="4146"/>
        <v>322</v>
      </c>
      <c r="R1001" s="344">
        <f t="shared" si="4147"/>
        <v>322</v>
      </c>
      <c r="S1001" s="344">
        <f t="shared" si="4148"/>
        <v>322</v>
      </c>
      <c r="T1001" s="344">
        <f t="shared" si="4149"/>
        <v>322</v>
      </c>
      <c r="U1001" s="356">
        <v>3600</v>
      </c>
      <c r="V1001" s="356">
        <v>2800</v>
      </c>
      <c r="W1001" s="356">
        <v>2000</v>
      </c>
      <c r="X1001" s="356">
        <v>1200</v>
      </c>
      <c r="Y1001" s="356">
        <v>400</v>
      </c>
      <c r="Z1001" s="344">
        <f t="shared" si="4150"/>
        <v>171</v>
      </c>
      <c r="AA1001" s="344">
        <f t="shared" si="4151"/>
        <v>171</v>
      </c>
      <c r="AB1001" s="344">
        <f t="shared" si="4152"/>
        <v>171</v>
      </c>
      <c r="AC1001" s="344">
        <f t="shared" si="4153"/>
        <v>171</v>
      </c>
      <c r="AD1001" s="344">
        <f t="shared" si="4154"/>
        <v>171</v>
      </c>
      <c r="AE1001" s="344">
        <f t="shared" si="4155"/>
        <v>171</v>
      </c>
      <c r="AF1001" s="344">
        <f t="shared" si="4156"/>
        <v>171</v>
      </c>
      <c r="AG1001" s="344">
        <f t="shared" si="4157"/>
        <v>171</v>
      </c>
      <c r="AH1001" s="344">
        <f t="shared" si="4158"/>
        <v>171</v>
      </c>
      <c r="AI1001" s="344">
        <f t="shared" si="4159"/>
        <v>171</v>
      </c>
      <c r="AJ1001" s="356">
        <v>3600</v>
      </c>
      <c r="AK1001" s="356">
        <v>2800</v>
      </c>
      <c r="AL1001" s="356">
        <v>2000</v>
      </c>
      <c r="AM1001" s="356">
        <v>1200</v>
      </c>
      <c r="AN1001" s="356">
        <v>400</v>
      </c>
      <c r="AO1001" s="344" t="str">
        <f t="shared" si="4160"/>
        <v/>
      </c>
      <c r="AP1001" s="344" t="str">
        <f t="shared" si="4161"/>
        <v/>
      </c>
      <c r="AQ1001" s="344" t="str">
        <f t="shared" si="4162"/>
        <v/>
      </c>
      <c r="AR1001" s="344" t="str">
        <f t="shared" si="4163"/>
        <v/>
      </c>
      <c r="AS1001" s="344" t="str">
        <f t="shared" si="4164"/>
        <v/>
      </c>
      <c r="AT1001" s="344" t="str">
        <f t="shared" si="4165"/>
        <v/>
      </c>
      <c r="AU1001" s="344" t="str">
        <f t="shared" si="4166"/>
        <v/>
      </c>
      <c r="AV1001" s="344" t="str">
        <f t="shared" si="4167"/>
        <v/>
      </c>
      <c r="AW1001" s="344" t="str">
        <f t="shared" si="4168"/>
        <v/>
      </c>
      <c r="AX1001" s="344" t="str">
        <f t="shared" si="4169"/>
        <v/>
      </c>
      <c r="AY1001" s="356">
        <v>3600</v>
      </c>
      <c r="AZ1001" s="356">
        <v>2800</v>
      </c>
      <c r="BA1001" s="356">
        <v>2000</v>
      </c>
      <c r="BB1001" s="356">
        <v>1200</v>
      </c>
      <c r="BC1001" s="356">
        <v>400</v>
      </c>
      <c r="BD1001" s="353" t="str">
        <f t="shared" ref="BD1001:BH1001" si="4378">IF(BD806="","",BD806+60)</f>
        <v/>
      </c>
      <c r="BE1001" s="353" t="str">
        <f t="shared" si="4378"/>
        <v/>
      </c>
      <c r="BF1001" s="353" t="str">
        <f t="shared" si="4378"/>
        <v/>
      </c>
      <c r="BG1001" s="353" t="str">
        <f t="shared" si="4378"/>
        <v/>
      </c>
      <c r="BH1001" s="353" t="str">
        <f t="shared" si="4378"/>
        <v/>
      </c>
      <c r="BI1001" s="146" t="str">
        <f t="shared" si="4207"/>
        <v/>
      </c>
      <c r="BJ1001" s="352" t="str">
        <f t="shared" si="4208"/>
        <v/>
      </c>
      <c r="BK1001" s="146" t="str">
        <f t="shared" si="4209"/>
        <v/>
      </c>
      <c r="BL1001" s="25">
        <f t="shared" si="4328"/>
        <v>8140411</v>
      </c>
      <c r="BM1001" s="146">
        <f t="shared" ref="BM1001" si="4379">BM988</f>
        <v>40</v>
      </c>
      <c r="BN1001" s="146">
        <f t="shared" si="4104"/>
        <v>8</v>
      </c>
      <c r="BO1001" s="146">
        <f t="shared" ref="BO1001:BP1001" si="4380">BO988</f>
        <v>4</v>
      </c>
      <c r="BP1001" s="146">
        <f t="shared" si="4380"/>
        <v>11</v>
      </c>
      <c r="BQ1001" s="146">
        <f>VLOOKUP(IF(A1001=1,0,A1001),宝石属性!$B$26:$D$41,2,0)</f>
        <v>10</v>
      </c>
      <c r="BR1001" s="146">
        <f>VLOOKUP(IF(A1001=1,0,A1001),宝石属性!$B$26:$D$41,3,0)</f>
        <v>2</v>
      </c>
      <c r="BS1001" s="146">
        <f t="shared" ref="BS1001:BV1001" si="4381">IF(BS988="","",BS988)</f>
        <v>4</v>
      </c>
      <c r="BT1001" s="146">
        <f t="shared" si="4381"/>
        <v>5</v>
      </c>
      <c r="BU1001" s="146" t="str">
        <f t="shared" si="4381"/>
        <v/>
      </c>
      <c r="BV1001" s="146" t="str">
        <f t="shared" si="4381"/>
        <v/>
      </c>
      <c r="BW1001" s="357">
        <f t="shared" si="4336"/>
        <v>2030</v>
      </c>
      <c r="BX1001" s="357">
        <f t="shared" si="4337"/>
        <v>3004</v>
      </c>
    </row>
    <row r="1002" spans="1:76" s="353" customFormat="1">
      <c r="A1002" s="348">
        <f t="shared" si="4225"/>
        <v>140</v>
      </c>
      <c r="B1002" s="348" t="s">
        <v>1112</v>
      </c>
      <c r="C1002" s="348" t="str">
        <f t="shared" si="4139"/>
        <v>腰带</v>
      </c>
      <c r="D1002" s="348" t="str">
        <f t="shared" si="4326"/>
        <v>140级橙装腰带</v>
      </c>
      <c r="E1002" s="348">
        <f>VLOOKUP($C1002,$C$3:$M$15,COLUMNS($C$3:H$15),0)</f>
        <v>60</v>
      </c>
      <c r="F1002" s="348" t="str">
        <f>VLOOKUP($C1002,$C$3:$M$15,COLUMNS($C$3:I$15),0)</f>
        <v>maxhp_value</v>
      </c>
      <c r="G1002" s="348">
        <f>VLOOKUP($C1002,$C$3:$M$15,COLUMNS($C$3:J$15),0)</f>
        <v>140</v>
      </c>
      <c r="H1002" s="348" t="str">
        <f>VLOOKUP($C1002,$C$3:$M$15,COLUMNS($C$3:K$15),0)</f>
        <v>defend_value</v>
      </c>
      <c r="I1002" s="348" t="str">
        <f>VLOOKUP($C1002,$C$3:$M$15,COLUMNS($C$3:L$15),0)</f>
        <v/>
      </c>
      <c r="J1002" s="348" t="str">
        <f>VLOOKUP($C1002,$C$3:$M$15,COLUMNS($C$3:M$15),0)</f>
        <v/>
      </c>
      <c r="K1002" s="344">
        <f t="shared" si="4140"/>
        <v>1405</v>
      </c>
      <c r="L1002" s="344">
        <f t="shared" si="4141"/>
        <v>1405</v>
      </c>
      <c r="M1002" s="344">
        <f t="shared" si="4142"/>
        <v>1405</v>
      </c>
      <c r="N1002" s="344">
        <f t="shared" si="4143"/>
        <v>1405</v>
      </c>
      <c r="O1002" s="344">
        <f t="shared" si="4144"/>
        <v>1405</v>
      </c>
      <c r="P1002" s="344">
        <f t="shared" si="4145"/>
        <v>1405</v>
      </c>
      <c r="Q1002" s="344">
        <f t="shared" si="4146"/>
        <v>1405</v>
      </c>
      <c r="R1002" s="344">
        <f t="shared" si="4147"/>
        <v>1405</v>
      </c>
      <c r="S1002" s="344">
        <f t="shared" si="4148"/>
        <v>1405</v>
      </c>
      <c r="T1002" s="344">
        <f t="shared" si="4149"/>
        <v>1405</v>
      </c>
      <c r="U1002" s="356">
        <v>3600</v>
      </c>
      <c r="V1002" s="356">
        <v>2800</v>
      </c>
      <c r="W1002" s="356">
        <v>2000</v>
      </c>
      <c r="X1002" s="356">
        <v>1200</v>
      </c>
      <c r="Y1002" s="356">
        <v>400</v>
      </c>
      <c r="Z1002" s="344">
        <f t="shared" si="4150"/>
        <v>117</v>
      </c>
      <c r="AA1002" s="344">
        <f t="shared" si="4151"/>
        <v>117</v>
      </c>
      <c r="AB1002" s="344">
        <f t="shared" si="4152"/>
        <v>117</v>
      </c>
      <c r="AC1002" s="344">
        <f t="shared" si="4153"/>
        <v>117</v>
      </c>
      <c r="AD1002" s="344">
        <f t="shared" si="4154"/>
        <v>117</v>
      </c>
      <c r="AE1002" s="344">
        <f t="shared" si="4155"/>
        <v>117</v>
      </c>
      <c r="AF1002" s="344">
        <f t="shared" si="4156"/>
        <v>117</v>
      </c>
      <c r="AG1002" s="344">
        <f t="shared" si="4157"/>
        <v>117</v>
      </c>
      <c r="AH1002" s="344">
        <f t="shared" si="4158"/>
        <v>117</v>
      </c>
      <c r="AI1002" s="344">
        <f t="shared" si="4159"/>
        <v>117</v>
      </c>
      <c r="AJ1002" s="356">
        <v>3600</v>
      </c>
      <c r="AK1002" s="356">
        <v>2800</v>
      </c>
      <c r="AL1002" s="356">
        <v>2000</v>
      </c>
      <c r="AM1002" s="356">
        <v>1200</v>
      </c>
      <c r="AN1002" s="356">
        <v>400</v>
      </c>
      <c r="AO1002" s="344" t="str">
        <f t="shared" si="4160"/>
        <v/>
      </c>
      <c r="AP1002" s="344" t="str">
        <f t="shared" si="4161"/>
        <v/>
      </c>
      <c r="AQ1002" s="344" t="str">
        <f t="shared" si="4162"/>
        <v/>
      </c>
      <c r="AR1002" s="344" t="str">
        <f t="shared" si="4163"/>
        <v/>
      </c>
      <c r="AS1002" s="344" t="str">
        <f t="shared" si="4164"/>
        <v/>
      </c>
      <c r="AT1002" s="344" t="str">
        <f t="shared" si="4165"/>
        <v/>
      </c>
      <c r="AU1002" s="344" t="str">
        <f t="shared" si="4166"/>
        <v/>
      </c>
      <c r="AV1002" s="344" t="str">
        <f t="shared" si="4167"/>
        <v/>
      </c>
      <c r="AW1002" s="344" t="str">
        <f t="shared" si="4168"/>
        <v/>
      </c>
      <c r="AX1002" s="344" t="str">
        <f t="shared" si="4169"/>
        <v/>
      </c>
      <c r="AY1002" s="356">
        <v>3600</v>
      </c>
      <c r="AZ1002" s="356">
        <v>2800</v>
      </c>
      <c r="BA1002" s="356">
        <v>2000</v>
      </c>
      <c r="BB1002" s="356">
        <v>1200</v>
      </c>
      <c r="BC1002" s="356">
        <v>400</v>
      </c>
      <c r="BD1002" s="353" t="str">
        <f t="shared" ref="BD1002:BH1002" si="4382">IF(BD807="","",BD807+60)</f>
        <v/>
      </c>
      <c r="BE1002" s="353" t="str">
        <f t="shared" si="4382"/>
        <v/>
      </c>
      <c r="BF1002" s="353" t="str">
        <f t="shared" si="4382"/>
        <v/>
      </c>
      <c r="BG1002" s="353" t="str">
        <f t="shared" si="4382"/>
        <v/>
      </c>
      <c r="BH1002" s="353" t="str">
        <f t="shared" si="4382"/>
        <v/>
      </c>
      <c r="BI1002" s="146" t="str">
        <f t="shared" si="4207"/>
        <v/>
      </c>
      <c r="BJ1002" s="352" t="str">
        <f t="shared" si="4208"/>
        <v/>
      </c>
      <c r="BK1002" s="146" t="str">
        <f t="shared" si="4209"/>
        <v/>
      </c>
      <c r="BL1002" s="25">
        <f t="shared" si="4328"/>
        <v>8140512</v>
      </c>
      <c r="BM1002" s="146">
        <f t="shared" ref="BM1002" si="4383">BM989</f>
        <v>72</v>
      </c>
      <c r="BN1002" s="146">
        <f t="shared" si="4104"/>
        <v>8</v>
      </c>
      <c r="BO1002" s="146">
        <f t="shared" ref="BO1002:BP1002" si="4384">BO989</f>
        <v>5</v>
      </c>
      <c r="BP1002" s="146">
        <f t="shared" si="4384"/>
        <v>12</v>
      </c>
      <c r="BQ1002" s="146">
        <f>VLOOKUP(IF(A1002=1,0,A1002),宝石属性!$B$26:$D$41,2,0)</f>
        <v>10</v>
      </c>
      <c r="BR1002" s="146">
        <f>VLOOKUP(IF(A1002=1,0,A1002),宝石属性!$B$26:$D$41,3,0)</f>
        <v>2</v>
      </c>
      <c r="BS1002" s="146">
        <f t="shared" ref="BS1002:BV1002" si="4385">IF(BS989="","",BS989)</f>
        <v>1</v>
      </c>
      <c r="BT1002" s="146">
        <f t="shared" si="4385"/>
        <v>6</v>
      </c>
      <c r="BU1002" s="146">
        <f t="shared" si="4385"/>
        <v>9</v>
      </c>
      <c r="BV1002" s="146" t="str">
        <f t="shared" si="4385"/>
        <v/>
      </c>
      <c r="BW1002" s="357">
        <f t="shared" si="4336"/>
        <v>2033</v>
      </c>
      <c r="BX1002" s="357">
        <f t="shared" si="4337"/>
        <v>3004</v>
      </c>
    </row>
    <row r="1003" spans="1:76" s="353" customFormat="1">
      <c r="A1003" s="348">
        <f t="shared" si="4225"/>
        <v>140</v>
      </c>
      <c r="B1003" s="348" t="s">
        <v>1112</v>
      </c>
      <c r="C1003" s="348" t="str">
        <f t="shared" si="4139"/>
        <v>鞋子</v>
      </c>
      <c r="D1003" s="348" t="str">
        <f t="shared" si="4326"/>
        <v>140级橙装鞋子</v>
      </c>
      <c r="E1003" s="348">
        <f>VLOOKUP($C1003,$C$3:$M$15,COLUMNS($C$3:H$15),0)</f>
        <v>160</v>
      </c>
      <c r="F1003" s="348" t="str">
        <f>VLOOKUP($C1003,$C$3:$M$15,COLUMNS($C$3:I$15),0)</f>
        <v>magicdef_value</v>
      </c>
      <c r="G1003" s="348">
        <f>VLOOKUP($C1003,$C$3:$M$15,COLUMNS($C$3:J$15),0)</f>
        <v>200</v>
      </c>
      <c r="H1003" s="348" t="str">
        <f>VLOOKUP($C1003,$C$3:$M$15,COLUMNS($C$3:K$15),0)</f>
        <v>speed_value</v>
      </c>
      <c r="I1003" s="348" t="str">
        <f>VLOOKUP($C1003,$C$3:$M$15,COLUMNS($C$3:L$15),0)</f>
        <v/>
      </c>
      <c r="J1003" s="348" t="str">
        <f>VLOOKUP($C1003,$C$3:$M$15,COLUMNS($C$3:M$15),0)</f>
        <v/>
      </c>
      <c r="K1003" s="344">
        <f t="shared" si="4140"/>
        <v>171</v>
      </c>
      <c r="L1003" s="344">
        <f t="shared" si="4141"/>
        <v>171</v>
      </c>
      <c r="M1003" s="344">
        <f t="shared" si="4142"/>
        <v>171</v>
      </c>
      <c r="N1003" s="344">
        <f t="shared" si="4143"/>
        <v>171</v>
      </c>
      <c r="O1003" s="344">
        <f t="shared" si="4144"/>
        <v>171</v>
      </c>
      <c r="P1003" s="344">
        <f t="shared" si="4145"/>
        <v>171</v>
      </c>
      <c r="Q1003" s="344">
        <f t="shared" si="4146"/>
        <v>171</v>
      </c>
      <c r="R1003" s="344">
        <f t="shared" si="4147"/>
        <v>171</v>
      </c>
      <c r="S1003" s="344">
        <f t="shared" si="4148"/>
        <v>171</v>
      </c>
      <c r="T1003" s="344">
        <f t="shared" si="4149"/>
        <v>171</v>
      </c>
      <c r="U1003" s="356">
        <v>3600</v>
      </c>
      <c r="V1003" s="356">
        <v>2800</v>
      </c>
      <c r="W1003" s="356">
        <v>2000</v>
      </c>
      <c r="X1003" s="356">
        <v>1200</v>
      </c>
      <c r="Y1003" s="356">
        <v>400</v>
      </c>
      <c r="Z1003" s="344">
        <f t="shared" si="4150"/>
        <v>186</v>
      </c>
      <c r="AA1003" s="344">
        <f t="shared" si="4151"/>
        <v>186</v>
      </c>
      <c r="AB1003" s="344">
        <f t="shared" si="4152"/>
        <v>186</v>
      </c>
      <c r="AC1003" s="344">
        <f t="shared" si="4153"/>
        <v>186</v>
      </c>
      <c r="AD1003" s="344">
        <f t="shared" si="4154"/>
        <v>186</v>
      </c>
      <c r="AE1003" s="344">
        <f t="shared" si="4155"/>
        <v>186</v>
      </c>
      <c r="AF1003" s="344">
        <f t="shared" si="4156"/>
        <v>186</v>
      </c>
      <c r="AG1003" s="344">
        <f t="shared" si="4157"/>
        <v>186</v>
      </c>
      <c r="AH1003" s="344">
        <f t="shared" si="4158"/>
        <v>186</v>
      </c>
      <c r="AI1003" s="344">
        <f t="shared" si="4159"/>
        <v>186</v>
      </c>
      <c r="AJ1003" s="356">
        <v>3600</v>
      </c>
      <c r="AK1003" s="356">
        <v>2800</v>
      </c>
      <c r="AL1003" s="356">
        <v>2000</v>
      </c>
      <c r="AM1003" s="356">
        <v>1200</v>
      </c>
      <c r="AN1003" s="356">
        <v>400</v>
      </c>
      <c r="AO1003" s="344" t="str">
        <f t="shared" si="4160"/>
        <v/>
      </c>
      <c r="AP1003" s="344" t="str">
        <f t="shared" si="4161"/>
        <v/>
      </c>
      <c r="AQ1003" s="344" t="str">
        <f t="shared" si="4162"/>
        <v/>
      </c>
      <c r="AR1003" s="344" t="str">
        <f t="shared" si="4163"/>
        <v/>
      </c>
      <c r="AS1003" s="344" t="str">
        <f t="shared" si="4164"/>
        <v/>
      </c>
      <c r="AT1003" s="344" t="str">
        <f t="shared" si="4165"/>
        <v/>
      </c>
      <c r="AU1003" s="344" t="str">
        <f t="shared" si="4166"/>
        <v/>
      </c>
      <c r="AV1003" s="344" t="str">
        <f t="shared" si="4167"/>
        <v/>
      </c>
      <c r="AW1003" s="344" t="str">
        <f t="shared" si="4168"/>
        <v/>
      </c>
      <c r="AX1003" s="344" t="str">
        <f t="shared" si="4169"/>
        <v/>
      </c>
      <c r="AY1003" s="356">
        <v>3600</v>
      </c>
      <c r="AZ1003" s="356">
        <v>2800</v>
      </c>
      <c r="BA1003" s="356">
        <v>2000</v>
      </c>
      <c r="BB1003" s="356">
        <v>1200</v>
      </c>
      <c r="BC1003" s="356">
        <v>400</v>
      </c>
      <c r="BD1003" s="353" t="str">
        <f t="shared" ref="BD1003:BH1003" si="4386">IF(BD808="","",BD808+60)</f>
        <v/>
      </c>
      <c r="BE1003" s="353" t="str">
        <f t="shared" si="4386"/>
        <v/>
      </c>
      <c r="BF1003" s="353" t="str">
        <f t="shared" si="4386"/>
        <v/>
      </c>
      <c r="BG1003" s="353" t="str">
        <f t="shared" si="4386"/>
        <v/>
      </c>
      <c r="BH1003" s="353" t="str">
        <f t="shared" si="4386"/>
        <v/>
      </c>
      <c r="BI1003" s="146" t="str">
        <f t="shared" si="4207"/>
        <v/>
      </c>
      <c r="BJ1003" s="352" t="str">
        <f t="shared" si="4208"/>
        <v/>
      </c>
      <c r="BK1003" s="146" t="str">
        <f t="shared" si="4209"/>
        <v/>
      </c>
      <c r="BL1003" s="25">
        <f t="shared" si="4328"/>
        <v>8140613</v>
      </c>
      <c r="BM1003" s="146">
        <f t="shared" ref="BM1003" si="4387">BM990</f>
        <v>88</v>
      </c>
      <c r="BN1003" s="146">
        <f t="shared" si="4104"/>
        <v>8</v>
      </c>
      <c r="BO1003" s="146">
        <f t="shared" ref="BO1003:BP1003" si="4388">BO990</f>
        <v>6</v>
      </c>
      <c r="BP1003" s="146">
        <f t="shared" si="4388"/>
        <v>13</v>
      </c>
      <c r="BQ1003" s="146">
        <f>VLOOKUP(IF(A1003=1,0,A1003),宝石属性!$B$26:$D$41,2,0)</f>
        <v>10</v>
      </c>
      <c r="BR1003" s="146">
        <f>VLOOKUP(IF(A1003=1,0,A1003),宝石属性!$B$26:$D$41,3,0)</f>
        <v>2</v>
      </c>
      <c r="BS1003" s="146">
        <f t="shared" ref="BS1003:BV1003" si="4389">IF(BS990="","",BS990)</f>
        <v>6</v>
      </c>
      <c r="BT1003" s="146">
        <f t="shared" si="4389"/>
        <v>9</v>
      </c>
      <c r="BU1003" s="146" t="str">
        <f t="shared" si="4389"/>
        <v/>
      </c>
      <c r="BV1003" s="146" t="str">
        <f t="shared" si="4389"/>
        <v/>
      </c>
      <c r="BW1003" s="357">
        <f t="shared" si="4336"/>
        <v>2036</v>
      </c>
      <c r="BX1003" s="357">
        <f t="shared" si="4337"/>
        <v>3004</v>
      </c>
    </row>
    <row r="1004" spans="1:76" s="353" customFormat="1">
      <c r="A1004" s="348">
        <f t="shared" si="4225"/>
        <v>150</v>
      </c>
      <c r="B1004" s="348" t="s">
        <v>1112</v>
      </c>
      <c r="C1004" s="348" t="str">
        <f t="shared" si="4139"/>
        <v>剑</v>
      </c>
      <c r="D1004" s="348" t="str">
        <f t="shared" si="4326"/>
        <v>150级橙装剑</v>
      </c>
      <c r="E1004" s="348">
        <f>VLOOKUP($C1004,$C$3:$M$15,COLUMNS($C$3:H$15),0)</f>
        <v>130</v>
      </c>
      <c r="F1004" s="348" t="str">
        <f>VLOOKUP($C1004,$C$3:$M$15,COLUMNS($C$3:I$15),0)</f>
        <v>phyattack_value</v>
      </c>
      <c r="G1004" s="348">
        <f>VLOOKUP($C1004,$C$3:$M$15,COLUMNS($C$3:J$15),0)</f>
        <v>150</v>
      </c>
      <c r="H1004" s="348" t="str">
        <f>VLOOKUP($C1004,$C$3:$M$15,COLUMNS($C$3:K$15),0)</f>
        <v>magicattack_value</v>
      </c>
      <c r="I1004" s="348">
        <f>VLOOKUP($C1004,$C$3:$M$15,COLUMNS($C$3:L$15),0)</f>
        <v>170</v>
      </c>
      <c r="J1004" s="348" t="str">
        <f>VLOOKUP($C1004,$C$3:$M$15,COLUMNS($C$3:M$15),0)</f>
        <v>medical_value</v>
      </c>
      <c r="K1004" s="344">
        <f t="shared" si="4140"/>
        <v>1255</v>
      </c>
      <c r="L1004" s="344">
        <f t="shared" si="4141"/>
        <v>1255</v>
      </c>
      <c r="M1004" s="344">
        <f t="shared" si="4142"/>
        <v>1255</v>
      </c>
      <c r="N1004" s="344">
        <f t="shared" si="4143"/>
        <v>1255</v>
      </c>
      <c r="O1004" s="344">
        <f t="shared" si="4144"/>
        <v>1255</v>
      </c>
      <c r="P1004" s="344">
        <f t="shared" si="4145"/>
        <v>1255</v>
      </c>
      <c r="Q1004" s="344">
        <f t="shared" si="4146"/>
        <v>1255</v>
      </c>
      <c r="R1004" s="344">
        <f t="shared" si="4147"/>
        <v>1255</v>
      </c>
      <c r="S1004" s="344">
        <f t="shared" si="4148"/>
        <v>1255</v>
      </c>
      <c r="T1004" s="344">
        <f t="shared" si="4149"/>
        <v>1255</v>
      </c>
      <c r="U1004" s="356">
        <v>3600</v>
      </c>
      <c r="V1004" s="356">
        <v>2800</v>
      </c>
      <c r="W1004" s="356">
        <v>2000</v>
      </c>
      <c r="X1004" s="356">
        <v>1200</v>
      </c>
      <c r="Y1004" s="356">
        <v>400</v>
      </c>
      <c r="Z1004" s="344">
        <f t="shared" si="4150"/>
        <v>282</v>
      </c>
      <c r="AA1004" s="344">
        <f t="shared" si="4151"/>
        <v>282</v>
      </c>
      <c r="AB1004" s="344">
        <f t="shared" si="4152"/>
        <v>282</v>
      </c>
      <c r="AC1004" s="344">
        <f t="shared" si="4153"/>
        <v>282</v>
      </c>
      <c r="AD1004" s="344">
        <f t="shared" si="4154"/>
        <v>282</v>
      </c>
      <c r="AE1004" s="344">
        <f t="shared" si="4155"/>
        <v>282</v>
      </c>
      <c r="AF1004" s="344">
        <f t="shared" si="4156"/>
        <v>282</v>
      </c>
      <c r="AG1004" s="344">
        <f t="shared" si="4157"/>
        <v>282</v>
      </c>
      <c r="AH1004" s="344">
        <f t="shared" si="4158"/>
        <v>282</v>
      </c>
      <c r="AI1004" s="344">
        <f t="shared" si="4159"/>
        <v>282</v>
      </c>
      <c r="AJ1004" s="356">
        <v>3600</v>
      </c>
      <c r="AK1004" s="356">
        <v>2800</v>
      </c>
      <c r="AL1004" s="356">
        <v>2000</v>
      </c>
      <c r="AM1004" s="356">
        <v>1200</v>
      </c>
      <c r="AN1004" s="356">
        <v>400</v>
      </c>
      <c r="AO1004" s="344">
        <f t="shared" si="4160"/>
        <v>459</v>
      </c>
      <c r="AP1004" s="344">
        <f t="shared" si="4161"/>
        <v>459</v>
      </c>
      <c r="AQ1004" s="344">
        <f t="shared" si="4162"/>
        <v>459</v>
      </c>
      <c r="AR1004" s="344">
        <f t="shared" si="4163"/>
        <v>459</v>
      </c>
      <c r="AS1004" s="344">
        <f t="shared" si="4164"/>
        <v>459</v>
      </c>
      <c r="AT1004" s="344">
        <f t="shared" si="4165"/>
        <v>459</v>
      </c>
      <c r="AU1004" s="344">
        <f t="shared" si="4166"/>
        <v>459</v>
      </c>
      <c r="AV1004" s="344">
        <f t="shared" si="4167"/>
        <v>459</v>
      </c>
      <c r="AW1004" s="344">
        <f t="shared" si="4168"/>
        <v>459</v>
      </c>
      <c r="AX1004" s="344">
        <f t="shared" si="4169"/>
        <v>459</v>
      </c>
      <c r="AY1004" s="356">
        <v>3600</v>
      </c>
      <c r="AZ1004" s="356">
        <v>2800</v>
      </c>
      <c r="BA1004" s="356">
        <v>2000</v>
      </c>
      <c r="BB1004" s="356">
        <v>1200</v>
      </c>
      <c r="BC1004" s="356">
        <v>400</v>
      </c>
      <c r="BD1004" s="353">
        <f t="shared" ref="BD1004:BH1004" si="4390">IF(BD809="","",BD809+60)</f>
        <v>195</v>
      </c>
      <c r="BE1004" s="353">
        <f t="shared" si="4390"/>
        <v>195</v>
      </c>
      <c r="BF1004" s="353">
        <f t="shared" si="4390"/>
        <v>210</v>
      </c>
      <c r="BG1004" s="353">
        <f t="shared" si="4390"/>
        <v>225</v>
      </c>
      <c r="BH1004" s="353">
        <f t="shared" si="4390"/>
        <v>240</v>
      </c>
      <c r="BI1004" s="146" t="str">
        <f t="shared" si="4207"/>
        <v>195;195</v>
      </c>
      <c r="BJ1004" s="352">
        <f t="shared" si="4208"/>
        <v>210</v>
      </c>
      <c r="BK1004" s="146" t="str">
        <f t="shared" si="4209"/>
        <v>225;240</v>
      </c>
      <c r="BL1004" s="25">
        <f t="shared" si="4328"/>
        <v>8150101</v>
      </c>
      <c r="BM1004" s="146">
        <f t="shared" ref="BM1004" si="4391">BM991</f>
        <v>1288</v>
      </c>
      <c r="BN1004" s="146">
        <f t="shared" si="4104"/>
        <v>8</v>
      </c>
      <c r="BO1004" s="146">
        <f t="shared" ref="BO1004:BP1004" si="4392">BO991</f>
        <v>1</v>
      </c>
      <c r="BP1004" s="146">
        <f t="shared" si="4392"/>
        <v>1</v>
      </c>
      <c r="BQ1004" s="146">
        <f>VLOOKUP(IF(A1004=1,0,A1004),宝石属性!$B$26:$D$41,2,0)</f>
        <v>10</v>
      </c>
      <c r="BR1004" s="146">
        <f>VLOOKUP(IF(A1004=1,0,A1004),宝石属性!$B$26:$D$41,3,0)</f>
        <v>2</v>
      </c>
      <c r="BS1004" s="146">
        <f t="shared" ref="BS1004:BV1004" si="4393">IF(BS991="","",BS991)</f>
        <v>2</v>
      </c>
      <c r="BT1004" s="146">
        <f t="shared" si="4393"/>
        <v>4</v>
      </c>
      <c r="BU1004" s="146">
        <f t="shared" si="4393"/>
        <v>7</v>
      </c>
      <c r="BV1004" s="146">
        <f t="shared" si="4393"/>
        <v>8</v>
      </c>
      <c r="BW1004" s="357">
        <f t="shared" si="4336"/>
        <v>2021</v>
      </c>
      <c r="BX1004" s="357">
        <f t="shared" si="4337"/>
        <v>3004</v>
      </c>
    </row>
    <row r="1005" spans="1:76" s="353" customFormat="1">
      <c r="A1005" s="348">
        <f t="shared" si="4225"/>
        <v>150</v>
      </c>
      <c r="B1005" s="348" t="s">
        <v>1112</v>
      </c>
      <c r="C1005" s="348" t="str">
        <f t="shared" si="4139"/>
        <v>锤</v>
      </c>
      <c r="D1005" s="348" t="str">
        <f t="shared" si="4326"/>
        <v>150级橙装锤</v>
      </c>
      <c r="E1005" s="348">
        <f>VLOOKUP($C1005,$C$3:$M$15,COLUMNS($C$3:H$15),0)</f>
        <v>130</v>
      </c>
      <c r="F1005" s="348" t="str">
        <f>VLOOKUP($C1005,$C$3:$M$15,COLUMNS($C$3:I$15),0)</f>
        <v>phyattack_value</v>
      </c>
      <c r="G1005" s="348">
        <f>VLOOKUP($C1005,$C$3:$M$15,COLUMNS($C$3:J$15),0)</f>
        <v>150</v>
      </c>
      <c r="H1005" s="348" t="str">
        <f>VLOOKUP($C1005,$C$3:$M$15,COLUMNS($C$3:K$15),0)</f>
        <v>magicattack_value</v>
      </c>
      <c r="I1005" s="348">
        <f>VLOOKUP($C1005,$C$3:$M$15,COLUMNS($C$3:L$15),0)</f>
        <v>170</v>
      </c>
      <c r="J1005" s="348" t="str">
        <f>VLOOKUP($C1005,$C$3:$M$15,COLUMNS($C$3:M$15),0)</f>
        <v>medical_value</v>
      </c>
      <c r="K1005" s="344">
        <f t="shared" si="4140"/>
        <v>1255</v>
      </c>
      <c r="L1005" s="344">
        <f t="shared" si="4141"/>
        <v>1255</v>
      </c>
      <c r="M1005" s="344">
        <f t="shared" si="4142"/>
        <v>1255</v>
      </c>
      <c r="N1005" s="344">
        <f t="shared" si="4143"/>
        <v>1255</v>
      </c>
      <c r="O1005" s="344">
        <f t="shared" si="4144"/>
        <v>1255</v>
      </c>
      <c r="P1005" s="344">
        <f t="shared" si="4145"/>
        <v>1255</v>
      </c>
      <c r="Q1005" s="344">
        <f t="shared" si="4146"/>
        <v>1255</v>
      </c>
      <c r="R1005" s="344">
        <f t="shared" si="4147"/>
        <v>1255</v>
      </c>
      <c r="S1005" s="344">
        <f t="shared" si="4148"/>
        <v>1255</v>
      </c>
      <c r="T1005" s="344">
        <f t="shared" si="4149"/>
        <v>1255</v>
      </c>
      <c r="U1005" s="356">
        <v>3600</v>
      </c>
      <c r="V1005" s="356">
        <v>2800</v>
      </c>
      <c r="W1005" s="356">
        <v>2000</v>
      </c>
      <c r="X1005" s="356">
        <v>1200</v>
      </c>
      <c r="Y1005" s="356">
        <v>400</v>
      </c>
      <c r="Z1005" s="344">
        <f t="shared" si="4150"/>
        <v>282</v>
      </c>
      <c r="AA1005" s="344">
        <f t="shared" si="4151"/>
        <v>282</v>
      </c>
      <c r="AB1005" s="344">
        <f t="shared" si="4152"/>
        <v>282</v>
      </c>
      <c r="AC1005" s="344">
        <f t="shared" si="4153"/>
        <v>282</v>
      </c>
      <c r="AD1005" s="344">
        <f t="shared" si="4154"/>
        <v>282</v>
      </c>
      <c r="AE1005" s="344">
        <f t="shared" si="4155"/>
        <v>282</v>
      </c>
      <c r="AF1005" s="344">
        <f t="shared" si="4156"/>
        <v>282</v>
      </c>
      <c r="AG1005" s="344">
        <f t="shared" si="4157"/>
        <v>282</v>
      </c>
      <c r="AH1005" s="344">
        <f t="shared" si="4158"/>
        <v>282</v>
      </c>
      <c r="AI1005" s="344">
        <f t="shared" si="4159"/>
        <v>282</v>
      </c>
      <c r="AJ1005" s="356">
        <v>3600</v>
      </c>
      <c r="AK1005" s="356">
        <v>2800</v>
      </c>
      <c r="AL1005" s="356">
        <v>2000</v>
      </c>
      <c r="AM1005" s="356">
        <v>1200</v>
      </c>
      <c r="AN1005" s="356">
        <v>400</v>
      </c>
      <c r="AO1005" s="344">
        <f t="shared" si="4160"/>
        <v>459</v>
      </c>
      <c r="AP1005" s="344">
        <f t="shared" si="4161"/>
        <v>459</v>
      </c>
      <c r="AQ1005" s="344">
        <f t="shared" si="4162"/>
        <v>459</v>
      </c>
      <c r="AR1005" s="344">
        <f t="shared" si="4163"/>
        <v>459</v>
      </c>
      <c r="AS1005" s="344">
        <f t="shared" si="4164"/>
        <v>459</v>
      </c>
      <c r="AT1005" s="344">
        <f t="shared" si="4165"/>
        <v>459</v>
      </c>
      <c r="AU1005" s="344">
        <f t="shared" si="4166"/>
        <v>459</v>
      </c>
      <c r="AV1005" s="344">
        <f t="shared" si="4167"/>
        <v>459</v>
      </c>
      <c r="AW1005" s="344">
        <f t="shared" si="4168"/>
        <v>459</v>
      </c>
      <c r="AX1005" s="344">
        <f t="shared" si="4169"/>
        <v>459</v>
      </c>
      <c r="AY1005" s="356">
        <v>3600</v>
      </c>
      <c r="AZ1005" s="356">
        <v>2800</v>
      </c>
      <c r="BA1005" s="356">
        <v>2000</v>
      </c>
      <c r="BB1005" s="356">
        <v>1200</v>
      </c>
      <c r="BC1005" s="356">
        <v>400</v>
      </c>
      <c r="BD1005" s="353">
        <f t="shared" ref="BD1005:BH1005" si="4394">IF(BD810="","",BD810+60)</f>
        <v>195</v>
      </c>
      <c r="BE1005" s="353">
        <f t="shared" si="4394"/>
        <v>195</v>
      </c>
      <c r="BF1005" s="353">
        <f t="shared" si="4394"/>
        <v>210</v>
      </c>
      <c r="BG1005" s="353">
        <f t="shared" si="4394"/>
        <v>225</v>
      </c>
      <c r="BH1005" s="353">
        <f t="shared" si="4394"/>
        <v>240</v>
      </c>
      <c r="BI1005" s="146" t="str">
        <f t="shared" si="4207"/>
        <v>195;195</v>
      </c>
      <c r="BJ1005" s="352">
        <f t="shared" si="4208"/>
        <v>210</v>
      </c>
      <c r="BK1005" s="146" t="str">
        <f t="shared" si="4209"/>
        <v>225;240</v>
      </c>
      <c r="BL1005" s="25">
        <f t="shared" si="4328"/>
        <v>8150102</v>
      </c>
      <c r="BM1005" s="146">
        <f t="shared" ref="BM1005" si="4395">BM992</f>
        <v>4360</v>
      </c>
      <c r="BN1005" s="146">
        <f t="shared" si="4104"/>
        <v>8</v>
      </c>
      <c r="BO1005" s="146">
        <f t="shared" ref="BO1005:BP1005" si="4396">BO992</f>
        <v>1</v>
      </c>
      <c r="BP1005" s="146">
        <f t="shared" si="4396"/>
        <v>2</v>
      </c>
      <c r="BQ1005" s="146">
        <f>VLOOKUP(IF(A1005=1,0,A1005),宝石属性!$B$26:$D$41,2,0)</f>
        <v>10</v>
      </c>
      <c r="BR1005" s="146">
        <f>VLOOKUP(IF(A1005=1,0,A1005),宝石属性!$B$26:$D$41,3,0)</f>
        <v>2</v>
      </c>
      <c r="BS1005" s="146">
        <f t="shared" ref="BS1005:BV1005" si="4397">IF(BS992="","",BS992)</f>
        <v>2</v>
      </c>
      <c r="BT1005" s="146">
        <f t="shared" si="4397"/>
        <v>4</v>
      </c>
      <c r="BU1005" s="146">
        <f t="shared" si="4397"/>
        <v>7</v>
      </c>
      <c r="BV1005" s="146">
        <f t="shared" si="4397"/>
        <v>8</v>
      </c>
      <c r="BW1005" s="357">
        <f t="shared" si="4336"/>
        <v>2021</v>
      </c>
      <c r="BX1005" s="357">
        <f t="shared" si="4337"/>
        <v>3004</v>
      </c>
    </row>
    <row r="1006" spans="1:76" s="353" customFormat="1">
      <c r="A1006" s="348">
        <f t="shared" si="4225"/>
        <v>150</v>
      </c>
      <c r="B1006" s="348" t="s">
        <v>1112</v>
      </c>
      <c r="C1006" s="348" t="str">
        <f t="shared" si="4139"/>
        <v>弓箭</v>
      </c>
      <c r="D1006" s="348" t="str">
        <f t="shared" si="4326"/>
        <v>150级橙装弓箭</v>
      </c>
      <c r="E1006" s="348">
        <f>VLOOKUP($C1006,$C$3:$M$15,COLUMNS($C$3:H$15),0)</f>
        <v>130</v>
      </c>
      <c r="F1006" s="348" t="str">
        <f>VLOOKUP($C1006,$C$3:$M$15,COLUMNS($C$3:I$15),0)</f>
        <v>phyattack_value</v>
      </c>
      <c r="G1006" s="348">
        <f>VLOOKUP($C1006,$C$3:$M$15,COLUMNS($C$3:J$15),0)</f>
        <v>150</v>
      </c>
      <c r="H1006" s="348" t="str">
        <f>VLOOKUP($C1006,$C$3:$M$15,COLUMNS($C$3:K$15),0)</f>
        <v>magicattack_value</v>
      </c>
      <c r="I1006" s="348">
        <f>VLOOKUP($C1006,$C$3:$M$15,COLUMNS($C$3:L$15),0)</f>
        <v>170</v>
      </c>
      <c r="J1006" s="348" t="str">
        <f>VLOOKUP($C1006,$C$3:$M$15,COLUMNS($C$3:M$15),0)</f>
        <v>medical_value</v>
      </c>
      <c r="K1006" s="344">
        <f t="shared" si="4140"/>
        <v>1255</v>
      </c>
      <c r="L1006" s="344">
        <f t="shared" si="4141"/>
        <v>1255</v>
      </c>
      <c r="M1006" s="344">
        <f t="shared" si="4142"/>
        <v>1255</v>
      </c>
      <c r="N1006" s="344">
        <f t="shared" si="4143"/>
        <v>1255</v>
      </c>
      <c r="O1006" s="344">
        <f t="shared" si="4144"/>
        <v>1255</v>
      </c>
      <c r="P1006" s="344">
        <f t="shared" si="4145"/>
        <v>1255</v>
      </c>
      <c r="Q1006" s="344">
        <f t="shared" si="4146"/>
        <v>1255</v>
      </c>
      <c r="R1006" s="344">
        <f t="shared" si="4147"/>
        <v>1255</v>
      </c>
      <c r="S1006" s="344">
        <f t="shared" si="4148"/>
        <v>1255</v>
      </c>
      <c r="T1006" s="344">
        <f t="shared" si="4149"/>
        <v>1255</v>
      </c>
      <c r="U1006" s="356">
        <v>3600</v>
      </c>
      <c r="V1006" s="356">
        <v>2800</v>
      </c>
      <c r="W1006" s="356">
        <v>2000</v>
      </c>
      <c r="X1006" s="356">
        <v>1200</v>
      </c>
      <c r="Y1006" s="356">
        <v>400</v>
      </c>
      <c r="Z1006" s="344">
        <f t="shared" si="4150"/>
        <v>282</v>
      </c>
      <c r="AA1006" s="344">
        <f t="shared" si="4151"/>
        <v>282</v>
      </c>
      <c r="AB1006" s="344">
        <f t="shared" si="4152"/>
        <v>282</v>
      </c>
      <c r="AC1006" s="344">
        <f t="shared" si="4153"/>
        <v>282</v>
      </c>
      <c r="AD1006" s="344">
        <f t="shared" si="4154"/>
        <v>282</v>
      </c>
      <c r="AE1006" s="344">
        <f t="shared" si="4155"/>
        <v>282</v>
      </c>
      <c r="AF1006" s="344">
        <f t="shared" si="4156"/>
        <v>282</v>
      </c>
      <c r="AG1006" s="344">
        <f t="shared" si="4157"/>
        <v>282</v>
      </c>
      <c r="AH1006" s="344">
        <f t="shared" si="4158"/>
        <v>282</v>
      </c>
      <c r="AI1006" s="344">
        <f t="shared" si="4159"/>
        <v>282</v>
      </c>
      <c r="AJ1006" s="356">
        <v>3600</v>
      </c>
      <c r="AK1006" s="356">
        <v>2800</v>
      </c>
      <c r="AL1006" s="356">
        <v>2000</v>
      </c>
      <c r="AM1006" s="356">
        <v>1200</v>
      </c>
      <c r="AN1006" s="356">
        <v>400</v>
      </c>
      <c r="AO1006" s="344">
        <f t="shared" si="4160"/>
        <v>459</v>
      </c>
      <c r="AP1006" s="344">
        <f t="shared" si="4161"/>
        <v>459</v>
      </c>
      <c r="AQ1006" s="344">
        <f t="shared" si="4162"/>
        <v>459</v>
      </c>
      <c r="AR1006" s="344">
        <f t="shared" si="4163"/>
        <v>459</v>
      </c>
      <c r="AS1006" s="344">
        <f t="shared" si="4164"/>
        <v>459</v>
      </c>
      <c r="AT1006" s="344">
        <f t="shared" si="4165"/>
        <v>459</v>
      </c>
      <c r="AU1006" s="344">
        <f t="shared" si="4166"/>
        <v>459</v>
      </c>
      <c r="AV1006" s="344">
        <f t="shared" si="4167"/>
        <v>459</v>
      </c>
      <c r="AW1006" s="344">
        <f t="shared" si="4168"/>
        <v>459</v>
      </c>
      <c r="AX1006" s="344">
        <f t="shared" si="4169"/>
        <v>459</v>
      </c>
      <c r="AY1006" s="356">
        <v>3600</v>
      </c>
      <c r="AZ1006" s="356">
        <v>2800</v>
      </c>
      <c r="BA1006" s="356">
        <v>2000</v>
      </c>
      <c r="BB1006" s="356">
        <v>1200</v>
      </c>
      <c r="BC1006" s="356">
        <v>400</v>
      </c>
      <c r="BD1006" s="353">
        <f t="shared" ref="BD1006:BH1006" si="4398">IF(BD811="","",BD811+60)</f>
        <v>195</v>
      </c>
      <c r="BE1006" s="353">
        <f t="shared" si="4398"/>
        <v>195</v>
      </c>
      <c r="BF1006" s="353">
        <f t="shared" si="4398"/>
        <v>210</v>
      </c>
      <c r="BG1006" s="353">
        <f t="shared" si="4398"/>
        <v>225</v>
      </c>
      <c r="BH1006" s="353">
        <f t="shared" si="4398"/>
        <v>240</v>
      </c>
      <c r="BI1006" s="146" t="str">
        <f t="shared" si="4207"/>
        <v>195;195</v>
      </c>
      <c r="BJ1006" s="352">
        <f t="shared" si="4208"/>
        <v>210</v>
      </c>
      <c r="BK1006" s="146" t="str">
        <f t="shared" si="4209"/>
        <v>225;240</v>
      </c>
      <c r="BL1006" s="25">
        <f t="shared" si="4328"/>
        <v>8150103</v>
      </c>
      <c r="BM1006" s="146">
        <f t="shared" ref="BM1006" si="4399">BM993</f>
        <v>1800</v>
      </c>
      <c r="BN1006" s="146">
        <f t="shared" ref="BN1006:BN1016" si="4400">BN811+1</f>
        <v>8</v>
      </c>
      <c r="BO1006" s="146">
        <f t="shared" ref="BO1006:BP1006" si="4401">BO993</f>
        <v>1</v>
      </c>
      <c r="BP1006" s="146">
        <f t="shared" si="4401"/>
        <v>3</v>
      </c>
      <c r="BQ1006" s="146">
        <f>VLOOKUP(IF(A1006=1,0,A1006),宝石属性!$B$26:$D$41,2,0)</f>
        <v>10</v>
      </c>
      <c r="BR1006" s="146">
        <f>VLOOKUP(IF(A1006=1,0,A1006),宝石属性!$B$26:$D$41,3,0)</f>
        <v>2</v>
      </c>
      <c r="BS1006" s="146">
        <f t="shared" ref="BS1006:BV1006" si="4402">IF(BS993="","",BS993)</f>
        <v>2</v>
      </c>
      <c r="BT1006" s="146">
        <f t="shared" si="4402"/>
        <v>4</v>
      </c>
      <c r="BU1006" s="146">
        <f t="shared" si="4402"/>
        <v>7</v>
      </c>
      <c r="BV1006" s="146">
        <f t="shared" si="4402"/>
        <v>8</v>
      </c>
      <c r="BW1006" s="357">
        <f t="shared" si="4336"/>
        <v>2021</v>
      </c>
      <c r="BX1006" s="357">
        <f t="shared" si="4337"/>
        <v>3004</v>
      </c>
    </row>
    <row r="1007" spans="1:76" s="353" customFormat="1">
      <c r="A1007" s="348">
        <f t="shared" si="4225"/>
        <v>150</v>
      </c>
      <c r="B1007" s="348" t="s">
        <v>1112</v>
      </c>
      <c r="C1007" s="348" t="str">
        <f t="shared" si="4139"/>
        <v>爪</v>
      </c>
      <c r="D1007" s="348" t="str">
        <f t="shared" si="4326"/>
        <v>150级橙装爪</v>
      </c>
      <c r="E1007" s="348">
        <f>VLOOKUP($C1007,$C$3:$M$15,COLUMNS($C$3:H$15),0)</f>
        <v>130</v>
      </c>
      <c r="F1007" s="348" t="str">
        <f>VLOOKUP($C1007,$C$3:$M$15,COLUMNS($C$3:I$15),0)</f>
        <v>phyattack_value</v>
      </c>
      <c r="G1007" s="348">
        <f>VLOOKUP($C1007,$C$3:$M$15,COLUMNS($C$3:J$15),0)</f>
        <v>150</v>
      </c>
      <c r="H1007" s="348" t="str">
        <f>VLOOKUP($C1007,$C$3:$M$15,COLUMNS($C$3:K$15),0)</f>
        <v>magicattack_value</v>
      </c>
      <c r="I1007" s="348">
        <f>VLOOKUP($C1007,$C$3:$M$15,COLUMNS($C$3:L$15),0)</f>
        <v>170</v>
      </c>
      <c r="J1007" s="348" t="str">
        <f>VLOOKUP($C1007,$C$3:$M$15,COLUMNS($C$3:M$15),0)</f>
        <v>medical_value</v>
      </c>
      <c r="K1007" s="344">
        <f t="shared" si="4140"/>
        <v>1255</v>
      </c>
      <c r="L1007" s="344">
        <f t="shared" si="4141"/>
        <v>1255</v>
      </c>
      <c r="M1007" s="344">
        <f t="shared" si="4142"/>
        <v>1255</v>
      </c>
      <c r="N1007" s="344">
        <f t="shared" si="4143"/>
        <v>1255</v>
      </c>
      <c r="O1007" s="344">
        <f t="shared" si="4144"/>
        <v>1255</v>
      </c>
      <c r="P1007" s="344">
        <f t="shared" si="4145"/>
        <v>1255</v>
      </c>
      <c r="Q1007" s="344">
        <f t="shared" si="4146"/>
        <v>1255</v>
      </c>
      <c r="R1007" s="344">
        <f t="shared" si="4147"/>
        <v>1255</v>
      </c>
      <c r="S1007" s="344">
        <f t="shared" si="4148"/>
        <v>1255</v>
      </c>
      <c r="T1007" s="344">
        <f t="shared" si="4149"/>
        <v>1255</v>
      </c>
      <c r="U1007" s="356">
        <v>3600</v>
      </c>
      <c r="V1007" s="356">
        <v>2800</v>
      </c>
      <c r="W1007" s="356">
        <v>2000</v>
      </c>
      <c r="X1007" s="356">
        <v>1200</v>
      </c>
      <c r="Y1007" s="356">
        <v>400</v>
      </c>
      <c r="Z1007" s="344">
        <f t="shared" si="4150"/>
        <v>282</v>
      </c>
      <c r="AA1007" s="344">
        <f t="shared" si="4151"/>
        <v>282</v>
      </c>
      <c r="AB1007" s="344">
        <f t="shared" si="4152"/>
        <v>282</v>
      </c>
      <c r="AC1007" s="344">
        <f t="shared" si="4153"/>
        <v>282</v>
      </c>
      <c r="AD1007" s="344">
        <f t="shared" si="4154"/>
        <v>282</v>
      </c>
      <c r="AE1007" s="344">
        <f t="shared" si="4155"/>
        <v>282</v>
      </c>
      <c r="AF1007" s="344">
        <f t="shared" si="4156"/>
        <v>282</v>
      </c>
      <c r="AG1007" s="344">
        <f t="shared" si="4157"/>
        <v>282</v>
      </c>
      <c r="AH1007" s="344">
        <f t="shared" si="4158"/>
        <v>282</v>
      </c>
      <c r="AI1007" s="344">
        <f t="shared" si="4159"/>
        <v>282</v>
      </c>
      <c r="AJ1007" s="356">
        <v>3600</v>
      </c>
      <c r="AK1007" s="356">
        <v>2800</v>
      </c>
      <c r="AL1007" s="356">
        <v>2000</v>
      </c>
      <c r="AM1007" s="356">
        <v>1200</v>
      </c>
      <c r="AN1007" s="356">
        <v>400</v>
      </c>
      <c r="AO1007" s="344">
        <f t="shared" si="4160"/>
        <v>459</v>
      </c>
      <c r="AP1007" s="344">
        <f t="shared" si="4161"/>
        <v>459</v>
      </c>
      <c r="AQ1007" s="344">
        <f t="shared" si="4162"/>
        <v>459</v>
      </c>
      <c r="AR1007" s="344">
        <f t="shared" si="4163"/>
        <v>459</v>
      </c>
      <c r="AS1007" s="344">
        <f t="shared" si="4164"/>
        <v>459</v>
      </c>
      <c r="AT1007" s="344">
        <f t="shared" si="4165"/>
        <v>459</v>
      </c>
      <c r="AU1007" s="344">
        <f t="shared" si="4166"/>
        <v>459</v>
      </c>
      <c r="AV1007" s="344">
        <f t="shared" si="4167"/>
        <v>459</v>
      </c>
      <c r="AW1007" s="344">
        <f t="shared" si="4168"/>
        <v>459</v>
      </c>
      <c r="AX1007" s="344">
        <f t="shared" si="4169"/>
        <v>459</v>
      </c>
      <c r="AY1007" s="356">
        <v>3600</v>
      </c>
      <c r="AZ1007" s="356">
        <v>2800</v>
      </c>
      <c r="BA1007" s="356">
        <v>2000</v>
      </c>
      <c r="BB1007" s="356">
        <v>1200</v>
      </c>
      <c r="BC1007" s="356">
        <v>400</v>
      </c>
      <c r="BD1007" s="353">
        <f t="shared" ref="BD1007:BH1007" si="4403">IF(BD812="","",BD812+60)</f>
        <v>195</v>
      </c>
      <c r="BE1007" s="353">
        <f t="shared" si="4403"/>
        <v>195</v>
      </c>
      <c r="BF1007" s="353">
        <f t="shared" si="4403"/>
        <v>210</v>
      </c>
      <c r="BG1007" s="353">
        <f t="shared" si="4403"/>
        <v>225</v>
      </c>
      <c r="BH1007" s="353">
        <f t="shared" si="4403"/>
        <v>240</v>
      </c>
      <c r="BI1007" s="146" t="str">
        <f t="shared" si="4207"/>
        <v>195;195</v>
      </c>
      <c r="BJ1007" s="352">
        <f t="shared" si="4208"/>
        <v>210</v>
      </c>
      <c r="BK1007" s="146" t="str">
        <f t="shared" si="4209"/>
        <v>225;240</v>
      </c>
      <c r="BL1007" s="25">
        <f t="shared" si="4328"/>
        <v>8150104</v>
      </c>
      <c r="BM1007" s="146">
        <f t="shared" ref="BM1007" si="4404">BM994</f>
        <v>3080</v>
      </c>
      <c r="BN1007" s="146">
        <f t="shared" si="4400"/>
        <v>8</v>
      </c>
      <c r="BO1007" s="146">
        <f t="shared" ref="BO1007:BP1007" si="4405">BO994</f>
        <v>1</v>
      </c>
      <c r="BP1007" s="146">
        <f t="shared" si="4405"/>
        <v>4</v>
      </c>
      <c r="BQ1007" s="146">
        <f>VLOOKUP(IF(A1007=1,0,A1007),宝石属性!$B$26:$D$41,2,0)</f>
        <v>10</v>
      </c>
      <c r="BR1007" s="146">
        <f>VLOOKUP(IF(A1007=1,0,A1007),宝石属性!$B$26:$D$41,3,0)</f>
        <v>2</v>
      </c>
      <c r="BS1007" s="146">
        <f t="shared" ref="BS1007:BV1007" si="4406">IF(BS994="","",BS994)</f>
        <v>2</v>
      </c>
      <c r="BT1007" s="146">
        <f t="shared" si="4406"/>
        <v>4</v>
      </c>
      <c r="BU1007" s="146">
        <f t="shared" si="4406"/>
        <v>7</v>
      </c>
      <c r="BV1007" s="146">
        <f t="shared" si="4406"/>
        <v>8</v>
      </c>
      <c r="BW1007" s="357">
        <f t="shared" si="4336"/>
        <v>2021</v>
      </c>
      <c r="BX1007" s="357">
        <f t="shared" si="4337"/>
        <v>3004</v>
      </c>
    </row>
    <row r="1008" spans="1:76" s="353" customFormat="1">
      <c r="A1008" s="348">
        <f t="shared" si="4225"/>
        <v>150</v>
      </c>
      <c r="B1008" s="348" t="s">
        <v>1112</v>
      </c>
      <c r="C1008" s="348" t="str">
        <f t="shared" si="4139"/>
        <v>魔棒</v>
      </c>
      <c r="D1008" s="348" t="str">
        <f t="shared" si="4326"/>
        <v>150级橙装魔棒</v>
      </c>
      <c r="E1008" s="348">
        <f>VLOOKUP($C1008,$C$3:$M$15,COLUMNS($C$3:H$15),0)</f>
        <v>130</v>
      </c>
      <c r="F1008" s="348" t="str">
        <f>VLOOKUP($C1008,$C$3:$M$15,COLUMNS($C$3:I$15),0)</f>
        <v>phyattack_value</v>
      </c>
      <c r="G1008" s="348">
        <f>VLOOKUP($C1008,$C$3:$M$15,COLUMNS($C$3:J$15),0)</f>
        <v>150</v>
      </c>
      <c r="H1008" s="348" t="str">
        <f>VLOOKUP($C1008,$C$3:$M$15,COLUMNS($C$3:K$15),0)</f>
        <v>magicattack_value</v>
      </c>
      <c r="I1008" s="348">
        <f>VLOOKUP($C1008,$C$3:$M$15,COLUMNS($C$3:L$15),0)</f>
        <v>170</v>
      </c>
      <c r="J1008" s="348" t="str">
        <f>VLOOKUP($C1008,$C$3:$M$15,COLUMNS($C$3:M$15),0)</f>
        <v>medical_value</v>
      </c>
      <c r="K1008" s="344">
        <f t="shared" si="4140"/>
        <v>1255</v>
      </c>
      <c r="L1008" s="344">
        <f t="shared" si="4141"/>
        <v>1255</v>
      </c>
      <c r="M1008" s="344">
        <f t="shared" si="4142"/>
        <v>1255</v>
      </c>
      <c r="N1008" s="344">
        <f t="shared" si="4143"/>
        <v>1255</v>
      </c>
      <c r="O1008" s="344">
        <f t="shared" si="4144"/>
        <v>1255</v>
      </c>
      <c r="P1008" s="344">
        <f t="shared" si="4145"/>
        <v>1255</v>
      </c>
      <c r="Q1008" s="344">
        <f t="shared" si="4146"/>
        <v>1255</v>
      </c>
      <c r="R1008" s="344">
        <f t="shared" si="4147"/>
        <v>1255</v>
      </c>
      <c r="S1008" s="344">
        <f t="shared" si="4148"/>
        <v>1255</v>
      </c>
      <c r="T1008" s="344">
        <f t="shared" si="4149"/>
        <v>1255</v>
      </c>
      <c r="U1008" s="356">
        <v>3600</v>
      </c>
      <c r="V1008" s="356">
        <v>2800</v>
      </c>
      <c r="W1008" s="356">
        <v>2000</v>
      </c>
      <c r="X1008" s="356">
        <v>1200</v>
      </c>
      <c r="Y1008" s="356">
        <v>400</v>
      </c>
      <c r="Z1008" s="344">
        <f t="shared" si="4150"/>
        <v>282</v>
      </c>
      <c r="AA1008" s="344">
        <f t="shared" si="4151"/>
        <v>282</v>
      </c>
      <c r="AB1008" s="344">
        <f t="shared" si="4152"/>
        <v>282</v>
      </c>
      <c r="AC1008" s="344">
        <f t="shared" si="4153"/>
        <v>282</v>
      </c>
      <c r="AD1008" s="344">
        <f t="shared" si="4154"/>
        <v>282</v>
      </c>
      <c r="AE1008" s="344">
        <f t="shared" si="4155"/>
        <v>282</v>
      </c>
      <c r="AF1008" s="344">
        <f t="shared" si="4156"/>
        <v>282</v>
      </c>
      <c r="AG1008" s="344">
        <f t="shared" si="4157"/>
        <v>282</v>
      </c>
      <c r="AH1008" s="344">
        <f t="shared" si="4158"/>
        <v>282</v>
      </c>
      <c r="AI1008" s="344">
        <f t="shared" si="4159"/>
        <v>282</v>
      </c>
      <c r="AJ1008" s="356">
        <v>3600</v>
      </c>
      <c r="AK1008" s="356">
        <v>2800</v>
      </c>
      <c r="AL1008" s="356">
        <v>2000</v>
      </c>
      <c r="AM1008" s="356">
        <v>1200</v>
      </c>
      <c r="AN1008" s="356">
        <v>400</v>
      </c>
      <c r="AO1008" s="344">
        <f t="shared" si="4160"/>
        <v>459</v>
      </c>
      <c r="AP1008" s="344">
        <f t="shared" si="4161"/>
        <v>459</v>
      </c>
      <c r="AQ1008" s="344">
        <f t="shared" si="4162"/>
        <v>459</v>
      </c>
      <c r="AR1008" s="344">
        <f t="shared" si="4163"/>
        <v>459</v>
      </c>
      <c r="AS1008" s="344">
        <f t="shared" si="4164"/>
        <v>459</v>
      </c>
      <c r="AT1008" s="344">
        <f t="shared" si="4165"/>
        <v>459</v>
      </c>
      <c r="AU1008" s="344">
        <f t="shared" si="4166"/>
        <v>459</v>
      </c>
      <c r="AV1008" s="344">
        <f t="shared" si="4167"/>
        <v>459</v>
      </c>
      <c r="AW1008" s="344">
        <f t="shared" si="4168"/>
        <v>459</v>
      </c>
      <c r="AX1008" s="344">
        <f t="shared" si="4169"/>
        <v>459</v>
      </c>
      <c r="AY1008" s="356">
        <v>3600</v>
      </c>
      <c r="AZ1008" s="356">
        <v>2800</v>
      </c>
      <c r="BA1008" s="356">
        <v>2000</v>
      </c>
      <c r="BB1008" s="356">
        <v>1200</v>
      </c>
      <c r="BC1008" s="356">
        <v>400</v>
      </c>
      <c r="BD1008" s="353">
        <f t="shared" ref="BD1008:BH1008" si="4407">IF(BD813="","",BD813+60)</f>
        <v>195</v>
      </c>
      <c r="BE1008" s="353">
        <f t="shared" si="4407"/>
        <v>195</v>
      </c>
      <c r="BF1008" s="353">
        <f t="shared" si="4407"/>
        <v>210</v>
      </c>
      <c r="BG1008" s="353">
        <f t="shared" si="4407"/>
        <v>225</v>
      </c>
      <c r="BH1008" s="353">
        <f t="shared" si="4407"/>
        <v>240</v>
      </c>
      <c r="BI1008" s="146" t="str">
        <f t="shared" si="4207"/>
        <v>195;195</v>
      </c>
      <c r="BJ1008" s="352">
        <f t="shared" si="4208"/>
        <v>210</v>
      </c>
      <c r="BK1008" s="146" t="str">
        <f t="shared" si="4209"/>
        <v>225;240</v>
      </c>
      <c r="BL1008" s="25">
        <f t="shared" si="4328"/>
        <v>8150105</v>
      </c>
      <c r="BM1008" s="146">
        <f t="shared" ref="BM1008" si="4408">BM995</f>
        <v>2824</v>
      </c>
      <c r="BN1008" s="146">
        <f t="shared" si="4400"/>
        <v>8</v>
      </c>
      <c r="BO1008" s="146">
        <f t="shared" ref="BO1008:BP1008" si="4409">BO995</f>
        <v>1</v>
      </c>
      <c r="BP1008" s="146">
        <f t="shared" si="4409"/>
        <v>5</v>
      </c>
      <c r="BQ1008" s="146">
        <f>VLOOKUP(IF(A1008=1,0,A1008),宝石属性!$B$26:$D$41,2,0)</f>
        <v>10</v>
      </c>
      <c r="BR1008" s="146">
        <f>VLOOKUP(IF(A1008=1,0,A1008),宝石属性!$B$26:$D$41,3,0)</f>
        <v>2</v>
      </c>
      <c r="BS1008" s="146">
        <f t="shared" ref="BS1008:BV1008" si="4410">IF(BS995="","",BS995)</f>
        <v>2</v>
      </c>
      <c r="BT1008" s="146">
        <f t="shared" si="4410"/>
        <v>4</v>
      </c>
      <c r="BU1008" s="146">
        <f t="shared" si="4410"/>
        <v>7</v>
      </c>
      <c r="BV1008" s="146">
        <f t="shared" si="4410"/>
        <v>8</v>
      </c>
      <c r="BW1008" s="357">
        <f t="shared" si="4336"/>
        <v>2021</v>
      </c>
      <c r="BX1008" s="357">
        <f t="shared" si="4337"/>
        <v>3003</v>
      </c>
    </row>
    <row r="1009" spans="1:76" s="353" customFormat="1">
      <c r="A1009" s="348">
        <f t="shared" si="4225"/>
        <v>150</v>
      </c>
      <c r="B1009" s="348" t="s">
        <v>1112</v>
      </c>
      <c r="C1009" s="348" t="str">
        <f t="shared" si="4139"/>
        <v>法杖</v>
      </c>
      <c r="D1009" s="348" t="str">
        <f t="shared" si="4326"/>
        <v>150级橙装法杖</v>
      </c>
      <c r="E1009" s="348">
        <f>VLOOKUP($C1009,$C$3:$M$15,COLUMNS($C$3:H$15),0)</f>
        <v>130</v>
      </c>
      <c r="F1009" s="348" t="str">
        <f>VLOOKUP($C1009,$C$3:$M$15,COLUMNS($C$3:I$15),0)</f>
        <v>phyattack_value</v>
      </c>
      <c r="G1009" s="348">
        <f>VLOOKUP($C1009,$C$3:$M$15,COLUMNS($C$3:J$15),0)</f>
        <v>150</v>
      </c>
      <c r="H1009" s="348" t="str">
        <f>VLOOKUP($C1009,$C$3:$M$15,COLUMNS($C$3:K$15),0)</f>
        <v>magicattack_value</v>
      </c>
      <c r="I1009" s="348">
        <f>VLOOKUP($C1009,$C$3:$M$15,COLUMNS($C$3:L$15),0)</f>
        <v>170</v>
      </c>
      <c r="J1009" s="348" t="str">
        <f>VLOOKUP($C1009,$C$3:$M$15,COLUMNS($C$3:M$15),0)</f>
        <v>medical_value</v>
      </c>
      <c r="K1009" s="344">
        <f t="shared" si="4140"/>
        <v>1255</v>
      </c>
      <c r="L1009" s="344">
        <f t="shared" si="4141"/>
        <v>1255</v>
      </c>
      <c r="M1009" s="344">
        <f t="shared" si="4142"/>
        <v>1255</v>
      </c>
      <c r="N1009" s="344">
        <f t="shared" si="4143"/>
        <v>1255</v>
      </c>
      <c r="O1009" s="344">
        <f t="shared" si="4144"/>
        <v>1255</v>
      </c>
      <c r="P1009" s="344">
        <f t="shared" si="4145"/>
        <v>1255</v>
      </c>
      <c r="Q1009" s="344">
        <f t="shared" si="4146"/>
        <v>1255</v>
      </c>
      <c r="R1009" s="344">
        <f t="shared" si="4147"/>
        <v>1255</v>
      </c>
      <c r="S1009" s="344">
        <f t="shared" si="4148"/>
        <v>1255</v>
      </c>
      <c r="T1009" s="344">
        <f t="shared" si="4149"/>
        <v>1255</v>
      </c>
      <c r="U1009" s="356">
        <v>3600</v>
      </c>
      <c r="V1009" s="356">
        <v>2800</v>
      </c>
      <c r="W1009" s="356">
        <v>2000</v>
      </c>
      <c r="X1009" s="356">
        <v>1200</v>
      </c>
      <c r="Y1009" s="356">
        <v>400</v>
      </c>
      <c r="Z1009" s="344">
        <f t="shared" si="4150"/>
        <v>282</v>
      </c>
      <c r="AA1009" s="344">
        <f t="shared" si="4151"/>
        <v>282</v>
      </c>
      <c r="AB1009" s="344">
        <f t="shared" si="4152"/>
        <v>282</v>
      </c>
      <c r="AC1009" s="344">
        <f t="shared" si="4153"/>
        <v>282</v>
      </c>
      <c r="AD1009" s="344">
        <f t="shared" si="4154"/>
        <v>282</v>
      </c>
      <c r="AE1009" s="344">
        <f t="shared" si="4155"/>
        <v>282</v>
      </c>
      <c r="AF1009" s="344">
        <f t="shared" si="4156"/>
        <v>282</v>
      </c>
      <c r="AG1009" s="344">
        <f t="shared" si="4157"/>
        <v>282</v>
      </c>
      <c r="AH1009" s="344">
        <f t="shared" si="4158"/>
        <v>282</v>
      </c>
      <c r="AI1009" s="344">
        <f t="shared" si="4159"/>
        <v>282</v>
      </c>
      <c r="AJ1009" s="356">
        <v>3600</v>
      </c>
      <c r="AK1009" s="356">
        <v>2800</v>
      </c>
      <c r="AL1009" s="356">
        <v>2000</v>
      </c>
      <c r="AM1009" s="356">
        <v>1200</v>
      </c>
      <c r="AN1009" s="356">
        <v>400</v>
      </c>
      <c r="AO1009" s="344">
        <f t="shared" si="4160"/>
        <v>459</v>
      </c>
      <c r="AP1009" s="344">
        <f t="shared" si="4161"/>
        <v>459</v>
      </c>
      <c r="AQ1009" s="344">
        <f t="shared" si="4162"/>
        <v>459</v>
      </c>
      <c r="AR1009" s="344">
        <f t="shared" si="4163"/>
        <v>459</v>
      </c>
      <c r="AS1009" s="344">
        <f t="shared" si="4164"/>
        <v>459</v>
      </c>
      <c r="AT1009" s="344">
        <f t="shared" si="4165"/>
        <v>459</v>
      </c>
      <c r="AU1009" s="344">
        <f t="shared" si="4166"/>
        <v>459</v>
      </c>
      <c r="AV1009" s="344">
        <f t="shared" si="4167"/>
        <v>459</v>
      </c>
      <c r="AW1009" s="344">
        <f t="shared" si="4168"/>
        <v>459</v>
      </c>
      <c r="AX1009" s="344">
        <f t="shared" si="4169"/>
        <v>459</v>
      </c>
      <c r="AY1009" s="356">
        <v>3600</v>
      </c>
      <c r="AZ1009" s="356">
        <v>2800</v>
      </c>
      <c r="BA1009" s="356">
        <v>2000</v>
      </c>
      <c r="BB1009" s="356">
        <v>1200</v>
      </c>
      <c r="BC1009" s="356">
        <v>400</v>
      </c>
      <c r="BD1009" s="353">
        <f t="shared" ref="BD1009:BH1009" si="4411">IF(BD814="","",BD814+60)</f>
        <v>195</v>
      </c>
      <c r="BE1009" s="353">
        <f t="shared" si="4411"/>
        <v>195</v>
      </c>
      <c r="BF1009" s="353">
        <f t="shared" si="4411"/>
        <v>210</v>
      </c>
      <c r="BG1009" s="353">
        <f t="shared" si="4411"/>
        <v>225</v>
      </c>
      <c r="BH1009" s="353">
        <f t="shared" si="4411"/>
        <v>240</v>
      </c>
      <c r="BI1009" s="146" t="str">
        <f t="shared" si="4207"/>
        <v>195;195</v>
      </c>
      <c r="BJ1009" s="352">
        <f t="shared" si="4208"/>
        <v>210</v>
      </c>
      <c r="BK1009" s="146" t="str">
        <f t="shared" si="4209"/>
        <v>225;240</v>
      </c>
      <c r="BL1009" s="25">
        <f t="shared" si="4328"/>
        <v>8150106</v>
      </c>
      <c r="BM1009" s="146">
        <f t="shared" ref="BM1009" si="4412">BM996</f>
        <v>4104</v>
      </c>
      <c r="BN1009" s="146">
        <f t="shared" si="4400"/>
        <v>8</v>
      </c>
      <c r="BO1009" s="146">
        <f t="shared" ref="BO1009:BP1009" si="4413">BO996</f>
        <v>1</v>
      </c>
      <c r="BP1009" s="146">
        <f t="shared" si="4413"/>
        <v>6</v>
      </c>
      <c r="BQ1009" s="146">
        <f>VLOOKUP(IF(A1009=1,0,A1009),宝石属性!$B$26:$D$41,2,0)</f>
        <v>10</v>
      </c>
      <c r="BR1009" s="146">
        <f>VLOOKUP(IF(A1009=1,0,A1009),宝石属性!$B$26:$D$41,3,0)</f>
        <v>2</v>
      </c>
      <c r="BS1009" s="146">
        <f t="shared" ref="BS1009:BV1009" si="4414">IF(BS996="","",BS996)</f>
        <v>2</v>
      </c>
      <c r="BT1009" s="146">
        <f t="shared" si="4414"/>
        <v>4</v>
      </c>
      <c r="BU1009" s="146">
        <f t="shared" si="4414"/>
        <v>7</v>
      </c>
      <c r="BV1009" s="146">
        <f t="shared" si="4414"/>
        <v>8</v>
      </c>
      <c r="BW1009" s="357">
        <f t="shared" si="4336"/>
        <v>2021</v>
      </c>
      <c r="BX1009" s="357">
        <f t="shared" si="4337"/>
        <v>3003</v>
      </c>
    </row>
    <row r="1010" spans="1:76" s="353" customFormat="1">
      <c r="A1010" s="348">
        <f t="shared" si="4225"/>
        <v>150</v>
      </c>
      <c r="B1010" s="348" t="s">
        <v>1112</v>
      </c>
      <c r="C1010" s="348" t="str">
        <f t="shared" si="4139"/>
        <v>男衣</v>
      </c>
      <c r="D1010" s="348" t="str">
        <f t="shared" si="4326"/>
        <v>150级橙装男衣</v>
      </c>
      <c r="E1010" s="348">
        <f>VLOOKUP($C1010,$C$3:$M$15,COLUMNS($C$3:H$15),0)</f>
        <v>60</v>
      </c>
      <c r="F1010" s="348" t="str">
        <f>VLOOKUP($C1010,$C$3:$M$15,COLUMNS($C$3:I$15),0)</f>
        <v>maxhp_value</v>
      </c>
      <c r="G1010" s="348">
        <f>VLOOKUP($C1010,$C$3:$M$15,COLUMNS($C$3:J$15),0)</f>
        <v>140</v>
      </c>
      <c r="H1010" s="348" t="str">
        <f>VLOOKUP($C1010,$C$3:$M$15,COLUMNS($C$3:K$15),0)</f>
        <v>defend_value</v>
      </c>
      <c r="I1010" s="348" t="str">
        <f>VLOOKUP($C1010,$C$3:$M$15,COLUMNS($C$3:L$15),0)</f>
        <v/>
      </c>
      <c r="J1010" s="348" t="str">
        <f>VLOOKUP($C1010,$C$3:$M$15,COLUMNS($C$3:M$15),0)</f>
        <v/>
      </c>
      <c r="K1010" s="344">
        <f t="shared" si="4140"/>
        <v>1004</v>
      </c>
      <c r="L1010" s="344">
        <f t="shared" si="4141"/>
        <v>1004</v>
      </c>
      <c r="M1010" s="344">
        <f t="shared" si="4142"/>
        <v>1004</v>
      </c>
      <c r="N1010" s="344">
        <f t="shared" si="4143"/>
        <v>1004</v>
      </c>
      <c r="O1010" s="344">
        <f t="shared" si="4144"/>
        <v>1004</v>
      </c>
      <c r="P1010" s="344">
        <f t="shared" si="4145"/>
        <v>1004</v>
      </c>
      <c r="Q1010" s="344">
        <f t="shared" si="4146"/>
        <v>1004</v>
      </c>
      <c r="R1010" s="344">
        <f t="shared" si="4147"/>
        <v>1004</v>
      </c>
      <c r="S1010" s="344">
        <f t="shared" si="4148"/>
        <v>1004</v>
      </c>
      <c r="T1010" s="344">
        <f t="shared" si="4149"/>
        <v>1004</v>
      </c>
      <c r="U1010" s="356">
        <v>3600</v>
      </c>
      <c r="V1010" s="356">
        <v>2800</v>
      </c>
      <c r="W1010" s="356">
        <v>2000</v>
      </c>
      <c r="X1010" s="356">
        <v>1200</v>
      </c>
      <c r="Y1010" s="356">
        <v>400</v>
      </c>
      <c r="Z1010" s="344">
        <f t="shared" si="4150"/>
        <v>314</v>
      </c>
      <c r="AA1010" s="344">
        <f t="shared" si="4151"/>
        <v>314</v>
      </c>
      <c r="AB1010" s="344">
        <f t="shared" si="4152"/>
        <v>314</v>
      </c>
      <c r="AC1010" s="344">
        <f t="shared" si="4153"/>
        <v>314</v>
      </c>
      <c r="AD1010" s="344">
        <f t="shared" si="4154"/>
        <v>314</v>
      </c>
      <c r="AE1010" s="344">
        <f t="shared" si="4155"/>
        <v>314</v>
      </c>
      <c r="AF1010" s="344">
        <f t="shared" si="4156"/>
        <v>314</v>
      </c>
      <c r="AG1010" s="344">
        <f t="shared" si="4157"/>
        <v>314</v>
      </c>
      <c r="AH1010" s="344">
        <f t="shared" si="4158"/>
        <v>314</v>
      </c>
      <c r="AI1010" s="344">
        <f t="shared" si="4159"/>
        <v>314</v>
      </c>
      <c r="AJ1010" s="356">
        <v>3600</v>
      </c>
      <c r="AK1010" s="356">
        <v>2800</v>
      </c>
      <c r="AL1010" s="356">
        <v>2000</v>
      </c>
      <c r="AM1010" s="356">
        <v>1200</v>
      </c>
      <c r="AN1010" s="356">
        <v>400</v>
      </c>
      <c r="AO1010" s="344" t="str">
        <f t="shared" si="4160"/>
        <v/>
      </c>
      <c r="AP1010" s="344" t="str">
        <f t="shared" si="4161"/>
        <v/>
      </c>
      <c r="AQ1010" s="344" t="str">
        <f t="shared" si="4162"/>
        <v/>
      </c>
      <c r="AR1010" s="344" t="str">
        <f t="shared" si="4163"/>
        <v/>
      </c>
      <c r="AS1010" s="344" t="str">
        <f t="shared" si="4164"/>
        <v/>
      </c>
      <c r="AT1010" s="344" t="str">
        <f t="shared" si="4165"/>
        <v/>
      </c>
      <c r="AU1010" s="344" t="str">
        <f t="shared" si="4166"/>
        <v/>
      </c>
      <c r="AV1010" s="344" t="str">
        <f t="shared" si="4167"/>
        <v/>
      </c>
      <c r="AW1010" s="344" t="str">
        <f t="shared" si="4168"/>
        <v/>
      </c>
      <c r="AX1010" s="344" t="str">
        <f t="shared" si="4169"/>
        <v/>
      </c>
      <c r="AY1010" s="356">
        <v>3600</v>
      </c>
      <c r="AZ1010" s="356">
        <v>2800</v>
      </c>
      <c r="BA1010" s="356">
        <v>2000</v>
      </c>
      <c r="BB1010" s="356">
        <v>1200</v>
      </c>
      <c r="BC1010" s="356">
        <v>400</v>
      </c>
      <c r="BD1010" s="353">
        <f t="shared" ref="BD1010:BH1010" si="4415">IF(BD815="","",BD815+60)</f>
        <v>195</v>
      </c>
      <c r="BE1010" s="353">
        <f t="shared" si="4415"/>
        <v>195</v>
      </c>
      <c r="BF1010" s="353">
        <f t="shared" si="4415"/>
        <v>210</v>
      </c>
      <c r="BG1010" s="353">
        <f t="shared" si="4415"/>
        <v>225</v>
      </c>
      <c r="BH1010" s="353">
        <f t="shared" si="4415"/>
        <v>240</v>
      </c>
      <c r="BI1010" s="146" t="str">
        <f t="shared" si="4207"/>
        <v>195;195</v>
      </c>
      <c r="BJ1010" s="352">
        <f t="shared" si="4208"/>
        <v>210</v>
      </c>
      <c r="BK1010" s="146" t="str">
        <f t="shared" si="4209"/>
        <v>225;240</v>
      </c>
      <c r="BL1010" s="25">
        <f t="shared" si="4328"/>
        <v>8150207</v>
      </c>
      <c r="BM1010" s="146">
        <f t="shared" ref="BM1010" si="4416">BM997</f>
        <v>312</v>
      </c>
      <c r="BN1010" s="146">
        <f t="shared" si="4400"/>
        <v>8</v>
      </c>
      <c r="BO1010" s="146">
        <f t="shared" ref="BO1010:BP1010" si="4417">BO997</f>
        <v>2</v>
      </c>
      <c r="BP1010" s="146">
        <f t="shared" si="4417"/>
        <v>7</v>
      </c>
      <c r="BQ1010" s="146">
        <f>VLOOKUP(IF(A1010=1,0,A1010),宝石属性!$B$26:$D$41,2,0)</f>
        <v>10</v>
      </c>
      <c r="BR1010" s="146">
        <f>VLOOKUP(IF(A1010=1,0,A1010),宝石属性!$B$26:$D$41,3,0)</f>
        <v>2</v>
      </c>
      <c r="BS1010" s="146">
        <f t="shared" ref="BS1010:BV1010" si="4418">IF(BS997="","",BS997)</f>
        <v>1</v>
      </c>
      <c r="BT1010" s="146">
        <f t="shared" si="4418"/>
        <v>3</v>
      </c>
      <c r="BU1010" s="146">
        <f t="shared" si="4418"/>
        <v>5</v>
      </c>
      <c r="BV1010" s="146">
        <f t="shared" si="4418"/>
        <v>7</v>
      </c>
      <c r="BW1010" s="357">
        <f t="shared" si="4336"/>
        <v>2024</v>
      </c>
      <c r="BX1010" s="357">
        <f t="shared" si="4337"/>
        <v>3004</v>
      </c>
    </row>
    <row r="1011" spans="1:76" s="353" customFormat="1">
      <c r="A1011" s="348">
        <f t="shared" si="4225"/>
        <v>150</v>
      </c>
      <c r="B1011" s="348" t="s">
        <v>1112</v>
      </c>
      <c r="C1011" s="348" t="str">
        <f t="shared" si="4139"/>
        <v>女衣</v>
      </c>
      <c r="D1011" s="348" t="str">
        <f t="shared" si="4326"/>
        <v>150级橙装女衣</v>
      </c>
      <c r="E1011" s="348">
        <f>VLOOKUP($C1011,$C$3:$M$15,COLUMNS($C$3:H$15),0)</f>
        <v>60</v>
      </c>
      <c r="F1011" s="348" t="str">
        <f>VLOOKUP($C1011,$C$3:$M$15,COLUMNS($C$3:I$15),0)</f>
        <v>maxhp_value</v>
      </c>
      <c r="G1011" s="348">
        <f>VLOOKUP($C1011,$C$3:$M$15,COLUMNS($C$3:J$15),0)</f>
        <v>140</v>
      </c>
      <c r="H1011" s="348" t="str">
        <f>VLOOKUP($C1011,$C$3:$M$15,COLUMNS($C$3:K$15),0)</f>
        <v>defend_value</v>
      </c>
      <c r="I1011" s="348" t="str">
        <f>VLOOKUP($C1011,$C$3:$M$15,COLUMNS($C$3:L$15),0)</f>
        <v/>
      </c>
      <c r="J1011" s="348" t="str">
        <f>VLOOKUP($C1011,$C$3:$M$15,COLUMNS($C$3:M$15),0)</f>
        <v/>
      </c>
      <c r="K1011" s="344">
        <f t="shared" si="4140"/>
        <v>1004</v>
      </c>
      <c r="L1011" s="344">
        <f t="shared" si="4141"/>
        <v>1004</v>
      </c>
      <c r="M1011" s="344">
        <f t="shared" si="4142"/>
        <v>1004</v>
      </c>
      <c r="N1011" s="344">
        <f t="shared" si="4143"/>
        <v>1004</v>
      </c>
      <c r="O1011" s="344">
        <f t="shared" si="4144"/>
        <v>1004</v>
      </c>
      <c r="P1011" s="344">
        <f t="shared" si="4145"/>
        <v>1004</v>
      </c>
      <c r="Q1011" s="344">
        <f t="shared" si="4146"/>
        <v>1004</v>
      </c>
      <c r="R1011" s="344">
        <f t="shared" si="4147"/>
        <v>1004</v>
      </c>
      <c r="S1011" s="344">
        <f t="shared" si="4148"/>
        <v>1004</v>
      </c>
      <c r="T1011" s="344">
        <f t="shared" si="4149"/>
        <v>1004</v>
      </c>
      <c r="U1011" s="356">
        <v>3600</v>
      </c>
      <c r="V1011" s="356">
        <v>2800</v>
      </c>
      <c r="W1011" s="356">
        <v>2000</v>
      </c>
      <c r="X1011" s="356">
        <v>1200</v>
      </c>
      <c r="Y1011" s="356">
        <v>400</v>
      </c>
      <c r="Z1011" s="344">
        <f t="shared" si="4150"/>
        <v>314</v>
      </c>
      <c r="AA1011" s="344">
        <f t="shared" si="4151"/>
        <v>314</v>
      </c>
      <c r="AB1011" s="344">
        <f t="shared" si="4152"/>
        <v>314</v>
      </c>
      <c r="AC1011" s="344">
        <f t="shared" si="4153"/>
        <v>314</v>
      </c>
      <c r="AD1011" s="344">
        <f t="shared" si="4154"/>
        <v>314</v>
      </c>
      <c r="AE1011" s="344">
        <f t="shared" si="4155"/>
        <v>314</v>
      </c>
      <c r="AF1011" s="344">
        <f t="shared" si="4156"/>
        <v>314</v>
      </c>
      <c r="AG1011" s="344">
        <f t="shared" si="4157"/>
        <v>314</v>
      </c>
      <c r="AH1011" s="344">
        <f t="shared" si="4158"/>
        <v>314</v>
      </c>
      <c r="AI1011" s="344">
        <f t="shared" si="4159"/>
        <v>314</v>
      </c>
      <c r="AJ1011" s="356">
        <v>3600</v>
      </c>
      <c r="AK1011" s="356">
        <v>2800</v>
      </c>
      <c r="AL1011" s="356">
        <v>2000</v>
      </c>
      <c r="AM1011" s="356">
        <v>1200</v>
      </c>
      <c r="AN1011" s="356">
        <v>400</v>
      </c>
      <c r="AO1011" s="344" t="str">
        <f t="shared" si="4160"/>
        <v/>
      </c>
      <c r="AP1011" s="344" t="str">
        <f t="shared" si="4161"/>
        <v/>
      </c>
      <c r="AQ1011" s="344" t="str">
        <f t="shared" si="4162"/>
        <v/>
      </c>
      <c r="AR1011" s="344" t="str">
        <f t="shared" si="4163"/>
        <v/>
      </c>
      <c r="AS1011" s="344" t="str">
        <f t="shared" si="4164"/>
        <v/>
      </c>
      <c r="AT1011" s="344" t="str">
        <f t="shared" si="4165"/>
        <v/>
      </c>
      <c r="AU1011" s="344" t="str">
        <f t="shared" si="4166"/>
        <v/>
      </c>
      <c r="AV1011" s="344" t="str">
        <f t="shared" si="4167"/>
        <v/>
      </c>
      <c r="AW1011" s="344" t="str">
        <f t="shared" si="4168"/>
        <v/>
      </c>
      <c r="AX1011" s="344" t="str">
        <f t="shared" si="4169"/>
        <v/>
      </c>
      <c r="AY1011" s="356">
        <v>3600</v>
      </c>
      <c r="AZ1011" s="356">
        <v>2800</v>
      </c>
      <c r="BA1011" s="356">
        <v>2000</v>
      </c>
      <c r="BB1011" s="356">
        <v>1200</v>
      </c>
      <c r="BC1011" s="356">
        <v>400</v>
      </c>
      <c r="BD1011" s="353">
        <f t="shared" ref="BD1011:BH1011" si="4419">IF(BD816="","",BD816+60)</f>
        <v>195</v>
      </c>
      <c r="BE1011" s="353">
        <f t="shared" si="4419"/>
        <v>195</v>
      </c>
      <c r="BF1011" s="353">
        <f t="shared" si="4419"/>
        <v>210</v>
      </c>
      <c r="BG1011" s="353">
        <f t="shared" si="4419"/>
        <v>225</v>
      </c>
      <c r="BH1011" s="353">
        <f t="shared" si="4419"/>
        <v>240</v>
      </c>
      <c r="BI1011" s="146" t="str">
        <f t="shared" si="4207"/>
        <v>195;195</v>
      </c>
      <c r="BJ1011" s="352">
        <f t="shared" si="4208"/>
        <v>210</v>
      </c>
      <c r="BK1011" s="146" t="str">
        <f t="shared" si="4209"/>
        <v>225;240</v>
      </c>
      <c r="BL1011" s="25">
        <f t="shared" si="4328"/>
        <v>8150208</v>
      </c>
      <c r="BM1011" s="146">
        <f t="shared" ref="BM1011" si="4420">BM998</f>
        <v>568</v>
      </c>
      <c r="BN1011" s="146">
        <f t="shared" si="4400"/>
        <v>8</v>
      </c>
      <c r="BO1011" s="146">
        <f t="shared" ref="BO1011:BP1011" si="4421">BO998</f>
        <v>2</v>
      </c>
      <c r="BP1011" s="146">
        <f t="shared" si="4421"/>
        <v>8</v>
      </c>
      <c r="BQ1011" s="146">
        <f>VLOOKUP(IF(A1011=1,0,A1011),宝石属性!$B$26:$D$41,2,0)</f>
        <v>10</v>
      </c>
      <c r="BR1011" s="146">
        <f>VLOOKUP(IF(A1011=1,0,A1011),宝石属性!$B$26:$D$41,3,0)</f>
        <v>2</v>
      </c>
      <c r="BS1011" s="146">
        <f t="shared" ref="BS1011:BV1011" si="4422">IF(BS998="","",BS998)</f>
        <v>1</v>
      </c>
      <c r="BT1011" s="146">
        <f t="shared" si="4422"/>
        <v>3</v>
      </c>
      <c r="BU1011" s="146">
        <f t="shared" si="4422"/>
        <v>5</v>
      </c>
      <c r="BV1011" s="146">
        <f t="shared" si="4422"/>
        <v>7</v>
      </c>
      <c r="BW1011" s="357">
        <f t="shared" si="4336"/>
        <v>2024</v>
      </c>
      <c r="BX1011" s="357">
        <f t="shared" si="4337"/>
        <v>3004</v>
      </c>
    </row>
    <row r="1012" spans="1:76" s="353" customFormat="1">
      <c r="A1012" s="348">
        <f t="shared" si="4225"/>
        <v>150</v>
      </c>
      <c r="B1012" s="348" t="s">
        <v>1112</v>
      </c>
      <c r="C1012" s="348" t="str">
        <f t="shared" si="4139"/>
        <v>男头盔</v>
      </c>
      <c r="D1012" s="348" t="str">
        <f t="shared" si="4326"/>
        <v>150级橙装男头盔</v>
      </c>
      <c r="E1012" s="348">
        <f>VLOOKUP($C1012,$C$3:$M$15,COLUMNS($C$3:H$15),0)</f>
        <v>90</v>
      </c>
      <c r="F1012" s="348" t="str">
        <f>VLOOKUP($C1012,$C$3:$M$15,COLUMNS($C$3:I$15),0)</f>
        <v>maxmp_value</v>
      </c>
      <c r="G1012" s="348">
        <f>VLOOKUP($C1012,$C$3:$M$15,COLUMNS($C$3:J$15),0)</f>
        <v>140</v>
      </c>
      <c r="H1012" s="348" t="str">
        <f>VLOOKUP($C1012,$C$3:$M$15,COLUMNS($C$3:K$15),0)</f>
        <v>defend_value</v>
      </c>
      <c r="I1012" s="348" t="str">
        <f>VLOOKUP($C1012,$C$3:$M$15,COLUMNS($C$3:L$15),0)</f>
        <v/>
      </c>
      <c r="J1012" s="348" t="str">
        <f>VLOOKUP($C1012,$C$3:$M$15,COLUMNS($C$3:M$15),0)</f>
        <v/>
      </c>
      <c r="K1012" s="344">
        <f t="shared" si="4140"/>
        <v>1255</v>
      </c>
      <c r="L1012" s="344">
        <f t="shared" si="4141"/>
        <v>1255</v>
      </c>
      <c r="M1012" s="344">
        <f t="shared" si="4142"/>
        <v>1255</v>
      </c>
      <c r="N1012" s="344">
        <f t="shared" si="4143"/>
        <v>1255</v>
      </c>
      <c r="O1012" s="344">
        <f t="shared" si="4144"/>
        <v>1255</v>
      </c>
      <c r="P1012" s="344">
        <f t="shared" si="4145"/>
        <v>1255</v>
      </c>
      <c r="Q1012" s="344">
        <f t="shared" si="4146"/>
        <v>1255</v>
      </c>
      <c r="R1012" s="344">
        <f t="shared" si="4147"/>
        <v>1255</v>
      </c>
      <c r="S1012" s="344">
        <f t="shared" si="4148"/>
        <v>1255</v>
      </c>
      <c r="T1012" s="344">
        <f t="shared" si="4149"/>
        <v>1255</v>
      </c>
      <c r="U1012" s="356">
        <v>3600</v>
      </c>
      <c r="V1012" s="356">
        <v>2800</v>
      </c>
      <c r="W1012" s="356">
        <v>2000</v>
      </c>
      <c r="X1012" s="356">
        <v>1200</v>
      </c>
      <c r="Y1012" s="356">
        <v>400</v>
      </c>
      <c r="Z1012" s="344">
        <f t="shared" si="4150"/>
        <v>188</v>
      </c>
      <c r="AA1012" s="344">
        <f t="shared" si="4151"/>
        <v>188</v>
      </c>
      <c r="AB1012" s="344">
        <f t="shared" si="4152"/>
        <v>188</v>
      </c>
      <c r="AC1012" s="344">
        <f t="shared" si="4153"/>
        <v>188</v>
      </c>
      <c r="AD1012" s="344">
        <f t="shared" si="4154"/>
        <v>188</v>
      </c>
      <c r="AE1012" s="344">
        <f t="shared" si="4155"/>
        <v>188</v>
      </c>
      <c r="AF1012" s="344">
        <f t="shared" si="4156"/>
        <v>188</v>
      </c>
      <c r="AG1012" s="344">
        <f t="shared" si="4157"/>
        <v>188</v>
      </c>
      <c r="AH1012" s="344">
        <f t="shared" si="4158"/>
        <v>188</v>
      </c>
      <c r="AI1012" s="344">
        <f t="shared" si="4159"/>
        <v>188</v>
      </c>
      <c r="AJ1012" s="356">
        <v>3600</v>
      </c>
      <c r="AK1012" s="356">
        <v>2800</v>
      </c>
      <c r="AL1012" s="356">
        <v>2000</v>
      </c>
      <c r="AM1012" s="356">
        <v>1200</v>
      </c>
      <c r="AN1012" s="356">
        <v>400</v>
      </c>
      <c r="AO1012" s="344" t="str">
        <f t="shared" si="4160"/>
        <v/>
      </c>
      <c r="AP1012" s="344" t="str">
        <f t="shared" si="4161"/>
        <v/>
      </c>
      <c r="AQ1012" s="344" t="str">
        <f t="shared" si="4162"/>
        <v/>
      </c>
      <c r="AR1012" s="344" t="str">
        <f t="shared" si="4163"/>
        <v/>
      </c>
      <c r="AS1012" s="344" t="str">
        <f t="shared" si="4164"/>
        <v/>
      </c>
      <c r="AT1012" s="344" t="str">
        <f t="shared" si="4165"/>
        <v/>
      </c>
      <c r="AU1012" s="344" t="str">
        <f t="shared" si="4166"/>
        <v/>
      </c>
      <c r="AV1012" s="344" t="str">
        <f t="shared" si="4167"/>
        <v/>
      </c>
      <c r="AW1012" s="344" t="str">
        <f t="shared" si="4168"/>
        <v/>
      </c>
      <c r="AX1012" s="344" t="str">
        <f t="shared" si="4169"/>
        <v/>
      </c>
      <c r="AY1012" s="356">
        <v>3600</v>
      </c>
      <c r="AZ1012" s="356">
        <v>2800</v>
      </c>
      <c r="BA1012" s="356">
        <v>2000</v>
      </c>
      <c r="BB1012" s="356">
        <v>1200</v>
      </c>
      <c r="BC1012" s="356">
        <v>400</v>
      </c>
      <c r="BD1012" s="353" t="str">
        <f t="shared" ref="BD1012:BH1012" si="4423">IF(BD817="","",BD817+60)</f>
        <v/>
      </c>
      <c r="BE1012" s="353" t="str">
        <f t="shared" si="4423"/>
        <v/>
      </c>
      <c r="BF1012" s="353" t="str">
        <f t="shared" si="4423"/>
        <v/>
      </c>
      <c r="BG1012" s="353" t="str">
        <f t="shared" si="4423"/>
        <v/>
      </c>
      <c r="BH1012" s="353" t="str">
        <f t="shared" si="4423"/>
        <v/>
      </c>
      <c r="BI1012" s="146" t="str">
        <f t="shared" si="4207"/>
        <v/>
      </c>
      <c r="BJ1012" s="352" t="str">
        <f t="shared" si="4208"/>
        <v/>
      </c>
      <c r="BK1012" s="146" t="str">
        <f t="shared" si="4209"/>
        <v/>
      </c>
      <c r="BL1012" s="25">
        <f t="shared" si="4328"/>
        <v>8150309</v>
      </c>
      <c r="BM1012" s="146">
        <f t="shared" ref="BM1012" si="4424">BM999</f>
        <v>1640</v>
      </c>
      <c r="BN1012" s="146">
        <f t="shared" si="4400"/>
        <v>8</v>
      </c>
      <c r="BO1012" s="146">
        <f t="shared" ref="BO1012:BP1012" si="4425">BO999</f>
        <v>3</v>
      </c>
      <c r="BP1012" s="146">
        <f t="shared" si="4425"/>
        <v>9</v>
      </c>
      <c r="BQ1012" s="146">
        <f>VLOOKUP(IF(A1012=1,0,A1012),宝石属性!$B$26:$D$41,2,0)</f>
        <v>10</v>
      </c>
      <c r="BR1012" s="146">
        <f>VLOOKUP(IF(A1012=1,0,A1012),宝石属性!$B$26:$D$41,3,0)</f>
        <v>2</v>
      </c>
      <c r="BS1012" s="146">
        <f t="shared" ref="BS1012:BV1012" si="4426">IF(BS999="","",BS999)</f>
        <v>2</v>
      </c>
      <c r="BT1012" s="146">
        <f t="shared" si="4426"/>
        <v>3</v>
      </c>
      <c r="BU1012" s="146" t="str">
        <f t="shared" si="4426"/>
        <v/>
      </c>
      <c r="BV1012" s="146" t="str">
        <f t="shared" si="4426"/>
        <v/>
      </c>
      <c r="BW1012" s="357">
        <f t="shared" si="4336"/>
        <v>2027</v>
      </c>
      <c r="BX1012" s="357">
        <f t="shared" si="4337"/>
        <v>3004</v>
      </c>
    </row>
    <row r="1013" spans="1:76" s="353" customFormat="1">
      <c r="A1013" s="348">
        <f t="shared" si="4225"/>
        <v>150</v>
      </c>
      <c r="B1013" s="348" t="s">
        <v>1112</v>
      </c>
      <c r="C1013" s="348" t="str">
        <f t="shared" si="4139"/>
        <v>女头饰</v>
      </c>
      <c r="D1013" s="348" t="str">
        <f t="shared" si="4326"/>
        <v>150级橙装女头饰</v>
      </c>
      <c r="E1013" s="348">
        <f>VLOOKUP($C1013,$C$3:$M$15,COLUMNS($C$3:H$15),0)</f>
        <v>90</v>
      </c>
      <c r="F1013" s="348" t="str">
        <f>VLOOKUP($C1013,$C$3:$M$15,COLUMNS($C$3:I$15),0)</f>
        <v>maxmp_value</v>
      </c>
      <c r="G1013" s="348">
        <f>VLOOKUP($C1013,$C$3:$M$15,COLUMNS($C$3:J$15),0)</f>
        <v>140</v>
      </c>
      <c r="H1013" s="348" t="str">
        <f>VLOOKUP($C1013,$C$3:$M$15,COLUMNS($C$3:K$15),0)</f>
        <v>defend_value</v>
      </c>
      <c r="I1013" s="348" t="str">
        <f>VLOOKUP($C1013,$C$3:$M$15,COLUMNS($C$3:L$15),0)</f>
        <v/>
      </c>
      <c r="J1013" s="348" t="str">
        <f>VLOOKUP($C1013,$C$3:$M$15,COLUMNS($C$3:M$15),0)</f>
        <v/>
      </c>
      <c r="K1013" s="344">
        <f t="shared" si="4140"/>
        <v>1255</v>
      </c>
      <c r="L1013" s="344">
        <f t="shared" si="4141"/>
        <v>1255</v>
      </c>
      <c r="M1013" s="344">
        <f t="shared" si="4142"/>
        <v>1255</v>
      </c>
      <c r="N1013" s="344">
        <f t="shared" si="4143"/>
        <v>1255</v>
      </c>
      <c r="O1013" s="344">
        <f t="shared" si="4144"/>
        <v>1255</v>
      </c>
      <c r="P1013" s="344">
        <f t="shared" si="4145"/>
        <v>1255</v>
      </c>
      <c r="Q1013" s="344">
        <f t="shared" si="4146"/>
        <v>1255</v>
      </c>
      <c r="R1013" s="344">
        <f t="shared" si="4147"/>
        <v>1255</v>
      </c>
      <c r="S1013" s="344">
        <f t="shared" si="4148"/>
        <v>1255</v>
      </c>
      <c r="T1013" s="344">
        <f t="shared" si="4149"/>
        <v>1255</v>
      </c>
      <c r="U1013" s="356">
        <v>3600</v>
      </c>
      <c r="V1013" s="356">
        <v>2800</v>
      </c>
      <c r="W1013" s="356">
        <v>2000</v>
      </c>
      <c r="X1013" s="356">
        <v>1200</v>
      </c>
      <c r="Y1013" s="356">
        <v>400</v>
      </c>
      <c r="Z1013" s="344">
        <f t="shared" si="4150"/>
        <v>188</v>
      </c>
      <c r="AA1013" s="344">
        <f t="shared" si="4151"/>
        <v>188</v>
      </c>
      <c r="AB1013" s="344">
        <f t="shared" si="4152"/>
        <v>188</v>
      </c>
      <c r="AC1013" s="344">
        <f t="shared" si="4153"/>
        <v>188</v>
      </c>
      <c r="AD1013" s="344">
        <f t="shared" si="4154"/>
        <v>188</v>
      </c>
      <c r="AE1013" s="344">
        <f t="shared" si="4155"/>
        <v>188</v>
      </c>
      <c r="AF1013" s="344">
        <f t="shared" si="4156"/>
        <v>188</v>
      </c>
      <c r="AG1013" s="344">
        <f t="shared" si="4157"/>
        <v>188</v>
      </c>
      <c r="AH1013" s="344">
        <f t="shared" si="4158"/>
        <v>188</v>
      </c>
      <c r="AI1013" s="344">
        <f t="shared" si="4159"/>
        <v>188</v>
      </c>
      <c r="AJ1013" s="356">
        <v>3600</v>
      </c>
      <c r="AK1013" s="356">
        <v>2800</v>
      </c>
      <c r="AL1013" s="356">
        <v>2000</v>
      </c>
      <c r="AM1013" s="356">
        <v>1200</v>
      </c>
      <c r="AN1013" s="356">
        <v>400</v>
      </c>
      <c r="AO1013" s="344" t="str">
        <f t="shared" si="4160"/>
        <v/>
      </c>
      <c r="AP1013" s="344" t="str">
        <f t="shared" si="4161"/>
        <v/>
      </c>
      <c r="AQ1013" s="344" t="str">
        <f t="shared" si="4162"/>
        <v/>
      </c>
      <c r="AR1013" s="344" t="str">
        <f t="shared" si="4163"/>
        <v/>
      </c>
      <c r="AS1013" s="344" t="str">
        <f t="shared" si="4164"/>
        <v/>
      </c>
      <c r="AT1013" s="344" t="str">
        <f t="shared" si="4165"/>
        <v/>
      </c>
      <c r="AU1013" s="344" t="str">
        <f t="shared" si="4166"/>
        <v/>
      </c>
      <c r="AV1013" s="344" t="str">
        <f t="shared" si="4167"/>
        <v/>
      </c>
      <c r="AW1013" s="344" t="str">
        <f t="shared" si="4168"/>
        <v/>
      </c>
      <c r="AX1013" s="344" t="str">
        <f t="shared" si="4169"/>
        <v/>
      </c>
      <c r="AY1013" s="356">
        <v>3600</v>
      </c>
      <c r="AZ1013" s="356">
        <v>2800</v>
      </c>
      <c r="BA1013" s="356">
        <v>2000</v>
      </c>
      <c r="BB1013" s="356">
        <v>1200</v>
      </c>
      <c r="BC1013" s="356">
        <v>400</v>
      </c>
      <c r="BD1013" s="353" t="str">
        <f t="shared" ref="BD1013:BH1013" si="4427">IF(BD818="","",BD818+60)</f>
        <v/>
      </c>
      <c r="BE1013" s="353" t="str">
        <f t="shared" si="4427"/>
        <v/>
      </c>
      <c r="BF1013" s="353" t="str">
        <f t="shared" si="4427"/>
        <v/>
      </c>
      <c r="BG1013" s="353" t="str">
        <f t="shared" si="4427"/>
        <v/>
      </c>
      <c r="BH1013" s="353" t="str">
        <f t="shared" si="4427"/>
        <v/>
      </c>
      <c r="BI1013" s="146" t="str">
        <f t="shared" si="4207"/>
        <v/>
      </c>
      <c r="BJ1013" s="352" t="str">
        <f t="shared" si="4208"/>
        <v/>
      </c>
      <c r="BK1013" s="146" t="str">
        <f t="shared" si="4209"/>
        <v/>
      </c>
      <c r="BL1013" s="25">
        <f t="shared" si="4328"/>
        <v>8150310</v>
      </c>
      <c r="BM1013" s="146">
        <f t="shared" ref="BM1013" si="4428">BM1000</f>
        <v>1384</v>
      </c>
      <c r="BN1013" s="146">
        <f t="shared" si="4400"/>
        <v>8</v>
      </c>
      <c r="BO1013" s="146">
        <f t="shared" ref="BO1013:BP1013" si="4429">BO1000</f>
        <v>3</v>
      </c>
      <c r="BP1013" s="146">
        <f t="shared" si="4429"/>
        <v>10</v>
      </c>
      <c r="BQ1013" s="146">
        <f>VLOOKUP(IF(A1013=1,0,A1013),宝石属性!$B$26:$D$41,2,0)</f>
        <v>10</v>
      </c>
      <c r="BR1013" s="146">
        <f>VLOOKUP(IF(A1013=1,0,A1013),宝石属性!$B$26:$D$41,3,0)</f>
        <v>2</v>
      </c>
      <c r="BS1013" s="146">
        <f t="shared" ref="BS1013:BV1013" si="4430">IF(BS1000="","",BS1000)</f>
        <v>2</v>
      </c>
      <c r="BT1013" s="146">
        <f t="shared" si="4430"/>
        <v>3</v>
      </c>
      <c r="BU1013" s="146" t="str">
        <f t="shared" si="4430"/>
        <v/>
      </c>
      <c r="BV1013" s="146" t="str">
        <f t="shared" si="4430"/>
        <v/>
      </c>
      <c r="BW1013" s="357">
        <f t="shared" si="4336"/>
        <v>2027</v>
      </c>
      <c r="BX1013" s="357">
        <f t="shared" si="4337"/>
        <v>3004</v>
      </c>
    </row>
    <row r="1014" spans="1:76" s="353" customFormat="1">
      <c r="A1014" s="348">
        <f t="shared" si="4225"/>
        <v>150</v>
      </c>
      <c r="B1014" s="348" t="s">
        <v>1112</v>
      </c>
      <c r="C1014" s="348" t="str">
        <f t="shared" si="4139"/>
        <v>项链</v>
      </c>
      <c r="D1014" s="348" t="str">
        <f t="shared" si="4326"/>
        <v>150级橙装项链</v>
      </c>
      <c r="E1014" s="348">
        <f>VLOOKUP($C1014,$C$3:$M$15,COLUMNS($C$3:H$15),0)</f>
        <v>150</v>
      </c>
      <c r="F1014" s="348" t="str">
        <f>VLOOKUP($C1014,$C$3:$M$15,COLUMNS($C$3:I$15),0)</f>
        <v>magicattack_value</v>
      </c>
      <c r="G1014" s="348">
        <f>VLOOKUP($C1014,$C$3:$M$15,COLUMNS($C$3:J$15),0)</f>
        <v>160</v>
      </c>
      <c r="H1014" s="348" t="str">
        <f>VLOOKUP($C1014,$C$3:$M$15,COLUMNS($C$3:K$15),0)</f>
        <v>magicdef_value</v>
      </c>
      <c r="I1014" s="348" t="str">
        <f>VLOOKUP($C1014,$C$3:$M$15,COLUMNS($C$3:L$15),0)</f>
        <v/>
      </c>
      <c r="J1014" s="348" t="str">
        <f>VLOOKUP($C1014,$C$3:$M$15,COLUMNS($C$3:M$15),0)</f>
        <v/>
      </c>
      <c r="K1014" s="344">
        <f t="shared" si="4140"/>
        <v>345</v>
      </c>
      <c r="L1014" s="344">
        <f t="shared" si="4141"/>
        <v>345</v>
      </c>
      <c r="M1014" s="344">
        <f t="shared" si="4142"/>
        <v>345</v>
      </c>
      <c r="N1014" s="344">
        <f t="shared" si="4143"/>
        <v>345</v>
      </c>
      <c r="O1014" s="344">
        <f t="shared" si="4144"/>
        <v>345</v>
      </c>
      <c r="P1014" s="344">
        <f t="shared" si="4145"/>
        <v>345</v>
      </c>
      <c r="Q1014" s="344">
        <f t="shared" si="4146"/>
        <v>345</v>
      </c>
      <c r="R1014" s="344">
        <f t="shared" si="4147"/>
        <v>345</v>
      </c>
      <c r="S1014" s="344">
        <f t="shared" si="4148"/>
        <v>345</v>
      </c>
      <c r="T1014" s="344">
        <f t="shared" si="4149"/>
        <v>345</v>
      </c>
      <c r="U1014" s="356">
        <v>3600</v>
      </c>
      <c r="V1014" s="356">
        <v>2800</v>
      </c>
      <c r="W1014" s="356">
        <v>2000</v>
      </c>
      <c r="X1014" s="356">
        <v>1200</v>
      </c>
      <c r="Y1014" s="356">
        <v>400</v>
      </c>
      <c r="Z1014" s="344">
        <f t="shared" si="4150"/>
        <v>184</v>
      </c>
      <c r="AA1014" s="344">
        <f t="shared" si="4151"/>
        <v>184</v>
      </c>
      <c r="AB1014" s="344">
        <f t="shared" si="4152"/>
        <v>184</v>
      </c>
      <c r="AC1014" s="344">
        <f t="shared" si="4153"/>
        <v>184</v>
      </c>
      <c r="AD1014" s="344">
        <f t="shared" si="4154"/>
        <v>184</v>
      </c>
      <c r="AE1014" s="344">
        <f t="shared" si="4155"/>
        <v>184</v>
      </c>
      <c r="AF1014" s="344">
        <f t="shared" si="4156"/>
        <v>184</v>
      </c>
      <c r="AG1014" s="344">
        <f t="shared" si="4157"/>
        <v>184</v>
      </c>
      <c r="AH1014" s="344">
        <f t="shared" si="4158"/>
        <v>184</v>
      </c>
      <c r="AI1014" s="344">
        <f t="shared" si="4159"/>
        <v>184</v>
      </c>
      <c r="AJ1014" s="356">
        <v>3600</v>
      </c>
      <c r="AK1014" s="356">
        <v>2800</v>
      </c>
      <c r="AL1014" s="356">
        <v>2000</v>
      </c>
      <c r="AM1014" s="356">
        <v>1200</v>
      </c>
      <c r="AN1014" s="356">
        <v>400</v>
      </c>
      <c r="AO1014" s="344" t="str">
        <f t="shared" si="4160"/>
        <v/>
      </c>
      <c r="AP1014" s="344" t="str">
        <f t="shared" si="4161"/>
        <v/>
      </c>
      <c r="AQ1014" s="344" t="str">
        <f t="shared" si="4162"/>
        <v/>
      </c>
      <c r="AR1014" s="344" t="str">
        <f t="shared" si="4163"/>
        <v/>
      </c>
      <c r="AS1014" s="344" t="str">
        <f t="shared" si="4164"/>
        <v/>
      </c>
      <c r="AT1014" s="344" t="str">
        <f t="shared" si="4165"/>
        <v/>
      </c>
      <c r="AU1014" s="344" t="str">
        <f t="shared" si="4166"/>
        <v/>
      </c>
      <c r="AV1014" s="344" t="str">
        <f t="shared" si="4167"/>
        <v/>
      </c>
      <c r="AW1014" s="344" t="str">
        <f t="shared" si="4168"/>
        <v/>
      </c>
      <c r="AX1014" s="344" t="str">
        <f t="shared" si="4169"/>
        <v/>
      </c>
      <c r="AY1014" s="356">
        <v>3600</v>
      </c>
      <c r="AZ1014" s="356">
        <v>2800</v>
      </c>
      <c r="BA1014" s="356">
        <v>2000</v>
      </c>
      <c r="BB1014" s="356">
        <v>1200</v>
      </c>
      <c r="BC1014" s="356">
        <v>400</v>
      </c>
      <c r="BD1014" s="353" t="str">
        <f t="shared" ref="BD1014:BH1014" si="4431">IF(BD819="","",BD819+60)</f>
        <v/>
      </c>
      <c r="BE1014" s="353" t="str">
        <f t="shared" si="4431"/>
        <v/>
      </c>
      <c r="BF1014" s="353" t="str">
        <f t="shared" si="4431"/>
        <v/>
      </c>
      <c r="BG1014" s="353" t="str">
        <f t="shared" si="4431"/>
        <v/>
      </c>
      <c r="BH1014" s="353" t="str">
        <f t="shared" si="4431"/>
        <v/>
      </c>
      <c r="BI1014" s="146" t="str">
        <f t="shared" si="4207"/>
        <v/>
      </c>
      <c r="BJ1014" s="352" t="str">
        <f t="shared" si="4208"/>
        <v/>
      </c>
      <c r="BK1014" s="146" t="str">
        <f t="shared" si="4209"/>
        <v/>
      </c>
      <c r="BL1014" s="25">
        <f t="shared" si="4328"/>
        <v>8150411</v>
      </c>
      <c r="BM1014" s="146">
        <f t="shared" ref="BM1014" si="4432">BM1001</f>
        <v>40</v>
      </c>
      <c r="BN1014" s="146">
        <f t="shared" si="4400"/>
        <v>8</v>
      </c>
      <c r="BO1014" s="146">
        <f t="shared" ref="BO1014:BP1014" si="4433">BO1001</f>
        <v>4</v>
      </c>
      <c r="BP1014" s="146">
        <f t="shared" si="4433"/>
        <v>11</v>
      </c>
      <c r="BQ1014" s="146">
        <f>VLOOKUP(IF(A1014=1,0,A1014),宝石属性!$B$26:$D$41,2,0)</f>
        <v>10</v>
      </c>
      <c r="BR1014" s="146">
        <f>VLOOKUP(IF(A1014=1,0,A1014),宝石属性!$B$26:$D$41,3,0)</f>
        <v>2</v>
      </c>
      <c r="BS1014" s="146">
        <f t="shared" ref="BS1014:BV1014" si="4434">IF(BS1001="","",BS1001)</f>
        <v>4</v>
      </c>
      <c r="BT1014" s="146">
        <f t="shared" si="4434"/>
        <v>5</v>
      </c>
      <c r="BU1014" s="146" t="str">
        <f t="shared" si="4434"/>
        <v/>
      </c>
      <c r="BV1014" s="146" t="str">
        <f t="shared" si="4434"/>
        <v/>
      </c>
      <c r="BW1014" s="357">
        <f t="shared" si="4336"/>
        <v>2030</v>
      </c>
      <c r="BX1014" s="357">
        <f t="shared" si="4337"/>
        <v>3004</v>
      </c>
    </row>
    <row r="1015" spans="1:76" s="353" customFormat="1">
      <c r="A1015" s="348">
        <f t="shared" si="4225"/>
        <v>150</v>
      </c>
      <c r="B1015" s="348" t="s">
        <v>1112</v>
      </c>
      <c r="C1015" s="348" t="str">
        <f t="shared" ref="C1015:C1016" si="4435">C1002</f>
        <v>腰带</v>
      </c>
      <c r="D1015" s="348" t="str">
        <f t="shared" si="4326"/>
        <v>150级橙装腰带</v>
      </c>
      <c r="E1015" s="348">
        <f>VLOOKUP($C1015,$C$3:$M$15,COLUMNS($C$3:H$15),0)</f>
        <v>60</v>
      </c>
      <c r="F1015" s="348" t="str">
        <f>VLOOKUP($C1015,$C$3:$M$15,COLUMNS($C$3:I$15),0)</f>
        <v>maxhp_value</v>
      </c>
      <c r="G1015" s="348">
        <f>VLOOKUP($C1015,$C$3:$M$15,COLUMNS($C$3:J$15),0)</f>
        <v>140</v>
      </c>
      <c r="H1015" s="348" t="str">
        <f>VLOOKUP($C1015,$C$3:$M$15,COLUMNS($C$3:K$15),0)</f>
        <v>defend_value</v>
      </c>
      <c r="I1015" s="348" t="str">
        <f>VLOOKUP($C1015,$C$3:$M$15,COLUMNS($C$3:L$15),0)</f>
        <v/>
      </c>
      <c r="J1015" s="348" t="str">
        <f>VLOOKUP($C1015,$C$3:$M$15,COLUMNS($C$3:M$15),0)</f>
        <v/>
      </c>
      <c r="K1015" s="344">
        <f t="shared" ref="K1015:K1016" si="4436">ROUND(VLOOKUP($C1015,$C$3:$P$15,12,0)*$A1015*(VLOOKUP($E1015,$N$18:$AD$25,16,0)+(VLOOKUP($E1015,$N$18:$AD$25,17,0)-VLOOKUP($E1015,$N$18:$AD$25,16,0))*C$20),0)</f>
        <v>1506</v>
      </c>
      <c r="L1015" s="344">
        <f t="shared" ref="L1015:L1016" si="4437">ROUND(VLOOKUP($C1015,$C$3:$P$15,12,0)*$A1015*(VLOOKUP($E1015,$N$18:$AD$25,16,0)+(VLOOKUP($E1015,$N$18:$AD$25,17,0)-VLOOKUP($E1015,$N$18:$AD$25,16,0))*D$20),0)</f>
        <v>1506</v>
      </c>
      <c r="M1015" s="344">
        <f t="shared" ref="M1015:M1016" si="4438">ROUND(VLOOKUP($C1015,$C$3:$P$15,12,0)*$A1015*(VLOOKUP($E1015,$N$18:$AD$25,16,0)+(VLOOKUP($E1015,$N$18:$AD$25,17,0)-VLOOKUP($E1015,$N$18:$AD$25,16,0))*E$20),0)</f>
        <v>1506</v>
      </c>
      <c r="N1015" s="344">
        <f t="shared" ref="N1015:N1016" si="4439">ROUND(VLOOKUP($C1015,$C$3:$P$15,12,0)*$A1015*(VLOOKUP($E1015,$N$18:$AD$25,16,0)+(VLOOKUP($E1015,$N$18:$AD$25,17,0)-VLOOKUP($E1015,$N$18:$AD$25,16,0))*F$20),0)</f>
        <v>1506</v>
      </c>
      <c r="O1015" s="344">
        <f t="shared" ref="O1015:O1016" si="4440">ROUND(VLOOKUP($C1015,$C$3:$P$15,12,0)*$A1015*(VLOOKUP($E1015,$N$18:$AD$25,16,0)+(VLOOKUP($E1015,$N$18:$AD$25,17,0)-VLOOKUP($E1015,$N$18:$AD$25,16,0))*G$20),0)</f>
        <v>1506</v>
      </c>
      <c r="P1015" s="344">
        <f t="shared" ref="P1015:P1016" si="4441">ROUND(VLOOKUP($C1015,$C$3:$P$15,12,0)*$A1015*(VLOOKUP($E1015,$N$18:$AD$25,16,0)+(VLOOKUP($E1015,$N$18:$AD$25,17,0)-VLOOKUP($E1015,$N$18:$AD$25,16,0))*H$20),0)</f>
        <v>1506</v>
      </c>
      <c r="Q1015" s="344">
        <f t="shared" ref="Q1015:Q1016" si="4442">ROUND(VLOOKUP($C1015,$C$3:$P$15,12,0)*$A1015*(VLOOKUP($E1015,$N$18:$AD$25,16,0)+(VLOOKUP($E1015,$N$18:$AD$25,17,0)-VLOOKUP($E1015,$N$18:$AD$25,16,0))*I$20),0)</f>
        <v>1506</v>
      </c>
      <c r="R1015" s="344">
        <f t="shared" ref="R1015:R1016" si="4443">ROUND(VLOOKUP($C1015,$C$3:$P$15,12,0)*$A1015*(VLOOKUP($E1015,$N$18:$AD$25,16,0)+(VLOOKUP($E1015,$N$18:$AD$25,17,0)-VLOOKUP($E1015,$N$18:$AD$25,16,0))*J$20),0)</f>
        <v>1506</v>
      </c>
      <c r="S1015" s="344">
        <f t="shared" ref="S1015:S1016" si="4444">ROUND(VLOOKUP($C1015,$C$3:$P$15,12,0)*$A1015*(VLOOKUP($E1015,$N$18:$AD$25,16,0)+(VLOOKUP($E1015,$N$18:$AD$25,17,0)-VLOOKUP($E1015,$N$18:$AD$25,16,0))*K$20),0)</f>
        <v>1506</v>
      </c>
      <c r="T1015" s="344">
        <f t="shared" ref="T1015:T1016" si="4445">ROUND(VLOOKUP($C1015,$C$3:$P$15,12,0)*$A1015*(VLOOKUP($E1015,$N$18:$AD$25,16,0)+(VLOOKUP($E1015,$N$18:$AD$25,17,0)-VLOOKUP($E1015,$N$18:$AD$25,16,0))*L$20),0)</f>
        <v>1506</v>
      </c>
      <c r="U1015" s="356">
        <v>3600</v>
      </c>
      <c r="V1015" s="356">
        <v>2800</v>
      </c>
      <c r="W1015" s="356">
        <v>2000</v>
      </c>
      <c r="X1015" s="356">
        <v>1200</v>
      </c>
      <c r="Y1015" s="356">
        <v>400</v>
      </c>
      <c r="Z1015" s="344">
        <f t="shared" ref="Z1015:Z1016" si="4446">ROUND(VLOOKUP($C1015,$C$3:$P$15,13,0)*$A1015*(VLOOKUP($G1015,$N$18:$AD$25,16,0)+(VLOOKUP($G1015,$N$18:$AD$25,17,0)-VLOOKUP($G1015,$N$18:$AD$25,16,0))*C$20),0)</f>
        <v>125</v>
      </c>
      <c r="AA1015" s="344">
        <f t="shared" ref="AA1015:AA1016" si="4447">ROUND(VLOOKUP($C1015,$C$3:$P$15,13,0)*$A1015*(VLOOKUP($G1015,$N$18:$AD$25,16,0)+(VLOOKUP($G1015,$N$18:$AD$25,17,0)-VLOOKUP($G1015,$N$18:$AD$25,16,0))*D$20),0)</f>
        <v>125</v>
      </c>
      <c r="AB1015" s="344">
        <f t="shared" ref="AB1015:AB1016" si="4448">ROUND(VLOOKUP($C1015,$C$3:$P$15,13,0)*$A1015*(VLOOKUP($G1015,$N$18:$AD$25,16,0)+(VLOOKUP($G1015,$N$18:$AD$25,17,0)-VLOOKUP($G1015,$N$18:$AD$25,16,0))*E$20),0)</f>
        <v>125</v>
      </c>
      <c r="AC1015" s="344">
        <f t="shared" ref="AC1015:AC1016" si="4449">ROUND(VLOOKUP($C1015,$C$3:$P$15,13,0)*$A1015*(VLOOKUP($G1015,$N$18:$AD$25,16,0)+(VLOOKUP($G1015,$N$18:$AD$25,17,0)-VLOOKUP($G1015,$N$18:$AD$25,16,0))*F$20),0)</f>
        <v>125</v>
      </c>
      <c r="AD1015" s="344">
        <f t="shared" ref="AD1015:AD1016" si="4450">ROUND(VLOOKUP($C1015,$C$3:$P$15,13,0)*$A1015*(VLOOKUP($G1015,$N$18:$AD$25,16,0)+(VLOOKUP($G1015,$N$18:$AD$25,17,0)-VLOOKUP($G1015,$N$18:$AD$25,16,0))*G$20),0)</f>
        <v>125</v>
      </c>
      <c r="AE1015" s="344">
        <f t="shared" ref="AE1015:AE1016" si="4451">ROUND(VLOOKUP($C1015,$C$3:$P$15,13,0)*$A1015*(VLOOKUP($G1015,$N$18:$AD$25,16,0)+(VLOOKUP($G1015,$N$18:$AD$25,17,0)-VLOOKUP($G1015,$N$18:$AD$25,16,0))*H$20),0)</f>
        <v>125</v>
      </c>
      <c r="AF1015" s="344">
        <f t="shared" ref="AF1015:AF1016" si="4452">ROUND(VLOOKUP($C1015,$C$3:$P$15,13,0)*$A1015*(VLOOKUP($G1015,$N$18:$AD$25,16,0)+(VLOOKUP($G1015,$N$18:$AD$25,17,0)-VLOOKUP($G1015,$N$18:$AD$25,16,0))*I$20),0)</f>
        <v>125</v>
      </c>
      <c r="AG1015" s="344">
        <f t="shared" ref="AG1015:AG1016" si="4453">ROUND(VLOOKUP($C1015,$C$3:$P$15,13,0)*$A1015*(VLOOKUP($G1015,$N$18:$AD$25,16,0)+(VLOOKUP($G1015,$N$18:$AD$25,17,0)-VLOOKUP($G1015,$N$18:$AD$25,16,0))*J$20),0)</f>
        <v>125</v>
      </c>
      <c r="AH1015" s="344">
        <f t="shared" ref="AH1015:AH1016" si="4454">ROUND(VLOOKUP($C1015,$C$3:$P$15,13,0)*$A1015*(VLOOKUP($G1015,$N$18:$AD$25,16,0)+(VLOOKUP($G1015,$N$18:$AD$25,17,0)-VLOOKUP($G1015,$N$18:$AD$25,16,0))*K$20),0)</f>
        <v>125</v>
      </c>
      <c r="AI1015" s="344">
        <f t="shared" ref="AI1015:AI1016" si="4455">ROUND(VLOOKUP($C1015,$C$3:$P$15,13,0)*$A1015*(VLOOKUP($G1015,$N$18:$AD$25,16,0)+(VLOOKUP($G1015,$N$18:$AD$25,17,0)-VLOOKUP($G1015,$N$18:$AD$25,16,0))*L$20),0)</f>
        <v>125</v>
      </c>
      <c r="AJ1015" s="356">
        <v>3600</v>
      </c>
      <c r="AK1015" s="356">
        <v>2800</v>
      </c>
      <c r="AL1015" s="356">
        <v>2000</v>
      </c>
      <c r="AM1015" s="356">
        <v>1200</v>
      </c>
      <c r="AN1015" s="356">
        <v>400</v>
      </c>
      <c r="AO1015" s="344" t="str">
        <f t="shared" ref="AO1015:AO1016" si="4456">IF($I1015="","",ROUND(VLOOKUP($C1015,$C$3:$P$15,14,0)*$A1015*(VLOOKUP($I1015,$N$18:$AD$25,16,0)+(VLOOKUP($I1015,$N$18:$AD$25,17,0)-VLOOKUP($I1015,$N$18:$AD$25,16,0))*C$20),0))</f>
        <v/>
      </c>
      <c r="AP1015" s="344" t="str">
        <f t="shared" ref="AP1015:AP1016" si="4457">IF($I1015="","",ROUND(VLOOKUP($C1015,$C$3:$P$15,14,0)*$A1015*(VLOOKUP($I1015,$N$18:$AD$25,16,0)+(VLOOKUP($I1015,$N$18:$AD$25,17,0)-VLOOKUP($I1015,$N$18:$AD$25,16,0))*D$20),0))</f>
        <v/>
      </c>
      <c r="AQ1015" s="344" t="str">
        <f t="shared" ref="AQ1015:AQ1016" si="4458">IF($I1015="","",ROUND(VLOOKUP($C1015,$C$3:$P$15,14,0)*$A1015*(VLOOKUP($I1015,$N$18:$AD$25,16,0)+(VLOOKUP($I1015,$N$18:$AD$25,17,0)-VLOOKUP($I1015,$N$18:$AD$25,16,0))*E$20),0))</f>
        <v/>
      </c>
      <c r="AR1015" s="344" t="str">
        <f t="shared" ref="AR1015:AR1016" si="4459">IF($I1015="","",ROUND(VLOOKUP($C1015,$C$3:$P$15,14,0)*$A1015*(VLOOKUP($I1015,$N$18:$AD$25,16,0)+(VLOOKUP($I1015,$N$18:$AD$25,17,0)-VLOOKUP($I1015,$N$18:$AD$25,16,0))*F$20),0))</f>
        <v/>
      </c>
      <c r="AS1015" s="344" t="str">
        <f t="shared" ref="AS1015:AS1016" si="4460">IF($I1015="","",ROUND(VLOOKUP($C1015,$C$3:$P$15,14,0)*$A1015*(VLOOKUP($I1015,$N$18:$AD$25,16,0)+(VLOOKUP($I1015,$N$18:$AD$25,17,0)-VLOOKUP($I1015,$N$18:$AD$25,16,0))*G$20),0))</f>
        <v/>
      </c>
      <c r="AT1015" s="344" t="str">
        <f t="shared" ref="AT1015:AT1016" si="4461">IF($I1015="","",ROUND(VLOOKUP($C1015,$C$3:$P$15,14,0)*$A1015*(VLOOKUP($I1015,$N$18:$AD$25,16,0)+(VLOOKUP($I1015,$N$18:$AD$25,17,0)-VLOOKUP($I1015,$N$18:$AD$25,16,0))*H$20),0))</f>
        <v/>
      </c>
      <c r="AU1015" s="344" t="str">
        <f t="shared" ref="AU1015:AU1016" si="4462">IF($I1015="","",ROUND(VLOOKUP($C1015,$C$3:$P$15,14,0)*$A1015*(VLOOKUP($I1015,$N$18:$AD$25,16,0)+(VLOOKUP($I1015,$N$18:$AD$25,17,0)-VLOOKUP($I1015,$N$18:$AD$25,16,0))*I$20),0))</f>
        <v/>
      </c>
      <c r="AV1015" s="344" t="str">
        <f t="shared" ref="AV1015:AV1016" si="4463">IF($I1015="","",ROUND(VLOOKUP($C1015,$C$3:$P$15,14,0)*$A1015*(VLOOKUP($I1015,$N$18:$AD$25,16,0)+(VLOOKUP($I1015,$N$18:$AD$25,17,0)-VLOOKUP($I1015,$N$18:$AD$25,16,0))*J$20),0))</f>
        <v/>
      </c>
      <c r="AW1015" s="344" t="str">
        <f t="shared" ref="AW1015:AW1016" si="4464">IF($I1015="","",ROUND(VLOOKUP($C1015,$C$3:$P$15,14,0)*$A1015*(VLOOKUP($I1015,$N$18:$AD$25,16,0)+(VLOOKUP($I1015,$N$18:$AD$25,17,0)-VLOOKUP($I1015,$N$18:$AD$25,16,0))*K$20),0))</f>
        <v/>
      </c>
      <c r="AX1015" s="344" t="str">
        <f t="shared" ref="AX1015:AX1016" si="4465">IF($I1015="","",ROUND(VLOOKUP($C1015,$C$3:$P$15,14,0)*$A1015*(VLOOKUP($I1015,$N$18:$AD$25,16,0)+(VLOOKUP($I1015,$N$18:$AD$25,17,0)-VLOOKUP($I1015,$N$18:$AD$25,16,0))*L$20),0))</f>
        <v/>
      </c>
      <c r="AY1015" s="356">
        <v>3600</v>
      </c>
      <c r="AZ1015" s="356">
        <v>2800</v>
      </c>
      <c r="BA1015" s="356">
        <v>2000</v>
      </c>
      <c r="BB1015" s="356">
        <v>1200</v>
      </c>
      <c r="BC1015" s="356">
        <v>400</v>
      </c>
      <c r="BD1015" s="353" t="str">
        <f t="shared" ref="BD1015:BH1015" si="4466">IF(BD820="","",BD820+60)</f>
        <v/>
      </c>
      <c r="BE1015" s="353" t="str">
        <f t="shared" si="4466"/>
        <v/>
      </c>
      <c r="BF1015" s="353" t="str">
        <f t="shared" si="4466"/>
        <v/>
      </c>
      <c r="BG1015" s="353" t="str">
        <f t="shared" si="4466"/>
        <v/>
      </c>
      <c r="BH1015" s="353" t="str">
        <f t="shared" si="4466"/>
        <v/>
      </c>
      <c r="BI1015" s="146" t="str">
        <f t="shared" si="4207"/>
        <v/>
      </c>
      <c r="BJ1015" s="352" t="str">
        <f t="shared" si="4208"/>
        <v/>
      </c>
      <c r="BK1015" s="146" t="str">
        <f t="shared" si="4209"/>
        <v/>
      </c>
      <c r="BL1015" s="25">
        <f t="shared" si="4328"/>
        <v>8150512</v>
      </c>
      <c r="BM1015" s="146">
        <f t="shared" ref="BM1015" si="4467">BM1002</f>
        <v>72</v>
      </c>
      <c r="BN1015" s="146">
        <f t="shared" si="4400"/>
        <v>8</v>
      </c>
      <c r="BO1015" s="146">
        <f t="shared" ref="BO1015:BP1015" si="4468">BO1002</f>
        <v>5</v>
      </c>
      <c r="BP1015" s="146">
        <f t="shared" si="4468"/>
        <v>12</v>
      </c>
      <c r="BQ1015" s="146">
        <f>VLOOKUP(IF(A1015=1,0,A1015),宝石属性!$B$26:$D$41,2,0)</f>
        <v>10</v>
      </c>
      <c r="BR1015" s="146">
        <f>VLOOKUP(IF(A1015=1,0,A1015),宝石属性!$B$26:$D$41,3,0)</f>
        <v>2</v>
      </c>
      <c r="BS1015" s="146">
        <f t="shared" ref="BS1015:BV1015" si="4469">IF(BS1002="","",BS1002)</f>
        <v>1</v>
      </c>
      <c r="BT1015" s="146">
        <f t="shared" si="4469"/>
        <v>6</v>
      </c>
      <c r="BU1015" s="146">
        <f t="shared" si="4469"/>
        <v>9</v>
      </c>
      <c r="BV1015" s="146" t="str">
        <f t="shared" si="4469"/>
        <v/>
      </c>
      <c r="BW1015" s="357">
        <f t="shared" si="4336"/>
        <v>2033</v>
      </c>
      <c r="BX1015" s="357">
        <f t="shared" si="4337"/>
        <v>3004</v>
      </c>
    </row>
    <row r="1016" spans="1:76" s="353" customFormat="1">
      <c r="A1016" s="348">
        <f t="shared" si="4225"/>
        <v>150</v>
      </c>
      <c r="B1016" s="348" t="s">
        <v>1112</v>
      </c>
      <c r="C1016" s="348" t="str">
        <f t="shared" si="4435"/>
        <v>鞋子</v>
      </c>
      <c r="D1016" s="348" t="str">
        <f t="shared" si="4326"/>
        <v>150级橙装鞋子</v>
      </c>
      <c r="E1016" s="348">
        <f>VLOOKUP($C1016,$C$3:$M$15,COLUMNS($C$3:H$15),0)</f>
        <v>160</v>
      </c>
      <c r="F1016" s="348" t="str">
        <f>VLOOKUP($C1016,$C$3:$M$15,COLUMNS($C$3:I$15),0)</f>
        <v>magicdef_value</v>
      </c>
      <c r="G1016" s="348">
        <f>VLOOKUP($C1016,$C$3:$M$15,COLUMNS($C$3:J$15),0)</f>
        <v>200</v>
      </c>
      <c r="H1016" s="348" t="str">
        <f>VLOOKUP($C1016,$C$3:$M$15,COLUMNS($C$3:K$15),0)</f>
        <v>speed_value</v>
      </c>
      <c r="I1016" s="348" t="str">
        <f>VLOOKUP($C1016,$C$3:$M$15,COLUMNS($C$3:L$15),0)</f>
        <v/>
      </c>
      <c r="J1016" s="348" t="str">
        <f>VLOOKUP($C1016,$C$3:$M$15,COLUMNS($C$3:M$15),0)</f>
        <v/>
      </c>
      <c r="K1016" s="344">
        <f t="shared" si="4436"/>
        <v>184</v>
      </c>
      <c r="L1016" s="344">
        <f t="shared" si="4437"/>
        <v>184</v>
      </c>
      <c r="M1016" s="344">
        <f t="shared" si="4438"/>
        <v>184</v>
      </c>
      <c r="N1016" s="344">
        <f t="shared" si="4439"/>
        <v>184</v>
      </c>
      <c r="O1016" s="344">
        <f t="shared" si="4440"/>
        <v>184</v>
      </c>
      <c r="P1016" s="344">
        <f t="shared" si="4441"/>
        <v>184</v>
      </c>
      <c r="Q1016" s="344">
        <f t="shared" si="4442"/>
        <v>184</v>
      </c>
      <c r="R1016" s="344">
        <f t="shared" si="4443"/>
        <v>184</v>
      </c>
      <c r="S1016" s="344">
        <f t="shared" si="4444"/>
        <v>184</v>
      </c>
      <c r="T1016" s="344">
        <f t="shared" si="4445"/>
        <v>184</v>
      </c>
      <c r="U1016" s="356">
        <v>3600</v>
      </c>
      <c r="V1016" s="356">
        <v>2800</v>
      </c>
      <c r="W1016" s="356">
        <v>2000</v>
      </c>
      <c r="X1016" s="356">
        <v>1200</v>
      </c>
      <c r="Y1016" s="356">
        <v>400</v>
      </c>
      <c r="Z1016" s="344">
        <f t="shared" si="4446"/>
        <v>199</v>
      </c>
      <c r="AA1016" s="344">
        <f t="shared" si="4447"/>
        <v>199</v>
      </c>
      <c r="AB1016" s="344">
        <f t="shared" si="4448"/>
        <v>199</v>
      </c>
      <c r="AC1016" s="344">
        <f t="shared" si="4449"/>
        <v>199</v>
      </c>
      <c r="AD1016" s="344">
        <f t="shared" si="4450"/>
        <v>199</v>
      </c>
      <c r="AE1016" s="344">
        <f t="shared" si="4451"/>
        <v>199</v>
      </c>
      <c r="AF1016" s="344">
        <f t="shared" si="4452"/>
        <v>199</v>
      </c>
      <c r="AG1016" s="344">
        <f t="shared" si="4453"/>
        <v>199</v>
      </c>
      <c r="AH1016" s="344">
        <f t="shared" si="4454"/>
        <v>199</v>
      </c>
      <c r="AI1016" s="344">
        <f t="shared" si="4455"/>
        <v>199</v>
      </c>
      <c r="AJ1016" s="356">
        <v>3600</v>
      </c>
      <c r="AK1016" s="356">
        <v>2800</v>
      </c>
      <c r="AL1016" s="356">
        <v>2000</v>
      </c>
      <c r="AM1016" s="356">
        <v>1200</v>
      </c>
      <c r="AN1016" s="356">
        <v>400</v>
      </c>
      <c r="AO1016" s="344" t="str">
        <f t="shared" si="4456"/>
        <v/>
      </c>
      <c r="AP1016" s="344" t="str">
        <f t="shared" si="4457"/>
        <v/>
      </c>
      <c r="AQ1016" s="344" t="str">
        <f t="shared" si="4458"/>
        <v/>
      </c>
      <c r="AR1016" s="344" t="str">
        <f t="shared" si="4459"/>
        <v/>
      </c>
      <c r="AS1016" s="344" t="str">
        <f t="shared" si="4460"/>
        <v/>
      </c>
      <c r="AT1016" s="344" t="str">
        <f t="shared" si="4461"/>
        <v/>
      </c>
      <c r="AU1016" s="344" t="str">
        <f t="shared" si="4462"/>
        <v/>
      </c>
      <c r="AV1016" s="344" t="str">
        <f t="shared" si="4463"/>
        <v/>
      </c>
      <c r="AW1016" s="344" t="str">
        <f t="shared" si="4464"/>
        <v/>
      </c>
      <c r="AX1016" s="344" t="str">
        <f t="shared" si="4465"/>
        <v/>
      </c>
      <c r="AY1016" s="356">
        <v>3600</v>
      </c>
      <c r="AZ1016" s="356">
        <v>2800</v>
      </c>
      <c r="BA1016" s="356">
        <v>2000</v>
      </c>
      <c r="BB1016" s="356">
        <v>1200</v>
      </c>
      <c r="BC1016" s="356">
        <v>400</v>
      </c>
      <c r="BD1016" s="353" t="str">
        <f t="shared" ref="BD1016:BH1016" si="4470">IF(BD821="","",BD821+60)</f>
        <v/>
      </c>
      <c r="BE1016" s="353" t="str">
        <f t="shared" si="4470"/>
        <v/>
      </c>
      <c r="BF1016" s="353" t="str">
        <f t="shared" si="4470"/>
        <v/>
      </c>
      <c r="BG1016" s="353" t="str">
        <f t="shared" si="4470"/>
        <v/>
      </c>
      <c r="BH1016" s="353" t="str">
        <f t="shared" si="4470"/>
        <v/>
      </c>
      <c r="BI1016" s="146" t="str">
        <f t="shared" si="4207"/>
        <v/>
      </c>
      <c r="BJ1016" s="352" t="str">
        <f t="shared" si="4208"/>
        <v/>
      </c>
      <c r="BK1016" s="146" t="str">
        <f t="shared" si="4209"/>
        <v/>
      </c>
      <c r="BL1016" s="25">
        <f t="shared" si="4328"/>
        <v>8150613</v>
      </c>
      <c r="BM1016" s="146">
        <f t="shared" ref="BM1016" si="4471">BM1003</f>
        <v>88</v>
      </c>
      <c r="BN1016" s="146">
        <f t="shared" si="4400"/>
        <v>8</v>
      </c>
      <c r="BO1016" s="146">
        <f t="shared" ref="BO1016:BP1016" si="4472">BO1003</f>
        <v>6</v>
      </c>
      <c r="BP1016" s="146">
        <f t="shared" si="4472"/>
        <v>13</v>
      </c>
      <c r="BQ1016" s="146">
        <f>VLOOKUP(IF(A1016=1,0,A1016),宝石属性!$B$26:$D$41,2,0)</f>
        <v>10</v>
      </c>
      <c r="BR1016" s="146">
        <f>VLOOKUP(IF(A1016=1,0,A1016),宝石属性!$B$26:$D$41,3,0)</f>
        <v>2</v>
      </c>
      <c r="BS1016" s="146">
        <f t="shared" ref="BS1016:BV1016" si="4473">IF(BS1003="","",BS1003)</f>
        <v>6</v>
      </c>
      <c r="BT1016" s="146">
        <f t="shared" si="4473"/>
        <v>9</v>
      </c>
      <c r="BU1016" s="146" t="str">
        <f t="shared" si="4473"/>
        <v/>
      </c>
      <c r="BV1016" s="146" t="str">
        <f t="shared" si="4473"/>
        <v/>
      </c>
      <c r="BW1016" s="357">
        <f t="shared" si="4336"/>
        <v>2036</v>
      </c>
      <c r="BX1016" s="357">
        <f t="shared" si="4337"/>
        <v>3004</v>
      </c>
    </row>
    <row r="1017" spans="1:76">
      <c r="BM1017" s="146"/>
    </row>
  </sheetData>
  <phoneticPr fontId="1" type="noConversion"/>
  <pageMargins left="0.7" right="0.7" top="0.75" bottom="0.75" header="0.3" footer="0.3"/>
  <pageSetup paperSize="9" orientation="portrait" r:id="rId1"/>
  <ignoredErrors>
    <ignoredError sqref="BN237:BN249 BN250:BN101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"/>
  <dimension ref="A1:Z66"/>
  <sheetViews>
    <sheetView tabSelected="1" topLeftCell="C1" workbookViewId="0">
      <selection activeCell="P30" sqref="P30"/>
    </sheetView>
  </sheetViews>
  <sheetFormatPr defaultRowHeight="12"/>
  <cols>
    <col min="1" max="1" width="19.25" style="1" bestFit="1" customWidth="1"/>
    <col min="2" max="2" width="24" style="1" bestFit="1" customWidth="1"/>
    <col min="3" max="3" width="12.125" style="1" customWidth="1"/>
    <col min="4" max="16384" width="9" style="1"/>
  </cols>
  <sheetData>
    <row r="1" spans="1:24">
      <c r="C1" s="101" t="s">
        <v>32</v>
      </c>
      <c r="D1" s="36" t="s">
        <v>10</v>
      </c>
      <c r="E1" s="36" t="s">
        <v>4</v>
      </c>
      <c r="F1" s="36" t="s">
        <v>5</v>
      </c>
      <c r="G1" s="36" t="s">
        <v>21</v>
      </c>
      <c r="H1" s="36" t="s">
        <v>7</v>
      </c>
      <c r="I1" s="36" t="s">
        <v>8</v>
      </c>
      <c r="J1" s="36" t="s">
        <v>13</v>
      </c>
      <c r="K1" s="36" t="s">
        <v>12</v>
      </c>
      <c r="L1" s="36" t="s">
        <v>14</v>
      </c>
    </row>
    <row r="2" spans="1:24">
      <c r="A2" s="20"/>
      <c r="B2" s="20" t="s">
        <v>1048</v>
      </c>
      <c r="C2" s="20">
        <f>属性投放!E50</f>
        <v>4</v>
      </c>
      <c r="D2" s="20">
        <f>属性投放!F50</f>
        <v>0</v>
      </c>
      <c r="E2" s="20">
        <f>属性投放!G50</f>
        <v>0.8</v>
      </c>
      <c r="F2" s="20">
        <f>属性投放!H50</f>
        <v>1.2</v>
      </c>
      <c r="G2" s="20">
        <f>属性投放!I50</f>
        <v>0.6</v>
      </c>
      <c r="H2" s="20">
        <f>属性投放!J50</f>
        <v>0.8</v>
      </c>
      <c r="I2" s="20">
        <f>属性投放!K50</f>
        <v>0.8</v>
      </c>
      <c r="J2" s="20">
        <f>属性投放!L50</f>
        <v>0.8</v>
      </c>
      <c r="K2" s="20">
        <f>属性投放!M50</f>
        <v>0.3</v>
      </c>
      <c r="L2" s="20">
        <f>属性投放!N50</f>
        <v>0.4</v>
      </c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24">
      <c r="A6" s="20"/>
      <c r="B6" s="20" t="s">
        <v>655</v>
      </c>
      <c r="C6" s="86">
        <v>1</v>
      </c>
      <c r="D6" s="86"/>
      <c r="E6" s="334">
        <v>2</v>
      </c>
      <c r="F6" s="86">
        <v>3</v>
      </c>
      <c r="G6" s="334">
        <v>4</v>
      </c>
      <c r="H6" s="86">
        <v>5</v>
      </c>
      <c r="I6" s="86">
        <v>6</v>
      </c>
      <c r="J6" s="334">
        <v>7</v>
      </c>
      <c r="K6" s="334">
        <v>8</v>
      </c>
      <c r="L6" s="86">
        <v>9</v>
      </c>
    </row>
    <row r="7" spans="1:24">
      <c r="A7" s="20"/>
      <c r="B7" s="20" t="s">
        <v>1049</v>
      </c>
      <c r="C7" s="36" t="s">
        <v>32</v>
      </c>
      <c r="D7" s="36" t="s">
        <v>10</v>
      </c>
      <c r="E7" s="333" t="s">
        <v>4</v>
      </c>
      <c r="F7" s="36" t="s">
        <v>5</v>
      </c>
      <c r="G7" s="333" t="s">
        <v>1076</v>
      </c>
      <c r="H7" s="36" t="s">
        <v>7</v>
      </c>
      <c r="I7" s="36" t="s">
        <v>8</v>
      </c>
      <c r="J7" s="333" t="s">
        <v>1077</v>
      </c>
      <c r="K7" s="333" t="s">
        <v>1078</v>
      </c>
      <c r="L7" s="36" t="s">
        <v>14</v>
      </c>
    </row>
    <row r="8" spans="1:24">
      <c r="A8" s="20"/>
      <c r="B8" s="20" t="s">
        <v>245</v>
      </c>
      <c r="C8" s="96">
        <v>0</v>
      </c>
      <c r="D8" s="245">
        <v>0</v>
      </c>
      <c r="E8" s="147">
        <v>1</v>
      </c>
      <c r="F8" s="97">
        <v>0</v>
      </c>
      <c r="G8" s="147">
        <v>1</v>
      </c>
      <c r="H8" s="97">
        <v>0</v>
      </c>
      <c r="I8" s="97">
        <v>0</v>
      </c>
      <c r="J8" s="147">
        <v>1</v>
      </c>
      <c r="K8" s="147">
        <v>1</v>
      </c>
      <c r="L8" s="98">
        <v>0</v>
      </c>
    </row>
    <row r="9" spans="1:24">
      <c r="A9" s="20"/>
      <c r="B9" s="20" t="s">
        <v>647</v>
      </c>
      <c r="C9" s="148">
        <v>1</v>
      </c>
      <c r="D9" s="245">
        <v>0</v>
      </c>
      <c r="E9" s="97">
        <v>0</v>
      </c>
      <c r="F9" s="147">
        <v>1</v>
      </c>
      <c r="G9" s="97">
        <v>0</v>
      </c>
      <c r="H9" s="147">
        <v>1</v>
      </c>
      <c r="I9" s="97">
        <v>0</v>
      </c>
      <c r="J9" s="147">
        <v>1</v>
      </c>
      <c r="K9" s="97">
        <v>0</v>
      </c>
      <c r="L9" s="98">
        <v>0</v>
      </c>
    </row>
    <row r="10" spans="1:24">
      <c r="A10" s="20"/>
      <c r="B10" s="20" t="s">
        <v>253</v>
      </c>
      <c r="C10" s="96">
        <v>0</v>
      </c>
      <c r="D10" s="245">
        <v>0</v>
      </c>
      <c r="E10" s="147">
        <v>1</v>
      </c>
      <c r="F10" s="14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8">
        <v>0</v>
      </c>
    </row>
    <row r="11" spans="1:24">
      <c r="A11" s="20"/>
      <c r="B11" s="20" t="s">
        <v>254</v>
      </c>
      <c r="C11" s="96">
        <v>0</v>
      </c>
      <c r="D11" s="245">
        <v>0</v>
      </c>
      <c r="E11" s="97">
        <v>0</v>
      </c>
      <c r="F11" s="97">
        <v>0</v>
      </c>
      <c r="G11" s="147">
        <v>1</v>
      </c>
      <c r="H11" s="147">
        <v>1</v>
      </c>
      <c r="I11" s="97">
        <v>0</v>
      </c>
      <c r="J11" s="97">
        <v>0</v>
      </c>
      <c r="K11" s="97">
        <v>0</v>
      </c>
      <c r="L11" s="98">
        <v>0</v>
      </c>
    </row>
    <row r="12" spans="1:24">
      <c r="A12" s="20"/>
      <c r="B12" s="20" t="s">
        <v>255</v>
      </c>
      <c r="C12" s="33">
        <v>1</v>
      </c>
      <c r="D12" s="246">
        <v>0</v>
      </c>
      <c r="E12" s="99">
        <v>0</v>
      </c>
      <c r="F12" s="99">
        <v>0</v>
      </c>
      <c r="G12" s="99">
        <v>0</v>
      </c>
      <c r="H12" s="99">
        <v>0</v>
      </c>
      <c r="I12" s="149">
        <v>1</v>
      </c>
      <c r="J12" s="99">
        <v>0</v>
      </c>
      <c r="K12" s="99">
        <v>0</v>
      </c>
      <c r="L12" s="150">
        <v>1</v>
      </c>
    </row>
    <row r="13" spans="1:24">
      <c r="A13" s="20"/>
      <c r="B13" s="20" t="s">
        <v>256</v>
      </c>
      <c r="C13" s="96">
        <v>0</v>
      </c>
      <c r="D13" s="245">
        <v>0</v>
      </c>
      <c r="E13" s="97">
        <v>0</v>
      </c>
      <c r="F13" s="97">
        <v>0</v>
      </c>
      <c r="G13" s="97">
        <v>0</v>
      </c>
      <c r="H13" s="97">
        <v>0</v>
      </c>
      <c r="I13" s="147">
        <v>1</v>
      </c>
      <c r="J13" s="97">
        <v>0</v>
      </c>
      <c r="K13" s="97">
        <v>0</v>
      </c>
      <c r="L13" s="151">
        <v>1</v>
      </c>
    </row>
    <row r="14" spans="1:24">
      <c r="A14" s="20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24">
      <c r="A15" s="20"/>
      <c r="B15" s="20"/>
      <c r="C15" s="122" t="s">
        <v>32</v>
      </c>
      <c r="D15" s="122" t="s">
        <v>10</v>
      </c>
      <c r="E15" s="122" t="s">
        <v>4</v>
      </c>
      <c r="F15" s="122" t="s">
        <v>5</v>
      </c>
      <c r="G15" s="122" t="s">
        <v>21</v>
      </c>
      <c r="H15" s="122" t="s">
        <v>7</v>
      </c>
      <c r="I15" s="122" t="s">
        <v>8</v>
      </c>
      <c r="J15" s="122" t="s">
        <v>13</v>
      </c>
      <c r="K15" s="122" t="s">
        <v>12</v>
      </c>
      <c r="L15" s="122" t="s">
        <v>14</v>
      </c>
      <c r="M15" s="20"/>
      <c r="O15" s="1" t="s">
        <v>9</v>
      </c>
      <c r="Q15" s="1" t="s">
        <v>4</v>
      </c>
      <c r="R15" s="1" t="s">
        <v>5</v>
      </c>
      <c r="S15" s="1" t="s">
        <v>6</v>
      </c>
      <c r="T15" s="1" t="s">
        <v>509</v>
      </c>
      <c r="U15" s="1" t="s">
        <v>510</v>
      </c>
      <c r="V15" s="1" t="s">
        <v>611</v>
      </c>
      <c r="W15" s="1" t="s">
        <v>1246</v>
      </c>
      <c r="X15" s="1" t="s">
        <v>695</v>
      </c>
    </row>
    <row r="16" spans="1:24">
      <c r="A16" s="20"/>
      <c r="B16" s="324" t="s">
        <v>1043</v>
      </c>
      <c r="C16" s="320">
        <f>C2</f>
        <v>4</v>
      </c>
      <c r="D16" s="99">
        <f t="shared" ref="D16:L16" si="0">D2</f>
        <v>0</v>
      </c>
      <c r="E16" s="99">
        <f t="shared" si="0"/>
        <v>0.8</v>
      </c>
      <c r="F16" s="99">
        <f t="shared" si="0"/>
        <v>1.2</v>
      </c>
      <c r="G16" s="99">
        <f t="shared" si="0"/>
        <v>0.6</v>
      </c>
      <c r="H16" s="99">
        <f t="shared" si="0"/>
        <v>0.8</v>
      </c>
      <c r="I16" s="99">
        <f t="shared" si="0"/>
        <v>0.8</v>
      </c>
      <c r="J16" s="99">
        <f t="shared" si="0"/>
        <v>0.8</v>
      </c>
      <c r="K16" s="99">
        <f t="shared" si="0"/>
        <v>0.3</v>
      </c>
      <c r="L16" s="100">
        <f t="shared" si="0"/>
        <v>0.4</v>
      </c>
      <c r="M16" s="20"/>
      <c r="O16" s="1">
        <v>4</v>
      </c>
      <c r="Q16" s="1">
        <v>0.8</v>
      </c>
      <c r="R16" s="1">
        <v>1.2</v>
      </c>
      <c r="S16" s="1">
        <v>0.6</v>
      </c>
      <c r="T16" s="1">
        <v>0.8</v>
      </c>
      <c r="U16" s="1">
        <v>0.8</v>
      </c>
      <c r="V16" s="1">
        <v>0.8</v>
      </c>
      <c r="W16" s="1">
        <v>0.3</v>
      </c>
      <c r="X16" s="1">
        <v>0.4</v>
      </c>
    </row>
    <row r="17" spans="1:26">
      <c r="A17" s="20"/>
      <c r="B17" s="325" t="s">
        <v>1073</v>
      </c>
      <c r="C17" s="321">
        <f>C2*10*2/SUM(C8:C13)</f>
        <v>40</v>
      </c>
      <c r="D17" s="123">
        <v>0</v>
      </c>
      <c r="E17" s="123">
        <f t="shared" ref="E17:L17" si="1">E2*10*2/SUM(E8:E13)</f>
        <v>8</v>
      </c>
      <c r="F17" s="123">
        <f t="shared" si="1"/>
        <v>12</v>
      </c>
      <c r="G17" s="123">
        <f t="shared" si="1"/>
        <v>6</v>
      </c>
      <c r="H17" s="123">
        <f t="shared" si="1"/>
        <v>8</v>
      </c>
      <c r="I17" s="123">
        <f t="shared" si="1"/>
        <v>8</v>
      </c>
      <c r="J17" s="123">
        <f t="shared" si="1"/>
        <v>8</v>
      </c>
      <c r="K17" s="123">
        <f t="shared" si="1"/>
        <v>6</v>
      </c>
      <c r="L17" s="124">
        <f t="shared" si="1"/>
        <v>4</v>
      </c>
      <c r="M17" s="20"/>
      <c r="O17" s="1">
        <v>40</v>
      </c>
      <c r="Q17" s="1">
        <v>8</v>
      </c>
      <c r="R17" s="1">
        <v>12</v>
      </c>
      <c r="S17" s="1">
        <v>6</v>
      </c>
      <c r="T17" s="1">
        <v>8</v>
      </c>
      <c r="U17" s="1">
        <v>8</v>
      </c>
      <c r="V17" s="1">
        <v>8</v>
      </c>
      <c r="W17" s="1">
        <v>6</v>
      </c>
      <c r="X17" s="1">
        <v>4</v>
      </c>
    </row>
    <row r="18" spans="1:26">
      <c r="A18" s="20"/>
      <c r="B18" s="325" t="s">
        <v>1074</v>
      </c>
      <c r="C18" s="322">
        <f>C16*2</f>
        <v>8</v>
      </c>
      <c r="D18" s="125">
        <f t="shared" ref="D18:L18" si="2">D16*2</f>
        <v>0</v>
      </c>
      <c r="E18" s="125">
        <f t="shared" si="2"/>
        <v>1.6</v>
      </c>
      <c r="F18" s="125">
        <f t="shared" si="2"/>
        <v>2.4</v>
      </c>
      <c r="G18" s="125">
        <f t="shared" si="2"/>
        <v>1.2</v>
      </c>
      <c r="H18" s="125">
        <f t="shared" si="2"/>
        <v>1.6</v>
      </c>
      <c r="I18" s="125">
        <f t="shared" si="2"/>
        <v>1.6</v>
      </c>
      <c r="J18" s="125">
        <f t="shared" si="2"/>
        <v>1.6</v>
      </c>
      <c r="K18" s="125">
        <f t="shared" si="2"/>
        <v>0.6</v>
      </c>
      <c r="L18" s="126">
        <f t="shared" si="2"/>
        <v>0.8</v>
      </c>
      <c r="M18" s="20"/>
    </row>
    <row r="19" spans="1:26">
      <c r="A19" s="20"/>
      <c r="B19" s="325"/>
      <c r="C19" s="322"/>
      <c r="D19" s="125"/>
      <c r="E19" s="125"/>
      <c r="F19" s="125"/>
      <c r="G19" s="125"/>
      <c r="H19" s="125"/>
      <c r="I19" s="125"/>
      <c r="J19" s="125"/>
      <c r="K19" s="125"/>
      <c r="L19" s="126"/>
      <c r="M19" s="20"/>
      <c r="O19" s="6">
        <v>45</v>
      </c>
      <c r="P19" s="6"/>
      <c r="Q19" s="6">
        <v>9</v>
      </c>
      <c r="R19" s="6">
        <v>13</v>
      </c>
      <c r="S19" s="6">
        <v>7</v>
      </c>
      <c r="T19" s="6">
        <v>9</v>
      </c>
      <c r="U19" s="6">
        <v>9</v>
      </c>
      <c r="V19" s="6">
        <v>8</v>
      </c>
      <c r="W19" s="6">
        <v>6</v>
      </c>
      <c r="X19" s="6">
        <v>4</v>
      </c>
    </row>
    <row r="20" spans="1:26">
      <c r="A20" s="20"/>
      <c r="B20" s="326" t="s">
        <v>237</v>
      </c>
      <c r="C20" s="322">
        <f>属性价值和能力评分!F6</f>
        <v>0.34</v>
      </c>
      <c r="D20" s="125">
        <f>属性价值和能力评分!G6</f>
        <v>0.4</v>
      </c>
      <c r="E20" s="125">
        <f>属性价值和能力评分!H6</f>
        <v>1</v>
      </c>
      <c r="F20" s="125">
        <f>属性价值和能力评分!I6</f>
        <v>2</v>
      </c>
      <c r="G20" s="125">
        <f>属性价值和能力评分!J6</f>
        <v>1.35</v>
      </c>
      <c r="H20" s="125">
        <f>属性价值和能力评分!K6</f>
        <v>1.7</v>
      </c>
      <c r="I20" s="125">
        <f>属性价值和能力评分!L6</f>
        <v>2.5</v>
      </c>
      <c r="J20" s="125">
        <f>属性价值和能力评分!M6</f>
        <v>4</v>
      </c>
      <c r="K20" s="125">
        <f>属性价值和能力评分!N6</f>
        <v>1.7</v>
      </c>
      <c r="L20" s="126">
        <f>属性价值和能力评分!O6</f>
        <v>1.7</v>
      </c>
      <c r="M20" s="20"/>
    </row>
    <row r="21" spans="1:26">
      <c r="A21" s="20"/>
      <c r="B21" s="327" t="s">
        <v>298</v>
      </c>
      <c r="C21" s="323">
        <f t="shared" ref="C21:L21" si="3">C20*C17</f>
        <v>13.600000000000001</v>
      </c>
      <c r="D21" s="127">
        <f t="shared" si="3"/>
        <v>0</v>
      </c>
      <c r="E21" s="127">
        <f t="shared" si="3"/>
        <v>8</v>
      </c>
      <c r="F21" s="127">
        <f t="shared" si="3"/>
        <v>24</v>
      </c>
      <c r="G21" s="127">
        <f t="shared" si="3"/>
        <v>8.1000000000000014</v>
      </c>
      <c r="H21" s="127">
        <f t="shared" si="3"/>
        <v>13.6</v>
      </c>
      <c r="I21" s="127">
        <f t="shared" si="3"/>
        <v>20</v>
      </c>
      <c r="J21" s="127">
        <f t="shared" si="3"/>
        <v>32</v>
      </c>
      <c r="K21" s="127">
        <f t="shared" si="3"/>
        <v>10.199999999999999</v>
      </c>
      <c r="L21" s="128">
        <f t="shared" si="3"/>
        <v>6.8</v>
      </c>
      <c r="M21" s="20"/>
    </row>
    <row r="22" spans="1:26">
      <c r="A22" s="20"/>
      <c r="B22" s="47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</row>
    <row r="23" spans="1:2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26">
      <c r="A24" s="20"/>
      <c r="B24" s="21" t="s">
        <v>1072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26">
      <c r="A25" s="20"/>
      <c r="B25" s="47" t="s">
        <v>234</v>
      </c>
      <c r="C25" s="144" t="s">
        <v>300</v>
      </c>
      <c r="D25" s="20" t="s">
        <v>299</v>
      </c>
      <c r="E25" s="36" t="s">
        <v>32</v>
      </c>
      <c r="F25" s="36" t="s">
        <v>10</v>
      </c>
      <c r="G25" s="36" t="s">
        <v>4</v>
      </c>
      <c r="H25" s="36" t="s">
        <v>5</v>
      </c>
      <c r="I25" s="36" t="s">
        <v>21</v>
      </c>
      <c r="J25" s="36" t="s">
        <v>7</v>
      </c>
      <c r="K25" s="36" t="s">
        <v>8</v>
      </c>
      <c r="L25" s="36" t="s">
        <v>13</v>
      </c>
      <c r="M25" s="36" t="s">
        <v>12</v>
      </c>
      <c r="N25" s="36" t="s">
        <v>14</v>
      </c>
    </row>
    <row r="26" spans="1:26">
      <c r="A26" s="20"/>
      <c r="B26" s="145">
        <v>0</v>
      </c>
      <c r="C26" s="145">
        <v>0</v>
      </c>
      <c r="D26" s="145">
        <v>0</v>
      </c>
      <c r="E26" s="20">
        <f>C$16*10*$C26*$D26</f>
        <v>0</v>
      </c>
      <c r="F26" s="20">
        <f t="shared" ref="F26:N26" si="4">D$16*10*$C26*$D26</f>
        <v>0</v>
      </c>
      <c r="G26" s="20">
        <f t="shared" si="4"/>
        <v>0</v>
      </c>
      <c r="H26" s="20">
        <f t="shared" si="4"/>
        <v>0</v>
      </c>
      <c r="I26" s="20">
        <f t="shared" si="4"/>
        <v>0</v>
      </c>
      <c r="J26" s="20">
        <f t="shared" si="4"/>
        <v>0</v>
      </c>
      <c r="K26" s="20">
        <f t="shared" si="4"/>
        <v>0</v>
      </c>
      <c r="L26" s="20">
        <f t="shared" si="4"/>
        <v>0</v>
      </c>
      <c r="M26" s="20">
        <f t="shared" si="4"/>
        <v>0</v>
      </c>
      <c r="N26" s="20">
        <f t="shared" si="4"/>
        <v>0</v>
      </c>
    </row>
    <row r="27" spans="1:26">
      <c r="A27" s="20"/>
      <c r="B27" s="20">
        <v>10</v>
      </c>
      <c r="C27" s="20">
        <v>0</v>
      </c>
      <c r="D27" s="20">
        <v>0</v>
      </c>
      <c r="E27" s="20">
        <f t="shared" ref="E27:E41" si="5">C$16*10*$C27*$D27</f>
        <v>0</v>
      </c>
      <c r="F27" s="20">
        <f t="shared" ref="F27:F41" si="6">D$16*10*$C27*$D27</f>
        <v>0</v>
      </c>
      <c r="G27" s="20">
        <f t="shared" ref="G27:G41" si="7">E$16*10*$C27*$D27</f>
        <v>0</v>
      </c>
      <c r="H27" s="20">
        <f t="shared" ref="H27:H41" si="8">F$16*10*$C27*$D27</f>
        <v>0</v>
      </c>
      <c r="I27" s="20">
        <f t="shared" ref="I27:I41" si="9">G$16*10*$C27*$D27</f>
        <v>0</v>
      </c>
      <c r="J27" s="20">
        <f t="shared" ref="J27:J41" si="10">H$16*10*$C27*$D27</f>
        <v>0</v>
      </c>
      <c r="K27" s="20">
        <f t="shared" ref="K27:K41" si="11">I$16*10*$C27*$D27</f>
        <v>0</v>
      </c>
      <c r="L27" s="20">
        <f t="shared" ref="L27:L41" si="12">J$16*10*$C27*$D27</f>
        <v>0</v>
      </c>
      <c r="M27" s="20">
        <f t="shared" ref="M27:M41" si="13">K$16*10*$C27*$D27</f>
        <v>0</v>
      </c>
      <c r="N27" s="20">
        <f t="shared" ref="N27:N41" si="14">L$16*10*$C27*$D27</f>
        <v>0</v>
      </c>
      <c r="X27" s="1" t="s">
        <v>1247</v>
      </c>
      <c r="Y27" s="1" t="s">
        <v>1251</v>
      </c>
    </row>
    <row r="28" spans="1:26">
      <c r="A28" s="20"/>
      <c r="B28" s="20">
        <v>20</v>
      </c>
      <c r="C28" s="20">
        <v>0</v>
      </c>
      <c r="D28" s="20">
        <v>0</v>
      </c>
      <c r="E28" s="20">
        <f t="shared" si="5"/>
        <v>0</v>
      </c>
      <c r="F28" s="20">
        <f t="shared" si="6"/>
        <v>0</v>
      </c>
      <c r="G28" s="20">
        <f t="shared" si="7"/>
        <v>0</v>
      </c>
      <c r="H28" s="20">
        <f t="shared" si="8"/>
        <v>0</v>
      </c>
      <c r="I28" s="20">
        <f t="shared" si="9"/>
        <v>0</v>
      </c>
      <c r="J28" s="20">
        <f t="shared" si="10"/>
        <v>0</v>
      </c>
      <c r="K28" s="20">
        <f t="shared" si="11"/>
        <v>0</v>
      </c>
      <c r="L28" s="20">
        <f t="shared" si="12"/>
        <v>0</v>
      </c>
      <c r="M28" s="20">
        <f t="shared" si="13"/>
        <v>0</v>
      </c>
      <c r="N28" s="20">
        <f t="shared" si="14"/>
        <v>0</v>
      </c>
      <c r="X28" s="1" t="s">
        <v>1248</v>
      </c>
      <c r="Y28" s="1" t="s">
        <v>1252</v>
      </c>
      <c r="Z28" s="1" t="s">
        <v>1257</v>
      </c>
    </row>
    <row r="29" spans="1:26">
      <c r="A29" s="20"/>
      <c r="B29" s="20">
        <v>30</v>
      </c>
      <c r="C29" s="20">
        <v>3</v>
      </c>
      <c r="D29" s="20">
        <v>1</v>
      </c>
      <c r="E29" s="20">
        <f t="shared" si="5"/>
        <v>120</v>
      </c>
      <c r="F29" s="20">
        <f t="shared" si="6"/>
        <v>0</v>
      </c>
      <c r="G29" s="20">
        <f t="shared" si="7"/>
        <v>24</v>
      </c>
      <c r="H29" s="20">
        <f t="shared" si="8"/>
        <v>36</v>
      </c>
      <c r="I29" s="20">
        <f t="shared" si="9"/>
        <v>18</v>
      </c>
      <c r="J29" s="20">
        <f t="shared" si="10"/>
        <v>24</v>
      </c>
      <c r="K29" s="20">
        <f t="shared" si="11"/>
        <v>24</v>
      </c>
      <c r="L29" s="20">
        <f t="shared" si="12"/>
        <v>24</v>
      </c>
      <c r="M29" s="20">
        <f t="shared" si="13"/>
        <v>9</v>
      </c>
      <c r="N29" s="20">
        <f t="shared" si="14"/>
        <v>12</v>
      </c>
      <c r="X29" s="1" t="s">
        <v>1249</v>
      </c>
      <c r="Y29" s="1" t="s">
        <v>1253</v>
      </c>
      <c r="Z29" s="1" t="s">
        <v>1255</v>
      </c>
    </row>
    <row r="30" spans="1:26">
      <c r="B30" s="146">
        <v>40</v>
      </c>
      <c r="C30" s="20">
        <v>4</v>
      </c>
      <c r="D30" s="146">
        <v>1</v>
      </c>
      <c r="E30" s="20">
        <f t="shared" si="5"/>
        <v>160</v>
      </c>
      <c r="F30" s="20">
        <f t="shared" si="6"/>
        <v>0</v>
      </c>
      <c r="G30" s="20">
        <f t="shared" si="7"/>
        <v>32</v>
      </c>
      <c r="H30" s="20">
        <f t="shared" si="8"/>
        <v>48</v>
      </c>
      <c r="I30" s="20">
        <f t="shared" si="9"/>
        <v>24</v>
      </c>
      <c r="J30" s="20">
        <f t="shared" si="10"/>
        <v>32</v>
      </c>
      <c r="K30" s="20">
        <f t="shared" si="11"/>
        <v>32</v>
      </c>
      <c r="L30" s="20">
        <f t="shared" si="12"/>
        <v>32</v>
      </c>
      <c r="M30" s="20">
        <f t="shared" si="13"/>
        <v>12</v>
      </c>
      <c r="N30" s="20">
        <f t="shared" si="14"/>
        <v>16</v>
      </c>
      <c r="X30" s="1" t="s">
        <v>1250</v>
      </c>
      <c r="Y30" s="1" t="s">
        <v>1254</v>
      </c>
      <c r="Z30" s="1" t="s">
        <v>1256</v>
      </c>
    </row>
    <row r="31" spans="1:26">
      <c r="B31" s="146">
        <v>50</v>
      </c>
      <c r="C31" s="20">
        <v>5</v>
      </c>
      <c r="D31" s="146">
        <v>1</v>
      </c>
      <c r="E31" s="20">
        <f t="shared" si="5"/>
        <v>200</v>
      </c>
      <c r="F31" s="20">
        <f t="shared" si="6"/>
        <v>0</v>
      </c>
      <c r="G31" s="20">
        <f t="shared" si="7"/>
        <v>40</v>
      </c>
      <c r="H31" s="20">
        <f t="shared" si="8"/>
        <v>60</v>
      </c>
      <c r="I31" s="20">
        <f t="shared" si="9"/>
        <v>30</v>
      </c>
      <c r="J31" s="20">
        <f t="shared" si="10"/>
        <v>40</v>
      </c>
      <c r="K31" s="20">
        <f t="shared" si="11"/>
        <v>40</v>
      </c>
      <c r="L31" s="20">
        <f t="shared" si="12"/>
        <v>40</v>
      </c>
      <c r="M31" s="20">
        <f t="shared" si="13"/>
        <v>15</v>
      </c>
      <c r="N31" s="20">
        <f t="shared" si="14"/>
        <v>20</v>
      </c>
    </row>
    <row r="32" spans="1:26">
      <c r="B32" s="20">
        <v>60</v>
      </c>
      <c r="C32" s="20">
        <v>7</v>
      </c>
      <c r="D32" s="146">
        <v>2</v>
      </c>
      <c r="E32" s="20">
        <f t="shared" si="5"/>
        <v>560</v>
      </c>
      <c r="F32" s="20">
        <f t="shared" si="6"/>
        <v>0</v>
      </c>
      <c r="G32" s="20">
        <f t="shared" si="7"/>
        <v>112</v>
      </c>
      <c r="H32" s="20">
        <f t="shared" si="8"/>
        <v>168</v>
      </c>
      <c r="I32" s="20">
        <f t="shared" si="9"/>
        <v>84</v>
      </c>
      <c r="J32" s="20">
        <f t="shared" si="10"/>
        <v>112</v>
      </c>
      <c r="K32" s="20">
        <f t="shared" si="11"/>
        <v>112</v>
      </c>
      <c r="L32" s="20">
        <f t="shared" si="12"/>
        <v>112</v>
      </c>
      <c r="M32" s="20">
        <f t="shared" si="13"/>
        <v>42</v>
      </c>
      <c r="N32" s="20">
        <f t="shared" si="14"/>
        <v>56</v>
      </c>
    </row>
    <row r="33" spans="2:14">
      <c r="B33" s="20">
        <v>70</v>
      </c>
      <c r="C33" s="20">
        <v>9</v>
      </c>
      <c r="D33" s="146">
        <v>2</v>
      </c>
      <c r="E33" s="20">
        <f t="shared" si="5"/>
        <v>720</v>
      </c>
      <c r="F33" s="20">
        <f t="shared" si="6"/>
        <v>0</v>
      </c>
      <c r="G33" s="20">
        <f t="shared" si="7"/>
        <v>144</v>
      </c>
      <c r="H33" s="20">
        <f t="shared" si="8"/>
        <v>216</v>
      </c>
      <c r="I33" s="20">
        <f t="shared" si="9"/>
        <v>108</v>
      </c>
      <c r="J33" s="20">
        <f t="shared" si="10"/>
        <v>144</v>
      </c>
      <c r="K33" s="20">
        <f t="shared" si="11"/>
        <v>144</v>
      </c>
      <c r="L33" s="20">
        <f t="shared" si="12"/>
        <v>144</v>
      </c>
      <c r="M33" s="20">
        <f t="shared" si="13"/>
        <v>54</v>
      </c>
      <c r="N33" s="20">
        <f t="shared" si="14"/>
        <v>72</v>
      </c>
    </row>
    <row r="34" spans="2:14">
      <c r="B34" s="20">
        <v>80</v>
      </c>
      <c r="C34" s="20">
        <v>10</v>
      </c>
      <c r="D34" s="146">
        <v>2</v>
      </c>
      <c r="E34" s="20">
        <f t="shared" si="5"/>
        <v>800</v>
      </c>
      <c r="F34" s="20">
        <f t="shared" si="6"/>
        <v>0</v>
      </c>
      <c r="G34" s="20">
        <f t="shared" si="7"/>
        <v>160</v>
      </c>
      <c r="H34" s="20">
        <f t="shared" si="8"/>
        <v>240</v>
      </c>
      <c r="I34" s="20">
        <f t="shared" si="9"/>
        <v>120</v>
      </c>
      <c r="J34" s="20">
        <f t="shared" si="10"/>
        <v>160</v>
      </c>
      <c r="K34" s="20">
        <f t="shared" si="11"/>
        <v>160</v>
      </c>
      <c r="L34" s="20">
        <f t="shared" si="12"/>
        <v>160</v>
      </c>
      <c r="M34" s="20">
        <f t="shared" si="13"/>
        <v>60</v>
      </c>
      <c r="N34" s="20">
        <f t="shared" si="14"/>
        <v>80</v>
      </c>
    </row>
    <row r="35" spans="2:14">
      <c r="B35" s="146">
        <v>90</v>
      </c>
      <c r="C35" s="20">
        <v>10</v>
      </c>
      <c r="D35" s="146">
        <v>2</v>
      </c>
      <c r="E35" s="20">
        <f t="shared" si="5"/>
        <v>800</v>
      </c>
      <c r="F35" s="20">
        <f t="shared" si="6"/>
        <v>0</v>
      </c>
      <c r="G35" s="20">
        <f t="shared" si="7"/>
        <v>160</v>
      </c>
      <c r="H35" s="20">
        <f t="shared" si="8"/>
        <v>240</v>
      </c>
      <c r="I35" s="20">
        <f t="shared" si="9"/>
        <v>120</v>
      </c>
      <c r="J35" s="20">
        <f t="shared" si="10"/>
        <v>160</v>
      </c>
      <c r="K35" s="20">
        <f t="shared" si="11"/>
        <v>160</v>
      </c>
      <c r="L35" s="20">
        <f t="shared" si="12"/>
        <v>160</v>
      </c>
      <c r="M35" s="20">
        <f t="shared" si="13"/>
        <v>60</v>
      </c>
      <c r="N35" s="20">
        <f t="shared" si="14"/>
        <v>80</v>
      </c>
    </row>
    <row r="36" spans="2:14">
      <c r="B36" s="20">
        <v>100</v>
      </c>
      <c r="C36" s="20">
        <v>10</v>
      </c>
      <c r="D36" s="146">
        <v>2</v>
      </c>
      <c r="E36" s="20">
        <f t="shared" si="5"/>
        <v>800</v>
      </c>
      <c r="F36" s="20">
        <f t="shared" si="6"/>
        <v>0</v>
      </c>
      <c r="G36" s="20">
        <f t="shared" si="7"/>
        <v>160</v>
      </c>
      <c r="H36" s="20">
        <f t="shared" si="8"/>
        <v>240</v>
      </c>
      <c r="I36" s="20">
        <f t="shared" si="9"/>
        <v>120</v>
      </c>
      <c r="J36" s="20">
        <f t="shared" si="10"/>
        <v>160</v>
      </c>
      <c r="K36" s="20">
        <f t="shared" si="11"/>
        <v>160</v>
      </c>
      <c r="L36" s="20">
        <f t="shared" si="12"/>
        <v>160</v>
      </c>
      <c r="M36" s="20">
        <f t="shared" si="13"/>
        <v>60</v>
      </c>
      <c r="N36" s="20">
        <f t="shared" si="14"/>
        <v>80</v>
      </c>
    </row>
    <row r="37" spans="2:14">
      <c r="B37" s="20">
        <v>110</v>
      </c>
      <c r="C37" s="20">
        <v>10</v>
      </c>
      <c r="D37" s="146">
        <v>2</v>
      </c>
      <c r="E37" s="20">
        <f t="shared" si="5"/>
        <v>800</v>
      </c>
      <c r="F37" s="20">
        <f t="shared" si="6"/>
        <v>0</v>
      </c>
      <c r="G37" s="20">
        <f t="shared" si="7"/>
        <v>160</v>
      </c>
      <c r="H37" s="20">
        <f t="shared" si="8"/>
        <v>240</v>
      </c>
      <c r="I37" s="20">
        <f t="shared" si="9"/>
        <v>120</v>
      </c>
      <c r="J37" s="20">
        <f t="shared" si="10"/>
        <v>160</v>
      </c>
      <c r="K37" s="20">
        <f t="shared" si="11"/>
        <v>160</v>
      </c>
      <c r="L37" s="20">
        <f t="shared" si="12"/>
        <v>160</v>
      </c>
      <c r="M37" s="20">
        <f t="shared" si="13"/>
        <v>60</v>
      </c>
      <c r="N37" s="20">
        <f t="shared" si="14"/>
        <v>80</v>
      </c>
    </row>
    <row r="38" spans="2:14">
      <c r="B38" s="20">
        <v>120</v>
      </c>
      <c r="C38" s="20">
        <v>10</v>
      </c>
      <c r="D38" s="146">
        <v>2</v>
      </c>
      <c r="E38" s="20">
        <f t="shared" si="5"/>
        <v>800</v>
      </c>
      <c r="F38" s="20">
        <f t="shared" si="6"/>
        <v>0</v>
      </c>
      <c r="G38" s="20">
        <f t="shared" si="7"/>
        <v>160</v>
      </c>
      <c r="H38" s="20">
        <f t="shared" si="8"/>
        <v>240</v>
      </c>
      <c r="I38" s="20">
        <f t="shared" si="9"/>
        <v>120</v>
      </c>
      <c r="J38" s="20">
        <f t="shared" si="10"/>
        <v>160</v>
      </c>
      <c r="K38" s="20">
        <f t="shared" si="11"/>
        <v>160</v>
      </c>
      <c r="L38" s="20">
        <f t="shared" si="12"/>
        <v>160</v>
      </c>
      <c r="M38" s="20">
        <f t="shared" si="13"/>
        <v>60</v>
      </c>
      <c r="N38" s="20">
        <f t="shared" si="14"/>
        <v>80</v>
      </c>
    </row>
    <row r="39" spans="2:14">
      <c r="B39" s="146">
        <v>130</v>
      </c>
      <c r="C39" s="20">
        <v>10</v>
      </c>
      <c r="D39" s="146">
        <v>2</v>
      </c>
      <c r="E39" s="20">
        <f t="shared" si="5"/>
        <v>800</v>
      </c>
      <c r="F39" s="20">
        <f t="shared" si="6"/>
        <v>0</v>
      </c>
      <c r="G39" s="20">
        <f t="shared" si="7"/>
        <v>160</v>
      </c>
      <c r="H39" s="20">
        <f t="shared" si="8"/>
        <v>240</v>
      </c>
      <c r="I39" s="20">
        <f t="shared" si="9"/>
        <v>120</v>
      </c>
      <c r="J39" s="20">
        <f t="shared" si="10"/>
        <v>160</v>
      </c>
      <c r="K39" s="20">
        <f t="shared" si="11"/>
        <v>160</v>
      </c>
      <c r="L39" s="20">
        <f t="shared" si="12"/>
        <v>160</v>
      </c>
      <c r="M39" s="20">
        <f t="shared" si="13"/>
        <v>60</v>
      </c>
      <c r="N39" s="20">
        <f t="shared" si="14"/>
        <v>80</v>
      </c>
    </row>
    <row r="40" spans="2:14">
      <c r="B40" s="146">
        <v>140</v>
      </c>
      <c r="C40" s="20">
        <v>10</v>
      </c>
      <c r="D40" s="146">
        <v>2</v>
      </c>
      <c r="E40" s="20">
        <f t="shared" si="5"/>
        <v>800</v>
      </c>
      <c r="F40" s="20">
        <f t="shared" si="6"/>
        <v>0</v>
      </c>
      <c r="G40" s="20">
        <f t="shared" si="7"/>
        <v>160</v>
      </c>
      <c r="H40" s="20">
        <f t="shared" si="8"/>
        <v>240</v>
      </c>
      <c r="I40" s="20">
        <f t="shared" si="9"/>
        <v>120</v>
      </c>
      <c r="J40" s="20">
        <f t="shared" si="10"/>
        <v>160</v>
      </c>
      <c r="K40" s="20">
        <f t="shared" si="11"/>
        <v>160</v>
      </c>
      <c r="L40" s="20">
        <f t="shared" si="12"/>
        <v>160</v>
      </c>
      <c r="M40" s="20">
        <f t="shared" si="13"/>
        <v>60</v>
      </c>
      <c r="N40" s="20">
        <f t="shared" si="14"/>
        <v>80</v>
      </c>
    </row>
    <row r="41" spans="2:14">
      <c r="B41" s="20">
        <v>150</v>
      </c>
      <c r="C41" s="20">
        <v>10</v>
      </c>
      <c r="D41" s="146">
        <v>2</v>
      </c>
      <c r="E41" s="20">
        <f t="shared" si="5"/>
        <v>800</v>
      </c>
      <c r="F41" s="20">
        <f t="shared" si="6"/>
        <v>0</v>
      </c>
      <c r="G41" s="20">
        <f t="shared" si="7"/>
        <v>160</v>
      </c>
      <c r="H41" s="20">
        <f t="shared" si="8"/>
        <v>240</v>
      </c>
      <c r="I41" s="20">
        <f t="shared" si="9"/>
        <v>120</v>
      </c>
      <c r="J41" s="20">
        <f t="shared" si="10"/>
        <v>160</v>
      </c>
      <c r="K41" s="20">
        <f t="shared" si="11"/>
        <v>160</v>
      </c>
      <c r="L41" s="20">
        <f t="shared" si="12"/>
        <v>160</v>
      </c>
      <c r="M41" s="20">
        <f t="shared" si="13"/>
        <v>60</v>
      </c>
      <c r="N41" s="20">
        <f t="shared" si="14"/>
        <v>80</v>
      </c>
    </row>
    <row r="43" spans="2:14">
      <c r="B43" s="195" t="s">
        <v>501</v>
      </c>
      <c r="C43" s="75" t="s">
        <v>16</v>
      </c>
      <c r="D43" s="77" t="s">
        <v>32</v>
      </c>
      <c r="E43" s="77" t="s">
        <v>10</v>
      </c>
      <c r="F43" s="77" t="s">
        <v>4</v>
      </c>
      <c r="G43" s="77" t="s">
        <v>5</v>
      </c>
      <c r="H43" s="77" t="s">
        <v>21</v>
      </c>
      <c r="I43" s="77" t="s">
        <v>7</v>
      </c>
      <c r="J43" s="77" t="s">
        <v>8</v>
      </c>
      <c r="K43" s="77" t="s">
        <v>13</v>
      </c>
      <c r="L43" s="77" t="s">
        <v>12</v>
      </c>
      <c r="M43" s="77" t="s">
        <v>14</v>
      </c>
    </row>
    <row r="44" spans="2:14">
      <c r="B44" s="82" t="s">
        <v>42</v>
      </c>
      <c r="C44" s="78">
        <v>10400</v>
      </c>
      <c r="D44" s="276">
        <v>4</v>
      </c>
      <c r="E44" s="276">
        <v>0</v>
      </c>
      <c r="F44" s="276">
        <v>0.8</v>
      </c>
      <c r="G44" s="276">
        <v>1.2</v>
      </c>
      <c r="H44" s="276">
        <v>0</v>
      </c>
      <c r="I44" s="276">
        <v>0.8</v>
      </c>
      <c r="J44" s="276">
        <v>0.8</v>
      </c>
      <c r="K44" s="276">
        <v>0</v>
      </c>
      <c r="L44" s="276">
        <v>0</v>
      </c>
      <c r="M44" s="276">
        <v>0.4</v>
      </c>
    </row>
    <row r="45" spans="2:14">
      <c r="B45" s="82" t="s">
        <v>22</v>
      </c>
      <c r="C45" s="78">
        <v>14000</v>
      </c>
      <c r="D45" s="276">
        <v>4</v>
      </c>
      <c r="E45" s="276">
        <v>0</v>
      </c>
      <c r="F45" s="276">
        <v>0</v>
      </c>
      <c r="G45" s="276">
        <v>1.2</v>
      </c>
      <c r="H45" s="276">
        <v>0.6</v>
      </c>
      <c r="I45" s="276">
        <v>0.8</v>
      </c>
      <c r="J45" s="276">
        <v>0.8</v>
      </c>
      <c r="K45" s="276">
        <v>0</v>
      </c>
      <c r="L45" s="276">
        <v>0</v>
      </c>
      <c r="M45" s="276">
        <v>0.4</v>
      </c>
    </row>
    <row r="46" spans="2:14">
      <c r="B46" s="82" t="s">
        <v>23</v>
      </c>
      <c r="C46" s="78">
        <v>10301</v>
      </c>
      <c r="D46" s="276">
        <v>4</v>
      </c>
      <c r="E46" s="276">
        <v>0</v>
      </c>
      <c r="F46" s="276">
        <v>0</v>
      </c>
      <c r="G46" s="276">
        <v>1.2</v>
      </c>
      <c r="H46" s="276">
        <v>0</v>
      </c>
      <c r="I46" s="276">
        <v>0.8</v>
      </c>
      <c r="J46" s="276">
        <v>0.8</v>
      </c>
      <c r="K46" s="276">
        <v>0</v>
      </c>
      <c r="L46" s="276">
        <v>0.3</v>
      </c>
      <c r="M46" s="276">
        <v>0.4</v>
      </c>
    </row>
    <row r="47" spans="2:14">
      <c r="B47" s="82" t="s">
        <v>24</v>
      </c>
      <c r="C47" s="78">
        <v>13001</v>
      </c>
      <c r="D47" s="276">
        <v>4</v>
      </c>
      <c r="E47" s="276">
        <v>0</v>
      </c>
      <c r="F47" s="276">
        <v>0</v>
      </c>
      <c r="G47" s="276">
        <v>1.2</v>
      </c>
      <c r="H47" s="276">
        <v>0</v>
      </c>
      <c r="I47" s="276">
        <v>0.8</v>
      </c>
      <c r="J47" s="276">
        <v>0.8</v>
      </c>
      <c r="K47" s="276">
        <v>0</v>
      </c>
      <c r="L47" s="276">
        <v>0.3</v>
      </c>
      <c r="M47" s="276">
        <v>0.4</v>
      </c>
    </row>
    <row r="48" spans="2:14">
      <c r="B48" s="82" t="s">
        <v>1220</v>
      </c>
      <c r="C48" s="78">
        <v>10310</v>
      </c>
      <c r="D48" s="276">
        <v>4</v>
      </c>
      <c r="E48" s="276">
        <v>0</v>
      </c>
      <c r="F48" s="276">
        <v>0.8</v>
      </c>
      <c r="G48" s="276">
        <v>1.2</v>
      </c>
      <c r="H48" s="276">
        <v>0</v>
      </c>
      <c r="I48" s="276">
        <v>0.8</v>
      </c>
      <c r="J48" s="276">
        <v>0.8</v>
      </c>
      <c r="K48" s="276">
        <v>0</v>
      </c>
      <c r="L48" s="276">
        <v>0</v>
      </c>
      <c r="M48" s="276">
        <v>0.4</v>
      </c>
    </row>
    <row r="49" spans="2:13">
      <c r="B49" s="82" t="s">
        <v>1222</v>
      </c>
      <c r="C49" s="78">
        <v>13001</v>
      </c>
      <c r="D49" s="276">
        <v>4</v>
      </c>
      <c r="E49" s="276">
        <v>0</v>
      </c>
      <c r="F49" s="276">
        <v>0</v>
      </c>
      <c r="G49" s="276">
        <v>1.2</v>
      </c>
      <c r="H49" s="276">
        <v>0</v>
      </c>
      <c r="I49" s="276">
        <v>0.8</v>
      </c>
      <c r="J49" s="276">
        <v>0.8</v>
      </c>
      <c r="K49" s="276">
        <v>0.8</v>
      </c>
      <c r="L49" s="276">
        <v>0</v>
      </c>
      <c r="M49" s="276">
        <v>0.4</v>
      </c>
    </row>
    <row r="50" spans="2:13">
      <c r="B50" s="328" t="s">
        <v>25</v>
      </c>
      <c r="C50" s="78">
        <v>50000</v>
      </c>
      <c r="D50" s="276">
        <v>8</v>
      </c>
      <c r="E50" s="276">
        <v>0</v>
      </c>
      <c r="F50" s="276">
        <v>0</v>
      </c>
      <c r="G50" s="276">
        <v>1.2</v>
      </c>
      <c r="H50" s="276">
        <v>0</v>
      </c>
      <c r="I50" s="276">
        <v>0.8</v>
      </c>
      <c r="J50" s="276">
        <v>0.8</v>
      </c>
      <c r="K50" s="276">
        <v>0.8</v>
      </c>
      <c r="L50" s="276">
        <v>0</v>
      </c>
      <c r="M50" s="276">
        <v>0</v>
      </c>
    </row>
    <row r="51" spans="2:13">
      <c r="B51" s="328" t="s">
        <v>26</v>
      </c>
      <c r="C51" s="78" t="s">
        <v>29</v>
      </c>
      <c r="D51" s="276">
        <v>4</v>
      </c>
      <c r="E51" s="276">
        <v>0</v>
      </c>
      <c r="F51" s="276">
        <v>1.6</v>
      </c>
      <c r="G51" s="276">
        <v>1.2</v>
      </c>
      <c r="H51" s="276">
        <v>0</v>
      </c>
      <c r="I51" s="276">
        <v>0.8</v>
      </c>
      <c r="J51" s="276">
        <v>0.8</v>
      </c>
      <c r="K51" s="276">
        <v>0</v>
      </c>
      <c r="L51" s="276">
        <v>0</v>
      </c>
      <c r="M51" s="276">
        <v>0</v>
      </c>
    </row>
    <row r="52" spans="2:13">
      <c r="B52" s="328" t="s">
        <v>39</v>
      </c>
      <c r="C52" s="79" t="s">
        <v>28</v>
      </c>
      <c r="D52" s="276">
        <v>4</v>
      </c>
      <c r="E52" s="276">
        <v>0</v>
      </c>
      <c r="F52" s="276">
        <v>0</v>
      </c>
      <c r="G52" s="276">
        <v>1.2</v>
      </c>
      <c r="H52" s="276">
        <v>1.2</v>
      </c>
      <c r="I52" s="276">
        <v>0.8</v>
      </c>
      <c r="J52" s="276">
        <v>0.8</v>
      </c>
      <c r="K52" s="276">
        <v>0</v>
      </c>
      <c r="L52" s="276">
        <v>0</v>
      </c>
      <c r="M52" s="276">
        <v>0</v>
      </c>
    </row>
    <row r="53" spans="2:13">
      <c r="B53" s="328" t="s">
        <v>27</v>
      </c>
      <c r="C53" s="78" t="s">
        <v>30</v>
      </c>
      <c r="D53" s="276">
        <v>4</v>
      </c>
      <c r="E53" s="276">
        <v>0</v>
      </c>
      <c r="F53" s="276">
        <v>0</v>
      </c>
      <c r="G53" s="276">
        <v>2.4</v>
      </c>
      <c r="H53" s="276">
        <v>0</v>
      </c>
      <c r="I53" s="276">
        <v>0.8</v>
      </c>
      <c r="J53" s="276">
        <v>0.8</v>
      </c>
      <c r="K53" s="276">
        <v>0.8</v>
      </c>
      <c r="L53" s="276">
        <v>0</v>
      </c>
      <c r="M53" s="276">
        <v>0</v>
      </c>
    </row>
    <row r="54" spans="2:13">
      <c r="B54" s="82" t="s">
        <v>43</v>
      </c>
      <c r="C54" s="79" t="s">
        <v>1224</v>
      </c>
      <c r="D54" s="276">
        <v>4</v>
      </c>
      <c r="E54" s="276">
        <v>0</v>
      </c>
      <c r="F54" s="276">
        <v>0.8</v>
      </c>
      <c r="G54" s="276">
        <v>1.2</v>
      </c>
      <c r="H54" s="276">
        <v>0</v>
      </c>
      <c r="I54" s="276">
        <v>0.8</v>
      </c>
      <c r="J54" s="276">
        <v>0.8</v>
      </c>
      <c r="K54" s="276">
        <v>0</v>
      </c>
      <c r="L54" s="276">
        <v>0</v>
      </c>
      <c r="M54" s="276">
        <v>0.4</v>
      </c>
    </row>
    <row r="55" spans="2:13">
      <c r="B55" s="82" t="s">
        <v>41</v>
      </c>
      <c r="C55" s="79" t="s">
        <v>1225</v>
      </c>
      <c r="D55" s="276">
        <v>4</v>
      </c>
      <c r="E55" s="276">
        <v>0</v>
      </c>
      <c r="F55" s="276">
        <v>0</v>
      </c>
      <c r="G55" s="276">
        <v>1.2</v>
      </c>
      <c r="H55" s="276">
        <v>0.6</v>
      </c>
      <c r="I55" s="276">
        <v>0.8</v>
      </c>
      <c r="J55" s="276">
        <v>0.8</v>
      </c>
      <c r="K55" s="276">
        <v>0</v>
      </c>
      <c r="L55" s="276">
        <v>0</v>
      </c>
      <c r="M55" s="276">
        <v>0.4</v>
      </c>
    </row>
    <row r="56" spans="2:13">
      <c r="B56" s="82"/>
      <c r="C56" s="329"/>
      <c r="D56" s="276"/>
      <c r="E56" s="276"/>
      <c r="F56" s="276"/>
      <c r="G56" s="276"/>
      <c r="H56" s="276"/>
      <c r="I56" s="276"/>
      <c r="J56" s="276"/>
      <c r="K56" s="276"/>
      <c r="L56" s="276"/>
      <c r="M56" s="138"/>
    </row>
    <row r="57" spans="2:13">
      <c r="B57" s="138"/>
      <c r="C57" s="330" t="s">
        <v>16</v>
      </c>
      <c r="D57" s="77" t="s">
        <v>32</v>
      </c>
      <c r="E57" s="77" t="s">
        <v>10</v>
      </c>
      <c r="F57" s="77" t="s">
        <v>4</v>
      </c>
      <c r="G57" s="77" t="s">
        <v>5</v>
      </c>
      <c r="H57" s="77" t="s">
        <v>21</v>
      </c>
      <c r="I57" s="77" t="s">
        <v>7</v>
      </c>
      <c r="J57" s="77" t="s">
        <v>8</v>
      </c>
      <c r="K57" s="77" t="s">
        <v>13</v>
      </c>
      <c r="L57" s="77" t="s">
        <v>12</v>
      </c>
      <c r="M57" s="77" t="s">
        <v>14</v>
      </c>
    </row>
    <row r="58" spans="2:13">
      <c r="B58" s="82" t="s">
        <v>301</v>
      </c>
      <c r="C58" s="331">
        <v>10400</v>
      </c>
      <c r="D58" s="138">
        <v>4</v>
      </c>
      <c r="E58" s="138">
        <v>0</v>
      </c>
      <c r="F58" s="452">
        <v>0.8</v>
      </c>
      <c r="G58" s="138">
        <v>1.2</v>
      </c>
      <c r="H58" s="452">
        <v>0</v>
      </c>
      <c r="I58" s="138">
        <v>0.8</v>
      </c>
      <c r="J58" s="138">
        <v>0.8</v>
      </c>
      <c r="K58" s="452">
        <v>0</v>
      </c>
      <c r="L58" s="452">
        <v>0</v>
      </c>
      <c r="M58" s="138">
        <v>0.4</v>
      </c>
    </row>
    <row r="59" spans="2:13">
      <c r="B59" s="82" t="s">
        <v>303</v>
      </c>
      <c r="C59" s="331">
        <v>13001</v>
      </c>
      <c r="D59" s="138">
        <v>4</v>
      </c>
      <c r="E59" s="138">
        <v>0</v>
      </c>
      <c r="F59" s="452">
        <v>0</v>
      </c>
      <c r="G59" s="138">
        <v>1.2</v>
      </c>
      <c r="H59" s="452">
        <v>0</v>
      </c>
      <c r="I59" s="138">
        <v>0.8</v>
      </c>
      <c r="J59" s="138">
        <v>0.8</v>
      </c>
      <c r="K59" s="452">
        <v>0.8</v>
      </c>
      <c r="L59" s="452">
        <v>0</v>
      </c>
      <c r="M59" s="138">
        <v>0.4</v>
      </c>
    </row>
    <row r="60" spans="2:13">
      <c r="B60" s="82" t="s">
        <v>305</v>
      </c>
      <c r="C60" s="331">
        <v>10400</v>
      </c>
      <c r="D60" s="138">
        <v>4</v>
      </c>
      <c r="E60" s="138">
        <v>0</v>
      </c>
      <c r="F60" s="452">
        <v>0.8</v>
      </c>
      <c r="G60" s="138">
        <v>1.2</v>
      </c>
      <c r="H60" s="452">
        <v>0</v>
      </c>
      <c r="I60" s="138">
        <v>0.8</v>
      </c>
      <c r="J60" s="138">
        <v>0.8</v>
      </c>
      <c r="K60" s="452">
        <v>0</v>
      </c>
      <c r="L60" s="452">
        <v>0</v>
      </c>
      <c r="M60" s="138">
        <v>0.4</v>
      </c>
    </row>
    <row r="61" spans="2:13">
      <c r="B61" s="82" t="s">
        <v>307</v>
      </c>
      <c r="C61" s="331">
        <v>13001</v>
      </c>
      <c r="D61" s="138">
        <v>4</v>
      </c>
      <c r="E61" s="138">
        <v>0</v>
      </c>
      <c r="F61" s="452">
        <v>0</v>
      </c>
      <c r="G61" s="138">
        <v>1.2</v>
      </c>
      <c r="H61" s="452">
        <v>0</v>
      </c>
      <c r="I61" s="138">
        <v>0.8</v>
      </c>
      <c r="J61" s="138">
        <v>0.8</v>
      </c>
      <c r="K61" s="452">
        <v>0</v>
      </c>
      <c r="L61" s="452">
        <v>0.3</v>
      </c>
      <c r="M61" s="138">
        <v>0.4</v>
      </c>
    </row>
    <row r="62" spans="2:13">
      <c r="B62" s="82" t="s">
        <v>309</v>
      </c>
      <c r="C62" s="331">
        <v>14000</v>
      </c>
      <c r="D62" s="138">
        <v>4</v>
      </c>
      <c r="E62" s="138">
        <v>0</v>
      </c>
      <c r="F62" s="452">
        <v>0</v>
      </c>
      <c r="G62" s="138">
        <v>1.2</v>
      </c>
      <c r="H62" s="452">
        <v>0.6</v>
      </c>
      <c r="I62" s="138">
        <v>0.8</v>
      </c>
      <c r="J62" s="138">
        <v>0.8</v>
      </c>
      <c r="K62" s="452">
        <v>0</v>
      </c>
      <c r="L62" s="452">
        <v>0</v>
      </c>
      <c r="M62" s="138">
        <v>0.4</v>
      </c>
    </row>
    <row r="63" spans="2:13">
      <c r="B63" s="82" t="s">
        <v>311</v>
      </c>
      <c r="C63" s="332">
        <v>13001</v>
      </c>
      <c r="D63" s="138">
        <v>4</v>
      </c>
      <c r="E63" s="138">
        <v>0</v>
      </c>
      <c r="F63" s="452">
        <v>0</v>
      </c>
      <c r="G63" s="138">
        <v>1.2</v>
      </c>
      <c r="H63" s="452">
        <v>0</v>
      </c>
      <c r="I63" s="138">
        <v>0.8</v>
      </c>
      <c r="J63" s="138">
        <v>0.8</v>
      </c>
      <c r="K63" s="452">
        <v>0.8</v>
      </c>
      <c r="L63" s="452">
        <v>0</v>
      </c>
      <c r="M63" s="138">
        <v>0.4</v>
      </c>
    </row>
    <row r="64" spans="2:13">
      <c r="B64" s="82" t="s">
        <v>1209</v>
      </c>
      <c r="C64" s="331">
        <v>14000</v>
      </c>
      <c r="D64" s="138">
        <v>4</v>
      </c>
      <c r="E64" s="138">
        <v>0</v>
      </c>
      <c r="F64" s="452">
        <v>0</v>
      </c>
      <c r="G64" s="138">
        <v>1.2</v>
      </c>
      <c r="H64" s="452">
        <v>0.6</v>
      </c>
      <c r="I64" s="138">
        <v>0.8</v>
      </c>
      <c r="J64" s="138">
        <v>0.8</v>
      </c>
      <c r="K64" s="452">
        <v>0</v>
      </c>
      <c r="L64" s="452">
        <v>0</v>
      </c>
      <c r="M64" s="138">
        <v>0.4</v>
      </c>
    </row>
    <row r="65" spans="2:13">
      <c r="B65" s="82" t="s">
        <v>1210</v>
      </c>
      <c r="C65" s="331">
        <v>10400</v>
      </c>
      <c r="D65" s="138">
        <v>4</v>
      </c>
      <c r="E65" s="138">
        <v>0</v>
      </c>
      <c r="F65" s="452">
        <v>0.8</v>
      </c>
      <c r="G65" s="138">
        <v>1.2</v>
      </c>
      <c r="H65" s="452">
        <v>0</v>
      </c>
      <c r="I65" s="138">
        <v>0.8</v>
      </c>
      <c r="J65" s="138">
        <v>0.8</v>
      </c>
      <c r="K65" s="452">
        <v>0</v>
      </c>
      <c r="L65" s="452">
        <v>0</v>
      </c>
      <c r="M65" s="138">
        <v>0.4</v>
      </c>
    </row>
    <row r="66" spans="2:13">
      <c r="B66" s="82" t="s">
        <v>1211</v>
      </c>
      <c r="C66" s="332">
        <v>13001</v>
      </c>
      <c r="D66" s="138">
        <v>4</v>
      </c>
      <c r="E66" s="138">
        <v>0</v>
      </c>
      <c r="F66" s="452">
        <v>0</v>
      </c>
      <c r="G66" s="138">
        <v>1.2</v>
      </c>
      <c r="H66" s="452">
        <v>0</v>
      </c>
      <c r="I66" s="138">
        <v>0.8</v>
      </c>
      <c r="J66" s="138">
        <v>0.8</v>
      </c>
      <c r="K66" s="452">
        <v>0</v>
      </c>
      <c r="L66" s="452">
        <v>0.3</v>
      </c>
      <c r="M66" s="138">
        <v>0.4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C51:C5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Q55"/>
  <sheetViews>
    <sheetView workbookViewId="0">
      <selection activeCell="B50" sqref="B50"/>
    </sheetView>
  </sheetViews>
  <sheetFormatPr defaultRowHeight="12"/>
  <cols>
    <col min="1" max="1" width="9" style="1"/>
    <col min="2" max="2" width="24" style="1" bestFit="1" customWidth="1"/>
    <col min="3" max="16384" width="9" style="1"/>
  </cols>
  <sheetData>
    <row r="1" spans="2:13">
      <c r="C1" s="183" t="s">
        <v>246</v>
      </c>
      <c r="D1" s="45" t="s">
        <v>10</v>
      </c>
      <c r="E1" s="46" t="s">
        <v>4</v>
      </c>
      <c r="F1" s="45" t="s">
        <v>5</v>
      </c>
      <c r="G1" s="46" t="s">
        <v>240</v>
      </c>
      <c r="H1" s="45" t="s">
        <v>241</v>
      </c>
      <c r="I1" s="45" t="s">
        <v>249</v>
      </c>
      <c r="J1" s="46" t="s">
        <v>242</v>
      </c>
      <c r="K1" s="46" t="s">
        <v>243</v>
      </c>
      <c r="L1" s="45" t="s">
        <v>252</v>
      </c>
    </row>
    <row r="2" spans="2:13">
      <c r="B2" s="1" t="s">
        <v>1044</v>
      </c>
      <c r="C2" s="20">
        <f>属性投放!E52</f>
        <v>0</v>
      </c>
      <c r="D2" s="20">
        <f>属性投放!F52</f>
        <v>0</v>
      </c>
      <c r="E2" s="20">
        <f>属性投放!G52</f>
        <v>2.5</v>
      </c>
      <c r="F2" s="20">
        <f>属性投放!H52</f>
        <v>0</v>
      </c>
      <c r="G2" s="20">
        <f>属性投放!I52</f>
        <v>2</v>
      </c>
      <c r="H2" s="20">
        <f>属性投放!J52</f>
        <v>0</v>
      </c>
      <c r="I2" s="20">
        <f>属性投放!K52</f>
        <v>0.5</v>
      </c>
      <c r="J2" s="20">
        <f>属性投放!L52</f>
        <v>0</v>
      </c>
      <c r="K2" s="20">
        <f>属性投放!M52</f>
        <v>10</v>
      </c>
      <c r="L2" s="20">
        <f>属性投放!N52</f>
        <v>10</v>
      </c>
    </row>
    <row r="3" spans="2:13">
      <c r="B3" s="1" t="s">
        <v>502</v>
      </c>
      <c r="C3" s="20">
        <v>14</v>
      </c>
      <c r="D3" s="20">
        <v>0</v>
      </c>
      <c r="E3" s="20">
        <v>2.5</v>
      </c>
      <c r="F3" s="20">
        <v>1</v>
      </c>
      <c r="G3" s="20">
        <v>2</v>
      </c>
      <c r="H3" s="20">
        <v>1</v>
      </c>
      <c r="I3" s="20">
        <v>0.5</v>
      </c>
      <c r="J3" s="20">
        <v>0</v>
      </c>
      <c r="K3" s="20">
        <v>10</v>
      </c>
      <c r="L3" s="20">
        <v>10</v>
      </c>
    </row>
    <row r="4" spans="2:13"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3">
      <c r="B5" s="2" t="s">
        <v>1050</v>
      </c>
    </row>
    <row r="6" spans="2:13">
      <c r="B6" s="195"/>
      <c r="C6" s="191" t="s">
        <v>474</v>
      </c>
      <c r="D6" s="188" t="s">
        <v>246</v>
      </c>
      <c r="E6" s="188" t="s">
        <v>10</v>
      </c>
      <c r="F6" s="189" t="s">
        <v>4</v>
      </c>
      <c r="G6" s="188" t="s">
        <v>5</v>
      </c>
      <c r="H6" s="189" t="s">
        <v>240</v>
      </c>
      <c r="I6" s="188" t="s">
        <v>241</v>
      </c>
      <c r="J6" s="188" t="s">
        <v>249</v>
      </c>
      <c r="K6" s="189" t="s">
        <v>242</v>
      </c>
      <c r="L6" s="189" t="s">
        <v>243</v>
      </c>
      <c r="M6" s="188" t="s">
        <v>252</v>
      </c>
    </row>
    <row r="7" spans="2:13">
      <c r="B7" s="82" t="s">
        <v>475</v>
      </c>
      <c r="C7" s="473">
        <v>10400</v>
      </c>
      <c r="D7" s="191">
        <v>0</v>
      </c>
      <c r="E7" s="191">
        <v>0</v>
      </c>
      <c r="F7" s="191">
        <v>2.5</v>
      </c>
      <c r="G7" s="191">
        <v>1</v>
      </c>
      <c r="H7" s="191">
        <v>0</v>
      </c>
      <c r="I7" s="191">
        <v>0</v>
      </c>
      <c r="J7" s="191">
        <v>0.5</v>
      </c>
      <c r="K7" s="191">
        <v>0</v>
      </c>
      <c r="L7" s="191">
        <v>0</v>
      </c>
      <c r="M7" s="191">
        <v>10</v>
      </c>
    </row>
    <row r="8" spans="2:13">
      <c r="B8" s="82" t="s">
        <v>22</v>
      </c>
      <c r="C8" s="473">
        <v>14000</v>
      </c>
      <c r="D8" s="191">
        <v>0</v>
      </c>
      <c r="E8" s="191">
        <v>0</v>
      </c>
      <c r="F8" s="191">
        <v>0</v>
      </c>
      <c r="G8" s="191">
        <v>0</v>
      </c>
      <c r="H8" s="191">
        <v>2</v>
      </c>
      <c r="I8" s="191">
        <v>1</v>
      </c>
      <c r="J8" s="191">
        <v>0.5</v>
      </c>
      <c r="K8" s="191">
        <v>0</v>
      </c>
      <c r="L8" s="191">
        <v>0</v>
      </c>
      <c r="M8" s="191">
        <v>10</v>
      </c>
    </row>
    <row r="9" spans="2:13">
      <c r="B9" s="82" t="s">
        <v>23</v>
      </c>
      <c r="C9" s="473">
        <v>10301</v>
      </c>
      <c r="D9" s="191">
        <v>0</v>
      </c>
      <c r="E9" s="191">
        <v>0</v>
      </c>
      <c r="F9" s="191">
        <v>0</v>
      </c>
      <c r="G9" s="191">
        <v>1</v>
      </c>
      <c r="H9" s="191">
        <v>0</v>
      </c>
      <c r="I9" s="191">
        <v>0</v>
      </c>
      <c r="J9" s="191">
        <v>0.5</v>
      </c>
      <c r="K9" s="191">
        <v>0</v>
      </c>
      <c r="L9" s="191">
        <v>10</v>
      </c>
      <c r="M9" s="191">
        <v>10</v>
      </c>
    </row>
    <row r="10" spans="2:13">
      <c r="B10" s="82" t="s">
        <v>24</v>
      </c>
      <c r="C10" s="473">
        <v>13001</v>
      </c>
      <c r="D10" s="191">
        <v>0</v>
      </c>
      <c r="E10" s="191">
        <v>0</v>
      </c>
      <c r="F10" s="191">
        <v>0</v>
      </c>
      <c r="G10" s="191">
        <v>1</v>
      </c>
      <c r="H10" s="191">
        <v>0</v>
      </c>
      <c r="I10" s="191">
        <v>0</v>
      </c>
      <c r="J10" s="191">
        <v>0.5</v>
      </c>
      <c r="K10" s="191">
        <v>0</v>
      </c>
      <c r="L10" s="191">
        <v>10</v>
      </c>
      <c r="M10" s="191">
        <v>10</v>
      </c>
    </row>
    <row r="11" spans="2:13">
      <c r="B11" s="82" t="s">
        <v>1221</v>
      </c>
      <c r="C11" s="473">
        <v>10310</v>
      </c>
      <c r="D11" s="191">
        <v>7</v>
      </c>
      <c r="E11" s="191">
        <v>0</v>
      </c>
      <c r="F11" s="191">
        <v>2</v>
      </c>
      <c r="G11" s="191">
        <v>0</v>
      </c>
      <c r="H11" s="191">
        <v>0</v>
      </c>
      <c r="I11" s="191">
        <v>0</v>
      </c>
      <c r="J11" s="191">
        <v>0.5</v>
      </c>
      <c r="K11" s="191">
        <v>0</v>
      </c>
      <c r="L11" s="191">
        <v>0</v>
      </c>
      <c r="M11" s="191">
        <v>10</v>
      </c>
    </row>
    <row r="12" spans="2:13">
      <c r="B12" s="82" t="s">
        <v>1223</v>
      </c>
      <c r="C12" s="473">
        <v>13001</v>
      </c>
      <c r="D12" s="191">
        <v>14</v>
      </c>
      <c r="E12" s="191">
        <v>0</v>
      </c>
      <c r="F12" s="191">
        <v>0</v>
      </c>
      <c r="G12" s="191">
        <v>0</v>
      </c>
      <c r="H12" s="191">
        <v>1</v>
      </c>
      <c r="I12" s="191">
        <v>0</v>
      </c>
      <c r="J12" s="191">
        <v>0.5</v>
      </c>
      <c r="K12" s="191">
        <v>0</v>
      </c>
      <c r="L12" s="191">
        <v>0</v>
      </c>
      <c r="M12" s="191">
        <v>10</v>
      </c>
    </row>
    <row r="13" spans="2:13">
      <c r="B13" s="82" t="s">
        <v>476</v>
      </c>
      <c r="C13" s="473">
        <v>50000</v>
      </c>
      <c r="D13" s="191">
        <v>14</v>
      </c>
      <c r="E13" s="191">
        <v>0</v>
      </c>
      <c r="F13" s="191">
        <v>0</v>
      </c>
      <c r="G13" s="191">
        <v>0</v>
      </c>
      <c r="H13" s="191">
        <v>1</v>
      </c>
      <c r="I13" s="191">
        <v>0</v>
      </c>
      <c r="J13" s="191">
        <v>0.5</v>
      </c>
      <c r="K13" s="191">
        <v>0</v>
      </c>
      <c r="L13" s="191">
        <v>0</v>
      </c>
      <c r="M13" s="191">
        <v>10</v>
      </c>
    </row>
    <row r="14" spans="2:13">
      <c r="B14" s="82" t="s">
        <v>26</v>
      </c>
      <c r="C14" s="473" t="s">
        <v>477</v>
      </c>
      <c r="D14" s="191">
        <v>0</v>
      </c>
      <c r="E14" s="191">
        <v>0</v>
      </c>
      <c r="F14" s="191">
        <v>2.5</v>
      </c>
      <c r="G14" s="191">
        <v>1</v>
      </c>
      <c r="H14" s="191">
        <v>0</v>
      </c>
      <c r="I14" s="191">
        <v>0</v>
      </c>
      <c r="J14" s="191">
        <v>0.5</v>
      </c>
      <c r="K14" s="191">
        <v>0</v>
      </c>
      <c r="L14" s="191">
        <v>0</v>
      </c>
      <c r="M14" s="191">
        <v>10</v>
      </c>
    </row>
    <row r="15" spans="2:13">
      <c r="B15" s="82" t="s">
        <v>39</v>
      </c>
      <c r="C15" s="474" t="s">
        <v>478</v>
      </c>
      <c r="D15" s="191">
        <v>0</v>
      </c>
      <c r="E15" s="191">
        <v>0</v>
      </c>
      <c r="F15" s="191">
        <v>0</v>
      </c>
      <c r="G15" s="191">
        <v>0</v>
      </c>
      <c r="H15" s="191">
        <v>2</v>
      </c>
      <c r="I15" s="191">
        <v>1</v>
      </c>
      <c r="J15" s="191">
        <v>0.5</v>
      </c>
      <c r="K15" s="191">
        <v>0</v>
      </c>
      <c r="L15" s="191">
        <v>0</v>
      </c>
      <c r="M15" s="191">
        <v>10</v>
      </c>
    </row>
    <row r="16" spans="2:13">
      <c r="B16" s="82" t="s">
        <v>27</v>
      </c>
      <c r="C16" s="473" t="s">
        <v>479</v>
      </c>
      <c r="D16" s="191">
        <v>7</v>
      </c>
      <c r="E16" s="191">
        <v>0</v>
      </c>
      <c r="F16" s="191">
        <v>0</v>
      </c>
      <c r="G16" s="191">
        <v>2</v>
      </c>
      <c r="H16" s="191">
        <v>0</v>
      </c>
      <c r="I16" s="191">
        <v>0</v>
      </c>
      <c r="J16" s="191">
        <v>0.5</v>
      </c>
      <c r="K16" s="191">
        <v>0</v>
      </c>
      <c r="L16" s="191">
        <v>0</v>
      </c>
      <c r="M16" s="191">
        <v>10</v>
      </c>
    </row>
    <row r="17" spans="2:17">
      <c r="B17" s="82" t="s">
        <v>43</v>
      </c>
      <c r="C17" s="474" t="s">
        <v>480</v>
      </c>
      <c r="D17" s="191">
        <v>0</v>
      </c>
      <c r="E17" s="191">
        <v>0</v>
      </c>
      <c r="F17" s="191">
        <v>2.5</v>
      </c>
      <c r="G17" s="191">
        <v>1</v>
      </c>
      <c r="H17" s="191">
        <v>0</v>
      </c>
      <c r="I17" s="191">
        <v>0</v>
      </c>
      <c r="J17" s="191">
        <v>0.5</v>
      </c>
      <c r="K17" s="191">
        <v>0</v>
      </c>
      <c r="L17" s="191">
        <v>0</v>
      </c>
      <c r="M17" s="191">
        <v>10</v>
      </c>
    </row>
    <row r="18" spans="2:17">
      <c r="B18" s="82" t="s">
        <v>41</v>
      </c>
      <c r="C18" s="474" t="s">
        <v>481</v>
      </c>
      <c r="D18" s="191">
        <v>0</v>
      </c>
      <c r="E18" s="191">
        <v>0</v>
      </c>
      <c r="F18" s="191">
        <v>0</v>
      </c>
      <c r="G18" s="191">
        <v>0</v>
      </c>
      <c r="H18" s="191">
        <v>2</v>
      </c>
      <c r="I18" s="191">
        <v>1</v>
      </c>
      <c r="J18" s="191">
        <v>0.5</v>
      </c>
      <c r="K18" s="191">
        <v>0</v>
      </c>
      <c r="L18" s="191">
        <v>0</v>
      </c>
      <c r="M18" s="191">
        <v>10</v>
      </c>
    </row>
    <row r="19" spans="2:17">
      <c r="B19" s="191"/>
      <c r="C19" s="475"/>
      <c r="D19" s="191"/>
      <c r="E19" s="191"/>
      <c r="F19" s="191"/>
      <c r="G19" s="191"/>
      <c r="H19" s="191"/>
      <c r="I19" s="191"/>
      <c r="J19" s="191"/>
      <c r="K19" s="191"/>
      <c r="L19" s="191"/>
      <c r="M19" s="191"/>
    </row>
    <row r="20" spans="2:17">
      <c r="B20" s="191"/>
      <c r="C20" s="276" t="s">
        <v>474</v>
      </c>
      <c r="D20" s="188" t="s">
        <v>246</v>
      </c>
      <c r="E20" s="188" t="s">
        <v>10</v>
      </c>
      <c r="F20" s="189" t="s">
        <v>4</v>
      </c>
      <c r="G20" s="188" t="s">
        <v>5</v>
      </c>
      <c r="H20" s="189" t="s">
        <v>240</v>
      </c>
      <c r="I20" s="188" t="s">
        <v>241</v>
      </c>
      <c r="J20" s="188" t="s">
        <v>249</v>
      </c>
      <c r="K20" s="189" t="s">
        <v>242</v>
      </c>
      <c r="L20" s="189" t="s">
        <v>243</v>
      </c>
      <c r="M20" s="188" t="s">
        <v>252</v>
      </c>
    </row>
    <row r="21" spans="2:17">
      <c r="B21" s="82" t="s">
        <v>301</v>
      </c>
      <c r="C21" s="190">
        <v>10400</v>
      </c>
      <c r="D21" s="191">
        <v>0</v>
      </c>
      <c r="E21" s="191">
        <v>0</v>
      </c>
      <c r="F21" s="191">
        <v>2.5</v>
      </c>
      <c r="G21" s="191">
        <v>1</v>
      </c>
      <c r="H21" s="191">
        <v>0</v>
      </c>
      <c r="I21" s="191">
        <v>0</v>
      </c>
      <c r="J21" s="191">
        <v>0.5</v>
      </c>
      <c r="K21" s="191">
        <v>0</v>
      </c>
      <c r="L21" s="191">
        <v>0</v>
      </c>
      <c r="M21" s="191">
        <v>10</v>
      </c>
      <c r="N21" s="1" t="s">
        <v>4</v>
      </c>
      <c r="O21" s="1" t="s">
        <v>510</v>
      </c>
      <c r="P21" s="1" t="s">
        <v>695</v>
      </c>
      <c r="Q21" s="1" t="s">
        <v>1243</v>
      </c>
    </row>
    <row r="22" spans="2:17">
      <c r="B22" s="82" t="s">
        <v>303</v>
      </c>
      <c r="C22" s="190">
        <v>13001</v>
      </c>
      <c r="D22" s="191">
        <v>14</v>
      </c>
      <c r="E22" s="191">
        <v>0</v>
      </c>
      <c r="F22" s="191">
        <v>0</v>
      </c>
      <c r="G22" s="191">
        <v>0</v>
      </c>
      <c r="H22" s="191">
        <v>1</v>
      </c>
      <c r="I22" s="191">
        <v>0</v>
      </c>
      <c r="J22" s="191">
        <v>0.5</v>
      </c>
      <c r="K22" s="191">
        <v>0</v>
      </c>
      <c r="L22" s="191">
        <v>0</v>
      </c>
      <c r="M22" s="191">
        <v>10</v>
      </c>
      <c r="N22" s="1" t="s">
        <v>9</v>
      </c>
      <c r="O22" s="1" t="s">
        <v>510</v>
      </c>
      <c r="P22" s="1" t="s">
        <v>695</v>
      </c>
      <c r="Q22" s="1" t="s">
        <v>6</v>
      </c>
    </row>
    <row r="23" spans="2:17">
      <c r="B23" s="82" t="s">
        <v>305</v>
      </c>
      <c r="C23" s="190">
        <v>10400</v>
      </c>
      <c r="D23" s="191">
        <v>7</v>
      </c>
      <c r="E23" s="191">
        <v>0</v>
      </c>
      <c r="F23" s="191">
        <v>0</v>
      </c>
      <c r="G23" s="191">
        <v>2</v>
      </c>
      <c r="H23" s="191">
        <v>0</v>
      </c>
      <c r="I23" s="191">
        <v>0</v>
      </c>
      <c r="J23" s="191">
        <v>0.5</v>
      </c>
      <c r="K23" s="191">
        <v>0</v>
      </c>
      <c r="L23" s="191">
        <v>0</v>
      </c>
      <c r="M23" s="191">
        <v>10</v>
      </c>
      <c r="N23" s="1" t="s">
        <v>4</v>
      </c>
      <c r="O23" s="1" t="s">
        <v>510</v>
      </c>
      <c r="P23" s="1" t="s">
        <v>695</v>
      </c>
      <c r="Q23" s="1" t="s">
        <v>9</v>
      </c>
    </row>
    <row r="24" spans="2:17">
      <c r="B24" s="82" t="s">
        <v>307</v>
      </c>
      <c r="C24" s="190">
        <v>10310</v>
      </c>
      <c r="D24" s="191">
        <v>7</v>
      </c>
      <c r="E24" s="191">
        <v>0</v>
      </c>
      <c r="F24" s="191">
        <v>0</v>
      </c>
      <c r="G24" s="191">
        <v>0</v>
      </c>
      <c r="H24" s="191">
        <v>0</v>
      </c>
      <c r="I24" s="191">
        <v>0</v>
      </c>
      <c r="J24" s="191">
        <v>0.5</v>
      </c>
      <c r="K24" s="191">
        <v>0</v>
      </c>
      <c r="L24" s="191">
        <v>10</v>
      </c>
      <c r="M24" s="191">
        <v>10</v>
      </c>
      <c r="N24" s="1" t="s">
        <v>694</v>
      </c>
      <c r="O24" s="1" t="s">
        <v>510</v>
      </c>
      <c r="P24" s="1" t="s">
        <v>695</v>
      </c>
      <c r="Q24" s="1" t="s">
        <v>9</v>
      </c>
    </row>
    <row r="25" spans="2:17">
      <c r="B25" s="82" t="s">
        <v>309</v>
      </c>
      <c r="C25" s="190">
        <v>14000</v>
      </c>
      <c r="D25" s="191">
        <v>0</v>
      </c>
      <c r="E25" s="191">
        <v>0</v>
      </c>
      <c r="F25" s="191">
        <v>0</v>
      </c>
      <c r="G25" s="191">
        <v>0</v>
      </c>
      <c r="H25" s="191">
        <v>2</v>
      </c>
      <c r="I25" s="191">
        <v>1</v>
      </c>
      <c r="J25" s="191">
        <v>0.5</v>
      </c>
      <c r="K25" s="191">
        <v>0</v>
      </c>
      <c r="L25" s="191">
        <v>0</v>
      </c>
      <c r="M25" s="191">
        <v>10</v>
      </c>
      <c r="N25" s="1" t="s">
        <v>6</v>
      </c>
      <c r="O25" s="1" t="s">
        <v>510</v>
      </c>
      <c r="P25" s="1" t="s">
        <v>695</v>
      </c>
      <c r="Q25" s="1" t="s">
        <v>509</v>
      </c>
    </row>
    <row r="26" spans="2:17">
      <c r="B26" s="82" t="s">
        <v>311</v>
      </c>
      <c r="C26" s="192">
        <v>13001</v>
      </c>
      <c r="D26" s="191">
        <v>14</v>
      </c>
      <c r="E26" s="191">
        <v>0</v>
      </c>
      <c r="F26" s="191">
        <v>0</v>
      </c>
      <c r="G26" s="191">
        <v>0</v>
      </c>
      <c r="H26" s="191">
        <v>1</v>
      </c>
      <c r="I26" s="191">
        <v>0</v>
      </c>
      <c r="J26" s="191">
        <v>0.5</v>
      </c>
      <c r="K26" s="191">
        <v>0</v>
      </c>
      <c r="L26" s="191">
        <v>0</v>
      </c>
      <c r="M26" s="191">
        <v>10</v>
      </c>
      <c r="N26" s="1" t="s">
        <v>9</v>
      </c>
      <c r="O26" s="1" t="s">
        <v>510</v>
      </c>
      <c r="P26" s="1" t="s">
        <v>695</v>
      </c>
      <c r="Q26" s="1" t="s">
        <v>6</v>
      </c>
    </row>
    <row r="27" spans="2:17">
      <c r="B27" s="82" t="s">
        <v>1209</v>
      </c>
      <c r="C27" s="190">
        <v>14000</v>
      </c>
      <c r="D27" s="191">
        <v>0</v>
      </c>
      <c r="E27" s="191">
        <v>0</v>
      </c>
      <c r="F27" s="191">
        <v>0</v>
      </c>
      <c r="G27" s="191">
        <v>0</v>
      </c>
      <c r="H27" s="191">
        <v>2</v>
      </c>
      <c r="I27" s="191">
        <v>1</v>
      </c>
      <c r="J27" s="191">
        <v>0.5</v>
      </c>
      <c r="K27" s="191">
        <v>0</v>
      </c>
      <c r="L27" s="191">
        <v>0</v>
      </c>
      <c r="M27" s="191">
        <v>10</v>
      </c>
      <c r="N27" s="1" t="s">
        <v>6</v>
      </c>
      <c r="O27" s="1" t="s">
        <v>510</v>
      </c>
      <c r="P27" s="1" t="s">
        <v>695</v>
      </c>
      <c r="Q27" s="1" t="s">
        <v>509</v>
      </c>
    </row>
    <row r="28" spans="2:17">
      <c r="B28" s="82" t="s">
        <v>1210</v>
      </c>
      <c r="C28" s="190">
        <v>10400</v>
      </c>
      <c r="D28" s="191">
        <v>0</v>
      </c>
      <c r="E28" s="191">
        <v>0</v>
      </c>
      <c r="F28" s="191">
        <v>2.5</v>
      </c>
      <c r="G28" s="191">
        <v>1</v>
      </c>
      <c r="H28" s="191">
        <v>0</v>
      </c>
      <c r="I28" s="191">
        <v>0</v>
      </c>
      <c r="J28" s="191">
        <v>0.5</v>
      </c>
      <c r="K28" s="191">
        <v>0</v>
      </c>
      <c r="L28" s="191">
        <v>0</v>
      </c>
      <c r="M28" s="191">
        <v>10</v>
      </c>
      <c r="N28" s="1" t="s">
        <v>4</v>
      </c>
      <c r="O28" s="1" t="s">
        <v>510</v>
      </c>
      <c r="P28" s="1" t="s">
        <v>695</v>
      </c>
      <c r="Q28" s="1" t="s">
        <v>5</v>
      </c>
    </row>
    <row r="29" spans="2:17">
      <c r="B29" s="82" t="s">
        <v>1211</v>
      </c>
      <c r="C29" s="192">
        <v>13001</v>
      </c>
      <c r="D29" s="191">
        <v>0</v>
      </c>
      <c r="E29" s="191">
        <v>0</v>
      </c>
      <c r="F29" s="191">
        <v>0</v>
      </c>
      <c r="G29" s="191">
        <v>1</v>
      </c>
      <c r="H29" s="191">
        <v>0</v>
      </c>
      <c r="I29" s="191">
        <v>0</v>
      </c>
      <c r="J29" s="191">
        <v>0.5</v>
      </c>
      <c r="K29" s="191">
        <v>0</v>
      </c>
      <c r="L29" s="191">
        <v>10</v>
      </c>
      <c r="M29" s="191">
        <v>10</v>
      </c>
      <c r="N29" s="1" t="s">
        <v>694</v>
      </c>
      <c r="O29" s="1" t="s">
        <v>510</v>
      </c>
      <c r="P29" s="1" t="s">
        <v>695</v>
      </c>
      <c r="Q29" s="1" t="s">
        <v>5</v>
      </c>
    </row>
    <row r="33" spans="2:17">
      <c r="B33" s="448" t="s">
        <v>1056</v>
      </c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</row>
    <row r="34" spans="2:17">
      <c r="B34" s="205"/>
      <c r="C34" s="142" t="s">
        <v>693</v>
      </c>
      <c r="D34" s="142" t="s">
        <v>9</v>
      </c>
      <c r="E34" s="142" t="s">
        <v>10</v>
      </c>
      <c r="F34" s="142" t="s">
        <v>4</v>
      </c>
      <c r="G34" s="142" t="s">
        <v>5</v>
      </c>
      <c r="H34" s="142" t="s">
        <v>6</v>
      </c>
      <c r="I34" s="142" t="s">
        <v>509</v>
      </c>
      <c r="J34" s="142" t="s">
        <v>510</v>
      </c>
      <c r="K34" s="142" t="s">
        <v>611</v>
      </c>
      <c r="L34" s="142" t="s">
        <v>694</v>
      </c>
      <c r="M34" s="142" t="s">
        <v>695</v>
      </c>
    </row>
    <row r="35" spans="2:17">
      <c r="B35" s="449" t="s">
        <v>301</v>
      </c>
      <c r="C35" s="205">
        <v>10400</v>
      </c>
      <c r="D35" s="205">
        <v>0</v>
      </c>
      <c r="E35" s="205">
        <v>0</v>
      </c>
      <c r="F35" s="205">
        <v>2.5</v>
      </c>
      <c r="G35" s="450">
        <v>1</v>
      </c>
      <c r="H35" s="205">
        <v>0</v>
      </c>
      <c r="I35" s="205">
        <v>0</v>
      </c>
      <c r="J35" s="205">
        <v>0.5</v>
      </c>
      <c r="K35" s="205">
        <v>0</v>
      </c>
      <c r="L35" s="205">
        <v>0</v>
      </c>
      <c r="M35" s="205">
        <v>10</v>
      </c>
      <c r="N35" s="1" t="s">
        <v>55</v>
      </c>
      <c r="O35" s="1" t="s">
        <v>8</v>
      </c>
      <c r="P35" s="1" t="s">
        <v>252</v>
      </c>
      <c r="Q35" s="1" t="s">
        <v>1219</v>
      </c>
    </row>
    <row r="36" spans="2:17">
      <c r="B36" s="449" t="s">
        <v>303</v>
      </c>
      <c r="C36" s="205">
        <v>13001</v>
      </c>
      <c r="D36" s="205">
        <v>14</v>
      </c>
      <c r="E36" s="205">
        <v>0</v>
      </c>
      <c r="F36" s="205">
        <v>0</v>
      </c>
      <c r="G36" s="205">
        <v>0</v>
      </c>
      <c r="H36" s="450">
        <v>1</v>
      </c>
      <c r="I36" s="205">
        <v>0</v>
      </c>
      <c r="J36" s="205">
        <v>0.5</v>
      </c>
      <c r="K36" s="205">
        <v>0</v>
      </c>
      <c r="L36" s="205">
        <v>0</v>
      </c>
      <c r="M36" s="205">
        <v>10</v>
      </c>
      <c r="N36" s="1" t="s">
        <v>32</v>
      </c>
      <c r="O36" s="1" t="s">
        <v>8</v>
      </c>
      <c r="P36" s="1" t="s">
        <v>252</v>
      </c>
      <c r="Q36" s="1" t="s">
        <v>240</v>
      </c>
    </row>
    <row r="37" spans="2:17">
      <c r="B37" s="449" t="s">
        <v>305</v>
      </c>
      <c r="C37" s="205">
        <v>10400</v>
      </c>
      <c r="D37" s="450">
        <v>7</v>
      </c>
      <c r="E37" s="205">
        <v>0</v>
      </c>
      <c r="F37" s="205">
        <v>0</v>
      </c>
      <c r="G37" s="205">
        <v>2</v>
      </c>
      <c r="H37" s="205">
        <v>0</v>
      </c>
      <c r="I37" s="205">
        <v>0</v>
      </c>
      <c r="J37" s="205">
        <v>0.5</v>
      </c>
      <c r="K37" s="205">
        <v>0</v>
      </c>
      <c r="L37" s="205">
        <v>0</v>
      </c>
      <c r="M37" s="205">
        <v>10</v>
      </c>
      <c r="N37" s="1" t="s">
        <v>1226</v>
      </c>
      <c r="O37" s="1" t="s">
        <v>8</v>
      </c>
      <c r="P37" s="1" t="s">
        <v>252</v>
      </c>
      <c r="Q37" s="1" t="s">
        <v>1240</v>
      </c>
    </row>
    <row r="38" spans="2:17">
      <c r="B38" s="449" t="s">
        <v>307</v>
      </c>
      <c r="C38" s="205">
        <v>13001</v>
      </c>
      <c r="D38" s="450">
        <v>7</v>
      </c>
      <c r="E38" s="205">
        <v>0</v>
      </c>
      <c r="F38" s="205">
        <v>0</v>
      </c>
      <c r="G38" s="205">
        <v>0</v>
      </c>
      <c r="H38" s="205">
        <v>0</v>
      </c>
      <c r="I38" s="205">
        <v>0</v>
      </c>
      <c r="J38" s="205">
        <v>0.5</v>
      </c>
      <c r="K38" s="205">
        <v>0</v>
      </c>
      <c r="L38" s="205">
        <v>10</v>
      </c>
      <c r="M38" s="205">
        <v>10</v>
      </c>
      <c r="N38" s="1" t="s">
        <v>694</v>
      </c>
      <c r="O38" s="1" t="s">
        <v>8</v>
      </c>
      <c r="P38" s="1" t="s">
        <v>252</v>
      </c>
      <c r="Q38" s="1" t="s">
        <v>1240</v>
      </c>
    </row>
    <row r="39" spans="2:17">
      <c r="B39" s="449" t="s">
        <v>309</v>
      </c>
      <c r="C39" s="205">
        <v>14000</v>
      </c>
      <c r="D39" s="205">
        <v>0</v>
      </c>
      <c r="E39" s="205">
        <v>0</v>
      </c>
      <c r="F39" s="205">
        <v>0</v>
      </c>
      <c r="G39" s="205">
        <v>0</v>
      </c>
      <c r="H39" s="205">
        <v>2</v>
      </c>
      <c r="I39" s="451">
        <v>1</v>
      </c>
      <c r="J39" s="450">
        <v>0.5</v>
      </c>
      <c r="K39" s="205">
        <v>0</v>
      </c>
      <c r="L39" s="205">
        <v>0</v>
      </c>
      <c r="M39" s="205">
        <v>10</v>
      </c>
      <c r="N39" s="1" t="s">
        <v>240</v>
      </c>
      <c r="O39" s="1" t="s">
        <v>8</v>
      </c>
      <c r="P39" s="1" t="s">
        <v>252</v>
      </c>
      <c r="Q39" s="1" t="s">
        <v>1241</v>
      </c>
    </row>
    <row r="40" spans="2:17">
      <c r="B40" s="449" t="s">
        <v>311</v>
      </c>
      <c r="C40" s="205">
        <v>13001</v>
      </c>
      <c r="D40" s="205">
        <v>14</v>
      </c>
      <c r="E40" s="205">
        <v>0</v>
      </c>
      <c r="F40" s="205">
        <v>0</v>
      </c>
      <c r="G40" s="205">
        <v>0</v>
      </c>
      <c r="H40" s="450">
        <v>1</v>
      </c>
      <c r="I40" s="205">
        <v>0</v>
      </c>
      <c r="J40" s="205">
        <v>0.5</v>
      </c>
      <c r="K40" s="205">
        <v>0</v>
      </c>
      <c r="L40" s="205">
        <v>0</v>
      </c>
      <c r="M40" s="205">
        <v>10</v>
      </c>
      <c r="N40" s="1" t="s">
        <v>32</v>
      </c>
      <c r="O40" s="1" t="s">
        <v>8</v>
      </c>
      <c r="P40" s="1" t="s">
        <v>252</v>
      </c>
      <c r="Q40" s="1" t="s">
        <v>1244</v>
      </c>
    </row>
    <row r="41" spans="2:17">
      <c r="B41" s="449" t="s">
        <v>1209</v>
      </c>
      <c r="C41" s="205">
        <v>14000</v>
      </c>
      <c r="D41" s="205">
        <v>0</v>
      </c>
      <c r="E41" s="205">
        <v>0</v>
      </c>
      <c r="F41" s="205">
        <v>0</v>
      </c>
      <c r="G41" s="205">
        <v>0</v>
      </c>
      <c r="H41" s="205">
        <v>2</v>
      </c>
      <c r="I41" s="451">
        <v>1</v>
      </c>
      <c r="J41" s="450">
        <v>0.5</v>
      </c>
      <c r="K41" s="205">
        <v>0</v>
      </c>
      <c r="L41" s="205">
        <v>0</v>
      </c>
      <c r="M41" s="205">
        <v>10</v>
      </c>
      <c r="N41" s="1" t="s">
        <v>240</v>
      </c>
      <c r="O41" s="1" t="s">
        <v>8</v>
      </c>
      <c r="P41" s="1" t="s">
        <v>252</v>
      </c>
      <c r="Q41" s="1" t="s">
        <v>1241</v>
      </c>
    </row>
    <row r="42" spans="2:17">
      <c r="B42" s="449" t="s">
        <v>1210</v>
      </c>
      <c r="C42" s="205">
        <v>10400</v>
      </c>
      <c r="D42" s="205">
        <v>0</v>
      </c>
      <c r="E42" s="205">
        <v>0</v>
      </c>
      <c r="F42" s="205">
        <v>2.5</v>
      </c>
      <c r="G42" s="205">
        <v>1</v>
      </c>
      <c r="H42" s="205">
        <v>0</v>
      </c>
      <c r="I42" s="451">
        <v>0</v>
      </c>
      <c r="J42" s="450">
        <v>0.5</v>
      </c>
      <c r="K42" s="205">
        <v>0</v>
      </c>
      <c r="L42" s="205">
        <v>0</v>
      </c>
      <c r="M42" s="205">
        <v>10</v>
      </c>
      <c r="N42" s="1" t="s">
        <v>55</v>
      </c>
      <c r="O42" s="1" t="s">
        <v>8</v>
      </c>
      <c r="P42" s="1" t="s">
        <v>252</v>
      </c>
      <c r="Q42" s="1" t="s">
        <v>1219</v>
      </c>
    </row>
    <row r="43" spans="2:17">
      <c r="B43" s="449" t="s">
        <v>1211</v>
      </c>
      <c r="C43" s="205">
        <v>13001</v>
      </c>
      <c r="D43" s="205">
        <v>0</v>
      </c>
      <c r="E43" s="205">
        <v>0</v>
      </c>
      <c r="F43" s="205">
        <v>0</v>
      </c>
      <c r="G43" s="450">
        <v>1</v>
      </c>
      <c r="H43" s="205">
        <v>0</v>
      </c>
      <c r="I43" s="205">
        <v>0</v>
      </c>
      <c r="J43" s="205">
        <v>0.5</v>
      </c>
      <c r="K43" s="205">
        <v>0</v>
      </c>
      <c r="L43" s="205">
        <v>10</v>
      </c>
      <c r="M43" s="205">
        <v>10</v>
      </c>
      <c r="N43" s="1" t="s">
        <v>1242</v>
      </c>
      <c r="O43" s="1" t="s">
        <v>8</v>
      </c>
      <c r="P43" s="1" t="s">
        <v>252</v>
      </c>
      <c r="Q43" s="1" t="s">
        <v>934</v>
      </c>
    </row>
    <row r="46" spans="2:17">
      <c r="C46" s="69" t="s">
        <v>1054</v>
      </c>
      <c r="D46" s="57" t="s">
        <v>32</v>
      </c>
      <c r="E46" s="57" t="s">
        <v>10</v>
      </c>
      <c r="F46" s="58" t="s">
        <v>4</v>
      </c>
      <c r="G46" s="57" t="s">
        <v>5</v>
      </c>
      <c r="H46" s="58" t="s">
        <v>21</v>
      </c>
      <c r="I46" s="57" t="s">
        <v>7</v>
      </c>
      <c r="J46" s="57" t="s">
        <v>8</v>
      </c>
      <c r="K46" s="58" t="s">
        <v>13</v>
      </c>
      <c r="L46" s="58" t="s">
        <v>12</v>
      </c>
      <c r="M46" s="57" t="s">
        <v>14</v>
      </c>
    </row>
    <row r="47" spans="2:17">
      <c r="C47" s="71" t="s">
        <v>302</v>
      </c>
      <c r="D47" s="72">
        <f>IF(属性投放!D57="","",属性投放!D57)</f>
        <v>1</v>
      </c>
      <c r="E47" s="72" t="str">
        <f>IF(属性投放!E57="","",属性投放!E57)</f>
        <v/>
      </c>
      <c r="F47" s="72">
        <f>IF(属性投放!F57="","",属性投放!F57)</f>
        <v>1</v>
      </c>
      <c r="G47" s="72" t="str">
        <f>IF(属性投放!G57="","",属性投放!G57)</f>
        <v/>
      </c>
      <c r="H47" s="72" t="str">
        <f>IF(属性投放!H57="","",属性投放!H57)</f>
        <v/>
      </c>
      <c r="I47" s="72">
        <f>IF(属性投放!I57="","",属性投放!I57)</f>
        <v>1</v>
      </c>
      <c r="J47" s="72">
        <f>IF(属性投放!J57="","",属性投放!J57)</f>
        <v>1</v>
      </c>
      <c r="K47" s="72" t="str">
        <f>IF(属性投放!K57="","",属性投放!K57)</f>
        <v/>
      </c>
      <c r="L47" s="72" t="str">
        <f>IF(属性投放!L57="","",属性投放!L57)</f>
        <v/>
      </c>
      <c r="M47" s="72" t="str">
        <f>IF(属性投放!M57="","",属性投放!M57)</f>
        <v/>
      </c>
    </row>
    <row r="48" spans="2:17">
      <c r="C48" s="71" t="s">
        <v>304</v>
      </c>
      <c r="D48" s="72" t="str">
        <f>IF(属性投放!D58="","",属性投放!D58)</f>
        <v/>
      </c>
      <c r="E48" s="72" t="str">
        <f>IF(属性投放!E58="","",属性投放!E58)</f>
        <v/>
      </c>
      <c r="F48" s="72" t="str">
        <f>IF(属性投放!F58="","",属性投放!F58)</f>
        <v/>
      </c>
      <c r="G48" s="72" t="str">
        <f>IF(属性投放!G58="","",属性投放!G58)</f>
        <v/>
      </c>
      <c r="H48" s="72" t="str">
        <f>IF(属性投放!H58="","",属性投放!H58)</f>
        <v/>
      </c>
      <c r="I48" s="72" t="str">
        <f>IF(属性投放!I58="","",属性投放!I58)</f>
        <v/>
      </c>
      <c r="J48" s="72" t="str">
        <f>IF(属性投放!J58="","",属性投放!J58)</f>
        <v/>
      </c>
      <c r="K48" s="72" t="str">
        <f>IF(属性投放!K58="","",属性投放!K58)</f>
        <v/>
      </c>
      <c r="L48" s="72" t="str">
        <f>IF(属性投放!L58="","",属性投放!L58)</f>
        <v/>
      </c>
      <c r="M48" s="72" t="str">
        <f>IF(属性投放!M58="","",属性投放!M58)</f>
        <v/>
      </c>
    </row>
    <row r="49" spans="3:13">
      <c r="C49" s="71" t="s">
        <v>306</v>
      </c>
      <c r="D49" s="72" t="str">
        <f>IF(属性投放!D59="","",属性投放!D59)</f>
        <v/>
      </c>
      <c r="E49" s="72" t="str">
        <f>IF(属性投放!E59="","",属性投放!E59)</f>
        <v/>
      </c>
      <c r="F49" s="72" t="str">
        <f>IF(属性投放!F59="","",属性投放!F59)</f>
        <v/>
      </c>
      <c r="G49" s="72" t="str">
        <f>IF(属性投放!G59="","",属性投放!G59)</f>
        <v/>
      </c>
      <c r="H49" s="72" t="str">
        <f>IF(属性投放!H59="","",属性投放!H59)</f>
        <v/>
      </c>
      <c r="I49" s="72" t="str">
        <f>IF(属性投放!I59="","",属性投放!I59)</f>
        <v/>
      </c>
      <c r="J49" s="72" t="str">
        <f>IF(属性投放!J59="","",属性投放!J59)</f>
        <v/>
      </c>
      <c r="K49" s="72" t="str">
        <f>IF(属性投放!K59="","",属性投放!K59)</f>
        <v/>
      </c>
      <c r="L49" s="72" t="str">
        <f>IF(属性投放!L59="","",属性投放!L59)</f>
        <v/>
      </c>
      <c r="M49" s="72" t="str">
        <f>IF(属性投放!M59="","",属性投放!M59)</f>
        <v/>
      </c>
    </row>
    <row r="50" spans="3:13">
      <c r="C50" s="71" t="s">
        <v>308</v>
      </c>
      <c r="D50" s="72" t="str">
        <f>IF(属性投放!D60="","",属性投放!D60)</f>
        <v/>
      </c>
      <c r="E50" s="72" t="str">
        <f>IF(属性投放!E60="","",属性投放!E60)</f>
        <v/>
      </c>
      <c r="F50" s="72" t="str">
        <f>IF(属性投放!F60="","",属性投放!F60)</f>
        <v/>
      </c>
      <c r="G50" s="72" t="str">
        <f>IF(属性投放!G60="","",属性投放!G60)</f>
        <v/>
      </c>
      <c r="H50" s="72" t="str">
        <f>IF(属性投放!H60="","",属性投放!H60)</f>
        <v/>
      </c>
      <c r="I50" s="72" t="str">
        <f>IF(属性投放!I60="","",属性投放!I60)</f>
        <v/>
      </c>
      <c r="J50" s="72" t="str">
        <f>IF(属性投放!J60="","",属性投放!J60)</f>
        <v/>
      </c>
      <c r="K50" s="72" t="str">
        <f>IF(属性投放!K60="","",属性投放!K60)</f>
        <v/>
      </c>
      <c r="L50" s="72" t="str">
        <f>IF(属性投放!L60="","",属性投放!L60)</f>
        <v/>
      </c>
      <c r="M50" s="72" t="str">
        <f>IF(属性投放!M60="","",属性投放!M60)</f>
        <v/>
      </c>
    </row>
    <row r="51" spans="3:13">
      <c r="C51" s="71" t="s">
        <v>310</v>
      </c>
      <c r="D51" s="72" t="str">
        <f>IF(属性投放!D61="","",属性投放!D61)</f>
        <v/>
      </c>
      <c r="E51" s="72">
        <f>IF(属性投放!E61="","",属性投放!E61)</f>
        <v>1</v>
      </c>
      <c r="F51" s="72" t="str">
        <f>IF(属性投放!F61="","",属性投放!F61)</f>
        <v/>
      </c>
      <c r="G51" s="72">
        <f>IF(属性投放!G61="","",属性投放!G61)</f>
        <v>1</v>
      </c>
      <c r="H51" s="72">
        <f>IF(属性投放!H61="","",属性投放!H61)</f>
        <v>1</v>
      </c>
      <c r="I51" s="72" t="str">
        <f>IF(属性投放!I61="","",属性投放!I61)</f>
        <v/>
      </c>
      <c r="J51" s="72" t="str">
        <f>IF(属性投放!J61="","",属性投放!J61)</f>
        <v/>
      </c>
      <c r="K51" s="72" t="str">
        <f>IF(属性投放!K61="","",属性投放!K61)</f>
        <v/>
      </c>
      <c r="L51" s="72" t="str">
        <f>IF(属性投放!L61="","",属性投放!L61)</f>
        <v/>
      </c>
      <c r="M51" s="72" t="str">
        <f>IF(属性投放!M61="","",属性投放!M61)</f>
        <v/>
      </c>
    </row>
    <row r="52" spans="3:13">
      <c r="C52" s="71" t="s">
        <v>312</v>
      </c>
      <c r="D52" s="72" t="str">
        <f>IF(属性投放!D62="","",属性投放!D62)</f>
        <v/>
      </c>
      <c r="E52" s="72" t="str">
        <f>IF(属性投放!E62="","",属性投放!E62)</f>
        <v/>
      </c>
      <c r="F52" s="72" t="str">
        <f>IF(属性投放!F62="","",属性投放!F62)</f>
        <v/>
      </c>
      <c r="G52" s="72" t="str">
        <f>IF(属性投放!G62="","",属性投放!G62)</f>
        <v/>
      </c>
      <c r="H52" s="72" t="str">
        <f>IF(属性投放!H62="","",属性投放!H62)</f>
        <v/>
      </c>
      <c r="I52" s="72" t="str">
        <f>IF(属性投放!I62="","",属性投放!I62)</f>
        <v/>
      </c>
      <c r="J52" s="72" t="str">
        <f>IF(属性投放!J62="","",属性投放!J62)</f>
        <v/>
      </c>
      <c r="K52" s="72">
        <f>IF(属性投放!K62="","",属性投放!K62)</f>
        <v>1</v>
      </c>
      <c r="L52" s="72" t="str">
        <f>IF(属性投放!L62="","",属性投放!L62)</f>
        <v/>
      </c>
      <c r="M52" s="72" t="str">
        <f>IF(属性投放!M62="","",属性投放!M62)</f>
        <v/>
      </c>
    </row>
    <row r="53" spans="3:13">
      <c r="C53" s="44" t="s">
        <v>1209</v>
      </c>
      <c r="D53" s="72" t="str">
        <f>IF(属性投放!D63="","",属性投放!D63)</f>
        <v/>
      </c>
      <c r="E53" s="72" t="str">
        <f>IF(属性投放!E63="","",属性投放!E63)</f>
        <v/>
      </c>
      <c r="F53" s="72" t="str">
        <f>IF(属性投放!F63="","",属性投放!F63)</f>
        <v/>
      </c>
      <c r="G53" s="72" t="str">
        <f>IF(属性投放!G63="","",属性投放!G63)</f>
        <v/>
      </c>
      <c r="H53" s="72" t="str">
        <f>IF(属性投放!H63="","",属性投放!H63)</f>
        <v/>
      </c>
      <c r="I53" s="72" t="str">
        <f>IF(属性投放!I63="","",属性投放!I63)</f>
        <v/>
      </c>
      <c r="J53" s="72" t="str">
        <f>IF(属性投放!J63="","",属性投放!J63)</f>
        <v/>
      </c>
      <c r="K53" s="72" t="str">
        <f>IF(属性投放!K63="","",属性投放!K63)</f>
        <v/>
      </c>
      <c r="L53" s="72" t="str">
        <f>IF(属性投放!L63="","",属性投放!L63)</f>
        <v/>
      </c>
      <c r="M53" s="72" t="str">
        <f>IF(属性投放!M63="","",属性投放!M63)</f>
        <v/>
      </c>
    </row>
    <row r="54" spans="3:13">
      <c r="C54" s="44" t="s">
        <v>1210</v>
      </c>
      <c r="D54" s="72" t="str">
        <f>IF(属性投放!D64="","",属性投放!D64)</f>
        <v/>
      </c>
      <c r="E54" s="72" t="str">
        <f>IF(属性投放!E64="","",属性投放!E64)</f>
        <v/>
      </c>
      <c r="F54" s="72" t="str">
        <f>IF(属性投放!F64="","",属性投放!F64)</f>
        <v/>
      </c>
      <c r="G54" s="72" t="str">
        <f>IF(属性投放!G64="","",属性投放!G64)</f>
        <v/>
      </c>
      <c r="H54" s="72" t="str">
        <f>IF(属性投放!H64="","",属性投放!H64)</f>
        <v/>
      </c>
      <c r="I54" s="72" t="str">
        <f>IF(属性投放!I64="","",属性投放!I64)</f>
        <v/>
      </c>
      <c r="J54" s="72" t="str">
        <f>IF(属性投放!J64="","",属性投放!J64)</f>
        <v/>
      </c>
      <c r="K54" s="72" t="str">
        <f>IF(属性投放!K64="","",属性投放!K64)</f>
        <v/>
      </c>
      <c r="L54" s="72" t="str">
        <f>IF(属性投放!L64="","",属性投放!L64)</f>
        <v/>
      </c>
      <c r="M54" s="72" t="str">
        <f>IF(属性投放!M64="","",属性投放!M64)</f>
        <v/>
      </c>
    </row>
    <row r="55" spans="3:13">
      <c r="C55" s="44" t="s">
        <v>1211</v>
      </c>
      <c r="D55" s="72" t="str">
        <f>IF(属性投放!D65="","",属性投放!D65)</f>
        <v/>
      </c>
      <c r="E55" s="72" t="str">
        <f>IF(属性投放!E65="","",属性投放!E65)</f>
        <v/>
      </c>
      <c r="F55" s="72" t="str">
        <f>IF(属性投放!F65="","",属性投放!F65)</f>
        <v/>
      </c>
      <c r="G55" s="72" t="str">
        <f>IF(属性投放!G65="","",属性投放!G65)</f>
        <v/>
      </c>
      <c r="H55" s="72" t="str">
        <f>IF(属性投放!H65="","",属性投放!H65)</f>
        <v/>
      </c>
      <c r="I55" s="72" t="str">
        <f>IF(属性投放!I65="","",属性投放!I65)</f>
        <v/>
      </c>
      <c r="J55" s="72" t="str">
        <f>IF(属性投放!J65="","",属性投放!J65)</f>
        <v/>
      </c>
      <c r="K55" s="72" t="str">
        <f>IF(属性投放!K65="","",属性投放!K65)</f>
        <v/>
      </c>
      <c r="L55" s="72">
        <f>IF(属性投放!L65="","",属性投放!L65)</f>
        <v>1</v>
      </c>
      <c r="M55" s="72">
        <f>IF(属性投放!M65="","",属性投放!M65)</f>
        <v>1</v>
      </c>
    </row>
  </sheetData>
  <phoneticPr fontId="1" type="noConversion"/>
  <pageMargins left="0.7" right="0.7" top="0.75" bottom="0.75" header="0.3" footer="0.3"/>
  <ignoredErrors>
    <ignoredError sqref="C14:C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4:T60"/>
  <sheetViews>
    <sheetView workbookViewId="0">
      <selection activeCell="O29" sqref="O29"/>
    </sheetView>
  </sheetViews>
  <sheetFormatPr defaultRowHeight="12"/>
  <cols>
    <col min="1" max="1" width="9" style="20"/>
    <col min="2" max="2" width="8.5" style="20" bestFit="1" customWidth="1"/>
    <col min="3" max="3" width="18.25" style="20" customWidth="1"/>
    <col min="4" max="4" width="14" style="20" customWidth="1"/>
    <col min="5" max="5" width="12.375" style="20" customWidth="1"/>
    <col min="6" max="6" width="10.25" style="20" customWidth="1"/>
    <col min="7" max="7" width="12.875" style="20" customWidth="1"/>
    <col min="8" max="8" width="11.375" style="20" customWidth="1"/>
    <col min="9" max="9" width="12.375" style="20" customWidth="1"/>
    <col min="10" max="12" width="9" style="20"/>
    <col min="13" max="13" width="11.375" style="20" bestFit="1" customWidth="1"/>
    <col min="14" max="16384" width="9" style="20"/>
  </cols>
  <sheetData>
    <row r="4" spans="2:8">
      <c r="C4" s="222" t="s">
        <v>410</v>
      </c>
      <c r="D4" s="222" t="s">
        <v>411</v>
      </c>
      <c r="E4" s="222" t="s">
        <v>469</v>
      </c>
      <c r="F4" s="222" t="s">
        <v>315</v>
      </c>
    </row>
    <row r="5" spans="2:8">
      <c r="B5" s="21" t="s">
        <v>4</v>
      </c>
      <c r="C5" s="20">
        <f>属性投放!E8</f>
        <v>0.1</v>
      </c>
      <c r="D5" s="20">
        <f>属性投放!F8</f>
        <v>1</v>
      </c>
      <c r="E5" s="20">
        <f>属性投放!G8</f>
        <v>0.12</v>
      </c>
      <c r="F5" s="20">
        <f>属性投放!H8</f>
        <v>0</v>
      </c>
      <c r="H5" s="2" t="s">
        <v>941</v>
      </c>
    </row>
    <row r="6" spans="2:8">
      <c r="B6" s="21" t="s">
        <v>6</v>
      </c>
      <c r="C6" s="20">
        <f>属性投放!E9</f>
        <v>0.5</v>
      </c>
      <c r="D6" s="20">
        <f>属性投放!F9</f>
        <v>2</v>
      </c>
      <c r="E6" s="20">
        <f>属性投放!G9</f>
        <v>0.12</v>
      </c>
      <c r="F6" s="20">
        <f>属性投放!H9</f>
        <v>0</v>
      </c>
      <c r="H6" s="20" t="s">
        <v>942</v>
      </c>
    </row>
    <row r="7" spans="2:8">
      <c r="B7" s="21" t="s">
        <v>412</v>
      </c>
      <c r="C7" s="20">
        <f>属性投放!E10</f>
        <v>0</v>
      </c>
      <c r="D7" s="20">
        <f>属性投放!F10</f>
        <v>3</v>
      </c>
      <c r="E7" s="20">
        <f>属性投放!G10</f>
        <v>0</v>
      </c>
      <c r="F7" s="20">
        <f>属性投放!H10</f>
        <v>0.06</v>
      </c>
      <c r="H7" s="20" t="s">
        <v>943</v>
      </c>
    </row>
    <row r="8" spans="2:8">
      <c r="H8" s="20" t="s">
        <v>944</v>
      </c>
    </row>
    <row r="9" spans="2:8">
      <c r="H9" s="20" t="s">
        <v>945</v>
      </c>
    </row>
    <row r="10" spans="2:8">
      <c r="H10" s="20" t="s">
        <v>946</v>
      </c>
    </row>
    <row r="11" spans="2:8">
      <c r="H11" s="20" t="s">
        <v>947</v>
      </c>
    </row>
    <row r="12" spans="2:8">
      <c r="B12" s="21" t="s">
        <v>413</v>
      </c>
      <c r="C12" s="20" t="s">
        <v>445</v>
      </c>
      <c r="H12" s="20" t="s">
        <v>948</v>
      </c>
    </row>
    <row r="13" spans="2:8">
      <c r="B13" s="137" t="s">
        <v>317</v>
      </c>
      <c r="C13" s="20" t="s">
        <v>446</v>
      </c>
      <c r="H13" s="20" t="s">
        <v>949</v>
      </c>
    </row>
    <row r="14" spans="2:8">
      <c r="B14" s="137" t="s">
        <v>313</v>
      </c>
      <c r="C14" s="20" t="s">
        <v>447</v>
      </c>
      <c r="H14" s="20" t="s">
        <v>950</v>
      </c>
    </row>
    <row r="15" spans="2:8">
      <c r="B15" s="137" t="s">
        <v>318</v>
      </c>
      <c r="C15" s="20" t="s">
        <v>468</v>
      </c>
    </row>
    <row r="18" spans="3:20">
      <c r="G18" s="20">
        <v>20</v>
      </c>
      <c r="H18" s="20">
        <v>20</v>
      </c>
      <c r="I18" s="20">
        <v>20</v>
      </c>
      <c r="J18" s="20">
        <v>20</v>
      </c>
      <c r="K18" s="20">
        <v>5</v>
      </c>
      <c r="L18" s="20">
        <v>5</v>
      </c>
      <c r="M18" s="20">
        <v>6</v>
      </c>
      <c r="N18" s="20">
        <v>6</v>
      </c>
    </row>
    <row r="19" spans="3:20">
      <c r="C19" s="223" t="s">
        <v>522</v>
      </c>
      <c r="D19" s="144" t="s">
        <v>523</v>
      </c>
      <c r="E19" s="144" t="s">
        <v>524</v>
      </c>
      <c r="F19" s="20" t="s">
        <v>525</v>
      </c>
      <c r="G19" s="20" t="s">
        <v>518</v>
      </c>
      <c r="H19" s="20" t="s">
        <v>527</v>
      </c>
      <c r="I19" s="20" t="s">
        <v>519</v>
      </c>
      <c r="J19" s="20" t="s">
        <v>520</v>
      </c>
      <c r="K19" s="20" t="s">
        <v>521</v>
      </c>
      <c r="L19" s="20" t="s">
        <v>408</v>
      </c>
      <c r="M19" s="144" t="s">
        <v>549</v>
      </c>
      <c r="N19" s="144" t="s">
        <v>548</v>
      </c>
    </row>
    <row r="20" spans="3:20"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</row>
    <row r="21" spans="3:20">
      <c r="C21" s="20">
        <v>1</v>
      </c>
      <c r="D21" s="20">
        <v>45</v>
      </c>
      <c r="F21" s="20">
        <f>MAX(0,150*(C21-4))</f>
        <v>0</v>
      </c>
      <c r="G21" s="20">
        <f>ROUND((1+0.02)^C21-1,3)*1000</f>
        <v>20</v>
      </c>
      <c r="H21" s="20">
        <f>ROUND(1-(1-0.02)^C21,3)*1000</f>
        <v>20</v>
      </c>
      <c r="I21" s="20">
        <f>ROUND((1+0.02)^C21-1,3)*1000</f>
        <v>20</v>
      </c>
      <c r="J21" s="20">
        <f>ROUND(1-(1-0.02)^C21,3)*1000</f>
        <v>20</v>
      </c>
      <c r="K21" s="20">
        <f>0.005*C21*1000</f>
        <v>5</v>
      </c>
      <c r="L21" s="20">
        <f>0.005*C21*1000</f>
        <v>5</v>
      </c>
      <c r="M21" s="20">
        <f>(1+(0.006*C21)-1)*1000</f>
        <v>6.0000000000000053</v>
      </c>
      <c r="N21" s="20">
        <f>(1+(0.006*C21)-1)*1000</f>
        <v>6.0000000000000053</v>
      </c>
    </row>
    <row r="22" spans="3:20" ht="13.5">
      <c r="C22" s="20">
        <v>2</v>
      </c>
      <c r="D22" s="20">
        <v>50</v>
      </c>
      <c r="F22" s="20">
        <f t="shared" ref="F22:F40" si="0">MAX(0,150*(C22-4))</f>
        <v>0</v>
      </c>
      <c r="G22" s="20">
        <f t="shared" ref="G22:G40" si="1">ROUND((1+0.02)^C22-1,3)*1000</f>
        <v>40</v>
      </c>
      <c r="H22" s="20">
        <f t="shared" ref="H22:H40" si="2">ROUND(1-(1-0.02)^C22,3)*1000</f>
        <v>40</v>
      </c>
      <c r="I22" s="20">
        <f t="shared" ref="I22:I40" si="3">ROUND((1+0.02)^C22-1,3)*1000</f>
        <v>40</v>
      </c>
      <c r="J22" s="20">
        <f t="shared" ref="J22:J40" si="4">ROUND(1-(1-0.02)^C22,3)*1000</f>
        <v>40</v>
      </c>
      <c r="K22" s="20">
        <f t="shared" ref="K22:K40" si="5">0.005*C22*1000</f>
        <v>10</v>
      </c>
      <c r="L22" s="20">
        <f t="shared" ref="L22:L40" si="6">0.005*C22*1000</f>
        <v>10</v>
      </c>
      <c r="M22" s="20">
        <f t="shared" ref="M22:M40" si="7">(1+(0.006*C22)-1)*1000</f>
        <v>12.000000000000011</v>
      </c>
      <c r="N22" s="20">
        <f t="shared" ref="N22:N40" si="8">(1+(0.006*C22)-1)*1000</f>
        <v>12.000000000000011</v>
      </c>
      <c r="P22" t="s">
        <v>1201</v>
      </c>
      <c r="Q22" s="20" t="s">
        <v>518</v>
      </c>
      <c r="R22" s="20" t="s">
        <v>519</v>
      </c>
      <c r="S22" s="20" t="s">
        <v>521</v>
      </c>
      <c r="T22" s="144" t="s">
        <v>549</v>
      </c>
    </row>
    <row r="23" spans="3:20" ht="13.5">
      <c r="C23" s="20">
        <v>3</v>
      </c>
      <c r="D23" s="20">
        <v>55</v>
      </c>
      <c r="F23" s="20">
        <f t="shared" si="0"/>
        <v>0</v>
      </c>
      <c r="G23" s="20">
        <f t="shared" si="1"/>
        <v>61</v>
      </c>
      <c r="H23" s="20">
        <f t="shared" si="2"/>
        <v>59</v>
      </c>
      <c r="I23" s="20">
        <f t="shared" si="3"/>
        <v>61</v>
      </c>
      <c r="J23" s="20">
        <f t="shared" si="4"/>
        <v>59</v>
      </c>
      <c r="K23" s="20">
        <f t="shared" si="5"/>
        <v>15</v>
      </c>
      <c r="L23" s="20">
        <f t="shared" si="6"/>
        <v>15</v>
      </c>
      <c r="M23" s="20">
        <f t="shared" si="7"/>
        <v>18.000000000000014</v>
      </c>
      <c r="N23" s="20">
        <f t="shared" si="8"/>
        <v>18.000000000000014</v>
      </c>
      <c r="P23" t="s">
        <v>1202</v>
      </c>
      <c r="Q23" s="20" t="s">
        <v>527</v>
      </c>
    </row>
    <row r="24" spans="3:20" ht="13.5">
      <c r="C24" s="20">
        <v>4</v>
      </c>
      <c r="D24" s="20">
        <v>55</v>
      </c>
      <c r="F24" s="20">
        <f t="shared" si="0"/>
        <v>0</v>
      </c>
      <c r="G24" s="20">
        <f t="shared" si="1"/>
        <v>82</v>
      </c>
      <c r="H24" s="20">
        <f t="shared" si="2"/>
        <v>78</v>
      </c>
      <c r="I24" s="20">
        <f t="shared" si="3"/>
        <v>82</v>
      </c>
      <c r="J24" s="20">
        <f t="shared" si="4"/>
        <v>78</v>
      </c>
      <c r="K24" s="20">
        <f t="shared" si="5"/>
        <v>20</v>
      </c>
      <c r="L24" s="20">
        <f t="shared" si="6"/>
        <v>20</v>
      </c>
      <c r="M24" s="20">
        <f t="shared" si="7"/>
        <v>24.000000000000021</v>
      </c>
      <c r="N24" s="20">
        <f t="shared" si="8"/>
        <v>24.000000000000021</v>
      </c>
      <c r="P24" t="s">
        <v>1203</v>
      </c>
      <c r="Q24" s="20" t="s">
        <v>520</v>
      </c>
    </row>
    <row r="25" spans="3:20" ht="13.5">
      <c r="C25" s="20">
        <v>5</v>
      </c>
      <c r="D25" s="20">
        <v>60</v>
      </c>
      <c r="F25" s="20">
        <f t="shared" si="0"/>
        <v>150</v>
      </c>
      <c r="G25" s="20">
        <f t="shared" si="1"/>
        <v>104</v>
      </c>
      <c r="H25" s="20">
        <f t="shared" si="2"/>
        <v>96</v>
      </c>
      <c r="I25" s="20">
        <f t="shared" si="3"/>
        <v>104</v>
      </c>
      <c r="J25" s="20">
        <f t="shared" si="4"/>
        <v>96</v>
      </c>
      <c r="K25" s="20">
        <f t="shared" si="5"/>
        <v>25</v>
      </c>
      <c r="L25" s="20">
        <f t="shared" si="6"/>
        <v>25</v>
      </c>
      <c r="M25" s="20">
        <f t="shared" si="7"/>
        <v>30.000000000000028</v>
      </c>
      <c r="N25" s="20">
        <f t="shared" si="8"/>
        <v>30.000000000000028</v>
      </c>
      <c r="P25" s="447" t="s">
        <v>1204</v>
      </c>
      <c r="Q25" s="214" t="s">
        <v>548</v>
      </c>
      <c r="R25" s="214" t="s">
        <v>408</v>
      </c>
    </row>
    <row r="26" spans="3:20" ht="13.5">
      <c r="C26" s="20">
        <v>6</v>
      </c>
      <c r="D26" s="20">
        <v>60</v>
      </c>
      <c r="F26" s="20">
        <f t="shared" si="0"/>
        <v>300</v>
      </c>
      <c r="G26" s="20">
        <f t="shared" si="1"/>
        <v>126</v>
      </c>
      <c r="H26" s="20">
        <f t="shared" si="2"/>
        <v>114</v>
      </c>
      <c r="I26" s="20">
        <f t="shared" si="3"/>
        <v>126</v>
      </c>
      <c r="J26" s="20">
        <f t="shared" si="4"/>
        <v>114</v>
      </c>
      <c r="K26" s="20">
        <f t="shared" si="5"/>
        <v>30</v>
      </c>
      <c r="L26" s="20">
        <f t="shared" si="6"/>
        <v>30</v>
      </c>
      <c r="M26" s="20">
        <f t="shared" si="7"/>
        <v>36.000000000000028</v>
      </c>
      <c r="N26" s="20">
        <f t="shared" si="8"/>
        <v>36.000000000000028</v>
      </c>
      <c r="P26" t="s">
        <v>1205</v>
      </c>
      <c r="Q26" s="20" t="s">
        <v>518</v>
      </c>
      <c r="R26" s="20" t="s">
        <v>519</v>
      </c>
      <c r="S26" s="20" t="s">
        <v>521</v>
      </c>
      <c r="T26" s="144" t="s">
        <v>549</v>
      </c>
    </row>
    <row r="27" spans="3:20" ht="13.5">
      <c r="C27" s="20">
        <v>7</v>
      </c>
      <c r="D27" s="20">
        <v>60</v>
      </c>
      <c r="F27" s="20">
        <f t="shared" si="0"/>
        <v>450</v>
      </c>
      <c r="G27" s="20">
        <f t="shared" si="1"/>
        <v>149</v>
      </c>
      <c r="H27" s="20">
        <f t="shared" si="2"/>
        <v>132</v>
      </c>
      <c r="I27" s="20">
        <f t="shared" si="3"/>
        <v>149</v>
      </c>
      <c r="J27" s="20">
        <f t="shared" si="4"/>
        <v>132</v>
      </c>
      <c r="K27" s="20">
        <f t="shared" si="5"/>
        <v>35</v>
      </c>
      <c r="L27" s="20">
        <f t="shared" si="6"/>
        <v>35</v>
      </c>
      <c r="M27" s="20">
        <f t="shared" si="7"/>
        <v>42.000000000000036</v>
      </c>
      <c r="N27" s="20">
        <f t="shared" si="8"/>
        <v>42.000000000000036</v>
      </c>
      <c r="P27" t="s">
        <v>1206</v>
      </c>
      <c r="Q27" s="20" t="s">
        <v>527</v>
      </c>
    </row>
    <row r="28" spans="3:20" ht="13.5">
      <c r="C28" s="20">
        <v>8</v>
      </c>
      <c r="D28" s="20">
        <v>60</v>
      </c>
      <c r="F28" s="20">
        <f t="shared" si="0"/>
        <v>600</v>
      </c>
      <c r="G28" s="20">
        <f t="shared" si="1"/>
        <v>172</v>
      </c>
      <c r="H28" s="20">
        <f t="shared" si="2"/>
        <v>149</v>
      </c>
      <c r="I28" s="20">
        <f t="shared" si="3"/>
        <v>172</v>
      </c>
      <c r="J28" s="20">
        <f t="shared" si="4"/>
        <v>149</v>
      </c>
      <c r="K28" s="20">
        <f t="shared" si="5"/>
        <v>40</v>
      </c>
      <c r="L28" s="20">
        <f t="shared" si="6"/>
        <v>40</v>
      </c>
      <c r="M28" s="20">
        <f t="shared" si="7"/>
        <v>48.000000000000043</v>
      </c>
      <c r="N28" s="20">
        <f t="shared" si="8"/>
        <v>48.000000000000043</v>
      </c>
      <c r="P28" t="s">
        <v>1207</v>
      </c>
      <c r="Q28" s="20" t="s">
        <v>520</v>
      </c>
    </row>
    <row r="29" spans="3:20" ht="13.5">
      <c r="C29" s="20">
        <v>9</v>
      </c>
      <c r="D29" s="20">
        <v>65</v>
      </c>
      <c r="F29" s="20">
        <f t="shared" si="0"/>
        <v>750</v>
      </c>
      <c r="G29" s="20">
        <f t="shared" si="1"/>
        <v>195</v>
      </c>
      <c r="H29" s="20">
        <f t="shared" si="2"/>
        <v>166</v>
      </c>
      <c r="I29" s="20">
        <f t="shared" si="3"/>
        <v>195</v>
      </c>
      <c r="J29" s="20">
        <f t="shared" si="4"/>
        <v>166</v>
      </c>
      <c r="K29" s="20">
        <f t="shared" si="5"/>
        <v>45</v>
      </c>
      <c r="L29" s="20">
        <f t="shared" si="6"/>
        <v>45</v>
      </c>
      <c r="M29" s="20">
        <f t="shared" si="7"/>
        <v>54.00000000000005</v>
      </c>
      <c r="N29" s="20">
        <f t="shared" si="8"/>
        <v>54.00000000000005</v>
      </c>
      <c r="P29" t="s">
        <v>1208</v>
      </c>
      <c r="Q29" s="214" t="s">
        <v>548</v>
      </c>
      <c r="R29" s="214" t="s">
        <v>408</v>
      </c>
    </row>
    <row r="30" spans="3:20">
      <c r="C30" s="20">
        <v>10</v>
      </c>
      <c r="D30" s="20">
        <v>65</v>
      </c>
      <c r="F30" s="20">
        <f t="shared" si="0"/>
        <v>900</v>
      </c>
      <c r="G30" s="20">
        <f t="shared" si="1"/>
        <v>219</v>
      </c>
      <c r="H30" s="20">
        <f t="shared" si="2"/>
        <v>183</v>
      </c>
      <c r="I30" s="20">
        <f t="shared" si="3"/>
        <v>219</v>
      </c>
      <c r="J30" s="20">
        <f t="shared" si="4"/>
        <v>183</v>
      </c>
      <c r="K30" s="20">
        <f t="shared" si="5"/>
        <v>50</v>
      </c>
      <c r="L30" s="20">
        <f t="shared" si="6"/>
        <v>50</v>
      </c>
      <c r="M30" s="20">
        <f t="shared" si="7"/>
        <v>60.000000000000057</v>
      </c>
      <c r="N30" s="20">
        <f t="shared" si="8"/>
        <v>60.000000000000057</v>
      </c>
    </row>
    <row r="31" spans="3:20">
      <c r="C31" s="20">
        <v>11</v>
      </c>
      <c r="D31" s="20">
        <v>65</v>
      </c>
      <c r="F31" s="20">
        <f t="shared" si="0"/>
        <v>1050</v>
      </c>
      <c r="G31" s="20">
        <f t="shared" si="1"/>
        <v>243</v>
      </c>
      <c r="H31" s="20">
        <f t="shared" si="2"/>
        <v>199</v>
      </c>
      <c r="I31" s="20">
        <f t="shared" si="3"/>
        <v>243</v>
      </c>
      <c r="J31" s="20">
        <f t="shared" si="4"/>
        <v>199</v>
      </c>
      <c r="K31" s="20">
        <f t="shared" si="5"/>
        <v>55</v>
      </c>
      <c r="L31" s="20">
        <f t="shared" si="6"/>
        <v>55</v>
      </c>
      <c r="M31" s="20">
        <f t="shared" si="7"/>
        <v>66.000000000000057</v>
      </c>
      <c r="N31" s="20">
        <f t="shared" si="8"/>
        <v>66.000000000000057</v>
      </c>
    </row>
    <row r="32" spans="3:20">
      <c r="C32" s="20">
        <v>12</v>
      </c>
      <c r="D32" s="20">
        <v>65</v>
      </c>
      <c r="F32" s="20">
        <f t="shared" si="0"/>
        <v>1200</v>
      </c>
      <c r="G32" s="20">
        <f t="shared" si="1"/>
        <v>268</v>
      </c>
      <c r="H32" s="20">
        <f t="shared" si="2"/>
        <v>215</v>
      </c>
      <c r="I32" s="20">
        <f t="shared" si="3"/>
        <v>268</v>
      </c>
      <c r="J32" s="20">
        <f t="shared" si="4"/>
        <v>215</v>
      </c>
      <c r="K32" s="20">
        <f t="shared" si="5"/>
        <v>60</v>
      </c>
      <c r="L32" s="20">
        <f t="shared" si="6"/>
        <v>60</v>
      </c>
      <c r="M32" s="20">
        <f t="shared" si="7"/>
        <v>72.000000000000057</v>
      </c>
      <c r="N32" s="20">
        <f t="shared" si="8"/>
        <v>72.000000000000057</v>
      </c>
    </row>
    <row r="33" spans="3:14">
      <c r="C33" s="20">
        <v>13</v>
      </c>
      <c r="D33" s="20">
        <v>70</v>
      </c>
      <c r="F33" s="20">
        <f t="shared" si="0"/>
        <v>1350</v>
      </c>
      <c r="G33" s="20">
        <f t="shared" si="1"/>
        <v>294</v>
      </c>
      <c r="H33" s="20">
        <f t="shared" si="2"/>
        <v>231</v>
      </c>
      <c r="I33" s="20">
        <f t="shared" si="3"/>
        <v>294</v>
      </c>
      <c r="J33" s="20">
        <f t="shared" si="4"/>
        <v>231</v>
      </c>
      <c r="K33" s="20">
        <f t="shared" si="5"/>
        <v>65</v>
      </c>
      <c r="L33" s="20">
        <f t="shared" si="6"/>
        <v>65</v>
      </c>
      <c r="M33" s="20">
        <f t="shared" si="7"/>
        <v>78.000000000000071</v>
      </c>
      <c r="N33" s="20">
        <f t="shared" si="8"/>
        <v>78.000000000000071</v>
      </c>
    </row>
    <row r="34" spans="3:14">
      <c r="C34" s="20">
        <v>14</v>
      </c>
      <c r="D34" s="20">
        <v>70</v>
      </c>
      <c r="F34" s="20">
        <f t="shared" si="0"/>
        <v>1500</v>
      </c>
      <c r="G34" s="20">
        <f t="shared" si="1"/>
        <v>319</v>
      </c>
      <c r="H34" s="20">
        <f t="shared" si="2"/>
        <v>246</v>
      </c>
      <c r="I34" s="20">
        <f t="shared" si="3"/>
        <v>319</v>
      </c>
      <c r="J34" s="20">
        <f t="shared" si="4"/>
        <v>246</v>
      </c>
      <c r="K34" s="20">
        <f t="shared" si="5"/>
        <v>70</v>
      </c>
      <c r="L34" s="20">
        <f t="shared" si="6"/>
        <v>70</v>
      </c>
      <c r="M34" s="20">
        <f t="shared" si="7"/>
        <v>84.000000000000071</v>
      </c>
      <c r="N34" s="20">
        <f t="shared" si="8"/>
        <v>84.000000000000071</v>
      </c>
    </row>
    <row r="35" spans="3:14">
      <c r="C35" s="20">
        <v>15</v>
      </c>
      <c r="D35" s="20">
        <v>75</v>
      </c>
      <c r="F35" s="20">
        <f t="shared" si="0"/>
        <v>1650</v>
      </c>
      <c r="G35" s="20">
        <f t="shared" si="1"/>
        <v>346</v>
      </c>
      <c r="H35" s="20">
        <f t="shared" si="2"/>
        <v>261</v>
      </c>
      <c r="I35" s="20">
        <f t="shared" si="3"/>
        <v>346</v>
      </c>
      <c r="J35" s="20">
        <f t="shared" si="4"/>
        <v>261</v>
      </c>
      <c r="K35" s="20">
        <f t="shared" si="5"/>
        <v>75</v>
      </c>
      <c r="L35" s="20">
        <f t="shared" si="6"/>
        <v>75</v>
      </c>
      <c r="M35" s="20">
        <f t="shared" si="7"/>
        <v>90.000000000000085</v>
      </c>
      <c r="N35" s="20">
        <f t="shared" si="8"/>
        <v>90.000000000000085</v>
      </c>
    </row>
    <row r="36" spans="3:14">
      <c r="C36" s="20">
        <v>16</v>
      </c>
      <c r="D36" s="20">
        <v>75</v>
      </c>
      <c r="F36" s="20">
        <f t="shared" si="0"/>
        <v>1800</v>
      </c>
      <c r="G36" s="20">
        <f t="shared" si="1"/>
        <v>373</v>
      </c>
      <c r="H36" s="20">
        <f t="shared" si="2"/>
        <v>276</v>
      </c>
      <c r="I36" s="20">
        <f t="shared" si="3"/>
        <v>373</v>
      </c>
      <c r="J36" s="20">
        <f t="shared" si="4"/>
        <v>276</v>
      </c>
      <c r="K36" s="20">
        <f t="shared" si="5"/>
        <v>80</v>
      </c>
      <c r="L36" s="20">
        <f t="shared" si="6"/>
        <v>80</v>
      </c>
      <c r="M36" s="20">
        <f t="shared" si="7"/>
        <v>96.000000000000085</v>
      </c>
      <c r="N36" s="20">
        <f t="shared" si="8"/>
        <v>96.000000000000085</v>
      </c>
    </row>
    <row r="37" spans="3:14">
      <c r="C37" s="20">
        <v>17</v>
      </c>
      <c r="D37" s="20">
        <v>80</v>
      </c>
      <c r="F37" s="20">
        <f t="shared" si="0"/>
        <v>1950</v>
      </c>
      <c r="G37" s="20">
        <f t="shared" si="1"/>
        <v>400</v>
      </c>
      <c r="H37" s="20">
        <f t="shared" si="2"/>
        <v>291</v>
      </c>
      <c r="I37" s="20">
        <f t="shared" si="3"/>
        <v>400</v>
      </c>
      <c r="J37" s="20">
        <f t="shared" si="4"/>
        <v>291</v>
      </c>
      <c r="K37" s="20">
        <f t="shared" si="5"/>
        <v>85</v>
      </c>
      <c r="L37" s="20">
        <f t="shared" si="6"/>
        <v>85</v>
      </c>
      <c r="M37" s="20">
        <f t="shared" si="7"/>
        <v>102.00000000000009</v>
      </c>
      <c r="N37" s="20">
        <f t="shared" si="8"/>
        <v>102.00000000000009</v>
      </c>
    </row>
    <row r="38" spans="3:14">
      <c r="C38" s="20">
        <v>18</v>
      </c>
      <c r="D38" s="20">
        <v>80</v>
      </c>
      <c r="F38" s="20">
        <f t="shared" si="0"/>
        <v>2100</v>
      </c>
      <c r="G38" s="20">
        <f t="shared" si="1"/>
        <v>428</v>
      </c>
      <c r="H38" s="20">
        <f t="shared" si="2"/>
        <v>305</v>
      </c>
      <c r="I38" s="20">
        <f t="shared" si="3"/>
        <v>428</v>
      </c>
      <c r="J38" s="20">
        <f t="shared" si="4"/>
        <v>305</v>
      </c>
      <c r="K38" s="20">
        <f t="shared" si="5"/>
        <v>90</v>
      </c>
      <c r="L38" s="20">
        <f t="shared" si="6"/>
        <v>90</v>
      </c>
      <c r="M38" s="20">
        <f t="shared" si="7"/>
        <v>108.0000000000001</v>
      </c>
      <c r="N38" s="20">
        <f t="shared" si="8"/>
        <v>108.0000000000001</v>
      </c>
    </row>
    <row r="39" spans="3:14">
      <c r="C39" s="20">
        <v>19</v>
      </c>
      <c r="D39" s="20">
        <v>85</v>
      </c>
      <c r="F39" s="20">
        <f t="shared" si="0"/>
        <v>2250</v>
      </c>
      <c r="G39" s="20">
        <f t="shared" si="1"/>
        <v>457</v>
      </c>
      <c r="H39" s="20">
        <f t="shared" si="2"/>
        <v>319</v>
      </c>
      <c r="I39" s="20">
        <f t="shared" si="3"/>
        <v>457</v>
      </c>
      <c r="J39" s="20">
        <f t="shared" si="4"/>
        <v>319</v>
      </c>
      <c r="K39" s="20">
        <f t="shared" si="5"/>
        <v>95</v>
      </c>
      <c r="L39" s="20">
        <f t="shared" si="6"/>
        <v>95</v>
      </c>
      <c r="M39" s="20">
        <f t="shared" si="7"/>
        <v>114.0000000000001</v>
      </c>
      <c r="N39" s="20">
        <f t="shared" si="8"/>
        <v>114.0000000000001</v>
      </c>
    </row>
    <row r="40" spans="3:14">
      <c r="C40" s="20">
        <v>20</v>
      </c>
      <c r="D40" s="20">
        <v>85</v>
      </c>
      <c r="F40" s="20">
        <f t="shared" si="0"/>
        <v>2400</v>
      </c>
      <c r="G40" s="20">
        <f t="shared" si="1"/>
        <v>486</v>
      </c>
      <c r="H40" s="20">
        <f t="shared" si="2"/>
        <v>332</v>
      </c>
      <c r="I40" s="20">
        <f t="shared" si="3"/>
        <v>486</v>
      </c>
      <c r="J40" s="20">
        <f t="shared" si="4"/>
        <v>332</v>
      </c>
      <c r="K40" s="20">
        <f t="shared" si="5"/>
        <v>100</v>
      </c>
      <c r="L40" s="20">
        <f t="shared" si="6"/>
        <v>100</v>
      </c>
      <c r="M40" s="20">
        <f t="shared" si="7"/>
        <v>120.00000000000011</v>
      </c>
      <c r="N40" s="20">
        <f t="shared" si="8"/>
        <v>120.00000000000011</v>
      </c>
    </row>
    <row r="48" spans="3:14">
      <c r="E48" s="2" t="s">
        <v>553</v>
      </c>
      <c r="F48" s="2"/>
      <c r="G48" s="2" t="s">
        <v>554</v>
      </c>
      <c r="H48" s="2"/>
      <c r="I48" s="2" t="s">
        <v>555</v>
      </c>
    </row>
    <row r="49" spans="7:11">
      <c r="G49" s="224" t="s">
        <v>531</v>
      </c>
      <c r="H49" s="225" t="s">
        <v>532</v>
      </c>
      <c r="I49" s="224" t="s">
        <v>544</v>
      </c>
      <c r="J49" s="230" t="s">
        <v>539</v>
      </c>
      <c r="K49" s="225" t="s">
        <v>341</v>
      </c>
    </row>
    <row r="50" spans="7:11">
      <c r="G50" s="226" t="s">
        <v>533</v>
      </c>
      <c r="H50" s="227" t="s">
        <v>534</v>
      </c>
      <c r="I50" s="226" t="s">
        <v>545</v>
      </c>
      <c r="J50" s="231" t="s">
        <v>540</v>
      </c>
      <c r="K50" s="227" t="s">
        <v>521</v>
      </c>
    </row>
    <row r="51" spans="7:11">
      <c r="G51" s="226" t="s">
        <v>535</v>
      </c>
      <c r="H51" s="227" t="s">
        <v>536</v>
      </c>
      <c r="I51" s="226" t="s">
        <v>546</v>
      </c>
      <c r="J51" s="231" t="s">
        <v>542</v>
      </c>
      <c r="K51" s="232" t="s">
        <v>556</v>
      </c>
    </row>
    <row r="52" spans="7:11">
      <c r="G52" s="228" t="s">
        <v>537</v>
      </c>
      <c r="H52" s="229" t="s">
        <v>538</v>
      </c>
      <c r="I52" s="228" t="s">
        <v>547</v>
      </c>
      <c r="J52" s="233" t="s">
        <v>541</v>
      </c>
      <c r="K52" s="234" t="s">
        <v>548</v>
      </c>
    </row>
    <row r="53" spans="7:11">
      <c r="G53" s="1"/>
      <c r="H53" s="1"/>
    </row>
    <row r="55" spans="7:11">
      <c r="I55" s="224" t="s">
        <v>335</v>
      </c>
      <c r="J55" s="226" t="s">
        <v>336</v>
      </c>
    </row>
    <row r="56" spans="7:11">
      <c r="I56" s="226" t="s">
        <v>229</v>
      </c>
      <c r="J56" s="228" t="s">
        <v>339</v>
      </c>
    </row>
    <row r="57" spans="7:11">
      <c r="I57" s="230" t="s">
        <v>426</v>
      </c>
      <c r="J57" s="231" t="s">
        <v>470</v>
      </c>
    </row>
    <row r="58" spans="7:11">
      <c r="I58" s="231" t="s">
        <v>472</v>
      </c>
      <c r="J58" s="233" t="s">
        <v>471</v>
      </c>
    </row>
    <row r="59" spans="7:11">
      <c r="I59" s="225" t="s">
        <v>341</v>
      </c>
      <c r="J59" s="227" t="s">
        <v>521</v>
      </c>
    </row>
    <row r="60" spans="7:11">
      <c r="I60" s="232" t="s">
        <v>549</v>
      </c>
      <c r="J60" s="234" t="s">
        <v>548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C1:S99"/>
  <sheetViews>
    <sheetView topLeftCell="B46" workbookViewId="0">
      <selection activeCell="H56" sqref="H56"/>
    </sheetView>
  </sheetViews>
  <sheetFormatPr defaultRowHeight="11.25"/>
  <cols>
    <col min="1" max="3" width="9" style="14"/>
    <col min="4" max="4" width="27.75" style="14" customWidth="1"/>
    <col min="5" max="5" width="39.375" style="16" bestFit="1" customWidth="1"/>
    <col min="6" max="6" width="17" style="14" customWidth="1"/>
    <col min="7" max="7" width="28.875" style="14" customWidth="1"/>
    <col min="8" max="8" width="19.5" style="14" customWidth="1"/>
    <col min="9" max="11" width="16.75" style="14" bestFit="1" customWidth="1"/>
    <col min="12" max="13" width="13.125" style="14" bestFit="1" customWidth="1"/>
    <col min="14" max="15" width="8" style="14" bestFit="1" customWidth="1"/>
    <col min="16" max="16" width="7.5" style="14" bestFit="1" customWidth="1"/>
    <col min="17" max="16384" width="9" style="14"/>
  </cols>
  <sheetData>
    <row r="1" spans="3:19" ht="12">
      <c r="C1" s="1" t="s">
        <v>319</v>
      </c>
      <c r="D1" s="1"/>
      <c r="E1" s="47"/>
      <c r="F1" s="1"/>
      <c r="G1" s="1"/>
      <c r="H1" s="1"/>
      <c r="I1" s="1"/>
      <c r="J1" s="1"/>
      <c r="K1" s="1"/>
      <c r="L1" s="1"/>
      <c r="M1" s="1"/>
      <c r="N1" s="1"/>
      <c r="O1" s="1"/>
    </row>
    <row r="2" spans="3:19" ht="12">
      <c r="C2" s="1">
        <v>10</v>
      </c>
      <c r="D2" s="28" t="s">
        <v>320</v>
      </c>
      <c r="E2" s="47"/>
      <c r="F2" s="1"/>
      <c r="G2" s="1"/>
      <c r="H2" s="1"/>
      <c r="I2" s="1"/>
      <c r="J2" s="1"/>
      <c r="K2" s="1"/>
      <c r="L2" s="1"/>
      <c r="M2" s="1"/>
      <c r="N2" s="1"/>
      <c r="O2" s="1"/>
      <c r="P2" s="38"/>
      <c r="Q2" s="38"/>
      <c r="R2" s="38"/>
      <c r="S2" s="38"/>
    </row>
    <row r="3" spans="3:19" ht="12">
      <c r="C3" s="1">
        <v>20</v>
      </c>
      <c r="D3" s="29" t="s">
        <v>321</v>
      </c>
      <c r="E3" s="286" t="s">
        <v>1047</v>
      </c>
      <c r="F3" s="57" t="s">
        <v>32</v>
      </c>
      <c r="G3" s="57" t="s">
        <v>10</v>
      </c>
      <c r="H3" s="58" t="s">
        <v>4</v>
      </c>
      <c r="I3" s="57" t="s">
        <v>5</v>
      </c>
      <c r="J3" s="58" t="s">
        <v>240</v>
      </c>
      <c r="K3" s="57" t="s">
        <v>241</v>
      </c>
      <c r="L3" s="57" t="s">
        <v>20</v>
      </c>
      <c r="M3" s="58" t="s">
        <v>242</v>
      </c>
      <c r="N3" s="58" t="s">
        <v>243</v>
      </c>
      <c r="O3" s="57" t="s">
        <v>14</v>
      </c>
      <c r="P3" s="38" t="s">
        <v>231</v>
      </c>
      <c r="Q3" s="38" t="s">
        <v>232</v>
      </c>
      <c r="R3" s="38" t="s">
        <v>233</v>
      </c>
      <c r="S3" s="38"/>
    </row>
    <row r="4" spans="3:19" ht="12">
      <c r="C4" s="1">
        <v>30</v>
      </c>
      <c r="D4" s="26" t="s">
        <v>35</v>
      </c>
      <c r="E4" s="71"/>
      <c r="F4" s="92">
        <f>属性投放!D3</f>
        <v>57.4</v>
      </c>
      <c r="G4" s="93">
        <f>属性投放!E3</f>
        <v>48.2</v>
      </c>
      <c r="H4" s="93">
        <f>属性投放!F3</f>
        <v>19.3</v>
      </c>
      <c r="I4" s="93">
        <f>属性投放!G3</f>
        <v>9.6999999999999993</v>
      </c>
      <c r="J4" s="93">
        <f>属性投放!H3</f>
        <v>14.3</v>
      </c>
      <c r="K4" s="93">
        <f>属性投放!I3</f>
        <v>10.9</v>
      </c>
      <c r="L4" s="93">
        <f>属性投放!J3</f>
        <v>7.25</v>
      </c>
      <c r="M4" s="93">
        <f>属性投放!K3</f>
        <v>5.0999999999999996</v>
      </c>
      <c r="N4" s="93">
        <f>属性投放!L3</f>
        <v>10.9</v>
      </c>
      <c r="O4" s="94">
        <f>属性投放!M3</f>
        <v>11.1</v>
      </c>
      <c r="P4" s="39">
        <f>F4/((H4*(1+G11)-I4+H11)*(1+I11))</f>
        <v>4.0901835594573006</v>
      </c>
      <c r="Q4" s="39">
        <f>F4/((J4*(1+G12)-K4+H12)*(1+I12))</f>
        <v>4.0836653386454174</v>
      </c>
      <c r="R4" s="39">
        <f>F4/((M4*(1+G13)+H13+J13)*(1+I13))</f>
        <v>7.034313725490196</v>
      </c>
      <c r="S4" s="38"/>
    </row>
    <row r="5" spans="3:19" ht="12">
      <c r="C5" s="1">
        <v>40</v>
      </c>
      <c r="D5" s="26" t="s">
        <v>322</v>
      </c>
      <c r="E5" s="21" t="s">
        <v>291</v>
      </c>
      <c r="F5" s="129">
        <f>ROUND($H$4/F4*1,2)</f>
        <v>0.34</v>
      </c>
      <c r="G5" s="130">
        <f t="shared" ref="G5:O5" si="0">ROUND($H$4/G4*1,2)</f>
        <v>0.4</v>
      </c>
      <c r="H5" s="136">
        <f t="shared" si="0"/>
        <v>1</v>
      </c>
      <c r="I5" s="130">
        <f t="shared" si="0"/>
        <v>1.99</v>
      </c>
      <c r="J5" s="130">
        <f t="shared" si="0"/>
        <v>1.35</v>
      </c>
      <c r="K5" s="130">
        <f t="shared" si="0"/>
        <v>1.77</v>
      </c>
      <c r="L5" s="130">
        <f t="shared" si="0"/>
        <v>2.66</v>
      </c>
      <c r="M5" s="130">
        <f t="shared" si="0"/>
        <v>3.78</v>
      </c>
      <c r="N5" s="130">
        <f t="shared" si="0"/>
        <v>1.77</v>
      </c>
      <c r="O5" s="131">
        <f t="shared" si="0"/>
        <v>1.74</v>
      </c>
    </row>
    <row r="6" spans="3:19" ht="12">
      <c r="C6" s="1">
        <v>50</v>
      </c>
      <c r="D6" s="26" t="s">
        <v>323</v>
      </c>
      <c r="E6" s="21" t="s">
        <v>238</v>
      </c>
      <c r="F6" s="132">
        <v>0.34</v>
      </c>
      <c r="G6" s="133">
        <v>0.4</v>
      </c>
      <c r="H6" s="133">
        <v>1</v>
      </c>
      <c r="I6" s="133">
        <v>2</v>
      </c>
      <c r="J6" s="133">
        <v>1.35</v>
      </c>
      <c r="K6" s="133">
        <v>1.7</v>
      </c>
      <c r="L6" s="133">
        <v>2.5</v>
      </c>
      <c r="M6" s="133">
        <v>4</v>
      </c>
      <c r="N6" s="133">
        <v>1.7</v>
      </c>
      <c r="O6" s="134">
        <v>1.7</v>
      </c>
    </row>
    <row r="7" spans="3:19" ht="12">
      <c r="C7" s="1">
        <v>60</v>
      </c>
      <c r="D7" s="26" t="s">
        <v>32</v>
      </c>
      <c r="E7" s="285" t="s">
        <v>1055</v>
      </c>
      <c r="F7" s="256">
        <f>属性投放!D4</f>
        <v>200</v>
      </c>
      <c r="G7" s="256">
        <f>属性投放!E4</f>
        <v>200</v>
      </c>
      <c r="H7" s="256">
        <f>属性投放!F4</f>
        <v>100</v>
      </c>
      <c r="I7" s="256">
        <f>属性投放!G4</f>
        <v>50</v>
      </c>
      <c r="J7" s="256">
        <f>属性投放!H4</f>
        <v>80</v>
      </c>
      <c r="K7" s="256">
        <f>属性投放!I4</f>
        <v>40</v>
      </c>
      <c r="L7" s="256">
        <f>属性投放!J4</f>
        <v>30</v>
      </c>
      <c r="M7" s="256">
        <f>属性投放!K4</f>
        <v>20</v>
      </c>
      <c r="N7" s="256">
        <f>属性投放!L4</f>
        <v>0</v>
      </c>
      <c r="O7" s="256">
        <f>属性投放!M4</f>
        <v>0</v>
      </c>
      <c r="P7" s="257"/>
    </row>
    <row r="8" spans="3:19" ht="12">
      <c r="C8" s="1">
        <v>70</v>
      </c>
      <c r="D8" s="26" t="s">
        <v>38</v>
      </c>
      <c r="E8" s="258" t="s">
        <v>451</v>
      </c>
      <c r="F8" s="257">
        <f>F6*F7+G6*G7+H6*H7+I6*I7+J6*J7+K6*K7+L6*L7+M6*M7+N6*N7+O6*O7</f>
        <v>679</v>
      </c>
      <c r="G8" s="257"/>
      <c r="H8" s="257"/>
      <c r="I8" s="257"/>
      <c r="J8" s="257"/>
      <c r="K8" s="257"/>
      <c r="L8" s="257"/>
      <c r="M8" s="257"/>
      <c r="N8" s="257"/>
      <c r="O8" s="257"/>
      <c r="P8" s="257"/>
    </row>
    <row r="9" spans="3:19" ht="12">
      <c r="C9" s="1">
        <v>80</v>
      </c>
      <c r="D9" s="26" t="s">
        <v>324</v>
      </c>
      <c r="E9" s="258" t="s">
        <v>452</v>
      </c>
      <c r="F9" s="259">
        <v>600</v>
      </c>
      <c r="G9" s="257"/>
      <c r="H9" s="257"/>
      <c r="I9" s="257"/>
      <c r="J9" s="257"/>
      <c r="K9" s="257"/>
      <c r="L9" s="257"/>
      <c r="M9" s="257"/>
      <c r="N9" s="257"/>
      <c r="O9" s="257"/>
      <c r="P9" s="257"/>
    </row>
    <row r="10" spans="3:19" ht="12">
      <c r="C10" s="1">
        <v>90</v>
      </c>
      <c r="D10" s="26" t="s">
        <v>325</v>
      </c>
      <c r="E10" s="260"/>
      <c r="F10" s="261"/>
      <c r="G10" s="261" t="s">
        <v>59</v>
      </c>
      <c r="H10" s="261" t="s">
        <v>60</v>
      </c>
      <c r="I10" s="261" t="s">
        <v>56</v>
      </c>
      <c r="J10" s="261" t="s">
        <v>316</v>
      </c>
      <c r="K10" s="236" t="s">
        <v>440</v>
      </c>
      <c r="L10" s="236" t="s">
        <v>441</v>
      </c>
      <c r="M10" s="236" t="s">
        <v>439</v>
      </c>
      <c r="N10" s="257"/>
      <c r="O10" s="236"/>
      <c r="P10" s="257"/>
    </row>
    <row r="11" spans="3:19" ht="12">
      <c r="C11" s="1">
        <v>100</v>
      </c>
      <c r="D11" s="26" t="s">
        <v>326</v>
      </c>
      <c r="E11" s="262"/>
      <c r="F11" s="256" t="s">
        <v>55</v>
      </c>
      <c r="G11" s="261">
        <f>属性投放!E8</f>
        <v>0.1</v>
      </c>
      <c r="H11" s="261">
        <f>属性投放!F8</f>
        <v>1</v>
      </c>
      <c r="I11" s="261">
        <f>属性投放!G8</f>
        <v>0.12</v>
      </c>
      <c r="J11" s="261">
        <f>属性投放!H8</f>
        <v>0</v>
      </c>
      <c r="K11" s="263">
        <v>0.05</v>
      </c>
      <c r="L11" s="263">
        <v>0</v>
      </c>
      <c r="M11" s="263">
        <v>1</v>
      </c>
      <c r="N11" s="257"/>
      <c r="O11" s="257"/>
      <c r="P11" s="257"/>
    </row>
    <row r="12" spans="3:19" ht="12">
      <c r="C12" s="1">
        <v>110</v>
      </c>
      <c r="D12" s="26" t="s">
        <v>327</v>
      </c>
      <c r="E12" s="260"/>
      <c r="F12" s="256" t="s">
        <v>21</v>
      </c>
      <c r="G12" s="261">
        <f>属性投放!E9</f>
        <v>0.5</v>
      </c>
      <c r="H12" s="261">
        <f>属性投放!F9</f>
        <v>2</v>
      </c>
      <c r="I12" s="261">
        <f>属性投放!G9</f>
        <v>0.12</v>
      </c>
      <c r="J12" s="261">
        <f>属性投放!H9</f>
        <v>0</v>
      </c>
      <c r="K12" s="263">
        <v>0.05</v>
      </c>
      <c r="L12" s="263">
        <v>0</v>
      </c>
      <c r="M12" s="263">
        <v>1</v>
      </c>
      <c r="N12" s="257"/>
      <c r="O12" s="257"/>
      <c r="P12" s="257"/>
    </row>
    <row r="13" spans="3:19" ht="12">
      <c r="C13" s="1">
        <v>120</v>
      </c>
      <c r="D13" s="26" t="s">
        <v>328</v>
      </c>
      <c r="E13" s="262"/>
      <c r="F13" s="235" t="s">
        <v>57</v>
      </c>
      <c r="G13" s="261">
        <f>属性投放!E10</f>
        <v>0</v>
      </c>
      <c r="H13" s="261">
        <f>属性投放!F10</f>
        <v>3</v>
      </c>
      <c r="I13" s="261">
        <f>属性投放!G10</f>
        <v>0</v>
      </c>
      <c r="J13" s="261">
        <f>属性投放!H10</f>
        <v>0.06</v>
      </c>
      <c r="K13" s="263">
        <v>0.05</v>
      </c>
      <c r="L13" s="263">
        <v>0</v>
      </c>
      <c r="M13" s="263">
        <v>0.5</v>
      </c>
      <c r="N13" s="257"/>
      <c r="O13" s="257"/>
      <c r="P13" s="257"/>
    </row>
    <row r="14" spans="3:19" ht="12">
      <c r="C14" s="1">
        <v>130</v>
      </c>
      <c r="D14" s="26" t="s">
        <v>329</v>
      </c>
      <c r="E14" s="262"/>
      <c r="F14" s="235" t="s">
        <v>442</v>
      </c>
      <c r="G14" s="263">
        <v>0.6</v>
      </c>
      <c r="H14" s="263"/>
      <c r="I14" s="263"/>
      <c r="J14" s="263"/>
      <c r="K14" s="263"/>
      <c r="L14" s="263"/>
      <c r="M14" s="263"/>
      <c r="N14" s="257"/>
      <c r="O14" s="257"/>
      <c r="P14" s="257"/>
    </row>
    <row r="15" spans="3:19" ht="12">
      <c r="C15" s="1">
        <v>140</v>
      </c>
      <c r="D15" s="26" t="s">
        <v>330</v>
      </c>
      <c r="E15" s="262"/>
      <c r="F15" s="235"/>
      <c r="G15" s="257"/>
      <c r="H15" s="257"/>
      <c r="I15" s="257"/>
      <c r="J15" s="257"/>
      <c r="K15" s="257"/>
      <c r="L15" s="257"/>
      <c r="M15" s="257"/>
      <c r="N15" s="257"/>
      <c r="O15" s="257"/>
      <c r="P15" s="257"/>
    </row>
    <row r="16" spans="3:19" ht="12">
      <c r="C16" s="1">
        <v>150</v>
      </c>
      <c r="D16" s="26" t="s">
        <v>331</v>
      </c>
      <c r="E16" s="260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</row>
    <row r="17" spans="3:16" ht="12">
      <c r="C17" s="1">
        <v>160</v>
      </c>
      <c r="D17" s="26" t="s">
        <v>332</v>
      </c>
      <c r="E17" s="264" t="s">
        <v>443</v>
      </c>
      <c r="F17" s="265" t="s">
        <v>550</v>
      </c>
      <c r="G17" s="266" t="s">
        <v>419</v>
      </c>
      <c r="H17" s="266" t="s">
        <v>420</v>
      </c>
      <c r="I17" s="266" t="s">
        <v>421</v>
      </c>
      <c r="J17" s="267" t="s">
        <v>422</v>
      </c>
      <c r="K17" s="267" t="s">
        <v>423</v>
      </c>
      <c r="L17" s="267" t="s">
        <v>424</v>
      </c>
      <c r="M17" s="267" t="s">
        <v>425</v>
      </c>
      <c r="N17" s="268" t="s">
        <v>426</v>
      </c>
      <c r="O17" s="268" t="s">
        <v>471</v>
      </c>
      <c r="P17" s="257"/>
    </row>
    <row r="18" spans="3:16" ht="12">
      <c r="C18" s="1">
        <v>170</v>
      </c>
      <c r="D18" s="26" t="s">
        <v>250</v>
      </c>
      <c r="E18" s="262"/>
      <c r="F18" s="257"/>
      <c r="G18" s="269" t="s">
        <v>427</v>
      </c>
      <c r="H18" s="269" t="s">
        <v>428</v>
      </c>
      <c r="I18" s="269" t="s">
        <v>429</v>
      </c>
      <c r="J18" s="270" t="s">
        <v>430</v>
      </c>
      <c r="K18" s="270" t="s">
        <v>431</v>
      </c>
      <c r="L18" s="270" t="s">
        <v>432</v>
      </c>
      <c r="M18" s="270" t="s">
        <v>433</v>
      </c>
      <c r="N18" s="271" t="s">
        <v>470</v>
      </c>
      <c r="O18" s="271" t="s">
        <v>472</v>
      </c>
      <c r="P18" s="257"/>
    </row>
    <row r="19" spans="3:16" ht="12">
      <c r="C19" s="1">
        <v>180</v>
      </c>
      <c r="D19" s="26" t="s">
        <v>251</v>
      </c>
      <c r="E19" s="262"/>
      <c r="F19" s="257"/>
      <c r="G19" s="269" t="s">
        <v>434</v>
      </c>
      <c r="H19" s="269" t="s">
        <v>435</v>
      </c>
      <c r="I19" s="270" t="s">
        <v>436</v>
      </c>
      <c r="J19" s="269"/>
      <c r="K19" s="271"/>
      <c r="L19" s="271" t="s">
        <v>543</v>
      </c>
      <c r="M19" s="271" t="s">
        <v>549</v>
      </c>
      <c r="N19" s="271"/>
      <c r="O19" s="271"/>
      <c r="P19" s="257"/>
    </row>
    <row r="20" spans="3:16" ht="12">
      <c r="C20" s="1">
        <v>190</v>
      </c>
      <c r="D20" s="26" t="s">
        <v>252</v>
      </c>
      <c r="E20" s="262"/>
      <c r="F20" s="260" t="s">
        <v>409</v>
      </c>
      <c r="G20" s="272" t="s">
        <v>437</v>
      </c>
      <c r="H20" s="272" t="s">
        <v>438</v>
      </c>
      <c r="I20" s="273" t="s">
        <v>418</v>
      </c>
      <c r="J20" s="272"/>
      <c r="K20" s="274"/>
      <c r="L20" s="274" t="s">
        <v>551</v>
      </c>
      <c r="M20" s="274" t="s">
        <v>548</v>
      </c>
      <c r="N20" s="274"/>
      <c r="O20" s="274"/>
      <c r="P20" s="257"/>
    </row>
    <row r="21" spans="3:16" ht="12">
      <c r="C21" s="1">
        <v>200</v>
      </c>
      <c r="D21" s="26" t="s">
        <v>249</v>
      </c>
      <c r="E21" s="262"/>
      <c r="F21" s="236">
        <v>10</v>
      </c>
      <c r="G21" s="236">
        <f t="shared" ref="G21:G35" si="1">($H$4*(1+$G$11)-$I$4+$H$11)*$M$11*$F21*$H$6*0.001</f>
        <v>0.12530000000000005</v>
      </c>
      <c r="H21" s="236">
        <f t="shared" ref="H21:H35" si="2">($J$4*(1+$G$12)-$K$4+$H$12)*$M$12*$F21*$J$6*0.001</f>
        <v>0.16942500000000005</v>
      </c>
      <c r="I21" s="236">
        <f t="shared" ref="I21:I35" si="3">($M$4*(1+$G$13)+$H$13)*$M$13*$F21*$M$6*0.001</f>
        <v>0.16200000000000001</v>
      </c>
      <c r="J21" s="236">
        <f t="shared" ref="J21:J35" si="4">($H$4*(1+$G$11)-$I$4+$H$11)*$F21*$H$6*0.001</f>
        <v>0.12530000000000005</v>
      </c>
      <c r="K21" s="236">
        <f t="shared" ref="K21:K35" si="5">($J$4*(1+$G$12)-$K$4+$H$12)*$F21*$J$6*0.001</f>
        <v>0.16942500000000005</v>
      </c>
      <c r="L21" s="236">
        <f t="shared" ref="L21:L35" si="6">($M$4*(1+$G$13)+$H$13)*$F21*$M$6*0.001</f>
        <v>0.32400000000000001</v>
      </c>
      <c r="M21" s="236">
        <f t="shared" ref="M21:M35" si="7">($H$4*(1+$G$11)-$I$4+$H$11)*0.001/(1-0.6)*$F21*$H$6</f>
        <v>0.31325000000000014</v>
      </c>
      <c r="N21" s="236">
        <f t="shared" ref="N21:N35" si="8">($H$4*(1+$G$11)-$I$4+$H$11)*$F21*$H$6*0.001</f>
        <v>0.12530000000000005</v>
      </c>
      <c r="O21" s="236">
        <f t="shared" ref="O21:O35" si="9">($J$4*(1+$G$12)-$K$4+$H$12)*$F21*$J$6*0.001</f>
        <v>0.16942500000000005</v>
      </c>
      <c r="P21" s="257"/>
    </row>
    <row r="22" spans="3:16" ht="12">
      <c r="C22" s="1">
        <v>210</v>
      </c>
      <c r="D22" s="26" t="s">
        <v>333</v>
      </c>
      <c r="E22" s="262"/>
      <c r="F22" s="236">
        <v>20</v>
      </c>
      <c r="G22" s="236">
        <f t="shared" si="1"/>
        <v>0.2506000000000001</v>
      </c>
      <c r="H22" s="236">
        <f t="shared" si="2"/>
        <v>0.3388500000000001</v>
      </c>
      <c r="I22" s="236">
        <f t="shared" si="3"/>
        <v>0.32400000000000001</v>
      </c>
      <c r="J22" s="236">
        <f t="shared" si="4"/>
        <v>0.2506000000000001</v>
      </c>
      <c r="K22" s="236">
        <f t="shared" si="5"/>
        <v>0.3388500000000001</v>
      </c>
      <c r="L22" s="236">
        <f t="shared" si="6"/>
        <v>0.64800000000000002</v>
      </c>
      <c r="M22" s="236">
        <f t="shared" si="7"/>
        <v>0.62650000000000028</v>
      </c>
      <c r="N22" s="236">
        <f t="shared" si="8"/>
        <v>0.2506000000000001</v>
      </c>
      <c r="O22" s="236">
        <f t="shared" si="9"/>
        <v>0.3388500000000001</v>
      </c>
      <c r="P22" s="257"/>
    </row>
    <row r="23" spans="3:16" ht="12">
      <c r="C23" s="1">
        <v>220</v>
      </c>
      <c r="D23" s="26" t="s">
        <v>334</v>
      </c>
      <c r="E23" s="262"/>
      <c r="F23" s="236">
        <v>30</v>
      </c>
      <c r="G23" s="236">
        <f t="shared" si="1"/>
        <v>0.37590000000000018</v>
      </c>
      <c r="H23" s="236">
        <f t="shared" si="2"/>
        <v>0.50827500000000014</v>
      </c>
      <c r="I23" s="236">
        <f t="shared" si="3"/>
        <v>0.48599999999999999</v>
      </c>
      <c r="J23" s="236">
        <f t="shared" si="4"/>
        <v>0.37590000000000018</v>
      </c>
      <c r="K23" s="236">
        <f t="shared" si="5"/>
        <v>0.50827500000000014</v>
      </c>
      <c r="L23" s="236">
        <f t="shared" si="6"/>
        <v>0.97199999999999998</v>
      </c>
      <c r="M23" s="236">
        <f t="shared" si="7"/>
        <v>0.93975000000000042</v>
      </c>
      <c r="N23" s="236">
        <f t="shared" si="8"/>
        <v>0.37590000000000018</v>
      </c>
      <c r="O23" s="236">
        <f t="shared" si="9"/>
        <v>0.50827500000000014</v>
      </c>
      <c r="P23" s="257"/>
    </row>
    <row r="24" spans="3:16" ht="12">
      <c r="C24" s="1">
        <v>230</v>
      </c>
      <c r="D24" s="26" t="s">
        <v>335</v>
      </c>
      <c r="E24" s="262"/>
      <c r="F24" s="236">
        <v>40</v>
      </c>
      <c r="G24" s="236">
        <f t="shared" si="1"/>
        <v>0.5012000000000002</v>
      </c>
      <c r="H24" s="236">
        <f t="shared" si="2"/>
        <v>0.67770000000000019</v>
      </c>
      <c r="I24" s="236">
        <f t="shared" si="3"/>
        <v>0.64800000000000002</v>
      </c>
      <c r="J24" s="236">
        <f t="shared" si="4"/>
        <v>0.5012000000000002</v>
      </c>
      <c r="K24" s="236">
        <f t="shared" si="5"/>
        <v>0.67770000000000019</v>
      </c>
      <c r="L24" s="236">
        <f t="shared" si="6"/>
        <v>1.296</v>
      </c>
      <c r="M24" s="236">
        <f t="shared" si="7"/>
        <v>1.2530000000000006</v>
      </c>
      <c r="N24" s="236">
        <f t="shared" si="8"/>
        <v>0.5012000000000002</v>
      </c>
      <c r="O24" s="236">
        <f t="shared" si="9"/>
        <v>0.67770000000000019</v>
      </c>
      <c r="P24" s="257"/>
    </row>
    <row r="25" spans="3:16" ht="12">
      <c r="C25" s="1">
        <v>240</v>
      </c>
      <c r="D25" s="26" t="s">
        <v>336</v>
      </c>
      <c r="E25" s="262"/>
      <c r="F25" s="236">
        <v>50</v>
      </c>
      <c r="G25" s="236">
        <f t="shared" si="1"/>
        <v>0.62650000000000028</v>
      </c>
      <c r="H25" s="236">
        <f t="shared" si="2"/>
        <v>0.84712500000000024</v>
      </c>
      <c r="I25" s="236">
        <f t="shared" si="3"/>
        <v>0.81</v>
      </c>
      <c r="J25" s="236">
        <f t="shared" si="4"/>
        <v>0.62650000000000028</v>
      </c>
      <c r="K25" s="236">
        <f t="shared" si="5"/>
        <v>0.84712500000000024</v>
      </c>
      <c r="L25" s="236">
        <f t="shared" si="6"/>
        <v>1.62</v>
      </c>
      <c r="M25" s="236">
        <f t="shared" si="7"/>
        <v>1.5662500000000006</v>
      </c>
      <c r="N25" s="236">
        <f t="shared" si="8"/>
        <v>0.62650000000000028</v>
      </c>
      <c r="O25" s="236">
        <f t="shared" si="9"/>
        <v>0.84712500000000024</v>
      </c>
      <c r="P25" s="257"/>
    </row>
    <row r="26" spans="3:16" ht="12">
      <c r="C26" s="1">
        <v>250</v>
      </c>
      <c r="D26" s="26" t="s">
        <v>337</v>
      </c>
      <c r="E26" s="262"/>
      <c r="F26" s="236">
        <v>60</v>
      </c>
      <c r="G26" s="236">
        <f t="shared" si="1"/>
        <v>0.75180000000000036</v>
      </c>
      <c r="H26" s="236">
        <f t="shared" si="2"/>
        <v>1.0165500000000003</v>
      </c>
      <c r="I26" s="236">
        <f t="shared" si="3"/>
        <v>0.97199999999999998</v>
      </c>
      <c r="J26" s="236">
        <f t="shared" si="4"/>
        <v>0.75180000000000036</v>
      </c>
      <c r="K26" s="236">
        <f t="shared" si="5"/>
        <v>1.0165500000000003</v>
      </c>
      <c r="L26" s="236">
        <f t="shared" si="6"/>
        <v>1.944</v>
      </c>
      <c r="M26" s="236">
        <f t="shared" si="7"/>
        <v>1.8795000000000008</v>
      </c>
      <c r="N26" s="236">
        <f t="shared" si="8"/>
        <v>0.75180000000000036</v>
      </c>
      <c r="O26" s="236">
        <f t="shared" si="9"/>
        <v>1.0165500000000003</v>
      </c>
      <c r="P26" s="257"/>
    </row>
    <row r="27" spans="3:16" ht="12">
      <c r="C27" s="1">
        <v>260</v>
      </c>
      <c r="D27" s="26" t="s">
        <v>338</v>
      </c>
      <c r="E27" s="262"/>
      <c r="F27" s="236">
        <v>70</v>
      </c>
      <c r="G27" s="236">
        <f t="shared" si="1"/>
        <v>0.87710000000000043</v>
      </c>
      <c r="H27" s="236">
        <f t="shared" si="2"/>
        <v>1.1859750000000004</v>
      </c>
      <c r="I27" s="236">
        <f t="shared" si="3"/>
        <v>1.1340000000000001</v>
      </c>
      <c r="J27" s="236">
        <f t="shared" si="4"/>
        <v>0.87710000000000043</v>
      </c>
      <c r="K27" s="236">
        <f t="shared" si="5"/>
        <v>1.1859750000000004</v>
      </c>
      <c r="L27" s="236">
        <f t="shared" si="6"/>
        <v>2.2680000000000002</v>
      </c>
      <c r="M27" s="236">
        <f t="shared" si="7"/>
        <v>2.1927500000000011</v>
      </c>
      <c r="N27" s="236">
        <f t="shared" si="8"/>
        <v>0.87710000000000043</v>
      </c>
      <c r="O27" s="236">
        <f t="shared" si="9"/>
        <v>1.1859750000000004</v>
      </c>
      <c r="P27" s="257"/>
    </row>
    <row r="28" spans="3:16" ht="12">
      <c r="C28" s="1">
        <v>270</v>
      </c>
      <c r="D28" s="26" t="s">
        <v>339</v>
      </c>
      <c r="E28" s="262"/>
      <c r="F28" s="236">
        <v>80</v>
      </c>
      <c r="G28" s="236">
        <f t="shared" si="1"/>
        <v>1.0024000000000004</v>
      </c>
      <c r="H28" s="236">
        <f t="shared" si="2"/>
        <v>1.3554000000000004</v>
      </c>
      <c r="I28" s="236">
        <f t="shared" si="3"/>
        <v>1.296</v>
      </c>
      <c r="J28" s="236">
        <f t="shared" si="4"/>
        <v>1.0024000000000004</v>
      </c>
      <c r="K28" s="236">
        <f t="shared" si="5"/>
        <v>1.3554000000000004</v>
      </c>
      <c r="L28" s="236">
        <f t="shared" si="6"/>
        <v>2.5920000000000001</v>
      </c>
      <c r="M28" s="236">
        <f t="shared" si="7"/>
        <v>2.5060000000000011</v>
      </c>
      <c r="N28" s="236">
        <f t="shared" si="8"/>
        <v>1.0024000000000004</v>
      </c>
      <c r="O28" s="236">
        <f t="shared" si="9"/>
        <v>1.3554000000000004</v>
      </c>
      <c r="P28" s="257"/>
    </row>
    <row r="29" spans="3:16" ht="12">
      <c r="C29" s="1">
        <v>280</v>
      </c>
      <c r="D29" s="26" t="s">
        <v>340</v>
      </c>
      <c r="E29" s="262"/>
      <c r="F29" s="236">
        <v>90</v>
      </c>
      <c r="G29" s="236">
        <f t="shared" si="1"/>
        <v>1.1277000000000006</v>
      </c>
      <c r="H29" s="236">
        <f t="shared" si="2"/>
        <v>1.5248250000000005</v>
      </c>
      <c r="I29" s="236">
        <f t="shared" si="3"/>
        <v>1.458</v>
      </c>
      <c r="J29" s="236">
        <f t="shared" si="4"/>
        <v>1.1277000000000006</v>
      </c>
      <c r="K29" s="236">
        <f t="shared" si="5"/>
        <v>1.5248250000000005</v>
      </c>
      <c r="L29" s="236">
        <f t="shared" si="6"/>
        <v>2.9159999999999999</v>
      </c>
      <c r="M29" s="236">
        <f t="shared" si="7"/>
        <v>2.8192500000000011</v>
      </c>
      <c r="N29" s="236">
        <f t="shared" si="8"/>
        <v>1.1277000000000006</v>
      </c>
      <c r="O29" s="236">
        <f t="shared" si="9"/>
        <v>1.5248250000000005</v>
      </c>
      <c r="P29" s="257"/>
    </row>
    <row r="30" spans="3:16" ht="12">
      <c r="C30" s="1">
        <v>290</v>
      </c>
      <c r="D30" s="26" t="s">
        <v>341</v>
      </c>
      <c r="E30" s="262"/>
      <c r="F30" s="236">
        <v>100</v>
      </c>
      <c r="G30" s="236">
        <f t="shared" si="1"/>
        <v>1.2530000000000006</v>
      </c>
      <c r="H30" s="236">
        <f t="shared" si="2"/>
        <v>1.6942500000000005</v>
      </c>
      <c r="I30" s="236">
        <f t="shared" si="3"/>
        <v>1.62</v>
      </c>
      <c r="J30" s="236">
        <f t="shared" si="4"/>
        <v>1.2530000000000006</v>
      </c>
      <c r="K30" s="236">
        <f t="shared" si="5"/>
        <v>1.6942500000000005</v>
      </c>
      <c r="L30" s="236">
        <f t="shared" si="6"/>
        <v>3.24</v>
      </c>
      <c r="M30" s="236">
        <f t="shared" si="7"/>
        <v>3.1325000000000012</v>
      </c>
      <c r="N30" s="236">
        <f t="shared" si="8"/>
        <v>1.2530000000000006</v>
      </c>
      <c r="O30" s="236">
        <f t="shared" si="9"/>
        <v>1.6942500000000005</v>
      </c>
      <c r="P30" s="257"/>
    </row>
    <row r="31" spans="3:16" ht="12">
      <c r="C31" s="1">
        <v>300</v>
      </c>
      <c r="D31" s="26" t="s">
        <v>342</v>
      </c>
      <c r="E31" s="262"/>
      <c r="F31" s="236">
        <v>110</v>
      </c>
      <c r="G31" s="236">
        <f t="shared" si="1"/>
        <v>1.3783000000000005</v>
      </c>
      <c r="H31" s="236">
        <f t="shared" si="2"/>
        <v>1.8636750000000004</v>
      </c>
      <c r="I31" s="236">
        <f t="shared" si="3"/>
        <v>1.782</v>
      </c>
      <c r="J31" s="236">
        <f t="shared" si="4"/>
        <v>1.3783000000000005</v>
      </c>
      <c r="K31" s="236">
        <f t="shared" si="5"/>
        <v>1.8636750000000004</v>
      </c>
      <c r="L31" s="236">
        <f t="shared" si="6"/>
        <v>3.5640000000000001</v>
      </c>
      <c r="M31" s="236">
        <f t="shared" si="7"/>
        <v>3.4457500000000012</v>
      </c>
      <c r="N31" s="236">
        <f t="shared" si="8"/>
        <v>1.3783000000000005</v>
      </c>
      <c r="O31" s="236">
        <f t="shared" si="9"/>
        <v>1.8636750000000004</v>
      </c>
      <c r="P31" s="257"/>
    </row>
    <row r="32" spans="3:16" ht="12">
      <c r="C32" s="1">
        <v>310</v>
      </c>
      <c r="D32" s="26" t="s">
        <v>343</v>
      </c>
      <c r="E32" s="262"/>
      <c r="F32" s="236">
        <v>120</v>
      </c>
      <c r="G32" s="236">
        <f t="shared" si="1"/>
        <v>1.5036000000000007</v>
      </c>
      <c r="H32" s="236">
        <f t="shared" si="2"/>
        <v>2.0331000000000006</v>
      </c>
      <c r="I32" s="236">
        <f t="shared" si="3"/>
        <v>1.944</v>
      </c>
      <c r="J32" s="236">
        <f t="shared" si="4"/>
        <v>1.5036000000000007</v>
      </c>
      <c r="K32" s="236">
        <f t="shared" si="5"/>
        <v>2.0331000000000006</v>
      </c>
      <c r="L32" s="236">
        <f t="shared" si="6"/>
        <v>3.8879999999999999</v>
      </c>
      <c r="M32" s="236">
        <f t="shared" si="7"/>
        <v>3.7590000000000017</v>
      </c>
      <c r="N32" s="236">
        <f t="shared" si="8"/>
        <v>1.5036000000000007</v>
      </c>
      <c r="O32" s="236">
        <f t="shared" si="9"/>
        <v>2.0331000000000006</v>
      </c>
      <c r="P32" s="257"/>
    </row>
    <row r="33" spans="3:16" ht="12">
      <c r="C33" s="1">
        <v>320</v>
      </c>
      <c r="D33" s="30" t="s">
        <v>344</v>
      </c>
      <c r="E33" s="262"/>
      <c r="F33" s="236">
        <v>130</v>
      </c>
      <c r="G33" s="236">
        <f t="shared" si="1"/>
        <v>1.6289000000000007</v>
      </c>
      <c r="H33" s="236">
        <f t="shared" si="2"/>
        <v>2.2025250000000005</v>
      </c>
      <c r="I33" s="236">
        <f t="shared" si="3"/>
        <v>2.1059999999999999</v>
      </c>
      <c r="J33" s="236">
        <f t="shared" si="4"/>
        <v>1.6289000000000007</v>
      </c>
      <c r="K33" s="236">
        <f t="shared" si="5"/>
        <v>2.2025250000000005</v>
      </c>
      <c r="L33" s="236">
        <f t="shared" si="6"/>
        <v>4.2119999999999997</v>
      </c>
      <c r="M33" s="236">
        <f t="shared" si="7"/>
        <v>4.0722500000000013</v>
      </c>
      <c r="N33" s="236">
        <f t="shared" si="8"/>
        <v>1.6289000000000007</v>
      </c>
      <c r="O33" s="236">
        <f t="shared" si="9"/>
        <v>2.2025250000000005</v>
      </c>
      <c r="P33" s="257"/>
    </row>
    <row r="34" spans="3:16" ht="12">
      <c r="C34" s="1">
        <v>330</v>
      </c>
      <c r="D34" s="26" t="s">
        <v>345</v>
      </c>
      <c r="E34" s="262"/>
      <c r="F34" s="236">
        <v>140</v>
      </c>
      <c r="G34" s="236">
        <f t="shared" si="1"/>
        <v>1.7542000000000009</v>
      </c>
      <c r="H34" s="236">
        <f t="shared" si="2"/>
        <v>2.3719500000000009</v>
      </c>
      <c r="I34" s="236">
        <f t="shared" si="3"/>
        <v>2.2680000000000002</v>
      </c>
      <c r="J34" s="236">
        <f t="shared" si="4"/>
        <v>1.7542000000000009</v>
      </c>
      <c r="K34" s="236">
        <f t="shared" si="5"/>
        <v>2.3719500000000009</v>
      </c>
      <c r="L34" s="236">
        <f t="shared" si="6"/>
        <v>4.5360000000000005</v>
      </c>
      <c r="M34" s="236">
        <f t="shared" si="7"/>
        <v>4.3855000000000022</v>
      </c>
      <c r="N34" s="236">
        <f t="shared" si="8"/>
        <v>1.7542000000000009</v>
      </c>
      <c r="O34" s="236">
        <f t="shared" si="9"/>
        <v>2.3719500000000009</v>
      </c>
      <c r="P34" s="257"/>
    </row>
    <row r="35" spans="3:16" ht="12">
      <c r="C35" s="1">
        <v>340</v>
      </c>
      <c r="D35" s="30" t="s">
        <v>346</v>
      </c>
      <c r="E35" s="262"/>
      <c r="F35" s="236">
        <v>150</v>
      </c>
      <c r="G35" s="236">
        <f t="shared" si="1"/>
        <v>1.8795000000000006</v>
      </c>
      <c r="H35" s="236">
        <f t="shared" si="2"/>
        <v>2.5413750000000008</v>
      </c>
      <c r="I35" s="236">
        <f t="shared" si="3"/>
        <v>2.4300000000000002</v>
      </c>
      <c r="J35" s="236">
        <f t="shared" si="4"/>
        <v>1.8795000000000006</v>
      </c>
      <c r="K35" s="236">
        <f t="shared" si="5"/>
        <v>2.5413750000000008</v>
      </c>
      <c r="L35" s="236">
        <f t="shared" si="6"/>
        <v>4.8600000000000003</v>
      </c>
      <c r="M35" s="236">
        <f t="shared" si="7"/>
        <v>4.6987500000000022</v>
      </c>
      <c r="N35" s="236">
        <f t="shared" si="8"/>
        <v>1.8795000000000006</v>
      </c>
      <c r="O35" s="236">
        <f t="shared" si="9"/>
        <v>2.5413750000000008</v>
      </c>
      <c r="P35" s="257"/>
    </row>
    <row r="36" spans="3:16" ht="12">
      <c r="C36" s="1">
        <v>350</v>
      </c>
      <c r="D36" s="29" t="s">
        <v>347</v>
      </c>
      <c r="E36" s="262"/>
      <c r="F36" s="255" t="s">
        <v>444</v>
      </c>
      <c r="G36" s="275">
        <v>0.8</v>
      </c>
      <c r="H36" s="275">
        <v>0.8</v>
      </c>
      <c r="I36" s="275">
        <v>0.8</v>
      </c>
      <c r="J36" s="275">
        <v>0.8</v>
      </c>
      <c r="K36" s="275">
        <v>0.8</v>
      </c>
      <c r="L36" s="275">
        <v>1.6</v>
      </c>
      <c r="M36" s="275">
        <v>2</v>
      </c>
      <c r="N36" s="275">
        <v>0.8</v>
      </c>
      <c r="O36" s="275">
        <v>0.8</v>
      </c>
      <c r="P36" s="257"/>
    </row>
    <row r="37" spans="3:16" ht="12">
      <c r="C37" s="1">
        <v>360</v>
      </c>
      <c r="D37" s="26" t="s">
        <v>349</v>
      </c>
      <c r="J37" s="1"/>
      <c r="K37" s="1"/>
      <c r="L37" s="1"/>
      <c r="M37" s="1"/>
      <c r="N37" s="1"/>
    </row>
    <row r="38" spans="3:16" ht="12">
      <c r="C38" s="1">
        <v>370</v>
      </c>
      <c r="D38" s="30" t="s">
        <v>350</v>
      </c>
      <c r="E38" s="21" t="s">
        <v>488</v>
      </c>
      <c r="F38" s="253">
        <f>ROUND(AVERAGE(一级属性!N32:N36),1)</f>
        <v>4.2</v>
      </c>
      <c r="G38" s="1"/>
      <c r="H38" s="44" t="s">
        <v>492</v>
      </c>
      <c r="I38" s="1">
        <f>F38*10</f>
        <v>42</v>
      </c>
      <c r="J38" s="1"/>
      <c r="K38" s="1"/>
      <c r="L38" s="1"/>
      <c r="M38" s="1"/>
      <c r="N38" s="1"/>
      <c r="O38" s="1"/>
    </row>
    <row r="39" spans="3:16" ht="12">
      <c r="C39" s="1">
        <v>380</v>
      </c>
      <c r="D39" s="30" t="s">
        <v>352</v>
      </c>
      <c r="E39" s="47"/>
      <c r="F39" s="254"/>
      <c r="G39" s="1"/>
      <c r="H39" s="1"/>
      <c r="I39" s="1"/>
      <c r="J39" s="1"/>
      <c r="K39" s="1"/>
      <c r="L39" s="1"/>
      <c r="M39" s="1"/>
      <c r="N39" s="1"/>
      <c r="O39" s="1"/>
    </row>
    <row r="40" spans="3:16" ht="12">
      <c r="C40" s="1">
        <v>390</v>
      </c>
      <c r="D40" s="26" t="s">
        <v>354</v>
      </c>
      <c r="E40" s="21" t="s">
        <v>348</v>
      </c>
      <c r="F40" s="254"/>
      <c r="G40" s="1"/>
      <c r="H40" s="1"/>
      <c r="I40" s="1"/>
      <c r="J40" s="1"/>
      <c r="K40" s="1"/>
      <c r="L40" s="1"/>
      <c r="M40" s="1"/>
      <c r="N40" s="1"/>
      <c r="O40" s="1"/>
    </row>
    <row r="41" spans="3:16" ht="12">
      <c r="C41" s="1">
        <v>400</v>
      </c>
      <c r="D41" s="30" t="s">
        <v>355</v>
      </c>
      <c r="E41" s="47"/>
      <c r="F41" s="254"/>
      <c r="G41" s="1"/>
      <c r="H41" s="1"/>
      <c r="I41" s="1"/>
      <c r="J41" s="47"/>
      <c r="K41" s="231" t="s">
        <v>258</v>
      </c>
      <c r="L41" s="251" t="s">
        <v>294</v>
      </c>
      <c r="N41" s="47"/>
      <c r="O41" s="47"/>
    </row>
    <row r="42" spans="3:16" ht="12">
      <c r="C42" s="1">
        <v>410</v>
      </c>
      <c r="D42" s="30" t="s">
        <v>356</v>
      </c>
      <c r="E42" s="47" t="s">
        <v>351</v>
      </c>
      <c r="F42" s="276" t="s">
        <v>675</v>
      </c>
      <c r="G42" s="47"/>
      <c r="H42" s="47" t="s">
        <v>493</v>
      </c>
      <c r="I42" s="47">
        <f>SUM(装备属性!W9:W14)</f>
        <v>36.699999999999996</v>
      </c>
      <c r="K42" s="48" t="s">
        <v>245</v>
      </c>
      <c r="L42" s="6">
        <v>2.4500000000000002</v>
      </c>
      <c r="N42" s="1"/>
      <c r="O42" s="1"/>
    </row>
    <row r="43" spans="3:16" ht="12">
      <c r="C43" s="1">
        <v>420</v>
      </c>
      <c r="D43" s="30" t="s">
        <v>357</v>
      </c>
      <c r="E43" s="47" t="s">
        <v>353</v>
      </c>
      <c r="F43" s="253">
        <f>F38</f>
        <v>4.2</v>
      </c>
      <c r="G43" s="1"/>
      <c r="H43" s="44" t="s">
        <v>494</v>
      </c>
      <c r="I43" s="1">
        <f>F43*1.25</f>
        <v>5.25</v>
      </c>
      <c r="J43" s="1"/>
      <c r="K43" s="48" t="s">
        <v>647</v>
      </c>
      <c r="L43" s="6">
        <v>1</v>
      </c>
      <c r="N43" s="1"/>
      <c r="O43" s="1"/>
    </row>
    <row r="44" spans="3:16" ht="12">
      <c r="C44" s="1">
        <v>430</v>
      </c>
      <c r="D44" s="30" t="s">
        <v>358</v>
      </c>
      <c r="E44" s="47" t="s">
        <v>489</v>
      </c>
      <c r="F44" s="254" t="str">
        <f>ROUND(0.15*装备属性!W9,1)&amp;"*装备lv"</f>
        <v>1.4*装备lv</v>
      </c>
      <c r="G44" s="1"/>
      <c r="H44" s="44" t="s">
        <v>495</v>
      </c>
      <c r="I44" s="1">
        <v>1.4</v>
      </c>
      <c r="J44" s="1"/>
      <c r="K44" s="48" t="s">
        <v>648</v>
      </c>
      <c r="L44" s="6">
        <v>1</v>
      </c>
      <c r="N44" s="1"/>
      <c r="O44" s="1"/>
    </row>
    <row r="45" spans="3:16" ht="12">
      <c r="C45" s="1">
        <v>440</v>
      </c>
      <c r="D45" s="30" t="s">
        <v>359</v>
      </c>
      <c r="E45" s="47" t="s">
        <v>490</v>
      </c>
      <c r="F45" s="254" t="str">
        <f>ROUND(0.3*装备属性!W9,1)&amp;"*装备lv"</f>
        <v>2.8*装备lv</v>
      </c>
      <c r="G45" s="1"/>
      <c r="H45" s="44" t="s">
        <v>495</v>
      </c>
      <c r="I45" s="1">
        <v>2.8</v>
      </c>
      <c r="J45" s="1"/>
      <c r="K45" s="48" t="s">
        <v>270</v>
      </c>
      <c r="L45" s="6">
        <v>1</v>
      </c>
      <c r="N45" s="1"/>
      <c r="O45" s="1"/>
    </row>
    <row r="46" spans="3:16" ht="12">
      <c r="C46" s="1">
        <v>450</v>
      </c>
      <c r="D46" s="29" t="s">
        <v>360</v>
      </c>
      <c r="E46" s="47" t="s">
        <v>491</v>
      </c>
      <c r="F46" s="254" t="str">
        <f>ROUND(AVERAGE(宝石属性!C21,宝石属性!E21,宝石属性!F21,宝石属性!G21,宝石属性!H21,宝石属性!I21,宝石属性!J21,宝石属性!K21,宝石属性!L21),0)&amp;"*宝石lv"</f>
        <v>15*宝石lv</v>
      </c>
      <c r="G46" s="1"/>
      <c r="H46" s="44" t="s">
        <v>495</v>
      </c>
      <c r="I46" s="1">
        <f>15*6*2/10</f>
        <v>18</v>
      </c>
      <c r="J46" s="1"/>
      <c r="K46" s="48" t="s">
        <v>271</v>
      </c>
      <c r="L46" s="6">
        <v>1</v>
      </c>
      <c r="N46" s="1"/>
      <c r="O46" s="1"/>
    </row>
    <row r="47" spans="3:16" ht="12">
      <c r="C47" s="1">
        <v>460</v>
      </c>
      <c r="D47" s="30" t="s">
        <v>361</v>
      </c>
      <c r="F47" s="91"/>
      <c r="H47" s="14" t="s">
        <v>496</v>
      </c>
      <c r="I47" s="1">
        <f>ROUND(SUM(I42:I46),1)</f>
        <v>64.2</v>
      </c>
      <c r="J47" s="1"/>
      <c r="K47" s="48" t="s">
        <v>272</v>
      </c>
      <c r="L47" s="6">
        <v>1</v>
      </c>
      <c r="N47" s="1"/>
      <c r="O47" s="1"/>
    </row>
    <row r="48" spans="3:16" ht="12">
      <c r="C48" s="1">
        <v>470</v>
      </c>
      <c r="D48" s="30" t="s">
        <v>362</v>
      </c>
      <c r="E48" s="21" t="s">
        <v>486</v>
      </c>
      <c r="F48" s="254"/>
      <c r="G48" s="1"/>
      <c r="H48" s="1"/>
      <c r="I48" s="1"/>
      <c r="J48" s="1"/>
      <c r="L48" s="1"/>
      <c r="M48" s="1"/>
      <c r="N48" s="1"/>
      <c r="O48" s="1"/>
    </row>
    <row r="49" spans="3:15" ht="12">
      <c r="C49" s="1">
        <v>480</v>
      </c>
      <c r="D49" s="29" t="s">
        <v>363</v>
      </c>
      <c r="E49" s="47" t="s">
        <v>414</v>
      </c>
      <c r="F49" s="254">
        <v>4</v>
      </c>
      <c r="G49" s="1"/>
      <c r="H49" s="21" t="s">
        <v>415</v>
      </c>
      <c r="I49" s="1">
        <f>F49*9</f>
        <v>36</v>
      </c>
      <c r="J49" s="1"/>
      <c r="K49" s="1"/>
      <c r="L49" s="1"/>
      <c r="M49" s="1"/>
      <c r="N49" s="1"/>
      <c r="O49" s="1"/>
    </row>
    <row r="50" spans="3:15" ht="12">
      <c r="C50" s="1">
        <v>490</v>
      </c>
      <c r="D50" s="30" t="s">
        <v>364</v>
      </c>
      <c r="E50" s="47" t="s">
        <v>485</v>
      </c>
      <c r="F50" s="254">
        <v>5</v>
      </c>
      <c r="G50" s="1"/>
      <c r="H50" s="21" t="s">
        <v>416</v>
      </c>
      <c r="I50" s="1">
        <f>F50*2</f>
        <v>10</v>
      </c>
      <c r="J50" s="1"/>
      <c r="K50" s="1"/>
      <c r="L50" s="1"/>
      <c r="M50" s="1"/>
      <c r="N50" s="1"/>
      <c r="O50" s="1"/>
    </row>
    <row r="51" spans="3:15" ht="12">
      <c r="C51" s="1">
        <v>500</v>
      </c>
      <c r="D51" s="30" t="s">
        <v>365</v>
      </c>
      <c r="F51" s="91"/>
      <c r="H51" s="14" t="s">
        <v>496</v>
      </c>
      <c r="I51" s="14">
        <f>SUM(I49:I50)</f>
        <v>46</v>
      </c>
      <c r="J51" s="1"/>
      <c r="K51" s="1"/>
      <c r="L51" s="1"/>
      <c r="M51" s="1"/>
      <c r="N51" s="1"/>
      <c r="O51" s="1"/>
    </row>
    <row r="52" spans="3:15" ht="12">
      <c r="C52" s="1">
        <v>510</v>
      </c>
      <c r="D52" s="29" t="s">
        <v>366</v>
      </c>
      <c r="F52" s="91"/>
      <c r="J52" s="1"/>
      <c r="K52" s="1"/>
      <c r="L52" s="44"/>
      <c r="M52" s="1"/>
      <c r="N52" s="1"/>
      <c r="O52" s="1"/>
    </row>
    <row r="53" spans="3:15" ht="12">
      <c r="C53" s="1">
        <v>520</v>
      </c>
      <c r="D53" s="30" t="s">
        <v>367</v>
      </c>
      <c r="E53" s="21" t="s">
        <v>487</v>
      </c>
      <c r="F53" s="254">
        <v>20</v>
      </c>
      <c r="G53" s="1"/>
      <c r="H53" s="21" t="s">
        <v>417</v>
      </c>
      <c r="I53" s="1">
        <f>F53*8/5</f>
        <v>32</v>
      </c>
      <c r="J53" s="1"/>
      <c r="K53" s="1"/>
      <c r="L53" s="1"/>
      <c r="M53" s="1"/>
      <c r="N53" s="1"/>
      <c r="O53" s="1"/>
    </row>
    <row r="54" spans="3:15" ht="12">
      <c r="C54" s="1">
        <v>530</v>
      </c>
      <c r="D54" s="26" t="s">
        <v>368</v>
      </c>
      <c r="E54" s="47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5" ht="12">
      <c r="C55" s="1">
        <v>540</v>
      </c>
      <c r="D55" s="30" t="s">
        <v>369</v>
      </c>
      <c r="E55" s="47"/>
      <c r="F55" s="1"/>
      <c r="G55" s="1"/>
      <c r="H55" s="1" t="s">
        <v>512</v>
      </c>
      <c r="I55" s="1">
        <f>I38+I47+I51+I53</f>
        <v>184.2</v>
      </c>
      <c r="J55" s="1"/>
      <c r="K55" s="1"/>
      <c r="L55" s="1"/>
      <c r="M55" s="1"/>
      <c r="N55" s="1"/>
      <c r="O55" s="1"/>
    </row>
    <row r="56" spans="3:15" ht="12">
      <c r="C56" s="1">
        <v>550</v>
      </c>
      <c r="D56" s="26" t="s">
        <v>370</v>
      </c>
      <c r="E56" s="47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3:15" ht="12">
      <c r="C57" s="1">
        <v>560</v>
      </c>
      <c r="D57" s="30" t="s">
        <v>371</v>
      </c>
      <c r="E57" s="47"/>
      <c r="F57" s="20"/>
      <c r="G57" s="20"/>
      <c r="H57" s="20"/>
      <c r="I57" s="20"/>
      <c r="J57" s="20"/>
      <c r="K57" s="1"/>
      <c r="L57" s="1"/>
      <c r="M57" s="1"/>
      <c r="N57" s="1"/>
      <c r="O57" s="1"/>
    </row>
    <row r="58" spans="3:15" ht="12">
      <c r="C58" s="1">
        <v>570</v>
      </c>
      <c r="D58" s="26" t="s">
        <v>372</v>
      </c>
      <c r="E58" s="47"/>
      <c r="F58" s="20"/>
      <c r="G58" s="20"/>
      <c r="H58" s="20"/>
      <c r="I58" s="20"/>
      <c r="J58" s="20"/>
      <c r="K58" s="1"/>
      <c r="L58" s="1"/>
      <c r="M58" s="1"/>
      <c r="N58" s="1"/>
      <c r="O58" s="1"/>
    </row>
    <row r="59" spans="3:15" ht="12">
      <c r="C59" s="1">
        <v>580</v>
      </c>
      <c r="D59" s="26" t="s">
        <v>373</v>
      </c>
      <c r="E59" s="47"/>
      <c r="F59" s="20"/>
      <c r="G59" s="20"/>
      <c r="H59" s="20"/>
      <c r="I59" s="20"/>
      <c r="J59" s="20"/>
      <c r="K59" s="1"/>
      <c r="L59" s="1"/>
      <c r="M59" s="1"/>
      <c r="N59" s="1"/>
      <c r="O59" s="1"/>
    </row>
    <row r="60" spans="3:15" ht="12">
      <c r="C60" s="1">
        <v>590</v>
      </c>
      <c r="D60" s="26" t="s">
        <v>374</v>
      </c>
      <c r="E60" s="21" t="s">
        <v>513</v>
      </c>
      <c r="F60" s="20"/>
      <c r="G60" s="20"/>
      <c r="H60" s="20"/>
      <c r="I60" s="144" t="s">
        <v>514</v>
      </c>
      <c r="J60" s="20"/>
      <c r="K60" s="1"/>
      <c r="L60" s="1"/>
      <c r="M60" s="1"/>
      <c r="N60" s="1"/>
      <c r="O60" s="1"/>
    </row>
    <row r="61" spans="3:15" ht="12">
      <c r="C61" s="1">
        <v>600</v>
      </c>
      <c r="D61" s="26" t="s">
        <v>375</v>
      </c>
      <c r="E61" s="20"/>
      <c r="F61" s="20" t="s">
        <v>516</v>
      </c>
      <c r="G61" s="214" t="s">
        <v>517</v>
      </c>
      <c r="H61" s="20"/>
      <c r="I61" s="20">
        <v>1200</v>
      </c>
      <c r="J61" s="20"/>
      <c r="K61" s="1"/>
      <c r="L61" s="1"/>
      <c r="M61" s="1"/>
      <c r="N61" s="1"/>
      <c r="O61" s="1"/>
    </row>
    <row r="62" spans="3:15" ht="12">
      <c r="C62" s="1">
        <v>610</v>
      </c>
      <c r="D62" s="26" t="s">
        <v>376</v>
      </c>
      <c r="E62" s="20"/>
      <c r="F62" s="261" t="s">
        <v>1231</v>
      </c>
      <c r="G62" s="470">
        <v>1</v>
      </c>
      <c r="H62" s="261"/>
      <c r="I62" s="261">
        <f>1*(100+10*70)</f>
        <v>800</v>
      </c>
      <c r="J62" s="20"/>
      <c r="K62" s="1"/>
      <c r="L62" s="1"/>
      <c r="M62" s="1"/>
      <c r="N62" s="1"/>
      <c r="O62" s="1"/>
    </row>
    <row r="63" spans="3:15" ht="12">
      <c r="C63" s="1">
        <v>620</v>
      </c>
      <c r="D63" s="26" t="s">
        <v>377</v>
      </c>
      <c r="E63" s="20"/>
      <c r="F63" s="20" t="s">
        <v>1081</v>
      </c>
      <c r="G63" s="47">
        <v>80</v>
      </c>
      <c r="H63" s="20"/>
      <c r="I63" s="247">
        <f>G63*4</f>
        <v>320</v>
      </c>
      <c r="J63" s="20"/>
      <c r="K63" s="1"/>
      <c r="L63" s="1"/>
      <c r="M63" s="1"/>
      <c r="N63" s="1"/>
      <c r="O63" s="1"/>
    </row>
    <row r="64" spans="3:15" ht="12">
      <c r="C64" s="1">
        <v>630</v>
      </c>
      <c r="D64" s="30" t="s">
        <v>378</v>
      </c>
      <c r="E64" s="20"/>
      <c r="F64" s="20" t="s">
        <v>508</v>
      </c>
      <c r="G64" s="47">
        <v>200</v>
      </c>
      <c r="H64" s="20"/>
      <c r="I64" s="20">
        <f>G64*4</f>
        <v>800</v>
      </c>
      <c r="J64" s="20"/>
      <c r="K64" s="1"/>
      <c r="L64" s="1"/>
      <c r="M64" s="1"/>
      <c r="N64" s="1"/>
      <c r="O64" s="1"/>
    </row>
    <row r="65" spans="3:15" ht="12">
      <c r="C65" s="1">
        <v>640</v>
      </c>
      <c r="D65" s="30" t="s">
        <v>379</v>
      </c>
      <c r="E65" s="47"/>
      <c r="F65" s="20" t="s">
        <v>511</v>
      </c>
      <c r="G65" s="214" t="s">
        <v>1239</v>
      </c>
      <c r="H65" s="20"/>
      <c r="I65" s="20">
        <f>5000*(1.15-0.952)</f>
        <v>989.99999999999977</v>
      </c>
      <c r="J65" s="20"/>
      <c r="K65" s="1"/>
      <c r="L65" s="1"/>
      <c r="M65" s="1"/>
      <c r="N65" s="1"/>
      <c r="O65" s="1"/>
    </row>
    <row r="66" spans="3:15" ht="12">
      <c r="C66" s="1">
        <v>650</v>
      </c>
      <c r="D66" s="29" t="s">
        <v>380</v>
      </c>
      <c r="E66" s="47"/>
      <c r="G66" s="472"/>
      <c r="H66" s="47" t="s">
        <v>515</v>
      </c>
      <c r="I66" s="20">
        <f>I61+I64+I65</f>
        <v>2990</v>
      </c>
      <c r="J66" s="20"/>
      <c r="K66" s="1"/>
      <c r="L66" s="1"/>
      <c r="M66" s="1"/>
      <c r="N66" s="1"/>
      <c r="O66" s="1"/>
    </row>
    <row r="67" spans="3:15" ht="12">
      <c r="C67" s="1">
        <v>660</v>
      </c>
      <c r="D67" s="29" t="s">
        <v>381</v>
      </c>
      <c r="E67" s="47"/>
      <c r="J67" s="20"/>
      <c r="K67" s="1"/>
      <c r="L67" s="1"/>
      <c r="M67" s="1"/>
      <c r="N67" s="1"/>
      <c r="O67" s="1"/>
    </row>
    <row r="68" spans="3:15" ht="12">
      <c r="C68" s="1">
        <v>670</v>
      </c>
      <c r="D68" s="29" t="s">
        <v>382</v>
      </c>
      <c r="E68" s="47"/>
      <c r="F68" s="3" t="s">
        <v>1061</v>
      </c>
      <c r="G68" s="20"/>
      <c r="J68" s="20"/>
      <c r="K68" s="1"/>
      <c r="L68" s="1"/>
      <c r="M68" s="1"/>
      <c r="N68" s="1"/>
      <c r="O68" s="1"/>
    </row>
    <row r="69" spans="3:15" ht="12">
      <c r="C69" s="1">
        <v>680</v>
      </c>
      <c r="D69" s="29" t="s">
        <v>383</v>
      </c>
      <c r="E69" s="47"/>
      <c r="F69" s="4"/>
      <c r="G69" s="20"/>
      <c r="H69" s="20"/>
      <c r="I69" s="20"/>
      <c r="J69" s="20"/>
      <c r="K69" s="1"/>
      <c r="L69" s="1"/>
      <c r="M69" s="1"/>
      <c r="N69" s="1"/>
      <c r="O69" s="1"/>
    </row>
    <row r="70" spans="3:15" ht="12">
      <c r="C70" s="1">
        <v>690</v>
      </c>
      <c r="D70" s="26" t="s">
        <v>384</v>
      </c>
      <c r="E70" s="47"/>
      <c r="F70" s="213"/>
      <c r="G70" s="213"/>
      <c r="H70" s="213"/>
      <c r="I70" s="213"/>
      <c r="J70" s="213"/>
      <c r="K70" s="213"/>
      <c r="L70" s="213"/>
      <c r="M70" s="213"/>
      <c r="N70" s="1"/>
      <c r="O70" s="1"/>
    </row>
    <row r="71" spans="3:15" ht="12">
      <c r="C71" s="1">
        <v>700</v>
      </c>
      <c r="D71" s="30" t="s">
        <v>385</v>
      </c>
      <c r="E71" s="47"/>
      <c r="F71" s="135"/>
      <c r="G71" s="130"/>
      <c r="H71" s="130"/>
      <c r="I71" s="130"/>
      <c r="J71" s="130"/>
      <c r="K71" s="130"/>
      <c r="L71" s="130"/>
      <c r="M71" s="130"/>
      <c r="N71" s="1"/>
      <c r="O71" s="1"/>
    </row>
    <row r="72" spans="3:15" ht="12">
      <c r="C72" s="1">
        <v>710</v>
      </c>
      <c r="D72" s="30" t="s">
        <v>386</v>
      </c>
      <c r="E72" s="47"/>
      <c r="F72" s="135"/>
      <c r="G72" s="248" t="s">
        <v>656</v>
      </c>
      <c r="H72" s="248" t="s">
        <v>657</v>
      </c>
      <c r="I72" s="248" t="s">
        <v>658</v>
      </c>
      <c r="J72" s="248" t="s">
        <v>659</v>
      </c>
      <c r="K72" s="248" t="s">
        <v>660</v>
      </c>
      <c r="L72" s="1"/>
      <c r="M72" s="1"/>
      <c r="N72" s="1"/>
      <c r="O72" s="1"/>
    </row>
    <row r="73" spans="3:15" ht="12">
      <c r="C73" s="1">
        <v>750</v>
      </c>
      <c r="D73" s="30" t="s">
        <v>387</v>
      </c>
      <c r="E73" s="47"/>
      <c r="F73" s="135" t="s">
        <v>661</v>
      </c>
      <c r="G73" s="216">
        <v>3600</v>
      </c>
      <c r="H73" s="216">
        <v>2000</v>
      </c>
      <c r="I73" s="216">
        <v>1200</v>
      </c>
      <c r="J73" s="216">
        <v>1200</v>
      </c>
      <c r="K73" s="216">
        <v>1200</v>
      </c>
      <c r="N73" s="1"/>
      <c r="O73" s="1"/>
    </row>
    <row r="74" spans="3:15" ht="12">
      <c r="C74" s="1">
        <v>760</v>
      </c>
      <c r="D74" s="30" t="s">
        <v>388</v>
      </c>
      <c r="E74" s="47"/>
      <c r="F74" s="135" t="s">
        <v>662</v>
      </c>
      <c r="G74" s="216">
        <v>240</v>
      </c>
      <c r="H74" s="216">
        <v>240</v>
      </c>
      <c r="I74" s="216">
        <v>240</v>
      </c>
      <c r="J74" s="216">
        <v>240</v>
      </c>
      <c r="K74" s="216">
        <v>240</v>
      </c>
      <c r="N74" s="1"/>
      <c r="O74" s="1"/>
    </row>
    <row r="75" spans="3:15" ht="12">
      <c r="C75" s="1">
        <v>770</v>
      </c>
      <c r="D75" s="30" t="s">
        <v>389</v>
      </c>
      <c r="E75" s="47"/>
      <c r="F75" s="135" t="s">
        <v>663</v>
      </c>
      <c r="G75" s="252">
        <f>ROUND(G74/G73,3)</f>
        <v>6.7000000000000004E-2</v>
      </c>
      <c r="H75" s="252">
        <f t="shared" ref="H75:K75" si="10">ROUND(H74/H73,3)</f>
        <v>0.12</v>
      </c>
      <c r="I75" s="252">
        <f t="shared" si="10"/>
        <v>0.2</v>
      </c>
      <c r="J75" s="252">
        <f t="shared" si="10"/>
        <v>0.2</v>
      </c>
      <c r="K75" s="252">
        <f t="shared" si="10"/>
        <v>0.2</v>
      </c>
      <c r="L75" s="1"/>
      <c r="M75" s="1"/>
      <c r="N75" s="1"/>
      <c r="O75" s="1"/>
    </row>
    <row r="76" spans="3:15" ht="12">
      <c r="C76" s="1">
        <v>780</v>
      </c>
      <c r="D76" s="30" t="s">
        <v>390</v>
      </c>
      <c r="E76" s="47"/>
      <c r="L76" s="1"/>
      <c r="M76" s="1"/>
      <c r="N76" s="1"/>
      <c r="O76" s="1"/>
    </row>
    <row r="77" spans="3:15" ht="12">
      <c r="C77" s="1">
        <v>790</v>
      </c>
      <c r="D77" s="30" t="s">
        <v>391</v>
      </c>
      <c r="E77" s="47"/>
      <c r="L77" s="1"/>
      <c r="M77" s="1"/>
      <c r="N77" s="1"/>
      <c r="O77" s="1"/>
    </row>
    <row r="78" spans="3:15" ht="12">
      <c r="C78" s="1">
        <v>800</v>
      </c>
      <c r="D78" s="26" t="s">
        <v>392</v>
      </c>
      <c r="E78" s="47"/>
      <c r="G78" s="1"/>
      <c r="H78" s="1"/>
      <c r="I78" s="1"/>
      <c r="J78" s="1"/>
      <c r="K78" s="1"/>
      <c r="L78" s="1"/>
      <c r="M78" s="1"/>
      <c r="N78" s="1"/>
      <c r="O78" s="1"/>
    </row>
    <row r="79" spans="3:15" ht="12">
      <c r="C79" s="1">
        <v>810</v>
      </c>
      <c r="D79" s="26" t="s">
        <v>393</v>
      </c>
      <c r="E79" s="47"/>
      <c r="F79" s="1"/>
      <c r="G79" s="1"/>
      <c r="H79" s="1"/>
      <c r="I79" s="1"/>
      <c r="J79" s="1"/>
      <c r="K79" s="1"/>
      <c r="N79" s="47"/>
      <c r="O79" s="1"/>
    </row>
    <row r="80" spans="3:15" ht="12">
      <c r="C80" s="1">
        <v>820</v>
      </c>
      <c r="D80" s="26" t="s">
        <v>394</v>
      </c>
      <c r="E80" s="47"/>
      <c r="F80" s="1"/>
      <c r="G80" s="1"/>
      <c r="H80" s="1"/>
      <c r="I80" s="1"/>
      <c r="J80" s="1"/>
      <c r="K80" s="1"/>
      <c r="N80" s="1"/>
      <c r="O80" s="1"/>
    </row>
    <row r="81" spans="3:15" ht="12">
      <c r="C81" s="1">
        <v>830</v>
      </c>
      <c r="D81" s="26" t="s">
        <v>395</v>
      </c>
      <c r="E81" s="47"/>
      <c r="F81" s="1"/>
      <c r="G81" s="1"/>
      <c r="H81" s="1"/>
      <c r="I81" s="1"/>
      <c r="J81" s="1"/>
      <c r="K81" s="1"/>
      <c r="N81" s="1"/>
      <c r="O81" s="1"/>
    </row>
    <row r="82" spans="3:15" ht="12">
      <c r="C82" s="1">
        <v>840</v>
      </c>
      <c r="D82" s="30" t="s">
        <v>396</v>
      </c>
      <c r="E82" s="47"/>
      <c r="F82" s="1"/>
      <c r="G82" s="1"/>
      <c r="H82" s="1"/>
      <c r="I82" s="1"/>
      <c r="J82" s="1"/>
      <c r="K82" s="1"/>
      <c r="N82" s="1"/>
      <c r="O82" s="1"/>
    </row>
    <row r="83" spans="3:15" ht="12">
      <c r="C83" s="1">
        <v>850</v>
      </c>
      <c r="D83" s="29" t="s">
        <v>397</v>
      </c>
      <c r="E83" s="47"/>
      <c r="F83" s="1"/>
      <c r="G83" s="1"/>
      <c r="H83" s="1"/>
      <c r="I83" s="1"/>
      <c r="J83" s="1"/>
      <c r="K83" s="1"/>
      <c r="N83" s="1"/>
      <c r="O83" s="1"/>
    </row>
    <row r="84" spans="3:15" ht="12">
      <c r="C84" s="1">
        <v>860</v>
      </c>
      <c r="D84" s="30" t="s">
        <v>398</v>
      </c>
      <c r="E84" s="47"/>
      <c r="F84" s="1"/>
      <c r="G84" s="1"/>
      <c r="H84" s="1"/>
      <c r="I84" s="1"/>
      <c r="J84" s="1"/>
      <c r="K84" s="1"/>
      <c r="N84" s="1"/>
      <c r="O84" s="1"/>
    </row>
    <row r="85" spans="3:15" ht="12">
      <c r="C85" s="1">
        <v>870</v>
      </c>
      <c r="D85" s="26" t="s">
        <v>399</v>
      </c>
      <c r="E85" s="47"/>
      <c r="F85" s="1"/>
      <c r="G85" s="1"/>
      <c r="H85" s="1"/>
      <c r="I85" s="1"/>
      <c r="J85" s="1"/>
      <c r="K85" s="1"/>
      <c r="N85" s="1"/>
      <c r="O85" s="1"/>
    </row>
    <row r="86" spans="3:15" ht="12">
      <c r="C86" s="1">
        <v>880</v>
      </c>
      <c r="D86" s="30" t="s">
        <v>400</v>
      </c>
      <c r="E86" s="47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3:15" ht="12">
      <c r="C87" s="1">
        <v>890</v>
      </c>
      <c r="D87" s="30" t="s">
        <v>401</v>
      </c>
      <c r="E87" s="47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3:15" ht="12">
      <c r="C88" s="1">
        <v>900</v>
      </c>
      <c r="D88" s="30" t="s">
        <v>402</v>
      </c>
      <c r="E88" s="47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3:15" ht="12">
      <c r="C89" s="1">
        <v>910</v>
      </c>
      <c r="D89" s="30" t="s">
        <v>403</v>
      </c>
      <c r="E89" s="47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3:15" ht="12">
      <c r="C90" s="1">
        <v>920</v>
      </c>
      <c r="D90" s="30" t="s">
        <v>404</v>
      </c>
      <c r="E90" s="47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3:15" ht="12">
      <c r="C91" s="1">
        <v>930</v>
      </c>
      <c r="D91" s="30" t="s">
        <v>405</v>
      </c>
      <c r="E91" s="47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3:15" ht="12">
      <c r="C92" s="1">
        <v>940</v>
      </c>
      <c r="D92" s="30" t="s">
        <v>406</v>
      </c>
      <c r="E92" s="47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3:15" ht="12">
      <c r="C93" s="1">
        <v>950</v>
      </c>
      <c r="D93" s="31" t="s">
        <v>426</v>
      </c>
      <c r="E93" s="47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3:15" ht="12">
      <c r="C94" s="1">
        <v>960</v>
      </c>
      <c r="D94" s="31" t="s">
        <v>470</v>
      </c>
      <c r="E94" s="47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3:15" ht="12">
      <c r="C95" s="1">
        <v>970</v>
      </c>
      <c r="D95" s="31" t="s">
        <v>471</v>
      </c>
      <c r="E95" s="47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3:15" ht="12">
      <c r="C96" s="1">
        <v>980</v>
      </c>
      <c r="D96" s="31" t="s">
        <v>472</v>
      </c>
      <c r="E96" s="47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3:15" ht="12">
      <c r="C97" s="1">
        <v>990</v>
      </c>
      <c r="D97" s="31" t="s">
        <v>407</v>
      </c>
      <c r="E97" s="47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3:15" ht="12">
      <c r="C98" s="1">
        <v>1000</v>
      </c>
      <c r="D98" s="32" t="s">
        <v>408</v>
      </c>
      <c r="E98" s="47"/>
      <c r="H98" s="1"/>
      <c r="I98" s="1"/>
      <c r="J98" s="1"/>
      <c r="K98" s="1"/>
      <c r="L98" s="1"/>
      <c r="M98" s="1"/>
      <c r="N98" s="1"/>
      <c r="O98" s="1"/>
    </row>
    <row r="99" spans="3:15" ht="12">
      <c r="E99" s="47"/>
      <c r="H99" s="1"/>
      <c r="I99" s="1"/>
      <c r="J99" s="1"/>
      <c r="K99" s="1"/>
      <c r="L99" s="1"/>
      <c r="M99" s="1"/>
      <c r="N99" s="1"/>
      <c r="O9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AJ399"/>
  <sheetViews>
    <sheetView topLeftCell="A52" workbookViewId="0">
      <selection activeCell="P79" sqref="P79:Z88"/>
    </sheetView>
  </sheetViews>
  <sheetFormatPr defaultRowHeight="12"/>
  <cols>
    <col min="1" max="1" width="16.125" style="287" bestFit="1" customWidth="1"/>
    <col min="2" max="2" width="10.125" style="144" customWidth="1"/>
    <col min="3" max="3" width="5.75" style="287" customWidth="1"/>
    <col min="4" max="4" width="5.625" style="287" customWidth="1"/>
    <col min="5" max="8" width="5.625" style="144" customWidth="1"/>
    <col min="9" max="9" width="5.625" style="287" customWidth="1"/>
    <col min="10" max="10" width="8" style="144" bestFit="1" customWidth="1"/>
    <col min="11" max="11" width="7" style="287" customWidth="1"/>
    <col min="12" max="12" width="7.625" style="287" customWidth="1"/>
    <col min="13" max="13" width="6.875" style="287" customWidth="1"/>
    <col min="14" max="14" width="8.5" style="144" customWidth="1"/>
    <col min="15" max="15" width="6.875" style="144" customWidth="1"/>
    <col min="16" max="16" width="8.125" style="144" customWidth="1"/>
    <col min="17" max="17" width="6.75" style="144" customWidth="1"/>
    <col min="18" max="18" width="5.625" style="20" customWidth="1"/>
    <col min="19" max="19" width="6.125" style="20" customWidth="1"/>
    <col min="20" max="20" width="5.625" style="20" customWidth="1"/>
    <col min="21" max="21" width="5.125" style="20" customWidth="1"/>
    <col min="22" max="22" width="5.25" style="20" customWidth="1"/>
    <col min="23" max="23" width="5.375" style="20" customWidth="1"/>
    <col min="24" max="26" width="5.625" style="20" customWidth="1"/>
    <col min="27" max="27" width="9.875" style="20" customWidth="1"/>
    <col min="28" max="36" width="5.625" style="20" customWidth="1"/>
    <col min="37" max="16384" width="9" style="20"/>
  </cols>
  <sheetData>
    <row r="2" spans="2:26">
      <c r="B2" s="420" t="s">
        <v>1160</v>
      </c>
      <c r="C2" s="421"/>
      <c r="D2" s="421"/>
      <c r="E2" s="57" t="s">
        <v>32</v>
      </c>
      <c r="F2" s="57" t="s">
        <v>10</v>
      </c>
      <c r="G2" s="58" t="s">
        <v>4</v>
      </c>
      <c r="H2" s="57" t="s">
        <v>5</v>
      </c>
      <c r="I2" s="58" t="s">
        <v>21</v>
      </c>
      <c r="J2" s="57" t="s">
        <v>7</v>
      </c>
      <c r="K2" s="57" t="s">
        <v>8</v>
      </c>
      <c r="L2" s="58" t="s">
        <v>13</v>
      </c>
      <c r="M2" s="58" t="s">
        <v>12</v>
      </c>
      <c r="N2" s="57" t="s">
        <v>14</v>
      </c>
      <c r="O2" s="20"/>
      <c r="P2" s="374" t="s">
        <v>1137</v>
      </c>
      <c r="Q2" s="57" t="s">
        <v>32</v>
      </c>
      <c r="R2" s="57" t="s">
        <v>10</v>
      </c>
      <c r="S2" s="58" t="s">
        <v>4</v>
      </c>
      <c r="T2" s="57" t="s">
        <v>5</v>
      </c>
      <c r="U2" s="58" t="s">
        <v>21</v>
      </c>
      <c r="V2" s="57" t="s">
        <v>7</v>
      </c>
      <c r="W2" s="57" t="s">
        <v>8</v>
      </c>
      <c r="X2" s="58" t="s">
        <v>13</v>
      </c>
      <c r="Y2" s="58" t="s">
        <v>12</v>
      </c>
      <c r="Z2" s="57" t="s">
        <v>14</v>
      </c>
    </row>
    <row r="3" spans="2:26">
      <c r="B3" s="504" t="s">
        <v>53</v>
      </c>
      <c r="C3" s="422" t="s">
        <v>61</v>
      </c>
      <c r="D3" s="423">
        <v>1</v>
      </c>
      <c r="E3" s="421">
        <f>ROUND(属性投放!E36*$D3,2)</f>
        <v>16.399999999999999</v>
      </c>
      <c r="F3" s="421">
        <f>ROUND(属性投放!F36*$D3,2)</f>
        <v>8.1999999999999993</v>
      </c>
      <c r="G3" s="421">
        <f>ROUND(属性投放!G36*$D3,2)</f>
        <v>8.1999999999999993</v>
      </c>
      <c r="H3" s="421">
        <f>ROUND(属性投放!H36*$D3,2)</f>
        <v>4.0999999999999996</v>
      </c>
      <c r="I3" s="421">
        <f>ROUND(属性投放!I36*$D3,2)</f>
        <v>4.0999999999999996</v>
      </c>
      <c r="J3" s="421">
        <f>ROUND(属性投放!J36*$D3,2)</f>
        <v>2.4</v>
      </c>
      <c r="K3" s="421">
        <f>ROUND(属性投放!K36*$D3,2)</f>
        <v>1.3</v>
      </c>
      <c r="L3" s="421">
        <f>ROUND(属性投放!L36*$D3,2)</f>
        <v>3</v>
      </c>
      <c r="M3" s="421">
        <f>ROUND(属性投放!M36*$D3,2)</f>
        <v>0</v>
      </c>
      <c r="N3" s="421">
        <f>ROUND(属性投放!N36*$D3,2)</f>
        <v>0</v>
      </c>
      <c r="O3" s="20"/>
      <c r="P3" s="214" t="s">
        <v>1066</v>
      </c>
      <c r="Q3" s="287">
        <f>属性投放!D3</f>
        <v>57.4</v>
      </c>
      <c r="R3" s="287">
        <f>属性投放!E3</f>
        <v>48.2</v>
      </c>
      <c r="S3" s="287">
        <f>属性投放!F3</f>
        <v>19.3</v>
      </c>
      <c r="T3" s="287">
        <f>属性投放!G3</f>
        <v>9.6999999999999993</v>
      </c>
      <c r="U3" s="287">
        <f>属性投放!H3</f>
        <v>14.3</v>
      </c>
      <c r="V3" s="287">
        <f>属性投放!I3</f>
        <v>10.9</v>
      </c>
      <c r="W3" s="287">
        <f>属性投放!J3</f>
        <v>7.25</v>
      </c>
      <c r="X3" s="287">
        <f>属性投放!K3</f>
        <v>5.0999999999999996</v>
      </c>
      <c r="Y3" s="287">
        <f>属性投放!L3</f>
        <v>10.9</v>
      </c>
      <c r="Z3" s="287">
        <f>属性投放!M3</f>
        <v>11.1</v>
      </c>
    </row>
    <row r="4" spans="2:26">
      <c r="B4" s="504"/>
      <c r="C4" s="422" t="s">
        <v>313</v>
      </c>
      <c r="D4" s="423">
        <v>1</v>
      </c>
      <c r="E4" s="421">
        <f>ROUND(属性投放!E37*$D4,2)</f>
        <v>10</v>
      </c>
      <c r="F4" s="421">
        <f>ROUND(属性投放!F37*$D4,2)</f>
        <v>10</v>
      </c>
      <c r="G4" s="421">
        <f>ROUND(属性投放!G37*$D4,2)</f>
        <v>0</v>
      </c>
      <c r="H4" s="421">
        <f>ROUND(属性投放!H37*$D4,2)</f>
        <v>0</v>
      </c>
      <c r="I4" s="421">
        <f>ROUND(属性投放!I37*$D4,2)</f>
        <v>0</v>
      </c>
      <c r="J4" s="421">
        <f>ROUND(属性投放!J37*$D4,2)</f>
        <v>0</v>
      </c>
      <c r="K4" s="421">
        <f>ROUND(属性投放!K37*$D4,2)</f>
        <v>0</v>
      </c>
      <c r="L4" s="421">
        <f>ROUND(属性投放!L37*$D4,2)</f>
        <v>0</v>
      </c>
      <c r="M4" s="421">
        <f>ROUND(属性投放!M37*$D4,2)</f>
        <v>0</v>
      </c>
      <c r="N4" s="421">
        <f>ROUND(属性投放!N37*$D4,2)</f>
        <v>0</v>
      </c>
      <c r="O4" s="20"/>
      <c r="P4" s="214" t="s">
        <v>301</v>
      </c>
      <c r="Q4" s="287">
        <f>属性投放!E69</f>
        <v>57.4</v>
      </c>
      <c r="R4" s="287">
        <f>属性投放!F69</f>
        <v>23.2</v>
      </c>
      <c r="S4" s="287">
        <f>属性投放!G69</f>
        <v>19.3</v>
      </c>
      <c r="T4" s="287">
        <f>属性投放!H69</f>
        <v>10.7</v>
      </c>
      <c r="U4" s="287">
        <f>属性投放!I69</f>
        <v>6.1</v>
      </c>
      <c r="V4" s="287">
        <f>属性投放!J69</f>
        <v>10.9</v>
      </c>
      <c r="W4" s="287">
        <f>属性投放!K69</f>
        <v>7.25</v>
      </c>
      <c r="X4" s="287">
        <f>属性投放!L69</f>
        <v>3.5</v>
      </c>
      <c r="Y4" s="287">
        <f>属性投放!M69</f>
        <v>0.3</v>
      </c>
      <c r="Z4" s="287">
        <f>属性投放!N69</f>
        <v>11.1</v>
      </c>
    </row>
    <row r="5" spans="2:26">
      <c r="B5" s="504"/>
      <c r="C5" s="422" t="s">
        <v>1068</v>
      </c>
      <c r="D5" s="423">
        <v>1</v>
      </c>
      <c r="E5" s="421">
        <f>ROUND(属性投放!E38*$D5,2)</f>
        <v>5</v>
      </c>
      <c r="F5" s="421">
        <f>ROUND(属性投放!F38*$D5,2)</f>
        <v>0</v>
      </c>
      <c r="G5" s="421">
        <f>ROUND(属性投放!G38*$D5,2)</f>
        <v>1</v>
      </c>
      <c r="H5" s="421">
        <f>ROUND(属性投放!H38*$D5,2)</f>
        <v>1</v>
      </c>
      <c r="I5" s="421">
        <f>ROUND(属性投放!I38*$D5,2)</f>
        <v>1</v>
      </c>
      <c r="J5" s="421">
        <f>ROUND(属性投放!J38*$D5,2)</f>
        <v>1</v>
      </c>
      <c r="K5" s="421">
        <f>ROUND(属性投放!K38*$D5,2)</f>
        <v>0.5</v>
      </c>
      <c r="L5" s="421">
        <f>ROUND(属性投放!L38*$D5,2)</f>
        <v>0.5</v>
      </c>
      <c r="M5" s="421">
        <f>ROUND(属性投放!M38*$D5,2)</f>
        <v>0.3</v>
      </c>
      <c r="N5" s="421">
        <f>ROUND(属性投放!N38*$D5,2)</f>
        <v>0.3</v>
      </c>
      <c r="O5" s="20"/>
      <c r="P5" s="214" t="s">
        <v>303</v>
      </c>
      <c r="Q5" s="287">
        <f>属性投放!E70</f>
        <v>71.400000000000006</v>
      </c>
      <c r="R5" s="287">
        <f>属性投放!F70</f>
        <v>41.95</v>
      </c>
      <c r="S5" s="287">
        <f>属性投放!G70</f>
        <v>10.199999999999999</v>
      </c>
      <c r="T5" s="287">
        <f>属性投放!H70</f>
        <v>9.6999999999999993</v>
      </c>
      <c r="U5" s="287">
        <f>属性投放!I70</f>
        <v>10.85</v>
      </c>
      <c r="V5" s="287">
        <f>属性投放!J70</f>
        <v>11.65</v>
      </c>
      <c r="W5" s="287">
        <f>属性投放!K70</f>
        <v>8.1300000000000008</v>
      </c>
      <c r="X5" s="287">
        <f>属性投放!L70</f>
        <v>5.0999999999999996</v>
      </c>
      <c r="Y5" s="287">
        <f>属性投放!M70</f>
        <v>0.3</v>
      </c>
      <c r="Z5" s="287">
        <f>属性投放!N70</f>
        <v>11.1</v>
      </c>
    </row>
    <row r="6" spans="2:26">
      <c r="B6" s="504"/>
      <c r="C6" s="422"/>
      <c r="D6" s="423"/>
      <c r="E6" s="421">
        <f>ROUND(属性投放!E39*$D6,2)</f>
        <v>0</v>
      </c>
      <c r="F6" s="421">
        <f>ROUND(属性投放!F39*$D6,2)</f>
        <v>0</v>
      </c>
      <c r="G6" s="421">
        <f>ROUND(属性投放!G39*$D6,2)</f>
        <v>0</v>
      </c>
      <c r="H6" s="421">
        <f>ROUND(属性投放!H39*$D6,2)</f>
        <v>0</v>
      </c>
      <c r="I6" s="421">
        <f>ROUND(属性投放!I39*$D6,2)</f>
        <v>0</v>
      </c>
      <c r="J6" s="421">
        <f>ROUND(属性投放!J39*$D6,2)</f>
        <v>0</v>
      </c>
      <c r="K6" s="421">
        <f>ROUND(属性投放!K39*$D6,2)</f>
        <v>0</v>
      </c>
      <c r="L6" s="421">
        <f>ROUND(属性投放!L39*$D6,2)</f>
        <v>0</v>
      </c>
      <c r="M6" s="421">
        <f>ROUND(属性投放!M39*$D6,2)</f>
        <v>0</v>
      </c>
      <c r="N6" s="421">
        <f>ROUND(属性投放!N39*$D6,2)</f>
        <v>0</v>
      </c>
      <c r="O6" s="20"/>
      <c r="P6" s="214" t="s">
        <v>305</v>
      </c>
      <c r="Q6" s="287">
        <f>属性投放!E71</f>
        <v>64.400000000000006</v>
      </c>
      <c r="R6" s="287">
        <f>属性投放!F71</f>
        <v>23.2</v>
      </c>
      <c r="S6" s="287">
        <f>属性投放!G71</f>
        <v>16.8</v>
      </c>
      <c r="T6" s="287">
        <f>属性投放!H71</f>
        <v>11.7</v>
      </c>
      <c r="U6" s="287">
        <f>属性投放!I71</f>
        <v>6.1</v>
      </c>
      <c r="V6" s="287">
        <f>属性投放!J71</f>
        <v>10.9</v>
      </c>
      <c r="W6" s="287">
        <f>属性投放!K71</f>
        <v>7.25</v>
      </c>
      <c r="X6" s="287">
        <f>属性投放!L71</f>
        <v>3.5</v>
      </c>
      <c r="Y6" s="287">
        <f>属性投放!M71</f>
        <v>0.3</v>
      </c>
      <c r="Z6" s="287">
        <f>属性投放!N71</f>
        <v>11.1</v>
      </c>
    </row>
    <row r="7" spans="2:26">
      <c r="B7" s="504"/>
      <c r="C7" s="422"/>
      <c r="D7" s="423"/>
      <c r="E7" s="421">
        <f>ROUND(属性投放!E40*$D7,2)</f>
        <v>0</v>
      </c>
      <c r="F7" s="421">
        <f>ROUND(属性投放!F40*$D7,2)</f>
        <v>0</v>
      </c>
      <c r="G7" s="421">
        <f>ROUND(属性投放!G40*$D7,2)</f>
        <v>0</v>
      </c>
      <c r="H7" s="421">
        <f>ROUND(属性投放!H40*$D7,2)</f>
        <v>0</v>
      </c>
      <c r="I7" s="421">
        <f>ROUND(属性投放!I40*$D7,2)</f>
        <v>0</v>
      </c>
      <c r="J7" s="421">
        <f>ROUND(属性投放!J40*$D7,2)</f>
        <v>0</v>
      </c>
      <c r="K7" s="421">
        <f>ROUND(属性投放!K40*$D7,2)</f>
        <v>0</v>
      </c>
      <c r="L7" s="421">
        <f>ROUND(属性投放!L40*$D7,2)</f>
        <v>0</v>
      </c>
      <c r="M7" s="421">
        <f>ROUND(属性投放!M40*$D7,2)</f>
        <v>0</v>
      </c>
      <c r="N7" s="421">
        <f>ROUND(属性投放!N40*$D7,2)</f>
        <v>0</v>
      </c>
      <c r="O7" s="20"/>
      <c r="P7" s="214" t="s">
        <v>308</v>
      </c>
      <c r="Q7" s="287">
        <f>属性投放!E72</f>
        <v>64.400000000000006</v>
      </c>
      <c r="R7" s="287">
        <f>属性投放!F72</f>
        <v>41.95</v>
      </c>
      <c r="S7" s="287">
        <f>属性投放!G72</f>
        <v>10.199999999999999</v>
      </c>
      <c r="T7" s="287">
        <f>属性投放!H72</f>
        <v>9.6999999999999993</v>
      </c>
      <c r="U7" s="287">
        <f>属性投放!I72</f>
        <v>9.85</v>
      </c>
      <c r="V7" s="287">
        <f>属性投放!J72</f>
        <v>11.65</v>
      </c>
      <c r="W7" s="287">
        <f>属性投放!K72</f>
        <v>8.1300000000000008</v>
      </c>
      <c r="X7" s="287">
        <f>属性投放!L72</f>
        <v>3.5</v>
      </c>
      <c r="Y7" s="287">
        <f>属性投放!M72</f>
        <v>10.9</v>
      </c>
      <c r="Z7" s="287">
        <f>属性投放!N72</f>
        <v>11.1</v>
      </c>
    </row>
    <row r="8" spans="2:26">
      <c r="B8" s="504"/>
      <c r="C8" s="422"/>
      <c r="D8" s="423"/>
      <c r="E8" s="421">
        <f>ROUND(属性投放!E41*$D8,2)</f>
        <v>0</v>
      </c>
      <c r="F8" s="421">
        <f>ROUND(属性投放!F41*$D8,2)</f>
        <v>0</v>
      </c>
      <c r="G8" s="421">
        <f>ROUND(属性投放!G41*$D8,2)</f>
        <v>0</v>
      </c>
      <c r="H8" s="421">
        <f>ROUND(属性投放!H41*$D8,2)</f>
        <v>0</v>
      </c>
      <c r="I8" s="421">
        <f>ROUND(属性投放!I41*$D8,2)</f>
        <v>0</v>
      </c>
      <c r="J8" s="421">
        <f>ROUND(属性投放!J41*$D8,2)</f>
        <v>0</v>
      </c>
      <c r="K8" s="421">
        <f>ROUND(属性投放!K41*$D8,2)</f>
        <v>0</v>
      </c>
      <c r="L8" s="421">
        <f>ROUND(属性投放!L41*$D8,2)</f>
        <v>0</v>
      </c>
      <c r="M8" s="421">
        <f>ROUND(属性投放!M41*$D8,2)</f>
        <v>0</v>
      </c>
      <c r="N8" s="421">
        <f>ROUND(属性投放!N41*$D8,2)</f>
        <v>0</v>
      </c>
      <c r="O8" s="20"/>
      <c r="P8" s="214" t="s">
        <v>309</v>
      </c>
      <c r="Q8" s="287">
        <f>属性投放!E73</f>
        <v>57.4</v>
      </c>
      <c r="R8" s="287">
        <f>属性投放!F73</f>
        <v>48.2</v>
      </c>
      <c r="S8" s="287">
        <f>属性投放!G73</f>
        <v>10.199999999999999</v>
      </c>
      <c r="T8" s="287">
        <f>属性投放!H73</f>
        <v>9.6999999999999993</v>
      </c>
      <c r="U8" s="287">
        <f>属性投放!I73</f>
        <v>14.3</v>
      </c>
      <c r="V8" s="287">
        <f>属性投放!J73</f>
        <v>13.9</v>
      </c>
      <c r="W8" s="287">
        <f>属性投放!K73</f>
        <v>6.25</v>
      </c>
      <c r="X8" s="287">
        <f>属性投放!L73</f>
        <v>3.5</v>
      </c>
      <c r="Y8" s="287">
        <f>属性投放!M73</f>
        <v>0.3</v>
      </c>
      <c r="Z8" s="287">
        <f>属性投放!N73</f>
        <v>11.1</v>
      </c>
    </row>
    <row r="9" spans="2:26">
      <c r="B9" s="504"/>
      <c r="C9" s="422"/>
      <c r="D9" s="423"/>
      <c r="E9" s="421">
        <f>ROUND(属性投放!E42*$D9,2)</f>
        <v>0</v>
      </c>
      <c r="F9" s="421">
        <f>ROUND(属性投放!F42*$D9,2)</f>
        <v>0</v>
      </c>
      <c r="G9" s="421">
        <f>ROUND(属性投放!G42*$D9,2)</f>
        <v>0</v>
      </c>
      <c r="H9" s="421">
        <f>ROUND(属性投放!H42*$D9,2)</f>
        <v>0</v>
      </c>
      <c r="I9" s="421">
        <f>ROUND(属性投放!I42*$D9,2)</f>
        <v>0</v>
      </c>
      <c r="J9" s="421">
        <f>ROUND(属性投放!J42*$D9,2)</f>
        <v>0</v>
      </c>
      <c r="K9" s="421">
        <f>ROUND(属性投放!K42*$D9,2)</f>
        <v>0</v>
      </c>
      <c r="L9" s="421">
        <f>ROUND(属性投放!L42*$D9,2)</f>
        <v>0</v>
      </c>
      <c r="M9" s="421">
        <f>ROUND(属性投放!M42*$D9,2)</f>
        <v>0</v>
      </c>
      <c r="N9" s="421">
        <f>ROUND(属性投放!N42*$D9,2)</f>
        <v>0</v>
      </c>
      <c r="O9" s="20"/>
      <c r="P9" s="214" t="s">
        <v>311</v>
      </c>
      <c r="Q9" s="287">
        <f>属性投放!E74</f>
        <v>71.400000000000006</v>
      </c>
      <c r="R9" s="287">
        <f>属性投放!F74</f>
        <v>41.95</v>
      </c>
      <c r="S9" s="287">
        <f>属性投放!G74</f>
        <v>10.199999999999999</v>
      </c>
      <c r="T9" s="287">
        <f>属性投放!H74</f>
        <v>9.6999999999999993</v>
      </c>
      <c r="U9" s="287">
        <f>属性投放!I74</f>
        <v>10.85</v>
      </c>
      <c r="V9" s="287">
        <f>属性投放!J74</f>
        <v>11.65</v>
      </c>
      <c r="W9" s="287">
        <f>属性投放!K74</f>
        <v>8.1300000000000008</v>
      </c>
      <c r="X9" s="287">
        <f>属性投放!L74</f>
        <v>5.0999999999999996</v>
      </c>
      <c r="Y9" s="287">
        <f>属性投放!M74</f>
        <v>0.3</v>
      </c>
      <c r="Z9" s="287">
        <f>属性投放!N74</f>
        <v>11.1</v>
      </c>
    </row>
    <row r="10" spans="2:26">
      <c r="B10" s="504"/>
      <c r="C10" s="422"/>
      <c r="D10" s="423"/>
      <c r="E10" s="421">
        <f>ROUND(属性投放!E43*$D10,2)</f>
        <v>0</v>
      </c>
      <c r="F10" s="421">
        <f>ROUND(属性投放!F43*$D10,2)</f>
        <v>0</v>
      </c>
      <c r="G10" s="421">
        <f>ROUND(属性投放!G43*$D10,2)</f>
        <v>0</v>
      </c>
      <c r="H10" s="421">
        <f>ROUND(属性投放!H43*$D10,2)</f>
        <v>0</v>
      </c>
      <c r="I10" s="421">
        <f>ROUND(属性投放!I43*$D10,2)</f>
        <v>0</v>
      </c>
      <c r="J10" s="421">
        <f>ROUND(属性投放!J43*$D10,2)</f>
        <v>0</v>
      </c>
      <c r="K10" s="421">
        <f>ROUND(属性投放!K43*$D10,2)</f>
        <v>0</v>
      </c>
      <c r="L10" s="421">
        <f>ROUND(属性投放!L43*$D10,2)</f>
        <v>0</v>
      </c>
      <c r="M10" s="421">
        <f>ROUND(属性投放!M43*$D10,2)</f>
        <v>0</v>
      </c>
      <c r="N10" s="421">
        <f>ROUND(属性投放!N43*$D10,2)</f>
        <v>0</v>
      </c>
      <c r="O10" s="20"/>
      <c r="P10" s="20"/>
      <c r="Q10" s="20"/>
    </row>
    <row r="11" spans="2:26">
      <c r="B11" s="504"/>
      <c r="C11" s="422"/>
      <c r="D11" s="423"/>
      <c r="E11" s="421">
        <f>ROUND(属性投放!E44*$D11,2)</f>
        <v>0</v>
      </c>
      <c r="F11" s="421">
        <f>ROUND(属性投放!F44*$D11,2)</f>
        <v>0</v>
      </c>
      <c r="G11" s="421">
        <f>ROUND(属性投放!G44*$D11,2)</f>
        <v>0</v>
      </c>
      <c r="H11" s="421">
        <f>ROUND(属性投放!H44*$D11,2)</f>
        <v>0</v>
      </c>
      <c r="I11" s="421">
        <f>ROUND(属性投放!I44*$D11,2)</f>
        <v>0</v>
      </c>
      <c r="J11" s="421">
        <f>ROUND(属性投放!J44*$D11,2)</f>
        <v>0</v>
      </c>
      <c r="K11" s="421">
        <f>ROUND(属性投放!K44*$D11,2)</f>
        <v>0</v>
      </c>
      <c r="L11" s="421">
        <f>ROUND(属性投放!L44*$D11,2)</f>
        <v>0</v>
      </c>
      <c r="M11" s="421">
        <f>ROUND(属性投放!M44*$D11,2)</f>
        <v>0</v>
      </c>
      <c r="N11" s="421">
        <f>ROUND(属性投放!N44*$D11,2)</f>
        <v>0</v>
      </c>
      <c r="O11" s="20"/>
      <c r="P11" s="20"/>
      <c r="Q11" s="20"/>
    </row>
    <row r="12" spans="2:26">
      <c r="B12" s="505" t="s">
        <v>62</v>
      </c>
      <c r="C12" s="424" t="s">
        <v>67</v>
      </c>
      <c r="D12" s="423">
        <v>1</v>
      </c>
      <c r="E12" s="421">
        <f>ROUND(属性投放!E45*$D12,2)</f>
        <v>8</v>
      </c>
      <c r="F12" s="421">
        <f>ROUND(属性投放!F45*$D12,2)</f>
        <v>5</v>
      </c>
      <c r="G12" s="421">
        <f>ROUND(属性投放!G45*$D12,2)</f>
        <v>1</v>
      </c>
      <c r="H12" s="421">
        <f>ROUND(属性投放!H45*$D12,2)</f>
        <v>2.2000000000000002</v>
      </c>
      <c r="I12" s="421">
        <f>ROUND(属性投放!I45*$D12,2)</f>
        <v>1</v>
      </c>
      <c r="J12" s="421">
        <f>ROUND(属性投放!J45*$D12,2)</f>
        <v>2.4</v>
      </c>
      <c r="K12" s="421">
        <f>ROUND(属性投放!K45*$D12,2)</f>
        <v>2.1</v>
      </c>
      <c r="L12" s="421">
        <f>ROUND(属性投放!L45*$D12,2)</f>
        <v>0</v>
      </c>
      <c r="M12" s="421">
        <f>ROUND(属性投放!M45*$D12,2)</f>
        <v>0</v>
      </c>
      <c r="N12" s="421">
        <f>ROUND(属性投放!N45*$D12,2)</f>
        <v>0</v>
      </c>
      <c r="O12" s="20"/>
      <c r="P12" s="20"/>
      <c r="Q12" s="20"/>
    </row>
    <row r="13" spans="2:26">
      <c r="B13" s="506"/>
      <c r="C13" s="422" t="s">
        <v>68</v>
      </c>
      <c r="D13" s="423">
        <v>1</v>
      </c>
      <c r="E13" s="421">
        <f>ROUND(属性投放!E46*$D13,2)</f>
        <v>8</v>
      </c>
      <c r="F13" s="421">
        <f>ROUND(属性投放!F46*$D13,2)</f>
        <v>20</v>
      </c>
      <c r="G13" s="421">
        <f>ROUND(属性投放!G46*$D13,2)</f>
        <v>4</v>
      </c>
      <c r="H13" s="421">
        <f>ROUND(属性投放!H46*$D13,2)</f>
        <v>0</v>
      </c>
      <c r="I13" s="421">
        <f>ROUND(属性投放!I46*$D13,2)</f>
        <v>4</v>
      </c>
      <c r="J13" s="421">
        <f>ROUND(属性投放!J46*$D13,2)</f>
        <v>2.8</v>
      </c>
      <c r="K13" s="421">
        <f>ROUND(属性投放!K46*$D13,2)</f>
        <v>1</v>
      </c>
      <c r="L13" s="421">
        <f>ROUND(属性投放!L46*$D13,2)</f>
        <v>0</v>
      </c>
      <c r="M13" s="421">
        <f>ROUND(属性投放!M46*$D13,2)</f>
        <v>0</v>
      </c>
      <c r="N13" s="421">
        <f>ROUND(属性投放!N46*$D13,2)</f>
        <v>0</v>
      </c>
      <c r="O13" s="20"/>
      <c r="P13" s="20"/>
      <c r="Q13" s="20"/>
    </row>
    <row r="14" spans="2:26">
      <c r="B14" s="506"/>
      <c r="C14" s="422" t="s">
        <v>69</v>
      </c>
      <c r="D14" s="423">
        <v>1</v>
      </c>
      <c r="E14" s="421">
        <f>ROUND(属性投放!E47*$D14,2)</f>
        <v>2</v>
      </c>
      <c r="F14" s="421">
        <f>ROUND(属性投放!F47*$D14,2)</f>
        <v>5</v>
      </c>
      <c r="G14" s="421">
        <f>ROUND(属性投放!G47*$D14,2)</f>
        <v>1</v>
      </c>
      <c r="H14" s="421">
        <f>ROUND(属性投放!H47*$D14,2)</f>
        <v>0</v>
      </c>
      <c r="I14" s="421">
        <f>ROUND(属性投放!I47*$D14,2)</f>
        <v>1</v>
      </c>
      <c r="J14" s="421">
        <f>ROUND(属性投放!J47*$D14,2)</f>
        <v>0.7</v>
      </c>
      <c r="K14" s="421">
        <f>ROUND(属性投放!K47*$D14,2)</f>
        <v>0.25</v>
      </c>
      <c r="L14" s="421">
        <f>ROUND(属性投放!L47*$D14,2)</f>
        <v>0</v>
      </c>
      <c r="M14" s="421">
        <f>ROUND(属性投放!M47*$D14,2)</f>
        <v>0</v>
      </c>
      <c r="N14" s="421">
        <f>ROUND(属性投放!N47*$D14,2)</f>
        <v>0</v>
      </c>
      <c r="O14" s="20"/>
      <c r="P14" s="20"/>
      <c r="Q14" s="20"/>
    </row>
    <row r="15" spans="2:26">
      <c r="B15" s="506"/>
      <c r="C15" s="422"/>
      <c r="D15" s="423"/>
      <c r="E15" s="421">
        <f>ROUND(属性投放!E48*$D15,2)</f>
        <v>0</v>
      </c>
      <c r="F15" s="421">
        <f>ROUND(属性投放!F48*$D15,2)</f>
        <v>0</v>
      </c>
      <c r="G15" s="421">
        <f>ROUND(属性投放!G48*$D15,2)</f>
        <v>0</v>
      </c>
      <c r="H15" s="421">
        <f>ROUND(属性投放!H48*$D15,2)</f>
        <v>0</v>
      </c>
      <c r="I15" s="421">
        <f>ROUND(属性投放!I48*$D15,2)</f>
        <v>0</v>
      </c>
      <c r="J15" s="421">
        <f>ROUND(属性投放!J48*$D15,2)</f>
        <v>0</v>
      </c>
      <c r="K15" s="421">
        <f>ROUND(属性投放!K48*$D15,2)</f>
        <v>0</v>
      </c>
      <c r="L15" s="421">
        <f>ROUND(属性投放!L48*$D15,2)</f>
        <v>0</v>
      </c>
      <c r="M15" s="421">
        <f>ROUND(属性投放!M48*$D15,2)</f>
        <v>0</v>
      </c>
      <c r="N15" s="421">
        <f>ROUND(属性投放!N48*$D15,2)</f>
        <v>0</v>
      </c>
      <c r="O15" s="20"/>
      <c r="P15" s="20"/>
      <c r="Q15" s="20"/>
    </row>
    <row r="16" spans="2:26">
      <c r="B16" s="507"/>
      <c r="C16" s="422"/>
      <c r="D16" s="423"/>
      <c r="E16" s="421">
        <f>ROUND(属性投放!E49*$D16,2)</f>
        <v>0</v>
      </c>
      <c r="F16" s="421">
        <f>ROUND(属性投放!F49*$D16,2)</f>
        <v>0</v>
      </c>
      <c r="G16" s="421">
        <f>ROUND(属性投放!G49*$D16,2)</f>
        <v>0</v>
      </c>
      <c r="H16" s="421">
        <f>ROUND(属性投放!H49*$D16,2)</f>
        <v>0</v>
      </c>
      <c r="I16" s="421">
        <f>ROUND(属性投放!I49*$D16,2)</f>
        <v>0</v>
      </c>
      <c r="J16" s="421">
        <f>ROUND(属性投放!J49*$D16,2)</f>
        <v>0</v>
      </c>
      <c r="K16" s="421">
        <f>ROUND(属性投放!K49*$D16,2)</f>
        <v>0</v>
      </c>
      <c r="L16" s="421">
        <f>ROUND(属性投放!L49*$D16,2)</f>
        <v>0</v>
      </c>
      <c r="M16" s="421">
        <f>ROUND(属性投放!M49*$D16,2)</f>
        <v>0</v>
      </c>
      <c r="N16" s="421">
        <f>ROUND(属性投放!N49*$D16,2)</f>
        <v>0</v>
      </c>
      <c r="O16" s="20"/>
      <c r="P16" s="20"/>
      <c r="Q16" s="20"/>
    </row>
    <row r="17" spans="2:28">
      <c r="B17" s="505" t="s">
        <v>63</v>
      </c>
      <c r="C17" s="422" t="s">
        <v>44</v>
      </c>
      <c r="D17" s="423">
        <v>1</v>
      </c>
      <c r="E17" s="421">
        <f>ROUND(属性投放!E50*$D17,2)</f>
        <v>4</v>
      </c>
      <c r="F17" s="421">
        <f>ROUND(属性投放!F50*$D17,2)</f>
        <v>0</v>
      </c>
      <c r="G17" s="421">
        <f>ROUND(属性投放!G50*$D17,2)</f>
        <v>0.8</v>
      </c>
      <c r="H17" s="421">
        <f>ROUND(属性投放!H50*$D17,2)</f>
        <v>1.2</v>
      </c>
      <c r="I17" s="421">
        <f>ROUND(属性投放!I50*$D17,2)</f>
        <v>0.6</v>
      </c>
      <c r="J17" s="421">
        <f>ROUND(属性投放!J50*$D17,2)</f>
        <v>0.8</v>
      </c>
      <c r="K17" s="421">
        <f>ROUND(属性投放!K50*$D17,2)</f>
        <v>0.8</v>
      </c>
      <c r="L17" s="421">
        <f>ROUND(属性投放!L50*$D17,2)</f>
        <v>0.8</v>
      </c>
      <c r="M17" s="421">
        <f>ROUND(属性投放!M50*$D17,2)</f>
        <v>0.3</v>
      </c>
      <c r="N17" s="421">
        <f>ROUND(属性投放!N50*$D17,2)</f>
        <v>0.4</v>
      </c>
      <c r="O17" s="20"/>
      <c r="P17" s="20"/>
      <c r="Q17" s="20"/>
    </row>
    <row r="18" spans="2:28">
      <c r="B18" s="506"/>
      <c r="C18" s="422" t="s">
        <v>45</v>
      </c>
      <c r="D18" s="423">
        <v>1</v>
      </c>
      <c r="E18" s="421">
        <f>ROUND(属性投放!E51*$D18,2)</f>
        <v>4</v>
      </c>
      <c r="F18" s="421">
        <f>ROUND(属性投放!F51*$D18,2)</f>
        <v>0</v>
      </c>
      <c r="G18" s="421">
        <f>ROUND(属性投放!G51*$D18,2)</f>
        <v>0.8</v>
      </c>
      <c r="H18" s="421">
        <f>ROUND(属性投放!H51*$D18,2)</f>
        <v>1.2</v>
      </c>
      <c r="I18" s="421">
        <f>ROUND(属性投放!I51*$D18,2)</f>
        <v>0.6</v>
      </c>
      <c r="J18" s="421">
        <f>ROUND(属性投放!J51*$D18,2)</f>
        <v>0.8</v>
      </c>
      <c r="K18" s="421">
        <f>ROUND(属性投放!K51*$D18,2)</f>
        <v>0.8</v>
      </c>
      <c r="L18" s="421">
        <f>ROUND(属性投放!L51*$D18,2)</f>
        <v>0.8</v>
      </c>
      <c r="M18" s="421">
        <f>ROUND(属性投放!M51*$D18,2)</f>
        <v>0.3</v>
      </c>
      <c r="N18" s="421">
        <f>ROUND(属性投放!N51*$D18,2)</f>
        <v>0.4</v>
      </c>
      <c r="O18" s="20"/>
      <c r="P18" s="20"/>
      <c r="Q18" s="20"/>
    </row>
    <row r="19" spans="2:28">
      <c r="B19" s="506"/>
      <c r="C19" s="424" t="s">
        <v>64</v>
      </c>
      <c r="D19" s="423">
        <v>1</v>
      </c>
      <c r="E19" s="421">
        <f>ROUND(属性投放!E52*$D19,2)</f>
        <v>0</v>
      </c>
      <c r="F19" s="421">
        <f>ROUND(属性投放!F52*$D19,2)</f>
        <v>0</v>
      </c>
      <c r="G19" s="421">
        <f>ROUND(属性投放!G52*$D19,2)</f>
        <v>2.5</v>
      </c>
      <c r="H19" s="421">
        <f>ROUND(属性投放!H52*$D19,2)</f>
        <v>0</v>
      </c>
      <c r="I19" s="421">
        <f>ROUND(属性投放!I52*$D19,2)</f>
        <v>2</v>
      </c>
      <c r="J19" s="421">
        <f>ROUND(属性投放!J52*$D19,2)</f>
        <v>0</v>
      </c>
      <c r="K19" s="421">
        <f>ROUND(属性投放!K52*$D19,2)</f>
        <v>0.5</v>
      </c>
      <c r="L19" s="421">
        <f>ROUND(属性投放!L52*$D19,2)</f>
        <v>0</v>
      </c>
      <c r="M19" s="421">
        <f>ROUND(属性投放!M52*$D19,2)</f>
        <v>10</v>
      </c>
      <c r="N19" s="421">
        <f>ROUND(属性投放!N52*$D19,2)</f>
        <v>10</v>
      </c>
      <c r="O19" s="20"/>
      <c r="P19" s="20"/>
      <c r="Q19" s="20"/>
    </row>
    <row r="20" spans="2:28">
      <c r="B20" s="507"/>
      <c r="C20" s="424"/>
      <c r="D20" s="423"/>
      <c r="E20" s="421">
        <f>ROUND(属性投放!E53*$D20,2)</f>
        <v>0</v>
      </c>
      <c r="F20" s="421">
        <f>ROUND(属性投放!F53*$D20,2)</f>
        <v>0</v>
      </c>
      <c r="G20" s="421">
        <f>ROUND(属性投放!G53*$D20,2)</f>
        <v>0</v>
      </c>
      <c r="H20" s="421">
        <f>ROUND(属性投放!H53*$D20,2)</f>
        <v>0</v>
      </c>
      <c r="I20" s="421">
        <f>ROUND(属性投放!I53*$D20,2)</f>
        <v>0</v>
      </c>
      <c r="J20" s="421">
        <f>ROUND(属性投放!J53*$D20,2)</f>
        <v>0</v>
      </c>
      <c r="K20" s="421">
        <f>ROUND(属性投放!K53*$D20,2)</f>
        <v>0</v>
      </c>
      <c r="L20" s="421">
        <f>ROUND(属性投放!L53*$D20,2)</f>
        <v>0</v>
      </c>
      <c r="M20" s="421">
        <f>ROUND(属性投放!M53*$D20,2)</f>
        <v>0</v>
      </c>
      <c r="N20" s="421">
        <f>ROUND(属性投放!N53*$D20,2)</f>
        <v>0</v>
      </c>
      <c r="O20" s="20"/>
      <c r="P20" s="20"/>
      <c r="Q20" s="20"/>
    </row>
    <row r="21" spans="2:28">
      <c r="B21" s="421"/>
      <c r="C21" s="421"/>
      <c r="D21" s="421" t="s">
        <v>65</v>
      </c>
      <c r="E21" s="421">
        <f t="shared" ref="E21:M21" si="0">SUM(E3:E20)</f>
        <v>57.4</v>
      </c>
      <c r="F21" s="421">
        <f t="shared" si="0"/>
        <v>48.2</v>
      </c>
      <c r="G21" s="421">
        <f t="shared" si="0"/>
        <v>19.3</v>
      </c>
      <c r="H21" s="421">
        <f t="shared" si="0"/>
        <v>9.6999999999999993</v>
      </c>
      <c r="I21" s="421">
        <f t="shared" si="0"/>
        <v>14.299999999999999</v>
      </c>
      <c r="J21" s="421">
        <f t="shared" si="0"/>
        <v>10.9</v>
      </c>
      <c r="K21" s="421">
        <f t="shared" si="0"/>
        <v>7.25</v>
      </c>
      <c r="L21" s="421">
        <f t="shared" si="0"/>
        <v>5.0999999999999996</v>
      </c>
      <c r="M21" s="421">
        <f t="shared" si="0"/>
        <v>10.9</v>
      </c>
      <c r="N21" s="421">
        <f>SUM(N3:N20)</f>
        <v>11.1</v>
      </c>
      <c r="O21" s="20"/>
      <c r="P21" s="20"/>
      <c r="Q21" s="20"/>
    </row>
    <row r="22" spans="2:28">
      <c r="B22" s="287"/>
      <c r="C22" s="144"/>
      <c r="D22" s="144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4" spans="2:28">
      <c r="B24" s="381" t="s">
        <v>1138</v>
      </c>
      <c r="C24" s="377"/>
      <c r="D24" s="377"/>
      <c r="E24" s="188" t="s">
        <v>32</v>
      </c>
      <c r="F24" s="188" t="s">
        <v>10</v>
      </c>
      <c r="G24" s="189" t="s">
        <v>4</v>
      </c>
      <c r="H24" s="188" t="s">
        <v>5</v>
      </c>
      <c r="I24" s="189" t="s">
        <v>21</v>
      </c>
      <c r="J24" s="188" t="s">
        <v>7</v>
      </c>
      <c r="K24" s="188" t="s">
        <v>8</v>
      </c>
      <c r="L24" s="189" t="s">
        <v>13</v>
      </c>
      <c r="M24" s="189" t="s">
        <v>12</v>
      </c>
      <c r="N24" s="188" t="s">
        <v>14</v>
      </c>
      <c r="P24" s="376" t="s">
        <v>1148</v>
      </c>
      <c r="R24" s="21"/>
      <c r="S24" s="40" t="s">
        <v>32</v>
      </c>
      <c r="T24" s="40" t="s">
        <v>10</v>
      </c>
      <c r="U24" s="41" t="s">
        <v>4</v>
      </c>
      <c r="V24" s="40" t="s">
        <v>5</v>
      </c>
      <c r="W24" s="41" t="s">
        <v>21</v>
      </c>
      <c r="X24" s="40" t="s">
        <v>7</v>
      </c>
      <c r="Y24" s="40" t="s">
        <v>8</v>
      </c>
      <c r="Z24" s="41" t="s">
        <v>13</v>
      </c>
      <c r="AA24" s="41" t="s">
        <v>12</v>
      </c>
      <c r="AB24" s="40" t="s">
        <v>14</v>
      </c>
    </row>
    <row r="25" spans="2:28">
      <c r="B25" s="508" t="s">
        <v>53</v>
      </c>
      <c r="C25" s="378" t="s">
        <v>61</v>
      </c>
      <c r="D25" s="379">
        <v>0.7</v>
      </c>
      <c r="E25" s="377">
        <f>ROUND(属性投放!E36*$D25,2)</f>
        <v>11.48</v>
      </c>
      <c r="F25" s="377">
        <f>ROUND(属性投放!F36*$D25,2)</f>
        <v>5.74</v>
      </c>
      <c r="G25" s="377">
        <f>ROUND(属性投放!G36*$D25,2)</f>
        <v>5.74</v>
      </c>
      <c r="H25" s="377">
        <f>ROUND(属性投放!H36*$D25,2)</f>
        <v>2.87</v>
      </c>
      <c r="I25" s="377">
        <f>ROUND(属性投放!I36*$D25,2)</f>
        <v>2.87</v>
      </c>
      <c r="J25" s="377">
        <f>ROUND(属性投放!J36*$D25,2)</f>
        <v>1.68</v>
      </c>
      <c r="K25" s="384">
        <f>ROUND(属性投放!K36*0.5,2)</f>
        <v>0.65</v>
      </c>
      <c r="L25" s="384">
        <f>ROUND(属性投放!L36*0.5,2)</f>
        <v>1.5</v>
      </c>
      <c r="M25" s="377">
        <f>ROUND(属性投放!M36*$D25,2)</f>
        <v>0</v>
      </c>
      <c r="N25" s="377">
        <f>ROUND(属性投放!N36*$D25,2)</f>
        <v>0</v>
      </c>
      <c r="P25" s="500" t="s">
        <v>53</v>
      </c>
      <c r="Q25" s="288" t="s">
        <v>61</v>
      </c>
      <c r="R25" s="289">
        <v>0.8</v>
      </c>
      <c r="S25" s="144">
        <f>ROUND(属性投放!E36*$R25,2)</f>
        <v>13.12</v>
      </c>
      <c r="T25" s="144">
        <f>ROUND(属性投放!F36*$R25,2)</f>
        <v>6.56</v>
      </c>
      <c r="U25" s="144">
        <f>ROUND(属性投放!G36*$R25,2)</f>
        <v>6.56</v>
      </c>
      <c r="V25" s="144">
        <f>ROUND(属性投放!H36*$R25,2)</f>
        <v>3.28</v>
      </c>
      <c r="W25" s="144">
        <f>ROUND(属性投放!I36*$R25,2)</f>
        <v>3.28</v>
      </c>
      <c r="X25" s="144">
        <f>ROUND(属性投放!J36*$R25,2)</f>
        <v>1.92</v>
      </c>
      <c r="Y25" s="383">
        <f>ROUND(属性投放!K36*0.65,2)</f>
        <v>0.85</v>
      </c>
      <c r="Z25" s="383">
        <f>ROUND(属性投放!L36*0.65,2)</f>
        <v>1.95</v>
      </c>
      <c r="AA25" s="144">
        <f>ROUND(属性投放!M36*$R25,2)</f>
        <v>0</v>
      </c>
      <c r="AB25" s="144">
        <f>ROUND(属性投放!N36*$R25,2)</f>
        <v>0</v>
      </c>
    </row>
    <row r="26" spans="2:28">
      <c r="B26" s="508"/>
      <c r="C26" s="378" t="s">
        <v>313</v>
      </c>
      <c r="D26" s="379">
        <v>0.7</v>
      </c>
      <c r="E26" s="377">
        <f>ROUND(属性投放!E37*$D26,2)</f>
        <v>7</v>
      </c>
      <c r="F26" s="377">
        <f>ROUND(属性投放!F37*$D26,2)</f>
        <v>7</v>
      </c>
      <c r="G26" s="377">
        <f>ROUND(属性投放!G37*$D26,2)</f>
        <v>0</v>
      </c>
      <c r="H26" s="377">
        <f>ROUND(属性投放!H37*$D26,2)</f>
        <v>0</v>
      </c>
      <c r="I26" s="377">
        <f>ROUND(属性投放!I37*$D26,2)</f>
        <v>0</v>
      </c>
      <c r="J26" s="377">
        <f>ROUND(属性投放!J37*$D26,2)</f>
        <v>0</v>
      </c>
      <c r="K26" s="384">
        <f>ROUND(属性投放!K37*0.5,2)</f>
        <v>0</v>
      </c>
      <c r="L26" s="384">
        <f>ROUND(属性投放!L37*0.5,2)</f>
        <v>0</v>
      </c>
      <c r="M26" s="377">
        <f>ROUND(属性投放!M37*$D26,2)</f>
        <v>0</v>
      </c>
      <c r="N26" s="377">
        <f>ROUND(属性投放!N37*$D26,2)</f>
        <v>0</v>
      </c>
      <c r="P26" s="500"/>
      <c r="Q26" s="288" t="s">
        <v>313</v>
      </c>
      <c r="R26" s="289">
        <v>0.8</v>
      </c>
      <c r="S26" s="144">
        <f>ROUND(属性投放!E37*$R26,2)</f>
        <v>8</v>
      </c>
      <c r="T26" s="144">
        <f>ROUND(属性投放!F37*$R26,2)</f>
        <v>8</v>
      </c>
      <c r="U26" s="144">
        <f>ROUND(属性投放!G37*$R26,2)</f>
        <v>0</v>
      </c>
      <c r="V26" s="144">
        <f>ROUND(属性投放!H37*$R26,2)</f>
        <v>0</v>
      </c>
      <c r="W26" s="144">
        <f>ROUND(属性投放!I37*$R26,2)</f>
        <v>0</v>
      </c>
      <c r="X26" s="144">
        <f>ROUND(属性投放!J37*$R26,2)</f>
        <v>0</v>
      </c>
      <c r="Y26" s="383">
        <f>ROUND(属性投放!K37*0.65,2)</f>
        <v>0</v>
      </c>
      <c r="Z26" s="383">
        <f>ROUND(属性投放!L37*0.65,2)</f>
        <v>0</v>
      </c>
      <c r="AA26" s="144">
        <f>ROUND(属性投放!M37*$R26,2)</f>
        <v>0</v>
      </c>
      <c r="AB26" s="144">
        <f>ROUND(属性投放!N37*$R26,2)</f>
        <v>0</v>
      </c>
    </row>
    <row r="27" spans="2:28">
      <c r="B27" s="508"/>
      <c r="C27" s="378" t="s">
        <v>1068</v>
      </c>
      <c r="D27" s="379">
        <v>0</v>
      </c>
      <c r="E27" s="377">
        <f>ROUND(属性投放!E38*$D27,2)</f>
        <v>0</v>
      </c>
      <c r="F27" s="377">
        <f>ROUND(属性投放!F38*$D27,2)</f>
        <v>0</v>
      </c>
      <c r="G27" s="377">
        <f>ROUND(属性投放!G38*$D27,2)</f>
        <v>0</v>
      </c>
      <c r="H27" s="377">
        <f>ROUND(属性投放!H38*$D27,2)</f>
        <v>0</v>
      </c>
      <c r="I27" s="377">
        <f>ROUND(属性投放!I38*$D27,2)</f>
        <v>0</v>
      </c>
      <c r="J27" s="377">
        <f>ROUND(属性投放!J38*$D27,2)</f>
        <v>0</v>
      </c>
      <c r="K27" s="377">
        <f>ROUND(属性投放!K38*$D27,2)</f>
        <v>0</v>
      </c>
      <c r="L27" s="377">
        <f>ROUND(属性投放!L38*$D27,2)</f>
        <v>0</v>
      </c>
      <c r="M27" s="377">
        <f>ROUND(属性投放!M38*$D27,2)</f>
        <v>0</v>
      </c>
      <c r="N27" s="377">
        <f>ROUND(属性投放!N38*$D27,2)</f>
        <v>0</v>
      </c>
      <c r="P27" s="500"/>
      <c r="Q27" s="288" t="s">
        <v>1068</v>
      </c>
      <c r="R27" s="289">
        <v>0</v>
      </c>
      <c r="S27" s="144">
        <f>ROUND(属性投放!E38*$R27,2)</f>
        <v>0</v>
      </c>
      <c r="T27" s="144">
        <f>ROUND(属性投放!F38*$R27,2)</f>
        <v>0</v>
      </c>
      <c r="U27" s="144">
        <f>ROUND(属性投放!G38*$R27,2)</f>
        <v>0</v>
      </c>
      <c r="V27" s="144">
        <f>ROUND(属性投放!H38*$R27,2)</f>
        <v>0</v>
      </c>
      <c r="W27" s="144">
        <f>ROUND(属性投放!I38*$R27,2)</f>
        <v>0</v>
      </c>
      <c r="X27" s="144">
        <f>ROUND(属性投放!J38*$R27,2)</f>
        <v>0</v>
      </c>
      <c r="Y27" s="144">
        <f>ROUND(属性投放!K38*$R27,2)</f>
        <v>0</v>
      </c>
      <c r="Z27" s="144">
        <f>ROUND(属性投放!L38*$R27,2)</f>
        <v>0</v>
      </c>
      <c r="AA27" s="144">
        <f>ROUND(属性投放!M38*$R27,2)</f>
        <v>0</v>
      </c>
      <c r="AB27" s="144">
        <f>ROUND(属性投放!N38*$R27,2)</f>
        <v>0</v>
      </c>
    </row>
    <row r="28" spans="2:28">
      <c r="B28" s="508"/>
      <c r="C28" s="378"/>
      <c r="D28" s="379"/>
      <c r="E28" s="377">
        <f>ROUND(属性投放!E39*$D28,2)</f>
        <v>0</v>
      </c>
      <c r="F28" s="377">
        <f>ROUND(属性投放!F39*$D28,2)</f>
        <v>0</v>
      </c>
      <c r="G28" s="377">
        <f>ROUND(属性投放!G39*$D28,2)</f>
        <v>0</v>
      </c>
      <c r="H28" s="377">
        <f>ROUND(属性投放!H39*$D28,2)</f>
        <v>0</v>
      </c>
      <c r="I28" s="377">
        <f>ROUND(属性投放!I39*$D28,2)</f>
        <v>0</v>
      </c>
      <c r="J28" s="377">
        <f>ROUND(属性投放!J39*$D28,2)</f>
        <v>0</v>
      </c>
      <c r="K28" s="377">
        <f>ROUND(属性投放!K39*$D28,2)</f>
        <v>0</v>
      </c>
      <c r="L28" s="377">
        <f>ROUND(属性投放!L39*$D28,2)</f>
        <v>0</v>
      </c>
      <c r="M28" s="377">
        <f>ROUND(属性投放!M39*$D28,2)</f>
        <v>0</v>
      </c>
      <c r="N28" s="377">
        <f>ROUND(属性投放!N39*$D28,2)</f>
        <v>0</v>
      </c>
      <c r="P28" s="500"/>
      <c r="Q28" s="288"/>
      <c r="R28" s="289"/>
      <c r="S28" s="144">
        <f>ROUND(属性投放!E39*$R28,2)</f>
        <v>0</v>
      </c>
      <c r="T28" s="144">
        <f>ROUND(属性投放!F39*$R28,2)</f>
        <v>0</v>
      </c>
      <c r="U28" s="144">
        <f>ROUND(属性投放!G39*$R28,2)</f>
        <v>0</v>
      </c>
      <c r="V28" s="144">
        <f>ROUND(属性投放!H39*$R28,2)</f>
        <v>0</v>
      </c>
      <c r="W28" s="144">
        <f>ROUND(属性投放!I39*$R28,2)</f>
        <v>0</v>
      </c>
      <c r="X28" s="144">
        <f>ROUND(属性投放!J39*$R28,2)</f>
        <v>0</v>
      </c>
      <c r="Y28" s="144">
        <f>ROUND(属性投放!K39*$R28,2)</f>
        <v>0</v>
      </c>
      <c r="Z28" s="144">
        <f>ROUND(属性投放!L39*$R28,2)</f>
        <v>0</v>
      </c>
      <c r="AA28" s="144">
        <f>ROUND(属性投放!M39*$R28,2)</f>
        <v>0</v>
      </c>
      <c r="AB28" s="144">
        <f>ROUND(属性投放!N39*$R28,2)</f>
        <v>0</v>
      </c>
    </row>
    <row r="29" spans="2:28">
      <c r="B29" s="508"/>
      <c r="C29" s="378"/>
      <c r="D29" s="379"/>
      <c r="E29" s="377">
        <f>ROUND(属性投放!E40*$D29,2)</f>
        <v>0</v>
      </c>
      <c r="F29" s="377">
        <f>ROUND(属性投放!F40*$D29,2)</f>
        <v>0</v>
      </c>
      <c r="G29" s="377">
        <f>ROUND(属性投放!G40*$D29,2)</f>
        <v>0</v>
      </c>
      <c r="H29" s="377">
        <f>ROUND(属性投放!H40*$D29,2)</f>
        <v>0</v>
      </c>
      <c r="I29" s="377">
        <f>ROUND(属性投放!I40*$D29,2)</f>
        <v>0</v>
      </c>
      <c r="J29" s="377">
        <f>ROUND(属性投放!J40*$D29,2)</f>
        <v>0</v>
      </c>
      <c r="K29" s="377">
        <f>ROUND(属性投放!K40*$D29,2)</f>
        <v>0</v>
      </c>
      <c r="L29" s="377">
        <f>ROUND(属性投放!L40*$D29,2)</f>
        <v>0</v>
      </c>
      <c r="M29" s="377">
        <f>ROUND(属性投放!M40*$D29,2)</f>
        <v>0</v>
      </c>
      <c r="N29" s="377">
        <f>ROUND(属性投放!N40*$D29,2)</f>
        <v>0</v>
      </c>
      <c r="P29" s="500"/>
      <c r="Q29" s="288"/>
      <c r="R29" s="289"/>
      <c r="S29" s="144">
        <f>ROUND(属性投放!E40*$R29,2)</f>
        <v>0</v>
      </c>
      <c r="T29" s="144">
        <f>ROUND(属性投放!F40*$R29,2)</f>
        <v>0</v>
      </c>
      <c r="U29" s="144">
        <f>ROUND(属性投放!G40*$R29,2)</f>
        <v>0</v>
      </c>
      <c r="V29" s="144">
        <f>ROUND(属性投放!H40*$R29,2)</f>
        <v>0</v>
      </c>
      <c r="W29" s="144">
        <f>ROUND(属性投放!I40*$R29,2)</f>
        <v>0</v>
      </c>
      <c r="X29" s="144">
        <f>ROUND(属性投放!J40*$R29,2)</f>
        <v>0</v>
      </c>
      <c r="Y29" s="144">
        <f>ROUND(属性投放!K40*$R29,2)</f>
        <v>0</v>
      </c>
      <c r="Z29" s="144">
        <f>ROUND(属性投放!L40*$R29,2)</f>
        <v>0</v>
      </c>
      <c r="AA29" s="144">
        <f>ROUND(属性投放!M40*$R29,2)</f>
        <v>0</v>
      </c>
      <c r="AB29" s="144">
        <f>ROUND(属性投放!N40*$R29,2)</f>
        <v>0</v>
      </c>
    </row>
    <row r="30" spans="2:28">
      <c r="B30" s="508"/>
      <c r="C30" s="378"/>
      <c r="D30" s="379"/>
      <c r="E30" s="377">
        <f>ROUND(属性投放!E41*$D30,2)</f>
        <v>0</v>
      </c>
      <c r="F30" s="377">
        <f>ROUND(属性投放!F41*$D30,2)</f>
        <v>0</v>
      </c>
      <c r="G30" s="377">
        <f>ROUND(属性投放!G41*$D30,2)</f>
        <v>0</v>
      </c>
      <c r="H30" s="377">
        <f>ROUND(属性投放!H41*$D30,2)</f>
        <v>0</v>
      </c>
      <c r="I30" s="377">
        <f>ROUND(属性投放!I41*$D30,2)</f>
        <v>0</v>
      </c>
      <c r="J30" s="377">
        <f>ROUND(属性投放!J41*$D30,2)</f>
        <v>0</v>
      </c>
      <c r="K30" s="377">
        <f>ROUND(属性投放!K41*$D30,2)</f>
        <v>0</v>
      </c>
      <c r="L30" s="377">
        <f>ROUND(属性投放!L41*$D30,2)</f>
        <v>0</v>
      </c>
      <c r="M30" s="377">
        <f>ROUND(属性投放!M41*$D30,2)</f>
        <v>0</v>
      </c>
      <c r="N30" s="377">
        <f>ROUND(属性投放!N41*$D30,2)</f>
        <v>0</v>
      </c>
      <c r="P30" s="500"/>
      <c r="Q30" s="288"/>
      <c r="R30" s="289"/>
      <c r="S30" s="144">
        <f>ROUND(属性投放!E41*$R30,2)</f>
        <v>0</v>
      </c>
      <c r="T30" s="144">
        <f>ROUND(属性投放!F41*$R30,2)</f>
        <v>0</v>
      </c>
      <c r="U30" s="144">
        <f>ROUND(属性投放!G41*$R30,2)</f>
        <v>0</v>
      </c>
      <c r="V30" s="144">
        <f>ROUND(属性投放!H41*$R30,2)</f>
        <v>0</v>
      </c>
      <c r="W30" s="144">
        <f>ROUND(属性投放!I41*$R30,2)</f>
        <v>0</v>
      </c>
      <c r="X30" s="144">
        <f>ROUND(属性投放!J41*$R30,2)</f>
        <v>0</v>
      </c>
      <c r="Y30" s="144">
        <f>ROUND(属性投放!K41*$R30,2)</f>
        <v>0</v>
      </c>
      <c r="Z30" s="144">
        <f>ROUND(属性投放!L41*$R30,2)</f>
        <v>0</v>
      </c>
      <c r="AA30" s="144">
        <f>ROUND(属性投放!M41*$R30,2)</f>
        <v>0</v>
      </c>
      <c r="AB30" s="144">
        <f>ROUND(属性投放!N41*$R30,2)</f>
        <v>0</v>
      </c>
    </row>
    <row r="31" spans="2:28">
      <c r="B31" s="508"/>
      <c r="C31" s="378"/>
      <c r="D31" s="379"/>
      <c r="E31" s="377">
        <f>ROUND(属性投放!E42*$D31,2)</f>
        <v>0</v>
      </c>
      <c r="F31" s="377">
        <f>ROUND(属性投放!F42*$D31,2)</f>
        <v>0</v>
      </c>
      <c r="G31" s="377">
        <f>ROUND(属性投放!G42*$D31,2)</f>
        <v>0</v>
      </c>
      <c r="H31" s="377">
        <f>ROUND(属性投放!H42*$D31,2)</f>
        <v>0</v>
      </c>
      <c r="I31" s="377">
        <f>ROUND(属性投放!I42*$D31,2)</f>
        <v>0</v>
      </c>
      <c r="J31" s="377">
        <f>ROUND(属性投放!J42*$D31,2)</f>
        <v>0</v>
      </c>
      <c r="K31" s="377">
        <f>ROUND(属性投放!K42*$D31,2)</f>
        <v>0</v>
      </c>
      <c r="L31" s="377">
        <f>ROUND(属性投放!L42*$D31,2)</f>
        <v>0</v>
      </c>
      <c r="M31" s="377">
        <f>ROUND(属性投放!M42*$D31,2)</f>
        <v>0</v>
      </c>
      <c r="N31" s="377">
        <f>ROUND(属性投放!N42*$D31,2)</f>
        <v>0</v>
      </c>
      <c r="P31" s="500"/>
      <c r="Q31" s="288"/>
      <c r="R31" s="289"/>
      <c r="S31" s="144">
        <f>ROUND(属性投放!E42*$R31,2)</f>
        <v>0</v>
      </c>
      <c r="T31" s="144">
        <f>ROUND(属性投放!F42*$R31,2)</f>
        <v>0</v>
      </c>
      <c r="U31" s="144">
        <f>ROUND(属性投放!G42*$R31,2)</f>
        <v>0</v>
      </c>
      <c r="V31" s="144">
        <f>ROUND(属性投放!H42*$R31,2)</f>
        <v>0</v>
      </c>
      <c r="W31" s="144">
        <f>ROUND(属性投放!I42*$R31,2)</f>
        <v>0</v>
      </c>
      <c r="X31" s="144">
        <f>ROUND(属性投放!J42*$R31,2)</f>
        <v>0</v>
      </c>
      <c r="Y31" s="144">
        <f>ROUND(属性投放!K42*$R31,2)</f>
        <v>0</v>
      </c>
      <c r="Z31" s="144">
        <f>ROUND(属性投放!L42*$R31,2)</f>
        <v>0</v>
      </c>
      <c r="AA31" s="144">
        <f>ROUND(属性投放!M42*$R31,2)</f>
        <v>0</v>
      </c>
      <c r="AB31" s="144">
        <f>ROUND(属性投放!N42*$R31,2)</f>
        <v>0</v>
      </c>
    </row>
    <row r="32" spans="2:28">
      <c r="B32" s="508"/>
      <c r="C32" s="378"/>
      <c r="D32" s="379"/>
      <c r="E32" s="377">
        <f>ROUND(属性投放!E43*$D32,2)</f>
        <v>0</v>
      </c>
      <c r="F32" s="377">
        <f>ROUND(属性投放!F43*$D32,2)</f>
        <v>0</v>
      </c>
      <c r="G32" s="377">
        <f>ROUND(属性投放!G43*$D32,2)</f>
        <v>0</v>
      </c>
      <c r="H32" s="377">
        <f>ROUND(属性投放!H43*$D32,2)</f>
        <v>0</v>
      </c>
      <c r="I32" s="377">
        <f>ROUND(属性投放!I43*$D32,2)</f>
        <v>0</v>
      </c>
      <c r="J32" s="377">
        <f>ROUND(属性投放!J43*$D32,2)</f>
        <v>0</v>
      </c>
      <c r="K32" s="377">
        <f>ROUND(属性投放!K43*$D32,2)</f>
        <v>0</v>
      </c>
      <c r="L32" s="377">
        <f>ROUND(属性投放!L43*$D32,2)</f>
        <v>0</v>
      </c>
      <c r="M32" s="377">
        <f>ROUND(属性投放!M43*$D32,2)</f>
        <v>0</v>
      </c>
      <c r="N32" s="377">
        <f>ROUND(属性投放!N43*$D32,2)</f>
        <v>0</v>
      </c>
      <c r="P32" s="500"/>
      <c r="Q32" s="288"/>
      <c r="R32" s="289"/>
      <c r="S32" s="144">
        <f>ROUND(属性投放!E43*$R32,2)</f>
        <v>0</v>
      </c>
      <c r="T32" s="144">
        <f>ROUND(属性投放!F43*$R32,2)</f>
        <v>0</v>
      </c>
      <c r="U32" s="144">
        <f>ROUND(属性投放!G43*$R32,2)</f>
        <v>0</v>
      </c>
      <c r="V32" s="144">
        <f>ROUND(属性投放!H43*$R32,2)</f>
        <v>0</v>
      </c>
      <c r="W32" s="144">
        <f>ROUND(属性投放!I43*$R32,2)</f>
        <v>0</v>
      </c>
      <c r="X32" s="144">
        <f>ROUND(属性投放!J43*$R32,2)</f>
        <v>0</v>
      </c>
      <c r="Y32" s="144">
        <f>ROUND(属性投放!K43*$R32,2)</f>
        <v>0</v>
      </c>
      <c r="Z32" s="144">
        <f>ROUND(属性投放!L43*$R32,2)</f>
        <v>0</v>
      </c>
      <c r="AA32" s="144">
        <f>ROUND(属性投放!M43*$R32,2)</f>
        <v>0</v>
      </c>
      <c r="AB32" s="144">
        <f>ROUND(属性投放!N43*$R32,2)</f>
        <v>0</v>
      </c>
    </row>
    <row r="33" spans="2:28">
      <c r="B33" s="508"/>
      <c r="C33" s="378"/>
      <c r="D33" s="379"/>
      <c r="E33" s="377">
        <f>ROUND(属性投放!E44*$D33,2)</f>
        <v>0</v>
      </c>
      <c r="F33" s="377">
        <f>ROUND(属性投放!F44*$D33,2)</f>
        <v>0</v>
      </c>
      <c r="G33" s="377">
        <f>ROUND(属性投放!G44*$D33,2)</f>
        <v>0</v>
      </c>
      <c r="H33" s="377">
        <f>ROUND(属性投放!H44*$D33,2)</f>
        <v>0</v>
      </c>
      <c r="I33" s="377">
        <f>ROUND(属性投放!I44*$D33,2)</f>
        <v>0</v>
      </c>
      <c r="J33" s="377">
        <f>ROUND(属性投放!J44*$D33,2)</f>
        <v>0</v>
      </c>
      <c r="K33" s="377">
        <f>ROUND(属性投放!K44*$D33,2)</f>
        <v>0</v>
      </c>
      <c r="L33" s="377">
        <f>ROUND(属性投放!L44*$D33,2)</f>
        <v>0</v>
      </c>
      <c r="M33" s="377">
        <f>ROUND(属性投放!M44*$D33,2)</f>
        <v>0</v>
      </c>
      <c r="N33" s="377">
        <f>ROUND(属性投放!N44*$D33,2)</f>
        <v>0</v>
      </c>
      <c r="P33" s="500"/>
      <c r="Q33" s="288"/>
      <c r="R33" s="289"/>
      <c r="S33" s="144">
        <f>ROUND(属性投放!E44*$R33,2)</f>
        <v>0</v>
      </c>
      <c r="T33" s="144">
        <f>ROUND(属性投放!F44*$R33,2)</f>
        <v>0</v>
      </c>
      <c r="U33" s="144">
        <f>ROUND(属性投放!G44*$R33,2)</f>
        <v>0</v>
      </c>
      <c r="V33" s="144">
        <f>ROUND(属性投放!H44*$R33,2)</f>
        <v>0</v>
      </c>
      <c r="W33" s="144">
        <f>ROUND(属性投放!I44*$R33,2)</f>
        <v>0</v>
      </c>
      <c r="X33" s="144">
        <f>ROUND(属性投放!J44*$R33,2)</f>
        <v>0</v>
      </c>
      <c r="Y33" s="144">
        <f>ROUND(属性投放!K44*$R33,2)</f>
        <v>0</v>
      </c>
      <c r="Z33" s="144">
        <f>ROUND(属性投放!L44*$R33,2)</f>
        <v>0</v>
      </c>
      <c r="AA33" s="144">
        <f>ROUND(属性投放!M44*$R33,2)</f>
        <v>0</v>
      </c>
      <c r="AB33" s="144">
        <f>ROUND(属性投放!N44*$R33,2)</f>
        <v>0</v>
      </c>
    </row>
    <row r="34" spans="2:28">
      <c r="B34" s="497" t="s">
        <v>62</v>
      </c>
      <c r="C34" s="380" t="s">
        <v>67</v>
      </c>
      <c r="D34" s="379">
        <v>1</v>
      </c>
      <c r="E34" s="377">
        <f>ROUND(属性投放!E45*$D34,2)</f>
        <v>8</v>
      </c>
      <c r="F34" s="377">
        <f>ROUND(属性投放!F45*$D34,2)</f>
        <v>5</v>
      </c>
      <c r="G34" s="377">
        <f>ROUND(属性投放!G45*$D34,2)</f>
        <v>1</v>
      </c>
      <c r="H34" s="377">
        <f>ROUND(属性投放!H45*$D34,2)</f>
        <v>2.2000000000000002</v>
      </c>
      <c r="I34" s="377">
        <f>ROUND(属性投放!I45*$D34,2)</f>
        <v>1</v>
      </c>
      <c r="J34" s="377">
        <f>ROUND(属性投放!J45*$D34,2)</f>
        <v>2.4</v>
      </c>
      <c r="K34" s="377">
        <f>ROUND(属性投放!K45*$D34,2)</f>
        <v>2.1</v>
      </c>
      <c r="L34" s="377">
        <f>ROUND(属性投放!L45*$D34,2)</f>
        <v>0</v>
      </c>
      <c r="M34" s="377">
        <f>ROUND(属性投放!M45*$D34,2)</f>
        <v>0</v>
      </c>
      <c r="N34" s="377">
        <f>ROUND(属性投放!N45*$D34,2)</f>
        <v>0</v>
      </c>
      <c r="P34" s="501" t="s">
        <v>62</v>
      </c>
      <c r="Q34" s="290" t="s">
        <v>67</v>
      </c>
      <c r="R34" s="289">
        <v>1</v>
      </c>
      <c r="S34" s="144">
        <f>ROUND(属性投放!E45*$R34,2)</f>
        <v>8</v>
      </c>
      <c r="T34" s="144">
        <f>ROUND(属性投放!F45*$R34,2)</f>
        <v>5</v>
      </c>
      <c r="U34" s="144">
        <f>ROUND(属性投放!G45*$R34,2)</f>
        <v>1</v>
      </c>
      <c r="V34" s="144">
        <f>ROUND(属性投放!H45*$R34,2)</f>
        <v>2.2000000000000002</v>
      </c>
      <c r="W34" s="144">
        <f>ROUND(属性投放!I45*$R34,2)</f>
        <v>1</v>
      </c>
      <c r="X34" s="144">
        <f>ROUND(属性投放!J45*$R34,2)</f>
        <v>2.4</v>
      </c>
      <c r="Y34" s="144">
        <f>ROUND(属性投放!K45*$R34,2)</f>
        <v>2.1</v>
      </c>
      <c r="Z34" s="144">
        <f>ROUND(属性投放!L45*$R34,2)</f>
        <v>0</v>
      </c>
      <c r="AA34" s="144">
        <f>ROUND(属性投放!M45*$R34,2)</f>
        <v>0</v>
      </c>
      <c r="AB34" s="144">
        <f>ROUND(属性投放!N45*$R34,2)</f>
        <v>0</v>
      </c>
    </row>
    <row r="35" spans="2:28">
      <c r="B35" s="498"/>
      <c r="C35" s="378" t="s">
        <v>68</v>
      </c>
      <c r="D35" s="379">
        <v>1</v>
      </c>
      <c r="E35" s="377">
        <f>ROUND(属性投放!E46*$D35,2)</f>
        <v>8</v>
      </c>
      <c r="F35" s="377">
        <f>ROUND(属性投放!F46*$D35,2)</f>
        <v>20</v>
      </c>
      <c r="G35" s="377">
        <f>ROUND(属性投放!G46*$D35,2)</f>
        <v>4</v>
      </c>
      <c r="H35" s="377">
        <f>ROUND(属性投放!H46*$D35,2)</f>
        <v>0</v>
      </c>
      <c r="I35" s="377">
        <f>ROUND(属性投放!I46*$D35,2)</f>
        <v>4</v>
      </c>
      <c r="J35" s="377">
        <f>ROUND(属性投放!J46*$D35,2)</f>
        <v>2.8</v>
      </c>
      <c r="K35" s="377">
        <f>ROUND(属性投放!K46*$D35,2)</f>
        <v>1</v>
      </c>
      <c r="L35" s="377">
        <f>ROUND(属性投放!L46*$D35,2)</f>
        <v>0</v>
      </c>
      <c r="M35" s="377">
        <f>ROUND(属性投放!M46*$D35,2)</f>
        <v>0</v>
      </c>
      <c r="N35" s="377">
        <f>ROUND(属性投放!N46*$D35,2)</f>
        <v>0</v>
      </c>
      <c r="P35" s="502"/>
      <c r="Q35" s="288" t="s">
        <v>68</v>
      </c>
      <c r="R35" s="289">
        <v>1</v>
      </c>
      <c r="S35" s="144">
        <f>ROUND(属性投放!E46*$R35,2)</f>
        <v>8</v>
      </c>
      <c r="T35" s="144">
        <f>ROUND(属性投放!F46*$R35,2)</f>
        <v>20</v>
      </c>
      <c r="U35" s="144">
        <f>ROUND(属性投放!G46*$R35,2)</f>
        <v>4</v>
      </c>
      <c r="V35" s="144">
        <f>ROUND(属性投放!H46*$R35,2)</f>
        <v>0</v>
      </c>
      <c r="W35" s="144">
        <f>ROUND(属性投放!I46*$R35,2)</f>
        <v>4</v>
      </c>
      <c r="X35" s="144">
        <f>ROUND(属性投放!J46*$R35,2)</f>
        <v>2.8</v>
      </c>
      <c r="Y35" s="144">
        <f>ROUND(属性投放!K46*$R35,2)</f>
        <v>1</v>
      </c>
      <c r="Z35" s="144">
        <f>ROUND(属性投放!L46*$R35,2)</f>
        <v>0</v>
      </c>
      <c r="AA35" s="144">
        <f>ROUND(属性投放!M46*$R35,2)</f>
        <v>0</v>
      </c>
      <c r="AB35" s="144">
        <f>ROUND(属性投放!N46*$R35,2)</f>
        <v>0</v>
      </c>
    </row>
    <row r="36" spans="2:28">
      <c r="B36" s="498"/>
      <c r="C36" s="378" t="s">
        <v>69</v>
      </c>
      <c r="D36" s="379">
        <v>0.5</v>
      </c>
      <c r="E36" s="377">
        <f>ROUND(属性投放!E47*$D36,2)</f>
        <v>1</v>
      </c>
      <c r="F36" s="377">
        <f>ROUND(属性投放!F47*$D36,2)</f>
        <v>2.5</v>
      </c>
      <c r="G36" s="377">
        <f>ROUND(属性投放!G47*$D36,2)</f>
        <v>0.5</v>
      </c>
      <c r="H36" s="377">
        <f>ROUND(属性投放!H47*$D36,2)</f>
        <v>0</v>
      </c>
      <c r="I36" s="377">
        <f>ROUND(属性投放!I47*$D36,2)</f>
        <v>0.5</v>
      </c>
      <c r="J36" s="377">
        <f>ROUND(属性投放!J47*$D36,2)</f>
        <v>0.35</v>
      </c>
      <c r="K36" s="377">
        <f>ROUND(属性投放!K47*$D36,2)</f>
        <v>0.13</v>
      </c>
      <c r="L36" s="377">
        <f>ROUND(属性投放!L47*$D36,2)</f>
        <v>0</v>
      </c>
      <c r="M36" s="377">
        <f>ROUND(属性投放!M47*$D36,2)</f>
        <v>0</v>
      </c>
      <c r="N36" s="377">
        <f>ROUND(属性投放!N47*$D36,2)</f>
        <v>0</v>
      </c>
      <c r="P36" s="502"/>
      <c r="Q36" s="288" t="s">
        <v>69</v>
      </c>
      <c r="R36" s="289">
        <v>0.7</v>
      </c>
      <c r="S36" s="144">
        <f>ROUND(属性投放!E47*$R36,2)</f>
        <v>1.4</v>
      </c>
      <c r="T36" s="144">
        <f>ROUND(属性投放!F47*$R36,2)</f>
        <v>3.5</v>
      </c>
      <c r="U36" s="144">
        <f>ROUND(属性投放!G47*$R36,2)</f>
        <v>0.7</v>
      </c>
      <c r="V36" s="144">
        <f>ROUND(属性投放!H47*$R36,2)</f>
        <v>0</v>
      </c>
      <c r="W36" s="144">
        <f>ROUND(属性投放!I47*$R36,2)</f>
        <v>0.7</v>
      </c>
      <c r="X36" s="144">
        <f>ROUND(属性投放!J47*$R36,2)</f>
        <v>0.49</v>
      </c>
      <c r="Y36" s="144">
        <f>ROUND(属性投放!K47*$R36,2)</f>
        <v>0.18</v>
      </c>
      <c r="Z36" s="144">
        <f>ROUND(属性投放!L47*$R36,2)</f>
        <v>0</v>
      </c>
      <c r="AA36" s="144">
        <f>ROUND(属性投放!M47*$R36,2)</f>
        <v>0</v>
      </c>
      <c r="AB36" s="144">
        <f>ROUND(属性投放!N47*$R36,2)</f>
        <v>0</v>
      </c>
    </row>
    <row r="37" spans="2:28">
      <c r="B37" s="498"/>
      <c r="C37" s="378"/>
      <c r="D37" s="379"/>
      <c r="E37" s="377">
        <f>ROUND(属性投放!E48*$D37,2)</f>
        <v>0</v>
      </c>
      <c r="F37" s="377">
        <f>ROUND(属性投放!F48*$D37,2)</f>
        <v>0</v>
      </c>
      <c r="G37" s="377">
        <f>ROUND(属性投放!G48*$D37,2)</f>
        <v>0</v>
      </c>
      <c r="H37" s="377">
        <f>ROUND(属性投放!H48*$D37,2)</f>
        <v>0</v>
      </c>
      <c r="I37" s="377">
        <f>ROUND(属性投放!I48*$D37,2)</f>
        <v>0</v>
      </c>
      <c r="J37" s="377">
        <f>ROUND(属性投放!J48*$D37,2)</f>
        <v>0</v>
      </c>
      <c r="K37" s="377">
        <f>ROUND(属性投放!K48*$D37,2)</f>
        <v>0</v>
      </c>
      <c r="L37" s="377">
        <f>ROUND(属性投放!L48*$D37,2)</f>
        <v>0</v>
      </c>
      <c r="M37" s="377">
        <f>ROUND(属性投放!M48*$D37,2)</f>
        <v>0</v>
      </c>
      <c r="N37" s="377">
        <f>ROUND(属性投放!N48*$D37,2)</f>
        <v>0</v>
      </c>
      <c r="P37" s="502"/>
      <c r="Q37" s="288"/>
      <c r="R37" s="289"/>
      <c r="S37" s="144">
        <f>ROUND(属性投放!E48*$R37,2)</f>
        <v>0</v>
      </c>
      <c r="T37" s="144">
        <f>ROUND(属性投放!F48*$R37,2)</f>
        <v>0</v>
      </c>
      <c r="U37" s="144">
        <f>ROUND(属性投放!G48*$R37,2)</f>
        <v>0</v>
      </c>
      <c r="V37" s="144">
        <f>ROUND(属性投放!H48*$R37,2)</f>
        <v>0</v>
      </c>
      <c r="W37" s="144">
        <f>ROUND(属性投放!I48*$R37,2)</f>
        <v>0</v>
      </c>
      <c r="X37" s="144">
        <f>ROUND(属性投放!J48*$R37,2)</f>
        <v>0</v>
      </c>
      <c r="Y37" s="144">
        <f>ROUND(属性投放!K48*$R37,2)</f>
        <v>0</v>
      </c>
      <c r="Z37" s="144">
        <f>ROUND(属性投放!L48*$R37,2)</f>
        <v>0</v>
      </c>
      <c r="AA37" s="144">
        <f>ROUND(属性投放!M48*$R37,2)</f>
        <v>0</v>
      </c>
      <c r="AB37" s="144">
        <f>ROUND(属性投放!N48*$R37,2)</f>
        <v>0</v>
      </c>
    </row>
    <row r="38" spans="2:28">
      <c r="B38" s="499"/>
      <c r="C38" s="378"/>
      <c r="D38" s="379"/>
      <c r="E38" s="377">
        <f>ROUND(属性投放!E49*$D38,2)</f>
        <v>0</v>
      </c>
      <c r="F38" s="377">
        <f>ROUND(属性投放!F49*$D38,2)</f>
        <v>0</v>
      </c>
      <c r="G38" s="377">
        <f>ROUND(属性投放!G49*$D38,2)</f>
        <v>0</v>
      </c>
      <c r="H38" s="377">
        <f>ROUND(属性投放!H49*$D38,2)</f>
        <v>0</v>
      </c>
      <c r="I38" s="377">
        <f>ROUND(属性投放!I49*$D38,2)</f>
        <v>0</v>
      </c>
      <c r="J38" s="377">
        <f>ROUND(属性投放!J49*$D38,2)</f>
        <v>0</v>
      </c>
      <c r="K38" s="377">
        <f>ROUND(属性投放!K49*$D38,2)</f>
        <v>0</v>
      </c>
      <c r="L38" s="377">
        <f>ROUND(属性投放!L49*$D38,2)</f>
        <v>0</v>
      </c>
      <c r="M38" s="377">
        <f>ROUND(属性投放!M49*$D38,2)</f>
        <v>0</v>
      </c>
      <c r="N38" s="377">
        <f>ROUND(属性投放!N49*$D38,2)</f>
        <v>0</v>
      </c>
      <c r="P38" s="503"/>
      <c r="Q38" s="288"/>
      <c r="R38" s="289"/>
      <c r="S38" s="144">
        <f>ROUND(属性投放!E49*$R38,2)</f>
        <v>0</v>
      </c>
      <c r="T38" s="144">
        <f>ROUND(属性投放!F49*$R38,2)</f>
        <v>0</v>
      </c>
      <c r="U38" s="144">
        <f>ROUND(属性投放!G49*$R38,2)</f>
        <v>0</v>
      </c>
      <c r="V38" s="144">
        <f>ROUND(属性投放!H49*$R38,2)</f>
        <v>0</v>
      </c>
      <c r="W38" s="144">
        <f>ROUND(属性投放!I49*$R38,2)</f>
        <v>0</v>
      </c>
      <c r="X38" s="144">
        <f>ROUND(属性投放!J49*$R38,2)</f>
        <v>0</v>
      </c>
      <c r="Y38" s="144">
        <f>ROUND(属性投放!K49*$R38,2)</f>
        <v>0</v>
      </c>
      <c r="Z38" s="144">
        <f>ROUND(属性投放!L49*$R38,2)</f>
        <v>0</v>
      </c>
      <c r="AA38" s="144">
        <f>ROUND(属性投放!M49*$R38,2)</f>
        <v>0</v>
      </c>
      <c r="AB38" s="144">
        <f>ROUND(属性投放!N49*$R38,2)</f>
        <v>0</v>
      </c>
    </row>
    <row r="39" spans="2:28">
      <c r="B39" s="497" t="s">
        <v>63</v>
      </c>
      <c r="C39" s="378" t="s">
        <v>44</v>
      </c>
      <c r="D39" s="379">
        <v>0.5</v>
      </c>
      <c r="E39" s="377">
        <f>ROUND(属性投放!E50*$D39,2)</f>
        <v>2</v>
      </c>
      <c r="F39" s="377">
        <f>ROUND(属性投放!F50*$D39,2)</f>
        <v>0</v>
      </c>
      <c r="G39" s="377">
        <f>ROUND(属性投放!G50*$D39,2)</f>
        <v>0.4</v>
      </c>
      <c r="H39" s="377">
        <f>ROUND(属性投放!H50*$D39,2)</f>
        <v>0.6</v>
      </c>
      <c r="I39" s="377">
        <f>ROUND(属性投放!I50*$D39,2)</f>
        <v>0.3</v>
      </c>
      <c r="J39" s="377">
        <f>ROUND(属性投放!J50*$D39,2)</f>
        <v>0.4</v>
      </c>
      <c r="K39" s="377">
        <f>ROUND(属性投放!K50*$D39,2)</f>
        <v>0.4</v>
      </c>
      <c r="L39" s="377">
        <f>ROUND(属性投放!L50*$D39,2)</f>
        <v>0.4</v>
      </c>
      <c r="M39" s="377">
        <f>ROUND(属性投放!M50*$D39,2)</f>
        <v>0.15</v>
      </c>
      <c r="N39" s="377">
        <f>ROUND(属性投放!N50*$D39,2)</f>
        <v>0.2</v>
      </c>
      <c r="P39" s="501" t="s">
        <v>63</v>
      </c>
      <c r="Q39" s="288" t="s">
        <v>44</v>
      </c>
      <c r="R39" s="289">
        <v>0.7</v>
      </c>
      <c r="S39" s="144">
        <f>ROUND(属性投放!E50*$R39,2)</f>
        <v>2.8</v>
      </c>
      <c r="T39" s="144">
        <f>ROUND(属性投放!F50*$R39,2)</f>
        <v>0</v>
      </c>
      <c r="U39" s="144">
        <f>ROUND(属性投放!G50*$R39,2)</f>
        <v>0.56000000000000005</v>
      </c>
      <c r="V39" s="144">
        <f>ROUND(属性投放!H50*$R39,2)</f>
        <v>0.84</v>
      </c>
      <c r="W39" s="144">
        <f>ROUND(属性投放!I50*$R39,2)</f>
        <v>0.42</v>
      </c>
      <c r="X39" s="144">
        <f>ROUND(属性投放!J50*$R39,2)</f>
        <v>0.56000000000000005</v>
      </c>
      <c r="Y39" s="144">
        <f>ROUND(属性投放!K50*$R39,2)</f>
        <v>0.56000000000000005</v>
      </c>
      <c r="Z39" s="144">
        <f>ROUND(属性投放!L50*$R39,2)</f>
        <v>0.56000000000000005</v>
      </c>
      <c r="AA39" s="144">
        <f>ROUND(属性投放!M50*$R39,2)</f>
        <v>0.21</v>
      </c>
      <c r="AB39" s="144">
        <f>ROUND(属性投放!N50*$R39,2)</f>
        <v>0.28000000000000003</v>
      </c>
    </row>
    <row r="40" spans="2:28">
      <c r="B40" s="498"/>
      <c r="C40" s="378" t="s">
        <v>45</v>
      </c>
      <c r="D40" s="379">
        <v>0.5</v>
      </c>
      <c r="E40" s="377">
        <f>ROUND(属性投放!E51*$D40,2)</f>
        <v>2</v>
      </c>
      <c r="F40" s="377">
        <f>ROUND(属性投放!F51*$D40,2)</f>
        <v>0</v>
      </c>
      <c r="G40" s="377">
        <f>ROUND(属性投放!G51*$D40,2)</f>
        <v>0.4</v>
      </c>
      <c r="H40" s="377">
        <f>ROUND(属性投放!H51*$D40,2)</f>
        <v>0.6</v>
      </c>
      <c r="I40" s="377">
        <f>ROUND(属性投放!I51*$D40,2)</f>
        <v>0.3</v>
      </c>
      <c r="J40" s="377">
        <f>ROUND(属性投放!J51*$D40,2)</f>
        <v>0.4</v>
      </c>
      <c r="K40" s="377">
        <f>ROUND(属性投放!K51*$D40,2)</f>
        <v>0.4</v>
      </c>
      <c r="L40" s="377">
        <f>ROUND(属性投放!L51*$D40,2)</f>
        <v>0.4</v>
      </c>
      <c r="M40" s="377">
        <f>ROUND(属性投放!M51*$D40,2)</f>
        <v>0.15</v>
      </c>
      <c r="N40" s="377">
        <f>ROUND(属性投放!N51*$D40,2)</f>
        <v>0.2</v>
      </c>
      <c r="P40" s="502"/>
      <c r="Q40" s="288" t="s">
        <v>45</v>
      </c>
      <c r="R40" s="289">
        <v>0.7</v>
      </c>
      <c r="S40" s="144">
        <f>ROUND(属性投放!E51*$R40,2)</f>
        <v>2.8</v>
      </c>
      <c r="T40" s="144">
        <f>ROUND(属性投放!F51*$R40,2)</f>
        <v>0</v>
      </c>
      <c r="U40" s="144">
        <f>ROUND(属性投放!G51*$R40,2)</f>
        <v>0.56000000000000005</v>
      </c>
      <c r="V40" s="144">
        <f>ROUND(属性投放!H51*$R40,2)</f>
        <v>0.84</v>
      </c>
      <c r="W40" s="144">
        <f>ROUND(属性投放!I51*$R40,2)</f>
        <v>0.42</v>
      </c>
      <c r="X40" s="144">
        <f>ROUND(属性投放!J51*$R40,2)</f>
        <v>0.56000000000000005</v>
      </c>
      <c r="Y40" s="144">
        <f>ROUND(属性投放!K51*$R40,2)</f>
        <v>0.56000000000000005</v>
      </c>
      <c r="Z40" s="144">
        <f>ROUND(属性投放!L51*$R40,2)</f>
        <v>0.56000000000000005</v>
      </c>
      <c r="AA40" s="144">
        <f>ROUND(属性投放!M51*$R40,2)</f>
        <v>0.21</v>
      </c>
      <c r="AB40" s="144">
        <f>ROUND(属性投放!N51*$R40,2)</f>
        <v>0.28000000000000003</v>
      </c>
    </row>
    <row r="41" spans="2:28">
      <c r="B41" s="498"/>
      <c r="C41" s="380" t="s">
        <v>64</v>
      </c>
      <c r="D41" s="379">
        <v>1</v>
      </c>
      <c r="E41" s="377">
        <f>ROUND(属性投放!E52*$D41,2)</f>
        <v>0</v>
      </c>
      <c r="F41" s="377">
        <f>ROUND(属性投放!F52*$D41,2)</f>
        <v>0</v>
      </c>
      <c r="G41" s="377">
        <f>ROUND(属性投放!G52*$D41,2)</f>
        <v>2.5</v>
      </c>
      <c r="H41" s="377">
        <f>ROUND(属性投放!H52*$D41,2)</f>
        <v>0</v>
      </c>
      <c r="I41" s="377">
        <f>ROUND(属性投放!I52*$D41,2)</f>
        <v>2</v>
      </c>
      <c r="J41" s="377">
        <f>ROUND(属性投放!J52*$D41,2)</f>
        <v>0</v>
      </c>
      <c r="K41" s="377">
        <f>ROUND(属性投放!K52*$D41,2)</f>
        <v>0.5</v>
      </c>
      <c r="L41" s="377">
        <f>ROUND(属性投放!L52*$D41,2)</f>
        <v>0</v>
      </c>
      <c r="M41" s="377">
        <f>ROUND(属性投放!M52*$D41,2)</f>
        <v>10</v>
      </c>
      <c r="N41" s="377">
        <f>ROUND(属性投放!N52*$D41,2)</f>
        <v>10</v>
      </c>
      <c r="P41" s="502"/>
      <c r="Q41" s="290" t="s">
        <v>64</v>
      </c>
      <c r="R41" s="289">
        <v>1</v>
      </c>
      <c r="S41" s="144">
        <f>ROUND(属性投放!E52*$R41,2)</f>
        <v>0</v>
      </c>
      <c r="T41" s="144">
        <f>ROUND(属性投放!F52*$R41,2)</f>
        <v>0</v>
      </c>
      <c r="U41" s="144">
        <f>ROUND(属性投放!G52*$R41,2)</f>
        <v>2.5</v>
      </c>
      <c r="V41" s="144">
        <f>ROUND(属性投放!H52*$R41,2)</f>
        <v>0</v>
      </c>
      <c r="W41" s="144">
        <f>ROUND(属性投放!I52*$R41,2)</f>
        <v>2</v>
      </c>
      <c r="X41" s="144">
        <f>ROUND(属性投放!J52*$R41,2)</f>
        <v>0</v>
      </c>
      <c r="Y41" s="144">
        <f>ROUND(属性投放!K52*$R41,2)</f>
        <v>0.5</v>
      </c>
      <c r="Z41" s="144">
        <f>ROUND(属性投放!L52*$R41,2)</f>
        <v>0</v>
      </c>
      <c r="AA41" s="144">
        <f>ROUND(属性投放!M52*$R41,2)</f>
        <v>10</v>
      </c>
      <c r="AB41" s="144">
        <f>ROUND(属性投放!N52*$R41,2)</f>
        <v>10</v>
      </c>
    </row>
    <row r="42" spans="2:28">
      <c r="B42" s="499"/>
      <c r="C42" s="380"/>
      <c r="D42" s="379"/>
      <c r="E42" s="377">
        <f>ROUND(属性投放!E53*$D42,2)</f>
        <v>0</v>
      </c>
      <c r="F42" s="377">
        <f>ROUND(属性投放!F53*$D42,2)</f>
        <v>0</v>
      </c>
      <c r="G42" s="377">
        <f>ROUND(属性投放!G53*$D42,2)</f>
        <v>0</v>
      </c>
      <c r="H42" s="377">
        <f>ROUND(属性投放!H53*$D42,2)</f>
        <v>0</v>
      </c>
      <c r="I42" s="377">
        <f>ROUND(属性投放!I53*$D42,2)</f>
        <v>0</v>
      </c>
      <c r="J42" s="377">
        <f>ROUND(属性投放!J53*$D42,2)</f>
        <v>0</v>
      </c>
      <c r="K42" s="377">
        <f>ROUND(属性投放!K53*$D42,2)</f>
        <v>0</v>
      </c>
      <c r="L42" s="377">
        <f>ROUND(属性投放!L53*$D42,2)</f>
        <v>0</v>
      </c>
      <c r="M42" s="377">
        <f>ROUND(属性投放!M53*$D42,2)</f>
        <v>0</v>
      </c>
      <c r="N42" s="377">
        <f>ROUND(属性投放!N53*$D42,2)</f>
        <v>0</v>
      </c>
      <c r="P42" s="503"/>
      <c r="Q42" s="290"/>
      <c r="R42" s="289"/>
      <c r="S42" s="144">
        <f>ROUND(属性投放!E53*$R42,2)</f>
        <v>0</v>
      </c>
      <c r="T42" s="144">
        <f>ROUND(属性投放!F53*$R42,2)</f>
        <v>0</v>
      </c>
      <c r="U42" s="144">
        <f>ROUND(属性投放!G53*$R42,2)</f>
        <v>0</v>
      </c>
      <c r="V42" s="144">
        <f>ROUND(属性投放!H53*$R42,2)</f>
        <v>0</v>
      </c>
      <c r="W42" s="144">
        <f>ROUND(属性投放!I53*$R42,2)</f>
        <v>0</v>
      </c>
      <c r="X42" s="144">
        <f>ROUND(属性投放!J53*$R42,2)</f>
        <v>0</v>
      </c>
      <c r="Y42" s="144">
        <f>ROUND(属性投放!K53*$R42,2)</f>
        <v>0</v>
      </c>
      <c r="Z42" s="144">
        <f>ROUND(属性投放!L53*$R42,2)</f>
        <v>0</v>
      </c>
      <c r="AA42" s="144">
        <f>ROUND(属性投放!M53*$R42,2)</f>
        <v>0</v>
      </c>
      <c r="AB42" s="144">
        <f>ROUND(属性投放!N53*$R42,2)</f>
        <v>0</v>
      </c>
    </row>
    <row r="43" spans="2:28">
      <c r="B43" s="377"/>
      <c r="C43" s="377"/>
      <c r="D43" s="377" t="s">
        <v>1069</v>
      </c>
      <c r="E43" s="377">
        <f t="shared" ref="E43:M43" si="1">SUM(E25:E42)</f>
        <v>39.480000000000004</v>
      </c>
      <c r="F43" s="377">
        <f t="shared" si="1"/>
        <v>40.24</v>
      </c>
      <c r="G43" s="377">
        <f t="shared" si="1"/>
        <v>14.540000000000001</v>
      </c>
      <c r="H43" s="377">
        <f t="shared" si="1"/>
        <v>6.27</v>
      </c>
      <c r="I43" s="377">
        <f t="shared" si="1"/>
        <v>10.970000000000002</v>
      </c>
      <c r="J43" s="377">
        <f t="shared" si="1"/>
        <v>8.0299999999999994</v>
      </c>
      <c r="K43" s="377">
        <f t="shared" si="1"/>
        <v>5.1800000000000006</v>
      </c>
      <c r="L43" s="377">
        <f t="shared" si="1"/>
        <v>2.2999999999999998</v>
      </c>
      <c r="M43" s="377">
        <f t="shared" si="1"/>
        <v>10.3</v>
      </c>
      <c r="N43" s="377">
        <f>SUM(N25:N42)</f>
        <v>10.4</v>
      </c>
      <c r="R43" s="144" t="s">
        <v>65</v>
      </c>
      <c r="S43" s="144">
        <f t="shared" ref="S43:AB43" si="2">SUM(S25:S42)</f>
        <v>44.11999999999999</v>
      </c>
      <c r="T43" s="144">
        <f t="shared" si="2"/>
        <v>43.06</v>
      </c>
      <c r="U43" s="144">
        <f t="shared" si="2"/>
        <v>15.879999999999999</v>
      </c>
      <c r="V43" s="144">
        <f t="shared" si="2"/>
        <v>7.16</v>
      </c>
      <c r="W43" s="144">
        <f t="shared" si="2"/>
        <v>11.819999999999999</v>
      </c>
      <c r="X43" s="144">
        <f t="shared" si="2"/>
        <v>8.73</v>
      </c>
      <c r="Y43" s="144">
        <f t="shared" si="2"/>
        <v>5.75</v>
      </c>
      <c r="Z43" s="144">
        <f t="shared" si="2"/>
        <v>3.07</v>
      </c>
      <c r="AA43" s="144">
        <f t="shared" si="2"/>
        <v>10.42</v>
      </c>
      <c r="AB43" s="144">
        <f t="shared" si="2"/>
        <v>10.56</v>
      </c>
    </row>
    <row r="45" spans="2:28">
      <c r="B45" s="375" t="s">
        <v>1162</v>
      </c>
      <c r="C45" s="188" t="s">
        <v>32</v>
      </c>
      <c r="D45" s="188" t="s">
        <v>10</v>
      </c>
      <c r="E45" s="189" t="s">
        <v>4</v>
      </c>
      <c r="F45" s="188" t="s">
        <v>934</v>
      </c>
      <c r="G45" s="189" t="s">
        <v>21</v>
      </c>
      <c r="H45" s="188" t="s">
        <v>7</v>
      </c>
      <c r="I45" s="188" t="s">
        <v>8</v>
      </c>
      <c r="J45" s="189" t="s">
        <v>13</v>
      </c>
      <c r="K45" s="189" t="s">
        <v>12</v>
      </c>
      <c r="L45" s="188" t="s">
        <v>14</v>
      </c>
      <c r="P45" s="387" t="s">
        <v>1163</v>
      </c>
      <c r="Q45" s="389" t="s">
        <v>1139</v>
      </c>
      <c r="R45" s="389" t="s">
        <v>10</v>
      </c>
      <c r="S45" s="389" t="s">
        <v>4</v>
      </c>
      <c r="T45" s="389" t="s">
        <v>1140</v>
      </c>
      <c r="U45" s="389" t="s">
        <v>1141</v>
      </c>
      <c r="V45" s="389" t="s">
        <v>1142</v>
      </c>
      <c r="W45" s="389" t="s">
        <v>1143</v>
      </c>
      <c r="X45" s="389" t="s">
        <v>1144</v>
      </c>
      <c r="Y45" s="389" t="s">
        <v>1145</v>
      </c>
      <c r="Z45" s="389" t="s">
        <v>1146</v>
      </c>
    </row>
    <row r="46" spans="2:28">
      <c r="B46" s="372" t="s">
        <v>1066</v>
      </c>
      <c r="C46" s="373">
        <f t="shared" ref="C46:L46" si="3">E43</f>
        <v>39.480000000000004</v>
      </c>
      <c r="D46" s="373">
        <f t="shared" si="3"/>
        <v>40.24</v>
      </c>
      <c r="E46" s="373">
        <f>G43</f>
        <v>14.540000000000001</v>
      </c>
      <c r="F46" s="373">
        <f t="shared" si="3"/>
        <v>6.27</v>
      </c>
      <c r="G46" s="373">
        <f t="shared" si="3"/>
        <v>10.970000000000002</v>
      </c>
      <c r="H46" s="373">
        <f t="shared" si="3"/>
        <v>8.0299999999999994</v>
      </c>
      <c r="I46" s="373">
        <f t="shared" si="3"/>
        <v>5.1800000000000006</v>
      </c>
      <c r="J46" s="373">
        <f t="shared" si="3"/>
        <v>2.2999999999999998</v>
      </c>
      <c r="K46" s="373">
        <f t="shared" si="3"/>
        <v>10.3</v>
      </c>
      <c r="L46" s="373">
        <f t="shared" si="3"/>
        <v>10.4</v>
      </c>
      <c r="P46" s="390" t="s">
        <v>1147</v>
      </c>
      <c r="Q46" s="391">
        <f t="shared" ref="Q46:Z46" si="4">S43</f>
        <v>44.11999999999999</v>
      </c>
      <c r="R46" s="391">
        <f t="shared" si="4"/>
        <v>43.06</v>
      </c>
      <c r="S46" s="391">
        <f t="shared" si="4"/>
        <v>15.879999999999999</v>
      </c>
      <c r="T46" s="391">
        <f t="shared" si="4"/>
        <v>7.16</v>
      </c>
      <c r="U46" s="391">
        <f t="shared" si="4"/>
        <v>11.819999999999999</v>
      </c>
      <c r="V46" s="391">
        <f t="shared" si="4"/>
        <v>8.73</v>
      </c>
      <c r="W46" s="391">
        <f t="shared" si="4"/>
        <v>5.75</v>
      </c>
      <c r="X46" s="391">
        <f t="shared" si="4"/>
        <v>3.07</v>
      </c>
      <c r="Y46" s="391">
        <f t="shared" si="4"/>
        <v>10.42</v>
      </c>
      <c r="Z46" s="391">
        <f t="shared" si="4"/>
        <v>10.56</v>
      </c>
    </row>
    <row r="47" spans="2:28">
      <c r="B47" s="372" t="s">
        <v>301</v>
      </c>
      <c r="C47" s="373">
        <f>ROUND(SUM(E$25:E$34)+VLOOKUP($B47,一级属性!$E$41:$P$64,COLUMNS(一级属性!$E$41:G$64),0)*(1+0.25*$D$36)+VLOOKUP($B47,宝石属性!$B$43:$M$66,COLUMNS(宝石属性!$B$43:D$66),0)*$D$39+VLOOKUP($B47,宝石属性!$B$43:$M$66,COLUMNS(宝石属性!$B$43:D$66),0)*$D$40+VLOOKUP($B47,职业被动!$B$6:$M$29,COLUMNS(职业被动!$B$6:D$29),0)*$D$41,2)</f>
        <v>39.479999999999997</v>
      </c>
      <c r="D47" s="373">
        <f>ROUND(SUM(F$25:F$34)+VLOOKUP($B47,一级属性!$E$41:$P$64,COLUMNS(一级属性!$E$41:H$64),0)*(1+0.25*$D$36)+VLOOKUP($B47,宝石属性!$B$43:$M$66,COLUMNS(宝石属性!$B$43:E$66),0)*$D$39+VLOOKUP($B47,宝石属性!$B$43:$M$66,COLUMNS(宝石属性!$B$43:E$66),0)*$D$40+VLOOKUP($B47,职业被动!$B$6:$M$29,COLUMNS(职业被动!$B$6:E$29),0)*$D$41,2)</f>
        <v>17.739999999999998</v>
      </c>
      <c r="E47" s="373">
        <f>ROUND(SUM(G$25:G$34)+VLOOKUP($B47,一级属性!$E$41:$P$64,COLUMNS(一级属性!$E$41:I$64),0)*(1+0.25*$D$36)+VLOOKUP($B47,宝石属性!$B$43:$M$66,COLUMNS(宝石属性!$B$43:F$66),0)*$D$39+VLOOKUP($B47,宝石属性!$B$43:$M$66,COLUMNS(宝石属性!$B$43:F$66),0)*$D$40+VLOOKUP($B47,职业被动!$B$6:$M$29,COLUMNS(职业被动!$B$6:F$29),0)*$D$41,2)</f>
        <v>14.54</v>
      </c>
      <c r="F47" s="373">
        <f>ROUND(SUM(H$25:H$34)+VLOOKUP($B47,一级属性!$E$41:$P$64,COLUMNS(一级属性!$E$41:J$64),0)*(1+0.25*$D$36)+VLOOKUP($B47,宝石属性!$B$43:$M$66,COLUMNS(宝石属性!$B$43:G$66),0)*$D$39+VLOOKUP($B47,宝石属性!$B$43:$M$66,COLUMNS(宝石属性!$B$43:G$66),0)*$D$40+VLOOKUP($B47,职业被动!$B$6:$M$29,COLUMNS(职业被动!$B$6:G$29),0)*$D$41,2)</f>
        <v>7.27</v>
      </c>
      <c r="G47" s="373">
        <f>ROUND(SUM(I$25:I$34)+VLOOKUP($B47,一级属性!$E$41:$P$64,COLUMNS(一级属性!$E$41:K$64),0)*(1+0.25*$D$36)+VLOOKUP($B47,宝石属性!$B$43:$M$66,COLUMNS(宝石属性!$B$43:H$66),0)*$D$39+VLOOKUP($B47,宝石属性!$B$43:$M$66,COLUMNS(宝石属性!$B$43:H$66),0)*$D$40+VLOOKUP($B47,职业被动!$B$6:$M$29,COLUMNS(职业被动!$B$6:H$29),0)*$D$41,2)</f>
        <v>3.87</v>
      </c>
      <c r="H47" s="373">
        <f>ROUND(SUM(J$25:J$34)+VLOOKUP($B47,一级属性!$E$41:$P$64,COLUMNS(一级属性!$E$41:L$64),0)*(1+0.25*$D$36)+VLOOKUP($B47,宝石属性!$B$43:$M$66,COLUMNS(宝石属性!$B$43:I$66),0)*$D$39+VLOOKUP($B47,宝石属性!$B$43:$M$66,COLUMNS(宝石属性!$B$43:I$66),0)*$D$40+VLOOKUP($B47,职业被动!$B$6:$M$29,COLUMNS(职业被动!$B$6:I$29),0)*$D$41,2)</f>
        <v>8.0299999999999994</v>
      </c>
      <c r="I47" s="373">
        <f>ROUND(SUM(K$25:K$34)+VLOOKUP($B47,一级属性!$E$41:$P$64,COLUMNS(一级属性!$E$41:M$64),0)*(1+0.25*$D$36)+VLOOKUP($B47,宝石属性!$B$43:$M$66,COLUMNS(宝石属性!$B$43:J$66),0)*$D$39+VLOOKUP($B47,宝石属性!$B$43:$M$66,COLUMNS(宝石属性!$B$43:J$66),0)*$D$40+VLOOKUP($B47,职业被动!$B$6:$M$29,COLUMNS(职业被动!$B$6:J$29),0)*$D$41,2)</f>
        <v>5.18</v>
      </c>
      <c r="J47" s="373">
        <f>ROUND(SUM(L$25:L$34)+VLOOKUP($B47,一级属性!$E$41:$P$64,COLUMNS(一级属性!$E$41:N$64),0)*(1+0.25*$D$36)+VLOOKUP($B47,宝石属性!$B$43:$M$66,COLUMNS(宝石属性!$B$43:K$66),0)*$D$39+VLOOKUP($B47,宝石属性!$B$43:$M$66,COLUMNS(宝石属性!$B$43:K$66),0)*$D$40+VLOOKUP($B47,职业被动!$B$6:$M$29,COLUMNS(职业被动!$B$6:K$29),0)*$D$41,2)</f>
        <v>1.5</v>
      </c>
      <c r="K47" s="373">
        <f>ROUND(SUM(M$25:M$34)+VLOOKUP($B47,一级属性!$E$41:$P$64,COLUMNS(一级属性!$E$41:O$64),0)*(1+0.25*$D$36)+VLOOKUP($B47,宝石属性!$B$43:$M$66,COLUMNS(宝石属性!$B$43:L$66),0)*$D$39+VLOOKUP($B47,宝石属性!$B$43:$M$66,COLUMNS(宝石属性!$B$43:L$66),0)*$D$40+VLOOKUP($B47,职业被动!$B$6:$M$29,COLUMNS(职业被动!$B$6:L$29),0)*$D$41,2)</f>
        <v>0</v>
      </c>
      <c r="L47" s="373">
        <f>ROUND(SUM(N$25:N$34)+VLOOKUP($B47,一级属性!$E$41:$P$64,COLUMNS(一级属性!$E$41:P$64),0)*(1+0.25*$D$36)+VLOOKUP($B47,宝石属性!$B$43:$M$66,COLUMNS(宝石属性!$B$43:M$66),0)*$D$39+VLOOKUP($B47,宝石属性!$B$43:$M$66,COLUMNS(宝石属性!$B$43:M$66),0)*$D$40+VLOOKUP($B47,职业被动!$B$6:$M$29,COLUMNS(职业被动!$B$6:M$29),0)*$D$41,2)</f>
        <v>10.4</v>
      </c>
      <c r="P47" s="390" t="s">
        <v>301</v>
      </c>
      <c r="Q47" s="391">
        <f>ROUND(SUM(S$25:S$34)+VLOOKUP($P47,一级属性!$E$41:$P$64,COLUMNS(一级属性!$E$41:G$64),0)*(1+0.25*$R$36)+VLOOKUP($P47,宝石属性!$B$43:$M$66,COLUMNS(宝石属性!$B$43:D$66),0)*$R$39+VLOOKUP($P47,宝石属性!$B$43:$M$66,COLUMNS(宝石属性!$B$43:D$66),0)*$R$40+VLOOKUP($P47,职业被动!$B$6:$M$29,COLUMNS(职业被动!$B$6:D$29),0)*$R$41,2)</f>
        <v>44.12</v>
      </c>
      <c r="R47" s="391">
        <f>ROUND(SUM(T$25:T$34)+VLOOKUP($P47,一级属性!$E$41:$P$64,COLUMNS(一级属性!$E$41:H$64),0)*(1+0.25*$R$36)+VLOOKUP($P47,宝石属性!$B$43:$M$66,COLUMNS(宝石属性!$B$43:E$66),0)*$R$39+VLOOKUP($P47,宝石属性!$B$43:$M$66,COLUMNS(宝石属性!$B$43:E$66),0)*$R$40+VLOOKUP($P47,职业被动!$B$6:$M$29,COLUMNS(职业被动!$B$6:E$29),0)*$R$41,2)</f>
        <v>19.559999999999999</v>
      </c>
      <c r="S47" s="391">
        <f>ROUND(SUM(U$25:U$34)+VLOOKUP($P47,一级属性!$E$41:$P$64,COLUMNS(一级属性!$E$41:I$64),0)*(1+0.25*$R$36)+VLOOKUP($P47,宝石属性!$B$43:$M$66,COLUMNS(宝石属性!$B$43:F$66),0)*$R$39+VLOOKUP($P47,宝石属性!$B$43:$M$66,COLUMNS(宝石属性!$B$43:F$66),0)*$R$40+VLOOKUP($P47,职业被动!$B$6:$M$29,COLUMNS(职业被动!$B$6:F$29),0)*$R$41,2)</f>
        <v>15.88</v>
      </c>
      <c r="T47" s="391">
        <f>ROUND(SUM(V$25:V$34)+VLOOKUP($P47,一级属性!$E$41:$P$64,COLUMNS(一级属性!$E$41:J$64),0)*(1+0.25*$R$36)+VLOOKUP($P47,宝石属性!$B$43:$M$66,COLUMNS(宝石属性!$B$43:G$66),0)*$R$39+VLOOKUP($P47,宝石属性!$B$43:$M$66,COLUMNS(宝石属性!$B$43:G$66),0)*$R$40+VLOOKUP($P47,职业被动!$B$6:$M$29,COLUMNS(职业被动!$B$6:G$29),0)*$R$41,2)</f>
        <v>8.16</v>
      </c>
      <c r="U47" s="391">
        <f>ROUND(SUM(W$25:W$34)+VLOOKUP($P47,一级属性!$E$41:$P$64,COLUMNS(一级属性!$E$41:K$64),0)*(1+0.25*$R$36)+VLOOKUP($P47,宝石属性!$B$43:$M$66,COLUMNS(宝石属性!$B$43:H$66),0)*$R$39+VLOOKUP($P47,宝石属性!$B$43:$M$66,COLUMNS(宝石属性!$B$43:H$66),0)*$R$40+VLOOKUP($P47,职业被动!$B$6:$M$29,COLUMNS(职业被动!$B$6:H$29),0)*$R$41,2)</f>
        <v>4.28</v>
      </c>
      <c r="V47" s="391">
        <f>ROUND(SUM(X$25:X$34)+VLOOKUP($P47,一级属性!$E$41:$P$64,COLUMNS(一级属性!$E$41:L$64),0)*(1+0.25*$R$36)+VLOOKUP($P47,宝石属性!$B$43:$M$66,COLUMNS(宝石属性!$B$43:I$66),0)*$R$39+VLOOKUP($P47,宝石属性!$B$43:$M$66,COLUMNS(宝石属性!$B$43:I$66),0)*$R$40+VLOOKUP($P47,职业被动!$B$6:$M$29,COLUMNS(职业被动!$B$6:I$29),0)*$R$41,2)</f>
        <v>8.73</v>
      </c>
      <c r="W47" s="391">
        <f>ROUND(SUM(Y$25:Y$34)+VLOOKUP($P47,一级属性!$E$41:$P$64,COLUMNS(一级属性!$E$41:M$64),0)*(1+0.25*$R$36)+VLOOKUP($P47,宝石属性!$B$43:$M$66,COLUMNS(宝石属性!$B$43:J$66),0)*$R$39+VLOOKUP($P47,宝石属性!$B$43:$M$66,COLUMNS(宝石属性!$B$43:J$66),0)*$R$40+VLOOKUP($P47,职业被动!$B$6:$M$29,COLUMNS(职业被动!$B$6:J$29),0)*$R$41,2)</f>
        <v>5.75</v>
      </c>
      <c r="X47" s="391">
        <f>ROUND(SUM(Z$25:Z$34)+VLOOKUP($P47,一级属性!$E$41:$P$64,COLUMNS(一级属性!$E$41:N$64),0)*(1+0.25*$R$36)+VLOOKUP($P47,宝石属性!$B$43:$M$66,COLUMNS(宝石属性!$B$43:K$66),0)*$R$39+VLOOKUP($P47,宝石属性!$B$43:$M$66,COLUMNS(宝石属性!$B$43:K$66),0)*$R$40+VLOOKUP($P47,职业被动!$B$6:$M$29,COLUMNS(职业被动!$B$6:K$29),0)*$R$41,2)</f>
        <v>1.95</v>
      </c>
      <c r="Y47" s="391">
        <f>ROUND(SUM(AA$25:AA$34)+VLOOKUP($P47,一级属性!$E$41:$P$64,COLUMNS(一级属性!$E$41:O$64),0)*(1+0.25*$R$36)+VLOOKUP($P47,宝石属性!$B$43:$M$66,COLUMNS(宝石属性!$B$43:L$66),0)*$R$39+VLOOKUP($P47,宝石属性!$B$43:$M$66,COLUMNS(宝石属性!$B$43:L$66),0)*$R$40+VLOOKUP($P47,职业被动!$B$6:$M$29,COLUMNS(职业被动!$B$6:L$29),0)*$R$41,2)</f>
        <v>0</v>
      </c>
      <c r="Z47" s="391">
        <f>ROUND(SUM(AB$25:AB$34)+VLOOKUP($P47,一级属性!$E$41:$P$64,COLUMNS(一级属性!$E$41:P$64),0)*(1+0.25*$R$36)+VLOOKUP($P47,宝石属性!$B$43:$M$66,COLUMNS(宝石属性!$B$43:M$66),0)*$R$39+VLOOKUP($P47,宝石属性!$B$43:$M$66,COLUMNS(宝石属性!$B$43:M$66),0)*$R$40+VLOOKUP($P47,职业被动!$B$6:$M$29,COLUMNS(职业被动!$B$6:M$29),0)*$R$41,2)</f>
        <v>10.56</v>
      </c>
    </row>
    <row r="48" spans="2:28">
      <c r="B48" s="372" t="s">
        <v>303</v>
      </c>
      <c r="C48" s="373">
        <f>ROUND(SUM(E$25:E$34)+VLOOKUP($B48,一级属性!$E$41:$P$64,COLUMNS(一级属性!$E$41:G$64),0)*(1+0.25*$D$36)+VLOOKUP($B48,宝石属性!$B$43:$M$66,COLUMNS(宝石属性!$B$43:D$66),0)*$D$39+VLOOKUP($B48,宝石属性!$B$43:$M$66,COLUMNS(宝石属性!$B$43:D$66),0)*$D$40+VLOOKUP($B48,职业被动!$B$6:$M$29,COLUMNS(职业被动!$B$6:D$29),0)*$D$41,2)</f>
        <v>53.48</v>
      </c>
      <c r="D48" s="373">
        <f>ROUND(SUM(F$25:F$34)+VLOOKUP($B48,一级属性!$E$41:$P$64,COLUMNS(一级属性!$E$41:H$64),0)*(1+0.25*$D$36)+VLOOKUP($B48,宝石属性!$B$43:$M$66,COLUMNS(宝石属性!$B$43:E$66),0)*$D$39+VLOOKUP($B48,宝石属性!$B$43:$M$66,COLUMNS(宝石属性!$B$43:E$66),0)*$D$40+VLOOKUP($B48,职业被动!$B$6:$M$29,COLUMNS(职业被动!$B$6:E$29),0)*$D$41,2)</f>
        <v>34.619999999999997</v>
      </c>
      <c r="E48" s="373">
        <f>ROUND(SUM(G$25:G$34)+VLOOKUP($B48,一级属性!$E$41:$P$64,COLUMNS(一级属性!$E$41:I$64),0)*(1+0.25*$D$36)+VLOOKUP($B48,宝石属性!$B$43:$M$66,COLUMNS(宝石属性!$B$43:F$66),0)*$D$39+VLOOKUP($B48,宝石属性!$B$43:$M$66,COLUMNS(宝石属性!$B$43:F$66),0)*$D$40+VLOOKUP($B48,职业被动!$B$6:$M$29,COLUMNS(职业被动!$B$6:F$29),0)*$D$41,2)</f>
        <v>6.74</v>
      </c>
      <c r="F48" s="373">
        <f>ROUND(SUM(H$25:H$34)+VLOOKUP($B48,一级属性!$E$41:$P$64,COLUMNS(一级属性!$E$41:J$64),0)*(1+0.25*$D$36)+VLOOKUP($B48,宝石属性!$B$43:$M$66,COLUMNS(宝石属性!$B$43:G$66),0)*$D$39+VLOOKUP($B48,宝石属性!$B$43:$M$66,COLUMNS(宝石属性!$B$43:G$66),0)*$D$40+VLOOKUP($B48,职业被动!$B$6:$M$29,COLUMNS(职业被动!$B$6:G$29),0)*$D$41,2)</f>
        <v>6.27</v>
      </c>
      <c r="G48" s="373">
        <f>ROUND(SUM(I$25:I$34)+VLOOKUP($B48,一级属性!$E$41:$P$64,COLUMNS(一级属性!$E$41:K$64),0)*(1+0.25*$D$36)+VLOOKUP($B48,宝石属性!$B$43:$M$66,COLUMNS(宝石属性!$B$43:H$66),0)*$D$39+VLOOKUP($B48,宝石属性!$B$43:$M$66,COLUMNS(宝石属性!$B$43:H$66),0)*$D$40+VLOOKUP($B48,职业被动!$B$6:$M$29,COLUMNS(职业被动!$B$6:H$29),0)*$D$41,2)</f>
        <v>8.25</v>
      </c>
      <c r="H48" s="373">
        <f>ROUND(SUM(J$25:J$34)+VLOOKUP($B48,一级属性!$E$41:$P$64,COLUMNS(一级属性!$E$41:L$64),0)*(1+0.25*$D$36)+VLOOKUP($B48,宝石属性!$B$43:$M$66,COLUMNS(宝石属性!$B$43:I$66),0)*$D$39+VLOOKUP($B48,宝石属性!$B$43:$M$66,COLUMNS(宝石属性!$B$43:I$66),0)*$D$40+VLOOKUP($B48,职业被动!$B$6:$M$29,COLUMNS(职业被动!$B$6:I$29),0)*$D$41,2)</f>
        <v>8.7100000000000009</v>
      </c>
      <c r="I48" s="373">
        <f>ROUND(SUM(K$25:K$34)+VLOOKUP($B48,一级属性!$E$41:$P$64,COLUMNS(一级属性!$E$41:M$64),0)*(1+0.25*$D$36)+VLOOKUP($B48,宝石属性!$B$43:$M$66,COLUMNS(宝石属性!$B$43:J$66),0)*$D$39+VLOOKUP($B48,宝石属性!$B$43:$M$66,COLUMNS(宝石属性!$B$43:J$66),0)*$D$40+VLOOKUP($B48,职业被动!$B$6:$M$29,COLUMNS(职业被动!$B$6:J$29),0)*$D$41,2)</f>
        <v>5.96</v>
      </c>
      <c r="J48" s="373">
        <f>ROUND(SUM(L$25:L$34)+VLOOKUP($B48,一级属性!$E$41:$P$64,COLUMNS(一级属性!$E$41:N$64),0)*(1+0.25*$D$36)+VLOOKUP($B48,宝石属性!$B$43:$M$66,COLUMNS(宝石属性!$B$43:K$66),0)*$D$39+VLOOKUP($B48,宝石属性!$B$43:$M$66,COLUMNS(宝石属性!$B$43:K$66),0)*$D$40+VLOOKUP($B48,职业被动!$B$6:$M$29,COLUMNS(职业被动!$B$6:K$29),0)*$D$41,2)</f>
        <v>2.2999999999999998</v>
      </c>
      <c r="K48" s="373">
        <f>ROUND(SUM(M$25:M$34)+VLOOKUP($B48,一级属性!$E$41:$P$64,COLUMNS(一级属性!$E$41:O$64),0)*(1+0.25*$D$36)+VLOOKUP($B48,宝石属性!$B$43:$M$66,COLUMNS(宝石属性!$B$43:L$66),0)*$D$39+VLOOKUP($B48,宝石属性!$B$43:$M$66,COLUMNS(宝石属性!$B$43:L$66),0)*$D$40+VLOOKUP($B48,职业被动!$B$6:$M$29,COLUMNS(职业被动!$B$6:L$29),0)*$D$41,2)</f>
        <v>0</v>
      </c>
      <c r="L48" s="373">
        <f>ROUND(SUM(N$25:N$34)+VLOOKUP($B48,一级属性!$E$41:$P$64,COLUMNS(一级属性!$E$41:P$64),0)*(1+0.25*$D$36)+VLOOKUP($B48,宝石属性!$B$43:$M$66,COLUMNS(宝石属性!$B$43:M$66),0)*$D$39+VLOOKUP($B48,宝石属性!$B$43:$M$66,COLUMNS(宝石属性!$B$43:M$66),0)*$D$40+VLOOKUP($B48,职业被动!$B$6:$M$29,COLUMNS(职业被动!$B$6:M$29),0)*$D$41,2)</f>
        <v>10.4</v>
      </c>
      <c r="P48" s="390" t="s">
        <v>303</v>
      </c>
      <c r="Q48" s="391">
        <f>ROUND(SUM(S$25:S$34)+VLOOKUP($P48,一级属性!$E$41:$P$64,COLUMNS(一级属性!$E$41:G$64),0)*(1+0.25*$R$36)+VLOOKUP($P48,宝石属性!$B$43:$M$66,COLUMNS(宝石属性!$B$43:D$66),0)*$R$39+VLOOKUP($P48,宝石属性!$B$43:$M$66,COLUMNS(宝石属性!$B$43:D$66),0)*$R$40+VLOOKUP($P48,职业被动!$B$6:$M$29,COLUMNS(职业被动!$B$6:D$29),0)*$R$41,2)</f>
        <v>58.12</v>
      </c>
      <c r="R48" s="391">
        <f>ROUND(SUM(T$25:T$34)+VLOOKUP($P48,一级属性!$E$41:$P$64,COLUMNS(一级属性!$E$41:H$64),0)*(1+0.25*$R$36)+VLOOKUP($P48,宝石属性!$B$43:$M$66,COLUMNS(宝石属性!$B$43:E$66),0)*$R$39+VLOOKUP($P48,宝石属性!$B$43:$M$66,COLUMNS(宝石属性!$B$43:E$66),0)*$R$40+VLOOKUP($P48,职业被动!$B$6:$M$29,COLUMNS(职业被动!$B$6:E$29),0)*$R$41,2)</f>
        <v>37.19</v>
      </c>
      <c r="S48" s="391">
        <f>ROUND(SUM(U$25:U$34)+VLOOKUP($P48,一级属性!$E$41:$P$64,COLUMNS(一级属性!$E$41:I$64),0)*(1+0.25*$R$36)+VLOOKUP($P48,宝石属性!$B$43:$M$66,COLUMNS(宝石属性!$B$43:F$66),0)*$R$39+VLOOKUP($P48,宝石属性!$B$43:$M$66,COLUMNS(宝石属性!$B$43:F$66),0)*$R$40+VLOOKUP($P48,职业被动!$B$6:$M$29,COLUMNS(职业被动!$B$6:F$29),0)*$R$41,2)</f>
        <v>7.56</v>
      </c>
      <c r="T48" s="391">
        <f>ROUND(SUM(V$25:V$34)+VLOOKUP($P48,一级属性!$E$41:$P$64,COLUMNS(一级属性!$E$41:J$64),0)*(1+0.25*$R$36)+VLOOKUP($P48,宝石属性!$B$43:$M$66,COLUMNS(宝石属性!$B$43:G$66),0)*$R$39+VLOOKUP($P48,宝石属性!$B$43:$M$66,COLUMNS(宝石属性!$B$43:G$66),0)*$R$40+VLOOKUP($P48,职业被动!$B$6:$M$29,COLUMNS(职业被动!$B$6:G$29),0)*$R$41,2)</f>
        <v>7.16</v>
      </c>
      <c r="U48" s="391">
        <f>ROUND(SUM(W$25:W$34)+VLOOKUP($P48,一级属性!$E$41:$P$64,COLUMNS(一级属性!$E$41:K$64),0)*(1+0.25*$R$36)+VLOOKUP($P48,宝石属性!$B$43:$M$66,COLUMNS(宝石属性!$B$43:H$66),0)*$R$39+VLOOKUP($P48,宝石属性!$B$43:$M$66,COLUMNS(宝石属性!$B$43:H$66),0)*$R$40+VLOOKUP($P48,职业被动!$B$6:$M$29,COLUMNS(职业被动!$B$6:H$29),0)*$R$41,2)</f>
        <v>8.81</v>
      </c>
      <c r="V48" s="391">
        <f>ROUND(SUM(X$25:X$34)+VLOOKUP($P48,一级属性!$E$41:$P$64,COLUMNS(一级属性!$E$41:L$64),0)*(1+0.25*$R$36)+VLOOKUP($P48,宝石属性!$B$43:$M$66,COLUMNS(宝石属性!$B$43:I$66),0)*$R$39+VLOOKUP($P48,宝石属性!$B$43:$M$66,COLUMNS(宝石属性!$B$43:I$66),0)*$R$40+VLOOKUP($P48,职业被动!$B$6:$M$29,COLUMNS(职业被动!$B$6:I$29),0)*$R$41,2)</f>
        <v>9.44</v>
      </c>
      <c r="W48" s="391">
        <f>ROUND(SUM(Y$25:Y$34)+VLOOKUP($P48,一级属性!$E$41:$P$64,COLUMNS(一级属性!$E$41:M$64),0)*(1+0.25*$R$36)+VLOOKUP($P48,宝石属性!$B$43:$M$66,COLUMNS(宝石属性!$B$43:J$66),0)*$R$39+VLOOKUP($P48,宝石属性!$B$43:$M$66,COLUMNS(宝石属性!$B$43:J$66),0)*$R$40+VLOOKUP($P48,职业被动!$B$6:$M$29,COLUMNS(职业被动!$B$6:J$29),0)*$R$41,2)</f>
        <v>6.57</v>
      </c>
      <c r="X48" s="391">
        <f>ROUND(SUM(Z$25:Z$34)+VLOOKUP($P48,一级属性!$E$41:$P$64,COLUMNS(一级属性!$E$41:N$64),0)*(1+0.25*$R$36)+VLOOKUP($P48,宝石属性!$B$43:$M$66,COLUMNS(宝石属性!$B$43:K$66),0)*$R$39+VLOOKUP($P48,宝石属性!$B$43:$M$66,COLUMNS(宝石属性!$B$43:K$66),0)*$R$40+VLOOKUP($P48,职业被动!$B$6:$M$29,COLUMNS(职业被动!$B$6:K$29),0)*$R$41,2)</f>
        <v>3.07</v>
      </c>
      <c r="Y48" s="391">
        <f>ROUND(SUM(AA$25:AA$34)+VLOOKUP($P48,一级属性!$E$41:$P$64,COLUMNS(一级属性!$E$41:O$64),0)*(1+0.25*$R$36)+VLOOKUP($P48,宝石属性!$B$43:$M$66,COLUMNS(宝石属性!$B$43:L$66),0)*$R$39+VLOOKUP($P48,宝石属性!$B$43:$M$66,COLUMNS(宝石属性!$B$43:L$66),0)*$R$40+VLOOKUP($P48,职业被动!$B$6:$M$29,COLUMNS(职业被动!$B$6:L$29),0)*$R$41,2)</f>
        <v>0</v>
      </c>
      <c r="Z48" s="391">
        <f>ROUND(SUM(AB$25:AB$34)+VLOOKUP($P48,一级属性!$E$41:$P$64,COLUMNS(一级属性!$E$41:P$64),0)*(1+0.25*$R$36)+VLOOKUP($P48,宝石属性!$B$43:$M$66,COLUMNS(宝石属性!$B$43:M$66),0)*$R$39+VLOOKUP($P48,宝石属性!$B$43:$M$66,COLUMNS(宝石属性!$B$43:M$66),0)*$R$40+VLOOKUP($P48,职业被动!$B$6:$M$29,COLUMNS(职业被动!$B$6:M$29),0)*$R$41,2)</f>
        <v>10.56</v>
      </c>
    </row>
    <row r="49" spans="2:28">
      <c r="B49" s="372" t="s">
        <v>305</v>
      </c>
      <c r="C49" s="373">
        <f>ROUND(SUM(E$25:E$34)+VLOOKUP($B49,一级属性!$E$41:$P$64,COLUMNS(一级属性!$E$41:G$64),0)*(1+0.25*$D$36)+VLOOKUP($B49,宝石属性!$B$43:$M$66,COLUMNS(宝石属性!$B$43:D$66),0)*$D$39+VLOOKUP($B49,宝石属性!$B$43:$M$66,COLUMNS(宝石属性!$B$43:D$66),0)*$D$40+VLOOKUP($B49,职业被动!$B$6:$M$29,COLUMNS(职业被动!$B$6:D$29),0)*$D$41,2)</f>
        <v>46.48</v>
      </c>
      <c r="D49" s="373">
        <f>ROUND(SUM(F$25:F$34)+VLOOKUP($B49,一级属性!$E$41:$P$64,COLUMNS(一级属性!$E$41:H$64),0)*(1+0.25*$D$36)+VLOOKUP($B49,宝石属性!$B$43:$M$66,COLUMNS(宝石属性!$B$43:E$66),0)*$D$39+VLOOKUP($B49,宝石属性!$B$43:$M$66,COLUMNS(宝石属性!$B$43:E$66),0)*$D$40+VLOOKUP($B49,职业被动!$B$6:$M$29,COLUMNS(职业被动!$B$6:E$29),0)*$D$41,2)</f>
        <v>17.739999999999998</v>
      </c>
      <c r="E49" s="373">
        <f>ROUND(SUM(G$25:G$34)+VLOOKUP($B49,一级属性!$E$41:$P$64,COLUMNS(一级属性!$E$41:I$64),0)*(1+0.25*$D$36)+VLOOKUP($B49,宝石属性!$B$43:$M$66,COLUMNS(宝石属性!$B$43:F$66),0)*$D$39+VLOOKUP($B49,宝石属性!$B$43:$M$66,COLUMNS(宝石属性!$B$43:F$66),0)*$D$40+VLOOKUP($B49,职业被动!$B$6:$M$29,COLUMNS(职业被动!$B$6:F$29),0)*$D$41,2)</f>
        <v>12.04</v>
      </c>
      <c r="F49" s="373">
        <f>ROUND(SUM(H$25:H$34)+VLOOKUP($B49,一级属性!$E$41:$P$64,COLUMNS(一级属性!$E$41:J$64),0)*(1+0.25*$D$36)+VLOOKUP($B49,宝石属性!$B$43:$M$66,COLUMNS(宝石属性!$B$43:G$66),0)*$D$39+VLOOKUP($B49,宝石属性!$B$43:$M$66,COLUMNS(宝石属性!$B$43:G$66),0)*$D$40+VLOOKUP($B49,职业被动!$B$6:$M$29,COLUMNS(职业被动!$B$6:G$29),0)*$D$41,2)</f>
        <v>8.27</v>
      </c>
      <c r="G49" s="373">
        <f>ROUND(SUM(I$25:I$34)+VLOOKUP($B49,一级属性!$E$41:$P$64,COLUMNS(一级属性!$E$41:K$64),0)*(1+0.25*$D$36)+VLOOKUP($B49,宝石属性!$B$43:$M$66,COLUMNS(宝石属性!$B$43:H$66),0)*$D$39+VLOOKUP($B49,宝石属性!$B$43:$M$66,COLUMNS(宝石属性!$B$43:H$66),0)*$D$40+VLOOKUP($B49,职业被动!$B$6:$M$29,COLUMNS(职业被动!$B$6:H$29),0)*$D$41,2)</f>
        <v>3.87</v>
      </c>
      <c r="H49" s="373">
        <f>ROUND(SUM(J$25:J$34)+VLOOKUP($B49,一级属性!$E$41:$P$64,COLUMNS(一级属性!$E$41:L$64),0)*(1+0.25*$D$36)+VLOOKUP($B49,宝石属性!$B$43:$M$66,COLUMNS(宝石属性!$B$43:I$66),0)*$D$39+VLOOKUP($B49,宝石属性!$B$43:$M$66,COLUMNS(宝石属性!$B$43:I$66),0)*$D$40+VLOOKUP($B49,职业被动!$B$6:$M$29,COLUMNS(职业被动!$B$6:I$29),0)*$D$41,2)</f>
        <v>8.0299999999999994</v>
      </c>
      <c r="I49" s="373">
        <f>ROUND(SUM(K$25:K$34)+VLOOKUP($B49,一级属性!$E$41:$P$64,COLUMNS(一级属性!$E$41:M$64),0)*(1+0.25*$D$36)+VLOOKUP($B49,宝石属性!$B$43:$M$66,COLUMNS(宝石属性!$B$43:J$66),0)*$D$39+VLOOKUP($B49,宝石属性!$B$43:$M$66,COLUMNS(宝石属性!$B$43:J$66),0)*$D$40+VLOOKUP($B49,职业被动!$B$6:$M$29,COLUMNS(职业被动!$B$6:J$29),0)*$D$41,2)</f>
        <v>5.18</v>
      </c>
      <c r="J49" s="373">
        <f>ROUND(SUM(L$25:L$34)+VLOOKUP($B49,一级属性!$E$41:$P$64,COLUMNS(一级属性!$E$41:N$64),0)*(1+0.25*$D$36)+VLOOKUP($B49,宝石属性!$B$43:$M$66,COLUMNS(宝石属性!$B$43:K$66),0)*$D$39+VLOOKUP($B49,宝石属性!$B$43:$M$66,COLUMNS(宝石属性!$B$43:K$66),0)*$D$40+VLOOKUP($B49,职业被动!$B$6:$M$29,COLUMNS(职业被动!$B$6:K$29),0)*$D$41,2)</f>
        <v>1.5</v>
      </c>
      <c r="K49" s="373">
        <f>ROUND(SUM(M$25:M$34)+VLOOKUP($B49,一级属性!$E$41:$P$64,COLUMNS(一级属性!$E$41:O$64),0)*(1+0.25*$D$36)+VLOOKUP($B49,宝石属性!$B$43:$M$66,COLUMNS(宝石属性!$B$43:L$66),0)*$D$39+VLOOKUP($B49,宝石属性!$B$43:$M$66,COLUMNS(宝石属性!$B$43:L$66),0)*$D$40+VLOOKUP($B49,职业被动!$B$6:$M$29,COLUMNS(职业被动!$B$6:L$29),0)*$D$41,2)</f>
        <v>0</v>
      </c>
      <c r="L49" s="373">
        <f>ROUND(SUM(N$25:N$34)+VLOOKUP($B49,一级属性!$E$41:$P$64,COLUMNS(一级属性!$E$41:P$64),0)*(1+0.25*$D$36)+VLOOKUP($B49,宝石属性!$B$43:$M$66,COLUMNS(宝石属性!$B$43:M$66),0)*$D$39+VLOOKUP($B49,宝石属性!$B$43:$M$66,COLUMNS(宝石属性!$B$43:M$66),0)*$D$40+VLOOKUP($B49,职业被动!$B$6:$M$29,COLUMNS(职业被动!$B$6:M$29),0)*$D$41,2)</f>
        <v>10.4</v>
      </c>
      <c r="P49" s="390" t="s">
        <v>305</v>
      </c>
      <c r="Q49" s="391">
        <f>ROUND(SUM(S$25:S$34)+VLOOKUP($P49,一级属性!$E$41:$P$64,COLUMNS(一级属性!$E$41:G$64),0)*(1+0.25*$R$36)+VLOOKUP($P49,宝石属性!$B$43:$M$66,COLUMNS(宝石属性!$B$43:D$66),0)*$R$39+VLOOKUP($P49,宝石属性!$B$43:$M$66,COLUMNS(宝石属性!$B$43:D$66),0)*$R$40+VLOOKUP($P49,职业被动!$B$6:$M$29,COLUMNS(职业被动!$B$6:D$29),0)*$R$41,2)</f>
        <v>51.12</v>
      </c>
      <c r="R49" s="391">
        <f>ROUND(SUM(T$25:T$34)+VLOOKUP($P49,一级属性!$E$41:$P$64,COLUMNS(一级属性!$E$41:H$64),0)*(1+0.25*$R$36)+VLOOKUP($P49,宝石属性!$B$43:$M$66,COLUMNS(宝石属性!$B$43:E$66),0)*$R$39+VLOOKUP($P49,宝石属性!$B$43:$M$66,COLUMNS(宝石属性!$B$43:E$66),0)*$R$40+VLOOKUP($P49,职业被动!$B$6:$M$29,COLUMNS(职业被动!$B$6:E$29),0)*$R$41,2)</f>
        <v>19.559999999999999</v>
      </c>
      <c r="S49" s="391">
        <f>ROUND(SUM(U$25:U$34)+VLOOKUP($P49,一级属性!$E$41:$P$64,COLUMNS(一级属性!$E$41:I$64),0)*(1+0.25*$R$36)+VLOOKUP($P49,宝石属性!$B$43:$M$66,COLUMNS(宝石属性!$B$43:F$66),0)*$R$39+VLOOKUP($P49,宝石属性!$B$43:$M$66,COLUMNS(宝石属性!$B$43:F$66),0)*$R$40+VLOOKUP($P49,职业被动!$B$6:$M$29,COLUMNS(职业被动!$B$6:F$29),0)*$R$41,2)</f>
        <v>13.38</v>
      </c>
      <c r="T49" s="391">
        <f>ROUND(SUM(V$25:V$34)+VLOOKUP($P49,一级属性!$E$41:$P$64,COLUMNS(一级属性!$E$41:J$64),0)*(1+0.25*$R$36)+VLOOKUP($P49,宝石属性!$B$43:$M$66,COLUMNS(宝石属性!$B$43:G$66),0)*$R$39+VLOOKUP($P49,宝石属性!$B$43:$M$66,COLUMNS(宝石属性!$B$43:G$66),0)*$R$40+VLOOKUP($P49,职业被动!$B$6:$M$29,COLUMNS(职业被动!$B$6:G$29),0)*$R$41,2)</f>
        <v>9.16</v>
      </c>
      <c r="U49" s="391">
        <f>ROUND(SUM(W$25:W$34)+VLOOKUP($P49,一级属性!$E$41:$P$64,COLUMNS(一级属性!$E$41:K$64),0)*(1+0.25*$R$36)+VLOOKUP($P49,宝石属性!$B$43:$M$66,COLUMNS(宝石属性!$B$43:H$66),0)*$R$39+VLOOKUP($P49,宝石属性!$B$43:$M$66,COLUMNS(宝石属性!$B$43:H$66),0)*$R$40+VLOOKUP($P49,职业被动!$B$6:$M$29,COLUMNS(职业被动!$B$6:H$29),0)*$R$41,2)</f>
        <v>4.28</v>
      </c>
      <c r="V49" s="391">
        <f>ROUND(SUM(X$25:X$34)+VLOOKUP($P49,一级属性!$E$41:$P$64,COLUMNS(一级属性!$E$41:L$64),0)*(1+0.25*$R$36)+VLOOKUP($P49,宝石属性!$B$43:$M$66,COLUMNS(宝石属性!$B$43:I$66),0)*$R$39+VLOOKUP($P49,宝石属性!$B$43:$M$66,COLUMNS(宝石属性!$B$43:I$66),0)*$R$40+VLOOKUP($P49,职业被动!$B$6:$M$29,COLUMNS(职业被动!$B$6:I$29),0)*$R$41,2)</f>
        <v>8.73</v>
      </c>
      <c r="W49" s="391">
        <f>ROUND(SUM(Y$25:Y$34)+VLOOKUP($P49,一级属性!$E$41:$P$64,COLUMNS(一级属性!$E$41:M$64),0)*(1+0.25*$R$36)+VLOOKUP($P49,宝石属性!$B$43:$M$66,COLUMNS(宝石属性!$B$43:J$66),0)*$R$39+VLOOKUP($P49,宝石属性!$B$43:$M$66,COLUMNS(宝石属性!$B$43:J$66),0)*$R$40+VLOOKUP($P49,职业被动!$B$6:$M$29,COLUMNS(职业被动!$B$6:J$29),0)*$R$41,2)</f>
        <v>5.75</v>
      </c>
      <c r="X49" s="391">
        <f>ROUND(SUM(Z$25:Z$34)+VLOOKUP($P49,一级属性!$E$41:$P$64,COLUMNS(一级属性!$E$41:N$64),0)*(1+0.25*$R$36)+VLOOKUP($P49,宝石属性!$B$43:$M$66,COLUMNS(宝石属性!$B$43:K$66),0)*$R$39+VLOOKUP($P49,宝石属性!$B$43:$M$66,COLUMNS(宝石属性!$B$43:K$66),0)*$R$40+VLOOKUP($P49,职业被动!$B$6:$M$29,COLUMNS(职业被动!$B$6:K$29),0)*$R$41,2)</f>
        <v>1.95</v>
      </c>
      <c r="Y49" s="391">
        <f>ROUND(SUM(AA$25:AA$34)+VLOOKUP($P49,一级属性!$E$41:$P$64,COLUMNS(一级属性!$E$41:O$64),0)*(1+0.25*$R$36)+VLOOKUP($P49,宝石属性!$B$43:$M$66,COLUMNS(宝石属性!$B$43:L$66),0)*$R$39+VLOOKUP($P49,宝石属性!$B$43:$M$66,COLUMNS(宝石属性!$B$43:L$66),0)*$R$40+VLOOKUP($P49,职业被动!$B$6:$M$29,COLUMNS(职业被动!$B$6:L$29),0)*$R$41,2)</f>
        <v>0</v>
      </c>
      <c r="Z49" s="391">
        <f>ROUND(SUM(AB$25:AB$34)+VLOOKUP($P49,一级属性!$E$41:$P$64,COLUMNS(一级属性!$E$41:P$64),0)*(1+0.25*$R$36)+VLOOKUP($P49,宝石属性!$B$43:$M$66,COLUMNS(宝石属性!$B$43:M$66),0)*$R$39+VLOOKUP($P49,宝石属性!$B$43:$M$66,COLUMNS(宝石属性!$B$43:M$66),0)*$R$40+VLOOKUP($P49,职业被动!$B$6:$M$29,COLUMNS(职业被动!$B$6:M$29),0)*$R$41,2)</f>
        <v>10.56</v>
      </c>
    </row>
    <row r="50" spans="2:28">
      <c r="B50" s="372" t="s">
        <v>307</v>
      </c>
      <c r="C50" s="373">
        <f>ROUND(SUM(E$25:E$34)+VLOOKUP($B50,一级属性!$E$41:$P$64,COLUMNS(一级属性!$E$41:G$64),0)*(1+0.25*$D$36)+VLOOKUP($B50,宝石属性!$B$43:$M$66,COLUMNS(宝石属性!$B$43:D$66),0)*$D$39+VLOOKUP($B50,宝石属性!$B$43:$M$66,COLUMNS(宝石属性!$B$43:D$66),0)*$D$40+VLOOKUP($B50,职业被动!$B$6:$M$29,COLUMNS(职业被动!$B$6:D$29),0)*$D$41,2)</f>
        <v>46.48</v>
      </c>
      <c r="D50" s="373">
        <f>ROUND(SUM(F$25:F$34)+VLOOKUP($B50,一级属性!$E$41:$P$64,COLUMNS(一级属性!$E$41:H$64),0)*(1+0.25*$D$36)+VLOOKUP($B50,宝石属性!$B$43:$M$66,COLUMNS(宝石属性!$B$43:E$66),0)*$D$39+VLOOKUP($B50,宝石属性!$B$43:$M$66,COLUMNS(宝石属性!$B$43:E$66),0)*$D$40+VLOOKUP($B50,职业被动!$B$6:$M$29,COLUMNS(职业被动!$B$6:E$29),0)*$D$41,2)</f>
        <v>34.619999999999997</v>
      </c>
      <c r="E50" s="373">
        <f>ROUND(SUM(G$25:G$34)+VLOOKUP($B50,一级属性!$E$41:$P$64,COLUMNS(一级属性!$E$41:I$64),0)*(1+0.25*$D$36)+VLOOKUP($B50,宝石属性!$B$43:$M$66,COLUMNS(宝石属性!$B$43:F$66),0)*$D$39+VLOOKUP($B50,宝石属性!$B$43:$M$66,COLUMNS(宝石属性!$B$43:F$66),0)*$D$40+VLOOKUP($B50,职业被动!$B$6:$M$29,COLUMNS(职业被动!$B$6:F$29),0)*$D$41,2)</f>
        <v>6.74</v>
      </c>
      <c r="F50" s="373">
        <f>ROUND(SUM(H$25:H$34)+VLOOKUP($B50,一级属性!$E$41:$P$64,COLUMNS(一级属性!$E$41:J$64),0)*(1+0.25*$D$36)+VLOOKUP($B50,宝石属性!$B$43:$M$66,COLUMNS(宝石属性!$B$43:G$66),0)*$D$39+VLOOKUP($B50,宝石属性!$B$43:$M$66,COLUMNS(宝石属性!$B$43:G$66),0)*$D$40+VLOOKUP($B50,职业被动!$B$6:$M$29,COLUMNS(职业被动!$B$6:G$29),0)*$D$41,2)</f>
        <v>6.27</v>
      </c>
      <c r="G50" s="373">
        <f>ROUND(SUM(I$25:I$34)+VLOOKUP($B50,一级属性!$E$41:$P$64,COLUMNS(一级属性!$E$41:K$64),0)*(1+0.25*$D$36)+VLOOKUP($B50,宝石属性!$B$43:$M$66,COLUMNS(宝石属性!$B$43:H$66),0)*$D$39+VLOOKUP($B50,宝石属性!$B$43:$M$66,COLUMNS(宝石属性!$B$43:H$66),0)*$D$40+VLOOKUP($B50,职业被动!$B$6:$M$29,COLUMNS(职业被动!$B$6:H$29),0)*$D$41,2)</f>
        <v>7.25</v>
      </c>
      <c r="H50" s="373">
        <f>ROUND(SUM(J$25:J$34)+VLOOKUP($B50,一级属性!$E$41:$P$64,COLUMNS(一级属性!$E$41:L$64),0)*(1+0.25*$D$36)+VLOOKUP($B50,宝石属性!$B$43:$M$66,COLUMNS(宝石属性!$B$43:I$66),0)*$D$39+VLOOKUP($B50,宝石属性!$B$43:$M$66,COLUMNS(宝石属性!$B$43:I$66),0)*$D$40+VLOOKUP($B50,职业被动!$B$6:$M$29,COLUMNS(职业被动!$B$6:I$29),0)*$D$41,2)</f>
        <v>8.7100000000000009</v>
      </c>
      <c r="I50" s="373">
        <f>ROUND(SUM(K$25:K$34)+VLOOKUP($B50,一级属性!$E$41:$P$64,COLUMNS(一级属性!$E$41:M$64),0)*(1+0.25*$D$36)+VLOOKUP($B50,宝石属性!$B$43:$M$66,COLUMNS(宝石属性!$B$43:J$66),0)*$D$39+VLOOKUP($B50,宝石属性!$B$43:$M$66,COLUMNS(宝石属性!$B$43:J$66),0)*$D$40+VLOOKUP($B50,职业被动!$B$6:$M$29,COLUMNS(职业被动!$B$6:J$29),0)*$D$41,2)</f>
        <v>5.96</v>
      </c>
      <c r="J50" s="373">
        <f>ROUND(SUM(L$25:L$34)+VLOOKUP($B50,一级属性!$E$41:$P$64,COLUMNS(一级属性!$E$41:N$64),0)*(1+0.25*$D$36)+VLOOKUP($B50,宝石属性!$B$43:$M$66,COLUMNS(宝石属性!$B$43:K$66),0)*$D$39+VLOOKUP($B50,宝石属性!$B$43:$M$66,COLUMNS(宝石属性!$B$43:K$66),0)*$D$40+VLOOKUP($B50,职业被动!$B$6:$M$29,COLUMNS(职业被动!$B$6:K$29),0)*$D$41,2)</f>
        <v>1.5</v>
      </c>
      <c r="K50" s="373">
        <f>ROUND(SUM(M$25:M$34)+VLOOKUP($B50,一级属性!$E$41:$P$64,COLUMNS(一级属性!$E$41:O$64),0)*(1+0.25*$D$36)+VLOOKUP($B50,宝石属性!$B$43:$M$66,COLUMNS(宝石属性!$B$43:L$66),0)*$D$39+VLOOKUP($B50,宝石属性!$B$43:$M$66,COLUMNS(宝石属性!$B$43:L$66),0)*$D$40+VLOOKUP($B50,职业被动!$B$6:$M$29,COLUMNS(职业被动!$B$6:L$29),0)*$D$41,2)</f>
        <v>10.3</v>
      </c>
      <c r="L50" s="373">
        <f>ROUND(SUM(N$25:N$34)+VLOOKUP($B50,一级属性!$E$41:$P$64,COLUMNS(一级属性!$E$41:P$64),0)*(1+0.25*$D$36)+VLOOKUP($B50,宝石属性!$B$43:$M$66,COLUMNS(宝石属性!$B$43:M$66),0)*$D$39+VLOOKUP($B50,宝石属性!$B$43:$M$66,COLUMNS(宝石属性!$B$43:M$66),0)*$D$40+VLOOKUP($B50,职业被动!$B$6:$M$29,COLUMNS(职业被动!$B$6:M$29),0)*$D$41,2)</f>
        <v>10.4</v>
      </c>
      <c r="P50" s="390" t="s">
        <v>307</v>
      </c>
      <c r="Q50" s="391">
        <f>ROUND(SUM(S$25:S$34)+VLOOKUP($P50,一级属性!$E$41:$P$64,COLUMNS(一级属性!$E$41:G$64),0)*(1+0.25*$R$36)+VLOOKUP($P50,宝石属性!$B$43:$M$66,COLUMNS(宝石属性!$B$43:D$66),0)*$R$39+VLOOKUP($P50,宝石属性!$B$43:$M$66,COLUMNS(宝石属性!$B$43:D$66),0)*$R$40+VLOOKUP($P50,职业被动!$B$6:$M$29,COLUMNS(职业被动!$B$6:D$29),0)*$R$41,2)</f>
        <v>51.12</v>
      </c>
      <c r="R50" s="391">
        <f>ROUND(SUM(T$25:T$34)+VLOOKUP($P50,一级属性!$E$41:$P$64,COLUMNS(一级属性!$E$41:H$64),0)*(1+0.25*$R$36)+VLOOKUP($P50,宝石属性!$B$43:$M$66,COLUMNS(宝石属性!$B$43:E$66),0)*$R$39+VLOOKUP($P50,宝石属性!$B$43:$M$66,COLUMNS(宝石属性!$B$43:E$66),0)*$R$40+VLOOKUP($P50,职业被动!$B$6:$M$29,COLUMNS(职业被动!$B$6:E$29),0)*$R$41,2)</f>
        <v>37.19</v>
      </c>
      <c r="S50" s="391">
        <f>ROUND(SUM(U$25:U$34)+VLOOKUP($P50,一级属性!$E$41:$P$64,COLUMNS(一级属性!$E$41:I$64),0)*(1+0.25*$R$36)+VLOOKUP($P50,宝石属性!$B$43:$M$66,COLUMNS(宝石属性!$B$43:F$66),0)*$R$39+VLOOKUP($P50,宝石属性!$B$43:$M$66,COLUMNS(宝石属性!$B$43:F$66),0)*$R$40+VLOOKUP($P50,职业被动!$B$6:$M$29,COLUMNS(职业被动!$B$6:F$29),0)*$R$41,2)</f>
        <v>7.56</v>
      </c>
      <c r="T50" s="391">
        <f>ROUND(SUM(V$25:V$34)+VLOOKUP($P50,一级属性!$E$41:$P$64,COLUMNS(一级属性!$E$41:J$64),0)*(1+0.25*$R$36)+VLOOKUP($P50,宝石属性!$B$43:$M$66,COLUMNS(宝石属性!$B$43:G$66),0)*$R$39+VLOOKUP($P50,宝石属性!$B$43:$M$66,COLUMNS(宝石属性!$B$43:G$66),0)*$R$40+VLOOKUP($P50,职业被动!$B$6:$M$29,COLUMNS(职业被动!$B$6:G$29),0)*$R$41,2)</f>
        <v>7.16</v>
      </c>
      <c r="U50" s="391">
        <f>ROUND(SUM(W$25:W$34)+VLOOKUP($P50,一级属性!$E$41:$P$64,COLUMNS(一级属性!$E$41:K$64),0)*(1+0.25*$R$36)+VLOOKUP($P50,宝石属性!$B$43:$M$66,COLUMNS(宝石属性!$B$43:H$66),0)*$R$39+VLOOKUP($P50,宝石属性!$B$43:$M$66,COLUMNS(宝石属性!$B$43:H$66),0)*$R$40+VLOOKUP($P50,职业被动!$B$6:$M$29,COLUMNS(职业被动!$B$6:H$29),0)*$R$41,2)</f>
        <v>7.81</v>
      </c>
      <c r="V50" s="391">
        <f>ROUND(SUM(X$25:X$34)+VLOOKUP($P50,一级属性!$E$41:$P$64,COLUMNS(一级属性!$E$41:L$64),0)*(1+0.25*$R$36)+VLOOKUP($P50,宝石属性!$B$43:$M$66,COLUMNS(宝石属性!$B$43:I$66),0)*$R$39+VLOOKUP($P50,宝石属性!$B$43:$M$66,COLUMNS(宝石属性!$B$43:I$66),0)*$R$40+VLOOKUP($P50,职业被动!$B$6:$M$29,COLUMNS(职业被动!$B$6:I$29),0)*$R$41,2)</f>
        <v>9.44</v>
      </c>
      <c r="W50" s="391">
        <f>ROUND(SUM(Y$25:Y$34)+VLOOKUP($P50,一级属性!$E$41:$P$64,COLUMNS(一级属性!$E$41:M$64),0)*(1+0.25*$R$36)+VLOOKUP($P50,宝石属性!$B$43:$M$66,COLUMNS(宝石属性!$B$43:J$66),0)*$R$39+VLOOKUP($P50,宝石属性!$B$43:$M$66,COLUMNS(宝石属性!$B$43:J$66),0)*$R$40+VLOOKUP($P50,职业被动!$B$6:$M$29,COLUMNS(职业被动!$B$6:J$29),0)*$R$41,2)</f>
        <v>6.57</v>
      </c>
      <c r="X50" s="391">
        <f>ROUND(SUM(Z$25:Z$34)+VLOOKUP($P50,一级属性!$E$41:$P$64,COLUMNS(一级属性!$E$41:N$64),0)*(1+0.25*$R$36)+VLOOKUP($P50,宝石属性!$B$43:$M$66,COLUMNS(宝石属性!$B$43:K$66),0)*$R$39+VLOOKUP($P50,宝石属性!$B$43:$M$66,COLUMNS(宝石属性!$B$43:K$66),0)*$R$40+VLOOKUP($P50,职业被动!$B$6:$M$29,COLUMNS(职业被动!$B$6:K$29),0)*$R$41,2)</f>
        <v>1.95</v>
      </c>
      <c r="Y50" s="391">
        <f>ROUND(SUM(AA$25:AA$34)+VLOOKUP($P50,一级属性!$E$41:$P$64,COLUMNS(一级属性!$E$41:O$64),0)*(1+0.25*$R$36)+VLOOKUP($P50,宝石属性!$B$43:$M$66,COLUMNS(宝石属性!$B$43:L$66),0)*$R$39+VLOOKUP($P50,宝石属性!$B$43:$M$66,COLUMNS(宝石属性!$B$43:L$66),0)*$R$40+VLOOKUP($P50,职业被动!$B$6:$M$29,COLUMNS(职业被动!$B$6:L$29),0)*$R$41,2)</f>
        <v>10.42</v>
      </c>
      <c r="Z50" s="391">
        <f>ROUND(SUM(AB$25:AB$34)+VLOOKUP($P50,一级属性!$E$41:$P$64,COLUMNS(一级属性!$E$41:P$64),0)*(1+0.25*$R$36)+VLOOKUP($P50,宝石属性!$B$43:$M$66,COLUMNS(宝石属性!$B$43:M$66),0)*$R$39+VLOOKUP($P50,宝石属性!$B$43:$M$66,COLUMNS(宝石属性!$B$43:M$66),0)*$R$40+VLOOKUP($P50,职业被动!$B$6:$M$29,COLUMNS(职业被动!$B$6:M$29),0)*$R$41,2)</f>
        <v>10.56</v>
      </c>
    </row>
    <row r="51" spans="2:28">
      <c r="B51" s="372" t="s">
        <v>309</v>
      </c>
      <c r="C51" s="373">
        <f>ROUND(SUM(E$25:E$34)+VLOOKUP($B51,一级属性!$E$41:$P$64,COLUMNS(一级属性!$E$41:G$64),0)*(1+0.25*$D$36)+VLOOKUP($B51,宝石属性!$B$43:$M$66,COLUMNS(宝石属性!$B$43:D$66),0)*$D$39+VLOOKUP($B51,宝石属性!$B$43:$M$66,COLUMNS(宝石属性!$B$43:D$66),0)*$D$40+VLOOKUP($B51,职业被动!$B$6:$M$29,COLUMNS(职业被动!$B$6:D$29),0)*$D$41,2)</f>
        <v>39.479999999999997</v>
      </c>
      <c r="D51" s="373">
        <f>ROUND(SUM(F$25:F$34)+VLOOKUP($B51,一级属性!$E$41:$P$64,COLUMNS(一级属性!$E$41:H$64),0)*(1+0.25*$D$36)+VLOOKUP($B51,宝石属性!$B$43:$M$66,COLUMNS(宝石属性!$B$43:E$66),0)*$D$39+VLOOKUP($B51,宝石属性!$B$43:$M$66,COLUMNS(宝石属性!$B$43:E$66),0)*$D$40+VLOOKUP($B51,职业被动!$B$6:$M$29,COLUMNS(职业被动!$B$6:E$29),0)*$D$41,2)</f>
        <v>40.24</v>
      </c>
      <c r="E51" s="373">
        <f>ROUND(SUM(G$25:G$34)+VLOOKUP($B51,一级属性!$E$41:$P$64,COLUMNS(一级属性!$E$41:I$64),0)*(1+0.25*$D$36)+VLOOKUP($B51,宝石属性!$B$43:$M$66,COLUMNS(宝石属性!$B$43:F$66),0)*$D$39+VLOOKUP($B51,宝石属性!$B$43:$M$66,COLUMNS(宝石属性!$B$43:F$66),0)*$D$40+VLOOKUP($B51,职业被动!$B$6:$M$29,COLUMNS(职业被动!$B$6:F$29),0)*$D$41,2)</f>
        <v>6.74</v>
      </c>
      <c r="F51" s="373">
        <f>ROUND(SUM(H$25:H$34)+VLOOKUP($B51,一级属性!$E$41:$P$64,COLUMNS(一级属性!$E$41:J$64),0)*(1+0.25*$D$36)+VLOOKUP($B51,宝石属性!$B$43:$M$66,COLUMNS(宝石属性!$B$43:G$66),0)*$D$39+VLOOKUP($B51,宝石属性!$B$43:$M$66,COLUMNS(宝石属性!$B$43:G$66),0)*$D$40+VLOOKUP($B51,职业被动!$B$6:$M$29,COLUMNS(职业被动!$B$6:G$29),0)*$D$41,2)</f>
        <v>6.27</v>
      </c>
      <c r="G51" s="373">
        <f>ROUND(SUM(I$25:I$34)+VLOOKUP($B51,一级属性!$E$41:$P$64,COLUMNS(一级属性!$E$41:K$64),0)*(1+0.25*$D$36)+VLOOKUP($B51,宝石属性!$B$43:$M$66,COLUMNS(宝石属性!$B$43:H$66),0)*$D$39+VLOOKUP($B51,宝石属性!$B$43:$M$66,COLUMNS(宝石属性!$B$43:H$66),0)*$D$40+VLOOKUP($B51,职业被动!$B$6:$M$29,COLUMNS(职业被动!$B$6:H$29),0)*$D$41,2)</f>
        <v>10.97</v>
      </c>
      <c r="H51" s="373">
        <f>ROUND(SUM(J$25:J$34)+VLOOKUP($B51,一级属性!$E$41:$P$64,COLUMNS(一级属性!$E$41:L$64),0)*(1+0.25*$D$36)+VLOOKUP($B51,宝石属性!$B$43:$M$66,COLUMNS(宝石属性!$B$43:I$66),0)*$D$39+VLOOKUP($B51,宝石属性!$B$43:$M$66,COLUMNS(宝石属性!$B$43:I$66),0)*$D$40+VLOOKUP($B51,职业被动!$B$6:$M$29,COLUMNS(职业被动!$B$6:I$29),0)*$D$41,2)</f>
        <v>10.83</v>
      </c>
      <c r="I51" s="373">
        <f>ROUND(SUM(K$25:K$34)+VLOOKUP($B51,一级属性!$E$41:$P$64,COLUMNS(一级属性!$E$41:M$64),0)*(1+0.25*$D$36)+VLOOKUP($B51,宝石属性!$B$43:$M$66,COLUMNS(宝石属性!$B$43:J$66),0)*$D$39+VLOOKUP($B51,宝石属性!$B$43:$M$66,COLUMNS(宝石属性!$B$43:J$66),0)*$D$40+VLOOKUP($B51,职业被动!$B$6:$M$29,COLUMNS(职业被动!$B$6:J$29),0)*$D$41,2)</f>
        <v>4.28</v>
      </c>
      <c r="J51" s="373">
        <f>ROUND(SUM(L$25:L$34)+VLOOKUP($B51,一级属性!$E$41:$P$64,COLUMNS(一级属性!$E$41:N$64),0)*(1+0.25*$D$36)+VLOOKUP($B51,宝石属性!$B$43:$M$66,COLUMNS(宝石属性!$B$43:K$66),0)*$D$39+VLOOKUP($B51,宝石属性!$B$43:$M$66,COLUMNS(宝石属性!$B$43:K$66),0)*$D$40+VLOOKUP($B51,职业被动!$B$6:$M$29,COLUMNS(职业被动!$B$6:K$29),0)*$D$41,2)</f>
        <v>1.5</v>
      </c>
      <c r="K51" s="373">
        <f>ROUND(SUM(M$25:M$34)+VLOOKUP($B51,一级属性!$E$41:$P$64,COLUMNS(一级属性!$E$41:O$64),0)*(1+0.25*$D$36)+VLOOKUP($B51,宝石属性!$B$43:$M$66,COLUMNS(宝石属性!$B$43:L$66),0)*$D$39+VLOOKUP($B51,宝石属性!$B$43:$M$66,COLUMNS(宝石属性!$B$43:L$66),0)*$D$40+VLOOKUP($B51,职业被动!$B$6:$M$29,COLUMNS(职业被动!$B$6:L$29),0)*$D$41,2)</f>
        <v>0</v>
      </c>
      <c r="L51" s="373">
        <f>ROUND(SUM(N$25:N$34)+VLOOKUP($B51,一级属性!$E$41:$P$64,COLUMNS(一级属性!$E$41:P$64),0)*(1+0.25*$D$36)+VLOOKUP($B51,宝石属性!$B$43:$M$66,COLUMNS(宝石属性!$B$43:M$66),0)*$D$39+VLOOKUP($B51,宝石属性!$B$43:$M$66,COLUMNS(宝石属性!$B$43:M$66),0)*$D$40+VLOOKUP($B51,职业被动!$B$6:$M$29,COLUMNS(职业被动!$B$6:M$29),0)*$D$41,2)</f>
        <v>10.4</v>
      </c>
      <c r="P51" s="390" t="s">
        <v>309</v>
      </c>
      <c r="Q51" s="391">
        <f>ROUND(SUM(S$25:S$34)+VLOOKUP($P51,一级属性!$E$41:$P$64,COLUMNS(一级属性!$E$41:G$64),0)*(1+0.25*$R$36)+VLOOKUP($P51,宝石属性!$B$43:$M$66,COLUMNS(宝石属性!$B$43:D$66),0)*$R$39+VLOOKUP($P51,宝石属性!$B$43:$M$66,COLUMNS(宝石属性!$B$43:D$66),0)*$R$40+VLOOKUP($P51,职业被动!$B$6:$M$29,COLUMNS(职业被动!$B$6:D$29),0)*$R$41,2)</f>
        <v>44.12</v>
      </c>
      <c r="R51" s="391">
        <f>ROUND(SUM(T$25:T$34)+VLOOKUP($P51,一级属性!$E$41:$P$64,COLUMNS(一级属性!$E$41:H$64),0)*(1+0.25*$R$36)+VLOOKUP($P51,宝石属性!$B$43:$M$66,COLUMNS(宝石属性!$B$43:E$66),0)*$R$39+VLOOKUP($P51,宝石属性!$B$43:$M$66,COLUMNS(宝石属性!$B$43:E$66),0)*$R$40+VLOOKUP($P51,职业被动!$B$6:$M$29,COLUMNS(职业被动!$B$6:E$29),0)*$R$41,2)</f>
        <v>43.06</v>
      </c>
      <c r="S51" s="391">
        <f>ROUND(SUM(U$25:U$34)+VLOOKUP($P51,一级属性!$E$41:$P$64,COLUMNS(一级属性!$E$41:I$64),0)*(1+0.25*$R$36)+VLOOKUP($P51,宝石属性!$B$43:$M$66,COLUMNS(宝石属性!$B$43:F$66),0)*$R$39+VLOOKUP($P51,宝石属性!$B$43:$M$66,COLUMNS(宝石属性!$B$43:F$66),0)*$R$40+VLOOKUP($P51,职业被动!$B$6:$M$29,COLUMNS(职业被动!$B$6:F$29),0)*$R$41,2)</f>
        <v>7.56</v>
      </c>
      <c r="T51" s="391">
        <f>ROUND(SUM(V$25:V$34)+VLOOKUP($P51,一级属性!$E$41:$P$64,COLUMNS(一级属性!$E$41:J$64),0)*(1+0.25*$R$36)+VLOOKUP($P51,宝石属性!$B$43:$M$66,COLUMNS(宝石属性!$B$43:G$66),0)*$R$39+VLOOKUP($P51,宝石属性!$B$43:$M$66,COLUMNS(宝石属性!$B$43:G$66),0)*$R$40+VLOOKUP($P51,职业被动!$B$6:$M$29,COLUMNS(职业被动!$B$6:G$29),0)*$R$41,2)</f>
        <v>7.16</v>
      </c>
      <c r="U51" s="391">
        <f>ROUND(SUM(W$25:W$34)+VLOOKUP($P51,一级属性!$E$41:$P$64,COLUMNS(一级属性!$E$41:K$64),0)*(1+0.25*$R$36)+VLOOKUP($P51,宝石属性!$B$43:$M$66,COLUMNS(宝石属性!$B$43:H$66),0)*$R$39+VLOOKUP($P51,宝石属性!$B$43:$M$66,COLUMNS(宝石属性!$B$43:H$66),0)*$R$40+VLOOKUP($P51,职业被动!$B$6:$M$29,COLUMNS(职业被动!$B$6:H$29),0)*$R$41,2)</f>
        <v>11.82</v>
      </c>
      <c r="V51" s="391">
        <f>ROUND(SUM(X$25:X$34)+VLOOKUP($P51,一级属性!$E$41:$P$64,COLUMNS(一级属性!$E$41:L$64),0)*(1+0.25*$R$36)+VLOOKUP($P51,宝石属性!$B$43:$M$66,COLUMNS(宝石属性!$B$43:I$66),0)*$R$39+VLOOKUP($P51,宝石属性!$B$43:$M$66,COLUMNS(宝石属性!$B$43:I$66),0)*$R$40+VLOOKUP($P51,职业被动!$B$6:$M$29,COLUMNS(职业被动!$B$6:I$29),0)*$R$41,2)</f>
        <v>11.61</v>
      </c>
      <c r="W51" s="391">
        <f>ROUND(SUM(Y$25:Y$34)+VLOOKUP($P51,一级属性!$E$41:$P$64,COLUMNS(一级属性!$E$41:M$64),0)*(1+0.25*$R$36)+VLOOKUP($P51,宝石属性!$B$43:$M$66,COLUMNS(宝石属性!$B$43:J$66),0)*$R$39+VLOOKUP($P51,宝石属性!$B$43:$M$66,COLUMNS(宝石属性!$B$43:J$66),0)*$R$40+VLOOKUP($P51,职业被动!$B$6:$M$29,COLUMNS(职业被动!$B$6:J$29),0)*$R$41,2)</f>
        <v>4.8099999999999996</v>
      </c>
      <c r="X51" s="391">
        <f>ROUND(SUM(Z$25:Z$34)+VLOOKUP($P51,一级属性!$E$41:$P$64,COLUMNS(一级属性!$E$41:N$64),0)*(1+0.25*$R$36)+VLOOKUP($P51,宝石属性!$B$43:$M$66,COLUMNS(宝石属性!$B$43:K$66),0)*$R$39+VLOOKUP($P51,宝石属性!$B$43:$M$66,COLUMNS(宝石属性!$B$43:K$66),0)*$R$40+VLOOKUP($P51,职业被动!$B$6:$M$29,COLUMNS(职业被动!$B$6:K$29),0)*$R$41,2)</f>
        <v>1.95</v>
      </c>
      <c r="Y51" s="391">
        <f>ROUND(SUM(AA$25:AA$34)+VLOOKUP($P51,一级属性!$E$41:$P$64,COLUMNS(一级属性!$E$41:O$64),0)*(1+0.25*$R$36)+VLOOKUP($P51,宝石属性!$B$43:$M$66,COLUMNS(宝石属性!$B$43:L$66),0)*$R$39+VLOOKUP($P51,宝石属性!$B$43:$M$66,COLUMNS(宝石属性!$B$43:L$66),0)*$R$40+VLOOKUP($P51,职业被动!$B$6:$M$29,COLUMNS(职业被动!$B$6:L$29),0)*$R$41,2)</f>
        <v>0</v>
      </c>
      <c r="Z51" s="391">
        <f>ROUND(SUM(AB$25:AB$34)+VLOOKUP($P51,一级属性!$E$41:$P$64,COLUMNS(一级属性!$E$41:P$64),0)*(1+0.25*$R$36)+VLOOKUP($P51,宝石属性!$B$43:$M$66,COLUMNS(宝石属性!$B$43:M$66),0)*$R$39+VLOOKUP($P51,宝石属性!$B$43:$M$66,COLUMNS(宝石属性!$B$43:M$66),0)*$R$40+VLOOKUP($P51,职业被动!$B$6:$M$29,COLUMNS(职业被动!$B$6:M$29),0)*$R$41,2)</f>
        <v>10.56</v>
      </c>
    </row>
    <row r="52" spans="2:28">
      <c r="B52" s="372" t="s">
        <v>311</v>
      </c>
      <c r="C52" s="373">
        <f>ROUND(SUM(E$25:E$34)+VLOOKUP($B52,一级属性!$E$41:$P$64,COLUMNS(一级属性!$E$41:G$64),0)*(1+0.25*$D$36)+VLOOKUP($B52,宝石属性!$B$43:$M$66,COLUMNS(宝石属性!$B$43:D$66),0)*$D$39+VLOOKUP($B52,宝石属性!$B$43:$M$66,COLUMNS(宝石属性!$B$43:D$66),0)*$D$40+VLOOKUP($B52,职业被动!$B$6:$M$29,COLUMNS(职业被动!$B$6:D$29),0)*$D$41,2)</f>
        <v>53.48</v>
      </c>
      <c r="D52" s="373">
        <f>ROUND(SUM(F$25:F$34)+VLOOKUP($B52,一级属性!$E$41:$P$64,COLUMNS(一级属性!$E$41:H$64),0)*(1+0.25*$D$36)+VLOOKUP($B52,宝石属性!$B$43:$M$66,COLUMNS(宝石属性!$B$43:E$66),0)*$D$39+VLOOKUP($B52,宝石属性!$B$43:$M$66,COLUMNS(宝石属性!$B$43:E$66),0)*$D$40+VLOOKUP($B52,职业被动!$B$6:$M$29,COLUMNS(职业被动!$B$6:E$29),0)*$D$41,2)</f>
        <v>34.619999999999997</v>
      </c>
      <c r="E52" s="373">
        <f>ROUND(SUM(G$25:G$34)+VLOOKUP($B52,一级属性!$E$41:$P$64,COLUMNS(一级属性!$E$41:I$64),0)*(1+0.25*$D$36)+VLOOKUP($B52,宝石属性!$B$43:$M$66,COLUMNS(宝石属性!$B$43:F$66),0)*$D$39+VLOOKUP($B52,宝石属性!$B$43:$M$66,COLUMNS(宝石属性!$B$43:F$66),0)*$D$40+VLOOKUP($B52,职业被动!$B$6:$M$29,COLUMNS(职业被动!$B$6:F$29),0)*$D$41,2)</f>
        <v>6.74</v>
      </c>
      <c r="F52" s="373">
        <f>ROUND(SUM(H$25:H$34)+VLOOKUP($B52,一级属性!$E$41:$P$64,COLUMNS(一级属性!$E$41:J$64),0)*(1+0.25*$D$36)+VLOOKUP($B52,宝石属性!$B$43:$M$66,COLUMNS(宝石属性!$B$43:G$66),0)*$D$39+VLOOKUP($B52,宝石属性!$B$43:$M$66,COLUMNS(宝石属性!$B$43:G$66),0)*$D$40+VLOOKUP($B52,职业被动!$B$6:$M$29,COLUMNS(职业被动!$B$6:G$29),0)*$D$41,2)</f>
        <v>6.27</v>
      </c>
      <c r="G52" s="373">
        <f>ROUND(SUM(I$25:I$34)+VLOOKUP($B52,一级属性!$E$41:$P$64,COLUMNS(一级属性!$E$41:K$64),0)*(1+0.25*$D$36)+VLOOKUP($B52,宝石属性!$B$43:$M$66,COLUMNS(宝石属性!$B$43:H$66),0)*$D$39+VLOOKUP($B52,宝石属性!$B$43:$M$66,COLUMNS(宝石属性!$B$43:H$66),0)*$D$40+VLOOKUP($B52,职业被动!$B$6:$M$29,COLUMNS(职业被动!$B$6:H$29),0)*$D$41,2)</f>
        <v>8.25</v>
      </c>
      <c r="H52" s="373">
        <f>ROUND(SUM(J$25:J$34)+VLOOKUP($B52,一级属性!$E$41:$P$64,COLUMNS(一级属性!$E$41:L$64),0)*(1+0.25*$D$36)+VLOOKUP($B52,宝石属性!$B$43:$M$66,COLUMNS(宝石属性!$B$43:I$66),0)*$D$39+VLOOKUP($B52,宝石属性!$B$43:$M$66,COLUMNS(宝石属性!$B$43:I$66),0)*$D$40+VLOOKUP($B52,职业被动!$B$6:$M$29,COLUMNS(职业被动!$B$6:I$29),0)*$D$41,2)</f>
        <v>8.7100000000000009</v>
      </c>
      <c r="I52" s="373">
        <f>ROUND(SUM(K$25:K$34)+VLOOKUP($B52,一级属性!$E$41:$P$64,COLUMNS(一级属性!$E$41:M$64),0)*(1+0.25*$D$36)+VLOOKUP($B52,宝石属性!$B$43:$M$66,COLUMNS(宝石属性!$B$43:J$66),0)*$D$39+VLOOKUP($B52,宝石属性!$B$43:$M$66,COLUMNS(宝石属性!$B$43:J$66),0)*$D$40+VLOOKUP($B52,职业被动!$B$6:$M$29,COLUMNS(职业被动!$B$6:J$29),0)*$D$41,2)</f>
        <v>5.96</v>
      </c>
      <c r="J52" s="373">
        <f>ROUND(SUM(L$25:L$34)+VLOOKUP($B52,一级属性!$E$41:$P$64,COLUMNS(一级属性!$E$41:N$64),0)*(1+0.25*$D$36)+VLOOKUP($B52,宝石属性!$B$43:$M$66,COLUMNS(宝石属性!$B$43:K$66),0)*$D$39+VLOOKUP($B52,宝石属性!$B$43:$M$66,COLUMNS(宝石属性!$B$43:K$66),0)*$D$40+VLOOKUP($B52,职业被动!$B$6:$M$29,COLUMNS(职业被动!$B$6:K$29),0)*$D$41,2)</f>
        <v>2.2999999999999998</v>
      </c>
      <c r="K52" s="373">
        <f>ROUND(SUM(M$25:M$34)+VLOOKUP($B52,一级属性!$E$41:$P$64,COLUMNS(一级属性!$E$41:O$64),0)*(1+0.25*$D$36)+VLOOKUP($B52,宝石属性!$B$43:$M$66,COLUMNS(宝石属性!$B$43:L$66),0)*$D$39+VLOOKUP($B52,宝石属性!$B$43:$M$66,COLUMNS(宝石属性!$B$43:L$66),0)*$D$40+VLOOKUP($B52,职业被动!$B$6:$M$29,COLUMNS(职业被动!$B$6:L$29),0)*$D$41,2)</f>
        <v>0</v>
      </c>
      <c r="L52" s="373">
        <f>ROUND(SUM(N$25:N$34)+VLOOKUP($B52,一级属性!$E$41:$P$64,COLUMNS(一级属性!$E$41:P$64),0)*(1+0.25*$D$36)+VLOOKUP($B52,宝石属性!$B$43:$M$66,COLUMNS(宝石属性!$B$43:M$66),0)*$D$39+VLOOKUP($B52,宝石属性!$B$43:$M$66,COLUMNS(宝石属性!$B$43:M$66),0)*$D$40+VLOOKUP($B52,职业被动!$B$6:$M$29,COLUMNS(职业被动!$B$6:M$29),0)*$D$41,2)</f>
        <v>10.4</v>
      </c>
      <c r="P52" s="390" t="s">
        <v>311</v>
      </c>
      <c r="Q52" s="391">
        <f>ROUND(SUM(S$25:S$34)+VLOOKUP($P52,一级属性!$E$41:$P$64,COLUMNS(一级属性!$E$41:G$64),0)*(1+0.25*$R$36)+VLOOKUP($P52,宝石属性!$B$43:$M$66,COLUMNS(宝石属性!$B$43:D$66),0)*$R$39+VLOOKUP($P52,宝石属性!$B$43:$M$66,COLUMNS(宝石属性!$B$43:D$66),0)*$R$40+VLOOKUP($P52,职业被动!$B$6:$M$29,COLUMNS(职业被动!$B$6:D$29),0)*$R$41,2)</f>
        <v>58.12</v>
      </c>
      <c r="R52" s="391">
        <f>ROUND(SUM(T$25:T$34)+VLOOKUP($P52,一级属性!$E$41:$P$64,COLUMNS(一级属性!$E$41:H$64),0)*(1+0.25*$R$36)+VLOOKUP($P52,宝石属性!$B$43:$M$66,COLUMNS(宝石属性!$B$43:E$66),0)*$R$39+VLOOKUP($P52,宝石属性!$B$43:$M$66,COLUMNS(宝石属性!$B$43:E$66),0)*$R$40+VLOOKUP($P52,职业被动!$B$6:$M$29,COLUMNS(职业被动!$B$6:E$29),0)*$R$41,2)</f>
        <v>37.19</v>
      </c>
      <c r="S52" s="391">
        <f>ROUND(SUM(U$25:U$34)+VLOOKUP($P52,一级属性!$E$41:$P$64,COLUMNS(一级属性!$E$41:I$64),0)*(1+0.25*$R$36)+VLOOKUP($P52,宝石属性!$B$43:$M$66,COLUMNS(宝石属性!$B$43:F$66),0)*$R$39+VLOOKUP($P52,宝石属性!$B$43:$M$66,COLUMNS(宝石属性!$B$43:F$66),0)*$R$40+VLOOKUP($P52,职业被动!$B$6:$M$29,COLUMNS(职业被动!$B$6:F$29),0)*$R$41,2)</f>
        <v>7.56</v>
      </c>
      <c r="T52" s="391">
        <f>ROUND(SUM(V$25:V$34)+VLOOKUP($P52,一级属性!$E$41:$P$64,COLUMNS(一级属性!$E$41:J$64),0)*(1+0.25*$R$36)+VLOOKUP($P52,宝石属性!$B$43:$M$66,COLUMNS(宝石属性!$B$43:G$66),0)*$R$39+VLOOKUP($P52,宝石属性!$B$43:$M$66,COLUMNS(宝石属性!$B$43:G$66),0)*$R$40+VLOOKUP($P52,职业被动!$B$6:$M$29,COLUMNS(职业被动!$B$6:G$29),0)*$R$41,2)</f>
        <v>7.16</v>
      </c>
      <c r="U52" s="391">
        <f>ROUND(SUM(W$25:W$34)+VLOOKUP($P52,一级属性!$E$41:$P$64,COLUMNS(一级属性!$E$41:K$64),0)*(1+0.25*$R$36)+VLOOKUP($P52,宝石属性!$B$43:$M$66,COLUMNS(宝石属性!$B$43:H$66),0)*$R$39+VLOOKUP($P52,宝石属性!$B$43:$M$66,COLUMNS(宝石属性!$B$43:H$66),0)*$R$40+VLOOKUP($P52,职业被动!$B$6:$M$29,COLUMNS(职业被动!$B$6:H$29),0)*$R$41,2)</f>
        <v>8.81</v>
      </c>
      <c r="V52" s="391">
        <f>ROUND(SUM(X$25:X$34)+VLOOKUP($P52,一级属性!$E$41:$P$64,COLUMNS(一级属性!$E$41:L$64),0)*(1+0.25*$R$36)+VLOOKUP($P52,宝石属性!$B$43:$M$66,COLUMNS(宝石属性!$B$43:I$66),0)*$R$39+VLOOKUP($P52,宝石属性!$B$43:$M$66,COLUMNS(宝石属性!$B$43:I$66),0)*$R$40+VLOOKUP($P52,职业被动!$B$6:$M$29,COLUMNS(职业被动!$B$6:I$29),0)*$R$41,2)</f>
        <v>9.44</v>
      </c>
      <c r="W52" s="391">
        <f>ROUND(SUM(Y$25:Y$34)+VLOOKUP($P52,一级属性!$E$41:$P$64,COLUMNS(一级属性!$E$41:M$64),0)*(1+0.25*$R$36)+VLOOKUP($P52,宝石属性!$B$43:$M$66,COLUMNS(宝石属性!$B$43:J$66),0)*$R$39+VLOOKUP($P52,宝石属性!$B$43:$M$66,COLUMNS(宝石属性!$B$43:J$66),0)*$R$40+VLOOKUP($P52,职业被动!$B$6:$M$29,COLUMNS(职业被动!$B$6:J$29),0)*$R$41,2)</f>
        <v>6.57</v>
      </c>
      <c r="X52" s="391">
        <f>ROUND(SUM(Z$25:Z$34)+VLOOKUP($P52,一级属性!$E$41:$P$64,COLUMNS(一级属性!$E$41:N$64),0)*(1+0.25*$R$36)+VLOOKUP($P52,宝石属性!$B$43:$M$66,COLUMNS(宝石属性!$B$43:K$66),0)*$R$39+VLOOKUP($P52,宝石属性!$B$43:$M$66,COLUMNS(宝石属性!$B$43:K$66),0)*$R$40+VLOOKUP($P52,职业被动!$B$6:$M$29,COLUMNS(职业被动!$B$6:K$29),0)*$R$41,2)</f>
        <v>3.07</v>
      </c>
      <c r="Y52" s="391">
        <f>ROUND(SUM(AA$25:AA$34)+VLOOKUP($P52,一级属性!$E$41:$P$64,COLUMNS(一级属性!$E$41:O$64),0)*(1+0.25*$R$36)+VLOOKUP($P52,宝石属性!$B$43:$M$66,COLUMNS(宝石属性!$B$43:L$66),0)*$R$39+VLOOKUP($P52,宝石属性!$B$43:$M$66,COLUMNS(宝石属性!$B$43:L$66),0)*$R$40+VLOOKUP($P52,职业被动!$B$6:$M$29,COLUMNS(职业被动!$B$6:L$29),0)*$R$41,2)</f>
        <v>0</v>
      </c>
      <c r="Z52" s="391">
        <f>ROUND(SUM(AB$25:AB$34)+VLOOKUP($P52,一级属性!$E$41:$P$64,COLUMNS(一级属性!$E$41:P$64),0)*(1+0.25*$R$36)+VLOOKUP($P52,宝石属性!$B$43:$M$66,COLUMNS(宝石属性!$B$43:M$66),0)*$R$39+VLOOKUP($P52,宝石属性!$B$43:$M$66,COLUMNS(宝石属性!$B$43:M$66),0)*$R$40+VLOOKUP($P52,职业被动!$B$6:$M$29,COLUMNS(职业被动!$B$6:M$29),0)*$R$41,2)</f>
        <v>10.56</v>
      </c>
    </row>
    <row r="53" spans="2:28">
      <c r="B53" s="372" t="s">
        <v>1209</v>
      </c>
      <c r="C53" s="373">
        <f>ROUND(SUM(E$25:E$34)+VLOOKUP($B53,一级属性!$E$41:$P$64,COLUMNS(一级属性!$E$41:G$64),0)*(1+0.25*$D$36)+VLOOKUP($B53,宝石属性!$B$43:$M$66,COLUMNS(宝石属性!$B$43:D$66),0)*$D$39+VLOOKUP($B53,宝石属性!$B$43:$M$66,COLUMNS(宝石属性!$B$43:D$66),0)*$D$40+VLOOKUP($B53,职业被动!$B$6:$M$29,COLUMNS(职业被动!$B$6:D$29),0)*$D$41,2)</f>
        <v>39.479999999999997</v>
      </c>
      <c r="D53" s="373">
        <f>ROUND(SUM(F$25:F$34)+VLOOKUP($B53,一级属性!$E$41:$P$64,COLUMNS(一级属性!$E$41:H$64),0)*(1+0.25*$D$36)+VLOOKUP($B53,宝石属性!$B$43:$M$66,COLUMNS(宝石属性!$B$43:E$66),0)*$D$39+VLOOKUP($B53,宝石属性!$B$43:$M$66,COLUMNS(宝石属性!$B$43:E$66),0)*$D$40+VLOOKUP($B53,职业被动!$B$6:$M$29,COLUMNS(职业被动!$B$6:E$29),0)*$D$41,2)</f>
        <v>40.24</v>
      </c>
      <c r="E53" s="373">
        <f>ROUND(SUM(G$25:G$34)+VLOOKUP($B53,一级属性!$E$41:$P$64,COLUMNS(一级属性!$E$41:I$64),0)*(1+0.25*$D$36)+VLOOKUP($B53,宝石属性!$B$43:$M$66,COLUMNS(宝石属性!$B$43:F$66),0)*$D$39+VLOOKUP($B53,宝石属性!$B$43:$M$66,COLUMNS(宝石属性!$B$43:F$66),0)*$D$40+VLOOKUP($B53,职业被动!$B$6:$M$29,COLUMNS(职业被动!$B$6:F$29),0)*$D$41,2)</f>
        <v>6.74</v>
      </c>
      <c r="F53" s="373">
        <f>ROUND(SUM(H$25:H$34)+VLOOKUP($B53,一级属性!$E$41:$P$64,COLUMNS(一级属性!$E$41:J$64),0)*(1+0.25*$D$36)+VLOOKUP($B53,宝石属性!$B$43:$M$66,COLUMNS(宝石属性!$B$43:G$66),0)*$D$39+VLOOKUP($B53,宝石属性!$B$43:$M$66,COLUMNS(宝石属性!$B$43:G$66),0)*$D$40+VLOOKUP($B53,职业被动!$B$6:$M$29,COLUMNS(职业被动!$B$6:G$29),0)*$D$41,2)</f>
        <v>6.27</v>
      </c>
      <c r="G53" s="373">
        <f>ROUND(SUM(I$25:I$34)+VLOOKUP($B53,一级属性!$E$41:$P$64,COLUMNS(一级属性!$E$41:K$64),0)*(1+0.25*$D$36)+VLOOKUP($B53,宝石属性!$B$43:$M$66,COLUMNS(宝石属性!$B$43:H$66),0)*$D$39+VLOOKUP($B53,宝石属性!$B$43:$M$66,COLUMNS(宝石属性!$B$43:H$66),0)*$D$40+VLOOKUP($B53,职业被动!$B$6:$M$29,COLUMNS(职业被动!$B$6:H$29),0)*$D$41,2)</f>
        <v>10.97</v>
      </c>
      <c r="H53" s="373">
        <f>ROUND(SUM(J$25:J$34)+VLOOKUP($B53,一级属性!$E$41:$P$64,COLUMNS(一级属性!$E$41:L$64),0)*(1+0.25*$D$36)+VLOOKUP($B53,宝石属性!$B$43:$M$66,COLUMNS(宝石属性!$B$43:I$66),0)*$D$39+VLOOKUP($B53,宝石属性!$B$43:$M$66,COLUMNS(宝石属性!$B$43:I$66),0)*$D$40+VLOOKUP($B53,职业被动!$B$6:$M$29,COLUMNS(职业被动!$B$6:I$29),0)*$D$41,2)</f>
        <v>10.83</v>
      </c>
      <c r="I53" s="373">
        <f>ROUND(SUM(K$25:K$34)+VLOOKUP($B53,一级属性!$E$41:$P$64,COLUMNS(一级属性!$E$41:M$64),0)*(1+0.25*$D$36)+VLOOKUP($B53,宝石属性!$B$43:$M$66,COLUMNS(宝石属性!$B$43:J$66),0)*$D$39+VLOOKUP($B53,宝石属性!$B$43:$M$66,COLUMNS(宝石属性!$B$43:J$66),0)*$D$40+VLOOKUP($B53,职业被动!$B$6:$M$29,COLUMNS(职业被动!$B$6:J$29),0)*$D$41,2)</f>
        <v>4.28</v>
      </c>
      <c r="J53" s="373">
        <f>ROUND(SUM(L$25:L$34)+VLOOKUP($B53,一级属性!$E$41:$P$64,COLUMNS(一级属性!$E$41:N$64),0)*(1+0.25*$D$36)+VLOOKUP($B53,宝石属性!$B$43:$M$66,COLUMNS(宝石属性!$B$43:K$66),0)*$D$39+VLOOKUP($B53,宝石属性!$B$43:$M$66,COLUMNS(宝石属性!$B$43:K$66),0)*$D$40+VLOOKUP($B53,职业被动!$B$6:$M$29,COLUMNS(职业被动!$B$6:K$29),0)*$D$41,2)</f>
        <v>1.5</v>
      </c>
      <c r="K53" s="373">
        <f>ROUND(SUM(M$25:M$34)+VLOOKUP($B53,一级属性!$E$41:$P$64,COLUMNS(一级属性!$E$41:O$64),0)*(1+0.25*$D$36)+VLOOKUP($B53,宝石属性!$B$43:$M$66,COLUMNS(宝石属性!$B$43:L$66),0)*$D$39+VLOOKUP($B53,宝石属性!$B$43:$M$66,COLUMNS(宝石属性!$B$43:L$66),0)*$D$40+VLOOKUP($B53,职业被动!$B$6:$M$29,COLUMNS(职业被动!$B$6:L$29),0)*$D$41,2)</f>
        <v>0</v>
      </c>
      <c r="L53" s="373">
        <f>ROUND(SUM(N$25:N$34)+VLOOKUP($B53,一级属性!$E$41:$P$64,COLUMNS(一级属性!$E$41:P$64),0)*(1+0.25*$D$36)+VLOOKUP($B53,宝石属性!$B$43:$M$66,COLUMNS(宝石属性!$B$43:M$66),0)*$D$39+VLOOKUP($B53,宝石属性!$B$43:$M$66,COLUMNS(宝石属性!$B$43:M$66),0)*$D$40+VLOOKUP($B53,职业被动!$B$6:$M$29,COLUMNS(职业被动!$B$6:M$29),0)*$D$41,2)</f>
        <v>10.4</v>
      </c>
      <c r="P53" s="390" t="s">
        <v>1209</v>
      </c>
      <c r="Q53" s="391">
        <f>ROUND(SUM(S$25:S$34)+VLOOKUP($P53,一级属性!$E$41:$P$64,COLUMNS(一级属性!$E$41:G$64),0)*(1+0.25*$R$36)+VLOOKUP($P53,宝石属性!$B$43:$M$66,COLUMNS(宝石属性!$B$43:D$66),0)*$R$39+VLOOKUP($P53,宝石属性!$B$43:$M$66,COLUMNS(宝石属性!$B$43:D$66),0)*$R$40+VLOOKUP($P53,职业被动!$B$6:$M$29,COLUMNS(职业被动!$B$6:D$29),0)*$R$41,2)</f>
        <v>44.12</v>
      </c>
      <c r="R53" s="391">
        <f>ROUND(SUM(T$25:T$34)+VLOOKUP($P53,一级属性!$E$41:$P$64,COLUMNS(一级属性!$E$41:H$64),0)*(1+0.25*$R$36)+VLOOKUP($P53,宝石属性!$B$43:$M$66,COLUMNS(宝石属性!$B$43:E$66),0)*$R$39+VLOOKUP($P53,宝石属性!$B$43:$M$66,COLUMNS(宝石属性!$B$43:E$66),0)*$R$40+VLOOKUP($P53,职业被动!$B$6:$M$29,COLUMNS(职业被动!$B$6:E$29),0)*$R$41,2)</f>
        <v>43.06</v>
      </c>
      <c r="S53" s="391">
        <f>ROUND(SUM(U$25:U$34)+VLOOKUP($P53,一级属性!$E$41:$P$64,COLUMNS(一级属性!$E$41:I$64),0)*(1+0.25*$R$36)+VLOOKUP($P53,宝石属性!$B$43:$M$66,COLUMNS(宝石属性!$B$43:F$66),0)*$R$39+VLOOKUP($P53,宝石属性!$B$43:$M$66,COLUMNS(宝石属性!$B$43:F$66),0)*$R$40+VLOOKUP($P53,职业被动!$B$6:$M$29,COLUMNS(职业被动!$B$6:F$29),0)*$R$41,2)</f>
        <v>7.56</v>
      </c>
      <c r="T53" s="391">
        <f>ROUND(SUM(V$25:V$34)+VLOOKUP($P53,一级属性!$E$41:$P$64,COLUMNS(一级属性!$E$41:J$64),0)*(1+0.25*$R$36)+VLOOKUP($P53,宝石属性!$B$43:$M$66,COLUMNS(宝石属性!$B$43:G$66),0)*$R$39+VLOOKUP($P53,宝石属性!$B$43:$M$66,COLUMNS(宝石属性!$B$43:G$66),0)*$R$40+VLOOKUP($P53,职业被动!$B$6:$M$29,COLUMNS(职业被动!$B$6:G$29),0)*$R$41,2)</f>
        <v>7.16</v>
      </c>
      <c r="U53" s="391">
        <f>ROUND(SUM(W$25:W$34)+VLOOKUP($P53,一级属性!$E$41:$P$64,COLUMNS(一级属性!$E$41:K$64),0)*(1+0.25*$R$36)+VLOOKUP($P53,宝石属性!$B$43:$M$66,COLUMNS(宝石属性!$B$43:H$66),0)*$R$39+VLOOKUP($P53,宝石属性!$B$43:$M$66,COLUMNS(宝石属性!$B$43:H$66),0)*$R$40+VLOOKUP($P53,职业被动!$B$6:$M$29,COLUMNS(职业被动!$B$6:H$29),0)*$R$41,2)</f>
        <v>11.82</v>
      </c>
      <c r="V53" s="391">
        <f>ROUND(SUM(X$25:X$34)+VLOOKUP($P53,一级属性!$E$41:$P$64,COLUMNS(一级属性!$E$41:L$64),0)*(1+0.25*$R$36)+VLOOKUP($P53,宝石属性!$B$43:$M$66,COLUMNS(宝石属性!$B$43:I$66),0)*$R$39+VLOOKUP($P53,宝石属性!$B$43:$M$66,COLUMNS(宝石属性!$B$43:I$66),0)*$R$40+VLOOKUP($P53,职业被动!$B$6:$M$29,COLUMNS(职业被动!$B$6:I$29),0)*$R$41,2)</f>
        <v>11.61</v>
      </c>
      <c r="W53" s="391">
        <f>ROUND(SUM(Y$25:Y$34)+VLOOKUP($P53,一级属性!$E$41:$P$64,COLUMNS(一级属性!$E$41:M$64),0)*(1+0.25*$R$36)+VLOOKUP($P53,宝石属性!$B$43:$M$66,COLUMNS(宝石属性!$B$43:J$66),0)*$R$39+VLOOKUP($P53,宝石属性!$B$43:$M$66,COLUMNS(宝石属性!$B$43:J$66),0)*$R$40+VLOOKUP($P53,职业被动!$B$6:$M$29,COLUMNS(职业被动!$B$6:J$29),0)*$R$41,2)</f>
        <v>4.8099999999999996</v>
      </c>
      <c r="X53" s="391">
        <f>ROUND(SUM(Z$25:Z$34)+VLOOKUP($P53,一级属性!$E$41:$P$64,COLUMNS(一级属性!$E$41:N$64),0)*(1+0.25*$R$36)+VLOOKUP($P53,宝石属性!$B$43:$M$66,COLUMNS(宝石属性!$B$43:K$66),0)*$R$39+VLOOKUP($P53,宝石属性!$B$43:$M$66,COLUMNS(宝石属性!$B$43:K$66),0)*$R$40+VLOOKUP($P53,职业被动!$B$6:$M$29,COLUMNS(职业被动!$B$6:K$29),0)*$R$41,2)</f>
        <v>1.95</v>
      </c>
      <c r="Y53" s="391">
        <f>ROUND(SUM(AA$25:AA$34)+VLOOKUP($P53,一级属性!$E$41:$P$64,COLUMNS(一级属性!$E$41:O$64),0)*(1+0.25*$R$36)+VLOOKUP($P53,宝石属性!$B$43:$M$66,COLUMNS(宝石属性!$B$43:L$66),0)*$R$39+VLOOKUP($P53,宝石属性!$B$43:$M$66,COLUMNS(宝石属性!$B$43:L$66),0)*$R$40+VLOOKUP($P53,职业被动!$B$6:$M$29,COLUMNS(职业被动!$B$6:L$29),0)*$R$41,2)</f>
        <v>0</v>
      </c>
      <c r="Z53" s="391">
        <f>ROUND(SUM(AB$25:AB$34)+VLOOKUP($P53,一级属性!$E$41:$P$64,COLUMNS(一级属性!$E$41:P$64),0)*(1+0.25*$R$36)+VLOOKUP($P53,宝石属性!$B$43:$M$66,COLUMNS(宝石属性!$B$43:M$66),0)*$R$39+VLOOKUP($P53,宝石属性!$B$43:$M$66,COLUMNS(宝石属性!$B$43:M$66),0)*$R$40+VLOOKUP($P53,职业被动!$B$6:$M$29,COLUMNS(职业被动!$B$6:M$29),0)*$R$41,2)</f>
        <v>10.56</v>
      </c>
    </row>
    <row r="54" spans="2:28">
      <c r="B54" s="372" t="s">
        <v>1210</v>
      </c>
      <c r="C54" s="373">
        <f>ROUND(SUM(E$25:E$34)+VLOOKUP($B54,一级属性!$E$41:$P$64,COLUMNS(一级属性!$E$41:G$64),0)*(1+0.25*$D$36)+VLOOKUP($B54,宝石属性!$B$43:$M$66,COLUMNS(宝石属性!$B$43:D$66),0)*$D$39+VLOOKUP($B54,宝石属性!$B$43:$M$66,COLUMNS(宝石属性!$B$43:D$66),0)*$D$40+VLOOKUP($B54,职业被动!$B$6:$M$29,COLUMNS(职业被动!$B$6:D$29),0)*$D$41,2)</f>
        <v>39.479999999999997</v>
      </c>
      <c r="D54" s="373">
        <f>ROUND(SUM(F$25:F$34)+VLOOKUP($B54,一级属性!$E$41:$P$64,COLUMNS(一级属性!$E$41:H$64),0)*(1+0.25*$D$36)+VLOOKUP($B54,宝石属性!$B$43:$M$66,COLUMNS(宝石属性!$B$43:E$66),0)*$D$39+VLOOKUP($B54,宝石属性!$B$43:$M$66,COLUMNS(宝石属性!$B$43:E$66),0)*$D$40+VLOOKUP($B54,职业被动!$B$6:$M$29,COLUMNS(职业被动!$B$6:E$29),0)*$D$41,2)</f>
        <v>17.739999999999998</v>
      </c>
      <c r="E54" s="373">
        <f>ROUND(SUM(G$25:G$34)+VLOOKUP($B54,一级属性!$E$41:$P$64,COLUMNS(一级属性!$E$41:I$64),0)*(1+0.25*$D$36)+VLOOKUP($B54,宝石属性!$B$43:$M$66,COLUMNS(宝石属性!$B$43:F$66),0)*$D$39+VLOOKUP($B54,宝石属性!$B$43:$M$66,COLUMNS(宝石属性!$B$43:F$66),0)*$D$40+VLOOKUP($B54,职业被动!$B$6:$M$29,COLUMNS(职业被动!$B$6:F$29),0)*$D$41,2)</f>
        <v>14.54</v>
      </c>
      <c r="F54" s="373">
        <f>ROUND(SUM(H$25:H$34)+VLOOKUP($B54,一级属性!$E$41:$P$64,COLUMNS(一级属性!$E$41:J$64),0)*(1+0.25*$D$36)+VLOOKUP($B54,宝石属性!$B$43:$M$66,COLUMNS(宝石属性!$B$43:G$66),0)*$D$39+VLOOKUP($B54,宝石属性!$B$43:$M$66,COLUMNS(宝石属性!$B$43:G$66),0)*$D$40+VLOOKUP($B54,职业被动!$B$6:$M$29,COLUMNS(职业被动!$B$6:G$29),0)*$D$41,2)</f>
        <v>7.27</v>
      </c>
      <c r="G54" s="373">
        <f>ROUND(SUM(I$25:I$34)+VLOOKUP($B54,一级属性!$E$41:$P$64,COLUMNS(一级属性!$E$41:K$64),0)*(1+0.25*$D$36)+VLOOKUP($B54,宝石属性!$B$43:$M$66,COLUMNS(宝石属性!$B$43:H$66),0)*$D$39+VLOOKUP($B54,宝石属性!$B$43:$M$66,COLUMNS(宝石属性!$B$43:H$66),0)*$D$40+VLOOKUP($B54,职业被动!$B$6:$M$29,COLUMNS(职业被动!$B$6:H$29),0)*$D$41,2)</f>
        <v>3.87</v>
      </c>
      <c r="H54" s="373">
        <f>ROUND(SUM(J$25:J$34)+VLOOKUP($B54,一级属性!$E$41:$P$64,COLUMNS(一级属性!$E$41:L$64),0)*(1+0.25*$D$36)+VLOOKUP($B54,宝石属性!$B$43:$M$66,COLUMNS(宝石属性!$B$43:I$66),0)*$D$39+VLOOKUP($B54,宝石属性!$B$43:$M$66,COLUMNS(宝石属性!$B$43:I$66),0)*$D$40+VLOOKUP($B54,职业被动!$B$6:$M$29,COLUMNS(职业被动!$B$6:I$29),0)*$D$41,2)</f>
        <v>8.0299999999999994</v>
      </c>
      <c r="I54" s="373">
        <f>ROUND(SUM(K$25:K$34)+VLOOKUP($B54,一级属性!$E$41:$P$64,COLUMNS(一级属性!$E$41:M$64),0)*(1+0.25*$D$36)+VLOOKUP($B54,宝石属性!$B$43:$M$66,COLUMNS(宝石属性!$B$43:J$66),0)*$D$39+VLOOKUP($B54,宝石属性!$B$43:$M$66,COLUMNS(宝石属性!$B$43:J$66),0)*$D$40+VLOOKUP($B54,职业被动!$B$6:$M$29,COLUMNS(职业被动!$B$6:J$29),0)*$D$41,2)</f>
        <v>5.18</v>
      </c>
      <c r="J54" s="373">
        <f>ROUND(SUM(L$25:L$34)+VLOOKUP($B54,一级属性!$E$41:$P$64,COLUMNS(一级属性!$E$41:N$64),0)*(1+0.25*$D$36)+VLOOKUP($B54,宝石属性!$B$43:$M$66,COLUMNS(宝石属性!$B$43:K$66),0)*$D$39+VLOOKUP($B54,宝石属性!$B$43:$M$66,COLUMNS(宝石属性!$B$43:K$66),0)*$D$40+VLOOKUP($B54,职业被动!$B$6:$M$29,COLUMNS(职业被动!$B$6:K$29),0)*$D$41,2)</f>
        <v>1.5</v>
      </c>
      <c r="K54" s="373">
        <f>ROUND(SUM(M$25:M$34)+VLOOKUP($B54,一级属性!$E$41:$P$64,COLUMNS(一级属性!$E$41:O$64),0)*(1+0.25*$D$36)+VLOOKUP($B54,宝石属性!$B$43:$M$66,COLUMNS(宝石属性!$B$43:L$66),0)*$D$39+VLOOKUP($B54,宝石属性!$B$43:$M$66,COLUMNS(宝石属性!$B$43:L$66),0)*$D$40+VLOOKUP($B54,职业被动!$B$6:$M$29,COLUMNS(职业被动!$B$6:L$29),0)*$D$41,2)</f>
        <v>0</v>
      </c>
      <c r="L54" s="373">
        <f>ROUND(SUM(N$25:N$34)+VLOOKUP($B54,一级属性!$E$41:$P$64,COLUMNS(一级属性!$E$41:P$64),0)*(1+0.25*$D$36)+VLOOKUP($B54,宝石属性!$B$43:$M$66,COLUMNS(宝石属性!$B$43:M$66),0)*$D$39+VLOOKUP($B54,宝石属性!$B$43:$M$66,COLUMNS(宝石属性!$B$43:M$66),0)*$D$40+VLOOKUP($B54,职业被动!$B$6:$M$29,COLUMNS(职业被动!$B$6:M$29),0)*$D$41,2)</f>
        <v>10.4</v>
      </c>
      <c r="P54" s="390" t="s">
        <v>1210</v>
      </c>
      <c r="Q54" s="391">
        <f>ROUND(SUM(S$25:S$34)+VLOOKUP($P54,一级属性!$E$41:$P$64,COLUMNS(一级属性!$E$41:G$64),0)*(1+0.25*$R$36)+VLOOKUP($P54,宝石属性!$B$43:$M$66,COLUMNS(宝石属性!$B$43:D$66),0)*$R$39+VLOOKUP($P54,宝石属性!$B$43:$M$66,COLUMNS(宝石属性!$B$43:D$66),0)*$R$40+VLOOKUP($P54,职业被动!$B$6:$M$29,COLUMNS(职业被动!$B$6:D$29),0)*$R$41,2)</f>
        <v>44.12</v>
      </c>
      <c r="R54" s="391">
        <f>ROUND(SUM(T$25:T$34)+VLOOKUP($P54,一级属性!$E$41:$P$64,COLUMNS(一级属性!$E$41:H$64),0)*(1+0.25*$R$36)+VLOOKUP($P54,宝石属性!$B$43:$M$66,COLUMNS(宝石属性!$B$43:E$66),0)*$R$39+VLOOKUP($P54,宝石属性!$B$43:$M$66,COLUMNS(宝石属性!$B$43:E$66),0)*$R$40+VLOOKUP($P54,职业被动!$B$6:$M$29,COLUMNS(职业被动!$B$6:E$29),0)*$R$41,2)</f>
        <v>19.559999999999999</v>
      </c>
      <c r="S54" s="391">
        <f>ROUND(SUM(U$25:U$34)+VLOOKUP($P54,一级属性!$E$41:$P$64,COLUMNS(一级属性!$E$41:I$64),0)*(1+0.25*$R$36)+VLOOKUP($P54,宝石属性!$B$43:$M$66,COLUMNS(宝石属性!$B$43:F$66),0)*$R$39+VLOOKUP($P54,宝石属性!$B$43:$M$66,COLUMNS(宝石属性!$B$43:F$66),0)*$R$40+VLOOKUP($P54,职业被动!$B$6:$M$29,COLUMNS(职业被动!$B$6:F$29),0)*$R$41,2)</f>
        <v>15.88</v>
      </c>
      <c r="T54" s="391">
        <f>ROUND(SUM(V$25:V$34)+VLOOKUP($P54,一级属性!$E$41:$P$64,COLUMNS(一级属性!$E$41:J$64),0)*(1+0.25*$R$36)+VLOOKUP($P54,宝石属性!$B$43:$M$66,COLUMNS(宝石属性!$B$43:G$66),0)*$R$39+VLOOKUP($P54,宝石属性!$B$43:$M$66,COLUMNS(宝石属性!$B$43:G$66),0)*$R$40+VLOOKUP($P54,职业被动!$B$6:$M$29,COLUMNS(职业被动!$B$6:G$29),0)*$R$41,2)</f>
        <v>8.16</v>
      </c>
      <c r="U54" s="391">
        <f>ROUND(SUM(W$25:W$34)+VLOOKUP($P54,一级属性!$E$41:$P$64,COLUMNS(一级属性!$E$41:K$64),0)*(1+0.25*$R$36)+VLOOKUP($P54,宝石属性!$B$43:$M$66,COLUMNS(宝石属性!$B$43:H$66),0)*$R$39+VLOOKUP($P54,宝石属性!$B$43:$M$66,COLUMNS(宝石属性!$B$43:H$66),0)*$R$40+VLOOKUP($P54,职业被动!$B$6:$M$29,COLUMNS(职业被动!$B$6:H$29),0)*$R$41,2)</f>
        <v>4.28</v>
      </c>
      <c r="V54" s="391">
        <f>ROUND(SUM(X$25:X$34)+VLOOKUP($P54,一级属性!$E$41:$P$64,COLUMNS(一级属性!$E$41:L$64),0)*(1+0.25*$R$36)+VLOOKUP($P54,宝石属性!$B$43:$M$66,COLUMNS(宝石属性!$B$43:I$66),0)*$R$39+VLOOKUP($P54,宝石属性!$B$43:$M$66,COLUMNS(宝石属性!$B$43:I$66),0)*$R$40+VLOOKUP($P54,职业被动!$B$6:$M$29,COLUMNS(职业被动!$B$6:I$29),0)*$R$41,2)</f>
        <v>8.73</v>
      </c>
      <c r="W54" s="391">
        <f>ROUND(SUM(Y$25:Y$34)+VLOOKUP($P54,一级属性!$E$41:$P$64,COLUMNS(一级属性!$E$41:M$64),0)*(1+0.25*$R$36)+VLOOKUP($P54,宝石属性!$B$43:$M$66,COLUMNS(宝石属性!$B$43:J$66),0)*$R$39+VLOOKUP($P54,宝石属性!$B$43:$M$66,COLUMNS(宝石属性!$B$43:J$66),0)*$R$40+VLOOKUP($P54,职业被动!$B$6:$M$29,COLUMNS(职业被动!$B$6:J$29),0)*$R$41,2)</f>
        <v>5.75</v>
      </c>
      <c r="X54" s="391">
        <f>ROUND(SUM(Z$25:Z$34)+VLOOKUP($P54,一级属性!$E$41:$P$64,COLUMNS(一级属性!$E$41:N$64),0)*(1+0.25*$R$36)+VLOOKUP($P54,宝石属性!$B$43:$M$66,COLUMNS(宝石属性!$B$43:K$66),0)*$R$39+VLOOKUP($P54,宝石属性!$B$43:$M$66,COLUMNS(宝石属性!$B$43:K$66),0)*$R$40+VLOOKUP($P54,职业被动!$B$6:$M$29,COLUMNS(职业被动!$B$6:K$29),0)*$R$41,2)</f>
        <v>1.95</v>
      </c>
      <c r="Y54" s="391">
        <f>ROUND(SUM(AA$25:AA$34)+VLOOKUP($P54,一级属性!$E$41:$P$64,COLUMNS(一级属性!$E$41:O$64),0)*(1+0.25*$R$36)+VLOOKUP($P54,宝石属性!$B$43:$M$66,COLUMNS(宝石属性!$B$43:L$66),0)*$R$39+VLOOKUP($P54,宝石属性!$B$43:$M$66,COLUMNS(宝石属性!$B$43:L$66),0)*$R$40+VLOOKUP($P54,职业被动!$B$6:$M$29,COLUMNS(职业被动!$B$6:L$29),0)*$R$41,2)</f>
        <v>0</v>
      </c>
      <c r="Z54" s="391">
        <f>ROUND(SUM(AB$25:AB$34)+VLOOKUP($P54,一级属性!$E$41:$P$64,COLUMNS(一级属性!$E$41:P$64),0)*(1+0.25*$R$36)+VLOOKUP($P54,宝石属性!$B$43:$M$66,COLUMNS(宝石属性!$B$43:M$66),0)*$R$39+VLOOKUP($P54,宝石属性!$B$43:$M$66,COLUMNS(宝石属性!$B$43:M$66),0)*$R$40+VLOOKUP($P54,职业被动!$B$6:$M$29,COLUMNS(职业被动!$B$6:M$29),0)*$R$41,2)</f>
        <v>10.56</v>
      </c>
    </row>
    <row r="55" spans="2:28">
      <c r="B55" s="372" t="s">
        <v>1211</v>
      </c>
      <c r="C55" s="373">
        <f>ROUND(SUM(E$25:E$34)+VLOOKUP($B55,一级属性!$E$41:$P$64,COLUMNS(一级属性!$E$41:G$64),0)*(1+0.25*$D$36)+VLOOKUP($B55,宝石属性!$B$43:$M$66,COLUMNS(宝石属性!$B$43:D$66),0)*$D$39+VLOOKUP($B55,宝石属性!$B$43:$M$66,COLUMNS(宝石属性!$B$43:D$66),0)*$D$40+VLOOKUP($B55,职业被动!$B$6:$M$29,COLUMNS(职业被动!$B$6:D$29),0)*$D$41,2)</f>
        <v>39.479999999999997</v>
      </c>
      <c r="D55" s="373">
        <f>ROUND(SUM(F$25:F$34)+VLOOKUP($B55,一级属性!$E$41:$P$64,COLUMNS(一级属性!$E$41:H$64),0)*(1+0.25*$D$36)+VLOOKUP($B55,宝石属性!$B$43:$M$66,COLUMNS(宝石属性!$B$43:E$66),0)*$D$39+VLOOKUP($B55,宝石属性!$B$43:$M$66,COLUMNS(宝石属性!$B$43:E$66),0)*$D$40+VLOOKUP($B55,职业被动!$B$6:$M$29,COLUMNS(职业被动!$B$6:E$29),0)*$D$41,2)</f>
        <v>34.619999999999997</v>
      </c>
      <c r="E55" s="373">
        <f>ROUND(SUM(G$25:G$34)+VLOOKUP($B55,一级属性!$E$41:$P$64,COLUMNS(一级属性!$E$41:I$64),0)*(1+0.25*$D$36)+VLOOKUP($B55,宝石属性!$B$43:$M$66,COLUMNS(宝石属性!$B$43:F$66),0)*$D$39+VLOOKUP($B55,宝石属性!$B$43:$M$66,COLUMNS(宝石属性!$B$43:F$66),0)*$D$40+VLOOKUP($B55,职业被动!$B$6:$M$29,COLUMNS(职业被动!$B$6:F$29),0)*$D$41,2)</f>
        <v>6.74</v>
      </c>
      <c r="F55" s="373">
        <f>ROUND(SUM(H$25:H$34)+VLOOKUP($B55,一级属性!$E$41:$P$64,COLUMNS(一级属性!$E$41:J$64),0)*(1+0.25*$D$36)+VLOOKUP($B55,宝石属性!$B$43:$M$66,COLUMNS(宝石属性!$B$43:G$66),0)*$D$39+VLOOKUP($B55,宝石属性!$B$43:$M$66,COLUMNS(宝石属性!$B$43:G$66),0)*$D$40+VLOOKUP($B55,职业被动!$B$6:$M$29,COLUMNS(职业被动!$B$6:G$29),0)*$D$41,2)</f>
        <v>7.27</v>
      </c>
      <c r="G55" s="373">
        <f>ROUND(SUM(I$25:I$34)+VLOOKUP($B55,一级属性!$E$41:$P$64,COLUMNS(一级属性!$E$41:K$64),0)*(1+0.25*$D$36)+VLOOKUP($B55,宝石属性!$B$43:$M$66,COLUMNS(宝石属性!$B$43:H$66),0)*$D$39+VLOOKUP($B55,宝石属性!$B$43:$M$66,COLUMNS(宝石属性!$B$43:H$66),0)*$D$40+VLOOKUP($B55,职业被动!$B$6:$M$29,COLUMNS(职业被动!$B$6:H$29),0)*$D$41,2)</f>
        <v>7.25</v>
      </c>
      <c r="H55" s="373">
        <f>ROUND(SUM(J$25:J$34)+VLOOKUP($B55,一级属性!$E$41:$P$64,COLUMNS(一级属性!$E$41:L$64),0)*(1+0.25*$D$36)+VLOOKUP($B55,宝石属性!$B$43:$M$66,COLUMNS(宝石属性!$B$43:I$66),0)*$D$39+VLOOKUP($B55,宝石属性!$B$43:$M$66,COLUMNS(宝石属性!$B$43:I$66),0)*$D$40+VLOOKUP($B55,职业被动!$B$6:$M$29,COLUMNS(职业被动!$B$6:I$29),0)*$D$41,2)</f>
        <v>8.7100000000000009</v>
      </c>
      <c r="I55" s="373">
        <f>ROUND(SUM(K$25:K$34)+VLOOKUP($B55,一级属性!$E$41:$P$64,COLUMNS(一级属性!$E$41:M$64),0)*(1+0.25*$D$36)+VLOOKUP($B55,宝石属性!$B$43:$M$66,COLUMNS(宝石属性!$B$43:J$66),0)*$D$39+VLOOKUP($B55,宝石属性!$B$43:$M$66,COLUMNS(宝石属性!$B$43:J$66),0)*$D$40+VLOOKUP($B55,职业被动!$B$6:$M$29,COLUMNS(职业被动!$B$6:J$29),0)*$D$41,2)</f>
        <v>5.96</v>
      </c>
      <c r="J55" s="373">
        <f>ROUND(SUM(L$25:L$34)+VLOOKUP($B55,一级属性!$E$41:$P$64,COLUMNS(一级属性!$E$41:N$64),0)*(1+0.25*$D$36)+VLOOKUP($B55,宝石属性!$B$43:$M$66,COLUMNS(宝石属性!$B$43:K$66),0)*$D$39+VLOOKUP($B55,宝石属性!$B$43:$M$66,COLUMNS(宝石属性!$B$43:K$66),0)*$D$40+VLOOKUP($B55,职业被动!$B$6:$M$29,COLUMNS(职业被动!$B$6:K$29),0)*$D$41,2)</f>
        <v>1.5</v>
      </c>
      <c r="K55" s="373">
        <f>ROUND(SUM(M$25:M$34)+VLOOKUP($B55,一级属性!$E$41:$P$64,COLUMNS(一级属性!$E$41:O$64),0)*(1+0.25*$D$36)+VLOOKUP($B55,宝石属性!$B$43:$M$66,COLUMNS(宝石属性!$B$43:L$66),0)*$D$39+VLOOKUP($B55,宝石属性!$B$43:$M$66,COLUMNS(宝石属性!$B$43:L$66),0)*$D$40+VLOOKUP($B55,职业被动!$B$6:$M$29,COLUMNS(职业被动!$B$6:L$29),0)*$D$41,2)</f>
        <v>10.3</v>
      </c>
      <c r="L55" s="373">
        <f>ROUND(SUM(N$25:N$34)+VLOOKUP($B55,一级属性!$E$41:$P$64,COLUMNS(一级属性!$E$41:P$64),0)*(1+0.25*$D$36)+VLOOKUP($B55,宝石属性!$B$43:$M$66,COLUMNS(宝石属性!$B$43:M$66),0)*$D$39+VLOOKUP($B55,宝石属性!$B$43:$M$66,COLUMNS(宝石属性!$B$43:M$66),0)*$D$40+VLOOKUP($B55,职业被动!$B$6:$M$29,COLUMNS(职业被动!$B$6:M$29),0)*$D$41,2)</f>
        <v>10.4</v>
      </c>
      <c r="P55" s="390" t="s">
        <v>1211</v>
      </c>
      <c r="Q55" s="391">
        <f>ROUND(SUM(S$25:S$34)+VLOOKUP($P55,一级属性!$E$41:$P$64,COLUMNS(一级属性!$E$41:G$64),0)*(1+0.25*$R$36)+VLOOKUP($P55,宝石属性!$B$43:$M$66,COLUMNS(宝石属性!$B$43:D$66),0)*$R$39+VLOOKUP($P55,宝石属性!$B$43:$M$66,COLUMNS(宝石属性!$B$43:D$66),0)*$R$40+VLOOKUP($P55,职业被动!$B$6:$M$29,COLUMNS(职业被动!$B$6:D$29),0)*$R$41,2)</f>
        <v>44.12</v>
      </c>
      <c r="R55" s="391">
        <f>ROUND(SUM(T$25:T$34)+VLOOKUP($P55,一级属性!$E$41:$P$64,COLUMNS(一级属性!$E$41:H$64),0)*(1+0.25*$R$36)+VLOOKUP($P55,宝石属性!$B$43:$M$66,COLUMNS(宝石属性!$B$43:E$66),0)*$R$39+VLOOKUP($P55,宝石属性!$B$43:$M$66,COLUMNS(宝石属性!$B$43:E$66),0)*$R$40+VLOOKUP($P55,职业被动!$B$6:$M$29,COLUMNS(职业被动!$B$6:E$29),0)*$R$41,2)</f>
        <v>37.19</v>
      </c>
      <c r="S55" s="391">
        <f>ROUND(SUM(U$25:U$34)+VLOOKUP($P55,一级属性!$E$41:$P$64,COLUMNS(一级属性!$E$41:I$64),0)*(1+0.25*$R$36)+VLOOKUP($P55,宝石属性!$B$43:$M$66,COLUMNS(宝石属性!$B$43:F$66),0)*$R$39+VLOOKUP($P55,宝石属性!$B$43:$M$66,COLUMNS(宝石属性!$B$43:F$66),0)*$R$40+VLOOKUP($P55,职业被动!$B$6:$M$29,COLUMNS(职业被动!$B$6:F$29),0)*$R$41,2)</f>
        <v>7.56</v>
      </c>
      <c r="T55" s="391">
        <f>ROUND(SUM(V$25:V$34)+VLOOKUP($P55,一级属性!$E$41:$P$64,COLUMNS(一级属性!$E$41:J$64),0)*(1+0.25*$R$36)+VLOOKUP($P55,宝石属性!$B$43:$M$66,COLUMNS(宝石属性!$B$43:G$66),0)*$R$39+VLOOKUP($P55,宝石属性!$B$43:$M$66,COLUMNS(宝石属性!$B$43:G$66),0)*$R$40+VLOOKUP($P55,职业被动!$B$6:$M$29,COLUMNS(职业被动!$B$6:G$29),0)*$R$41,2)</f>
        <v>8.16</v>
      </c>
      <c r="U55" s="391">
        <f>ROUND(SUM(W$25:W$34)+VLOOKUP($P55,一级属性!$E$41:$P$64,COLUMNS(一级属性!$E$41:K$64),0)*(1+0.25*$R$36)+VLOOKUP($P55,宝石属性!$B$43:$M$66,COLUMNS(宝石属性!$B$43:H$66),0)*$R$39+VLOOKUP($P55,宝石属性!$B$43:$M$66,COLUMNS(宝石属性!$B$43:H$66),0)*$R$40+VLOOKUP($P55,职业被动!$B$6:$M$29,COLUMNS(职业被动!$B$6:H$29),0)*$R$41,2)</f>
        <v>7.81</v>
      </c>
      <c r="V55" s="391">
        <f>ROUND(SUM(X$25:X$34)+VLOOKUP($P55,一级属性!$E$41:$P$64,COLUMNS(一级属性!$E$41:L$64),0)*(1+0.25*$R$36)+VLOOKUP($P55,宝石属性!$B$43:$M$66,COLUMNS(宝石属性!$B$43:I$66),0)*$R$39+VLOOKUP($P55,宝石属性!$B$43:$M$66,COLUMNS(宝石属性!$B$43:I$66),0)*$R$40+VLOOKUP($P55,职业被动!$B$6:$M$29,COLUMNS(职业被动!$B$6:I$29),0)*$R$41,2)</f>
        <v>9.44</v>
      </c>
      <c r="W55" s="391">
        <f>ROUND(SUM(Y$25:Y$34)+VLOOKUP($P55,一级属性!$E$41:$P$64,COLUMNS(一级属性!$E$41:M$64),0)*(1+0.25*$R$36)+VLOOKUP($P55,宝石属性!$B$43:$M$66,COLUMNS(宝石属性!$B$43:J$66),0)*$R$39+VLOOKUP($P55,宝石属性!$B$43:$M$66,COLUMNS(宝石属性!$B$43:J$66),0)*$R$40+VLOOKUP($P55,职业被动!$B$6:$M$29,COLUMNS(职业被动!$B$6:J$29),0)*$R$41,2)</f>
        <v>6.57</v>
      </c>
      <c r="X55" s="391">
        <f>ROUND(SUM(Z$25:Z$34)+VLOOKUP($P55,一级属性!$E$41:$P$64,COLUMNS(一级属性!$E$41:N$64),0)*(1+0.25*$R$36)+VLOOKUP($P55,宝石属性!$B$43:$M$66,COLUMNS(宝石属性!$B$43:K$66),0)*$R$39+VLOOKUP($P55,宝石属性!$B$43:$M$66,COLUMNS(宝石属性!$B$43:K$66),0)*$R$40+VLOOKUP($P55,职业被动!$B$6:$M$29,COLUMNS(职业被动!$B$6:K$29),0)*$R$41,2)</f>
        <v>1.95</v>
      </c>
      <c r="Y55" s="391">
        <f>ROUND(SUM(AA$25:AA$34)+VLOOKUP($P55,一级属性!$E$41:$P$64,COLUMNS(一级属性!$E$41:O$64),0)*(1+0.25*$R$36)+VLOOKUP($P55,宝石属性!$B$43:$M$66,COLUMNS(宝石属性!$B$43:L$66),0)*$R$39+VLOOKUP($P55,宝石属性!$B$43:$M$66,COLUMNS(宝石属性!$B$43:L$66),0)*$R$40+VLOOKUP($P55,职业被动!$B$6:$M$29,COLUMNS(职业被动!$B$6:L$29),0)*$R$41,2)</f>
        <v>10.42</v>
      </c>
      <c r="Z55" s="391">
        <f>ROUND(SUM(AB$25:AB$34)+VLOOKUP($P55,一级属性!$E$41:$P$64,COLUMNS(一级属性!$E$41:P$64),0)*(1+0.25*$R$36)+VLOOKUP($P55,宝石属性!$B$43:$M$66,COLUMNS(宝石属性!$B$43:M$66),0)*$R$39+VLOOKUP($P55,宝石属性!$B$43:$M$66,COLUMNS(宝石属性!$B$43:M$66),0)*$R$40+VLOOKUP($P55,职业被动!$B$6:$M$29,COLUMNS(职业被动!$B$6:M$29),0)*$R$41,2)</f>
        <v>10.56</v>
      </c>
    </row>
    <row r="57" spans="2:28">
      <c r="B57" s="382" t="s">
        <v>1149</v>
      </c>
      <c r="C57" s="144"/>
      <c r="D57" s="21"/>
      <c r="E57" s="40" t="s">
        <v>32</v>
      </c>
      <c r="F57" s="40" t="s">
        <v>10</v>
      </c>
      <c r="G57" s="41" t="s">
        <v>4</v>
      </c>
      <c r="H57" s="40" t="s">
        <v>5</v>
      </c>
      <c r="I57" s="41" t="s">
        <v>21</v>
      </c>
      <c r="J57" s="40" t="s">
        <v>7</v>
      </c>
      <c r="K57" s="40" t="s">
        <v>8</v>
      </c>
      <c r="L57" s="41" t="s">
        <v>13</v>
      </c>
      <c r="M57" s="41" t="s">
        <v>12</v>
      </c>
      <c r="N57" s="40" t="s">
        <v>14</v>
      </c>
      <c r="O57" s="20"/>
      <c r="P57" s="399" t="s">
        <v>1150</v>
      </c>
      <c r="R57" s="21"/>
      <c r="S57" s="40" t="s">
        <v>32</v>
      </c>
      <c r="T57" s="40" t="s">
        <v>10</v>
      </c>
      <c r="U57" s="41" t="s">
        <v>4</v>
      </c>
      <c r="V57" s="40" t="s">
        <v>5</v>
      </c>
      <c r="W57" s="41" t="s">
        <v>21</v>
      </c>
      <c r="X57" s="40" t="s">
        <v>7</v>
      </c>
      <c r="Y57" s="40" t="s">
        <v>8</v>
      </c>
      <c r="Z57" s="41" t="s">
        <v>13</v>
      </c>
      <c r="AA57" s="41" t="s">
        <v>12</v>
      </c>
      <c r="AB57" s="40" t="s">
        <v>14</v>
      </c>
    </row>
    <row r="58" spans="2:28">
      <c r="B58" s="500" t="s">
        <v>53</v>
      </c>
      <c r="C58" s="288" t="s">
        <v>61</v>
      </c>
      <c r="D58" s="289">
        <v>0.9</v>
      </c>
      <c r="E58" s="144">
        <f>ROUND(属性投放!E36*$D58,2)</f>
        <v>14.76</v>
      </c>
      <c r="F58" s="144">
        <f>ROUND(属性投放!F36*$D58,2)</f>
        <v>7.38</v>
      </c>
      <c r="G58" s="144">
        <f>ROUND(属性投放!G36*$D58,2)</f>
        <v>7.38</v>
      </c>
      <c r="H58" s="144">
        <f>ROUND(属性投放!H36*$D58,2)</f>
        <v>3.69</v>
      </c>
      <c r="I58" s="144">
        <f>ROUND(属性投放!I36*$D58,2)</f>
        <v>3.69</v>
      </c>
      <c r="J58" s="144">
        <f>ROUND(属性投放!J36*$D58,2)</f>
        <v>2.16</v>
      </c>
      <c r="K58" s="383">
        <f>ROUND(属性投放!K36*0.8,2)</f>
        <v>1.04</v>
      </c>
      <c r="L58" s="383">
        <f>ROUND(属性投放!L36*0.8,2)</f>
        <v>2.4</v>
      </c>
      <c r="M58" s="144">
        <f>ROUND(属性投放!M36*$D58,2)</f>
        <v>0</v>
      </c>
      <c r="N58" s="144">
        <f>ROUND(属性投放!N36*$D58,2)</f>
        <v>0</v>
      </c>
      <c r="O58" s="20"/>
      <c r="P58" s="500" t="s">
        <v>53</v>
      </c>
      <c r="Q58" s="288" t="s">
        <v>61</v>
      </c>
      <c r="R58" s="289">
        <v>1</v>
      </c>
      <c r="S58" s="144">
        <f>ROUND(属性投放!E36*$R58,2)</f>
        <v>16.399999999999999</v>
      </c>
      <c r="T58" s="144">
        <f>ROUND(属性投放!F36*$R58,2)</f>
        <v>8.1999999999999993</v>
      </c>
      <c r="U58" s="144">
        <f>ROUND(属性投放!G36*$R58,2)</f>
        <v>8.1999999999999993</v>
      </c>
      <c r="V58" s="144">
        <f>ROUND(属性投放!H36*$R58,2)</f>
        <v>4.0999999999999996</v>
      </c>
      <c r="W58" s="144">
        <f>ROUND(属性投放!I36*$R58,2)</f>
        <v>4.0999999999999996</v>
      </c>
      <c r="X58" s="144">
        <f>ROUND(属性投放!J36*$R58,2)</f>
        <v>2.4</v>
      </c>
      <c r="Y58" s="383">
        <f>ROUND(属性投放!K36*1,2)</f>
        <v>1.3</v>
      </c>
      <c r="Z58" s="383">
        <f>ROUND(属性投放!L36*1,2)</f>
        <v>3</v>
      </c>
      <c r="AA58" s="144">
        <f>ROUND(属性投放!M36*$R58,2)</f>
        <v>0</v>
      </c>
      <c r="AB58" s="144">
        <f>ROUND(属性投放!N36*$R58,2)</f>
        <v>0</v>
      </c>
    </row>
    <row r="59" spans="2:28">
      <c r="B59" s="500"/>
      <c r="C59" s="288" t="s">
        <v>313</v>
      </c>
      <c r="D59" s="289">
        <v>0.9</v>
      </c>
      <c r="E59" s="144">
        <f>ROUND(属性投放!E37*$D59,2)</f>
        <v>9</v>
      </c>
      <c r="F59" s="144">
        <f>ROUND(属性投放!F37*$D59,2)</f>
        <v>9</v>
      </c>
      <c r="G59" s="144">
        <f>ROUND(属性投放!G37*$D59,2)</f>
        <v>0</v>
      </c>
      <c r="H59" s="144">
        <f>ROUND(属性投放!H37*$D59,2)</f>
        <v>0</v>
      </c>
      <c r="I59" s="144">
        <f>ROUND(属性投放!I37*$D59,2)</f>
        <v>0</v>
      </c>
      <c r="J59" s="144">
        <f>ROUND(属性投放!J37*$D59,2)</f>
        <v>0</v>
      </c>
      <c r="K59" s="383">
        <f>ROUND(属性投放!K37*0.8,2)</f>
        <v>0</v>
      </c>
      <c r="L59" s="383">
        <f>ROUND(属性投放!L37*0.8,2)</f>
        <v>0</v>
      </c>
      <c r="M59" s="144">
        <f>ROUND(属性投放!M37*$D59,2)</f>
        <v>0</v>
      </c>
      <c r="N59" s="144">
        <f>ROUND(属性投放!N37*$D59,2)</f>
        <v>0</v>
      </c>
      <c r="O59" s="20"/>
      <c r="P59" s="500"/>
      <c r="Q59" s="288" t="s">
        <v>313</v>
      </c>
      <c r="R59" s="289">
        <v>1</v>
      </c>
      <c r="S59" s="144">
        <f>ROUND(属性投放!E37*$R59,2)</f>
        <v>10</v>
      </c>
      <c r="T59" s="144">
        <f>ROUND(属性投放!F37*$R59,2)</f>
        <v>10</v>
      </c>
      <c r="U59" s="144">
        <f>ROUND(属性投放!G37*$R59,2)</f>
        <v>0</v>
      </c>
      <c r="V59" s="144">
        <f>ROUND(属性投放!H37*$R59,2)</f>
        <v>0</v>
      </c>
      <c r="W59" s="144">
        <f>ROUND(属性投放!I37*$R59,2)</f>
        <v>0</v>
      </c>
      <c r="X59" s="144">
        <f>ROUND(属性投放!J37*$R59,2)</f>
        <v>0</v>
      </c>
      <c r="Y59" s="383">
        <f>ROUND(属性投放!K37*1,2)</f>
        <v>0</v>
      </c>
      <c r="Z59" s="383">
        <f>ROUND(属性投放!L37*1,2)</f>
        <v>0</v>
      </c>
      <c r="AA59" s="144">
        <f>ROUND(属性投放!M37*$R59,2)</f>
        <v>0</v>
      </c>
      <c r="AB59" s="144">
        <f>ROUND(属性投放!N37*$R59,2)</f>
        <v>0</v>
      </c>
    </row>
    <row r="60" spans="2:28">
      <c r="B60" s="500"/>
      <c r="C60" s="288" t="s">
        <v>1068</v>
      </c>
      <c r="D60" s="289">
        <v>0.4</v>
      </c>
      <c r="E60" s="144">
        <f>ROUND(属性投放!E38*$D60,2)</f>
        <v>2</v>
      </c>
      <c r="F60" s="144">
        <f>ROUND(属性投放!F38*$D60,2)</f>
        <v>0</v>
      </c>
      <c r="G60" s="144">
        <f>ROUND(属性投放!G38*$D60,2)</f>
        <v>0.4</v>
      </c>
      <c r="H60" s="144">
        <f>ROUND(属性投放!H38*$D60,2)</f>
        <v>0.4</v>
      </c>
      <c r="I60" s="144">
        <f>ROUND(属性投放!I38*$D60,2)</f>
        <v>0.4</v>
      </c>
      <c r="J60" s="144">
        <f>ROUND(属性投放!J38*$D60,2)</f>
        <v>0.4</v>
      </c>
      <c r="K60" s="144">
        <f>ROUND(属性投放!K38*$D60,2)</f>
        <v>0.2</v>
      </c>
      <c r="L60" s="144">
        <f>ROUND(属性投放!L38*$D60,2)</f>
        <v>0.2</v>
      </c>
      <c r="M60" s="144">
        <f>ROUND(属性投放!M38*$D60,2)</f>
        <v>0.12</v>
      </c>
      <c r="N60" s="144">
        <f>ROUND(属性投放!N38*$D60,2)</f>
        <v>0.12</v>
      </c>
      <c r="O60" s="20"/>
      <c r="P60" s="500"/>
      <c r="Q60" s="288" t="s">
        <v>1068</v>
      </c>
      <c r="R60" s="289">
        <v>0.8</v>
      </c>
      <c r="S60" s="144">
        <f>ROUND(属性投放!E38*$R60,2)</f>
        <v>4</v>
      </c>
      <c r="T60" s="144">
        <f>ROUND(属性投放!F38*$R60,2)</f>
        <v>0</v>
      </c>
      <c r="U60" s="144">
        <f>ROUND(属性投放!G38*$R60,2)</f>
        <v>0.8</v>
      </c>
      <c r="V60" s="144">
        <f>ROUND(属性投放!H38*$R60,2)</f>
        <v>0.8</v>
      </c>
      <c r="W60" s="144">
        <f>ROUND(属性投放!I38*$R60,2)</f>
        <v>0.8</v>
      </c>
      <c r="X60" s="144">
        <f>ROUND(属性投放!J38*$R60,2)</f>
        <v>0.8</v>
      </c>
      <c r="Y60" s="144">
        <f>ROUND(属性投放!K38*$R60,2)</f>
        <v>0.4</v>
      </c>
      <c r="Z60" s="144">
        <f>ROUND(属性投放!L38*$R60,2)</f>
        <v>0.4</v>
      </c>
      <c r="AA60" s="144">
        <f>ROUND(属性投放!M38*$R60,2)</f>
        <v>0.24</v>
      </c>
      <c r="AB60" s="144">
        <f>ROUND(属性投放!N38*$R60,2)</f>
        <v>0.24</v>
      </c>
    </row>
    <row r="61" spans="2:28">
      <c r="B61" s="500"/>
      <c r="C61" s="288"/>
      <c r="D61" s="289"/>
      <c r="E61" s="144">
        <f>ROUND(属性投放!E39*$D61,2)</f>
        <v>0</v>
      </c>
      <c r="F61" s="144">
        <f>ROUND(属性投放!F39*$D61,2)</f>
        <v>0</v>
      </c>
      <c r="G61" s="144">
        <f>ROUND(属性投放!G39*$D61,2)</f>
        <v>0</v>
      </c>
      <c r="H61" s="144">
        <f>ROUND(属性投放!H39*$D61,2)</f>
        <v>0</v>
      </c>
      <c r="I61" s="144">
        <f>ROUND(属性投放!I39*$D61,2)</f>
        <v>0</v>
      </c>
      <c r="J61" s="144">
        <f>ROUND(属性投放!J39*$D61,2)</f>
        <v>0</v>
      </c>
      <c r="K61" s="144">
        <f>ROUND(属性投放!K39*$D61,2)</f>
        <v>0</v>
      </c>
      <c r="L61" s="144">
        <f>ROUND(属性投放!L39*$D61,2)</f>
        <v>0</v>
      </c>
      <c r="M61" s="144">
        <f>ROUND(属性投放!M39*$D61,2)</f>
        <v>0</v>
      </c>
      <c r="N61" s="144">
        <f>ROUND(属性投放!N39*$D61,2)</f>
        <v>0</v>
      </c>
      <c r="O61" s="20"/>
      <c r="P61" s="500"/>
      <c r="Q61" s="288"/>
      <c r="R61" s="289"/>
      <c r="S61" s="144">
        <f>ROUND(属性投放!E39*$R61,2)</f>
        <v>0</v>
      </c>
      <c r="T61" s="144">
        <f>ROUND(属性投放!F39*$R61,2)</f>
        <v>0</v>
      </c>
      <c r="U61" s="144">
        <f>ROUND(属性投放!G39*$R61,2)</f>
        <v>0</v>
      </c>
      <c r="V61" s="144">
        <f>ROUND(属性投放!H39*$R61,2)</f>
        <v>0</v>
      </c>
      <c r="W61" s="144">
        <f>ROUND(属性投放!I39*$R61,2)</f>
        <v>0</v>
      </c>
      <c r="X61" s="144">
        <f>ROUND(属性投放!J39*$R61,2)</f>
        <v>0</v>
      </c>
      <c r="Y61" s="144">
        <f>ROUND(属性投放!K39*$R61,2)</f>
        <v>0</v>
      </c>
      <c r="Z61" s="144">
        <f>ROUND(属性投放!L39*$R61,2)</f>
        <v>0</v>
      </c>
      <c r="AA61" s="144">
        <f>ROUND(属性投放!M39*$R61,2)</f>
        <v>0</v>
      </c>
      <c r="AB61" s="144">
        <f>ROUND(属性投放!N39*$R61,2)</f>
        <v>0</v>
      </c>
    </row>
    <row r="62" spans="2:28">
      <c r="B62" s="500"/>
      <c r="C62" s="288"/>
      <c r="D62" s="289"/>
      <c r="E62" s="144">
        <f>ROUND(属性投放!E40*$D62,2)</f>
        <v>0</v>
      </c>
      <c r="F62" s="144">
        <f>ROUND(属性投放!F40*$D62,2)</f>
        <v>0</v>
      </c>
      <c r="G62" s="144">
        <f>ROUND(属性投放!G40*$D62,2)</f>
        <v>0</v>
      </c>
      <c r="H62" s="144">
        <f>ROUND(属性投放!H40*$D62,2)</f>
        <v>0</v>
      </c>
      <c r="I62" s="144">
        <f>ROUND(属性投放!I40*$D62,2)</f>
        <v>0</v>
      </c>
      <c r="J62" s="144">
        <f>ROUND(属性投放!J40*$D62,2)</f>
        <v>0</v>
      </c>
      <c r="K62" s="144">
        <f>ROUND(属性投放!K40*$D62,2)</f>
        <v>0</v>
      </c>
      <c r="L62" s="144">
        <f>ROUND(属性投放!L40*$D62,2)</f>
        <v>0</v>
      </c>
      <c r="M62" s="144">
        <f>ROUND(属性投放!M40*$D62,2)</f>
        <v>0</v>
      </c>
      <c r="N62" s="144">
        <f>ROUND(属性投放!N40*$D62,2)</f>
        <v>0</v>
      </c>
      <c r="O62" s="20"/>
      <c r="P62" s="500"/>
      <c r="Q62" s="288"/>
      <c r="R62" s="289"/>
      <c r="S62" s="144">
        <f>ROUND(属性投放!E40*$R62,2)</f>
        <v>0</v>
      </c>
      <c r="T62" s="144">
        <f>ROUND(属性投放!F40*$R62,2)</f>
        <v>0</v>
      </c>
      <c r="U62" s="144">
        <f>ROUND(属性投放!G40*$R62,2)</f>
        <v>0</v>
      </c>
      <c r="V62" s="144">
        <f>ROUND(属性投放!H40*$R62,2)</f>
        <v>0</v>
      </c>
      <c r="W62" s="144">
        <f>ROUND(属性投放!I40*$R62,2)</f>
        <v>0</v>
      </c>
      <c r="X62" s="144">
        <f>ROUND(属性投放!J40*$R62,2)</f>
        <v>0</v>
      </c>
      <c r="Y62" s="144">
        <f>ROUND(属性投放!K40*$R62,2)</f>
        <v>0</v>
      </c>
      <c r="Z62" s="144">
        <f>ROUND(属性投放!L40*$R62,2)</f>
        <v>0</v>
      </c>
      <c r="AA62" s="144">
        <f>ROUND(属性投放!M40*$R62,2)</f>
        <v>0</v>
      </c>
      <c r="AB62" s="144">
        <f>ROUND(属性投放!N40*$R62,2)</f>
        <v>0</v>
      </c>
    </row>
    <row r="63" spans="2:28">
      <c r="B63" s="500"/>
      <c r="C63" s="288"/>
      <c r="D63" s="289"/>
      <c r="E63" s="144">
        <f>ROUND(属性投放!E41*$D63,2)</f>
        <v>0</v>
      </c>
      <c r="F63" s="144">
        <f>ROUND(属性投放!F41*$D63,2)</f>
        <v>0</v>
      </c>
      <c r="G63" s="144">
        <f>ROUND(属性投放!G41*$D63,2)</f>
        <v>0</v>
      </c>
      <c r="H63" s="144">
        <f>ROUND(属性投放!H41*$D63,2)</f>
        <v>0</v>
      </c>
      <c r="I63" s="144">
        <f>ROUND(属性投放!I41*$D63,2)</f>
        <v>0</v>
      </c>
      <c r="J63" s="144">
        <f>ROUND(属性投放!J41*$D63,2)</f>
        <v>0</v>
      </c>
      <c r="K63" s="144">
        <f>ROUND(属性投放!K41*$D63,2)</f>
        <v>0</v>
      </c>
      <c r="L63" s="144">
        <f>ROUND(属性投放!L41*$D63,2)</f>
        <v>0</v>
      </c>
      <c r="M63" s="144">
        <f>ROUND(属性投放!M41*$D63,2)</f>
        <v>0</v>
      </c>
      <c r="N63" s="144">
        <f>ROUND(属性投放!N41*$D63,2)</f>
        <v>0</v>
      </c>
      <c r="O63" s="20"/>
      <c r="P63" s="500"/>
      <c r="Q63" s="288"/>
      <c r="R63" s="289"/>
      <c r="S63" s="144">
        <f>ROUND(属性投放!E41*$R63,2)</f>
        <v>0</v>
      </c>
      <c r="T63" s="144">
        <f>ROUND(属性投放!F41*$R63,2)</f>
        <v>0</v>
      </c>
      <c r="U63" s="144">
        <f>ROUND(属性投放!G41*$R63,2)</f>
        <v>0</v>
      </c>
      <c r="V63" s="144">
        <f>ROUND(属性投放!H41*$R63,2)</f>
        <v>0</v>
      </c>
      <c r="W63" s="144">
        <f>ROUND(属性投放!I41*$R63,2)</f>
        <v>0</v>
      </c>
      <c r="X63" s="144">
        <f>ROUND(属性投放!J41*$R63,2)</f>
        <v>0</v>
      </c>
      <c r="Y63" s="144">
        <f>ROUND(属性投放!K41*$R63,2)</f>
        <v>0</v>
      </c>
      <c r="Z63" s="144">
        <f>ROUND(属性投放!L41*$R63,2)</f>
        <v>0</v>
      </c>
      <c r="AA63" s="144">
        <f>ROUND(属性投放!M41*$R63,2)</f>
        <v>0</v>
      </c>
      <c r="AB63" s="144">
        <f>ROUND(属性投放!N41*$R63,2)</f>
        <v>0</v>
      </c>
    </row>
    <row r="64" spans="2:28">
      <c r="B64" s="500"/>
      <c r="C64" s="288"/>
      <c r="D64" s="289"/>
      <c r="E64" s="144">
        <f>ROUND(属性投放!E42*$D64,2)</f>
        <v>0</v>
      </c>
      <c r="F64" s="144">
        <f>ROUND(属性投放!F42*$D64,2)</f>
        <v>0</v>
      </c>
      <c r="G64" s="144">
        <f>ROUND(属性投放!G42*$D64,2)</f>
        <v>0</v>
      </c>
      <c r="H64" s="144">
        <f>ROUND(属性投放!H42*$D64,2)</f>
        <v>0</v>
      </c>
      <c r="I64" s="144">
        <f>ROUND(属性投放!I42*$D64,2)</f>
        <v>0</v>
      </c>
      <c r="J64" s="144">
        <f>ROUND(属性投放!J42*$D64,2)</f>
        <v>0</v>
      </c>
      <c r="K64" s="144">
        <f>ROUND(属性投放!K42*$D64,2)</f>
        <v>0</v>
      </c>
      <c r="L64" s="144">
        <f>ROUND(属性投放!L42*$D64,2)</f>
        <v>0</v>
      </c>
      <c r="M64" s="144">
        <f>ROUND(属性投放!M42*$D64,2)</f>
        <v>0</v>
      </c>
      <c r="N64" s="144">
        <f>ROUND(属性投放!N42*$D64,2)</f>
        <v>0</v>
      </c>
      <c r="O64" s="20"/>
      <c r="P64" s="500"/>
      <c r="Q64" s="288"/>
      <c r="R64" s="289"/>
      <c r="S64" s="144">
        <f>ROUND(属性投放!E42*$R64,2)</f>
        <v>0</v>
      </c>
      <c r="T64" s="144">
        <f>ROUND(属性投放!F42*$R64,2)</f>
        <v>0</v>
      </c>
      <c r="U64" s="144">
        <f>ROUND(属性投放!G42*$R64,2)</f>
        <v>0</v>
      </c>
      <c r="V64" s="144">
        <f>ROUND(属性投放!H42*$R64,2)</f>
        <v>0</v>
      </c>
      <c r="W64" s="144">
        <f>ROUND(属性投放!I42*$R64,2)</f>
        <v>0</v>
      </c>
      <c r="X64" s="144">
        <f>ROUND(属性投放!J42*$R64,2)</f>
        <v>0</v>
      </c>
      <c r="Y64" s="144">
        <f>ROUND(属性投放!K42*$R64,2)</f>
        <v>0</v>
      </c>
      <c r="Z64" s="144">
        <f>ROUND(属性投放!L42*$R64,2)</f>
        <v>0</v>
      </c>
      <c r="AA64" s="144">
        <f>ROUND(属性投放!M42*$R64,2)</f>
        <v>0</v>
      </c>
      <c r="AB64" s="144">
        <f>ROUND(属性投放!N42*$R64,2)</f>
        <v>0</v>
      </c>
    </row>
    <row r="65" spans="2:28">
      <c r="B65" s="500"/>
      <c r="C65" s="288"/>
      <c r="D65" s="289"/>
      <c r="E65" s="144">
        <f>ROUND(属性投放!E43*$D65,2)</f>
        <v>0</v>
      </c>
      <c r="F65" s="144">
        <f>ROUND(属性投放!F43*$D65,2)</f>
        <v>0</v>
      </c>
      <c r="G65" s="144">
        <f>ROUND(属性投放!G43*$D65,2)</f>
        <v>0</v>
      </c>
      <c r="H65" s="144">
        <f>ROUND(属性投放!H43*$D65,2)</f>
        <v>0</v>
      </c>
      <c r="I65" s="144">
        <f>ROUND(属性投放!I43*$D65,2)</f>
        <v>0</v>
      </c>
      <c r="J65" s="144">
        <f>ROUND(属性投放!J43*$D65,2)</f>
        <v>0</v>
      </c>
      <c r="K65" s="144">
        <f>ROUND(属性投放!K43*$D65,2)</f>
        <v>0</v>
      </c>
      <c r="L65" s="144">
        <f>ROUND(属性投放!L43*$D65,2)</f>
        <v>0</v>
      </c>
      <c r="M65" s="144">
        <f>ROUND(属性投放!M43*$D65,2)</f>
        <v>0</v>
      </c>
      <c r="N65" s="144">
        <f>ROUND(属性投放!N43*$D65,2)</f>
        <v>0</v>
      </c>
      <c r="O65" s="20"/>
      <c r="P65" s="500"/>
      <c r="Q65" s="288"/>
      <c r="R65" s="289"/>
      <c r="S65" s="144">
        <f>ROUND(属性投放!E43*$R65,2)</f>
        <v>0</v>
      </c>
      <c r="T65" s="144">
        <f>ROUND(属性投放!F43*$R65,2)</f>
        <v>0</v>
      </c>
      <c r="U65" s="144">
        <f>ROUND(属性投放!G43*$R65,2)</f>
        <v>0</v>
      </c>
      <c r="V65" s="144">
        <f>ROUND(属性投放!H43*$R65,2)</f>
        <v>0</v>
      </c>
      <c r="W65" s="144">
        <f>ROUND(属性投放!I43*$R65,2)</f>
        <v>0</v>
      </c>
      <c r="X65" s="144">
        <f>ROUND(属性投放!J43*$R65,2)</f>
        <v>0</v>
      </c>
      <c r="Y65" s="144">
        <f>ROUND(属性投放!K43*$R65,2)</f>
        <v>0</v>
      </c>
      <c r="Z65" s="144">
        <f>ROUND(属性投放!L43*$R65,2)</f>
        <v>0</v>
      </c>
      <c r="AA65" s="144">
        <f>ROUND(属性投放!M43*$R65,2)</f>
        <v>0</v>
      </c>
      <c r="AB65" s="144">
        <f>ROUND(属性投放!N43*$R65,2)</f>
        <v>0</v>
      </c>
    </row>
    <row r="66" spans="2:28">
      <c r="B66" s="500"/>
      <c r="C66" s="288"/>
      <c r="D66" s="289"/>
      <c r="E66" s="144">
        <f>ROUND(属性投放!E44*$D66,2)</f>
        <v>0</v>
      </c>
      <c r="F66" s="144">
        <f>ROUND(属性投放!F44*$D66,2)</f>
        <v>0</v>
      </c>
      <c r="G66" s="144">
        <f>ROUND(属性投放!G44*$D66,2)</f>
        <v>0</v>
      </c>
      <c r="H66" s="144">
        <f>ROUND(属性投放!H44*$D66,2)</f>
        <v>0</v>
      </c>
      <c r="I66" s="144">
        <f>ROUND(属性投放!I44*$D66,2)</f>
        <v>0</v>
      </c>
      <c r="J66" s="144">
        <f>ROUND(属性投放!J44*$D66,2)</f>
        <v>0</v>
      </c>
      <c r="K66" s="144">
        <f>ROUND(属性投放!K44*$D66,2)</f>
        <v>0</v>
      </c>
      <c r="L66" s="144">
        <f>ROUND(属性投放!L44*$D66,2)</f>
        <v>0</v>
      </c>
      <c r="M66" s="144">
        <f>ROUND(属性投放!M44*$D66,2)</f>
        <v>0</v>
      </c>
      <c r="N66" s="144">
        <f>ROUND(属性投放!N44*$D66,2)</f>
        <v>0</v>
      </c>
      <c r="O66" s="20"/>
      <c r="P66" s="500"/>
      <c r="Q66" s="288"/>
      <c r="R66" s="289"/>
      <c r="S66" s="144">
        <f>ROUND(属性投放!E44*$R66,2)</f>
        <v>0</v>
      </c>
      <c r="T66" s="144">
        <f>ROUND(属性投放!F44*$R66,2)</f>
        <v>0</v>
      </c>
      <c r="U66" s="144">
        <f>ROUND(属性投放!G44*$R66,2)</f>
        <v>0</v>
      </c>
      <c r="V66" s="144">
        <f>ROUND(属性投放!H44*$R66,2)</f>
        <v>0</v>
      </c>
      <c r="W66" s="144">
        <f>ROUND(属性投放!I44*$R66,2)</f>
        <v>0</v>
      </c>
      <c r="X66" s="144">
        <f>ROUND(属性投放!J44*$R66,2)</f>
        <v>0</v>
      </c>
      <c r="Y66" s="144">
        <f>ROUND(属性投放!K44*$R66,2)</f>
        <v>0</v>
      </c>
      <c r="Z66" s="144">
        <f>ROUND(属性投放!L44*$R66,2)</f>
        <v>0</v>
      </c>
      <c r="AA66" s="144">
        <f>ROUND(属性投放!M44*$R66,2)</f>
        <v>0</v>
      </c>
      <c r="AB66" s="144">
        <f>ROUND(属性投放!N44*$R66,2)</f>
        <v>0</v>
      </c>
    </row>
    <row r="67" spans="2:28">
      <c r="B67" s="501" t="s">
        <v>62</v>
      </c>
      <c r="C67" s="290" t="s">
        <v>67</v>
      </c>
      <c r="D67" s="289">
        <v>1</v>
      </c>
      <c r="E67" s="144">
        <f>ROUND(属性投放!E45*$D67,2)</f>
        <v>8</v>
      </c>
      <c r="F67" s="144">
        <f>ROUND(属性投放!F45*$D67,2)</f>
        <v>5</v>
      </c>
      <c r="G67" s="144">
        <f>ROUND(属性投放!G45*$D67,2)</f>
        <v>1</v>
      </c>
      <c r="H67" s="144">
        <f>ROUND(属性投放!H45*$D67,2)</f>
        <v>2.2000000000000002</v>
      </c>
      <c r="I67" s="144">
        <f>ROUND(属性投放!I45*$D67,2)</f>
        <v>1</v>
      </c>
      <c r="J67" s="144">
        <f>ROUND(属性投放!J45*$D67,2)</f>
        <v>2.4</v>
      </c>
      <c r="K67" s="144">
        <f>ROUND(属性投放!K45*$D67,2)</f>
        <v>2.1</v>
      </c>
      <c r="L67" s="144">
        <f>ROUND(属性投放!L45*$D67,2)</f>
        <v>0</v>
      </c>
      <c r="M67" s="144">
        <f>ROUND(属性投放!M45*$D67,2)</f>
        <v>0</v>
      </c>
      <c r="N67" s="144">
        <f>ROUND(属性投放!N45*$D67,2)</f>
        <v>0</v>
      </c>
      <c r="O67" s="20"/>
      <c r="P67" s="501" t="s">
        <v>62</v>
      </c>
      <c r="Q67" s="290" t="s">
        <v>67</v>
      </c>
      <c r="R67" s="289">
        <v>1</v>
      </c>
      <c r="S67" s="144">
        <f>ROUND(属性投放!E45*$R67,2)</f>
        <v>8</v>
      </c>
      <c r="T67" s="144">
        <f>ROUND(属性投放!F45*$R67,2)</f>
        <v>5</v>
      </c>
      <c r="U67" s="144">
        <f>ROUND(属性投放!G45*$R67,2)</f>
        <v>1</v>
      </c>
      <c r="V67" s="144">
        <f>ROUND(属性投放!H45*$R67,2)</f>
        <v>2.2000000000000002</v>
      </c>
      <c r="W67" s="144">
        <f>ROUND(属性投放!I45*$R67,2)</f>
        <v>1</v>
      </c>
      <c r="X67" s="144">
        <f>ROUND(属性投放!J45*$R67,2)</f>
        <v>2.4</v>
      </c>
      <c r="Y67" s="144">
        <f>ROUND(属性投放!K45*$R67,2)</f>
        <v>2.1</v>
      </c>
      <c r="Z67" s="144">
        <f>ROUND(属性投放!L45*$R67,2)</f>
        <v>0</v>
      </c>
      <c r="AA67" s="144">
        <f>ROUND(属性投放!M45*$R67,2)</f>
        <v>0</v>
      </c>
      <c r="AB67" s="144">
        <f>ROUND(属性投放!N45*$R67,2)</f>
        <v>0</v>
      </c>
    </row>
    <row r="68" spans="2:28">
      <c r="B68" s="502"/>
      <c r="C68" s="288" t="s">
        <v>68</v>
      </c>
      <c r="D68" s="289">
        <v>1</v>
      </c>
      <c r="E68" s="144">
        <f>ROUND(属性投放!E46*$D68,2)</f>
        <v>8</v>
      </c>
      <c r="F68" s="144">
        <f>ROUND(属性投放!F46*$D68,2)</f>
        <v>20</v>
      </c>
      <c r="G68" s="144">
        <f>ROUND(属性投放!G46*$D68,2)</f>
        <v>4</v>
      </c>
      <c r="H68" s="144">
        <f>ROUND(属性投放!H46*$D68,2)</f>
        <v>0</v>
      </c>
      <c r="I68" s="144">
        <f>ROUND(属性投放!I46*$D68,2)</f>
        <v>4</v>
      </c>
      <c r="J68" s="144">
        <f>ROUND(属性投放!J46*$D68,2)</f>
        <v>2.8</v>
      </c>
      <c r="K68" s="144">
        <f>ROUND(属性投放!K46*$D68,2)</f>
        <v>1</v>
      </c>
      <c r="L68" s="144">
        <f>ROUND(属性投放!L46*$D68,2)</f>
        <v>0</v>
      </c>
      <c r="M68" s="144">
        <f>ROUND(属性投放!M46*$D68,2)</f>
        <v>0</v>
      </c>
      <c r="N68" s="144">
        <f>ROUND(属性投放!N46*$D68,2)</f>
        <v>0</v>
      </c>
      <c r="O68" s="20"/>
      <c r="P68" s="502"/>
      <c r="Q68" s="288" t="s">
        <v>68</v>
      </c>
      <c r="R68" s="289">
        <v>1</v>
      </c>
      <c r="S68" s="144">
        <f>ROUND(属性投放!E46*$R68,2)</f>
        <v>8</v>
      </c>
      <c r="T68" s="144">
        <f>ROUND(属性投放!F46*$R68,2)</f>
        <v>20</v>
      </c>
      <c r="U68" s="144">
        <f>ROUND(属性投放!G46*$R68,2)</f>
        <v>4</v>
      </c>
      <c r="V68" s="144">
        <f>ROUND(属性投放!H46*$R68,2)</f>
        <v>0</v>
      </c>
      <c r="W68" s="144">
        <f>ROUND(属性投放!I46*$R68,2)</f>
        <v>4</v>
      </c>
      <c r="X68" s="144">
        <f>ROUND(属性投放!J46*$R68,2)</f>
        <v>2.8</v>
      </c>
      <c r="Y68" s="144">
        <f>ROUND(属性投放!K46*$R68,2)</f>
        <v>1</v>
      </c>
      <c r="Z68" s="144">
        <f>ROUND(属性投放!L46*$R68,2)</f>
        <v>0</v>
      </c>
      <c r="AA68" s="144">
        <f>ROUND(属性投放!M46*$R68,2)</f>
        <v>0</v>
      </c>
      <c r="AB68" s="144">
        <f>ROUND(属性投放!N46*$R68,2)</f>
        <v>0</v>
      </c>
    </row>
    <row r="69" spans="2:28">
      <c r="B69" s="502"/>
      <c r="C69" s="288" t="s">
        <v>69</v>
      </c>
      <c r="D69" s="289">
        <v>0.9</v>
      </c>
      <c r="E69" s="144">
        <f>ROUND(属性投放!E47*$D69,2)</f>
        <v>1.8</v>
      </c>
      <c r="F69" s="144">
        <f>ROUND(属性投放!F47*$D69,2)</f>
        <v>4.5</v>
      </c>
      <c r="G69" s="144">
        <f>ROUND(属性投放!G47*$D69,2)</f>
        <v>0.9</v>
      </c>
      <c r="H69" s="144">
        <f>ROUND(属性投放!H47*$D69,2)</f>
        <v>0</v>
      </c>
      <c r="I69" s="144">
        <f>ROUND(属性投放!I47*$D69,2)</f>
        <v>0.9</v>
      </c>
      <c r="J69" s="144">
        <f>ROUND(属性投放!J47*$D69,2)</f>
        <v>0.63</v>
      </c>
      <c r="K69" s="144">
        <f>ROUND(属性投放!K47*$D69,2)</f>
        <v>0.23</v>
      </c>
      <c r="L69" s="144">
        <f>ROUND(属性投放!L47*$D69,2)</f>
        <v>0</v>
      </c>
      <c r="M69" s="144">
        <f>ROUND(属性投放!M47*$D69,2)</f>
        <v>0</v>
      </c>
      <c r="N69" s="144">
        <f>ROUND(属性投放!N47*$D69,2)</f>
        <v>0</v>
      </c>
      <c r="O69" s="20"/>
      <c r="P69" s="502"/>
      <c r="Q69" s="288" t="s">
        <v>69</v>
      </c>
      <c r="R69" s="289">
        <v>1</v>
      </c>
      <c r="S69" s="144">
        <f>ROUND(属性投放!E47*$R69,2)</f>
        <v>2</v>
      </c>
      <c r="T69" s="144">
        <f>ROUND(属性投放!F47*$R69,2)</f>
        <v>5</v>
      </c>
      <c r="U69" s="144">
        <f>ROUND(属性投放!G47*$R69,2)</f>
        <v>1</v>
      </c>
      <c r="V69" s="144">
        <f>ROUND(属性投放!H47*$R69,2)</f>
        <v>0</v>
      </c>
      <c r="W69" s="144">
        <f>ROUND(属性投放!I47*$R69,2)</f>
        <v>1</v>
      </c>
      <c r="X69" s="144">
        <f>ROUND(属性投放!J47*$R69,2)</f>
        <v>0.7</v>
      </c>
      <c r="Y69" s="144">
        <f>ROUND(属性投放!K47*$R69,2)</f>
        <v>0.25</v>
      </c>
      <c r="Z69" s="144">
        <f>ROUND(属性投放!L47*$R69,2)</f>
        <v>0</v>
      </c>
      <c r="AA69" s="144">
        <f>ROUND(属性投放!M47*$R69,2)</f>
        <v>0</v>
      </c>
      <c r="AB69" s="144">
        <f>ROUND(属性投放!N47*$R69,2)</f>
        <v>0</v>
      </c>
    </row>
    <row r="70" spans="2:28">
      <c r="B70" s="502"/>
      <c r="C70" s="288"/>
      <c r="D70" s="289"/>
      <c r="E70" s="144">
        <f>ROUND(属性投放!E48*$D70,2)</f>
        <v>0</v>
      </c>
      <c r="F70" s="144">
        <f>ROUND(属性投放!F48*$D70,2)</f>
        <v>0</v>
      </c>
      <c r="G70" s="144">
        <f>ROUND(属性投放!G48*$D70,2)</f>
        <v>0</v>
      </c>
      <c r="H70" s="144">
        <f>ROUND(属性投放!H48*$D70,2)</f>
        <v>0</v>
      </c>
      <c r="I70" s="144">
        <f>ROUND(属性投放!I48*$D70,2)</f>
        <v>0</v>
      </c>
      <c r="J70" s="144">
        <f>ROUND(属性投放!J48*$D70,2)</f>
        <v>0</v>
      </c>
      <c r="K70" s="144">
        <f>ROUND(属性投放!K48*$D70,2)</f>
        <v>0</v>
      </c>
      <c r="L70" s="144">
        <f>ROUND(属性投放!L48*$D70,2)</f>
        <v>0</v>
      </c>
      <c r="M70" s="144">
        <f>ROUND(属性投放!M48*$D70,2)</f>
        <v>0</v>
      </c>
      <c r="N70" s="144">
        <f>ROUND(属性投放!N48*$D70,2)</f>
        <v>0</v>
      </c>
      <c r="O70" s="20"/>
      <c r="P70" s="502"/>
      <c r="Q70" s="288"/>
      <c r="R70" s="289"/>
      <c r="S70" s="144">
        <f>ROUND(属性投放!E48*$R70,2)</f>
        <v>0</v>
      </c>
      <c r="T70" s="144">
        <f>ROUND(属性投放!F48*$R70,2)</f>
        <v>0</v>
      </c>
      <c r="U70" s="144">
        <f>ROUND(属性投放!G48*$R70,2)</f>
        <v>0</v>
      </c>
      <c r="V70" s="144">
        <f>ROUND(属性投放!H48*$R70,2)</f>
        <v>0</v>
      </c>
      <c r="W70" s="144">
        <f>ROUND(属性投放!I48*$R70,2)</f>
        <v>0</v>
      </c>
      <c r="X70" s="144">
        <f>ROUND(属性投放!J48*$R70,2)</f>
        <v>0</v>
      </c>
      <c r="Y70" s="144">
        <f>ROUND(属性投放!K48*$R70,2)</f>
        <v>0</v>
      </c>
      <c r="Z70" s="144">
        <f>ROUND(属性投放!L48*$R70,2)</f>
        <v>0</v>
      </c>
      <c r="AA70" s="144">
        <f>ROUND(属性投放!M48*$R70,2)</f>
        <v>0</v>
      </c>
      <c r="AB70" s="144">
        <f>ROUND(属性投放!N48*$R70,2)</f>
        <v>0</v>
      </c>
    </row>
    <row r="71" spans="2:28">
      <c r="B71" s="503"/>
      <c r="C71" s="288"/>
      <c r="D71" s="289"/>
      <c r="E71" s="144">
        <f>ROUND(属性投放!E49*$D71,2)</f>
        <v>0</v>
      </c>
      <c r="F71" s="144">
        <f>ROUND(属性投放!F49*$D71,2)</f>
        <v>0</v>
      </c>
      <c r="G71" s="144">
        <f>ROUND(属性投放!G49*$D71,2)</f>
        <v>0</v>
      </c>
      <c r="H71" s="144">
        <f>ROUND(属性投放!H49*$D71,2)</f>
        <v>0</v>
      </c>
      <c r="I71" s="144">
        <f>ROUND(属性投放!I49*$D71,2)</f>
        <v>0</v>
      </c>
      <c r="J71" s="144">
        <f>ROUND(属性投放!J49*$D71,2)</f>
        <v>0</v>
      </c>
      <c r="K71" s="144">
        <f>ROUND(属性投放!K49*$D71,2)</f>
        <v>0</v>
      </c>
      <c r="L71" s="144">
        <f>ROUND(属性投放!L49*$D71,2)</f>
        <v>0</v>
      </c>
      <c r="M71" s="144">
        <f>ROUND(属性投放!M49*$D71,2)</f>
        <v>0</v>
      </c>
      <c r="N71" s="144">
        <f>ROUND(属性投放!N49*$D71,2)</f>
        <v>0</v>
      </c>
      <c r="O71" s="20"/>
      <c r="P71" s="503"/>
      <c r="Q71" s="288"/>
      <c r="R71" s="289"/>
      <c r="S71" s="144">
        <f>ROUND(属性投放!E49*$R71,2)</f>
        <v>0</v>
      </c>
      <c r="T71" s="144">
        <f>ROUND(属性投放!F49*$R71,2)</f>
        <v>0</v>
      </c>
      <c r="U71" s="144">
        <f>ROUND(属性投放!G49*$R71,2)</f>
        <v>0</v>
      </c>
      <c r="V71" s="144">
        <f>ROUND(属性投放!H49*$R71,2)</f>
        <v>0</v>
      </c>
      <c r="W71" s="144">
        <f>ROUND(属性投放!I49*$R71,2)</f>
        <v>0</v>
      </c>
      <c r="X71" s="144">
        <f>ROUND(属性投放!J49*$R71,2)</f>
        <v>0</v>
      </c>
      <c r="Y71" s="144">
        <f>ROUND(属性投放!K49*$R71,2)</f>
        <v>0</v>
      </c>
      <c r="Z71" s="144">
        <f>ROUND(属性投放!L49*$R71,2)</f>
        <v>0</v>
      </c>
      <c r="AA71" s="144">
        <f>ROUND(属性投放!M49*$R71,2)</f>
        <v>0</v>
      </c>
      <c r="AB71" s="144">
        <f>ROUND(属性投放!N49*$R71,2)</f>
        <v>0</v>
      </c>
    </row>
    <row r="72" spans="2:28">
      <c r="B72" s="501" t="s">
        <v>63</v>
      </c>
      <c r="C72" s="288" t="s">
        <v>44</v>
      </c>
      <c r="D72" s="289">
        <v>0.9</v>
      </c>
      <c r="E72" s="144">
        <f>ROUND(属性投放!E50*$D72,2)</f>
        <v>3.6</v>
      </c>
      <c r="F72" s="144">
        <f>ROUND(属性投放!F50*$D72,2)</f>
        <v>0</v>
      </c>
      <c r="G72" s="144">
        <f>ROUND(属性投放!G50*$D72,2)</f>
        <v>0.72</v>
      </c>
      <c r="H72" s="144">
        <f>ROUND(属性投放!H50*$D72,2)</f>
        <v>1.08</v>
      </c>
      <c r="I72" s="144">
        <f>ROUND(属性投放!I50*$D72,2)</f>
        <v>0.54</v>
      </c>
      <c r="J72" s="144">
        <f>ROUND(属性投放!J50*$D72,2)</f>
        <v>0.72</v>
      </c>
      <c r="K72" s="144">
        <f>ROUND(属性投放!K50*$D72,2)</f>
        <v>0.72</v>
      </c>
      <c r="L72" s="144">
        <f>ROUND(属性投放!L50*$D72,2)</f>
        <v>0.72</v>
      </c>
      <c r="M72" s="144">
        <f>ROUND(属性投放!M50*$D72,2)</f>
        <v>0.27</v>
      </c>
      <c r="N72" s="144">
        <f>ROUND(属性投放!N50*$D72,2)</f>
        <v>0.36</v>
      </c>
      <c r="O72" s="20"/>
      <c r="P72" s="501" t="s">
        <v>63</v>
      </c>
      <c r="Q72" s="288" t="s">
        <v>44</v>
      </c>
      <c r="R72" s="289">
        <v>1</v>
      </c>
      <c r="S72" s="144">
        <f>ROUND(属性投放!E50*$R72,2)</f>
        <v>4</v>
      </c>
      <c r="T72" s="144">
        <f>ROUND(属性投放!F50*$R72,2)</f>
        <v>0</v>
      </c>
      <c r="U72" s="144">
        <f>ROUND(属性投放!G50*$R72,2)</f>
        <v>0.8</v>
      </c>
      <c r="V72" s="144">
        <f>ROUND(属性投放!H50*$R72,2)</f>
        <v>1.2</v>
      </c>
      <c r="W72" s="144">
        <f>ROUND(属性投放!I50*$R72,2)</f>
        <v>0.6</v>
      </c>
      <c r="X72" s="144">
        <f>ROUND(属性投放!J50*$R72,2)</f>
        <v>0.8</v>
      </c>
      <c r="Y72" s="144">
        <f>ROUND(属性投放!K50*$R72,2)</f>
        <v>0.8</v>
      </c>
      <c r="Z72" s="144">
        <f>ROUND(属性投放!L50*$R72,2)</f>
        <v>0.8</v>
      </c>
      <c r="AA72" s="144">
        <f>ROUND(属性投放!M50*$R72,2)</f>
        <v>0.3</v>
      </c>
      <c r="AB72" s="144">
        <f>ROUND(属性投放!N50*$R72,2)</f>
        <v>0.4</v>
      </c>
    </row>
    <row r="73" spans="2:28">
      <c r="B73" s="502"/>
      <c r="C73" s="288" t="s">
        <v>45</v>
      </c>
      <c r="D73" s="289">
        <v>0.9</v>
      </c>
      <c r="E73" s="144">
        <f>ROUND(属性投放!E51*$D73,2)</f>
        <v>3.6</v>
      </c>
      <c r="F73" s="144">
        <f>ROUND(属性投放!F51*$D73,2)</f>
        <v>0</v>
      </c>
      <c r="G73" s="144">
        <f>ROUND(属性投放!G51*$D73,2)</f>
        <v>0.72</v>
      </c>
      <c r="H73" s="144">
        <f>ROUND(属性投放!H51*$D73,2)</f>
        <v>1.08</v>
      </c>
      <c r="I73" s="144">
        <f>ROUND(属性投放!I51*$D73,2)</f>
        <v>0.54</v>
      </c>
      <c r="J73" s="144">
        <f>ROUND(属性投放!J51*$D73,2)</f>
        <v>0.72</v>
      </c>
      <c r="K73" s="144">
        <f>ROUND(属性投放!K51*$D73,2)</f>
        <v>0.72</v>
      </c>
      <c r="L73" s="144">
        <f>ROUND(属性投放!L51*$D73,2)</f>
        <v>0.72</v>
      </c>
      <c r="M73" s="144">
        <f>ROUND(属性投放!M51*$D73,2)</f>
        <v>0.27</v>
      </c>
      <c r="N73" s="144">
        <f>ROUND(属性投放!N51*$D73,2)</f>
        <v>0.36</v>
      </c>
      <c r="O73" s="20"/>
      <c r="P73" s="502"/>
      <c r="Q73" s="288" t="s">
        <v>45</v>
      </c>
      <c r="R73" s="289">
        <v>1</v>
      </c>
      <c r="S73" s="144">
        <f>ROUND(属性投放!E51*$R73,2)</f>
        <v>4</v>
      </c>
      <c r="T73" s="144">
        <f>ROUND(属性投放!F51*$R73,2)</f>
        <v>0</v>
      </c>
      <c r="U73" s="144">
        <f>ROUND(属性投放!G51*$R73,2)</f>
        <v>0.8</v>
      </c>
      <c r="V73" s="144">
        <f>ROUND(属性投放!H51*$R73,2)</f>
        <v>1.2</v>
      </c>
      <c r="W73" s="144">
        <f>ROUND(属性投放!I51*$R73,2)</f>
        <v>0.6</v>
      </c>
      <c r="X73" s="144">
        <f>ROUND(属性投放!J51*$R73,2)</f>
        <v>0.8</v>
      </c>
      <c r="Y73" s="144">
        <f>ROUND(属性投放!K51*$R73,2)</f>
        <v>0.8</v>
      </c>
      <c r="Z73" s="144">
        <f>ROUND(属性投放!L51*$R73,2)</f>
        <v>0.8</v>
      </c>
      <c r="AA73" s="144">
        <f>ROUND(属性投放!M51*$R73,2)</f>
        <v>0.3</v>
      </c>
      <c r="AB73" s="144">
        <f>ROUND(属性投放!N51*$R73,2)</f>
        <v>0.4</v>
      </c>
    </row>
    <row r="74" spans="2:28">
      <c r="B74" s="502"/>
      <c r="C74" s="290" t="s">
        <v>64</v>
      </c>
      <c r="D74" s="289">
        <v>1</v>
      </c>
      <c r="E74" s="144">
        <f>ROUND(属性投放!E52*$D74,2)</f>
        <v>0</v>
      </c>
      <c r="F74" s="144">
        <f>ROUND(属性投放!F52*$D74,2)</f>
        <v>0</v>
      </c>
      <c r="G74" s="144">
        <f>ROUND(属性投放!G52*$D74,2)</f>
        <v>2.5</v>
      </c>
      <c r="H74" s="144">
        <f>ROUND(属性投放!H52*$D74,2)</f>
        <v>0</v>
      </c>
      <c r="I74" s="144">
        <f>ROUND(属性投放!I52*$D74,2)</f>
        <v>2</v>
      </c>
      <c r="J74" s="144">
        <f>ROUND(属性投放!J52*$D74,2)</f>
        <v>0</v>
      </c>
      <c r="K74" s="144">
        <f>ROUND(属性投放!K52*$D74,2)</f>
        <v>0.5</v>
      </c>
      <c r="L74" s="144">
        <f>ROUND(属性投放!L52*$D74,2)</f>
        <v>0</v>
      </c>
      <c r="M74" s="144">
        <f>ROUND(属性投放!M52*$D74,2)</f>
        <v>10</v>
      </c>
      <c r="N74" s="144">
        <f>ROUND(属性投放!N52*$D74,2)</f>
        <v>10</v>
      </c>
      <c r="O74" s="20"/>
      <c r="P74" s="502"/>
      <c r="Q74" s="290" t="s">
        <v>64</v>
      </c>
      <c r="R74" s="289">
        <v>1</v>
      </c>
      <c r="S74" s="144">
        <f>ROUND(属性投放!E52*$R74,2)</f>
        <v>0</v>
      </c>
      <c r="T74" s="144">
        <f>ROUND(属性投放!F52*$R74,2)</f>
        <v>0</v>
      </c>
      <c r="U74" s="144">
        <f>ROUND(属性投放!G52*$R74,2)</f>
        <v>2.5</v>
      </c>
      <c r="V74" s="144">
        <f>ROUND(属性投放!H52*$R74,2)</f>
        <v>0</v>
      </c>
      <c r="W74" s="144">
        <f>ROUND(属性投放!I52*$R74,2)</f>
        <v>2</v>
      </c>
      <c r="X74" s="144">
        <f>ROUND(属性投放!J52*$R74,2)</f>
        <v>0</v>
      </c>
      <c r="Y74" s="144">
        <f>ROUND(属性投放!K52*$R74,2)</f>
        <v>0.5</v>
      </c>
      <c r="Z74" s="144">
        <f>ROUND(属性投放!L52*$R74,2)</f>
        <v>0</v>
      </c>
      <c r="AA74" s="144">
        <f>ROUND(属性投放!M52*$R74,2)</f>
        <v>10</v>
      </c>
      <c r="AB74" s="144">
        <f>ROUND(属性投放!N52*$R74,2)</f>
        <v>10</v>
      </c>
    </row>
    <row r="75" spans="2:28">
      <c r="B75" s="503"/>
      <c r="C75" s="290"/>
      <c r="D75" s="289"/>
      <c r="E75" s="144">
        <f>ROUND(属性投放!E53*$D75,2)</f>
        <v>0</v>
      </c>
      <c r="F75" s="144">
        <f>ROUND(属性投放!F53*$D75,2)</f>
        <v>0</v>
      </c>
      <c r="G75" s="144">
        <f>ROUND(属性投放!G53*$D75,2)</f>
        <v>0</v>
      </c>
      <c r="H75" s="144">
        <f>ROUND(属性投放!H53*$D75,2)</f>
        <v>0</v>
      </c>
      <c r="I75" s="144">
        <f>ROUND(属性投放!I53*$D75,2)</f>
        <v>0</v>
      </c>
      <c r="J75" s="144">
        <f>ROUND(属性投放!J53*$D75,2)</f>
        <v>0</v>
      </c>
      <c r="K75" s="144">
        <f>ROUND(属性投放!K53*$D75,2)</f>
        <v>0</v>
      </c>
      <c r="L75" s="144">
        <f>ROUND(属性投放!L53*$D75,2)</f>
        <v>0</v>
      </c>
      <c r="M75" s="144">
        <f>ROUND(属性投放!M53*$D75,2)</f>
        <v>0</v>
      </c>
      <c r="N75" s="144">
        <f>ROUND(属性投放!N53*$D75,2)</f>
        <v>0</v>
      </c>
      <c r="O75" s="20"/>
      <c r="P75" s="503"/>
      <c r="Q75" s="290"/>
      <c r="R75" s="289"/>
      <c r="S75" s="144">
        <f>ROUND(属性投放!E53*$R75,2)</f>
        <v>0</v>
      </c>
      <c r="T75" s="144">
        <f>ROUND(属性投放!F53*$R75,2)</f>
        <v>0</v>
      </c>
      <c r="U75" s="144">
        <f>ROUND(属性投放!G53*$R75,2)</f>
        <v>0</v>
      </c>
      <c r="V75" s="144">
        <f>ROUND(属性投放!H53*$R75,2)</f>
        <v>0</v>
      </c>
      <c r="W75" s="144">
        <f>ROUND(属性投放!I53*$R75,2)</f>
        <v>0</v>
      </c>
      <c r="X75" s="144">
        <f>ROUND(属性投放!J53*$R75,2)</f>
        <v>0</v>
      </c>
      <c r="Y75" s="144">
        <f>ROUND(属性投放!K53*$R75,2)</f>
        <v>0</v>
      </c>
      <c r="Z75" s="144">
        <f>ROUND(属性投放!L53*$R75,2)</f>
        <v>0</v>
      </c>
      <c r="AA75" s="144">
        <f>ROUND(属性投放!M53*$R75,2)</f>
        <v>0</v>
      </c>
      <c r="AB75" s="144">
        <f>ROUND(属性投放!N53*$R75,2)</f>
        <v>0</v>
      </c>
    </row>
    <row r="76" spans="2:28">
      <c r="C76" s="144"/>
      <c r="D76" s="144" t="s">
        <v>65</v>
      </c>
      <c r="E76" s="144">
        <f>SUM(E58:E75)</f>
        <v>50.76</v>
      </c>
      <c r="F76" s="144">
        <f t="shared" ref="F76:M76" si="5">SUM(F58:F75)</f>
        <v>45.879999999999995</v>
      </c>
      <c r="G76" s="144">
        <f t="shared" si="5"/>
        <v>17.620000000000005</v>
      </c>
      <c r="H76" s="144">
        <f t="shared" si="5"/>
        <v>8.4499999999999993</v>
      </c>
      <c r="I76" s="144">
        <f t="shared" si="5"/>
        <v>13.07</v>
      </c>
      <c r="J76" s="144">
        <f t="shared" si="5"/>
        <v>9.8300000000000018</v>
      </c>
      <c r="K76" s="144">
        <f t="shared" si="5"/>
        <v>6.51</v>
      </c>
      <c r="L76" s="144">
        <f t="shared" si="5"/>
        <v>4.04</v>
      </c>
      <c r="M76" s="144">
        <f t="shared" si="5"/>
        <v>10.66</v>
      </c>
      <c r="N76" s="144">
        <f>SUM(N58:N75)</f>
        <v>10.84</v>
      </c>
      <c r="O76" s="20"/>
      <c r="R76" s="144" t="s">
        <v>65</v>
      </c>
      <c r="S76" s="144">
        <f t="shared" ref="S76:AA76" si="6">SUM(S58:S75)</f>
        <v>56.4</v>
      </c>
      <c r="T76" s="144">
        <f t="shared" si="6"/>
        <v>48.2</v>
      </c>
      <c r="U76" s="144">
        <f t="shared" si="6"/>
        <v>19.100000000000001</v>
      </c>
      <c r="V76" s="144">
        <f t="shared" si="6"/>
        <v>9.4999999999999982</v>
      </c>
      <c r="W76" s="144">
        <f t="shared" si="6"/>
        <v>14.099999999999998</v>
      </c>
      <c r="X76" s="144">
        <f t="shared" si="6"/>
        <v>10.7</v>
      </c>
      <c r="Y76" s="144">
        <f t="shared" si="6"/>
        <v>7.15</v>
      </c>
      <c r="Z76" s="144">
        <f t="shared" si="6"/>
        <v>5</v>
      </c>
      <c r="AA76" s="144">
        <f t="shared" si="6"/>
        <v>10.84</v>
      </c>
      <c r="AB76" s="144">
        <f>SUM(AB58:AB75)</f>
        <v>11.04</v>
      </c>
    </row>
    <row r="77" spans="2:28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2:28">
      <c r="B78" s="388" t="s">
        <v>1164</v>
      </c>
      <c r="C78" s="392" t="s">
        <v>1139</v>
      </c>
      <c r="D78" s="392" t="s">
        <v>10</v>
      </c>
      <c r="E78" s="392" t="s">
        <v>4</v>
      </c>
      <c r="F78" s="392" t="s">
        <v>1140</v>
      </c>
      <c r="G78" s="392" t="s">
        <v>1141</v>
      </c>
      <c r="H78" s="392" t="s">
        <v>1142</v>
      </c>
      <c r="I78" s="392" t="s">
        <v>1143</v>
      </c>
      <c r="J78" s="392" t="s">
        <v>1144</v>
      </c>
      <c r="K78" s="392" t="s">
        <v>1145</v>
      </c>
      <c r="L78" s="392" t="s">
        <v>1146</v>
      </c>
      <c r="P78" s="395" t="s">
        <v>1165</v>
      </c>
      <c r="Q78" s="396" t="s">
        <v>1139</v>
      </c>
      <c r="R78" s="396" t="s">
        <v>10</v>
      </c>
      <c r="S78" s="396" t="s">
        <v>4</v>
      </c>
      <c r="T78" s="396" t="s">
        <v>1140</v>
      </c>
      <c r="U78" s="396" t="s">
        <v>1141</v>
      </c>
      <c r="V78" s="396" t="s">
        <v>1142</v>
      </c>
      <c r="W78" s="396" t="s">
        <v>1143</v>
      </c>
      <c r="X78" s="396" t="s">
        <v>1144</v>
      </c>
      <c r="Y78" s="396" t="s">
        <v>1145</v>
      </c>
      <c r="Z78" s="396" t="s">
        <v>1146</v>
      </c>
    </row>
    <row r="79" spans="2:28">
      <c r="B79" s="393" t="s">
        <v>1147</v>
      </c>
      <c r="C79" s="394">
        <f t="shared" ref="C79:L79" si="7">E76</f>
        <v>50.76</v>
      </c>
      <c r="D79" s="394">
        <f t="shared" si="7"/>
        <v>45.879999999999995</v>
      </c>
      <c r="E79" s="394">
        <f t="shared" si="7"/>
        <v>17.620000000000005</v>
      </c>
      <c r="F79" s="394">
        <f t="shared" si="7"/>
        <v>8.4499999999999993</v>
      </c>
      <c r="G79" s="394">
        <f t="shared" si="7"/>
        <v>13.07</v>
      </c>
      <c r="H79" s="394">
        <f t="shared" si="7"/>
        <v>9.8300000000000018</v>
      </c>
      <c r="I79" s="394">
        <f t="shared" si="7"/>
        <v>6.51</v>
      </c>
      <c r="J79" s="394">
        <f t="shared" si="7"/>
        <v>4.04</v>
      </c>
      <c r="K79" s="394">
        <f t="shared" si="7"/>
        <v>10.66</v>
      </c>
      <c r="L79" s="394">
        <f t="shared" si="7"/>
        <v>10.84</v>
      </c>
      <c r="P79" s="397" t="s">
        <v>1147</v>
      </c>
      <c r="Q79" s="398">
        <f>S76</f>
        <v>56.4</v>
      </c>
      <c r="R79" s="398">
        <f t="shared" ref="R79:Z79" si="8">T76</f>
        <v>48.2</v>
      </c>
      <c r="S79" s="398">
        <f t="shared" si="8"/>
        <v>19.100000000000001</v>
      </c>
      <c r="T79" s="398">
        <f t="shared" si="8"/>
        <v>9.4999999999999982</v>
      </c>
      <c r="U79" s="398">
        <f t="shared" si="8"/>
        <v>14.099999999999998</v>
      </c>
      <c r="V79" s="398">
        <f t="shared" si="8"/>
        <v>10.7</v>
      </c>
      <c r="W79" s="398">
        <f t="shared" si="8"/>
        <v>7.15</v>
      </c>
      <c r="X79" s="398">
        <f t="shared" si="8"/>
        <v>5</v>
      </c>
      <c r="Y79" s="398">
        <f t="shared" si="8"/>
        <v>10.84</v>
      </c>
      <c r="Z79" s="398">
        <f t="shared" si="8"/>
        <v>11.04</v>
      </c>
    </row>
    <row r="80" spans="2:28">
      <c r="B80" s="393" t="s">
        <v>301</v>
      </c>
      <c r="C80" s="394">
        <f>ROUND(SUM(E$58:E$67)+VLOOKUP($B80,一级属性!$E$41:$P$64,COLUMNS(一级属性!$E$41:G$64),0)*(1+0.25*$D$69)+VLOOKUP($B80,宝石属性!$B$43:$M$66,COLUMNS(宝石属性!$B$43:D$66),0)*$D$72+VLOOKUP($B80,宝石属性!$B$43:$M$66,COLUMNS(宝石属性!$B$43:D$66),0)*$D$73+VLOOKUP($B80,职业被动!$B$6:$M$29,COLUMNS(职业被动!$B$6:D$29),0)*$D$74,2)</f>
        <v>50.76</v>
      </c>
      <c r="D80" s="394">
        <f>ROUND(SUM(F$58:F$67)+VLOOKUP($B80,一级属性!$E$41:$P$64,COLUMNS(一级属性!$E$41:H$64),0)*(1+0.25*$D$69)+VLOOKUP($B80,宝石属性!$B$43:$M$66,COLUMNS(宝石属性!$B$43:E$66),0)*$D$72+VLOOKUP($B80,宝石属性!$B$43:$M$66,COLUMNS(宝石属性!$B$43:E$66),0)*$D$73+VLOOKUP($B80,职业被动!$B$6:$M$29,COLUMNS(职业被动!$B$6:E$29),0)*$D$74,2)</f>
        <v>21.38</v>
      </c>
      <c r="E80" s="394">
        <f>ROUND(SUM(G$58:G$67)+VLOOKUP($B80,一级属性!$E$41:$P$64,COLUMNS(一级属性!$E$41:I$64),0)*(1+0.25*$D$69)+VLOOKUP($B80,宝石属性!$B$43:$M$66,COLUMNS(宝石属性!$B$43:F$66),0)*$D$72+VLOOKUP($B80,宝石属性!$B$43:$M$66,COLUMNS(宝石属性!$B$43:F$66),0)*$D$73+VLOOKUP($B80,职业被动!$B$6:$M$29,COLUMNS(职业被动!$B$6:F$29),0)*$D$74,2)</f>
        <v>17.62</v>
      </c>
      <c r="F80" s="394">
        <f>ROUND(SUM(H$58:H$67)+VLOOKUP($B80,一级属性!$E$41:$P$64,COLUMNS(一级属性!$E$41:J$64),0)*(1+0.25*$D$69)+VLOOKUP($B80,宝石属性!$B$43:$M$66,COLUMNS(宝石属性!$B$43:G$66),0)*$D$72+VLOOKUP($B80,宝石属性!$B$43:$M$66,COLUMNS(宝石属性!$B$43:G$66),0)*$D$73+VLOOKUP($B80,职业被动!$B$6:$M$29,COLUMNS(职业被动!$B$6:G$29),0)*$D$74,2)</f>
        <v>9.4499999999999993</v>
      </c>
      <c r="G80" s="394">
        <f>ROUND(SUM(I$58:I$67)+VLOOKUP($B80,一级属性!$E$41:$P$64,COLUMNS(一级属性!$E$41:K$64),0)*(1+0.25*$D$69)+VLOOKUP($B80,宝石属性!$B$43:$M$66,COLUMNS(宝石属性!$B$43:H$66),0)*$D$72+VLOOKUP($B80,宝石属性!$B$43:$M$66,COLUMNS(宝石属性!$B$43:H$66),0)*$D$73+VLOOKUP($B80,职业被动!$B$6:$M$29,COLUMNS(职业被动!$B$6:H$29),0)*$D$74,2)</f>
        <v>5.09</v>
      </c>
      <c r="H80" s="394">
        <f>ROUND(SUM(J$58:J$67)+VLOOKUP($B80,一级属性!$E$41:$P$64,COLUMNS(一级属性!$E$41:L$64),0)*(1+0.25*$D$69)+VLOOKUP($B80,宝石属性!$B$43:$M$66,COLUMNS(宝石属性!$B$43:I$66),0)*$D$72+VLOOKUP($B80,宝石属性!$B$43:$M$66,COLUMNS(宝石属性!$B$43:I$66),0)*$D$73+VLOOKUP($B80,职业被动!$B$6:$M$29,COLUMNS(职业被动!$B$6:I$29),0)*$D$74,2)</f>
        <v>9.83</v>
      </c>
      <c r="I80" s="394">
        <f>ROUND(SUM(K$58:K$67)+VLOOKUP($B80,一级属性!$E$41:$P$64,COLUMNS(一级属性!$E$41:M$64),0)*(1+0.25*$D$69)+VLOOKUP($B80,宝石属性!$B$43:$M$66,COLUMNS(宝石属性!$B$43:J$66),0)*$D$72+VLOOKUP($B80,宝石属性!$B$43:$M$66,COLUMNS(宝石属性!$B$43:J$66),0)*$D$73+VLOOKUP($B80,职业被动!$B$6:$M$29,COLUMNS(职业被动!$B$6:J$29),0)*$D$74,2)</f>
        <v>6.51</v>
      </c>
      <c r="J80" s="394">
        <f>ROUND(SUM(L$58:L$67)+VLOOKUP($B80,一级属性!$E$41:$P$64,COLUMNS(一级属性!$E$41:N$64),0)*(1+0.25*$D$69)+VLOOKUP($B80,宝石属性!$B$43:$M$66,COLUMNS(宝石属性!$B$43:K$66),0)*$D$72+VLOOKUP($B80,宝石属性!$B$43:$M$66,COLUMNS(宝石属性!$B$43:K$66),0)*$D$73+VLOOKUP($B80,职业被动!$B$6:$M$29,COLUMNS(职业被动!$B$6:K$29),0)*$D$74,2)</f>
        <v>2.6</v>
      </c>
      <c r="K80" s="394">
        <f>ROUND(SUM(M$58:M$67)+VLOOKUP($B80,一级属性!$E$41:$P$64,COLUMNS(一级属性!$E$41:O$64),0)*(1+0.25*$D$69)+VLOOKUP($B80,宝石属性!$B$43:$M$66,COLUMNS(宝石属性!$B$43:L$66),0)*$D$72+VLOOKUP($B80,宝石属性!$B$43:$M$66,COLUMNS(宝石属性!$B$43:L$66),0)*$D$73+VLOOKUP($B80,职业被动!$B$6:$M$29,COLUMNS(职业被动!$B$6:L$29),0)*$D$74,2)</f>
        <v>0.12</v>
      </c>
      <c r="L80" s="394">
        <f>ROUND(SUM(N$58:N$67)+VLOOKUP($B80,一级属性!$E$41:$P$64,COLUMNS(一级属性!$E$41:P$64),0)*(1+0.25*$D$69)+VLOOKUP($B80,宝石属性!$B$43:$M$66,COLUMNS(宝石属性!$B$43:M$66),0)*$D$72+VLOOKUP($B80,宝石属性!$B$43:$M$66,COLUMNS(宝石属性!$B$43:M$66),0)*$D$73+VLOOKUP($B80,职业被动!$B$6:$M$29,COLUMNS(职业被动!$B$6:M$29),0)*$D$74,2)</f>
        <v>10.84</v>
      </c>
      <c r="P80" s="397" t="s">
        <v>301</v>
      </c>
      <c r="Q80" s="398">
        <f>ROUND(SUM(S$58:S$67)+VLOOKUP($P80,一级属性!$E$41:$P$64,COLUMNS(一级属性!$E$41:G$64),0)*(1+0.25*$R$69)+VLOOKUP($P80,宝石属性!$B$43:$M$66,COLUMNS(宝石属性!$B$43:D$66),0)*$R$72+VLOOKUP($P80,宝石属性!$B$43:$M$66,COLUMNS(宝石属性!$B$43:D$66),0)*$R$73+VLOOKUP($P80,职业被动!$B$6:$M$29,COLUMNS(职业被动!$B$6:D$29),0)*$R$74,2)</f>
        <v>56.4</v>
      </c>
      <c r="R80" s="398">
        <f>ROUND(SUM(T$58:T$67)+VLOOKUP($P80,一级属性!$E$41:$P$64,COLUMNS(一级属性!$E$41:H$64),0)*(1+0.25*$R$69)+VLOOKUP($P80,宝石属性!$B$43:$M$66,COLUMNS(宝石属性!$B$43:E$66),0)*$R$72+VLOOKUP($P80,宝石属性!$B$43:$M$66,COLUMNS(宝石属性!$B$43:E$66),0)*$R$73+VLOOKUP($P80,职业被动!$B$6:$M$29,COLUMNS(职业被动!$B$6:E$29),0)*$R$74,2)</f>
        <v>23.2</v>
      </c>
      <c r="S80" s="398">
        <f>ROUND(SUM(U$58:U$67)+VLOOKUP($P80,一级属性!$E$41:$P$64,COLUMNS(一级属性!$E$41:I$64),0)*(1+0.25*$R$69)+VLOOKUP($P80,宝石属性!$B$43:$M$66,COLUMNS(宝石属性!$B$43:F$66),0)*$R$72+VLOOKUP($P80,宝石属性!$B$43:$M$66,COLUMNS(宝石属性!$B$43:F$66),0)*$R$73+VLOOKUP($P80,职业被动!$B$6:$M$29,COLUMNS(职业被动!$B$6:F$29),0)*$R$74,2)</f>
        <v>19.100000000000001</v>
      </c>
      <c r="T80" s="398">
        <f>ROUND(SUM(V$58:V$67)+VLOOKUP($P80,一级属性!$E$41:$P$64,COLUMNS(一级属性!$E$41:J$64),0)*(1+0.25*$R$69)+VLOOKUP($P80,宝石属性!$B$43:$M$66,COLUMNS(宝石属性!$B$43:G$66),0)*$R$72+VLOOKUP($P80,宝石属性!$B$43:$M$66,COLUMNS(宝石属性!$B$43:G$66),0)*$R$73+VLOOKUP($P80,职业被动!$B$6:$M$29,COLUMNS(职业被动!$B$6:G$29),0)*$R$74,2)</f>
        <v>10.5</v>
      </c>
      <c r="U80" s="398">
        <f>ROUND(SUM(W$58:W$67)+VLOOKUP($P80,一级属性!$E$41:$P$64,COLUMNS(一级属性!$E$41:K$64),0)*(1+0.25*$R$69)+VLOOKUP($P80,宝石属性!$B$43:$M$66,COLUMNS(宝石属性!$B$43:H$66),0)*$R$72+VLOOKUP($P80,宝石属性!$B$43:$M$66,COLUMNS(宝石属性!$B$43:H$66),0)*$R$73+VLOOKUP($P80,职业被动!$B$6:$M$29,COLUMNS(职业被动!$B$6:H$29),0)*$R$74,2)</f>
        <v>5.9</v>
      </c>
      <c r="V80" s="398">
        <f>ROUND(SUM(X$58:X$67)+VLOOKUP($P80,一级属性!$E$41:$P$64,COLUMNS(一级属性!$E$41:L$64),0)*(1+0.25*$R$69)+VLOOKUP($P80,宝石属性!$B$43:$M$66,COLUMNS(宝石属性!$B$43:I$66),0)*$R$72+VLOOKUP($P80,宝石属性!$B$43:$M$66,COLUMNS(宝石属性!$B$43:I$66),0)*$R$73+VLOOKUP($P80,职业被动!$B$6:$M$29,COLUMNS(职业被动!$B$6:I$29),0)*$R$74,2)</f>
        <v>10.7</v>
      </c>
      <c r="W80" s="398">
        <f>ROUND(SUM(Y$58:Y$67)+VLOOKUP($P80,一级属性!$E$41:$P$64,COLUMNS(一级属性!$E$41:M$64),0)*(1+0.25*$R$69)+VLOOKUP($P80,宝石属性!$B$43:$M$66,COLUMNS(宝石属性!$B$43:J$66),0)*$R$72+VLOOKUP($P80,宝石属性!$B$43:$M$66,COLUMNS(宝石属性!$B$43:J$66),0)*$R$73+VLOOKUP($P80,职业被动!$B$6:$M$29,COLUMNS(职业被动!$B$6:J$29),0)*$R$74,2)</f>
        <v>7.15</v>
      </c>
      <c r="X80" s="398">
        <f>ROUND(SUM(Z$58:Z$67)+VLOOKUP($P80,一级属性!$E$41:$P$64,COLUMNS(一级属性!$E$41:N$64),0)*(1+0.25*$R$69)+VLOOKUP($P80,宝石属性!$B$43:$M$66,COLUMNS(宝石属性!$B$43:K$66),0)*$R$72+VLOOKUP($P80,宝石属性!$B$43:$M$66,COLUMNS(宝石属性!$B$43:K$66),0)*$R$73+VLOOKUP($P80,职业被动!$B$6:$M$29,COLUMNS(职业被动!$B$6:K$29),0)*$R$74,2)</f>
        <v>3.4</v>
      </c>
      <c r="Y80" s="398">
        <f>ROUND(SUM(AA$58:AA$67)+VLOOKUP($P80,一级属性!$E$41:$P$64,COLUMNS(一级属性!$E$41:O$64),0)*(1+0.25*$R$69)+VLOOKUP($P80,宝石属性!$B$43:$M$66,COLUMNS(宝石属性!$B$43:L$66),0)*$R$72+VLOOKUP($P80,宝石属性!$B$43:$M$66,COLUMNS(宝石属性!$B$43:L$66),0)*$R$73+VLOOKUP($P80,职业被动!$B$6:$M$29,COLUMNS(职业被动!$B$6:L$29),0)*$R$74,2)</f>
        <v>0.24</v>
      </c>
      <c r="Z80" s="398">
        <f>ROUND(SUM(AB$58:AB$67)+VLOOKUP($P80,一级属性!$E$41:$P$64,COLUMNS(一级属性!$E$41:P$64),0)*(1+0.25*$R$69)+VLOOKUP($P80,宝石属性!$B$43:$M$66,COLUMNS(宝石属性!$B$43:M$66),0)*$R$72+VLOOKUP($P80,宝石属性!$B$43:$M$66,COLUMNS(宝石属性!$B$43:M$66),0)*$R$73+VLOOKUP($P80,职业被动!$B$6:$M$29,COLUMNS(职业被动!$B$6:M$29),0)*$R$74,2)</f>
        <v>11.04</v>
      </c>
    </row>
    <row r="81" spans="1:36">
      <c r="B81" s="393" t="s">
        <v>303</v>
      </c>
      <c r="C81" s="394">
        <f>ROUND(SUM(E$58:E$67)+VLOOKUP($B81,一级属性!$E$41:$P$64,COLUMNS(一级属性!$E$41:G$64),0)*(1+0.25*$D$69)+VLOOKUP($B81,宝石属性!$B$43:$M$66,COLUMNS(宝石属性!$B$43:D$66),0)*$D$72+VLOOKUP($B81,宝石属性!$B$43:$M$66,COLUMNS(宝石属性!$B$43:D$66),0)*$D$73+VLOOKUP($B81,职业被动!$B$6:$M$29,COLUMNS(职业被动!$B$6:D$29),0)*$D$74,2)</f>
        <v>64.760000000000005</v>
      </c>
      <c r="D81" s="394">
        <f>ROUND(SUM(F$58:F$67)+VLOOKUP($B81,一级属性!$E$41:$P$64,COLUMNS(一级属性!$E$41:H$64),0)*(1+0.25*$D$69)+VLOOKUP($B81,宝石属性!$B$43:$M$66,COLUMNS(宝石属性!$B$43:E$66),0)*$D$72+VLOOKUP($B81,宝石属性!$B$43:$M$66,COLUMNS(宝石属性!$B$43:E$66),0)*$D$73+VLOOKUP($B81,职业被动!$B$6:$M$29,COLUMNS(职业被动!$B$6:E$29),0)*$D$74,2)</f>
        <v>39.76</v>
      </c>
      <c r="E81" s="394">
        <f>ROUND(SUM(G$58:G$67)+VLOOKUP($B81,一级属性!$E$41:$P$64,COLUMNS(一级属性!$E$41:I$64),0)*(1+0.25*$D$69)+VLOOKUP($B81,宝石属性!$B$43:$M$66,COLUMNS(宝石属性!$B$43:F$66),0)*$D$72+VLOOKUP($B81,宝石属性!$B$43:$M$66,COLUMNS(宝石属性!$B$43:F$66),0)*$D$73+VLOOKUP($B81,职业被动!$B$6:$M$29,COLUMNS(职业被动!$B$6:F$29),0)*$D$74,2)</f>
        <v>8.7799999999999994</v>
      </c>
      <c r="F81" s="394">
        <f>ROUND(SUM(H$58:H$67)+VLOOKUP($B81,一级属性!$E$41:$P$64,COLUMNS(一级属性!$E$41:J$64),0)*(1+0.25*$D$69)+VLOOKUP($B81,宝石属性!$B$43:$M$66,COLUMNS(宝石属性!$B$43:G$66),0)*$D$72+VLOOKUP($B81,宝石属性!$B$43:$M$66,COLUMNS(宝石属性!$B$43:G$66),0)*$D$73+VLOOKUP($B81,职业被动!$B$6:$M$29,COLUMNS(职业被动!$B$6:G$29),0)*$D$74,2)</f>
        <v>8.4499999999999993</v>
      </c>
      <c r="G81" s="394">
        <f>ROUND(SUM(I$58:I$67)+VLOOKUP($B81,一级属性!$E$41:$P$64,COLUMNS(一级属性!$E$41:K$64),0)*(1+0.25*$D$69)+VLOOKUP($B81,宝石属性!$B$43:$M$66,COLUMNS(宝石属性!$B$43:H$66),0)*$D$72+VLOOKUP($B81,宝石属性!$B$43:$M$66,COLUMNS(宝石属性!$B$43:H$66),0)*$D$73+VLOOKUP($B81,职业被动!$B$6:$M$29,COLUMNS(职业被动!$B$6:H$29),0)*$D$74,2)</f>
        <v>9.77</v>
      </c>
      <c r="H81" s="394">
        <f>ROUND(SUM(J$58:J$67)+VLOOKUP($B81,一级属性!$E$41:$P$64,COLUMNS(一级属性!$E$41:L$64),0)*(1+0.25*$D$69)+VLOOKUP($B81,宝石属性!$B$43:$M$66,COLUMNS(宝石属性!$B$43:I$66),0)*$D$72+VLOOKUP($B81,宝石属性!$B$43:$M$66,COLUMNS(宝石属性!$B$43:I$66),0)*$D$73+VLOOKUP($B81,职业被动!$B$6:$M$29,COLUMNS(职业被动!$B$6:I$29),0)*$D$74,2)</f>
        <v>10.57</v>
      </c>
      <c r="I81" s="394">
        <f>ROUND(SUM(K$58:K$67)+VLOOKUP($B81,一级属性!$E$41:$P$64,COLUMNS(一级属性!$E$41:M$64),0)*(1+0.25*$D$69)+VLOOKUP($B81,宝石属性!$B$43:$M$66,COLUMNS(宝石属性!$B$43:J$66),0)*$D$72+VLOOKUP($B81,宝石属性!$B$43:$M$66,COLUMNS(宝石属性!$B$43:J$66),0)*$D$73+VLOOKUP($B81,职业被动!$B$6:$M$29,COLUMNS(职业被动!$B$6:J$29),0)*$D$74,2)</f>
        <v>7.36</v>
      </c>
      <c r="J81" s="394">
        <f>ROUND(SUM(L$58:L$67)+VLOOKUP($B81,一级属性!$E$41:$P$64,COLUMNS(一级属性!$E$41:N$64),0)*(1+0.25*$D$69)+VLOOKUP($B81,宝石属性!$B$43:$M$66,COLUMNS(宝石属性!$B$43:K$66),0)*$D$72+VLOOKUP($B81,宝石属性!$B$43:$M$66,COLUMNS(宝石属性!$B$43:K$66),0)*$D$73+VLOOKUP($B81,职业被动!$B$6:$M$29,COLUMNS(职业被动!$B$6:K$29),0)*$D$74,2)</f>
        <v>4.04</v>
      </c>
      <c r="K81" s="394">
        <f>ROUND(SUM(M$58:M$67)+VLOOKUP($B81,一级属性!$E$41:$P$64,COLUMNS(一级属性!$E$41:O$64),0)*(1+0.25*$D$69)+VLOOKUP($B81,宝石属性!$B$43:$M$66,COLUMNS(宝石属性!$B$43:L$66),0)*$D$72+VLOOKUP($B81,宝石属性!$B$43:$M$66,COLUMNS(宝石属性!$B$43:L$66),0)*$D$73+VLOOKUP($B81,职业被动!$B$6:$M$29,COLUMNS(职业被动!$B$6:L$29),0)*$D$74,2)</f>
        <v>0.12</v>
      </c>
      <c r="L81" s="394">
        <f>ROUND(SUM(N$58:N$67)+VLOOKUP($B81,一级属性!$E$41:$P$64,COLUMNS(一级属性!$E$41:P$64),0)*(1+0.25*$D$69)+VLOOKUP($B81,宝石属性!$B$43:$M$66,COLUMNS(宝石属性!$B$43:M$66),0)*$D$72+VLOOKUP($B81,宝石属性!$B$43:$M$66,COLUMNS(宝石属性!$B$43:M$66),0)*$D$73+VLOOKUP($B81,职业被动!$B$6:$M$29,COLUMNS(职业被动!$B$6:M$29),0)*$D$74,2)</f>
        <v>10.84</v>
      </c>
      <c r="P81" s="397" t="s">
        <v>303</v>
      </c>
      <c r="Q81" s="398">
        <f>ROUND(SUM(S$58:S$67)+VLOOKUP($P81,一级属性!$E$41:$P$64,COLUMNS(一级属性!$E$41:G$64),0)*(1+0.25*$R$69)+VLOOKUP($P81,宝石属性!$B$43:$M$66,COLUMNS(宝石属性!$B$43:D$66),0)*$R$72+VLOOKUP($P81,宝石属性!$B$43:$M$66,COLUMNS(宝石属性!$B$43:D$66),0)*$R$73+VLOOKUP($P81,职业被动!$B$6:$M$29,COLUMNS(职业被动!$B$6:D$29),0)*$R$74,2)</f>
        <v>70.400000000000006</v>
      </c>
      <c r="R81" s="398">
        <f>ROUND(SUM(T$58:T$67)+VLOOKUP($P81,一级属性!$E$41:$P$64,COLUMNS(一级属性!$E$41:H$64),0)*(1+0.25*$R$69)+VLOOKUP($P81,宝石属性!$B$43:$M$66,COLUMNS(宝石属性!$B$43:E$66),0)*$R$72+VLOOKUP($P81,宝石属性!$B$43:$M$66,COLUMNS(宝石属性!$B$43:E$66),0)*$R$73+VLOOKUP($P81,职业被动!$B$6:$M$29,COLUMNS(职业被动!$B$6:E$29),0)*$R$74,2)</f>
        <v>41.95</v>
      </c>
      <c r="S81" s="398">
        <f>ROUND(SUM(U$58:U$67)+VLOOKUP($P81,一级属性!$E$41:$P$64,COLUMNS(一级属性!$E$41:I$64),0)*(1+0.25*$R$69)+VLOOKUP($P81,宝石属性!$B$43:$M$66,COLUMNS(宝石属性!$B$43:F$66),0)*$R$72+VLOOKUP($P81,宝石属性!$B$43:$M$66,COLUMNS(宝石属性!$B$43:F$66),0)*$R$73+VLOOKUP($P81,职业被动!$B$6:$M$29,COLUMNS(职业被动!$B$6:F$29),0)*$R$74,2)</f>
        <v>10</v>
      </c>
      <c r="T81" s="398">
        <f>ROUND(SUM(V$58:V$67)+VLOOKUP($P81,一级属性!$E$41:$P$64,COLUMNS(一级属性!$E$41:J$64),0)*(1+0.25*$R$69)+VLOOKUP($P81,宝石属性!$B$43:$M$66,COLUMNS(宝石属性!$B$43:G$66),0)*$R$72+VLOOKUP($P81,宝石属性!$B$43:$M$66,COLUMNS(宝石属性!$B$43:G$66),0)*$R$73+VLOOKUP($P81,职业被动!$B$6:$M$29,COLUMNS(职业被动!$B$6:G$29),0)*$R$74,2)</f>
        <v>9.5</v>
      </c>
      <c r="U81" s="398">
        <f>ROUND(SUM(W$58:W$67)+VLOOKUP($P81,一级属性!$E$41:$P$64,COLUMNS(一级属性!$E$41:K$64),0)*(1+0.25*$R$69)+VLOOKUP($P81,宝石属性!$B$43:$M$66,COLUMNS(宝石属性!$B$43:H$66),0)*$R$72+VLOOKUP($P81,宝石属性!$B$43:$M$66,COLUMNS(宝石属性!$B$43:H$66),0)*$R$73+VLOOKUP($P81,职业被动!$B$6:$M$29,COLUMNS(职业被动!$B$6:H$29),0)*$R$74,2)</f>
        <v>10.65</v>
      </c>
      <c r="V81" s="398">
        <f>ROUND(SUM(X$58:X$67)+VLOOKUP($P81,一级属性!$E$41:$P$64,COLUMNS(一级属性!$E$41:L$64),0)*(1+0.25*$R$69)+VLOOKUP($P81,宝石属性!$B$43:$M$66,COLUMNS(宝石属性!$B$43:I$66),0)*$R$72+VLOOKUP($P81,宝石属性!$B$43:$M$66,COLUMNS(宝石属性!$B$43:I$66),0)*$R$73+VLOOKUP($P81,职业被动!$B$6:$M$29,COLUMNS(职业被动!$B$6:I$29),0)*$R$74,2)</f>
        <v>11.45</v>
      </c>
      <c r="W81" s="398">
        <f>ROUND(SUM(Y$58:Y$67)+VLOOKUP($P81,一级属性!$E$41:$P$64,COLUMNS(一级属性!$E$41:M$64),0)*(1+0.25*$R$69)+VLOOKUP($P81,宝石属性!$B$43:$M$66,COLUMNS(宝石属性!$B$43:J$66),0)*$R$72+VLOOKUP($P81,宝石属性!$B$43:$M$66,COLUMNS(宝石属性!$B$43:J$66),0)*$R$73+VLOOKUP($P81,职业被动!$B$6:$M$29,COLUMNS(职业被动!$B$6:J$29),0)*$R$74,2)</f>
        <v>8.0299999999999994</v>
      </c>
      <c r="X81" s="398">
        <f>ROUND(SUM(Z$58:Z$67)+VLOOKUP($P81,一级属性!$E$41:$P$64,COLUMNS(一级属性!$E$41:N$64),0)*(1+0.25*$R$69)+VLOOKUP($P81,宝石属性!$B$43:$M$66,COLUMNS(宝石属性!$B$43:K$66),0)*$R$72+VLOOKUP($P81,宝石属性!$B$43:$M$66,COLUMNS(宝石属性!$B$43:K$66),0)*$R$73+VLOOKUP($P81,职业被动!$B$6:$M$29,COLUMNS(职业被动!$B$6:K$29),0)*$R$74,2)</f>
        <v>5</v>
      </c>
      <c r="Y81" s="398">
        <f>ROUND(SUM(AA$58:AA$67)+VLOOKUP($P81,一级属性!$E$41:$P$64,COLUMNS(一级属性!$E$41:O$64),0)*(1+0.25*$R$69)+VLOOKUP($P81,宝石属性!$B$43:$M$66,COLUMNS(宝石属性!$B$43:L$66),0)*$R$72+VLOOKUP($P81,宝石属性!$B$43:$M$66,COLUMNS(宝石属性!$B$43:L$66),0)*$R$73+VLOOKUP($P81,职业被动!$B$6:$M$29,COLUMNS(职业被动!$B$6:L$29),0)*$R$74,2)</f>
        <v>0.24</v>
      </c>
      <c r="Z81" s="398">
        <f>ROUND(SUM(AB$58:AB$67)+VLOOKUP($P81,一级属性!$E$41:$P$64,COLUMNS(一级属性!$E$41:P$64),0)*(1+0.25*$R$69)+VLOOKUP($P81,宝石属性!$B$43:$M$66,COLUMNS(宝石属性!$B$43:M$66),0)*$R$72+VLOOKUP($P81,宝石属性!$B$43:$M$66,COLUMNS(宝石属性!$B$43:M$66),0)*$R$73+VLOOKUP($P81,职业被动!$B$6:$M$29,COLUMNS(职业被动!$B$6:M$29),0)*$R$74,2)</f>
        <v>11.04</v>
      </c>
    </row>
    <row r="82" spans="1:36">
      <c r="B82" s="393" t="s">
        <v>305</v>
      </c>
      <c r="C82" s="394">
        <f>ROUND(SUM(E$58:E$67)+VLOOKUP($B82,一级属性!$E$41:$P$64,COLUMNS(一级属性!$E$41:G$64),0)*(1+0.25*$D$69)+VLOOKUP($B82,宝石属性!$B$43:$M$66,COLUMNS(宝石属性!$B$43:D$66),0)*$D$72+VLOOKUP($B82,宝石属性!$B$43:$M$66,COLUMNS(宝石属性!$B$43:D$66),0)*$D$73+VLOOKUP($B82,职业被动!$B$6:$M$29,COLUMNS(职业被动!$B$6:D$29),0)*$D$74,2)</f>
        <v>57.76</v>
      </c>
      <c r="D82" s="394">
        <f>ROUND(SUM(F$58:F$67)+VLOOKUP($B82,一级属性!$E$41:$P$64,COLUMNS(一级属性!$E$41:H$64),0)*(1+0.25*$D$69)+VLOOKUP($B82,宝石属性!$B$43:$M$66,COLUMNS(宝石属性!$B$43:E$66),0)*$D$72+VLOOKUP($B82,宝石属性!$B$43:$M$66,COLUMNS(宝石属性!$B$43:E$66),0)*$D$73+VLOOKUP($B82,职业被动!$B$6:$M$29,COLUMNS(职业被动!$B$6:E$29),0)*$D$74,2)</f>
        <v>21.38</v>
      </c>
      <c r="E82" s="394">
        <f>ROUND(SUM(G$58:G$67)+VLOOKUP($B82,一级属性!$E$41:$P$64,COLUMNS(一级属性!$E$41:I$64),0)*(1+0.25*$D$69)+VLOOKUP($B82,宝石属性!$B$43:$M$66,COLUMNS(宝石属性!$B$43:F$66),0)*$D$72+VLOOKUP($B82,宝石属性!$B$43:$M$66,COLUMNS(宝石属性!$B$43:F$66),0)*$D$73+VLOOKUP($B82,职业被动!$B$6:$M$29,COLUMNS(职业被动!$B$6:F$29),0)*$D$74,2)</f>
        <v>15.12</v>
      </c>
      <c r="F82" s="394">
        <f>ROUND(SUM(H$58:H$67)+VLOOKUP($B82,一级属性!$E$41:$P$64,COLUMNS(一级属性!$E$41:J$64),0)*(1+0.25*$D$69)+VLOOKUP($B82,宝石属性!$B$43:$M$66,COLUMNS(宝石属性!$B$43:G$66),0)*$D$72+VLOOKUP($B82,宝石属性!$B$43:$M$66,COLUMNS(宝石属性!$B$43:G$66),0)*$D$73+VLOOKUP($B82,职业被动!$B$6:$M$29,COLUMNS(职业被动!$B$6:G$29),0)*$D$74,2)</f>
        <v>10.45</v>
      </c>
      <c r="G82" s="394">
        <f>ROUND(SUM(I$58:I$67)+VLOOKUP($B82,一级属性!$E$41:$P$64,COLUMNS(一级属性!$E$41:K$64),0)*(1+0.25*$D$69)+VLOOKUP($B82,宝石属性!$B$43:$M$66,COLUMNS(宝石属性!$B$43:H$66),0)*$D$72+VLOOKUP($B82,宝石属性!$B$43:$M$66,COLUMNS(宝石属性!$B$43:H$66),0)*$D$73+VLOOKUP($B82,职业被动!$B$6:$M$29,COLUMNS(职业被动!$B$6:H$29),0)*$D$74,2)</f>
        <v>5.09</v>
      </c>
      <c r="H82" s="394">
        <f>ROUND(SUM(J$58:J$67)+VLOOKUP($B82,一级属性!$E$41:$P$64,COLUMNS(一级属性!$E$41:L$64),0)*(1+0.25*$D$69)+VLOOKUP($B82,宝石属性!$B$43:$M$66,COLUMNS(宝石属性!$B$43:I$66),0)*$D$72+VLOOKUP($B82,宝石属性!$B$43:$M$66,COLUMNS(宝石属性!$B$43:I$66),0)*$D$73+VLOOKUP($B82,职业被动!$B$6:$M$29,COLUMNS(职业被动!$B$6:I$29),0)*$D$74,2)</f>
        <v>9.83</v>
      </c>
      <c r="I82" s="394">
        <f>ROUND(SUM(K$58:K$67)+VLOOKUP($B82,一级属性!$E$41:$P$64,COLUMNS(一级属性!$E$41:M$64),0)*(1+0.25*$D$69)+VLOOKUP($B82,宝石属性!$B$43:$M$66,COLUMNS(宝石属性!$B$43:J$66),0)*$D$72+VLOOKUP($B82,宝石属性!$B$43:$M$66,COLUMNS(宝石属性!$B$43:J$66),0)*$D$73+VLOOKUP($B82,职业被动!$B$6:$M$29,COLUMNS(职业被动!$B$6:J$29),0)*$D$74,2)</f>
        <v>6.51</v>
      </c>
      <c r="J82" s="394">
        <f>ROUND(SUM(L$58:L$67)+VLOOKUP($B82,一级属性!$E$41:$P$64,COLUMNS(一级属性!$E$41:N$64),0)*(1+0.25*$D$69)+VLOOKUP($B82,宝石属性!$B$43:$M$66,COLUMNS(宝石属性!$B$43:K$66),0)*$D$72+VLOOKUP($B82,宝石属性!$B$43:$M$66,COLUMNS(宝石属性!$B$43:K$66),0)*$D$73+VLOOKUP($B82,职业被动!$B$6:$M$29,COLUMNS(职业被动!$B$6:K$29),0)*$D$74,2)</f>
        <v>2.6</v>
      </c>
      <c r="K82" s="394">
        <f>ROUND(SUM(M$58:M$67)+VLOOKUP($B82,一级属性!$E$41:$P$64,COLUMNS(一级属性!$E$41:O$64),0)*(1+0.25*$D$69)+VLOOKUP($B82,宝石属性!$B$43:$M$66,COLUMNS(宝石属性!$B$43:L$66),0)*$D$72+VLOOKUP($B82,宝石属性!$B$43:$M$66,COLUMNS(宝石属性!$B$43:L$66),0)*$D$73+VLOOKUP($B82,职业被动!$B$6:$M$29,COLUMNS(职业被动!$B$6:L$29),0)*$D$74,2)</f>
        <v>0.12</v>
      </c>
      <c r="L82" s="394">
        <f>ROUND(SUM(N$58:N$67)+VLOOKUP($B82,一级属性!$E$41:$P$64,COLUMNS(一级属性!$E$41:P$64),0)*(1+0.25*$D$69)+VLOOKUP($B82,宝石属性!$B$43:$M$66,COLUMNS(宝石属性!$B$43:M$66),0)*$D$72+VLOOKUP($B82,宝石属性!$B$43:$M$66,COLUMNS(宝石属性!$B$43:M$66),0)*$D$73+VLOOKUP($B82,职业被动!$B$6:$M$29,COLUMNS(职业被动!$B$6:M$29),0)*$D$74,2)</f>
        <v>10.84</v>
      </c>
      <c r="P82" s="397" t="s">
        <v>305</v>
      </c>
      <c r="Q82" s="398">
        <f>ROUND(SUM(S$58:S$67)+VLOOKUP($P82,一级属性!$E$41:$P$64,COLUMNS(一级属性!$E$41:G$64),0)*(1+0.25*$R$69)+VLOOKUP($P82,宝石属性!$B$43:$M$66,COLUMNS(宝石属性!$B$43:D$66),0)*$R$72+VLOOKUP($P82,宝石属性!$B$43:$M$66,COLUMNS(宝石属性!$B$43:D$66),0)*$R$73+VLOOKUP($P82,职业被动!$B$6:$M$29,COLUMNS(职业被动!$B$6:D$29),0)*$R$74,2)</f>
        <v>63.4</v>
      </c>
      <c r="R82" s="398">
        <f>ROUND(SUM(T$58:T$67)+VLOOKUP($P82,一级属性!$E$41:$P$64,COLUMNS(一级属性!$E$41:H$64),0)*(1+0.25*$R$69)+VLOOKUP($P82,宝石属性!$B$43:$M$66,COLUMNS(宝石属性!$B$43:E$66),0)*$R$72+VLOOKUP($P82,宝石属性!$B$43:$M$66,COLUMNS(宝石属性!$B$43:E$66),0)*$R$73+VLOOKUP($P82,职业被动!$B$6:$M$29,COLUMNS(职业被动!$B$6:E$29),0)*$R$74,2)</f>
        <v>23.2</v>
      </c>
      <c r="S82" s="398">
        <f>ROUND(SUM(U$58:U$67)+VLOOKUP($P82,一级属性!$E$41:$P$64,COLUMNS(一级属性!$E$41:I$64),0)*(1+0.25*$R$69)+VLOOKUP($P82,宝石属性!$B$43:$M$66,COLUMNS(宝石属性!$B$43:F$66),0)*$R$72+VLOOKUP($P82,宝石属性!$B$43:$M$66,COLUMNS(宝石属性!$B$43:F$66),0)*$R$73+VLOOKUP($P82,职业被动!$B$6:$M$29,COLUMNS(职业被动!$B$6:F$29),0)*$R$74,2)</f>
        <v>16.600000000000001</v>
      </c>
      <c r="T82" s="398">
        <f>ROUND(SUM(V$58:V$67)+VLOOKUP($P82,一级属性!$E$41:$P$64,COLUMNS(一级属性!$E$41:J$64),0)*(1+0.25*$R$69)+VLOOKUP($P82,宝石属性!$B$43:$M$66,COLUMNS(宝石属性!$B$43:G$66),0)*$R$72+VLOOKUP($P82,宝石属性!$B$43:$M$66,COLUMNS(宝石属性!$B$43:G$66),0)*$R$73+VLOOKUP($P82,职业被动!$B$6:$M$29,COLUMNS(职业被动!$B$6:G$29),0)*$R$74,2)</f>
        <v>11.5</v>
      </c>
      <c r="U82" s="398">
        <f>ROUND(SUM(W$58:W$67)+VLOOKUP($P82,一级属性!$E$41:$P$64,COLUMNS(一级属性!$E$41:K$64),0)*(1+0.25*$R$69)+VLOOKUP($P82,宝石属性!$B$43:$M$66,COLUMNS(宝石属性!$B$43:H$66),0)*$R$72+VLOOKUP($P82,宝石属性!$B$43:$M$66,COLUMNS(宝石属性!$B$43:H$66),0)*$R$73+VLOOKUP($P82,职业被动!$B$6:$M$29,COLUMNS(职业被动!$B$6:H$29),0)*$R$74,2)</f>
        <v>5.9</v>
      </c>
      <c r="V82" s="398">
        <f>ROUND(SUM(X$58:X$67)+VLOOKUP($P82,一级属性!$E$41:$P$64,COLUMNS(一级属性!$E$41:L$64),0)*(1+0.25*$R$69)+VLOOKUP($P82,宝石属性!$B$43:$M$66,COLUMNS(宝石属性!$B$43:I$66),0)*$R$72+VLOOKUP($P82,宝石属性!$B$43:$M$66,COLUMNS(宝石属性!$B$43:I$66),0)*$R$73+VLOOKUP($P82,职业被动!$B$6:$M$29,COLUMNS(职业被动!$B$6:I$29),0)*$R$74,2)</f>
        <v>10.7</v>
      </c>
      <c r="W82" s="398">
        <f>ROUND(SUM(Y$58:Y$67)+VLOOKUP($P82,一级属性!$E$41:$P$64,COLUMNS(一级属性!$E$41:M$64),0)*(1+0.25*$R$69)+VLOOKUP($P82,宝石属性!$B$43:$M$66,COLUMNS(宝石属性!$B$43:J$66),0)*$R$72+VLOOKUP($P82,宝石属性!$B$43:$M$66,COLUMNS(宝石属性!$B$43:J$66),0)*$R$73+VLOOKUP($P82,职业被动!$B$6:$M$29,COLUMNS(职业被动!$B$6:J$29),0)*$R$74,2)</f>
        <v>7.15</v>
      </c>
      <c r="X82" s="398">
        <f>ROUND(SUM(Z$58:Z$67)+VLOOKUP($P82,一级属性!$E$41:$P$64,COLUMNS(一级属性!$E$41:N$64),0)*(1+0.25*$R$69)+VLOOKUP($P82,宝石属性!$B$43:$M$66,COLUMNS(宝石属性!$B$43:K$66),0)*$R$72+VLOOKUP($P82,宝石属性!$B$43:$M$66,COLUMNS(宝石属性!$B$43:K$66),0)*$R$73+VLOOKUP($P82,职业被动!$B$6:$M$29,COLUMNS(职业被动!$B$6:K$29),0)*$R$74,2)</f>
        <v>3.4</v>
      </c>
      <c r="Y82" s="398">
        <f>ROUND(SUM(AA$58:AA$67)+VLOOKUP($P82,一级属性!$E$41:$P$64,COLUMNS(一级属性!$E$41:O$64),0)*(1+0.25*$R$69)+VLOOKUP($P82,宝石属性!$B$43:$M$66,COLUMNS(宝石属性!$B$43:L$66),0)*$R$72+VLOOKUP($P82,宝石属性!$B$43:$M$66,COLUMNS(宝石属性!$B$43:L$66),0)*$R$73+VLOOKUP($P82,职业被动!$B$6:$M$29,COLUMNS(职业被动!$B$6:L$29),0)*$R$74,2)</f>
        <v>0.24</v>
      </c>
      <c r="Z82" s="398">
        <f>ROUND(SUM(AB$58:AB$67)+VLOOKUP($P82,一级属性!$E$41:$P$64,COLUMNS(一级属性!$E$41:P$64),0)*(1+0.25*$R$69)+VLOOKUP($P82,宝石属性!$B$43:$M$66,COLUMNS(宝石属性!$B$43:M$66),0)*$R$72+VLOOKUP($P82,宝石属性!$B$43:$M$66,COLUMNS(宝石属性!$B$43:M$66),0)*$R$73+VLOOKUP($P82,职业被动!$B$6:$M$29,COLUMNS(职业被动!$B$6:M$29),0)*$R$74,2)</f>
        <v>11.04</v>
      </c>
    </row>
    <row r="83" spans="1:36">
      <c r="B83" s="393" t="s">
        <v>307</v>
      </c>
      <c r="C83" s="394">
        <f>ROUND(SUM(E$58:E$67)+VLOOKUP($B83,一级属性!$E$41:$P$64,COLUMNS(一级属性!$E$41:G$64),0)*(1+0.25*$D$69)+VLOOKUP($B83,宝石属性!$B$43:$M$66,COLUMNS(宝石属性!$B$43:D$66),0)*$D$72+VLOOKUP($B83,宝石属性!$B$43:$M$66,COLUMNS(宝石属性!$B$43:D$66),0)*$D$73+VLOOKUP($B83,职业被动!$B$6:$M$29,COLUMNS(职业被动!$B$6:D$29),0)*$D$74,2)</f>
        <v>57.76</v>
      </c>
      <c r="D83" s="394">
        <f>ROUND(SUM(F$58:F$67)+VLOOKUP($B83,一级属性!$E$41:$P$64,COLUMNS(一级属性!$E$41:H$64),0)*(1+0.25*$D$69)+VLOOKUP($B83,宝石属性!$B$43:$M$66,COLUMNS(宝石属性!$B$43:E$66),0)*$D$72+VLOOKUP($B83,宝石属性!$B$43:$M$66,COLUMNS(宝石属性!$B$43:E$66),0)*$D$73+VLOOKUP($B83,职业被动!$B$6:$M$29,COLUMNS(职业被动!$B$6:E$29),0)*$D$74,2)</f>
        <v>39.76</v>
      </c>
      <c r="E83" s="394">
        <f>ROUND(SUM(G$58:G$67)+VLOOKUP($B83,一级属性!$E$41:$P$64,COLUMNS(一级属性!$E$41:I$64),0)*(1+0.25*$D$69)+VLOOKUP($B83,宝石属性!$B$43:$M$66,COLUMNS(宝石属性!$B$43:F$66),0)*$D$72+VLOOKUP($B83,宝石属性!$B$43:$M$66,COLUMNS(宝石属性!$B$43:F$66),0)*$D$73+VLOOKUP($B83,职业被动!$B$6:$M$29,COLUMNS(职业被动!$B$6:F$29),0)*$D$74,2)</f>
        <v>8.7799999999999994</v>
      </c>
      <c r="F83" s="394">
        <f>ROUND(SUM(H$58:H$67)+VLOOKUP($B83,一级属性!$E$41:$P$64,COLUMNS(一级属性!$E$41:J$64),0)*(1+0.25*$D$69)+VLOOKUP($B83,宝石属性!$B$43:$M$66,COLUMNS(宝石属性!$B$43:G$66),0)*$D$72+VLOOKUP($B83,宝石属性!$B$43:$M$66,COLUMNS(宝石属性!$B$43:G$66),0)*$D$73+VLOOKUP($B83,职业被动!$B$6:$M$29,COLUMNS(职业被动!$B$6:G$29),0)*$D$74,2)</f>
        <v>8.4499999999999993</v>
      </c>
      <c r="G83" s="394">
        <f>ROUND(SUM(I$58:I$67)+VLOOKUP($B83,一级属性!$E$41:$P$64,COLUMNS(一级属性!$E$41:K$64),0)*(1+0.25*$D$69)+VLOOKUP($B83,宝石属性!$B$43:$M$66,COLUMNS(宝石属性!$B$43:H$66),0)*$D$72+VLOOKUP($B83,宝石属性!$B$43:$M$66,COLUMNS(宝石属性!$B$43:H$66),0)*$D$73+VLOOKUP($B83,职业被动!$B$6:$M$29,COLUMNS(职业被动!$B$6:H$29),0)*$D$74,2)</f>
        <v>8.77</v>
      </c>
      <c r="H83" s="394">
        <f>ROUND(SUM(J$58:J$67)+VLOOKUP($B83,一级属性!$E$41:$P$64,COLUMNS(一级属性!$E$41:L$64),0)*(1+0.25*$D$69)+VLOOKUP($B83,宝石属性!$B$43:$M$66,COLUMNS(宝石属性!$B$43:I$66),0)*$D$72+VLOOKUP($B83,宝石属性!$B$43:$M$66,COLUMNS(宝石属性!$B$43:I$66),0)*$D$73+VLOOKUP($B83,职业被动!$B$6:$M$29,COLUMNS(职业被动!$B$6:I$29),0)*$D$74,2)</f>
        <v>10.57</v>
      </c>
      <c r="I83" s="394">
        <f>ROUND(SUM(K$58:K$67)+VLOOKUP($B83,一级属性!$E$41:$P$64,COLUMNS(一级属性!$E$41:M$64),0)*(1+0.25*$D$69)+VLOOKUP($B83,宝石属性!$B$43:$M$66,COLUMNS(宝石属性!$B$43:J$66),0)*$D$72+VLOOKUP($B83,宝石属性!$B$43:$M$66,COLUMNS(宝石属性!$B$43:J$66),0)*$D$73+VLOOKUP($B83,职业被动!$B$6:$M$29,COLUMNS(职业被动!$B$6:J$29),0)*$D$74,2)</f>
        <v>7.36</v>
      </c>
      <c r="J83" s="394">
        <f>ROUND(SUM(L$58:L$67)+VLOOKUP($B83,一级属性!$E$41:$P$64,COLUMNS(一级属性!$E$41:N$64),0)*(1+0.25*$D$69)+VLOOKUP($B83,宝石属性!$B$43:$M$66,COLUMNS(宝石属性!$B$43:K$66),0)*$D$72+VLOOKUP($B83,宝石属性!$B$43:$M$66,COLUMNS(宝石属性!$B$43:K$66),0)*$D$73+VLOOKUP($B83,职业被动!$B$6:$M$29,COLUMNS(职业被动!$B$6:K$29),0)*$D$74,2)</f>
        <v>2.6</v>
      </c>
      <c r="K83" s="394">
        <f>ROUND(SUM(M$58:M$67)+VLOOKUP($B83,一级属性!$E$41:$P$64,COLUMNS(一级属性!$E$41:O$64),0)*(1+0.25*$D$69)+VLOOKUP($B83,宝石属性!$B$43:$M$66,COLUMNS(宝石属性!$B$43:L$66),0)*$D$72+VLOOKUP($B83,宝石属性!$B$43:$M$66,COLUMNS(宝石属性!$B$43:L$66),0)*$D$73+VLOOKUP($B83,职业被动!$B$6:$M$29,COLUMNS(职业被动!$B$6:L$29),0)*$D$74,2)</f>
        <v>10.66</v>
      </c>
      <c r="L83" s="394">
        <f>ROUND(SUM(N$58:N$67)+VLOOKUP($B83,一级属性!$E$41:$P$64,COLUMNS(一级属性!$E$41:P$64),0)*(1+0.25*$D$69)+VLOOKUP($B83,宝石属性!$B$43:$M$66,COLUMNS(宝石属性!$B$43:M$66),0)*$D$72+VLOOKUP($B83,宝石属性!$B$43:$M$66,COLUMNS(宝石属性!$B$43:M$66),0)*$D$73+VLOOKUP($B83,职业被动!$B$6:$M$29,COLUMNS(职业被动!$B$6:M$29),0)*$D$74,2)</f>
        <v>10.84</v>
      </c>
      <c r="P83" s="397" t="s">
        <v>307</v>
      </c>
      <c r="Q83" s="398">
        <f>ROUND(SUM(S$58:S$67)+VLOOKUP($P83,一级属性!$E$41:$P$64,COLUMNS(一级属性!$E$41:G$64),0)*(1+0.25*$R$69)+VLOOKUP($P83,宝石属性!$B$43:$M$66,COLUMNS(宝石属性!$B$43:D$66),0)*$R$72+VLOOKUP($P83,宝石属性!$B$43:$M$66,COLUMNS(宝石属性!$B$43:D$66),0)*$R$73+VLOOKUP($P83,职业被动!$B$6:$M$29,COLUMNS(职业被动!$B$6:D$29),0)*$R$74,2)</f>
        <v>63.4</v>
      </c>
      <c r="R83" s="398">
        <f>ROUND(SUM(T$58:T$67)+VLOOKUP($P83,一级属性!$E$41:$P$64,COLUMNS(一级属性!$E$41:H$64),0)*(1+0.25*$R$69)+VLOOKUP($P83,宝石属性!$B$43:$M$66,COLUMNS(宝石属性!$B$43:E$66),0)*$R$72+VLOOKUP($P83,宝石属性!$B$43:$M$66,COLUMNS(宝石属性!$B$43:E$66),0)*$R$73+VLOOKUP($P83,职业被动!$B$6:$M$29,COLUMNS(职业被动!$B$6:E$29),0)*$R$74,2)</f>
        <v>41.95</v>
      </c>
      <c r="S83" s="398">
        <f>ROUND(SUM(U$58:U$67)+VLOOKUP($P83,一级属性!$E$41:$P$64,COLUMNS(一级属性!$E$41:I$64),0)*(1+0.25*$R$69)+VLOOKUP($P83,宝石属性!$B$43:$M$66,COLUMNS(宝石属性!$B$43:F$66),0)*$R$72+VLOOKUP($P83,宝石属性!$B$43:$M$66,COLUMNS(宝石属性!$B$43:F$66),0)*$R$73+VLOOKUP($P83,职业被动!$B$6:$M$29,COLUMNS(职业被动!$B$6:F$29),0)*$R$74,2)</f>
        <v>10</v>
      </c>
      <c r="T83" s="398">
        <f>ROUND(SUM(V$58:V$67)+VLOOKUP($P83,一级属性!$E$41:$P$64,COLUMNS(一级属性!$E$41:J$64),0)*(1+0.25*$R$69)+VLOOKUP($P83,宝石属性!$B$43:$M$66,COLUMNS(宝石属性!$B$43:G$66),0)*$R$72+VLOOKUP($P83,宝石属性!$B$43:$M$66,COLUMNS(宝石属性!$B$43:G$66),0)*$R$73+VLOOKUP($P83,职业被动!$B$6:$M$29,COLUMNS(职业被动!$B$6:G$29),0)*$R$74,2)</f>
        <v>9.5</v>
      </c>
      <c r="U83" s="398">
        <f>ROUND(SUM(W$58:W$67)+VLOOKUP($P83,一级属性!$E$41:$P$64,COLUMNS(一级属性!$E$41:K$64),0)*(1+0.25*$R$69)+VLOOKUP($P83,宝石属性!$B$43:$M$66,COLUMNS(宝石属性!$B$43:H$66),0)*$R$72+VLOOKUP($P83,宝石属性!$B$43:$M$66,COLUMNS(宝石属性!$B$43:H$66),0)*$R$73+VLOOKUP($P83,职业被动!$B$6:$M$29,COLUMNS(职业被动!$B$6:H$29),0)*$R$74,2)</f>
        <v>9.65</v>
      </c>
      <c r="V83" s="398">
        <f>ROUND(SUM(X$58:X$67)+VLOOKUP($P83,一级属性!$E$41:$P$64,COLUMNS(一级属性!$E$41:L$64),0)*(1+0.25*$R$69)+VLOOKUP($P83,宝石属性!$B$43:$M$66,COLUMNS(宝石属性!$B$43:I$66),0)*$R$72+VLOOKUP($P83,宝石属性!$B$43:$M$66,COLUMNS(宝石属性!$B$43:I$66),0)*$R$73+VLOOKUP($P83,职业被动!$B$6:$M$29,COLUMNS(职业被动!$B$6:I$29),0)*$R$74,2)</f>
        <v>11.45</v>
      </c>
      <c r="W83" s="398">
        <f>ROUND(SUM(Y$58:Y$67)+VLOOKUP($P83,一级属性!$E$41:$P$64,COLUMNS(一级属性!$E$41:M$64),0)*(1+0.25*$R$69)+VLOOKUP($P83,宝石属性!$B$43:$M$66,COLUMNS(宝石属性!$B$43:J$66),0)*$R$72+VLOOKUP($P83,宝石属性!$B$43:$M$66,COLUMNS(宝石属性!$B$43:J$66),0)*$R$73+VLOOKUP($P83,职业被动!$B$6:$M$29,COLUMNS(职业被动!$B$6:J$29),0)*$R$74,2)</f>
        <v>8.0299999999999994</v>
      </c>
      <c r="X83" s="398">
        <f>ROUND(SUM(Z$58:Z$67)+VLOOKUP($P83,一级属性!$E$41:$P$64,COLUMNS(一级属性!$E$41:N$64),0)*(1+0.25*$R$69)+VLOOKUP($P83,宝石属性!$B$43:$M$66,COLUMNS(宝石属性!$B$43:K$66),0)*$R$72+VLOOKUP($P83,宝石属性!$B$43:$M$66,COLUMNS(宝石属性!$B$43:K$66),0)*$R$73+VLOOKUP($P83,职业被动!$B$6:$M$29,COLUMNS(职业被动!$B$6:K$29),0)*$R$74,2)</f>
        <v>3.4</v>
      </c>
      <c r="Y83" s="398">
        <f>ROUND(SUM(AA$58:AA$67)+VLOOKUP($P83,一级属性!$E$41:$P$64,COLUMNS(一级属性!$E$41:O$64),0)*(1+0.25*$R$69)+VLOOKUP($P83,宝石属性!$B$43:$M$66,COLUMNS(宝石属性!$B$43:L$66),0)*$R$72+VLOOKUP($P83,宝石属性!$B$43:$M$66,COLUMNS(宝石属性!$B$43:L$66),0)*$R$73+VLOOKUP($P83,职业被动!$B$6:$M$29,COLUMNS(职业被动!$B$6:L$29),0)*$R$74,2)</f>
        <v>10.84</v>
      </c>
      <c r="Z83" s="398">
        <f>ROUND(SUM(AB$58:AB$67)+VLOOKUP($P83,一级属性!$E$41:$P$64,COLUMNS(一级属性!$E$41:P$64),0)*(1+0.25*$R$69)+VLOOKUP($P83,宝石属性!$B$43:$M$66,COLUMNS(宝石属性!$B$43:M$66),0)*$R$72+VLOOKUP($P83,宝石属性!$B$43:$M$66,COLUMNS(宝石属性!$B$43:M$66),0)*$R$73+VLOOKUP($P83,职业被动!$B$6:$M$29,COLUMNS(职业被动!$B$6:M$29),0)*$R$74,2)</f>
        <v>11.04</v>
      </c>
    </row>
    <row r="84" spans="1:36">
      <c r="B84" s="393" t="s">
        <v>309</v>
      </c>
      <c r="C84" s="394">
        <f>ROUND(SUM(E$58:E$67)+VLOOKUP($B84,一级属性!$E$41:$P$64,COLUMNS(一级属性!$E$41:G$64),0)*(1+0.25*$D$69)+VLOOKUP($B84,宝石属性!$B$43:$M$66,COLUMNS(宝石属性!$B$43:D$66),0)*$D$72+VLOOKUP($B84,宝石属性!$B$43:$M$66,COLUMNS(宝石属性!$B$43:D$66),0)*$D$73+VLOOKUP($B84,职业被动!$B$6:$M$29,COLUMNS(职业被动!$B$6:D$29),0)*$D$74,2)</f>
        <v>50.76</v>
      </c>
      <c r="D84" s="394">
        <f>ROUND(SUM(F$58:F$67)+VLOOKUP($B84,一级属性!$E$41:$P$64,COLUMNS(一级属性!$E$41:H$64),0)*(1+0.25*$D$69)+VLOOKUP($B84,宝石属性!$B$43:$M$66,COLUMNS(宝石属性!$B$43:E$66),0)*$D$72+VLOOKUP($B84,宝石属性!$B$43:$M$66,COLUMNS(宝石属性!$B$43:E$66),0)*$D$73+VLOOKUP($B84,职业被动!$B$6:$M$29,COLUMNS(职业被动!$B$6:E$29),0)*$D$74,2)</f>
        <v>45.88</v>
      </c>
      <c r="E84" s="394">
        <f>ROUND(SUM(G$58:G$67)+VLOOKUP($B84,一级属性!$E$41:$P$64,COLUMNS(一级属性!$E$41:I$64),0)*(1+0.25*$D$69)+VLOOKUP($B84,宝石属性!$B$43:$M$66,COLUMNS(宝石属性!$B$43:F$66),0)*$D$72+VLOOKUP($B84,宝石属性!$B$43:$M$66,COLUMNS(宝石属性!$B$43:F$66),0)*$D$73+VLOOKUP($B84,职业被动!$B$6:$M$29,COLUMNS(职业被动!$B$6:F$29),0)*$D$74,2)</f>
        <v>8.7799999999999994</v>
      </c>
      <c r="F84" s="394">
        <f>ROUND(SUM(H$58:H$67)+VLOOKUP($B84,一级属性!$E$41:$P$64,COLUMNS(一级属性!$E$41:J$64),0)*(1+0.25*$D$69)+VLOOKUP($B84,宝石属性!$B$43:$M$66,COLUMNS(宝石属性!$B$43:G$66),0)*$D$72+VLOOKUP($B84,宝石属性!$B$43:$M$66,COLUMNS(宝石属性!$B$43:G$66),0)*$D$73+VLOOKUP($B84,职业被动!$B$6:$M$29,COLUMNS(职业被动!$B$6:G$29),0)*$D$74,2)</f>
        <v>8.4499999999999993</v>
      </c>
      <c r="G84" s="394">
        <f>ROUND(SUM(I$58:I$67)+VLOOKUP($B84,一级属性!$E$41:$P$64,COLUMNS(一级属性!$E$41:K$64),0)*(1+0.25*$D$69)+VLOOKUP($B84,宝石属性!$B$43:$M$66,COLUMNS(宝石属性!$B$43:H$66),0)*$D$72+VLOOKUP($B84,宝石属性!$B$43:$M$66,COLUMNS(宝石属性!$B$43:H$66),0)*$D$73+VLOOKUP($B84,职业被动!$B$6:$M$29,COLUMNS(职业被动!$B$6:H$29),0)*$D$74,2)</f>
        <v>13.07</v>
      </c>
      <c r="H84" s="394">
        <f>ROUND(SUM(J$58:J$67)+VLOOKUP($B84,一级属性!$E$41:$P$64,COLUMNS(一级属性!$E$41:L$64),0)*(1+0.25*$D$69)+VLOOKUP($B84,宝石属性!$B$43:$M$66,COLUMNS(宝石属性!$B$43:I$66),0)*$D$72+VLOOKUP($B84,宝石属性!$B$43:$M$66,COLUMNS(宝石属性!$B$43:I$66),0)*$D$73+VLOOKUP($B84,职业被动!$B$6:$M$29,COLUMNS(职业被动!$B$6:I$29),0)*$D$74,2)</f>
        <v>12.79</v>
      </c>
      <c r="I84" s="394">
        <f>ROUND(SUM(K$58:K$67)+VLOOKUP($B84,一级属性!$E$41:$P$64,COLUMNS(一级属性!$E$41:M$64),0)*(1+0.25*$D$69)+VLOOKUP($B84,宝石属性!$B$43:$M$66,COLUMNS(宝石属性!$B$43:J$66),0)*$D$72+VLOOKUP($B84,宝石属性!$B$43:$M$66,COLUMNS(宝石属性!$B$43:J$66),0)*$D$73+VLOOKUP($B84,职业被动!$B$6:$M$29,COLUMNS(职业被动!$B$6:J$29),0)*$D$74,2)</f>
        <v>5.53</v>
      </c>
      <c r="J84" s="394">
        <f>ROUND(SUM(L$58:L$67)+VLOOKUP($B84,一级属性!$E$41:$P$64,COLUMNS(一级属性!$E$41:N$64),0)*(1+0.25*$D$69)+VLOOKUP($B84,宝石属性!$B$43:$M$66,COLUMNS(宝石属性!$B$43:K$66),0)*$D$72+VLOOKUP($B84,宝石属性!$B$43:$M$66,COLUMNS(宝石属性!$B$43:K$66),0)*$D$73+VLOOKUP($B84,职业被动!$B$6:$M$29,COLUMNS(职业被动!$B$6:K$29),0)*$D$74,2)</f>
        <v>2.6</v>
      </c>
      <c r="K84" s="394">
        <f>ROUND(SUM(M$58:M$67)+VLOOKUP($B84,一级属性!$E$41:$P$64,COLUMNS(一级属性!$E$41:O$64),0)*(1+0.25*$D$69)+VLOOKUP($B84,宝石属性!$B$43:$M$66,COLUMNS(宝石属性!$B$43:L$66),0)*$D$72+VLOOKUP($B84,宝石属性!$B$43:$M$66,COLUMNS(宝石属性!$B$43:L$66),0)*$D$73+VLOOKUP($B84,职业被动!$B$6:$M$29,COLUMNS(职业被动!$B$6:L$29),0)*$D$74,2)</f>
        <v>0.12</v>
      </c>
      <c r="L84" s="394">
        <f>ROUND(SUM(N$58:N$67)+VLOOKUP($B84,一级属性!$E$41:$P$64,COLUMNS(一级属性!$E$41:P$64),0)*(1+0.25*$D$69)+VLOOKUP($B84,宝石属性!$B$43:$M$66,COLUMNS(宝石属性!$B$43:M$66),0)*$D$72+VLOOKUP($B84,宝石属性!$B$43:$M$66,COLUMNS(宝石属性!$B$43:M$66),0)*$D$73+VLOOKUP($B84,职业被动!$B$6:$M$29,COLUMNS(职业被动!$B$6:M$29),0)*$D$74,2)</f>
        <v>10.84</v>
      </c>
      <c r="P84" s="397" t="s">
        <v>309</v>
      </c>
      <c r="Q84" s="398">
        <f>ROUND(SUM(S$58:S$67)+VLOOKUP($P84,一级属性!$E$41:$P$64,COLUMNS(一级属性!$E$41:G$64),0)*(1+0.25*$R$69)+VLOOKUP($P84,宝石属性!$B$43:$M$66,COLUMNS(宝石属性!$B$43:D$66),0)*$R$72+VLOOKUP($P84,宝石属性!$B$43:$M$66,COLUMNS(宝石属性!$B$43:D$66),0)*$R$73+VLOOKUP($P84,职业被动!$B$6:$M$29,COLUMNS(职业被动!$B$6:D$29),0)*$R$74,2)</f>
        <v>56.4</v>
      </c>
      <c r="R84" s="398">
        <f>ROUND(SUM(T$58:T$67)+VLOOKUP($P84,一级属性!$E$41:$P$64,COLUMNS(一级属性!$E$41:H$64),0)*(1+0.25*$R$69)+VLOOKUP($P84,宝石属性!$B$43:$M$66,COLUMNS(宝石属性!$B$43:E$66),0)*$R$72+VLOOKUP($P84,宝石属性!$B$43:$M$66,COLUMNS(宝石属性!$B$43:E$66),0)*$R$73+VLOOKUP($P84,职业被动!$B$6:$M$29,COLUMNS(职业被动!$B$6:E$29),0)*$R$74,2)</f>
        <v>48.2</v>
      </c>
      <c r="S84" s="398">
        <f>ROUND(SUM(U$58:U$67)+VLOOKUP($P84,一级属性!$E$41:$P$64,COLUMNS(一级属性!$E$41:I$64),0)*(1+0.25*$R$69)+VLOOKUP($P84,宝石属性!$B$43:$M$66,COLUMNS(宝石属性!$B$43:F$66),0)*$R$72+VLOOKUP($P84,宝石属性!$B$43:$M$66,COLUMNS(宝石属性!$B$43:F$66),0)*$R$73+VLOOKUP($P84,职业被动!$B$6:$M$29,COLUMNS(职业被动!$B$6:F$29),0)*$R$74,2)</f>
        <v>10</v>
      </c>
      <c r="T84" s="398">
        <f>ROUND(SUM(V$58:V$67)+VLOOKUP($P84,一级属性!$E$41:$P$64,COLUMNS(一级属性!$E$41:J$64),0)*(1+0.25*$R$69)+VLOOKUP($P84,宝石属性!$B$43:$M$66,COLUMNS(宝石属性!$B$43:G$66),0)*$R$72+VLOOKUP($P84,宝石属性!$B$43:$M$66,COLUMNS(宝石属性!$B$43:G$66),0)*$R$73+VLOOKUP($P84,职业被动!$B$6:$M$29,COLUMNS(职业被动!$B$6:G$29),0)*$R$74,2)</f>
        <v>9.5</v>
      </c>
      <c r="U84" s="398">
        <f>ROUND(SUM(W$58:W$67)+VLOOKUP($P84,一级属性!$E$41:$P$64,COLUMNS(一级属性!$E$41:K$64),0)*(1+0.25*$R$69)+VLOOKUP($P84,宝石属性!$B$43:$M$66,COLUMNS(宝石属性!$B$43:H$66),0)*$R$72+VLOOKUP($P84,宝石属性!$B$43:$M$66,COLUMNS(宝石属性!$B$43:H$66),0)*$R$73+VLOOKUP($P84,职业被动!$B$6:$M$29,COLUMNS(职业被动!$B$6:H$29),0)*$R$74,2)</f>
        <v>14.1</v>
      </c>
      <c r="V84" s="398">
        <f>ROUND(SUM(X$58:X$67)+VLOOKUP($P84,一级属性!$E$41:$P$64,COLUMNS(一级属性!$E$41:L$64),0)*(1+0.25*$R$69)+VLOOKUP($P84,宝石属性!$B$43:$M$66,COLUMNS(宝石属性!$B$43:I$66),0)*$R$72+VLOOKUP($P84,宝石属性!$B$43:$M$66,COLUMNS(宝石属性!$B$43:I$66),0)*$R$73+VLOOKUP($P84,职业被动!$B$6:$M$29,COLUMNS(职业被动!$B$6:I$29),0)*$R$74,2)</f>
        <v>13.7</v>
      </c>
      <c r="W84" s="398">
        <f>ROUND(SUM(Y$58:Y$67)+VLOOKUP($P84,一级属性!$E$41:$P$64,COLUMNS(一级属性!$E$41:M$64),0)*(1+0.25*$R$69)+VLOOKUP($P84,宝石属性!$B$43:$M$66,COLUMNS(宝石属性!$B$43:J$66),0)*$R$72+VLOOKUP($P84,宝石属性!$B$43:$M$66,COLUMNS(宝石属性!$B$43:J$66),0)*$R$73+VLOOKUP($P84,职业被动!$B$6:$M$29,COLUMNS(职业被动!$B$6:J$29),0)*$R$74,2)</f>
        <v>6.15</v>
      </c>
      <c r="X84" s="398">
        <f>ROUND(SUM(Z$58:Z$67)+VLOOKUP($P84,一级属性!$E$41:$P$64,COLUMNS(一级属性!$E$41:N$64),0)*(1+0.25*$R$69)+VLOOKUP($P84,宝石属性!$B$43:$M$66,COLUMNS(宝石属性!$B$43:K$66),0)*$R$72+VLOOKUP($P84,宝石属性!$B$43:$M$66,COLUMNS(宝石属性!$B$43:K$66),0)*$R$73+VLOOKUP($P84,职业被动!$B$6:$M$29,COLUMNS(职业被动!$B$6:K$29),0)*$R$74,2)</f>
        <v>3.4</v>
      </c>
      <c r="Y84" s="398">
        <f>ROUND(SUM(AA$58:AA$67)+VLOOKUP($P84,一级属性!$E$41:$P$64,COLUMNS(一级属性!$E$41:O$64),0)*(1+0.25*$R$69)+VLOOKUP($P84,宝石属性!$B$43:$M$66,COLUMNS(宝石属性!$B$43:L$66),0)*$R$72+VLOOKUP($P84,宝石属性!$B$43:$M$66,COLUMNS(宝石属性!$B$43:L$66),0)*$R$73+VLOOKUP($P84,职业被动!$B$6:$M$29,COLUMNS(职业被动!$B$6:L$29),0)*$R$74,2)</f>
        <v>0.24</v>
      </c>
      <c r="Z84" s="398">
        <f>ROUND(SUM(AB$58:AB$67)+VLOOKUP($P84,一级属性!$E$41:$P$64,COLUMNS(一级属性!$E$41:P$64),0)*(1+0.25*$R$69)+VLOOKUP($P84,宝石属性!$B$43:$M$66,COLUMNS(宝石属性!$B$43:M$66),0)*$R$72+VLOOKUP($P84,宝石属性!$B$43:$M$66,COLUMNS(宝石属性!$B$43:M$66),0)*$R$73+VLOOKUP($P84,职业被动!$B$6:$M$29,COLUMNS(职业被动!$B$6:M$29),0)*$R$74,2)</f>
        <v>11.04</v>
      </c>
    </row>
    <row r="85" spans="1:36">
      <c r="B85" s="393" t="s">
        <v>311</v>
      </c>
      <c r="C85" s="394">
        <f>ROUND(SUM(E$58:E$67)+VLOOKUP($B85,一级属性!$E$41:$P$64,COLUMNS(一级属性!$E$41:G$64),0)*(1+0.25*$D$69)+VLOOKUP($B85,宝石属性!$B$43:$M$66,COLUMNS(宝石属性!$B$43:D$66),0)*$D$72+VLOOKUP($B85,宝石属性!$B$43:$M$66,COLUMNS(宝石属性!$B$43:D$66),0)*$D$73+VLOOKUP($B85,职业被动!$B$6:$M$29,COLUMNS(职业被动!$B$6:D$29),0)*$D$74,2)</f>
        <v>64.760000000000005</v>
      </c>
      <c r="D85" s="394">
        <f>ROUND(SUM(F$58:F$67)+VLOOKUP($B85,一级属性!$E$41:$P$64,COLUMNS(一级属性!$E$41:H$64),0)*(1+0.25*$D$69)+VLOOKUP($B85,宝石属性!$B$43:$M$66,COLUMNS(宝石属性!$B$43:E$66),0)*$D$72+VLOOKUP($B85,宝石属性!$B$43:$M$66,COLUMNS(宝石属性!$B$43:E$66),0)*$D$73+VLOOKUP($B85,职业被动!$B$6:$M$29,COLUMNS(职业被动!$B$6:E$29),0)*$D$74,2)</f>
        <v>39.76</v>
      </c>
      <c r="E85" s="394">
        <f>ROUND(SUM(G$58:G$67)+VLOOKUP($B85,一级属性!$E$41:$P$64,COLUMNS(一级属性!$E$41:I$64),0)*(1+0.25*$D$69)+VLOOKUP($B85,宝石属性!$B$43:$M$66,COLUMNS(宝石属性!$B$43:F$66),0)*$D$72+VLOOKUP($B85,宝石属性!$B$43:$M$66,COLUMNS(宝石属性!$B$43:F$66),0)*$D$73+VLOOKUP($B85,职业被动!$B$6:$M$29,COLUMNS(职业被动!$B$6:F$29),0)*$D$74,2)</f>
        <v>8.7799999999999994</v>
      </c>
      <c r="F85" s="394">
        <f>ROUND(SUM(H$58:H$67)+VLOOKUP($B85,一级属性!$E$41:$P$64,COLUMNS(一级属性!$E$41:J$64),0)*(1+0.25*$D$69)+VLOOKUP($B85,宝石属性!$B$43:$M$66,COLUMNS(宝石属性!$B$43:G$66),0)*$D$72+VLOOKUP($B85,宝石属性!$B$43:$M$66,COLUMNS(宝石属性!$B$43:G$66),0)*$D$73+VLOOKUP($B85,职业被动!$B$6:$M$29,COLUMNS(职业被动!$B$6:G$29),0)*$D$74,2)</f>
        <v>8.4499999999999993</v>
      </c>
      <c r="G85" s="394">
        <f>ROUND(SUM(I$58:I$67)+VLOOKUP($B85,一级属性!$E$41:$P$64,COLUMNS(一级属性!$E$41:K$64),0)*(1+0.25*$D$69)+VLOOKUP($B85,宝石属性!$B$43:$M$66,COLUMNS(宝石属性!$B$43:H$66),0)*$D$72+VLOOKUP($B85,宝石属性!$B$43:$M$66,COLUMNS(宝石属性!$B$43:H$66),0)*$D$73+VLOOKUP($B85,职业被动!$B$6:$M$29,COLUMNS(职业被动!$B$6:H$29),0)*$D$74,2)</f>
        <v>9.77</v>
      </c>
      <c r="H85" s="394">
        <f>ROUND(SUM(J$58:J$67)+VLOOKUP($B85,一级属性!$E$41:$P$64,COLUMNS(一级属性!$E$41:L$64),0)*(1+0.25*$D$69)+VLOOKUP($B85,宝石属性!$B$43:$M$66,COLUMNS(宝石属性!$B$43:I$66),0)*$D$72+VLOOKUP($B85,宝石属性!$B$43:$M$66,COLUMNS(宝石属性!$B$43:I$66),0)*$D$73+VLOOKUP($B85,职业被动!$B$6:$M$29,COLUMNS(职业被动!$B$6:I$29),0)*$D$74,2)</f>
        <v>10.57</v>
      </c>
      <c r="I85" s="394">
        <f>ROUND(SUM(K$58:K$67)+VLOOKUP($B85,一级属性!$E$41:$P$64,COLUMNS(一级属性!$E$41:M$64),0)*(1+0.25*$D$69)+VLOOKUP($B85,宝石属性!$B$43:$M$66,COLUMNS(宝石属性!$B$43:J$66),0)*$D$72+VLOOKUP($B85,宝石属性!$B$43:$M$66,COLUMNS(宝石属性!$B$43:J$66),0)*$D$73+VLOOKUP($B85,职业被动!$B$6:$M$29,COLUMNS(职业被动!$B$6:J$29),0)*$D$74,2)</f>
        <v>7.36</v>
      </c>
      <c r="J85" s="394">
        <f>ROUND(SUM(L$58:L$67)+VLOOKUP($B85,一级属性!$E$41:$P$64,COLUMNS(一级属性!$E$41:N$64),0)*(1+0.25*$D$69)+VLOOKUP($B85,宝石属性!$B$43:$M$66,COLUMNS(宝石属性!$B$43:K$66),0)*$D$72+VLOOKUP($B85,宝石属性!$B$43:$M$66,COLUMNS(宝石属性!$B$43:K$66),0)*$D$73+VLOOKUP($B85,职业被动!$B$6:$M$29,COLUMNS(职业被动!$B$6:K$29),0)*$D$74,2)</f>
        <v>4.04</v>
      </c>
      <c r="K85" s="394">
        <f>ROUND(SUM(M$58:M$67)+VLOOKUP($B85,一级属性!$E$41:$P$64,COLUMNS(一级属性!$E$41:O$64),0)*(1+0.25*$D$69)+VLOOKUP($B85,宝石属性!$B$43:$M$66,COLUMNS(宝石属性!$B$43:L$66),0)*$D$72+VLOOKUP($B85,宝石属性!$B$43:$M$66,COLUMNS(宝石属性!$B$43:L$66),0)*$D$73+VLOOKUP($B85,职业被动!$B$6:$M$29,COLUMNS(职业被动!$B$6:L$29),0)*$D$74,2)</f>
        <v>0.12</v>
      </c>
      <c r="L85" s="394">
        <f>ROUND(SUM(N$58:N$67)+VLOOKUP($B85,一级属性!$E$41:$P$64,COLUMNS(一级属性!$E$41:P$64),0)*(1+0.25*$D$69)+VLOOKUP($B85,宝石属性!$B$43:$M$66,COLUMNS(宝石属性!$B$43:M$66),0)*$D$72+VLOOKUP($B85,宝石属性!$B$43:$M$66,COLUMNS(宝石属性!$B$43:M$66),0)*$D$73+VLOOKUP($B85,职业被动!$B$6:$M$29,COLUMNS(职业被动!$B$6:M$29),0)*$D$74,2)</f>
        <v>10.84</v>
      </c>
      <c r="P85" s="397" t="s">
        <v>311</v>
      </c>
      <c r="Q85" s="398">
        <f>ROUND(SUM(S$58:S$67)+VLOOKUP($P85,一级属性!$E$41:$P$64,COLUMNS(一级属性!$E$41:G$64),0)*(1+0.25*$R$69)+VLOOKUP($P85,宝石属性!$B$43:$M$66,COLUMNS(宝石属性!$B$43:D$66),0)*$R$72+VLOOKUP($P85,宝石属性!$B$43:$M$66,COLUMNS(宝石属性!$B$43:D$66),0)*$R$73+VLOOKUP($P85,职业被动!$B$6:$M$29,COLUMNS(职业被动!$B$6:D$29),0)*$R$74,2)</f>
        <v>70.400000000000006</v>
      </c>
      <c r="R85" s="398">
        <f>ROUND(SUM(T$58:T$67)+VLOOKUP($P85,一级属性!$E$41:$P$64,COLUMNS(一级属性!$E$41:H$64),0)*(1+0.25*$R$69)+VLOOKUP($P85,宝石属性!$B$43:$M$66,COLUMNS(宝石属性!$B$43:E$66),0)*$R$72+VLOOKUP($P85,宝石属性!$B$43:$M$66,COLUMNS(宝石属性!$B$43:E$66),0)*$R$73+VLOOKUP($P85,职业被动!$B$6:$M$29,COLUMNS(职业被动!$B$6:E$29),0)*$R$74,2)</f>
        <v>41.95</v>
      </c>
      <c r="S85" s="398">
        <f>ROUND(SUM(U$58:U$67)+VLOOKUP($P85,一级属性!$E$41:$P$64,COLUMNS(一级属性!$E$41:I$64),0)*(1+0.25*$R$69)+VLOOKUP($P85,宝石属性!$B$43:$M$66,COLUMNS(宝石属性!$B$43:F$66),0)*$R$72+VLOOKUP($P85,宝石属性!$B$43:$M$66,COLUMNS(宝石属性!$B$43:F$66),0)*$R$73+VLOOKUP($P85,职业被动!$B$6:$M$29,COLUMNS(职业被动!$B$6:F$29),0)*$R$74,2)</f>
        <v>10</v>
      </c>
      <c r="T85" s="398">
        <f>ROUND(SUM(V$58:V$67)+VLOOKUP($P85,一级属性!$E$41:$P$64,COLUMNS(一级属性!$E$41:J$64),0)*(1+0.25*$R$69)+VLOOKUP($P85,宝石属性!$B$43:$M$66,COLUMNS(宝石属性!$B$43:G$66),0)*$R$72+VLOOKUP($P85,宝石属性!$B$43:$M$66,COLUMNS(宝石属性!$B$43:G$66),0)*$R$73+VLOOKUP($P85,职业被动!$B$6:$M$29,COLUMNS(职业被动!$B$6:G$29),0)*$R$74,2)</f>
        <v>9.5</v>
      </c>
      <c r="U85" s="398">
        <f>ROUND(SUM(W$58:W$67)+VLOOKUP($P85,一级属性!$E$41:$P$64,COLUMNS(一级属性!$E$41:K$64),0)*(1+0.25*$R$69)+VLOOKUP($P85,宝石属性!$B$43:$M$66,COLUMNS(宝石属性!$B$43:H$66),0)*$R$72+VLOOKUP($P85,宝石属性!$B$43:$M$66,COLUMNS(宝石属性!$B$43:H$66),0)*$R$73+VLOOKUP($P85,职业被动!$B$6:$M$29,COLUMNS(职业被动!$B$6:H$29),0)*$R$74,2)</f>
        <v>10.65</v>
      </c>
      <c r="V85" s="398">
        <f>ROUND(SUM(X$58:X$67)+VLOOKUP($P85,一级属性!$E$41:$P$64,COLUMNS(一级属性!$E$41:L$64),0)*(1+0.25*$R$69)+VLOOKUP($P85,宝石属性!$B$43:$M$66,COLUMNS(宝石属性!$B$43:I$66),0)*$R$72+VLOOKUP($P85,宝石属性!$B$43:$M$66,COLUMNS(宝石属性!$B$43:I$66),0)*$R$73+VLOOKUP($P85,职业被动!$B$6:$M$29,COLUMNS(职业被动!$B$6:I$29),0)*$R$74,2)</f>
        <v>11.45</v>
      </c>
      <c r="W85" s="398">
        <f>ROUND(SUM(Y$58:Y$67)+VLOOKUP($P85,一级属性!$E$41:$P$64,COLUMNS(一级属性!$E$41:M$64),0)*(1+0.25*$R$69)+VLOOKUP($P85,宝石属性!$B$43:$M$66,COLUMNS(宝石属性!$B$43:J$66),0)*$R$72+VLOOKUP($P85,宝石属性!$B$43:$M$66,COLUMNS(宝石属性!$B$43:J$66),0)*$R$73+VLOOKUP($P85,职业被动!$B$6:$M$29,COLUMNS(职业被动!$B$6:J$29),0)*$R$74,2)</f>
        <v>8.0299999999999994</v>
      </c>
      <c r="X85" s="398">
        <f>ROUND(SUM(Z$58:Z$67)+VLOOKUP($P85,一级属性!$E$41:$P$64,COLUMNS(一级属性!$E$41:N$64),0)*(1+0.25*$R$69)+VLOOKUP($P85,宝石属性!$B$43:$M$66,COLUMNS(宝石属性!$B$43:K$66),0)*$R$72+VLOOKUP($P85,宝石属性!$B$43:$M$66,COLUMNS(宝石属性!$B$43:K$66),0)*$R$73+VLOOKUP($P85,职业被动!$B$6:$M$29,COLUMNS(职业被动!$B$6:K$29),0)*$R$74,2)</f>
        <v>5</v>
      </c>
      <c r="Y85" s="398">
        <f>ROUND(SUM(AA$58:AA$67)+VLOOKUP($P85,一级属性!$E$41:$P$64,COLUMNS(一级属性!$E$41:O$64),0)*(1+0.25*$R$69)+VLOOKUP($P85,宝石属性!$B$43:$M$66,COLUMNS(宝石属性!$B$43:L$66),0)*$R$72+VLOOKUP($P85,宝石属性!$B$43:$M$66,COLUMNS(宝石属性!$B$43:L$66),0)*$R$73+VLOOKUP($P85,职业被动!$B$6:$M$29,COLUMNS(职业被动!$B$6:L$29),0)*$R$74,2)</f>
        <v>0.24</v>
      </c>
      <c r="Z85" s="398">
        <f>ROUND(SUM(AB$58:AB$67)+VLOOKUP($P85,一级属性!$E$41:$P$64,COLUMNS(一级属性!$E$41:P$64),0)*(1+0.25*$R$69)+VLOOKUP($P85,宝石属性!$B$43:$M$66,COLUMNS(宝石属性!$B$43:M$66),0)*$R$72+VLOOKUP($P85,宝石属性!$B$43:$M$66,COLUMNS(宝石属性!$B$43:M$66),0)*$R$73+VLOOKUP($P85,职业被动!$B$6:$M$29,COLUMNS(职业被动!$B$6:M$29),0)*$R$74,2)</f>
        <v>11.04</v>
      </c>
    </row>
    <row r="86" spans="1:36">
      <c r="B86" s="393" t="s">
        <v>1209</v>
      </c>
      <c r="C86" s="394">
        <f>ROUND(SUM(E$58:E$67)+VLOOKUP($B86,一级属性!$E$41:$P$64,COLUMNS(一级属性!$E$41:G$64),0)*(1+0.25*$D$69)+VLOOKUP($B86,宝石属性!$B$43:$M$66,COLUMNS(宝石属性!$B$43:D$66),0)*$D$72+VLOOKUP($B86,宝石属性!$B$43:$M$66,COLUMNS(宝石属性!$B$43:D$66),0)*$D$73+VLOOKUP($B86,职业被动!$B$6:$M$29,COLUMNS(职业被动!$B$6:D$29),0)*$D$74,2)</f>
        <v>50.76</v>
      </c>
      <c r="D86" s="394">
        <f>ROUND(SUM(F$58:F$67)+VLOOKUP($B86,一级属性!$E$41:$P$64,COLUMNS(一级属性!$E$41:H$64),0)*(1+0.25*$D$69)+VLOOKUP($B86,宝石属性!$B$43:$M$66,COLUMNS(宝石属性!$B$43:E$66),0)*$D$72+VLOOKUP($B86,宝石属性!$B$43:$M$66,COLUMNS(宝石属性!$B$43:E$66),0)*$D$73+VLOOKUP($B86,职业被动!$B$6:$M$29,COLUMNS(职业被动!$B$6:E$29),0)*$D$74,2)</f>
        <v>45.88</v>
      </c>
      <c r="E86" s="394">
        <f>ROUND(SUM(G$58:G$67)+VLOOKUP($B86,一级属性!$E$41:$P$64,COLUMNS(一级属性!$E$41:I$64),0)*(1+0.25*$D$69)+VLOOKUP($B86,宝石属性!$B$43:$M$66,COLUMNS(宝石属性!$B$43:F$66),0)*$D$72+VLOOKUP($B86,宝石属性!$B$43:$M$66,COLUMNS(宝石属性!$B$43:F$66),0)*$D$73+VLOOKUP($B86,职业被动!$B$6:$M$29,COLUMNS(职业被动!$B$6:F$29),0)*$D$74,2)</f>
        <v>8.7799999999999994</v>
      </c>
      <c r="F86" s="394">
        <f>ROUND(SUM(H$58:H$67)+VLOOKUP($B86,一级属性!$E$41:$P$64,COLUMNS(一级属性!$E$41:J$64),0)*(1+0.25*$D$69)+VLOOKUP($B86,宝石属性!$B$43:$M$66,COLUMNS(宝石属性!$B$43:G$66),0)*$D$72+VLOOKUP($B86,宝石属性!$B$43:$M$66,COLUMNS(宝石属性!$B$43:G$66),0)*$D$73+VLOOKUP($B86,职业被动!$B$6:$M$29,COLUMNS(职业被动!$B$6:G$29),0)*$D$74,2)</f>
        <v>8.4499999999999993</v>
      </c>
      <c r="G86" s="394">
        <f>ROUND(SUM(I$58:I$67)+VLOOKUP($B86,一级属性!$E$41:$P$64,COLUMNS(一级属性!$E$41:K$64),0)*(1+0.25*$D$69)+VLOOKUP($B86,宝石属性!$B$43:$M$66,COLUMNS(宝石属性!$B$43:H$66),0)*$D$72+VLOOKUP($B86,宝石属性!$B$43:$M$66,COLUMNS(宝石属性!$B$43:H$66),0)*$D$73+VLOOKUP($B86,职业被动!$B$6:$M$29,COLUMNS(职业被动!$B$6:H$29),0)*$D$74,2)</f>
        <v>13.07</v>
      </c>
      <c r="H86" s="394">
        <f>ROUND(SUM(J$58:J$67)+VLOOKUP($B86,一级属性!$E$41:$P$64,COLUMNS(一级属性!$E$41:L$64),0)*(1+0.25*$D$69)+VLOOKUP($B86,宝石属性!$B$43:$M$66,COLUMNS(宝石属性!$B$43:I$66),0)*$D$72+VLOOKUP($B86,宝石属性!$B$43:$M$66,COLUMNS(宝石属性!$B$43:I$66),0)*$D$73+VLOOKUP($B86,职业被动!$B$6:$M$29,COLUMNS(职业被动!$B$6:I$29),0)*$D$74,2)</f>
        <v>12.79</v>
      </c>
      <c r="I86" s="394">
        <f>ROUND(SUM(K$58:K$67)+VLOOKUP($B86,一级属性!$E$41:$P$64,COLUMNS(一级属性!$E$41:M$64),0)*(1+0.25*$D$69)+VLOOKUP($B86,宝石属性!$B$43:$M$66,COLUMNS(宝石属性!$B$43:J$66),0)*$D$72+VLOOKUP($B86,宝石属性!$B$43:$M$66,COLUMNS(宝石属性!$B$43:J$66),0)*$D$73+VLOOKUP($B86,职业被动!$B$6:$M$29,COLUMNS(职业被动!$B$6:J$29),0)*$D$74,2)</f>
        <v>5.53</v>
      </c>
      <c r="J86" s="394">
        <f>ROUND(SUM(L$58:L$67)+VLOOKUP($B86,一级属性!$E$41:$P$64,COLUMNS(一级属性!$E$41:N$64),0)*(1+0.25*$D$69)+VLOOKUP($B86,宝石属性!$B$43:$M$66,COLUMNS(宝石属性!$B$43:K$66),0)*$D$72+VLOOKUP($B86,宝石属性!$B$43:$M$66,COLUMNS(宝石属性!$B$43:K$66),0)*$D$73+VLOOKUP($B86,职业被动!$B$6:$M$29,COLUMNS(职业被动!$B$6:K$29),0)*$D$74,2)</f>
        <v>2.6</v>
      </c>
      <c r="K86" s="394">
        <f>ROUND(SUM(M$58:M$67)+VLOOKUP($B86,一级属性!$E$41:$P$64,COLUMNS(一级属性!$E$41:O$64),0)*(1+0.25*$D$69)+VLOOKUP($B86,宝石属性!$B$43:$M$66,COLUMNS(宝石属性!$B$43:L$66),0)*$D$72+VLOOKUP($B86,宝石属性!$B$43:$M$66,COLUMNS(宝石属性!$B$43:L$66),0)*$D$73+VLOOKUP($B86,职业被动!$B$6:$M$29,COLUMNS(职业被动!$B$6:L$29),0)*$D$74,2)</f>
        <v>0.12</v>
      </c>
      <c r="L86" s="394">
        <f>ROUND(SUM(N$58:N$67)+VLOOKUP($B86,一级属性!$E$41:$P$64,COLUMNS(一级属性!$E$41:P$64),0)*(1+0.25*$D$69)+VLOOKUP($B86,宝石属性!$B$43:$M$66,COLUMNS(宝石属性!$B$43:M$66),0)*$D$72+VLOOKUP($B86,宝石属性!$B$43:$M$66,COLUMNS(宝石属性!$B$43:M$66),0)*$D$73+VLOOKUP($B86,职业被动!$B$6:$M$29,COLUMNS(职业被动!$B$6:M$29),0)*$D$74,2)</f>
        <v>10.84</v>
      </c>
      <c r="P86" s="397" t="s">
        <v>1209</v>
      </c>
      <c r="Q86" s="398">
        <f>ROUND(SUM(S$58:S$67)+VLOOKUP($P86,一级属性!$E$41:$P$64,COLUMNS(一级属性!$E$41:G$64),0)*(1+0.25*$R$69)+VLOOKUP($P86,宝石属性!$B$43:$M$66,COLUMNS(宝石属性!$B$43:D$66),0)*$R$72+VLOOKUP($P86,宝石属性!$B$43:$M$66,COLUMNS(宝石属性!$B$43:D$66),0)*$R$73+VLOOKUP($P86,职业被动!$B$6:$M$29,COLUMNS(职业被动!$B$6:D$29),0)*$R$74,2)</f>
        <v>56.4</v>
      </c>
      <c r="R86" s="398">
        <f>ROUND(SUM(T$58:T$67)+VLOOKUP($P86,一级属性!$E$41:$P$64,COLUMNS(一级属性!$E$41:H$64),0)*(1+0.25*$R$69)+VLOOKUP($P86,宝石属性!$B$43:$M$66,COLUMNS(宝石属性!$B$43:E$66),0)*$R$72+VLOOKUP($P86,宝石属性!$B$43:$M$66,COLUMNS(宝石属性!$B$43:E$66),0)*$R$73+VLOOKUP($P86,职业被动!$B$6:$M$29,COLUMNS(职业被动!$B$6:E$29),0)*$R$74,2)</f>
        <v>48.2</v>
      </c>
      <c r="S86" s="398">
        <f>ROUND(SUM(U$58:U$67)+VLOOKUP($P86,一级属性!$E$41:$P$64,COLUMNS(一级属性!$E$41:I$64),0)*(1+0.25*$R$69)+VLOOKUP($P86,宝石属性!$B$43:$M$66,COLUMNS(宝石属性!$B$43:F$66),0)*$R$72+VLOOKUP($P86,宝石属性!$B$43:$M$66,COLUMNS(宝石属性!$B$43:F$66),0)*$R$73+VLOOKUP($P86,职业被动!$B$6:$M$29,COLUMNS(职业被动!$B$6:F$29),0)*$R$74,2)</f>
        <v>10</v>
      </c>
      <c r="T86" s="398">
        <f>ROUND(SUM(V$58:V$67)+VLOOKUP($P86,一级属性!$E$41:$P$64,COLUMNS(一级属性!$E$41:J$64),0)*(1+0.25*$R$69)+VLOOKUP($P86,宝石属性!$B$43:$M$66,COLUMNS(宝石属性!$B$43:G$66),0)*$R$72+VLOOKUP($P86,宝石属性!$B$43:$M$66,COLUMNS(宝石属性!$B$43:G$66),0)*$R$73+VLOOKUP($P86,职业被动!$B$6:$M$29,COLUMNS(职业被动!$B$6:G$29),0)*$R$74,2)</f>
        <v>9.5</v>
      </c>
      <c r="U86" s="398">
        <f>ROUND(SUM(W$58:W$67)+VLOOKUP($P86,一级属性!$E$41:$P$64,COLUMNS(一级属性!$E$41:K$64),0)*(1+0.25*$R$69)+VLOOKUP($P86,宝石属性!$B$43:$M$66,COLUMNS(宝石属性!$B$43:H$66),0)*$R$72+VLOOKUP($P86,宝石属性!$B$43:$M$66,COLUMNS(宝石属性!$B$43:H$66),0)*$R$73+VLOOKUP($P86,职业被动!$B$6:$M$29,COLUMNS(职业被动!$B$6:H$29),0)*$R$74,2)</f>
        <v>14.1</v>
      </c>
      <c r="V86" s="398">
        <f>ROUND(SUM(X$58:X$67)+VLOOKUP($P86,一级属性!$E$41:$P$64,COLUMNS(一级属性!$E$41:L$64),0)*(1+0.25*$R$69)+VLOOKUP($P86,宝石属性!$B$43:$M$66,COLUMNS(宝石属性!$B$43:I$66),0)*$R$72+VLOOKUP($P86,宝石属性!$B$43:$M$66,COLUMNS(宝石属性!$B$43:I$66),0)*$R$73+VLOOKUP($P86,职业被动!$B$6:$M$29,COLUMNS(职业被动!$B$6:I$29),0)*$R$74,2)</f>
        <v>13.7</v>
      </c>
      <c r="W86" s="398">
        <f>ROUND(SUM(Y$58:Y$67)+VLOOKUP($P86,一级属性!$E$41:$P$64,COLUMNS(一级属性!$E$41:M$64),0)*(1+0.25*$R$69)+VLOOKUP($P86,宝石属性!$B$43:$M$66,COLUMNS(宝石属性!$B$43:J$66),0)*$R$72+VLOOKUP($P86,宝石属性!$B$43:$M$66,COLUMNS(宝石属性!$B$43:J$66),0)*$R$73+VLOOKUP($P86,职业被动!$B$6:$M$29,COLUMNS(职业被动!$B$6:J$29),0)*$R$74,2)</f>
        <v>6.15</v>
      </c>
      <c r="X86" s="398">
        <f>ROUND(SUM(Z$58:Z$67)+VLOOKUP($P86,一级属性!$E$41:$P$64,COLUMNS(一级属性!$E$41:N$64),0)*(1+0.25*$R$69)+VLOOKUP($P86,宝石属性!$B$43:$M$66,COLUMNS(宝石属性!$B$43:K$66),0)*$R$72+VLOOKUP($P86,宝石属性!$B$43:$M$66,COLUMNS(宝石属性!$B$43:K$66),0)*$R$73+VLOOKUP($P86,职业被动!$B$6:$M$29,COLUMNS(职业被动!$B$6:K$29),0)*$R$74,2)</f>
        <v>3.4</v>
      </c>
      <c r="Y86" s="398">
        <f>ROUND(SUM(AA$58:AA$67)+VLOOKUP($P86,一级属性!$E$41:$P$64,COLUMNS(一级属性!$E$41:O$64),0)*(1+0.25*$R$69)+VLOOKUP($P86,宝石属性!$B$43:$M$66,COLUMNS(宝石属性!$B$43:L$66),0)*$R$72+VLOOKUP($P86,宝石属性!$B$43:$M$66,COLUMNS(宝石属性!$B$43:L$66),0)*$R$73+VLOOKUP($P86,职业被动!$B$6:$M$29,COLUMNS(职业被动!$B$6:L$29),0)*$R$74,2)</f>
        <v>0.24</v>
      </c>
      <c r="Z86" s="398">
        <f>ROUND(SUM(AB$58:AB$67)+VLOOKUP($P86,一级属性!$E$41:$P$64,COLUMNS(一级属性!$E$41:P$64),0)*(1+0.25*$R$69)+VLOOKUP($P86,宝石属性!$B$43:$M$66,COLUMNS(宝石属性!$B$43:M$66),0)*$R$72+VLOOKUP($P86,宝石属性!$B$43:$M$66,COLUMNS(宝石属性!$B$43:M$66),0)*$R$73+VLOOKUP($P86,职业被动!$B$6:$M$29,COLUMNS(职业被动!$B$6:M$29),0)*$R$74,2)</f>
        <v>11.04</v>
      </c>
    </row>
    <row r="87" spans="1:36">
      <c r="B87" s="393" t="s">
        <v>1210</v>
      </c>
      <c r="C87" s="394">
        <f>ROUND(SUM(E$58:E$67)+VLOOKUP($B87,一级属性!$E$41:$P$64,COLUMNS(一级属性!$E$41:G$64),0)*(1+0.25*$D$69)+VLOOKUP($B87,宝石属性!$B$43:$M$66,COLUMNS(宝石属性!$B$43:D$66),0)*$D$72+VLOOKUP($B87,宝石属性!$B$43:$M$66,COLUMNS(宝石属性!$B$43:D$66),0)*$D$73+VLOOKUP($B87,职业被动!$B$6:$M$29,COLUMNS(职业被动!$B$6:D$29),0)*$D$74,2)</f>
        <v>50.76</v>
      </c>
      <c r="D87" s="394">
        <f>ROUND(SUM(F$58:F$67)+VLOOKUP($B87,一级属性!$E$41:$P$64,COLUMNS(一级属性!$E$41:H$64),0)*(1+0.25*$D$69)+VLOOKUP($B87,宝石属性!$B$43:$M$66,COLUMNS(宝石属性!$B$43:E$66),0)*$D$72+VLOOKUP($B87,宝石属性!$B$43:$M$66,COLUMNS(宝石属性!$B$43:E$66),0)*$D$73+VLOOKUP($B87,职业被动!$B$6:$M$29,COLUMNS(职业被动!$B$6:E$29),0)*$D$74,2)</f>
        <v>21.38</v>
      </c>
      <c r="E87" s="394">
        <f>ROUND(SUM(G$58:G$67)+VLOOKUP($B87,一级属性!$E$41:$P$64,COLUMNS(一级属性!$E$41:I$64),0)*(1+0.25*$D$69)+VLOOKUP($B87,宝石属性!$B$43:$M$66,COLUMNS(宝石属性!$B$43:F$66),0)*$D$72+VLOOKUP($B87,宝石属性!$B$43:$M$66,COLUMNS(宝石属性!$B$43:F$66),0)*$D$73+VLOOKUP($B87,职业被动!$B$6:$M$29,COLUMNS(职业被动!$B$6:F$29),0)*$D$74,2)</f>
        <v>17.62</v>
      </c>
      <c r="F87" s="394">
        <f>ROUND(SUM(H$58:H$67)+VLOOKUP($B87,一级属性!$E$41:$P$64,COLUMNS(一级属性!$E$41:J$64),0)*(1+0.25*$D$69)+VLOOKUP($B87,宝石属性!$B$43:$M$66,COLUMNS(宝石属性!$B$43:G$66),0)*$D$72+VLOOKUP($B87,宝石属性!$B$43:$M$66,COLUMNS(宝石属性!$B$43:G$66),0)*$D$73+VLOOKUP($B87,职业被动!$B$6:$M$29,COLUMNS(职业被动!$B$6:G$29),0)*$D$74,2)</f>
        <v>9.4499999999999993</v>
      </c>
      <c r="G87" s="394">
        <f>ROUND(SUM(I$58:I$67)+VLOOKUP($B87,一级属性!$E$41:$P$64,COLUMNS(一级属性!$E$41:K$64),0)*(1+0.25*$D$69)+VLOOKUP($B87,宝石属性!$B$43:$M$66,COLUMNS(宝石属性!$B$43:H$66),0)*$D$72+VLOOKUP($B87,宝石属性!$B$43:$M$66,COLUMNS(宝石属性!$B$43:H$66),0)*$D$73+VLOOKUP($B87,职业被动!$B$6:$M$29,COLUMNS(职业被动!$B$6:H$29),0)*$D$74,2)</f>
        <v>5.09</v>
      </c>
      <c r="H87" s="394">
        <f>ROUND(SUM(J$58:J$67)+VLOOKUP($B87,一级属性!$E$41:$P$64,COLUMNS(一级属性!$E$41:L$64),0)*(1+0.25*$D$69)+VLOOKUP($B87,宝石属性!$B$43:$M$66,COLUMNS(宝石属性!$B$43:I$66),0)*$D$72+VLOOKUP($B87,宝石属性!$B$43:$M$66,COLUMNS(宝石属性!$B$43:I$66),0)*$D$73+VLOOKUP($B87,职业被动!$B$6:$M$29,COLUMNS(职业被动!$B$6:I$29),0)*$D$74,2)</f>
        <v>9.83</v>
      </c>
      <c r="I87" s="394">
        <f>ROUND(SUM(K$58:K$67)+VLOOKUP($B87,一级属性!$E$41:$P$64,COLUMNS(一级属性!$E$41:M$64),0)*(1+0.25*$D$69)+VLOOKUP($B87,宝石属性!$B$43:$M$66,COLUMNS(宝石属性!$B$43:J$66),0)*$D$72+VLOOKUP($B87,宝石属性!$B$43:$M$66,COLUMNS(宝石属性!$B$43:J$66),0)*$D$73+VLOOKUP($B87,职业被动!$B$6:$M$29,COLUMNS(职业被动!$B$6:J$29),0)*$D$74,2)</f>
        <v>6.51</v>
      </c>
      <c r="J87" s="394">
        <f>ROUND(SUM(L$58:L$67)+VLOOKUP($B87,一级属性!$E$41:$P$64,COLUMNS(一级属性!$E$41:N$64),0)*(1+0.25*$D$69)+VLOOKUP($B87,宝石属性!$B$43:$M$66,COLUMNS(宝石属性!$B$43:K$66),0)*$D$72+VLOOKUP($B87,宝石属性!$B$43:$M$66,COLUMNS(宝石属性!$B$43:K$66),0)*$D$73+VLOOKUP($B87,职业被动!$B$6:$M$29,COLUMNS(职业被动!$B$6:K$29),0)*$D$74,2)</f>
        <v>2.6</v>
      </c>
      <c r="K87" s="394">
        <f>ROUND(SUM(M$58:M$67)+VLOOKUP($B87,一级属性!$E$41:$P$64,COLUMNS(一级属性!$E$41:O$64),0)*(1+0.25*$D$69)+VLOOKUP($B87,宝石属性!$B$43:$M$66,COLUMNS(宝石属性!$B$43:L$66),0)*$D$72+VLOOKUP($B87,宝石属性!$B$43:$M$66,COLUMNS(宝石属性!$B$43:L$66),0)*$D$73+VLOOKUP($B87,职业被动!$B$6:$M$29,COLUMNS(职业被动!$B$6:L$29),0)*$D$74,2)</f>
        <v>0.12</v>
      </c>
      <c r="L87" s="394">
        <f>ROUND(SUM(N$58:N$67)+VLOOKUP($B87,一级属性!$E$41:$P$64,COLUMNS(一级属性!$E$41:P$64),0)*(1+0.25*$D$69)+VLOOKUP($B87,宝石属性!$B$43:$M$66,COLUMNS(宝石属性!$B$43:M$66),0)*$D$72+VLOOKUP($B87,宝石属性!$B$43:$M$66,COLUMNS(宝石属性!$B$43:M$66),0)*$D$73+VLOOKUP($B87,职业被动!$B$6:$M$29,COLUMNS(职业被动!$B$6:M$29),0)*$D$74,2)</f>
        <v>10.84</v>
      </c>
      <c r="P87" s="397" t="s">
        <v>1210</v>
      </c>
      <c r="Q87" s="398">
        <f>ROUND(SUM(S$58:S$67)+VLOOKUP($P87,一级属性!$E$41:$P$64,COLUMNS(一级属性!$E$41:G$64),0)*(1+0.25*$R$69)+VLOOKUP($P87,宝石属性!$B$43:$M$66,COLUMNS(宝石属性!$B$43:D$66),0)*$R$72+VLOOKUP($P87,宝石属性!$B$43:$M$66,COLUMNS(宝石属性!$B$43:D$66),0)*$R$73+VLOOKUP($P87,职业被动!$B$6:$M$29,COLUMNS(职业被动!$B$6:D$29),0)*$R$74,2)</f>
        <v>56.4</v>
      </c>
      <c r="R87" s="398">
        <f>ROUND(SUM(T$58:T$67)+VLOOKUP($P87,一级属性!$E$41:$P$64,COLUMNS(一级属性!$E$41:H$64),0)*(1+0.25*$R$69)+VLOOKUP($P87,宝石属性!$B$43:$M$66,COLUMNS(宝石属性!$B$43:E$66),0)*$R$72+VLOOKUP($P87,宝石属性!$B$43:$M$66,COLUMNS(宝石属性!$B$43:E$66),0)*$R$73+VLOOKUP($P87,职业被动!$B$6:$M$29,COLUMNS(职业被动!$B$6:E$29),0)*$R$74,2)</f>
        <v>23.2</v>
      </c>
      <c r="S87" s="398">
        <f>ROUND(SUM(U$58:U$67)+VLOOKUP($P87,一级属性!$E$41:$P$64,COLUMNS(一级属性!$E$41:I$64),0)*(1+0.25*$R$69)+VLOOKUP($P87,宝石属性!$B$43:$M$66,COLUMNS(宝石属性!$B$43:F$66),0)*$R$72+VLOOKUP($P87,宝石属性!$B$43:$M$66,COLUMNS(宝石属性!$B$43:F$66),0)*$R$73+VLOOKUP($P87,职业被动!$B$6:$M$29,COLUMNS(职业被动!$B$6:F$29),0)*$R$74,2)</f>
        <v>19.100000000000001</v>
      </c>
      <c r="T87" s="398">
        <f>ROUND(SUM(V$58:V$67)+VLOOKUP($P87,一级属性!$E$41:$P$64,COLUMNS(一级属性!$E$41:J$64),0)*(1+0.25*$R$69)+VLOOKUP($P87,宝石属性!$B$43:$M$66,COLUMNS(宝石属性!$B$43:G$66),0)*$R$72+VLOOKUP($P87,宝石属性!$B$43:$M$66,COLUMNS(宝石属性!$B$43:G$66),0)*$R$73+VLOOKUP($P87,职业被动!$B$6:$M$29,COLUMNS(职业被动!$B$6:G$29),0)*$R$74,2)</f>
        <v>10.5</v>
      </c>
      <c r="U87" s="398">
        <f>ROUND(SUM(W$58:W$67)+VLOOKUP($P87,一级属性!$E$41:$P$64,COLUMNS(一级属性!$E$41:K$64),0)*(1+0.25*$R$69)+VLOOKUP($P87,宝石属性!$B$43:$M$66,COLUMNS(宝石属性!$B$43:H$66),0)*$R$72+VLOOKUP($P87,宝石属性!$B$43:$M$66,COLUMNS(宝石属性!$B$43:H$66),0)*$R$73+VLOOKUP($P87,职业被动!$B$6:$M$29,COLUMNS(职业被动!$B$6:H$29),0)*$R$74,2)</f>
        <v>5.9</v>
      </c>
      <c r="V87" s="398">
        <f>ROUND(SUM(X$58:X$67)+VLOOKUP($P87,一级属性!$E$41:$P$64,COLUMNS(一级属性!$E$41:L$64),0)*(1+0.25*$R$69)+VLOOKUP($P87,宝石属性!$B$43:$M$66,COLUMNS(宝石属性!$B$43:I$66),0)*$R$72+VLOOKUP($P87,宝石属性!$B$43:$M$66,COLUMNS(宝石属性!$B$43:I$66),0)*$R$73+VLOOKUP($P87,职业被动!$B$6:$M$29,COLUMNS(职业被动!$B$6:I$29),0)*$R$74,2)</f>
        <v>10.7</v>
      </c>
      <c r="W87" s="398">
        <f>ROUND(SUM(Y$58:Y$67)+VLOOKUP($P87,一级属性!$E$41:$P$64,COLUMNS(一级属性!$E$41:M$64),0)*(1+0.25*$R$69)+VLOOKUP($P87,宝石属性!$B$43:$M$66,COLUMNS(宝石属性!$B$43:J$66),0)*$R$72+VLOOKUP($P87,宝石属性!$B$43:$M$66,COLUMNS(宝石属性!$B$43:J$66),0)*$R$73+VLOOKUP($P87,职业被动!$B$6:$M$29,COLUMNS(职业被动!$B$6:J$29),0)*$R$74,2)</f>
        <v>7.15</v>
      </c>
      <c r="X87" s="398">
        <f>ROUND(SUM(Z$58:Z$67)+VLOOKUP($P87,一级属性!$E$41:$P$64,COLUMNS(一级属性!$E$41:N$64),0)*(1+0.25*$R$69)+VLOOKUP($P87,宝石属性!$B$43:$M$66,COLUMNS(宝石属性!$B$43:K$66),0)*$R$72+VLOOKUP($P87,宝石属性!$B$43:$M$66,COLUMNS(宝石属性!$B$43:K$66),0)*$R$73+VLOOKUP($P87,职业被动!$B$6:$M$29,COLUMNS(职业被动!$B$6:K$29),0)*$R$74,2)</f>
        <v>3.4</v>
      </c>
      <c r="Y87" s="398">
        <f>ROUND(SUM(AA$58:AA$67)+VLOOKUP($P87,一级属性!$E$41:$P$64,COLUMNS(一级属性!$E$41:O$64),0)*(1+0.25*$R$69)+VLOOKUP($P87,宝石属性!$B$43:$M$66,COLUMNS(宝石属性!$B$43:L$66),0)*$R$72+VLOOKUP($P87,宝石属性!$B$43:$M$66,COLUMNS(宝石属性!$B$43:L$66),0)*$R$73+VLOOKUP($P87,职业被动!$B$6:$M$29,COLUMNS(职业被动!$B$6:L$29),0)*$R$74,2)</f>
        <v>0.24</v>
      </c>
      <c r="Z87" s="398">
        <f>ROUND(SUM(AB$58:AB$67)+VLOOKUP($P87,一级属性!$E$41:$P$64,COLUMNS(一级属性!$E$41:P$64),0)*(1+0.25*$R$69)+VLOOKUP($P87,宝石属性!$B$43:$M$66,COLUMNS(宝石属性!$B$43:M$66),0)*$R$72+VLOOKUP($P87,宝石属性!$B$43:$M$66,COLUMNS(宝石属性!$B$43:M$66),0)*$R$73+VLOOKUP($P87,职业被动!$B$6:$M$29,COLUMNS(职业被动!$B$6:M$29),0)*$R$74,2)</f>
        <v>11.04</v>
      </c>
    </row>
    <row r="88" spans="1:36">
      <c r="B88" s="393" t="s">
        <v>1211</v>
      </c>
      <c r="C88" s="394">
        <f>ROUND(SUM(E$58:E$67)+VLOOKUP($B88,一级属性!$E$41:$P$64,COLUMNS(一级属性!$E$41:G$64),0)*(1+0.25*$D$69)+VLOOKUP($B88,宝石属性!$B$43:$M$66,COLUMNS(宝石属性!$B$43:D$66),0)*$D$72+VLOOKUP($B88,宝石属性!$B$43:$M$66,COLUMNS(宝石属性!$B$43:D$66),0)*$D$73+VLOOKUP($B88,职业被动!$B$6:$M$29,COLUMNS(职业被动!$B$6:D$29),0)*$D$74,2)</f>
        <v>50.76</v>
      </c>
      <c r="D88" s="394">
        <f>ROUND(SUM(F$58:F$67)+VLOOKUP($B88,一级属性!$E$41:$P$64,COLUMNS(一级属性!$E$41:H$64),0)*(1+0.25*$D$69)+VLOOKUP($B88,宝石属性!$B$43:$M$66,COLUMNS(宝石属性!$B$43:E$66),0)*$D$72+VLOOKUP($B88,宝石属性!$B$43:$M$66,COLUMNS(宝石属性!$B$43:E$66),0)*$D$73+VLOOKUP($B88,职业被动!$B$6:$M$29,COLUMNS(职业被动!$B$6:E$29),0)*$D$74,2)</f>
        <v>39.76</v>
      </c>
      <c r="E88" s="394">
        <f>ROUND(SUM(G$58:G$67)+VLOOKUP($B88,一级属性!$E$41:$P$64,COLUMNS(一级属性!$E$41:I$64),0)*(1+0.25*$D$69)+VLOOKUP($B88,宝石属性!$B$43:$M$66,COLUMNS(宝石属性!$B$43:F$66),0)*$D$72+VLOOKUP($B88,宝石属性!$B$43:$M$66,COLUMNS(宝石属性!$B$43:F$66),0)*$D$73+VLOOKUP($B88,职业被动!$B$6:$M$29,COLUMNS(职业被动!$B$6:F$29),0)*$D$74,2)</f>
        <v>8.7799999999999994</v>
      </c>
      <c r="F88" s="394">
        <f>ROUND(SUM(H$58:H$67)+VLOOKUP($B88,一级属性!$E$41:$P$64,COLUMNS(一级属性!$E$41:J$64),0)*(1+0.25*$D$69)+VLOOKUP($B88,宝石属性!$B$43:$M$66,COLUMNS(宝石属性!$B$43:G$66),0)*$D$72+VLOOKUP($B88,宝石属性!$B$43:$M$66,COLUMNS(宝石属性!$B$43:G$66),0)*$D$73+VLOOKUP($B88,职业被动!$B$6:$M$29,COLUMNS(职业被动!$B$6:G$29),0)*$D$74,2)</f>
        <v>9.4499999999999993</v>
      </c>
      <c r="G88" s="394">
        <f>ROUND(SUM(I$58:I$67)+VLOOKUP($B88,一级属性!$E$41:$P$64,COLUMNS(一级属性!$E$41:K$64),0)*(1+0.25*$D$69)+VLOOKUP($B88,宝石属性!$B$43:$M$66,COLUMNS(宝石属性!$B$43:H$66),0)*$D$72+VLOOKUP($B88,宝石属性!$B$43:$M$66,COLUMNS(宝石属性!$B$43:H$66),0)*$D$73+VLOOKUP($B88,职业被动!$B$6:$M$29,COLUMNS(职业被动!$B$6:H$29),0)*$D$74,2)</f>
        <v>8.77</v>
      </c>
      <c r="H88" s="394">
        <f>ROUND(SUM(J$58:J$67)+VLOOKUP($B88,一级属性!$E$41:$P$64,COLUMNS(一级属性!$E$41:L$64),0)*(1+0.25*$D$69)+VLOOKUP($B88,宝石属性!$B$43:$M$66,COLUMNS(宝石属性!$B$43:I$66),0)*$D$72+VLOOKUP($B88,宝石属性!$B$43:$M$66,COLUMNS(宝石属性!$B$43:I$66),0)*$D$73+VLOOKUP($B88,职业被动!$B$6:$M$29,COLUMNS(职业被动!$B$6:I$29),0)*$D$74,2)</f>
        <v>10.57</v>
      </c>
      <c r="I88" s="394">
        <f>ROUND(SUM(K$58:K$67)+VLOOKUP($B88,一级属性!$E$41:$P$64,COLUMNS(一级属性!$E$41:M$64),0)*(1+0.25*$D$69)+VLOOKUP($B88,宝石属性!$B$43:$M$66,COLUMNS(宝石属性!$B$43:J$66),0)*$D$72+VLOOKUP($B88,宝石属性!$B$43:$M$66,COLUMNS(宝石属性!$B$43:J$66),0)*$D$73+VLOOKUP($B88,职业被动!$B$6:$M$29,COLUMNS(职业被动!$B$6:J$29),0)*$D$74,2)</f>
        <v>7.36</v>
      </c>
      <c r="J88" s="394">
        <f>ROUND(SUM(L$58:L$67)+VLOOKUP($B88,一级属性!$E$41:$P$64,COLUMNS(一级属性!$E$41:N$64),0)*(1+0.25*$D$69)+VLOOKUP($B88,宝石属性!$B$43:$M$66,COLUMNS(宝石属性!$B$43:K$66),0)*$D$72+VLOOKUP($B88,宝石属性!$B$43:$M$66,COLUMNS(宝石属性!$B$43:K$66),0)*$D$73+VLOOKUP($B88,职业被动!$B$6:$M$29,COLUMNS(职业被动!$B$6:K$29),0)*$D$74,2)</f>
        <v>2.6</v>
      </c>
      <c r="K88" s="394">
        <f>ROUND(SUM(M$58:M$67)+VLOOKUP($B88,一级属性!$E$41:$P$64,COLUMNS(一级属性!$E$41:O$64),0)*(1+0.25*$D$69)+VLOOKUP($B88,宝石属性!$B$43:$M$66,COLUMNS(宝石属性!$B$43:L$66),0)*$D$72+VLOOKUP($B88,宝石属性!$B$43:$M$66,COLUMNS(宝石属性!$B$43:L$66),0)*$D$73+VLOOKUP($B88,职业被动!$B$6:$M$29,COLUMNS(职业被动!$B$6:L$29),0)*$D$74,2)</f>
        <v>10.66</v>
      </c>
      <c r="L88" s="394">
        <f>ROUND(SUM(N$58:N$67)+VLOOKUP($B88,一级属性!$E$41:$P$64,COLUMNS(一级属性!$E$41:P$64),0)*(1+0.25*$D$69)+VLOOKUP($B88,宝石属性!$B$43:$M$66,COLUMNS(宝石属性!$B$43:M$66),0)*$D$72+VLOOKUP($B88,宝石属性!$B$43:$M$66,COLUMNS(宝石属性!$B$43:M$66),0)*$D$73+VLOOKUP($B88,职业被动!$B$6:$M$29,COLUMNS(职业被动!$B$6:M$29),0)*$D$74,2)</f>
        <v>10.84</v>
      </c>
      <c r="P88" s="397" t="s">
        <v>1211</v>
      </c>
      <c r="Q88" s="398">
        <f>ROUND(SUM(S$58:S$67)+VLOOKUP($P88,一级属性!$E$41:$P$64,COLUMNS(一级属性!$E$41:G$64),0)*(1+0.25*$R$69)+VLOOKUP($P88,宝石属性!$B$43:$M$66,COLUMNS(宝石属性!$B$43:D$66),0)*$R$72+VLOOKUP($P88,宝石属性!$B$43:$M$66,COLUMNS(宝石属性!$B$43:D$66),0)*$R$73+VLOOKUP($P88,职业被动!$B$6:$M$29,COLUMNS(职业被动!$B$6:D$29),0)*$R$74,2)</f>
        <v>56.4</v>
      </c>
      <c r="R88" s="398">
        <f>ROUND(SUM(T$58:T$67)+VLOOKUP($P88,一级属性!$E$41:$P$64,COLUMNS(一级属性!$E$41:H$64),0)*(1+0.25*$R$69)+VLOOKUP($P88,宝石属性!$B$43:$M$66,COLUMNS(宝石属性!$B$43:E$66),0)*$R$72+VLOOKUP($P88,宝石属性!$B$43:$M$66,COLUMNS(宝石属性!$B$43:E$66),0)*$R$73+VLOOKUP($P88,职业被动!$B$6:$M$29,COLUMNS(职业被动!$B$6:E$29),0)*$R$74,2)</f>
        <v>41.95</v>
      </c>
      <c r="S88" s="398">
        <f>ROUND(SUM(U$58:U$67)+VLOOKUP($P88,一级属性!$E$41:$P$64,COLUMNS(一级属性!$E$41:I$64),0)*(1+0.25*$R$69)+VLOOKUP($P88,宝石属性!$B$43:$M$66,COLUMNS(宝石属性!$B$43:F$66),0)*$R$72+VLOOKUP($P88,宝石属性!$B$43:$M$66,COLUMNS(宝石属性!$B$43:F$66),0)*$R$73+VLOOKUP($P88,职业被动!$B$6:$M$29,COLUMNS(职业被动!$B$6:F$29),0)*$R$74,2)</f>
        <v>10</v>
      </c>
      <c r="T88" s="398">
        <f>ROUND(SUM(V$58:V$67)+VLOOKUP($P88,一级属性!$E$41:$P$64,COLUMNS(一级属性!$E$41:J$64),0)*(1+0.25*$R$69)+VLOOKUP($P88,宝石属性!$B$43:$M$66,COLUMNS(宝石属性!$B$43:G$66),0)*$R$72+VLOOKUP($P88,宝石属性!$B$43:$M$66,COLUMNS(宝石属性!$B$43:G$66),0)*$R$73+VLOOKUP($P88,职业被动!$B$6:$M$29,COLUMNS(职业被动!$B$6:G$29),0)*$R$74,2)</f>
        <v>10.5</v>
      </c>
      <c r="U88" s="398">
        <f>ROUND(SUM(W$58:W$67)+VLOOKUP($P88,一级属性!$E$41:$P$64,COLUMNS(一级属性!$E$41:K$64),0)*(1+0.25*$R$69)+VLOOKUP($P88,宝石属性!$B$43:$M$66,COLUMNS(宝石属性!$B$43:H$66),0)*$R$72+VLOOKUP($P88,宝石属性!$B$43:$M$66,COLUMNS(宝石属性!$B$43:H$66),0)*$R$73+VLOOKUP($P88,职业被动!$B$6:$M$29,COLUMNS(职业被动!$B$6:H$29),0)*$R$74,2)</f>
        <v>9.65</v>
      </c>
      <c r="V88" s="398">
        <f>ROUND(SUM(X$58:X$67)+VLOOKUP($P88,一级属性!$E$41:$P$64,COLUMNS(一级属性!$E$41:L$64),0)*(1+0.25*$R$69)+VLOOKUP($P88,宝石属性!$B$43:$M$66,COLUMNS(宝石属性!$B$43:I$66),0)*$R$72+VLOOKUP($P88,宝石属性!$B$43:$M$66,COLUMNS(宝石属性!$B$43:I$66),0)*$R$73+VLOOKUP($P88,职业被动!$B$6:$M$29,COLUMNS(职业被动!$B$6:I$29),0)*$R$74,2)</f>
        <v>11.45</v>
      </c>
      <c r="W88" s="398">
        <f>ROUND(SUM(Y$58:Y$67)+VLOOKUP($P88,一级属性!$E$41:$P$64,COLUMNS(一级属性!$E$41:M$64),0)*(1+0.25*$R$69)+VLOOKUP($P88,宝石属性!$B$43:$M$66,COLUMNS(宝石属性!$B$43:J$66),0)*$R$72+VLOOKUP($P88,宝石属性!$B$43:$M$66,COLUMNS(宝石属性!$B$43:J$66),0)*$R$73+VLOOKUP($P88,职业被动!$B$6:$M$29,COLUMNS(职业被动!$B$6:J$29),0)*$R$74,2)</f>
        <v>8.0299999999999994</v>
      </c>
      <c r="X88" s="398">
        <f>ROUND(SUM(Z$58:Z$67)+VLOOKUP($P88,一级属性!$E$41:$P$64,COLUMNS(一级属性!$E$41:N$64),0)*(1+0.25*$R$69)+VLOOKUP($P88,宝石属性!$B$43:$M$66,COLUMNS(宝石属性!$B$43:K$66),0)*$R$72+VLOOKUP($P88,宝石属性!$B$43:$M$66,COLUMNS(宝石属性!$B$43:K$66),0)*$R$73+VLOOKUP($P88,职业被动!$B$6:$M$29,COLUMNS(职业被动!$B$6:K$29),0)*$R$74,2)</f>
        <v>3.4</v>
      </c>
      <c r="Y88" s="398">
        <f>ROUND(SUM(AA$58:AA$67)+VLOOKUP($P88,一级属性!$E$41:$P$64,COLUMNS(一级属性!$E$41:O$64),0)*(1+0.25*$R$69)+VLOOKUP($P88,宝石属性!$B$43:$M$66,COLUMNS(宝石属性!$B$43:L$66),0)*$R$72+VLOOKUP($P88,宝石属性!$B$43:$M$66,COLUMNS(宝石属性!$B$43:L$66),0)*$R$73+VLOOKUP($P88,职业被动!$B$6:$M$29,COLUMNS(职业被动!$B$6:L$29),0)*$R$74,2)</f>
        <v>10.84</v>
      </c>
      <c r="Z88" s="398">
        <f>ROUND(SUM(AB$58:AB$67)+VLOOKUP($P88,一级属性!$E$41:$P$64,COLUMNS(一级属性!$E$41:P$64),0)*(1+0.25*$R$69)+VLOOKUP($P88,宝石属性!$B$43:$M$66,COLUMNS(宝石属性!$B$43:M$66),0)*$R$72+VLOOKUP($P88,宝石属性!$B$43:$M$66,COLUMNS(宝石属性!$B$43:M$66),0)*$R$73+VLOOKUP($P88,职业被动!$B$6:$M$29,COLUMNS(职业被动!$B$6:M$29),0)*$R$74,2)</f>
        <v>11.04</v>
      </c>
    </row>
    <row r="89" spans="1:36">
      <c r="B89" s="385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P89" s="385"/>
      <c r="Q89" s="386"/>
      <c r="R89" s="386"/>
      <c r="S89" s="386"/>
      <c r="T89" s="386"/>
      <c r="U89" s="386"/>
      <c r="V89" s="386"/>
      <c r="W89" s="386"/>
      <c r="X89" s="386"/>
      <c r="Y89" s="386"/>
      <c r="Z89" s="386"/>
    </row>
    <row r="90" spans="1:36">
      <c r="B90" s="441"/>
      <c r="C90" s="120" t="s">
        <v>426</v>
      </c>
      <c r="D90" s="120" t="s">
        <v>470</v>
      </c>
      <c r="E90" s="120" t="s">
        <v>471</v>
      </c>
      <c r="F90" s="120" t="s">
        <v>472</v>
      </c>
      <c r="G90" s="120" t="s">
        <v>407</v>
      </c>
      <c r="H90" s="120" t="s">
        <v>408</v>
      </c>
      <c r="I90" s="442" t="s">
        <v>549</v>
      </c>
      <c r="J90" s="442" t="s">
        <v>548</v>
      </c>
      <c r="T90" s="386"/>
      <c r="U90" s="386"/>
      <c r="V90" s="386"/>
      <c r="W90" s="386"/>
      <c r="X90" s="386"/>
      <c r="Y90" s="386"/>
      <c r="Z90" s="386"/>
    </row>
    <row r="91" spans="1:36">
      <c r="B91" s="446" t="s">
        <v>1200</v>
      </c>
      <c r="C91" s="441">
        <f>阵法、技能和修炼!G18*0.1</f>
        <v>2</v>
      </c>
      <c r="D91" s="441">
        <f>阵法、技能和修炼!H18*0.1</f>
        <v>2</v>
      </c>
      <c r="E91" s="441">
        <f>阵法、技能和修炼!I18*0.1</f>
        <v>2</v>
      </c>
      <c r="F91" s="441">
        <f>阵法、技能和修炼!J18*0.1</f>
        <v>2</v>
      </c>
      <c r="G91" s="441">
        <f>阵法、技能和修炼!K18*0.1</f>
        <v>0.5</v>
      </c>
      <c r="H91" s="441">
        <f>阵法、技能和修炼!L18*0.1</f>
        <v>0.5</v>
      </c>
      <c r="I91" s="441">
        <f>阵法、技能和修炼!M18*0.1</f>
        <v>0.60000000000000009</v>
      </c>
      <c r="J91" s="441">
        <f>阵法、技能和修炼!N18*0.1</f>
        <v>0.60000000000000009</v>
      </c>
      <c r="T91" s="386"/>
      <c r="U91" s="386"/>
      <c r="V91" s="386"/>
      <c r="W91" s="386"/>
      <c r="X91" s="386"/>
      <c r="Y91" s="386"/>
      <c r="Z91" s="386"/>
    </row>
    <row r="92" spans="1:36">
      <c r="B92" s="385"/>
      <c r="C92" s="386"/>
      <c r="D92" s="386"/>
      <c r="E92" s="386"/>
      <c r="F92" s="386"/>
      <c r="G92" s="386"/>
      <c r="H92" s="386"/>
      <c r="I92" s="386"/>
      <c r="J92" s="386"/>
      <c r="K92" s="386"/>
      <c r="L92" s="386"/>
      <c r="P92" s="385"/>
      <c r="Q92" s="386"/>
      <c r="R92" s="386"/>
      <c r="S92" s="386"/>
      <c r="T92" s="386"/>
      <c r="U92" s="386"/>
      <c r="V92" s="386"/>
      <c r="W92" s="386"/>
      <c r="X92" s="386"/>
      <c r="Y92" s="386"/>
      <c r="Z92" s="386"/>
    </row>
    <row r="93" spans="1:36">
      <c r="B93" s="385"/>
      <c r="C93" s="386"/>
      <c r="D93" s="386"/>
      <c r="E93" s="386"/>
      <c r="F93" s="386"/>
      <c r="G93" s="386"/>
      <c r="H93" s="386"/>
      <c r="I93" s="386"/>
      <c r="J93" s="386"/>
      <c r="K93" s="386"/>
      <c r="L93" s="386"/>
      <c r="P93" s="385"/>
      <c r="Q93" s="386"/>
      <c r="R93" s="386"/>
      <c r="S93" s="386"/>
      <c r="T93" s="386"/>
      <c r="U93" s="386"/>
      <c r="V93" s="386"/>
      <c r="W93" s="386"/>
      <c r="X93" s="386"/>
      <c r="Y93" s="386"/>
      <c r="Z93" s="386"/>
    </row>
    <row r="94" spans="1:36">
      <c r="M94" s="297"/>
    </row>
    <row r="95" spans="1:36">
      <c r="A95" s="400" t="s">
        <v>1154</v>
      </c>
      <c r="B95" s="291" t="s">
        <v>1155</v>
      </c>
      <c r="C95" s="287">
        <f>ROUND(属性投放!D$4+养成规划和标准成长!E$3*养成规划和标准成长!$C97*养成规划和标准成长!$D97+养成规划和标准成长!E$4*养成规划和标准成长!$J97+养成规划和标准成长!E$5*养成规划和标准成长!$F97+(养成规划和标准成长!E$12+养成规划和标准成长!E$13)*养成规划和标准成长!$B97+养成规划和标准成长!E$14*养成规划和标准成长!$C97*养成规划和标准成长!$E97+养成规划和标准成长!E$17*10*养成规划和标准成长!$G97+养成规划和标准成长!E$18*10*养成规划和标准成长!$H97+养成规划和标准成长!E$19*养成规划和标准成长!$I97,0)</f>
        <v>232</v>
      </c>
      <c r="E95" s="287"/>
      <c r="I95" s="144"/>
      <c r="M95" s="297"/>
      <c r="N95" s="419" t="s">
        <v>1159</v>
      </c>
      <c r="O95" s="287">
        <f>ROUND(属性投放!D$4+养成规划和标准成长!E$3*养成规划和标准成长!$O97*养成规划和标准成长!$P97+养成规划和标准成长!E$4*养成规划和标准成长!$V97+养成规划和标准成长!E$5*养成规划和标准成长!$R97+(养成规划和标准成长!E$12+养成规划和标准成长!E$13)*养成规划和标准成长!$N97+养成规划和标准成长!E$14*养成规划和标准成长!$O97*养成规划和标准成长!$Q97+养成规划和标准成长!E$17*10*养成规划和标准成长!$S97+养成规划和标准成长!E$18*10*养成规划和标准成长!$T97+养成规划和标准成长!E$19*养成规划和标准成长!$U97,0)</f>
        <v>227</v>
      </c>
      <c r="R95" s="144"/>
      <c r="S95" s="144"/>
      <c r="T95" s="144"/>
      <c r="U95" s="144"/>
      <c r="Y95" s="291"/>
      <c r="Z95" s="2" t="s">
        <v>1156</v>
      </c>
      <c r="AA95" s="287"/>
      <c r="AB95" s="144">
        <f>ROUND(属性投放!D$4+养成规划和标准成长!C$46*养成规划和标准成长!$A97,0)</f>
        <v>239</v>
      </c>
      <c r="AC95" s="144"/>
      <c r="AD95" s="144"/>
      <c r="AE95" s="144"/>
      <c r="AF95" s="144"/>
      <c r="AG95" s="144"/>
    </row>
    <row r="96" spans="1:36" ht="24">
      <c r="A96" s="47" t="s">
        <v>1136</v>
      </c>
      <c r="B96" s="292" t="s">
        <v>1062</v>
      </c>
      <c r="C96" s="293" t="s">
        <v>234</v>
      </c>
      <c r="D96" s="294" t="s">
        <v>61</v>
      </c>
      <c r="E96" s="294" t="s">
        <v>1067</v>
      </c>
      <c r="F96" s="294" t="s">
        <v>1068</v>
      </c>
      <c r="G96" s="293" t="s">
        <v>44</v>
      </c>
      <c r="H96" s="293" t="s">
        <v>45</v>
      </c>
      <c r="I96" s="293" t="s">
        <v>1063</v>
      </c>
      <c r="J96" s="293" t="s">
        <v>313</v>
      </c>
      <c r="K96" s="293" t="s">
        <v>1064</v>
      </c>
      <c r="L96" s="295" t="s">
        <v>1065</v>
      </c>
      <c r="M96" s="297"/>
      <c r="N96" s="292" t="s">
        <v>1062</v>
      </c>
      <c r="O96" s="293" t="s">
        <v>234</v>
      </c>
      <c r="P96" s="294" t="s">
        <v>61</v>
      </c>
      <c r="Q96" s="294" t="s">
        <v>1067</v>
      </c>
      <c r="R96" s="294" t="s">
        <v>1068</v>
      </c>
      <c r="S96" s="293" t="s">
        <v>44</v>
      </c>
      <c r="T96" s="293" t="s">
        <v>45</v>
      </c>
      <c r="U96" s="293" t="s">
        <v>1063</v>
      </c>
      <c r="V96" s="293" t="s">
        <v>313</v>
      </c>
      <c r="W96" s="293" t="s">
        <v>1064</v>
      </c>
      <c r="X96" s="295" t="s">
        <v>1065</v>
      </c>
      <c r="Y96" s="445"/>
      <c r="Z96" s="292" t="s">
        <v>1062</v>
      </c>
      <c r="AA96" s="293" t="s">
        <v>234</v>
      </c>
      <c r="AB96" s="294" t="s">
        <v>61</v>
      </c>
      <c r="AC96" s="294" t="s">
        <v>1067</v>
      </c>
      <c r="AD96" s="294" t="s">
        <v>1068</v>
      </c>
      <c r="AE96" s="293" t="s">
        <v>44</v>
      </c>
      <c r="AF96" s="293" t="s">
        <v>45</v>
      </c>
      <c r="AG96" s="293" t="s">
        <v>1063</v>
      </c>
      <c r="AH96" s="293" t="s">
        <v>313</v>
      </c>
      <c r="AI96" s="293" t="s">
        <v>1064</v>
      </c>
      <c r="AJ96" s="295" t="s">
        <v>1065</v>
      </c>
    </row>
    <row r="97" spans="1:36">
      <c r="A97" s="20">
        <v>1</v>
      </c>
      <c r="B97" s="296">
        <f>A97</f>
        <v>1</v>
      </c>
      <c r="C97" s="401">
        <f t="shared" ref="C97:C128" si="9">IF(A97&lt;10,1,ROUNDDOWN(A97,-1))</f>
        <v>1</v>
      </c>
      <c r="D97" s="427">
        <v>1</v>
      </c>
      <c r="E97" s="427">
        <v>0</v>
      </c>
      <c r="F97" s="298">
        <v>0</v>
      </c>
      <c r="G97" s="406">
        <v>0</v>
      </c>
      <c r="H97" s="406">
        <v>0</v>
      </c>
      <c r="I97" s="297">
        <v>1</v>
      </c>
      <c r="J97" s="297">
        <v>0</v>
      </c>
      <c r="K97" s="297">
        <v>0</v>
      </c>
      <c r="L97" s="299">
        <v>0</v>
      </c>
      <c r="M97" s="297"/>
      <c r="N97" s="316">
        <f t="shared" ref="N97:N128" si="10">B97</f>
        <v>1</v>
      </c>
      <c r="O97" s="311">
        <f t="shared" ref="O97:O128" si="11">C97</f>
        <v>1</v>
      </c>
      <c r="P97" s="313">
        <f t="shared" ref="P97:P128" si="12">D97*$D$25</f>
        <v>0.7</v>
      </c>
      <c r="Q97" s="313">
        <f t="shared" ref="Q97:Q128" si="13">E97*$D$36</f>
        <v>0</v>
      </c>
      <c r="R97" s="417">
        <f t="shared" ref="R97:R128" si="14">F97*$D$27</f>
        <v>0</v>
      </c>
      <c r="S97" s="408">
        <f t="shared" ref="S97:S128" si="15">G97*$D$39</f>
        <v>0</v>
      </c>
      <c r="T97" s="408">
        <f t="shared" ref="T97:T128" si="16">G97*$D$40</f>
        <v>0</v>
      </c>
      <c r="U97" s="317">
        <f t="shared" ref="U97:U128" si="17">I97</f>
        <v>1</v>
      </c>
      <c r="V97" s="317">
        <f t="shared" ref="V97:V128" si="18">J97*0.7</f>
        <v>0</v>
      </c>
      <c r="W97" s="317">
        <v>1</v>
      </c>
      <c r="X97" s="318">
        <f>ROUND(MAX(L97*0.7,),0)</f>
        <v>0</v>
      </c>
      <c r="Y97" s="232"/>
      <c r="Z97" s="425">
        <f t="shared" ref="Z97:Z128" si="19">B97</f>
        <v>1</v>
      </c>
      <c r="AA97" s="311">
        <f>A97</f>
        <v>1</v>
      </c>
      <c r="AB97" s="313">
        <f>$D$25</f>
        <v>0.7</v>
      </c>
      <c r="AC97" s="313">
        <f>$D$36</f>
        <v>0.5</v>
      </c>
      <c r="AD97" s="313">
        <f>$D$27</f>
        <v>0</v>
      </c>
      <c r="AE97" s="404">
        <f>A97*0.1*$D$39</f>
        <v>0.05</v>
      </c>
      <c r="AF97" s="404">
        <f>A97*0.1*$D$40</f>
        <v>0.05</v>
      </c>
      <c r="AG97" s="311">
        <f t="shared" ref="AG97:AG128" si="20">A97</f>
        <v>1</v>
      </c>
      <c r="AH97" s="311">
        <f>A97*$D$26</f>
        <v>0.7</v>
      </c>
      <c r="AI97" s="309">
        <v>1</v>
      </c>
      <c r="AJ97" s="314">
        <f>MIN(Z97*0.1,20)</f>
        <v>0.1</v>
      </c>
    </row>
    <row r="98" spans="1:36">
      <c r="A98" s="20">
        <v>2</v>
      </c>
      <c r="B98" s="296">
        <f t="shared" ref="B98:B161" si="21">A98</f>
        <v>2</v>
      </c>
      <c r="C98" s="401">
        <f t="shared" si="9"/>
        <v>1</v>
      </c>
      <c r="D98" s="427">
        <v>1</v>
      </c>
      <c r="E98" s="427">
        <v>0</v>
      </c>
      <c r="F98" s="298">
        <v>0</v>
      </c>
      <c r="G98" s="406">
        <v>0</v>
      </c>
      <c r="H98" s="406">
        <v>0</v>
      </c>
      <c r="I98" s="297">
        <v>1</v>
      </c>
      <c r="J98" s="297">
        <v>0</v>
      </c>
      <c r="K98" s="297">
        <v>0</v>
      </c>
      <c r="L98" s="299">
        <v>0</v>
      </c>
      <c r="M98" s="297"/>
      <c r="N98" s="316">
        <f t="shared" si="10"/>
        <v>2</v>
      </c>
      <c r="O98" s="311">
        <f t="shared" si="11"/>
        <v>1</v>
      </c>
      <c r="P98" s="313">
        <f t="shared" si="12"/>
        <v>0.7</v>
      </c>
      <c r="Q98" s="313">
        <f t="shared" si="13"/>
        <v>0</v>
      </c>
      <c r="R98" s="417">
        <f t="shared" si="14"/>
        <v>0</v>
      </c>
      <c r="S98" s="408">
        <f t="shared" si="15"/>
        <v>0</v>
      </c>
      <c r="T98" s="408">
        <f t="shared" si="16"/>
        <v>0</v>
      </c>
      <c r="U98" s="317">
        <f t="shared" si="17"/>
        <v>1</v>
      </c>
      <c r="V98" s="317">
        <f t="shared" si="18"/>
        <v>0</v>
      </c>
      <c r="W98" s="317">
        <v>1</v>
      </c>
      <c r="X98" s="318">
        <f t="shared" ref="X98:X161" si="22">ROUND(MAX(L98*0.7,),0)</f>
        <v>0</v>
      </c>
      <c r="Y98" s="232"/>
      <c r="Z98" s="425">
        <f t="shared" si="19"/>
        <v>2</v>
      </c>
      <c r="AA98" s="311">
        <f t="shared" ref="AA98:AA128" si="23">A98</f>
        <v>2</v>
      </c>
      <c r="AB98" s="313">
        <f t="shared" ref="AB98:AB161" si="24">$D$25</f>
        <v>0.7</v>
      </c>
      <c r="AC98" s="313">
        <f t="shared" ref="AC98:AC161" si="25">$D$36</f>
        <v>0.5</v>
      </c>
      <c r="AD98" s="313">
        <f t="shared" ref="AD98:AD161" si="26">$D$27</f>
        <v>0</v>
      </c>
      <c r="AE98" s="404">
        <f t="shared" ref="AE98:AE161" si="27">A98*0.1*$D$39</f>
        <v>0.1</v>
      </c>
      <c r="AF98" s="404">
        <f t="shared" ref="AF98:AF161" si="28">A98*0.1*$D$40</f>
        <v>0.1</v>
      </c>
      <c r="AG98" s="311">
        <f t="shared" si="20"/>
        <v>2</v>
      </c>
      <c r="AH98" s="311">
        <f t="shared" ref="AH98:AH161" si="29">A98*$D$26</f>
        <v>1.4</v>
      </c>
      <c r="AI98" s="309">
        <v>1</v>
      </c>
      <c r="AJ98" s="314">
        <f t="shared" ref="AJ98:AJ161" si="30">MIN(Z98*0.1,20)</f>
        <v>0.2</v>
      </c>
    </row>
    <row r="99" spans="1:36">
      <c r="A99" s="20">
        <v>3</v>
      </c>
      <c r="B99" s="296">
        <f t="shared" si="21"/>
        <v>3</v>
      </c>
      <c r="C99" s="401">
        <f t="shared" si="9"/>
        <v>1</v>
      </c>
      <c r="D99" s="427">
        <v>1</v>
      </c>
      <c r="E99" s="427">
        <v>0</v>
      </c>
      <c r="F99" s="298">
        <v>0</v>
      </c>
      <c r="G99" s="406">
        <v>0</v>
      </c>
      <c r="H99" s="406">
        <v>0</v>
      </c>
      <c r="I99" s="297">
        <v>1</v>
      </c>
      <c r="J99" s="297">
        <v>0</v>
      </c>
      <c r="K99" s="297">
        <v>0</v>
      </c>
      <c r="L99" s="299">
        <v>0</v>
      </c>
      <c r="M99" s="297"/>
      <c r="N99" s="316">
        <f t="shared" si="10"/>
        <v>3</v>
      </c>
      <c r="O99" s="311">
        <f t="shared" si="11"/>
        <v>1</v>
      </c>
      <c r="P99" s="313">
        <f t="shared" si="12"/>
        <v>0.7</v>
      </c>
      <c r="Q99" s="313">
        <f t="shared" si="13"/>
        <v>0</v>
      </c>
      <c r="R99" s="417">
        <f t="shared" si="14"/>
        <v>0</v>
      </c>
      <c r="S99" s="408">
        <f t="shared" si="15"/>
        <v>0</v>
      </c>
      <c r="T99" s="408">
        <f t="shared" si="16"/>
        <v>0</v>
      </c>
      <c r="U99" s="317">
        <f t="shared" si="17"/>
        <v>1</v>
      </c>
      <c r="V99" s="317">
        <f t="shared" si="18"/>
        <v>0</v>
      </c>
      <c r="W99" s="317">
        <v>1</v>
      </c>
      <c r="X99" s="318">
        <f t="shared" si="22"/>
        <v>0</v>
      </c>
      <c r="Y99" s="232"/>
      <c r="Z99" s="425">
        <f t="shared" si="19"/>
        <v>3</v>
      </c>
      <c r="AA99" s="311">
        <f t="shared" si="23"/>
        <v>3</v>
      </c>
      <c r="AB99" s="313">
        <f t="shared" si="24"/>
        <v>0.7</v>
      </c>
      <c r="AC99" s="313">
        <f t="shared" si="25"/>
        <v>0.5</v>
      </c>
      <c r="AD99" s="313">
        <f t="shared" si="26"/>
        <v>0</v>
      </c>
      <c r="AE99" s="404">
        <f t="shared" si="27"/>
        <v>0.15000000000000002</v>
      </c>
      <c r="AF99" s="404">
        <f t="shared" si="28"/>
        <v>0.15000000000000002</v>
      </c>
      <c r="AG99" s="311">
        <f t="shared" si="20"/>
        <v>3</v>
      </c>
      <c r="AH99" s="311">
        <f t="shared" si="29"/>
        <v>2.0999999999999996</v>
      </c>
      <c r="AI99" s="309">
        <v>1</v>
      </c>
      <c r="AJ99" s="314">
        <f t="shared" si="30"/>
        <v>0.30000000000000004</v>
      </c>
    </row>
    <row r="100" spans="1:36">
      <c r="A100" s="20">
        <v>4</v>
      </c>
      <c r="B100" s="296">
        <f t="shared" si="21"/>
        <v>4</v>
      </c>
      <c r="C100" s="401">
        <f t="shared" si="9"/>
        <v>1</v>
      </c>
      <c r="D100" s="427">
        <v>1</v>
      </c>
      <c r="E100" s="427">
        <v>0</v>
      </c>
      <c r="F100" s="298">
        <v>0</v>
      </c>
      <c r="G100" s="406">
        <v>0</v>
      </c>
      <c r="H100" s="406">
        <v>0</v>
      </c>
      <c r="I100" s="297">
        <v>1</v>
      </c>
      <c r="J100" s="297">
        <v>0</v>
      </c>
      <c r="K100" s="297">
        <v>0</v>
      </c>
      <c r="L100" s="299">
        <v>0</v>
      </c>
      <c r="M100" s="297"/>
      <c r="N100" s="316">
        <f t="shared" si="10"/>
        <v>4</v>
      </c>
      <c r="O100" s="311">
        <f t="shared" si="11"/>
        <v>1</v>
      </c>
      <c r="P100" s="313">
        <f t="shared" si="12"/>
        <v>0.7</v>
      </c>
      <c r="Q100" s="313">
        <f t="shared" si="13"/>
        <v>0</v>
      </c>
      <c r="R100" s="417">
        <f t="shared" si="14"/>
        <v>0</v>
      </c>
      <c r="S100" s="408">
        <f t="shared" si="15"/>
        <v>0</v>
      </c>
      <c r="T100" s="408">
        <f t="shared" si="16"/>
        <v>0</v>
      </c>
      <c r="U100" s="317">
        <f t="shared" si="17"/>
        <v>1</v>
      </c>
      <c r="V100" s="317">
        <f t="shared" si="18"/>
        <v>0</v>
      </c>
      <c r="W100" s="317">
        <v>1</v>
      </c>
      <c r="X100" s="318">
        <f t="shared" si="22"/>
        <v>0</v>
      </c>
      <c r="Y100" s="232"/>
      <c r="Z100" s="425">
        <f t="shared" si="19"/>
        <v>4</v>
      </c>
      <c r="AA100" s="311">
        <f t="shared" si="23"/>
        <v>4</v>
      </c>
      <c r="AB100" s="313">
        <f t="shared" si="24"/>
        <v>0.7</v>
      </c>
      <c r="AC100" s="313">
        <f t="shared" si="25"/>
        <v>0.5</v>
      </c>
      <c r="AD100" s="313">
        <f t="shared" si="26"/>
        <v>0</v>
      </c>
      <c r="AE100" s="404">
        <f t="shared" si="27"/>
        <v>0.2</v>
      </c>
      <c r="AF100" s="404">
        <f t="shared" si="28"/>
        <v>0.2</v>
      </c>
      <c r="AG100" s="311">
        <f t="shared" si="20"/>
        <v>4</v>
      </c>
      <c r="AH100" s="311">
        <f t="shared" si="29"/>
        <v>2.8</v>
      </c>
      <c r="AI100" s="309">
        <v>1</v>
      </c>
      <c r="AJ100" s="314">
        <f t="shared" si="30"/>
        <v>0.4</v>
      </c>
    </row>
    <row r="101" spans="1:36">
      <c r="A101" s="20">
        <v>5</v>
      </c>
      <c r="B101" s="296">
        <f t="shared" si="21"/>
        <v>5</v>
      </c>
      <c r="C101" s="401">
        <f t="shared" si="9"/>
        <v>1</v>
      </c>
      <c r="D101" s="427">
        <v>1</v>
      </c>
      <c r="E101" s="427">
        <v>0</v>
      </c>
      <c r="F101" s="298">
        <v>0</v>
      </c>
      <c r="G101" s="406">
        <v>0</v>
      </c>
      <c r="H101" s="406">
        <v>0</v>
      </c>
      <c r="I101" s="297">
        <v>1</v>
      </c>
      <c r="J101" s="297">
        <v>0</v>
      </c>
      <c r="K101" s="297">
        <v>0</v>
      </c>
      <c r="L101" s="299">
        <v>0</v>
      </c>
      <c r="M101" s="297"/>
      <c r="N101" s="316">
        <f t="shared" si="10"/>
        <v>5</v>
      </c>
      <c r="O101" s="311">
        <f t="shared" si="11"/>
        <v>1</v>
      </c>
      <c r="P101" s="313">
        <f t="shared" si="12"/>
        <v>0.7</v>
      </c>
      <c r="Q101" s="313">
        <f t="shared" si="13"/>
        <v>0</v>
      </c>
      <c r="R101" s="417">
        <f t="shared" si="14"/>
        <v>0</v>
      </c>
      <c r="S101" s="408">
        <f t="shared" si="15"/>
        <v>0</v>
      </c>
      <c r="T101" s="408">
        <f t="shared" si="16"/>
        <v>0</v>
      </c>
      <c r="U101" s="317">
        <f t="shared" si="17"/>
        <v>1</v>
      </c>
      <c r="V101" s="317">
        <f t="shared" si="18"/>
        <v>0</v>
      </c>
      <c r="W101" s="317">
        <v>1</v>
      </c>
      <c r="X101" s="318">
        <f t="shared" si="22"/>
        <v>0</v>
      </c>
      <c r="Y101" s="232"/>
      <c r="Z101" s="425">
        <f t="shared" si="19"/>
        <v>5</v>
      </c>
      <c r="AA101" s="311">
        <f t="shared" si="23"/>
        <v>5</v>
      </c>
      <c r="AB101" s="313">
        <f t="shared" si="24"/>
        <v>0.7</v>
      </c>
      <c r="AC101" s="313">
        <f t="shared" si="25"/>
        <v>0.5</v>
      </c>
      <c r="AD101" s="313">
        <f t="shared" si="26"/>
        <v>0</v>
      </c>
      <c r="AE101" s="404">
        <f t="shared" si="27"/>
        <v>0.25</v>
      </c>
      <c r="AF101" s="404">
        <f t="shared" si="28"/>
        <v>0.25</v>
      </c>
      <c r="AG101" s="311">
        <f t="shared" si="20"/>
        <v>5</v>
      </c>
      <c r="AH101" s="311">
        <f t="shared" si="29"/>
        <v>3.5</v>
      </c>
      <c r="AI101" s="309">
        <v>1</v>
      </c>
      <c r="AJ101" s="314">
        <f t="shared" si="30"/>
        <v>0.5</v>
      </c>
    </row>
    <row r="102" spans="1:36">
      <c r="A102" s="20">
        <v>6</v>
      </c>
      <c r="B102" s="296">
        <f t="shared" si="21"/>
        <v>6</v>
      </c>
      <c r="C102" s="401">
        <f t="shared" si="9"/>
        <v>1</v>
      </c>
      <c r="D102" s="427">
        <v>1</v>
      </c>
      <c r="E102" s="427">
        <v>0</v>
      </c>
      <c r="F102" s="298">
        <v>0</v>
      </c>
      <c r="G102" s="406">
        <v>0</v>
      </c>
      <c r="H102" s="406">
        <v>0</v>
      </c>
      <c r="I102" s="297">
        <v>1</v>
      </c>
      <c r="J102" s="297">
        <v>0</v>
      </c>
      <c r="K102" s="297">
        <v>0</v>
      </c>
      <c r="L102" s="299">
        <v>0</v>
      </c>
      <c r="M102" s="297"/>
      <c r="N102" s="316">
        <f t="shared" si="10"/>
        <v>6</v>
      </c>
      <c r="O102" s="311">
        <f t="shared" si="11"/>
        <v>1</v>
      </c>
      <c r="P102" s="313">
        <f t="shared" si="12"/>
        <v>0.7</v>
      </c>
      <c r="Q102" s="313">
        <f t="shared" si="13"/>
        <v>0</v>
      </c>
      <c r="R102" s="417">
        <f t="shared" si="14"/>
        <v>0</v>
      </c>
      <c r="S102" s="408">
        <f t="shared" si="15"/>
        <v>0</v>
      </c>
      <c r="T102" s="408">
        <f t="shared" si="16"/>
        <v>0</v>
      </c>
      <c r="U102" s="317">
        <f t="shared" si="17"/>
        <v>1</v>
      </c>
      <c r="V102" s="317">
        <f t="shared" si="18"/>
        <v>0</v>
      </c>
      <c r="W102" s="317">
        <v>1</v>
      </c>
      <c r="X102" s="318">
        <f t="shared" si="22"/>
        <v>0</v>
      </c>
      <c r="Y102" s="232"/>
      <c r="Z102" s="425">
        <f t="shared" si="19"/>
        <v>6</v>
      </c>
      <c r="AA102" s="311">
        <f t="shared" si="23"/>
        <v>6</v>
      </c>
      <c r="AB102" s="313">
        <f t="shared" si="24"/>
        <v>0.7</v>
      </c>
      <c r="AC102" s="313">
        <f t="shared" si="25"/>
        <v>0.5</v>
      </c>
      <c r="AD102" s="313">
        <f t="shared" si="26"/>
        <v>0</v>
      </c>
      <c r="AE102" s="404">
        <f t="shared" si="27"/>
        <v>0.30000000000000004</v>
      </c>
      <c r="AF102" s="404">
        <f t="shared" si="28"/>
        <v>0.30000000000000004</v>
      </c>
      <c r="AG102" s="311">
        <f t="shared" si="20"/>
        <v>6</v>
      </c>
      <c r="AH102" s="311">
        <f t="shared" si="29"/>
        <v>4.1999999999999993</v>
      </c>
      <c r="AI102" s="309">
        <v>1</v>
      </c>
      <c r="AJ102" s="314">
        <f t="shared" si="30"/>
        <v>0.60000000000000009</v>
      </c>
    </row>
    <row r="103" spans="1:36">
      <c r="A103" s="20">
        <v>7</v>
      </c>
      <c r="B103" s="296">
        <f t="shared" si="21"/>
        <v>7</v>
      </c>
      <c r="C103" s="401">
        <f t="shared" si="9"/>
        <v>1</v>
      </c>
      <c r="D103" s="427">
        <v>1</v>
      </c>
      <c r="E103" s="427">
        <v>0</v>
      </c>
      <c r="F103" s="298">
        <v>0</v>
      </c>
      <c r="G103" s="406">
        <v>0</v>
      </c>
      <c r="H103" s="406">
        <v>0</v>
      </c>
      <c r="I103" s="297">
        <v>1</v>
      </c>
      <c r="J103" s="297">
        <v>0</v>
      </c>
      <c r="K103" s="297">
        <v>0</v>
      </c>
      <c r="L103" s="299">
        <v>0</v>
      </c>
      <c r="M103" s="297"/>
      <c r="N103" s="316">
        <f t="shared" si="10"/>
        <v>7</v>
      </c>
      <c r="O103" s="311">
        <f t="shared" si="11"/>
        <v>1</v>
      </c>
      <c r="P103" s="313">
        <f t="shared" si="12"/>
        <v>0.7</v>
      </c>
      <c r="Q103" s="313">
        <f t="shared" si="13"/>
        <v>0</v>
      </c>
      <c r="R103" s="417">
        <f t="shared" si="14"/>
        <v>0</v>
      </c>
      <c r="S103" s="408">
        <f t="shared" si="15"/>
        <v>0</v>
      </c>
      <c r="T103" s="408">
        <f t="shared" si="16"/>
        <v>0</v>
      </c>
      <c r="U103" s="317">
        <f t="shared" si="17"/>
        <v>1</v>
      </c>
      <c r="V103" s="317">
        <f t="shared" si="18"/>
        <v>0</v>
      </c>
      <c r="W103" s="317">
        <v>1</v>
      </c>
      <c r="X103" s="318">
        <f t="shared" si="22"/>
        <v>0</v>
      </c>
      <c r="Y103" s="232"/>
      <c r="Z103" s="425">
        <f t="shared" si="19"/>
        <v>7</v>
      </c>
      <c r="AA103" s="311">
        <f t="shared" si="23"/>
        <v>7</v>
      </c>
      <c r="AB103" s="313">
        <f t="shared" si="24"/>
        <v>0.7</v>
      </c>
      <c r="AC103" s="313">
        <f t="shared" si="25"/>
        <v>0.5</v>
      </c>
      <c r="AD103" s="313">
        <f t="shared" si="26"/>
        <v>0</v>
      </c>
      <c r="AE103" s="404">
        <f t="shared" si="27"/>
        <v>0.35000000000000003</v>
      </c>
      <c r="AF103" s="404">
        <f t="shared" si="28"/>
        <v>0.35000000000000003</v>
      </c>
      <c r="AG103" s="311">
        <f t="shared" si="20"/>
        <v>7</v>
      </c>
      <c r="AH103" s="311">
        <f t="shared" si="29"/>
        <v>4.8999999999999995</v>
      </c>
      <c r="AI103" s="309">
        <v>1</v>
      </c>
      <c r="AJ103" s="314">
        <f t="shared" si="30"/>
        <v>0.70000000000000007</v>
      </c>
    </row>
    <row r="104" spans="1:36">
      <c r="A104" s="20">
        <v>8</v>
      </c>
      <c r="B104" s="296">
        <f t="shared" si="21"/>
        <v>8</v>
      </c>
      <c r="C104" s="401">
        <f t="shared" si="9"/>
        <v>1</v>
      </c>
      <c r="D104" s="427">
        <v>1</v>
      </c>
      <c r="E104" s="427">
        <v>0</v>
      </c>
      <c r="F104" s="298">
        <v>0</v>
      </c>
      <c r="G104" s="406">
        <v>0</v>
      </c>
      <c r="H104" s="406">
        <v>0</v>
      </c>
      <c r="I104" s="297">
        <v>1</v>
      </c>
      <c r="J104" s="297">
        <v>0</v>
      </c>
      <c r="K104" s="297">
        <v>0</v>
      </c>
      <c r="L104" s="299">
        <v>0</v>
      </c>
      <c r="M104" s="297"/>
      <c r="N104" s="316">
        <f t="shared" si="10"/>
        <v>8</v>
      </c>
      <c r="O104" s="311">
        <f t="shared" si="11"/>
        <v>1</v>
      </c>
      <c r="P104" s="313">
        <f t="shared" si="12"/>
        <v>0.7</v>
      </c>
      <c r="Q104" s="313">
        <f t="shared" si="13"/>
        <v>0</v>
      </c>
      <c r="R104" s="417">
        <f t="shared" si="14"/>
        <v>0</v>
      </c>
      <c r="S104" s="408">
        <f t="shared" si="15"/>
        <v>0</v>
      </c>
      <c r="T104" s="408">
        <f t="shared" si="16"/>
        <v>0</v>
      </c>
      <c r="U104" s="317">
        <f t="shared" si="17"/>
        <v>1</v>
      </c>
      <c r="V104" s="317">
        <f t="shared" si="18"/>
        <v>0</v>
      </c>
      <c r="W104" s="317">
        <v>1</v>
      </c>
      <c r="X104" s="318">
        <f t="shared" si="22"/>
        <v>0</v>
      </c>
      <c r="Y104" s="232"/>
      <c r="Z104" s="425">
        <f t="shared" si="19"/>
        <v>8</v>
      </c>
      <c r="AA104" s="311">
        <f t="shared" si="23"/>
        <v>8</v>
      </c>
      <c r="AB104" s="313">
        <f t="shared" si="24"/>
        <v>0.7</v>
      </c>
      <c r="AC104" s="313">
        <f t="shared" si="25"/>
        <v>0.5</v>
      </c>
      <c r="AD104" s="313">
        <f t="shared" si="26"/>
        <v>0</v>
      </c>
      <c r="AE104" s="404">
        <f t="shared" si="27"/>
        <v>0.4</v>
      </c>
      <c r="AF104" s="404">
        <f t="shared" si="28"/>
        <v>0.4</v>
      </c>
      <c r="AG104" s="311">
        <f t="shared" si="20"/>
        <v>8</v>
      </c>
      <c r="AH104" s="311">
        <f t="shared" si="29"/>
        <v>5.6</v>
      </c>
      <c r="AI104" s="309">
        <v>1</v>
      </c>
      <c r="AJ104" s="314">
        <f t="shared" si="30"/>
        <v>0.8</v>
      </c>
    </row>
    <row r="105" spans="1:36">
      <c r="A105" s="20">
        <v>9</v>
      </c>
      <c r="B105" s="296">
        <f t="shared" si="21"/>
        <v>9</v>
      </c>
      <c r="C105" s="401">
        <f t="shared" si="9"/>
        <v>1</v>
      </c>
      <c r="D105" s="427">
        <v>1</v>
      </c>
      <c r="E105" s="427">
        <v>0</v>
      </c>
      <c r="F105" s="298">
        <v>0</v>
      </c>
      <c r="G105" s="406">
        <v>0</v>
      </c>
      <c r="H105" s="406">
        <v>0</v>
      </c>
      <c r="I105" s="297">
        <v>1</v>
      </c>
      <c r="J105" s="297">
        <v>0</v>
      </c>
      <c r="K105" s="297">
        <v>0</v>
      </c>
      <c r="L105" s="299">
        <v>0</v>
      </c>
      <c r="M105" s="297"/>
      <c r="N105" s="316">
        <f t="shared" si="10"/>
        <v>9</v>
      </c>
      <c r="O105" s="311">
        <f t="shared" si="11"/>
        <v>1</v>
      </c>
      <c r="P105" s="313">
        <f t="shared" si="12"/>
        <v>0.7</v>
      </c>
      <c r="Q105" s="313">
        <f t="shared" si="13"/>
        <v>0</v>
      </c>
      <c r="R105" s="417">
        <f t="shared" si="14"/>
        <v>0</v>
      </c>
      <c r="S105" s="408">
        <f t="shared" si="15"/>
        <v>0</v>
      </c>
      <c r="T105" s="408">
        <f t="shared" si="16"/>
        <v>0</v>
      </c>
      <c r="U105" s="317">
        <f t="shared" si="17"/>
        <v>1</v>
      </c>
      <c r="V105" s="317">
        <f t="shared" si="18"/>
        <v>0</v>
      </c>
      <c r="W105" s="317">
        <v>1</v>
      </c>
      <c r="X105" s="318">
        <f t="shared" si="22"/>
        <v>0</v>
      </c>
      <c r="Y105" s="232"/>
      <c r="Z105" s="425">
        <f t="shared" si="19"/>
        <v>9</v>
      </c>
      <c r="AA105" s="311">
        <f t="shared" si="23"/>
        <v>9</v>
      </c>
      <c r="AB105" s="313">
        <f t="shared" si="24"/>
        <v>0.7</v>
      </c>
      <c r="AC105" s="313">
        <f t="shared" si="25"/>
        <v>0.5</v>
      </c>
      <c r="AD105" s="313">
        <f t="shared" si="26"/>
        <v>0</v>
      </c>
      <c r="AE105" s="404">
        <f t="shared" si="27"/>
        <v>0.45</v>
      </c>
      <c r="AF105" s="404">
        <f t="shared" si="28"/>
        <v>0.45</v>
      </c>
      <c r="AG105" s="311">
        <f t="shared" si="20"/>
        <v>9</v>
      </c>
      <c r="AH105" s="311">
        <f t="shared" si="29"/>
        <v>6.3</v>
      </c>
      <c r="AI105" s="309">
        <v>1</v>
      </c>
      <c r="AJ105" s="314">
        <f t="shared" si="30"/>
        <v>0.9</v>
      </c>
    </row>
    <row r="106" spans="1:36">
      <c r="A106" s="20">
        <v>10</v>
      </c>
      <c r="B106" s="296">
        <f t="shared" si="21"/>
        <v>10</v>
      </c>
      <c r="C106" s="401">
        <f t="shared" si="9"/>
        <v>10</v>
      </c>
      <c r="D106" s="427">
        <v>1</v>
      </c>
      <c r="E106" s="427">
        <v>0</v>
      </c>
      <c r="F106" s="298">
        <v>0</v>
      </c>
      <c r="G106" s="406">
        <v>0</v>
      </c>
      <c r="H106" s="406">
        <v>0</v>
      </c>
      <c r="I106" s="297">
        <v>10</v>
      </c>
      <c r="J106" s="297">
        <v>0</v>
      </c>
      <c r="K106" s="297">
        <v>0</v>
      </c>
      <c r="L106" s="299">
        <v>0</v>
      </c>
      <c r="M106" s="297"/>
      <c r="N106" s="316">
        <f t="shared" si="10"/>
        <v>10</v>
      </c>
      <c r="O106" s="311">
        <f t="shared" si="11"/>
        <v>10</v>
      </c>
      <c r="P106" s="313">
        <f t="shared" si="12"/>
        <v>0.7</v>
      </c>
      <c r="Q106" s="313">
        <f t="shared" si="13"/>
        <v>0</v>
      </c>
      <c r="R106" s="417">
        <f t="shared" si="14"/>
        <v>0</v>
      </c>
      <c r="S106" s="408">
        <f t="shared" si="15"/>
        <v>0</v>
      </c>
      <c r="T106" s="408">
        <f t="shared" si="16"/>
        <v>0</v>
      </c>
      <c r="U106" s="317">
        <f t="shared" si="17"/>
        <v>10</v>
      </c>
      <c r="V106" s="317">
        <f t="shared" si="18"/>
        <v>0</v>
      </c>
      <c r="W106" s="317">
        <v>1</v>
      </c>
      <c r="X106" s="318">
        <f t="shared" si="22"/>
        <v>0</v>
      </c>
      <c r="Y106" s="232"/>
      <c r="Z106" s="425">
        <f t="shared" si="19"/>
        <v>10</v>
      </c>
      <c r="AA106" s="311">
        <f t="shared" si="23"/>
        <v>10</v>
      </c>
      <c r="AB106" s="313">
        <f t="shared" si="24"/>
        <v>0.7</v>
      </c>
      <c r="AC106" s="313">
        <f t="shared" si="25"/>
        <v>0.5</v>
      </c>
      <c r="AD106" s="313">
        <f t="shared" si="26"/>
        <v>0</v>
      </c>
      <c r="AE106" s="404">
        <f t="shared" si="27"/>
        <v>0.5</v>
      </c>
      <c r="AF106" s="404">
        <f t="shared" si="28"/>
        <v>0.5</v>
      </c>
      <c r="AG106" s="311">
        <f t="shared" si="20"/>
        <v>10</v>
      </c>
      <c r="AH106" s="311">
        <f t="shared" si="29"/>
        <v>7</v>
      </c>
      <c r="AI106" s="309">
        <v>1</v>
      </c>
      <c r="AJ106" s="314">
        <f t="shared" si="30"/>
        <v>1</v>
      </c>
    </row>
    <row r="107" spans="1:36">
      <c r="A107" s="20">
        <v>11</v>
      </c>
      <c r="B107" s="296">
        <f t="shared" si="21"/>
        <v>11</v>
      </c>
      <c r="C107" s="401">
        <f t="shared" si="9"/>
        <v>10</v>
      </c>
      <c r="D107" s="427">
        <v>1</v>
      </c>
      <c r="E107" s="427">
        <v>0</v>
      </c>
      <c r="F107" s="298">
        <v>0</v>
      </c>
      <c r="G107" s="406">
        <v>0</v>
      </c>
      <c r="H107" s="406">
        <v>0</v>
      </c>
      <c r="I107" s="297">
        <v>11</v>
      </c>
      <c r="J107" s="297">
        <v>0</v>
      </c>
      <c r="K107" s="297">
        <v>0</v>
      </c>
      <c r="L107" s="299">
        <v>0</v>
      </c>
      <c r="M107" s="297"/>
      <c r="N107" s="316">
        <f t="shared" si="10"/>
        <v>11</v>
      </c>
      <c r="O107" s="311">
        <f t="shared" si="11"/>
        <v>10</v>
      </c>
      <c r="P107" s="313">
        <f t="shared" si="12"/>
        <v>0.7</v>
      </c>
      <c r="Q107" s="313">
        <f t="shared" si="13"/>
        <v>0</v>
      </c>
      <c r="R107" s="417">
        <f t="shared" si="14"/>
        <v>0</v>
      </c>
      <c r="S107" s="408">
        <f t="shared" si="15"/>
        <v>0</v>
      </c>
      <c r="T107" s="408">
        <f t="shared" si="16"/>
        <v>0</v>
      </c>
      <c r="U107" s="317">
        <f t="shared" si="17"/>
        <v>11</v>
      </c>
      <c r="V107" s="317">
        <f t="shared" si="18"/>
        <v>0</v>
      </c>
      <c r="W107" s="317">
        <v>1</v>
      </c>
      <c r="X107" s="318">
        <f t="shared" si="22"/>
        <v>0</v>
      </c>
      <c r="Y107" s="232"/>
      <c r="Z107" s="425">
        <f t="shared" si="19"/>
        <v>11</v>
      </c>
      <c r="AA107" s="311">
        <f t="shared" si="23"/>
        <v>11</v>
      </c>
      <c r="AB107" s="313">
        <f t="shared" si="24"/>
        <v>0.7</v>
      </c>
      <c r="AC107" s="313">
        <f t="shared" si="25"/>
        <v>0.5</v>
      </c>
      <c r="AD107" s="313">
        <f t="shared" si="26"/>
        <v>0</v>
      </c>
      <c r="AE107" s="404">
        <f t="shared" si="27"/>
        <v>0.55000000000000004</v>
      </c>
      <c r="AF107" s="404">
        <f t="shared" si="28"/>
        <v>0.55000000000000004</v>
      </c>
      <c r="AG107" s="311">
        <f t="shared" si="20"/>
        <v>11</v>
      </c>
      <c r="AH107" s="311">
        <f t="shared" si="29"/>
        <v>7.6999999999999993</v>
      </c>
      <c r="AI107" s="309">
        <v>1</v>
      </c>
      <c r="AJ107" s="314">
        <f t="shared" si="30"/>
        <v>1.1000000000000001</v>
      </c>
    </row>
    <row r="108" spans="1:36">
      <c r="A108" s="20">
        <v>12</v>
      </c>
      <c r="B108" s="296">
        <f t="shared" si="21"/>
        <v>12</v>
      </c>
      <c r="C108" s="401">
        <f t="shared" si="9"/>
        <v>10</v>
      </c>
      <c r="D108" s="427">
        <v>1</v>
      </c>
      <c r="E108" s="427">
        <v>0</v>
      </c>
      <c r="F108" s="298">
        <v>0</v>
      </c>
      <c r="G108" s="406">
        <v>0</v>
      </c>
      <c r="H108" s="406">
        <v>0</v>
      </c>
      <c r="I108" s="297">
        <v>12</v>
      </c>
      <c r="J108" s="297">
        <v>0</v>
      </c>
      <c r="K108" s="297">
        <v>0</v>
      </c>
      <c r="L108" s="299">
        <v>0</v>
      </c>
      <c r="M108" s="297"/>
      <c r="N108" s="316">
        <f t="shared" si="10"/>
        <v>12</v>
      </c>
      <c r="O108" s="311">
        <f t="shared" si="11"/>
        <v>10</v>
      </c>
      <c r="P108" s="313">
        <f t="shared" si="12"/>
        <v>0.7</v>
      </c>
      <c r="Q108" s="313">
        <f t="shared" si="13"/>
        <v>0</v>
      </c>
      <c r="R108" s="417">
        <f t="shared" si="14"/>
        <v>0</v>
      </c>
      <c r="S108" s="408">
        <f t="shared" si="15"/>
        <v>0</v>
      </c>
      <c r="T108" s="408">
        <f t="shared" si="16"/>
        <v>0</v>
      </c>
      <c r="U108" s="317">
        <f t="shared" si="17"/>
        <v>12</v>
      </c>
      <c r="V108" s="317">
        <f t="shared" si="18"/>
        <v>0</v>
      </c>
      <c r="W108" s="317">
        <v>1</v>
      </c>
      <c r="X108" s="318">
        <f t="shared" si="22"/>
        <v>0</v>
      </c>
      <c r="Y108" s="232"/>
      <c r="Z108" s="425">
        <f t="shared" si="19"/>
        <v>12</v>
      </c>
      <c r="AA108" s="311">
        <f t="shared" si="23"/>
        <v>12</v>
      </c>
      <c r="AB108" s="313">
        <f t="shared" si="24"/>
        <v>0.7</v>
      </c>
      <c r="AC108" s="313">
        <f t="shared" si="25"/>
        <v>0.5</v>
      </c>
      <c r="AD108" s="313">
        <f t="shared" si="26"/>
        <v>0</v>
      </c>
      <c r="AE108" s="404">
        <f t="shared" si="27"/>
        <v>0.60000000000000009</v>
      </c>
      <c r="AF108" s="404">
        <f t="shared" si="28"/>
        <v>0.60000000000000009</v>
      </c>
      <c r="AG108" s="311">
        <f t="shared" si="20"/>
        <v>12</v>
      </c>
      <c r="AH108" s="311">
        <f t="shared" si="29"/>
        <v>8.3999999999999986</v>
      </c>
      <c r="AI108" s="309">
        <v>1</v>
      </c>
      <c r="AJ108" s="314">
        <f t="shared" si="30"/>
        <v>1.2000000000000002</v>
      </c>
    </row>
    <row r="109" spans="1:36">
      <c r="A109" s="20">
        <v>13</v>
      </c>
      <c r="B109" s="296">
        <f t="shared" si="21"/>
        <v>13</v>
      </c>
      <c r="C109" s="401">
        <f t="shared" si="9"/>
        <v>10</v>
      </c>
      <c r="D109" s="427">
        <v>1</v>
      </c>
      <c r="E109" s="427">
        <v>0</v>
      </c>
      <c r="F109" s="298">
        <v>0</v>
      </c>
      <c r="G109" s="406">
        <v>0</v>
      </c>
      <c r="H109" s="406">
        <v>0</v>
      </c>
      <c r="I109" s="297">
        <v>13</v>
      </c>
      <c r="J109" s="297">
        <v>0</v>
      </c>
      <c r="K109" s="297">
        <v>0</v>
      </c>
      <c r="L109" s="299">
        <v>0</v>
      </c>
      <c r="M109" s="297"/>
      <c r="N109" s="316">
        <f t="shared" si="10"/>
        <v>13</v>
      </c>
      <c r="O109" s="311">
        <f t="shared" si="11"/>
        <v>10</v>
      </c>
      <c r="P109" s="313">
        <f t="shared" si="12"/>
        <v>0.7</v>
      </c>
      <c r="Q109" s="313">
        <f t="shared" si="13"/>
        <v>0</v>
      </c>
      <c r="R109" s="417">
        <f t="shared" si="14"/>
        <v>0</v>
      </c>
      <c r="S109" s="408">
        <f t="shared" si="15"/>
        <v>0</v>
      </c>
      <c r="T109" s="408">
        <f t="shared" si="16"/>
        <v>0</v>
      </c>
      <c r="U109" s="317">
        <f t="shared" si="17"/>
        <v>13</v>
      </c>
      <c r="V109" s="317">
        <f t="shared" si="18"/>
        <v>0</v>
      </c>
      <c r="W109" s="317">
        <v>1</v>
      </c>
      <c r="X109" s="318">
        <f t="shared" si="22"/>
        <v>0</v>
      </c>
      <c r="Y109" s="232"/>
      <c r="Z109" s="425">
        <f t="shared" si="19"/>
        <v>13</v>
      </c>
      <c r="AA109" s="311">
        <f t="shared" si="23"/>
        <v>13</v>
      </c>
      <c r="AB109" s="313">
        <f t="shared" si="24"/>
        <v>0.7</v>
      </c>
      <c r="AC109" s="313">
        <f t="shared" si="25"/>
        <v>0.5</v>
      </c>
      <c r="AD109" s="313">
        <f t="shared" si="26"/>
        <v>0</v>
      </c>
      <c r="AE109" s="404">
        <f t="shared" si="27"/>
        <v>0.65</v>
      </c>
      <c r="AF109" s="404">
        <f t="shared" si="28"/>
        <v>0.65</v>
      </c>
      <c r="AG109" s="311">
        <f t="shared" si="20"/>
        <v>13</v>
      </c>
      <c r="AH109" s="311">
        <f t="shared" si="29"/>
        <v>9.1</v>
      </c>
      <c r="AI109" s="309">
        <v>1</v>
      </c>
      <c r="AJ109" s="314">
        <f t="shared" si="30"/>
        <v>1.3</v>
      </c>
    </row>
    <row r="110" spans="1:36">
      <c r="A110" s="20">
        <v>14</v>
      </c>
      <c r="B110" s="296">
        <f t="shared" si="21"/>
        <v>14</v>
      </c>
      <c r="C110" s="401">
        <f t="shared" si="9"/>
        <v>10</v>
      </c>
      <c r="D110" s="427">
        <v>1</v>
      </c>
      <c r="E110" s="427">
        <v>0</v>
      </c>
      <c r="F110" s="298">
        <v>0</v>
      </c>
      <c r="G110" s="406">
        <v>0</v>
      </c>
      <c r="H110" s="406">
        <v>0</v>
      </c>
      <c r="I110" s="297">
        <v>14</v>
      </c>
      <c r="J110" s="297">
        <v>0</v>
      </c>
      <c r="K110" s="297">
        <v>0</v>
      </c>
      <c r="L110" s="299">
        <v>0</v>
      </c>
      <c r="M110" s="297"/>
      <c r="N110" s="316">
        <f t="shared" si="10"/>
        <v>14</v>
      </c>
      <c r="O110" s="311">
        <f t="shared" si="11"/>
        <v>10</v>
      </c>
      <c r="P110" s="313">
        <f t="shared" si="12"/>
        <v>0.7</v>
      </c>
      <c r="Q110" s="313">
        <f t="shared" si="13"/>
        <v>0</v>
      </c>
      <c r="R110" s="417">
        <f t="shared" si="14"/>
        <v>0</v>
      </c>
      <c r="S110" s="408">
        <f t="shared" si="15"/>
        <v>0</v>
      </c>
      <c r="T110" s="408">
        <f t="shared" si="16"/>
        <v>0</v>
      </c>
      <c r="U110" s="317">
        <f t="shared" si="17"/>
        <v>14</v>
      </c>
      <c r="V110" s="317">
        <f t="shared" si="18"/>
        <v>0</v>
      </c>
      <c r="W110" s="317">
        <v>1</v>
      </c>
      <c r="X110" s="318">
        <f t="shared" si="22"/>
        <v>0</v>
      </c>
      <c r="Y110" s="232"/>
      <c r="Z110" s="425">
        <f t="shared" si="19"/>
        <v>14</v>
      </c>
      <c r="AA110" s="311">
        <f t="shared" si="23"/>
        <v>14</v>
      </c>
      <c r="AB110" s="313">
        <f t="shared" si="24"/>
        <v>0.7</v>
      </c>
      <c r="AC110" s="313">
        <f t="shared" si="25"/>
        <v>0.5</v>
      </c>
      <c r="AD110" s="313">
        <f t="shared" si="26"/>
        <v>0</v>
      </c>
      <c r="AE110" s="404">
        <f t="shared" si="27"/>
        <v>0.70000000000000007</v>
      </c>
      <c r="AF110" s="404">
        <f t="shared" si="28"/>
        <v>0.70000000000000007</v>
      </c>
      <c r="AG110" s="311">
        <f t="shared" si="20"/>
        <v>14</v>
      </c>
      <c r="AH110" s="311">
        <f t="shared" si="29"/>
        <v>9.7999999999999989</v>
      </c>
      <c r="AI110" s="309">
        <v>1</v>
      </c>
      <c r="AJ110" s="314">
        <f t="shared" si="30"/>
        <v>1.4000000000000001</v>
      </c>
    </row>
    <row r="111" spans="1:36">
      <c r="A111" s="20">
        <v>15</v>
      </c>
      <c r="B111" s="296">
        <f t="shared" si="21"/>
        <v>15</v>
      </c>
      <c r="C111" s="401">
        <f t="shared" si="9"/>
        <v>10</v>
      </c>
      <c r="D111" s="427">
        <v>1</v>
      </c>
      <c r="E111" s="427">
        <v>0</v>
      </c>
      <c r="F111" s="298">
        <v>0</v>
      </c>
      <c r="G111" s="406">
        <v>0</v>
      </c>
      <c r="H111" s="406">
        <v>0</v>
      </c>
      <c r="I111" s="297">
        <v>15</v>
      </c>
      <c r="J111" s="297">
        <v>0</v>
      </c>
      <c r="K111" s="297">
        <v>0</v>
      </c>
      <c r="L111" s="299">
        <v>0</v>
      </c>
      <c r="M111" s="297"/>
      <c r="N111" s="316">
        <f t="shared" si="10"/>
        <v>15</v>
      </c>
      <c r="O111" s="311">
        <f t="shared" si="11"/>
        <v>10</v>
      </c>
      <c r="P111" s="313">
        <f t="shared" si="12"/>
        <v>0.7</v>
      </c>
      <c r="Q111" s="313">
        <f t="shared" si="13"/>
        <v>0</v>
      </c>
      <c r="R111" s="417">
        <f t="shared" si="14"/>
        <v>0</v>
      </c>
      <c r="S111" s="408">
        <f t="shared" si="15"/>
        <v>0</v>
      </c>
      <c r="T111" s="408">
        <f t="shared" si="16"/>
        <v>0</v>
      </c>
      <c r="U111" s="317">
        <f t="shared" si="17"/>
        <v>15</v>
      </c>
      <c r="V111" s="317">
        <f t="shared" si="18"/>
        <v>0</v>
      </c>
      <c r="W111" s="317">
        <v>1</v>
      </c>
      <c r="X111" s="318">
        <f t="shared" si="22"/>
        <v>0</v>
      </c>
      <c r="Y111" s="232"/>
      <c r="Z111" s="425">
        <f t="shared" si="19"/>
        <v>15</v>
      </c>
      <c r="AA111" s="311">
        <f t="shared" si="23"/>
        <v>15</v>
      </c>
      <c r="AB111" s="313">
        <f t="shared" si="24"/>
        <v>0.7</v>
      </c>
      <c r="AC111" s="313">
        <f t="shared" si="25"/>
        <v>0.5</v>
      </c>
      <c r="AD111" s="313">
        <f t="shared" si="26"/>
        <v>0</v>
      </c>
      <c r="AE111" s="404">
        <f t="shared" si="27"/>
        <v>0.75</v>
      </c>
      <c r="AF111" s="404">
        <f t="shared" si="28"/>
        <v>0.75</v>
      </c>
      <c r="AG111" s="311">
        <f t="shared" si="20"/>
        <v>15</v>
      </c>
      <c r="AH111" s="311">
        <f t="shared" si="29"/>
        <v>10.5</v>
      </c>
      <c r="AI111" s="309">
        <v>1</v>
      </c>
      <c r="AJ111" s="314">
        <f t="shared" si="30"/>
        <v>1.5</v>
      </c>
    </row>
    <row r="112" spans="1:36">
      <c r="A112" s="20">
        <v>16</v>
      </c>
      <c r="B112" s="296">
        <f t="shared" si="21"/>
        <v>16</v>
      </c>
      <c r="C112" s="401">
        <f t="shared" si="9"/>
        <v>10</v>
      </c>
      <c r="D112" s="427">
        <v>1</v>
      </c>
      <c r="E112" s="427">
        <v>0</v>
      </c>
      <c r="F112" s="298">
        <v>0</v>
      </c>
      <c r="G112" s="406">
        <v>0</v>
      </c>
      <c r="H112" s="406">
        <v>0</v>
      </c>
      <c r="I112" s="297">
        <v>16</v>
      </c>
      <c r="J112" s="297">
        <v>0</v>
      </c>
      <c r="K112" s="297">
        <v>0</v>
      </c>
      <c r="L112" s="299">
        <v>0</v>
      </c>
      <c r="M112" s="297"/>
      <c r="N112" s="316">
        <f t="shared" si="10"/>
        <v>16</v>
      </c>
      <c r="O112" s="311">
        <f t="shared" si="11"/>
        <v>10</v>
      </c>
      <c r="P112" s="313">
        <f t="shared" si="12"/>
        <v>0.7</v>
      </c>
      <c r="Q112" s="313">
        <f t="shared" si="13"/>
        <v>0</v>
      </c>
      <c r="R112" s="417">
        <f t="shared" si="14"/>
        <v>0</v>
      </c>
      <c r="S112" s="408">
        <f t="shared" si="15"/>
        <v>0</v>
      </c>
      <c r="T112" s="408">
        <f t="shared" si="16"/>
        <v>0</v>
      </c>
      <c r="U112" s="317">
        <f t="shared" si="17"/>
        <v>16</v>
      </c>
      <c r="V112" s="317">
        <f t="shared" si="18"/>
        <v>0</v>
      </c>
      <c r="W112" s="317">
        <v>1</v>
      </c>
      <c r="X112" s="318">
        <f t="shared" si="22"/>
        <v>0</v>
      </c>
      <c r="Y112" s="232"/>
      <c r="Z112" s="425">
        <f t="shared" si="19"/>
        <v>16</v>
      </c>
      <c r="AA112" s="311">
        <f t="shared" si="23"/>
        <v>16</v>
      </c>
      <c r="AB112" s="313">
        <f t="shared" si="24"/>
        <v>0.7</v>
      </c>
      <c r="AC112" s="313">
        <f t="shared" si="25"/>
        <v>0.5</v>
      </c>
      <c r="AD112" s="313">
        <f t="shared" si="26"/>
        <v>0</v>
      </c>
      <c r="AE112" s="404">
        <f t="shared" si="27"/>
        <v>0.8</v>
      </c>
      <c r="AF112" s="404">
        <f t="shared" si="28"/>
        <v>0.8</v>
      </c>
      <c r="AG112" s="311">
        <f t="shared" si="20"/>
        <v>16</v>
      </c>
      <c r="AH112" s="311">
        <f t="shared" si="29"/>
        <v>11.2</v>
      </c>
      <c r="AI112" s="309">
        <v>1</v>
      </c>
      <c r="AJ112" s="314">
        <f t="shared" si="30"/>
        <v>1.6</v>
      </c>
    </row>
    <row r="113" spans="1:36">
      <c r="A113" s="20">
        <v>17</v>
      </c>
      <c r="B113" s="296">
        <f t="shared" si="21"/>
        <v>17</v>
      </c>
      <c r="C113" s="401">
        <f t="shared" si="9"/>
        <v>10</v>
      </c>
      <c r="D113" s="427">
        <v>1</v>
      </c>
      <c r="E113" s="427">
        <v>0</v>
      </c>
      <c r="F113" s="298">
        <v>0</v>
      </c>
      <c r="G113" s="406">
        <v>0</v>
      </c>
      <c r="H113" s="406">
        <v>0</v>
      </c>
      <c r="I113" s="297">
        <v>17</v>
      </c>
      <c r="J113" s="297">
        <v>0</v>
      </c>
      <c r="K113" s="297">
        <v>0</v>
      </c>
      <c r="L113" s="299">
        <v>0</v>
      </c>
      <c r="M113" s="297"/>
      <c r="N113" s="316">
        <f t="shared" si="10"/>
        <v>17</v>
      </c>
      <c r="O113" s="311">
        <f t="shared" si="11"/>
        <v>10</v>
      </c>
      <c r="P113" s="313">
        <f t="shared" si="12"/>
        <v>0.7</v>
      </c>
      <c r="Q113" s="313">
        <f t="shared" si="13"/>
        <v>0</v>
      </c>
      <c r="R113" s="417">
        <f t="shared" si="14"/>
        <v>0</v>
      </c>
      <c r="S113" s="408">
        <f t="shared" si="15"/>
        <v>0</v>
      </c>
      <c r="T113" s="408">
        <f t="shared" si="16"/>
        <v>0</v>
      </c>
      <c r="U113" s="317">
        <f t="shared" si="17"/>
        <v>17</v>
      </c>
      <c r="V113" s="317">
        <f t="shared" si="18"/>
        <v>0</v>
      </c>
      <c r="W113" s="317">
        <v>1</v>
      </c>
      <c r="X113" s="318">
        <f t="shared" si="22"/>
        <v>0</v>
      </c>
      <c r="Y113" s="232"/>
      <c r="Z113" s="425">
        <f t="shared" si="19"/>
        <v>17</v>
      </c>
      <c r="AA113" s="311">
        <f t="shared" si="23"/>
        <v>17</v>
      </c>
      <c r="AB113" s="313">
        <f t="shared" si="24"/>
        <v>0.7</v>
      </c>
      <c r="AC113" s="313">
        <f t="shared" si="25"/>
        <v>0.5</v>
      </c>
      <c r="AD113" s="313">
        <f t="shared" si="26"/>
        <v>0</v>
      </c>
      <c r="AE113" s="404">
        <f t="shared" si="27"/>
        <v>0.85000000000000009</v>
      </c>
      <c r="AF113" s="404">
        <f t="shared" si="28"/>
        <v>0.85000000000000009</v>
      </c>
      <c r="AG113" s="311">
        <f t="shared" si="20"/>
        <v>17</v>
      </c>
      <c r="AH113" s="311">
        <f t="shared" si="29"/>
        <v>11.899999999999999</v>
      </c>
      <c r="AI113" s="309">
        <v>1</v>
      </c>
      <c r="AJ113" s="314">
        <f t="shared" si="30"/>
        <v>1.7000000000000002</v>
      </c>
    </row>
    <row r="114" spans="1:36">
      <c r="A114" s="20">
        <v>18</v>
      </c>
      <c r="B114" s="296">
        <f t="shared" si="21"/>
        <v>18</v>
      </c>
      <c r="C114" s="401">
        <f t="shared" si="9"/>
        <v>10</v>
      </c>
      <c r="D114" s="427">
        <v>1</v>
      </c>
      <c r="E114" s="427">
        <v>0</v>
      </c>
      <c r="F114" s="298">
        <v>0</v>
      </c>
      <c r="G114" s="406">
        <v>0</v>
      </c>
      <c r="H114" s="406">
        <v>0</v>
      </c>
      <c r="I114" s="297">
        <v>18</v>
      </c>
      <c r="J114" s="297">
        <v>0</v>
      </c>
      <c r="K114" s="297">
        <v>0</v>
      </c>
      <c r="L114" s="299">
        <v>0</v>
      </c>
      <c r="M114" s="297"/>
      <c r="N114" s="316">
        <f t="shared" si="10"/>
        <v>18</v>
      </c>
      <c r="O114" s="311">
        <f t="shared" si="11"/>
        <v>10</v>
      </c>
      <c r="P114" s="313">
        <f t="shared" si="12"/>
        <v>0.7</v>
      </c>
      <c r="Q114" s="313">
        <f t="shared" si="13"/>
        <v>0</v>
      </c>
      <c r="R114" s="417">
        <f t="shared" si="14"/>
        <v>0</v>
      </c>
      <c r="S114" s="408">
        <f t="shared" si="15"/>
        <v>0</v>
      </c>
      <c r="T114" s="408">
        <f t="shared" si="16"/>
        <v>0</v>
      </c>
      <c r="U114" s="317">
        <f t="shared" si="17"/>
        <v>18</v>
      </c>
      <c r="V114" s="317">
        <f t="shared" si="18"/>
        <v>0</v>
      </c>
      <c r="W114" s="317">
        <v>1</v>
      </c>
      <c r="X114" s="318">
        <f t="shared" si="22"/>
        <v>0</v>
      </c>
      <c r="Y114" s="232"/>
      <c r="Z114" s="425">
        <f t="shared" si="19"/>
        <v>18</v>
      </c>
      <c r="AA114" s="311">
        <f t="shared" si="23"/>
        <v>18</v>
      </c>
      <c r="AB114" s="313">
        <f t="shared" si="24"/>
        <v>0.7</v>
      </c>
      <c r="AC114" s="313">
        <f t="shared" si="25"/>
        <v>0.5</v>
      </c>
      <c r="AD114" s="313">
        <f t="shared" si="26"/>
        <v>0</v>
      </c>
      <c r="AE114" s="404">
        <f t="shared" si="27"/>
        <v>0.9</v>
      </c>
      <c r="AF114" s="404">
        <f t="shared" si="28"/>
        <v>0.9</v>
      </c>
      <c r="AG114" s="311">
        <f t="shared" si="20"/>
        <v>18</v>
      </c>
      <c r="AH114" s="311">
        <f t="shared" si="29"/>
        <v>12.6</v>
      </c>
      <c r="AI114" s="309">
        <v>1</v>
      </c>
      <c r="AJ114" s="314">
        <f t="shared" si="30"/>
        <v>1.8</v>
      </c>
    </row>
    <row r="115" spans="1:36">
      <c r="A115" s="20">
        <v>19</v>
      </c>
      <c r="B115" s="296">
        <f t="shared" si="21"/>
        <v>19</v>
      </c>
      <c r="C115" s="401">
        <f t="shared" si="9"/>
        <v>10</v>
      </c>
      <c r="D115" s="427">
        <v>1</v>
      </c>
      <c r="E115" s="427">
        <v>0</v>
      </c>
      <c r="F115" s="298">
        <v>0</v>
      </c>
      <c r="G115" s="406">
        <v>0</v>
      </c>
      <c r="H115" s="406">
        <v>0</v>
      </c>
      <c r="I115" s="297">
        <v>19</v>
      </c>
      <c r="J115" s="297">
        <v>0</v>
      </c>
      <c r="K115" s="297">
        <v>0</v>
      </c>
      <c r="L115" s="299">
        <v>0</v>
      </c>
      <c r="M115" s="297"/>
      <c r="N115" s="316">
        <f t="shared" si="10"/>
        <v>19</v>
      </c>
      <c r="O115" s="311">
        <f t="shared" si="11"/>
        <v>10</v>
      </c>
      <c r="P115" s="313">
        <f t="shared" si="12"/>
        <v>0.7</v>
      </c>
      <c r="Q115" s="313">
        <f t="shared" si="13"/>
        <v>0</v>
      </c>
      <c r="R115" s="417">
        <f t="shared" si="14"/>
        <v>0</v>
      </c>
      <c r="S115" s="408">
        <f t="shared" si="15"/>
        <v>0</v>
      </c>
      <c r="T115" s="408">
        <f t="shared" si="16"/>
        <v>0</v>
      </c>
      <c r="U115" s="317">
        <f t="shared" si="17"/>
        <v>19</v>
      </c>
      <c r="V115" s="317">
        <f t="shared" si="18"/>
        <v>0</v>
      </c>
      <c r="W115" s="317">
        <v>1</v>
      </c>
      <c r="X115" s="318">
        <f t="shared" si="22"/>
        <v>0</v>
      </c>
      <c r="Y115" s="232"/>
      <c r="Z115" s="425">
        <f t="shared" si="19"/>
        <v>19</v>
      </c>
      <c r="AA115" s="311">
        <f t="shared" si="23"/>
        <v>19</v>
      </c>
      <c r="AB115" s="313">
        <f t="shared" si="24"/>
        <v>0.7</v>
      </c>
      <c r="AC115" s="313">
        <f t="shared" si="25"/>
        <v>0.5</v>
      </c>
      <c r="AD115" s="313">
        <f t="shared" si="26"/>
        <v>0</v>
      </c>
      <c r="AE115" s="404">
        <f t="shared" si="27"/>
        <v>0.95000000000000007</v>
      </c>
      <c r="AF115" s="404">
        <f t="shared" si="28"/>
        <v>0.95000000000000007</v>
      </c>
      <c r="AG115" s="311">
        <f t="shared" si="20"/>
        <v>19</v>
      </c>
      <c r="AH115" s="311">
        <f t="shared" si="29"/>
        <v>13.299999999999999</v>
      </c>
      <c r="AI115" s="309">
        <v>1</v>
      </c>
      <c r="AJ115" s="314">
        <f t="shared" si="30"/>
        <v>1.9000000000000001</v>
      </c>
    </row>
    <row r="116" spans="1:36">
      <c r="A116" s="20">
        <v>20</v>
      </c>
      <c r="B116" s="296">
        <f t="shared" si="21"/>
        <v>20</v>
      </c>
      <c r="C116" s="401">
        <f t="shared" si="9"/>
        <v>20</v>
      </c>
      <c r="D116" s="427">
        <v>1</v>
      </c>
      <c r="E116" s="427">
        <v>0</v>
      </c>
      <c r="F116" s="298">
        <v>0</v>
      </c>
      <c r="G116" s="406">
        <v>0</v>
      </c>
      <c r="H116" s="406">
        <v>0</v>
      </c>
      <c r="I116" s="297">
        <v>20</v>
      </c>
      <c r="J116" s="297">
        <v>0</v>
      </c>
      <c r="K116" s="297">
        <v>1</v>
      </c>
      <c r="L116" s="299">
        <v>0</v>
      </c>
      <c r="M116" s="297"/>
      <c r="N116" s="316">
        <f t="shared" si="10"/>
        <v>20</v>
      </c>
      <c r="O116" s="311">
        <f t="shared" si="11"/>
        <v>20</v>
      </c>
      <c r="P116" s="313">
        <f t="shared" si="12"/>
        <v>0.7</v>
      </c>
      <c r="Q116" s="313">
        <f t="shared" si="13"/>
        <v>0</v>
      </c>
      <c r="R116" s="417">
        <f t="shared" si="14"/>
        <v>0</v>
      </c>
      <c r="S116" s="408">
        <f t="shared" si="15"/>
        <v>0</v>
      </c>
      <c r="T116" s="408">
        <f t="shared" si="16"/>
        <v>0</v>
      </c>
      <c r="U116" s="317">
        <f t="shared" si="17"/>
        <v>20</v>
      </c>
      <c r="V116" s="317">
        <f t="shared" si="18"/>
        <v>0</v>
      </c>
      <c r="W116" s="317">
        <v>1</v>
      </c>
      <c r="X116" s="318">
        <f t="shared" si="22"/>
        <v>0</v>
      </c>
      <c r="Y116" s="232"/>
      <c r="Z116" s="425">
        <f t="shared" si="19"/>
        <v>20</v>
      </c>
      <c r="AA116" s="311">
        <f t="shared" si="23"/>
        <v>20</v>
      </c>
      <c r="AB116" s="313">
        <f t="shared" si="24"/>
        <v>0.7</v>
      </c>
      <c r="AC116" s="313">
        <f t="shared" si="25"/>
        <v>0.5</v>
      </c>
      <c r="AD116" s="313">
        <f t="shared" si="26"/>
        <v>0</v>
      </c>
      <c r="AE116" s="404">
        <f t="shared" si="27"/>
        <v>1</v>
      </c>
      <c r="AF116" s="404">
        <f t="shared" si="28"/>
        <v>1</v>
      </c>
      <c r="AG116" s="311">
        <f t="shared" si="20"/>
        <v>20</v>
      </c>
      <c r="AH116" s="311">
        <f t="shared" si="29"/>
        <v>14</v>
      </c>
      <c r="AI116" s="309">
        <v>1</v>
      </c>
      <c r="AJ116" s="314">
        <f t="shared" si="30"/>
        <v>2</v>
      </c>
    </row>
    <row r="117" spans="1:36">
      <c r="A117" s="20">
        <v>21</v>
      </c>
      <c r="B117" s="296">
        <f t="shared" si="21"/>
        <v>21</v>
      </c>
      <c r="C117" s="401">
        <f t="shared" si="9"/>
        <v>20</v>
      </c>
      <c r="D117" s="427">
        <v>1</v>
      </c>
      <c r="E117" s="427">
        <v>0</v>
      </c>
      <c r="F117" s="298">
        <v>0</v>
      </c>
      <c r="G117" s="406">
        <v>0</v>
      </c>
      <c r="H117" s="406">
        <v>0</v>
      </c>
      <c r="I117" s="297">
        <v>21</v>
      </c>
      <c r="J117" s="297">
        <v>0</v>
      </c>
      <c r="K117" s="297">
        <v>1</v>
      </c>
      <c r="L117" s="299">
        <v>0</v>
      </c>
      <c r="M117" s="297"/>
      <c r="N117" s="316">
        <f t="shared" si="10"/>
        <v>21</v>
      </c>
      <c r="O117" s="311">
        <f t="shared" si="11"/>
        <v>20</v>
      </c>
      <c r="P117" s="313">
        <f t="shared" si="12"/>
        <v>0.7</v>
      </c>
      <c r="Q117" s="313">
        <f t="shared" si="13"/>
        <v>0</v>
      </c>
      <c r="R117" s="417">
        <f t="shared" si="14"/>
        <v>0</v>
      </c>
      <c r="S117" s="408">
        <f t="shared" si="15"/>
        <v>0</v>
      </c>
      <c r="T117" s="408">
        <f t="shared" si="16"/>
        <v>0</v>
      </c>
      <c r="U117" s="317">
        <f t="shared" si="17"/>
        <v>21</v>
      </c>
      <c r="V117" s="317">
        <f t="shared" si="18"/>
        <v>0</v>
      </c>
      <c r="W117" s="317">
        <v>1</v>
      </c>
      <c r="X117" s="318">
        <f t="shared" si="22"/>
        <v>0</v>
      </c>
      <c r="Y117" s="232"/>
      <c r="Z117" s="425">
        <f t="shared" si="19"/>
        <v>21</v>
      </c>
      <c r="AA117" s="311">
        <f t="shared" si="23"/>
        <v>21</v>
      </c>
      <c r="AB117" s="313">
        <f t="shared" si="24"/>
        <v>0.7</v>
      </c>
      <c r="AC117" s="313">
        <f t="shared" si="25"/>
        <v>0.5</v>
      </c>
      <c r="AD117" s="313">
        <f t="shared" si="26"/>
        <v>0</v>
      </c>
      <c r="AE117" s="404">
        <f t="shared" si="27"/>
        <v>1.05</v>
      </c>
      <c r="AF117" s="404">
        <f t="shared" si="28"/>
        <v>1.05</v>
      </c>
      <c r="AG117" s="311">
        <f t="shared" si="20"/>
        <v>21</v>
      </c>
      <c r="AH117" s="311">
        <f t="shared" si="29"/>
        <v>14.7</v>
      </c>
      <c r="AI117" s="309">
        <v>1</v>
      </c>
      <c r="AJ117" s="314">
        <f t="shared" si="30"/>
        <v>2.1</v>
      </c>
    </row>
    <row r="118" spans="1:36">
      <c r="A118" s="20">
        <v>22</v>
      </c>
      <c r="B118" s="296">
        <f t="shared" si="21"/>
        <v>22</v>
      </c>
      <c r="C118" s="401">
        <f t="shared" si="9"/>
        <v>20</v>
      </c>
      <c r="D118" s="427">
        <v>1</v>
      </c>
      <c r="E118" s="427">
        <v>0</v>
      </c>
      <c r="F118" s="298">
        <v>0</v>
      </c>
      <c r="G118" s="406">
        <v>0</v>
      </c>
      <c r="H118" s="406">
        <v>0</v>
      </c>
      <c r="I118" s="297">
        <v>22</v>
      </c>
      <c r="J118" s="297">
        <v>0</v>
      </c>
      <c r="K118" s="297">
        <v>1</v>
      </c>
      <c r="L118" s="299">
        <v>0</v>
      </c>
      <c r="M118" s="297"/>
      <c r="N118" s="316">
        <f t="shared" si="10"/>
        <v>22</v>
      </c>
      <c r="O118" s="311">
        <f t="shared" si="11"/>
        <v>20</v>
      </c>
      <c r="P118" s="313">
        <f t="shared" si="12"/>
        <v>0.7</v>
      </c>
      <c r="Q118" s="313">
        <f t="shared" si="13"/>
        <v>0</v>
      </c>
      <c r="R118" s="417">
        <f t="shared" si="14"/>
        <v>0</v>
      </c>
      <c r="S118" s="408">
        <f t="shared" si="15"/>
        <v>0</v>
      </c>
      <c r="T118" s="408">
        <f t="shared" si="16"/>
        <v>0</v>
      </c>
      <c r="U118" s="317">
        <f t="shared" si="17"/>
        <v>22</v>
      </c>
      <c r="V118" s="317">
        <f t="shared" si="18"/>
        <v>0</v>
      </c>
      <c r="W118" s="317">
        <v>1</v>
      </c>
      <c r="X118" s="318">
        <f t="shared" si="22"/>
        <v>0</v>
      </c>
      <c r="Y118" s="232"/>
      <c r="Z118" s="425">
        <f t="shared" si="19"/>
        <v>22</v>
      </c>
      <c r="AA118" s="311">
        <f t="shared" si="23"/>
        <v>22</v>
      </c>
      <c r="AB118" s="313">
        <f t="shared" si="24"/>
        <v>0.7</v>
      </c>
      <c r="AC118" s="313">
        <f t="shared" si="25"/>
        <v>0.5</v>
      </c>
      <c r="AD118" s="313">
        <f t="shared" si="26"/>
        <v>0</v>
      </c>
      <c r="AE118" s="404">
        <f t="shared" si="27"/>
        <v>1.1000000000000001</v>
      </c>
      <c r="AF118" s="404">
        <f t="shared" si="28"/>
        <v>1.1000000000000001</v>
      </c>
      <c r="AG118" s="311">
        <f t="shared" si="20"/>
        <v>22</v>
      </c>
      <c r="AH118" s="311">
        <f t="shared" si="29"/>
        <v>15.399999999999999</v>
      </c>
      <c r="AI118" s="309">
        <v>1</v>
      </c>
      <c r="AJ118" s="314">
        <f t="shared" si="30"/>
        <v>2.2000000000000002</v>
      </c>
    </row>
    <row r="119" spans="1:36">
      <c r="A119" s="20">
        <v>23</v>
      </c>
      <c r="B119" s="296">
        <f t="shared" si="21"/>
        <v>23</v>
      </c>
      <c r="C119" s="401">
        <f t="shared" si="9"/>
        <v>20</v>
      </c>
      <c r="D119" s="427">
        <v>1</v>
      </c>
      <c r="E119" s="427">
        <v>0</v>
      </c>
      <c r="F119" s="298">
        <v>0</v>
      </c>
      <c r="G119" s="406">
        <v>0</v>
      </c>
      <c r="H119" s="406">
        <v>0</v>
      </c>
      <c r="I119" s="297">
        <v>23</v>
      </c>
      <c r="J119" s="297">
        <v>0</v>
      </c>
      <c r="K119" s="297">
        <v>1</v>
      </c>
      <c r="L119" s="299">
        <v>0</v>
      </c>
      <c r="M119" s="297"/>
      <c r="N119" s="316">
        <f t="shared" si="10"/>
        <v>23</v>
      </c>
      <c r="O119" s="311">
        <f t="shared" si="11"/>
        <v>20</v>
      </c>
      <c r="P119" s="313">
        <f t="shared" si="12"/>
        <v>0.7</v>
      </c>
      <c r="Q119" s="313">
        <f t="shared" si="13"/>
        <v>0</v>
      </c>
      <c r="R119" s="417">
        <f t="shared" si="14"/>
        <v>0</v>
      </c>
      <c r="S119" s="408">
        <f t="shared" si="15"/>
        <v>0</v>
      </c>
      <c r="T119" s="408">
        <f t="shared" si="16"/>
        <v>0</v>
      </c>
      <c r="U119" s="317">
        <f t="shared" si="17"/>
        <v>23</v>
      </c>
      <c r="V119" s="317">
        <f t="shared" si="18"/>
        <v>0</v>
      </c>
      <c r="W119" s="317">
        <v>1</v>
      </c>
      <c r="X119" s="318">
        <f t="shared" si="22"/>
        <v>0</v>
      </c>
      <c r="Y119" s="232"/>
      <c r="Z119" s="425">
        <f t="shared" si="19"/>
        <v>23</v>
      </c>
      <c r="AA119" s="311">
        <f t="shared" si="23"/>
        <v>23</v>
      </c>
      <c r="AB119" s="313">
        <f t="shared" si="24"/>
        <v>0.7</v>
      </c>
      <c r="AC119" s="313">
        <f t="shared" si="25"/>
        <v>0.5</v>
      </c>
      <c r="AD119" s="313">
        <f t="shared" si="26"/>
        <v>0</v>
      </c>
      <c r="AE119" s="404">
        <f t="shared" si="27"/>
        <v>1.1500000000000001</v>
      </c>
      <c r="AF119" s="404">
        <f t="shared" si="28"/>
        <v>1.1500000000000001</v>
      </c>
      <c r="AG119" s="311">
        <f t="shared" si="20"/>
        <v>23</v>
      </c>
      <c r="AH119" s="311">
        <f t="shared" si="29"/>
        <v>16.099999999999998</v>
      </c>
      <c r="AI119" s="309">
        <v>1</v>
      </c>
      <c r="AJ119" s="314">
        <f t="shared" si="30"/>
        <v>2.3000000000000003</v>
      </c>
    </row>
    <row r="120" spans="1:36">
      <c r="A120" s="20">
        <v>24</v>
      </c>
      <c r="B120" s="296">
        <f t="shared" si="21"/>
        <v>24</v>
      </c>
      <c r="C120" s="401">
        <f t="shared" si="9"/>
        <v>20</v>
      </c>
      <c r="D120" s="427">
        <v>1</v>
      </c>
      <c r="E120" s="427">
        <v>0</v>
      </c>
      <c r="F120" s="298">
        <v>0</v>
      </c>
      <c r="G120" s="406">
        <v>0</v>
      </c>
      <c r="H120" s="406">
        <v>0</v>
      </c>
      <c r="I120" s="297">
        <v>24</v>
      </c>
      <c r="J120" s="297">
        <v>0</v>
      </c>
      <c r="K120" s="297">
        <v>1</v>
      </c>
      <c r="L120" s="299">
        <v>0</v>
      </c>
      <c r="M120" s="297"/>
      <c r="N120" s="316">
        <f t="shared" si="10"/>
        <v>24</v>
      </c>
      <c r="O120" s="311">
        <f t="shared" si="11"/>
        <v>20</v>
      </c>
      <c r="P120" s="313">
        <f t="shared" si="12"/>
        <v>0.7</v>
      </c>
      <c r="Q120" s="313">
        <f t="shared" si="13"/>
        <v>0</v>
      </c>
      <c r="R120" s="417">
        <f t="shared" si="14"/>
        <v>0</v>
      </c>
      <c r="S120" s="408">
        <f t="shared" si="15"/>
        <v>0</v>
      </c>
      <c r="T120" s="408">
        <f t="shared" si="16"/>
        <v>0</v>
      </c>
      <c r="U120" s="317">
        <f t="shared" si="17"/>
        <v>24</v>
      </c>
      <c r="V120" s="317">
        <f t="shared" si="18"/>
        <v>0</v>
      </c>
      <c r="W120" s="317">
        <v>1</v>
      </c>
      <c r="X120" s="318">
        <f t="shared" si="22"/>
        <v>0</v>
      </c>
      <c r="Y120" s="232"/>
      <c r="Z120" s="425">
        <f t="shared" si="19"/>
        <v>24</v>
      </c>
      <c r="AA120" s="311">
        <f t="shared" si="23"/>
        <v>24</v>
      </c>
      <c r="AB120" s="313">
        <f t="shared" si="24"/>
        <v>0.7</v>
      </c>
      <c r="AC120" s="313">
        <f t="shared" si="25"/>
        <v>0.5</v>
      </c>
      <c r="AD120" s="313">
        <f t="shared" si="26"/>
        <v>0</v>
      </c>
      <c r="AE120" s="404">
        <f t="shared" si="27"/>
        <v>1.2000000000000002</v>
      </c>
      <c r="AF120" s="404">
        <f t="shared" si="28"/>
        <v>1.2000000000000002</v>
      </c>
      <c r="AG120" s="311">
        <f t="shared" si="20"/>
        <v>24</v>
      </c>
      <c r="AH120" s="311">
        <f t="shared" si="29"/>
        <v>16.799999999999997</v>
      </c>
      <c r="AI120" s="309">
        <v>1</v>
      </c>
      <c r="AJ120" s="314">
        <f t="shared" si="30"/>
        <v>2.4000000000000004</v>
      </c>
    </row>
    <row r="121" spans="1:36">
      <c r="A121" s="20">
        <v>25</v>
      </c>
      <c r="B121" s="296">
        <f t="shared" si="21"/>
        <v>25</v>
      </c>
      <c r="C121" s="401">
        <f t="shared" si="9"/>
        <v>20</v>
      </c>
      <c r="D121" s="427">
        <v>1</v>
      </c>
      <c r="E121" s="427">
        <v>0</v>
      </c>
      <c r="F121" s="298">
        <v>0</v>
      </c>
      <c r="G121" s="406">
        <v>0</v>
      </c>
      <c r="H121" s="406">
        <v>0</v>
      </c>
      <c r="I121" s="297">
        <v>25</v>
      </c>
      <c r="J121" s="297">
        <v>0</v>
      </c>
      <c r="K121" s="297">
        <v>1</v>
      </c>
      <c r="L121" s="299">
        <v>0</v>
      </c>
      <c r="M121" s="297"/>
      <c r="N121" s="316">
        <f t="shared" si="10"/>
        <v>25</v>
      </c>
      <c r="O121" s="311">
        <f t="shared" si="11"/>
        <v>20</v>
      </c>
      <c r="P121" s="313">
        <f t="shared" si="12"/>
        <v>0.7</v>
      </c>
      <c r="Q121" s="313">
        <f t="shared" si="13"/>
        <v>0</v>
      </c>
      <c r="R121" s="417">
        <f t="shared" si="14"/>
        <v>0</v>
      </c>
      <c r="S121" s="408">
        <f t="shared" si="15"/>
        <v>0</v>
      </c>
      <c r="T121" s="408">
        <f t="shared" si="16"/>
        <v>0</v>
      </c>
      <c r="U121" s="317">
        <f t="shared" si="17"/>
        <v>25</v>
      </c>
      <c r="V121" s="317">
        <f t="shared" si="18"/>
        <v>0</v>
      </c>
      <c r="W121" s="317">
        <v>1</v>
      </c>
      <c r="X121" s="318">
        <f t="shared" si="22"/>
        <v>0</v>
      </c>
      <c r="Y121" s="232"/>
      <c r="Z121" s="425">
        <f t="shared" si="19"/>
        <v>25</v>
      </c>
      <c r="AA121" s="311">
        <f t="shared" si="23"/>
        <v>25</v>
      </c>
      <c r="AB121" s="313">
        <f t="shared" si="24"/>
        <v>0.7</v>
      </c>
      <c r="AC121" s="313">
        <f t="shared" si="25"/>
        <v>0.5</v>
      </c>
      <c r="AD121" s="313">
        <f t="shared" si="26"/>
        <v>0</v>
      </c>
      <c r="AE121" s="404">
        <f t="shared" si="27"/>
        <v>1.25</v>
      </c>
      <c r="AF121" s="404">
        <f t="shared" si="28"/>
        <v>1.25</v>
      </c>
      <c r="AG121" s="311">
        <f t="shared" si="20"/>
        <v>25</v>
      </c>
      <c r="AH121" s="311">
        <f t="shared" si="29"/>
        <v>17.5</v>
      </c>
      <c r="AI121" s="309">
        <v>1</v>
      </c>
      <c r="AJ121" s="314">
        <f t="shared" si="30"/>
        <v>2.5</v>
      </c>
    </row>
    <row r="122" spans="1:36">
      <c r="A122" s="20">
        <v>26</v>
      </c>
      <c r="B122" s="296">
        <f t="shared" si="21"/>
        <v>26</v>
      </c>
      <c r="C122" s="401">
        <f t="shared" si="9"/>
        <v>20</v>
      </c>
      <c r="D122" s="427">
        <v>1</v>
      </c>
      <c r="E122" s="427">
        <v>0</v>
      </c>
      <c r="F122" s="298">
        <v>0</v>
      </c>
      <c r="G122" s="406">
        <v>0</v>
      </c>
      <c r="H122" s="406">
        <v>0</v>
      </c>
      <c r="I122" s="297">
        <v>26</v>
      </c>
      <c r="J122" s="297">
        <v>0</v>
      </c>
      <c r="K122" s="297">
        <v>1</v>
      </c>
      <c r="L122" s="299">
        <v>0</v>
      </c>
      <c r="M122" s="297"/>
      <c r="N122" s="316">
        <f t="shared" si="10"/>
        <v>26</v>
      </c>
      <c r="O122" s="311">
        <f t="shared" si="11"/>
        <v>20</v>
      </c>
      <c r="P122" s="313">
        <f t="shared" si="12"/>
        <v>0.7</v>
      </c>
      <c r="Q122" s="313">
        <f t="shared" si="13"/>
        <v>0</v>
      </c>
      <c r="R122" s="417">
        <f t="shared" si="14"/>
        <v>0</v>
      </c>
      <c r="S122" s="408">
        <f t="shared" si="15"/>
        <v>0</v>
      </c>
      <c r="T122" s="408">
        <f t="shared" si="16"/>
        <v>0</v>
      </c>
      <c r="U122" s="317">
        <f t="shared" si="17"/>
        <v>26</v>
      </c>
      <c r="V122" s="317">
        <f t="shared" si="18"/>
        <v>0</v>
      </c>
      <c r="W122" s="317">
        <v>1</v>
      </c>
      <c r="X122" s="318">
        <f t="shared" si="22"/>
        <v>0</v>
      </c>
      <c r="Y122" s="232"/>
      <c r="Z122" s="425">
        <f t="shared" si="19"/>
        <v>26</v>
      </c>
      <c r="AA122" s="311">
        <f t="shared" si="23"/>
        <v>26</v>
      </c>
      <c r="AB122" s="313">
        <f t="shared" si="24"/>
        <v>0.7</v>
      </c>
      <c r="AC122" s="313">
        <f t="shared" si="25"/>
        <v>0.5</v>
      </c>
      <c r="AD122" s="313">
        <f t="shared" si="26"/>
        <v>0</v>
      </c>
      <c r="AE122" s="404">
        <f t="shared" si="27"/>
        <v>1.3</v>
      </c>
      <c r="AF122" s="404">
        <f t="shared" si="28"/>
        <v>1.3</v>
      </c>
      <c r="AG122" s="311">
        <f t="shared" si="20"/>
        <v>26</v>
      </c>
      <c r="AH122" s="311">
        <f t="shared" si="29"/>
        <v>18.2</v>
      </c>
      <c r="AI122" s="309">
        <v>1</v>
      </c>
      <c r="AJ122" s="314">
        <f t="shared" si="30"/>
        <v>2.6</v>
      </c>
    </row>
    <row r="123" spans="1:36">
      <c r="A123" s="20">
        <v>27</v>
      </c>
      <c r="B123" s="296">
        <f t="shared" si="21"/>
        <v>27</v>
      </c>
      <c r="C123" s="401">
        <f t="shared" si="9"/>
        <v>20</v>
      </c>
      <c r="D123" s="427">
        <v>1</v>
      </c>
      <c r="E123" s="427">
        <v>0</v>
      </c>
      <c r="F123" s="298">
        <v>0</v>
      </c>
      <c r="G123" s="406">
        <v>0</v>
      </c>
      <c r="H123" s="406">
        <v>0</v>
      </c>
      <c r="I123" s="297">
        <v>27</v>
      </c>
      <c r="J123" s="297">
        <v>0</v>
      </c>
      <c r="K123" s="297">
        <v>1</v>
      </c>
      <c r="L123" s="299">
        <v>0</v>
      </c>
      <c r="M123" s="297"/>
      <c r="N123" s="316">
        <f t="shared" si="10"/>
        <v>27</v>
      </c>
      <c r="O123" s="311">
        <f t="shared" si="11"/>
        <v>20</v>
      </c>
      <c r="P123" s="313">
        <f t="shared" si="12"/>
        <v>0.7</v>
      </c>
      <c r="Q123" s="313">
        <f t="shared" si="13"/>
        <v>0</v>
      </c>
      <c r="R123" s="417">
        <f t="shared" si="14"/>
        <v>0</v>
      </c>
      <c r="S123" s="408">
        <f t="shared" si="15"/>
        <v>0</v>
      </c>
      <c r="T123" s="408">
        <f t="shared" si="16"/>
        <v>0</v>
      </c>
      <c r="U123" s="317">
        <f t="shared" si="17"/>
        <v>27</v>
      </c>
      <c r="V123" s="317">
        <f t="shared" si="18"/>
        <v>0</v>
      </c>
      <c r="W123" s="317">
        <v>1</v>
      </c>
      <c r="X123" s="318">
        <f t="shared" si="22"/>
        <v>0</v>
      </c>
      <c r="Y123" s="232"/>
      <c r="Z123" s="425">
        <f t="shared" si="19"/>
        <v>27</v>
      </c>
      <c r="AA123" s="311">
        <f t="shared" si="23"/>
        <v>27</v>
      </c>
      <c r="AB123" s="313">
        <f t="shared" si="24"/>
        <v>0.7</v>
      </c>
      <c r="AC123" s="313">
        <f t="shared" si="25"/>
        <v>0.5</v>
      </c>
      <c r="AD123" s="313">
        <f t="shared" si="26"/>
        <v>0</v>
      </c>
      <c r="AE123" s="404">
        <f t="shared" si="27"/>
        <v>1.35</v>
      </c>
      <c r="AF123" s="404">
        <f t="shared" si="28"/>
        <v>1.35</v>
      </c>
      <c r="AG123" s="311">
        <f t="shared" si="20"/>
        <v>27</v>
      </c>
      <c r="AH123" s="311">
        <f t="shared" si="29"/>
        <v>18.899999999999999</v>
      </c>
      <c r="AI123" s="309">
        <v>1</v>
      </c>
      <c r="AJ123" s="314">
        <f t="shared" si="30"/>
        <v>2.7</v>
      </c>
    </row>
    <row r="124" spans="1:36">
      <c r="A124" s="20">
        <v>28</v>
      </c>
      <c r="B124" s="296">
        <f t="shared" si="21"/>
        <v>28</v>
      </c>
      <c r="C124" s="401">
        <f t="shared" si="9"/>
        <v>20</v>
      </c>
      <c r="D124" s="427">
        <v>1</v>
      </c>
      <c r="E124" s="427">
        <v>0</v>
      </c>
      <c r="F124" s="298">
        <v>0</v>
      </c>
      <c r="G124" s="406">
        <v>0</v>
      </c>
      <c r="H124" s="406">
        <v>0</v>
      </c>
      <c r="I124" s="297">
        <v>28</v>
      </c>
      <c r="J124" s="297">
        <v>0</v>
      </c>
      <c r="K124" s="297">
        <v>1</v>
      </c>
      <c r="L124" s="299">
        <v>0</v>
      </c>
      <c r="M124" s="297"/>
      <c r="N124" s="316">
        <f t="shared" si="10"/>
        <v>28</v>
      </c>
      <c r="O124" s="311">
        <f t="shared" si="11"/>
        <v>20</v>
      </c>
      <c r="P124" s="313">
        <f t="shared" si="12"/>
        <v>0.7</v>
      </c>
      <c r="Q124" s="313">
        <f t="shared" si="13"/>
        <v>0</v>
      </c>
      <c r="R124" s="417">
        <f t="shared" si="14"/>
        <v>0</v>
      </c>
      <c r="S124" s="408">
        <f t="shared" si="15"/>
        <v>0</v>
      </c>
      <c r="T124" s="408">
        <f t="shared" si="16"/>
        <v>0</v>
      </c>
      <c r="U124" s="317">
        <f t="shared" si="17"/>
        <v>28</v>
      </c>
      <c r="V124" s="317">
        <f t="shared" si="18"/>
        <v>0</v>
      </c>
      <c r="W124" s="317">
        <v>1</v>
      </c>
      <c r="X124" s="318">
        <f t="shared" si="22"/>
        <v>0</v>
      </c>
      <c r="Y124" s="232"/>
      <c r="Z124" s="425">
        <f t="shared" si="19"/>
        <v>28</v>
      </c>
      <c r="AA124" s="311">
        <f t="shared" si="23"/>
        <v>28</v>
      </c>
      <c r="AB124" s="313">
        <f t="shared" si="24"/>
        <v>0.7</v>
      </c>
      <c r="AC124" s="313">
        <f t="shared" si="25"/>
        <v>0.5</v>
      </c>
      <c r="AD124" s="313">
        <f t="shared" si="26"/>
        <v>0</v>
      </c>
      <c r="AE124" s="404">
        <f t="shared" si="27"/>
        <v>1.4000000000000001</v>
      </c>
      <c r="AF124" s="404">
        <f t="shared" si="28"/>
        <v>1.4000000000000001</v>
      </c>
      <c r="AG124" s="311">
        <f t="shared" si="20"/>
        <v>28</v>
      </c>
      <c r="AH124" s="311">
        <f t="shared" si="29"/>
        <v>19.599999999999998</v>
      </c>
      <c r="AI124" s="309">
        <v>1</v>
      </c>
      <c r="AJ124" s="314">
        <f t="shared" si="30"/>
        <v>2.8000000000000003</v>
      </c>
    </row>
    <row r="125" spans="1:36">
      <c r="A125" s="20">
        <v>29</v>
      </c>
      <c r="B125" s="296">
        <f t="shared" si="21"/>
        <v>29</v>
      </c>
      <c r="C125" s="401">
        <f t="shared" si="9"/>
        <v>20</v>
      </c>
      <c r="D125" s="427">
        <v>1</v>
      </c>
      <c r="E125" s="427">
        <v>0</v>
      </c>
      <c r="F125" s="298">
        <v>0</v>
      </c>
      <c r="G125" s="406">
        <v>0</v>
      </c>
      <c r="H125" s="406">
        <v>0</v>
      </c>
      <c r="I125" s="297">
        <v>29</v>
      </c>
      <c r="J125" s="297">
        <v>0</v>
      </c>
      <c r="K125" s="297">
        <v>1</v>
      </c>
      <c r="L125" s="299">
        <v>0</v>
      </c>
      <c r="M125" s="297"/>
      <c r="N125" s="316">
        <f t="shared" si="10"/>
        <v>29</v>
      </c>
      <c r="O125" s="311">
        <f t="shared" si="11"/>
        <v>20</v>
      </c>
      <c r="P125" s="313">
        <f t="shared" si="12"/>
        <v>0.7</v>
      </c>
      <c r="Q125" s="313">
        <f t="shared" si="13"/>
        <v>0</v>
      </c>
      <c r="R125" s="417">
        <f t="shared" si="14"/>
        <v>0</v>
      </c>
      <c r="S125" s="408">
        <f t="shared" si="15"/>
        <v>0</v>
      </c>
      <c r="T125" s="408">
        <f t="shared" si="16"/>
        <v>0</v>
      </c>
      <c r="U125" s="317">
        <f t="shared" si="17"/>
        <v>29</v>
      </c>
      <c r="V125" s="317">
        <f t="shared" si="18"/>
        <v>0</v>
      </c>
      <c r="W125" s="317">
        <v>1</v>
      </c>
      <c r="X125" s="318">
        <f t="shared" si="22"/>
        <v>0</v>
      </c>
      <c r="Y125" s="232"/>
      <c r="Z125" s="425">
        <f t="shared" si="19"/>
        <v>29</v>
      </c>
      <c r="AA125" s="311">
        <f t="shared" si="23"/>
        <v>29</v>
      </c>
      <c r="AB125" s="313">
        <f t="shared" si="24"/>
        <v>0.7</v>
      </c>
      <c r="AC125" s="313">
        <f t="shared" si="25"/>
        <v>0.5</v>
      </c>
      <c r="AD125" s="313">
        <f t="shared" si="26"/>
        <v>0</v>
      </c>
      <c r="AE125" s="404">
        <f t="shared" si="27"/>
        <v>1.4500000000000002</v>
      </c>
      <c r="AF125" s="404">
        <f t="shared" si="28"/>
        <v>1.4500000000000002</v>
      </c>
      <c r="AG125" s="311">
        <f t="shared" si="20"/>
        <v>29</v>
      </c>
      <c r="AH125" s="311">
        <f t="shared" si="29"/>
        <v>20.299999999999997</v>
      </c>
      <c r="AI125" s="309">
        <v>1</v>
      </c>
      <c r="AJ125" s="314">
        <f t="shared" si="30"/>
        <v>2.9000000000000004</v>
      </c>
    </row>
    <row r="126" spans="1:36">
      <c r="A126" s="20">
        <v>30</v>
      </c>
      <c r="B126" s="296">
        <f t="shared" si="21"/>
        <v>30</v>
      </c>
      <c r="C126" s="401">
        <f t="shared" si="9"/>
        <v>30</v>
      </c>
      <c r="D126" s="427">
        <v>1</v>
      </c>
      <c r="E126" s="427">
        <v>0</v>
      </c>
      <c r="F126" s="298">
        <v>0</v>
      </c>
      <c r="G126" s="406">
        <v>3</v>
      </c>
      <c r="H126" s="406">
        <v>0</v>
      </c>
      <c r="I126" s="297">
        <v>30</v>
      </c>
      <c r="J126" s="297">
        <v>0</v>
      </c>
      <c r="K126" s="297">
        <v>1</v>
      </c>
      <c r="L126" s="299">
        <v>0</v>
      </c>
      <c r="M126" s="297"/>
      <c r="N126" s="316">
        <f t="shared" si="10"/>
        <v>30</v>
      </c>
      <c r="O126" s="311">
        <f t="shared" si="11"/>
        <v>30</v>
      </c>
      <c r="P126" s="313">
        <f t="shared" si="12"/>
        <v>0.7</v>
      </c>
      <c r="Q126" s="313">
        <f t="shared" si="13"/>
        <v>0</v>
      </c>
      <c r="R126" s="417">
        <f t="shared" si="14"/>
        <v>0</v>
      </c>
      <c r="S126" s="408">
        <f t="shared" si="15"/>
        <v>1.5</v>
      </c>
      <c r="T126" s="408">
        <f t="shared" si="16"/>
        <v>1.5</v>
      </c>
      <c r="U126" s="317">
        <f t="shared" si="17"/>
        <v>30</v>
      </c>
      <c r="V126" s="317">
        <f t="shared" si="18"/>
        <v>0</v>
      </c>
      <c r="W126" s="317">
        <v>1</v>
      </c>
      <c r="X126" s="318">
        <f t="shared" si="22"/>
        <v>0</v>
      </c>
      <c r="Y126" s="232"/>
      <c r="Z126" s="425">
        <f t="shared" si="19"/>
        <v>30</v>
      </c>
      <c r="AA126" s="311">
        <f t="shared" si="23"/>
        <v>30</v>
      </c>
      <c r="AB126" s="313">
        <f t="shared" si="24"/>
        <v>0.7</v>
      </c>
      <c r="AC126" s="313">
        <f t="shared" si="25"/>
        <v>0.5</v>
      </c>
      <c r="AD126" s="313">
        <f t="shared" si="26"/>
        <v>0</v>
      </c>
      <c r="AE126" s="404">
        <f t="shared" si="27"/>
        <v>1.5</v>
      </c>
      <c r="AF126" s="404">
        <f t="shared" si="28"/>
        <v>1.5</v>
      </c>
      <c r="AG126" s="311">
        <f t="shared" si="20"/>
        <v>30</v>
      </c>
      <c r="AH126" s="311">
        <f t="shared" si="29"/>
        <v>21</v>
      </c>
      <c r="AI126" s="309">
        <v>1</v>
      </c>
      <c r="AJ126" s="314">
        <f t="shared" si="30"/>
        <v>3</v>
      </c>
    </row>
    <row r="127" spans="1:36">
      <c r="A127" s="20">
        <v>31</v>
      </c>
      <c r="B127" s="296">
        <f t="shared" si="21"/>
        <v>31</v>
      </c>
      <c r="C127" s="401">
        <f t="shared" si="9"/>
        <v>30</v>
      </c>
      <c r="D127" s="427">
        <v>1</v>
      </c>
      <c r="E127" s="427">
        <v>0</v>
      </c>
      <c r="F127" s="298">
        <v>0</v>
      </c>
      <c r="G127" s="406">
        <v>3</v>
      </c>
      <c r="H127" s="406">
        <v>0</v>
      </c>
      <c r="I127" s="297">
        <v>31</v>
      </c>
      <c r="J127" s="297">
        <v>0</v>
      </c>
      <c r="K127" s="297">
        <v>1</v>
      </c>
      <c r="L127" s="299">
        <v>0</v>
      </c>
      <c r="M127" s="297"/>
      <c r="N127" s="316">
        <f t="shared" si="10"/>
        <v>31</v>
      </c>
      <c r="O127" s="311">
        <f t="shared" si="11"/>
        <v>30</v>
      </c>
      <c r="P127" s="313">
        <f t="shared" si="12"/>
        <v>0.7</v>
      </c>
      <c r="Q127" s="313">
        <f t="shared" si="13"/>
        <v>0</v>
      </c>
      <c r="R127" s="417">
        <f t="shared" si="14"/>
        <v>0</v>
      </c>
      <c r="S127" s="408">
        <f t="shared" si="15"/>
        <v>1.5</v>
      </c>
      <c r="T127" s="408">
        <f t="shared" si="16"/>
        <v>1.5</v>
      </c>
      <c r="U127" s="317">
        <f t="shared" si="17"/>
        <v>31</v>
      </c>
      <c r="V127" s="317">
        <f t="shared" si="18"/>
        <v>0</v>
      </c>
      <c r="W127" s="317">
        <v>1</v>
      </c>
      <c r="X127" s="318">
        <f t="shared" si="22"/>
        <v>0</v>
      </c>
      <c r="Y127" s="232"/>
      <c r="Z127" s="425">
        <f t="shared" si="19"/>
        <v>31</v>
      </c>
      <c r="AA127" s="311">
        <f t="shared" si="23"/>
        <v>31</v>
      </c>
      <c r="AB127" s="313">
        <f t="shared" si="24"/>
        <v>0.7</v>
      </c>
      <c r="AC127" s="313">
        <f t="shared" si="25"/>
        <v>0.5</v>
      </c>
      <c r="AD127" s="313">
        <f t="shared" si="26"/>
        <v>0</v>
      </c>
      <c r="AE127" s="404">
        <f t="shared" si="27"/>
        <v>1.55</v>
      </c>
      <c r="AF127" s="404">
        <f t="shared" si="28"/>
        <v>1.55</v>
      </c>
      <c r="AG127" s="311">
        <f t="shared" si="20"/>
        <v>31</v>
      </c>
      <c r="AH127" s="311">
        <f t="shared" si="29"/>
        <v>21.7</v>
      </c>
      <c r="AI127" s="309">
        <v>1</v>
      </c>
      <c r="AJ127" s="314">
        <f t="shared" si="30"/>
        <v>3.1</v>
      </c>
    </row>
    <row r="128" spans="1:36">
      <c r="A128" s="20">
        <v>32</v>
      </c>
      <c r="B128" s="296">
        <f t="shared" si="21"/>
        <v>32</v>
      </c>
      <c r="C128" s="401">
        <f t="shared" si="9"/>
        <v>30</v>
      </c>
      <c r="D128" s="427">
        <v>1</v>
      </c>
      <c r="E128" s="427">
        <v>0</v>
      </c>
      <c r="F128" s="298">
        <v>0</v>
      </c>
      <c r="G128" s="406">
        <v>3</v>
      </c>
      <c r="H128" s="406">
        <v>0</v>
      </c>
      <c r="I128" s="297">
        <v>32</v>
      </c>
      <c r="J128" s="297">
        <v>0</v>
      </c>
      <c r="K128" s="297">
        <v>1</v>
      </c>
      <c r="L128" s="299">
        <v>0</v>
      </c>
      <c r="M128" s="297"/>
      <c r="N128" s="316">
        <f t="shared" si="10"/>
        <v>32</v>
      </c>
      <c r="O128" s="311">
        <f t="shared" si="11"/>
        <v>30</v>
      </c>
      <c r="P128" s="313">
        <f t="shared" si="12"/>
        <v>0.7</v>
      </c>
      <c r="Q128" s="313">
        <f t="shared" si="13"/>
        <v>0</v>
      </c>
      <c r="R128" s="417">
        <f t="shared" si="14"/>
        <v>0</v>
      </c>
      <c r="S128" s="408">
        <f t="shared" si="15"/>
        <v>1.5</v>
      </c>
      <c r="T128" s="408">
        <f t="shared" si="16"/>
        <v>1.5</v>
      </c>
      <c r="U128" s="317">
        <f t="shared" si="17"/>
        <v>32</v>
      </c>
      <c r="V128" s="317">
        <f t="shared" si="18"/>
        <v>0</v>
      </c>
      <c r="W128" s="317">
        <v>1</v>
      </c>
      <c r="X128" s="318">
        <f t="shared" si="22"/>
        <v>0</v>
      </c>
      <c r="Y128" s="232"/>
      <c r="Z128" s="425">
        <f t="shared" si="19"/>
        <v>32</v>
      </c>
      <c r="AA128" s="311">
        <f t="shared" si="23"/>
        <v>32</v>
      </c>
      <c r="AB128" s="313">
        <f t="shared" si="24"/>
        <v>0.7</v>
      </c>
      <c r="AC128" s="313">
        <f t="shared" si="25"/>
        <v>0.5</v>
      </c>
      <c r="AD128" s="313">
        <f t="shared" si="26"/>
        <v>0</v>
      </c>
      <c r="AE128" s="404">
        <f t="shared" si="27"/>
        <v>1.6</v>
      </c>
      <c r="AF128" s="404">
        <f t="shared" si="28"/>
        <v>1.6</v>
      </c>
      <c r="AG128" s="311">
        <f t="shared" si="20"/>
        <v>32</v>
      </c>
      <c r="AH128" s="311">
        <f t="shared" si="29"/>
        <v>22.4</v>
      </c>
      <c r="AI128" s="309">
        <v>1</v>
      </c>
      <c r="AJ128" s="314">
        <f t="shared" si="30"/>
        <v>3.2</v>
      </c>
    </row>
    <row r="129" spans="1:36">
      <c r="A129" s="20">
        <v>33</v>
      </c>
      <c r="B129" s="296">
        <f t="shared" si="21"/>
        <v>33</v>
      </c>
      <c r="C129" s="401">
        <f t="shared" ref="C129:C160" si="31">IF(A129&lt;10,1,ROUNDDOWN(A129,-1))</f>
        <v>30</v>
      </c>
      <c r="D129" s="427">
        <v>1</v>
      </c>
      <c r="E129" s="427">
        <v>0</v>
      </c>
      <c r="F129" s="298">
        <v>0</v>
      </c>
      <c r="G129" s="406">
        <v>3</v>
      </c>
      <c r="H129" s="406">
        <v>0</v>
      </c>
      <c r="I129" s="297">
        <v>33</v>
      </c>
      <c r="J129" s="297">
        <v>0</v>
      </c>
      <c r="K129" s="297">
        <v>1</v>
      </c>
      <c r="L129" s="299">
        <v>0</v>
      </c>
      <c r="M129" s="297"/>
      <c r="N129" s="316">
        <f t="shared" ref="N129:N160" si="32">B129</f>
        <v>33</v>
      </c>
      <c r="O129" s="311">
        <f t="shared" ref="O129:O160" si="33">C129</f>
        <v>30</v>
      </c>
      <c r="P129" s="313">
        <f t="shared" ref="P129:P160" si="34">D129*$D$25</f>
        <v>0.7</v>
      </c>
      <c r="Q129" s="313">
        <f t="shared" ref="Q129:Q160" si="35">E129*$D$36</f>
        <v>0</v>
      </c>
      <c r="R129" s="417">
        <f t="shared" ref="R129:R160" si="36">F129*$D$27</f>
        <v>0</v>
      </c>
      <c r="S129" s="408">
        <f t="shared" ref="S129:S160" si="37">G129*$D$39</f>
        <v>1.5</v>
      </c>
      <c r="T129" s="408">
        <f t="shared" ref="T129:T160" si="38">G129*$D$40</f>
        <v>1.5</v>
      </c>
      <c r="U129" s="317">
        <f t="shared" ref="U129:U160" si="39">I129</f>
        <v>33</v>
      </c>
      <c r="V129" s="317">
        <f t="shared" ref="V129:V160" si="40">J129*0.7</f>
        <v>0</v>
      </c>
      <c r="W129" s="317">
        <v>1</v>
      </c>
      <c r="X129" s="318">
        <f t="shared" si="22"/>
        <v>0</v>
      </c>
      <c r="Y129" s="232"/>
      <c r="Z129" s="425">
        <f t="shared" ref="Z129:Z160" si="41">B129</f>
        <v>33</v>
      </c>
      <c r="AA129" s="311">
        <f t="shared" ref="AA129:AA160" si="42">A129</f>
        <v>33</v>
      </c>
      <c r="AB129" s="313">
        <f t="shared" si="24"/>
        <v>0.7</v>
      </c>
      <c r="AC129" s="313">
        <f t="shared" si="25"/>
        <v>0.5</v>
      </c>
      <c r="AD129" s="313">
        <f t="shared" si="26"/>
        <v>0</v>
      </c>
      <c r="AE129" s="404">
        <f t="shared" si="27"/>
        <v>1.6500000000000001</v>
      </c>
      <c r="AF129" s="404">
        <f t="shared" si="28"/>
        <v>1.6500000000000001</v>
      </c>
      <c r="AG129" s="311">
        <f t="shared" ref="AG129:AG160" si="43">A129</f>
        <v>33</v>
      </c>
      <c r="AH129" s="311">
        <f t="shared" si="29"/>
        <v>23.099999999999998</v>
      </c>
      <c r="AI129" s="309">
        <v>1</v>
      </c>
      <c r="AJ129" s="314">
        <f t="shared" si="30"/>
        <v>3.3000000000000003</v>
      </c>
    </row>
    <row r="130" spans="1:36">
      <c r="A130" s="20">
        <v>34</v>
      </c>
      <c r="B130" s="296">
        <f t="shared" si="21"/>
        <v>34</v>
      </c>
      <c r="C130" s="401">
        <f t="shared" si="31"/>
        <v>30</v>
      </c>
      <c r="D130" s="427">
        <v>1</v>
      </c>
      <c r="E130" s="427">
        <v>0</v>
      </c>
      <c r="F130" s="298">
        <v>0</v>
      </c>
      <c r="G130" s="406">
        <v>3</v>
      </c>
      <c r="H130" s="406">
        <v>0</v>
      </c>
      <c r="I130" s="297">
        <v>34</v>
      </c>
      <c r="J130" s="297">
        <v>0</v>
      </c>
      <c r="K130" s="297">
        <v>1</v>
      </c>
      <c r="L130" s="299">
        <v>0</v>
      </c>
      <c r="M130" s="297"/>
      <c r="N130" s="316">
        <f t="shared" si="32"/>
        <v>34</v>
      </c>
      <c r="O130" s="311">
        <f t="shared" si="33"/>
        <v>30</v>
      </c>
      <c r="P130" s="313">
        <f t="shared" si="34"/>
        <v>0.7</v>
      </c>
      <c r="Q130" s="313">
        <f t="shared" si="35"/>
        <v>0</v>
      </c>
      <c r="R130" s="417">
        <f t="shared" si="36"/>
        <v>0</v>
      </c>
      <c r="S130" s="408">
        <f t="shared" si="37"/>
        <v>1.5</v>
      </c>
      <c r="T130" s="408">
        <f t="shared" si="38"/>
        <v>1.5</v>
      </c>
      <c r="U130" s="317">
        <f t="shared" si="39"/>
        <v>34</v>
      </c>
      <c r="V130" s="317">
        <f t="shared" si="40"/>
        <v>0</v>
      </c>
      <c r="W130" s="317">
        <v>1</v>
      </c>
      <c r="X130" s="318">
        <f t="shared" si="22"/>
        <v>0</v>
      </c>
      <c r="Y130" s="232"/>
      <c r="Z130" s="425">
        <f t="shared" si="41"/>
        <v>34</v>
      </c>
      <c r="AA130" s="311">
        <f t="shared" si="42"/>
        <v>34</v>
      </c>
      <c r="AB130" s="313">
        <f t="shared" si="24"/>
        <v>0.7</v>
      </c>
      <c r="AC130" s="313">
        <f t="shared" si="25"/>
        <v>0.5</v>
      </c>
      <c r="AD130" s="313">
        <f t="shared" si="26"/>
        <v>0</v>
      </c>
      <c r="AE130" s="404">
        <f t="shared" si="27"/>
        <v>1.7000000000000002</v>
      </c>
      <c r="AF130" s="404">
        <f t="shared" si="28"/>
        <v>1.7000000000000002</v>
      </c>
      <c r="AG130" s="311">
        <f t="shared" si="43"/>
        <v>34</v>
      </c>
      <c r="AH130" s="311">
        <f t="shared" si="29"/>
        <v>23.799999999999997</v>
      </c>
      <c r="AI130" s="309">
        <v>1</v>
      </c>
      <c r="AJ130" s="314">
        <f t="shared" si="30"/>
        <v>3.4000000000000004</v>
      </c>
    </row>
    <row r="131" spans="1:36">
      <c r="A131" s="20">
        <v>35</v>
      </c>
      <c r="B131" s="296">
        <f t="shared" si="21"/>
        <v>35</v>
      </c>
      <c r="C131" s="401">
        <f t="shared" si="31"/>
        <v>30</v>
      </c>
      <c r="D131" s="427">
        <v>1</v>
      </c>
      <c r="E131" s="427">
        <v>0</v>
      </c>
      <c r="F131" s="298">
        <v>0</v>
      </c>
      <c r="G131" s="406">
        <v>3</v>
      </c>
      <c r="H131" s="406">
        <v>0</v>
      </c>
      <c r="I131" s="297">
        <v>35</v>
      </c>
      <c r="J131" s="297">
        <f t="shared" ref="J131:J162" si="44">A131</f>
        <v>35</v>
      </c>
      <c r="K131" s="297">
        <v>1</v>
      </c>
      <c r="L131" s="299">
        <v>0</v>
      </c>
      <c r="M131" s="297"/>
      <c r="N131" s="316">
        <f t="shared" si="32"/>
        <v>35</v>
      </c>
      <c r="O131" s="311">
        <f t="shared" si="33"/>
        <v>30</v>
      </c>
      <c r="P131" s="313">
        <f t="shared" si="34"/>
        <v>0.7</v>
      </c>
      <c r="Q131" s="313">
        <f t="shared" si="35"/>
        <v>0</v>
      </c>
      <c r="R131" s="417">
        <f t="shared" si="36"/>
        <v>0</v>
      </c>
      <c r="S131" s="408">
        <f t="shared" si="37"/>
        <v>1.5</v>
      </c>
      <c r="T131" s="408">
        <f t="shared" si="38"/>
        <v>1.5</v>
      </c>
      <c r="U131" s="317">
        <f t="shared" si="39"/>
        <v>35</v>
      </c>
      <c r="V131" s="317">
        <f t="shared" si="40"/>
        <v>24.5</v>
      </c>
      <c r="W131" s="317">
        <v>1</v>
      </c>
      <c r="X131" s="318">
        <f t="shared" si="22"/>
        <v>0</v>
      </c>
      <c r="Y131" s="232"/>
      <c r="Z131" s="425">
        <f t="shared" si="41"/>
        <v>35</v>
      </c>
      <c r="AA131" s="311">
        <f t="shared" si="42"/>
        <v>35</v>
      </c>
      <c r="AB131" s="313">
        <f t="shared" si="24"/>
        <v>0.7</v>
      </c>
      <c r="AC131" s="313">
        <f t="shared" si="25"/>
        <v>0.5</v>
      </c>
      <c r="AD131" s="313">
        <f t="shared" si="26"/>
        <v>0</v>
      </c>
      <c r="AE131" s="404">
        <f t="shared" si="27"/>
        <v>1.75</v>
      </c>
      <c r="AF131" s="404">
        <f t="shared" si="28"/>
        <v>1.75</v>
      </c>
      <c r="AG131" s="311">
        <f t="shared" si="43"/>
        <v>35</v>
      </c>
      <c r="AH131" s="311">
        <f t="shared" si="29"/>
        <v>24.5</v>
      </c>
      <c r="AI131" s="309">
        <v>1</v>
      </c>
      <c r="AJ131" s="314">
        <f t="shared" si="30"/>
        <v>3.5</v>
      </c>
    </row>
    <row r="132" spans="1:36">
      <c r="A132" s="20">
        <v>36</v>
      </c>
      <c r="B132" s="296">
        <f t="shared" si="21"/>
        <v>36</v>
      </c>
      <c r="C132" s="401">
        <f t="shared" si="31"/>
        <v>30</v>
      </c>
      <c r="D132" s="427">
        <v>1</v>
      </c>
      <c r="E132" s="427">
        <v>0</v>
      </c>
      <c r="F132" s="298">
        <v>0</v>
      </c>
      <c r="G132" s="406">
        <v>3</v>
      </c>
      <c r="H132" s="406">
        <v>0</v>
      </c>
      <c r="I132" s="297">
        <v>36</v>
      </c>
      <c r="J132" s="297">
        <f t="shared" si="44"/>
        <v>36</v>
      </c>
      <c r="K132" s="297">
        <v>1</v>
      </c>
      <c r="L132" s="299">
        <v>0</v>
      </c>
      <c r="M132" s="297"/>
      <c r="N132" s="316">
        <f t="shared" si="32"/>
        <v>36</v>
      </c>
      <c r="O132" s="311">
        <f t="shared" si="33"/>
        <v>30</v>
      </c>
      <c r="P132" s="313">
        <f t="shared" si="34"/>
        <v>0.7</v>
      </c>
      <c r="Q132" s="313">
        <f t="shared" si="35"/>
        <v>0</v>
      </c>
      <c r="R132" s="417">
        <f t="shared" si="36"/>
        <v>0</v>
      </c>
      <c r="S132" s="408">
        <f t="shared" si="37"/>
        <v>1.5</v>
      </c>
      <c r="T132" s="408">
        <f t="shared" si="38"/>
        <v>1.5</v>
      </c>
      <c r="U132" s="317">
        <f t="shared" si="39"/>
        <v>36</v>
      </c>
      <c r="V132" s="317">
        <f t="shared" si="40"/>
        <v>25.2</v>
      </c>
      <c r="W132" s="317">
        <v>1</v>
      </c>
      <c r="X132" s="318">
        <f t="shared" si="22"/>
        <v>0</v>
      </c>
      <c r="Y132" s="232"/>
      <c r="Z132" s="425">
        <f t="shared" si="41"/>
        <v>36</v>
      </c>
      <c r="AA132" s="311">
        <f t="shared" si="42"/>
        <v>36</v>
      </c>
      <c r="AB132" s="313">
        <f t="shared" si="24"/>
        <v>0.7</v>
      </c>
      <c r="AC132" s="313">
        <f t="shared" si="25"/>
        <v>0.5</v>
      </c>
      <c r="AD132" s="313">
        <f t="shared" si="26"/>
        <v>0</v>
      </c>
      <c r="AE132" s="404">
        <f t="shared" si="27"/>
        <v>1.8</v>
      </c>
      <c r="AF132" s="404">
        <f t="shared" si="28"/>
        <v>1.8</v>
      </c>
      <c r="AG132" s="311">
        <f t="shared" si="43"/>
        <v>36</v>
      </c>
      <c r="AH132" s="311">
        <f t="shared" si="29"/>
        <v>25.2</v>
      </c>
      <c r="AI132" s="309">
        <v>1</v>
      </c>
      <c r="AJ132" s="314">
        <f t="shared" si="30"/>
        <v>3.6</v>
      </c>
    </row>
    <row r="133" spans="1:36">
      <c r="A133" s="20">
        <v>37</v>
      </c>
      <c r="B133" s="296">
        <f t="shared" si="21"/>
        <v>37</v>
      </c>
      <c r="C133" s="401">
        <f t="shared" si="31"/>
        <v>30</v>
      </c>
      <c r="D133" s="427">
        <v>1</v>
      </c>
      <c r="E133" s="427">
        <v>0</v>
      </c>
      <c r="F133" s="298">
        <v>0</v>
      </c>
      <c r="G133" s="406">
        <v>3</v>
      </c>
      <c r="H133" s="406">
        <v>0</v>
      </c>
      <c r="I133" s="297">
        <v>37</v>
      </c>
      <c r="J133" s="297">
        <f t="shared" si="44"/>
        <v>37</v>
      </c>
      <c r="K133" s="297">
        <v>1</v>
      </c>
      <c r="L133" s="299">
        <v>0</v>
      </c>
      <c r="M133" s="297"/>
      <c r="N133" s="316">
        <f t="shared" si="32"/>
        <v>37</v>
      </c>
      <c r="O133" s="311">
        <f t="shared" si="33"/>
        <v>30</v>
      </c>
      <c r="P133" s="313">
        <f t="shared" si="34"/>
        <v>0.7</v>
      </c>
      <c r="Q133" s="313">
        <f t="shared" si="35"/>
        <v>0</v>
      </c>
      <c r="R133" s="417">
        <f t="shared" si="36"/>
        <v>0</v>
      </c>
      <c r="S133" s="408">
        <f t="shared" si="37"/>
        <v>1.5</v>
      </c>
      <c r="T133" s="408">
        <f t="shared" si="38"/>
        <v>1.5</v>
      </c>
      <c r="U133" s="317">
        <f t="shared" si="39"/>
        <v>37</v>
      </c>
      <c r="V133" s="317">
        <f t="shared" si="40"/>
        <v>25.9</v>
      </c>
      <c r="W133" s="317">
        <v>1</v>
      </c>
      <c r="X133" s="318">
        <f t="shared" si="22"/>
        <v>0</v>
      </c>
      <c r="Y133" s="232"/>
      <c r="Z133" s="425">
        <f t="shared" si="41"/>
        <v>37</v>
      </c>
      <c r="AA133" s="311">
        <f t="shared" si="42"/>
        <v>37</v>
      </c>
      <c r="AB133" s="313">
        <f t="shared" si="24"/>
        <v>0.7</v>
      </c>
      <c r="AC133" s="313">
        <f t="shared" si="25"/>
        <v>0.5</v>
      </c>
      <c r="AD133" s="313">
        <f t="shared" si="26"/>
        <v>0</v>
      </c>
      <c r="AE133" s="404">
        <f t="shared" si="27"/>
        <v>1.85</v>
      </c>
      <c r="AF133" s="404">
        <f t="shared" si="28"/>
        <v>1.85</v>
      </c>
      <c r="AG133" s="311">
        <f t="shared" si="43"/>
        <v>37</v>
      </c>
      <c r="AH133" s="311">
        <f t="shared" si="29"/>
        <v>25.9</v>
      </c>
      <c r="AI133" s="309">
        <v>1</v>
      </c>
      <c r="AJ133" s="314">
        <f t="shared" si="30"/>
        <v>3.7</v>
      </c>
    </row>
    <row r="134" spans="1:36">
      <c r="A134" s="20">
        <v>38</v>
      </c>
      <c r="B134" s="296">
        <f t="shared" si="21"/>
        <v>38</v>
      </c>
      <c r="C134" s="401">
        <f t="shared" si="31"/>
        <v>30</v>
      </c>
      <c r="D134" s="427">
        <v>1</v>
      </c>
      <c r="E134" s="427">
        <v>0</v>
      </c>
      <c r="F134" s="298">
        <v>0</v>
      </c>
      <c r="G134" s="406">
        <v>3</v>
      </c>
      <c r="H134" s="406">
        <v>0</v>
      </c>
      <c r="I134" s="297">
        <v>38</v>
      </c>
      <c r="J134" s="297">
        <f t="shared" si="44"/>
        <v>38</v>
      </c>
      <c r="K134" s="297">
        <v>1</v>
      </c>
      <c r="L134" s="299">
        <v>0</v>
      </c>
      <c r="M134" s="297"/>
      <c r="N134" s="316">
        <f t="shared" si="32"/>
        <v>38</v>
      </c>
      <c r="O134" s="311">
        <f t="shared" si="33"/>
        <v>30</v>
      </c>
      <c r="P134" s="313">
        <f t="shared" si="34"/>
        <v>0.7</v>
      </c>
      <c r="Q134" s="313">
        <f t="shared" si="35"/>
        <v>0</v>
      </c>
      <c r="R134" s="417">
        <f t="shared" si="36"/>
        <v>0</v>
      </c>
      <c r="S134" s="408">
        <f t="shared" si="37"/>
        <v>1.5</v>
      </c>
      <c r="T134" s="408">
        <f t="shared" si="38"/>
        <v>1.5</v>
      </c>
      <c r="U134" s="317">
        <f t="shared" si="39"/>
        <v>38</v>
      </c>
      <c r="V134" s="317">
        <f t="shared" si="40"/>
        <v>26.599999999999998</v>
      </c>
      <c r="W134" s="317">
        <v>1</v>
      </c>
      <c r="X134" s="318">
        <f t="shared" si="22"/>
        <v>0</v>
      </c>
      <c r="Y134" s="232"/>
      <c r="Z134" s="425">
        <f t="shared" si="41"/>
        <v>38</v>
      </c>
      <c r="AA134" s="311">
        <f t="shared" si="42"/>
        <v>38</v>
      </c>
      <c r="AB134" s="313">
        <f t="shared" si="24"/>
        <v>0.7</v>
      </c>
      <c r="AC134" s="313">
        <f t="shared" si="25"/>
        <v>0.5</v>
      </c>
      <c r="AD134" s="313">
        <f t="shared" si="26"/>
        <v>0</v>
      </c>
      <c r="AE134" s="404">
        <f t="shared" si="27"/>
        <v>1.9000000000000001</v>
      </c>
      <c r="AF134" s="404">
        <f t="shared" si="28"/>
        <v>1.9000000000000001</v>
      </c>
      <c r="AG134" s="311">
        <f t="shared" si="43"/>
        <v>38</v>
      </c>
      <c r="AH134" s="311">
        <f t="shared" si="29"/>
        <v>26.599999999999998</v>
      </c>
      <c r="AI134" s="309">
        <v>1</v>
      </c>
      <c r="AJ134" s="314">
        <f t="shared" si="30"/>
        <v>3.8000000000000003</v>
      </c>
    </row>
    <row r="135" spans="1:36">
      <c r="A135" s="20">
        <v>39</v>
      </c>
      <c r="B135" s="296">
        <f t="shared" si="21"/>
        <v>39</v>
      </c>
      <c r="C135" s="401">
        <f t="shared" si="31"/>
        <v>30</v>
      </c>
      <c r="D135" s="427">
        <v>1</v>
      </c>
      <c r="E135" s="427">
        <v>0</v>
      </c>
      <c r="F135" s="298">
        <v>0</v>
      </c>
      <c r="G135" s="406">
        <v>3</v>
      </c>
      <c r="H135" s="406">
        <v>0</v>
      </c>
      <c r="I135" s="297">
        <v>39</v>
      </c>
      <c r="J135" s="297">
        <f t="shared" si="44"/>
        <v>39</v>
      </c>
      <c r="K135" s="297">
        <v>1</v>
      </c>
      <c r="L135" s="299">
        <v>0</v>
      </c>
      <c r="M135" s="297"/>
      <c r="N135" s="316">
        <f t="shared" si="32"/>
        <v>39</v>
      </c>
      <c r="O135" s="311">
        <f t="shared" si="33"/>
        <v>30</v>
      </c>
      <c r="P135" s="313">
        <f t="shared" si="34"/>
        <v>0.7</v>
      </c>
      <c r="Q135" s="313">
        <f t="shared" si="35"/>
        <v>0</v>
      </c>
      <c r="R135" s="417">
        <f t="shared" si="36"/>
        <v>0</v>
      </c>
      <c r="S135" s="408">
        <f t="shared" si="37"/>
        <v>1.5</v>
      </c>
      <c r="T135" s="408">
        <f t="shared" si="38"/>
        <v>1.5</v>
      </c>
      <c r="U135" s="317">
        <f t="shared" si="39"/>
        <v>39</v>
      </c>
      <c r="V135" s="317">
        <f t="shared" si="40"/>
        <v>27.299999999999997</v>
      </c>
      <c r="W135" s="317">
        <v>1</v>
      </c>
      <c r="X135" s="318">
        <f t="shared" si="22"/>
        <v>0</v>
      </c>
      <c r="Y135" s="232"/>
      <c r="Z135" s="425">
        <f t="shared" si="41"/>
        <v>39</v>
      </c>
      <c r="AA135" s="311">
        <f t="shared" si="42"/>
        <v>39</v>
      </c>
      <c r="AB135" s="313">
        <f t="shared" si="24"/>
        <v>0.7</v>
      </c>
      <c r="AC135" s="313">
        <f t="shared" si="25"/>
        <v>0.5</v>
      </c>
      <c r="AD135" s="313">
        <f t="shared" si="26"/>
        <v>0</v>
      </c>
      <c r="AE135" s="404">
        <f t="shared" si="27"/>
        <v>1.9500000000000002</v>
      </c>
      <c r="AF135" s="404">
        <f t="shared" si="28"/>
        <v>1.9500000000000002</v>
      </c>
      <c r="AG135" s="311">
        <f t="shared" si="43"/>
        <v>39</v>
      </c>
      <c r="AH135" s="311">
        <f t="shared" si="29"/>
        <v>27.299999999999997</v>
      </c>
      <c r="AI135" s="309">
        <v>1</v>
      </c>
      <c r="AJ135" s="314">
        <f t="shared" si="30"/>
        <v>3.9000000000000004</v>
      </c>
    </row>
    <row r="136" spans="1:36">
      <c r="A136" s="20">
        <v>40</v>
      </c>
      <c r="B136" s="296">
        <f t="shared" si="21"/>
        <v>40</v>
      </c>
      <c r="C136" s="401">
        <f t="shared" si="31"/>
        <v>40</v>
      </c>
      <c r="D136" s="427">
        <v>1</v>
      </c>
      <c r="E136" s="427">
        <v>0.4</v>
      </c>
      <c r="F136" s="298">
        <v>0</v>
      </c>
      <c r="G136" s="406">
        <v>4</v>
      </c>
      <c r="H136" s="406">
        <v>0</v>
      </c>
      <c r="I136" s="297">
        <v>40</v>
      </c>
      <c r="J136" s="297">
        <f t="shared" si="44"/>
        <v>40</v>
      </c>
      <c r="K136" s="297">
        <v>1</v>
      </c>
      <c r="L136" s="299">
        <v>0</v>
      </c>
      <c r="M136" s="297"/>
      <c r="N136" s="316">
        <f t="shared" si="32"/>
        <v>40</v>
      </c>
      <c r="O136" s="311">
        <f t="shared" si="33"/>
        <v>40</v>
      </c>
      <c r="P136" s="313">
        <f t="shared" si="34"/>
        <v>0.7</v>
      </c>
      <c r="Q136" s="313">
        <f t="shared" si="35"/>
        <v>0.2</v>
      </c>
      <c r="R136" s="417">
        <f t="shared" si="36"/>
        <v>0</v>
      </c>
      <c r="S136" s="408">
        <f t="shared" si="37"/>
        <v>2</v>
      </c>
      <c r="T136" s="408">
        <f t="shared" si="38"/>
        <v>2</v>
      </c>
      <c r="U136" s="317">
        <f t="shared" si="39"/>
        <v>40</v>
      </c>
      <c r="V136" s="317">
        <f t="shared" si="40"/>
        <v>28</v>
      </c>
      <c r="W136" s="317">
        <v>1</v>
      </c>
      <c r="X136" s="318">
        <f t="shared" si="22"/>
        <v>0</v>
      </c>
      <c r="Y136" s="232"/>
      <c r="Z136" s="425">
        <f t="shared" si="41"/>
        <v>40</v>
      </c>
      <c r="AA136" s="311">
        <f t="shared" si="42"/>
        <v>40</v>
      </c>
      <c r="AB136" s="313">
        <f t="shared" si="24"/>
        <v>0.7</v>
      </c>
      <c r="AC136" s="313">
        <f t="shared" si="25"/>
        <v>0.5</v>
      </c>
      <c r="AD136" s="313">
        <f t="shared" si="26"/>
        <v>0</v>
      </c>
      <c r="AE136" s="404">
        <f t="shared" si="27"/>
        <v>2</v>
      </c>
      <c r="AF136" s="404">
        <f t="shared" si="28"/>
        <v>2</v>
      </c>
      <c r="AG136" s="311">
        <f t="shared" si="43"/>
        <v>40</v>
      </c>
      <c r="AH136" s="311">
        <f t="shared" si="29"/>
        <v>28</v>
      </c>
      <c r="AI136" s="309">
        <v>1</v>
      </c>
      <c r="AJ136" s="314">
        <f t="shared" si="30"/>
        <v>4</v>
      </c>
    </row>
    <row r="137" spans="1:36">
      <c r="A137" s="20">
        <v>41</v>
      </c>
      <c r="B137" s="296">
        <f t="shared" si="21"/>
        <v>41</v>
      </c>
      <c r="C137" s="401">
        <f t="shared" si="31"/>
        <v>40</v>
      </c>
      <c r="D137" s="427">
        <v>1</v>
      </c>
      <c r="E137" s="427">
        <v>0.4</v>
      </c>
      <c r="F137" s="298">
        <v>0</v>
      </c>
      <c r="G137" s="406">
        <v>4</v>
      </c>
      <c r="H137" s="406">
        <v>0</v>
      </c>
      <c r="I137" s="297">
        <v>41</v>
      </c>
      <c r="J137" s="297">
        <f t="shared" si="44"/>
        <v>41</v>
      </c>
      <c r="K137" s="297">
        <v>1</v>
      </c>
      <c r="L137" s="299">
        <v>0</v>
      </c>
      <c r="M137" s="297"/>
      <c r="N137" s="316">
        <f t="shared" si="32"/>
        <v>41</v>
      </c>
      <c r="O137" s="311">
        <f t="shared" si="33"/>
        <v>40</v>
      </c>
      <c r="P137" s="313">
        <f t="shared" si="34"/>
        <v>0.7</v>
      </c>
      <c r="Q137" s="313">
        <f t="shared" si="35"/>
        <v>0.2</v>
      </c>
      <c r="R137" s="417">
        <f t="shared" si="36"/>
        <v>0</v>
      </c>
      <c r="S137" s="408">
        <f t="shared" si="37"/>
        <v>2</v>
      </c>
      <c r="T137" s="408">
        <f t="shared" si="38"/>
        <v>2</v>
      </c>
      <c r="U137" s="317">
        <f t="shared" si="39"/>
        <v>41</v>
      </c>
      <c r="V137" s="317">
        <f t="shared" si="40"/>
        <v>28.7</v>
      </c>
      <c r="W137" s="317">
        <v>1</v>
      </c>
      <c r="X137" s="318">
        <f t="shared" si="22"/>
        <v>0</v>
      </c>
      <c r="Y137" s="232"/>
      <c r="Z137" s="425">
        <f t="shared" si="41"/>
        <v>41</v>
      </c>
      <c r="AA137" s="311">
        <f t="shared" si="42"/>
        <v>41</v>
      </c>
      <c r="AB137" s="313">
        <f t="shared" si="24"/>
        <v>0.7</v>
      </c>
      <c r="AC137" s="313">
        <f t="shared" si="25"/>
        <v>0.5</v>
      </c>
      <c r="AD137" s="313">
        <f t="shared" si="26"/>
        <v>0</v>
      </c>
      <c r="AE137" s="404">
        <f t="shared" si="27"/>
        <v>2.0500000000000003</v>
      </c>
      <c r="AF137" s="404">
        <f t="shared" si="28"/>
        <v>2.0500000000000003</v>
      </c>
      <c r="AG137" s="311">
        <f t="shared" si="43"/>
        <v>41</v>
      </c>
      <c r="AH137" s="311">
        <f t="shared" si="29"/>
        <v>28.7</v>
      </c>
      <c r="AI137" s="309">
        <v>1</v>
      </c>
      <c r="AJ137" s="314">
        <f t="shared" si="30"/>
        <v>4.1000000000000005</v>
      </c>
    </row>
    <row r="138" spans="1:36">
      <c r="A138" s="20">
        <v>42</v>
      </c>
      <c r="B138" s="296">
        <f t="shared" si="21"/>
        <v>42</v>
      </c>
      <c r="C138" s="401">
        <f t="shared" si="31"/>
        <v>40</v>
      </c>
      <c r="D138" s="427">
        <v>1</v>
      </c>
      <c r="E138" s="427">
        <v>0.4</v>
      </c>
      <c r="F138" s="298">
        <v>0</v>
      </c>
      <c r="G138" s="406">
        <v>4</v>
      </c>
      <c r="H138" s="406">
        <v>0</v>
      </c>
      <c r="I138" s="297">
        <v>42</v>
      </c>
      <c r="J138" s="297">
        <f t="shared" si="44"/>
        <v>42</v>
      </c>
      <c r="K138" s="297">
        <v>1</v>
      </c>
      <c r="L138" s="299">
        <v>0</v>
      </c>
      <c r="M138" s="297"/>
      <c r="N138" s="316">
        <f t="shared" si="32"/>
        <v>42</v>
      </c>
      <c r="O138" s="311">
        <f t="shared" si="33"/>
        <v>40</v>
      </c>
      <c r="P138" s="313">
        <f t="shared" si="34"/>
        <v>0.7</v>
      </c>
      <c r="Q138" s="313">
        <f t="shared" si="35"/>
        <v>0.2</v>
      </c>
      <c r="R138" s="417">
        <f t="shared" si="36"/>
        <v>0</v>
      </c>
      <c r="S138" s="408">
        <f t="shared" si="37"/>
        <v>2</v>
      </c>
      <c r="T138" s="408">
        <f t="shared" si="38"/>
        <v>2</v>
      </c>
      <c r="U138" s="317">
        <f t="shared" si="39"/>
        <v>42</v>
      </c>
      <c r="V138" s="317">
        <f t="shared" si="40"/>
        <v>29.4</v>
      </c>
      <c r="W138" s="317">
        <v>1</v>
      </c>
      <c r="X138" s="318">
        <f t="shared" si="22"/>
        <v>0</v>
      </c>
      <c r="Y138" s="232"/>
      <c r="Z138" s="425">
        <f t="shared" si="41"/>
        <v>42</v>
      </c>
      <c r="AA138" s="311">
        <f t="shared" si="42"/>
        <v>42</v>
      </c>
      <c r="AB138" s="313">
        <f t="shared" si="24"/>
        <v>0.7</v>
      </c>
      <c r="AC138" s="313">
        <f t="shared" si="25"/>
        <v>0.5</v>
      </c>
      <c r="AD138" s="313">
        <f t="shared" si="26"/>
        <v>0</v>
      </c>
      <c r="AE138" s="404">
        <f t="shared" si="27"/>
        <v>2.1</v>
      </c>
      <c r="AF138" s="404">
        <f t="shared" si="28"/>
        <v>2.1</v>
      </c>
      <c r="AG138" s="311">
        <f t="shared" si="43"/>
        <v>42</v>
      </c>
      <c r="AH138" s="311">
        <f t="shared" si="29"/>
        <v>29.4</v>
      </c>
      <c r="AI138" s="309">
        <v>1</v>
      </c>
      <c r="AJ138" s="314">
        <f t="shared" si="30"/>
        <v>4.2</v>
      </c>
    </row>
    <row r="139" spans="1:36">
      <c r="A139" s="20">
        <v>43</v>
      </c>
      <c r="B139" s="296">
        <f t="shared" si="21"/>
        <v>43</v>
      </c>
      <c r="C139" s="401">
        <f t="shared" si="31"/>
        <v>40</v>
      </c>
      <c r="D139" s="427">
        <v>1</v>
      </c>
      <c r="E139" s="427">
        <v>0.4</v>
      </c>
      <c r="F139" s="298">
        <v>0</v>
      </c>
      <c r="G139" s="406">
        <v>4</v>
      </c>
      <c r="H139" s="406">
        <v>0</v>
      </c>
      <c r="I139" s="297">
        <v>43</v>
      </c>
      <c r="J139" s="297">
        <f t="shared" si="44"/>
        <v>43</v>
      </c>
      <c r="K139" s="297">
        <v>1</v>
      </c>
      <c r="L139" s="299">
        <v>0</v>
      </c>
      <c r="M139" s="297"/>
      <c r="N139" s="316">
        <f t="shared" si="32"/>
        <v>43</v>
      </c>
      <c r="O139" s="311">
        <f t="shared" si="33"/>
        <v>40</v>
      </c>
      <c r="P139" s="313">
        <f t="shared" si="34"/>
        <v>0.7</v>
      </c>
      <c r="Q139" s="313">
        <f t="shared" si="35"/>
        <v>0.2</v>
      </c>
      <c r="R139" s="417">
        <f t="shared" si="36"/>
        <v>0</v>
      </c>
      <c r="S139" s="408">
        <f t="shared" si="37"/>
        <v>2</v>
      </c>
      <c r="T139" s="408">
        <f t="shared" si="38"/>
        <v>2</v>
      </c>
      <c r="U139" s="317">
        <f t="shared" si="39"/>
        <v>43</v>
      </c>
      <c r="V139" s="317">
        <f t="shared" si="40"/>
        <v>30.099999999999998</v>
      </c>
      <c r="W139" s="317">
        <v>1</v>
      </c>
      <c r="X139" s="318">
        <f t="shared" si="22"/>
        <v>0</v>
      </c>
      <c r="Y139" s="232"/>
      <c r="Z139" s="425">
        <f t="shared" si="41"/>
        <v>43</v>
      </c>
      <c r="AA139" s="311">
        <f t="shared" si="42"/>
        <v>43</v>
      </c>
      <c r="AB139" s="313">
        <f t="shared" si="24"/>
        <v>0.7</v>
      </c>
      <c r="AC139" s="313">
        <f t="shared" si="25"/>
        <v>0.5</v>
      </c>
      <c r="AD139" s="313">
        <f t="shared" si="26"/>
        <v>0</v>
      </c>
      <c r="AE139" s="404">
        <f t="shared" si="27"/>
        <v>2.15</v>
      </c>
      <c r="AF139" s="404">
        <f t="shared" si="28"/>
        <v>2.15</v>
      </c>
      <c r="AG139" s="311">
        <f t="shared" si="43"/>
        <v>43</v>
      </c>
      <c r="AH139" s="311">
        <f t="shared" si="29"/>
        <v>30.099999999999998</v>
      </c>
      <c r="AI139" s="309">
        <v>1</v>
      </c>
      <c r="AJ139" s="314">
        <f t="shared" si="30"/>
        <v>4.3</v>
      </c>
    </row>
    <row r="140" spans="1:36">
      <c r="A140" s="20">
        <v>44</v>
      </c>
      <c r="B140" s="296">
        <f t="shared" si="21"/>
        <v>44</v>
      </c>
      <c r="C140" s="401">
        <f t="shared" si="31"/>
        <v>40</v>
      </c>
      <c r="D140" s="427">
        <v>1</v>
      </c>
      <c r="E140" s="427">
        <v>0.4</v>
      </c>
      <c r="F140" s="298">
        <v>0</v>
      </c>
      <c r="G140" s="406">
        <v>4</v>
      </c>
      <c r="H140" s="406">
        <v>0</v>
      </c>
      <c r="I140" s="297">
        <v>44</v>
      </c>
      <c r="J140" s="297">
        <f t="shared" si="44"/>
        <v>44</v>
      </c>
      <c r="K140" s="297">
        <v>1</v>
      </c>
      <c r="L140" s="299">
        <v>0</v>
      </c>
      <c r="M140" s="297"/>
      <c r="N140" s="316">
        <f t="shared" si="32"/>
        <v>44</v>
      </c>
      <c r="O140" s="311">
        <f t="shared" si="33"/>
        <v>40</v>
      </c>
      <c r="P140" s="313">
        <f t="shared" si="34"/>
        <v>0.7</v>
      </c>
      <c r="Q140" s="313">
        <f t="shared" si="35"/>
        <v>0.2</v>
      </c>
      <c r="R140" s="417">
        <f t="shared" si="36"/>
        <v>0</v>
      </c>
      <c r="S140" s="408">
        <f t="shared" si="37"/>
        <v>2</v>
      </c>
      <c r="T140" s="408">
        <f t="shared" si="38"/>
        <v>2</v>
      </c>
      <c r="U140" s="317">
        <f t="shared" si="39"/>
        <v>44</v>
      </c>
      <c r="V140" s="317">
        <f t="shared" si="40"/>
        <v>30.799999999999997</v>
      </c>
      <c r="W140" s="317">
        <v>1</v>
      </c>
      <c r="X140" s="318">
        <f t="shared" si="22"/>
        <v>0</v>
      </c>
      <c r="Y140" s="232"/>
      <c r="Z140" s="425">
        <f t="shared" si="41"/>
        <v>44</v>
      </c>
      <c r="AA140" s="311">
        <f t="shared" si="42"/>
        <v>44</v>
      </c>
      <c r="AB140" s="313">
        <f t="shared" si="24"/>
        <v>0.7</v>
      </c>
      <c r="AC140" s="313">
        <f t="shared" si="25"/>
        <v>0.5</v>
      </c>
      <c r="AD140" s="313">
        <f t="shared" si="26"/>
        <v>0</v>
      </c>
      <c r="AE140" s="404">
        <f t="shared" si="27"/>
        <v>2.2000000000000002</v>
      </c>
      <c r="AF140" s="404">
        <f t="shared" si="28"/>
        <v>2.2000000000000002</v>
      </c>
      <c r="AG140" s="311">
        <f t="shared" si="43"/>
        <v>44</v>
      </c>
      <c r="AH140" s="311">
        <f t="shared" si="29"/>
        <v>30.799999999999997</v>
      </c>
      <c r="AI140" s="309">
        <v>1</v>
      </c>
      <c r="AJ140" s="314">
        <f t="shared" si="30"/>
        <v>4.4000000000000004</v>
      </c>
    </row>
    <row r="141" spans="1:36">
      <c r="A141" s="20">
        <v>45</v>
      </c>
      <c r="B141" s="296">
        <f t="shared" si="21"/>
        <v>45</v>
      </c>
      <c r="C141" s="401">
        <f t="shared" si="31"/>
        <v>40</v>
      </c>
      <c r="D141" s="427">
        <v>1</v>
      </c>
      <c r="E141" s="427">
        <v>0.4</v>
      </c>
      <c r="F141" s="298">
        <v>0</v>
      </c>
      <c r="G141" s="406">
        <v>4</v>
      </c>
      <c r="H141" s="406">
        <v>0</v>
      </c>
      <c r="I141" s="297">
        <v>45</v>
      </c>
      <c r="J141" s="297">
        <f t="shared" si="44"/>
        <v>45</v>
      </c>
      <c r="K141" s="297">
        <v>1</v>
      </c>
      <c r="L141" s="299">
        <v>1</v>
      </c>
      <c r="M141" s="297"/>
      <c r="N141" s="316">
        <f t="shared" si="32"/>
        <v>45</v>
      </c>
      <c r="O141" s="311">
        <f t="shared" si="33"/>
        <v>40</v>
      </c>
      <c r="P141" s="313">
        <f t="shared" si="34"/>
        <v>0.7</v>
      </c>
      <c r="Q141" s="313">
        <f t="shared" si="35"/>
        <v>0.2</v>
      </c>
      <c r="R141" s="417">
        <f t="shared" si="36"/>
        <v>0</v>
      </c>
      <c r="S141" s="408">
        <f t="shared" si="37"/>
        <v>2</v>
      </c>
      <c r="T141" s="408">
        <f t="shared" si="38"/>
        <v>2</v>
      </c>
      <c r="U141" s="317">
        <f t="shared" si="39"/>
        <v>45</v>
      </c>
      <c r="V141" s="317">
        <f t="shared" si="40"/>
        <v>31.499999999999996</v>
      </c>
      <c r="W141" s="317">
        <v>1</v>
      </c>
      <c r="X141" s="318">
        <f t="shared" si="22"/>
        <v>1</v>
      </c>
      <c r="Y141" s="232"/>
      <c r="Z141" s="425">
        <f t="shared" si="41"/>
        <v>45</v>
      </c>
      <c r="AA141" s="311">
        <f t="shared" si="42"/>
        <v>45</v>
      </c>
      <c r="AB141" s="313">
        <f t="shared" si="24"/>
        <v>0.7</v>
      </c>
      <c r="AC141" s="313">
        <f t="shared" si="25"/>
        <v>0.5</v>
      </c>
      <c r="AD141" s="313">
        <f t="shared" si="26"/>
        <v>0</v>
      </c>
      <c r="AE141" s="404">
        <f t="shared" si="27"/>
        <v>2.25</v>
      </c>
      <c r="AF141" s="404">
        <f t="shared" si="28"/>
        <v>2.25</v>
      </c>
      <c r="AG141" s="311">
        <f t="shared" si="43"/>
        <v>45</v>
      </c>
      <c r="AH141" s="311">
        <f t="shared" si="29"/>
        <v>31.499999999999996</v>
      </c>
      <c r="AI141" s="309">
        <v>1</v>
      </c>
      <c r="AJ141" s="314">
        <f t="shared" si="30"/>
        <v>4.5</v>
      </c>
    </row>
    <row r="142" spans="1:36">
      <c r="A142" s="20">
        <v>46</v>
      </c>
      <c r="B142" s="296">
        <f t="shared" si="21"/>
        <v>46</v>
      </c>
      <c r="C142" s="401">
        <f t="shared" si="31"/>
        <v>40</v>
      </c>
      <c r="D142" s="427">
        <v>1</v>
      </c>
      <c r="E142" s="427">
        <v>0.4</v>
      </c>
      <c r="F142" s="298">
        <v>0</v>
      </c>
      <c r="G142" s="406">
        <v>4</v>
      </c>
      <c r="H142" s="406">
        <v>0</v>
      </c>
      <c r="I142" s="297">
        <v>46</v>
      </c>
      <c r="J142" s="297">
        <f t="shared" si="44"/>
        <v>46</v>
      </c>
      <c r="K142" s="297">
        <v>1</v>
      </c>
      <c r="L142" s="299">
        <v>1</v>
      </c>
      <c r="M142" s="297"/>
      <c r="N142" s="316">
        <f t="shared" si="32"/>
        <v>46</v>
      </c>
      <c r="O142" s="311">
        <f t="shared" si="33"/>
        <v>40</v>
      </c>
      <c r="P142" s="313">
        <f t="shared" si="34"/>
        <v>0.7</v>
      </c>
      <c r="Q142" s="313">
        <f t="shared" si="35"/>
        <v>0.2</v>
      </c>
      <c r="R142" s="417">
        <f t="shared" si="36"/>
        <v>0</v>
      </c>
      <c r="S142" s="408">
        <f t="shared" si="37"/>
        <v>2</v>
      </c>
      <c r="T142" s="408">
        <f t="shared" si="38"/>
        <v>2</v>
      </c>
      <c r="U142" s="317">
        <f t="shared" si="39"/>
        <v>46</v>
      </c>
      <c r="V142" s="317">
        <f t="shared" si="40"/>
        <v>32.199999999999996</v>
      </c>
      <c r="W142" s="317">
        <v>1</v>
      </c>
      <c r="X142" s="318">
        <f t="shared" si="22"/>
        <v>1</v>
      </c>
      <c r="Y142" s="232"/>
      <c r="Z142" s="425">
        <f t="shared" si="41"/>
        <v>46</v>
      </c>
      <c r="AA142" s="311">
        <f t="shared" si="42"/>
        <v>46</v>
      </c>
      <c r="AB142" s="313">
        <f t="shared" si="24"/>
        <v>0.7</v>
      </c>
      <c r="AC142" s="313">
        <f t="shared" si="25"/>
        <v>0.5</v>
      </c>
      <c r="AD142" s="313">
        <f t="shared" si="26"/>
        <v>0</v>
      </c>
      <c r="AE142" s="404">
        <f t="shared" si="27"/>
        <v>2.3000000000000003</v>
      </c>
      <c r="AF142" s="404">
        <f t="shared" si="28"/>
        <v>2.3000000000000003</v>
      </c>
      <c r="AG142" s="311">
        <f t="shared" si="43"/>
        <v>46</v>
      </c>
      <c r="AH142" s="311">
        <f t="shared" si="29"/>
        <v>32.199999999999996</v>
      </c>
      <c r="AI142" s="309">
        <v>1</v>
      </c>
      <c r="AJ142" s="314">
        <f t="shared" si="30"/>
        <v>4.6000000000000005</v>
      </c>
    </row>
    <row r="143" spans="1:36">
      <c r="A143" s="20">
        <v>47</v>
      </c>
      <c r="B143" s="296">
        <f t="shared" si="21"/>
        <v>47</v>
      </c>
      <c r="C143" s="401">
        <f t="shared" si="31"/>
        <v>40</v>
      </c>
      <c r="D143" s="427">
        <v>1</v>
      </c>
      <c r="E143" s="427">
        <v>0.4</v>
      </c>
      <c r="F143" s="298">
        <v>0</v>
      </c>
      <c r="G143" s="406">
        <v>4</v>
      </c>
      <c r="H143" s="406">
        <v>0</v>
      </c>
      <c r="I143" s="297">
        <v>47</v>
      </c>
      <c r="J143" s="297">
        <f t="shared" si="44"/>
        <v>47</v>
      </c>
      <c r="K143" s="297">
        <v>1</v>
      </c>
      <c r="L143" s="299">
        <v>1</v>
      </c>
      <c r="M143" s="297"/>
      <c r="N143" s="316">
        <f t="shared" si="32"/>
        <v>47</v>
      </c>
      <c r="O143" s="311">
        <f t="shared" si="33"/>
        <v>40</v>
      </c>
      <c r="P143" s="313">
        <f t="shared" si="34"/>
        <v>0.7</v>
      </c>
      <c r="Q143" s="313">
        <f t="shared" si="35"/>
        <v>0.2</v>
      </c>
      <c r="R143" s="417">
        <f t="shared" si="36"/>
        <v>0</v>
      </c>
      <c r="S143" s="408">
        <f t="shared" si="37"/>
        <v>2</v>
      </c>
      <c r="T143" s="408">
        <f t="shared" si="38"/>
        <v>2</v>
      </c>
      <c r="U143" s="317">
        <f t="shared" si="39"/>
        <v>47</v>
      </c>
      <c r="V143" s="317">
        <f t="shared" si="40"/>
        <v>32.9</v>
      </c>
      <c r="W143" s="317">
        <v>1</v>
      </c>
      <c r="X143" s="318">
        <f t="shared" si="22"/>
        <v>1</v>
      </c>
      <c r="Y143" s="232"/>
      <c r="Z143" s="425">
        <f t="shared" si="41"/>
        <v>47</v>
      </c>
      <c r="AA143" s="311">
        <f t="shared" si="42"/>
        <v>47</v>
      </c>
      <c r="AB143" s="313">
        <f t="shared" si="24"/>
        <v>0.7</v>
      </c>
      <c r="AC143" s="313">
        <f t="shared" si="25"/>
        <v>0.5</v>
      </c>
      <c r="AD143" s="313">
        <f t="shared" si="26"/>
        <v>0</v>
      </c>
      <c r="AE143" s="404">
        <f t="shared" si="27"/>
        <v>2.35</v>
      </c>
      <c r="AF143" s="404">
        <f t="shared" si="28"/>
        <v>2.35</v>
      </c>
      <c r="AG143" s="311">
        <f t="shared" si="43"/>
        <v>47</v>
      </c>
      <c r="AH143" s="311">
        <f t="shared" si="29"/>
        <v>32.9</v>
      </c>
      <c r="AI143" s="309">
        <v>1</v>
      </c>
      <c r="AJ143" s="314">
        <f t="shared" si="30"/>
        <v>4.7</v>
      </c>
    </row>
    <row r="144" spans="1:36">
      <c r="A144" s="20">
        <v>48</v>
      </c>
      <c r="B144" s="296">
        <f t="shared" si="21"/>
        <v>48</v>
      </c>
      <c r="C144" s="401">
        <f t="shared" si="31"/>
        <v>40</v>
      </c>
      <c r="D144" s="427">
        <v>1</v>
      </c>
      <c r="E144" s="427">
        <v>0.4</v>
      </c>
      <c r="F144" s="298">
        <v>0</v>
      </c>
      <c r="G144" s="406">
        <v>4</v>
      </c>
      <c r="H144" s="406">
        <v>0</v>
      </c>
      <c r="I144" s="297">
        <v>48</v>
      </c>
      <c r="J144" s="297">
        <f t="shared" si="44"/>
        <v>48</v>
      </c>
      <c r="K144" s="297">
        <v>1</v>
      </c>
      <c r="L144" s="299">
        <v>1</v>
      </c>
      <c r="M144" s="297"/>
      <c r="N144" s="316">
        <f t="shared" si="32"/>
        <v>48</v>
      </c>
      <c r="O144" s="311">
        <f t="shared" si="33"/>
        <v>40</v>
      </c>
      <c r="P144" s="313">
        <f t="shared" si="34"/>
        <v>0.7</v>
      </c>
      <c r="Q144" s="313">
        <f t="shared" si="35"/>
        <v>0.2</v>
      </c>
      <c r="R144" s="417">
        <f t="shared" si="36"/>
        <v>0</v>
      </c>
      <c r="S144" s="408">
        <f t="shared" si="37"/>
        <v>2</v>
      </c>
      <c r="T144" s="408">
        <f t="shared" si="38"/>
        <v>2</v>
      </c>
      <c r="U144" s="317">
        <f t="shared" si="39"/>
        <v>48</v>
      </c>
      <c r="V144" s="317">
        <f t="shared" si="40"/>
        <v>33.599999999999994</v>
      </c>
      <c r="W144" s="317">
        <v>1</v>
      </c>
      <c r="X144" s="318">
        <f t="shared" si="22"/>
        <v>1</v>
      </c>
      <c r="Y144" s="232"/>
      <c r="Z144" s="425">
        <f t="shared" si="41"/>
        <v>48</v>
      </c>
      <c r="AA144" s="311">
        <f t="shared" si="42"/>
        <v>48</v>
      </c>
      <c r="AB144" s="313">
        <f t="shared" si="24"/>
        <v>0.7</v>
      </c>
      <c r="AC144" s="313">
        <f t="shared" si="25"/>
        <v>0.5</v>
      </c>
      <c r="AD144" s="313">
        <f t="shared" si="26"/>
        <v>0</v>
      </c>
      <c r="AE144" s="404">
        <f t="shared" si="27"/>
        <v>2.4000000000000004</v>
      </c>
      <c r="AF144" s="404">
        <f t="shared" si="28"/>
        <v>2.4000000000000004</v>
      </c>
      <c r="AG144" s="311">
        <f t="shared" si="43"/>
        <v>48</v>
      </c>
      <c r="AH144" s="311">
        <f t="shared" si="29"/>
        <v>33.599999999999994</v>
      </c>
      <c r="AI144" s="309">
        <v>1</v>
      </c>
      <c r="AJ144" s="314">
        <f t="shared" si="30"/>
        <v>4.8000000000000007</v>
      </c>
    </row>
    <row r="145" spans="1:36">
      <c r="A145" s="20">
        <v>49</v>
      </c>
      <c r="B145" s="296">
        <f t="shared" si="21"/>
        <v>49</v>
      </c>
      <c r="C145" s="401">
        <f t="shared" si="31"/>
        <v>40</v>
      </c>
      <c r="D145" s="427">
        <v>1</v>
      </c>
      <c r="E145" s="427">
        <v>0.4</v>
      </c>
      <c r="F145" s="298">
        <v>0</v>
      </c>
      <c r="G145" s="406">
        <v>4</v>
      </c>
      <c r="H145" s="406">
        <v>0</v>
      </c>
      <c r="I145" s="297">
        <v>49</v>
      </c>
      <c r="J145" s="297">
        <f t="shared" si="44"/>
        <v>49</v>
      </c>
      <c r="K145" s="297">
        <v>1</v>
      </c>
      <c r="L145" s="299">
        <v>1</v>
      </c>
      <c r="M145" s="297"/>
      <c r="N145" s="316">
        <f t="shared" si="32"/>
        <v>49</v>
      </c>
      <c r="O145" s="311">
        <f t="shared" si="33"/>
        <v>40</v>
      </c>
      <c r="P145" s="313">
        <f t="shared" si="34"/>
        <v>0.7</v>
      </c>
      <c r="Q145" s="313">
        <f t="shared" si="35"/>
        <v>0.2</v>
      </c>
      <c r="R145" s="417">
        <f t="shared" si="36"/>
        <v>0</v>
      </c>
      <c r="S145" s="408">
        <f t="shared" si="37"/>
        <v>2</v>
      </c>
      <c r="T145" s="408">
        <f t="shared" si="38"/>
        <v>2</v>
      </c>
      <c r="U145" s="317">
        <f t="shared" si="39"/>
        <v>49</v>
      </c>
      <c r="V145" s="317">
        <f t="shared" si="40"/>
        <v>34.299999999999997</v>
      </c>
      <c r="W145" s="317">
        <v>1</v>
      </c>
      <c r="X145" s="318">
        <f t="shared" si="22"/>
        <v>1</v>
      </c>
      <c r="Y145" s="232"/>
      <c r="Z145" s="425">
        <f t="shared" si="41"/>
        <v>49</v>
      </c>
      <c r="AA145" s="311">
        <f t="shared" si="42"/>
        <v>49</v>
      </c>
      <c r="AB145" s="313">
        <f t="shared" si="24"/>
        <v>0.7</v>
      </c>
      <c r="AC145" s="313">
        <f t="shared" si="25"/>
        <v>0.5</v>
      </c>
      <c r="AD145" s="313">
        <f t="shared" si="26"/>
        <v>0</v>
      </c>
      <c r="AE145" s="404">
        <f t="shared" si="27"/>
        <v>2.4500000000000002</v>
      </c>
      <c r="AF145" s="404">
        <f t="shared" si="28"/>
        <v>2.4500000000000002</v>
      </c>
      <c r="AG145" s="311">
        <f t="shared" si="43"/>
        <v>49</v>
      </c>
      <c r="AH145" s="311">
        <f t="shared" si="29"/>
        <v>34.299999999999997</v>
      </c>
      <c r="AI145" s="309">
        <v>1</v>
      </c>
      <c r="AJ145" s="314">
        <f t="shared" si="30"/>
        <v>4.9000000000000004</v>
      </c>
    </row>
    <row r="146" spans="1:36">
      <c r="A146" s="20">
        <v>50</v>
      </c>
      <c r="B146" s="296">
        <f t="shared" si="21"/>
        <v>50</v>
      </c>
      <c r="C146" s="401">
        <f t="shared" si="31"/>
        <v>50</v>
      </c>
      <c r="D146" s="427">
        <v>1</v>
      </c>
      <c r="E146" s="427">
        <v>0.7</v>
      </c>
      <c r="F146" s="298">
        <f t="shared" ref="F146:F177" si="45">A146</f>
        <v>50</v>
      </c>
      <c r="G146" s="406">
        <v>5</v>
      </c>
      <c r="H146" s="406">
        <v>0</v>
      </c>
      <c r="I146" s="297">
        <v>50</v>
      </c>
      <c r="J146" s="297">
        <f t="shared" si="44"/>
        <v>50</v>
      </c>
      <c r="K146" s="297">
        <v>1</v>
      </c>
      <c r="L146" s="299">
        <v>2</v>
      </c>
      <c r="M146" s="297"/>
      <c r="N146" s="316">
        <f t="shared" si="32"/>
        <v>50</v>
      </c>
      <c r="O146" s="311">
        <f t="shared" si="33"/>
        <v>50</v>
      </c>
      <c r="P146" s="313">
        <f t="shared" si="34"/>
        <v>0.7</v>
      </c>
      <c r="Q146" s="313">
        <f t="shared" si="35"/>
        <v>0.35</v>
      </c>
      <c r="R146" s="417">
        <f t="shared" si="36"/>
        <v>0</v>
      </c>
      <c r="S146" s="408">
        <f t="shared" si="37"/>
        <v>2.5</v>
      </c>
      <c r="T146" s="408">
        <f t="shared" si="38"/>
        <v>2.5</v>
      </c>
      <c r="U146" s="317">
        <f t="shared" si="39"/>
        <v>50</v>
      </c>
      <c r="V146" s="317">
        <f t="shared" si="40"/>
        <v>35</v>
      </c>
      <c r="W146" s="317">
        <v>1</v>
      </c>
      <c r="X146" s="318">
        <f t="shared" si="22"/>
        <v>1</v>
      </c>
      <c r="Y146" s="232"/>
      <c r="Z146" s="425">
        <f t="shared" si="41"/>
        <v>50</v>
      </c>
      <c r="AA146" s="311">
        <f t="shared" si="42"/>
        <v>50</v>
      </c>
      <c r="AB146" s="313">
        <f t="shared" si="24"/>
        <v>0.7</v>
      </c>
      <c r="AC146" s="313">
        <f t="shared" si="25"/>
        <v>0.5</v>
      </c>
      <c r="AD146" s="313">
        <f t="shared" si="26"/>
        <v>0</v>
      </c>
      <c r="AE146" s="404">
        <f t="shared" si="27"/>
        <v>2.5</v>
      </c>
      <c r="AF146" s="404">
        <f t="shared" si="28"/>
        <v>2.5</v>
      </c>
      <c r="AG146" s="311">
        <f t="shared" si="43"/>
        <v>50</v>
      </c>
      <c r="AH146" s="311">
        <f t="shared" si="29"/>
        <v>35</v>
      </c>
      <c r="AI146" s="309">
        <v>1</v>
      </c>
      <c r="AJ146" s="314">
        <f t="shared" si="30"/>
        <v>5</v>
      </c>
    </row>
    <row r="147" spans="1:36">
      <c r="A147" s="20">
        <v>51</v>
      </c>
      <c r="B147" s="296">
        <f t="shared" si="21"/>
        <v>51</v>
      </c>
      <c r="C147" s="401">
        <f t="shared" si="31"/>
        <v>50</v>
      </c>
      <c r="D147" s="427">
        <v>1</v>
      </c>
      <c r="E147" s="427">
        <v>0.7</v>
      </c>
      <c r="F147" s="298">
        <f t="shared" si="45"/>
        <v>51</v>
      </c>
      <c r="G147" s="406">
        <v>5</v>
      </c>
      <c r="H147" s="406">
        <v>0</v>
      </c>
      <c r="I147" s="297">
        <v>51</v>
      </c>
      <c r="J147" s="297">
        <f t="shared" si="44"/>
        <v>51</v>
      </c>
      <c r="K147" s="297">
        <v>1</v>
      </c>
      <c r="L147" s="299">
        <v>2</v>
      </c>
      <c r="M147" s="297"/>
      <c r="N147" s="316">
        <f t="shared" si="32"/>
        <v>51</v>
      </c>
      <c r="O147" s="311">
        <f t="shared" si="33"/>
        <v>50</v>
      </c>
      <c r="P147" s="313">
        <f t="shared" si="34"/>
        <v>0.7</v>
      </c>
      <c r="Q147" s="313">
        <f t="shared" si="35"/>
        <v>0.35</v>
      </c>
      <c r="R147" s="417">
        <f t="shared" si="36"/>
        <v>0</v>
      </c>
      <c r="S147" s="408">
        <f t="shared" si="37"/>
        <v>2.5</v>
      </c>
      <c r="T147" s="408">
        <f t="shared" si="38"/>
        <v>2.5</v>
      </c>
      <c r="U147" s="317">
        <f t="shared" si="39"/>
        <v>51</v>
      </c>
      <c r="V147" s="317">
        <f t="shared" si="40"/>
        <v>35.699999999999996</v>
      </c>
      <c r="W147" s="317">
        <v>1</v>
      </c>
      <c r="X147" s="318">
        <f t="shared" si="22"/>
        <v>1</v>
      </c>
      <c r="Y147" s="232"/>
      <c r="Z147" s="425">
        <f t="shared" si="41"/>
        <v>51</v>
      </c>
      <c r="AA147" s="311">
        <f t="shared" si="42"/>
        <v>51</v>
      </c>
      <c r="AB147" s="313">
        <f t="shared" si="24"/>
        <v>0.7</v>
      </c>
      <c r="AC147" s="313">
        <f t="shared" si="25"/>
        <v>0.5</v>
      </c>
      <c r="AD147" s="313">
        <f t="shared" si="26"/>
        <v>0</v>
      </c>
      <c r="AE147" s="404">
        <f t="shared" si="27"/>
        <v>2.5500000000000003</v>
      </c>
      <c r="AF147" s="404">
        <f t="shared" si="28"/>
        <v>2.5500000000000003</v>
      </c>
      <c r="AG147" s="311">
        <f t="shared" si="43"/>
        <v>51</v>
      </c>
      <c r="AH147" s="311">
        <f t="shared" si="29"/>
        <v>35.699999999999996</v>
      </c>
      <c r="AI147" s="309">
        <v>1</v>
      </c>
      <c r="AJ147" s="314">
        <f t="shared" si="30"/>
        <v>5.1000000000000005</v>
      </c>
    </row>
    <row r="148" spans="1:36">
      <c r="A148" s="20">
        <v>52</v>
      </c>
      <c r="B148" s="296">
        <f t="shared" si="21"/>
        <v>52</v>
      </c>
      <c r="C148" s="401">
        <f t="shared" si="31"/>
        <v>50</v>
      </c>
      <c r="D148" s="427">
        <v>1</v>
      </c>
      <c r="E148" s="427">
        <v>0.7</v>
      </c>
      <c r="F148" s="298">
        <f t="shared" si="45"/>
        <v>52</v>
      </c>
      <c r="G148" s="406">
        <v>5</v>
      </c>
      <c r="H148" s="406">
        <v>0</v>
      </c>
      <c r="I148" s="297">
        <v>52</v>
      </c>
      <c r="J148" s="297">
        <f t="shared" si="44"/>
        <v>52</v>
      </c>
      <c r="K148" s="297">
        <v>1</v>
      </c>
      <c r="L148" s="299">
        <v>2</v>
      </c>
      <c r="M148" s="297"/>
      <c r="N148" s="316">
        <f t="shared" si="32"/>
        <v>52</v>
      </c>
      <c r="O148" s="311">
        <f t="shared" si="33"/>
        <v>50</v>
      </c>
      <c r="P148" s="313">
        <f t="shared" si="34"/>
        <v>0.7</v>
      </c>
      <c r="Q148" s="313">
        <f t="shared" si="35"/>
        <v>0.35</v>
      </c>
      <c r="R148" s="417">
        <f t="shared" si="36"/>
        <v>0</v>
      </c>
      <c r="S148" s="408">
        <f t="shared" si="37"/>
        <v>2.5</v>
      </c>
      <c r="T148" s="408">
        <f t="shared" si="38"/>
        <v>2.5</v>
      </c>
      <c r="U148" s="317">
        <f t="shared" si="39"/>
        <v>52</v>
      </c>
      <c r="V148" s="317">
        <f t="shared" si="40"/>
        <v>36.4</v>
      </c>
      <c r="W148" s="317">
        <v>1</v>
      </c>
      <c r="X148" s="318">
        <f t="shared" si="22"/>
        <v>1</v>
      </c>
      <c r="Y148" s="232"/>
      <c r="Z148" s="425">
        <f t="shared" si="41"/>
        <v>52</v>
      </c>
      <c r="AA148" s="311">
        <f t="shared" si="42"/>
        <v>52</v>
      </c>
      <c r="AB148" s="313">
        <f t="shared" si="24"/>
        <v>0.7</v>
      </c>
      <c r="AC148" s="313">
        <f t="shared" si="25"/>
        <v>0.5</v>
      </c>
      <c r="AD148" s="313">
        <f t="shared" si="26"/>
        <v>0</v>
      </c>
      <c r="AE148" s="404">
        <f t="shared" si="27"/>
        <v>2.6</v>
      </c>
      <c r="AF148" s="404">
        <f t="shared" si="28"/>
        <v>2.6</v>
      </c>
      <c r="AG148" s="311">
        <f t="shared" si="43"/>
        <v>52</v>
      </c>
      <c r="AH148" s="311">
        <f t="shared" si="29"/>
        <v>36.4</v>
      </c>
      <c r="AI148" s="309">
        <v>1</v>
      </c>
      <c r="AJ148" s="314">
        <f t="shared" si="30"/>
        <v>5.2</v>
      </c>
    </row>
    <row r="149" spans="1:36">
      <c r="A149" s="20">
        <v>53</v>
      </c>
      <c r="B149" s="296">
        <f t="shared" si="21"/>
        <v>53</v>
      </c>
      <c r="C149" s="401">
        <f t="shared" si="31"/>
        <v>50</v>
      </c>
      <c r="D149" s="427">
        <v>1</v>
      </c>
      <c r="E149" s="427">
        <v>0.7</v>
      </c>
      <c r="F149" s="298">
        <f t="shared" si="45"/>
        <v>53</v>
      </c>
      <c r="G149" s="406">
        <v>5</v>
      </c>
      <c r="H149" s="406">
        <v>0</v>
      </c>
      <c r="I149" s="297">
        <v>53</v>
      </c>
      <c r="J149" s="297">
        <f t="shared" si="44"/>
        <v>53</v>
      </c>
      <c r="K149" s="297">
        <v>1</v>
      </c>
      <c r="L149" s="299">
        <v>2</v>
      </c>
      <c r="M149" s="297"/>
      <c r="N149" s="316">
        <f t="shared" si="32"/>
        <v>53</v>
      </c>
      <c r="O149" s="311">
        <f t="shared" si="33"/>
        <v>50</v>
      </c>
      <c r="P149" s="313">
        <f t="shared" si="34"/>
        <v>0.7</v>
      </c>
      <c r="Q149" s="313">
        <f t="shared" si="35"/>
        <v>0.35</v>
      </c>
      <c r="R149" s="417">
        <f t="shared" si="36"/>
        <v>0</v>
      </c>
      <c r="S149" s="408">
        <f t="shared" si="37"/>
        <v>2.5</v>
      </c>
      <c r="T149" s="408">
        <f t="shared" si="38"/>
        <v>2.5</v>
      </c>
      <c r="U149" s="317">
        <f t="shared" si="39"/>
        <v>53</v>
      </c>
      <c r="V149" s="317">
        <f t="shared" si="40"/>
        <v>37.099999999999994</v>
      </c>
      <c r="W149" s="317">
        <v>1</v>
      </c>
      <c r="X149" s="318">
        <f t="shared" si="22"/>
        <v>1</v>
      </c>
      <c r="Y149" s="232"/>
      <c r="Z149" s="425">
        <f t="shared" si="41"/>
        <v>53</v>
      </c>
      <c r="AA149" s="311">
        <f t="shared" si="42"/>
        <v>53</v>
      </c>
      <c r="AB149" s="313">
        <f t="shared" si="24"/>
        <v>0.7</v>
      </c>
      <c r="AC149" s="313">
        <f t="shared" si="25"/>
        <v>0.5</v>
      </c>
      <c r="AD149" s="313">
        <f t="shared" si="26"/>
        <v>0</v>
      </c>
      <c r="AE149" s="404">
        <f t="shared" si="27"/>
        <v>2.6500000000000004</v>
      </c>
      <c r="AF149" s="404">
        <f t="shared" si="28"/>
        <v>2.6500000000000004</v>
      </c>
      <c r="AG149" s="311">
        <f t="shared" si="43"/>
        <v>53</v>
      </c>
      <c r="AH149" s="311">
        <f t="shared" si="29"/>
        <v>37.099999999999994</v>
      </c>
      <c r="AI149" s="309">
        <v>1</v>
      </c>
      <c r="AJ149" s="314">
        <f t="shared" si="30"/>
        <v>5.3000000000000007</v>
      </c>
    </row>
    <row r="150" spans="1:36">
      <c r="A150" s="20">
        <v>54</v>
      </c>
      <c r="B150" s="296">
        <f t="shared" si="21"/>
        <v>54</v>
      </c>
      <c r="C150" s="401">
        <f t="shared" si="31"/>
        <v>50</v>
      </c>
      <c r="D150" s="427">
        <v>1</v>
      </c>
      <c r="E150" s="427">
        <v>0.7</v>
      </c>
      <c r="F150" s="298">
        <f t="shared" si="45"/>
        <v>54</v>
      </c>
      <c r="G150" s="406">
        <v>5</v>
      </c>
      <c r="H150" s="406">
        <v>0</v>
      </c>
      <c r="I150" s="297">
        <v>54</v>
      </c>
      <c r="J150" s="297">
        <f t="shared" si="44"/>
        <v>54</v>
      </c>
      <c r="K150" s="297">
        <v>1</v>
      </c>
      <c r="L150" s="299">
        <v>2</v>
      </c>
      <c r="M150" s="297"/>
      <c r="N150" s="316">
        <f t="shared" si="32"/>
        <v>54</v>
      </c>
      <c r="O150" s="311">
        <f t="shared" si="33"/>
        <v>50</v>
      </c>
      <c r="P150" s="313">
        <f t="shared" si="34"/>
        <v>0.7</v>
      </c>
      <c r="Q150" s="313">
        <f t="shared" si="35"/>
        <v>0.35</v>
      </c>
      <c r="R150" s="417">
        <f t="shared" si="36"/>
        <v>0</v>
      </c>
      <c r="S150" s="408">
        <f t="shared" si="37"/>
        <v>2.5</v>
      </c>
      <c r="T150" s="408">
        <f t="shared" si="38"/>
        <v>2.5</v>
      </c>
      <c r="U150" s="317">
        <f t="shared" si="39"/>
        <v>54</v>
      </c>
      <c r="V150" s="317">
        <f t="shared" si="40"/>
        <v>37.799999999999997</v>
      </c>
      <c r="W150" s="317">
        <v>1</v>
      </c>
      <c r="X150" s="318">
        <f t="shared" si="22"/>
        <v>1</v>
      </c>
      <c r="Y150" s="232"/>
      <c r="Z150" s="425">
        <f t="shared" si="41"/>
        <v>54</v>
      </c>
      <c r="AA150" s="311">
        <f t="shared" si="42"/>
        <v>54</v>
      </c>
      <c r="AB150" s="313">
        <f t="shared" si="24"/>
        <v>0.7</v>
      </c>
      <c r="AC150" s="313">
        <f t="shared" si="25"/>
        <v>0.5</v>
      </c>
      <c r="AD150" s="313">
        <f t="shared" si="26"/>
        <v>0</v>
      </c>
      <c r="AE150" s="404">
        <f t="shared" si="27"/>
        <v>2.7</v>
      </c>
      <c r="AF150" s="404">
        <f t="shared" si="28"/>
        <v>2.7</v>
      </c>
      <c r="AG150" s="311">
        <f t="shared" si="43"/>
        <v>54</v>
      </c>
      <c r="AH150" s="311">
        <f t="shared" si="29"/>
        <v>37.799999999999997</v>
      </c>
      <c r="AI150" s="309">
        <v>1</v>
      </c>
      <c r="AJ150" s="314">
        <f t="shared" si="30"/>
        <v>5.4</v>
      </c>
    </row>
    <row r="151" spans="1:36">
      <c r="A151" s="20">
        <v>55</v>
      </c>
      <c r="B151" s="296">
        <f t="shared" si="21"/>
        <v>55</v>
      </c>
      <c r="C151" s="401">
        <f t="shared" si="31"/>
        <v>50</v>
      </c>
      <c r="D151" s="427">
        <v>1</v>
      </c>
      <c r="E151" s="427">
        <v>0.7</v>
      </c>
      <c r="F151" s="298">
        <f t="shared" si="45"/>
        <v>55</v>
      </c>
      <c r="G151" s="406">
        <v>5</v>
      </c>
      <c r="H151" s="406">
        <v>0</v>
      </c>
      <c r="I151" s="297">
        <v>55</v>
      </c>
      <c r="J151" s="297">
        <f t="shared" si="44"/>
        <v>55</v>
      </c>
      <c r="K151" s="297">
        <v>1</v>
      </c>
      <c r="L151" s="299">
        <v>4</v>
      </c>
      <c r="M151" s="297"/>
      <c r="N151" s="316">
        <f t="shared" si="32"/>
        <v>55</v>
      </c>
      <c r="O151" s="311">
        <f t="shared" si="33"/>
        <v>50</v>
      </c>
      <c r="P151" s="313">
        <f t="shared" si="34"/>
        <v>0.7</v>
      </c>
      <c r="Q151" s="313">
        <f t="shared" si="35"/>
        <v>0.35</v>
      </c>
      <c r="R151" s="417">
        <f t="shared" si="36"/>
        <v>0</v>
      </c>
      <c r="S151" s="408">
        <f t="shared" si="37"/>
        <v>2.5</v>
      </c>
      <c r="T151" s="408">
        <f t="shared" si="38"/>
        <v>2.5</v>
      </c>
      <c r="U151" s="317">
        <f t="shared" si="39"/>
        <v>55</v>
      </c>
      <c r="V151" s="317">
        <f t="shared" si="40"/>
        <v>38.5</v>
      </c>
      <c r="W151" s="317">
        <v>1</v>
      </c>
      <c r="X151" s="318">
        <f t="shared" si="22"/>
        <v>3</v>
      </c>
      <c r="Y151" s="232"/>
      <c r="Z151" s="425">
        <f t="shared" si="41"/>
        <v>55</v>
      </c>
      <c r="AA151" s="311">
        <f t="shared" si="42"/>
        <v>55</v>
      </c>
      <c r="AB151" s="313">
        <f t="shared" si="24"/>
        <v>0.7</v>
      </c>
      <c r="AC151" s="313">
        <f t="shared" si="25"/>
        <v>0.5</v>
      </c>
      <c r="AD151" s="313">
        <f t="shared" si="26"/>
        <v>0</v>
      </c>
      <c r="AE151" s="404">
        <f t="shared" si="27"/>
        <v>2.75</v>
      </c>
      <c r="AF151" s="404">
        <f t="shared" si="28"/>
        <v>2.75</v>
      </c>
      <c r="AG151" s="311">
        <f t="shared" si="43"/>
        <v>55</v>
      </c>
      <c r="AH151" s="311">
        <f t="shared" si="29"/>
        <v>38.5</v>
      </c>
      <c r="AI151" s="309">
        <v>1</v>
      </c>
      <c r="AJ151" s="314">
        <f t="shared" si="30"/>
        <v>5.5</v>
      </c>
    </row>
    <row r="152" spans="1:36">
      <c r="A152" s="20">
        <v>56</v>
      </c>
      <c r="B152" s="296">
        <f t="shared" si="21"/>
        <v>56</v>
      </c>
      <c r="C152" s="401">
        <f t="shared" si="31"/>
        <v>50</v>
      </c>
      <c r="D152" s="427">
        <v>1</v>
      </c>
      <c r="E152" s="427">
        <v>0.7</v>
      </c>
      <c r="F152" s="298">
        <f t="shared" si="45"/>
        <v>56</v>
      </c>
      <c r="G152" s="406">
        <v>5</v>
      </c>
      <c r="H152" s="406">
        <v>0</v>
      </c>
      <c r="I152" s="297">
        <v>56</v>
      </c>
      <c r="J152" s="297">
        <f t="shared" si="44"/>
        <v>56</v>
      </c>
      <c r="K152" s="297">
        <v>1</v>
      </c>
      <c r="L152" s="299">
        <v>4</v>
      </c>
      <c r="M152" s="297"/>
      <c r="N152" s="316">
        <f t="shared" si="32"/>
        <v>56</v>
      </c>
      <c r="O152" s="311">
        <f t="shared" si="33"/>
        <v>50</v>
      </c>
      <c r="P152" s="313">
        <f t="shared" si="34"/>
        <v>0.7</v>
      </c>
      <c r="Q152" s="313">
        <f t="shared" si="35"/>
        <v>0.35</v>
      </c>
      <c r="R152" s="417">
        <f t="shared" si="36"/>
        <v>0</v>
      </c>
      <c r="S152" s="408">
        <f t="shared" si="37"/>
        <v>2.5</v>
      </c>
      <c r="T152" s="408">
        <f t="shared" si="38"/>
        <v>2.5</v>
      </c>
      <c r="U152" s="317">
        <f t="shared" si="39"/>
        <v>56</v>
      </c>
      <c r="V152" s="317">
        <f t="shared" si="40"/>
        <v>39.199999999999996</v>
      </c>
      <c r="W152" s="317">
        <v>1</v>
      </c>
      <c r="X152" s="318">
        <f t="shared" si="22"/>
        <v>3</v>
      </c>
      <c r="Y152" s="232"/>
      <c r="Z152" s="425">
        <f t="shared" si="41"/>
        <v>56</v>
      </c>
      <c r="AA152" s="311">
        <f t="shared" si="42"/>
        <v>56</v>
      </c>
      <c r="AB152" s="313">
        <f t="shared" si="24"/>
        <v>0.7</v>
      </c>
      <c r="AC152" s="313">
        <f t="shared" si="25"/>
        <v>0.5</v>
      </c>
      <c r="AD152" s="313">
        <f t="shared" si="26"/>
        <v>0</v>
      </c>
      <c r="AE152" s="404">
        <f t="shared" si="27"/>
        <v>2.8000000000000003</v>
      </c>
      <c r="AF152" s="404">
        <f t="shared" si="28"/>
        <v>2.8000000000000003</v>
      </c>
      <c r="AG152" s="311">
        <f t="shared" si="43"/>
        <v>56</v>
      </c>
      <c r="AH152" s="311">
        <f t="shared" si="29"/>
        <v>39.199999999999996</v>
      </c>
      <c r="AI152" s="309">
        <v>1</v>
      </c>
      <c r="AJ152" s="314">
        <f t="shared" si="30"/>
        <v>5.6000000000000005</v>
      </c>
    </row>
    <row r="153" spans="1:36">
      <c r="A153" s="20">
        <v>57</v>
      </c>
      <c r="B153" s="296">
        <f t="shared" si="21"/>
        <v>57</v>
      </c>
      <c r="C153" s="401">
        <f t="shared" si="31"/>
        <v>50</v>
      </c>
      <c r="D153" s="427">
        <v>1</v>
      </c>
      <c r="E153" s="427">
        <v>0.7</v>
      </c>
      <c r="F153" s="298">
        <f t="shared" si="45"/>
        <v>57</v>
      </c>
      <c r="G153" s="406">
        <v>5</v>
      </c>
      <c r="H153" s="406">
        <v>0</v>
      </c>
      <c r="I153" s="297">
        <v>57</v>
      </c>
      <c r="J153" s="297">
        <f t="shared" si="44"/>
        <v>57</v>
      </c>
      <c r="K153" s="297">
        <v>1</v>
      </c>
      <c r="L153" s="299">
        <v>4</v>
      </c>
      <c r="M153" s="297"/>
      <c r="N153" s="316">
        <f t="shared" si="32"/>
        <v>57</v>
      </c>
      <c r="O153" s="311">
        <f t="shared" si="33"/>
        <v>50</v>
      </c>
      <c r="P153" s="313">
        <f t="shared" si="34"/>
        <v>0.7</v>
      </c>
      <c r="Q153" s="313">
        <f t="shared" si="35"/>
        <v>0.35</v>
      </c>
      <c r="R153" s="417">
        <f t="shared" si="36"/>
        <v>0</v>
      </c>
      <c r="S153" s="408">
        <f t="shared" si="37"/>
        <v>2.5</v>
      </c>
      <c r="T153" s="408">
        <f t="shared" si="38"/>
        <v>2.5</v>
      </c>
      <c r="U153" s="317">
        <f t="shared" si="39"/>
        <v>57</v>
      </c>
      <c r="V153" s="317">
        <f t="shared" si="40"/>
        <v>39.9</v>
      </c>
      <c r="W153" s="317">
        <v>1</v>
      </c>
      <c r="X153" s="318">
        <f t="shared" si="22"/>
        <v>3</v>
      </c>
      <c r="Y153" s="232"/>
      <c r="Z153" s="425">
        <f t="shared" si="41"/>
        <v>57</v>
      </c>
      <c r="AA153" s="311">
        <f t="shared" si="42"/>
        <v>57</v>
      </c>
      <c r="AB153" s="313">
        <f t="shared" si="24"/>
        <v>0.7</v>
      </c>
      <c r="AC153" s="313">
        <f t="shared" si="25"/>
        <v>0.5</v>
      </c>
      <c r="AD153" s="313">
        <f t="shared" si="26"/>
        <v>0</v>
      </c>
      <c r="AE153" s="404">
        <f t="shared" si="27"/>
        <v>2.85</v>
      </c>
      <c r="AF153" s="404">
        <f t="shared" si="28"/>
        <v>2.85</v>
      </c>
      <c r="AG153" s="311">
        <f t="shared" si="43"/>
        <v>57</v>
      </c>
      <c r="AH153" s="311">
        <f t="shared" si="29"/>
        <v>39.9</v>
      </c>
      <c r="AI153" s="309">
        <v>1</v>
      </c>
      <c r="AJ153" s="314">
        <f t="shared" si="30"/>
        <v>5.7</v>
      </c>
    </row>
    <row r="154" spans="1:36">
      <c r="A154" s="20">
        <v>58</v>
      </c>
      <c r="B154" s="296">
        <f t="shared" si="21"/>
        <v>58</v>
      </c>
      <c r="C154" s="401">
        <f t="shared" si="31"/>
        <v>50</v>
      </c>
      <c r="D154" s="427">
        <v>1</v>
      </c>
      <c r="E154" s="427">
        <v>0.7</v>
      </c>
      <c r="F154" s="298">
        <f t="shared" si="45"/>
        <v>58</v>
      </c>
      <c r="G154" s="406">
        <v>5</v>
      </c>
      <c r="H154" s="406">
        <v>0</v>
      </c>
      <c r="I154" s="297">
        <v>58</v>
      </c>
      <c r="J154" s="297">
        <f t="shared" si="44"/>
        <v>58</v>
      </c>
      <c r="K154" s="297">
        <v>1</v>
      </c>
      <c r="L154" s="299">
        <v>4</v>
      </c>
      <c r="M154" s="297"/>
      <c r="N154" s="316">
        <f t="shared" si="32"/>
        <v>58</v>
      </c>
      <c r="O154" s="311">
        <f t="shared" si="33"/>
        <v>50</v>
      </c>
      <c r="P154" s="313">
        <f t="shared" si="34"/>
        <v>0.7</v>
      </c>
      <c r="Q154" s="313">
        <f t="shared" si="35"/>
        <v>0.35</v>
      </c>
      <c r="R154" s="417">
        <f t="shared" si="36"/>
        <v>0</v>
      </c>
      <c r="S154" s="408">
        <f t="shared" si="37"/>
        <v>2.5</v>
      </c>
      <c r="T154" s="408">
        <f t="shared" si="38"/>
        <v>2.5</v>
      </c>
      <c r="U154" s="317">
        <f t="shared" si="39"/>
        <v>58</v>
      </c>
      <c r="V154" s="317">
        <f t="shared" si="40"/>
        <v>40.599999999999994</v>
      </c>
      <c r="W154" s="317">
        <v>1</v>
      </c>
      <c r="X154" s="318">
        <f t="shared" si="22"/>
        <v>3</v>
      </c>
      <c r="Y154" s="232"/>
      <c r="Z154" s="425">
        <f t="shared" si="41"/>
        <v>58</v>
      </c>
      <c r="AA154" s="311">
        <f t="shared" si="42"/>
        <v>58</v>
      </c>
      <c r="AB154" s="313">
        <f t="shared" si="24"/>
        <v>0.7</v>
      </c>
      <c r="AC154" s="313">
        <f t="shared" si="25"/>
        <v>0.5</v>
      </c>
      <c r="AD154" s="313">
        <f t="shared" si="26"/>
        <v>0</v>
      </c>
      <c r="AE154" s="404">
        <f t="shared" si="27"/>
        <v>2.9000000000000004</v>
      </c>
      <c r="AF154" s="404">
        <f t="shared" si="28"/>
        <v>2.9000000000000004</v>
      </c>
      <c r="AG154" s="311">
        <f t="shared" si="43"/>
        <v>58</v>
      </c>
      <c r="AH154" s="311">
        <f t="shared" si="29"/>
        <v>40.599999999999994</v>
      </c>
      <c r="AI154" s="309">
        <v>1</v>
      </c>
      <c r="AJ154" s="314">
        <f t="shared" si="30"/>
        <v>5.8000000000000007</v>
      </c>
    </row>
    <row r="155" spans="1:36">
      <c r="A155" s="20">
        <v>59</v>
      </c>
      <c r="B155" s="296">
        <f t="shared" si="21"/>
        <v>59</v>
      </c>
      <c r="C155" s="401">
        <f t="shared" si="31"/>
        <v>50</v>
      </c>
      <c r="D155" s="427">
        <v>1</v>
      </c>
      <c r="E155" s="427">
        <v>0.7</v>
      </c>
      <c r="F155" s="298">
        <f t="shared" si="45"/>
        <v>59</v>
      </c>
      <c r="G155" s="406">
        <v>5</v>
      </c>
      <c r="H155" s="406">
        <v>0</v>
      </c>
      <c r="I155" s="297">
        <v>59</v>
      </c>
      <c r="J155" s="297">
        <f t="shared" si="44"/>
        <v>59</v>
      </c>
      <c r="K155" s="297">
        <v>1</v>
      </c>
      <c r="L155" s="299">
        <v>4</v>
      </c>
      <c r="M155" s="297"/>
      <c r="N155" s="316">
        <f t="shared" si="32"/>
        <v>59</v>
      </c>
      <c r="O155" s="311">
        <f t="shared" si="33"/>
        <v>50</v>
      </c>
      <c r="P155" s="313">
        <f t="shared" si="34"/>
        <v>0.7</v>
      </c>
      <c r="Q155" s="313">
        <f t="shared" si="35"/>
        <v>0.35</v>
      </c>
      <c r="R155" s="417">
        <f t="shared" si="36"/>
        <v>0</v>
      </c>
      <c r="S155" s="408">
        <f t="shared" si="37"/>
        <v>2.5</v>
      </c>
      <c r="T155" s="408">
        <f t="shared" si="38"/>
        <v>2.5</v>
      </c>
      <c r="U155" s="317">
        <f t="shared" si="39"/>
        <v>59</v>
      </c>
      <c r="V155" s="317">
        <f t="shared" si="40"/>
        <v>41.3</v>
      </c>
      <c r="W155" s="317">
        <v>1</v>
      </c>
      <c r="X155" s="318">
        <f t="shared" si="22"/>
        <v>3</v>
      </c>
      <c r="Y155" s="232"/>
      <c r="Z155" s="425">
        <f t="shared" si="41"/>
        <v>59</v>
      </c>
      <c r="AA155" s="311">
        <f t="shared" si="42"/>
        <v>59</v>
      </c>
      <c r="AB155" s="313">
        <f t="shared" si="24"/>
        <v>0.7</v>
      </c>
      <c r="AC155" s="313">
        <f t="shared" si="25"/>
        <v>0.5</v>
      </c>
      <c r="AD155" s="313">
        <f t="shared" si="26"/>
        <v>0</v>
      </c>
      <c r="AE155" s="404">
        <f t="shared" si="27"/>
        <v>2.95</v>
      </c>
      <c r="AF155" s="404">
        <f t="shared" si="28"/>
        <v>2.95</v>
      </c>
      <c r="AG155" s="311">
        <f t="shared" si="43"/>
        <v>59</v>
      </c>
      <c r="AH155" s="311">
        <f t="shared" si="29"/>
        <v>41.3</v>
      </c>
      <c r="AI155" s="309">
        <v>1</v>
      </c>
      <c r="AJ155" s="314">
        <f t="shared" si="30"/>
        <v>5.9</v>
      </c>
    </row>
    <row r="156" spans="1:36">
      <c r="A156" s="20">
        <v>60</v>
      </c>
      <c r="B156" s="296">
        <f t="shared" si="21"/>
        <v>60</v>
      </c>
      <c r="C156" s="401">
        <f t="shared" si="31"/>
        <v>60</v>
      </c>
      <c r="D156" s="427">
        <v>1</v>
      </c>
      <c r="E156" s="427">
        <v>1</v>
      </c>
      <c r="F156" s="298">
        <f t="shared" si="45"/>
        <v>60</v>
      </c>
      <c r="G156" s="406">
        <v>7</v>
      </c>
      <c r="H156" s="406">
        <v>7</v>
      </c>
      <c r="I156" s="297">
        <v>60</v>
      </c>
      <c r="J156" s="297">
        <f t="shared" si="44"/>
        <v>60</v>
      </c>
      <c r="K156" s="297">
        <v>2</v>
      </c>
      <c r="L156" s="299">
        <v>8</v>
      </c>
      <c r="M156" s="297"/>
      <c r="N156" s="316">
        <f t="shared" si="32"/>
        <v>60</v>
      </c>
      <c r="O156" s="311">
        <f t="shared" si="33"/>
        <v>60</v>
      </c>
      <c r="P156" s="313">
        <f t="shared" si="34"/>
        <v>0.7</v>
      </c>
      <c r="Q156" s="313">
        <f t="shared" si="35"/>
        <v>0.5</v>
      </c>
      <c r="R156" s="417">
        <f t="shared" si="36"/>
        <v>0</v>
      </c>
      <c r="S156" s="408">
        <f t="shared" si="37"/>
        <v>3.5</v>
      </c>
      <c r="T156" s="408">
        <f t="shared" si="38"/>
        <v>3.5</v>
      </c>
      <c r="U156" s="317">
        <f t="shared" si="39"/>
        <v>60</v>
      </c>
      <c r="V156" s="317">
        <f t="shared" si="40"/>
        <v>42</v>
      </c>
      <c r="W156" s="317">
        <v>1</v>
      </c>
      <c r="X156" s="318">
        <f t="shared" si="22"/>
        <v>6</v>
      </c>
      <c r="Y156" s="232"/>
      <c r="Z156" s="425">
        <f t="shared" si="41"/>
        <v>60</v>
      </c>
      <c r="AA156" s="311">
        <f t="shared" si="42"/>
        <v>60</v>
      </c>
      <c r="AB156" s="313">
        <f t="shared" si="24"/>
        <v>0.7</v>
      </c>
      <c r="AC156" s="313">
        <f t="shared" si="25"/>
        <v>0.5</v>
      </c>
      <c r="AD156" s="313">
        <f t="shared" si="26"/>
        <v>0</v>
      </c>
      <c r="AE156" s="404">
        <f t="shared" si="27"/>
        <v>3</v>
      </c>
      <c r="AF156" s="404">
        <f t="shared" si="28"/>
        <v>3</v>
      </c>
      <c r="AG156" s="311">
        <f t="shared" si="43"/>
        <v>60</v>
      </c>
      <c r="AH156" s="311">
        <f t="shared" si="29"/>
        <v>42</v>
      </c>
      <c r="AI156" s="309">
        <v>1</v>
      </c>
      <c r="AJ156" s="314">
        <f t="shared" si="30"/>
        <v>6</v>
      </c>
    </row>
    <row r="157" spans="1:36">
      <c r="A157" s="20">
        <v>61</v>
      </c>
      <c r="B157" s="296">
        <f t="shared" si="21"/>
        <v>61</v>
      </c>
      <c r="C157" s="401">
        <f t="shared" si="31"/>
        <v>60</v>
      </c>
      <c r="D157" s="427">
        <v>1</v>
      </c>
      <c r="E157" s="427">
        <v>1</v>
      </c>
      <c r="F157" s="298">
        <f t="shared" si="45"/>
        <v>61</v>
      </c>
      <c r="G157" s="406">
        <v>7</v>
      </c>
      <c r="H157" s="406">
        <v>7</v>
      </c>
      <c r="I157" s="297">
        <v>61</v>
      </c>
      <c r="J157" s="297">
        <f t="shared" si="44"/>
        <v>61</v>
      </c>
      <c r="K157" s="297">
        <v>2</v>
      </c>
      <c r="L157" s="299">
        <v>8</v>
      </c>
      <c r="M157" s="297"/>
      <c r="N157" s="316">
        <f t="shared" si="32"/>
        <v>61</v>
      </c>
      <c r="O157" s="311">
        <f t="shared" si="33"/>
        <v>60</v>
      </c>
      <c r="P157" s="313">
        <f t="shared" si="34"/>
        <v>0.7</v>
      </c>
      <c r="Q157" s="313">
        <f t="shared" si="35"/>
        <v>0.5</v>
      </c>
      <c r="R157" s="417">
        <f t="shared" si="36"/>
        <v>0</v>
      </c>
      <c r="S157" s="408">
        <f t="shared" si="37"/>
        <v>3.5</v>
      </c>
      <c r="T157" s="408">
        <f t="shared" si="38"/>
        <v>3.5</v>
      </c>
      <c r="U157" s="317">
        <f t="shared" si="39"/>
        <v>61</v>
      </c>
      <c r="V157" s="317">
        <f t="shared" si="40"/>
        <v>42.699999999999996</v>
      </c>
      <c r="W157" s="317">
        <v>1</v>
      </c>
      <c r="X157" s="318">
        <f t="shared" si="22"/>
        <v>6</v>
      </c>
      <c r="Y157" s="232"/>
      <c r="Z157" s="425">
        <f t="shared" si="41"/>
        <v>61</v>
      </c>
      <c r="AA157" s="311">
        <f t="shared" si="42"/>
        <v>61</v>
      </c>
      <c r="AB157" s="313">
        <f t="shared" si="24"/>
        <v>0.7</v>
      </c>
      <c r="AC157" s="313">
        <f t="shared" si="25"/>
        <v>0.5</v>
      </c>
      <c r="AD157" s="313">
        <f t="shared" si="26"/>
        <v>0</v>
      </c>
      <c r="AE157" s="404">
        <f t="shared" si="27"/>
        <v>3.0500000000000003</v>
      </c>
      <c r="AF157" s="404">
        <f t="shared" si="28"/>
        <v>3.0500000000000003</v>
      </c>
      <c r="AG157" s="311">
        <f t="shared" si="43"/>
        <v>61</v>
      </c>
      <c r="AH157" s="311">
        <f t="shared" si="29"/>
        <v>42.699999999999996</v>
      </c>
      <c r="AI157" s="309">
        <v>1</v>
      </c>
      <c r="AJ157" s="314">
        <f t="shared" si="30"/>
        <v>6.1000000000000005</v>
      </c>
    </row>
    <row r="158" spans="1:36">
      <c r="A158" s="20">
        <v>62</v>
      </c>
      <c r="B158" s="296">
        <f t="shared" si="21"/>
        <v>62</v>
      </c>
      <c r="C158" s="401">
        <f t="shared" si="31"/>
        <v>60</v>
      </c>
      <c r="D158" s="427">
        <v>1</v>
      </c>
      <c r="E158" s="427">
        <v>1</v>
      </c>
      <c r="F158" s="298">
        <f t="shared" si="45"/>
        <v>62</v>
      </c>
      <c r="G158" s="406">
        <v>7</v>
      </c>
      <c r="H158" s="406">
        <v>7</v>
      </c>
      <c r="I158" s="297">
        <v>62</v>
      </c>
      <c r="J158" s="297">
        <f t="shared" si="44"/>
        <v>62</v>
      </c>
      <c r="K158" s="297">
        <v>2</v>
      </c>
      <c r="L158" s="299">
        <v>8</v>
      </c>
      <c r="M158" s="297"/>
      <c r="N158" s="316">
        <f t="shared" si="32"/>
        <v>62</v>
      </c>
      <c r="O158" s="311">
        <f t="shared" si="33"/>
        <v>60</v>
      </c>
      <c r="P158" s="313">
        <f t="shared" si="34"/>
        <v>0.7</v>
      </c>
      <c r="Q158" s="313">
        <f t="shared" si="35"/>
        <v>0.5</v>
      </c>
      <c r="R158" s="417">
        <f t="shared" si="36"/>
        <v>0</v>
      </c>
      <c r="S158" s="408">
        <f t="shared" si="37"/>
        <v>3.5</v>
      </c>
      <c r="T158" s="408">
        <f t="shared" si="38"/>
        <v>3.5</v>
      </c>
      <c r="U158" s="317">
        <f t="shared" si="39"/>
        <v>62</v>
      </c>
      <c r="V158" s="317">
        <f t="shared" si="40"/>
        <v>43.4</v>
      </c>
      <c r="W158" s="317">
        <v>1</v>
      </c>
      <c r="X158" s="318">
        <f t="shared" si="22"/>
        <v>6</v>
      </c>
      <c r="Y158" s="232"/>
      <c r="Z158" s="425">
        <f t="shared" si="41"/>
        <v>62</v>
      </c>
      <c r="AA158" s="311">
        <f t="shared" si="42"/>
        <v>62</v>
      </c>
      <c r="AB158" s="313">
        <f t="shared" si="24"/>
        <v>0.7</v>
      </c>
      <c r="AC158" s="313">
        <f t="shared" si="25"/>
        <v>0.5</v>
      </c>
      <c r="AD158" s="313">
        <f t="shared" si="26"/>
        <v>0</v>
      </c>
      <c r="AE158" s="404">
        <f t="shared" si="27"/>
        <v>3.1</v>
      </c>
      <c r="AF158" s="404">
        <f t="shared" si="28"/>
        <v>3.1</v>
      </c>
      <c r="AG158" s="311">
        <f t="shared" si="43"/>
        <v>62</v>
      </c>
      <c r="AH158" s="311">
        <f t="shared" si="29"/>
        <v>43.4</v>
      </c>
      <c r="AI158" s="309">
        <v>1</v>
      </c>
      <c r="AJ158" s="314">
        <f t="shared" si="30"/>
        <v>6.2</v>
      </c>
    </row>
    <row r="159" spans="1:36">
      <c r="A159" s="20">
        <v>63</v>
      </c>
      <c r="B159" s="296">
        <f t="shared" si="21"/>
        <v>63</v>
      </c>
      <c r="C159" s="401">
        <f t="shared" si="31"/>
        <v>60</v>
      </c>
      <c r="D159" s="427">
        <v>1</v>
      </c>
      <c r="E159" s="427">
        <v>1</v>
      </c>
      <c r="F159" s="298">
        <f t="shared" si="45"/>
        <v>63</v>
      </c>
      <c r="G159" s="406">
        <v>7</v>
      </c>
      <c r="H159" s="406">
        <v>7</v>
      </c>
      <c r="I159" s="297">
        <v>63</v>
      </c>
      <c r="J159" s="297">
        <f t="shared" si="44"/>
        <v>63</v>
      </c>
      <c r="K159" s="297">
        <v>2</v>
      </c>
      <c r="L159" s="299">
        <v>8</v>
      </c>
      <c r="M159" s="297"/>
      <c r="N159" s="316">
        <f t="shared" si="32"/>
        <v>63</v>
      </c>
      <c r="O159" s="311">
        <f t="shared" si="33"/>
        <v>60</v>
      </c>
      <c r="P159" s="313">
        <f t="shared" si="34"/>
        <v>0.7</v>
      </c>
      <c r="Q159" s="313">
        <f t="shared" si="35"/>
        <v>0.5</v>
      </c>
      <c r="R159" s="417">
        <f t="shared" si="36"/>
        <v>0</v>
      </c>
      <c r="S159" s="408">
        <f t="shared" si="37"/>
        <v>3.5</v>
      </c>
      <c r="T159" s="408">
        <f t="shared" si="38"/>
        <v>3.5</v>
      </c>
      <c r="U159" s="317">
        <f t="shared" si="39"/>
        <v>63</v>
      </c>
      <c r="V159" s="317">
        <f t="shared" si="40"/>
        <v>44.099999999999994</v>
      </c>
      <c r="W159" s="317">
        <v>1</v>
      </c>
      <c r="X159" s="318">
        <f t="shared" si="22"/>
        <v>6</v>
      </c>
      <c r="Y159" s="232"/>
      <c r="Z159" s="425">
        <f t="shared" si="41"/>
        <v>63</v>
      </c>
      <c r="AA159" s="311">
        <f t="shared" si="42"/>
        <v>63</v>
      </c>
      <c r="AB159" s="313">
        <f t="shared" si="24"/>
        <v>0.7</v>
      </c>
      <c r="AC159" s="313">
        <f t="shared" si="25"/>
        <v>0.5</v>
      </c>
      <c r="AD159" s="313">
        <f t="shared" si="26"/>
        <v>0</v>
      </c>
      <c r="AE159" s="404">
        <f t="shared" si="27"/>
        <v>3.1500000000000004</v>
      </c>
      <c r="AF159" s="404">
        <f t="shared" si="28"/>
        <v>3.1500000000000004</v>
      </c>
      <c r="AG159" s="311">
        <f t="shared" si="43"/>
        <v>63</v>
      </c>
      <c r="AH159" s="311">
        <f t="shared" si="29"/>
        <v>44.099999999999994</v>
      </c>
      <c r="AI159" s="309">
        <v>1</v>
      </c>
      <c r="AJ159" s="314">
        <f t="shared" si="30"/>
        <v>6.3000000000000007</v>
      </c>
    </row>
    <row r="160" spans="1:36">
      <c r="A160" s="20">
        <v>64</v>
      </c>
      <c r="B160" s="296">
        <f t="shared" si="21"/>
        <v>64</v>
      </c>
      <c r="C160" s="401">
        <f t="shared" si="31"/>
        <v>60</v>
      </c>
      <c r="D160" s="427">
        <v>1</v>
      </c>
      <c r="E160" s="427">
        <v>1</v>
      </c>
      <c r="F160" s="298">
        <f t="shared" si="45"/>
        <v>64</v>
      </c>
      <c r="G160" s="406">
        <v>7</v>
      </c>
      <c r="H160" s="406">
        <v>7</v>
      </c>
      <c r="I160" s="297">
        <v>64</v>
      </c>
      <c r="J160" s="297">
        <f t="shared" si="44"/>
        <v>64</v>
      </c>
      <c r="K160" s="297">
        <v>2</v>
      </c>
      <c r="L160" s="299">
        <v>8</v>
      </c>
      <c r="M160" s="297"/>
      <c r="N160" s="316">
        <f t="shared" si="32"/>
        <v>64</v>
      </c>
      <c r="O160" s="311">
        <f t="shared" si="33"/>
        <v>60</v>
      </c>
      <c r="P160" s="313">
        <f t="shared" si="34"/>
        <v>0.7</v>
      </c>
      <c r="Q160" s="313">
        <f t="shared" si="35"/>
        <v>0.5</v>
      </c>
      <c r="R160" s="417">
        <f t="shared" si="36"/>
        <v>0</v>
      </c>
      <c r="S160" s="408">
        <f t="shared" si="37"/>
        <v>3.5</v>
      </c>
      <c r="T160" s="408">
        <f t="shared" si="38"/>
        <v>3.5</v>
      </c>
      <c r="U160" s="317">
        <f t="shared" si="39"/>
        <v>64</v>
      </c>
      <c r="V160" s="317">
        <f t="shared" si="40"/>
        <v>44.8</v>
      </c>
      <c r="W160" s="317">
        <v>1</v>
      </c>
      <c r="X160" s="318">
        <f t="shared" si="22"/>
        <v>6</v>
      </c>
      <c r="Y160" s="232"/>
      <c r="Z160" s="425">
        <f t="shared" si="41"/>
        <v>64</v>
      </c>
      <c r="AA160" s="311">
        <f t="shared" si="42"/>
        <v>64</v>
      </c>
      <c r="AB160" s="313">
        <f t="shared" si="24"/>
        <v>0.7</v>
      </c>
      <c r="AC160" s="313">
        <f t="shared" si="25"/>
        <v>0.5</v>
      </c>
      <c r="AD160" s="313">
        <f t="shared" si="26"/>
        <v>0</v>
      </c>
      <c r="AE160" s="404">
        <f t="shared" si="27"/>
        <v>3.2</v>
      </c>
      <c r="AF160" s="404">
        <f t="shared" si="28"/>
        <v>3.2</v>
      </c>
      <c r="AG160" s="311">
        <f t="shared" si="43"/>
        <v>64</v>
      </c>
      <c r="AH160" s="311">
        <f t="shared" si="29"/>
        <v>44.8</v>
      </c>
      <c r="AI160" s="309">
        <v>1</v>
      </c>
      <c r="AJ160" s="314">
        <f t="shared" si="30"/>
        <v>6.4</v>
      </c>
    </row>
    <row r="161" spans="1:36">
      <c r="A161" s="20">
        <v>65</v>
      </c>
      <c r="B161" s="296">
        <f t="shared" si="21"/>
        <v>65</v>
      </c>
      <c r="C161" s="401">
        <f t="shared" ref="C161:C192" si="46">IF(A161&lt;10,1,ROUNDDOWN(A161,-1))</f>
        <v>60</v>
      </c>
      <c r="D161" s="427">
        <v>1</v>
      </c>
      <c r="E161" s="427">
        <v>1</v>
      </c>
      <c r="F161" s="298">
        <f t="shared" si="45"/>
        <v>65</v>
      </c>
      <c r="G161" s="406">
        <v>7</v>
      </c>
      <c r="H161" s="406">
        <v>7</v>
      </c>
      <c r="I161" s="297">
        <v>65</v>
      </c>
      <c r="J161" s="297">
        <f t="shared" si="44"/>
        <v>65</v>
      </c>
      <c r="K161" s="297">
        <v>3</v>
      </c>
      <c r="L161" s="299">
        <v>12</v>
      </c>
      <c r="M161" s="297"/>
      <c r="N161" s="316">
        <f t="shared" ref="N161:N192" si="47">B161</f>
        <v>65</v>
      </c>
      <c r="O161" s="311">
        <f t="shared" ref="O161:O192" si="48">C161</f>
        <v>60</v>
      </c>
      <c r="P161" s="313">
        <f t="shared" ref="P161:P192" si="49">D161*$D$25</f>
        <v>0.7</v>
      </c>
      <c r="Q161" s="313">
        <f t="shared" ref="Q161:Q192" si="50">E161*$D$36</f>
        <v>0.5</v>
      </c>
      <c r="R161" s="417">
        <f t="shared" ref="R161:R192" si="51">F161*$D$27</f>
        <v>0</v>
      </c>
      <c r="S161" s="408">
        <f t="shared" ref="S161:S192" si="52">G161*$D$39</f>
        <v>3.5</v>
      </c>
      <c r="T161" s="408">
        <f t="shared" ref="T161:T192" si="53">G161*$D$40</f>
        <v>3.5</v>
      </c>
      <c r="U161" s="317">
        <f t="shared" ref="U161:U192" si="54">I161</f>
        <v>65</v>
      </c>
      <c r="V161" s="317">
        <f t="shared" ref="V161:V192" si="55">J161*0.7</f>
        <v>45.5</v>
      </c>
      <c r="W161" s="317">
        <v>1</v>
      </c>
      <c r="X161" s="318">
        <f t="shared" si="22"/>
        <v>8</v>
      </c>
      <c r="Y161" s="232"/>
      <c r="Z161" s="425">
        <f t="shared" ref="Z161:Z192" si="56">B161</f>
        <v>65</v>
      </c>
      <c r="AA161" s="311">
        <f t="shared" ref="AA161:AA192" si="57">A161</f>
        <v>65</v>
      </c>
      <c r="AB161" s="313">
        <f t="shared" si="24"/>
        <v>0.7</v>
      </c>
      <c r="AC161" s="313">
        <f t="shared" si="25"/>
        <v>0.5</v>
      </c>
      <c r="AD161" s="313">
        <f t="shared" si="26"/>
        <v>0</v>
      </c>
      <c r="AE161" s="404">
        <f t="shared" si="27"/>
        <v>3.25</v>
      </c>
      <c r="AF161" s="404">
        <f t="shared" si="28"/>
        <v>3.25</v>
      </c>
      <c r="AG161" s="311">
        <f t="shared" ref="AG161:AG192" si="58">A161</f>
        <v>65</v>
      </c>
      <c r="AH161" s="311">
        <f t="shared" si="29"/>
        <v>45.5</v>
      </c>
      <c r="AI161" s="309">
        <v>1</v>
      </c>
      <c r="AJ161" s="314">
        <f t="shared" si="30"/>
        <v>6.5</v>
      </c>
    </row>
    <row r="162" spans="1:36">
      <c r="A162" s="20">
        <v>66</v>
      </c>
      <c r="B162" s="296">
        <f t="shared" ref="B162:B225" si="59">A162</f>
        <v>66</v>
      </c>
      <c r="C162" s="401">
        <f t="shared" si="46"/>
        <v>60</v>
      </c>
      <c r="D162" s="427">
        <v>1</v>
      </c>
      <c r="E162" s="427">
        <v>1</v>
      </c>
      <c r="F162" s="298">
        <f t="shared" si="45"/>
        <v>66</v>
      </c>
      <c r="G162" s="406">
        <v>7</v>
      </c>
      <c r="H162" s="406">
        <v>7</v>
      </c>
      <c r="I162" s="297">
        <v>66</v>
      </c>
      <c r="J162" s="297">
        <f t="shared" si="44"/>
        <v>66</v>
      </c>
      <c r="K162" s="297">
        <v>3</v>
      </c>
      <c r="L162" s="299">
        <v>12</v>
      </c>
      <c r="M162" s="297"/>
      <c r="N162" s="316">
        <f t="shared" si="47"/>
        <v>66</v>
      </c>
      <c r="O162" s="311">
        <f t="shared" si="48"/>
        <v>60</v>
      </c>
      <c r="P162" s="313">
        <f t="shared" si="49"/>
        <v>0.7</v>
      </c>
      <c r="Q162" s="313">
        <f t="shared" si="50"/>
        <v>0.5</v>
      </c>
      <c r="R162" s="417">
        <f t="shared" si="51"/>
        <v>0</v>
      </c>
      <c r="S162" s="408">
        <f t="shared" si="52"/>
        <v>3.5</v>
      </c>
      <c r="T162" s="408">
        <f t="shared" si="53"/>
        <v>3.5</v>
      </c>
      <c r="U162" s="317">
        <f t="shared" si="54"/>
        <v>66</v>
      </c>
      <c r="V162" s="317">
        <f t="shared" si="55"/>
        <v>46.199999999999996</v>
      </c>
      <c r="W162" s="317">
        <v>1</v>
      </c>
      <c r="X162" s="318">
        <f t="shared" ref="X162:X225" si="60">ROUND(MAX(L162*0.7,),0)</f>
        <v>8</v>
      </c>
      <c r="Y162" s="232"/>
      <c r="Z162" s="425">
        <f t="shared" si="56"/>
        <v>66</v>
      </c>
      <c r="AA162" s="311">
        <f t="shared" si="57"/>
        <v>66</v>
      </c>
      <c r="AB162" s="313">
        <f t="shared" ref="AB162:AB225" si="61">$D$25</f>
        <v>0.7</v>
      </c>
      <c r="AC162" s="313">
        <f t="shared" ref="AC162:AC225" si="62">$D$36</f>
        <v>0.5</v>
      </c>
      <c r="AD162" s="313">
        <f t="shared" ref="AD162:AD225" si="63">$D$27</f>
        <v>0</v>
      </c>
      <c r="AE162" s="404">
        <f t="shared" ref="AE162:AE225" si="64">A162*0.1*$D$39</f>
        <v>3.3000000000000003</v>
      </c>
      <c r="AF162" s="404">
        <f t="shared" ref="AF162:AF225" si="65">A162*0.1*$D$40</f>
        <v>3.3000000000000003</v>
      </c>
      <c r="AG162" s="311">
        <f t="shared" si="58"/>
        <v>66</v>
      </c>
      <c r="AH162" s="311">
        <f t="shared" ref="AH162:AH225" si="66">A162*$D$26</f>
        <v>46.199999999999996</v>
      </c>
      <c r="AI162" s="309">
        <v>1</v>
      </c>
      <c r="AJ162" s="314">
        <f t="shared" ref="AJ162:AJ225" si="67">MIN(Z162*0.1,20)</f>
        <v>6.6000000000000005</v>
      </c>
    </row>
    <row r="163" spans="1:36">
      <c r="A163" s="20">
        <v>67</v>
      </c>
      <c r="B163" s="296">
        <f t="shared" si="59"/>
        <v>67</v>
      </c>
      <c r="C163" s="401">
        <f t="shared" si="46"/>
        <v>60</v>
      </c>
      <c r="D163" s="427">
        <v>1</v>
      </c>
      <c r="E163" s="427">
        <v>1</v>
      </c>
      <c r="F163" s="298">
        <f t="shared" si="45"/>
        <v>67</v>
      </c>
      <c r="G163" s="406">
        <v>7</v>
      </c>
      <c r="H163" s="406">
        <v>7</v>
      </c>
      <c r="I163" s="297">
        <v>67</v>
      </c>
      <c r="J163" s="297">
        <f t="shared" ref="J163:J194" si="68">A163</f>
        <v>67</v>
      </c>
      <c r="K163" s="297">
        <v>3</v>
      </c>
      <c r="L163" s="299">
        <v>12</v>
      </c>
      <c r="M163" s="297"/>
      <c r="N163" s="316">
        <f t="shared" si="47"/>
        <v>67</v>
      </c>
      <c r="O163" s="311">
        <f t="shared" si="48"/>
        <v>60</v>
      </c>
      <c r="P163" s="313">
        <f t="shared" si="49"/>
        <v>0.7</v>
      </c>
      <c r="Q163" s="313">
        <f t="shared" si="50"/>
        <v>0.5</v>
      </c>
      <c r="R163" s="417">
        <f t="shared" si="51"/>
        <v>0</v>
      </c>
      <c r="S163" s="408">
        <f t="shared" si="52"/>
        <v>3.5</v>
      </c>
      <c r="T163" s="408">
        <f t="shared" si="53"/>
        <v>3.5</v>
      </c>
      <c r="U163" s="317">
        <f t="shared" si="54"/>
        <v>67</v>
      </c>
      <c r="V163" s="317">
        <f t="shared" si="55"/>
        <v>46.9</v>
      </c>
      <c r="W163" s="317">
        <v>1</v>
      </c>
      <c r="X163" s="318">
        <f t="shared" si="60"/>
        <v>8</v>
      </c>
      <c r="Y163" s="232"/>
      <c r="Z163" s="425">
        <f t="shared" si="56"/>
        <v>67</v>
      </c>
      <c r="AA163" s="311">
        <f t="shared" si="57"/>
        <v>67</v>
      </c>
      <c r="AB163" s="313">
        <f t="shared" si="61"/>
        <v>0.7</v>
      </c>
      <c r="AC163" s="313">
        <f t="shared" si="62"/>
        <v>0.5</v>
      </c>
      <c r="AD163" s="313">
        <f t="shared" si="63"/>
        <v>0</v>
      </c>
      <c r="AE163" s="404">
        <f t="shared" si="64"/>
        <v>3.35</v>
      </c>
      <c r="AF163" s="404">
        <f t="shared" si="65"/>
        <v>3.35</v>
      </c>
      <c r="AG163" s="311">
        <f t="shared" si="58"/>
        <v>67</v>
      </c>
      <c r="AH163" s="311">
        <f t="shared" si="66"/>
        <v>46.9</v>
      </c>
      <c r="AI163" s="309">
        <v>1</v>
      </c>
      <c r="AJ163" s="314">
        <f t="shared" si="67"/>
        <v>6.7</v>
      </c>
    </row>
    <row r="164" spans="1:36">
      <c r="A164" s="20">
        <v>68</v>
      </c>
      <c r="B164" s="296">
        <f t="shared" si="59"/>
        <v>68</v>
      </c>
      <c r="C164" s="401">
        <f t="shared" si="46"/>
        <v>60</v>
      </c>
      <c r="D164" s="427">
        <v>1</v>
      </c>
      <c r="E164" s="427">
        <v>1</v>
      </c>
      <c r="F164" s="298">
        <f t="shared" si="45"/>
        <v>68</v>
      </c>
      <c r="G164" s="406">
        <v>7</v>
      </c>
      <c r="H164" s="406">
        <v>7</v>
      </c>
      <c r="I164" s="297">
        <v>68</v>
      </c>
      <c r="J164" s="297">
        <f t="shared" si="68"/>
        <v>68</v>
      </c>
      <c r="K164" s="297">
        <v>3</v>
      </c>
      <c r="L164" s="299">
        <v>12</v>
      </c>
      <c r="M164" s="297"/>
      <c r="N164" s="316">
        <f t="shared" si="47"/>
        <v>68</v>
      </c>
      <c r="O164" s="311">
        <f t="shared" si="48"/>
        <v>60</v>
      </c>
      <c r="P164" s="313">
        <f t="shared" si="49"/>
        <v>0.7</v>
      </c>
      <c r="Q164" s="313">
        <f t="shared" si="50"/>
        <v>0.5</v>
      </c>
      <c r="R164" s="417">
        <f t="shared" si="51"/>
        <v>0</v>
      </c>
      <c r="S164" s="408">
        <f t="shared" si="52"/>
        <v>3.5</v>
      </c>
      <c r="T164" s="408">
        <f t="shared" si="53"/>
        <v>3.5</v>
      </c>
      <c r="U164" s="317">
        <f t="shared" si="54"/>
        <v>68</v>
      </c>
      <c r="V164" s="317">
        <f t="shared" si="55"/>
        <v>47.599999999999994</v>
      </c>
      <c r="W164" s="317">
        <v>1</v>
      </c>
      <c r="X164" s="318">
        <f t="shared" si="60"/>
        <v>8</v>
      </c>
      <c r="Y164" s="232"/>
      <c r="Z164" s="425">
        <f t="shared" si="56"/>
        <v>68</v>
      </c>
      <c r="AA164" s="311">
        <f t="shared" si="57"/>
        <v>68</v>
      </c>
      <c r="AB164" s="313">
        <f t="shared" si="61"/>
        <v>0.7</v>
      </c>
      <c r="AC164" s="313">
        <f t="shared" si="62"/>
        <v>0.5</v>
      </c>
      <c r="AD164" s="313">
        <f t="shared" si="63"/>
        <v>0</v>
      </c>
      <c r="AE164" s="404">
        <f t="shared" si="64"/>
        <v>3.4000000000000004</v>
      </c>
      <c r="AF164" s="404">
        <f t="shared" si="65"/>
        <v>3.4000000000000004</v>
      </c>
      <c r="AG164" s="311">
        <f t="shared" si="58"/>
        <v>68</v>
      </c>
      <c r="AH164" s="311">
        <f t="shared" si="66"/>
        <v>47.599999999999994</v>
      </c>
      <c r="AI164" s="309">
        <v>1</v>
      </c>
      <c r="AJ164" s="314">
        <f t="shared" si="67"/>
        <v>6.8000000000000007</v>
      </c>
    </row>
    <row r="165" spans="1:36">
      <c r="A165" s="20">
        <v>69</v>
      </c>
      <c r="B165" s="296">
        <f t="shared" si="59"/>
        <v>69</v>
      </c>
      <c r="C165" s="401">
        <f t="shared" si="46"/>
        <v>60</v>
      </c>
      <c r="D165" s="427">
        <v>1</v>
      </c>
      <c r="E165" s="427">
        <v>1</v>
      </c>
      <c r="F165" s="298">
        <f t="shared" si="45"/>
        <v>69</v>
      </c>
      <c r="G165" s="406">
        <v>7</v>
      </c>
      <c r="H165" s="406">
        <v>7</v>
      </c>
      <c r="I165" s="297">
        <v>69</v>
      </c>
      <c r="J165" s="297">
        <f t="shared" si="68"/>
        <v>69</v>
      </c>
      <c r="K165" s="297">
        <v>3</v>
      </c>
      <c r="L165" s="299">
        <v>12</v>
      </c>
      <c r="M165" s="297"/>
      <c r="N165" s="316">
        <f t="shared" si="47"/>
        <v>69</v>
      </c>
      <c r="O165" s="311">
        <f t="shared" si="48"/>
        <v>60</v>
      </c>
      <c r="P165" s="313">
        <f t="shared" si="49"/>
        <v>0.7</v>
      </c>
      <c r="Q165" s="313">
        <f t="shared" si="50"/>
        <v>0.5</v>
      </c>
      <c r="R165" s="417">
        <f t="shared" si="51"/>
        <v>0</v>
      </c>
      <c r="S165" s="408">
        <f t="shared" si="52"/>
        <v>3.5</v>
      </c>
      <c r="T165" s="408">
        <f t="shared" si="53"/>
        <v>3.5</v>
      </c>
      <c r="U165" s="317">
        <f t="shared" si="54"/>
        <v>69</v>
      </c>
      <c r="V165" s="317">
        <f t="shared" si="55"/>
        <v>48.3</v>
      </c>
      <c r="W165" s="317">
        <v>1</v>
      </c>
      <c r="X165" s="318">
        <f t="shared" si="60"/>
        <v>8</v>
      </c>
      <c r="Y165" s="232"/>
      <c r="Z165" s="425">
        <f t="shared" si="56"/>
        <v>69</v>
      </c>
      <c r="AA165" s="311">
        <f t="shared" si="57"/>
        <v>69</v>
      </c>
      <c r="AB165" s="313">
        <f t="shared" si="61"/>
        <v>0.7</v>
      </c>
      <c r="AC165" s="313">
        <f t="shared" si="62"/>
        <v>0.5</v>
      </c>
      <c r="AD165" s="313">
        <f t="shared" si="63"/>
        <v>0</v>
      </c>
      <c r="AE165" s="404">
        <f t="shared" si="64"/>
        <v>3.45</v>
      </c>
      <c r="AF165" s="404">
        <f t="shared" si="65"/>
        <v>3.45</v>
      </c>
      <c r="AG165" s="311">
        <f t="shared" si="58"/>
        <v>69</v>
      </c>
      <c r="AH165" s="311">
        <f t="shared" si="66"/>
        <v>48.3</v>
      </c>
      <c r="AI165" s="309">
        <v>1</v>
      </c>
      <c r="AJ165" s="314">
        <f t="shared" si="67"/>
        <v>6.9</v>
      </c>
    </row>
    <row r="166" spans="1:36">
      <c r="A166" s="20">
        <v>70</v>
      </c>
      <c r="B166" s="296">
        <f t="shared" si="59"/>
        <v>70</v>
      </c>
      <c r="C166" s="401">
        <f t="shared" si="46"/>
        <v>70</v>
      </c>
      <c r="D166" s="427">
        <v>1</v>
      </c>
      <c r="E166" s="427">
        <v>1</v>
      </c>
      <c r="F166" s="298">
        <f t="shared" si="45"/>
        <v>70</v>
      </c>
      <c r="G166" s="406">
        <v>9</v>
      </c>
      <c r="H166" s="406">
        <v>7</v>
      </c>
      <c r="I166" s="297">
        <v>70</v>
      </c>
      <c r="J166" s="297">
        <f t="shared" si="68"/>
        <v>70</v>
      </c>
      <c r="K166" s="297">
        <v>4</v>
      </c>
      <c r="L166" s="299">
        <v>14</v>
      </c>
      <c r="M166" s="297"/>
      <c r="N166" s="316">
        <f t="shared" si="47"/>
        <v>70</v>
      </c>
      <c r="O166" s="311">
        <f t="shared" si="48"/>
        <v>70</v>
      </c>
      <c r="P166" s="313">
        <f t="shared" si="49"/>
        <v>0.7</v>
      </c>
      <c r="Q166" s="313">
        <f t="shared" si="50"/>
        <v>0.5</v>
      </c>
      <c r="R166" s="417">
        <f t="shared" si="51"/>
        <v>0</v>
      </c>
      <c r="S166" s="408">
        <f t="shared" si="52"/>
        <v>4.5</v>
      </c>
      <c r="T166" s="408">
        <f t="shared" si="53"/>
        <v>4.5</v>
      </c>
      <c r="U166" s="317">
        <f t="shared" si="54"/>
        <v>70</v>
      </c>
      <c r="V166" s="317">
        <f t="shared" si="55"/>
        <v>49</v>
      </c>
      <c r="W166" s="317">
        <v>2</v>
      </c>
      <c r="X166" s="318">
        <f t="shared" si="60"/>
        <v>10</v>
      </c>
      <c r="Y166" s="232"/>
      <c r="Z166" s="425">
        <f t="shared" si="56"/>
        <v>70</v>
      </c>
      <c r="AA166" s="311">
        <f t="shared" si="57"/>
        <v>70</v>
      </c>
      <c r="AB166" s="313">
        <f t="shared" si="61"/>
        <v>0.7</v>
      </c>
      <c r="AC166" s="313">
        <f t="shared" si="62"/>
        <v>0.5</v>
      </c>
      <c r="AD166" s="313">
        <f t="shared" si="63"/>
        <v>0</v>
      </c>
      <c r="AE166" s="404">
        <f t="shared" si="64"/>
        <v>3.5</v>
      </c>
      <c r="AF166" s="404">
        <f t="shared" si="65"/>
        <v>3.5</v>
      </c>
      <c r="AG166" s="311">
        <f t="shared" si="58"/>
        <v>70</v>
      </c>
      <c r="AH166" s="311">
        <f t="shared" si="66"/>
        <v>49</v>
      </c>
      <c r="AI166" s="309">
        <v>1</v>
      </c>
      <c r="AJ166" s="314">
        <f t="shared" si="67"/>
        <v>7</v>
      </c>
    </row>
    <row r="167" spans="1:36">
      <c r="A167" s="20">
        <v>71</v>
      </c>
      <c r="B167" s="296">
        <f t="shared" si="59"/>
        <v>71</v>
      </c>
      <c r="C167" s="401">
        <f t="shared" si="46"/>
        <v>70</v>
      </c>
      <c r="D167" s="427">
        <v>1</v>
      </c>
      <c r="E167" s="427">
        <v>1</v>
      </c>
      <c r="F167" s="298">
        <f t="shared" si="45"/>
        <v>71</v>
      </c>
      <c r="G167" s="406">
        <v>9</v>
      </c>
      <c r="H167" s="406">
        <v>7</v>
      </c>
      <c r="I167" s="297">
        <v>71</v>
      </c>
      <c r="J167" s="297">
        <f t="shared" si="68"/>
        <v>71</v>
      </c>
      <c r="K167" s="297">
        <v>4</v>
      </c>
      <c r="L167" s="299">
        <v>14</v>
      </c>
      <c r="M167" s="297"/>
      <c r="N167" s="316">
        <f t="shared" si="47"/>
        <v>71</v>
      </c>
      <c r="O167" s="311">
        <f t="shared" si="48"/>
        <v>70</v>
      </c>
      <c r="P167" s="313">
        <f t="shared" si="49"/>
        <v>0.7</v>
      </c>
      <c r="Q167" s="313">
        <f t="shared" si="50"/>
        <v>0.5</v>
      </c>
      <c r="R167" s="417">
        <f t="shared" si="51"/>
        <v>0</v>
      </c>
      <c r="S167" s="408">
        <f t="shared" si="52"/>
        <v>4.5</v>
      </c>
      <c r="T167" s="408">
        <f t="shared" si="53"/>
        <v>4.5</v>
      </c>
      <c r="U167" s="317">
        <f t="shared" si="54"/>
        <v>71</v>
      </c>
      <c r="V167" s="317">
        <f t="shared" si="55"/>
        <v>49.699999999999996</v>
      </c>
      <c r="W167" s="317">
        <v>2</v>
      </c>
      <c r="X167" s="318">
        <f t="shared" si="60"/>
        <v>10</v>
      </c>
      <c r="Y167" s="232"/>
      <c r="Z167" s="425">
        <f t="shared" si="56"/>
        <v>71</v>
      </c>
      <c r="AA167" s="311">
        <f t="shared" si="57"/>
        <v>71</v>
      </c>
      <c r="AB167" s="313">
        <f t="shared" si="61"/>
        <v>0.7</v>
      </c>
      <c r="AC167" s="313">
        <f t="shared" si="62"/>
        <v>0.5</v>
      </c>
      <c r="AD167" s="313">
        <f t="shared" si="63"/>
        <v>0</v>
      </c>
      <c r="AE167" s="404">
        <f t="shared" si="64"/>
        <v>3.5500000000000003</v>
      </c>
      <c r="AF167" s="404">
        <f t="shared" si="65"/>
        <v>3.5500000000000003</v>
      </c>
      <c r="AG167" s="311">
        <f t="shared" si="58"/>
        <v>71</v>
      </c>
      <c r="AH167" s="311">
        <f t="shared" si="66"/>
        <v>49.699999999999996</v>
      </c>
      <c r="AI167" s="309">
        <v>1</v>
      </c>
      <c r="AJ167" s="314">
        <f t="shared" si="67"/>
        <v>7.1000000000000005</v>
      </c>
    </row>
    <row r="168" spans="1:36">
      <c r="A168" s="20">
        <v>72</v>
      </c>
      <c r="B168" s="296">
        <f t="shared" si="59"/>
        <v>72</v>
      </c>
      <c r="C168" s="401">
        <f t="shared" si="46"/>
        <v>70</v>
      </c>
      <c r="D168" s="427">
        <v>1</v>
      </c>
      <c r="E168" s="427">
        <v>1</v>
      </c>
      <c r="F168" s="298">
        <f t="shared" si="45"/>
        <v>72</v>
      </c>
      <c r="G168" s="406">
        <v>9</v>
      </c>
      <c r="H168" s="406">
        <v>7</v>
      </c>
      <c r="I168" s="297">
        <v>72</v>
      </c>
      <c r="J168" s="297">
        <f t="shared" si="68"/>
        <v>72</v>
      </c>
      <c r="K168" s="297">
        <v>4</v>
      </c>
      <c r="L168" s="299">
        <v>14</v>
      </c>
      <c r="M168" s="297"/>
      <c r="N168" s="316">
        <f t="shared" si="47"/>
        <v>72</v>
      </c>
      <c r="O168" s="311">
        <f t="shared" si="48"/>
        <v>70</v>
      </c>
      <c r="P168" s="313">
        <f t="shared" si="49"/>
        <v>0.7</v>
      </c>
      <c r="Q168" s="313">
        <f t="shared" si="50"/>
        <v>0.5</v>
      </c>
      <c r="R168" s="417">
        <f t="shared" si="51"/>
        <v>0</v>
      </c>
      <c r="S168" s="408">
        <f t="shared" si="52"/>
        <v>4.5</v>
      </c>
      <c r="T168" s="408">
        <f t="shared" si="53"/>
        <v>4.5</v>
      </c>
      <c r="U168" s="317">
        <f t="shared" si="54"/>
        <v>72</v>
      </c>
      <c r="V168" s="317">
        <f t="shared" si="55"/>
        <v>50.4</v>
      </c>
      <c r="W168" s="317">
        <v>2</v>
      </c>
      <c r="X168" s="318">
        <f t="shared" si="60"/>
        <v>10</v>
      </c>
      <c r="Y168" s="232"/>
      <c r="Z168" s="425">
        <f t="shared" si="56"/>
        <v>72</v>
      </c>
      <c r="AA168" s="311">
        <f t="shared" si="57"/>
        <v>72</v>
      </c>
      <c r="AB168" s="313">
        <f t="shared" si="61"/>
        <v>0.7</v>
      </c>
      <c r="AC168" s="313">
        <f t="shared" si="62"/>
        <v>0.5</v>
      </c>
      <c r="AD168" s="313">
        <f t="shared" si="63"/>
        <v>0</v>
      </c>
      <c r="AE168" s="404">
        <f t="shared" si="64"/>
        <v>3.6</v>
      </c>
      <c r="AF168" s="404">
        <f t="shared" si="65"/>
        <v>3.6</v>
      </c>
      <c r="AG168" s="311">
        <f t="shared" si="58"/>
        <v>72</v>
      </c>
      <c r="AH168" s="311">
        <f t="shared" si="66"/>
        <v>50.4</v>
      </c>
      <c r="AI168" s="309">
        <v>1</v>
      </c>
      <c r="AJ168" s="314">
        <f t="shared" si="67"/>
        <v>7.2</v>
      </c>
    </row>
    <row r="169" spans="1:36">
      <c r="A169" s="20">
        <v>73</v>
      </c>
      <c r="B169" s="296">
        <f t="shared" si="59"/>
        <v>73</v>
      </c>
      <c r="C169" s="401">
        <f t="shared" si="46"/>
        <v>70</v>
      </c>
      <c r="D169" s="427">
        <v>1</v>
      </c>
      <c r="E169" s="427">
        <v>1</v>
      </c>
      <c r="F169" s="298">
        <f t="shared" si="45"/>
        <v>73</v>
      </c>
      <c r="G169" s="406">
        <v>9</v>
      </c>
      <c r="H169" s="406">
        <v>7</v>
      </c>
      <c r="I169" s="297">
        <v>73</v>
      </c>
      <c r="J169" s="297">
        <f t="shared" si="68"/>
        <v>73</v>
      </c>
      <c r="K169" s="297">
        <v>4</v>
      </c>
      <c r="L169" s="299">
        <v>14</v>
      </c>
      <c r="M169" s="297"/>
      <c r="N169" s="316">
        <f t="shared" si="47"/>
        <v>73</v>
      </c>
      <c r="O169" s="311">
        <f t="shared" si="48"/>
        <v>70</v>
      </c>
      <c r="P169" s="313">
        <f t="shared" si="49"/>
        <v>0.7</v>
      </c>
      <c r="Q169" s="313">
        <f t="shared" si="50"/>
        <v>0.5</v>
      </c>
      <c r="R169" s="417">
        <f t="shared" si="51"/>
        <v>0</v>
      </c>
      <c r="S169" s="408">
        <f t="shared" si="52"/>
        <v>4.5</v>
      </c>
      <c r="T169" s="408">
        <f t="shared" si="53"/>
        <v>4.5</v>
      </c>
      <c r="U169" s="317">
        <f t="shared" si="54"/>
        <v>73</v>
      </c>
      <c r="V169" s="317">
        <f t="shared" si="55"/>
        <v>51.099999999999994</v>
      </c>
      <c r="W169" s="317">
        <v>2</v>
      </c>
      <c r="X169" s="318">
        <f t="shared" si="60"/>
        <v>10</v>
      </c>
      <c r="Y169" s="232"/>
      <c r="Z169" s="425">
        <f t="shared" si="56"/>
        <v>73</v>
      </c>
      <c r="AA169" s="311">
        <f t="shared" si="57"/>
        <v>73</v>
      </c>
      <c r="AB169" s="313">
        <f t="shared" si="61"/>
        <v>0.7</v>
      </c>
      <c r="AC169" s="313">
        <f t="shared" si="62"/>
        <v>0.5</v>
      </c>
      <c r="AD169" s="313">
        <f t="shared" si="63"/>
        <v>0</v>
      </c>
      <c r="AE169" s="404">
        <f t="shared" si="64"/>
        <v>3.6500000000000004</v>
      </c>
      <c r="AF169" s="404">
        <f t="shared" si="65"/>
        <v>3.6500000000000004</v>
      </c>
      <c r="AG169" s="311">
        <f t="shared" si="58"/>
        <v>73</v>
      </c>
      <c r="AH169" s="311">
        <f t="shared" si="66"/>
        <v>51.099999999999994</v>
      </c>
      <c r="AI169" s="309">
        <v>1</v>
      </c>
      <c r="AJ169" s="314">
        <f t="shared" si="67"/>
        <v>7.3000000000000007</v>
      </c>
    </row>
    <row r="170" spans="1:36">
      <c r="A170" s="20">
        <v>74</v>
      </c>
      <c r="B170" s="296">
        <f t="shared" si="59"/>
        <v>74</v>
      </c>
      <c r="C170" s="401">
        <f t="shared" si="46"/>
        <v>70</v>
      </c>
      <c r="D170" s="427">
        <v>1</v>
      </c>
      <c r="E170" s="427">
        <v>1</v>
      </c>
      <c r="F170" s="298">
        <f t="shared" si="45"/>
        <v>74</v>
      </c>
      <c r="G170" s="406">
        <v>9</v>
      </c>
      <c r="H170" s="406">
        <v>7</v>
      </c>
      <c r="I170" s="297">
        <v>74</v>
      </c>
      <c r="J170" s="297">
        <f t="shared" si="68"/>
        <v>74</v>
      </c>
      <c r="K170" s="297">
        <v>4</v>
      </c>
      <c r="L170" s="299">
        <v>14</v>
      </c>
      <c r="M170" s="297"/>
      <c r="N170" s="316">
        <f t="shared" si="47"/>
        <v>74</v>
      </c>
      <c r="O170" s="311">
        <f t="shared" si="48"/>
        <v>70</v>
      </c>
      <c r="P170" s="313">
        <f t="shared" si="49"/>
        <v>0.7</v>
      </c>
      <c r="Q170" s="313">
        <f t="shared" si="50"/>
        <v>0.5</v>
      </c>
      <c r="R170" s="417">
        <f t="shared" si="51"/>
        <v>0</v>
      </c>
      <c r="S170" s="408">
        <f t="shared" si="52"/>
        <v>4.5</v>
      </c>
      <c r="T170" s="408">
        <f t="shared" si="53"/>
        <v>4.5</v>
      </c>
      <c r="U170" s="317">
        <f t="shared" si="54"/>
        <v>74</v>
      </c>
      <c r="V170" s="317">
        <f t="shared" si="55"/>
        <v>51.8</v>
      </c>
      <c r="W170" s="317">
        <v>2</v>
      </c>
      <c r="X170" s="318">
        <f t="shared" si="60"/>
        <v>10</v>
      </c>
      <c r="Y170" s="232"/>
      <c r="Z170" s="425">
        <f t="shared" si="56"/>
        <v>74</v>
      </c>
      <c r="AA170" s="311">
        <f t="shared" si="57"/>
        <v>74</v>
      </c>
      <c r="AB170" s="313">
        <f t="shared" si="61"/>
        <v>0.7</v>
      </c>
      <c r="AC170" s="313">
        <f t="shared" si="62"/>
        <v>0.5</v>
      </c>
      <c r="AD170" s="313">
        <f t="shared" si="63"/>
        <v>0</v>
      </c>
      <c r="AE170" s="404">
        <f t="shared" si="64"/>
        <v>3.7</v>
      </c>
      <c r="AF170" s="404">
        <f t="shared" si="65"/>
        <v>3.7</v>
      </c>
      <c r="AG170" s="311">
        <f t="shared" si="58"/>
        <v>74</v>
      </c>
      <c r="AH170" s="311">
        <f t="shared" si="66"/>
        <v>51.8</v>
      </c>
      <c r="AI170" s="309">
        <v>1</v>
      </c>
      <c r="AJ170" s="314">
        <f t="shared" si="67"/>
        <v>7.4</v>
      </c>
    </row>
    <row r="171" spans="1:36">
      <c r="A171" s="20">
        <v>75</v>
      </c>
      <c r="B171" s="296">
        <f t="shared" si="59"/>
        <v>75</v>
      </c>
      <c r="C171" s="401">
        <f t="shared" si="46"/>
        <v>70</v>
      </c>
      <c r="D171" s="427">
        <v>1</v>
      </c>
      <c r="E171" s="427">
        <v>1</v>
      </c>
      <c r="F171" s="298">
        <f t="shared" si="45"/>
        <v>75</v>
      </c>
      <c r="G171" s="406">
        <v>9</v>
      </c>
      <c r="H171" s="406">
        <v>7</v>
      </c>
      <c r="I171" s="297">
        <v>75</v>
      </c>
      <c r="J171" s="297">
        <f t="shared" si="68"/>
        <v>75</v>
      </c>
      <c r="K171" s="297">
        <v>5</v>
      </c>
      <c r="L171" s="299">
        <v>16</v>
      </c>
      <c r="M171" s="297"/>
      <c r="N171" s="316">
        <f t="shared" si="47"/>
        <v>75</v>
      </c>
      <c r="O171" s="311">
        <f t="shared" si="48"/>
        <v>70</v>
      </c>
      <c r="P171" s="313">
        <f t="shared" si="49"/>
        <v>0.7</v>
      </c>
      <c r="Q171" s="313">
        <f t="shared" si="50"/>
        <v>0.5</v>
      </c>
      <c r="R171" s="417">
        <f t="shared" si="51"/>
        <v>0</v>
      </c>
      <c r="S171" s="408">
        <f t="shared" si="52"/>
        <v>4.5</v>
      </c>
      <c r="T171" s="408">
        <f t="shared" si="53"/>
        <v>4.5</v>
      </c>
      <c r="U171" s="317">
        <f t="shared" si="54"/>
        <v>75</v>
      </c>
      <c r="V171" s="317">
        <f t="shared" si="55"/>
        <v>52.5</v>
      </c>
      <c r="W171" s="317">
        <v>2</v>
      </c>
      <c r="X171" s="318">
        <f t="shared" si="60"/>
        <v>11</v>
      </c>
      <c r="Y171" s="232"/>
      <c r="Z171" s="425">
        <f t="shared" si="56"/>
        <v>75</v>
      </c>
      <c r="AA171" s="311">
        <f t="shared" si="57"/>
        <v>75</v>
      </c>
      <c r="AB171" s="313">
        <f t="shared" si="61"/>
        <v>0.7</v>
      </c>
      <c r="AC171" s="313">
        <f t="shared" si="62"/>
        <v>0.5</v>
      </c>
      <c r="AD171" s="313">
        <f t="shared" si="63"/>
        <v>0</v>
      </c>
      <c r="AE171" s="404">
        <f t="shared" si="64"/>
        <v>3.75</v>
      </c>
      <c r="AF171" s="404">
        <f t="shared" si="65"/>
        <v>3.75</v>
      </c>
      <c r="AG171" s="311">
        <f t="shared" si="58"/>
        <v>75</v>
      </c>
      <c r="AH171" s="311">
        <f t="shared" si="66"/>
        <v>52.5</v>
      </c>
      <c r="AI171" s="309">
        <v>1</v>
      </c>
      <c r="AJ171" s="314">
        <f t="shared" si="67"/>
        <v>7.5</v>
      </c>
    </row>
    <row r="172" spans="1:36">
      <c r="A172" s="20">
        <v>76</v>
      </c>
      <c r="B172" s="296">
        <f t="shared" si="59"/>
        <v>76</v>
      </c>
      <c r="C172" s="401">
        <f t="shared" si="46"/>
        <v>70</v>
      </c>
      <c r="D172" s="427">
        <v>1</v>
      </c>
      <c r="E172" s="427">
        <v>1</v>
      </c>
      <c r="F172" s="298">
        <f t="shared" si="45"/>
        <v>76</v>
      </c>
      <c r="G172" s="406">
        <v>9</v>
      </c>
      <c r="H172" s="406">
        <v>7</v>
      </c>
      <c r="I172" s="297">
        <v>76</v>
      </c>
      <c r="J172" s="297">
        <f t="shared" si="68"/>
        <v>76</v>
      </c>
      <c r="K172" s="297">
        <v>5</v>
      </c>
      <c r="L172" s="299">
        <v>16</v>
      </c>
      <c r="M172" s="297"/>
      <c r="N172" s="316">
        <f t="shared" si="47"/>
        <v>76</v>
      </c>
      <c r="O172" s="311">
        <f t="shared" si="48"/>
        <v>70</v>
      </c>
      <c r="P172" s="313">
        <f t="shared" si="49"/>
        <v>0.7</v>
      </c>
      <c r="Q172" s="313">
        <f t="shared" si="50"/>
        <v>0.5</v>
      </c>
      <c r="R172" s="417">
        <f t="shared" si="51"/>
        <v>0</v>
      </c>
      <c r="S172" s="408">
        <f t="shared" si="52"/>
        <v>4.5</v>
      </c>
      <c r="T172" s="408">
        <f t="shared" si="53"/>
        <v>4.5</v>
      </c>
      <c r="U172" s="317">
        <f t="shared" si="54"/>
        <v>76</v>
      </c>
      <c r="V172" s="317">
        <f t="shared" si="55"/>
        <v>53.199999999999996</v>
      </c>
      <c r="W172" s="317">
        <v>2</v>
      </c>
      <c r="X172" s="318">
        <f t="shared" si="60"/>
        <v>11</v>
      </c>
      <c r="Y172" s="232"/>
      <c r="Z172" s="425">
        <f t="shared" si="56"/>
        <v>76</v>
      </c>
      <c r="AA172" s="311">
        <f t="shared" si="57"/>
        <v>76</v>
      </c>
      <c r="AB172" s="313">
        <f t="shared" si="61"/>
        <v>0.7</v>
      </c>
      <c r="AC172" s="313">
        <f t="shared" si="62"/>
        <v>0.5</v>
      </c>
      <c r="AD172" s="313">
        <f t="shared" si="63"/>
        <v>0</v>
      </c>
      <c r="AE172" s="404">
        <f t="shared" si="64"/>
        <v>3.8000000000000003</v>
      </c>
      <c r="AF172" s="404">
        <f t="shared" si="65"/>
        <v>3.8000000000000003</v>
      </c>
      <c r="AG172" s="311">
        <f t="shared" si="58"/>
        <v>76</v>
      </c>
      <c r="AH172" s="311">
        <f t="shared" si="66"/>
        <v>53.199999999999996</v>
      </c>
      <c r="AI172" s="309">
        <v>1</v>
      </c>
      <c r="AJ172" s="314">
        <f t="shared" si="67"/>
        <v>7.6000000000000005</v>
      </c>
    </row>
    <row r="173" spans="1:36">
      <c r="A173" s="20">
        <v>77</v>
      </c>
      <c r="B173" s="296">
        <f t="shared" si="59"/>
        <v>77</v>
      </c>
      <c r="C173" s="401">
        <f t="shared" si="46"/>
        <v>70</v>
      </c>
      <c r="D173" s="427">
        <v>1</v>
      </c>
      <c r="E173" s="427">
        <v>1</v>
      </c>
      <c r="F173" s="298">
        <f t="shared" si="45"/>
        <v>77</v>
      </c>
      <c r="G173" s="406">
        <v>9</v>
      </c>
      <c r="H173" s="406">
        <v>7</v>
      </c>
      <c r="I173" s="297">
        <v>77</v>
      </c>
      <c r="J173" s="297">
        <f t="shared" si="68"/>
        <v>77</v>
      </c>
      <c r="K173" s="297">
        <v>5</v>
      </c>
      <c r="L173" s="299">
        <v>16</v>
      </c>
      <c r="M173" s="297"/>
      <c r="N173" s="316">
        <f t="shared" si="47"/>
        <v>77</v>
      </c>
      <c r="O173" s="311">
        <f t="shared" si="48"/>
        <v>70</v>
      </c>
      <c r="P173" s="313">
        <f t="shared" si="49"/>
        <v>0.7</v>
      </c>
      <c r="Q173" s="313">
        <f t="shared" si="50"/>
        <v>0.5</v>
      </c>
      <c r="R173" s="417">
        <f t="shared" si="51"/>
        <v>0</v>
      </c>
      <c r="S173" s="408">
        <f t="shared" si="52"/>
        <v>4.5</v>
      </c>
      <c r="T173" s="408">
        <f t="shared" si="53"/>
        <v>4.5</v>
      </c>
      <c r="U173" s="317">
        <f t="shared" si="54"/>
        <v>77</v>
      </c>
      <c r="V173" s="317">
        <f t="shared" si="55"/>
        <v>53.9</v>
      </c>
      <c r="W173" s="317">
        <v>2</v>
      </c>
      <c r="X173" s="318">
        <f t="shared" si="60"/>
        <v>11</v>
      </c>
      <c r="Y173" s="232"/>
      <c r="Z173" s="425">
        <f t="shared" si="56"/>
        <v>77</v>
      </c>
      <c r="AA173" s="311">
        <f t="shared" si="57"/>
        <v>77</v>
      </c>
      <c r="AB173" s="313">
        <f t="shared" si="61"/>
        <v>0.7</v>
      </c>
      <c r="AC173" s="313">
        <f t="shared" si="62"/>
        <v>0.5</v>
      </c>
      <c r="AD173" s="313">
        <f t="shared" si="63"/>
        <v>0</v>
      </c>
      <c r="AE173" s="404">
        <f t="shared" si="64"/>
        <v>3.85</v>
      </c>
      <c r="AF173" s="404">
        <f t="shared" si="65"/>
        <v>3.85</v>
      </c>
      <c r="AG173" s="311">
        <f t="shared" si="58"/>
        <v>77</v>
      </c>
      <c r="AH173" s="311">
        <f t="shared" si="66"/>
        <v>53.9</v>
      </c>
      <c r="AI173" s="309">
        <v>1</v>
      </c>
      <c r="AJ173" s="314">
        <f t="shared" si="67"/>
        <v>7.7</v>
      </c>
    </row>
    <row r="174" spans="1:36">
      <c r="A174" s="20">
        <v>78</v>
      </c>
      <c r="B174" s="296">
        <f t="shared" si="59"/>
        <v>78</v>
      </c>
      <c r="C174" s="401">
        <f t="shared" si="46"/>
        <v>70</v>
      </c>
      <c r="D174" s="427">
        <v>1</v>
      </c>
      <c r="E174" s="427">
        <v>1</v>
      </c>
      <c r="F174" s="298">
        <f t="shared" si="45"/>
        <v>78</v>
      </c>
      <c r="G174" s="406">
        <v>9</v>
      </c>
      <c r="H174" s="406">
        <v>7</v>
      </c>
      <c r="I174" s="297">
        <v>78</v>
      </c>
      <c r="J174" s="297">
        <f t="shared" si="68"/>
        <v>78</v>
      </c>
      <c r="K174" s="297">
        <v>5</v>
      </c>
      <c r="L174" s="299">
        <v>16</v>
      </c>
      <c r="M174" s="297"/>
      <c r="N174" s="316">
        <f t="shared" si="47"/>
        <v>78</v>
      </c>
      <c r="O174" s="311">
        <f t="shared" si="48"/>
        <v>70</v>
      </c>
      <c r="P174" s="313">
        <f t="shared" si="49"/>
        <v>0.7</v>
      </c>
      <c r="Q174" s="313">
        <f t="shared" si="50"/>
        <v>0.5</v>
      </c>
      <c r="R174" s="417">
        <f t="shared" si="51"/>
        <v>0</v>
      </c>
      <c r="S174" s="408">
        <f t="shared" si="52"/>
        <v>4.5</v>
      </c>
      <c r="T174" s="408">
        <f t="shared" si="53"/>
        <v>4.5</v>
      </c>
      <c r="U174" s="317">
        <f t="shared" si="54"/>
        <v>78</v>
      </c>
      <c r="V174" s="317">
        <f t="shared" si="55"/>
        <v>54.599999999999994</v>
      </c>
      <c r="W174" s="317">
        <v>2</v>
      </c>
      <c r="X174" s="318">
        <f t="shared" si="60"/>
        <v>11</v>
      </c>
      <c r="Y174" s="232"/>
      <c r="Z174" s="425">
        <f t="shared" si="56"/>
        <v>78</v>
      </c>
      <c r="AA174" s="311">
        <f t="shared" si="57"/>
        <v>78</v>
      </c>
      <c r="AB174" s="313">
        <f t="shared" si="61"/>
        <v>0.7</v>
      </c>
      <c r="AC174" s="313">
        <f t="shared" si="62"/>
        <v>0.5</v>
      </c>
      <c r="AD174" s="313">
        <f t="shared" si="63"/>
        <v>0</v>
      </c>
      <c r="AE174" s="404">
        <f t="shared" si="64"/>
        <v>3.9000000000000004</v>
      </c>
      <c r="AF174" s="404">
        <f t="shared" si="65"/>
        <v>3.9000000000000004</v>
      </c>
      <c r="AG174" s="311">
        <f t="shared" si="58"/>
        <v>78</v>
      </c>
      <c r="AH174" s="311">
        <f t="shared" si="66"/>
        <v>54.599999999999994</v>
      </c>
      <c r="AI174" s="309">
        <v>1</v>
      </c>
      <c r="AJ174" s="314">
        <f t="shared" si="67"/>
        <v>7.8000000000000007</v>
      </c>
    </row>
    <row r="175" spans="1:36">
      <c r="A175" s="20">
        <v>79</v>
      </c>
      <c r="B175" s="296">
        <f t="shared" si="59"/>
        <v>79</v>
      </c>
      <c r="C175" s="401">
        <f t="shared" si="46"/>
        <v>70</v>
      </c>
      <c r="D175" s="427">
        <v>1</v>
      </c>
      <c r="E175" s="427">
        <v>1</v>
      </c>
      <c r="F175" s="298">
        <f t="shared" si="45"/>
        <v>79</v>
      </c>
      <c r="G175" s="406">
        <v>9</v>
      </c>
      <c r="H175" s="406">
        <v>7</v>
      </c>
      <c r="I175" s="297">
        <v>79</v>
      </c>
      <c r="J175" s="297">
        <f t="shared" si="68"/>
        <v>79</v>
      </c>
      <c r="K175" s="297">
        <v>5</v>
      </c>
      <c r="L175" s="299">
        <v>16</v>
      </c>
      <c r="M175" s="297"/>
      <c r="N175" s="316">
        <f t="shared" si="47"/>
        <v>79</v>
      </c>
      <c r="O175" s="311">
        <f t="shared" si="48"/>
        <v>70</v>
      </c>
      <c r="P175" s="313">
        <f t="shared" si="49"/>
        <v>0.7</v>
      </c>
      <c r="Q175" s="313">
        <f t="shared" si="50"/>
        <v>0.5</v>
      </c>
      <c r="R175" s="417">
        <f t="shared" si="51"/>
        <v>0</v>
      </c>
      <c r="S175" s="408">
        <f t="shared" si="52"/>
        <v>4.5</v>
      </c>
      <c r="T175" s="408">
        <f t="shared" si="53"/>
        <v>4.5</v>
      </c>
      <c r="U175" s="317">
        <f t="shared" si="54"/>
        <v>79</v>
      </c>
      <c r="V175" s="317">
        <f t="shared" si="55"/>
        <v>55.3</v>
      </c>
      <c r="W175" s="317">
        <v>2</v>
      </c>
      <c r="X175" s="318">
        <f t="shared" si="60"/>
        <v>11</v>
      </c>
      <c r="Y175" s="232"/>
      <c r="Z175" s="425">
        <f t="shared" si="56"/>
        <v>79</v>
      </c>
      <c r="AA175" s="311">
        <f t="shared" si="57"/>
        <v>79</v>
      </c>
      <c r="AB175" s="313">
        <f t="shared" si="61"/>
        <v>0.7</v>
      </c>
      <c r="AC175" s="313">
        <f t="shared" si="62"/>
        <v>0.5</v>
      </c>
      <c r="AD175" s="313">
        <f t="shared" si="63"/>
        <v>0</v>
      </c>
      <c r="AE175" s="404">
        <f t="shared" si="64"/>
        <v>3.95</v>
      </c>
      <c r="AF175" s="404">
        <f t="shared" si="65"/>
        <v>3.95</v>
      </c>
      <c r="AG175" s="311">
        <f t="shared" si="58"/>
        <v>79</v>
      </c>
      <c r="AH175" s="311">
        <f t="shared" si="66"/>
        <v>55.3</v>
      </c>
      <c r="AI175" s="309">
        <v>1</v>
      </c>
      <c r="AJ175" s="314">
        <f t="shared" si="67"/>
        <v>7.9</v>
      </c>
    </row>
    <row r="176" spans="1:36">
      <c r="A176" s="20">
        <v>80</v>
      </c>
      <c r="B176" s="296">
        <f t="shared" si="59"/>
        <v>80</v>
      </c>
      <c r="C176" s="401">
        <f t="shared" si="46"/>
        <v>80</v>
      </c>
      <c r="D176" s="427">
        <v>1</v>
      </c>
      <c r="E176" s="427">
        <v>1</v>
      </c>
      <c r="F176" s="298">
        <f t="shared" si="45"/>
        <v>80</v>
      </c>
      <c r="G176" s="406">
        <v>9</v>
      </c>
      <c r="H176" s="406">
        <v>7</v>
      </c>
      <c r="I176" s="297">
        <v>80</v>
      </c>
      <c r="J176" s="297">
        <f t="shared" si="68"/>
        <v>80</v>
      </c>
      <c r="K176" s="297">
        <v>5</v>
      </c>
      <c r="L176" s="299">
        <v>18</v>
      </c>
      <c r="M176" s="297"/>
      <c r="N176" s="316">
        <f t="shared" si="47"/>
        <v>80</v>
      </c>
      <c r="O176" s="311">
        <f t="shared" si="48"/>
        <v>80</v>
      </c>
      <c r="P176" s="313">
        <f t="shared" si="49"/>
        <v>0.7</v>
      </c>
      <c r="Q176" s="313">
        <f t="shared" si="50"/>
        <v>0.5</v>
      </c>
      <c r="R176" s="417">
        <f t="shared" si="51"/>
        <v>0</v>
      </c>
      <c r="S176" s="408">
        <f t="shared" si="52"/>
        <v>4.5</v>
      </c>
      <c r="T176" s="408">
        <f t="shared" si="53"/>
        <v>4.5</v>
      </c>
      <c r="U176" s="317">
        <f t="shared" si="54"/>
        <v>80</v>
      </c>
      <c r="V176" s="317">
        <f t="shared" si="55"/>
        <v>56</v>
      </c>
      <c r="W176" s="317">
        <v>3</v>
      </c>
      <c r="X176" s="318">
        <f t="shared" si="60"/>
        <v>13</v>
      </c>
      <c r="Y176" s="232"/>
      <c r="Z176" s="425">
        <f t="shared" si="56"/>
        <v>80</v>
      </c>
      <c r="AA176" s="311">
        <f t="shared" si="57"/>
        <v>80</v>
      </c>
      <c r="AB176" s="313">
        <f t="shared" si="61"/>
        <v>0.7</v>
      </c>
      <c r="AC176" s="313">
        <f t="shared" si="62"/>
        <v>0.5</v>
      </c>
      <c r="AD176" s="313">
        <f t="shared" si="63"/>
        <v>0</v>
      </c>
      <c r="AE176" s="404">
        <f t="shared" si="64"/>
        <v>4</v>
      </c>
      <c r="AF176" s="404">
        <f t="shared" si="65"/>
        <v>4</v>
      </c>
      <c r="AG176" s="311">
        <f t="shared" si="58"/>
        <v>80</v>
      </c>
      <c r="AH176" s="311">
        <f t="shared" si="66"/>
        <v>56</v>
      </c>
      <c r="AI176" s="309">
        <v>1</v>
      </c>
      <c r="AJ176" s="314">
        <f t="shared" si="67"/>
        <v>8</v>
      </c>
    </row>
    <row r="177" spans="1:36">
      <c r="A177" s="20">
        <v>81</v>
      </c>
      <c r="B177" s="296">
        <f t="shared" si="59"/>
        <v>81</v>
      </c>
      <c r="C177" s="401">
        <f t="shared" si="46"/>
        <v>80</v>
      </c>
      <c r="D177" s="427">
        <v>1</v>
      </c>
      <c r="E177" s="427">
        <v>1</v>
      </c>
      <c r="F177" s="298">
        <f t="shared" si="45"/>
        <v>81</v>
      </c>
      <c r="G177" s="406">
        <v>9</v>
      </c>
      <c r="H177" s="406">
        <v>7</v>
      </c>
      <c r="I177" s="297">
        <v>81</v>
      </c>
      <c r="J177" s="297">
        <f t="shared" si="68"/>
        <v>81</v>
      </c>
      <c r="K177" s="297">
        <v>5</v>
      </c>
      <c r="L177" s="299">
        <v>18</v>
      </c>
      <c r="M177" s="297"/>
      <c r="N177" s="316">
        <f t="shared" si="47"/>
        <v>81</v>
      </c>
      <c r="O177" s="311">
        <f t="shared" si="48"/>
        <v>80</v>
      </c>
      <c r="P177" s="313">
        <f t="shared" si="49"/>
        <v>0.7</v>
      </c>
      <c r="Q177" s="313">
        <f t="shared" si="50"/>
        <v>0.5</v>
      </c>
      <c r="R177" s="417">
        <f t="shared" si="51"/>
        <v>0</v>
      </c>
      <c r="S177" s="408">
        <f t="shared" si="52"/>
        <v>4.5</v>
      </c>
      <c r="T177" s="408">
        <f t="shared" si="53"/>
        <v>4.5</v>
      </c>
      <c r="U177" s="317">
        <f t="shared" si="54"/>
        <v>81</v>
      </c>
      <c r="V177" s="317">
        <f t="shared" si="55"/>
        <v>56.699999999999996</v>
      </c>
      <c r="W177" s="317">
        <v>3</v>
      </c>
      <c r="X177" s="318">
        <f t="shared" si="60"/>
        <v>13</v>
      </c>
      <c r="Y177" s="232"/>
      <c r="Z177" s="425">
        <f t="shared" si="56"/>
        <v>81</v>
      </c>
      <c r="AA177" s="311">
        <f t="shared" si="57"/>
        <v>81</v>
      </c>
      <c r="AB177" s="313">
        <f t="shared" si="61"/>
        <v>0.7</v>
      </c>
      <c r="AC177" s="313">
        <f t="shared" si="62"/>
        <v>0.5</v>
      </c>
      <c r="AD177" s="313">
        <f t="shared" si="63"/>
        <v>0</v>
      </c>
      <c r="AE177" s="404">
        <f t="shared" si="64"/>
        <v>4.05</v>
      </c>
      <c r="AF177" s="404">
        <f t="shared" si="65"/>
        <v>4.05</v>
      </c>
      <c r="AG177" s="311">
        <f t="shared" si="58"/>
        <v>81</v>
      </c>
      <c r="AH177" s="311">
        <f t="shared" si="66"/>
        <v>56.699999999999996</v>
      </c>
      <c r="AI177" s="309">
        <v>1</v>
      </c>
      <c r="AJ177" s="314">
        <f t="shared" si="67"/>
        <v>8.1</v>
      </c>
    </row>
    <row r="178" spans="1:36">
      <c r="A178" s="20">
        <v>82</v>
      </c>
      <c r="B178" s="296">
        <f t="shared" si="59"/>
        <v>82</v>
      </c>
      <c r="C178" s="401">
        <f t="shared" si="46"/>
        <v>80</v>
      </c>
      <c r="D178" s="427">
        <v>1</v>
      </c>
      <c r="E178" s="427">
        <v>1</v>
      </c>
      <c r="F178" s="298">
        <f t="shared" ref="F178:F209" si="69">A178</f>
        <v>82</v>
      </c>
      <c r="G178" s="406">
        <v>9</v>
      </c>
      <c r="H178" s="406">
        <v>7</v>
      </c>
      <c r="I178" s="297">
        <v>82</v>
      </c>
      <c r="J178" s="297">
        <f t="shared" si="68"/>
        <v>82</v>
      </c>
      <c r="K178" s="297">
        <v>5</v>
      </c>
      <c r="L178" s="299">
        <v>18</v>
      </c>
      <c r="M178" s="297"/>
      <c r="N178" s="316">
        <f t="shared" si="47"/>
        <v>82</v>
      </c>
      <c r="O178" s="311">
        <f t="shared" si="48"/>
        <v>80</v>
      </c>
      <c r="P178" s="313">
        <f t="shared" si="49"/>
        <v>0.7</v>
      </c>
      <c r="Q178" s="313">
        <f t="shared" si="50"/>
        <v>0.5</v>
      </c>
      <c r="R178" s="417">
        <f t="shared" si="51"/>
        <v>0</v>
      </c>
      <c r="S178" s="408">
        <f t="shared" si="52"/>
        <v>4.5</v>
      </c>
      <c r="T178" s="408">
        <f t="shared" si="53"/>
        <v>4.5</v>
      </c>
      <c r="U178" s="317">
        <f t="shared" si="54"/>
        <v>82</v>
      </c>
      <c r="V178" s="317">
        <f t="shared" si="55"/>
        <v>57.4</v>
      </c>
      <c r="W178" s="317">
        <v>3</v>
      </c>
      <c r="X178" s="318">
        <f t="shared" si="60"/>
        <v>13</v>
      </c>
      <c r="Y178" s="232"/>
      <c r="Z178" s="425">
        <f t="shared" si="56"/>
        <v>82</v>
      </c>
      <c r="AA178" s="311">
        <f t="shared" si="57"/>
        <v>82</v>
      </c>
      <c r="AB178" s="313">
        <f t="shared" si="61"/>
        <v>0.7</v>
      </c>
      <c r="AC178" s="313">
        <f t="shared" si="62"/>
        <v>0.5</v>
      </c>
      <c r="AD178" s="313">
        <f t="shared" si="63"/>
        <v>0</v>
      </c>
      <c r="AE178" s="404">
        <f t="shared" si="64"/>
        <v>4.1000000000000005</v>
      </c>
      <c r="AF178" s="404">
        <f t="shared" si="65"/>
        <v>4.1000000000000005</v>
      </c>
      <c r="AG178" s="311">
        <f t="shared" si="58"/>
        <v>82</v>
      </c>
      <c r="AH178" s="311">
        <f t="shared" si="66"/>
        <v>57.4</v>
      </c>
      <c r="AI178" s="309">
        <v>1</v>
      </c>
      <c r="AJ178" s="314">
        <f t="shared" si="67"/>
        <v>8.2000000000000011</v>
      </c>
    </row>
    <row r="179" spans="1:36">
      <c r="A179" s="20">
        <v>83</v>
      </c>
      <c r="B179" s="296">
        <f t="shared" si="59"/>
        <v>83</v>
      </c>
      <c r="C179" s="401">
        <f t="shared" si="46"/>
        <v>80</v>
      </c>
      <c r="D179" s="427">
        <v>1</v>
      </c>
      <c r="E179" s="427">
        <v>1</v>
      </c>
      <c r="F179" s="298">
        <f t="shared" si="69"/>
        <v>83</v>
      </c>
      <c r="G179" s="406">
        <v>9</v>
      </c>
      <c r="H179" s="406">
        <v>7</v>
      </c>
      <c r="I179" s="297">
        <v>83</v>
      </c>
      <c r="J179" s="297">
        <f t="shared" si="68"/>
        <v>83</v>
      </c>
      <c r="K179" s="297">
        <v>5</v>
      </c>
      <c r="L179" s="299">
        <v>18</v>
      </c>
      <c r="M179" s="297"/>
      <c r="N179" s="316">
        <f t="shared" si="47"/>
        <v>83</v>
      </c>
      <c r="O179" s="311">
        <f t="shared" si="48"/>
        <v>80</v>
      </c>
      <c r="P179" s="313">
        <f t="shared" si="49"/>
        <v>0.7</v>
      </c>
      <c r="Q179" s="313">
        <f t="shared" si="50"/>
        <v>0.5</v>
      </c>
      <c r="R179" s="417">
        <f t="shared" si="51"/>
        <v>0</v>
      </c>
      <c r="S179" s="408">
        <f t="shared" si="52"/>
        <v>4.5</v>
      </c>
      <c r="T179" s="408">
        <f t="shared" si="53"/>
        <v>4.5</v>
      </c>
      <c r="U179" s="317">
        <f t="shared" si="54"/>
        <v>83</v>
      </c>
      <c r="V179" s="317">
        <f t="shared" si="55"/>
        <v>58.099999999999994</v>
      </c>
      <c r="W179" s="317">
        <v>3</v>
      </c>
      <c r="X179" s="318">
        <f t="shared" si="60"/>
        <v>13</v>
      </c>
      <c r="Y179" s="232"/>
      <c r="Z179" s="425">
        <f t="shared" si="56"/>
        <v>83</v>
      </c>
      <c r="AA179" s="311">
        <f t="shared" si="57"/>
        <v>83</v>
      </c>
      <c r="AB179" s="313">
        <f t="shared" si="61"/>
        <v>0.7</v>
      </c>
      <c r="AC179" s="313">
        <f t="shared" si="62"/>
        <v>0.5</v>
      </c>
      <c r="AD179" s="313">
        <f t="shared" si="63"/>
        <v>0</v>
      </c>
      <c r="AE179" s="404">
        <f t="shared" si="64"/>
        <v>4.1500000000000004</v>
      </c>
      <c r="AF179" s="404">
        <f t="shared" si="65"/>
        <v>4.1500000000000004</v>
      </c>
      <c r="AG179" s="311">
        <f t="shared" si="58"/>
        <v>83</v>
      </c>
      <c r="AH179" s="311">
        <f t="shared" si="66"/>
        <v>58.099999999999994</v>
      </c>
      <c r="AI179" s="309">
        <v>1</v>
      </c>
      <c r="AJ179" s="314">
        <f t="shared" si="67"/>
        <v>8.3000000000000007</v>
      </c>
    </row>
    <row r="180" spans="1:36">
      <c r="A180" s="20">
        <v>84</v>
      </c>
      <c r="B180" s="296">
        <f t="shared" si="59"/>
        <v>84</v>
      </c>
      <c r="C180" s="401">
        <f t="shared" si="46"/>
        <v>80</v>
      </c>
      <c r="D180" s="427">
        <v>1</v>
      </c>
      <c r="E180" s="427">
        <v>1</v>
      </c>
      <c r="F180" s="298">
        <f t="shared" si="69"/>
        <v>84</v>
      </c>
      <c r="G180" s="406">
        <v>9</v>
      </c>
      <c r="H180" s="406">
        <v>7</v>
      </c>
      <c r="I180" s="297">
        <v>84</v>
      </c>
      <c r="J180" s="297">
        <f t="shared" si="68"/>
        <v>84</v>
      </c>
      <c r="K180" s="297">
        <v>5</v>
      </c>
      <c r="L180" s="299">
        <v>18</v>
      </c>
      <c r="M180" s="297"/>
      <c r="N180" s="316">
        <f t="shared" si="47"/>
        <v>84</v>
      </c>
      <c r="O180" s="311">
        <f t="shared" si="48"/>
        <v>80</v>
      </c>
      <c r="P180" s="313">
        <f t="shared" si="49"/>
        <v>0.7</v>
      </c>
      <c r="Q180" s="313">
        <f t="shared" si="50"/>
        <v>0.5</v>
      </c>
      <c r="R180" s="417">
        <f t="shared" si="51"/>
        <v>0</v>
      </c>
      <c r="S180" s="408">
        <f t="shared" si="52"/>
        <v>4.5</v>
      </c>
      <c r="T180" s="408">
        <f t="shared" si="53"/>
        <v>4.5</v>
      </c>
      <c r="U180" s="317">
        <f t="shared" si="54"/>
        <v>84</v>
      </c>
      <c r="V180" s="317">
        <f t="shared" si="55"/>
        <v>58.8</v>
      </c>
      <c r="W180" s="317">
        <v>3</v>
      </c>
      <c r="X180" s="318">
        <f t="shared" si="60"/>
        <v>13</v>
      </c>
      <c r="Y180" s="232"/>
      <c r="Z180" s="425">
        <f t="shared" si="56"/>
        <v>84</v>
      </c>
      <c r="AA180" s="311">
        <f t="shared" si="57"/>
        <v>84</v>
      </c>
      <c r="AB180" s="313">
        <f t="shared" si="61"/>
        <v>0.7</v>
      </c>
      <c r="AC180" s="313">
        <f t="shared" si="62"/>
        <v>0.5</v>
      </c>
      <c r="AD180" s="313">
        <f t="shared" si="63"/>
        <v>0</v>
      </c>
      <c r="AE180" s="404">
        <f t="shared" si="64"/>
        <v>4.2</v>
      </c>
      <c r="AF180" s="404">
        <f t="shared" si="65"/>
        <v>4.2</v>
      </c>
      <c r="AG180" s="311">
        <f t="shared" si="58"/>
        <v>84</v>
      </c>
      <c r="AH180" s="311">
        <f t="shared" si="66"/>
        <v>58.8</v>
      </c>
      <c r="AI180" s="309">
        <v>1</v>
      </c>
      <c r="AJ180" s="314">
        <f t="shared" si="67"/>
        <v>8.4</v>
      </c>
    </row>
    <row r="181" spans="1:36">
      <c r="A181" s="20">
        <v>85</v>
      </c>
      <c r="B181" s="296">
        <f t="shared" si="59"/>
        <v>85</v>
      </c>
      <c r="C181" s="401">
        <f t="shared" si="46"/>
        <v>80</v>
      </c>
      <c r="D181" s="427">
        <v>1</v>
      </c>
      <c r="E181" s="427">
        <v>1</v>
      </c>
      <c r="F181" s="298">
        <f t="shared" si="69"/>
        <v>85</v>
      </c>
      <c r="G181" s="406">
        <v>9</v>
      </c>
      <c r="H181" s="406">
        <v>7</v>
      </c>
      <c r="I181" s="297">
        <v>85</v>
      </c>
      <c r="J181" s="297">
        <f t="shared" si="68"/>
        <v>85</v>
      </c>
      <c r="K181" s="297">
        <v>5</v>
      </c>
      <c r="L181" s="299">
        <v>20</v>
      </c>
      <c r="M181" s="297"/>
      <c r="N181" s="316">
        <f t="shared" si="47"/>
        <v>85</v>
      </c>
      <c r="O181" s="311">
        <f t="shared" si="48"/>
        <v>80</v>
      </c>
      <c r="P181" s="313">
        <f t="shared" si="49"/>
        <v>0.7</v>
      </c>
      <c r="Q181" s="313">
        <f t="shared" si="50"/>
        <v>0.5</v>
      </c>
      <c r="R181" s="417">
        <f t="shared" si="51"/>
        <v>0</v>
      </c>
      <c r="S181" s="408">
        <f t="shared" si="52"/>
        <v>4.5</v>
      </c>
      <c r="T181" s="408">
        <f t="shared" si="53"/>
        <v>4.5</v>
      </c>
      <c r="U181" s="317">
        <f t="shared" si="54"/>
        <v>85</v>
      </c>
      <c r="V181" s="317">
        <f t="shared" si="55"/>
        <v>59.499999999999993</v>
      </c>
      <c r="W181" s="317">
        <v>3</v>
      </c>
      <c r="X181" s="318">
        <f t="shared" si="60"/>
        <v>14</v>
      </c>
      <c r="Y181" s="232"/>
      <c r="Z181" s="425">
        <f t="shared" si="56"/>
        <v>85</v>
      </c>
      <c r="AA181" s="311">
        <f t="shared" si="57"/>
        <v>85</v>
      </c>
      <c r="AB181" s="313">
        <f t="shared" si="61"/>
        <v>0.7</v>
      </c>
      <c r="AC181" s="313">
        <f t="shared" si="62"/>
        <v>0.5</v>
      </c>
      <c r="AD181" s="313">
        <f t="shared" si="63"/>
        <v>0</v>
      </c>
      <c r="AE181" s="404">
        <f t="shared" si="64"/>
        <v>4.25</v>
      </c>
      <c r="AF181" s="404">
        <f t="shared" si="65"/>
        <v>4.25</v>
      </c>
      <c r="AG181" s="311">
        <f t="shared" si="58"/>
        <v>85</v>
      </c>
      <c r="AH181" s="311">
        <f t="shared" si="66"/>
        <v>59.499999999999993</v>
      </c>
      <c r="AI181" s="309">
        <v>1</v>
      </c>
      <c r="AJ181" s="314">
        <f t="shared" si="67"/>
        <v>8.5</v>
      </c>
    </row>
    <row r="182" spans="1:36">
      <c r="A182" s="20">
        <v>86</v>
      </c>
      <c r="B182" s="296">
        <f t="shared" si="59"/>
        <v>86</v>
      </c>
      <c r="C182" s="401">
        <f t="shared" si="46"/>
        <v>80</v>
      </c>
      <c r="D182" s="427">
        <v>1</v>
      </c>
      <c r="E182" s="427">
        <v>1</v>
      </c>
      <c r="F182" s="298">
        <f t="shared" si="69"/>
        <v>86</v>
      </c>
      <c r="G182" s="406">
        <v>9</v>
      </c>
      <c r="H182" s="406">
        <v>7</v>
      </c>
      <c r="I182" s="297">
        <v>86</v>
      </c>
      <c r="J182" s="297">
        <f t="shared" si="68"/>
        <v>86</v>
      </c>
      <c r="K182" s="297">
        <v>5</v>
      </c>
      <c r="L182" s="299">
        <v>20</v>
      </c>
      <c r="M182" s="297"/>
      <c r="N182" s="316">
        <f t="shared" si="47"/>
        <v>86</v>
      </c>
      <c r="O182" s="311">
        <f t="shared" si="48"/>
        <v>80</v>
      </c>
      <c r="P182" s="313">
        <f t="shared" si="49"/>
        <v>0.7</v>
      </c>
      <c r="Q182" s="313">
        <f t="shared" si="50"/>
        <v>0.5</v>
      </c>
      <c r="R182" s="417">
        <f t="shared" si="51"/>
        <v>0</v>
      </c>
      <c r="S182" s="408">
        <f t="shared" si="52"/>
        <v>4.5</v>
      </c>
      <c r="T182" s="408">
        <f t="shared" si="53"/>
        <v>4.5</v>
      </c>
      <c r="U182" s="317">
        <f t="shared" si="54"/>
        <v>86</v>
      </c>
      <c r="V182" s="317">
        <f t="shared" si="55"/>
        <v>60.199999999999996</v>
      </c>
      <c r="W182" s="317">
        <v>3</v>
      </c>
      <c r="X182" s="318">
        <f t="shared" si="60"/>
        <v>14</v>
      </c>
      <c r="Y182" s="232"/>
      <c r="Z182" s="425">
        <f t="shared" si="56"/>
        <v>86</v>
      </c>
      <c r="AA182" s="311">
        <f t="shared" si="57"/>
        <v>86</v>
      </c>
      <c r="AB182" s="313">
        <f t="shared" si="61"/>
        <v>0.7</v>
      </c>
      <c r="AC182" s="313">
        <f t="shared" si="62"/>
        <v>0.5</v>
      </c>
      <c r="AD182" s="313">
        <f t="shared" si="63"/>
        <v>0</v>
      </c>
      <c r="AE182" s="404">
        <f t="shared" si="64"/>
        <v>4.3</v>
      </c>
      <c r="AF182" s="404">
        <f t="shared" si="65"/>
        <v>4.3</v>
      </c>
      <c r="AG182" s="311">
        <f t="shared" si="58"/>
        <v>86</v>
      </c>
      <c r="AH182" s="311">
        <f t="shared" si="66"/>
        <v>60.199999999999996</v>
      </c>
      <c r="AI182" s="309">
        <v>1</v>
      </c>
      <c r="AJ182" s="314">
        <f t="shared" si="67"/>
        <v>8.6</v>
      </c>
    </row>
    <row r="183" spans="1:36">
      <c r="A183" s="20">
        <v>87</v>
      </c>
      <c r="B183" s="296">
        <f t="shared" si="59"/>
        <v>87</v>
      </c>
      <c r="C183" s="401">
        <f t="shared" si="46"/>
        <v>80</v>
      </c>
      <c r="D183" s="427">
        <v>1</v>
      </c>
      <c r="E183" s="427">
        <v>1</v>
      </c>
      <c r="F183" s="298">
        <f t="shared" si="69"/>
        <v>87</v>
      </c>
      <c r="G183" s="406">
        <v>9</v>
      </c>
      <c r="H183" s="406">
        <v>7</v>
      </c>
      <c r="I183" s="297">
        <v>87</v>
      </c>
      <c r="J183" s="297">
        <f t="shared" si="68"/>
        <v>87</v>
      </c>
      <c r="K183" s="297">
        <v>5</v>
      </c>
      <c r="L183" s="299">
        <v>20</v>
      </c>
      <c r="M183" s="297"/>
      <c r="N183" s="316">
        <f t="shared" si="47"/>
        <v>87</v>
      </c>
      <c r="O183" s="311">
        <f t="shared" si="48"/>
        <v>80</v>
      </c>
      <c r="P183" s="313">
        <f t="shared" si="49"/>
        <v>0.7</v>
      </c>
      <c r="Q183" s="313">
        <f t="shared" si="50"/>
        <v>0.5</v>
      </c>
      <c r="R183" s="417">
        <f t="shared" si="51"/>
        <v>0</v>
      </c>
      <c r="S183" s="408">
        <f t="shared" si="52"/>
        <v>4.5</v>
      </c>
      <c r="T183" s="408">
        <f t="shared" si="53"/>
        <v>4.5</v>
      </c>
      <c r="U183" s="317">
        <f t="shared" si="54"/>
        <v>87</v>
      </c>
      <c r="V183" s="317">
        <f t="shared" si="55"/>
        <v>60.9</v>
      </c>
      <c r="W183" s="317">
        <v>3</v>
      </c>
      <c r="X183" s="318">
        <f t="shared" si="60"/>
        <v>14</v>
      </c>
      <c r="Y183" s="232"/>
      <c r="Z183" s="425">
        <f t="shared" si="56"/>
        <v>87</v>
      </c>
      <c r="AA183" s="311">
        <f t="shared" si="57"/>
        <v>87</v>
      </c>
      <c r="AB183" s="313">
        <f t="shared" si="61"/>
        <v>0.7</v>
      </c>
      <c r="AC183" s="313">
        <f t="shared" si="62"/>
        <v>0.5</v>
      </c>
      <c r="AD183" s="313">
        <f t="shared" si="63"/>
        <v>0</v>
      </c>
      <c r="AE183" s="404">
        <f t="shared" si="64"/>
        <v>4.3500000000000005</v>
      </c>
      <c r="AF183" s="404">
        <f t="shared" si="65"/>
        <v>4.3500000000000005</v>
      </c>
      <c r="AG183" s="311">
        <f t="shared" si="58"/>
        <v>87</v>
      </c>
      <c r="AH183" s="311">
        <f t="shared" si="66"/>
        <v>60.9</v>
      </c>
      <c r="AI183" s="309">
        <v>1</v>
      </c>
      <c r="AJ183" s="314">
        <f t="shared" si="67"/>
        <v>8.7000000000000011</v>
      </c>
    </row>
    <row r="184" spans="1:36">
      <c r="A184" s="20">
        <v>88</v>
      </c>
      <c r="B184" s="296">
        <f t="shared" si="59"/>
        <v>88</v>
      </c>
      <c r="C184" s="401">
        <f t="shared" si="46"/>
        <v>80</v>
      </c>
      <c r="D184" s="427">
        <v>1</v>
      </c>
      <c r="E184" s="427">
        <v>1</v>
      </c>
      <c r="F184" s="298">
        <f t="shared" si="69"/>
        <v>88</v>
      </c>
      <c r="G184" s="406">
        <v>9</v>
      </c>
      <c r="H184" s="406">
        <v>7</v>
      </c>
      <c r="I184" s="297">
        <v>88</v>
      </c>
      <c r="J184" s="297">
        <f t="shared" si="68"/>
        <v>88</v>
      </c>
      <c r="K184" s="297">
        <v>5</v>
      </c>
      <c r="L184" s="299">
        <v>20</v>
      </c>
      <c r="M184" s="297"/>
      <c r="N184" s="316">
        <f t="shared" si="47"/>
        <v>88</v>
      </c>
      <c r="O184" s="311">
        <f t="shared" si="48"/>
        <v>80</v>
      </c>
      <c r="P184" s="313">
        <f t="shared" si="49"/>
        <v>0.7</v>
      </c>
      <c r="Q184" s="313">
        <f t="shared" si="50"/>
        <v>0.5</v>
      </c>
      <c r="R184" s="417">
        <f t="shared" si="51"/>
        <v>0</v>
      </c>
      <c r="S184" s="408">
        <f t="shared" si="52"/>
        <v>4.5</v>
      </c>
      <c r="T184" s="408">
        <f t="shared" si="53"/>
        <v>4.5</v>
      </c>
      <c r="U184" s="317">
        <f t="shared" si="54"/>
        <v>88</v>
      </c>
      <c r="V184" s="317">
        <f t="shared" si="55"/>
        <v>61.599999999999994</v>
      </c>
      <c r="W184" s="317">
        <v>3</v>
      </c>
      <c r="X184" s="318">
        <f t="shared" si="60"/>
        <v>14</v>
      </c>
      <c r="Y184" s="232"/>
      <c r="Z184" s="425">
        <f t="shared" si="56"/>
        <v>88</v>
      </c>
      <c r="AA184" s="311">
        <f t="shared" si="57"/>
        <v>88</v>
      </c>
      <c r="AB184" s="313">
        <f t="shared" si="61"/>
        <v>0.7</v>
      </c>
      <c r="AC184" s="313">
        <f t="shared" si="62"/>
        <v>0.5</v>
      </c>
      <c r="AD184" s="313">
        <f t="shared" si="63"/>
        <v>0</v>
      </c>
      <c r="AE184" s="404">
        <f t="shared" si="64"/>
        <v>4.4000000000000004</v>
      </c>
      <c r="AF184" s="404">
        <f t="shared" si="65"/>
        <v>4.4000000000000004</v>
      </c>
      <c r="AG184" s="311">
        <f t="shared" si="58"/>
        <v>88</v>
      </c>
      <c r="AH184" s="311">
        <f t="shared" si="66"/>
        <v>61.599999999999994</v>
      </c>
      <c r="AI184" s="309">
        <v>1</v>
      </c>
      <c r="AJ184" s="314">
        <f t="shared" si="67"/>
        <v>8.8000000000000007</v>
      </c>
    </row>
    <row r="185" spans="1:36">
      <c r="A185" s="20">
        <v>89</v>
      </c>
      <c r="B185" s="296">
        <f t="shared" si="59"/>
        <v>89</v>
      </c>
      <c r="C185" s="401">
        <f t="shared" si="46"/>
        <v>80</v>
      </c>
      <c r="D185" s="427">
        <v>1</v>
      </c>
      <c r="E185" s="427">
        <v>1</v>
      </c>
      <c r="F185" s="298">
        <f t="shared" si="69"/>
        <v>89</v>
      </c>
      <c r="G185" s="406">
        <v>9</v>
      </c>
      <c r="H185" s="406">
        <v>7</v>
      </c>
      <c r="I185" s="297">
        <v>89</v>
      </c>
      <c r="J185" s="297">
        <f t="shared" si="68"/>
        <v>89</v>
      </c>
      <c r="K185" s="297">
        <v>5</v>
      </c>
      <c r="L185" s="299">
        <v>20</v>
      </c>
      <c r="M185" s="297"/>
      <c r="N185" s="316">
        <f t="shared" si="47"/>
        <v>89</v>
      </c>
      <c r="O185" s="311">
        <f t="shared" si="48"/>
        <v>80</v>
      </c>
      <c r="P185" s="313">
        <f t="shared" si="49"/>
        <v>0.7</v>
      </c>
      <c r="Q185" s="313">
        <f t="shared" si="50"/>
        <v>0.5</v>
      </c>
      <c r="R185" s="417">
        <f t="shared" si="51"/>
        <v>0</v>
      </c>
      <c r="S185" s="408">
        <f t="shared" si="52"/>
        <v>4.5</v>
      </c>
      <c r="T185" s="408">
        <f t="shared" si="53"/>
        <v>4.5</v>
      </c>
      <c r="U185" s="317">
        <f t="shared" si="54"/>
        <v>89</v>
      </c>
      <c r="V185" s="317">
        <f t="shared" si="55"/>
        <v>62.3</v>
      </c>
      <c r="W185" s="317">
        <v>3</v>
      </c>
      <c r="X185" s="318">
        <f t="shared" si="60"/>
        <v>14</v>
      </c>
      <c r="Y185" s="232"/>
      <c r="Z185" s="425">
        <f t="shared" si="56"/>
        <v>89</v>
      </c>
      <c r="AA185" s="311">
        <f t="shared" si="57"/>
        <v>89</v>
      </c>
      <c r="AB185" s="313">
        <f t="shared" si="61"/>
        <v>0.7</v>
      </c>
      <c r="AC185" s="313">
        <f t="shared" si="62"/>
        <v>0.5</v>
      </c>
      <c r="AD185" s="313">
        <f t="shared" si="63"/>
        <v>0</v>
      </c>
      <c r="AE185" s="404">
        <f t="shared" si="64"/>
        <v>4.45</v>
      </c>
      <c r="AF185" s="404">
        <f t="shared" si="65"/>
        <v>4.45</v>
      </c>
      <c r="AG185" s="311">
        <f t="shared" si="58"/>
        <v>89</v>
      </c>
      <c r="AH185" s="311">
        <f t="shared" si="66"/>
        <v>62.3</v>
      </c>
      <c r="AI185" s="309">
        <v>1</v>
      </c>
      <c r="AJ185" s="314">
        <f t="shared" si="67"/>
        <v>8.9</v>
      </c>
    </row>
    <row r="186" spans="1:36">
      <c r="A186" s="20">
        <v>90</v>
      </c>
      <c r="B186" s="296">
        <f t="shared" si="59"/>
        <v>90</v>
      </c>
      <c r="C186" s="401">
        <f t="shared" si="46"/>
        <v>90</v>
      </c>
      <c r="D186" s="427">
        <v>1</v>
      </c>
      <c r="E186" s="427">
        <v>1</v>
      </c>
      <c r="F186" s="298">
        <f t="shared" si="69"/>
        <v>90</v>
      </c>
      <c r="G186" s="406">
        <v>9</v>
      </c>
      <c r="H186" s="406">
        <v>7</v>
      </c>
      <c r="I186" s="297">
        <v>90</v>
      </c>
      <c r="J186" s="297">
        <f t="shared" si="68"/>
        <v>90</v>
      </c>
      <c r="K186" s="297">
        <v>5</v>
      </c>
      <c r="L186" s="299">
        <v>20</v>
      </c>
      <c r="M186" s="297"/>
      <c r="N186" s="316">
        <f t="shared" si="47"/>
        <v>90</v>
      </c>
      <c r="O186" s="311">
        <f t="shared" si="48"/>
        <v>90</v>
      </c>
      <c r="P186" s="313">
        <f t="shared" si="49"/>
        <v>0.7</v>
      </c>
      <c r="Q186" s="313">
        <f t="shared" si="50"/>
        <v>0.5</v>
      </c>
      <c r="R186" s="417">
        <f t="shared" si="51"/>
        <v>0</v>
      </c>
      <c r="S186" s="408">
        <f t="shared" si="52"/>
        <v>4.5</v>
      </c>
      <c r="T186" s="408">
        <f t="shared" si="53"/>
        <v>4.5</v>
      </c>
      <c r="U186" s="317">
        <f t="shared" si="54"/>
        <v>90</v>
      </c>
      <c r="V186" s="317">
        <f t="shared" si="55"/>
        <v>62.999999999999993</v>
      </c>
      <c r="W186" s="317">
        <v>4</v>
      </c>
      <c r="X186" s="318">
        <f t="shared" si="60"/>
        <v>14</v>
      </c>
      <c r="Y186" s="232"/>
      <c r="Z186" s="425">
        <f t="shared" si="56"/>
        <v>90</v>
      </c>
      <c r="AA186" s="311">
        <f t="shared" si="57"/>
        <v>90</v>
      </c>
      <c r="AB186" s="313">
        <f t="shared" si="61"/>
        <v>0.7</v>
      </c>
      <c r="AC186" s="313">
        <f t="shared" si="62"/>
        <v>0.5</v>
      </c>
      <c r="AD186" s="313">
        <f t="shared" si="63"/>
        <v>0</v>
      </c>
      <c r="AE186" s="404">
        <f t="shared" si="64"/>
        <v>4.5</v>
      </c>
      <c r="AF186" s="404">
        <f t="shared" si="65"/>
        <v>4.5</v>
      </c>
      <c r="AG186" s="311">
        <f t="shared" si="58"/>
        <v>90</v>
      </c>
      <c r="AH186" s="311">
        <f t="shared" si="66"/>
        <v>62.999999999999993</v>
      </c>
      <c r="AI186" s="309">
        <v>1</v>
      </c>
      <c r="AJ186" s="314">
        <f t="shared" si="67"/>
        <v>9</v>
      </c>
    </row>
    <row r="187" spans="1:36">
      <c r="A187" s="20">
        <v>91</v>
      </c>
      <c r="B187" s="296">
        <f t="shared" si="59"/>
        <v>91</v>
      </c>
      <c r="C187" s="401">
        <f t="shared" si="46"/>
        <v>90</v>
      </c>
      <c r="D187" s="427">
        <v>1</v>
      </c>
      <c r="E187" s="427">
        <v>1</v>
      </c>
      <c r="F187" s="298">
        <f t="shared" si="69"/>
        <v>91</v>
      </c>
      <c r="G187" s="406">
        <v>9</v>
      </c>
      <c r="H187" s="406">
        <v>7</v>
      </c>
      <c r="I187" s="297">
        <v>91</v>
      </c>
      <c r="J187" s="297">
        <f t="shared" si="68"/>
        <v>91</v>
      </c>
      <c r="K187" s="297">
        <v>5</v>
      </c>
      <c r="L187" s="299">
        <v>20</v>
      </c>
      <c r="M187" s="297"/>
      <c r="N187" s="316">
        <f t="shared" si="47"/>
        <v>91</v>
      </c>
      <c r="O187" s="311">
        <f t="shared" si="48"/>
        <v>90</v>
      </c>
      <c r="P187" s="313">
        <f t="shared" si="49"/>
        <v>0.7</v>
      </c>
      <c r="Q187" s="313">
        <f t="shared" si="50"/>
        <v>0.5</v>
      </c>
      <c r="R187" s="417">
        <f t="shared" si="51"/>
        <v>0</v>
      </c>
      <c r="S187" s="408">
        <f t="shared" si="52"/>
        <v>4.5</v>
      </c>
      <c r="T187" s="408">
        <f t="shared" si="53"/>
        <v>4.5</v>
      </c>
      <c r="U187" s="317">
        <f t="shared" si="54"/>
        <v>91</v>
      </c>
      <c r="V187" s="317">
        <f t="shared" si="55"/>
        <v>63.699999999999996</v>
      </c>
      <c r="W187" s="317">
        <v>4</v>
      </c>
      <c r="X187" s="318">
        <f t="shared" si="60"/>
        <v>14</v>
      </c>
      <c r="Y187" s="232"/>
      <c r="Z187" s="425">
        <f t="shared" si="56"/>
        <v>91</v>
      </c>
      <c r="AA187" s="311">
        <f t="shared" si="57"/>
        <v>91</v>
      </c>
      <c r="AB187" s="313">
        <f t="shared" si="61"/>
        <v>0.7</v>
      </c>
      <c r="AC187" s="313">
        <f t="shared" si="62"/>
        <v>0.5</v>
      </c>
      <c r="AD187" s="313">
        <f t="shared" si="63"/>
        <v>0</v>
      </c>
      <c r="AE187" s="404">
        <f t="shared" si="64"/>
        <v>4.55</v>
      </c>
      <c r="AF187" s="404">
        <f t="shared" si="65"/>
        <v>4.55</v>
      </c>
      <c r="AG187" s="311">
        <f t="shared" si="58"/>
        <v>91</v>
      </c>
      <c r="AH187" s="311">
        <f t="shared" si="66"/>
        <v>63.699999999999996</v>
      </c>
      <c r="AI187" s="309">
        <v>1</v>
      </c>
      <c r="AJ187" s="314">
        <f t="shared" si="67"/>
        <v>9.1</v>
      </c>
    </row>
    <row r="188" spans="1:36">
      <c r="A188" s="20">
        <v>92</v>
      </c>
      <c r="B188" s="296">
        <f t="shared" si="59"/>
        <v>92</v>
      </c>
      <c r="C188" s="401">
        <f t="shared" si="46"/>
        <v>90</v>
      </c>
      <c r="D188" s="427">
        <v>1</v>
      </c>
      <c r="E188" s="427">
        <v>1</v>
      </c>
      <c r="F188" s="298">
        <f t="shared" si="69"/>
        <v>92</v>
      </c>
      <c r="G188" s="406">
        <v>9</v>
      </c>
      <c r="H188" s="406">
        <v>7</v>
      </c>
      <c r="I188" s="297">
        <v>92</v>
      </c>
      <c r="J188" s="297">
        <f t="shared" si="68"/>
        <v>92</v>
      </c>
      <c r="K188" s="297">
        <v>5</v>
      </c>
      <c r="L188" s="299">
        <v>20</v>
      </c>
      <c r="M188" s="297"/>
      <c r="N188" s="316">
        <f t="shared" si="47"/>
        <v>92</v>
      </c>
      <c r="O188" s="311">
        <f t="shared" si="48"/>
        <v>90</v>
      </c>
      <c r="P188" s="313">
        <f t="shared" si="49"/>
        <v>0.7</v>
      </c>
      <c r="Q188" s="313">
        <f t="shared" si="50"/>
        <v>0.5</v>
      </c>
      <c r="R188" s="417">
        <f t="shared" si="51"/>
        <v>0</v>
      </c>
      <c r="S188" s="408">
        <f t="shared" si="52"/>
        <v>4.5</v>
      </c>
      <c r="T188" s="408">
        <f t="shared" si="53"/>
        <v>4.5</v>
      </c>
      <c r="U188" s="317">
        <f t="shared" si="54"/>
        <v>92</v>
      </c>
      <c r="V188" s="317">
        <f t="shared" si="55"/>
        <v>64.399999999999991</v>
      </c>
      <c r="W188" s="317">
        <v>4</v>
      </c>
      <c r="X188" s="318">
        <f t="shared" si="60"/>
        <v>14</v>
      </c>
      <c r="Y188" s="232"/>
      <c r="Z188" s="425">
        <f t="shared" si="56"/>
        <v>92</v>
      </c>
      <c r="AA188" s="311">
        <f t="shared" si="57"/>
        <v>92</v>
      </c>
      <c r="AB188" s="313">
        <f t="shared" si="61"/>
        <v>0.7</v>
      </c>
      <c r="AC188" s="313">
        <f t="shared" si="62"/>
        <v>0.5</v>
      </c>
      <c r="AD188" s="313">
        <f t="shared" si="63"/>
        <v>0</v>
      </c>
      <c r="AE188" s="404">
        <f t="shared" si="64"/>
        <v>4.6000000000000005</v>
      </c>
      <c r="AF188" s="404">
        <f t="shared" si="65"/>
        <v>4.6000000000000005</v>
      </c>
      <c r="AG188" s="311">
        <f t="shared" si="58"/>
        <v>92</v>
      </c>
      <c r="AH188" s="311">
        <f t="shared" si="66"/>
        <v>64.399999999999991</v>
      </c>
      <c r="AI188" s="309">
        <v>1</v>
      </c>
      <c r="AJ188" s="314">
        <f t="shared" si="67"/>
        <v>9.2000000000000011</v>
      </c>
    </row>
    <row r="189" spans="1:36">
      <c r="A189" s="20">
        <v>93</v>
      </c>
      <c r="B189" s="296">
        <f t="shared" si="59"/>
        <v>93</v>
      </c>
      <c r="C189" s="401">
        <f t="shared" si="46"/>
        <v>90</v>
      </c>
      <c r="D189" s="427">
        <v>1</v>
      </c>
      <c r="E189" s="427">
        <v>1</v>
      </c>
      <c r="F189" s="298">
        <f t="shared" si="69"/>
        <v>93</v>
      </c>
      <c r="G189" s="406">
        <v>9</v>
      </c>
      <c r="H189" s="406">
        <v>7</v>
      </c>
      <c r="I189" s="297">
        <v>93</v>
      </c>
      <c r="J189" s="297">
        <f t="shared" si="68"/>
        <v>93</v>
      </c>
      <c r="K189" s="297">
        <v>5</v>
      </c>
      <c r="L189" s="299">
        <v>20</v>
      </c>
      <c r="M189" s="297"/>
      <c r="N189" s="316">
        <f t="shared" si="47"/>
        <v>93</v>
      </c>
      <c r="O189" s="311">
        <f t="shared" si="48"/>
        <v>90</v>
      </c>
      <c r="P189" s="313">
        <f t="shared" si="49"/>
        <v>0.7</v>
      </c>
      <c r="Q189" s="313">
        <f t="shared" si="50"/>
        <v>0.5</v>
      </c>
      <c r="R189" s="417">
        <f t="shared" si="51"/>
        <v>0</v>
      </c>
      <c r="S189" s="408">
        <f t="shared" si="52"/>
        <v>4.5</v>
      </c>
      <c r="T189" s="408">
        <f t="shared" si="53"/>
        <v>4.5</v>
      </c>
      <c r="U189" s="317">
        <f t="shared" si="54"/>
        <v>93</v>
      </c>
      <c r="V189" s="317">
        <f t="shared" si="55"/>
        <v>65.099999999999994</v>
      </c>
      <c r="W189" s="317">
        <v>4</v>
      </c>
      <c r="X189" s="318">
        <f t="shared" si="60"/>
        <v>14</v>
      </c>
      <c r="Y189" s="232"/>
      <c r="Z189" s="425">
        <f t="shared" si="56"/>
        <v>93</v>
      </c>
      <c r="AA189" s="311">
        <f t="shared" si="57"/>
        <v>93</v>
      </c>
      <c r="AB189" s="313">
        <f t="shared" si="61"/>
        <v>0.7</v>
      </c>
      <c r="AC189" s="313">
        <f t="shared" si="62"/>
        <v>0.5</v>
      </c>
      <c r="AD189" s="313">
        <f t="shared" si="63"/>
        <v>0</v>
      </c>
      <c r="AE189" s="404">
        <f t="shared" si="64"/>
        <v>4.6500000000000004</v>
      </c>
      <c r="AF189" s="404">
        <f t="shared" si="65"/>
        <v>4.6500000000000004</v>
      </c>
      <c r="AG189" s="311">
        <f t="shared" si="58"/>
        <v>93</v>
      </c>
      <c r="AH189" s="311">
        <f t="shared" si="66"/>
        <v>65.099999999999994</v>
      </c>
      <c r="AI189" s="309">
        <v>1</v>
      </c>
      <c r="AJ189" s="314">
        <f t="shared" si="67"/>
        <v>9.3000000000000007</v>
      </c>
    </row>
    <row r="190" spans="1:36">
      <c r="A190" s="20">
        <v>94</v>
      </c>
      <c r="B190" s="296">
        <f t="shared" si="59"/>
        <v>94</v>
      </c>
      <c r="C190" s="401">
        <f t="shared" si="46"/>
        <v>90</v>
      </c>
      <c r="D190" s="427">
        <v>1</v>
      </c>
      <c r="E190" s="427">
        <v>1</v>
      </c>
      <c r="F190" s="298">
        <f t="shared" si="69"/>
        <v>94</v>
      </c>
      <c r="G190" s="406">
        <v>9</v>
      </c>
      <c r="H190" s="406">
        <v>7</v>
      </c>
      <c r="I190" s="297">
        <v>94</v>
      </c>
      <c r="J190" s="297">
        <f t="shared" si="68"/>
        <v>94</v>
      </c>
      <c r="K190" s="297">
        <v>5</v>
      </c>
      <c r="L190" s="299">
        <v>20</v>
      </c>
      <c r="M190" s="297"/>
      <c r="N190" s="316">
        <f t="shared" si="47"/>
        <v>94</v>
      </c>
      <c r="O190" s="311">
        <f t="shared" si="48"/>
        <v>90</v>
      </c>
      <c r="P190" s="313">
        <f t="shared" si="49"/>
        <v>0.7</v>
      </c>
      <c r="Q190" s="313">
        <f t="shared" si="50"/>
        <v>0.5</v>
      </c>
      <c r="R190" s="417">
        <f t="shared" si="51"/>
        <v>0</v>
      </c>
      <c r="S190" s="408">
        <f t="shared" si="52"/>
        <v>4.5</v>
      </c>
      <c r="T190" s="408">
        <f t="shared" si="53"/>
        <v>4.5</v>
      </c>
      <c r="U190" s="317">
        <f t="shared" si="54"/>
        <v>94</v>
      </c>
      <c r="V190" s="317">
        <f t="shared" si="55"/>
        <v>65.8</v>
      </c>
      <c r="W190" s="317">
        <v>4</v>
      </c>
      <c r="X190" s="318">
        <f t="shared" si="60"/>
        <v>14</v>
      </c>
      <c r="Y190" s="232"/>
      <c r="Z190" s="425">
        <f t="shared" si="56"/>
        <v>94</v>
      </c>
      <c r="AA190" s="311">
        <f t="shared" si="57"/>
        <v>94</v>
      </c>
      <c r="AB190" s="313">
        <f t="shared" si="61"/>
        <v>0.7</v>
      </c>
      <c r="AC190" s="313">
        <f t="shared" si="62"/>
        <v>0.5</v>
      </c>
      <c r="AD190" s="313">
        <f t="shared" si="63"/>
        <v>0</v>
      </c>
      <c r="AE190" s="404">
        <f t="shared" si="64"/>
        <v>4.7</v>
      </c>
      <c r="AF190" s="404">
        <f t="shared" si="65"/>
        <v>4.7</v>
      </c>
      <c r="AG190" s="311">
        <f t="shared" si="58"/>
        <v>94</v>
      </c>
      <c r="AH190" s="311">
        <f t="shared" si="66"/>
        <v>65.8</v>
      </c>
      <c r="AI190" s="309">
        <v>1</v>
      </c>
      <c r="AJ190" s="314">
        <f t="shared" si="67"/>
        <v>9.4</v>
      </c>
    </row>
    <row r="191" spans="1:36">
      <c r="A191" s="20">
        <v>95</v>
      </c>
      <c r="B191" s="296">
        <f t="shared" si="59"/>
        <v>95</v>
      </c>
      <c r="C191" s="401">
        <f t="shared" si="46"/>
        <v>90</v>
      </c>
      <c r="D191" s="427">
        <v>1</v>
      </c>
      <c r="E191" s="427">
        <v>1</v>
      </c>
      <c r="F191" s="298">
        <f t="shared" si="69"/>
        <v>95</v>
      </c>
      <c r="G191" s="406">
        <v>9</v>
      </c>
      <c r="H191" s="406">
        <v>7</v>
      </c>
      <c r="I191" s="297">
        <v>95</v>
      </c>
      <c r="J191" s="297">
        <f t="shared" si="68"/>
        <v>95</v>
      </c>
      <c r="K191" s="297">
        <v>5</v>
      </c>
      <c r="L191" s="299">
        <v>20</v>
      </c>
      <c r="M191" s="297"/>
      <c r="N191" s="316">
        <f t="shared" si="47"/>
        <v>95</v>
      </c>
      <c r="O191" s="311">
        <f t="shared" si="48"/>
        <v>90</v>
      </c>
      <c r="P191" s="313">
        <f t="shared" si="49"/>
        <v>0.7</v>
      </c>
      <c r="Q191" s="313">
        <f t="shared" si="50"/>
        <v>0.5</v>
      </c>
      <c r="R191" s="417">
        <f t="shared" si="51"/>
        <v>0</v>
      </c>
      <c r="S191" s="408">
        <f t="shared" si="52"/>
        <v>4.5</v>
      </c>
      <c r="T191" s="408">
        <f t="shared" si="53"/>
        <v>4.5</v>
      </c>
      <c r="U191" s="317">
        <f t="shared" si="54"/>
        <v>95</v>
      </c>
      <c r="V191" s="317">
        <f t="shared" si="55"/>
        <v>66.5</v>
      </c>
      <c r="W191" s="317">
        <v>4</v>
      </c>
      <c r="X191" s="318">
        <f t="shared" si="60"/>
        <v>14</v>
      </c>
      <c r="Y191" s="232"/>
      <c r="Z191" s="425">
        <f t="shared" si="56"/>
        <v>95</v>
      </c>
      <c r="AA191" s="311">
        <f t="shared" si="57"/>
        <v>95</v>
      </c>
      <c r="AB191" s="313">
        <f t="shared" si="61"/>
        <v>0.7</v>
      </c>
      <c r="AC191" s="313">
        <f t="shared" si="62"/>
        <v>0.5</v>
      </c>
      <c r="AD191" s="313">
        <f t="shared" si="63"/>
        <v>0</v>
      </c>
      <c r="AE191" s="404">
        <f t="shared" si="64"/>
        <v>4.75</v>
      </c>
      <c r="AF191" s="404">
        <f t="shared" si="65"/>
        <v>4.75</v>
      </c>
      <c r="AG191" s="311">
        <f t="shared" si="58"/>
        <v>95</v>
      </c>
      <c r="AH191" s="311">
        <f t="shared" si="66"/>
        <v>66.5</v>
      </c>
      <c r="AI191" s="309">
        <v>1</v>
      </c>
      <c r="AJ191" s="314">
        <f t="shared" si="67"/>
        <v>9.5</v>
      </c>
    </row>
    <row r="192" spans="1:36">
      <c r="A192" s="20">
        <v>96</v>
      </c>
      <c r="B192" s="296">
        <f t="shared" si="59"/>
        <v>96</v>
      </c>
      <c r="C192" s="401">
        <f t="shared" si="46"/>
        <v>90</v>
      </c>
      <c r="D192" s="427">
        <v>1</v>
      </c>
      <c r="E192" s="427">
        <v>1</v>
      </c>
      <c r="F192" s="298">
        <f t="shared" si="69"/>
        <v>96</v>
      </c>
      <c r="G192" s="406">
        <v>9</v>
      </c>
      <c r="H192" s="406">
        <v>7</v>
      </c>
      <c r="I192" s="297">
        <v>96</v>
      </c>
      <c r="J192" s="297">
        <f t="shared" si="68"/>
        <v>96</v>
      </c>
      <c r="K192" s="297">
        <v>5</v>
      </c>
      <c r="L192" s="299">
        <v>20</v>
      </c>
      <c r="M192" s="297"/>
      <c r="N192" s="316">
        <f t="shared" si="47"/>
        <v>96</v>
      </c>
      <c r="O192" s="311">
        <f t="shared" si="48"/>
        <v>90</v>
      </c>
      <c r="P192" s="313">
        <f t="shared" si="49"/>
        <v>0.7</v>
      </c>
      <c r="Q192" s="313">
        <f t="shared" si="50"/>
        <v>0.5</v>
      </c>
      <c r="R192" s="417">
        <f t="shared" si="51"/>
        <v>0</v>
      </c>
      <c r="S192" s="408">
        <f t="shared" si="52"/>
        <v>4.5</v>
      </c>
      <c r="T192" s="408">
        <f t="shared" si="53"/>
        <v>4.5</v>
      </c>
      <c r="U192" s="317">
        <f t="shared" si="54"/>
        <v>96</v>
      </c>
      <c r="V192" s="317">
        <f t="shared" si="55"/>
        <v>67.199999999999989</v>
      </c>
      <c r="W192" s="317">
        <v>4</v>
      </c>
      <c r="X192" s="318">
        <f t="shared" si="60"/>
        <v>14</v>
      </c>
      <c r="Y192" s="232"/>
      <c r="Z192" s="425">
        <f t="shared" si="56"/>
        <v>96</v>
      </c>
      <c r="AA192" s="311">
        <f t="shared" si="57"/>
        <v>96</v>
      </c>
      <c r="AB192" s="313">
        <f t="shared" si="61"/>
        <v>0.7</v>
      </c>
      <c r="AC192" s="313">
        <f t="shared" si="62"/>
        <v>0.5</v>
      </c>
      <c r="AD192" s="313">
        <f t="shared" si="63"/>
        <v>0</v>
      </c>
      <c r="AE192" s="404">
        <f t="shared" si="64"/>
        <v>4.8000000000000007</v>
      </c>
      <c r="AF192" s="404">
        <f t="shared" si="65"/>
        <v>4.8000000000000007</v>
      </c>
      <c r="AG192" s="311">
        <f t="shared" si="58"/>
        <v>96</v>
      </c>
      <c r="AH192" s="311">
        <f t="shared" si="66"/>
        <v>67.199999999999989</v>
      </c>
      <c r="AI192" s="309">
        <v>1</v>
      </c>
      <c r="AJ192" s="314">
        <f t="shared" si="67"/>
        <v>9.6000000000000014</v>
      </c>
    </row>
    <row r="193" spans="1:36">
      <c r="A193" s="20">
        <v>97</v>
      </c>
      <c r="B193" s="296">
        <f t="shared" si="59"/>
        <v>97</v>
      </c>
      <c r="C193" s="401">
        <f t="shared" ref="C193:C224" si="70">IF(A193&lt;10,1,ROUNDDOWN(A193,-1))</f>
        <v>90</v>
      </c>
      <c r="D193" s="427">
        <v>1</v>
      </c>
      <c r="E193" s="427">
        <v>1</v>
      </c>
      <c r="F193" s="298">
        <f t="shared" si="69"/>
        <v>97</v>
      </c>
      <c r="G193" s="406">
        <v>9</v>
      </c>
      <c r="H193" s="406">
        <v>7</v>
      </c>
      <c r="I193" s="297">
        <v>97</v>
      </c>
      <c r="J193" s="297">
        <f t="shared" si="68"/>
        <v>97</v>
      </c>
      <c r="K193" s="297">
        <v>5</v>
      </c>
      <c r="L193" s="299">
        <v>20</v>
      </c>
      <c r="M193" s="297"/>
      <c r="N193" s="316">
        <f t="shared" ref="N193:N224" si="71">B193</f>
        <v>97</v>
      </c>
      <c r="O193" s="311">
        <f t="shared" ref="O193:O224" si="72">C193</f>
        <v>90</v>
      </c>
      <c r="P193" s="313">
        <f t="shared" ref="P193:P224" si="73">D193*$D$25</f>
        <v>0.7</v>
      </c>
      <c r="Q193" s="313">
        <f t="shared" ref="Q193:Q224" si="74">E193*$D$36</f>
        <v>0.5</v>
      </c>
      <c r="R193" s="417">
        <f t="shared" ref="R193:R224" si="75">F193*$D$27</f>
        <v>0</v>
      </c>
      <c r="S193" s="408">
        <f t="shared" ref="S193:S224" si="76">G193*$D$39</f>
        <v>4.5</v>
      </c>
      <c r="T193" s="408">
        <f t="shared" ref="T193:T224" si="77">G193*$D$40</f>
        <v>4.5</v>
      </c>
      <c r="U193" s="317">
        <f t="shared" ref="U193:U224" si="78">I193</f>
        <v>97</v>
      </c>
      <c r="V193" s="317">
        <f t="shared" ref="V193:V224" si="79">J193*0.7</f>
        <v>67.899999999999991</v>
      </c>
      <c r="W193" s="317">
        <v>4</v>
      </c>
      <c r="X193" s="318">
        <f t="shared" si="60"/>
        <v>14</v>
      </c>
      <c r="Y193" s="232"/>
      <c r="Z193" s="425">
        <f t="shared" ref="Z193:Z224" si="80">B193</f>
        <v>97</v>
      </c>
      <c r="AA193" s="311">
        <f t="shared" ref="AA193:AA224" si="81">A193</f>
        <v>97</v>
      </c>
      <c r="AB193" s="313">
        <f t="shared" si="61"/>
        <v>0.7</v>
      </c>
      <c r="AC193" s="313">
        <f t="shared" si="62"/>
        <v>0.5</v>
      </c>
      <c r="AD193" s="313">
        <f t="shared" si="63"/>
        <v>0</v>
      </c>
      <c r="AE193" s="404">
        <f t="shared" si="64"/>
        <v>4.8500000000000005</v>
      </c>
      <c r="AF193" s="404">
        <f t="shared" si="65"/>
        <v>4.8500000000000005</v>
      </c>
      <c r="AG193" s="311">
        <f t="shared" ref="AG193:AG224" si="82">A193</f>
        <v>97</v>
      </c>
      <c r="AH193" s="311">
        <f t="shared" si="66"/>
        <v>67.899999999999991</v>
      </c>
      <c r="AI193" s="309">
        <v>1</v>
      </c>
      <c r="AJ193" s="314">
        <f t="shared" si="67"/>
        <v>9.7000000000000011</v>
      </c>
    </row>
    <row r="194" spans="1:36">
      <c r="A194" s="20">
        <v>98</v>
      </c>
      <c r="B194" s="296">
        <f t="shared" si="59"/>
        <v>98</v>
      </c>
      <c r="C194" s="401">
        <f t="shared" si="70"/>
        <v>90</v>
      </c>
      <c r="D194" s="427">
        <v>1</v>
      </c>
      <c r="E194" s="427">
        <v>1</v>
      </c>
      <c r="F194" s="298">
        <f t="shared" si="69"/>
        <v>98</v>
      </c>
      <c r="G194" s="406">
        <v>9</v>
      </c>
      <c r="H194" s="406">
        <v>7</v>
      </c>
      <c r="I194" s="297">
        <v>98</v>
      </c>
      <c r="J194" s="297">
        <f t="shared" si="68"/>
        <v>98</v>
      </c>
      <c r="K194" s="297">
        <v>5</v>
      </c>
      <c r="L194" s="299">
        <v>20</v>
      </c>
      <c r="M194" s="297"/>
      <c r="N194" s="316">
        <f t="shared" si="71"/>
        <v>98</v>
      </c>
      <c r="O194" s="311">
        <f t="shared" si="72"/>
        <v>90</v>
      </c>
      <c r="P194" s="313">
        <f t="shared" si="73"/>
        <v>0.7</v>
      </c>
      <c r="Q194" s="313">
        <f t="shared" si="74"/>
        <v>0.5</v>
      </c>
      <c r="R194" s="417">
        <f t="shared" si="75"/>
        <v>0</v>
      </c>
      <c r="S194" s="408">
        <f t="shared" si="76"/>
        <v>4.5</v>
      </c>
      <c r="T194" s="408">
        <f t="shared" si="77"/>
        <v>4.5</v>
      </c>
      <c r="U194" s="317">
        <f t="shared" si="78"/>
        <v>98</v>
      </c>
      <c r="V194" s="317">
        <f t="shared" si="79"/>
        <v>68.599999999999994</v>
      </c>
      <c r="W194" s="317">
        <v>4</v>
      </c>
      <c r="X194" s="318">
        <f t="shared" si="60"/>
        <v>14</v>
      </c>
      <c r="Y194" s="232"/>
      <c r="Z194" s="425">
        <f t="shared" si="80"/>
        <v>98</v>
      </c>
      <c r="AA194" s="311">
        <f t="shared" si="81"/>
        <v>98</v>
      </c>
      <c r="AB194" s="313">
        <f t="shared" si="61"/>
        <v>0.7</v>
      </c>
      <c r="AC194" s="313">
        <f t="shared" si="62"/>
        <v>0.5</v>
      </c>
      <c r="AD194" s="313">
        <f t="shared" si="63"/>
        <v>0</v>
      </c>
      <c r="AE194" s="404">
        <f t="shared" si="64"/>
        <v>4.9000000000000004</v>
      </c>
      <c r="AF194" s="404">
        <f t="shared" si="65"/>
        <v>4.9000000000000004</v>
      </c>
      <c r="AG194" s="311">
        <f t="shared" si="82"/>
        <v>98</v>
      </c>
      <c r="AH194" s="311">
        <f t="shared" si="66"/>
        <v>68.599999999999994</v>
      </c>
      <c r="AI194" s="309">
        <v>1</v>
      </c>
      <c r="AJ194" s="314">
        <f t="shared" si="67"/>
        <v>9.8000000000000007</v>
      </c>
    </row>
    <row r="195" spans="1:36">
      <c r="A195" s="20">
        <v>99</v>
      </c>
      <c r="B195" s="296">
        <f t="shared" si="59"/>
        <v>99</v>
      </c>
      <c r="C195" s="401">
        <f t="shared" si="70"/>
        <v>90</v>
      </c>
      <c r="D195" s="427">
        <v>1</v>
      </c>
      <c r="E195" s="427">
        <v>1</v>
      </c>
      <c r="F195" s="298">
        <f t="shared" si="69"/>
        <v>99</v>
      </c>
      <c r="G195" s="406">
        <v>9</v>
      </c>
      <c r="H195" s="406">
        <v>7</v>
      </c>
      <c r="I195" s="297">
        <v>99</v>
      </c>
      <c r="J195" s="297">
        <f t="shared" ref="J195:J226" si="83">A195</f>
        <v>99</v>
      </c>
      <c r="K195" s="297">
        <v>5</v>
      </c>
      <c r="L195" s="299">
        <v>20</v>
      </c>
      <c r="M195" s="297"/>
      <c r="N195" s="316">
        <f t="shared" si="71"/>
        <v>99</v>
      </c>
      <c r="O195" s="311">
        <f t="shared" si="72"/>
        <v>90</v>
      </c>
      <c r="P195" s="313">
        <f t="shared" si="73"/>
        <v>0.7</v>
      </c>
      <c r="Q195" s="313">
        <f t="shared" si="74"/>
        <v>0.5</v>
      </c>
      <c r="R195" s="417">
        <f t="shared" si="75"/>
        <v>0</v>
      </c>
      <c r="S195" s="408">
        <f t="shared" si="76"/>
        <v>4.5</v>
      </c>
      <c r="T195" s="408">
        <f t="shared" si="77"/>
        <v>4.5</v>
      </c>
      <c r="U195" s="317">
        <f t="shared" si="78"/>
        <v>99</v>
      </c>
      <c r="V195" s="317">
        <f t="shared" si="79"/>
        <v>69.3</v>
      </c>
      <c r="W195" s="317">
        <v>4</v>
      </c>
      <c r="X195" s="318">
        <f t="shared" si="60"/>
        <v>14</v>
      </c>
      <c r="Y195" s="232"/>
      <c r="Z195" s="425">
        <f t="shared" si="80"/>
        <v>99</v>
      </c>
      <c r="AA195" s="311">
        <f t="shared" si="81"/>
        <v>99</v>
      </c>
      <c r="AB195" s="313">
        <f t="shared" si="61"/>
        <v>0.7</v>
      </c>
      <c r="AC195" s="313">
        <f t="shared" si="62"/>
        <v>0.5</v>
      </c>
      <c r="AD195" s="313">
        <f t="shared" si="63"/>
        <v>0</v>
      </c>
      <c r="AE195" s="404">
        <f t="shared" si="64"/>
        <v>4.95</v>
      </c>
      <c r="AF195" s="404">
        <f t="shared" si="65"/>
        <v>4.95</v>
      </c>
      <c r="AG195" s="311">
        <f t="shared" si="82"/>
        <v>99</v>
      </c>
      <c r="AH195" s="311">
        <f t="shared" si="66"/>
        <v>69.3</v>
      </c>
      <c r="AI195" s="309">
        <v>1</v>
      </c>
      <c r="AJ195" s="314">
        <f t="shared" si="67"/>
        <v>9.9</v>
      </c>
    </row>
    <row r="196" spans="1:36">
      <c r="A196" s="20">
        <v>100</v>
      </c>
      <c r="B196" s="296">
        <f t="shared" si="59"/>
        <v>100</v>
      </c>
      <c r="C196" s="401">
        <f t="shared" si="70"/>
        <v>100</v>
      </c>
      <c r="D196" s="427">
        <v>1</v>
      </c>
      <c r="E196" s="427">
        <v>1</v>
      </c>
      <c r="F196" s="298">
        <f t="shared" si="69"/>
        <v>100</v>
      </c>
      <c r="G196" s="406">
        <v>9</v>
      </c>
      <c r="H196" s="406">
        <v>7</v>
      </c>
      <c r="I196" s="297">
        <v>100</v>
      </c>
      <c r="J196" s="297">
        <f t="shared" si="83"/>
        <v>100</v>
      </c>
      <c r="K196" s="297">
        <v>5</v>
      </c>
      <c r="L196" s="299">
        <v>20</v>
      </c>
      <c r="M196" s="297"/>
      <c r="N196" s="316">
        <f t="shared" si="71"/>
        <v>100</v>
      </c>
      <c r="O196" s="311">
        <f t="shared" si="72"/>
        <v>100</v>
      </c>
      <c r="P196" s="313">
        <f t="shared" si="73"/>
        <v>0.7</v>
      </c>
      <c r="Q196" s="313">
        <f t="shared" si="74"/>
        <v>0.5</v>
      </c>
      <c r="R196" s="417">
        <f t="shared" si="75"/>
        <v>0</v>
      </c>
      <c r="S196" s="408">
        <f t="shared" si="76"/>
        <v>4.5</v>
      </c>
      <c r="T196" s="408">
        <f t="shared" si="77"/>
        <v>4.5</v>
      </c>
      <c r="U196" s="317">
        <f t="shared" si="78"/>
        <v>100</v>
      </c>
      <c r="V196" s="317">
        <f t="shared" si="79"/>
        <v>70</v>
      </c>
      <c r="W196" s="317">
        <v>5</v>
      </c>
      <c r="X196" s="318">
        <f t="shared" si="60"/>
        <v>14</v>
      </c>
      <c r="Y196" s="232"/>
      <c r="Z196" s="425">
        <f t="shared" si="80"/>
        <v>100</v>
      </c>
      <c r="AA196" s="311">
        <f t="shared" si="81"/>
        <v>100</v>
      </c>
      <c r="AB196" s="313">
        <f t="shared" si="61"/>
        <v>0.7</v>
      </c>
      <c r="AC196" s="313">
        <f t="shared" si="62"/>
        <v>0.5</v>
      </c>
      <c r="AD196" s="313">
        <f t="shared" si="63"/>
        <v>0</v>
      </c>
      <c r="AE196" s="404">
        <f t="shared" si="64"/>
        <v>5</v>
      </c>
      <c r="AF196" s="404">
        <f t="shared" si="65"/>
        <v>5</v>
      </c>
      <c r="AG196" s="311">
        <f t="shared" si="82"/>
        <v>100</v>
      </c>
      <c r="AH196" s="311">
        <f t="shared" si="66"/>
        <v>70</v>
      </c>
      <c r="AI196" s="309">
        <v>1</v>
      </c>
      <c r="AJ196" s="314">
        <f t="shared" si="67"/>
        <v>10</v>
      </c>
    </row>
    <row r="197" spans="1:36">
      <c r="A197" s="20">
        <v>101</v>
      </c>
      <c r="B197" s="296">
        <f t="shared" si="59"/>
        <v>101</v>
      </c>
      <c r="C197" s="401">
        <f t="shared" si="70"/>
        <v>100</v>
      </c>
      <c r="D197" s="427">
        <v>1</v>
      </c>
      <c r="E197" s="427">
        <v>1</v>
      </c>
      <c r="F197" s="298">
        <f t="shared" si="69"/>
        <v>101</v>
      </c>
      <c r="G197" s="406">
        <v>9</v>
      </c>
      <c r="H197" s="406">
        <v>7</v>
      </c>
      <c r="I197" s="297">
        <v>101</v>
      </c>
      <c r="J197" s="297">
        <f t="shared" si="83"/>
        <v>101</v>
      </c>
      <c r="K197" s="297">
        <v>5</v>
      </c>
      <c r="L197" s="299">
        <v>20</v>
      </c>
      <c r="M197" s="297"/>
      <c r="N197" s="316">
        <f t="shared" si="71"/>
        <v>101</v>
      </c>
      <c r="O197" s="311">
        <f t="shared" si="72"/>
        <v>100</v>
      </c>
      <c r="P197" s="313">
        <f t="shared" si="73"/>
        <v>0.7</v>
      </c>
      <c r="Q197" s="313">
        <f t="shared" si="74"/>
        <v>0.5</v>
      </c>
      <c r="R197" s="417">
        <f t="shared" si="75"/>
        <v>0</v>
      </c>
      <c r="S197" s="408">
        <f t="shared" si="76"/>
        <v>4.5</v>
      </c>
      <c r="T197" s="408">
        <f t="shared" si="77"/>
        <v>4.5</v>
      </c>
      <c r="U197" s="317">
        <f t="shared" si="78"/>
        <v>101</v>
      </c>
      <c r="V197" s="317">
        <f t="shared" si="79"/>
        <v>70.699999999999989</v>
      </c>
      <c r="W197" s="317">
        <v>5</v>
      </c>
      <c r="X197" s="318">
        <f t="shared" si="60"/>
        <v>14</v>
      </c>
      <c r="Y197" s="232"/>
      <c r="Z197" s="425">
        <f t="shared" si="80"/>
        <v>101</v>
      </c>
      <c r="AA197" s="311">
        <f t="shared" si="81"/>
        <v>101</v>
      </c>
      <c r="AB197" s="313">
        <f t="shared" si="61"/>
        <v>0.7</v>
      </c>
      <c r="AC197" s="313">
        <f t="shared" si="62"/>
        <v>0.5</v>
      </c>
      <c r="AD197" s="313">
        <f t="shared" si="63"/>
        <v>0</v>
      </c>
      <c r="AE197" s="404">
        <f t="shared" si="64"/>
        <v>5.0500000000000007</v>
      </c>
      <c r="AF197" s="404">
        <f t="shared" si="65"/>
        <v>5.0500000000000007</v>
      </c>
      <c r="AG197" s="311">
        <f t="shared" si="82"/>
        <v>101</v>
      </c>
      <c r="AH197" s="311">
        <f t="shared" si="66"/>
        <v>70.699999999999989</v>
      </c>
      <c r="AI197" s="309">
        <v>1</v>
      </c>
      <c r="AJ197" s="314">
        <f t="shared" si="67"/>
        <v>10.100000000000001</v>
      </c>
    </row>
    <row r="198" spans="1:36">
      <c r="A198" s="20">
        <v>102</v>
      </c>
      <c r="B198" s="296">
        <f t="shared" si="59"/>
        <v>102</v>
      </c>
      <c r="C198" s="401">
        <f t="shared" si="70"/>
        <v>100</v>
      </c>
      <c r="D198" s="427">
        <v>1</v>
      </c>
      <c r="E198" s="427">
        <v>1</v>
      </c>
      <c r="F198" s="298">
        <f t="shared" si="69"/>
        <v>102</v>
      </c>
      <c r="G198" s="406">
        <v>9</v>
      </c>
      <c r="H198" s="406">
        <v>7</v>
      </c>
      <c r="I198" s="297">
        <v>102</v>
      </c>
      <c r="J198" s="297">
        <f t="shared" si="83"/>
        <v>102</v>
      </c>
      <c r="K198" s="297">
        <v>5</v>
      </c>
      <c r="L198" s="299">
        <v>20</v>
      </c>
      <c r="M198" s="297"/>
      <c r="N198" s="316">
        <f t="shared" si="71"/>
        <v>102</v>
      </c>
      <c r="O198" s="311">
        <f t="shared" si="72"/>
        <v>100</v>
      </c>
      <c r="P198" s="313">
        <f t="shared" si="73"/>
        <v>0.7</v>
      </c>
      <c r="Q198" s="313">
        <f t="shared" si="74"/>
        <v>0.5</v>
      </c>
      <c r="R198" s="417">
        <f t="shared" si="75"/>
        <v>0</v>
      </c>
      <c r="S198" s="408">
        <f t="shared" si="76"/>
        <v>4.5</v>
      </c>
      <c r="T198" s="408">
        <f t="shared" si="77"/>
        <v>4.5</v>
      </c>
      <c r="U198" s="317">
        <f t="shared" si="78"/>
        <v>102</v>
      </c>
      <c r="V198" s="317">
        <f t="shared" si="79"/>
        <v>71.399999999999991</v>
      </c>
      <c r="W198" s="317">
        <v>5</v>
      </c>
      <c r="X198" s="318">
        <f t="shared" si="60"/>
        <v>14</v>
      </c>
      <c r="Y198" s="232"/>
      <c r="Z198" s="425">
        <f t="shared" si="80"/>
        <v>102</v>
      </c>
      <c r="AA198" s="311">
        <f t="shared" si="81"/>
        <v>102</v>
      </c>
      <c r="AB198" s="313">
        <f t="shared" si="61"/>
        <v>0.7</v>
      </c>
      <c r="AC198" s="313">
        <f t="shared" si="62"/>
        <v>0.5</v>
      </c>
      <c r="AD198" s="313">
        <f t="shared" si="63"/>
        <v>0</v>
      </c>
      <c r="AE198" s="404">
        <f t="shared" si="64"/>
        <v>5.1000000000000005</v>
      </c>
      <c r="AF198" s="404">
        <f t="shared" si="65"/>
        <v>5.1000000000000005</v>
      </c>
      <c r="AG198" s="311">
        <f t="shared" si="82"/>
        <v>102</v>
      </c>
      <c r="AH198" s="311">
        <f t="shared" si="66"/>
        <v>71.399999999999991</v>
      </c>
      <c r="AI198" s="309">
        <v>1</v>
      </c>
      <c r="AJ198" s="314">
        <f t="shared" si="67"/>
        <v>10.200000000000001</v>
      </c>
    </row>
    <row r="199" spans="1:36">
      <c r="A199" s="20">
        <v>103</v>
      </c>
      <c r="B199" s="296">
        <f t="shared" si="59"/>
        <v>103</v>
      </c>
      <c r="C199" s="401">
        <f t="shared" si="70"/>
        <v>100</v>
      </c>
      <c r="D199" s="427">
        <v>1</v>
      </c>
      <c r="E199" s="427">
        <v>1</v>
      </c>
      <c r="F199" s="298">
        <f t="shared" si="69"/>
        <v>103</v>
      </c>
      <c r="G199" s="406">
        <v>9</v>
      </c>
      <c r="H199" s="406">
        <v>7</v>
      </c>
      <c r="I199" s="297">
        <v>103</v>
      </c>
      <c r="J199" s="297">
        <f t="shared" si="83"/>
        <v>103</v>
      </c>
      <c r="K199" s="297">
        <v>5</v>
      </c>
      <c r="L199" s="299">
        <v>20</v>
      </c>
      <c r="M199" s="297"/>
      <c r="N199" s="316">
        <f t="shared" si="71"/>
        <v>103</v>
      </c>
      <c r="O199" s="311">
        <f t="shared" si="72"/>
        <v>100</v>
      </c>
      <c r="P199" s="313">
        <f t="shared" si="73"/>
        <v>0.7</v>
      </c>
      <c r="Q199" s="313">
        <f t="shared" si="74"/>
        <v>0.5</v>
      </c>
      <c r="R199" s="417">
        <f t="shared" si="75"/>
        <v>0</v>
      </c>
      <c r="S199" s="408">
        <f t="shared" si="76"/>
        <v>4.5</v>
      </c>
      <c r="T199" s="408">
        <f t="shared" si="77"/>
        <v>4.5</v>
      </c>
      <c r="U199" s="317">
        <f t="shared" si="78"/>
        <v>103</v>
      </c>
      <c r="V199" s="317">
        <f t="shared" si="79"/>
        <v>72.099999999999994</v>
      </c>
      <c r="W199" s="317">
        <v>5</v>
      </c>
      <c r="X199" s="318">
        <f t="shared" si="60"/>
        <v>14</v>
      </c>
      <c r="Y199" s="232"/>
      <c r="Z199" s="425">
        <f t="shared" si="80"/>
        <v>103</v>
      </c>
      <c r="AA199" s="311">
        <f t="shared" si="81"/>
        <v>103</v>
      </c>
      <c r="AB199" s="313">
        <f t="shared" si="61"/>
        <v>0.7</v>
      </c>
      <c r="AC199" s="313">
        <f t="shared" si="62"/>
        <v>0.5</v>
      </c>
      <c r="AD199" s="313">
        <f t="shared" si="63"/>
        <v>0</v>
      </c>
      <c r="AE199" s="404">
        <f t="shared" si="64"/>
        <v>5.15</v>
      </c>
      <c r="AF199" s="404">
        <f t="shared" si="65"/>
        <v>5.15</v>
      </c>
      <c r="AG199" s="311">
        <f t="shared" si="82"/>
        <v>103</v>
      </c>
      <c r="AH199" s="311">
        <f t="shared" si="66"/>
        <v>72.099999999999994</v>
      </c>
      <c r="AI199" s="309">
        <v>1</v>
      </c>
      <c r="AJ199" s="314">
        <f t="shared" si="67"/>
        <v>10.3</v>
      </c>
    </row>
    <row r="200" spans="1:36">
      <c r="A200" s="20">
        <v>104</v>
      </c>
      <c r="B200" s="296">
        <f t="shared" si="59"/>
        <v>104</v>
      </c>
      <c r="C200" s="401">
        <f t="shared" si="70"/>
        <v>100</v>
      </c>
      <c r="D200" s="427">
        <v>1</v>
      </c>
      <c r="E200" s="427">
        <v>1</v>
      </c>
      <c r="F200" s="298">
        <f t="shared" si="69"/>
        <v>104</v>
      </c>
      <c r="G200" s="406">
        <v>9</v>
      </c>
      <c r="H200" s="406">
        <v>7</v>
      </c>
      <c r="I200" s="297">
        <v>104</v>
      </c>
      <c r="J200" s="297">
        <f t="shared" si="83"/>
        <v>104</v>
      </c>
      <c r="K200" s="297">
        <v>5</v>
      </c>
      <c r="L200" s="299">
        <v>20</v>
      </c>
      <c r="M200" s="297"/>
      <c r="N200" s="316">
        <f t="shared" si="71"/>
        <v>104</v>
      </c>
      <c r="O200" s="311">
        <f t="shared" si="72"/>
        <v>100</v>
      </c>
      <c r="P200" s="313">
        <f t="shared" si="73"/>
        <v>0.7</v>
      </c>
      <c r="Q200" s="313">
        <f t="shared" si="74"/>
        <v>0.5</v>
      </c>
      <c r="R200" s="417">
        <f t="shared" si="75"/>
        <v>0</v>
      </c>
      <c r="S200" s="408">
        <f t="shared" si="76"/>
        <v>4.5</v>
      </c>
      <c r="T200" s="408">
        <f t="shared" si="77"/>
        <v>4.5</v>
      </c>
      <c r="U200" s="317">
        <f t="shared" si="78"/>
        <v>104</v>
      </c>
      <c r="V200" s="317">
        <f t="shared" si="79"/>
        <v>72.8</v>
      </c>
      <c r="W200" s="317">
        <v>5</v>
      </c>
      <c r="X200" s="318">
        <f t="shared" si="60"/>
        <v>14</v>
      </c>
      <c r="Y200" s="232"/>
      <c r="Z200" s="425">
        <f t="shared" si="80"/>
        <v>104</v>
      </c>
      <c r="AA200" s="311">
        <f t="shared" si="81"/>
        <v>104</v>
      </c>
      <c r="AB200" s="313">
        <f t="shared" si="61"/>
        <v>0.7</v>
      </c>
      <c r="AC200" s="313">
        <f t="shared" si="62"/>
        <v>0.5</v>
      </c>
      <c r="AD200" s="313">
        <f t="shared" si="63"/>
        <v>0</v>
      </c>
      <c r="AE200" s="404">
        <f t="shared" si="64"/>
        <v>5.2</v>
      </c>
      <c r="AF200" s="404">
        <f t="shared" si="65"/>
        <v>5.2</v>
      </c>
      <c r="AG200" s="311">
        <f t="shared" si="82"/>
        <v>104</v>
      </c>
      <c r="AH200" s="311">
        <f t="shared" si="66"/>
        <v>72.8</v>
      </c>
      <c r="AI200" s="309">
        <v>1</v>
      </c>
      <c r="AJ200" s="314">
        <f t="shared" si="67"/>
        <v>10.4</v>
      </c>
    </row>
    <row r="201" spans="1:36">
      <c r="A201" s="20">
        <v>105</v>
      </c>
      <c r="B201" s="296">
        <f t="shared" si="59"/>
        <v>105</v>
      </c>
      <c r="C201" s="401">
        <f t="shared" si="70"/>
        <v>100</v>
      </c>
      <c r="D201" s="427">
        <v>1</v>
      </c>
      <c r="E201" s="427">
        <v>1</v>
      </c>
      <c r="F201" s="298">
        <f t="shared" si="69"/>
        <v>105</v>
      </c>
      <c r="G201" s="406">
        <v>9</v>
      </c>
      <c r="H201" s="406">
        <v>7</v>
      </c>
      <c r="I201" s="297">
        <v>105</v>
      </c>
      <c r="J201" s="297">
        <f t="shared" si="83"/>
        <v>105</v>
      </c>
      <c r="K201" s="297">
        <v>5</v>
      </c>
      <c r="L201" s="299">
        <v>20</v>
      </c>
      <c r="M201" s="297"/>
      <c r="N201" s="316">
        <f t="shared" si="71"/>
        <v>105</v>
      </c>
      <c r="O201" s="311">
        <f t="shared" si="72"/>
        <v>100</v>
      </c>
      <c r="P201" s="313">
        <f t="shared" si="73"/>
        <v>0.7</v>
      </c>
      <c r="Q201" s="313">
        <f t="shared" si="74"/>
        <v>0.5</v>
      </c>
      <c r="R201" s="417">
        <f t="shared" si="75"/>
        <v>0</v>
      </c>
      <c r="S201" s="408">
        <f t="shared" si="76"/>
        <v>4.5</v>
      </c>
      <c r="T201" s="408">
        <f t="shared" si="77"/>
        <v>4.5</v>
      </c>
      <c r="U201" s="317">
        <f t="shared" si="78"/>
        <v>105</v>
      </c>
      <c r="V201" s="317">
        <f t="shared" si="79"/>
        <v>73.5</v>
      </c>
      <c r="W201" s="317">
        <v>5</v>
      </c>
      <c r="X201" s="318">
        <f t="shared" si="60"/>
        <v>14</v>
      </c>
      <c r="Y201" s="232"/>
      <c r="Z201" s="425">
        <f t="shared" si="80"/>
        <v>105</v>
      </c>
      <c r="AA201" s="311">
        <f t="shared" si="81"/>
        <v>105</v>
      </c>
      <c r="AB201" s="313">
        <f t="shared" si="61"/>
        <v>0.7</v>
      </c>
      <c r="AC201" s="313">
        <f t="shared" si="62"/>
        <v>0.5</v>
      </c>
      <c r="AD201" s="313">
        <f t="shared" si="63"/>
        <v>0</v>
      </c>
      <c r="AE201" s="404">
        <f t="shared" si="64"/>
        <v>5.25</v>
      </c>
      <c r="AF201" s="404">
        <f t="shared" si="65"/>
        <v>5.25</v>
      </c>
      <c r="AG201" s="311">
        <f t="shared" si="82"/>
        <v>105</v>
      </c>
      <c r="AH201" s="311">
        <f t="shared" si="66"/>
        <v>73.5</v>
      </c>
      <c r="AI201" s="309">
        <v>1</v>
      </c>
      <c r="AJ201" s="314">
        <f t="shared" si="67"/>
        <v>10.5</v>
      </c>
    </row>
    <row r="202" spans="1:36">
      <c r="A202" s="20">
        <v>106</v>
      </c>
      <c r="B202" s="296">
        <f t="shared" si="59"/>
        <v>106</v>
      </c>
      <c r="C202" s="401">
        <f t="shared" si="70"/>
        <v>100</v>
      </c>
      <c r="D202" s="427">
        <v>1</v>
      </c>
      <c r="E202" s="427">
        <v>1</v>
      </c>
      <c r="F202" s="298">
        <f t="shared" si="69"/>
        <v>106</v>
      </c>
      <c r="G202" s="406">
        <v>9</v>
      </c>
      <c r="H202" s="406">
        <v>7</v>
      </c>
      <c r="I202" s="297">
        <v>106</v>
      </c>
      <c r="J202" s="297">
        <f t="shared" si="83"/>
        <v>106</v>
      </c>
      <c r="K202" s="297">
        <v>5</v>
      </c>
      <c r="L202" s="299">
        <v>20</v>
      </c>
      <c r="M202" s="297"/>
      <c r="N202" s="316">
        <f t="shared" si="71"/>
        <v>106</v>
      </c>
      <c r="O202" s="311">
        <f t="shared" si="72"/>
        <v>100</v>
      </c>
      <c r="P202" s="313">
        <f t="shared" si="73"/>
        <v>0.7</v>
      </c>
      <c r="Q202" s="313">
        <f t="shared" si="74"/>
        <v>0.5</v>
      </c>
      <c r="R202" s="417">
        <f t="shared" si="75"/>
        <v>0</v>
      </c>
      <c r="S202" s="408">
        <f t="shared" si="76"/>
        <v>4.5</v>
      </c>
      <c r="T202" s="408">
        <f t="shared" si="77"/>
        <v>4.5</v>
      </c>
      <c r="U202" s="317">
        <f t="shared" si="78"/>
        <v>106</v>
      </c>
      <c r="V202" s="317">
        <f t="shared" si="79"/>
        <v>74.199999999999989</v>
      </c>
      <c r="W202" s="317">
        <v>5</v>
      </c>
      <c r="X202" s="318">
        <f t="shared" si="60"/>
        <v>14</v>
      </c>
      <c r="Y202" s="232"/>
      <c r="Z202" s="425">
        <f t="shared" si="80"/>
        <v>106</v>
      </c>
      <c r="AA202" s="311">
        <f t="shared" si="81"/>
        <v>106</v>
      </c>
      <c r="AB202" s="313">
        <f t="shared" si="61"/>
        <v>0.7</v>
      </c>
      <c r="AC202" s="313">
        <f t="shared" si="62"/>
        <v>0.5</v>
      </c>
      <c r="AD202" s="313">
        <f t="shared" si="63"/>
        <v>0</v>
      </c>
      <c r="AE202" s="404">
        <f t="shared" si="64"/>
        <v>5.3000000000000007</v>
      </c>
      <c r="AF202" s="404">
        <f t="shared" si="65"/>
        <v>5.3000000000000007</v>
      </c>
      <c r="AG202" s="311">
        <f t="shared" si="82"/>
        <v>106</v>
      </c>
      <c r="AH202" s="311">
        <f t="shared" si="66"/>
        <v>74.199999999999989</v>
      </c>
      <c r="AI202" s="309">
        <v>1</v>
      </c>
      <c r="AJ202" s="314">
        <f t="shared" si="67"/>
        <v>10.600000000000001</v>
      </c>
    </row>
    <row r="203" spans="1:36">
      <c r="A203" s="20">
        <v>107</v>
      </c>
      <c r="B203" s="296">
        <f t="shared" si="59"/>
        <v>107</v>
      </c>
      <c r="C203" s="401">
        <f t="shared" si="70"/>
        <v>100</v>
      </c>
      <c r="D203" s="427">
        <v>1</v>
      </c>
      <c r="E203" s="427">
        <v>1</v>
      </c>
      <c r="F203" s="298">
        <f t="shared" si="69"/>
        <v>107</v>
      </c>
      <c r="G203" s="406">
        <v>9</v>
      </c>
      <c r="H203" s="406">
        <v>7</v>
      </c>
      <c r="I203" s="297">
        <v>107</v>
      </c>
      <c r="J203" s="297">
        <f t="shared" si="83"/>
        <v>107</v>
      </c>
      <c r="K203" s="297">
        <v>5</v>
      </c>
      <c r="L203" s="299">
        <v>20</v>
      </c>
      <c r="M203" s="297"/>
      <c r="N203" s="316">
        <f t="shared" si="71"/>
        <v>107</v>
      </c>
      <c r="O203" s="311">
        <f t="shared" si="72"/>
        <v>100</v>
      </c>
      <c r="P203" s="313">
        <f t="shared" si="73"/>
        <v>0.7</v>
      </c>
      <c r="Q203" s="313">
        <f t="shared" si="74"/>
        <v>0.5</v>
      </c>
      <c r="R203" s="417">
        <f t="shared" si="75"/>
        <v>0</v>
      </c>
      <c r="S203" s="408">
        <f t="shared" si="76"/>
        <v>4.5</v>
      </c>
      <c r="T203" s="408">
        <f t="shared" si="77"/>
        <v>4.5</v>
      </c>
      <c r="U203" s="317">
        <f t="shared" si="78"/>
        <v>107</v>
      </c>
      <c r="V203" s="317">
        <f t="shared" si="79"/>
        <v>74.899999999999991</v>
      </c>
      <c r="W203" s="317">
        <v>5</v>
      </c>
      <c r="X203" s="318">
        <f t="shared" si="60"/>
        <v>14</v>
      </c>
      <c r="Y203" s="232"/>
      <c r="Z203" s="425">
        <f t="shared" si="80"/>
        <v>107</v>
      </c>
      <c r="AA203" s="311">
        <f t="shared" si="81"/>
        <v>107</v>
      </c>
      <c r="AB203" s="313">
        <f t="shared" si="61"/>
        <v>0.7</v>
      </c>
      <c r="AC203" s="313">
        <f t="shared" si="62"/>
        <v>0.5</v>
      </c>
      <c r="AD203" s="313">
        <f t="shared" si="63"/>
        <v>0</v>
      </c>
      <c r="AE203" s="404">
        <f t="shared" si="64"/>
        <v>5.3500000000000005</v>
      </c>
      <c r="AF203" s="404">
        <f t="shared" si="65"/>
        <v>5.3500000000000005</v>
      </c>
      <c r="AG203" s="311">
        <f t="shared" si="82"/>
        <v>107</v>
      </c>
      <c r="AH203" s="311">
        <f t="shared" si="66"/>
        <v>74.899999999999991</v>
      </c>
      <c r="AI203" s="309">
        <v>1</v>
      </c>
      <c r="AJ203" s="314">
        <f t="shared" si="67"/>
        <v>10.700000000000001</v>
      </c>
    </row>
    <row r="204" spans="1:36">
      <c r="A204" s="20">
        <v>108</v>
      </c>
      <c r="B204" s="296">
        <f t="shared" si="59"/>
        <v>108</v>
      </c>
      <c r="C204" s="401">
        <f t="shared" si="70"/>
        <v>100</v>
      </c>
      <c r="D204" s="427">
        <v>1</v>
      </c>
      <c r="E204" s="427">
        <v>1</v>
      </c>
      <c r="F204" s="298">
        <f t="shared" si="69"/>
        <v>108</v>
      </c>
      <c r="G204" s="406">
        <v>9</v>
      </c>
      <c r="H204" s="406">
        <v>7</v>
      </c>
      <c r="I204" s="297">
        <v>108</v>
      </c>
      <c r="J204" s="297">
        <f t="shared" si="83"/>
        <v>108</v>
      </c>
      <c r="K204" s="297">
        <v>5</v>
      </c>
      <c r="L204" s="299">
        <v>20</v>
      </c>
      <c r="M204" s="297"/>
      <c r="N204" s="316">
        <f t="shared" si="71"/>
        <v>108</v>
      </c>
      <c r="O204" s="311">
        <f t="shared" si="72"/>
        <v>100</v>
      </c>
      <c r="P204" s="313">
        <f t="shared" si="73"/>
        <v>0.7</v>
      </c>
      <c r="Q204" s="313">
        <f t="shared" si="74"/>
        <v>0.5</v>
      </c>
      <c r="R204" s="417">
        <f t="shared" si="75"/>
        <v>0</v>
      </c>
      <c r="S204" s="408">
        <f t="shared" si="76"/>
        <v>4.5</v>
      </c>
      <c r="T204" s="408">
        <f t="shared" si="77"/>
        <v>4.5</v>
      </c>
      <c r="U204" s="317">
        <f t="shared" si="78"/>
        <v>108</v>
      </c>
      <c r="V204" s="317">
        <f t="shared" si="79"/>
        <v>75.599999999999994</v>
      </c>
      <c r="W204" s="317">
        <v>5</v>
      </c>
      <c r="X204" s="318">
        <f t="shared" si="60"/>
        <v>14</v>
      </c>
      <c r="Y204" s="232"/>
      <c r="Z204" s="425">
        <f t="shared" si="80"/>
        <v>108</v>
      </c>
      <c r="AA204" s="311">
        <f t="shared" si="81"/>
        <v>108</v>
      </c>
      <c r="AB204" s="313">
        <f t="shared" si="61"/>
        <v>0.7</v>
      </c>
      <c r="AC204" s="313">
        <f t="shared" si="62"/>
        <v>0.5</v>
      </c>
      <c r="AD204" s="313">
        <f t="shared" si="63"/>
        <v>0</v>
      </c>
      <c r="AE204" s="404">
        <f t="shared" si="64"/>
        <v>5.4</v>
      </c>
      <c r="AF204" s="404">
        <f t="shared" si="65"/>
        <v>5.4</v>
      </c>
      <c r="AG204" s="311">
        <f t="shared" si="82"/>
        <v>108</v>
      </c>
      <c r="AH204" s="311">
        <f t="shared" si="66"/>
        <v>75.599999999999994</v>
      </c>
      <c r="AI204" s="309">
        <v>1</v>
      </c>
      <c r="AJ204" s="314">
        <f t="shared" si="67"/>
        <v>10.8</v>
      </c>
    </row>
    <row r="205" spans="1:36">
      <c r="A205" s="20">
        <v>109</v>
      </c>
      <c r="B205" s="296">
        <f t="shared" si="59"/>
        <v>109</v>
      </c>
      <c r="C205" s="401">
        <f t="shared" si="70"/>
        <v>100</v>
      </c>
      <c r="D205" s="427">
        <v>1</v>
      </c>
      <c r="E205" s="427">
        <v>1</v>
      </c>
      <c r="F205" s="298">
        <f t="shared" si="69"/>
        <v>109</v>
      </c>
      <c r="G205" s="406">
        <v>9</v>
      </c>
      <c r="H205" s="406">
        <v>7</v>
      </c>
      <c r="I205" s="297">
        <v>109</v>
      </c>
      <c r="J205" s="297">
        <f t="shared" si="83"/>
        <v>109</v>
      </c>
      <c r="K205" s="297">
        <v>5</v>
      </c>
      <c r="L205" s="299">
        <v>20</v>
      </c>
      <c r="M205" s="297"/>
      <c r="N205" s="316">
        <f t="shared" si="71"/>
        <v>109</v>
      </c>
      <c r="O205" s="311">
        <f t="shared" si="72"/>
        <v>100</v>
      </c>
      <c r="P205" s="313">
        <f t="shared" si="73"/>
        <v>0.7</v>
      </c>
      <c r="Q205" s="313">
        <f t="shared" si="74"/>
        <v>0.5</v>
      </c>
      <c r="R205" s="417">
        <f t="shared" si="75"/>
        <v>0</v>
      </c>
      <c r="S205" s="408">
        <f t="shared" si="76"/>
        <v>4.5</v>
      </c>
      <c r="T205" s="408">
        <f t="shared" si="77"/>
        <v>4.5</v>
      </c>
      <c r="U205" s="317">
        <f t="shared" si="78"/>
        <v>109</v>
      </c>
      <c r="V205" s="317">
        <f t="shared" si="79"/>
        <v>76.3</v>
      </c>
      <c r="W205" s="317">
        <v>5</v>
      </c>
      <c r="X205" s="318">
        <f t="shared" si="60"/>
        <v>14</v>
      </c>
      <c r="Y205" s="232"/>
      <c r="Z205" s="425">
        <f t="shared" si="80"/>
        <v>109</v>
      </c>
      <c r="AA205" s="311">
        <f t="shared" si="81"/>
        <v>109</v>
      </c>
      <c r="AB205" s="313">
        <f t="shared" si="61"/>
        <v>0.7</v>
      </c>
      <c r="AC205" s="313">
        <f t="shared" si="62"/>
        <v>0.5</v>
      </c>
      <c r="AD205" s="313">
        <f t="shared" si="63"/>
        <v>0</v>
      </c>
      <c r="AE205" s="404">
        <f t="shared" si="64"/>
        <v>5.45</v>
      </c>
      <c r="AF205" s="404">
        <f t="shared" si="65"/>
        <v>5.45</v>
      </c>
      <c r="AG205" s="311">
        <f t="shared" si="82"/>
        <v>109</v>
      </c>
      <c r="AH205" s="311">
        <f t="shared" si="66"/>
        <v>76.3</v>
      </c>
      <c r="AI205" s="309">
        <v>1</v>
      </c>
      <c r="AJ205" s="314">
        <f t="shared" si="67"/>
        <v>10.9</v>
      </c>
    </row>
    <row r="206" spans="1:36">
      <c r="A206" s="20">
        <v>110</v>
      </c>
      <c r="B206" s="296">
        <f t="shared" si="59"/>
        <v>110</v>
      </c>
      <c r="C206" s="401">
        <f t="shared" si="70"/>
        <v>110</v>
      </c>
      <c r="D206" s="427">
        <v>1</v>
      </c>
      <c r="E206" s="427">
        <v>1</v>
      </c>
      <c r="F206" s="298">
        <f t="shared" si="69"/>
        <v>110</v>
      </c>
      <c r="G206" s="406">
        <v>9</v>
      </c>
      <c r="H206" s="406">
        <v>7</v>
      </c>
      <c r="I206" s="297">
        <v>110</v>
      </c>
      <c r="J206" s="297">
        <f t="shared" si="83"/>
        <v>110</v>
      </c>
      <c r="K206" s="297">
        <v>5</v>
      </c>
      <c r="L206" s="299">
        <v>20</v>
      </c>
      <c r="M206" s="297"/>
      <c r="N206" s="316">
        <f t="shared" si="71"/>
        <v>110</v>
      </c>
      <c r="O206" s="311">
        <f t="shared" si="72"/>
        <v>110</v>
      </c>
      <c r="P206" s="313">
        <f t="shared" si="73"/>
        <v>0.7</v>
      </c>
      <c r="Q206" s="313">
        <f t="shared" si="74"/>
        <v>0.5</v>
      </c>
      <c r="R206" s="417">
        <f t="shared" si="75"/>
        <v>0</v>
      </c>
      <c r="S206" s="408">
        <f t="shared" si="76"/>
        <v>4.5</v>
      </c>
      <c r="T206" s="408">
        <f t="shared" si="77"/>
        <v>4.5</v>
      </c>
      <c r="U206" s="317">
        <f t="shared" si="78"/>
        <v>110</v>
      </c>
      <c r="V206" s="317">
        <f t="shared" si="79"/>
        <v>77</v>
      </c>
      <c r="W206" s="317">
        <v>5</v>
      </c>
      <c r="X206" s="318">
        <f t="shared" si="60"/>
        <v>14</v>
      </c>
      <c r="Y206" s="232"/>
      <c r="Z206" s="425">
        <f t="shared" si="80"/>
        <v>110</v>
      </c>
      <c r="AA206" s="311">
        <f t="shared" si="81"/>
        <v>110</v>
      </c>
      <c r="AB206" s="313">
        <f t="shared" si="61"/>
        <v>0.7</v>
      </c>
      <c r="AC206" s="313">
        <f t="shared" si="62"/>
        <v>0.5</v>
      </c>
      <c r="AD206" s="313">
        <f t="shared" si="63"/>
        <v>0</v>
      </c>
      <c r="AE206" s="404">
        <f t="shared" si="64"/>
        <v>5.5</v>
      </c>
      <c r="AF206" s="404">
        <f t="shared" si="65"/>
        <v>5.5</v>
      </c>
      <c r="AG206" s="311">
        <f t="shared" si="82"/>
        <v>110</v>
      </c>
      <c r="AH206" s="311">
        <f t="shared" si="66"/>
        <v>77</v>
      </c>
      <c r="AI206" s="309">
        <v>1</v>
      </c>
      <c r="AJ206" s="314">
        <f t="shared" si="67"/>
        <v>11</v>
      </c>
    </row>
    <row r="207" spans="1:36">
      <c r="A207" s="20">
        <v>111</v>
      </c>
      <c r="B207" s="296">
        <f t="shared" si="59"/>
        <v>111</v>
      </c>
      <c r="C207" s="401">
        <f t="shared" si="70"/>
        <v>110</v>
      </c>
      <c r="D207" s="427">
        <v>1</v>
      </c>
      <c r="E207" s="427">
        <v>1</v>
      </c>
      <c r="F207" s="298">
        <f t="shared" si="69"/>
        <v>111</v>
      </c>
      <c r="G207" s="406">
        <v>9</v>
      </c>
      <c r="H207" s="406">
        <v>7</v>
      </c>
      <c r="I207" s="297">
        <v>111</v>
      </c>
      <c r="J207" s="297">
        <f t="shared" si="83"/>
        <v>111</v>
      </c>
      <c r="K207" s="297">
        <v>5</v>
      </c>
      <c r="L207" s="299">
        <v>20</v>
      </c>
      <c r="M207" s="297"/>
      <c r="N207" s="316">
        <f t="shared" si="71"/>
        <v>111</v>
      </c>
      <c r="O207" s="311">
        <f t="shared" si="72"/>
        <v>110</v>
      </c>
      <c r="P207" s="313">
        <f t="shared" si="73"/>
        <v>0.7</v>
      </c>
      <c r="Q207" s="313">
        <f t="shared" si="74"/>
        <v>0.5</v>
      </c>
      <c r="R207" s="417">
        <f t="shared" si="75"/>
        <v>0</v>
      </c>
      <c r="S207" s="408">
        <f t="shared" si="76"/>
        <v>4.5</v>
      </c>
      <c r="T207" s="408">
        <f t="shared" si="77"/>
        <v>4.5</v>
      </c>
      <c r="U207" s="317">
        <f t="shared" si="78"/>
        <v>111</v>
      </c>
      <c r="V207" s="317">
        <f t="shared" si="79"/>
        <v>77.699999999999989</v>
      </c>
      <c r="W207" s="317">
        <v>5</v>
      </c>
      <c r="X207" s="318">
        <f t="shared" si="60"/>
        <v>14</v>
      </c>
      <c r="Y207" s="232"/>
      <c r="Z207" s="425">
        <f t="shared" si="80"/>
        <v>111</v>
      </c>
      <c r="AA207" s="311">
        <f t="shared" si="81"/>
        <v>111</v>
      </c>
      <c r="AB207" s="313">
        <f t="shared" si="61"/>
        <v>0.7</v>
      </c>
      <c r="AC207" s="313">
        <f t="shared" si="62"/>
        <v>0.5</v>
      </c>
      <c r="AD207" s="313">
        <f t="shared" si="63"/>
        <v>0</v>
      </c>
      <c r="AE207" s="404">
        <f t="shared" si="64"/>
        <v>5.5500000000000007</v>
      </c>
      <c r="AF207" s="404">
        <f t="shared" si="65"/>
        <v>5.5500000000000007</v>
      </c>
      <c r="AG207" s="311">
        <f t="shared" si="82"/>
        <v>111</v>
      </c>
      <c r="AH207" s="311">
        <f t="shared" si="66"/>
        <v>77.699999999999989</v>
      </c>
      <c r="AI207" s="309">
        <v>1</v>
      </c>
      <c r="AJ207" s="314">
        <f t="shared" si="67"/>
        <v>11.100000000000001</v>
      </c>
    </row>
    <row r="208" spans="1:36">
      <c r="A208" s="20">
        <v>112</v>
      </c>
      <c r="B208" s="296">
        <f t="shared" si="59"/>
        <v>112</v>
      </c>
      <c r="C208" s="401">
        <f t="shared" si="70"/>
        <v>110</v>
      </c>
      <c r="D208" s="427">
        <v>1</v>
      </c>
      <c r="E208" s="427">
        <v>1</v>
      </c>
      <c r="F208" s="298">
        <f t="shared" si="69"/>
        <v>112</v>
      </c>
      <c r="G208" s="406">
        <v>9</v>
      </c>
      <c r="H208" s="406">
        <v>7</v>
      </c>
      <c r="I208" s="297">
        <v>112</v>
      </c>
      <c r="J208" s="297">
        <f t="shared" si="83"/>
        <v>112</v>
      </c>
      <c r="K208" s="297">
        <v>5</v>
      </c>
      <c r="L208" s="299">
        <v>20</v>
      </c>
      <c r="M208" s="297"/>
      <c r="N208" s="316">
        <f t="shared" si="71"/>
        <v>112</v>
      </c>
      <c r="O208" s="311">
        <f t="shared" si="72"/>
        <v>110</v>
      </c>
      <c r="P208" s="313">
        <f t="shared" si="73"/>
        <v>0.7</v>
      </c>
      <c r="Q208" s="313">
        <f t="shared" si="74"/>
        <v>0.5</v>
      </c>
      <c r="R208" s="417">
        <f t="shared" si="75"/>
        <v>0</v>
      </c>
      <c r="S208" s="408">
        <f t="shared" si="76"/>
        <v>4.5</v>
      </c>
      <c r="T208" s="408">
        <f t="shared" si="77"/>
        <v>4.5</v>
      </c>
      <c r="U208" s="317">
        <f t="shared" si="78"/>
        <v>112</v>
      </c>
      <c r="V208" s="317">
        <f t="shared" si="79"/>
        <v>78.399999999999991</v>
      </c>
      <c r="W208" s="317">
        <v>5</v>
      </c>
      <c r="X208" s="318">
        <f t="shared" si="60"/>
        <v>14</v>
      </c>
      <c r="Y208" s="232"/>
      <c r="Z208" s="425">
        <f t="shared" si="80"/>
        <v>112</v>
      </c>
      <c r="AA208" s="311">
        <f t="shared" si="81"/>
        <v>112</v>
      </c>
      <c r="AB208" s="313">
        <f t="shared" si="61"/>
        <v>0.7</v>
      </c>
      <c r="AC208" s="313">
        <f t="shared" si="62"/>
        <v>0.5</v>
      </c>
      <c r="AD208" s="313">
        <f t="shared" si="63"/>
        <v>0</v>
      </c>
      <c r="AE208" s="404">
        <f t="shared" si="64"/>
        <v>5.6000000000000005</v>
      </c>
      <c r="AF208" s="404">
        <f t="shared" si="65"/>
        <v>5.6000000000000005</v>
      </c>
      <c r="AG208" s="311">
        <f t="shared" si="82"/>
        <v>112</v>
      </c>
      <c r="AH208" s="311">
        <f t="shared" si="66"/>
        <v>78.399999999999991</v>
      </c>
      <c r="AI208" s="309">
        <v>1</v>
      </c>
      <c r="AJ208" s="314">
        <f t="shared" si="67"/>
        <v>11.200000000000001</v>
      </c>
    </row>
    <row r="209" spans="1:36">
      <c r="A209" s="20">
        <v>113</v>
      </c>
      <c r="B209" s="296">
        <f t="shared" si="59"/>
        <v>113</v>
      </c>
      <c r="C209" s="401">
        <f t="shared" si="70"/>
        <v>110</v>
      </c>
      <c r="D209" s="427">
        <v>1</v>
      </c>
      <c r="E209" s="427">
        <v>1</v>
      </c>
      <c r="F209" s="298">
        <f t="shared" si="69"/>
        <v>113</v>
      </c>
      <c r="G209" s="406">
        <v>9</v>
      </c>
      <c r="H209" s="406">
        <v>7</v>
      </c>
      <c r="I209" s="297">
        <v>113</v>
      </c>
      <c r="J209" s="297">
        <f t="shared" si="83"/>
        <v>113</v>
      </c>
      <c r="K209" s="297">
        <v>5</v>
      </c>
      <c r="L209" s="299">
        <v>20</v>
      </c>
      <c r="M209" s="297"/>
      <c r="N209" s="316">
        <f t="shared" si="71"/>
        <v>113</v>
      </c>
      <c r="O209" s="311">
        <f t="shared" si="72"/>
        <v>110</v>
      </c>
      <c r="P209" s="313">
        <f t="shared" si="73"/>
        <v>0.7</v>
      </c>
      <c r="Q209" s="313">
        <f t="shared" si="74"/>
        <v>0.5</v>
      </c>
      <c r="R209" s="417">
        <f t="shared" si="75"/>
        <v>0</v>
      </c>
      <c r="S209" s="408">
        <f t="shared" si="76"/>
        <v>4.5</v>
      </c>
      <c r="T209" s="408">
        <f t="shared" si="77"/>
        <v>4.5</v>
      </c>
      <c r="U209" s="317">
        <f t="shared" si="78"/>
        <v>113</v>
      </c>
      <c r="V209" s="317">
        <f t="shared" si="79"/>
        <v>79.099999999999994</v>
      </c>
      <c r="W209" s="317">
        <v>5</v>
      </c>
      <c r="X209" s="318">
        <f t="shared" si="60"/>
        <v>14</v>
      </c>
      <c r="Y209" s="232"/>
      <c r="Z209" s="425">
        <f t="shared" si="80"/>
        <v>113</v>
      </c>
      <c r="AA209" s="311">
        <f t="shared" si="81"/>
        <v>113</v>
      </c>
      <c r="AB209" s="313">
        <f t="shared" si="61"/>
        <v>0.7</v>
      </c>
      <c r="AC209" s="313">
        <f t="shared" si="62"/>
        <v>0.5</v>
      </c>
      <c r="AD209" s="313">
        <f t="shared" si="63"/>
        <v>0</v>
      </c>
      <c r="AE209" s="404">
        <f t="shared" si="64"/>
        <v>5.65</v>
      </c>
      <c r="AF209" s="404">
        <f t="shared" si="65"/>
        <v>5.65</v>
      </c>
      <c r="AG209" s="311">
        <f t="shared" si="82"/>
        <v>113</v>
      </c>
      <c r="AH209" s="311">
        <f t="shared" si="66"/>
        <v>79.099999999999994</v>
      </c>
      <c r="AI209" s="309">
        <v>1</v>
      </c>
      <c r="AJ209" s="314">
        <f t="shared" si="67"/>
        <v>11.3</v>
      </c>
    </row>
    <row r="210" spans="1:36">
      <c r="A210" s="20">
        <v>114</v>
      </c>
      <c r="B210" s="296">
        <f t="shared" si="59"/>
        <v>114</v>
      </c>
      <c r="C210" s="401">
        <f t="shared" si="70"/>
        <v>110</v>
      </c>
      <c r="D210" s="427">
        <v>1</v>
      </c>
      <c r="E210" s="427">
        <v>1</v>
      </c>
      <c r="F210" s="298">
        <f t="shared" ref="F210:F246" si="84">A210</f>
        <v>114</v>
      </c>
      <c r="G210" s="406">
        <v>9</v>
      </c>
      <c r="H210" s="406">
        <v>7</v>
      </c>
      <c r="I210" s="297">
        <v>114</v>
      </c>
      <c r="J210" s="297">
        <f t="shared" si="83"/>
        <v>114</v>
      </c>
      <c r="K210" s="297">
        <v>5</v>
      </c>
      <c r="L210" s="299">
        <v>20</v>
      </c>
      <c r="M210" s="297"/>
      <c r="N210" s="316">
        <f t="shared" si="71"/>
        <v>114</v>
      </c>
      <c r="O210" s="311">
        <f t="shared" si="72"/>
        <v>110</v>
      </c>
      <c r="P210" s="313">
        <f t="shared" si="73"/>
        <v>0.7</v>
      </c>
      <c r="Q210" s="313">
        <f t="shared" si="74"/>
        <v>0.5</v>
      </c>
      <c r="R210" s="417">
        <f t="shared" si="75"/>
        <v>0</v>
      </c>
      <c r="S210" s="408">
        <f t="shared" si="76"/>
        <v>4.5</v>
      </c>
      <c r="T210" s="408">
        <f t="shared" si="77"/>
        <v>4.5</v>
      </c>
      <c r="U210" s="317">
        <f t="shared" si="78"/>
        <v>114</v>
      </c>
      <c r="V210" s="317">
        <f t="shared" si="79"/>
        <v>79.8</v>
      </c>
      <c r="W210" s="317">
        <v>5</v>
      </c>
      <c r="X210" s="318">
        <f t="shared" si="60"/>
        <v>14</v>
      </c>
      <c r="Y210" s="232"/>
      <c r="Z210" s="425">
        <f t="shared" si="80"/>
        <v>114</v>
      </c>
      <c r="AA210" s="311">
        <f t="shared" si="81"/>
        <v>114</v>
      </c>
      <c r="AB210" s="313">
        <f t="shared" si="61"/>
        <v>0.7</v>
      </c>
      <c r="AC210" s="313">
        <f t="shared" si="62"/>
        <v>0.5</v>
      </c>
      <c r="AD210" s="313">
        <f t="shared" si="63"/>
        <v>0</v>
      </c>
      <c r="AE210" s="404">
        <f t="shared" si="64"/>
        <v>5.7</v>
      </c>
      <c r="AF210" s="404">
        <f t="shared" si="65"/>
        <v>5.7</v>
      </c>
      <c r="AG210" s="311">
        <f t="shared" si="82"/>
        <v>114</v>
      </c>
      <c r="AH210" s="311">
        <f t="shared" si="66"/>
        <v>79.8</v>
      </c>
      <c r="AI210" s="309">
        <v>1</v>
      </c>
      <c r="AJ210" s="314">
        <f t="shared" si="67"/>
        <v>11.4</v>
      </c>
    </row>
    <row r="211" spans="1:36">
      <c r="A211" s="20">
        <v>115</v>
      </c>
      <c r="B211" s="296">
        <f t="shared" si="59"/>
        <v>115</v>
      </c>
      <c r="C211" s="401">
        <f t="shared" si="70"/>
        <v>110</v>
      </c>
      <c r="D211" s="427">
        <v>1</v>
      </c>
      <c r="E211" s="427">
        <v>1</v>
      </c>
      <c r="F211" s="298">
        <f t="shared" si="84"/>
        <v>115</v>
      </c>
      <c r="G211" s="406">
        <v>9</v>
      </c>
      <c r="H211" s="406">
        <v>7</v>
      </c>
      <c r="I211" s="297">
        <v>115</v>
      </c>
      <c r="J211" s="297">
        <f t="shared" si="83"/>
        <v>115</v>
      </c>
      <c r="K211" s="297">
        <v>5</v>
      </c>
      <c r="L211" s="299">
        <v>20</v>
      </c>
      <c r="M211" s="297"/>
      <c r="N211" s="316">
        <f t="shared" si="71"/>
        <v>115</v>
      </c>
      <c r="O211" s="311">
        <f t="shared" si="72"/>
        <v>110</v>
      </c>
      <c r="P211" s="313">
        <f t="shared" si="73"/>
        <v>0.7</v>
      </c>
      <c r="Q211" s="313">
        <f t="shared" si="74"/>
        <v>0.5</v>
      </c>
      <c r="R211" s="417">
        <f t="shared" si="75"/>
        <v>0</v>
      </c>
      <c r="S211" s="408">
        <f t="shared" si="76"/>
        <v>4.5</v>
      </c>
      <c r="T211" s="408">
        <f t="shared" si="77"/>
        <v>4.5</v>
      </c>
      <c r="U211" s="317">
        <f t="shared" si="78"/>
        <v>115</v>
      </c>
      <c r="V211" s="317">
        <f t="shared" si="79"/>
        <v>80.5</v>
      </c>
      <c r="W211" s="317">
        <v>5</v>
      </c>
      <c r="X211" s="318">
        <f t="shared" si="60"/>
        <v>14</v>
      </c>
      <c r="Y211" s="232"/>
      <c r="Z211" s="425">
        <f t="shared" si="80"/>
        <v>115</v>
      </c>
      <c r="AA211" s="311">
        <f t="shared" si="81"/>
        <v>115</v>
      </c>
      <c r="AB211" s="313">
        <f t="shared" si="61"/>
        <v>0.7</v>
      </c>
      <c r="AC211" s="313">
        <f t="shared" si="62"/>
        <v>0.5</v>
      </c>
      <c r="AD211" s="313">
        <f t="shared" si="63"/>
        <v>0</v>
      </c>
      <c r="AE211" s="404">
        <f t="shared" si="64"/>
        <v>5.75</v>
      </c>
      <c r="AF211" s="404">
        <f t="shared" si="65"/>
        <v>5.75</v>
      </c>
      <c r="AG211" s="311">
        <f t="shared" si="82"/>
        <v>115</v>
      </c>
      <c r="AH211" s="311">
        <f t="shared" si="66"/>
        <v>80.5</v>
      </c>
      <c r="AI211" s="309">
        <v>1</v>
      </c>
      <c r="AJ211" s="314">
        <f t="shared" si="67"/>
        <v>11.5</v>
      </c>
    </row>
    <row r="212" spans="1:36">
      <c r="A212" s="20">
        <v>116</v>
      </c>
      <c r="B212" s="296">
        <f t="shared" si="59"/>
        <v>116</v>
      </c>
      <c r="C212" s="401">
        <f t="shared" si="70"/>
        <v>110</v>
      </c>
      <c r="D212" s="427">
        <v>1</v>
      </c>
      <c r="E212" s="427">
        <v>1</v>
      </c>
      <c r="F212" s="298">
        <f t="shared" si="84"/>
        <v>116</v>
      </c>
      <c r="G212" s="406">
        <v>9</v>
      </c>
      <c r="H212" s="406">
        <v>7</v>
      </c>
      <c r="I212" s="297">
        <v>116</v>
      </c>
      <c r="J212" s="297">
        <f t="shared" si="83"/>
        <v>116</v>
      </c>
      <c r="K212" s="297">
        <v>5</v>
      </c>
      <c r="L212" s="299">
        <v>20</v>
      </c>
      <c r="M212" s="297"/>
      <c r="N212" s="316">
        <f t="shared" si="71"/>
        <v>116</v>
      </c>
      <c r="O212" s="311">
        <f t="shared" si="72"/>
        <v>110</v>
      </c>
      <c r="P212" s="313">
        <f t="shared" si="73"/>
        <v>0.7</v>
      </c>
      <c r="Q212" s="313">
        <f t="shared" si="74"/>
        <v>0.5</v>
      </c>
      <c r="R212" s="417">
        <f t="shared" si="75"/>
        <v>0</v>
      </c>
      <c r="S212" s="408">
        <f t="shared" si="76"/>
        <v>4.5</v>
      </c>
      <c r="T212" s="408">
        <f t="shared" si="77"/>
        <v>4.5</v>
      </c>
      <c r="U212" s="317">
        <f t="shared" si="78"/>
        <v>116</v>
      </c>
      <c r="V212" s="317">
        <f t="shared" si="79"/>
        <v>81.199999999999989</v>
      </c>
      <c r="W212" s="317">
        <v>5</v>
      </c>
      <c r="X212" s="318">
        <f t="shared" si="60"/>
        <v>14</v>
      </c>
      <c r="Y212" s="232"/>
      <c r="Z212" s="425">
        <f t="shared" si="80"/>
        <v>116</v>
      </c>
      <c r="AA212" s="311">
        <f t="shared" si="81"/>
        <v>116</v>
      </c>
      <c r="AB212" s="313">
        <f t="shared" si="61"/>
        <v>0.7</v>
      </c>
      <c r="AC212" s="313">
        <f t="shared" si="62"/>
        <v>0.5</v>
      </c>
      <c r="AD212" s="313">
        <f t="shared" si="63"/>
        <v>0</v>
      </c>
      <c r="AE212" s="404">
        <f t="shared" si="64"/>
        <v>5.8000000000000007</v>
      </c>
      <c r="AF212" s="404">
        <f t="shared" si="65"/>
        <v>5.8000000000000007</v>
      </c>
      <c r="AG212" s="311">
        <f t="shared" si="82"/>
        <v>116</v>
      </c>
      <c r="AH212" s="311">
        <f t="shared" si="66"/>
        <v>81.199999999999989</v>
      </c>
      <c r="AI212" s="309">
        <v>1</v>
      </c>
      <c r="AJ212" s="314">
        <f t="shared" si="67"/>
        <v>11.600000000000001</v>
      </c>
    </row>
    <row r="213" spans="1:36">
      <c r="A213" s="20">
        <v>117</v>
      </c>
      <c r="B213" s="296">
        <f t="shared" si="59"/>
        <v>117</v>
      </c>
      <c r="C213" s="401">
        <f t="shared" si="70"/>
        <v>110</v>
      </c>
      <c r="D213" s="427">
        <v>1</v>
      </c>
      <c r="E213" s="427">
        <v>1</v>
      </c>
      <c r="F213" s="298">
        <f t="shared" si="84"/>
        <v>117</v>
      </c>
      <c r="G213" s="406">
        <v>9</v>
      </c>
      <c r="H213" s="406">
        <v>7</v>
      </c>
      <c r="I213" s="297">
        <v>117</v>
      </c>
      <c r="J213" s="297">
        <f t="shared" si="83"/>
        <v>117</v>
      </c>
      <c r="K213" s="297">
        <v>5</v>
      </c>
      <c r="L213" s="299">
        <v>20</v>
      </c>
      <c r="M213" s="297"/>
      <c r="N213" s="316">
        <f t="shared" si="71"/>
        <v>117</v>
      </c>
      <c r="O213" s="311">
        <f t="shared" si="72"/>
        <v>110</v>
      </c>
      <c r="P213" s="313">
        <f t="shared" si="73"/>
        <v>0.7</v>
      </c>
      <c r="Q213" s="313">
        <f t="shared" si="74"/>
        <v>0.5</v>
      </c>
      <c r="R213" s="417">
        <f t="shared" si="75"/>
        <v>0</v>
      </c>
      <c r="S213" s="408">
        <f t="shared" si="76"/>
        <v>4.5</v>
      </c>
      <c r="T213" s="408">
        <f t="shared" si="77"/>
        <v>4.5</v>
      </c>
      <c r="U213" s="317">
        <f t="shared" si="78"/>
        <v>117</v>
      </c>
      <c r="V213" s="317">
        <f t="shared" si="79"/>
        <v>81.899999999999991</v>
      </c>
      <c r="W213" s="317">
        <v>5</v>
      </c>
      <c r="X213" s="318">
        <f t="shared" si="60"/>
        <v>14</v>
      </c>
      <c r="Y213" s="232"/>
      <c r="Z213" s="425">
        <f t="shared" si="80"/>
        <v>117</v>
      </c>
      <c r="AA213" s="311">
        <f t="shared" si="81"/>
        <v>117</v>
      </c>
      <c r="AB213" s="313">
        <f t="shared" si="61"/>
        <v>0.7</v>
      </c>
      <c r="AC213" s="313">
        <f t="shared" si="62"/>
        <v>0.5</v>
      </c>
      <c r="AD213" s="313">
        <f t="shared" si="63"/>
        <v>0</v>
      </c>
      <c r="AE213" s="404">
        <f t="shared" si="64"/>
        <v>5.8500000000000005</v>
      </c>
      <c r="AF213" s="404">
        <f t="shared" si="65"/>
        <v>5.8500000000000005</v>
      </c>
      <c r="AG213" s="311">
        <f t="shared" si="82"/>
        <v>117</v>
      </c>
      <c r="AH213" s="311">
        <f t="shared" si="66"/>
        <v>81.899999999999991</v>
      </c>
      <c r="AI213" s="309">
        <v>1</v>
      </c>
      <c r="AJ213" s="314">
        <f t="shared" si="67"/>
        <v>11.700000000000001</v>
      </c>
    </row>
    <row r="214" spans="1:36">
      <c r="A214" s="20">
        <v>118</v>
      </c>
      <c r="B214" s="296">
        <f t="shared" si="59"/>
        <v>118</v>
      </c>
      <c r="C214" s="401">
        <f t="shared" si="70"/>
        <v>110</v>
      </c>
      <c r="D214" s="427">
        <v>1</v>
      </c>
      <c r="E214" s="427">
        <v>1</v>
      </c>
      <c r="F214" s="298">
        <f t="shared" si="84"/>
        <v>118</v>
      </c>
      <c r="G214" s="406">
        <v>9</v>
      </c>
      <c r="H214" s="406">
        <v>7</v>
      </c>
      <c r="I214" s="297">
        <v>118</v>
      </c>
      <c r="J214" s="297">
        <f t="shared" si="83"/>
        <v>118</v>
      </c>
      <c r="K214" s="297">
        <v>5</v>
      </c>
      <c r="L214" s="299">
        <v>20</v>
      </c>
      <c r="M214" s="297"/>
      <c r="N214" s="316">
        <f t="shared" si="71"/>
        <v>118</v>
      </c>
      <c r="O214" s="311">
        <f t="shared" si="72"/>
        <v>110</v>
      </c>
      <c r="P214" s="313">
        <f t="shared" si="73"/>
        <v>0.7</v>
      </c>
      <c r="Q214" s="313">
        <f t="shared" si="74"/>
        <v>0.5</v>
      </c>
      <c r="R214" s="417">
        <f t="shared" si="75"/>
        <v>0</v>
      </c>
      <c r="S214" s="408">
        <f t="shared" si="76"/>
        <v>4.5</v>
      </c>
      <c r="T214" s="408">
        <f t="shared" si="77"/>
        <v>4.5</v>
      </c>
      <c r="U214" s="317">
        <f t="shared" si="78"/>
        <v>118</v>
      </c>
      <c r="V214" s="317">
        <f t="shared" si="79"/>
        <v>82.6</v>
      </c>
      <c r="W214" s="317">
        <v>5</v>
      </c>
      <c r="X214" s="318">
        <f t="shared" si="60"/>
        <v>14</v>
      </c>
      <c r="Y214" s="232"/>
      <c r="Z214" s="425">
        <f t="shared" si="80"/>
        <v>118</v>
      </c>
      <c r="AA214" s="311">
        <f t="shared" si="81"/>
        <v>118</v>
      </c>
      <c r="AB214" s="313">
        <f t="shared" si="61"/>
        <v>0.7</v>
      </c>
      <c r="AC214" s="313">
        <f t="shared" si="62"/>
        <v>0.5</v>
      </c>
      <c r="AD214" s="313">
        <f t="shared" si="63"/>
        <v>0</v>
      </c>
      <c r="AE214" s="404">
        <f t="shared" si="64"/>
        <v>5.9</v>
      </c>
      <c r="AF214" s="404">
        <f t="shared" si="65"/>
        <v>5.9</v>
      </c>
      <c r="AG214" s="311">
        <f t="shared" si="82"/>
        <v>118</v>
      </c>
      <c r="AH214" s="311">
        <f t="shared" si="66"/>
        <v>82.6</v>
      </c>
      <c r="AI214" s="309">
        <v>1</v>
      </c>
      <c r="AJ214" s="314">
        <f t="shared" si="67"/>
        <v>11.8</v>
      </c>
    </row>
    <row r="215" spans="1:36">
      <c r="A215" s="20">
        <v>119</v>
      </c>
      <c r="B215" s="296">
        <f t="shared" si="59"/>
        <v>119</v>
      </c>
      <c r="C215" s="401">
        <f t="shared" si="70"/>
        <v>110</v>
      </c>
      <c r="D215" s="427">
        <v>1</v>
      </c>
      <c r="E215" s="427">
        <v>1</v>
      </c>
      <c r="F215" s="298">
        <f t="shared" si="84"/>
        <v>119</v>
      </c>
      <c r="G215" s="406">
        <v>9</v>
      </c>
      <c r="H215" s="406">
        <v>7</v>
      </c>
      <c r="I215" s="297">
        <v>119</v>
      </c>
      <c r="J215" s="297">
        <f t="shared" si="83"/>
        <v>119</v>
      </c>
      <c r="K215" s="297">
        <v>5</v>
      </c>
      <c r="L215" s="299">
        <v>20</v>
      </c>
      <c r="M215" s="297"/>
      <c r="N215" s="316">
        <f t="shared" si="71"/>
        <v>119</v>
      </c>
      <c r="O215" s="311">
        <f t="shared" si="72"/>
        <v>110</v>
      </c>
      <c r="P215" s="313">
        <f t="shared" si="73"/>
        <v>0.7</v>
      </c>
      <c r="Q215" s="313">
        <f t="shared" si="74"/>
        <v>0.5</v>
      </c>
      <c r="R215" s="417">
        <f t="shared" si="75"/>
        <v>0</v>
      </c>
      <c r="S215" s="408">
        <f t="shared" si="76"/>
        <v>4.5</v>
      </c>
      <c r="T215" s="408">
        <f t="shared" si="77"/>
        <v>4.5</v>
      </c>
      <c r="U215" s="317">
        <f t="shared" si="78"/>
        <v>119</v>
      </c>
      <c r="V215" s="317">
        <f t="shared" si="79"/>
        <v>83.3</v>
      </c>
      <c r="W215" s="317">
        <v>5</v>
      </c>
      <c r="X215" s="318">
        <f t="shared" si="60"/>
        <v>14</v>
      </c>
      <c r="Y215" s="232"/>
      <c r="Z215" s="425">
        <f t="shared" si="80"/>
        <v>119</v>
      </c>
      <c r="AA215" s="311">
        <f t="shared" si="81"/>
        <v>119</v>
      </c>
      <c r="AB215" s="313">
        <f t="shared" si="61"/>
        <v>0.7</v>
      </c>
      <c r="AC215" s="313">
        <f t="shared" si="62"/>
        <v>0.5</v>
      </c>
      <c r="AD215" s="313">
        <f t="shared" si="63"/>
        <v>0</v>
      </c>
      <c r="AE215" s="404">
        <f t="shared" si="64"/>
        <v>5.95</v>
      </c>
      <c r="AF215" s="404">
        <f t="shared" si="65"/>
        <v>5.95</v>
      </c>
      <c r="AG215" s="311">
        <f t="shared" si="82"/>
        <v>119</v>
      </c>
      <c r="AH215" s="311">
        <f t="shared" si="66"/>
        <v>83.3</v>
      </c>
      <c r="AI215" s="309">
        <v>1</v>
      </c>
      <c r="AJ215" s="314">
        <f t="shared" si="67"/>
        <v>11.9</v>
      </c>
    </row>
    <row r="216" spans="1:36">
      <c r="A216" s="20">
        <v>120</v>
      </c>
      <c r="B216" s="296">
        <f t="shared" si="59"/>
        <v>120</v>
      </c>
      <c r="C216" s="401">
        <f t="shared" si="70"/>
        <v>120</v>
      </c>
      <c r="D216" s="427">
        <v>1</v>
      </c>
      <c r="E216" s="427">
        <v>1</v>
      </c>
      <c r="F216" s="298">
        <f t="shared" si="84"/>
        <v>120</v>
      </c>
      <c r="G216" s="406">
        <v>9</v>
      </c>
      <c r="H216" s="406">
        <v>7</v>
      </c>
      <c r="I216" s="297">
        <v>120</v>
      </c>
      <c r="J216" s="297">
        <f t="shared" si="83"/>
        <v>120</v>
      </c>
      <c r="K216" s="297">
        <v>5</v>
      </c>
      <c r="L216" s="299">
        <v>20</v>
      </c>
      <c r="M216" s="297"/>
      <c r="N216" s="316">
        <f t="shared" si="71"/>
        <v>120</v>
      </c>
      <c r="O216" s="311">
        <f t="shared" si="72"/>
        <v>120</v>
      </c>
      <c r="P216" s="313">
        <f t="shared" si="73"/>
        <v>0.7</v>
      </c>
      <c r="Q216" s="313">
        <f t="shared" si="74"/>
        <v>0.5</v>
      </c>
      <c r="R216" s="417">
        <f t="shared" si="75"/>
        <v>0</v>
      </c>
      <c r="S216" s="408">
        <f t="shared" si="76"/>
        <v>4.5</v>
      </c>
      <c r="T216" s="408">
        <f t="shared" si="77"/>
        <v>4.5</v>
      </c>
      <c r="U216" s="317">
        <f t="shared" si="78"/>
        <v>120</v>
      </c>
      <c r="V216" s="317">
        <f t="shared" si="79"/>
        <v>84</v>
      </c>
      <c r="W216" s="317">
        <v>5</v>
      </c>
      <c r="X216" s="318">
        <f t="shared" si="60"/>
        <v>14</v>
      </c>
      <c r="Y216" s="232"/>
      <c r="Z216" s="425">
        <f t="shared" si="80"/>
        <v>120</v>
      </c>
      <c r="AA216" s="311">
        <f t="shared" si="81"/>
        <v>120</v>
      </c>
      <c r="AB216" s="313">
        <f t="shared" si="61"/>
        <v>0.7</v>
      </c>
      <c r="AC216" s="313">
        <f t="shared" si="62"/>
        <v>0.5</v>
      </c>
      <c r="AD216" s="313">
        <f t="shared" si="63"/>
        <v>0</v>
      </c>
      <c r="AE216" s="404">
        <f t="shared" si="64"/>
        <v>6</v>
      </c>
      <c r="AF216" s="404">
        <f t="shared" si="65"/>
        <v>6</v>
      </c>
      <c r="AG216" s="311">
        <f t="shared" si="82"/>
        <v>120</v>
      </c>
      <c r="AH216" s="311">
        <f t="shared" si="66"/>
        <v>84</v>
      </c>
      <c r="AI216" s="309">
        <v>1</v>
      </c>
      <c r="AJ216" s="314">
        <f t="shared" si="67"/>
        <v>12</v>
      </c>
    </row>
    <row r="217" spans="1:36">
      <c r="A217" s="20">
        <v>121</v>
      </c>
      <c r="B217" s="296">
        <f t="shared" si="59"/>
        <v>121</v>
      </c>
      <c r="C217" s="401">
        <f t="shared" si="70"/>
        <v>120</v>
      </c>
      <c r="D217" s="427">
        <v>1</v>
      </c>
      <c r="E217" s="427">
        <v>1</v>
      </c>
      <c r="F217" s="298">
        <f t="shared" si="84"/>
        <v>121</v>
      </c>
      <c r="G217" s="406">
        <v>9</v>
      </c>
      <c r="H217" s="406">
        <v>7</v>
      </c>
      <c r="I217" s="297">
        <v>121</v>
      </c>
      <c r="J217" s="297">
        <f t="shared" si="83"/>
        <v>121</v>
      </c>
      <c r="K217" s="297">
        <v>5</v>
      </c>
      <c r="L217" s="299">
        <v>20</v>
      </c>
      <c r="M217" s="297"/>
      <c r="N217" s="316">
        <f t="shared" si="71"/>
        <v>121</v>
      </c>
      <c r="O217" s="311">
        <f t="shared" si="72"/>
        <v>120</v>
      </c>
      <c r="P217" s="313">
        <f t="shared" si="73"/>
        <v>0.7</v>
      </c>
      <c r="Q217" s="313">
        <f t="shared" si="74"/>
        <v>0.5</v>
      </c>
      <c r="R217" s="417">
        <f t="shared" si="75"/>
        <v>0</v>
      </c>
      <c r="S217" s="408">
        <f t="shared" si="76"/>
        <v>4.5</v>
      </c>
      <c r="T217" s="408">
        <f t="shared" si="77"/>
        <v>4.5</v>
      </c>
      <c r="U217" s="317">
        <f t="shared" si="78"/>
        <v>121</v>
      </c>
      <c r="V217" s="317">
        <f t="shared" si="79"/>
        <v>84.699999999999989</v>
      </c>
      <c r="W217" s="317">
        <v>5</v>
      </c>
      <c r="X217" s="318">
        <f t="shared" si="60"/>
        <v>14</v>
      </c>
      <c r="Y217" s="232"/>
      <c r="Z217" s="425">
        <f t="shared" si="80"/>
        <v>121</v>
      </c>
      <c r="AA217" s="311">
        <f t="shared" si="81"/>
        <v>121</v>
      </c>
      <c r="AB217" s="313">
        <f t="shared" si="61"/>
        <v>0.7</v>
      </c>
      <c r="AC217" s="313">
        <f t="shared" si="62"/>
        <v>0.5</v>
      </c>
      <c r="AD217" s="313">
        <f t="shared" si="63"/>
        <v>0</v>
      </c>
      <c r="AE217" s="404">
        <f t="shared" si="64"/>
        <v>6.0500000000000007</v>
      </c>
      <c r="AF217" s="404">
        <f t="shared" si="65"/>
        <v>6.0500000000000007</v>
      </c>
      <c r="AG217" s="311">
        <f t="shared" si="82"/>
        <v>121</v>
      </c>
      <c r="AH217" s="311">
        <f t="shared" si="66"/>
        <v>84.699999999999989</v>
      </c>
      <c r="AI217" s="309">
        <v>1</v>
      </c>
      <c r="AJ217" s="314">
        <f t="shared" si="67"/>
        <v>12.100000000000001</v>
      </c>
    </row>
    <row r="218" spans="1:36">
      <c r="A218" s="20">
        <v>122</v>
      </c>
      <c r="B218" s="296">
        <f t="shared" si="59"/>
        <v>122</v>
      </c>
      <c r="C218" s="401">
        <f t="shared" si="70"/>
        <v>120</v>
      </c>
      <c r="D218" s="427">
        <v>1</v>
      </c>
      <c r="E218" s="427">
        <v>1</v>
      </c>
      <c r="F218" s="298">
        <f t="shared" si="84"/>
        <v>122</v>
      </c>
      <c r="G218" s="406">
        <v>9</v>
      </c>
      <c r="H218" s="406">
        <v>7</v>
      </c>
      <c r="I218" s="297">
        <v>122</v>
      </c>
      <c r="J218" s="297">
        <f t="shared" si="83"/>
        <v>122</v>
      </c>
      <c r="K218" s="297">
        <v>5</v>
      </c>
      <c r="L218" s="299">
        <v>20</v>
      </c>
      <c r="M218" s="297"/>
      <c r="N218" s="316">
        <f t="shared" si="71"/>
        <v>122</v>
      </c>
      <c r="O218" s="311">
        <f t="shared" si="72"/>
        <v>120</v>
      </c>
      <c r="P218" s="313">
        <f t="shared" si="73"/>
        <v>0.7</v>
      </c>
      <c r="Q218" s="313">
        <f t="shared" si="74"/>
        <v>0.5</v>
      </c>
      <c r="R218" s="417">
        <f t="shared" si="75"/>
        <v>0</v>
      </c>
      <c r="S218" s="408">
        <f t="shared" si="76"/>
        <v>4.5</v>
      </c>
      <c r="T218" s="408">
        <f t="shared" si="77"/>
        <v>4.5</v>
      </c>
      <c r="U218" s="317">
        <f t="shared" si="78"/>
        <v>122</v>
      </c>
      <c r="V218" s="317">
        <f t="shared" si="79"/>
        <v>85.399999999999991</v>
      </c>
      <c r="W218" s="317">
        <v>5</v>
      </c>
      <c r="X218" s="318">
        <f t="shared" si="60"/>
        <v>14</v>
      </c>
      <c r="Y218" s="232"/>
      <c r="Z218" s="425">
        <f t="shared" si="80"/>
        <v>122</v>
      </c>
      <c r="AA218" s="311">
        <f t="shared" si="81"/>
        <v>122</v>
      </c>
      <c r="AB218" s="313">
        <f t="shared" si="61"/>
        <v>0.7</v>
      </c>
      <c r="AC218" s="313">
        <f t="shared" si="62"/>
        <v>0.5</v>
      </c>
      <c r="AD218" s="313">
        <f t="shared" si="63"/>
        <v>0</v>
      </c>
      <c r="AE218" s="404">
        <f t="shared" si="64"/>
        <v>6.1000000000000005</v>
      </c>
      <c r="AF218" s="404">
        <f t="shared" si="65"/>
        <v>6.1000000000000005</v>
      </c>
      <c r="AG218" s="311">
        <f t="shared" si="82"/>
        <v>122</v>
      </c>
      <c r="AH218" s="311">
        <f t="shared" si="66"/>
        <v>85.399999999999991</v>
      </c>
      <c r="AI218" s="309">
        <v>1</v>
      </c>
      <c r="AJ218" s="314">
        <f t="shared" si="67"/>
        <v>12.200000000000001</v>
      </c>
    </row>
    <row r="219" spans="1:36">
      <c r="A219" s="20">
        <v>123</v>
      </c>
      <c r="B219" s="296">
        <f t="shared" si="59"/>
        <v>123</v>
      </c>
      <c r="C219" s="401">
        <f t="shared" si="70"/>
        <v>120</v>
      </c>
      <c r="D219" s="427">
        <v>1</v>
      </c>
      <c r="E219" s="427">
        <v>1</v>
      </c>
      <c r="F219" s="298">
        <f t="shared" si="84"/>
        <v>123</v>
      </c>
      <c r="G219" s="406">
        <v>9</v>
      </c>
      <c r="H219" s="406">
        <v>7</v>
      </c>
      <c r="I219" s="297">
        <v>123</v>
      </c>
      <c r="J219" s="297">
        <f t="shared" si="83"/>
        <v>123</v>
      </c>
      <c r="K219" s="297">
        <v>5</v>
      </c>
      <c r="L219" s="299">
        <v>20</v>
      </c>
      <c r="M219" s="297"/>
      <c r="N219" s="316">
        <f t="shared" si="71"/>
        <v>123</v>
      </c>
      <c r="O219" s="311">
        <f t="shared" si="72"/>
        <v>120</v>
      </c>
      <c r="P219" s="313">
        <f t="shared" si="73"/>
        <v>0.7</v>
      </c>
      <c r="Q219" s="313">
        <f t="shared" si="74"/>
        <v>0.5</v>
      </c>
      <c r="R219" s="417">
        <f t="shared" si="75"/>
        <v>0</v>
      </c>
      <c r="S219" s="408">
        <f t="shared" si="76"/>
        <v>4.5</v>
      </c>
      <c r="T219" s="408">
        <f t="shared" si="77"/>
        <v>4.5</v>
      </c>
      <c r="U219" s="317">
        <f t="shared" si="78"/>
        <v>123</v>
      </c>
      <c r="V219" s="317">
        <f t="shared" si="79"/>
        <v>86.1</v>
      </c>
      <c r="W219" s="317">
        <v>5</v>
      </c>
      <c r="X219" s="318">
        <f t="shared" si="60"/>
        <v>14</v>
      </c>
      <c r="Y219" s="232"/>
      <c r="Z219" s="425">
        <f t="shared" si="80"/>
        <v>123</v>
      </c>
      <c r="AA219" s="311">
        <f t="shared" si="81"/>
        <v>123</v>
      </c>
      <c r="AB219" s="313">
        <f t="shared" si="61"/>
        <v>0.7</v>
      </c>
      <c r="AC219" s="313">
        <f t="shared" si="62"/>
        <v>0.5</v>
      </c>
      <c r="AD219" s="313">
        <f t="shared" si="63"/>
        <v>0</v>
      </c>
      <c r="AE219" s="404">
        <f t="shared" si="64"/>
        <v>6.15</v>
      </c>
      <c r="AF219" s="404">
        <f t="shared" si="65"/>
        <v>6.15</v>
      </c>
      <c r="AG219" s="311">
        <f t="shared" si="82"/>
        <v>123</v>
      </c>
      <c r="AH219" s="311">
        <f t="shared" si="66"/>
        <v>86.1</v>
      </c>
      <c r="AI219" s="309">
        <v>1</v>
      </c>
      <c r="AJ219" s="314">
        <f t="shared" si="67"/>
        <v>12.3</v>
      </c>
    </row>
    <row r="220" spans="1:36">
      <c r="A220" s="20">
        <v>124</v>
      </c>
      <c r="B220" s="296">
        <f t="shared" si="59"/>
        <v>124</v>
      </c>
      <c r="C220" s="401">
        <f t="shared" si="70"/>
        <v>120</v>
      </c>
      <c r="D220" s="427">
        <v>1</v>
      </c>
      <c r="E220" s="427">
        <v>1</v>
      </c>
      <c r="F220" s="298">
        <f t="shared" si="84"/>
        <v>124</v>
      </c>
      <c r="G220" s="406">
        <v>9</v>
      </c>
      <c r="H220" s="406">
        <v>7</v>
      </c>
      <c r="I220" s="297">
        <v>124</v>
      </c>
      <c r="J220" s="297">
        <f t="shared" si="83"/>
        <v>124</v>
      </c>
      <c r="K220" s="297">
        <v>5</v>
      </c>
      <c r="L220" s="299">
        <v>20</v>
      </c>
      <c r="M220" s="297"/>
      <c r="N220" s="316">
        <f t="shared" si="71"/>
        <v>124</v>
      </c>
      <c r="O220" s="311">
        <f t="shared" si="72"/>
        <v>120</v>
      </c>
      <c r="P220" s="313">
        <f t="shared" si="73"/>
        <v>0.7</v>
      </c>
      <c r="Q220" s="313">
        <f t="shared" si="74"/>
        <v>0.5</v>
      </c>
      <c r="R220" s="417">
        <f t="shared" si="75"/>
        <v>0</v>
      </c>
      <c r="S220" s="408">
        <f t="shared" si="76"/>
        <v>4.5</v>
      </c>
      <c r="T220" s="408">
        <f t="shared" si="77"/>
        <v>4.5</v>
      </c>
      <c r="U220" s="317">
        <f t="shared" si="78"/>
        <v>124</v>
      </c>
      <c r="V220" s="317">
        <f t="shared" si="79"/>
        <v>86.8</v>
      </c>
      <c r="W220" s="317">
        <v>5</v>
      </c>
      <c r="X220" s="318">
        <f t="shared" si="60"/>
        <v>14</v>
      </c>
      <c r="Y220" s="232"/>
      <c r="Z220" s="425">
        <f t="shared" si="80"/>
        <v>124</v>
      </c>
      <c r="AA220" s="311">
        <f t="shared" si="81"/>
        <v>124</v>
      </c>
      <c r="AB220" s="313">
        <f t="shared" si="61"/>
        <v>0.7</v>
      </c>
      <c r="AC220" s="313">
        <f t="shared" si="62"/>
        <v>0.5</v>
      </c>
      <c r="AD220" s="313">
        <f t="shared" si="63"/>
        <v>0</v>
      </c>
      <c r="AE220" s="404">
        <f t="shared" si="64"/>
        <v>6.2</v>
      </c>
      <c r="AF220" s="404">
        <f t="shared" si="65"/>
        <v>6.2</v>
      </c>
      <c r="AG220" s="311">
        <f t="shared" si="82"/>
        <v>124</v>
      </c>
      <c r="AH220" s="311">
        <f t="shared" si="66"/>
        <v>86.8</v>
      </c>
      <c r="AI220" s="309">
        <v>1</v>
      </c>
      <c r="AJ220" s="314">
        <f t="shared" si="67"/>
        <v>12.4</v>
      </c>
    </row>
    <row r="221" spans="1:36">
      <c r="A221" s="20">
        <v>125</v>
      </c>
      <c r="B221" s="296">
        <f t="shared" si="59"/>
        <v>125</v>
      </c>
      <c r="C221" s="401">
        <f t="shared" si="70"/>
        <v>120</v>
      </c>
      <c r="D221" s="427">
        <v>1</v>
      </c>
      <c r="E221" s="427">
        <v>1</v>
      </c>
      <c r="F221" s="298">
        <f t="shared" si="84"/>
        <v>125</v>
      </c>
      <c r="G221" s="406">
        <v>9</v>
      </c>
      <c r="H221" s="406">
        <v>7</v>
      </c>
      <c r="I221" s="297">
        <v>125</v>
      </c>
      <c r="J221" s="297">
        <f t="shared" si="83"/>
        <v>125</v>
      </c>
      <c r="K221" s="297">
        <v>5</v>
      </c>
      <c r="L221" s="299">
        <v>20</v>
      </c>
      <c r="M221" s="297"/>
      <c r="N221" s="316">
        <f t="shared" si="71"/>
        <v>125</v>
      </c>
      <c r="O221" s="311">
        <f t="shared" si="72"/>
        <v>120</v>
      </c>
      <c r="P221" s="313">
        <f t="shared" si="73"/>
        <v>0.7</v>
      </c>
      <c r="Q221" s="313">
        <f t="shared" si="74"/>
        <v>0.5</v>
      </c>
      <c r="R221" s="417">
        <f t="shared" si="75"/>
        <v>0</v>
      </c>
      <c r="S221" s="408">
        <f t="shared" si="76"/>
        <v>4.5</v>
      </c>
      <c r="T221" s="408">
        <f t="shared" si="77"/>
        <v>4.5</v>
      </c>
      <c r="U221" s="317">
        <f t="shared" si="78"/>
        <v>125</v>
      </c>
      <c r="V221" s="317">
        <f t="shared" si="79"/>
        <v>87.5</v>
      </c>
      <c r="W221" s="317">
        <v>5</v>
      </c>
      <c r="X221" s="318">
        <f t="shared" si="60"/>
        <v>14</v>
      </c>
      <c r="Y221" s="232"/>
      <c r="Z221" s="425">
        <f t="shared" si="80"/>
        <v>125</v>
      </c>
      <c r="AA221" s="311">
        <f t="shared" si="81"/>
        <v>125</v>
      </c>
      <c r="AB221" s="313">
        <f t="shared" si="61"/>
        <v>0.7</v>
      </c>
      <c r="AC221" s="313">
        <f t="shared" si="62"/>
        <v>0.5</v>
      </c>
      <c r="AD221" s="313">
        <f t="shared" si="63"/>
        <v>0</v>
      </c>
      <c r="AE221" s="404">
        <f t="shared" si="64"/>
        <v>6.25</v>
      </c>
      <c r="AF221" s="404">
        <f t="shared" si="65"/>
        <v>6.25</v>
      </c>
      <c r="AG221" s="311">
        <f t="shared" si="82"/>
        <v>125</v>
      </c>
      <c r="AH221" s="311">
        <f t="shared" si="66"/>
        <v>87.5</v>
      </c>
      <c r="AI221" s="309">
        <v>1</v>
      </c>
      <c r="AJ221" s="314">
        <f t="shared" si="67"/>
        <v>12.5</v>
      </c>
    </row>
    <row r="222" spans="1:36">
      <c r="A222" s="20">
        <v>126</v>
      </c>
      <c r="B222" s="296">
        <f t="shared" si="59"/>
        <v>126</v>
      </c>
      <c r="C222" s="401">
        <f t="shared" si="70"/>
        <v>120</v>
      </c>
      <c r="D222" s="427">
        <v>1</v>
      </c>
      <c r="E222" s="427">
        <v>1</v>
      </c>
      <c r="F222" s="298">
        <f t="shared" si="84"/>
        <v>126</v>
      </c>
      <c r="G222" s="406">
        <v>9</v>
      </c>
      <c r="H222" s="406">
        <v>7</v>
      </c>
      <c r="I222" s="297">
        <v>126</v>
      </c>
      <c r="J222" s="297">
        <f t="shared" si="83"/>
        <v>126</v>
      </c>
      <c r="K222" s="297">
        <v>5</v>
      </c>
      <c r="L222" s="299">
        <v>20</v>
      </c>
      <c r="M222" s="297"/>
      <c r="N222" s="316">
        <f t="shared" si="71"/>
        <v>126</v>
      </c>
      <c r="O222" s="311">
        <f t="shared" si="72"/>
        <v>120</v>
      </c>
      <c r="P222" s="313">
        <f t="shared" si="73"/>
        <v>0.7</v>
      </c>
      <c r="Q222" s="313">
        <f t="shared" si="74"/>
        <v>0.5</v>
      </c>
      <c r="R222" s="417">
        <f t="shared" si="75"/>
        <v>0</v>
      </c>
      <c r="S222" s="408">
        <f t="shared" si="76"/>
        <v>4.5</v>
      </c>
      <c r="T222" s="408">
        <f t="shared" si="77"/>
        <v>4.5</v>
      </c>
      <c r="U222" s="317">
        <f t="shared" si="78"/>
        <v>126</v>
      </c>
      <c r="V222" s="317">
        <f t="shared" si="79"/>
        <v>88.199999999999989</v>
      </c>
      <c r="W222" s="317">
        <v>5</v>
      </c>
      <c r="X222" s="318">
        <f t="shared" si="60"/>
        <v>14</v>
      </c>
      <c r="Y222" s="232"/>
      <c r="Z222" s="425">
        <f t="shared" si="80"/>
        <v>126</v>
      </c>
      <c r="AA222" s="311">
        <f t="shared" si="81"/>
        <v>126</v>
      </c>
      <c r="AB222" s="313">
        <f t="shared" si="61"/>
        <v>0.7</v>
      </c>
      <c r="AC222" s="313">
        <f t="shared" si="62"/>
        <v>0.5</v>
      </c>
      <c r="AD222" s="313">
        <f t="shared" si="63"/>
        <v>0</v>
      </c>
      <c r="AE222" s="404">
        <f t="shared" si="64"/>
        <v>6.3000000000000007</v>
      </c>
      <c r="AF222" s="404">
        <f t="shared" si="65"/>
        <v>6.3000000000000007</v>
      </c>
      <c r="AG222" s="311">
        <f t="shared" si="82"/>
        <v>126</v>
      </c>
      <c r="AH222" s="311">
        <f t="shared" si="66"/>
        <v>88.199999999999989</v>
      </c>
      <c r="AI222" s="309">
        <v>1</v>
      </c>
      <c r="AJ222" s="314">
        <f t="shared" si="67"/>
        <v>12.600000000000001</v>
      </c>
    </row>
    <row r="223" spans="1:36">
      <c r="A223" s="20">
        <v>127</v>
      </c>
      <c r="B223" s="296">
        <f t="shared" si="59"/>
        <v>127</v>
      </c>
      <c r="C223" s="401">
        <f t="shared" si="70"/>
        <v>120</v>
      </c>
      <c r="D223" s="427">
        <v>1</v>
      </c>
      <c r="E223" s="427">
        <v>1</v>
      </c>
      <c r="F223" s="298">
        <f t="shared" si="84"/>
        <v>127</v>
      </c>
      <c r="G223" s="406">
        <v>9</v>
      </c>
      <c r="H223" s="406">
        <v>7</v>
      </c>
      <c r="I223" s="297">
        <v>127</v>
      </c>
      <c r="J223" s="297">
        <f t="shared" si="83"/>
        <v>127</v>
      </c>
      <c r="K223" s="297">
        <v>5</v>
      </c>
      <c r="L223" s="299">
        <v>20</v>
      </c>
      <c r="M223" s="297"/>
      <c r="N223" s="316">
        <f t="shared" si="71"/>
        <v>127</v>
      </c>
      <c r="O223" s="311">
        <f t="shared" si="72"/>
        <v>120</v>
      </c>
      <c r="P223" s="313">
        <f t="shared" si="73"/>
        <v>0.7</v>
      </c>
      <c r="Q223" s="313">
        <f t="shared" si="74"/>
        <v>0.5</v>
      </c>
      <c r="R223" s="417">
        <f t="shared" si="75"/>
        <v>0</v>
      </c>
      <c r="S223" s="408">
        <f t="shared" si="76"/>
        <v>4.5</v>
      </c>
      <c r="T223" s="408">
        <f t="shared" si="77"/>
        <v>4.5</v>
      </c>
      <c r="U223" s="317">
        <f t="shared" si="78"/>
        <v>127</v>
      </c>
      <c r="V223" s="317">
        <f t="shared" si="79"/>
        <v>88.899999999999991</v>
      </c>
      <c r="W223" s="317">
        <v>5</v>
      </c>
      <c r="X223" s="318">
        <f t="shared" si="60"/>
        <v>14</v>
      </c>
      <c r="Y223" s="232"/>
      <c r="Z223" s="425">
        <f t="shared" si="80"/>
        <v>127</v>
      </c>
      <c r="AA223" s="311">
        <f t="shared" si="81"/>
        <v>127</v>
      </c>
      <c r="AB223" s="313">
        <f t="shared" si="61"/>
        <v>0.7</v>
      </c>
      <c r="AC223" s="313">
        <f t="shared" si="62"/>
        <v>0.5</v>
      </c>
      <c r="AD223" s="313">
        <f t="shared" si="63"/>
        <v>0</v>
      </c>
      <c r="AE223" s="404">
        <f t="shared" si="64"/>
        <v>6.3500000000000005</v>
      </c>
      <c r="AF223" s="404">
        <f t="shared" si="65"/>
        <v>6.3500000000000005</v>
      </c>
      <c r="AG223" s="311">
        <f t="shared" si="82"/>
        <v>127</v>
      </c>
      <c r="AH223" s="311">
        <f t="shared" si="66"/>
        <v>88.899999999999991</v>
      </c>
      <c r="AI223" s="309">
        <v>1</v>
      </c>
      <c r="AJ223" s="314">
        <f t="shared" si="67"/>
        <v>12.700000000000001</v>
      </c>
    </row>
    <row r="224" spans="1:36">
      <c r="A224" s="20">
        <v>128</v>
      </c>
      <c r="B224" s="296">
        <f t="shared" si="59"/>
        <v>128</v>
      </c>
      <c r="C224" s="401">
        <f t="shared" si="70"/>
        <v>120</v>
      </c>
      <c r="D224" s="427">
        <v>1</v>
      </c>
      <c r="E224" s="427">
        <v>1</v>
      </c>
      <c r="F224" s="298">
        <f t="shared" si="84"/>
        <v>128</v>
      </c>
      <c r="G224" s="406">
        <v>9</v>
      </c>
      <c r="H224" s="406">
        <v>7</v>
      </c>
      <c r="I224" s="297">
        <v>128</v>
      </c>
      <c r="J224" s="297">
        <f t="shared" si="83"/>
        <v>128</v>
      </c>
      <c r="K224" s="297">
        <v>5</v>
      </c>
      <c r="L224" s="299">
        <v>20</v>
      </c>
      <c r="M224" s="297"/>
      <c r="N224" s="316">
        <f t="shared" si="71"/>
        <v>128</v>
      </c>
      <c r="O224" s="311">
        <f t="shared" si="72"/>
        <v>120</v>
      </c>
      <c r="P224" s="313">
        <f t="shared" si="73"/>
        <v>0.7</v>
      </c>
      <c r="Q224" s="313">
        <f t="shared" si="74"/>
        <v>0.5</v>
      </c>
      <c r="R224" s="417">
        <f t="shared" si="75"/>
        <v>0</v>
      </c>
      <c r="S224" s="408">
        <f t="shared" si="76"/>
        <v>4.5</v>
      </c>
      <c r="T224" s="408">
        <f t="shared" si="77"/>
        <v>4.5</v>
      </c>
      <c r="U224" s="317">
        <f t="shared" si="78"/>
        <v>128</v>
      </c>
      <c r="V224" s="317">
        <f t="shared" si="79"/>
        <v>89.6</v>
      </c>
      <c r="W224" s="317">
        <v>5</v>
      </c>
      <c r="X224" s="318">
        <f t="shared" si="60"/>
        <v>14</v>
      </c>
      <c r="Y224" s="232"/>
      <c r="Z224" s="425">
        <f t="shared" si="80"/>
        <v>128</v>
      </c>
      <c r="AA224" s="311">
        <f t="shared" si="81"/>
        <v>128</v>
      </c>
      <c r="AB224" s="313">
        <f t="shared" si="61"/>
        <v>0.7</v>
      </c>
      <c r="AC224" s="313">
        <f t="shared" si="62"/>
        <v>0.5</v>
      </c>
      <c r="AD224" s="313">
        <f t="shared" si="63"/>
        <v>0</v>
      </c>
      <c r="AE224" s="404">
        <f t="shared" si="64"/>
        <v>6.4</v>
      </c>
      <c r="AF224" s="404">
        <f t="shared" si="65"/>
        <v>6.4</v>
      </c>
      <c r="AG224" s="311">
        <f t="shared" si="82"/>
        <v>128</v>
      </c>
      <c r="AH224" s="311">
        <f t="shared" si="66"/>
        <v>89.6</v>
      </c>
      <c r="AI224" s="309">
        <v>1</v>
      </c>
      <c r="AJ224" s="314">
        <f t="shared" si="67"/>
        <v>12.8</v>
      </c>
    </row>
    <row r="225" spans="1:36">
      <c r="A225" s="20">
        <v>129</v>
      </c>
      <c r="B225" s="296">
        <f t="shared" si="59"/>
        <v>129</v>
      </c>
      <c r="C225" s="401">
        <f t="shared" ref="C225:C246" si="85">IF(A225&lt;10,1,ROUNDDOWN(A225,-1))</f>
        <v>120</v>
      </c>
      <c r="D225" s="427">
        <v>1</v>
      </c>
      <c r="E225" s="427">
        <v>1</v>
      </c>
      <c r="F225" s="298">
        <f t="shared" si="84"/>
        <v>129</v>
      </c>
      <c r="G225" s="406">
        <v>9</v>
      </c>
      <c r="H225" s="406">
        <v>7</v>
      </c>
      <c r="I225" s="297">
        <v>129</v>
      </c>
      <c r="J225" s="297">
        <f t="shared" si="83"/>
        <v>129</v>
      </c>
      <c r="K225" s="297">
        <v>5</v>
      </c>
      <c r="L225" s="299">
        <v>20</v>
      </c>
      <c r="M225" s="297"/>
      <c r="N225" s="316">
        <f t="shared" ref="N225:N246" si="86">B225</f>
        <v>129</v>
      </c>
      <c r="O225" s="311">
        <f t="shared" ref="O225:O246" si="87">C225</f>
        <v>120</v>
      </c>
      <c r="P225" s="313">
        <f t="shared" ref="P225:P246" si="88">D225*$D$25</f>
        <v>0.7</v>
      </c>
      <c r="Q225" s="313">
        <f t="shared" ref="Q225:Q246" si="89">E225*$D$36</f>
        <v>0.5</v>
      </c>
      <c r="R225" s="417">
        <f t="shared" ref="R225:R246" si="90">F225*$D$27</f>
        <v>0</v>
      </c>
      <c r="S225" s="408">
        <f t="shared" ref="S225:S246" si="91">G225*$D$39</f>
        <v>4.5</v>
      </c>
      <c r="T225" s="408">
        <f t="shared" ref="T225:T246" si="92">G225*$D$40</f>
        <v>4.5</v>
      </c>
      <c r="U225" s="317">
        <f t="shared" ref="U225:U246" si="93">I225</f>
        <v>129</v>
      </c>
      <c r="V225" s="317">
        <f t="shared" ref="V225:V246" si="94">J225*0.7</f>
        <v>90.3</v>
      </c>
      <c r="W225" s="317">
        <v>5</v>
      </c>
      <c r="X225" s="318">
        <f t="shared" si="60"/>
        <v>14</v>
      </c>
      <c r="Y225" s="232"/>
      <c r="Z225" s="425">
        <f t="shared" ref="Z225:Z246" si="95">B225</f>
        <v>129</v>
      </c>
      <c r="AA225" s="311">
        <f t="shared" ref="AA225:AA246" si="96">A225</f>
        <v>129</v>
      </c>
      <c r="AB225" s="313">
        <f t="shared" si="61"/>
        <v>0.7</v>
      </c>
      <c r="AC225" s="313">
        <f t="shared" si="62"/>
        <v>0.5</v>
      </c>
      <c r="AD225" s="313">
        <f t="shared" si="63"/>
        <v>0</v>
      </c>
      <c r="AE225" s="404">
        <f t="shared" si="64"/>
        <v>6.45</v>
      </c>
      <c r="AF225" s="404">
        <f t="shared" si="65"/>
        <v>6.45</v>
      </c>
      <c r="AG225" s="311">
        <f t="shared" ref="AG225:AG246" si="97">A225</f>
        <v>129</v>
      </c>
      <c r="AH225" s="311">
        <f t="shared" si="66"/>
        <v>90.3</v>
      </c>
      <c r="AI225" s="309">
        <v>1</v>
      </c>
      <c r="AJ225" s="314">
        <f t="shared" si="67"/>
        <v>12.9</v>
      </c>
    </row>
    <row r="226" spans="1:36">
      <c r="A226" s="20">
        <v>130</v>
      </c>
      <c r="B226" s="296">
        <f t="shared" ref="B226:B246" si="98">A226</f>
        <v>130</v>
      </c>
      <c r="C226" s="401">
        <f t="shared" si="85"/>
        <v>130</v>
      </c>
      <c r="D226" s="427">
        <v>1</v>
      </c>
      <c r="E226" s="427">
        <v>1</v>
      </c>
      <c r="F226" s="298">
        <f t="shared" si="84"/>
        <v>130</v>
      </c>
      <c r="G226" s="406">
        <v>9</v>
      </c>
      <c r="H226" s="406">
        <v>7</v>
      </c>
      <c r="I226" s="297">
        <v>130</v>
      </c>
      <c r="J226" s="297">
        <f t="shared" si="83"/>
        <v>130</v>
      </c>
      <c r="K226" s="297">
        <v>5</v>
      </c>
      <c r="L226" s="299">
        <v>20</v>
      </c>
      <c r="M226" s="297"/>
      <c r="N226" s="316">
        <f t="shared" si="86"/>
        <v>130</v>
      </c>
      <c r="O226" s="311">
        <f t="shared" si="87"/>
        <v>130</v>
      </c>
      <c r="P226" s="313">
        <f t="shared" si="88"/>
        <v>0.7</v>
      </c>
      <c r="Q226" s="313">
        <f t="shared" si="89"/>
        <v>0.5</v>
      </c>
      <c r="R226" s="417">
        <f t="shared" si="90"/>
        <v>0</v>
      </c>
      <c r="S226" s="408">
        <f t="shared" si="91"/>
        <v>4.5</v>
      </c>
      <c r="T226" s="408">
        <f t="shared" si="92"/>
        <v>4.5</v>
      </c>
      <c r="U226" s="317">
        <f t="shared" si="93"/>
        <v>130</v>
      </c>
      <c r="V226" s="317">
        <f t="shared" si="94"/>
        <v>91</v>
      </c>
      <c r="W226" s="317">
        <v>5</v>
      </c>
      <c r="X226" s="318">
        <f t="shared" ref="X226:X246" si="99">ROUND(MAX(L226*0.7,),0)</f>
        <v>14</v>
      </c>
      <c r="Y226" s="232"/>
      <c r="Z226" s="425">
        <f t="shared" si="95"/>
        <v>130</v>
      </c>
      <c r="AA226" s="311">
        <f t="shared" si="96"/>
        <v>130</v>
      </c>
      <c r="AB226" s="313">
        <f t="shared" ref="AB226:AB246" si="100">$D$25</f>
        <v>0.7</v>
      </c>
      <c r="AC226" s="313">
        <f t="shared" ref="AC226:AC246" si="101">$D$36</f>
        <v>0.5</v>
      </c>
      <c r="AD226" s="313">
        <f t="shared" ref="AD226:AD246" si="102">$D$27</f>
        <v>0</v>
      </c>
      <c r="AE226" s="404">
        <f t="shared" ref="AE226:AE246" si="103">A226*0.1*$D$39</f>
        <v>6.5</v>
      </c>
      <c r="AF226" s="404">
        <f t="shared" ref="AF226:AF246" si="104">A226*0.1*$D$40</f>
        <v>6.5</v>
      </c>
      <c r="AG226" s="311">
        <f t="shared" si="97"/>
        <v>130</v>
      </c>
      <c r="AH226" s="311">
        <f t="shared" ref="AH226:AH246" si="105">A226*$D$26</f>
        <v>91</v>
      </c>
      <c r="AI226" s="309">
        <v>1</v>
      </c>
      <c r="AJ226" s="314">
        <f t="shared" ref="AJ226:AJ246" si="106">MIN(Z226*0.1,20)</f>
        <v>13</v>
      </c>
    </row>
    <row r="227" spans="1:36">
      <c r="A227" s="20">
        <v>131</v>
      </c>
      <c r="B227" s="296">
        <f t="shared" si="98"/>
        <v>131</v>
      </c>
      <c r="C227" s="401">
        <f t="shared" si="85"/>
        <v>130</v>
      </c>
      <c r="D227" s="427">
        <v>1</v>
      </c>
      <c r="E227" s="427">
        <v>1</v>
      </c>
      <c r="F227" s="298">
        <f t="shared" si="84"/>
        <v>131</v>
      </c>
      <c r="G227" s="406">
        <v>9</v>
      </c>
      <c r="H227" s="406">
        <v>7</v>
      </c>
      <c r="I227" s="297">
        <v>131</v>
      </c>
      <c r="J227" s="297">
        <f t="shared" ref="J227:J246" si="107">A227</f>
        <v>131</v>
      </c>
      <c r="K227" s="297">
        <v>5</v>
      </c>
      <c r="L227" s="299">
        <v>20</v>
      </c>
      <c r="M227" s="297"/>
      <c r="N227" s="316">
        <f t="shared" si="86"/>
        <v>131</v>
      </c>
      <c r="O227" s="311">
        <f t="shared" si="87"/>
        <v>130</v>
      </c>
      <c r="P227" s="313">
        <f t="shared" si="88"/>
        <v>0.7</v>
      </c>
      <c r="Q227" s="313">
        <f t="shared" si="89"/>
        <v>0.5</v>
      </c>
      <c r="R227" s="417">
        <f t="shared" si="90"/>
        <v>0</v>
      </c>
      <c r="S227" s="408">
        <f t="shared" si="91"/>
        <v>4.5</v>
      </c>
      <c r="T227" s="408">
        <f t="shared" si="92"/>
        <v>4.5</v>
      </c>
      <c r="U227" s="317">
        <f t="shared" si="93"/>
        <v>131</v>
      </c>
      <c r="V227" s="317">
        <f t="shared" si="94"/>
        <v>91.699999999999989</v>
      </c>
      <c r="W227" s="317">
        <v>5</v>
      </c>
      <c r="X227" s="318">
        <f t="shared" si="99"/>
        <v>14</v>
      </c>
      <c r="Y227" s="232"/>
      <c r="Z227" s="425">
        <f t="shared" si="95"/>
        <v>131</v>
      </c>
      <c r="AA227" s="311">
        <f t="shared" si="96"/>
        <v>131</v>
      </c>
      <c r="AB227" s="313">
        <f t="shared" si="100"/>
        <v>0.7</v>
      </c>
      <c r="AC227" s="313">
        <f t="shared" si="101"/>
        <v>0.5</v>
      </c>
      <c r="AD227" s="313">
        <f t="shared" si="102"/>
        <v>0</v>
      </c>
      <c r="AE227" s="404">
        <f t="shared" si="103"/>
        <v>6.5500000000000007</v>
      </c>
      <c r="AF227" s="404">
        <f t="shared" si="104"/>
        <v>6.5500000000000007</v>
      </c>
      <c r="AG227" s="311">
        <f t="shared" si="97"/>
        <v>131</v>
      </c>
      <c r="AH227" s="311">
        <f t="shared" si="105"/>
        <v>91.699999999999989</v>
      </c>
      <c r="AI227" s="309">
        <v>1</v>
      </c>
      <c r="AJ227" s="314">
        <f t="shared" si="106"/>
        <v>13.100000000000001</v>
      </c>
    </row>
    <row r="228" spans="1:36">
      <c r="A228" s="20">
        <v>132</v>
      </c>
      <c r="B228" s="296">
        <f t="shared" si="98"/>
        <v>132</v>
      </c>
      <c r="C228" s="401">
        <f t="shared" si="85"/>
        <v>130</v>
      </c>
      <c r="D228" s="427">
        <v>1</v>
      </c>
      <c r="E228" s="427">
        <v>1</v>
      </c>
      <c r="F228" s="298">
        <f t="shared" si="84"/>
        <v>132</v>
      </c>
      <c r="G228" s="406">
        <v>9</v>
      </c>
      <c r="H228" s="406">
        <v>7</v>
      </c>
      <c r="I228" s="297">
        <v>132</v>
      </c>
      <c r="J228" s="297">
        <f t="shared" si="107"/>
        <v>132</v>
      </c>
      <c r="K228" s="297">
        <v>5</v>
      </c>
      <c r="L228" s="299">
        <v>20</v>
      </c>
      <c r="M228" s="297"/>
      <c r="N228" s="316">
        <f t="shared" si="86"/>
        <v>132</v>
      </c>
      <c r="O228" s="311">
        <f t="shared" si="87"/>
        <v>130</v>
      </c>
      <c r="P228" s="313">
        <f t="shared" si="88"/>
        <v>0.7</v>
      </c>
      <c r="Q228" s="313">
        <f t="shared" si="89"/>
        <v>0.5</v>
      </c>
      <c r="R228" s="417">
        <f t="shared" si="90"/>
        <v>0</v>
      </c>
      <c r="S228" s="408">
        <f t="shared" si="91"/>
        <v>4.5</v>
      </c>
      <c r="T228" s="408">
        <f t="shared" si="92"/>
        <v>4.5</v>
      </c>
      <c r="U228" s="317">
        <f t="shared" si="93"/>
        <v>132</v>
      </c>
      <c r="V228" s="317">
        <f t="shared" si="94"/>
        <v>92.399999999999991</v>
      </c>
      <c r="W228" s="317">
        <v>5</v>
      </c>
      <c r="X228" s="318">
        <f t="shared" si="99"/>
        <v>14</v>
      </c>
      <c r="Y228" s="232"/>
      <c r="Z228" s="425">
        <f t="shared" si="95"/>
        <v>132</v>
      </c>
      <c r="AA228" s="311">
        <f t="shared" si="96"/>
        <v>132</v>
      </c>
      <c r="AB228" s="313">
        <f t="shared" si="100"/>
        <v>0.7</v>
      </c>
      <c r="AC228" s="313">
        <f t="shared" si="101"/>
        <v>0.5</v>
      </c>
      <c r="AD228" s="313">
        <f t="shared" si="102"/>
        <v>0</v>
      </c>
      <c r="AE228" s="404">
        <f t="shared" si="103"/>
        <v>6.6000000000000005</v>
      </c>
      <c r="AF228" s="404">
        <f t="shared" si="104"/>
        <v>6.6000000000000005</v>
      </c>
      <c r="AG228" s="311">
        <f t="shared" si="97"/>
        <v>132</v>
      </c>
      <c r="AH228" s="311">
        <f t="shared" si="105"/>
        <v>92.399999999999991</v>
      </c>
      <c r="AI228" s="309">
        <v>1</v>
      </c>
      <c r="AJ228" s="314">
        <f t="shared" si="106"/>
        <v>13.200000000000001</v>
      </c>
    </row>
    <row r="229" spans="1:36">
      <c r="A229" s="20">
        <v>133</v>
      </c>
      <c r="B229" s="296">
        <f t="shared" si="98"/>
        <v>133</v>
      </c>
      <c r="C229" s="401">
        <f t="shared" si="85"/>
        <v>130</v>
      </c>
      <c r="D229" s="427">
        <v>1</v>
      </c>
      <c r="E229" s="427">
        <v>1</v>
      </c>
      <c r="F229" s="298">
        <f t="shared" si="84"/>
        <v>133</v>
      </c>
      <c r="G229" s="406">
        <v>9</v>
      </c>
      <c r="H229" s="406">
        <v>7</v>
      </c>
      <c r="I229" s="297">
        <v>133</v>
      </c>
      <c r="J229" s="297">
        <f t="shared" si="107"/>
        <v>133</v>
      </c>
      <c r="K229" s="297">
        <v>5</v>
      </c>
      <c r="L229" s="299">
        <v>20</v>
      </c>
      <c r="M229" s="297"/>
      <c r="N229" s="316">
        <f t="shared" si="86"/>
        <v>133</v>
      </c>
      <c r="O229" s="311">
        <f t="shared" si="87"/>
        <v>130</v>
      </c>
      <c r="P229" s="313">
        <f t="shared" si="88"/>
        <v>0.7</v>
      </c>
      <c r="Q229" s="313">
        <f t="shared" si="89"/>
        <v>0.5</v>
      </c>
      <c r="R229" s="417">
        <f t="shared" si="90"/>
        <v>0</v>
      </c>
      <c r="S229" s="408">
        <f t="shared" si="91"/>
        <v>4.5</v>
      </c>
      <c r="T229" s="408">
        <f t="shared" si="92"/>
        <v>4.5</v>
      </c>
      <c r="U229" s="317">
        <f t="shared" si="93"/>
        <v>133</v>
      </c>
      <c r="V229" s="317">
        <f t="shared" si="94"/>
        <v>93.1</v>
      </c>
      <c r="W229" s="317">
        <v>5</v>
      </c>
      <c r="X229" s="318">
        <f t="shared" si="99"/>
        <v>14</v>
      </c>
      <c r="Y229" s="232"/>
      <c r="Z229" s="425">
        <f t="shared" si="95"/>
        <v>133</v>
      </c>
      <c r="AA229" s="311">
        <f t="shared" si="96"/>
        <v>133</v>
      </c>
      <c r="AB229" s="313">
        <f t="shared" si="100"/>
        <v>0.7</v>
      </c>
      <c r="AC229" s="313">
        <f t="shared" si="101"/>
        <v>0.5</v>
      </c>
      <c r="AD229" s="313">
        <f t="shared" si="102"/>
        <v>0</v>
      </c>
      <c r="AE229" s="404">
        <f t="shared" si="103"/>
        <v>6.65</v>
      </c>
      <c r="AF229" s="404">
        <f t="shared" si="104"/>
        <v>6.65</v>
      </c>
      <c r="AG229" s="311">
        <f t="shared" si="97"/>
        <v>133</v>
      </c>
      <c r="AH229" s="311">
        <f t="shared" si="105"/>
        <v>93.1</v>
      </c>
      <c r="AI229" s="309">
        <v>1</v>
      </c>
      <c r="AJ229" s="314">
        <f t="shared" si="106"/>
        <v>13.3</v>
      </c>
    </row>
    <row r="230" spans="1:36">
      <c r="A230" s="20">
        <v>134</v>
      </c>
      <c r="B230" s="296">
        <f t="shared" si="98"/>
        <v>134</v>
      </c>
      <c r="C230" s="401">
        <f t="shared" si="85"/>
        <v>130</v>
      </c>
      <c r="D230" s="427">
        <v>1</v>
      </c>
      <c r="E230" s="427">
        <v>1</v>
      </c>
      <c r="F230" s="298">
        <f t="shared" si="84"/>
        <v>134</v>
      </c>
      <c r="G230" s="406">
        <v>9</v>
      </c>
      <c r="H230" s="406">
        <v>7</v>
      </c>
      <c r="I230" s="297">
        <v>134</v>
      </c>
      <c r="J230" s="297">
        <f t="shared" si="107"/>
        <v>134</v>
      </c>
      <c r="K230" s="297">
        <v>5</v>
      </c>
      <c r="L230" s="299">
        <v>20</v>
      </c>
      <c r="M230" s="297"/>
      <c r="N230" s="316">
        <f t="shared" si="86"/>
        <v>134</v>
      </c>
      <c r="O230" s="311">
        <f t="shared" si="87"/>
        <v>130</v>
      </c>
      <c r="P230" s="313">
        <f t="shared" si="88"/>
        <v>0.7</v>
      </c>
      <c r="Q230" s="313">
        <f t="shared" si="89"/>
        <v>0.5</v>
      </c>
      <c r="R230" s="417">
        <f t="shared" si="90"/>
        <v>0</v>
      </c>
      <c r="S230" s="408">
        <f t="shared" si="91"/>
        <v>4.5</v>
      </c>
      <c r="T230" s="408">
        <f t="shared" si="92"/>
        <v>4.5</v>
      </c>
      <c r="U230" s="317">
        <f t="shared" si="93"/>
        <v>134</v>
      </c>
      <c r="V230" s="317">
        <f t="shared" si="94"/>
        <v>93.8</v>
      </c>
      <c r="W230" s="317">
        <v>5</v>
      </c>
      <c r="X230" s="318">
        <f t="shared" si="99"/>
        <v>14</v>
      </c>
      <c r="Y230" s="232"/>
      <c r="Z230" s="425">
        <f t="shared" si="95"/>
        <v>134</v>
      </c>
      <c r="AA230" s="311">
        <f t="shared" si="96"/>
        <v>134</v>
      </c>
      <c r="AB230" s="313">
        <f t="shared" si="100"/>
        <v>0.7</v>
      </c>
      <c r="AC230" s="313">
        <f t="shared" si="101"/>
        <v>0.5</v>
      </c>
      <c r="AD230" s="313">
        <f t="shared" si="102"/>
        <v>0</v>
      </c>
      <c r="AE230" s="404">
        <f t="shared" si="103"/>
        <v>6.7</v>
      </c>
      <c r="AF230" s="404">
        <f t="shared" si="104"/>
        <v>6.7</v>
      </c>
      <c r="AG230" s="311">
        <f t="shared" si="97"/>
        <v>134</v>
      </c>
      <c r="AH230" s="311">
        <f t="shared" si="105"/>
        <v>93.8</v>
      </c>
      <c r="AI230" s="309">
        <v>1</v>
      </c>
      <c r="AJ230" s="314">
        <f t="shared" si="106"/>
        <v>13.4</v>
      </c>
    </row>
    <row r="231" spans="1:36">
      <c r="A231" s="20">
        <v>135</v>
      </c>
      <c r="B231" s="296">
        <f t="shared" si="98"/>
        <v>135</v>
      </c>
      <c r="C231" s="401">
        <f t="shared" si="85"/>
        <v>130</v>
      </c>
      <c r="D231" s="427">
        <v>1</v>
      </c>
      <c r="E231" s="427">
        <v>1</v>
      </c>
      <c r="F231" s="298">
        <f t="shared" si="84"/>
        <v>135</v>
      </c>
      <c r="G231" s="406">
        <v>9</v>
      </c>
      <c r="H231" s="406">
        <v>7</v>
      </c>
      <c r="I231" s="297">
        <v>135</v>
      </c>
      <c r="J231" s="297">
        <f t="shared" si="107"/>
        <v>135</v>
      </c>
      <c r="K231" s="297">
        <v>5</v>
      </c>
      <c r="L231" s="299">
        <v>20</v>
      </c>
      <c r="M231" s="297"/>
      <c r="N231" s="316">
        <f t="shared" si="86"/>
        <v>135</v>
      </c>
      <c r="O231" s="311">
        <f t="shared" si="87"/>
        <v>130</v>
      </c>
      <c r="P231" s="313">
        <f t="shared" si="88"/>
        <v>0.7</v>
      </c>
      <c r="Q231" s="313">
        <f t="shared" si="89"/>
        <v>0.5</v>
      </c>
      <c r="R231" s="417">
        <f t="shared" si="90"/>
        <v>0</v>
      </c>
      <c r="S231" s="408">
        <f t="shared" si="91"/>
        <v>4.5</v>
      </c>
      <c r="T231" s="408">
        <f t="shared" si="92"/>
        <v>4.5</v>
      </c>
      <c r="U231" s="317">
        <f t="shared" si="93"/>
        <v>135</v>
      </c>
      <c r="V231" s="317">
        <f t="shared" si="94"/>
        <v>94.5</v>
      </c>
      <c r="W231" s="317">
        <v>5</v>
      </c>
      <c r="X231" s="318">
        <f t="shared" si="99"/>
        <v>14</v>
      </c>
      <c r="Y231" s="232"/>
      <c r="Z231" s="425">
        <f t="shared" si="95"/>
        <v>135</v>
      </c>
      <c r="AA231" s="311">
        <f t="shared" si="96"/>
        <v>135</v>
      </c>
      <c r="AB231" s="313">
        <f t="shared" si="100"/>
        <v>0.7</v>
      </c>
      <c r="AC231" s="313">
        <f t="shared" si="101"/>
        <v>0.5</v>
      </c>
      <c r="AD231" s="313">
        <f t="shared" si="102"/>
        <v>0</v>
      </c>
      <c r="AE231" s="404">
        <f t="shared" si="103"/>
        <v>6.75</v>
      </c>
      <c r="AF231" s="404">
        <f t="shared" si="104"/>
        <v>6.75</v>
      </c>
      <c r="AG231" s="311">
        <f t="shared" si="97"/>
        <v>135</v>
      </c>
      <c r="AH231" s="311">
        <f t="shared" si="105"/>
        <v>94.5</v>
      </c>
      <c r="AI231" s="309">
        <v>1</v>
      </c>
      <c r="AJ231" s="314">
        <f t="shared" si="106"/>
        <v>13.5</v>
      </c>
    </row>
    <row r="232" spans="1:36">
      <c r="A232" s="20">
        <v>136</v>
      </c>
      <c r="B232" s="296">
        <f t="shared" si="98"/>
        <v>136</v>
      </c>
      <c r="C232" s="401">
        <f t="shared" si="85"/>
        <v>130</v>
      </c>
      <c r="D232" s="427">
        <v>1</v>
      </c>
      <c r="E232" s="427">
        <v>1</v>
      </c>
      <c r="F232" s="298">
        <f t="shared" si="84"/>
        <v>136</v>
      </c>
      <c r="G232" s="406">
        <v>9</v>
      </c>
      <c r="H232" s="406">
        <v>7</v>
      </c>
      <c r="I232" s="297">
        <v>136</v>
      </c>
      <c r="J232" s="297">
        <f t="shared" si="107"/>
        <v>136</v>
      </c>
      <c r="K232" s="297">
        <v>5</v>
      </c>
      <c r="L232" s="299">
        <v>20</v>
      </c>
      <c r="M232" s="297"/>
      <c r="N232" s="316">
        <f t="shared" si="86"/>
        <v>136</v>
      </c>
      <c r="O232" s="311">
        <f t="shared" si="87"/>
        <v>130</v>
      </c>
      <c r="P232" s="313">
        <f t="shared" si="88"/>
        <v>0.7</v>
      </c>
      <c r="Q232" s="313">
        <f t="shared" si="89"/>
        <v>0.5</v>
      </c>
      <c r="R232" s="417">
        <f t="shared" si="90"/>
        <v>0</v>
      </c>
      <c r="S232" s="408">
        <f t="shared" si="91"/>
        <v>4.5</v>
      </c>
      <c r="T232" s="408">
        <f t="shared" si="92"/>
        <v>4.5</v>
      </c>
      <c r="U232" s="317">
        <f t="shared" si="93"/>
        <v>136</v>
      </c>
      <c r="V232" s="317">
        <f t="shared" si="94"/>
        <v>95.199999999999989</v>
      </c>
      <c r="W232" s="317">
        <v>5</v>
      </c>
      <c r="X232" s="318">
        <f t="shared" si="99"/>
        <v>14</v>
      </c>
      <c r="Y232" s="232"/>
      <c r="Z232" s="425">
        <f t="shared" si="95"/>
        <v>136</v>
      </c>
      <c r="AA232" s="311">
        <f t="shared" si="96"/>
        <v>136</v>
      </c>
      <c r="AB232" s="313">
        <f t="shared" si="100"/>
        <v>0.7</v>
      </c>
      <c r="AC232" s="313">
        <f t="shared" si="101"/>
        <v>0.5</v>
      </c>
      <c r="AD232" s="313">
        <f t="shared" si="102"/>
        <v>0</v>
      </c>
      <c r="AE232" s="404">
        <f t="shared" si="103"/>
        <v>6.8000000000000007</v>
      </c>
      <c r="AF232" s="404">
        <f t="shared" si="104"/>
        <v>6.8000000000000007</v>
      </c>
      <c r="AG232" s="311">
        <f t="shared" si="97"/>
        <v>136</v>
      </c>
      <c r="AH232" s="311">
        <f t="shared" si="105"/>
        <v>95.199999999999989</v>
      </c>
      <c r="AI232" s="309">
        <v>1</v>
      </c>
      <c r="AJ232" s="314">
        <f t="shared" si="106"/>
        <v>13.600000000000001</v>
      </c>
    </row>
    <row r="233" spans="1:36">
      <c r="A233" s="20">
        <v>137</v>
      </c>
      <c r="B233" s="296">
        <f t="shared" si="98"/>
        <v>137</v>
      </c>
      <c r="C233" s="401">
        <f t="shared" si="85"/>
        <v>130</v>
      </c>
      <c r="D233" s="427">
        <v>1</v>
      </c>
      <c r="E233" s="427">
        <v>1</v>
      </c>
      <c r="F233" s="298">
        <f t="shared" si="84"/>
        <v>137</v>
      </c>
      <c r="G233" s="406">
        <v>9</v>
      </c>
      <c r="H233" s="406">
        <v>7</v>
      </c>
      <c r="I233" s="297">
        <v>137</v>
      </c>
      <c r="J233" s="297">
        <f t="shared" si="107"/>
        <v>137</v>
      </c>
      <c r="K233" s="297">
        <v>5</v>
      </c>
      <c r="L233" s="299">
        <v>20</v>
      </c>
      <c r="M233" s="297"/>
      <c r="N233" s="316">
        <f t="shared" si="86"/>
        <v>137</v>
      </c>
      <c r="O233" s="311">
        <f t="shared" si="87"/>
        <v>130</v>
      </c>
      <c r="P233" s="313">
        <f t="shared" si="88"/>
        <v>0.7</v>
      </c>
      <c r="Q233" s="313">
        <f t="shared" si="89"/>
        <v>0.5</v>
      </c>
      <c r="R233" s="417">
        <f t="shared" si="90"/>
        <v>0</v>
      </c>
      <c r="S233" s="408">
        <f t="shared" si="91"/>
        <v>4.5</v>
      </c>
      <c r="T233" s="408">
        <f t="shared" si="92"/>
        <v>4.5</v>
      </c>
      <c r="U233" s="317">
        <f t="shared" si="93"/>
        <v>137</v>
      </c>
      <c r="V233" s="317">
        <f t="shared" si="94"/>
        <v>95.899999999999991</v>
      </c>
      <c r="W233" s="317">
        <v>5</v>
      </c>
      <c r="X233" s="318">
        <f t="shared" si="99"/>
        <v>14</v>
      </c>
      <c r="Y233" s="232"/>
      <c r="Z233" s="425">
        <f t="shared" si="95"/>
        <v>137</v>
      </c>
      <c r="AA233" s="311">
        <f t="shared" si="96"/>
        <v>137</v>
      </c>
      <c r="AB233" s="313">
        <f t="shared" si="100"/>
        <v>0.7</v>
      </c>
      <c r="AC233" s="313">
        <f t="shared" si="101"/>
        <v>0.5</v>
      </c>
      <c r="AD233" s="313">
        <f t="shared" si="102"/>
        <v>0</v>
      </c>
      <c r="AE233" s="404">
        <f t="shared" si="103"/>
        <v>6.8500000000000005</v>
      </c>
      <c r="AF233" s="404">
        <f t="shared" si="104"/>
        <v>6.8500000000000005</v>
      </c>
      <c r="AG233" s="311">
        <f t="shared" si="97"/>
        <v>137</v>
      </c>
      <c r="AH233" s="311">
        <f t="shared" si="105"/>
        <v>95.899999999999991</v>
      </c>
      <c r="AI233" s="309">
        <v>1</v>
      </c>
      <c r="AJ233" s="314">
        <f t="shared" si="106"/>
        <v>13.700000000000001</v>
      </c>
    </row>
    <row r="234" spans="1:36">
      <c r="A234" s="20">
        <v>138</v>
      </c>
      <c r="B234" s="296">
        <f t="shared" si="98"/>
        <v>138</v>
      </c>
      <c r="C234" s="401">
        <f t="shared" si="85"/>
        <v>130</v>
      </c>
      <c r="D234" s="427">
        <v>1</v>
      </c>
      <c r="E234" s="427">
        <v>1</v>
      </c>
      <c r="F234" s="298">
        <f t="shared" si="84"/>
        <v>138</v>
      </c>
      <c r="G234" s="406">
        <v>9</v>
      </c>
      <c r="H234" s="406">
        <v>7</v>
      </c>
      <c r="I234" s="297">
        <v>138</v>
      </c>
      <c r="J234" s="297">
        <f t="shared" si="107"/>
        <v>138</v>
      </c>
      <c r="K234" s="297">
        <v>5</v>
      </c>
      <c r="L234" s="299">
        <v>20</v>
      </c>
      <c r="M234" s="297"/>
      <c r="N234" s="316">
        <f t="shared" si="86"/>
        <v>138</v>
      </c>
      <c r="O234" s="311">
        <f t="shared" si="87"/>
        <v>130</v>
      </c>
      <c r="P234" s="313">
        <f t="shared" si="88"/>
        <v>0.7</v>
      </c>
      <c r="Q234" s="313">
        <f t="shared" si="89"/>
        <v>0.5</v>
      </c>
      <c r="R234" s="417">
        <f t="shared" si="90"/>
        <v>0</v>
      </c>
      <c r="S234" s="408">
        <f t="shared" si="91"/>
        <v>4.5</v>
      </c>
      <c r="T234" s="408">
        <f t="shared" si="92"/>
        <v>4.5</v>
      </c>
      <c r="U234" s="317">
        <f t="shared" si="93"/>
        <v>138</v>
      </c>
      <c r="V234" s="317">
        <f t="shared" si="94"/>
        <v>96.6</v>
      </c>
      <c r="W234" s="317">
        <v>5</v>
      </c>
      <c r="X234" s="318">
        <f t="shared" si="99"/>
        <v>14</v>
      </c>
      <c r="Y234" s="232"/>
      <c r="Z234" s="425">
        <f t="shared" si="95"/>
        <v>138</v>
      </c>
      <c r="AA234" s="311">
        <f t="shared" si="96"/>
        <v>138</v>
      </c>
      <c r="AB234" s="313">
        <f t="shared" si="100"/>
        <v>0.7</v>
      </c>
      <c r="AC234" s="313">
        <f t="shared" si="101"/>
        <v>0.5</v>
      </c>
      <c r="AD234" s="313">
        <f t="shared" si="102"/>
        <v>0</v>
      </c>
      <c r="AE234" s="404">
        <f t="shared" si="103"/>
        <v>6.9</v>
      </c>
      <c r="AF234" s="404">
        <f t="shared" si="104"/>
        <v>6.9</v>
      </c>
      <c r="AG234" s="311">
        <f t="shared" si="97"/>
        <v>138</v>
      </c>
      <c r="AH234" s="311">
        <f t="shared" si="105"/>
        <v>96.6</v>
      </c>
      <c r="AI234" s="309">
        <v>1</v>
      </c>
      <c r="AJ234" s="314">
        <f t="shared" si="106"/>
        <v>13.8</v>
      </c>
    </row>
    <row r="235" spans="1:36">
      <c r="A235" s="20">
        <v>139</v>
      </c>
      <c r="B235" s="296">
        <f t="shared" si="98"/>
        <v>139</v>
      </c>
      <c r="C235" s="401">
        <f t="shared" si="85"/>
        <v>130</v>
      </c>
      <c r="D235" s="427">
        <v>1</v>
      </c>
      <c r="E235" s="427">
        <v>1</v>
      </c>
      <c r="F235" s="298">
        <f t="shared" si="84"/>
        <v>139</v>
      </c>
      <c r="G235" s="406">
        <v>9</v>
      </c>
      <c r="H235" s="406">
        <v>7</v>
      </c>
      <c r="I235" s="297">
        <v>139</v>
      </c>
      <c r="J235" s="297">
        <f t="shared" si="107"/>
        <v>139</v>
      </c>
      <c r="K235" s="297">
        <v>5</v>
      </c>
      <c r="L235" s="299">
        <v>20</v>
      </c>
      <c r="M235" s="297"/>
      <c r="N235" s="316">
        <f t="shared" si="86"/>
        <v>139</v>
      </c>
      <c r="O235" s="311">
        <f t="shared" si="87"/>
        <v>130</v>
      </c>
      <c r="P235" s="313">
        <f t="shared" si="88"/>
        <v>0.7</v>
      </c>
      <c r="Q235" s="313">
        <f t="shared" si="89"/>
        <v>0.5</v>
      </c>
      <c r="R235" s="417">
        <f t="shared" si="90"/>
        <v>0</v>
      </c>
      <c r="S235" s="408">
        <f t="shared" si="91"/>
        <v>4.5</v>
      </c>
      <c r="T235" s="408">
        <f t="shared" si="92"/>
        <v>4.5</v>
      </c>
      <c r="U235" s="317">
        <f t="shared" si="93"/>
        <v>139</v>
      </c>
      <c r="V235" s="317">
        <f t="shared" si="94"/>
        <v>97.3</v>
      </c>
      <c r="W235" s="317">
        <v>5</v>
      </c>
      <c r="X235" s="318">
        <f t="shared" si="99"/>
        <v>14</v>
      </c>
      <c r="Y235" s="232"/>
      <c r="Z235" s="425">
        <f t="shared" si="95"/>
        <v>139</v>
      </c>
      <c r="AA235" s="311">
        <f t="shared" si="96"/>
        <v>139</v>
      </c>
      <c r="AB235" s="313">
        <f t="shared" si="100"/>
        <v>0.7</v>
      </c>
      <c r="AC235" s="313">
        <f t="shared" si="101"/>
        <v>0.5</v>
      </c>
      <c r="AD235" s="313">
        <f t="shared" si="102"/>
        <v>0</v>
      </c>
      <c r="AE235" s="404">
        <f t="shared" si="103"/>
        <v>6.95</v>
      </c>
      <c r="AF235" s="404">
        <f t="shared" si="104"/>
        <v>6.95</v>
      </c>
      <c r="AG235" s="311">
        <f t="shared" si="97"/>
        <v>139</v>
      </c>
      <c r="AH235" s="311">
        <f t="shared" si="105"/>
        <v>97.3</v>
      </c>
      <c r="AI235" s="309">
        <v>1</v>
      </c>
      <c r="AJ235" s="314">
        <f t="shared" si="106"/>
        <v>13.9</v>
      </c>
    </row>
    <row r="236" spans="1:36">
      <c r="A236" s="20">
        <v>140</v>
      </c>
      <c r="B236" s="296">
        <f t="shared" si="98"/>
        <v>140</v>
      </c>
      <c r="C236" s="401">
        <f t="shared" si="85"/>
        <v>140</v>
      </c>
      <c r="D236" s="427">
        <v>1</v>
      </c>
      <c r="E236" s="427">
        <v>1</v>
      </c>
      <c r="F236" s="298">
        <f t="shared" si="84"/>
        <v>140</v>
      </c>
      <c r="G236" s="406">
        <v>9</v>
      </c>
      <c r="H236" s="406">
        <v>7</v>
      </c>
      <c r="I236" s="297">
        <v>140</v>
      </c>
      <c r="J236" s="297">
        <f t="shared" si="107"/>
        <v>140</v>
      </c>
      <c r="K236" s="297">
        <v>5</v>
      </c>
      <c r="L236" s="299">
        <v>20</v>
      </c>
      <c r="M236" s="297"/>
      <c r="N236" s="316">
        <f t="shared" si="86"/>
        <v>140</v>
      </c>
      <c r="O236" s="311">
        <f t="shared" si="87"/>
        <v>140</v>
      </c>
      <c r="P236" s="313">
        <f t="shared" si="88"/>
        <v>0.7</v>
      </c>
      <c r="Q236" s="313">
        <f t="shared" si="89"/>
        <v>0.5</v>
      </c>
      <c r="R236" s="417">
        <f t="shared" si="90"/>
        <v>0</v>
      </c>
      <c r="S236" s="408">
        <f t="shared" si="91"/>
        <v>4.5</v>
      </c>
      <c r="T236" s="408">
        <f t="shared" si="92"/>
        <v>4.5</v>
      </c>
      <c r="U236" s="317">
        <f t="shared" si="93"/>
        <v>140</v>
      </c>
      <c r="V236" s="317">
        <f t="shared" si="94"/>
        <v>98</v>
      </c>
      <c r="W236" s="317">
        <v>5</v>
      </c>
      <c r="X236" s="318">
        <f t="shared" si="99"/>
        <v>14</v>
      </c>
      <c r="Y236" s="232"/>
      <c r="Z236" s="425">
        <f t="shared" si="95"/>
        <v>140</v>
      </c>
      <c r="AA236" s="311">
        <f t="shared" si="96"/>
        <v>140</v>
      </c>
      <c r="AB236" s="313">
        <f t="shared" si="100"/>
        <v>0.7</v>
      </c>
      <c r="AC236" s="313">
        <f t="shared" si="101"/>
        <v>0.5</v>
      </c>
      <c r="AD236" s="313">
        <f t="shared" si="102"/>
        <v>0</v>
      </c>
      <c r="AE236" s="404">
        <f t="shared" si="103"/>
        <v>7</v>
      </c>
      <c r="AF236" s="404">
        <f t="shared" si="104"/>
        <v>7</v>
      </c>
      <c r="AG236" s="311">
        <f t="shared" si="97"/>
        <v>140</v>
      </c>
      <c r="AH236" s="311">
        <f t="shared" si="105"/>
        <v>98</v>
      </c>
      <c r="AI236" s="309">
        <v>1</v>
      </c>
      <c r="AJ236" s="314">
        <f t="shared" si="106"/>
        <v>14</v>
      </c>
    </row>
    <row r="237" spans="1:36">
      <c r="A237" s="20">
        <v>141</v>
      </c>
      <c r="B237" s="296">
        <f t="shared" si="98"/>
        <v>141</v>
      </c>
      <c r="C237" s="401">
        <f t="shared" si="85"/>
        <v>140</v>
      </c>
      <c r="D237" s="427">
        <v>1</v>
      </c>
      <c r="E237" s="427">
        <v>1</v>
      </c>
      <c r="F237" s="298">
        <f t="shared" si="84"/>
        <v>141</v>
      </c>
      <c r="G237" s="406">
        <v>9</v>
      </c>
      <c r="H237" s="406">
        <v>7</v>
      </c>
      <c r="I237" s="297">
        <v>141</v>
      </c>
      <c r="J237" s="297">
        <f t="shared" si="107"/>
        <v>141</v>
      </c>
      <c r="K237" s="297">
        <v>5</v>
      </c>
      <c r="L237" s="299">
        <v>20</v>
      </c>
      <c r="M237" s="297"/>
      <c r="N237" s="316">
        <f t="shared" si="86"/>
        <v>141</v>
      </c>
      <c r="O237" s="311">
        <f t="shared" si="87"/>
        <v>140</v>
      </c>
      <c r="P237" s="313">
        <f t="shared" si="88"/>
        <v>0.7</v>
      </c>
      <c r="Q237" s="313">
        <f t="shared" si="89"/>
        <v>0.5</v>
      </c>
      <c r="R237" s="417">
        <f t="shared" si="90"/>
        <v>0</v>
      </c>
      <c r="S237" s="408">
        <f t="shared" si="91"/>
        <v>4.5</v>
      </c>
      <c r="T237" s="408">
        <f t="shared" si="92"/>
        <v>4.5</v>
      </c>
      <c r="U237" s="317">
        <f t="shared" si="93"/>
        <v>141</v>
      </c>
      <c r="V237" s="317">
        <f t="shared" si="94"/>
        <v>98.699999999999989</v>
      </c>
      <c r="W237" s="317">
        <v>5</v>
      </c>
      <c r="X237" s="318">
        <f t="shared" si="99"/>
        <v>14</v>
      </c>
      <c r="Y237" s="232"/>
      <c r="Z237" s="425">
        <f t="shared" si="95"/>
        <v>141</v>
      </c>
      <c r="AA237" s="311">
        <f t="shared" si="96"/>
        <v>141</v>
      </c>
      <c r="AB237" s="313">
        <f t="shared" si="100"/>
        <v>0.7</v>
      </c>
      <c r="AC237" s="313">
        <f t="shared" si="101"/>
        <v>0.5</v>
      </c>
      <c r="AD237" s="313">
        <f t="shared" si="102"/>
        <v>0</v>
      </c>
      <c r="AE237" s="404">
        <f t="shared" si="103"/>
        <v>7.0500000000000007</v>
      </c>
      <c r="AF237" s="404">
        <f t="shared" si="104"/>
        <v>7.0500000000000007</v>
      </c>
      <c r="AG237" s="311">
        <f t="shared" si="97"/>
        <v>141</v>
      </c>
      <c r="AH237" s="311">
        <f t="shared" si="105"/>
        <v>98.699999999999989</v>
      </c>
      <c r="AI237" s="309">
        <v>1</v>
      </c>
      <c r="AJ237" s="314">
        <f t="shared" si="106"/>
        <v>14.100000000000001</v>
      </c>
    </row>
    <row r="238" spans="1:36">
      <c r="A238" s="20">
        <v>142</v>
      </c>
      <c r="B238" s="296">
        <f t="shared" si="98"/>
        <v>142</v>
      </c>
      <c r="C238" s="401">
        <f t="shared" si="85"/>
        <v>140</v>
      </c>
      <c r="D238" s="427">
        <v>1</v>
      </c>
      <c r="E238" s="427">
        <v>1</v>
      </c>
      <c r="F238" s="298">
        <f t="shared" si="84"/>
        <v>142</v>
      </c>
      <c r="G238" s="406">
        <v>9</v>
      </c>
      <c r="H238" s="406">
        <v>7</v>
      </c>
      <c r="I238" s="297">
        <v>142</v>
      </c>
      <c r="J238" s="297">
        <f t="shared" si="107"/>
        <v>142</v>
      </c>
      <c r="K238" s="297">
        <v>5</v>
      </c>
      <c r="L238" s="299">
        <v>20</v>
      </c>
      <c r="M238" s="297"/>
      <c r="N238" s="316">
        <f t="shared" si="86"/>
        <v>142</v>
      </c>
      <c r="O238" s="311">
        <f t="shared" si="87"/>
        <v>140</v>
      </c>
      <c r="P238" s="313">
        <f t="shared" si="88"/>
        <v>0.7</v>
      </c>
      <c r="Q238" s="313">
        <f t="shared" si="89"/>
        <v>0.5</v>
      </c>
      <c r="R238" s="417">
        <f t="shared" si="90"/>
        <v>0</v>
      </c>
      <c r="S238" s="408">
        <f t="shared" si="91"/>
        <v>4.5</v>
      </c>
      <c r="T238" s="408">
        <f t="shared" si="92"/>
        <v>4.5</v>
      </c>
      <c r="U238" s="317">
        <f t="shared" si="93"/>
        <v>142</v>
      </c>
      <c r="V238" s="317">
        <f t="shared" si="94"/>
        <v>99.399999999999991</v>
      </c>
      <c r="W238" s="317">
        <v>5</v>
      </c>
      <c r="X238" s="318">
        <f t="shared" si="99"/>
        <v>14</v>
      </c>
      <c r="Y238" s="232"/>
      <c r="Z238" s="425">
        <f t="shared" si="95"/>
        <v>142</v>
      </c>
      <c r="AA238" s="311">
        <f t="shared" si="96"/>
        <v>142</v>
      </c>
      <c r="AB238" s="313">
        <f t="shared" si="100"/>
        <v>0.7</v>
      </c>
      <c r="AC238" s="313">
        <f t="shared" si="101"/>
        <v>0.5</v>
      </c>
      <c r="AD238" s="313">
        <f t="shared" si="102"/>
        <v>0</v>
      </c>
      <c r="AE238" s="404">
        <f t="shared" si="103"/>
        <v>7.1000000000000005</v>
      </c>
      <c r="AF238" s="404">
        <f t="shared" si="104"/>
        <v>7.1000000000000005</v>
      </c>
      <c r="AG238" s="311">
        <f t="shared" si="97"/>
        <v>142</v>
      </c>
      <c r="AH238" s="311">
        <f t="shared" si="105"/>
        <v>99.399999999999991</v>
      </c>
      <c r="AI238" s="309">
        <v>1</v>
      </c>
      <c r="AJ238" s="314">
        <f t="shared" si="106"/>
        <v>14.200000000000001</v>
      </c>
    </row>
    <row r="239" spans="1:36">
      <c r="A239" s="20">
        <v>143</v>
      </c>
      <c r="B239" s="296">
        <f t="shared" si="98"/>
        <v>143</v>
      </c>
      <c r="C239" s="401">
        <f t="shared" si="85"/>
        <v>140</v>
      </c>
      <c r="D239" s="427">
        <v>1</v>
      </c>
      <c r="E239" s="427">
        <v>1</v>
      </c>
      <c r="F239" s="298">
        <f t="shared" si="84"/>
        <v>143</v>
      </c>
      <c r="G239" s="406">
        <v>9</v>
      </c>
      <c r="H239" s="406">
        <v>7</v>
      </c>
      <c r="I239" s="297">
        <v>143</v>
      </c>
      <c r="J239" s="297">
        <f t="shared" si="107"/>
        <v>143</v>
      </c>
      <c r="K239" s="297">
        <v>5</v>
      </c>
      <c r="L239" s="299">
        <v>20</v>
      </c>
      <c r="M239" s="297"/>
      <c r="N239" s="316">
        <f t="shared" si="86"/>
        <v>143</v>
      </c>
      <c r="O239" s="311">
        <f t="shared" si="87"/>
        <v>140</v>
      </c>
      <c r="P239" s="313">
        <f t="shared" si="88"/>
        <v>0.7</v>
      </c>
      <c r="Q239" s="313">
        <f t="shared" si="89"/>
        <v>0.5</v>
      </c>
      <c r="R239" s="417">
        <f t="shared" si="90"/>
        <v>0</v>
      </c>
      <c r="S239" s="408">
        <f t="shared" si="91"/>
        <v>4.5</v>
      </c>
      <c r="T239" s="408">
        <f t="shared" si="92"/>
        <v>4.5</v>
      </c>
      <c r="U239" s="317">
        <f t="shared" si="93"/>
        <v>143</v>
      </c>
      <c r="V239" s="317">
        <f t="shared" si="94"/>
        <v>100.1</v>
      </c>
      <c r="W239" s="317">
        <v>5</v>
      </c>
      <c r="X239" s="318">
        <f t="shared" si="99"/>
        <v>14</v>
      </c>
      <c r="Y239" s="232"/>
      <c r="Z239" s="425">
        <f t="shared" si="95"/>
        <v>143</v>
      </c>
      <c r="AA239" s="311">
        <f t="shared" si="96"/>
        <v>143</v>
      </c>
      <c r="AB239" s="313">
        <f t="shared" si="100"/>
        <v>0.7</v>
      </c>
      <c r="AC239" s="313">
        <f t="shared" si="101"/>
        <v>0.5</v>
      </c>
      <c r="AD239" s="313">
        <f t="shared" si="102"/>
        <v>0</v>
      </c>
      <c r="AE239" s="404">
        <f t="shared" si="103"/>
        <v>7.15</v>
      </c>
      <c r="AF239" s="404">
        <f t="shared" si="104"/>
        <v>7.15</v>
      </c>
      <c r="AG239" s="311">
        <f t="shared" si="97"/>
        <v>143</v>
      </c>
      <c r="AH239" s="311">
        <f t="shared" si="105"/>
        <v>100.1</v>
      </c>
      <c r="AI239" s="309">
        <v>1</v>
      </c>
      <c r="AJ239" s="314">
        <f t="shared" si="106"/>
        <v>14.3</v>
      </c>
    </row>
    <row r="240" spans="1:36">
      <c r="A240" s="20">
        <v>144</v>
      </c>
      <c r="B240" s="296">
        <f t="shared" si="98"/>
        <v>144</v>
      </c>
      <c r="C240" s="401">
        <f t="shared" si="85"/>
        <v>140</v>
      </c>
      <c r="D240" s="427">
        <v>1</v>
      </c>
      <c r="E240" s="427">
        <v>1</v>
      </c>
      <c r="F240" s="298">
        <f t="shared" si="84"/>
        <v>144</v>
      </c>
      <c r="G240" s="406">
        <v>9</v>
      </c>
      <c r="H240" s="406">
        <v>7</v>
      </c>
      <c r="I240" s="297">
        <v>144</v>
      </c>
      <c r="J240" s="297">
        <f t="shared" si="107"/>
        <v>144</v>
      </c>
      <c r="K240" s="297">
        <v>5</v>
      </c>
      <c r="L240" s="299">
        <v>20</v>
      </c>
      <c r="M240" s="297"/>
      <c r="N240" s="316">
        <f t="shared" si="86"/>
        <v>144</v>
      </c>
      <c r="O240" s="311">
        <f t="shared" si="87"/>
        <v>140</v>
      </c>
      <c r="P240" s="313">
        <f t="shared" si="88"/>
        <v>0.7</v>
      </c>
      <c r="Q240" s="313">
        <f t="shared" si="89"/>
        <v>0.5</v>
      </c>
      <c r="R240" s="417">
        <f t="shared" si="90"/>
        <v>0</v>
      </c>
      <c r="S240" s="408">
        <f t="shared" si="91"/>
        <v>4.5</v>
      </c>
      <c r="T240" s="408">
        <f t="shared" si="92"/>
        <v>4.5</v>
      </c>
      <c r="U240" s="317">
        <f t="shared" si="93"/>
        <v>144</v>
      </c>
      <c r="V240" s="317">
        <f t="shared" si="94"/>
        <v>100.8</v>
      </c>
      <c r="W240" s="317">
        <v>5</v>
      </c>
      <c r="X240" s="318">
        <f t="shared" si="99"/>
        <v>14</v>
      </c>
      <c r="Y240" s="232"/>
      <c r="Z240" s="425">
        <f t="shared" si="95"/>
        <v>144</v>
      </c>
      <c r="AA240" s="311">
        <f t="shared" si="96"/>
        <v>144</v>
      </c>
      <c r="AB240" s="313">
        <f t="shared" si="100"/>
        <v>0.7</v>
      </c>
      <c r="AC240" s="313">
        <f t="shared" si="101"/>
        <v>0.5</v>
      </c>
      <c r="AD240" s="313">
        <f t="shared" si="102"/>
        <v>0</v>
      </c>
      <c r="AE240" s="404">
        <f t="shared" si="103"/>
        <v>7.2</v>
      </c>
      <c r="AF240" s="404">
        <f t="shared" si="104"/>
        <v>7.2</v>
      </c>
      <c r="AG240" s="311">
        <f t="shared" si="97"/>
        <v>144</v>
      </c>
      <c r="AH240" s="311">
        <f t="shared" si="105"/>
        <v>100.8</v>
      </c>
      <c r="AI240" s="309">
        <v>1</v>
      </c>
      <c r="AJ240" s="314">
        <f t="shared" si="106"/>
        <v>14.4</v>
      </c>
    </row>
    <row r="241" spans="1:36">
      <c r="A241" s="20">
        <v>145</v>
      </c>
      <c r="B241" s="296">
        <f t="shared" si="98"/>
        <v>145</v>
      </c>
      <c r="C241" s="401">
        <f t="shared" si="85"/>
        <v>140</v>
      </c>
      <c r="D241" s="427">
        <v>1</v>
      </c>
      <c r="E241" s="427">
        <v>1</v>
      </c>
      <c r="F241" s="298">
        <f t="shared" si="84"/>
        <v>145</v>
      </c>
      <c r="G241" s="406">
        <v>9</v>
      </c>
      <c r="H241" s="406">
        <v>7</v>
      </c>
      <c r="I241" s="297">
        <v>145</v>
      </c>
      <c r="J241" s="297">
        <f t="shared" si="107"/>
        <v>145</v>
      </c>
      <c r="K241" s="297">
        <v>5</v>
      </c>
      <c r="L241" s="299">
        <v>20</v>
      </c>
      <c r="M241" s="297"/>
      <c r="N241" s="316">
        <f t="shared" si="86"/>
        <v>145</v>
      </c>
      <c r="O241" s="311">
        <f t="shared" si="87"/>
        <v>140</v>
      </c>
      <c r="P241" s="313">
        <f t="shared" si="88"/>
        <v>0.7</v>
      </c>
      <c r="Q241" s="313">
        <f t="shared" si="89"/>
        <v>0.5</v>
      </c>
      <c r="R241" s="417">
        <f t="shared" si="90"/>
        <v>0</v>
      </c>
      <c r="S241" s="408">
        <f t="shared" si="91"/>
        <v>4.5</v>
      </c>
      <c r="T241" s="408">
        <f t="shared" si="92"/>
        <v>4.5</v>
      </c>
      <c r="U241" s="317">
        <f t="shared" si="93"/>
        <v>145</v>
      </c>
      <c r="V241" s="317">
        <f t="shared" si="94"/>
        <v>101.5</v>
      </c>
      <c r="W241" s="317">
        <v>5</v>
      </c>
      <c r="X241" s="318">
        <f t="shared" si="99"/>
        <v>14</v>
      </c>
      <c r="Y241" s="232"/>
      <c r="Z241" s="425">
        <f t="shared" si="95"/>
        <v>145</v>
      </c>
      <c r="AA241" s="311">
        <f t="shared" si="96"/>
        <v>145</v>
      </c>
      <c r="AB241" s="313">
        <f t="shared" si="100"/>
        <v>0.7</v>
      </c>
      <c r="AC241" s="313">
        <f t="shared" si="101"/>
        <v>0.5</v>
      </c>
      <c r="AD241" s="313">
        <f t="shared" si="102"/>
        <v>0</v>
      </c>
      <c r="AE241" s="404">
        <f t="shared" si="103"/>
        <v>7.25</v>
      </c>
      <c r="AF241" s="404">
        <f t="shared" si="104"/>
        <v>7.25</v>
      </c>
      <c r="AG241" s="311">
        <f t="shared" si="97"/>
        <v>145</v>
      </c>
      <c r="AH241" s="311">
        <f t="shared" si="105"/>
        <v>101.5</v>
      </c>
      <c r="AI241" s="309">
        <v>1</v>
      </c>
      <c r="AJ241" s="314">
        <f t="shared" si="106"/>
        <v>14.5</v>
      </c>
    </row>
    <row r="242" spans="1:36">
      <c r="A242" s="20">
        <v>146</v>
      </c>
      <c r="B242" s="296">
        <f t="shared" si="98"/>
        <v>146</v>
      </c>
      <c r="C242" s="401">
        <f t="shared" si="85"/>
        <v>140</v>
      </c>
      <c r="D242" s="427">
        <v>1</v>
      </c>
      <c r="E242" s="427">
        <v>1</v>
      </c>
      <c r="F242" s="298">
        <f t="shared" si="84"/>
        <v>146</v>
      </c>
      <c r="G242" s="406">
        <v>9</v>
      </c>
      <c r="H242" s="406">
        <v>7</v>
      </c>
      <c r="I242" s="297">
        <v>146</v>
      </c>
      <c r="J242" s="297">
        <f t="shared" si="107"/>
        <v>146</v>
      </c>
      <c r="K242" s="297">
        <v>5</v>
      </c>
      <c r="L242" s="299">
        <v>20</v>
      </c>
      <c r="M242" s="297"/>
      <c r="N242" s="316">
        <f t="shared" si="86"/>
        <v>146</v>
      </c>
      <c r="O242" s="311">
        <f t="shared" si="87"/>
        <v>140</v>
      </c>
      <c r="P242" s="313">
        <f t="shared" si="88"/>
        <v>0.7</v>
      </c>
      <c r="Q242" s="313">
        <f t="shared" si="89"/>
        <v>0.5</v>
      </c>
      <c r="R242" s="417">
        <f t="shared" si="90"/>
        <v>0</v>
      </c>
      <c r="S242" s="408">
        <f t="shared" si="91"/>
        <v>4.5</v>
      </c>
      <c r="T242" s="408">
        <f t="shared" si="92"/>
        <v>4.5</v>
      </c>
      <c r="U242" s="317">
        <f t="shared" si="93"/>
        <v>146</v>
      </c>
      <c r="V242" s="317">
        <f t="shared" si="94"/>
        <v>102.19999999999999</v>
      </c>
      <c r="W242" s="317">
        <v>5</v>
      </c>
      <c r="X242" s="318">
        <f t="shared" si="99"/>
        <v>14</v>
      </c>
      <c r="Y242" s="232"/>
      <c r="Z242" s="425">
        <f t="shared" si="95"/>
        <v>146</v>
      </c>
      <c r="AA242" s="311">
        <f t="shared" si="96"/>
        <v>146</v>
      </c>
      <c r="AB242" s="313">
        <f t="shared" si="100"/>
        <v>0.7</v>
      </c>
      <c r="AC242" s="313">
        <f t="shared" si="101"/>
        <v>0.5</v>
      </c>
      <c r="AD242" s="313">
        <f t="shared" si="102"/>
        <v>0</v>
      </c>
      <c r="AE242" s="404">
        <f t="shared" si="103"/>
        <v>7.3000000000000007</v>
      </c>
      <c r="AF242" s="404">
        <f t="shared" si="104"/>
        <v>7.3000000000000007</v>
      </c>
      <c r="AG242" s="311">
        <f t="shared" si="97"/>
        <v>146</v>
      </c>
      <c r="AH242" s="311">
        <f t="shared" si="105"/>
        <v>102.19999999999999</v>
      </c>
      <c r="AI242" s="309">
        <v>1</v>
      </c>
      <c r="AJ242" s="314">
        <f t="shared" si="106"/>
        <v>14.600000000000001</v>
      </c>
    </row>
    <row r="243" spans="1:36">
      <c r="A243" s="20">
        <v>147</v>
      </c>
      <c r="B243" s="296">
        <f t="shared" si="98"/>
        <v>147</v>
      </c>
      <c r="C243" s="401">
        <f t="shared" si="85"/>
        <v>140</v>
      </c>
      <c r="D243" s="427">
        <v>1</v>
      </c>
      <c r="E243" s="427">
        <v>1</v>
      </c>
      <c r="F243" s="298">
        <f t="shared" si="84"/>
        <v>147</v>
      </c>
      <c r="G243" s="406">
        <v>9</v>
      </c>
      <c r="H243" s="406">
        <v>7</v>
      </c>
      <c r="I243" s="297">
        <v>147</v>
      </c>
      <c r="J243" s="297">
        <f t="shared" si="107"/>
        <v>147</v>
      </c>
      <c r="K243" s="297">
        <v>5</v>
      </c>
      <c r="L243" s="299">
        <v>20</v>
      </c>
      <c r="M243" s="297"/>
      <c r="N243" s="316">
        <f t="shared" si="86"/>
        <v>147</v>
      </c>
      <c r="O243" s="311">
        <f t="shared" si="87"/>
        <v>140</v>
      </c>
      <c r="P243" s="313">
        <f t="shared" si="88"/>
        <v>0.7</v>
      </c>
      <c r="Q243" s="313">
        <f t="shared" si="89"/>
        <v>0.5</v>
      </c>
      <c r="R243" s="417">
        <f t="shared" si="90"/>
        <v>0</v>
      </c>
      <c r="S243" s="408">
        <f t="shared" si="91"/>
        <v>4.5</v>
      </c>
      <c r="T243" s="408">
        <f t="shared" si="92"/>
        <v>4.5</v>
      </c>
      <c r="U243" s="317">
        <f t="shared" si="93"/>
        <v>147</v>
      </c>
      <c r="V243" s="317">
        <f t="shared" si="94"/>
        <v>102.89999999999999</v>
      </c>
      <c r="W243" s="317">
        <v>5</v>
      </c>
      <c r="X243" s="318">
        <f t="shared" si="99"/>
        <v>14</v>
      </c>
      <c r="Y243" s="232"/>
      <c r="Z243" s="425">
        <f t="shared" si="95"/>
        <v>147</v>
      </c>
      <c r="AA243" s="311">
        <f t="shared" si="96"/>
        <v>147</v>
      </c>
      <c r="AB243" s="313">
        <f t="shared" si="100"/>
        <v>0.7</v>
      </c>
      <c r="AC243" s="313">
        <f t="shared" si="101"/>
        <v>0.5</v>
      </c>
      <c r="AD243" s="313">
        <f t="shared" si="102"/>
        <v>0</v>
      </c>
      <c r="AE243" s="404">
        <f t="shared" si="103"/>
        <v>7.3500000000000005</v>
      </c>
      <c r="AF243" s="404">
        <f t="shared" si="104"/>
        <v>7.3500000000000005</v>
      </c>
      <c r="AG243" s="311">
        <f t="shared" si="97"/>
        <v>147</v>
      </c>
      <c r="AH243" s="311">
        <f t="shared" si="105"/>
        <v>102.89999999999999</v>
      </c>
      <c r="AI243" s="309">
        <v>1</v>
      </c>
      <c r="AJ243" s="314">
        <f t="shared" si="106"/>
        <v>14.700000000000001</v>
      </c>
    </row>
    <row r="244" spans="1:36">
      <c r="A244" s="20">
        <v>148</v>
      </c>
      <c r="B244" s="296">
        <f t="shared" si="98"/>
        <v>148</v>
      </c>
      <c r="C244" s="401">
        <f t="shared" si="85"/>
        <v>140</v>
      </c>
      <c r="D244" s="427">
        <v>1</v>
      </c>
      <c r="E244" s="427">
        <v>1</v>
      </c>
      <c r="F244" s="298">
        <f t="shared" si="84"/>
        <v>148</v>
      </c>
      <c r="G244" s="406">
        <v>9</v>
      </c>
      <c r="H244" s="406">
        <v>7</v>
      </c>
      <c r="I244" s="297">
        <v>148</v>
      </c>
      <c r="J244" s="297">
        <f t="shared" si="107"/>
        <v>148</v>
      </c>
      <c r="K244" s="297">
        <v>5</v>
      </c>
      <c r="L244" s="299">
        <v>20</v>
      </c>
      <c r="M244" s="297"/>
      <c r="N244" s="316">
        <f t="shared" si="86"/>
        <v>148</v>
      </c>
      <c r="O244" s="311">
        <f t="shared" si="87"/>
        <v>140</v>
      </c>
      <c r="P244" s="313">
        <f t="shared" si="88"/>
        <v>0.7</v>
      </c>
      <c r="Q244" s="313">
        <f t="shared" si="89"/>
        <v>0.5</v>
      </c>
      <c r="R244" s="417">
        <f t="shared" si="90"/>
        <v>0</v>
      </c>
      <c r="S244" s="408">
        <f t="shared" si="91"/>
        <v>4.5</v>
      </c>
      <c r="T244" s="408">
        <f t="shared" si="92"/>
        <v>4.5</v>
      </c>
      <c r="U244" s="317">
        <f t="shared" si="93"/>
        <v>148</v>
      </c>
      <c r="V244" s="317">
        <f t="shared" si="94"/>
        <v>103.6</v>
      </c>
      <c r="W244" s="317">
        <v>5</v>
      </c>
      <c r="X244" s="318">
        <f t="shared" si="99"/>
        <v>14</v>
      </c>
      <c r="Y244" s="232"/>
      <c r="Z244" s="425">
        <f t="shared" si="95"/>
        <v>148</v>
      </c>
      <c r="AA244" s="311">
        <f t="shared" si="96"/>
        <v>148</v>
      </c>
      <c r="AB244" s="313">
        <f t="shared" si="100"/>
        <v>0.7</v>
      </c>
      <c r="AC244" s="313">
        <f t="shared" si="101"/>
        <v>0.5</v>
      </c>
      <c r="AD244" s="313">
        <f t="shared" si="102"/>
        <v>0</v>
      </c>
      <c r="AE244" s="404">
        <f t="shared" si="103"/>
        <v>7.4</v>
      </c>
      <c r="AF244" s="404">
        <f t="shared" si="104"/>
        <v>7.4</v>
      </c>
      <c r="AG244" s="311">
        <f t="shared" si="97"/>
        <v>148</v>
      </c>
      <c r="AH244" s="311">
        <f t="shared" si="105"/>
        <v>103.6</v>
      </c>
      <c r="AI244" s="309">
        <v>1</v>
      </c>
      <c r="AJ244" s="314">
        <f t="shared" si="106"/>
        <v>14.8</v>
      </c>
    </row>
    <row r="245" spans="1:36">
      <c r="A245" s="20">
        <v>149</v>
      </c>
      <c r="B245" s="296">
        <f t="shared" si="98"/>
        <v>149</v>
      </c>
      <c r="C245" s="401">
        <f t="shared" si="85"/>
        <v>140</v>
      </c>
      <c r="D245" s="427">
        <v>1</v>
      </c>
      <c r="E245" s="427">
        <v>1</v>
      </c>
      <c r="F245" s="298">
        <f t="shared" si="84"/>
        <v>149</v>
      </c>
      <c r="G245" s="406">
        <v>9</v>
      </c>
      <c r="H245" s="406">
        <v>7</v>
      </c>
      <c r="I245" s="297">
        <v>149</v>
      </c>
      <c r="J245" s="297">
        <f t="shared" si="107"/>
        <v>149</v>
      </c>
      <c r="K245" s="297">
        <v>5</v>
      </c>
      <c r="L245" s="299">
        <v>20</v>
      </c>
      <c r="M245" s="297"/>
      <c r="N245" s="316">
        <f t="shared" si="86"/>
        <v>149</v>
      </c>
      <c r="O245" s="311">
        <f t="shared" si="87"/>
        <v>140</v>
      </c>
      <c r="P245" s="313">
        <f t="shared" si="88"/>
        <v>0.7</v>
      </c>
      <c r="Q245" s="313">
        <f t="shared" si="89"/>
        <v>0.5</v>
      </c>
      <c r="R245" s="417">
        <f t="shared" si="90"/>
        <v>0</v>
      </c>
      <c r="S245" s="408">
        <f t="shared" si="91"/>
        <v>4.5</v>
      </c>
      <c r="T245" s="408">
        <f t="shared" si="92"/>
        <v>4.5</v>
      </c>
      <c r="U245" s="317">
        <f t="shared" si="93"/>
        <v>149</v>
      </c>
      <c r="V245" s="317">
        <f t="shared" si="94"/>
        <v>104.3</v>
      </c>
      <c r="W245" s="317">
        <v>5</v>
      </c>
      <c r="X245" s="318">
        <f t="shared" si="99"/>
        <v>14</v>
      </c>
      <c r="Y245" s="232"/>
      <c r="Z245" s="425">
        <f t="shared" si="95"/>
        <v>149</v>
      </c>
      <c r="AA245" s="311">
        <f t="shared" si="96"/>
        <v>149</v>
      </c>
      <c r="AB245" s="313">
        <f t="shared" si="100"/>
        <v>0.7</v>
      </c>
      <c r="AC245" s="313">
        <f t="shared" si="101"/>
        <v>0.5</v>
      </c>
      <c r="AD245" s="313">
        <f t="shared" si="102"/>
        <v>0</v>
      </c>
      <c r="AE245" s="404">
        <f t="shared" si="103"/>
        <v>7.45</v>
      </c>
      <c r="AF245" s="404">
        <f t="shared" si="104"/>
        <v>7.45</v>
      </c>
      <c r="AG245" s="311">
        <f t="shared" si="97"/>
        <v>149</v>
      </c>
      <c r="AH245" s="311">
        <f t="shared" si="105"/>
        <v>104.3</v>
      </c>
      <c r="AI245" s="309">
        <v>1</v>
      </c>
      <c r="AJ245" s="314">
        <f t="shared" si="106"/>
        <v>14.9</v>
      </c>
    </row>
    <row r="246" spans="1:36">
      <c r="A246" s="20">
        <v>150</v>
      </c>
      <c r="B246" s="435">
        <f t="shared" si="98"/>
        <v>150</v>
      </c>
      <c r="C246" s="402">
        <f t="shared" si="85"/>
        <v>150</v>
      </c>
      <c r="D246" s="428">
        <v>1</v>
      </c>
      <c r="E246" s="428">
        <v>1</v>
      </c>
      <c r="F246" s="301">
        <f t="shared" si="84"/>
        <v>150</v>
      </c>
      <c r="G246" s="407">
        <v>9</v>
      </c>
      <c r="H246" s="407">
        <v>7</v>
      </c>
      <c r="I246" s="300">
        <v>150</v>
      </c>
      <c r="J246" s="300">
        <f t="shared" si="107"/>
        <v>150</v>
      </c>
      <c r="K246" s="300">
        <v>5</v>
      </c>
      <c r="L246" s="302">
        <v>20</v>
      </c>
      <c r="M246" s="297"/>
      <c r="N246" s="370">
        <f t="shared" si="86"/>
        <v>150</v>
      </c>
      <c r="O246" s="312">
        <f t="shared" si="87"/>
        <v>150</v>
      </c>
      <c r="P246" s="315">
        <f t="shared" si="88"/>
        <v>0.7</v>
      </c>
      <c r="Q246" s="315">
        <f t="shared" si="89"/>
        <v>0.5</v>
      </c>
      <c r="R246" s="418">
        <f t="shared" si="90"/>
        <v>0</v>
      </c>
      <c r="S246" s="409">
        <f t="shared" si="91"/>
        <v>4.5</v>
      </c>
      <c r="T246" s="409">
        <f t="shared" si="92"/>
        <v>4.5</v>
      </c>
      <c r="U246" s="319">
        <f t="shared" si="93"/>
        <v>150</v>
      </c>
      <c r="V246" s="319">
        <f t="shared" si="94"/>
        <v>105</v>
      </c>
      <c r="W246" s="319">
        <v>5</v>
      </c>
      <c r="X246" s="371">
        <f t="shared" si="99"/>
        <v>14</v>
      </c>
      <c r="Y246" s="234"/>
      <c r="Z246" s="426">
        <f t="shared" si="95"/>
        <v>150</v>
      </c>
      <c r="AA246" s="312">
        <f t="shared" si="96"/>
        <v>150</v>
      </c>
      <c r="AB246" s="315">
        <f t="shared" si="100"/>
        <v>0.7</v>
      </c>
      <c r="AC246" s="315">
        <f t="shared" si="101"/>
        <v>0.5</v>
      </c>
      <c r="AD246" s="315">
        <f t="shared" si="102"/>
        <v>0</v>
      </c>
      <c r="AE246" s="405">
        <f t="shared" si="103"/>
        <v>7.5</v>
      </c>
      <c r="AF246" s="405">
        <f t="shared" si="104"/>
        <v>7.5</v>
      </c>
      <c r="AG246" s="312">
        <f t="shared" si="97"/>
        <v>150</v>
      </c>
      <c r="AH246" s="312">
        <f t="shared" si="105"/>
        <v>105</v>
      </c>
      <c r="AI246" s="310">
        <v>1</v>
      </c>
      <c r="AJ246" s="314">
        <f t="shared" si="106"/>
        <v>15</v>
      </c>
    </row>
    <row r="248" spans="1:36">
      <c r="A248" s="400"/>
      <c r="B248" s="410" t="s">
        <v>1157</v>
      </c>
      <c r="C248" s="287">
        <f>ROUND(属性投放!D$4+养成规划和标准成长!E$3*养成规划和标准成长!$C250*养成规划和标准成长!$D250+养成规划和标准成长!E$4*养成规划和标准成长!$J250+养成规划和标准成长!E$5*养成规划和标准成长!$F250+(养成规划和标准成长!E$12+养成规划和标准成长!E$13)*养成规划和标准成长!$B250+养成规划和标准成长!E$14*养成规划和标准成长!$C250*养成规划和标准成长!$E250+养成规划和标准成长!E$17*10*养成规划和标准成长!$G250+养成规划和标准成长!E$18*10*养成规划和标准成长!$H250+养成规划和标准成长!E$19*养成规划和标准成长!$I250,0)</f>
        <v>229</v>
      </c>
      <c r="E248" s="287"/>
      <c r="I248" s="144"/>
      <c r="M248" s="297"/>
      <c r="N248" s="411" t="s">
        <v>1158</v>
      </c>
      <c r="O248" s="287">
        <f>ROUND(属性投放!D$4+养成规划和标准成长!E$3*养成规划和标准成长!$O250*养成规划和标准成长!$P250+养成规划和标准成长!E$4*养成规划和标准成长!$V250+养成规划和标准成长!E$5*养成规划和标准成长!$R250+(养成规划和标准成长!E$12+养成规划和标准成长!E$13)*养成规划和标准成长!$N250+养成规划和标准成长!E$14*养成规划和标准成长!$O250*养成规划和标准成长!$Q250+养成规划和标准成长!E$17*10*养成规划和标准成长!$S250+养成规划和标准成长!E$18*10*养成规划和标准成长!$T250+养成规划和标准成长!E$19*养成规划和标准成长!$U250,0)</f>
        <v>231</v>
      </c>
      <c r="R248" s="144"/>
      <c r="S248" s="144"/>
      <c r="T248" s="144"/>
      <c r="U248" s="144"/>
      <c r="Y248" s="291"/>
      <c r="Z248" s="412" t="s">
        <v>1161</v>
      </c>
      <c r="AA248" s="287">
        <f>ROUND(属性投放!D$4+养成规划和标准成长!E$3*养成规划和标准成长!$AA250*养成规划和标准成长!$AB250+养成规划和标准成长!E$4*养成规划和标准成长!$AH250+养成规划和标准成长!E$5*养成规划和标准成长!$AD250+(养成规划和标准成长!E$12+养成规划和标准成长!E$13)*养成规划和标准成长!$Z250+养成规划和标准成长!E$14*养成规划和标准成长!$AA250*养成规划和标准成长!$AC250+养成规划和标准成长!E$17*10*养成规划和标准成长!$AE250+养成规划和标准成长!E$18*10*养成规划和标准成长!$AF250+养成规划和标准成长!E$19*养成规划和标准成长!$AG250,0)</f>
        <v>232</v>
      </c>
      <c r="AB248" s="144"/>
      <c r="AC248" s="144"/>
      <c r="AD248" s="144"/>
      <c r="AE248" s="144"/>
      <c r="AF248" s="144"/>
      <c r="AG248" s="144"/>
    </row>
    <row r="249" spans="1:36" ht="24">
      <c r="A249" s="47" t="s">
        <v>1136</v>
      </c>
      <c r="B249" s="292" t="s">
        <v>1062</v>
      </c>
      <c r="C249" s="293" t="s">
        <v>234</v>
      </c>
      <c r="D249" s="294" t="s">
        <v>61</v>
      </c>
      <c r="E249" s="294" t="s">
        <v>1067</v>
      </c>
      <c r="F249" s="294" t="s">
        <v>1068</v>
      </c>
      <c r="G249" s="293" t="s">
        <v>44</v>
      </c>
      <c r="H249" s="293" t="s">
        <v>45</v>
      </c>
      <c r="I249" s="293" t="s">
        <v>1063</v>
      </c>
      <c r="J249" s="293" t="s">
        <v>313</v>
      </c>
      <c r="K249" s="293" t="s">
        <v>1064</v>
      </c>
      <c r="L249" s="295" t="s">
        <v>1065</v>
      </c>
      <c r="M249" s="297"/>
      <c r="N249" s="292" t="s">
        <v>1062</v>
      </c>
      <c r="O249" s="293" t="s">
        <v>234</v>
      </c>
      <c r="P249" s="294" t="s">
        <v>61</v>
      </c>
      <c r="Q249" s="294" t="s">
        <v>1067</v>
      </c>
      <c r="R249" s="294" t="s">
        <v>1068</v>
      </c>
      <c r="S249" s="293" t="s">
        <v>44</v>
      </c>
      <c r="T249" s="293" t="s">
        <v>45</v>
      </c>
      <c r="U249" s="293" t="s">
        <v>1063</v>
      </c>
      <c r="V249" s="293" t="s">
        <v>313</v>
      </c>
      <c r="W249" s="293" t="s">
        <v>1064</v>
      </c>
      <c r="X249" s="295" t="s">
        <v>1065</v>
      </c>
      <c r="Z249" s="292" t="s">
        <v>1062</v>
      </c>
      <c r="AA249" s="293" t="s">
        <v>234</v>
      </c>
      <c r="AB249" s="294" t="s">
        <v>61</v>
      </c>
      <c r="AC249" s="294" t="s">
        <v>1067</v>
      </c>
      <c r="AD249" s="294" t="s">
        <v>1068</v>
      </c>
      <c r="AE249" s="293" t="s">
        <v>44</v>
      </c>
      <c r="AF249" s="293" t="s">
        <v>45</v>
      </c>
      <c r="AG249" s="293" t="s">
        <v>1063</v>
      </c>
      <c r="AH249" s="293" t="s">
        <v>313</v>
      </c>
      <c r="AI249" s="293" t="s">
        <v>1064</v>
      </c>
      <c r="AJ249" s="295" t="s">
        <v>1065</v>
      </c>
    </row>
    <row r="250" spans="1:36">
      <c r="A250" s="20">
        <v>1</v>
      </c>
      <c r="B250" s="413">
        <f t="shared" ref="B250:C269" si="108">B97</f>
        <v>1</v>
      </c>
      <c r="C250" s="414">
        <f t="shared" si="108"/>
        <v>1</v>
      </c>
      <c r="D250" s="415">
        <f t="shared" ref="D250:D281" si="109">D97*$R$25</f>
        <v>0.8</v>
      </c>
      <c r="E250" s="415">
        <f t="shared" ref="E250:E281" si="110">E97*$R$36</f>
        <v>0</v>
      </c>
      <c r="F250" s="415">
        <f t="shared" ref="F250:F281" si="111">F97*$R$27</f>
        <v>0</v>
      </c>
      <c r="G250" s="416">
        <f t="shared" ref="G250:G281" si="112">G97*$R$39</f>
        <v>0</v>
      </c>
      <c r="H250" s="416">
        <f t="shared" ref="H250:H281" si="113">G97*$R$40</f>
        <v>0</v>
      </c>
      <c r="I250" s="414">
        <f t="shared" ref="I250:I281" si="114">I97</f>
        <v>1</v>
      </c>
      <c r="J250" s="414">
        <f t="shared" ref="J250:J281" si="115">J97*$R$26</f>
        <v>0</v>
      </c>
      <c r="K250" s="317">
        <v>1</v>
      </c>
      <c r="L250" s="318">
        <f>ROUND(MAX(L97*0.8,),0)</f>
        <v>0</v>
      </c>
      <c r="M250" s="414"/>
      <c r="N250" s="316">
        <f t="shared" ref="N250:N281" si="116">B97</f>
        <v>1</v>
      </c>
      <c r="O250" s="317">
        <f t="shared" ref="O250:O281" si="117">C97</f>
        <v>1</v>
      </c>
      <c r="P250" s="417">
        <f t="shared" ref="P250:P281" si="118">D97*$D$58</f>
        <v>0.9</v>
      </c>
      <c r="Q250" s="417">
        <f t="shared" ref="Q250:Q281" si="119">E97*$D$69</f>
        <v>0</v>
      </c>
      <c r="R250" s="417">
        <f t="shared" ref="R250:R281" si="120">F97*$D$60</f>
        <v>0</v>
      </c>
      <c r="S250" s="403">
        <f t="shared" ref="S250:S281" si="121">G97*$D$72</f>
        <v>0</v>
      </c>
      <c r="T250" s="403">
        <f t="shared" ref="T250:T281" si="122">G97*$D$73</f>
        <v>0</v>
      </c>
      <c r="U250" s="317">
        <f t="shared" ref="U250:U281" si="123">I97</f>
        <v>1</v>
      </c>
      <c r="V250" s="317">
        <f t="shared" ref="V250:V281" si="124">J97*$D$59</f>
        <v>0</v>
      </c>
      <c r="W250" s="317">
        <v>1</v>
      </c>
      <c r="X250" s="318">
        <f>ROUND(MAX(L97*0.9,),0)</f>
        <v>0</v>
      </c>
      <c r="Y250" s="19"/>
      <c r="Z250" s="316">
        <f t="shared" ref="Z250:Z281" si="125">B97</f>
        <v>1</v>
      </c>
      <c r="AA250" s="317">
        <f t="shared" ref="AA250:AA281" si="126">C97</f>
        <v>1</v>
      </c>
      <c r="AB250" s="417">
        <f t="shared" ref="AB250:AB281" si="127">D97*$R$58</f>
        <v>1</v>
      </c>
      <c r="AC250" s="417">
        <f t="shared" ref="AC250:AC281" si="128">E97*$R$69</f>
        <v>0</v>
      </c>
      <c r="AD250" s="417">
        <f t="shared" ref="AD250:AD281" si="129">F97*$R$60</f>
        <v>0</v>
      </c>
      <c r="AE250" s="403">
        <f t="shared" ref="AE250:AE281" si="130">G97*$R$72</f>
        <v>0</v>
      </c>
      <c r="AF250" s="403">
        <f t="shared" ref="AF250:AF281" si="131">G97*$R$73</f>
        <v>0</v>
      </c>
      <c r="AG250" s="317">
        <f t="shared" ref="AG250:AG281" si="132">I97</f>
        <v>1</v>
      </c>
      <c r="AH250" s="317">
        <f t="shared" ref="AH250:AH281" si="133">J97*$R$59</f>
        <v>0</v>
      </c>
      <c r="AI250" s="317">
        <v>1</v>
      </c>
      <c r="AJ250" s="318">
        <f>ROUND(MAX(L97*1,),0)</f>
        <v>0</v>
      </c>
    </row>
    <row r="251" spans="1:36">
      <c r="A251" s="20">
        <v>2</v>
      </c>
      <c r="B251" s="413">
        <f t="shared" si="108"/>
        <v>2</v>
      </c>
      <c r="C251" s="414">
        <f t="shared" si="108"/>
        <v>1</v>
      </c>
      <c r="D251" s="415">
        <f t="shared" si="109"/>
        <v>0.8</v>
      </c>
      <c r="E251" s="415">
        <f t="shared" si="110"/>
        <v>0</v>
      </c>
      <c r="F251" s="415">
        <f t="shared" si="111"/>
        <v>0</v>
      </c>
      <c r="G251" s="416">
        <f t="shared" si="112"/>
        <v>0</v>
      </c>
      <c r="H251" s="416">
        <f t="shared" si="113"/>
        <v>0</v>
      </c>
      <c r="I251" s="414">
        <f t="shared" si="114"/>
        <v>1</v>
      </c>
      <c r="J251" s="414">
        <f t="shared" si="115"/>
        <v>0</v>
      </c>
      <c r="K251" s="317">
        <v>1</v>
      </c>
      <c r="L251" s="318">
        <f t="shared" ref="L251:L314" si="134">ROUND(MAX(L98*0.8,),0)</f>
        <v>0</v>
      </c>
      <c r="M251" s="414"/>
      <c r="N251" s="316">
        <f t="shared" si="116"/>
        <v>2</v>
      </c>
      <c r="O251" s="317">
        <f t="shared" si="117"/>
        <v>1</v>
      </c>
      <c r="P251" s="417">
        <f t="shared" si="118"/>
        <v>0.9</v>
      </c>
      <c r="Q251" s="417">
        <f t="shared" si="119"/>
        <v>0</v>
      </c>
      <c r="R251" s="417">
        <f t="shared" si="120"/>
        <v>0</v>
      </c>
      <c r="S251" s="403">
        <f t="shared" si="121"/>
        <v>0</v>
      </c>
      <c r="T251" s="403">
        <f t="shared" si="122"/>
        <v>0</v>
      </c>
      <c r="U251" s="317">
        <f t="shared" si="123"/>
        <v>1</v>
      </c>
      <c r="V251" s="317">
        <f t="shared" si="124"/>
        <v>0</v>
      </c>
      <c r="W251" s="317">
        <v>1</v>
      </c>
      <c r="X251" s="318">
        <f t="shared" ref="X251:X314" si="135">ROUND(MAX(L98*0.9,),0)</f>
        <v>0</v>
      </c>
      <c r="Y251" s="19"/>
      <c r="Z251" s="316">
        <f t="shared" si="125"/>
        <v>2</v>
      </c>
      <c r="AA251" s="317">
        <f t="shared" si="126"/>
        <v>1</v>
      </c>
      <c r="AB251" s="417">
        <f t="shared" si="127"/>
        <v>1</v>
      </c>
      <c r="AC251" s="417">
        <f t="shared" si="128"/>
        <v>0</v>
      </c>
      <c r="AD251" s="417">
        <f t="shared" si="129"/>
        <v>0</v>
      </c>
      <c r="AE251" s="403">
        <f t="shared" si="130"/>
        <v>0</v>
      </c>
      <c r="AF251" s="403">
        <f t="shared" si="131"/>
        <v>0</v>
      </c>
      <c r="AG251" s="317">
        <f t="shared" si="132"/>
        <v>1</v>
      </c>
      <c r="AH251" s="317">
        <f t="shared" si="133"/>
        <v>0</v>
      </c>
      <c r="AI251" s="317">
        <v>1</v>
      </c>
      <c r="AJ251" s="318">
        <f t="shared" ref="AJ251:AJ314" si="136">ROUND(MAX(L98*1,),0)</f>
        <v>0</v>
      </c>
    </row>
    <row r="252" spans="1:36">
      <c r="A252" s="20">
        <v>3</v>
      </c>
      <c r="B252" s="413">
        <f t="shared" si="108"/>
        <v>3</v>
      </c>
      <c r="C252" s="414">
        <f t="shared" si="108"/>
        <v>1</v>
      </c>
      <c r="D252" s="415">
        <f t="shared" si="109"/>
        <v>0.8</v>
      </c>
      <c r="E252" s="415">
        <f t="shared" si="110"/>
        <v>0</v>
      </c>
      <c r="F252" s="415">
        <f t="shared" si="111"/>
        <v>0</v>
      </c>
      <c r="G252" s="416">
        <f t="shared" si="112"/>
        <v>0</v>
      </c>
      <c r="H252" s="416">
        <f t="shared" si="113"/>
        <v>0</v>
      </c>
      <c r="I252" s="414">
        <f t="shared" si="114"/>
        <v>1</v>
      </c>
      <c r="J252" s="414">
        <f t="shared" si="115"/>
        <v>0</v>
      </c>
      <c r="K252" s="317">
        <v>1</v>
      </c>
      <c r="L252" s="318">
        <f t="shared" si="134"/>
        <v>0</v>
      </c>
      <c r="M252" s="414"/>
      <c r="N252" s="316">
        <f t="shared" si="116"/>
        <v>3</v>
      </c>
      <c r="O252" s="317">
        <f t="shared" si="117"/>
        <v>1</v>
      </c>
      <c r="P252" s="417">
        <f t="shared" si="118"/>
        <v>0.9</v>
      </c>
      <c r="Q252" s="417">
        <f t="shared" si="119"/>
        <v>0</v>
      </c>
      <c r="R252" s="417">
        <f t="shared" si="120"/>
        <v>0</v>
      </c>
      <c r="S252" s="403">
        <f t="shared" si="121"/>
        <v>0</v>
      </c>
      <c r="T252" s="403">
        <f t="shared" si="122"/>
        <v>0</v>
      </c>
      <c r="U252" s="317">
        <f t="shared" si="123"/>
        <v>1</v>
      </c>
      <c r="V252" s="317">
        <f t="shared" si="124"/>
        <v>0</v>
      </c>
      <c r="W252" s="317">
        <v>1</v>
      </c>
      <c r="X252" s="318">
        <f t="shared" si="135"/>
        <v>0</v>
      </c>
      <c r="Y252" s="19"/>
      <c r="Z252" s="316">
        <f t="shared" si="125"/>
        <v>3</v>
      </c>
      <c r="AA252" s="317">
        <f t="shared" si="126"/>
        <v>1</v>
      </c>
      <c r="AB252" s="417">
        <f t="shared" si="127"/>
        <v>1</v>
      </c>
      <c r="AC252" s="417">
        <f t="shared" si="128"/>
        <v>0</v>
      </c>
      <c r="AD252" s="417">
        <f t="shared" si="129"/>
        <v>0</v>
      </c>
      <c r="AE252" s="403">
        <f t="shared" si="130"/>
        <v>0</v>
      </c>
      <c r="AF252" s="403">
        <f t="shared" si="131"/>
        <v>0</v>
      </c>
      <c r="AG252" s="317">
        <f t="shared" si="132"/>
        <v>1</v>
      </c>
      <c r="AH252" s="317">
        <f t="shared" si="133"/>
        <v>0</v>
      </c>
      <c r="AI252" s="317">
        <v>1</v>
      </c>
      <c r="AJ252" s="318">
        <f t="shared" si="136"/>
        <v>0</v>
      </c>
    </row>
    <row r="253" spans="1:36">
      <c r="A253" s="20">
        <v>4</v>
      </c>
      <c r="B253" s="413">
        <f t="shared" si="108"/>
        <v>4</v>
      </c>
      <c r="C253" s="414">
        <f t="shared" si="108"/>
        <v>1</v>
      </c>
      <c r="D253" s="415">
        <f t="shared" si="109"/>
        <v>0.8</v>
      </c>
      <c r="E253" s="415">
        <f t="shared" si="110"/>
        <v>0</v>
      </c>
      <c r="F253" s="415">
        <f t="shared" si="111"/>
        <v>0</v>
      </c>
      <c r="G253" s="416">
        <f t="shared" si="112"/>
        <v>0</v>
      </c>
      <c r="H253" s="416">
        <f t="shared" si="113"/>
        <v>0</v>
      </c>
      <c r="I253" s="414">
        <f t="shared" si="114"/>
        <v>1</v>
      </c>
      <c r="J253" s="414">
        <f t="shared" si="115"/>
        <v>0</v>
      </c>
      <c r="K253" s="317">
        <v>1</v>
      </c>
      <c r="L253" s="318">
        <f t="shared" si="134"/>
        <v>0</v>
      </c>
      <c r="M253" s="414"/>
      <c r="N253" s="316">
        <f t="shared" si="116"/>
        <v>4</v>
      </c>
      <c r="O253" s="317">
        <f t="shared" si="117"/>
        <v>1</v>
      </c>
      <c r="P253" s="417">
        <f t="shared" si="118"/>
        <v>0.9</v>
      </c>
      <c r="Q253" s="417">
        <f t="shared" si="119"/>
        <v>0</v>
      </c>
      <c r="R253" s="417">
        <f t="shared" si="120"/>
        <v>0</v>
      </c>
      <c r="S253" s="403">
        <f t="shared" si="121"/>
        <v>0</v>
      </c>
      <c r="T253" s="403">
        <f t="shared" si="122"/>
        <v>0</v>
      </c>
      <c r="U253" s="317">
        <f t="shared" si="123"/>
        <v>1</v>
      </c>
      <c r="V253" s="317">
        <f t="shared" si="124"/>
        <v>0</v>
      </c>
      <c r="W253" s="317">
        <v>1</v>
      </c>
      <c r="X253" s="318">
        <f t="shared" si="135"/>
        <v>0</v>
      </c>
      <c r="Y253" s="19"/>
      <c r="Z253" s="316">
        <f t="shared" si="125"/>
        <v>4</v>
      </c>
      <c r="AA253" s="317">
        <f t="shared" si="126"/>
        <v>1</v>
      </c>
      <c r="AB253" s="417">
        <f t="shared" si="127"/>
        <v>1</v>
      </c>
      <c r="AC253" s="417">
        <f t="shared" si="128"/>
        <v>0</v>
      </c>
      <c r="AD253" s="417">
        <f t="shared" si="129"/>
        <v>0</v>
      </c>
      <c r="AE253" s="403">
        <f t="shared" si="130"/>
        <v>0</v>
      </c>
      <c r="AF253" s="403">
        <f t="shared" si="131"/>
        <v>0</v>
      </c>
      <c r="AG253" s="317">
        <f t="shared" si="132"/>
        <v>1</v>
      </c>
      <c r="AH253" s="317">
        <f t="shared" si="133"/>
        <v>0</v>
      </c>
      <c r="AI253" s="317">
        <v>1</v>
      </c>
      <c r="AJ253" s="318">
        <f t="shared" si="136"/>
        <v>0</v>
      </c>
    </row>
    <row r="254" spans="1:36">
      <c r="A254" s="20">
        <v>5</v>
      </c>
      <c r="B254" s="413">
        <f t="shared" si="108"/>
        <v>5</v>
      </c>
      <c r="C254" s="414">
        <f t="shared" si="108"/>
        <v>1</v>
      </c>
      <c r="D254" s="415">
        <f t="shared" si="109"/>
        <v>0.8</v>
      </c>
      <c r="E254" s="415">
        <f t="shared" si="110"/>
        <v>0</v>
      </c>
      <c r="F254" s="415">
        <f t="shared" si="111"/>
        <v>0</v>
      </c>
      <c r="G254" s="416">
        <f t="shared" si="112"/>
        <v>0</v>
      </c>
      <c r="H254" s="416">
        <f t="shared" si="113"/>
        <v>0</v>
      </c>
      <c r="I254" s="414">
        <f t="shared" si="114"/>
        <v>1</v>
      </c>
      <c r="J254" s="414">
        <f t="shared" si="115"/>
        <v>0</v>
      </c>
      <c r="K254" s="317">
        <v>1</v>
      </c>
      <c r="L254" s="318">
        <f t="shared" si="134"/>
        <v>0</v>
      </c>
      <c r="M254" s="414"/>
      <c r="N254" s="316">
        <f t="shared" si="116"/>
        <v>5</v>
      </c>
      <c r="O254" s="317">
        <f t="shared" si="117"/>
        <v>1</v>
      </c>
      <c r="P254" s="417">
        <f t="shared" si="118"/>
        <v>0.9</v>
      </c>
      <c r="Q254" s="417">
        <f t="shared" si="119"/>
        <v>0</v>
      </c>
      <c r="R254" s="417">
        <f t="shared" si="120"/>
        <v>0</v>
      </c>
      <c r="S254" s="403">
        <f t="shared" si="121"/>
        <v>0</v>
      </c>
      <c r="T254" s="403">
        <f t="shared" si="122"/>
        <v>0</v>
      </c>
      <c r="U254" s="317">
        <f t="shared" si="123"/>
        <v>1</v>
      </c>
      <c r="V254" s="317">
        <f t="shared" si="124"/>
        <v>0</v>
      </c>
      <c r="W254" s="317">
        <v>1</v>
      </c>
      <c r="X254" s="318">
        <f t="shared" si="135"/>
        <v>0</v>
      </c>
      <c r="Y254" s="19"/>
      <c r="Z254" s="316">
        <f t="shared" si="125"/>
        <v>5</v>
      </c>
      <c r="AA254" s="317">
        <f t="shared" si="126"/>
        <v>1</v>
      </c>
      <c r="AB254" s="417">
        <f t="shared" si="127"/>
        <v>1</v>
      </c>
      <c r="AC254" s="417">
        <f t="shared" si="128"/>
        <v>0</v>
      </c>
      <c r="AD254" s="417">
        <f t="shared" si="129"/>
        <v>0</v>
      </c>
      <c r="AE254" s="403">
        <f t="shared" si="130"/>
        <v>0</v>
      </c>
      <c r="AF254" s="403">
        <f t="shared" si="131"/>
        <v>0</v>
      </c>
      <c r="AG254" s="317">
        <f t="shared" si="132"/>
        <v>1</v>
      </c>
      <c r="AH254" s="317">
        <f t="shared" si="133"/>
        <v>0</v>
      </c>
      <c r="AI254" s="317">
        <v>1</v>
      </c>
      <c r="AJ254" s="318">
        <f t="shared" si="136"/>
        <v>0</v>
      </c>
    </row>
    <row r="255" spans="1:36">
      <c r="A255" s="20">
        <v>6</v>
      </c>
      <c r="B255" s="413">
        <f t="shared" si="108"/>
        <v>6</v>
      </c>
      <c r="C255" s="414">
        <f t="shared" si="108"/>
        <v>1</v>
      </c>
      <c r="D255" s="415">
        <f t="shared" si="109"/>
        <v>0.8</v>
      </c>
      <c r="E255" s="415">
        <f t="shared" si="110"/>
        <v>0</v>
      </c>
      <c r="F255" s="415">
        <f t="shared" si="111"/>
        <v>0</v>
      </c>
      <c r="G255" s="416">
        <f t="shared" si="112"/>
        <v>0</v>
      </c>
      <c r="H255" s="416">
        <f t="shared" si="113"/>
        <v>0</v>
      </c>
      <c r="I255" s="414">
        <f t="shared" si="114"/>
        <v>1</v>
      </c>
      <c r="J255" s="414">
        <f t="shared" si="115"/>
        <v>0</v>
      </c>
      <c r="K255" s="317">
        <v>1</v>
      </c>
      <c r="L255" s="318">
        <f t="shared" si="134"/>
        <v>0</v>
      </c>
      <c r="M255" s="414"/>
      <c r="N255" s="316">
        <f t="shared" si="116"/>
        <v>6</v>
      </c>
      <c r="O255" s="317">
        <f t="shared" si="117"/>
        <v>1</v>
      </c>
      <c r="P255" s="417">
        <f t="shared" si="118"/>
        <v>0.9</v>
      </c>
      <c r="Q255" s="417">
        <f t="shared" si="119"/>
        <v>0</v>
      </c>
      <c r="R255" s="417">
        <f t="shared" si="120"/>
        <v>0</v>
      </c>
      <c r="S255" s="403">
        <f t="shared" si="121"/>
        <v>0</v>
      </c>
      <c r="T255" s="403">
        <f t="shared" si="122"/>
        <v>0</v>
      </c>
      <c r="U255" s="317">
        <f t="shared" si="123"/>
        <v>1</v>
      </c>
      <c r="V255" s="317">
        <f t="shared" si="124"/>
        <v>0</v>
      </c>
      <c r="W255" s="317">
        <v>1</v>
      </c>
      <c r="X255" s="318">
        <f t="shared" si="135"/>
        <v>0</v>
      </c>
      <c r="Y255" s="19"/>
      <c r="Z255" s="316">
        <f t="shared" si="125"/>
        <v>6</v>
      </c>
      <c r="AA255" s="317">
        <f t="shared" si="126"/>
        <v>1</v>
      </c>
      <c r="AB255" s="417">
        <f t="shared" si="127"/>
        <v>1</v>
      </c>
      <c r="AC255" s="417">
        <f t="shared" si="128"/>
        <v>0</v>
      </c>
      <c r="AD255" s="417">
        <f t="shared" si="129"/>
        <v>0</v>
      </c>
      <c r="AE255" s="403">
        <f t="shared" si="130"/>
        <v>0</v>
      </c>
      <c r="AF255" s="403">
        <f t="shared" si="131"/>
        <v>0</v>
      </c>
      <c r="AG255" s="317">
        <f t="shared" si="132"/>
        <v>1</v>
      </c>
      <c r="AH255" s="317">
        <f t="shared" si="133"/>
        <v>0</v>
      </c>
      <c r="AI255" s="317">
        <v>1</v>
      </c>
      <c r="AJ255" s="318">
        <f t="shared" si="136"/>
        <v>0</v>
      </c>
    </row>
    <row r="256" spans="1:36">
      <c r="A256" s="20">
        <v>7</v>
      </c>
      <c r="B256" s="413">
        <f t="shared" si="108"/>
        <v>7</v>
      </c>
      <c r="C256" s="414">
        <f t="shared" si="108"/>
        <v>1</v>
      </c>
      <c r="D256" s="415">
        <f t="shared" si="109"/>
        <v>0.8</v>
      </c>
      <c r="E256" s="415">
        <f t="shared" si="110"/>
        <v>0</v>
      </c>
      <c r="F256" s="415">
        <f t="shared" si="111"/>
        <v>0</v>
      </c>
      <c r="G256" s="416">
        <f t="shared" si="112"/>
        <v>0</v>
      </c>
      <c r="H256" s="416">
        <f t="shared" si="113"/>
        <v>0</v>
      </c>
      <c r="I256" s="414">
        <f t="shared" si="114"/>
        <v>1</v>
      </c>
      <c r="J256" s="414">
        <f t="shared" si="115"/>
        <v>0</v>
      </c>
      <c r="K256" s="317">
        <v>1</v>
      </c>
      <c r="L256" s="318">
        <f t="shared" si="134"/>
        <v>0</v>
      </c>
      <c r="M256" s="414"/>
      <c r="N256" s="316">
        <f t="shared" si="116"/>
        <v>7</v>
      </c>
      <c r="O256" s="317">
        <f t="shared" si="117"/>
        <v>1</v>
      </c>
      <c r="P256" s="417">
        <f t="shared" si="118"/>
        <v>0.9</v>
      </c>
      <c r="Q256" s="417">
        <f t="shared" si="119"/>
        <v>0</v>
      </c>
      <c r="R256" s="417">
        <f t="shared" si="120"/>
        <v>0</v>
      </c>
      <c r="S256" s="403">
        <f t="shared" si="121"/>
        <v>0</v>
      </c>
      <c r="T256" s="403">
        <f t="shared" si="122"/>
        <v>0</v>
      </c>
      <c r="U256" s="317">
        <f t="shared" si="123"/>
        <v>1</v>
      </c>
      <c r="V256" s="317">
        <f t="shared" si="124"/>
        <v>0</v>
      </c>
      <c r="W256" s="317">
        <v>1</v>
      </c>
      <c r="X256" s="318">
        <f t="shared" si="135"/>
        <v>0</v>
      </c>
      <c r="Y256" s="19"/>
      <c r="Z256" s="316">
        <f t="shared" si="125"/>
        <v>7</v>
      </c>
      <c r="AA256" s="317">
        <f t="shared" si="126"/>
        <v>1</v>
      </c>
      <c r="AB256" s="417">
        <f t="shared" si="127"/>
        <v>1</v>
      </c>
      <c r="AC256" s="417">
        <f t="shared" si="128"/>
        <v>0</v>
      </c>
      <c r="AD256" s="417">
        <f t="shared" si="129"/>
        <v>0</v>
      </c>
      <c r="AE256" s="403">
        <f t="shared" si="130"/>
        <v>0</v>
      </c>
      <c r="AF256" s="403">
        <f t="shared" si="131"/>
        <v>0</v>
      </c>
      <c r="AG256" s="317">
        <f t="shared" si="132"/>
        <v>1</v>
      </c>
      <c r="AH256" s="317">
        <f t="shared" si="133"/>
        <v>0</v>
      </c>
      <c r="AI256" s="317">
        <v>1</v>
      </c>
      <c r="AJ256" s="318">
        <f t="shared" si="136"/>
        <v>0</v>
      </c>
    </row>
    <row r="257" spans="1:36">
      <c r="A257" s="20">
        <v>8</v>
      </c>
      <c r="B257" s="413">
        <f t="shared" si="108"/>
        <v>8</v>
      </c>
      <c r="C257" s="414">
        <f t="shared" si="108"/>
        <v>1</v>
      </c>
      <c r="D257" s="415">
        <f t="shared" si="109"/>
        <v>0.8</v>
      </c>
      <c r="E257" s="415">
        <f t="shared" si="110"/>
        <v>0</v>
      </c>
      <c r="F257" s="415">
        <f t="shared" si="111"/>
        <v>0</v>
      </c>
      <c r="G257" s="416">
        <f t="shared" si="112"/>
        <v>0</v>
      </c>
      <c r="H257" s="416">
        <f t="shared" si="113"/>
        <v>0</v>
      </c>
      <c r="I257" s="414">
        <f t="shared" si="114"/>
        <v>1</v>
      </c>
      <c r="J257" s="414">
        <f t="shared" si="115"/>
        <v>0</v>
      </c>
      <c r="K257" s="317">
        <v>1</v>
      </c>
      <c r="L257" s="318">
        <f t="shared" si="134"/>
        <v>0</v>
      </c>
      <c r="M257" s="414"/>
      <c r="N257" s="316">
        <f t="shared" si="116"/>
        <v>8</v>
      </c>
      <c r="O257" s="317">
        <f t="shared" si="117"/>
        <v>1</v>
      </c>
      <c r="P257" s="417">
        <f t="shared" si="118"/>
        <v>0.9</v>
      </c>
      <c r="Q257" s="417">
        <f t="shared" si="119"/>
        <v>0</v>
      </c>
      <c r="R257" s="417">
        <f t="shared" si="120"/>
        <v>0</v>
      </c>
      <c r="S257" s="403">
        <f t="shared" si="121"/>
        <v>0</v>
      </c>
      <c r="T257" s="403">
        <f t="shared" si="122"/>
        <v>0</v>
      </c>
      <c r="U257" s="317">
        <f t="shared" si="123"/>
        <v>1</v>
      </c>
      <c r="V257" s="317">
        <f t="shared" si="124"/>
        <v>0</v>
      </c>
      <c r="W257" s="317">
        <v>1</v>
      </c>
      <c r="X257" s="318">
        <f t="shared" si="135"/>
        <v>0</v>
      </c>
      <c r="Y257" s="19"/>
      <c r="Z257" s="316">
        <f t="shared" si="125"/>
        <v>8</v>
      </c>
      <c r="AA257" s="317">
        <f t="shared" si="126"/>
        <v>1</v>
      </c>
      <c r="AB257" s="417">
        <f t="shared" si="127"/>
        <v>1</v>
      </c>
      <c r="AC257" s="417">
        <f t="shared" si="128"/>
        <v>0</v>
      </c>
      <c r="AD257" s="417">
        <f t="shared" si="129"/>
        <v>0</v>
      </c>
      <c r="AE257" s="403">
        <f t="shared" si="130"/>
        <v>0</v>
      </c>
      <c r="AF257" s="403">
        <f t="shared" si="131"/>
        <v>0</v>
      </c>
      <c r="AG257" s="317">
        <f t="shared" si="132"/>
        <v>1</v>
      </c>
      <c r="AH257" s="317">
        <f t="shared" si="133"/>
        <v>0</v>
      </c>
      <c r="AI257" s="317">
        <v>1</v>
      </c>
      <c r="AJ257" s="318">
        <f t="shared" si="136"/>
        <v>0</v>
      </c>
    </row>
    <row r="258" spans="1:36">
      <c r="A258" s="20">
        <v>9</v>
      </c>
      <c r="B258" s="413">
        <f t="shared" si="108"/>
        <v>9</v>
      </c>
      <c r="C258" s="414">
        <f t="shared" si="108"/>
        <v>1</v>
      </c>
      <c r="D258" s="415">
        <f t="shared" si="109"/>
        <v>0.8</v>
      </c>
      <c r="E258" s="415">
        <f t="shared" si="110"/>
        <v>0</v>
      </c>
      <c r="F258" s="415">
        <f t="shared" si="111"/>
        <v>0</v>
      </c>
      <c r="G258" s="416">
        <f t="shared" si="112"/>
        <v>0</v>
      </c>
      <c r="H258" s="416">
        <f t="shared" si="113"/>
        <v>0</v>
      </c>
      <c r="I258" s="414">
        <f t="shared" si="114"/>
        <v>1</v>
      </c>
      <c r="J258" s="414">
        <f t="shared" si="115"/>
        <v>0</v>
      </c>
      <c r="K258" s="317">
        <v>1</v>
      </c>
      <c r="L258" s="318">
        <f t="shared" si="134"/>
        <v>0</v>
      </c>
      <c r="M258" s="414"/>
      <c r="N258" s="316">
        <f t="shared" si="116"/>
        <v>9</v>
      </c>
      <c r="O258" s="317">
        <f t="shared" si="117"/>
        <v>1</v>
      </c>
      <c r="P258" s="417">
        <f t="shared" si="118"/>
        <v>0.9</v>
      </c>
      <c r="Q258" s="417">
        <f t="shared" si="119"/>
        <v>0</v>
      </c>
      <c r="R258" s="417">
        <f t="shared" si="120"/>
        <v>0</v>
      </c>
      <c r="S258" s="403">
        <f t="shared" si="121"/>
        <v>0</v>
      </c>
      <c r="T258" s="403">
        <f t="shared" si="122"/>
        <v>0</v>
      </c>
      <c r="U258" s="317">
        <f t="shared" si="123"/>
        <v>1</v>
      </c>
      <c r="V258" s="317">
        <f t="shared" si="124"/>
        <v>0</v>
      </c>
      <c r="W258" s="317">
        <v>1</v>
      </c>
      <c r="X258" s="318">
        <f t="shared" si="135"/>
        <v>0</v>
      </c>
      <c r="Y258" s="19"/>
      <c r="Z258" s="316">
        <f t="shared" si="125"/>
        <v>9</v>
      </c>
      <c r="AA258" s="317">
        <f t="shared" si="126"/>
        <v>1</v>
      </c>
      <c r="AB258" s="417">
        <f t="shared" si="127"/>
        <v>1</v>
      </c>
      <c r="AC258" s="417">
        <f t="shared" si="128"/>
        <v>0</v>
      </c>
      <c r="AD258" s="417">
        <f t="shared" si="129"/>
        <v>0</v>
      </c>
      <c r="AE258" s="403">
        <f t="shared" si="130"/>
        <v>0</v>
      </c>
      <c r="AF258" s="403">
        <f t="shared" si="131"/>
        <v>0</v>
      </c>
      <c r="AG258" s="317">
        <f t="shared" si="132"/>
        <v>1</v>
      </c>
      <c r="AH258" s="317">
        <f t="shared" si="133"/>
        <v>0</v>
      </c>
      <c r="AI258" s="317">
        <v>1</v>
      </c>
      <c r="AJ258" s="318">
        <f t="shared" si="136"/>
        <v>0</v>
      </c>
    </row>
    <row r="259" spans="1:36">
      <c r="A259" s="20">
        <v>10</v>
      </c>
      <c r="B259" s="413">
        <f t="shared" si="108"/>
        <v>10</v>
      </c>
      <c r="C259" s="414">
        <f t="shared" si="108"/>
        <v>10</v>
      </c>
      <c r="D259" s="415">
        <f t="shared" si="109"/>
        <v>0.8</v>
      </c>
      <c r="E259" s="415">
        <f t="shared" si="110"/>
        <v>0</v>
      </c>
      <c r="F259" s="415">
        <f t="shared" si="111"/>
        <v>0</v>
      </c>
      <c r="G259" s="416">
        <f t="shared" si="112"/>
        <v>0</v>
      </c>
      <c r="H259" s="416">
        <f t="shared" si="113"/>
        <v>0</v>
      </c>
      <c r="I259" s="414">
        <f t="shared" si="114"/>
        <v>10</v>
      </c>
      <c r="J259" s="414">
        <f t="shared" si="115"/>
        <v>0</v>
      </c>
      <c r="K259" s="317">
        <v>1</v>
      </c>
      <c r="L259" s="318">
        <f t="shared" si="134"/>
        <v>0</v>
      </c>
      <c r="M259" s="414"/>
      <c r="N259" s="316">
        <f t="shared" si="116"/>
        <v>10</v>
      </c>
      <c r="O259" s="317">
        <f t="shared" si="117"/>
        <v>10</v>
      </c>
      <c r="P259" s="417">
        <f t="shared" si="118"/>
        <v>0.9</v>
      </c>
      <c r="Q259" s="417">
        <f t="shared" si="119"/>
        <v>0</v>
      </c>
      <c r="R259" s="417">
        <f t="shared" si="120"/>
        <v>0</v>
      </c>
      <c r="S259" s="403">
        <f t="shared" si="121"/>
        <v>0</v>
      </c>
      <c r="T259" s="403">
        <f t="shared" si="122"/>
        <v>0</v>
      </c>
      <c r="U259" s="317">
        <f t="shared" si="123"/>
        <v>10</v>
      </c>
      <c r="V259" s="317">
        <f t="shared" si="124"/>
        <v>0</v>
      </c>
      <c r="W259" s="317">
        <v>1</v>
      </c>
      <c r="X259" s="318">
        <f t="shared" si="135"/>
        <v>0</v>
      </c>
      <c r="Y259" s="19"/>
      <c r="Z259" s="316">
        <f t="shared" si="125"/>
        <v>10</v>
      </c>
      <c r="AA259" s="317">
        <f t="shared" si="126"/>
        <v>10</v>
      </c>
      <c r="AB259" s="417">
        <f t="shared" si="127"/>
        <v>1</v>
      </c>
      <c r="AC259" s="417">
        <f t="shared" si="128"/>
        <v>0</v>
      </c>
      <c r="AD259" s="417">
        <f t="shared" si="129"/>
        <v>0</v>
      </c>
      <c r="AE259" s="403">
        <f t="shared" si="130"/>
        <v>0</v>
      </c>
      <c r="AF259" s="403">
        <f t="shared" si="131"/>
        <v>0</v>
      </c>
      <c r="AG259" s="317">
        <f t="shared" si="132"/>
        <v>10</v>
      </c>
      <c r="AH259" s="317">
        <f t="shared" si="133"/>
        <v>0</v>
      </c>
      <c r="AI259" s="317">
        <v>1</v>
      </c>
      <c r="AJ259" s="318">
        <f t="shared" si="136"/>
        <v>0</v>
      </c>
    </row>
    <row r="260" spans="1:36">
      <c r="A260" s="20">
        <v>11</v>
      </c>
      <c r="B260" s="413">
        <f t="shared" si="108"/>
        <v>11</v>
      </c>
      <c r="C260" s="414">
        <f t="shared" si="108"/>
        <v>10</v>
      </c>
      <c r="D260" s="415">
        <f t="shared" si="109"/>
        <v>0.8</v>
      </c>
      <c r="E260" s="415">
        <f t="shared" si="110"/>
        <v>0</v>
      </c>
      <c r="F260" s="415">
        <f t="shared" si="111"/>
        <v>0</v>
      </c>
      <c r="G260" s="416">
        <f t="shared" si="112"/>
        <v>0</v>
      </c>
      <c r="H260" s="416">
        <f t="shared" si="113"/>
        <v>0</v>
      </c>
      <c r="I260" s="414">
        <f t="shared" si="114"/>
        <v>11</v>
      </c>
      <c r="J260" s="414">
        <f t="shared" si="115"/>
        <v>0</v>
      </c>
      <c r="K260" s="317">
        <v>1</v>
      </c>
      <c r="L260" s="318">
        <f t="shared" si="134"/>
        <v>0</v>
      </c>
      <c r="M260" s="414"/>
      <c r="N260" s="316">
        <f t="shared" si="116"/>
        <v>11</v>
      </c>
      <c r="O260" s="317">
        <f t="shared" si="117"/>
        <v>10</v>
      </c>
      <c r="P260" s="417">
        <f t="shared" si="118"/>
        <v>0.9</v>
      </c>
      <c r="Q260" s="417">
        <f t="shared" si="119"/>
        <v>0</v>
      </c>
      <c r="R260" s="417">
        <f t="shared" si="120"/>
        <v>0</v>
      </c>
      <c r="S260" s="403">
        <f t="shared" si="121"/>
        <v>0</v>
      </c>
      <c r="T260" s="403">
        <f t="shared" si="122"/>
        <v>0</v>
      </c>
      <c r="U260" s="317">
        <f t="shared" si="123"/>
        <v>11</v>
      </c>
      <c r="V260" s="317">
        <f t="shared" si="124"/>
        <v>0</v>
      </c>
      <c r="W260" s="317">
        <v>1</v>
      </c>
      <c r="X260" s="318">
        <f t="shared" si="135"/>
        <v>0</v>
      </c>
      <c r="Y260" s="19"/>
      <c r="Z260" s="316">
        <f t="shared" si="125"/>
        <v>11</v>
      </c>
      <c r="AA260" s="317">
        <f t="shared" si="126"/>
        <v>10</v>
      </c>
      <c r="AB260" s="417">
        <f t="shared" si="127"/>
        <v>1</v>
      </c>
      <c r="AC260" s="417">
        <f t="shared" si="128"/>
        <v>0</v>
      </c>
      <c r="AD260" s="417">
        <f t="shared" si="129"/>
        <v>0</v>
      </c>
      <c r="AE260" s="403">
        <f t="shared" si="130"/>
        <v>0</v>
      </c>
      <c r="AF260" s="403">
        <f t="shared" si="131"/>
        <v>0</v>
      </c>
      <c r="AG260" s="317">
        <f t="shared" si="132"/>
        <v>11</v>
      </c>
      <c r="AH260" s="317">
        <f t="shared" si="133"/>
        <v>0</v>
      </c>
      <c r="AI260" s="317">
        <v>1</v>
      </c>
      <c r="AJ260" s="318">
        <f t="shared" si="136"/>
        <v>0</v>
      </c>
    </row>
    <row r="261" spans="1:36">
      <c r="A261" s="20">
        <v>12</v>
      </c>
      <c r="B261" s="413">
        <f t="shared" si="108"/>
        <v>12</v>
      </c>
      <c r="C261" s="414">
        <f t="shared" si="108"/>
        <v>10</v>
      </c>
      <c r="D261" s="415">
        <f t="shared" si="109"/>
        <v>0.8</v>
      </c>
      <c r="E261" s="415">
        <f t="shared" si="110"/>
        <v>0</v>
      </c>
      <c r="F261" s="415">
        <f t="shared" si="111"/>
        <v>0</v>
      </c>
      <c r="G261" s="416">
        <f t="shared" si="112"/>
        <v>0</v>
      </c>
      <c r="H261" s="416">
        <f t="shared" si="113"/>
        <v>0</v>
      </c>
      <c r="I261" s="414">
        <f t="shared" si="114"/>
        <v>12</v>
      </c>
      <c r="J261" s="414">
        <f t="shared" si="115"/>
        <v>0</v>
      </c>
      <c r="K261" s="317">
        <v>1</v>
      </c>
      <c r="L261" s="318">
        <f t="shared" si="134"/>
        <v>0</v>
      </c>
      <c r="M261" s="414"/>
      <c r="N261" s="316">
        <f t="shared" si="116"/>
        <v>12</v>
      </c>
      <c r="O261" s="317">
        <f t="shared" si="117"/>
        <v>10</v>
      </c>
      <c r="P261" s="417">
        <f t="shared" si="118"/>
        <v>0.9</v>
      </c>
      <c r="Q261" s="417">
        <f t="shared" si="119"/>
        <v>0</v>
      </c>
      <c r="R261" s="417">
        <f t="shared" si="120"/>
        <v>0</v>
      </c>
      <c r="S261" s="403">
        <f t="shared" si="121"/>
        <v>0</v>
      </c>
      <c r="T261" s="403">
        <f t="shared" si="122"/>
        <v>0</v>
      </c>
      <c r="U261" s="317">
        <f t="shared" si="123"/>
        <v>12</v>
      </c>
      <c r="V261" s="317">
        <f t="shared" si="124"/>
        <v>0</v>
      </c>
      <c r="W261" s="317">
        <v>1</v>
      </c>
      <c r="X261" s="318">
        <f t="shared" si="135"/>
        <v>0</v>
      </c>
      <c r="Y261" s="19"/>
      <c r="Z261" s="316">
        <f t="shared" si="125"/>
        <v>12</v>
      </c>
      <c r="AA261" s="317">
        <f t="shared" si="126"/>
        <v>10</v>
      </c>
      <c r="AB261" s="417">
        <f t="shared" si="127"/>
        <v>1</v>
      </c>
      <c r="AC261" s="417">
        <f t="shared" si="128"/>
        <v>0</v>
      </c>
      <c r="AD261" s="417">
        <f t="shared" si="129"/>
        <v>0</v>
      </c>
      <c r="AE261" s="403">
        <f t="shared" si="130"/>
        <v>0</v>
      </c>
      <c r="AF261" s="403">
        <f t="shared" si="131"/>
        <v>0</v>
      </c>
      <c r="AG261" s="317">
        <f t="shared" si="132"/>
        <v>12</v>
      </c>
      <c r="AH261" s="317">
        <f t="shared" si="133"/>
        <v>0</v>
      </c>
      <c r="AI261" s="317">
        <v>1</v>
      </c>
      <c r="AJ261" s="318">
        <f t="shared" si="136"/>
        <v>0</v>
      </c>
    </row>
    <row r="262" spans="1:36">
      <c r="A262" s="20">
        <v>13</v>
      </c>
      <c r="B262" s="413">
        <f t="shared" si="108"/>
        <v>13</v>
      </c>
      <c r="C262" s="414">
        <f t="shared" si="108"/>
        <v>10</v>
      </c>
      <c r="D262" s="415">
        <f t="shared" si="109"/>
        <v>0.8</v>
      </c>
      <c r="E262" s="415">
        <f t="shared" si="110"/>
        <v>0</v>
      </c>
      <c r="F262" s="415">
        <f t="shared" si="111"/>
        <v>0</v>
      </c>
      <c r="G262" s="416">
        <f t="shared" si="112"/>
        <v>0</v>
      </c>
      <c r="H262" s="416">
        <f t="shared" si="113"/>
        <v>0</v>
      </c>
      <c r="I262" s="414">
        <f t="shared" si="114"/>
        <v>13</v>
      </c>
      <c r="J262" s="414">
        <f t="shared" si="115"/>
        <v>0</v>
      </c>
      <c r="K262" s="317">
        <v>1</v>
      </c>
      <c r="L262" s="318">
        <f t="shared" si="134"/>
        <v>0</v>
      </c>
      <c r="M262" s="414"/>
      <c r="N262" s="316">
        <f t="shared" si="116"/>
        <v>13</v>
      </c>
      <c r="O262" s="317">
        <f t="shared" si="117"/>
        <v>10</v>
      </c>
      <c r="P262" s="417">
        <f t="shared" si="118"/>
        <v>0.9</v>
      </c>
      <c r="Q262" s="417">
        <f t="shared" si="119"/>
        <v>0</v>
      </c>
      <c r="R262" s="417">
        <f t="shared" si="120"/>
        <v>0</v>
      </c>
      <c r="S262" s="403">
        <f t="shared" si="121"/>
        <v>0</v>
      </c>
      <c r="T262" s="403">
        <f t="shared" si="122"/>
        <v>0</v>
      </c>
      <c r="U262" s="317">
        <f t="shared" si="123"/>
        <v>13</v>
      </c>
      <c r="V262" s="317">
        <f t="shared" si="124"/>
        <v>0</v>
      </c>
      <c r="W262" s="317">
        <v>1</v>
      </c>
      <c r="X262" s="318">
        <f t="shared" si="135"/>
        <v>0</v>
      </c>
      <c r="Y262" s="19"/>
      <c r="Z262" s="316">
        <f t="shared" si="125"/>
        <v>13</v>
      </c>
      <c r="AA262" s="317">
        <f t="shared" si="126"/>
        <v>10</v>
      </c>
      <c r="AB262" s="417">
        <f t="shared" si="127"/>
        <v>1</v>
      </c>
      <c r="AC262" s="417">
        <f t="shared" si="128"/>
        <v>0</v>
      </c>
      <c r="AD262" s="417">
        <f t="shared" si="129"/>
        <v>0</v>
      </c>
      <c r="AE262" s="403">
        <f t="shared" si="130"/>
        <v>0</v>
      </c>
      <c r="AF262" s="403">
        <f t="shared" si="131"/>
        <v>0</v>
      </c>
      <c r="AG262" s="317">
        <f t="shared" si="132"/>
        <v>13</v>
      </c>
      <c r="AH262" s="317">
        <f t="shared" si="133"/>
        <v>0</v>
      </c>
      <c r="AI262" s="317">
        <v>1</v>
      </c>
      <c r="AJ262" s="318">
        <f t="shared" si="136"/>
        <v>0</v>
      </c>
    </row>
    <row r="263" spans="1:36">
      <c r="A263" s="20">
        <v>14</v>
      </c>
      <c r="B263" s="413">
        <f t="shared" si="108"/>
        <v>14</v>
      </c>
      <c r="C263" s="414">
        <f t="shared" si="108"/>
        <v>10</v>
      </c>
      <c r="D263" s="415">
        <f t="shared" si="109"/>
        <v>0.8</v>
      </c>
      <c r="E263" s="415">
        <f t="shared" si="110"/>
        <v>0</v>
      </c>
      <c r="F263" s="415">
        <f t="shared" si="111"/>
        <v>0</v>
      </c>
      <c r="G263" s="416">
        <f t="shared" si="112"/>
        <v>0</v>
      </c>
      <c r="H263" s="416">
        <f t="shared" si="113"/>
        <v>0</v>
      </c>
      <c r="I263" s="414">
        <f t="shared" si="114"/>
        <v>14</v>
      </c>
      <c r="J263" s="414">
        <f t="shared" si="115"/>
        <v>0</v>
      </c>
      <c r="K263" s="317">
        <v>1</v>
      </c>
      <c r="L263" s="318">
        <f t="shared" si="134"/>
        <v>0</v>
      </c>
      <c r="M263" s="414"/>
      <c r="N263" s="316">
        <f t="shared" si="116"/>
        <v>14</v>
      </c>
      <c r="O263" s="317">
        <f t="shared" si="117"/>
        <v>10</v>
      </c>
      <c r="P263" s="417">
        <f t="shared" si="118"/>
        <v>0.9</v>
      </c>
      <c r="Q263" s="417">
        <f t="shared" si="119"/>
        <v>0</v>
      </c>
      <c r="R263" s="417">
        <f t="shared" si="120"/>
        <v>0</v>
      </c>
      <c r="S263" s="403">
        <f t="shared" si="121"/>
        <v>0</v>
      </c>
      <c r="T263" s="403">
        <f t="shared" si="122"/>
        <v>0</v>
      </c>
      <c r="U263" s="317">
        <f t="shared" si="123"/>
        <v>14</v>
      </c>
      <c r="V263" s="317">
        <f t="shared" si="124"/>
        <v>0</v>
      </c>
      <c r="W263" s="317">
        <v>1</v>
      </c>
      <c r="X263" s="318">
        <f t="shared" si="135"/>
        <v>0</v>
      </c>
      <c r="Y263" s="19"/>
      <c r="Z263" s="316">
        <f t="shared" si="125"/>
        <v>14</v>
      </c>
      <c r="AA263" s="317">
        <f t="shared" si="126"/>
        <v>10</v>
      </c>
      <c r="AB263" s="417">
        <f t="shared" si="127"/>
        <v>1</v>
      </c>
      <c r="AC263" s="417">
        <f t="shared" si="128"/>
        <v>0</v>
      </c>
      <c r="AD263" s="417">
        <f t="shared" si="129"/>
        <v>0</v>
      </c>
      <c r="AE263" s="403">
        <f t="shared" si="130"/>
        <v>0</v>
      </c>
      <c r="AF263" s="403">
        <f t="shared" si="131"/>
        <v>0</v>
      </c>
      <c r="AG263" s="317">
        <f t="shared" si="132"/>
        <v>14</v>
      </c>
      <c r="AH263" s="317">
        <f t="shared" si="133"/>
        <v>0</v>
      </c>
      <c r="AI263" s="317">
        <v>1</v>
      </c>
      <c r="AJ263" s="318">
        <f t="shared" si="136"/>
        <v>0</v>
      </c>
    </row>
    <row r="264" spans="1:36">
      <c r="A264" s="20">
        <v>15</v>
      </c>
      <c r="B264" s="413">
        <f t="shared" si="108"/>
        <v>15</v>
      </c>
      <c r="C264" s="414">
        <f t="shared" si="108"/>
        <v>10</v>
      </c>
      <c r="D264" s="415">
        <f t="shared" si="109"/>
        <v>0.8</v>
      </c>
      <c r="E264" s="415">
        <f t="shared" si="110"/>
        <v>0</v>
      </c>
      <c r="F264" s="415">
        <f t="shared" si="111"/>
        <v>0</v>
      </c>
      <c r="G264" s="416">
        <f t="shared" si="112"/>
        <v>0</v>
      </c>
      <c r="H264" s="416">
        <f t="shared" si="113"/>
        <v>0</v>
      </c>
      <c r="I264" s="414">
        <f t="shared" si="114"/>
        <v>15</v>
      </c>
      <c r="J264" s="414">
        <f t="shared" si="115"/>
        <v>0</v>
      </c>
      <c r="K264" s="317">
        <v>1</v>
      </c>
      <c r="L264" s="318">
        <f t="shared" si="134"/>
        <v>0</v>
      </c>
      <c r="M264" s="414"/>
      <c r="N264" s="316">
        <f t="shared" si="116"/>
        <v>15</v>
      </c>
      <c r="O264" s="317">
        <f t="shared" si="117"/>
        <v>10</v>
      </c>
      <c r="P264" s="417">
        <f t="shared" si="118"/>
        <v>0.9</v>
      </c>
      <c r="Q264" s="417">
        <f t="shared" si="119"/>
        <v>0</v>
      </c>
      <c r="R264" s="417">
        <f t="shared" si="120"/>
        <v>0</v>
      </c>
      <c r="S264" s="403">
        <f t="shared" si="121"/>
        <v>0</v>
      </c>
      <c r="T264" s="403">
        <f t="shared" si="122"/>
        <v>0</v>
      </c>
      <c r="U264" s="317">
        <f t="shared" si="123"/>
        <v>15</v>
      </c>
      <c r="V264" s="317">
        <f t="shared" si="124"/>
        <v>0</v>
      </c>
      <c r="W264" s="317">
        <v>1</v>
      </c>
      <c r="X264" s="318">
        <f t="shared" si="135"/>
        <v>0</v>
      </c>
      <c r="Y264" s="19"/>
      <c r="Z264" s="316">
        <f t="shared" si="125"/>
        <v>15</v>
      </c>
      <c r="AA264" s="317">
        <f t="shared" si="126"/>
        <v>10</v>
      </c>
      <c r="AB264" s="417">
        <f t="shared" si="127"/>
        <v>1</v>
      </c>
      <c r="AC264" s="417">
        <f t="shared" si="128"/>
        <v>0</v>
      </c>
      <c r="AD264" s="417">
        <f t="shared" si="129"/>
        <v>0</v>
      </c>
      <c r="AE264" s="403">
        <f t="shared" si="130"/>
        <v>0</v>
      </c>
      <c r="AF264" s="403">
        <f t="shared" si="131"/>
        <v>0</v>
      </c>
      <c r="AG264" s="317">
        <f t="shared" si="132"/>
        <v>15</v>
      </c>
      <c r="AH264" s="317">
        <f t="shared" si="133"/>
        <v>0</v>
      </c>
      <c r="AI264" s="317">
        <v>1</v>
      </c>
      <c r="AJ264" s="318">
        <f t="shared" si="136"/>
        <v>0</v>
      </c>
    </row>
    <row r="265" spans="1:36">
      <c r="A265" s="20">
        <v>16</v>
      </c>
      <c r="B265" s="413">
        <f t="shared" si="108"/>
        <v>16</v>
      </c>
      <c r="C265" s="414">
        <f t="shared" si="108"/>
        <v>10</v>
      </c>
      <c r="D265" s="415">
        <f t="shared" si="109"/>
        <v>0.8</v>
      </c>
      <c r="E265" s="415">
        <f t="shared" si="110"/>
        <v>0</v>
      </c>
      <c r="F265" s="415">
        <f t="shared" si="111"/>
        <v>0</v>
      </c>
      <c r="G265" s="416">
        <f t="shared" si="112"/>
        <v>0</v>
      </c>
      <c r="H265" s="416">
        <f t="shared" si="113"/>
        <v>0</v>
      </c>
      <c r="I265" s="414">
        <f t="shared" si="114"/>
        <v>16</v>
      </c>
      <c r="J265" s="414">
        <f t="shared" si="115"/>
        <v>0</v>
      </c>
      <c r="K265" s="317">
        <v>1</v>
      </c>
      <c r="L265" s="318">
        <f t="shared" si="134"/>
        <v>0</v>
      </c>
      <c r="M265" s="414"/>
      <c r="N265" s="316">
        <f t="shared" si="116"/>
        <v>16</v>
      </c>
      <c r="O265" s="317">
        <f t="shared" si="117"/>
        <v>10</v>
      </c>
      <c r="P265" s="417">
        <f t="shared" si="118"/>
        <v>0.9</v>
      </c>
      <c r="Q265" s="417">
        <f t="shared" si="119"/>
        <v>0</v>
      </c>
      <c r="R265" s="417">
        <f t="shared" si="120"/>
        <v>0</v>
      </c>
      <c r="S265" s="403">
        <f t="shared" si="121"/>
        <v>0</v>
      </c>
      <c r="T265" s="403">
        <f t="shared" si="122"/>
        <v>0</v>
      </c>
      <c r="U265" s="317">
        <f t="shared" si="123"/>
        <v>16</v>
      </c>
      <c r="V265" s="317">
        <f t="shared" si="124"/>
        <v>0</v>
      </c>
      <c r="W265" s="317">
        <v>1</v>
      </c>
      <c r="X265" s="318">
        <f t="shared" si="135"/>
        <v>0</v>
      </c>
      <c r="Y265" s="19"/>
      <c r="Z265" s="316">
        <f t="shared" si="125"/>
        <v>16</v>
      </c>
      <c r="AA265" s="317">
        <f t="shared" si="126"/>
        <v>10</v>
      </c>
      <c r="AB265" s="417">
        <f t="shared" si="127"/>
        <v>1</v>
      </c>
      <c r="AC265" s="417">
        <f t="shared" si="128"/>
        <v>0</v>
      </c>
      <c r="AD265" s="417">
        <f t="shared" si="129"/>
        <v>0</v>
      </c>
      <c r="AE265" s="403">
        <f t="shared" si="130"/>
        <v>0</v>
      </c>
      <c r="AF265" s="403">
        <f t="shared" si="131"/>
        <v>0</v>
      </c>
      <c r="AG265" s="317">
        <f t="shared" si="132"/>
        <v>16</v>
      </c>
      <c r="AH265" s="317">
        <f t="shared" si="133"/>
        <v>0</v>
      </c>
      <c r="AI265" s="317">
        <v>1</v>
      </c>
      <c r="AJ265" s="318">
        <f t="shared" si="136"/>
        <v>0</v>
      </c>
    </row>
    <row r="266" spans="1:36">
      <c r="A266" s="20">
        <v>17</v>
      </c>
      <c r="B266" s="413">
        <f t="shared" si="108"/>
        <v>17</v>
      </c>
      <c r="C266" s="414">
        <f t="shared" si="108"/>
        <v>10</v>
      </c>
      <c r="D266" s="415">
        <f t="shared" si="109"/>
        <v>0.8</v>
      </c>
      <c r="E266" s="415">
        <f t="shared" si="110"/>
        <v>0</v>
      </c>
      <c r="F266" s="415">
        <f t="shared" si="111"/>
        <v>0</v>
      </c>
      <c r="G266" s="416">
        <f t="shared" si="112"/>
        <v>0</v>
      </c>
      <c r="H266" s="416">
        <f t="shared" si="113"/>
        <v>0</v>
      </c>
      <c r="I266" s="414">
        <f t="shared" si="114"/>
        <v>17</v>
      </c>
      <c r="J266" s="414">
        <f t="shared" si="115"/>
        <v>0</v>
      </c>
      <c r="K266" s="317">
        <v>1</v>
      </c>
      <c r="L266" s="318">
        <f t="shared" si="134"/>
        <v>0</v>
      </c>
      <c r="M266" s="414"/>
      <c r="N266" s="316">
        <f t="shared" si="116"/>
        <v>17</v>
      </c>
      <c r="O266" s="317">
        <f t="shared" si="117"/>
        <v>10</v>
      </c>
      <c r="P266" s="417">
        <f t="shared" si="118"/>
        <v>0.9</v>
      </c>
      <c r="Q266" s="417">
        <f t="shared" si="119"/>
        <v>0</v>
      </c>
      <c r="R266" s="417">
        <f t="shared" si="120"/>
        <v>0</v>
      </c>
      <c r="S266" s="403">
        <f t="shared" si="121"/>
        <v>0</v>
      </c>
      <c r="T266" s="403">
        <f t="shared" si="122"/>
        <v>0</v>
      </c>
      <c r="U266" s="317">
        <f t="shared" si="123"/>
        <v>17</v>
      </c>
      <c r="V266" s="317">
        <f t="shared" si="124"/>
        <v>0</v>
      </c>
      <c r="W266" s="317">
        <v>1</v>
      </c>
      <c r="X266" s="318">
        <f t="shared" si="135"/>
        <v>0</v>
      </c>
      <c r="Y266" s="19"/>
      <c r="Z266" s="316">
        <f t="shared" si="125"/>
        <v>17</v>
      </c>
      <c r="AA266" s="317">
        <f t="shared" si="126"/>
        <v>10</v>
      </c>
      <c r="AB266" s="417">
        <f t="shared" si="127"/>
        <v>1</v>
      </c>
      <c r="AC266" s="417">
        <f t="shared" si="128"/>
        <v>0</v>
      </c>
      <c r="AD266" s="417">
        <f t="shared" si="129"/>
        <v>0</v>
      </c>
      <c r="AE266" s="403">
        <f t="shared" si="130"/>
        <v>0</v>
      </c>
      <c r="AF266" s="403">
        <f t="shared" si="131"/>
        <v>0</v>
      </c>
      <c r="AG266" s="317">
        <f t="shared" si="132"/>
        <v>17</v>
      </c>
      <c r="AH266" s="317">
        <f t="shared" si="133"/>
        <v>0</v>
      </c>
      <c r="AI266" s="317">
        <v>1</v>
      </c>
      <c r="AJ266" s="318">
        <f t="shared" si="136"/>
        <v>0</v>
      </c>
    </row>
    <row r="267" spans="1:36">
      <c r="A267" s="20">
        <v>18</v>
      </c>
      <c r="B267" s="413">
        <f t="shared" si="108"/>
        <v>18</v>
      </c>
      <c r="C267" s="414">
        <f t="shared" si="108"/>
        <v>10</v>
      </c>
      <c r="D267" s="415">
        <f t="shared" si="109"/>
        <v>0.8</v>
      </c>
      <c r="E267" s="415">
        <f t="shared" si="110"/>
        <v>0</v>
      </c>
      <c r="F267" s="415">
        <f t="shared" si="111"/>
        <v>0</v>
      </c>
      <c r="G267" s="416">
        <f t="shared" si="112"/>
        <v>0</v>
      </c>
      <c r="H267" s="416">
        <f t="shared" si="113"/>
        <v>0</v>
      </c>
      <c r="I267" s="414">
        <f t="shared" si="114"/>
        <v>18</v>
      </c>
      <c r="J267" s="414">
        <f t="shared" si="115"/>
        <v>0</v>
      </c>
      <c r="K267" s="317">
        <v>1</v>
      </c>
      <c r="L267" s="318">
        <f t="shared" si="134"/>
        <v>0</v>
      </c>
      <c r="M267" s="414"/>
      <c r="N267" s="316">
        <f t="shared" si="116"/>
        <v>18</v>
      </c>
      <c r="O267" s="317">
        <f t="shared" si="117"/>
        <v>10</v>
      </c>
      <c r="P267" s="417">
        <f t="shared" si="118"/>
        <v>0.9</v>
      </c>
      <c r="Q267" s="417">
        <f t="shared" si="119"/>
        <v>0</v>
      </c>
      <c r="R267" s="417">
        <f t="shared" si="120"/>
        <v>0</v>
      </c>
      <c r="S267" s="403">
        <f t="shared" si="121"/>
        <v>0</v>
      </c>
      <c r="T267" s="403">
        <f t="shared" si="122"/>
        <v>0</v>
      </c>
      <c r="U267" s="317">
        <f t="shared" si="123"/>
        <v>18</v>
      </c>
      <c r="V267" s="317">
        <f t="shared" si="124"/>
        <v>0</v>
      </c>
      <c r="W267" s="317">
        <v>1</v>
      </c>
      <c r="X267" s="318">
        <f t="shared" si="135"/>
        <v>0</v>
      </c>
      <c r="Y267" s="19"/>
      <c r="Z267" s="316">
        <f t="shared" si="125"/>
        <v>18</v>
      </c>
      <c r="AA267" s="317">
        <f t="shared" si="126"/>
        <v>10</v>
      </c>
      <c r="AB267" s="417">
        <f t="shared" si="127"/>
        <v>1</v>
      </c>
      <c r="AC267" s="417">
        <f t="shared" si="128"/>
        <v>0</v>
      </c>
      <c r="AD267" s="417">
        <f t="shared" si="129"/>
        <v>0</v>
      </c>
      <c r="AE267" s="403">
        <f t="shared" si="130"/>
        <v>0</v>
      </c>
      <c r="AF267" s="403">
        <f t="shared" si="131"/>
        <v>0</v>
      </c>
      <c r="AG267" s="317">
        <f t="shared" si="132"/>
        <v>18</v>
      </c>
      <c r="AH267" s="317">
        <f t="shared" si="133"/>
        <v>0</v>
      </c>
      <c r="AI267" s="317">
        <v>1</v>
      </c>
      <c r="AJ267" s="318">
        <f t="shared" si="136"/>
        <v>0</v>
      </c>
    </row>
    <row r="268" spans="1:36">
      <c r="A268" s="20">
        <v>19</v>
      </c>
      <c r="B268" s="413">
        <f t="shared" si="108"/>
        <v>19</v>
      </c>
      <c r="C268" s="414">
        <f t="shared" si="108"/>
        <v>10</v>
      </c>
      <c r="D268" s="415">
        <f t="shared" si="109"/>
        <v>0.8</v>
      </c>
      <c r="E268" s="415">
        <f t="shared" si="110"/>
        <v>0</v>
      </c>
      <c r="F268" s="415">
        <f t="shared" si="111"/>
        <v>0</v>
      </c>
      <c r="G268" s="416">
        <f t="shared" si="112"/>
        <v>0</v>
      </c>
      <c r="H268" s="416">
        <f t="shared" si="113"/>
        <v>0</v>
      </c>
      <c r="I268" s="414">
        <f t="shared" si="114"/>
        <v>19</v>
      </c>
      <c r="J268" s="414">
        <f t="shared" si="115"/>
        <v>0</v>
      </c>
      <c r="K268" s="317">
        <v>1</v>
      </c>
      <c r="L268" s="318">
        <f t="shared" si="134"/>
        <v>0</v>
      </c>
      <c r="M268" s="414"/>
      <c r="N268" s="316">
        <f t="shared" si="116"/>
        <v>19</v>
      </c>
      <c r="O268" s="317">
        <f t="shared" si="117"/>
        <v>10</v>
      </c>
      <c r="P268" s="417">
        <f t="shared" si="118"/>
        <v>0.9</v>
      </c>
      <c r="Q268" s="417">
        <f t="shared" si="119"/>
        <v>0</v>
      </c>
      <c r="R268" s="417">
        <f t="shared" si="120"/>
        <v>0</v>
      </c>
      <c r="S268" s="403">
        <f t="shared" si="121"/>
        <v>0</v>
      </c>
      <c r="T268" s="403">
        <f t="shared" si="122"/>
        <v>0</v>
      </c>
      <c r="U268" s="317">
        <f t="shared" si="123"/>
        <v>19</v>
      </c>
      <c r="V268" s="317">
        <f t="shared" si="124"/>
        <v>0</v>
      </c>
      <c r="W268" s="317">
        <v>1</v>
      </c>
      <c r="X268" s="318">
        <f t="shared" si="135"/>
        <v>0</v>
      </c>
      <c r="Y268" s="19"/>
      <c r="Z268" s="316">
        <f t="shared" si="125"/>
        <v>19</v>
      </c>
      <c r="AA268" s="317">
        <f t="shared" si="126"/>
        <v>10</v>
      </c>
      <c r="AB268" s="417">
        <f t="shared" si="127"/>
        <v>1</v>
      </c>
      <c r="AC268" s="417">
        <f t="shared" si="128"/>
        <v>0</v>
      </c>
      <c r="AD268" s="417">
        <f t="shared" si="129"/>
        <v>0</v>
      </c>
      <c r="AE268" s="403">
        <f t="shared" si="130"/>
        <v>0</v>
      </c>
      <c r="AF268" s="403">
        <f t="shared" si="131"/>
        <v>0</v>
      </c>
      <c r="AG268" s="317">
        <f t="shared" si="132"/>
        <v>19</v>
      </c>
      <c r="AH268" s="317">
        <f t="shared" si="133"/>
        <v>0</v>
      </c>
      <c r="AI268" s="317">
        <v>1</v>
      </c>
      <c r="AJ268" s="318">
        <f t="shared" si="136"/>
        <v>0</v>
      </c>
    </row>
    <row r="269" spans="1:36">
      <c r="A269" s="20">
        <v>20</v>
      </c>
      <c r="B269" s="413">
        <f t="shared" si="108"/>
        <v>20</v>
      </c>
      <c r="C269" s="414">
        <f t="shared" si="108"/>
        <v>20</v>
      </c>
      <c r="D269" s="415">
        <f t="shared" si="109"/>
        <v>0.8</v>
      </c>
      <c r="E269" s="415">
        <f t="shared" si="110"/>
        <v>0</v>
      </c>
      <c r="F269" s="415">
        <f t="shared" si="111"/>
        <v>0</v>
      </c>
      <c r="G269" s="416">
        <f t="shared" si="112"/>
        <v>0</v>
      </c>
      <c r="H269" s="416">
        <f t="shared" si="113"/>
        <v>0</v>
      </c>
      <c r="I269" s="414">
        <f t="shared" si="114"/>
        <v>20</v>
      </c>
      <c r="J269" s="414">
        <f t="shared" si="115"/>
        <v>0</v>
      </c>
      <c r="K269" s="317">
        <v>1</v>
      </c>
      <c r="L269" s="318">
        <f t="shared" si="134"/>
        <v>0</v>
      </c>
      <c r="M269" s="414"/>
      <c r="N269" s="316">
        <f t="shared" si="116"/>
        <v>20</v>
      </c>
      <c r="O269" s="317">
        <f t="shared" si="117"/>
        <v>20</v>
      </c>
      <c r="P269" s="417">
        <f t="shared" si="118"/>
        <v>0.9</v>
      </c>
      <c r="Q269" s="417">
        <f t="shared" si="119"/>
        <v>0</v>
      </c>
      <c r="R269" s="417">
        <f t="shared" si="120"/>
        <v>0</v>
      </c>
      <c r="S269" s="403">
        <f t="shared" si="121"/>
        <v>0</v>
      </c>
      <c r="T269" s="403">
        <f t="shared" si="122"/>
        <v>0</v>
      </c>
      <c r="U269" s="317">
        <f t="shared" si="123"/>
        <v>20</v>
      </c>
      <c r="V269" s="317">
        <f t="shared" si="124"/>
        <v>0</v>
      </c>
      <c r="W269" s="317">
        <v>1</v>
      </c>
      <c r="X269" s="318">
        <f t="shared" si="135"/>
        <v>0</v>
      </c>
      <c r="Y269" s="19"/>
      <c r="Z269" s="316">
        <f t="shared" si="125"/>
        <v>20</v>
      </c>
      <c r="AA269" s="317">
        <f t="shared" si="126"/>
        <v>20</v>
      </c>
      <c r="AB269" s="417">
        <f t="shared" si="127"/>
        <v>1</v>
      </c>
      <c r="AC269" s="417">
        <f t="shared" si="128"/>
        <v>0</v>
      </c>
      <c r="AD269" s="417">
        <f t="shared" si="129"/>
        <v>0</v>
      </c>
      <c r="AE269" s="403">
        <f t="shared" si="130"/>
        <v>0</v>
      </c>
      <c r="AF269" s="403">
        <f t="shared" si="131"/>
        <v>0</v>
      </c>
      <c r="AG269" s="317">
        <f t="shared" si="132"/>
        <v>20</v>
      </c>
      <c r="AH269" s="317">
        <f t="shared" si="133"/>
        <v>0</v>
      </c>
      <c r="AI269" s="317">
        <v>1</v>
      </c>
      <c r="AJ269" s="318">
        <f t="shared" si="136"/>
        <v>0</v>
      </c>
    </row>
    <row r="270" spans="1:36">
      <c r="A270" s="20">
        <v>21</v>
      </c>
      <c r="B270" s="413">
        <f t="shared" ref="B270:C289" si="137">B117</f>
        <v>21</v>
      </c>
      <c r="C270" s="414">
        <f t="shared" si="137"/>
        <v>20</v>
      </c>
      <c r="D270" s="415">
        <f t="shared" si="109"/>
        <v>0.8</v>
      </c>
      <c r="E270" s="415">
        <f t="shared" si="110"/>
        <v>0</v>
      </c>
      <c r="F270" s="415">
        <f t="shared" si="111"/>
        <v>0</v>
      </c>
      <c r="G270" s="416">
        <f t="shared" si="112"/>
        <v>0</v>
      </c>
      <c r="H270" s="416">
        <f t="shared" si="113"/>
        <v>0</v>
      </c>
      <c r="I270" s="414">
        <f t="shared" si="114"/>
        <v>21</v>
      </c>
      <c r="J270" s="414">
        <f t="shared" si="115"/>
        <v>0</v>
      </c>
      <c r="K270" s="317">
        <v>1</v>
      </c>
      <c r="L270" s="318">
        <f t="shared" si="134"/>
        <v>0</v>
      </c>
      <c r="M270" s="414"/>
      <c r="N270" s="316">
        <f t="shared" si="116"/>
        <v>21</v>
      </c>
      <c r="O270" s="317">
        <f t="shared" si="117"/>
        <v>20</v>
      </c>
      <c r="P270" s="417">
        <f t="shared" si="118"/>
        <v>0.9</v>
      </c>
      <c r="Q270" s="417">
        <f t="shared" si="119"/>
        <v>0</v>
      </c>
      <c r="R270" s="417">
        <f t="shared" si="120"/>
        <v>0</v>
      </c>
      <c r="S270" s="403">
        <f t="shared" si="121"/>
        <v>0</v>
      </c>
      <c r="T270" s="403">
        <f t="shared" si="122"/>
        <v>0</v>
      </c>
      <c r="U270" s="317">
        <f t="shared" si="123"/>
        <v>21</v>
      </c>
      <c r="V270" s="317">
        <f t="shared" si="124"/>
        <v>0</v>
      </c>
      <c r="W270" s="317">
        <v>1</v>
      </c>
      <c r="X270" s="318">
        <f t="shared" si="135"/>
        <v>0</v>
      </c>
      <c r="Y270" s="19"/>
      <c r="Z270" s="316">
        <f t="shared" si="125"/>
        <v>21</v>
      </c>
      <c r="AA270" s="317">
        <f t="shared" si="126"/>
        <v>20</v>
      </c>
      <c r="AB270" s="417">
        <f t="shared" si="127"/>
        <v>1</v>
      </c>
      <c r="AC270" s="417">
        <f t="shared" si="128"/>
        <v>0</v>
      </c>
      <c r="AD270" s="417">
        <f t="shared" si="129"/>
        <v>0</v>
      </c>
      <c r="AE270" s="403">
        <f t="shared" si="130"/>
        <v>0</v>
      </c>
      <c r="AF270" s="403">
        <f t="shared" si="131"/>
        <v>0</v>
      </c>
      <c r="AG270" s="317">
        <f t="shared" si="132"/>
        <v>21</v>
      </c>
      <c r="AH270" s="317">
        <f t="shared" si="133"/>
        <v>0</v>
      </c>
      <c r="AI270" s="317">
        <v>1</v>
      </c>
      <c r="AJ270" s="318">
        <f t="shared" si="136"/>
        <v>0</v>
      </c>
    </row>
    <row r="271" spans="1:36">
      <c r="A271" s="20">
        <v>22</v>
      </c>
      <c r="B271" s="413">
        <f t="shared" si="137"/>
        <v>22</v>
      </c>
      <c r="C271" s="414">
        <f t="shared" si="137"/>
        <v>20</v>
      </c>
      <c r="D271" s="415">
        <f t="shared" si="109"/>
        <v>0.8</v>
      </c>
      <c r="E271" s="415">
        <f t="shared" si="110"/>
        <v>0</v>
      </c>
      <c r="F271" s="415">
        <f t="shared" si="111"/>
        <v>0</v>
      </c>
      <c r="G271" s="416">
        <f t="shared" si="112"/>
        <v>0</v>
      </c>
      <c r="H271" s="416">
        <f t="shared" si="113"/>
        <v>0</v>
      </c>
      <c r="I271" s="414">
        <f t="shared" si="114"/>
        <v>22</v>
      </c>
      <c r="J271" s="414">
        <f t="shared" si="115"/>
        <v>0</v>
      </c>
      <c r="K271" s="317">
        <v>1</v>
      </c>
      <c r="L271" s="318">
        <f t="shared" si="134"/>
        <v>0</v>
      </c>
      <c r="M271" s="414"/>
      <c r="N271" s="316">
        <f t="shared" si="116"/>
        <v>22</v>
      </c>
      <c r="O271" s="317">
        <f t="shared" si="117"/>
        <v>20</v>
      </c>
      <c r="P271" s="417">
        <f t="shared" si="118"/>
        <v>0.9</v>
      </c>
      <c r="Q271" s="417">
        <f t="shared" si="119"/>
        <v>0</v>
      </c>
      <c r="R271" s="417">
        <f t="shared" si="120"/>
        <v>0</v>
      </c>
      <c r="S271" s="403">
        <f t="shared" si="121"/>
        <v>0</v>
      </c>
      <c r="T271" s="403">
        <f t="shared" si="122"/>
        <v>0</v>
      </c>
      <c r="U271" s="317">
        <f t="shared" si="123"/>
        <v>22</v>
      </c>
      <c r="V271" s="317">
        <f t="shared" si="124"/>
        <v>0</v>
      </c>
      <c r="W271" s="317">
        <v>1</v>
      </c>
      <c r="X271" s="318">
        <f t="shared" si="135"/>
        <v>0</v>
      </c>
      <c r="Y271" s="19"/>
      <c r="Z271" s="316">
        <f t="shared" si="125"/>
        <v>22</v>
      </c>
      <c r="AA271" s="317">
        <f t="shared" si="126"/>
        <v>20</v>
      </c>
      <c r="AB271" s="417">
        <f t="shared" si="127"/>
        <v>1</v>
      </c>
      <c r="AC271" s="417">
        <f t="shared" si="128"/>
        <v>0</v>
      </c>
      <c r="AD271" s="417">
        <f t="shared" si="129"/>
        <v>0</v>
      </c>
      <c r="AE271" s="403">
        <f t="shared" si="130"/>
        <v>0</v>
      </c>
      <c r="AF271" s="403">
        <f t="shared" si="131"/>
        <v>0</v>
      </c>
      <c r="AG271" s="317">
        <f t="shared" si="132"/>
        <v>22</v>
      </c>
      <c r="AH271" s="317">
        <f t="shared" si="133"/>
        <v>0</v>
      </c>
      <c r="AI271" s="317">
        <v>1</v>
      </c>
      <c r="AJ271" s="318">
        <f t="shared" si="136"/>
        <v>0</v>
      </c>
    </row>
    <row r="272" spans="1:36">
      <c r="A272" s="20">
        <v>23</v>
      </c>
      <c r="B272" s="413">
        <f t="shared" si="137"/>
        <v>23</v>
      </c>
      <c r="C272" s="414">
        <f t="shared" si="137"/>
        <v>20</v>
      </c>
      <c r="D272" s="415">
        <f t="shared" si="109"/>
        <v>0.8</v>
      </c>
      <c r="E272" s="415">
        <f t="shared" si="110"/>
        <v>0</v>
      </c>
      <c r="F272" s="415">
        <f t="shared" si="111"/>
        <v>0</v>
      </c>
      <c r="G272" s="416">
        <f t="shared" si="112"/>
        <v>0</v>
      </c>
      <c r="H272" s="416">
        <f t="shared" si="113"/>
        <v>0</v>
      </c>
      <c r="I272" s="414">
        <f t="shared" si="114"/>
        <v>23</v>
      </c>
      <c r="J272" s="414">
        <f t="shared" si="115"/>
        <v>0</v>
      </c>
      <c r="K272" s="317">
        <v>1</v>
      </c>
      <c r="L272" s="318">
        <f t="shared" si="134"/>
        <v>0</v>
      </c>
      <c r="M272" s="414"/>
      <c r="N272" s="316">
        <f t="shared" si="116"/>
        <v>23</v>
      </c>
      <c r="O272" s="317">
        <f t="shared" si="117"/>
        <v>20</v>
      </c>
      <c r="P272" s="417">
        <f t="shared" si="118"/>
        <v>0.9</v>
      </c>
      <c r="Q272" s="417">
        <f t="shared" si="119"/>
        <v>0</v>
      </c>
      <c r="R272" s="417">
        <f t="shared" si="120"/>
        <v>0</v>
      </c>
      <c r="S272" s="403">
        <f t="shared" si="121"/>
        <v>0</v>
      </c>
      <c r="T272" s="403">
        <f t="shared" si="122"/>
        <v>0</v>
      </c>
      <c r="U272" s="317">
        <f t="shared" si="123"/>
        <v>23</v>
      </c>
      <c r="V272" s="317">
        <f t="shared" si="124"/>
        <v>0</v>
      </c>
      <c r="W272" s="317">
        <v>1</v>
      </c>
      <c r="X272" s="318">
        <f t="shared" si="135"/>
        <v>0</v>
      </c>
      <c r="Y272" s="19"/>
      <c r="Z272" s="316">
        <f t="shared" si="125"/>
        <v>23</v>
      </c>
      <c r="AA272" s="317">
        <f t="shared" si="126"/>
        <v>20</v>
      </c>
      <c r="AB272" s="417">
        <f t="shared" si="127"/>
        <v>1</v>
      </c>
      <c r="AC272" s="417">
        <f t="shared" si="128"/>
        <v>0</v>
      </c>
      <c r="AD272" s="417">
        <f t="shared" si="129"/>
        <v>0</v>
      </c>
      <c r="AE272" s="403">
        <f t="shared" si="130"/>
        <v>0</v>
      </c>
      <c r="AF272" s="403">
        <f t="shared" si="131"/>
        <v>0</v>
      </c>
      <c r="AG272" s="317">
        <f t="shared" si="132"/>
        <v>23</v>
      </c>
      <c r="AH272" s="317">
        <f t="shared" si="133"/>
        <v>0</v>
      </c>
      <c r="AI272" s="317">
        <v>1</v>
      </c>
      <c r="AJ272" s="318">
        <f t="shared" si="136"/>
        <v>0</v>
      </c>
    </row>
    <row r="273" spans="1:36">
      <c r="A273" s="20">
        <v>24</v>
      </c>
      <c r="B273" s="413">
        <f t="shared" si="137"/>
        <v>24</v>
      </c>
      <c r="C273" s="414">
        <f t="shared" si="137"/>
        <v>20</v>
      </c>
      <c r="D273" s="415">
        <f t="shared" si="109"/>
        <v>0.8</v>
      </c>
      <c r="E273" s="415">
        <f t="shared" si="110"/>
        <v>0</v>
      </c>
      <c r="F273" s="415">
        <f t="shared" si="111"/>
        <v>0</v>
      </c>
      <c r="G273" s="416">
        <f t="shared" si="112"/>
        <v>0</v>
      </c>
      <c r="H273" s="416">
        <f t="shared" si="113"/>
        <v>0</v>
      </c>
      <c r="I273" s="414">
        <f t="shared" si="114"/>
        <v>24</v>
      </c>
      <c r="J273" s="414">
        <f t="shared" si="115"/>
        <v>0</v>
      </c>
      <c r="K273" s="317">
        <v>1</v>
      </c>
      <c r="L273" s="318">
        <f t="shared" si="134"/>
        <v>0</v>
      </c>
      <c r="M273" s="414"/>
      <c r="N273" s="316">
        <f t="shared" si="116"/>
        <v>24</v>
      </c>
      <c r="O273" s="317">
        <f t="shared" si="117"/>
        <v>20</v>
      </c>
      <c r="P273" s="417">
        <f t="shared" si="118"/>
        <v>0.9</v>
      </c>
      <c r="Q273" s="417">
        <f t="shared" si="119"/>
        <v>0</v>
      </c>
      <c r="R273" s="417">
        <f t="shared" si="120"/>
        <v>0</v>
      </c>
      <c r="S273" s="403">
        <f t="shared" si="121"/>
        <v>0</v>
      </c>
      <c r="T273" s="403">
        <f t="shared" si="122"/>
        <v>0</v>
      </c>
      <c r="U273" s="317">
        <f t="shared" si="123"/>
        <v>24</v>
      </c>
      <c r="V273" s="317">
        <f t="shared" si="124"/>
        <v>0</v>
      </c>
      <c r="W273" s="317">
        <v>1</v>
      </c>
      <c r="X273" s="318">
        <f t="shared" si="135"/>
        <v>0</v>
      </c>
      <c r="Y273" s="19"/>
      <c r="Z273" s="316">
        <f t="shared" si="125"/>
        <v>24</v>
      </c>
      <c r="AA273" s="317">
        <f t="shared" si="126"/>
        <v>20</v>
      </c>
      <c r="AB273" s="417">
        <f t="shared" si="127"/>
        <v>1</v>
      </c>
      <c r="AC273" s="417">
        <f t="shared" si="128"/>
        <v>0</v>
      </c>
      <c r="AD273" s="417">
        <f t="shared" si="129"/>
        <v>0</v>
      </c>
      <c r="AE273" s="403">
        <f t="shared" si="130"/>
        <v>0</v>
      </c>
      <c r="AF273" s="403">
        <f t="shared" si="131"/>
        <v>0</v>
      </c>
      <c r="AG273" s="317">
        <f t="shared" si="132"/>
        <v>24</v>
      </c>
      <c r="AH273" s="317">
        <f t="shared" si="133"/>
        <v>0</v>
      </c>
      <c r="AI273" s="317">
        <v>1</v>
      </c>
      <c r="AJ273" s="318">
        <f t="shared" si="136"/>
        <v>0</v>
      </c>
    </row>
    <row r="274" spans="1:36">
      <c r="A274" s="20">
        <v>25</v>
      </c>
      <c r="B274" s="413">
        <f t="shared" si="137"/>
        <v>25</v>
      </c>
      <c r="C274" s="414">
        <f t="shared" si="137"/>
        <v>20</v>
      </c>
      <c r="D274" s="415">
        <f t="shared" si="109"/>
        <v>0.8</v>
      </c>
      <c r="E274" s="415">
        <f t="shared" si="110"/>
        <v>0</v>
      </c>
      <c r="F274" s="415">
        <f t="shared" si="111"/>
        <v>0</v>
      </c>
      <c r="G274" s="416">
        <f t="shared" si="112"/>
        <v>0</v>
      </c>
      <c r="H274" s="416">
        <f t="shared" si="113"/>
        <v>0</v>
      </c>
      <c r="I274" s="414">
        <f t="shared" si="114"/>
        <v>25</v>
      </c>
      <c r="J274" s="414">
        <f t="shared" si="115"/>
        <v>0</v>
      </c>
      <c r="K274" s="317">
        <v>1</v>
      </c>
      <c r="L274" s="318">
        <f t="shared" si="134"/>
        <v>0</v>
      </c>
      <c r="M274" s="414"/>
      <c r="N274" s="316">
        <f t="shared" si="116"/>
        <v>25</v>
      </c>
      <c r="O274" s="317">
        <f t="shared" si="117"/>
        <v>20</v>
      </c>
      <c r="P274" s="417">
        <f t="shared" si="118"/>
        <v>0.9</v>
      </c>
      <c r="Q274" s="417">
        <f t="shared" si="119"/>
        <v>0</v>
      </c>
      <c r="R274" s="417">
        <f t="shared" si="120"/>
        <v>0</v>
      </c>
      <c r="S274" s="403">
        <f t="shared" si="121"/>
        <v>0</v>
      </c>
      <c r="T274" s="403">
        <f t="shared" si="122"/>
        <v>0</v>
      </c>
      <c r="U274" s="317">
        <f t="shared" si="123"/>
        <v>25</v>
      </c>
      <c r="V274" s="317">
        <f t="shared" si="124"/>
        <v>0</v>
      </c>
      <c r="W274" s="317">
        <v>1</v>
      </c>
      <c r="X274" s="318">
        <f t="shared" si="135"/>
        <v>0</v>
      </c>
      <c r="Y274" s="19"/>
      <c r="Z274" s="316">
        <f t="shared" si="125"/>
        <v>25</v>
      </c>
      <c r="AA274" s="317">
        <f t="shared" si="126"/>
        <v>20</v>
      </c>
      <c r="AB274" s="417">
        <f t="shared" si="127"/>
        <v>1</v>
      </c>
      <c r="AC274" s="417">
        <f t="shared" si="128"/>
        <v>0</v>
      </c>
      <c r="AD274" s="417">
        <f t="shared" si="129"/>
        <v>0</v>
      </c>
      <c r="AE274" s="403">
        <f t="shared" si="130"/>
        <v>0</v>
      </c>
      <c r="AF274" s="403">
        <f t="shared" si="131"/>
        <v>0</v>
      </c>
      <c r="AG274" s="317">
        <f t="shared" si="132"/>
        <v>25</v>
      </c>
      <c r="AH274" s="317">
        <f t="shared" si="133"/>
        <v>0</v>
      </c>
      <c r="AI274" s="317">
        <v>1</v>
      </c>
      <c r="AJ274" s="318">
        <f t="shared" si="136"/>
        <v>0</v>
      </c>
    </row>
    <row r="275" spans="1:36">
      <c r="A275" s="20">
        <v>26</v>
      </c>
      <c r="B275" s="413">
        <f t="shared" si="137"/>
        <v>26</v>
      </c>
      <c r="C275" s="414">
        <f t="shared" si="137"/>
        <v>20</v>
      </c>
      <c r="D275" s="415">
        <f t="shared" si="109"/>
        <v>0.8</v>
      </c>
      <c r="E275" s="415">
        <f t="shared" si="110"/>
        <v>0</v>
      </c>
      <c r="F275" s="415">
        <f t="shared" si="111"/>
        <v>0</v>
      </c>
      <c r="G275" s="416">
        <f t="shared" si="112"/>
        <v>0</v>
      </c>
      <c r="H275" s="416">
        <f t="shared" si="113"/>
        <v>0</v>
      </c>
      <c r="I275" s="414">
        <f t="shared" si="114"/>
        <v>26</v>
      </c>
      <c r="J275" s="414">
        <f t="shared" si="115"/>
        <v>0</v>
      </c>
      <c r="K275" s="317">
        <v>1</v>
      </c>
      <c r="L275" s="318">
        <f t="shared" si="134"/>
        <v>0</v>
      </c>
      <c r="M275" s="414"/>
      <c r="N275" s="316">
        <f t="shared" si="116"/>
        <v>26</v>
      </c>
      <c r="O275" s="317">
        <f t="shared" si="117"/>
        <v>20</v>
      </c>
      <c r="P275" s="417">
        <f t="shared" si="118"/>
        <v>0.9</v>
      </c>
      <c r="Q275" s="417">
        <f t="shared" si="119"/>
        <v>0</v>
      </c>
      <c r="R275" s="417">
        <f t="shared" si="120"/>
        <v>0</v>
      </c>
      <c r="S275" s="403">
        <f t="shared" si="121"/>
        <v>0</v>
      </c>
      <c r="T275" s="403">
        <f t="shared" si="122"/>
        <v>0</v>
      </c>
      <c r="U275" s="317">
        <f t="shared" si="123"/>
        <v>26</v>
      </c>
      <c r="V275" s="317">
        <f t="shared" si="124"/>
        <v>0</v>
      </c>
      <c r="W275" s="317">
        <v>1</v>
      </c>
      <c r="X275" s="318">
        <f t="shared" si="135"/>
        <v>0</v>
      </c>
      <c r="Y275" s="19"/>
      <c r="Z275" s="316">
        <f t="shared" si="125"/>
        <v>26</v>
      </c>
      <c r="AA275" s="317">
        <f t="shared" si="126"/>
        <v>20</v>
      </c>
      <c r="AB275" s="417">
        <f t="shared" si="127"/>
        <v>1</v>
      </c>
      <c r="AC275" s="417">
        <f t="shared" si="128"/>
        <v>0</v>
      </c>
      <c r="AD275" s="417">
        <f t="shared" si="129"/>
        <v>0</v>
      </c>
      <c r="AE275" s="403">
        <f t="shared" si="130"/>
        <v>0</v>
      </c>
      <c r="AF275" s="403">
        <f t="shared" si="131"/>
        <v>0</v>
      </c>
      <c r="AG275" s="317">
        <f t="shared" si="132"/>
        <v>26</v>
      </c>
      <c r="AH275" s="317">
        <f t="shared" si="133"/>
        <v>0</v>
      </c>
      <c r="AI275" s="317">
        <v>1</v>
      </c>
      <c r="AJ275" s="318">
        <f t="shared" si="136"/>
        <v>0</v>
      </c>
    </row>
    <row r="276" spans="1:36">
      <c r="A276" s="20">
        <v>27</v>
      </c>
      <c r="B276" s="413">
        <f t="shared" si="137"/>
        <v>27</v>
      </c>
      <c r="C276" s="414">
        <f t="shared" si="137"/>
        <v>20</v>
      </c>
      <c r="D276" s="415">
        <f t="shared" si="109"/>
        <v>0.8</v>
      </c>
      <c r="E276" s="415">
        <f t="shared" si="110"/>
        <v>0</v>
      </c>
      <c r="F276" s="415">
        <f t="shared" si="111"/>
        <v>0</v>
      </c>
      <c r="G276" s="416">
        <f t="shared" si="112"/>
        <v>0</v>
      </c>
      <c r="H276" s="416">
        <f t="shared" si="113"/>
        <v>0</v>
      </c>
      <c r="I276" s="414">
        <f t="shared" si="114"/>
        <v>27</v>
      </c>
      <c r="J276" s="414">
        <f t="shared" si="115"/>
        <v>0</v>
      </c>
      <c r="K276" s="317">
        <v>1</v>
      </c>
      <c r="L276" s="318">
        <f t="shared" si="134"/>
        <v>0</v>
      </c>
      <c r="M276" s="414"/>
      <c r="N276" s="316">
        <f t="shared" si="116"/>
        <v>27</v>
      </c>
      <c r="O276" s="317">
        <f t="shared" si="117"/>
        <v>20</v>
      </c>
      <c r="P276" s="417">
        <f t="shared" si="118"/>
        <v>0.9</v>
      </c>
      <c r="Q276" s="417">
        <f t="shared" si="119"/>
        <v>0</v>
      </c>
      <c r="R276" s="417">
        <f t="shared" si="120"/>
        <v>0</v>
      </c>
      <c r="S276" s="403">
        <f t="shared" si="121"/>
        <v>0</v>
      </c>
      <c r="T276" s="403">
        <f t="shared" si="122"/>
        <v>0</v>
      </c>
      <c r="U276" s="317">
        <f t="shared" si="123"/>
        <v>27</v>
      </c>
      <c r="V276" s="317">
        <f t="shared" si="124"/>
        <v>0</v>
      </c>
      <c r="W276" s="317">
        <v>1</v>
      </c>
      <c r="X276" s="318">
        <f t="shared" si="135"/>
        <v>0</v>
      </c>
      <c r="Y276" s="19"/>
      <c r="Z276" s="316">
        <f t="shared" si="125"/>
        <v>27</v>
      </c>
      <c r="AA276" s="317">
        <f t="shared" si="126"/>
        <v>20</v>
      </c>
      <c r="AB276" s="417">
        <f t="shared" si="127"/>
        <v>1</v>
      </c>
      <c r="AC276" s="417">
        <f t="shared" si="128"/>
        <v>0</v>
      </c>
      <c r="AD276" s="417">
        <f t="shared" si="129"/>
        <v>0</v>
      </c>
      <c r="AE276" s="403">
        <f t="shared" si="130"/>
        <v>0</v>
      </c>
      <c r="AF276" s="403">
        <f t="shared" si="131"/>
        <v>0</v>
      </c>
      <c r="AG276" s="317">
        <f t="shared" si="132"/>
        <v>27</v>
      </c>
      <c r="AH276" s="317">
        <f t="shared" si="133"/>
        <v>0</v>
      </c>
      <c r="AI276" s="317">
        <v>1</v>
      </c>
      <c r="AJ276" s="318">
        <f t="shared" si="136"/>
        <v>0</v>
      </c>
    </row>
    <row r="277" spans="1:36">
      <c r="A277" s="20">
        <v>28</v>
      </c>
      <c r="B277" s="413">
        <f t="shared" si="137"/>
        <v>28</v>
      </c>
      <c r="C277" s="414">
        <f t="shared" si="137"/>
        <v>20</v>
      </c>
      <c r="D277" s="415">
        <f t="shared" si="109"/>
        <v>0.8</v>
      </c>
      <c r="E277" s="415">
        <f t="shared" si="110"/>
        <v>0</v>
      </c>
      <c r="F277" s="415">
        <f t="shared" si="111"/>
        <v>0</v>
      </c>
      <c r="G277" s="416">
        <f t="shared" si="112"/>
        <v>0</v>
      </c>
      <c r="H277" s="416">
        <f t="shared" si="113"/>
        <v>0</v>
      </c>
      <c r="I277" s="414">
        <f t="shared" si="114"/>
        <v>28</v>
      </c>
      <c r="J277" s="414">
        <f t="shared" si="115"/>
        <v>0</v>
      </c>
      <c r="K277" s="317">
        <v>1</v>
      </c>
      <c r="L277" s="318">
        <f t="shared" si="134"/>
        <v>0</v>
      </c>
      <c r="M277" s="414"/>
      <c r="N277" s="316">
        <f t="shared" si="116"/>
        <v>28</v>
      </c>
      <c r="O277" s="317">
        <f t="shared" si="117"/>
        <v>20</v>
      </c>
      <c r="P277" s="417">
        <f t="shared" si="118"/>
        <v>0.9</v>
      </c>
      <c r="Q277" s="417">
        <f t="shared" si="119"/>
        <v>0</v>
      </c>
      <c r="R277" s="417">
        <f t="shared" si="120"/>
        <v>0</v>
      </c>
      <c r="S277" s="403">
        <f t="shared" si="121"/>
        <v>0</v>
      </c>
      <c r="T277" s="403">
        <f t="shared" si="122"/>
        <v>0</v>
      </c>
      <c r="U277" s="317">
        <f t="shared" si="123"/>
        <v>28</v>
      </c>
      <c r="V277" s="317">
        <f t="shared" si="124"/>
        <v>0</v>
      </c>
      <c r="W277" s="317">
        <v>1</v>
      </c>
      <c r="X277" s="318">
        <f t="shared" si="135"/>
        <v>0</v>
      </c>
      <c r="Y277" s="19"/>
      <c r="Z277" s="316">
        <f t="shared" si="125"/>
        <v>28</v>
      </c>
      <c r="AA277" s="317">
        <f t="shared" si="126"/>
        <v>20</v>
      </c>
      <c r="AB277" s="417">
        <f t="shared" si="127"/>
        <v>1</v>
      </c>
      <c r="AC277" s="417">
        <f t="shared" si="128"/>
        <v>0</v>
      </c>
      <c r="AD277" s="417">
        <f t="shared" si="129"/>
        <v>0</v>
      </c>
      <c r="AE277" s="403">
        <f t="shared" si="130"/>
        <v>0</v>
      </c>
      <c r="AF277" s="403">
        <f t="shared" si="131"/>
        <v>0</v>
      </c>
      <c r="AG277" s="317">
        <f t="shared" si="132"/>
        <v>28</v>
      </c>
      <c r="AH277" s="317">
        <f t="shared" si="133"/>
        <v>0</v>
      </c>
      <c r="AI277" s="317">
        <v>1</v>
      </c>
      <c r="AJ277" s="318">
        <f t="shared" si="136"/>
        <v>0</v>
      </c>
    </row>
    <row r="278" spans="1:36">
      <c r="A278" s="20">
        <v>29</v>
      </c>
      <c r="B278" s="413">
        <f t="shared" si="137"/>
        <v>29</v>
      </c>
      <c r="C278" s="414">
        <f t="shared" si="137"/>
        <v>20</v>
      </c>
      <c r="D278" s="415">
        <f t="shared" si="109"/>
        <v>0.8</v>
      </c>
      <c r="E278" s="415">
        <f t="shared" si="110"/>
        <v>0</v>
      </c>
      <c r="F278" s="415">
        <f t="shared" si="111"/>
        <v>0</v>
      </c>
      <c r="G278" s="416">
        <f t="shared" si="112"/>
        <v>0</v>
      </c>
      <c r="H278" s="416">
        <f t="shared" si="113"/>
        <v>0</v>
      </c>
      <c r="I278" s="414">
        <f t="shared" si="114"/>
        <v>29</v>
      </c>
      <c r="J278" s="414">
        <f t="shared" si="115"/>
        <v>0</v>
      </c>
      <c r="K278" s="317">
        <v>1</v>
      </c>
      <c r="L278" s="318">
        <f t="shared" si="134"/>
        <v>0</v>
      </c>
      <c r="M278" s="414"/>
      <c r="N278" s="316">
        <f t="shared" si="116"/>
        <v>29</v>
      </c>
      <c r="O278" s="317">
        <f t="shared" si="117"/>
        <v>20</v>
      </c>
      <c r="P278" s="417">
        <f t="shared" si="118"/>
        <v>0.9</v>
      </c>
      <c r="Q278" s="417">
        <f t="shared" si="119"/>
        <v>0</v>
      </c>
      <c r="R278" s="417">
        <f t="shared" si="120"/>
        <v>0</v>
      </c>
      <c r="S278" s="403">
        <f t="shared" si="121"/>
        <v>0</v>
      </c>
      <c r="T278" s="403">
        <f t="shared" si="122"/>
        <v>0</v>
      </c>
      <c r="U278" s="317">
        <f t="shared" si="123"/>
        <v>29</v>
      </c>
      <c r="V278" s="317">
        <f t="shared" si="124"/>
        <v>0</v>
      </c>
      <c r="W278" s="317">
        <v>1</v>
      </c>
      <c r="X278" s="318">
        <f t="shared" si="135"/>
        <v>0</v>
      </c>
      <c r="Y278" s="19"/>
      <c r="Z278" s="316">
        <f t="shared" si="125"/>
        <v>29</v>
      </c>
      <c r="AA278" s="317">
        <f t="shared" si="126"/>
        <v>20</v>
      </c>
      <c r="AB278" s="417">
        <f t="shared" si="127"/>
        <v>1</v>
      </c>
      <c r="AC278" s="417">
        <f t="shared" si="128"/>
        <v>0</v>
      </c>
      <c r="AD278" s="417">
        <f t="shared" si="129"/>
        <v>0</v>
      </c>
      <c r="AE278" s="403">
        <f t="shared" si="130"/>
        <v>0</v>
      </c>
      <c r="AF278" s="403">
        <f t="shared" si="131"/>
        <v>0</v>
      </c>
      <c r="AG278" s="317">
        <f t="shared" si="132"/>
        <v>29</v>
      </c>
      <c r="AH278" s="317">
        <f t="shared" si="133"/>
        <v>0</v>
      </c>
      <c r="AI278" s="317">
        <v>1</v>
      </c>
      <c r="AJ278" s="318">
        <f t="shared" si="136"/>
        <v>0</v>
      </c>
    </row>
    <row r="279" spans="1:36">
      <c r="A279" s="20">
        <v>30</v>
      </c>
      <c r="B279" s="413">
        <f t="shared" si="137"/>
        <v>30</v>
      </c>
      <c r="C279" s="414">
        <f t="shared" si="137"/>
        <v>30</v>
      </c>
      <c r="D279" s="415">
        <f t="shared" si="109"/>
        <v>0.8</v>
      </c>
      <c r="E279" s="415">
        <f t="shared" si="110"/>
        <v>0</v>
      </c>
      <c r="F279" s="415">
        <f t="shared" si="111"/>
        <v>0</v>
      </c>
      <c r="G279" s="416">
        <f t="shared" si="112"/>
        <v>2.0999999999999996</v>
      </c>
      <c r="H279" s="416">
        <f t="shared" si="113"/>
        <v>2.0999999999999996</v>
      </c>
      <c r="I279" s="414">
        <f t="shared" si="114"/>
        <v>30</v>
      </c>
      <c r="J279" s="414">
        <f t="shared" si="115"/>
        <v>0</v>
      </c>
      <c r="K279" s="317">
        <v>1</v>
      </c>
      <c r="L279" s="318">
        <f t="shared" si="134"/>
        <v>0</v>
      </c>
      <c r="M279" s="414"/>
      <c r="N279" s="316">
        <f t="shared" si="116"/>
        <v>30</v>
      </c>
      <c r="O279" s="317">
        <f t="shared" si="117"/>
        <v>30</v>
      </c>
      <c r="P279" s="417">
        <f t="shared" si="118"/>
        <v>0.9</v>
      </c>
      <c r="Q279" s="417">
        <f t="shared" si="119"/>
        <v>0</v>
      </c>
      <c r="R279" s="417">
        <f t="shared" si="120"/>
        <v>0</v>
      </c>
      <c r="S279" s="403">
        <f t="shared" si="121"/>
        <v>2.7</v>
      </c>
      <c r="T279" s="403">
        <f t="shared" si="122"/>
        <v>2.7</v>
      </c>
      <c r="U279" s="317">
        <f t="shared" si="123"/>
        <v>30</v>
      </c>
      <c r="V279" s="317">
        <f t="shared" si="124"/>
        <v>0</v>
      </c>
      <c r="W279" s="317">
        <v>1</v>
      </c>
      <c r="X279" s="318">
        <f t="shared" si="135"/>
        <v>0</v>
      </c>
      <c r="Y279" s="19"/>
      <c r="Z279" s="316">
        <f t="shared" si="125"/>
        <v>30</v>
      </c>
      <c r="AA279" s="317">
        <f t="shared" si="126"/>
        <v>30</v>
      </c>
      <c r="AB279" s="417">
        <f t="shared" si="127"/>
        <v>1</v>
      </c>
      <c r="AC279" s="417">
        <f t="shared" si="128"/>
        <v>0</v>
      </c>
      <c r="AD279" s="417">
        <f t="shared" si="129"/>
        <v>0</v>
      </c>
      <c r="AE279" s="403">
        <f t="shared" si="130"/>
        <v>3</v>
      </c>
      <c r="AF279" s="403">
        <f t="shared" si="131"/>
        <v>3</v>
      </c>
      <c r="AG279" s="317">
        <f t="shared" si="132"/>
        <v>30</v>
      </c>
      <c r="AH279" s="317">
        <f t="shared" si="133"/>
        <v>0</v>
      </c>
      <c r="AI279" s="317">
        <v>1</v>
      </c>
      <c r="AJ279" s="318">
        <f t="shared" si="136"/>
        <v>0</v>
      </c>
    </row>
    <row r="280" spans="1:36">
      <c r="A280" s="20">
        <v>31</v>
      </c>
      <c r="B280" s="413">
        <f t="shared" si="137"/>
        <v>31</v>
      </c>
      <c r="C280" s="414">
        <f t="shared" si="137"/>
        <v>30</v>
      </c>
      <c r="D280" s="415">
        <f t="shared" si="109"/>
        <v>0.8</v>
      </c>
      <c r="E280" s="415">
        <f t="shared" si="110"/>
        <v>0</v>
      </c>
      <c r="F280" s="415">
        <f t="shared" si="111"/>
        <v>0</v>
      </c>
      <c r="G280" s="416">
        <f t="shared" si="112"/>
        <v>2.0999999999999996</v>
      </c>
      <c r="H280" s="416">
        <f t="shared" si="113"/>
        <v>2.0999999999999996</v>
      </c>
      <c r="I280" s="414">
        <f t="shared" si="114"/>
        <v>31</v>
      </c>
      <c r="J280" s="414">
        <f t="shared" si="115"/>
        <v>0</v>
      </c>
      <c r="K280" s="317">
        <v>1</v>
      </c>
      <c r="L280" s="318">
        <f t="shared" si="134"/>
        <v>0</v>
      </c>
      <c r="M280" s="414"/>
      <c r="N280" s="316">
        <f t="shared" si="116"/>
        <v>31</v>
      </c>
      <c r="O280" s="317">
        <f t="shared" si="117"/>
        <v>30</v>
      </c>
      <c r="P280" s="417">
        <f t="shared" si="118"/>
        <v>0.9</v>
      </c>
      <c r="Q280" s="417">
        <f t="shared" si="119"/>
        <v>0</v>
      </c>
      <c r="R280" s="417">
        <f t="shared" si="120"/>
        <v>0</v>
      </c>
      <c r="S280" s="403">
        <f t="shared" si="121"/>
        <v>2.7</v>
      </c>
      <c r="T280" s="403">
        <f t="shared" si="122"/>
        <v>2.7</v>
      </c>
      <c r="U280" s="317">
        <f t="shared" si="123"/>
        <v>31</v>
      </c>
      <c r="V280" s="317">
        <f t="shared" si="124"/>
        <v>0</v>
      </c>
      <c r="W280" s="317">
        <v>1</v>
      </c>
      <c r="X280" s="318">
        <f t="shared" si="135"/>
        <v>0</v>
      </c>
      <c r="Y280" s="19"/>
      <c r="Z280" s="316">
        <f t="shared" si="125"/>
        <v>31</v>
      </c>
      <c r="AA280" s="317">
        <f t="shared" si="126"/>
        <v>30</v>
      </c>
      <c r="AB280" s="417">
        <f t="shared" si="127"/>
        <v>1</v>
      </c>
      <c r="AC280" s="417">
        <f t="shared" si="128"/>
        <v>0</v>
      </c>
      <c r="AD280" s="417">
        <f t="shared" si="129"/>
        <v>0</v>
      </c>
      <c r="AE280" s="403">
        <f t="shared" si="130"/>
        <v>3</v>
      </c>
      <c r="AF280" s="403">
        <f t="shared" si="131"/>
        <v>3</v>
      </c>
      <c r="AG280" s="317">
        <f t="shared" si="132"/>
        <v>31</v>
      </c>
      <c r="AH280" s="317">
        <f t="shared" si="133"/>
        <v>0</v>
      </c>
      <c r="AI280" s="317">
        <v>1</v>
      </c>
      <c r="AJ280" s="318">
        <f t="shared" si="136"/>
        <v>0</v>
      </c>
    </row>
    <row r="281" spans="1:36">
      <c r="A281" s="20">
        <v>32</v>
      </c>
      <c r="B281" s="413">
        <f t="shared" si="137"/>
        <v>32</v>
      </c>
      <c r="C281" s="414">
        <f t="shared" si="137"/>
        <v>30</v>
      </c>
      <c r="D281" s="415">
        <f t="shared" si="109"/>
        <v>0.8</v>
      </c>
      <c r="E281" s="415">
        <f t="shared" si="110"/>
        <v>0</v>
      </c>
      <c r="F281" s="415">
        <f t="shared" si="111"/>
        <v>0</v>
      </c>
      <c r="G281" s="416">
        <f t="shared" si="112"/>
        <v>2.0999999999999996</v>
      </c>
      <c r="H281" s="416">
        <f t="shared" si="113"/>
        <v>2.0999999999999996</v>
      </c>
      <c r="I281" s="414">
        <f t="shared" si="114"/>
        <v>32</v>
      </c>
      <c r="J281" s="414">
        <f t="shared" si="115"/>
        <v>0</v>
      </c>
      <c r="K281" s="317">
        <v>1</v>
      </c>
      <c r="L281" s="318">
        <f t="shared" si="134"/>
        <v>0</v>
      </c>
      <c r="M281" s="414"/>
      <c r="N281" s="316">
        <f t="shared" si="116"/>
        <v>32</v>
      </c>
      <c r="O281" s="317">
        <f t="shared" si="117"/>
        <v>30</v>
      </c>
      <c r="P281" s="417">
        <f t="shared" si="118"/>
        <v>0.9</v>
      </c>
      <c r="Q281" s="417">
        <f t="shared" si="119"/>
        <v>0</v>
      </c>
      <c r="R281" s="417">
        <f t="shared" si="120"/>
        <v>0</v>
      </c>
      <c r="S281" s="403">
        <f t="shared" si="121"/>
        <v>2.7</v>
      </c>
      <c r="T281" s="403">
        <f t="shared" si="122"/>
        <v>2.7</v>
      </c>
      <c r="U281" s="317">
        <f t="shared" si="123"/>
        <v>32</v>
      </c>
      <c r="V281" s="317">
        <f t="shared" si="124"/>
        <v>0</v>
      </c>
      <c r="W281" s="317">
        <v>1</v>
      </c>
      <c r="X281" s="318">
        <f t="shared" si="135"/>
        <v>0</v>
      </c>
      <c r="Y281" s="19"/>
      <c r="Z281" s="316">
        <f t="shared" si="125"/>
        <v>32</v>
      </c>
      <c r="AA281" s="317">
        <f t="shared" si="126"/>
        <v>30</v>
      </c>
      <c r="AB281" s="417">
        <f t="shared" si="127"/>
        <v>1</v>
      </c>
      <c r="AC281" s="417">
        <f t="shared" si="128"/>
        <v>0</v>
      </c>
      <c r="AD281" s="417">
        <f t="shared" si="129"/>
        <v>0</v>
      </c>
      <c r="AE281" s="403">
        <f t="shared" si="130"/>
        <v>3</v>
      </c>
      <c r="AF281" s="403">
        <f t="shared" si="131"/>
        <v>3</v>
      </c>
      <c r="AG281" s="317">
        <f t="shared" si="132"/>
        <v>32</v>
      </c>
      <c r="AH281" s="317">
        <f t="shared" si="133"/>
        <v>0</v>
      </c>
      <c r="AI281" s="317">
        <v>1</v>
      </c>
      <c r="AJ281" s="318">
        <f t="shared" si="136"/>
        <v>0</v>
      </c>
    </row>
    <row r="282" spans="1:36">
      <c r="A282" s="20">
        <v>33</v>
      </c>
      <c r="B282" s="413">
        <f t="shared" si="137"/>
        <v>33</v>
      </c>
      <c r="C282" s="414">
        <f t="shared" si="137"/>
        <v>30</v>
      </c>
      <c r="D282" s="415">
        <f t="shared" ref="D282:D313" si="138">D129*$R$25</f>
        <v>0.8</v>
      </c>
      <c r="E282" s="415">
        <f t="shared" ref="E282:E313" si="139">E129*$R$36</f>
        <v>0</v>
      </c>
      <c r="F282" s="415">
        <f t="shared" ref="F282:F313" si="140">F129*$R$27</f>
        <v>0</v>
      </c>
      <c r="G282" s="416">
        <f t="shared" ref="G282:G313" si="141">G129*$R$39</f>
        <v>2.0999999999999996</v>
      </c>
      <c r="H282" s="416">
        <f t="shared" ref="H282:H313" si="142">G129*$R$40</f>
        <v>2.0999999999999996</v>
      </c>
      <c r="I282" s="414">
        <f t="shared" ref="I282:I313" si="143">I129</f>
        <v>33</v>
      </c>
      <c r="J282" s="414">
        <f t="shared" ref="J282:J313" si="144">J129*$R$26</f>
        <v>0</v>
      </c>
      <c r="K282" s="317">
        <v>1</v>
      </c>
      <c r="L282" s="318">
        <f t="shared" si="134"/>
        <v>0</v>
      </c>
      <c r="M282" s="414"/>
      <c r="N282" s="316">
        <f t="shared" ref="N282:N313" si="145">B129</f>
        <v>33</v>
      </c>
      <c r="O282" s="317">
        <f t="shared" ref="O282:O313" si="146">C129</f>
        <v>30</v>
      </c>
      <c r="P282" s="417">
        <f t="shared" ref="P282:P313" si="147">D129*$D$58</f>
        <v>0.9</v>
      </c>
      <c r="Q282" s="417">
        <f t="shared" ref="Q282:Q313" si="148">E129*$D$69</f>
        <v>0</v>
      </c>
      <c r="R282" s="417">
        <f t="shared" ref="R282:R313" si="149">F129*$D$60</f>
        <v>0</v>
      </c>
      <c r="S282" s="403">
        <f t="shared" ref="S282:S313" si="150">G129*$D$72</f>
        <v>2.7</v>
      </c>
      <c r="T282" s="403">
        <f t="shared" ref="T282:T313" si="151">G129*$D$73</f>
        <v>2.7</v>
      </c>
      <c r="U282" s="317">
        <f t="shared" ref="U282:U313" si="152">I129</f>
        <v>33</v>
      </c>
      <c r="V282" s="317">
        <f t="shared" ref="V282:V313" si="153">J129*$D$59</f>
        <v>0</v>
      </c>
      <c r="W282" s="317">
        <v>1</v>
      </c>
      <c r="X282" s="318">
        <f t="shared" si="135"/>
        <v>0</v>
      </c>
      <c r="Y282" s="19"/>
      <c r="Z282" s="316">
        <f t="shared" ref="Z282:Z313" si="154">B129</f>
        <v>33</v>
      </c>
      <c r="AA282" s="317">
        <f t="shared" ref="AA282:AA313" si="155">C129</f>
        <v>30</v>
      </c>
      <c r="AB282" s="417">
        <f t="shared" ref="AB282:AB313" si="156">D129*$R$58</f>
        <v>1</v>
      </c>
      <c r="AC282" s="417">
        <f t="shared" ref="AC282:AC313" si="157">E129*$R$69</f>
        <v>0</v>
      </c>
      <c r="AD282" s="417">
        <f t="shared" ref="AD282:AD313" si="158">F129*$R$60</f>
        <v>0</v>
      </c>
      <c r="AE282" s="403">
        <f t="shared" ref="AE282:AE313" si="159">G129*$R$72</f>
        <v>3</v>
      </c>
      <c r="AF282" s="403">
        <f t="shared" ref="AF282:AF313" si="160">G129*$R$73</f>
        <v>3</v>
      </c>
      <c r="AG282" s="317">
        <f t="shared" ref="AG282:AG313" si="161">I129</f>
        <v>33</v>
      </c>
      <c r="AH282" s="317">
        <f t="shared" ref="AH282:AH313" si="162">J129*$R$59</f>
        <v>0</v>
      </c>
      <c r="AI282" s="317">
        <v>1</v>
      </c>
      <c r="AJ282" s="318">
        <f t="shared" si="136"/>
        <v>0</v>
      </c>
    </row>
    <row r="283" spans="1:36">
      <c r="A283" s="20">
        <v>34</v>
      </c>
      <c r="B283" s="413">
        <f t="shared" si="137"/>
        <v>34</v>
      </c>
      <c r="C283" s="414">
        <f t="shared" si="137"/>
        <v>30</v>
      </c>
      <c r="D283" s="415">
        <f t="shared" si="138"/>
        <v>0.8</v>
      </c>
      <c r="E283" s="415">
        <f t="shared" si="139"/>
        <v>0</v>
      </c>
      <c r="F283" s="415">
        <f t="shared" si="140"/>
        <v>0</v>
      </c>
      <c r="G283" s="416">
        <f t="shared" si="141"/>
        <v>2.0999999999999996</v>
      </c>
      <c r="H283" s="416">
        <f t="shared" si="142"/>
        <v>2.0999999999999996</v>
      </c>
      <c r="I283" s="414">
        <f t="shared" si="143"/>
        <v>34</v>
      </c>
      <c r="J283" s="414">
        <f t="shared" si="144"/>
        <v>0</v>
      </c>
      <c r="K283" s="317">
        <v>1</v>
      </c>
      <c r="L283" s="318">
        <f t="shared" si="134"/>
        <v>0</v>
      </c>
      <c r="M283" s="414"/>
      <c r="N283" s="316">
        <f t="shared" si="145"/>
        <v>34</v>
      </c>
      <c r="O283" s="317">
        <f t="shared" si="146"/>
        <v>30</v>
      </c>
      <c r="P283" s="417">
        <f t="shared" si="147"/>
        <v>0.9</v>
      </c>
      <c r="Q283" s="417">
        <f t="shared" si="148"/>
        <v>0</v>
      </c>
      <c r="R283" s="417">
        <f t="shared" si="149"/>
        <v>0</v>
      </c>
      <c r="S283" s="403">
        <f t="shared" si="150"/>
        <v>2.7</v>
      </c>
      <c r="T283" s="403">
        <f t="shared" si="151"/>
        <v>2.7</v>
      </c>
      <c r="U283" s="317">
        <f t="shared" si="152"/>
        <v>34</v>
      </c>
      <c r="V283" s="317">
        <f t="shared" si="153"/>
        <v>0</v>
      </c>
      <c r="W283" s="317">
        <v>1</v>
      </c>
      <c r="X283" s="318">
        <f t="shared" si="135"/>
        <v>0</v>
      </c>
      <c r="Y283" s="19"/>
      <c r="Z283" s="316">
        <f t="shared" si="154"/>
        <v>34</v>
      </c>
      <c r="AA283" s="317">
        <f t="shared" si="155"/>
        <v>30</v>
      </c>
      <c r="AB283" s="417">
        <f t="shared" si="156"/>
        <v>1</v>
      </c>
      <c r="AC283" s="417">
        <f t="shared" si="157"/>
        <v>0</v>
      </c>
      <c r="AD283" s="417">
        <f t="shared" si="158"/>
        <v>0</v>
      </c>
      <c r="AE283" s="403">
        <f t="shared" si="159"/>
        <v>3</v>
      </c>
      <c r="AF283" s="403">
        <f t="shared" si="160"/>
        <v>3</v>
      </c>
      <c r="AG283" s="317">
        <f t="shared" si="161"/>
        <v>34</v>
      </c>
      <c r="AH283" s="317">
        <f t="shared" si="162"/>
        <v>0</v>
      </c>
      <c r="AI283" s="317">
        <v>1</v>
      </c>
      <c r="AJ283" s="318">
        <f t="shared" si="136"/>
        <v>0</v>
      </c>
    </row>
    <row r="284" spans="1:36">
      <c r="A284" s="20">
        <v>35</v>
      </c>
      <c r="B284" s="413">
        <f t="shared" si="137"/>
        <v>35</v>
      </c>
      <c r="C284" s="414">
        <f t="shared" si="137"/>
        <v>30</v>
      </c>
      <c r="D284" s="415">
        <f t="shared" si="138"/>
        <v>0.8</v>
      </c>
      <c r="E284" s="415">
        <f t="shared" si="139"/>
        <v>0</v>
      </c>
      <c r="F284" s="415">
        <f t="shared" si="140"/>
        <v>0</v>
      </c>
      <c r="G284" s="416">
        <f t="shared" si="141"/>
        <v>2.0999999999999996</v>
      </c>
      <c r="H284" s="416">
        <f t="shared" si="142"/>
        <v>2.0999999999999996</v>
      </c>
      <c r="I284" s="414">
        <f t="shared" si="143"/>
        <v>35</v>
      </c>
      <c r="J284" s="414">
        <f t="shared" si="144"/>
        <v>28</v>
      </c>
      <c r="K284" s="317">
        <v>1</v>
      </c>
      <c r="L284" s="318">
        <f t="shared" si="134"/>
        <v>0</v>
      </c>
      <c r="M284" s="414"/>
      <c r="N284" s="316">
        <f t="shared" si="145"/>
        <v>35</v>
      </c>
      <c r="O284" s="317">
        <f t="shared" si="146"/>
        <v>30</v>
      </c>
      <c r="P284" s="417">
        <f t="shared" si="147"/>
        <v>0.9</v>
      </c>
      <c r="Q284" s="417">
        <f t="shared" si="148"/>
        <v>0</v>
      </c>
      <c r="R284" s="417">
        <f t="shared" si="149"/>
        <v>0</v>
      </c>
      <c r="S284" s="403">
        <f t="shared" si="150"/>
        <v>2.7</v>
      </c>
      <c r="T284" s="403">
        <f t="shared" si="151"/>
        <v>2.7</v>
      </c>
      <c r="U284" s="317">
        <f t="shared" si="152"/>
        <v>35</v>
      </c>
      <c r="V284" s="317">
        <f t="shared" si="153"/>
        <v>31.5</v>
      </c>
      <c r="W284" s="317">
        <v>1</v>
      </c>
      <c r="X284" s="318">
        <f t="shared" si="135"/>
        <v>0</v>
      </c>
      <c r="Y284" s="19"/>
      <c r="Z284" s="316">
        <f t="shared" si="154"/>
        <v>35</v>
      </c>
      <c r="AA284" s="317">
        <f t="shared" si="155"/>
        <v>30</v>
      </c>
      <c r="AB284" s="417">
        <f t="shared" si="156"/>
        <v>1</v>
      </c>
      <c r="AC284" s="417">
        <f t="shared" si="157"/>
        <v>0</v>
      </c>
      <c r="AD284" s="417">
        <f t="shared" si="158"/>
        <v>0</v>
      </c>
      <c r="AE284" s="403">
        <f t="shared" si="159"/>
        <v>3</v>
      </c>
      <c r="AF284" s="403">
        <f t="shared" si="160"/>
        <v>3</v>
      </c>
      <c r="AG284" s="317">
        <f t="shared" si="161"/>
        <v>35</v>
      </c>
      <c r="AH284" s="317">
        <f t="shared" si="162"/>
        <v>35</v>
      </c>
      <c r="AI284" s="317">
        <v>1</v>
      </c>
      <c r="AJ284" s="318">
        <f t="shared" si="136"/>
        <v>0</v>
      </c>
    </row>
    <row r="285" spans="1:36">
      <c r="A285" s="20">
        <v>36</v>
      </c>
      <c r="B285" s="413">
        <f t="shared" si="137"/>
        <v>36</v>
      </c>
      <c r="C285" s="414">
        <f t="shared" si="137"/>
        <v>30</v>
      </c>
      <c r="D285" s="415">
        <f t="shared" si="138"/>
        <v>0.8</v>
      </c>
      <c r="E285" s="415">
        <f t="shared" si="139"/>
        <v>0</v>
      </c>
      <c r="F285" s="415">
        <f t="shared" si="140"/>
        <v>0</v>
      </c>
      <c r="G285" s="416">
        <f t="shared" si="141"/>
        <v>2.0999999999999996</v>
      </c>
      <c r="H285" s="416">
        <f t="shared" si="142"/>
        <v>2.0999999999999996</v>
      </c>
      <c r="I285" s="414">
        <f t="shared" si="143"/>
        <v>36</v>
      </c>
      <c r="J285" s="414">
        <f t="shared" si="144"/>
        <v>28.8</v>
      </c>
      <c r="K285" s="317">
        <v>1</v>
      </c>
      <c r="L285" s="318">
        <f t="shared" si="134"/>
        <v>0</v>
      </c>
      <c r="M285" s="414"/>
      <c r="N285" s="316">
        <f t="shared" si="145"/>
        <v>36</v>
      </c>
      <c r="O285" s="317">
        <f t="shared" si="146"/>
        <v>30</v>
      </c>
      <c r="P285" s="417">
        <f t="shared" si="147"/>
        <v>0.9</v>
      </c>
      <c r="Q285" s="417">
        <f t="shared" si="148"/>
        <v>0</v>
      </c>
      <c r="R285" s="417">
        <f t="shared" si="149"/>
        <v>0</v>
      </c>
      <c r="S285" s="403">
        <f t="shared" si="150"/>
        <v>2.7</v>
      </c>
      <c r="T285" s="403">
        <f t="shared" si="151"/>
        <v>2.7</v>
      </c>
      <c r="U285" s="317">
        <f t="shared" si="152"/>
        <v>36</v>
      </c>
      <c r="V285" s="317">
        <f t="shared" si="153"/>
        <v>32.4</v>
      </c>
      <c r="W285" s="317">
        <v>1</v>
      </c>
      <c r="X285" s="318">
        <f t="shared" si="135"/>
        <v>0</v>
      </c>
      <c r="Y285" s="19"/>
      <c r="Z285" s="316">
        <f t="shared" si="154"/>
        <v>36</v>
      </c>
      <c r="AA285" s="317">
        <f t="shared" si="155"/>
        <v>30</v>
      </c>
      <c r="AB285" s="417">
        <f t="shared" si="156"/>
        <v>1</v>
      </c>
      <c r="AC285" s="417">
        <f t="shared" si="157"/>
        <v>0</v>
      </c>
      <c r="AD285" s="417">
        <f t="shared" si="158"/>
        <v>0</v>
      </c>
      <c r="AE285" s="403">
        <f t="shared" si="159"/>
        <v>3</v>
      </c>
      <c r="AF285" s="403">
        <f t="shared" si="160"/>
        <v>3</v>
      </c>
      <c r="AG285" s="317">
        <f t="shared" si="161"/>
        <v>36</v>
      </c>
      <c r="AH285" s="317">
        <f t="shared" si="162"/>
        <v>36</v>
      </c>
      <c r="AI285" s="317">
        <v>1</v>
      </c>
      <c r="AJ285" s="318">
        <f t="shared" si="136"/>
        <v>0</v>
      </c>
    </row>
    <row r="286" spans="1:36">
      <c r="A286" s="20">
        <v>37</v>
      </c>
      <c r="B286" s="413">
        <f t="shared" si="137"/>
        <v>37</v>
      </c>
      <c r="C286" s="414">
        <f t="shared" si="137"/>
        <v>30</v>
      </c>
      <c r="D286" s="415">
        <f t="shared" si="138"/>
        <v>0.8</v>
      </c>
      <c r="E286" s="415">
        <f t="shared" si="139"/>
        <v>0</v>
      </c>
      <c r="F286" s="415">
        <f t="shared" si="140"/>
        <v>0</v>
      </c>
      <c r="G286" s="416">
        <f t="shared" si="141"/>
        <v>2.0999999999999996</v>
      </c>
      <c r="H286" s="416">
        <f t="shared" si="142"/>
        <v>2.0999999999999996</v>
      </c>
      <c r="I286" s="414">
        <f t="shared" si="143"/>
        <v>37</v>
      </c>
      <c r="J286" s="414">
        <f t="shared" si="144"/>
        <v>29.6</v>
      </c>
      <c r="K286" s="317">
        <v>1</v>
      </c>
      <c r="L286" s="318">
        <f t="shared" si="134"/>
        <v>0</v>
      </c>
      <c r="M286" s="414"/>
      <c r="N286" s="316">
        <f t="shared" si="145"/>
        <v>37</v>
      </c>
      <c r="O286" s="317">
        <f t="shared" si="146"/>
        <v>30</v>
      </c>
      <c r="P286" s="417">
        <f t="shared" si="147"/>
        <v>0.9</v>
      </c>
      <c r="Q286" s="417">
        <f t="shared" si="148"/>
        <v>0</v>
      </c>
      <c r="R286" s="417">
        <f t="shared" si="149"/>
        <v>0</v>
      </c>
      <c r="S286" s="403">
        <f t="shared" si="150"/>
        <v>2.7</v>
      </c>
      <c r="T286" s="403">
        <f t="shared" si="151"/>
        <v>2.7</v>
      </c>
      <c r="U286" s="317">
        <f t="shared" si="152"/>
        <v>37</v>
      </c>
      <c r="V286" s="317">
        <f t="shared" si="153"/>
        <v>33.300000000000004</v>
      </c>
      <c r="W286" s="317">
        <v>1</v>
      </c>
      <c r="X286" s="318">
        <f t="shared" si="135"/>
        <v>0</v>
      </c>
      <c r="Y286" s="19"/>
      <c r="Z286" s="316">
        <f t="shared" si="154"/>
        <v>37</v>
      </c>
      <c r="AA286" s="317">
        <f t="shared" si="155"/>
        <v>30</v>
      </c>
      <c r="AB286" s="417">
        <f t="shared" si="156"/>
        <v>1</v>
      </c>
      <c r="AC286" s="417">
        <f t="shared" si="157"/>
        <v>0</v>
      </c>
      <c r="AD286" s="417">
        <f t="shared" si="158"/>
        <v>0</v>
      </c>
      <c r="AE286" s="403">
        <f t="shared" si="159"/>
        <v>3</v>
      </c>
      <c r="AF286" s="403">
        <f t="shared" si="160"/>
        <v>3</v>
      </c>
      <c r="AG286" s="317">
        <f t="shared" si="161"/>
        <v>37</v>
      </c>
      <c r="AH286" s="317">
        <f t="shared" si="162"/>
        <v>37</v>
      </c>
      <c r="AI286" s="317">
        <v>1</v>
      </c>
      <c r="AJ286" s="318">
        <f t="shared" si="136"/>
        <v>0</v>
      </c>
    </row>
    <row r="287" spans="1:36">
      <c r="A287" s="20">
        <v>38</v>
      </c>
      <c r="B287" s="413">
        <f t="shared" si="137"/>
        <v>38</v>
      </c>
      <c r="C287" s="414">
        <f t="shared" si="137"/>
        <v>30</v>
      </c>
      <c r="D287" s="415">
        <f t="shared" si="138"/>
        <v>0.8</v>
      </c>
      <c r="E287" s="415">
        <f t="shared" si="139"/>
        <v>0</v>
      </c>
      <c r="F287" s="415">
        <f t="shared" si="140"/>
        <v>0</v>
      </c>
      <c r="G287" s="416">
        <f t="shared" si="141"/>
        <v>2.0999999999999996</v>
      </c>
      <c r="H287" s="416">
        <f t="shared" si="142"/>
        <v>2.0999999999999996</v>
      </c>
      <c r="I287" s="414">
        <f t="shared" si="143"/>
        <v>38</v>
      </c>
      <c r="J287" s="414">
        <f t="shared" si="144"/>
        <v>30.400000000000002</v>
      </c>
      <c r="K287" s="317">
        <v>1</v>
      </c>
      <c r="L287" s="318">
        <f t="shared" si="134"/>
        <v>0</v>
      </c>
      <c r="M287" s="414"/>
      <c r="N287" s="316">
        <f t="shared" si="145"/>
        <v>38</v>
      </c>
      <c r="O287" s="317">
        <f t="shared" si="146"/>
        <v>30</v>
      </c>
      <c r="P287" s="417">
        <f t="shared" si="147"/>
        <v>0.9</v>
      </c>
      <c r="Q287" s="417">
        <f t="shared" si="148"/>
        <v>0</v>
      </c>
      <c r="R287" s="417">
        <f t="shared" si="149"/>
        <v>0</v>
      </c>
      <c r="S287" s="403">
        <f t="shared" si="150"/>
        <v>2.7</v>
      </c>
      <c r="T287" s="403">
        <f t="shared" si="151"/>
        <v>2.7</v>
      </c>
      <c r="U287" s="317">
        <f t="shared" si="152"/>
        <v>38</v>
      </c>
      <c r="V287" s="317">
        <f t="shared" si="153"/>
        <v>34.200000000000003</v>
      </c>
      <c r="W287" s="317">
        <v>1</v>
      </c>
      <c r="X287" s="318">
        <f t="shared" si="135"/>
        <v>0</v>
      </c>
      <c r="Y287" s="19"/>
      <c r="Z287" s="316">
        <f t="shared" si="154"/>
        <v>38</v>
      </c>
      <c r="AA287" s="317">
        <f t="shared" si="155"/>
        <v>30</v>
      </c>
      <c r="AB287" s="417">
        <f t="shared" si="156"/>
        <v>1</v>
      </c>
      <c r="AC287" s="417">
        <f t="shared" si="157"/>
        <v>0</v>
      </c>
      <c r="AD287" s="417">
        <f t="shared" si="158"/>
        <v>0</v>
      </c>
      <c r="AE287" s="403">
        <f t="shared" si="159"/>
        <v>3</v>
      </c>
      <c r="AF287" s="403">
        <f t="shared" si="160"/>
        <v>3</v>
      </c>
      <c r="AG287" s="317">
        <f t="shared" si="161"/>
        <v>38</v>
      </c>
      <c r="AH287" s="317">
        <f t="shared" si="162"/>
        <v>38</v>
      </c>
      <c r="AI287" s="317">
        <v>1</v>
      </c>
      <c r="AJ287" s="318">
        <f t="shared" si="136"/>
        <v>0</v>
      </c>
    </row>
    <row r="288" spans="1:36">
      <c r="A288" s="20">
        <v>39</v>
      </c>
      <c r="B288" s="413">
        <f t="shared" si="137"/>
        <v>39</v>
      </c>
      <c r="C288" s="414">
        <f t="shared" si="137"/>
        <v>30</v>
      </c>
      <c r="D288" s="415">
        <f t="shared" si="138"/>
        <v>0.8</v>
      </c>
      <c r="E288" s="415">
        <f t="shared" si="139"/>
        <v>0</v>
      </c>
      <c r="F288" s="415">
        <f t="shared" si="140"/>
        <v>0</v>
      </c>
      <c r="G288" s="416">
        <f t="shared" si="141"/>
        <v>2.0999999999999996</v>
      </c>
      <c r="H288" s="416">
        <f t="shared" si="142"/>
        <v>2.0999999999999996</v>
      </c>
      <c r="I288" s="414">
        <f t="shared" si="143"/>
        <v>39</v>
      </c>
      <c r="J288" s="414">
        <f t="shared" si="144"/>
        <v>31.200000000000003</v>
      </c>
      <c r="K288" s="317">
        <v>1</v>
      </c>
      <c r="L288" s="318">
        <f t="shared" si="134"/>
        <v>0</v>
      </c>
      <c r="M288" s="414"/>
      <c r="N288" s="316">
        <f t="shared" si="145"/>
        <v>39</v>
      </c>
      <c r="O288" s="317">
        <f t="shared" si="146"/>
        <v>30</v>
      </c>
      <c r="P288" s="417">
        <f t="shared" si="147"/>
        <v>0.9</v>
      </c>
      <c r="Q288" s="417">
        <f t="shared" si="148"/>
        <v>0</v>
      </c>
      <c r="R288" s="417">
        <f t="shared" si="149"/>
        <v>0</v>
      </c>
      <c r="S288" s="403">
        <f t="shared" si="150"/>
        <v>2.7</v>
      </c>
      <c r="T288" s="403">
        <f t="shared" si="151"/>
        <v>2.7</v>
      </c>
      <c r="U288" s="317">
        <f t="shared" si="152"/>
        <v>39</v>
      </c>
      <c r="V288" s="317">
        <f t="shared" si="153"/>
        <v>35.1</v>
      </c>
      <c r="W288" s="317">
        <v>1</v>
      </c>
      <c r="X288" s="318">
        <f t="shared" si="135"/>
        <v>0</v>
      </c>
      <c r="Y288" s="19"/>
      <c r="Z288" s="316">
        <f t="shared" si="154"/>
        <v>39</v>
      </c>
      <c r="AA288" s="317">
        <f t="shared" si="155"/>
        <v>30</v>
      </c>
      <c r="AB288" s="417">
        <f t="shared" si="156"/>
        <v>1</v>
      </c>
      <c r="AC288" s="417">
        <f t="shared" si="157"/>
        <v>0</v>
      </c>
      <c r="AD288" s="417">
        <f t="shared" si="158"/>
        <v>0</v>
      </c>
      <c r="AE288" s="403">
        <f t="shared" si="159"/>
        <v>3</v>
      </c>
      <c r="AF288" s="403">
        <f t="shared" si="160"/>
        <v>3</v>
      </c>
      <c r="AG288" s="317">
        <f t="shared" si="161"/>
        <v>39</v>
      </c>
      <c r="AH288" s="317">
        <f t="shared" si="162"/>
        <v>39</v>
      </c>
      <c r="AI288" s="317">
        <v>1</v>
      </c>
      <c r="AJ288" s="318">
        <f t="shared" si="136"/>
        <v>0</v>
      </c>
    </row>
    <row r="289" spans="1:36">
      <c r="A289" s="20">
        <v>40</v>
      </c>
      <c r="B289" s="413">
        <f t="shared" si="137"/>
        <v>40</v>
      </c>
      <c r="C289" s="414">
        <f t="shared" si="137"/>
        <v>40</v>
      </c>
      <c r="D289" s="415">
        <f t="shared" si="138"/>
        <v>0.8</v>
      </c>
      <c r="E289" s="415">
        <f t="shared" si="139"/>
        <v>0.27999999999999997</v>
      </c>
      <c r="F289" s="415">
        <f t="shared" si="140"/>
        <v>0</v>
      </c>
      <c r="G289" s="416">
        <f t="shared" si="141"/>
        <v>2.8</v>
      </c>
      <c r="H289" s="416">
        <f t="shared" si="142"/>
        <v>2.8</v>
      </c>
      <c r="I289" s="414">
        <f t="shared" si="143"/>
        <v>40</v>
      </c>
      <c r="J289" s="414">
        <f t="shared" si="144"/>
        <v>32</v>
      </c>
      <c r="K289" s="317">
        <v>1</v>
      </c>
      <c r="L289" s="318">
        <f t="shared" si="134"/>
        <v>0</v>
      </c>
      <c r="M289" s="414"/>
      <c r="N289" s="316">
        <f t="shared" si="145"/>
        <v>40</v>
      </c>
      <c r="O289" s="317">
        <f t="shared" si="146"/>
        <v>40</v>
      </c>
      <c r="P289" s="417">
        <f t="shared" si="147"/>
        <v>0.9</v>
      </c>
      <c r="Q289" s="417">
        <f t="shared" si="148"/>
        <v>0.36000000000000004</v>
      </c>
      <c r="R289" s="417">
        <f t="shared" si="149"/>
        <v>0</v>
      </c>
      <c r="S289" s="403">
        <f t="shared" si="150"/>
        <v>3.6</v>
      </c>
      <c r="T289" s="403">
        <f t="shared" si="151"/>
        <v>3.6</v>
      </c>
      <c r="U289" s="317">
        <f t="shared" si="152"/>
        <v>40</v>
      </c>
      <c r="V289" s="317">
        <f t="shared" si="153"/>
        <v>36</v>
      </c>
      <c r="W289" s="317">
        <v>1</v>
      </c>
      <c r="X289" s="318">
        <f t="shared" si="135"/>
        <v>0</v>
      </c>
      <c r="Y289" s="19"/>
      <c r="Z289" s="316">
        <f t="shared" si="154"/>
        <v>40</v>
      </c>
      <c r="AA289" s="317">
        <f t="shared" si="155"/>
        <v>40</v>
      </c>
      <c r="AB289" s="417">
        <f t="shared" si="156"/>
        <v>1</v>
      </c>
      <c r="AC289" s="417">
        <f t="shared" si="157"/>
        <v>0.4</v>
      </c>
      <c r="AD289" s="417">
        <f t="shared" si="158"/>
        <v>0</v>
      </c>
      <c r="AE289" s="403">
        <f t="shared" si="159"/>
        <v>4</v>
      </c>
      <c r="AF289" s="403">
        <f t="shared" si="160"/>
        <v>4</v>
      </c>
      <c r="AG289" s="317">
        <f t="shared" si="161"/>
        <v>40</v>
      </c>
      <c r="AH289" s="317">
        <f t="shared" si="162"/>
        <v>40</v>
      </c>
      <c r="AI289" s="317">
        <v>1</v>
      </c>
      <c r="AJ289" s="318">
        <f t="shared" si="136"/>
        <v>0</v>
      </c>
    </row>
    <row r="290" spans="1:36">
      <c r="A290" s="20">
        <v>41</v>
      </c>
      <c r="B290" s="413">
        <f t="shared" ref="B290:C309" si="163">B137</f>
        <v>41</v>
      </c>
      <c r="C290" s="414">
        <f t="shared" si="163"/>
        <v>40</v>
      </c>
      <c r="D290" s="415">
        <f t="shared" si="138"/>
        <v>0.8</v>
      </c>
      <c r="E290" s="415">
        <f t="shared" si="139"/>
        <v>0.27999999999999997</v>
      </c>
      <c r="F290" s="415">
        <f t="shared" si="140"/>
        <v>0</v>
      </c>
      <c r="G290" s="416">
        <f t="shared" si="141"/>
        <v>2.8</v>
      </c>
      <c r="H290" s="416">
        <f t="shared" si="142"/>
        <v>2.8</v>
      </c>
      <c r="I290" s="414">
        <f t="shared" si="143"/>
        <v>41</v>
      </c>
      <c r="J290" s="414">
        <f t="shared" si="144"/>
        <v>32.800000000000004</v>
      </c>
      <c r="K290" s="317">
        <v>1</v>
      </c>
      <c r="L290" s="318">
        <f t="shared" si="134"/>
        <v>0</v>
      </c>
      <c r="M290" s="414"/>
      <c r="N290" s="316">
        <f t="shared" si="145"/>
        <v>41</v>
      </c>
      <c r="O290" s="317">
        <f t="shared" si="146"/>
        <v>40</v>
      </c>
      <c r="P290" s="417">
        <f t="shared" si="147"/>
        <v>0.9</v>
      </c>
      <c r="Q290" s="417">
        <f t="shared" si="148"/>
        <v>0.36000000000000004</v>
      </c>
      <c r="R290" s="417">
        <f t="shared" si="149"/>
        <v>0</v>
      </c>
      <c r="S290" s="403">
        <f t="shared" si="150"/>
        <v>3.6</v>
      </c>
      <c r="T290" s="403">
        <f t="shared" si="151"/>
        <v>3.6</v>
      </c>
      <c r="U290" s="317">
        <f t="shared" si="152"/>
        <v>41</v>
      </c>
      <c r="V290" s="317">
        <f t="shared" si="153"/>
        <v>36.9</v>
      </c>
      <c r="W290" s="317">
        <v>1</v>
      </c>
      <c r="X290" s="318">
        <f t="shared" si="135"/>
        <v>0</v>
      </c>
      <c r="Y290" s="19"/>
      <c r="Z290" s="316">
        <f t="shared" si="154"/>
        <v>41</v>
      </c>
      <c r="AA290" s="317">
        <f t="shared" si="155"/>
        <v>40</v>
      </c>
      <c r="AB290" s="417">
        <f t="shared" si="156"/>
        <v>1</v>
      </c>
      <c r="AC290" s="417">
        <f t="shared" si="157"/>
        <v>0.4</v>
      </c>
      <c r="AD290" s="417">
        <f t="shared" si="158"/>
        <v>0</v>
      </c>
      <c r="AE290" s="403">
        <f t="shared" si="159"/>
        <v>4</v>
      </c>
      <c r="AF290" s="403">
        <f t="shared" si="160"/>
        <v>4</v>
      </c>
      <c r="AG290" s="317">
        <f t="shared" si="161"/>
        <v>41</v>
      </c>
      <c r="AH290" s="317">
        <f t="shared" si="162"/>
        <v>41</v>
      </c>
      <c r="AI290" s="317">
        <v>1</v>
      </c>
      <c r="AJ290" s="318">
        <f t="shared" si="136"/>
        <v>0</v>
      </c>
    </row>
    <row r="291" spans="1:36">
      <c r="A291" s="20">
        <v>42</v>
      </c>
      <c r="B291" s="413">
        <f t="shared" si="163"/>
        <v>42</v>
      </c>
      <c r="C291" s="414">
        <f t="shared" si="163"/>
        <v>40</v>
      </c>
      <c r="D291" s="415">
        <f t="shared" si="138"/>
        <v>0.8</v>
      </c>
      <c r="E291" s="415">
        <f t="shared" si="139"/>
        <v>0.27999999999999997</v>
      </c>
      <c r="F291" s="415">
        <f t="shared" si="140"/>
        <v>0</v>
      </c>
      <c r="G291" s="416">
        <f t="shared" si="141"/>
        <v>2.8</v>
      </c>
      <c r="H291" s="416">
        <f t="shared" si="142"/>
        <v>2.8</v>
      </c>
      <c r="I291" s="414">
        <f t="shared" si="143"/>
        <v>42</v>
      </c>
      <c r="J291" s="414">
        <f t="shared" si="144"/>
        <v>33.6</v>
      </c>
      <c r="K291" s="317">
        <v>1</v>
      </c>
      <c r="L291" s="318">
        <f t="shared" si="134"/>
        <v>0</v>
      </c>
      <c r="M291" s="414"/>
      <c r="N291" s="316">
        <f t="shared" si="145"/>
        <v>42</v>
      </c>
      <c r="O291" s="317">
        <f t="shared" si="146"/>
        <v>40</v>
      </c>
      <c r="P291" s="417">
        <f t="shared" si="147"/>
        <v>0.9</v>
      </c>
      <c r="Q291" s="417">
        <f t="shared" si="148"/>
        <v>0.36000000000000004</v>
      </c>
      <c r="R291" s="417">
        <f t="shared" si="149"/>
        <v>0</v>
      </c>
      <c r="S291" s="403">
        <f t="shared" si="150"/>
        <v>3.6</v>
      </c>
      <c r="T291" s="403">
        <f t="shared" si="151"/>
        <v>3.6</v>
      </c>
      <c r="U291" s="317">
        <f t="shared" si="152"/>
        <v>42</v>
      </c>
      <c r="V291" s="317">
        <f t="shared" si="153"/>
        <v>37.800000000000004</v>
      </c>
      <c r="W291" s="317">
        <v>1</v>
      </c>
      <c r="X291" s="318">
        <f t="shared" si="135"/>
        <v>0</v>
      </c>
      <c r="Y291" s="19"/>
      <c r="Z291" s="316">
        <f t="shared" si="154"/>
        <v>42</v>
      </c>
      <c r="AA291" s="317">
        <f t="shared" si="155"/>
        <v>40</v>
      </c>
      <c r="AB291" s="417">
        <f t="shared" si="156"/>
        <v>1</v>
      </c>
      <c r="AC291" s="417">
        <f t="shared" si="157"/>
        <v>0.4</v>
      </c>
      <c r="AD291" s="417">
        <f t="shared" si="158"/>
        <v>0</v>
      </c>
      <c r="AE291" s="403">
        <f t="shared" si="159"/>
        <v>4</v>
      </c>
      <c r="AF291" s="403">
        <f t="shared" si="160"/>
        <v>4</v>
      </c>
      <c r="AG291" s="317">
        <f t="shared" si="161"/>
        <v>42</v>
      </c>
      <c r="AH291" s="317">
        <f t="shared" si="162"/>
        <v>42</v>
      </c>
      <c r="AI291" s="317">
        <v>1</v>
      </c>
      <c r="AJ291" s="318">
        <f t="shared" si="136"/>
        <v>0</v>
      </c>
    </row>
    <row r="292" spans="1:36">
      <c r="A292" s="20">
        <v>43</v>
      </c>
      <c r="B292" s="413">
        <f t="shared" si="163"/>
        <v>43</v>
      </c>
      <c r="C292" s="414">
        <f t="shared" si="163"/>
        <v>40</v>
      </c>
      <c r="D292" s="415">
        <f t="shared" si="138"/>
        <v>0.8</v>
      </c>
      <c r="E292" s="415">
        <f t="shared" si="139"/>
        <v>0.27999999999999997</v>
      </c>
      <c r="F292" s="415">
        <f t="shared" si="140"/>
        <v>0</v>
      </c>
      <c r="G292" s="416">
        <f t="shared" si="141"/>
        <v>2.8</v>
      </c>
      <c r="H292" s="416">
        <f t="shared" si="142"/>
        <v>2.8</v>
      </c>
      <c r="I292" s="414">
        <f t="shared" si="143"/>
        <v>43</v>
      </c>
      <c r="J292" s="414">
        <f t="shared" si="144"/>
        <v>34.4</v>
      </c>
      <c r="K292" s="317">
        <v>1</v>
      </c>
      <c r="L292" s="318">
        <f t="shared" si="134"/>
        <v>0</v>
      </c>
      <c r="M292" s="414"/>
      <c r="N292" s="316">
        <f t="shared" si="145"/>
        <v>43</v>
      </c>
      <c r="O292" s="317">
        <f t="shared" si="146"/>
        <v>40</v>
      </c>
      <c r="P292" s="417">
        <f t="shared" si="147"/>
        <v>0.9</v>
      </c>
      <c r="Q292" s="417">
        <f t="shared" si="148"/>
        <v>0.36000000000000004</v>
      </c>
      <c r="R292" s="417">
        <f t="shared" si="149"/>
        <v>0</v>
      </c>
      <c r="S292" s="403">
        <f t="shared" si="150"/>
        <v>3.6</v>
      </c>
      <c r="T292" s="403">
        <f t="shared" si="151"/>
        <v>3.6</v>
      </c>
      <c r="U292" s="317">
        <f t="shared" si="152"/>
        <v>43</v>
      </c>
      <c r="V292" s="317">
        <f t="shared" si="153"/>
        <v>38.700000000000003</v>
      </c>
      <c r="W292" s="317">
        <v>1</v>
      </c>
      <c r="X292" s="318">
        <f t="shared" si="135"/>
        <v>0</v>
      </c>
      <c r="Y292" s="19"/>
      <c r="Z292" s="316">
        <f t="shared" si="154"/>
        <v>43</v>
      </c>
      <c r="AA292" s="317">
        <f t="shared" si="155"/>
        <v>40</v>
      </c>
      <c r="AB292" s="417">
        <f t="shared" si="156"/>
        <v>1</v>
      </c>
      <c r="AC292" s="417">
        <f t="shared" si="157"/>
        <v>0.4</v>
      </c>
      <c r="AD292" s="417">
        <f t="shared" si="158"/>
        <v>0</v>
      </c>
      <c r="AE292" s="403">
        <f t="shared" si="159"/>
        <v>4</v>
      </c>
      <c r="AF292" s="403">
        <f t="shared" si="160"/>
        <v>4</v>
      </c>
      <c r="AG292" s="317">
        <f t="shared" si="161"/>
        <v>43</v>
      </c>
      <c r="AH292" s="317">
        <f t="shared" si="162"/>
        <v>43</v>
      </c>
      <c r="AI292" s="317">
        <v>1</v>
      </c>
      <c r="AJ292" s="318">
        <f t="shared" si="136"/>
        <v>0</v>
      </c>
    </row>
    <row r="293" spans="1:36">
      <c r="A293" s="20">
        <v>44</v>
      </c>
      <c r="B293" s="413">
        <f t="shared" si="163"/>
        <v>44</v>
      </c>
      <c r="C293" s="414">
        <f t="shared" si="163"/>
        <v>40</v>
      </c>
      <c r="D293" s="415">
        <f t="shared" si="138"/>
        <v>0.8</v>
      </c>
      <c r="E293" s="415">
        <f t="shared" si="139"/>
        <v>0.27999999999999997</v>
      </c>
      <c r="F293" s="415">
        <f t="shared" si="140"/>
        <v>0</v>
      </c>
      <c r="G293" s="416">
        <f t="shared" si="141"/>
        <v>2.8</v>
      </c>
      <c r="H293" s="416">
        <f t="shared" si="142"/>
        <v>2.8</v>
      </c>
      <c r="I293" s="414">
        <f t="shared" si="143"/>
        <v>44</v>
      </c>
      <c r="J293" s="414">
        <f t="shared" si="144"/>
        <v>35.200000000000003</v>
      </c>
      <c r="K293" s="317">
        <v>1</v>
      </c>
      <c r="L293" s="318">
        <f t="shared" si="134"/>
        <v>0</v>
      </c>
      <c r="M293" s="414"/>
      <c r="N293" s="316">
        <f t="shared" si="145"/>
        <v>44</v>
      </c>
      <c r="O293" s="317">
        <f t="shared" si="146"/>
        <v>40</v>
      </c>
      <c r="P293" s="417">
        <f t="shared" si="147"/>
        <v>0.9</v>
      </c>
      <c r="Q293" s="417">
        <f t="shared" si="148"/>
        <v>0.36000000000000004</v>
      </c>
      <c r="R293" s="417">
        <f t="shared" si="149"/>
        <v>0</v>
      </c>
      <c r="S293" s="403">
        <f t="shared" si="150"/>
        <v>3.6</v>
      </c>
      <c r="T293" s="403">
        <f t="shared" si="151"/>
        <v>3.6</v>
      </c>
      <c r="U293" s="317">
        <f t="shared" si="152"/>
        <v>44</v>
      </c>
      <c r="V293" s="317">
        <f t="shared" si="153"/>
        <v>39.6</v>
      </c>
      <c r="W293" s="317">
        <v>1</v>
      </c>
      <c r="X293" s="318">
        <f t="shared" si="135"/>
        <v>0</v>
      </c>
      <c r="Y293" s="19"/>
      <c r="Z293" s="316">
        <f t="shared" si="154"/>
        <v>44</v>
      </c>
      <c r="AA293" s="317">
        <f t="shared" si="155"/>
        <v>40</v>
      </c>
      <c r="AB293" s="417">
        <f t="shared" si="156"/>
        <v>1</v>
      </c>
      <c r="AC293" s="417">
        <f t="shared" si="157"/>
        <v>0.4</v>
      </c>
      <c r="AD293" s="417">
        <f t="shared" si="158"/>
        <v>0</v>
      </c>
      <c r="AE293" s="403">
        <f t="shared" si="159"/>
        <v>4</v>
      </c>
      <c r="AF293" s="403">
        <f t="shared" si="160"/>
        <v>4</v>
      </c>
      <c r="AG293" s="317">
        <f t="shared" si="161"/>
        <v>44</v>
      </c>
      <c r="AH293" s="317">
        <f t="shared" si="162"/>
        <v>44</v>
      </c>
      <c r="AI293" s="317">
        <v>1</v>
      </c>
      <c r="AJ293" s="318">
        <f t="shared" si="136"/>
        <v>0</v>
      </c>
    </row>
    <row r="294" spans="1:36">
      <c r="A294" s="20">
        <v>45</v>
      </c>
      <c r="B294" s="413">
        <f t="shared" si="163"/>
        <v>45</v>
      </c>
      <c r="C294" s="414">
        <f t="shared" si="163"/>
        <v>40</v>
      </c>
      <c r="D294" s="415">
        <f t="shared" si="138"/>
        <v>0.8</v>
      </c>
      <c r="E294" s="415">
        <f t="shared" si="139"/>
        <v>0.27999999999999997</v>
      </c>
      <c r="F294" s="415">
        <f t="shared" si="140"/>
        <v>0</v>
      </c>
      <c r="G294" s="416">
        <f t="shared" si="141"/>
        <v>2.8</v>
      </c>
      <c r="H294" s="416">
        <f t="shared" si="142"/>
        <v>2.8</v>
      </c>
      <c r="I294" s="414">
        <f t="shared" si="143"/>
        <v>45</v>
      </c>
      <c r="J294" s="414">
        <f t="shared" si="144"/>
        <v>36</v>
      </c>
      <c r="K294" s="317">
        <v>1</v>
      </c>
      <c r="L294" s="318">
        <f t="shared" si="134"/>
        <v>1</v>
      </c>
      <c r="M294" s="414"/>
      <c r="N294" s="316">
        <f t="shared" si="145"/>
        <v>45</v>
      </c>
      <c r="O294" s="317">
        <f t="shared" si="146"/>
        <v>40</v>
      </c>
      <c r="P294" s="417">
        <f t="shared" si="147"/>
        <v>0.9</v>
      </c>
      <c r="Q294" s="417">
        <f t="shared" si="148"/>
        <v>0.36000000000000004</v>
      </c>
      <c r="R294" s="417">
        <f t="shared" si="149"/>
        <v>0</v>
      </c>
      <c r="S294" s="403">
        <f t="shared" si="150"/>
        <v>3.6</v>
      </c>
      <c r="T294" s="403">
        <f t="shared" si="151"/>
        <v>3.6</v>
      </c>
      <c r="U294" s="317">
        <f t="shared" si="152"/>
        <v>45</v>
      </c>
      <c r="V294" s="317">
        <f t="shared" si="153"/>
        <v>40.5</v>
      </c>
      <c r="W294" s="317">
        <v>1</v>
      </c>
      <c r="X294" s="318">
        <f t="shared" si="135"/>
        <v>1</v>
      </c>
      <c r="Y294" s="19"/>
      <c r="Z294" s="316">
        <f t="shared" si="154"/>
        <v>45</v>
      </c>
      <c r="AA294" s="317">
        <f t="shared" si="155"/>
        <v>40</v>
      </c>
      <c r="AB294" s="417">
        <f t="shared" si="156"/>
        <v>1</v>
      </c>
      <c r="AC294" s="417">
        <f t="shared" si="157"/>
        <v>0.4</v>
      </c>
      <c r="AD294" s="417">
        <f t="shared" si="158"/>
        <v>0</v>
      </c>
      <c r="AE294" s="403">
        <f t="shared" si="159"/>
        <v>4</v>
      </c>
      <c r="AF294" s="403">
        <f t="shared" si="160"/>
        <v>4</v>
      </c>
      <c r="AG294" s="317">
        <f t="shared" si="161"/>
        <v>45</v>
      </c>
      <c r="AH294" s="317">
        <f t="shared" si="162"/>
        <v>45</v>
      </c>
      <c r="AI294" s="317">
        <v>1</v>
      </c>
      <c r="AJ294" s="318">
        <f t="shared" si="136"/>
        <v>1</v>
      </c>
    </row>
    <row r="295" spans="1:36">
      <c r="A295" s="20">
        <v>46</v>
      </c>
      <c r="B295" s="413">
        <f t="shared" si="163"/>
        <v>46</v>
      </c>
      <c r="C295" s="414">
        <f t="shared" si="163"/>
        <v>40</v>
      </c>
      <c r="D295" s="415">
        <f t="shared" si="138"/>
        <v>0.8</v>
      </c>
      <c r="E295" s="415">
        <f t="shared" si="139"/>
        <v>0.27999999999999997</v>
      </c>
      <c r="F295" s="415">
        <f t="shared" si="140"/>
        <v>0</v>
      </c>
      <c r="G295" s="416">
        <f t="shared" si="141"/>
        <v>2.8</v>
      </c>
      <c r="H295" s="416">
        <f t="shared" si="142"/>
        <v>2.8</v>
      </c>
      <c r="I295" s="414">
        <f t="shared" si="143"/>
        <v>46</v>
      </c>
      <c r="J295" s="414">
        <f t="shared" si="144"/>
        <v>36.800000000000004</v>
      </c>
      <c r="K295" s="317">
        <v>1</v>
      </c>
      <c r="L295" s="318">
        <f t="shared" si="134"/>
        <v>1</v>
      </c>
      <c r="M295" s="414"/>
      <c r="N295" s="316">
        <f t="shared" si="145"/>
        <v>46</v>
      </c>
      <c r="O295" s="317">
        <f t="shared" si="146"/>
        <v>40</v>
      </c>
      <c r="P295" s="417">
        <f t="shared" si="147"/>
        <v>0.9</v>
      </c>
      <c r="Q295" s="417">
        <f t="shared" si="148"/>
        <v>0.36000000000000004</v>
      </c>
      <c r="R295" s="417">
        <f t="shared" si="149"/>
        <v>0</v>
      </c>
      <c r="S295" s="403">
        <f t="shared" si="150"/>
        <v>3.6</v>
      </c>
      <c r="T295" s="403">
        <f t="shared" si="151"/>
        <v>3.6</v>
      </c>
      <c r="U295" s="317">
        <f t="shared" si="152"/>
        <v>46</v>
      </c>
      <c r="V295" s="317">
        <f t="shared" si="153"/>
        <v>41.4</v>
      </c>
      <c r="W295" s="317">
        <v>1</v>
      </c>
      <c r="X295" s="318">
        <f t="shared" si="135"/>
        <v>1</v>
      </c>
      <c r="Y295" s="19"/>
      <c r="Z295" s="316">
        <f t="shared" si="154"/>
        <v>46</v>
      </c>
      <c r="AA295" s="317">
        <f t="shared" si="155"/>
        <v>40</v>
      </c>
      <c r="AB295" s="417">
        <f t="shared" si="156"/>
        <v>1</v>
      </c>
      <c r="AC295" s="417">
        <f t="shared" si="157"/>
        <v>0.4</v>
      </c>
      <c r="AD295" s="417">
        <f t="shared" si="158"/>
        <v>0</v>
      </c>
      <c r="AE295" s="403">
        <f t="shared" si="159"/>
        <v>4</v>
      </c>
      <c r="AF295" s="403">
        <f t="shared" si="160"/>
        <v>4</v>
      </c>
      <c r="AG295" s="317">
        <f t="shared" si="161"/>
        <v>46</v>
      </c>
      <c r="AH295" s="317">
        <f t="shared" si="162"/>
        <v>46</v>
      </c>
      <c r="AI295" s="317">
        <v>1</v>
      </c>
      <c r="AJ295" s="318">
        <f t="shared" si="136"/>
        <v>1</v>
      </c>
    </row>
    <row r="296" spans="1:36">
      <c r="A296" s="20">
        <v>47</v>
      </c>
      <c r="B296" s="413">
        <f t="shared" si="163"/>
        <v>47</v>
      </c>
      <c r="C296" s="414">
        <f t="shared" si="163"/>
        <v>40</v>
      </c>
      <c r="D296" s="415">
        <f t="shared" si="138"/>
        <v>0.8</v>
      </c>
      <c r="E296" s="415">
        <f t="shared" si="139"/>
        <v>0.27999999999999997</v>
      </c>
      <c r="F296" s="415">
        <f t="shared" si="140"/>
        <v>0</v>
      </c>
      <c r="G296" s="416">
        <f t="shared" si="141"/>
        <v>2.8</v>
      </c>
      <c r="H296" s="416">
        <f t="shared" si="142"/>
        <v>2.8</v>
      </c>
      <c r="I296" s="414">
        <f t="shared" si="143"/>
        <v>47</v>
      </c>
      <c r="J296" s="414">
        <f t="shared" si="144"/>
        <v>37.6</v>
      </c>
      <c r="K296" s="317">
        <v>1</v>
      </c>
      <c r="L296" s="318">
        <f t="shared" si="134"/>
        <v>1</v>
      </c>
      <c r="M296" s="414"/>
      <c r="N296" s="316">
        <f t="shared" si="145"/>
        <v>47</v>
      </c>
      <c r="O296" s="317">
        <f t="shared" si="146"/>
        <v>40</v>
      </c>
      <c r="P296" s="417">
        <f t="shared" si="147"/>
        <v>0.9</v>
      </c>
      <c r="Q296" s="417">
        <f t="shared" si="148"/>
        <v>0.36000000000000004</v>
      </c>
      <c r="R296" s="417">
        <f t="shared" si="149"/>
        <v>0</v>
      </c>
      <c r="S296" s="403">
        <f t="shared" si="150"/>
        <v>3.6</v>
      </c>
      <c r="T296" s="403">
        <f t="shared" si="151"/>
        <v>3.6</v>
      </c>
      <c r="U296" s="317">
        <f t="shared" si="152"/>
        <v>47</v>
      </c>
      <c r="V296" s="317">
        <f t="shared" si="153"/>
        <v>42.300000000000004</v>
      </c>
      <c r="W296" s="317">
        <v>1</v>
      </c>
      <c r="X296" s="318">
        <f t="shared" si="135"/>
        <v>1</v>
      </c>
      <c r="Y296" s="19"/>
      <c r="Z296" s="316">
        <f t="shared" si="154"/>
        <v>47</v>
      </c>
      <c r="AA296" s="317">
        <f t="shared" si="155"/>
        <v>40</v>
      </c>
      <c r="AB296" s="417">
        <f t="shared" si="156"/>
        <v>1</v>
      </c>
      <c r="AC296" s="417">
        <f t="shared" si="157"/>
        <v>0.4</v>
      </c>
      <c r="AD296" s="417">
        <f t="shared" si="158"/>
        <v>0</v>
      </c>
      <c r="AE296" s="403">
        <f t="shared" si="159"/>
        <v>4</v>
      </c>
      <c r="AF296" s="403">
        <f t="shared" si="160"/>
        <v>4</v>
      </c>
      <c r="AG296" s="317">
        <f t="shared" si="161"/>
        <v>47</v>
      </c>
      <c r="AH296" s="317">
        <f t="shared" si="162"/>
        <v>47</v>
      </c>
      <c r="AI296" s="317">
        <v>1</v>
      </c>
      <c r="AJ296" s="318">
        <f t="shared" si="136"/>
        <v>1</v>
      </c>
    </row>
    <row r="297" spans="1:36">
      <c r="A297" s="20">
        <v>48</v>
      </c>
      <c r="B297" s="413">
        <f t="shared" si="163"/>
        <v>48</v>
      </c>
      <c r="C297" s="414">
        <f t="shared" si="163"/>
        <v>40</v>
      </c>
      <c r="D297" s="415">
        <f t="shared" si="138"/>
        <v>0.8</v>
      </c>
      <c r="E297" s="415">
        <f t="shared" si="139"/>
        <v>0.27999999999999997</v>
      </c>
      <c r="F297" s="415">
        <f t="shared" si="140"/>
        <v>0</v>
      </c>
      <c r="G297" s="416">
        <f t="shared" si="141"/>
        <v>2.8</v>
      </c>
      <c r="H297" s="416">
        <f t="shared" si="142"/>
        <v>2.8</v>
      </c>
      <c r="I297" s="414">
        <f t="shared" si="143"/>
        <v>48</v>
      </c>
      <c r="J297" s="414">
        <f t="shared" si="144"/>
        <v>38.400000000000006</v>
      </c>
      <c r="K297" s="317">
        <v>1</v>
      </c>
      <c r="L297" s="318">
        <f t="shared" si="134"/>
        <v>1</v>
      </c>
      <c r="M297" s="414"/>
      <c r="N297" s="316">
        <f t="shared" si="145"/>
        <v>48</v>
      </c>
      <c r="O297" s="317">
        <f t="shared" si="146"/>
        <v>40</v>
      </c>
      <c r="P297" s="417">
        <f t="shared" si="147"/>
        <v>0.9</v>
      </c>
      <c r="Q297" s="417">
        <f t="shared" si="148"/>
        <v>0.36000000000000004</v>
      </c>
      <c r="R297" s="417">
        <f t="shared" si="149"/>
        <v>0</v>
      </c>
      <c r="S297" s="403">
        <f t="shared" si="150"/>
        <v>3.6</v>
      </c>
      <c r="T297" s="403">
        <f t="shared" si="151"/>
        <v>3.6</v>
      </c>
      <c r="U297" s="317">
        <f t="shared" si="152"/>
        <v>48</v>
      </c>
      <c r="V297" s="317">
        <f t="shared" si="153"/>
        <v>43.2</v>
      </c>
      <c r="W297" s="317">
        <v>1</v>
      </c>
      <c r="X297" s="318">
        <f t="shared" si="135"/>
        <v>1</v>
      </c>
      <c r="Y297" s="19"/>
      <c r="Z297" s="316">
        <f t="shared" si="154"/>
        <v>48</v>
      </c>
      <c r="AA297" s="317">
        <f t="shared" si="155"/>
        <v>40</v>
      </c>
      <c r="AB297" s="417">
        <f t="shared" si="156"/>
        <v>1</v>
      </c>
      <c r="AC297" s="417">
        <f t="shared" si="157"/>
        <v>0.4</v>
      </c>
      <c r="AD297" s="417">
        <f t="shared" si="158"/>
        <v>0</v>
      </c>
      <c r="AE297" s="403">
        <f t="shared" si="159"/>
        <v>4</v>
      </c>
      <c r="AF297" s="403">
        <f t="shared" si="160"/>
        <v>4</v>
      </c>
      <c r="AG297" s="317">
        <f t="shared" si="161"/>
        <v>48</v>
      </c>
      <c r="AH297" s="317">
        <f t="shared" si="162"/>
        <v>48</v>
      </c>
      <c r="AI297" s="317">
        <v>1</v>
      </c>
      <c r="AJ297" s="318">
        <f t="shared" si="136"/>
        <v>1</v>
      </c>
    </row>
    <row r="298" spans="1:36">
      <c r="A298" s="20">
        <v>49</v>
      </c>
      <c r="B298" s="413">
        <f t="shared" si="163"/>
        <v>49</v>
      </c>
      <c r="C298" s="414">
        <f t="shared" si="163"/>
        <v>40</v>
      </c>
      <c r="D298" s="415">
        <f t="shared" si="138"/>
        <v>0.8</v>
      </c>
      <c r="E298" s="415">
        <f t="shared" si="139"/>
        <v>0.27999999999999997</v>
      </c>
      <c r="F298" s="415">
        <f t="shared" si="140"/>
        <v>0</v>
      </c>
      <c r="G298" s="416">
        <f t="shared" si="141"/>
        <v>2.8</v>
      </c>
      <c r="H298" s="416">
        <f t="shared" si="142"/>
        <v>2.8</v>
      </c>
      <c r="I298" s="414">
        <f t="shared" si="143"/>
        <v>49</v>
      </c>
      <c r="J298" s="414">
        <f t="shared" si="144"/>
        <v>39.200000000000003</v>
      </c>
      <c r="K298" s="317">
        <v>1</v>
      </c>
      <c r="L298" s="318">
        <f t="shared" si="134"/>
        <v>1</v>
      </c>
      <c r="M298" s="414"/>
      <c r="N298" s="316">
        <f t="shared" si="145"/>
        <v>49</v>
      </c>
      <c r="O298" s="317">
        <f t="shared" si="146"/>
        <v>40</v>
      </c>
      <c r="P298" s="417">
        <f t="shared" si="147"/>
        <v>0.9</v>
      </c>
      <c r="Q298" s="417">
        <f t="shared" si="148"/>
        <v>0.36000000000000004</v>
      </c>
      <c r="R298" s="417">
        <f t="shared" si="149"/>
        <v>0</v>
      </c>
      <c r="S298" s="403">
        <f t="shared" si="150"/>
        <v>3.6</v>
      </c>
      <c r="T298" s="403">
        <f t="shared" si="151"/>
        <v>3.6</v>
      </c>
      <c r="U298" s="317">
        <f t="shared" si="152"/>
        <v>49</v>
      </c>
      <c r="V298" s="317">
        <f t="shared" si="153"/>
        <v>44.1</v>
      </c>
      <c r="W298" s="317">
        <v>1</v>
      </c>
      <c r="X298" s="318">
        <f t="shared" si="135"/>
        <v>1</v>
      </c>
      <c r="Y298" s="19"/>
      <c r="Z298" s="316">
        <f t="shared" si="154"/>
        <v>49</v>
      </c>
      <c r="AA298" s="317">
        <f t="shared" si="155"/>
        <v>40</v>
      </c>
      <c r="AB298" s="417">
        <f t="shared" si="156"/>
        <v>1</v>
      </c>
      <c r="AC298" s="417">
        <f t="shared" si="157"/>
        <v>0.4</v>
      </c>
      <c r="AD298" s="417">
        <f t="shared" si="158"/>
        <v>0</v>
      </c>
      <c r="AE298" s="403">
        <f t="shared" si="159"/>
        <v>4</v>
      </c>
      <c r="AF298" s="403">
        <f t="shared" si="160"/>
        <v>4</v>
      </c>
      <c r="AG298" s="317">
        <f t="shared" si="161"/>
        <v>49</v>
      </c>
      <c r="AH298" s="317">
        <f t="shared" si="162"/>
        <v>49</v>
      </c>
      <c r="AI298" s="317">
        <v>1</v>
      </c>
      <c r="AJ298" s="318">
        <f t="shared" si="136"/>
        <v>1</v>
      </c>
    </row>
    <row r="299" spans="1:36">
      <c r="A299" s="20">
        <v>50</v>
      </c>
      <c r="B299" s="413">
        <f t="shared" si="163"/>
        <v>50</v>
      </c>
      <c r="C299" s="414">
        <f t="shared" si="163"/>
        <v>50</v>
      </c>
      <c r="D299" s="415">
        <f t="shared" si="138"/>
        <v>0.8</v>
      </c>
      <c r="E299" s="415">
        <f t="shared" si="139"/>
        <v>0.48999999999999994</v>
      </c>
      <c r="F299" s="415">
        <f t="shared" si="140"/>
        <v>0</v>
      </c>
      <c r="G299" s="416">
        <f t="shared" si="141"/>
        <v>3.5</v>
      </c>
      <c r="H299" s="416">
        <f t="shared" si="142"/>
        <v>3.5</v>
      </c>
      <c r="I299" s="414">
        <f t="shared" si="143"/>
        <v>50</v>
      </c>
      <c r="J299" s="414">
        <f t="shared" si="144"/>
        <v>40</v>
      </c>
      <c r="K299" s="317">
        <v>1</v>
      </c>
      <c r="L299" s="318">
        <f t="shared" si="134"/>
        <v>2</v>
      </c>
      <c r="M299" s="414"/>
      <c r="N299" s="316">
        <f t="shared" si="145"/>
        <v>50</v>
      </c>
      <c r="O299" s="317">
        <f t="shared" si="146"/>
        <v>50</v>
      </c>
      <c r="P299" s="417">
        <f t="shared" si="147"/>
        <v>0.9</v>
      </c>
      <c r="Q299" s="417">
        <f t="shared" si="148"/>
        <v>0.63</v>
      </c>
      <c r="R299" s="417">
        <f t="shared" si="149"/>
        <v>20</v>
      </c>
      <c r="S299" s="403">
        <f t="shared" si="150"/>
        <v>4.5</v>
      </c>
      <c r="T299" s="403">
        <f t="shared" si="151"/>
        <v>4.5</v>
      </c>
      <c r="U299" s="317">
        <f t="shared" si="152"/>
        <v>50</v>
      </c>
      <c r="V299" s="317">
        <f t="shared" si="153"/>
        <v>45</v>
      </c>
      <c r="W299" s="317">
        <v>1</v>
      </c>
      <c r="X299" s="318">
        <f t="shared" si="135"/>
        <v>2</v>
      </c>
      <c r="Y299" s="19"/>
      <c r="Z299" s="316">
        <f t="shared" si="154"/>
        <v>50</v>
      </c>
      <c r="AA299" s="317">
        <f t="shared" si="155"/>
        <v>50</v>
      </c>
      <c r="AB299" s="417">
        <f t="shared" si="156"/>
        <v>1</v>
      </c>
      <c r="AC299" s="417">
        <f t="shared" si="157"/>
        <v>0.7</v>
      </c>
      <c r="AD299" s="417">
        <f t="shared" si="158"/>
        <v>40</v>
      </c>
      <c r="AE299" s="403">
        <f t="shared" si="159"/>
        <v>5</v>
      </c>
      <c r="AF299" s="403">
        <f t="shared" si="160"/>
        <v>5</v>
      </c>
      <c r="AG299" s="317">
        <f t="shared" si="161"/>
        <v>50</v>
      </c>
      <c r="AH299" s="317">
        <f t="shared" si="162"/>
        <v>50</v>
      </c>
      <c r="AI299" s="317">
        <v>1</v>
      </c>
      <c r="AJ299" s="318">
        <f t="shared" si="136"/>
        <v>2</v>
      </c>
    </row>
    <row r="300" spans="1:36">
      <c r="A300" s="20">
        <v>51</v>
      </c>
      <c r="B300" s="413">
        <f t="shared" si="163"/>
        <v>51</v>
      </c>
      <c r="C300" s="414">
        <f t="shared" si="163"/>
        <v>50</v>
      </c>
      <c r="D300" s="415">
        <f t="shared" si="138"/>
        <v>0.8</v>
      </c>
      <c r="E300" s="415">
        <f t="shared" si="139"/>
        <v>0.48999999999999994</v>
      </c>
      <c r="F300" s="415">
        <f t="shared" si="140"/>
        <v>0</v>
      </c>
      <c r="G300" s="416">
        <f t="shared" si="141"/>
        <v>3.5</v>
      </c>
      <c r="H300" s="416">
        <f t="shared" si="142"/>
        <v>3.5</v>
      </c>
      <c r="I300" s="414">
        <f t="shared" si="143"/>
        <v>51</v>
      </c>
      <c r="J300" s="414">
        <f t="shared" si="144"/>
        <v>40.800000000000004</v>
      </c>
      <c r="K300" s="317">
        <v>1</v>
      </c>
      <c r="L300" s="318">
        <f t="shared" si="134"/>
        <v>2</v>
      </c>
      <c r="M300" s="414"/>
      <c r="N300" s="316">
        <f t="shared" si="145"/>
        <v>51</v>
      </c>
      <c r="O300" s="317">
        <f t="shared" si="146"/>
        <v>50</v>
      </c>
      <c r="P300" s="417">
        <f t="shared" si="147"/>
        <v>0.9</v>
      </c>
      <c r="Q300" s="417">
        <f t="shared" si="148"/>
        <v>0.63</v>
      </c>
      <c r="R300" s="417">
        <f t="shared" si="149"/>
        <v>20.400000000000002</v>
      </c>
      <c r="S300" s="403">
        <f t="shared" si="150"/>
        <v>4.5</v>
      </c>
      <c r="T300" s="403">
        <f t="shared" si="151"/>
        <v>4.5</v>
      </c>
      <c r="U300" s="317">
        <f t="shared" si="152"/>
        <v>51</v>
      </c>
      <c r="V300" s="317">
        <f t="shared" si="153"/>
        <v>45.9</v>
      </c>
      <c r="W300" s="317">
        <v>1</v>
      </c>
      <c r="X300" s="318">
        <f t="shared" si="135"/>
        <v>2</v>
      </c>
      <c r="Y300" s="19"/>
      <c r="Z300" s="316">
        <f t="shared" si="154"/>
        <v>51</v>
      </c>
      <c r="AA300" s="317">
        <f t="shared" si="155"/>
        <v>50</v>
      </c>
      <c r="AB300" s="417">
        <f t="shared" si="156"/>
        <v>1</v>
      </c>
      <c r="AC300" s="417">
        <f t="shared" si="157"/>
        <v>0.7</v>
      </c>
      <c r="AD300" s="417">
        <f t="shared" si="158"/>
        <v>40.800000000000004</v>
      </c>
      <c r="AE300" s="403">
        <f t="shared" si="159"/>
        <v>5</v>
      </c>
      <c r="AF300" s="403">
        <f t="shared" si="160"/>
        <v>5</v>
      </c>
      <c r="AG300" s="317">
        <f t="shared" si="161"/>
        <v>51</v>
      </c>
      <c r="AH300" s="317">
        <f t="shared" si="162"/>
        <v>51</v>
      </c>
      <c r="AI300" s="317">
        <v>1</v>
      </c>
      <c r="AJ300" s="318">
        <f t="shared" si="136"/>
        <v>2</v>
      </c>
    </row>
    <row r="301" spans="1:36">
      <c r="A301" s="20">
        <v>52</v>
      </c>
      <c r="B301" s="413">
        <f t="shared" si="163"/>
        <v>52</v>
      </c>
      <c r="C301" s="414">
        <f t="shared" si="163"/>
        <v>50</v>
      </c>
      <c r="D301" s="415">
        <f t="shared" si="138"/>
        <v>0.8</v>
      </c>
      <c r="E301" s="415">
        <f t="shared" si="139"/>
        <v>0.48999999999999994</v>
      </c>
      <c r="F301" s="415">
        <f t="shared" si="140"/>
        <v>0</v>
      </c>
      <c r="G301" s="416">
        <f t="shared" si="141"/>
        <v>3.5</v>
      </c>
      <c r="H301" s="416">
        <f t="shared" si="142"/>
        <v>3.5</v>
      </c>
      <c r="I301" s="414">
        <f t="shared" si="143"/>
        <v>52</v>
      </c>
      <c r="J301" s="414">
        <f t="shared" si="144"/>
        <v>41.6</v>
      </c>
      <c r="K301" s="317">
        <v>1</v>
      </c>
      <c r="L301" s="318">
        <f t="shared" si="134"/>
        <v>2</v>
      </c>
      <c r="M301" s="414"/>
      <c r="N301" s="316">
        <f t="shared" si="145"/>
        <v>52</v>
      </c>
      <c r="O301" s="317">
        <f t="shared" si="146"/>
        <v>50</v>
      </c>
      <c r="P301" s="417">
        <f t="shared" si="147"/>
        <v>0.9</v>
      </c>
      <c r="Q301" s="417">
        <f t="shared" si="148"/>
        <v>0.63</v>
      </c>
      <c r="R301" s="417">
        <f t="shared" si="149"/>
        <v>20.8</v>
      </c>
      <c r="S301" s="403">
        <f t="shared" si="150"/>
        <v>4.5</v>
      </c>
      <c r="T301" s="403">
        <f t="shared" si="151"/>
        <v>4.5</v>
      </c>
      <c r="U301" s="317">
        <f t="shared" si="152"/>
        <v>52</v>
      </c>
      <c r="V301" s="317">
        <f t="shared" si="153"/>
        <v>46.800000000000004</v>
      </c>
      <c r="W301" s="317">
        <v>1</v>
      </c>
      <c r="X301" s="318">
        <f t="shared" si="135"/>
        <v>2</v>
      </c>
      <c r="Y301" s="19"/>
      <c r="Z301" s="316">
        <f t="shared" si="154"/>
        <v>52</v>
      </c>
      <c r="AA301" s="317">
        <f t="shared" si="155"/>
        <v>50</v>
      </c>
      <c r="AB301" s="417">
        <f t="shared" si="156"/>
        <v>1</v>
      </c>
      <c r="AC301" s="417">
        <f t="shared" si="157"/>
        <v>0.7</v>
      </c>
      <c r="AD301" s="417">
        <f t="shared" si="158"/>
        <v>41.6</v>
      </c>
      <c r="AE301" s="403">
        <f t="shared" si="159"/>
        <v>5</v>
      </c>
      <c r="AF301" s="403">
        <f t="shared" si="160"/>
        <v>5</v>
      </c>
      <c r="AG301" s="317">
        <f t="shared" si="161"/>
        <v>52</v>
      </c>
      <c r="AH301" s="317">
        <f t="shared" si="162"/>
        <v>52</v>
      </c>
      <c r="AI301" s="317">
        <v>1</v>
      </c>
      <c r="AJ301" s="318">
        <f t="shared" si="136"/>
        <v>2</v>
      </c>
    </row>
    <row r="302" spans="1:36">
      <c r="A302" s="20">
        <v>53</v>
      </c>
      <c r="B302" s="413">
        <f t="shared" si="163"/>
        <v>53</v>
      </c>
      <c r="C302" s="414">
        <f t="shared" si="163"/>
        <v>50</v>
      </c>
      <c r="D302" s="415">
        <f t="shared" si="138"/>
        <v>0.8</v>
      </c>
      <c r="E302" s="415">
        <f t="shared" si="139"/>
        <v>0.48999999999999994</v>
      </c>
      <c r="F302" s="415">
        <f t="shared" si="140"/>
        <v>0</v>
      </c>
      <c r="G302" s="416">
        <f t="shared" si="141"/>
        <v>3.5</v>
      </c>
      <c r="H302" s="416">
        <f t="shared" si="142"/>
        <v>3.5</v>
      </c>
      <c r="I302" s="414">
        <f t="shared" si="143"/>
        <v>53</v>
      </c>
      <c r="J302" s="414">
        <f t="shared" si="144"/>
        <v>42.400000000000006</v>
      </c>
      <c r="K302" s="317">
        <v>1</v>
      </c>
      <c r="L302" s="318">
        <f t="shared" si="134"/>
        <v>2</v>
      </c>
      <c r="M302" s="414"/>
      <c r="N302" s="316">
        <f t="shared" si="145"/>
        <v>53</v>
      </c>
      <c r="O302" s="317">
        <f t="shared" si="146"/>
        <v>50</v>
      </c>
      <c r="P302" s="417">
        <f t="shared" si="147"/>
        <v>0.9</v>
      </c>
      <c r="Q302" s="417">
        <f t="shared" si="148"/>
        <v>0.63</v>
      </c>
      <c r="R302" s="417">
        <f t="shared" si="149"/>
        <v>21.200000000000003</v>
      </c>
      <c r="S302" s="403">
        <f t="shared" si="150"/>
        <v>4.5</v>
      </c>
      <c r="T302" s="403">
        <f t="shared" si="151"/>
        <v>4.5</v>
      </c>
      <c r="U302" s="317">
        <f t="shared" si="152"/>
        <v>53</v>
      </c>
      <c r="V302" s="317">
        <f t="shared" si="153"/>
        <v>47.7</v>
      </c>
      <c r="W302" s="317">
        <v>1</v>
      </c>
      <c r="X302" s="318">
        <f t="shared" si="135"/>
        <v>2</v>
      </c>
      <c r="Y302" s="19"/>
      <c r="Z302" s="316">
        <f t="shared" si="154"/>
        <v>53</v>
      </c>
      <c r="AA302" s="317">
        <f t="shared" si="155"/>
        <v>50</v>
      </c>
      <c r="AB302" s="417">
        <f t="shared" si="156"/>
        <v>1</v>
      </c>
      <c r="AC302" s="417">
        <f t="shared" si="157"/>
        <v>0.7</v>
      </c>
      <c r="AD302" s="417">
        <f t="shared" si="158"/>
        <v>42.400000000000006</v>
      </c>
      <c r="AE302" s="403">
        <f t="shared" si="159"/>
        <v>5</v>
      </c>
      <c r="AF302" s="403">
        <f t="shared" si="160"/>
        <v>5</v>
      </c>
      <c r="AG302" s="317">
        <f t="shared" si="161"/>
        <v>53</v>
      </c>
      <c r="AH302" s="317">
        <f t="shared" si="162"/>
        <v>53</v>
      </c>
      <c r="AI302" s="317">
        <v>1</v>
      </c>
      <c r="AJ302" s="318">
        <f t="shared" si="136"/>
        <v>2</v>
      </c>
    </row>
    <row r="303" spans="1:36">
      <c r="A303" s="20">
        <v>54</v>
      </c>
      <c r="B303" s="413">
        <f t="shared" si="163"/>
        <v>54</v>
      </c>
      <c r="C303" s="414">
        <f t="shared" si="163"/>
        <v>50</v>
      </c>
      <c r="D303" s="415">
        <f t="shared" si="138"/>
        <v>0.8</v>
      </c>
      <c r="E303" s="415">
        <f t="shared" si="139"/>
        <v>0.48999999999999994</v>
      </c>
      <c r="F303" s="415">
        <f t="shared" si="140"/>
        <v>0</v>
      </c>
      <c r="G303" s="416">
        <f t="shared" si="141"/>
        <v>3.5</v>
      </c>
      <c r="H303" s="416">
        <f t="shared" si="142"/>
        <v>3.5</v>
      </c>
      <c r="I303" s="414">
        <f t="shared" si="143"/>
        <v>54</v>
      </c>
      <c r="J303" s="414">
        <f t="shared" si="144"/>
        <v>43.2</v>
      </c>
      <c r="K303" s="317">
        <v>1</v>
      </c>
      <c r="L303" s="318">
        <f t="shared" si="134"/>
        <v>2</v>
      </c>
      <c r="M303" s="414"/>
      <c r="N303" s="316">
        <f t="shared" si="145"/>
        <v>54</v>
      </c>
      <c r="O303" s="317">
        <f t="shared" si="146"/>
        <v>50</v>
      </c>
      <c r="P303" s="417">
        <f t="shared" si="147"/>
        <v>0.9</v>
      </c>
      <c r="Q303" s="417">
        <f t="shared" si="148"/>
        <v>0.63</v>
      </c>
      <c r="R303" s="417">
        <f t="shared" si="149"/>
        <v>21.6</v>
      </c>
      <c r="S303" s="403">
        <f t="shared" si="150"/>
        <v>4.5</v>
      </c>
      <c r="T303" s="403">
        <f t="shared" si="151"/>
        <v>4.5</v>
      </c>
      <c r="U303" s="317">
        <f t="shared" si="152"/>
        <v>54</v>
      </c>
      <c r="V303" s="317">
        <f t="shared" si="153"/>
        <v>48.6</v>
      </c>
      <c r="W303" s="317">
        <v>1</v>
      </c>
      <c r="X303" s="318">
        <f t="shared" si="135"/>
        <v>2</v>
      </c>
      <c r="Y303" s="19"/>
      <c r="Z303" s="316">
        <f t="shared" si="154"/>
        <v>54</v>
      </c>
      <c r="AA303" s="317">
        <f t="shared" si="155"/>
        <v>50</v>
      </c>
      <c r="AB303" s="417">
        <f t="shared" si="156"/>
        <v>1</v>
      </c>
      <c r="AC303" s="417">
        <f t="shared" si="157"/>
        <v>0.7</v>
      </c>
      <c r="AD303" s="417">
        <f t="shared" si="158"/>
        <v>43.2</v>
      </c>
      <c r="AE303" s="403">
        <f t="shared" si="159"/>
        <v>5</v>
      </c>
      <c r="AF303" s="403">
        <f t="shared" si="160"/>
        <v>5</v>
      </c>
      <c r="AG303" s="317">
        <f t="shared" si="161"/>
        <v>54</v>
      </c>
      <c r="AH303" s="317">
        <f t="shared" si="162"/>
        <v>54</v>
      </c>
      <c r="AI303" s="317">
        <v>1</v>
      </c>
      <c r="AJ303" s="318">
        <f t="shared" si="136"/>
        <v>2</v>
      </c>
    </row>
    <row r="304" spans="1:36">
      <c r="A304" s="20">
        <v>55</v>
      </c>
      <c r="B304" s="413">
        <f t="shared" si="163"/>
        <v>55</v>
      </c>
      <c r="C304" s="414">
        <f t="shared" si="163"/>
        <v>50</v>
      </c>
      <c r="D304" s="415">
        <f t="shared" si="138"/>
        <v>0.8</v>
      </c>
      <c r="E304" s="415">
        <f t="shared" si="139"/>
        <v>0.48999999999999994</v>
      </c>
      <c r="F304" s="415">
        <f t="shared" si="140"/>
        <v>0</v>
      </c>
      <c r="G304" s="416">
        <f t="shared" si="141"/>
        <v>3.5</v>
      </c>
      <c r="H304" s="416">
        <f t="shared" si="142"/>
        <v>3.5</v>
      </c>
      <c r="I304" s="414">
        <f t="shared" si="143"/>
        <v>55</v>
      </c>
      <c r="J304" s="414">
        <f t="shared" si="144"/>
        <v>44</v>
      </c>
      <c r="K304" s="317">
        <v>1</v>
      </c>
      <c r="L304" s="318">
        <f t="shared" si="134"/>
        <v>3</v>
      </c>
      <c r="M304" s="414"/>
      <c r="N304" s="316">
        <f t="shared" si="145"/>
        <v>55</v>
      </c>
      <c r="O304" s="317">
        <f t="shared" si="146"/>
        <v>50</v>
      </c>
      <c r="P304" s="417">
        <f t="shared" si="147"/>
        <v>0.9</v>
      </c>
      <c r="Q304" s="417">
        <f t="shared" si="148"/>
        <v>0.63</v>
      </c>
      <c r="R304" s="417">
        <f t="shared" si="149"/>
        <v>22</v>
      </c>
      <c r="S304" s="403">
        <f t="shared" si="150"/>
        <v>4.5</v>
      </c>
      <c r="T304" s="403">
        <f t="shared" si="151"/>
        <v>4.5</v>
      </c>
      <c r="U304" s="317">
        <f t="shared" si="152"/>
        <v>55</v>
      </c>
      <c r="V304" s="317">
        <f t="shared" si="153"/>
        <v>49.5</v>
      </c>
      <c r="W304" s="317">
        <v>1</v>
      </c>
      <c r="X304" s="318">
        <f t="shared" si="135"/>
        <v>4</v>
      </c>
      <c r="Y304" s="19"/>
      <c r="Z304" s="316">
        <f t="shared" si="154"/>
        <v>55</v>
      </c>
      <c r="AA304" s="317">
        <f t="shared" si="155"/>
        <v>50</v>
      </c>
      <c r="AB304" s="417">
        <f t="shared" si="156"/>
        <v>1</v>
      </c>
      <c r="AC304" s="417">
        <f t="shared" si="157"/>
        <v>0.7</v>
      </c>
      <c r="AD304" s="417">
        <f t="shared" si="158"/>
        <v>44</v>
      </c>
      <c r="AE304" s="403">
        <f t="shared" si="159"/>
        <v>5</v>
      </c>
      <c r="AF304" s="403">
        <f t="shared" si="160"/>
        <v>5</v>
      </c>
      <c r="AG304" s="317">
        <f t="shared" si="161"/>
        <v>55</v>
      </c>
      <c r="AH304" s="317">
        <f t="shared" si="162"/>
        <v>55</v>
      </c>
      <c r="AI304" s="317">
        <v>1</v>
      </c>
      <c r="AJ304" s="318">
        <f t="shared" si="136"/>
        <v>4</v>
      </c>
    </row>
    <row r="305" spans="1:36">
      <c r="A305" s="20">
        <v>56</v>
      </c>
      <c r="B305" s="413">
        <f t="shared" si="163"/>
        <v>56</v>
      </c>
      <c r="C305" s="414">
        <f t="shared" si="163"/>
        <v>50</v>
      </c>
      <c r="D305" s="415">
        <f t="shared" si="138"/>
        <v>0.8</v>
      </c>
      <c r="E305" s="415">
        <f t="shared" si="139"/>
        <v>0.48999999999999994</v>
      </c>
      <c r="F305" s="415">
        <f t="shared" si="140"/>
        <v>0</v>
      </c>
      <c r="G305" s="416">
        <f t="shared" si="141"/>
        <v>3.5</v>
      </c>
      <c r="H305" s="416">
        <f t="shared" si="142"/>
        <v>3.5</v>
      </c>
      <c r="I305" s="414">
        <f t="shared" si="143"/>
        <v>56</v>
      </c>
      <c r="J305" s="414">
        <f t="shared" si="144"/>
        <v>44.800000000000004</v>
      </c>
      <c r="K305" s="317">
        <v>1</v>
      </c>
      <c r="L305" s="318">
        <f t="shared" si="134"/>
        <v>3</v>
      </c>
      <c r="M305" s="414"/>
      <c r="N305" s="316">
        <f t="shared" si="145"/>
        <v>56</v>
      </c>
      <c r="O305" s="317">
        <f t="shared" si="146"/>
        <v>50</v>
      </c>
      <c r="P305" s="417">
        <f t="shared" si="147"/>
        <v>0.9</v>
      </c>
      <c r="Q305" s="417">
        <f t="shared" si="148"/>
        <v>0.63</v>
      </c>
      <c r="R305" s="417">
        <f t="shared" si="149"/>
        <v>22.400000000000002</v>
      </c>
      <c r="S305" s="403">
        <f t="shared" si="150"/>
        <v>4.5</v>
      </c>
      <c r="T305" s="403">
        <f t="shared" si="151"/>
        <v>4.5</v>
      </c>
      <c r="U305" s="317">
        <f t="shared" si="152"/>
        <v>56</v>
      </c>
      <c r="V305" s="317">
        <f t="shared" si="153"/>
        <v>50.4</v>
      </c>
      <c r="W305" s="317">
        <v>1</v>
      </c>
      <c r="X305" s="318">
        <f t="shared" si="135"/>
        <v>4</v>
      </c>
      <c r="Y305" s="19"/>
      <c r="Z305" s="316">
        <f t="shared" si="154"/>
        <v>56</v>
      </c>
      <c r="AA305" s="317">
        <f t="shared" si="155"/>
        <v>50</v>
      </c>
      <c r="AB305" s="417">
        <f t="shared" si="156"/>
        <v>1</v>
      </c>
      <c r="AC305" s="417">
        <f t="shared" si="157"/>
        <v>0.7</v>
      </c>
      <c r="AD305" s="417">
        <f t="shared" si="158"/>
        <v>44.800000000000004</v>
      </c>
      <c r="AE305" s="403">
        <f t="shared" si="159"/>
        <v>5</v>
      </c>
      <c r="AF305" s="403">
        <f t="shared" si="160"/>
        <v>5</v>
      </c>
      <c r="AG305" s="317">
        <f t="shared" si="161"/>
        <v>56</v>
      </c>
      <c r="AH305" s="317">
        <f t="shared" si="162"/>
        <v>56</v>
      </c>
      <c r="AI305" s="317">
        <v>1</v>
      </c>
      <c r="AJ305" s="318">
        <f t="shared" si="136"/>
        <v>4</v>
      </c>
    </row>
    <row r="306" spans="1:36">
      <c r="A306" s="20">
        <v>57</v>
      </c>
      <c r="B306" s="413">
        <f t="shared" si="163"/>
        <v>57</v>
      </c>
      <c r="C306" s="414">
        <f t="shared" si="163"/>
        <v>50</v>
      </c>
      <c r="D306" s="415">
        <f t="shared" si="138"/>
        <v>0.8</v>
      </c>
      <c r="E306" s="415">
        <f t="shared" si="139"/>
        <v>0.48999999999999994</v>
      </c>
      <c r="F306" s="415">
        <f t="shared" si="140"/>
        <v>0</v>
      </c>
      <c r="G306" s="416">
        <f t="shared" si="141"/>
        <v>3.5</v>
      </c>
      <c r="H306" s="416">
        <f t="shared" si="142"/>
        <v>3.5</v>
      </c>
      <c r="I306" s="414">
        <f t="shared" si="143"/>
        <v>57</v>
      </c>
      <c r="J306" s="414">
        <f t="shared" si="144"/>
        <v>45.6</v>
      </c>
      <c r="K306" s="317">
        <v>1</v>
      </c>
      <c r="L306" s="318">
        <f t="shared" si="134"/>
        <v>3</v>
      </c>
      <c r="M306" s="414"/>
      <c r="N306" s="316">
        <f t="shared" si="145"/>
        <v>57</v>
      </c>
      <c r="O306" s="317">
        <f t="shared" si="146"/>
        <v>50</v>
      </c>
      <c r="P306" s="417">
        <f t="shared" si="147"/>
        <v>0.9</v>
      </c>
      <c r="Q306" s="417">
        <f t="shared" si="148"/>
        <v>0.63</v>
      </c>
      <c r="R306" s="417">
        <f t="shared" si="149"/>
        <v>22.8</v>
      </c>
      <c r="S306" s="403">
        <f t="shared" si="150"/>
        <v>4.5</v>
      </c>
      <c r="T306" s="403">
        <f t="shared" si="151"/>
        <v>4.5</v>
      </c>
      <c r="U306" s="317">
        <f t="shared" si="152"/>
        <v>57</v>
      </c>
      <c r="V306" s="317">
        <f t="shared" si="153"/>
        <v>51.300000000000004</v>
      </c>
      <c r="W306" s="317">
        <v>1</v>
      </c>
      <c r="X306" s="318">
        <f t="shared" si="135"/>
        <v>4</v>
      </c>
      <c r="Y306" s="19"/>
      <c r="Z306" s="316">
        <f t="shared" si="154"/>
        <v>57</v>
      </c>
      <c r="AA306" s="317">
        <f t="shared" si="155"/>
        <v>50</v>
      </c>
      <c r="AB306" s="417">
        <f t="shared" si="156"/>
        <v>1</v>
      </c>
      <c r="AC306" s="417">
        <f t="shared" si="157"/>
        <v>0.7</v>
      </c>
      <c r="AD306" s="417">
        <f t="shared" si="158"/>
        <v>45.6</v>
      </c>
      <c r="AE306" s="403">
        <f t="shared" si="159"/>
        <v>5</v>
      </c>
      <c r="AF306" s="403">
        <f t="shared" si="160"/>
        <v>5</v>
      </c>
      <c r="AG306" s="317">
        <f t="shared" si="161"/>
        <v>57</v>
      </c>
      <c r="AH306" s="317">
        <f t="shared" si="162"/>
        <v>57</v>
      </c>
      <c r="AI306" s="317">
        <v>1</v>
      </c>
      <c r="AJ306" s="318">
        <f t="shared" si="136"/>
        <v>4</v>
      </c>
    </row>
    <row r="307" spans="1:36">
      <c r="A307" s="20">
        <v>58</v>
      </c>
      <c r="B307" s="413">
        <f t="shared" si="163"/>
        <v>58</v>
      </c>
      <c r="C307" s="414">
        <f t="shared" si="163"/>
        <v>50</v>
      </c>
      <c r="D307" s="415">
        <f t="shared" si="138"/>
        <v>0.8</v>
      </c>
      <c r="E307" s="415">
        <f t="shared" si="139"/>
        <v>0.48999999999999994</v>
      </c>
      <c r="F307" s="415">
        <f t="shared" si="140"/>
        <v>0</v>
      </c>
      <c r="G307" s="416">
        <f t="shared" si="141"/>
        <v>3.5</v>
      </c>
      <c r="H307" s="416">
        <f t="shared" si="142"/>
        <v>3.5</v>
      </c>
      <c r="I307" s="414">
        <f t="shared" si="143"/>
        <v>58</v>
      </c>
      <c r="J307" s="414">
        <f t="shared" si="144"/>
        <v>46.400000000000006</v>
      </c>
      <c r="K307" s="317">
        <v>1</v>
      </c>
      <c r="L307" s="318">
        <f t="shared" si="134"/>
        <v>3</v>
      </c>
      <c r="M307" s="414"/>
      <c r="N307" s="316">
        <f t="shared" si="145"/>
        <v>58</v>
      </c>
      <c r="O307" s="317">
        <f t="shared" si="146"/>
        <v>50</v>
      </c>
      <c r="P307" s="417">
        <f t="shared" si="147"/>
        <v>0.9</v>
      </c>
      <c r="Q307" s="417">
        <f t="shared" si="148"/>
        <v>0.63</v>
      </c>
      <c r="R307" s="417">
        <f t="shared" si="149"/>
        <v>23.200000000000003</v>
      </c>
      <c r="S307" s="403">
        <f t="shared" si="150"/>
        <v>4.5</v>
      </c>
      <c r="T307" s="403">
        <f t="shared" si="151"/>
        <v>4.5</v>
      </c>
      <c r="U307" s="317">
        <f t="shared" si="152"/>
        <v>58</v>
      </c>
      <c r="V307" s="317">
        <f t="shared" si="153"/>
        <v>52.2</v>
      </c>
      <c r="W307" s="317">
        <v>1</v>
      </c>
      <c r="X307" s="318">
        <f t="shared" si="135"/>
        <v>4</v>
      </c>
      <c r="Y307" s="19"/>
      <c r="Z307" s="316">
        <f t="shared" si="154"/>
        <v>58</v>
      </c>
      <c r="AA307" s="317">
        <f t="shared" si="155"/>
        <v>50</v>
      </c>
      <c r="AB307" s="417">
        <f t="shared" si="156"/>
        <v>1</v>
      </c>
      <c r="AC307" s="417">
        <f t="shared" si="157"/>
        <v>0.7</v>
      </c>
      <c r="AD307" s="417">
        <f t="shared" si="158"/>
        <v>46.400000000000006</v>
      </c>
      <c r="AE307" s="403">
        <f t="shared" si="159"/>
        <v>5</v>
      </c>
      <c r="AF307" s="403">
        <f t="shared" si="160"/>
        <v>5</v>
      </c>
      <c r="AG307" s="317">
        <f t="shared" si="161"/>
        <v>58</v>
      </c>
      <c r="AH307" s="317">
        <f t="shared" si="162"/>
        <v>58</v>
      </c>
      <c r="AI307" s="317">
        <v>1</v>
      </c>
      <c r="AJ307" s="318">
        <f t="shared" si="136"/>
        <v>4</v>
      </c>
    </row>
    <row r="308" spans="1:36">
      <c r="A308" s="20">
        <v>59</v>
      </c>
      <c r="B308" s="413">
        <f t="shared" si="163"/>
        <v>59</v>
      </c>
      <c r="C308" s="414">
        <f t="shared" si="163"/>
        <v>50</v>
      </c>
      <c r="D308" s="415">
        <f t="shared" si="138"/>
        <v>0.8</v>
      </c>
      <c r="E308" s="415">
        <f t="shared" si="139"/>
        <v>0.48999999999999994</v>
      </c>
      <c r="F308" s="415">
        <f t="shared" si="140"/>
        <v>0</v>
      </c>
      <c r="G308" s="416">
        <f t="shared" si="141"/>
        <v>3.5</v>
      </c>
      <c r="H308" s="416">
        <f t="shared" si="142"/>
        <v>3.5</v>
      </c>
      <c r="I308" s="414">
        <f t="shared" si="143"/>
        <v>59</v>
      </c>
      <c r="J308" s="414">
        <f t="shared" si="144"/>
        <v>47.2</v>
      </c>
      <c r="K308" s="317">
        <v>1</v>
      </c>
      <c r="L308" s="318">
        <f t="shared" si="134"/>
        <v>3</v>
      </c>
      <c r="M308" s="414"/>
      <c r="N308" s="316">
        <f t="shared" si="145"/>
        <v>59</v>
      </c>
      <c r="O308" s="317">
        <f t="shared" si="146"/>
        <v>50</v>
      </c>
      <c r="P308" s="417">
        <f t="shared" si="147"/>
        <v>0.9</v>
      </c>
      <c r="Q308" s="417">
        <f t="shared" si="148"/>
        <v>0.63</v>
      </c>
      <c r="R308" s="417">
        <f t="shared" si="149"/>
        <v>23.6</v>
      </c>
      <c r="S308" s="403">
        <f t="shared" si="150"/>
        <v>4.5</v>
      </c>
      <c r="T308" s="403">
        <f t="shared" si="151"/>
        <v>4.5</v>
      </c>
      <c r="U308" s="317">
        <f t="shared" si="152"/>
        <v>59</v>
      </c>
      <c r="V308" s="317">
        <f t="shared" si="153"/>
        <v>53.1</v>
      </c>
      <c r="W308" s="317">
        <v>1</v>
      </c>
      <c r="X308" s="318">
        <f t="shared" si="135"/>
        <v>4</v>
      </c>
      <c r="Y308" s="19"/>
      <c r="Z308" s="316">
        <f t="shared" si="154"/>
        <v>59</v>
      </c>
      <c r="AA308" s="317">
        <f t="shared" si="155"/>
        <v>50</v>
      </c>
      <c r="AB308" s="417">
        <f t="shared" si="156"/>
        <v>1</v>
      </c>
      <c r="AC308" s="417">
        <f t="shared" si="157"/>
        <v>0.7</v>
      </c>
      <c r="AD308" s="417">
        <f t="shared" si="158"/>
        <v>47.2</v>
      </c>
      <c r="AE308" s="403">
        <f t="shared" si="159"/>
        <v>5</v>
      </c>
      <c r="AF308" s="403">
        <f t="shared" si="160"/>
        <v>5</v>
      </c>
      <c r="AG308" s="317">
        <f t="shared" si="161"/>
        <v>59</v>
      </c>
      <c r="AH308" s="317">
        <f t="shared" si="162"/>
        <v>59</v>
      </c>
      <c r="AI308" s="317">
        <v>1</v>
      </c>
      <c r="AJ308" s="318">
        <f t="shared" si="136"/>
        <v>4</v>
      </c>
    </row>
    <row r="309" spans="1:36">
      <c r="A309" s="20">
        <v>60</v>
      </c>
      <c r="B309" s="413">
        <f t="shared" si="163"/>
        <v>60</v>
      </c>
      <c r="C309" s="414">
        <f t="shared" si="163"/>
        <v>60</v>
      </c>
      <c r="D309" s="415">
        <f t="shared" si="138"/>
        <v>0.8</v>
      </c>
      <c r="E309" s="415">
        <f t="shared" si="139"/>
        <v>0.7</v>
      </c>
      <c r="F309" s="415">
        <f t="shared" si="140"/>
        <v>0</v>
      </c>
      <c r="G309" s="416">
        <f t="shared" si="141"/>
        <v>4.8999999999999995</v>
      </c>
      <c r="H309" s="416">
        <f t="shared" si="142"/>
        <v>4.8999999999999995</v>
      </c>
      <c r="I309" s="414">
        <f t="shared" si="143"/>
        <v>60</v>
      </c>
      <c r="J309" s="414">
        <f t="shared" si="144"/>
        <v>48</v>
      </c>
      <c r="K309" s="317">
        <v>1</v>
      </c>
      <c r="L309" s="318">
        <f t="shared" si="134"/>
        <v>6</v>
      </c>
      <c r="M309" s="414"/>
      <c r="N309" s="316">
        <f t="shared" si="145"/>
        <v>60</v>
      </c>
      <c r="O309" s="317">
        <f t="shared" si="146"/>
        <v>60</v>
      </c>
      <c r="P309" s="417">
        <f t="shared" si="147"/>
        <v>0.9</v>
      </c>
      <c r="Q309" s="417">
        <f t="shared" si="148"/>
        <v>0.9</v>
      </c>
      <c r="R309" s="417">
        <f t="shared" si="149"/>
        <v>24</v>
      </c>
      <c r="S309" s="403">
        <f t="shared" si="150"/>
        <v>6.3</v>
      </c>
      <c r="T309" s="403">
        <f t="shared" si="151"/>
        <v>6.3</v>
      </c>
      <c r="U309" s="317">
        <f t="shared" si="152"/>
        <v>60</v>
      </c>
      <c r="V309" s="317">
        <f t="shared" si="153"/>
        <v>54</v>
      </c>
      <c r="W309" s="317">
        <v>1</v>
      </c>
      <c r="X309" s="318">
        <f t="shared" si="135"/>
        <v>7</v>
      </c>
      <c r="Y309" s="19"/>
      <c r="Z309" s="316">
        <f t="shared" si="154"/>
        <v>60</v>
      </c>
      <c r="AA309" s="317">
        <f t="shared" si="155"/>
        <v>60</v>
      </c>
      <c r="AB309" s="417">
        <f t="shared" si="156"/>
        <v>1</v>
      </c>
      <c r="AC309" s="417">
        <f t="shared" si="157"/>
        <v>1</v>
      </c>
      <c r="AD309" s="417">
        <f t="shared" si="158"/>
        <v>48</v>
      </c>
      <c r="AE309" s="403">
        <f t="shared" si="159"/>
        <v>7</v>
      </c>
      <c r="AF309" s="403">
        <f t="shared" si="160"/>
        <v>7</v>
      </c>
      <c r="AG309" s="317">
        <f t="shared" si="161"/>
        <v>60</v>
      </c>
      <c r="AH309" s="317">
        <f t="shared" si="162"/>
        <v>60</v>
      </c>
      <c r="AI309" s="317">
        <v>1</v>
      </c>
      <c r="AJ309" s="318">
        <f t="shared" si="136"/>
        <v>8</v>
      </c>
    </row>
    <row r="310" spans="1:36">
      <c r="A310" s="20">
        <v>61</v>
      </c>
      <c r="B310" s="413">
        <f t="shared" ref="B310:C329" si="164">B157</f>
        <v>61</v>
      </c>
      <c r="C310" s="414">
        <f t="shared" si="164"/>
        <v>60</v>
      </c>
      <c r="D310" s="415">
        <f t="shared" si="138"/>
        <v>0.8</v>
      </c>
      <c r="E310" s="415">
        <f t="shared" si="139"/>
        <v>0.7</v>
      </c>
      <c r="F310" s="415">
        <f t="shared" si="140"/>
        <v>0</v>
      </c>
      <c r="G310" s="416">
        <f t="shared" si="141"/>
        <v>4.8999999999999995</v>
      </c>
      <c r="H310" s="416">
        <f t="shared" si="142"/>
        <v>4.8999999999999995</v>
      </c>
      <c r="I310" s="414">
        <f t="shared" si="143"/>
        <v>61</v>
      </c>
      <c r="J310" s="414">
        <f t="shared" si="144"/>
        <v>48.800000000000004</v>
      </c>
      <c r="K310" s="317">
        <v>1</v>
      </c>
      <c r="L310" s="318">
        <f t="shared" si="134"/>
        <v>6</v>
      </c>
      <c r="M310" s="414"/>
      <c r="N310" s="316">
        <f t="shared" si="145"/>
        <v>61</v>
      </c>
      <c r="O310" s="317">
        <f t="shared" si="146"/>
        <v>60</v>
      </c>
      <c r="P310" s="417">
        <f t="shared" si="147"/>
        <v>0.9</v>
      </c>
      <c r="Q310" s="417">
        <f t="shared" si="148"/>
        <v>0.9</v>
      </c>
      <c r="R310" s="417">
        <f t="shared" si="149"/>
        <v>24.400000000000002</v>
      </c>
      <c r="S310" s="403">
        <f t="shared" si="150"/>
        <v>6.3</v>
      </c>
      <c r="T310" s="403">
        <f t="shared" si="151"/>
        <v>6.3</v>
      </c>
      <c r="U310" s="317">
        <f t="shared" si="152"/>
        <v>61</v>
      </c>
      <c r="V310" s="317">
        <f t="shared" si="153"/>
        <v>54.9</v>
      </c>
      <c r="W310" s="317">
        <v>1</v>
      </c>
      <c r="X310" s="318">
        <f t="shared" si="135"/>
        <v>7</v>
      </c>
      <c r="Y310" s="19"/>
      <c r="Z310" s="316">
        <f t="shared" si="154"/>
        <v>61</v>
      </c>
      <c r="AA310" s="317">
        <f t="shared" si="155"/>
        <v>60</v>
      </c>
      <c r="AB310" s="417">
        <f t="shared" si="156"/>
        <v>1</v>
      </c>
      <c r="AC310" s="417">
        <f t="shared" si="157"/>
        <v>1</v>
      </c>
      <c r="AD310" s="417">
        <f t="shared" si="158"/>
        <v>48.800000000000004</v>
      </c>
      <c r="AE310" s="403">
        <f t="shared" si="159"/>
        <v>7</v>
      </c>
      <c r="AF310" s="403">
        <f t="shared" si="160"/>
        <v>7</v>
      </c>
      <c r="AG310" s="317">
        <f t="shared" si="161"/>
        <v>61</v>
      </c>
      <c r="AH310" s="317">
        <f t="shared" si="162"/>
        <v>61</v>
      </c>
      <c r="AI310" s="317">
        <v>1</v>
      </c>
      <c r="AJ310" s="318">
        <f t="shared" si="136"/>
        <v>8</v>
      </c>
    </row>
    <row r="311" spans="1:36">
      <c r="A311" s="20">
        <v>62</v>
      </c>
      <c r="B311" s="413">
        <f t="shared" si="164"/>
        <v>62</v>
      </c>
      <c r="C311" s="414">
        <f t="shared" si="164"/>
        <v>60</v>
      </c>
      <c r="D311" s="415">
        <f t="shared" si="138"/>
        <v>0.8</v>
      </c>
      <c r="E311" s="415">
        <f t="shared" si="139"/>
        <v>0.7</v>
      </c>
      <c r="F311" s="415">
        <f t="shared" si="140"/>
        <v>0</v>
      </c>
      <c r="G311" s="416">
        <f t="shared" si="141"/>
        <v>4.8999999999999995</v>
      </c>
      <c r="H311" s="416">
        <f t="shared" si="142"/>
        <v>4.8999999999999995</v>
      </c>
      <c r="I311" s="414">
        <f t="shared" si="143"/>
        <v>62</v>
      </c>
      <c r="J311" s="414">
        <f t="shared" si="144"/>
        <v>49.6</v>
      </c>
      <c r="K311" s="317">
        <v>1</v>
      </c>
      <c r="L311" s="318">
        <f t="shared" si="134"/>
        <v>6</v>
      </c>
      <c r="M311" s="414"/>
      <c r="N311" s="316">
        <f t="shared" si="145"/>
        <v>62</v>
      </c>
      <c r="O311" s="317">
        <f t="shared" si="146"/>
        <v>60</v>
      </c>
      <c r="P311" s="417">
        <f t="shared" si="147"/>
        <v>0.9</v>
      </c>
      <c r="Q311" s="417">
        <f t="shared" si="148"/>
        <v>0.9</v>
      </c>
      <c r="R311" s="417">
        <f t="shared" si="149"/>
        <v>24.8</v>
      </c>
      <c r="S311" s="403">
        <f t="shared" si="150"/>
        <v>6.3</v>
      </c>
      <c r="T311" s="403">
        <f t="shared" si="151"/>
        <v>6.3</v>
      </c>
      <c r="U311" s="317">
        <f t="shared" si="152"/>
        <v>62</v>
      </c>
      <c r="V311" s="317">
        <f t="shared" si="153"/>
        <v>55.800000000000004</v>
      </c>
      <c r="W311" s="317">
        <v>1</v>
      </c>
      <c r="X311" s="318">
        <f t="shared" si="135"/>
        <v>7</v>
      </c>
      <c r="Y311" s="19"/>
      <c r="Z311" s="316">
        <f t="shared" si="154"/>
        <v>62</v>
      </c>
      <c r="AA311" s="317">
        <f t="shared" si="155"/>
        <v>60</v>
      </c>
      <c r="AB311" s="417">
        <f t="shared" si="156"/>
        <v>1</v>
      </c>
      <c r="AC311" s="417">
        <f t="shared" si="157"/>
        <v>1</v>
      </c>
      <c r="AD311" s="417">
        <f t="shared" si="158"/>
        <v>49.6</v>
      </c>
      <c r="AE311" s="403">
        <f t="shared" si="159"/>
        <v>7</v>
      </c>
      <c r="AF311" s="403">
        <f t="shared" si="160"/>
        <v>7</v>
      </c>
      <c r="AG311" s="317">
        <f t="shared" si="161"/>
        <v>62</v>
      </c>
      <c r="AH311" s="317">
        <f t="shared" si="162"/>
        <v>62</v>
      </c>
      <c r="AI311" s="317">
        <v>1</v>
      </c>
      <c r="AJ311" s="318">
        <f t="shared" si="136"/>
        <v>8</v>
      </c>
    </row>
    <row r="312" spans="1:36">
      <c r="A312" s="20">
        <v>63</v>
      </c>
      <c r="B312" s="413">
        <f t="shared" si="164"/>
        <v>63</v>
      </c>
      <c r="C312" s="414">
        <f t="shared" si="164"/>
        <v>60</v>
      </c>
      <c r="D312" s="415">
        <f t="shared" si="138"/>
        <v>0.8</v>
      </c>
      <c r="E312" s="415">
        <f t="shared" si="139"/>
        <v>0.7</v>
      </c>
      <c r="F312" s="415">
        <f t="shared" si="140"/>
        <v>0</v>
      </c>
      <c r="G312" s="416">
        <f t="shared" si="141"/>
        <v>4.8999999999999995</v>
      </c>
      <c r="H312" s="416">
        <f t="shared" si="142"/>
        <v>4.8999999999999995</v>
      </c>
      <c r="I312" s="414">
        <f t="shared" si="143"/>
        <v>63</v>
      </c>
      <c r="J312" s="414">
        <f t="shared" si="144"/>
        <v>50.400000000000006</v>
      </c>
      <c r="K312" s="317">
        <v>1</v>
      </c>
      <c r="L312" s="318">
        <f t="shared" si="134"/>
        <v>6</v>
      </c>
      <c r="M312" s="414"/>
      <c r="N312" s="316">
        <f t="shared" si="145"/>
        <v>63</v>
      </c>
      <c r="O312" s="317">
        <f t="shared" si="146"/>
        <v>60</v>
      </c>
      <c r="P312" s="417">
        <f t="shared" si="147"/>
        <v>0.9</v>
      </c>
      <c r="Q312" s="417">
        <f t="shared" si="148"/>
        <v>0.9</v>
      </c>
      <c r="R312" s="417">
        <f t="shared" si="149"/>
        <v>25.200000000000003</v>
      </c>
      <c r="S312" s="403">
        <f t="shared" si="150"/>
        <v>6.3</v>
      </c>
      <c r="T312" s="403">
        <f t="shared" si="151"/>
        <v>6.3</v>
      </c>
      <c r="U312" s="317">
        <f t="shared" si="152"/>
        <v>63</v>
      </c>
      <c r="V312" s="317">
        <f t="shared" si="153"/>
        <v>56.7</v>
      </c>
      <c r="W312" s="317">
        <v>1</v>
      </c>
      <c r="X312" s="318">
        <f t="shared" si="135"/>
        <v>7</v>
      </c>
      <c r="Y312" s="19"/>
      <c r="Z312" s="316">
        <f t="shared" si="154"/>
        <v>63</v>
      </c>
      <c r="AA312" s="317">
        <f t="shared" si="155"/>
        <v>60</v>
      </c>
      <c r="AB312" s="417">
        <f t="shared" si="156"/>
        <v>1</v>
      </c>
      <c r="AC312" s="417">
        <f t="shared" si="157"/>
        <v>1</v>
      </c>
      <c r="AD312" s="417">
        <f t="shared" si="158"/>
        <v>50.400000000000006</v>
      </c>
      <c r="AE312" s="403">
        <f t="shared" si="159"/>
        <v>7</v>
      </c>
      <c r="AF312" s="403">
        <f t="shared" si="160"/>
        <v>7</v>
      </c>
      <c r="AG312" s="317">
        <f t="shared" si="161"/>
        <v>63</v>
      </c>
      <c r="AH312" s="317">
        <f t="shared" si="162"/>
        <v>63</v>
      </c>
      <c r="AI312" s="317">
        <v>1</v>
      </c>
      <c r="AJ312" s="318">
        <f t="shared" si="136"/>
        <v>8</v>
      </c>
    </row>
    <row r="313" spans="1:36">
      <c r="A313" s="20">
        <v>64</v>
      </c>
      <c r="B313" s="413">
        <f t="shared" si="164"/>
        <v>64</v>
      </c>
      <c r="C313" s="414">
        <f t="shared" si="164"/>
        <v>60</v>
      </c>
      <c r="D313" s="415">
        <f t="shared" si="138"/>
        <v>0.8</v>
      </c>
      <c r="E313" s="415">
        <f t="shared" si="139"/>
        <v>0.7</v>
      </c>
      <c r="F313" s="415">
        <f t="shared" si="140"/>
        <v>0</v>
      </c>
      <c r="G313" s="416">
        <f t="shared" si="141"/>
        <v>4.8999999999999995</v>
      </c>
      <c r="H313" s="416">
        <f t="shared" si="142"/>
        <v>4.8999999999999995</v>
      </c>
      <c r="I313" s="414">
        <f t="shared" si="143"/>
        <v>64</v>
      </c>
      <c r="J313" s="414">
        <f t="shared" si="144"/>
        <v>51.2</v>
      </c>
      <c r="K313" s="317">
        <v>1</v>
      </c>
      <c r="L313" s="318">
        <f t="shared" si="134"/>
        <v>6</v>
      </c>
      <c r="M313" s="414"/>
      <c r="N313" s="316">
        <f t="shared" si="145"/>
        <v>64</v>
      </c>
      <c r="O313" s="317">
        <f t="shared" si="146"/>
        <v>60</v>
      </c>
      <c r="P313" s="417">
        <f t="shared" si="147"/>
        <v>0.9</v>
      </c>
      <c r="Q313" s="417">
        <f t="shared" si="148"/>
        <v>0.9</v>
      </c>
      <c r="R313" s="417">
        <f t="shared" si="149"/>
        <v>25.6</v>
      </c>
      <c r="S313" s="403">
        <f t="shared" si="150"/>
        <v>6.3</v>
      </c>
      <c r="T313" s="403">
        <f t="shared" si="151"/>
        <v>6.3</v>
      </c>
      <c r="U313" s="317">
        <f t="shared" si="152"/>
        <v>64</v>
      </c>
      <c r="V313" s="317">
        <f t="shared" si="153"/>
        <v>57.6</v>
      </c>
      <c r="W313" s="317">
        <v>1</v>
      </c>
      <c r="X313" s="318">
        <f t="shared" si="135"/>
        <v>7</v>
      </c>
      <c r="Y313" s="19"/>
      <c r="Z313" s="316">
        <f t="shared" si="154"/>
        <v>64</v>
      </c>
      <c r="AA313" s="317">
        <f t="shared" si="155"/>
        <v>60</v>
      </c>
      <c r="AB313" s="417">
        <f t="shared" si="156"/>
        <v>1</v>
      </c>
      <c r="AC313" s="417">
        <f t="shared" si="157"/>
        <v>1</v>
      </c>
      <c r="AD313" s="417">
        <f t="shared" si="158"/>
        <v>51.2</v>
      </c>
      <c r="AE313" s="403">
        <f t="shared" si="159"/>
        <v>7</v>
      </c>
      <c r="AF313" s="403">
        <f t="shared" si="160"/>
        <v>7</v>
      </c>
      <c r="AG313" s="317">
        <f t="shared" si="161"/>
        <v>64</v>
      </c>
      <c r="AH313" s="317">
        <f t="shared" si="162"/>
        <v>64</v>
      </c>
      <c r="AI313" s="317">
        <v>1</v>
      </c>
      <c r="AJ313" s="318">
        <f t="shared" si="136"/>
        <v>8</v>
      </c>
    </row>
    <row r="314" spans="1:36">
      <c r="A314" s="20">
        <v>65</v>
      </c>
      <c r="B314" s="413">
        <f t="shared" si="164"/>
        <v>65</v>
      </c>
      <c r="C314" s="414">
        <f t="shared" si="164"/>
        <v>60</v>
      </c>
      <c r="D314" s="415">
        <f t="shared" ref="D314:D345" si="165">D161*$R$25</f>
        <v>0.8</v>
      </c>
      <c r="E314" s="415">
        <f t="shared" ref="E314:E345" si="166">E161*$R$36</f>
        <v>0.7</v>
      </c>
      <c r="F314" s="415">
        <f t="shared" ref="F314:F345" si="167">F161*$R$27</f>
        <v>0</v>
      </c>
      <c r="G314" s="416">
        <f t="shared" ref="G314:G345" si="168">G161*$R$39</f>
        <v>4.8999999999999995</v>
      </c>
      <c r="H314" s="416">
        <f t="shared" ref="H314:H345" si="169">G161*$R$40</f>
        <v>4.8999999999999995</v>
      </c>
      <c r="I314" s="414">
        <f t="shared" ref="I314:I345" si="170">I161</f>
        <v>65</v>
      </c>
      <c r="J314" s="414">
        <f t="shared" ref="J314:J345" si="171">J161*$R$26</f>
        <v>52</v>
      </c>
      <c r="K314" s="317">
        <v>1</v>
      </c>
      <c r="L314" s="318">
        <f t="shared" si="134"/>
        <v>10</v>
      </c>
      <c r="M314" s="414"/>
      <c r="N314" s="316">
        <f t="shared" ref="N314:N345" si="172">B161</f>
        <v>65</v>
      </c>
      <c r="O314" s="317">
        <f t="shared" ref="O314:O345" si="173">C161</f>
        <v>60</v>
      </c>
      <c r="P314" s="417">
        <f t="shared" ref="P314:P345" si="174">D161*$D$58</f>
        <v>0.9</v>
      </c>
      <c r="Q314" s="417">
        <f t="shared" ref="Q314:Q345" si="175">E161*$D$69</f>
        <v>0.9</v>
      </c>
      <c r="R314" s="417">
        <f t="shared" ref="R314:R345" si="176">F161*$D$60</f>
        <v>26</v>
      </c>
      <c r="S314" s="403">
        <f t="shared" ref="S314:S345" si="177">G161*$D$72</f>
        <v>6.3</v>
      </c>
      <c r="T314" s="403">
        <f t="shared" ref="T314:T345" si="178">G161*$D$73</f>
        <v>6.3</v>
      </c>
      <c r="U314" s="317">
        <f t="shared" ref="U314:U345" si="179">I161</f>
        <v>65</v>
      </c>
      <c r="V314" s="317">
        <f t="shared" ref="V314:V345" si="180">J161*$D$59</f>
        <v>58.5</v>
      </c>
      <c r="W314" s="317">
        <v>1</v>
      </c>
      <c r="X314" s="318">
        <f t="shared" si="135"/>
        <v>11</v>
      </c>
      <c r="Y314" s="19"/>
      <c r="Z314" s="316">
        <f t="shared" ref="Z314:Z345" si="181">B161</f>
        <v>65</v>
      </c>
      <c r="AA314" s="317">
        <f t="shared" ref="AA314:AA345" si="182">C161</f>
        <v>60</v>
      </c>
      <c r="AB314" s="417">
        <f t="shared" ref="AB314:AB345" si="183">D161*$R$58</f>
        <v>1</v>
      </c>
      <c r="AC314" s="417">
        <f t="shared" ref="AC314:AC345" si="184">E161*$R$69</f>
        <v>1</v>
      </c>
      <c r="AD314" s="417">
        <f t="shared" ref="AD314:AD345" si="185">F161*$R$60</f>
        <v>52</v>
      </c>
      <c r="AE314" s="403">
        <f t="shared" ref="AE314:AE345" si="186">G161*$R$72</f>
        <v>7</v>
      </c>
      <c r="AF314" s="403">
        <f t="shared" ref="AF314:AF345" si="187">G161*$R$73</f>
        <v>7</v>
      </c>
      <c r="AG314" s="317">
        <f t="shared" ref="AG314:AG345" si="188">I161</f>
        <v>65</v>
      </c>
      <c r="AH314" s="317">
        <f t="shared" ref="AH314:AH345" si="189">J161*$R$59</f>
        <v>65</v>
      </c>
      <c r="AI314" s="317">
        <v>1</v>
      </c>
      <c r="AJ314" s="318">
        <f t="shared" si="136"/>
        <v>12</v>
      </c>
    </row>
    <row r="315" spans="1:36">
      <c r="A315" s="20">
        <v>66</v>
      </c>
      <c r="B315" s="413">
        <f t="shared" si="164"/>
        <v>66</v>
      </c>
      <c r="C315" s="414">
        <f t="shared" si="164"/>
        <v>60</v>
      </c>
      <c r="D315" s="415">
        <f t="shared" si="165"/>
        <v>0.8</v>
      </c>
      <c r="E315" s="415">
        <f t="shared" si="166"/>
        <v>0.7</v>
      </c>
      <c r="F315" s="415">
        <f t="shared" si="167"/>
        <v>0</v>
      </c>
      <c r="G315" s="416">
        <f t="shared" si="168"/>
        <v>4.8999999999999995</v>
      </c>
      <c r="H315" s="416">
        <f t="shared" si="169"/>
        <v>4.8999999999999995</v>
      </c>
      <c r="I315" s="414">
        <f t="shared" si="170"/>
        <v>66</v>
      </c>
      <c r="J315" s="414">
        <f t="shared" si="171"/>
        <v>52.800000000000004</v>
      </c>
      <c r="K315" s="317">
        <v>1</v>
      </c>
      <c r="L315" s="318">
        <f t="shared" ref="L315:L378" si="190">ROUND(MAX(L162*0.8,),0)</f>
        <v>10</v>
      </c>
      <c r="M315" s="414"/>
      <c r="N315" s="316">
        <f t="shared" si="172"/>
        <v>66</v>
      </c>
      <c r="O315" s="317">
        <f t="shared" si="173"/>
        <v>60</v>
      </c>
      <c r="P315" s="417">
        <f t="shared" si="174"/>
        <v>0.9</v>
      </c>
      <c r="Q315" s="417">
        <f t="shared" si="175"/>
        <v>0.9</v>
      </c>
      <c r="R315" s="417">
        <f t="shared" si="176"/>
        <v>26.400000000000002</v>
      </c>
      <c r="S315" s="403">
        <f t="shared" si="177"/>
        <v>6.3</v>
      </c>
      <c r="T315" s="403">
        <f t="shared" si="178"/>
        <v>6.3</v>
      </c>
      <c r="U315" s="317">
        <f t="shared" si="179"/>
        <v>66</v>
      </c>
      <c r="V315" s="317">
        <f t="shared" si="180"/>
        <v>59.4</v>
      </c>
      <c r="W315" s="317">
        <v>1</v>
      </c>
      <c r="X315" s="318">
        <f t="shared" ref="X315:X378" si="191">ROUND(MAX(L162*0.9,),0)</f>
        <v>11</v>
      </c>
      <c r="Y315" s="19"/>
      <c r="Z315" s="316">
        <f t="shared" si="181"/>
        <v>66</v>
      </c>
      <c r="AA315" s="317">
        <f t="shared" si="182"/>
        <v>60</v>
      </c>
      <c r="AB315" s="417">
        <f t="shared" si="183"/>
        <v>1</v>
      </c>
      <c r="AC315" s="417">
        <f t="shared" si="184"/>
        <v>1</v>
      </c>
      <c r="AD315" s="417">
        <f t="shared" si="185"/>
        <v>52.800000000000004</v>
      </c>
      <c r="AE315" s="403">
        <f t="shared" si="186"/>
        <v>7</v>
      </c>
      <c r="AF315" s="403">
        <f t="shared" si="187"/>
        <v>7</v>
      </c>
      <c r="AG315" s="317">
        <f t="shared" si="188"/>
        <v>66</v>
      </c>
      <c r="AH315" s="317">
        <f t="shared" si="189"/>
        <v>66</v>
      </c>
      <c r="AI315" s="317">
        <v>1</v>
      </c>
      <c r="AJ315" s="318">
        <f t="shared" ref="AJ315:AJ378" si="192">ROUND(MAX(L162*1,),0)</f>
        <v>12</v>
      </c>
    </row>
    <row r="316" spans="1:36">
      <c r="A316" s="20">
        <v>67</v>
      </c>
      <c r="B316" s="413">
        <f t="shared" si="164"/>
        <v>67</v>
      </c>
      <c r="C316" s="414">
        <f t="shared" si="164"/>
        <v>60</v>
      </c>
      <c r="D316" s="415">
        <f t="shared" si="165"/>
        <v>0.8</v>
      </c>
      <c r="E316" s="415">
        <f t="shared" si="166"/>
        <v>0.7</v>
      </c>
      <c r="F316" s="415">
        <f t="shared" si="167"/>
        <v>0</v>
      </c>
      <c r="G316" s="416">
        <f t="shared" si="168"/>
        <v>4.8999999999999995</v>
      </c>
      <c r="H316" s="416">
        <f t="shared" si="169"/>
        <v>4.8999999999999995</v>
      </c>
      <c r="I316" s="414">
        <f t="shared" si="170"/>
        <v>67</v>
      </c>
      <c r="J316" s="414">
        <f t="shared" si="171"/>
        <v>53.6</v>
      </c>
      <c r="K316" s="317">
        <v>1</v>
      </c>
      <c r="L316" s="318">
        <f t="shared" si="190"/>
        <v>10</v>
      </c>
      <c r="M316" s="414"/>
      <c r="N316" s="316">
        <f t="shared" si="172"/>
        <v>67</v>
      </c>
      <c r="O316" s="317">
        <f t="shared" si="173"/>
        <v>60</v>
      </c>
      <c r="P316" s="417">
        <f t="shared" si="174"/>
        <v>0.9</v>
      </c>
      <c r="Q316" s="417">
        <f t="shared" si="175"/>
        <v>0.9</v>
      </c>
      <c r="R316" s="417">
        <f t="shared" si="176"/>
        <v>26.8</v>
      </c>
      <c r="S316" s="403">
        <f t="shared" si="177"/>
        <v>6.3</v>
      </c>
      <c r="T316" s="403">
        <f t="shared" si="178"/>
        <v>6.3</v>
      </c>
      <c r="U316" s="317">
        <f t="shared" si="179"/>
        <v>67</v>
      </c>
      <c r="V316" s="317">
        <f t="shared" si="180"/>
        <v>60.300000000000004</v>
      </c>
      <c r="W316" s="317">
        <v>1</v>
      </c>
      <c r="X316" s="318">
        <f t="shared" si="191"/>
        <v>11</v>
      </c>
      <c r="Y316" s="19"/>
      <c r="Z316" s="316">
        <f t="shared" si="181"/>
        <v>67</v>
      </c>
      <c r="AA316" s="317">
        <f t="shared" si="182"/>
        <v>60</v>
      </c>
      <c r="AB316" s="417">
        <f t="shared" si="183"/>
        <v>1</v>
      </c>
      <c r="AC316" s="417">
        <f t="shared" si="184"/>
        <v>1</v>
      </c>
      <c r="AD316" s="417">
        <f t="shared" si="185"/>
        <v>53.6</v>
      </c>
      <c r="AE316" s="403">
        <f t="shared" si="186"/>
        <v>7</v>
      </c>
      <c r="AF316" s="403">
        <f t="shared" si="187"/>
        <v>7</v>
      </c>
      <c r="AG316" s="317">
        <f t="shared" si="188"/>
        <v>67</v>
      </c>
      <c r="AH316" s="317">
        <f t="shared" si="189"/>
        <v>67</v>
      </c>
      <c r="AI316" s="317">
        <v>1</v>
      </c>
      <c r="AJ316" s="318">
        <f t="shared" si="192"/>
        <v>12</v>
      </c>
    </row>
    <row r="317" spans="1:36">
      <c r="A317" s="20">
        <v>68</v>
      </c>
      <c r="B317" s="413">
        <f t="shared" si="164"/>
        <v>68</v>
      </c>
      <c r="C317" s="414">
        <f t="shared" si="164"/>
        <v>60</v>
      </c>
      <c r="D317" s="415">
        <f t="shared" si="165"/>
        <v>0.8</v>
      </c>
      <c r="E317" s="415">
        <f t="shared" si="166"/>
        <v>0.7</v>
      </c>
      <c r="F317" s="415">
        <f t="shared" si="167"/>
        <v>0</v>
      </c>
      <c r="G317" s="416">
        <f t="shared" si="168"/>
        <v>4.8999999999999995</v>
      </c>
      <c r="H317" s="416">
        <f t="shared" si="169"/>
        <v>4.8999999999999995</v>
      </c>
      <c r="I317" s="414">
        <f t="shared" si="170"/>
        <v>68</v>
      </c>
      <c r="J317" s="414">
        <f t="shared" si="171"/>
        <v>54.400000000000006</v>
      </c>
      <c r="K317" s="317">
        <v>1</v>
      </c>
      <c r="L317" s="318">
        <f t="shared" si="190"/>
        <v>10</v>
      </c>
      <c r="M317" s="414"/>
      <c r="N317" s="316">
        <f t="shared" si="172"/>
        <v>68</v>
      </c>
      <c r="O317" s="317">
        <f t="shared" si="173"/>
        <v>60</v>
      </c>
      <c r="P317" s="417">
        <f t="shared" si="174"/>
        <v>0.9</v>
      </c>
      <c r="Q317" s="417">
        <f t="shared" si="175"/>
        <v>0.9</v>
      </c>
      <c r="R317" s="417">
        <f t="shared" si="176"/>
        <v>27.200000000000003</v>
      </c>
      <c r="S317" s="403">
        <f t="shared" si="177"/>
        <v>6.3</v>
      </c>
      <c r="T317" s="403">
        <f t="shared" si="178"/>
        <v>6.3</v>
      </c>
      <c r="U317" s="317">
        <f t="shared" si="179"/>
        <v>68</v>
      </c>
      <c r="V317" s="317">
        <f t="shared" si="180"/>
        <v>61.2</v>
      </c>
      <c r="W317" s="317">
        <v>1</v>
      </c>
      <c r="X317" s="318">
        <f t="shared" si="191"/>
        <v>11</v>
      </c>
      <c r="Y317" s="19"/>
      <c r="Z317" s="316">
        <f t="shared" si="181"/>
        <v>68</v>
      </c>
      <c r="AA317" s="317">
        <f t="shared" si="182"/>
        <v>60</v>
      </c>
      <c r="AB317" s="417">
        <f t="shared" si="183"/>
        <v>1</v>
      </c>
      <c r="AC317" s="417">
        <f t="shared" si="184"/>
        <v>1</v>
      </c>
      <c r="AD317" s="417">
        <f t="shared" si="185"/>
        <v>54.400000000000006</v>
      </c>
      <c r="AE317" s="403">
        <f t="shared" si="186"/>
        <v>7</v>
      </c>
      <c r="AF317" s="403">
        <f t="shared" si="187"/>
        <v>7</v>
      </c>
      <c r="AG317" s="317">
        <f t="shared" si="188"/>
        <v>68</v>
      </c>
      <c r="AH317" s="317">
        <f t="shared" si="189"/>
        <v>68</v>
      </c>
      <c r="AI317" s="317">
        <v>1</v>
      </c>
      <c r="AJ317" s="318">
        <f t="shared" si="192"/>
        <v>12</v>
      </c>
    </row>
    <row r="318" spans="1:36">
      <c r="A318" s="20">
        <v>69</v>
      </c>
      <c r="B318" s="413">
        <f t="shared" si="164"/>
        <v>69</v>
      </c>
      <c r="C318" s="414">
        <f t="shared" si="164"/>
        <v>60</v>
      </c>
      <c r="D318" s="415">
        <f t="shared" si="165"/>
        <v>0.8</v>
      </c>
      <c r="E318" s="415">
        <f t="shared" si="166"/>
        <v>0.7</v>
      </c>
      <c r="F318" s="415">
        <f t="shared" si="167"/>
        <v>0</v>
      </c>
      <c r="G318" s="416">
        <f t="shared" si="168"/>
        <v>4.8999999999999995</v>
      </c>
      <c r="H318" s="416">
        <f t="shared" si="169"/>
        <v>4.8999999999999995</v>
      </c>
      <c r="I318" s="414">
        <f t="shared" si="170"/>
        <v>69</v>
      </c>
      <c r="J318" s="414">
        <f t="shared" si="171"/>
        <v>55.2</v>
      </c>
      <c r="K318" s="317">
        <v>1</v>
      </c>
      <c r="L318" s="318">
        <f t="shared" si="190"/>
        <v>10</v>
      </c>
      <c r="M318" s="414"/>
      <c r="N318" s="316">
        <f t="shared" si="172"/>
        <v>69</v>
      </c>
      <c r="O318" s="317">
        <f t="shared" si="173"/>
        <v>60</v>
      </c>
      <c r="P318" s="417">
        <f t="shared" si="174"/>
        <v>0.9</v>
      </c>
      <c r="Q318" s="417">
        <f t="shared" si="175"/>
        <v>0.9</v>
      </c>
      <c r="R318" s="417">
        <f t="shared" si="176"/>
        <v>27.6</v>
      </c>
      <c r="S318" s="403">
        <f t="shared" si="177"/>
        <v>6.3</v>
      </c>
      <c r="T318" s="403">
        <f t="shared" si="178"/>
        <v>6.3</v>
      </c>
      <c r="U318" s="317">
        <f t="shared" si="179"/>
        <v>69</v>
      </c>
      <c r="V318" s="317">
        <f t="shared" si="180"/>
        <v>62.1</v>
      </c>
      <c r="W318" s="317">
        <v>1</v>
      </c>
      <c r="X318" s="318">
        <f t="shared" si="191"/>
        <v>11</v>
      </c>
      <c r="Y318" s="19"/>
      <c r="Z318" s="316">
        <f t="shared" si="181"/>
        <v>69</v>
      </c>
      <c r="AA318" s="317">
        <f t="shared" si="182"/>
        <v>60</v>
      </c>
      <c r="AB318" s="417">
        <f t="shared" si="183"/>
        <v>1</v>
      </c>
      <c r="AC318" s="417">
        <f t="shared" si="184"/>
        <v>1</v>
      </c>
      <c r="AD318" s="417">
        <f t="shared" si="185"/>
        <v>55.2</v>
      </c>
      <c r="AE318" s="403">
        <f t="shared" si="186"/>
        <v>7</v>
      </c>
      <c r="AF318" s="403">
        <f t="shared" si="187"/>
        <v>7</v>
      </c>
      <c r="AG318" s="317">
        <f t="shared" si="188"/>
        <v>69</v>
      </c>
      <c r="AH318" s="317">
        <f t="shared" si="189"/>
        <v>69</v>
      </c>
      <c r="AI318" s="317">
        <v>1</v>
      </c>
      <c r="AJ318" s="318">
        <f t="shared" si="192"/>
        <v>12</v>
      </c>
    </row>
    <row r="319" spans="1:36">
      <c r="A319" s="20">
        <v>70</v>
      </c>
      <c r="B319" s="413">
        <f t="shared" si="164"/>
        <v>70</v>
      </c>
      <c r="C319" s="414">
        <f t="shared" si="164"/>
        <v>70</v>
      </c>
      <c r="D319" s="415">
        <f t="shared" si="165"/>
        <v>0.8</v>
      </c>
      <c r="E319" s="415">
        <f t="shared" si="166"/>
        <v>0.7</v>
      </c>
      <c r="F319" s="415">
        <f t="shared" si="167"/>
        <v>0</v>
      </c>
      <c r="G319" s="416">
        <f t="shared" si="168"/>
        <v>6.3</v>
      </c>
      <c r="H319" s="416">
        <f t="shared" si="169"/>
        <v>6.3</v>
      </c>
      <c r="I319" s="414">
        <f t="shared" si="170"/>
        <v>70</v>
      </c>
      <c r="J319" s="414">
        <f t="shared" si="171"/>
        <v>56</v>
      </c>
      <c r="K319" s="317">
        <v>2</v>
      </c>
      <c r="L319" s="318">
        <f t="shared" si="190"/>
        <v>11</v>
      </c>
      <c r="M319" s="414"/>
      <c r="N319" s="316">
        <f t="shared" si="172"/>
        <v>70</v>
      </c>
      <c r="O319" s="317">
        <f t="shared" si="173"/>
        <v>70</v>
      </c>
      <c r="P319" s="417">
        <f t="shared" si="174"/>
        <v>0.9</v>
      </c>
      <c r="Q319" s="417">
        <f t="shared" si="175"/>
        <v>0.9</v>
      </c>
      <c r="R319" s="417">
        <f t="shared" si="176"/>
        <v>28</v>
      </c>
      <c r="S319" s="403">
        <f t="shared" si="177"/>
        <v>8.1</v>
      </c>
      <c r="T319" s="403">
        <f t="shared" si="178"/>
        <v>8.1</v>
      </c>
      <c r="U319" s="317">
        <f t="shared" si="179"/>
        <v>70</v>
      </c>
      <c r="V319" s="317">
        <f t="shared" si="180"/>
        <v>63</v>
      </c>
      <c r="W319" s="317">
        <v>2</v>
      </c>
      <c r="X319" s="318">
        <f t="shared" si="191"/>
        <v>13</v>
      </c>
      <c r="Y319" s="19"/>
      <c r="Z319" s="316">
        <f t="shared" si="181"/>
        <v>70</v>
      </c>
      <c r="AA319" s="317">
        <f t="shared" si="182"/>
        <v>70</v>
      </c>
      <c r="AB319" s="417">
        <f t="shared" si="183"/>
        <v>1</v>
      </c>
      <c r="AC319" s="417">
        <f t="shared" si="184"/>
        <v>1</v>
      </c>
      <c r="AD319" s="417">
        <f t="shared" si="185"/>
        <v>56</v>
      </c>
      <c r="AE319" s="403">
        <f t="shared" si="186"/>
        <v>9</v>
      </c>
      <c r="AF319" s="403">
        <f t="shared" si="187"/>
        <v>9</v>
      </c>
      <c r="AG319" s="317">
        <f t="shared" si="188"/>
        <v>70</v>
      </c>
      <c r="AH319" s="317">
        <f t="shared" si="189"/>
        <v>70</v>
      </c>
      <c r="AI319" s="317">
        <v>2</v>
      </c>
      <c r="AJ319" s="318">
        <f t="shared" si="192"/>
        <v>14</v>
      </c>
    </row>
    <row r="320" spans="1:36">
      <c r="A320" s="20">
        <v>71</v>
      </c>
      <c r="B320" s="413">
        <f t="shared" si="164"/>
        <v>71</v>
      </c>
      <c r="C320" s="414">
        <f t="shared" si="164"/>
        <v>70</v>
      </c>
      <c r="D320" s="415">
        <f t="shared" si="165"/>
        <v>0.8</v>
      </c>
      <c r="E320" s="415">
        <f t="shared" si="166"/>
        <v>0.7</v>
      </c>
      <c r="F320" s="415">
        <f t="shared" si="167"/>
        <v>0</v>
      </c>
      <c r="G320" s="416">
        <f t="shared" si="168"/>
        <v>6.3</v>
      </c>
      <c r="H320" s="416">
        <f t="shared" si="169"/>
        <v>6.3</v>
      </c>
      <c r="I320" s="414">
        <f t="shared" si="170"/>
        <v>71</v>
      </c>
      <c r="J320" s="414">
        <f t="shared" si="171"/>
        <v>56.800000000000004</v>
      </c>
      <c r="K320" s="317">
        <v>2</v>
      </c>
      <c r="L320" s="318">
        <f t="shared" si="190"/>
        <v>11</v>
      </c>
      <c r="M320" s="414"/>
      <c r="N320" s="316">
        <f t="shared" si="172"/>
        <v>71</v>
      </c>
      <c r="O320" s="317">
        <f t="shared" si="173"/>
        <v>70</v>
      </c>
      <c r="P320" s="417">
        <f t="shared" si="174"/>
        <v>0.9</v>
      </c>
      <c r="Q320" s="417">
        <f t="shared" si="175"/>
        <v>0.9</v>
      </c>
      <c r="R320" s="417">
        <f t="shared" si="176"/>
        <v>28.400000000000002</v>
      </c>
      <c r="S320" s="403">
        <f t="shared" si="177"/>
        <v>8.1</v>
      </c>
      <c r="T320" s="403">
        <f t="shared" si="178"/>
        <v>8.1</v>
      </c>
      <c r="U320" s="317">
        <f t="shared" si="179"/>
        <v>71</v>
      </c>
      <c r="V320" s="317">
        <f t="shared" si="180"/>
        <v>63.9</v>
      </c>
      <c r="W320" s="317">
        <v>2</v>
      </c>
      <c r="X320" s="318">
        <f t="shared" si="191"/>
        <v>13</v>
      </c>
      <c r="Y320" s="19"/>
      <c r="Z320" s="316">
        <f t="shared" si="181"/>
        <v>71</v>
      </c>
      <c r="AA320" s="317">
        <f t="shared" si="182"/>
        <v>70</v>
      </c>
      <c r="AB320" s="417">
        <f t="shared" si="183"/>
        <v>1</v>
      </c>
      <c r="AC320" s="417">
        <f t="shared" si="184"/>
        <v>1</v>
      </c>
      <c r="AD320" s="417">
        <f t="shared" si="185"/>
        <v>56.800000000000004</v>
      </c>
      <c r="AE320" s="403">
        <f t="shared" si="186"/>
        <v>9</v>
      </c>
      <c r="AF320" s="403">
        <f t="shared" si="187"/>
        <v>9</v>
      </c>
      <c r="AG320" s="317">
        <f t="shared" si="188"/>
        <v>71</v>
      </c>
      <c r="AH320" s="317">
        <f t="shared" si="189"/>
        <v>71</v>
      </c>
      <c r="AI320" s="317">
        <v>2</v>
      </c>
      <c r="AJ320" s="318">
        <f t="shared" si="192"/>
        <v>14</v>
      </c>
    </row>
    <row r="321" spans="1:36">
      <c r="A321" s="20">
        <v>72</v>
      </c>
      <c r="B321" s="413">
        <f t="shared" si="164"/>
        <v>72</v>
      </c>
      <c r="C321" s="414">
        <f t="shared" si="164"/>
        <v>70</v>
      </c>
      <c r="D321" s="415">
        <f t="shared" si="165"/>
        <v>0.8</v>
      </c>
      <c r="E321" s="415">
        <f t="shared" si="166"/>
        <v>0.7</v>
      </c>
      <c r="F321" s="415">
        <f t="shared" si="167"/>
        <v>0</v>
      </c>
      <c r="G321" s="416">
        <f t="shared" si="168"/>
        <v>6.3</v>
      </c>
      <c r="H321" s="416">
        <f t="shared" si="169"/>
        <v>6.3</v>
      </c>
      <c r="I321" s="414">
        <f t="shared" si="170"/>
        <v>72</v>
      </c>
      <c r="J321" s="414">
        <f t="shared" si="171"/>
        <v>57.6</v>
      </c>
      <c r="K321" s="317">
        <v>2</v>
      </c>
      <c r="L321" s="318">
        <f t="shared" si="190"/>
        <v>11</v>
      </c>
      <c r="M321" s="414"/>
      <c r="N321" s="316">
        <f t="shared" si="172"/>
        <v>72</v>
      </c>
      <c r="O321" s="317">
        <f t="shared" si="173"/>
        <v>70</v>
      </c>
      <c r="P321" s="417">
        <f t="shared" si="174"/>
        <v>0.9</v>
      </c>
      <c r="Q321" s="417">
        <f t="shared" si="175"/>
        <v>0.9</v>
      </c>
      <c r="R321" s="417">
        <f t="shared" si="176"/>
        <v>28.8</v>
      </c>
      <c r="S321" s="403">
        <f t="shared" si="177"/>
        <v>8.1</v>
      </c>
      <c r="T321" s="403">
        <f t="shared" si="178"/>
        <v>8.1</v>
      </c>
      <c r="U321" s="317">
        <f t="shared" si="179"/>
        <v>72</v>
      </c>
      <c r="V321" s="317">
        <f t="shared" si="180"/>
        <v>64.8</v>
      </c>
      <c r="W321" s="317">
        <v>2</v>
      </c>
      <c r="X321" s="318">
        <f t="shared" si="191"/>
        <v>13</v>
      </c>
      <c r="Y321" s="19"/>
      <c r="Z321" s="316">
        <f t="shared" si="181"/>
        <v>72</v>
      </c>
      <c r="AA321" s="317">
        <f t="shared" si="182"/>
        <v>70</v>
      </c>
      <c r="AB321" s="417">
        <f t="shared" si="183"/>
        <v>1</v>
      </c>
      <c r="AC321" s="417">
        <f t="shared" si="184"/>
        <v>1</v>
      </c>
      <c r="AD321" s="417">
        <f t="shared" si="185"/>
        <v>57.6</v>
      </c>
      <c r="AE321" s="403">
        <f t="shared" si="186"/>
        <v>9</v>
      </c>
      <c r="AF321" s="403">
        <f t="shared" si="187"/>
        <v>9</v>
      </c>
      <c r="AG321" s="317">
        <f t="shared" si="188"/>
        <v>72</v>
      </c>
      <c r="AH321" s="317">
        <f t="shared" si="189"/>
        <v>72</v>
      </c>
      <c r="AI321" s="317">
        <v>2</v>
      </c>
      <c r="AJ321" s="318">
        <f t="shared" si="192"/>
        <v>14</v>
      </c>
    </row>
    <row r="322" spans="1:36">
      <c r="A322" s="20">
        <v>73</v>
      </c>
      <c r="B322" s="413">
        <f t="shared" si="164"/>
        <v>73</v>
      </c>
      <c r="C322" s="414">
        <f t="shared" si="164"/>
        <v>70</v>
      </c>
      <c r="D322" s="415">
        <f t="shared" si="165"/>
        <v>0.8</v>
      </c>
      <c r="E322" s="415">
        <f t="shared" si="166"/>
        <v>0.7</v>
      </c>
      <c r="F322" s="415">
        <f t="shared" si="167"/>
        <v>0</v>
      </c>
      <c r="G322" s="416">
        <f t="shared" si="168"/>
        <v>6.3</v>
      </c>
      <c r="H322" s="416">
        <f t="shared" si="169"/>
        <v>6.3</v>
      </c>
      <c r="I322" s="414">
        <f t="shared" si="170"/>
        <v>73</v>
      </c>
      <c r="J322" s="414">
        <f t="shared" si="171"/>
        <v>58.400000000000006</v>
      </c>
      <c r="K322" s="317">
        <v>2</v>
      </c>
      <c r="L322" s="318">
        <f t="shared" si="190"/>
        <v>11</v>
      </c>
      <c r="M322" s="414"/>
      <c r="N322" s="316">
        <f t="shared" si="172"/>
        <v>73</v>
      </c>
      <c r="O322" s="317">
        <f t="shared" si="173"/>
        <v>70</v>
      </c>
      <c r="P322" s="417">
        <f t="shared" si="174"/>
        <v>0.9</v>
      </c>
      <c r="Q322" s="417">
        <f t="shared" si="175"/>
        <v>0.9</v>
      </c>
      <c r="R322" s="417">
        <f t="shared" si="176"/>
        <v>29.200000000000003</v>
      </c>
      <c r="S322" s="403">
        <f t="shared" si="177"/>
        <v>8.1</v>
      </c>
      <c r="T322" s="403">
        <f t="shared" si="178"/>
        <v>8.1</v>
      </c>
      <c r="U322" s="317">
        <f t="shared" si="179"/>
        <v>73</v>
      </c>
      <c r="V322" s="317">
        <f t="shared" si="180"/>
        <v>65.7</v>
      </c>
      <c r="W322" s="317">
        <v>2</v>
      </c>
      <c r="X322" s="318">
        <f t="shared" si="191"/>
        <v>13</v>
      </c>
      <c r="Y322" s="19"/>
      <c r="Z322" s="316">
        <f t="shared" si="181"/>
        <v>73</v>
      </c>
      <c r="AA322" s="317">
        <f t="shared" si="182"/>
        <v>70</v>
      </c>
      <c r="AB322" s="417">
        <f t="shared" si="183"/>
        <v>1</v>
      </c>
      <c r="AC322" s="417">
        <f t="shared" si="184"/>
        <v>1</v>
      </c>
      <c r="AD322" s="417">
        <f t="shared" si="185"/>
        <v>58.400000000000006</v>
      </c>
      <c r="AE322" s="403">
        <f t="shared" si="186"/>
        <v>9</v>
      </c>
      <c r="AF322" s="403">
        <f t="shared" si="187"/>
        <v>9</v>
      </c>
      <c r="AG322" s="317">
        <f t="shared" si="188"/>
        <v>73</v>
      </c>
      <c r="AH322" s="317">
        <f t="shared" si="189"/>
        <v>73</v>
      </c>
      <c r="AI322" s="317">
        <v>2</v>
      </c>
      <c r="AJ322" s="318">
        <f t="shared" si="192"/>
        <v>14</v>
      </c>
    </row>
    <row r="323" spans="1:36">
      <c r="A323" s="20">
        <v>74</v>
      </c>
      <c r="B323" s="413">
        <f t="shared" si="164"/>
        <v>74</v>
      </c>
      <c r="C323" s="414">
        <f t="shared" si="164"/>
        <v>70</v>
      </c>
      <c r="D323" s="415">
        <f t="shared" si="165"/>
        <v>0.8</v>
      </c>
      <c r="E323" s="415">
        <f t="shared" si="166"/>
        <v>0.7</v>
      </c>
      <c r="F323" s="415">
        <f t="shared" si="167"/>
        <v>0</v>
      </c>
      <c r="G323" s="416">
        <f t="shared" si="168"/>
        <v>6.3</v>
      </c>
      <c r="H323" s="416">
        <f t="shared" si="169"/>
        <v>6.3</v>
      </c>
      <c r="I323" s="414">
        <f t="shared" si="170"/>
        <v>74</v>
      </c>
      <c r="J323" s="414">
        <f t="shared" si="171"/>
        <v>59.2</v>
      </c>
      <c r="K323" s="317">
        <v>2</v>
      </c>
      <c r="L323" s="318">
        <f t="shared" si="190"/>
        <v>11</v>
      </c>
      <c r="M323" s="414"/>
      <c r="N323" s="316">
        <f t="shared" si="172"/>
        <v>74</v>
      </c>
      <c r="O323" s="317">
        <f t="shared" si="173"/>
        <v>70</v>
      </c>
      <c r="P323" s="417">
        <f t="shared" si="174"/>
        <v>0.9</v>
      </c>
      <c r="Q323" s="417">
        <f t="shared" si="175"/>
        <v>0.9</v>
      </c>
      <c r="R323" s="417">
        <f t="shared" si="176"/>
        <v>29.6</v>
      </c>
      <c r="S323" s="403">
        <f t="shared" si="177"/>
        <v>8.1</v>
      </c>
      <c r="T323" s="403">
        <f t="shared" si="178"/>
        <v>8.1</v>
      </c>
      <c r="U323" s="317">
        <f t="shared" si="179"/>
        <v>74</v>
      </c>
      <c r="V323" s="317">
        <f t="shared" si="180"/>
        <v>66.600000000000009</v>
      </c>
      <c r="W323" s="317">
        <v>2</v>
      </c>
      <c r="X323" s="318">
        <f t="shared" si="191"/>
        <v>13</v>
      </c>
      <c r="Y323" s="19"/>
      <c r="Z323" s="316">
        <f t="shared" si="181"/>
        <v>74</v>
      </c>
      <c r="AA323" s="317">
        <f t="shared" si="182"/>
        <v>70</v>
      </c>
      <c r="AB323" s="417">
        <f t="shared" si="183"/>
        <v>1</v>
      </c>
      <c r="AC323" s="417">
        <f t="shared" si="184"/>
        <v>1</v>
      </c>
      <c r="AD323" s="417">
        <f t="shared" si="185"/>
        <v>59.2</v>
      </c>
      <c r="AE323" s="403">
        <f t="shared" si="186"/>
        <v>9</v>
      </c>
      <c r="AF323" s="403">
        <f t="shared" si="187"/>
        <v>9</v>
      </c>
      <c r="AG323" s="317">
        <f t="shared" si="188"/>
        <v>74</v>
      </c>
      <c r="AH323" s="317">
        <f t="shared" si="189"/>
        <v>74</v>
      </c>
      <c r="AI323" s="317">
        <v>2</v>
      </c>
      <c r="AJ323" s="318">
        <f t="shared" si="192"/>
        <v>14</v>
      </c>
    </row>
    <row r="324" spans="1:36">
      <c r="A324" s="20">
        <v>75</v>
      </c>
      <c r="B324" s="413">
        <f t="shared" si="164"/>
        <v>75</v>
      </c>
      <c r="C324" s="414">
        <f t="shared" si="164"/>
        <v>70</v>
      </c>
      <c r="D324" s="415">
        <f t="shared" si="165"/>
        <v>0.8</v>
      </c>
      <c r="E324" s="415">
        <f t="shared" si="166"/>
        <v>0.7</v>
      </c>
      <c r="F324" s="415">
        <f t="shared" si="167"/>
        <v>0</v>
      </c>
      <c r="G324" s="416">
        <f t="shared" si="168"/>
        <v>6.3</v>
      </c>
      <c r="H324" s="416">
        <f t="shared" si="169"/>
        <v>6.3</v>
      </c>
      <c r="I324" s="414">
        <f t="shared" si="170"/>
        <v>75</v>
      </c>
      <c r="J324" s="414">
        <f t="shared" si="171"/>
        <v>60</v>
      </c>
      <c r="K324" s="317">
        <v>2</v>
      </c>
      <c r="L324" s="318">
        <f t="shared" si="190"/>
        <v>13</v>
      </c>
      <c r="M324" s="414"/>
      <c r="N324" s="316">
        <f t="shared" si="172"/>
        <v>75</v>
      </c>
      <c r="O324" s="317">
        <f t="shared" si="173"/>
        <v>70</v>
      </c>
      <c r="P324" s="417">
        <f t="shared" si="174"/>
        <v>0.9</v>
      </c>
      <c r="Q324" s="417">
        <f t="shared" si="175"/>
        <v>0.9</v>
      </c>
      <c r="R324" s="417">
        <f t="shared" si="176"/>
        <v>30</v>
      </c>
      <c r="S324" s="403">
        <f t="shared" si="177"/>
        <v>8.1</v>
      </c>
      <c r="T324" s="403">
        <f t="shared" si="178"/>
        <v>8.1</v>
      </c>
      <c r="U324" s="317">
        <f t="shared" si="179"/>
        <v>75</v>
      </c>
      <c r="V324" s="317">
        <f t="shared" si="180"/>
        <v>67.5</v>
      </c>
      <c r="W324" s="317">
        <v>2</v>
      </c>
      <c r="X324" s="318">
        <f t="shared" si="191"/>
        <v>14</v>
      </c>
      <c r="Y324" s="19"/>
      <c r="Z324" s="316">
        <f t="shared" si="181"/>
        <v>75</v>
      </c>
      <c r="AA324" s="317">
        <f t="shared" si="182"/>
        <v>70</v>
      </c>
      <c r="AB324" s="417">
        <f t="shared" si="183"/>
        <v>1</v>
      </c>
      <c r="AC324" s="417">
        <f t="shared" si="184"/>
        <v>1</v>
      </c>
      <c r="AD324" s="417">
        <f t="shared" si="185"/>
        <v>60</v>
      </c>
      <c r="AE324" s="403">
        <f t="shared" si="186"/>
        <v>9</v>
      </c>
      <c r="AF324" s="403">
        <f t="shared" si="187"/>
        <v>9</v>
      </c>
      <c r="AG324" s="317">
        <f t="shared" si="188"/>
        <v>75</v>
      </c>
      <c r="AH324" s="317">
        <f t="shared" si="189"/>
        <v>75</v>
      </c>
      <c r="AI324" s="317">
        <v>2</v>
      </c>
      <c r="AJ324" s="318">
        <f t="shared" si="192"/>
        <v>16</v>
      </c>
    </row>
    <row r="325" spans="1:36">
      <c r="A325" s="20">
        <v>76</v>
      </c>
      <c r="B325" s="413">
        <f t="shared" si="164"/>
        <v>76</v>
      </c>
      <c r="C325" s="414">
        <f t="shared" si="164"/>
        <v>70</v>
      </c>
      <c r="D325" s="415">
        <f t="shared" si="165"/>
        <v>0.8</v>
      </c>
      <c r="E325" s="415">
        <f t="shared" si="166"/>
        <v>0.7</v>
      </c>
      <c r="F325" s="415">
        <f t="shared" si="167"/>
        <v>0</v>
      </c>
      <c r="G325" s="416">
        <f t="shared" si="168"/>
        <v>6.3</v>
      </c>
      <c r="H325" s="416">
        <f t="shared" si="169"/>
        <v>6.3</v>
      </c>
      <c r="I325" s="414">
        <f t="shared" si="170"/>
        <v>76</v>
      </c>
      <c r="J325" s="414">
        <f t="shared" si="171"/>
        <v>60.800000000000004</v>
      </c>
      <c r="K325" s="317">
        <v>2</v>
      </c>
      <c r="L325" s="318">
        <f t="shared" si="190"/>
        <v>13</v>
      </c>
      <c r="M325" s="414"/>
      <c r="N325" s="316">
        <f t="shared" si="172"/>
        <v>76</v>
      </c>
      <c r="O325" s="317">
        <f t="shared" si="173"/>
        <v>70</v>
      </c>
      <c r="P325" s="417">
        <f t="shared" si="174"/>
        <v>0.9</v>
      </c>
      <c r="Q325" s="417">
        <f t="shared" si="175"/>
        <v>0.9</v>
      </c>
      <c r="R325" s="417">
        <f t="shared" si="176"/>
        <v>30.400000000000002</v>
      </c>
      <c r="S325" s="403">
        <f t="shared" si="177"/>
        <v>8.1</v>
      </c>
      <c r="T325" s="403">
        <f t="shared" si="178"/>
        <v>8.1</v>
      </c>
      <c r="U325" s="317">
        <f t="shared" si="179"/>
        <v>76</v>
      </c>
      <c r="V325" s="317">
        <f t="shared" si="180"/>
        <v>68.400000000000006</v>
      </c>
      <c r="W325" s="317">
        <v>2</v>
      </c>
      <c r="X325" s="318">
        <f t="shared" si="191"/>
        <v>14</v>
      </c>
      <c r="Y325" s="19"/>
      <c r="Z325" s="316">
        <f t="shared" si="181"/>
        <v>76</v>
      </c>
      <c r="AA325" s="317">
        <f t="shared" si="182"/>
        <v>70</v>
      </c>
      <c r="AB325" s="417">
        <f t="shared" si="183"/>
        <v>1</v>
      </c>
      <c r="AC325" s="417">
        <f t="shared" si="184"/>
        <v>1</v>
      </c>
      <c r="AD325" s="417">
        <f t="shared" si="185"/>
        <v>60.800000000000004</v>
      </c>
      <c r="AE325" s="403">
        <f t="shared" si="186"/>
        <v>9</v>
      </c>
      <c r="AF325" s="403">
        <f t="shared" si="187"/>
        <v>9</v>
      </c>
      <c r="AG325" s="317">
        <f t="shared" si="188"/>
        <v>76</v>
      </c>
      <c r="AH325" s="317">
        <f t="shared" si="189"/>
        <v>76</v>
      </c>
      <c r="AI325" s="317">
        <v>2</v>
      </c>
      <c r="AJ325" s="318">
        <f t="shared" si="192"/>
        <v>16</v>
      </c>
    </row>
    <row r="326" spans="1:36">
      <c r="A326" s="20">
        <v>77</v>
      </c>
      <c r="B326" s="413">
        <f t="shared" si="164"/>
        <v>77</v>
      </c>
      <c r="C326" s="414">
        <f t="shared" si="164"/>
        <v>70</v>
      </c>
      <c r="D326" s="415">
        <f t="shared" si="165"/>
        <v>0.8</v>
      </c>
      <c r="E326" s="415">
        <f t="shared" si="166"/>
        <v>0.7</v>
      </c>
      <c r="F326" s="415">
        <f t="shared" si="167"/>
        <v>0</v>
      </c>
      <c r="G326" s="416">
        <f t="shared" si="168"/>
        <v>6.3</v>
      </c>
      <c r="H326" s="416">
        <f t="shared" si="169"/>
        <v>6.3</v>
      </c>
      <c r="I326" s="414">
        <f t="shared" si="170"/>
        <v>77</v>
      </c>
      <c r="J326" s="414">
        <f t="shared" si="171"/>
        <v>61.6</v>
      </c>
      <c r="K326" s="317">
        <v>2</v>
      </c>
      <c r="L326" s="318">
        <f t="shared" si="190"/>
        <v>13</v>
      </c>
      <c r="M326" s="414"/>
      <c r="N326" s="316">
        <f t="shared" si="172"/>
        <v>77</v>
      </c>
      <c r="O326" s="317">
        <f t="shared" si="173"/>
        <v>70</v>
      </c>
      <c r="P326" s="417">
        <f t="shared" si="174"/>
        <v>0.9</v>
      </c>
      <c r="Q326" s="417">
        <f t="shared" si="175"/>
        <v>0.9</v>
      </c>
      <c r="R326" s="417">
        <f t="shared" si="176"/>
        <v>30.8</v>
      </c>
      <c r="S326" s="403">
        <f t="shared" si="177"/>
        <v>8.1</v>
      </c>
      <c r="T326" s="403">
        <f t="shared" si="178"/>
        <v>8.1</v>
      </c>
      <c r="U326" s="317">
        <f t="shared" si="179"/>
        <v>77</v>
      </c>
      <c r="V326" s="317">
        <f t="shared" si="180"/>
        <v>69.3</v>
      </c>
      <c r="W326" s="317">
        <v>2</v>
      </c>
      <c r="X326" s="318">
        <f t="shared" si="191"/>
        <v>14</v>
      </c>
      <c r="Y326" s="19"/>
      <c r="Z326" s="316">
        <f t="shared" si="181"/>
        <v>77</v>
      </c>
      <c r="AA326" s="317">
        <f t="shared" si="182"/>
        <v>70</v>
      </c>
      <c r="AB326" s="417">
        <f t="shared" si="183"/>
        <v>1</v>
      </c>
      <c r="AC326" s="417">
        <f t="shared" si="184"/>
        <v>1</v>
      </c>
      <c r="AD326" s="417">
        <f t="shared" si="185"/>
        <v>61.6</v>
      </c>
      <c r="AE326" s="403">
        <f t="shared" si="186"/>
        <v>9</v>
      </c>
      <c r="AF326" s="403">
        <f t="shared" si="187"/>
        <v>9</v>
      </c>
      <c r="AG326" s="317">
        <f t="shared" si="188"/>
        <v>77</v>
      </c>
      <c r="AH326" s="317">
        <f t="shared" si="189"/>
        <v>77</v>
      </c>
      <c r="AI326" s="317">
        <v>2</v>
      </c>
      <c r="AJ326" s="318">
        <f t="shared" si="192"/>
        <v>16</v>
      </c>
    </row>
    <row r="327" spans="1:36">
      <c r="A327" s="20">
        <v>78</v>
      </c>
      <c r="B327" s="413">
        <f t="shared" si="164"/>
        <v>78</v>
      </c>
      <c r="C327" s="414">
        <f t="shared" si="164"/>
        <v>70</v>
      </c>
      <c r="D327" s="415">
        <f t="shared" si="165"/>
        <v>0.8</v>
      </c>
      <c r="E327" s="415">
        <f t="shared" si="166"/>
        <v>0.7</v>
      </c>
      <c r="F327" s="415">
        <f t="shared" si="167"/>
        <v>0</v>
      </c>
      <c r="G327" s="416">
        <f t="shared" si="168"/>
        <v>6.3</v>
      </c>
      <c r="H327" s="416">
        <f t="shared" si="169"/>
        <v>6.3</v>
      </c>
      <c r="I327" s="414">
        <f t="shared" si="170"/>
        <v>78</v>
      </c>
      <c r="J327" s="414">
        <f t="shared" si="171"/>
        <v>62.400000000000006</v>
      </c>
      <c r="K327" s="317">
        <v>2</v>
      </c>
      <c r="L327" s="318">
        <f t="shared" si="190"/>
        <v>13</v>
      </c>
      <c r="M327" s="414"/>
      <c r="N327" s="316">
        <f t="shared" si="172"/>
        <v>78</v>
      </c>
      <c r="O327" s="317">
        <f t="shared" si="173"/>
        <v>70</v>
      </c>
      <c r="P327" s="417">
        <f t="shared" si="174"/>
        <v>0.9</v>
      </c>
      <c r="Q327" s="417">
        <f t="shared" si="175"/>
        <v>0.9</v>
      </c>
      <c r="R327" s="417">
        <f t="shared" si="176"/>
        <v>31.200000000000003</v>
      </c>
      <c r="S327" s="403">
        <f t="shared" si="177"/>
        <v>8.1</v>
      </c>
      <c r="T327" s="403">
        <f t="shared" si="178"/>
        <v>8.1</v>
      </c>
      <c r="U327" s="317">
        <f t="shared" si="179"/>
        <v>78</v>
      </c>
      <c r="V327" s="317">
        <f t="shared" si="180"/>
        <v>70.2</v>
      </c>
      <c r="W327" s="317">
        <v>2</v>
      </c>
      <c r="X327" s="318">
        <f t="shared" si="191"/>
        <v>14</v>
      </c>
      <c r="Y327" s="19"/>
      <c r="Z327" s="316">
        <f t="shared" si="181"/>
        <v>78</v>
      </c>
      <c r="AA327" s="317">
        <f t="shared" si="182"/>
        <v>70</v>
      </c>
      <c r="AB327" s="417">
        <f t="shared" si="183"/>
        <v>1</v>
      </c>
      <c r="AC327" s="417">
        <f t="shared" si="184"/>
        <v>1</v>
      </c>
      <c r="AD327" s="417">
        <f t="shared" si="185"/>
        <v>62.400000000000006</v>
      </c>
      <c r="AE327" s="403">
        <f t="shared" si="186"/>
        <v>9</v>
      </c>
      <c r="AF327" s="403">
        <f t="shared" si="187"/>
        <v>9</v>
      </c>
      <c r="AG327" s="317">
        <f t="shared" si="188"/>
        <v>78</v>
      </c>
      <c r="AH327" s="317">
        <f t="shared" si="189"/>
        <v>78</v>
      </c>
      <c r="AI327" s="317">
        <v>2</v>
      </c>
      <c r="AJ327" s="318">
        <f t="shared" si="192"/>
        <v>16</v>
      </c>
    </row>
    <row r="328" spans="1:36">
      <c r="A328" s="20">
        <v>79</v>
      </c>
      <c r="B328" s="413">
        <f t="shared" si="164"/>
        <v>79</v>
      </c>
      <c r="C328" s="414">
        <f t="shared" si="164"/>
        <v>70</v>
      </c>
      <c r="D328" s="415">
        <f t="shared" si="165"/>
        <v>0.8</v>
      </c>
      <c r="E328" s="415">
        <f t="shared" si="166"/>
        <v>0.7</v>
      </c>
      <c r="F328" s="415">
        <f t="shared" si="167"/>
        <v>0</v>
      </c>
      <c r="G328" s="416">
        <f t="shared" si="168"/>
        <v>6.3</v>
      </c>
      <c r="H328" s="416">
        <f t="shared" si="169"/>
        <v>6.3</v>
      </c>
      <c r="I328" s="414">
        <f t="shared" si="170"/>
        <v>79</v>
      </c>
      <c r="J328" s="414">
        <f t="shared" si="171"/>
        <v>63.2</v>
      </c>
      <c r="K328" s="317">
        <v>2</v>
      </c>
      <c r="L328" s="318">
        <f t="shared" si="190"/>
        <v>13</v>
      </c>
      <c r="M328" s="414"/>
      <c r="N328" s="316">
        <f t="shared" si="172"/>
        <v>79</v>
      </c>
      <c r="O328" s="317">
        <f t="shared" si="173"/>
        <v>70</v>
      </c>
      <c r="P328" s="417">
        <f t="shared" si="174"/>
        <v>0.9</v>
      </c>
      <c r="Q328" s="417">
        <f t="shared" si="175"/>
        <v>0.9</v>
      </c>
      <c r="R328" s="417">
        <f t="shared" si="176"/>
        <v>31.6</v>
      </c>
      <c r="S328" s="403">
        <f t="shared" si="177"/>
        <v>8.1</v>
      </c>
      <c r="T328" s="403">
        <f t="shared" si="178"/>
        <v>8.1</v>
      </c>
      <c r="U328" s="317">
        <f t="shared" si="179"/>
        <v>79</v>
      </c>
      <c r="V328" s="317">
        <f t="shared" si="180"/>
        <v>71.100000000000009</v>
      </c>
      <c r="W328" s="317">
        <v>2</v>
      </c>
      <c r="X328" s="318">
        <f t="shared" si="191"/>
        <v>14</v>
      </c>
      <c r="Y328" s="19"/>
      <c r="Z328" s="316">
        <f t="shared" si="181"/>
        <v>79</v>
      </c>
      <c r="AA328" s="317">
        <f t="shared" si="182"/>
        <v>70</v>
      </c>
      <c r="AB328" s="417">
        <f t="shared" si="183"/>
        <v>1</v>
      </c>
      <c r="AC328" s="417">
        <f t="shared" si="184"/>
        <v>1</v>
      </c>
      <c r="AD328" s="417">
        <f t="shared" si="185"/>
        <v>63.2</v>
      </c>
      <c r="AE328" s="403">
        <f t="shared" si="186"/>
        <v>9</v>
      </c>
      <c r="AF328" s="403">
        <f t="shared" si="187"/>
        <v>9</v>
      </c>
      <c r="AG328" s="317">
        <f t="shared" si="188"/>
        <v>79</v>
      </c>
      <c r="AH328" s="317">
        <f t="shared" si="189"/>
        <v>79</v>
      </c>
      <c r="AI328" s="317">
        <v>2</v>
      </c>
      <c r="AJ328" s="318">
        <f t="shared" si="192"/>
        <v>16</v>
      </c>
    </row>
    <row r="329" spans="1:36">
      <c r="A329" s="20">
        <v>80</v>
      </c>
      <c r="B329" s="413">
        <f t="shared" si="164"/>
        <v>80</v>
      </c>
      <c r="C329" s="414">
        <f t="shared" si="164"/>
        <v>80</v>
      </c>
      <c r="D329" s="415">
        <f t="shared" si="165"/>
        <v>0.8</v>
      </c>
      <c r="E329" s="415">
        <f t="shared" si="166"/>
        <v>0.7</v>
      </c>
      <c r="F329" s="415">
        <f t="shared" si="167"/>
        <v>0</v>
      </c>
      <c r="G329" s="416">
        <f t="shared" si="168"/>
        <v>6.3</v>
      </c>
      <c r="H329" s="416">
        <f t="shared" si="169"/>
        <v>6.3</v>
      </c>
      <c r="I329" s="414">
        <f t="shared" si="170"/>
        <v>80</v>
      </c>
      <c r="J329" s="414">
        <f t="shared" si="171"/>
        <v>64</v>
      </c>
      <c r="K329" s="317">
        <v>3</v>
      </c>
      <c r="L329" s="318">
        <f t="shared" si="190"/>
        <v>14</v>
      </c>
      <c r="M329" s="414"/>
      <c r="N329" s="316">
        <f t="shared" si="172"/>
        <v>80</v>
      </c>
      <c r="O329" s="317">
        <f t="shared" si="173"/>
        <v>80</v>
      </c>
      <c r="P329" s="417">
        <f t="shared" si="174"/>
        <v>0.9</v>
      </c>
      <c r="Q329" s="417">
        <f t="shared" si="175"/>
        <v>0.9</v>
      </c>
      <c r="R329" s="417">
        <f t="shared" si="176"/>
        <v>32</v>
      </c>
      <c r="S329" s="403">
        <f t="shared" si="177"/>
        <v>8.1</v>
      </c>
      <c r="T329" s="403">
        <f t="shared" si="178"/>
        <v>8.1</v>
      </c>
      <c r="U329" s="317">
        <f t="shared" si="179"/>
        <v>80</v>
      </c>
      <c r="V329" s="317">
        <f t="shared" si="180"/>
        <v>72</v>
      </c>
      <c r="W329" s="317">
        <v>3</v>
      </c>
      <c r="X329" s="318">
        <f t="shared" si="191"/>
        <v>16</v>
      </c>
      <c r="Y329" s="19"/>
      <c r="Z329" s="316">
        <f t="shared" si="181"/>
        <v>80</v>
      </c>
      <c r="AA329" s="317">
        <f t="shared" si="182"/>
        <v>80</v>
      </c>
      <c r="AB329" s="417">
        <f t="shared" si="183"/>
        <v>1</v>
      </c>
      <c r="AC329" s="417">
        <f t="shared" si="184"/>
        <v>1</v>
      </c>
      <c r="AD329" s="417">
        <f t="shared" si="185"/>
        <v>64</v>
      </c>
      <c r="AE329" s="403">
        <f t="shared" si="186"/>
        <v>9</v>
      </c>
      <c r="AF329" s="403">
        <f t="shared" si="187"/>
        <v>9</v>
      </c>
      <c r="AG329" s="317">
        <f t="shared" si="188"/>
        <v>80</v>
      </c>
      <c r="AH329" s="317">
        <f t="shared" si="189"/>
        <v>80</v>
      </c>
      <c r="AI329" s="317">
        <v>3</v>
      </c>
      <c r="AJ329" s="318">
        <f t="shared" si="192"/>
        <v>18</v>
      </c>
    </row>
    <row r="330" spans="1:36">
      <c r="A330" s="20">
        <v>81</v>
      </c>
      <c r="B330" s="413">
        <f t="shared" ref="B330:C349" si="193">B177</f>
        <v>81</v>
      </c>
      <c r="C330" s="414">
        <f t="shared" si="193"/>
        <v>80</v>
      </c>
      <c r="D330" s="415">
        <f t="shared" si="165"/>
        <v>0.8</v>
      </c>
      <c r="E330" s="415">
        <f t="shared" si="166"/>
        <v>0.7</v>
      </c>
      <c r="F330" s="415">
        <f t="shared" si="167"/>
        <v>0</v>
      </c>
      <c r="G330" s="416">
        <f t="shared" si="168"/>
        <v>6.3</v>
      </c>
      <c r="H330" s="416">
        <f t="shared" si="169"/>
        <v>6.3</v>
      </c>
      <c r="I330" s="414">
        <f t="shared" si="170"/>
        <v>81</v>
      </c>
      <c r="J330" s="414">
        <f t="shared" si="171"/>
        <v>64.8</v>
      </c>
      <c r="K330" s="317">
        <v>3</v>
      </c>
      <c r="L330" s="318">
        <f t="shared" si="190"/>
        <v>14</v>
      </c>
      <c r="M330" s="414"/>
      <c r="N330" s="316">
        <f t="shared" si="172"/>
        <v>81</v>
      </c>
      <c r="O330" s="317">
        <f t="shared" si="173"/>
        <v>80</v>
      </c>
      <c r="P330" s="417">
        <f t="shared" si="174"/>
        <v>0.9</v>
      </c>
      <c r="Q330" s="417">
        <f t="shared" si="175"/>
        <v>0.9</v>
      </c>
      <c r="R330" s="417">
        <f t="shared" si="176"/>
        <v>32.4</v>
      </c>
      <c r="S330" s="403">
        <f t="shared" si="177"/>
        <v>8.1</v>
      </c>
      <c r="T330" s="403">
        <f t="shared" si="178"/>
        <v>8.1</v>
      </c>
      <c r="U330" s="317">
        <f t="shared" si="179"/>
        <v>81</v>
      </c>
      <c r="V330" s="317">
        <f t="shared" si="180"/>
        <v>72.900000000000006</v>
      </c>
      <c r="W330" s="317">
        <v>3</v>
      </c>
      <c r="X330" s="318">
        <f t="shared" si="191"/>
        <v>16</v>
      </c>
      <c r="Y330" s="19"/>
      <c r="Z330" s="316">
        <f t="shared" si="181"/>
        <v>81</v>
      </c>
      <c r="AA330" s="317">
        <f t="shared" si="182"/>
        <v>80</v>
      </c>
      <c r="AB330" s="417">
        <f t="shared" si="183"/>
        <v>1</v>
      </c>
      <c r="AC330" s="417">
        <f t="shared" si="184"/>
        <v>1</v>
      </c>
      <c r="AD330" s="417">
        <f t="shared" si="185"/>
        <v>64.8</v>
      </c>
      <c r="AE330" s="403">
        <f t="shared" si="186"/>
        <v>9</v>
      </c>
      <c r="AF330" s="403">
        <f t="shared" si="187"/>
        <v>9</v>
      </c>
      <c r="AG330" s="317">
        <f t="shared" si="188"/>
        <v>81</v>
      </c>
      <c r="AH330" s="317">
        <f t="shared" si="189"/>
        <v>81</v>
      </c>
      <c r="AI330" s="317">
        <v>3</v>
      </c>
      <c r="AJ330" s="318">
        <f t="shared" si="192"/>
        <v>18</v>
      </c>
    </row>
    <row r="331" spans="1:36">
      <c r="A331" s="20">
        <v>82</v>
      </c>
      <c r="B331" s="413">
        <f t="shared" si="193"/>
        <v>82</v>
      </c>
      <c r="C331" s="414">
        <f t="shared" si="193"/>
        <v>80</v>
      </c>
      <c r="D331" s="415">
        <f t="shared" si="165"/>
        <v>0.8</v>
      </c>
      <c r="E331" s="415">
        <f t="shared" si="166"/>
        <v>0.7</v>
      </c>
      <c r="F331" s="415">
        <f t="shared" si="167"/>
        <v>0</v>
      </c>
      <c r="G331" s="416">
        <f t="shared" si="168"/>
        <v>6.3</v>
      </c>
      <c r="H331" s="416">
        <f t="shared" si="169"/>
        <v>6.3</v>
      </c>
      <c r="I331" s="414">
        <f t="shared" si="170"/>
        <v>82</v>
      </c>
      <c r="J331" s="414">
        <f t="shared" si="171"/>
        <v>65.600000000000009</v>
      </c>
      <c r="K331" s="317">
        <v>3</v>
      </c>
      <c r="L331" s="318">
        <f t="shared" si="190"/>
        <v>14</v>
      </c>
      <c r="M331" s="414"/>
      <c r="N331" s="316">
        <f t="shared" si="172"/>
        <v>82</v>
      </c>
      <c r="O331" s="317">
        <f t="shared" si="173"/>
        <v>80</v>
      </c>
      <c r="P331" s="417">
        <f t="shared" si="174"/>
        <v>0.9</v>
      </c>
      <c r="Q331" s="417">
        <f t="shared" si="175"/>
        <v>0.9</v>
      </c>
      <c r="R331" s="417">
        <f t="shared" si="176"/>
        <v>32.800000000000004</v>
      </c>
      <c r="S331" s="403">
        <f t="shared" si="177"/>
        <v>8.1</v>
      </c>
      <c r="T331" s="403">
        <f t="shared" si="178"/>
        <v>8.1</v>
      </c>
      <c r="U331" s="317">
        <f t="shared" si="179"/>
        <v>82</v>
      </c>
      <c r="V331" s="317">
        <f t="shared" si="180"/>
        <v>73.8</v>
      </c>
      <c r="W331" s="317">
        <v>3</v>
      </c>
      <c r="X331" s="318">
        <f t="shared" si="191"/>
        <v>16</v>
      </c>
      <c r="Y331" s="19"/>
      <c r="Z331" s="316">
        <f t="shared" si="181"/>
        <v>82</v>
      </c>
      <c r="AA331" s="317">
        <f t="shared" si="182"/>
        <v>80</v>
      </c>
      <c r="AB331" s="417">
        <f t="shared" si="183"/>
        <v>1</v>
      </c>
      <c r="AC331" s="417">
        <f t="shared" si="184"/>
        <v>1</v>
      </c>
      <c r="AD331" s="417">
        <f t="shared" si="185"/>
        <v>65.600000000000009</v>
      </c>
      <c r="AE331" s="403">
        <f t="shared" si="186"/>
        <v>9</v>
      </c>
      <c r="AF331" s="403">
        <f t="shared" si="187"/>
        <v>9</v>
      </c>
      <c r="AG331" s="317">
        <f t="shared" si="188"/>
        <v>82</v>
      </c>
      <c r="AH331" s="317">
        <f t="shared" si="189"/>
        <v>82</v>
      </c>
      <c r="AI331" s="317">
        <v>3</v>
      </c>
      <c r="AJ331" s="318">
        <f t="shared" si="192"/>
        <v>18</v>
      </c>
    </row>
    <row r="332" spans="1:36">
      <c r="A332" s="20">
        <v>83</v>
      </c>
      <c r="B332" s="413">
        <f t="shared" si="193"/>
        <v>83</v>
      </c>
      <c r="C332" s="414">
        <f t="shared" si="193"/>
        <v>80</v>
      </c>
      <c r="D332" s="415">
        <f t="shared" si="165"/>
        <v>0.8</v>
      </c>
      <c r="E332" s="415">
        <f t="shared" si="166"/>
        <v>0.7</v>
      </c>
      <c r="F332" s="415">
        <f t="shared" si="167"/>
        <v>0</v>
      </c>
      <c r="G332" s="416">
        <f t="shared" si="168"/>
        <v>6.3</v>
      </c>
      <c r="H332" s="416">
        <f t="shared" si="169"/>
        <v>6.3</v>
      </c>
      <c r="I332" s="414">
        <f t="shared" si="170"/>
        <v>83</v>
      </c>
      <c r="J332" s="414">
        <f t="shared" si="171"/>
        <v>66.400000000000006</v>
      </c>
      <c r="K332" s="317">
        <v>3</v>
      </c>
      <c r="L332" s="318">
        <f t="shared" si="190"/>
        <v>14</v>
      </c>
      <c r="M332" s="414"/>
      <c r="N332" s="316">
        <f t="shared" si="172"/>
        <v>83</v>
      </c>
      <c r="O332" s="317">
        <f t="shared" si="173"/>
        <v>80</v>
      </c>
      <c r="P332" s="417">
        <f t="shared" si="174"/>
        <v>0.9</v>
      </c>
      <c r="Q332" s="417">
        <f t="shared" si="175"/>
        <v>0.9</v>
      </c>
      <c r="R332" s="417">
        <f t="shared" si="176"/>
        <v>33.200000000000003</v>
      </c>
      <c r="S332" s="403">
        <f t="shared" si="177"/>
        <v>8.1</v>
      </c>
      <c r="T332" s="403">
        <f t="shared" si="178"/>
        <v>8.1</v>
      </c>
      <c r="U332" s="317">
        <f t="shared" si="179"/>
        <v>83</v>
      </c>
      <c r="V332" s="317">
        <f t="shared" si="180"/>
        <v>74.7</v>
      </c>
      <c r="W332" s="317">
        <v>3</v>
      </c>
      <c r="X332" s="318">
        <f t="shared" si="191"/>
        <v>16</v>
      </c>
      <c r="Y332" s="19"/>
      <c r="Z332" s="316">
        <f t="shared" si="181"/>
        <v>83</v>
      </c>
      <c r="AA332" s="317">
        <f t="shared" si="182"/>
        <v>80</v>
      </c>
      <c r="AB332" s="417">
        <f t="shared" si="183"/>
        <v>1</v>
      </c>
      <c r="AC332" s="417">
        <f t="shared" si="184"/>
        <v>1</v>
      </c>
      <c r="AD332" s="417">
        <f t="shared" si="185"/>
        <v>66.400000000000006</v>
      </c>
      <c r="AE332" s="403">
        <f t="shared" si="186"/>
        <v>9</v>
      </c>
      <c r="AF332" s="403">
        <f t="shared" si="187"/>
        <v>9</v>
      </c>
      <c r="AG332" s="317">
        <f t="shared" si="188"/>
        <v>83</v>
      </c>
      <c r="AH332" s="317">
        <f t="shared" si="189"/>
        <v>83</v>
      </c>
      <c r="AI332" s="317">
        <v>3</v>
      </c>
      <c r="AJ332" s="318">
        <f t="shared" si="192"/>
        <v>18</v>
      </c>
    </row>
    <row r="333" spans="1:36">
      <c r="A333" s="20">
        <v>84</v>
      </c>
      <c r="B333" s="413">
        <f t="shared" si="193"/>
        <v>84</v>
      </c>
      <c r="C333" s="414">
        <f t="shared" si="193"/>
        <v>80</v>
      </c>
      <c r="D333" s="415">
        <f t="shared" si="165"/>
        <v>0.8</v>
      </c>
      <c r="E333" s="415">
        <f t="shared" si="166"/>
        <v>0.7</v>
      </c>
      <c r="F333" s="415">
        <f t="shared" si="167"/>
        <v>0</v>
      </c>
      <c r="G333" s="416">
        <f t="shared" si="168"/>
        <v>6.3</v>
      </c>
      <c r="H333" s="416">
        <f t="shared" si="169"/>
        <v>6.3</v>
      </c>
      <c r="I333" s="414">
        <f t="shared" si="170"/>
        <v>84</v>
      </c>
      <c r="J333" s="414">
        <f t="shared" si="171"/>
        <v>67.2</v>
      </c>
      <c r="K333" s="317">
        <v>3</v>
      </c>
      <c r="L333" s="318">
        <f t="shared" si="190"/>
        <v>14</v>
      </c>
      <c r="M333" s="414"/>
      <c r="N333" s="316">
        <f t="shared" si="172"/>
        <v>84</v>
      </c>
      <c r="O333" s="317">
        <f t="shared" si="173"/>
        <v>80</v>
      </c>
      <c r="P333" s="417">
        <f t="shared" si="174"/>
        <v>0.9</v>
      </c>
      <c r="Q333" s="417">
        <f t="shared" si="175"/>
        <v>0.9</v>
      </c>
      <c r="R333" s="417">
        <f t="shared" si="176"/>
        <v>33.6</v>
      </c>
      <c r="S333" s="403">
        <f t="shared" si="177"/>
        <v>8.1</v>
      </c>
      <c r="T333" s="403">
        <f t="shared" si="178"/>
        <v>8.1</v>
      </c>
      <c r="U333" s="317">
        <f t="shared" si="179"/>
        <v>84</v>
      </c>
      <c r="V333" s="317">
        <f t="shared" si="180"/>
        <v>75.600000000000009</v>
      </c>
      <c r="W333" s="317">
        <v>3</v>
      </c>
      <c r="X333" s="318">
        <f t="shared" si="191"/>
        <v>16</v>
      </c>
      <c r="Y333" s="19"/>
      <c r="Z333" s="316">
        <f t="shared" si="181"/>
        <v>84</v>
      </c>
      <c r="AA333" s="317">
        <f t="shared" si="182"/>
        <v>80</v>
      </c>
      <c r="AB333" s="417">
        <f t="shared" si="183"/>
        <v>1</v>
      </c>
      <c r="AC333" s="417">
        <f t="shared" si="184"/>
        <v>1</v>
      </c>
      <c r="AD333" s="417">
        <f t="shared" si="185"/>
        <v>67.2</v>
      </c>
      <c r="AE333" s="403">
        <f t="shared" si="186"/>
        <v>9</v>
      </c>
      <c r="AF333" s="403">
        <f t="shared" si="187"/>
        <v>9</v>
      </c>
      <c r="AG333" s="317">
        <f t="shared" si="188"/>
        <v>84</v>
      </c>
      <c r="AH333" s="317">
        <f t="shared" si="189"/>
        <v>84</v>
      </c>
      <c r="AI333" s="317">
        <v>3</v>
      </c>
      <c r="AJ333" s="318">
        <f t="shared" si="192"/>
        <v>18</v>
      </c>
    </row>
    <row r="334" spans="1:36">
      <c r="A334" s="20">
        <v>85</v>
      </c>
      <c r="B334" s="413">
        <f t="shared" si="193"/>
        <v>85</v>
      </c>
      <c r="C334" s="414">
        <f t="shared" si="193"/>
        <v>80</v>
      </c>
      <c r="D334" s="415">
        <f t="shared" si="165"/>
        <v>0.8</v>
      </c>
      <c r="E334" s="415">
        <f t="shared" si="166"/>
        <v>0.7</v>
      </c>
      <c r="F334" s="415">
        <f t="shared" si="167"/>
        <v>0</v>
      </c>
      <c r="G334" s="416">
        <f t="shared" si="168"/>
        <v>6.3</v>
      </c>
      <c r="H334" s="416">
        <f t="shared" si="169"/>
        <v>6.3</v>
      </c>
      <c r="I334" s="414">
        <f t="shared" si="170"/>
        <v>85</v>
      </c>
      <c r="J334" s="414">
        <f t="shared" si="171"/>
        <v>68</v>
      </c>
      <c r="K334" s="317">
        <v>3</v>
      </c>
      <c r="L334" s="318">
        <f t="shared" si="190"/>
        <v>16</v>
      </c>
      <c r="M334" s="414"/>
      <c r="N334" s="316">
        <f t="shared" si="172"/>
        <v>85</v>
      </c>
      <c r="O334" s="317">
        <f t="shared" si="173"/>
        <v>80</v>
      </c>
      <c r="P334" s="417">
        <f t="shared" si="174"/>
        <v>0.9</v>
      </c>
      <c r="Q334" s="417">
        <f t="shared" si="175"/>
        <v>0.9</v>
      </c>
      <c r="R334" s="417">
        <f t="shared" si="176"/>
        <v>34</v>
      </c>
      <c r="S334" s="403">
        <f t="shared" si="177"/>
        <v>8.1</v>
      </c>
      <c r="T334" s="403">
        <f t="shared" si="178"/>
        <v>8.1</v>
      </c>
      <c r="U334" s="317">
        <f t="shared" si="179"/>
        <v>85</v>
      </c>
      <c r="V334" s="317">
        <f t="shared" si="180"/>
        <v>76.5</v>
      </c>
      <c r="W334" s="317">
        <v>3</v>
      </c>
      <c r="X334" s="318">
        <f t="shared" si="191"/>
        <v>18</v>
      </c>
      <c r="Y334" s="19"/>
      <c r="Z334" s="316">
        <f t="shared" si="181"/>
        <v>85</v>
      </c>
      <c r="AA334" s="317">
        <f t="shared" si="182"/>
        <v>80</v>
      </c>
      <c r="AB334" s="417">
        <f t="shared" si="183"/>
        <v>1</v>
      </c>
      <c r="AC334" s="417">
        <f t="shared" si="184"/>
        <v>1</v>
      </c>
      <c r="AD334" s="417">
        <f t="shared" si="185"/>
        <v>68</v>
      </c>
      <c r="AE334" s="403">
        <f t="shared" si="186"/>
        <v>9</v>
      </c>
      <c r="AF334" s="403">
        <f t="shared" si="187"/>
        <v>9</v>
      </c>
      <c r="AG334" s="317">
        <f t="shared" si="188"/>
        <v>85</v>
      </c>
      <c r="AH334" s="317">
        <f t="shared" si="189"/>
        <v>85</v>
      </c>
      <c r="AI334" s="317">
        <v>3</v>
      </c>
      <c r="AJ334" s="318">
        <f t="shared" si="192"/>
        <v>20</v>
      </c>
    </row>
    <row r="335" spans="1:36">
      <c r="A335" s="20">
        <v>86</v>
      </c>
      <c r="B335" s="413">
        <f t="shared" si="193"/>
        <v>86</v>
      </c>
      <c r="C335" s="414">
        <f t="shared" si="193"/>
        <v>80</v>
      </c>
      <c r="D335" s="415">
        <f t="shared" si="165"/>
        <v>0.8</v>
      </c>
      <c r="E335" s="415">
        <f t="shared" si="166"/>
        <v>0.7</v>
      </c>
      <c r="F335" s="415">
        <f t="shared" si="167"/>
        <v>0</v>
      </c>
      <c r="G335" s="416">
        <f t="shared" si="168"/>
        <v>6.3</v>
      </c>
      <c r="H335" s="416">
        <f t="shared" si="169"/>
        <v>6.3</v>
      </c>
      <c r="I335" s="414">
        <f t="shared" si="170"/>
        <v>86</v>
      </c>
      <c r="J335" s="414">
        <f t="shared" si="171"/>
        <v>68.8</v>
      </c>
      <c r="K335" s="317">
        <v>3</v>
      </c>
      <c r="L335" s="318">
        <f t="shared" si="190"/>
        <v>16</v>
      </c>
      <c r="M335" s="414"/>
      <c r="N335" s="316">
        <f t="shared" si="172"/>
        <v>86</v>
      </c>
      <c r="O335" s="317">
        <f t="shared" si="173"/>
        <v>80</v>
      </c>
      <c r="P335" s="417">
        <f t="shared" si="174"/>
        <v>0.9</v>
      </c>
      <c r="Q335" s="417">
        <f t="shared" si="175"/>
        <v>0.9</v>
      </c>
      <c r="R335" s="417">
        <f t="shared" si="176"/>
        <v>34.4</v>
      </c>
      <c r="S335" s="403">
        <f t="shared" si="177"/>
        <v>8.1</v>
      </c>
      <c r="T335" s="403">
        <f t="shared" si="178"/>
        <v>8.1</v>
      </c>
      <c r="U335" s="317">
        <f t="shared" si="179"/>
        <v>86</v>
      </c>
      <c r="V335" s="317">
        <f t="shared" si="180"/>
        <v>77.400000000000006</v>
      </c>
      <c r="W335" s="317">
        <v>3</v>
      </c>
      <c r="X335" s="318">
        <f t="shared" si="191"/>
        <v>18</v>
      </c>
      <c r="Y335" s="19"/>
      <c r="Z335" s="316">
        <f t="shared" si="181"/>
        <v>86</v>
      </c>
      <c r="AA335" s="317">
        <f t="shared" si="182"/>
        <v>80</v>
      </c>
      <c r="AB335" s="417">
        <f t="shared" si="183"/>
        <v>1</v>
      </c>
      <c r="AC335" s="417">
        <f t="shared" si="184"/>
        <v>1</v>
      </c>
      <c r="AD335" s="417">
        <f t="shared" si="185"/>
        <v>68.8</v>
      </c>
      <c r="AE335" s="403">
        <f t="shared" si="186"/>
        <v>9</v>
      </c>
      <c r="AF335" s="403">
        <f t="shared" si="187"/>
        <v>9</v>
      </c>
      <c r="AG335" s="317">
        <f t="shared" si="188"/>
        <v>86</v>
      </c>
      <c r="AH335" s="317">
        <f t="shared" si="189"/>
        <v>86</v>
      </c>
      <c r="AI335" s="317">
        <v>3</v>
      </c>
      <c r="AJ335" s="318">
        <f t="shared" si="192"/>
        <v>20</v>
      </c>
    </row>
    <row r="336" spans="1:36">
      <c r="A336" s="20">
        <v>87</v>
      </c>
      <c r="B336" s="413">
        <f t="shared" si="193"/>
        <v>87</v>
      </c>
      <c r="C336" s="414">
        <f t="shared" si="193"/>
        <v>80</v>
      </c>
      <c r="D336" s="415">
        <f t="shared" si="165"/>
        <v>0.8</v>
      </c>
      <c r="E336" s="415">
        <f t="shared" si="166"/>
        <v>0.7</v>
      </c>
      <c r="F336" s="415">
        <f t="shared" si="167"/>
        <v>0</v>
      </c>
      <c r="G336" s="416">
        <f t="shared" si="168"/>
        <v>6.3</v>
      </c>
      <c r="H336" s="416">
        <f t="shared" si="169"/>
        <v>6.3</v>
      </c>
      <c r="I336" s="414">
        <f t="shared" si="170"/>
        <v>87</v>
      </c>
      <c r="J336" s="414">
        <f t="shared" si="171"/>
        <v>69.600000000000009</v>
      </c>
      <c r="K336" s="317">
        <v>3</v>
      </c>
      <c r="L336" s="318">
        <f t="shared" si="190"/>
        <v>16</v>
      </c>
      <c r="M336" s="414"/>
      <c r="N336" s="316">
        <f t="shared" si="172"/>
        <v>87</v>
      </c>
      <c r="O336" s="317">
        <f t="shared" si="173"/>
        <v>80</v>
      </c>
      <c r="P336" s="417">
        <f t="shared" si="174"/>
        <v>0.9</v>
      </c>
      <c r="Q336" s="417">
        <f t="shared" si="175"/>
        <v>0.9</v>
      </c>
      <c r="R336" s="417">
        <f t="shared" si="176"/>
        <v>34.800000000000004</v>
      </c>
      <c r="S336" s="403">
        <f t="shared" si="177"/>
        <v>8.1</v>
      </c>
      <c r="T336" s="403">
        <f t="shared" si="178"/>
        <v>8.1</v>
      </c>
      <c r="U336" s="317">
        <f t="shared" si="179"/>
        <v>87</v>
      </c>
      <c r="V336" s="317">
        <f t="shared" si="180"/>
        <v>78.3</v>
      </c>
      <c r="W336" s="317">
        <v>3</v>
      </c>
      <c r="X336" s="318">
        <f t="shared" si="191"/>
        <v>18</v>
      </c>
      <c r="Y336" s="19"/>
      <c r="Z336" s="316">
        <f t="shared" si="181"/>
        <v>87</v>
      </c>
      <c r="AA336" s="317">
        <f t="shared" si="182"/>
        <v>80</v>
      </c>
      <c r="AB336" s="417">
        <f t="shared" si="183"/>
        <v>1</v>
      </c>
      <c r="AC336" s="417">
        <f t="shared" si="184"/>
        <v>1</v>
      </c>
      <c r="AD336" s="417">
        <f t="shared" si="185"/>
        <v>69.600000000000009</v>
      </c>
      <c r="AE336" s="403">
        <f t="shared" si="186"/>
        <v>9</v>
      </c>
      <c r="AF336" s="403">
        <f t="shared" si="187"/>
        <v>9</v>
      </c>
      <c r="AG336" s="317">
        <f t="shared" si="188"/>
        <v>87</v>
      </c>
      <c r="AH336" s="317">
        <f t="shared" si="189"/>
        <v>87</v>
      </c>
      <c r="AI336" s="317">
        <v>3</v>
      </c>
      <c r="AJ336" s="318">
        <f t="shared" si="192"/>
        <v>20</v>
      </c>
    </row>
    <row r="337" spans="1:36">
      <c r="A337" s="20">
        <v>88</v>
      </c>
      <c r="B337" s="413">
        <f t="shared" si="193"/>
        <v>88</v>
      </c>
      <c r="C337" s="414">
        <f t="shared" si="193"/>
        <v>80</v>
      </c>
      <c r="D337" s="415">
        <f t="shared" si="165"/>
        <v>0.8</v>
      </c>
      <c r="E337" s="415">
        <f t="shared" si="166"/>
        <v>0.7</v>
      </c>
      <c r="F337" s="415">
        <f t="shared" si="167"/>
        <v>0</v>
      </c>
      <c r="G337" s="416">
        <f t="shared" si="168"/>
        <v>6.3</v>
      </c>
      <c r="H337" s="416">
        <f t="shared" si="169"/>
        <v>6.3</v>
      </c>
      <c r="I337" s="414">
        <f t="shared" si="170"/>
        <v>88</v>
      </c>
      <c r="J337" s="414">
        <f t="shared" si="171"/>
        <v>70.400000000000006</v>
      </c>
      <c r="K337" s="317">
        <v>3</v>
      </c>
      <c r="L337" s="318">
        <f t="shared" si="190"/>
        <v>16</v>
      </c>
      <c r="M337" s="414"/>
      <c r="N337" s="316">
        <f t="shared" si="172"/>
        <v>88</v>
      </c>
      <c r="O337" s="317">
        <f t="shared" si="173"/>
        <v>80</v>
      </c>
      <c r="P337" s="417">
        <f t="shared" si="174"/>
        <v>0.9</v>
      </c>
      <c r="Q337" s="417">
        <f t="shared" si="175"/>
        <v>0.9</v>
      </c>
      <c r="R337" s="417">
        <f t="shared" si="176"/>
        <v>35.200000000000003</v>
      </c>
      <c r="S337" s="403">
        <f t="shared" si="177"/>
        <v>8.1</v>
      </c>
      <c r="T337" s="403">
        <f t="shared" si="178"/>
        <v>8.1</v>
      </c>
      <c r="U337" s="317">
        <f t="shared" si="179"/>
        <v>88</v>
      </c>
      <c r="V337" s="317">
        <f t="shared" si="180"/>
        <v>79.2</v>
      </c>
      <c r="W337" s="317">
        <v>3</v>
      </c>
      <c r="X337" s="318">
        <f t="shared" si="191"/>
        <v>18</v>
      </c>
      <c r="Y337" s="19"/>
      <c r="Z337" s="316">
        <f t="shared" si="181"/>
        <v>88</v>
      </c>
      <c r="AA337" s="317">
        <f t="shared" si="182"/>
        <v>80</v>
      </c>
      <c r="AB337" s="417">
        <f t="shared" si="183"/>
        <v>1</v>
      </c>
      <c r="AC337" s="417">
        <f t="shared" si="184"/>
        <v>1</v>
      </c>
      <c r="AD337" s="417">
        <f t="shared" si="185"/>
        <v>70.400000000000006</v>
      </c>
      <c r="AE337" s="403">
        <f t="shared" si="186"/>
        <v>9</v>
      </c>
      <c r="AF337" s="403">
        <f t="shared" si="187"/>
        <v>9</v>
      </c>
      <c r="AG337" s="317">
        <f t="shared" si="188"/>
        <v>88</v>
      </c>
      <c r="AH337" s="317">
        <f t="shared" si="189"/>
        <v>88</v>
      </c>
      <c r="AI337" s="317">
        <v>3</v>
      </c>
      <c r="AJ337" s="318">
        <f t="shared" si="192"/>
        <v>20</v>
      </c>
    </row>
    <row r="338" spans="1:36">
      <c r="A338" s="20">
        <v>89</v>
      </c>
      <c r="B338" s="413">
        <f t="shared" si="193"/>
        <v>89</v>
      </c>
      <c r="C338" s="414">
        <f t="shared" si="193"/>
        <v>80</v>
      </c>
      <c r="D338" s="415">
        <f t="shared" si="165"/>
        <v>0.8</v>
      </c>
      <c r="E338" s="415">
        <f t="shared" si="166"/>
        <v>0.7</v>
      </c>
      <c r="F338" s="415">
        <f t="shared" si="167"/>
        <v>0</v>
      </c>
      <c r="G338" s="416">
        <f t="shared" si="168"/>
        <v>6.3</v>
      </c>
      <c r="H338" s="416">
        <f t="shared" si="169"/>
        <v>6.3</v>
      </c>
      <c r="I338" s="414">
        <f t="shared" si="170"/>
        <v>89</v>
      </c>
      <c r="J338" s="414">
        <f t="shared" si="171"/>
        <v>71.2</v>
      </c>
      <c r="K338" s="317">
        <v>3</v>
      </c>
      <c r="L338" s="318">
        <f t="shared" si="190"/>
        <v>16</v>
      </c>
      <c r="M338" s="414"/>
      <c r="N338" s="316">
        <f t="shared" si="172"/>
        <v>89</v>
      </c>
      <c r="O338" s="317">
        <f t="shared" si="173"/>
        <v>80</v>
      </c>
      <c r="P338" s="417">
        <f t="shared" si="174"/>
        <v>0.9</v>
      </c>
      <c r="Q338" s="417">
        <f t="shared" si="175"/>
        <v>0.9</v>
      </c>
      <c r="R338" s="417">
        <f t="shared" si="176"/>
        <v>35.6</v>
      </c>
      <c r="S338" s="403">
        <f t="shared" si="177"/>
        <v>8.1</v>
      </c>
      <c r="T338" s="403">
        <f t="shared" si="178"/>
        <v>8.1</v>
      </c>
      <c r="U338" s="317">
        <f t="shared" si="179"/>
        <v>89</v>
      </c>
      <c r="V338" s="317">
        <f t="shared" si="180"/>
        <v>80.100000000000009</v>
      </c>
      <c r="W338" s="317">
        <v>3</v>
      </c>
      <c r="X338" s="318">
        <f t="shared" si="191"/>
        <v>18</v>
      </c>
      <c r="Y338" s="19"/>
      <c r="Z338" s="316">
        <f t="shared" si="181"/>
        <v>89</v>
      </c>
      <c r="AA338" s="317">
        <f t="shared" si="182"/>
        <v>80</v>
      </c>
      <c r="AB338" s="417">
        <f t="shared" si="183"/>
        <v>1</v>
      </c>
      <c r="AC338" s="417">
        <f t="shared" si="184"/>
        <v>1</v>
      </c>
      <c r="AD338" s="417">
        <f t="shared" si="185"/>
        <v>71.2</v>
      </c>
      <c r="AE338" s="403">
        <f t="shared" si="186"/>
        <v>9</v>
      </c>
      <c r="AF338" s="403">
        <f t="shared" si="187"/>
        <v>9</v>
      </c>
      <c r="AG338" s="317">
        <f t="shared" si="188"/>
        <v>89</v>
      </c>
      <c r="AH338" s="317">
        <f t="shared" si="189"/>
        <v>89</v>
      </c>
      <c r="AI338" s="317">
        <v>3</v>
      </c>
      <c r="AJ338" s="318">
        <f t="shared" si="192"/>
        <v>20</v>
      </c>
    </row>
    <row r="339" spans="1:36">
      <c r="A339" s="20">
        <v>90</v>
      </c>
      <c r="B339" s="413">
        <f t="shared" si="193"/>
        <v>90</v>
      </c>
      <c r="C339" s="414">
        <f t="shared" si="193"/>
        <v>90</v>
      </c>
      <c r="D339" s="415">
        <f t="shared" si="165"/>
        <v>0.8</v>
      </c>
      <c r="E339" s="415">
        <f t="shared" si="166"/>
        <v>0.7</v>
      </c>
      <c r="F339" s="415">
        <f t="shared" si="167"/>
        <v>0</v>
      </c>
      <c r="G339" s="416">
        <f t="shared" si="168"/>
        <v>6.3</v>
      </c>
      <c r="H339" s="416">
        <f t="shared" si="169"/>
        <v>6.3</v>
      </c>
      <c r="I339" s="414">
        <f t="shared" si="170"/>
        <v>90</v>
      </c>
      <c r="J339" s="414">
        <f t="shared" si="171"/>
        <v>72</v>
      </c>
      <c r="K339" s="317">
        <v>4</v>
      </c>
      <c r="L339" s="318">
        <f t="shared" si="190"/>
        <v>16</v>
      </c>
      <c r="M339" s="414"/>
      <c r="N339" s="316">
        <f t="shared" si="172"/>
        <v>90</v>
      </c>
      <c r="O339" s="317">
        <f t="shared" si="173"/>
        <v>90</v>
      </c>
      <c r="P339" s="417">
        <f t="shared" si="174"/>
        <v>0.9</v>
      </c>
      <c r="Q339" s="417">
        <f t="shared" si="175"/>
        <v>0.9</v>
      </c>
      <c r="R339" s="417">
        <f t="shared" si="176"/>
        <v>36</v>
      </c>
      <c r="S339" s="403">
        <f t="shared" si="177"/>
        <v>8.1</v>
      </c>
      <c r="T339" s="403">
        <f t="shared" si="178"/>
        <v>8.1</v>
      </c>
      <c r="U339" s="317">
        <f t="shared" si="179"/>
        <v>90</v>
      </c>
      <c r="V339" s="317">
        <f t="shared" si="180"/>
        <v>81</v>
      </c>
      <c r="W339" s="317">
        <v>4</v>
      </c>
      <c r="X339" s="318">
        <f t="shared" si="191"/>
        <v>18</v>
      </c>
      <c r="Y339" s="19"/>
      <c r="Z339" s="316">
        <f t="shared" si="181"/>
        <v>90</v>
      </c>
      <c r="AA339" s="317">
        <f t="shared" si="182"/>
        <v>90</v>
      </c>
      <c r="AB339" s="417">
        <f t="shared" si="183"/>
        <v>1</v>
      </c>
      <c r="AC339" s="417">
        <f t="shared" si="184"/>
        <v>1</v>
      </c>
      <c r="AD339" s="417">
        <f t="shared" si="185"/>
        <v>72</v>
      </c>
      <c r="AE339" s="403">
        <f t="shared" si="186"/>
        <v>9</v>
      </c>
      <c r="AF339" s="403">
        <f t="shared" si="187"/>
        <v>9</v>
      </c>
      <c r="AG339" s="317">
        <f t="shared" si="188"/>
        <v>90</v>
      </c>
      <c r="AH339" s="317">
        <f t="shared" si="189"/>
        <v>90</v>
      </c>
      <c r="AI339" s="317">
        <v>4</v>
      </c>
      <c r="AJ339" s="318">
        <f t="shared" si="192"/>
        <v>20</v>
      </c>
    </row>
    <row r="340" spans="1:36">
      <c r="A340" s="20">
        <v>91</v>
      </c>
      <c r="B340" s="413">
        <f t="shared" si="193"/>
        <v>91</v>
      </c>
      <c r="C340" s="414">
        <f t="shared" si="193"/>
        <v>90</v>
      </c>
      <c r="D340" s="415">
        <f t="shared" si="165"/>
        <v>0.8</v>
      </c>
      <c r="E340" s="415">
        <f t="shared" si="166"/>
        <v>0.7</v>
      </c>
      <c r="F340" s="415">
        <f t="shared" si="167"/>
        <v>0</v>
      </c>
      <c r="G340" s="416">
        <f t="shared" si="168"/>
        <v>6.3</v>
      </c>
      <c r="H340" s="416">
        <f t="shared" si="169"/>
        <v>6.3</v>
      </c>
      <c r="I340" s="414">
        <f t="shared" si="170"/>
        <v>91</v>
      </c>
      <c r="J340" s="414">
        <f t="shared" si="171"/>
        <v>72.8</v>
      </c>
      <c r="K340" s="317">
        <v>4</v>
      </c>
      <c r="L340" s="318">
        <f t="shared" si="190"/>
        <v>16</v>
      </c>
      <c r="M340" s="414"/>
      <c r="N340" s="316">
        <f t="shared" si="172"/>
        <v>91</v>
      </c>
      <c r="O340" s="317">
        <f t="shared" si="173"/>
        <v>90</v>
      </c>
      <c r="P340" s="417">
        <f t="shared" si="174"/>
        <v>0.9</v>
      </c>
      <c r="Q340" s="417">
        <f t="shared" si="175"/>
        <v>0.9</v>
      </c>
      <c r="R340" s="417">
        <f t="shared" si="176"/>
        <v>36.4</v>
      </c>
      <c r="S340" s="403">
        <f t="shared" si="177"/>
        <v>8.1</v>
      </c>
      <c r="T340" s="403">
        <f t="shared" si="178"/>
        <v>8.1</v>
      </c>
      <c r="U340" s="317">
        <f t="shared" si="179"/>
        <v>91</v>
      </c>
      <c r="V340" s="317">
        <f t="shared" si="180"/>
        <v>81.900000000000006</v>
      </c>
      <c r="W340" s="317">
        <v>4</v>
      </c>
      <c r="X340" s="318">
        <f t="shared" si="191"/>
        <v>18</v>
      </c>
      <c r="Y340" s="19"/>
      <c r="Z340" s="316">
        <f t="shared" si="181"/>
        <v>91</v>
      </c>
      <c r="AA340" s="317">
        <f t="shared" si="182"/>
        <v>90</v>
      </c>
      <c r="AB340" s="417">
        <f t="shared" si="183"/>
        <v>1</v>
      </c>
      <c r="AC340" s="417">
        <f t="shared" si="184"/>
        <v>1</v>
      </c>
      <c r="AD340" s="417">
        <f t="shared" si="185"/>
        <v>72.8</v>
      </c>
      <c r="AE340" s="403">
        <f t="shared" si="186"/>
        <v>9</v>
      </c>
      <c r="AF340" s="403">
        <f t="shared" si="187"/>
        <v>9</v>
      </c>
      <c r="AG340" s="317">
        <f t="shared" si="188"/>
        <v>91</v>
      </c>
      <c r="AH340" s="317">
        <f t="shared" si="189"/>
        <v>91</v>
      </c>
      <c r="AI340" s="317">
        <v>4</v>
      </c>
      <c r="AJ340" s="318">
        <f t="shared" si="192"/>
        <v>20</v>
      </c>
    </row>
    <row r="341" spans="1:36">
      <c r="A341" s="20">
        <v>92</v>
      </c>
      <c r="B341" s="413">
        <f t="shared" si="193"/>
        <v>92</v>
      </c>
      <c r="C341" s="414">
        <f t="shared" si="193"/>
        <v>90</v>
      </c>
      <c r="D341" s="415">
        <f t="shared" si="165"/>
        <v>0.8</v>
      </c>
      <c r="E341" s="415">
        <f t="shared" si="166"/>
        <v>0.7</v>
      </c>
      <c r="F341" s="415">
        <f t="shared" si="167"/>
        <v>0</v>
      </c>
      <c r="G341" s="416">
        <f t="shared" si="168"/>
        <v>6.3</v>
      </c>
      <c r="H341" s="416">
        <f t="shared" si="169"/>
        <v>6.3</v>
      </c>
      <c r="I341" s="414">
        <f t="shared" si="170"/>
        <v>92</v>
      </c>
      <c r="J341" s="414">
        <f t="shared" si="171"/>
        <v>73.600000000000009</v>
      </c>
      <c r="K341" s="317">
        <v>4</v>
      </c>
      <c r="L341" s="318">
        <f t="shared" si="190"/>
        <v>16</v>
      </c>
      <c r="M341" s="414"/>
      <c r="N341" s="316">
        <f t="shared" si="172"/>
        <v>92</v>
      </c>
      <c r="O341" s="317">
        <f t="shared" si="173"/>
        <v>90</v>
      </c>
      <c r="P341" s="417">
        <f t="shared" si="174"/>
        <v>0.9</v>
      </c>
      <c r="Q341" s="417">
        <f t="shared" si="175"/>
        <v>0.9</v>
      </c>
      <c r="R341" s="417">
        <f t="shared" si="176"/>
        <v>36.800000000000004</v>
      </c>
      <c r="S341" s="403">
        <f t="shared" si="177"/>
        <v>8.1</v>
      </c>
      <c r="T341" s="403">
        <f t="shared" si="178"/>
        <v>8.1</v>
      </c>
      <c r="U341" s="317">
        <f t="shared" si="179"/>
        <v>92</v>
      </c>
      <c r="V341" s="317">
        <f t="shared" si="180"/>
        <v>82.8</v>
      </c>
      <c r="W341" s="317">
        <v>4</v>
      </c>
      <c r="X341" s="318">
        <f t="shared" si="191"/>
        <v>18</v>
      </c>
      <c r="Y341" s="19"/>
      <c r="Z341" s="316">
        <f t="shared" si="181"/>
        <v>92</v>
      </c>
      <c r="AA341" s="317">
        <f t="shared" si="182"/>
        <v>90</v>
      </c>
      <c r="AB341" s="417">
        <f t="shared" si="183"/>
        <v>1</v>
      </c>
      <c r="AC341" s="417">
        <f t="shared" si="184"/>
        <v>1</v>
      </c>
      <c r="AD341" s="417">
        <f t="shared" si="185"/>
        <v>73.600000000000009</v>
      </c>
      <c r="AE341" s="403">
        <f t="shared" si="186"/>
        <v>9</v>
      </c>
      <c r="AF341" s="403">
        <f t="shared" si="187"/>
        <v>9</v>
      </c>
      <c r="AG341" s="317">
        <f t="shared" si="188"/>
        <v>92</v>
      </c>
      <c r="AH341" s="317">
        <f t="shared" si="189"/>
        <v>92</v>
      </c>
      <c r="AI341" s="317">
        <v>4</v>
      </c>
      <c r="AJ341" s="318">
        <f t="shared" si="192"/>
        <v>20</v>
      </c>
    </row>
    <row r="342" spans="1:36">
      <c r="A342" s="20">
        <v>93</v>
      </c>
      <c r="B342" s="413">
        <f t="shared" si="193"/>
        <v>93</v>
      </c>
      <c r="C342" s="414">
        <f t="shared" si="193"/>
        <v>90</v>
      </c>
      <c r="D342" s="415">
        <f t="shared" si="165"/>
        <v>0.8</v>
      </c>
      <c r="E342" s="415">
        <f t="shared" si="166"/>
        <v>0.7</v>
      </c>
      <c r="F342" s="415">
        <f t="shared" si="167"/>
        <v>0</v>
      </c>
      <c r="G342" s="416">
        <f t="shared" si="168"/>
        <v>6.3</v>
      </c>
      <c r="H342" s="416">
        <f t="shared" si="169"/>
        <v>6.3</v>
      </c>
      <c r="I342" s="414">
        <f t="shared" si="170"/>
        <v>93</v>
      </c>
      <c r="J342" s="414">
        <f t="shared" si="171"/>
        <v>74.400000000000006</v>
      </c>
      <c r="K342" s="317">
        <v>4</v>
      </c>
      <c r="L342" s="318">
        <f t="shared" si="190"/>
        <v>16</v>
      </c>
      <c r="M342" s="414"/>
      <c r="N342" s="316">
        <f t="shared" si="172"/>
        <v>93</v>
      </c>
      <c r="O342" s="317">
        <f t="shared" si="173"/>
        <v>90</v>
      </c>
      <c r="P342" s="417">
        <f t="shared" si="174"/>
        <v>0.9</v>
      </c>
      <c r="Q342" s="417">
        <f t="shared" si="175"/>
        <v>0.9</v>
      </c>
      <c r="R342" s="417">
        <f t="shared" si="176"/>
        <v>37.200000000000003</v>
      </c>
      <c r="S342" s="403">
        <f t="shared" si="177"/>
        <v>8.1</v>
      </c>
      <c r="T342" s="403">
        <f t="shared" si="178"/>
        <v>8.1</v>
      </c>
      <c r="U342" s="317">
        <f t="shared" si="179"/>
        <v>93</v>
      </c>
      <c r="V342" s="317">
        <f t="shared" si="180"/>
        <v>83.7</v>
      </c>
      <c r="W342" s="317">
        <v>4</v>
      </c>
      <c r="X342" s="318">
        <f t="shared" si="191"/>
        <v>18</v>
      </c>
      <c r="Y342" s="19"/>
      <c r="Z342" s="316">
        <f t="shared" si="181"/>
        <v>93</v>
      </c>
      <c r="AA342" s="317">
        <f t="shared" si="182"/>
        <v>90</v>
      </c>
      <c r="AB342" s="417">
        <f t="shared" si="183"/>
        <v>1</v>
      </c>
      <c r="AC342" s="417">
        <f t="shared" si="184"/>
        <v>1</v>
      </c>
      <c r="AD342" s="417">
        <f t="shared" si="185"/>
        <v>74.400000000000006</v>
      </c>
      <c r="AE342" s="403">
        <f t="shared" si="186"/>
        <v>9</v>
      </c>
      <c r="AF342" s="403">
        <f t="shared" si="187"/>
        <v>9</v>
      </c>
      <c r="AG342" s="317">
        <f t="shared" si="188"/>
        <v>93</v>
      </c>
      <c r="AH342" s="317">
        <f t="shared" si="189"/>
        <v>93</v>
      </c>
      <c r="AI342" s="317">
        <v>4</v>
      </c>
      <c r="AJ342" s="318">
        <f t="shared" si="192"/>
        <v>20</v>
      </c>
    </row>
    <row r="343" spans="1:36">
      <c r="A343" s="20">
        <v>94</v>
      </c>
      <c r="B343" s="413">
        <f t="shared" si="193"/>
        <v>94</v>
      </c>
      <c r="C343" s="414">
        <f t="shared" si="193"/>
        <v>90</v>
      </c>
      <c r="D343" s="415">
        <f t="shared" si="165"/>
        <v>0.8</v>
      </c>
      <c r="E343" s="415">
        <f t="shared" si="166"/>
        <v>0.7</v>
      </c>
      <c r="F343" s="415">
        <f t="shared" si="167"/>
        <v>0</v>
      </c>
      <c r="G343" s="416">
        <f t="shared" si="168"/>
        <v>6.3</v>
      </c>
      <c r="H343" s="416">
        <f t="shared" si="169"/>
        <v>6.3</v>
      </c>
      <c r="I343" s="414">
        <f t="shared" si="170"/>
        <v>94</v>
      </c>
      <c r="J343" s="414">
        <f t="shared" si="171"/>
        <v>75.2</v>
      </c>
      <c r="K343" s="317">
        <v>4</v>
      </c>
      <c r="L343" s="318">
        <f t="shared" si="190"/>
        <v>16</v>
      </c>
      <c r="M343" s="414"/>
      <c r="N343" s="316">
        <f t="shared" si="172"/>
        <v>94</v>
      </c>
      <c r="O343" s="317">
        <f t="shared" si="173"/>
        <v>90</v>
      </c>
      <c r="P343" s="417">
        <f t="shared" si="174"/>
        <v>0.9</v>
      </c>
      <c r="Q343" s="417">
        <f t="shared" si="175"/>
        <v>0.9</v>
      </c>
      <c r="R343" s="417">
        <f t="shared" si="176"/>
        <v>37.6</v>
      </c>
      <c r="S343" s="403">
        <f t="shared" si="177"/>
        <v>8.1</v>
      </c>
      <c r="T343" s="403">
        <f t="shared" si="178"/>
        <v>8.1</v>
      </c>
      <c r="U343" s="317">
        <f t="shared" si="179"/>
        <v>94</v>
      </c>
      <c r="V343" s="317">
        <f t="shared" si="180"/>
        <v>84.600000000000009</v>
      </c>
      <c r="W343" s="317">
        <v>4</v>
      </c>
      <c r="X343" s="318">
        <f t="shared" si="191"/>
        <v>18</v>
      </c>
      <c r="Y343" s="19"/>
      <c r="Z343" s="316">
        <f t="shared" si="181"/>
        <v>94</v>
      </c>
      <c r="AA343" s="317">
        <f t="shared" si="182"/>
        <v>90</v>
      </c>
      <c r="AB343" s="417">
        <f t="shared" si="183"/>
        <v>1</v>
      </c>
      <c r="AC343" s="417">
        <f t="shared" si="184"/>
        <v>1</v>
      </c>
      <c r="AD343" s="417">
        <f t="shared" si="185"/>
        <v>75.2</v>
      </c>
      <c r="AE343" s="403">
        <f t="shared" si="186"/>
        <v>9</v>
      </c>
      <c r="AF343" s="403">
        <f t="shared" si="187"/>
        <v>9</v>
      </c>
      <c r="AG343" s="317">
        <f t="shared" si="188"/>
        <v>94</v>
      </c>
      <c r="AH343" s="317">
        <f t="shared" si="189"/>
        <v>94</v>
      </c>
      <c r="AI343" s="317">
        <v>4</v>
      </c>
      <c r="AJ343" s="318">
        <f t="shared" si="192"/>
        <v>20</v>
      </c>
    </row>
    <row r="344" spans="1:36">
      <c r="A344" s="20">
        <v>95</v>
      </c>
      <c r="B344" s="413">
        <f t="shared" si="193"/>
        <v>95</v>
      </c>
      <c r="C344" s="414">
        <f t="shared" si="193"/>
        <v>90</v>
      </c>
      <c r="D344" s="415">
        <f t="shared" si="165"/>
        <v>0.8</v>
      </c>
      <c r="E344" s="415">
        <f t="shared" si="166"/>
        <v>0.7</v>
      </c>
      <c r="F344" s="415">
        <f t="shared" si="167"/>
        <v>0</v>
      </c>
      <c r="G344" s="416">
        <f t="shared" si="168"/>
        <v>6.3</v>
      </c>
      <c r="H344" s="416">
        <f t="shared" si="169"/>
        <v>6.3</v>
      </c>
      <c r="I344" s="414">
        <f t="shared" si="170"/>
        <v>95</v>
      </c>
      <c r="J344" s="414">
        <f t="shared" si="171"/>
        <v>76</v>
      </c>
      <c r="K344" s="317">
        <v>4</v>
      </c>
      <c r="L344" s="318">
        <f t="shared" si="190"/>
        <v>16</v>
      </c>
      <c r="M344" s="414"/>
      <c r="N344" s="316">
        <f t="shared" si="172"/>
        <v>95</v>
      </c>
      <c r="O344" s="317">
        <f t="shared" si="173"/>
        <v>90</v>
      </c>
      <c r="P344" s="417">
        <f t="shared" si="174"/>
        <v>0.9</v>
      </c>
      <c r="Q344" s="417">
        <f t="shared" si="175"/>
        <v>0.9</v>
      </c>
      <c r="R344" s="417">
        <f t="shared" si="176"/>
        <v>38</v>
      </c>
      <c r="S344" s="403">
        <f t="shared" si="177"/>
        <v>8.1</v>
      </c>
      <c r="T344" s="403">
        <f t="shared" si="178"/>
        <v>8.1</v>
      </c>
      <c r="U344" s="317">
        <f t="shared" si="179"/>
        <v>95</v>
      </c>
      <c r="V344" s="317">
        <f t="shared" si="180"/>
        <v>85.5</v>
      </c>
      <c r="W344" s="317">
        <v>4</v>
      </c>
      <c r="X344" s="318">
        <f t="shared" si="191"/>
        <v>18</v>
      </c>
      <c r="Y344" s="19"/>
      <c r="Z344" s="316">
        <f t="shared" si="181"/>
        <v>95</v>
      </c>
      <c r="AA344" s="317">
        <f t="shared" si="182"/>
        <v>90</v>
      </c>
      <c r="AB344" s="417">
        <f t="shared" si="183"/>
        <v>1</v>
      </c>
      <c r="AC344" s="417">
        <f t="shared" si="184"/>
        <v>1</v>
      </c>
      <c r="AD344" s="417">
        <f t="shared" si="185"/>
        <v>76</v>
      </c>
      <c r="AE344" s="403">
        <f t="shared" si="186"/>
        <v>9</v>
      </c>
      <c r="AF344" s="403">
        <f t="shared" si="187"/>
        <v>9</v>
      </c>
      <c r="AG344" s="317">
        <f t="shared" si="188"/>
        <v>95</v>
      </c>
      <c r="AH344" s="317">
        <f t="shared" si="189"/>
        <v>95</v>
      </c>
      <c r="AI344" s="317">
        <v>4</v>
      </c>
      <c r="AJ344" s="318">
        <f t="shared" si="192"/>
        <v>20</v>
      </c>
    </row>
    <row r="345" spans="1:36">
      <c r="A345" s="20">
        <v>96</v>
      </c>
      <c r="B345" s="413">
        <f t="shared" si="193"/>
        <v>96</v>
      </c>
      <c r="C345" s="414">
        <f t="shared" si="193"/>
        <v>90</v>
      </c>
      <c r="D345" s="415">
        <f t="shared" si="165"/>
        <v>0.8</v>
      </c>
      <c r="E345" s="415">
        <f t="shared" si="166"/>
        <v>0.7</v>
      </c>
      <c r="F345" s="415">
        <f t="shared" si="167"/>
        <v>0</v>
      </c>
      <c r="G345" s="416">
        <f t="shared" si="168"/>
        <v>6.3</v>
      </c>
      <c r="H345" s="416">
        <f t="shared" si="169"/>
        <v>6.3</v>
      </c>
      <c r="I345" s="414">
        <f t="shared" si="170"/>
        <v>96</v>
      </c>
      <c r="J345" s="414">
        <f t="shared" si="171"/>
        <v>76.800000000000011</v>
      </c>
      <c r="K345" s="317">
        <v>4</v>
      </c>
      <c r="L345" s="318">
        <f t="shared" si="190"/>
        <v>16</v>
      </c>
      <c r="M345" s="414"/>
      <c r="N345" s="316">
        <f t="shared" si="172"/>
        <v>96</v>
      </c>
      <c r="O345" s="317">
        <f t="shared" si="173"/>
        <v>90</v>
      </c>
      <c r="P345" s="417">
        <f t="shared" si="174"/>
        <v>0.9</v>
      </c>
      <c r="Q345" s="417">
        <f t="shared" si="175"/>
        <v>0.9</v>
      </c>
      <c r="R345" s="417">
        <f t="shared" si="176"/>
        <v>38.400000000000006</v>
      </c>
      <c r="S345" s="403">
        <f t="shared" si="177"/>
        <v>8.1</v>
      </c>
      <c r="T345" s="403">
        <f t="shared" si="178"/>
        <v>8.1</v>
      </c>
      <c r="U345" s="317">
        <f t="shared" si="179"/>
        <v>96</v>
      </c>
      <c r="V345" s="317">
        <f t="shared" si="180"/>
        <v>86.4</v>
      </c>
      <c r="W345" s="317">
        <v>4</v>
      </c>
      <c r="X345" s="318">
        <f t="shared" si="191"/>
        <v>18</v>
      </c>
      <c r="Y345" s="19"/>
      <c r="Z345" s="316">
        <f t="shared" si="181"/>
        <v>96</v>
      </c>
      <c r="AA345" s="317">
        <f t="shared" si="182"/>
        <v>90</v>
      </c>
      <c r="AB345" s="417">
        <f t="shared" si="183"/>
        <v>1</v>
      </c>
      <c r="AC345" s="417">
        <f t="shared" si="184"/>
        <v>1</v>
      </c>
      <c r="AD345" s="417">
        <f t="shared" si="185"/>
        <v>76.800000000000011</v>
      </c>
      <c r="AE345" s="403">
        <f t="shared" si="186"/>
        <v>9</v>
      </c>
      <c r="AF345" s="403">
        <f t="shared" si="187"/>
        <v>9</v>
      </c>
      <c r="AG345" s="317">
        <f t="shared" si="188"/>
        <v>96</v>
      </c>
      <c r="AH345" s="317">
        <f t="shared" si="189"/>
        <v>96</v>
      </c>
      <c r="AI345" s="317">
        <v>4</v>
      </c>
      <c r="AJ345" s="318">
        <f t="shared" si="192"/>
        <v>20</v>
      </c>
    </row>
    <row r="346" spans="1:36">
      <c r="A346" s="20">
        <v>97</v>
      </c>
      <c r="B346" s="413">
        <f t="shared" si="193"/>
        <v>97</v>
      </c>
      <c r="C346" s="414">
        <f t="shared" si="193"/>
        <v>90</v>
      </c>
      <c r="D346" s="415">
        <f t="shared" ref="D346:D377" si="194">D193*$R$25</f>
        <v>0.8</v>
      </c>
      <c r="E346" s="415">
        <f t="shared" ref="E346:E377" si="195">E193*$R$36</f>
        <v>0.7</v>
      </c>
      <c r="F346" s="415">
        <f t="shared" ref="F346:F377" si="196">F193*$R$27</f>
        <v>0</v>
      </c>
      <c r="G346" s="416">
        <f t="shared" ref="G346:G377" si="197">G193*$R$39</f>
        <v>6.3</v>
      </c>
      <c r="H346" s="416">
        <f t="shared" ref="H346:H377" si="198">G193*$R$40</f>
        <v>6.3</v>
      </c>
      <c r="I346" s="414">
        <f t="shared" ref="I346:I377" si="199">I193</f>
        <v>97</v>
      </c>
      <c r="J346" s="414">
        <f t="shared" ref="J346:J377" si="200">J193*$R$26</f>
        <v>77.600000000000009</v>
      </c>
      <c r="K346" s="317">
        <v>4</v>
      </c>
      <c r="L346" s="318">
        <f t="shared" si="190"/>
        <v>16</v>
      </c>
      <c r="M346" s="414"/>
      <c r="N346" s="316">
        <f t="shared" ref="N346:N377" si="201">B193</f>
        <v>97</v>
      </c>
      <c r="O346" s="317">
        <f t="shared" ref="O346:O377" si="202">C193</f>
        <v>90</v>
      </c>
      <c r="P346" s="417">
        <f t="shared" ref="P346:P377" si="203">D193*$D$58</f>
        <v>0.9</v>
      </c>
      <c r="Q346" s="417">
        <f t="shared" ref="Q346:Q377" si="204">E193*$D$69</f>
        <v>0.9</v>
      </c>
      <c r="R346" s="417">
        <f t="shared" ref="R346:R377" si="205">F193*$D$60</f>
        <v>38.800000000000004</v>
      </c>
      <c r="S346" s="403">
        <f t="shared" ref="S346:S377" si="206">G193*$D$72</f>
        <v>8.1</v>
      </c>
      <c r="T346" s="403">
        <f t="shared" ref="T346:T377" si="207">G193*$D$73</f>
        <v>8.1</v>
      </c>
      <c r="U346" s="317">
        <f t="shared" ref="U346:U377" si="208">I193</f>
        <v>97</v>
      </c>
      <c r="V346" s="317">
        <f t="shared" ref="V346:V377" si="209">J193*$D$59</f>
        <v>87.3</v>
      </c>
      <c r="W346" s="317">
        <v>4</v>
      </c>
      <c r="X346" s="318">
        <f t="shared" si="191"/>
        <v>18</v>
      </c>
      <c r="Y346" s="19"/>
      <c r="Z346" s="316">
        <f t="shared" ref="Z346:Z377" si="210">B193</f>
        <v>97</v>
      </c>
      <c r="AA346" s="317">
        <f t="shared" ref="AA346:AA377" si="211">C193</f>
        <v>90</v>
      </c>
      <c r="AB346" s="417">
        <f t="shared" ref="AB346:AB377" si="212">D193*$R$58</f>
        <v>1</v>
      </c>
      <c r="AC346" s="417">
        <f t="shared" ref="AC346:AC377" si="213">E193*$R$69</f>
        <v>1</v>
      </c>
      <c r="AD346" s="417">
        <f t="shared" ref="AD346:AD377" si="214">F193*$R$60</f>
        <v>77.600000000000009</v>
      </c>
      <c r="AE346" s="403">
        <f t="shared" ref="AE346:AE377" si="215">G193*$R$72</f>
        <v>9</v>
      </c>
      <c r="AF346" s="403">
        <f t="shared" ref="AF346:AF377" si="216">G193*$R$73</f>
        <v>9</v>
      </c>
      <c r="AG346" s="317">
        <f t="shared" ref="AG346:AG377" si="217">I193</f>
        <v>97</v>
      </c>
      <c r="AH346" s="317">
        <f t="shared" ref="AH346:AH377" si="218">J193*$R$59</f>
        <v>97</v>
      </c>
      <c r="AI346" s="317">
        <v>4</v>
      </c>
      <c r="AJ346" s="318">
        <f t="shared" si="192"/>
        <v>20</v>
      </c>
    </row>
    <row r="347" spans="1:36">
      <c r="A347" s="20">
        <v>98</v>
      </c>
      <c r="B347" s="413">
        <f t="shared" si="193"/>
        <v>98</v>
      </c>
      <c r="C347" s="414">
        <f t="shared" si="193"/>
        <v>90</v>
      </c>
      <c r="D347" s="415">
        <f t="shared" si="194"/>
        <v>0.8</v>
      </c>
      <c r="E347" s="415">
        <f t="shared" si="195"/>
        <v>0.7</v>
      </c>
      <c r="F347" s="415">
        <f t="shared" si="196"/>
        <v>0</v>
      </c>
      <c r="G347" s="416">
        <f t="shared" si="197"/>
        <v>6.3</v>
      </c>
      <c r="H347" s="416">
        <f t="shared" si="198"/>
        <v>6.3</v>
      </c>
      <c r="I347" s="414">
        <f t="shared" si="199"/>
        <v>98</v>
      </c>
      <c r="J347" s="414">
        <f t="shared" si="200"/>
        <v>78.400000000000006</v>
      </c>
      <c r="K347" s="317">
        <v>4</v>
      </c>
      <c r="L347" s="318">
        <f t="shared" si="190"/>
        <v>16</v>
      </c>
      <c r="M347" s="414"/>
      <c r="N347" s="316">
        <f t="shared" si="201"/>
        <v>98</v>
      </c>
      <c r="O347" s="317">
        <f t="shared" si="202"/>
        <v>90</v>
      </c>
      <c r="P347" s="417">
        <f t="shared" si="203"/>
        <v>0.9</v>
      </c>
      <c r="Q347" s="417">
        <f t="shared" si="204"/>
        <v>0.9</v>
      </c>
      <c r="R347" s="417">
        <f t="shared" si="205"/>
        <v>39.200000000000003</v>
      </c>
      <c r="S347" s="403">
        <f t="shared" si="206"/>
        <v>8.1</v>
      </c>
      <c r="T347" s="403">
        <f t="shared" si="207"/>
        <v>8.1</v>
      </c>
      <c r="U347" s="317">
        <f t="shared" si="208"/>
        <v>98</v>
      </c>
      <c r="V347" s="317">
        <f t="shared" si="209"/>
        <v>88.2</v>
      </c>
      <c r="W347" s="317">
        <v>4</v>
      </c>
      <c r="X347" s="318">
        <f t="shared" si="191"/>
        <v>18</v>
      </c>
      <c r="Y347" s="19"/>
      <c r="Z347" s="316">
        <f t="shared" si="210"/>
        <v>98</v>
      </c>
      <c r="AA347" s="317">
        <f t="shared" si="211"/>
        <v>90</v>
      </c>
      <c r="AB347" s="417">
        <f t="shared" si="212"/>
        <v>1</v>
      </c>
      <c r="AC347" s="417">
        <f t="shared" si="213"/>
        <v>1</v>
      </c>
      <c r="AD347" s="417">
        <f t="shared" si="214"/>
        <v>78.400000000000006</v>
      </c>
      <c r="AE347" s="403">
        <f t="shared" si="215"/>
        <v>9</v>
      </c>
      <c r="AF347" s="403">
        <f t="shared" si="216"/>
        <v>9</v>
      </c>
      <c r="AG347" s="317">
        <f t="shared" si="217"/>
        <v>98</v>
      </c>
      <c r="AH347" s="317">
        <f t="shared" si="218"/>
        <v>98</v>
      </c>
      <c r="AI347" s="317">
        <v>4</v>
      </c>
      <c r="AJ347" s="318">
        <f t="shared" si="192"/>
        <v>20</v>
      </c>
    </row>
    <row r="348" spans="1:36">
      <c r="A348" s="20">
        <v>99</v>
      </c>
      <c r="B348" s="413">
        <f t="shared" si="193"/>
        <v>99</v>
      </c>
      <c r="C348" s="414">
        <f t="shared" si="193"/>
        <v>90</v>
      </c>
      <c r="D348" s="415">
        <f t="shared" si="194"/>
        <v>0.8</v>
      </c>
      <c r="E348" s="415">
        <f t="shared" si="195"/>
        <v>0.7</v>
      </c>
      <c r="F348" s="415">
        <f t="shared" si="196"/>
        <v>0</v>
      </c>
      <c r="G348" s="416">
        <f t="shared" si="197"/>
        <v>6.3</v>
      </c>
      <c r="H348" s="416">
        <f t="shared" si="198"/>
        <v>6.3</v>
      </c>
      <c r="I348" s="414">
        <f t="shared" si="199"/>
        <v>99</v>
      </c>
      <c r="J348" s="414">
        <f t="shared" si="200"/>
        <v>79.2</v>
      </c>
      <c r="K348" s="317">
        <v>4</v>
      </c>
      <c r="L348" s="318">
        <f t="shared" si="190"/>
        <v>16</v>
      </c>
      <c r="M348" s="414"/>
      <c r="N348" s="316">
        <f t="shared" si="201"/>
        <v>99</v>
      </c>
      <c r="O348" s="317">
        <f t="shared" si="202"/>
        <v>90</v>
      </c>
      <c r="P348" s="417">
        <f t="shared" si="203"/>
        <v>0.9</v>
      </c>
      <c r="Q348" s="417">
        <f t="shared" si="204"/>
        <v>0.9</v>
      </c>
      <c r="R348" s="417">
        <f t="shared" si="205"/>
        <v>39.6</v>
      </c>
      <c r="S348" s="403">
        <f t="shared" si="206"/>
        <v>8.1</v>
      </c>
      <c r="T348" s="403">
        <f t="shared" si="207"/>
        <v>8.1</v>
      </c>
      <c r="U348" s="317">
        <f t="shared" si="208"/>
        <v>99</v>
      </c>
      <c r="V348" s="317">
        <f t="shared" si="209"/>
        <v>89.100000000000009</v>
      </c>
      <c r="W348" s="317">
        <v>4</v>
      </c>
      <c r="X348" s="318">
        <f t="shared" si="191"/>
        <v>18</v>
      </c>
      <c r="Y348" s="19"/>
      <c r="Z348" s="316">
        <f t="shared" si="210"/>
        <v>99</v>
      </c>
      <c r="AA348" s="317">
        <f t="shared" si="211"/>
        <v>90</v>
      </c>
      <c r="AB348" s="417">
        <f t="shared" si="212"/>
        <v>1</v>
      </c>
      <c r="AC348" s="417">
        <f t="shared" si="213"/>
        <v>1</v>
      </c>
      <c r="AD348" s="417">
        <f t="shared" si="214"/>
        <v>79.2</v>
      </c>
      <c r="AE348" s="403">
        <f t="shared" si="215"/>
        <v>9</v>
      </c>
      <c r="AF348" s="403">
        <f t="shared" si="216"/>
        <v>9</v>
      </c>
      <c r="AG348" s="317">
        <f t="shared" si="217"/>
        <v>99</v>
      </c>
      <c r="AH348" s="317">
        <f t="shared" si="218"/>
        <v>99</v>
      </c>
      <c r="AI348" s="317">
        <v>4</v>
      </c>
      <c r="AJ348" s="318">
        <f t="shared" si="192"/>
        <v>20</v>
      </c>
    </row>
    <row r="349" spans="1:36">
      <c r="A349" s="20">
        <v>100</v>
      </c>
      <c r="B349" s="413">
        <f t="shared" si="193"/>
        <v>100</v>
      </c>
      <c r="C349" s="414">
        <f t="shared" si="193"/>
        <v>100</v>
      </c>
      <c r="D349" s="415">
        <f t="shared" si="194"/>
        <v>0.8</v>
      </c>
      <c r="E349" s="415">
        <f t="shared" si="195"/>
        <v>0.7</v>
      </c>
      <c r="F349" s="415">
        <f t="shared" si="196"/>
        <v>0</v>
      </c>
      <c r="G349" s="416">
        <f t="shared" si="197"/>
        <v>6.3</v>
      </c>
      <c r="H349" s="416">
        <f t="shared" si="198"/>
        <v>6.3</v>
      </c>
      <c r="I349" s="414">
        <f t="shared" si="199"/>
        <v>100</v>
      </c>
      <c r="J349" s="414">
        <f t="shared" si="200"/>
        <v>80</v>
      </c>
      <c r="K349" s="317">
        <v>5</v>
      </c>
      <c r="L349" s="318">
        <f t="shared" si="190"/>
        <v>16</v>
      </c>
      <c r="M349" s="414"/>
      <c r="N349" s="316">
        <f t="shared" si="201"/>
        <v>100</v>
      </c>
      <c r="O349" s="317">
        <f t="shared" si="202"/>
        <v>100</v>
      </c>
      <c r="P349" s="417">
        <f t="shared" si="203"/>
        <v>0.9</v>
      </c>
      <c r="Q349" s="417">
        <f t="shared" si="204"/>
        <v>0.9</v>
      </c>
      <c r="R349" s="417">
        <f t="shared" si="205"/>
        <v>40</v>
      </c>
      <c r="S349" s="403">
        <f t="shared" si="206"/>
        <v>8.1</v>
      </c>
      <c r="T349" s="403">
        <f t="shared" si="207"/>
        <v>8.1</v>
      </c>
      <c r="U349" s="317">
        <f t="shared" si="208"/>
        <v>100</v>
      </c>
      <c r="V349" s="317">
        <f t="shared" si="209"/>
        <v>90</v>
      </c>
      <c r="W349" s="317">
        <v>5</v>
      </c>
      <c r="X349" s="318">
        <f t="shared" si="191"/>
        <v>18</v>
      </c>
      <c r="Y349" s="19"/>
      <c r="Z349" s="316">
        <f t="shared" si="210"/>
        <v>100</v>
      </c>
      <c r="AA349" s="317">
        <f t="shared" si="211"/>
        <v>100</v>
      </c>
      <c r="AB349" s="417">
        <f t="shared" si="212"/>
        <v>1</v>
      </c>
      <c r="AC349" s="417">
        <f t="shared" si="213"/>
        <v>1</v>
      </c>
      <c r="AD349" s="417">
        <f t="shared" si="214"/>
        <v>80</v>
      </c>
      <c r="AE349" s="403">
        <f t="shared" si="215"/>
        <v>9</v>
      </c>
      <c r="AF349" s="403">
        <f t="shared" si="216"/>
        <v>9</v>
      </c>
      <c r="AG349" s="317">
        <f t="shared" si="217"/>
        <v>100</v>
      </c>
      <c r="AH349" s="317">
        <f t="shared" si="218"/>
        <v>100</v>
      </c>
      <c r="AI349" s="317">
        <v>5</v>
      </c>
      <c r="AJ349" s="318">
        <f t="shared" si="192"/>
        <v>20</v>
      </c>
    </row>
    <row r="350" spans="1:36">
      <c r="A350" s="20">
        <v>101</v>
      </c>
      <c r="B350" s="413">
        <f t="shared" ref="B350:C369" si="219">B197</f>
        <v>101</v>
      </c>
      <c r="C350" s="414">
        <f t="shared" si="219"/>
        <v>100</v>
      </c>
      <c r="D350" s="415">
        <f t="shared" si="194"/>
        <v>0.8</v>
      </c>
      <c r="E350" s="415">
        <f t="shared" si="195"/>
        <v>0.7</v>
      </c>
      <c r="F350" s="415">
        <f t="shared" si="196"/>
        <v>0</v>
      </c>
      <c r="G350" s="416">
        <f t="shared" si="197"/>
        <v>6.3</v>
      </c>
      <c r="H350" s="416">
        <f t="shared" si="198"/>
        <v>6.3</v>
      </c>
      <c r="I350" s="414">
        <f t="shared" si="199"/>
        <v>101</v>
      </c>
      <c r="J350" s="414">
        <f t="shared" si="200"/>
        <v>80.800000000000011</v>
      </c>
      <c r="K350" s="317">
        <v>5</v>
      </c>
      <c r="L350" s="318">
        <f t="shared" si="190"/>
        <v>16</v>
      </c>
      <c r="M350" s="414"/>
      <c r="N350" s="316">
        <f t="shared" si="201"/>
        <v>101</v>
      </c>
      <c r="O350" s="317">
        <f t="shared" si="202"/>
        <v>100</v>
      </c>
      <c r="P350" s="417">
        <f t="shared" si="203"/>
        <v>0.9</v>
      </c>
      <c r="Q350" s="417">
        <f t="shared" si="204"/>
        <v>0.9</v>
      </c>
      <c r="R350" s="417">
        <f t="shared" si="205"/>
        <v>40.400000000000006</v>
      </c>
      <c r="S350" s="403">
        <f t="shared" si="206"/>
        <v>8.1</v>
      </c>
      <c r="T350" s="403">
        <f t="shared" si="207"/>
        <v>8.1</v>
      </c>
      <c r="U350" s="317">
        <f t="shared" si="208"/>
        <v>101</v>
      </c>
      <c r="V350" s="317">
        <f t="shared" si="209"/>
        <v>90.9</v>
      </c>
      <c r="W350" s="317">
        <v>5</v>
      </c>
      <c r="X350" s="318">
        <f t="shared" si="191"/>
        <v>18</v>
      </c>
      <c r="Y350" s="19"/>
      <c r="Z350" s="316">
        <f t="shared" si="210"/>
        <v>101</v>
      </c>
      <c r="AA350" s="317">
        <f t="shared" si="211"/>
        <v>100</v>
      </c>
      <c r="AB350" s="417">
        <f t="shared" si="212"/>
        <v>1</v>
      </c>
      <c r="AC350" s="417">
        <f t="shared" si="213"/>
        <v>1</v>
      </c>
      <c r="AD350" s="417">
        <f t="shared" si="214"/>
        <v>80.800000000000011</v>
      </c>
      <c r="AE350" s="403">
        <f t="shared" si="215"/>
        <v>9</v>
      </c>
      <c r="AF350" s="403">
        <f t="shared" si="216"/>
        <v>9</v>
      </c>
      <c r="AG350" s="317">
        <f t="shared" si="217"/>
        <v>101</v>
      </c>
      <c r="AH350" s="317">
        <f t="shared" si="218"/>
        <v>101</v>
      </c>
      <c r="AI350" s="317">
        <v>5</v>
      </c>
      <c r="AJ350" s="318">
        <f t="shared" si="192"/>
        <v>20</v>
      </c>
    </row>
    <row r="351" spans="1:36">
      <c r="A351" s="20">
        <v>102</v>
      </c>
      <c r="B351" s="413">
        <f t="shared" si="219"/>
        <v>102</v>
      </c>
      <c r="C351" s="414">
        <f t="shared" si="219"/>
        <v>100</v>
      </c>
      <c r="D351" s="415">
        <f t="shared" si="194"/>
        <v>0.8</v>
      </c>
      <c r="E351" s="415">
        <f t="shared" si="195"/>
        <v>0.7</v>
      </c>
      <c r="F351" s="415">
        <f t="shared" si="196"/>
        <v>0</v>
      </c>
      <c r="G351" s="416">
        <f t="shared" si="197"/>
        <v>6.3</v>
      </c>
      <c r="H351" s="416">
        <f t="shared" si="198"/>
        <v>6.3</v>
      </c>
      <c r="I351" s="414">
        <f t="shared" si="199"/>
        <v>102</v>
      </c>
      <c r="J351" s="414">
        <f t="shared" si="200"/>
        <v>81.600000000000009</v>
      </c>
      <c r="K351" s="317">
        <v>5</v>
      </c>
      <c r="L351" s="318">
        <f t="shared" si="190"/>
        <v>16</v>
      </c>
      <c r="M351" s="414"/>
      <c r="N351" s="316">
        <f t="shared" si="201"/>
        <v>102</v>
      </c>
      <c r="O351" s="317">
        <f t="shared" si="202"/>
        <v>100</v>
      </c>
      <c r="P351" s="417">
        <f t="shared" si="203"/>
        <v>0.9</v>
      </c>
      <c r="Q351" s="417">
        <f t="shared" si="204"/>
        <v>0.9</v>
      </c>
      <c r="R351" s="417">
        <f t="shared" si="205"/>
        <v>40.800000000000004</v>
      </c>
      <c r="S351" s="403">
        <f t="shared" si="206"/>
        <v>8.1</v>
      </c>
      <c r="T351" s="403">
        <f t="shared" si="207"/>
        <v>8.1</v>
      </c>
      <c r="U351" s="317">
        <f t="shared" si="208"/>
        <v>102</v>
      </c>
      <c r="V351" s="317">
        <f t="shared" si="209"/>
        <v>91.8</v>
      </c>
      <c r="W351" s="317">
        <v>5</v>
      </c>
      <c r="X351" s="318">
        <f t="shared" si="191"/>
        <v>18</v>
      </c>
      <c r="Y351" s="19"/>
      <c r="Z351" s="316">
        <f t="shared" si="210"/>
        <v>102</v>
      </c>
      <c r="AA351" s="317">
        <f t="shared" si="211"/>
        <v>100</v>
      </c>
      <c r="AB351" s="417">
        <f t="shared" si="212"/>
        <v>1</v>
      </c>
      <c r="AC351" s="417">
        <f t="shared" si="213"/>
        <v>1</v>
      </c>
      <c r="AD351" s="417">
        <f t="shared" si="214"/>
        <v>81.600000000000009</v>
      </c>
      <c r="AE351" s="403">
        <f t="shared" si="215"/>
        <v>9</v>
      </c>
      <c r="AF351" s="403">
        <f t="shared" si="216"/>
        <v>9</v>
      </c>
      <c r="AG351" s="317">
        <f t="shared" si="217"/>
        <v>102</v>
      </c>
      <c r="AH351" s="317">
        <f t="shared" si="218"/>
        <v>102</v>
      </c>
      <c r="AI351" s="317">
        <v>5</v>
      </c>
      <c r="AJ351" s="318">
        <f t="shared" si="192"/>
        <v>20</v>
      </c>
    </row>
    <row r="352" spans="1:36">
      <c r="A352" s="20">
        <v>103</v>
      </c>
      <c r="B352" s="413">
        <f t="shared" si="219"/>
        <v>103</v>
      </c>
      <c r="C352" s="414">
        <f t="shared" si="219"/>
        <v>100</v>
      </c>
      <c r="D352" s="415">
        <f t="shared" si="194"/>
        <v>0.8</v>
      </c>
      <c r="E352" s="415">
        <f t="shared" si="195"/>
        <v>0.7</v>
      </c>
      <c r="F352" s="415">
        <f t="shared" si="196"/>
        <v>0</v>
      </c>
      <c r="G352" s="416">
        <f t="shared" si="197"/>
        <v>6.3</v>
      </c>
      <c r="H352" s="416">
        <f t="shared" si="198"/>
        <v>6.3</v>
      </c>
      <c r="I352" s="414">
        <f t="shared" si="199"/>
        <v>103</v>
      </c>
      <c r="J352" s="414">
        <f t="shared" si="200"/>
        <v>82.4</v>
      </c>
      <c r="K352" s="317">
        <v>5</v>
      </c>
      <c r="L352" s="318">
        <f t="shared" si="190"/>
        <v>16</v>
      </c>
      <c r="M352" s="414"/>
      <c r="N352" s="316">
        <f t="shared" si="201"/>
        <v>103</v>
      </c>
      <c r="O352" s="317">
        <f t="shared" si="202"/>
        <v>100</v>
      </c>
      <c r="P352" s="417">
        <f t="shared" si="203"/>
        <v>0.9</v>
      </c>
      <c r="Q352" s="417">
        <f t="shared" si="204"/>
        <v>0.9</v>
      </c>
      <c r="R352" s="417">
        <f t="shared" si="205"/>
        <v>41.2</v>
      </c>
      <c r="S352" s="403">
        <f t="shared" si="206"/>
        <v>8.1</v>
      </c>
      <c r="T352" s="403">
        <f t="shared" si="207"/>
        <v>8.1</v>
      </c>
      <c r="U352" s="317">
        <f t="shared" si="208"/>
        <v>103</v>
      </c>
      <c r="V352" s="317">
        <f t="shared" si="209"/>
        <v>92.7</v>
      </c>
      <c r="W352" s="317">
        <v>5</v>
      </c>
      <c r="X352" s="318">
        <f t="shared" si="191"/>
        <v>18</v>
      </c>
      <c r="Y352" s="19"/>
      <c r="Z352" s="316">
        <f t="shared" si="210"/>
        <v>103</v>
      </c>
      <c r="AA352" s="317">
        <f t="shared" si="211"/>
        <v>100</v>
      </c>
      <c r="AB352" s="417">
        <f t="shared" si="212"/>
        <v>1</v>
      </c>
      <c r="AC352" s="417">
        <f t="shared" si="213"/>
        <v>1</v>
      </c>
      <c r="AD352" s="417">
        <f t="shared" si="214"/>
        <v>82.4</v>
      </c>
      <c r="AE352" s="403">
        <f t="shared" si="215"/>
        <v>9</v>
      </c>
      <c r="AF352" s="403">
        <f t="shared" si="216"/>
        <v>9</v>
      </c>
      <c r="AG352" s="317">
        <f t="shared" si="217"/>
        <v>103</v>
      </c>
      <c r="AH352" s="317">
        <f t="shared" si="218"/>
        <v>103</v>
      </c>
      <c r="AI352" s="317">
        <v>5</v>
      </c>
      <c r="AJ352" s="318">
        <f t="shared" si="192"/>
        <v>20</v>
      </c>
    </row>
    <row r="353" spans="1:36">
      <c r="A353" s="20">
        <v>104</v>
      </c>
      <c r="B353" s="413">
        <f t="shared" si="219"/>
        <v>104</v>
      </c>
      <c r="C353" s="414">
        <f t="shared" si="219"/>
        <v>100</v>
      </c>
      <c r="D353" s="415">
        <f t="shared" si="194"/>
        <v>0.8</v>
      </c>
      <c r="E353" s="415">
        <f t="shared" si="195"/>
        <v>0.7</v>
      </c>
      <c r="F353" s="415">
        <f t="shared" si="196"/>
        <v>0</v>
      </c>
      <c r="G353" s="416">
        <f t="shared" si="197"/>
        <v>6.3</v>
      </c>
      <c r="H353" s="416">
        <f t="shared" si="198"/>
        <v>6.3</v>
      </c>
      <c r="I353" s="414">
        <f t="shared" si="199"/>
        <v>104</v>
      </c>
      <c r="J353" s="414">
        <f t="shared" si="200"/>
        <v>83.2</v>
      </c>
      <c r="K353" s="317">
        <v>5</v>
      </c>
      <c r="L353" s="318">
        <f t="shared" si="190"/>
        <v>16</v>
      </c>
      <c r="M353" s="414"/>
      <c r="N353" s="316">
        <f t="shared" si="201"/>
        <v>104</v>
      </c>
      <c r="O353" s="317">
        <f t="shared" si="202"/>
        <v>100</v>
      </c>
      <c r="P353" s="417">
        <f t="shared" si="203"/>
        <v>0.9</v>
      </c>
      <c r="Q353" s="417">
        <f t="shared" si="204"/>
        <v>0.9</v>
      </c>
      <c r="R353" s="417">
        <f t="shared" si="205"/>
        <v>41.6</v>
      </c>
      <c r="S353" s="403">
        <f t="shared" si="206"/>
        <v>8.1</v>
      </c>
      <c r="T353" s="403">
        <f t="shared" si="207"/>
        <v>8.1</v>
      </c>
      <c r="U353" s="317">
        <f t="shared" si="208"/>
        <v>104</v>
      </c>
      <c r="V353" s="317">
        <f t="shared" si="209"/>
        <v>93.600000000000009</v>
      </c>
      <c r="W353" s="317">
        <v>5</v>
      </c>
      <c r="X353" s="318">
        <f t="shared" si="191"/>
        <v>18</v>
      </c>
      <c r="Y353" s="19"/>
      <c r="Z353" s="316">
        <f t="shared" si="210"/>
        <v>104</v>
      </c>
      <c r="AA353" s="317">
        <f t="shared" si="211"/>
        <v>100</v>
      </c>
      <c r="AB353" s="417">
        <f t="shared" si="212"/>
        <v>1</v>
      </c>
      <c r="AC353" s="417">
        <f t="shared" si="213"/>
        <v>1</v>
      </c>
      <c r="AD353" s="417">
        <f t="shared" si="214"/>
        <v>83.2</v>
      </c>
      <c r="AE353" s="403">
        <f t="shared" si="215"/>
        <v>9</v>
      </c>
      <c r="AF353" s="403">
        <f t="shared" si="216"/>
        <v>9</v>
      </c>
      <c r="AG353" s="317">
        <f t="shared" si="217"/>
        <v>104</v>
      </c>
      <c r="AH353" s="317">
        <f t="shared" si="218"/>
        <v>104</v>
      </c>
      <c r="AI353" s="317">
        <v>5</v>
      </c>
      <c r="AJ353" s="318">
        <f t="shared" si="192"/>
        <v>20</v>
      </c>
    </row>
    <row r="354" spans="1:36">
      <c r="A354" s="20">
        <v>105</v>
      </c>
      <c r="B354" s="413">
        <f t="shared" si="219"/>
        <v>105</v>
      </c>
      <c r="C354" s="414">
        <f t="shared" si="219"/>
        <v>100</v>
      </c>
      <c r="D354" s="415">
        <f t="shared" si="194"/>
        <v>0.8</v>
      </c>
      <c r="E354" s="415">
        <f t="shared" si="195"/>
        <v>0.7</v>
      </c>
      <c r="F354" s="415">
        <f t="shared" si="196"/>
        <v>0</v>
      </c>
      <c r="G354" s="416">
        <f t="shared" si="197"/>
        <v>6.3</v>
      </c>
      <c r="H354" s="416">
        <f t="shared" si="198"/>
        <v>6.3</v>
      </c>
      <c r="I354" s="414">
        <f t="shared" si="199"/>
        <v>105</v>
      </c>
      <c r="J354" s="414">
        <f t="shared" si="200"/>
        <v>84</v>
      </c>
      <c r="K354" s="317">
        <v>5</v>
      </c>
      <c r="L354" s="318">
        <f t="shared" si="190"/>
        <v>16</v>
      </c>
      <c r="M354" s="414"/>
      <c r="N354" s="316">
        <f t="shared" si="201"/>
        <v>105</v>
      </c>
      <c r="O354" s="317">
        <f t="shared" si="202"/>
        <v>100</v>
      </c>
      <c r="P354" s="417">
        <f t="shared" si="203"/>
        <v>0.9</v>
      </c>
      <c r="Q354" s="417">
        <f t="shared" si="204"/>
        <v>0.9</v>
      </c>
      <c r="R354" s="417">
        <f t="shared" si="205"/>
        <v>42</v>
      </c>
      <c r="S354" s="403">
        <f t="shared" si="206"/>
        <v>8.1</v>
      </c>
      <c r="T354" s="403">
        <f t="shared" si="207"/>
        <v>8.1</v>
      </c>
      <c r="U354" s="317">
        <f t="shared" si="208"/>
        <v>105</v>
      </c>
      <c r="V354" s="317">
        <f t="shared" si="209"/>
        <v>94.5</v>
      </c>
      <c r="W354" s="317">
        <v>5</v>
      </c>
      <c r="X354" s="318">
        <f t="shared" si="191"/>
        <v>18</v>
      </c>
      <c r="Y354" s="19"/>
      <c r="Z354" s="316">
        <f t="shared" si="210"/>
        <v>105</v>
      </c>
      <c r="AA354" s="317">
        <f t="shared" si="211"/>
        <v>100</v>
      </c>
      <c r="AB354" s="417">
        <f t="shared" si="212"/>
        <v>1</v>
      </c>
      <c r="AC354" s="417">
        <f t="shared" si="213"/>
        <v>1</v>
      </c>
      <c r="AD354" s="417">
        <f t="shared" si="214"/>
        <v>84</v>
      </c>
      <c r="AE354" s="403">
        <f t="shared" si="215"/>
        <v>9</v>
      </c>
      <c r="AF354" s="403">
        <f t="shared" si="216"/>
        <v>9</v>
      </c>
      <c r="AG354" s="317">
        <f t="shared" si="217"/>
        <v>105</v>
      </c>
      <c r="AH354" s="317">
        <f t="shared" si="218"/>
        <v>105</v>
      </c>
      <c r="AI354" s="317">
        <v>5</v>
      </c>
      <c r="AJ354" s="318">
        <f t="shared" si="192"/>
        <v>20</v>
      </c>
    </row>
    <row r="355" spans="1:36">
      <c r="A355" s="20">
        <v>106</v>
      </c>
      <c r="B355" s="413">
        <f t="shared" si="219"/>
        <v>106</v>
      </c>
      <c r="C355" s="414">
        <f t="shared" si="219"/>
        <v>100</v>
      </c>
      <c r="D355" s="415">
        <f t="shared" si="194"/>
        <v>0.8</v>
      </c>
      <c r="E355" s="415">
        <f t="shared" si="195"/>
        <v>0.7</v>
      </c>
      <c r="F355" s="415">
        <f t="shared" si="196"/>
        <v>0</v>
      </c>
      <c r="G355" s="416">
        <f t="shared" si="197"/>
        <v>6.3</v>
      </c>
      <c r="H355" s="416">
        <f t="shared" si="198"/>
        <v>6.3</v>
      </c>
      <c r="I355" s="414">
        <f t="shared" si="199"/>
        <v>106</v>
      </c>
      <c r="J355" s="414">
        <f t="shared" si="200"/>
        <v>84.800000000000011</v>
      </c>
      <c r="K355" s="317">
        <v>5</v>
      </c>
      <c r="L355" s="318">
        <f t="shared" si="190"/>
        <v>16</v>
      </c>
      <c r="M355" s="414"/>
      <c r="N355" s="316">
        <f t="shared" si="201"/>
        <v>106</v>
      </c>
      <c r="O355" s="317">
        <f t="shared" si="202"/>
        <v>100</v>
      </c>
      <c r="P355" s="417">
        <f t="shared" si="203"/>
        <v>0.9</v>
      </c>
      <c r="Q355" s="417">
        <f t="shared" si="204"/>
        <v>0.9</v>
      </c>
      <c r="R355" s="417">
        <f t="shared" si="205"/>
        <v>42.400000000000006</v>
      </c>
      <c r="S355" s="403">
        <f t="shared" si="206"/>
        <v>8.1</v>
      </c>
      <c r="T355" s="403">
        <f t="shared" si="207"/>
        <v>8.1</v>
      </c>
      <c r="U355" s="317">
        <f t="shared" si="208"/>
        <v>106</v>
      </c>
      <c r="V355" s="317">
        <f t="shared" si="209"/>
        <v>95.4</v>
      </c>
      <c r="W355" s="317">
        <v>5</v>
      </c>
      <c r="X355" s="318">
        <f t="shared" si="191"/>
        <v>18</v>
      </c>
      <c r="Y355" s="19"/>
      <c r="Z355" s="316">
        <f t="shared" si="210"/>
        <v>106</v>
      </c>
      <c r="AA355" s="317">
        <f t="shared" si="211"/>
        <v>100</v>
      </c>
      <c r="AB355" s="417">
        <f t="shared" si="212"/>
        <v>1</v>
      </c>
      <c r="AC355" s="417">
        <f t="shared" si="213"/>
        <v>1</v>
      </c>
      <c r="AD355" s="417">
        <f t="shared" si="214"/>
        <v>84.800000000000011</v>
      </c>
      <c r="AE355" s="403">
        <f t="shared" si="215"/>
        <v>9</v>
      </c>
      <c r="AF355" s="403">
        <f t="shared" si="216"/>
        <v>9</v>
      </c>
      <c r="AG355" s="317">
        <f t="shared" si="217"/>
        <v>106</v>
      </c>
      <c r="AH355" s="317">
        <f t="shared" si="218"/>
        <v>106</v>
      </c>
      <c r="AI355" s="317">
        <v>5</v>
      </c>
      <c r="AJ355" s="318">
        <f t="shared" si="192"/>
        <v>20</v>
      </c>
    </row>
    <row r="356" spans="1:36">
      <c r="A356" s="20">
        <v>107</v>
      </c>
      <c r="B356" s="413">
        <f t="shared" si="219"/>
        <v>107</v>
      </c>
      <c r="C356" s="414">
        <f t="shared" si="219"/>
        <v>100</v>
      </c>
      <c r="D356" s="415">
        <f t="shared" si="194"/>
        <v>0.8</v>
      </c>
      <c r="E356" s="415">
        <f t="shared" si="195"/>
        <v>0.7</v>
      </c>
      <c r="F356" s="415">
        <f t="shared" si="196"/>
        <v>0</v>
      </c>
      <c r="G356" s="416">
        <f t="shared" si="197"/>
        <v>6.3</v>
      </c>
      <c r="H356" s="416">
        <f t="shared" si="198"/>
        <v>6.3</v>
      </c>
      <c r="I356" s="414">
        <f t="shared" si="199"/>
        <v>107</v>
      </c>
      <c r="J356" s="414">
        <f t="shared" si="200"/>
        <v>85.600000000000009</v>
      </c>
      <c r="K356" s="317">
        <v>5</v>
      </c>
      <c r="L356" s="318">
        <f t="shared" si="190"/>
        <v>16</v>
      </c>
      <c r="M356" s="414"/>
      <c r="N356" s="316">
        <f t="shared" si="201"/>
        <v>107</v>
      </c>
      <c r="O356" s="317">
        <f t="shared" si="202"/>
        <v>100</v>
      </c>
      <c r="P356" s="417">
        <f t="shared" si="203"/>
        <v>0.9</v>
      </c>
      <c r="Q356" s="417">
        <f t="shared" si="204"/>
        <v>0.9</v>
      </c>
      <c r="R356" s="417">
        <f t="shared" si="205"/>
        <v>42.800000000000004</v>
      </c>
      <c r="S356" s="403">
        <f t="shared" si="206"/>
        <v>8.1</v>
      </c>
      <c r="T356" s="403">
        <f t="shared" si="207"/>
        <v>8.1</v>
      </c>
      <c r="U356" s="317">
        <f t="shared" si="208"/>
        <v>107</v>
      </c>
      <c r="V356" s="317">
        <f t="shared" si="209"/>
        <v>96.3</v>
      </c>
      <c r="W356" s="317">
        <v>5</v>
      </c>
      <c r="X356" s="318">
        <f t="shared" si="191"/>
        <v>18</v>
      </c>
      <c r="Y356" s="19"/>
      <c r="Z356" s="316">
        <f t="shared" si="210"/>
        <v>107</v>
      </c>
      <c r="AA356" s="317">
        <f t="shared" si="211"/>
        <v>100</v>
      </c>
      <c r="AB356" s="417">
        <f t="shared" si="212"/>
        <v>1</v>
      </c>
      <c r="AC356" s="417">
        <f t="shared" si="213"/>
        <v>1</v>
      </c>
      <c r="AD356" s="417">
        <f t="shared" si="214"/>
        <v>85.600000000000009</v>
      </c>
      <c r="AE356" s="403">
        <f t="shared" si="215"/>
        <v>9</v>
      </c>
      <c r="AF356" s="403">
        <f t="shared" si="216"/>
        <v>9</v>
      </c>
      <c r="AG356" s="317">
        <f t="shared" si="217"/>
        <v>107</v>
      </c>
      <c r="AH356" s="317">
        <f t="shared" si="218"/>
        <v>107</v>
      </c>
      <c r="AI356" s="317">
        <v>5</v>
      </c>
      <c r="AJ356" s="318">
        <f t="shared" si="192"/>
        <v>20</v>
      </c>
    </row>
    <row r="357" spans="1:36">
      <c r="A357" s="20">
        <v>108</v>
      </c>
      <c r="B357" s="413">
        <f t="shared" si="219"/>
        <v>108</v>
      </c>
      <c r="C357" s="414">
        <f t="shared" si="219"/>
        <v>100</v>
      </c>
      <c r="D357" s="415">
        <f t="shared" si="194"/>
        <v>0.8</v>
      </c>
      <c r="E357" s="415">
        <f t="shared" si="195"/>
        <v>0.7</v>
      </c>
      <c r="F357" s="415">
        <f t="shared" si="196"/>
        <v>0</v>
      </c>
      <c r="G357" s="416">
        <f t="shared" si="197"/>
        <v>6.3</v>
      </c>
      <c r="H357" s="416">
        <f t="shared" si="198"/>
        <v>6.3</v>
      </c>
      <c r="I357" s="414">
        <f t="shared" si="199"/>
        <v>108</v>
      </c>
      <c r="J357" s="414">
        <f t="shared" si="200"/>
        <v>86.4</v>
      </c>
      <c r="K357" s="317">
        <v>5</v>
      </c>
      <c r="L357" s="318">
        <f t="shared" si="190"/>
        <v>16</v>
      </c>
      <c r="M357" s="414"/>
      <c r="N357" s="316">
        <f t="shared" si="201"/>
        <v>108</v>
      </c>
      <c r="O357" s="317">
        <f t="shared" si="202"/>
        <v>100</v>
      </c>
      <c r="P357" s="417">
        <f t="shared" si="203"/>
        <v>0.9</v>
      </c>
      <c r="Q357" s="417">
        <f t="shared" si="204"/>
        <v>0.9</v>
      </c>
      <c r="R357" s="417">
        <f t="shared" si="205"/>
        <v>43.2</v>
      </c>
      <c r="S357" s="403">
        <f t="shared" si="206"/>
        <v>8.1</v>
      </c>
      <c r="T357" s="403">
        <f t="shared" si="207"/>
        <v>8.1</v>
      </c>
      <c r="U357" s="317">
        <f t="shared" si="208"/>
        <v>108</v>
      </c>
      <c r="V357" s="317">
        <f t="shared" si="209"/>
        <v>97.2</v>
      </c>
      <c r="W357" s="317">
        <v>5</v>
      </c>
      <c r="X357" s="318">
        <f t="shared" si="191"/>
        <v>18</v>
      </c>
      <c r="Y357" s="19"/>
      <c r="Z357" s="316">
        <f t="shared" si="210"/>
        <v>108</v>
      </c>
      <c r="AA357" s="317">
        <f t="shared" si="211"/>
        <v>100</v>
      </c>
      <c r="AB357" s="417">
        <f t="shared" si="212"/>
        <v>1</v>
      </c>
      <c r="AC357" s="417">
        <f t="shared" si="213"/>
        <v>1</v>
      </c>
      <c r="AD357" s="417">
        <f t="shared" si="214"/>
        <v>86.4</v>
      </c>
      <c r="AE357" s="403">
        <f t="shared" si="215"/>
        <v>9</v>
      </c>
      <c r="AF357" s="403">
        <f t="shared" si="216"/>
        <v>9</v>
      </c>
      <c r="AG357" s="317">
        <f t="shared" si="217"/>
        <v>108</v>
      </c>
      <c r="AH357" s="317">
        <f t="shared" si="218"/>
        <v>108</v>
      </c>
      <c r="AI357" s="317">
        <v>5</v>
      </c>
      <c r="AJ357" s="318">
        <f t="shared" si="192"/>
        <v>20</v>
      </c>
    </row>
    <row r="358" spans="1:36">
      <c r="A358" s="20">
        <v>109</v>
      </c>
      <c r="B358" s="413">
        <f t="shared" si="219"/>
        <v>109</v>
      </c>
      <c r="C358" s="414">
        <f t="shared" si="219"/>
        <v>100</v>
      </c>
      <c r="D358" s="415">
        <f t="shared" si="194"/>
        <v>0.8</v>
      </c>
      <c r="E358" s="415">
        <f t="shared" si="195"/>
        <v>0.7</v>
      </c>
      <c r="F358" s="415">
        <f t="shared" si="196"/>
        <v>0</v>
      </c>
      <c r="G358" s="416">
        <f t="shared" si="197"/>
        <v>6.3</v>
      </c>
      <c r="H358" s="416">
        <f t="shared" si="198"/>
        <v>6.3</v>
      </c>
      <c r="I358" s="414">
        <f t="shared" si="199"/>
        <v>109</v>
      </c>
      <c r="J358" s="414">
        <f t="shared" si="200"/>
        <v>87.2</v>
      </c>
      <c r="K358" s="317">
        <v>5</v>
      </c>
      <c r="L358" s="318">
        <f t="shared" si="190"/>
        <v>16</v>
      </c>
      <c r="M358" s="414"/>
      <c r="N358" s="316">
        <f t="shared" si="201"/>
        <v>109</v>
      </c>
      <c r="O358" s="317">
        <f t="shared" si="202"/>
        <v>100</v>
      </c>
      <c r="P358" s="417">
        <f t="shared" si="203"/>
        <v>0.9</v>
      </c>
      <c r="Q358" s="417">
        <f t="shared" si="204"/>
        <v>0.9</v>
      </c>
      <c r="R358" s="417">
        <f t="shared" si="205"/>
        <v>43.6</v>
      </c>
      <c r="S358" s="403">
        <f t="shared" si="206"/>
        <v>8.1</v>
      </c>
      <c r="T358" s="403">
        <f t="shared" si="207"/>
        <v>8.1</v>
      </c>
      <c r="U358" s="317">
        <f t="shared" si="208"/>
        <v>109</v>
      </c>
      <c r="V358" s="317">
        <f t="shared" si="209"/>
        <v>98.100000000000009</v>
      </c>
      <c r="W358" s="317">
        <v>5</v>
      </c>
      <c r="X358" s="318">
        <f t="shared" si="191"/>
        <v>18</v>
      </c>
      <c r="Y358" s="19"/>
      <c r="Z358" s="316">
        <f t="shared" si="210"/>
        <v>109</v>
      </c>
      <c r="AA358" s="317">
        <f t="shared" si="211"/>
        <v>100</v>
      </c>
      <c r="AB358" s="417">
        <f t="shared" si="212"/>
        <v>1</v>
      </c>
      <c r="AC358" s="417">
        <f t="shared" si="213"/>
        <v>1</v>
      </c>
      <c r="AD358" s="417">
        <f t="shared" si="214"/>
        <v>87.2</v>
      </c>
      <c r="AE358" s="403">
        <f t="shared" si="215"/>
        <v>9</v>
      </c>
      <c r="AF358" s="403">
        <f t="shared" si="216"/>
        <v>9</v>
      </c>
      <c r="AG358" s="317">
        <f t="shared" si="217"/>
        <v>109</v>
      </c>
      <c r="AH358" s="317">
        <f t="shared" si="218"/>
        <v>109</v>
      </c>
      <c r="AI358" s="317">
        <v>5</v>
      </c>
      <c r="AJ358" s="318">
        <f t="shared" si="192"/>
        <v>20</v>
      </c>
    </row>
    <row r="359" spans="1:36">
      <c r="A359" s="20">
        <v>110</v>
      </c>
      <c r="B359" s="413">
        <f t="shared" si="219"/>
        <v>110</v>
      </c>
      <c r="C359" s="414">
        <f t="shared" si="219"/>
        <v>110</v>
      </c>
      <c r="D359" s="415">
        <f t="shared" si="194"/>
        <v>0.8</v>
      </c>
      <c r="E359" s="415">
        <f t="shared" si="195"/>
        <v>0.7</v>
      </c>
      <c r="F359" s="415">
        <f t="shared" si="196"/>
        <v>0</v>
      </c>
      <c r="G359" s="416">
        <f t="shared" si="197"/>
        <v>6.3</v>
      </c>
      <c r="H359" s="416">
        <f t="shared" si="198"/>
        <v>6.3</v>
      </c>
      <c r="I359" s="414">
        <f t="shared" si="199"/>
        <v>110</v>
      </c>
      <c r="J359" s="414">
        <f t="shared" si="200"/>
        <v>88</v>
      </c>
      <c r="K359" s="317">
        <v>5</v>
      </c>
      <c r="L359" s="318">
        <f t="shared" si="190"/>
        <v>16</v>
      </c>
      <c r="M359" s="414"/>
      <c r="N359" s="316">
        <f t="shared" si="201"/>
        <v>110</v>
      </c>
      <c r="O359" s="317">
        <f t="shared" si="202"/>
        <v>110</v>
      </c>
      <c r="P359" s="417">
        <f t="shared" si="203"/>
        <v>0.9</v>
      </c>
      <c r="Q359" s="417">
        <f t="shared" si="204"/>
        <v>0.9</v>
      </c>
      <c r="R359" s="417">
        <f t="shared" si="205"/>
        <v>44</v>
      </c>
      <c r="S359" s="403">
        <f t="shared" si="206"/>
        <v>8.1</v>
      </c>
      <c r="T359" s="403">
        <f t="shared" si="207"/>
        <v>8.1</v>
      </c>
      <c r="U359" s="317">
        <f t="shared" si="208"/>
        <v>110</v>
      </c>
      <c r="V359" s="317">
        <f t="shared" si="209"/>
        <v>99</v>
      </c>
      <c r="W359" s="317">
        <v>5</v>
      </c>
      <c r="X359" s="318">
        <f t="shared" si="191"/>
        <v>18</v>
      </c>
      <c r="Y359" s="19"/>
      <c r="Z359" s="316">
        <f t="shared" si="210"/>
        <v>110</v>
      </c>
      <c r="AA359" s="317">
        <f t="shared" si="211"/>
        <v>110</v>
      </c>
      <c r="AB359" s="417">
        <f t="shared" si="212"/>
        <v>1</v>
      </c>
      <c r="AC359" s="417">
        <f t="shared" si="213"/>
        <v>1</v>
      </c>
      <c r="AD359" s="417">
        <f t="shared" si="214"/>
        <v>88</v>
      </c>
      <c r="AE359" s="403">
        <f t="shared" si="215"/>
        <v>9</v>
      </c>
      <c r="AF359" s="403">
        <f t="shared" si="216"/>
        <v>9</v>
      </c>
      <c r="AG359" s="317">
        <f t="shared" si="217"/>
        <v>110</v>
      </c>
      <c r="AH359" s="317">
        <f t="shared" si="218"/>
        <v>110</v>
      </c>
      <c r="AI359" s="317">
        <v>5</v>
      </c>
      <c r="AJ359" s="318">
        <f t="shared" si="192"/>
        <v>20</v>
      </c>
    </row>
    <row r="360" spans="1:36">
      <c r="A360" s="20">
        <v>111</v>
      </c>
      <c r="B360" s="413">
        <f t="shared" si="219"/>
        <v>111</v>
      </c>
      <c r="C360" s="414">
        <f t="shared" si="219"/>
        <v>110</v>
      </c>
      <c r="D360" s="415">
        <f t="shared" si="194"/>
        <v>0.8</v>
      </c>
      <c r="E360" s="415">
        <f t="shared" si="195"/>
        <v>0.7</v>
      </c>
      <c r="F360" s="415">
        <f t="shared" si="196"/>
        <v>0</v>
      </c>
      <c r="G360" s="416">
        <f t="shared" si="197"/>
        <v>6.3</v>
      </c>
      <c r="H360" s="416">
        <f t="shared" si="198"/>
        <v>6.3</v>
      </c>
      <c r="I360" s="414">
        <f t="shared" si="199"/>
        <v>111</v>
      </c>
      <c r="J360" s="414">
        <f t="shared" si="200"/>
        <v>88.800000000000011</v>
      </c>
      <c r="K360" s="317">
        <v>5</v>
      </c>
      <c r="L360" s="318">
        <f t="shared" si="190"/>
        <v>16</v>
      </c>
      <c r="M360" s="414"/>
      <c r="N360" s="316">
        <f t="shared" si="201"/>
        <v>111</v>
      </c>
      <c r="O360" s="317">
        <f t="shared" si="202"/>
        <v>110</v>
      </c>
      <c r="P360" s="417">
        <f t="shared" si="203"/>
        <v>0.9</v>
      </c>
      <c r="Q360" s="417">
        <f t="shared" si="204"/>
        <v>0.9</v>
      </c>
      <c r="R360" s="417">
        <f t="shared" si="205"/>
        <v>44.400000000000006</v>
      </c>
      <c r="S360" s="403">
        <f t="shared" si="206"/>
        <v>8.1</v>
      </c>
      <c r="T360" s="403">
        <f t="shared" si="207"/>
        <v>8.1</v>
      </c>
      <c r="U360" s="317">
        <f t="shared" si="208"/>
        <v>111</v>
      </c>
      <c r="V360" s="317">
        <f t="shared" si="209"/>
        <v>99.9</v>
      </c>
      <c r="W360" s="317">
        <v>5</v>
      </c>
      <c r="X360" s="318">
        <f t="shared" si="191"/>
        <v>18</v>
      </c>
      <c r="Y360" s="19"/>
      <c r="Z360" s="316">
        <f t="shared" si="210"/>
        <v>111</v>
      </c>
      <c r="AA360" s="317">
        <f t="shared" si="211"/>
        <v>110</v>
      </c>
      <c r="AB360" s="417">
        <f t="shared" si="212"/>
        <v>1</v>
      </c>
      <c r="AC360" s="417">
        <f t="shared" si="213"/>
        <v>1</v>
      </c>
      <c r="AD360" s="417">
        <f t="shared" si="214"/>
        <v>88.800000000000011</v>
      </c>
      <c r="AE360" s="403">
        <f t="shared" si="215"/>
        <v>9</v>
      </c>
      <c r="AF360" s="403">
        <f t="shared" si="216"/>
        <v>9</v>
      </c>
      <c r="AG360" s="317">
        <f t="shared" si="217"/>
        <v>111</v>
      </c>
      <c r="AH360" s="317">
        <f t="shared" si="218"/>
        <v>111</v>
      </c>
      <c r="AI360" s="317">
        <v>5</v>
      </c>
      <c r="AJ360" s="318">
        <f t="shared" si="192"/>
        <v>20</v>
      </c>
    </row>
    <row r="361" spans="1:36">
      <c r="A361" s="20">
        <v>112</v>
      </c>
      <c r="B361" s="413">
        <f t="shared" si="219"/>
        <v>112</v>
      </c>
      <c r="C361" s="414">
        <f t="shared" si="219"/>
        <v>110</v>
      </c>
      <c r="D361" s="415">
        <f t="shared" si="194"/>
        <v>0.8</v>
      </c>
      <c r="E361" s="415">
        <f t="shared" si="195"/>
        <v>0.7</v>
      </c>
      <c r="F361" s="415">
        <f t="shared" si="196"/>
        <v>0</v>
      </c>
      <c r="G361" s="416">
        <f t="shared" si="197"/>
        <v>6.3</v>
      </c>
      <c r="H361" s="416">
        <f t="shared" si="198"/>
        <v>6.3</v>
      </c>
      <c r="I361" s="414">
        <f t="shared" si="199"/>
        <v>112</v>
      </c>
      <c r="J361" s="414">
        <f t="shared" si="200"/>
        <v>89.600000000000009</v>
      </c>
      <c r="K361" s="317">
        <v>5</v>
      </c>
      <c r="L361" s="318">
        <f t="shared" si="190"/>
        <v>16</v>
      </c>
      <c r="M361" s="414"/>
      <c r="N361" s="316">
        <f t="shared" si="201"/>
        <v>112</v>
      </c>
      <c r="O361" s="317">
        <f t="shared" si="202"/>
        <v>110</v>
      </c>
      <c r="P361" s="417">
        <f t="shared" si="203"/>
        <v>0.9</v>
      </c>
      <c r="Q361" s="417">
        <f t="shared" si="204"/>
        <v>0.9</v>
      </c>
      <c r="R361" s="417">
        <f t="shared" si="205"/>
        <v>44.800000000000004</v>
      </c>
      <c r="S361" s="403">
        <f t="shared" si="206"/>
        <v>8.1</v>
      </c>
      <c r="T361" s="403">
        <f t="shared" si="207"/>
        <v>8.1</v>
      </c>
      <c r="U361" s="317">
        <f t="shared" si="208"/>
        <v>112</v>
      </c>
      <c r="V361" s="317">
        <f t="shared" si="209"/>
        <v>100.8</v>
      </c>
      <c r="W361" s="317">
        <v>5</v>
      </c>
      <c r="X361" s="318">
        <f t="shared" si="191"/>
        <v>18</v>
      </c>
      <c r="Y361" s="19"/>
      <c r="Z361" s="316">
        <f t="shared" si="210"/>
        <v>112</v>
      </c>
      <c r="AA361" s="317">
        <f t="shared" si="211"/>
        <v>110</v>
      </c>
      <c r="AB361" s="417">
        <f t="shared" si="212"/>
        <v>1</v>
      </c>
      <c r="AC361" s="417">
        <f t="shared" si="213"/>
        <v>1</v>
      </c>
      <c r="AD361" s="417">
        <f t="shared" si="214"/>
        <v>89.600000000000009</v>
      </c>
      <c r="AE361" s="403">
        <f t="shared" si="215"/>
        <v>9</v>
      </c>
      <c r="AF361" s="403">
        <f t="shared" si="216"/>
        <v>9</v>
      </c>
      <c r="AG361" s="317">
        <f t="shared" si="217"/>
        <v>112</v>
      </c>
      <c r="AH361" s="317">
        <f t="shared" si="218"/>
        <v>112</v>
      </c>
      <c r="AI361" s="317">
        <v>5</v>
      </c>
      <c r="AJ361" s="318">
        <f t="shared" si="192"/>
        <v>20</v>
      </c>
    </row>
    <row r="362" spans="1:36">
      <c r="A362" s="20">
        <v>113</v>
      </c>
      <c r="B362" s="413">
        <f t="shared" si="219"/>
        <v>113</v>
      </c>
      <c r="C362" s="414">
        <f t="shared" si="219"/>
        <v>110</v>
      </c>
      <c r="D362" s="415">
        <f t="shared" si="194"/>
        <v>0.8</v>
      </c>
      <c r="E362" s="415">
        <f t="shared" si="195"/>
        <v>0.7</v>
      </c>
      <c r="F362" s="415">
        <f t="shared" si="196"/>
        <v>0</v>
      </c>
      <c r="G362" s="416">
        <f t="shared" si="197"/>
        <v>6.3</v>
      </c>
      <c r="H362" s="416">
        <f t="shared" si="198"/>
        <v>6.3</v>
      </c>
      <c r="I362" s="414">
        <f t="shared" si="199"/>
        <v>113</v>
      </c>
      <c r="J362" s="414">
        <f t="shared" si="200"/>
        <v>90.4</v>
      </c>
      <c r="K362" s="317">
        <v>5</v>
      </c>
      <c r="L362" s="318">
        <f t="shared" si="190"/>
        <v>16</v>
      </c>
      <c r="M362" s="414"/>
      <c r="N362" s="316">
        <f t="shared" si="201"/>
        <v>113</v>
      </c>
      <c r="O362" s="317">
        <f t="shared" si="202"/>
        <v>110</v>
      </c>
      <c r="P362" s="417">
        <f t="shared" si="203"/>
        <v>0.9</v>
      </c>
      <c r="Q362" s="417">
        <f t="shared" si="204"/>
        <v>0.9</v>
      </c>
      <c r="R362" s="417">
        <f t="shared" si="205"/>
        <v>45.2</v>
      </c>
      <c r="S362" s="403">
        <f t="shared" si="206"/>
        <v>8.1</v>
      </c>
      <c r="T362" s="403">
        <f t="shared" si="207"/>
        <v>8.1</v>
      </c>
      <c r="U362" s="317">
        <f t="shared" si="208"/>
        <v>113</v>
      </c>
      <c r="V362" s="317">
        <f t="shared" si="209"/>
        <v>101.7</v>
      </c>
      <c r="W362" s="317">
        <v>5</v>
      </c>
      <c r="X362" s="318">
        <f t="shared" si="191"/>
        <v>18</v>
      </c>
      <c r="Y362" s="19"/>
      <c r="Z362" s="316">
        <f t="shared" si="210"/>
        <v>113</v>
      </c>
      <c r="AA362" s="317">
        <f t="shared" si="211"/>
        <v>110</v>
      </c>
      <c r="AB362" s="417">
        <f t="shared" si="212"/>
        <v>1</v>
      </c>
      <c r="AC362" s="417">
        <f t="shared" si="213"/>
        <v>1</v>
      </c>
      <c r="AD362" s="417">
        <f t="shared" si="214"/>
        <v>90.4</v>
      </c>
      <c r="AE362" s="403">
        <f t="shared" si="215"/>
        <v>9</v>
      </c>
      <c r="AF362" s="403">
        <f t="shared" si="216"/>
        <v>9</v>
      </c>
      <c r="AG362" s="317">
        <f t="shared" si="217"/>
        <v>113</v>
      </c>
      <c r="AH362" s="317">
        <f t="shared" si="218"/>
        <v>113</v>
      </c>
      <c r="AI362" s="317">
        <v>5</v>
      </c>
      <c r="AJ362" s="318">
        <f t="shared" si="192"/>
        <v>20</v>
      </c>
    </row>
    <row r="363" spans="1:36">
      <c r="A363" s="20">
        <v>114</v>
      </c>
      <c r="B363" s="413">
        <f t="shared" si="219"/>
        <v>114</v>
      </c>
      <c r="C363" s="414">
        <f t="shared" si="219"/>
        <v>110</v>
      </c>
      <c r="D363" s="415">
        <f t="shared" si="194"/>
        <v>0.8</v>
      </c>
      <c r="E363" s="415">
        <f t="shared" si="195"/>
        <v>0.7</v>
      </c>
      <c r="F363" s="415">
        <f t="shared" si="196"/>
        <v>0</v>
      </c>
      <c r="G363" s="416">
        <f t="shared" si="197"/>
        <v>6.3</v>
      </c>
      <c r="H363" s="416">
        <f t="shared" si="198"/>
        <v>6.3</v>
      </c>
      <c r="I363" s="414">
        <f t="shared" si="199"/>
        <v>114</v>
      </c>
      <c r="J363" s="414">
        <f t="shared" si="200"/>
        <v>91.2</v>
      </c>
      <c r="K363" s="317">
        <v>5</v>
      </c>
      <c r="L363" s="318">
        <f t="shared" si="190"/>
        <v>16</v>
      </c>
      <c r="M363" s="414"/>
      <c r="N363" s="316">
        <f t="shared" si="201"/>
        <v>114</v>
      </c>
      <c r="O363" s="317">
        <f t="shared" si="202"/>
        <v>110</v>
      </c>
      <c r="P363" s="417">
        <f t="shared" si="203"/>
        <v>0.9</v>
      </c>
      <c r="Q363" s="417">
        <f t="shared" si="204"/>
        <v>0.9</v>
      </c>
      <c r="R363" s="417">
        <f t="shared" si="205"/>
        <v>45.6</v>
      </c>
      <c r="S363" s="403">
        <f t="shared" si="206"/>
        <v>8.1</v>
      </c>
      <c r="T363" s="403">
        <f t="shared" si="207"/>
        <v>8.1</v>
      </c>
      <c r="U363" s="317">
        <f t="shared" si="208"/>
        <v>114</v>
      </c>
      <c r="V363" s="317">
        <f t="shared" si="209"/>
        <v>102.60000000000001</v>
      </c>
      <c r="W363" s="317">
        <v>5</v>
      </c>
      <c r="X363" s="318">
        <f t="shared" si="191"/>
        <v>18</v>
      </c>
      <c r="Y363" s="19"/>
      <c r="Z363" s="316">
        <f t="shared" si="210"/>
        <v>114</v>
      </c>
      <c r="AA363" s="317">
        <f t="shared" si="211"/>
        <v>110</v>
      </c>
      <c r="AB363" s="417">
        <f t="shared" si="212"/>
        <v>1</v>
      </c>
      <c r="AC363" s="417">
        <f t="shared" si="213"/>
        <v>1</v>
      </c>
      <c r="AD363" s="417">
        <f t="shared" si="214"/>
        <v>91.2</v>
      </c>
      <c r="AE363" s="403">
        <f t="shared" si="215"/>
        <v>9</v>
      </c>
      <c r="AF363" s="403">
        <f t="shared" si="216"/>
        <v>9</v>
      </c>
      <c r="AG363" s="317">
        <f t="shared" si="217"/>
        <v>114</v>
      </c>
      <c r="AH363" s="317">
        <f t="shared" si="218"/>
        <v>114</v>
      </c>
      <c r="AI363" s="317">
        <v>5</v>
      </c>
      <c r="AJ363" s="318">
        <f t="shared" si="192"/>
        <v>20</v>
      </c>
    </row>
    <row r="364" spans="1:36">
      <c r="A364" s="20">
        <v>115</v>
      </c>
      <c r="B364" s="413">
        <f t="shared" si="219"/>
        <v>115</v>
      </c>
      <c r="C364" s="414">
        <f t="shared" si="219"/>
        <v>110</v>
      </c>
      <c r="D364" s="415">
        <f t="shared" si="194"/>
        <v>0.8</v>
      </c>
      <c r="E364" s="415">
        <f t="shared" si="195"/>
        <v>0.7</v>
      </c>
      <c r="F364" s="415">
        <f t="shared" si="196"/>
        <v>0</v>
      </c>
      <c r="G364" s="416">
        <f t="shared" si="197"/>
        <v>6.3</v>
      </c>
      <c r="H364" s="416">
        <f t="shared" si="198"/>
        <v>6.3</v>
      </c>
      <c r="I364" s="414">
        <f t="shared" si="199"/>
        <v>115</v>
      </c>
      <c r="J364" s="414">
        <f t="shared" si="200"/>
        <v>92</v>
      </c>
      <c r="K364" s="317">
        <v>5</v>
      </c>
      <c r="L364" s="318">
        <f t="shared" si="190"/>
        <v>16</v>
      </c>
      <c r="M364" s="414"/>
      <c r="N364" s="316">
        <f t="shared" si="201"/>
        <v>115</v>
      </c>
      <c r="O364" s="317">
        <f t="shared" si="202"/>
        <v>110</v>
      </c>
      <c r="P364" s="417">
        <f t="shared" si="203"/>
        <v>0.9</v>
      </c>
      <c r="Q364" s="417">
        <f t="shared" si="204"/>
        <v>0.9</v>
      </c>
      <c r="R364" s="417">
        <f t="shared" si="205"/>
        <v>46</v>
      </c>
      <c r="S364" s="403">
        <f t="shared" si="206"/>
        <v>8.1</v>
      </c>
      <c r="T364" s="403">
        <f t="shared" si="207"/>
        <v>8.1</v>
      </c>
      <c r="U364" s="317">
        <f t="shared" si="208"/>
        <v>115</v>
      </c>
      <c r="V364" s="317">
        <f t="shared" si="209"/>
        <v>103.5</v>
      </c>
      <c r="W364" s="317">
        <v>5</v>
      </c>
      <c r="X364" s="318">
        <f t="shared" si="191"/>
        <v>18</v>
      </c>
      <c r="Y364" s="19"/>
      <c r="Z364" s="316">
        <f t="shared" si="210"/>
        <v>115</v>
      </c>
      <c r="AA364" s="317">
        <f t="shared" si="211"/>
        <v>110</v>
      </c>
      <c r="AB364" s="417">
        <f t="shared" si="212"/>
        <v>1</v>
      </c>
      <c r="AC364" s="417">
        <f t="shared" si="213"/>
        <v>1</v>
      </c>
      <c r="AD364" s="417">
        <f t="shared" si="214"/>
        <v>92</v>
      </c>
      <c r="AE364" s="403">
        <f t="shared" si="215"/>
        <v>9</v>
      </c>
      <c r="AF364" s="403">
        <f t="shared" si="216"/>
        <v>9</v>
      </c>
      <c r="AG364" s="317">
        <f t="shared" si="217"/>
        <v>115</v>
      </c>
      <c r="AH364" s="317">
        <f t="shared" si="218"/>
        <v>115</v>
      </c>
      <c r="AI364" s="317">
        <v>5</v>
      </c>
      <c r="AJ364" s="318">
        <f t="shared" si="192"/>
        <v>20</v>
      </c>
    </row>
    <row r="365" spans="1:36">
      <c r="A365" s="20">
        <v>116</v>
      </c>
      <c r="B365" s="413">
        <f t="shared" si="219"/>
        <v>116</v>
      </c>
      <c r="C365" s="414">
        <f t="shared" si="219"/>
        <v>110</v>
      </c>
      <c r="D365" s="415">
        <f t="shared" si="194"/>
        <v>0.8</v>
      </c>
      <c r="E365" s="415">
        <f t="shared" si="195"/>
        <v>0.7</v>
      </c>
      <c r="F365" s="415">
        <f t="shared" si="196"/>
        <v>0</v>
      </c>
      <c r="G365" s="416">
        <f t="shared" si="197"/>
        <v>6.3</v>
      </c>
      <c r="H365" s="416">
        <f t="shared" si="198"/>
        <v>6.3</v>
      </c>
      <c r="I365" s="414">
        <f t="shared" si="199"/>
        <v>116</v>
      </c>
      <c r="J365" s="414">
        <f t="shared" si="200"/>
        <v>92.800000000000011</v>
      </c>
      <c r="K365" s="317">
        <v>5</v>
      </c>
      <c r="L365" s="318">
        <f t="shared" si="190"/>
        <v>16</v>
      </c>
      <c r="M365" s="414"/>
      <c r="N365" s="316">
        <f t="shared" si="201"/>
        <v>116</v>
      </c>
      <c r="O365" s="317">
        <f t="shared" si="202"/>
        <v>110</v>
      </c>
      <c r="P365" s="417">
        <f t="shared" si="203"/>
        <v>0.9</v>
      </c>
      <c r="Q365" s="417">
        <f t="shared" si="204"/>
        <v>0.9</v>
      </c>
      <c r="R365" s="417">
        <f t="shared" si="205"/>
        <v>46.400000000000006</v>
      </c>
      <c r="S365" s="403">
        <f t="shared" si="206"/>
        <v>8.1</v>
      </c>
      <c r="T365" s="403">
        <f t="shared" si="207"/>
        <v>8.1</v>
      </c>
      <c r="U365" s="317">
        <f t="shared" si="208"/>
        <v>116</v>
      </c>
      <c r="V365" s="317">
        <f t="shared" si="209"/>
        <v>104.4</v>
      </c>
      <c r="W365" s="317">
        <v>5</v>
      </c>
      <c r="X365" s="318">
        <f t="shared" si="191"/>
        <v>18</v>
      </c>
      <c r="Y365" s="19"/>
      <c r="Z365" s="316">
        <f t="shared" si="210"/>
        <v>116</v>
      </c>
      <c r="AA365" s="317">
        <f t="shared" si="211"/>
        <v>110</v>
      </c>
      <c r="AB365" s="417">
        <f t="shared" si="212"/>
        <v>1</v>
      </c>
      <c r="AC365" s="417">
        <f t="shared" si="213"/>
        <v>1</v>
      </c>
      <c r="AD365" s="417">
        <f t="shared" si="214"/>
        <v>92.800000000000011</v>
      </c>
      <c r="AE365" s="403">
        <f t="shared" si="215"/>
        <v>9</v>
      </c>
      <c r="AF365" s="403">
        <f t="shared" si="216"/>
        <v>9</v>
      </c>
      <c r="AG365" s="317">
        <f t="shared" si="217"/>
        <v>116</v>
      </c>
      <c r="AH365" s="317">
        <f t="shared" si="218"/>
        <v>116</v>
      </c>
      <c r="AI365" s="317">
        <v>5</v>
      </c>
      <c r="AJ365" s="318">
        <f t="shared" si="192"/>
        <v>20</v>
      </c>
    </row>
    <row r="366" spans="1:36">
      <c r="A366" s="20">
        <v>117</v>
      </c>
      <c r="B366" s="413">
        <f t="shared" si="219"/>
        <v>117</v>
      </c>
      <c r="C366" s="414">
        <f t="shared" si="219"/>
        <v>110</v>
      </c>
      <c r="D366" s="415">
        <f t="shared" si="194"/>
        <v>0.8</v>
      </c>
      <c r="E366" s="415">
        <f t="shared" si="195"/>
        <v>0.7</v>
      </c>
      <c r="F366" s="415">
        <f t="shared" si="196"/>
        <v>0</v>
      </c>
      <c r="G366" s="416">
        <f t="shared" si="197"/>
        <v>6.3</v>
      </c>
      <c r="H366" s="416">
        <f t="shared" si="198"/>
        <v>6.3</v>
      </c>
      <c r="I366" s="414">
        <f t="shared" si="199"/>
        <v>117</v>
      </c>
      <c r="J366" s="414">
        <f t="shared" si="200"/>
        <v>93.600000000000009</v>
      </c>
      <c r="K366" s="317">
        <v>5</v>
      </c>
      <c r="L366" s="318">
        <f t="shared" si="190"/>
        <v>16</v>
      </c>
      <c r="M366" s="414"/>
      <c r="N366" s="316">
        <f t="shared" si="201"/>
        <v>117</v>
      </c>
      <c r="O366" s="317">
        <f t="shared" si="202"/>
        <v>110</v>
      </c>
      <c r="P366" s="417">
        <f t="shared" si="203"/>
        <v>0.9</v>
      </c>
      <c r="Q366" s="417">
        <f t="shared" si="204"/>
        <v>0.9</v>
      </c>
      <c r="R366" s="417">
        <f t="shared" si="205"/>
        <v>46.800000000000004</v>
      </c>
      <c r="S366" s="403">
        <f t="shared" si="206"/>
        <v>8.1</v>
      </c>
      <c r="T366" s="403">
        <f t="shared" si="207"/>
        <v>8.1</v>
      </c>
      <c r="U366" s="317">
        <f t="shared" si="208"/>
        <v>117</v>
      </c>
      <c r="V366" s="317">
        <f t="shared" si="209"/>
        <v>105.3</v>
      </c>
      <c r="W366" s="317">
        <v>5</v>
      </c>
      <c r="X366" s="318">
        <f t="shared" si="191"/>
        <v>18</v>
      </c>
      <c r="Y366" s="19"/>
      <c r="Z366" s="316">
        <f t="shared" si="210"/>
        <v>117</v>
      </c>
      <c r="AA366" s="317">
        <f t="shared" si="211"/>
        <v>110</v>
      </c>
      <c r="AB366" s="417">
        <f t="shared" si="212"/>
        <v>1</v>
      </c>
      <c r="AC366" s="417">
        <f t="shared" si="213"/>
        <v>1</v>
      </c>
      <c r="AD366" s="417">
        <f t="shared" si="214"/>
        <v>93.600000000000009</v>
      </c>
      <c r="AE366" s="403">
        <f t="shared" si="215"/>
        <v>9</v>
      </c>
      <c r="AF366" s="403">
        <f t="shared" si="216"/>
        <v>9</v>
      </c>
      <c r="AG366" s="317">
        <f t="shared" si="217"/>
        <v>117</v>
      </c>
      <c r="AH366" s="317">
        <f t="shared" si="218"/>
        <v>117</v>
      </c>
      <c r="AI366" s="317">
        <v>5</v>
      </c>
      <c r="AJ366" s="318">
        <f t="shared" si="192"/>
        <v>20</v>
      </c>
    </row>
    <row r="367" spans="1:36">
      <c r="A367" s="20">
        <v>118</v>
      </c>
      <c r="B367" s="413">
        <f t="shared" si="219"/>
        <v>118</v>
      </c>
      <c r="C367" s="414">
        <f t="shared" si="219"/>
        <v>110</v>
      </c>
      <c r="D367" s="415">
        <f t="shared" si="194"/>
        <v>0.8</v>
      </c>
      <c r="E367" s="415">
        <f t="shared" si="195"/>
        <v>0.7</v>
      </c>
      <c r="F367" s="415">
        <f t="shared" si="196"/>
        <v>0</v>
      </c>
      <c r="G367" s="416">
        <f t="shared" si="197"/>
        <v>6.3</v>
      </c>
      <c r="H367" s="416">
        <f t="shared" si="198"/>
        <v>6.3</v>
      </c>
      <c r="I367" s="414">
        <f t="shared" si="199"/>
        <v>118</v>
      </c>
      <c r="J367" s="414">
        <f t="shared" si="200"/>
        <v>94.4</v>
      </c>
      <c r="K367" s="317">
        <v>5</v>
      </c>
      <c r="L367" s="318">
        <f t="shared" si="190"/>
        <v>16</v>
      </c>
      <c r="M367" s="414"/>
      <c r="N367" s="316">
        <f t="shared" si="201"/>
        <v>118</v>
      </c>
      <c r="O367" s="317">
        <f t="shared" si="202"/>
        <v>110</v>
      </c>
      <c r="P367" s="417">
        <f t="shared" si="203"/>
        <v>0.9</v>
      </c>
      <c r="Q367" s="417">
        <f t="shared" si="204"/>
        <v>0.9</v>
      </c>
      <c r="R367" s="417">
        <f t="shared" si="205"/>
        <v>47.2</v>
      </c>
      <c r="S367" s="403">
        <f t="shared" si="206"/>
        <v>8.1</v>
      </c>
      <c r="T367" s="403">
        <f t="shared" si="207"/>
        <v>8.1</v>
      </c>
      <c r="U367" s="317">
        <f t="shared" si="208"/>
        <v>118</v>
      </c>
      <c r="V367" s="317">
        <f t="shared" si="209"/>
        <v>106.2</v>
      </c>
      <c r="W367" s="317">
        <v>5</v>
      </c>
      <c r="X367" s="318">
        <f t="shared" si="191"/>
        <v>18</v>
      </c>
      <c r="Y367" s="19"/>
      <c r="Z367" s="316">
        <f t="shared" si="210"/>
        <v>118</v>
      </c>
      <c r="AA367" s="317">
        <f t="shared" si="211"/>
        <v>110</v>
      </c>
      <c r="AB367" s="417">
        <f t="shared" si="212"/>
        <v>1</v>
      </c>
      <c r="AC367" s="417">
        <f t="shared" si="213"/>
        <v>1</v>
      </c>
      <c r="AD367" s="417">
        <f t="shared" si="214"/>
        <v>94.4</v>
      </c>
      <c r="AE367" s="403">
        <f t="shared" si="215"/>
        <v>9</v>
      </c>
      <c r="AF367" s="403">
        <f t="shared" si="216"/>
        <v>9</v>
      </c>
      <c r="AG367" s="317">
        <f t="shared" si="217"/>
        <v>118</v>
      </c>
      <c r="AH367" s="317">
        <f t="shared" si="218"/>
        <v>118</v>
      </c>
      <c r="AI367" s="317">
        <v>5</v>
      </c>
      <c r="AJ367" s="318">
        <f t="shared" si="192"/>
        <v>20</v>
      </c>
    </row>
    <row r="368" spans="1:36">
      <c r="A368" s="20">
        <v>119</v>
      </c>
      <c r="B368" s="413">
        <f t="shared" si="219"/>
        <v>119</v>
      </c>
      <c r="C368" s="414">
        <f t="shared" si="219"/>
        <v>110</v>
      </c>
      <c r="D368" s="415">
        <f t="shared" si="194"/>
        <v>0.8</v>
      </c>
      <c r="E368" s="415">
        <f t="shared" si="195"/>
        <v>0.7</v>
      </c>
      <c r="F368" s="415">
        <f t="shared" si="196"/>
        <v>0</v>
      </c>
      <c r="G368" s="416">
        <f t="shared" si="197"/>
        <v>6.3</v>
      </c>
      <c r="H368" s="416">
        <f t="shared" si="198"/>
        <v>6.3</v>
      </c>
      <c r="I368" s="414">
        <f t="shared" si="199"/>
        <v>119</v>
      </c>
      <c r="J368" s="414">
        <f t="shared" si="200"/>
        <v>95.2</v>
      </c>
      <c r="K368" s="317">
        <v>5</v>
      </c>
      <c r="L368" s="318">
        <f t="shared" si="190"/>
        <v>16</v>
      </c>
      <c r="M368" s="414"/>
      <c r="N368" s="316">
        <f t="shared" si="201"/>
        <v>119</v>
      </c>
      <c r="O368" s="317">
        <f t="shared" si="202"/>
        <v>110</v>
      </c>
      <c r="P368" s="417">
        <f t="shared" si="203"/>
        <v>0.9</v>
      </c>
      <c r="Q368" s="417">
        <f t="shared" si="204"/>
        <v>0.9</v>
      </c>
      <c r="R368" s="417">
        <f t="shared" si="205"/>
        <v>47.6</v>
      </c>
      <c r="S368" s="403">
        <f t="shared" si="206"/>
        <v>8.1</v>
      </c>
      <c r="T368" s="403">
        <f t="shared" si="207"/>
        <v>8.1</v>
      </c>
      <c r="U368" s="317">
        <f t="shared" si="208"/>
        <v>119</v>
      </c>
      <c r="V368" s="317">
        <f t="shared" si="209"/>
        <v>107.10000000000001</v>
      </c>
      <c r="W368" s="317">
        <v>5</v>
      </c>
      <c r="X368" s="318">
        <f t="shared" si="191"/>
        <v>18</v>
      </c>
      <c r="Y368" s="19"/>
      <c r="Z368" s="316">
        <f t="shared" si="210"/>
        <v>119</v>
      </c>
      <c r="AA368" s="317">
        <f t="shared" si="211"/>
        <v>110</v>
      </c>
      <c r="AB368" s="417">
        <f t="shared" si="212"/>
        <v>1</v>
      </c>
      <c r="AC368" s="417">
        <f t="shared" si="213"/>
        <v>1</v>
      </c>
      <c r="AD368" s="417">
        <f t="shared" si="214"/>
        <v>95.2</v>
      </c>
      <c r="AE368" s="403">
        <f t="shared" si="215"/>
        <v>9</v>
      </c>
      <c r="AF368" s="403">
        <f t="shared" si="216"/>
        <v>9</v>
      </c>
      <c r="AG368" s="317">
        <f t="shared" si="217"/>
        <v>119</v>
      </c>
      <c r="AH368" s="317">
        <f t="shared" si="218"/>
        <v>119</v>
      </c>
      <c r="AI368" s="317">
        <v>5</v>
      </c>
      <c r="AJ368" s="318">
        <f t="shared" si="192"/>
        <v>20</v>
      </c>
    </row>
    <row r="369" spans="1:36">
      <c r="A369" s="20">
        <v>120</v>
      </c>
      <c r="B369" s="413">
        <f t="shared" si="219"/>
        <v>120</v>
      </c>
      <c r="C369" s="414">
        <f t="shared" si="219"/>
        <v>120</v>
      </c>
      <c r="D369" s="415">
        <f t="shared" si="194"/>
        <v>0.8</v>
      </c>
      <c r="E369" s="415">
        <f t="shared" si="195"/>
        <v>0.7</v>
      </c>
      <c r="F369" s="415">
        <f t="shared" si="196"/>
        <v>0</v>
      </c>
      <c r="G369" s="416">
        <f t="shared" si="197"/>
        <v>6.3</v>
      </c>
      <c r="H369" s="416">
        <f t="shared" si="198"/>
        <v>6.3</v>
      </c>
      <c r="I369" s="414">
        <f t="shared" si="199"/>
        <v>120</v>
      </c>
      <c r="J369" s="414">
        <f t="shared" si="200"/>
        <v>96</v>
      </c>
      <c r="K369" s="317">
        <v>5</v>
      </c>
      <c r="L369" s="318">
        <f t="shared" si="190"/>
        <v>16</v>
      </c>
      <c r="M369" s="414"/>
      <c r="N369" s="316">
        <f t="shared" si="201"/>
        <v>120</v>
      </c>
      <c r="O369" s="317">
        <f t="shared" si="202"/>
        <v>120</v>
      </c>
      <c r="P369" s="417">
        <f t="shared" si="203"/>
        <v>0.9</v>
      </c>
      <c r="Q369" s="417">
        <f t="shared" si="204"/>
        <v>0.9</v>
      </c>
      <c r="R369" s="417">
        <f t="shared" si="205"/>
        <v>48</v>
      </c>
      <c r="S369" s="403">
        <f t="shared" si="206"/>
        <v>8.1</v>
      </c>
      <c r="T369" s="403">
        <f t="shared" si="207"/>
        <v>8.1</v>
      </c>
      <c r="U369" s="317">
        <f t="shared" si="208"/>
        <v>120</v>
      </c>
      <c r="V369" s="317">
        <f t="shared" si="209"/>
        <v>108</v>
      </c>
      <c r="W369" s="317">
        <v>5</v>
      </c>
      <c r="X369" s="318">
        <f t="shared" si="191"/>
        <v>18</v>
      </c>
      <c r="Y369" s="19"/>
      <c r="Z369" s="316">
        <f t="shared" si="210"/>
        <v>120</v>
      </c>
      <c r="AA369" s="317">
        <f t="shared" si="211"/>
        <v>120</v>
      </c>
      <c r="AB369" s="417">
        <f t="shared" si="212"/>
        <v>1</v>
      </c>
      <c r="AC369" s="417">
        <f t="shared" si="213"/>
        <v>1</v>
      </c>
      <c r="AD369" s="417">
        <f t="shared" si="214"/>
        <v>96</v>
      </c>
      <c r="AE369" s="403">
        <f t="shared" si="215"/>
        <v>9</v>
      </c>
      <c r="AF369" s="403">
        <f t="shared" si="216"/>
        <v>9</v>
      </c>
      <c r="AG369" s="317">
        <f t="shared" si="217"/>
        <v>120</v>
      </c>
      <c r="AH369" s="317">
        <f t="shared" si="218"/>
        <v>120</v>
      </c>
      <c r="AI369" s="317">
        <v>5</v>
      </c>
      <c r="AJ369" s="318">
        <f t="shared" si="192"/>
        <v>20</v>
      </c>
    </row>
    <row r="370" spans="1:36">
      <c r="A370" s="20">
        <v>121</v>
      </c>
      <c r="B370" s="413">
        <f t="shared" ref="B370:C389" si="220">B217</f>
        <v>121</v>
      </c>
      <c r="C370" s="414">
        <f t="shared" si="220"/>
        <v>120</v>
      </c>
      <c r="D370" s="415">
        <f t="shared" si="194"/>
        <v>0.8</v>
      </c>
      <c r="E370" s="415">
        <f t="shared" si="195"/>
        <v>0.7</v>
      </c>
      <c r="F370" s="415">
        <f t="shared" si="196"/>
        <v>0</v>
      </c>
      <c r="G370" s="416">
        <f t="shared" si="197"/>
        <v>6.3</v>
      </c>
      <c r="H370" s="416">
        <f t="shared" si="198"/>
        <v>6.3</v>
      </c>
      <c r="I370" s="414">
        <f t="shared" si="199"/>
        <v>121</v>
      </c>
      <c r="J370" s="414">
        <f t="shared" si="200"/>
        <v>96.800000000000011</v>
      </c>
      <c r="K370" s="317">
        <v>5</v>
      </c>
      <c r="L370" s="318">
        <f t="shared" si="190"/>
        <v>16</v>
      </c>
      <c r="M370" s="414"/>
      <c r="N370" s="316">
        <f t="shared" si="201"/>
        <v>121</v>
      </c>
      <c r="O370" s="317">
        <f t="shared" si="202"/>
        <v>120</v>
      </c>
      <c r="P370" s="417">
        <f t="shared" si="203"/>
        <v>0.9</v>
      </c>
      <c r="Q370" s="417">
        <f t="shared" si="204"/>
        <v>0.9</v>
      </c>
      <c r="R370" s="417">
        <f t="shared" si="205"/>
        <v>48.400000000000006</v>
      </c>
      <c r="S370" s="403">
        <f t="shared" si="206"/>
        <v>8.1</v>
      </c>
      <c r="T370" s="403">
        <f t="shared" si="207"/>
        <v>8.1</v>
      </c>
      <c r="U370" s="317">
        <f t="shared" si="208"/>
        <v>121</v>
      </c>
      <c r="V370" s="317">
        <f t="shared" si="209"/>
        <v>108.9</v>
      </c>
      <c r="W370" s="317">
        <v>5</v>
      </c>
      <c r="X370" s="318">
        <f t="shared" si="191"/>
        <v>18</v>
      </c>
      <c r="Y370" s="19"/>
      <c r="Z370" s="316">
        <f t="shared" si="210"/>
        <v>121</v>
      </c>
      <c r="AA370" s="317">
        <f t="shared" si="211"/>
        <v>120</v>
      </c>
      <c r="AB370" s="417">
        <f t="shared" si="212"/>
        <v>1</v>
      </c>
      <c r="AC370" s="417">
        <f t="shared" si="213"/>
        <v>1</v>
      </c>
      <c r="AD370" s="417">
        <f t="shared" si="214"/>
        <v>96.800000000000011</v>
      </c>
      <c r="AE370" s="403">
        <f t="shared" si="215"/>
        <v>9</v>
      </c>
      <c r="AF370" s="403">
        <f t="shared" si="216"/>
        <v>9</v>
      </c>
      <c r="AG370" s="317">
        <f t="shared" si="217"/>
        <v>121</v>
      </c>
      <c r="AH370" s="317">
        <f t="shared" si="218"/>
        <v>121</v>
      </c>
      <c r="AI370" s="317">
        <v>5</v>
      </c>
      <c r="AJ370" s="318">
        <f t="shared" si="192"/>
        <v>20</v>
      </c>
    </row>
    <row r="371" spans="1:36">
      <c r="A371" s="20">
        <v>122</v>
      </c>
      <c r="B371" s="413">
        <f t="shared" si="220"/>
        <v>122</v>
      </c>
      <c r="C371" s="414">
        <f t="shared" si="220"/>
        <v>120</v>
      </c>
      <c r="D371" s="415">
        <f t="shared" si="194"/>
        <v>0.8</v>
      </c>
      <c r="E371" s="415">
        <f t="shared" si="195"/>
        <v>0.7</v>
      </c>
      <c r="F371" s="415">
        <f t="shared" si="196"/>
        <v>0</v>
      </c>
      <c r="G371" s="416">
        <f t="shared" si="197"/>
        <v>6.3</v>
      </c>
      <c r="H371" s="416">
        <f t="shared" si="198"/>
        <v>6.3</v>
      </c>
      <c r="I371" s="414">
        <f t="shared" si="199"/>
        <v>122</v>
      </c>
      <c r="J371" s="414">
        <f t="shared" si="200"/>
        <v>97.600000000000009</v>
      </c>
      <c r="K371" s="317">
        <v>5</v>
      </c>
      <c r="L371" s="318">
        <f t="shared" si="190"/>
        <v>16</v>
      </c>
      <c r="M371" s="414"/>
      <c r="N371" s="316">
        <f t="shared" si="201"/>
        <v>122</v>
      </c>
      <c r="O371" s="317">
        <f t="shared" si="202"/>
        <v>120</v>
      </c>
      <c r="P371" s="417">
        <f t="shared" si="203"/>
        <v>0.9</v>
      </c>
      <c r="Q371" s="417">
        <f t="shared" si="204"/>
        <v>0.9</v>
      </c>
      <c r="R371" s="417">
        <f t="shared" si="205"/>
        <v>48.800000000000004</v>
      </c>
      <c r="S371" s="403">
        <f t="shared" si="206"/>
        <v>8.1</v>
      </c>
      <c r="T371" s="403">
        <f t="shared" si="207"/>
        <v>8.1</v>
      </c>
      <c r="U371" s="317">
        <f t="shared" si="208"/>
        <v>122</v>
      </c>
      <c r="V371" s="317">
        <f t="shared" si="209"/>
        <v>109.8</v>
      </c>
      <c r="W371" s="317">
        <v>5</v>
      </c>
      <c r="X371" s="318">
        <f t="shared" si="191"/>
        <v>18</v>
      </c>
      <c r="Y371" s="19"/>
      <c r="Z371" s="316">
        <f t="shared" si="210"/>
        <v>122</v>
      </c>
      <c r="AA371" s="317">
        <f t="shared" si="211"/>
        <v>120</v>
      </c>
      <c r="AB371" s="417">
        <f t="shared" si="212"/>
        <v>1</v>
      </c>
      <c r="AC371" s="417">
        <f t="shared" si="213"/>
        <v>1</v>
      </c>
      <c r="AD371" s="417">
        <f t="shared" si="214"/>
        <v>97.600000000000009</v>
      </c>
      <c r="AE371" s="403">
        <f t="shared" si="215"/>
        <v>9</v>
      </c>
      <c r="AF371" s="403">
        <f t="shared" si="216"/>
        <v>9</v>
      </c>
      <c r="AG371" s="317">
        <f t="shared" si="217"/>
        <v>122</v>
      </c>
      <c r="AH371" s="317">
        <f t="shared" si="218"/>
        <v>122</v>
      </c>
      <c r="AI371" s="317">
        <v>5</v>
      </c>
      <c r="AJ371" s="318">
        <f t="shared" si="192"/>
        <v>20</v>
      </c>
    </row>
    <row r="372" spans="1:36">
      <c r="A372" s="20">
        <v>123</v>
      </c>
      <c r="B372" s="413">
        <f t="shared" si="220"/>
        <v>123</v>
      </c>
      <c r="C372" s="414">
        <f t="shared" si="220"/>
        <v>120</v>
      </c>
      <c r="D372" s="415">
        <f t="shared" si="194"/>
        <v>0.8</v>
      </c>
      <c r="E372" s="415">
        <f t="shared" si="195"/>
        <v>0.7</v>
      </c>
      <c r="F372" s="415">
        <f t="shared" si="196"/>
        <v>0</v>
      </c>
      <c r="G372" s="416">
        <f t="shared" si="197"/>
        <v>6.3</v>
      </c>
      <c r="H372" s="416">
        <f t="shared" si="198"/>
        <v>6.3</v>
      </c>
      <c r="I372" s="414">
        <f t="shared" si="199"/>
        <v>123</v>
      </c>
      <c r="J372" s="414">
        <f t="shared" si="200"/>
        <v>98.4</v>
      </c>
      <c r="K372" s="317">
        <v>5</v>
      </c>
      <c r="L372" s="318">
        <f t="shared" si="190"/>
        <v>16</v>
      </c>
      <c r="M372" s="414"/>
      <c r="N372" s="316">
        <f t="shared" si="201"/>
        <v>123</v>
      </c>
      <c r="O372" s="317">
        <f t="shared" si="202"/>
        <v>120</v>
      </c>
      <c r="P372" s="417">
        <f t="shared" si="203"/>
        <v>0.9</v>
      </c>
      <c r="Q372" s="417">
        <f t="shared" si="204"/>
        <v>0.9</v>
      </c>
      <c r="R372" s="417">
        <f t="shared" si="205"/>
        <v>49.2</v>
      </c>
      <c r="S372" s="403">
        <f t="shared" si="206"/>
        <v>8.1</v>
      </c>
      <c r="T372" s="403">
        <f t="shared" si="207"/>
        <v>8.1</v>
      </c>
      <c r="U372" s="317">
        <f t="shared" si="208"/>
        <v>123</v>
      </c>
      <c r="V372" s="317">
        <f t="shared" si="209"/>
        <v>110.7</v>
      </c>
      <c r="W372" s="317">
        <v>5</v>
      </c>
      <c r="X372" s="318">
        <f t="shared" si="191"/>
        <v>18</v>
      </c>
      <c r="Y372" s="19"/>
      <c r="Z372" s="316">
        <f t="shared" si="210"/>
        <v>123</v>
      </c>
      <c r="AA372" s="317">
        <f t="shared" si="211"/>
        <v>120</v>
      </c>
      <c r="AB372" s="417">
        <f t="shared" si="212"/>
        <v>1</v>
      </c>
      <c r="AC372" s="417">
        <f t="shared" si="213"/>
        <v>1</v>
      </c>
      <c r="AD372" s="417">
        <f t="shared" si="214"/>
        <v>98.4</v>
      </c>
      <c r="AE372" s="403">
        <f t="shared" si="215"/>
        <v>9</v>
      </c>
      <c r="AF372" s="403">
        <f t="shared" si="216"/>
        <v>9</v>
      </c>
      <c r="AG372" s="317">
        <f t="shared" si="217"/>
        <v>123</v>
      </c>
      <c r="AH372" s="317">
        <f t="shared" si="218"/>
        <v>123</v>
      </c>
      <c r="AI372" s="317">
        <v>5</v>
      </c>
      <c r="AJ372" s="318">
        <f t="shared" si="192"/>
        <v>20</v>
      </c>
    </row>
    <row r="373" spans="1:36">
      <c r="A373" s="20">
        <v>124</v>
      </c>
      <c r="B373" s="413">
        <f t="shared" si="220"/>
        <v>124</v>
      </c>
      <c r="C373" s="414">
        <f t="shared" si="220"/>
        <v>120</v>
      </c>
      <c r="D373" s="415">
        <f t="shared" si="194"/>
        <v>0.8</v>
      </c>
      <c r="E373" s="415">
        <f t="shared" si="195"/>
        <v>0.7</v>
      </c>
      <c r="F373" s="415">
        <f t="shared" si="196"/>
        <v>0</v>
      </c>
      <c r="G373" s="416">
        <f t="shared" si="197"/>
        <v>6.3</v>
      </c>
      <c r="H373" s="416">
        <f t="shared" si="198"/>
        <v>6.3</v>
      </c>
      <c r="I373" s="414">
        <f t="shared" si="199"/>
        <v>124</v>
      </c>
      <c r="J373" s="414">
        <f t="shared" si="200"/>
        <v>99.2</v>
      </c>
      <c r="K373" s="317">
        <v>5</v>
      </c>
      <c r="L373" s="318">
        <f t="shared" si="190"/>
        <v>16</v>
      </c>
      <c r="M373" s="414"/>
      <c r="N373" s="316">
        <f t="shared" si="201"/>
        <v>124</v>
      </c>
      <c r="O373" s="317">
        <f t="shared" si="202"/>
        <v>120</v>
      </c>
      <c r="P373" s="417">
        <f t="shared" si="203"/>
        <v>0.9</v>
      </c>
      <c r="Q373" s="417">
        <f t="shared" si="204"/>
        <v>0.9</v>
      </c>
      <c r="R373" s="417">
        <f t="shared" si="205"/>
        <v>49.6</v>
      </c>
      <c r="S373" s="403">
        <f t="shared" si="206"/>
        <v>8.1</v>
      </c>
      <c r="T373" s="403">
        <f t="shared" si="207"/>
        <v>8.1</v>
      </c>
      <c r="U373" s="317">
        <f t="shared" si="208"/>
        <v>124</v>
      </c>
      <c r="V373" s="317">
        <f t="shared" si="209"/>
        <v>111.60000000000001</v>
      </c>
      <c r="W373" s="317">
        <v>5</v>
      </c>
      <c r="X373" s="318">
        <f t="shared" si="191"/>
        <v>18</v>
      </c>
      <c r="Y373" s="19"/>
      <c r="Z373" s="316">
        <f t="shared" si="210"/>
        <v>124</v>
      </c>
      <c r="AA373" s="317">
        <f t="shared" si="211"/>
        <v>120</v>
      </c>
      <c r="AB373" s="417">
        <f t="shared" si="212"/>
        <v>1</v>
      </c>
      <c r="AC373" s="417">
        <f t="shared" si="213"/>
        <v>1</v>
      </c>
      <c r="AD373" s="417">
        <f t="shared" si="214"/>
        <v>99.2</v>
      </c>
      <c r="AE373" s="403">
        <f t="shared" si="215"/>
        <v>9</v>
      </c>
      <c r="AF373" s="403">
        <f t="shared" si="216"/>
        <v>9</v>
      </c>
      <c r="AG373" s="317">
        <f t="shared" si="217"/>
        <v>124</v>
      </c>
      <c r="AH373" s="317">
        <f t="shared" si="218"/>
        <v>124</v>
      </c>
      <c r="AI373" s="317">
        <v>5</v>
      </c>
      <c r="AJ373" s="318">
        <f t="shared" si="192"/>
        <v>20</v>
      </c>
    </row>
    <row r="374" spans="1:36">
      <c r="A374" s="20">
        <v>125</v>
      </c>
      <c r="B374" s="413">
        <f t="shared" si="220"/>
        <v>125</v>
      </c>
      <c r="C374" s="414">
        <f t="shared" si="220"/>
        <v>120</v>
      </c>
      <c r="D374" s="415">
        <f t="shared" si="194"/>
        <v>0.8</v>
      </c>
      <c r="E374" s="415">
        <f t="shared" si="195"/>
        <v>0.7</v>
      </c>
      <c r="F374" s="415">
        <f t="shared" si="196"/>
        <v>0</v>
      </c>
      <c r="G374" s="416">
        <f t="shared" si="197"/>
        <v>6.3</v>
      </c>
      <c r="H374" s="416">
        <f t="shared" si="198"/>
        <v>6.3</v>
      </c>
      <c r="I374" s="414">
        <f t="shared" si="199"/>
        <v>125</v>
      </c>
      <c r="J374" s="414">
        <f t="shared" si="200"/>
        <v>100</v>
      </c>
      <c r="K374" s="317">
        <v>5</v>
      </c>
      <c r="L374" s="318">
        <f t="shared" si="190"/>
        <v>16</v>
      </c>
      <c r="M374" s="414"/>
      <c r="N374" s="316">
        <f t="shared" si="201"/>
        <v>125</v>
      </c>
      <c r="O374" s="317">
        <f t="shared" si="202"/>
        <v>120</v>
      </c>
      <c r="P374" s="417">
        <f t="shared" si="203"/>
        <v>0.9</v>
      </c>
      <c r="Q374" s="417">
        <f t="shared" si="204"/>
        <v>0.9</v>
      </c>
      <c r="R374" s="417">
        <f t="shared" si="205"/>
        <v>50</v>
      </c>
      <c r="S374" s="403">
        <f t="shared" si="206"/>
        <v>8.1</v>
      </c>
      <c r="T374" s="403">
        <f t="shared" si="207"/>
        <v>8.1</v>
      </c>
      <c r="U374" s="317">
        <f t="shared" si="208"/>
        <v>125</v>
      </c>
      <c r="V374" s="317">
        <f t="shared" si="209"/>
        <v>112.5</v>
      </c>
      <c r="W374" s="317">
        <v>5</v>
      </c>
      <c r="X374" s="318">
        <f t="shared" si="191"/>
        <v>18</v>
      </c>
      <c r="Y374" s="19"/>
      <c r="Z374" s="316">
        <f t="shared" si="210"/>
        <v>125</v>
      </c>
      <c r="AA374" s="317">
        <f t="shared" si="211"/>
        <v>120</v>
      </c>
      <c r="AB374" s="417">
        <f t="shared" si="212"/>
        <v>1</v>
      </c>
      <c r="AC374" s="417">
        <f t="shared" si="213"/>
        <v>1</v>
      </c>
      <c r="AD374" s="417">
        <f t="shared" si="214"/>
        <v>100</v>
      </c>
      <c r="AE374" s="403">
        <f t="shared" si="215"/>
        <v>9</v>
      </c>
      <c r="AF374" s="403">
        <f t="shared" si="216"/>
        <v>9</v>
      </c>
      <c r="AG374" s="317">
        <f t="shared" si="217"/>
        <v>125</v>
      </c>
      <c r="AH374" s="317">
        <f t="shared" si="218"/>
        <v>125</v>
      </c>
      <c r="AI374" s="317">
        <v>5</v>
      </c>
      <c r="AJ374" s="318">
        <f t="shared" si="192"/>
        <v>20</v>
      </c>
    </row>
    <row r="375" spans="1:36">
      <c r="A375" s="20">
        <v>126</v>
      </c>
      <c r="B375" s="413">
        <f t="shared" si="220"/>
        <v>126</v>
      </c>
      <c r="C375" s="414">
        <f t="shared" si="220"/>
        <v>120</v>
      </c>
      <c r="D375" s="415">
        <f t="shared" si="194"/>
        <v>0.8</v>
      </c>
      <c r="E375" s="415">
        <f t="shared" si="195"/>
        <v>0.7</v>
      </c>
      <c r="F375" s="415">
        <f t="shared" si="196"/>
        <v>0</v>
      </c>
      <c r="G375" s="416">
        <f t="shared" si="197"/>
        <v>6.3</v>
      </c>
      <c r="H375" s="416">
        <f t="shared" si="198"/>
        <v>6.3</v>
      </c>
      <c r="I375" s="414">
        <f t="shared" si="199"/>
        <v>126</v>
      </c>
      <c r="J375" s="414">
        <f t="shared" si="200"/>
        <v>100.80000000000001</v>
      </c>
      <c r="K375" s="317">
        <v>5</v>
      </c>
      <c r="L375" s="318">
        <f t="shared" si="190"/>
        <v>16</v>
      </c>
      <c r="M375" s="414"/>
      <c r="N375" s="316">
        <f t="shared" si="201"/>
        <v>126</v>
      </c>
      <c r="O375" s="317">
        <f t="shared" si="202"/>
        <v>120</v>
      </c>
      <c r="P375" s="417">
        <f t="shared" si="203"/>
        <v>0.9</v>
      </c>
      <c r="Q375" s="417">
        <f t="shared" si="204"/>
        <v>0.9</v>
      </c>
      <c r="R375" s="417">
        <f t="shared" si="205"/>
        <v>50.400000000000006</v>
      </c>
      <c r="S375" s="403">
        <f t="shared" si="206"/>
        <v>8.1</v>
      </c>
      <c r="T375" s="403">
        <f t="shared" si="207"/>
        <v>8.1</v>
      </c>
      <c r="U375" s="317">
        <f t="shared" si="208"/>
        <v>126</v>
      </c>
      <c r="V375" s="317">
        <f t="shared" si="209"/>
        <v>113.4</v>
      </c>
      <c r="W375" s="317">
        <v>5</v>
      </c>
      <c r="X375" s="318">
        <f t="shared" si="191"/>
        <v>18</v>
      </c>
      <c r="Y375" s="19"/>
      <c r="Z375" s="316">
        <f t="shared" si="210"/>
        <v>126</v>
      </c>
      <c r="AA375" s="317">
        <f t="shared" si="211"/>
        <v>120</v>
      </c>
      <c r="AB375" s="417">
        <f t="shared" si="212"/>
        <v>1</v>
      </c>
      <c r="AC375" s="417">
        <f t="shared" si="213"/>
        <v>1</v>
      </c>
      <c r="AD375" s="417">
        <f t="shared" si="214"/>
        <v>100.80000000000001</v>
      </c>
      <c r="AE375" s="403">
        <f t="shared" si="215"/>
        <v>9</v>
      </c>
      <c r="AF375" s="403">
        <f t="shared" si="216"/>
        <v>9</v>
      </c>
      <c r="AG375" s="317">
        <f t="shared" si="217"/>
        <v>126</v>
      </c>
      <c r="AH375" s="317">
        <f t="shared" si="218"/>
        <v>126</v>
      </c>
      <c r="AI375" s="317">
        <v>5</v>
      </c>
      <c r="AJ375" s="318">
        <f t="shared" si="192"/>
        <v>20</v>
      </c>
    </row>
    <row r="376" spans="1:36">
      <c r="A376" s="20">
        <v>127</v>
      </c>
      <c r="B376" s="413">
        <f t="shared" si="220"/>
        <v>127</v>
      </c>
      <c r="C376" s="414">
        <f t="shared" si="220"/>
        <v>120</v>
      </c>
      <c r="D376" s="415">
        <f t="shared" si="194"/>
        <v>0.8</v>
      </c>
      <c r="E376" s="415">
        <f t="shared" si="195"/>
        <v>0.7</v>
      </c>
      <c r="F376" s="415">
        <f t="shared" si="196"/>
        <v>0</v>
      </c>
      <c r="G376" s="416">
        <f t="shared" si="197"/>
        <v>6.3</v>
      </c>
      <c r="H376" s="416">
        <f t="shared" si="198"/>
        <v>6.3</v>
      </c>
      <c r="I376" s="414">
        <f t="shared" si="199"/>
        <v>127</v>
      </c>
      <c r="J376" s="414">
        <f t="shared" si="200"/>
        <v>101.60000000000001</v>
      </c>
      <c r="K376" s="317">
        <v>5</v>
      </c>
      <c r="L376" s="318">
        <f t="shared" si="190"/>
        <v>16</v>
      </c>
      <c r="M376" s="414"/>
      <c r="N376" s="316">
        <f t="shared" si="201"/>
        <v>127</v>
      </c>
      <c r="O376" s="317">
        <f t="shared" si="202"/>
        <v>120</v>
      </c>
      <c r="P376" s="417">
        <f t="shared" si="203"/>
        <v>0.9</v>
      </c>
      <c r="Q376" s="417">
        <f t="shared" si="204"/>
        <v>0.9</v>
      </c>
      <c r="R376" s="417">
        <f t="shared" si="205"/>
        <v>50.800000000000004</v>
      </c>
      <c r="S376" s="403">
        <f t="shared" si="206"/>
        <v>8.1</v>
      </c>
      <c r="T376" s="403">
        <f t="shared" si="207"/>
        <v>8.1</v>
      </c>
      <c r="U376" s="317">
        <f t="shared" si="208"/>
        <v>127</v>
      </c>
      <c r="V376" s="317">
        <f t="shared" si="209"/>
        <v>114.3</v>
      </c>
      <c r="W376" s="317">
        <v>5</v>
      </c>
      <c r="X376" s="318">
        <f t="shared" si="191"/>
        <v>18</v>
      </c>
      <c r="Y376" s="19"/>
      <c r="Z376" s="316">
        <f t="shared" si="210"/>
        <v>127</v>
      </c>
      <c r="AA376" s="317">
        <f t="shared" si="211"/>
        <v>120</v>
      </c>
      <c r="AB376" s="417">
        <f t="shared" si="212"/>
        <v>1</v>
      </c>
      <c r="AC376" s="417">
        <f t="shared" si="213"/>
        <v>1</v>
      </c>
      <c r="AD376" s="417">
        <f t="shared" si="214"/>
        <v>101.60000000000001</v>
      </c>
      <c r="AE376" s="403">
        <f t="shared" si="215"/>
        <v>9</v>
      </c>
      <c r="AF376" s="403">
        <f t="shared" si="216"/>
        <v>9</v>
      </c>
      <c r="AG376" s="317">
        <f t="shared" si="217"/>
        <v>127</v>
      </c>
      <c r="AH376" s="317">
        <f t="shared" si="218"/>
        <v>127</v>
      </c>
      <c r="AI376" s="317">
        <v>5</v>
      </c>
      <c r="AJ376" s="318">
        <f t="shared" si="192"/>
        <v>20</v>
      </c>
    </row>
    <row r="377" spans="1:36">
      <c r="A377" s="20">
        <v>128</v>
      </c>
      <c r="B377" s="413">
        <f t="shared" si="220"/>
        <v>128</v>
      </c>
      <c r="C377" s="414">
        <f t="shared" si="220"/>
        <v>120</v>
      </c>
      <c r="D377" s="415">
        <f t="shared" si="194"/>
        <v>0.8</v>
      </c>
      <c r="E377" s="415">
        <f t="shared" si="195"/>
        <v>0.7</v>
      </c>
      <c r="F377" s="415">
        <f t="shared" si="196"/>
        <v>0</v>
      </c>
      <c r="G377" s="416">
        <f t="shared" si="197"/>
        <v>6.3</v>
      </c>
      <c r="H377" s="416">
        <f t="shared" si="198"/>
        <v>6.3</v>
      </c>
      <c r="I377" s="414">
        <f t="shared" si="199"/>
        <v>128</v>
      </c>
      <c r="J377" s="414">
        <f t="shared" si="200"/>
        <v>102.4</v>
      </c>
      <c r="K377" s="317">
        <v>5</v>
      </c>
      <c r="L377" s="318">
        <f t="shared" si="190"/>
        <v>16</v>
      </c>
      <c r="M377" s="414"/>
      <c r="N377" s="316">
        <f t="shared" si="201"/>
        <v>128</v>
      </c>
      <c r="O377" s="317">
        <f t="shared" si="202"/>
        <v>120</v>
      </c>
      <c r="P377" s="417">
        <f t="shared" si="203"/>
        <v>0.9</v>
      </c>
      <c r="Q377" s="417">
        <f t="shared" si="204"/>
        <v>0.9</v>
      </c>
      <c r="R377" s="417">
        <f t="shared" si="205"/>
        <v>51.2</v>
      </c>
      <c r="S377" s="403">
        <f t="shared" si="206"/>
        <v>8.1</v>
      </c>
      <c r="T377" s="403">
        <f t="shared" si="207"/>
        <v>8.1</v>
      </c>
      <c r="U377" s="317">
        <f t="shared" si="208"/>
        <v>128</v>
      </c>
      <c r="V377" s="317">
        <f t="shared" si="209"/>
        <v>115.2</v>
      </c>
      <c r="W377" s="317">
        <v>5</v>
      </c>
      <c r="X377" s="318">
        <f t="shared" si="191"/>
        <v>18</v>
      </c>
      <c r="Y377" s="19"/>
      <c r="Z377" s="316">
        <f t="shared" si="210"/>
        <v>128</v>
      </c>
      <c r="AA377" s="317">
        <f t="shared" si="211"/>
        <v>120</v>
      </c>
      <c r="AB377" s="417">
        <f t="shared" si="212"/>
        <v>1</v>
      </c>
      <c r="AC377" s="417">
        <f t="shared" si="213"/>
        <v>1</v>
      </c>
      <c r="AD377" s="417">
        <f t="shared" si="214"/>
        <v>102.4</v>
      </c>
      <c r="AE377" s="403">
        <f t="shared" si="215"/>
        <v>9</v>
      </c>
      <c r="AF377" s="403">
        <f t="shared" si="216"/>
        <v>9</v>
      </c>
      <c r="AG377" s="317">
        <f t="shared" si="217"/>
        <v>128</v>
      </c>
      <c r="AH377" s="317">
        <f t="shared" si="218"/>
        <v>128</v>
      </c>
      <c r="AI377" s="317">
        <v>5</v>
      </c>
      <c r="AJ377" s="318">
        <f t="shared" si="192"/>
        <v>20</v>
      </c>
    </row>
    <row r="378" spans="1:36">
      <c r="A378" s="20">
        <v>129</v>
      </c>
      <c r="B378" s="413">
        <f t="shared" si="220"/>
        <v>129</v>
      </c>
      <c r="C378" s="414">
        <f t="shared" si="220"/>
        <v>120</v>
      </c>
      <c r="D378" s="415">
        <f t="shared" ref="D378:D399" si="221">D225*$R$25</f>
        <v>0.8</v>
      </c>
      <c r="E378" s="415">
        <f t="shared" ref="E378:E399" si="222">E225*$R$36</f>
        <v>0.7</v>
      </c>
      <c r="F378" s="415">
        <f t="shared" ref="F378:F399" si="223">F225*$R$27</f>
        <v>0</v>
      </c>
      <c r="G378" s="416">
        <f t="shared" ref="G378:G399" si="224">G225*$R$39</f>
        <v>6.3</v>
      </c>
      <c r="H378" s="416">
        <f t="shared" ref="H378:H399" si="225">G225*$R$40</f>
        <v>6.3</v>
      </c>
      <c r="I378" s="414">
        <f t="shared" ref="I378:I399" si="226">I225</f>
        <v>129</v>
      </c>
      <c r="J378" s="414">
        <f t="shared" ref="J378:J399" si="227">J225*$R$26</f>
        <v>103.2</v>
      </c>
      <c r="K378" s="317">
        <v>5</v>
      </c>
      <c r="L378" s="318">
        <f t="shared" si="190"/>
        <v>16</v>
      </c>
      <c r="M378" s="414"/>
      <c r="N378" s="316">
        <f t="shared" ref="N378:N399" si="228">B225</f>
        <v>129</v>
      </c>
      <c r="O378" s="317">
        <f t="shared" ref="O378:O399" si="229">C225</f>
        <v>120</v>
      </c>
      <c r="P378" s="417">
        <f t="shared" ref="P378:P399" si="230">D225*$D$58</f>
        <v>0.9</v>
      </c>
      <c r="Q378" s="417">
        <f t="shared" ref="Q378:Q399" si="231">E225*$D$69</f>
        <v>0.9</v>
      </c>
      <c r="R378" s="417">
        <f t="shared" ref="R378:R399" si="232">F225*$D$60</f>
        <v>51.6</v>
      </c>
      <c r="S378" s="403">
        <f t="shared" ref="S378:S399" si="233">G225*$D$72</f>
        <v>8.1</v>
      </c>
      <c r="T378" s="403">
        <f t="shared" ref="T378:T399" si="234">G225*$D$73</f>
        <v>8.1</v>
      </c>
      <c r="U378" s="317">
        <f t="shared" ref="U378:U399" si="235">I225</f>
        <v>129</v>
      </c>
      <c r="V378" s="317">
        <f t="shared" ref="V378:V399" si="236">J225*$D$59</f>
        <v>116.10000000000001</v>
      </c>
      <c r="W378" s="317">
        <v>5</v>
      </c>
      <c r="X378" s="318">
        <f t="shared" si="191"/>
        <v>18</v>
      </c>
      <c r="Y378" s="19"/>
      <c r="Z378" s="316">
        <f t="shared" ref="Z378:Z399" si="237">B225</f>
        <v>129</v>
      </c>
      <c r="AA378" s="317">
        <f t="shared" ref="AA378:AA399" si="238">C225</f>
        <v>120</v>
      </c>
      <c r="AB378" s="417">
        <f t="shared" ref="AB378:AB399" si="239">D225*$R$58</f>
        <v>1</v>
      </c>
      <c r="AC378" s="417">
        <f t="shared" ref="AC378:AC399" si="240">E225*$R$69</f>
        <v>1</v>
      </c>
      <c r="AD378" s="417">
        <f t="shared" ref="AD378:AD399" si="241">F225*$R$60</f>
        <v>103.2</v>
      </c>
      <c r="AE378" s="403">
        <f t="shared" ref="AE378:AE399" si="242">G225*$R$72</f>
        <v>9</v>
      </c>
      <c r="AF378" s="403">
        <f t="shared" ref="AF378:AF399" si="243">G225*$R$73</f>
        <v>9</v>
      </c>
      <c r="AG378" s="317">
        <f t="shared" ref="AG378:AG399" si="244">I225</f>
        <v>129</v>
      </c>
      <c r="AH378" s="317">
        <f t="shared" ref="AH378:AH399" si="245">J225*$R$59</f>
        <v>129</v>
      </c>
      <c r="AI378" s="317">
        <v>5</v>
      </c>
      <c r="AJ378" s="318">
        <f t="shared" si="192"/>
        <v>20</v>
      </c>
    </row>
    <row r="379" spans="1:36">
      <c r="A379" s="20">
        <v>130</v>
      </c>
      <c r="B379" s="413">
        <f t="shared" si="220"/>
        <v>130</v>
      </c>
      <c r="C379" s="414">
        <f t="shared" si="220"/>
        <v>130</v>
      </c>
      <c r="D379" s="415">
        <f t="shared" si="221"/>
        <v>0.8</v>
      </c>
      <c r="E379" s="415">
        <f t="shared" si="222"/>
        <v>0.7</v>
      </c>
      <c r="F379" s="415">
        <f t="shared" si="223"/>
        <v>0</v>
      </c>
      <c r="G379" s="416">
        <f t="shared" si="224"/>
        <v>6.3</v>
      </c>
      <c r="H379" s="416">
        <f t="shared" si="225"/>
        <v>6.3</v>
      </c>
      <c r="I379" s="414">
        <f t="shared" si="226"/>
        <v>130</v>
      </c>
      <c r="J379" s="414">
        <f t="shared" si="227"/>
        <v>104</v>
      </c>
      <c r="K379" s="317">
        <v>5</v>
      </c>
      <c r="L379" s="318">
        <f t="shared" ref="L379:L399" si="246">ROUND(MAX(L226*0.8,),0)</f>
        <v>16</v>
      </c>
      <c r="M379" s="414"/>
      <c r="N379" s="316">
        <f t="shared" si="228"/>
        <v>130</v>
      </c>
      <c r="O379" s="317">
        <f t="shared" si="229"/>
        <v>130</v>
      </c>
      <c r="P379" s="417">
        <f t="shared" si="230"/>
        <v>0.9</v>
      </c>
      <c r="Q379" s="417">
        <f t="shared" si="231"/>
        <v>0.9</v>
      </c>
      <c r="R379" s="417">
        <f t="shared" si="232"/>
        <v>52</v>
      </c>
      <c r="S379" s="403">
        <f t="shared" si="233"/>
        <v>8.1</v>
      </c>
      <c r="T379" s="403">
        <f t="shared" si="234"/>
        <v>8.1</v>
      </c>
      <c r="U379" s="317">
        <f t="shared" si="235"/>
        <v>130</v>
      </c>
      <c r="V379" s="317">
        <f t="shared" si="236"/>
        <v>117</v>
      </c>
      <c r="W379" s="317">
        <v>5</v>
      </c>
      <c r="X379" s="318">
        <f t="shared" ref="X379:X399" si="247">ROUND(MAX(L226*0.9,),0)</f>
        <v>18</v>
      </c>
      <c r="Y379" s="19"/>
      <c r="Z379" s="316">
        <f t="shared" si="237"/>
        <v>130</v>
      </c>
      <c r="AA379" s="317">
        <f t="shared" si="238"/>
        <v>130</v>
      </c>
      <c r="AB379" s="417">
        <f t="shared" si="239"/>
        <v>1</v>
      </c>
      <c r="AC379" s="417">
        <f t="shared" si="240"/>
        <v>1</v>
      </c>
      <c r="AD379" s="417">
        <f t="shared" si="241"/>
        <v>104</v>
      </c>
      <c r="AE379" s="403">
        <f t="shared" si="242"/>
        <v>9</v>
      </c>
      <c r="AF379" s="403">
        <f t="shared" si="243"/>
        <v>9</v>
      </c>
      <c r="AG379" s="317">
        <f t="shared" si="244"/>
        <v>130</v>
      </c>
      <c r="AH379" s="317">
        <f t="shared" si="245"/>
        <v>130</v>
      </c>
      <c r="AI379" s="317">
        <v>5</v>
      </c>
      <c r="AJ379" s="318">
        <f t="shared" ref="AJ379:AJ399" si="248">ROUND(MAX(L226*1,),0)</f>
        <v>20</v>
      </c>
    </row>
    <row r="380" spans="1:36">
      <c r="A380" s="20">
        <v>131</v>
      </c>
      <c r="B380" s="413">
        <f t="shared" si="220"/>
        <v>131</v>
      </c>
      <c r="C380" s="414">
        <f t="shared" si="220"/>
        <v>130</v>
      </c>
      <c r="D380" s="415">
        <f t="shared" si="221"/>
        <v>0.8</v>
      </c>
      <c r="E380" s="415">
        <f t="shared" si="222"/>
        <v>0.7</v>
      </c>
      <c r="F380" s="415">
        <f t="shared" si="223"/>
        <v>0</v>
      </c>
      <c r="G380" s="416">
        <f t="shared" si="224"/>
        <v>6.3</v>
      </c>
      <c r="H380" s="416">
        <f t="shared" si="225"/>
        <v>6.3</v>
      </c>
      <c r="I380" s="414">
        <f t="shared" si="226"/>
        <v>131</v>
      </c>
      <c r="J380" s="414">
        <f t="shared" si="227"/>
        <v>104.80000000000001</v>
      </c>
      <c r="K380" s="317">
        <v>5</v>
      </c>
      <c r="L380" s="318">
        <f t="shared" si="246"/>
        <v>16</v>
      </c>
      <c r="M380" s="414"/>
      <c r="N380" s="316">
        <f t="shared" si="228"/>
        <v>131</v>
      </c>
      <c r="O380" s="317">
        <f t="shared" si="229"/>
        <v>130</v>
      </c>
      <c r="P380" s="417">
        <f t="shared" si="230"/>
        <v>0.9</v>
      </c>
      <c r="Q380" s="417">
        <f t="shared" si="231"/>
        <v>0.9</v>
      </c>
      <c r="R380" s="417">
        <f t="shared" si="232"/>
        <v>52.400000000000006</v>
      </c>
      <c r="S380" s="403">
        <f t="shared" si="233"/>
        <v>8.1</v>
      </c>
      <c r="T380" s="403">
        <f t="shared" si="234"/>
        <v>8.1</v>
      </c>
      <c r="U380" s="317">
        <f t="shared" si="235"/>
        <v>131</v>
      </c>
      <c r="V380" s="317">
        <f t="shared" si="236"/>
        <v>117.9</v>
      </c>
      <c r="W380" s="317">
        <v>5</v>
      </c>
      <c r="X380" s="318">
        <f t="shared" si="247"/>
        <v>18</v>
      </c>
      <c r="Y380" s="19"/>
      <c r="Z380" s="316">
        <f t="shared" si="237"/>
        <v>131</v>
      </c>
      <c r="AA380" s="317">
        <f t="shared" si="238"/>
        <v>130</v>
      </c>
      <c r="AB380" s="417">
        <f t="shared" si="239"/>
        <v>1</v>
      </c>
      <c r="AC380" s="417">
        <f t="shared" si="240"/>
        <v>1</v>
      </c>
      <c r="AD380" s="417">
        <f t="shared" si="241"/>
        <v>104.80000000000001</v>
      </c>
      <c r="AE380" s="403">
        <f t="shared" si="242"/>
        <v>9</v>
      </c>
      <c r="AF380" s="403">
        <f t="shared" si="243"/>
        <v>9</v>
      </c>
      <c r="AG380" s="317">
        <f t="shared" si="244"/>
        <v>131</v>
      </c>
      <c r="AH380" s="317">
        <f t="shared" si="245"/>
        <v>131</v>
      </c>
      <c r="AI380" s="317">
        <v>5</v>
      </c>
      <c r="AJ380" s="318">
        <f t="shared" si="248"/>
        <v>20</v>
      </c>
    </row>
    <row r="381" spans="1:36">
      <c r="A381" s="20">
        <v>132</v>
      </c>
      <c r="B381" s="413">
        <f t="shared" si="220"/>
        <v>132</v>
      </c>
      <c r="C381" s="414">
        <f t="shared" si="220"/>
        <v>130</v>
      </c>
      <c r="D381" s="415">
        <f t="shared" si="221"/>
        <v>0.8</v>
      </c>
      <c r="E381" s="415">
        <f t="shared" si="222"/>
        <v>0.7</v>
      </c>
      <c r="F381" s="415">
        <f t="shared" si="223"/>
        <v>0</v>
      </c>
      <c r="G381" s="416">
        <f t="shared" si="224"/>
        <v>6.3</v>
      </c>
      <c r="H381" s="416">
        <f t="shared" si="225"/>
        <v>6.3</v>
      </c>
      <c r="I381" s="414">
        <f t="shared" si="226"/>
        <v>132</v>
      </c>
      <c r="J381" s="414">
        <f t="shared" si="227"/>
        <v>105.60000000000001</v>
      </c>
      <c r="K381" s="317">
        <v>5</v>
      </c>
      <c r="L381" s="318">
        <f t="shared" si="246"/>
        <v>16</v>
      </c>
      <c r="M381" s="414"/>
      <c r="N381" s="316">
        <f t="shared" si="228"/>
        <v>132</v>
      </c>
      <c r="O381" s="317">
        <f t="shared" si="229"/>
        <v>130</v>
      </c>
      <c r="P381" s="417">
        <f t="shared" si="230"/>
        <v>0.9</v>
      </c>
      <c r="Q381" s="417">
        <f t="shared" si="231"/>
        <v>0.9</v>
      </c>
      <c r="R381" s="417">
        <f t="shared" si="232"/>
        <v>52.800000000000004</v>
      </c>
      <c r="S381" s="403">
        <f t="shared" si="233"/>
        <v>8.1</v>
      </c>
      <c r="T381" s="403">
        <f t="shared" si="234"/>
        <v>8.1</v>
      </c>
      <c r="U381" s="317">
        <f t="shared" si="235"/>
        <v>132</v>
      </c>
      <c r="V381" s="317">
        <f t="shared" si="236"/>
        <v>118.8</v>
      </c>
      <c r="W381" s="317">
        <v>5</v>
      </c>
      <c r="X381" s="318">
        <f t="shared" si="247"/>
        <v>18</v>
      </c>
      <c r="Y381" s="19"/>
      <c r="Z381" s="316">
        <f t="shared" si="237"/>
        <v>132</v>
      </c>
      <c r="AA381" s="317">
        <f t="shared" si="238"/>
        <v>130</v>
      </c>
      <c r="AB381" s="417">
        <f t="shared" si="239"/>
        <v>1</v>
      </c>
      <c r="AC381" s="417">
        <f t="shared" si="240"/>
        <v>1</v>
      </c>
      <c r="AD381" s="417">
        <f t="shared" si="241"/>
        <v>105.60000000000001</v>
      </c>
      <c r="AE381" s="403">
        <f t="shared" si="242"/>
        <v>9</v>
      </c>
      <c r="AF381" s="403">
        <f t="shared" si="243"/>
        <v>9</v>
      </c>
      <c r="AG381" s="317">
        <f t="shared" si="244"/>
        <v>132</v>
      </c>
      <c r="AH381" s="317">
        <f t="shared" si="245"/>
        <v>132</v>
      </c>
      <c r="AI381" s="317">
        <v>5</v>
      </c>
      <c r="AJ381" s="318">
        <f t="shared" si="248"/>
        <v>20</v>
      </c>
    </row>
    <row r="382" spans="1:36">
      <c r="A382" s="20">
        <v>133</v>
      </c>
      <c r="B382" s="413">
        <f t="shared" si="220"/>
        <v>133</v>
      </c>
      <c r="C382" s="414">
        <f t="shared" si="220"/>
        <v>130</v>
      </c>
      <c r="D382" s="415">
        <f t="shared" si="221"/>
        <v>0.8</v>
      </c>
      <c r="E382" s="415">
        <f t="shared" si="222"/>
        <v>0.7</v>
      </c>
      <c r="F382" s="415">
        <f t="shared" si="223"/>
        <v>0</v>
      </c>
      <c r="G382" s="416">
        <f t="shared" si="224"/>
        <v>6.3</v>
      </c>
      <c r="H382" s="416">
        <f t="shared" si="225"/>
        <v>6.3</v>
      </c>
      <c r="I382" s="414">
        <f t="shared" si="226"/>
        <v>133</v>
      </c>
      <c r="J382" s="414">
        <f t="shared" si="227"/>
        <v>106.4</v>
      </c>
      <c r="K382" s="317">
        <v>5</v>
      </c>
      <c r="L382" s="318">
        <f t="shared" si="246"/>
        <v>16</v>
      </c>
      <c r="M382" s="414"/>
      <c r="N382" s="316">
        <f t="shared" si="228"/>
        <v>133</v>
      </c>
      <c r="O382" s="317">
        <f t="shared" si="229"/>
        <v>130</v>
      </c>
      <c r="P382" s="417">
        <f t="shared" si="230"/>
        <v>0.9</v>
      </c>
      <c r="Q382" s="417">
        <f t="shared" si="231"/>
        <v>0.9</v>
      </c>
      <c r="R382" s="417">
        <f t="shared" si="232"/>
        <v>53.2</v>
      </c>
      <c r="S382" s="403">
        <f t="shared" si="233"/>
        <v>8.1</v>
      </c>
      <c r="T382" s="403">
        <f t="shared" si="234"/>
        <v>8.1</v>
      </c>
      <c r="U382" s="317">
        <f t="shared" si="235"/>
        <v>133</v>
      </c>
      <c r="V382" s="317">
        <f t="shared" si="236"/>
        <v>119.7</v>
      </c>
      <c r="W382" s="317">
        <v>5</v>
      </c>
      <c r="X382" s="318">
        <f t="shared" si="247"/>
        <v>18</v>
      </c>
      <c r="Y382" s="19"/>
      <c r="Z382" s="316">
        <f t="shared" si="237"/>
        <v>133</v>
      </c>
      <c r="AA382" s="317">
        <f t="shared" si="238"/>
        <v>130</v>
      </c>
      <c r="AB382" s="417">
        <f t="shared" si="239"/>
        <v>1</v>
      </c>
      <c r="AC382" s="417">
        <f t="shared" si="240"/>
        <v>1</v>
      </c>
      <c r="AD382" s="417">
        <f t="shared" si="241"/>
        <v>106.4</v>
      </c>
      <c r="AE382" s="403">
        <f t="shared" si="242"/>
        <v>9</v>
      </c>
      <c r="AF382" s="403">
        <f t="shared" si="243"/>
        <v>9</v>
      </c>
      <c r="AG382" s="317">
        <f t="shared" si="244"/>
        <v>133</v>
      </c>
      <c r="AH382" s="317">
        <f t="shared" si="245"/>
        <v>133</v>
      </c>
      <c r="AI382" s="317">
        <v>5</v>
      </c>
      <c r="AJ382" s="318">
        <f t="shared" si="248"/>
        <v>20</v>
      </c>
    </row>
    <row r="383" spans="1:36">
      <c r="A383" s="20">
        <v>134</v>
      </c>
      <c r="B383" s="413">
        <f t="shared" si="220"/>
        <v>134</v>
      </c>
      <c r="C383" s="414">
        <f t="shared" si="220"/>
        <v>130</v>
      </c>
      <c r="D383" s="415">
        <f t="shared" si="221"/>
        <v>0.8</v>
      </c>
      <c r="E383" s="415">
        <f t="shared" si="222"/>
        <v>0.7</v>
      </c>
      <c r="F383" s="415">
        <f t="shared" si="223"/>
        <v>0</v>
      </c>
      <c r="G383" s="416">
        <f t="shared" si="224"/>
        <v>6.3</v>
      </c>
      <c r="H383" s="416">
        <f t="shared" si="225"/>
        <v>6.3</v>
      </c>
      <c r="I383" s="414">
        <f t="shared" si="226"/>
        <v>134</v>
      </c>
      <c r="J383" s="414">
        <f t="shared" si="227"/>
        <v>107.2</v>
      </c>
      <c r="K383" s="317">
        <v>5</v>
      </c>
      <c r="L383" s="318">
        <f t="shared" si="246"/>
        <v>16</v>
      </c>
      <c r="M383" s="414"/>
      <c r="N383" s="316">
        <f t="shared" si="228"/>
        <v>134</v>
      </c>
      <c r="O383" s="317">
        <f t="shared" si="229"/>
        <v>130</v>
      </c>
      <c r="P383" s="417">
        <f t="shared" si="230"/>
        <v>0.9</v>
      </c>
      <c r="Q383" s="417">
        <f t="shared" si="231"/>
        <v>0.9</v>
      </c>
      <c r="R383" s="417">
        <f t="shared" si="232"/>
        <v>53.6</v>
      </c>
      <c r="S383" s="403">
        <f t="shared" si="233"/>
        <v>8.1</v>
      </c>
      <c r="T383" s="403">
        <f t="shared" si="234"/>
        <v>8.1</v>
      </c>
      <c r="U383" s="317">
        <f t="shared" si="235"/>
        <v>134</v>
      </c>
      <c r="V383" s="317">
        <f t="shared" si="236"/>
        <v>120.60000000000001</v>
      </c>
      <c r="W383" s="317">
        <v>5</v>
      </c>
      <c r="X383" s="318">
        <f t="shared" si="247"/>
        <v>18</v>
      </c>
      <c r="Y383" s="19"/>
      <c r="Z383" s="316">
        <f t="shared" si="237"/>
        <v>134</v>
      </c>
      <c r="AA383" s="317">
        <f t="shared" si="238"/>
        <v>130</v>
      </c>
      <c r="AB383" s="417">
        <f t="shared" si="239"/>
        <v>1</v>
      </c>
      <c r="AC383" s="417">
        <f t="shared" si="240"/>
        <v>1</v>
      </c>
      <c r="AD383" s="417">
        <f t="shared" si="241"/>
        <v>107.2</v>
      </c>
      <c r="AE383" s="403">
        <f t="shared" si="242"/>
        <v>9</v>
      </c>
      <c r="AF383" s="403">
        <f t="shared" si="243"/>
        <v>9</v>
      </c>
      <c r="AG383" s="317">
        <f t="shared" si="244"/>
        <v>134</v>
      </c>
      <c r="AH383" s="317">
        <f t="shared" si="245"/>
        <v>134</v>
      </c>
      <c r="AI383" s="317">
        <v>5</v>
      </c>
      <c r="AJ383" s="318">
        <f t="shared" si="248"/>
        <v>20</v>
      </c>
    </row>
    <row r="384" spans="1:36">
      <c r="A384" s="20">
        <v>135</v>
      </c>
      <c r="B384" s="413">
        <f t="shared" si="220"/>
        <v>135</v>
      </c>
      <c r="C384" s="414">
        <f t="shared" si="220"/>
        <v>130</v>
      </c>
      <c r="D384" s="415">
        <f t="shared" si="221"/>
        <v>0.8</v>
      </c>
      <c r="E384" s="415">
        <f t="shared" si="222"/>
        <v>0.7</v>
      </c>
      <c r="F384" s="415">
        <f t="shared" si="223"/>
        <v>0</v>
      </c>
      <c r="G384" s="416">
        <f t="shared" si="224"/>
        <v>6.3</v>
      </c>
      <c r="H384" s="416">
        <f t="shared" si="225"/>
        <v>6.3</v>
      </c>
      <c r="I384" s="414">
        <f t="shared" si="226"/>
        <v>135</v>
      </c>
      <c r="J384" s="414">
        <f t="shared" si="227"/>
        <v>108</v>
      </c>
      <c r="K384" s="317">
        <v>5</v>
      </c>
      <c r="L384" s="318">
        <f t="shared" si="246"/>
        <v>16</v>
      </c>
      <c r="M384" s="414"/>
      <c r="N384" s="316">
        <f t="shared" si="228"/>
        <v>135</v>
      </c>
      <c r="O384" s="317">
        <f t="shared" si="229"/>
        <v>130</v>
      </c>
      <c r="P384" s="417">
        <f t="shared" si="230"/>
        <v>0.9</v>
      </c>
      <c r="Q384" s="417">
        <f t="shared" si="231"/>
        <v>0.9</v>
      </c>
      <c r="R384" s="417">
        <f t="shared" si="232"/>
        <v>54</v>
      </c>
      <c r="S384" s="403">
        <f t="shared" si="233"/>
        <v>8.1</v>
      </c>
      <c r="T384" s="403">
        <f t="shared" si="234"/>
        <v>8.1</v>
      </c>
      <c r="U384" s="317">
        <f t="shared" si="235"/>
        <v>135</v>
      </c>
      <c r="V384" s="317">
        <f t="shared" si="236"/>
        <v>121.5</v>
      </c>
      <c r="W384" s="317">
        <v>5</v>
      </c>
      <c r="X384" s="318">
        <f t="shared" si="247"/>
        <v>18</v>
      </c>
      <c r="Y384" s="19"/>
      <c r="Z384" s="316">
        <f t="shared" si="237"/>
        <v>135</v>
      </c>
      <c r="AA384" s="317">
        <f t="shared" si="238"/>
        <v>130</v>
      </c>
      <c r="AB384" s="417">
        <f t="shared" si="239"/>
        <v>1</v>
      </c>
      <c r="AC384" s="417">
        <f t="shared" si="240"/>
        <v>1</v>
      </c>
      <c r="AD384" s="417">
        <f t="shared" si="241"/>
        <v>108</v>
      </c>
      <c r="AE384" s="403">
        <f t="shared" si="242"/>
        <v>9</v>
      </c>
      <c r="AF384" s="403">
        <f t="shared" si="243"/>
        <v>9</v>
      </c>
      <c r="AG384" s="317">
        <f t="shared" si="244"/>
        <v>135</v>
      </c>
      <c r="AH384" s="317">
        <f t="shared" si="245"/>
        <v>135</v>
      </c>
      <c r="AI384" s="317">
        <v>5</v>
      </c>
      <c r="AJ384" s="318">
        <f t="shared" si="248"/>
        <v>20</v>
      </c>
    </row>
    <row r="385" spans="1:36">
      <c r="A385" s="20">
        <v>136</v>
      </c>
      <c r="B385" s="413">
        <f t="shared" si="220"/>
        <v>136</v>
      </c>
      <c r="C385" s="414">
        <f t="shared" si="220"/>
        <v>130</v>
      </c>
      <c r="D385" s="415">
        <f t="shared" si="221"/>
        <v>0.8</v>
      </c>
      <c r="E385" s="415">
        <f t="shared" si="222"/>
        <v>0.7</v>
      </c>
      <c r="F385" s="415">
        <f t="shared" si="223"/>
        <v>0</v>
      </c>
      <c r="G385" s="416">
        <f t="shared" si="224"/>
        <v>6.3</v>
      </c>
      <c r="H385" s="416">
        <f t="shared" si="225"/>
        <v>6.3</v>
      </c>
      <c r="I385" s="414">
        <f t="shared" si="226"/>
        <v>136</v>
      </c>
      <c r="J385" s="414">
        <f t="shared" si="227"/>
        <v>108.80000000000001</v>
      </c>
      <c r="K385" s="317">
        <v>5</v>
      </c>
      <c r="L385" s="318">
        <f t="shared" si="246"/>
        <v>16</v>
      </c>
      <c r="M385" s="414"/>
      <c r="N385" s="316">
        <f t="shared" si="228"/>
        <v>136</v>
      </c>
      <c r="O385" s="317">
        <f t="shared" si="229"/>
        <v>130</v>
      </c>
      <c r="P385" s="417">
        <f t="shared" si="230"/>
        <v>0.9</v>
      </c>
      <c r="Q385" s="417">
        <f t="shared" si="231"/>
        <v>0.9</v>
      </c>
      <c r="R385" s="417">
        <f t="shared" si="232"/>
        <v>54.400000000000006</v>
      </c>
      <c r="S385" s="403">
        <f t="shared" si="233"/>
        <v>8.1</v>
      </c>
      <c r="T385" s="403">
        <f t="shared" si="234"/>
        <v>8.1</v>
      </c>
      <c r="U385" s="317">
        <f t="shared" si="235"/>
        <v>136</v>
      </c>
      <c r="V385" s="317">
        <f t="shared" si="236"/>
        <v>122.4</v>
      </c>
      <c r="W385" s="317">
        <v>5</v>
      </c>
      <c r="X385" s="318">
        <f t="shared" si="247"/>
        <v>18</v>
      </c>
      <c r="Y385" s="19"/>
      <c r="Z385" s="316">
        <f t="shared" si="237"/>
        <v>136</v>
      </c>
      <c r="AA385" s="317">
        <f t="shared" si="238"/>
        <v>130</v>
      </c>
      <c r="AB385" s="417">
        <f t="shared" si="239"/>
        <v>1</v>
      </c>
      <c r="AC385" s="417">
        <f t="shared" si="240"/>
        <v>1</v>
      </c>
      <c r="AD385" s="417">
        <f t="shared" si="241"/>
        <v>108.80000000000001</v>
      </c>
      <c r="AE385" s="403">
        <f t="shared" si="242"/>
        <v>9</v>
      </c>
      <c r="AF385" s="403">
        <f t="shared" si="243"/>
        <v>9</v>
      </c>
      <c r="AG385" s="317">
        <f t="shared" si="244"/>
        <v>136</v>
      </c>
      <c r="AH385" s="317">
        <f t="shared" si="245"/>
        <v>136</v>
      </c>
      <c r="AI385" s="317">
        <v>5</v>
      </c>
      <c r="AJ385" s="318">
        <f t="shared" si="248"/>
        <v>20</v>
      </c>
    </row>
    <row r="386" spans="1:36">
      <c r="A386" s="20">
        <v>137</v>
      </c>
      <c r="B386" s="413">
        <f t="shared" si="220"/>
        <v>137</v>
      </c>
      <c r="C386" s="414">
        <f t="shared" si="220"/>
        <v>130</v>
      </c>
      <c r="D386" s="415">
        <f t="shared" si="221"/>
        <v>0.8</v>
      </c>
      <c r="E386" s="415">
        <f t="shared" si="222"/>
        <v>0.7</v>
      </c>
      <c r="F386" s="415">
        <f t="shared" si="223"/>
        <v>0</v>
      </c>
      <c r="G386" s="416">
        <f t="shared" si="224"/>
        <v>6.3</v>
      </c>
      <c r="H386" s="416">
        <f t="shared" si="225"/>
        <v>6.3</v>
      </c>
      <c r="I386" s="414">
        <f t="shared" si="226"/>
        <v>137</v>
      </c>
      <c r="J386" s="414">
        <f t="shared" si="227"/>
        <v>109.60000000000001</v>
      </c>
      <c r="K386" s="317">
        <v>5</v>
      </c>
      <c r="L386" s="318">
        <f t="shared" si="246"/>
        <v>16</v>
      </c>
      <c r="M386" s="414"/>
      <c r="N386" s="316">
        <f t="shared" si="228"/>
        <v>137</v>
      </c>
      <c r="O386" s="317">
        <f t="shared" si="229"/>
        <v>130</v>
      </c>
      <c r="P386" s="417">
        <f t="shared" si="230"/>
        <v>0.9</v>
      </c>
      <c r="Q386" s="417">
        <f t="shared" si="231"/>
        <v>0.9</v>
      </c>
      <c r="R386" s="417">
        <f t="shared" si="232"/>
        <v>54.800000000000004</v>
      </c>
      <c r="S386" s="403">
        <f t="shared" si="233"/>
        <v>8.1</v>
      </c>
      <c r="T386" s="403">
        <f t="shared" si="234"/>
        <v>8.1</v>
      </c>
      <c r="U386" s="317">
        <f t="shared" si="235"/>
        <v>137</v>
      </c>
      <c r="V386" s="317">
        <f t="shared" si="236"/>
        <v>123.3</v>
      </c>
      <c r="W386" s="317">
        <v>5</v>
      </c>
      <c r="X386" s="318">
        <f t="shared" si="247"/>
        <v>18</v>
      </c>
      <c r="Y386" s="19"/>
      <c r="Z386" s="316">
        <f t="shared" si="237"/>
        <v>137</v>
      </c>
      <c r="AA386" s="317">
        <f t="shared" si="238"/>
        <v>130</v>
      </c>
      <c r="AB386" s="417">
        <f t="shared" si="239"/>
        <v>1</v>
      </c>
      <c r="AC386" s="417">
        <f t="shared" si="240"/>
        <v>1</v>
      </c>
      <c r="AD386" s="417">
        <f t="shared" si="241"/>
        <v>109.60000000000001</v>
      </c>
      <c r="AE386" s="403">
        <f t="shared" si="242"/>
        <v>9</v>
      </c>
      <c r="AF386" s="403">
        <f t="shared" si="243"/>
        <v>9</v>
      </c>
      <c r="AG386" s="317">
        <f t="shared" si="244"/>
        <v>137</v>
      </c>
      <c r="AH386" s="317">
        <f t="shared" si="245"/>
        <v>137</v>
      </c>
      <c r="AI386" s="317">
        <v>5</v>
      </c>
      <c r="AJ386" s="318">
        <f t="shared" si="248"/>
        <v>20</v>
      </c>
    </row>
    <row r="387" spans="1:36">
      <c r="A387" s="20">
        <v>138</v>
      </c>
      <c r="B387" s="413">
        <f t="shared" si="220"/>
        <v>138</v>
      </c>
      <c r="C387" s="414">
        <f t="shared" si="220"/>
        <v>130</v>
      </c>
      <c r="D387" s="415">
        <f t="shared" si="221"/>
        <v>0.8</v>
      </c>
      <c r="E387" s="415">
        <f t="shared" si="222"/>
        <v>0.7</v>
      </c>
      <c r="F387" s="415">
        <f t="shared" si="223"/>
        <v>0</v>
      </c>
      <c r="G387" s="416">
        <f t="shared" si="224"/>
        <v>6.3</v>
      </c>
      <c r="H387" s="416">
        <f t="shared" si="225"/>
        <v>6.3</v>
      </c>
      <c r="I387" s="414">
        <f t="shared" si="226"/>
        <v>138</v>
      </c>
      <c r="J387" s="414">
        <f t="shared" si="227"/>
        <v>110.4</v>
      </c>
      <c r="K387" s="317">
        <v>5</v>
      </c>
      <c r="L387" s="318">
        <f t="shared" si="246"/>
        <v>16</v>
      </c>
      <c r="M387" s="414"/>
      <c r="N387" s="316">
        <f t="shared" si="228"/>
        <v>138</v>
      </c>
      <c r="O387" s="317">
        <f t="shared" si="229"/>
        <v>130</v>
      </c>
      <c r="P387" s="417">
        <f t="shared" si="230"/>
        <v>0.9</v>
      </c>
      <c r="Q387" s="417">
        <f t="shared" si="231"/>
        <v>0.9</v>
      </c>
      <c r="R387" s="417">
        <f t="shared" si="232"/>
        <v>55.2</v>
      </c>
      <c r="S387" s="403">
        <f t="shared" si="233"/>
        <v>8.1</v>
      </c>
      <c r="T387" s="403">
        <f t="shared" si="234"/>
        <v>8.1</v>
      </c>
      <c r="U387" s="317">
        <f t="shared" si="235"/>
        <v>138</v>
      </c>
      <c r="V387" s="317">
        <f t="shared" si="236"/>
        <v>124.2</v>
      </c>
      <c r="W387" s="317">
        <v>5</v>
      </c>
      <c r="X387" s="318">
        <f t="shared" si="247"/>
        <v>18</v>
      </c>
      <c r="Y387" s="19"/>
      <c r="Z387" s="316">
        <f t="shared" si="237"/>
        <v>138</v>
      </c>
      <c r="AA387" s="317">
        <f t="shared" si="238"/>
        <v>130</v>
      </c>
      <c r="AB387" s="417">
        <f t="shared" si="239"/>
        <v>1</v>
      </c>
      <c r="AC387" s="417">
        <f t="shared" si="240"/>
        <v>1</v>
      </c>
      <c r="AD387" s="417">
        <f t="shared" si="241"/>
        <v>110.4</v>
      </c>
      <c r="AE387" s="403">
        <f t="shared" si="242"/>
        <v>9</v>
      </c>
      <c r="AF387" s="403">
        <f t="shared" si="243"/>
        <v>9</v>
      </c>
      <c r="AG387" s="317">
        <f t="shared" si="244"/>
        <v>138</v>
      </c>
      <c r="AH387" s="317">
        <f t="shared" si="245"/>
        <v>138</v>
      </c>
      <c r="AI387" s="317">
        <v>5</v>
      </c>
      <c r="AJ387" s="318">
        <f t="shared" si="248"/>
        <v>20</v>
      </c>
    </row>
    <row r="388" spans="1:36">
      <c r="A388" s="20">
        <v>139</v>
      </c>
      <c r="B388" s="413">
        <f t="shared" si="220"/>
        <v>139</v>
      </c>
      <c r="C388" s="414">
        <f t="shared" si="220"/>
        <v>130</v>
      </c>
      <c r="D388" s="415">
        <f t="shared" si="221"/>
        <v>0.8</v>
      </c>
      <c r="E388" s="415">
        <f t="shared" si="222"/>
        <v>0.7</v>
      </c>
      <c r="F388" s="415">
        <f t="shared" si="223"/>
        <v>0</v>
      </c>
      <c r="G388" s="416">
        <f t="shared" si="224"/>
        <v>6.3</v>
      </c>
      <c r="H388" s="416">
        <f t="shared" si="225"/>
        <v>6.3</v>
      </c>
      <c r="I388" s="414">
        <f t="shared" si="226"/>
        <v>139</v>
      </c>
      <c r="J388" s="414">
        <f t="shared" si="227"/>
        <v>111.2</v>
      </c>
      <c r="K388" s="317">
        <v>5</v>
      </c>
      <c r="L388" s="318">
        <f t="shared" si="246"/>
        <v>16</v>
      </c>
      <c r="M388" s="414"/>
      <c r="N388" s="316">
        <f t="shared" si="228"/>
        <v>139</v>
      </c>
      <c r="O388" s="317">
        <f t="shared" si="229"/>
        <v>130</v>
      </c>
      <c r="P388" s="417">
        <f t="shared" si="230"/>
        <v>0.9</v>
      </c>
      <c r="Q388" s="417">
        <f t="shared" si="231"/>
        <v>0.9</v>
      </c>
      <c r="R388" s="417">
        <f t="shared" si="232"/>
        <v>55.6</v>
      </c>
      <c r="S388" s="403">
        <f t="shared" si="233"/>
        <v>8.1</v>
      </c>
      <c r="T388" s="403">
        <f t="shared" si="234"/>
        <v>8.1</v>
      </c>
      <c r="U388" s="317">
        <f t="shared" si="235"/>
        <v>139</v>
      </c>
      <c r="V388" s="317">
        <f t="shared" si="236"/>
        <v>125.10000000000001</v>
      </c>
      <c r="W388" s="317">
        <v>5</v>
      </c>
      <c r="X388" s="318">
        <f t="shared" si="247"/>
        <v>18</v>
      </c>
      <c r="Y388" s="19"/>
      <c r="Z388" s="316">
        <f t="shared" si="237"/>
        <v>139</v>
      </c>
      <c r="AA388" s="317">
        <f t="shared" si="238"/>
        <v>130</v>
      </c>
      <c r="AB388" s="417">
        <f t="shared" si="239"/>
        <v>1</v>
      </c>
      <c r="AC388" s="417">
        <f t="shared" si="240"/>
        <v>1</v>
      </c>
      <c r="AD388" s="417">
        <f t="shared" si="241"/>
        <v>111.2</v>
      </c>
      <c r="AE388" s="403">
        <f t="shared" si="242"/>
        <v>9</v>
      </c>
      <c r="AF388" s="403">
        <f t="shared" si="243"/>
        <v>9</v>
      </c>
      <c r="AG388" s="317">
        <f t="shared" si="244"/>
        <v>139</v>
      </c>
      <c r="AH388" s="317">
        <f t="shared" si="245"/>
        <v>139</v>
      </c>
      <c r="AI388" s="317">
        <v>5</v>
      </c>
      <c r="AJ388" s="318">
        <f t="shared" si="248"/>
        <v>20</v>
      </c>
    </row>
    <row r="389" spans="1:36">
      <c r="A389" s="20">
        <v>140</v>
      </c>
      <c r="B389" s="413">
        <f t="shared" si="220"/>
        <v>140</v>
      </c>
      <c r="C389" s="414">
        <f t="shared" si="220"/>
        <v>140</v>
      </c>
      <c r="D389" s="415">
        <f t="shared" si="221"/>
        <v>0.8</v>
      </c>
      <c r="E389" s="415">
        <f t="shared" si="222"/>
        <v>0.7</v>
      </c>
      <c r="F389" s="415">
        <f t="shared" si="223"/>
        <v>0</v>
      </c>
      <c r="G389" s="416">
        <f t="shared" si="224"/>
        <v>6.3</v>
      </c>
      <c r="H389" s="416">
        <f t="shared" si="225"/>
        <v>6.3</v>
      </c>
      <c r="I389" s="414">
        <f t="shared" si="226"/>
        <v>140</v>
      </c>
      <c r="J389" s="414">
        <f t="shared" si="227"/>
        <v>112</v>
      </c>
      <c r="K389" s="317">
        <v>5</v>
      </c>
      <c r="L389" s="318">
        <f t="shared" si="246"/>
        <v>16</v>
      </c>
      <c r="M389" s="414"/>
      <c r="N389" s="316">
        <f t="shared" si="228"/>
        <v>140</v>
      </c>
      <c r="O389" s="317">
        <f t="shared" si="229"/>
        <v>140</v>
      </c>
      <c r="P389" s="417">
        <f t="shared" si="230"/>
        <v>0.9</v>
      </c>
      <c r="Q389" s="417">
        <f t="shared" si="231"/>
        <v>0.9</v>
      </c>
      <c r="R389" s="417">
        <f t="shared" si="232"/>
        <v>56</v>
      </c>
      <c r="S389" s="403">
        <f t="shared" si="233"/>
        <v>8.1</v>
      </c>
      <c r="T389" s="403">
        <f t="shared" si="234"/>
        <v>8.1</v>
      </c>
      <c r="U389" s="317">
        <f t="shared" si="235"/>
        <v>140</v>
      </c>
      <c r="V389" s="317">
        <f t="shared" si="236"/>
        <v>126</v>
      </c>
      <c r="W389" s="317">
        <v>5</v>
      </c>
      <c r="X389" s="318">
        <f t="shared" si="247"/>
        <v>18</v>
      </c>
      <c r="Y389" s="19"/>
      <c r="Z389" s="316">
        <f t="shared" si="237"/>
        <v>140</v>
      </c>
      <c r="AA389" s="317">
        <f t="shared" si="238"/>
        <v>140</v>
      </c>
      <c r="AB389" s="417">
        <f t="shared" si="239"/>
        <v>1</v>
      </c>
      <c r="AC389" s="417">
        <f t="shared" si="240"/>
        <v>1</v>
      </c>
      <c r="AD389" s="417">
        <f t="shared" si="241"/>
        <v>112</v>
      </c>
      <c r="AE389" s="403">
        <f t="shared" si="242"/>
        <v>9</v>
      </c>
      <c r="AF389" s="403">
        <f t="shared" si="243"/>
        <v>9</v>
      </c>
      <c r="AG389" s="317">
        <f t="shared" si="244"/>
        <v>140</v>
      </c>
      <c r="AH389" s="317">
        <f t="shared" si="245"/>
        <v>140</v>
      </c>
      <c r="AI389" s="317">
        <v>5</v>
      </c>
      <c r="AJ389" s="318">
        <f t="shared" si="248"/>
        <v>20</v>
      </c>
    </row>
    <row r="390" spans="1:36">
      <c r="A390" s="20">
        <v>141</v>
      </c>
      <c r="B390" s="413">
        <f t="shared" ref="B390:C399" si="249">B237</f>
        <v>141</v>
      </c>
      <c r="C390" s="414">
        <f t="shared" si="249"/>
        <v>140</v>
      </c>
      <c r="D390" s="415">
        <f t="shared" si="221"/>
        <v>0.8</v>
      </c>
      <c r="E390" s="415">
        <f t="shared" si="222"/>
        <v>0.7</v>
      </c>
      <c r="F390" s="415">
        <f t="shared" si="223"/>
        <v>0</v>
      </c>
      <c r="G390" s="416">
        <f t="shared" si="224"/>
        <v>6.3</v>
      </c>
      <c r="H390" s="416">
        <f t="shared" si="225"/>
        <v>6.3</v>
      </c>
      <c r="I390" s="414">
        <f t="shared" si="226"/>
        <v>141</v>
      </c>
      <c r="J390" s="414">
        <f t="shared" si="227"/>
        <v>112.80000000000001</v>
      </c>
      <c r="K390" s="317">
        <v>5</v>
      </c>
      <c r="L390" s="318">
        <f t="shared" si="246"/>
        <v>16</v>
      </c>
      <c r="M390" s="414"/>
      <c r="N390" s="316">
        <f t="shared" si="228"/>
        <v>141</v>
      </c>
      <c r="O390" s="317">
        <f t="shared" si="229"/>
        <v>140</v>
      </c>
      <c r="P390" s="417">
        <f t="shared" si="230"/>
        <v>0.9</v>
      </c>
      <c r="Q390" s="417">
        <f t="shared" si="231"/>
        <v>0.9</v>
      </c>
      <c r="R390" s="417">
        <f t="shared" si="232"/>
        <v>56.400000000000006</v>
      </c>
      <c r="S390" s="403">
        <f t="shared" si="233"/>
        <v>8.1</v>
      </c>
      <c r="T390" s="403">
        <f t="shared" si="234"/>
        <v>8.1</v>
      </c>
      <c r="U390" s="317">
        <f t="shared" si="235"/>
        <v>141</v>
      </c>
      <c r="V390" s="317">
        <f t="shared" si="236"/>
        <v>126.9</v>
      </c>
      <c r="W390" s="317">
        <v>5</v>
      </c>
      <c r="X390" s="318">
        <f t="shared" si="247"/>
        <v>18</v>
      </c>
      <c r="Y390" s="19"/>
      <c r="Z390" s="316">
        <f t="shared" si="237"/>
        <v>141</v>
      </c>
      <c r="AA390" s="317">
        <f t="shared" si="238"/>
        <v>140</v>
      </c>
      <c r="AB390" s="417">
        <f t="shared" si="239"/>
        <v>1</v>
      </c>
      <c r="AC390" s="417">
        <f t="shared" si="240"/>
        <v>1</v>
      </c>
      <c r="AD390" s="417">
        <f t="shared" si="241"/>
        <v>112.80000000000001</v>
      </c>
      <c r="AE390" s="403">
        <f t="shared" si="242"/>
        <v>9</v>
      </c>
      <c r="AF390" s="403">
        <f t="shared" si="243"/>
        <v>9</v>
      </c>
      <c r="AG390" s="317">
        <f t="shared" si="244"/>
        <v>141</v>
      </c>
      <c r="AH390" s="317">
        <f t="shared" si="245"/>
        <v>141</v>
      </c>
      <c r="AI390" s="317">
        <v>5</v>
      </c>
      <c r="AJ390" s="318">
        <f t="shared" si="248"/>
        <v>20</v>
      </c>
    </row>
    <row r="391" spans="1:36">
      <c r="A391" s="20">
        <v>142</v>
      </c>
      <c r="B391" s="413">
        <f t="shared" si="249"/>
        <v>142</v>
      </c>
      <c r="C391" s="414">
        <f t="shared" si="249"/>
        <v>140</v>
      </c>
      <c r="D391" s="415">
        <f t="shared" si="221"/>
        <v>0.8</v>
      </c>
      <c r="E391" s="415">
        <f t="shared" si="222"/>
        <v>0.7</v>
      </c>
      <c r="F391" s="415">
        <f t="shared" si="223"/>
        <v>0</v>
      </c>
      <c r="G391" s="416">
        <f t="shared" si="224"/>
        <v>6.3</v>
      </c>
      <c r="H391" s="416">
        <f t="shared" si="225"/>
        <v>6.3</v>
      </c>
      <c r="I391" s="414">
        <f t="shared" si="226"/>
        <v>142</v>
      </c>
      <c r="J391" s="414">
        <f t="shared" si="227"/>
        <v>113.60000000000001</v>
      </c>
      <c r="K391" s="317">
        <v>5</v>
      </c>
      <c r="L391" s="318">
        <f t="shared" si="246"/>
        <v>16</v>
      </c>
      <c r="M391" s="414"/>
      <c r="N391" s="316">
        <f t="shared" si="228"/>
        <v>142</v>
      </c>
      <c r="O391" s="317">
        <f t="shared" si="229"/>
        <v>140</v>
      </c>
      <c r="P391" s="417">
        <f t="shared" si="230"/>
        <v>0.9</v>
      </c>
      <c r="Q391" s="417">
        <f t="shared" si="231"/>
        <v>0.9</v>
      </c>
      <c r="R391" s="417">
        <f t="shared" si="232"/>
        <v>56.800000000000004</v>
      </c>
      <c r="S391" s="403">
        <f t="shared" si="233"/>
        <v>8.1</v>
      </c>
      <c r="T391" s="403">
        <f t="shared" si="234"/>
        <v>8.1</v>
      </c>
      <c r="U391" s="317">
        <f t="shared" si="235"/>
        <v>142</v>
      </c>
      <c r="V391" s="317">
        <f t="shared" si="236"/>
        <v>127.8</v>
      </c>
      <c r="W391" s="317">
        <v>5</v>
      </c>
      <c r="X391" s="318">
        <f t="shared" si="247"/>
        <v>18</v>
      </c>
      <c r="Y391" s="19"/>
      <c r="Z391" s="316">
        <f t="shared" si="237"/>
        <v>142</v>
      </c>
      <c r="AA391" s="317">
        <f t="shared" si="238"/>
        <v>140</v>
      </c>
      <c r="AB391" s="417">
        <f t="shared" si="239"/>
        <v>1</v>
      </c>
      <c r="AC391" s="417">
        <f t="shared" si="240"/>
        <v>1</v>
      </c>
      <c r="AD391" s="417">
        <f t="shared" si="241"/>
        <v>113.60000000000001</v>
      </c>
      <c r="AE391" s="403">
        <f t="shared" si="242"/>
        <v>9</v>
      </c>
      <c r="AF391" s="403">
        <f t="shared" si="243"/>
        <v>9</v>
      </c>
      <c r="AG391" s="317">
        <f t="shared" si="244"/>
        <v>142</v>
      </c>
      <c r="AH391" s="317">
        <f t="shared" si="245"/>
        <v>142</v>
      </c>
      <c r="AI391" s="317">
        <v>5</v>
      </c>
      <c r="AJ391" s="318">
        <f t="shared" si="248"/>
        <v>20</v>
      </c>
    </row>
    <row r="392" spans="1:36">
      <c r="A392" s="20">
        <v>143</v>
      </c>
      <c r="B392" s="413">
        <f t="shared" si="249"/>
        <v>143</v>
      </c>
      <c r="C392" s="414">
        <f t="shared" si="249"/>
        <v>140</v>
      </c>
      <c r="D392" s="415">
        <f t="shared" si="221"/>
        <v>0.8</v>
      </c>
      <c r="E392" s="415">
        <f t="shared" si="222"/>
        <v>0.7</v>
      </c>
      <c r="F392" s="415">
        <f t="shared" si="223"/>
        <v>0</v>
      </c>
      <c r="G392" s="416">
        <f t="shared" si="224"/>
        <v>6.3</v>
      </c>
      <c r="H392" s="416">
        <f t="shared" si="225"/>
        <v>6.3</v>
      </c>
      <c r="I392" s="414">
        <f t="shared" si="226"/>
        <v>143</v>
      </c>
      <c r="J392" s="414">
        <f t="shared" si="227"/>
        <v>114.4</v>
      </c>
      <c r="K392" s="317">
        <v>5</v>
      </c>
      <c r="L392" s="318">
        <f t="shared" si="246"/>
        <v>16</v>
      </c>
      <c r="M392" s="414"/>
      <c r="N392" s="316">
        <f t="shared" si="228"/>
        <v>143</v>
      </c>
      <c r="O392" s="317">
        <f t="shared" si="229"/>
        <v>140</v>
      </c>
      <c r="P392" s="417">
        <f t="shared" si="230"/>
        <v>0.9</v>
      </c>
      <c r="Q392" s="417">
        <f t="shared" si="231"/>
        <v>0.9</v>
      </c>
      <c r="R392" s="417">
        <f t="shared" si="232"/>
        <v>57.2</v>
      </c>
      <c r="S392" s="403">
        <f t="shared" si="233"/>
        <v>8.1</v>
      </c>
      <c r="T392" s="403">
        <f t="shared" si="234"/>
        <v>8.1</v>
      </c>
      <c r="U392" s="317">
        <f t="shared" si="235"/>
        <v>143</v>
      </c>
      <c r="V392" s="317">
        <f t="shared" si="236"/>
        <v>128.70000000000002</v>
      </c>
      <c r="W392" s="317">
        <v>5</v>
      </c>
      <c r="X392" s="318">
        <f t="shared" si="247"/>
        <v>18</v>
      </c>
      <c r="Y392" s="19"/>
      <c r="Z392" s="316">
        <f t="shared" si="237"/>
        <v>143</v>
      </c>
      <c r="AA392" s="317">
        <f t="shared" si="238"/>
        <v>140</v>
      </c>
      <c r="AB392" s="417">
        <f t="shared" si="239"/>
        <v>1</v>
      </c>
      <c r="AC392" s="417">
        <f t="shared" si="240"/>
        <v>1</v>
      </c>
      <c r="AD392" s="417">
        <f t="shared" si="241"/>
        <v>114.4</v>
      </c>
      <c r="AE392" s="403">
        <f t="shared" si="242"/>
        <v>9</v>
      </c>
      <c r="AF392" s="403">
        <f t="shared" si="243"/>
        <v>9</v>
      </c>
      <c r="AG392" s="317">
        <f t="shared" si="244"/>
        <v>143</v>
      </c>
      <c r="AH392" s="317">
        <f t="shared" si="245"/>
        <v>143</v>
      </c>
      <c r="AI392" s="317">
        <v>5</v>
      </c>
      <c r="AJ392" s="318">
        <f t="shared" si="248"/>
        <v>20</v>
      </c>
    </row>
    <row r="393" spans="1:36">
      <c r="A393" s="20">
        <v>144</v>
      </c>
      <c r="B393" s="413">
        <f t="shared" si="249"/>
        <v>144</v>
      </c>
      <c r="C393" s="414">
        <f t="shared" si="249"/>
        <v>140</v>
      </c>
      <c r="D393" s="415">
        <f t="shared" si="221"/>
        <v>0.8</v>
      </c>
      <c r="E393" s="415">
        <f t="shared" si="222"/>
        <v>0.7</v>
      </c>
      <c r="F393" s="415">
        <f t="shared" si="223"/>
        <v>0</v>
      </c>
      <c r="G393" s="416">
        <f t="shared" si="224"/>
        <v>6.3</v>
      </c>
      <c r="H393" s="416">
        <f t="shared" si="225"/>
        <v>6.3</v>
      </c>
      <c r="I393" s="414">
        <f t="shared" si="226"/>
        <v>144</v>
      </c>
      <c r="J393" s="414">
        <f t="shared" si="227"/>
        <v>115.2</v>
      </c>
      <c r="K393" s="317">
        <v>5</v>
      </c>
      <c r="L393" s="318">
        <f t="shared" si="246"/>
        <v>16</v>
      </c>
      <c r="M393" s="414"/>
      <c r="N393" s="316">
        <f t="shared" si="228"/>
        <v>144</v>
      </c>
      <c r="O393" s="317">
        <f t="shared" si="229"/>
        <v>140</v>
      </c>
      <c r="P393" s="417">
        <f t="shared" si="230"/>
        <v>0.9</v>
      </c>
      <c r="Q393" s="417">
        <f t="shared" si="231"/>
        <v>0.9</v>
      </c>
      <c r="R393" s="417">
        <f t="shared" si="232"/>
        <v>57.6</v>
      </c>
      <c r="S393" s="403">
        <f t="shared" si="233"/>
        <v>8.1</v>
      </c>
      <c r="T393" s="403">
        <f t="shared" si="234"/>
        <v>8.1</v>
      </c>
      <c r="U393" s="317">
        <f t="shared" si="235"/>
        <v>144</v>
      </c>
      <c r="V393" s="317">
        <f t="shared" si="236"/>
        <v>129.6</v>
      </c>
      <c r="W393" s="317">
        <v>5</v>
      </c>
      <c r="X393" s="318">
        <f t="shared" si="247"/>
        <v>18</v>
      </c>
      <c r="Y393" s="19"/>
      <c r="Z393" s="316">
        <f t="shared" si="237"/>
        <v>144</v>
      </c>
      <c r="AA393" s="317">
        <f t="shared" si="238"/>
        <v>140</v>
      </c>
      <c r="AB393" s="417">
        <f t="shared" si="239"/>
        <v>1</v>
      </c>
      <c r="AC393" s="417">
        <f t="shared" si="240"/>
        <v>1</v>
      </c>
      <c r="AD393" s="417">
        <f t="shared" si="241"/>
        <v>115.2</v>
      </c>
      <c r="AE393" s="403">
        <f t="shared" si="242"/>
        <v>9</v>
      </c>
      <c r="AF393" s="403">
        <f t="shared" si="243"/>
        <v>9</v>
      </c>
      <c r="AG393" s="317">
        <f t="shared" si="244"/>
        <v>144</v>
      </c>
      <c r="AH393" s="317">
        <f t="shared" si="245"/>
        <v>144</v>
      </c>
      <c r="AI393" s="317">
        <v>5</v>
      </c>
      <c r="AJ393" s="318">
        <f t="shared" si="248"/>
        <v>20</v>
      </c>
    </row>
    <row r="394" spans="1:36">
      <c r="A394" s="20">
        <v>145</v>
      </c>
      <c r="B394" s="413">
        <f t="shared" si="249"/>
        <v>145</v>
      </c>
      <c r="C394" s="414">
        <f t="shared" si="249"/>
        <v>140</v>
      </c>
      <c r="D394" s="415">
        <f t="shared" si="221"/>
        <v>0.8</v>
      </c>
      <c r="E394" s="415">
        <f t="shared" si="222"/>
        <v>0.7</v>
      </c>
      <c r="F394" s="415">
        <f t="shared" si="223"/>
        <v>0</v>
      </c>
      <c r="G394" s="416">
        <f t="shared" si="224"/>
        <v>6.3</v>
      </c>
      <c r="H394" s="416">
        <f t="shared" si="225"/>
        <v>6.3</v>
      </c>
      <c r="I394" s="414">
        <f t="shared" si="226"/>
        <v>145</v>
      </c>
      <c r="J394" s="414">
        <f t="shared" si="227"/>
        <v>116</v>
      </c>
      <c r="K394" s="317">
        <v>5</v>
      </c>
      <c r="L394" s="318">
        <f t="shared" si="246"/>
        <v>16</v>
      </c>
      <c r="M394" s="414"/>
      <c r="N394" s="316">
        <f t="shared" si="228"/>
        <v>145</v>
      </c>
      <c r="O394" s="317">
        <f t="shared" si="229"/>
        <v>140</v>
      </c>
      <c r="P394" s="417">
        <f t="shared" si="230"/>
        <v>0.9</v>
      </c>
      <c r="Q394" s="417">
        <f t="shared" si="231"/>
        <v>0.9</v>
      </c>
      <c r="R394" s="417">
        <f t="shared" si="232"/>
        <v>58</v>
      </c>
      <c r="S394" s="403">
        <f t="shared" si="233"/>
        <v>8.1</v>
      </c>
      <c r="T394" s="403">
        <f t="shared" si="234"/>
        <v>8.1</v>
      </c>
      <c r="U394" s="317">
        <f t="shared" si="235"/>
        <v>145</v>
      </c>
      <c r="V394" s="317">
        <f t="shared" si="236"/>
        <v>130.5</v>
      </c>
      <c r="W394" s="317">
        <v>5</v>
      </c>
      <c r="X394" s="318">
        <f t="shared" si="247"/>
        <v>18</v>
      </c>
      <c r="Y394" s="19"/>
      <c r="Z394" s="316">
        <f t="shared" si="237"/>
        <v>145</v>
      </c>
      <c r="AA394" s="317">
        <f t="shared" si="238"/>
        <v>140</v>
      </c>
      <c r="AB394" s="417">
        <f t="shared" si="239"/>
        <v>1</v>
      </c>
      <c r="AC394" s="417">
        <f t="shared" si="240"/>
        <v>1</v>
      </c>
      <c r="AD394" s="417">
        <f t="shared" si="241"/>
        <v>116</v>
      </c>
      <c r="AE394" s="403">
        <f t="shared" si="242"/>
        <v>9</v>
      </c>
      <c r="AF394" s="403">
        <f t="shared" si="243"/>
        <v>9</v>
      </c>
      <c r="AG394" s="317">
        <f t="shared" si="244"/>
        <v>145</v>
      </c>
      <c r="AH394" s="317">
        <f t="shared" si="245"/>
        <v>145</v>
      </c>
      <c r="AI394" s="317">
        <v>5</v>
      </c>
      <c r="AJ394" s="318">
        <f t="shared" si="248"/>
        <v>20</v>
      </c>
    </row>
    <row r="395" spans="1:36">
      <c r="A395" s="20">
        <v>146</v>
      </c>
      <c r="B395" s="413">
        <f t="shared" si="249"/>
        <v>146</v>
      </c>
      <c r="C395" s="414">
        <f t="shared" si="249"/>
        <v>140</v>
      </c>
      <c r="D395" s="415">
        <f t="shared" si="221"/>
        <v>0.8</v>
      </c>
      <c r="E395" s="415">
        <f t="shared" si="222"/>
        <v>0.7</v>
      </c>
      <c r="F395" s="415">
        <f t="shared" si="223"/>
        <v>0</v>
      </c>
      <c r="G395" s="416">
        <f t="shared" si="224"/>
        <v>6.3</v>
      </c>
      <c r="H395" s="416">
        <f t="shared" si="225"/>
        <v>6.3</v>
      </c>
      <c r="I395" s="414">
        <f t="shared" si="226"/>
        <v>146</v>
      </c>
      <c r="J395" s="414">
        <f t="shared" si="227"/>
        <v>116.80000000000001</v>
      </c>
      <c r="K395" s="317">
        <v>5</v>
      </c>
      <c r="L395" s="318">
        <f t="shared" si="246"/>
        <v>16</v>
      </c>
      <c r="M395" s="414"/>
      <c r="N395" s="316">
        <f t="shared" si="228"/>
        <v>146</v>
      </c>
      <c r="O395" s="317">
        <f t="shared" si="229"/>
        <v>140</v>
      </c>
      <c r="P395" s="417">
        <f t="shared" si="230"/>
        <v>0.9</v>
      </c>
      <c r="Q395" s="417">
        <f t="shared" si="231"/>
        <v>0.9</v>
      </c>
      <c r="R395" s="417">
        <f t="shared" si="232"/>
        <v>58.400000000000006</v>
      </c>
      <c r="S395" s="403">
        <f t="shared" si="233"/>
        <v>8.1</v>
      </c>
      <c r="T395" s="403">
        <f t="shared" si="234"/>
        <v>8.1</v>
      </c>
      <c r="U395" s="317">
        <f t="shared" si="235"/>
        <v>146</v>
      </c>
      <c r="V395" s="317">
        <f t="shared" si="236"/>
        <v>131.4</v>
      </c>
      <c r="W395" s="317">
        <v>5</v>
      </c>
      <c r="X395" s="318">
        <f t="shared" si="247"/>
        <v>18</v>
      </c>
      <c r="Y395" s="19"/>
      <c r="Z395" s="316">
        <f t="shared" si="237"/>
        <v>146</v>
      </c>
      <c r="AA395" s="317">
        <f t="shared" si="238"/>
        <v>140</v>
      </c>
      <c r="AB395" s="417">
        <f t="shared" si="239"/>
        <v>1</v>
      </c>
      <c r="AC395" s="417">
        <f t="shared" si="240"/>
        <v>1</v>
      </c>
      <c r="AD395" s="417">
        <f t="shared" si="241"/>
        <v>116.80000000000001</v>
      </c>
      <c r="AE395" s="403">
        <f t="shared" si="242"/>
        <v>9</v>
      </c>
      <c r="AF395" s="403">
        <f t="shared" si="243"/>
        <v>9</v>
      </c>
      <c r="AG395" s="317">
        <f t="shared" si="244"/>
        <v>146</v>
      </c>
      <c r="AH395" s="317">
        <f t="shared" si="245"/>
        <v>146</v>
      </c>
      <c r="AI395" s="317">
        <v>5</v>
      </c>
      <c r="AJ395" s="318">
        <f t="shared" si="248"/>
        <v>20</v>
      </c>
    </row>
    <row r="396" spans="1:36">
      <c r="A396" s="20">
        <v>147</v>
      </c>
      <c r="B396" s="413">
        <f t="shared" si="249"/>
        <v>147</v>
      </c>
      <c r="C396" s="414">
        <f t="shared" si="249"/>
        <v>140</v>
      </c>
      <c r="D396" s="415">
        <f t="shared" si="221"/>
        <v>0.8</v>
      </c>
      <c r="E396" s="415">
        <f t="shared" si="222"/>
        <v>0.7</v>
      </c>
      <c r="F396" s="415">
        <f t="shared" si="223"/>
        <v>0</v>
      </c>
      <c r="G396" s="416">
        <f t="shared" si="224"/>
        <v>6.3</v>
      </c>
      <c r="H396" s="416">
        <f t="shared" si="225"/>
        <v>6.3</v>
      </c>
      <c r="I396" s="414">
        <f t="shared" si="226"/>
        <v>147</v>
      </c>
      <c r="J396" s="414">
        <f t="shared" si="227"/>
        <v>117.60000000000001</v>
      </c>
      <c r="K396" s="317">
        <v>5</v>
      </c>
      <c r="L396" s="318">
        <f t="shared" si="246"/>
        <v>16</v>
      </c>
      <c r="M396" s="414"/>
      <c r="N396" s="316">
        <f t="shared" si="228"/>
        <v>147</v>
      </c>
      <c r="O396" s="317">
        <f t="shared" si="229"/>
        <v>140</v>
      </c>
      <c r="P396" s="417">
        <f t="shared" si="230"/>
        <v>0.9</v>
      </c>
      <c r="Q396" s="417">
        <f t="shared" si="231"/>
        <v>0.9</v>
      </c>
      <c r="R396" s="417">
        <f t="shared" si="232"/>
        <v>58.800000000000004</v>
      </c>
      <c r="S396" s="403">
        <f t="shared" si="233"/>
        <v>8.1</v>
      </c>
      <c r="T396" s="403">
        <f t="shared" si="234"/>
        <v>8.1</v>
      </c>
      <c r="U396" s="317">
        <f t="shared" si="235"/>
        <v>147</v>
      </c>
      <c r="V396" s="317">
        <f t="shared" si="236"/>
        <v>132.30000000000001</v>
      </c>
      <c r="W396" s="317">
        <v>5</v>
      </c>
      <c r="X396" s="318">
        <f t="shared" si="247"/>
        <v>18</v>
      </c>
      <c r="Y396" s="19"/>
      <c r="Z396" s="316">
        <f t="shared" si="237"/>
        <v>147</v>
      </c>
      <c r="AA396" s="317">
        <f t="shared" si="238"/>
        <v>140</v>
      </c>
      <c r="AB396" s="417">
        <f t="shared" si="239"/>
        <v>1</v>
      </c>
      <c r="AC396" s="417">
        <f t="shared" si="240"/>
        <v>1</v>
      </c>
      <c r="AD396" s="417">
        <f t="shared" si="241"/>
        <v>117.60000000000001</v>
      </c>
      <c r="AE396" s="403">
        <f t="shared" si="242"/>
        <v>9</v>
      </c>
      <c r="AF396" s="403">
        <f t="shared" si="243"/>
        <v>9</v>
      </c>
      <c r="AG396" s="317">
        <f t="shared" si="244"/>
        <v>147</v>
      </c>
      <c r="AH396" s="317">
        <f t="shared" si="245"/>
        <v>147</v>
      </c>
      <c r="AI396" s="317">
        <v>5</v>
      </c>
      <c r="AJ396" s="318">
        <f t="shared" si="248"/>
        <v>20</v>
      </c>
    </row>
    <row r="397" spans="1:36">
      <c r="A397" s="20">
        <v>148</v>
      </c>
      <c r="B397" s="413">
        <f t="shared" si="249"/>
        <v>148</v>
      </c>
      <c r="C397" s="414">
        <f t="shared" si="249"/>
        <v>140</v>
      </c>
      <c r="D397" s="415">
        <f t="shared" si="221"/>
        <v>0.8</v>
      </c>
      <c r="E397" s="415">
        <f t="shared" si="222"/>
        <v>0.7</v>
      </c>
      <c r="F397" s="415">
        <f t="shared" si="223"/>
        <v>0</v>
      </c>
      <c r="G397" s="416">
        <f t="shared" si="224"/>
        <v>6.3</v>
      </c>
      <c r="H397" s="416">
        <f t="shared" si="225"/>
        <v>6.3</v>
      </c>
      <c r="I397" s="414">
        <f t="shared" si="226"/>
        <v>148</v>
      </c>
      <c r="J397" s="414">
        <f t="shared" si="227"/>
        <v>118.4</v>
      </c>
      <c r="K397" s="317">
        <v>5</v>
      </c>
      <c r="L397" s="318">
        <f t="shared" si="246"/>
        <v>16</v>
      </c>
      <c r="M397" s="414"/>
      <c r="N397" s="316">
        <f t="shared" si="228"/>
        <v>148</v>
      </c>
      <c r="O397" s="317">
        <f t="shared" si="229"/>
        <v>140</v>
      </c>
      <c r="P397" s="417">
        <f t="shared" si="230"/>
        <v>0.9</v>
      </c>
      <c r="Q397" s="417">
        <f t="shared" si="231"/>
        <v>0.9</v>
      </c>
      <c r="R397" s="417">
        <f t="shared" si="232"/>
        <v>59.2</v>
      </c>
      <c r="S397" s="403">
        <f t="shared" si="233"/>
        <v>8.1</v>
      </c>
      <c r="T397" s="403">
        <f t="shared" si="234"/>
        <v>8.1</v>
      </c>
      <c r="U397" s="317">
        <f t="shared" si="235"/>
        <v>148</v>
      </c>
      <c r="V397" s="317">
        <f t="shared" si="236"/>
        <v>133.20000000000002</v>
      </c>
      <c r="W397" s="317">
        <v>5</v>
      </c>
      <c r="X397" s="318">
        <f t="shared" si="247"/>
        <v>18</v>
      </c>
      <c r="Y397" s="19"/>
      <c r="Z397" s="316">
        <f t="shared" si="237"/>
        <v>148</v>
      </c>
      <c r="AA397" s="317">
        <f t="shared" si="238"/>
        <v>140</v>
      </c>
      <c r="AB397" s="417">
        <f t="shared" si="239"/>
        <v>1</v>
      </c>
      <c r="AC397" s="417">
        <f t="shared" si="240"/>
        <v>1</v>
      </c>
      <c r="AD397" s="417">
        <f t="shared" si="241"/>
        <v>118.4</v>
      </c>
      <c r="AE397" s="403">
        <f t="shared" si="242"/>
        <v>9</v>
      </c>
      <c r="AF397" s="403">
        <f t="shared" si="243"/>
        <v>9</v>
      </c>
      <c r="AG397" s="317">
        <f t="shared" si="244"/>
        <v>148</v>
      </c>
      <c r="AH397" s="317">
        <f t="shared" si="245"/>
        <v>148</v>
      </c>
      <c r="AI397" s="317">
        <v>5</v>
      </c>
      <c r="AJ397" s="318">
        <f t="shared" si="248"/>
        <v>20</v>
      </c>
    </row>
    <row r="398" spans="1:36">
      <c r="A398" s="20">
        <v>149</v>
      </c>
      <c r="B398" s="413">
        <f t="shared" si="249"/>
        <v>149</v>
      </c>
      <c r="C398" s="414">
        <f t="shared" si="249"/>
        <v>140</v>
      </c>
      <c r="D398" s="415">
        <f t="shared" si="221"/>
        <v>0.8</v>
      </c>
      <c r="E398" s="415">
        <f t="shared" si="222"/>
        <v>0.7</v>
      </c>
      <c r="F398" s="415">
        <f t="shared" si="223"/>
        <v>0</v>
      </c>
      <c r="G398" s="416">
        <f t="shared" si="224"/>
        <v>6.3</v>
      </c>
      <c r="H398" s="416">
        <f t="shared" si="225"/>
        <v>6.3</v>
      </c>
      <c r="I398" s="414">
        <f t="shared" si="226"/>
        <v>149</v>
      </c>
      <c r="J398" s="414">
        <f t="shared" si="227"/>
        <v>119.2</v>
      </c>
      <c r="K398" s="317">
        <v>5</v>
      </c>
      <c r="L398" s="318">
        <f t="shared" si="246"/>
        <v>16</v>
      </c>
      <c r="M398" s="414"/>
      <c r="N398" s="316">
        <f t="shared" si="228"/>
        <v>149</v>
      </c>
      <c r="O398" s="317">
        <f t="shared" si="229"/>
        <v>140</v>
      </c>
      <c r="P398" s="417">
        <f t="shared" si="230"/>
        <v>0.9</v>
      </c>
      <c r="Q398" s="417">
        <f t="shared" si="231"/>
        <v>0.9</v>
      </c>
      <c r="R398" s="417">
        <f t="shared" si="232"/>
        <v>59.6</v>
      </c>
      <c r="S398" s="403">
        <f t="shared" si="233"/>
        <v>8.1</v>
      </c>
      <c r="T398" s="403">
        <f t="shared" si="234"/>
        <v>8.1</v>
      </c>
      <c r="U398" s="317">
        <f t="shared" si="235"/>
        <v>149</v>
      </c>
      <c r="V398" s="317">
        <f t="shared" si="236"/>
        <v>134.1</v>
      </c>
      <c r="W398" s="317">
        <v>5</v>
      </c>
      <c r="X398" s="318">
        <f t="shared" si="247"/>
        <v>18</v>
      </c>
      <c r="Y398" s="19"/>
      <c r="Z398" s="316">
        <f t="shared" si="237"/>
        <v>149</v>
      </c>
      <c r="AA398" s="317">
        <f t="shared" si="238"/>
        <v>140</v>
      </c>
      <c r="AB398" s="417">
        <f t="shared" si="239"/>
        <v>1</v>
      </c>
      <c r="AC398" s="417">
        <f t="shared" si="240"/>
        <v>1</v>
      </c>
      <c r="AD398" s="417">
        <f t="shared" si="241"/>
        <v>119.2</v>
      </c>
      <c r="AE398" s="403">
        <f t="shared" si="242"/>
        <v>9</v>
      </c>
      <c r="AF398" s="403">
        <f t="shared" si="243"/>
        <v>9</v>
      </c>
      <c r="AG398" s="317">
        <f t="shared" si="244"/>
        <v>149</v>
      </c>
      <c r="AH398" s="317">
        <f t="shared" si="245"/>
        <v>149</v>
      </c>
      <c r="AI398" s="317">
        <v>5</v>
      </c>
      <c r="AJ398" s="318">
        <f t="shared" si="248"/>
        <v>20</v>
      </c>
    </row>
    <row r="399" spans="1:36">
      <c r="A399" s="20">
        <v>150</v>
      </c>
      <c r="B399" s="436">
        <f t="shared" si="249"/>
        <v>150</v>
      </c>
      <c r="C399" s="437">
        <f t="shared" si="249"/>
        <v>150</v>
      </c>
      <c r="D399" s="438">
        <f t="shared" si="221"/>
        <v>0.8</v>
      </c>
      <c r="E399" s="438">
        <f t="shared" si="222"/>
        <v>0.7</v>
      </c>
      <c r="F399" s="438">
        <f t="shared" si="223"/>
        <v>0</v>
      </c>
      <c r="G399" s="439">
        <f t="shared" si="224"/>
        <v>6.3</v>
      </c>
      <c r="H399" s="439">
        <f t="shared" si="225"/>
        <v>6.3</v>
      </c>
      <c r="I399" s="437">
        <f t="shared" si="226"/>
        <v>150</v>
      </c>
      <c r="J399" s="437">
        <f t="shared" si="227"/>
        <v>120</v>
      </c>
      <c r="K399" s="319">
        <v>5</v>
      </c>
      <c r="L399" s="318">
        <f t="shared" si="246"/>
        <v>16</v>
      </c>
      <c r="M399" s="414"/>
      <c r="N399" s="370">
        <f t="shared" si="228"/>
        <v>150</v>
      </c>
      <c r="O399" s="319">
        <f t="shared" si="229"/>
        <v>150</v>
      </c>
      <c r="P399" s="418">
        <f t="shared" si="230"/>
        <v>0.9</v>
      </c>
      <c r="Q399" s="418">
        <f t="shared" si="231"/>
        <v>0.9</v>
      </c>
      <c r="R399" s="418">
        <f t="shared" si="232"/>
        <v>60</v>
      </c>
      <c r="S399" s="440">
        <f t="shared" si="233"/>
        <v>8.1</v>
      </c>
      <c r="T399" s="440">
        <f t="shared" si="234"/>
        <v>8.1</v>
      </c>
      <c r="U399" s="319">
        <f t="shared" si="235"/>
        <v>150</v>
      </c>
      <c r="V399" s="319">
        <f t="shared" si="236"/>
        <v>135</v>
      </c>
      <c r="W399" s="319">
        <v>5</v>
      </c>
      <c r="X399" s="318">
        <f t="shared" si="247"/>
        <v>18</v>
      </c>
      <c r="Y399" s="19"/>
      <c r="Z399" s="370">
        <f t="shared" si="237"/>
        <v>150</v>
      </c>
      <c r="AA399" s="319">
        <f t="shared" si="238"/>
        <v>150</v>
      </c>
      <c r="AB399" s="418">
        <f t="shared" si="239"/>
        <v>1</v>
      </c>
      <c r="AC399" s="418">
        <f t="shared" si="240"/>
        <v>1</v>
      </c>
      <c r="AD399" s="418">
        <f t="shared" si="241"/>
        <v>120</v>
      </c>
      <c r="AE399" s="440">
        <f t="shared" si="242"/>
        <v>9</v>
      </c>
      <c r="AF399" s="440">
        <f t="shared" si="243"/>
        <v>9</v>
      </c>
      <c r="AG399" s="319">
        <f t="shared" si="244"/>
        <v>150</v>
      </c>
      <c r="AH399" s="319">
        <f t="shared" si="245"/>
        <v>150</v>
      </c>
      <c r="AI399" s="319">
        <v>5</v>
      </c>
      <c r="AJ399" s="318">
        <f t="shared" si="248"/>
        <v>20</v>
      </c>
    </row>
  </sheetData>
  <mergeCells count="15">
    <mergeCell ref="B3:B11"/>
    <mergeCell ref="B12:B16"/>
    <mergeCell ref="B17:B20"/>
    <mergeCell ref="B25:B33"/>
    <mergeCell ref="B34:B38"/>
    <mergeCell ref="B39:B42"/>
    <mergeCell ref="P25:P33"/>
    <mergeCell ref="P34:P38"/>
    <mergeCell ref="P67:P71"/>
    <mergeCell ref="P72:P75"/>
    <mergeCell ref="P39:P42"/>
    <mergeCell ref="B58:B66"/>
    <mergeCell ref="B67:B71"/>
    <mergeCell ref="B72:B75"/>
    <mergeCell ref="P58:P6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Z307"/>
  <sheetViews>
    <sheetView topLeftCell="G1" workbookViewId="0">
      <selection activeCell="W39" sqref="W39"/>
    </sheetView>
  </sheetViews>
  <sheetFormatPr defaultRowHeight="13.5"/>
  <sheetData>
    <row r="2" spans="1:78">
      <c r="A2" s="1"/>
      <c r="B2" s="511" t="s">
        <v>1070</v>
      </c>
      <c r="C2" s="512"/>
      <c r="D2" s="512"/>
      <c r="E2" s="512"/>
      <c r="F2" s="512"/>
      <c r="G2" s="512"/>
      <c r="H2" s="512"/>
      <c r="I2" s="512"/>
      <c r="J2" s="512"/>
      <c r="K2" s="513"/>
      <c r="L2" s="509" t="s">
        <v>1187</v>
      </c>
      <c r="M2" s="510"/>
      <c r="N2" s="510"/>
      <c r="O2" s="510"/>
      <c r="P2" s="510"/>
      <c r="Q2" s="510"/>
      <c r="R2" s="510"/>
      <c r="S2" s="510"/>
      <c r="T2" s="1"/>
      <c r="U2" s="514" t="s">
        <v>1152</v>
      </c>
      <c r="V2" s="515"/>
      <c r="W2" s="515"/>
      <c r="X2" s="515"/>
      <c r="Y2" s="515"/>
      <c r="Z2" s="515"/>
      <c r="AA2" s="515"/>
      <c r="AB2" s="515"/>
      <c r="AC2" s="515"/>
      <c r="AD2" s="516"/>
      <c r="AE2" s="509" t="s">
        <v>1198</v>
      </c>
      <c r="AF2" s="510"/>
      <c r="AG2" s="510"/>
      <c r="AH2" s="510"/>
      <c r="AI2" s="510"/>
      <c r="AJ2" s="510"/>
      <c r="AK2" s="510"/>
      <c r="AL2" s="510"/>
      <c r="AN2" s="1"/>
      <c r="AO2" s="517" t="s">
        <v>1151</v>
      </c>
      <c r="AP2" s="518"/>
      <c r="AQ2" s="518"/>
      <c r="AR2" s="518"/>
      <c r="AS2" s="518"/>
      <c r="AT2" s="518"/>
      <c r="AU2" s="518"/>
      <c r="AV2" s="518"/>
      <c r="AW2" s="518"/>
      <c r="AX2" s="519"/>
      <c r="AY2" s="509" t="s">
        <v>1197</v>
      </c>
      <c r="AZ2" s="510"/>
      <c r="BA2" s="510"/>
      <c r="BB2" s="510"/>
      <c r="BC2" s="510"/>
      <c r="BD2" s="510"/>
      <c r="BE2" s="510"/>
      <c r="BF2" s="510"/>
      <c r="BH2" s="1"/>
      <c r="BI2" s="520" t="s">
        <v>1153</v>
      </c>
      <c r="BJ2" s="521"/>
      <c r="BK2" s="521"/>
      <c r="BL2" s="521"/>
      <c r="BM2" s="521"/>
      <c r="BN2" s="521"/>
      <c r="BO2" s="521"/>
      <c r="BP2" s="521"/>
      <c r="BQ2" s="521"/>
      <c r="BR2" s="522"/>
      <c r="BS2" s="509" t="s">
        <v>1196</v>
      </c>
      <c r="BT2" s="510"/>
      <c r="BU2" s="510"/>
      <c r="BV2" s="510"/>
      <c r="BW2" s="510"/>
      <c r="BX2" s="510"/>
      <c r="BY2" s="510"/>
      <c r="BZ2" s="510"/>
    </row>
    <row r="3" spans="1:78">
      <c r="A3" s="44" t="s">
        <v>409</v>
      </c>
      <c r="B3" s="140" t="s">
        <v>9</v>
      </c>
      <c r="C3" s="140" t="s">
        <v>10</v>
      </c>
      <c r="D3" s="140" t="s">
        <v>4</v>
      </c>
      <c r="E3" s="140" t="s">
        <v>5</v>
      </c>
      <c r="F3" s="140" t="s">
        <v>6</v>
      </c>
      <c r="G3" s="140" t="s">
        <v>7</v>
      </c>
      <c r="H3" s="140" t="s">
        <v>8</v>
      </c>
      <c r="I3" s="141" t="s">
        <v>13</v>
      </c>
      <c r="J3" s="141" t="s">
        <v>12</v>
      </c>
      <c r="K3" s="141" t="s">
        <v>14</v>
      </c>
      <c r="L3" s="443" t="s">
        <v>1188</v>
      </c>
      <c r="M3" s="443" t="s">
        <v>1189</v>
      </c>
      <c r="N3" s="443" t="s">
        <v>1190</v>
      </c>
      <c r="O3" s="443" t="s">
        <v>1191</v>
      </c>
      <c r="P3" s="443" t="s">
        <v>1192</v>
      </c>
      <c r="Q3" s="443" t="s">
        <v>1193</v>
      </c>
      <c r="R3" s="444" t="s">
        <v>1194</v>
      </c>
      <c r="S3" s="444" t="s">
        <v>1195</v>
      </c>
      <c r="T3" s="44" t="s">
        <v>409</v>
      </c>
      <c r="U3" s="429" t="s">
        <v>9</v>
      </c>
      <c r="V3" s="429" t="s">
        <v>10</v>
      </c>
      <c r="W3" s="429" t="s">
        <v>4</v>
      </c>
      <c r="X3" s="429" t="s">
        <v>5</v>
      </c>
      <c r="Y3" s="429" t="s">
        <v>6</v>
      </c>
      <c r="Z3" s="429" t="s">
        <v>7</v>
      </c>
      <c r="AA3" s="429" t="s">
        <v>8</v>
      </c>
      <c r="AB3" s="430" t="s">
        <v>13</v>
      </c>
      <c r="AC3" s="430" t="s">
        <v>12</v>
      </c>
      <c r="AD3" s="430" t="s">
        <v>14</v>
      </c>
      <c r="AE3" s="443" t="s">
        <v>1188</v>
      </c>
      <c r="AF3" s="443" t="s">
        <v>1189</v>
      </c>
      <c r="AG3" s="443" t="s">
        <v>1190</v>
      </c>
      <c r="AH3" s="443" t="s">
        <v>1191</v>
      </c>
      <c r="AI3" s="443" t="s">
        <v>1192</v>
      </c>
      <c r="AJ3" s="443" t="s">
        <v>1193</v>
      </c>
      <c r="AK3" s="444" t="s">
        <v>1194</v>
      </c>
      <c r="AL3" s="444" t="s">
        <v>1195</v>
      </c>
      <c r="AN3" s="44" t="s">
        <v>409</v>
      </c>
      <c r="AO3" s="431" t="s">
        <v>9</v>
      </c>
      <c r="AP3" s="431" t="s">
        <v>10</v>
      </c>
      <c r="AQ3" s="431" t="s">
        <v>4</v>
      </c>
      <c r="AR3" s="431" t="s">
        <v>5</v>
      </c>
      <c r="AS3" s="431" t="s">
        <v>6</v>
      </c>
      <c r="AT3" s="431" t="s">
        <v>7</v>
      </c>
      <c r="AU3" s="431" t="s">
        <v>8</v>
      </c>
      <c r="AV3" s="432" t="s">
        <v>13</v>
      </c>
      <c r="AW3" s="432" t="s">
        <v>12</v>
      </c>
      <c r="AX3" s="432" t="s">
        <v>14</v>
      </c>
      <c r="AY3" s="443" t="s">
        <v>1188</v>
      </c>
      <c r="AZ3" s="443" t="s">
        <v>1189</v>
      </c>
      <c r="BA3" s="443" t="s">
        <v>1190</v>
      </c>
      <c r="BB3" s="443" t="s">
        <v>1191</v>
      </c>
      <c r="BC3" s="443" t="s">
        <v>1192</v>
      </c>
      <c r="BD3" s="443" t="s">
        <v>1193</v>
      </c>
      <c r="BE3" s="444" t="s">
        <v>1194</v>
      </c>
      <c r="BF3" s="444" t="s">
        <v>1195</v>
      </c>
      <c r="BH3" s="44" t="s">
        <v>409</v>
      </c>
      <c r="BI3" s="433" t="s">
        <v>9</v>
      </c>
      <c r="BJ3" s="433" t="s">
        <v>10</v>
      </c>
      <c r="BK3" s="433" t="s">
        <v>4</v>
      </c>
      <c r="BL3" s="433" t="s">
        <v>5</v>
      </c>
      <c r="BM3" s="433" t="s">
        <v>6</v>
      </c>
      <c r="BN3" s="433" t="s">
        <v>7</v>
      </c>
      <c r="BO3" s="433" t="s">
        <v>8</v>
      </c>
      <c r="BP3" s="434" t="s">
        <v>13</v>
      </c>
      <c r="BQ3" s="434" t="s">
        <v>12</v>
      </c>
      <c r="BR3" s="434" t="s">
        <v>14</v>
      </c>
      <c r="BS3" s="443" t="s">
        <v>1188</v>
      </c>
      <c r="BT3" s="443" t="s">
        <v>1189</v>
      </c>
      <c r="BU3" s="443" t="s">
        <v>1190</v>
      </c>
      <c r="BV3" s="443" t="s">
        <v>1191</v>
      </c>
      <c r="BW3" s="443" t="s">
        <v>1192</v>
      </c>
      <c r="BX3" s="443" t="s">
        <v>1193</v>
      </c>
      <c r="BY3" s="444" t="s">
        <v>1194</v>
      </c>
      <c r="BZ3" s="444" t="s">
        <v>1195</v>
      </c>
    </row>
    <row r="4" spans="1:78">
      <c r="A4" s="1">
        <v>1</v>
      </c>
      <c r="B4" s="9">
        <f>ROUND(属性投放!D$4+养成规划和标准成长!E$3*养成规划和标准成长!$O97*养成规划和标准成长!$P97+养成规划和标准成长!E$4*养成规划和标准成长!$V97+养成规划和标准成长!E$5*养成规划和标准成长!$R97+(养成规划和标准成长!E$12+养成规划和标准成长!E$13)*养成规划和标准成长!$N97+养成规划和标准成长!E$14*养成规划和标准成长!$O97*养成规划和标准成长!$Q97+养成规划和标准成长!E$17*10*养成规划和标准成长!$S97+养成规划和标准成长!E$18*10*养成规划和标准成长!$T97+养成规划和标准成长!E$19*养成规划和标准成长!$U97,0)</f>
        <v>227</v>
      </c>
      <c r="C4" s="9">
        <f>ROUND(属性投放!E$4+养成规划和标准成长!F$3*养成规划和标准成长!$O97*养成规划和标准成长!$P97+养成规划和标准成长!F$4*养成规划和标准成长!$V97+养成规划和标准成长!F$5*养成规划和标准成长!$R97+(养成规划和标准成长!F$12+养成规划和标准成长!F$13)*养成规划和标准成长!$N97+养成规划和标准成长!F$14*养成规划和标准成长!$O97*养成规划和标准成长!$Q97+养成规划和标准成长!F$17*10*养成规划和标准成长!$S97+养成规划和标准成长!F$18*10*养成规划和标准成长!$T97+养成规划和标准成长!F$19*养成规划和标准成长!$U97,0)</f>
        <v>231</v>
      </c>
      <c r="D4" s="9">
        <f>ROUND(属性投放!F$4+养成规划和标准成长!G$3*养成规划和标准成长!$O97*养成规划和标准成长!$P97+养成规划和标准成长!G$4*养成规划和标准成长!$V97+养成规划和标准成长!G$5*养成规划和标准成长!$R97+(养成规划和标准成长!G$12+养成规划和标准成长!G$13)*养成规划和标准成长!$N97+养成规划和标准成长!G$14*养成规划和标准成长!$O97*养成规划和标准成长!$Q97+养成规划和标准成长!G$17*10*养成规划和标准成长!$S97+养成规划和标准成长!G$18*10*养成规划和标准成长!$T97+养成规划和标准成长!G$19*养成规划和标准成长!$U97,0)</f>
        <v>113</v>
      </c>
      <c r="E4" s="9">
        <f>ROUND(属性投放!G$4+养成规划和标准成长!H$3*养成规划和标准成长!$O97*养成规划和标准成长!$P97+养成规划和标准成长!H$4*养成规划和标准成长!$V97+养成规划和标准成长!H$5*养成规划和标准成长!$R97+(养成规划和标准成长!H$12+养成规划和标准成长!H$13)*养成规划和标准成长!$N97+养成规划和标准成长!H$14*养成规划和标准成长!$O97*养成规划和标准成长!$Q97+养成规划和标准成长!H$17*10*养成规划和标准成长!$S97+养成规划和标准成长!H$18*10*养成规划和标准成长!$T97+养成规划和标准成长!H$19*养成规划和标准成长!$U97,0)</f>
        <v>55</v>
      </c>
      <c r="F4" s="9">
        <f>ROUND(属性投放!H$4+养成规划和标准成长!I$3*养成规划和标准成长!$O97*养成规划和标准成长!$P97+养成规划和标准成长!I$4*养成规划和标准成长!$V97+养成规划和标准成长!I$5*养成规划和标准成长!$R97+(养成规划和标准成长!I$12+养成规划和标准成长!I$13)*养成规划和标准成长!$N97+养成规划和标准成长!I$14*养成规划和标准成长!$O97*养成规划和标准成长!$Q97+养成规划和标准成长!I$17*10*养成规划和标准成长!$S97+养成规划和标准成长!I$18*10*养成规划和标准成长!$T97+养成规划和标准成长!I$19*养成规划和标准成长!$U97,0)</f>
        <v>90</v>
      </c>
      <c r="G4" s="9">
        <f>ROUND(属性投放!I$4+养成规划和标准成长!J$3*养成规划和标准成长!$O97*养成规划和标准成长!$P97+养成规划和标准成长!J$4*养成规划和标准成长!$V97+养成规划和标准成长!J$5*养成规划和标准成长!$R97+(养成规划和标准成长!J$12+养成规划和标准成长!J$13)*养成规划和标准成长!$N97+养成规划和标准成长!J$14*养成规划和标准成长!$O97*养成规划和标准成长!$Q97+养成规划和标准成长!J$17*10*养成规划和标准成长!$S97+养成规划和标准成长!J$18*10*养成规划和标准成长!$T97+养成规划和标准成长!J$19*养成规划和标准成长!$U97,0)</f>
        <v>47</v>
      </c>
      <c r="H4" s="9">
        <f>ROUND(属性投放!J$4+养成规划和标准成长!K$3*养成规划和标准成长!$O97*养成规划和标准成长!$P97+养成规划和标准成长!K$4*养成规划和标准成长!$V97+养成规划和标准成长!K$5*养成规划和标准成长!$R97+(养成规划和标准成长!K$12+养成规划和标准成长!K$13)*养成规划和标准成长!$N97+养成规划和标准成长!K$14*养成规划和标准成长!$O97*养成规划和标准成长!$Q97+养成规划和标准成长!K$17*10*养成规划和标准成长!$S97+养成规划和标准成长!K$18*10*养成规划和标准成长!$T97+养成规划和标准成长!K$19*养成规划和标准成长!$U97,0)</f>
        <v>35</v>
      </c>
      <c r="I4" s="9">
        <f>ROUND(属性投放!K$4+养成规划和标准成长!L$3*养成规划和标准成长!$O97*养成规划和标准成长!$P97+养成规划和标准成长!L$4*养成规划和标准成长!$V97+养成规划和标准成长!L$5*养成规划和标准成长!$R97+(养成规划和标准成长!L$12+养成规划和标准成长!L$13)*养成规划和标准成长!$N97+养成规划和标准成长!L$14*养成规划和标准成长!$O97*养成规划和标准成长!$Q97+养成规划和标准成长!L$17*10*养成规划和标准成长!$S97+养成规划和标准成长!L$18*10*养成规划和标准成长!$T97+养成规划和标准成长!L$19*养成规划和标准成长!$U97,0)</f>
        <v>22</v>
      </c>
      <c r="J4" s="9">
        <f>ROUND(属性投放!L$4+养成规划和标准成长!M$3*养成规划和标准成长!$O97*养成规划和标准成长!$P97+养成规划和标准成长!M$4*养成规划和标准成长!$V97+养成规划和标准成长!M$5*养成规划和标准成长!$R97+(养成规划和标准成长!M$12+养成规划和标准成长!M$13)*养成规划和标准成长!$N97+养成规划和标准成长!M$14*养成规划和标准成长!$O97*养成规划和标准成长!$Q97+养成规划和标准成长!M$17*10*养成规划和标准成长!$S97+养成规划和标准成长!M$18*10*养成规划和标准成长!$T97+养成规划和标准成长!M$19*养成规划和标准成长!$U97,0)</f>
        <v>10</v>
      </c>
      <c r="K4" s="9">
        <f>ROUND(属性投放!M$4+养成规划和标准成长!N$3*养成规划和标准成长!$O97*养成规划和标准成长!$P97+养成规划和标准成长!N$4*养成规划和标准成长!$V97+养成规划和标准成长!N$5*养成规划和标准成长!$R97+(养成规划和标准成长!N$12+养成规划和标准成长!N$13)*养成规划和标准成长!$N97+养成规划和标准成长!N$14*养成规划和标准成长!$O97*养成规划和标准成长!$Q97+养成规划和标准成长!N$17*10*养成规划和标准成长!$S97+养成规划和标准成长!N$18*10*养成规划和标准成长!$T97+养成规划和标准成长!N$19*养成规划和标准成长!$U97,0)</f>
        <v>10</v>
      </c>
      <c r="L4" s="9">
        <f>VLOOKUP(养成规划和标准成长!$X97,阵法、技能和修炼!$C$20:$N$40,COLUMNS(阵法、技能和修炼!$C$20:G$40),0)</f>
        <v>0</v>
      </c>
      <c r="M4" s="9">
        <f>VLOOKUP(养成规划和标准成长!$X97,阵法、技能和修炼!$C$20:$N$40,COLUMNS(阵法、技能和修炼!$C$20:H$40),0)</f>
        <v>0</v>
      </c>
      <c r="N4" s="9">
        <f>VLOOKUP(养成规划和标准成长!$X97,阵法、技能和修炼!$C$20:$N$40,COLUMNS(阵法、技能和修炼!$C$20:I$40),0)</f>
        <v>0</v>
      </c>
      <c r="O4" s="9">
        <f>VLOOKUP(养成规划和标准成长!$X97,阵法、技能和修炼!$C$20:$N$40,COLUMNS(阵法、技能和修炼!$C$20:J$40),0)</f>
        <v>0</v>
      </c>
      <c r="P4" s="9">
        <f>VLOOKUP(养成规划和标准成长!$X97,阵法、技能和修炼!$C$20:$N$40,COLUMNS(阵法、技能和修炼!$C$20:K$40),0)</f>
        <v>0</v>
      </c>
      <c r="Q4" s="9">
        <f>VLOOKUP(养成规划和标准成长!$X97,阵法、技能和修炼!$C$20:$N$40,COLUMNS(阵法、技能和修炼!$C$20:L$40),0)</f>
        <v>0</v>
      </c>
      <c r="R4" s="9">
        <f>VLOOKUP(养成规划和标准成长!$X97,阵法、技能和修炼!$C$20:$N$40,COLUMNS(阵法、技能和修炼!$C$20:M$40),0)</f>
        <v>0</v>
      </c>
      <c r="S4" s="9">
        <f>VLOOKUP(养成规划和标准成长!$X97,阵法、技能和修炼!$C$20:$N$40,COLUMNS(阵法、技能和修炼!$C$20:N$40),0)</f>
        <v>0</v>
      </c>
      <c r="T4" s="1">
        <v>1</v>
      </c>
      <c r="U4" s="9">
        <f>ROUND(属性投放!D$4+养成规划和标准成长!E$3*养成规划和标准成长!$C250*养成规划和标准成长!$D250+养成规划和标准成长!E$4*养成规划和标准成长!$J250+养成规划和标准成长!E$5*养成规划和标准成长!$F250+(养成规划和标准成长!E$12+养成规划和标准成长!E$13)*养成规划和标准成长!$B250+养成规划和标准成长!E$14*养成规划和标准成长!$C250*养成规划和标准成长!$E250+养成规划和标准成长!E$17*10*养成规划和标准成长!$G250+养成规划和标准成长!E$18*10*养成规划和标准成长!$H250+养成规划和标准成长!E$19*养成规划和标准成长!$I250,0)</f>
        <v>229</v>
      </c>
      <c r="V4" s="9">
        <f>ROUND(属性投放!E$4+养成规划和标准成长!F$3*养成规划和标准成长!$C250*养成规划和标准成长!$D250+养成规划和标准成长!F$4*养成规划和标准成长!$J250+养成规划和标准成长!F$5*养成规划和标准成长!$F250+(养成规划和标准成长!F$12+养成规划和标准成长!F$13)*养成规划和标准成长!$B250+养成规划和标准成长!F$14*养成规划和标准成长!$C250*养成规划和标准成长!$E250+养成规划和标准成长!F$17*10*养成规划和标准成长!$G250+养成规划和标准成长!F$18*10*养成规划和标准成长!$H250+养成规划和标准成长!F$19*养成规划和标准成长!$I250,0)</f>
        <v>232</v>
      </c>
      <c r="W4" s="9">
        <f>ROUND(属性投放!F$4+养成规划和标准成长!G$3*养成规划和标准成长!$C250*养成规划和标准成长!$D250+养成规划和标准成长!G$4*养成规划和标准成长!$J250+养成规划和标准成长!G$5*养成规划和标准成长!$F250+(养成规划和标准成长!G$12+养成规划和标准成长!G$13)*养成规划和标准成长!$B250+养成规划和标准成长!G$14*养成规划和标准成长!$C250*养成规划和标准成长!$E250+养成规划和标准成长!G$17*10*养成规划和标准成长!$G250+养成规划和标准成长!G$18*10*养成规划和标准成长!$H250+养成规划和标准成长!G$19*养成规划和标准成长!$I250,0)</f>
        <v>114</v>
      </c>
      <c r="X4" s="9">
        <f>ROUND(属性投放!G$4+养成规划和标准成长!H$3*养成规划和标准成长!$C250*养成规划和标准成长!$D250+养成规划和标准成长!H$4*养成规划和标准成长!$J250+养成规划和标准成长!H$5*养成规划和标准成长!$F250+(养成规划和标准成长!H$12+养成规划和标准成长!H$13)*养成规划和标准成长!$B250+养成规划和标准成长!H$14*养成规划和标准成长!$C250*养成规划和标准成长!$E250+养成规划和标准成长!H$17*10*养成规划和标准成长!$G250+养成规划和标准成长!H$18*10*养成规划和标准成长!$H250+养成规划和标准成长!H$19*养成规划和标准成长!$I250,0)</f>
        <v>55</v>
      </c>
      <c r="Y4" s="9">
        <f>ROUND(属性投放!H$4+养成规划和标准成长!I$3*养成规划和标准成长!$C250*养成规划和标准成长!$D250+养成规划和标准成长!I$4*养成规划和标准成长!$J250+养成规划和标准成长!I$5*养成规划和标准成长!$F250+(养成规划和标准成长!I$12+养成规划和标准成长!I$13)*养成规划和标准成长!$B250+养成规划和标准成长!I$14*养成规划和标准成长!$C250*养成规划和标准成长!$E250+养成规划和标准成长!I$17*10*养成规划和标准成长!$G250+养成规划和标准成长!I$18*10*养成规划和标准成长!$H250+养成规划和标准成长!I$19*养成规划和标准成长!$I250,0)</f>
        <v>90</v>
      </c>
      <c r="Z4" s="9">
        <f>ROUND(属性投放!I$4+养成规划和标准成长!J$3*养成规划和标准成长!$C250*养成规划和标准成长!$D250+养成规划和标准成长!J$4*养成规划和标准成长!$J250+养成规划和标准成长!J$5*养成规划和标准成长!$F250+(养成规划和标准成长!J$12+养成规划和标准成长!J$13)*养成规划和标准成长!$B250+养成规划和标准成长!J$14*养成规划和标准成长!$C250*养成规划和标准成长!$E250+养成规划和标准成长!J$17*10*养成规划和标准成长!$G250+养成规划和标准成长!J$18*10*养成规划和标准成长!$H250+养成规划和标准成长!J$19*养成规划和标准成长!$I250,0)</f>
        <v>47</v>
      </c>
      <c r="AA4" s="9">
        <f>ROUND(属性投放!J$4+养成规划和标准成长!K$3*养成规划和标准成长!$C250*养成规划和标准成长!$D250+养成规划和标准成长!K$4*养成规划和标准成长!$J250+养成规划和标准成长!K$5*养成规划和标准成长!$F250+(养成规划和标准成长!K$12+养成规划和标准成长!K$13)*养成规划和标准成长!$B250+养成规划和标准成长!K$14*养成规划和标准成长!$C250*养成规划和标准成长!$E250+养成规划和标准成长!K$17*10*养成规划和标准成长!$G250+养成规划和标准成长!K$18*10*养成规划和标准成长!$H250+养成规划和标准成长!K$19*养成规划和标准成长!$I250,0)</f>
        <v>35</v>
      </c>
      <c r="AB4" s="9">
        <f>ROUND(属性投放!K$4+养成规划和标准成长!L$3*养成规划和标准成长!$C250*养成规划和标准成长!$D250+养成规划和标准成长!L$4*养成规划和标准成长!$J250+养成规划和标准成长!L$5*养成规划和标准成长!$F250+(养成规划和标准成长!L$12+养成规划和标准成长!L$13)*养成规划和标准成长!$B250+养成规划和标准成长!L$14*养成规划和标准成长!$C250*养成规划和标准成长!$E250+养成规划和标准成长!L$17*10*养成规划和标准成长!$G250+养成规划和标准成长!L$18*10*养成规划和标准成长!$H250+养成规划和标准成长!L$19*养成规划和标准成长!$I250,0)</f>
        <v>22</v>
      </c>
      <c r="AC4" s="9">
        <f>ROUND(属性投放!L$4+养成规划和标准成长!M$3*养成规划和标准成长!$C250*养成规划和标准成长!$D250+养成规划和标准成长!M$4*养成规划和标准成长!$J250+养成规划和标准成长!M$5*养成规划和标准成长!$F250+(养成规划和标准成长!M$12+养成规划和标准成长!M$13)*养成规划和标准成长!$B250+养成规划和标准成长!M$14*养成规划和标准成长!$C250*养成规划和标准成长!$E250+养成规划和标准成长!M$17*10*养成规划和标准成长!$G250+养成规划和标准成长!M$18*10*养成规划和标准成长!$H250+养成规划和标准成长!M$19*养成规划和标准成长!$I250,0)</f>
        <v>10</v>
      </c>
      <c r="AD4" s="9">
        <f>ROUND(属性投放!M$4+养成规划和标准成长!N$3*养成规划和标准成长!$C250*养成规划和标准成长!$D250+养成规划和标准成长!N$4*养成规划和标准成长!$J250+养成规划和标准成长!N$5*养成规划和标准成长!$F250+(养成规划和标准成长!N$12+养成规划和标准成长!N$13)*养成规划和标准成长!$B250+养成规划和标准成长!N$14*养成规划和标准成长!$C250*养成规划和标准成长!$E250+养成规划和标准成长!N$17*10*养成规划和标准成长!$G250+养成规划和标准成长!N$18*10*养成规划和标准成长!$H250+养成规划和标准成长!N$19*养成规划和标准成长!$I250,0)</f>
        <v>10</v>
      </c>
      <c r="AE4" s="9">
        <f>VLOOKUP(养成规划和标准成长!$L250,阵法、技能和修炼!$C$20:$N$40,COLUMNS(阵法、技能和修炼!$C$20:G$40),0)</f>
        <v>0</v>
      </c>
      <c r="AF4" s="9">
        <f>VLOOKUP(养成规划和标准成长!$L250,阵法、技能和修炼!$C$20:$N$40,COLUMNS(阵法、技能和修炼!$C$20:H$40),0)</f>
        <v>0</v>
      </c>
      <c r="AG4" s="9">
        <f>VLOOKUP(养成规划和标准成长!$L250,阵法、技能和修炼!$C$20:$N$40,COLUMNS(阵法、技能和修炼!$C$20:I$40),0)</f>
        <v>0</v>
      </c>
      <c r="AH4" s="9">
        <f>VLOOKUP(养成规划和标准成长!$L250,阵法、技能和修炼!$C$20:$N$40,COLUMNS(阵法、技能和修炼!$C$20:J$40),0)</f>
        <v>0</v>
      </c>
      <c r="AI4" s="9">
        <f>VLOOKUP(养成规划和标准成长!$L250,阵法、技能和修炼!$C$20:$N$40,COLUMNS(阵法、技能和修炼!$C$20:K$40),0)</f>
        <v>0</v>
      </c>
      <c r="AJ4" s="9">
        <f>VLOOKUP(养成规划和标准成长!$L250,阵法、技能和修炼!$C$20:$N$40,COLUMNS(阵法、技能和修炼!$C$20:L$40),0)</f>
        <v>0</v>
      </c>
      <c r="AK4" s="9">
        <f>VLOOKUP(养成规划和标准成长!$L250,阵法、技能和修炼!$C$20:$N$40,COLUMNS(阵法、技能和修炼!$C$20:M$40),0)</f>
        <v>0</v>
      </c>
      <c r="AL4" s="9">
        <f>VLOOKUP(养成规划和标准成长!$L250,阵法、技能和修炼!$C$20:$N$40,COLUMNS(阵法、技能和修炼!$C$20:N$40),0)</f>
        <v>0</v>
      </c>
      <c r="AN4" s="1">
        <v>1</v>
      </c>
      <c r="AO4" s="9">
        <f>ROUND(属性投放!D$4+养成规划和标准成长!E$3*养成规划和标准成长!$O250*养成规划和标准成长!$P250+养成规划和标准成长!E$4*养成规划和标准成长!$V250+养成规划和标准成长!E$5*养成规划和标准成长!$R250+(养成规划和标准成长!E$12+养成规划和标准成长!E$13)*养成规划和标准成长!$N250+养成规划和标准成长!E$14*养成规划和标准成长!$O250*养成规划和标准成长!$Q250+养成规划和标准成长!E$17*10*养成规划和标准成长!$S250+养成规划和标准成长!E$18*10*养成规划和标准成长!$T250+养成规划和标准成长!E$19*养成规划和标准成长!$U250,0)</f>
        <v>231</v>
      </c>
      <c r="AP4" s="9">
        <f>ROUND(属性投放!E$4+养成规划和标准成长!F$3*养成规划和标准成长!$O250*养成规划和标准成长!$P250+养成规划和标准成长!F$4*养成规划和标准成长!$V250+养成规划和标准成长!F$5*养成规划和标准成长!$R250+(养成规划和标准成长!F$12+养成规划和标准成长!F$13)*养成规划和标准成长!$N250+养成规划和标准成长!F$14*养成规划和标准成长!$O250*养成规划和标准成长!$Q250+养成规划和标准成长!F$17*10*养成规划和标准成长!$S250+养成规划和标准成长!F$18*10*养成规划和标准成长!$T250+养成规划和标准成长!F$19*养成规划和标准成长!$U250,0)</f>
        <v>232</v>
      </c>
      <c r="AQ4" s="9">
        <f>ROUND(属性投放!F$4+养成规划和标准成长!G$3*养成规划和标准成长!$O250*养成规划和标准成长!$P250+养成规划和标准成长!G$4*养成规划和标准成长!$V250+养成规划和标准成长!G$5*养成规划和标准成长!$R250+(养成规划和标准成长!G$12+养成规划和标准成长!G$13)*养成规划和标准成长!$N250+养成规划和标准成长!G$14*养成规划和标准成长!$O250*养成规划和标准成长!$Q250+养成规划和标准成长!G$17*10*养成规划和标准成长!$S250+养成规划和标准成长!G$18*10*养成规划和标准成长!$T250+养成规划和标准成长!G$19*养成规划和标准成长!$U250,0)</f>
        <v>115</v>
      </c>
      <c r="AR4" s="9">
        <f>ROUND(属性投放!G$4+养成规划和标准成长!H$3*养成规划和标准成长!$O250*养成规划和标准成长!$P250+养成规划和标准成长!H$4*养成规划和标准成长!$V250+养成规划和标准成长!H$5*养成规划和标准成长!$R250+(养成规划和标准成长!H$12+养成规划和标准成长!H$13)*养成规划和标准成长!$N250+养成规划和标准成长!H$14*养成规划和标准成长!$O250*养成规划和标准成长!$Q250+养成规划和标准成长!H$17*10*养成规划和标准成长!$S250+养成规划和标准成长!H$18*10*养成规划和标准成长!$T250+养成规划和标准成长!H$19*养成规划和标准成长!$U250,0)</f>
        <v>56</v>
      </c>
      <c r="AS4" s="9">
        <f>ROUND(属性投放!H$4+养成规划和标准成长!I$3*养成规划和标准成长!$O250*养成规划和标准成长!$P250+养成规划和标准成长!I$4*养成规划和标准成长!$V250+养成规划和标准成长!I$5*养成规划和标准成长!$R250+(养成规划和标准成长!I$12+养成规划和标准成长!I$13)*养成规划和标准成长!$N250+养成规划和标准成长!I$14*养成规划和标准成长!$O250*养成规划和标准成长!$Q250+养成规划和标准成长!I$17*10*养成规划和标准成长!$S250+养成规划和标准成长!I$18*10*养成规划和标准成长!$T250+养成规划和标准成长!I$19*养成规划和标准成长!$U250,0)</f>
        <v>91</v>
      </c>
      <c r="AT4" s="9">
        <f>ROUND(属性投放!I$4+养成规划和标准成长!J$3*养成规划和标准成长!$O250*养成规划和标准成长!$P250+养成规划和标准成长!J$4*养成规划和标准成长!$V250+养成规划和标准成长!J$5*养成规划和标准成长!$R250+(养成规划和标准成长!J$12+养成规划和标准成长!J$13)*养成规划和标准成长!$N250+养成规划和标准成长!J$14*养成规划和标准成长!$O250*养成规划和标准成长!$Q250+养成规划和标准成长!J$17*10*养成规划和标准成长!$S250+养成规划和标准成长!J$18*10*养成规划和标准成长!$T250+养成规划和标准成长!J$19*养成规划和标准成长!$U250,0)</f>
        <v>47</v>
      </c>
      <c r="AU4" s="9">
        <f>ROUND(属性投放!J$4+养成规划和标准成长!K$3*养成规划和标准成长!$O250*养成规划和标准成长!$P250+养成规划和标准成长!K$4*养成规划和标准成长!$V250+养成规划和标准成长!K$5*养成规划和标准成长!$R250+(养成规划和标准成长!K$12+养成规划和标准成长!K$13)*养成规划和标准成长!$N250+养成规划和标准成长!K$14*养成规划和标准成长!$O250*养成规划和标准成长!$Q250+养成规划和标准成长!K$17*10*养成规划和标准成长!$S250+养成规划和标准成长!K$18*10*养成规划和标准成长!$T250+养成规划和标准成长!K$19*养成规划和标准成长!$U250,0)</f>
        <v>35</v>
      </c>
      <c r="AV4" s="9">
        <f>ROUND(属性投放!K$4+养成规划和标准成长!L$3*养成规划和标准成长!$O250*养成规划和标准成长!$P250+养成规划和标准成长!L$4*养成规划和标准成长!$V250+养成规划和标准成长!L$5*养成规划和标准成长!$R250+(养成规划和标准成长!L$12+养成规划和标准成长!L$13)*养成规划和标准成长!$N250+养成规划和标准成长!L$14*养成规划和标准成长!$O250*养成规划和标准成长!$Q250+养成规划和标准成长!L$17*10*养成规划和标准成长!$S250+养成规划和标准成长!L$18*10*养成规划和标准成长!$T250+养成规划和标准成长!L$19*养成规划和标准成长!$U250,0)</f>
        <v>23</v>
      </c>
      <c r="AW4" s="9">
        <f>ROUND(属性投放!L$4+养成规划和标准成长!M$3*养成规划和标准成长!$O250*养成规划和标准成长!$P250+养成规划和标准成长!M$4*养成规划和标准成长!$V250+养成规划和标准成长!M$5*养成规划和标准成长!$R250+(养成规划和标准成长!M$12+养成规划和标准成长!M$13)*养成规划和标准成长!$N250+养成规划和标准成长!M$14*养成规划和标准成长!$O250*养成规划和标准成长!$Q250+养成规划和标准成长!M$17*10*养成规划和标准成长!$S250+养成规划和标准成长!M$18*10*养成规划和标准成长!$T250+养成规划和标准成长!M$19*养成规划和标准成长!$U250,0)</f>
        <v>10</v>
      </c>
      <c r="AX4" s="9">
        <f>ROUND(属性投放!M$4+养成规划和标准成长!N$3*养成规划和标准成长!$O250*养成规划和标准成长!$P250+养成规划和标准成长!N$4*养成规划和标准成长!$V250+养成规划和标准成长!N$5*养成规划和标准成长!$R250+(养成规划和标准成长!N$12+养成规划和标准成长!N$13)*养成规划和标准成长!$N250+养成规划和标准成长!N$14*养成规划和标准成长!$O250*养成规划和标准成长!$Q250+养成规划和标准成长!N$17*10*养成规划和标准成长!$S250+养成规划和标准成长!N$18*10*养成规划和标准成长!$T250+养成规划和标准成长!N$19*养成规划和标准成长!$U250,0)</f>
        <v>10</v>
      </c>
      <c r="AY4" s="9">
        <f>VLOOKUP(养成规划和标准成长!$X250,阵法、技能和修炼!$C$20:$N$40,COLUMNS(阵法、技能和修炼!$C$20:G$40),0)</f>
        <v>0</v>
      </c>
      <c r="AZ4" s="9">
        <f>VLOOKUP(养成规划和标准成长!$X250,阵法、技能和修炼!$C$20:$N$40,COLUMNS(阵法、技能和修炼!$C$20:H$40),0)</f>
        <v>0</v>
      </c>
      <c r="BA4" s="9">
        <f>VLOOKUP(养成规划和标准成长!$X250,阵法、技能和修炼!$C$20:$N$40,COLUMNS(阵法、技能和修炼!$C$20:I$40),0)</f>
        <v>0</v>
      </c>
      <c r="BB4" s="9">
        <f>VLOOKUP(养成规划和标准成长!$X250,阵法、技能和修炼!$C$20:$N$40,COLUMNS(阵法、技能和修炼!$C$20:J$40),0)</f>
        <v>0</v>
      </c>
      <c r="BC4" s="9">
        <f>VLOOKUP(养成规划和标准成长!$X250,阵法、技能和修炼!$C$20:$N$40,COLUMNS(阵法、技能和修炼!$C$20:K$40),0)</f>
        <v>0</v>
      </c>
      <c r="BD4" s="9">
        <f>VLOOKUP(养成规划和标准成长!$X250,阵法、技能和修炼!$C$20:$N$40,COLUMNS(阵法、技能和修炼!$C$20:L$40),0)</f>
        <v>0</v>
      </c>
      <c r="BE4" s="9">
        <f>VLOOKUP(养成规划和标准成长!$X250,阵法、技能和修炼!$C$20:$N$40,COLUMNS(阵法、技能和修炼!$C$20:M$40),0)</f>
        <v>0</v>
      </c>
      <c r="BF4" s="9">
        <f>VLOOKUP(养成规划和标准成长!$X250,阵法、技能和修炼!$C$20:$N$40,COLUMNS(阵法、技能和修炼!$C$20:N$40),0)</f>
        <v>0</v>
      </c>
      <c r="BH4" s="1">
        <v>1</v>
      </c>
      <c r="BI4" s="9">
        <f>ROUND(属性投放!D$4+养成规划和标准成长!E$3*养成规划和标准成长!$AA250*养成规划和标准成长!$AB250+养成规划和标准成长!E$4*养成规划和标准成长!$AH250+养成规划和标准成长!E$5*养成规划和标准成长!$AD250+(养成规划和标准成长!E$12+养成规划和标准成长!E$13)*养成规划和标准成长!$Z250+养成规划和标准成长!E$14*养成规划和标准成长!$AA250*养成规划和标准成长!$AC250+养成规划和标准成长!E$17*10*养成规划和标准成长!$AE250+养成规划和标准成长!E$18*10*养成规划和标准成长!$AF250+养成规划和标准成长!E$19*养成规划和标准成长!$AG250,0)</f>
        <v>232</v>
      </c>
      <c r="BJ4" s="9">
        <f>ROUND(属性投放!E$4+养成规划和标准成长!F$3*养成规划和标准成长!$AA250*养成规划和标准成长!$AB250+养成规划和标准成长!F$4*养成规划和标准成长!$AH250+养成规划和标准成长!F$5*养成规划和标准成长!$AD250+(养成规划和标准成长!F$12+养成规划和标准成长!F$13)*养成规划和标准成长!$Z250+养成规划和标准成长!F$14*养成规划和标准成长!$AA250*养成规划和标准成长!$AC250+养成规划和标准成长!F$17*10*养成规划和标准成长!$AE250+养成规划和标准成长!F$18*10*养成规划和标准成长!$AF250+养成规划和标准成长!F$19*养成规划和标准成长!$AG250,0)</f>
        <v>233</v>
      </c>
      <c r="BK4" s="9">
        <f>ROUND(属性投放!F$4+养成规划和标准成长!G$3*养成规划和标准成长!$AA250*养成规划和标准成长!$AB250+养成规划和标准成长!G$4*养成规划和标准成长!$AH250+养成规划和标准成长!G$5*养成规划和标准成长!$AD250+(养成规划和标准成长!G$12+养成规划和标准成长!G$13)*养成规划和标准成长!$Z250+养成规划和标准成长!G$14*养成规划和标准成长!$AA250*养成规划和标准成长!$AC250+养成规划和标准成长!G$17*10*养成规划和标准成长!$AE250+养成规划和标准成长!G$18*10*养成规划和标准成长!$AF250+养成规划和标准成长!G$19*养成规划和标准成长!$AG250,0)</f>
        <v>116</v>
      </c>
      <c r="BL4" s="9">
        <f>ROUND(属性投放!G$4+养成规划和标准成长!H$3*养成规划和标准成长!$AA250*养成规划和标准成长!$AB250+养成规划和标准成长!H$4*养成规划和标准成长!$AH250+养成规划和标准成长!H$5*养成规划和标准成长!$AD250+(养成规划和标准成长!H$12+养成规划和标准成长!H$13)*养成规划和标准成长!$Z250+养成规划和标准成长!H$14*养成规划和标准成长!$AA250*养成规划和标准成长!$AC250+养成规划和标准成长!H$17*10*养成规划和标准成长!$AE250+养成规划和标准成长!H$18*10*养成规划和标准成长!$AF250+养成规划和标准成长!H$19*养成规划和标准成长!$AG250,0)</f>
        <v>56</v>
      </c>
      <c r="BM4" s="9">
        <f>ROUND(属性投放!H$4+养成规划和标准成长!I$3*养成规划和标准成长!$AA250*养成规划和标准成长!$AB250+养成规划和标准成长!I$4*养成规划和标准成长!$AH250+养成规划和标准成长!I$5*养成规划和标准成长!$AD250+(养成规划和标准成长!I$12+养成规划和标准成长!I$13)*养成规划和标准成长!$Z250+养成规划和标准成长!I$14*养成规划和标准成长!$AA250*养成规划和标准成长!$AC250+养成规划和标准成长!I$17*10*养成规划和标准成长!$AE250+养成规划和标准成长!I$18*10*养成规划和标准成长!$AF250+养成规划和标准成长!I$19*养成规划和标准成长!$AG250,0)</f>
        <v>91</v>
      </c>
      <c r="BN4" s="9">
        <f>ROUND(属性投放!I$4+养成规划和标准成长!J$3*养成规划和标准成长!$AA250*养成规划和标准成长!$AB250+养成规划和标准成长!J$4*养成规划和标准成长!$AH250+养成规划和标准成长!J$5*养成规划和标准成长!$AD250+(养成规划和标准成长!J$12+养成规划和标准成长!J$13)*养成规划和标准成长!$Z250+养成规划和标准成长!J$14*养成规划和标准成长!$AA250*养成规划和标准成长!$AC250+养成规划和标准成长!J$17*10*养成规划和标准成长!$AE250+养成规划和标准成长!J$18*10*养成规划和标准成长!$AF250+养成规划和标准成长!J$19*养成规划和标准成长!$AG250,0)</f>
        <v>48</v>
      </c>
      <c r="BO4" s="9">
        <f>ROUND(属性投放!J$4+养成规划和标准成长!K$3*养成规划和标准成长!$AA250*养成规划和标准成长!$AB250+养成规划和标准成长!K$4*养成规划和标准成长!$AH250+养成规划和标准成长!K$5*养成规划和标准成长!$AD250+(养成规划和标准成长!K$12+养成规划和标准成长!K$13)*养成规划和标准成长!$Z250+养成规划和标准成长!K$14*养成规划和标准成长!$AA250*养成规划和标准成长!$AC250+养成规划和标准成长!K$17*10*养成规划和标准成长!$AE250+养成规划和标准成长!K$18*10*养成规划和标准成长!$AF250+养成规划和标准成长!K$19*养成规划和标准成长!$AG250,0)</f>
        <v>35</v>
      </c>
      <c r="BP4" s="9">
        <f>ROUND(属性投放!K$4+养成规划和标准成长!L$3*养成规划和标准成长!$AA250*养成规划和标准成长!$AB250+养成规划和标准成长!L$4*养成规划和标准成长!$AH250+养成规划和标准成长!L$5*养成规划和标准成长!$AD250+(养成规划和标准成长!L$12+养成规划和标准成长!L$13)*养成规划和标准成长!$Z250+养成规划和标准成长!L$14*养成规划和标准成长!$AA250*养成规划和标准成长!$AC250+养成规划和标准成长!L$17*10*养成规划和标准成长!$AE250+养成规划和标准成长!L$18*10*养成规划和标准成长!$AF250+养成规划和标准成长!L$19*养成规划和标准成长!$AG250,0)</f>
        <v>23</v>
      </c>
      <c r="BQ4" s="9">
        <f>ROUND(属性投放!L$4+养成规划和标准成长!M$3*养成规划和标准成长!$AA250*养成规划和标准成长!$AB250+养成规划和标准成长!M$4*养成规划和标准成长!$AH250+养成规划和标准成长!M$5*养成规划和标准成长!$AD250+(养成规划和标准成长!M$12+养成规划和标准成长!M$13)*养成规划和标准成长!$Z250+养成规划和标准成长!M$14*养成规划和标准成长!$AA250*养成规划和标准成长!$AC250+养成规划和标准成长!M$17*10*养成规划和标准成长!$AE250+养成规划和标准成长!M$18*10*养成规划和标准成长!$AF250+养成规划和标准成长!M$19*养成规划和标准成长!$AG250,0)</f>
        <v>10</v>
      </c>
      <c r="BR4" s="9">
        <f>ROUND(属性投放!M$4+养成规划和标准成长!N$3*养成规划和标准成长!$AA250*养成规划和标准成长!$AB250+养成规划和标准成长!N$4*养成规划和标准成长!$AH250+养成规划和标准成长!N$5*养成规划和标准成长!$AD250+(养成规划和标准成长!N$12+养成规划和标准成长!N$13)*养成规划和标准成长!$Z250+养成规划和标准成长!N$14*养成规划和标准成长!$AA250*养成规划和标准成长!$AC250+养成规划和标准成长!N$17*10*养成规划和标准成长!$AE250+养成规划和标准成长!N$18*10*养成规划和标准成长!$AF250+养成规划和标准成长!N$19*养成规划和标准成长!$AG250,0)</f>
        <v>10</v>
      </c>
      <c r="BS4" s="9">
        <f>VLOOKUP(养成规划和标准成长!$AJ250,阵法、技能和修炼!$C$20:$N$40,COLUMNS(阵法、技能和修炼!$C$20:G$40),0)</f>
        <v>0</v>
      </c>
      <c r="BT4" s="9">
        <f>VLOOKUP(养成规划和标准成长!$AJ250,阵法、技能和修炼!$C$20:$N$40,COLUMNS(阵法、技能和修炼!$C$20:H$40),0)</f>
        <v>0</v>
      </c>
      <c r="BU4" s="9">
        <f>VLOOKUP(养成规划和标准成长!$AJ250,阵法、技能和修炼!$C$20:$N$40,COLUMNS(阵法、技能和修炼!$C$20:I$40),0)</f>
        <v>0</v>
      </c>
      <c r="BV4" s="9">
        <f>VLOOKUP(养成规划和标准成长!$AJ250,阵法、技能和修炼!$C$20:$N$40,COLUMNS(阵法、技能和修炼!$C$20:J$40),0)</f>
        <v>0</v>
      </c>
      <c r="BW4" s="9">
        <f>VLOOKUP(养成规划和标准成长!$AJ250,阵法、技能和修炼!$C$20:$N$40,COLUMNS(阵法、技能和修炼!$C$20:K$40),0)</f>
        <v>0</v>
      </c>
      <c r="BX4" s="9">
        <f>VLOOKUP(养成规划和标准成长!$AJ250,阵法、技能和修炼!$C$20:$N$40,COLUMNS(阵法、技能和修炼!$C$20:L$40),0)</f>
        <v>0</v>
      </c>
      <c r="BY4" s="9">
        <f>VLOOKUP(养成规划和标准成长!$AJ250,阵法、技能和修炼!$C$20:$N$40,COLUMNS(阵法、技能和修炼!$C$20:M$40),0)</f>
        <v>0</v>
      </c>
      <c r="BZ4" s="9">
        <f>VLOOKUP(养成规划和标准成长!$AJ250,阵法、技能和修炼!$C$20:$N$40,COLUMNS(阵法、技能和修炼!$C$20:N$40),0)</f>
        <v>0</v>
      </c>
    </row>
    <row r="5" spans="1:78">
      <c r="A5" s="1">
        <v>2</v>
      </c>
      <c r="B5" s="9">
        <f>ROUND(属性投放!D$4+养成规划和标准成长!E$3*养成规划和标准成长!$O98*养成规划和标准成长!$P98+养成规划和标准成长!E$4*养成规划和标准成长!$V98+养成规划和标准成长!E$5*养成规划和标准成长!$R98+(养成规划和标准成长!E$12+养成规划和标准成长!E$13)*养成规划和标准成长!$N98+养成规划和标准成长!E$14*养成规划和标准成长!$O98*养成规划和标准成长!$Q98+养成规划和标准成长!E$17*10*养成规划和标准成长!$S98+养成规划和标准成长!E$18*10*养成规划和标准成长!$T98+养成规划和标准成长!E$19*养成规划和标准成长!$U98,0)</f>
        <v>243</v>
      </c>
      <c r="C5" s="9">
        <f>ROUND(属性投放!E$4+养成规划和标准成长!F$3*养成规划和标准成长!$O98*养成规划和标准成长!$P98+养成规划和标准成长!F$4*养成规划和标准成长!$V98+养成规划和标准成长!F$5*养成规划和标准成长!$R98+(养成规划和标准成长!F$12+养成规划和标准成长!F$13)*养成规划和标准成长!$N98+养成规划和标准成长!F$14*养成规划和标准成长!$O98*养成规划和标准成长!$Q98+养成规划和标准成长!F$17*10*养成规划和标准成长!$S98+养成规划和标准成长!F$18*10*养成规划和标准成长!$T98+养成规划和标准成长!F$19*养成规划和标准成长!$U98,0)</f>
        <v>256</v>
      </c>
      <c r="D5" s="9">
        <f>ROUND(属性投放!F$4+养成规划和标准成长!G$3*养成规划和标准成长!$O98*养成规划和标准成长!$P98+养成规划和标准成长!G$4*养成规划和标准成长!$V98+养成规划和标准成长!G$5*养成规划和标准成长!$R98+(养成规划和标准成长!G$12+养成规划和标准成长!G$13)*养成规划和标准成长!$N98+养成规划和标准成长!G$14*养成规划和标准成长!$O98*养成规划和标准成长!$Q98+养成规划和标准成长!G$17*10*养成规划和标准成长!$S98+养成规划和标准成长!G$18*10*养成规划和标准成长!$T98+养成规划和标准成长!G$19*养成规划和标准成长!$U98,0)</f>
        <v>118</v>
      </c>
      <c r="E5" s="9">
        <f>ROUND(属性投放!G$4+养成规划和标准成长!H$3*养成规划和标准成长!$O98*养成规划和标准成长!$P98+养成规划和标准成长!H$4*养成规划和标准成长!$V98+养成规划和标准成长!H$5*养成规划和标准成长!$R98+(养成规划和标准成长!H$12+养成规划和标准成长!H$13)*养成规划和标准成长!$N98+养成规划和标准成长!H$14*养成规划和标准成长!$O98*养成规划和标准成长!$Q98+养成规划和标准成长!H$17*10*养成规划和标准成长!$S98+养成规划和标准成长!H$18*10*养成规划和标准成长!$T98+养成规划和标准成长!H$19*养成规划和标准成长!$U98,0)</f>
        <v>57</v>
      </c>
      <c r="F5" s="9">
        <f>ROUND(属性投放!H$4+养成规划和标准成长!I$3*养成规划和标准成长!$O98*养成规划和标准成长!$P98+养成规划和标准成长!I$4*养成规划和标准成长!$V98+养成规划和标准成长!I$5*养成规划和标准成长!$R98+(养成规划和标准成长!I$12+养成规划和标准成长!I$13)*养成规划和标准成长!$N98+养成规划和标准成长!I$14*养成规划和标准成长!$O98*养成规划和标准成长!$Q98+养成规划和标准成长!I$17*10*养成规划和标准成长!$S98+养成规划和标准成长!I$18*10*养成规划和标准成长!$T98+养成规划和标准成长!I$19*养成规划和标准成长!$U98,0)</f>
        <v>95</v>
      </c>
      <c r="G5" s="9">
        <f>ROUND(属性投放!I$4+养成规划和标准成长!J$3*养成规划和标准成长!$O98*养成规划和标准成长!$P98+养成规划和标准成长!J$4*养成规划和标准成长!$V98+养成规划和标准成长!J$5*养成规划和标准成长!$R98+(养成规划和标准成长!J$12+养成规划和标准成长!J$13)*养成规划和标准成长!$N98+养成规划和标准成长!J$14*养成规划和标准成长!$O98*养成规划和标准成长!$Q98+养成规划和标准成长!J$17*10*养成规划和标准成长!$S98+养成规划和标准成长!J$18*10*养成规划和标准成长!$T98+养成规划和标准成长!J$19*养成规划和标准成长!$U98,0)</f>
        <v>52</v>
      </c>
      <c r="H5" s="9">
        <f>ROUND(属性投放!J$4+养成规划和标准成长!K$3*养成规划和标准成长!$O98*养成规划和标准成长!$P98+养成规划和标准成长!K$4*养成规划和标准成长!$V98+养成规划和标准成长!K$5*养成规划和标准成长!$R98+(养成规划和标准成长!K$12+养成规划和标准成长!K$13)*养成规划和标准成长!$N98+养成规划和标准成长!K$14*养成规划和标准成长!$O98*养成规划和标准成长!$Q98+养成规划和标准成长!K$17*10*养成规划和标准成长!$S98+养成规划和标准成长!K$18*10*养成规划和标准成长!$T98+养成规划和标准成长!K$19*养成规划和标准成长!$U98,0)</f>
        <v>38</v>
      </c>
      <c r="I5" s="9">
        <f>ROUND(属性投放!K$4+养成规划和标准成长!L$3*养成规划和标准成长!$O98*养成规划和标准成长!$P98+养成规划和标准成长!L$4*养成规划和标准成长!$V98+养成规划和标准成长!L$5*养成规划和标准成长!$R98+(养成规划和标准成长!L$12+养成规划和标准成长!L$13)*养成规划和标准成长!$N98+养成规划和标准成长!L$14*养成规划和标准成长!$O98*养成规划和标准成长!$Q98+养成规划和标准成长!L$17*10*养成规划和标准成长!$S98+养成规划和标准成长!L$18*10*养成规划和标准成长!$T98+养成规划和标准成长!L$19*养成规划和标准成长!$U98,0)</f>
        <v>22</v>
      </c>
      <c r="J5" s="9">
        <f>ROUND(属性投放!L$4+养成规划和标准成长!M$3*养成规划和标准成长!$O98*养成规划和标准成长!$P98+养成规划和标准成长!M$4*养成规划和标准成长!$V98+养成规划和标准成长!M$5*养成规划和标准成长!$R98+(养成规划和标准成长!M$12+养成规划和标准成长!M$13)*养成规划和标准成长!$N98+养成规划和标准成长!M$14*养成规划和标准成长!$O98*养成规划和标准成长!$Q98+养成规划和标准成长!M$17*10*养成规划和标准成长!$S98+养成规划和标准成长!M$18*10*养成规划和标准成长!$T98+养成规划和标准成长!M$19*养成规划和标准成长!$U98,0)</f>
        <v>10</v>
      </c>
      <c r="K5" s="9">
        <f>ROUND(属性投放!M$4+养成规划和标准成长!N$3*养成规划和标准成长!$O98*养成规划和标准成长!$P98+养成规划和标准成长!N$4*养成规划和标准成长!$V98+养成规划和标准成长!N$5*养成规划和标准成长!$R98+(养成规划和标准成长!N$12+养成规划和标准成长!N$13)*养成规划和标准成长!$N98+养成规划和标准成长!N$14*养成规划和标准成长!$O98*养成规划和标准成长!$Q98+养成规划和标准成长!N$17*10*养成规划和标准成长!$S98+养成规划和标准成长!N$18*10*养成规划和标准成长!$T98+养成规划和标准成长!N$19*养成规划和标准成长!$U98,0)</f>
        <v>10</v>
      </c>
      <c r="L5" s="9">
        <f>VLOOKUP(养成规划和标准成长!$X98,阵法、技能和修炼!$C$20:$N$40,COLUMNS(阵法、技能和修炼!$C$20:G$40),0)</f>
        <v>0</v>
      </c>
      <c r="M5" s="9">
        <f>VLOOKUP(养成规划和标准成长!$X98,阵法、技能和修炼!$C$20:$N$40,COLUMNS(阵法、技能和修炼!$C$20:H$40),0)</f>
        <v>0</v>
      </c>
      <c r="N5" s="9">
        <f>VLOOKUP(养成规划和标准成长!$X98,阵法、技能和修炼!$C$20:$N$40,COLUMNS(阵法、技能和修炼!$C$20:I$40),0)</f>
        <v>0</v>
      </c>
      <c r="O5" s="9">
        <f>VLOOKUP(养成规划和标准成长!$X98,阵法、技能和修炼!$C$20:$N$40,COLUMNS(阵法、技能和修炼!$C$20:J$40),0)</f>
        <v>0</v>
      </c>
      <c r="P5" s="9">
        <f>VLOOKUP(养成规划和标准成长!$X98,阵法、技能和修炼!$C$20:$N$40,COLUMNS(阵法、技能和修炼!$C$20:K$40),0)</f>
        <v>0</v>
      </c>
      <c r="Q5" s="9">
        <f>VLOOKUP(养成规划和标准成长!$X98,阵法、技能和修炼!$C$20:$N$40,COLUMNS(阵法、技能和修炼!$C$20:L$40),0)</f>
        <v>0</v>
      </c>
      <c r="R5" s="9">
        <f>VLOOKUP(养成规划和标准成长!$X98,阵法、技能和修炼!$C$20:$N$40,COLUMNS(阵法、技能和修炼!$C$20:M$40),0)</f>
        <v>0</v>
      </c>
      <c r="S5" s="9">
        <f>VLOOKUP(养成规划和标准成长!$X98,阵法、技能和修炼!$C$20:$N$40,COLUMNS(阵法、技能和修炼!$C$20:N$40),0)</f>
        <v>0</v>
      </c>
      <c r="T5" s="1">
        <v>2</v>
      </c>
      <c r="U5" s="9">
        <f>ROUND(属性投放!D$4+养成规划和标准成长!E$3*养成规划和标准成长!$C251*养成规划和标准成长!$D251+养成规划和标准成长!E$4*养成规划和标准成长!$J251+养成规划和标准成长!E$5*养成规划和标准成长!$F251+(养成规划和标准成长!E$12+养成规划和标准成长!E$13)*养成规划和标准成长!$B251+养成规划和标准成长!E$14*养成规划和标准成长!$C251*养成规划和标准成长!$E251+养成规划和标准成长!E$17*10*养成规划和标准成长!$G251+养成规划和标准成长!E$18*10*养成规划和标准成长!$H251+养成规划和标准成长!E$19*养成规划和标准成长!$I251,0)</f>
        <v>245</v>
      </c>
      <c r="V5" s="9">
        <f>ROUND(属性投放!E$4+养成规划和标准成长!F$3*养成规划和标准成长!$C251*养成规划和标准成长!$D251+养成规划和标准成长!F$4*养成规划和标准成长!$J251+养成规划和标准成长!F$5*养成规划和标准成长!$F251+(养成规划和标准成长!F$12+养成规划和标准成长!F$13)*养成规划和标准成长!$B251+养成规划和标准成长!F$14*养成规划和标准成长!$C251*养成规划和标准成长!$E251+养成规划和标准成长!F$17*10*养成规划和标准成长!$G251+养成规划和标准成长!F$18*10*养成规划和标准成长!$H251+养成规划和标准成长!F$19*养成规划和标准成长!$I251,0)</f>
        <v>257</v>
      </c>
      <c r="W5" s="9">
        <f>ROUND(属性投放!F$4+养成规划和标准成长!G$3*养成规划和标准成长!$C251*养成规划和标准成长!$D251+养成规划和标准成长!G$4*养成规划和标准成长!$J251+养成规划和标准成长!G$5*养成规划和标准成长!$F251+(养成规划和标准成长!G$12+养成规划和标准成长!G$13)*养成规划和标准成长!$B251+养成规划和标准成长!G$14*养成规划和标准成长!$C251*养成规划和标准成长!$E251+养成规划和标准成长!G$17*10*养成规划和标准成长!$G251+养成规划和标准成长!G$18*10*养成规划和标准成长!$H251+养成规划和标准成长!G$19*养成规划和标准成长!$I251,0)</f>
        <v>119</v>
      </c>
      <c r="X5" s="9">
        <f>ROUND(属性投放!G$4+养成规划和标准成长!H$3*养成规划和标准成长!$C251*养成规划和标准成长!$D251+养成规划和标准成长!H$4*养成规划和标准成长!$J251+养成规划和标准成长!H$5*养成规划和标准成长!$F251+(养成规划和标准成长!H$12+养成规划和标准成长!H$13)*养成规划和标准成长!$B251+养成规划和标准成长!H$14*养成规划和标准成长!$C251*养成规划和标准成长!$E251+养成规划和标准成长!H$17*10*养成规划和标准成长!$G251+养成规划和标准成长!H$18*10*养成规划和标准成长!$H251+养成规划和标准成长!H$19*养成规划和标准成长!$I251,0)</f>
        <v>58</v>
      </c>
      <c r="Y5" s="9">
        <f>ROUND(属性投放!H$4+养成规划和标准成长!I$3*养成规划和标准成长!$C251*养成规划和标准成长!$D251+养成规划和标准成长!I$4*养成规划和标准成长!$J251+养成规划和标准成长!I$5*养成规划和标准成长!$F251+(养成规划和标准成长!I$12+养成规划和标准成长!I$13)*养成规划和标准成长!$B251+养成规划和标准成长!I$14*养成规划和标准成长!$C251*养成规划和标准成长!$E251+养成规划和标准成长!I$17*10*养成规划和标准成长!$G251+养成规划和标准成长!I$18*10*养成规划和标准成长!$H251+养成规划和标准成长!I$19*养成规划和标准成长!$I251,0)</f>
        <v>95</v>
      </c>
      <c r="Z5" s="9">
        <f>ROUND(属性投放!I$4+养成规划和标准成长!J$3*养成规划和标准成长!$C251*养成规划和标准成长!$D251+养成规划和标准成长!J$4*养成规划和标准成长!$J251+养成规划和标准成长!J$5*养成规划和标准成长!$F251+(养成规划和标准成长!J$12+养成规划和标准成长!J$13)*养成规划和标准成长!$B251+养成规划和标准成长!J$14*养成规划和标准成长!$C251*养成规划和标准成长!$E251+养成规划和标准成长!J$17*10*养成规划和标准成长!$G251+养成规划和标准成长!J$18*10*养成规划和标准成长!$H251+养成规划和标准成长!J$19*养成规划和标准成长!$I251,0)</f>
        <v>52</v>
      </c>
      <c r="AA5" s="9">
        <f>ROUND(属性投放!J$4+养成规划和标准成长!K$3*养成规划和标准成长!$C251*养成规划和标准成长!$D251+养成规划和标准成长!K$4*养成规划和标准成长!$J251+养成规划和标准成长!K$5*养成规划和标准成长!$F251+(养成规划和标准成长!K$12+养成规划和标准成长!K$13)*养成规划和标准成长!$B251+养成规划和标准成长!K$14*养成规划和标准成长!$C251*养成规划和标准成长!$E251+养成规划和标准成长!K$17*10*养成规划和标准成长!$G251+养成规划和标准成长!K$18*10*养成规划和标准成长!$H251+养成规划和标准成长!K$19*养成规划和标准成长!$I251,0)</f>
        <v>38</v>
      </c>
      <c r="AB5" s="9">
        <f>ROUND(属性投放!K$4+养成规划和标准成长!L$3*养成规划和标准成长!$C251*养成规划和标准成长!$D251+养成规划和标准成长!L$4*养成规划和标准成长!$J251+养成规划和标准成长!L$5*养成规划和标准成长!$F251+(养成规划和标准成长!L$12+养成规划和标准成长!L$13)*养成规划和标准成长!$B251+养成规划和标准成长!L$14*养成规划和标准成长!$C251*养成规划和标准成长!$E251+养成规划和标准成长!L$17*10*养成规划和标准成长!$G251+养成规划和标准成长!L$18*10*养成规划和标准成长!$H251+养成规划和标准成长!L$19*养成规划和标准成长!$I251,0)</f>
        <v>22</v>
      </c>
      <c r="AC5" s="9">
        <f>ROUND(属性投放!L$4+养成规划和标准成长!M$3*养成规划和标准成长!$C251*养成规划和标准成长!$D251+养成规划和标准成长!M$4*养成规划和标准成长!$J251+养成规划和标准成长!M$5*养成规划和标准成长!$F251+(养成规划和标准成长!M$12+养成规划和标准成长!M$13)*养成规划和标准成长!$B251+养成规划和标准成长!M$14*养成规划和标准成长!$C251*养成规划和标准成长!$E251+养成规划和标准成长!M$17*10*养成规划和标准成长!$G251+养成规划和标准成长!M$18*10*养成规划和标准成长!$H251+养成规划和标准成长!M$19*养成规划和标准成长!$I251,0)</f>
        <v>10</v>
      </c>
      <c r="AD5" s="9">
        <f>ROUND(属性投放!M$4+养成规划和标准成长!N$3*养成规划和标准成长!$C251*养成规划和标准成长!$D251+养成规划和标准成长!N$4*养成规划和标准成长!$J251+养成规划和标准成长!N$5*养成规划和标准成长!$F251+(养成规划和标准成长!N$12+养成规划和标准成长!N$13)*养成规划和标准成长!$B251+养成规划和标准成长!N$14*养成规划和标准成长!$C251*养成规划和标准成长!$E251+养成规划和标准成长!N$17*10*养成规划和标准成长!$G251+养成规划和标准成长!N$18*10*养成规划和标准成长!$H251+养成规划和标准成长!N$19*养成规划和标准成长!$I251,0)</f>
        <v>10</v>
      </c>
      <c r="AE5" s="9">
        <f>VLOOKUP(养成规划和标准成长!$L251,阵法、技能和修炼!$C$20:$N$40,COLUMNS(阵法、技能和修炼!$C$20:G$40),0)</f>
        <v>0</v>
      </c>
      <c r="AF5" s="9">
        <f>VLOOKUP(养成规划和标准成长!$L251,阵法、技能和修炼!$C$20:$N$40,COLUMNS(阵法、技能和修炼!$C$20:H$40),0)</f>
        <v>0</v>
      </c>
      <c r="AG5" s="9">
        <f>VLOOKUP(养成规划和标准成长!$L251,阵法、技能和修炼!$C$20:$N$40,COLUMNS(阵法、技能和修炼!$C$20:I$40),0)</f>
        <v>0</v>
      </c>
      <c r="AH5" s="9">
        <f>VLOOKUP(养成规划和标准成长!$L251,阵法、技能和修炼!$C$20:$N$40,COLUMNS(阵法、技能和修炼!$C$20:J$40),0)</f>
        <v>0</v>
      </c>
      <c r="AI5" s="9">
        <f>VLOOKUP(养成规划和标准成长!$L251,阵法、技能和修炼!$C$20:$N$40,COLUMNS(阵法、技能和修炼!$C$20:K$40),0)</f>
        <v>0</v>
      </c>
      <c r="AJ5" s="9">
        <f>VLOOKUP(养成规划和标准成长!$L251,阵法、技能和修炼!$C$20:$N$40,COLUMNS(阵法、技能和修炼!$C$20:L$40),0)</f>
        <v>0</v>
      </c>
      <c r="AK5" s="9">
        <f>VLOOKUP(养成规划和标准成长!$L251,阵法、技能和修炼!$C$20:$N$40,COLUMNS(阵法、技能和修炼!$C$20:M$40),0)</f>
        <v>0</v>
      </c>
      <c r="AL5" s="9">
        <f>VLOOKUP(养成规划和标准成长!$L251,阵法、技能和修炼!$C$20:$N$40,COLUMNS(阵法、技能和修炼!$C$20:N$40),0)</f>
        <v>0</v>
      </c>
      <c r="AN5" s="1">
        <v>2</v>
      </c>
      <c r="AO5" s="9">
        <f>ROUND(属性投放!D$4+养成规划和标准成长!E$3*养成规划和标准成长!$O251*养成规划和标准成长!$P251+养成规划和标准成长!E$4*养成规划和标准成长!$V251+养成规划和标准成长!E$5*养成规划和标准成长!$R251+(养成规划和标准成长!E$12+养成规划和标准成长!E$13)*养成规划和标准成长!$N251+养成规划和标准成长!E$14*养成规划和标准成长!$O251*养成规划和标准成长!$Q251+养成规划和标准成长!E$17*10*养成规划和标准成长!$S251+养成规划和标准成长!E$18*10*养成规划和标准成长!$T251+养成规划和标准成长!E$19*养成规划和标准成长!$U251,0)</f>
        <v>247</v>
      </c>
      <c r="AP5" s="9">
        <f>ROUND(属性投放!E$4+养成规划和标准成长!F$3*养成规划和标准成长!$O251*养成规划和标准成长!$P251+养成规划和标准成长!F$4*养成规划和标准成长!$V251+养成规划和标准成长!F$5*养成规划和标准成长!$R251+(养成规划和标准成长!F$12+养成规划和标准成长!F$13)*养成规划和标准成长!$N251+养成规划和标准成长!F$14*养成规划和标准成长!$O251*养成规划和标准成长!$Q251+养成规划和标准成长!F$17*10*养成规划和标准成长!$S251+养成规划和标准成长!F$18*10*养成规划和标准成长!$T251+养成规划和标准成长!F$19*养成规划和标准成长!$U251,0)</f>
        <v>257</v>
      </c>
      <c r="AQ5" s="9">
        <f>ROUND(属性投放!F$4+养成规划和标准成长!G$3*养成规划和标准成长!$O251*养成规划和标准成长!$P251+养成规划和标准成长!G$4*养成规划和标准成长!$V251+养成规划和标准成长!G$5*养成规划和标准成长!$R251+(养成规划和标准成长!G$12+养成规划和标准成长!G$13)*养成规划和标准成长!$N251+养成规划和标准成长!G$14*养成规划和标准成长!$O251*养成规划和标准成长!$Q251+养成规划和标准成长!G$17*10*养成规划和标准成长!$S251+养成规划和标准成长!G$18*10*养成规划和标准成长!$T251+养成规划和标准成长!G$19*养成规划和标准成长!$U251,0)</f>
        <v>120</v>
      </c>
      <c r="AR5" s="9">
        <f>ROUND(属性投放!G$4+养成规划和标准成长!H$3*养成规划和标准成长!$O251*养成规划和标准成长!$P251+养成规划和标准成长!H$4*养成规划和标准成长!$V251+养成规划和标准成长!H$5*养成规划和标准成长!$R251+(养成规划和标准成长!H$12+养成规划和标准成长!H$13)*养成规划和标准成长!$N251+养成规划和标准成长!H$14*养成规划和标准成长!$O251*养成规划和标准成长!$Q251+养成规划和标准成长!H$17*10*养成规划和标准成长!$S251+养成规划和标准成长!H$18*10*养成规划和标准成长!$T251+养成规划和标准成长!H$19*养成规划和标准成长!$U251,0)</f>
        <v>58</v>
      </c>
      <c r="AS5" s="9">
        <f>ROUND(属性投放!H$4+养成规划和标准成长!I$3*养成规划和标准成长!$O251*养成规划和标准成长!$P251+养成规划和标准成长!I$4*养成规划和标准成长!$V251+养成规划和标准成长!I$5*养成规划和标准成长!$R251+(养成规划和标准成长!I$12+养成规划和标准成长!I$13)*养成规划和标准成长!$N251+养成规划和标准成长!I$14*养成规划和标准成长!$O251*养成规划和标准成长!$Q251+养成规划和标准成长!I$17*10*养成规划和标准成长!$S251+养成规划和标准成长!I$18*10*养成规划和标准成长!$T251+养成规划和标准成长!I$19*养成规划和标准成长!$U251,0)</f>
        <v>96</v>
      </c>
      <c r="AT5" s="9">
        <f>ROUND(属性投放!I$4+养成规划和标准成长!J$3*养成规划和标准成长!$O251*养成规划和标准成长!$P251+养成规划和标准成长!J$4*养成规划和标准成长!$V251+养成规划和标准成长!J$5*养成规划和标准成长!$R251+(养成规划和标准成长!J$12+养成规划和标准成长!J$13)*养成规划和标准成长!$N251+养成规划和标准成长!J$14*养成规划和标准成长!$O251*养成规划和标准成长!$Q251+养成规划和标准成长!J$17*10*养成规划和标准成长!$S251+养成规划和标准成长!J$18*10*养成规划和标准成长!$T251+养成规划和标准成长!J$19*养成规划和标准成长!$U251,0)</f>
        <v>53</v>
      </c>
      <c r="AU5" s="9">
        <f>ROUND(属性投放!J$4+养成规划和标准成长!K$3*养成规划和标准成长!$O251*养成规划和标准成长!$P251+养成规划和标准成长!K$4*养成规划和标准成长!$V251+养成规划和标准成长!K$5*养成规划和标准成长!$R251+(养成规划和标准成长!K$12+养成规划和标准成长!K$13)*养成规划和标准成长!$N251+养成规划和标准成长!K$14*养成规划和标准成长!$O251*养成规划和标准成长!$Q251+养成规划和标准成长!K$17*10*养成规划和标准成长!$S251+养成规划和标准成长!K$18*10*养成规划和标准成长!$T251+养成规划和标准成长!K$19*养成规划和标准成长!$U251,0)</f>
        <v>38</v>
      </c>
      <c r="AV5" s="9">
        <f>ROUND(属性投放!K$4+养成规划和标准成长!L$3*养成规划和标准成长!$O251*养成规划和标准成长!$P251+养成规划和标准成长!L$4*养成规划和标准成长!$V251+养成规划和标准成长!L$5*养成规划和标准成长!$R251+(养成规划和标准成长!L$12+养成规划和标准成长!L$13)*养成规划和标准成长!$N251+养成规划和标准成长!L$14*养成规划和标准成长!$O251*养成规划和标准成长!$Q251+养成规划和标准成长!L$17*10*养成规划和标准成长!$S251+养成规划和标准成长!L$18*10*养成规划和标准成长!$T251+养成规划和标准成长!L$19*养成规划和标准成长!$U251,0)</f>
        <v>23</v>
      </c>
      <c r="AW5" s="9">
        <f>ROUND(属性投放!L$4+养成规划和标准成长!M$3*养成规划和标准成长!$O251*养成规划和标准成长!$P251+养成规划和标准成长!M$4*养成规划和标准成长!$V251+养成规划和标准成长!M$5*养成规划和标准成长!$R251+(养成规划和标准成长!M$12+养成规划和标准成长!M$13)*养成规划和标准成长!$N251+养成规划和标准成长!M$14*养成规划和标准成长!$O251*养成规划和标准成长!$Q251+养成规划和标准成长!M$17*10*养成规划和标准成长!$S251+养成规划和标准成长!M$18*10*养成规划和标准成长!$T251+养成规划和标准成长!M$19*养成规划和标准成长!$U251,0)</f>
        <v>10</v>
      </c>
      <c r="AX5" s="9">
        <f>ROUND(属性投放!M$4+养成规划和标准成长!N$3*养成规划和标准成长!$O251*养成规划和标准成长!$P251+养成规划和标准成长!N$4*养成规划和标准成长!$V251+养成规划和标准成长!N$5*养成规划和标准成长!$R251+(养成规划和标准成长!N$12+养成规划和标准成长!N$13)*养成规划和标准成长!$N251+养成规划和标准成长!N$14*养成规划和标准成长!$O251*养成规划和标准成长!$Q251+养成规划和标准成长!N$17*10*养成规划和标准成长!$S251+养成规划和标准成长!N$18*10*养成规划和标准成长!$T251+养成规划和标准成长!N$19*养成规划和标准成长!$U251,0)</f>
        <v>10</v>
      </c>
      <c r="AY5" s="9">
        <f>VLOOKUP(养成规划和标准成长!$X251,阵法、技能和修炼!$C$20:$N$40,COLUMNS(阵法、技能和修炼!$C$20:G$40),0)</f>
        <v>0</v>
      </c>
      <c r="AZ5" s="9">
        <f>VLOOKUP(养成规划和标准成长!$X251,阵法、技能和修炼!$C$20:$N$40,COLUMNS(阵法、技能和修炼!$C$20:H$40),0)</f>
        <v>0</v>
      </c>
      <c r="BA5" s="9">
        <f>VLOOKUP(养成规划和标准成长!$X251,阵法、技能和修炼!$C$20:$N$40,COLUMNS(阵法、技能和修炼!$C$20:I$40),0)</f>
        <v>0</v>
      </c>
      <c r="BB5" s="9">
        <f>VLOOKUP(养成规划和标准成长!$X251,阵法、技能和修炼!$C$20:$N$40,COLUMNS(阵法、技能和修炼!$C$20:J$40),0)</f>
        <v>0</v>
      </c>
      <c r="BC5" s="9">
        <f>VLOOKUP(养成规划和标准成长!$X251,阵法、技能和修炼!$C$20:$N$40,COLUMNS(阵法、技能和修炼!$C$20:K$40),0)</f>
        <v>0</v>
      </c>
      <c r="BD5" s="9">
        <f>VLOOKUP(养成规划和标准成长!$X251,阵法、技能和修炼!$C$20:$N$40,COLUMNS(阵法、技能和修炼!$C$20:L$40),0)</f>
        <v>0</v>
      </c>
      <c r="BE5" s="9">
        <f>VLOOKUP(养成规划和标准成长!$X251,阵法、技能和修炼!$C$20:$N$40,COLUMNS(阵法、技能和修炼!$C$20:M$40),0)</f>
        <v>0</v>
      </c>
      <c r="BF5" s="9">
        <f>VLOOKUP(养成规划和标准成长!$X251,阵法、技能和修炼!$C$20:$N$40,COLUMNS(阵法、技能和修炼!$C$20:N$40),0)</f>
        <v>0</v>
      </c>
      <c r="BH5" s="1">
        <v>2</v>
      </c>
      <c r="BI5" s="9">
        <f>ROUND(属性投放!D$4+养成规划和标准成长!E$3*养成规划和标准成长!$AA251*养成规划和标准成长!$AB251+养成规划和标准成长!E$4*养成规划和标准成长!$AH251+养成规划和标准成长!E$5*养成规划和标准成长!$AD251+(养成规划和标准成长!E$12+养成规划和标准成长!E$13)*养成规划和标准成长!$Z251+养成规划和标准成长!E$14*养成规划和标准成长!$AA251*养成规划和标准成长!$AC251+养成规划和标准成长!E$17*10*养成规划和标准成长!$AE251+养成规划和标准成长!E$18*10*养成规划和标准成长!$AF251+养成规划和标准成长!E$19*养成规划和标准成长!$AG251,0)</f>
        <v>248</v>
      </c>
      <c r="BJ5" s="9">
        <f>ROUND(属性投放!E$4+养成规划和标准成长!F$3*养成规划和标准成长!$AA251*养成规划和标准成长!$AB251+养成规划和标准成长!F$4*养成规划和标准成长!$AH251+养成规划和标准成长!F$5*养成规划和标准成长!$AD251+(养成规划和标准成长!F$12+养成规划和标准成长!F$13)*养成规划和标准成长!$Z251+养成规划和标准成长!F$14*养成规划和标准成长!$AA251*养成规划和标准成长!$AC251+养成规划和标准成长!F$17*10*养成规划和标准成长!$AE251+养成规划和标准成长!F$18*10*养成规划和标准成长!$AF251+养成规划和标准成长!F$19*养成规划和标准成长!$AG251,0)</f>
        <v>258</v>
      </c>
      <c r="BK5" s="9">
        <f>ROUND(属性投放!F$4+养成规划和标准成长!G$3*养成规划和标准成长!$AA251*养成规划和标准成长!$AB251+养成规划和标准成长!G$4*养成规划和标准成长!$AH251+养成规划和标准成长!G$5*养成规划和标准成长!$AD251+(养成规划和标准成长!G$12+养成规划和标准成长!G$13)*养成规划和标准成长!$Z251+养成规划和标准成长!G$14*养成规划和标准成长!$AA251*养成规划和标准成长!$AC251+养成规划和标准成长!G$17*10*养成规划和标准成长!$AE251+养成规划和标准成长!G$18*10*养成规划和标准成长!$AF251+养成规划和标准成长!G$19*养成规划和标准成长!$AG251,0)</f>
        <v>121</v>
      </c>
      <c r="BL5" s="9">
        <f>ROUND(属性投放!G$4+养成规划和标准成长!H$3*养成规划和标准成长!$AA251*养成规划和标准成长!$AB251+养成规划和标准成长!H$4*养成规划和标准成长!$AH251+养成规划和标准成长!H$5*养成规划和标准成长!$AD251+(养成规划和标准成长!H$12+养成规划和标准成长!H$13)*养成规划和标准成长!$Z251+养成规划和标准成长!H$14*养成规划和标准成长!$AA251*养成规划和标准成长!$AC251+养成规划和标准成长!H$17*10*养成规划和标准成长!$AE251+养成规划和标准成长!H$18*10*养成规划和标准成长!$AF251+养成规划和标准成长!H$19*养成规划和标准成长!$AG251,0)</f>
        <v>59</v>
      </c>
      <c r="BM5" s="9">
        <f>ROUND(属性投放!H$4+养成规划和标准成长!I$3*养成规划和标准成长!$AA251*养成规划和标准成长!$AB251+养成规划和标准成长!I$4*养成规划和标准成长!$AH251+养成规划和标准成长!I$5*养成规划和标准成长!$AD251+(养成规划和标准成长!I$12+养成规划和标准成长!I$13)*养成规划和标准成长!$Z251+养成规划和标准成长!I$14*养成规划和标准成长!$AA251*养成规划和标准成长!$AC251+养成规划和标准成长!I$17*10*养成规划和标准成长!$AE251+养成规划和标准成长!I$18*10*养成规划和标准成长!$AF251+养成规划和标准成长!I$19*养成规划和标准成长!$AG251,0)</f>
        <v>96</v>
      </c>
      <c r="BN5" s="9">
        <f>ROUND(属性投放!I$4+养成规划和标准成长!J$3*养成规划和标准成长!$AA251*养成规划和标准成长!$AB251+养成规划和标准成长!J$4*养成规划和标准成长!$AH251+养成规划和标准成长!J$5*养成规划和标准成长!$AD251+(养成规划和标准成长!J$12+养成规划和标准成长!J$13)*养成规划和标准成长!$Z251+养成规划和标准成长!J$14*养成规划和标准成长!$AA251*养成规划和标准成长!$AC251+养成规划和标准成长!J$17*10*养成规划和标准成长!$AE251+养成规划和标准成长!J$18*10*养成规划和标准成长!$AF251+养成规划和标准成长!J$19*养成规划和标准成长!$AG251,0)</f>
        <v>53</v>
      </c>
      <c r="BO5" s="9">
        <f>ROUND(属性投放!J$4+养成规划和标准成长!K$3*养成规划和标准成长!$AA251*养成规划和标准成长!$AB251+养成规划和标准成长!K$4*养成规划和标准成长!$AH251+养成规划和标准成长!K$5*养成规划和标准成长!$AD251+(养成规划和标准成长!K$12+养成规划和标准成长!K$13)*养成规划和标准成长!$Z251+养成规划和标准成长!K$14*养成规划和标准成长!$AA251*养成规划和标准成长!$AC251+养成规划和标准成长!K$17*10*养成规划和标准成长!$AE251+养成规划和标准成长!K$18*10*养成规划和标准成长!$AF251+养成规划和标准成长!K$19*养成规划和标准成长!$AG251,0)</f>
        <v>38</v>
      </c>
      <c r="BP5" s="9">
        <f>ROUND(属性投放!K$4+养成规划和标准成长!L$3*养成规划和标准成长!$AA251*养成规划和标准成长!$AB251+养成规划和标准成长!L$4*养成规划和标准成长!$AH251+养成规划和标准成长!L$5*养成规划和标准成长!$AD251+(养成规划和标准成长!L$12+养成规划和标准成长!L$13)*养成规划和标准成长!$Z251+养成规划和标准成长!L$14*养成规划和标准成长!$AA251*养成规划和标准成长!$AC251+养成规划和标准成长!L$17*10*养成规划和标准成长!$AE251+养成规划和标准成长!L$18*10*养成规划和标准成长!$AF251+养成规划和标准成长!L$19*养成规划和标准成长!$AG251,0)</f>
        <v>23</v>
      </c>
      <c r="BQ5" s="9">
        <f>ROUND(属性投放!L$4+养成规划和标准成长!M$3*养成规划和标准成长!$AA251*养成规划和标准成长!$AB251+养成规划和标准成长!M$4*养成规划和标准成长!$AH251+养成规划和标准成长!M$5*养成规划和标准成长!$AD251+(养成规划和标准成长!M$12+养成规划和标准成长!M$13)*养成规划和标准成长!$Z251+养成规划和标准成长!M$14*养成规划和标准成长!$AA251*养成规划和标准成长!$AC251+养成规划和标准成长!M$17*10*养成规划和标准成长!$AE251+养成规划和标准成长!M$18*10*养成规划和标准成长!$AF251+养成规划和标准成长!M$19*养成规划和标准成长!$AG251,0)</f>
        <v>10</v>
      </c>
      <c r="BR5" s="9">
        <f>ROUND(属性投放!M$4+养成规划和标准成长!N$3*养成规划和标准成长!$AA251*养成规划和标准成长!$AB251+养成规划和标准成长!N$4*养成规划和标准成长!$AH251+养成规划和标准成长!N$5*养成规划和标准成长!$AD251+(养成规划和标准成长!N$12+养成规划和标准成长!N$13)*养成规划和标准成长!$Z251+养成规划和标准成长!N$14*养成规划和标准成长!$AA251*养成规划和标准成长!$AC251+养成规划和标准成长!N$17*10*养成规划和标准成长!$AE251+养成规划和标准成长!N$18*10*养成规划和标准成长!$AF251+养成规划和标准成长!N$19*养成规划和标准成长!$AG251,0)</f>
        <v>10</v>
      </c>
      <c r="BS5" s="9">
        <f>VLOOKUP(养成规划和标准成长!$AJ251,阵法、技能和修炼!$C$20:$N$40,COLUMNS(阵法、技能和修炼!$C$20:G$40),0)</f>
        <v>0</v>
      </c>
      <c r="BT5" s="9">
        <f>VLOOKUP(养成规划和标准成长!$AJ251,阵法、技能和修炼!$C$20:$N$40,COLUMNS(阵法、技能和修炼!$C$20:H$40),0)</f>
        <v>0</v>
      </c>
      <c r="BU5" s="9">
        <f>VLOOKUP(养成规划和标准成长!$AJ251,阵法、技能和修炼!$C$20:$N$40,COLUMNS(阵法、技能和修炼!$C$20:I$40),0)</f>
        <v>0</v>
      </c>
      <c r="BV5" s="9">
        <f>VLOOKUP(养成规划和标准成长!$AJ251,阵法、技能和修炼!$C$20:$N$40,COLUMNS(阵法、技能和修炼!$C$20:J$40),0)</f>
        <v>0</v>
      </c>
      <c r="BW5" s="9">
        <f>VLOOKUP(养成规划和标准成长!$AJ251,阵法、技能和修炼!$C$20:$N$40,COLUMNS(阵法、技能和修炼!$C$20:K$40),0)</f>
        <v>0</v>
      </c>
      <c r="BX5" s="9">
        <f>VLOOKUP(养成规划和标准成长!$AJ251,阵法、技能和修炼!$C$20:$N$40,COLUMNS(阵法、技能和修炼!$C$20:L$40),0)</f>
        <v>0</v>
      </c>
      <c r="BY5" s="9">
        <f>VLOOKUP(养成规划和标准成长!$AJ251,阵法、技能和修炼!$C$20:$N$40,COLUMNS(阵法、技能和修炼!$C$20:M$40),0)</f>
        <v>0</v>
      </c>
      <c r="BZ5" s="9">
        <f>VLOOKUP(养成规划和标准成长!$AJ251,阵法、技能和修炼!$C$20:$N$40,COLUMNS(阵法、技能和修炼!$C$20:N$40),0)</f>
        <v>0</v>
      </c>
    </row>
    <row r="6" spans="1:78">
      <c r="A6" s="1">
        <v>3</v>
      </c>
      <c r="B6" s="9">
        <f>ROUND(属性投放!D$4+养成规划和标准成长!E$3*养成规划和标准成长!$O99*养成规划和标准成长!$P99+养成规划和标准成长!E$4*养成规划和标准成长!$V99+养成规划和标准成长!E$5*养成规划和标准成长!$R99+(养成规划和标准成长!E$12+养成规划和标准成长!E$13)*养成规划和标准成长!$N99+养成规划和标准成长!E$14*养成规划和标准成长!$O99*养成规划和标准成长!$Q99+养成规划和标准成长!E$17*10*养成规划和标准成长!$S99+养成规划和标准成长!E$18*10*养成规划和标准成长!$T99+养成规划和标准成长!E$19*养成规划和标准成长!$U99,0)</f>
        <v>259</v>
      </c>
      <c r="C6" s="9">
        <f>ROUND(属性投放!E$4+养成规划和标准成长!F$3*养成规划和标准成长!$O99*养成规划和标准成长!$P99+养成规划和标准成长!F$4*养成规划和标准成长!$V99+养成规划和标准成长!F$5*养成规划和标准成长!$R99+(养成规划和标准成长!F$12+养成规划和标准成长!F$13)*养成规划和标准成长!$N99+养成规划和标准成长!F$14*养成规划和标准成长!$O99*养成规划和标准成长!$Q99+养成规划和标准成长!F$17*10*养成规划和标准成长!$S99+养成规划和标准成长!F$18*10*养成规划和标准成长!$T99+养成规划和标准成长!F$19*养成规划和标准成长!$U99,0)</f>
        <v>281</v>
      </c>
      <c r="D6" s="9">
        <f>ROUND(属性投放!F$4+养成规划和标准成长!G$3*养成规划和标准成长!$O99*养成规划和标准成长!$P99+养成规划和标准成长!G$4*养成规划和标准成长!$V99+养成规划和标准成长!G$5*养成规划和标准成长!$R99+(养成规划和标准成长!G$12+养成规划和标准成长!G$13)*养成规划和标准成长!$N99+养成规划和标准成长!G$14*养成规划和标准成长!$O99*养成规划和标准成长!$Q99+养成规划和标准成长!G$17*10*养成规划和标准成长!$S99+养成规划和标准成长!G$18*10*养成规划和标准成长!$T99+养成规划和标准成长!G$19*养成规划和标准成长!$U99,0)</f>
        <v>123</v>
      </c>
      <c r="E6" s="9">
        <f>ROUND(属性投放!G$4+养成规划和标准成长!H$3*养成规划和标准成长!$O99*养成规划和标准成长!$P99+养成规划和标准成长!H$4*养成规划和标准成长!$V99+养成规划和标准成长!H$5*养成规划和标准成长!$R99+(养成规划和标准成长!H$12+养成规划和标准成长!H$13)*养成规划和标准成长!$N99+养成规划和标准成长!H$14*养成规划和标准成长!$O99*养成规划和标准成长!$Q99+养成规划和标准成长!H$17*10*养成规划和标准成长!$S99+养成规划和标准成长!H$18*10*养成规划和标准成长!$T99+养成规划和标准成长!H$19*养成规划和标准成长!$U99,0)</f>
        <v>59</v>
      </c>
      <c r="F6" s="9">
        <f>ROUND(属性投放!H$4+养成规划和标准成长!I$3*养成规划和标准成长!$O99*养成规划和标准成长!$P99+养成规划和标准成长!I$4*养成规划和标准成长!$V99+养成规划和标准成长!I$5*养成规划和标准成长!$R99+(养成规划和标准成长!I$12+养成规划和标准成长!I$13)*养成规划和标准成长!$N99+养成规划和标准成长!I$14*养成规划和标准成长!$O99*养成规划和标准成长!$Q99+养成规划和标准成长!I$17*10*养成规划和标准成长!$S99+养成规划和标准成长!I$18*10*养成规划和标准成长!$T99+养成规划和标准成长!I$19*养成规划和标准成长!$U99,0)</f>
        <v>100</v>
      </c>
      <c r="G6" s="9">
        <f>ROUND(属性投放!I$4+养成规划和标准成长!J$3*养成规划和标准成长!$O99*养成规划和标准成长!$P99+养成规划和标准成长!J$4*养成规划和标准成长!$V99+养成规划和标准成长!J$5*养成规划和标准成长!$R99+(养成规划和标准成长!J$12+养成规划和标准成长!J$13)*养成规划和标准成长!$N99+养成规划和标准成长!J$14*养成规划和标准成长!$O99*养成规划和标准成长!$Q99+养成规划和标准成长!J$17*10*养成规划和标准成长!$S99+养成规划和标准成长!J$18*10*养成规划和标准成长!$T99+养成规划和标准成长!J$19*养成规划和标准成长!$U99,0)</f>
        <v>57</v>
      </c>
      <c r="H6" s="9">
        <f>ROUND(属性投放!J$4+养成规划和标准成长!K$3*养成规划和标准成长!$O99*养成规划和标准成长!$P99+养成规划和标准成长!K$4*养成规划和标准成长!$V99+养成规划和标准成长!K$5*养成规划和标准成长!$R99+(养成规划和标准成长!K$12+养成规划和标准成长!K$13)*养成规划和标准成长!$N99+养成规划和标准成长!K$14*养成规划和标准成长!$O99*养成规划和标准成长!$Q99+养成规划和标准成长!K$17*10*养成规划和标准成长!$S99+养成规划和标准成长!K$18*10*养成规划和标准成长!$T99+养成规划和标准成长!K$19*养成规划和标准成长!$U99,0)</f>
        <v>41</v>
      </c>
      <c r="I6" s="9">
        <f>ROUND(属性投放!K$4+养成规划和标准成长!L$3*养成规划和标准成长!$O99*养成规划和标准成长!$P99+养成规划和标准成长!L$4*养成规划和标准成长!$V99+养成规划和标准成长!L$5*养成规划和标准成长!$R99+(养成规划和标准成长!L$12+养成规划和标准成长!L$13)*养成规划和标准成长!$N99+养成规划和标准成长!L$14*养成规划和标准成长!$O99*养成规划和标准成长!$Q99+养成规划和标准成长!L$17*10*养成规划和标准成长!$S99+养成规划和标准成长!L$18*10*养成规划和标准成长!$T99+养成规划和标准成长!L$19*养成规划和标准成长!$U99,0)</f>
        <v>22</v>
      </c>
      <c r="J6" s="9">
        <f>ROUND(属性投放!L$4+养成规划和标准成长!M$3*养成规划和标准成长!$O99*养成规划和标准成长!$P99+养成规划和标准成长!M$4*养成规划和标准成长!$V99+养成规划和标准成长!M$5*养成规划和标准成长!$R99+(养成规划和标准成长!M$12+养成规划和标准成长!M$13)*养成规划和标准成长!$N99+养成规划和标准成长!M$14*养成规划和标准成长!$O99*养成规划和标准成长!$Q99+养成规划和标准成长!M$17*10*养成规划和标准成长!$S99+养成规划和标准成长!M$18*10*养成规划和标准成长!$T99+养成规划和标准成长!M$19*养成规划和标准成长!$U99,0)</f>
        <v>10</v>
      </c>
      <c r="K6" s="9">
        <f>ROUND(属性投放!M$4+养成规划和标准成长!N$3*养成规划和标准成长!$O99*养成规划和标准成长!$P99+养成规划和标准成长!N$4*养成规划和标准成长!$V99+养成规划和标准成长!N$5*养成规划和标准成长!$R99+(养成规划和标准成长!N$12+养成规划和标准成长!N$13)*养成规划和标准成长!$N99+养成规划和标准成长!N$14*养成规划和标准成长!$O99*养成规划和标准成长!$Q99+养成规划和标准成长!N$17*10*养成规划和标准成长!$S99+养成规划和标准成长!N$18*10*养成规划和标准成长!$T99+养成规划和标准成长!N$19*养成规划和标准成长!$U99,0)</f>
        <v>10</v>
      </c>
      <c r="L6" s="9">
        <f>VLOOKUP(养成规划和标准成长!$X99,阵法、技能和修炼!$C$20:$N$40,COLUMNS(阵法、技能和修炼!$C$20:G$40),0)</f>
        <v>0</v>
      </c>
      <c r="M6" s="9">
        <f>VLOOKUP(养成规划和标准成长!$X99,阵法、技能和修炼!$C$20:$N$40,COLUMNS(阵法、技能和修炼!$C$20:H$40),0)</f>
        <v>0</v>
      </c>
      <c r="N6" s="9">
        <f>VLOOKUP(养成规划和标准成长!$X99,阵法、技能和修炼!$C$20:$N$40,COLUMNS(阵法、技能和修炼!$C$20:I$40),0)</f>
        <v>0</v>
      </c>
      <c r="O6" s="9">
        <f>VLOOKUP(养成规划和标准成长!$X99,阵法、技能和修炼!$C$20:$N$40,COLUMNS(阵法、技能和修炼!$C$20:J$40),0)</f>
        <v>0</v>
      </c>
      <c r="P6" s="9">
        <f>VLOOKUP(养成规划和标准成长!$X99,阵法、技能和修炼!$C$20:$N$40,COLUMNS(阵法、技能和修炼!$C$20:K$40),0)</f>
        <v>0</v>
      </c>
      <c r="Q6" s="9">
        <f>VLOOKUP(养成规划和标准成长!$X99,阵法、技能和修炼!$C$20:$N$40,COLUMNS(阵法、技能和修炼!$C$20:L$40),0)</f>
        <v>0</v>
      </c>
      <c r="R6" s="9">
        <f>VLOOKUP(养成规划和标准成长!$X99,阵法、技能和修炼!$C$20:$N$40,COLUMNS(阵法、技能和修炼!$C$20:M$40),0)</f>
        <v>0</v>
      </c>
      <c r="S6" s="9">
        <f>VLOOKUP(养成规划和标准成长!$X99,阵法、技能和修炼!$C$20:$N$40,COLUMNS(阵法、技能和修炼!$C$20:N$40),0)</f>
        <v>0</v>
      </c>
      <c r="T6" s="1">
        <v>3</v>
      </c>
      <c r="U6" s="9">
        <f>ROUND(属性投放!D$4+养成规划和标准成长!E$3*养成规划和标准成长!$C252*养成规划和标准成长!$D252+养成规划和标准成长!E$4*养成规划和标准成长!$J252+养成规划和标准成长!E$5*养成规划和标准成长!$F252+(养成规划和标准成长!E$12+养成规划和标准成长!E$13)*养成规划和标准成长!$B252+养成规划和标准成长!E$14*养成规划和标准成长!$C252*养成规划和标准成长!$E252+养成规划和标准成长!E$17*10*养成规划和标准成长!$G252+养成规划和标准成长!E$18*10*养成规划和标准成长!$H252+养成规划和标准成长!E$19*养成规划和标准成长!$I252,0)</f>
        <v>261</v>
      </c>
      <c r="V6" s="9">
        <f>ROUND(属性投放!E$4+养成规划和标准成长!F$3*养成规划和标准成长!$C252*养成规划和标准成长!$D252+养成规划和标准成长!F$4*养成规划和标准成长!$J252+养成规划和标准成长!F$5*养成规划和标准成长!$F252+(养成规划和标准成长!F$12+养成规划和标准成长!F$13)*养成规划和标准成长!$B252+养成规划和标准成长!F$14*养成规划和标准成长!$C252*养成规划和标准成长!$E252+养成规划和标准成长!F$17*10*养成规划和标准成长!$G252+养成规划和标准成长!F$18*10*养成规划和标准成长!$H252+养成规划和标准成长!F$19*养成规划和标准成长!$I252,0)</f>
        <v>282</v>
      </c>
      <c r="W6" s="9">
        <f>ROUND(属性投放!F$4+养成规划和标准成长!G$3*养成规划和标准成长!$C252*养成规划和标准成长!$D252+养成规划和标准成长!G$4*养成规划和标准成长!$J252+养成规划和标准成长!G$5*养成规划和标准成长!$F252+(养成规划和标准成长!G$12+养成规划和标准成长!G$13)*养成规划和标准成长!$B252+养成规划和标准成长!G$14*养成规划和标准成长!$C252*养成规划和标准成长!$E252+养成规划和标准成长!G$17*10*养成规划和标准成长!$G252+养成规划和标准成长!G$18*10*养成规划和标准成长!$H252+养成规划和标准成长!G$19*养成规划和标准成长!$I252,0)</f>
        <v>124</v>
      </c>
      <c r="X6" s="9">
        <f>ROUND(属性投放!G$4+养成规划和标准成长!H$3*养成规划和标准成长!$C252*养成规划和标准成长!$D252+养成规划和标准成长!H$4*养成规划和标准成长!$J252+养成规划和标准成长!H$5*养成规划和标准成长!$F252+(养成规划和标准成长!H$12+养成规划和标准成长!H$13)*养成规划和标准成长!$B252+养成规划和标准成长!H$14*养成规划和标准成长!$C252*养成规划和标准成长!$E252+养成规划和标准成长!H$17*10*养成规划和标准成长!$G252+养成规划和标准成长!H$18*10*养成规划和标准成长!$H252+养成规划和标准成长!H$19*养成规划和标准成长!$I252,0)</f>
        <v>60</v>
      </c>
      <c r="Y6" s="9">
        <f>ROUND(属性投放!H$4+养成规划和标准成长!I$3*养成规划和标准成长!$C252*养成规划和标准成长!$D252+养成规划和标准成长!I$4*养成规划和标准成长!$J252+养成规划和标准成长!I$5*养成规划和标准成长!$F252+(养成规划和标准成长!I$12+养成规划和标准成长!I$13)*养成规划和标准成长!$B252+养成规划和标准成长!I$14*养成规划和标准成长!$C252*养成规划和标准成长!$E252+养成规划和标准成长!I$17*10*养成规划和标准成长!$G252+养成规划和标准成长!I$18*10*养成规划和标准成长!$H252+养成规划和标准成长!I$19*养成规划和标准成长!$I252,0)</f>
        <v>100</v>
      </c>
      <c r="Z6" s="9">
        <f>ROUND(属性投放!I$4+养成规划和标准成长!J$3*养成规划和标准成长!$C252*养成规划和标准成长!$D252+养成规划和标准成长!J$4*养成规划和标准成长!$J252+养成规划和标准成长!J$5*养成规划和标准成长!$F252+(养成规划和标准成长!J$12+养成规划和标准成长!J$13)*养成规划和标准成长!$B252+养成规划和标准成长!J$14*养成规划和标准成长!$C252*养成规划和标准成长!$E252+养成规划和标准成长!J$17*10*养成规划和标准成长!$G252+养成规划和标准成长!J$18*10*养成规划和标准成长!$H252+养成规划和标准成长!J$19*养成规划和标准成长!$I252,0)</f>
        <v>58</v>
      </c>
      <c r="AA6" s="9">
        <f>ROUND(属性投放!J$4+养成规划和标准成长!K$3*养成规划和标准成长!$C252*养成规划和标准成长!$D252+养成规划和标准成长!K$4*养成规划和标准成长!$J252+养成规划和标准成长!K$5*养成规划和标准成长!$F252+(养成规划和标准成长!K$12+养成规划和标准成长!K$13)*养成规划和标准成长!$B252+养成规划和标准成长!K$14*养成规划和标准成长!$C252*养成规划和标准成长!$E252+养成规划和标准成长!K$17*10*养成规划和标准成长!$G252+养成规划和标准成长!K$18*10*养成规划和标准成长!$H252+养成规划和标准成长!K$19*养成规划和标准成长!$I252,0)</f>
        <v>41</v>
      </c>
      <c r="AB6" s="9">
        <f>ROUND(属性投放!K$4+养成规划和标准成长!L$3*养成规划和标准成长!$C252*养成规划和标准成长!$D252+养成规划和标准成长!L$4*养成规划和标准成长!$J252+养成规划和标准成长!L$5*养成规划和标准成长!$F252+(养成规划和标准成长!L$12+养成规划和标准成长!L$13)*养成规划和标准成长!$B252+养成规划和标准成长!L$14*养成规划和标准成长!$C252*养成规划和标准成长!$E252+养成规划和标准成长!L$17*10*养成规划和标准成长!$G252+养成规划和标准成长!L$18*10*养成规划和标准成长!$H252+养成规划和标准成长!L$19*养成规划和标准成长!$I252,0)</f>
        <v>22</v>
      </c>
      <c r="AC6" s="9">
        <f>ROUND(属性投放!L$4+养成规划和标准成长!M$3*养成规划和标准成长!$C252*养成规划和标准成长!$D252+养成规划和标准成长!M$4*养成规划和标准成长!$J252+养成规划和标准成长!M$5*养成规划和标准成长!$F252+(养成规划和标准成长!M$12+养成规划和标准成长!M$13)*养成规划和标准成长!$B252+养成规划和标准成长!M$14*养成规划和标准成长!$C252*养成规划和标准成长!$E252+养成规划和标准成长!M$17*10*养成规划和标准成长!$G252+养成规划和标准成长!M$18*10*养成规划和标准成长!$H252+养成规划和标准成长!M$19*养成规划和标准成长!$I252,0)</f>
        <v>10</v>
      </c>
      <c r="AD6" s="9">
        <f>ROUND(属性投放!M$4+养成规划和标准成长!N$3*养成规划和标准成长!$C252*养成规划和标准成长!$D252+养成规划和标准成长!N$4*养成规划和标准成长!$J252+养成规划和标准成长!N$5*养成规划和标准成长!$F252+(养成规划和标准成长!N$12+养成规划和标准成长!N$13)*养成规划和标准成长!$B252+养成规划和标准成长!N$14*养成规划和标准成长!$C252*养成规划和标准成长!$E252+养成规划和标准成长!N$17*10*养成规划和标准成长!$G252+养成规划和标准成长!N$18*10*养成规划和标准成长!$H252+养成规划和标准成长!N$19*养成规划和标准成长!$I252,0)</f>
        <v>10</v>
      </c>
      <c r="AE6" s="9">
        <f>VLOOKUP(养成规划和标准成长!$L252,阵法、技能和修炼!$C$20:$N$40,COLUMNS(阵法、技能和修炼!$C$20:G$40),0)</f>
        <v>0</v>
      </c>
      <c r="AF6" s="9">
        <f>VLOOKUP(养成规划和标准成长!$L252,阵法、技能和修炼!$C$20:$N$40,COLUMNS(阵法、技能和修炼!$C$20:H$40),0)</f>
        <v>0</v>
      </c>
      <c r="AG6" s="9">
        <f>VLOOKUP(养成规划和标准成长!$L252,阵法、技能和修炼!$C$20:$N$40,COLUMNS(阵法、技能和修炼!$C$20:I$40),0)</f>
        <v>0</v>
      </c>
      <c r="AH6" s="9">
        <f>VLOOKUP(养成规划和标准成长!$L252,阵法、技能和修炼!$C$20:$N$40,COLUMNS(阵法、技能和修炼!$C$20:J$40),0)</f>
        <v>0</v>
      </c>
      <c r="AI6" s="9">
        <f>VLOOKUP(养成规划和标准成长!$L252,阵法、技能和修炼!$C$20:$N$40,COLUMNS(阵法、技能和修炼!$C$20:K$40),0)</f>
        <v>0</v>
      </c>
      <c r="AJ6" s="9">
        <f>VLOOKUP(养成规划和标准成长!$L252,阵法、技能和修炼!$C$20:$N$40,COLUMNS(阵法、技能和修炼!$C$20:L$40),0)</f>
        <v>0</v>
      </c>
      <c r="AK6" s="9">
        <f>VLOOKUP(养成规划和标准成长!$L252,阵法、技能和修炼!$C$20:$N$40,COLUMNS(阵法、技能和修炼!$C$20:M$40),0)</f>
        <v>0</v>
      </c>
      <c r="AL6" s="9">
        <f>VLOOKUP(养成规划和标准成长!$L252,阵法、技能和修炼!$C$20:$N$40,COLUMNS(阵法、技能和修炼!$C$20:N$40),0)</f>
        <v>0</v>
      </c>
      <c r="AN6" s="1">
        <v>3</v>
      </c>
      <c r="AO6" s="9">
        <f>ROUND(属性投放!D$4+养成规划和标准成长!E$3*养成规划和标准成长!$O252*养成规划和标准成长!$P252+养成规划和标准成长!E$4*养成规划和标准成长!$V252+养成规划和标准成长!E$5*养成规划和标准成长!$R252+(养成规划和标准成长!E$12+养成规划和标准成长!E$13)*养成规划和标准成长!$N252+养成规划和标准成长!E$14*养成规划和标准成长!$O252*养成规划和标准成长!$Q252+养成规划和标准成长!E$17*10*养成规划和标准成长!$S252+养成规划和标准成长!E$18*10*养成规划和标准成长!$T252+养成规划和标准成长!E$19*养成规划和标准成长!$U252,0)</f>
        <v>263</v>
      </c>
      <c r="AP6" s="9">
        <f>ROUND(属性投放!E$4+养成规划和标准成长!F$3*养成规划和标准成长!$O252*养成规划和标准成长!$P252+养成规划和标准成长!F$4*养成规划和标准成长!$V252+养成规划和标准成长!F$5*养成规划和标准成长!$R252+(养成规划和标准成长!F$12+养成规划和标准成长!F$13)*养成规划和标准成长!$N252+养成规划和标准成长!F$14*养成规划和标准成长!$O252*养成规划和标准成长!$Q252+养成规划和标准成长!F$17*10*养成规划和标准成长!$S252+养成规划和标准成长!F$18*10*养成规划和标准成长!$T252+养成规划和标准成长!F$19*养成规划和标准成长!$U252,0)</f>
        <v>282</v>
      </c>
      <c r="AQ6" s="9">
        <f>ROUND(属性投放!F$4+养成规划和标准成长!G$3*养成规划和标准成长!$O252*养成规划和标准成长!$P252+养成规划和标准成长!G$4*养成规划和标准成长!$V252+养成规划和标准成长!G$5*养成规划和标准成长!$R252+(养成规划和标准成长!G$12+养成规划和标准成长!G$13)*养成规划和标准成长!$N252+养成规划和标准成长!G$14*养成规划和标准成长!$O252*养成规划和标准成长!$Q252+养成规划和标准成长!G$17*10*养成规划和标准成长!$S252+养成规划和标准成长!G$18*10*养成规划和标准成长!$T252+养成规划和标准成长!G$19*养成规划和标准成长!$U252,0)</f>
        <v>125</v>
      </c>
      <c r="AR6" s="9">
        <f>ROUND(属性投放!G$4+养成规划和标准成长!H$3*养成规划和标准成长!$O252*养成规划和标准成长!$P252+养成规划和标准成长!H$4*养成规划和标准成长!$V252+养成规划和标准成长!H$5*养成规划和标准成长!$R252+(养成规划和标准成长!H$12+养成规划和标准成长!H$13)*养成规划和标准成长!$N252+养成规划和标准成长!H$14*养成规划和标准成长!$O252*养成规划和标准成长!$Q252+养成规划和标准成长!H$17*10*养成规划和标准成长!$S252+养成规划和标准成长!H$18*10*养成规划和标准成长!$T252+养成规划和标准成长!H$19*养成规划和标准成长!$U252,0)</f>
        <v>60</v>
      </c>
      <c r="AS6" s="9">
        <f>ROUND(属性投放!H$4+养成规划和标准成长!I$3*养成规划和标准成长!$O252*养成规划和标准成长!$P252+养成规划和标准成长!I$4*养成规划和标准成长!$V252+养成规划和标准成长!I$5*养成规划和标准成长!$R252+(养成规划和标准成长!I$12+养成规划和标准成长!I$13)*养成规划和标准成长!$N252+养成规划和标准成长!I$14*养成规划和标准成长!$O252*养成规划和标准成长!$Q252+养成规划和标准成长!I$17*10*养成规划和标准成长!$S252+养成规划和标准成长!I$18*10*养成规划和标准成长!$T252+养成规划和标准成长!I$19*养成规划和标准成长!$U252,0)</f>
        <v>101</v>
      </c>
      <c r="AT6" s="9">
        <f>ROUND(属性投放!I$4+养成规划和标准成长!J$3*养成规划和标准成长!$O252*养成规划和标准成长!$P252+养成规划和标准成长!J$4*养成规划和标准成长!$V252+养成规划和标准成长!J$5*养成规划和标准成长!$R252+(养成规划和标准成长!J$12+养成规划和标准成长!J$13)*养成规划和标准成长!$N252+养成规划和标准成长!J$14*养成规划和标准成长!$O252*养成规划和标准成长!$Q252+养成规划和标准成长!J$17*10*养成规划和标准成长!$S252+养成规划和标准成长!J$18*10*养成规划和标准成长!$T252+养成规划和标准成长!J$19*养成规划和标准成长!$U252,0)</f>
        <v>58</v>
      </c>
      <c r="AU6" s="9">
        <f>ROUND(属性投放!J$4+养成规划和标准成长!K$3*养成规划和标准成长!$O252*养成规划和标准成长!$P252+养成规划和标准成长!K$4*养成规划和标准成长!$V252+养成规划和标准成长!K$5*养成规划和标准成长!$R252+(养成规划和标准成长!K$12+养成规划和标准成长!K$13)*养成规划和标准成长!$N252+养成规划和标准成长!K$14*养成规划和标准成长!$O252*养成规划和标准成长!$Q252+养成规划和标准成长!K$17*10*养成规划和标准成长!$S252+养成规划和标准成长!K$18*10*养成规划和标准成长!$T252+养成规划和标准成长!K$19*养成规划和标准成长!$U252,0)</f>
        <v>41</v>
      </c>
      <c r="AV6" s="9">
        <f>ROUND(属性投放!K$4+养成规划和标准成长!L$3*养成规划和标准成长!$O252*养成规划和标准成长!$P252+养成规划和标准成长!L$4*养成规划和标准成长!$V252+养成规划和标准成长!L$5*养成规划和标准成长!$R252+(养成规划和标准成长!L$12+养成规划和标准成长!L$13)*养成规划和标准成长!$N252+养成规划和标准成长!L$14*养成规划和标准成长!$O252*养成规划和标准成长!$Q252+养成规划和标准成长!L$17*10*养成规划和标准成长!$S252+养成规划和标准成长!L$18*10*养成规划和标准成长!$T252+养成规划和标准成长!L$19*养成规划和标准成长!$U252,0)</f>
        <v>23</v>
      </c>
      <c r="AW6" s="9">
        <f>ROUND(属性投放!L$4+养成规划和标准成长!M$3*养成规划和标准成长!$O252*养成规划和标准成长!$P252+养成规划和标准成长!M$4*养成规划和标准成长!$V252+养成规划和标准成长!M$5*养成规划和标准成长!$R252+(养成规划和标准成长!M$12+养成规划和标准成长!M$13)*养成规划和标准成长!$N252+养成规划和标准成长!M$14*养成规划和标准成长!$O252*养成规划和标准成长!$Q252+养成规划和标准成长!M$17*10*养成规划和标准成长!$S252+养成规划和标准成长!M$18*10*养成规划和标准成长!$T252+养成规划和标准成长!M$19*养成规划和标准成长!$U252,0)</f>
        <v>10</v>
      </c>
      <c r="AX6" s="9">
        <f>ROUND(属性投放!M$4+养成规划和标准成长!N$3*养成规划和标准成长!$O252*养成规划和标准成长!$P252+养成规划和标准成长!N$4*养成规划和标准成长!$V252+养成规划和标准成长!N$5*养成规划和标准成长!$R252+(养成规划和标准成长!N$12+养成规划和标准成长!N$13)*养成规划和标准成长!$N252+养成规划和标准成长!N$14*养成规划和标准成长!$O252*养成规划和标准成长!$Q252+养成规划和标准成长!N$17*10*养成规划和标准成长!$S252+养成规划和标准成长!N$18*10*养成规划和标准成长!$T252+养成规划和标准成长!N$19*养成规划和标准成长!$U252,0)</f>
        <v>10</v>
      </c>
      <c r="AY6" s="9">
        <f>VLOOKUP(养成规划和标准成长!$X252,阵法、技能和修炼!$C$20:$N$40,COLUMNS(阵法、技能和修炼!$C$20:G$40),0)</f>
        <v>0</v>
      </c>
      <c r="AZ6" s="9">
        <f>VLOOKUP(养成规划和标准成长!$X252,阵法、技能和修炼!$C$20:$N$40,COLUMNS(阵法、技能和修炼!$C$20:H$40),0)</f>
        <v>0</v>
      </c>
      <c r="BA6" s="9">
        <f>VLOOKUP(养成规划和标准成长!$X252,阵法、技能和修炼!$C$20:$N$40,COLUMNS(阵法、技能和修炼!$C$20:I$40),0)</f>
        <v>0</v>
      </c>
      <c r="BB6" s="9">
        <f>VLOOKUP(养成规划和标准成长!$X252,阵法、技能和修炼!$C$20:$N$40,COLUMNS(阵法、技能和修炼!$C$20:J$40),0)</f>
        <v>0</v>
      </c>
      <c r="BC6" s="9">
        <f>VLOOKUP(养成规划和标准成长!$X252,阵法、技能和修炼!$C$20:$N$40,COLUMNS(阵法、技能和修炼!$C$20:K$40),0)</f>
        <v>0</v>
      </c>
      <c r="BD6" s="9">
        <f>VLOOKUP(养成规划和标准成长!$X252,阵法、技能和修炼!$C$20:$N$40,COLUMNS(阵法、技能和修炼!$C$20:L$40),0)</f>
        <v>0</v>
      </c>
      <c r="BE6" s="9">
        <f>VLOOKUP(养成规划和标准成长!$X252,阵法、技能和修炼!$C$20:$N$40,COLUMNS(阵法、技能和修炼!$C$20:M$40),0)</f>
        <v>0</v>
      </c>
      <c r="BF6" s="9">
        <f>VLOOKUP(养成规划和标准成长!$X252,阵法、技能和修炼!$C$20:$N$40,COLUMNS(阵法、技能和修炼!$C$20:N$40),0)</f>
        <v>0</v>
      </c>
      <c r="BH6" s="1">
        <v>3</v>
      </c>
      <c r="BI6" s="9">
        <f>ROUND(属性投放!D$4+养成规划和标准成长!E$3*养成规划和标准成长!$AA252*养成规划和标准成长!$AB252+养成规划和标准成长!E$4*养成规划和标准成长!$AH252+养成规划和标准成长!E$5*养成规划和标准成长!$AD252+(养成规划和标准成长!E$12+养成规划和标准成长!E$13)*养成规划和标准成长!$Z252+养成规划和标准成长!E$14*养成规划和标准成长!$AA252*养成规划和标准成长!$AC252+养成规划和标准成长!E$17*10*养成规划和标准成长!$AE252+养成规划和标准成长!E$18*10*养成规划和标准成长!$AF252+养成规划和标准成长!E$19*养成规划和标准成长!$AG252,0)</f>
        <v>264</v>
      </c>
      <c r="BJ6" s="9">
        <f>ROUND(属性投放!E$4+养成规划和标准成长!F$3*养成规划和标准成长!$AA252*养成规划和标准成长!$AB252+养成规划和标准成长!F$4*养成规划和标准成长!$AH252+养成规划和标准成长!F$5*养成规划和标准成长!$AD252+(养成规划和标准成长!F$12+养成规划和标准成长!F$13)*养成规划和标准成长!$Z252+养成规划和标准成长!F$14*养成规划和标准成长!$AA252*养成规划和标准成长!$AC252+养成规划和标准成长!F$17*10*养成规划和标准成长!$AE252+养成规划和标准成长!F$18*10*养成规划和标准成长!$AF252+养成规划和标准成长!F$19*养成规划和标准成长!$AG252,0)</f>
        <v>283</v>
      </c>
      <c r="BK6" s="9">
        <f>ROUND(属性投放!F$4+养成规划和标准成长!G$3*养成规划和标准成长!$AA252*养成规划和标准成长!$AB252+养成规划和标准成长!G$4*养成规划和标准成长!$AH252+养成规划和标准成长!G$5*养成规划和标准成长!$AD252+(养成规划和标准成长!G$12+养成规划和标准成长!G$13)*养成规划和标准成长!$Z252+养成规划和标准成长!G$14*养成规划和标准成长!$AA252*养成规划和标准成长!$AC252+养成规划和标准成长!G$17*10*养成规划和标准成长!$AE252+养成规划和标准成长!G$18*10*养成规划和标准成长!$AF252+养成规划和标准成长!G$19*养成规划和标准成长!$AG252,0)</f>
        <v>126</v>
      </c>
      <c r="BL6" s="9">
        <f>ROUND(属性投放!G$4+养成规划和标准成长!H$3*养成规划和标准成长!$AA252*养成规划和标准成长!$AB252+养成规划和标准成长!H$4*养成规划和标准成长!$AH252+养成规划和标准成长!H$5*养成规划和标准成长!$AD252+(养成规划和标准成长!H$12+养成规划和标准成长!H$13)*养成规划和标准成长!$Z252+养成规划和标准成长!H$14*养成规划和标准成长!$AA252*养成规划和标准成长!$AC252+养成规划和标准成长!H$17*10*养成规划和标准成长!$AE252+养成规划和标准成长!H$18*10*养成规划和标准成长!$AF252+养成规划和标准成长!H$19*养成规划和标准成长!$AG252,0)</f>
        <v>61</v>
      </c>
      <c r="BM6" s="9">
        <f>ROUND(属性投放!H$4+养成规划和标准成长!I$3*养成规划和标准成长!$AA252*养成规划和标准成长!$AB252+养成规划和标准成长!I$4*养成规划和标准成长!$AH252+养成规划和标准成长!I$5*养成规划和标准成长!$AD252+(养成规划和标准成长!I$12+养成规划和标准成长!I$13)*养成规划和标准成长!$Z252+养成规划和标准成长!I$14*养成规划和标准成长!$AA252*养成规划和标准成长!$AC252+养成规划和标准成长!I$17*10*养成规划和标准成长!$AE252+养成规划和标准成长!I$18*10*养成规划和标准成长!$AF252+养成规划和标准成长!I$19*养成规划和标准成长!$AG252,0)</f>
        <v>101</v>
      </c>
      <c r="BN6" s="9">
        <f>ROUND(属性投放!I$4+养成规划和标准成长!J$3*养成规划和标准成长!$AA252*养成规划和标准成长!$AB252+养成规划和标准成长!J$4*养成规划和标准成长!$AH252+养成规划和标准成长!J$5*养成规划和标准成长!$AD252+(养成规划和标准成长!J$12+养成规划和标准成长!J$13)*养成规划和标准成长!$Z252+养成规划和标准成长!J$14*养成规划和标准成长!$AA252*养成规划和标准成长!$AC252+养成规划和标准成长!J$17*10*养成规划和标准成长!$AE252+养成规划和标准成长!J$18*10*养成规划和标准成长!$AF252+养成规划和标准成长!J$19*养成规划和标准成长!$AG252,0)</f>
        <v>58</v>
      </c>
      <c r="BO6" s="9">
        <f>ROUND(属性投放!J$4+养成规划和标准成长!K$3*养成规划和标准成长!$AA252*养成规划和标准成长!$AB252+养成规划和标准成长!K$4*养成规划和标准成长!$AH252+养成规划和标准成长!K$5*养成规划和标准成长!$AD252+(养成规划和标准成长!K$12+养成规划和标准成长!K$13)*养成规划和标准成长!$Z252+养成规划和标准成长!K$14*养成规划和标准成长!$AA252*养成规划和标准成长!$AC252+养成规划和标准成长!K$17*10*养成规划和标准成长!$AE252+养成规划和标准成长!K$18*10*养成规划和标准成长!$AF252+养成规划和标准成长!K$19*养成规划和标准成长!$AG252,0)</f>
        <v>41</v>
      </c>
      <c r="BP6" s="9">
        <f>ROUND(属性投放!K$4+养成规划和标准成长!L$3*养成规划和标准成长!$AA252*养成规划和标准成长!$AB252+养成规划和标准成长!L$4*养成规划和标准成长!$AH252+养成规划和标准成长!L$5*养成规划和标准成长!$AD252+(养成规划和标准成长!L$12+养成规划和标准成长!L$13)*养成规划和标准成长!$Z252+养成规划和标准成长!L$14*养成规划和标准成长!$AA252*养成规划和标准成长!$AC252+养成规划和标准成长!L$17*10*养成规划和标准成长!$AE252+养成规划和标准成长!L$18*10*养成规划和标准成长!$AF252+养成规划和标准成长!L$19*养成规划和标准成长!$AG252,0)</f>
        <v>23</v>
      </c>
      <c r="BQ6" s="9">
        <f>ROUND(属性投放!L$4+养成规划和标准成长!M$3*养成规划和标准成长!$AA252*养成规划和标准成长!$AB252+养成规划和标准成长!M$4*养成规划和标准成长!$AH252+养成规划和标准成长!M$5*养成规划和标准成长!$AD252+(养成规划和标准成长!M$12+养成规划和标准成长!M$13)*养成规划和标准成长!$Z252+养成规划和标准成长!M$14*养成规划和标准成长!$AA252*养成规划和标准成长!$AC252+养成规划和标准成长!M$17*10*养成规划和标准成长!$AE252+养成规划和标准成长!M$18*10*养成规划和标准成长!$AF252+养成规划和标准成长!M$19*养成规划和标准成长!$AG252,0)</f>
        <v>10</v>
      </c>
      <c r="BR6" s="9">
        <f>ROUND(属性投放!M$4+养成规划和标准成长!N$3*养成规划和标准成长!$AA252*养成规划和标准成长!$AB252+养成规划和标准成长!N$4*养成规划和标准成长!$AH252+养成规划和标准成长!N$5*养成规划和标准成长!$AD252+(养成规划和标准成长!N$12+养成规划和标准成长!N$13)*养成规划和标准成长!$Z252+养成规划和标准成长!N$14*养成规划和标准成长!$AA252*养成规划和标准成长!$AC252+养成规划和标准成长!N$17*10*养成规划和标准成长!$AE252+养成规划和标准成长!N$18*10*养成规划和标准成长!$AF252+养成规划和标准成长!N$19*养成规划和标准成长!$AG252,0)</f>
        <v>10</v>
      </c>
      <c r="BS6" s="9">
        <f>VLOOKUP(养成规划和标准成长!$AJ252,阵法、技能和修炼!$C$20:$N$40,COLUMNS(阵法、技能和修炼!$C$20:G$40),0)</f>
        <v>0</v>
      </c>
      <c r="BT6" s="9">
        <f>VLOOKUP(养成规划和标准成长!$AJ252,阵法、技能和修炼!$C$20:$N$40,COLUMNS(阵法、技能和修炼!$C$20:H$40),0)</f>
        <v>0</v>
      </c>
      <c r="BU6" s="9">
        <f>VLOOKUP(养成规划和标准成长!$AJ252,阵法、技能和修炼!$C$20:$N$40,COLUMNS(阵法、技能和修炼!$C$20:I$40),0)</f>
        <v>0</v>
      </c>
      <c r="BV6" s="9">
        <f>VLOOKUP(养成规划和标准成长!$AJ252,阵法、技能和修炼!$C$20:$N$40,COLUMNS(阵法、技能和修炼!$C$20:J$40),0)</f>
        <v>0</v>
      </c>
      <c r="BW6" s="9">
        <f>VLOOKUP(养成规划和标准成长!$AJ252,阵法、技能和修炼!$C$20:$N$40,COLUMNS(阵法、技能和修炼!$C$20:K$40),0)</f>
        <v>0</v>
      </c>
      <c r="BX6" s="9">
        <f>VLOOKUP(养成规划和标准成长!$AJ252,阵法、技能和修炼!$C$20:$N$40,COLUMNS(阵法、技能和修炼!$C$20:L$40),0)</f>
        <v>0</v>
      </c>
      <c r="BY6" s="9">
        <f>VLOOKUP(养成规划和标准成长!$AJ252,阵法、技能和修炼!$C$20:$N$40,COLUMNS(阵法、技能和修炼!$C$20:M$40),0)</f>
        <v>0</v>
      </c>
      <c r="BZ6" s="9">
        <f>VLOOKUP(养成规划和标准成长!$AJ252,阵法、技能和修炼!$C$20:$N$40,COLUMNS(阵法、技能和修炼!$C$20:N$40),0)</f>
        <v>0</v>
      </c>
    </row>
    <row r="7" spans="1:78">
      <c r="A7" s="1">
        <v>4</v>
      </c>
      <c r="B7" s="9">
        <f>ROUND(属性投放!D$4+养成规划和标准成长!E$3*养成规划和标准成长!$O100*养成规划和标准成长!$P100+养成规划和标准成长!E$4*养成规划和标准成长!$V100+养成规划和标准成长!E$5*养成规划和标准成长!$R100+(养成规划和标准成长!E$12+养成规划和标准成长!E$13)*养成规划和标准成长!$N100+养成规划和标准成长!E$14*养成规划和标准成长!$O100*养成规划和标准成长!$Q100+养成规划和标准成长!E$17*10*养成规划和标准成长!$S100+养成规划和标准成长!E$18*10*养成规划和标准成长!$T100+养成规划和标准成长!E$19*养成规划和标准成长!$U100,0)</f>
        <v>275</v>
      </c>
      <c r="C7" s="9">
        <f>ROUND(属性投放!E$4+养成规划和标准成长!F$3*养成规划和标准成长!$O100*养成规划和标准成长!$P100+养成规划和标准成长!F$4*养成规划和标准成长!$V100+养成规划和标准成长!F$5*养成规划和标准成长!$R100+(养成规划和标准成长!F$12+养成规划和标准成长!F$13)*养成规划和标准成长!$N100+养成规划和标准成长!F$14*养成规划和标准成长!$O100*养成规划和标准成长!$Q100+养成规划和标准成长!F$17*10*养成规划和标准成长!$S100+养成规划和标准成长!F$18*10*养成规划和标准成长!$T100+养成规划和标准成长!F$19*养成规划和标准成长!$U100,0)</f>
        <v>306</v>
      </c>
      <c r="D7" s="9">
        <f>ROUND(属性投放!F$4+养成规划和标准成长!G$3*养成规划和标准成长!$O100*养成规划和标准成长!$P100+养成规划和标准成长!G$4*养成规划和标准成长!$V100+养成规划和标准成长!G$5*养成规划和标准成长!$R100+(养成规划和标准成长!G$12+养成规划和标准成长!G$13)*养成规划和标准成长!$N100+养成规划和标准成长!G$14*养成规划和标准成长!$O100*养成规划和标准成长!$Q100+养成规划和标准成长!G$17*10*养成规划和标准成长!$S100+养成规划和标准成长!G$18*10*养成规划和标准成长!$T100+养成规划和标准成长!G$19*养成规划和标准成长!$U100,0)</f>
        <v>128</v>
      </c>
      <c r="E7" s="9">
        <f>ROUND(属性投放!G$4+养成规划和标准成长!H$3*养成规划和标准成长!$O100*养成规划和标准成长!$P100+养成规划和标准成长!H$4*养成规划和标准成长!$V100+养成规划和标准成长!H$5*养成规划和标准成长!$R100+(养成规划和标准成长!H$12+养成规划和标准成长!H$13)*养成规划和标准成长!$N100+养成规划和标准成长!H$14*养成规划和标准成长!$O100*养成规划和标准成长!$Q100+养成规划和标准成长!H$17*10*养成规划和标准成长!$S100+养成规划和标准成长!H$18*10*养成规划和标准成长!$T100+养成规划和标准成长!H$19*养成规划和标准成长!$U100,0)</f>
        <v>62</v>
      </c>
      <c r="F7" s="9">
        <f>ROUND(属性投放!H$4+养成规划和标准成长!I$3*养成规划和标准成长!$O100*养成规划和标准成长!$P100+养成规划和标准成长!I$4*养成规划和标准成长!$V100+养成规划和标准成长!I$5*养成规划和标准成长!$R100+(养成规划和标准成长!I$12+养成规划和标准成长!I$13)*养成规划和标准成长!$N100+养成规划和标准成长!I$14*养成规划和标准成长!$O100*养成规划和标准成长!$Q100+养成规划和标准成长!I$17*10*养成规划和标准成长!$S100+养成规划和标准成长!I$18*10*养成规划和标准成长!$T100+养成规划和标准成长!I$19*养成规划和标准成长!$U100,0)</f>
        <v>105</v>
      </c>
      <c r="G7" s="9">
        <f>ROUND(属性投放!I$4+养成规划和标准成长!J$3*养成规划和标准成长!$O100*养成规划和标准成长!$P100+养成规划和标准成长!J$4*养成规划和标准成长!$V100+养成规划和标准成长!J$5*养成规划和标准成长!$R100+(养成规划和标准成长!J$12+养成规划和标准成长!J$13)*养成规划和标准成长!$N100+养成规划和标准成长!J$14*养成规划和标准成长!$O100*养成规划和标准成长!$Q100+养成规划和标准成长!J$17*10*养成规划和标准成长!$S100+养成规划和标准成长!J$18*10*养成规划和标准成长!$T100+养成规划和标准成长!J$19*养成规划和标准成长!$U100,0)</f>
        <v>62</v>
      </c>
      <c r="H7" s="9">
        <f>ROUND(属性投放!J$4+养成规划和标准成长!K$3*养成规划和标准成长!$O100*养成规划和标准成长!$P100+养成规划和标准成长!K$4*养成规划和标准成长!$V100+养成规划和标准成长!K$5*养成规划和标准成长!$R100+(养成规划和标准成长!K$12+养成规划和标准成长!K$13)*养成规划和标准成长!$N100+养成规划和标准成长!K$14*养成规划和标准成长!$O100*养成规划和标准成长!$Q100+养成规划和标准成长!K$17*10*养成规划和标准成长!$S100+养成规划和标准成长!K$18*10*养成规划和标准成长!$T100+养成规划和标准成长!K$19*养成规划和标准成长!$U100,0)</f>
        <v>44</v>
      </c>
      <c r="I7" s="9">
        <f>ROUND(属性投放!K$4+养成规划和标准成长!L$3*养成规划和标准成长!$O100*养成规划和标准成长!$P100+养成规划和标准成长!L$4*养成规划和标准成长!$V100+养成规划和标准成长!L$5*养成规划和标准成长!$R100+(养成规划和标准成长!L$12+养成规划和标准成长!L$13)*养成规划和标准成长!$N100+养成规划和标准成长!L$14*养成规划和标准成长!$O100*养成规划和标准成长!$Q100+养成规划和标准成长!L$17*10*养成规划和标准成长!$S100+养成规划和标准成长!L$18*10*养成规划和标准成长!$T100+养成规划和标准成长!L$19*养成规划和标准成长!$U100,0)</f>
        <v>22</v>
      </c>
      <c r="J7" s="9">
        <f>ROUND(属性投放!L$4+养成规划和标准成长!M$3*养成规划和标准成长!$O100*养成规划和标准成长!$P100+养成规划和标准成长!M$4*养成规划和标准成长!$V100+养成规划和标准成长!M$5*养成规划和标准成长!$R100+(养成规划和标准成长!M$12+养成规划和标准成长!M$13)*养成规划和标准成长!$N100+养成规划和标准成长!M$14*养成规划和标准成长!$O100*养成规划和标准成长!$Q100+养成规划和标准成长!M$17*10*养成规划和标准成长!$S100+养成规划和标准成长!M$18*10*养成规划和标准成长!$T100+养成规划和标准成长!M$19*养成规划和标准成长!$U100,0)</f>
        <v>10</v>
      </c>
      <c r="K7" s="9">
        <f>ROUND(属性投放!M$4+养成规划和标准成长!N$3*养成规划和标准成长!$O100*养成规划和标准成长!$P100+养成规划和标准成长!N$4*养成规划和标准成长!$V100+养成规划和标准成长!N$5*养成规划和标准成长!$R100+(养成规划和标准成长!N$12+养成规划和标准成长!N$13)*养成规划和标准成长!$N100+养成规划和标准成长!N$14*养成规划和标准成长!$O100*养成规划和标准成长!$Q100+养成规划和标准成长!N$17*10*养成规划和标准成长!$S100+养成规划和标准成长!N$18*10*养成规划和标准成长!$T100+养成规划和标准成长!N$19*养成规划和标准成长!$U100,0)</f>
        <v>10</v>
      </c>
      <c r="L7" s="9">
        <f>VLOOKUP(养成规划和标准成长!$X100,阵法、技能和修炼!$C$20:$N$40,COLUMNS(阵法、技能和修炼!$C$20:G$40),0)</f>
        <v>0</v>
      </c>
      <c r="M7" s="9">
        <f>VLOOKUP(养成规划和标准成长!$X100,阵法、技能和修炼!$C$20:$N$40,COLUMNS(阵法、技能和修炼!$C$20:H$40),0)</f>
        <v>0</v>
      </c>
      <c r="N7" s="9">
        <f>VLOOKUP(养成规划和标准成长!$X100,阵法、技能和修炼!$C$20:$N$40,COLUMNS(阵法、技能和修炼!$C$20:I$40),0)</f>
        <v>0</v>
      </c>
      <c r="O7" s="9">
        <f>VLOOKUP(养成规划和标准成长!$X100,阵法、技能和修炼!$C$20:$N$40,COLUMNS(阵法、技能和修炼!$C$20:J$40),0)</f>
        <v>0</v>
      </c>
      <c r="P7" s="9">
        <f>VLOOKUP(养成规划和标准成长!$X100,阵法、技能和修炼!$C$20:$N$40,COLUMNS(阵法、技能和修炼!$C$20:K$40),0)</f>
        <v>0</v>
      </c>
      <c r="Q7" s="9">
        <f>VLOOKUP(养成规划和标准成长!$X100,阵法、技能和修炼!$C$20:$N$40,COLUMNS(阵法、技能和修炼!$C$20:L$40),0)</f>
        <v>0</v>
      </c>
      <c r="R7" s="9">
        <f>VLOOKUP(养成规划和标准成长!$X100,阵法、技能和修炼!$C$20:$N$40,COLUMNS(阵法、技能和修炼!$C$20:M$40),0)</f>
        <v>0</v>
      </c>
      <c r="S7" s="9">
        <f>VLOOKUP(养成规划和标准成长!$X100,阵法、技能和修炼!$C$20:$N$40,COLUMNS(阵法、技能和修炼!$C$20:N$40),0)</f>
        <v>0</v>
      </c>
      <c r="T7" s="1">
        <v>4</v>
      </c>
      <c r="U7" s="9">
        <f>ROUND(属性投放!D$4+养成规划和标准成长!E$3*养成规划和标准成长!$C253*养成规划和标准成长!$D253+养成规划和标准成长!E$4*养成规划和标准成长!$J253+养成规划和标准成长!E$5*养成规划和标准成长!$F253+(养成规划和标准成长!E$12+养成规划和标准成长!E$13)*养成规划和标准成长!$B253+养成规划和标准成长!E$14*养成规划和标准成长!$C253*养成规划和标准成长!$E253+养成规划和标准成长!E$17*10*养成规划和标准成长!$G253+养成规划和标准成长!E$18*10*养成规划和标准成长!$H253+养成规划和标准成长!E$19*养成规划和标准成长!$I253,0)</f>
        <v>277</v>
      </c>
      <c r="V7" s="9">
        <f>ROUND(属性投放!E$4+养成规划和标准成长!F$3*养成规划和标准成长!$C253*养成规划和标准成长!$D253+养成规划和标准成长!F$4*养成规划和标准成长!$J253+养成规划和标准成长!F$5*养成规划和标准成长!$F253+(养成规划和标准成长!F$12+养成规划和标准成长!F$13)*养成规划和标准成长!$B253+养成规划和标准成长!F$14*养成规划和标准成长!$C253*养成规划和标准成长!$E253+养成规划和标准成长!F$17*10*养成规划和标准成长!$G253+养成规划和标准成长!F$18*10*养成规划和标准成长!$H253+养成规划和标准成长!F$19*养成规划和标准成长!$I253,0)</f>
        <v>307</v>
      </c>
      <c r="W7" s="9">
        <f>ROUND(属性投放!F$4+养成规划和标准成长!G$3*养成规划和标准成长!$C253*养成规划和标准成长!$D253+养成规划和标准成长!G$4*养成规划和标准成长!$J253+养成规划和标准成长!G$5*养成规划和标准成长!$F253+(养成规划和标准成长!G$12+养成规划和标准成长!G$13)*养成规划和标准成长!$B253+养成规划和标准成长!G$14*养成规划和标准成长!$C253*养成规划和标准成长!$E253+养成规划和标准成长!G$17*10*养成规划和标准成长!$G253+养成规划和标准成长!G$18*10*养成规划和标准成长!$H253+养成规划和标准成长!G$19*养成规划和标准成长!$I253,0)</f>
        <v>129</v>
      </c>
      <c r="X7" s="9">
        <f>ROUND(属性投放!G$4+养成规划和标准成长!H$3*养成规划和标准成长!$C253*养成规划和标准成长!$D253+养成规划和标准成长!H$4*养成规划和标准成长!$J253+养成规划和标准成长!H$5*养成规划和标准成长!$F253+(养成规划和标准成长!H$12+养成规划和标准成长!H$13)*养成规划和标准成长!$B253+养成规划和标准成长!H$14*养成规划和标准成长!$C253*养成规划和标准成长!$E253+养成规划和标准成长!H$17*10*养成规划和标准成长!$G253+养成规划和标准成长!H$18*10*养成规划和标准成长!$H253+养成规划和标准成长!H$19*养成规划和标准成长!$I253,0)</f>
        <v>62</v>
      </c>
      <c r="Y7" s="9">
        <f>ROUND(属性投放!H$4+养成规划和标准成长!I$3*养成规划和标准成长!$C253*养成规划和标准成长!$D253+养成规划和标准成长!I$4*养成规划和标准成长!$J253+养成规划和标准成长!I$5*养成规划和标准成长!$F253+(养成规划和标准成长!I$12+养成规划和标准成长!I$13)*养成规划和标准成长!$B253+养成规划和标准成长!I$14*养成规划和标准成长!$C253*养成规划和标准成长!$E253+养成规划和标准成长!I$17*10*养成规划和标准成长!$G253+养成规划和标准成长!I$18*10*养成规划和标准成长!$H253+养成规划和标准成长!I$19*养成规划和标准成长!$I253,0)</f>
        <v>105</v>
      </c>
      <c r="Z7" s="9">
        <f>ROUND(属性投放!I$4+养成规划和标准成长!J$3*养成规划和标准成长!$C253*养成规划和标准成长!$D253+养成规划和标准成长!J$4*养成规划和标准成长!$J253+养成规划和标准成长!J$5*养成规划和标准成长!$F253+(养成规划和标准成长!J$12+养成规划和标准成长!J$13)*养成规划和标准成长!$B253+养成规划和标准成长!J$14*养成规划和标准成长!$C253*养成规划和标准成长!$E253+养成规划和标准成长!J$17*10*养成规划和标准成长!$G253+养成规划和标准成长!J$18*10*养成规划和标准成长!$H253+养成规划和标准成长!J$19*养成规划和标准成长!$I253,0)</f>
        <v>63</v>
      </c>
      <c r="AA7" s="9">
        <f>ROUND(属性投放!J$4+养成规划和标准成长!K$3*养成规划和标准成长!$C253*养成规划和标准成长!$D253+养成规划和标准成长!K$4*养成规划和标准成长!$J253+养成规划和标准成长!K$5*养成规划和标准成长!$F253+(养成规划和标准成长!K$12+养成规划和标准成长!K$13)*养成规划和标准成长!$B253+养成规划和标准成长!K$14*养成规划和标准成长!$C253*养成规划和标准成长!$E253+养成规划和标准成长!K$17*10*养成规划和标准成长!$G253+养成规划和标准成长!K$18*10*养成规划和标准成长!$H253+养成规划和标准成长!K$19*养成规划和标准成长!$I253,0)</f>
        <v>44</v>
      </c>
      <c r="AB7" s="9">
        <f>ROUND(属性投放!K$4+养成规划和标准成长!L$3*养成规划和标准成长!$C253*养成规划和标准成长!$D253+养成规划和标准成长!L$4*养成规划和标准成长!$J253+养成规划和标准成长!L$5*养成规划和标准成长!$F253+(养成规划和标准成长!L$12+养成规划和标准成长!L$13)*养成规划和标准成长!$B253+养成规划和标准成长!L$14*养成规划和标准成长!$C253*养成规划和标准成长!$E253+养成规划和标准成长!L$17*10*养成规划和标准成长!$G253+养成规划和标准成长!L$18*10*养成规划和标准成长!$H253+养成规划和标准成长!L$19*养成规划和标准成长!$I253,0)</f>
        <v>22</v>
      </c>
      <c r="AC7" s="9">
        <f>ROUND(属性投放!L$4+养成规划和标准成长!M$3*养成规划和标准成长!$C253*养成规划和标准成长!$D253+养成规划和标准成长!M$4*养成规划和标准成长!$J253+养成规划和标准成长!M$5*养成规划和标准成长!$F253+(养成规划和标准成长!M$12+养成规划和标准成长!M$13)*养成规划和标准成长!$B253+养成规划和标准成长!M$14*养成规划和标准成长!$C253*养成规划和标准成长!$E253+养成规划和标准成长!M$17*10*养成规划和标准成长!$G253+养成规划和标准成长!M$18*10*养成规划和标准成长!$H253+养成规划和标准成长!M$19*养成规划和标准成长!$I253,0)</f>
        <v>10</v>
      </c>
      <c r="AD7" s="9">
        <f>ROUND(属性投放!M$4+养成规划和标准成长!N$3*养成规划和标准成长!$C253*养成规划和标准成长!$D253+养成规划和标准成长!N$4*养成规划和标准成长!$J253+养成规划和标准成长!N$5*养成规划和标准成长!$F253+(养成规划和标准成长!N$12+养成规划和标准成长!N$13)*养成规划和标准成长!$B253+养成规划和标准成长!N$14*养成规划和标准成长!$C253*养成规划和标准成长!$E253+养成规划和标准成长!N$17*10*养成规划和标准成长!$G253+养成规划和标准成长!N$18*10*养成规划和标准成长!$H253+养成规划和标准成长!N$19*养成规划和标准成长!$I253,0)</f>
        <v>10</v>
      </c>
      <c r="AE7" s="9">
        <f>VLOOKUP(养成规划和标准成长!$L253,阵法、技能和修炼!$C$20:$N$40,COLUMNS(阵法、技能和修炼!$C$20:G$40),0)</f>
        <v>0</v>
      </c>
      <c r="AF7" s="9">
        <f>VLOOKUP(养成规划和标准成长!$L253,阵法、技能和修炼!$C$20:$N$40,COLUMNS(阵法、技能和修炼!$C$20:H$40),0)</f>
        <v>0</v>
      </c>
      <c r="AG7" s="9">
        <f>VLOOKUP(养成规划和标准成长!$L253,阵法、技能和修炼!$C$20:$N$40,COLUMNS(阵法、技能和修炼!$C$20:I$40),0)</f>
        <v>0</v>
      </c>
      <c r="AH7" s="9">
        <f>VLOOKUP(养成规划和标准成长!$L253,阵法、技能和修炼!$C$20:$N$40,COLUMNS(阵法、技能和修炼!$C$20:J$40),0)</f>
        <v>0</v>
      </c>
      <c r="AI7" s="9">
        <f>VLOOKUP(养成规划和标准成长!$L253,阵法、技能和修炼!$C$20:$N$40,COLUMNS(阵法、技能和修炼!$C$20:K$40),0)</f>
        <v>0</v>
      </c>
      <c r="AJ7" s="9">
        <f>VLOOKUP(养成规划和标准成长!$L253,阵法、技能和修炼!$C$20:$N$40,COLUMNS(阵法、技能和修炼!$C$20:L$40),0)</f>
        <v>0</v>
      </c>
      <c r="AK7" s="9">
        <f>VLOOKUP(养成规划和标准成长!$L253,阵法、技能和修炼!$C$20:$N$40,COLUMNS(阵法、技能和修炼!$C$20:M$40),0)</f>
        <v>0</v>
      </c>
      <c r="AL7" s="9">
        <f>VLOOKUP(养成规划和标准成长!$L253,阵法、技能和修炼!$C$20:$N$40,COLUMNS(阵法、技能和修炼!$C$20:N$40),0)</f>
        <v>0</v>
      </c>
      <c r="AN7" s="1">
        <v>4</v>
      </c>
      <c r="AO7" s="9">
        <f>ROUND(属性投放!D$4+养成规划和标准成长!E$3*养成规划和标准成长!$O253*养成规划和标准成长!$P253+养成规划和标准成长!E$4*养成规划和标准成长!$V253+养成规划和标准成长!E$5*养成规划和标准成长!$R253+(养成规划和标准成长!E$12+养成规划和标准成长!E$13)*养成规划和标准成长!$N253+养成规划和标准成长!E$14*养成规划和标准成长!$O253*养成规划和标准成长!$Q253+养成规划和标准成长!E$17*10*养成规划和标准成长!$S253+养成规划和标准成长!E$18*10*养成规划和标准成长!$T253+养成规划和标准成长!E$19*养成规划和标准成长!$U253,0)</f>
        <v>279</v>
      </c>
      <c r="AP7" s="9">
        <f>ROUND(属性投放!E$4+养成规划和标准成长!F$3*养成规划和标准成长!$O253*养成规划和标准成长!$P253+养成规划和标准成长!F$4*养成规划和标准成长!$V253+养成规划和标准成长!F$5*养成规划和标准成长!$R253+(养成规划和标准成长!F$12+养成规划和标准成长!F$13)*养成规划和标准成长!$N253+养成规划和标准成长!F$14*养成规划和标准成长!$O253*养成规划和标准成长!$Q253+养成规划和标准成长!F$17*10*养成规划和标准成长!$S253+养成规划和标准成长!F$18*10*养成规划和标准成长!$T253+养成规划和标准成长!F$19*养成规划和标准成长!$U253,0)</f>
        <v>307</v>
      </c>
      <c r="AQ7" s="9">
        <f>ROUND(属性投放!F$4+养成规划和标准成长!G$3*养成规划和标准成长!$O253*养成规划和标准成长!$P253+养成规划和标准成长!G$4*养成规划和标准成长!$V253+养成规划和标准成长!G$5*养成规划和标准成长!$R253+(养成规划和标准成长!G$12+养成规划和标准成长!G$13)*养成规划和标准成长!$N253+养成规划和标准成长!G$14*养成规划和标准成长!$O253*养成规划和标准成长!$Q253+养成规划和标准成长!G$17*10*养成规划和标准成长!$S253+养成规划和标准成长!G$18*10*养成规划和标准成长!$T253+养成规划和标准成长!G$19*养成规划和标准成长!$U253,0)</f>
        <v>130</v>
      </c>
      <c r="AR7" s="9">
        <f>ROUND(属性投放!G$4+养成规划和标准成长!H$3*养成规划和标准成长!$O253*养成规划和标准成长!$P253+养成规划和标准成长!H$4*养成规划和标准成长!$V253+养成规划和标准成长!H$5*养成规划和标准成长!$R253+(养成规划和标准成长!H$12+养成规划和标准成长!H$13)*养成规划和标准成长!$N253+养成规划和标准成长!H$14*养成规划和标准成长!$O253*养成规划和标准成长!$Q253+养成规划和标准成长!H$17*10*养成规划和标准成长!$S253+养成规划和标准成长!H$18*10*养成规划和标准成长!$T253+养成规划和标准成长!H$19*养成规划和标准成长!$U253,0)</f>
        <v>62</v>
      </c>
      <c r="AS7" s="9">
        <f>ROUND(属性投放!H$4+养成规划和标准成长!I$3*养成规划和标准成长!$O253*养成规划和标准成长!$P253+养成规划和标准成长!I$4*养成规划和标准成长!$V253+养成规划和标准成长!I$5*养成规划和标准成长!$R253+(养成规划和标准成长!I$12+养成规划和标准成长!I$13)*养成规划和标准成长!$N253+养成规划和标准成长!I$14*养成规划和标准成长!$O253*养成规划和标准成长!$Q253+养成规划和标准成长!I$17*10*养成规划和标准成长!$S253+养成规划和标准成长!I$18*10*养成规划和标准成长!$T253+养成规划和标准成长!I$19*养成规划和标准成长!$U253,0)</f>
        <v>106</v>
      </c>
      <c r="AT7" s="9">
        <f>ROUND(属性投放!I$4+养成规划和标准成长!J$3*养成规划和标准成长!$O253*养成规划和标准成长!$P253+养成规划和标准成长!J$4*养成规划和标准成长!$V253+养成规划和标准成长!J$5*养成规划和标准成长!$R253+(养成规划和标准成长!J$12+养成规划和标准成长!J$13)*养成规划和标准成长!$N253+养成规划和标准成长!J$14*养成规划和标准成长!$O253*养成规划和标准成长!$Q253+养成规划和标准成长!J$17*10*养成规划和标准成长!$S253+养成规划和标准成长!J$18*10*养成规划和标准成长!$T253+养成规划和标准成长!J$19*养成规划和标准成长!$U253,0)</f>
        <v>63</v>
      </c>
      <c r="AU7" s="9">
        <f>ROUND(属性投放!J$4+养成规划和标准成长!K$3*养成规划和标准成长!$O253*养成规划和标准成长!$P253+养成规划和标准成长!K$4*养成规划和标准成长!$V253+养成规划和标准成长!K$5*养成规划和标准成长!$R253+(养成规划和标准成长!K$12+养成规划和标准成长!K$13)*养成规划和标准成长!$N253+养成规划和标准成长!K$14*养成规划和标准成长!$O253*养成规划和标准成长!$Q253+养成规划和标准成长!K$17*10*养成规划和标准成长!$S253+养成规划和标准成长!K$18*10*养成规划和标准成长!$T253+养成规划和标准成长!K$19*养成规划和标准成长!$U253,0)</f>
        <v>44</v>
      </c>
      <c r="AV7" s="9">
        <f>ROUND(属性投放!K$4+养成规划和标准成长!L$3*养成规划和标准成长!$O253*养成规划和标准成长!$P253+养成规划和标准成长!L$4*养成规划和标准成长!$V253+养成规划和标准成长!L$5*养成规划和标准成长!$R253+(养成规划和标准成长!L$12+养成规划和标准成长!L$13)*养成规划和标准成长!$N253+养成规划和标准成长!L$14*养成规划和标准成长!$O253*养成规划和标准成长!$Q253+养成规划和标准成长!L$17*10*养成规划和标准成长!$S253+养成规划和标准成长!L$18*10*养成规划和标准成长!$T253+养成规划和标准成长!L$19*养成规划和标准成长!$U253,0)</f>
        <v>23</v>
      </c>
      <c r="AW7" s="9">
        <f>ROUND(属性投放!L$4+养成规划和标准成长!M$3*养成规划和标准成长!$O253*养成规划和标准成长!$P253+养成规划和标准成长!M$4*养成规划和标准成长!$V253+养成规划和标准成长!M$5*养成规划和标准成长!$R253+(养成规划和标准成长!M$12+养成规划和标准成长!M$13)*养成规划和标准成长!$N253+养成规划和标准成长!M$14*养成规划和标准成长!$O253*养成规划和标准成长!$Q253+养成规划和标准成长!M$17*10*养成规划和标准成长!$S253+养成规划和标准成长!M$18*10*养成规划和标准成长!$T253+养成规划和标准成长!M$19*养成规划和标准成长!$U253,0)</f>
        <v>10</v>
      </c>
      <c r="AX7" s="9">
        <f>ROUND(属性投放!M$4+养成规划和标准成长!N$3*养成规划和标准成长!$O253*养成规划和标准成长!$P253+养成规划和标准成长!N$4*养成规划和标准成长!$V253+养成规划和标准成长!N$5*养成规划和标准成长!$R253+(养成规划和标准成长!N$12+养成规划和标准成长!N$13)*养成规划和标准成长!$N253+养成规划和标准成长!N$14*养成规划和标准成长!$O253*养成规划和标准成长!$Q253+养成规划和标准成长!N$17*10*养成规划和标准成长!$S253+养成规划和标准成长!N$18*10*养成规划和标准成长!$T253+养成规划和标准成长!N$19*养成规划和标准成长!$U253,0)</f>
        <v>10</v>
      </c>
      <c r="AY7" s="9">
        <f>VLOOKUP(养成规划和标准成长!$X253,阵法、技能和修炼!$C$20:$N$40,COLUMNS(阵法、技能和修炼!$C$20:G$40),0)</f>
        <v>0</v>
      </c>
      <c r="AZ7" s="9">
        <f>VLOOKUP(养成规划和标准成长!$X253,阵法、技能和修炼!$C$20:$N$40,COLUMNS(阵法、技能和修炼!$C$20:H$40),0)</f>
        <v>0</v>
      </c>
      <c r="BA7" s="9">
        <f>VLOOKUP(养成规划和标准成长!$X253,阵法、技能和修炼!$C$20:$N$40,COLUMNS(阵法、技能和修炼!$C$20:I$40),0)</f>
        <v>0</v>
      </c>
      <c r="BB7" s="9">
        <f>VLOOKUP(养成规划和标准成长!$X253,阵法、技能和修炼!$C$20:$N$40,COLUMNS(阵法、技能和修炼!$C$20:J$40),0)</f>
        <v>0</v>
      </c>
      <c r="BC7" s="9">
        <f>VLOOKUP(养成规划和标准成长!$X253,阵法、技能和修炼!$C$20:$N$40,COLUMNS(阵法、技能和修炼!$C$20:K$40),0)</f>
        <v>0</v>
      </c>
      <c r="BD7" s="9">
        <f>VLOOKUP(养成规划和标准成长!$X253,阵法、技能和修炼!$C$20:$N$40,COLUMNS(阵法、技能和修炼!$C$20:L$40),0)</f>
        <v>0</v>
      </c>
      <c r="BE7" s="9">
        <f>VLOOKUP(养成规划和标准成长!$X253,阵法、技能和修炼!$C$20:$N$40,COLUMNS(阵法、技能和修炼!$C$20:M$40),0)</f>
        <v>0</v>
      </c>
      <c r="BF7" s="9">
        <f>VLOOKUP(养成规划和标准成长!$X253,阵法、技能和修炼!$C$20:$N$40,COLUMNS(阵法、技能和修炼!$C$20:N$40),0)</f>
        <v>0</v>
      </c>
      <c r="BH7" s="1">
        <v>4</v>
      </c>
      <c r="BI7" s="9">
        <f>ROUND(属性投放!D$4+养成规划和标准成长!E$3*养成规划和标准成长!$AA253*养成规划和标准成长!$AB253+养成规划和标准成长!E$4*养成规划和标准成长!$AH253+养成规划和标准成长!E$5*养成规划和标准成长!$AD253+(养成规划和标准成长!E$12+养成规划和标准成长!E$13)*养成规划和标准成长!$Z253+养成规划和标准成长!E$14*养成规划和标准成长!$AA253*养成规划和标准成长!$AC253+养成规划和标准成长!E$17*10*养成规划和标准成长!$AE253+养成规划和标准成长!E$18*10*养成规划和标准成长!$AF253+养成规划和标准成长!E$19*养成规划和标准成长!$AG253,0)</f>
        <v>280</v>
      </c>
      <c r="BJ7" s="9">
        <f>ROUND(属性投放!E$4+养成规划和标准成长!F$3*养成规划和标准成长!$AA253*养成规划和标准成长!$AB253+养成规划和标准成长!F$4*养成规划和标准成长!$AH253+养成规划和标准成长!F$5*养成规划和标准成长!$AD253+(养成规划和标准成长!F$12+养成规划和标准成长!F$13)*养成规划和标准成长!$Z253+养成规划和标准成长!F$14*养成规划和标准成长!$AA253*养成规划和标准成长!$AC253+养成规划和标准成长!F$17*10*养成规划和标准成长!$AE253+养成规划和标准成长!F$18*10*养成规划和标准成长!$AF253+养成规划和标准成长!F$19*养成规划和标准成长!$AG253,0)</f>
        <v>308</v>
      </c>
      <c r="BK7" s="9">
        <f>ROUND(属性投放!F$4+养成规划和标准成长!G$3*养成规划和标准成长!$AA253*养成规划和标准成长!$AB253+养成规划和标准成长!G$4*养成规划和标准成长!$AH253+养成规划和标准成长!G$5*养成规划和标准成长!$AD253+(养成规划和标准成长!G$12+养成规划和标准成长!G$13)*养成规划和标准成长!$Z253+养成规划和标准成长!G$14*养成规划和标准成长!$AA253*养成规划和标准成长!$AC253+养成规划和标准成长!G$17*10*养成规划和标准成长!$AE253+养成规划和标准成长!G$18*10*养成规划和标准成长!$AF253+养成规划和标准成长!G$19*养成规划和标准成长!$AG253,0)</f>
        <v>131</v>
      </c>
      <c r="BL7" s="9">
        <f>ROUND(属性投放!G$4+养成规划和标准成长!H$3*养成规划和标准成长!$AA253*养成规划和标准成长!$AB253+养成规划和标准成长!H$4*养成规划和标准成长!$AH253+养成规划和标准成长!H$5*养成规划和标准成长!$AD253+(养成规划和标准成长!H$12+养成规划和标准成长!H$13)*养成规划和标准成长!$Z253+养成规划和标准成长!H$14*养成规划和标准成长!$AA253*养成规划和标准成长!$AC253+养成规划和标准成长!H$17*10*养成规划和标准成长!$AE253+养成规划和标准成长!H$18*10*养成规划和标准成长!$AF253+养成规划和标准成长!H$19*养成规划和标准成长!$AG253,0)</f>
        <v>63</v>
      </c>
      <c r="BM7" s="9">
        <f>ROUND(属性投放!H$4+养成规划和标准成长!I$3*养成规划和标准成长!$AA253*养成规划和标准成长!$AB253+养成规划和标准成长!I$4*养成规划和标准成长!$AH253+养成规划和标准成长!I$5*养成规划和标准成长!$AD253+(养成规划和标准成长!I$12+养成规划和标准成长!I$13)*养成规划和标准成长!$Z253+养成规划和标准成长!I$14*养成规划和标准成长!$AA253*养成规划和标准成长!$AC253+养成规划和标准成长!I$17*10*养成规划和标准成长!$AE253+养成规划和标准成长!I$18*10*养成规划和标准成长!$AF253+养成规划和标准成长!I$19*养成规划和标准成长!$AG253,0)</f>
        <v>106</v>
      </c>
      <c r="BN7" s="9">
        <f>ROUND(属性投放!I$4+养成规划和标准成长!J$3*养成规划和标准成长!$AA253*养成规划和标准成长!$AB253+养成规划和标准成长!J$4*养成规划和标准成长!$AH253+养成规划和标准成长!J$5*养成规划和标准成长!$AD253+(养成规划和标准成长!J$12+养成规划和标准成长!J$13)*养成规划和标准成长!$Z253+养成规划和标准成长!J$14*养成规划和标准成长!$AA253*养成规划和标准成长!$AC253+养成规划和标准成长!J$17*10*养成规划和标准成长!$AE253+养成规划和标准成长!J$18*10*养成规划和标准成长!$AF253+养成规划和标准成长!J$19*养成规划和标准成长!$AG253,0)</f>
        <v>63</v>
      </c>
      <c r="BO7" s="9">
        <f>ROUND(属性投放!J$4+养成规划和标准成长!K$3*养成规划和标准成长!$AA253*养成规划和标准成长!$AB253+养成规划和标准成长!K$4*养成规划和标准成长!$AH253+养成规划和标准成长!K$5*养成规划和标准成长!$AD253+(养成规划和标准成长!K$12+养成规划和标准成长!K$13)*养成规划和标准成长!$Z253+养成规划和标准成长!K$14*养成规划和标准成长!$AA253*养成规划和标准成长!$AC253+养成规划和标准成长!K$17*10*养成规划和标准成长!$AE253+养成规划和标准成长!K$18*10*养成规划和标准成长!$AF253+养成规划和标准成长!K$19*养成规划和标准成长!$AG253,0)</f>
        <v>44</v>
      </c>
      <c r="BP7" s="9">
        <f>ROUND(属性投放!K$4+养成规划和标准成长!L$3*养成规划和标准成长!$AA253*养成规划和标准成长!$AB253+养成规划和标准成长!L$4*养成规划和标准成长!$AH253+养成规划和标准成长!L$5*养成规划和标准成长!$AD253+(养成规划和标准成长!L$12+养成规划和标准成长!L$13)*养成规划和标准成长!$Z253+养成规划和标准成长!L$14*养成规划和标准成长!$AA253*养成规划和标准成长!$AC253+养成规划和标准成长!L$17*10*养成规划和标准成长!$AE253+养成规划和标准成长!L$18*10*养成规划和标准成长!$AF253+养成规划和标准成长!L$19*养成规划和标准成长!$AG253,0)</f>
        <v>23</v>
      </c>
      <c r="BQ7" s="9">
        <f>ROUND(属性投放!L$4+养成规划和标准成长!M$3*养成规划和标准成长!$AA253*养成规划和标准成长!$AB253+养成规划和标准成长!M$4*养成规划和标准成长!$AH253+养成规划和标准成长!M$5*养成规划和标准成长!$AD253+(养成规划和标准成长!M$12+养成规划和标准成长!M$13)*养成规划和标准成长!$Z253+养成规划和标准成长!M$14*养成规划和标准成长!$AA253*养成规划和标准成长!$AC253+养成规划和标准成长!M$17*10*养成规划和标准成长!$AE253+养成规划和标准成长!M$18*10*养成规划和标准成长!$AF253+养成规划和标准成长!M$19*养成规划和标准成长!$AG253,0)</f>
        <v>10</v>
      </c>
      <c r="BR7" s="9">
        <f>ROUND(属性投放!M$4+养成规划和标准成长!N$3*养成规划和标准成长!$AA253*养成规划和标准成长!$AB253+养成规划和标准成长!N$4*养成规划和标准成长!$AH253+养成规划和标准成长!N$5*养成规划和标准成长!$AD253+(养成规划和标准成长!N$12+养成规划和标准成长!N$13)*养成规划和标准成长!$Z253+养成规划和标准成长!N$14*养成规划和标准成长!$AA253*养成规划和标准成长!$AC253+养成规划和标准成长!N$17*10*养成规划和标准成长!$AE253+养成规划和标准成长!N$18*10*养成规划和标准成长!$AF253+养成规划和标准成长!N$19*养成规划和标准成长!$AG253,0)</f>
        <v>10</v>
      </c>
      <c r="BS7" s="9">
        <f>VLOOKUP(养成规划和标准成长!$AJ253,阵法、技能和修炼!$C$20:$N$40,COLUMNS(阵法、技能和修炼!$C$20:G$40),0)</f>
        <v>0</v>
      </c>
      <c r="BT7" s="9">
        <f>VLOOKUP(养成规划和标准成长!$AJ253,阵法、技能和修炼!$C$20:$N$40,COLUMNS(阵法、技能和修炼!$C$20:H$40),0)</f>
        <v>0</v>
      </c>
      <c r="BU7" s="9">
        <f>VLOOKUP(养成规划和标准成长!$AJ253,阵法、技能和修炼!$C$20:$N$40,COLUMNS(阵法、技能和修炼!$C$20:I$40),0)</f>
        <v>0</v>
      </c>
      <c r="BV7" s="9">
        <f>VLOOKUP(养成规划和标准成长!$AJ253,阵法、技能和修炼!$C$20:$N$40,COLUMNS(阵法、技能和修炼!$C$20:J$40),0)</f>
        <v>0</v>
      </c>
      <c r="BW7" s="9">
        <f>VLOOKUP(养成规划和标准成长!$AJ253,阵法、技能和修炼!$C$20:$N$40,COLUMNS(阵法、技能和修炼!$C$20:K$40),0)</f>
        <v>0</v>
      </c>
      <c r="BX7" s="9">
        <f>VLOOKUP(养成规划和标准成长!$AJ253,阵法、技能和修炼!$C$20:$N$40,COLUMNS(阵法、技能和修炼!$C$20:L$40),0)</f>
        <v>0</v>
      </c>
      <c r="BY7" s="9">
        <f>VLOOKUP(养成规划和标准成长!$AJ253,阵法、技能和修炼!$C$20:$N$40,COLUMNS(阵法、技能和修炼!$C$20:M$40),0)</f>
        <v>0</v>
      </c>
      <c r="BZ7" s="9">
        <f>VLOOKUP(养成规划和标准成长!$AJ253,阵法、技能和修炼!$C$20:$N$40,COLUMNS(阵法、技能和修炼!$C$20:N$40),0)</f>
        <v>0</v>
      </c>
    </row>
    <row r="8" spans="1:78">
      <c r="A8" s="1">
        <v>5</v>
      </c>
      <c r="B8" s="9">
        <f>ROUND(属性投放!D$4+养成规划和标准成长!E$3*养成规划和标准成长!$O101*养成规划和标准成长!$P101+养成规划和标准成长!E$4*养成规划和标准成长!$V101+养成规划和标准成长!E$5*养成规划和标准成长!$R101+(养成规划和标准成长!E$12+养成规划和标准成长!E$13)*养成规划和标准成长!$N101+养成规划和标准成长!E$14*养成规划和标准成长!$O101*养成规划和标准成长!$Q101+养成规划和标准成长!E$17*10*养成规划和标准成长!$S101+养成规划和标准成长!E$18*10*养成规划和标准成长!$T101+养成规划和标准成长!E$19*养成规划和标准成长!$U101,0)</f>
        <v>291</v>
      </c>
      <c r="C8" s="9">
        <f>ROUND(属性投放!E$4+养成规划和标准成长!F$3*养成规划和标准成长!$O101*养成规划和标准成长!$P101+养成规划和标准成长!F$4*养成规划和标准成长!$V101+养成规划和标准成长!F$5*养成规划和标准成长!$R101+(养成规划和标准成长!F$12+养成规划和标准成长!F$13)*养成规划和标准成长!$N101+养成规划和标准成长!F$14*养成规划和标准成长!$O101*养成规划和标准成长!$Q101+养成规划和标准成长!F$17*10*养成规划和标准成长!$S101+养成规划和标准成长!F$18*10*养成规划和标准成长!$T101+养成规划和标准成长!F$19*养成规划和标准成长!$U101,0)</f>
        <v>331</v>
      </c>
      <c r="D8" s="9">
        <f>ROUND(属性投放!F$4+养成规划和标准成长!G$3*养成规划和标准成长!$O101*养成规划和标准成长!$P101+养成规划和标准成长!G$4*养成规划和标准成长!$V101+养成规划和标准成长!G$5*养成规划和标准成长!$R101+(养成规划和标准成长!G$12+养成规划和标准成长!G$13)*养成规划和标准成长!$N101+养成规划和标准成长!G$14*养成规划和标准成长!$O101*养成规划和标准成长!$Q101+养成规划和标准成长!G$17*10*养成规划和标准成长!$S101+养成规划和标准成长!G$18*10*养成规划和标准成长!$T101+养成规划和标准成长!G$19*养成规划和标准成长!$U101,0)</f>
        <v>133</v>
      </c>
      <c r="E8" s="9">
        <f>ROUND(属性投放!G$4+养成规划和标准成长!H$3*养成规划和标准成长!$O101*养成规划和标准成长!$P101+养成规划和标准成长!H$4*养成规划和标准成长!$V101+养成规划和标准成长!H$5*养成规划和标准成长!$R101+(养成规划和标准成长!H$12+养成规划和标准成长!H$13)*养成规划和标准成长!$N101+养成规划和标准成长!H$14*养成规划和标准成长!$O101*养成规划和标准成长!$Q101+养成规划和标准成长!H$17*10*养成规划和标准成长!$S101+养成规划和标准成长!H$18*10*养成规划和标准成长!$T101+养成规划和标准成长!H$19*养成规划和标准成长!$U101,0)</f>
        <v>64</v>
      </c>
      <c r="F8" s="9">
        <f>ROUND(属性投放!H$4+养成规划和标准成长!I$3*养成规划和标准成长!$O101*养成规划和标准成长!$P101+养成规划和标准成长!I$4*养成规划和标准成长!$V101+养成规划和标准成长!I$5*养成规划和标准成长!$R101+(养成规划和标准成长!I$12+养成规划和标准成长!I$13)*养成规划和标准成长!$N101+养成规划和标准成长!I$14*养成规划和标准成长!$O101*养成规划和标准成长!$Q101+养成规划和标准成长!I$17*10*养成规划和标准成长!$S101+养成规划和标准成长!I$18*10*养成规划和标准成长!$T101+养成规划和标准成长!I$19*养成规划和标准成长!$U101,0)</f>
        <v>110</v>
      </c>
      <c r="G8" s="9">
        <f>ROUND(属性投放!I$4+养成规划和标准成长!J$3*养成规划和标准成长!$O101*养成规划和标准成长!$P101+养成规划和标准成长!J$4*养成规划和标准成长!$V101+养成规划和标准成长!J$5*养成规划和标准成长!$R101+(养成规划和标准成长!J$12+养成规划和标准成长!J$13)*养成规划和标准成长!$N101+养成规划和标准成长!J$14*养成规划和标准成长!$O101*养成规划和标准成长!$Q101+养成规划和标准成长!J$17*10*养成规划和标准成长!$S101+养成规划和标准成长!J$18*10*养成规划和标准成长!$T101+养成规划和标准成长!J$19*养成规划和标准成长!$U101,0)</f>
        <v>68</v>
      </c>
      <c r="H8" s="9">
        <f>ROUND(属性投放!J$4+养成规划和标准成长!K$3*养成规划和标准成长!$O101*养成规划和标准成长!$P101+养成规划和标准成长!K$4*养成规划和标准成长!$V101+养成规划和标准成长!K$5*养成规划和标准成长!$R101+(养成规划和标准成长!K$12+养成规划和标准成长!K$13)*养成规划和标准成长!$N101+养成规划和标准成长!K$14*养成规划和标准成长!$O101*养成规划和标准成长!$Q101+养成规划和标准成长!K$17*10*养成规划和标准成长!$S101+养成规划和标准成长!K$18*10*养成规划和标准成长!$T101+养成规划和标准成长!K$19*养成规划和标准成长!$U101,0)</f>
        <v>47</v>
      </c>
      <c r="I8" s="9">
        <f>ROUND(属性投放!K$4+养成规划和标准成长!L$3*养成规划和标准成长!$O101*养成规划和标准成长!$P101+养成规划和标准成长!L$4*养成规划和标准成长!$V101+养成规划和标准成长!L$5*养成规划和标准成长!$R101+(养成规划和标准成长!L$12+养成规划和标准成长!L$13)*养成规划和标准成长!$N101+养成规划和标准成长!L$14*养成规划和标准成长!$O101*养成规划和标准成长!$Q101+养成规划和标准成长!L$17*10*养成规划和标准成长!$S101+养成规划和标准成长!L$18*10*养成规划和标准成长!$T101+养成规划和标准成长!L$19*养成规划和标准成长!$U101,0)</f>
        <v>22</v>
      </c>
      <c r="J8" s="9">
        <f>ROUND(属性投放!L$4+养成规划和标准成长!M$3*养成规划和标准成长!$O101*养成规划和标准成长!$P101+养成规划和标准成长!M$4*养成规划和标准成长!$V101+养成规划和标准成长!M$5*养成规划和标准成长!$R101+(养成规划和标准成长!M$12+养成规划和标准成长!M$13)*养成规划和标准成长!$N101+养成规划和标准成长!M$14*养成规划和标准成长!$O101*养成规划和标准成长!$Q101+养成规划和标准成长!M$17*10*养成规划和标准成长!$S101+养成规划和标准成长!M$18*10*养成规划和标准成长!$T101+养成规划和标准成长!M$19*养成规划和标准成长!$U101,0)</f>
        <v>10</v>
      </c>
      <c r="K8" s="9">
        <f>ROUND(属性投放!M$4+养成规划和标准成长!N$3*养成规划和标准成长!$O101*养成规划和标准成长!$P101+养成规划和标准成长!N$4*养成规划和标准成长!$V101+养成规划和标准成长!N$5*养成规划和标准成长!$R101+(养成规划和标准成长!N$12+养成规划和标准成长!N$13)*养成规划和标准成长!$N101+养成规划和标准成长!N$14*养成规划和标准成长!$O101*养成规划和标准成长!$Q101+养成规划和标准成长!N$17*10*养成规划和标准成长!$S101+养成规划和标准成长!N$18*10*养成规划和标准成长!$T101+养成规划和标准成长!N$19*养成规划和标准成长!$U101,0)</f>
        <v>10</v>
      </c>
      <c r="L8" s="9">
        <f>VLOOKUP(养成规划和标准成长!$X101,阵法、技能和修炼!$C$20:$N$40,COLUMNS(阵法、技能和修炼!$C$20:G$40),0)</f>
        <v>0</v>
      </c>
      <c r="M8" s="9">
        <f>VLOOKUP(养成规划和标准成长!$X101,阵法、技能和修炼!$C$20:$N$40,COLUMNS(阵法、技能和修炼!$C$20:H$40),0)</f>
        <v>0</v>
      </c>
      <c r="N8" s="9">
        <f>VLOOKUP(养成规划和标准成长!$X101,阵法、技能和修炼!$C$20:$N$40,COLUMNS(阵法、技能和修炼!$C$20:I$40),0)</f>
        <v>0</v>
      </c>
      <c r="O8" s="9">
        <f>VLOOKUP(养成规划和标准成长!$X101,阵法、技能和修炼!$C$20:$N$40,COLUMNS(阵法、技能和修炼!$C$20:J$40),0)</f>
        <v>0</v>
      </c>
      <c r="P8" s="9">
        <f>VLOOKUP(养成规划和标准成长!$X101,阵法、技能和修炼!$C$20:$N$40,COLUMNS(阵法、技能和修炼!$C$20:K$40),0)</f>
        <v>0</v>
      </c>
      <c r="Q8" s="9">
        <f>VLOOKUP(养成规划和标准成长!$X101,阵法、技能和修炼!$C$20:$N$40,COLUMNS(阵法、技能和修炼!$C$20:L$40),0)</f>
        <v>0</v>
      </c>
      <c r="R8" s="9">
        <f>VLOOKUP(养成规划和标准成长!$X101,阵法、技能和修炼!$C$20:$N$40,COLUMNS(阵法、技能和修炼!$C$20:M$40),0)</f>
        <v>0</v>
      </c>
      <c r="S8" s="9">
        <f>VLOOKUP(养成规划和标准成长!$X101,阵法、技能和修炼!$C$20:$N$40,COLUMNS(阵法、技能和修炼!$C$20:N$40),0)</f>
        <v>0</v>
      </c>
      <c r="T8" s="1">
        <v>5</v>
      </c>
      <c r="U8" s="9">
        <f>ROUND(属性投放!D$4+养成规划和标准成长!E$3*养成规划和标准成长!$C254*养成规划和标准成长!$D254+养成规划和标准成长!E$4*养成规划和标准成长!$J254+养成规划和标准成长!E$5*养成规划和标准成长!$F254+(养成规划和标准成长!E$12+养成规划和标准成长!E$13)*养成规划和标准成长!$B254+养成规划和标准成长!E$14*养成规划和标准成长!$C254*养成规划和标准成长!$E254+养成规划和标准成长!E$17*10*养成规划和标准成长!$G254+养成规划和标准成长!E$18*10*养成规划和标准成长!$H254+养成规划和标准成长!E$19*养成规划和标准成长!$I254,0)</f>
        <v>293</v>
      </c>
      <c r="V8" s="9">
        <f>ROUND(属性投放!E$4+养成规划和标准成长!F$3*养成规划和标准成长!$C254*养成规划和标准成长!$D254+养成规划和标准成长!F$4*养成规划和标准成长!$J254+养成规划和标准成长!F$5*养成规划和标准成长!$F254+(养成规划和标准成长!F$12+养成规划和标准成长!F$13)*养成规划和标准成长!$B254+养成规划和标准成长!F$14*养成规划和标准成长!$C254*养成规划和标准成长!$E254+养成规划和标准成长!F$17*10*养成规划和标准成长!$G254+养成规划和标准成长!F$18*10*养成规划和标准成长!$H254+养成规划和标准成长!F$19*养成规划和标准成长!$I254,0)</f>
        <v>332</v>
      </c>
      <c r="W8" s="9">
        <f>ROUND(属性投放!F$4+养成规划和标准成长!G$3*养成规划和标准成长!$C254*养成规划和标准成长!$D254+养成规划和标准成长!G$4*养成规划和标准成长!$J254+养成规划和标准成长!G$5*养成规划和标准成长!$F254+(养成规划和标准成长!G$12+养成规划和标准成长!G$13)*养成规划和标准成长!$B254+养成规划和标准成长!G$14*养成规划和标准成长!$C254*养成规划和标准成长!$E254+养成规划和标准成长!G$17*10*养成规划和标准成长!$G254+养成规划和标准成长!G$18*10*养成规划和标准成长!$H254+养成规划和标准成长!G$19*养成规划和标准成长!$I254,0)</f>
        <v>134</v>
      </c>
      <c r="X8" s="9">
        <f>ROUND(属性投放!G$4+养成规划和标准成长!H$3*养成规划和标准成长!$C254*养成规划和标准成长!$D254+养成规划和标准成长!H$4*养成规划和标准成长!$J254+养成规划和标准成长!H$5*养成规划和标准成长!$F254+(养成规划和标准成长!H$12+养成规划和标准成长!H$13)*养成规划和标准成长!$B254+养成规划和标准成长!H$14*养成规划和标准成长!$C254*养成规划和标准成长!$E254+养成规划和标准成长!H$17*10*养成规划和标准成长!$G254+养成规划和标准成长!H$18*10*养成规划和标准成长!$H254+养成规划和标准成长!H$19*养成规划和标准成长!$I254,0)</f>
        <v>64</v>
      </c>
      <c r="Y8" s="9">
        <f>ROUND(属性投放!H$4+养成规划和标准成长!I$3*养成规划和标准成长!$C254*养成规划和标准成长!$D254+养成规划和标准成长!I$4*养成规划和标准成长!$J254+养成规划和标准成长!I$5*养成规划和标准成长!$F254+(养成规划和标准成长!I$12+养成规划和标准成长!I$13)*养成规划和标准成长!$B254+养成规划和标准成长!I$14*养成规划和标准成长!$C254*养成规划和标准成长!$E254+养成规划和标准成长!I$17*10*养成规划和标准成长!$G254+养成规划和标准成长!I$18*10*养成规划和标准成长!$H254+养成规划和标准成长!I$19*养成规划和标准成长!$I254,0)</f>
        <v>110</v>
      </c>
      <c r="Z8" s="9">
        <f>ROUND(属性投放!I$4+养成规划和标准成长!J$3*养成规划和标准成长!$C254*养成规划和标准成长!$D254+养成规划和标准成长!J$4*养成规划和标准成长!$J254+养成规划和标准成长!J$5*养成规划和标准成长!$F254+(养成规划和标准成长!J$12+养成规划和标准成长!J$13)*养成规划和标准成长!$B254+养成规划和标准成长!J$14*养成规划和标准成长!$C254*养成规划和标准成长!$E254+养成规划和标准成长!J$17*10*养成规划和标准成长!$G254+养成规划和标准成长!J$18*10*养成规划和标准成长!$H254+养成规划和标准成长!J$19*养成规划和标准成长!$I254,0)</f>
        <v>68</v>
      </c>
      <c r="AA8" s="9">
        <f>ROUND(属性投放!J$4+养成规划和标准成长!K$3*养成规划和标准成长!$C254*养成规划和标准成长!$D254+养成规划和标准成长!K$4*养成规划和标准成长!$J254+养成规划和标准成长!K$5*养成规划和标准成长!$F254+(养成规划和标准成长!K$12+养成规划和标准成长!K$13)*养成规划和标准成长!$B254+养成规划和标准成长!K$14*养成规划和标准成长!$C254*养成规划和标准成长!$E254+养成规划和标准成长!K$17*10*养成规划和标准成长!$G254+养成规划和标准成长!K$18*10*养成规划和标准成长!$H254+养成规划和标准成长!K$19*养成规划和标准成长!$I254,0)</f>
        <v>47</v>
      </c>
      <c r="AB8" s="9">
        <f>ROUND(属性投放!K$4+养成规划和标准成长!L$3*养成规划和标准成长!$C254*养成规划和标准成长!$D254+养成规划和标准成长!L$4*养成规划和标准成长!$J254+养成规划和标准成长!L$5*养成规划和标准成长!$F254+(养成规划和标准成长!L$12+养成规划和标准成长!L$13)*养成规划和标准成长!$B254+养成规划和标准成长!L$14*养成规划和标准成长!$C254*养成规划和标准成长!$E254+养成规划和标准成长!L$17*10*养成规划和标准成长!$G254+养成规划和标准成长!L$18*10*养成规划和标准成长!$H254+养成规划和标准成长!L$19*养成规划和标准成长!$I254,0)</f>
        <v>22</v>
      </c>
      <c r="AC8" s="9">
        <f>ROUND(属性投放!L$4+养成规划和标准成长!M$3*养成规划和标准成长!$C254*养成规划和标准成长!$D254+养成规划和标准成长!M$4*养成规划和标准成长!$J254+养成规划和标准成长!M$5*养成规划和标准成长!$F254+(养成规划和标准成长!M$12+养成规划和标准成长!M$13)*养成规划和标准成长!$B254+养成规划和标准成长!M$14*养成规划和标准成长!$C254*养成规划和标准成长!$E254+养成规划和标准成长!M$17*10*养成规划和标准成长!$G254+养成规划和标准成长!M$18*10*养成规划和标准成长!$H254+养成规划和标准成长!M$19*养成规划和标准成长!$I254,0)</f>
        <v>10</v>
      </c>
      <c r="AD8" s="9">
        <f>ROUND(属性投放!M$4+养成规划和标准成长!N$3*养成规划和标准成长!$C254*养成规划和标准成长!$D254+养成规划和标准成长!N$4*养成规划和标准成长!$J254+养成规划和标准成长!N$5*养成规划和标准成长!$F254+(养成规划和标准成长!N$12+养成规划和标准成长!N$13)*养成规划和标准成长!$B254+养成规划和标准成长!N$14*养成规划和标准成长!$C254*养成规划和标准成长!$E254+养成规划和标准成长!N$17*10*养成规划和标准成长!$G254+养成规划和标准成长!N$18*10*养成规划和标准成长!$H254+养成规划和标准成长!N$19*养成规划和标准成长!$I254,0)</f>
        <v>10</v>
      </c>
      <c r="AE8" s="9">
        <f>VLOOKUP(养成规划和标准成长!$L254,阵法、技能和修炼!$C$20:$N$40,COLUMNS(阵法、技能和修炼!$C$20:G$40),0)</f>
        <v>0</v>
      </c>
      <c r="AF8" s="9">
        <f>VLOOKUP(养成规划和标准成长!$L254,阵法、技能和修炼!$C$20:$N$40,COLUMNS(阵法、技能和修炼!$C$20:H$40),0)</f>
        <v>0</v>
      </c>
      <c r="AG8" s="9">
        <f>VLOOKUP(养成规划和标准成长!$L254,阵法、技能和修炼!$C$20:$N$40,COLUMNS(阵法、技能和修炼!$C$20:I$40),0)</f>
        <v>0</v>
      </c>
      <c r="AH8" s="9">
        <f>VLOOKUP(养成规划和标准成长!$L254,阵法、技能和修炼!$C$20:$N$40,COLUMNS(阵法、技能和修炼!$C$20:J$40),0)</f>
        <v>0</v>
      </c>
      <c r="AI8" s="9">
        <f>VLOOKUP(养成规划和标准成长!$L254,阵法、技能和修炼!$C$20:$N$40,COLUMNS(阵法、技能和修炼!$C$20:K$40),0)</f>
        <v>0</v>
      </c>
      <c r="AJ8" s="9">
        <f>VLOOKUP(养成规划和标准成长!$L254,阵法、技能和修炼!$C$20:$N$40,COLUMNS(阵法、技能和修炼!$C$20:L$40),0)</f>
        <v>0</v>
      </c>
      <c r="AK8" s="9">
        <f>VLOOKUP(养成规划和标准成长!$L254,阵法、技能和修炼!$C$20:$N$40,COLUMNS(阵法、技能和修炼!$C$20:M$40),0)</f>
        <v>0</v>
      </c>
      <c r="AL8" s="9">
        <f>VLOOKUP(养成规划和标准成长!$L254,阵法、技能和修炼!$C$20:$N$40,COLUMNS(阵法、技能和修炼!$C$20:N$40),0)</f>
        <v>0</v>
      </c>
      <c r="AN8" s="1">
        <v>5</v>
      </c>
      <c r="AO8" s="9">
        <f>ROUND(属性投放!D$4+养成规划和标准成长!E$3*养成规划和标准成长!$O254*养成规划和标准成长!$P254+养成规划和标准成长!E$4*养成规划和标准成长!$V254+养成规划和标准成长!E$5*养成规划和标准成长!$R254+(养成规划和标准成长!E$12+养成规划和标准成长!E$13)*养成规划和标准成长!$N254+养成规划和标准成长!E$14*养成规划和标准成长!$O254*养成规划和标准成长!$Q254+养成规划和标准成长!E$17*10*养成规划和标准成长!$S254+养成规划和标准成长!E$18*10*养成规划和标准成长!$T254+养成规划和标准成长!E$19*养成规划和标准成长!$U254,0)</f>
        <v>295</v>
      </c>
      <c r="AP8" s="9">
        <f>ROUND(属性投放!E$4+养成规划和标准成长!F$3*养成规划和标准成长!$O254*养成规划和标准成长!$P254+养成规划和标准成长!F$4*养成规划和标准成长!$V254+养成规划和标准成长!F$5*养成规划和标准成长!$R254+(养成规划和标准成长!F$12+养成规划和标准成长!F$13)*养成规划和标准成长!$N254+养成规划和标准成长!F$14*养成规划和标准成长!$O254*养成规划和标准成长!$Q254+养成规划和标准成长!F$17*10*养成规划和标准成长!$S254+养成规划和标准成长!F$18*10*养成规划和标准成长!$T254+养成规划和标准成长!F$19*养成规划和标准成长!$U254,0)</f>
        <v>332</v>
      </c>
      <c r="AQ8" s="9">
        <f>ROUND(属性投放!F$4+养成规划和标准成长!G$3*养成规划和标准成长!$O254*养成规划和标准成长!$P254+养成规划和标准成长!G$4*养成规划和标准成长!$V254+养成规划和标准成长!G$5*养成规划和标准成长!$R254+(养成规划和标准成长!G$12+养成规划和标准成长!G$13)*养成规划和标准成长!$N254+养成规划和标准成长!G$14*养成规划和标准成长!$O254*养成规划和标准成长!$Q254+养成规划和标准成长!G$17*10*养成规划和标准成长!$S254+养成规划和标准成长!G$18*10*养成规划和标准成长!$T254+养成规划和标准成长!G$19*养成规划和标准成长!$U254,0)</f>
        <v>135</v>
      </c>
      <c r="AR8" s="9">
        <f>ROUND(属性投放!G$4+养成规划和标准成长!H$3*养成规划和标准成长!$O254*养成规划和标准成长!$P254+养成规划和标准成长!H$4*养成规划和标准成长!$V254+养成规划和标准成长!H$5*养成规划和标准成长!$R254+(养成规划和标准成长!H$12+养成规划和标准成长!H$13)*养成规划和标准成长!$N254+养成规划和标准成长!H$14*养成规划和标准成长!$O254*养成规划和标准成长!$Q254+养成规划和标准成长!H$17*10*养成规划和标准成长!$S254+养成规划和标准成长!H$18*10*养成规划和标准成长!$T254+养成规划和标准成长!H$19*养成规划和标准成长!$U254,0)</f>
        <v>65</v>
      </c>
      <c r="AS8" s="9">
        <f>ROUND(属性投放!H$4+养成规划和标准成长!I$3*养成规划和标准成长!$O254*养成规划和标准成长!$P254+养成规划和标准成长!I$4*养成规划和标准成长!$V254+养成规划和标准成长!I$5*养成规划和标准成长!$R254+(养成规划和标准成长!I$12+养成规划和标准成长!I$13)*养成规划和标准成长!$N254+养成规划和标准成长!I$14*养成规划和标准成长!$O254*养成规划和标准成长!$Q254+养成规划和标准成长!I$17*10*养成规划和标准成长!$S254+养成规划和标准成长!I$18*10*养成规划和标准成长!$T254+养成规划和标准成长!I$19*养成规划和标准成长!$U254,0)</f>
        <v>111</v>
      </c>
      <c r="AT8" s="9">
        <f>ROUND(属性投放!I$4+养成规划和标准成长!J$3*养成规划和标准成长!$O254*养成规划和标准成长!$P254+养成规划和标准成长!J$4*养成规划和标准成长!$V254+养成规划和标准成长!J$5*养成规划和标准成长!$R254+(养成规划和标准成长!J$12+养成规划和标准成长!J$13)*养成规划和标准成长!$N254+养成规划和标准成长!J$14*养成规划和标准成长!$O254*养成规划和标准成长!$Q254+养成规划和标准成长!J$17*10*养成规划和标准成长!$S254+养成规划和标准成长!J$18*10*养成规划和标准成长!$T254+养成规划和标准成长!J$19*养成规划和标准成长!$U254,0)</f>
        <v>68</v>
      </c>
      <c r="AU8" s="9">
        <f>ROUND(属性投放!J$4+养成规划和标准成长!K$3*养成规划和标准成长!$O254*养成规划和标准成长!$P254+养成规划和标准成长!K$4*养成规划和标准成长!$V254+养成规划和标准成长!K$5*养成规划和标准成长!$R254+(养成规划和标准成长!K$12+养成规划和标准成长!K$13)*养成规划和标准成长!$N254+养成规划和标准成长!K$14*养成规划和标准成长!$O254*养成规划和标准成长!$Q254+养成规划和标准成长!K$17*10*养成规划和标准成长!$S254+养成规划和标准成长!K$18*10*养成规划和标准成长!$T254+养成规划和标准成长!K$19*养成规划和标准成长!$U254,0)</f>
        <v>47</v>
      </c>
      <c r="AV8" s="9">
        <f>ROUND(属性投放!K$4+养成规划和标准成长!L$3*养成规划和标准成长!$O254*养成规划和标准成长!$P254+养成规划和标准成长!L$4*养成规划和标准成长!$V254+养成规划和标准成长!L$5*养成规划和标准成长!$R254+(养成规划和标准成长!L$12+养成规划和标准成长!L$13)*养成规划和标准成长!$N254+养成规划和标准成长!L$14*养成规划和标准成长!$O254*养成规划和标准成长!$Q254+养成规划和标准成长!L$17*10*养成规划和标准成长!$S254+养成规划和标准成长!L$18*10*养成规划和标准成长!$T254+养成规划和标准成长!L$19*养成规划和标准成长!$U254,0)</f>
        <v>23</v>
      </c>
      <c r="AW8" s="9">
        <f>ROUND(属性投放!L$4+养成规划和标准成长!M$3*养成规划和标准成长!$O254*养成规划和标准成长!$P254+养成规划和标准成长!M$4*养成规划和标准成长!$V254+养成规划和标准成长!M$5*养成规划和标准成长!$R254+(养成规划和标准成长!M$12+养成规划和标准成长!M$13)*养成规划和标准成长!$N254+养成规划和标准成长!M$14*养成规划和标准成长!$O254*养成规划和标准成长!$Q254+养成规划和标准成长!M$17*10*养成规划和标准成长!$S254+养成规划和标准成长!M$18*10*养成规划和标准成长!$T254+养成规划和标准成长!M$19*养成规划和标准成长!$U254,0)</f>
        <v>10</v>
      </c>
      <c r="AX8" s="9">
        <f>ROUND(属性投放!M$4+养成规划和标准成长!N$3*养成规划和标准成长!$O254*养成规划和标准成长!$P254+养成规划和标准成长!N$4*养成规划和标准成长!$V254+养成规划和标准成长!N$5*养成规划和标准成长!$R254+(养成规划和标准成长!N$12+养成规划和标准成长!N$13)*养成规划和标准成长!$N254+养成规划和标准成长!N$14*养成规划和标准成长!$O254*养成规划和标准成长!$Q254+养成规划和标准成长!N$17*10*养成规划和标准成长!$S254+养成规划和标准成长!N$18*10*养成规划和标准成长!$T254+养成规划和标准成长!N$19*养成规划和标准成长!$U254,0)</f>
        <v>10</v>
      </c>
      <c r="AY8" s="9">
        <f>VLOOKUP(养成规划和标准成长!$X254,阵法、技能和修炼!$C$20:$N$40,COLUMNS(阵法、技能和修炼!$C$20:G$40),0)</f>
        <v>0</v>
      </c>
      <c r="AZ8" s="9">
        <f>VLOOKUP(养成规划和标准成长!$X254,阵法、技能和修炼!$C$20:$N$40,COLUMNS(阵法、技能和修炼!$C$20:H$40),0)</f>
        <v>0</v>
      </c>
      <c r="BA8" s="9">
        <f>VLOOKUP(养成规划和标准成长!$X254,阵法、技能和修炼!$C$20:$N$40,COLUMNS(阵法、技能和修炼!$C$20:I$40),0)</f>
        <v>0</v>
      </c>
      <c r="BB8" s="9">
        <f>VLOOKUP(养成规划和标准成长!$X254,阵法、技能和修炼!$C$20:$N$40,COLUMNS(阵法、技能和修炼!$C$20:J$40),0)</f>
        <v>0</v>
      </c>
      <c r="BC8" s="9">
        <f>VLOOKUP(养成规划和标准成长!$X254,阵法、技能和修炼!$C$20:$N$40,COLUMNS(阵法、技能和修炼!$C$20:K$40),0)</f>
        <v>0</v>
      </c>
      <c r="BD8" s="9">
        <f>VLOOKUP(养成规划和标准成长!$X254,阵法、技能和修炼!$C$20:$N$40,COLUMNS(阵法、技能和修炼!$C$20:L$40),0)</f>
        <v>0</v>
      </c>
      <c r="BE8" s="9">
        <f>VLOOKUP(养成规划和标准成长!$X254,阵法、技能和修炼!$C$20:$N$40,COLUMNS(阵法、技能和修炼!$C$20:M$40),0)</f>
        <v>0</v>
      </c>
      <c r="BF8" s="9">
        <f>VLOOKUP(养成规划和标准成长!$X254,阵法、技能和修炼!$C$20:$N$40,COLUMNS(阵法、技能和修炼!$C$20:N$40),0)</f>
        <v>0</v>
      </c>
      <c r="BH8" s="1">
        <v>5</v>
      </c>
      <c r="BI8" s="9">
        <f>ROUND(属性投放!D$4+养成规划和标准成长!E$3*养成规划和标准成长!$AA254*养成规划和标准成长!$AB254+养成规划和标准成长!E$4*养成规划和标准成长!$AH254+养成规划和标准成长!E$5*养成规划和标准成长!$AD254+(养成规划和标准成长!E$12+养成规划和标准成长!E$13)*养成规划和标准成长!$Z254+养成规划和标准成长!E$14*养成规划和标准成长!$AA254*养成规划和标准成长!$AC254+养成规划和标准成长!E$17*10*养成规划和标准成长!$AE254+养成规划和标准成长!E$18*10*养成规划和标准成长!$AF254+养成规划和标准成长!E$19*养成规划和标准成长!$AG254,0)</f>
        <v>296</v>
      </c>
      <c r="BJ8" s="9">
        <f>ROUND(属性投放!E$4+养成规划和标准成长!F$3*养成规划和标准成长!$AA254*养成规划和标准成长!$AB254+养成规划和标准成长!F$4*养成规划和标准成长!$AH254+养成规划和标准成长!F$5*养成规划和标准成长!$AD254+(养成规划和标准成长!F$12+养成规划和标准成长!F$13)*养成规划和标准成长!$Z254+养成规划和标准成长!F$14*养成规划和标准成长!$AA254*养成规划和标准成长!$AC254+养成规划和标准成长!F$17*10*养成规划和标准成长!$AE254+养成规划和标准成长!F$18*10*养成规划和标准成长!$AF254+养成规划和标准成长!F$19*养成规划和标准成长!$AG254,0)</f>
        <v>333</v>
      </c>
      <c r="BK8" s="9">
        <f>ROUND(属性投放!F$4+养成规划和标准成长!G$3*养成规划和标准成长!$AA254*养成规划和标准成长!$AB254+养成规划和标准成长!G$4*养成规划和标准成长!$AH254+养成规划和标准成长!G$5*养成规划和标准成长!$AD254+(养成规划和标准成长!G$12+养成规划和标准成长!G$13)*养成规划和标准成长!$Z254+养成规划和标准成长!G$14*养成规划和标准成长!$AA254*养成规划和标准成长!$AC254+养成规划和标准成长!G$17*10*养成规划和标准成长!$AE254+养成规划和标准成长!G$18*10*养成规划和标准成长!$AF254+养成规划和标准成长!G$19*养成规划和标准成长!$AG254,0)</f>
        <v>136</v>
      </c>
      <c r="BL8" s="9">
        <f>ROUND(属性投放!G$4+养成规划和标准成长!H$3*养成规划和标准成长!$AA254*养成规划和标准成长!$AB254+养成规划和标准成长!H$4*养成规划和标准成长!$AH254+养成规划和标准成长!H$5*养成规划和标准成长!$AD254+(养成规划和标准成长!H$12+养成规划和标准成长!H$13)*养成规划和标准成长!$Z254+养成规划和标准成长!H$14*养成规划和标准成长!$AA254*养成规划和标准成长!$AC254+养成规划和标准成长!H$17*10*养成规划和标准成长!$AE254+养成规划和标准成长!H$18*10*养成规划和标准成长!$AF254+养成规划和标准成长!H$19*养成规划和标准成长!$AG254,0)</f>
        <v>65</v>
      </c>
      <c r="BM8" s="9">
        <f>ROUND(属性投放!H$4+养成规划和标准成长!I$3*养成规划和标准成长!$AA254*养成规划和标准成长!$AB254+养成规划和标准成长!I$4*养成规划和标准成长!$AH254+养成规划和标准成长!I$5*养成规划和标准成长!$AD254+(养成规划和标准成长!I$12+养成规划和标准成长!I$13)*养成规划和标准成长!$Z254+养成规划和标准成长!I$14*养成规划和标准成长!$AA254*养成规划和标准成长!$AC254+养成规划和标准成长!I$17*10*养成规划和标准成长!$AE254+养成规划和标准成长!I$18*10*养成规划和标准成长!$AF254+养成规划和标准成长!I$19*养成规划和标准成长!$AG254,0)</f>
        <v>111</v>
      </c>
      <c r="BN8" s="9">
        <f>ROUND(属性投放!I$4+养成规划和标准成长!J$3*养成规划和标准成长!$AA254*养成规划和标准成长!$AB254+养成规划和标准成长!J$4*养成规划和标准成长!$AH254+养成规划和标准成长!J$5*养成规划和标准成长!$AD254+(养成规划和标准成长!J$12+养成规划和标准成长!J$13)*养成规划和标准成长!$Z254+养成规划和标准成长!J$14*养成规划和标准成长!$AA254*养成规划和标准成长!$AC254+养成规划和标准成长!J$17*10*养成规划和标准成长!$AE254+养成规划和标准成长!J$18*10*养成规划和标准成长!$AF254+养成规划和标准成长!J$19*养成规划和标准成长!$AG254,0)</f>
        <v>68</v>
      </c>
      <c r="BO8" s="9">
        <f>ROUND(属性投放!J$4+养成规划和标准成长!K$3*养成规划和标准成长!$AA254*养成规划和标准成长!$AB254+养成规划和标准成长!K$4*养成规划和标准成长!$AH254+养成规划和标准成长!K$5*养成规划和标准成长!$AD254+(养成规划和标准成长!K$12+养成规划和标准成长!K$13)*养成规划和标准成长!$Z254+养成规划和标准成长!K$14*养成规划和标准成长!$AA254*养成规划和标准成长!$AC254+养成规划和标准成长!K$17*10*养成规划和标准成长!$AE254+养成规划和标准成长!K$18*10*养成规划和标准成长!$AF254+养成规划和标准成长!K$19*养成规划和标准成长!$AG254,0)</f>
        <v>47</v>
      </c>
      <c r="BP8" s="9">
        <f>ROUND(属性投放!K$4+养成规划和标准成长!L$3*养成规划和标准成长!$AA254*养成规划和标准成长!$AB254+养成规划和标准成长!L$4*养成规划和标准成长!$AH254+养成规划和标准成长!L$5*养成规划和标准成长!$AD254+(养成规划和标准成长!L$12+养成规划和标准成长!L$13)*养成规划和标准成长!$Z254+养成规划和标准成长!L$14*养成规划和标准成长!$AA254*养成规划和标准成长!$AC254+养成规划和标准成长!L$17*10*养成规划和标准成长!$AE254+养成规划和标准成长!L$18*10*养成规划和标准成长!$AF254+养成规划和标准成长!L$19*养成规划和标准成长!$AG254,0)</f>
        <v>23</v>
      </c>
      <c r="BQ8" s="9">
        <f>ROUND(属性投放!L$4+养成规划和标准成长!M$3*养成规划和标准成长!$AA254*养成规划和标准成长!$AB254+养成规划和标准成长!M$4*养成规划和标准成长!$AH254+养成规划和标准成长!M$5*养成规划和标准成长!$AD254+(养成规划和标准成长!M$12+养成规划和标准成长!M$13)*养成规划和标准成长!$Z254+养成规划和标准成长!M$14*养成规划和标准成长!$AA254*养成规划和标准成长!$AC254+养成规划和标准成长!M$17*10*养成规划和标准成长!$AE254+养成规划和标准成长!M$18*10*养成规划和标准成长!$AF254+养成规划和标准成长!M$19*养成规划和标准成长!$AG254,0)</f>
        <v>10</v>
      </c>
      <c r="BR8" s="9">
        <f>ROUND(属性投放!M$4+养成规划和标准成长!N$3*养成规划和标准成长!$AA254*养成规划和标准成长!$AB254+养成规划和标准成长!N$4*养成规划和标准成长!$AH254+养成规划和标准成长!N$5*养成规划和标准成长!$AD254+(养成规划和标准成长!N$12+养成规划和标准成长!N$13)*养成规划和标准成长!$Z254+养成规划和标准成长!N$14*养成规划和标准成长!$AA254*养成规划和标准成长!$AC254+养成规划和标准成长!N$17*10*养成规划和标准成长!$AE254+养成规划和标准成长!N$18*10*养成规划和标准成长!$AF254+养成规划和标准成长!N$19*养成规划和标准成长!$AG254,0)</f>
        <v>10</v>
      </c>
      <c r="BS8" s="9">
        <f>VLOOKUP(养成规划和标准成长!$AJ254,阵法、技能和修炼!$C$20:$N$40,COLUMNS(阵法、技能和修炼!$C$20:G$40),0)</f>
        <v>0</v>
      </c>
      <c r="BT8" s="9">
        <f>VLOOKUP(养成规划和标准成长!$AJ254,阵法、技能和修炼!$C$20:$N$40,COLUMNS(阵法、技能和修炼!$C$20:H$40),0)</f>
        <v>0</v>
      </c>
      <c r="BU8" s="9">
        <f>VLOOKUP(养成规划和标准成长!$AJ254,阵法、技能和修炼!$C$20:$N$40,COLUMNS(阵法、技能和修炼!$C$20:I$40),0)</f>
        <v>0</v>
      </c>
      <c r="BV8" s="9">
        <f>VLOOKUP(养成规划和标准成长!$AJ254,阵法、技能和修炼!$C$20:$N$40,COLUMNS(阵法、技能和修炼!$C$20:J$40),0)</f>
        <v>0</v>
      </c>
      <c r="BW8" s="9">
        <f>VLOOKUP(养成规划和标准成长!$AJ254,阵法、技能和修炼!$C$20:$N$40,COLUMNS(阵法、技能和修炼!$C$20:K$40),0)</f>
        <v>0</v>
      </c>
      <c r="BX8" s="9">
        <f>VLOOKUP(养成规划和标准成长!$AJ254,阵法、技能和修炼!$C$20:$N$40,COLUMNS(阵法、技能和修炼!$C$20:L$40),0)</f>
        <v>0</v>
      </c>
      <c r="BY8" s="9">
        <f>VLOOKUP(养成规划和标准成长!$AJ254,阵法、技能和修炼!$C$20:$N$40,COLUMNS(阵法、技能和修炼!$C$20:M$40),0)</f>
        <v>0</v>
      </c>
      <c r="BZ8" s="9">
        <f>VLOOKUP(养成规划和标准成长!$AJ254,阵法、技能和修炼!$C$20:$N$40,COLUMNS(阵法、技能和修炼!$C$20:N$40),0)</f>
        <v>0</v>
      </c>
    </row>
    <row r="9" spans="1:78">
      <c r="A9" s="1">
        <v>6</v>
      </c>
      <c r="B9" s="9">
        <f>ROUND(属性投放!D$4+养成规划和标准成长!E$3*养成规划和标准成长!$O102*养成规划和标准成长!$P102+养成规划和标准成长!E$4*养成规划和标准成长!$V102+养成规划和标准成长!E$5*养成规划和标准成长!$R102+(养成规划和标准成长!E$12+养成规划和标准成长!E$13)*养成规划和标准成长!$N102+养成规划和标准成长!E$14*养成规划和标准成长!$O102*养成规划和标准成长!$Q102+养成规划和标准成长!E$17*10*养成规划和标准成长!$S102+养成规划和标准成长!E$18*10*养成规划和标准成长!$T102+养成规划和标准成长!E$19*养成规划和标准成长!$U102,0)</f>
        <v>307</v>
      </c>
      <c r="C9" s="9">
        <f>ROUND(属性投放!E$4+养成规划和标准成长!F$3*养成规划和标准成长!$O102*养成规划和标准成长!$P102+养成规划和标准成长!F$4*养成规划和标准成长!$V102+养成规划和标准成长!F$5*养成规划和标准成长!$R102+(养成规划和标准成长!F$12+养成规划和标准成长!F$13)*养成规划和标准成长!$N102+养成规划和标准成长!F$14*养成规划和标准成长!$O102*养成规划和标准成长!$Q102+养成规划和标准成长!F$17*10*养成规划和标准成长!$S102+养成规划和标准成长!F$18*10*养成规划和标准成长!$T102+养成规划和标准成长!F$19*养成规划和标准成长!$U102,0)</f>
        <v>356</v>
      </c>
      <c r="D9" s="9">
        <f>ROUND(属性投放!F$4+养成规划和标准成长!G$3*养成规划和标准成长!$O102*养成规划和标准成长!$P102+养成规划和标准成长!G$4*养成规划和标准成长!$V102+养成规划和标准成长!G$5*养成规划和标准成长!$R102+(养成规划和标准成长!G$12+养成规划和标准成长!G$13)*养成规划和标准成长!$N102+养成规划和标准成长!G$14*养成规划和标准成长!$O102*养成规划和标准成长!$Q102+养成规划和标准成长!G$17*10*养成规划和标准成长!$S102+养成规划和标准成长!G$18*10*养成规划和标准成长!$T102+养成规划和标准成长!G$19*养成规划和标准成长!$U102,0)</f>
        <v>138</v>
      </c>
      <c r="E9" s="9">
        <f>ROUND(属性投放!G$4+养成规划和标准成长!H$3*养成规划和标准成长!$O102*养成规划和标准成长!$P102+养成规划和标准成长!H$4*养成规划和标准成长!$V102+养成规划和标准成长!H$5*养成规划和标准成长!$R102+(养成规划和标准成长!H$12+养成规划和标准成长!H$13)*养成规划和标准成长!$N102+养成规划和标准成长!H$14*养成规划和标准成长!$O102*养成规划和标准成长!$Q102+养成规划和标准成长!H$17*10*养成规划和标准成长!$S102+养成规划和标准成长!H$18*10*养成规划和标准成长!$T102+养成规划和标准成长!H$19*养成规划和标准成长!$U102,0)</f>
        <v>66</v>
      </c>
      <c r="F9" s="9">
        <f>ROUND(属性投放!H$4+养成规划和标准成长!I$3*养成规划和标准成长!$O102*养成规划和标准成长!$P102+养成规划和标准成长!I$4*养成规划和标准成长!$V102+养成规划和标准成长!I$5*养成规划和标准成长!$R102+(养成规划和标准成长!I$12+养成规划和标准成长!I$13)*养成规划和标准成长!$N102+养成规划和标准成长!I$14*养成规划和标准成长!$O102*养成规划和标准成长!$Q102+养成规划和标准成长!I$17*10*养成规划和标准成长!$S102+养成规划和标准成长!I$18*10*养成规划和标准成长!$T102+养成规划和标准成长!I$19*养成规划和标准成长!$U102,0)</f>
        <v>115</v>
      </c>
      <c r="G9" s="9">
        <f>ROUND(属性投放!I$4+养成规划和标准成长!J$3*养成规划和标准成长!$O102*养成规划和标准成长!$P102+养成规划和标准成长!J$4*养成规划和标准成长!$V102+养成规划和标准成长!J$5*养成规划和标准成长!$R102+(养成规划和标准成长!J$12+养成规划和标准成长!J$13)*养成规划和标准成长!$N102+养成规划和标准成长!J$14*养成规划和标准成长!$O102*养成规划和标准成长!$Q102+养成规划和标准成长!J$17*10*养成规划和标准成长!$S102+养成规划和标准成长!J$18*10*养成规划和标准成长!$T102+养成规划和标准成长!J$19*养成规划和标准成长!$U102,0)</f>
        <v>73</v>
      </c>
      <c r="H9" s="9">
        <f>ROUND(属性投放!J$4+养成规划和标准成长!K$3*养成规划和标准成长!$O102*养成规划和标准成长!$P102+养成规划和标准成长!K$4*养成规划和标准成长!$V102+养成规划和标准成长!K$5*养成规划和标准成长!$R102+(养成规划和标准成长!K$12+养成规划和标准成长!K$13)*养成规划和标准成长!$N102+养成规划和标准成长!K$14*养成规划和标准成长!$O102*养成规划和标准成长!$Q102+养成规划和标准成长!K$17*10*养成规划和标准成长!$S102+养成规划和标准成长!K$18*10*养成规划和标准成长!$T102+养成规划和标准成长!K$19*养成规划和标准成长!$U102,0)</f>
        <v>50</v>
      </c>
      <c r="I9" s="9">
        <f>ROUND(属性投放!K$4+养成规划和标准成长!L$3*养成规划和标准成长!$O102*养成规划和标准成长!$P102+养成规划和标准成长!L$4*养成规划和标准成长!$V102+养成规划和标准成长!L$5*养成规划和标准成长!$R102+(养成规划和标准成长!L$12+养成规划和标准成长!L$13)*养成规划和标准成长!$N102+养成规划和标准成长!L$14*养成规划和标准成长!$O102*养成规划和标准成长!$Q102+养成规划和标准成长!L$17*10*养成规划和标准成长!$S102+养成规划和标准成长!L$18*10*养成规划和标准成长!$T102+养成规划和标准成长!L$19*养成规划和标准成长!$U102,0)</f>
        <v>22</v>
      </c>
      <c r="J9" s="9">
        <f>ROUND(属性投放!L$4+养成规划和标准成长!M$3*养成规划和标准成长!$O102*养成规划和标准成长!$P102+养成规划和标准成长!M$4*养成规划和标准成长!$V102+养成规划和标准成长!M$5*养成规划和标准成长!$R102+(养成规划和标准成长!M$12+养成规划和标准成长!M$13)*养成规划和标准成长!$N102+养成规划和标准成长!M$14*养成规划和标准成长!$O102*养成规划和标准成长!$Q102+养成规划和标准成长!M$17*10*养成规划和标准成长!$S102+养成规划和标准成长!M$18*10*养成规划和标准成长!$T102+养成规划和标准成长!M$19*养成规划和标准成长!$U102,0)</f>
        <v>10</v>
      </c>
      <c r="K9" s="9">
        <f>ROUND(属性投放!M$4+养成规划和标准成长!N$3*养成规划和标准成长!$O102*养成规划和标准成长!$P102+养成规划和标准成长!N$4*养成规划和标准成长!$V102+养成规划和标准成长!N$5*养成规划和标准成长!$R102+(养成规划和标准成长!N$12+养成规划和标准成长!N$13)*养成规划和标准成长!$N102+养成规划和标准成长!N$14*养成规划和标准成长!$O102*养成规划和标准成长!$Q102+养成规划和标准成长!N$17*10*养成规划和标准成长!$S102+养成规划和标准成长!N$18*10*养成规划和标准成长!$T102+养成规划和标准成长!N$19*养成规划和标准成长!$U102,0)</f>
        <v>10</v>
      </c>
      <c r="L9" s="9">
        <f>VLOOKUP(养成规划和标准成长!$X102,阵法、技能和修炼!$C$20:$N$40,COLUMNS(阵法、技能和修炼!$C$20:G$40),0)</f>
        <v>0</v>
      </c>
      <c r="M9" s="9">
        <f>VLOOKUP(养成规划和标准成长!$X102,阵法、技能和修炼!$C$20:$N$40,COLUMNS(阵法、技能和修炼!$C$20:H$40),0)</f>
        <v>0</v>
      </c>
      <c r="N9" s="9">
        <f>VLOOKUP(养成规划和标准成长!$X102,阵法、技能和修炼!$C$20:$N$40,COLUMNS(阵法、技能和修炼!$C$20:I$40),0)</f>
        <v>0</v>
      </c>
      <c r="O9" s="9">
        <f>VLOOKUP(养成规划和标准成长!$X102,阵法、技能和修炼!$C$20:$N$40,COLUMNS(阵法、技能和修炼!$C$20:J$40),0)</f>
        <v>0</v>
      </c>
      <c r="P9" s="9">
        <f>VLOOKUP(养成规划和标准成长!$X102,阵法、技能和修炼!$C$20:$N$40,COLUMNS(阵法、技能和修炼!$C$20:K$40),0)</f>
        <v>0</v>
      </c>
      <c r="Q9" s="9">
        <f>VLOOKUP(养成规划和标准成长!$X102,阵法、技能和修炼!$C$20:$N$40,COLUMNS(阵法、技能和修炼!$C$20:L$40),0)</f>
        <v>0</v>
      </c>
      <c r="R9" s="9">
        <f>VLOOKUP(养成规划和标准成长!$X102,阵法、技能和修炼!$C$20:$N$40,COLUMNS(阵法、技能和修炼!$C$20:M$40),0)</f>
        <v>0</v>
      </c>
      <c r="S9" s="9">
        <f>VLOOKUP(养成规划和标准成长!$X102,阵法、技能和修炼!$C$20:$N$40,COLUMNS(阵法、技能和修炼!$C$20:N$40),0)</f>
        <v>0</v>
      </c>
      <c r="T9" s="1">
        <v>6</v>
      </c>
      <c r="U9" s="9">
        <f>ROUND(属性投放!D$4+养成规划和标准成长!E$3*养成规划和标准成长!$C255*养成规划和标准成长!$D255+养成规划和标准成长!E$4*养成规划和标准成长!$J255+养成规划和标准成长!E$5*养成规划和标准成长!$F255+(养成规划和标准成长!E$12+养成规划和标准成长!E$13)*养成规划和标准成长!$B255+养成规划和标准成长!E$14*养成规划和标准成长!$C255*养成规划和标准成长!$E255+养成规划和标准成长!E$17*10*养成规划和标准成长!$G255+养成规划和标准成长!E$18*10*养成规划和标准成长!$H255+养成规划和标准成长!E$19*养成规划和标准成长!$I255,0)</f>
        <v>309</v>
      </c>
      <c r="V9" s="9">
        <f>ROUND(属性投放!E$4+养成规划和标准成长!F$3*养成规划和标准成长!$C255*养成规划和标准成长!$D255+养成规划和标准成长!F$4*养成规划和标准成长!$J255+养成规划和标准成长!F$5*养成规划和标准成长!$F255+(养成规划和标准成长!F$12+养成规划和标准成长!F$13)*养成规划和标准成长!$B255+养成规划和标准成长!F$14*养成规划和标准成长!$C255*养成规划和标准成长!$E255+养成规划和标准成长!F$17*10*养成规划和标准成长!$G255+养成规划和标准成长!F$18*10*养成规划和标准成长!$H255+养成规划和标准成长!F$19*养成规划和标准成长!$I255,0)</f>
        <v>357</v>
      </c>
      <c r="W9" s="9">
        <f>ROUND(属性投放!F$4+养成规划和标准成长!G$3*养成规划和标准成长!$C255*养成规划和标准成长!$D255+养成规划和标准成长!G$4*养成规划和标准成长!$J255+养成规划和标准成长!G$5*养成规划和标准成长!$F255+(养成规划和标准成长!G$12+养成规划和标准成长!G$13)*养成规划和标准成长!$B255+养成规划和标准成长!G$14*养成规划和标准成长!$C255*养成规划和标准成长!$E255+养成规划和标准成长!G$17*10*养成规划和标准成长!$G255+养成规划和标准成长!G$18*10*养成规划和标准成长!$H255+养成规划和标准成长!G$19*养成规划和标准成长!$I255,0)</f>
        <v>139</v>
      </c>
      <c r="X9" s="9">
        <f>ROUND(属性投放!G$4+养成规划和标准成长!H$3*养成规划和标准成长!$C255*养成规划和标准成长!$D255+养成规划和标准成长!H$4*养成规划和标准成长!$J255+养成规划和标准成长!H$5*养成规划和标准成长!$F255+(养成规划和标准成长!H$12+养成规划和标准成长!H$13)*养成规划和标准成长!$B255+养成规划和标准成长!H$14*养成规划和标准成长!$C255*养成规划和标准成长!$E255+养成规划和标准成长!H$17*10*养成规划和标准成长!$G255+养成规划和标准成长!H$18*10*养成规划和标准成长!$H255+养成规划和标准成长!H$19*养成规划和标准成长!$I255,0)</f>
        <v>66</v>
      </c>
      <c r="Y9" s="9">
        <f>ROUND(属性投放!H$4+养成规划和标准成长!I$3*养成规划和标准成长!$C255*养成规划和标准成长!$D255+养成规划和标准成长!I$4*养成规划和标准成长!$J255+养成规划和标准成长!I$5*养成规划和标准成长!$F255+(养成规划和标准成长!I$12+养成规划和标准成长!I$13)*养成规划和标准成长!$B255+养成规划和标准成长!I$14*养成规划和标准成长!$C255*养成规划和标准成长!$E255+养成规划和标准成长!I$17*10*养成规划和标准成长!$G255+养成规划和标准成长!I$18*10*养成规划和标准成长!$H255+养成规划和标准成长!I$19*养成规划和标准成长!$I255,0)</f>
        <v>115</v>
      </c>
      <c r="Z9" s="9">
        <f>ROUND(属性投放!I$4+养成规划和标准成长!J$3*养成规划和标准成长!$C255*养成规划和标准成长!$D255+养成规划和标准成长!J$4*养成规划和标准成长!$J255+养成规划和标准成长!J$5*养成规划和标准成长!$F255+(养成规划和标准成长!J$12+养成规划和标准成长!J$13)*养成规划和标准成长!$B255+养成规划和标准成长!J$14*养成规划和标准成长!$C255*养成规划和标准成长!$E255+养成规划和标准成长!J$17*10*养成规划和标准成长!$G255+养成规划和标准成长!J$18*10*养成规划和标准成长!$H255+养成规划和标准成长!J$19*养成规划和标准成长!$I255,0)</f>
        <v>73</v>
      </c>
      <c r="AA9" s="9">
        <f>ROUND(属性投放!J$4+养成规划和标准成长!K$3*养成规划和标准成长!$C255*养成规划和标准成长!$D255+养成规划和标准成长!K$4*养成规划和标准成长!$J255+养成规划和标准成长!K$5*养成规划和标准成长!$F255+(养成规划和标准成长!K$12+养成规划和标准成长!K$13)*养成规划和标准成长!$B255+养成规划和标准成长!K$14*养成规划和标准成长!$C255*养成规划和标准成长!$E255+养成规划和标准成长!K$17*10*养成规划和标准成长!$G255+养成规划和标准成长!K$18*10*养成规划和标准成长!$H255+养成规划和标准成长!K$19*养成规划和标准成长!$I255,0)</f>
        <v>50</v>
      </c>
      <c r="AB9" s="9">
        <f>ROUND(属性投放!K$4+养成规划和标准成长!L$3*养成规划和标准成长!$C255*养成规划和标准成长!$D255+养成规划和标准成长!L$4*养成规划和标准成长!$J255+养成规划和标准成长!L$5*养成规划和标准成长!$F255+(养成规划和标准成长!L$12+养成规划和标准成长!L$13)*养成规划和标准成长!$B255+养成规划和标准成长!L$14*养成规划和标准成长!$C255*养成规划和标准成长!$E255+养成规划和标准成长!L$17*10*养成规划和标准成长!$G255+养成规划和标准成长!L$18*10*养成规划和标准成长!$H255+养成规划和标准成长!L$19*养成规划和标准成长!$I255,0)</f>
        <v>22</v>
      </c>
      <c r="AC9" s="9">
        <f>ROUND(属性投放!L$4+养成规划和标准成长!M$3*养成规划和标准成长!$C255*养成规划和标准成长!$D255+养成规划和标准成长!M$4*养成规划和标准成长!$J255+养成规划和标准成长!M$5*养成规划和标准成长!$F255+(养成规划和标准成长!M$12+养成规划和标准成长!M$13)*养成规划和标准成长!$B255+养成规划和标准成长!M$14*养成规划和标准成长!$C255*养成规划和标准成长!$E255+养成规划和标准成长!M$17*10*养成规划和标准成长!$G255+养成规划和标准成长!M$18*10*养成规划和标准成长!$H255+养成规划和标准成长!M$19*养成规划和标准成长!$I255,0)</f>
        <v>10</v>
      </c>
      <c r="AD9" s="9">
        <f>ROUND(属性投放!M$4+养成规划和标准成长!N$3*养成规划和标准成长!$C255*养成规划和标准成长!$D255+养成规划和标准成长!N$4*养成规划和标准成长!$J255+养成规划和标准成长!N$5*养成规划和标准成长!$F255+(养成规划和标准成长!N$12+养成规划和标准成长!N$13)*养成规划和标准成长!$B255+养成规划和标准成长!N$14*养成规划和标准成长!$C255*养成规划和标准成长!$E255+养成规划和标准成长!N$17*10*养成规划和标准成长!$G255+养成规划和标准成长!N$18*10*养成规划和标准成长!$H255+养成规划和标准成长!N$19*养成规划和标准成长!$I255,0)</f>
        <v>10</v>
      </c>
      <c r="AE9" s="9">
        <f>VLOOKUP(养成规划和标准成长!$L255,阵法、技能和修炼!$C$20:$N$40,COLUMNS(阵法、技能和修炼!$C$20:G$40),0)</f>
        <v>0</v>
      </c>
      <c r="AF9" s="9">
        <f>VLOOKUP(养成规划和标准成长!$L255,阵法、技能和修炼!$C$20:$N$40,COLUMNS(阵法、技能和修炼!$C$20:H$40),0)</f>
        <v>0</v>
      </c>
      <c r="AG9" s="9">
        <f>VLOOKUP(养成规划和标准成长!$L255,阵法、技能和修炼!$C$20:$N$40,COLUMNS(阵法、技能和修炼!$C$20:I$40),0)</f>
        <v>0</v>
      </c>
      <c r="AH9" s="9">
        <f>VLOOKUP(养成规划和标准成长!$L255,阵法、技能和修炼!$C$20:$N$40,COLUMNS(阵法、技能和修炼!$C$20:J$40),0)</f>
        <v>0</v>
      </c>
      <c r="AI9" s="9">
        <f>VLOOKUP(养成规划和标准成长!$L255,阵法、技能和修炼!$C$20:$N$40,COLUMNS(阵法、技能和修炼!$C$20:K$40),0)</f>
        <v>0</v>
      </c>
      <c r="AJ9" s="9">
        <f>VLOOKUP(养成规划和标准成长!$L255,阵法、技能和修炼!$C$20:$N$40,COLUMNS(阵法、技能和修炼!$C$20:L$40),0)</f>
        <v>0</v>
      </c>
      <c r="AK9" s="9">
        <f>VLOOKUP(养成规划和标准成长!$L255,阵法、技能和修炼!$C$20:$N$40,COLUMNS(阵法、技能和修炼!$C$20:M$40),0)</f>
        <v>0</v>
      </c>
      <c r="AL9" s="9">
        <f>VLOOKUP(养成规划和标准成长!$L255,阵法、技能和修炼!$C$20:$N$40,COLUMNS(阵法、技能和修炼!$C$20:N$40),0)</f>
        <v>0</v>
      </c>
      <c r="AN9" s="1">
        <v>6</v>
      </c>
      <c r="AO9" s="9">
        <f>ROUND(属性投放!D$4+养成规划和标准成长!E$3*养成规划和标准成长!$O255*养成规划和标准成长!$P255+养成规划和标准成长!E$4*养成规划和标准成长!$V255+养成规划和标准成长!E$5*养成规划和标准成长!$R255+(养成规划和标准成长!E$12+养成规划和标准成长!E$13)*养成规划和标准成长!$N255+养成规划和标准成长!E$14*养成规划和标准成长!$O255*养成规划和标准成长!$Q255+养成规划和标准成长!E$17*10*养成规划和标准成长!$S255+养成规划和标准成长!E$18*10*养成规划和标准成长!$T255+养成规划和标准成长!E$19*养成规划和标准成长!$U255,0)</f>
        <v>311</v>
      </c>
      <c r="AP9" s="9">
        <f>ROUND(属性投放!E$4+养成规划和标准成长!F$3*养成规划和标准成长!$O255*养成规划和标准成长!$P255+养成规划和标准成长!F$4*养成规划和标准成长!$V255+养成规划和标准成长!F$5*养成规划和标准成长!$R255+(养成规划和标准成长!F$12+养成规划和标准成长!F$13)*养成规划和标准成长!$N255+养成规划和标准成长!F$14*养成规划和标准成长!$O255*养成规划和标准成长!$Q255+养成规划和标准成长!F$17*10*养成规划和标准成长!$S255+养成规划和标准成长!F$18*10*养成规划和标准成长!$T255+养成规划和标准成长!F$19*养成规划和标准成长!$U255,0)</f>
        <v>357</v>
      </c>
      <c r="AQ9" s="9">
        <f>ROUND(属性投放!F$4+养成规划和标准成长!G$3*养成规划和标准成长!$O255*养成规划和标准成长!$P255+养成规划和标准成长!G$4*养成规划和标准成长!$V255+养成规划和标准成长!G$5*养成规划和标准成长!$R255+(养成规划和标准成长!G$12+养成规划和标准成长!G$13)*养成规划和标准成长!$N255+养成规划和标准成长!G$14*养成规划和标准成长!$O255*养成规划和标准成长!$Q255+养成规划和标准成长!G$17*10*养成规划和标准成长!$S255+养成规划和标准成长!G$18*10*养成规划和标准成长!$T255+养成规划和标准成长!G$19*养成规划和标准成长!$U255,0)</f>
        <v>140</v>
      </c>
      <c r="AR9" s="9">
        <f>ROUND(属性投放!G$4+养成规划和标准成长!H$3*养成规划和标准成长!$O255*养成规划和标准成长!$P255+养成规划和标准成长!H$4*养成规划和标准成长!$V255+养成规划和标准成长!H$5*养成规划和标准成长!$R255+(养成规划和标准成长!H$12+养成规划和标准成长!H$13)*养成规划和标准成长!$N255+养成规划和标准成长!H$14*养成规划和标准成长!$O255*养成规划和标准成长!$Q255+养成规划和标准成长!H$17*10*养成规划和标准成长!$S255+养成规划和标准成长!H$18*10*养成规划和标准成长!$T255+养成规划和标准成长!H$19*养成规划和标准成长!$U255,0)</f>
        <v>67</v>
      </c>
      <c r="AS9" s="9">
        <f>ROUND(属性投放!H$4+养成规划和标准成长!I$3*养成规划和标准成长!$O255*养成规划和标准成长!$P255+养成规划和标准成长!I$4*养成规划和标准成长!$V255+养成规划和标准成长!I$5*养成规划和标准成长!$R255+(养成规划和标准成长!I$12+养成规划和标准成长!I$13)*养成规划和标准成长!$N255+养成规划和标准成长!I$14*养成规划和标准成长!$O255*养成规划和标准成长!$Q255+养成规划和标准成长!I$17*10*养成规划和标准成长!$S255+养成规划和标准成长!I$18*10*养成规划和标准成长!$T255+养成规划和标准成长!I$19*养成规划和标准成长!$U255,0)</f>
        <v>116</v>
      </c>
      <c r="AT9" s="9">
        <f>ROUND(属性投放!I$4+养成规划和标准成长!J$3*养成规划和标准成长!$O255*养成规划和标准成长!$P255+养成规划和标准成长!J$4*养成规划和标准成长!$V255+养成规划和标准成长!J$5*养成规划和标准成长!$R255+(养成规划和标准成长!J$12+养成规划和标准成长!J$13)*养成规划和标准成长!$N255+养成规划和标准成长!J$14*养成规划和标准成长!$O255*养成规划和标准成长!$Q255+养成规划和标准成长!J$17*10*养成规划和标准成长!$S255+养成规划和标准成长!J$18*10*养成规划和标准成长!$T255+养成规划和标准成长!J$19*养成规划和标准成长!$U255,0)</f>
        <v>73</v>
      </c>
      <c r="AU9" s="9">
        <f>ROUND(属性投放!J$4+养成规划和标准成长!K$3*养成规划和标准成长!$O255*养成规划和标准成长!$P255+养成规划和标准成长!K$4*养成规划和标准成长!$V255+养成规划和标准成长!K$5*养成规划和标准成长!$R255+(养成规划和标准成长!K$12+养成规划和标准成长!K$13)*养成规划和标准成长!$N255+养成规划和标准成长!K$14*养成规划和标准成长!$O255*养成规划和标准成长!$Q255+养成规划和标准成长!K$17*10*养成规划和标准成长!$S255+养成规划和标准成长!K$18*10*养成规划和标准成长!$T255+养成规划和标准成长!K$19*养成规划和标准成长!$U255,0)</f>
        <v>50</v>
      </c>
      <c r="AV9" s="9">
        <f>ROUND(属性投放!K$4+养成规划和标准成长!L$3*养成规划和标准成长!$O255*养成规划和标准成长!$P255+养成规划和标准成长!L$4*养成规划和标准成长!$V255+养成规划和标准成长!L$5*养成规划和标准成长!$R255+(养成规划和标准成长!L$12+养成规划和标准成长!L$13)*养成规划和标准成长!$N255+养成规划和标准成长!L$14*养成规划和标准成长!$O255*养成规划和标准成长!$Q255+养成规划和标准成长!L$17*10*养成规划和标准成长!$S255+养成规划和标准成长!L$18*10*养成规划和标准成长!$T255+养成规划和标准成长!L$19*养成规划和标准成长!$U255,0)</f>
        <v>23</v>
      </c>
      <c r="AW9" s="9">
        <f>ROUND(属性投放!L$4+养成规划和标准成长!M$3*养成规划和标准成长!$O255*养成规划和标准成长!$P255+养成规划和标准成长!M$4*养成规划和标准成长!$V255+养成规划和标准成长!M$5*养成规划和标准成长!$R255+(养成规划和标准成长!M$12+养成规划和标准成长!M$13)*养成规划和标准成长!$N255+养成规划和标准成长!M$14*养成规划和标准成长!$O255*养成规划和标准成长!$Q255+养成规划和标准成长!M$17*10*养成规划和标准成长!$S255+养成规划和标准成长!M$18*10*养成规划和标准成长!$T255+养成规划和标准成长!M$19*养成规划和标准成长!$U255,0)</f>
        <v>10</v>
      </c>
      <c r="AX9" s="9">
        <f>ROUND(属性投放!M$4+养成规划和标准成长!N$3*养成规划和标准成长!$O255*养成规划和标准成长!$P255+养成规划和标准成长!N$4*养成规划和标准成长!$V255+养成规划和标准成长!N$5*养成规划和标准成长!$R255+(养成规划和标准成长!N$12+养成规划和标准成长!N$13)*养成规划和标准成长!$N255+养成规划和标准成长!N$14*养成规划和标准成长!$O255*养成规划和标准成长!$Q255+养成规划和标准成长!N$17*10*养成规划和标准成长!$S255+养成规划和标准成长!N$18*10*养成规划和标准成长!$T255+养成规划和标准成长!N$19*养成规划和标准成长!$U255,0)</f>
        <v>10</v>
      </c>
      <c r="AY9" s="9">
        <f>VLOOKUP(养成规划和标准成长!$X255,阵法、技能和修炼!$C$20:$N$40,COLUMNS(阵法、技能和修炼!$C$20:G$40),0)</f>
        <v>0</v>
      </c>
      <c r="AZ9" s="9">
        <f>VLOOKUP(养成规划和标准成长!$X255,阵法、技能和修炼!$C$20:$N$40,COLUMNS(阵法、技能和修炼!$C$20:H$40),0)</f>
        <v>0</v>
      </c>
      <c r="BA9" s="9">
        <f>VLOOKUP(养成规划和标准成长!$X255,阵法、技能和修炼!$C$20:$N$40,COLUMNS(阵法、技能和修炼!$C$20:I$40),0)</f>
        <v>0</v>
      </c>
      <c r="BB9" s="9">
        <f>VLOOKUP(养成规划和标准成长!$X255,阵法、技能和修炼!$C$20:$N$40,COLUMNS(阵法、技能和修炼!$C$20:J$40),0)</f>
        <v>0</v>
      </c>
      <c r="BC9" s="9">
        <f>VLOOKUP(养成规划和标准成长!$X255,阵法、技能和修炼!$C$20:$N$40,COLUMNS(阵法、技能和修炼!$C$20:K$40),0)</f>
        <v>0</v>
      </c>
      <c r="BD9" s="9">
        <f>VLOOKUP(养成规划和标准成长!$X255,阵法、技能和修炼!$C$20:$N$40,COLUMNS(阵法、技能和修炼!$C$20:L$40),0)</f>
        <v>0</v>
      </c>
      <c r="BE9" s="9">
        <f>VLOOKUP(养成规划和标准成长!$X255,阵法、技能和修炼!$C$20:$N$40,COLUMNS(阵法、技能和修炼!$C$20:M$40),0)</f>
        <v>0</v>
      </c>
      <c r="BF9" s="9">
        <f>VLOOKUP(养成规划和标准成长!$X255,阵法、技能和修炼!$C$20:$N$40,COLUMNS(阵法、技能和修炼!$C$20:N$40),0)</f>
        <v>0</v>
      </c>
      <c r="BH9" s="1">
        <v>6</v>
      </c>
      <c r="BI9" s="9">
        <f>ROUND(属性投放!D$4+养成规划和标准成长!E$3*养成规划和标准成长!$AA255*养成规划和标准成长!$AB255+养成规划和标准成长!E$4*养成规划和标准成长!$AH255+养成规划和标准成长!E$5*养成规划和标准成长!$AD255+(养成规划和标准成长!E$12+养成规划和标准成长!E$13)*养成规划和标准成长!$Z255+养成规划和标准成长!E$14*养成规划和标准成长!$AA255*养成规划和标准成长!$AC255+养成规划和标准成长!E$17*10*养成规划和标准成长!$AE255+养成规划和标准成长!E$18*10*养成规划和标准成长!$AF255+养成规划和标准成长!E$19*养成规划和标准成长!$AG255,0)</f>
        <v>312</v>
      </c>
      <c r="BJ9" s="9">
        <f>ROUND(属性投放!E$4+养成规划和标准成长!F$3*养成规划和标准成长!$AA255*养成规划和标准成长!$AB255+养成规划和标准成长!F$4*养成规划和标准成长!$AH255+养成规划和标准成长!F$5*养成规划和标准成长!$AD255+(养成规划和标准成长!F$12+养成规划和标准成长!F$13)*养成规划和标准成长!$Z255+养成规划和标准成长!F$14*养成规划和标准成长!$AA255*养成规划和标准成长!$AC255+养成规划和标准成长!F$17*10*养成规划和标准成长!$AE255+养成规划和标准成长!F$18*10*养成规划和标准成长!$AF255+养成规划和标准成长!F$19*养成规划和标准成长!$AG255,0)</f>
        <v>358</v>
      </c>
      <c r="BK9" s="9">
        <f>ROUND(属性投放!F$4+养成规划和标准成长!G$3*养成规划和标准成长!$AA255*养成规划和标准成长!$AB255+养成规划和标准成长!G$4*养成规划和标准成长!$AH255+养成规划和标准成长!G$5*养成规划和标准成长!$AD255+(养成规划和标准成长!G$12+养成规划和标准成长!G$13)*养成规划和标准成长!$Z255+养成规划和标准成长!G$14*养成规划和标准成长!$AA255*养成规划和标准成长!$AC255+养成规划和标准成长!G$17*10*养成规划和标准成长!$AE255+养成规划和标准成长!G$18*10*养成规划和标准成长!$AF255+养成规划和标准成长!G$19*养成规划和标准成长!$AG255,0)</f>
        <v>141</v>
      </c>
      <c r="BL9" s="9">
        <f>ROUND(属性投放!G$4+养成规划和标准成长!H$3*养成规划和标准成长!$AA255*养成规划和标准成长!$AB255+养成规划和标准成长!H$4*养成规划和标准成长!$AH255+养成规划和标准成长!H$5*养成规划和标准成长!$AD255+(养成规划和标准成长!H$12+养成规划和标准成长!H$13)*养成规划和标准成长!$Z255+养成规划和标准成长!H$14*养成规划和标准成长!$AA255*养成规划和标准成长!$AC255+养成规划和标准成长!H$17*10*养成规划和标准成长!$AE255+养成规划和标准成长!H$18*10*养成规划和标准成长!$AF255+养成规划和标准成长!H$19*养成规划和标准成长!$AG255,0)</f>
        <v>67</v>
      </c>
      <c r="BM9" s="9">
        <f>ROUND(属性投放!H$4+养成规划和标准成长!I$3*养成规划和标准成长!$AA255*养成规划和标准成长!$AB255+养成规划和标准成长!I$4*养成规划和标准成长!$AH255+养成规划和标准成长!I$5*养成规划和标准成长!$AD255+(养成规划和标准成长!I$12+养成规划和标准成长!I$13)*养成规划和标准成长!$Z255+养成规划和标准成长!I$14*养成规划和标准成长!$AA255*养成规划和标准成长!$AC255+养成规划和标准成长!I$17*10*养成规划和标准成长!$AE255+养成规划和标准成长!I$18*10*养成规划和标准成长!$AF255+养成规划和标准成长!I$19*养成规划和标准成长!$AG255,0)</f>
        <v>116</v>
      </c>
      <c r="BN9" s="9">
        <f>ROUND(属性投放!I$4+养成规划和标准成长!J$3*养成规划和标准成长!$AA255*养成规划和标准成长!$AB255+养成规划和标准成长!J$4*养成规划和标准成长!$AH255+养成规划和标准成长!J$5*养成规划和标准成长!$AD255+(养成规划和标准成长!J$12+养成规划和标准成长!J$13)*养成规划和标准成长!$Z255+养成规划和标准成长!J$14*养成规划和标准成长!$AA255*养成规划和标准成长!$AC255+养成规划和标准成长!J$17*10*养成规划和标准成长!$AE255+养成规划和标准成长!J$18*10*养成规划和标准成长!$AF255+养成规划和标准成长!J$19*养成规划和标准成长!$AG255,0)</f>
        <v>74</v>
      </c>
      <c r="BO9" s="9">
        <f>ROUND(属性投放!J$4+养成规划和标准成长!K$3*养成规划和标准成长!$AA255*养成规划和标准成长!$AB255+养成规划和标准成长!K$4*养成规划和标准成长!$AH255+养成规划和标准成长!K$5*养成规划和标准成长!$AD255+(养成规划和标准成长!K$12+养成规划和标准成长!K$13)*养成规划和标准成长!$Z255+养成规划和标准成长!K$14*养成规划和标准成长!$AA255*养成规划和标准成长!$AC255+养成规划和标准成长!K$17*10*养成规划和标准成长!$AE255+养成规划和标准成长!K$18*10*养成规划和标准成长!$AF255+养成规划和标准成长!K$19*养成规划和标准成长!$AG255,0)</f>
        <v>50</v>
      </c>
      <c r="BP9" s="9">
        <f>ROUND(属性投放!K$4+养成规划和标准成长!L$3*养成规划和标准成长!$AA255*养成规划和标准成长!$AB255+养成规划和标准成长!L$4*养成规划和标准成长!$AH255+养成规划和标准成长!L$5*养成规划和标准成长!$AD255+(养成规划和标准成长!L$12+养成规划和标准成长!L$13)*养成规划和标准成长!$Z255+养成规划和标准成长!L$14*养成规划和标准成长!$AA255*养成规划和标准成长!$AC255+养成规划和标准成长!L$17*10*养成规划和标准成长!$AE255+养成规划和标准成长!L$18*10*养成规划和标准成长!$AF255+养成规划和标准成长!L$19*养成规划和标准成长!$AG255,0)</f>
        <v>23</v>
      </c>
      <c r="BQ9" s="9">
        <f>ROUND(属性投放!L$4+养成规划和标准成长!M$3*养成规划和标准成长!$AA255*养成规划和标准成长!$AB255+养成规划和标准成长!M$4*养成规划和标准成长!$AH255+养成规划和标准成长!M$5*养成规划和标准成长!$AD255+(养成规划和标准成长!M$12+养成规划和标准成长!M$13)*养成规划和标准成长!$Z255+养成规划和标准成长!M$14*养成规划和标准成长!$AA255*养成规划和标准成长!$AC255+养成规划和标准成长!M$17*10*养成规划和标准成长!$AE255+养成规划和标准成长!M$18*10*养成规划和标准成长!$AF255+养成规划和标准成长!M$19*养成规划和标准成长!$AG255,0)</f>
        <v>10</v>
      </c>
      <c r="BR9" s="9">
        <f>ROUND(属性投放!M$4+养成规划和标准成长!N$3*养成规划和标准成长!$AA255*养成规划和标准成长!$AB255+养成规划和标准成长!N$4*养成规划和标准成长!$AH255+养成规划和标准成长!N$5*养成规划和标准成长!$AD255+(养成规划和标准成长!N$12+养成规划和标准成长!N$13)*养成规划和标准成长!$Z255+养成规划和标准成长!N$14*养成规划和标准成长!$AA255*养成规划和标准成长!$AC255+养成规划和标准成长!N$17*10*养成规划和标准成长!$AE255+养成规划和标准成长!N$18*10*养成规划和标准成长!$AF255+养成规划和标准成长!N$19*养成规划和标准成长!$AG255,0)</f>
        <v>10</v>
      </c>
      <c r="BS9" s="9">
        <f>VLOOKUP(养成规划和标准成长!$AJ255,阵法、技能和修炼!$C$20:$N$40,COLUMNS(阵法、技能和修炼!$C$20:G$40),0)</f>
        <v>0</v>
      </c>
      <c r="BT9" s="9">
        <f>VLOOKUP(养成规划和标准成长!$AJ255,阵法、技能和修炼!$C$20:$N$40,COLUMNS(阵法、技能和修炼!$C$20:H$40),0)</f>
        <v>0</v>
      </c>
      <c r="BU9" s="9">
        <f>VLOOKUP(养成规划和标准成长!$AJ255,阵法、技能和修炼!$C$20:$N$40,COLUMNS(阵法、技能和修炼!$C$20:I$40),0)</f>
        <v>0</v>
      </c>
      <c r="BV9" s="9">
        <f>VLOOKUP(养成规划和标准成长!$AJ255,阵法、技能和修炼!$C$20:$N$40,COLUMNS(阵法、技能和修炼!$C$20:J$40),0)</f>
        <v>0</v>
      </c>
      <c r="BW9" s="9">
        <f>VLOOKUP(养成规划和标准成长!$AJ255,阵法、技能和修炼!$C$20:$N$40,COLUMNS(阵法、技能和修炼!$C$20:K$40),0)</f>
        <v>0</v>
      </c>
      <c r="BX9" s="9">
        <f>VLOOKUP(养成规划和标准成长!$AJ255,阵法、技能和修炼!$C$20:$N$40,COLUMNS(阵法、技能和修炼!$C$20:L$40),0)</f>
        <v>0</v>
      </c>
      <c r="BY9" s="9">
        <f>VLOOKUP(养成规划和标准成长!$AJ255,阵法、技能和修炼!$C$20:$N$40,COLUMNS(阵法、技能和修炼!$C$20:M$40),0)</f>
        <v>0</v>
      </c>
      <c r="BZ9" s="9">
        <f>VLOOKUP(养成规划和标准成长!$AJ255,阵法、技能和修炼!$C$20:$N$40,COLUMNS(阵法、技能和修炼!$C$20:N$40),0)</f>
        <v>0</v>
      </c>
    </row>
    <row r="10" spans="1:78">
      <c r="A10" s="1">
        <v>7</v>
      </c>
      <c r="B10" s="9">
        <f>ROUND(属性投放!D$4+养成规划和标准成长!E$3*养成规划和标准成长!$O103*养成规划和标准成长!$P103+养成规划和标准成长!E$4*养成规划和标准成长!$V103+养成规划和标准成长!E$5*养成规划和标准成长!$R103+(养成规划和标准成长!E$12+养成规划和标准成长!E$13)*养成规划和标准成长!$N103+养成规划和标准成长!E$14*养成规划和标准成长!$O103*养成规划和标准成长!$Q103+养成规划和标准成长!E$17*10*养成规划和标准成长!$S103+养成规划和标准成长!E$18*10*养成规划和标准成长!$T103+养成规划和标准成长!E$19*养成规划和标准成长!$U103,0)</f>
        <v>323</v>
      </c>
      <c r="C10" s="9">
        <f>ROUND(属性投放!E$4+养成规划和标准成长!F$3*养成规划和标准成长!$O103*养成规划和标准成长!$P103+养成规划和标准成长!F$4*养成规划和标准成长!$V103+养成规划和标准成长!F$5*养成规划和标准成长!$R103+(养成规划和标准成长!F$12+养成规划和标准成长!F$13)*养成规划和标准成长!$N103+养成规划和标准成长!F$14*养成规划和标准成长!$O103*养成规划和标准成长!$Q103+养成规划和标准成长!F$17*10*养成规划和标准成长!$S103+养成规划和标准成长!F$18*10*养成规划和标准成长!$T103+养成规划和标准成长!F$19*养成规划和标准成长!$U103,0)</f>
        <v>381</v>
      </c>
      <c r="D10" s="9">
        <f>ROUND(属性投放!F$4+养成规划和标准成长!G$3*养成规划和标准成长!$O103*养成规划和标准成长!$P103+养成规划和标准成长!G$4*养成规划和标准成长!$V103+养成规划和标准成长!G$5*养成规划和标准成长!$R103+(养成规划和标准成长!G$12+养成规划和标准成长!G$13)*养成规划和标准成长!$N103+养成规划和标准成长!G$14*养成规划和标准成长!$O103*养成规划和标准成长!$Q103+养成规划和标准成长!G$17*10*养成规划和标准成长!$S103+养成规划和标准成长!G$18*10*养成规划和标准成长!$T103+养成规划和标准成长!G$19*养成规划和标准成长!$U103,0)</f>
        <v>143</v>
      </c>
      <c r="E10" s="9">
        <f>ROUND(属性投放!G$4+养成规划和标准成长!H$3*养成规划和标准成长!$O103*养成规划和标准成长!$P103+养成规划和标准成长!H$4*养成规划和标准成长!$V103+养成规划和标准成长!H$5*养成规划和标准成长!$R103+(养成规划和标准成长!H$12+养成规划和标准成长!H$13)*养成规划和标准成长!$N103+养成规划和标准成长!H$14*养成规划和标准成长!$O103*养成规划和标准成长!$Q103+养成规划和标准成长!H$17*10*养成规划和标准成长!$S103+养成规划和标准成长!H$18*10*养成规划和标准成长!$T103+养成规划和标准成长!H$19*养成规划和标准成长!$U103,0)</f>
        <v>68</v>
      </c>
      <c r="F10" s="9">
        <f>ROUND(属性投放!H$4+养成规划和标准成长!I$3*养成规划和标准成长!$O103*养成规划和标准成长!$P103+养成规划和标准成长!I$4*养成规划和标准成长!$V103+养成规划和标准成长!I$5*养成规划和标准成长!$R103+(养成规划和标准成长!I$12+养成规划和标准成长!I$13)*养成规划和标准成长!$N103+养成规划和标准成长!I$14*养成规划和标准成长!$O103*养成规划和标准成长!$Q103+养成规划和标准成长!I$17*10*养成规划和标准成长!$S103+养成规划和标准成长!I$18*10*养成规划和标准成长!$T103+养成规划和标准成长!I$19*养成规划和标准成长!$U103,0)</f>
        <v>120</v>
      </c>
      <c r="G10" s="9">
        <f>ROUND(属性投放!I$4+养成规划和标准成长!J$3*养成规划和标准成长!$O103*养成规划和标准成长!$P103+养成规划和标准成长!J$4*养成规划和标准成长!$V103+养成规划和标准成长!J$5*养成规划和标准成长!$R103+(养成规划和标准成长!J$12+养成规划和标准成长!J$13)*养成规划和标准成长!$N103+养成规划和标准成长!J$14*养成规划和标准成长!$O103*养成规划和标准成长!$Q103+养成规划和标准成长!J$17*10*养成规划和标准成长!$S103+养成规划和标准成长!J$18*10*养成规划和标准成长!$T103+养成规划和标准成长!J$19*养成规划和标准成长!$U103,0)</f>
        <v>78</v>
      </c>
      <c r="H10" s="9">
        <f>ROUND(属性投放!J$4+养成规划和标准成长!K$3*养成规划和标准成长!$O103*养成规划和标准成长!$P103+养成规划和标准成长!K$4*养成规划和标准成长!$V103+养成规划和标准成长!K$5*养成规划和标准成长!$R103+(养成规划和标准成长!K$12+养成规划和标准成长!K$13)*养成规划和标准成长!$N103+养成规划和标准成长!K$14*养成规划和标准成长!$O103*养成规划和标准成长!$Q103+养成规划和标准成长!K$17*10*养成规划和标准成长!$S103+养成规划和标准成长!K$18*10*养成规划和标准成长!$T103+养成规划和标准成长!K$19*养成规划和标准成长!$U103,0)</f>
        <v>53</v>
      </c>
      <c r="I10" s="9">
        <f>ROUND(属性投放!K$4+养成规划和标准成长!L$3*养成规划和标准成长!$O103*养成规划和标准成长!$P103+养成规划和标准成长!L$4*养成规划和标准成长!$V103+养成规划和标准成长!L$5*养成规划和标准成长!$R103+(养成规划和标准成长!L$12+养成规划和标准成长!L$13)*养成规划和标准成长!$N103+养成规划和标准成长!L$14*养成规划和标准成长!$O103*养成规划和标准成长!$Q103+养成规划和标准成长!L$17*10*养成规划和标准成长!$S103+养成规划和标准成长!L$18*10*养成规划和标准成长!$T103+养成规划和标准成长!L$19*养成规划和标准成长!$U103,0)</f>
        <v>22</v>
      </c>
      <c r="J10" s="9">
        <f>ROUND(属性投放!L$4+养成规划和标准成长!M$3*养成规划和标准成长!$O103*养成规划和标准成长!$P103+养成规划和标准成长!M$4*养成规划和标准成长!$V103+养成规划和标准成长!M$5*养成规划和标准成长!$R103+(养成规划和标准成长!M$12+养成规划和标准成长!M$13)*养成规划和标准成长!$N103+养成规划和标准成长!M$14*养成规划和标准成长!$O103*养成规划和标准成长!$Q103+养成规划和标准成长!M$17*10*养成规划和标准成长!$S103+养成规划和标准成长!M$18*10*养成规划和标准成长!$T103+养成规划和标准成长!M$19*养成规划和标准成长!$U103,0)</f>
        <v>10</v>
      </c>
      <c r="K10" s="9">
        <f>ROUND(属性投放!M$4+养成规划和标准成长!N$3*养成规划和标准成长!$O103*养成规划和标准成长!$P103+养成规划和标准成长!N$4*养成规划和标准成长!$V103+养成规划和标准成长!N$5*养成规划和标准成长!$R103+(养成规划和标准成长!N$12+养成规划和标准成长!N$13)*养成规划和标准成长!$N103+养成规划和标准成长!N$14*养成规划和标准成长!$O103*养成规划和标准成长!$Q103+养成规划和标准成长!N$17*10*养成规划和标准成长!$S103+养成规划和标准成长!N$18*10*养成规划和标准成长!$T103+养成规划和标准成长!N$19*养成规划和标准成长!$U103,0)</f>
        <v>10</v>
      </c>
      <c r="L10" s="9">
        <f>VLOOKUP(养成规划和标准成长!$X103,阵法、技能和修炼!$C$20:$N$40,COLUMNS(阵法、技能和修炼!$C$20:G$40),0)</f>
        <v>0</v>
      </c>
      <c r="M10" s="9">
        <f>VLOOKUP(养成规划和标准成长!$X103,阵法、技能和修炼!$C$20:$N$40,COLUMNS(阵法、技能和修炼!$C$20:H$40),0)</f>
        <v>0</v>
      </c>
      <c r="N10" s="9">
        <f>VLOOKUP(养成规划和标准成长!$X103,阵法、技能和修炼!$C$20:$N$40,COLUMNS(阵法、技能和修炼!$C$20:I$40),0)</f>
        <v>0</v>
      </c>
      <c r="O10" s="9">
        <f>VLOOKUP(养成规划和标准成长!$X103,阵法、技能和修炼!$C$20:$N$40,COLUMNS(阵法、技能和修炼!$C$20:J$40),0)</f>
        <v>0</v>
      </c>
      <c r="P10" s="9">
        <f>VLOOKUP(养成规划和标准成长!$X103,阵法、技能和修炼!$C$20:$N$40,COLUMNS(阵法、技能和修炼!$C$20:K$40),0)</f>
        <v>0</v>
      </c>
      <c r="Q10" s="9">
        <f>VLOOKUP(养成规划和标准成长!$X103,阵法、技能和修炼!$C$20:$N$40,COLUMNS(阵法、技能和修炼!$C$20:L$40),0)</f>
        <v>0</v>
      </c>
      <c r="R10" s="9">
        <f>VLOOKUP(养成规划和标准成长!$X103,阵法、技能和修炼!$C$20:$N$40,COLUMNS(阵法、技能和修炼!$C$20:M$40),0)</f>
        <v>0</v>
      </c>
      <c r="S10" s="9">
        <f>VLOOKUP(养成规划和标准成长!$X103,阵法、技能和修炼!$C$20:$N$40,COLUMNS(阵法、技能和修炼!$C$20:N$40),0)</f>
        <v>0</v>
      </c>
      <c r="T10" s="1">
        <v>7</v>
      </c>
      <c r="U10" s="9">
        <f>ROUND(属性投放!D$4+养成规划和标准成长!E$3*养成规划和标准成长!$C256*养成规划和标准成长!$D256+养成规划和标准成长!E$4*养成规划和标准成长!$J256+养成规划和标准成长!E$5*养成规划和标准成长!$F256+(养成规划和标准成长!E$12+养成规划和标准成长!E$13)*养成规划和标准成长!$B256+养成规划和标准成长!E$14*养成规划和标准成长!$C256*养成规划和标准成长!$E256+养成规划和标准成长!E$17*10*养成规划和标准成长!$G256+养成规划和标准成长!E$18*10*养成规划和标准成长!$H256+养成规划和标准成长!E$19*养成规划和标准成长!$I256,0)</f>
        <v>325</v>
      </c>
      <c r="V10" s="9">
        <f>ROUND(属性投放!E$4+养成规划和标准成长!F$3*养成规划和标准成长!$C256*养成规划和标准成长!$D256+养成规划和标准成长!F$4*养成规划和标准成长!$J256+养成规划和标准成长!F$5*养成规划和标准成长!$F256+(养成规划和标准成长!F$12+养成规划和标准成长!F$13)*养成规划和标准成长!$B256+养成规划和标准成长!F$14*养成规划和标准成长!$C256*养成规划和标准成长!$E256+养成规划和标准成长!F$17*10*养成规划和标准成长!$G256+养成规划和标准成长!F$18*10*养成规划和标准成长!$H256+养成规划和标准成长!F$19*养成规划和标准成长!$I256,0)</f>
        <v>382</v>
      </c>
      <c r="W10" s="9">
        <f>ROUND(属性投放!F$4+养成规划和标准成长!G$3*养成规划和标准成长!$C256*养成规划和标准成长!$D256+养成规划和标准成长!G$4*养成规划和标准成长!$J256+养成规划和标准成长!G$5*养成规划和标准成长!$F256+(养成规划和标准成长!G$12+养成规划和标准成长!G$13)*养成规划和标准成长!$B256+养成规划和标准成长!G$14*养成规划和标准成长!$C256*养成规划和标准成长!$E256+养成规划和标准成长!G$17*10*养成规划和标准成长!$G256+养成规划和标准成长!G$18*10*养成规划和标准成长!$H256+养成规划和标准成长!G$19*养成规划和标准成长!$I256,0)</f>
        <v>144</v>
      </c>
      <c r="X10" s="9">
        <f>ROUND(属性投放!G$4+养成规划和标准成长!H$3*养成规划和标准成长!$C256*养成规划和标准成长!$D256+养成规划和标准成长!H$4*养成规划和标准成长!$J256+养成规划和标准成长!H$5*养成规划和标准成长!$F256+(养成规划和标准成长!H$12+养成规划和标准成长!H$13)*养成规划和标准成长!$B256+养成规划和标准成长!H$14*养成规划和标准成长!$C256*养成规划和标准成长!$E256+养成规划和标准成长!H$17*10*养成规划和标准成长!$G256+养成规划和标准成长!H$18*10*养成规划和标准成长!$H256+养成规划和标准成长!H$19*养成规划和标准成长!$I256,0)</f>
        <v>69</v>
      </c>
      <c r="Y10" s="9">
        <f>ROUND(属性投放!H$4+养成规划和标准成长!I$3*养成规划和标准成长!$C256*养成规划和标准成长!$D256+养成规划和标准成长!I$4*养成规划和标准成长!$J256+养成规划和标准成长!I$5*养成规划和标准成长!$F256+(养成规划和标准成长!I$12+养成规划和标准成长!I$13)*养成规划和标准成长!$B256+养成规划和标准成长!I$14*养成规划和标准成长!$C256*养成规划和标准成长!$E256+养成规划和标准成长!I$17*10*养成规划和标准成长!$G256+养成规划和标准成长!I$18*10*养成规划和标准成长!$H256+养成规划和标准成长!I$19*养成规划和标准成长!$I256,0)</f>
        <v>120</v>
      </c>
      <c r="Z10" s="9">
        <f>ROUND(属性投放!I$4+养成规划和标准成长!J$3*养成规划和标准成长!$C256*养成规划和标准成长!$D256+养成规划和标准成长!J$4*养成规划和标准成长!$J256+养成规划和标准成长!J$5*养成规划和标准成长!$F256+(养成规划和标准成长!J$12+养成规划和标准成长!J$13)*养成规划和标准成长!$B256+养成规划和标准成长!J$14*养成规划和标准成长!$C256*养成规划和标准成长!$E256+养成规划和标准成长!J$17*10*养成规划和标准成长!$G256+养成规划和标准成长!J$18*10*养成规划和标准成长!$H256+养成规划和标准成长!J$19*养成规划和标准成长!$I256,0)</f>
        <v>78</v>
      </c>
      <c r="AA10" s="9">
        <f>ROUND(属性投放!J$4+养成规划和标准成长!K$3*养成规划和标准成长!$C256*养成规划和标准成长!$D256+养成规划和标准成长!K$4*养成规划和标准成长!$J256+养成规划和标准成长!K$5*养成规划和标准成长!$F256+(养成规划和标准成长!K$12+养成规划和标准成长!K$13)*养成规划和标准成长!$B256+养成规划和标准成长!K$14*养成规划和标准成长!$C256*养成规划和标准成长!$E256+养成规划和标准成长!K$17*10*养成规划和标准成长!$G256+养成规划和标准成长!K$18*10*养成规划和标准成长!$H256+养成规划和标准成长!K$19*养成规划和标准成长!$I256,0)</f>
        <v>53</v>
      </c>
      <c r="AB10" s="9">
        <f>ROUND(属性投放!K$4+养成规划和标准成长!L$3*养成规划和标准成长!$C256*养成规划和标准成长!$D256+养成规划和标准成长!L$4*养成规划和标准成长!$J256+养成规划和标准成长!L$5*养成规划和标准成长!$F256+(养成规划和标准成长!L$12+养成规划和标准成长!L$13)*养成规划和标准成长!$B256+养成规划和标准成长!L$14*养成规划和标准成长!$C256*养成规划和标准成长!$E256+养成规划和标准成长!L$17*10*养成规划和标准成长!$G256+养成规划和标准成长!L$18*10*养成规划和标准成长!$H256+养成规划和标准成长!L$19*养成规划和标准成长!$I256,0)</f>
        <v>22</v>
      </c>
      <c r="AC10" s="9">
        <f>ROUND(属性投放!L$4+养成规划和标准成长!M$3*养成规划和标准成长!$C256*养成规划和标准成长!$D256+养成规划和标准成长!M$4*养成规划和标准成长!$J256+养成规划和标准成长!M$5*养成规划和标准成长!$F256+(养成规划和标准成长!M$12+养成规划和标准成长!M$13)*养成规划和标准成长!$B256+养成规划和标准成长!M$14*养成规划和标准成长!$C256*养成规划和标准成长!$E256+养成规划和标准成长!M$17*10*养成规划和标准成长!$G256+养成规划和标准成长!M$18*10*养成规划和标准成长!$H256+养成规划和标准成长!M$19*养成规划和标准成长!$I256,0)</f>
        <v>10</v>
      </c>
      <c r="AD10" s="9">
        <f>ROUND(属性投放!M$4+养成规划和标准成长!N$3*养成规划和标准成长!$C256*养成规划和标准成长!$D256+养成规划和标准成长!N$4*养成规划和标准成长!$J256+养成规划和标准成长!N$5*养成规划和标准成长!$F256+(养成规划和标准成长!N$12+养成规划和标准成长!N$13)*养成规划和标准成长!$B256+养成规划和标准成长!N$14*养成规划和标准成长!$C256*养成规划和标准成长!$E256+养成规划和标准成长!N$17*10*养成规划和标准成长!$G256+养成规划和标准成长!N$18*10*养成规划和标准成长!$H256+养成规划和标准成长!N$19*养成规划和标准成长!$I256,0)</f>
        <v>10</v>
      </c>
      <c r="AE10" s="9">
        <f>VLOOKUP(养成规划和标准成长!$L256,阵法、技能和修炼!$C$20:$N$40,COLUMNS(阵法、技能和修炼!$C$20:G$40),0)</f>
        <v>0</v>
      </c>
      <c r="AF10" s="9">
        <f>VLOOKUP(养成规划和标准成长!$L256,阵法、技能和修炼!$C$20:$N$40,COLUMNS(阵法、技能和修炼!$C$20:H$40),0)</f>
        <v>0</v>
      </c>
      <c r="AG10" s="9">
        <f>VLOOKUP(养成规划和标准成长!$L256,阵法、技能和修炼!$C$20:$N$40,COLUMNS(阵法、技能和修炼!$C$20:I$40),0)</f>
        <v>0</v>
      </c>
      <c r="AH10" s="9">
        <f>VLOOKUP(养成规划和标准成长!$L256,阵法、技能和修炼!$C$20:$N$40,COLUMNS(阵法、技能和修炼!$C$20:J$40),0)</f>
        <v>0</v>
      </c>
      <c r="AI10" s="9">
        <f>VLOOKUP(养成规划和标准成长!$L256,阵法、技能和修炼!$C$20:$N$40,COLUMNS(阵法、技能和修炼!$C$20:K$40),0)</f>
        <v>0</v>
      </c>
      <c r="AJ10" s="9">
        <f>VLOOKUP(养成规划和标准成长!$L256,阵法、技能和修炼!$C$20:$N$40,COLUMNS(阵法、技能和修炼!$C$20:L$40),0)</f>
        <v>0</v>
      </c>
      <c r="AK10" s="9">
        <f>VLOOKUP(养成规划和标准成长!$L256,阵法、技能和修炼!$C$20:$N$40,COLUMNS(阵法、技能和修炼!$C$20:M$40),0)</f>
        <v>0</v>
      </c>
      <c r="AL10" s="9">
        <f>VLOOKUP(养成规划和标准成长!$L256,阵法、技能和修炼!$C$20:$N$40,COLUMNS(阵法、技能和修炼!$C$20:N$40),0)</f>
        <v>0</v>
      </c>
      <c r="AN10" s="1">
        <v>7</v>
      </c>
      <c r="AO10" s="9">
        <f>ROUND(属性投放!D$4+养成规划和标准成长!E$3*养成规划和标准成长!$O256*养成规划和标准成长!$P256+养成规划和标准成长!E$4*养成规划和标准成长!$V256+养成规划和标准成长!E$5*养成规划和标准成长!$R256+(养成规划和标准成长!E$12+养成规划和标准成长!E$13)*养成规划和标准成长!$N256+养成规划和标准成长!E$14*养成规划和标准成长!$O256*养成规划和标准成长!$Q256+养成规划和标准成长!E$17*10*养成规划和标准成长!$S256+养成规划和标准成长!E$18*10*养成规划和标准成长!$T256+养成规划和标准成长!E$19*养成规划和标准成长!$U256,0)</f>
        <v>327</v>
      </c>
      <c r="AP10" s="9">
        <f>ROUND(属性投放!E$4+养成规划和标准成长!F$3*养成规划和标准成长!$O256*养成规划和标准成长!$P256+养成规划和标准成长!F$4*养成规划和标准成长!$V256+养成规划和标准成长!F$5*养成规划和标准成长!$R256+(养成规划和标准成长!F$12+养成规划和标准成长!F$13)*养成规划和标准成长!$N256+养成规划和标准成长!F$14*养成规划和标准成长!$O256*养成规划和标准成长!$Q256+养成规划和标准成长!F$17*10*养成规划和标准成长!$S256+养成规划和标准成长!F$18*10*养成规划和标准成长!$T256+养成规划和标准成长!F$19*养成规划和标准成长!$U256,0)</f>
        <v>382</v>
      </c>
      <c r="AQ10" s="9">
        <f>ROUND(属性投放!F$4+养成规划和标准成长!G$3*养成规划和标准成长!$O256*养成规划和标准成长!$P256+养成规划和标准成长!G$4*养成规划和标准成长!$V256+养成规划和标准成长!G$5*养成规划和标准成长!$R256+(养成规划和标准成长!G$12+养成规划和标准成长!G$13)*养成规划和标准成长!$N256+养成规划和标准成长!G$14*养成规划和标准成长!$O256*养成规划和标准成长!$Q256+养成规划和标准成长!G$17*10*养成规划和标准成长!$S256+养成规划和标准成长!G$18*10*养成规划和标准成长!$T256+养成规划和标准成长!G$19*养成规划和标准成长!$U256,0)</f>
        <v>145</v>
      </c>
      <c r="AR10" s="9">
        <f>ROUND(属性投放!G$4+养成规划和标准成长!H$3*养成规划和标准成长!$O256*养成规划和标准成长!$P256+养成规划和标准成长!H$4*养成规划和标准成长!$V256+养成规划和标准成长!H$5*养成规划和标准成长!$R256+(养成规划和标准成长!H$12+养成规划和标准成长!H$13)*养成规划和标准成长!$N256+养成规划和标准成长!H$14*养成规划和标准成长!$O256*养成规划和标准成长!$Q256+养成规划和标准成长!H$17*10*养成规划和标准成长!$S256+养成规划和标准成长!H$18*10*养成规划和标准成长!$T256+养成规划和标准成长!H$19*养成规划和标准成长!$U256,0)</f>
        <v>69</v>
      </c>
      <c r="AS10" s="9">
        <f>ROUND(属性投放!H$4+养成规划和标准成长!I$3*养成规划和标准成长!$O256*养成规划和标准成长!$P256+养成规划和标准成长!I$4*养成规划和标准成长!$V256+养成规划和标准成长!I$5*养成规划和标准成长!$R256+(养成规划和标准成长!I$12+养成规划和标准成长!I$13)*养成规划和标准成长!$N256+养成规划和标准成长!I$14*养成规划和标准成长!$O256*养成规划和标准成长!$Q256+养成规划和标准成长!I$17*10*养成规划和标准成长!$S256+养成规划和标准成长!I$18*10*养成规划和标准成长!$T256+养成规划和标准成长!I$19*养成规划和标准成长!$U256,0)</f>
        <v>121</v>
      </c>
      <c r="AT10" s="9">
        <f>ROUND(属性投放!I$4+养成规划和标准成长!J$3*养成规划和标准成长!$O256*养成规划和标准成长!$P256+养成规划和标准成长!J$4*养成规划和标准成长!$V256+养成规划和标准成长!J$5*养成规划和标准成长!$R256+(养成规划和标准成长!J$12+养成规划和标准成长!J$13)*养成规划和标准成长!$N256+养成规划和标准成长!J$14*养成规划和标准成长!$O256*养成规划和标准成长!$Q256+养成规划和标准成长!J$17*10*养成规划和标准成长!$S256+养成规划和标准成长!J$18*10*养成规划和标准成长!$T256+养成规划和标准成长!J$19*养成规划和标准成长!$U256,0)</f>
        <v>79</v>
      </c>
      <c r="AU10" s="9">
        <f>ROUND(属性投放!J$4+养成规划和标准成长!K$3*养成规划和标准成长!$O256*养成规划和标准成长!$P256+养成规划和标准成长!K$4*养成规划和标准成长!$V256+养成规划和标准成长!K$5*养成规划和标准成长!$R256+(养成规划和标准成长!K$12+养成规划和标准成长!K$13)*养成规划和标准成长!$N256+养成规划和标准成长!K$14*养成规划和标准成长!$O256*养成规划和标准成长!$Q256+养成规划和标准成长!K$17*10*养成规划和标准成长!$S256+养成规划和标准成长!K$18*10*养成规划和标准成长!$T256+养成规划和标准成长!K$19*养成规划和标准成长!$U256,0)</f>
        <v>53</v>
      </c>
      <c r="AV10" s="9">
        <f>ROUND(属性投放!K$4+养成规划和标准成长!L$3*养成规划和标准成长!$O256*养成规划和标准成长!$P256+养成规划和标准成长!L$4*养成规划和标准成长!$V256+养成规划和标准成长!L$5*养成规划和标准成长!$R256+(养成规划和标准成长!L$12+养成规划和标准成长!L$13)*养成规划和标准成长!$N256+养成规划和标准成长!L$14*养成规划和标准成长!$O256*养成规划和标准成长!$Q256+养成规划和标准成长!L$17*10*养成规划和标准成长!$S256+养成规划和标准成长!L$18*10*养成规划和标准成长!$T256+养成规划和标准成长!L$19*养成规划和标准成长!$U256,0)</f>
        <v>23</v>
      </c>
      <c r="AW10" s="9">
        <f>ROUND(属性投放!L$4+养成规划和标准成长!M$3*养成规划和标准成长!$O256*养成规划和标准成长!$P256+养成规划和标准成长!M$4*养成规划和标准成长!$V256+养成规划和标准成长!M$5*养成规划和标准成长!$R256+(养成规划和标准成长!M$12+养成规划和标准成长!M$13)*养成规划和标准成长!$N256+养成规划和标准成长!M$14*养成规划和标准成长!$O256*养成规划和标准成长!$Q256+养成规划和标准成长!M$17*10*养成规划和标准成长!$S256+养成规划和标准成长!M$18*10*养成规划和标准成长!$T256+养成规划和标准成长!M$19*养成规划和标准成长!$U256,0)</f>
        <v>10</v>
      </c>
      <c r="AX10" s="9">
        <f>ROUND(属性投放!M$4+养成规划和标准成长!N$3*养成规划和标准成长!$O256*养成规划和标准成长!$P256+养成规划和标准成长!N$4*养成规划和标准成长!$V256+养成规划和标准成长!N$5*养成规划和标准成长!$R256+(养成规划和标准成长!N$12+养成规划和标准成长!N$13)*养成规划和标准成长!$N256+养成规划和标准成长!N$14*养成规划和标准成长!$O256*养成规划和标准成长!$Q256+养成规划和标准成长!N$17*10*养成规划和标准成长!$S256+养成规划和标准成长!N$18*10*养成规划和标准成长!$T256+养成规划和标准成长!N$19*养成规划和标准成长!$U256,0)</f>
        <v>10</v>
      </c>
      <c r="AY10" s="9">
        <f>VLOOKUP(养成规划和标准成长!$X256,阵法、技能和修炼!$C$20:$N$40,COLUMNS(阵法、技能和修炼!$C$20:G$40),0)</f>
        <v>0</v>
      </c>
      <c r="AZ10" s="9">
        <f>VLOOKUP(养成规划和标准成长!$X256,阵法、技能和修炼!$C$20:$N$40,COLUMNS(阵法、技能和修炼!$C$20:H$40),0)</f>
        <v>0</v>
      </c>
      <c r="BA10" s="9">
        <f>VLOOKUP(养成规划和标准成长!$X256,阵法、技能和修炼!$C$20:$N$40,COLUMNS(阵法、技能和修炼!$C$20:I$40),0)</f>
        <v>0</v>
      </c>
      <c r="BB10" s="9">
        <f>VLOOKUP(养成规划和标准成长!$X256,阵法、技能和修炼!$C$20:$N$40,COLUMNS(阵法、技能和修炼!$C$20:J$40),0)</f>
        <v>0</v>
      </c>
      <c r="BC10" s="9">
        <f>VLOOKUP(养成规划和标准成长!$X256,阵法、技能和修炼!$C$20:$N$40,COLUMNS(阵法、技能和修炼!$C$20:K$40),0)</f>
        <v>0</v>
      </c>
      <c r="BD10" s="9">
        <f>VLOOKUP(养成规划和标准成长!$X256,阵法、技能和修炼!$C$20:$N$40,COLUMNS(阵法、技能和修炼!$C$20:L$40),0)</f>
        <v>0</v>
      </c>
      <c r="BE10" s="9">
        <f>VLOOKUP(养成规划和标准成长!$X256,阵法、技能和修炼!$C$20:$N$40,COLUMNS(阵法、技能和修炼!$C$20:M$40),0)</f>
        <v>0</v>
      </c>
      <c r="BF10" s="9">
        <f>VLOOKUP(养成规划和标准成长!$X256,阵法、技能和修炼!$C$20:$N$40,COLUMNS(阵法、技能和修炼!$C$20:N$40),0)</f>
        <v>0</v>
      </c>
      <c r="BH10" s="1">
        <v>7</v>
      </c>
      <c r="BI10" s="9">
        <f>ROUND(属性投放!D$4+养成规划和标准成长!E$3*养成规划和标准成长!$AA256*养成规划和标准成长!$AB256+养成规划和标准成长!E$4*养成规划和标准成长!$AH256+养成规划和标准成长!E$5*养成规划和标准成长!$AD256+(养成规划和标准成长!E$12+养成规划和标准成长!E$13)*养成规划和标准成长!$Z256+养成规划和标准成长!E$14*养成规划和标准成长!$AA256*养成规划和标准成长!$AC256+养成规划和标准成长!E$17*10*养成规划和标准成长!$AE256+养成规划和标准成长!E$18*10*养成规划和标准成长!$AF256+养成规划和标准成长!E$19*养成规划和标准成长!$AG256,0)</f>
        <v>328</v>
      </c>
      <c r="BJ10" s="9">
        <f>ROUND(属性投放!E$4+养成规划和标准成长!F$3*养成规划和标准成长!$AA256*养成规划和标准成长!$AB256+养成规划和标准成长!F$4*养成规划和标准成长!$AH256+养成规划和标准成长!F$5*养成规划和标准成长!$AD256+(养成规划和标准成长!F$12+养成规划和标准成长!F$13)*养成规划和标准成长!$Z256+养成规划和标准成长!F$14*养成规划和标准成长!$AA256*养成规划和标准成长!$AC256+养成规划和标准成长!F$17*10*养成规划和标准成长!$AE256+养成规划和标准成长!F$18*10*养成规划和标准成长!$AF256+养成规划和标准成长!F$19*养成规划和标准成长!$AG256,0)</f>
        <v>383</v>
      </c>
      <c r="BK10" s="9">
        <f>ROUND(属性投放!F$4+养成规划和标准成长!G$3*养成规划和标准成长!$AA256*养成规划和标准成长!$AB256+养成规划和标准成长!G$4*养成规划和标准成长!$AH256+养成规划和标准成长!G$5*养成规划和标准成长!$AD256+(养成规划和标准成长!G$12+养成规划和标准成长!G$13)*养成规划和标准成长!$Z256+养成规划和标准成长!G$14*养成规划和标准成长!$AA256*养成规划和标准成长!$AC256+养成规划和标准成长!G$17*10*养成规划和标准成长!$AE256+养成规划和标准成长!G$18*10*养成规划和标准成长!$AF256+养成规划和标准成长!G$19*养成规划和标准成长!$AG256,0)</f>
        <v>146</v>
      </c>
      <c r="BL10" s="9">
        <f>ROUND(属性投放!G$4+养成规划和标准成长!H$3*养成规划和标准成长!$AA256*养成规划和标准成长!$AB256+养成规划和标准成长!H$4*养成规划和标准成长!$AH256+养成规划和标准成长!H$5*养成规划和标准成长!$AD256+(养成规划和标准成长!H$12+养成规划和标准成长!H$13)*养成规划和标准成长!$Z256+养成规划和标准成长!H$14*养成规划和标准成长!$AA256*养成规划和标准成长!$AC256+养成规划和标准成长!H$17*10*养成规划和标准成长!$AE256+养成规划和标准成长!H$18*10*养成规划和标准成长!$AF256+养成规划和标准成长!H$19*养成规划和标准成长!$AG256,0)</f>
        <v>70</v>
      </c>
      <c r="BM10" s="9">
        <f>ROUND(属性投放!H$4+养成规划和标准成长!I$3*养成规划和标准成长!$AA256*养成规划和标准成长!$AB256+养成规划和标准成长!I$4*养成规划和标准成长!$AH256+养成规划和标准成长!I$5*养成规划和标准成长!$AD256+(养成规划和标准成长!I$12+养成规划和标准成长!I$13)*养成规划和标准成长!$Z256+养成规划和标准成长!I$14*养成规划和标准成长!$AA256*养成规划和标准成长!$AC256+养成规划和标准成长!I$17*10*养成规划和标准成长!$AE256+养成规划和标准成长!I$18*10*养成规划和标准成长!$AF256+养成规划和标准成长!I$19*养成规划和标准成长!$AG256,0)</f>
        <v>121</v>
      </c>
      <c r="BN10" s="9">
        <f>ROUND(属性投放!I$4+养成规划和标准成长!J$3*养成规划和标准成长!$AA256*养成规划和标准成长!$AB256+养成规划和标准成长!J$4*养成规划和标准成长!$AH256+养成规划和标准成长!J$5*养成规划和标准成长!$AD256+(养成规划和标准成长!J$12+养成规划和标准成长!J$13)*养成规划和标准成长!$Z256+养成规划和标准成长!J$14*养成规划和标准成长!$AA256*养成规划和标准成长!$AC256+养成规划和标准成长!J$17*10*养成规划和标准成长!$AE256+养成规划和标准成长!J$18*10*养成规划和标准成长!$AF256+养成规划和标准成长!J$19*养成规划和标准成长!$AG256,0)</f>
        <v>79</v>
      </c>
      <c r="BO10" s="9">
        <f>ROUND(属性投放!J$4+养成规划和标准成长!K$3*养成规划和标准成长!$AA256*养成规划和标准成长!$AB256+养成规划和标准成长!K$4*养成规划和标准成长!$AH256+养成规划和标准成长!K$5*养成规划和标准成长!$AD256+(养成规划和标准成长!K$12+养成规划和标准成长!K$13)*养成规划和标准成长!$Z256+养成规划和标准成长!K$14*养成规划和标准成长!$AA256*养成规划和标准成长!$AC256+养成规划和标准成长!K$17*10*养成规划和标准成长!$AE256+养成规划和标准成长!K$18*10*养成规划和标准成长!$AF256+养成规划和标准成长!K$19*养成规划和标准成长!$AG256,0)</f>
        <v>54</v>
      </c>
      <c r="BP10" s="9">
        <f>ROUND(属性投放!K$4+养成规划和标准成长!L$3*养成规划和标准成长!$AA256*养成规划和标准成长!$AB256+养成规划和标准成长!L$4*养成规划和标准成长!$AH256+养成规划和标准成长!L$5*养成规划和标准成长!$AD256+(养成规划和标准成长!L$12+养成规划和标准成长!L$13)*养成规划和标准成长!$Z256+养成规划和标准成长!L$14*养成规划和标准成长!$AA256*养成规划和标准成长!$AC256+养成规划和标准成长!L$17*10*养成规划和标准成长!$AE256+养成规划和标准成长!L$18*10*养成规划和标准成长!$AF256+养成规划和标准成长!L$19*养成规划和标准成长!$AG256,0)</f>
        <v>23</v>
      </c>
      <c r="BQ10" s="9">
        <f>ROUND(属性投放!L$4+养成规划和标准成长!M$3*养成规划和标准成长!$AA256*养成规划和标准成长!$AB256+养成规划和标准成长!M$4*养成规划和标准成长!$AH256+养成规划和标准成长!M$5*养成规划和标准成长!$AD256+(养成规划和标准成长!M$12+养成规划和标准成长!M$13)*养成规划和标准成长!$Z256+养成规划和标准成长!M$14*养成规划和标准成长!$AA256*养成规划和标准成长!$AC256+养成规划和标准成长!M$17*10*养成规划和标准成长!$AE256+养成规划和标准成长!M$18*10*养成规划和标准成长!$AF256+养成规划和标准成长!M$19*养成规划和标准成长!$AG256,0)</f>
        <v>10</v>
      </c>
      <c r="BR10" s="9">
        <f>ROUND(属性投放!M$4+养成规划和标准成长!N$3*养成规划和标准成长!$AA256*养成规划和标准成长!$AB256+养成规划和标准成长!N$4*养成规划和标准成长!$AH256+养成规划和标准成长!N$5*养成规划和标准成长!$AD256+(养成规划和标准成长!N$12+养成规划和标准成长!N$13)*养成规划和标准成长!$Z256+养成规划和标准成长!N$14*养成规划和标准成长!$AA256*养成规划和标准成长!$AC256+养成规划和标准成长!N$17*10*养成规划和标准成长!$AE256+养成规划和标准成长!N$18*10*养成规划和标准成长!$AF256+养成规划和标准成长!N$19*养成规划和标准成长!$AG256,0)</f>
        <v>10</v>
      </c>
      <c r="BS10" s="9">
        <f>VLOOKUP(养成规划和标准成长!$AJ256,阵法、技能和修炼!$C$20:$N$40,COLUMNS(阵法、技能和修炼!$C$20:G$40),0)</f>
        <v>0</v>
      </c>
      <c r="BT10" s="9">
        <f>VLOOKUP(养成规划和标准成长!$AJ256,阵法、技能和修炼!$C$20:$N$40,COLUMNS(阵法、技能和修炼!$C$20:H$40),0)</f>
        <v>0</v>
      </c>
      <c r="BU10" s="9">
        <f>VLOOKUP(养成规划和标准成长!$AJ256,阵法、技能和修炼!$C$20:$N$40,COLUMNS(阵法、技能和修炼!$C$20:I$40),0)</f>
        <v>0</v>
      </c>
      <c r="BV10" s="9">
        <f>VLOOKUP(养成规划和标准成长!$AJ256,阵法、技能和修炼!$C$20:$N$40,COLUMNS(阵法、技能和修炼!$C$20:J$40),0)</f>
        <v>0</v>
      </c>
      <c r="BW10" s="9">
        <f>VLOOKUP(养成规划和标准成长!$AJ256,阵法、技能和修炼!$C$20:$N$40,COLUMNS(阵法、技能和修炼!$C$20:K$40),0)</f>
        <v>0</v>
      </c>
      <c r="BX10" s="9">
        <f>VLOOKUP(养成规划和标准成长!$AJ256,阵法、技能和修炼!$C$20:$N$40,COLUMNS(阵法、技能和修炼!$C$20:L$40),0)</f>
        <v>0</v>
      </c>
      <c r="BY10" s="9">
        <f>VLOOKUP(养成规划和标准成长!$AJ256,阵法、技能和修炼!$C$20:$N$40,COLUMNS(阵法、技能和修炼!$C$20:M$40),0)</f>
        <v>0</v>
      </c>
      <c r="BZ10" s="9">
        <f>VLOOKUP(养成规划和标准成长!$AJ256,阵法、技能和修炼!$C$20:$N$40,COLUMNS(阵法、技能和修炼!$C$20:N$40),0)</f>
        <v>0</v>
      </c>
    </row>
    <row r="11" spans="1:78">
      <c r="A11" s="1">
        <v>8</v>
      </c>
      <c r="B11" s="9">
        <f>ROUND(属性投放!D$4+养成规划和标准成长!E$3*养成规划和标准成长!$O104*养成规划和标准成长!$P104+养成规划和标准成长!E$4*养成规划和标准成长!$V104+养成规划和标准成长!E$5*养成规划和标准成长!$R104+(养成规划和标准成长!E$12+养成规划和标准成长!E$13)*养成规划和标准成长!$N104+养成规划和标准成长!E$14*养成规划和标准成长!$O104*养成规划和标准成长!$Q104+养成规划和标准成长!E$17*10*养成规划和标准成长!$S104+养成规划和标准成长!E$18*10*养成规划和标准成长!$T104+养成规划和标准成长!E$19*养成规划和标准成长!$U104,0)</f>
        <v>339</v>
      </c>
      <c r="C11" s="9">
        <f>ROUND(属性投放!E$4+养成规划和标准成长!F$3*养成规划和标准成长!$O104*养成规划和标准成长!$P104+养成规划和标准成长!F$4*养成规划和标准成长!$V104+养成规划和标准成长!F$5*养成规划和标准成长!$R104+(养成规划和标准成长!F$12+养成规划和标准成长!F$13)*养成规划和标准成长!$N104+养成规划和标准成长!F$14*养成规划和标准成长!$O104*养成规划和标准成长!$Q104+养成规划和标准成长!F$17*10*养成规划和标准成长!$S104+养成规划和标准成长!F$18*10*养成规划和标准成长!$T104+养成规划和标准成长!F$19*养成规划和标准成长!$U104,0)</f>
        <v>406</v>
      </c>
      <c r="D11" s="9">
        <f>ROUND(属性投放!F$4+养成规划和标准成长!G$3*养成规划和标准成长!$O104*养成规划和标准成长!$P104+养成规划和标准成长!G$4*养成规划和标准成长!$V104+养成规划和标准成长!G$5*养成规划和标准成长!$R104+(养成规划和标准成长!G$12+养成规划和标准成长!G$13)*养成规划和标准成长!$N104+养成规划和标准成长!G$14*养成规划和标准成长!$O104*养成规划和标准成长!$Q104+养成规划和标准成长!G$17*10*养成规划和标准成长!$S104+养成规划和标准成长!G$18*10*养成规划和标准成长!$T104+养成规划和标准成长!G$19*养成规划和标准成长!$U104,0)</f>
        <v>148</v>
      </c>
      <c r="E11" s="9">
        <f>ROUND(属性投放!G$4+养成规划和标准成长!H$3*养成规划和标准成长!$O104*养成规划和标准成长!$P104+养成规划和标准成长!H$4*养成规划和标准成长!$V104+养成规划和标准成长!H$5*养成规划和标准成长!$R104+(养成规划和标准成长!H$12+养成规划和标准成长!H$13)*养成规划和标准成长!$N104+养成规划和标准成长!H$14*养成规划和标准成长!$O104*养成规划和标准成长!$Q104+养成规划和标准成长!H$17*10*养成规划和标准成长!$S104+养成规划和标准成长!H$18*10*养成规划和标准成长!$T104+养成规划和标准成长!H$19*养成规划和标准成长!$U104,0)</f>
        <v>70</v>
      </c>
      <c r="F11" s="9">
        <f>ROUND(属性投放!H$4+养成规划和标准成长!I$3*养成规划和标准成长!$O104*养成规划和标准成长!$P104+养成规划和标准成长!I$4*养成规划和标准成长!$V104+养成规划和标准成长!I$5*养成规划和标准成长!$R104+(养成规划和标准成长!I$12+养成规划和标准成长!I$13)*养成规划和标准成长!$N104+养成规划和标准成长!I$14*养成规划和标准成长!$O104*养成规划和标准成长!$Q104+养成规划和标准成长!I$17*10*养成规划和标准成长!$S104+养成规划和标准成长!I$18*10*养成规划和标准成长!$T104+养成规划和标准成长!I$19*养成规划和标准成长!$U104,0)</f>
        <v>125</v>
      </c>
      <c r="G11" s="9">
        <f>ROUND(属性投放!I$4+养成规划和标准成长!J$3*养成规划和标准成长!$O104*养成规划和标准成长!$P104+养成规划和标准成长!J$4*养成规划和标准成长!$V104+养成规划和标准成长!J$5*养成规划和标准成长!$R104+(养成规划和标准成长!J$12+养成规划和标准成长!J$13)*养成规划和标准成长!$N104+养成规划和标准成长!J$14*养成规划和标准成长!$O104*养成规划和标准成长!$Q104+养成规划和标准成长!J$17*10*养成规划和标准成长!$S104+养成规划和标准成长!J$18*10*养成规划和标准成长!$T104+养成规划和标准成长!J$19*养成规划和标准成长!$U104,0)</f>
        <v>83</v>
      </c>
      <c r="H11" s="9">
        <f>ROUND(属性投放!J$4+养成规划和标准成长!K$3*养成规划和标准成长!$O104*养成规划和标准成长!$P104+养成规划和标准成长!K$4*养成规划和标准成长!$V104+养成规划和标准成长!K$5*养成规划和标准成长!$R104+(养成规划和标准成长!K$12+养成规划和标准成长!K$13)*养成规划和标准成长!$N104+养成规划和标准成长!K$14*养成规划和标准成长!$O104*养成规划和标准成长!$Q104+养成规划和标准成长!K$17*10*养成规划和标准成长!$S104+养成规划和标准成长!K$18*10*养成规划和标准成长!$T104+养成规划和标准成长!K$19*养成规划和标准成长!$U104,0)</f>
        <v>56</v>
      </c>
      <c r="I11" s="9">
        <f>ROUND(属性投放!K$4+养成规划和标准成长!L$3*养成规划和标准成长!$O104*养成规划和标准成长!$P104+养成规划和标准成长!L$4*养成规划和标准成长!$V104+养成规划和标准成长!L$5*养成规划和标准成长!$R104+(养成规划和标准成长!L$12+养成规划和标准成长!L$13)*养成规划和标准成长!$N104+养成规划和标准成长!L$14*养成规划和标准成长!$O104*养成规划和标准成长!$Q104+养成规划和标准成长!L$17*10*养成规划和标准成长!$S104+养成规划和标准成长!L$18*10*养成规划和标准成长!$T104+养成规划和标准成长!L$19*养成规划和标准成长!$U104,0)</f>
        <v>22</v>
      </c>
      <c r="J11" s="9">
        <f>ROUND(属性投放!L$4+养成规划和标准成长!M$3*养成规划和标准成长!$O104*养成规划和标准成长!$P104+养成规划和标准成长!M$4*养成规划和标准成长!$V104+养成规划和标准成长!M$5*养成规划和标准成长!$R104+(养成规划和标准成长!M$12+养成规划和标准成长!M$13)*养成规划和标准成长!$N104+养成规划和标准成长!M$14*养成规划和标准成长!$O104*养成规划和标准成长!$Q104+养成规划和标准成长!M$17*10*养成规划和标准成长!$S104+养成规划和标准成长!M$18*10*养成规划和标准成长!$T104+养成规划和标准成长!M$19*养成规划和标准成长!$U104,0)</f>
        <v>10</v>
      </c>
      <c r="K11" s="9">
        <f>ROUND(属性投放!M$4+养成规划和标准成长!N$3*养成规划和标准成长!$O104*养成规划和标准成长!$P104+养成规划和标准成长!N$4*养成规划和标准成长!$V104+养成规划和标准成长!N$5*养成规划和标准成长!$R104+(养成规划和标准成长!N$12+养成规划和标准成长!N$13)*养成规划和标准成长!$N104+养成规划和标准成长!N$14*养成规划和标准成长!$O104*养成规划和标准成长!$Q104+养成规划和标准成长!N$17*10*养成规划和标准成长!$S104+养成规划和标准成长!N$18*10*养成规划和标准成长!$T104+养成规划和标准成长!N$19*养成规划和标准成长!$U104,0)</f>
        <v>10</v>
      </c>
      <c r="L11" s="9">
        <f>VLOOKUP(养成规划和标准成长!$X104,阵法、技能和修炼!$C$20:$N$40,COLUMNS(阵法、技能和修炼!$C$20:G$40),0)</f>
        <v>0</v>
      </c>
      <c r="M11" s="9">
        <f>VLOOKUP(养成规划和标准成长!$X104,阵法、技能和修炼!$C$20:$N$40,COLUMNS(阵法、技能和修炼!$C$20:H$40),0)</f>
        <v>0</v>
      </c>
      <c r="N11" s="9">
        <f>VLOOKUP(养成规划和标准成长!$X104,阵法、技能和修炼!$C$20:$N$40,COLUMNS(阵法、技能和修炼!$C$20:I$40),0)</f>
        <v>0</v>
      </c>
      <c r="O11" s="9">
        <f>VLOOKUP(养成规划和标准成长!$X104,阵法、技能和修炼!$C$20:$N$40,COLUMNS(阵法、技能和修炼!$C$20:J$40),0)</f>
        <v>0</v>
      </c>
      <c r="P11" s="9">
        <f>VLOOKUP(养成规划和标准成长!$X104,阵法、技能和修炼!$C$20:$N$40,COLUMNS(阵法、技能和修炼!$C$20:K$40),0)</f>
        <v>0</v>
      </c>
      <c r="Q11" s="9">
        <f>VLOOKUP(养成规划和标准成长!$X104,阵法、技能和修炼!$C$20:$N$40,COLUMNS(阵法、技能和修炼!$C$20:L$40),0)</f>
        <v>0</v>
      </c>
      <c r="R11" s="9">
        <f>VLOOKUP(养成规划和标准成长!$X104,阵法、技能和修炼!$C$20:$N$40,COLUMNS(阵法、技能和修炼!$C$20:M$40),0)</f>
        <v>0</v>
      </c>
      <c r="S11" s="9">
        <f>VLOOKUP(养成规划和标准成长!$X104,阵法、技能和修炼!$C$20:$N$40,COLUMNS(阵法、技能和修炼!$C$20:N$40),0)</f>
        <v>0</v>
      </c>
      <c r="T11" s="1">
        <v>8</v>
      </c>
      <c r="U11" s="9">
        <f>ROUND(属性投放!D$4+养成规划和标准成长!E$3*养成规划和标准成长!$C257*养成规划和标准成长!$D257+养成规划和标准成长!E$4*养成规划和标准成长!$J257+养成规划和标准成长!E$5*养成规划和标准成长!$F257+(养成规划和标准成长!E$12+养成规划和标准成长!E$13)*养成规划和标准成长!$B257+养成规划和标准成长!E$14*养成规划和标准成长!$C257*养成规划和标准成长!$E257+养成规划和标准成长!E$17*10*养成规划和标准成长!$G257+养成规划和标准成长!E$18*10*养成规划和标准成长!$H257+养成规划和标准成长!E$19*养成规划和标准成长!$I257,0)</f>
        <v>341</v>
      </c>
      <c r="V11" s="9">
        <f>ROUND(属性投放!E$4+养成规划和标准成长!F$3*养成规划和标准成长!$C257*养成规划和标准成长!$D257+养成规划和标准成长!F$4*养成规划和标准成长!$J257+养成规划和标准成长!F$5*养成规划和标准成长!$F257+(养成规划和标准成长!F$12+养成规划和标准成长!F$13)*养成规划和标准成长!$B257+养成规划和标准成长!F$14*养成规划和标准成长!$C257*养成规划和标准成长!$E257+养成规划和标准成长!F$17*10*养成规划和标准成长!$G257+养成规划和标准成长!F$18*10*养成规划和标准成长!$H257+养成规划和标准成长!F$19*养成规划和标准成长!$I257,0)</f>
        <v>407</v>
      </c>
      <c r="W11" s="9">
        <f>ROUND(属性投放!F$4+养成规划和标准成长!G$3*养成规划和标准成长!$C257*养成规划和标准成长!$D257+养成规划和标准成长!G$4*养成规划和标准成长!$J257+养成规划和标准成长!G$5*养成规划和标准成长!$F257+(养成规划和标准成长!G$12+养成规划和标准成长!G$13)*养成规划和标准成长!$B257+养成规划和标准成长!G$14*养成规划和标准成长!$C257*养成规划和标准成长!$E257+养成规划和标准成长!G$17*10*养成规划和标准成长!$G257+养成规划和标准成长!G$18*10*养成规划和标准成长!$H257+养成规划和标准成长!G$19*养成规划和标准成长!$I257,0)</f>
        <v>149</v>
      </c>
      <c r="X11" s="9">
        <f>ROUND(属性投放!G$4+养成规划和标准成长!H$3*养成规划和标准成长!$C257*养成规划和标准成长!$D257+养成规划和标准成长!H$4*养成规划和标准成长!$J257+养成规划和标准成长!H$5*养成规划和标准成长!$F257+(养成规划和标准成长!H$12+养成规划和标准成长!H$13)*养成规划和标准成长!$B257+养成规划和标准成长!H$14*养成规划和标准成长!$C257*养成规划和标准成长!$E257+养成规划和标准成长!H$17*10*养成规划和标准成长!$G257+养成规划和标准成长!H$18*10*养成规划和标准成长!$H257+养成规划和标准成长!H$19*养成规划和标准成长!$I257,0)</f>
        <v>71</v>
      </c>
      <c r="Y11" s="9">
        <f>ROUND(属性投放!H$4+养成规划和标准成长!I$3*养成规划和标准成长!$C257*养成规划和标准成长!$D257+养成规划和标准成长!I$4*养成规划和标准成长!$J257+养成规划和标准成长!I$5*养成规划和标准成长!$F257+(养成规划和标准成长!I$12+养成规划和标准成长!I$13)*养成规划和标准成长!$B257+养成规划和标准成长!I$14*养成规划和标准成长!$C257*养成规划和标准成长!$E257+养成规划和标准成长!I$17*10*养成规划和标准成长!$G257+养成规划和标准成长!I$18*10*养成规划和标准成长!$H257+养成规划和标准成长!I$19*养成规划和标准成长!$I257,0)</f>
        <v>125</v>
      </c>
      <c r="Z11" s="9">
        <f>ROUND(属性投放!I$4+养成规划和标准成长!J$3*养成规划和标准成长!$C257*养成规划和标准成长!$D257+养成规划和标准成长!J$4*养成规划和标准成长!$J257+养成规划和标准成长!J$5*养成规划和标准成长!$F257+(养成规划和标准成长!J$12+养成规划和标准成长!J$13)*养成规划和标准成长!$B257+养成规划和标准成长!J$14*养成规划和标准成长!$C257*养成规划和标准成长!$E257+养成规划和标准成长!J$17*10*养成规划和标准成长!$G257+养成规划和标准成长!J$18*10*养成规划和标准成长!$H257+养成规划和标准成长!J$19*养成规划和标准成长!$I257,0)</f>
        <v>84</v>
      </c>
      <c r="AA11" s="9">
        <f>ROUND(属性投放!J$4+养成规划和标准成长!K$3*养成规划和标准成长!$C257*养成规划和标准成长!$D257+养成规划和标准成长!K$4*养成规划和标准成长!$J257+养成规划和标准成长!K$5*养成规划和标准成长!$F257+(养成规划和标准成长!K$12+养成规划和标准成长!K$13)*养成规划和标准成长!$B257+养成规划和标准成长!K$14*养成规划和标准成长!$C257*养成规划和标准成长!$E257+养成规划和标准成长!K$17*10*养成规划和标准成长!$G257+养成规划和标准成长!K$18*10*养成规划和标准成长!$H257+养成规划和标准成长!K$19*养成规划和标准成长!$I257,0)</f>
        <v>56</v>
      </c>
      <c r="AB11" s="9">
        <f>ROUND(属性投放!K$4+养成规划和标准成长!L$3*养成规划和标准成长!$C257*养成规划和标准成长!$D257+养成规划和标准成长!L$4*养成规划和标准成长!$J257+养成规划和标准成长!L$5*养成规划和标准成长!$F257+(养成规划和标准成长!L$12+养成规划和标准成长!L$13)*养成规划和标准成长!$B257+养成规划和标准成长!L$14*养成规划和标准成长!$C257*养成规划和标准成长!$E257+养成规划和标准成长!L$17*10*养成规划和标准成长!$G257+养成规划和标准成长!L$18*10*养成规划和标准成长!$H257+养成规划和标准成长!L$19*养成规划和标准成长!$I257,0)</f>
        <v>22</v>
      </c>
      <c r="AC11" s="9">
        <f>ROUND(属性投放!L$4+养成规划和标准成长!M$3*养成规划和标准成长!$C257*养成规划和标准成长!$D257+养成规划和标准成长!M$4*养成规划和标准成长!$J257+养成规划和标准成长!M$5*养成规划和标准成长!$F257+(养成规划和标准成长!M$12+养成规划和标准成长!M$13)*养成规划和标准成长!$B257+养成规划和标准成长!M$14*养成规划和标准成长!$C257*养成规划和标准成长!$E257+养成规划和标准成长!M$17*10*养成规划和标准成长!$G257+养成规划和标准成长!M$18*10*养成规划和标准成长!$H257+养成规划和标准成长!M$19*养成规划和标准成长!$I257,0)</f>
        <v>10</v>
      </c>
      <c r="AD11" s="9">
        <f>ROUND(属性投放!M$4+养成规划和标准成长!N$3*养成规划和标准成长!$C257*养成规划和标准成长!$D257+养成规划和标准成长!N$4*养成规划和标准成长!$J257+养成规划和标准成长!N$5*养成规划和标准成长!$F257+(养成规划和标准成长!N$12+养成规划和标准成长!N$13)*养成规划和标准成长!$B257+养成规划和标准成长!N$14*养成规划和标准成长!$C257*养成规划和标准成长!$E257+养成规划和标准成长!N$17*10*养成规划和标准成长!$G257+养成规划和标准成长!N$18*10*养成规划和标准成长!$H257+养成规划和标准成长!N$19*养成规划和标准成长!$I257,0)</f>
        <v>10</v>
      </c>
      <c r="AE11" s="9">
        <f>VLOOKUP(养成规划和标准成长!$L257,阵法、技能和修炼!$C$20:$N$40,COLUMNS(阵法、技能和修炼!$C$20:G$40),0)</f>
        <v>0</v>
      </c>
      <c r="AF11" s="9">
        <f>VLOOKUP(养成规划和标准成长!$L257,阵法、技能和修炼!$C$20:$N$40,COLUMNS(阵法、技能和修炼!$C$20:H$40),0)</f>
        <v>0</v>
      </c>
      <c r="AG11" s="9">
        <f>VLOOKUP(养成规划和标准成长!$L257,阵法、技能和修炼!$C$20:$N$40,COLUMNS(阵法、技能和修炼!$C$20:I$40),0)</f>
        <v>0</v>
      </c>
      <c r="AH11" s="9">
        <f>VLOOKUP(养成规划和标准成长!$L257,阵法、技能和修炼!$C$20:$N$40,COLUMNS(阵法、技能和修炼!$C$20:J$40),0)</f>
        <v>0</v>
      </c>
      <c r="AI11" s="9">
        <f>VLOOKUP(养成规划和标准成长!$L257,阵法、技能和修炼!$C$20:$N$40,COLUMNS(阵法、技能和修炼!$C$20:K$40),0)</f>
        <v>0</v>
      </c>
      <c r="AJ11" s="9">
        <f>VLOOKUP(养成规划和标准成长!$L257,阵法、技能和修炼!$C$20:$N$40,COLUMNS(阵法、技能和修炼!$C$20:L$40),0)</f>
        <v>0</v>
      </c>
      <c r="AK11" s="9">
        <f>VLOOKUP(养成规划和标准成长!$L257,阵法、技能和修炼!$C$20:$N$40,COLUMNS(阵法、技能和修炼!$C$20:M$40),0)</f>
        <v>0</v>
      </c>
      <c r="AL11" s="9">
        <f>VLOOKUP(养成规划和标准成长!$L257,阵法、技能和修炼!$C$20:$N$40,COLUMNS(阵法、技能和修炼!$C$20:N$40),0)</f>
        <v>0</v>
      </c>
      <c r="AN11" s="1">
        <v>8</v>
      </c>
      <c r="AO11" s="9">
        <f>ROUND(属性投放!D$4+养成规划和标准成长!E$3*养成规划和标准成长!$O257*养成规划和标准成长!$P257+养成规划和标准成长!E$4*养成规划和标准成长!$V257+养成规划和标准成长!E$5*养成规划和标准成长!$R257+(养成规划和标准成长!E$12+养成规划和标准成长!E$13)*养成规划和标准成长!$N257+养成规划和标准成长!E$14*养成规划和标准成长!$O257*养成规划和标准成长!$Q257+养成规划和标准成长!E$17*10*养成规划和标准成长!$S257+养成规划和标准成长!E$18*10*养成规划和标准成长!$T257+养成规划和标准成长!E$19*养成规划和标准成长!$U257,0)</f>
        <v>343</v>
      </c>
      <c r="AP11" s="9">
        <f>ROUND(属性投放!E$4+养成规划和标准成长!F$3*养成规划和标准成长!$O257*养成规划和标准成长!$P257+养成规划和标准成长!F$4*养成规划和标准成长!$V257+养成规划和标准成长!F$5*养成规划和标准成长!$R257+(养成规划和标准成长!F$12+养成规划和标准成长!F$13)*养成规划和标准成长!$N257+养成规划和标准成长!F$14*养成规划和标准成长!$O257*养成规划和标准成长!$Q257+养成规划和标准成长!F$17*10*养成规划和标准成长!$S257+养成规划和标准成长!F$18*10*养成规划和标准成长!$T257+养成规划和标准成长!F$19*养成规划和标准成长!$U257,0)</f>
        <v>407</v>
      </c>
      <c r="AQ11" s="9">
        <f>ROUND(属性投放!F$4+养成规划和标准成长!G$3*养成规划和标准成长!$O257*养成规划和标准成长!$P257+养成规划和标准成长!G$4*养成规划和标准成长!$V257+养成规划和标准成长!G$5*养成规划和标准成长!$R257+(养成规划和标准成长!G$12+养成规划和标准成长!G$13)*养成规划和标准成长!$N257+养成规划和标准成长!G$14*养成规划和标准成长!$O257*养成规划和标准成长!$Q257+养成规划和标准成长!G$17*10*养成规划和标准成长!$S257+养成规划和标准成长!G$18*10*养成规划和标准成长!$T257+养成规划和标准成长!G$19*养成规划和标准成长!$U257,0)</f>
        <v>150</v>
      </c>
      <c r="AR11" s="9">
        <f>ROUND(属性投放!G$4+养成规划和标准成长!H$3*养成规划和标准成长!$O257*养成规划和标准成长!$P257+养成规划和标准成长!H$4*养成规划和标准成长!$V257+养成规划和标准成长!H$5*养成规划和标准成长!$R257+(养成规划和标准成长!H$12+养成规划和标准成长!H$13)*养成规划和标准成长!$N257+养成规划和标准成长!H$14*养成规划和标准成长!$O257*养成规划和标准成长!$Q257+养成规划和标准成长!H$17*10*养成规划和标准成长!$S257+养成规划和标准成长!H$18*10*养成规划和标准成长!$T257+养成规划和标准成长!H$19*养成规划和标准成长!$U257,0)</f>
        <v>71</v>
      </c>
      <c r="AS11" s="9">
        <f>ROUND(属性投放!H$4+养成规划和标准成长!I$3*养成规划和标准成长!$O257*养成规划和标准成长!$P257+养成规划和标准成长!I$4*养成规划和标准成长!$V257+养成规划和标准成长!I$5*养成规划和标准成长!$R257+(养成规划和标准成长!I$12+养成规划和标准成长!I$13)*养成规划和标准成长!$N257+养成规划和标准成长!I$14*养成规划和标准成长!$O257*养成规划和标准成长!$Q257+养成规划和标准成长!I$17*10*养成规划和标准成长!$S257+养成规划和标准成长!I$18*10*养成规划和标准成长!$T257+养成规划和标准成长!I$19*养成规划和标准成长!$U257,0)</f>
        <v>126</v>
      </c>
      <c r="AT11" s="9">
        <f>ROUND(属性投放!I$4+养成规划和标准成长!J$3*养成规划和标准成长!$O257*养成规划和标准成长!$P257+养成规划和标准成长!J$4*养成规划和标准成长!$V257+养成规划和标准成长!J$5*养成规划和标准成长!$R257+(养成规划和标准成长!J$12+养成规划和标准成长!J$13)*养成规划和标准成长!$N257+养成规划和标准成长!J$14*养成规划和标准成长!$O257*养成规划和标准成长!$Q257+养成规划和标准成长!J$17*10*养成规划和标准成长!$S257+养成规划和标准成长!J$18*10*养成规划和标准成长!$T257+养成规划和标准成长!J$19*养成规划和标准成长!$U257,0)</f>
        <v>84</v>
      </c>
      <c r="AU11" s="9">
        <f>ROUND(属性投放!J$4+养成规划和标准成长!K$3*养成规划和标准成长!$O257*养成规划和标准成长!$P257+养成规划和标准成长!K$4*养成规划和标准成长!$V257+养成规划和标准成长!K$5*养成规划和标准成长!$R257+(养成规划和标准成长!K$12+养成规划和标准成长!K$13)*养成规划和标准成长!$N257+养成规划和标准成长!K$14*养成规划和标准成长!$O257*养成规划和标准成长!$Q257+养成规划和标准成长!K$17*10*养成规划和标准成长!$S257+养成规划和标准成长!K$18*10*养成规划和标准成长!$T257+养成规划和标准成长!K$19*养成规划和标准成长!$U257,0)</f>
        <v>56</v>
      </c>
      <c r="AV11" s="9">
        <f>ROUND(属性投放!K$4+养成规划和标准成长!L$3*养成规划和标准成长!$O257*养成规划和标准成长!$P257+养成规划和标准成长!L$4*养成规划和标准成长!$V257+养成规划和标准成长!L$5*养成规划和标准成长!$R257+(养成规划和标准成长!L$12+养成规划和标准成长!L$13)*养成规划和标准成长!$N257+养成规划和标准成长!L$14*养成规划和标准成长!$O257*养成规划和标准成长!$Q257+养成规划和标准成长!L$17*10*养成规划和标准成长!$S257+养成规划和标准成长!L$18*10*养成规划和标准成长!$T257+养成规划和标准成长!L$19*养成规划和标准成长!$U257,0)</f>
        <v>23</v>
      </c>
      <c r="AW11" s="9">
        <f>ROUND(属性投放!L$4+养成规划和标准成长!M$3*养成规划和标准成长!$O257*养成规划和标准成长!$P257+养成规划和标准成长!M$4*养成规划和标准成长!$V257+养成规划和标准成长!M$5*养成规划和标准成长!$R257+(养成规划和标准成长!M$12+养成规划和标准成长!M$13)*养成规划和标准成长!$N257+养成规划和标准成长!M$14*养成规划和标准成长!$O257*养成规划和标准成长!$Q257+养成规划和标准成长!M$17*10*养成规划和标准成长!$S257+养成规划和标准成长!M$18*10*养成规划和标准成长!$T257+养成规划和标准成长!M$19*养成规划和标准成长!$U257,0)</f>
        <v>10</v>
      </c>
      <c r="AX11" s="9">
        <f>ROUND(属性投放!M$4+养成规划和标准成长!N$3*养成规划和标准成长!$O257*养成规划和标准成长!$P257+养成规划和标准成长!N$4*养成规划和标准成长!$V257+养成规划和标准成长!N$5*养成规划和标准成长!$R257+(养成规划和标准成长!N$12+养成规划和标准成长!N$13)*养成规划和标准成长!$N257+养成规划和标准成长!N$14*养成规划和标准成长!$O257*养成规划和标准成长!$Q257+养成规划和标准成长!N$17*10*养成规划和标准成长!$S257+养成规划和标准成长!N$18*10*养成规划和标准成长!$T257+养成规划和标准成长!N$19*养成规划和标准成长!$U257,0)</f>
        <v>10</v>
      </c>
      <c r="AY11" s="9">
        <f>VLOOKUP(养成规划和标准成长!$X257,阵法、技能和修炼!$C$20:$N$40,COLUMNS(阵法、技能和修炼!$C$20:G$40),0)</f>
        <v>0</v>
      </c>
      <c r="AZ11" s="9">
        <f>VLOOKUP(养成规划和标准成长!$X257,阵法、技能和修炼!$C$20:$N$40,COLUMNS(阵法、技能和修炼!$C$20:H$40),0)</f>
        <v>0</v>
      </c>
      <c r="BA11" s="9">
        <f>VLOOKUP(养成规划和标准成长!$X257,阵法、技能和修炼!$C$20:$N$40,COLUMNS(阵法、技能和修炼!$C$20:I$40),0)</f>
        <v>0</v>
      </c>
      <c r="BB11" s="9">
        <f>VLOOKUP(养成规划和标准成长!$X257,阵法、技能和修炼!$C$20:$N$40,COLUMNS(阵法、技能和修炼!$C$20:J$40),0)</f>
        <v>0</v>
      </c>
      <c r="BC11" s="9">
        <f>VLOOKUP(养成规划和标准成长!$X257,阵法、技能和修炼!$C$20:$N$40,COLUMNS(阵法、技能和修炼!$C$20:K$40),0)</f>
        <v>0</v>
      </c>
      <c r="BD11" s="9">
        <f>VLOOKUP(养成规划和标准成长!$X257,阵法、技能和修炼!$C$20:$N$40,COLUMNS(阵法、技能和修炼!$C$20:L$40),0)</f>
        <v>0</v>
      </c>
      <c r="BE11" s="9">
        <f>VLOOKUP(养成规划和标准成长!$X257,阵法、技能和修炼!$C$20:$N$40,COLUMNS(阵法、技能和修炼!$C$20:M$40),0)</f>
        <v>0</v>
      </c>
      <c r="BF11" s="9">
        <f>VLOOKUP(养成规划和标准成长!$X257,阵法、技能和修炼!$C$20:$N$40,COLUMNS(阵法、技能和修炼!$C$20:N$40),0)</f>
        <v>0</v>
      </c>
      <c r="BH11" s="1">
        <v>8</v>
      </c>
      <c r="BI11" s="9">
        <f>ROUND(属性投放!D$4+养成规划和标准成长!E$3*养成规划和标准成长!$AA257*养成规划和标准成长!$AB257+养成规划和标准成长!E$4*养成规划和标准成长!$AH257+养成规划和标准成长!E$5*养成规划和标准成长!$AD257+(养成规划和标准成长!E$12+养成规划和标准成长!E$13)*养成规划和标准成长!$Z257+养成规划和标准成长!E$14*养成规划和标准成长!$AA257*养成规划和标准成长!$AC257+养成规划和标准成长!E$17*10*养成规划和标准成长!$AE257+养成规划和标准成长!E$18*10*养成规划和标准成长!$AF257+养成规划和标准成长!E$19*养成规划和标准成长!$AG257,0)</f>
        <v>344</v>
      </c>
      <c r="BJ11" s="9">
        <f>ROUND(属性投放!E$4+养成规划和标准成长!F$3*养成规划和标准成长!$AA257*养成规划和标准成长!$AB257+养成规划和标准成长!F$4*养成规划和标准成长!$AH257+养成规划和标准成长!F$5*养成规划和标准成长!$AD257+(养成规划和标准成长!F$12+养成规划和标准成长!F$13)*养成规划和标准成长!$Z257+养成规划和标准成长!F$14*养成规划和标准成长!$AA257*养成规划和标准成长!$AC257+养成规划和标准成长!F$17*10*养成规划和标准成长!$AE257+养成规划和标准成长!F$18*10*养成规划和标准成长!$AF257+养成规划和标准成长!F$19*养成规划和标准成长!$AG257,0)</f>
        <v>408</v>
      </c>
      <c r="BK11" s="9">
        <f>ROUND(属性投放!F$4+养成规划和标准成长!G$3*养成规划和标准成长!$AA257*养成规划和标准成长!$AB257+养成规划和标准成长!G$4*养成规划和标准成长!$AH257+养成规划和标准成长!G$5*养成规划和标准成长!$AD257+(养成规划和标准成长!G$12+养成规划和标准成长!G$13)*养成规划和标准成长!$Z257+养成规划和标准成长!G$14*养成规划和标准成长!$AA257*养成规划和标准成长!$AC257+养成规划和标准成长!G$17*10*养成规划和标准成长!$AE257+养成规划和标准成长!G$18*10*养成规划和标准成长!$AF257+养成规划和标准成长!G$19*养成规划和标准成长!$AG257,0)</f>
        <v>151</v>
      </c>
      <c r="BL11" s="9">
        <f>ROUND(属性投放!G$4+养成规划和标准成长!H$3*养成规划和标准成长!$AA257*养成规划和标准成长!$AB257+养成规划和标准成长!H$4*养成规划和标准成长!$AH257+养成规划和标准成长!H$5*养成规划和标准成长!$AD257+(养成规划和标准成长!H$12+养成规划和标准成长!H$13)*养成规划和标准成长!$Z257+养成规划和标准成长!H$14*养成规划和标准成长!$AA257*养成规划和标准成长!$AC257+养成规划和标准成长!H$17*10*养成规划和标准成长!$AE257+养成规划和标准成长!H$18*10*养成规划和标准成长!$AF257+养成规划和标准成长!H$19*养成规划和标准成长!$AG257,0)</f>
        <v>72</v>
      </c>
      <c r="BM11" s="9">
        <f>ROUND(属性投放!H$4+养成规划和标准成长!I$3*养成规划和标准成长!$AA257*养成规划和标准成长!$AB257+养成规划和标准成长!I$4*养成规划和标准成长!$AH257+养成规划和标准成长!I$5*养成规划和标准成长!$AD257+(养成规划和标准成长!I$12+养成规划和标准成长!I$13)*养成规划和标准成长!$Z257+养成规划和标准成长!I$14*养成规划和标准成长!$AA257*养成规划和标准成长!$AC257+养成规划和标准成长!I$17*10*养成规划和标准成长!$AE257+养成规划和标准成长!I$18*10*养成规划和标准成长!$AF257+养成规划和标准成长!I$19*养成规划和标准成长!$AG257,0)</f>
        <v>126</v>
      </c>
      <c r="BN11" s="9">
        <f>ROUND(属性投放!I$4+养成规划和标准成长!J$3*养成规划和标准成长!$AA257*养成规划和标准成长!$AB257+养成规划和标准成长!J$4*养成规划和标准成长!$AH257+养成规划和标准成长!J$5*养成规划和标准成长!$AD257+(养成规划和标准成长!J$12+养成规划和标准成长!J$13)*养成规划和标准成长!$Z257+养成规划和标准成长!J$14*养成规划和标准成长!$AA257*养成规划和标准成长!$AC257+养成规划和标准成长!J$17*10*养成规划和标准成长!$AE257+养成规划和标准成长!J$18*10*养成规划和标准成长!$AF257+养成规划和标准成长!J$19*养成规划和标准成长!$AG257,0)</f>
        <v>84</v>
      </c>
      <c r="BO11" s="9">
        <f>ROUND(属性投放!J$4+养成规划和标准成长!K$3*养成规划和标准成长!$AA257*养成规划和标准成长!$AB257+养成规划和标准成长!K$4*养成规划和标准成长!$AH257+养成规划和标准成长!K$5*养成规划和标准成长!$AD257+(养成规划和标准成长!K$12+养成规划和标准成长!K$13)*养成规划和标准成长!$Z257+养成规划和标准成长!K$14*养成规划和标准成长!$AA257*养成规划和标准成长!$AC257+养成规划和标准成长!K$17*10*养成规划和标准成长!$AE257+养成规划和标准成长!K$18*10*养成规划和标准成长!$AF257+养成规划和标准成长!K$19*养成规划和标准成长!$AG257,0)</f>
        <v>57</v>
      </c>
      <c r="BP11" s="9">
        <f>ROUND(属性投放!K$4+养成规划和标准成长!L$3*养成规划和标准成长!$AA257*养成规划和标准成长!$AB257+养成规划和标准成长!L$4*养成规划和标准成长!$AH257+养成规划和标准成长!L$5*养成规划和标准成长!$AD257+(养成规划和标准成长!L$12+养成规划和标准成长!L$13)*养成规划和标准成长!$Z257+养成规划和标准成长!L$14*养成规划和标准成长!$AA257*养成规划和标准成长!$AC257+养成规划和标准成长!L$17*10*养成规划和标准成长!$AE257+养成规划和标准成长!L$18*10*养成规划和标准成长!$AF257+养成规划和标准成长!L$19*养成规划和标准成长!$AG257,0)</f>
        <v>23</v>
      </c>
      <c r="BQ11" s="9">
        <f>ROUND(属性投放!L$4+养成规划和标准成长!M$3*养成规划和标准成长!$AA257*养成规划和标准成长!$AB257+养成规划和标准成长!M$4*养成规划和标准成长!$AH257+养成规划和标准成长!M$5*养成规划和标准成长!$AD257+(养成规划和标准成长!M$12+养成规划和标准成长!M$13)*养成规划和标准成长!$Z257+养成规划和标准成长!M$14*养成规划和标准成长!$AA257*养成规划和标准成长!$AC257+养成规划和标准成长!M$17*10*养成规划和标准成长!$AE257+养成规划和标准成长!M$18*10*养成规划和标准成长!$AF257+养成规划和标准成长!M$19*养成规划和标准成长!$AG257,0)</f>
        <v>10</v>
      </c>
      <c r="BR11" s="9">
        <f>ROUND(属性投放!M$4+养成规划和标准成长!N$3*养成规划和标准成长!$AA257*养成规划和标准成长!$AB257+养成规划和标准成长!N$4*养成规划和标准成长!$AH257+养成规划和标准成长!N$5*养成规划和标准成长!$AD257+(养成规划和标准成长!N$12+养成规划和标准成长!N$13)*养成规划和标准成长!$Z257+养成规划和标准成长!N$14*养成规划和标准成长!$AA257*养成规划和标准成长!$AC257+养成规划和标准成长!N$17*10*养成规划和标准成长!$AE257+养成规划和标准成长!N$18*10*养成规划和标准成长!$AF257+养成规划和标准成长!N$19*养成规划和标准成长!$AG257,0)</f>
        <v>10</v>
      </c>
      <c r="BS11" s="9">
        <f>VLOOKUP(养成规划和标准成长!$AJ257,阵法、技能和修炼!$C$20:$N$40,COLUMNS(阵法、技能和修炼!$C$20:G$40),0)</f>
        <v>0</v>
      </c>
      <c r="BT11" s="9">
        <f>VLOOKUP(养成规划和标准成长!$AJ257,阵法、技能和修炼!$C$20:$N$40,COLUMNS(阵法、技能和修炼!$C$20:H$40),0)</f>
        <v>0</v>
      </c>
      <c r="BU11" s="9">
        <f>VLOOKUP(养成规划和标准成长!$AJ257,阵法、技能和修炼!$C$20:$N$40,COLUMNS(阵法、技能和修炼!$C$20:I$40),0)</f>
        <v>0</v>
      </c>
      <c r="BV11" s="9">
        <f>VLOOKUP(养成规划和标准成长!$AJ257,阵法、技能和修炼!$C$20:$N$40,COLUMNS(阵法、技能和修炼!$C$20:J$40),0)</f>
        <v>0</v>
      </c>
      <c r="BW11" s="9">
        <f>VLOOKUP(养成规划和标准成长!$AJ257,阵法、技能和修炼!$C$20:$N$40,COLUMNS(阵法、技能和修炼!$C$20:K$40),0)</f>
        <v>0</v>
      </c>
      <c r="BX11" s="9">
        <f>VLOOKUP(养成规划和标准成长!$AJ257,阵法、技能和修炼!$C$20:$N$40,COLUMNS(阵法、技能和修炼!$C$20:L$40),0)</f>
        <v>0</v>
      </c>
      <c r="BY11" s="9">
        <f>VLOOKUP(养成规划和标准成长!$AJ257,阵法、技能和修炼!$C$20:$N$40,COLUMNS(阵法、技能和修炼!$C$20:M$40),0)</f>
        <v>0</v>
      </c>
      <c r="BZ11" s="9">
        <f>VLOOKUP(养成规划和标准成长!$AJ257,阵法、技能和修炼!$C$20:$N$40,COLUMNS(阵法、技能和修炼!$C$20:N$40),0)</f>
        <v>0</v>
      </c>
    </row>
    <row r="12" spans="1:78">
      <c r="A12" s="1">
        <v>9</v>
      </c>
      <c r="B12" s="9">
        <f>ROUND(属性投放!D$4+养成规划和标准成长!E$3*养成规划和标准成长!$O105*养成规划和标准成长!$P105+养成规划和标准成长!E$4*养成规划和标准成长!$V105+养成规划和标准成长!E$5*养成规划和标准成长!$R105+(养成规划和标准成长!E$12+养成规划和标准成长!E$13)*养成规划和标准成长!$N105+养成规划和标准成长!E$14*养成规划和标准成长!$O105*养成规划和标准成长!$Q105+养成规划和标准成长!E$17*10*养成规划和标准成长!$S105+养成规划和标准成长!E$18*10*养成规划和标准成长!$T105+养成规划和标准成长!E$19*养成规划和标准成长!$U105,0)</f>
        <v>355</v>
      </c>
      <c r="C12" s="9">
        <f>ROUND(属性投放!E$4+养成规划和标准成长!F$3*养成规划和标准成长!$O105*养成规划和标准成长!$P105+养成规划和标准成长!F$4*养成规划和标准成长!$V105+养成规划和标准成长!F$5*养成规划和标准成长!$R105+(养成规划和标准成长!F$12+养成规划和标准成长!F$13)*养成规划和标准成长!$N105+养成规划和标准成长!F$14*养成规划和标准成长!$O105*养成规划和标准成长!$Q105+养成规划和标准成长!F$17*10*养成规划和标准成长!$S105+养成规划和标准成长!F$18*10*养成规划和标准成长!$T105+养成规划和标准成长!F$19*养成规划和标准成长!$U105,0)</f>
        <v>431</v>
      </c>
      <c r="D12" s="9">
        <f>ROUND(属性投放!F$4+养成规划和标准成长!G$3*养成规划和标准成长!$O105*养成规划和标准成长!$P105+养成规划和标准成长!G$4*养成规划和标准成长!$V105+养成规划和标准成长!G$5*养成规划和标准成长!$R105+(养成规划和标准成长!G$12+养成规划和标准成长!G$13)*养成规划和标准成长!$N105+养成规划和标准成长!G$14*养成规划和标准成长!$O105*养成规划和标准成长!$Q105+养成规划和标准成长!G$17*10*养成规划和标准成长!$S105+养成规划和标准成长!G$18*10*养成规划和标准成长!$T105+养成规划和标准成长!G$19*养成规划和标准成长!$U105,0)</f>
        <v>153</v>
      </c>
      <c r="E12" s="9">
        <f>ROUND(属性投放!G$4+养成规划和标准成长!H$3*养成规划和标准成长!$O105*养成规划和标准成长!$P105+养成规划和标准成长!H$4*养成规划和标准成长!$V105+养成规划和标准成长!H$5*养成规划和标准成长!$R105+(养成规划和标准成长!H$12+养成规划和标准成长!H$13)*养成规划和标准成长!$N105+养成规划和标准成长!H$14*养成规划和标准成长!$O105*养成规划和标准成长!$Q105+养成规划和标准成长!H$17*10*养成规划和标准成长!$S105+养成规划和标准成长!H$18*10*养成规划和标准成长!$T105+养成规划和标准成长!H$19*养成规划和标准成长!$U105,0)</f>
        <v>73</v>
      </c>
      <c r="F12" s="9">
        <f>ROUND(属性投放!H$4+养成规划和标准成长!I$3*养成规划和标准成长!$O105*养成规划和标准成长!$P105+养成规划和标准成长!I$4*养成规划和标准成长!$V105+养成规划和标准成长!I$5*养成规划和标准成长!$R105+(养成规划和标准成长!I$12+养成规划和标准成长!I$13)*养成规划和标准成长!$N105+养成规划和标准成长!I$14*养成规划和标准成长!$O105*养成规划和标准成长!$Q105+养成规划和标准成长!I$17*10*养成规划和标准成长!$S105+养成规划和标准成长!I$18*10*养成规划和标准成长!$T105+养成规划和标准成长!I$19*养成规划和标准成长!$U105,0)</f>
        <v>130</v>
      </c>
      <c r="G12" s="9">
        <f>ROUND(属性投放!I$4+养成规划和标准成长!J$3*养成规划和标准成长!$O105*养成规划和标准成长!$P105+养成规划和标准成长!J$4*养成规划和标准成长!$V105+养成规划和标准成长!J$5*养成规划和标准成长!$R105+(养成规划和标准成长!J$12+养成规划和标准成长!J$13)*养成规划和标准成长!$N105+养成规划和标准成长!J$14*养成规划和标准成长!$O105*养成规划和标准成长!$Q105+养成规划和标准成长!J$17*10*养成规划和标准成长!$S105+养成规划和标准成长!J$18*10*养成规划和标准成长!$T105+养成规划和标准成长!J$19*养成规划和标准成长!$U105,0)</f>
        <v>88</v>
      </c>
      <c r="H12" s="9">
        <f>ROUND(属性投放!J$4+养成规划和标准成长!K$3*养成规划和标准成长!$O105*养成规划和标准成长!$P105+养成规划和标准成长!K$4*养成规划和标准成长!$V105+养成规划和标准成长!K$5*养成规划和标准成长!$R105+(养成规划和标准成长!K$12+养成规划和标准成长!K$13)*养成规划和标准成长!$N105+养成规划和标准成长!K$14*养成规划和标准成长!$O105*养成规划和标准成长!$Q105+养成规划和标准成长!K$17*10*养成规划和标准成长!$S105+养成规划和标准成长!K$18*10*养成规划和标准成长!$T105+养成规划和标准成长!K$19*养成规划和标准成长!$U105,0)</f>
        <v>59</v>
      </c>
      <c r="I12" s="9">
        <f>ROUND(属性投放!K$4+养成规划和标准成长!L$3*养成规划和标准成长!$O105*养成规划和标准成长!$P105+养成规划和标准成长!L$4*养成规划和标准成长!$V105+养成规划和标准成长!L$5*养成规划和标准成长!$R105+(养成规划和标准成长!L$12+养成规划和标准成长!L$13)*养成规划和标准成长!$N105+养成规划和标准成长!L$14*养成规划和标准成长!$O105*养成规划和标准成长!$Q105+养成规划和标准成长!L$17*10*养成规划和标准成长!$S105+养成规划和标准成长!L$18*10*养成规划和标准成长!$T105+养成规划和标准成长!L$19*养成规划和标准成长!$U105,0)</f>
        <v>22</v>
      </c>
      <c r="J12" s="9">
        <f>ROUND(属性投放!L$4+养成规划和标准成长!M$3*养成规划和标准成长!$O105*养成规划和标准成长!$P105+养成规划和标准成长!M$4*养成规划和标准成长!$V105+养成规划和标准成长!M$5*养成规划和标准成长!$R105+(养成规划和标准成长!M$12+养成规划和标准成长!M$13)*养成规划和标准成长!$N105+养成规划和标准成长!M$14*养成规划和标准成长!$O105*养成规划和标准成长!$Q105+养成规划和标准成长!M$17*10*养成规划和标准成长!$S105+养成规划和标准成长!M$18*10*养成规划和标准成长!$T105+养成规划和标准成长!M$19*养成规划和标准成长!$U105,0)</f>
        <v>10</v>
      </c>
      <c r="K12" s="9">
        <f>ROUND(属性投放!M$4+养成规划和标准成长!N$3*养成规划和标准成长!$O105*养成规划和标准成长!$P105+养成规划和标准成长!N$4*养成规划和标准成长!$V105+养成规划和标准成长!N$5*养成规划和标准成长!$R105+(养成规划和标准成长!N$12+养成规划和标准成长!N$13)*养成规划和标准成长!$N105+养成规划和标准成长!N$14*养成规划和标准成长!$O105*养成规划和标准成长!$Q105+养成规划和标准成长!N$17*10*养成规划和标准成长!$S105+养成规划和标准成长!N$18*10*养成规划和标准成长!$T105+养成规划和标准成长!N$19*养成规划和标准成长!$U105,0)</f>
        <v>10</v>
      </c>
      <c r="L12" s="9">
        <f>VLOOKUP(养成规划和标准成长!$X105,阵法、技能和修炼!$C$20:$N$40,COLUMNS(阵法、技能和修炼!$C$20:G$40),0)</f>
        <v>0</v>
      </c>
      <c r="M12" s="9">
        <f>VLOOKUP(养成规划和标准成长!$X105,阵法、技能和修炼!$C$20:$N$40,COLUMNS(阵法、技能和修炼!$C$20:H$40),0)</f>
        <v>0</v>
      </c>
      <c r="N12" s="9">
        <f>VLOOKUP(养成规划和标准成长!$X105,阵法、技能和修炼!$C$20:$N$40,COLUMNS(阵法、技能和修炼!$C$20:I$40),0)</f>
        <v>0</v>
      </c>
      <c r="O12" s="9">
        <f>VLOOKUP(养成规划和标准成长!$X105,阵法、技能和修炼!$C$20:$N$40,COLUMNS(阵法、技能和修炼!$C$20:J$40),0)</f>
        <v>0</v>
      </c>
      <c r="P12" s="9">
        <f>VLOOKUP(养成规划和标准成长!$X105,阵法、技能和修炼!$C$20:$N$40,COLUMNS(阵法、技能和修炼!$C$20:K$40),0)</f>
        <v>0</v>
      </c>
      <c r="Q12" s="9">
        <f>VLOOKUP(养成规划和标准成长!$X105,阵法、技能和修炼!$C$20:$N$40,COLUMNS(阵法、技能和修炼!$C$20:L$40),0)</f>
        <v>0</v>
      </c>
      <c r="R12" s="9">
        <f>VLOOKUP(养成规划和标准成长!$X105,阵法、技能和修炼!$C$20:$N$40,COLUMNS(阵法、技能和修炼!$C$20:M$40),0)</f>
        <v>0</v>
      </c>
      <c r="S12" s="9">
        <f>VLOOKUP(养成规划和标准成长!$X105,阵法、技能和修炼!$C$20:$N$40,COLUMNS(阵法、技能和修炼!$C$20:N$40),0)</f>
        <v>0</v>
      </c>
      <c r="T12" s="1">
        <v>9</v>
      </c>
      <c r="U12" s="9">
        <f>ROUND(属性投放!D$4+养成规划和标准成长!E$3*养成规划和标准成长!$C258*养成规划和标准成长!$D258+养成规划和标准成长!E$4*养成规划和标准成长!$J258+养成规划和标准成长!E$5*养成规划和标准成长!$F258+(养成规划和标准成长!E$12+养成规划和标准成长!E$13)*养成规划和标准成长!$B258+养成规划和标准成长!E$14*养成规划和标准成长!$C258*养成规划和标准成长!$E258+养成规划和标准成长!E$17*10*养成规划和标准成长!$G258+养成规划和标准成长!E$18*10*养成规划和标准成长!$H258+养成规划和标准成长!E$19*养成规划和标准成长!$I258,0)</f>
        <v>357</v>
      </c>
      <c r="V12" s="9">
        <f>ROUND(属性投放!E$4+养成规划和标准成长!F$3*养成规划和标准成长!$C258*养成规划和标准成长!$D258+养成规划和标准成长!F$4*养成规划和标准成长!$J258+养成规划和标准成长!F$5*养成规划和标准成长!$F258+(养成规划和标准成长!F$12+养成规划和标准成长!F$13)*养成规划和标准成长!$B258+养成规划和标准成长!F$14*养成规划和标准成长!$C258*养成规划和标准成长!$E258+养成规划和标准成长!F$17*10*养成规划和标准成长!$G258+养成规划和标准成长!F$18*10*养成规划和标准成长!$H258+养成规划和标准成长!F$19*养成规划和标准成长!$I258,0)</f>
        <v>432</v>
      </c>
      <c r="W12" s="9">
        <f>ROUND(属性投放!F$4+养成规划和标准成长!G$3*养成规划和标准成长!$C258*养成规划和标准成长!$D258+养成规划和标准成长!G$4*养成规划和标准成长!$J258+养成规划和标准成长!G$5*养成规划和标准成长!$F258+(养成规划和标准成长!G$12+养成规划和标准成长!G$13)*养成规划和标准成长!$B258+养成规划和标准成长!G$14*养成规划和标准成长!$C258*养成规划和标准成长!$E258+养成规划和标准成长!G$17*10*养成规划和标准成长!$G258+养成规划和标准成长!G$18*10*养成规划和标准成长!$H258+养成规划和标准成长!G$19*养成规划和标准成长!$I258,0)</f>
        <v>154</v>
      </c>
      <c r="X12" s="9">
        <f>ROUND(属性投放!G$4+养成规划和标准成长!H$3*养成规划和标准成长!$C258*养成规划和标准成长!$D258+养成规划和标准成长!H$4*养成规划和标准成长!$J258+养成规划和标准成长!H$5*养成规划和标准成长!$F258+(养成规划和标准成长!H$12+养成规划和标准成长!H$13)*养成规划和标准成长!$B258+养成规划和标准成长!H$14*养成规划和标准成长!$C258*养成规划和标准成长!$E258+养成规划和标准成长!H$17*10*养成规划和标准成长!$G258+养成规划和标准成长!H$18*10*养成规划和标准成长!$H258+养成规划和标准成长!H$19*养成规划和标准成长!$I258,0)</f>
        <v>73</v>
      </c>
      <c r="Y12" s="9">
        <f>ROUND(属性投放!H$4+养成规划和标准成长!I$3*养成规划和标准成长!$C258*养成规划和标准成长!$D258+养成规划和标准成长!I$4*养成规划和标准成长!$J258+养成规划和标准成长!I$5*养成规划和标准成长!$F258+(养成规划和标准成长!I$12+养成规划和标准成长!I$13)*养成规划和标准成长!$B258+养成规划和标准成长!I$14*养成规划和标准成长!$C258*养成规划和标准成长!$E258+养成规划和标准成长!I$17*10*养成规划和标准成长!$G258+养成规划和标准成长!I$18*10*养成规划和标准成长!$H258+养成规划和标准成长!I$19*养成规划和标准成长!$I258,0)</f>
        <v>130</v>
      </c>
      <c r="Z12" s="9">
        <f>ROUND(属性投放!I$4+养成规划和标准成长!J$3*养成规划和标准成长!$C258*养成规划和标准成长!$D258+养成规划和标准成长!J$4*养成规划和标准成长!$J258+养成规划和标准成长!J$5*养成规划和标准成长!$F258+(养成规划和标准成长!J$12+养成规划和标准成长!J$13)*养成规划和标准成长!$B258+养成规划和标准成长!J$14*养成规划和标准成长!$C258*养成规划和标准成长!$E258+养成规划和标准成长!J$17*10*养成规划和标准成长!$G258+养成规划和标准成长!J$18*10*养成规划和标准成长!$H258+养成规划和标准成长!J$19*养成规划和标准成长!$I258,0)</f>
        <v>89</v>
      </c>
      <c r="AA12" s="9">
        <f>ROUND(属性投放!J$4+养成规划和标准成长!K$3*养成规划和标准成长!$C258*养成规划和标准成长!$D258+养成规划和标准成长!K$4*养成规划和标准成长!$J258+养成规划和标准成长!K$5*养成规划和标准成长!$F258+(养成规划和标准成长!K$12+养成规划和标准成长!K$13)*养成规划和标准成长!$B258+养成规划和标准成长!K$14*养成规划和标准成长!$C258*养成规划和标准成长!$E258+养成规划和标准成长!K$17*10*养成规划和标准成长!$G258+养成规划和标准成长!K$18*10*养成规划和标准成长!$H258+养成规划和标准成长!K$19*养成规划和标准成长!$I258,0)</f>
        <v>59</v>
      </c>
      <c r="AB12" s="9">
        <f>ROUND(属性投放!K$4+养成规划和标准成长!L$3*养成规划和标准成长!$C258*养成规划和标准成长!$D258+养成规划和标准成长!L$4*养成规划和标准成长!$J258+养成规划和标准成长!L$5*养成规划和标准成长!$F258+(养成规划和标准成长!L$12+养成规划和标准成长!L$13)*养成规划和标准成长!$B258+养成规划和标准成长!L$14*养成规划和标准成长!$C258*养成规划和标准成长!$E258+养成规划和标准成长!L$17*10*养成规划和标准成长!$G258+养成规划和标准成长!L$18*10*养成规划和标准成长!$H258+养成规划和标准成长!L$19*养成规划和标准成长!$I258,0)</f>
        <v>22</v>
      </c>
      <c r="AC12" s="9">
        <f>ROUND(属性投放!L$4+养成规划和标准成长!M$3*养成规划和标准成长!$C258*养成规划和标准成长!$D258+养成规划和标准成长!M$4*养成规划和标准成长!$J258+养成规划和标准成长!M$5*养成规划和标准成长!$F258+(养成规划和标准成长!M$12+养成规划和标准成长!M$13)*养成规划和标准成长!$B258+养成规划和标准成长!M$14*养成规划和标准成长!$C258*养成规划和标准成长!$E258+养成规划和标准成长!M$17*10*养成规划和标准成长!$G258+养成规划和标准成长!M$18*10*养成规划和标准成长!$H258+养成规划和标准成长!M$19*养成规划和标准成长!$I258,0)</f>
        <v>10</v>
      </c>
      <c r="AD12" s="9">
        <f>ROUND(属性投放!M$4+养成规划和标准成长!N$3*养成规划和标准成长!$C258*养成规划和标准成长!$D258+养成规划和标准成长!N$4*养成规划和标准成长!$J258+养成规划和标准成长!N$5*养成规划和标准成长!$F258+(养成规划和标准成长!N$12+养成规划和标准成长!N$13)*养成规划和标准成长!$B258+养成规划和标准成长!N$14*养成规划和标准成长!$C258*养成规划和标准成长!$E258+养成规划和标准成长!N$17*10*养成规划和标准成长!$G258+养成规划和标准成长!N$18*10*养成规划和标准成长!$H258+养成规划和标准成长!N$19*养成规划和标准成长!$I258,0)</f>
        <v>10</v>
      </c>
      <c r="AE12" s="9">
        <f>VLOOKUP(养成规划和标准成长!$L258,阵法、技能和修炼!$C$20:$N$40,COLUMNS(阵法、技能和修炼!$C$20:G$40),0)</f>
        <v>0</v>
      </c>
      <c r="AF12" s="9">
        <f>VLOOKUP(养成规划和标准成长!$L258,阵法、技能和修炼!$C$20:$N$40,COLUMNS(阵法、技能和修炼!$C$20:H$40),0)</f>
        <v>0</v>
      </c>
      <c r="AG12" s="9">
        <f>VLOOKUP(养成规划和标准成长!$L258,阵法、技能和修炼!$C$20:$N$40,COLUMNS(阵法、技能和修炼!$C$20:I$40),0)</f>
        <v>0</v>
      </c>
      <c r="AH12" s="9">
        <f>VLOOKUP(养成规划和标准成长!$L258,阵法、技能和修炼!$C$20:$N$40,COLUMNS(阵法、技能和修炼!$C$20:J$40),0)</f>
        <v>0</v>
      </c>
      <c r="AI12" s="9">
        <f>VLOOKUP(养成规划和标准成长!$L258,阵法、技能和修炼!$C$20:$N$40,COLUMNS(阵法、技能和修炼!$C$20:K$40),0)</f>
        <v>0</v>
      </c>
      <c r="AJ12" s="9">
        <f>VLOOKUP(养成规划和标准成长!$L258,阵法、技能和修炼!$C$20:$N$40,COLUMNS(阵法、技能和修炼!$C$20:L$40),0)</f>
        <v>0</v>
      </c>
      <c r="AK12" s="9">
        <f>VLOOKUP(养成规划和标准成长!$L258,阵法、技能和修炼!$C$20:$N$40,COLUMNS(阵法、技能和修炼!$C$20:M$40),0)</f>
        <v>0</v>
      </c>
      <c r="AL12" s="9">
        <f>VLOOKUP(养成规划和标准成长!$L258,阵法、技能和修炼!$C$20:$N$40,COLUMNS(阵法、技能和修炼!$C$20:N$40),0)</f>
        <v>0</v>
      </c>
      <c r="AN12" s="1">
        <v>9</v>
      </c>
      <c r="AO12" s="9">
        <f>ROUND(属性投放!D$4+养成规划和标准成长!E$3*养成规划和标准成长!$O258*养成规划和标准成长!$P258+养成规划和标准成长!E$4*养成规划和标准成长!$V258+养成规划和标准成长!E$5*养成规划和标准成长!$R258+(养成规划和标准成长!E$12+养成规划和标准成长!E$13)*养成规划和标准成长!$N258+养成规划和标准成长!E$14*养成规划和标准成长!$O258*养成规划和标准成长!$Q258+养成规划和标准成长!E$17*10*养成规划和标准成长!$S258+养成规划和标准成长!E$18*10*养成规划和标准成长!$T258+养成规划和标准成长!E$19*养成规划和标准成长!$U258,0)</f>
        <v>359</v>
      </c>
      <c r="AP12" s="9">
        <f>ROUND(属性投放!E$4+养成规划和标准成长!F$3*养成规划和标准成长!$O258*养成规划和标准成长!$P258+养成规划和标准成长!F$4*养成规划和标准成长!$V258+养成规划和标准成长!F$5*养成规划和标准成长!$R258+(养成规划和标准成长!F$12+养成规划和标准成长!F$13)*养成规划和标准成长!$N258+养成规划和标准成长!F$14*养成规划和标准成长!$O258*养成规划和标准成长!$Q258+养成规划和标准成长!F$17*10*养成规划和标准成长!$S258+养成规划和标准成长!F$18*10*养成规划和标准成长!$T258+养成规划和标准成长!F$19*养成规划和标准成长!$U258,0)</f>
        <v>432</v>
      </c>
      <c r="AQ12" s="9">
        <f>ROUND(属性投放!F$4+养成规划和标准成长!G$3*养成规划和标准成长!$O258*养成规划和标准成长!$P258+养成规划和标准成长!G$4*养成规划和标准成长!$V258+养成规划和标准成长!G$5*养成规划和标准成长!$R258+(养成规划和标准成长!G$12+养成规划和标准成长!G$13)*养成规划和标准成长!$N258+养成规划和标准成长!G$14*养成规划和标准成长!$O258*养成规划和标准成长!$Q258+养成规划和标准成长!G$17*10*养成规划和标准成长!$S258+养成规划和标准成长!G$18*10*养成规划和标准成长!$T258+养成规划和标准成长!G$19*养成规划和标准成长!$U258,0)</f>
        <v>155</v>
      </c>
      <c r="AR12" s="9">
        <f>ROUND(属性投放!G$4+养成规划和标准成长!H$3*养成规划和标准成长!$O258*养成规划和标准成长!$P258+养成规划和标准成长!H$4*养成规划和标准成长!$V258+养成规划和标准成长!H$5*养成规划和标准成长!$R258+(养成规划和标准成长!H$12+养成规划和标准成长!H$13)*养成规划和标准成长!$N258+养成规划和标准成长!H$14*养成规划和标准成长!$O258*养成规划和标准成长!$Q258+养成规划和标准成长!H$17*10*养成规划和标准成长!$S258+养成规划和标准成长!H$18*10*养成规划和标准成长!$T258+养成规划和标准成长!H$19*养成规划和标准成长!$U258,0)</f>
        <v>73</v>
      </c>
      <c r="AS12" s="9">
        <f>ROUND(属性投放!H$4+养成规划和标准成长!I$3*养成规划和标准成长!$O258*养成规划和标准成长!$P258+养成规划和标准成长!I$4*养成规划和标准成长!$V258+养成规划和标准成长!I$5*养成规划和标准成长!$R258+(养成规划和标准成长!I$12+养成规划和标准成长!I$13)*养成规划和标准成长!$N258+养成规划和标准成长!I$14*养成规划和标准成长!$O258*养成规划和标准成长!$Q258+养成规划和标准成长!I$17*10*养成规划和标准成长!$S258+养成规划和标准成长!I$18*10*养成规划和标准成长!$T258+养成规划和标准成长!I$19*养成规划和标准成长!$U258,0)</f>
        <v>131</v>
      </c>
      <c r="AT12" s="9">
        <f>ROUND(属性投放!I$4+养成规划和标准成长!J$3*养成规划和标准成长!$O258*养成规划和标准成长!$P258+养成规划和标准成长!J$4*养成规划和标准成长!$V258+养成规划和标准成长!J$5*养成规划和标准成长!$R258+(养成规划和标准成长!J$12+养成规划和标准成长!J$13)*养成规划和标准成长!$N258+养成规划和标准成长!J$14*养成规划和标准成长!$O258*养成规划和标准成长!$Q258+养成规划和标准成长!J$17*10*养成规划和标准成长!$S258+养成规划和标准成长!J$18*10*养成规划和标准成长!$T258+养成规划和标准成长!J$19*养成规划和标准成长!$U258,0)</f>
        <v>89</v>
      </c>
      <c r="AU12" s="9">
        <f>ROUND(属性投放!J$4+养成规划和标准成长!K$3*养成规划和标准成长!$O258*养成规划和标准成长!$P258+养成规划和标准成长!K$4*养成规划和标准成长!$V258+养成规划和标准成长!K$5*养成规划和标准成长!$R258+(养成规划和标准成长!K$12+养成规划和标准成长!K$13)*养成规划和标准成长!$N258+养成规划和标准成长!K$14*养成规划和标准成长!$O258*养成规划和标准成长!$Q258+养成规划和标准成长!K$17*10*养成规划和标准成长!$S258+养成规划和标准成长!K$18*10*养成规划和标准成长!$T258+养成规划和标准成长!K$19*养成规划和标准成长!$U258,0)</f>
        <v>60</v>
      </c>
      <c r="AV12" s="9">
        <f>ROUND(属性投放!K$4+养成规划和标准成长!L$3*养成规划和标准成长!$O258*养成规划和标准成长!$P258+养成规划和标准成长!L$4*养成规划和标准成长!$V258+养成规划和标准成长!L$5*养成规划和标准成长!$R258+(养成规划和标准成长!L$12+养成规划和标准成长!L$13)*养成规划和标准成长!$N258+养成规划和标准成长!L$14*养成规划和标准成长!$O258*养成规划和标准成长!$Q258+养成规划和标准成长!L$17*10*养成规划和标准成长!$S258+养成规划和标准成长!L$18*10*养成规划和标准成长!$T258+养成规划和标准成长!L$19*养成规划和标准成长!$U258,0)</f>
        <v>23</v>
      </c>
      <c r="AW12" s="9">
        <f>ROUND(属性投放!L$4+养成规划和标准成长!M$3*养成规划和标准成长!$O258*养成规划和标准成长!$P258+养成规划和标准成长!M$4*养成规划和标准成长!$V258+养成规划和标准成长!M$5*养成规划和标准成长!$R258+(养成规划和标准成长!M$12+养成规划和标准成长!M$13)*养成规划和标准成长!$N258+养成规划和标准成长!M$14*养成规划和标准成长!$O258*养成规划和标准成长!$Q258+养成规划和标准成长!M$17*10*养成规划和标准成长!$S258+养成规划和标准成长!M$18*10*养成规划和标准成长!$T258+养成规划和标准成长!M$19*养成规划和标准成长!$U258,0)</f>
        <v>10</v>
      </c>
      <c r="AX12" s="9">
        <f>ROUND(属性投放!M$4+养成规划和标准成长!N$3*养成规划和标准成长!$O258*养成规划和标准成长!$P258+养成规划和标准成长!N$4*养成规划和标准成长!$V258+养成规划和标准成长!N$5*养成规划和标准成长!$R258+(养成规划和标准成长!N$12+养成规划和标准成长!N$13)*养成规划和标准成长!$N258+养成规划和标准成长!N$14*养成规划和标准成长!$O258*养成规划和标准成长!$Q258+养成规划和标准成长!N$17*10*养成规划和标准成长!$S258+养成规划和标准成长!N$18*10*养成规划和标准成长!$T258+养成规划和标准成长!N$19*养成规划和标准成长!$U258,0)</f>
        <v>10</v>
      </c>
      <c r="AY12" s="9">
        <f>VLOOKUP(养成规划和标准成长!$X258,阵法、技能和修炼!$C$20:$N$40,COLUMNS(阵法、技能和修炼!$C$20:G$40),0)</f>
        <v>0</v>
      </c>
      <c r="AZ12" s="9">
        <f>VLOOKUP(养成规划和标准成长!$X258,阵法、技能和修炼!$C$20:$N$40,COLUMNS(阵法、技能和修炼!$C$20:H$40),0)</f>
        <v>0</v>
      </c>
      <c r="BA12" s="9">
        <f>VLOOKUP(养成规划和标准成长!$X258,阵法、技能和修炼!$C$20:$N$40,COLUMNS(阵法、技能和修炼!$C$20:I$40),0)</f>
        <v>0</v>
      </c>
      <c r="BB12" s="9">
        <f>VLOOKUP(养成规划和标准成长!$X258,阵法、技能和修炼!$C$20:$N$40,COLUMNS(阵法、技能和修炼!$C$20:J$40),0)</f>
        <v>0</v>
      </c>
      <c r="BC12" s="9">
        <f>VLOOKUP(养成规划和标准成长!$X258,阵法、技能和修炼!$C$20:$N$40,COLUMNS(阵法、技能和修炼!$C$20:K$40),0)</f>
        <v>0</v>
      </c>
      <c r="BD12" s="9">
        <f>VLOOKUP(养成规划和标准成长!$X258,阵法、技能和修炼!$C$20:$N$40,COLUMNS(阵法、技能和修炼!$C$20:L$40),0)</f>
        <v>0</v>
      </c>
      <c r="BE12" s="9">
        <f>VLOOKUP(养成规划和标准成长!$X258,阵法、技能和修炼!$C$20:$N$40,COLUMNS(阵法、技能和修炼!$C$20:M$40),0)</f>
        <v>0</v>
      </c>
      <c r="BF12" s="9">
        <f>VLOOKUP(养成规划和标准成长!$X258,阵法、技能和修炼!$C$20:$N$40,COLUMNS(阵法、技能和修炼!$C$20:N$40),0)</f>
        <v>0</v>
      </c>
      <c r="BH12" s="1">
        <v>9</v>
      </c>
      <c r="BI12" s="9">
        <f>ROUND(属性投放!D$4+养成规划和标准成长!E$3*养成规划和标准成长!$AA258*养成规划和标准成长!$AB258+养成规划和标准成长!E$4*养成规划和标准成长!$AH258+养成规划和标准成长!E$5*养成规划和标准成长!$AD258+(养成规划和标准成长!E$12+养成规划和标准成长!E$13)*养成规划和标准成长!$Z258+养成规划和标准成长!E$14*养成规划和标准成长!$AA258*养成规划和标准成长!$AC258+养成规划和标准成长!E$17*10*养成规划和标准成长!$AE258+养成规划和标准成长!E$18*10*养成规划和标准成长!$AF258+养成规划和标准成长!E$19*养成规划和标准成长!$AG258,0)</f>
        <v>360</v>
      </c>
      <c r="BJ12" s="9">
        <f>ROUND(属性投放!E$4+养成规划和标准成长!F$3*养成规划和标准成长!$AA258*养成规划和标准成长!$AB258+养成规划和标准成长!F$4*养成规划和标准成长!$AH258+养成规划和标准成长!F$5*养成规划和标准成长!$AD258+(养成规划和标准成长!F$12+养成规划和标准成长!F$13)*养成规划和标准成长!$Z258+养成规划和标准成长!F$14*养成规划和标准成长!$AA258*养成规划和标准成长!$AC258+养成规划和标准成长!F$17*10*养成规划和标准成长!$AE258+养成规划和标准成长!F$18*10*养成规划和标准成长!$AF258+养成规划和标准成长!F$19*养成规划和标准成长!$AG258,0)</f>
        <v>433</v>
      </c>
      <c r="BK12" s="9">
        <f>ROUND(属性投放!F$4+养成规划和标准成长!G$3*养成规划和标准成长!$AA258*养成规划和标准成长!$AB258+养成规划和标准成长!G$4*养成规划和标准成长!$AH258+养成规划和标准成长!G$5*养成规划和标准成长!$AD258+(养成规划和标准成长!G$12+养成规划和标准成长!G$13)*养成规划和标准成长!$Z258+养成规划和标准成长!G$14*养成规划和标准成长!$AA258*养成规划和标准成长!$AC258+养成规划和标准成长!G$17*10*养成规划和标准成长!$AE258+养成规划和标准成长!G$18*10*养成规划和标准成长!$AF258+养成规划和标准成长!G$19*养成规划和标准成长!$AG258,0)</f>
        <v>156</v>
      </c>
      <c r="BL12" s="9">
        <f>ROUND(属性投放!G$4+养成规划和标准成长!H$3*养成规划和标准成长!$AA258*养成规划和标准成长!$AB258+养成规划和标准成长!H$4*养成规划和标准成长!$AH258+养成规划和标准成长!H$5*养成规划和标准成长!$AD258+(养成规划和标准成长!H$12+养成规划和标准成长!H$13)*养成规划和标准成长!$Z258+养成规划和标准成长!H$14*养成规划和标准成长!$AA258*养成规划和标准成长!$AC258+养成规划和标准成长!H$17*10*养成规划和标准成长!$AE258+养成规划和标准成长!H$18*10*养成规划和标准成长!$AF258+养成规划和标准成长!H$19*养成规划和标准成长!$AG258,0)</f>
        <v>74</v>
      </c>
      <c r="BM12" s="9">
        <f>ROUND(属性投放!H$4+养成规划和标准成长!I$3*养成规划和标准成长!$AA258*养成规划和标准成长!$AB258+养成规划和标准成长!I$4*养成规划和标准成长!$AH258+养成规划和标准成长!I$5*养成规划和标准成长!$AD258+(养成规划和标准成长!I$12+养成规划和标准成长!I$13)*养成规划和标准成长!$Z258+养成规划和标准成长!I$14*养成规划和标准成长!$AA258*养成规划和标准成长!$AC258+养成规划和标准成长!I$17*10*养成规划和标准成长!$AE258+养成规划和标准成长!I$18*10*养成规划和标准成长!$AF258+养成规划和标准成长!I$19*养成规划和标准成长!$AG258,0)</f>
        <v>131</v>
      </c>
      <c r="BN12" s="9">
        <f>ROUND(属性投放!I$4+养成规划和标准成长!J$3*养成规划和标准成长!$AA258*养成规划和标准成长!$AB258+养成规划和标准成长!J$4*养成规划和标准成长!$AH258+养成规划和标准成长!J$5*养成规划和标准成长!$AD258+(养成规划和标准成长!J$12+养成规划和标准成长!J$13)*养成规划和标准成长!$Z258+养成规划和标准成长!J$14*养成规划和标准成长!$AA258*养成规划和标准成长!$AC258+养成规划和标准成长!J$17*10*养成规划和标准成长!$AE258+养成规划和标准成长!J$18*10*养成规划和标准成长!$AF258+养成规划和标准成长!J$19*养成规划和标准成长!$AG258,0)</f>
        <v>89</v>
      </c>
      <c r="BO12" s="9">
        <f>ROUND(属性投放!J$4+养成规划和标准成长!K$3*养成规划和标准成长!$AA258*养成规划和标准成长!$AB258+养成规划和标准成长!K$4*养成规划和标准成长!$AH258+养成规划和标准成长!K$5*养成规划和标准成长!$AD258+(养成规划和标准成长!K$12+养成规划和标准成长!K$13)*养成规划和标准成长!$Z258+养成规划和标准成长!K$14*养成规划和标准成长!$AA258*养成规划和标准成长!$AC258+养成规划和标准成长!K$17*10*养成规划和标准成长!$AE258+养成规划和标准成长!K$18*10*养成规划和标准成长!$AF258+养成规划和标准成长!K$19*养成规划和标准成长!$AG258,0)</f>
        <v>60</v>
      </c>
      <c r="BP12" s="9">
        <f>ROUND(属性投放!K$4+养成规划和标准成长!L$3*养成规划和标准成长!$AA258*养成规划和标准成长!$AB258+养成规划和标准成长!L$4*养成规划和标准成长!$AH258+养成规划和标准成长!L$5*养成规划和标准成长!$AD258+(养成规划和标准成长!L$12+养成规划和标准成长!L$13)*养成规划和标准成长!$Z258+养成规划和标准成长!L$14*养成规划和标准成长!$AA258*养成规划和标准成长!$AC258+养成规划和标准成长!L$17*10*养成规划和标准成长!$AE258+养成规划和标准成长!L$18*10*养成规划和标准成长!$AF258+养成规划和标准成长!L$19*养成规划和标准成长!$AG258,0)</f>
        <v>23</v>
      </c>
      <c r="BQ12" s="9">
        <f>ROUND(属性投放!L$4+养成规划和标准成长!M$3*养成规划和标准成长!$AA258*养成规划和标准成长!$AB258+养成规划和标准成长!M$4*养成规划和标准成长!$AH258+养成规划和标准成长!M$5*养成规划和标准成长!$AD258+(养成规划和标准成长!M$12+养成规划和标准成长!M$13)*养成规划和标准成长!$Z258+养成规划和标准成长!M$14*养成规划和标准成长!$AA258*养成规划和标准成长!$AC258+养成规划和标准成长!M$17*10*养成规划和标准成长!$AE258+养成规划和标准成长!M$18*10*养成规划和标准成长!$AF258+养成规划和标准成长!M$19*养成规划和标准成长!$AG258,0)</f>
        <v>10</v>
      </c>
      <c r="BR12" s="9">
        <f>ROUND(属性投放!M$4+养成规划和标准成长!N$3*养成规划和标准成长!$AA258*养成规划和标准成长!$AB258+养成规划和标准成长!N$4*养成规划和标准成长!$AH258+养成规划和标准成长!N$5*养成规划和标准成长!$AD258+(养成规划和标准成长!N$12+养成规划和标准成长!N$13)*养成规划和标准成长!$Z258+养成规划和标准成长!N$14*养成规划和标准成长!$AA258*养成规划和标准成长!$AC258+养成规划和标准成长!N$17*10*养成规划和标准成长!$AE258+养成规划和标准成长!N$18*10*养成规划和标准成长!$AF258+养成规划和标准成长!N$19*养成规划和标准成长!$AG258,0)</f>
        <v>10</v>
      </c>
      <c r="BS12" s="9">
        <f>VLOOKUP(养成规划和标准成长!$AJ258,阵法、技能和修炼!$C$20:$N$40,COLUMNS(阵法、技能和修炼!$C$20:G$40),0)</f>
        <v>0</v>
      </c>
      <c r="BT12" s="9">
        <f>VLOOKUP(养成规划和标准成长!$AJ258,阵法、技能和修炼!$C$20:$N$40,COLUMNS(阵法、技能和修炼!$C$20:H$40),0)</f>
        <v>0</v>
      </c>
      <c r="BU12" s="9">
        <f>VLOOKUP(养成规划和标准成长!$AJ258,阵法、技能和修炼!$C$20:$N$40,COLUMNS(阵法、技能和修炼!$C$20:I$40),0)</f>
        <v>0</v>
      </c>
      <c r="BV12" s="9">
        <f>VLOOKUP(养成规划和标准成长!$AJ258,阵法、技能和修炼!$C$20:$N$40,COLUMNS(阵法、技能和修炼!$C$20:J$40),0)</f>
        <v>0</v>
      </c>
      <c r="BW12" s="9">
        <f>VLOOKUP(养成规划和标准成长!$AJ258,阵法、技能和修炼!$C$20:$N$40,COLUMNS(阵法、技能和修炼!$C$20:K$40),0)</f>
        <v>0</v>
      </c>
      <c r="BX12" s="9">
        <f>VLOOKUP(养成规划和标准成长!$AJ258,阵法、技能和修炼!$C$20:$N$40,COLUMNS(阵法、技能和修炼!$C$20:L$40),0)</f>
        <v>0</v>
      </c>
      <c r="BY12" s="9">
        <f>VLOOKUP(养成规划和标准成长!$AJ258,阵法、技能和修炼!$C$20:$N$40,COLUMNS(阵法、技能和修炼!$C$20:M$40),0)</f>
        <v>0</v>
      </c>
      <c r="BZ12" s="9">
        <f>VLOOKUP(养成规划和标准成长!$AJ258,阵法、技能和修炼!$C$20:$N$40,COLUMNS(阵法、技能和修炼!$C$20:N$40),0)</f>
        <v>0</v>
      </c>
    </row>
    <row r="13" spans="1:78">
      <c r="A13" s="1">
        <v>10</v>
      </c>
      <c r="B13" s="9">
        <f>ROUND(属性投放!D$4+养成规划和标准成长!E$3*养成规划和标准成长!$O106*养成规划和标准成长!$P106+养成规划和标准成长!E$4*养成规划和标准成长!$V106+养成规划和标准成长!E$5*养成规划和标准成长!$R106+(养成规划和标准成长!E$12+养成规划和标准成长!E$13)*养成规划和标准成长!$N106+养成规划和标准成长!E$14*养成规划和标准成长!$O106*养成规划和标准成长!$Q106+养成规划和标准成长!E$17*10*养成规划和标准成长!$S106+养成规划和标准成长!E$18*10*养成规划和标准成长!$T106+养成规划和标准成长!E$19*养成规划和标准成长!$U106,0)</f>
        <v>475</v>
      </c>
      <c r="C13" s="9">
        <f>ROUND(属性投放!E$4+养成规划和标准成长!F$3*养成规划和标准成长!$O106*养成规划和标准成长!$P106+养成规划和标准成长!F$4*养成规划和标准成长!$V106+养成规划和标准成长!F$5*养成规划和标准成长!$R106+(养成规划和标准成长!F$12+养成规划和标准成长!F$13)*养成规划和标准成长!$N106+养成规划和标准成长!F$14*养成规划和标准成长!$O106*养成规划和标准成长!$Q106+养成规划和标准成长!F$17*10*养成规划和标准成长!$S106+养成规划和标准成长!F$18*10*养成规划和标准成长!$T106+养成规划和标准成长!F$19*养成规划和标准成长!$U106,0)</f>
        <v>507</v>
      </c>
      <c r="D13" s="9">
        <f>ROUND(属性投放!F$4+养成规划和标准成长!G$3*养成规划和标准成长!$O106*养成规划和标准成长!$P106+养成规划和标准成长!G$4*养成规划和标准成长!$V106+养成规划和标准成长!G$5*养成规划和标准成长!$R106+(养成规划和标准成长!G$12+养成规划和标准成长!G$13)*养成规划和标准成长!$N106+养成规划和标准成长!G$14*养成规划和标准成长!$O106*养成规划和标准成长!$Q106+养成规划和标准成长!G$17*10*养成规划和标准成长!$S106+养成规划和标准成长!G$18*10*养成规划和标准成长!$T106+养成规划和标准成长!G$19*养成规划和标准成长!$U106,0)</f>
        <v>232</v>
      </c>
      <c r="E13" s="9">
        <f>ROUND(属性投放!G$4+养成规划和标准成长!H$3*养成规划和标准成长!$O106*养成规划和标准成长!$P106+养成规划和标准成长!H$4*养成规划和标准成长!$V106+养成规划和标准成长!H$5*养成规划和标准成长!$R106+(养成规划和标准成长!H$12+养成规划和标准成长!H$13)*养成规划和标准成长!$N106+养成规划和标准成长!H$14*养成规划和标准成长!$O106*养成规划和标准成长!$Q106+养成规划和标准成长!H$17*10*养成规划和标准成长!$S106+养成规划和标准成长!H$18*10*养成规划和标准成长!$T106+养成规划和标准成长!H$19*养成规划和标准成长!$U106,0)</f>
        <v>101</v>
      </c>
      <c r="F13" s="9">
        <f>ROUND(属性投放!H$4+养成规划和标准成长!I$3*养成规划和标准成长!$O106*养成规划和标准成长!$P106+养成规划和标准成长!I$4*养成规划和标准成长!$V106+养成规划和标准成长!I$5*养成规划和标准成长!$R106+(养成规划和标准成长!I$12+养成规划和标准成长!I$13)*养成规划和标准成长!$N106+养成规划和标准成长!I$14*养成规划和标准成长!$O106*养成规划和标准成长!$Q106+养成规划和标准成长!I$17*10*养成规划和标准成长!$S106+养成规划和标准成长!I$18*10*养成规划和标准成长!$T106+养成规划和标准成长!I$19*养成规划和标准成长!$U106,0)</f>
        <v>179</v>
      </c>
      <c r="G13" s="9">
        <f>ROUND(属性投放!I$4+养成规划和标准成长!J$3*养成规划和标准成长!$O106*养成规划和标准成长!$P106+养成规划和标准成长!J$4*养成规划和标准成长!$V106+养成规划和标准成长!J$5*养成规划和标准成长!$R106+(养成规划和标准成长!J$12+养成规划和标准成长!J$13)*养成规划和标准成长!$N106+养成规划和标准成长!J$14*养成规划和标准成长!$O106*养成规划和标准成长!$Q106+养成规划和标准成长!J$17*10*养成规划和标准成长!$S106+养成规划和标准成长!J$18*10*养成规划和标准成长!$T106+养成规划和标准成长!J$19*养成规划和标准成长!$U106,0)</f>
        <v>109</v>
      </c>
      <c r="H13" s="9">
        <f>ROUND(属性投放!J$4+养成规划和标准成长!K$3*养成规划和标准成长!$O106*养成规划和标准成长!$P106+养成规划和标准成长!K$4*养成规划和标准成长!$V106+养成规划和标准成长!K$5*养成规划和标准成长!$R106+(养成规划和标准成长!K$12+养成规划和标准成长!K$13)*养成规划和标准成长!$N106+养成规划和标准成长!K$14*养成规划和标准成长!$O106*养成规划和标准成长!$Q106+养成规划和标准成长!K$17*10*养成规划和标准成长!$S106+养成规划和标准成长!K$18*10*养成规划和标准成长!$T106+养成规划和标准成长!K$19*养成规划和标准成长!$U106,0)</f>
        <v>75</v>
      </c>
      <c r="I13" s="9">
        <f>ROUND(属性投放!K$4+养成规划和标准成长!L$3*养成规划和标准成长!$O106*养成规划和标准成长!$P106+养成规划和标准成长!L$4*养成规划和标准成长!$V106+养成规划和标准成长!L$5*养成规划和标准成长!$R106+(养成规划和标准成长!L$12+养成规划和标准成长!L$13)*养成规划和标准成长!$N106+养成规划和标准成长!L$14*养成规划和标准成长!$O106*养成规划和标准成长!$Q106+养成规划和标准成长!L$17*10*养成规划和标准成长!$S106+养成规划和标准成长!L$18*10*养成规划和标准成长!$T106+养成规划和标准成长!L$19*养成规划和标准成长!$U106,0)</f>
        <v>41</v>
      </c>
      <c r="J13" s="9">
        <f>ROUND(属性投放!L$4+养成规划和标准成长!M$3*养成规划和标准成长!$O106*养成规划和标准成长!$P106+养成规划和标准成长!M$4*养成规划和标准成长!$V106+养成规划和标准成长!M$5*养成规划和标准成长!$R106+(养成规划和标准成长!M$12+养成规划和标准成长!M$13)*养成规划和标准成长!$N106+养成规划和标准成长!M$14*养成规划和标准成长!$O106*养成规划和标准成长!$Q106+养成规划和标准成长!M$17*10*养成规划和标准成长!$S106+养成规划和标准成长!M$18*10*养成规划和标准成长!$T106+养成规划和标准成长!M$19*养成规划和标准成长!$U106,0)</f>
        <v>100</v>
      </c>
      <c r="K13" s="9">
        <f>ROUND(属性投放!M$4+养成规划和标准成长!N$3*养成规划和标准成长!$O106*养成规划和标准成长!$P106+养成规划和标准成长!N$4*养成规划和标准成长!$V106+养成规划和标准成长!N$5*养成规划和标准成长!$R106+(养成规划和标准成长!N$12+养成规划和标准成长!N$13)*养成规划和标准成长!$N106+养成规划和标准成长!N$14*养成规划和标准成长!$O106*养成规划和标准成长!$Q106+养成规划和标准成长!N$17*10*养成规划和标准成长!$S106+养成规划和标准成长!N$18*10*养成规划和标准成长!$T106+养成规划和标准成长!N$19*养成规划和标准成长!$U106,0)</f>
        <v>100</v>
      </c>
      <c r="L13" s="9">
        <f>VLOOKUP(养成规划和标准成长!$X106,阵法、技能和修炼!$C$20:$N$40,COLUMNS(阵法、技能和修炼!$C$20:G$40),0)</f>
        <v>0</v>
      </c>
      <c r="M13" s="9">
        <f>VLOOKUP(养成规划和标准成长!$X106,阵法、技能和修炼!$C$20:$N$40,COLUMNS(阵法、技能和修炼!$C$20:H$40),0)</f>
        <v>0</v>
      </c>
      <c r="N13" s="9">
        <f>VLOOKUP(养成规划和标准成长!$X106,阵法、技能和修炼!$C$20:$N$40,COLUMNS(阵法、技能和修炼!$C$20:I$40),0)</f>
        <v>0</v>
      </c>
      <c r="O13" s="9">
        <f>VLOOKUP(养成规划和标准成长!$X106,阵法、技能和修炼!$C$20:$N$40,COLUMNS(阵法、技能和修炼!$C$20:J$40),0)</f>
        <v>0</v>
      </c>
      <c r="P13" s="9">
        <f>VLOOKUP(养成规划和标准成长!$X106,阵法、技能和修炼!$C$20:$N$40,COLUMNS(阵法、技能和修炼!$C$20:K$40),0)</f>
        <v>0</v>
      </c>
      <c r="Q13" s="11">
        <f>VLOOKUP(养成规划和标准成长!$X106,阵法、技能和修炼!$C$20:$N$40,COLUMNS(阵法、技能和修炼!$C$20:L$40),0)</f>
        <v>0</v>
      </c>
      <c r="R13" s="9">
        <f>VLOOKUP(养成规划和标准成长!$X106,阵法、技能和修炼!$C$20:$N$40,COLUMNS(阵法、技能和修炼!$C$20:M$40),0)</f>
        <v>0</v>
      </c>
      <c r="S13" s="9">
        <f>VLOOKUP(养成规划和标准成长!$X106,阵法、技能和修炼!$C$20:$N$40,COLUMNS(阵法、技能和修炼!$C$20:N$40),0)</f>
        <v>0</v>
      </c>
      <c r="T13" s="1">
        <v>10</v>
      </c>
      <c r="U13" s="9">
        <f>ROUND(属性投放!D$4+养成规划和标准成长!E$3*养成规划和标准成长!$C259*养成规划和标准成长!$D259+养成规划和标准成长!E$4*养成规划和标准成长!$J259+养成规划和标准成长!E$5*养成规划和标准成长!$F259+(养成规划和标准成长!E$12+养成规划和标准成长!E$13)*养成规划和标准成长!$B259+养成规划和标准成长!E$14*养成规划和标准成长!$C259*养成规划和标准成长!$E259+养成规划和标准成长!E$17*10*养成规划和标准成长!$G259+养成规划和标准成长!E$18*10*养成规划和标准成长!$H259+养成规划和标准成长!E$19*养成规划和标准成长!$I259,0)</f>
        <v>491</v>
      </c>
      <c r="V13" s="9">
        <f>ROUND(属性投放!E$4+养成规划和标准成长!F$3*养成规划和标准成长!$C259*养成规划和标准成长!$D259+养成规划和标准成长!F$4*养成规划和标准成长!$J259+养成规划和标准成长!F$5*养成规划和标准成长!$F259+(养成规划和标准成长!F$12+养成规划和标准成长!F$13)*养成规划和标准成长!$B259+养成规划和标准成长!F$14*养成规划和标准成长!$C259*养成规划和标准成长!$E259+养成规划和标准成长!F$17*10*养成规划和标准成长!$G259+养成规划和标准成长!F$18*10*养成规划和标准成长!$H259+养成规划和标准成长!F$19*养成规划和标准成长!$I259,0)</f>
        <v>516</v>
      </c>
      <c r="W13" s="9">
        <f>ROUND(属性投放!F$4+养成规划和标准成长!G$3*养成规划和标准成长!$C259*养成规划和标准成长!$D259+养成规划和标准成长!G$4*养成规划和标准成长!$J259+养成规划和标准成长!G$5*养成规划和标准成长!$F259+(养成规划和标准成长!G$12+养成规划和标准成长!G$13)*养成规划和标准成长!$B259+养成规划和标准成长!G$14*养成规划和标准成长!$C259*养成规划和标准成长!$E259+养成规划和标准成长!G$17*10*养成规划和标准成长!$G259+养成规划和标准成长!G$18*10*养成规划和标准成长!$H259+养成规划和标准成长!G$19*养成规划和标准成长!$I259,0)</f>
        <v>241</v>
      </c>
      <c r="X13" s="9">
        <f>ROUND(属性投放!G$4+养成规划和标准成长!H$3*养成规划和标准成长!$C259*养成规划和标准成长!$D259+养成规划和标准成长!H$4*养成规划和标准成长!$J259+养成规划和标准成长!H$5*养成规划和标准成长!$F259+(养成规划和标准成长!H$12+养成规划和标准成长!H$13)*养成规划和标准成长!$B259+养成规划和标准成长!H$14*养成规划和标准成长!$C259*养成规划和标准成长!$E259+养成规划和标准成长!H$17*10*养成规划和标准成长!$G259+养成规划和标准成长!H$18*10*养成规划和标准成长!$H259+养成规划和标准成长!H$19*养成规划和标准成长!$I259,0)</f>
        <v>105</v>
      </c>
      <c r="Y13" s="9">
        <f>ROUND(属性投放!H$4+养成规划和标准成长!I$3*养成规划和标准成长!$C259*养成规划和标准成长!$D259+养成规划和标准成长!I$4*养成规划和标准成长!$J259+养成规划和标准成长!I$5*养成规划和标准成长!$F259+(养成规划和标准成长!I$12+养成规划和标准成长!I$13)*养成规划和标准成长!$B259+养成规划和标准成长!I$14*养成规划和标准成长!$C259*养成规划和标准成长!$E259+养成规划和标准成长!I$17*10*养成规划和标准成长!$G259+养成规划和标准成长!I$18*10*养成规划和标准成长!$H259+养成规划和标准成长!I$19*养成规划和标准成长!$I259,0)</f>
        <v>183</v>
      </c>
      <c r="Z13" s="9">
        <f>ROUND(属性投放!I$4+养成规划和标准成长!J$3*养成规划和标准成长!$C259*养成规划和标准成长!$D259+养成规划和标准成长!J$4*养成规划和标准成长!$J259+养成规划和标准成长!J$5*养成规划和标准成长!$F259+(养成规划和标准成长!J$12+养成规划和标准成长!J$13)*养成规划和标准成长!$B259+养成规划和标准成长!J$14*养成规划和标准成长!$C259*养成规划和标准成长!$E259+养成规划和标准成长!J$17*10*养成规划和标准成长!$G259+养成规划和标准成长!J$18*10*养成规划和标准成长!$H259+养成规划和标准成长!J$19*养成规划和标准成长!$I259,0)</f>
        <v>111</v>
      </c>
      <c r="AA13" s="9">
        <f>ROUND(属性投放!J$4+养成规划和标准成长!K$3*养成规划和标准成长!$C259*养成规划和标准成长!$D259+养成规划和标准成长!K$4*养成规划和标准成长!$J259+养成规划和标准成长!K$5*养成规划和标准成长!$F259+(养成规划和标准成长!K$12+养成规划和标准成长!K$13)*养成规划和标准成长!$B259+养成规划和标准成长!K$14*养成规划和标准成长!$C259*养成规划和标准成长!$E259+养成规划和标准成长!K$17*10*养成规划和标准成长!$G259+养成规划和标准成长!K$18*10*养成规划和标准成长!$H259+养成规划和标准成长!K$19*养成规划和标准成长!$I259,0)</f>
        <v>76</v>
      </c>
      <c r="AB13" s="9">
        <f>ROUND(属性投放!K$4+养成规划和标准成长!L$3*养成规划和标准成长!$C259*养成规划和标准成长!$D259+养成规划和标准成长!L$4*养成规划和标准成长!$J259+养成规划和标准成长!L$5*养成规划和标准成长!$F259+(养成规划和标准成长!L$12+养成规划和标准成长!L$13)*养成规划和标准成长!$B259+养成规划和标准成长!L$14*养成规划和标准成长!$C259*养成规划和标准成长!$E259+养成规划和标准成长!L$17*10*养成规划和标准成长!$G259+养成规划和标准成长!L$18*10*养成规划和标准成长!$H259+养成规划和标准成长!L$19*养成规划和标准成长!$I259,0)</f>
        <v>44</v>
      </c>
      <c r="AC13" s="9">
        <f>ROUND(属性投放!L$4+养成规划和标准成长!M$3*养成规划和标准成长!$C259*养成规划和标准成长!$D259+养成规划和标准成长!M$4*养成规划和标准成长!$J259+养成规划和标准成长!M$5*养成规划和标准成长!$F259+(养成规划和标准成长!M$12+养成规划和标准成长!M$13)*养成规划和标准成长!$B259+养成规划和标准成长!M$14*养成规划和标准成长!$C259*养成规划和标准成长!$E259+养成规划和标准成长!M$17*10*养成规划和标准成长!$G259+养成规划和标准成长!M$18*10*养成规划和标准成长!$H259+养成规划和标准成长!M$19*养成规划和标准成长!$I259,0)</f>
        <v>100</v>
      </c>
      <c r="AD13" s="9">
        <f>ROUND(属性投放!M$4+养成规划和标准成长!N$3*养成规划和标准成长!$C259*养成规划和标准成长!$D259+养成规划和标准成长!N$4*养成规划和标准成长!$J259+养成规划和标准成长!N$5*养成规划和标准成长!$F259+(养成规划和标准成长!N$12+养成规划和标准成长!N$13)*养成规划和标准成长!$B259+养成规划和标准成长!N$14*养成规划和标准成长!$C259*养成规划和标准成长!$E259+养成规划和标准成长!N$17*10*养成规划和标准成长!$G259+养成规划和标准成长!N$18*10*养成规划和标准成长!$H259+养成规划和标准成长!N$19*养成规划和标准成长!$I259,0)</f>
        <v>100</v>
      </c>
      <c r="AE13" s="9">
        <f>VLOOKUP(养成规划和标准成长!$L259,阵法、技能和修炼!$C$20:$N$40,COLUMNS(阵法、技能和修炼!$C$20:G$40),0)</f>
        <v>0</v>
      </c>
      <c r="AF13" s="9">
        <f>VLOOKUP(养成规划和标准成长!$L259,阵法、技能和修炼!$C$20:$N$40,COLUMNS(阵法、技能和修炼!$C$20:H$40),0)</f>
        <v>0</v>
      </c>
      <c r="AG13" s="9">
        <f>VLOOKUP(养成规划和标准成长!$L259,阵法、技能和修炼!$C$20:$N$40,COLUMNS(阵法、技能和修炼!$C$20:I$40),0)</f>
        <v>0</v>
      </c>
      <c r="AH13" s="9">
        <f>VLOOKUP(养成规划和标准成长!$L259,阵法、技能和修炼!$C$20:$N$40,COLUMNS(阵法、技能和修炼!$C$20:J$40),0)</f>
        <v>0</v>
      </c>
      <c r="AI13" s="9">
        <f>VLOOKUP(养成规划和标准成长!$L259,阵法、技能和修炼!$C$20:$N$40,COLUMNS(阵法、技能和修炼!$C$20:K$40),0)</f>
        <v>0</v>
      </c>
      <c r="AJ13" s="9">
        <f>VLOOKUP(养成规划和标准成长!$L259,阵法、技能和修炼!$C$20:$N$40,COLUMNS(阵法、技能和修炼!$C$20:L$40),0)</f>
        <v>0</v>
      </c>
      <c r="AK13" s="9">
        <f>VLOOKUP(养成规划和标准成长!$L259,阵法、技能和修炼!$C$20:$N$40,COLUMNS(阵法、技能和修炼!$C$20:M$40),0)</f>
        <v>0</v>
      </c>
      <c r="AL13" s="9">
        <f>VLOOKUP(养成规划和标准成长!$L259,阵法、技能和修炼!$C$20:$N$40,COLUMNS(阵法、技能和修炼!$C$20:N$40),0)</f>
        <v>0</v>
      </c>
      <c r="AN13" s="1">
        <v>10</v>
      </c>
      <c r="AO13" s="9">
        <f>ROUND(属性投放!D$4+养成规划和标准成长!E$3*养成规划和标准成长!$O259*养成规划和标准成长!$P259+养成规划和标准成长!E$4*养成规划和标准成长!$V259+养成规划和标准成长!E$5*养成规划和标准成长!$R259+(养成规划和标准成长!E$12+养成规划和标准成长!E$13)*养成规划和标准成长!$N259+养成规划和标准成长!E$14*养成规划和标准成长!$O259*养成规划和标准成长!$Q259+养成规划和标准成长!E$17*10*养成规划和标准成长!$S259+养成规划和标准成长!E$18*10*养成规划和标准成长!$T259+养成规划和标准成长!E$19*养成规划和标准成长!$U259,0)</f>
        <v>508</v>
      </c>
      <c r="AP13" s="9">
        <f>ROUND(属性投放!E$4+养成规划和标准成长!F$3*养成规划和标准成长!$O259*养成规划和标准成长!$P259+养成规划和标准成长!F$4*养成规划和标准成长!$V259+养成规划和标准成长!F$5*养成规划和标准成长!$R259+(养成规划和标准成长!F$12+养成规划和标准成长!F$13)*养成规划和标准成长!$N259+养成规划和标准成长!F$14*养成规划和标准成长!$O259*养成规划和标准成长!$Q259+养成规划和标准成长!F$17*10*养成规划和标准成长!$S259+养成规划和标准成长!F$18*10*养成规划和标准成长!$T259+养成规划和标准成长!F$19*养成规划和标准成长!$U259,0)</f>
        <v>524</v>
      </c>
      <c r="AQ13" s="9">
        <f>ROUND(属性投放!F$4+养成规划和标准成长!G$3*养成规划和标准成长!$O259*养成规划和标准成长!$P259+养成规划和标准成长!G$4*养成规划和标准成长!$V259+养成规划和标准成长!G$5*养成规划和标准成长!$R259+(养成规划和标准成长!G$12+养成规划和标准成长!G$13)*养成规划和标准成长!$N259+养成规划和标准成长!G$14*养成规划和标准成长!$O259*养成规划和标准成长!$Q259+养成规划和标准成长!G$17*10*养成规划和标准成长!$S259+养成规划和标准成长!G$18*10*养成规划和标准成长!$T259+养成规划和标准成长!G$19*养成规划和标准成长!$U259,0)</f>
        <v>249</v>
      </c>
      <c r="AR13" s="9">
        <f>ROUND(属性投放!G$4+养成规划和标准成长!H$3*养成规划和标准成长!$O259*养成规划和标准成长!$P259+养成规划和标准成长!H$4*养成规划和标准成长!$V259+养成规划和标准成长!H$5*养成规划和标准成长!$R259+(养成规划和标准成长!H$12+养成规划和标准成长!H$13)*养成规划和标准成长!$N259+养成规划和标准成长!H$14*养成规划和标准成长!$O259*养成规划和标准成长!$Q259+养成规划和标准成长!H$17*10*养成规划和标准成长!$S259+养成规划和标准成长!H$18*10*养成规划和标准成长!$T259+养成规划和标准成长!H$19*养成规划和标准成长!$U259,0)</f>
        <v>109</v>
      </c>
      <c r="AS13" s="9">
        <f>ROUND(属性投放!H$4+养成规划和标准成长!I$3*养成规划和标准成长!$O259*养成规划和标准成长!$P259+养成规划和标准成长!I$4*养成规划和标准成长!$V259+养成规划和标准成长!I$5*养成规划和标准成长!$R259+(养成规划和标准成长!I$12+养成规划和标准成长!I$13)*养成规划和标准成长!$N259+养成规划和标准成长!I$14*养成规划和标准成长!$O259*养成规划和标准成长!$Q259+养成规划和标准成长!I$17*10*养成规划和标准成长!$S259+养成规划和标准成长!I$18*10*养成规划和标准成长!$T259+养成规划和标准成长!I$19*养成规划和标准成长!$U259,0)</f>
        <v>187</v>
      </c>
      <c r="AT13" s="9">
        <f>ROUND(属性投放!I$4+养成规划和标准成长!J$3*养成规划和标准成长!$O259*养成规划和标准成长!$P259+养成规划和标准成长!J$4*养成规划和标准成长!$V259+养成规划和标准成长!J$5*养成规划和标准成长!$R259+(养成规划和标准成长!J$12+养成规划和标准成长!J$13)*养成规划和标准成长!$N259+养成规划和标准成长!J$14*养成规划和标准成长!$O259*养成规划和标准成长!$Q259+养成规划和标准成长!J$17*10*养成规划和标准成长!$S259+养成规划和标准成长!J$18*10*养成规划和标准成长!$T259+养成规划和标准成长!J$19*养成规划和标准成长!$U259,0)</f>
        <v>114</v>
      </c>
      <c r="AU13" s="9">
        <f>ROUND(属性投放!J$4+养成规划和标准成长!K$3*养成规划和标准成长!$O259*养成规划和标准成长!$P259+养成规划和标准成长!K$4*养成规划和标准成长!$V259+养成规划和标准成长!K$5*养成规划和标准成长!$R259+(养成规划和标准成长!K$12+养成规划和标准成长!K$13)*养成规划和标准成长!$N259+养成规划和标准成长!K$14*养成规划和标准成长!$O259*养成规划和标准成长!$Q259+养成规划和标准成长!K$17*10*养成规划和标准成长!$S259+养成规划和标准成长!K$18*10*养成规划和标准成长!$T259+养成规划和标准成长!K$19*养成规划和标准成长!$U259,0)</f>
        <v>78</v>
      </c>
      <c r="AV13" s="9">
        <f>ROUND(属性投放!K$4+养成规划和标准成长!L$3*养成规划和标准成长!$O259*养成规划和标准成长!$P259+养成规划和标准成长!L$4*养成规划和标准成长!$V259+养成规划和标准成长!L$5*养成规划和标准成长!$R259+(养成规划和标准成长!L$12+养成规划和标准成长!L$13)*养成规划和标准成长!$N259+养成规划和标准成长!L$14*养成规划和标准成长!$O259*养成规划和标准成长!$Q259+养成规划和标准成长!L$17*10*养成规划和标准成长!$S259+养成规划和标准成长!L$18*10*养成规划和标准成长!$T259+养成规划和标准成长!L$19*养成规划和标准成长!$U259,0)</f>
        <v>47</v>
      </c>
      <c r="AW13" s="9">
        <f>ROUND(属性投放!L$4+养成规划和标准成长!M$3*养成规划和标准成长!$O259*养成规划和标准成长!$P259+养成规划和标准成长!M$4*养成规划和标准成长!$V259+养成规划和标准成长!M$5*养成规划和标准成长!$R259+(养成规划和标准成长!M$12+养成规划和标准成长!M$13)*养成规划和标准成长!$N259+养成规划和标准成长!M$14*养成规划和标准成长!$O259*养成规划和标准成长!$Q259+养成规划和标准成长!M$17*10*养成规划和标准成长!$S259+养成规划和标准成长!M$18*10*养成规划和标准成长!$T259+养成规划和标准成长!M$19*养成规划和标准成长!$U259,0)</f>
        <v>100</v>
      </c>
      <c r="AX13" s="9">
        <f>ROUND(属性投放!M$4+养成规划和标准成长!N$3*养成规划和标准成长!$O259*养成规划和标准成长!$P259+养成规划和标准成长!N$4*养成规划和标准成长!$V259+养成规划和标准成长!N$5*养成规划和标准成长!$R259+(养成规划和标准成长!N$12+养成规划和标准成长!N$13)*养成规划和标准成长!$N259+养成规划和标准成长!N$14*养成规划和标准成长!$O259*养成规划和标准成长!$Q259+养成规划和标准成长!N$17*10*养成规划和标准成长!$S259+养成规划和标准成长!N$18*10*养成规划和标准成长!$T259+养成规划和标准成长!N$19*养成规划和标准成长!$U259,0)</f>
        <v>100</v>
      </c>
      <c r="AY13" s="9">
        <f>VLOOKUP(养成规划和标准成长!$X259,阵法、技能和修炼!$C$20:$N$40,COLUMNS(阵法、技能和修炼!$C$20:G$40),0)</f>
        <v>0</v>
      </c>
      <c r="AZ13" s="9">
        <f>VLOOKUP(养成规划和标准成长!$X259,阵法、技能和修炼!$C$20:$N$40,COLUMNS(阵法、技能和修炼!$C$20:H$40),0)</f>
        <v>0</v>
      </c>
      <c r="BA13" s="9">
        <f>VLOOKUP(养成规划和标准成长!$X259,阵法、技能和修炼!$C$20:$N$40,COLUMNS(阵法、技能和修炼!$C$20:I$40),0)</f>
        <v>0</v>
      </c>
      <c r="BB13" s="9">
        <f>VLOOKUP(养成规划和标准成长!$X259,阵法、技能和修炼!$C$20:$N$40,COLUMNS(阵法、技能和修炼!$C$20:J$40),0)</f>
        <v>0</v>
      </c>
      <c r="BC13" s="9">
        <f>VLOOKUP(养成规划和标准成长!$X259,阵法、技能和修炼!$C$20:$N$40,COLUMNS(阵法、技能和修炼!$C$20:K$40),0)</f>
        <v>0</v>
      </c>
      <c r="BD13" s="9">
        <f>VLOOKUP(养成规划和标准成长!$X259,阵法、技能和修炼!$C$20:$N$40,COLUMNS(阵法、技能和修炼!$C$20:L$40),0)</f>
        <v>0</v>
      </c>
      <c r="BE13" s="9">
        <f>VLOOKUP(养成规划和标准成长!$X259,阵法、技能和修炼!$C$20:$N$40,COLUMNS(阵法、技能和修炼!$C$20:M$40),0)</f>
        <v>0</v>
      </c>
      <c r="BF13" s="9">
        <f>VLOOKUP(养成规划和标准成长!$X259,阵法、技能和修炼!$C$20:$N$40,COLUMNS(阵法、技能和修炼!$C$20:N$40),0)</f>
        <v>0</v>
      </c>
      <c r="BH13" s="1">
        <v>10</v>
      </c>
      <c r="BI13" s="9">
        <f>ROUND(属性投放!D$4+养成规划和标准成长!E$3*养成规划和标准成长!$AA259*养成规划和标准成长!$AB259+养成规划和标准成长!E$4*养成规划和标准成长!$AH259+养成规划和标准成长!E$5*养成规划和标准成长!$AD259+(养成规划和标准成长!E$12+养成规划和标准成长!E$13)*养成规划和标准成长!$Z259+养成规划和标准成长!E$14*养成规划和标准成长!$AA259*养成规划和标准成长!$AC259+养成规划和标准成长!E$17*10*养成规划和标准成长!$AE259+养成规划和标准成长!E$18*10*养成规划和标准成长!$AF259+养成规划和标准成长!E$19*养成规划和标准成长!$AG259,0)</f>
        <v>524</v>
      </c>
      <c r="BJ13" s="9">
        <f>ROUND(属性投放!E$4+养成规划和标准成长!F$3*养成规划和标准成长!$AA259*养成规划和标准成长!$AB259+养成规划和标准成长!F$4*养成规划和标准成长!$AH259+养成规划和标准成长!F$5*养成规划和标准成长!$AD259+(养成规划和标准成长!F$12+养成规划和标准成长!F$13)*养成规划和标准成长!$Z259+养成规划和标准成长!F$14*养成规划和标准成长!$AA259*养成规划和标准成长!$AC259+养成规划和标准成长!F$17*10*养成规划和标准成长!$AE259+养成规划和标准成长!F$18*10*养成规划和标准成长!$AF259+养成规划和标准成长!F$19*养成规划和标准成长!$AG259,0)</f>
        <v>532</v>
      </c>
      <c r="BK13" s="9">
        <f>ROUND(属性投放!F$4+养成规划和标准成长!G$3*养成规划和标准成长!$AA259*养成规划和标准成长!$AB259+养成规划和标准成长!G$4*养成规划和标准成长!$AH259+养成规划和标准成长!G$5*养成规划和标准成长!$AD259+(养成规划和标准成长!G$12+养成规划和标准成长!G$13)*养成规划和标准成长!$Z259+养成规划和标准成长!G$14*养成规划和标准成长!$AA259*养成规划和标准成长!$AC259+养成规划和标准成长!G$17*10*养成规划和标准成长!$AE259+养成规划和标准成长!G$18*10*养成规划和标准成长!$AF259+养成规划和标准成长!G$19*养成规划和标准成长!$AG259,0)</f>
        <v>257</v>
      </c>
      <c r="BL13" s="9">
        <f>ROUND(属性投放!G$4+养成规划和标准成长!H$3*养成规划和标准成长!$AA259*养成规划和标准成长!$AB259+养成规划和标准成长!H$4*养成规划和标准成长!$AH259+养成规划和标准成长!H$5*养成规划和标准成长!$AD259+(养成规划和标准成长!H$12+养成规划和标准成长!H$13)*养成规划和标准成长!$Z259+养成规划和标准成长!H$14*养成规划和标准成长!$AA259*养成规划和标准成长!$AC259+养成规划和标准成长!H$17*10*养成规划和标准成长!$AE259+养成规划和标准成长!H$18*10*养成规划和标准成长!$AF259+养成规划和标准成长!H$19*养成规划和标准成长!$AG259,0)</f>
        <v>113</v>
      </c>
      <c r="BM13" s="9">
        <f>ROUND(属性投放!H$4+养成规划和标准成长!I$3*养成规划和标准成长!$AA259*养成规划和标准成长!$AB259+养成规划和标准成长!I$4*养成规划和标准成长!$AH259+养成规划和标准成长!I$5*养成规划和标准成长!$AD259+(养成规划和标准成长!I$12+养成规划和标准成长!I$13)*养成规划和标准成长!$Z259+养成规划和标准成长!I$14*养成规划和标准成长!$AA259*养成规划和标准成长!$AC259+养成规划和标准成长!I$17*10*养成规划和标准成长!$AE259+养成规划和标准成长!I$18*10*养成规划和标准成长!$AF259+养成规划和标准成长!I$19*养成规划和标准成长!$AG259,0)</f>
        <v>191</v>
      </c>
      <c r="BN13" s="9">
        <f>ROUND(属性投放!I$4+养成规划和标准成长!J$3*养成规划和标准成长!$AA259*养成规划和标准成长!$AB259+养成规划和标准成长!J$4*养成规划和标准成长!$AH259+养成规划和标准成长!J$5*养成规划和标准成长!$AD259+(养成规划和标准成长!J$12+养成规划和标准成长!J$13)*养成规划和标准成长!$Z259+养成规划和标准成长!J$14*养成规划和标准成长!$AA259*养成规划和标准成长!$AC259+养成规划和标准成长!J$17*10*养成规划和标准成长!$AE259+养成规划和标准成长!J$18*10*养成规划和标准成长!$AF259+养成规划和标准成长!J$19*养成规划和标准成长!$AG259,0)</f>
        <v>116</v>
      </c>
      <c r="BO13" s="9">
        <f>ROUND(属性投放!J$4+养成规划和标准成长!K$3*养成规划和标准成长!$AA259*养成规划和标准成长!$AB259+养成规划和标准成长!K$4*养成规划和标准成长!$AH259+养成规划和标准成长!K$5*养成规划和标准成长!$AD259+(养成规划和标准成长!K$12+养成规划和标准成长!K$13)*养成规划和标准成长!$Z259+养成规划和标准成长!K$14*养成规划和标准成长!$AA259*养成规划和标准成长!$AC259+养成规划和标准成长!K$17*10*养成规划和标准成长!$AE259+养成规划和标准成长!K$18*10*养成规划和标准成长!$AF259+养成规划和标准成长!K$19*养成规划和标准成长!$AG259,0)</f>
        <v>79</v>
      </c>
      <c r="BP13" s="9">
        <f>ROUND(属性投放!K$4+养成规划和标准成长!L$3*养成规划和标准成长!$AA259*养成规划和标准成长!$AB259+养成规划和标准成长!L$4*养成规划和标准成长!$AH259+养成规划和标准成长!L$5*养成规划和标准成长!$AD259+(养成规划和标准成长!L$12+养成规划和标准成长!L$13)*养成规划和标准成长!$Z259+养成规划和标准成长!L$14*养成规划和标准成长!$AA259*养成规划和标准成长!$AC259+养成规划和标准成长!L$17*10*养成规划和标准成长!$AE259+养成规划和标准成长!L$18*10*养成规划和标准成长!$AF259+养成规划和标准成长!L$19*养成规划和标准成长!$AG259,0)</f>
        <v>50</v>
      </c>
      <c r="BQ13" s="9">
        <f>ROUND(属性投放!L$4+养成规划和标准成长!M$3*养成规划和标准成长!$AA259*养成规划和标准成长!$AB259+养成规划和标准成长!M$4*养成规划和标准成长!$AH259+养成规划和标准成长!M$5*养成规划和标准成长!$AD259+(养成规划和标准成长!M$12+养成规划和标准成长!M$13)*养成规划和标准成长!$Z259+养成规划和标准成长!M$14*养成规划和标准成长!$AA259*养成规划和标准成长!$AC259+养成规划和标准成长!M$17*10*养成规划和标准成长!$AE259+养成规划和标准成长!M$18*10*养成规划和标准成长!$AF259+养成规划和标准成长!M$19*养成规划和标准成长!$AG259,0)</f>
        <v>100</v>
      </c>
      <c r="BR13" s="9">
        <f>ROUND(属性投放!M$4+养成规划和标准成长!N$3*养成规划和标准成长!$AA259*养成规划和标准成长!$AB259+养成规划和标准成长!N$4*养成规划和标准成长!$AH259+养成规划和标准成长!N$5*养成规划和标准成长!$AD259+(养成规划和标准成长!N$12+养成规划和标准成长!N$13)*养成规划和标准成长!$Z259+养成规划和标准成长!N$14*养成规划和标准成长!$AA259*养成规划和标准成长!$AC259+养成规划和标准成长!N$17*10*养成规划和标准成长!$AE259+养成规划和标准成长!N$18*10*养成规划和标准成长!$AF259+养成规划和标准成长!N$19*养成规划和标准成长!$AG259,0)</f>
        <v>100</v>
      </c>
      <c r="BS13" s="9">
        <f>VLOOKUP(养成规划和标准成长!$AJ259,阵法、技能和修炼!$C$20:$N$40,COLUMNS(阵法、技能和修炼!$C$20:G$40),0)</f>
        <v>0</v>
      </c>
      <c r="BT13" s="9">
        <f>VLOOKUP(养成规划和标准成长!$AJ259,阵法、技能和修炼!$C$20:$N$40,COLUMNS(阵法、技能和修炼!$C$20:H$40),0)</f>
        <v>0</v>
      </c>
      <c r="BU13" s="9">
        <f>VLOOKUP(养成规划和标准成长!$AJ259,阵法、技能和修炼!$C$20:$N$40,COLUMNS(阵法、技能和修炼!$C$20:I$40),0)</f>
        <v>0</v>
      </c>
      <c r="BV13" s="9">
        <f>VLOOKUP(养成规划和标准成长!$AJ259,阵法、技能和修炼!$C$20:$N$40,COLUMNS(阵法、技能和修炼!$C$20:J$40),0)</f>
        <v>0</v>
      </c>
      <c r="BW13" s="9">
        <f>VLOOKUP(养成规划和标准成长!$AJ259,阵法、技能和修炼!$C$20:$N$40,COLUMNS(阵法、技能和修炼!$C$20:K$40),0)</f>
        <v>0</v>
      </c>
      <c r="BX13" s="9">
        <f>VLOOKUP(养成规划和标准成长!$AJ259,阵法、技能和修炼!$C$20:$N$40,COLUMNS(阵法、技能和修炼!$C$20:L$40),0)</f>
        <v>0</v>
      </c>
      <c r="BY13" s="9">
        <f>VLOOKUP(养成规划和标准成长!$AJ259,阵法、技能和修炼!$C$20:$N$40,COLUMNS(阵法、技能和修炼!$C$20:M$40),0)</f>
        <v>0</v>
      </c>
      <c r="BZ13" s="9">
        <f>VLOOKUP(养成规划和标准成长!$AJ259,阵法、技能和修炼!$C$20:$N$40,COLUMNS(阵法、技能和修炼!$C$20:N$40),0)</f>
        <v>0</v>
      </c>
    </row>
    <row r="14" spans="1:78">
      <c r="A14" s="1">
        <v>11</v>
      </c>
      <c r="B14" s="9">
        <f>ROUND(属性投放!D$4+养成规划和标准成长!E$3*养成规划和标准成长!$O107*养成规划和标准成长!$P107+养成规划和标准成长!E$4*养成规划和标准成长!$V107+养成规划和标准成长!E$5*养成规划和标准成长!$R107+(养成规划和标准成长!E$12+养成规划和标准成长!E$13)*养成规划和标准成长!$N107+养成规划和标准成长!E$14*养成规划和标准成长!$O107*养成规划和标准成长!$Q107+养成规划和标准成长!E$17*10*养成规划和标准成长!$S107+养成规划和标准成长!E$18*10*养成规划和标准成长!$T107+养成规划和标准成长!E$19*养成规划和标准成长!$U107,0)</f>
        <v>491</v>
      </c>
      <c r="C14" s="9">
        <f>ROUND(属性投放!E$4+养成规划和标准成长!F$3*养成规划和标准成长!$O107*养成规划和标准成长!$P107+养成规划和标准成长!F$4*养成规划和标准成长!$V107+养成规划和标准成长!F$5*养成规划和标准成长!$R107+(养成规划和标准成长!F$12+养成规划和标准成长!F$13)*养成规划和标准成长!$N107+养成规划和标准成长!F$14*养成规划和标准成长!$O107*养成规划和标准成长!$Q107+养成规划和标准成长!F$17*10*养成规划和标准成长!$S107+养成规划和标准成长!F$18*10*养成规划和标准成长!$T107+养成规划和标准成长!F$19*养成规划和标准成长!$U107,0)</f>
        <v>532</v>
      </c>
      <c r="D14" s="9">
        <f>ROUND(属性投放!F$4+养成规划和标准成长!G$3*养成规划和标准成长!$O107*养成规划和标准成长!$P107+养成规划和标准成长!G$4*养成规划和标准成长!$V107+养成规划和标准成长!G$5*养成规划和标准成长!$R107+(养成规划和标准成长!G$12+养成规划和标准成长!G$13)*养成规划和标准成长!$N107+养成规划和标准成长!G$14*养成规划和标准成长!$O107*养成规划和标准成长!$Q107+养成规划和标准成长!G$17*10*养成规划和标准成长!$S107+养成规划和标准成长!G$18*10*养成规划和标准成长!$T107+养成规划和标准成长!G$19*养成规划和标准成长!$U107,0)</f>
        <v>240</v>
      </c>
      <c r="E14" s="9">
        <f>ROUND(属性投放!G$4+养成规划和标准成长!H$3*养成规划和标准成长!$O107*养成规划和标准成长!$P107+养成规划和标准成长!H$4*养成规划和标准成长!$V107+养成规划和标准成长!H$5*养成规划和标准成长!$R107+(养成规划和标准成长!H$12+养成规划和标准成长!H$13)*养成规划和标准成长!$N107+养成规划和标准成长!H$14*养成规划和标准成长!$O107*养成规划和标准成长!$Q107+养成规划和标准成长!H$17*10*养成规划和标准成长!$S107+养成规划和标准成长!H$18*10*养成规划和标准成长!$T107+养成规划和标准成长!H$19*养成规划和标准成长!$U107,0)</f>
        <v>103</v>
      </c>
      <c r="F14" s="9">
        <f>ROUND(属性投放!H$4+养成规划和标准成长!I$3*养成规划和标准成长!$O107*养成规划和标准成长!$P107+养成规划和标准成长!I$4*养成规划和标准成长!$V107+养成规划和标准成长!I$5*养成规划和标准成长!$R107+(养成规划和标准成长!I$12+养成规划和标准成长!I$13)*养成规划和标准成长!$N107+养成规划和标准成长!I$14*养成规划和标准成长!$O107*养成规划和标准成长!$Q107+养成规划和标准成长!I$17*10*养成规划和标准成长!$S107+养成规划和标准成长!I$18*10*养成规划和标准成长!$T107+养成规划和标准成长!I$19*养成规划和标准成长!$U107,0)</f>
        <v>186</v>
      </c>
      <c r="G14" s="9">
        <f>ROUND(属性投放!I$4+养成规划和标准成长!J$3*养成规划和标准成长!$O107*养成规划和标准成长!$P107+养成规划和标准成长!J$4*养成规划和标准成长!$V107+养成规划和标准成长!J$5*养成规划和标准成长!$R107+(养成规划和标准成长!J$12+养成规划和标准成长!J$13)*养成规划和标准成长!$N107+养成规划和标准成长!J$14*养成规划和标准成长!$O107*养成规划和标准成长!$Q107+养成规划和标准成长!J$17*10*养成规划和标准成长!$S107+养成规划和标准成长!J$18*10*养成规划和标准成长!$T107+养成规划和标准成长!J$19*养成规划和标准成长!$U107,0)</f>
        <v>114</v>
      </c>
      <c r="H14" s="9">
        <f>ROUND(属性投放!J$4+养成规划和标准成长!K$3*养成规划和标准成长!$O107*养成规划和标准成长!$P107+养成规划和标准成长!K$4*养成规划和标准成长!$V107+养成规划和标准成长!K$5*养成规划和标准成长!$R107+(养成规划和标准成长!K$12+养成规划和标准成长!K$13)*养成规划和标准成长!$N107+养成规划和标准成长!K$14*养成规划和标准成长!$O107*养成规划和标准成长!$Q107+养成规划和标准成长!K$17*10*养成规划和标准成长!$S107+养成规划和标准成长!K$18*10*养成规划和标准成长!$T107+养成规划和标准成长!K$19*养成规划和标准成长!$U107,0)</f>
        <v>79</v>
      </c>
      <c r="I14" s="9">
        <f>ROUND(属性投放!K$4+养成规划和标准成长!L$3*养成规划和标准成长!$O107*养成规划和标准成长!$P107+养成规划和标准成长!L$4*养成规划和标准成长!$V107+养成规划和标准成长!L$5*养成规划和标准成长!$R107+(养成规划和标准成长!L$12+养成规划和标准成长!L$13)*养成规划和标准成长!$N107+养成规划和标准成长!L$14*养成规划和标准成长!$O107*养成规划和标准成长!$Q107+养成规划和标准成长!L$17*10*养成规划和标准成长!$S107+养成规划和标准成长!L$18*10*养成规划和标准成长!$T107+养成规划和标准成长!L$19*养成规划和标准成长!$U107,0)</f>
        <v>41</v>
      </c>
      <c r="J14" s="9">
        <f>ROUND(属性投放!L$4+养成规划和标准成长!M$3*养成规划和标准成长!$O107*养成规划和标准成长!$P107+养成规划和标准成长!M$4*养成规划和标准成长!$V107+养成规划和标准成长!M$5*养成规划和标准成长!$R107+(养成规划和标准成长!M$12+养成规划和标准成长!M$13)*养成规划和标准成长!$N107+养成规划和标准成长!M$14*养成规划和标准成长!$O107*养成规划和标准成长!$Q107+养成规划和标准成长!M$17*10*养成规划和标准成长!$S107+养成规划和标准成长!M$18*10*养成规划和标准成长!$T107+养成规划和标准成长!M$19*养成规划和标准成长!$U107,0)</f>
        <v>110</v>
      </c>
      <c r="K14" s="9">
        <f>ROUND(属性投放!M$4+养成规划和标准成长!N$3*养成规划和标准成长!$O107*养成规划和标准成长!$P107+养成规划和标准成长!N$4*养成规划和标准成长!$V107+养成规划和标准成长!N$5*养成规划和标准成长!$R107+(养成规划和标准成长!N$12+养成规划和标准成长!N$13)*养成规划和标准成长!$N107+养成规划和标准成长!N$14*养成规划和标准成长!$O107*养成规划和标准成长!$Q107+养成规划和标准成长!N$17*10*养成规划和标准成长!$S107+养成规划和标准成长!N$18*10*养成规划和标准成长!$T107+养成规划和标准成长!N$19*养成规划和标准成长!$U107,0)</f>
        <v>110</v>
      </c>
      <c r="L14" s="9">
        <f>VLOOKUP(养成规划和标准成长!$X107,阵法、技能和修炼!$C$20:$N$40,COLUMNS(阵法、技能和修炼!$C$20:G$40),0)</f>
        <v>0</v>
      </c>
      <c r="M14" s="9">
        <f>VLOOKUP(养成规划和标准成长!$X107,阵法、技能和修炼!$C$20:$N$40,COLUMNS(阵法、技能和修炼!$C$20:H$40),0)</f>
        <v>0</v>
      </c>
      <c r="N14" s="9">
        <f>VLOOKUP(养成规划和标准成长!$X107,阵法、技能和修炼!$C$20:$N$40,COLUMNS(阵法、技能和修炼!$C$20:I$40),0)</f>
        <v>0</v>
      </c>
      <c r="O14" s="9">
        <f>VLOOKUP(养成规划和标准成长!$X107,阵法、技能和修炼!$C$20:$N$40,COLUMNS(阵法、技能和修炼!$C$20:J$40),0)</f>
        <v>0</v>
      </c>
      <c r="P14" s="9">
        <f>VLOOKUP(养成规划和标准成长!$X107,阵法、技能和修炼!$C$20:$N$40,COLUMNS(阵法、技能和修炼!$C$20:K$40),0)</f>
        <v>0</v>
      </c>
      <c r="Q14" s="9">
        <f>VLOOKUP(养成规划和标准成长!$X107,阵法、技能和修炼!$C$20:$N$40,COLUMNS(阵法、技能和修炼!$C$20:L$40),0)</f>
        <v>0</v>
      </c>
      <c r="R14" s="9">
        <f>VLOOKUP(养成规划和标准成长!$X107,阵法、技能和修炼!$C$20:$N$40,COLUMNS(阵法、技能和修炼!$C$20:M$40),0)</f>
        <v>0</v>
      </c>
      <c r="S14" s="9">
        <f>VLOOKUP(养成规划和标准成长!$X107,阵法、技能和修炼!$C$20:$N$40,COLUMNS(阵法、技能和修炼!$C$20:N$40),0)</f>
        <v>0</v>
      </c>
      <c r="T14" s="1">
        <v>11</v>
      </c>
      <c r="U14" s="9">
        <f>ROUND(属性投放!D$4+养成规划和标准成长!E$3*养成规划和标准成长!$C260*养成规划和标准成长!$D260+养成规划和标准成长!E$4*养成规划和标准成长!$J260+养成规划和标准成长!E$5*养成规划和标准成长!$F260+(养成规划和标准成长!E$12+养成规划和标准成长!E$13)*养成规划和标准成长!$B260+养成规划和标准成长!E$14*养成规划和标准成长!$C260*养成规划和标准成长!$E260+养成规划和标准成长!E$17*10*养成规划和标准成长!$G260+养成规划和标准成长!E$18*10*养成规划和标准成长!$H260+养成规划和标准成长!E$19*养成规划和标准成长!$I260,0)</f>
        <v>507</v>
      </c>
      <c r="V14" s="9">
        <f>ROUND(属性投放!E$4+养成规划和标准成长!F$3*养成规划和标准成长!$C260*养成规划和标准成长!$D260+养成规划和标准成长!F$4*养成规划和标准成长!$J260+养成规划和标准成长!F$5*养成规划和标准成长!$F260+(养成规划和标准成长!F$12+养成规划和标准成长!F$13)*养成规划和标准成长!$B260+养成规划和标准成长!F$14*养成规划和标准成长!$C260*养成规划和标准成长!$E260+养成规划和标准成长!F$17*10*养成规划和标准成长!$G260+养成规划和标准成长!F$18*10*养成规划和标准成长!$H260+养成规划和标准成长!F$19*养成规划和标准成长!$I260,0)</f>
        <v>541</v>
      </c>
      <c r="W14" s="9">
        <f>ROUND(属性投放!F$4+养成规划和标准成长!G$3*养成规划和标准成长!$C260*养成规划和标准成长!$D260+养成规划和标准成长!G$4*养成规划和标准成长!$J260+养成规划和标准成长!G$5*养成规划和标准成长!$F260+(养成规划和标准成长!G$12+养成规划和标准成长!G$13)*养成规划和标准成长!$B260+养成规划和标准成长!G$14*养成规划和标准成长!$C260*养成规划和标准成长!$E260+养成规划和标准成长!G$17*10*养成规划和标准成长!$G260+养成规划和标准成长!G$18*10*养成规划和标准成长!$H260+养成规划和标准成长!G$19*养成规划和标准成长!$I260,0)</f>
        <v>248</v>
      </c>
      <c r="X14" s="9">
        <f>ROUND(属性投放!G$4+养成规划和标准成长!H$3*养成规划和标准成长!$C260*养成规划和标准成长!$D260+养成规划和标准成长!H$4*养成规划和标准成长!$J260+养成规划和标准成长!H$5*养成规划和标准成长!$F260+(养成规划和标准成长!H$12+养成规划和标准成长!H$13)*养成规划和标准成长!$B260+养成规划和标准成长!H$14*养成规划和标准成长!$C260*养成规划和标准成长!$E260+养成规划和标准成长!H$17*10*养成规划和标准成长!$G260+养成规划和标准成长!H$18*10*养成规划和标准成长!$H260+养成规划和标准成长!H$19*养成规划和标准成长!$I260,0)</f>
        <v>107</v>
      </c>
      <c r="Y14" s="9">
        <f>ROUND(属性投放!H$4+养成规划和标准成长!I$3*养成规划和标准成长!$C260*养成规划和标准成长!$D260+养成规划和标准成长!I$4*养成规划和标准成长!$J260+养成规划和标准成长!I$5*养成规划和标准成长!$F260+(养成规划和标准成长!I$12+养成规划和标准成长!I$13)*养成规划和标准成长!$B260+养成规划和标准成长!I$14*养成规划和标准成长!$C260*养成规划和标准成长!$E260+养成规划和标准成长!I$17*10*养成规划和标准成长!$G260+养成规划和标准成长!I$18*10*养成规划和标准成长!$H260+养成规划和标准成长!I$19*养成规划和标准成长!$I260,0)</f>
        <v>190</v>
      </c>
      <c r="Z14" s="9">
        <f>ROUND(属性投放!I$4+养成规划和标准成长!J$3*养成规划和标准成长!$C260*养成规划和标准成长!$D260+养成规划和标准成长!J$4*养成规划和标准成长!$J260+养成规划和标准成长!J$5*养成规划和标准成长!$F260+(养成规划和标准成长!J$12+养成规划和标准成长!J$13)*养成规划和标准成长!$B260+养成规划和标准成长!J$14*养成规划和标准成长!$C260*养成规划和标准成长!$E260+养成规划和标准成长!J$17*10*养成规划和标准成长!$G260+养成规划和标准成长!J$18*10*养成规划和标准成长!$H260+养成规划和标准成长!J$19*养成规划和标准成长!$I260,0)</f>
        <v>116</v>
      </c>
      <c r="AA14" s="9">
        <f>ROUND(属性投放!J$4+养成规划和标准成长!K$3*养成规划和标准成长!$C260*养成规划和标准成长!$D260+养成规划和标准成长!K$4*养成规划和标准成长!$J260+养成规划和标准成长!K$5*养成规划和标准成长!$F260+(养成规划和标准成长!K$12+养成规划和标准成长!K$13)*养成规划和标准成长!$B260+养成规划和标准成长!K$14*养成规划和标准成长!$C260*养成规划和标准成长!$E260+养成规划和标准成长!K$17*10*养成规划和标准成长!$G260+养成规划和标准成长!K$18*10*养成规划和标准成长!$H260+养成规划和标准成长!K$19*养成规划和标准成长!$I260,0)</f>
        <v>80</v>
      </c>
      <c r="AB14" s="9">
        <f>ROUND(属性投放!K$4+养成规划和标准成长!L$3*养成规划和标准成长!$C260*养成规划和标准成长!$D260+养成规划和标准成长!L$4*养成规划和标准成长!$J260+养成规划和标准成长!L$5*养成规划和标准成长!$F260+(养成规划和标准成长!L$12+养成规划和标准成长!L$13)*养成规划和标准成长!$B260+养成规划和标准成长!L$14*养成规划和标准成长!$C260*养成规划和标准成长!$E260+养成规划和标准成长!L$17*10*养成规划和标准成长!$G260+养成规划和标准成长!L$18*10*养成规划和标准成长!$H260+养成规划和标准成长!L$19*养成规划和标准成长!$I260,0)</f>
        <v>44</v>
      </c>
      <c r="AC14" s="9">
        <f>ROUND(属性投放!L$4+养成规划和标准成长!M$3*养成规划和标准成长!$C260*养成规划和标准成长!$D260+养成规划和标准成长!M$4*养成规划和标准成长!$J260+养成规划和标准成长!M$5*养成规划和标准成长!$F260+(养成规划和标准成长!M$12+养成规划和标准成长!M$13)*养成规划和标准成长!$B260+养成规划和标准成长!M$14*养成规划和标准成长!$C260*养成规划和标准成长!$E260+养成规划和标准成长!M$17*10*养成规划和标准成长!$G260+养成规划和标准成长!M$18*10*养成规划和标准成长!$H260+养成规划和标准成长!M$19*养成规划和标准成长!$I260,0)</f>
        <v>110</v>
      </c>
      <c r="AD14" s="9">
        <f>ROUND(属性投放!M$4+养成规划和标准成长!N$3*养成规划和标准成长!$C260*养成规划和标准成长!$D260+养成规划和标准成长!N$4*养成规划和标准成长!$J260+养成规划和标准成长!N$5*养成规划和标准成长!$F260+(养成规划和标准成长!N$12+养成规划和标准成长!N$13)*养成规划和标准成长!$B260+养成规划和标准成长!N$14*养成规划和标准成长!$C260*养成规划和标准成长!$E260+养成规划和标准成长!N$17*10*养成规划和标准成长!$G260+养成规划和标准成长!N$18*10*养成规划和标准成长!$H260+养成规划和标准成长!N$19*养成规划和标准成长!$I260,0)</f>
        <v>110</v>
      </c>
      <c r="AE14" s="9">
        <f>VLOOKUP(养成规划和标准成长!$L260,阵法、技能和修炼!$C$20:$N$40,COLUMNS(阵法、技能和修炼!$C$20:G$40),0)</f>
        <v>0</v>
      </c>
      <c r="AF14" s="9">
        <f>VLOOKUP(养成规划和标准成长!$L260,阵法、技能和修炼!$C$20:$N$40,COLUMNS(阵法、技能和修炼!$C$20:H$40),0)</f>
        <v>0</v>
      </c>
      <c r="AG14" s="9">
        <f>VLOOKUP(养成规划和标准成长!$L260,阵法、技能和修炼!$C$20:$N$40,COLUMNS(阵法、技能和修炼!$C$20:I$40),0)</f>
        <v>0</v>
      </c>
      <c r="AH14" s="9">
        <f>VLOOKUP(养成规划和标准成长!$L260,阵法、技能和修炼!$C$20:$N$40,COLUMNS(阵法、技能和修炼!$C$20:J$40),0)</f>
        <v>0</v>
      </c>
      <c r="AI14" s="9">
        <f>VLOOKUP(养成规划和标准成长!$L260,阵法、技能和修炼!$C$20:$N$40,COLUMNS(阵法、技能和修炼!$C$20:K$40),0)</f>
        <v>0</v>
      </c>
      <c r="AJ14" s="9">
        <f>VLOOKUP(养成规划和标准成长!$L260,阵法、技能和修炼!$C$20:$N$40,COLUMNS(阵法、技能和修炼!$C$20:L$40),0)</f>
        <v>0</v>
      </c>
      <c r="AK14" s="9">
        <f>VLOOKUP(养成规划和标准成长!$L260,阵法、技能和修炼!$C$20:$N$40,COLUMNS(阵法、技能和修炼!$C$20:M$40),0)</f>
        <v>0</v>
      </c>
      <c r="AL14" s="9">
        <f>VLOOKUP(养成规划和标准成长!$L260,阵法、技能和修炼!$C$20:$N$40,COLUMNS(阵法、技能和修炼!$C$20:N$40),0)</f>
        <v>0</v>
      </c>
      <c r="AN14" s="1">
        <v>11</v>
      </c>
      <c r="AO14" s="9">
        <f>ROUND(属性投放!D$4+养成规划和标准成长!E$3*养成规划和标准成长!$O260*养成规划和标准成长!$P260+养成规划和标准成长!E$4*养成规划和标准成长!$V260+养成规划和标准成长!E$5*养成规划和标准成长!$R260+(养成规划和标准成长!E$12+养成规划和标准成长!E$13)*养成规划和标准成长!$N260+养成规划和标准成长!E$14*养成规划和标准成长!$O260*养成规划和标准成长!$Q260+养成规划和标准成长!E$17*10*养成规划和标准成长!$S260+养成规划和标准成长!E$18*10*养成规划和标准成长!$T260+养成规划和标准成长!E$19*养成规划和标准成长!$U260,0)</f>
        <v>524</v>
      </c>
      <c r="AP14" s="9">
        <f>ROUND(属性投放!E$4+养成规划和标准成长!F$3*养成规划和标准成长!$O260*养成规划和标准成长!$P260+养成规划和标准成长!F$4*养成规划和标准成长!$V260+养成规划和标准成长!F$5*养成规划和标准成长!$R260+(养成规划和标准成长!F$12+养成规划和标准成长!F$13)*养成规划和标准成长!$N260+养成规划和标准成长!F$14*养成规划和标准成长!$O260*养成规划和标准成长!$Q260+养成规划和标准成长!F$17*10*养成规划和标准成长!$S260+养成规划和标准成长!F$18*10*养成规划和标准成长!$T260+养成规划和标准成长!F$19*养成规划和标准成长!$U260,0)</f>
        <v>549</v>
      </c>
      <c r="AQ14" s="9">
        <f>ROUND(属性投放!F$4+养成规划和标准成长!G$3*养成规划和标准成长!$O260*养成规划和标准成长!$P260+养成规划和标准成长!G$4*养成规划和标准成长!$V260+养成规划和标准成长!G$5*养成规划和标准成长!$R260+(养成规划和标准成长!G$12+养成规划和标准成长!G$13)*养成规划和标准成长!$N260+养成规划和标准成长!G$14*养成规划和标准成长!$O260*养成规划和标准成长!$Q260+养成规划和标准成长!G$17*10*养成规划和标准成长!$S260+养成规划和标准成长!G$18*10*养成规划和标准成长!$T260+养成规划和标准成长!G$19*养成规划和标准成长!$U260,0)</f>
        <v>256</v>
      </c>
      <c r="AR14" s="9">
        <f>ROUND(属性投放!G$4+养成规划和标准成长!H$3*养成规划和标准成长!$O260*养成规划和标准成长!$P260+养成规划和标准成长!H$4*养成规划和标准成长!$V260+养成规划和标准成长!H$5*养成规划和标准成长!$R260+(养成规划和标准成长!H$12+养成规划和标准成长!H$13)*养成规划和标准成长!$N260+养成规划和标准成长!H$14*养成规划和标准成长!$O260*养成规划和标准成长!$Q260+养成规划和标准成长!H$17*10*养成规划和标准成长!$S260+养成规划和标准成长!H$18*10*养成规划和标准成长!$T260+养成规划和标准成长!H$19*养成规划和标准成长!$U260,0)</f>
        <v>111</v>
      </c>
      <c r="AS14" s="9">
        <f>ROUND(属性投放!H$4+养成规划和标准成长!I$3*养成规划和标准成长!$O260*养成规划和标准成长!$P260+养成规划和标准成长!I$4*养成规划和标准成长!$V260+养成规划和标准成长!I$5*养成规划和标准成长!$R260+(养成规划和标准成长!I$12+养成规划和标准成长!I$13)*养成规划和标准成长!$N260+养成规划和标准成长!I$14*养成规划和标准成长!$O260*养成规划和标准成长!$Q260+养成规划和标准成长!I$17*10*养成规划和标准成长!$S260+养成规划和标准成长!I$18*10*养成规划和标准成长!$T260+养成规划和标准成长!I$19*养成规划和标准成长!$U260,0)</f>
        <v>194</v>
      </c>
      <c r="AT14" s="9">
        <f>ROUND(属性投放!I$4+养成规划和标准成长!J$3*养成规划和标准成长!$O260*养成规划和标准成长!$P260+养成规划和标准成长!J$4*养成规划和标准成长!$V260+养成规划和标准成长!J$5*养成规划和标准成长!$R260+(养成规划和标准成长!J$12+养成规划和标准成长!J$13)*养成规划和标准成长!$N260+养成规划和标准成长!J$14*养成规划和标准成长!$O260*养成规划和标准成长!$Q260+养成规划和标准成长!J$17*10*养成规划和标准成长!$S260+养成规划和标准成长!J$18*10*养成规划和标准成长!$T260+养成规划和标准成长!J$19*养成规划和标准成长!$U260,0)</f>
        <v>119</v>
      </c>
      <c r="AU14" s="9">
        <f>ROUND(属性投放!J$4+养成规划和标准成长!K$3*养成规划和标准成长!$O260*养成规划和标准成长!$P260+养成规划和标准成长!K$4*养成规划和标准成长!$V260+养成规划和标准成长!K$5*养成规划和标准成长!$R260+(养成规划和标准成长!K$12+养成规划和标准成长!K$13)*养成规划和标准成长!$N260+养成规划和标准成长!K$14*养成规划和标准成长!$O260*养成规划和标准成长!$Q260+养成规划和标准成长!K$17*10*养成规划和标准成长!$S260+养成规划和标准成长!K$18*10*养成规划和标准成长!$T260+养成规划和标准成长!K$19*养成规划和标准成长!$U260,0)</f>
        <v>81</v>
      </c>
      <c r="AV14" s="9">
        <f>ROUND(属性投放!K$4+养成规划和标准成长!L$3*养成规划和标准成长!$O260*养成规划和标准成长!$P260+养成规划和标准成长!L$4*养成规划和标准成长!$V260+养成规划和标准成长!L$5*养成规划和标准成长!$R260+(养成规划和标准成长!L$12+养成规划和标准成长!L$13)*养成规划和标准成长!$N260+养成规划和标准成长!L$14*养成规划和标准成长!$O260*养成规划和标准成长!$Q260+养成规划和标准成长!L$17*10*养成规划和标准成长!$S260+养成规划和标准成长!L$18*10*养成规划和标准成长!$T260+养成规划和标准成长!L$19*养成规划和标准成长!$U260,0)</f>
        <v>47</v>
      </c>
      <c r="AW14" s="9">
        <f>ROUND(属性投放!L$4+养成规划和标准成长!M$3*养成规划和标准成长!$O260*养成规划和标准成长!$P260+养成规划和标准成长!M$4*养成规划和标准成长!$V260+养成规划和标准成长!M$5*养成规划和标准成长!$R260+(养成规划和标准成长!M$12+养成规划和标准成长!M$13)*养成规划和标准成长!$N260+养成规划和标准成长!M$14*养成规划和标准成长!$O260*养成规划和标准成长!$Q260+养成规划和标准成长!M$17*10*养成规划和标准成长!$S260+养成规划和标准成长!M$18*10*养成规划和标准成长!$T260+养成规划和标准成长!M$19*养成规划和标准成长!$U260,0)</f>
        <v>110</v>
      </c>
      <c r="AX14" s="9">
        <f>ROUND(属性投放!M$4+养成规划和标准成长!N$3*养成规划和标准成长!$O260*养成规划和标准成长!$P260+养成规划和标准成长!N$4*养成规划和标准成长!$V260+养成规划和标准成长!N$5*养成规划和标准成长!$R260+(养成规划和标准成长!N$12+养成规划和标准成长!N$13)*养成规划和标准成长!$N260+养成规划和标准成长!N$14*养成规划和标准成长!$O260*养成规划和标准成长!$Q260+养成规划和标准成长!N$17*10*养成规划和标准成长!$S260+养成规划和标准成长!N$18*10*养成规划和标准成长!$T260+养成规划和标准成长!N$19*养成规划和标准成长!$U260,0)</f>
        <v>110</v>
      </c>
      <c r="AY14" s="9">
        <f>VLOOKUP(养成规划和标准成长!$X260,阵法、技能和修炼!$C$20:$N$40,COLUMNS(阵法、技能和修炼!$C$20:G$40),0)</f>
        <v>0</v>
      </c>
      <c r="AZ14" s="9">
        <f>VLOOKUP(养成规划和标准成长!$X260,阵法、技能和修炼!$C$20:$N$40,COLUMNS(阵法、技能和修炼!$C$20:H$40),0)</f>
        <v>0</v>
      </c>
      <c r="BA14" s="9">
        <f>VLOOKUP(养成规划和标准成长!$X260,阵法、技能和修炼!$C$20:$N$40,COLUMNS(阵法、技能和修炼!$C$20:I$40),0)</f>
        <v>0</v>
      </c>
      <c r="BB14" s="9">
        <f>VLOOKUP(养成规划和标准成长!$X260,阵法、技能和修炼!$C$20:$N$40,COLUMNS(阵法、技能和修炼!$C$20:J$40),0)</f>
        <v>0</v>
      </c>
      <c r="BC14" s="9">
        <f>VLOOKUP(养成规划和标准成长!$X260,阵法、技能和修炼!$C$20:$N$40,COLUMNS(阵法、技能和修炼!$C$20:K$40),0)</f>
        <v>0</v>
      </c>
      <c r="BD14" s="9">
        <f>VLOOKUP(养成规划和标准成长!$X260,阵法、技能和修炼!$C$20:$N$40,COLUMNS(阵法、技能和修炼!$C$20:L$40),0)</f>
        <v>0</v>
      </c>
      <c r="BE14" s="9">
        <f>VLOOKUP(养成规划和标准成长!$X260,阵法、技能和修炼!$C$20:$N$40,COLUMNS(阵法、技能和修炼!$C$20:M$40),0)</f>
        <v>0</v>
      </c>
      <c r="BF14" s="9">
        <f>VLOOKUP(养成规划和标准成长!$X260,阵法、技能和修炼!$C$20:$N$40,COLUMNS(阵法、技能和修炼!$C$20:N$40),0)</f>
        <v>0</v>
      </c>
      <c r="BH14" s="1">
        <v>11</v>
      </c>
      <c r="BI14" s="9">
        <f>ROUND(属性投放!D$4+养成规划和标准成长!E$3*养成规划和标准成长!$AA260*养成规划和标准成长!$AB260+养成规划和标准成长!E$4*养成规划和标准成长!$AH260+养成规划和标准成长!E$5*养成规划和标准成长!$AD260+(养成规划和标准成长!E$12+养成规划和标准成长!E$13)*养成规划和标准成长!$Z260+养成规划和标准成长!E$14*养成规划和标准成长!$AA260*养成规划和标准成长!$AC260+养成规划和标准成长!E$17*10*养成规划和标准成长!$AE260+养成规划和标准成长!E$18*10*养成规划和标准成长!$AF260+养成规划和标准成长!E$19*养成规划和标准成长!$AG260,0)</f>
        <v>540</v>
      </c>
      <c r="BJ14" s="9">
        <f>ROUND(属性投放!E$4+养成规划和标准成长!F$3*养成规划和标准成长!$AA260*养成规划和标准成长!$AB260+养成规划和标准成长!F$4*养成规划和标准成长!$AH260+养成规划和标准成长!F$5*养成规划和标准成长!$AD260+(养成规划和标准成长!F$12+养成规划和标准成长!F$13)*养成规划和标准成长!$Z260+养成规划和标准成长!F$14*养成规划和标准成长!$AA260*养成规划和标准成长!$AC260+养成规划和标准成长!F$17*10*养成规划和标准成长!$AE260+养成规划和标准成长!F$18*10*养成规划和标准成长!$AF260+养成规划和标准成长!F$19*养成规划和标准成长!$AG260,0)</f>
        <v>557</v>
      </c>
      <c r="BK14" s="9">
        <f>ROUND(属性投放!F$4+养成规划和标准成长!G$3*养成规划和标准成长!$AA260*养成规划和标准成长!$AB260+养成规划和标准成长!G$4*养成规划和标准成长!$AH260+养成规划和标准成长!G$5*养成规划和标准成长!$AD260+(养成规划和标准成长!G$12+养成规划和标准成长!G$13)*养成规划和标准成长!$Z260+养成规划和标准成长!G$14*养成规划和标准成长!$AA260*养成规划和标准成长!$AC260+养成规划和标准成长!G$17*10*养成规划和标准成长!$AE260+养成规划和标准成长!G$18*10*养成规划和标准成长!$AF260+养成规划和标准成长!G$19*养成规划和标准成长!$AG260,0)</f>
        <v>265</v>
      </c>
      <c r="BL14" s="9">
        <f>ROUND(属性投放!G$4+养成规划和标准成长!H$3*养成规划和标准成长!$AA260*养成规划和标准成长!$AB260+养成规划和标准成长!H$4*养成规划和标准成长!$AH260+养成规划和标准成长!H$5*养成规划和标准成长!$AD260+(养成规划和标准成长!H$12+养成规划和标准成长!H$13)*养成规划和标准成长!$Z260+养成规划和标准成长!H$14*养成规划和标准成长!$AA260*养成规划和标准成长!$AC260+养成规划和标准成长!H$17*10*养成规划和标准成长!$AE260+养成规划和标准成长!H$18*10*养成规划和标准成长!$AF260+养成规划和标准成长!H$19*养成规划和标准成长!$AG260,0)</f>
        <v>115</v>
      </c>
      <c r="BM14" s="9">
        <f>ROUND(属性投放!H$4+养成规划和标准成长!I$3*养成规划和标准成长!$AA260*养成规划和标准成长!$AB260+养成规划和标准成长!I$4*养成规划和标准成长!$AH260+养成规划和标准成长!I$5*养成规划和标准成长!$AD260+(养成规划和标准成长!I$12+养成规划和标准成长!I$13)*养成规划和标准成长!$Z260+养成规划和标准成长!I$14*养成规划和标准成长!$AA260*养成规划和标准成长!$AC260+养成规划和标准成长!I$17*10*养成规划和标准成长!$AE260+养成规划和标准成长!I$18*10*养成规划和标准成长!$AF260+养成规划和标准成长!I$19*养成规划和标准成长!$AG260,0)</f>
        <v>198</v>
      </c>
      <c r="BN14" s="9">
        <f>ROUND(属性投放!I$4+养成规划和标准成长!J$3*养成规划和标准成长!$AA260*养成规划和标准成长!$AB260+养成规划和标准成长!J$4*养成规划和标准成长!$AH260+养成规划和标准成长!J$5*养成规划和标准成长!$AD260+(养成规划和标准成长!J$12+养成规划和标准成长!J$13)*养成规划和标准成长!$Z260+养成规划和标准成长!J$14*养成规划和标准成长!$AA260*养成规划和标准成长!$AC260+养成规划和标准成长!J$17*10*养成规划和标准成长!$AE260+养成规划和标准成长!J$18*10*养成规划和标准成长!$AF260+养成规划和标准成长!J$19*养成规划和标准成长!$AG260,0)</f>
        <v>121</v>
      </c>
      <c r="BO14" s="9">
        <f>ROUND(属性投放!J$4+养成规划和标准成长!K$3*养成规划和标准成长!$AA260*养成规划和标准成长!$AB260+养成规划和标准成长!K$4*养成规划和标准成长!$AH260+养成规划和标准成长!K$5*养成规划和标准成长!$AD260+(养成规划和标准成长!K$12+养成规划和标准成长!K$13)*养成规划和标准成长!$Z260+养成规划和标准成长!K$14*养成规划和标准成长!$AA260*养成规划和标准成长!$AC260+养成规划和标准成长!K$17*10*养成规划和标准成长!$AE260+养成规划和标准成长!K$18*10*养成规划和标准成长!$AF260+养成规划和标准成长!K$19*养成规划和标准成长!$AG260,0)</f>
        <v>83</v>
      </c>
      <c r="BP14" s="9">
        <f>ROUND(属性投放!K$4+养成规划和标准成长!L$3*养成规划和标准成长!$AA260*养成规划和标准成长!$AB260+养成规划和标准成长!L$4*养成规划和标准成长!$AH260+养成规划和标准成长!L$5*养成规划和标准成长!$AD260+(养成规划和标准成长!L$12+养成规划和标准成长!L$13)*养成规划和标准成长!$Z260+养成规划和标准成长!L$14*养成规划和标准成长!$AA260*养成规划和标准成长!$AC260+养成规划和标准成长!L$17*10*养成规划和标准成长!$AE260+养成规划和标准成长!L$18*10*养成规划和标准成长!$AF260+养成规划和标准成长!L$19*养成规划和标准成长!$AG260,0)</f>
        <v>50</v>
      </c>
      <c r="BQ14" s="9">
        <f>ROUND(属性投放!L$4+养成规划和标准成长!M$3*养成规划和标准成长!$AA260*养成规划和标准成长!$AB260+养成规划和标准成长!M$4*养成规划和标准成长!$AH260+养成规划和标准成长!M$5*养成规划和标准成长!$AD260+(养成规划和标准成长!M$12+养成规划和标准成长!M$13)*养成规划和标准成长!$Z260+养成规划和标准成长!M$14*养成规划和标准成长!$AA260*养成规划和标准成长!$AC260+养成规划和标准成长!M$17*10*养成规划和标准成长!$AE260+养成规划和标准成长!M$18*10*养成规划和标准成长!$AF260+养成规划和标准成长!M$19*养成规划和标准成长!$AG260,0)</f>
        <v>110</v>
      </c>
      <c r="BR14" s="9">
        <f>ROUND(属性投放!M$4+养成规划和标准成长!N$3*养成规划和标准成长!$AA260*养成规划和标准成长!$AB260+养成规划和标准成长!N$4*养成规划和标准成长!$AH260+养成规划和标准成长!N$5*养成规划和标准成长!$AD260+(养成规划和标准成长!N$12+养成规划和标准成长!N$13)*养成规划和标准成长!$Z260+养成规划和标准成长!N$14*养成规划和标准成长!$AA260*养成规划和标准成长!$AC260+养成规划和标准成长!N$17*10*养成规划和标准成长!$AE260+养成规划和标准成长!N$18*10*养成规划和标准成长!$AF260+养成规划和标准成长!N$19*养成规划和标准成长!$AG260,0)</f>
        <v>110</v>
      </c>
      <c r="BS14" s="9">
        <f>VLOOKUP(养成规划和标准成长!$AJ260,阵法、技能和修炼!$C$20:$N$40,COLUMNS(阵法、技能和修炼!$C$20:G$40),0)</f>
        <v>0</v>
      </c>
      <c r="BT14" s="9">
        <f>VLOOKUP(养成规划和标准成长!$AJ260,阵法、技能和修炼!$C$20:$N$40,COLUMNS(阵法、技能和修炼!$C$20:H$40),0)</f>
        <v>0</v>
      </c>
      <c r="BU14" s="9">
        <f>VLOOKUP(养成规划和标准成长!$AJ260,阵法、技能和修炼!$C$20:$N$40,COLUMNS(阵法、技能和修炼!$C$20:I$40),0)</f>
        <v>0</v>
      </c>
      <c r="BV14" s="9">
        <f>VLOOKUP(养成规划和标准成长!$AJ260,阵法、技能和修炼!$C$20:$N$40,COLUMNS(阵法、技能和修炼!$C$20:J$40),0)</f>
        <v>0</v>
      </c>
      <c r="BW14" s="9">
        <f>VLOOKUP(养成规划和标准成长!$AJ260,阵法、技能和修炼!$C$20:$N$40,COLUMNS(阵法、技能和修炼!$C$20:K$40),0)</f>
        <v>0</v>
      </c>
      <c r="BX14" s="9">
        <f>VLOOKUP(养成规划和标准成长!$AJ260,阵法、技能和修炼!$C$20:$N$40,COLUMNS(阵法、技能和修炼!$C$20:L$40),0)</f>
        <v>0</v>
      </c>
      <c r="BY14" s="9">
        <f>VLOOKUP(养成规划和标准成长!$AJ260,阵法、技能和修炼!$C$20:$N$40,COLUMNS(阵法、技能和修炼!$C$20:M$40),0)</f>
        <v>0</v>
      </c>
      <c r="BZ14" s="9">
        <f>VLOOKUP(养成规划和标准成长!$AJ260,阵法、技能和修炼!$C$20:$N$40,COLUMNS(阵法、技能和修炼!$C$20:N$40),0)</f>
        <v>0</v>
      </c>
    </row>
    <row r="15" spans="1:78">
      <c r="A15" s="1">
        <v>12</v>
      </c>
      <c r="B15" s="9">
        <f>ROUND(属性投放!D$4+养成规划和标准成长!E$3*养成规划和标准成长!$O108*养成规划和标准成长!$P108+养成规划和标准成长!E$4*养成规划和标准成长!$V108+养成规划和标准成长!E$5*养成规划和标准成长!$R108+(养成规划和标准成长!E$12+养成规划和标准成长!E$13)*养成规划和标准成长!$N108+养成规划和标准成长!E$14*养成规划和标准成长!$O108*养成规划和标准成长!$Q108+养成规划和标准成长!E$17*10*养成规划和标准成长!$S108+养成规划和标准成长!E$18*10*养成规划和标准成长!$T108+养成规划和标准成长!E$19*养成规划和标准成长!$U108,0)</f>
        <v>507</v>
      </c>
      <c r="C15" s="9">
        <f>ROUND(属性投放!E$4+养成规划和标准成长!F$3*养成规划和标准成长!$O108*养成规划和标准成长!$P108+养成规划和标准成长!F$4*养成规划和标准成长!$V108+养成规划和标准成长!F$5*养成规划和标准成长!$R108+(养成规划和标准成长!F$12+养成规划和标准成长!F$13)*养成规划和标准成长!$N108+养成规划和标准成长!F$14*养成规划和标准成长!$O108*养成规划和标准成长!$Q108+养成规划和标准成长!F$17*10*养成规划和标准成长!$S108+养成规划和标准成长!F$18*10*养成规划和标准成长!$T108+养成规划和标准成长!F$19*养成规划和标准成长!$U108,0)</f>
        <v>557</v>
      </c>
      <c r="D15" s="9">
        <f>ROUND(属性投放!F$4+养成规划和标准成长!G$3*养成规划和标准成长!$O108*养成规划和标准成长!$P108+养成规划和标准成长!G$4*养成规划和标准成长!$V108+养成规划和标准成长!G$5*养成规划和标准成长!$R108+(养成规划和标准成长!G$12+养成规划和标准成长!G$13)*养成规划和标准成长!$N108+养成规划和标准成长!G$14*养成规划和标准成长!$O108*养成规划和标准成长!$Q108+养成规划和标准成长!G$17*10*养成规划和标准成长!$S108+养成规划和标准成长!G$18*10*养成规划和标准成长!$T108+养成规划和标准成长!G$19*养成规划和标准成长!$U108,0)</f>
        <v>247</v>
      </c>
      <c r="E15" s="9">
        <f>ROUND(属性投放!G$4+养成规划和标准成长!H$3*养成规划和标准成长!$O108*养成规划和标准成长!$P108+养成规划和标准成长!H$4*养成规划和标准成长!$V108+养成规划和标准成长!H$5*养成规划和标准成长!$R108+(养成规划和标准成长!H$12+养成规划和标准成长!H$13)*养成规划和标准成长!$N108+养成规划和标准成长!H$14*养成规划和标准成长!$O108*养成规划和标准成长!$Q108+养成规划和标准成长!H$17*10*养成规划和标准成长!$S108+养成规划和标准成长!H$18*10*养成规划和标准成长!$T108+养成规划和标准成长!H$19*养成规划和标准成长!$U108,0)</f>
        <v>105</v>
      </c>
      <c r="F15" s="9">
        <f>ROUND(属性投放!H$4+养成规划和标准成长!I$3*养成规划和标准成长!$O108*养成规划和标准成长!$P108+养成规划和标准成长!I$4*养成规划和标准成长!$V108+养成规划和标准成长!I$5*养成规划和标准成长!$R108+(养成规划和标准成长!I$12+养成规划和标准成长!I$13)*养成规划和标准成长!$N108+养成规划和标准成长!I$14*养成规划和标准成长!$O108*养成规划和标准成长!$Q108+养成规划和标准成长!I$17*10*养成规划和标准成长!$S108+养成规划和标准成长!I$18*10*养成规划和标准成长!$T108+养成规划和标准成长!I$19*养成规划和标准成长!$U108,0)</f>
        <v>193</v>
      </c>
      <c r="G15" s="9">
        <f>ROUND(属性投放!I$4+养成规划和标准成长!J$3*养成规划和标准成长!$O108*养成规划和标准成长!$P108+养成规划和标准成长!J$4*养成规划和标准成长!$V108+养成规划和标准成长!J$5*养成规划和标准成长!$R108+(养成规划和标准成长!J$12+养成规划和标准成长!J$13)*养成规划和标准成长!$N108+养成规划和标准成长!J$14*养成规划和标准成长!$O108*养成规划和标准成长!$Q108+养成规划和标准成长!J$17*10*养成规划和标准成长!$S108+养成规划和标准成长!J$18*10*养成规划和标准成长!$T108+养成规划和标准成长!J$19*养成规划和标准成长!$U108,0)</f>
        <v>119</v>
      </c>
      <c r="H15" s="9">
        <f>ROUND(属性投放!J$4+养成规划和标准成长!K$3*养成规划和标准成长!$O108*养成规划和标准成长!$P108+养成规划和标准成长!K$4*养成规划和标准成长!$V108+养成规划和标准成长!K$5*养成规划和标准成长!$R108+(养成规划和标准成长!K$12+养成规划和标准成长!K$13)*养成规划和标准成长!$N108+养成规划和标准成长!K$14*养成规划和标准成长!$O108*养成规划和标准成长!$Q108+养成规划和标准成长!K$17*10*养成规划和标准成长!$S108+养成规划和标准成长!K$18*10*养成规划和标准成长!$T108+养成规划和标准成长!K$19*养成规划和标准成长!$U108,0)</f>
        <v>82</v>
      </c>
      <c r="I15" s="9">
        <f>ROUND(属性投放!K$4+养成规划和标准成长!L$3*养成规划和标准成长!$O108*养成规划和标准成长!$P108+养成规划和标准成长!L$4*养成规划和标准成长!$V108+养成规划和标准成长!L$5*养成规划和标准成长!$R108+(养成规划和标准成长!L$12+养成规划和标准成长!L$13)*养成规划和标准成长!$N108+养成规划和标准成长!L$14*养成规划和标准成长!$O108*养成规划和标准成长!$Q108+养成规划和标准成长!L$17*10*养成规划和标准成长!$S108+养成规划和标准成长!L$18*10*养成规划和标准成长!$T108+养成规划和标准成长!L$19*养成规划和标准成长!$U108,0)</f>
        <v>41</v>
      </c>
      <c r="J15" s="9">
        <f>ROUND(属性投放!L$4+养成规划和标准成长!M$3*养成规划和标准成长!$O108*养成规划和标准成长!$P108+养成规划和标准成长!M$4*养成规划和标准成长!$V108+养成规划和标准成长!M$5*养成规划和标准成长!$R108+(养成规划和标准成长!M$12+养成规划和标准成长!M$13)*养成规划和标准成长!$N108+养成规划和标准成长!M$14*养成规划和标准成长!$O108*养成规划和标准成长!$Q108+养成规划和标准成长!M$17*10*养成规划和标准成长!$S108+养成规划和标准成长!M$18*10*养成规划和标准成长!$T108+养成规划和标准成长!M$19*养成规划和标准成长!$U108,0)</f>
        <v>120</v>
      </c>
      <c r="K15" s="9">
        <f>ROUND(属性投放!M$4+养成规划和标准成长!N$3*养成规划和标准成长!$O108*养成规划和标准成长!$P108+养成规划和标准成长!N$4*养成规划和标准成长!$V108+养成规划和标准成长!N$5*养成规划和标准成长!$R108+(养成规划和标准成长!N$12+养成规划和标准成长!N$13)*养成规划和标准成长!$N108+养成规划和标准成长!N$14*养成规划和标准成长!$O108*养成规划和标准成长!$Q108+养成规划和标准成长!N$17*10*养成规划和标准成长!$S108+养成规划和标准成长!N$18*10*养成规划和标准成长!$T108+养成规划和标准成长!N$19*养成规划和标准成长!$U108,0)</f>
        <v>120</v>
      </c>
      <c r="L15" s="9">
        <f>VLOOKUP(养成规划和标准成长!$X108,阵法、技能和修炼!$C$20:$N$40,COLUMNS(阵法、技能和修炼!$C$20:G$40),0)</f>
        <v>0</v>
      </c>
      <c r="M15" s="9">
        <f>VLOOKUP(养成规划和标准成长!$X108,阵法、技能和修炼!$C$20:$N$40,COLUMNS(阵法、技能和修炼!$C$20:H$40),0)</f>
        <v>0</v>
      </c>
      <c r="N15" s="9">
        <f>VLOOKUP(养成规划和标准成长!$X108,阵法、技能和修炼!$C$20:$N$40,COLUMNS(阵法、技能和修炼!$C$20:I$40),0)</f>
        <v>0</v>
      </c>
      <c r="O15" s="9">
        <f>VLOOKUP(养成规划和标准成长!$X108,阵法、技能和修炼!$C$20:$N$40,COLUMNS(阵法、技能和修炼!$C$20:J$40),0)</f>
        <v>0</v>
      </c>
      <c r="P15" s="9">
        <f>VLOOKUP(养成规划和标准成长!$X108,阵法、技能和修炼!$C$20:$N$40,COLUMNS(阵法、技能和修炼!$C$20:K$40),0)</f>
        <v>0</v>
      </c>
      <c r="Q15" s="9">
        <f>VLOOKUP(养成规划和标准成长!$X108,阵法、技能和修炼!$C$20:$N$40,COLUMNS(阵法、技能和修炼!$C$20:L$40),0)</f>
        <v>0</v>
      </c>
      <c r="R15" s="9">
        <f>VLOOKUP(养成规划和标准成长!$X108,阵法、技能和修炼!$C$20:$N$40,COLUMNS(阵法、技能和修炼!$C$20:M$40),0)</f>
        <v>0</v>
      </c>
      <c r="S15" s="9">
        <f>VLOOKUP(养成规划和标准成长!$X108,阵法、技能和修炼!$C$20:$N$40,COLUMNS(阵法、技能和修炼!$C$20:N$40),0)</f>
        <v>0</v>
      </c>
      <c r="T15" s="1">
        <v>12</v>
      </c>
      <c r="U15" s="9">
        <f>ROUND(属性投放!D$4+养成规划和标准成长!E$3*养成规划和标准成长!$C261*养成规划和标准成长!$D261+养成规划和标准成长!E$4*养成规划和标准成长!$J261+养成规划和标准成长!E$5*养成规划和标准成长!$F261+(养成规划和标准成长!E$12+养成规划和标准成长!E$13)*养成规划和标准成长!$B261+养成规划和标准成长!E$14*养成规划和标准成长!$C261*养成规划和标准成长!$E261+养成规划和标准成长!E$17*10*养成规划和标准成长!$G261+养成规划和标准成长!E$18*10*养成规划和标准成长!$H261+养成规划和标准成长!E$19*养成规划和标准成长!$I261,0)</f>
        <v>523</v>
      </c>
      <c r="V15" s="9">
        <f>ROUND(属性投放!E$4+养成规划和标准成长!F$3*养成规划和标准成长!$C261*养成规划和标准成长!$D261+养成规划和标准成长!F$4*养成规划和标准成长!$J261+养成规划和标准成长!F$5*养成规划和标准成长!$F261+(养成规划和标准成长!F$12+养成规划和标准成长!F$13)*养成规划和标准成长!$B261+养成规划和标准成长!F$14*养成规划和标准成长!$C261*养成规划和标准成长!$E261+养成规划和标准成长!F$17*10*养成规划和标准成长!$G261+养成规划和标准成长!F$18*10*养成规划和标准成长!$H261+养成规划和标准成长!F$19*养成规划和标准成长!$I261,0)</f>
        <v>566</v>
      </c>
      <c r="W15" s="9">
        <f>ROUND(属性投放!F$4+养成规划和标准成长!G$3*养成规划和标准成长!$C261*养成规划和标准成长!$D261+养成规划和标准成长!G$4*养成规划和标准成长!$J261+养成规划和标准成长!G$5*养成规划和标准成长!$F261+(养成规划和标准成长!G$12+养成规划和标准成长!G$13)*养成规划和标准成长!$B261+养成规划和标准成长!G$14*养成规划和标准成长!$C261*养成规划和标准成长!$E261+养成规划和标准成长!G$17*10*养成规划和标准成长!$G261+养成规划和标准成长!G$18*10*养成规划和标准成长!$H261+养成规划和标准成长!G$19*养成规划和标准成长!$I261,0)</f>
        <v>256</v>
      </c>
      <c r="X15" s="9">
        <f>ROUND(属性投放!G$4+养成规划和标准成长!H$3*养成规划和标准成长!$C261*养成规划和标准成长!$D261+养成规划和标准成长!H$4*养成规划和标准成长!$J261+养成规划和标准成长!H$5*养成规划和标准成长!$F261+(养成规划和标准成长!H$12+养成规划和标准成长!H$13)*养成规划和标准成长!$B261+养成规划和标准成长!H$14*养成规划和标准成长!$C261*养成规划和标准成长!$E261+养成规划和标准成长!H$17*10*养成规划和标准成长!$G261+养成规划和标准成长!H$18*10*养成规划和标准成长!$H261+养成规划和标准成长!H$19*养成规划和标准成长!$I261,0)</f>
        <v>109</v>
      </c>
      <c r="Y15" s="9">
        <f>ROUND(属性投放!H$4+养成规划和标准成长!I$3*养成规划和标准成长!$C261*养成规划和标准成长!$D261+养成规划和标准成长!I$4*养成规划和标准成长!$J261+养成规划和标准成长!I$5*养成规划和标准成长!$F261+(养成规划和标准成长!I$12+养成规划和标准成长!I$13)*养成规划和标准成长!$B261+养成规划和标准成长!I$14*养成规划和标准成长!$C261*养成规划和标准成长!$E261+养成规划和标准成长!I$17*10*养成规划和标准成长!$G261+养成规划和标准成长!I$18*10*养成规划和标准成长!$H261+养成规划和标准成长!I$19*养成规划和标准成长!$I261,0)</f>
        <v>197</v>
      </c>
      <c r="Z15" s="9">
        <f>ROUND(属性投放!I$4+养成规划和标准成长!J$3*养成规划和标准成长!$C261*养成规划和标准成长!$D261+养成规划和标准成长!J$4*养成规划和标准成长!$J261+养成规划和标准成长!J$5*养成规划和标准成长!$F261+(养成规划和标准成长!J$12+养成规划和标准成长!J$13)*养成规划和标准成长!$B261+养成规划和标准成长!J$14*养成规划和标准成长!$C261*养成规划和标准成长!$E261+养成规划和标准成长!J$17*10*养成规划和标准成长!$G261+养成规划和标准成长!J$18*10*养成规划和标准成长!$H261+养成规划和标准成长!J$19*养成规划和标准成长!$I261,0)</f>
        <v>122</v>
      </c>
      <c r="AA15" s="9">
        <f>ROUND(属性投放!J$4+养成规划和标准成长!K$3*养成规划和标准成长!$C261*养成规划和标准成长!$D261+养成规划和标准成长!K$4*养成规划和标准成长!$J261+养成规划和标准成长!K$5*养成规划和标准成长!$F261+(养成规划和标准成长!K$12+养成规划和标准成长!K$13)*养成规划和标准成长!$B261+养成规划和标准成长!K$14*养成规划和标准成长!$C261*养成规划和标准成长!$E261+养成规划和标准成长!K$17*10*养成规划和标准成长!$G261+养成规划和标准成长!K$18*10*养成规划和标准成长!$H261+养成规划和标准成长!K$19*养成规划和标准成长!$I261,0)</f>
        <v>84</v>
      </c>
      <c r="AB15" s="9">
        <f>ROUND(属性投放!K$4+养成规划和标准成长!L$3*养成规划和标准成长!$C261*养成规划和标准成长!$D261+养成规划和标准成长!L$4*养成规划和标准成长!$J261+养成规划和标准成长!L$5*养成规划和标准成长!$F261+(养成规划和标准成长!L$12+养成规划和标准成长!L$13)*养成规划和标准成长!$B261+养成规划和标准成长!L$14*养成规划和标准成长!$C261*养成规划和标准成长!$E261+养成规划和标准成长!L$17*10*养成规划和标准成长!$G261+养成规划和标准成长!L$18*10*养成规划和标准成长!$H261+养成规划和标准成长!L$19*养成规划和标准成长!$I261,0)</f>
        <v>44</v>
      </c>
      <c r="AC15" s="9">
        <f>ROUND(属性投放!L$4+养成规划和标准成长!M$3*养成规划和标准成长!$C261*养成规划和标准成长!$D261+养成规划和标准成长!M$4*养成规划和标准成长!$J261+养成规划和标准成长!M$5*养成规划和标准成长!$F261+(养成规划和标准成长!M$12+养成规划和标准成长!M$13)*养成规划和标准成长!$B261+养成规划和标准成长!M$14*养成规划和标准成长!$C261*养成规划和标准成长!$E261+养成规划和标准成长!M$17*10*养成规划和标准成长!$G261+养成规划和标准成长!M$18*10*养成规划和标准成长!$H261+养成规划和标准成长!M$19*养成规划和标准成长!$I261,0)</f>
        <v>120</v>
      </c>
      <c r="AD15" s="9">
        <f>ROUND(属性投放!M$4+养成规划和标准成长!N$3*养成规划和标准成长!$C261*养成规划和标准成长!$D261+养成规划和标准成长!N$4*养成规划和标准成长!$J261+养成规划和标准成长!N$5*养成规划和标准成长!$F261+(养成规划和标准成长!N$12+养成规划和标准成长!N$13)*养成规划和标准成长!$B261+养成规划和标准成长!N$14*养成规划和标准成长!$C261*养成规划和标准成长!$E261+养成规划和标准成长!N$17*10*养成规划和标准成长!$G261+养成规划和标准成长!N$18*10*养成规划和标准成长!$H261+养成规划和标准成长!N$19*养成规划和标准成长!$I261,0)</f>
        <v>120</v>
      </c>
      <c r="AE15" s="9">
        <f>VLOOKUP(养成规划和标准成长!$L261,阵法、技能和修炼!$C$20:$N$40,COLUMNS(阵法、技能和修炼!$C$20:G$40),0)</f>
        <v>0</v>
      </c>
      <c r="AF15" s="9">
        <f>VLOOKUP(养成规划和标准成长!$L261,阵法、技能和修炼!$C$20:$N$40,COLUMNS(阵法、技能和修炼!$C$20:H$40),0)</f>
        <v>0</v>
      </c>
      <c r="AG15" s="9">
        <f>VLOOKUP(养成规划和标准成长!$L261,阵法、技能和修炼!$C$20:$N$40,COLUMNS(阵法、技能和修炼!$C$20:I$40),0)</f>
        <v>0</v>
      </c>
      <c r="AH15" s="9">
        <f>VLOOKUP(养成规划和标准成长!$L261,阵法、技能和修炼!$C$20:$N$40,COLUMNS(阵法、技能和修炼!$C$20:J$40),0)</f>
        <v>0</v>
      </c>
      <c r="AI15" s="9">
        <f>VLOOKUP(养成规划和标准成长!$L261,阵法、技能和修炼!$C$20:$N$40,COLUMNS(阵法、技能和修炼!$C$20:K$40),0)</f>
        <v>0</v>
      </c>
      <c r="AJ15" s="9">
        <f>VLOOKUP(养成规划和标准成长!$L261,阵法、技能和修炼!$C$20:$N$40,COLUMNS(阵法、技能和修炼!$C$20:L$40),0)</f>
        <v>0</v>
      </c>
      <c r="AK15" s="9">
        <f>VLOOKUP(养成规划和标准成长!$L261,阵法、技能和修炼!$C$20:$N$40,COLUMNS(阵法、技能和修炼!$C$20:M$40),0)</f>
        <v>0</v>
      </c>
      <c r="AL15" s="9">
        <f>VLOOKUP(养成规划和标准成长!$L261,阵法、技能和修炼!$C$20:$N$40,COLUMNS(阵法、技能和修炼!$C$20:N$40),0)</f>
        <v>0</v>
      </c>
      <c r="AN15" s="1">
        <v>12</v>
      </c>
      <c r="AO15" s="9">
        <f>ROUND(属性投放!D$4+养成规划和标准成长!E$3*养成规划和标准成长!$O261*养成规划和标准成长!$P261+养成规划和标准成长!E$4*养成规划和标准成长!$V261+养成规划和标准成长!E$5*养成规划和标准成长!$R261+(养成规划和标准成长!E$12+养成规划和标准成长!E$13)*养成规划和标准成长!$N261+养成规划和标准成长!E$14*养成规划和标准成长!$O261*养成规划和标准成长!$Q261+养成规划和标准成长!E$17*10*养成规划和标准成长!$S261+养成规划和标准成长!E$18*10*养成规划和标准成长!$T261+养成规划和标准成长!E$19*养成规划和标准成长!$U261,0)</f>
        <v>540</v>
      </c>
      <c r="AP15" s="9">
        <f>ROUND(属性投放!E$4+养成规划和标准成长!F$3*养成规划和标准成长!$O261*养成规划和标准成长!$P261+养成规划和标准成长!F$4*养成规划和标准成长!$V261+养成规划和标准成长!F$5*养成规划和标准成长!$R261+(养成规划和标准成长!F$12+养成规划和标准成长!F$13)*养成规划和标准成长!$N261+养成规划和标准成长!F$14*养成规划和标准成长!$O261*养成规划和标准成长!$Q261+养成规划和标准成长!F$17*10*养成规划和标准成长!$S261+养成规划和标准成长!F$18*10*养成规划和标准成长!$T261+养成规划和标准成长!F$19*养成规划和标准成长!$U261,0)</f>
        <v>574</v>
      </c>
      <c r="AQ15" s="9">
        <f>ROUND(属性投放!F$4+养成规划和标准成长!G$3*养成规划和标准成长!$O261*养成规划和标准成长!$P261+养成规划和标准成长!G$4*养成规划和标准成长!$V261+养成规划和标准成长!G$5*养成规划和标准成长!$R261+(养成规划和标准成长!G$12+养成规划和标准成长!G$13)*养成规划和标准成长!$N261+养成规划和标准成长!G$14*养成规划和标准成长!$O261*养成规划和标准成长!$Q261+养成规划和标准成长!G$17*10*养成规划和标准成长!$S261+养成规划和标准成长!G$18*10*养成规划和标准成长!$T261+养成规划和标准成长!G$19*养成规划和标准成长!$U261,0)</f>
        <v>264</v>
      </c>
      <c r="AR15" s="9">
        <f>ROUND(属性投放!G$4+养成规划和标准成长!H$3*养成规划和标准成长!$O261*养成规划和标准成长!$P261+养成规划和标准成长!H$4*养成规划和标准成长!$V261+养成规划和标准成长!H$5*养成规划和标准成长!$R261+(养成规划和标准成长!H$12+养成规划和标准成长!H$13)*养成规划和标准成长!$N261+养成规划和标准成长!H$14*养成规划和标准成长!$O261*养成规划和标准成长!$Q261+养成规划和标准成长!H$17*10*养成规划和标准成长!$S261+养成规划和标准成长!H$18*10*养成规划和标准成长!$T261+养成规划和标准成长!H$19*养成规划和标准成长!$U261,0)</f>
        <v>113</v>
      </c>
      <c r="AS15" s="9">
        <f>ROUND(属性投放!H$4+养成规划和标准成长!I$3*养成规划和标准成长!$O261*养成规划和标准成长!$P261+养成规划和标准成长!I$4*养成规划和标准成长!$V261+养成规划和标准成长!I$5*养成规划和标准成长!$R261+(养成规划和标准成长!I$12+养成规划和标准成长!I$13)*养成规划和标准成长!$N261+养成规划和标准成长!I$14*养成规划和标准成长!$O261*养成规划和标准成长!$Q261+养成规划和标准成长!I$17*10*养成规划和标准成长!$S261+养成规划和标准成长!I$18*10*养成规划和标准成长!$T261+养成规划和标准成长!I$19*养成规划和标准成长!$U261,0)</f>
        <v>201</v>
      </c>
      <c r="AT15" s="9">
        <f>ROUND(属性投放!I$4+养成规划和标准成长!J$3*养成规划和标准成长!$O261*养成规划和标准成长!$P261+养成规划和标准成长!J$4*养成规划和标准成长!$V261+养成规划和标准成长!J$5*养成规划和标准成长!$R261+(养成规划和标准成长!J$12+养成规划和标准成长!J$13)*养成规划和标准成长!$N261+养成规划和标准成长!J$14*养成规划和标准成长!$O261*养成规划和标准成长!$Q261+养成规划和标准成长!J$17*10*养成规划和标准成长!$S261+养成规划和标准成长!J$18*10*养成规划和标准成长!$T261+养成规划和标准成长!J$19*养成规划和标准成长!$U261,0)</f>
        <v>124</v>
      </c>
      <c r="AU15" s="9">
        <f>ROUND(属性投放!J$4+养成规划和标准成长!K$3*养成规划和标准成长!$O261*养成规划和标准成长!$P261+养成规划和标准成长!K$4*养成规划和标准成长!$V261+养成规划和标准成长!K$5*养成规划和标准成长!$R261+(养成规划和标准成长!K$12+养成规划和标准成长!K$13)*养成规划和标准成长!$N261+养成规划和标准成长!K$14*养成规划和标准成长!$O261*养成规划和标准成长!$Q261+养成规划和标准成长!K$17*10*养成规划和标准成长!$S261+养成规划和标准成长!K$18*10*养成规划和标准成长!$T261+养成规划和标准成长!K$19*养成规划和标准成长!$U261,0)</f>
        <v>85</v>
      </c>
      <c r="AV15" s="9">
        <f>ROUND(属性投放!K$4+养成规划和标准成长!L$3*养成规划和标准成长!$O261*养成规划和标准成长!$P261+养成规划和标准成长!L$4*养成规划和标准成长!$V261+养成规划和标准成长!L$5*养成规划和标准成长!$R261+(养成规划和标准成长!L$12+养成规划和标准成长!L$13)*养成规划和标准成长!$N261+养成规划和标准成长!L$14*养成规划和标准成长!$O261*养成规划和标准成长!$Q261+养成规划和标准成长!L$17*10*养成规划和标准成长!$S261+养成规划和标准成长!L$18*10*养成规划和标准成长!$T261+养成规划和标准成长!L$19*养成规划和标准成长!$U261,0)</f>
        <v>47</v>
      </c>
      <c r="AW15" s="9">
        <f>ROUND(属性投放!L$4+养成规划和标准成长!M$3*养成规划和标准成长!$O261*养成规划和标准成长!$P261+养成规划和标准成长!M$4*养成规划和标准成长!$V261+养成规划和标准成长!M$5*养成规划和标准成长!$R261+(养成规划和标准成长!M$12+养成规划和标准成长!M$13)*养成规划和标准成长!$N261+养成规划和标准成长!M$14*养成规划和标准成长!$O261*养成规划和标准成长!$Q261+养成规划和标准成长!M$17*10*养成规划和标准成长!$S261+养成规划和标准成长!M$18*10*养成规划和标准成长!$T261+养成规划和标准成长!M$19*养成规划和标准成长!$U261,0)</f>
        <v>120</v>
      </c>
      <c r="AX15" s="9">
        <f>ROUND(属性投放!M$4+养成规划和标准成长!N$3*养成规划和标准成长!$O261*养成规划和标准成长!$P261+养成规划和标准成长!N$4*养成规划和标准成长!$V261+养成规划和标准成长!N$5*养成规划和标准成长!$R261+(养成规划和标准成长!N$12+养成规划和标准成长!N$13)*养成规划和标准成长!$N261+养成规划和标准成长!N$14*养成规划和标准成长!$O261*养成规划和标准成长!$Q261+养成规划和标准成长!N$17*10*养成规划和标准成长!$S261+养成规划和标准成长!N$18*10*养成规划和标准成长!$T261+养成规划和标准成长!N$19*养成规划和标准成长!$U261,0)</f>
        <v>120</v>
      </c>
      <c r="AY15" s="9">
        <f>VLOOKUP(养成规划和标准成长!$X261,阵法、技能和修炼!$C$20:$N$40,COLUMNS(阵法、技能和修炼!$C$20:G$40),0)</f>
        <v>0</v>
      </c>
      <c r="AZ15" s="9">
        <f>VLOOKUP(养成规划和标准成长!$X261,阵法、技能和修炼!$C$20:$N$40,COLUMNS(阵法、技能和修炼!$C$20:H$40),0)</f>
        <v>0</v>
      </c>
      <c r="BA15" s="9">
        <f>VLOOKUP(养成规划和标准成长!$X261,阵法、技能和修炼!$C$20:$N$40,COLUMNS(阵法、技能和修炼!$C$20:I$40),0)</f>
        <v>0</v>
      </c>
      <c r="BB15" s="9">
        <f>VLOOKUP(养成规划和标准成长!$X261,阵法、技能和修炼!$C$20:$N$40,COLUMNS(阵法、技能和修炼!$C$20:J$40),0)</f>
        <v>0</v>
      </c>
      <c r="BC15" s="9">
        <f>VLOOKUP(养成规划和标准成长!$X261,阵法、技能和修炼!$C$20:$N$40,COLUMNS(阵法、技能和修炼!$C$20:K$40),0)</f>
        <v>0</v>
      </c>
      <c r="BD15" s="9">
        <f>VLOOKUP(养成规划和标准成长!$X261,阵法、技能和修炼!$C$20:$N$40,COLUMNS(阵法、技能和修炼!$C$20:L$40),0)</f>
        <v>0</v>
      </c>
      <c r="BE15" s="9">
        <f>VLOOKUP(养成规划和标准成长!$X261,阵法、技能和修炼!$C$20:$N$40,COLUMNS(阵法、技能和修炼!$C$20:M$40),0)</f>
        <v>0</v>
      </c>
      <c r="BF15" s="9">
        <f>VLOOKUP(养成规划和标准成长!$X261,阵法、技能和修炼!$C$20:$N$40,COLUMNS(阵法、技能和修炼!$C$20:N$40),0)</f>
        <v>0</v>
      </c>
      <c r="BH15" s="1">
        <v>12</v>
      </c>
      <c r="BI15" s="9">
        <f>ROUND(属性投放!D$4+养成规划和标准成长!E$3*养成规划和标准成长!$AA261*养成规划和标准成长!$AB261+养成规划和标准成长!E$4*养成规划和标准成长!$AH261+养成规划和标准成长!E$5*养成规划和标准成长!$AD261+(养成规划和标准成长!E$12+养成规划和标准成长!E$13)*养成规划和标准成长!$Z261+养成规划和标准成长!E$14*养成规划和标准成长!$AA261*养成规划和标准成长!$AC261+养成规划和标准成长!E$17*10*养成规划和标准成长!$AE261+养成规划和标准成长!E$18*10*养成规划和标准成长!$AF261+养成规划和标准成长!E$19*养成规划和标准成长!$AG261,0)</f>
        <v>556</v>
      </c>
      <c r="BJ15" s="9">
        <f>ROUND(属性投放!E$4+养成规划和标准成长!F$3*养成规划和标准成长!$AA261*养成规划和标准成长!$AB261+养成规划和标准成长!F$4*养成规划和标准成长!$AH261+养成规划和标准成长!F$5*养成规划和标准成长!$AD261+(养成规划和标准成长!F$12+养成规划和标准成长!F$13)*养成规划和标准成长!$Z261+养成规划和标准成长!F$14*养成规划和标准成长!$AA261*养成规划和标准成长!$AC261+养成规划和标准成长!F$17*10*养成规划和标准成长!$AE261+养成规划和标准成长!F$18*10*养成规划和标准成长!$AF261+养成规划和标准成长!F$19*养成规划和标准成长!$AG261,0)</f>
        <v>582</v>
      </c>
      <c r="BK15" s="9">
        <f>ROUND(属性投放!F$4+养成规划和标准成长!G$3*养成规划和标准成长!$AA261*养成规划和标准成长!$AB261+养成规划和标准成长!G$4*养成规划和标准成长!$AH261+养成规划和标准成长!G$5*养成规划和标准成长!$AD261+(养成规划和标准成长!G$12+养成规划和标准成长!G$13)*养成规划和标准成长!$Z261+养成规划和标准成长!G$14*养成规划和标准成长!$AA261*养成规划和标准成长!$AC261+养成规划和标准成长!G$17*10*养成规划和标准成长!$AE261+养成规划和标准成长!G$18*10*养成规划和标准成长!$AF261+养成规划和标准成长!G$19*养成规划和标准成长!$AG261,0)</f>
        <v>272</v>
      </c>
      <c r="BL15" s="9">
        <f>ROUND(属性投放!G$4+养成规划和标准成长!H$3*养成规划和标准成长!$AA261*养成规划和标准成长!$AB261+养成规划和标准成长!H$4*养成规划和标准成长!$AH261+养成规划和标准成长!H$5*养成规划和标准成长!$AD261+(养成规划和标准成长!H$12+养成规划和标准成长!H$13)*养成规划和标准成长!$Z261+养成规划和标准成长!H$14*养成规划和标准成长!$AA261*养成规划和标准成长!$AC261+养成规划和标准成长!H$17*10*养成规划和标准成长!$AE261+养成规划和标准成长!H$18*10*养成规划和标准成长!$AF261+养成规划和标准成长!H$19*养成规划和标准成长!$AG261,0)</f>
        <v>117</v>
      </c>
      <c r="BM15" s="9">
        <f>ROUND(属性投放!H$4+养成规划和标准成长!I$3*养成规划和标准成长!$AA261*养成规划和标准成长!$AB261+养成规划和标准成长!I$4*养成规划和标准成长!$AH261+养成规划和标准成长!I$5*养成规划和标准成长!$AD261+(养成规划和标准成长!I$12+养成规划和标准成长!I$13)*养成规划和标准成长!$Z261+养成规划和标准成长!I$14*养成规划和标准成长!$AA261*养成规划和标准成长!$AC261+养成规划和标准成长!I$17*10*养成规划和标准成长!$AE261+养成规划和标准成长!I$18*10*养成规划和标准成长!$AF261+养成规划和标准成长!I$19*养成规划和标准成长!$AG261,0)</f>
        <v>205</v>
      </c>
      <c r="BN15" s="9">
        <f>ROUND(属性投放!I$4+养成规划和标准成长!J$3*养成规划和标准成长!$AA261*养成规划和标准成长!$AB261+养成规划和标准成长!J$4*养成规划和标准成长!$AH261+养成规划和标准成长!J$5*养成规划和标准成长!$AD261+(养成规划和标准成长!J$12+养成规划和标准成长!J$13)*养成规划和标准成长!$Z261+养成规划和标准成长!J$14*养成规划和标准成长!$AA261*养成规划和标准成长!$AC261+养成规划和标准成长!J$17*10*养成规划和标准成长!$AE261+养成规划和标准成长!J$18*10*养成规划和标准成长!$AF261+养成规划和标准成长!J$19*养成规划和标准成长!$AG261,0)</f>
        <v>126</v>
      </c>
      <c r="BO15" s="9">
        <f>ROUND(属性投放!J$4+养成规划和标准成长!K$3*养成规划和标准成长!$AA261*养成规划和标准成长!$AB261+养成规划和标准成长!K$4*养成规划和标准成长!$AH261+养成规划和标准成长!K$5*养成规划和标准成长!$AD261+(养成规划和标准成长!K$12+养成规划和标准成长!K$13)*养成规划和标准成长!$Z261+养成规划和标准成长!K$14*养成规划和标准成长!$AA261*养成规划和标准成长!$AC261+养成规划和标准成长!K$17*10*养成规划和标准成长!$AE261+养成规划和标准成长!K$18*10*养成规划和标准成长!$AF261+养成规划和标准成长!K$19*养成规划和标准成长!$AG261,0)</f>
        <v>86</v>
      </c>
      <c r="BP15" s="9">
        <f>ROUND(属性投放!K$4+养成规划和标准成长!L$3*养成规划和标准成长!$AA261*养成规划和标准成长!$AB261+养成规划和标准成长!L$4*养成规划和标准成长!$AH261+养成规划和标准成长!L$5*养成规划和标准成长!$AD261+(养成规划和标准成长!L$12+养成规划和标准成长!L$13)*养成规划和标准成长!$Z261+养成规划和标准成长!L$14*养成规划和标准成长!$AA261*养成规划和标准成长!$AC261+养成规划和标准成长!L$17*10*养成规划和标准成长!$AE261+养成规划和标准成长!L$18*10*养成规划和标准成长!$AF261+养成规划和标准成长!L$19*养成规划和标准成长!$AG261,0)</f>
        <v>50</v>
      </c>
      <c r="BQ15" s="9">
        <f>ROUND(属性投放!L$4+养成规划和标准成长!M$3*养成规划和标准成长!$AA261*养成规划和标准成长!$AB261+养成规划和标准成长!M$4*养成规划和标准成长!$AH261+养成规划和标准成长!M$5*养成规划和标准成长!$AD261+(养成规划和标准成长!M$12+养成规划和标准成长!M$13)*养成规划和标准成长!$Z261+养成规划和标准成长!M$14*养成规划和标准成长!$AA261*养成规划和标准成长!$AC261+养成规划和标准成长!M$17*10*养成规划和标准成长!$AE261+养成规划和标准成长!M$18*10*养成规划和标准成长!$AF261+养成规划和标准成长!M$19*养成规划和标准成长!$AG261,0)</f>
        <v>120</v>
      </c>
      <c r="BR15" s="9">
        <f>ROUND(属性投放!M$4+养成规划和标准成长!N$3*养成规划和标准成长!$AA261*养成规划和标准成长!$AB261+养成规划和标准成长!N$4*养成规划和标准成长!$AH261+养成规划和标准成长!N$5*养成规划和标准成长!$AD261+(养成规划和标准成长!N$12+养成规划和标准成长!N$13)*养成规划和标准成长!$Z261+养成规划和标准成长!N$14*养成规划和标准成长!$AA261*养成规划和标准成长!$AC261+养成规划和标准成长!N$17*10*养成规划和标准成长!$AE261+养成规划和标准成长!N$18*10*养成规划和标准成长!$AF261+养成规划和标准成长!N$19*养成规划和标准成长!$AG261,0)</f>
        <v>120</v>
      </c>
      <c r="BS15" s="9">
        <f>VLOOKUP(养成规划和标准成长!$AJ261,阵法、技能和修炼!$C$20:$N$40,COLUMNS(阵法、技能和修炼!$C$20:G$40),0)</f>
        <v>0</v>
      </c>
      <c r="BT15" s="9">
        <f>VLOOKUP(养成规划和标准成长!$AJ261,阵法、技能和修炼!$C$20:$N$40,COLUMNS(阵法、技能和修炼!$C$20:H$40),0)</f>
        <v>0</v>
      </c>
      <c r="BU15" s="9">
        <f>VLOOKUP(养成规划和标准成长!$AJ261,阵法、技能和修炼!$C$20:$N$40,COLUMNS(阵法、技能和修炼!$C$20:I$40),0)</f>
        <v>0</v>
      </c>
      <c r="BV15" s="9">
        <f>VLOOKUP(养成规划和标准成长!$AJ261,阵法、技能和修炼!$C$20:$N$40,COLUMNS(阵法、技能和修炼!$C$20:J$40),0)</f>
        <v>0</v>
      </c>
      <c r="BW15" s="9">
        <f>VLOOKUP(养成规划和标准成长!$AJ261,阵法、技能和修炼!$C$20:$N$40,COLUMNS(阵法、技能和修炼!$C$20:K$40),0)</f>
        <v>0</v>
      </c>
      <c r="BX15" s="9">
        <f>VLOOKUP(养成规划和标准成长!$AJ261,阵法、技能和修炼!$C$20:$N$40,COLUMNS(阵法、技能和修炼!$C$20:L$40),0)</f>
        <v>0</v>
      </c>
      <c r="BY15" s="9">
        <f>VLOOKUP(养成规划和标准成长!$AJ261,阵法、技能和修炼!$C$20:$N$40,COLUMNS(阵法、技能和修炼!$C$20:M$40),0)</f>
        <v>0</v>
      </c>
      <c r="BZ15" s="9">
        <f>VLOOKUP(养成规划和标准成长!$AJ261,阵法、技能和修炼!$C$20:$N$40,COLUMNS(阵法、技能和修炼!$C$20:N$40),0)</f>
        <v>0</v>
      </c>
    </row>
    <row r="16" spans="1:78">
      <c r="A16" s="1">
        <v>13</v>
      </c>
      <c r="B16" s="9">
        <f>ROUND(属性投放!D$4+养成规划和标准成长!E$3*养成规划和标准成长!$O109*养成规划和标准成长!$P109+养成规划和标准成长!E$4*养成规划和标准成长!$V109+养成规划和标准成长!E$5*养成规划和标准成长!$R109+(养成规划和标准成长!E$12+养成规划和标准成长!E$13)*养成规划和标准成长!$N109+养成规划和标准成长!E$14*养成规划和标准成长!$O109*养成规划和标准成长!$Q109+养成规划和标准成长!E$17*10*养成规划和标准成长!$S109+养成规划和标准成长!E$18*10*养成规划和标准成长!$T109+养成规划和标准成长!E$19*养成规划和标准成长!$U109,0)</f>
        <v>523</v>
      </c>
      <c r="C16" s="9">
        <f>ROUND(属性投放!E$4+养成规划和标准成长!F$3*养成规划和标准成长!$O109*养成规划和标准成长!$P109+养成规划和标准成长!F$4*养成规划和标准成长!$V109+养成规划和标准成长!F$5*养成规划和标准成长!$R109+(养成规划和标准成长!F$12+养成规划和标准成长!F$13)*养成规划和标准成长!$N109+养成规划和标准成长!F$14*养成规划和标准成长!$O109*养成规划和标准成长!$Q109+养成规划和标准成长!F$17*10*养成规划和标准成长!$S109+养成规划和标准成长!F$18*10*养成规划和标准成长!$T109+养成规划和标准成长!F$19*养成规划和标准成长!$U109,0)</f>
        <v>582</v>
      </c>
      <c r="D16" s="9">
        <f>ROUND(属性投放!F$4+养成规划和标准成长!G$3*养成规划和标准成长!$O109*养成规划和标准成长!$P109+养成规划和标准成长!G$4*养成规划和标准成长!$V109+养成规划和标准成长!G$5*养成规划和标准成长!$R109+(养成规划和标准成长!G$12+养成规划和标准成长!G$13)*养成规划和标准成长!$N109+养成规划和标准成长!G$14*养成规划和标准成长!$O109*养成规划和标准成长!$Q109+养成规划和标准成长!G$17*10*养成规划和标准成长!$S109+养成规划和标准成长!G$18*10*养成规划和标准成长!$T109+养成规划和标准成长!G$19*养成规划和标准成长!$U109,0)</f>
        <v>255</v>
      </c>
      <c r="E16" s="9">
        <f>ROUND(属性投放!G$4+养成规划和标准成长!H$3*养成规划和标准成长!$O109*养成规划和标准成长!$P109+养成规划和标准成长!H$4*养成规划和标准成长!$V109+养成规划和标准成长!H$5*养成规划和标准成长!$R109+(养成规划和标准成长!H$12+养成规划和标准成长!H$13)*养成规划和标准成长!$N109+养成规划和标准成长!H$14*养成规划和标准成长!$O109*养成规划和标准成长!$Q109+养成规划和标准成长!H$17*10*养成规划和标准成长!$S109+养成规划和标准成长!H$18*10*养成规划和标准成长!$T109+养成规划和标准成长!H$19*养成规划和标准成长!$U109,0)</f>
        <v>107</v>
      </c>
      <c r="F16" s="9">
        <f>ROUND(属性投放!H$4+养成规划和标准成长!I$3*养成规划和标准成长!$O109*养成规划和标准成长!$P109+养成规划和标准成长!I$4*养成规划和标准成长!$V109+养成规划和标准成长!I$5*养成规划和标准成长!$R109+(养成规划和标准成长!I$12+养成规划和标准成长!I$13)*养成规划和标准成长!$N109+养成规划和标准成长!I$14*养成规划和标准成长!$O109*养成规划和标准成长!$Q109+养成规划和标准成长!I$17*10*养成规划和标准成长!$S109+养成规划和标准成长!I$18*10*养成规划和标准成长!$T109+养成规划和标准成长!I$19*养成规划和标准成长!$U109,0)</f>
        <v>200</v>
      </c>
      <c r="G16" s="9">
        <f>ROUND(属性投放!I$4+养成规划和标准成长!J$3*养成规划和标准成长!$O109*养成规划和标准成长!$P109+养成规划和标准成长!J$4*养成规划和标准成长!$V109+养成规划和标准成长!J$5*养成规划和标准成长!$R109+(养成规划和标准成长!J$12+养成规划和标准成长!J$13)*养成规划和标准成长!$N109+养成规划和标准成长!J$14*养成规划和标准成长!$O109*养成规划和标准成长!$Q109+养成规划和标准成长!J$17*10*养成规划和标准成长!$S109+养成规划和标准成长!J$18*10*养成规划和标准成长!$T109+养成规划和标准成长!J$19*养成规划和标准成长!$U109,0)</f>
        <v>124</v>
      </c>
      <c r="H16" s="9">
        <f>ROUND(属性投放!J$4+养成规划和标准成长!K$3*养成规划和标准成长!$O109*养成规划和标准成长!$P109+养成规划和标准成长!K$4*养成规划和标准成长!$V109+养成规划和标准成长!K$5*养成规划和标准成长!$R109+(养成规划和标准成长!K$12+养成规划和标准成长!K$13)*养成规划和标准成长!$N109+养成规划和标准成长!K$14*养成规划和标准成长!$O109*养成规划和标准成长!$Q109+养成规划和标准成长!K$17*10*养成规划和标准成长!$S109+养成规划和标准成长!K$18*10*养成规划和标准成长!$T109+养成规划和标准成长!K$19*养成规划和标准成长!$U109,0)</f>
        <v>86</v>
      </c>
      <c r="I16" s="9">
        <f>ROUND(属性投放!K$4+养成规划和标准成长!L$3*养成规划和标准成长!$O109*养成规划和标准成长!$P109+养成规划和标准成长!L$4*养成规划和标准成长!$V109+养成规划和标准成长!L$5*养成规划和标准成长!$R109+(养成规划和标准成长!L$12+养成规划和标准成长!L$13)*养成规划和标准成长!$N109+养成规划和标准成长!L$14*养成规划和标准成长!$O109*养成规划和标准成长!$Q109+养成规划和标准成长!L$17*10*养成规划和标准成长!$S109+养成规划和标准成长!L$18*10*养成规划和标准成长!$T109+养成规划和标准成长!L$19*养成规划和标准成长!$U109,0)</f>
        <v>41</v>
      </c>
      <c r="J16" s="9">
        <f>ROUND(属性投放!L$4+养成规划和标准成长!M$3*养成规划和标准成长!$O109*养成规划和标准成长!$P109+养成规划和标准成长!M$4*养成规划和标准成长!$V109+养成规划和标准成长!M$5*养成规划和标准成长!$R109+(养成规划和标准成长!M$12+养成规划和标准成长!M$13)*养成规划和标准成长!$N109+养成规划和标准成长!M$14*养成规划和标准成长!$O109*养成规划和标准成长!$Q109+养成规划和标准成长!M$17*10*养成规划和标准成长!$S109+养成规划和标准成长!M$18*10*养成规划和标准成长!$T109+养成规划和标准成长!M$19*养成规划和标准成长!$U109,0)</f>
        <v>130</v>
      </c>
      <c r="K16" s="9">
        <f>ROUND(属性投放!M$4+养成规划和标准成长!N$3*养成规划和标准成长!$O109*养成规划和标准成长!$P109+养成规划和标准成长!N$4*养成规划和标准成长!$V109+养成规划和标准成长!N$5*养成规划和标准成长!$R109+(养成规划和标准成长!N$12+养成规划和标准成长!N$13)*养成规划和标准成长!$N109+养成规划和标准成长!N$14*养成规划和标准成长!$O109*养成规划和标准成长!$Q109+养成规划和标准成长!N$17*10*养成规划和标准成长!$S109+养成规划和标准成长!N$18*10*养成规划和标准成长!$T109+养成规划和标准成长!N$19*养成规划和标准成长!$U109,0)</f>
        <v>130</v>
      </c>
      <c r="L16" s="9">
        <f>VLOOKUP(养成规划和标准成长!$X109,阵法、技能和修炼!$C$20:$N$40,COLUMNS(阵法、技能和修炼!$C$20:G$40),0)</f>
        <v>0</v>
      </c>
      <c r="M16" s="9">
        <f>VLOOKUP(养成规划和标准成长!$X109,阵法、技能和修炼!$C$20:$N$40,COLUMNS(阵法、技能和修炼!$C$20:H$40),0)</f>
        <v>0</v>
      </c>
      <c r="N16" s="9">
        <f>VLOOKUP(养成规划和标准成长!$X109,阵法、技能和修炼!$C$20:$N$40,COLUMNS(阵法、技能和修炼!$C$20:I$40),0)</f>
        <v>0</v>
      </c>
      <c r="O16" s="9">
        <f>VLOOKUP(养成规划和标准成长!$X109,阵法、技能和修炼!$C$20:$N$40,COLUMNS(阵法、技能和修炼!$C$20:J$40),0)</f>
        <v>0</v>
      </c>
      <c r="P16" s="9">
        <f>VLOOKUP(养成规划和标准成长!$X109,阵法、技能和修炼!$C$20:$N$40,COLUMNS(阵法、技能和修炼!$C$20:K$40),0)</f>
        <v>0</v>
      </c>
      <c r="Q16" s="9">
        <f>VLOOKUP(养成规划和标准成长!$X109,阵法、技能和修炼!$C$20:$N$40,COLUMNS(阵法、技能和修炼!$C$20:L$40),0)</f>
        <v>0</v>
      </c>
      <c r="R16" s="9">
        <f>VLOOKUP(养成规划和标准成长!$X109,阵法、技能和修炼!$C$20:$N$40,COLUMNS(阵法、技能和修炼!$C$20:M$40),0)</f>
        <v>0</v>
      </c>
      <c r="S16" s="9">
        <f>VLOOKUP(养成规划和标准成长!$X109,阵法、技能和修炼!$C$20:$N$40,COLUMNS(阵法、技能和修炼!$C$20:N$40),0)</f>
        <v>0</v>
      </c>
      <c r="T16" s="1">
        <v>13</v>
      </c>
      <c r="U16" s="9">
        <f>ROUND(属性投放!D$4+养成规划和标准成长!E$3*养成规划和标准成长!$C262*养成规划和标准成长!$D262+养成规划和标准成长!E$4*养成规划和标准成长!$J262+养成规划和标准成长!E$5*养成规划和标准成长!$F262+(养成规划和标准成长!E$12+养成规划和标准成长!E$13)*养成规划和标准成长!$B262+养成规划和标准成长!E$14*养成规划和标准成长!$C262*养成规划和标准成长!$E262+养成规划和标准成长!E$17*10*养成规划和标准成长!$G262+养成规划和标准成长!E$18*10*养成规划和标准成长!$H262+养成规划和标准成长!E$19*养成规划和标准成长!$I262,0)</f>
        <v>539</v>
      </c>
      <c r="V16" s="9">
        <f>ROUND(属性投放!E$4+养成规划和标准成长!F$3*养成规划和标准成长!$C262*养成规划和标准成长!$D262+养成规划和标准成长!F$4*养成规划和标准成长!$J262+养成规划和标准成长!F$5*养成规划和标准成长!$F262+(养成规划和标准成长!F$12+养成规划和标准成长!F$13)*养成规划和标准成长!$B262+养成规划和标准成长!F$14*养成规划和标准成长!$C262*养成规划和标准成长!$E262+养成规划和标准成长!F$17*10*养成规划和标准成长!$G262+养成规划和标准成长!F$18*10*养成规划和标准成长!$H262+养成规划和标准成长!F$19*养成规划和标准成长!$I262,0)</f>
        <v>591</v>
      </c>
      <c r="W16" s="9">
        <f>ROUND(属性投放!F$4+养成规划和标准成长!G$3*养成规划和标准成长!$C262*养成规划和标准成长!$D262+养成规划和标准成长!G$4*养成规划和标准成长!$J262+养成规划和标准成长!G$5*养成规划和标准成长!$F262+(养成规划和标准成长!G$12+养成规划和标准成长!G$13)*养成规划和标准成长!$B262+养成规划和标准成长!G$14*养成规划和标准成长!$C262*养成规划和标准成长!$E262+养成规划和标准成长!G$17*10*养成规划和标准成长!$G262+养成规划和标准成长!G$18*10*养成规划和标准成长!$H262+养成规划和标准成长!G$19*养成规划和标准成长!$I262,0)</f>
        <v>263</v>
      </c>
      <c r="X16" s="9">
        <f>ROUND(属性投放!G$4+养成规划和标准成长!H$3*养成规划和标准成长!$C262*养成规划和标准成长!$D262+养成规划和标准成长!H$4*养成规划和标准成长!$J262+养成规划和标准成长!H$5*养成规划和标准成长!$F262+(养成规划和标准成长!H$12+养成规划和标准成长!H$13)*养成规划和标准成长!$B262+养成规划和标准成长!H$14*养成规划和标准成长!$C262*养成规划和标准成长!$E262+养成规划和标准成长!H$17*10*养成规划和标准成长!$G262+养成规划和标准成长!H$18*10*养成规划和标准成长!$H262+养成规划和标准成长!H$19*养成规划和标准成长!$I262,0)</f>
        <v>111</v>
      </c>
      <c r="Y16" s="9">
        <f>ROUND(属性投放!H$4+养成规划和标准成长!I$3*养成规划和标准成长!$C262*养成规划和标准成长!$D262+养成规划和标准成长!I$4*养成规划和标准成长!$J262+养成规划和标准成长!I$5*养成规划和标准成长!$F262+(养成规划和标准成长!I$12+养成规划和标准成长!I$13)*养成规划和标准成长!$B262+养成规划和标准成长!I$14*养成规划和标准成长!$C262*养成规划和标准成长!$E262+养成规划和标准成长!I$17*10*养成规划和标准成长!$G262+养成规划和标准成长!I$18*10*养成规划和标准成长!$H262+养成规划和标准成长!I$19*养成规划和标准成长!$I262,0)</f>
        <v>204</v>
      </c>
      <c r="Z16" s="9">
        <f>ROUND(属性投放!I$4+养成规划和标准成长!J$3*养成规划和标准成长!$C262*养成规划和标准成长!$D262+养成规划和标准成长!J$4*养成规划和标准成长!$J262+养成规划和标准成长!J$5*养成规划和标准成长!$F262+(养成规划和标准成长!J$12+养成规划和标准成长!J$13)*养成规划和标准成长!$B262+养成规划和标准成长!J$14*养成规划和标准成长!$C262*养成规划和标准成长!$E262+养成规划和标准成长!J$17*10*养成规划和标准成长!$G262+养成规划和标准成长!J$18*10*养成规划和标准成长!$H262+养成规划和标准成长!J$19*养成规划和标准成长!$I262,0)</f>
        <v>127</v>
      </c>
      <c r="AA16" s="9">
        <f>ROUND(属性投放!J$4+养成规划和标准成长!K$3*养成规划和标准成长!$C262*养成规划和标准成长!$D262+养成规划和标准成长!K$4*养成规划和标准成长!$J262+养成规划和标准成长!K$5*养成规划和标准成长!$F262+(养成规划和标准成长!K$12+养成规划和标准成长!K$13)*养成规划和标准成长!$B262+养成规划和标准成长!K$14*养成规划和标准成长!$C262*养成规划和标准成长!$E262+养成规划和标准成长!K$17*10*养成规划和标准成长!$G262+养成规划和标准成长!K$18*10*养成规划和标准成长!$H262+养成规划和标准成长!K$19*养成规划和标准成长!$I262,0)</f>
        <v>87</v>
      </c>
      <c r="AB16" s="9">
        <f>ROUND(属性投放!K$4+养成规划和标准成长!L$3*养成规划和标准成长!$C262*养成规划和标准成长!$D262+养成规划和标准成长!L$4*养成规划和标准成长!$J262+养成规划和标准成长!L$5*养成规划和标准成长!$F262+(养成规划和标准成长!L$12+养成规划和标准成长!L$13)*养成规划和标准成长!$B262+养成规划和标准成长!L$14*养成规划和标准成长!$C262*养成规划和标准成长!$E262+养成规划和标准成长!L$17*10*养成规划和标准成长!$G262+养成规划和标准成长!L$18*10*养成规划和标准成长!$H262+养成规划和标准成长!L$19*养成规划和标准成长!$I262,0)</f>
        <v>44</v>
      </c>
      <c r="AC16" s="9">
        <f>ROUND(属性投放!L$4+养成规划和标准成长!M$3*养成规划和标准成长!$C262*养成规划和标准成长!$D262+养成规划和标准成长!M$4*养成规划和标准成长!$J262+养成规划和标准成长!M$5*养成规划和标准成长!$F262+(养成规划和标准成长!M$12+养成规划和标准成长!M$13)*养成规划和标准成长!$B262+养成规划和标准成长!M$14*养成规划和标准成长!$C262*养成规划和标准成长!$E262+养成规划和标准成长!M$17*10*养成规划和标准成长!$G262+养成规划和标准成长!M$18*10*养成规划和标准成长!$H262+养成规划和标准成长!M$19*养成规划和标准成长!$I262,0)</f>
        <v>130</v>
      </c>
      <c r="AD16" s="9">
        <f>ROUND(属性投放!M$4+养成规划和标准成长!N$3*养成规划和标准成长!$C262*养成规划和标准成长!$D262+养成规划和标准成长!N$4*养成规划和标准成长!$J262+养成规划和标准成长!N$5*养成规划和标准成长!$F262+(养成规划和标准成长!N$12+养成规划和标准成长!N$13)*养成规划和标准成长!$B262+养成规划和标准成长!N$14*养成规划和标准成长!$C262*养成规划和标准成长!$E262+养成规划和标准成长!N$17*10*养成规划和标准成长!$G262+养成规划和标准成长!N$18*10*养成规划和标准成长!$H262+养成规划和标准成长!N$19*养成规划和标准成长!$I262,0)</f>
        <v>130</v>
      </c>
      <c r="AE16" s="9">
        <f>VLOOKUP(养成规划和标准成长!$L262,阵法、技能和修炼!$C$20:$N$40,COLUMNS(阵法、技能和修炼!$C$20:G$40),0)</f>
        <v>0</v>
      </c>
      <c r="AF16" s="9">
        <f>VLOOKUP(养成规划和标准成长!$L262,阵法、技能和修炼!$C$20:$N$40,COLUMNS(阵法、技能和修炼!$C$20:H$40),0)</f>
        <v>0</v>
      </c>
      <c r="AG16" s="9">
        <f>VLOOKUP(养成规划和标准成长!$L262,阵法、技能和修炼!$C$20:$N$40,COLUMNS(阵法、技能和修炼!$C$20:I$40),0)</f>
        <v>0</v>
      </c>
      <c r="AH16" s="9">
        <f>VLOOKUP(养成规划和标准成长!$L262,阵法、技能和修炼!$C$20:$N$40,COLUMNS(阵法、技能和修炼!$C$20:J$40),0)</f>
        <v>0</v>
      </c>
      <c r="AI16" s="9">
        <f>VLOOKUP(养成规划和标准成长!$L262,阵法、技能和修炼!$C$20:$N$40,COLUMNS(阵法、技能和修炼!$C$20:K$40),0)</f>
        <v>0</v>
      </c>
      <c r="AJ16" s="9">
        <f>VLOOKUP(养成规划和标准成长!$L262,阵法、技能和修炼!$C$20:$N$40,COLUMNS(阵法、技能和修炼!$C$20:L$40),0)</f>
        <v>0</v>
      </c>
      <c r="AK16" s="9">
        <f>VLOOKUP(养成规划和标准成长!$L262,阵法、技能和修炼!$C$20:$N$40,COLUMNS(阵法、技能和修炼!$C$20:M$40),0)</f>
        <v>0</v>
      </c>
      <c r="AL16" s="9">
        <f>VLOOKUP(养成规划和标准成长!$L262,阵法、技能和修炼!$C$20:$N$40,COLUMNS(阵法、技能和修炼!$C$20:N$40),0)</f>
        <v>0</v>
      </c>
      <c r="AN16" s="1">
        <v>13</v>
      </c>
      <c r="AO16" s="9">
        <f>ROUND(属性投放!D$4+养成规划和标准成长!E$3*养成规划和标准成长!$O262*养成规划和标准成长!$P262+养成规划和标准成长!E$4*养成规划和标准成长!$V262+养成规划和标准成长!E$5*养成规划和标准成长!$R262+(养成规划和标准成长!E$12+养成规划和标准成长!E$13)*养成规划和标准成长!$N262+养成规划和标准成长!E$14*养成规划和标准成长!$O262*养成规划和标准成长!$Q262+养成规划和标准成长!E$17*10*养成规划和标准成长!$S262+养成规划和标准成长!E$18*10*养成规划和标准成长!$T262+养成规划和标准成长!E$19*养成规划和标准成长!$U262,0)</f>
        <v>556</v>
      </c>
      <c r="AP16" s="9">
        <f>ROUND(属性投放!E$4+养成规划和标准成长!F$3*养成规划和标准成长!$O262*养成规划和标准成长!$P262+养成规划和标准成长!F$4*养成规划和标准成长!$V262+养成规划和标准成长!F$5*养成规划和标准成长!$R262+(养成规划和标准成长!F$12+养成规划和标准成长!F$13)*养成规划和标准成长!$N262+养成规划和标准成长!F$14*养成规划和标准成长!$O262*养成规划和标准成长!$Q262+养成规划和标准成长!F$17*10*养成规划和标准成长!$S262+养成规划和标准成长!F$18*10*养成规划和标准成长!$T262+养成规划和标准成长!F$19*养成规划和标准成长!$U262,0)</f>
        <v>599</v>
      </c>
      <c r="AQ16" s="9">
        <f>ROUND(属性投放!F$4+养成规划和标准成长!G$3*养成规划和标准成长!$O262*养成规划和标准成长!$P262+养成规划和标准成长!G$4*养成规划和标准成长!$V262+养成规划和标准成长!G$5*养成规划和标准成长!$R262+(养成规划和标准成长!G$12+养成规划和标准成长!G$13)*养成规划和标准成长!$N262+养成规划和标准成长!G$14*养成规划和标准成长!$O262*养成规划和标准成长!$Q262+养成规划和标准成长!G$17*10*养成规划和标准成长!$S262+养成规划和标准成长!G$18*10*养成规划和标准成长!$T262+养成规划和标准成长!G$19*养成规划和标准成长!$U262,0)</f>
        <v>271</v>
      </c>
      <c r="AR16" s="9">
        <f>ROUND(属性投放!G$4+养成规划和标准成长!H$3*养成规划和标准成长!$O262*养成规划和标准成长!$P262+养成规划和标准成长!H$4*养成规划和标准成长!$V262+养成规划和标准成长!H$5*养成规划和标准成长!$R262+(养成规划和标准成长!H$12+养成规划和标准成长!H$13)*养成规划和标准成长!$N262+养成规划和标准成长!H$14*养成规划和标准成长!$O262*养成规划和标准成长!$Q262+养成规划和标准成长!H$17*10*养成规划和标准成长!$S262+养成规划和标准成长!H$18*10*养成规划和标准成长!$T262+养成规划和标准成长!H$19*养成规划和标准成长!$U262,0)</f>
        <v>116</v>
      </c>
      <c r="AS16" s="9">
        <f>ROUND(属性投放!H$4+养成规划和标准成长!I$3*养成规划和标准成长!$O262*养成规划和标准成长!$P262+养成规划和标准成长!I$4*养成规划和标准成长!$V262+养成规划和标准成长!I$5*养成规划和标准成长!$R262+(养成规划和标准成长!I$12+养成规划和标准成长!I$13)*养成规划和标准成长!$N262+养成规划和标准成长!I$14*养成规划和标准成长!$O262*养成规划和标准成长!$Q262+养成规划和标准成长!I$17*10*养成规划和标准成长!$S262+养成规划和标准成长!I$18*10*养成规划和标准成长!$T262+养成规划和标准成长!I$19*养成规划和标准成长!$U262,0)</f>
        <v>208</v>
      </c>
      <c r="AT16" s="9">
        <f>ROUND(属性投放!I$4+养成规划和标准成长!J$3*养成规划和标准成长!$O262*养成规划和标准成长!$P262+养成规划和标准成长!J$4*养成规划和标准成长!$V262+养成规划和标准成长!J$5*养成规划和标准成长!$R262+(养成规划和标准成长!J$12+养成规划和标准成长!J$13)*养成规划和标准成长!$N262+养成规划和标准成长!J$14*养成规划和标准成长!$O262*养成规划和标准成长!$Q262+养成规划和标准成长!J$17*10*养成规划和标准成长!$S262+养成规划和标准成长!J$18*10*养成规划和标准成长!$T262+养成规划和标准成长!J$19*养成规划和标准成长!$U262,0)</f>
        <v>129</v>
      </c>
      <c r="AU16" s="9">
        <f>ROUND(属性投放!J$4+养成规划和标准成长!K$3*养成规划和标准成长!$O262*养成规划和标准成长!$P262+养成规划和标准成长!K$4*养成规划和标准成长!$V262+养成规划和标准成长!K$5*养成规划和标准成长!$R262+(养成规划和标准成长!K$12+养成规划和标准成长!K$13)*养成规划和标准成长!$N262+养成规划和标准成长!K$14*养成规划和标准成长!$O262*养成规划和标准成长!$Q262+养成规划和标准成长!K$17*10*养成规划和标准成长!$S262+养成规划和标准成长!K$18*10*养成规划和标准成长!$T262+养成规划和标准成长!K$19*养成规划和标准成长!$U262,0)</f>
        <v>89</v>
      </c>
      <c r="AV16" s="9">
        <f>ROUND(属性投放!K$4+养成规划和标准成长!L$3*养成规划和标准成长!$O262*养成规划和标准成长!$P262+养成规划和标准成长!L$4*养成规划和标准成长!$V262+养成规划和标准成长!L$5*养成规划和标准成长!$R262+(养成规划和标准成长!L$12+养成规划和标准成长!L$13)*养成规划和标准成长!$N262+养成规划和标准成长!L$14*养成规划和标准成长!$O262*养成规划和标准成长!$Q262+养成规划和标准成长!L$17*10*养成规划和标准成长!$S262+养成规划和标准成长!L$18*10*养成规划和标准成长!$T262+养成规划和标准成长!L$19*养成规划和标准成长!$U262,0)</f>
        <v>47</v>
      </c>
      <c r="AW16" s="9">
        <f>ROUND(属性投放!L$4+养成规划和标准成长!M$3*养成规划和标准成长!$O262*养成规划和标准成长!$P262+养成规划和标准成长!M$4*养成规划和标准成长!$V262+养成规划和标准成长!M$5*养成规划和标准成长!$R262+(养成规划和标准成长!M$12+养成规划和标准成长!M$13)*养成规划和标准成长!$N262+养成规划和标准成长!M$14*养成规划和标准成长!$O262*养成规划和标准成长!$Q262+养成规划和标准成长!M$17*10*养成规划和标准成长!$S262+养成规划和标准成长!M$18*10*养成规划和标准成长!$T262+养成规划和标准成长!M$19*养成规划和标准成长!$U262,0)</f>
        <v>130</v>
      </c>
      <c r="AX16" s="9">
        <f>ROUND(属性投放!M$4+养成规划和标准成长!N$3*养成规划和标准成长!$O262*养成规划和标准成长!$P262+养成规划和标准成长!N$4*养成规划和标准成长!$V262+养成规划和标准成长!N$5*养成规划和标准成长!$R262+(养成规划和标准成长!N$12+养成规划和标准成长!N$13)*养成规划和标准成长!$N262+养成规划和标准成长!N$14*养成规划和标准成长!$O262*养成规划和标准成长!$Q262+养成规划和标准成长!N$17*10*养成规划和标准成长!$S262+养成规划和标准成长!N$18*10*养成规划和标准成长!$T262+养成规划和标准成长!N$19*养成规划和标准成长!$U262,0)</f>
        <v>130</v>
      </c>
      <c r="AY16" s="9">
        <f>VLOOKUP(养成规划和标准成长!$X262,阵法、技能和修炼!$C$20:$N$40,COLUMNS(阵法、技能和修炼!$C$20:G$40),0)</f>
        <v>0</v>
      </c>
      <c r="AZ16" s="9">
        <f>VLOOKUP(养成规划和标准成长!$X262,阵法、技能和修炼!$C$20:$N$40,COLUMNS(阵法、技能和修炼!$C$20:H$40),0)</f>
        <v>0</v>
      </c>
      <c r="BA16" s="9">
        <f>VLOOKUP(养成规划和标准成长!$X262,阵法、技能和修炼!$C$20:$N$40,COLUMNS(阵法、技能和修炼!$C$20:I$40),0)</f>
        <v>0</v>
      </c>
      <c r="BB16" s="9">
        <f>VLOOKUP(养成规划和标准成长!$X262,阵法、技能和修炼!$C$20:$N$40,COLUMNS(阵法、技能和修炼!$C$20:J$40),0)</f>
        <v>0</v>
      </c>
      <c r="BC16" s="9">
        <f>VLOOKUP(养成规划和标准成长!$X262,阵法、技能和修炼!$C$20:$N$40,COLUMNS(阵法、技能和修炼!$C$20:K$40),0)</f>
        <v>0</v>
      </c>
      <c r="BD16" s="9">
        <f>VLOOKUP(养成规划和标准成长!$X262,阵法、技能和修炼!$C$20:$N$40,COLUMNS(阵法、技能和修炼!$C$20:L$40),0)</f>
        <v>0</v>
      </c>
      <c r="BE16" s="9">
        <f>VLOOKUP(养成规划和标准成长!$X262,阵法、技能和修炼!$C$20:$N$40,COLUMNS(阵法、技能和修炼!$C$20:M$40),0)</f>
        <v>0</v>
      </c>
      <c r="BF16" s="9">
        <f>VLOOKUP(养成规划和标准成长!$X262,阵法、技能和修炼!$C$20:$N$40,COLUMNS(阵法、技能和修炼!$C$20:N$40),0)</f>
        <v>0</v>
      </c>
      <c r="BH16" s="1">
        <v>13</v>
      </c>
      <c r="BI16" s="9">
        <f>ROUND(属性投放!D$4+养成规划和标准成长!E$3*养成规划和标准成长!$AA262*养成规划和标准成长!$AB262+养成规划和标准成长!E$4*养成规划和标准成长!$AH262+养成规划和标准成长!E$5*养成规划和标准成长!$AD262+(养成规划和标准成长!E$12+养成规划和标准成长!E$13)*养成规划和标准成长!$Z262+养成规划和标准成长!E$14*养成规划和标准成长!$AA262*养成规划和标准成长!$AC262+养成规划和标准成长!E$17*10*养成规划和标准成长!$AE262+养成规划和标准成长!E$18*10*养成规划和标准成长!$AF262+养成规划和标准成长!E$19*养成规划和标准成长!$AG262,0)</f>
        <v>572</v>
      </c>
      <c r="BJ16" s="9">
        <f>ROUND(属性投放!E$4+养成规划和标准成长!F$3*养成规划和标准成长!$AA262*养成规划和标准成长!$AB262+养成规划和标准成长!F$4*养成规划和标准成长!$AH262+养成规划和标准成长!F$5*养成规划和标准成长!$AD262+(养成规划和标准成长!F$12+养成规划和标准成长!F$13)*养成规划和标准成长!$Z262+养成规划和标准成长!F$14*养成规划和标准成长!$AA262*养成规划和标准成长!$AC262+养成规划和标准成长!F$17*10*养成规划和标准成长!$AE262+养成规划和标准成长!F$18*10*养成规划和标准成长!$AF262+养成规划和标准成长!F$19*养成规划和标准成长!$AG262,0)</f>
        <v>607</v>
      </c>
      <c r="BK16" s="9">
        <f>ROUND(属性投放!F$4+养成规划和标准成长!G$3*养成规划和标准成长!$AA262*养成规划和标准成长!$AB262+养成规划和标准成长!G$4*养成规划和标准成长!$AH262+养成规划和标准成长!G$5*养成规划和标准成长!$AD262+(养成规划和标准成长!G$12+养成规划和标准成长!G$13)*养成规划和标准成长!$Z262+养成规划和标准成长!G$14*养成规划和标准成长!$AA262*养成规划和标准成长!$AC262+养成规划和标准成长!G$17*10*养成规划和标准成长!$AE262+养成规划和标准成长!G$18*10*养成规划和标准成长!$AF262+养成规划和标准成长!G$19*养成规划和标准成长!$AG262,0)</f>
        <v>280</v>
      </c>
      <c r="BL16" s="9">
        <f>ROUND(属性投放!G$4+养成规划和标准成长!H$3*养成规划和标准成长!$AA262*养成规划和标准成长!$AB262+养成规划和标准成长!H$4*养成规划和标准成长!$AH262+养成规划和标准成长!H$5*养成规划和标准成长!$AD262+(养成规划和标准成长!H$12+养成规划和标准成长!H$13)*养成规划和标准成长!$Z262+养成规划和标准成长!H$14*养成规划和标准成长!$AA262*养成规划和标准成长!$AC262+养成规划和标准成长!H$17*10*养成规划和标准成长!$AE262+养成规划和标准成长!H$18*10*养成规划和标准成长!$AF262+养成规划和标准成长!H$19*养成规划和标准成长!$AG262,0)</f>
        <v>120</v>
      </c>
      <c r="BM16" s="9">
        <f>ROUND(属性投放!H$4+养成规划和标准成长!I$3*养成规划和标准成长!$AA262*养成规划和标准成长!$AB262+养成规划和标准成长!I$4*养成规划和标准成长!$AH262+养成规划和标准成长!I$5*养成规划和标准成长!$AD262+(养成规划和标准成长!I$12+养成规划和标准成长!I$13)*养成规划和标准成长!$Z262+养成规划和标准成长!I$14*养成规划和标准成长!$AA262*养成规划和标准成长!$AC262+养成规划和标准成长!I$17*10*养成规划和标准成长!$AE262+养成规划和标准成长!I$18*10*养成规划和标准成长!$AF262+养成规划和标准成长!I$19*养成规划和标准成长!$AG262,0)</f>
        <v>212</v>
      </c>
      <c r="BN16" s="9">
        <f>ROUND(属性投放!I$4+养成规划和标准成长!J$3*养成规划和标准成长!$AA262*养成规划和标准成长!$AB262+养成规划和标准成长!J$4*养成规划和标准成长!$AH262+养成规划和标准成长!J$5*养成规划和标准成长!$AD262+(养成规划和标准成长!J$12+养成规划和标准成长!J$13)*养成规划和标准成长!$Z262+养成规划和标准成长!J$14*养成规划和标准成长!$AA262*养成规划和标准成长!$AC262+养成规划和标准成长!J$17*10*养成规划和标准成长!$AE262+养成规划和标准成长!J$18*10*养成规划和标准成长!$AF262+养成规划和标准成长!J$19*养成规划和标准成长!$AG262,0)</f>
        <v>132</v>
      </c>
      <c r="BO16" s="9">
        <f>ROUND(属性投放!J$4+养成规划和标准成长!K$3*养成规划和标准成长!$AA262*养成规划和标准成长!$AB262+养成规划和标准成长!K$4*养成规划和标准成长!$AH262+养成规划和标准成长!K$5*养成规划和标准成长!$AD262+(养成规划和标准成长!K$12+养成规划和标准成长!K$13)*养成规划和标准成长!$Z262+养成规划和标准成长!K$14*养成规划和标准成长!$AA262*养成规划和标准成长!$AC262+养成规划和标准成长!K$17*10*养成规划和标准成长!$AE262+养成规划和标准成长!K$18*10*养成规划和标准成长!$AF262+养成规划和标准成长!K$19*养成规划和标准成长!$AG262,0)</f>
        <v>90</v>
      </c>
      <c r="BP16" s="9">
        <f>ROUND(属性投放!K$4+养成规划和标准成长!L$3*养成规划和标准成长!$AA262*养成规划和标准成长!$AB262+养成规划和标准成长!L$4*养成规划和标准成长!$AH262+养成规划和标准成长!L$5*养成规划和标准成长!$AD262+(养成规划和标准成长!L$12+养成规划和标准成长!L$13)*养成规划和标准成长!$Z262+养成规划和标准成长!L$14*养成规划和标准成长!$AA262*养成规划和标准成长!$AC262+养成规划和标准成长!L$17*10*养成规划和标准成长!$AE262+养成规划和标准成长!L$18*10*养成规划和标准成长!$AF262+养成规划和标准成长!L$19*养成规划和标准成长!$AG262,0)</f>
        <v>50</v>
      </c>
      <c r="BQ16" s="9">
        <f>ROUND(属性投放!L$4+养成规划和标准成长!M$3*养成规划和标准成长!$AA262*养成规划和标准成长!$AB262+养成规划和标准成长!M$4*养成规划和标准成长!$AH262+养成规划和标准成长!M$5*养成规划和标准成长!$AD262+(养成规划和标准成长!M$12+养成规划和标准成长!M$13)*养成规划和标准成长!$Z262+养成规划和标准成长!M$14*养成规划和标准成长!$AA262*养成规划和标准成长!$AC262+养成规划和标准成长!M$17*10*养成规划和标准成长!$AE262+养成规划和标准成长!M$18*10*养成规划和标准成长!$AF262+养成规划和标准成长!M$19*养成规划和标准成长!$AG262,0)</f>
        <v>130</v>
      </c>
      <c r="BR16" s="9">
        <f>ROUND(属性投放!M$4+养成规划和标准成长!N$3*养成规划和标准成长!$AA262*养成规划和标准成长!$AB262+养成规划和标准成长!N$4*养成规划和标准成长!$AH262+养成规划和标准成长!N$5*养成规划和标准成长!$AD262+(养成规划和标准成长!N$12+养成规划和标准成长!N$13)*养成规划和标准成长!$Z262+养成规划和标准成长!N$14*养成规划和标准成长!$AA262*养成规划和标准成长!$AC262+养成规划和标准成长!N$17*10*养成规划和标准成长!$AE262+养成规划和标准成长!N$18*10*养成规划和标准成长!$AF262+养成规划和标准成长!N$19*养成规划和标准成长!$AG262,0)</f>
        <v>130</v>
      </c>
      <c r="BS16" s="9">
        <f>VLOOKUP(养成规划和标准成长!$AJ262,阵法、技能和修炼!$C$20:$N$40,COLUMNS(阵法、技能和修炼!$C$20:G$40),0)</f>
        <v>0</v>
      </c>
      <c r="BT16" s="9">
        <f>VLOOKUP(养成规划和标准成长!$AJ262,阵法、技能和修炼!$C$20:$N$40,COLUMNS(阵法、技能和修炼!$C$20:H$40),0)</f>
        <v>0</v>
      </c>
      <c r="BU16" s="9">
        <f>VLOOKUP(养成规划和标准成长!$AJ262,阵法、技能和修炼!$C$20:$N$40,COLUMNS(阵法、技能和修炼!$C$20:I$40),0)</f>
        <v>0</v>
      </c>
      <c r="BV16" s="9">
        <f>VLOOKUP(养成规划和标准成长!$AJ262,阵法、技能和修炼!$C$20:$N$40,COLUMNS(阵法、技能和修炼!$C$20:J$40),0)</f>
        <v>0</v>
      </c>
      <c r="BW16" s="9">
        <f>VLOOKUP(养成规划和标准成长!$AJ262,阵法、技能和修炼!$C$20:$N$40,COLUMNS(阵法、技能和修炼!$C$20:K$40),0)</f>
        <v>0</v>
      </c>
      <c r="BX16" s="9">
        <f>VLOOKUP(养成规划和标准成长!$AJ262,阵法、技能和修炼!$C$20:$N$40,COLUMNS(阵法、技能和修炼!$C$20:L$40),0)</f>
        <v>0</v>
      </c>
      <c r="BY16" s="9">
        <f>VLOOKUP(养成规划和标准成长!$AJ262,阵法、技能和修炼!$C$20:$N$40,COLUMNS(阵法、技能和修炼!$C$20:M$40),0)</f>
        <v>0</v>
      </c>
      <c r="BZ16" s="9">
        <f>VLOOKUP(养成规划和标准成长!$AJ262,阵法、技能和修炼!$C$20:$N$40,COLUMNS(阵法、技能和修炼!$C$20:N$40),0)</f>
        <v>0</v>
      </c>
    </row>
    <row r="17" spans="1:78">
      <c r="A17" s="1">
        <v>14</v>
      </c>
      <c r="B17" s="9">
        <f>ROUND(属性投放!D$4+养成规划和标准成长!E$3*养成规划和标准成长!$O110*养成规划和标准成长!$P110+养成规划和标准成长!E$4*养成规划和标准成长!$V110+养成规划和标准成长!E$5*养成规划和标准成长!$R110+(养成规划和标准成长!E$12+养成规划和标准成长!E$13)*养成规划和标准成长!$N110+养成规划和标准成长!E$14*养成规划和标准成长!$O110*养成规划和标准成长!$Q110+养成规划和标准成长!E$17*10*养成规划和标准成长!$S110+养成规划和标准成长!E$18*10*养成规划和标准成长!$T110+养成规划和标准成长!E$19*养成规划和标准成长!$U110,0)</f>
        <v>539</v>
      </c>
      <c r="C17" s="9">
        <f>ROUND(属性投放!E$4+养成规划和标准成长!F$3*养成规划和标准成长!$O110*养成规划和标准成长!$P110+养成规划和标准成长!F$4*养成规划和标准成长!$V110+养成规划和标准成长!F$5*养成规划和标准成长!$R110+(养成规划和标准成长!F$12+养成规划和标准成长!F$13)*养成规划和标准成长!$N110+养成规划和标准成长!F$14*养成规划和标准成长!$O110*养成规划和标准成长!$Q110+养成规划和标准成长!F$17*10*养成规划和标准成长!$S110+养成规划和标准成长!F$18*10*养成规划和标准成长!$T110+养成规划和标准成长!F$19*养成规划和标准成长!$U110,0)</f>
        <v>607</v>
      </c>
      <c r="D17" s="9">
        <f>ROUND(属性投放!F$4+养成规划和标准成长!G$3*养成规划和标准成长!$O110*养成规划和标准成长!$P110+养成规划和标准成长!G$4*养成规划和标准成长!$V110+养成规划和标准成长!G$5*养成规划和标准成长!$R110+(养成规划和标准成长!G$12+养成规划和标准成长!G$13)*养成规划和标准成长!$N110+养成规划和标准成长!G$14*养成规划和标准成长!$O110*养成规划和标准成长!$Q110+养成规划和标准成长!G$17*10*养成规划和标准成长!$S110+养成规划和标准成长!G$18*10*养成规划和标准成长!$T110+养成规划和标准成长!G$19*养成规划和标准成长!$U110,0)</f>
        <v>262</v>
      </c>
      <c r="E17" s="9">
        <f>ROUND(属性投放!G$4+养成规划和标准成长!H$3*养成规划和标准成长!$O110*养成规划和标准成长!$P110+养成规划和标准成长!H$4*养成规划和标准成长!$V110+养成规划和标准成长!H$5*养成规划和标准成长!$R110+(养成规划和标准成长!H$12+养成规划和标准成长!H$13)*养成规划和标准成长!$N110+养成规划和标准成长!H$14*养成规划和标准成长!$O110*养成规划和标准成长!$Q110+养成规划和标准成长!H$17*10*养成规划和标准成长!$S110+养成规划和标准成长!H$18*10*养成规划和标准成长!$T110+养成规划和标准成长!H$19*养成规划和标准成长!$U110,0)</f>
        <v>110</v>
      </c>
      <c r="F17" s="9">
        <f>ROUND(属性投放!H$4+养成规划和标准成长!I$3*养成规划和标准成长!$O110*养成规划和标准成长!$P110+养成规划和标准成长!I$4*养成规划和标准成长!$V110+养成规划和标准成长!I$5*养成规划和标准成长!$R110+(养成规划和标准成长!I$12+养成规划和标准成长!I$13)*养成规划和标准成长!$N110+养成规划和标准成长!I$14*养成规划和标准成长!$O110*养成规划和标准成长!$Q110+养成规划和标准成长!I$17*10*养成规划和标准成长!$S110+养成规划和标准成长!I$18*10*养成规划和标准成长!$T110+养成规划和标准成长!I$19*养成规划和标准成长!$U110,0)</f>
        <v>207</v>
      </c>
      <c r="G17" s="9">
        <f>ROUND(属性投放!I$4+养成规划和标准成长!J$3*养成规划和标准成长!$O110*养成规划和标准成长!$P110+养成规划和标准成长!J$4*养成规划和标准成长!$V110+养成规划和标准成长!J$5*养成规划和标准成长!$R110+(养成规划和标准成长!J$12+养成规划和标准成长!J$13)*养成规划和标准成长!$N110+养成规划和标准成长!J$14*养成规划和标准成长!$O110*养成规划和标准成长!$Q110+养成规划和标准成长!J$17*10*养成规划和标准成长!$S110+养成规划和标准成长!J$18*10*养成规划和标准成长!$T110+养成规划和标准成长!J$19*养成规划和标准成长!$U110,0)</f>
        <v>130</v>
      </c>
      <c r="H17" s="9">
        <f>ROUND(属性投放!J$4+养成规划和标准成长!K$3*养成规划和标准成长!$O110*养成规划和标准成长!$P110+养成规划和标准成长!K$4*养成规划和标准成长!$V110+养成规划和标准成长!K$5*养成规划和标准成长!$R110+(养成规划和标准成长!K$12+养成规划和标准成长!K$13)*养成规划和标准成长!$N110+养成规划和标准成长!K$14*养成规划和标准成长!$O110*养成规划和标准成长!$Q110+养成规划和标准成长!K$17*10*养成规划和标准成长!$S110+养成规划和标准成长!K$18*10*养成规划和标准成长!$T110+养成规划和标准成长!K$19*养成规划和标准成长!$U110,0)</f>
        <v>90</v>
      </c>
      <c r="I17" s="9">
        <f>ROUND(属性投放!K$4+养成规划和标准成长!L$3*养成规划和标准成长!$O110*养成规划和标准成长!$P110+养成规划和标准成长!L$4*养成规划和标准成长!$V110+养成规划和标准成长!L$5*养成规划和标准成长!$R110+(养成规划和标准成长!L$12+养成规划和标准成长!L$13)*养成规划和标准成长!$N110+养成规划和标准成长!L$14*养成规划和标准成长!$O110*养成规划和标准成长!$Q110+养成规划和标准成长!L$17*10*养成规划和标准成长!$S110+养成规划和标准成长!L$18*10*养成规划和标准成长!$T110+养成规划和标准成长!L$19*养成规划和标准成长!$U110,0)</f>
        <v>41</v>
      </c>
      <c r="J17" s="9">
        <f>ROUND(属性投放!L$4+养成规划和标准成长!M$3*养成规划和标准成长!$O110*养成规划和标准成长!$P110+养成规划和标准成长!M$4*养成规划和标准成长!$V110+养成规划和标准成长!M$5*养成规划和标准成长!$R110+(养成规划和标准成长!M$12+养成规划和标准成长!M$13)*养成规划和标准成长!$N110+养成规划和标准成长!M$14*养成规划和标准成长!$O110*养成规划和标准成长!$Q110+养成规划和标准成长!M$17*10*养成规划和标准成长!$S110+养成规划和标准成长!M$18*10*养成规划和标准成长!$T110+养成规划和标准成长!M$19*养成规划和标准成长!$U110,0)</f>
        <v>140</v>
      </c>
      <c r="K17" s="9">
        <f>ROUND(属性投放!M$4+养成规划和标准成长!N$3*养成规划和标准成长!$O110*养成规划和标准成长!$P110+养成规划和标准成长!N$4*养成规划和标准成长!$V110+养成规划和标准成长!N$5*养成规划和标准成长!$R110+(养成规划和标准成长!N$12+养成规划和标准成长!N$13)*养成规划和标准成长!$N110+养成规划和标准成长!N$14*养成规划和标准成长!$O110*养成规划和标准成长!$Q110+养成规划和标准成长!N$17*10*养成规划和标准成长!$S110+养成规划和标准成长!N$18*10*养成规划和标准成长!$T110+养成规划和标准成长!N$19*养成规划和标准成长!$U110,0)</f>
        <v>140</v>
      </c>
      <c r="L17" s="9">
        <f>VLOOKUP(养成规划和标准成长!$X110,阵法、技能和修炼!$C$20:$N$40,COLUMNS(阵法、技能和修炼!$C$20:G$40),0)</f>
        <v>0</v>
      </c>
      <c r="M17" s="9">
        <f>VLOOKUP(养成规划和标准成长!$X110,阵法、技能和修炼!$C$20:$N$40,COLUMNS(阵法、技能和修炼!$C$20:H$40),0)</f>
        <v>0</v>
      </c>
      <c r="N17" s="9">
        <f>VLOOKUP(养成规划和标准成长!$X110,阵法、技能和修炼!$C$20:$N$40,COLUMNS(阵法、技能和修炼!$C$20:I$40),0)</f>
        <v>0</v>
      </c>
      <c r="O17" s="9">
        <f>VLOOKUP(养成规划和标准成长!$X110,阵法、技能和修炼!$C$20:$N$40,COLUMNS(阵法、技能和修炼!$C$20:J$40),0)</f>
        <v>0</v>
      </c>
      <c r="P17" s="9">
        <f>VLOOKUP(养成规划和标准成长!$X110,阵法、技能和修炼!$C$20:$N$40,COLUMNS(阵法、技能和修炼!$C$20:K$40),0)</f>
        <v>0</v>
      </c>
      <c r="Q17" s="9">
        <f>VLOOKUP(养成规划和标准成长!$X110,阵法、技能和修炼!$C$20:$N$40,COLUMNS(阵法、技能和修炼!$C$20:L$40),0)</f>
        <v>0</v>
      </c>
      <c r="R17" s="9">
        <f>VLOOKUP(养成规划和标准成长!$X110,阵法、技能和修炼!$C$20:$N$40,COLUMNS(阵法、技能和修炼!$C$20:M$40),0)</f>
        <v>0</v>
      </c>
      <c r="S17" s="9">
        <f>VLOOKUP(养成规划和标准成长!$X110,阵法、技能和修炼!$C$20:$N$40,COLUMNS(阵法、技能和修炼!$C$20:N$40),0)</f>
        <v>0</v>
      </c>
      <c r="T17" s="1">
        <v>14</v>
      </c>
      <c r="U17" s="9">
        <f>ROUND(属性投放!D$4+养成规划和标准成长!E$3*养成规划和标准成长!$C263*养成规划和标准成长!$D263+养成规划和标准成长!E$4*养成规划和标准成长!$J263+养成规划和标准成长!E$5*养成规划和标准成长!$F263+(养成规划和标准成长!E$12+养成规划和标准成长!E$13)*养成规划和标准成长!$B263+养成规划和标准成长!E$14*养成规划和标准成长!$C263*养成规划和标准成长!$E263+养成规划和标准成长!E$17*10*养成规划和标准成长!$G263+养成规划和标准成长!E$18*10*养成规划和标准成长!$H263+养成规划和标准成长!E$19*养成规划和标准成长!$I263,0)</f>
        <v>555</v>
      </c>
      <c r="V17" s="9">
        <f>ROUND(属性投放!E$4+养成规划和标准成长!F$3*养成规划和标准成长!$C263*养成规划和标准成长!$D263+养成规划和标准成长!F$4*养成规划和标准成长!$J263+养成规划和标准成长!F$5*养成规划和标准成长!$F263+(养成规划和标准成长!F$12+养成规划和标准成长!F$13)*养成规划和标准成长!$B263+养成规划和标准成长!F$14*养成规划和标准成长!$C263*养成规划和标准成长!$E263+养成规划和标准成长!F$17*10*养成规划和标准成长!$G263+养成规划和标准成长!F$18*10*养成规划和标准成长!$H263+养成规划和标准成长!F$19*养成规划和标准成长!$I263,0)</f>
        <v>616</v>
      </c>
      <c r="W17" s="9">
        <f>ROUND(属性投放!F$4+养成规划和标准成长!G$3*养成规划和标准成长!$C263*养成规划和标准成长!$D263+养成规划和标准成长!G$4*养成规划和标准成长!$J263+养成规划和标准成长!G$5*养成规划和标准成长!$F263+(养成规划和标准成长!G$12+养成规划和标准成长!G$13)*养成规划和标准成长!$B263+养成规划和标准成长!G$14*养成规划和标准成长!$C263*养成规划和标准成长!$E263+养成规划和标准成长!G$17*10*养成规划和标准成长!$G263+养成规划和标准成长!G$18*10*养成规划和标准成长!$H263+养成规划和标准成长!G$19*养成规划和标准成长!$I263,0)</f>
        <v>271</v>
      </c>
      <c r="X17" s="9">
        <f>ROUND(属性投放!G$4+养成规划和标准成长!H$3*养成规划和标准成长!$C263*养成规划和标准成长!$D263+养成规划和标准成长!H$4*养成规划和标准成长!$J263+养成规划和标准成长!H$5*养成规划和标准成长!$F263+(养成规划和标准成长!H$12+养成规划和标准成长!H$13)*养成规划和标准成长!$B263+养成规划和标准成长!H$14*养成规划和标准成长!$C263*养成规划和标准成长!$E263+养成规划和标准成长!H$17*10*养成规划和标准成长!$G263+养成规划和标准成长!H$18*10*养成规划和标准成长!$H263+养成规划和标准成长!H$19*养成规划和标准成长!$I263,0)</f>
        <v>114</v>
      </c>
      <c r="Y17" s="9">
        <f>ROUND(属性投放!H$4+养成规划和标准成长!I$3*养成规划和标准成长!$C263*养成规划和标准成长!$D263+养成规划和标准成长!I$4*养成规划和标准成长!$J263+养成规划和标准成长!I$5*养成规划和标准成长!$F263+(养成规划和标准成长!I$12+养成规划和标准成长!I$13)*养成规划和标准成长!$B263+养成规划和标准成长!I$14*养成规划和标准成长!$C263*养成规划和标准成长!$E263+养成规划和标准成长!I$17*10*养成规划和标准成长!$G263+养成规划和标准成长!I$18*10*养成规划和标准成长!$H263+养成规划和标准成长!I$19*养成规划和标准成长!$I263,0)</f>
        <v>211</v>
      </c>
      <c r="Z17" s="9">
        <f>ROUND(属性投放!I$4+养成规划和标准成长!J$3*养成规划和标准成长!$C263*养成规划和标准成长!$D263+养成规划和标准成长!J$4*养成规划和标准成长!$J263+养成规划和标准成长!J$5*养成规划和标准成长!$F263+(养成规划和标准成长!J$12+养成规划和标准成长!J$13)*养成规划和标准成长!$B263+养成规划和标准成长!J$14*养成规划和标准成长!$C263*养成规划和标准成长!$E263+养成规划和标准成长!J$17*10*养成规划和标准成长!$G263+养成规划和标准成长!J$18*10*养成规划和标准成长!$H263+养成规划和标准成长!J$19*养成规划和标准成长!$I263,0)</f>
        <v>132</v>
      </c>
      <c r="AA17" s="9">
        <f>ROUND(属性投放!J$4+养成规划和标准成长!K$3*养成规划和标准成长!$C263*养成规划和标准成长!$D263+养成规划和标准成长!K$4*养成规划和标准成长!$J263+养成规划和标准成长!K$5*养成规划和标准成长!$F263+(养成规划和标准成长!K$12+养成规划和标准成长!K$13)*养成规划和标准成长!$B263+养成规划和标准成长!K$14*养成规划和标准成长!$C263*养成规划和标准成长!$E263+养成规划和标准成长!K$17*10*养成规划和标准成长!$G263+养成规划和标准成长!K$18*10*养成规划和标准成长!$H263+养成规划和标准成长!K$19*养成规划和标准成长!$I263,0)</f>
        <v>91</v>
      </c>
      <c r="AB17" s="9">
        <f>ROUND(属性投放!K$4+养成规划和标准成长!L$3*养成规划和标准成长!$C263*养成规划和标准成长!$D263+养成规划和标准成长!L$4*养成规划和标准成长!$J263+养成规划和标准成长!L$5*养成规划和标准成长!$F263+(养成规划和标准成长!L$12+养成规划和标准成长!L$13)*养成规划和标准成长!$B263+养成规划和标准成长!L$14*养成规划和标准成长!$C263*养成规划和标准成长!$E263+养成规划和标准成长!L$17*10*养成规划和标准成长!$G263+养成规划和标准成长!L$18*10*养成规划和标准成长!$H263+养成规划和标准成长!L$19*养成规划和标准成长!$I263,0)</f>
        <v>44</v>
      </c>
      <c r="AC17" s="9">
        <f>ROUND(属性投放!L$4+养成规划和标准成长!M$3*养成规划和标准成长!$C263*养成规划和标准成长!$D263+养成规划和标准成长!M$4*养成规划和标准成长!$J263+养成规划和标准成长!M$5*养成规划和标准成长!$F263+(养成规划和标准成长!M$12+养成规划和标准成长!M$13)*养成规划和标准成长!$B263+养成规划和标准成长!M$14*养成规划和标准成长!$C263*养成规划和标准成长!$E263+养成规划和标准成长!M$17*10*养成规划和标准成长!$G263+养成规划和标准成长!M$18*10*养成规划和标准成长!$H263+养成规划和标准成长!M$19*养成规划和标准成长!$I263,0)</f>
        <v>140</v>
      </c>
      <c r="AD17" s="9">
        <f>ROUND(属性投放!M$4+养成规划和标准成长!N$3*养成规划和标准成长!$C263*养成规划和标准成长!$D263+养成规划和标准成长!N$4*养成规划和标准成长!$J263+养成规划和标准成长!N$5*养成规划和标准成长!$F263+(养成规划和标准成长!N$12+养成规划和标准成长!N$13)*养成规划和标准成长!$B263+养成规划和标准成长!N$14*养成规划和标准成长!$C263*养成规划和标准成长!$E263+养成规划和标准成长!N$17*10*养成规划和标准成长!$G263+养成规划和标准成长!N$18*10*养成规划和标准成长!$H263+养成规划和标准成长!N$19*养成规划和标准成长!$I263,0)</f>
        <v>140</v>
      </c>
      <c r="AE17" s="9">
        <f>VLOOKUP(养成规划和标准成长!$L263,阵法、技能和修炼!$C$20:$N$40,COLUMNS(阵法、技能和修炼!$C$20:G$40),0)</f>
        <v>0</v>
      </c>
      <c r="AF17" s="9">
        <f>VLOOKUP(养成规划和标准成长!$L263,阵法、技能和修炼!$C$20:$N$40,COLUMNS(阵法、技能和修炼!$C$20:H$40),0)</f>
        <v>0</v>
      </c>
      <c r="AG17" s="9">
        <f>VLOOKUP(养成规划和标准成长!$L263,阵法、技能和修炼!$C$20:$N$40,COLUMNS(阵法、技能和修炼!$C$20:I$40),0)</f>
        <v>0</v>
      </c>
      <c r="AH17" s="9">
        <f>VLOOKUP(养成规划和标准成长!$L263,阵法、技能和修炼!$C$20:$N$40,COLUMNS(阵法、技能和修炼!$C$20:J$40),0)</f>
        <v>0</v>
      </c>
      <c r="AI17" s="9">
        <f>VLOOKUP(养成规划和标准成长!$L263,阵法、技能和修炼!$C$20:$N$40,COLUMNS(阵法、技能和修炼!$C$20:K$40),0)</f>
        <v>0</v>
      </c>
      <c r="AJ17" s="9">
        <f>VLOOKUP(养成规划和标准成长!$L263,阵法、技能和修炼!$C$20:$N$40,COLUMNS(阵法、技能和修炼!$C$20:L$40),0)</f>
        <v>0</v>
      </c>
      <c r="AK17" s="9">
        <f>VLOOKUP(养成规划和标准成长!$L263,阵法、技能和修炼!$C$20:$N$40,COLUMNS(阵法、技能和修炼!$C$20:M$40),0)</f>
        <v>0</v>
      </c>
      <c r="AL17" s="9">
        <f>VLOOKUP(养成规划和标准成长!$L263,阵法、技能和修炼!$C$20:$N$40,COLUMNS(阵法、技能和修炼!$C$20:N$40),0)</f>
        <v>0</v>
      </c>
      <c r="AN17" s="1">
        <v>14</v>
      </c>
      <c r="AO17" s="9">
        <f>ROUND(属性投放!D$4+养成规划和标准成长!E$3*养成规划和标准成长!$O263*养成规划和标准成长!$P263+养成规划和标准成长!E$4*养成规划和标准成长!$V263+养成规划和标准成长!E$5*养成规划和标准成长!$R263+(养成规划和标准成长!E$12+养成规划和标准成长!E$13)*养成规划和标准成长!$N263+养成规划和标准成长!E$14*养成规划和标准成长!$O263*养成规划和标准成长!$Q263+养成规划和标准成长!E$17*10*养成规划和标准成长!$S263+养成规划和标准成长!E$18*10*养成规划和标准成长!$T263+养成规划和标准成长!E$19*养成规划和标准成长!$U263,0)</f>
        <v>572</v>
      </c>
      <c r="AP17" s="9">
        <f>ROUND(属性投放!E$4+养成规划和标准成长!F$3*养成规划和标准成长!$O263*养成规划和标准成长!$P263+养成规划和标准成长!F$4*养成规划和标准成长!$V263+养成规划和标准成长!F$5*养成规划和标准成长!$R263+(养成规划和标准成长!F$12+养成规划和标准成长!F$13)*养成规划和标准成长!$N263+养成规划和标准成长!F$14*养成规划和标准成长!$O263*养成规划和标准成长!$Q263+养成规划和标准成长!F$17*10*养成规划和标准成长!$S263+养成规划和标准成长!F$18*10*养成规划和标准成长!$T263+养成规划和标准成长!F$19*养成规划和标准成长!$U263,0)</f>
        <v>624</v>
      </c>
      <c r="AQ17" s="9">
        <f>ROUND(属性投放!F$4+养成规划和标准成长!G$3*养成规划和标准成长!$O263*养成规划和标准成长!$P263+养成规划和标准成长!G$4*养成规划和标准成长!$V263+养成规划和标准成长!G$5*养成规划和标准成长!$R263+(养成规划和标准成长!G$12+养成规划和标准成长!G$13)*养成规划和标准成长!$N263+养成规划和标准成长!G$14*养成规划和标准成长!$O263*养成规划和标准成长!$Q263+养成规划和标准成长!G$17*10*养成规划和标准成长!$S263+养成规划和标准成长!G$18*10*养成规划和标准成长!$T263+养成规划和标准成长!G$19*养成规划和标准成长!$U263,0)</f>
        <v>279</v>
      </c>
      <c r="AR17" s="9">
        <f>ROUND(属性投放!G$4+养成规划和标准成长!H$3*养成规划和标准成长!$O263*养成规划和标准成长!$P263+养成规划和标准成长!H$4*养成规划和标准成长!$V263+养成规划和标准成长!H$5*养成规划和标准成长!$R263+(养成规划和标准成长!H$12+养成规划和标准成长!H$13)*养成规划和标准成长!$N263+养成规划和标准成长!H$14*养成规划和标准成长!$O263*养成规划和标准成长!$Q263+养成规划和标准成长!H$17*10*养成规划和标准成长!$S263+养成规划和标准成长!H$18*10*养成规划和标准成长!$T263+养成规划和标准成长!H$19*养成规划和标准成长!$U263,0)</f>
        <v>118</v>
      </c>
      <c r="AS17" s="9">
        <f>ROUND(属性投放!H$4+养成规划和标准成长!I$3*养成规划和标准成长!$O263*养成规划和标准成长!$P263+养成规划和标准成长!I$4*养成规划和标准成长!$V263+养成规划和标准成长!I$5*养成规划和标准成长!$R263+(养成规划和标准成长!I$12+养成规划和标准成长!I$13)*养成规划和标准成长!$N263+养成规划和标准成长!I$14*养成规划和标准成长!$O263*养成规划和标准成长!$Q263+养成规划和标准成长!I$17*10*养成规划和标准成长!$S263+养成规划和标准成长!I$18*10*养成规划和标准成长!$T263+养成规划和标准成长!I$19*养成规划和标准成长!$U263,0)</f>
        <v>215</v>
      </c>
      <c r="AT17" s="9">
        <f>ROUND(属性投放!I$4+养成规划和标准成长!J$3*养成规划和标准成长!$O263*养成规划和标准成长!$P263+养成规划和标准成长!J$4*养成规划和标准成长!$V263+养成规划和标准成长!J$5*养成规划和标准成长!$R263+(养成规划和标准成长!J$12+养成规划和标准成长!J$13)*养成规划和标准成长!$N263+养成规划和标准成长!J$14*养成规划和标准成长!$O263*养成规划和标准成长!$Q263+养成规划和标准成长!J$17*10*养成规划和标准成长!$S263+养成规划和标准成长!J$18*10*养成规划和标准成长!$T263+养成规划和标准成长!J$19*养成规划和标准成长!$U263,0)</f>
        <v>134</v>
      </c>
      <c r="AU17" s="9">
        <f>ROUND(属性投放!J$4+养成规划和标准成长!K$3*养成规划和标准成长!$O263*养成规划和标准成长!$P263+养成规划和标准成长!K$4*养成规划和标准成长!$V263+养成规划和标准成长!K$5*养成规划和标准成长!$R263+(养成规划和标准成长!K$12+养成规划和标准成长!K$13)*养成规划和标准成长!$N263+养成规划和标准成长!K$14*养成规划和标准成长!$O263*养成规划和标准成长!$Q263+养成规划和标准成长!K$17*10*养成规划和标准成长!$S263+养成规划和标准成长!K$18*10*养成规划和标准成长!$T263+养成规划和标准成长!K$19*养成规划和标准成长!$U263,0)</f>
        <v>92</v>
      </c>
      <c r="AV17" s="9">
        <f>ROUND(属性投放!K$4+养成规划和标准成长!L$3*养成规划和标准成长!$O263*养成规划和标准成长!$P263+养成规划和标准成长!L$4*养成规划和标准成长!$V263+养成规划和标准成长!L$5*养成规划和标准成长!$R263+(养成规划和标准成长!L$12+养成规划和标准成长!L$13)*养成规划和标准成长!$N263+养成规划和标准成长!L$14*养成规划和标准成长!$O263*养成规划和标准成长!$Q263+养成规划和标准成长!L$17*10*养成规划和标准成长!$S263+养成规划和标准成长!L$18*10*养成规划和标准成长!$T263+养成规划和标准成长!L$19*养成规划和标准成长!$U263,0)</f>
        <v>47</v>
      </c>
      <c r="AW17" s="9">
        <f>ROUND(属性投放!L$4+养成规划和标准成长!M$3*养成规划和标准成长!$O263*养成规划和标准成长!$P263+养成规划和标准成长!M$4*养成规划和标准成长!$V263+养成规划和标准成长!M$5*养成规划和标准成长!$R263+(养成规划和标准成长!M$12+养成规划和标准成长!M$13)*养成规划和标准成长!$N263+养成规划和标准成长!M$14*养成规划和标准成长!$O263*养成规划和标准成长!$Q263+养成规划和标准成长!M$17*10*养成规划和标准成长!$S263+养成规划和标准成长!M$18*10*养成规划和标准成长!$T263+养成规划和标准成长!M$19*养成规划和标准成长!$U263,0)</f>
        <v>140</v>
      </c>
      <c r="AX17" s="9">
        <f>ROUND(属性投放!M$4+养成规划和标准成长!N$3*养成规划和标准成长!$O263*养成规划和标准成长!$P263+养成规划和标准成长!N$4*养成规划和标准成长!$V263+养成规划和标准成长!N$5*养成规划和标准成长!$R263+(养成规划和标准成长!N$12+养成规划和标准成长!N$13)*养成规划和标准成长!$N263+养成规划和标准成长!N$14*养成规划和标准成长!$O263*养成规划和标准成长!$Q263+养成规划和标准成长!N$17*10*养成规划和标准成长!$S263+养成规划和标准成长!N$18*10*养成规划和标准成长!$T263+养成规划和标准成长!N$19*养成规划和标准成长!$U263,0)</f>
        <v>140</v>
      </c>
      <c r="AY17" s="9">
        <f>VLOOKUP(养成规划和标准成长!$X263,阵法、技能和修炼!$C$20:$N$40,COLUMNS(阵法、技能和修炼!$C$20:G$40),0)</f>
        <v>0</v>
      </c>
      <c r="AZ17" s="9">
        <f>VLOOKUP(养成规划和标准成长!$X263,阵法、技能和修炼!$C$20:$N$40,COLUMNS(阵法、技能和修炼!$C$20:H$40),0)</f>
        <v>0</v>
      </c>
      <c r="BA17" s="9">
        <f>VLOOKUP(养成规划和标准成长!$X263,阵法、技能和修炼!$C$20:$N$40,COLUMNS(阵法、技能和修炼!$C$20:I$40),0)</f>
        <v>0</v>
      </c>
      <c r="BB17" s="9">
        <f>VLOOKUP(养成规划和标准成长!$X263,阵法、技能和修炼!$C$20:$N$40,COLUMNS(阵法、技能和修炼!$C$20:J$40),0)</f>
        <v>0</v>
      </c>
      <c r="BC17" s="9">
        <f>VLOOKUP(养成规划和标准成长!$X263,阵法、技能和修炼!$C$20:$N$40,COLUMNS(阵法、技能和修炼!$C$20:K$40),0)</f>
        <v>0</v>
      </c>
      <c r="BD17" s="9">
        <f>VLOOKUP(养成规划和标准成长!$X263,阵法、技能和修炼!$C$20:$N$40,COLUMNS(阵法、技能和修炼!$C$20:L$40),0)</f>
        <v>0</v>
      </c>
      <c r="BE17" s="9">
        <f>VLOOKUP(养成规划和标准成长!$X263,阵法、技能和修炼!$C$20:$N$40,COLUMNS(阵法、技能和修炼!$C$20:M$40),0)</f>
        <v>0</v>
      </c>
      <c r="BF17" s="9">
        <f>VLOOKUP(养成规划和标准成长!$X263,阵法、技能和修炼!$C$20:$N$40,COLUMNS(阵法、技能和修炼!$C$20:N$40),0)</f>
        <v>0</v>
      </c>
      <c r="BH17" s="1">
        <v>14</v>
      </c>
      <c r="BI17" s="9">
        <f>ROUND(属性投放!D$4+养成规划和标准成长!E$3*养成规划和标准成长!$AA263*养成规划和标准成长!$AB263+养成规划和标准成长!E$4*养成规划和标准成长!$AH263+养成规划和标准成长!E$5*养成规划和标准成长!$AD263+(养成规划和标准成长!E$12+养成规划和标准成长!E$13)*养成规划和标准成长!$Z263+养成规划和标准成长!E$14*养成规划和标准成长!$AA263*养成规划和标准成长!$AC263+养成规划和标准成长!E$17*10*养成规划和标准成长!$AE263+养成规划和标准成长!E$18*10*养成规划和标准成长!$AF263+养成规划和标准成长!E$19*养成规划和标准成长!$AG263,0)</f>
        <v>588</v>
      </c>
      <c r="BJ17" s="9">
        <f>ROUND(属性投放!E$4+养成规划和标准成长!F$3*养成规划和标准成长!$AA263*养成规划和标准成长!$AB263+养成规划和标准成长!F$4*养成规划和标准成长!$AH263+养成规划和标准成长!F$5*养成规划和标准成长!$AD263+(养成规划和标准成长!F$12+养成规划和标准成长!F$13)*养成规划和标准成长!$Z263+养成规划和标准成长!F$14*养成规划和标准成长!$AA263*养成规划和标准成长!$AC263+养成规划和标准成长!F$17*10*养成规划和标准成长!$AE263+养成规划和标准成长!F$18*10*养成规划和标准成长!$AF263+养成规划和标准成长!F$19*养成规划和标准成长!$AG263,0)</f>
        <v>632</v>
      </c>
      <c r="BK17" s="9">
        <f>ROUND(属性投放!F$4+养成规划和标准成长!G$3*养成规划和标准成长!$AA263*养成规划和标准成长!$AB263+养成规划和标准成长!G$4*养成规划和标准成长!$AH263+养成规划和标准成长!G$5*养成规划和标准成长!$AD263+(养成规划和标准成长!G$12+养成规划和标准成长!G$13)*养成规划和标准成长!$Z263+养成规划和标准成长!G$14*养成规划和标准成长!$AA263*养成规划和标准成长!$AC263+养成规划和标准成长!G$17*10*养成规划和标准成长!$AE263+养成规划和标准成长!G$18*10*养成规划和标准成长!$AF263+养成规划和标准成长!G$19*养成规划和标准成长!$AG263,0)</f>
        <v>287</v>
      </c>
      <c r="BL17" s="9">
        <f>ROUND(属性投放!G$4+养成规划和标准成长!H$3*养成规划和标准成长!$AA263*养成规划和标准成长!$AB263+养成规划和标准成长!H$4*养成规划和标准成长!$AH263+养成规划和标准成长!H$5*养成规划和标准成长!$AD263+(养成规划和标准成长!H$12+养成规划和标准成长!H$13)*养成规划和标准成长!$Z263+养成规划和标准成长!H$14*养成规划和标准成长!$AA263*养成规划和标准成长!$AC263+养成规划和标准成长!H$17*10*养成规划和标准成长!$AE263+养成规划和标准成长!H$18*10*养成规划和标准成长!$AF263+养成规划和标准成长!H$19*养成规划和标准成长!$AG263,0)</f>
        <v>122</v>
      </c>
      <c r="BM17" s="9">
        <f>ROUND(属性投放!H$4+养成规划和标准成长!I$3*养成规划和标准成长!$AA263*养成规划和标准成长!$AB263+养成规划和标准成长!I$4*养成规划和标准成长!$AH263+养成规划和标准成长!I$5*养成规划和标准成长!$AD263+(养成规划和标准成长!I$12+养成规划和标准成长!I$13)*养成规划和标准成长!$Z263+养成规划和标准成长!I$14*养成规划和标准成长!$AA263*养成规划和标准成长!$AC263+养成规划和标准成长!I$17*10*养成规划和标准成长!$AE263+养成规划和标准成长!I$18*10*养成规划和标准成长!$AF263+养成规划和标准成长!I$19*养成规划和标准成长!$AG263,0)</f>
        <v>219</v>
      </c>
      <c r="BN17" s="9">
        <f>ROUND(属性投放!I$4+养成规划和标准成长!J$3*养成规划和标准成长!$AA263*养成规划和标准成长!$AB263+养成规划和标准成长!J$4*养成规划和标准成长!$AH263+养成规划和标准成长!J$5*养成规划和标准成长!$AD263+(养成规划和标准成长!J$12+养成规划和标准成长!J$13)*养成规划和标准成长!$Z263+养成规划和标准成长!J$14*养成规划和标准成长!$AA263*养成规划和标准成长!$AC263+养成规划和标准成长!J$17*10*养成规划和标准成长!$AE263+养成规划和标准成长!J$18*10*养成规划和标准成长!$AF263+养成规划和标准成长!J$19*养成规划和标准成长!$AG263,0)</f>
        <v>137</v>
      </c>
      <c r="BO17" s="9">
        <f>ROUND(属性投放!J$4+养成规划和标准成长!K$3*养成规划和标准成长!$AA263*养成规划和标准成长!$AB263+养成规划和标准成长!K$4*养成规划和标准成长!$AH263+养成规划和标准成长!K$5*养成规划和标准成长!$AD263+(养成规划和标准成长!K$12+养成规划和标准成长!K$13)*养成规划和标准成长!$Z263+养成规划和标准成长!K$14*养成规划和标准成长!$AA263*养成规划和标准成长!$AC263+养成规划和标准成长!K$17*10*养成规划和标准成长!$AE263+养成规划和标准成长!K$18*10*养成规划和标准成长!$AF263+养成规划和标准成长!K$19*养成规划和标准成长!$AG263,0)</f>
        <v>93</v>
      </c>
      <c r="BP17" s="9">
        <f>ROUND(属性投放!K$4+养成规划和标准成长!L$3*养成规划和标准成长!$AA263*养成规划和标准成长!$AB263+养成规划和标准成长!L$4*养成规划和标准成长!$AH263+养成规划和标准成长!L$5*养成规划和标准成长!$AD263+(养成规划和标准成长!L$12+养成规划和标准成长!L$13)*养成规划和标准成长!$Z263+养成规划和标准成长!L$14*养成规划和标准成长!$AA263*养成规划和标准成长!$AC263+养成规划和标准成长!L$17*10*养成规划和标准成长!$AE263+养成规划和标准成长!L$18*10*养成规划和标准成长!$AF263+养成规划和标准成长!L$19*养成规划和标准成长!$AG263,0)</f>
        <v>50</v>
      </c>
      <c r="BQ17" s="9">
        <f>ROUND(属性投放!L$4+养成规划和标准成长!M$3*养成规划和标准成长!$AA263*养成规划和标准成长!$AB263+养成规划和标准成长!M$4*养成规划和标准成长!$AH263+养成规划和标准成长!M$5*养成规划和标准成长!$AD263+(养成规划和标准成长!M$12+养成规划和标准成长!M$13)*养成规划和标准成长!$Z263+养成规划和标准成长!M$14*养成规划和标准成长!$AA263*养成规划和标准成长!$AC263+养成规划和标准成长!M$17*10*养成规划和标准成长!$AE263+养成规划和标准成长!M$18*10*养成规划和标准成长!$AF263+养成规划和标准成长!M$19*养成规划和标准成长!$AG263,0)</f>
        <v>140</v>
      </c>
      <c r="BR17" s="9">
        <f>ROUND(属性投放!M$4+养成规划和标准成长!N$3*养成规划和标准成长!$AA263*养成规划和标准成长!$AB263+养成规划和标准成长!N$4*养成规划和标准成长!$AH263+养成规划和标准成长!N$5*养成规划和标准成长!$AD263+(养成规划和标准成长!N$12+养成规划和标准成长!N$13)*养成规划和标准成长!$Z263+养成规划和标准成长!N$14*养成规划和标准成长!$AA263*养成规划和标准成长!$AC263+养成规划和标准成长!N$17*10*养成规划和标准成长!$AE263+养成规划和标准成长!N$18*10*养成规划和标准成长!$AF263+养成规划和标准成长!N$19*养成规划和标准成长!$AG263,0)</f>
        <v>140</v>
      </c>
      <c r="BS17" s="9">
        <f>VLOOKUP(养成规划和标准成长!$AJ263,阵法、技能和修炼!$C$20:$N$40,COLUMNS(阵法、技能和修炼!$C$20:G$40),0)</f>
        <v>0</v>
      </c>
      <c r="BT17" s="9">
        <f>VLOOKUP(养成规划和标准成长!$AJ263,阵法、技能和修炼!$C$20:$N$40,COLUMNS(阵法、技能和修炼!$C$20:H$40),0)</f>
        <v>0</v>
      </c>
      <c r="BU17" s="9">
        <f>VLOOKUP(养成规划和标准成长!$AJ263,阵法、技能和修炼!$C$20:$N$40,COLUMNS(阵法、技能和修炼!$C$20:I$40),0)</f>
        <v>0</v>
      </c>
      <c r="BV17" s="9">
        <f>VLOOKUP(养成规划和标准成长!$AJ263,阵法、技能和修炼!$C$20:$N$40,COLUMNS(阵法、技能和修炼!$C$20:J$40),0)</f>
        <v>0</v>
      </c>
      <c r="BW17" s="9">
        <f>VLOOKUP(养成规划和标准成长!$AJ263,阵法、技能和修炼!$C$20:$N$40,COLUMNS(阵法、技能和修炼!$C$20:K$40),0)</f>
        <v>0</v>
      </c>
      <c r="BX17" s="9">
        <f>VLOOKUP(养成规划和标准成长!$AJ263,阵法、技能和修炼!$C$20:$N$40,COLUMNS(阵法、技能和修炼!$C$20:L$40),0)</f>
        <v>0</v>
      </c>
      <c r="BY17" s="9">
        <f>VLOOKUP(养成规划和标准成长!$AJ263,阵法、技能和修炼!$C$20:$N$40,COLUMNS(阵法、技能和修炼!$C$20:M$40),0)</f>
        <v>0</v>
      </c>
      <c r="BZ17" s="9">
        <f>VLOOKUP(养成规划和标准成长!$AJ263,阵法、技能和修炼!$C$20:$N$40,COLUMNS(阵法、技能和修炼!$C$20:N$40),0)</f>
        <v>0</v>
      </c>
    </row>
    <row r="18" spans="1:78">
      <c r="A18" s="1">
        <v>15</v>
      </c>
      <c r="B18" s="9">
        <f>ROUND(属性投放!D$4+养成规划和标准成长!E$3*养成规划和标准成长!$O111*养成规划和标准成长!$P111+养成规划和标准成长!E$4*养成规划和标准成长!$V111+养成规划和标准成长!E$5*养成规划和标准成长!$R111+(养成规划和标准成长!E$12+养成规划和标准成长!E$13)*养成规划和标准成长!$N111+养成规划和标准成长!E$14*养成规划和标准成长!$O111*养成规划和标准成长!$Q111+养成规划和标准成长!E$17*10*养成规划和标准成长!$S111+养成规划和标准成长!E$18*10*养成规划和标准成长!$T111+养成规划和标准成长!E$19*养成规划和标准成长!$U111,0)</f>
        <v>555</v>
      </c>
      <c r="C18" s="9">
        <f>ROUND(属性投放!E$4+养成规划和标准成长!F$3*养成规划和标准成长!$O111*养成规划和标准成长!$P111+养成规划和标准成长!F$4*养成规划和标准成长!$V111+养成规划和标准成长!F$5*养成规划和标准成长!$R111+(养成规划和标准成长!F$12+养成规划和标准成长!F$13)*养成规划和标准成长!$N111+养成规划和标准成长!F$14*养成规划和标准成长!$O111*养成规划和标准成长!$Q111+养成规划和标准成长!F$17*10*养成规划和标准成长!$S111+养成规划和标准成长!F$18*10*养成规划和标准成长!$T111+养成规划和标准成长!F$19*养成规划和标准成长!$U111,0)</f>
        <v>632</v>
      </c>
      <c r="D18" s="9">
        <f>ROUND(属性投放!F$4+养成规划和标准成长!G$3*养成规划和标准成长!$O111*养成规划和标准成长!$P111+养成规划和标准成长!G$4*养成规划和标准成长!$V111+养成规划和标准成长!G$5*养成规划和标准成长!$R111+(养成规划和标准成长!G$12+养成规划和标准成长!G$13)*养成规划和标准成长!$N111+养成规划和标准成长!G$14*养成规划和标准成长!$O111*养成规划和标准成长!$Q111+养成规划和标准成长!G$17*10*养成规划和标准成长!$S111+养成规划和标准成长!G$18*10*养成规划和标准成长!$T111+养成规划和标准成长!G$19*养成规划和标准成长!$U111,0)</f>
        <v>270</v>
      </c>
      <c r="E18" s="9">
        <f>ROUND(属性投放!G$4+养成规划和标准成长!H$3*养成规划和标准成长!$O111*养成规划和标准成长!$P111+养成规划和标准成长!H$4*养成规划和标准成长!$V111+养成规划和标准成长!H$5*养成规划和标准成长!$R111+(养成规划和标准成长!H$12+养成规划和标准成长!H$13)*养成规划和标准成长!$N111+养成规划和标准成长!H$14*养成规划和标准成长!$O111*养成规划和标准成长!$Q111+养成规划和标准成长!H$17*10*养成规划和标准成长!$S111+养成规划和标准成长!H$18*10*养成规划和标准成长!$T111+养成规划和标准成长!H$19*养成规划和标准成长!$U111,0)</f>
        <v>112</v>
      </c>
      <c r="F18" s="9">
        <f>ROUND(属性投放!H$4+养成规划和标准成长!I$3*养成规划和标准成长!$O111*养成规划和标准成长!$P111+养成规划和标准成长!I$4*养成规划和标准成长!$V111+养成规划和标准成长!I$5*养成规划和标准成长!$R111+(养成规划和标准成长!I$12+养成规划和标准成长!I$13)*养成规划和标准成长!$N111+养成规划和标准成长!I$14*养成规划和标准成长!$O111*养成规划和标准成长!$Q111+养成规划和标准成长!I$17*10*养成规划和标准成长!$S111+养成规划和标准成长!I$18*10*养成规划和标准成长!$T111+养成规划和标准成长!I$19*养成规划和标准成长!$U111,0)</f>
        <v>214</v>
      </c>
      <c r="G18" s="9">
        <f>ROUND(属性投放!I$4+养成规划和标准成长!J$3*养成规划和标准成长!$O111*养成规划和标准成长!$P111+养成规划和标准成长!J$4*养成规划和标准成长!$V111+养成规划和标准成长!J$5*养成规划和标准成长!$R111+(养成规划和标准成长!J$12+养成规划和标准成长!J$13)*养成规划和标准成长!$N111+养成规划和标准成长!J$14*养成规划和标准成长!$O111*养成规划和标准成长!$Q111+养成规划和标准成长!J$17*10*养成规划和标准成长!$S111+养成规划和标准成长!J$18*10*养成规划和标准成长!$T111+养成规划和标准成长!J$19*养成规划和标准成长!$U111,0)</f>
        <v>135</v>
      </c>
      <c r="H18" s="9">
        <f>ROUND(属性投放!J$4+养成规划和标准成长!K$3*养成规划和标准成长!$O111*养成规划和标准成长!$P111+养成规划和标准成长!K$4*养成规划和标准成长!$V111+养成规划和标准成长!K$5*养成规划和标准成长!$R111+(养成规划和标准成长!K$12+养成规划和标准成长!K$13)*养成规划和标准成长!$N111+养成规划和标准成长!K$14*养成规划和标准成长!$O111*养成规划和标准成长!$Q111+养成规划和标准成长!K$17*10*养成规划和标准成长!$S111+养成规划和标准成长!K$18*10*养成规划和标准成长!$T111+养成规划和标准成长!K$19*养成规划和标准成长!$U111,0)</f>
        <v>93</v>
      </c>
      <c r="I18" s="9">
        <f>ROUND(属性投放!K$4+养成规划和标准成长!L$3*养成规划和标准成长!$O111*养成规划和标准成长!$P111+养成规划和标准成长!L$4*养成规划和标准成长!$V111+养成规划和标准成长!L$5*养成规划和标准成长!$R111+(养成规划和标准成长!L$12+养成规划和标准成长!L$13)*养成规划和标准成长!$N111+养成规划和标准成长!L$14*养成规划和标准成长!$O111*养成规划和标准成长!$Q111+养成规划和标准成长!L$17*10*养成规划和标准成长!$S111+养成规划和标准成长!L$18*10*养成规划和标准成长!$T111+养成规划和标准成长!L$19*养成规划和标准成长!$U111,0)</f>
        <v>41</v>
      </c>
      <c r="J18" s="9">
        <f>ROUND(属性投放!L$4+养成规划和标准成长!M$3*养成规划和标准成长!$O111*养成规划和标准成长!$P111+养成规划和标准成长!M$4*养成规划和标准成长!$V111+养成规划和标准成长!M$5*养成规划和标准成长!$R111+(养成规划和标准成长!M$12+养成规划和标准成长!M$13)*养成规划和标准成长!$N111+养成规划和标准成长!M$14*养成规划和标准成长!$O111*养成规划和标准成长!$Q111+养成规划和标准成长!M$17*10*养成规划和标准成长!$S111+养成规划和标准成长!M$18*10*养成规划和标准成长!$T111+养成规划和标准成长!M$19*养成规划和标准成长!$U111,0)</f>
        <v>150</v>
      </c>
      <c r="K18" s="9">
        <f>ROUND(属性投放!M$4+养成规划和标准成长!N$3*养成规划和标准成长!$O111*养成规划和标准成长!$P111+养成规划和标准成长!N$4*养成规划和标准成长!$V111+养成规划和标准成长!N$5*养成规划和标准成长!$R111+(养成规划和标准成长!N$12+养成规划和标准成长!N$13)*养成规划和标准成长!$N111+养成规划和标准成长!N$14*养成规划和标准成长!$O111*养成规划和标准成长!$Q111+养成规划和标准成长!N$17*10*养成规划和标准成长!$S111+养成规划和标准成长!N$18*10*养成规划和标准成长!$T111+养成规划和标准成长!N$19*养成规划和标准成长!$U111,0)</f>
        <v>150</v>
      </c>
      <c r="L18" s="9">
        <f>VLOOKUP(养成规划和标准成长!$X111,阵法、技能和修炼!$C$20:$N$40,COLUMNS(阵法、技能和修炼!$C$20:G$40),0)</f>
        <v>0</v>
      </c>
      <c r="M18" s="9">
        <f>VLOOKUP(养成规划和标准成长!$X111,阵法、技能和修炼!$C$20:$N$40,COLUMNS(阵法、技能和修炼!$C$20:H$40),0)</f>
        <v>0</v>
      </c>
      <c r="N18" s="9">
        <f>VLOOKUP(养成规划和标准成长!$X111,阵法、技能和修炼!$C$20:$N$40,COLUMNS(阵法、技能和修炼!$C$20:I$40),0)</f>
        <v>0</v>
      </c>
      <c r="O18" s="9">
        <f>VLOOKUP(养成规划和标准成长!$X111,阵法、技能和修炼!$C$20:$N$40,COLUMNS(阵法、技能和修炼!$C$20:J$40),0)</f>
        <v>0</v>
      </c>
      <c r="P18" s="9">
        <f>VLOOKUP(养成规划和标准成长!$X111,阵法、技能和修炼!$C$20:$N$40,COLUMNS(阵法、技能和修炼!$C$20:K$40),0)</f>
        <v>0</v>
      </c>
      <c r="Q18" s="9">
        <f>VLOOKUP(养成规划和标准成长!$X111,阵法、技能和修炼!$C$20:$N$40,COLUMNS(阵法、技能和修炼!$C$20:L$40),0)</f>
        <v>0</v>
      </c>
      <c r="R18" s="9">
        <f>VLOOKUP(养成规划和标准成长!$X111,阵法、技能和修炼!$C$20:$N$40,COLUMNS(阵法、技能和修炼!$C$20:M$40),0)</f>
        <v>0</v>
      </c>
      <c r="S18" s="9">
        <f>VLOOKUP(养成规划和标准成长!$X111,阵法、技能和修炼!$C$20:$N$40,COLUMNS(阵法、技能和修炼!$C$20:N$40),0)</f>
        <v>0</v>
      </c>
      <c r="T18" s="1">
        <v>15</v>
      </c>
      <c r="U18" s="9">
        <f>ROUND(属性投放!D$4+养成规划和标准成长!E$3*养成规划和标准成长!$C264*养成规划和标准成长!$D264+养成规划和标准成长!E$4*养成规划和标准成长!$J264+养成规划和标准成长!E$5*养成规划和标准成长!$F264+(养成规划和标准成长!E$12+养成规划和标准成长!E$13)*养成规划和标准成长!$B264+养成规划和标准成长!E$14*养成规划和标准成长!$C264*养成规划和标准成长!$E264+养成规划和标准成长!E$17*10*养成规划和标准成长!$G264+养成规划和标准成长!E$18*10*养成规划和标准成长!$H264+养成规划和标准成长!E$19*养成规划和标准成长!$I264,0)</f>
        <v>571</v>
      </c>
      <c r="V18" s="9">
        <f>ROUND(属性投放!E$4+养成规划和标准成长!F$3*养成规划和标准成长!$C264*养成规划和标准成长!$D264+养成规划和标准成长!F$4*养成规划和标准成长!$J264+养成规划和标准成长!F$5*养成规划和标准成长!$F264+(养成规划和标准成长!F$12+养成规划和标准成长!F$13)*养成规划和标准成长!$B264+养成规划和标准成长!F$14*养成规划和标准成长!$C264*养成规划和标准成长!$E264+养成规划和标准成长!F$17*10*养成规划和标准成长!$G264+养成规划和标准成长!F$18*10*养成规划和标准成长!$H264+养成规划和标准成长!F$19*养成规划和标准成长!$I264,0)</f>
        <v>641</v>
      </c>
      <c r="W18" s="9">
        <f>ROUND(属性投放!F$4+养成规划和标准成长!G$3*养成规划和标准成长!$C264*养成规划和标准成长!$D264+养成规划和标准成长!G$4*养成规划和标准成长!$J264+养成规划和标准成长!G$5*养成规划和标准成长!$F264+(养成规划和标准成长!G$12+养成规划和标准成长!G$13)*养成规划和标准成长!$B264+养成规划和标准成长!G$14*养成规划和标准成长!$C264*养成规划和标准成长!$E264+养成规划和标准成长!G$17*10*养成规划和标准成长!$G264+养成规划和标准成长!G$18*10*养成规划和标准成长!$H264+养成规划和标准成长!G$19*养成规划和标准成长!$I264,0)</f>
        <v>278</v>
      </c>
      <c r="X18" s="9">
        <f>ROUND(属性投放!G$4+养成规划和标准成长!H$3*养成规划和标准成长!$C264*养成规划和标准成长!$D264+养成规划和标准成长!H$4*养成规划和标准成长!$J264+养成规划和标准成长!H$5*养成规划和标准成长!$F264+(养成规划和标准成长!H$12+养成规划和标准成长!H$13)*养成规划和标准成长!$B264+养成规划和标准成长!H$14*养成规划和标准成长!$C264*养成规划和标准成长!$E264+养成规划和标准成长!H$17*10*养成规划和标准成长!$G264+养成规划和标准成长!H$18*10*养成规划和标准成长!$H264+养成规划和标准成长!H$19*养成规划和标准成长!$I264,0)</f>
        <v>116</v>
      </c>
      <c r="Y18" s="9">
        <f>ROUND(属性投放!H$4+养成规划和标准成长!I$3*养成规划和标准成长!$C264*养成规划和标准成长!$D264+养成规划和标准成长!I$4*养成规划和标准成长!$J264+养成规划和标准成长!I$5*养成规划和标准成长!$F264+(养成规划和标准成长!I$12+养成规划和标准成长!I$13)*养成规划和标准成长!$B264+养成规划和标准成长!I$14*养成规划和标准成长!$C264*养成规划和标准成长!$E264+养成规划和标准成长!I$17*10*养成规划和标准成长!$G264+养成规划和标准成长!I$18*10*养成规划和标准成长!$H264+养成规划和标准成长!I$19*养成规划和标准成长!$I264,0)</f>
        <v>218</v>
      </c>
      <c r="Z18" s="9">
        <f>ROUND(属性投放!I$4+养成规划和标准成长!J$3*养成规划和标准成长!$C264*养成规划和标准成长!$D264+养成规划和标准成长!J$4*养成规划和标准成长!$J264+养成规划和标准成长!J$5*养成规划和标准成长!$F264+(养成规划和标准成长!J$12+养成规划和标准成长!J$13)*养成规划和标准成长!$B264+养成规划和标准成长!J$14*养成规划和标准成长!$C264*养成规划和标准成长!$E264+养成规划和标准成长!J$17*10*养成规划和标准成长!$G264+养成规划和标准成长!J$18*10*养成规划和标准成长!$H264+养成规划和标准成长!J$19*养成规划和标准成长!$I264,0)</f>
        <v>137</v>
      </c>
      <c r="AA18" s="9">
        <f>ROUND(属性投放!J$4+养成规划和标准成长!K$3*养成规划和标准成长!$C264*养成规划和标准成长!$D264+养成规划和标准成长!K$4*养成规划和标准成长!$J264+养成规划和标准成长!K$5*养成规划和标准成长!$F264+(养成规划和标准成长!K$12+养成规划和标准成长!K$13)*养成规划和标准成长!$B264+养成规划和标准成长!K$14*养成规划和标准成长!$C264*养成规划和标准成长!$E264+养成规划和标准成长!K$17*10*养成规划和标准成长!$G264+养成规划和标准成长!K$18*10*养成规划和标准成长!$H264+养成规划和标准成长!K$19*养成规划和标准成长!$I264,0)</f>
        <v>94</v>
      </c>
      <c r="AB18" s="9">
        <f>ROUND(属性投放!K$4+养成规划和标准成长!L$3*养成规划和标准成长!$C264*养成规划和标准成长!$D264+养成规划和标准成长!L$4*养成规划和标准成长!$J264+养成规划和标准成长!L$5*养成规划和标准成长!$F264+(养成规划和标准成长!L$12+养成规划和标准成长!L$13)*养成规划和标准成长!$B264+养成规划和标准成长!L$14*养成规划和标准成长!$C264*养成规划和标准成长!$E264+养成规划和标准成长!L$17*10*养成规划和标准成长!$G264+养成规划和标准成长!L$18*10*养成规划和标准成长!$H264+养成规划和标准成长!L$19*养成规划和标准成长!$I264,0)</f>
        <v>44</v>
      </c>
      <c r="AC18" s="9">
        <f>ROUND(属性投放!L$4+养成规划和标准成长!M$3*养成规划和标准成长!$C264*养成规划和标准成长!$D264+养成规划和标准成长!M$4*养成规划和标准成长!$J264+养成规划和标准成长!M$5*养成规划和标准成长!$F264+(养成规划和标准成长!M$12+养成规划和标准成长!M$13)*养成规划和标准成长!$B264+养成规划和标准成长!M$14*养成规划和标准成长!$C264*养成规划和标准成长!$E264+养成规划和标准成长!M$17*10*养成规划和标准成长!$G264+养成规划和标准成长!M$18*10*养成规划和标准成长!$H264+养成规划和标准成长!M$19*养成规划和标准成长!$I264,0)</f>
        <v>150</v>
      </c>
      <c r="AD18" s="9">
        <f>ROUND(属性投放!M$4+养成规划和标准成长!N$3*养成规划和标准成长!$C264*养成规划和标准成长!$D264+养成规划和标准成长!N$4*养成规划和标准成长!$J264+养成规划和标准成长!N$5*养成规划和标准成长!$F264+(养成规划和标准成长!N$12+养成规划和标准成长!N$13)*养成规划和标准成长!$B264+养成规划和标准成长!N$14*养成规划和标准成长!$C264*养成规划和标准成长!$E264+养成规划和标准成长!N$17*10*养成规划和标准成长!$G264+养成规划和标准成长!N$18*10*养成规划和标准成长!$H264+养成规划和标准成长!N$19*养成规划和标准成长!$I264,0)</f>
        <v>150</v>
      </c>
      <c r="AE18" s="9">
        <f>VLOOKUP(养成规划和标准成长!$L264,阵法、技能和修炼!$C$20:$N$40,COLUMNS(阵法、技能和修炼!$C$20:G$40),0)</f>
        <v>0</v>
      </c>
      <c r="AF18" s="9">
        <f>VLOOKUP(养成规划和标准成长!$L264,阵法、技能和修炼!$C$20:$N$40,COLUMNS(阵法、技能和修炼!$C$20:H$40),0)</f>
        <v>0</v>
      </c>
      <c r="AG18" s="9">
        <f>VLOOKUP(养成规划和标准成长!$L264,阵法、技能和修炼!$C$20:$N$40,COLUMNS(阵法、技能和修炼!$C$20:I$40),0)</f>
        <v>0</v>
      </c>
      <c r="AH18" s="9">
        <f>VLOOKUP(养成规划和标准成长!$L264,阵法、技能和修炼!$C$20:$N$40,COLUMNS(阵法、技能和修炼!$C$20:J$40),0)</f>
        <v>0</v>
      </c>
      <c r="AI18" s="9">
        <f>VLOOKUP(养成规划和标准成长!$L264,阵法、技能和修炼!$C$20:$N$40,COLUMNS(阵法、技能和修炼!$C$20:K$40),0)</f>
        <v>0</v>
      </c>
      <c r="AJ18" s="9">
        <f>VLOOKUP(养成规划和标准成长!$L264,阵法、技能和修炼!$C$20:$N$40,COLUMNS(阵法、技能和修炼!$C$20:L$40),0)</f>
        <v>0</v>
      </c>
      <c r="AK18" s="9">
        <f>VLOOKUP(养成规划和标准成长!$L264,阵法、技能和修炼!$C$20:$N$40,COLUMNS(阵法、技能和修炼!$C$20:M$40),0)</f>
        <v>0</v>
      </c>
      <c r="AL18" s="9">
        <f>VLOOKUP(养成规划和标准成长!$L264,阵法、技能和修炼!$C$20:$N$40,COLUMNS(阵法、技能和修炼!$C$20:N$40),0)</f>
        <v>0</v>
      </c>
      <c r="AN18" s="1">
        <v>15</v>
      </c>
      <c r="AO18" s="9">
        <f>ROUND(属性投放!D$4+养成规划和标准成长!E$3*养成规划和标准成长!$O264*养成规划和标准成长!$P264+养成规划和标准成长!E$4*养成规划和标准成长!$V264+养成规划和标准成长!E$5*养成规划和标准成长!$R264+(养成规划和标准成长!E$12+养成规划和标准成长!E$13)*养成规划和标准成长!$N264+养成规划和标准成长!E$14*养成规划和标准成长!$O264*养成规划和标准成长!$Q264+养成规划和标准成长!E$17*10*养成规划和标准成长!$S264+养成规划和标准成长!E$18*10*养成规划和标准成长!$T264+养成规划和标准成长!E$19*养成规划和标准成长!$U264,0)</f>
        <v>588</v>
      </c>
      <c r="AP18" s="9">
        <f>ROUND(属性投放!E$4+养成规划和标准成长!F$3*养成规划和标准成长!$O264*养成规划和标准成长!$P264+养成规划和标准成长!F$4*养成规划和标准成长!$V264+养成规划和标准成长!F$5*养成规划和标准成长!$R264+(养成规划和标准成长!F$12+养成规划和标准成长!F$13)*养成规划和标准成长!$N264+养成规划和标准成长!F$14*养成规划和标准成长!$O264*养成规划和标准成长!$Q264+养成规划和标准成长!F$17*10*养成规划和标准成长!$S264+养成规划和标准成长!F$18*10*养成规划和标准成长!$T264+养成规划和标准成长!F$19*养成规划和标准成长!$U264,0)</f>
        <v>649</v>
      </c>
      <c r="AQ18" s="9">
        <f>ROUND(属性投放!F$4+养成规划和标准成长!G$3*养成规划和标准成长!$O264*养成规划和标准成长!$P264+养成规划和标准成长!G$4*养成规划和标准成长!$V264+养成规划和标准成长!G$5*养成规划和标准成长!$R264+(养成规划和标准成长!G$12+养成规划和标准成长!G$13)*养成规划和标准成长!$N264+养成规划和标准成长!G$14*养成规划和标准成长!$O264*养成规划和标准成长!$Q264+养成规划和标准成长!G$17*10*养成规划和标准成长!$S264+养成规划和标准成长!G$18*10*养成规划和标准成长!$T264+养成规划和标准成长!G$19*养成规划和标准成长!$U264,0)</f>
        <v>286</v>
      </c>
      <c r="AR18" s="9">
        <f>ROUND(属性投放!G$4+养成规划和标准成长!H$3*养成规划和标准成长!$O264*养成规划和标准成长!$P264+养成规划和标准成长!H$4*养成规划和标准成长!$V264+养成规划和标准成长!H$5*养成规划和标准成长!$R264+(养成规划和标准成长!H$12+养成规划和标准成长!H$13)*养成规划和标准成长!$N264+养成规划和标准成长!H$14*养成规划和标准成长!$O264*养成规划和标准成长!$Q264+养成规划和标准成长!H$17*10*养成规划和标准成长!$S264+养成规划和标准成长!H$18*10*养成规划和标准成长!$T264+养成规划和标准成长!H$19*养成规划和标准成长!$U264,0)</f>
        <v>120</v>
      </c>
      <c r="AS18" s="9">
        <f>ROUND(属性投放!H$4+养成规划和标准成长!I$3*养成规划和标准成长!$O264*养成规划和标准成长!$P264+养成规划和标准成长!I$4*养成规划和标准成长!$V264+养成规划和标准成长!I$5*养成规划和标准成长!$R264+(养成规划和标准成长!I$12+养成规划和标准成长!I$13)*养成规划和标准成长!$N264+养成规划和标准成长!I$14*养成规划和标准成长!$O264*养成规划和标准成长!$Q264+养成规划和标准成长!I$17*10*养成规划和标准成长!$S264+养成规划和标准成长!I$18*10*养成规划和标准成长!$T264+养成规划和标准成长!I$19*养成规划和标准成长!$U264,0)</f>
        <v>222</v>
      </c>
      <c r="AT18" s="9">
        <f>ROUND(属性投放!I$4+养成规划和标准成长!J$3*养成规划和标准成长!$O264*养成规划和标准成长!$P264+养成规划和标准成长!J$4*养成规划和标准成长!$V264+养成规划和标准成长!J$5*养成规划和标准成长!$R264+(养成规划和标准成长!J$12+养成规划和标准成长!J$13)*养成规划和标准成长!$N264+养成规划和标准成长!J$14*养成规划和标准成长!$O264*养成规划和标准成长!$Q264+养成规划和标准成长!J$17*10*养成规划和标准成长!$S264+养成规划和标准成长!J$18*10*养成规划和标准成长!$T264+养成规划和标准成长!J$19*养成规划和标准成长!$U264,0)</f>
        <v>140</v>
      </c>
      <c r="AU18" s="9">
        <f>ROUND(属性投放!J$4+养成规划和标准成长!K$3*养成规划和标准成长!$O264*养成规划和标准成长!$P264+养成规划和标准成长!K$4*养成规划和标准成长!$V264+养成规划和标准成长!K$5*养成规划和标准成长!$R264+(养成规划和标准成长!K$12+养成规划和标准成长!K$13)*养成规划和标准成长!$N264+养成规划和标准成长!K$14*养成规划和标准成长!$O264*养成规划和标准成长!$Q264+养成规划和标准成长!K$17*10*养成规划和标准成长!$S264+养成规划和标准成长!K$18*10*养成规划和标准成长!$T264+养成规划和标准成长!K$19*养成规划和标准成长!$U264,0)</f>
        <v>96</v>
      </c>
      <c r="AV18" s="9">
        <f>ROUND(属性投放!K$4+养成规划和标准成长!L$3*养成规划和标准成长!$O264*养成规划和标准成长!$P264+养成规划和标准成长!L$4*养成规划和标准成长!$V264+养成规划和标准成长!L$5*养成规划和标准成长!$R264+(养成规划和标准成长!L$12+养成规划和标准成长!L$13)*养成规划和标准成长!$N264+养成规划和标准成长!L$14*养成规划和标准成长!$O264*养成规划和标准成长!$Q264+养成规划和标准成长!L$17*10*养成规划和标准成长!$S264+养成规划和标准成长!L$18*10*养成规划和标准成长!$T264+养成规划和标准成长!L$19*养成规划和标准成长!$U264,0)</f>
        <v>47</v>
      </c>
      <c r="AW18" s="9">
        <f>ROUND(属性投放!L$4+养成规划和标准成长!M$3*养成规划和标准成长!$O264*养成规划和标准成长!$P264+养成规划和标准成长!M$4*养成规划和标准成长!$V264+养成规划和标准成长!M$5*养成规划和标准成长!$R264+(养成规划和标准成长!M$12+养成规划和标准成长!M$13)*养成规划和标准成长!$N264+养成规划和标准成长!M$14*养成规划和标准成长!$O264*养成规划和标准成长!$Q264+养成规划和标准成长!M$17*10*养成规划和标准成长!$S264+养成规划和标准成长!M$18*10*养成规划和标准成长!$T264+养成规划和标准成长!M$19*养成规划和标准成长!$U264,0)</f>
        <v>150</v>
      </c>
      <c r="AX18" s="9">
        <f>ROUND(属性投放!M$4+养成规划和标准成长!N$3*养成规划和标准成长!$O264*养成规划和标准成长!$P264+养成规划和标准成长!N$4*养成规划和标准成长!$V264+养成规划和标准成长!N$5*养成规划和标准成长!$R264+(养成规划和标准成长!N$12+养成规划和标准成长!N$13)*养成规划和标准成长!$N264+养成规划和标准成长!N$14*养成规划和标准成长!$O264*养成规划和标准成长!$Q264+养成规划和标准成长!N$17*10*养成规划和标准成长!$S264+养成规划和标准成长!N$18*10*养成规划和标准成长!$T264+养成规划和标准成长!N$19*养成规划和标准成长!$U264,0)</f>
        <v>150</v>
      </c>
      <c r="AY18" s="9">
        <f>VLOOKUP(养成规划和标准成长!$X264,阵法、技能和修炼!$C$20:$N$40,COLUMNS(阵法、技能和修炼!$C$20:G$40),0)</f>
        <v>0</v>
      </c>
      <c r="AZ18" s="9">
        <f>VLOOKUP(养成规划和标准成长!$X264,阵法、技能和修炼!$C$20:$N$40,COLUMNS(阵法、技能和修炼!$C$20:H$40),0)</f>
        <v>0</v>
      </c>
      <c r="BA18" s="9">
        <f>VLOOKUP(养成规划和标准成长!$X264,阵法、技能和修炼!$C$20:$N$40,COLUMNS(阵法、技能和修炼!$C$20:I$40),0)</f>
        <v>0</v>
      </c>
      <c r="BB18" s="9">
        <f>VLOOKUP(养成规划和标准成长!$X264,阵法、技能和修炼!$C$20:$N$40,COLUMNS(阵法、技能和修炼!$C$20:J$40),0)</f>
        <v>0</v>
      </c>
      <c r="BC18" s="9">
        <f>VLOOKUP(养成规划和标准成长!$X264,阵法、技能和修炼!$C$20:$N$40,COLUMNS(阵法、技能和修炼!$C$20:K$40),0)</f>
        <v>0</v>
      </c>
      <c r="BD18" s="9">
        <f>VLOOKUP(养成规划和标准成长!$X264,阵法、技能和修炼!$C$20:$N$40,COLUMNS(阵法、技能和修炼!$C$20:L$40),0)</f>
        <v>0</v>
      </c>
      <c r="BE18" s="9">
        <f>VLOOKUP(养成规划和标准成长!$X264,阵法、技能和修炼!$C$20:$N$40,COLUMNS(阵法、技能和修炼!$C$20:M$40),0)</f>
        <v>0</v>
      </c>
      <c r="BF18" s="9">
        <f>VLOOKUP(养成规划和标准成长!$X264,阵法、技能和修炼!$C$20:$N$40,COLUMNS(阵法、技能和修炼!$C$20:N$40),0)</f>
        <v>0</v>
      </c>
      <c r="BH18" s="1">
        <v>15</v>
      </c>
      <c r="BI18" s="9">
        <f>ROUND(属性投放!D$4+养成规划和标准成长!E$3*养成规划和标准成长!$AA264*养成规划和标准成长!$AB264+养成规划和标准成长!E$4*养成规划和标准成长!$AH264+养成规划和标准成长!E$5*养成规划和标准成长!$AD264+(养成规划和标准成长!E$12+养成规划和标准成长!E$13)*养成规划和标准成长!$Z264+养成规划和标准成长!E$14*养成规划和标准成长!$AA264*养成规划和标准成长!$AC264+养成规划和标准成长!E$17*10*养成规划和标准成长!$AE264+养成规划和标准成长!E$18*10*养成规划和标准成长!$AF264+养成规划和标准成长!E$19*养成规划和标准成长!$AG264,0)</f>
        <v>604</v>
      </c>
      <c r="BJ18" s="9">
        <f>ROUND(属性投放!E$4+养成规划和标准成长!F$3*养成规划和标准成长!$AA264*养成规划和标准成长!$AB264+养成规划和标准成长!F$4*养成规划和标准成长!$AH264+养成规划和标准成长!F$5*养成规划和标准成长!$AD264+(养成规划和标准成长!F$12+养成规划和标准成长!F$13)*养成规划和标准成长!$Z264+养成规划和标准成长!F$14*养成规划和标准成长!$AA264*养成规划和标准成长!$AC264+养成规划和标准成长!F$17*10*养成规划和标准成长!$AE264+养成规划和标准成长!F$18*10*养成规划和标准成长!$AF264+养成规划和标准成长!F$19*养成规划和标准成长!$AG264,0)</f>
        <v>657</v>
      </c>
      <c r="BK18" s="9">
        <f>ROUND(属性投放!F$4+养成规划和标准成长!G$3*养成规划和标准成长!$AA264*养成规划和标准成长!$AB264+养成规划和标准成长!G$4*养成规划和标准成长!$AH264+养成规划和标准成长!G$5*养成规划和标准成长!$AD264+(养成规划和标准成长!G$12+养成规划和标准成长!G$13)*养成规划和标准成长!$Z264+养成规划和标准成长!G$14*养成规划和标准成长!$AA264*养成规划和标准成长!$AC264+养成规划和标准成长!G$17*10*养成规划和标准成长!$AE264+养成规划和标准成长!G$18*10*养成规划和标准成长!$AF264+养成规划和标准成长!G$19*养成规划和标准成长!$AG264,0)</f>
        <v>295</v>
      </c>
      <c r="BL18" s="9">
        <f>ROUND(属性投放!G$4+养成规划和标准成长!H$3*养成规划和标准成长!$AA264*养成规划和标准成长!$AB264+养成规划和标准成长!H$4*养成规划和标准成长!$AH264+养成规划和标准成长!H$5*养成规划和标准成长!$AD264+(养成规划和标准成长!H$12+养成规划和标准成长!H$13)*养成规划和标准成长!$Z264+养成规划和标准成长!H$14*养成规划和标准成长!$AA264*养成规划和标准成长!$AC264+养成规划和标准成长!H$17*10*养成规划和标准成长!$AE264+养成规划和标准成长!H$18*10*养成规划和标准成长!$AF264+养成规划和标准成长!H$19*养成规划和标准成长!$AG264,0)</f>
        <v>124</v>
      </c>
      <c r="BM18" s="9">
        <f>ROUND(属性投放!H$4+养成规划和标准成长!I$3*养成规划和标准成长!$AA264*养成规划和标准成长!$AB264+养成规划和标准成长!I$4*养成规划和标准成长!$AH264+养成规划和标准成长!I$5*养成规划和标准成长!$AD264+(养成规划和标准成长!I$12+养成规划和标准成长!I$13)*养成规划和标准成长!$Z264+养成规划和标准成长!I$14*养成规划和标准成长!$AA264*养成规划和标准成长!$AC264+养成规划和标准成长!I$17*10*养成规划和标准成长!$AE264+养成规划和标准成长!I$18*10*养成规划和标准成长!$AF264+养成规划和标准成长!I$19*养成规划和标准成长!$AG264,0)</f>
        <v>226</v>
      </c>
      <c r="BN18" s="9">
        <f>ROUND(属性投放!I$4+养成规划和标准成长!J$3*养成规划和标准成长!$AA264*养成规划和标准成长!$AB264+养成规划和标准成长!J$4*养成规划和标准成长!$AH264+养成规划和标准成长!J$5*养成规划和标准成长!$AD264+(养成规划和标准成长!J$12+养成规划和标准成长!J$13)*养成规划和标准成长!$Z264+养成规划和标准成长!J$14*养成规划和标准成长!$AA264*养成规划和标准成长!$AC264+养成规划和标准成长!J$17*10*养成规划和标准成长!$AE264+养成规划和标准成长!J$18*10*养成规划和标准成长!$AF264+养成规划和标准成长!J$19*养成规划和标准成长!$AG264,0)</f>
        <v>142</v>
      </c>
      <c r="BO18" s="9">
        <f>ROUND(属性投放!J$4+养成规划和标准成长!K$3*养成规划和标准成长!$AA264*养成规划和标准成长!$AB264+养成规划和标准成长!K$4*养成规划和标准成长!$AH264+养成规划和标准成长!K$5*养成规划和标准成长!$AD264+(养成规划和标准成长!K$12+养成规划和标准成长!K$13)*养成规划和标准成长!$Z264+养成规划和标准成长!K$14*养成规划和标准成长!$AA264*养成规划和标准成长!$AC264+养成规划和标准成长!K$17*10*养成规划和标准成长!$AE264+养成规划和标准成长!K$18*10*养成规划和标准成长!$AF264+养成规划和标准成长!K$19*养成规划和标准成长!$AG264,0)</f>
        <v>97</v>
      </c>
      <c r="BP18" s="9">
        <f>ROUND(属性投放!K$4+养成规划和标准成长!L$3*养成规划和标准成长!$AA264*养成规划和标准成长!$AB264+养成规划和标准成长!L$4*养成规划和标准成长!$AH264+养成规划和标准成长!L$5*养成规划和标准成长!$AD264+(养成规划和标准成长!L$12+养成规划和标准成长!L$13)*养成规划和标准成长!$Z264+养成规划和标准成长!L$14*养成规划和标准成长!$AA264*养成规划和标准成长!$AC264+养成规划和标准成长!L$17*10*养成规划和标准成长!$AE264+养成规划和标准成长!L$18*10*养成规划和标准成长!$AF264+养成规划和标准成长!L$19*养成规划和标准成长!$AG264,0)</f>
        <v>50</v>
      </c>
      <c r="BQ18" s="9">
        <f>ROUND(属性投放!L$4+养成规划和标准成长!M$3*养成规划和标准成长!$AA264*养成规划和标准成长!$AB264+养成规划和标准成长!M$4*养成规划和标准成长!$AH264+养成规划和标准成长!M$5*养成规划和标准成长!$AD264+(养成规划和标准成长!M$12+养成规划和标准成长!M$13)*养成规划和标准成长!$Z264+养成规划和标准成长!M$14*养成规划和标准成长!$AA264*养成规划和标准成长!$AC264+养成规划和标准成长!M$17*10*养成规划和标准成长!$AE264+养成规划和标准成长!M$18*10*养成规划和标准成长!$AF264+养成规划和标准成长!M$19*养成规划和标准成长!$AG264,0)</f>
        <v>150</v>
      </c>
      <c r="BR18" s="9">
        <f>ROUND(属性投放!M$4+养成规划和标准成长!N$3*养成规划和标准成长!$AA264*养成规划和标准成长!$AB264+养成规划和标准成长!N$4*养成规划和标准成长!$AH264+养成规划和标准成长!N$5*养成规划和标准成长!$AD264+(养成规划和标准成长!N$12+养成规划和标准成长!N$13)*养成规划和标准成长!$Z264+养成规划和标准成长!N$14*养成规划和标准成长!$AA264*养成规划和标准成长!$AC264+养成规划和标准成长!N$17*10*养成规划和标准成长!$AE264+养成规划和标准成长!N$18*10*养成规划和标准成长!$AF264+养成规划和标准成长!N$19*养成规划和标准成长!$AG264,0)</f>
        <v>150</v>
      </c>
      <c r="BS18" s="9">
        <f>VLOOKUP(养成规划和标准成长!$AJ264,阵法、技能和修炼!$C$20:$N$40,COLUMNS(阵法、技能和修炼!$C$20:G$40),0)</f>
        <v>0</v>
      </c>
      <c r="BT18" s="9">
        <f>VLOOKUP(养成规划和标准成长!$AJ264,阵法、技能和修炼!$C$20:$N$40,COLUMNS(阵法、技能和修炼!$C$20:H$40),0)</f>
        <v>0</v>
      </c>
      <c r="BU18" s="9">
        <f>VLOOKUP(养成规划和标准成长!$AJ264,阵法、技能和修炼!$C$20:$N$40,COLUMNS(阵法、技能和修炼!$C$20:I$40),0)</f>
        <v>0</v>
      </c>
      <c r="BV18" s="9">
        <f>VLOOKUP(养成规划和标准成长!$AJ264,阵法、技能和修炼!$C$20:$N$40,COLUMNS(阵法、技能和修炼!$C$20:J$40),0)</f>
        <v>0</v>
      </c>
      <c r="BW18" s="9">
        <f>VLOOKUP(养成规划和标准成长!$AJ264,阵法、技能和修炼!$C$20:$N$40,COLUMNS(阵法、技能和修炼!$C$20:K$40),0)</f>
        <v>0</v>
      </c>
      <c r="BX18" s="9">
        <f>VLOOKUP(养成规划和标准成长!$AJ264,阵法、技能和修炼!$C$20:$N$40,COLUMNS(阵法、技能和修炼!$C$20:L$40),0)</f>
        <v>0</v>
      </c>
      <c r="BY18" s="9">
        <f>VLOOKUP(养成规划和标准成长!$AJ264,阵法、技能和修炼!$C$20:$N$40,COLUMNS(阵法、技能和修炼!$C$20:M$40),0)</f>
        <v>0</v>
      </c>
      <c r="BZ18" s="9">
        <f>VLOOKUP(养成规划和标准成长!$AJ264,阵法、技能和修炼!$C$20:$N$40,COLUMNS(阵法、技能和修炼!$C$20:N$40),0)</f>
        <v>0</v>
      </c>
    </row>
    <row r="19" spans="1:78">
      <c r="A19" s="1">
        <v>16</v>
      </c>
      <c r="B19" s="9">
        <f>ROUND(属性投放!D$4+养成规划和标准成长!E$3*养成规划和标准成长!$O112*养成规划和标准成长!$P112+养成规划和标准成长!E$4*养成规划和标准成长!$V112+养成规划和标准成长!E$5*养成规划和标准成长!$R112+(养成规划和标准成长!E$12+养成规划和标准成长!E$13)*养成规划和标准成长!$N112+养成规划和标准成长!E$14*养成规划和标准成长!$O112*养成规划和标准成长!$Q112+养成规划和标准成长!E$17*10*养成规划和标准成长!$S112+养成规划和标准成长!E$18*10*养成规划和标准成长!$T112+养成规划和标准成长!E$19*养成规划和标准成长!$U112,0)</f>
        <v>571</v>
      </c>
      <c r="C19" s="9">
        <f>ROUND(属性投放!E$4+养成规划和标准成长!F$3*养成规划和标准成长!$O112*养成规划和标准成长!$P112+养成规划和标准成长!F$4*养成规划和标准成长!$V112+养成规划和标准成长!F$5*养成规划和标准成长!$R112+(养成规划和标准成长!F$12+养成规划和标准成长!F$13)*养成规划和标准成长!$N112+养成规划和标准成长!F$14*养成规划和标准成长!$O112*养成规划和标准成长!$Q112+养成规划和标准成长!F$17*10*养成规划和标准成长!$S112+养成规划和标准成长!F$18*10*养成规划和标准成长!$T112+养成规划和标准成长!F$19*养成规划和标准成长!$U112,0)</f>
        <v>657</v>
      </c>
      <c r="D19" s="9">
        <f>ROUND(属性投放!F$4+养成规划和标准成长!G$3*养成规划和标准成长!$O112*养成规划和标准成长!$P112+养成规划和标准成长!G$4*养成规划和标准成长!$V112+养成规划和标准成长!G$5*养成规划和标准成长!$R112+(养成规划和标准成长!G$12+养成规划和标准成长!G$13)*养成规划和标准成长!$N112+养成规划和标准成长!G$14*养成规划和标准成长!$O112*养成规划和标准成长!$Q112+养成规划和标准成长!G$17*10*养成规划和标准成长!$S112+养成规划和标准成长!G$18*10*养成规划和标准成长!$T112+养成规划和标准成长!G$19*养成规划和标准成长!$U112,0)</f>
        <v>277</v>
      </c>
      <c r="E19" s="9">
        <f>ROUND(属性投放!G$4+养成规划和标准成长!H$3*养成规划和标准成长!$O112*养成规划和标准成长!$P112+养成规划和标准成长!H$4*养成规划和标准成长!$V112+养成规划和标准成长!H$5*养成规划和标准成长!$R112+(养成规划和标准成长!H$12+养成规划和标准成长!H$13)*养成规划和标准成长!$N112+养成规划和标准成长!H$14*养成规划和标准成长!$O112*养成规划和标准成长!$Q112+养成规划和标准成长!H$17*10*养成规划和标准成长!$S112+养成规划和标准成长!H$18*10*养成规划和标准成长!$T112+养成规划和标准成长!H$19*养成规划和标准成长!$U112,0)</f>
        <v>114</v>
      </c>
      <c r="F19" s="9">
        <f>ROUND(属性投放!H$4+养成规划和标准成长!I$3*养成规划和标准成长!$O112*养成规划和标准成长!$P112+养成规划和标准成长!I$4*养成规划和标准成长!$V112+养成规划和标准成长!I$5*养成规划和标准成长!$R112+(养成规划和标准成长!I$12+养成规划和标准成长!I$13)*养成规划和标准成长!$N112+养成规划和标准成长!I$14*养成规划和标准成长!$O112*养成规划和标准成长!$Q112+养成规划和标准成长!I$17*10*养成规划和标准成长!$S112+养成规划和标准成长!I$18*10*养成规划和标准成长!$T112+养成规划和标准成长!I$19*养成规划和标准成长!$U112,0)</f>
        <v>221</v>
      </c>
      <c r="G19" s="9">
        <f>ROUND(属性投放!I$4+养成规划和标准成长!J$3*养成规划和标准成长!$O112*养成规划和标准成长!$P112+养成规划和标准成长!J$4*养成规划和标准成长!$V112+养成规划和标准成长!J$5*养成规划和标准成长!$R112+(养成规划和标准成长!J$12+养成规划和标准成长!J$13)*养成规划和标准成长!$N112+养成规划和标准成长!J$14*养成规划和标准成长!$O112*养成规划和标准成长!$Q112+养成规划和标准成长!J$17*10*养成规划和标准成长!$S112+养成规划和标准成长!J$18*10*养成规划和标准成长!$T112+养成规划和标准成长!J$19*养成规划和标准成长!$U112,0)</f>
        <v>140</v>
      </c>
      <c r="H19" s="9">
        <f>ROUND(属性投放!J$4+养成规划和标准成长!K$3*养成规划和标准成长!$O112*养成规划和标准成长!$P112+养成规划和标准成长!K$4*养成规划和标准成长!$V112+养成规划和标准成长!K$5*养成规划和标准成长!$R112+(养成规划和标准成长!K$12+养成规划和标准成长!K$13)*养成规划和标准成长!$N112+养成规划和标准成长!K$14*养成规划和标准成长!$O112*养成规划和标准成长!$Q112+养成规划和标准成长!K$17*10*养成规划和标准成长!$S112+养成规划和标准成长!K$18*10*养成规划和标准成长!$T112+养成规划和标准成长!K$19*养成规划和标准成长!$U112,0)</f>
        <v>97</v>
      </c>
      <c r="I19" s="9">
        <f>ROUND(属性投放!K$4+养成规划和标准成长!L$3*养成规划和标准成长!$O112*养成规划和标准成长!$P112+养成规划和标准成长!L$4*养成规划和标准成长!$V112+养成规划和标准成长!L$5*养成规划和标准成长!$R112+(养成规划和标准成长!L$12+养成规划和标准成长!L$13)*养成规划和标准成长!$N112+养成规划和标准成长!L$14*养成规划和标准成长!$O112*养成规划和标准成长!$Q112+养成规划和标准成长!L$17*10*养成规划和标准成长!$S112+养成规划和标准成长!L$18*10*养成规划和标准成长!$T112+养成规划和标准成长!L$19*养成规划和标准成长!$U112,0)</f>
        <v>41</v>
      </c>
      <c r="J19" s="9">
        <f>ROUND(属性投放!L$4+养成规划和标准成长!M$3*养成规划和标准成长!$O112*养成规划和标准成长!$P112+养成规划和标准成长!M$4*养成规划和标准成长!$V112+养成规划和标准成长!M$5*养成规划和标准成长!$R112+(养成规划和标准成长!M$12+养成规划和标准成长!M$13)*养成规划和标准成长!$N112+养成规划和标准成长!M$14*养成规划和标准成长!$O112*养成规划和标准成长!$Q112+养成规划和标准成长!M$17*10*养成规划和标准成长!$S112+养成规划和标准成长!M$18*10*养成规划和标准成长!$T112+养成规划和标准成长!M$19*养成规划和标准成长!$U112,0)</f>
        <v>160</v>
      </c>
      <c r="K19" s="9">
        <f>ROUND(属性投放!M$4+养成规划和标准成长!N$3*养成规划和标准成长!$O112*养成规划和标准成长!$P112+养成规划和标准成长!N$4*养成规划和标准成长!$V112+养成规划和标准成长!N$5*养成规划和标准成长!$R112+(养成规划和标准成长!N$12+养成规划和标准成长!N$13)*养成规划和标准成长!$N112+养成规划和标准成长!N$14*养成规划和标准成长!$O112*养成规划和标准成长!$Q112+养成规划和标准成长!N$17*10*养成规划和标准成长!$S112+养成规划和标准成长!N$18*10*养成规划和标准成长!$T112+养成规划和标准成长!N$19*养成规划和标准成长!$U112,0)</f>
        <v>160</v>
      </c>
      <c r="L19" s="9">
        <f>VLOOKUP(养成规划和标准成长!$X112,阵法、技能和修炼!$C$20:$N$40,COLUMNS(阵法、技能和修炼!$C$20:G$40),0)</f>
        <v>0</v>
      </c>
      <c r="M19" s="9">
        <f>VLOOKUP(养成规划和标准成长!$X112,阵法、技能和修炼!$C$20:$N$40,COLUMNS(阵法、技能和修炼!$C$20:H$40),0)</f>
        <v>0</v>
      </c>
      <c r="N19" s="9">
        <f>VLOOKUP(养成规划和标准成长!$X112,阵法、技能和修炼!$C$20:$N$40,COLUMNS(阵法、技能和修炼!$C$20:I$40),0)</f>
        <v>0</v>
      </c>
      <c r="O19" s="9">
        <f>VLOOKUP(养成规划和标准成长!$X112,阵法、技能和修炼!$C$20:$N$40,COLUMNS(阵法、技能和修炼!$C$20:J$40),0)</f>
        <v>0</v>
      </c>
      <c r="P19" s="9">
        <f>VLOOKUP(养成规划和标准成长!$X112,阵法、技能和修炼!$C$20:$N$40,COLUMNS(阵法、技能和修炼!$C$20:K$40),0)</f>
        <v>0</v>
      </c>
      <c r="Q19" s="9">
        <f>VLOOKUP(养成规划和标准成长!$X112,阵法、技能和修炼!$C$20:$N$40,COLUMNS(阵法、技能和修炼!$C$20:L$40),0)</f>
        <v>0</v>
      </c>
      <c r="R19" s="9">
        <f>VLOOKUP(养成规划和标准成长!$X112,阵法、技能和修炼!$C$20:$N$40,COLUMNS(阵法、技能和修炼!$C$20:M$40),0)</f>
        <v>0</v>
      </c>
      <c r="S19" s="9">
        <f>VLOOKUP(养成规划和标准成长!$X112,阵法、技能和修炼!$C$20:$N$40,COLUMNS(阵法、技能和修炼!$C$20:N$40),0)</f>
        <v>0</v>
      </c>
      <c r="T19" s="1">
        <v>16</v>
      </c>
      <c r="U19" s="9">
        <f>ROUND(属性投放!D$4+养成规划和标准成长!E$3*养成规划和标准成长!$C265*养成规划和标准成长!$D265+养成规划和标准成长!E$4*养成规划和标准成长!$J265+养成规划和标准成长!E$5*养成规划和标准成长!$F265+(养成规划和标准成长!E$12+养成规划和标准成长!E$13)*养成规划和标准成长!$B265+养成规划和标准成长!E$14*养成规划和标准成长!$C265*养成规划和标准成长!$E265+养成规划和标准成长!E$17*10*养成规划和标准成长!$G265+养成规划和标准成长!E$18*10*养成规划和标准成长!$H265+养成规划和标准成长!E$19*养成规划和标准成长!$I265,0)</f>
        <v>587</v>
      </c>
      <c r="V19" s="9">
        <f>ROUND(属性投放!E$4+养成规划和标准成长!F$3*养成规划和标准成长!$C265*养成规划和标准成长!$D265+养成规划和标准成长!F$4*养成规划和标准成长!$J265+养成规划和标准成长!F$5*养成规划和标准成长!$F265+(养成规划和标准成长!F$12+养成规划和标准成长!F$13)*养成规划和标准成长!$B265+养成规划和标准成长!F$14*养成规划和标准成长!$C265*养成规划和标准成长!$E265+养成规划和标准成长!F$17*10*养成规划和标准成长!$G265+养成规划和标准成长!F$18*10*养成规划和标准成长!$H265+养成规划和标准成长!F$19*养成规划和标准成长!$I265,0)</f>
        <v>666</v>
      </c>
      <c r="W19" s="9">
        <f>ROUND(属性投放!F$4+养成规划和标准成长!G$3*养成规划和标准成长!$C265*养成规划和标准成长!$D265+养成规划和标准成长!G$4*养成规划和标准成长!$J265+养成规划和标准成长!G$5*养成规划和标准成长!$F265+(养成规划和标准成长!G$12+养成规划和标准成长!G$13)*养成规划和标准成长!$B265+养成规划和标准成长!G$14*养成规划和标准成长!$C265*养成规划和标准成长!$E265+养成规划和标准成长!G$17*10*养成规划和标准成长!$G265+养成规划和标准成长!G$18*10*养成规划和标准成长!$H265+养成规划和标准成长!G$19*养成规划和标准成长!$I265,0)</f>
        <v>286</v>
      </c>
      <c r="X19" s="9">
        <f>ROUND(属性投放!G$4+养成规划和标准成长!H$3*养成规划和标准成长!$C265*养成规划和标准成长!$D265+养成规划和标准成长!H$4*养成规划和标准成长!$J265+养成规划和标准成长!H$5*养成规划和标准成长!$F265+(养成规划和标准成长!H$12+养成规划和标准成长!H$13)*养成规划和标准成长!$B265+养成规划和标准成长!H$14*养成规划和标准成长!$C265*养成规划和标准成长!$E265+养成规划和标准成长!H$17*10*养成规划和标准成长!$G265+养成规划和标准成长!H$18*10*养成规划和标准成长!$H265+养成规划和标准成长!H$19*养成规划和标准成长!$I265,0)</f>
        <v>118</v>
      </c>
      <c r="Y19" s="9">
        <f>ROUND(属性投放!H$4+养成规划和标准成长!I$3*养成规划和标准成长!$C265*养成规划和标准成长!$D265+养成规划和标准成长!I$4*养成规划和标准成长!$J265+养成规划和标准成长!I$5*养成规划和标准成长!$F265+(养成规划和标准成长!I$12+养成规划和标准成长!I$13)*养成规划和标准成长!$B265+养成规划和标准成长!I$14*养成规划和标准成长!$C265*养成规划和标准成长!$E265+养成规划和标准成长!I$17*10*养成规划和标准成长!$G265+养成规划和标准成长!I$18*10*养成规划和标准成长!$H265+养成规划和标准成长!I$19*养成规划和标准成长!$I265,0)</f>
        <v>225</v>
      </c>
      <c r="Z19" s="9">
        <f>ROUND(属性投放!I$4+养成规划和标准成长!J$3*养成规划和标准成长!$C265*养成规划和标准成长!$D265+养成规划和标准成长!J$4*养成规划和标准成长!$J265+养成规划和标准成长!J$5*养成规划和标准成长!$F265+(养成规划和标准成长!J$12+养成规划和标准成长!J$13)*养成规划和标准成长!$B265+养成规划和标准成长!J$14*养成规划和标准成长!$C265*养成规划和标准成长!$E265+养成规划和标准成长!J$17*10*养成规划和标准成长!$G265+养成规划和标准成长!J$18*10*养成规划和标准成长!$H265+养成规划和标准成长!J$19*养成规划和标准成长!$I265,0)</f>
        <v>142</v>
      </c>
      <c r="AA19" s="9">
        <f>ROUND(属性投放!J$4+养成规划和标准成长!K$3*养成规划和标准成长!$C265*养成规划和标准成长!$D265+养成规划和标准成长!K$4*养成规划和标准成长!$J265+养成规划和标准成长!K$5*养成规划和标准成长!$F265+(养成规划和标准成长!K$12+养成规划和标准成长!K$13)*养成规划和标准成长!$B265+养成规划和标准成长!K$14*养成规划和标准成长!$C265*养成规划和标准成长!$E265+养成规划和标准成长!K$17*10*养成规划和标准成长!$G265+养成规划和标准成长!K$18*10*养成规划和标准成长!$H265+养成规划和标准成长!K$19*养成规划和标准成长!$I265,0)</f>
        <v>98</v>
      </c>
      <c r="AB19" s="9">
        <f>ROUND(属性投放!K$4+养成规划和标准成长!L$3*养成规划和标准成长!$C265*养成规划和标准成长!$D265+养成规划和标准成长!L$4*养成规划和标准成长!$J265+养成规划和标准成长!L$5*养成规划和标准成长!$F265+(养成规划和标准成长!L$12+养成规划和标准成长!L$13)*养成规划和标准成长!$B265+养成规划和标准成长!L$14*养成规划和标准成长!$C265*养成规划和标准成长!$E265+养成规划和标准成长!L$17*10*养成规划和标准成长!$G265+养成规划和标准成长!L$18*10*养成规划和标准成长!$H265+养成规划和标准成长!L$19*养成规划和标准成长!$I265,0)</f>
        <v>44</v>
      </c>
      <c r="AC19" s="9">
        <f>ROUND(属性投放!L$4+养成规划和标准成长!M$3*养成规划和标准成长!$C265*养成规划和标准成长!$D265+养成规划和标准成长!M$4*养成规划和标准成长!$J265+养成规划和标准成长!M$5*养成规划和标准成长!$F265+(养成规划和标准成长!M$12+养成规划和标准成长!M$13)*养成规划和标准成长!$B265+养成规划和标准成长!M$14*养成规划和标准成长!$C265*养成规划和标准成长!$E265+养成规划和标准成长!M$17*10*养成规划和标准成长!$G265+养成规划和标准成长!M$18*10*养成规划和标准成长!$H265+养成规划和标准成长!M$19*养成规划和标准成长!$I265,0)</f>
        <v>160</v>
      </c>
      <c r="AD19" s="9">
        <f>ROUND(属性投放!M$4+养成规划和标准成长!N$3*养成规划和标准成长!$C265*养成规划和标准成长!$D265+养成规划和标准成长!N$4*养成规划和标准成长!$J265+养成规划和标准成长!N$5*养成规划和标准成长!$F265+(养成规划和标准成长!N$12+养成规划和标准成长!N$13)*养成规划和标准成长!$B265+养成规划和标准成长!N$14*养成规划和标准成长!$C265*养成规划和标准成长!$E265+养成规划和标准成长!N$17*10*养成规划和标准成长!$G265+养成规划和标准成长!N$18*10*养成规划和标准成长!$H265+养成规划和标准成长!N$19*养成规划和标准成长!$I265,0)</f>
        <v>160</v>
      </c>
      <c r="AE19" s="9">
        <f>VLOOKUP(养成规划和标准成长!$L265,阵法、技能和修炼!$C$20:$N$40,COLUMNS(阵法、技能和修炼!$C$20:G$40),0)</f>
        <v>0</v>
      </c>
      <c r="AF19" s="9">
        <f>VLOOKUP(养成规划和标准成长!$L265,阵法、技能和修炼!$C$20:$N$40,COLUMNS(阵法、技能和修炼!$C$20:H$40),0)</f>
        <v>0</v>
      </c>
      <c r="AG19" s="9">
        <f>VLOOKUP(养成规划和标准成长!$L265,阵法、技能和修炼!$C$20:$N$40,COLUMNS(阵法、技能和修炼!$C$20:I$40),0)</f>
        <v>0</v>
      </c>
      <c r="AH19" s="9">
        <f>VLOOKUP(养成规划和标准成长!$L265,阵法、技能和修炼!$C$20:$N$40,COLUMNS(阵法、技能和修炼!$C$20:J$40),0)</f>
        <v>0</v>
      </c>
      <c r="AI19" s="9">
        <f>VLOOKUP(养成规划和标准成长!$L265,阵法、技能和修炼!$C$20:$N$40,COLUMNS(阵法、技能和修炼!$C$20:K$40),0)</f>
        <v>0</v>
      </c>
      <c r="AJ19" s="9">
        <f>VLOOKUP(养成规划和标准成长!$L265,阵法、技能和修炼!$C$20:$N$40,COLUMNS(阵法、技能和修炼!$C$20:L$40),0)</f>
        <v>0</v>
      </c>
      <c r="AK19" s="9">
        <f>VLOOKUP(养成规划和标准成长!$L265,阵法、技能和修炼!$C$20:$N$40,COLUMNS(阵法、技能和修炼!$C$20:M$40),0)</f>
        <v>0</v>
      </c>
      <c r="AL19" s="9">
        <f>VLOOKUP(养成规划和标准成长!$L265,阵法、技能和修炼!$C$20:$N$40,COLUMNS(阵法、技能和修炼!$C$20:N$40),0)</f>
        <v>0</v>
      </c>
      <c r="AN19" s="1">
        <v>16</v>
      </c>
      <c r="AO19" s="9">
        <f>ROUND(属性投放!D$4+养成规划和标准成长!E$3*养成规划和标准成长!$O265*养成规划和标准成长!$P265+养成规划和标准成长!E$4*养成规划和标准成长!$V265+养成规划和标准成长!E$5*养成规划和标准成长!$R265+(养成规划和标准成长!E$12+养成规划和标准成长!E$13)*养成规划和标准成长!$N265+养成规划和标准成长!E$14*养成规划和标准成长!$O265*养成规划和标准成长!$Q265+养成规划和标准成长!E$17*10*养成规划和标准成长!$S265+养成规划和标准成长!E$18*10*养成规划和标准成长!$T265+养成规划和标准成长!E$19*养成规划和标准成长!$U265,0)</f>
        <v>604</v>
      </c>
      <c r="AP19" s="9">
        <f>ROUND(属性投放!E$4+养成规划和标准成长!F$3*养成规划和标准成长!$O265*养成规划和标准成长!$P265+养成规划和标准成长!F$4*养成规划和标准成长!$V265+养成规划和标准成长!F$5*养成规划和标准成长!$R265+(养成规划和标准成长!F$12+养成规划和标准成长!F$13)*养成规划和标准成长!$N265+养成规划和标准成长!F$14*养成规划和标准成长!$O265*养成规划和标准成长!$Q265+养成规划和标准成长!F$17*10*养成规划和标准成长!$S265+养成规划和标准成长!F$18*10*养成规划和标准成长!$T265+养成规划和标准成长!F$19*养成规划和标准成长!$U265,0)</f>
        <v>674</v>
      </c>
      <c r="AQ19" s="9">
        <f>ROUND(属性投放!F$4+养成规划和标准成长!G$3*养成规划和标准成长!$O265*养成规划和标准成长!$P265+养成规划和标准成长!G$4*养成规划和标准成长!$V265+养成规划和标准成长!G$5*养成规划和标准成长!$R265+(养成规划和标准成长!G$12+养成规划和标准成长!G$13)*养成规划和标准成长!$N265+养成规划和标准成长!G$14*养成规划和标准成长!$O265*养成规划和标准成长!$Q265+养成规划和标准成长!G$17*10*养成规划和标准成长!$S265+养成规划和标准成长!G$18*10*养成规划和标准成长!$T265+养成规划和标准成长!G$19*养成规划和标准成长!$U265,0)</f>
        <v>294</v>
      </c>
      <c r="AR19" s="9">
        <f>ROUND(属性投放!G$4+养成规划和标准成长!H$3*养成规划和标准成长!$O265*养成规划和标准成长!$P265+养成规划和标准成长!H$4*养成规划和标准成长!$V265+养成规划和标准成长!H$5*养成规划和标准成长!$R265+(养成规划和标准成长!H$12+养成规划和标准成长!H$13)*养成规划和标准成长!$N265+养成规划和标准成长!H$14*养成规划和标准成长!$O265*养成规划和标准成长!$Q265+养成规划和标准成长!H$17*10*养成规划和标准成长!$S265+养成规划和标准成长!H$18*10*养成规划和标准成长!$T265+养成规划和标准成长!H$19*养成规划和标准成长!$U265,0)</f>
        <v>122</v>
      </c>
      <c r="AS19" s="9">
        <f>ROUND(属性投放!H$4+养成规划和标准成长!I$3*养成规划和标准成长!$O265*养成规划和标准成长!$P265+养成规划和标准成长!I$4*养成规划和标准成长!$V265+养成规划和标准成长!I$5*养成规划和标准成长!$R265+(养成规划和标准成长!I$12+养成规划和标准成长!I$13)*养成规划和标准成长!$N265+养成规划和标准成长!I$14*养成规划和标准成长!$O265*养成规划和标准成长!$Q265+养成规划和标准成长!I$17*10*养成规划和标准成长!$S265+养成规划和标准成长!I$18*10*养成规划和标准成长!$T265+养成规划和标准成长!I$19*养成规划和标准成长!$U265,0)</f>
        <v>229</v>
      </c>
      <c r="AT19" s="9">
        <f>ROUND(属性投放!I$4+养成规划和标准成长!J$3*养成规划和标准成长!$O265*养成规划和标准成长!$P265+养成规划和标准成长!J$4*养成规划和标准成长!$V265+养成规划和标准成长!J$5*养成规划和标准成长!$R265+(养成规划和标准成长!J$12+养成规划和标准成长!J$13)*养成规划和标准成长!$N265+养成规划和标准成长!J$14*养成规划和标准成长!$O265*养成规划和标准成长!$Q265+养成规划和标准成长!J$17*10*养成规划和标准成长!$S265+养成规划和标准成长!J$18*10*养成规划和标准成长!$T265+养成规划和标准成长!J$19*养成规划和标准成长!$U265,0)</f>
        <v>145</v>
      </c>
      <c r="AU19" s="9">
        <f>ROUND(属性投放!J$4+养成规划和标准成长!K$3*养成规划和标准成长!$O265*养成规划和标准成长!$P265+养成规划和标准成长!K$4*养成规划和标准成长!$V265+养成规划和标准成长!K$5*养成规划和标准成长!$R265+(养成规划和标准成长!K$12+养成规划和标准成长!K$13)*养成规划和标准成长!$N265+养成规划和标准成长!K$14*养成规划和标准成长!$O265*养成规划和标准成长!$Q265+养成规划和标准成长!K$17*10*养成规划和标准成长!$S265+养成规划和标准成长!K$18*10*养成规划和标准成长!$T265+养成规划和标准成长!K$19*养成规划和标准成长!$U265,0)</f>
        <v>99</v>
      </c>
      <c r="AV19" s="9">
        <f>ROUND(属性投放!K$4+养成规划和标准成长!L$3*养成规划和标准成长!$O265*养成规划和标准成长!$P265+养成规划和标准成长!L$4*养成规划和标准成长!$V265+养成规划和标准成长!L$5*养成规划和标准成长!$R265+(养成规划和标准成长!L$12+养成规划和标准成长!L$13)*养成规划和标准成长!$N265+养成规划和标准成长!L$14*养成规划和标准成长!$O265*养成规划和标准成长!$Q265+养成规划和标准成长!L$17*10*养成规划和标准成长!$S265+养成规划和标准成长!L$18*10*养成规划和标准成长!$T265+养成规划和标准成长!L$19*养成规划和标准成长!$U265,0)</f>
        <v>47</v>
      </c>
      <c r="AW19" s="9">
        <f>ROUND(属性投放!L$4+养成规划和标准成长!M$3*养成规划和标准成长!$O265*养成规划和标准成长!$P265+养成规划和标准成长!M$4*养成规划和标准成长!$V265+养成规划和标准成长!M$5*养成规划和标准成长!$R265+(养成规划和标准成长!M$12+养成规划和标准成长!M$13)*养成规划和标准成长!$N265+养成规划和标准成长!M$14*养成规划和标准成长!$O265*养成规划和标准成长!$Q265+养成规划和标准成长!M$17*10*养成规划和标准成长!$S265+养成规划和标准成长!M$18*10*养成规划和标准成长!$T265+养成规划和标准成长!M$19*养成规划和标准成长!$U265,0)</f>
        <v>160</v>
      </c>
      <c r="AX19" s="9">
        <f>ROUND(属性投放!M$4+养成规划和标准成长!N$3*养成规划和标准成长!$O265*养成规划和标准成长!$P265+养成规划和标准成长!N$4*养成规划和标准成长!$V265+养成规划和标准成长!N$5*养成规划和标准成长!$R265+(养成规划和标准成长!N$12+养成规划和标准成长!N$13)*养成规划和标准成长!$N265+养成规划和标准成长!N$14*养成规划和标准成长!$O265*养成规划和标准成长!$Q265+养成规划和标准成长!N$17*10*养成规划和标准成长!$S265+养成规划和标准成长!N$18*10*养成规划和标准成长!$T265+养成规划和标准成长!N$19*养成规划和标准成长!$U265,0)</f>
        <v>160</v>
      </c>
      <c r="AY19" s="9">
        <f>VLOOKUP(养成规划和标准成长!$X265,阵法、技能和修炼!$C$20:$N$40,COLUMNS(阵法、技能和修炼!$C$20:G$40),0)</f>
        <v>0</v>
      </c>
      <c r="AZ19" s="9">
        <f>VLOOKUP(养成规划和标准成长!$X265,阵法、技能和修炼!$C$20:$N$40,COLUMNS(阵法、技能和修炼!$C$20:H$40),0)</f>
        <v>0</v>
      </c>
      <c r="BA19" s="9">
        <f>VLOOKUP(养成规划和标准成长!$X265,阵法、技能和修炼!$C$20:$N$40,COLUMNS(阵法、技能和修炼!$C$20:I$40),0)</f>
        <v>0</v>
      </c>
      <c r="BB19" s="9">
        <f>VLOOKUP(养成规划和标准成长!$X265,阵法、技能和修炼!$C$20:$N$40,COLUMNS(阵法、技能和修炼!$C$20:J$40),0)</f>
        <v>0</v>
      </c>
      <c r="BC19" s="9">
        <f>VLOOKUP(养成规划和标准成长!$X265,阵法、技能和修炼!$C$20:$N$40,COLUMNS(阵法、技能和修炼!$C$20:K$40),0)</f>
        <v>0</v>
      </c>
      <c r="BD19" s="9">
        <f>VLOOKUP(养成规划和标准成长!$X265,阵法、技能和修炼!$C$20:$N$40,COLUMNS(阵法、技能和修炼!$C$20:L$40),0)</f>
        <v>0</v>
      </c>
      <c r="BE19" s="9">
        <f>VLOOKUP(养成规划和标准成长!$X265,阵法、技能和修炼!$C$20:$N$40,COLUMNS(阵法、技能和修炼!$C$20:M$40),0)</f>
        <v>0</v>
      </c>
      <c r="BF19" s="9">
        <f>VLOOKUP(养成规划和标准成长!$X265,阵法、技能和修炼!$C$20:$N$40,COLUMNS(阵法、技能和修炼!$C$20:N$40),0)</f>
        <v>0</v>
      </c>
      <c r="BH19" s="1">
        <v>16</v>
      </c>
      <c r="BI19" s="9">
        <f>ROUND(属性投放!D$4+养成规划和标准成长!E$3*养成规划和标准成长!$AA265*养成规划和标准成长!$AB265+养成规划和标准成长!E$4*养成规划和标准成长!$AH265+养成规划和标准成长!E$5*养成规划和标准成长!$AD265+(养成规划和标准成长!E$12+养成规划和标准成长!E$13)*养成规划和标准成长!$Z265+养成规划和标准成长!E$14*养成规划和标准成长!$AA265*养成规划和标准成长!$AC265+养成规划和标准成长!E$17*10*养成规划和标准成长!$AE265+养成规划和标准成长!E$18*10*养成规划和标准成长!$AF265+养成规划和标准成长!E$19*养成规划和标准成长!$AG265,0)</f>
        <v>620</v>
      </c>
      <c r="BJ19" s="9">
        <f>ROUND(属性投放!E$4+养成规划和标准成长!F$3*养成规划和标准成长!$AA265*养成规划和标准成长!$AB265+养成规划和标准成长!F$4*养成规划和标准成长!$AH265+养成规划和标准成长!F$5*养成规划和标准成长!$AD265+(养成规划和标准成长!F$12+养成规划和标准成长!F$13)*养成规划和标准成长!$Z265+养成规划和标准成长!F$14*养成规划和标准成长!$AA265*养成规划和标准成长!$AC265+养成规划和标准成长!F$17*10*养成规划和标准成长!$AE265+养成规划和标准成长!F$18*10*养成规划和标准成长!$AF265+养成规划和标准成长!F$19*养成规划和标准成长!$AG265,0)</f>
        <v>682</v>
      </c>
      <c r="BK19" s="9">
        <f>ROUND(属性投放!F$4+养成规划和标准成长!G$3*养成规划和标准成长!$AA265*养成规划和标准成长!$AB265+养成规划和标准成长!G$4*养成规划和标准成长!$AH265+养成规划和标准成长!G$5*养成规划和标准成长!$AD265+(养成规划和标准成长!G$12+养成规划和标准成长!G$13)*养成规划和标准成长!$Z265+养成规划和标准成长!G$14*养成规划和标准成长!$AA265*养成规划和标准成长!$AC265+养成规划和标准成长!G$17*10*养成规划和标准成长!$AE265+养成规划和标准成长!G$18*10*养成规划和标准成长!$AF265+养成规划和标准成长!G$19*养成规划和标准成长!$AG265,0)</f>
        <v>302</v>
      </c>
      <c r="BL19" s="9">
        <f>ROUND(属性投放!G$4+养成规划和标准成长!H$3*养成规划和标准成长!$AA265*养成规划和标准成长!$AB265+养成规划和标准成长!H$4*养成规划和标准成长!$AH265+养成规划和标准成长!H$5*养成规划和标准成长!$AD265+(养成规划和标准成长!H$12+养成规划和标准成长!H$13)*养成规划和标准成长!$Z265+养成规划和标准成长!H$14*养成规划和标准成长!$AA265*养成规划和标准成长!$AC265+养成规划和标准成长!H$17*10*养成规划和标准成长!$AE265+养成规划和标准成长!H$18*10*养成规划和标准成长!$AF265+养成规划和标准成长!H$19*养成规划和标准成长!$AG265,0)</f>
        <v>126</v>
      </c>
      <c r="BM19" s="9">
        <f>ROUND(属性投放!H$4+养成规划和标准成长!I$3*养成规划和标准成长!$AA265*养成规划和标准成长!$AB265+养成规划和标准成长!I$4*养成规划和标准成长!$AH265+养成规划和标准成长!I$5*养成规划和标准成长!$AD265+(养成规划和标准成长!I$12+养成规划和标准成长!I$13)*养成规划和标准成长!$Z265+养成规划和标准成长!I$14*养成规划和标准成长!$AA265*养成规划和标准成长!$AC265+养成规划和标准成长!I$17*10*养成规划和标准成长!$AE265+养成规划和标准成长!I$18*10*养成规划和标准成长!$AF265+养成规划和标准成长!I$19*养成规划和标准成长!$AG265,0)</f>
        <v>233</v>
      </c>
      <c r="BN19" s="9">
        <f>ROUND(属性投放!I$4+养成规划和标准成长!J$3*养成规划和标准成长!$AA265*养成规划和标准成长!$AB265+养成规划和标准成长!J$4*养成规划和标准成长!$AH265+养成规划和标准成长!J$5*养成规划和标准成长!$AD265+(养成规划和标准成长!J$12+养成规划和标准成长!J$13)*养成规划和标准成长!$Z265+养成规划和标准成长!J$14*养成规划和标准成长!$AA265*养成规划和标准成长!$AC265+养成规划和标准成长!J$17*10*养成规划和标准成长!$AE265+养成规划和标准成长!J$18*10*养成规划和标准成长!$AF265+养成规划和标准成长!J$19*养成规划和标准成长!$AG265,0)</f>
        <v>147</v>
      </c>
      <c r="BO19" s="9">
        <f>ROUND(属性投放!J$4+养成规划和标准成长!K$3*养成规划和标准成长!$AA265*养成规划和标准成长!$AB265+养成规划和标准成长!K$4*养成规划和标准成长!$AH265+养成规划和标准成长!K$5*养成规划和标准成长!$AD265+(养成规划和标准成长!K$12+养成规划和标准成长!K$13)*养成规划和标准成长!$Z265+养成规划和标准成长!K$14*养成规划和标准成长!$AA265*养成规划和标准成长!$AC265+养成规划和标准成长!K$17*10*养成规划和标准成长!$AE265+养成规划和标准成长!K$18*10*养成规划和标准成长!$AF265+养成规划和标准成长!K$19*养成规划和标准成长!$AG265,0)</f>
        <v>101</v>
      </c>
      <c r="BP19" s="9">
        <f>ROUND(属性投放!K$4+养成规划和标准成长!L$3*养成规划和标准成长!$AA265*养成规划和标准成长!$AB265+养成规划和标准成长!L$4*养成规划和标准成长!$AH265+养成规划和标准成长!L$5*养成规划和标准成长!$AD265+(养成规划和标准成长!L$12+养成规划和标准成长!L$13)*养成规划和标准成长!$Z265+养成规划和标准成长!L$14*养成规划和标准成长!$AA265*养成规划和标准成长!$AC265+养成规划和标准成长!L$17*10*养成规划和标准成长!$AE265+养成规划和标准成长!L$18*10*养成规划和标准成长!$AF265+养成规划和标准成长!L$19*养成规划和标准成长!$AG265,0)</f>
        <v>50</v>
      </c>
      <c r="BQ19" s="9">
        <f>ROUND(属性投放!L$4+养成规划和标准成长!M$3*养成规划和标准成长!$AA265*养成规划和标准成长!$AB265+养成规划和标准成长!M$4*养成规划和标准成长!$AH265+养成规划和标准成长!M$5*养成规划和标准成长!$AD265+(养成规划和标准成长!M$12+养成规划和标准成长!M$13)*养成规划和标准成长!$Z265+养成规划和标准成长!M$14*养成规划和标准成长!$AA265*养成规划和标准成长!$AC265+养成规划和标准成长!M$17*10*养成规划和标准成长!$AE265+养成规划和标准成长!M$18*10*养成规划和标准成长!$AF265+养成规划和标准成长!M$19*养成规划和标准成长!$AG265,0)</f>
        <v>160</v>
      </c>
      <c r="BR19" s="9">
        <f>ROUND(属性投放!M$4+养成规划和标准成长!N$3*养成规划和标准成长!$AA265*养成规划和标准成长!$AB265+养成规划和标准成长!N$4*养成规划和标准成长!$AH265+养成规划和标准成长!N$5*养成规划和标准成长!$AD265+(养成规划和标准成长!N$12+养成规划和标准成长!N$13)*养成规划和标准成长!$Z265+养成规划和标准成长!N$14*养成规划和标准成长!$AA265*养成规划和标准成长!$AC265+养成规划和标准成长!N$17*10*养成规划和标准成长!$AE265+养成规划和标准成长!N$18*10*养成规划和标准成长!$AF265+养成规划和标准成长!N$19*养成规划和标准成长!$AG265,0)</f>
        <v>160</v>
      </c>
      <c r="BS19" s="9">
        <f>VLOOKUP(养成规划和标准成长!$AJ265,阵法、技能和修炼!$C$20:$N$40,COLUMNS(阵法、技能和修炼!$C$20:G$40),0)</f>
        <v>0</v>
      </c>
      <c r="BT19" s="9">
        <f>VLOOKUP(养成规划和标准成长!$AJ265,阵法、技能和修炼!$C$20:$N$40,COLUMNS(阵法、技能和修炼!$C$20:H$40),0)</f>
        <v>0</v>
      </c>
      <c r="BU19" s="9">
        <f>VLOOKUP(养成规划和标准成长!$AJ265,阵法、技能和修炼!$C$20:$N$40,COLUMNS(阵法、技能和修炼!$C$20:I$40),0)</f>
        <v>0</v>
      </c>
      <c r="BV19" s="9">
        <f>VLOOKUP(养成规划和标准成长!$AJ265,阵法、技能和修炼!$C$20:$N$40,COLUMNS(阵法、技能和修炼!$C$20:J$40),0)</f>
        <v>0</v>
      </c>
      <c r="BW19" s="9">
        <f>VLOOKUP(养成规划和标准成长!$AJ265,阵法、技能和修炼!$C$20:$N$40,COLUMNS(阵法、技能和修炼!$C$20:K$40),0)</f>
        <v>0</v>
      </c>
      <c r="BX19" s="9">
        <f>VLOOKUP(养成规划和标准成长!$AJ265,阵法、技能和修炼!$C$20:$N$40,COLUMNS(阵法、技能和修炼!$C$20:L$40),0)</f>
        <v>0</v>
      </c>
      <c r="BY19" s="9">
        <f>VLOOKUP(养成规划和标准成长!$AJ265,阵法、技能和修炼!$C$20:$N$40,COLUMNS(阵法、技能和修炼!$C$20:M$40),0)</f>
        <v>0</v>
      </c>
      <c r="BZ19" s="9">
        <f>VLOOKUP(养成规划和标准成长!$AJ265,阵法、技能和修炼!$C$20:$N$40,COLUMNS(阵法、技能和修炼!$C$20:N$40),0)</f>
        <v>0</v>
      </c>
    </row>
    <row r="20" spans="1:78">
      <c r="A20" s="1">
        <v>17</v>
      </c>
      <c r="B20" s="9">
        <f>ROUND(属性投放!D$4+养成规划和标准成长!E$3*养成规划和标准成长!$O113*养成规划和标准成长!$P113+养成规划和标准成长!E$4*养成规划和标准成长!$V113+养成规划和标准成长!E$5*养成规划和标准成长!$R113+(养成规划和标准成长!E$12+养成规划和标准成长!E$13)*养成规划和标准成长!$N113+养成规划和标准成长!E$14*养成规划和标准成长!$O113*养成规划和标准成长!$Q113+养成规划和标准成长!E$17*10*养成规划和标准成长!$S113+养成规划和标准成长!E$18*10*养成规划和标准成长!$T113+养成规划和标准成长!E$19*养成规划和标准成长!$U113,0)</f>
        <v>587</v>
      </c>
      <c r="C20" s="9">
        <f>ROUND(属性投放!E$4+养成规划和标准成长!F$3*养成规划和标准成长!$O113*养成规划和标准成长!$P113+养成规划和标准成长!F$4*养成规划和标准成长!$V113+养成规划和标准成长!F$5*养成规划和标准成长!$R113+(养成规划和标准成长!F$12+养成规划和标准成长!F$13)*养成规划和标准成长!$N113+养成规划和标准成长!F$14*养成规划和标准成长!$O113*养成规划和标准成长!$Q113+养成规划和标准成长!F$17*10*养成规划和标准成长!$S113+养成规划和标准成长!F$18*10*养成规划和标准成长!$T113+养成规划和标准成长!F$19*养成规划和标准成长!$U113,0)</f>
        <v>682</v>
      </c>
      <c r="D20" s="9">
        <f>ROUND(属性投放!F$4+养成规划和标准成长!G$3*养成规划和标准成长!$O113*养成规划和标准成长!$P113+养成规划和标准成长!G$4*养成规划和标准成长!$V113+养成规划和标准成长!G$5*养成规划和标准成长!$R113+(养成规划和标准成长!G$12+养成规划和标准成长!G$13)*养成规划和标准成长!$N113+养成规划和标准成长!G$14*养成规划和标准成长!$O113*养成规划和标准成长!$Q113+养成规划和标准成长!G$17*10*养成规划和标准成长!$S113+养成规划和标准成长!G$18*10*养成规划和标准成长!$T113+养成规划和标准成长!G$19*养成规划和标准成长!$U113,0)</f>
        <v>285</v>
      </c>
      <c r="E20" s="9">
        <f>ROUND(属性投放!G$4+养成规划和标准成长!H$3*养成规划和标准成长!$O113*养成规划和标准成长!$P113+养成规划和标准成长!H$4*养成规划和标准成长!$V113+养成规划和标准成长!H$5*养成规划和标准成长!$R113+(养成规划和标准成长!H$12+养成规划和标准成长!H$13)*养成规划和标准成长!$N113+养成规划和标准成长!H$14*养成规划和标准成长!$O113*养成规划和标准成长!$Q113+养成规划和标准成长!H$17*10*养成规划和标准成长!$S113+养成规划和标准成长!H$18*10*养成规划和标准成长!$T113+养成规划和标准成长!H$19*养成规划和标准成长!$U113,0)</f>
        <v>116</v>
      </c>
      <c r="F20" s="9">
        <f>ROUND(属性投放!H$4+养成规划和标准成长!I$3*养成规划和标准成长!$O113*养成规划和标准成长!$P113+养成规划和标准成长!I$4*养成规划和标准成长!$V113+养成规划和标准成长!I$5*养成规划和标准成长!$R113+(养成规划和标准成长!I$12+养成规划和标准成长!I$13)*养成规划和标准成长!$N113+养成规划和标准成长!I$14*养成规划和标准成长!$O113*养成规划和标准成长!$Q113+养成规划和标准成长!I$17*10*养成规划和标准成长!$S113+养成规划和标准成长!I$18*10*养成规划和标准成长!$T113+养成规划和标准成长!I$19*养成规划和标准成长!$U113,0)</f>
        <v>228</v>
      </c>
      <c r="G20" s="9">
        <f>ROUND(属性投放!I$4+养成规划和标准成长!J$3*养成规划和标准成长!$O113*养成规划和标准成长!$P113+养成规划和标准成长!J$4*养成规划和标准成长!$V113+养成规划和标准成长!J$5*养成规划和标准成长!$R113+(养成规划和标准成长!J$12+养成规划和标准成长!J$13)*养成规划和标准成长!$N113+养成规划和标准成长!J$14*养成规划和标准成长!$O113*养成规划和标准成长!$Q113+养成规划和标准成长!J$17*10*养成规划和标准成长!$S113+养成规划和标准成长!J$18*10*养成规划和标准成长!$T113+养成规划和标准成长!J$19*养成规划和标准成长!$U113,0)</f>
        <v>145</v>
      </c>
      <c r="H20" s="9">
        <f>ROUND(属性投放!J$4+养成规划和标准成长!K$3*养成规划和标准成长!$O113*养成规划和标准成长!$P113+养成规划和标准成长!K$4*养成规划和标准成长!$V113+养成规划和标准成长!K$5*养成规划和标准成长!$R113+(养成规划和标准成长!K$12+养成规划和标准成长!K$13)*养成规划和标准成长!$N113+养成规划和标准成长!K$14*养成规划和标准成长!$O113*养成规划和标准成长!$Q113+养成规划和标准成长!K$17*10*养成规划和标准成长!$S113+养成规划和标准成长!K$18*10*养成规划和标准成长!$T113+养成规划和标准成长!K$19*养成规划和标准成长!$U113,0)</f>
        <v>100</v>
      </c>
      <c r="I20" s="9">
        <f>ROUND(属性投放!K$4+养成规划和标准成长!L$3*养成规划和标准成长!$O113*养成规划和标准成长!$P113+养成规划和标准成长!L$4*养成规划和标准成长!$V113+养成规划和标准成长!L$5*养成规划和标准成长!$R113+(养成规划和标准成长!L$12+养成规划和标准成长!L$13)*养成规划和标准成长!$N113+养成规划和标准成长!L$14*养成规划和标准成长!$O113*养成规划和标准成长!$Q113+养成规划和标准成长!L$17*10*养成规划和标准成长!$S113+养成规划和标准成长!L$18*10*养成规划和标准成长!$T113+养成规划和标准成长!L$19*养成规划和标准成长!$U113,0)</f>
        <v>41</v>
      </c>
      <c r="J20" s="9">
        <f>ROUND(属性投放!L$4+养成规划和标准成长!M$3*养成规划和标准成长!$O113*养成规划和标准成长!$P113+养成规划和标准成长!M$4*养成规划和标准成长!$V113+养成规划和标准成长!M$5*养成规划和标准成长!$R113+(养成规划和标准成长!M$12+养成规划和标准成长!M$13)*养成规划和标准成长!$N113+养成规划和标准成长!M$14*养成规划和标准成长!$O113*养成规划和标准成长!$Q113+养成规划和标准成长!M$17*10*养成规划和标准成长!$S113+养成规划和标准成长!M$18*10*养成规划和标准成长!$T113+养成规划和标准成长!M$19*养成规划和标准成长!$U113,0)</f>
        <v>170</v>
      </c>
      <c r="K20" s="9">
        <f>ROUND(属性投放!M$4+养成规划和标准成长!N$3*养成规划和标准成长!$O113*养成规划和标准成长!$P113+养成规划和标准成长!N$4*养成规划和标准成长!$V113+养成规划和标准成长!N$5*养成规划和标准成长!$R113+(养成规划和标准成长!N$12+养成规划和标准成长!N$13)*养成规划和标准成长!$N113+养成规划和标准成长!N$14*养成规划和标准成长!$O113*养成规划和标准成长!$Q113+养成规划和标准成长!N$17*10*养成规划和标准成长!$S113+养成规划和标准成长!N$18*10*养成规划和标准成长!$T113+养成规划和标准成长!N$19*养成规划和标准成长!$U113,0)</f>
        <v>170</v>
      </c>
      <c r="L20" s="9">
        <f>VLOOKUP(养成规划和标准成长!$X113,阵法、技能和修炼!$C$20:$N$40,COLUMNS(阵法、技能和修炼!$C$20:G$40),0)</f>
        <v>0</v>
      </c>
      <c r="M20" s="9">
        <f>VLOOKUP(养成规划和标准成长!$X113,阵法、技能和修炼!$C$20:$N$40,COLUMNS(阵法、技能和修炼!$C$20:H$40),0)</f>
        <v>0</v>
      </c>
      <c r="N20" s="9">
        <f>VLOOKUP(养成规划和标准成长!$X113,阵法、技能和修炼!$C$20:$N$40,COLUMNS(阵法、技能和修炼!$C$20:I$40),0)</f>
        <v>0</v>
      </c>
      <c r="O20" s="9">
        <f>VLOOKUP(养成规划和标准成长!$X113,阵法、技能和修炼!$C$20:$N$40,COLUMNS(阵法、技能和修炼!$C$20:J$40),0)</f>
        <v>0</v>
      </c>
      <c r="P20" s="9">
        <f>VLOOKUP(养成规划和标准成长!$X113,阵法、技能和修炼!$C$20:$N$40,COLUMNS(阵法、技能和修炼!$C$20:K$40),0)</f>
        <v>0</v>
      </c>
      <c r="Q20" s="9">
        <f>VLOOKUP(养成规划和标准成长!$X113,阵法、技能和修炼!$C$20:$N$40,COLUMNS(阵法、技能和修炼!$C$20:L$40),0)</f>
        <v>0</v>
      </c>
      <c r="R20" s="9">
        <f>VLOOKUP(养成规划和标准成长!$X113,阵法、技能和修炼!$C$20:$N$40,COLUMNS(阵法、技能和修炼!$C$20:M$40),0)</f>
        <v>0</v>
      </c>
      <c r="S20" s="9">
        <f>VLOOKUP(养成规划和标准成长!$X113,阵法、技能和修炼!$C$20:$N$40,COLUMNS(阵法、技能和修炼!$C$20:N$40),0)</f>
        <v>0</v>
      </c>
      <c r="T20" s="1">
        <v>17</v>
      </c>
      <c r="U20" s="9">
        <f>ROUND(属性投放!D$4+养成规划和标准成长!E$3*养成规划和标准成长!$C266*养成规划和标准成长!$D266+养成规划和标准成长!E$4*养成规划和标准成长!$J266+养成规划和标准成长!E$5*养成规划和标准成长!$F266+(养成规划和标准成长!E$12+养成规划和标准成长!E$13)*养成规划和标准成长!$B266+养成规划和标准成长!E$14*养成规划和标准成长!$C266*养成规划和标准成长!$E266+养成规划和标准成长!E$17*10*养成规划和标准成长!$G266+养成规划和标准成长!E$18*10*养成规划和标准成长!$H266+养成规划和标准成长!E$19*养成规划和标准成长!$I266,0)</f>
        <v>603</v>
      </c>
      <c r="V20" s="9">
        <f>ROUND(属性投放!E$4+养成规划和标准成长!F$3*养成规划和标准成长!$C266*养成规划和标准成长!$D266+养成规划和标准成长!F$4*养成规划和标准成长!$J266+养成规划和标准成长!F$5*养成规划和标准成长!$F266+(养成规划和标准成长!F$12+养成规划和标准成长!F$13)*养成规划和标准成长!$B266+养成规划和标准成长!F$14*养成规划和标准成长!$C266*养成规划和标准成长!$E266+养成规划和标准成长!F$17*10*养成规划和标准成长!$G266+养成规划和标准成长!F$18*10*养成规划和标准成长!$H266+养成规划和标准成长!F$19*养成规划和标准成长!$I266,0)</f>
        <v>691</v>
      </c>
      <c r="W20" s="9">
        <f>ROUND(属性投放!F$4+养成规划和标准成长!G$3*养成规划和标准成长!$C266*养成规划和标准成长!$D266+养成规划和标准成长!G$4*养成规划和标准成长!$J266+养成规划和标准成长!G$5*养成规划和标准成长!$F266+(养成规划和标准成长!G$12+养成规划和标准成长!G$13)*养成规划和标准成长!$B266+养成规划和标准成长!G$14*养成规划和标准成长!$C266*养成规划和标准成长!$E266+养成规划和标准成长!G$17*10*养成规划和标准成长!$G266+养成规划和标准成长!G$18*10*养成规划和标准成长!$H266+养成规划和标准成长!G$19*养成规划和标准成长!$I266,0)</f>
        <v>293</v>
      </c>
      <c r="X20" s="9">
        <f>ROUND(属性投放!G$4+养成规划和标准成长!H$3*养成规划和标准成长!$C266*养成规划和标准成长!$D266+养成规划和标准成长!H$4*养成规划和标准成长!$J266+养成规划和标准成长!H$5*养成规划和标准成长!$F266+(养成规划和标准成长!H$12+养成规划和标准成长!H$13)*养成规划和标准成长!$B266+养成规划和标准成长!H$14*养成规划和标准成长!$C266*养成规划和标准成长!$E266+养成规划和标准成长!H$17*10*养成规划和标准成长!$G266+养成规划和标准成长!H$18*10*养成规划和标准成长!$H266+养成规划和标准成长!H$19*养成规划和标准成长!$I266,0)</f>
        <v>120</v>
      </c>
      <c r="Y20" s="9">
        <f>ROUND(属性投放!H$4+养成规划和标准成长!I$3*养成规划和标准成长!$C266*养成规划和标准成长!$D266+养成规划和标准成长!I$4*养成规划和标准成长!$J266+养成规划和标准成长!I$5*养成规划和标准成长!$F266+(养成规划和标准成长!I$12+养成规划和标准成长!I$13)*养成规划和标准成长!$B266+养成规划和标准成长!I$14*养成规划和标准成长!$C266*养成规划和标准成长!$E266+养成规划和标准成长!I$17*10*养成规划和标准成长!$G266+养成规划和标准成长!I$18*10*养成规划和标准成长!$H266+养成规划和标准成长!I$19*养成规划和标准成长!$I266,0)</f>
        <v>232</v>
      </c>
      <c r="Z20" s="9">
        <f>ROUND(属性投放!I$4+养成规划和标准成长!J$3*养成规划和标准成长!$C266*养成规划和标准成长!$D266+养成规划和标准成长!J$4*养成规划和标准成长!$J266+养成规划和标准成长!J$5*养成规划和标准成长!$F266+(养成规划和标准成长!J$12+养成规划和标准成长!J$13)*养成规划和标准成长!$B266+养成规划和标准成长!J$14*养成规划和标准成长!$C266*养成规划和标准成长!$E266+养成规划和标准成长!J$17*10*养成规划和标准成长!$G266+养成规划和标准成长!J$18*10*养成规划和标准成长!$H266+养成规划和标准成长!J$19*养成规划和标准成长!$I266,0)</f>
        <v>148</v>
      </c>
      <c r="AA20" s="9">
        <f>ROUND(属性投放!J$4+养成规划和标准成长!K$3*养成规划和标准成长!$C266*养成规划和标准成长!$D266+养成规划和标准成长!K$4*养成规划和标准成长!$J266+养成规划和标准成长!K$5*养成规划和标准成长!$F266+(养成规划和标准成长!K$12+养成规划和标准成长!K$13)*养成规划和标准成长!$B266+养成规划和标准成长!K$14*养成规划和标准成长!$C266*养成规划和标准成长!$E266+养成规划和标准成长!K$17*10*养成规划和标准成长!$G266+养成规划和标准成长!K$18*10*养成规划和标准成长!$H266+养成规划和标准成长!K$19*养成规划和标准成长!$I266,0)</f>
        <v>102</v>
      </c>
      <c r="AB20" s="9">
        <f>ROUND(属性投放!K$4+养成规划和标准成长!L$3*养成规划和标准成长!$C266*养成规划和标准成长!$D266+养成规划和标准成长!L$4*养成规划和标准成长!$J266+养成规划和标准成长!L$5*养成规划和标准成长!$F266+(养成规划和标准成长!L$12+养成规划和标准成长!L$13)*养成规划和标准成长!$B266+养成规划和标准成长!L$14*养成规划和标准成长!$C266*养成规划和标准成长!$E266+养成规划和标准成长!L$17*10*养成规划和标准成长!$G266+养成规划和标准成长!L$18*10*养成规划和标准成长!$H266+养成规划和标准成长!L$19*养成规划和标准成长!$I266,0)</f>
        <v>44</v>
      </c>
      <c r="AC20" s="9">
        <f>ROUND(属性投放!L$4+养成规划和标准成长!M$3*养成规划和标准成长!$C266*养成规划和标准成长!$D266+养成规划和标准成长!M$4*养成规划和标准成长!$J266+养成规划和标准成长!M$5*养成规划和标准成长!$F266+(养成规划和标准成长!M$12+养成规划和标准成长!M$13)*养成规划和标准成长!$B266+养成规划和标准成长!M$14*养成规划和标准成长!$C266*养成规划和标准成长!$E266+养成规划和标准成长!M$17*10*养成规划和标准成长!$G266+养成规划和标准成长!M$18*10*养成规划和标准成长!$H266+养成规划和标准成长!M$19*养成规划和标准成长!$I266,0)</f>
        <v>170</v>
      </c>
      <c r="AD20" s="9">
        <f>ROUND(属性投放!M$4+养成规划和标准成长!N$3*养成规划和标准成长!$C266*养成规划和标准成长!$D266+养成规划和标准成长!N$4*养成规划和标准成长!$J266+养成规划和标准成长!N$5*养成规划和标准成长!$F266+(养成规划和标准成长!N$12+养成规划和标准成长!N$13)*养成规划和标准成长!$B266+养成规划和标准成长!N$14*养成规划和标准成长!$C266*养成规划和标准成长!$E266+养成规划和标准成长!N$17*10*养成规划和标准成长!$G266+养成规划和标准成长!N$18*10*养成规划和标准成长!$H266+养成规划和标准成长!N$19*养成规划和标准成长!$I266,0)</f>
        <v>170</v>
      </c>
      <c r="AE20" s="9">
        <f>VLOOKUP(养成规划和标准成长!$L266,阵法、技能和修炼!$C$20:$N$40,COLUMNS(阵法、技能和修炼!$C$20:G$40),0)</f>
        <v>0</v>
      </c>
      <c r="AF20" s="9">
        <f>VLOOKUP(养成规划和标准成长!$L266,阵法、技能和修炼!$C$20:$N$40,COLUMNS(阵法、技能和修炼!$C$20:H$40),0)</f>
        <v>0</v>
      </c>
      <c r="AG20" s="9">
        <f>VLOOKUP(养成规划和标准成长!$L266,阵法、技能和修炼!$C$20:$N$40,COLUMNS(阵法、技能和修炼!$C$20:I$40),0)</f>
        <v>0</v>
      </c>
      <c r="AH20" s="9">
        <f>VLOOKUP(养成规划和标准成长!$L266,阵法、技能和修炼!$C$20:$N$40,COLUMNS(阵法、技能和修炼!$C$20:J$40),0)</f>
        <v>0</v>
      </c>
      <c r="AI20" s="9">
        <f>VLOOKUP(养成规划和标准成长!$L266,阵法、技能和修炼!$C$20:$N$40,COLUMNS(阵法、技能和修炼!$C$20:K$40),0)</f>
        <v>0</v>
      </c>
      <c r="AJ20" s="9">
        <f>VLOOKUP(养成规划和标准成长!$L266,阵法、技能和修炼!$C$20:$N$40,COLUMNS(阵法、技能和修炼!$C$20:L$40),0)</f>
        <v>0</v>
      </c>
      <c r="AK20" s="9">
        <f>VLOOKUP(养成规划和标准成长!$L266,阵法、技能和修炼!$C$20:$N$40,COLUMNS(阵法、技能和修炼!$C$20:M$40),0)</f>
        <v>0</v>
      </c>
      <c r="AL20" s="9">
        <f>VLOOKUP(养成规划和标准成长!$L266,阵法、技能和修炼!$C$20:$N$40,COLUMNS(阵法、技能和修炼!$C$20:N$40),0)</f>
        <v>0</v>
      </c>
      <c r="AN20" s="1">
        <v>17</v>
      </c>
      <c r="AO20" s="9">
        <f>ROUND(属性投放!D$4+养成规划和标准成长!E$3*养成规划和标准成长!$O266*养成规划和标准成长!$P266+养成规划和标准成长!E$4*养成规划和标准成长!$V266+养成规划和标准成长!E$5*养成规划和标准成长!$R266+(养成规划和标准成长!E$12+养成规划和标准成长!E$13)*养成规划和标准成长!$N266+养成规划和标准成长!E$14*养成规划和标准成长!$O266*养成规划和标准成长!$Q266+养成规划和标准成长!E$17*10*养成规划和标准成长!$S266+养成规划和标准成长!E$18*10*养成规划和标准成长!$T266+养成规划和标准成长!E$19*养成规划和标准成长!$U266,0)</f>
        <v>620</v>
      </c>
      <c r="AP20" s="9">
        <f>ROUND(属性投放!E$4+养成规划和标准成长!F$3*养成规划和标准成长!$O266*养成规划和标准成长!$P266+养成规划和标准成长!F$4*养成规划和标准成长!$V266+养成规划和标准成长!F$5*养成规划和标准成长!$R266+(养成规划和标准成长!F$12+养成规划和标准成长!F$13)*养成规划和标准成长!$N266+养成规划和标准成长!F$14*养成规划和标准成长!$O266*养成规划和标准成长!$Q266+养成规划和标准成长!F$17*10*养成规划和标准成长!$S266+养成规划和标准成长!F$18*10*养成规划和标准成长!$T266+养成规划和标准成长!F$19*养成规划和标准成长!$U266,0)</f>
        <v>699</v>
      </c>
      <c r="AQ20" s="9">
        <f>ROUND(属性投放!F$4+养成规划和标准成长!G$3*养成规划和标准成长!$O266*养成规划和标准成长!$P266+养成规划和标准成长!G$4*养成规划和标准成长!$V266+养成规划和标准成长!G$5*养成规划和标准成长!$R266+(养成规划和标准成长!G$12+养成规划和标准成长!G$13)*养成规划和标准成长!$N266+养成规划和标准成长!G$14*养成规划和标准成长!$O266*养成规划和标准成长!$Q266+养成规划和标准成长!G$17*10*养成规划和标准成长!$S266+养成规划和标准成长!G$18*10*养成规划和标准成长!$T266+养成规划和标准成长!G$19*养成规划和标准成长!$U266,0)</f>
        <v>301</v>
      </c>
      <c r="AR20" s="9">
        <f>ROUND(属性投放!G$4+养成规划和标准成长!H$3*养成规划和标准成长!$O266*养成规划和标准成长!$P266+养成规划和标准成长!H$4*养成规划和标准成长!$V266+养成规划和标准成长!H$5*养成规划和标准成长!$R266+(养成规划和标准成长!H$12+养成规划和标准成长!H$13)*养成规划和标准成长!$N266+养成规划和标准成长!H$14*养成规划和标准成长!$O266*养成规划和标准成长!$Q266+养成规划和标准成长!H$17*10*养成规划和标准成长!$S266+养成规划和标准成长!H$18*10*养成规划和标准成长!$T266+养成规划和标准成长!H$19*养成规划和标准成长!$U266,0)</f>
        <v>124</v>
      </c>
      <c r="AS20" s="9">
        <f>ROUND(属性投放!H$4+养成规划和标准成长!I$3*养成规划和标准成长!$O266*养成规划和标准成长!$P266+养成规划和标准成长!I$4*养成规划和标准成长!$V266+养成规划和标准成长!I$5*养成规划和标准成长!$R266+(养成规划和标准成长!I$12+养成规划和标准成长!I$13)*养成规划和标准成长!$N266+养成规划和标准成长!I$14*养成规划和标准成长!$O266*养成规划和标准成长!$Q266+养成规划和标准成长!I$17*10*养成规划和标准成长!$S266+养成规划和标准成长!I$18*10*养成规划和标准成长!$T266+养成规划和标准成长!I$19*养成规划和标准成长!$U266,0)</f>
        <v>236</v>
      </c>
      <c r="AT20" s="9">
        <f>ROUND(属性投放!I$4+养成规划和标准成长!J$3*养成规划和标准成长!$O266*养成规划和标准成长!$P266+养成规划和标准成长!J$4*养成规划和标准成长!$V266+养成规划和标准成长!J$5*养成规划和标准成长!$R266+(养成规划和标准成长!J$12+养成规划和标准成长!J$13)*养成规划和标准成长!$N266+养成规划和标准成长!J$14*养成规划和标准成长!$O266*养成规划和标准成长!$Q266+养成规划和标准成长!J$17*10*养成规划和标准成长!$S266+养成规划和标准成长!J$18*10*养成规划和标准成长!$T266+养成规划和标准成长!J$19*养成规划和标准成长!$U266,0)</f>
        <v>150</v>
      </c>
      <c r="AU20" s="9">
        <f>ROUND(属性投放!J$4+养成规划和标准成长!K$3*养成规划和标准成长!$O266*养成规划和标准成长!$P266+养成规划和标准成长!K$4*养成规划和标准成长!$V266+养成规划和标准成长!K$5*养成规划和标准成长!$R266+(养成规划和标准成长!K$12+养成规划和标准成长!K$13)*养成规划和标准成长!$N266+养成规划和标准成长!K$14*养成规划和标准成长!$O266*养成规划和标准成长!$Q266+养成规划和标准成长!K$17*10*养成规划和标准成长!$S266+养成规划和标准成长!K$18*10*养成规划和标准成长!$T266+养成规划和标准成长!K$19*养成规划和标准成长!$U266,0)</f>
        <v>103</v>
      </c>
      <c r="AV20" s="9">
        <f>ROUND(属性投放!K$4+养成规划和标准成长!L$3*养成规划和标准成长!$O266*养成规划和标准成长!$P266+养成规划和标准成长!L$4*养成规划和标准成长!$V266+养成规划和标准成长!L$5*养成规划和标准成长!$R266+(养成规划和标准成长!L$12+养成规划和标准成长!L$13)*养成规划和标准成长!$N266+养成规划和标准成长!L$14*养成规划和标准成长!$O266*养成规划和标准成长!$Q266+养成规划和标准成长!L$17*10*养成规划和标准成长!$S266+养成规划和标准成长!L$18*10*养成规划和标准成长!$T266+养成规划和标准成长!L$19*养成规划和标准成长!$U266,0)</f>
        <v>47</v>
      </c>
      <c r="AW20" s="9">
        <f>ROUND(属性投放!L$4+养成规划和标准成长!M$3*养成规划和标准成长!$O266*养成规划和标准成长!$P266+养成规划和标准成长!M$4*养成规划和标准成长!$V266+养成规划和标准成长!M$5*养成规划和标准成长!$R266+(养成规划和标准成长!M$12+养成规划和标准成长!M$13)*养成规划和标准成长!$N266+养成规划和标准成长!M$14*养成规划和标准成长!$O266*养成规划和标准成长!$Q266+养成规划和标准成长!M$17*10*养成规划和标准成长!$S266+养成规划和标准成长!M$18*10*养成规划和标准成长!$T266+养成规划和标准成长!M$19*养成规划和标准成长!$U266,0)</f>
        <v>170</v>
      </c>
      <c r="AX20" s="9">
        <f>ROUND(属性投放!M$4+养成规划和标准成长!N$3*养成规划和标准成长!$O266*养成规划和标准成长!$P266+养成规划和标准成长!N$4*养成规划和标准成长!$V266+养成规划和标准成长!N$5*养成规划和标准成长!$R266+(养成规划和标准成长!N$12+养成规划和标准成长!N$13)*养成规划和标准成长!$N266+养成规划和标准成长!N$14*养成规划和标准成长!$O266*养成规划和标准成长!$Q266+养成规划和标准成长!N$17*10*养成规划和标准成长!$S266+养成规划和标准成长!N$18*10*养成规划和标准成长!$T266+养成规划和标准成长!N$19*养成规划和标准成长!$U266,0)</f>
        <v>170</v>
      </c>
      <c r="AY20" s="9">
        <f>VLOOKUP(养成规划和标准成长!$X266,阵法、技能和修炼!$C$20:$N$40,COLUMNS(阵法、技能和修炼!$C$20:G$40),0)</f>
        <v>0</v>
      </c>
      <c r="AZ20" s="9">
        <f>VLOOKUP(养成规划和标准成长!$X266,阵法、技能和修炼!$C$20:$N$40,COLUMNS(阵法、技能和修炼!$C$20:H$40),0)</f>
        <v>0</v>
      </c>
      <c r="BA20" s="9">
        <f>VLOOKUP(养成规划和标准成长!$X266,阵法、技能和修炼!$C$20:$N$40,COLUMNS(阵法、技能和修炼!$C$20:I$40),0)</f>
        <v>0</v>
      </c>
      <c r="BB20" s="9">
        <f>VLOOKUP(养成规划和标准成长!$X266,阵法、技能和修炼!$C$20:$N$40,COLUMNS(阵法、技能和修炼!$C$20:J$40),0)</f>
        <v>0</v>
      </c>
      <c r="BC20" s="9">
        <f>VLOOKUP(养成规划和标准成长!$X266,阵法、技能和修炼!$C$20:$N$40,COLUMNS(阵法、技能和修炼!$C$20:K$40),0)</f>
        <v>0</v>
      </c>
      <c r="BD20" s="9">
        <f>VLOOKUP(养成规划和标准成长!$X266,阵法、技能和修炼!$C$20:$N$40,COLUMNS(阵法、技能和修炼!$C$20:L$40),0)</f>
        <v>0</v>
      </c>
      <c r="BE20" s="9">
        <f>VLOOKUP(养成规划和标准成长!$X266,阵法、技能和修炼!$C$20:$N$40,COLUMNS(阵法、技能和修炼!$C$20:M$40),0)</f>
        <v>0</v>
      </c>
      <c r="BF20" s="9">
        <f>VLOOKUP(养成规划和标准成长!$X266,阵法、技能和修炼!$C$20:$N$40,COLUMNS(阵法、技能和修炼!$C$20:N$40),0)</f>
        <v>0</v>
      </c>
      <c r="BH20" s="1">
        <v>17</v>
      </c>
      <c r="BI20" s="9">
        <f>ROUND(属性投放!D$4+养成规划和标准成长!E$3*养成规划和标准成长!$AA266*养成规划和标准成长!$AB266+养成规划和标准成长!E$4*养成规划和标准成长!$AH266+养成规划和标准成长!E$5*养成规划和标准成长!$AD266+(养成规划和标准成长!E$12+养成规划和标准成长!E$13)*养成规划和标准成长!$Z266+养成规划和标准成长!E$14*养成规划和标准成长!$AA266*养成规划和标准成长!$AC266+养成规划和标准成长!E$17*10*养成规划和标准成长!$AE266+养成规划和标准成长!E$18*10*养成规划和标准成长!$AF266+养成规划和标准成长!E$19*养成规划和标准成长!$AG266,0)</f>
        <v>636</v>
      </c>
      <c r="BJ20" s="9">
        <f>ROUND(属性投放!E$4+养成规划和标准成长!F$3*养成规划和标准成长!$AA266*养成规划和标准成长!$AB266+养成规划和标准成长!F$4*养成规划和标准成长!$AH266+养成规划和标准成长!F$5*养成规划和标准成长!$AD266+(养成规划和标准成长!F$12+养成规划和标准成长!F$13)*养成规划和标准成长!$Z266+养成规划和标准成长!F$14*养成规划和标准成长!$AA266*养成规划和标准成长!$AC266+养成规划和标准成长!F$17*10*养成规划和标准成长!$AE266+养成规划和标准成长!F$18*10*养成规划和标准成长!$AF266+养成规划和标准成长!F$19*养成规划和标准成长!$AG266,0)</f>
        <v>707</v>
      </c>
      <c r="BK20" s="9">
        <f>ROUND(属性投放!F$4+养成规划和标准成长!G$3*养成规划和标准成长!$AA266*养成规划和标准成长!$AB266+养成规划和标准成长!G$4*养成规划和标准成长!$AH266+养成规划和标准成长!G$5*养成规划和标准成长!$AD266+(养成规划和标准成长!G$12+养成规划和标准成长!G$13)*养成规划和标准成长!$Z266+养成规划和标准成长!G$14*养成规划和标准成长!$AA266*养成规划和标准成长!$AC266+养成规划和标准成长!G$17*10*养成规划和标准成长!$AE266+养成规划和标准成长!G$18*10*养成规划和标准成长!$AF266+养成规划和标准成长!G$19*养成规划和标准成长!$AG266,0)</f>
        <v>310</v>
      </c>
      <c r="BL20" s="9">
        <f>ROUND(属性投放!G$4+养成规划和标准成长!H$3*养成规划和标准成长!$AA266*养成规划和标准成长!$AB266+养成规划和标准成长!H$4*养成规划和标准成长!$AH266+养成规划和标准成长!H$5*养成规划和标准成长!$AD266+(养成规划和标准成长!H$12+养成规划和标准成长!H$13)*养成规划和标准成长!$Z266+养成规划和标准成长!H$14*养成规划和标准成长!$AA266*养成规划和标准成长!$AC266+养成规划和标准成长!H$17*10*养成规划和标准成长!$AE266+养成规划和标准成长!H$18*10*养成规划和标准成长!$AF266+养成规划和标准成长!H$19*养成规划和标准成长!$AG266,0)</f>
        <v>128</v>
      </c>
      <c r="BM20" s="9">
        <f>ROUND(属性投放!H$4+养成规划和标准成长!I$3*养成规划和标准成长!$AA266*养成规划和标准成长!$AB266+养成规划和标准成长!I$4*养成规划和标准成长!$AH266+养成规划和标准成长!I$5*养成规划和标准成长!$AD266+(养成规划和标准成长!I$12+养成规划和标准成长!I$13)*养成规划和标准成长!$Z266+养成规划和标准成长!I$14*养成规划和标准成长!$AA266*养成规划和标准成长!$AC266+养成规划和标准成长!I$17*10*养成规划和标准成长!$AE266+养成规划和标准成长!I$18*10*养成规划和标准成长!$AF266+养成规划和标准成长!I$19*养成规划和标准成长!$AG266,0)</f>
        <v>240</v>
      </c>
      <c r="BN20" s="9">
        <f>ROUND(属性投放!I$4+养成规划和标准成长!J$3*养成规划和标准成长!$AA266*养成规划和标准成长!$AB266+养成规划和标准成长!J$4*养成规划和标准成长!$AH266+养成规划和标准成长!J$5*养成规划和标准成长!$AD266+(养成规划和标准成长!J$12+养成规划和标准成长!J$13)*养成规划和标准成长!$Z266+养成规划和标准成长!J$14*养成规划和标准成长!$AA266*养成规划和标准成长!$AC266+养成规划和标准成长!J$17*10*养成规划和标准成长!$AE266+养成规划和标准成长!J$18*10*养成规划和标准成长!$AF266+养成规划和标准成长!J$19*养成规划和标准成长!$AG266,0)</f>
        <v>152</v>
      </c>
      <c r="BO20" s="9">
        <f>ROUND(属性投放!J$4+养成规划和标准成长!K$3*养成规划和标准成长!$AA266*养成规划和标准成长!$AB266+养成规划和标准成长!K$4*养成规划和标准成长!$AH266+养成规划和标准成长!K$5*养成规划和标准成长!$AD266+(养成规划和标准成长!K$12+养成规划和标准成长!K$13)*养成规划和标准成长!$Z266+养成规划和标准成长!K$14*养成规划和标准成长!$AA266*养成规划和标准成长!$AC266+养成规划和标准成长!K$17*10*养成规划和标准成长!$AE266+养成规划和标准成长!K$18*10*养成规划和标准成长!$AF266+养成规划和标准成长!K$19*养成规划和标准成长!$AG266,0)</f>
        <v>104</v>
      </c>
      <c r="BP20" s="9">
        <f>ROUND(属性投放!K$4+养成规划和标准成长!L$3*养成规划和标准成长!$AA266*养成规划和标准成长!$AB266+养成规划和标准成长!L$4*养成规划和标准成长!$AH266+养成规划和标准成长!L$5*养成规划和标准成长!$AD266+(养成规划和标准成长!L$12+养成规划和标准成长!L$13)*养成规划和标准成长!$Z266+养成规划和标准成长!L$14*养成规划和标准成长!$AA266*养成规划和标准成长!$AC266+养成规划和标准成长!L$17*10*养成规划和标准成长!$AE266+养成规划和标准成长!L$18*10*养成规划和标准成长!$AF266+养成规划和标准成长!L$19*养成规划和标准成长!$AG266,0)</f>
        <v>50</v>
      </c>
      <c r="BQ20" s="9">
        <f>ROUND(属性投放!L$4+养成规划和标准成长!M$3*养成规划和标准成长!$AA266*养成规划和标准成长!$AB266+养成规划和标准成长!M$4*养成规划和标准成长!$AH266+养成规划和标准成长!M$5*养成规划和标准成长!$AD266+(养成规划和标准成长!M$12+养成规划和标准成长!M$13)*养成规划和标准成长!$Z266+养成规划和标准成长!M$14*养成规划和标准成长!$AA266*养成规划和标准成长!$AC266+养成规划和标准成长!M$17*10*养成规划和标准成长!$AE266+养成规划和标准成长!M$18*10*养成规划和标准成长!$AF266+养成规划和标准成长!M$19*养成规划和标准成长!$AG266,0)</f>
        <v>170</v>
      </c>
      <c r="BR20" s="9">
        <f>ROUND(属性投放!M$4+养成规划和标准成长!N$3*养成规划和标准成长!$AA266*养成规划和标准成长!$AB266+养成规划和标准成长!N$4*养成规划和标准成长!$AH266+养成规划和标准成长!N$5*养成规划和标准成长!$AD266+(养成规划和标准成长!N$12+养成规划和标准成长!N$13)*养成规划和标准成长!$Z266+养成规划和标准成长!N$14*养成规划和标准成长!$AA266*养成规划和标准成长!$AC266+养成规划和标准成长!N$17*10*养成规划和标准成长!$AE266+养成规划和标准成长!N$18*10*养成规划和标准成长!$AF266+养成规划和标准成长!N$19*养成规划和标准成长!$AG266,0)</f>
        <v>170</v>
      </c>
      <c r="BS20" s="9">
        <f>VLOOKUP(养成规划和标准成长!$AJ266,阵法、技能和修炼!$C$20:$N$40,COLUMNS(阵法、技能和修炼!$C$20:G$40),0)</f>
        <v>0</v>
      </c>
      <c r="BT20" s="9">
        <f>VLOOKUP(养成规划和标准成长!$AJ266,阵法、技能和修炼!$C$20:$N$40,COLUMNS(阵法、技能和修炼!$C$20:H$40),0)</f>
        <v>0</v>
      </c>
      <c r="BU20" s="9">
        <f>VLOOKUP(养成规划和标准成长!$AJ266,阵法、技能和修炼!$C$20:$N$40,COLUMNS(阵法、技能和修炼!$C$20:I$40),0)</f>
        <v>0</v>
      </c>
      <c r="BV20" s="9">
        <f>VLOOKUP(养成规划和标准成长!$AJ266,阵法、技能和修炼!$C$20:$N$40,COLUMNS(阵法、技能和修炼!$C$20:J$40),0)</f>
        <v>0</v>
      </c>
      <c r="BW20" s="9">
        <f>VLOOKUP(养成规划和标准成长!$AJ266,阵法、技能和修炼!$C$20:$N$40,COLUMNS(阵法、技能和修炼!$C$20:K$40),0)</f>
        <v>0</v>
      </c>
      <c r="BX20" s="9">
        <f>VLOOKUP(养成规划和标准成长!$AJ266,阵法、技能和修炼!$C$20:$N$40,COLUMNS(阵法、技能和修炼!$C$20:L$40),0)</f>
        <v>0</v>
      </c>
      <c r="BY20" s="9">
        <f>VLOOKUP(养成规划和标准成长!$AJ266,阵法、技能和修炼!$C$20:$N$40,COLUMNS(阵法、技能和修炼!$C$20:M$40),0)</f>
        <v>0</v>
      </c>
      <c r="BZ20" s="9">
        <f>VLOOKUP(养成规划和标准成长!$AJ266,阵法、技能和修炼!$C$20:$N$40,COLUMNS(阵法、技能和修炼!$C$20:N$40),0)</f>
        <v>0</v>
      </c>
    </row>
    <row r="21" spans="1:78">
      <c r="A21" s="1">
        <v>18</v>
      </c>
      <c r="B21" s="9">
        <f>ROUND(属性投放!D$4+养成规划和标准成长!E$3*养成规划和标准成长!$O114*养成规划和标准成长!$P114+养成规划和标准成长!E$4*养成规划和标准成长!$V114+养成规划和标准成长!E$5*养成规划和标准成长!$R114+(养成规划和标准成长!E$12+养成规划和标准成长!E$13)*养成规划和标准成长!$N114+养成规划和标准成长!E$14*养成规划和标准成长!$O114*养成规划和标准成长!$Q114+养成规划和标准成长!E$17*10*养成规划和标准成长!$S114+养成规划和标准成长!E$18*10*养成规划和标准成长!$T114+养成规划和标准成长!E$19*养成规划和标准成长!$U114,0)</f>
        <v>603</v>
      </c>
      <c r="C21" s="9">
        <f>ROUND(属性投放!E$4+养成规划和标准成长!F$3*养成规划和标准成长!$O114*养成规划和标准成长!$P114+养成规划和标准成长!F$4*养成规划和标准成长!$V114+养成规划和标准成长!F$5*养成规划和标准成长!$R114+(养成规划和标准成长!F$12+养成规划和标准成长!F$13)*养成规划和标准成长!$N114+养成规划和标准成长!F$14*养成规划和标准成长!$O114*养成规划和标准成长!$Q114+养成规划和标准成长!F$17*10*养成规划和标准成长!$S114+养成规划和标准成长!F$18*10*养成规划和标准成长!$T114+养成规划和标准成长!F$19*养成规划和标准成长!$U114,0)</f>
        <v>707</v>
      </c>
      <c r="D21" s="9">
        <f>ROUND(属性投放!F$4+养成规划和标准成长!G$3*养成规划和标准成长!$O114*养成规划和标准成长!$P114+养成规划和标准成长!G$4*养成规划和标准成长!$V114+养成规划和标准成长!G$5*养成规划和标准成长!$R114+(养成规划和标准成长!G$12+养成规划和标准成长!G$13)*养成规划和标准成长!$N114+养成规划和标准成长!G$14*养成规划和标准成长!$O114*养成规划和标准成长!$Q114+养成规划和标准成长!G$17*10*养成规划和标准成长!$S114+养成规划和标准成长!G$18*10*养成规划和标准成长!$T114+养成规划和标准成长!G$19*养成规划和标准成长!$U114,0)</f>
        <v>292</v>
      </c>
      <c r="E21" s="9">
        <f>ROUND(属性投放!G$4+养成规划和标准成长!H$3*养成规划和标准成长!$O114*养成规划和标准成长!$P114+养成规划和标准成长!H$4*养成规划和标准成长!$V114+养成规划和标准成长!H$5*养成规划和标准成长!$R114+(养成规划和标准成长!H$12+养成规划和标准成长!H$13)*养成规划和标准成长!$N114+养成规划和标准成长!H$14*养成规划和标准成长!$O114*养成规划和标准成长!$Q114+养成规划和标准成长!H$17*10*养成规划和标准成长!$S114+养成规划和标准成长!H$18*10*养成规划和标准成长!$T114+养成规划和标准成长!H$19*养成规划和标准成长!$U114,0)</f>
        <v>118</v>
      </c>
      <c r="F21" s="9">
        <f>ROUND(属性投放!H$4+养成规划和标准成长!I$3*养成规划和标准成长!$O114*养成规划和标准成长!$P114+养成规划和标准成长!I$4*养成规划和标准成长!$V114+养成规划和标准成长!I$5*养成规划和标准成长!$R114+(养成规划和标准成长!I$12+养成规划和标准成长!I$13)*养成规划和标准成长!$N114+养成规划和标准成长!I$14*养成规划和标准成长!$O114*养成规划和标准成长!$Q114+养成规划和标准成长!I$17*10*养成规划和标准成长!$S114+养成规划和标准成长!I$18*10*养成规划和标准成长!$T114+养成规划和标准成长!I$19*养成规划和标准成长!$U114,0)</f>
        <v>235</v>
      </c>
      <c r="G21" s="9">
        <f>ROUND(属性投放!I$4+养成规划和标准成长!J$3*养成规划和标准成长!$O114*养成规划和标准成长!$P114+养成规划和标准成长!J$4*养成规划和标准成长!$V114+养成规划和标准成长!J$5*养成规划和标准成长!$R114+(养成规划和标准成长!J$12+养成规划和标准成长!J$13)*养成规划和标准成长!$N114+养成规划和标准成长!J$14*养成规划和标准成长!$O114*养成规划和标准成长!$Q114+养成规划和标准成长!J$17*10*养成规划和标准成长!$S114+养成规划和标准成长!J$18*10*养成规划和标准成长!$T114+养成规划和标准成长!J$19*养成规划和标准成长!$U114,0)</f>
        <v>150</v>
      </c>
      <c r="H21" s="9">
        <f>ROUND(属性投放!J$4+养成规划和标准成长!K$3*养成规划和标准成长!$O114*养成规划和标准成长!$P114+养成规划和标准成长!K$4*养成规划和标准成长!$V114+养成规划和标准成长!K$5*养成规划和标准成长!$R114+(养成规划和标准成长!K$12+养成规划和标准成长!K$13)*养成规划和标准成长!$N114+养成规划和标准成长!K$14*养成规划和标准成长!$O114*养成规划和标准成长!$Q114+养成规划和标准成长!K$17*10*养成规划和标准成长!$S114+养成规划和标准成长!K$18*10*养成规划和标准成长!$T114+养成规划和标准成长!K$19*养成规划和标准成长!$U114,0)</f>
        <v>104</v>
      </c>
      <c r="I21" s="9">
        <f>ROUND(属性投放!K$4+养成规划和标准成长!L$3*养成规划和标准成长!$O114*养成规划和标准成长!$P114+养成规划和标准成长!L$4*养成规划和标准成长!$V114+养成规划和标准成长!L$5*养成规划和标准成长!$R114+(养成规划和标准成长!L$12+养成规划和标准成长!L$13)*养成规划和标准成长!$N114+养成规划和标准成长!L$14*养成规划和标准成长!$O114*养成规划和标准成长!$Q114+养成规划和标准成长!L$17*10*养成规划和标准成长!$S114+养成规划和标准成长!L$18*10*养成规划和标准成长!$T114+养成规划和标准成长!L$19*养成规划和标准成长!$U114,0)</f>
        <v>41</v>
      </c>
      <c r="J21" s="9">
        <f>ROUND(属性投放!L$4+养成规划和标准成长!M$3*养成规划和标准成长!$O114*养成规划和标准成长!$P114+养成规划和标准成长!M$4*养成规划和标准成长!$V114+养成规划和标准成长!M$5*养成规划和标准成长!$R114+(养成规划和标准成长!M$12+养成规划和标准成长!M$13)*养成规划和标准成长!$N114+养成规划和标准成长!M$14*养成规划和标准成长!$O114*养成规划和标准成长!$Q114+养成规划和标准成长!M$17*10*养成规划和标准成长!$S114+养成规划和标准成长!M$18*10*养成规划和标准成长!$T114+养成规划和标准成长!M$19*养成规划和标准成长!$U114,0)</f>
        <v>180</v>
      </c>
      <c r="K21" s="9">
        <f>ROUND(属性投放!M$4+养成规划和标准成长!N$3*养成规划和标准成长!$O114*养成规划和标准成长!$P114+养成规划和标准成长!N$4*养成规划和标准成长!$V114+养成规划和标准成长!N$5*养成规划和标准成长!$R114+(养成规划和标准成长!N$12+养成规划和标准成长!N$13)*养成规划和标准成长!$N114+养成规划和标准成长!N$14*养成规划和标准成长!$O114*养成规划和标准成长!$Q114+养成规划和标准成长!N$17*10*养成规划和标准成长!$S114+养成规划和标准成长!N$18*10*养成规划和标准成长!$T114+养成规划和标准成长!N$19*养成规划和标准成长!$U114,0)</f>
        <v>180</v>
      </c>
      <c r="L21" s="9">
        <f>VLOOKUP(养成规划和标准成长!$X114,阵法、技能和修炼!$C$20:$N$40,COLUMNS(阵法、技能和修炼!$C$20:G$40),0)</f>
        <v>0</v>
      </c>
      <c r="M21" s="9">
        <f>VLOOKUP(养成规划和标准成长!$X114,阵法、技能和修炼!$C$20:$N$40,COLUMNS(阵法、技能和修炼!$C$20:H$40),0)</f>
        <v>0</v>
      </c>
      <c r="N21" s="9">
        <f>VLOOKUP(养成规划和标准成长!$X114,阵法、技能和修炼!$C$20:$N$40,COLUMNS(阵法、技能和修炼!$C$20:I$40),0)</f>
        <v>0</v>
      </c>
      <c r="O21" s="9">
        <f>VLOOKUP(养成规划和标准成长!$X114,阵法、技能和修炼!$C$20:$N$40,COLUMNS(阵法、技能和修炼!$C$20:J$40),0)</f>
        <v>0</v>
      </c>
      <c r="P21" s="9">
        <f>VLOOKUP(养成规划和标准成长!$X114,阵法、技能和修炼!$C$20:$N$40,COLUMNS(阵法、技能和修炼!$C$20:K$40),0)</f>
        <v>0</v>
      </c>
      <c r="Q21" s="9">
        <f>VLOOKUP(养成规划和标准成长!$X114,阵法、技能和修炼!$C$20:$N$40,COLUMNS(阵法、技能和修炼!$C$20:L$40),0)</f>
        <v>0</v>
      </c>
      <c r="R21" s="9">
        <f>VLOOKUP(养成规划和标准成长!$X114,阵法、技能和修炼!$C$20:$N$40,COLUMNS(阵法、技能和修炼!$C$20:M$40),0)</f>
        <v>0</v>
      </c>
      <c r="S21" s="9">
        <f>VLOOKUP(养成规划和标准成长!$X114,阵法、技能和修炼!$C$20:$N$40,COLUMNS(阵法、技能和修炼!$C$20:N$40),0)</f>
        <v>0</v>
      </c>
      <c r="T21" s="1">
        <v>18</v>
      </c>
      <c r="U21" s="9">
        <f>ROUND(属性投放!D$4+养成规划和标准成长!E$3*养成规划和标准成长!$C267*养成规划和标准成长!$D267+养成规划和标准成长!E$4*养成规划和标准成长!$J267+养成规划和标准成长!E$5*养成规划和标准成长!$F267+(养成规划和标准成长!E$12+养成规划和标准成长!E$13)*养成规划和标准成长!$B267+养成规划和标准成长!E$14*养成规划和标准成长!$C267*养成规划和标准成长!$E267+养成规划和标准成长!E$17*10*养成规划和标准成长!$G267+养成规划和标准成长!E$18*10*养成规划和标准成长!$H267+养成规划和标准成长!E$19*养成规划和标准成长!$I267,0)</f>
        <v>619</v>
      </c>
      <c r="V21" s="9">
        <f>ROUND(属性投放!E$4+养成规划和标准成长!F$3*养成规划和标准成长!$C267*养成规划和标准成长!$D267+养成规划和标准成长!F$4*养成规划和标准成长!$J267+养成规划和标准成长!F$5*养成规划和标准成长!$F267+(养成规划和标准成长!F$12+养成规划和标准成长!F$13)*养成规划和标准成长!$B267+养成规划和标准成长!F$14*养成规划和标准成长!$C267*养成规划和标准成长!$E267+养成规划和标准成长!F$17*10*养成规划和标准成长!$G267+养成规划和标准成长!F$18*10*养成规划和标准成长!$H267+养成规划和标准成长!F$19*养成规划和标准成长!$I267,0)</f>
        <v>716</v>
      </c>
      <c r="W21" s="9">
        <f>ROUND(属性投放!F$4+养成规划和标准成长!G$3*养成规划和标准成长!$C267*养成规划和标准成长!$D267+养成规划和标准成长!G$4*养成规划和标准成长!$J267+养成规划和标准成长!G$5*养成规划和标准成长!$F267+(养成规划和标准成长!G$12+养成规划和标准成长!G$13)*养成规划和标准成长!$B267+养成规划和标准成长!G$14*养成规划和标准成长!$C267*养成规划和标准成长!$E267+养成规划和标准成长!G$17*10*养成规划和标准成长!$G267+养成规划和标准成长!G$18*10*养成规划和标准成长!$H267+养成规划和标准成长!G$19*养成规划和标准成长!$I267,0)</f>
        <v>301</v>
      </c>
      <c r="X21" s="9">
        <f>ROUND(属性投放!G$4+养成规划和标准成长!H$3*养成规划和标准成长!$C267*养成规划和标准成长!$D267+养成规划和标准成长!H$4*养成规划和标准成长!$J267+养成规划和标准成长!H$5*养成规划和标准成长!$F267+(养成规划和标准成长!H$12+养成规划和标准成长!H$13)*养成规划和标准成长!$B267+养成规划和标准成长!H$14*养成规划和标准成长!$C267*养成规划和标准成长!$E267+养成规划和标准成长!H$17*10*养成规划和标准成长!$G267+养成规划和标准成长!H$18*10*养成规划和标准成长!$H267+养成规划和标准成长!H$19*养成规划和标准成长!$I267,0)</f>
        <v>122</v>
      </c>
      <c r="Y21" s="9">
        <f>ROUND(属性投放!H$4+养成规划和标准成长!I$3*养成规划和标准成长!$C267*养成规划和标准成长!$D267+养成规划和标准成长!I$4*养成规划和标准成长!$J267+养成规划和标准成长!I$5*养成规划和标准成长!$F267+(养成规划和标准成长!I$12+养成规划和标准成长!I$13)*养成规划和标准成长!$B267+养成规划和标准成长!I$14*养成规划和标准成长!$C267*养成规划和标准成长!$E267+养成规划和标准成长!I$17*10*养成规划和标准成长!$G267+养成规划和标准成长!I$18*10*养成规划和标准成长!$H267+养成规划和标准成长!I$19*养成规划和标准成长!$I267,0)</f>
        <v>239</v>
      </c>
      <c r="Z21" s="9">
        <f>ROUND(属性投放!I$4+养成规划和标准成长!J$3*养成规划和标准成长!$C267*养成规划和标准成长!$D267+养成规划和标准成长!J$4*养成规划和标准成长!$J267+养成规划和标准成长!J$5*养成规划和标准成长!$F267+(养成规划和标准成长!J$12+养成规划和标准成长!J$13)*养成规划和标准成长!$B267+养成规划和标准成长!J$14*养成规划和标准成长!$C267*养成规划和标准成长!$E267+养成规划和标准成长!J$17*10*养成规划和标准成长!$G267+养成规划和标准成长!J$18*10*养成规划和标准成长!$H267+养成规划和标准成长!J$19*养成规划和标准成长!$I267,0)</f>
        <v>153</v>
      </c>
      <c r="AA21" s="9">
        <f>ROUND(属性投放!J$4+养成规划和标准成长!K$3*养成规划和标准成长!$C267*养成规划和标准成长!$D267+养成规划和标准成长!K$4*养成规划和标准成长!$J267+养成规划和标准成长!K$5*养成规划和标准成长!$F267+(养成规划和标准成长!K$12+养成规划和标准成长!K$13)*养成规划和标准成长!$B267+养成规划和标准成长!K$14*养成规划和标准成长!$C267*养成规划和标准成长!$E267+养成规划和标准成长!K$17*10*养成规划和标准成长!$G267+养成规划和标准成长!K$18*10*养成规划和标准成长!$H267+养成规划和标准成长!K$19*养成规划和标准成长!$I267,0)</f>
        <v>105</v>
      </c>
      <c r="AB21" s="9">
        <f>ROUND(属性投放!K$4+养成规划和标准成长!L$3*养成规划和标准成长!$C267*养成规划和标准成长!$D267+养成规划和标准成长!L$4*养成规划和标准成长!$J267+养成规划和标准成长!L$5*养成规划和标准成长!$F267+(养成规划和标准成长!L$12+养成规划和标准成长!L$13)*养成规划和标准成长!$B267+养成规划和标准成长!L$14*养成规划和标准成长!$C267*养成规划和标准成长!$E267+养成规划和标准成长!L$17*10*养成规划和标准成长!$G267+养成规划和标准成长!L$18*10*养成规划和标准成长!$H267+养成规划和标准成长!L$19*养成规划和标准成长!$I267,0)</f>
        <v>44</v>
      </c>
      <c r="AC21" s="9">
        <f>ROUND(属性投放!L$4+养成规划和标准成长!M$3*养成规划和标准成长!$C267*养成规划和标准成长!$D267+养成规划和标准成长!M$4*养成规划和标准成长!$J267+养成规划和标准成长!M$5*养成规划和标准成长!$F267+(养成规划和标准成长!M$12+养成规划和标准成长!M$13)*养成规划和标准成长!$B267+养成规划和标准成长!M$14*养成规划和标准成长!$C267*养成规划和标准成长!$E267+养成规划和标准成长!M$17*10*养成规划和标准成长!$G267+养成规划和标准成长!M$18*10*养成规划和标准成长!$H267+养成规划和标准成长!M$19*养成规划和标准成长!$I267,0)</f>
        <v>180</v>
      </c>
      <c r="AD21" s="9">
        <f>ROUND(属性投放!M$4+养成规划和标准成长!N$3*养成规划和标准成长!$C267*养成规划和标准成长!$D267+养成规划和标准成长!N$4*养成规划和标准成长!$J267+养成规划和标准成长!N$5*养成规划和标准成长!$F267+(养成规划和标准成长!N$12+养成规划和标准成长!N$13)*养成规划和标准成长!$B267+养成规划和标准成长!N$14*养成规划和标准成长!$C267*养成规划和标准成长!$E267+养成规划和标准成长!N$17*10*养成规划和标准成长!$G267+养成规划和标准成长!N$18*10*养成规划和标准成长!$H267+养成规划和标准成长!N$19*养成规划和标准成长!$I267,0)</f>
        <v>180</v>
      </c>
      <c r="AE21" s="9">
        <f>VLOOKUP(养成规划和标准成长!$L267,阵法、技能和修炼!$C$20:$N$40,COLUMNS(阵法、技能和修炼!$C$20:G$40),0)</f>
        <v>0</v>
      </c>
      <c r="AF21" s="9">
        <f>VLOOKUP(养成规划和标准成长!$L267,阵法、技能和修炼!$C$20:$N$40,COLUMNS(阵法、技能和修炼!$C$20:H$40),0)</f>
        <v>0</v>
      </c>
      <c r="AG21" s="9">
        <f>VLOOKUP(养成规划和标准成长!$L267,阵法、技能和修炼!$C$20:$N$40,COLUMNS(阵法、技能和修炼!$C$20:I$40),0)</f>
        <v>0</v>
      </c>
      <c r="AH21" s="9">
        <f>VLOOKUP(养成规划和标准成长!$L267,阵法、技能和修炼!$C$20:$N$40,COLUMNS(阵法、技能和修炼!$C$20:J$40),0)</f>
        <v>0</v>
      </c>
      <c r="AI21" s="9">
        <f>VLOOKUP(养成规划和标准成长!$L267,阵法、技能和修炼!$C$20:$N$40,COLUMNS(阵法、技能和修炼!$C$20:K$40),0)</f>
        <v>0</v>
      </c>
      <c r="AJ21" s="9">
        <f>VLOOKUP(养成规划和标准成长!$L267,阵法、技能和修炼!$C$20:$N$40,COLUMNS(阵法、技能和修炼!$C$20:L$40),0)</f>
        <v>0</v>
      </c>
      <c r="AK21" s="9">
        <f>VLOOKUP(养成规划和标准成长!$L267,阵法、技能和修炼!$C$20:$N$40,COLUMNS(阵法、技能和修炼!$C$20:M$40),0)</f>
        <v>0</v>
      </c>
      <c r="AL21" s="9">
        <f>VLOOKUP(养成规划和标准成长!$L267,阵法、技能和修炼!$C$20:$N$40,COLUMNS(阵法、技能和修炼!$C$20:N$40),0)</f>
        <v>0</v>
      </c>
      <c r="AN21" s="1">
        <v>18</v>
      </c>
      <c r="AO21" s="9">
        <f>ROUND(属性投放!D$4+养成规划和标准成长!E$3*养成规划和标准成长!$O267*养成规划和标准成长!$P267+养成规划和标准成长!E$4*养成规划和标准成长!$V267+养成规划和标准成长!E$5*养成规划和标准成长!$R267+(养成规划和标准成长!E$12+养成规划和标准成长!E$13)*养成规划和标准成长!$N267+养成规划和标准成长!E$14*养成规划和标准成长!$O267*养成规划和标准成长!$Q267+养成规划和标准成长!E$17*10*养成规划和标准成长!$S267+养成规划和标准成长!E$18*10*养成规划和标准成长!$T267+养成规划和标准成长!E$19*养成规划和标准成长!$U267,0)</f>
        <v>636</v>
      </c>
      <c r="AP21" s="9">
        <f>ROUND(属性投放!E$4+养成规划和标准成长!F$3*养成规划和标准成长!$O267*养成规划和标准成长!$P267+养成规划和标准成长!F$4*养成规划和标准成长!$V267+养成规划和标准成长!F$5*养成规划和标准成长!$R267+(养成规划和标准成长!F$12+养成规划和标准成长!F$13)*养成规划和标准成长!$N267+养成规划和标准成长!F$14*养成规划和标准成长!$O267*养成规划和标准成长!$Q267+养成规划和标准成长!F$17*10*养成规划和标准成长!$S267+养成规划和标准成长!F$18*10*养成规划和标准成长!$T267+养成规划和标准成长!F$19*养成规划和标准成长!$U267,0)</f>
        <v>724</v>
      </c>
      <c r="AQ21" s="9">
        <f>ROUND(属性投放!F$4+养成规划和标准成长!G$3*养成规划和标准成长!$O267*养成规划和标准成长!$P267+养成规划和标准成长!G$4*养成规划和标准成长!$V267+养成规划和标准成长!G$5*养成规划和标准成长!$R267+(养成规划和标准成长!G$12+养成规划和标准成长!G$13)*养成规划和标准成长!$N267+养成规划和标准成长!G$14*养成规划和标准成长!$O267*养成规划和标准成长!$Q267+养成规划和标准成长!G$17*10*养成规划和标准成长!$S267+养成规划和标准成长!G$18*10*养成规划和标准成长!$T267+养成规划和标准成长!G$19*养成规划和标准成长!$U267,0)</f>
        <v>309</v>
      </c>
      <c r="AR21" s="9">
        <f>ROUND(属性投放!G$4+养成规划和标准成长!H$3*养成规划和标准成长!$O267*养成规划和标准成长!$P267+养成规划和标准成长!H$4*养成规划和标准成长!$V267+养成规划和标准成长!H$5*养成规划和标准成长!$R267+(养成规划和标准成长!H$12+养成规划和标准成长!H$13)*养成规划和标准成长!$N267+养成规划和标准成长!H$14*养成规划和标准成长!$O267*养成规划和标准成长!$Q267+养成规划和标准成长!H$17*10*养成规划和标准成长!$S267+养成规划和标准成长!H$18*10*养成规划和标准成长!$T267+养成规划和标准成长!H$19*养成规划和标准成长!$U267,0)</f>
        <v>127</v>
      </c>
      <c r="AS21" s="9">
        <f>ROUND(属性投放!H$4+养成规划和标准成长!I$3*养成规划和标准成长!$O267*养成规划和标准成长!$P267+养成规划和标准成长!I$4*养成规划和标准成长!$V267+养成规划和标准成长!I$5*养成规划和标准成长!$R267+(养成规划和标准成长!I$12+养成规划和标准成长!I$13)*养成规划和标准成长!$N267+养成规划和标准成长!I$14*养成规划和标准成长!$O267*养成规划和标准成长!$Q267+养成规划和标准成长!I$17*10*养成规划和标准成长!$S267+养成规划和标准成长!I$18*10*养成规划和标准成长!$T267+养成规划和标准成长!I$19*养成规划和标准成长!$U267,0)</f>
        <v>243</v>
      </c>
      <c r="AT21" s="9">
        <f>ROUND(属性投放!I$4+养成规划和标准成长!J$3*养成规划和标准成长!$O267*养成规划和标准成长!$P267+养成规划和标准成长!J$4*养成规划和标准成长!$V267+养成规划和标准成长!J$5*养成规划和标准成长!$R267+(养成规划和标准成长!J$12+养成规划和标准成长!J$13)*养成规划和标准成长!$N267+养成规划和标准成长!J$14*养成规划和标准成长!$O267*养成规划和标准成长!$Q267+养成规划和标准成长!J$17*10*养成规划和标准成长!$S267+养成规划和标准成长!J$18*10*养成规划和标准成长!$T267+养成规划和标准成长!J$19*养成规划和标准成长!$U267,0)</f>
        <v>155</v>
      </c>
      <c r="AU21" s="9">
        <f>ROUND(属性投放!J$4+养成规划和标准成长!K$3*养成规划和标准成长!$O267*养成规划和标准成长!$P267+养成规划和标准成长!K$4*养成规划和标准成长!$V267+养成规划和标准成长!K$5*养成规划和标准成长!$R267+(养成规划和标准成长!K$12+养成规划和标准成长!K$13)*养成规划和标准成长!$N267+养成规划和标准成长!K$14*养成规划和标准成长!$O267*养成规划和标准成长!$Q267+养成规划和标准成长!K$17*10*养成规划和标准成长!$S267+养成规划和标准成长!K$18*10*养成规划和标准成长!$T267+养成规划和标准成长!K$19*养成规划和标准成长!$U267,0)</f>
        <v>107</v>
      </c>
      <c r="AV21" s="9">
        <f>ROUND(属性投放!K$4+养成规划和标准成长!L$3*养成规划和标准成长!$O267*养成规划和标准成长!$P267+养成规划和标准成长!L$4*养成规划和标准成长!$V267+养成规划和标准成长!L$5*养成规划和标准成长!$R267+(养成规划和标准成长!L$12+养成规划和标准成长!L$13)*养成规划和标准成长!$N267+养成规划和标准成长!L$14*养成规划和标准成长!$O267*养成规划和标准成长!$Q267+养成规划和标准成长!L$17*10*养成规划和标准成长!$S267+养成规划和标准成长!L$18*10*养成规划和标准成长!$T267+养成规划和标准成长!L$19*养成规划和标准成长!$U267,0)</f>
        <v>47</v>
      </c>
      <c r="AW21" s="9">
        <f>ROUND(属性投放!L$4+养成规划和标准成长!M$3*养成规划和标准成长!$O267*养成规划和标准成长!$P267+养成规划和标准成长!M$4*养成规划和标准成长!$V267+养成规划和标准成长!M$5*养成规划和标准成长!$R267+(养成规划和标准成长!M$12+养成规划和标准成长!M$13)*养成规划和标准成长!$N267+养成规划和标准成长!M$14*养成规划和标准成长!$O267*养成规划和标准成长!$Q267+养成规划和标准成长!M$17*10*养成规划和标准成长!$S267+养成规划和标准成长!M$18*10*养成规划和标准成长!$T267+养成规划和标准成长!M$19*养成规划和标准成长!$U267,0)</f>
        <v>180</v>
      </c>
      <c r="AX21" s="9">
        <f>ROUND(属性投放!M$4+养成规划和标准成长!N$3*养成规划和标准成长!$O267*养成规划和标准成长!$P267+养成规划和标准成长!N$4*养成规划和标准成长!$V267+养成规划和标准成长!N$5*养成规划和标准成长!$R267+(养成规划和标准成长!N$12+养成规划和标准成长!N$13)*养成规划和标准成长!$N267+养成规划和标准成长!N$14*养成规划和标准成长!$O267*养成规划和标准成长!$Q267+养成规划和标准成长!N$17*10*养成规划和标准成长!$S267+养成规划和标准成长!N$18*10*养成规划和标准成长!$T267+养成规划和标准成长!N$19*养成规划和标准成长!$U267,0)</f>
        <v>180</v>
      </c>
      <c r="AY21" s="9">
        <f>VLOOKUP(养成规划和标准成长!$X267,阵法、技能和修炼!$C$20:$N$40,COLUMNS(阵法、技能和修炼!$C$20:G$40),0)</f>
        <v>0</v>
      </c>
      <c r="AZ21" s="9">
        <f>VLOOKUP(养成规划和标准成长!$X267,阵法、技能和修炼!$C$20:$N$40,COLUMNS(阵法、技能和修炼!$C$20:H$40),0)</f>
        <v>0</v>
      </c>
      <c r="BA21" s="9">
        <f>VLOOKUP(养成规划和标准成长!$X267,阵法、技能和修炼!$C$20:$N$40,COLUMNS(阵法、技能和修炼!$C$20:I$40),0)</f>
        <v>0</v>
      </c>
      <c r="BB21" s="9">
        <f>VLOOKUP(养成规划和标准成长!$X267,阵法、技能和修炼!$C$20:$N$40,COLUMNS(阵法、技能和修炼!$C$20:J$40),0)</f>
        <v>0</v>
      </c>
      <c r="BC21" s="9">
        <f>VLOOKUP(养成规划和标准成长!$X267,阵法、技能和修炼!$C$20:$N$40,COLUMNS(阵法、技能和修炼!$C$20:K$40),0)</f>
        <v>0</v>
      </c>
      <c r="BD21" s="9">
        <f>VLOOKUP(养成规划和标准成长!$X267,阵法、技能和修炼!$C$20:$N$40,COLUMNS(阵法、技能和修炼!$C$20:L$40),0)</f>
        <v>0</v>
      </c>
      <c r="BE21" s="9">
        <f>VLOOKUP(养成规划和标准成长!$X267,阵法、技能和修炼!$C$20:$N$40,COLUMNS(阵法、技能和修炼!$C$20:M$40),0)</f>
        <v>0</v>
      </c>
      <c r="BF21" s="9">
        <f>VLOOKUP(养成规划和标准成长!$X267,阵法、技能和修炼!$C$20:$N$40,COLUMNS(阵法、技能和修炼!$C$20:N$40),0)</f>
        <v>0</v>
      </c>
      <c r="BH21" s="1">
        <v>18</v>
      </c>
      <c r="BI21" s="9">
        <f>ROUND(属性投放!D$4+养成规划和标准成长!E$3*养成规划和标准成长!$AA267*养成规划和标准成长!$AB267+养成规划和标准成长!E$4*养成规划和标准成长!$AH267+养成规划和标准成长!E$5*养成规划和标准成长!$AD267+(养成规划和标准成长!E$12+养成规划和标准成长!E$13)*养成规划和标准成长!$Z267+养成规划和标准成长!E$14*养成规划和标准成长!$AA267*养成规划和标准成长!$AC267+养成规划和标准成长!E$17*10*养成规划和标准成长!$AE267+养成规划和标准成长!E$18*10*养成规划和标准成长!$AF267+养成规划和标准成长!E$19*养成规划和标准成长!$AG267,0)</f>
        <v>652</v>
      </c>
      <c r="BJ21" s="9">
        <f>ROUND(属性投放!E$4+养成规划和标准成长!F$3*养成规划和标准成长!$AA267*养成规划和标准成长!$AB267+养成规划和标准成长!F$4*养成规划和标准成长!$AH267+养成规划和标准成长!F$5*养成规划和标准成长!$AD267+(养成规划和标准成长!F$12+养成规划和标准成长!F$13)*养成规划和标准成长!$Z267+养成规划和标准成长!F$14*养成规划和标准成长!$AA267*养成规划和标准成长!$AC267+养成规划和标准成长!F$17*10*养成规划和标准成长!$AE267+养成规划和标准成长!F$18*10*养成规划和标准成长!$AF267+养成规划和标准成长!F$19*养成规划和标准成长!$AG267,0)</f>
        <v>732</v>
      </c>
      <c r="BK21" s="9">
        <f>ROUND(属性投放!F$4+养成规划和标准成长!G$3*养成规划和标准成长!$AA267*养成规划和标准成长!$AB267+养成规划和标准成长!G$4*养成规划和标准成长!$AH267+养成规划和标准成长!G$5*养成规划和标准成长!$AD267+(养成规划和标准成长!G$12+养成规划和标准成长!G$13)*养成规划和标准成长!$Z267+养成规划和标准成长!G$14*养成规划和标准成长!$AA267*养成规划和标准成长!$AC267+养成规划和标准成长!G$17*10*养成规划和标准成长!$AE267+养成规划和标准成长!G$18*10*养成规划和标准成长!$AF267+养成规划和标准成长!G$19*养成规划和标准成长!$AG267,0)</f>
        <v>317</v>
      </c>
      <c r="BL21" s="9">
        <f>ROUND(属性投放!G$4+养成规划和标准成长!H$3*养成规划和标准成长!$AA267*养成规划和标准成长!$AB267+养成规划和标准成长!H$4*养成规划和标准成长!$AH267+养成规划和标准成长!H$5*养成规划和标准成长!$AD267+(养成规划和标准成长!H$12+养成规划和标准成长!H$13)*养成规划和标准成长!$Z267+养成规划和标准成长!H$14*养成规划和标准成长!$AA267*养成规划和标准成长!$AC267+养成规划和标准成长!H$17*10*养成规划和标准成长!$AE267+养成规划和标准成长!H$18*10*养成规划和标准成长!$AF267+养成规划和标准成长!H$19*养成规划和标准成长!$AG267,0)</f>
        <v>131</v>
      </c>
      <c r="BM21" s="9">
        <f>ROUND(属性投放!H$4+养成规划和标准成长!I$3*养成规划和标准成长!$AA267*养成规划和标准成长!$AB267+养成规划和标准成长!I$4*养成规划和标准成长!$AH267+养成规划和标准成长!I$5*养成规划和标准成长!$AD267+(养成规划和标准成长!I$12+养成规划和标准成长!I$13)*养成规划和标准成长!$Z267+养成规划和标准成长!I$14*养成规划和标准成长!$AA267*养成规划和标准成长!$AC267+养成规划和标准成长!I$17*10*养成规划和标准成长!$AE267+养成规划和标准成长!I$18*10*养成规划和标准成长!$AF267+养成规划和标准成长!I$19*养成规划和标准成长!$AG267,0)</f>
        <v>247</v>
      </c>
      <c r="BN21" s="9">
        <f>ROUND(属性投放!I$4+养成规划和标准成长!J$3*养成规划和标准成长!$AA267*养成规划和标准成长!$AB267+养成规划和标准成长!J$4*养成规划和标准成长!$AH267+养成规划和标准成长!J$5*养成规划和标准成长!$AD267+(养成规划和标准成长!J$12+养成规划和标准成长!J$13)*养成规划和标准成长!$Z267+养成规划和标准成长!J$14*养成规划和标准成长!$AA267*养成规划和标准成长!$AC267+养成规划和标准成长!J$17*10*养成规划和标准成长!$AE267+养成规划和标准成长!J$18*10*养成规划和标准成长!$AF267+养成规划和标准成长!J$19*养成规划和标准成长!$AG267,0)</f>
        <v>158</v>
      </c>
      <c r="BO21" s="9">
        <f>ROUND(属性投放!J$4+养成规划和标准成长!K$3*养成规划和标准成长!$AA267*养成规划和标准成长!$AB267+养成规划和标准成长!K$4*养成规划和标准成长!$AH267+养成规划和标准成长!K$5*养成规划和标准成长!$AD267+(养成规划和标准成长!K$12+养成规划和标准成长!K$13)*养成规划和标准成长!$Z267+养成规划和标准成长!K$14*养成规划和标准成长!$AA267*养成规划和标准成长!$AC267+养成规划和标准成长!K$17*10*养成规划和标准成长!$AE267+养成规划和标准成长!K$18*10*养成规划和标准成长!$AF267+养成规划和标准成长!K$19*养成规划和标准成长!$AG267,0)</f>
        <v>108</v>
      </c>
      <c r="BP21" s="9">
        <f>ROUND(属性投放!K$4+养成规划和标准成长!L$3*养成规划和标准成长!$AA267*养成规划和标准成长!$AB267+养成规划和标准成长!L$4*养成规划和标准成长!$AH267+养成规划和标准成长!L$5*养成规划和标准成长!$AD267+(养成规划和标准成长!L$12+养成规划和标准成长!L$13)*养成规划和标准成长!$Z267+养成规划和标准成长!L$14*养成规划和标准成长!$AA267*养成规划和标准成长!$AC267+养成规划和标准成长!L$17*10*养成规划和标准成长!$AE267+养成规划和标准成长!L$18*10*养成规划和标准成长!$AF267+养成规划和标准成长!L$19*养成规划和标准成长!$AG267,0)</f>
        <v>50</v>
      </c>
      <c r="BQ21" s="9">
        <f>ROUND(属性投放!L$4+养成规划和标准成长!M$3*养成规划和标准成长!$AA267*养成规划和标准成长!$AB267+养成规划和标准成长!M$4*养成规划和标准成长!$AH267+养成规划和标准成长!M$5*养成规划和标准成长!$AD267+(养成规划和标准成长!M$12+养成规划和标准成长!M$13)*养成规划和标准成长!$Z267+养成规划和标准成长!M$14*养成规划和标准成长!$AA267*养成规划和标准成长!$AC267+养成规划和标准成长!M$17*10*养成规划和标准成长!$AE267+养成规划和标准成长!M$18*10*养成规划和标准成长!$AF267+养成规划和标准成长!M$19*养成规划和标准成长!$AG267,0)</f>
        <v>180</v>
      </c>
      <c r="BR21" s="9">
        <f>ROUND(属性投放!M$4+养成规划和标准成长!N$3*养成规划和标准成长!$AA267*养成规划和标准成长!$AB267+养成规划和标准成长!N$4*养成规划和标准成长!$AH267+养成规划和标准成长!N$5*养成规划和标准成长!$AD267+(养成规划和标准成长!N$12+养成规划和标准成长!N$13)*养成规划和标准成长!$Z267+养成规划和标准成长!N$14*养成规划和标准成长!$AA267*养成规划和标准成长!$AC267+养成规划和标准成长!N$17*10*养成规划和标准成长!$AE267+养成规划和标准成长!N$18*10*养成规划和标准成长!$AF267+养成规划和标准成长!N$19*养成规划和标准成长!$AG267,0)</f>
        <v>180</v>
      </c>
      <c r="BS21" s="9">
        <f>VLOOKUP(养成规划和标准成长!$AJ267,阵法、技能和修炼!$C$20:$N$40,COLUMNS(阵法、技能和修炼!$C$20:G$40),0)</f>
        <v>0</v>
      </c>
      <c r="BT21" s="9">
        <f>VLOOKUP(养成规划和标准成长!$AJ267,阵法、技能和修炼!$C$20:$N$40,COLUMNS(阵法、技能和修炼!$C$20:H$40),0)</f>
        <v>0</v>
      </c>
      <c r="BU21" s="9">
        <f>VLOOKUP(养成规划和标准成长!$AJ267,阵法、技能和修炼!$C$20:$N$40,COLUMNS(阵法、技能和修炼!$C$20:I$40),0)</f>
        <v>0</v>
      </c>
      <c r="BV21" s="9">
        <f>VLOOKUP(养成规划和标准成长!$AJ267,阵法、技能和修炼!$C$20:$N$40,COLUMNS(阵法、技能和修炼!$C$20:J$40),0)</f>
        <v>0</v>
      </c>
      <c r="BW21" s="9">
        <f>VLOOKUP(养成规划和标准成长!$AJ267,阵法、技能和修炼!$C$20:$N$40,COLUMNS(阵法、技能和修炼!$C$20:K$40),0)</f>
        <v>0</v>
      </c>
      <c r="BX21" s="9">
        <f>VLOOKUP(养成规划和标准成长!$AJ267,阵法、技能和修炼!$C$20:$N$40,COLUMNS(阵法、技能和修炼!$C$20:L$40),0)</f>
        <v>0</v>
      </c>
      <c r="BY21" s="9">
        <f>VLOOKUP(养成规划和标准成长!$AJ267,阵法、技能和修炼!$C$20:$N$40,COLUMNS(阵法、技能和修炼!$C$20:M$40),0)</f>
        <v>0</v>
      </c>
      <c r="BZ21" s="9">
        <f>VLOOKUP(养成规划和标准成长!$AJ267,阵法、技能和修炼!$C$20:$N$40,COLUMNS(阵法、技能和修炼!$C$20:N$40),0)</f>
        <v>0</v>
      </c>
    </row>
    <row r="22" spans="1:78">
      <c r="A22" s="1">
        <v>19</v>
      </c>
      <c r="B22" s="9">
        <f>ROUND(属性投放!D$4+养成规划和标准成长!E$3*养成规划和标准成长!$O115*养成规划和标准成长!$P115+养成规划和标准成长!E$4*养成规划和标准成长!$V115+养成规划和标准成长!E$5*养成规划和标准成长!$R115+(养成规划和标准成长!E$12+养成规划和标准成长!E$13)*养成规划和标准成长!$N115+养成规划和标准成长!E$14*养成规划和标准成长!$O115*养成规划和标准成长!$Q115+养成规划和标准成长!E$17*10*养成规划和标准成长!$S115+养成规划和标准成长!E$18*10*养成规划和标准成长!$T115+养成规划和标准成长!E$19*养成规划和标准成长!$U115,0)</f>
        <v>619</v>
      </c>
      <c r="C22" s="9">
        <f>ROUND(属性投放!E$4+养成规划和标准成长!F$3*养成规划和标准成长!$O115*养成规划和标准成长!$P115+养成规划和标准成长!F$4*养成规划和标准成长!$V115+养成规划和标准成长!F$5*养成规划和标准成长!$R115+(养成规划和标准成长!F$12+养成规划和标准成长!F$13)*养成规划和标准成长!$N115+养成规划和标准成长!F$14*养成规划和标准成长!$O115*养成规划和标准成长!$Q115+养成规划和标准成长!F$17*10*养成规划和标准成长!$S115+养成规划和标准成长!F$18*10*养成规划和标准成长!$T115+养成规划和标准成长!F$19*养成规划和标准成长!$U115,0)</f>
        <v>732</v>
      </c>
      <c r="D22" s="9">
        <f>ROUND(属性投放!F$4+养成规划和标准成长!G$3*养成规划和标准成长!$O115*养成规划和标准成长!$P115+养成规划和标准成长!G$4*养成规划和标准成长!$V115+养成规划和标准成长!G$5*养成规划和标准成长!$R115+(养成规划和标准成长!G$12+养成规划和标准成长!G$13)*养成规划和标准成长!$N115+养成规划和标准成长!G$14*养成规划和标准成长!$O115*养成规划和标准成长!$Q115+养成规划和标准成长!G$17*10*养成规划和标准成长!$S115+养成规划和标准成长!G$18*10*养成规划和标准成长!$T115+养成规划和标准成长!G$19*养成规划和标准成长!$U115,0)</f>
        <v>300</v>
      </c>
      <c r="E22" s="9">
        <f>ROUND(属性投放!G$4+养成规划和标准成长!H$3*养成规划和标准成长!$O115*养成规划和标准成长!$P115+养成规划和标准成长!H$4*养成规划和标准成长!$V115+养成规划和标准成长!H$5*养成规划和标准成长!$R115+(养成规划和标准成长!H$12+养成规划和标准成长!H$13)*养成规划和标准成长!$N115+养成规划和标准成长!H$14*养成规划和标准成长!$O115*养成规划和标准成长!$Q115+养成规划和标准成长!H$17*10*养成规划和标准成长!$S115+养成规划和标准成长!H$18*10*养成规划和标准成长!$T115+养成规划和标准成长!H$19*养成规划和标准成长!$U115,0)</f>
        <v>121</v>
      </c>
      <c r="F22" s="9">
        <f>ROUND(属性投放!H$4+养成规划和标准成长!I$3*养成规划和标准成长!$O115*养成规划和标准成长!$P115+养成规划和标准成长!I$4*养成规划和标准成长!$V115+养成规划和标准成长!I$5*养成规划和标准成长!$R115+(养成规划和标准成长!I$12+养成规划和标准成长!I$13)*养成规划和标准成长!$N115+养成规划和标准成长!I$14*养成规划和标准成长!$O115*养成规划和标准成长!$Q115+养成规划和标准成长!I$17*10*养成规划和标准成长!$S115+养成规划和标准成长!I$18*10*养成规划和标准成长!$T115+养成规划和标准成长!I$19*养成规划和标准成长!$U115,0)</f>
        <v>242</v>
      </c>
      <c r="G22" s="9">
        <f>ROUND(属性投放!I$4+养成规划和标准成长!J$3*养成规划和标准成长!$O115*养成规划和标准成长!$P115+养成规划和标准成长!J$4*养成规划和标准成长!$V115+养成规划和标准成长!J$5*养成规划和标准成长!$R115+(养成规划和标准成长!J$12+养成规划和标准成长!J$13)*养成规划和标准成长!$N115+养成规划和标准成长!J$14*养成规划和标准成长!$O115*养成规划和标准成长!$Q115+养成规划和标准成长!J$17*10*养成规划和标准成长!$S115+养成规划和标准成长!J$18*10*养成规划和标准成长!$T115+养成规划和标准成长!J$19*养成规划和标准成长!$U115,0)</f>
        <v>156</v>
      </c>
      <c r="H22" s="9">
        <f>ROUND(属性投放!J$4+养成规划和标准成长!K$3*养成规划和标准成长!$O115*养成规划和标准成长!$P115+养成规划和标准成长!K$4*养成规划和标准成长!$V115+养成规划和标准成长!K$5*养成规划和标准成长!$R115+(养成规划和标准成长!K$12+养成规划和标准成长!K$13)*养成规划和标准成长!$N115+养成规划和标准成长!K$14*养成规划和标准成长!$O115*养成规划和标准成长!$Q115+养成规划和标准成长!K$17*10*养成规划和标准成长!$S115+养成规划和标准成长!K$18*10*养成规划和标准成长!$T115+养成规划和标准成长!K$19*养成规划和标准成长!$U115,0)</f>
        <v>108</v>
      </c>
      <c r="I22" s="9">
        <f>ROUND(属性投放!K$4+养成规划和标准成长!L$3*养成规划和标准成长!$O115*养成规划和标准成长!$P115+养成规划和标准成长!L$4*养成规划和标准成长!$V115+养成规划和标准成长!L$5*养成规划和标准成长!$R115+(养成规划和标准成长!L$12+养成规划和标准成长!L$13)*养成规划和标准成长!$N115+养成规划和标准成长!L$14*养成规划和标准成长!$O115*养成规划和标准成长!$Q115+养成规划和标准成长!L$17*10*养成规划和标准成长!$S115+养成规划和标准成长!L$18*10*养成规划和标准成长!$T115+养成规划和标准成长!L$19*养成规划和标准成长!$U115,0)</f>
        <v>41</v>
      </c>
      <c r="J22" s="9">
        <f>ROUND(属性投放!L$4+养成规划和标准成长!M$3*养成规划和标准成长!$O115*养成规划和标准成长!$P115+养成规划和标准成长!M$4*养成规划和标准成长!$V115+养成规划和标准成长!M$5*养成规划和标准成长!$R115+(养成规划和标准成长!M$12+养成规划和标准成长!M$13)*养成规划和标准成长!$N115+养成规划和标准成长!M$14*养成规划和标准成长!$O115*养成规划和标准成长!$Q115+养成规划和标准成长!M$17*10*养成规划和标准成长!$S115+养成规划和标准成长!M$18*10*养成规划和标准成长!$T115+养成规划和标准成长!M$19*养成规划和标准成长!$U115,0)</f>
        <v>190</v>
      </c>
      <c r="K22" s="9">
        <f>ROUND(属性投放!M$4+养成规划和标准成长!N$3*养成规划和标准成长!$O115*养成规划和标准成长!$P115+养成规划和标准成长!N$4*养成规划和标准成长!$V115+养成规划和标准成长!N$5*养成规划和标准成长!$R115+(养成规划和标准成长!N$12+养成规划和标准成长!N$13)*养成规划和标准成长!$N115+养成规划和标准成长!N$14*养成规划和标准成长!$O115*养成规划和标准成长!$Q115+养成规划和标准成长!N$17*10*养成规划和标准成长!$S115+养成规划和标准成长!N$18*10*养成规划和标准成长!$T115+养成规划和标准成长!N$19*养成规划和标准成长!$U115,0)</f>
        <v>190</v>
      </c>
      <c r="L22" s="9">
        <f>VLOOKUP(养成规划和标准成长!$X115,阵法、技能和修炼!$C$20:$N$40,COLUMNS(阵法、技能和修炼!$C$20:G$40),0)</f>
        <v>0</v>
      </c>
      <c r="M22" s="9">
        <f>VLOOKUP(养成规划和标准成长!$X115,阵法、技能和修炼!$C$20:$N$40,COLUMNS(阵法、技能和修炼!$C$20:H$40),0)</f>
        <v>0</v>
      </c>
      <c r="N22" s="9">
        <f>VLOOKUP(养成规划和标准成长!$X115,阵法、技能和修炼!$C$20:$N$40,COLUMNS(阵法、技能和修炼!$C$20:I$40),0)</f>
        <v>0</v>
      </c>
      <c r="O22" s="9">
        <f>VLOOKUP(养成规划和标准成长!$X115,阵法、技能和修炼!$C$20:$N$40,COLUMNS(阵法、技能和修炼!$C$20:J$40),0)</f>
        <v>0</v>
      </c>
      <c r="P22" s="9">
        <f>VLOOKUP(养成规划和标准成长!$X115,阵法、技能和修炼!$C$20:$N$40,COLUMNS(阵法、技能和修炼!$C$20:K$40),0)</f>
        <v>0</v>
      </c>
      <c r="Q22" s="9">
        <f>VLOOKUP(养成规划和标准成长!$X115,阵法、技能和修炼!$C$20:$N$40,COLUMNS(阵法、技能和修炼!$C$20:L$40),0)</f>
        <v>0</v>
      </c>
      <c r="R22" s="9">
        <f>VLOOKUP(养成规划和标准成长!$X115,阵法、技能和修炼!$C$20:$N$40,COLUMNS(阵法、技能和修炼!$C$20:M$40),0)</f>
        <v>0</v>
      </c>
      <c r="S22" s="9">
        <f>VLOOKUP(养成规划和标准成长!$X115,阵法、技能和修炼!$C$20:$N$40,COLUMNS(阵法、技能和修炼!$C$20:N$40),0)</f>
        <v>0</v>
      </c>
      <c r="T22" s="1">
        <v>19</v>
      </c>
      <c r="U22" s="9">
        <f>ROUND(属性投放!D$4+养成规划和标准成长!E$3*养成规划和标准成长!$C268*养成规划和标准成长!$D268+养成规划和标准成长!E$4*养成规划和标准成长!$J268+养成规划和标准成长!E$5*养成规划和标准成长!$F268+(养成规划和标准成长!E$12+养成规划和标准成长!E$13)*养成规划和标准成长!$B268+养成规划和标准成长!E$14*养成规划和标准成长!$C268*养成规划和标准成长!$E268+养成规划和标准成长!E$17*10*养成规划和标准成长!$G268+养成规划和标准成长!E$18*10*养成规划和标准成长!$H268+养成规划和标准成长!E$19*养成规划和标准成长!$I268,0)</f>
        <v>635</v>
      </c>
      <c r="V22" s="9">
        <f>ROUND(属性投放!E$4+养成规划和标准成长!F$3*养成规划和标准成长!$C268*养成规划和标准成长!$D268+养成规划和标准成长!F$4*养成规划和标准成长!$J268+养成规划和标准成长!F$5*养成规划和标准成长!$F268+(养成规划和标准成长!F$12+养成规划和标准成长!F$13)*养成规划和标准成长!$B268+养成规划和标准成长!F$14*养成规划和标准成长!$C268*养成规划和标准成长!$E268+养成规划和标准成长!F$17*10*养成规划和标准成长!$G268+养成规划和标准成长!F$18*10*养成规划和标准成长!$H268+养成规划和标准成长!F$19*养成规划和标准成长!$I268,0)</f>
        <v>741</v>
      </c>
      <c r="W22" s="9">
        <f>ROUND(属性投放!F$4+养成规划和标准成长!G$3*养成规划和标准成长!$C268*养成规划和标准成长!$D268+养成规划和标准成长!G$4*养成规划和标准成长!$J268+养成规划和标准成长!G$5*养成规划和标准成长!$F268+(养成规划和标准成长!G$12+养成规划和标准成长!G$13)*养成规划和标准成长!$B268+养成规划和标准成长!G$14*养成规划和标准成长!$C268*养成规划和标准成长!$E268+养成规划和标准成长!G$17*10*养成规划和标准成长!$G268+养成规划和标准成长!G$18*10*养成规划和标准成长!$H268+养成规划和标准成长!G$19*养成规划和标准成长!$I268,0)</f>
        <v>308</v>
      </c>
      <c r="X22" s="9">
        <f>ROUND(属性投放!G$4+养成规划和标准成长!H$3*养成规划和标准成长!$C268*养成规划和标准成长!$D268+养成规划和标准成长!H$4*养成规划和标准成长!$J268+养成规划和标准成长!H$5*养成规划和标准成长!$F268+(养成规划和标准成长!H$12+养成规划和标准成长!H$13)*养成规划和标准成长!$B268+养成规划和标准成长!H$14*养成规划和标准成长!$C268*养成规划和标准成长!$E268+养成规划和标准成长!H$17*10*养成规划和标准成长!$G268+养成规划和标准成长!H$18*10*养成规划和标准成长!$H268+养成规划和标准成长!H$19*养成规划和标准成长!$I268,0)</f>
        <v>125</v>
      </c>
      <c r="Y22" s="9">
        <f>ROUND(属性投放!H$4+养成规划和标准成长!I$3*养成规划和标准成长!$C268*养成规划和标准成长!$D268+养成规划和标准成长!I$4*养成规划和标准成长!$J268+养成规划和标准成长!I$5*养成规划和标准成长!$F268+(养成规划和标准成长!I$12+养成规划和标准成长!I$13)*养成规划和标准成长!$B268+养成规划和标准成长!I$14*养成规划和标准成长!$C268*养成规划和标准成长!$E268+养成规划和标准成长!I$17*10*养成规划和标准成长!$G268+养成规划和标准成长!I$18*10*养成规划和标准成长!$H268+养成规划和标准成长!I$19*养成规划和标准成长!$I268,0)</f>
        <v>246</v>
      </c>
      <c r="Z22" s="9">
        <f>ROUND(属性投放!I$4+养成规划和标准成长!J$3*养成规划和标准成长!$C268*养成规划和标准成长!$D268+养成规划和标准成长!J$4*养成规划和标准成长!$J268+养成规划和标准成长!J$5*养成规划和标准成长!$F268+(养成规划和标准成长!J$12+养成规划和标准成长!J$13)*养成规划和标准成长!$B268+养成规划和标准成长!J$14*养成规划和标准成长!$C268*养成规划和标准成长!$E268+养成规划和标准成长!J$17*10*养成规划和标准成长!$G268+养成规划和标准成长!J$18*10*养成规划和标准成长!$H268+养成规划和标准成长!J$19*养成规划和标准成长!$I268,0)</f>
        <v>158</v>
      </c>
      <c r="AA22" s="9">
        <f>ROUND(属性投放!J$4+养成规划和标准成长!K$3*养成规划和标准成长!$C268*养成规划和标准成长!$D268+养成规划和标准成长!K$4*养成规划和标准成长!$J268+养成规划和标准成长!K$5*养成规划和标准成长!$F268+(养成规划和标准成长!K$12+养成规划和标准成长!K$13)*养成规划和标准成长!$B268+养成规划和标准成长!K$14*养成规划和标准成长!$C268*养成规划和标准成长!$E268+养成规划和标准成长!K$17*10*养成规划和标准成长!$G268+养成规划和标准成长!K$18*10*养成规划和标准成长!$H268+养成规划和标准成长!K$19*养成规划和标准成长!$I268,0)</f>
        <v>109</v>
      </c>
      <c r="AB22" s="9">
        <f>ROUND(属性投放!K$4+养成规划和标准成长!L$3*养成规划和标准成长!$C268*养成规划和标准成长!$D268+养成规划和标准成长!L$4*养成规划和标准成长!$J268+养成规划和标准成长!L$5*养成规划和标准成长!$F268+(养成规划和标准成长!L$12+养成规划和标准成长!L$13)*养成规划和标准成长!$B268+养成规划和标准成长!L$14*养成规划和标准成长!$C268*养成规划和标准成长!$E268+养成规划和标准成长!L$17*10*养成规划和标准成长!$G268+养成规划和标准成长!L$18*10*养成规划和标准成长!$H268+养成规划和标准成长!L$19*养成规划和标准成长!$I268,0)</f>
        <v>44</v>
      </c>
      <c r="AC22" s="9">
        <f>ROUND(属性投放!L$4+养成规划和标准成长!M$3*养成规划和标准成长!$C268*养成规划和标准成长!$D268+养成规划和标准成长!M$4*养成规划和标准成长!$J268+养成规划和标准成长!M$5*养成规划和标准成长!$F268+(养成规划和标准成长!M$12+养成规划和标准成长!M$13)*养成规划和标准成长!$B268+养成规划和标准成长!M$14*养成规划和标准成长!$C268*养成规划和标准成长!$E268+养成规划和标准成长!M$17*10*养成规划和标准成长!$G268+养成规划和标准成长!M$18*10*养成规划和标准成长!$H268+养成规划和标准成长!M$19*养成规划和标准成长!$I268,0)</f>
        <v>190</v>
      </c>
      <c r="AD22" s="9">
        <f>ROUND(属性投放!M$4+养成规划和标准成长!N$3*养成规划和标准成长!$C268*养成规划和标准成长!$D268+养成规划和标准成长!N$4*养成规划和标准成长!$J268+养成规划和标准成长!N$5*养成规划和标准成长!$F268+(养成规划和标准成长!N$12+养成规划和标准成长!N$13)*养成规划和标准成长!$B268+养成规划和标准成长!N$14*养成规划和标准成长!$C268*养成规划和标准成长!$E268+养成规划和标准成长!N$17*10*养成规划和标准成长!$G268+养成规划和标准成长!N$18*10*养成规划和标准成长!$H268+养成规划和标准成长!N$19*养成规划和标准成长!$I268,0)</f>
        <v>190</v>
      </c>
      <c r="AE22" s="9">
        <f>VLOOKUP(养成规划和标准成长!$L268,阵法、技能和修炼!$C$20:$N$40,COLUMNS(阵法、技能和修炼!$C$20:G$40),0)</f>
        <v>0</v>
      </c>
      <c r="AF22" s="9">
        <f>VLOOKUP(养成规划和标准成长!$L268,阵法、技能和修炼!$C$20:$N$40,COLUMNS(阵法、技能和修炼!$C$20:H$40),0)</f>
        <v>0</v>
      </c>
      <c r="AG22" s="9">
        <f>VLOOKUP(养成规划和标准成长!$L268,阵法、技能和修炼!$C$20:$N$40,COLUMNS(阵法、技能和修炼!$C$20:I$40),0)</f>
        <v>0</v>
      </c>
      <c r="AH22" s="9">
        <f>VLOOKUP(养成规划和标准成长!$L268,阵法、技能和修炼!$C$20:$N$40,COLUMNS(阵法、技能和修炼!$C$20:J$40),0)</f>
        <v>0</v>
      </c>
      <c r="AI22" s="9">
        <f>VLOOKUP(养成规划和标准成长!$L268,阵法、技能和修炼!$C$20:$N$40,COLUMNS(阵法、技能和修炼!$C$20:K$40),0)</f>
        <v>0</v>
      </c>
      <c r="AJ22" s="9">
        <f>VLOOKUP(养成规划和标准成长!$L268,阵法、技能和修炼!$C$20:$N$40,COLUMNS(阵法、技能和修炼!$C$20:L$40),0)</f>
        <v>0</v>
      </c>
      <c r="AK22" s="9">
        <f>VLOOKUP(养成规划和标准成长!$L268,阵法、技能和修炼!$C$20:$N$40,COLUMNS(阵法、技能和修炼!$C$20:M$40),0)</f>
        <v>0</v>
      </c>
      <c r="AL22" s="9">
        <f>VLOOKUP(养成规划和标准成长!$L268,阵法、技能和修炼!$C$20:$N$40,COLUMNS(阵法、技能和修炼!$C$20:N$40),0)</f>
        <v>0</v>
      </c>
      <c r="AN22" s="1">
        <v>19</v>
      </c>
      <c r="AO22" s="9">
        <f>ROUND(属性投放!D$4+养成规划和标准成长!E$3*养成规划和标准成长!$O268*养成规划和标准成长!$P268+养成规划和标准成长!E$4*养成规划和标准成长!$V268+养成规划和标准成长!E$5*养成规划和标准成长!$R268+(养成规划和标准成长!E$12+养成规划和标准成长!E$13)*养成规划和标准成长!$N268+养成规划和标准成长!E$14*养成规划和标准成长!$O268*养成规划和标准成长!$Q268+养成规划和标准成长!E$17*10*养成规划和标准成长!$S268+养成规划和标准成长!E$18*10*养成规划和标准成长!$T268+养成规划和标准成长!E$19*养成规划和标准成长!$U268,0)</f>
        <v>652</v>
      </c>
      <c r="AP22" s="9">
        <f>ROUND(属性投放!E$4+养成规划和标准成长!F$3*养成规划和标准成长!$O268*养成规划和标准成长!$P268+养成规划和标准成长!F$4*养成规划和标准成长!$V268+养成规划和标准成长!F$5*养成规划和标准成长!$R268+(养成规划和标准成长!F$12+养成规划和标准成长!F$13)*养成规划和标准成长!$N268+养成规划和标准成长!F$14*养成规划和标准成长!$O268*养成规划和标准成长!$Q268+养成规划和标准成长!F$17*10*养成规划和标准成长!$S268+养成规划和标准成长!F$18*10*养成规划和标准成长!$T268+养成规划和标准成长!F$19*养成规划和标准成长!$U268,0)</f>
        <v>749</v>
      </c>
      <c r="AQ22" s="9">
        <f>ROUND(属性投放!F$4+养成规划和标准成长!G$3*养成规划和标准成长!$O268*养成规划和标准成长!$P268+养成规划和标准成长!G$4*养成规划和标准成长!$V268+养成规划和标准成长!G$5*养成规划和标准成长!$R268+(养成规划和标准成长!G$12+养成规划和标准成长!G$13)*养成规划和标准成长!$N268+养成规划和标准成长!G$14*养成规划和标准成长!$O268*养成规划和标准成长!$Q268+养成规划和标准成长!G$17*10*养成规划和标准成长!$S268+养成规划和标准成长!G$18*10*养成规划和标准成长!$T268+养成规划和标准成长!G$19*养成规划和标准成长!$U268,0)</f>
        <v>316</v>
      </c>
      <c r="AR22" s="9">
        <f>ROUND(属性投放!G$4+养成规划和标准成长!H$3*养成规划和标准成长!$O268*养成规划和标准成长!$P268+养成规划和标准成长!H$4*养成规划和标准成长!$V268+养成规划和标准成长!H$5*养成规划和标准成长!$R268+(养成规划和标准成长!H$12+养成规划和标准成长!H$13)*养成规划和标准成长!$N268+养成规划和标准成长!H$14*养成规划和标准成长!$O268*养成规划和标准成长!$Q268+养成规划和标准成长!H$17*10*养成规划和标准成长!$S268+养成规划和标准成长!H$18*10*养成规划和标准成长!$T268+养成规划和标准成长!H$19*养成规划和标准成长!$U268,0)</f>
        <v>129</v>
      </c>
      <c r="AS22" s="9">
        <f>ROUND(属性投放!H$4+养成规划和标准成长!I$3*养成规划和标准成长!$O268*养成规划和标准成长!$P268+养成规划和标准成长!I$4*养成规划和标准成长!$V268+养成规划和标准成长!I$5*养成规划和标准成长!$R268+(养成规划和标准成长!I$12+养成规划和标准成长!I$13)*养成规划和标准成长!$N268+养成规划和标准成长!I$14*养成规划和标准成长!$O268*养成规划和标准成长!$Q268+养成规划和标准成长!I$17*10*养成规划和标准成长!$S268+养成规划和标准成长!I$18*10*养成规划和标准成长!$T268+养成规划和标准成长!I$19*养成规划和标准成长!$U268,0)</f>
        <v>250</v>
      </c>
      <c r="AT22" s="9">
        <f>ROUND(属性投放!I$4+养成规划和标准成长!J$3*养成规划和标准成长!$O268*养成规划和标准成长!$P268+养成规划和标准成长!J$4*养成规划和标准成长!$V268+养成规划和标准成长!J$5*养成规划和标准成长!$R268+(养成规划和标准成长!J$12+养成规划和标准成长!J$13)*养成规划和标准成长!$N268+养成规划和标准成长!J$14*养成规划和标准成长!$O268*养成规划和标准成长!$Q268+养成规划和标准成长!J$17*10*养成规划和标准成长!$S268+养成规划和标准成长!J$18*10*养成规划和标准成长!$T268+养成规划和标准成长!J$19*养成规划和标准成长!$U268,0)</f>
        <v>160</v>
      </c>
      <c r="AU22" s="9">
        <f>ROUND(属性投放!J$4+养成规划和标准成长!K$3*养成规划和标准成长!$O268*养成规划和标准成长!$P268+养成规划和标准成长!K$4*养成规划和标准成长!$V268+养成规划和标准成长!K$5*养成规划和标准成长!$R268+(养成规划和标准成长!K$12+养成规划和标准成长!K$13)*养成规划和标准成长!$N268+养成规划和标准成长!K$14*养成规划和标准成长!$O268*养成规划和标准成长!$Q268+养成规划和标准成长!K$17*10*养成规划和标准成长!$S268+养成规划和标准成长!K$18*10*养成规划和标准成长!$T268+养成规划和标准成长!K$19*养成规划和标准成长!$U268,0)</f>
        <v>110</v>
      </c>
      <c r="AV22" s="9">
        <f>ROUND(属性投放!K$4+养成规划和标准成长!L$3*养成规划和标准成长!$O268*养成规划和标准成长!$P268+养成规划和标准成长!L$4*养成规划和标准成长!$V268+养成规划和标准成长!L$5*养成规划和标准成长!$R268+(养成规划和标准成长!L$12+养成规划和标准成长!L$13)*养成规划和标准成长!$N268+养成规划和标准成长!L$14*养成规划和标准成长!$O268*养成规划和标准成长!$Q268+养成规划和标准成长!L$17*10*养成规划和标准成长!$S268+养成规划和标准成长!L$18*10*养成规划和标准成长!$T268+养成规划和标准成长!L$19*养成规划和标准成长!$U268,0)</f>
        <v>47</v>
      </c>
      <c r="AW22" s="9">
        <f>ROUND(属性投放!L$4+养成规划和标准成长!M$3*养成规划和标准成长!$O268*养成规划和标准成长!$P268+养成规划和标准成长!M$4*养成规划和标准成长!$V268+养成规划和标准成长!M$5*养成规划和标准成长!$R268+(养成规划和标准成长!M$12+养成规划和标准成长!M$13)*养成规划和标准成长!$N268+养成规划和标准成长!M$14*养成规划和标准成长!$O268*养成规划和标准成长!$Q268+养成规划和标准成长!M$17*10*养成规划和标准成长!$S268+养成规划和标准成长!M$18*10*养成规划和标准成长!$T268+养成规划和标准成长!M$19*养成规划和标准成长!$U268,0)</f>
        <v>190</v>
      </c>
      <c r="AX22" s="9">
        <f>ROUND(属性投放!M$4+养成规划和标准成长!N$3*养成规划和标准成长!$O268*养成规划和标准成长!$P268+养成规划和标准成长!N$4*养成规划和标准成长!$V268+养成规划和标准成长!N$5*养成规划和标准成长!$R268+(养成规划和标准成长!N$12+养成规划和标准成长!N$13)*养成规划和标准成长!$N268+养成规划和标准成长!N$14*养成规划和标准成长!$O268*养成规划和标准成长!$Q268+养成规划和标准成长!N$17*10*养成规划和标准成长!$S268+养成规划和标准成长!N$18*10*养成规划和标准成长!$T268+养成规划和标准成长!N$19*养成规划和标准成长!$U268,0)</f>
        <v>190</v>
      </c>
      <c r="AY22" s="9">
        <f>VLOOKUP(养成规划和标准成长!$X268,阵法、技能和修炼!$C$20:$N$40,COLUMNS(阵法、技能和修炼!$C$20:G$40),0)</f>
        <v>0</v>
      </c>
      <c r="AZ22" s="9">
        <f>VLOOKUP(养成规划和标准成长!$X268,阵法、技能和修炼!$C$20:$N$40,COLUMNS(阵法、技能和修炼!$C$20:H$40),0)</f>
        <v>0</v>
      </c>
      <c r="BA22" s="9">
        <f>VLOOKUP(养成规划和标准成长!$X268,阵法、技能和修炼!$C$20:$N$40,COLUMNS(阵法、技能和修炼!$C$20:I$40),0)</f>
        <v>0</v>
      </c>
      <c r="BB22" s="9">
        <f>VLOOKUP(养成规划和标准成长!$X268,阵法、技能和修炼!$C$20:$N$40,COLUMNS(阵法、技能和修炼!$C$20:J$40),0)</f>
        <v>0</v>
      </c>
      <c r="BC22" s="9">
        <f>VLOOKUP(养成规划和标准成长!$X268,阵法、技能和修炼!$C$20:$N$40,COLUMNS(阵法、技能和修炼!$C$20:K$40),0)</f>
        <v>0</v>
      </c>
      <c r="BD22" s="9">
        <f>VLOOKUP(养成规划和标准成长!$X268,阵法、技能和修炼!$C$20:$N$40,COLUMNS(阵法、技能和修炼!$C$20:L$40),0)</f>
        <v>0</v>
      </c>
      <c r="BE22" s="9">
        <f>VLOOKUP(养成规划和标准成长!$X268,阵法、技能和修炼!$C$20:$N$40,COLUMNS(阵法、技能和修炼!$C$20:M$40),0)</f>
        <v>0</v>
      </c>
      <c r="BF22" s="9">
        <f>VLOOKUP(养成规划和标准成长!$X268,阵法、技能和修炼!$C$20:$N$40,COLUMNS(阵法、技能和修炼!$C$20:N$40),0)</f>
        <v>0</v>
      </c>
      <c r="BH22" s="1">
        <v>19</v>
      </c>
      <c r="BI22" s="9">
        <f>ROUND(属性投放!D$4+养成规划和标准成长!E$3*养成规划和标准成长!$AA268*养成规划和标准成长!$AB268+养成规划和标准成长!E$4*养成规划和标准成长!$AH268+养成规划和标准成长!E$5*养成规划和标准成长!$AD268+(养成规划和标准成长!E$12+养成规划和标准成长!E$13)*养成规划和标准成长!$Z268+养成规划和标准成长!E$14*养成规划和标准成长!$AA268*养成规划和标准成长!$AC268+养成规划和标准成长!E$17*10*养成规划和标准成长!$AE268+养成规划和标准成长!E$18*10*养成规划和标准成长!$AF268+养成规划和标准成长!E$19*养成规划和标准成长!$AG268,0)</f>
        <v>668</v>
      </c>
      <c r="BJ22" s="9">
        <f>ROUND(属性投放!E$4+养成规划和标准成长!F$3*养成规划和标准成长!$AA268*养成规划和标准成长!$AB268+养成规划和标准成长!F$4*养成规划和标准成长!$AH268+养成规划和标准成长!F$5*养成规划和标准成长!$AD268+(养成规划和标准成长!F$12+养成规划和标准成长!F$13)*养成规划和标准成长!$Z268+养成规划和标准成长!F$14*养成规划和标准成长!$AA268*养成规划和标准成长!$AC268+养成规划和标准成长!F$17*10*养成规划和标准成长!$AE268+养成规划和标准成长!F$18*10*养成规划和标准成长!$AF268+养成规划和标准成长!F$19*养成规划和标准成长!$AG268,0)</f>
        <v>757</v>
      </c>
      <c r="BK22" s="9">
        <f>ROUND(属性投放!F$4+养成规划和标准成长!G$3*养成规划和标准成长!$AA268*养成规划和标准成长!$AB268+养成规划和标准成长!G$4*养成规划和标准成长!$AH268+养成规划和标准成长!G$5*养成规划和标准成长!$AD268+(养成规划和标准成长!G$12+养成规划和标准成长!G$13)*养成规划和标准成长!$Z268+养成规划和标准成长!G$14*养成规划和标准成长!$AA268*养成规划和标准成长!$AC268+养成规划和标准成长!G$17*10*养成规划和标准成长!$AE268+养成规划和标准成长!G$18*10*养成规划和标准成长!$AF268+养成规划和标准成长!G$19*养成规划和标准成长!$AG268,0)</f>
        <v>325</v>
      </c>
      <c r="BL22" s="9">
        <f>ROUND(属性投放!G$4+养成规划和标准成长!H$3*养成规划和标准成长!$AA268*养成规划和标准成长!$AB268+养成规划和标准成长!H$4*养成规划和标准成长!$AH268+养成规划和标准成长!H$5*养成规划和标准成长!$AD268+(养成规划和标准成长!H$12+养成规划和标准成长!H$13)*养成规划和标准成长!$Z268+养成规划和标准成长!H$14*养成规划和标准成长!$AA268*养成规划和标准成长!$AC268+养成规划和标准成长!H$17*10*养成规划和标准成长!$AE268+养成规划和标准成长!H$18*10*养成规划和标准成长!$AF268+养成规划和标准成长!H$19*养成规划和标准成长!$AG268,0)</f>
        <v>133</v>
      </c>
      <c r="BM22" s="9">
        <f>ROUND(属性投放!H$4+养成规划和标准成长!I$3*养成规划和标准成长!$AA268*养成规划和标准成长!$AB268+养成规划和标准成长!I$4*养成规划和标准成长!$AH268+养成规划和标准成长!I$5*养成规划和标准成长!$AD268+(养成规划和标准成长!I$12+养成规划和标准成长!I$13)*养成规划和标准成长!$Z268+养成规划和标准成长!I$14*养成规划和标准成长!$AA268*养成规划和标准成长!$AC268+养成规划和标准成长!I$17*10*养成规划和标准成长!$AE268+养成规划和标准成长!I$18*10*养成规划和标准成长!$AF268+养成规划和标准成长!I$19*养成规划和标准成长!$AG268,0)</f>
        <v>254</v>
      </c>
      <c r="BN22" s="9">
        <f>ROUND(属性投放!I$4+养成规划和标准成长!J$3*养成规划和标准成长!$AA268*养成规划和标准成长!$AB268+养成规划和标准成长!J$4*养成规划和标准成长!$AH268+养成规划和标准成长!J$5*养成规划和标准成长!$AD268+(养成规划和标准成长!J$12+养成规划和标准成长!J$13)*养成规划和标准成长!$Z268+养成规划和标准成长!J$14*养成规划和标准成长!$AA268*养成规划和标准成长!$AC268+养成规划和标准成长!J$17*10*养成规划和标准成长!$AE268+养成规划和标准成长!J$18*10*养成规划和标准成长!$AF268+养成规划和标准成长!J$19*养成规划和标准成长!$AG268,0)</f>
        <v>163</v>
      </c>
      <c r="BO22" s="9">
        <f>ROUND(属性投放!J$4+养成规划和标准成长!K$3*养成规划和标准成长!$AA268*养成规划和标准成长!$AB268+养成规划和标准成长!K$4*养成规划和标准成长!$AH268+养成规划和标准成长!K$5*养成规划和标准成长!$AD268+(养成规划和标准成长!K$12+养成规划和标准成长!K$13)*养成规划和标准成长!$Z268+养成规划和标准成长!K$14*养成规划和标准成长!$AA268*养成规划和标准成长!$AC268+养成规划和标准成长!K$17*10*养成规划和标准成长!$AE268+养成规划和标准成长!K$18*10*养成规划和标准成长!$AF268+养成规划和标准成长!K$19*养成规划和标准成长!$AG268,0)</f>
        <v>111</v>
      </c>
      <c r="BP22" s="9">
        <f>ROUND(属性投放!K$4+养成规划和标准成长!L$3*养成规划和标准成长!$AA268*养成规划和标准成长!$AB268+养成规划和标准成长!L$4*养成规划和标准成长!$AH268+养成规划和标准成长!L$5*养成规划和标准成长!$AD268+(养成规划和标准成长!L$12+养成规划和标准成长!L$13)*养成规划和标准成长!$Z268+养成规划和标准成长!L$14*养成规划和标准成长!$AA268*养成规划和标准成长!$AC268+养成规划和标准成长!L$17*10*养成规划和标准成长!$AE268+养成规划和标准成长!L$18*10*养成规划和标准成长!$AF268+养成规划和标准成长!L$19*养成规划和标准成长!$AG268,0)</f>
        <v>50</v>
      </c>
      <c r="BQ22" s="9">
        <f>ROUND(属性投放!L$4+养成规划和标准成长!M$3*养成规划和标准成长!$AA268*养成规划和标准成长!$AB268+养成规划和标准成长!M$4*养成规划和标准成长!$AH268+养成规划和标准成长!M$5*养成规划和标准成长!$AD268+(养成规划和标准成长!M$12+养成规划和标准成长!M$13)*养成规划和标准成长!$Z268+养成规划和标准成长!M$14*养成规划和标准成长!$AA268*养成规划和标准成长!$AC268+养成规划和标准成长!M$17*10*养成规划和标准成长!$AE268+养成规划和标准成长!M$18*10*养成规划和标准成长!$AF268+养成规划和标准成长!M$19*养成规划和标准成长!$AG268,0)</f>
        <v>190</v>
      </c>
      <c r="BR22" s="9">
        <f>ROUND(属性投放!M$4+养成规划和标准成长!N$3*养成规划和标准成长!$AA268*养成规划和标准成长!$AB268+养成规划和标准成长!N$4*养成规划和标准成长!$AH268+养成规划和标准成长!N$5*养成规划和标准成长!$AD268+(养成规划和标准成长!N$12+养成规划和标准成长!N$13)*养成规划和标准成长!$Z268+养成规划和标准成长!N$14*养成规划和标准成长!$AA268*养成规划和标准成长!$AC268+养成规划和标准成长!N$17*10*养成规划和标准成长!$AE268+养成规划和标准成长!N$18*10*养成规划和标准成长!$AF268+养成规划和标准成长!N$19*养成规划和标准成长!$AG268,0)</f>
        <v>190</v>
      </c>
      <c r="BS22" s="9">
        <f>VLOOKUP(养成规划和标准成长!$AJ268,阵法、技能和修炼!$C$20:$N$40,COLUMNS(阵法、技能和修炼!$C$20:G$40),0)</f>
        <v>0</v>
      </c>
      <c r="BT22" s="9">
        <f>VLOOKUP(养成规划和标准成长!$AJ268,阵法、技能和修炼!$C$20:$N$40,COLUMNS(阵法、技能和修炼!$C$20:H$40),0)</f>
        <v>0</v>
      </c>
      <c r="BU22" s="9">
        <f>VLOOKUP(养成规划和标准成长!$AJ268,阵法、技能和修炼!$C$20:$N$40,COLUMNS(阵法、技能和修炼!$C$20:I$40),0)</f>
        <v>0</v>
      </c>
      <c r="BV22" s="9">
        <f>VLOOKUP(养成规划和标准成长!$AJ268,阵法、技能和修炼!$C$20:$N$40,COLUMNS(阵法、技能和修炼!$C$20:J$40),0)</f>
        <v>0</v>
      </c>
      <c r="BW22" s="9">
        <f>VLOOKUP(养成规划和标准成长!$AJ268,阵法、技能和修炼!$C$20:$N$40,COLUMNS(阵法、技能和修炼!$C$20:K$40),0)</f>
        <v>0</v>
      </c>
      <c r="BX22" s="9">
        <f>VLOOKUP(养成规划和标准成长!$AJ268,阵法、技能和修炼!$C$20:$N$40,COLUMNS(阵法、技能和修炼!$C$20:L$40),0)</f>
        <v>0</v>
      </c>
      <c r="BY22" s="9">
        <f>VLOOKUP(养成规划和标准成长!$AJ268,阵法、技能和修炼!$C$20:$N$40,COLUMNS(阵法、技能和修炼!$C$20:M$40),0)</f>
        <v>0</v>
      </c>
      <c r="BZ22" s="9">
        <f>VLOOKUP(养成规划和标准成长!$AJ268,阵法、技能和修炼!$C$20:$N$40,COLUMNS(阵法、技能和修炼!$C$20:N$40),0)</f>
        <v>0</v>
      </c>
    </row>
    <row r="23" spans="1:78">
      <c r="A23" s="1">
        <v>20</v>
      </c>
      <c r="B23" s="9">
        <f>ROUND(属性投放!D$4+养成规划和标准成长!E$3*养成规划和标准成长!$O116*养成规划和标准成长!$P116+养成规划和标准成长!E$4*养成规划和标准成长!$V116+养成规划和标准成长!E$5*养成规划和标准成长!$R116+(养成规划和标准成长!E$12+养成规划和标准成长!E$13)*养成规划和标准成长!$N116+养成规划和标准成长!E$14*养成规划和标准成长!$O116*养成规划和标准成长!$Q116+养成规划和标准成长!E$17*10*养成规划和标准成长!$S116+养成规划和标准成长!E$18*10*养成规划和标准成长!$T116+养成规划和标准成长!E$19*养成规划和标准成长!$U116,0)</f>
        <v>750</v>
      </c>
      <c r="C23" s="9">
        <f>ROUND(属性投放!E$4+养成规划和标准成长!F$3*养成规划和标准成长!$O116*养成规划和标准成长!$P116+养成规划和标准成长!F$4*养成规划和标准成长!$V116+养成规划和标准成长!F$5*养成规划和标准成长!$R116+(养成规划和标准成长!F$12+养成规划和标准成长!F$13)*养成规划和标准成长!$N116+养成规划和标准成长!F$14*养成规划和标准成长!$O116*养成规划和标准成长!$Q116+养成规划和标准成长!F$17*10*养成规划和标准成长!$S116+养成规划和标准成长!F$18*10*养成规划和标准成长!$T116+养成规划和标准成长!F$19*养成规划和标准成长!$U116,0)</f>
        <v>815</v>
      </c>
      <c r="D23" s="9">
        <f>ROUND(属性投放!F$4+养成规划和标准成长!G$3*养成规划和标准成长!$O116*养成规划和标准成长!$P116+养成规划和标准成长!G$4*养成规划和标准成长!$V116+养成规划和标准成长!G$5*养成规划和标准成长!$R116+(养成规划和标准成长!G$12+养成规划和标准成长!G$13)*养成规划和标准成长!$N116+养成规划和标准成长!G$14*养成规划和标准成长!$O116*养成规划和标准成长!$Q116+养成规划和标准成长!G$17*10*养成规划和标准成长!$S116+养成规划和标准成长!G$18*10*养成规划和标准成长!$T116+养成规划和标准成长!G$19*养成规划和标准成长!$U116,0)</f>
        <v>365</v>
      </c>
      <c r="E23" s="9">
        <f>ROUND(属性投放!G$4+养成规划和标准成长!H$3*养成规划和标准成长!$O116*养成规划和标准成长!$P116+养成规划和标准成长!H$4*养成规划和标准成长!$V116+养成规划和标准成长!H$5*养成规划和标准成长!$R116+(养成规划和标准成长!H$12+养成规划和标准成长!H$13)*养成规划和标准成长!$N116+养成规划和标准成长!H$14*养成规划和标准成长!$O116*养成规划和标准成长!$Q116+养成规划和标准成长!H$17*10*养成规划和标准成长!$S116+养成规划和标准成长!H$18*10*养成规划和标准成长!$T116+养成规划和标准成长!H$19*养成规划和标准成长!$U116,0)</f>
        <v>151</v>
      </c>
      <c r="F23" s="9">
        <f>ROUND(属性投放!H$4+养成规划和标准成长!I$3*养成规划和标准成长!$O116*养成规划和标准成长!$P116+养成规划和标准成长!I$4*养成规划和标准成长!$V116+养成规划和标准成长!I$5*养成规划和标准成长!$R116+(养成规划和标准成长!I$12+养成规划和标准成长!I$13)*养成规划和标准成长!$N116+养成规划和标准成长!I$14*养成规划和标准成长!$O116*养成规划和标准成长!$Q116+养成规划和标准成长!I$17*10*养成规划和标准成长!$S116+养成规划和标准成长!I$18*10*养成规划和标准成长!$T116+养成规划和标准成长!I$19*养成规划和标准成长!$U116,0)</f>
        <v>277</v>
      </c>
      <c r="G23" s="9">
        <f>ROUND(属性投放!I$4+养成规划和标准成长!J$3*养成规划和标准成长!$O116*养成规划和标准成长!$P116+养成规划和标准成长!J$4*养成规划和标准成长!$V116+养成规划和标准成长!J$5*养成规划和标准成长!$R116+(养成规划和标准成长!J$12+养成规划和标准成长!J$13)*养成规划和标准成长!$N116+养成规划和标准成长!J$14*养成规划和标准成长!$O116*养成规划和标准成长!$Q116+养成规划和标准成长!J$17*10*养成规划和标准成长!$S116+养成规划和标准成长!J$18*10*养成规划和标准成长!$T116+养成规划和标准成长!J$19*养成规划和标准成长!$U116,0)</f>
        <v>178</v>
      </c>
      <c r="H23" s="9">
        <f>ROUND(属性投放!J$4+养成规划和标准成长!K$3*养成规划和标准成长!$O116*养成规划和标准成长!$P116+养成规划和标准成长!K$4*养成规划和标准成长!$V116+养成规划和标准成长!K$5*养成规划和标准成长!$R116+(养成规划和标准成长!K$12+养成规划和标准成长!K$13)*养成规划和标准成长!$N116+养成规划和标准成长!K$14*养成规划和标准成长!$O116*养成规划和标准成长!$Q116+养成规划和标准成长!K$17*10*养成规划和标准成长!$S116+养成规划和标准成长!K$18*10*养成规划和标准成长!$T116+养成规划和标准成长!K$19*养成规划和标准成长!$U116,0)</f>
        <v>120</v>
      </c>
      <c r="I23" s="9">
        <f>ROUND(属性投放!K$4+养成规划和标准成长!L$3*养成规划和标准成长!$O116*养成规划和标准成长!$P116+养成规划和标准成长!L$4*养成规划和标准成长!$V116+养成规划和标准成长!L$5*养成规划和标准成长!$R116+(养成规划和标准成长!L$12+养成规划和标准成长!L$13)*养成规划和标准成长!$N116+养成规划和标准成长!L$14*养成规划和标准成长!$O116*养成规划和标准成长!$Q116+养成规划和标准成长!L$17*10*养成规划和标准成长!$S116+养成规划和标准成长!L$18*10*养成规划和标准成长!$T116+养成规划和标准成长!L$19*养成规划和标准成长!$U116,0)</f>
        <v>62</v>
      </c>
      <c r="J23" s="9">
        <f>ROUND(属性投放!L$4+养成规划和标准成长!M$3*养成规划和标准成长!$O116*养成规划和标准成长!$P116+养成规划和标准成长!M$4*养成规划和标准成长!$V116+养成规划和标准成长!M$5*养成规划和标准成长!$R116+(养成规划和标准成长!M$12+养成规划和标准成长!M$13)*养成规划和标准成长!$N116+养成规划和标准成长!M$14*养成规划和标准成长!$O116*养成规划和标准成长!$Q116+养成规划和标准成长!M$17*10*养成规划和标准成长!$S116+养成规划和标准成长!M$18*10*养成规划和标准成长!$T116+养成规划和标准成长!M$19*养成规划和标准成长!$U116,0)</f>
        <v>200</v>
      </c>
      <c r="K23" s="9">
        <f>ROUND(属性投放!M$4+养成规划和标准成长!N$3*养成规划和标准成长!$O116*养成规划和标准成长!$P116+养成规划和标准成长!N$4*养成规划和标准成长!$V116+养成规划和标准成长!N$5*养成规划和标准成长!$R116+(养成规划和标准成长!N$12+养成规划和标准成长!N$13)*养成规划和标准成长!$N116+养成规划和标准成长!N$14*养成规划和标准成长!$O116*养成规划和标准成长!$Q116+养成规划和标准成长!N$17*10*养成规划和标准成长!$S116+养成规划和标准成长!N$18*10*养成规划和标准成长!$T116+养成规划和标准成长!N$19*养成规划和标准成长!$U116,0)</f>
        <v>200</v>
      </c>
      <c r="L23" s="9">
        <f>VLOOKUP(养成规划和标准成长!$X116,阵法、技能和修炼!$C$20:$N$40,COLUMNS(阵法、技能和修炼!$C$20:G$40),0)</f>
        <v>0</v>
      </c>
      <c r="M23" s="9">
        <f>VLOOKUP(养成规划和标准成长!$X116,阵法、技能和修炼!$C$20:$N$40,COLUMNS(阵法、技能和修炼!$C$20:H$40),0)</f>
        <v>0</v>
      </c>
      <c r="N23" s="9">
        <f>VLOOKUP(养成规划和标准成长!$X116,阵法、技能和修炼!$C$20:$N$40,COLUMNS(阵法、技能和修炼!$C$20:I$40),0)</f>
        <v>0</v>
      </c>
      <c r="O23" s="9">
        <f>VLOOKUP(养成规划和标准成长!$X116,阵法、技能和修炼!$C$20:$N$40,COLUMNS(阵法、技能和修炼!$C$20:J$40),0)</f>
        <v>0</v>
      </c>
      <c r="P23" s="9">
        <f>VLOOKUP(养成规划和标准成长!$X116,阵法、技能和修炼!$C$20:$N$40,COLUMNS(阵法、技能和修炼!$C$20:K$40),0)</f>
        <v>0</v>
      </c>
      <c r="Q23" s="9">
        <f>VLOOKUP(养成规划和标准成长!$X116,阵法、技能和修炼!$C$20:$N$40,COLUMNS(阵法、技能和修炼!$C$20:L$40),0)</f>
        <v>0</v>
      </c>
      <c r="R23" s="9">
        <f>VLOOKUP(养成规划和标准成长!$X116,阵法、技能和修炼!$C$20:$N$40,COLUMNS(阵法、技能和修炼!$C$20:M$40),0)</f>
        <v>0</v>
      </c>
      <c r="S23" s="9">
        <f>VLOOKUP(养成规划和标准成长!$X116,阵法、技能和修炼!$C$20:$N$40,COLUMNS(阵法、技能和修炼!$C$20:N$40),0)</f>
        <v>0</v>
      </c>
      <c r="T23" s="1">
        <v>20</v>
      </c>
      <c r="U23" s="9">
        <f>ROUND(属性投放!D$4+养成规划和标准成长!E$3*养成规划和标准成长!$C269*养成规划和标准成长!$D269+养成规划和标准成长!E$4*养成规划和标准成长!$J269+养成规划和标准成长!E$5*养成规划和标准成长!$F269+(养成规划和标准成长!E$12+养成规划和标准成长!E$13)*养成规划和标准成长!$B269+养成规划和标准成长!E$14*养成规划和标准成长!$C269*养成规划和标准成长!$E269+养成规划和标准成长!E$17*10*养成规划和标准成长!$G269+养成规划和标准成长!E$18*10*养成规划和标准成长!$H269+养成规划和标准成长!E$19*养成规划和标准成长!$I269,0)</f>
        <v>782</v>
      </c>
      <c r="V23" s="9">
        <f>ROUND(属性投放!E$4+养成规划和标准成长!F$3*养成规划和标准成长!$C269*养成规划和标准成长!$D269+养成规划和标准成长!F$4*养成规划和标准成长!$J269+养成规划和标准成长!F$5*养成规划和标准成长!$F269+(养成规划和标准成长!F$12+养成规划和标准成长!F$13)*养成规划和标准成长!$B269+养成规划和标准成长!F$14*养成规划和标准成长!$C269*养成规划和标准成长!$E269+养成规划和标准成长!F$17*10*养成规划和标准成长!$G269+养成规划和标准成长!F$18*10*养成规划和标准成长!$H269+养成规划和标准成长!F$19*养成规划和标准成长!$I269,0)</f>
        <v>831</v>
      </c>
      <c r="W23" s="9">
        <f>ROUND(属性投放!F$4+养成规划和标准成长!G$3*养成规划和标准成长!$C269*养成规划和标准成长!$D269+养成规划和标准成长!G$4*养成规划和标准成长!$J269+养成规划和标准成长!G$5*养成规划和标准成长!$F269+(养成规划和标准成长!G$12+养成规划和标准成长!G$13)*养成规划和标准成长!$B269+养成规划和标准成长!G$14*养成规划和标准成长!$C269*养成规划和标准成长!$E269+养成规划和标准成长!G$17*10*养成规划和标准成长!$G269+养成规划和标准成长!G$18*10*养成规划和标准成长!$H269+养成规划和标准成长!G$19*养成规划和标准成长!$I269,0)</f>
        <v>381</v>
      </c>
      <c r="X23" s="9">
        <f>ROUND(属性投放!G$4+养成规划和标准成长!H$3*养成规划和标准成长!$C269*养成规划和标准成长!$D269+养成规划和标准成长!H$4*养成规划和标准成长!$J269+养成规划和标准成长!H$5*养成规划和标准成长!$F269+(养成规划和标准成长!H$12+养成规划和标准成长!H$13)*养成规划和标准成长!$B269+养成规划和标准成长!H$14*养成规划和标准成长!$C269*养成规划和标准成长!$E269+养成规划和标准成长!H$17*10*养成规划和标准成长!$G269+养成规划和标准成长!H$18*10*养成规划和标准成长!$H269+养成规划和标准成长!H$19*养成规划和标准成长!$I269,0)</f>
        <v>160</v>
      </c>
      <c r="Y23" s="9">
        <f>ROUND(属性投放!H$4+养成规划和标准成长!I$3*养成规划和标准成长!$C269*养成规划和标准成长!$D269+养成规划和标准成长!I$4*养成规划和标准成长!$J269+养成规划和标准成长!I$5*养成规划和标准成长!$F269+(养成规划和标准成长!I$12+养成规划和标准成长!I$13)*养成规划和标准成长!$B269+养成规划和标准成长!I$14*养成规划和标准成长!$C269*养成规划和标准成长!$E269+养成规划和标准成长!I$17*10*养成规划和标准成长!$G269+养成规划和标准成长!I$18*10*养成规划和标准成长!$H269+养成规划和标准成长!I$19*养成规划和标准成长!$I269,0)</f>
        <v>286</v>
      </c>
      <c r="Z23" s="9">
        <f>ROUND(属性投放!I$4+养成规划和标准成长!J$3*养成规划和标准成长!$C269*养成规划和标准成长!$D269+养成规划和标准成长!J$4*养成规划和标准成长!$J269+养成规划和标准成长!J$5*养成规划和标准成长!$F269+(养成规划和标准成长!J$12+养成规划和标准成长!J$13)*养成规划和标准成长!$B269+养成规划和标准成长!J$14*养成规划和标准成长!$C269*养成规划和标准成长!$E269+养成规划和标准成长!J$17*10*养成规划和标准成长!$G269+养成规划和标准成长!J$18*10*养成规划和标准成长!$H269+养成规划和标准成长!J$19*养成规划和标准成长!$I269,0)</f>
        <v>182</v>
      </c>
      <c r="AA23" s="9">
        <f>ROUND(属性投放!J$4+养成规划和标准成长!K$3*养成规划和标准成长!$C269*养成规划和标准成长!$D269+养成规划和标准成长!K$4*养成规划和标准成长!$J269+养成规划和标准成长!K$5*养成规划和标准成长!$F269+(养成规划和标准成长!K$12+养成规划和标准成长!K$13)*养成规划和标准成长!$B269+养成规划和标准成长!K$14*养成规划和标准成长!$C269*养成规划和标准成长!$E269+养成规划和标准成长!K$17*10*养成规划和标准成长!$G269+养成规划和标准成长!K$18*10*养成规划和标准成长!$H269+养成规划和标准成长!K$19*养成规划和标准成长!$I269,0)</f>
        <v>123</v>
      </c>
      <c r="AB23" s="9">
        <f>ROUND(属性投放!K$4+养成规划和标准成长!L$3*养成规划和标准成长!$C269*养成规划和标准成长!$D269+养成规划和标准成长!L$4*养成规划和标准成长!$J269+养成规划和标准成长!L$5*养成规划和标准成长!$F269+(养成规划和标准成长!L$12+养成规划和标准成长!L$13)*养成规划和标准成长!$B269+养成规划和标准成长!L$14*养成规划和标准成长!$C269*养成规划和标准成长!$E269+养成规划和标准成长!L$17*10*养成规划和标准成长!$G269+养成规划和标准成长!L$18*10*养成规划和标准成长!$H269+养成规划和标准成长!L$19*养成规划和标准成长!$I269,0)</f>
        <v>68</v>
      </c>
      <c r="AC23" s="9">
        <f>ROUND(属性投放!L$4+养成规划和标准成长!M$3*养成规划和标准成长!$C269*养成规划和标准成长!$D269+养成规划和标准成长!M$4*养成规划和标准成长!$J269+养成规划和标准成长!M$5*养成规划和标准成长!$F269+(养成规划和标准成长!M$12+养成规划和标准成长!M$13)*养成规划和标准成长!$B269+养成规划和标准成长!M$14*养成规划和标准成长!$C269*养成规划和标准成长!$E269+养成规划和标准成长!M$17*10*养成规划和标准成长!$G269+养成规划和标准成长!M$18*10*养成规划和标准成长!$H269+养成规划和标准成长!M$19*养成规划和标准成长!$I269,0)</f>
        <v>200</v>
      </c>
      <c r="AD23" s="9">
        <f>ROUND(属性投放!M$4+养成规划和标准成长!N$3*养成规划和标准成长!$C269*养成规划和标准成长!$D269+养成规划和标准成长!N$4*养成规划和标准成长!$J269+养成规划和标准成长!N$5*养成规划和标准成长!$F269+(养成规划和标准成长!N$12+养成规划和标准成长!N$13)*养成规划和标准成长!$B269+养成规划和标准成长!N$14*养成规划和标准成长!$C269*养成规划和标准成长!$E269+养成规划和标准成长!N$17*10*养成规划和标准成长!$G269+养成规划和标准成长!N$18*10*养成规划和标准成长!$H269+养成规划和标准成长!N$19*养成规划和标准成长!$I269,0)</f>
        <v>200</v>
      </c>
      <c r="AE23" s="9">
        <f>VLOOKUP(养成规划和标准成长!$L269,阵法、技能和修炼!$C$20:$N$40,COLUMNS(阵法、技能和修炼!$C$20:G$40),0)</f>
        <v>0</v>
      </c>
      <c r="AF23" s="9">
        <f>VLOOKUP(养成规划和标准成长!$L269,阵法、技能和修炼!$C$20:$N$40,COLUMNS(阵法、技能和修炼!$C$20:H$40),0)</f>
        <v>0</v>
      </c>
      <c r="AG23" s="9">
        <f>VLOOKUP(养成规划和标准成长!$L269,阵法、技能和修炼!$C$20:$N$40,COLUMNS(阵法、技能和修炼!$C$20:I$40),0)</f>
        <v>0</v>
      </c>
      <c r="AH23" s="9">
        <f>VLOOKUP(养成规划和标准成长!$L269,阵法、技能和修炼!$C$20:$N$40,COLUMNS(阵法、技能和修炼!$C$20:J$40),0)</f>
        <v>0</v>
      </c>
      <c r="AI23" s="9">
        <f>VLOOKUP(养成规划和标准成长!$L269,阵法、技能和修炼!$C$20:$N$40,COLUMNS(阵法、技能和修炼!$C$20:K$40),0)</f>
        <v>0</v>
      </c>
      <c r="AJ23" s="9">
        <f>VLOOKUP(养成规划和标准成长!$L269,阵法、技能和修炼!$C$20:$N$40,COLUMNS(阵法、技能和修炼!$C$20:L$40),0)</f>
        <v>0</v>
      </c>
      <c r="AK23" s="9">
        <f>VLOOKUP(养成规划和标准成长!$L269,阵法、技能和修炼!$C$20:$N$40,COLUMNS(阵法、技能和修炼!$C$20:M$40),0)</f>
        <v>0</v>
      </c>
      <c r="AL23" s="9">
        <f>VLOOKUP(养成规划和标准成长!$L269,阵法、技能和修炼!$C$20:$N$40,COLUMNS(阵法、技能和修炼!$C$20:N$40),0)</f>
        <v>0</v>
      </c>
      <c r="AN23" s="1">
        <v>20</v>
      </c>
      <c r="AO23" s="9">
        <f>ROUND(属性投放!D$4+养成规划和标准成长!E$3*养成规划和标准成长!$O269*养成规划和标准成长!$P269+养成规划和标准成长!E$4*养成规划和标准成长!$V269+养成规划和标准成长!E$5*养成规划和标准成长!$R269+(养成规划和标准成长!E$12+养成规划和标准成长!E$13)*养成规划和标准成长!$N269+养成规划和标准成长!E$14*养成规划和标准成长!$O269*养成规划和标准成长!$Q269+养成规划和标准成长!E$17*10*养成规划和标准成长!$S269+养成规划和标准成长!E$18*10*养成规划和标准成长!$T269+养成规划和标准成长!E$19*养成规划和标准成长!$U269,0)</f>
        <v>815</v>
      </c>
      <c r="AP23" s="9">
        <f>ROUND(属性投放!E$4+养成规划和标准成长!F$3*养成规划和标准成长!$O269*养成规划和标准成长!$P269+养成规划和标准成长!F$4*养成规划和标准成长!$V269+养成规划和标准成长!F$5*养成规划和标准成长!$R269+(养成规划和标准成长!F$12+养成规划和标准成长!F$13)*养成规划和标准成长!$N269+养成规划和标准成长!F$14*养成规划和标准成长!$O269*养成规划和标准成长!$Q269+养成规划和标准成长!F$17*10*养成规划和标准成长!$S269+养成规划和标准成长!F$18*10*养成规划和标准成长!$T269+养成规划和标准成长!F$19*养成规划和标准成长!$U269,0)</f>
        <v>848</v>
      </c>
      <c r="AQ23" s="9">
        <f>ROUND(属性投放!F$4+养成规划和标准成长!G$3*养成规划和标准成长!$O269*养成规划和标准成长!$P269+养成规划和标准成长!G$4*养成规划和标准成长!$V269+养成规划和标准成长!G$5*养成规划和标准成长!$R269+(养成规划和标准成长!G$12+养成规划和标准成长!G$13)*养成规划和标准成长!$N269+养成规划和标准成长!G$14*养成规划和标准成长!$O269*养成规划和标准成长!$Q269+养成规划和标准成长!G$17*10*养成规划和标准成长!$S269+养成规划和标准成长!G$18*10*养成规划和标准成长!$T269+养成规划和标准成长!G$19*养成规划和标准成长!$U269,0)</f>
        <v>398</v>
      </c>
      <c r="AR23" s="9">
        <f>ROUND(属性投放!G$4+养成规划和标准成长!H$3*养成规划和标准成长!$O269*养成规划和标准成长!$P269+养成规划和标准成长!H$4*养成规划和标准成长!$V269+养成规划和标准成长!H$5*养成规划和标准成长!$R269+(养成规划和标准成长!H$12+养成规划和标准成长!H$13)*养成规划和标准成长!$N269+养成规划和标准成长!H$14*养成规划和标准成长!$O269*养成规划和标准成长!$Q269+养成规划和标准成长!H$17*10*养成规划和标准成长!$S269+养成规划和标准成长!H$18*10*养成规划和标准成长!$T269+养成规划和标准成长!H$19*养成规划和标准成长!$U269,0)</f>
        <v>168</v>
      </c>
      <c r="AS23" s="9">
        <f>ROUND(属性投放!H$4+养成规划和标准成长!I$3*养成规划和标准成长!$O269*养成规划和标准成长!$P269+养成规划和标准成长!I$4*养成规划和标准成长!$V269+养成规划和标准成长!I$5*养成规划和标准成长!$R269+(养成规划和标准成长!I$12+养成规划和标准成长!I$13)*养成规划和标准成长!$N269+养成规划和标准成长!I$14*养成规划和标准成长!$O269*养成规划和标准成长!$Q269+养成规划和标准成长!I$17*10*养成规划和标准成长!$S269+养成规划和标准成长!I$18*10*养成规划和标准成长!$T269+养成规划和标准成长!I$19*养成规划和标准成长!$U269,0)</f>
        <v>294</v>
      </c>
      <c r="AT23" s="9">
        <f>ROUND(属性投放!I$4+养成规划和标准成长!J$3*养成规划和标准成长!$O269*养成规划和标准成长!$P269+养成规划和标准成长!J$4*养成规划和标准成长!$V269+养成规划和标准成长!J$5*养成规划和标准成长!$R269+(养成规划和标准成长!J$12+养成规划和标准成长!J$13)*养成规划和标准成长!$N269+养成规划和标准成长!J$14*养成规划和标准成长!$O269*养成规划和标准成长!$Q269+养成规划和标准成长!J$17*10*养成规划和标准成长!$S269+养成规划和标准成长!J$18*10*养成规划和标准成长!$T269+养成规划和标准成长!J$19*养成规划和标准成长!$U269,0)</f>
        <v>187</v>
      </c>
      <c r="AU23" s="9">
        <f>ROUND(属性投放!J$4+养成规划和标准成长!K$3*养成规划和标准成长!$O269*养成规划和标准成长!$P269+养成规划和标准成长!K$4*养成规划和标准成长!$V269+养成规划和标准成长!K$5*养成规划和标准成长!$R269+(养成规划和标准成长!K$12+养成规划和标准成长!K$13)*养成规划和标准成长!$N269+养成规划和标准成长!K$14*养成规划和标准成长!$O269*养成规划和标准成长!$Q269+养成规划和标准成长!K$17*10*养成规划和标准成长!$S269+养成规划和标准成长!K$18*10*养成规划和标准成长!$T269+养成规划和标准成长!K$19*养成规划和标准成长!$U269,0)</f>
        <v>125</v>
      </c>
      <c r="AV23" s="9">
        <f>ROUND(属性投放!K$4+养成规划和标准成长!L$3*养成规划和标准成长!$O269*养成规划和标准成长!$P269+养成规划和标准成长!L$4*养成规划和标准成长!$V269+养成规划和标准成长!L$5*养成规划和标准成长!$R269+(养成规划和标准成长!L$12+养成规划和标准成长!L$13)*养成规划和标准成长!$N269+养成规划和标准成长!L$14*养成规划和标准成长!$O269*养成规划和标准成长!$Q269+养成规划和标准成长!L$17*10*养成规划和标准成长!$S269+养成规划和标准成长!L$18*10*养成规划和标准成长!$T269+养成规划和标准成长!L$19*养成规划和标准成长!$U269,0)</f>
        <v>74</v>
      </c>
      <c r="AW23" s="9">
        <f>ROUND(属性投放!L$4+养成规划和标准成长!M$3*养成规划和标准成长!$O269*养成规划和标准成长!$P269+养成规划和标准成长!M$4*养成规划和标准成长!$V269+养成规划和标准成长!M$5*养成规划和标准成长!$R269+(养成规划和标准成长!M$12+养成规划和标准成长!M$13)*养成规划和标准成长!$N269+养成规划和标准成长!M$14*养成规划和标准成长!$O269*养成规划和标准成长!$Q269+养成规划和标准成长!M$17*10*养成规划和标准成长!$S269+养成规划和标准成长!M$18*10*养成规划和标准成长!$T269+养成规划和标准成长!M$19*养成规划和标准成长!$U269,0)</f>
        <v>200</v>
      </c>
      <c r="AX23" s="9">
        <f>ROUND(属性投放!M$4+养成规划和标准成长!N$3*养成规划和标准成长!$O269*养成规划和标准成长!$P269+养成规划和标准成长!N$4*养成规划和标准成长!$V269+养成规划和标准成长!N$5*养成规划和标准成长!$R269+(养成规划和标准成长!N$12+养成规划和标准成长!N$13)*养成规划和标准成长!$N269+养成规划和标准成长!N$14*养成规划和标准成长!$O269*养成规划和标准成长!$Q269+养成规划和标准成长!N$17*10*养成规划和标准成长!$S269+养成规划和标准成长!N$18*10*养成规划和标准成长!$T269+养成规划和标准成长!N$19*养成规划和标准成长!$U269,0)</f>
        <v>200</v>
      </c>
      <c r="AY23" s="9">
        <f>VLOOKUP(养成规划和标准成长!$X269,阵法、技能和修炼!$C$20:$N$40,COLUMNS(阵法、技能和修炼!$C$20:G$40),0)</f>
        <v>0</v>
      </c>
      <c r="AZ23" s="9">
        <f>VLOOKUP(养成规划和标准成长!$X269,阵法、技能和修炼!$C$20:$N$40,COLUMNS(阵法、技能和修炼!$C$20:H$40),0)</f>
        <v>0</v>
      </c>
      <c r="BA23" s="9">
        <f>VLOOKUP(养成规划和标准成长!$X269,阵法、技能和修炼!$C$20:$N$40,COLUMNS(阵法、技能和修炼!$C$20:I$40),0)</f>
        <v>0</v>
      </c>
      <c r="BB23" s="9">
        <f>VLOOKUP(养成规划和标准成长!$X269,阵法、技能和修炼!$C$20:$N$40,COLUMNS(阵法、技能和修炼!$C$20:J$40),0)</f>
        <v>0</v>
      </c>
      <c r="BC23" s="9">
        <f>VLOOKUP(养成规划和标准成长!$X269,阵法、技能和修炼!$C$20:$N$40,COLUMNS(阵法、技能和修炼!$C$20:K$40),0)</f>
        <v>0</v>
      </c>
      <c r="BD23" s="9">
        <f>VLOOKUP(养成规划和标准成长!$X269,阵法、技能和修炼!$C$20:$N$40,COLUMNS(阵法、技能和修炼!$C$20:L$40),0)</f>
        <v>0</v>
      </c>
      <c r="BE23" s="9">
        <f>VLOOKUP(养成规划和标准成长!$X269,阵法、技能和修炼!$C$20:$N$40,COLUMNS(阵法、技能和修炼!$C$20:M$40),0)</f>
        <v>0</v>
      </c>
      <c r="BF23" s="9">
        <f>VLOOKUP(养成规划和标准成长!$X269,阵法、技能和修炼!$C$20:$N$40,COLUMNS(阵法、技能和修炼!$C$20:N$40),0)</f>
        <v>0</v>
      </c>
      <c r="BH23" s="1">
        <v>20</v>
      </c>
      <c r="BI23" s="9">
        <f>ROUND(属性投放!D$4+养成规划和标准成长!E$3*养成规划和标准成长!$AA269*养成规划和标准成长!$AB269+养成规划和标准成长!E$4*养成规划和标准成长!$AH269+养成规划和标准成长!E$5*养成规划和标准成长!$AD269+(养成规划和标准成长!E$12+养成规划和标准成长!E$13)*养成规划和标准成长!$Z269+养成规划和标准成长!E$14*养成规划和标准成长!$AA269*养成规划和标准成长!$AC269+养成规划和标准成长!E$17*10*养成规划和标准成长!$AE269+养成规划和标准成长!E$18*10*养成规划和标准成长!$AF269+养成规划和标准成长!E$19*养成规划和标准成长!$AG269,0)</f>
        <v>848</v>
      </c>
      <c r="BJ23" s="9">
        <f>ROUND(属性投放!E$4+养成规划和标准成长!F$3*养成规划和标准成长!$AA269*养成规划和标准成长!$AB269+养成规划和标准成长!F$4*养成规划和标准成长!$AH269+养成规划和标准成长!F$5*养成规划和标准成长!$AD269+(养成规划和标准成长!F$12+养成规划和标准成长!F$13)*养成规划和标准成长!$Z269+养成规划和标准成长!F$14*养成规划和标准成长!$AA269*养成规划和标准成长!$AC269+养成规划和标准成长!F$17*10*养成规划和标准成长!$AE269+养成规划和标准成长!F$18*10*养成规划和标准成长!$AF269+养成规划和标准成长!F$19*养成规划和标准成长!$AG269,0)</f>
        <v>864</v>
      </c>
      <c r="BK23" s="9">
        <f>ROUND(属性投放!F$4+养成规划和标准成长!G$3*养成规划和标准成长!$AA269*养成规划和标准成长!$AB269+养成规划和标准成长!G$4*养成规划和标准成长!$AH269+养成规划和标准成长!G$5*养成规划和标准成长!$AD269+(养成规划和标准成长!G$12+养成规划和标准成长!G$13)*养成规划和标准成长!$Z269+养成规划和标准成长!G$14*养成规划和标准成长!$AA269*养成规划和标准成长!$AC269+养成规划和标准成长!G$17*10*养成规划和标准成长!$AE269+养成规划和标准成长!G$18*10*养成规划和标准成长!$AF269+养成规划和标准成长!G$19*养成规划和标准成长!$AG269,0)</f>
        <v>414</v>
      </c>
      <c r="BL23" s="9">
        <f>ROUND(属性投放!G$4+养成规划和标准成长!H$3*养成规划和标准成长!$AA269*养成规划和标准成长!$AB269+养成规划和标准成长!H$4*养成规划和标准成长!$AH269+养成规划和标准成长!H$5*养成规划和标准成长!$AD269+(养成规划和标准成长!H$12+养成规划和标准成长!H$13)*养成规划和标准成长!$Z269+养成规划和标准成长!H$14*养成规划和标准成长!$AA269*养成规划和标准成长!$AC269+养成规划和标准成长!H$17*10*养成规划和标准成长!$AE269+养成规划和标准成长!H$18*10*养成规划和标准成长!$AF269+养成规划和标准成长!H$19*养成规划和标准成长!$AG269,0)</f>
        <v>176</v>
      </c>
      <c r="BM23" s="9">
        <f>ROUND(属性投放!H$4+养成规划和标准成长!I$3*养成规划和标准成长!$AA269*养成规划和标准成长!$AB269+养成规划和标准成长!I$4*养成规划和标准成长!$AH269+养成规划和标准成长!I$5*养成规划和标准成长!$AD269+(养成规划和标准成长!I$12+养成规划和标准成长!I$13)*养成规划和标准成长!$Z269+养成规划和标准成长!I$14*养成规划和标准成长!$AA269*养成规划和标准成长!$AC269+养成规划和标准成长!I$17*10*养成规划和标准成长!$AE269+养成规划和标准成长!I$18*10*养成规划和标准成长!$AF269+养成规划和标准成长!I$19*养成规划和标准成长!$AG269,0)</f>
        <v>302</v>
      </c>
      <c r="BN23" s="9">
        <f>ROUND(属性投放!I$4+养成规划和标准成长!J$3*养成规划和标准成长!$AA269*养成规划和标准成长!$AB269+养成规划和标准成长!J$4*养成规划和标准成长!$AH269+养成规划和标准成长!J$5*养成规划和标准成长!$AD269+(养成规划和标准成长!J$12+养成规划和标准成长!J$13)*养成规划和标准成长!$Z269+养成规划和标准成长!J$14*养成规划和标准成长!$AA269*养成规划和标准成长!$AC269+养成规划和标准成长!J$17*10*养成规划和标准成长!$AE269+养成规划和标准成长!J$18*10*养成规划和标准成长!$AF269+养成规划和标准成长!J$19*养成规划和标准成长!$AG269,0)</f>
        <v>192</v>
      </c>
      <c r="BO23" s="9">
        <f>ROUND(属性投放!J$4+养成规划和标准成长!K$3*养成规划和标准成长!$AA269*养成规划和标准成长!$AB269+养成规划和标准成长!K$4*养成规划和标准成长!$AH269+养成规划和标准成长!K$5*养成规划和标准成长!$AD269+(养成规划和标准成长!K$12+养成规划和标准成长!K$13)*养成规划和标准成长!$Z269+养成规划和标准成长!K$14*养成规划和标准成长!$AA269*养成规划和标准成长!$AC269+养成规划和标准成长!K$17*10*养成规划和标准成长!$AE269+养成规划和标准成长!K$18*10*养成规划和标准成长!$AF269+养成规划和标准成长!K$19*养成规划和标准成长!$AG269,0)</f>
        <v>128</v>
      </c>
      <c r="BP23" s="9">
        <f>ROUND(属性投放!K$4+养成规划和标准成长!L$3*养成规划和标准成长!$AA269*养成规划和标准成长!$AB269+养成规划和标准成长!L$4*养成规划和标准成长!$AH269+养成规划和标准成长!L$5*养成规划和标准成长!$AD269+(养成规划和标准成长!L$12+养成规划和标准成长!L$13)*养成规划和标准成长!$Z269+养成规划和标准成长!L$14*养成规划和标准成长!$AA269*养成规划和标准成长!$AC269+养成规划和标准成长!L$17*10*养成规划和标准成长!$AE269+养成规划和标准成长!L$18*10*养成规划和标准成长!$AF269+养成规划和标准成长!L$19*养成规划和标准成长!$AG269,0)</f>
        <v>80</v>
      </c>
      <c r="BQ23" s="9">
        <f>ROUND(属性投放!L$4+养成规划和标准成长!M$3*养成规划和标准成长!$AA269*养成规划和标准成长!$AB269+养成规划和标准成长!M$4*养成规划和标准成长!$AH269+养成规划和标准成长!M$5*养成规划和标准成长!$AD269+(养成规划和标准成长!M$12+养成规划和标准成长!M$13)*养成规划和标准成长!$Z269+养成规划和标准成长!M$14*养成规划和标准成长!$AA269*养成规划和标准成长!$AC269+养成规划和标准成长!M$17*10*养成规划和标准成长!$AE269+养成规划和标准成长!M$18*10*养成规划和标准成长!$AF269+养成规划和标准成长!M$19*养成规划和标准成长!$AG269,0)</f>
        <v>200</v>
      </c>
      <c r="BR23" s="9">
        <f>ROUND(属性投放!M$4+养成规划和标准成长!N$3*养成规划和标准成长!$AA269*养成规划和标准成长!$AB269+养成规划和标准成长!N$4*养成规划和标准成长!$AH269+养成规划和标准成长!N$5*养成规划和标准成长!$AD269+(养成规划和标准成长!N$12+养成规划和标准成长!N$13)*养成规划和标准成长!$Z269+养成规划和标准成长!N$14*养成规划和标准成长!$AA269*养成规划和标准成长!$AC269+养成规划和标准成长!N$17*10*养成规划和标准成长!$AE269+养成规划和标准成长!N$18*10*养成规划和标准成长!$AF269+养成规划和标准成长!N$19*养成规划和标准成长!$AG269,0)</f>
        <v>200</v>
      </c>
      <c r="BS23" s="9">
        <f>VLOOKUP(养成规划和标准成长!$AJ269,阵法、技能和修炼!$C$20:$N$40,COLUMNS(阵法、技能和修炼!$C$20:G$40),0)</f>
        <v>0</v>
      </c>
      <c r="BT23" s="9">
        <f>VLOOKUP(养成规划和标准成长!$AJ269,阵法、技能和修炼!$C$20:$N$40,COLUMNS(阵法、技能和修炼!$C$20:H$40),0)</f>
        <v>0</v>
      </c>
      <c r="BU23" s="9">
        <f>VLOOKUP(养成规划和标准成长!$AJ269,阵法、技能和修炼!$C$20:$N$40,COLUMNS(阵法、技能和修炼!$C$20:I$40),0)</f>
        <v>0</v>
      </c>
      <c r="BV23" s="9">
        <f>VLOOKUP(养成规划和标准成长!$AJ269,阵法、技能和修炼!$C$20:$N$40,COLUMNS(阵法、技能和修炼!$C$20:J$40),0)</f>
        <v>0</v>
      </c>
      <c r="BW23" s="9">
        <f>VLOOKUP(养成规划和标准成长!$AJ269,阵法、技能和修炼!$C$20:$N$40,COLUMNS(阵法、技能和修炼!$C$20:K$40),0)</f>
        <v>0</v>
      </c>
      <c r="BX23" s="9">
        <f>VLOOKUP(养成规划和标准成长!$AJ269,阵法、技能和修炼!$C$20:$N$40,COLUMNS(阵法、技能和修炼!$C$20:L$40),0)</f>
        <v>0</v>
      </c>
      <c r="BY23" s="9">
        <f>VLOOKUP(养成规划和标准成长!$AJ269,阵法、技能和修炼!$C$20:$N$40,COLUMNS(阵法、技能和修炼!$C$20:M$40),0)</f>
        <v>0</v>
      </c>
      <c r="BZ23" s="9">
        <f>VLOOKUP(养成规划和标准成长!$AJ269,阵法、技能和修炼!$C$20:$N$40,COLUMNS(阵法、技能和修炼!$C$20:N$40),0)</f>
        <v>0</v>
      </c>
    </row>
    <row r="24" spans="1:78">
      <c r="A24" s="1">
        <v>21</v>
      </c>
      <c r="B24" s="9">
        <f>ROUND(属性投放!D$4+养成规划和标准成长!E$3*养成规划和标准成长!$O117*养成规划和标准成长!$P117+养成规划和标准成长!E$4*养成规划和标准成长!$V117+养成规划和标准成长!E$5*养成规划和标准成长!$R117+(养成规划和标准成长!E$12+养成规划和标准成长!E$13)*养成规划和标准成长!$N117+养成规划和标准成长!E$14*养成规划和标准成长!$O117*养成规划和标准成长!$Q117+养成规划和标准成长!E$17*10*养成规划和标准成长!$S117+养成规划和标准成长!E$18*10*养成规划和标准成长!$T117+养成规划和标准成长!E$19*养成规划和标准成长!$U117,0)</f>
        <v>766</v>
      </c>
      <c r="C24" s="9">
        <f>ROUND(属性投放!E$4+养成规划和标准成长!F$3*养成规划和标准成长!$O117*养成规划和标准成长!$P117+养成规划和标准成长!F$4*养成规划和标准成长!$V117+养成规划和标准成长!F$5*养成规划和标准成长!$R117+(养成规划和标准成长!F$12+养成规划和标准成长!F$13)*养成规划和标准成长!$N117+养成规划和标准成长!F$14*养成规划和标准成长!$O117*养成规划和标准成长!$Q117+养成规划和标准成长!F$17*10*养成规划和标准成长!$S117+养成规划和标准成长!F$18*10*养成规划和标准成长!$T117+养成规划和标准成长!F$19*养成规划和标准成长!$U117,0)</f>
        <v>840</v>
      </c>
      <c r="D24" s="9">
        <f>ROUND(属性投放!F$4+养成规划和标准成长!G$3*养成规划和标准成长!$O117*养成规划和标准成长!$P117+养成规划和标准成长!G$4*养成规划和标准成长!$V117+养成规划和标准成长!G$5*养成规划和标准成长!$R117+(养成规划和标准成长!G$12+养成规划和标准成长!G$13)*养成规划和标准成长!$N117+养成规划和标准成长!G$14*养成规划和标准成长!$O117*养成规划和标准成长!$Q117+养成规划和标准成长!G$17*10*养成规划和标准成长!$S117+养成规划和标准成长!G$18*10*养成规划和标准成长!$T117+养成规划和标准成长!G$19*养成规划和标准成长!$U117,0)</f>
        <v>372</v>
      </c>
      <c r="E24" s="9">
        <f>ROUND(属性投放!G$4+养成规划和标准成长!H$3*养成规划和标准成长!$O117*养成规划和标准成长!$P117+养成规划和标准成长!H$4*养成规划和标准成长!$V117+养成规划和标准成长!H$5*养成规划和标准成长!$R117+(养成规划和标准成长!H$12+养成规划和标准成长!H$13)*养成规划和标准成长!$N117+养成规划和标准成长!H$14*养成规划和标准成长!$O117*养成规划和标准成长!$Q117+养成规划和标准成长!H$17*10*养成规划和标准成长!$S117+养成规划和标准成长!H$18*10*养成规划和标准成长!$T117+养成规划和标准成长!H$19*养成规划和标准成长!$U117,0)</f>
        <v>154</v>
      </c>
      <c r="F24" s="9">
        <f>ROUND(属性投放!H$4+养成规划和标准成长!I$3*养成规划和标准成长!$O117*养成规划和标准成长!$P117+养成规划和标准成长!I$4*养成规划和标准成长!$V117+养成规划和标准成长!I$5*养成规划和标准成长!$R117+(养成规划和标准成长!I$12+养成规划和标准成长!I$13)*养成规划和标准成长!$N117+养成规划和标准成长!I$14*养成规划和标准成长!$O117*养成规划和标准成长!$Q117+养成规划和标准成长!I$17*10*养成规划和标准成长!$S117+养成规划和标准成长!I$18*10*养成规划和标准成长!$T117+养成规划和标准成长!I$19*养成规划和标准成长!$U117,0)</f>
        <v>284</v>
      </c>
      <c r="G24" s="9">
        <f>ROUND(属性投放!I$4+养成规划和标准成长!J$3*养成规划和标准成长!$O117*养成规划和标准成长!$P117+养成规划和标准成长!J$4*养成规划和标准成长!$V117+养成规划和标准成长!J$5*养成规划和标准成长!$R117+(养成规划和标准成长!J$12+养成规划和标准成长!J$13)*养成规划和标准成长!$N117+养成规划和标准成长!J$14*养成规划和标准成长!$O117*养成规划和标准成长!$Q117+养成规划和标准成长!J$17*10*养成规划和标准成长!$S117+养成规划和标准成长!J$18*10*养成规划和标准成长!$T117+养成规划和标准成长!J$19*养成规划和标准成长!$U117,0)</f>
        <v>183</v>
      </c>
      <c r="H24" s="9">
        <f>ROUND(属性投放!J$4+养成规划和标准成长!K$3*养成规划和标准成长!$O117*养成规划和标准成长!$P117+养成规划和标准成长!K$4*养成规划和标准成长!$V117+养成规划和标准成长!K$5*养成规划和标准成长!$R117+(养成规划和标准成长!K$12+养成规划和标准成长!K$13)*养成规划和标准成长!$N117+养成规划和标准成长!K$14*养成规划和标准成长!$O117*养成规划和标准成长!$Q117+养成规划和标准成长!K$17*10*养成规划和标准成长!$S117+养成规划和标准成长!K$18*10*养成规划和标准成长!$T117+养成规划和标准成长!K$19*养成规划和标准成长!$U117,0)</f>
        <v>124</v>
      </c>
      <c r="I24" s="9">
        <f>ROUND(属性投放!K$4+养成规划和标准成长!L$3*养成规划和标准成长!$O117*养成规划和标准成长!$P117+养成规划和标准成长!L$4*养成规划和标准成长!$V117+养成规划和标准成长!L$5*养成规划和标准成长!$R117+(养成规划和标准成长!L$12+养成规划和标准成长!L$13)*养成规划和标准成长!$N117+养成规划和标准成长!L$14*养成规划和标准成长!$O117*养成规划和标准成长!$Q117+养成规划和标准成长!L$17*10*养成规划和标准成长!$S117+养成规划和标准成长!L$18*10*养成规划和标准成长!$T117+养成规划和标准成长!L$19*养成规划和标准成长!$U117,0)</f>
        <v>62</v>
      </c>
      <c r="J24" s="9">
        <f>ROUND(属性投放!L$4+养成规划和标准成长!M$3*养成规划和标准成长!$O117*养成规划和标准成长!$P117+养成规划和标准成长!M$4*养成规划和标准成长!$V117+养成规划和标准成长!M$5*养成规划和标准成长!$R117+(养成规划和标准成长!M$12+养成规划和标准成长!M$13)*养成规划和标准成长!$N117+养成规划和标准成长!M$14*养成规划和标准成长!$O117*养成规划和标准成长!$Q117+养成规划和标准成长!M$17*10*养成规划和标准成长!$S117+养成规划和标准成长!M$18*10*养成规划和标准成长!$T117+养成规划和标准成长!M$19*养成规划和标准成长!$U117,0)</f>
        <v>210</v>
      </c>
      <c r="K24" s="9">
        <f>ROUND(属性投放!M$4+养成规划和标准成长!N$3*养成规划和标准成长!$O117*养成规划和标准成长!$P117+养成规划和标准成长!N$4*养成规划和标准成长!$V117+养成规划和标准成长!N$5*养成规划和标准成长!$R117+(养成规划和标准成长!N$12+养成规划和标准成长!N$13)*养成规划和标准成长!$N117+养成规划和标准成长!N$14*养成规划和标准成长!$O117*养成规划和标准成长!$Q117+养成规划和标准成长!N$17*10*养成规划和标准成长!$S117+养成规划和标准成长!N$18*10*养成规划和标准成长!$T117+养成规划和标准成长!N$19*养成规划和标准成长!$U117,0)</f>
        <v>210</v>
      </c>
      <c r="L24" s="9">
        <f>VLOOKUP(养成规划和标准成长!$X117,阵法、技能和修炼!$C$20:$N$40,COLUMNS(阵法、技能和修炼!$C$20:G$40),0)</f>
        <v>0</v>
      </c>
      <c r="M24" s="9">
        <f>VLOOKUP(养成规划和标准成长!$X117,阵法、技能和修炼!$C$20:$N$40,COLUMNS(阵法、技能和修炼!$C$20:H$40),0)</f>
        <v>0</v>
      </c>
      <c r="N24" s="9">
        <f>VLOOKUP(养成规划和标准成长!$X117,阵法、技能和修炼!$C$20:$N$40,COLUMNS(阵法、技能和修炼!$C$20:I$40),0)</f>
        <v>0</v>
      </c>
      <c r="O24" s="9">
        <f>VLOOKUP(养成规划和标准成长!$X117,阵法、技能和修炼!$C$20:$N$40,COLUMNS(阵法、技能和修炼!$C$20:J$40),0)</f>
        <v>0</v>
      </c>
      <c r="P24" s="9">
        <f>VLOOKUP(养成规划和标准成长!$X117,阵法、技能和修炼!$C$20:$N$40,COLUMNS(阵法、技能和修炼!$C$20:K$40),0)</f>
        <v>0</v>
      </c>
      <c r="Q24" s="9">
        <f>VLOOKUP(养成规划和标准成长!$X117,阵法、技能和修炼!$C$20:$N$40,COLUMNS(阵法、技能和修炼!$C$20:L$40),0)</f>
        <v>0</v>
      </c>
      <c r="R24" s="9">
        <f>VLOOKUP(养成规划和标准成长!$X117,阵法、技能和修炼!$C$20:$N$40,COLUMNS(阵法、技能和修炼!$C$20:M$40),0)</f>
        <v>0</v>
      </c>
      <c r="S24" s="9">
        <f>VLOOKUP(养成规划和标准成长!$X117,阵法、技能和修炼!$C$20:$N$40,COLUMNS(阵法、技能和修炼!$C$20:N$40),0)</f>
        <v>0</v>
      </c>
      <c r="T24" s="1">
        <v>21</v>
      </c>
      <c r="U24" s="9">
        <f>ROUND(属性投放!D$4+养成规划和标准成长!E$3*养成规划和标准成长!$C270*养成规划和标准成长!$D270+养成规划和标准成长!E$4*养成规划和标准成长!$J270+养成规划和标准成长!E$5*养成规划和标准成长!$F270+(养成规划和标准成长!E$12+养成规划和标准成长!E$13)*养成规划和标准成长!$B270+养成规划和标准成长!E$14*养成规划和标准成长!$C270*养成规划和标准成长!$E270+养成规划和标准成长!E$17*10*养成规划和标准成长!$G270+养成规划和标准成长!E$18*10*养成规划和标准成长!$H270+养成规划和标准成长!E$19*养成规划和标准成长!$I270,0)</f>
        <v>798</v>
      </c>
      <c r="V24" s="9">
        <f>ROUND(属性投放!E$4+养成规划和标准成长!F$3*养成规划和标准成长!$C270*养成规划和标准成长!$D270+养成规划和标准成长!F$4*养成规划和标准成长!$J270+养成规划和标准成长!F$5*养成规划和标准成长!$F270+(养成规划和标准成长!F$12+养成规划和标准成长!F$13)*养成规划和标准成长!$B270+养成规划和标准成长!F$14*养成规划和标准成长!$C270*养成规划和标准成长!$E270+养成规划和标准成长!F$17*10*养成规划和标准成长!$G270+养成规划和标准成长!F$18*10*养成规划和标准成长!$H270+养成规划和标准成长!F$19*养成规划和标准成长!$I270,0)</f>
        <v>856</v>
      </c>
      <c r="W24" s="9">
        <f>ROUND(属性投放!F$4+养成规划和标准成长!G$3*养成规划和标准成长!$C270*养成规划和标准成长!$D270+养成规划和标准成长!G$4*养成规划和标准成长!$J270+养成规划和标准成长!G$5*养成规划和标准成长!$F270+(养成规划和标准成长!G$12+养成规划和标准成长!G$13)*养成规划和标准成长!$B270+养成规划和标准成长!G$14*养成规划和标准成长!$C270*养成规划和标准成长!$E270+养成规划和标准成长!G$17*10*养成规划和标准成长!$G270+养成规划和标准成长!G$18*10*养成规划和标准成长!$H270+养成规划和标准成长!G$19*养成规划和标准成长!$I270,0)</f>
        <v>389</v>
      </c>
      <c r="X24" s="9">
        <f>ROUND(属性投放!G$4+养成规划和标准成长!H$3*养成规划和标准成长!$C270*养成规划和标准成长!$D270+养成规划和标准成长!H$4*养成规划和标准成长!$J270+养成规划和标准成长!H$5*养成规划和标准成长!$F270+(养成规划和标准成长!H$12+养成规划和标准成长!H$13)*养成规划和标准成长!$B270+养成规划和标准成长!H$14*养成规划和标准成长!$C270*养成规划和标准成长!$E270+养成规划和标准成长!H$17*10*养成规划和标准成长!$G270+养成规划和标准成长!H$18*10*养成规划和标准成长!$H270+养成规划和标准成长!H$19*养成规划和标准成长!$I270,0)</f>
        <v>162</v>
      </c>
      <c r="Y24" s="9">
        <f>ROUND(属性投放!H$4+养成规划和标准成长!I$3*养成规划和标准成长!$C270*养成规划和标准成长!$D270+养成规划和标准成长!I$4*养成规划和标准成长!$J270+养成规划和标准成长!I$5*养成规划和标准成长!$F270+(养成规划和标准成长!I$12+养成规划和标准成长!I$13)*养成规划和标准成长!$B270+养成规划和标准成长!I$14*养成规划和标准成长!$C270*养成规划和标准成长!$E270+养成规划和标准成长!I$17*10*养成规划和标准成长!$G270+养成规划和标准成长!I$18*10*养成规划和标准成长!$H270+养成规划和标准成长!I$19*养成规划和标准成长!$I270,0)</f>
        <v>293</v>
      </c>
      <c r="Z24" s="9">
        <f>ROUND(属性投放!I$4+养成规划和标准成长!J$3*养成规划和标准成长!$C270*养成规划和标准成长!$D270+养成规划和标准成长!J$4*养成规划和标准成长!$J270+养成规划和标准成长!J$5*养成规划和标准成长!$F270+(养成规划和标准成长!J$12+养成规划和标准成长!J$13)*养成规划和标准成长!$B270+养成规划和标准成长!J$14*养成规划和标准成长!$C270*养成规划和标准成长!$E270+养成规划和标准成长!J$17*10*养成规划和标准成长!$G270+养成规划和标准成长!J$18*10*养成规划和标准成长!$H270+养成规划和标准成长!J$19*养成规划和标准成长!$I270,0)</f>
        <v>188</v>
      </c>
      <c r="AA24" s="9">
        <f>ROUND(属性投放!J$4+养成规划和标准成长!K$3*养成规划和标准成长!$C270*养成规划和标准成长!$D270+养成规划和标准成长!K$4*养成规划和标准成长!$J270+养成规划和标准成长!K$5*养成规划和标准成长!$F270+(养成规划和标准成长!K$12+养成规划和标准成长!K$13)*养成规划和标准成长!$B270+养成规划和标准成长!K$14*养成规划和标准成长!$C270*养成规划和标准成长!$E270+养成规划和标准成长!K$17*10*养成规划和标准成长!$G270+养成规划和标准成长!K$18*10*养成规划和标准成长!$H270+养成规划和标准成长!K$19*养成规划和标准成长!$I270,0)</f>
        <v>126</v>
      </c>
      <c r="AB24" s="9">
        <f>ROUND(属性投放!K$4+养成规划和标准成长!L$3*养成规划和标准成长!$C270*养成规划和标准成长!$D270+养成规划和标准成长!L$4*养成规划和标准成长!$J270+养成规划和标准成长!L$5*养成规划和标准成长!$F270+(养成规划和标准成长!L$12+养成规划和标准成长!L$13)*养成规划和标准成长!$B270+养成规划和标准成长!L$14*养成规划和标准成长!$C270*养成规划和标准成长!$E270+养成规划和标准成长!L$17*10*养成规划和标准成长!$G270+养成规划和标准成长!L$18*10*养成规划和标准成长!$H270+养成规划和标准成长!L$19*养成规划和标准成长!$I270,0)</f>
        <v>68</v>
      </c>
      <c r="AC24" s="9">
        <f>ROUND(属性投放!L$4+养成规划和标准成长!M$3*养成规划和标准成长!$C270*养成规划和标准成长!$D270+养成规划和标准成长!M$4*养成规划和标准成长!$J270+养成规划和标准成长!M$5*养成规划和标准成长!$F270+(养成规划和标准成长!M$12+养成规划和标准成长!M$13)*养成规划和标准成长!$B270+养成规划和标准成长!M$14*养成规划和标准成长!$C270*养成规划和标准成长!$E270+养成规划和标准成长!M$17*10*养成规划和标准成长!$G270+养成规划和标准成长!M$18*10*养成规划和标准成长!$H270+养成规划和标准成长!M$19*养成规划和标准成长!$I270,0)</f>
        <v>210</v>
      </c>
      <c r="AD24" s="9">
        <f>ROUND(属性投放!M$4+养成规划和标准成长!N$3*养成规划和标准成长!$C270*养成规划和标准成长!$D270+养成规划和标准成长!N$4*养成规划和标准成长!$J270+养成规划和标准成长!N$5*养成规划和标准成长!$F270+(养成规划和标准成长!N$12+养成规划和标准成长!N$13)*养成规划和标准成长!$B270+养成规划和标准成长!N$14*养成规划和标准成长!$C270*养成规划和标准成长!$E270+养成规划和标准成长!N$17*10*养成规划和标准成长!$G270+养成规划和标准成长!N$18*10*养成规划和标准成长!$H270+养成规划和标准成长!N$19*养成规划和标准成长!$I270,0)</f>
        <v>210</v>
      </c>
      <c r="AE24" s="9">
        <f>VLOOKUP(养成规划和标准成长!$L270,阵法、技能和修炼!$C$20:$N$40,COLUMNS(阵法、技能和修炼!$C$20:G$40),0)</f>
        <v>0</v>
      </c>
      <c r="AF24" s="9">
        <f>VLOOKUP(养成规划和标准成长!$L270,阵法、技能和修炼!$C$20:$N$40,COLUMNS(阵法、技能和修炼!$C$20:H$40),0)</f>
        <v>0</v>
      </c>
      <c r="AG24" s="9">
        <f>VLOOKUP(养成规划和标准成长!$L270,阵法、技能和修炼!$C$20:$N$40,COLUMNS(阵法、技能和修炼!$C$20:I$40),0)</f>
        <v>0</v>
      </c>
      <c r="AH24" s="9">
        <f>VLOOKUP(养成规划和标准成长!$L270,阵法、技能和修炼!$C$20:$N$40,COLUMNS(阵法、技能和修炼!$C$20:J$40),0)</f>
        <v>0</v>
      </c>
      <c r="AI24" s="9">
        <f>VLOOKUP(养成规划和标准成长!$L270,阵法、技能和修炼!$C$20:$N$40,COLUMNS(阵法、技能和修炼!$C$20:K$40),0)</f>
        <v>0</v>
      </c>
      <c r="AJ24" s="9">
        <f>VLOOKUP(养成规划和标准成长!$L270,阵法、技能和修炼!$C$20:$N$40,COLUMNS(阵法、技能和修炼!$C$20:L$40),0)</f>
        <v>0</v>
      </c>
      <c r="AK24" s="9">
        <f>VLOOKUP(养成规划和标准成长!$L270,阵法、技能和修炼!$C$20:$N$40,COLUMNS(阵法、技能和修炼!$C$20:M$40),0)</f>
        <v>0</v>
      </c>
      <c r="AL24" s="9">
        <f>VLOOKUP(养成规划和标准成长!$L270,阵法、技能和修炼!$C$20:$N$40,COLUMNS(阵法、技能和修炼!$C$20:N$40),0)</f>
        <v>0</v>
      </c>
      <c r="AN24" s="1">
        <v>21</v>
      </c>
      <c r="AO24" s="9">
        <f>ROUND(属性投放!D$4+养成规划和标准成长!E$3*养成规划和标准成长!$O270*养成规划和标准成长!$P270+养成规划和标准成长!E$4*养成规划和标准成长!$V270+养成规划和标准成长!E$5*养成规划和标准成长!$R270+(养成规划和标准成长!E$12+养成规划和标准成长!E$13)*养成规划和标准成长!$N270+养成规划和标准成长!E$14*养成规划和标准成长!$O270*养成规划和标准成长!$Q270+养成规划和标准成长!E$17*10*养成规划和标准成长!$S270+养成规划和标准成长!E$18*10*养成规划和标准成长!$T270+养成规划和标准成长!E$19*养成规划和标准成长!$U270,0)</f>
        <v>831</v>
      </c>
      <c r="AP24" s="9">
        <f>ROUND(属性投放!E$4+养成规划和标准成长!F$3*养成规划和标准成长!$O270*养成规划和标准成长!$P270+养成规划和标准成长!F$4*养成规划和标准成长!$V270+养成规划和标准成长!F$5*养成规划和标准成长!$R270+(养成规划和标准成长!F$12+养成规划和标准成长!F$13)*养成规划和标准成长!$N270+养成规划和标准成长!F$14*养成规划和标准成长!$O270*养成规划和标准成长!$Q270+养成规划和标准成长!F$17*10*养成规划和标准成长!$S270+养成规划和标准成长!F$18*10*养成规划和标准成长!$T270+养成规划和标准成长!F$19*养成规划和标准成长!$U270,0)</f>
        <v>873</v>
      </c>
      <c r="AQ24" s="9">
        <f>ROUND(属性投放!F$4+养成规划和标准成长!G$3*养成规划和标准成长!$O270*养成规划和标准成长!$P270+养成规划和标准成长!G$4*养成规划和标准成长!$V270+养成规划和标准成长!G$5*养成规划和标准成长!$R270+(养成规划和标准成长!G$12+养成规划和标准成长!G$13)*养成规划和标准成长!$N270+养成规划和标准成长!G$14*养成规划和标准成长!$O270*养成规划和标准成长!$Q270+养成规划和标准成长!G$17*10*养成规划和标准成长!$S270+养成规划和标准成长!G$18*10*养成规划和标准成长!$T270+养成规划和标准成长!G$19*养成规划和标准成长!$U270,0)</f>
        <v>405</v>
      </c>
      <c r="AR24" s="9">
        <f>ROUND(属性投放!G$4+养成规划和标准成长!H$3*养成规划和标准成长!$O270*养成规划和标准成长!$P270+养成规划和标准成长!H$4*养成规划和标准成长!$V270+养成规划和标准成长!H$5*养成规划和标准成长!$R270+(养成规划和标准成长!H$12+养成规划和标准成长!H$13)*养成规划和标准成长!$N270+养成规划和标准成长!H$14*养成规划和标准成长!$O270*养成规划和标准成长!$Q270+养成规划和标准成长!H$17*10*养成规划和标准成长!$S270+养成规划和标准成长!H$18*10*养成规划和标准成长!$T270+养成规划和标准成长!H$19*养成规划和标准成长!$U270,0)</f>
        <v>170</v>
      </c>
      <c r="AS24" s="9">
        <f>ROUND(属性投放!H$4+养成规划和标准成长!I$3*养成规划和标准成长!$O270*养成规划和标准成长!$P270+养成规划和标准成长!I$4*养成规划和标准成长!$V270+养成规划和标准成长!I$5*养成规划和标准成长!$R270+(养成规划和标准成长!I$12+养成规划和标准成长!I$13)*养成规划和标准成长!$N270+养成规划和标准成长!I$14*养成规划和标准成长!$O270*养成规划和标准成长!$Q270+养成规划和标准成长!I$17*10*养成规划和标准成长!$S270+养成规划和标准成长!I$18*10*养成规划和标准成长!$T270+养成规划和标准成长!I$19*养成规划和标准成长!$U270,0)</f>
        <v>301</v>
      </c>
      <c r="AT24" s="9">
        <f>ROUND(属性投放!I$4+养成规划和标准成长!J$3*养成规划和标准成长!$O270*养成规划和标准成长!$P270+养成规划和标准成长!J$4*养成规划和标准成长!$V270+养成规划和标准成长!J$5*养成规划和标准成长!$R270+(养成规划和标准成长!J$12+养成规划和标准成长!J$13)*养成规划和标准成长!$N270+养成规划和标准成长!J$14*养成规划和标准成长!$O270*养成规划和标准成长!$Q270+养成规划和标准成长!J$17*10*养成规划和标准成长!$S270+养成规划和标准成长!J$18*10*养成规划和标准成长!$T270+养成规划和标准成长!J$19*养成规划和标准成长!$U270,0)</f>
        <v>192</v>
      </c>
      <c r="AU24" s="9">
        <f>ROUND(属性投放!J$4+养成规划和标准成长!K$3*养成规划和标准成长!$O270*养成规划和标准成长!$P270+养成规划和标准成长!K$4*养成规划和标准成长!$V270+养成规划和标准成长!K$5*养成规划和标准成长!$R270+(养成规划和标准成长!K$12+养成规划和标准成长!K$13)*养成规划和标准成长!$N270+养成规划和标准成长!K$14*养成规划和标准成长!$O270*养成规划和标准成长!$Q270+养成规划和标准成长!K$17*10*养成规划和标准成长!$S270+养成规划和标准成长!K$18*10*养成规划和标准成长!$T270+养成规划和标准成长!K$19*养成规划和标准成长!$U270,0)</f>
        <v>129</v>
      </c>
      <c r="AV24" s="9">
        <f>ROUND(属性投放!K$4+养成规划和标准成长!L$3*养成规划和标准成长!$O270*养成规划和标准成长!$P270+养成规划和标准成长!L$4*养成规划和标准成长!$V270+养成规划和标准成长!L$5*养成规划和标准成长!$R270+(养成规划和标准成长!L$12+养成规划和标准成长!L$13)*养成规划和标准成长!$N270+养成规划和标准成长!L$14*养成规划和标准成长!$O270*养成规划和标准成长!$Q270+养成规划和标准成长!L$17*10*养成规划和标准成长!$S270+养成规划和标准成长!L$18*10*养成规划和标准成长!$T270+养成规划和标准成长!L$19*养成规划和标准成长!$U270,0)</f>
        <v>74</v>
      </c>
      <c r="AW24" s="9">
        <f>ROUND(属性投放!L$4+养成规划和标准成长!M$3*养成规划和标准成长!$O270*养成规划和标准成长!$P270+养成规划和标准成长!M$4*养成规划和标准成长!$V270+养成规划和标准成长!M$5*养成规划和标准成长!$R270+(养成规划和标准成长!M$12+养成规划和标准成长!M$13)*养成规划和标准成长!$N270+养成规划和标准成长!M$14*养成规划和标准成长!$O270*养成规划和标准成长!$Q270+养成规划和标准成长!M$17*10*养成规划和标准成长!$S270+养成规划和标准成长!M$18*10*养成规划和标准成长!$T270+养成规划和标准成长!M$19*养成规划和标准成长!$U270,0)</f>
        <v>210</v>
      </c>
      <c r="AX24" s="9">
        <f>ROUND(属性投放!M$4+养成规划和标准成长!N$3*养成规划和标准成长!$O270*养成规划和标准成长!$P270+养成规划和标准成长!N$4*养成规划和标准成长!$V270+养成规划和标准成长!N$5*养成规划和标准成长!$R270+(养成规划和标准成长!N$12+养成规划和标准成长!N$13)*养成规划和标准成长!$N270+养成规划和标准成长!N$14*养成规划和标准成长!$O270*养成规划和标准成长!$Q270+养成规划和标准成长!N$17*10*养成规划和标准成长!$S270+养成规划和标准成长!N$18*10*养成规划和标准成长!$T270+养成规划和标准成长!N$19*养成规划和标准成长!$U270,0)</f>
        <v>210</v>
      </c>
      <c r="AY24" s="9">
        <f>VLOOKUP(养成规划和标准成长!$X270,阵法、技能和修炼!$C$20:$N$40,COLUMNS(阵法、技能和修炼!$C$20:G$40),0)</f>
        <v>0</v>
      </c>
      <c r="AZ24" s="9">
        <f>VLOOKUP(养成规划和标准成长!$X270,阵法、技能和修炼!$C$20:$N$40,COLUMNS(阵法、技能和修炼!$C$20:H$40),0)</f>
        <v>0</v>
      </c>
      <c r="BA24" s="9">
        <f>VLOOKUP(养成规划和标准成长!$X270,阵法、技能和修炼!$C$20:$N$40,COLUMNS(阵法、技能和修炼!$C$20:I$40),0)</f>
        <v>0</v>
      </c>
      <c r="BB24" s="9">
        <f>VLOOKUP(养成规划和标准成长!$X270,阵法、技能和修炼!$C$20:$N$40,COLUMNS(阵法、技能和修炼!$C$20:J$40),0)</f>
        <v>0</v>
      </c>
      <c r="BC24" s="9">
        <f>VLOOKUP(养成规划和标准成长!$X270,阵法、技能和修炼!$C$20:$N$40,COLUMNS(阵法、技能和修炼!$C$20:K$40),0)</f>
        <v>0</v>
      </c>
      <c r="BD24" s="9">
        <f>VLOOKUP(养成规划和标准成长!$X270,阵法、技能和修炼!$C$20:$N$40,COLUMNS(阵法、技能和修炼!$C$20:L$40),0)</f>
        <v>0</v>
      </c>
      <c r="BE24" s="9">
        <f>VLOOKUP(养成规划和标准成长!$X270,阵法、技能和修炼!$C$20:$N$40,COLUMNS(阵法、技能和修炼!$C$20:M$40),0)</f>
        <v>0</v>
      </c>
      <c r="BF24" s="9">
        <f>VLOOKUP(养成规划和标准成长!$X270,阵法、技能和修炼!$C$20:$N$40,COLUMNS(阵法、技能和修炼!$C$20:N$40),0)</f>
        <v>0</v>
      </c>
      <c r="BH24" s="1">
        <v>21</v>
      </c>
      <c r="BI24" s="9">
        <f>ROUND(属性投放!D$4+养成规划和标准成长!E$3*养成规划和标准成长!$AA270*养成规划和标准成长!$AB270+养成规划和标准成长!E$4*养成规划和标准成长!$AH270+养成规划和标准成长!E$5*养成规划和标准成长!$AD270+(养成规划和标准成长!E$12+养成规划和标准成长!E$13)*养成规划和标准成长!$Z270+养成规划和标准成长!E$14*养成规划和标准成长!$AA270*养成规划和标准成长!$AC270+养成规划和标准成长!E$17*10*养成规划和标准成长!$AE270+养成规划和标准成长!E$18*10*养成规划和标准成长!$AF270+养成规划和标准成长!E$19*养成规划和标准成长!$AG270,0)</f>
        <v>864</v>
      </c>
      <c r="BJ24" s="9">
        <f>ROUND(属性投放!E$4+养成规划和标准成长!F$3*养成规划和标准成长!$AA270*养成规划和标准成长!$AB270+养成规划和标准成长!F$4*养成规划和标准成长!$AH270+养成规划和标准成长!F$5*养成规划和标准成长!$AD270+(养成规划和标准成长!F$12+养成规划和标准成长!F$13)*养成规划和标准成长!$Z270+养成规划和标准成长!F$14*养成规划和标准成长!$AA270*养成规划和标准成长!$AC270+养成规划和标准成长!F$17*10*养成规划和标准成长!$AE270+养成规划和标准成长!F$18*10*养成规划和标准成长!$AF270+养成规划和标准成长!F$19*养成规划和标准成长!$AG270,0)</f>
        <v>889</v>
      </c>
      <c r="BK24" s="9">
        <f>ROUND(属性投放!F$4+养成规划和标准成长!G$3*养成规划和标准成长!$AA270*养成规划和标准成长!$AB270+养成规划和标准成长!G$4*养成规划和标准成长!$AH270+养成规划和标准成长!G$5*养成规划和标准成长!$AD270+(养成规划和标准成长!G$12+养成规划和标准成长!G$13)*养成规划和标准成长!$Z270+养成规划和标准成长!G$14*养成规划和标准成长!$AA270*养成规划和标准成长!$AC270+养成规划和标准成长!G$17*10*养成规划和标准成长!$AE270+养成规划和标准成长!G$18*10*养成规划和标准成长!$AF270+养成规划和标准成长!G$19*养成规划和标准成长!$AG270,0)</f>
        <v>422</v>
      </c>
      <c r="BL24" s="9">
        <f>ROUND(属性投放!G$4+养成规划和标准成长!H$3*养成规划和标准成长!$AA270*养成规划和标准成长!$AB270+养成规划和标准成长!H$4*养成规划和标准成长!$AH270+养成规划和标准成长!H$5*养成规划和标准成长!$AD270+(养成规划和标准成长!H$12+养成规划和标准成长!H$13)*养成规划和标准成长!$Z270+养成规划和标准成长!H$14*养成规划和标准成长!$AA270*养成规划和标准成长!$AC270+养成规划和标准成长!H$17*10*养成规划和标准成长!$AE270+养成规划和标准成长!H$18*10*养成规划和标准成长!$AF270+养成规划和标准成长!H$19*养成规划和标准成长!$AG270,0)</f>
        <v>178</v>
      </c>
      <c r="BM24" s="9">
        <f>ROUND(属性投放!H$4+养成规划和标准成长!I$3*养成规划和标准成长!$AA270*养成规划和标准成长!$AB270+养成规划和标准成长!I$4*养成规划和标准成长!$AH270+养成规划和标准成长!I$5*养成规划和标准成长!$AD270+(养成规划和标准成长!I$12+养成规划和标准成长!I$13)*养成规划和标准成长!$Z270+养成规划和标准成长!I$14*养成规划和标准成长!$AA270*养成规划和标准成长!$AC270+养成规划和标准成长!I$17*10*养成规划和标准成长!$AE270+养成规划和标准成长!I$18*10*养成规划和标准成长!$AF270+养成规划和标准成长!I$19*养成规划和标准成长!$AG270,0)</f>
        <v>309</v>
      </c>
      <c r="BN24" s="9">
        <f>ROUND(属性投放!I$4+养成规划和标准成长!J$3*养成规划和标准成长!$AA270*养成规划和标准成长!$AB270+养成规划和标准成长!J$4*养成规划和标准成长!$AH270+养成规划和标准成长!J$5*养成规划和标准成长!$AD270+(养成规划和标准成长!J$12+养成规划和标准成长!J$13)*养成规划和标准成长!$Z270+养成规划和标准成长!J$14*养成规划和标准成长!$AA270*养成规划和标准成长!$AC270+养成规划和标准成长!J$17*10*养成规划和标准成长!$AE270+养成规划和标准成长!J$18*10*养成规划和标准成长!$AF270+养成规划和标准成长!J$19*养成规划和标准成长!$AG270,0)</f>
        <v>197</v>
      </c>
      <c r="BO24" s="9">
        <f>ROUND(属性投放!J$4+养成规划和标准成长!K$3*养成规划和标准成长!$AA270*养成规划和标准成长!$AB270+养成规划和标准成长!K$4*养成规划和标准成长!$AH270+养成规划和标准成长!K$5*养成规划和标准成长!$AD270+(养成规划和标准成长!K$12+养成规划和标准成长!K$13)*养成规划和标准成长!$Z270+养成规划和标准成长!K$14*养成规划和标准成长!$AA270*养成规划和标准成长!$AC270+养成规划和标准成长!K$17*10*养成规划和标准成长!$AE270+养成规划和标准成长!K$18*10*养成规划和标准成长!$AF270+养成规划和标准成长!K$19*养成规划和标准成长!$AG270,0)</f>
        <v>132</v>
      </c>
      <c r="BP24" s="9">
        <f>ROUND(属性投放!K$4+养成规划和标准成长!L$3*养成规划和标准成长!$AA270*养成规划和标准成长!$AB270+养成规划和标准成长!L$4*养成规划和标准成长!$AH270+养成规划和标准成长!L$5*养成规划和标准成长!$AD270+(养成规划和标准成长!L$12+养成规划和标准成长!L$13)*养成规划和标准成长!$Z270+养成规划和标准成长!L$14*养成规划和标准成长!$AA270*养成规划和标准成长!$AC270+养成规划和标准成长!L$17*10*养成规划和标准成长!$AE270+养成规划和标准成长!L$18*10*养成规划和标准成长!$AF270+养成规划和标准成长!L$19*养成规划和标准成长!$AG270,0)</f>
        <v>80</v>
      </c>
      <c r="BQ24" s="9">
        <f>ROUND(属性投放!L$4+养成规划和标准成长!M$3*养成规划和标准成长!$AA270*养成规划和标准成长!$AB270+养成规划和标准成长!M$4*养成规划和标准成长!$AH270+养成规划和标准成长!M$5*养成规划和标准成长!$AD270+(养成规划和标准成长!M$12+养成规划和标准成长!M$13)*养成规划和标准成长!$Z270+养成规划和标准成长!M$14*养成规划和标准成长!$AA270*养成规划和标准成长!$AC270+养成规划和标准成长!M$17*10*养成规划和标准成长!$AE270+养成规划和标准成长!M$18*10*养成规划和标准成长!$AF270+养成规划和标准成长!M$19*养成规划和标准成长!$AG270,0)</f>
        <v>210</v>
      </c>
      <c r="BR24" s="9">
        <f>ROUND(属性投放!M$4+养成规划和标准成长!N$3*养成规划和标准成长!$AA270*养成规划和标准成长!$AB270+养成规划和标准成长!N$4*养成规划和标准成长!$AH270+养成规划和标准成长!N$5*养成规划和标准成长!$AD270+(养成规划和标准成长!N$12+养成规划和标准成长!N$13)*养成规划和标准成长!$Z270+养成规划和标准成长!N$14*养成规划和标准成长!$AA270*养成规划和标准成长!$AC270+养成规划和标准成长!N$17*10*养成规划和标准成长!$AE270+养成规划和标准成长!N$18*10*养成规划和标准成长!$AF270+养成规划和标准成长!N$19*养成规划和标准成长!$AG270,0)</f>
        <v>210</v>
      </c>
      <c r="BS24" s="9">
        <f>VLOOKUP(养成规划和标准成长!$AJ270,阵法、技能和修炼!$C$20:$N$40,COLUMNS(阵法、技能和修炼!$C$20:G$40),0)</f>
        <v>0</v>
      </c>
      <c r="BT24" s="9">
        <f>VLOOKUP(养成规划和标准成长!$AJ270,阵法、技能和修炼!$C$20:$N$40,COLUMNS(阵法、技能和修炼!$C$20:H$40),0)</f>
        <v>0</v>
      </c>
      <c r="BU24" s="9">
        <f>VLOOKUP(养成规划和标准成长!$AJ270,阵法、技能和修炼!$C$20:$N$40,COLUMNS(阵法、技能和修炼!$C$20:I$40),0)</f>
        <v>0</v>
      </c>
      <c r="BV24" s="9">
        <f>VLOOKUP(养成规划和标准成长!$AJ270,阵法、技能和修炼!$C$20:$N$40,COLUMNS(阵法、技能和修炼!$C$20:J$40),0)</f>
        <v>0</v>
      </c>
      <c r="BW24" s="9">
        <f>VLOOKUP(养成规划和标准成长!$AJ270,阵法、技能和修炼!$C$20:$N$40,COLUMNS(阵法、技能和修炼!$C$20:K$40),0)</f>
        <v>0</v>
      </c>
      <c r="BX24" s="9">
        <f>VLOOKUP(养成规划和标准成长!$AJ270,阵法、技能和修炼!$C$20:$N$40,COLUMNS(阵法、技能和修炼!$C$20:L$40),0)</f>
        <v>0</v>
      </c>
      <c r="BY24" s="9">
        <f>VLOOKUP(养成规划和标准成长!$AJ270,阵法、技能和修炼!$C$20:$N$40,COLUMNS(阵法、技能和修炼!$C$20:M$40),0)</f>
        <v>0</v>
      </c>
      <c r="BZ24" s="9">
        <f>VLOOKUP(养成规划和标准成长!$AJ270,阵法、技能和修炼!$C$20:$N$40,COLUMNS(阵法、技能和修炼!$C$20:N$40),0)</f>
        <v>0</v>
      </c>
    </row>
    <row r="25" spans="1:78">
      <c r="A25" s="1">
        <v>22</v>
      </c>
      <c r="B25" s="9">
        <f>ROUND(属性投放!D$4+养成规划和标准成长!E$3*养成规划和标准成长!$O118*养成规划和标准成长!$P118+养成规划和标准成长!E$4*养成规划和标准成长!$V118+养成规划和标准成长!E$5*养成规划和标准成长!$R118+(养成规划和标准成长!E$12+养成规划和标准成长!E$13)*养成规划和标准成长!$N118+养成规划和标准成长!E$14*养成规划和标准成长!$O118*养成规划和标准成长!$Q118+养成规划和标准成长!E$17*10*养成规划和标准成长!$S118+养成规划和标准成长!E$18*10*养成规划和标准成长!$T118+养成规划和标准成长!E$19*养成规划和标准成长!$U118,0)</f>
        <v>782</v>
      </c>
      <c r="C25" s="9">
        <f>ROUND(属性投放!E$4+养成规划和标准成长!F$3*养成规划和标准成长!$O118*养成规划和标准成长!$P118+养成规划和标准成长!F$4*养成规划和标准成长!$V118+养成规划和标准成长!F$5*养成规划和标准成长!$R118+(养成规划和标准成长!F$12+养成规划和标准成长!F$13)*养成规划和标准成长!$N118+养成规划和标准成长!F$14*养成规划和标准成长!$O118*养成规划和标准成长!$Q118+养成规划和标准成长!F$17*10*养成规划和标准成长!$S118+养成规划和标准成长!F$18*10*养成规划和标准成长!$T118+养成规划和标准成长!F$19*养成规划和标准成长!$U118,0)</f>
        <v>865</v>
      </c>
      <c r="D25" s="9">
        <f>ROUND(属性投放!F$4+养成规划和标准成长!G$3*养成规划和标准成长!$O118*养成规划和标准成长!$P118+养成规划和标准成长!G$4*养成规划和标准成长!$V118+养成规划和标准成长!G$5*养成规划和标准成长!$R118+(养成规划和标准成长!G$12+养成规划和标准成长!G$13)*养成规划和标准成长!$N118+养成规划和标准成长!G$14*养成规划和标准成长!$O118*养成规划和标准成长!$Q118+养成规划和标准成长!G$17*10*养成规划和标准成长!$S118+养成规划和标准成长!G$18*10*养成规划和标准成长!$T118+养成规划和标准成长!G$19*养成规划和标准成长!$U118,0)</f>
        <v>380</v>
      </c>
      <c r="E25" s="9">
        <f>ROUND(属性投放!G$4+养成规划和标准成长!H$3*养成规划和标准成长!$O118*养成规划和标准成长!$P118+养成规划和标准成长!H$4*养成规划和标准成长!$V118+养成规划和标准成长!H$5*养成规划和标准成长!$R118+(养成规划和标准成长!H$12+养成规划和标准成长!H$13)*养成规划和标准成长!$N118+养成规划和标准成长!H$14*养成规划和标准成长!$O118*养成规划和标准成长!$Q118+养成规划和标准成长!H$17*10*养成规划和标准成长!$S118+养成规划和标准成长!H$18*10*养成规划和标准成长!$T118+养成规划和标准成长!H$19*养成规划和标准成长!$U118,0)</f>
        <v>156</v>
      </c>
      <c r="F25" s="9">
        <f>ROUND(属性投放!H$4+养成规划和标准成长!I$3*养成规划和标准成长!$O118*养成规划和标准成长!$P118+养成规划和标准成长!I$4*养成规划和标准成长!$V118+养成规划和标准成长!I$5*养成规划和标准成长!$R118+(养成规划和标准成长!I$12+养成规划和标准成长!I$13)*养成规划和标准成长!$N118+养成规划和标准成长!I$14*养成规划和标准成长!$O118*养成规划和标准成长!$Q118+养成规划和标准成长!I$17*10*养成规划和标准成长!$S118+养成规划和标准成长!I$18*10*养成规划和标准成长!$T118+养成规划和标准成长!I$19*养成规划和标准成长!$U118,0)</f>
        <v>291</v>
      </c>
      <c r="G25" s="9">
        <f>ROUND(属性投放!I$4+养成规划和标准成长!J$3*养成规划和标准成长!$O118*养成规划和标准成长!$P118+养成规划和标准成长!J$4*养成规划和标准成长!$V118+养成规划和标准成长!J$5*养成规划和标准成长!$R118+(养成规划和标准成长!J$12+养成规划和标准成长!J$13)*养成规划和标准成长!$N118+养成规划和标准成长!J$14*养成规划和标准成长!$O118*养成规划和标准成长!$Q118+养成规划和标准成长!J$17*10*养成规划和标准成长!$S118+养成规划和标准成长!J$18*10*养成规划和标准成长!$T118+养成规划和标准成长!J$19*养成规划和标准成长!$U118,0)</f>
        <v>188</v>
      </c>
      <c r="H25" s="9">
        <f>ROUND(属性投放!J$4+养成规划和标准成长!K$3*养成规划和标准成长!$O118*养成规划和标准成长!$P118+养成规划和标准成长!K$4*养成规划和标准成长!$V118+养成规划和标准成长!K$5*养成规划和标准成长!$R118+(养成规划和标准成长!K$12+养成规划和标准成长!K$13)*养成规划和标准成长!$N118+养成规划和标准成长!K$14*养成规划和标准成长!$O118*养成规划和标准成长!$Q118+养成规划和标准成长!K$17*10*养成规划和标准成长!$S118+养成规划和标准成长!K$18*10*养成规划和标准成长!$T118+养成规划和标准成长!K$19*养成规划和标准成长!$U118,0)</f>
        <v>127</v>
      </c>
      <c r="I25" s="9">
        <f>ROUND(属性投放!K$4+养成规划和标准成长!L$3*养成规划和标准成长!$O118*养成规划和标准成长!$P118+养成规划和标准成长!L$4*养成规划和标准成长!$V118+养成规划和标准成长!L$5*养成规划和标准成长!$R118+(养成规划和标准成长!L$12+养成规划和标准成长!L$13)*养成规划和标准成长!$N118+养成规划和标准成长!L$14*养成规划和标准成长!$O118*养成规划和标准成长!$Q118+养成规划和标准成长!L$17*10*养成规划和标准成长!$S118+养成规划和标准成长!L$18*10*养成规划和标准成长!$T118+养成规划和标准成长!L$19*养成规划和标准成长!$U118,0)</f>
        <v>62</v>
      </c>
      <c r="J25" s="9">
        <f>ROUND(属性投放!L$4+养成规划和标准成长!M$3*养成规划和标准成长!$O118*养成规划和标准成长!$P118+养成规划和标准成长!M$4*养成规划和标准成长!$V118+养成规划和标准成长!M$5*养成规划和标准成长!$R118+(养成规划和标准成长!M$12+养成规划和标准成长!M$13)*养成规划和标准成长!$N118+养成规划和标准成长!M$14*养成规划和标准成长!$O118*养成规划和标准成长!$Q118+养成规划和标准成长!M$17*10*养成规划和标准成长!$S118+养成规划和标准成长!M$18*10*养成规划和标准成长!$T118+养成规划和标准成长!M$19*养成规划和标准成长!$U118,0)</f>
        <v>220</v>
      </c>
      <c r="K25" s="9">
        <f>ROUND(属性投放!M$4+养成规划和标准成长!N$3*养成规划和标准成长!$O118*养成规划和标准成长!$P118+养成规划和标准成长!N$4*养成规划和标准成长!$V118+养成规划和标准成长!N$5*养成规划和标准成长!$R118+(养成规划和标准成长!N$12+养成规划和标准成长!N$13)*养成规划和标准成长!$N118+养成规划和标准成长!N$14*养成规划和标准成长!$O118*养成规划和标准成长!$Q118+养成规划和标准成长!N$17*10*养成规划和标准成长!$S118+养成规划和标准成长!N$18*10*养成规划和标准成长!$T118+养成规划和标准成长!N$19*养成规划和标准成长!$U118,0)</f>
        <v>220</v>
      </c>
      <c r="L25" s="9">
        <f>VLOOKUP(养成规划和标准成长!$X118,阵法、技能和修炼!$C$20:$N$40,COLUMNS(阵法、技能和修炼!$C$20:G$40),0)</f>
        <v>0</v>
      </c>
      <c r="M25" s="9">
        <f>VLOOKUP(养成规划和标准成长!$X118,阵法、技能和修炼!$C$20:$N$40,COLUMNS(阵法、技能和修炼!$C$20:H$40),0)</f>
        <v>0</v>
      </c>
      <c r="N25" s="9">
        <f>VLOOKUP(养成规划和标准成长!$X118,阵法、技能和修炼!$C$20:$N$40,COLUMNS(阵法、技能和修炼!$C$20:I$40),0)</f>
        <v>0</v>
      </c>
      <c r="O25" s="9">
        <f>VLOOKUP(养成规划和标准成长!$X118,阵法、技能和修炼!$C$20:$N$40,COLUMNS(阵法、技能和修炼!$C$20:J$40),0)</f>
        <v>0</v>
      </c>
      <c r="P25" s="9">
        <f>VLOOKUP(养成规划和标准成长!$X118,阵法、技能和修炼!$C$20:$N$40,COLUMNS(阵法、技能和修炼!$C$20:K$40),0)</f>
        <v>0</v>
      </c>
      <c r="Q25" s="9">
        <f>VLOOKUP(养成规划和标准成长!$X118,阵法、技能和修炼!$C$20:$N$40,COLUMNS(阵法、技能和修炼!$C$20:L$40),0)</f>
        <v>0</v>
      </c>
      <c r="R25" s="9">
        <f>VLOOKUP(养成规划和标准成长!$X118,阵法、技能和修炼!$C$20:$N$40,COLUMNS(阵法、技能和修炼!$C$20:M$40),0)</f>
        <v>0</v>
      </c>
      <c r="S25" s="9">
        <f>VLOOKUP(养成规划和标准成长!$X118,阵法、技能和修炼!$C$20:$N$40,COLUMNS(阵法、技能和修炼!$C$20:N$40),0)</f>
        <v>0</v>
      </c>
      <c r="T25" s="1">
        <v>22</v>
      </c>
      <c r="U25" s="9">
        <f>ROUND(属性投放!D$4+养成规划和标准成长!E$3*养成规划和标准成长!$C271*养成规划和标准成长!$D271+养成规划和标准成长!E$4*养成规划和标准成长!$J271+养成规划和标准成长!E$5*养成规划和标准成长!$F271+(养成规划和标准成长!E$12+养成规划和标准成长!E$13)*养成规划和标准成长!$B271+养成规划和标准成长!E$14*养成规划和标准成长!$C271*养成规划和标准成长!$E271+养成规划和标准成长!E$17*10*养成规划和标准成长!$G271+养成规划和标准成长!E$18*10*养成规划和标准成长!$H271+养成规划和标准成长!E$19*养成规划和标准成长!$I271,0)</f>
        <v>814</v>
      </c>
      <c r="V25" s="9">
        <f>ROUND(属性投放!E$4+养成规划和标准成长!F$3*养成规划和标准成长!$C271*养成规划和标准成长!$D271+养成规划和标准成长!F$4*养成规划和标准成长!$J271+养成规划和标准成长!F$5*养成规划和标准成长!$F271+(养成规划和标准成长!F$12+养成规划和标准成长!F$13)*养成规划和标准成长!$B271+养成规划和标准成长!F$14*养成规划和标准成长!$C271*养成规划和标准成长!$E271+养成规划和标准成长!F$17*10*养成规划和标准成长!$G271+养成规划和标准成长!F$18*10*养成规划和标准成长!$H271+养成规划和标准成长!F$19*养成规划和标准成长!$I271,0)</f>
        <v>881</v>
      </c>
      <c r="W25" s="9">
        <f>ROUND(属性投放!F$4+养成规划和标准成长!G$3*养成规划和标准成长!$C271*养成规划和标准成长!$D271+养成规划和标准成长!G$4*养成规划和标准成长!$J271+养成规划和标准成长!G$5*养成规划和标准成长!$F271+(养成规划和标准成长!G$12+养成规划和标准成长!G$13)*养成规划和标准成长!$B271+养成规划和标准成长!G$14*养成规划和标准成长!$C271*养成规划和标准成长!$E271+养成规划和标准成长!G$17*10*养成规划和标准成长!$G271+养成规划和标准成长!G$18*10*养成规划和标准成长!$H271+养成规划和标准成长!G$19*养成规划和标准成长!$I271,0)</f>
        <v>396</v>
      </c>
      <c r="X25" s="9">
        <f>ROUND(属性投放!G$4+养成规划和标准成长!H$3*养成规划和标准成长!$C271*养成规划和标准成长!$D271+养成规划和标准成长!H$4*养成规划和标准成长!$J271+养成规划和标准成长!H$5*养成规划和标准成长!$F271+(养成规划和标准成长!H$12+养成规划和标准成长!H$13)*养成规划和标准成长!$B271+养成规划和标准成长!H$14*养成规划和标准成长!$C271*养成规划和标准成长!$E271+养成规划和标准成长!H$17*10*养成规划和标准成长!$G271+养成规划和标准成长!H$18*10*养成规划和标准成长!$H271+养成规划和标准成长!H$19*养成规划和标准成长!$I271,0)</f>
        <v>164</v>
      </c>
      <c r="Y25" s="9">
        <f>ROUND(属性投放!H$4+养成规划和标准成长!I$3*养成规划和标准成长!$C271*养成规划和标准成长!$D271+养成规划和标准成长!I$4*养成规划和标准成长!$J271+养成规划和标准成长!I$5*养成规划和标准成长!$F271+(养成规划和标准成长!I$12+养成规划和标准成长!I$13)*养成规划和标准成长!$B271+养成规划和标准成长!I$14*养成规划和标准成长!$C271*养成规划和标准成长!$E271+养成规划和标准成长!I$17*10*养成规划和标准成长!$G271+养成规划和标准成长!I$18*10*养成规划和标准成长!$H271+养成规划和标准成长!I$19*养成规划和标准成长!$I271,0)</f>
        <v>300</v>
      </c>
      <c r="Z25" s="9">
        <f>ROUND(属性投放!I$4+养成规划和标准成长!J$3*养成规划和标准成长!$C271*养成规划和标准成长!$D271+养成规划和标准成长!J$4*养成规划和标准成长!$J271+养成规划和标准成长!J$5*养成规划和标准成长!$F271+(养成规划和标准成长!J$12+养成规划和标准成长!J$13)*养成规划和标准成长!$B271+养成规划和标准成长!J$14*养成规划和标准成长!$C271*养成规划和标准成长!$E271+养成规划和标准成长!J$17*10*养成规划和标准成长!$G271+养成规划和标准成长!J$18*10*养成规划和标准成长!$H271+养成规划和标准成长!J$19*养成规划和标准成长!$I271,0)</f>
        <v>193</v>
      </c>
      <c r="AA25" s="9">
        <f>ROUND(属性投放!J$4+养成规划和标准成长!K$3*养成规划和标准成长!$C271*养成规划和标准成长!$D271+养成规划和标准成长!K$4*养成规划和标准成长!$J271+养成规划和标准成长!K$5*养成规划和标准成长!$F271+(养成规划和标准成长!K$12+养成规划和标准成长!K$13)*养成规划和标准成长!$B271+养成规划和标准成长!K$14*养成规划和标准成长!$C271*养成规划和标准成长!$E271+养成规划和标准成长!K$17*10*养成规划和标准成长!$G271+养成规划和标准成长!K$18*10*养成规划和标准成长!$H271+养成规划和标准成长!K$19*养成规划和标准成长!$I271,0)</f>
        <v>130</v>
      </c>
      <c r="AB25" s="9">
        <f>ROUND(属性投放!K$4+养成规划和标准成长!L$3*养成规划和标准成长!$C271*养成规划和标准成长!$D271+养成规划和标准成长!L$4*养成规划和标准成长!$J271+养成规划和标准成长!L$5*养成规划和标准成长!$F271+(养成规划和标准成长!L$12+养成规划和标准成长!L$13)*养成规划和标准成长!$B271+养成规划和标准成长!L$14*养成规划和标准成长!$C271*养成规划和标准成长!$E271+养成规划和标准成长!L$17*10*养成规划和标准成长!$G271+养成规划和标准成长!L$18*10*养成规划和标准成长!$H271+养成规划和标准成长!L$19*养成规划和标准成长!$I271,0)</f>
        <v>68</v>
      </c>
      <c r="AC25" s="9">
        <f>ROUND(属性投放!L$4+养成规划和标准成长!M$3*养成规划和标准成长!$C271*养成规划和标准成长!$D271+养成规划和标准成长!M$4*养成规划和标准成长!$J271+养成规划和标准成长!M$5*养成规划和标准成长!$F271+(养成规划和标准成长!M$12+养成规划和标准成长!M$13)*养成规划和标准成长!$B271+养成规划和标准成长!M$14*养成规划和标准成长!$C271*养成规划和标准成长!$E271+养成规划和标准成长!M$17*10*养成规划和标准成长!$G271+养成规划和标准成长!M$18*10*养成规划和标准成长!$H271+养成规划和标准成长!M$19*养成规划和标准成长!$I271,0)</f>
        <v>220</v>
      </c>
      <c r="AD25" s="9">
        <f>ROUND(属性投放!M$4+养成规划和标准成长!N$3*养成规划和标准成长!$C271*养成规划和标准成长!$D271+养成规划和标准成长!N$4*养成规划和标准成长!$J271+养成规划和标准成长!N$5*养成规划和标准成长!$F271+(养成规划和标准成长!N$12+养成规划和标准成长!N$13)*养成规划和标准成长!$B271+养成规划和标准成长!N$14*养成规划和标准成长!$C271*养成规划和标准成长!$E271+养成规划和标准成长!N$17*10*养成规划和标准成长!$G271+养成规划和标准成长!N$18*10*养成规划和标准成长!$H271+养成规划和标准成长!N$19*养成规划和标准成长!$I271,0)</f>
        <v>220</v>
      </c>
      <c r="AE25" s="9">
        <f>VLOOKUP(养成规划和标准成长!$L271,阵法、技能和修炼!$C$20:$N$40,COLUMNS(阵法、技能和修炼!$C$20:G$40),0)</f>
        <v>0</v>
      </c>
      <c r="AF25" s="9">
        <f>VLOOKUP(养成规划和标准成长!$L271,阵法、技能和修炼!$C$20:$N$40,COLUMNS(阵法、技能和修炼!$C$20:H$40),0)</f>
        <v>0</v>
      </c>
      <c r="AG25" s="9">
        <f>VLOOKUP(养成规划和标准成长!$L271,阵法、技能和修炼!$C$20:$N$40,COLUMNS(阵法、技能和修炼!$C$20:I$40),0)</f>
        <v>0</v>
      </c>
      <c r="AH25" s="9">
        <f>VLOOKUP(养成规划和标准成长!$L271,阵法、技能和修炼!$C$20:$N$40,COLUMNS(阵法、技能和修炼!$C$20:J$40),0)</f>
        <v>0</v>
      </c>
      <c r="AI25" s="9">
        <f>VLOOKUP(养成规划和标准成长!$L271,阵法、技能和修炼!$C$20:$N$40,COLUMNS(阵法、技能和修炼!$C$20:K$40),0)</f>
        <v>0</v>
      </c>
      <c r="AJ25" s="9">
        <f>VLOOKUP(养成规划和标准成长!$L271,阵法、技能和修炼!$C$20:$N$40,COLUMNS(阵法、技能和修炼!$C$20:L$40),0)</f>
        <v>0</v>
      </c>
      <c r="AK25" s="9">
        <f>VLOOKUP(养成规划和标准成长!$L271,阵法、技能和修炼!$C$20:$N$40,COLUMNS(阵法、技能和修炼!$C$20:M$40),0)</f>
        <v>0</v>
      </c>
      <c r="AL25" s="9">
        <f>VLOOKUP(养成规划和标准成长!$L271,阵法、技能和修炼!$C$20:$N$40,COLUMNS(阵法、技能和修炼!$C$20:N$40),0)</f>
        <v>0</v>
      </c>
      <c r="AN25" s="1">
        <v>22</v>
      </c>
      <c r="AO25" s="9">
        <f>ROUND(属性投放!D$4+养成规划和标准成长!E$3*养成规划和标准成长!$O271*养成规划和标准成长!$P271+养成规划和标准成长!E$4*养成规划和标准成长!$V271+养成规划和标准成长!E$5*养成规划和标准成长!$R271+(养成规划和标准成长!E$12+养成规划和标准成长!E$13)*养成规划和标准成长!$N271+养成规划和标准成长!E$14*养成规划和标准成长!$O271*养成规划和标准成长!$Q271+养成规划和标准成长!E$17*10*养成规划和标准成长!$S271+养成规划和标准成长!E$18*10*养成规划和标准成长!$T271+养成规划和标准成长!E$19*养成规划和标准成长!$U271,0)</f>
        <v>847</v>
      </c>
      <c r="AP25" s="9">
        <f>ROUND(属性投放!E$4+养成规划和标准成长!F$3*养成规划和标准成长!$O271*养成规划和标准成长!$P271+养成规划和标准成长!F$4*养成规划和标准成长!$V271+养成规划和标准成长!F$5*养成规划和标准成长!$R271+(养成规划和标准成长!F$12+养成规划和标准成长!F$13)*养成规划和标准成长!$N271+养成规划和标准成长!F$14*养成规划和标准成长!$O271*养成规划和标准成长!$Q271+养成规划和标准成长!F$17*10*养成规划和标准成长!$S271+养成规划和标准成长!F$18*10*养成规划和标准成长!$T271+养成规划和标准成长!F$19*养成规划和标准成长!$U271,0)</f>
        <v>898</v>
      </c>
      <c r="AQ25" s="9">
        <f>ROUND(属性投放!F$4+养成规划和标准成长!G$3*养成规划和标准成长!$O271*养成规划和标准成长!$P271+养成规划和标准成长!G$4*养成规划和标准成长!$V271+养成规划和标准成长!G$5*养成规划和标准成长!$R271+(养成规划和标准成长!G$12+养成规划和标准成长!G$13)*养成规划和标准成长!$N271+养成规划和标准成长!G$14*养成规划和标准成长!$O271*养成规划和标准成长!$Q271+养成规划和标准成长!G$17*10*养成规划和标准成长!$S271+养成规划和标准成长!G$18*10*养成规划和标准成长!$T271+养成规划和标准成长!G$19*养成规划和标准成长!$U271,0)</f>
        <v>413</v>
      </c>
      <c r="AR25" s="9">
        <f>ROUND(属性投放!G$4+养成规划和标准成长!H$3*养成规划和标准成长!$O271*养成规划和标准成长!$P271+养成规划和标准成长!H$4*养成规划和标准成长!$V271+养成规划和标准成长!H$5*养成规划和标准成长!$R271+(养成规划和标准成长!H$12+养成规划和标准成长!H$13)*养成规划和标准成长!$N271+养成规划和标准成长!H$14*养成规划和标准成长!$O271*养成规划和标准成长!$Q271+养成规划和标准成长!H$17*10*养成规划和标准成长!$S271+养成规划和标准成长!H$18*10*养成规划和标准成长!$T271+养成规划和标准成长!H$19*养成规划和标准成长!$U271,0)</f>
        <v>172</v>
      </c>
      <c r="AS25" s="9">
        <f>ROUND(属性投放!H$4+养成规划和标准成长!I$3*养成规划和标准成长!$O271*养成规划和标准成长!$P271+养成规划和标准成长!I$4*养成规划和标准成长!$V271+养成规划和标准成长!I$5*养成规划和标准成长!$R271+(养成规划和标准成长!I$12+养成规划和标准成长!I$13)*养成规划和标准成长!$N271+养成规划和标准成长!I$14*养成规划和标准成长!$O271*养成规划和标准成长!$Q271+养成规划和标准成长!I$17*10*养成规划和标准成长!$S271+养成规划和标准成长!I$18*10*养成规划和标准成长!$T271+养成规划和标准成长!I$19*养成规划和标准成长!$U271,0)</f>
        <v>308</v>
      </c>
      <c r="AT25" s="9">
        <f>ROUND(属性投放!I$4+养成规划和标准成长!J$3*养成规划和标准成长!$O271*养成规划和标准成长!$P271+养成规划和标准成长!J$4*养成规划和标准成长!$V271+养成规划和标准成长!J$5*养成规划和标准成长!$R271+(养成规划和标准成长!J$12+养成规划和标准成长!J$13)*养成规划和标准成长!$N271+养成规划和标准成长!J$14*养成规划和标准成长!$O271*养成规划和标准成长!$Q271+养成规划和标准成长!J$17*10*养成规划和标准成长!$S271+养成规划和标准成长!J$18*10*养成规划和标准成长!$T271+养成规划和标准成长!J$19*养成规划和标准成长!$U271,0)</f>
        <v>198</v>
      </c>
      <c r="AU25" s="9">
        <f>ROUND(属性投放!J$4+养成规划和标准成长!K$3*养成规划和标准成长!$O271*养成规划和标准成长!$P271+养成规划和标准成长!K$4*养成规划和标准成长!$V271+养成规划和标准成长!K$5*养成规划和标准成长!$R271+(养成规划和标准成长!K$12+养成规划和标准成长!K$13)*养成规划和标准成长!$N271+养成规划和标准成长!K$14*养成规划和标准成长!$O271*养成规划和标准成长!$Q271+养成规划和标准成长!K$17*10*养成规划和标准成长!$S271+养成规划和标准成长!K$18*10*养成规划和标准成长!$T271+养成规划和标准成长!K$19*养成规划和标准成长!$U271,0)</f>
        <v>133</v>
      </c>
      <c r="AV25" s="9">
        <f>ROUND(属性投放!K$4+养成规划和标准成长!L$3*养成规划和标准成长!$O271*养成规划和标准成长!$P271+养成规划和标准成长!L$4*养成规划和标准成长!$V271+养成规划和标准成长!L$5*养成规划和标准成长!$R271+(养成规划和标准成长!L$12+养成规划和标准成长!L$13)*养成规划和标准成长!$N271+养成规划和标准成长!L$14*养成规划和标准成长!$O271*养成规划和标准成长!$Q271+养成规划和标准成长!L$17*10*养成规划和标准成长!$S271+养成规划和标准成长!L$18*10*养成规划和标准成长!$T271+养成规划和标准成长!L$19*养成规划和标准成长!$U271,0)</f>
        <v>74</v>
      </c>
      <c r="AW25" s="9">
        <f>ROUND(属性投放!L$4+养成规划和标准成长!M$3*养成规划和标准成长!$O271*养成规划和标准成长!$P271+养成规划和标准成长!M$4*养成规划和标准成长!$V271+养成规划和标准成长!M$5*养成规划和标准成长!$R271+(养成规划和标准成长!M$12+养成规划和标准成长!M$13)*养成规划和标准成长!$N271+养成规划和标准成长!M$14*养成规划和标准成长!$O271*养成规划和标准成长!$Q271+养成规划和标准成长!M$17*10*养成规划和标准成长!$S271+养成规划和标准成长!M$18*10*养成规划和标准成长!$T271+养成规划和标准成长!M$19*养成规划和标准成长!$U271,0)</f>
        <v>220</v>
      </c>
      <c r="AX25" s="9">
        <f>ROUND(属性投放!M$4+养成规划和标准成长!N$3*养成规划和标准成长!$O271*养成规划和标准成长!$P271+养成规划和标准成长!N$4*养成规划和标准成长!$V271+养成规划和标准成长!N$5*养成规划和标准成长!$R271+(养成规划和标准成长!N$12+养成规划和标准成长!N$13)*养成规划和标准成长!$N271+养成规划和标准成长!N$14*养成规划和标准成长!$O271*养成规划和标准成长!$Q271+养成规划和标准成长!N$17*10*养成规划和标准成长!$S271+养成规划和标准成长!N$18*10*养成规划和标准成长!$T271+养成规划和标准成长!N$19*养成规划和标准成长!$U271,0)</f>
        <v>220</v>
      </c>
      <c r="AY25" s="9">
        <f>VLOOKUP(养成规划和标准成长!$X271,阵法、技能和修炼!$C$20:$N$40,COLUMNS(阵法、技能和修炼!$C$20:G$40),0)</f>
        <v>0</v>
      </c>
      <c r="AZ25" s="9">
        <f>VLOOKUP(养成规划和标准成长!$X271,阵法、技能和修炼!$C$20:$N$40,COLUMNS(阵法、技能和修炼!$C$20:H$40),0)</f>
        <v>0</v>
      </c>
      <c r="BA25" s="9">
        <f>VLOOKUP(养成规划和标准成长!$X271,阵法、技能和修炼!$C$20:$N$40,COLUMNS(阵法、技能和修炼!$C$20:I$40),0)</f>
        <v>0</v>
      </c>
      <c r="BB25" s="9">
        <f>VLOOKUP(养成规划和标准成长!$X271,阵法、技能和修炼!$C$20:$N$40,COLUMNS(阵法、技能和修炼!$C$20:J$40),0)</f>
        <v>0</v>
      </c>
      <c r="BC25" s="9">
        <f>VLOOKUP(养成规划和标准成长!$X271,阵法、技能和修炼!$C$20:$N$40,COLUMNS(阵法、技能和修炼!$C$20:K$40),0)</f>
        <v>0</v>
      </c>
      <c r="BD25" s="9">
        <f>VLOOKUP(养成规划和标准成长!$X271,阵法、技能和修炼!$C$20:$N$40,COLUMNS(阵法、技能和修炼!$C$20:L$40),0)</f>
        <v>0</v>
      </c>
      <c r="BE25" s="9">
        <f>VLOOKUP(养成规划和标准成长!$X271,阵法、技能和修炼!$C$20:$N$40,COLUMNS(阵法、技能和修炼!$C$20:M$40),0)</f>
        <v>0</v>
      </c>
      <c r="BF25" s="9">
        <f>VLOOKUP(养成规划和标准成长!$X271,阵法、技能和修炼!$C$20:$N$40,COLUMNS(阵法、技能和修炼!$C$20:N$40),0)</f>
        <v>0</v>
      </c>
      <c r="BH25" s="1">
        <v>22</v>
      </c>
      <c r="BI25" s="9">
        <f>ROUND(属性投放!D$4+养成规划和标准成长!E$3*养成规划和标准成长!$AA271*养成规划和标准成长!$AB271+养成规划和标准成长!E$4*养成规划和标准成长!$AH271+养成规划和标准成长!E$5*养成规划和标准成长!$AD271+(养成规划和标准成长!E$12+养成规划和标准成长!E$13)*养成规划和标准成长!$Z271+养成规划和标准成长!E$14*养成规划和标准成长!$AA271*养成规划和标准成长!$AC271+养成规划和标准成长!E$17*10*养成规划和标准成长!$AE271+养成规划和标准成长!E$18*10*养成规划和标准成长!$AF271+养成规划和标准成长!E$19*养成规划和标准成长!$AG271,0)</f>
        <v>880</v>
      </c>
      <c r="BJ25" s="9">
        <f>ROUND(属性投放!E$4+养成规划和标准成长!F$3*养成规划和标准成长!$AA271*养成规划和标准成长!$AB271+养成规划和标准成长!F$4*养成规划和标准成长!$AH271+养成规划和标准成长!F$5*养成规划和标准成长!$AD271+(养成规划和标准成长!F$12+养成规划和标准成长!F$13)*养成规划和标准成长!$Z271+养成规划和标准成长!F$14*养成规划和标准成长!$AA271*养成规划和标准成长!$AC271+养成规划和标准成长!F$17*10*养成规划和标准成长!$AE271+养成规划和标准成长!F$18*10*养成规划和标准成长!$AF271+养成规划和标准成长!F$19*养成规划和标准成长!$AG271,0)</f>
        <v>914</v>
      </c>
      <c r="BK25" s="9">
        <f>ROUND(属性投放!F$4+养成规划和标准成长!G$3*养成规划和标准成长!$AA271*养成规划和标准成长!$AB271+养成规划和标准成长!G$4*养成规划和标准成长!$AH271+养成规划和标准成长!G$5*养成规划和标准成长!$AD271+(养成规划和标准成长!G$12+养成规划和标准成长!G$13)*养成规划和标准成长!$Z271+养成规划和标准成长!G$14*养成规划和标准成长!$AA271*养成规划和标准成长!$AC271+养成规划和标准成长!G$17*10*养成规划和标准成长!$AE271+养成规划和标准成长!G$18*10*养成规划和标准成长!$AF271+养成规划和标准成长!G$19*养成规划和标准成长!$AG271,0)</f>
        <v>429</v>
      </c>
      <c r="BL25" s="9">
        <f>ROUND(属性投放!G$4+养成规划和标准成长!H$3*养成规划和标准成长!$AA271*养成规划和标准成长!$AB271+养成规划和标准成长!H$4*养成规划和标准成长!$AH271+养成规划和标准成长!H$5*养成规划和标准成长!$AD271+(养成规划和标准成长!H$12+养成规划和标准成长!H$13)*养成规划和标准成长!$Z271+养成规划和标准成长!H$14*养成规划和标准成长!$AA271*养成规划和标准成长!$AC271+养成规划和标准成长!H$17*10*养成规划和标准成长!$AE271+养成规划和标准成长!H$18*10*养成规划和标准成长!$AF271+养成规划和标准成长!H$19*养成规划和标准成长!$AG271,0)</f>
        <v>180</v>
      </c>
      <c r="BM25" s="9">
        <f>ROUND(属性投放!H$4+养成规划和标准成长!I$3*养成规划和标准成长!$AA271*养成规划和标准成长!$AB271+养成规划和标准成长!I$4*养成规划和标准成长!$AH271+养成规划和标准成长!I$5*养成规划和标准成长!$AD271+(养成规划和标准成长!I$12+养成规划和标准成长!I$13)*养成规划和标准成长!$Z271+养成规划和标准成长!I$14*养成规划和标准成长!$AA271*养成规划和标准成长!$AC271+养成规划和标准成长!I$17*10*养成规划和标准成长!$AE271+养成规划和标准成长!I$18*10*养成规划和标准成长!$AF271+养成规划和标准成长!I$19*养成规划和标准成长!$AG271,0)</f>
        <v>316</v>
      </c>
      <c r="BN25" s="9">
        <f>ROUND(属性投放!I$4+养成规划和标准成长!J$3*养成规划和标准成长!$AA271*养成规划和标准成长!$AB271+养成规划和标准成长!J$4*养成规划和标准成长!$AH271+养成规划和标准成长!J$5*养成规划和标准成长!$AD271+(养成规划和标准成长!J$12+养成规划和标准成长!J$13)*养成规划和标准成长!$Z271+养成规划和标准成长!J$14*养成规划和标准成长!$AA271*养成规划和标准成长!$AC271+养成规划和标准成长!J$17*10*养成规划和标准成长!$AE271+养成规划和标准成长!J$18*10*养成规划和标准成长!$AF271+养成规划和标准成长!J$19*养成规划和标准成长!$AG271,0)</f>
        <v>202</v>
      </c>
      <c r="BO25" s="9">
        <f>ROUND(属性投放!J$4+养成规划和标准成长!K$3*养成规划和标准成长!$AA271*养成规划和标准成长!$AB271+养成规划和标准成长!K$4*养成规划和标准成长!$AH271+养成规划和标准成长!K$5*养成规划和标准成长!$AD271+(养成规划和标准成长!K$12+养成规划和标准成长!K$13)*养成规划和标准成长!$Z271+养成规划和标准成长!K$14*养成规划和标准成长!$AA271*养成规划和标准成长!$AC271+养成规划和标准成长!K$17*10*养成规划和标准成长!$AE271+养成规划和标准成长!K$18*10*养成规划和标准成长!$AF271+养成规划和标准成长!K$19*养成规划和标准成长!$AG271,0)</f>
        <v>135</v>
      </c>
      <c r="BP25" s="9">
        <f>ROUND(属性投放!K$4+养成规划和标准成长!L$3*养成规划和标准成长!$AA271*养成规划和标准成长!$AB271+养成规划和标准成长!L$4*养成规划和标准成长!$AH271+养成规划和标准成长!L$5*养成规划和标准成长!$AD271+(养成规划和标准成长!L$12+养成规划和标准成长!L$13)*养成规划和标准成长!$Z271+养成规划和标准成长!L$14*养成规划和标准成长!$AA271*养成规划和标准成长!$AC271+养成规划和标准成长!L$17*10*养成规划和标准成长!$AE271+养成规划和标准成长!L$18*10*养成规划和标准成长!$AF271+养成规划和标准成长!L$19*养成规划和标准成长!$AG271,0)</f>
        <v>80</v>
      </c>
      <c r="BQ25" s="9">
        <f>ROUND(属性投放!L$4+养成规划和标准成长!M$3*养成规划和标准成长!$AA271*养成规划和标准成长!$AB271+养成规划和标准成长!M$4*养成规划和标准成长!$AH271+养成规划和标准成长!M$5*养成规划和标准成长!$AD271+(养成规划和标准成长!M$12+养成规划和标准成长!M$13)*养成规划和标准成长!$Z271+养成规划和标准成长!M$14*养成规划和标准成长!$AA271*养成规划和标准成长!$AC271+养成规划和标准成长!M$17*10*养成规划和标准成长!$AE271+养成规划和标准成长!M$18*10*养成规划和标准成长!$AF271+养成规划和标准成长!M$19*养成规划和标准成长!$AG271,0)</f>
        <v>220</v>
      </c>
      <c r="BR25" s="9">
        <f>ROUND(属性投放!M$4+养成规划和标准成长!N$3*养成规划和标准成长!$AA271*养成规划和标准成长!$AB271+养成规划和标准成长!N$4*养成规划和标准成长!$AH271+养成规划和标准成长!N$5*养成规划和标准成长!$AD271+(养成规划和标准成长!N$12+养成规划和标准成长!N$13)*养成规划和标准成长!$Z271+养成规划和标准成长!N$14*养成规划和标准成长!$AA271*养成规划和标准成长!$AC271+养成规划和标准成长!N$17*10*养成规划和标准成长!$AE271+养成规划和标准成长!N$18*10*养成规划和标准成长!$AF271+养成规划和标准成长!N$19*养成规划和标准成长!$AG271,0)</f>
        <v>220</v>
      </c>
      <c r="BS25" s="9">
        <f>VLOOKUP(养成规划和标准成长!$AJ271,阵法、技能和修炼!$C$20:$N$40,COLUMNS(阵法、技能和修炼!$C$20:G$40),0)</f>
        <v>0</v>
      </c>
      <c r="BT25" s="9">
        <f>VLOOKUP(养成规划和标准成长!$AJ271,阵法、技能和修炼!$C$20:$N$40,COLUMNS(阵法、技能和修炼!$C$20:H$40),0)</f>
        <v>0</v>
      </c>
      <c r="BU25" s="9">
        <f>VLOOKUP(养成规划和标准成长!$AJ271,阵法、技能和修炼!$C$20:$N$40,COLUMNS(阵法、技能和修炼!$C$20:I$40),0)</f>
        <v>0</v>
      </c>
      <c r="BV25" s="9">
        <f>VLOOKUP(养成规划和标准成长!$AJ271,阵法、技能和修炼!$C$20:$N$40,COLUMNS(阵法、技能和修炼!$C$20:J$40),0)</f>
        <v>0</v>
      </c>
      <c r="BW25" s="9">
        <f>VLOOKUP(养成规划和标准成长!$AJ271,阵法、技能和修炼!$C$20:$N$40,COLUMNS(阵法、技能和修炼!$C$20:K$40),0)</f>
        <v>0</v>
      </c>
      <c r="BX25" s="9">
        <f>VLOOKUP(养成规划和标准成长!$AJ271,阵法、技能和修炼!$C$20:$N$40,COLUMNS(阵法、技能和修炼!$C$20:L$40),0)</f>
        <v>0</v>
      </c>
      <c r="BY25" s="9">
        <f>VLOOKUP(养成规划和标准成长!$AJ271,阵法、技能和修炼!$C$20:$N$40,COLUMNS(阵法、技能和修炼!$C$20:M$40),0)</f>
        <v>0</v>
      </c>
      <c r="BZ25" s="9">
        <f>VLOOKUP(养成规划和标准成长!$AJ271,阵法、技能和修炼!$C$20:$N$40,COLUMNS(阵法、技能和修炼!$C$20:N$40),0)</f>
        <v>0</v>
      </c>
    </row>
    <row r="26" spans="1:78">
      <c r="A26" s="1">
        <v>23</v>
      </c>
      <c r="B26" s="9">
        <f>ROUND(属性投放!D$4+养成规划和标准成长!E$3*养成规划和标准成长!$O119*养成规划和标准成长!$P119+养成规划和标准成长!E$4*养成规划和标准成长!$V119+养成规划和标准成长!E$5*养成规划和标准成长!$R119+(养成规划和标准成长!E$12+养成规划和标准成长!E$13)*养成规划和标准成长!$N119+养成规划和标准成长!E$14*养成规划和标准成长!$O119*养成规划和标准成长!$Q119+养成规划和标准成长!E$17*10*养成规划和标准成长!$S119+养成规划和标准成长!E$18*10*养成规划和标准成长!$T119+养成规划和标准成长!E$19*养成规划和标准成长!$U119,0)</f>
        <v>798</v>
      </c>
      <c r="C26" s="9">
        <f>ROUND(属性投放!E$4+养成规划和标准成长!F$3*养成规划和标准成长!$O119*养成规划和标准成长!$P119+养成规划和标准成长!F$4*养成规划和标准成长!$V119+养成规划和标准成长!F$5*养成规划和标准成长!$R119+(养成规划和标准成长!F$12+养成规划和标准成长!F$13)*养成规划和标准成长!$N119+养成规划和标准成长!F$14*养成规划和标准成长!$O119*养成规划和标准成长!$Q119+养成规划和标准成长!F$17*10*养成规划和标准成长!$S119+养成规划和标准成长!F$18*10*养成规划和标准成长!$T119+养成规划和标准成长!F$19*养成规划和标准成长!$U119,0)</f>
        <v>890</v>
      </c>
      <c r="D26" s="9">
        <f>ROUND(属性投放!F$4+养成规划和标准成长!G$3*养成规划和标准成长!$O119*养成规划和标准成长!$P119+养成规划和标准成长!G$4*养成规划和标准成长!$V119+养成规划和标准成长!G$5*养成规划和标准成长!$R119+(养成规划和标准成长!G$12+养成规划和标准成长!G$13)*养成规划和标准成长!$N119+养成规划和标准成长!G$14*养成规划和标准成长!$O119*养成规划和标准成长!$Q119+养成规划和标准成长!G$17*10*养成规划和标准成长!$S119+养成规划和标准成长!G$18*10*养成规划和标准成长!$T119+养成规划和标准成长!G$19*养成规划和标准成长!$U119,0)</f>
        <v>387</v>
      </c>
      <c r="E26" s="9">
        <f>ROUND(属性投放!G$4+养成规划和标准成长!H$3*养成规划和标准成长!$O119*养成规划和标准成长!$P119+养成规划和标准成长!H$4*养成规划和标准成长!$V119+养成规划和标准成长!H$5*养成规划和标准成长!$R119+(养成规划和标准成长!H$12+养成规划和标准成长!H$13)*养成规划和标准成长!$N119+养成规划和标准成长!H$14*养成规划和标准成长!$O119*养成规划和标准成长!$Q119+养成规划和标准成长!H$17*10*养成规划和标准成长!$S119+养成规划和标准成长!H$18*10*养成规划和标准成长!$T119+养成规划和标准成长!H$19*养成规划和标准成长!$U119,0)</f>
        <v>158</v>
      </c>
      <c r="F26" s="9">
        <f>ROUND(属性投放!H$4+养成规划和标准成长!I$3*养成规划和标准成长!$O119*养成规划和标准成长!$P119+养成规划和标准成长!I$4*养成规划和标准成长!$V119+养成规划和标准成长!I$5*养成规划和标准成长!$R119+(养成规划和标准成长!I$12+养成规划和标准成长!I$13)*养成规划和标准成长!$N119+养成规划和标准成长!I$14*养成规划和标准成长!$O119*养成规划和标准成长!$Q119+养成规划和标准成长!I$17*10*养成规划和标准成长!$S119+养成规划和标准成长!I$18*10*养成规划和标准成长!$T119+养成规划和标准成长!I$19*养成规划和标准成长!$U119,0)</f>
        <v>298</v>
      </c>
      <c r="G26" s="9">
        <f>ROUND(属性投放!I$4+养成规划和标准成长!J$3*养成规划和标准成长!$O119*养成规划和标准成长!$P119+养成规划和标准成长!J$4*养成规划和标准成长!$V119+养成规划和标准成长!J$5*养成规划和标准成长!$R119+(养成规划和标准成长!J$12+养成规划和标准成长!J$13)*养成规划和标准成长!$N119+养成规划和标准成长!J$14*养成规划和标准成长!$O119*养成规划和标准成长!$Q119+养成规划和标准成长!J$17*10*养成规划和标准成长!$S119+养成规划和标准成长!J$18*10*养成规划和标准成长!$T119+养成规划和标准成长!J$19*养成规划和标准成长!$U119,0)</f>
        <v>193</v>
      </c>
      <c r="H26" s="9">
        <f>ROUND(属性投放!J$4+养成规划和标准成长!K$3*养成规划和标准成长!$O119*养成规划和标准成长!$P119+养成规划和标准成长!K$4*养成规划和标准成长!$V119+养成规划和标准成长!K$5*养成规划和标准成长!$R119+(养成规划和标准成长!K$12+养成规划和标准成长!K$13)*养成规划和标准成长!$N119+养成规划和标准成长!K$14*养成规划和标准成长!$O119*养成规划和标准成长!$Q119+养成规划和标准成长!K$17*10*养成规划和标准成长!$S119+养成规划和标准成长!K$18*10*养成规划和标准成长!$T119+养成规划和标准成长!K$19*养成规划和标准成长!$U119,0)</f>
        <v>131</v>
      </c>
      <c r="I26" s="9">
        <f>ROUND(属性投放!K$4+养成规划和标准成长!L$3*养成规划和标准成长!$O119*养成规划和标准成长!$P119+养成规划和标准成长!L$4*养成规划和标准成长!$V119+养成规划和标准成长!L$5*养成规划和标准成长!$R119+(养成规划和标准成长!L$12+养成规划和标准成长!L$13)*养成规划和标准成长!$N119+养成规划和标准成长!L$14*养成规划和标准成长!$O119*养成规划和标准成长!$Q119+养成规划和标准成长!L$17*10*养成规划和标准成长!$S119+养成规划和标准成长!L$18*10*养成规划和标准成长!$T119+养成规划和标准成长!L$19*养成规划和标准成长!$U119,0)</f>
        <v>62</v>
      </c>
      <c r="J26" s="9">
        <f>ROUND(属性投放!L$4+养成规划和标准成长!M$3*养成规划和标准成长!$O119*养成规划和标准成长!$P119+养成规划和标准成长!M$4*养成规划和标准成长!$V119+养成规划和标准成长!M$5*养成规划和标准成长!$R119+(养成规划和标准成长!M$12+养成规划和标准成长!M$13)*养成规划和标准成长!$N119+养成规划和标准成长!M$14*养成规划和标准成长!$O119*养成规划和标准成长!$Q119+养成规划和标准成长!M$17*10*养成规划和标准成长!$S119+养成规划和标准成长!M$18*10*养成规划和标准成长!$T119+养成规划和标准成长!M$19*养成规划和标准成长!$U119,0)</f>
        <v>230</v>
      </c>
      <c r="K26" s="9">
        <f>ROUND(属性投放!M$4+养成规划和标准成长!N$3*养成规划和标准成长!$O119*养成规划和标准成长!$P119+养成规划和标准成长!N$4*养成规划和标准成长!$V119+养成规划和标准成长!N$5*养成规划和标准成长!$R119+(养成规划和标准成长!N$12+养成规划和标准成长!N$13)*养成规划和标准成长!$N119+养成规划和标准成长!N$14*养成规划和标准成长!$O119*养成规划和标准成长!$Q119+养成规划和标准成长!N$17*10*养成规划和标准成长!$S119+养成规划和标准成长!N$18*10*养成规划和标准成长!$T119+养成规划和标准成长!N$19*养成规划和标准成长!$U119,0)</f>
        <v>230</v>
      </c>
      <c r="L26" s="9">
        <f>VLOOKUP(养成规划和标准成长!$X119,阵法、技能和修炼!$C$20:$N$40,COLUMNS(阵法、技能和修炼!$C$20:G$40),0)</f>
        <v>0</v>
      </c>
      <c r="M26" s="9">
        <f>VLOOKUP(养成规划和标准成长!$X119,阵法、技能和修炼!$C$20:$N$40,COLUMNS(阵法、技能和修炼!$C$20:H$40),0)</f>
        <v>0</v>
      </c>
      <c r="N26" s="9">
        <f>VLOOKUP(养成规划和标准成长!$X119,阵法、技能和修炼!$C$20:$N$40,COLUMNS(阵法、技能和修炼!$C$20:I$40),0)</f>
        <v>0</v>
      </c>
      <c r="O26" s="9">
        <f>VLOOKUP(养成规划和标准成长!$X119,阵法、技能和修炼!$C$20:$N$40,COLUMNS(阵法、技能和修炼!$C$20:J$40),0)</f>
        <v>0</v>
      </c>
      <c r="P26" s="9">
        <f>VLOOKUP(养成规划和标准成长!$X119,阵法、技能和修炼!$C$20:$N$40,COLUMNS(阵法、技能和修炼!$C$20:K$40),0)</f>
        <v>0</v>
      </c>
      <c r="Q26" s="9">
        <f>VLOOKUP(养成规划和标准成长!$X119,阵法、技能和修炼!$C$20:$N$40,COLUMNS(阵法、技能和修炼!$C$20:L$40),0)</f>
        <v>0</v>
      </c>
      <c r="R26" s="9">
        <f>VLOOKUP(养成规划和标准成长!$X119,阵法、技能和修炼!$C$20:$N$40,COLUMNS(阵法、技能和修炼!$C$20:M$40),0)</f>
        <v>0</v>
      </c>
      <c r="S26" s="9">
        <f>VLOOKUP(养成规划和标准成长!$X119,阵法、技能和修炼!$C$20:$N$40,COLUMNS(阵法、技能和修炼!$C$20:N$40),0)</f>
        <v>0</v>
      </c>
      <c r="T26" s="1">
        <v>23</v>
      </c>
      <c r="U26" s="9">
        <f>ROUND(属性投放!D$4+养成规划和标准成长!E$3*养成规划和标准成长!$C272*养成规划和标准成长!$D272+养成规划和标准成长!E$4*养成规划和标准成长!$J272+养成规划和标准成长!E$5*养成规划和标准成长!$F272+(养成规划和标准成长!E$12+养成规划和标准成长!E$13)*养成规划和标准成长!$B272+养成规划和标准成长!E$14*养成规划和标准成长!$C272*养成规划和标准成长!$E272+养成规划和标准成长!E$17*10*养成规划和标准成长!$G272+养成规划和标准成长!E$18*10*养成规划和标准成长!$H272+养成规划和标准成长!E$19*养成规划和标准成长!$I272,0)</f>
        <v>830</v>
      </c>
      <c r="V26" s="9">
        <f>ROUND(属性投放!E$4+养成规划和标准成长!F$3*养成规划和标准成长!$C272*养成规划和标准成长!$D272+养成规划和标准成长!F$4*养成规划和标准成长!$J272+养成规划和标准成长!F$5*养成规划和标准成长!$F272+(养成规划和标准成长!F$12+养成规划和标准成长!F$13)*养成规划和标准成长!$B272+养成规划和标准成长!F$14*养成规划和标准成长!$C272*养成规划和标准成长!$E272+养成规划和标准成长!F$17*10*养成规划和标准成长!$G272+养成规划和标准成长!F$18*10*养成规划和标准成长!$H272+养成规划和标准成长!F$19*养成规划和标准成长!$I272,0)</f>
        <v>906</v>
      </c>
      <c r="W26" s="9">
        <f>ROUND(属性投放!F$4+养成规划和标准成长!G$3*养成规划和标准成长!$C272*养成规划和标准成长!$D272+养成规划和标准成长!G$4*养成规划和标准成长!$J272+养成规划和标准成长!G$5*养成规划和标准成长!$F272+(养成规划和标准成长!G$12+养成规划和标准成长!G$13)*养成规划和标准成长!$B272+养成规划和标准成长!G$14*养成规划和标准成长!$C272*养成规划和标准成长!$E272+养成规划和标准成长!G$17*10*养成规划和标准成长!$G272+养成规划和标准成长!G$18*10*养成规划和标准成长!$H272+养成规划和标准成长!G$19*养成规划和标准成长!$I272,0)</f>
        <v>404</v>
      </c>
      <c r="X26" s="9">
        <f>ROUND(属性投放!G$4+养成规划和标准成长!H$3*养成规划和标准成长!$C272*养成规划和标准成长!$D272+养成规划和标准成长!H$4*养成规划和标准成长!$J272+养成规划和标准成长!H$5*养成规划和标准成长!$F272+(养成规划和标准成长!H$12+养成规划和标准成长!H$13)*养成规划和标准成长!$B272+养成规划和标准成长!H$14*养成规划和标准成长!$C272*养成规划和标准成长!$E272+养成规划和标准成长!H$17*10*养成规划和标准成长!$G272+养成规划和标准成长!H$18*10*养成规划和标准成长!$H272+养成规划和标准成长!H$19*养成规划和标准成长!$I272,0)</f>
        <v>166</v>
      </c>
      <c r="Y26" s="9">
        <f>ROUND(属性投放!H$4+养成规划和标准成长!I$3*养成规划和标准成长!$C272*养成规划和标准成长!$D272+养成规划和标准成长!I$4*养成规划和标准成长!$J272+养成规划和标准成长!I$5*养成规划和标准成长!$F272+(养成规划和标准成长!I$12+养成规划和标准成长!I$13)*养成规划和标准成长!$B272+养成规划和标准成长!I$14*养成规划和标准成长!$C272*养成规划和标准成长!$E272+养成规划和标准成长!I$17*10*养成规划和标准成长!$G272+养成规划和标准成长!I$18*10*养成规划和标准成长!$H272+养成规划和标准成长!I$19*养成规划和标准成长!$I272,0)</f>
        <v>307</v>
      </c>
      <c r="Z26" s="9">
        <f>ROUND(属性投放!I$4+养成规划和标准成长!J$3*养成规划和标准成长!$C272*养成规划和标准成长!$D272+养成规划和标准成长!J$4*养成规划和标准成长!$J272+养成规划和标准成长!J$5*养成规划和标准成长!$F272+(养成规划和标准成长!J$12+养成规划和标准成长!J$13)*养成规划和标准成长!$B272+养成规划和标准成长!J$14*养成规划和标准成长!$C272*养成规划和标准成长!$E272+养成规划和标准成长!J$17*10*养成规划和标准成长!$G272+养成规划和标准成长!J$18*10*养成规划和标准成长!$H272+养成规划和标准成长!J$19*养成规划和标准成长!$I272,0)</f>
        <v>198</v>
      </c>
      <c r="AA26" s="9">
        <f>ROUND(属性投放!J$4+养成规划和标准成长!K$3*养成规划和标准成长!$C272*养成规划和标准成长!$D272+养成规划和标准成长!K$4*养成规划和标准成长!$J272+养成规划和标准成长!K$5*养成规划和标准成长!$F272+(养成规划和标准成长!K$12+养成规划和标准成长!K$13)*养成规划和标准成长!$B272+养成规划和标准成长!K$14*养成规划和标准成长!$C272*养成规划和标准成长!$E272+养成规划和标准成长!K$17*10*养成规划和标准成长!$G272+养成规划和标准成长!K$18*10*养成规划和标准成长!$H272+养成规划和标准成长!K$19*养成规划和标准成长!$I272,0)</f>
        <v>134</v>
      </c>
      <c r="AB26" s="9">
        <f>ROUND(属性投放!K$4+养成规划和标准成长!L$3*养成规划和标准成长!$C272*养成规划和标准成长!$D272+养成规划和标准成长!L$4*养成规划和标准成长!$J272+养成规划和标准成长!L$5*养成规划和标准成长!$F272+(养成规划和标准成长!L$12+养成规划和标准成长!L$13)*养成规划和标准成长!$B272+养成规划和标准成长!L$14*养成规划和标准成长!$C272*养成规划和标准成长!$E272+养成规划和标准成长!L$17*10*养成规划和标准成长!$G272+养成规划和标准成长!L$18*10*养成规划和标准成长!$H272+养成规划和标准成长!L$19*养成规划和标准成长!$I272,0)</f>
        <v>68</v>
      </c>
      <c r="AC26" s="9">
        <f>ROUND(属性投放!L$4+养成规划和标准成长!M$3*养成规划和标准成长!$C272*养成规划和标准成长!$D272+养成规划和标准成长!M$4*养成规划和标准成长!$J272+养成规划和标准成长!M$5*养成规划和标准成长!$F272+(养成规划和标准成长!M$12+养成规划和标准成长!M$13)*养成规划和标准成长!$B272+养成规划和标准成长!M$14*养成规划和标准成长!$C272*养成规划和标准成长!$E272+养成规划和标准成长!M$17*10*养成规划和标准成长!$G272+养成规划和标准成长!M$18*10*养成规划和标准成长!$H272+养成规划和标准成长!M$19*养成规划和标准成长!$I272,0)</f>
        <v>230</v>
      </c>
      <c r="AD26" s="9">
        <f>ROUND(属性投放!M$4+养成规划和标准成长!N$3*养成规划和标准成长!$C272*养成规划和标准成长!$D272+养成规划和标准成长!N$4*养成规划和标准成长!$J272+养成规划和标准成长!N$5*养成规划和标准成长!$F272+(养成规划和标准成长!N$12+养成规划和标准成长!N$13)*养成规划和标准成长!$B272+养成规划和标准成长!N$14*养成规划和标准成长!$C272*养成规划和标准成长!$E272+养成规划和标准成长!N$17*10*养成规划和标准成长!$G272+养成规划和标准成长!N$18*10*养成规划和标准成长!$H272+养成规划和标准成长!N$19*养成规划和标准成长!$I272,0)</f>
        <v>230</v>
      </c>
      <c r="AE26" s="9">
        <f>VLOOKUP(养成规划和标准成长!$L272,阵法、技能和修炼!$C$20:$N$40,COLUMNS(阵法、技能和修炼!$C$20:G$40),0)</f>
        <v>0</v>
      </c>
      <c r="AF26" s="9">
        <f>VLOOKUP(养成规划和标准成长!$L272,阵法、技能和修炼!$C$20:$N$40,COLUMNS(阵法、技能和修炼!$C$20:H$40),0)</f>
        <v>0</v>
      </c>
      <c r="AG26" s="9">
        <f>VLOOKUP(养成规划和标准成长!$L272,阵法、技能和修炼!$C$20:$N$40,COLUMNS(阵法、技能和修炼!$C$20:I$40),0)</f>
        <v>0</v>
      </c>
      <c r="AH26" s="9">
        <f>VLOOKUP(养成规划和标准成长!$L272,阵法、技能和修炼!$C$20:$N$40,COLUMNS(阵法、技能和修炼!$C$20:J$40),0)</f>
        <v>0</v>
      </c>
      <c r="AI26" s="9">
        <f>VLOOKUP(养成规划和标准成长!$L272,阵法、技能和修炼!$C$20:$N$40,COLUMNS(阵法、技能和修炼!$C$20:K$40),0)</f>
        <v>0</v>
      </c>
      <c r="AJ26" s="9">
        <f>VLOOKUP(养成规划和标准成长!$L272,阵法、技能和修炼!$C$20:$N$40,COLUMNS(阵法、技能和修炼!$C$20:L$40),0)</f>
        <v>0</v>
      </c>
      <c r="AK26" s="9">
        <f>VLOOKUP(养成规划和标准成长!$L272,阵法、技能和修炼!$C$20:$N$40,COLUMNS(阵法、技能和修炼!$C$20:M$40),0)</f>
        <v>0</v>
      </c>
      <c r="AL26" s="9">
        <f>VLOOKUP(养成规划和标准成长!$L272,阵法、技能和修炼!$C$20:$N$40,COLUMNS(阵法、技能和修炼!$C$20:N$40),0)</f>
        <v>0</v>
      </c>
      <c r="AN26" s="1">
        <v>23</v>
      </c>
      <c r="AO26" s="9">
        <f>ROUND(属性投放!D$4+养成规划和标准成长!E$3*养成规划和标准成长!$O272*养成规划和标准成长!$P272+养成规划和标准成长!E$4*养成规划和标准成长!$V272+养成规划和标准成长!E$5*养成规划和标准成长!$R272+(养成规划和标准成长!E$12+养成规划和标准成长!E$13)*养成规划和标准成长!$N272+养成规划和标准成长!E$14*养成规划和标准成长!$O272*养成规划和标准成长!$Q272+养成规划和标准成长!E$17*10*养成规划和标准成长!$S272+养成规划和标准成长!E$18*10*养成规划和标准成长!$T272+养成规划和标准成长!E$19*养成规划和标准成长!$U272,0)</f>
        <v>863</v>
      </c>
      <c r="AP26" s="9">
        <f>ROUND(属性投放!E$4+养成规划和标准成长!F$3*养成规划和标准成长!$O272*养成规划和标准成长!$P272+养成规划和标准成长!F$4*养成规划和标准成长!$V272+养成规划和标准成长!F$5*养成规划和标准成长!$R272+(养成规划和标准成长!F$12+养成规划和标准成长!F$13)*养成规划和标准成长!$N272+养成规划和标准成长!F$14*养成规划和标准成长!$O272*养成规划和标准成长!$Q272+养成规划和标准成长!F$17*10*养成规划和标准成长!$S272+养成规划和标准成长!F$18*10*养成规划和标准成长!$T272+养成规划和标准成长!F$19*养成规划和标准成长!$U272,0)</f>
        <v>923</v>
      </c>
      <c r="AQ26" s="9">
        <f>ROUND(属性投放!F$4+养成规划和标准成长!G$3*养成规划和标准成长!$O272*养成规划和标准成长!$P272+养成规划和标准成长!G$4*养成规划和标准成长!$V272+养成规划和标准成长!G$5*养成规划和标准成长!$R272+(养成规划和标准成长!G$12+养成规划和标准成长!G$13)*养成规划和标准成长!$N272+养成规划和标准成长!G$14*养成规划和标准成长!$O272*养成规划和标准成长!$Q272+养成规划和标准成长!G$17*10*养成规划和标准成长!$S272+养成规划和标准成长!G$18*10*养成规划和标准成长!$T272+养成规划和标准成长!G$19*养成规划和标准成长!$U272,0)</f>
        <v>420</v>
      </c>
      <c r="AR26" s="9">
        <f>ROUND(属性投放!G$4+养成规划和标准成长!H$3*养成规划和标准成长!$O272*养成规划和标准成长!$P272+养成规划和标准成长!H$4*养成规划和标准成长!$V272+养成规划和标准成长!H$5*养成规划和标准成长!$R272+(养成规划和标准成长!H$12+养成规划和标准成长!H$13)*养成规划和标准成长!$N272+养成规划和标准成长!H$14*养成规划和标准成长!$O272*养成规划和标准成长!$Q272+养成规划和标准成长!H$17*10*养成规划和标准成长!$S272+养成规划和标准成长!H$18*10*养成规划和标准成长!$T272+养成规划和标准成长!H$19*养成规划和标准成长!$U272,0)</f>
        <v>174</v>
      </c>
      <c r="AS26" s="9">
        <f>ROUND(属性投放!H$4+养成规划和标准成长!I$3*养成规划和标准成长!$O272*养成规划和标准成长!$P272+养成规划和标准成长!I$4*养成规划和标准成长!$V272+养成规划和标准成长!I$5*养成规划和标准成长!$R272+(养成规划和标准成长!I$12+养成规划和标准成长!I$13)*养成规划和标准成长!$N272+养成规划和标准成长!I$14*养成规划和标准成长!$O272*养成规划和标准成长!$Q272+养成规划和标准成长!I$17*10*养成规划和标准成长!$S272+养成规划和标准成长!I$18*10*养成规划和标准成长!$T272+养成规划和标准成长!I$19*养成规划和标准成长!$U272,0)</f>
        <v>315</v>
      </c>
      <c r="AT26" s="9">
        <f>ROUND(属性投放!I$4+养成规划和标准成长!J$3*养成规划和标准成长!$O272*养成规划和标准成长!$P272+养成规划和标准成长!J$4*养成规划和标准成长!$V272+养成规划和标准成长!J$5*养成规划和标准成长!$R272+(养成规划和标准成长!J$12+养成规划和标准成长!J$13)*养成规划和标准成长!$N272+养成规划和标准成长!J$14*养成规划和标准成长!$O272*养成规划和标准成长!$Q272+养成规划和标准成长!J$17*10*养成规划和标准成长!$S272+养成规划和标准成长!J$18*10*养成规划和标准成长!$T272+养成规划和标准成长!J$19*养成规划和标准成长!$U272,0)</f>
        <v>203</v>
      </c>
      <c r="AU26" s="9">
        <f>ROUND(属性投放!J$4+养成规划和标准成长!K$3*养成规划和标准成长!$O272*养成规划和标准成长!$P272+养成规划和标准成长!K$4*养成规划和标准成长!$V272+养成规划和标准成长!K$5*养成规划和标准成长!$R272+(养成规划和标准成长!K$12+养成规划和标准成长!K$13)*养成规划和标准成长!$N272+养成规划和标准成长!K$14*养成规划和标准成长!$O272*养成规划和标准成长!$Q272+养成规划和标准成长!K$17*10*养成规划和标准成长!$S272+养成规划和标准成长!K$18*10*养成规划和标准成长!$T272+养成规划和标准成长!K$19*养成规划和标准成长!$U272,0)</f>
        <v>136</v>
      </c>
      <c r="AV26" s="9">
        <f>ROUND(属性投放!K$4+养成规划和标准成长!L$3*养成规划和标准成长!$O272*养成规划和标准成长!$P272+养成规划和标准成长!L$4*养成规划和标准成长!$V272+养成规划和标准成长!L$5*养成规划和标准成长!$R272+(养成规划和标准成长!L$12+养成规划和标准成长!L$13)*养成规划和标准成长!$N272+养成规划和标准成长!L$14*养成规划和标准成长!$O272*养成规划和标准成长!$Q272+养成规划和标准成长!L$17*10*养成规划和标准成长!$S272+养成规划和标准成长!L$18*10*养成规划和标准成长!$T272+养成规划和标准成长!L$19*养成规划和标准成长!$U272,0)</f>
        <v>74</v>
      </c>
      <c r="AW26" s="9">
        <f>ROUND(属性投放!L$4+养成规划和标准成长!M$3*养成规划和标准成长!$O272*养成规划和标准成长!$P272+养成规划和标准成长!M$4*养成规划和标准成长!$V272+养成规划和标准成长!M$5*养成规划和标准成长!$R272+(养成规划和标准成长!M$12+养成规划和标准成长!M$13)*养成规划和标准成长!$N272+养成规划和标准成长!M$14*养成规划和标准成长!$O272*养成规划和标准成长!$Q272+养成规划和标准成长!M$17*10*养成规划和标准成长!$S272+养成规划和标准成长!M$18*10*养成规划和标准成长!$T272+养成规划和标准成长!M$19*养成规划和标准成长!$U272,0)</f>
        <v>230</v>
      </c>
      <c r="AX26" s="9">
        <f>ROUND(属性投放!M$4+养成规划和标准成长!N$3*养成规划和标准成长!$O272*养成规划和标准成长!$P272+养成规划和标准成长!N$4*养成规划和标准成长!$V272+养成规划和标准成长!N$5*养成规划和标准成长!$R272+(养成规划和标准成长!N$12+养成规划和标准成长!N$13)*养成规划和标准成长!$N272+养成规划和标准成长!N$14*养成规划和标准成长!$O272*养成规划和标准成长!$Q272+养成规划和标准成长!N$17*10*养成规划和标准成长!$S272+养成规划和标准成长!N$18*10*养成规划和标准成长!$T272+养成规划和标准成长!N$19*养成规划和标准成长!$U272,0)</f>
        <v>230</v>
      </c>
      <c r="AY26" s="9">
        <f>VLOOKUP(养成规划和标准成长!$X272,阵法、技能和修炼!$C$20:$N$40,COLUMNS(阵法、技能和修炼!$C$20:G$40),0)</f>
        <v>0</v>
      </c>
      <c r="AZ26" s="9">
        <f>VLOOKUP(养成规划和标准成长!$X272,阵法、技能和修炼!$C$20:$N$40,COLUMNS(阵法、技能和修炼!$C$20:H$40),0)</f>
        <v>0</v>
      </c>
      <c r="BA26" s="9">
        <f>VLOOKUP(养成规划和标准成长!$X272,阵法、技能和修炼!$C$20:$N$40,COLUMNS(阵法、技能和修炼!$C$20:I$40),0)</f>
        <v>0</v>
      </c>
      <c r="BB26" s="9">
        <f>VLOOKUP(养成规划和标准成长!$X272,阵法、技能和修炼!$C$20:$N$40,COLUMNS(阵法、技能和修炼!$C$20:J$40),0)</f>
        <v>0</v>
      </c>
      <c r="BC26" s="9">
        <f>VLOOKUP(养成规划和标准成长!$X272,阵法、技能和修炼!$C$20:$N$40,COLUMNS(阵法、技能和修炼!$C$20:K$40),0)</f>
        <v>0</v>
      </c>
      <c r="BD26" s="9">
        <f>VLOOKUP(养成规划和标准成长!$X272,阵法、技能和修炼!$C$20:$N$40,COLUMNS(阵法、技能和修炼!$C$20:L$40),0)</f>
        <v>0</v>
      </c>
      <c r="BE26" s="9">
        <f>VLOOKUP(养成规划和标准成长!$X272,阵法、技能和修炼!$C$20:$N$40,COLUMNS(阵法、技能和修炼!$C$20:M$40),0)</f>
        <v>0</v>
      </c>
      <c r="BF26" s="9">
        <f>VLOOKUP(养成规划和标准成长!$X272,阵法、技能和修炼!$C$20:$N$40,COLUMNS(阵法、技能和修炼!$C$20:N$40),0)</f>
        <v>0</v>
      </c>
      <c r="BH26" s="1">
        <v>23</v>
      </c>
      <c r="BI26" s="9">
        <f>ROUND(属性投放!D$4+养成规划和标准成长!E$3*养成规划和标准成长!$AA272*养成规划和标准成长!$AB272+养成规划和标准成长!E$4*养成规划和标准成长!$AH272+养成规划和标准成长!E$5*养成规划和标准成长!$AD272+(养成规划和标准成长!E$12+养成规划和标准成长!E$13)*养成规划和标准成长!$Z272+养成规划和标准成长!E$14*养成规划和标准成长!$AA272*养成规划和标准成长!$AC272+养成规划和标准成长!E$17*10*养成规划和标准成长!$AE272+养成规划和标准成长!E$18*10*养成规划和标准成长!$AF272+养成规划和标准成长!E$19*养成规划和标准成长!$AG272,0)</f>
        <v>896</v>
      </c>
      <c r="BJ26" s="9">
        <f>ROUND(属性投放!E$4+养成规划和标准成长!F$3*养成规划和标准成长!$AA272*养成规划和标准成长!$AB272+养成规划和标准成长!F$4*养成规划和标准成长!$AH272+养成规划和标准成长!F$5*养成规划和标准成长!$AD272+(养成规划和标准成长!F$12+养成规划和标准成长!F$13)*养成规划和标准成长!$Z272+养成规划和标准成长!F$14*养成规划和标准成长!$AA272*养成规划和标准成长!$AC272+养成规划和标准成长!F$17*10*养成规划和标准成长!$AE272+养成规划和标准成长!F$18*10*养成规划和标准成长!$AF272+养成规划和标准成长!F$19*养成规划和标准成长!$AG272,0)</f>
        <v>939</v>
      </c>
      <c r="BK26" s="9">
        <f>ROUND(属性投放!F$4+养成规划和标准成长!G$3*养成规划和标准成长!$AA272*养成规划和标准成长!$AB272+养成规划和标准成长!G$4*养成规划和标准成长!$AH272+养成规划和标准成长!G$5*养成规划和标准成长!$AD272+(养成规划和标准成长!G$12+养成规划和标准成长!G$13)*养成规划和标准成长!$Z272+养成规划和标准成长!G$14*养成规划和标准成长!$AA272*养成规划和标准成长!$AC272+养成规划和标准成长!G$17*10*养成规划和标准成长!$AE272+养成规划和标准成长!G$18*10*养成规划和标准成长!$AF272+养成规划和标准成长!G$19*养成规划和标准成长!$AG272,0)</f>
        <v>437</v>
      </c>
      <c r="BL26" s="9">
        <f>ROUND(属性投放!G$4+养成规划和标准成长!H$3*养成规划和标准成长!$AA272*养成规划和标准成长!$AB272+养成规划和标准成长!H$4*养成规划和标准成长!$AH272+养成规划和标准成长!H$5*养成规划和标准成长!$AD272+(养成规划和标准成长!H$12+养成规划和标准成长!H$13)*养成规划和标准成长!$Z272+养成规划和标准成长!H$14*养成规划和标准成长!$AA272*养成规划和标准成长!$AC272+养成规划和标准成长!H$17*10*养成规划和标准成长!$AE272+养成规划和标准成长!H$18*10*养成规划和标准成长!$AF272+养成规划和标准成长!H$19*养成规划和标准成长!$AG272,0)</f>
        <v>183</v>
      </c>
      <c r="BM26" s="9">
        <f>ROUND(属性投放!H$4+养成规划和标准成长!I$3*养成规划和标准成长!$AA272*养成规划和标准成长!$AB272+养成规划和标准成长!I$4*养成规划和标准成长!$AH272+养成规划和标准成长!I$5*养成规划和标准成长!$AD272+(养成规划和标准成长!I$12+养成规划和标准成长!I$13)*养成规划和标准成长!$Z272+养成规划和标准成长!I$14*养成规划和标准成长!$AA272*养成规划和标准成长!$AC272+养成规划和标准成长!I$17*10*养成规划和标准成长!$AE272+养成规划和标准成长!I$18*10*养成规划和标准成长!$AF272+养成规划和标准成长!I$19*养成规划和标准成长!$AG272,0)</f>
        <v>323</v>
      </c>
      <c r="BN26" s="9">
        <f>ROUND(属性投放!I$4+养成规划和标准成长!J$3*养成规划和标准成长!$AA272*养成规划和标准成长!$AB272+养成规划和标准成长!J$4*养成规划和标准成长!$AH272+养成规划和标准成长!J$5*养成规划和标准成长!$AD272+(养成规划和标准成长!J$12+养成规划和标准成长!J$13)*养成规划和标准成长!$Z272+养成规划和标准成长!J$14*养成规划和标准成长!$AA272*养成规划和标准成长!$AC272+养成规划和标准成长!J$17*10*养成规划和标准成长!$AE272+养成规划和标准成长!J$18*10*养成规划和标准成长!$AF272+养成规划和标准成长!J$19*养成规划和标准成长!$AG272,0)</f>
        <v>208</v>
      </c>
      <c r="BO26" s="9">
        <f>ROUND(属性投放!J$4+养成规划和标准成长!K$3*养成规划和标准成长!$AA272*养成规划和标准成长!$AB272+养成规划和标准成长!K$4*养成规划和标准成长!$AH272+养成规划和标准成长!K$5*养成规划和标准成长!$AD272+(养成规划和标准成长!K$12+养成规划和标准成长!K$13)*养成规划和标准成长!$Z272+养成规划和标准成长!K$14*养成规划和标准成长!$AA272*养成规划和标准成长!$AC272+养成规划和标准成长!K$17*10*养成规划和标准成长!$AE272+养成规划和标准成长!K$18*10*养成规划和标准成长!$AF272+养成规划和标准成长!K$19*养成规划和标准成长!$AG272,0)</f>
        <v>139</v>
      </c>
      <c r="BP26" s="9">
        <f>ROUND(属性投放!K$4+养成规划和标准成长!L$3*养成规划和标准成长!$AA272*养成规划和标准成长!$AB272+养成规划和标准成长!L$4*养成规划和标准成长!$AH272+养成规划和标准成长!L$5*养成规划和标准成长!$AD272+(养成规划和标准成长!L$12+养成规划和标准成长!L$13)*养成规划和标准成长!$Z272+养成规划和标准成长!L$14*养成规划和标准成长!$AA272*养成规划和标准成长!$AC272+养成规划和标准成长!L$17*10*养成规划和标准成长!$AE272+养成规划和标准成长!L$18*10*养成规划和标准成长!$AF272+养成规划和标准成长!L$19*养成规划和标准成长!$AG272,0)</f>
        <v>80</v>
      </c>
      <c r="BQ26" s="9">
        <f>ROUND(属性投放!L$4+养成规划和标准成长!M$3*养成规划和标准成长!$AA272*养成规划和标准成长!$AB272+养成规划和标准成长!M$4*养成规划和标准成长!$AH272+养成规划和标准成长!M$5*养成规划和标准成长!$AD272+(养成规划和标准成长!M$12+养成规划和标准成长!M$13)*养成规划和标准成长!$Z272+养成规划和标准成长!M$14*养成规划和标准成长!$AA272*养成规划和标准成长!$AC272+养成规划和标准成长!M$17*10*养成规划和标准成长!$AE272+养成规划和标准成长!M$18*10*养成规划和标准成长!$AF272+养成规划和标准成长!M$19*养成规划和标准成长!$AG272,0)</f>
        <v>230</v>
      </c>
      <c r="BR26" s="9">
        <f>ROUND(属性投放!M$4+养成规划和标准成长!N$3*养成规划和标准成长!$AA272*养成规划和标准成长!$AB272+养成规划和标准成长!N$4*养成规划和标准成长!$AH272+养成规划和标准成长!N$5*养成规划和标准成长!$AD272+(养成规划和标准成长!N$12+养成规划和标准成长!N$13)*养成规划和标准成长!$Z272+养成规划和标准成长!N$14*养成规划和标准成长!$AA272*养成规划和标准成长!$AC272+养成规划和标准成长!N$17*10*养成规划和标准成长!$AE272+养成规划和标准成长!N$18*10*养成规划和标准成长!$AF272+养成规划和标准成长!N$19*养成规划和标准成长!$AG272,0)</f>
        <v>230</v>
      </c>
      <c r="BS26" s="9">
        <f>VLOOKUP(养成规划和标准成长!$AJ272,阵法、技能和修炼!$C$20:$N$40,COLUMNS(阵法、技能和修炼!$C$20:G$40),0)</f>
        <v>0</v>
      </c>
      <c r="BT26" s="9">
        <f>VLOOKUP(养成规划和标准成长!$AJ272,阵法、技能和修炼!$C$20:$N$40,COLUMNS(阵法、技能和修炼!$C$20:H$40),0)</f>
        <v>0</v>
      </c>
      <c r="BU26" s="9">
        <f>VLOOKUP(养成规划和标准成长!$AJ272,阵法、技能和修炼!$C$20:$N$40,COLUMNS(阵法、技能和修炼!$C$20:I$40),0)</f>
        <v>0</v>
      </c>
      <c r="BV26" s="9">
        <f>VLOOKUP(养成规划和标准成长!$AJ272,阵法、技能和修炼!$C$20:$N$40,COLUMNS(阵法、技能和修炼!$C$20:J$40),0)</f>
        <v>0</v>
      </c>
      <c r="BW26" s="9">
        <f>VLOOKUP(养成规划和标准成长!$AJ272,阵法、技能和修炼!$C$20:$N$40,COLUMNS(阵法、技能和修炼!$C$20:K$40),0)</f>
        <v>0</v>
      </c>
      <c r="BX26" s="9">
        <f>VLOOKUP(养成规划和标准成长!$AJ272,阵法、技能和修炼!$C$20:$N$40,COLUMNS(阵法、技能和修炼!$C$20:L$40),0)</f>
        <v>0</v>
      </c>
      <c r="BY26" s="9">
        <f>VLOOKUP(养成规划和标准成长!$AJ272,阵法、技能和修炼!$C$20:$N$40,COLUMNS(阵法、技能和修炼!$C$20:M$40),0)</f>
        <v>0</v>
      </c>
      <c r="BZ26" s="9">
        <f>VLOOKUP(养成规划和标准成长!$AJ272,阵法、技能和修炼!$C$20:$N$40,COLUMNS(阵法、技能和修炼!$C$20:N$40),0)</f>
        <v>0</v>
      </c>
    </row>
    <row r="27" spans="1:78">
      <c r="A27" s="1">
        <v>24</v>
      </c>
      <c r="B27" s="9">
        <f>ROUND(属性投放!D$4+养成规划和标准成长!E$3*养成规划和标准成长!$O120*养成规划和标准成长!$P120+养成规划和标准成长!E$4*养成规划和标准成长!$V120+养成规划和标准成长!E$5*养成规划和标准成长!$R120+(养成规划和标准成长!E$12+养成规划和标准成长!E$13)*养成规划和标准成长!$N120+养成规划和标准成长!E$14*养成规划和标准成长!$O120*养成规划和标准成长!$Q120+养成规划和标准成长!E$17*10*养成规划和标准成长!$S120+养成规划和标准成长!E$18*10*养成规划和标准成长!$T120+养成规划和标准成长!E$19*养成规划和标准成长!$U120,0)</f>
        <v>814</v>
      </c>
      <c r="C27" s="9">
        <f>ROUND(属性投放!E$4+养成规划和标准成长!F$3*养成规划和标准成长!$O120*养成规划和标准成长!$P120+养成规划和标准成长!F$4*养成规划和标准成长!$V120+养成规划和标准成长!F$5*养成规划和标准成长!$R120+(养成规划和标准成长!F$12+养成规划和标准成长!F$13)*养成规划和标准成长!$N120+养成规划和标准成长!F$14*养成规划和标准成长!$O120*养成规划和标准成长!$Q120+养成规划和标准成长!F$17*10*养成规划和标准成长!$S120+养成规划和标准成长!F$18*10*养成规划和标准成长!$T120+养成规划和标准成长!F$19*养成规划和标准成长!$U120,0)</f>
        <v>915</v>
      </c>
      <c r="D27" s="9">
        <f>ROUND(属性投放!F$4+养成规划和标准成长!G$3*养成规划和标准成长!$O120*养成规划和标准成长!$P120+养成规划和标准成长!G$4*养成规划和标准成长!$V120+养成规划和标准成长!G$5*养成规划和标准成长!$R120+(养成规划和标准成长!G$12+养成规划和标准成长!G$13)*养成规划和标准成长!$N120+养成规划和标准成长!G$14*养成规划和标准成长!$O120*养成规划和标准成长!$Q120+养成规划和标准成长!G$17*10*养成规划和标准成长!$S120+养成规划和标准成长!G$18*10*养成规划和标准成长!$T120+养成规划和标准成长!G$19*养成规划和标准成长!$U120,0)</f>
        <v>395</v>
      </c>
      <c r="E27" s="9">
        <f>ROUND(属性投放!G$4+养成规划和标准成长!H$3*养成规划和标准成长!$O120*养成规划和标准成长!$P120+养成规划和标准成长!H$4*养成规划和标准成长!$V120+养成规划和标准成长!H$5*养成规划和标准成长!$R120+(养成规划和标准成长!H$12+养成规划和标准成长!H$13)*养成规划和标准成长!$N120+养成规划和标准成长!H$14*养成规划和标准成长!$O120*养成规划和标准成长!$Q120+养成规划和标准成长!H$17*10*养成规划和标准成长!$S120+养成规划和标准成长!H$18*10*养成规划和标准成长!$T120+养成规划和标准成长!H$19*养成规划和标准成长!$U120,0)</f>
        <v>160</v>
      </c>
      <c r="F27" s="9">
        <f>ROUND(属性投放!H$4+养成规划和标准成长!I$3*养成规划和标准成长!$O120*养成规划和标准成长!$P120+养成规划和标准成长!I$4*养成规划和标准成长!$V120+养成规划和标准成长!I$5*养成规划和标准成长!$R120+(养成规划和标准成长!I$12+养成规划和标准成长!I$13)*养成规划和标准成长!$N120+养成规划和标准成长!I$14*养成规划和标准成长!$O120*养成规划和标准成长!$Q120+养成规划和标准成长!I$17*10*养成规划和标准成长!$S120+养成规划和标准成长!I$18*10*养成规划和标准成长!$T120+养成规划和标准成长!I$19*养成规划和标准成长!$U120,0)</f>
        <v>305</v>
      </c>
      <c r="G27" s="9">
        <f>ROUND(属性投放!I$4+养成规划和标准成长!J$3*养成规划和标准成长!$O120*养成规划和标准成长!$P120+养成规划和标准成长!J$4*养成规划和标准成长!$V120+养成规划和标准成长!J$5*养成规划和标准成长!$R120+(养成规划和标准成长!J$12+养成规划和标准成长!J$13)*养成规划和标准成长!$N120+养成规划和标准成长!J$14*养成规划和标准成长!$O120*养成规划和标准成长!$Q120+养成规划和标准成长!J$17*10*养成规划和标准成长!$S120+养成规划和标准成长!J$18*10*养成规划和标准成长!$T120+养成规划和标准成长!J$19*养成规划和标准成长!$U120,0)</f>
        <v>198</v>
      </c>
      <c r="H27" s="9">
        <f>ROUND(属性投放!J$4+养成规划和标准成长!K$3*养成规划和标准成长!$O120*养成规划和标准成长!$P120+养成规划和标准成长!K$4*养成规划和标准成长!$V120+养成规划和标准成长!K$5*养成规划和标准成长!$R120+(养成规划和标准成长!K$12+养成规划和标准成长!K$13)*养成规划和标准成长!$N120+养成规划和标准成长!K$14*养成规划和标准成长!$O120*养成规划和标准成长!$Q120+养成规划和标准成长!K$17*10*养成规划和标准成长!$S120+养成规划和标准成长!K$18*10*养成规划和标准成长!$T120+养成规划和标准成长!K$19*养成规划和标准成长!$U120,0)</f>
        <v>135</v>
      </c>
      <c r="I27" s="9">
        <f>ROUND(属性投放!K$4+养成规划和标准成长!L$3*养成规划和标准成长!$O120*养成规划和标准成长!$P120+养成规划和标准成长!L$4*养成规划和标准成长!$V120+养成规划和标准成长!L$5*养成规划和标准成长!$R120+(养成规划和标准成长!L$12+养成规划和标准成长!L$13)*养成规划和标准成长!$N120+养成规划和标准成长!L$14*养成规划和标准成长!$O120*养成规划和标准成长!$Q120+养成规划和标准成长!L$17*10*养成规划和标准成长!$S120+养成规划和标准成长!L$18*10*养成规划和标准成长!$T120+养成规划和标准成长!L$19*养成规划和标准成长!$U120,0)</f>
        <v>62</v>
      </c>
      <c r="J27" s="9">
        <f>ROUND(属性投放!L$4+养成规划和标准成长!M$3*养成规划和标准成长!$O120*养成规划和标准成长!$P120+养成规划和标准成长!M$4*养成规划和标准成长!$V120+养成规划和标准成长!M$5*养成规划和标准成长!$R120+(养成规划和标准成长!M$12+养成规划和标准成长!M$13)*养成规划和标准成长!$N120+养成规划和标准成长!M$14*养成规划和标准成长!$O120*养成规划和标准成长!$Q120+养成规划和标准成长!M$17*10*养成规划和标准成长!$S120+养成规划和标准成长!M$18*10*养成规划和标准成长!$T120+养成规划和标准成长!M$19*养成规划和标准成长!$U120,0)</f>
        <v>240</v>
      </c>
      <c r="K27" s="9">
        <f>ROUND(属性投放!M$4+养成规划和标准成长!N$3*养成规划和标准成长!$O120*养成规划和标准成长!$P120+养成规划和标准成长!N$4*养成规划和标准成长!$V120+养成规划和标准成长!N$5*养成规划和标准成长!$R120+(养成规划和标准成长!N$12+养成规划和标准成长!N$13)*养成规划和标准成长!$N120+养成规划和标准成长!N$14*养成规划和标准成长!$O120*养成规划和标准成长!$Q120+养成规划和标准成长!N$17*10*养成规划和标准成长!$S120+养成规划和标准成长!N$18*10*养成规划和标准成长!$T120+养成规划和标准成长!N$19*养成规划和标准成长!$U120,0)</f>
        <v>240</v>
      </c>
      <c r="L27" s="9">
        <f>VLOOKUP(养成规划和标准成长!$X120,阵法、技能和修炼!$C$20:$N$40,COLUMNS(阵法、技能和修炼!$C$20:G$40),0)</f>
        <v>0</v>
      </c>
      <c r="M27" s="9">
        <f>VLOOKUP(养成规划和标准成长!$X120,阵法、技能和修炼!$C$20:$N$40,COLUMNS(阵法、技能和修炼!$C$20:H$40),0)</f>
        <v>0</v>
      </c>
      <c r="N27" s="9">
        <f>VLOOKUP(养成规划和标准成长!$X120,阵法、技能和修炼!$C$20:$N$40,COLUMNS(阵法、技能和修炼!$C$20:I$40),0)</f>
        <v>0</v>
      </c>
      <c r="O27" s="9">
        <f>VLOOKUP(养成规划和标准成长!$X120,阵法、技能和修炼!$C$20:$N$40,COLUMNS(阵法、技能和修炼!$C$20:J$40),0)</f>
        <v>0</v>
      </c>
      <c r="P27" s="9">
        <f>VLOOKUP(养成规划和标准成长!$X120,阵法、技能和修炼!$C$20:$N$40,COLUMNS(阵法、技能和修炼!$C$20:K$40),0)</f>
        <v>0</v>
      </c>
      <c r="Q27" s="9">
        <f>VLOOKUP(养成规划和标准成长!$X120,阵法、技能和修炼!$C$20:$N$40,COLUMNS(阵法、技能和修炼!$C$20:L$40),0)</f>
        <v>0</v>
      </c>
      <c r="R27" s="9">
        <f>VLOOKUP(养成规划和标准成长!$X120,阵法、技能和修炼!$C$20:$N$40,COLUMNS(阵法、技能和修炼!$C$20:M$40),0)</f>
        <v>0</v>
      </c>
      <c r="S27" s="9">
        <f>VLOOKUP(养成规划和标准成长!$X120,阵法、技能和修炼!$C$20:$N$40,COLUMNS(阵法、技能和修炼!$C$20:N$40),0)</f>
        <v>0</v>
      </c>
      <c r="T27" s="1">
        <v>24</v>
      </c>
      <c r="U27" s="9">
        <f>ROUND(属性投放!D$4+养成规划和标准成长!E$3*养成规划和标准成长!$C273*养成规划和标准成长!$D273+养成规划和标准成长!E$4*养成规划和标准成长!$J273+养成规划和标准成长!E$5*养成规划和标准成长!$F273+(养成规划和标准成长!E$12+养成规划和标准成长!E$13)*养成规划和标准成长!$B273+养成规划和标准成长!E$14*养成规划和标准成长!$C273*养成规划和标准成长!$E273+养成规划和标准成长!E$17*10*养成规划和标准成长!$G273+养成规划和标准成长!E$18*10*养成规划和标准成长!$H273+养成规划和标准成长!E$19*养成规划和标准成长!$I273,0)</f>
        <v>846</v>
      </c>
      <c r="V27" s="9">
        <f>ROUND(属性投放!E$4+养成规划和标准成长!F$3*养成规划和标准成长!$C273*养成规划和标准成长!$D273+养成规划和标准成长!F$4*养成规划和标准成长!$J273+养成规划和标准成长!F$5*养成规划和标准成长!$F273+(养成规划和标准成长!F$12+养成规划和标准成长!F$13)*养成规划和标准成长!$B273+养成规划和标准成长!F$14*养成规划和标准成长!$C273*养成规划和标准成长!$E273+养成规划和标准成长!F$17*10*养成规划和标准成长!$G273+养成规划和标准成长!F$18*10*养成规划和标准成长!$H273+养成规划和标准成长!F$19*养成规划和标准成长!$I273,0)</f>
        <v>931</v>
      </c>
      <c r="W27" s="9">
        <f>ROUND(属性投放!F$4+养成规划和标准成长!G$3*养成规划和标准成长!$C273*养成规划和标准成长!$D273+养成规划和标准成长!G$4*养成规划和标准成长!$J273+养成规划和标准成长!G$5*养成规划和标准成长!$F273+(养成规划和标准成长!G$12+养成规划和标准成长!G$13)*养成规划和标准成长!$B273+养成规划和标准成长!G$14*养成规划和标准成长!$C273*养成规划和标准成长!$E273+养成规划和标准成长!G$17*10*养成规划和标准成长!$G273+养成规划和标准成长!G$18*10*养成规划和标准成长!$H273+养成规划和标准成长!G$19*养成规划和标准成长!$I273,0)</f>
        <v>411</v>
      </c>
      <c r="X27" s="9">
        <f>ROUND(属性投放!G$4+养成规划和标准成长!H$3*养成规划和标准成长!$C273*养成规划和标准成长!$D273+养成规划和标准成长!H$4*养成规划和标准成长!$J273+养成规划和标准成长!H$5*养成规划和标准成长!$F273+(养成规划和标准成长!H$12+养成规划和标准成长!H$13)*养成规划和标准成长!$B273+养成规划和标准成长!H$14*养成规划和标准成长!$C273*养成规划和标准成长!$E273+养成规划和标准成长!H$17*10*养成规划和标准成长!$G273+养成规划和标准成长!H$18*10*养成规划和标准成长!$H273+养成规划和标准成长!H$19*养成规划和标准成长!$I273,0)</f>
        <v>168</v>
      </c>
      <c r="Y27" s="9">
        <f>ROUND(属性投放!H$4+养成规划和标准成长!I$3*养成规划和标准成长!$C273*养成规划和标准成长!$D273+养成规划和标准成长!I$4*养成规划和标准成长!$J273+养成规划和标准成长!I$5*养成规划和标准成长!$F273+(养成规划和标准成长!I$12+养成规划和标准成长!I$13)*养成规划和标准成长!$B273+养成规划和标准成长!I$14*养成规划和标准成长!$C273*养成规划和标准成长!$E273+养成规划和标准成长!I$17*10*养成规划和标准成长!$G273+养成规划和标准成长!I$18*10*养成规划和标准成长!$H273+养成规划和标准成长!I$19*养成规划和标准成长!$I273,0)</f>
        <v>314</v>
      </c>
      <c r="Z27" s="9">
        <f>ROUND(属性投放!I$4+养成规划和标准成长!J$3*养成规划和标准成长!$C273*养成规划和标准成长!$D273+养成规划和标准成长!J$4*养成规划和标准成长!$J273+养成规划和标准成长!J$5*养成规划和标准成长!$F273+(养成规划和标准成长!J$12+养成规划和标准成长!J$13)*养成规划和标准成长!$B273+养成规划和标准成长!J$14*养成规划和标准成长!$C273*养成规划和标准成长!$E273+养成规划和标准成长!J$17*10*养成规划和标准成长!$G273+养成规划和标准成长!J$18*10*养成规划和标准成长!$H273+养成规划和标准成长!J$19*养成规划和标准成长!$I273,0)</f>
        <v>203</v>
      </c>
      <c r="AA27" s="9">
        <f>ROUND(属性投放!J$4+养成规划和标准成长!K$3*养成规划和标准成长!$C273*养成规划和标准成长!$D273+养成规划和标准成长!K$4*养成规划和标准成长!$J273+养成规划和标准成长!K$5*养成规划和标准成长!$F273+(养成规划和标准成长!K$12+养成规划和标准成长!K$13)*养成规划和标准成长!$B273+养成规划和标准成长!K$14*养成规划和标准成长!$C273*养成规划和标准成长!$E273+养成规划和标准成长!K$17*10*养成规划和标准成长!$G273+养成规划和标准成长!K$18*10*养成规划和标准成长!$H273+养成规划和标准成长!K$19*养成规划和标准成长!$I273,0)</f>
        <v>137</v>
      </c>
      <c r="AB27" s="9">
        <f>ROUND(属性投放!K$4+养成规划和标准成长!L$3*养成规划和标准成长!$C273*养成规划和标准成长!$D273+养成规划和标准成长!L$4*养成规划和标准成长!$J273+养成规划和标准成长!L$5*养成规划和标准成长!$F273+(养成规划和标准成长!L$12+养成规划和标准成长!L$13)*养成规划和标准成长!$B273+养成规划和标准成长!L$14*养成规划和标准成长!$C273*养成规划和标准成长!$E273+养成规划和标准成长!L$17*10*养成规划和标准成长!$G273+养成规划和标准成长!L$18*10*养成规划和标准成长!$H273+养成规划和标准成长!L$19*养成规划和标准成长!$I273,0)</f>
        <v>68</v>
      </c>
      <c r="AC27" s="9">
        <f>ROUND(属性投放!L$4+养成规划和标准成长!M$3*养成规划和标准成长!$C273*养成规划和标准成长!$D273+养成规划和标准成长!M$4*养成规划和标准成长!$J273+养成规划和标准成长!M$5*养成规划和标准成长!$F273+(养成规划和标准成长!M$12+养成规划和标准成长!M$13)*养成规划和标准成长!$B273+养成规划和标准成长!M$14*养成规划和标准成长!$C273*养成规划和标准成长!$E273+养成规划和标准成长!M$17*10*养成规划和标准成长!$G273+养成规划和标准成长!M$18*10*养成规划和标准成长!$H273+养成规划和标准成长!M$19*养成规划和标准成长!$I273,0)</f>
        <v>240</v>
      </c>
      <c r="AD27" s="9">
        <f>ROUND(属性投放!M$4+养成规划和标准成长!N$3*养成规划和标准成长!$C273*养成规划和标准成长!$D273+养成规划和标准成长!N$4*养成规划和标准成长!$J273+养成规划和标准成长!N$5*养成规划和标准成长!$F273+(养成规划和标准成长!N$12+养成规划和标准成长!N$13)*养成规划和标准成长!$B273+养成规划和标准成长!N$14*养成规划和标准成长!$C273*养成规划和标准成长!$E273+养成规划和标准成长!N$17*10*养成规划和标准成长!$G273+养成规划和标准成长!N$18*10*养成规划和标准成长!$H273+养成规划和标准成长!N$19*养成规划和标准成长!$I273,0)</f>
        <v>240</v>
      </c>
      <c r="AE27" s="9">
        <f>VLOOKUP(养成规划和标准成长!$L273,阵法、技能和修炼!$C$20:$N$40,COLUMNS(阵法、技能和修炼!$C$20:G$40),0)</f>
        <v>0</v>
      </c>
      <c r="AF27" s="9">
        <f>VLOOKUP(养成规划和标准成长!$L273,阵法、技能和修炼!$C$20:$N$40,COLUMNS(阵法、技能和修炼!$C$20:H$40),0)</f>
        <v>0</v>
      </c>
      <c r="AG27" s="9">
        <f>VLOOKUP(养成规划和标准成长!$L273,阵法、技能和修炼!$C$20:$N$40,COLUMNS(阵法、技能和修炼!$C$20:I$40),0)</f>
        <v>0</v>
      </c>
      <c r="AH27" s="9">
        <f>VLOOKUP(养成规划和标准成长!$L273,阵法、技能和修炼!$C$20:$N$40,COLUMNS(阵法、技能和修炼!$C$20:J$40),0)</f>
        <v>0</v>
      </c>
      <c r="AI27" s="9">
        <f>VLOOKUP(养成规划和标准成长!$L273,阵法、技能和修炼!$C$20:$N$40,COLUMNS(阵法、技能和修炼!$C$20:K$40),0)</f>
        <v>0</v>
      </c>
      <c r="AJ27" s="9">
        <f>VLOOKUP(养成规划和标准成长!$L273,阵法、技能和修炼!$C$20:$N$40,COLUMNS(阵法、技能和修炼!$C$20:L$40),0)</f>
        <v>0</v>
      </c>
      <c r="AK27" s="9">
        <f>VLOOKUP(养成规划和标准成长!$L273,阵法、技能和修炼!$C$20:$N$40,COLUMNS(阵法、技能和修炼!$C$20:M$40),0)</f>
        <v>0</v>
      </c>
      <c r="AL27" s="9">
        <f>VLOOKUP(养成规划和标准成长!$L273,阵法、技能和修炼!$C$20:$N$40,COLUMNS(阵法、技能和修炼!$C$20:N$40),0)</f>
        <v>0</v>
      </c>
      <c r="AN27" s="1">
        <v>24</v>
      </c>
      <c r="AO27" s="9">
        <f>ROUND(属性投放!D$4+养成规划和标准成长!E$3*养成规划和标准成长!$O273*养成规划和标准成长!$P273+养成规划和标准成长!E$4*养成规划和标准成长!$V273+养成规划和标准成长!E$5*养成规划和标准成长!$R273+(养成规划和标准成长!E$12+养成规划和标准成长!E$13)*养成规划和标准成长!$N273+养成规划和标准成长!E$14*养成规划和标准成长!$O273*养成规划和标准成长!$Q273+养成规划和标准成长!E$17*10*养成规划和标准成长!$S273+养成规划和标准成长!E$18*10*养成规划和标准成长!$T273+养成规划和标准成长!E$19*养成规划和标准成长!$U273,0)</f>
        <v>879</v>
      </c>
      <c r="AP27" s="9">
        <f>ROUND(属性投放!E$4+养成规划和标准成长!F$3*养成规划和标准成长!$O273*养成规划和标准成长!$P273+养成规划和标准成长!F$4*养成规划和标准成长!$V273+养成规划和标准成长!F$5*养成规划和标准成长!$R273+(养成规划和标准成长!F$12+养成规划和标准成长!F$13)*养成规划和标准成长!$N273+养成规划和标准成长!F$14*养成规划和标准成长!$O273*养成规划和标准成长!$Q273+养成规划和标准成长!F$17*10*养成规划和标准成长!$S273+养成规划和标准成长!F$18*10*养成规划和标准成长!$T273+养成规划和标准成长!F$19*养成规划和标准成长!$U273,0)</f>
        <v>948</v>
      </c>
      <c r="AQ27" s="9">
        <f>ROUND(属性投放!F$4+养成规划和标准成长!G$3*养成规划和标准成长!$O273*养成规划和标准成长!$P273+养成规划和标准成长!G$4*养成规划和标准成长!$V273+养成规划和标准成长!G$5*养成规划和标准成长!$R273+(养成规划和标准成长!G$12+养成规划和标准成长!G$13)*养成规划和标准成长!$N273+养成规划和标准成长!G$14*养成规划和标准成长!$O273*养成规划和标准成长!$Q273+养成规划和标准成长!G$17*10*养成规划和标准成长!$S273+养成规划和标准成长!G$18*10*养成规划和标准成长!$T273+养成规划和标准成长!G$19*养成规划和标准成长!$U273,0)</f>
        <v>428</v>
      </c>
      <c r="AR27" s="9">
        <f>ROUND(属性投放!G$4+养成规划和标准成长!H$3*养成规划和标准成长!$O273*养成规划和标准成长!$P273+养成规划和标准成长!H$4*养成规划和标准成长!$V273+养成规划和标准成长!H$5*养成规划和标准成长!$R273+(养成规划和标准成长!H$12+养成规划和标准成长!H$13)*养成规划和标准成长!$N273+养成规划和标准成长!H$14*养成规划和标准成长!$O273*养成规划和标准成长!$Q273+养成规划和标准成长!H$17*10*养成规划和标准成长!$S273+养成规划和标准成长!H$18*10*养成规划和标准成长!$T273+养成规划和标准成长!H$19*养成规划和标准成长!$U273,0)</f>
        <v>177</v>
      </c>
      <c r="AS27" s="9">
        <f>ROUND(属性投放!H$4+养成规划和标准成长!I$3*养成规划和标准成长!$O273*养成规划和标准成长!$P273+养成规划和标准成长!I$4*养成规划和标准成长!$V273+养成规划和标准成长!I$5*养成规划和标准成长!$R273+(养成规划和标准成长!I$12+养成规划和标准成长!I$13)*养成规划和标准成长!$N273+养成规划和标准成长!I$14*养成规划和标准成长!$O273*养成规划和标准成长!$Q273+养成规划和标准成长!I$17*10*养成规划和标准成长!$S273+养成规划和标准成长!I$18*10*养成规划和标准成长!$T273+养成规划和标准成长!I$19*养成规划和标准成长!$U273,0)</f>
        <v>322</v>
      </c>
      <c r="AT27" s="9">
        <f>ROUND(属性投放!I$4+养成规划和标准成长!J$3*养成规划和标准成长!$O273*养成规划和标准成长!$P273+养成规划和标准成长!J$4*养成规划和标准成长!$V273+养成规划和标准成长!J$5*养成规划和标准成长!$R273+(养成规划和标准成长!J$12+养成规划和标准成长!J$13)*养成规划和标准成长!$N273+养成规划和标准成长!J$14*养成规划和标准成长!$O273*养成规划和标准成长!$Q273+养成规划和标准成长!J$17*10*养成规划和标准成长!$S273+养成规划和标准成长!J$18*10*养成规划和标准成长!$T273+养成规划和标准成长!J$19*养成规划和标准成长!$U273,0)</f>
        <v>208</v>
      </c>
      <c r="AU27" s="9">
        <f>ROUND(属性投放!J$4+养成规划和标准成长!K$3*养成规划和标准成长!$O273*养成规划和标准成长!$P273+养成规划和标准成长!K$4*养成规划和标准成长!$V273+养成规划和标准成长!K$5*养成规划和标准成长!$R273+(养成规划和标准成长!K$12+养成规划和标准成长!K$13)*养成规划和标准成长!$N273+养成规划和标准成长!K$14*养成规划和标准成长!$O273*养成规划和标准成长!$Q273+养成规划和标准成长!K$17*10*养成规划和标准成长!$S273+养成规划和标准成长!K$18*10*养成规划和标准成长!$T273+养成规划和标准成长!K$19*养成规划和标准成长!$U273,0)</f>
        <v>140</v>
      </c>
      <c r="AV27" s="9">
        <f>ROUND(属性投放!K$4+养成规划和标准成长!L$3*养成规划和标准成长!$O273*养成规划和标准成长!$P273+养成规划和标准成长!L$4*养成规划和标准成长!$V273+养成规划和标准成长!L$5*养成规划和标准成长!$R273+(养成规划和标准成长!L$12+养成规划和标准成长!L$13)*养成规划和标准成长!$N273+养成规划和标准成长!L$14*养成规划和标准成长!$O273*养成规划和标准成长!$Q273+养成规划和标准成长!L$17*10*养成规划和标准成长!$S273+养成规划和标准成长!L$18*10*养成规划和标准成长!$T273+养成规划和标准成长!L$19*养成规划和标准成长!$U273,0)</f>
        <v>74</v>
      </c>
      <c r="AW27" s="9">
        <f>ROUND(属性投放!L$4+养成规划和标准成长!M$3*养成规划和标准成长!$O273*养成规划和标准成长!$P273+养成规划和标准成长!M$4*养成规划和标准成长!$V273+养成规划和标准成长!M$5*养成规划和标准成长!$R273+(养成规划和标准成长!M$12+养成规划和标准成长!M$13)*养成规划和标准成长!$N273+养成规划和标准成长!M$14*养成规划和标准成长!$O273*养成规划和标准成长!$Q273+养成规划和标准成长!M$17*10*养成规划和标准成长!$S273+养成规划和标准成长!M$18*10*养成规划和标准成长!$T273+养成规划和标准成长!M$19*养成规划和标准成长!$U273,0)</f>
        <v>240</v>
      </c>
      <c r="AX27" s="9">
        <f>ROUND(属性投放!M$4+养成规划和标准成长!N$3*养成规划和标准成长!$O273*养成规划和标准成长!$P273+养成规划和标准成长!N$4*养成规划和标准成长!$V273+养成规划和标准成长!N$5*养成规划和标准成长!$R273+(养成规划和标准成长!N$12+养成规划和标准成长!N$13)*养成规划和标准成长!$N273+养成规划和标准成长!N$14*养成规划和标准成长!$O273*养成规划和标准成长!$Q273+养成规划和标准成长!N$17*10*养成规划和标准成长!$S273+养成规划和标准成长!N$18*10*养成规划和标准成长!$T273+养成规划和标准成长!N$19*养成规划和标准成长!$U273,0)</f>
        <v>240</v>
      </c>
      <c r="AY27" s="9">
        <f>VLOOKUP(养成规划和标准成长!$X273,阵法、技能和修炼!$C$20:$N$40,COLUMNS(阵法、技能和修炼!$C$20:G$40),0)</f>
        <v>0</v>
      </c>
      <c r="AZ27" s="9">
        <f>VLOOKUP(养成规划和标准成长!$X273,阵法、技能和修炼!$C$20:$N$40,COLUMNS(阵法、技能和修炼!$C$20:H$40),0)</f>
        <v>0</v>
      </c>
      <c r="BA27" s="9">
        <f>VLOOKUP(养成规划和标准成长!$X273,阵法、技能和修炼!$C$20:$N$40,COLUMNS(阵法、技能和修炼!$C$20:I$40),0)</f>
        <v>0</v>
      </c>
      <c r="BB27" s="9">
        <f>VLOOKUP(养成规划和标准成长!$X273,阵法、技能和修炼!$C$20:$N$40,COLUMNS(阵法、技能和修炼!$C$20:J$40),0)</f>
        <v>0</v>
      </c>
      <c r="BC27" s="9">
        <f>VLOOKUP(养成规划和标准成长!$X273,阵法、技能和修炼!$C$20:$N$40,COLUMNS(阵法、技能和修炼!$C$20:K$40),0)</f>
        <v>0</v>
      </c>
      <c r="BD27" s="9">
        <f>VLOOKUP(养成规划和标准成长!$X273,阵法、技能和修炼!$C$20:$N$40,COLUMNS(阵法、技能和修炼!$C$20:L$40),0)</f>
        <v>0</v>
      </c>
      <c r="BE27" s="9">
        <f>VLOOKUP(养成规划和标准成长!$X273,阵法、技能和修炼!$C$20:$N$40,COLUMNS(阵法、技能和修炼!$C$20:M$40),0)</f>
        <v>0</v>
      </c>
      <c r="BF27" s="9">
        <f>VLOOKUP(养成规划和标准成长!$X273,阵法、技能和修炼!$C$20:$N$40,COLUMNS(阵法、技能和修炼!$C$20:N$40),0)</f>
        <v>0</v>
      </c>
      <c r="BH27" s="1">
        <v>24</v>
      </c>
      <c r="BI27" s="9">
        <f>ROUND(属性投放!D$4+养成规划和标准成长!E$3*养成规划和标准成长!$AA273*养成规划和标准成长!$AB273+养成规划和标准成长!E$4*养成规划和标准成长!$AH273+养成规划和标准成长!E$5*养成规划和标准成长!$AD273+(养成规划和标准成长!E$12+养成规划和标准成长!E$13)*养成规划和标准成长!$Z273+养成规划和标准成长!E$14*养成规划和标准成长!$AA273*养成规划和标准成长!$AC273+养成规划和标准成长!E$17*10*养成规划和标准成长!$AE273+养成规划和标准成长!E$18*10*养成规划和标准成长!$AF273+养成规划和标准成长!E$19*养成规划和标准成长!$AG273,0)</f>
        <v>912</v>
      </c>
      <c r="BJ27" s="9">
        <f>ROUND(属性投放!E$4+养成规划和标准成长!F$3*养成规划和标准成长!$AA273*养成规划和标准成长!$AB273+养成规划和标准成长!F$4*养成规划和标准成长!$AH273+养成规划和标准成长!F$5*养成规划和标准成长!$AD273+(养成规划和标准成长!F$12+养成规划和标准成长!F$13)*养成规划和标准成长!$Z273+养成规划和标准成长!F$14*养成规划和标准成长!$AA273*养成规划和标准成长!$AC273+养成规划和标准成长!F$17*10*养成规划和标准成长!$AE273+养成规划和标准成长!F$18*10*养成规划和标准成长!$AF273+养成规划和标准成长!F$19*养成规划和标准成长!$AG273,0)</f>
        <v>964</v>
      </c>
      <c r="BK27" s="9">
        <f>ROUND(属性投放!F$4+养成规划和标准成长!G$3*养成规划和标准成长!$AA273*养成规划和标准成长!$AB273+养成规划和标准成长!G$4*养成规划和标准成长!$AH273+养成规划和标准成长!G$5*养成规划和标准成长!$AD273+(养成规划和标准成长!G$12+养成规划和标准成长!G$13)*养成规划和标准成长!$Z273+养成规划和标准成长!G$14*养成规划和标准成长!$AA273*养成规划和标准成长!$AC273+养成规划和标准成长!G$17*10*养成规划和标准成长!$AE273+养成规划和标准成长!G$18*10*养成规划和标准成长!$AF273+养成规划和标准成长!G$19*养成规划和标准成长!$AG273,0)</f>
        <v>444</v>
      </c>
      <c r="BL27" s="9">
        <f>ROUND(属性投放!G$4+养成规划和标准成长!H$3*养成规划和标准成长!$AA273*养成规划和标准成长!$AB273+养成规划和标准成长!H$4*养成规划和标准成长!$AH273+养成规划和标准成长!H$5*养成规划和标准成长!$AD273+(养成规划和标准成长!H$12+养成规划和标准成长!H$13)*养成规划和标准成长!$Z273+养成规划和标准成长!H$14*养成规划和标准成长!$AA273*养成规划和标准成长!$AC273+养成规划和标准成长!H$17*10*养成规划和标准成长!$AE273+养成规划和标准成长!H$18*10*养成规划和标准成长!$AF273+养成规划和标准成长!H$19*养成规划和标准成长!$AG273,0)</f>
        <v>185</v>
      </c>
      <c r="BM27" s="9">
        <f>ROUND(属性投放!H$4+养成规划和标准成长!I$3*养成规划和标准成长!$AA273*养成规划和标准成长!$AB273+养成规划和标准成长!I$4*养成规划和标准成长!$AH273+养成规划和标准成长!I$5*养成规划和标准成长!$AD273+(养成规划和标准成长!I$12+养成规划和标准成长!I$13)*养成规划和标准成长!$Z273+养成规划和标准成长!I$14*养成规划和标准成长!$AA273*养成规划和标准成长!$AC273+养成规划和标准成长!I$17*10*养成规划和标准成长!$AE273+养成规划和标准成长!I$18*10*养成规划和标准成长!$AF273+养成规划和标准成长!I$19*养成规划和标准成长!$AG273,0)</f>
        <v>330</v>
      </c>
      <c r="BN27" s="9">
        <f>ROUND(属性投放!I$4+养成规划和标准成长!J$3*养成规划和标准成长!$AA273*养成规划和标准成长!$AB273+养成规划和标准成长!J$4*养成规划和标准成长!$AH273+养成规划和标准成长!J$5*养成规划和标准成长!$AD273+(养成规划和标准成长!J$12+养成规划和标准成长!J$13)*养成规划和标准成长!$Z273+养成规划和标准成长!J$14*养成规划和标准成长!$AA273*养成规划和标准成长!$AC273+养成规划和标准成长!J$17*10*养成规划和标准成长!$AE273+养成规划和标准成长!J$18*10*养成规划和标准成长!$AF273+养成规划和标准成长!J$19*养成规划和标准成长!$AG273,0)</f>
        <v>213</v>
      </c>
      <c r="BO27" s="9">
        <f>ROUND(属性投放!J$4+养成规划和标准成长!K$3*养成规划和标准成长!$AA273*养成规划和标准成长!$AB273+养成规划和标准成长!K$4*养成规划和标准成长!$AH273+养成规划和标准成长!K$5*养成规划和标准成长!$AD273+(养成规划和标准成长!K$12+养成规划和标准成长!K$13)*养成规划和标准成长!$Z273+养成规划和标准成长!K$14*养成规划和标准成长!$AA273*养成规划和标准成长!$AC273+养成规划和标准成长!K$17*10*养成规划和标准成长!$AE273+养成规划和标准成长!K$18*10*养成规划和标准成长!$AF273+养成规划和标准成长!K$19*养成规划和标准成长!$AG273,0)</f>
        <v>142</v>
      </c>
      <c r="BP27" s="9">
        <f>ROUND(属性投放!K$4+养成规划和标准成长!L$3*养成规划和标准成长!$AA273*养成规划和标准成长!$AB273+养成规划和标准成长!L$4*养成规划和标准成长!$AH273+养成规划和标准成长!L$5*养成规划和标准成长!$AD273+(养成规划和标准成长!L$12+养成规划和标准成长!L$13)*养成规划和标准成长!$Z273+养成规划和标准成长!L$14*养成规划和标准成长!$AA273*养成规划和标准成长!$AC273+养成规划和标准成长!L$17*10*养成规划和标准成长!$AE273+养成规划和标准成长!L$18*10*养成规划和标准成长!$AF273+养成规划和标准成长!L$19*养成规划和标准成长!$AG273,0)</f>
        <v>80</v>
      </c>
      <c r="BQ27" s="9">
        <f>ROUND(属性投放!L$4+养成规划和标准成长!M$3*养成规划和标准成长!$AA273*养成规划和标准成长!$AB273+养成规划和标准成长!M$4*养成规划和标准成长!$AH273+养成规划和标准成长!M$5*养成规划和标准成长!$AD273+(养成规划和标准成长!M$12+养成规划和标准成长!M$13)*养成规划和标准成长!$Z273+养成规划和标准成长!M$14*养成规划和标准成长!$AA273*养成规划和标准成长!$AC273+养成规划和标准成长!M$17*10*养成规划和标准成长!$AE273+养成规划和标准成长!M$18*10*养成规划和标准成长!$AF273+养成规划和标准成长!M$19*养成规划和标准成长!$AG273,0)</f>
        <v>240</v>
      </c>
      <c r="BR27" s="9">
        <f>ROUND(属性投放!M$4+养成规划和标准成长!N$3*养成规划和标准成长!$AA273*养成规划和标准成长!$AB273+养成规划和标准成长!N$4*养成规划和标准成长!$AH273+养成规划和标准成长!N$5*养成规划和标准成长!$AD273+(养成规划和标准成长!N$12+养成规划和标准成长!N$13)*养成规划和标准成长!$Z273+养成规划和标准成长!N$14*养成规划和标准成长!$AA273*养成规划和标准成长!$AC273+养成规划和标准成长!N$17*10*养成规划和标准成长!$AE273+养成规划和标准成长!N$18*10*养成规划和标准成长!$AF273+养成规划和标准成长!N$19*养成规划和标准成长!$AG273,0)</f>
        <v>240</v>
      </c>
      <c r="BS27" s="9">
        <f>VLOOKUP(养成规划和标准成长!$AJ273,阵法、技能和修炼!$C$20:$N$40,COLUMNS(阵法、技能和修炼!$C$20:G$40),0)</f>
        <v>0</v>
      </c>
      <c r="BT27" s="9">
        <f>VLOOKUP(养成规划和标准成长!$AJ273,阵法、技能和修炼!$C$20:$N$40,COLUMNS(阵法、技能和修炼!$C$20:H$40),0)</f>
        <v>0</v>
      </c>
      <c r="BU27" s="9">
        <f>VLOOKUP(养成规划和标准成长!$AJ273,阵法、技能和修炼!$C$20:$N$40,COLUMNS(阵法、技能和修炼!$C$20:I$40),0)</f>
        <v>0</v>
      </c>
      <c r="BV27" s="9">
        <f>VLOOKUP(养成规划和标准成长!$AJ273,阵法、技能和修炼!$C$20:$N$40,COLUMNS(阵法、技能和修炼!$C$20:J$40),0)</f>
        <v>0</v>
      </c>
      <c r="BW27" s="9">
        <f>VLOOKUP(养成规划和标准成长!$AJ273,阵法、技能和修炼!$C$20:$N$40,COLUMNS(阵法、技能和修炼!$C$20:K$40),0)</f>
        <v>0</v>
      </c>
      <c r="BX27" s="9">
        <f>VLOOKUP(养成规划和标准成长!$AJ273,阵法、技能和修炼!$C$20:$N$40,COLUMNS(阵法、技能和修炼!$C$20:L$40),0)</f>
        <v>0</v>
      </c>
      <c r="BY27" s="9">
        <f>VLOOKUP(养成规划和标准成长!$AJ273,阵法、技能和修炼!$C$20:$N$40,COLUMNS(阵法、技能和修炼!$C$20:M$40),0)</f>
        <v>0</v>
      </c>
      <c r="BZ27" s="9">
        <f>VLOOKUP(养成规划和标准成长!$AJ273,阵法、技能和修炼!$C$20:$N$40,COLUMNS(阵法、技能和修炼!$C$20:N$40),0)</f>
        <v>0</v>
      </c>
    </row>
    <row r="28" spans="1:78">
      <c r="A28" s="1">
        <v>25</v>
      </c>
      <c r="B28" s="9">
        <f>ROUND(属性投放!D$4+养成规划和标准成长!E$3*养成规划和标准成长!$O121*养成规划和标准成长!$P121+养成规划和标准成长!E$4*养成规划和标准成长!$V121+养成规划和标准成长!E$5*养成规划和标准成长!$R121+(养成规划和标准成长!E$12+养成规划和标准成长!E$13)*养成规划和标准成长!$N121+养成规划和标准成长!E$14*养成规划和标准成长!$O121*养成规划和标准成长!$Q121+养成规划和标准成长!E$17*10*养成规划和标准成长!$S121+养成规划和标准成长!E$18*10*养成规划和标准成长!$T121+养成规划和标准成长!E$19*养成规划和标准成长!$U121,0)</f>
        <v>830</v>
      </c>
      <c r="C28" s="9">
        <f>ROUND(属性投放!E$4+养成规划和标准成长!F$3*养成规划和标准成长!$O121*养成规划和标准成长!$P121+养成规划和标准成长!F$4*养成规划和标准成长!$V121+养成规划和标准成长!F$5*养成规划和标准成长!$R121+(养成规划和标准成长!F$12+养成规划和标准成长!F$13)*养成规划和标准成长!$N121+养成规划和标准成长!F$14*养成规划和标准成长!$O121*养成规划和标准成长!$Q121+养成规划和标准成长!F$17*10*养成规划和标准成长!$S121+养成规划和标准成长!F$18*10*养成规划和标准成长!$T121+养成规划和标准成长!F$19*养成规划和标准成长!$U121,0)</f>
        <v>940</v>
      </c>
      <c r="D28" s="9">
        <f>ROUND(属性投放!F$4+养成规划和标准成长!G$3*养成规划和标准成长!$O121*养成规划和标准成长!$P121+养成规划和标准成长!G$4*养成规划和标准成长!$V121+养成规划和标准成长!G$5*养成规划和标准成长!$R121+(养成规划和标准成长!G$12+养成规划和标准成长!G$13)*养成规划和标准成长!$N121+养成规划和标准成长!G$14*养成规划和标准成长!$O121*养成规划和标准成长!$Q121+养成规划和标准成长!G$17*10*养成规划和标准成长!$S121+养成规划和标准成长!G$18*10*养成规划和标准成长!$T121+养成规划和标准成长!G$19*养成规划和标准成长!$U121,0)</f>
        <v>402</v>
      </c>
      <c r="E28" s="9">
        <f>ROUND(属性投放!G$4+养成规划和标准成长!H$3*养成规划和标准成长!$O121*养成规划和标准成长!$P121+养成规划和标准成长!H$4*养成规划和标准成长!$V121+养成规划和标准成长!H$5*养成规划和标准成长!$R121+(养成规划和标准成长!H$12+养成规划和标准成长!H$13)*养成规划和标准成长!$N121+养成规划和标准成长!H$14*养成规划和标准成长!$O121*养成规划和标准成长!$Q121+养成规划和标准成长!H$17*10*养成规划和标准成长!$S121+养成规划和标准成长!H$18*10*养成规划和标准成长!$T121+养成规划和标准成长!H$19*养成规划和标准成长!$U121,0)</f>
        <v>162</v>
      </c>
      <c r="F28" s="9">
        <f>ROUND(属性投放!H$4+养成规划和标准成长!I$3*养成规划和标准成长!$O121*养成规划和标准成长!$P121+养成规划和标准成长!I$4*养成规划和标准成长!$V121+养成规划和标准成长!I$5*养成规划和标准成长!$R121+(养成规划和标准成长!I$12+养成规划和标准成长!I$13)*养成规划和标准成长!$N121+养成规划和标准成长!I$14*养成规划和标准成长!$O121*养成规划和标准成长!$Q121+养成规划和标准成长!I$17*10*养成规划和标准成长!$S121+养成规划和标准成长!I$18*10*养成规划和标准成长!$T121+养成规划和标准成长!I$19*养成规划和标准成长!$U121,0)</f>
        <v>312</v>
      </c>
      <c r="G28" s="9">
        <f>ROUND(属性投放!I$4+养成规划和标准成长!J$3*养成规划和标准成长!$O121*养成规划和标准成长!$P121+养成规划和标准成长!J$4*养成规划和标准成长!$V121+养成规划和标准成长!J$5*养成规划和标准成长!$R121+(养成规划和标准成长!J$12+养成规划和标准成长!J$13)*养成规划和标准成长!$N121+养成规划和标准成长!J$14*养成规划和标准成长!$O121*养成规划和标准成长!$Q121+养成规划和标准成长!J$17*10*养成规划和标准成长!$S121+养成规划和标准成长!J$18*10*养成规划和标准成长!$T121+养成规划和标准成长!J$19*养成规划和标准成长!$U121,0)</f>
        <v>204</v>
      </c>
      <c r="H28" s="9">
        <f>ROUND(属性投放!J$4+养成规划和标准成长!K$3*养成规划和标准成长!$O121*养成规划和标准成长!$P121+养成规划和标准成长!K$4*养成规划和标准成长!$V121+养成规划和标准成长!K$5*养成规划和标准成长!$R121+(养成规划和标准成长!K$12+养成规划和标准成长!K$13)*养成规划和标准成长!$N121+养成规划和标准成长!K$14*养成规划和标准成长!$O121*养成规划和标准成长!$Q121+养成规划和标准成长!K$17*10*养成规划和标准成长!$S121+养成规划和标准成长!K$18*10*养成规划和标准成长!$T121+养成规划和标准成长!K$19*养成规划和标准成长!$U121,0)</f>
        <v>138</v>
      </c>
      <c r="I28" s="9">
        <f>ROUND(属性投放!K$4+养成规划和标准成长!L$3*养成规划和标准成长!$O121*养成规划和标准成长!$P121+养成规划和标准成长!L$4*养成规划和标准成长!$V121+养成规划和标准成长!L$5*养成规划和标准成长!$R121+(养成规划和标准成长!L$12+养成规划和标准成长!L$13)*养成规划和标准成长!$N121+养成规划和标准成长!L$14*养成规划和标准成长!$O121*养成规划和标准成长!$Q121+养成规划和标准成长!L$17*10*养成规划和标准成长!$S121+养成规划和标准成长!L$18*10*养成规划和标准成长!$T121+养成规划和标准成长!L$19*养成规划和标准成长!$U121,0)</f>
        <v>62</v>
      </c>
      <c r="J28" s="9">
        <f>ROUND(属性投放!L$4+养成规划和标准成长!M$3*养成规划和标准成长!$O121*养成规划和标准成长!$P121+养成规划和标准成长!M$4*养成规划和标准成长!$V121+养成规划和标准成长!M$5*养成规划和标准成长!$R121+(养成规划和标准成长!M$12+养成规划和标准成长!M$13)*养成规划和标准成长!$N121+养成规划和标准成长!M$14*养成规划和标准成长!$O121*养成规划和标准成长!$Q121+养成规划和标准成长!M$17*10*养成规划和标准成长!$S121+养成规划和标准成长!M$18*10*养成规划和标准成长!$T121+养成规划和标准成长!M$19*养成规划和标准成长!$U121,0)</f>
        <v>250</v>
      </c>
      <c r="K28" s="9">
        <f>ROUND(属性投放!M$4+养成规划和标准成长!N$3*养成规划和标准成长!$O121*养成规划和标准成长!$P121+养成规划和标准成长!N$4*养成规划和标准成长!$V121+养成规划和标准成长!N$5*养成规划和标准成长!$R121+(养成规划和标准成长!N$12+养成规划和标准成长!N$13)*养成规划和标准成长!$N121+养成规划和标准成长!N$14*养成规划和标准成长!$O121*养成规划和标准成长!$Q121+养成规划和标准成长!N$17*10*养成规划和标准成长!$S121+养成规划和标准成长!N$18*10*养成规划和标准成长!$T121+养成规划和标准成长!N$19*养成规划和标准成长!$U121,0)</f>
        <v>250</v>
      </c>
      <c r="L28" s="9">
        <f>VLOOKUP(养成规划和标准成长!$X121,阵法、技能和修炼!$C$20:$N$40,COLUMNS(阵法、技能和修炼!$C$20:G$40),0)</f>
        <v>0</v>
      </c>
      <c r="M28" s="9">
        <f>VLOOKUP(养成规划和标准成长!$X121,阵法、技能和修炼!$C$20:$N$40,COLUMNS(阵法、技能和修炼!$C$20:H$40),0)</f>
        <v>0</v>
      </c>
      <c r="N28" s="9">
        <f>VLOOKUP(养成规划和标准成长!$X121,阵法、技能和修炼!$C$20:$N$40,COLUMNS(阵法、技能和修炼!$C$20:I$40),0)</f>
        <v>0</v>
      </c>
      <c r="O28" s="9">
        <f>VLOOKUP(养成规划和标准成长!$X121,阵法、技能和修炼!$C$20:$N$40,COLUMNS(阵法、技能和修炼!$C$20:J$40),0)</f>
        <v>0</v>
      </c>
      <c r="P28" s="9">
        <f>VLOOKUP(养成规划和标准成长!$X121,阵法、技能和修炼!$C$20:$N$40,COLUMNS(阵法、技能和修炼!$C$20:K$40),0)</f>
        <v>0</v>
      </c>
      <c r="Q28" s="9">
        <f>VLOOKUP(养成规划和标准成长!$X121,阵法、技能和修炼!$C$20:$N$40,COLUMNS(阵法、技能和修炼!$C$20:L$40),0)</f>
        <v>0</v>
      </c>
      <c r="R28" s="9">
        <f>VLOOKUP(养成规划和标准成长!$X121,阵法、技能和修炼!$C$20:$N$40,COLUMNS(阵法、技能和修炼!$C$20:M$40),0)</f>
        <v>0</v>
      </c>
      <c r="S28" s="9">
        <f>VLOOKUP(养成规划和标准成长!$X121,阵法、技能和修炼!$C$20:$N$40,COLUMNS(阵法、技能和修炼!$C$20:N$40),0)</f>
        <v>0</v>
      </c>
      <c r="T28" s="1">
        <v>25</v>
      </c>
      <c r="U28" s="9">
        <f>ROUND(属性投放!D$4+养成规划和标准成长!E$3*养成规划和标准成长!$C274*养成规划和标准成长!$D274+养成规划和标准成长!E$4*养成规划和标准成长!$J274+养成规划和标准成长!E$5*养成规划和标准成长!$F274+(养成规划和标准成长!E$12+养成规划和标准成长!E$13)*养成规划和标准成长!$B274+养成规划和标准成长!E$14*养成规划和标准成长!$C274*养成规划和标准成长!$E274+养成规划和标准成长!E$17*10*养成规划和标准成长!$G274+养成规划和标准成长!E$18*10*养成规划和标准成长!$H274+养成规划和标准成长!E$19*养成规划和标准成长!$I274,0)</f>
        <v>862</v>
      </c>
      <c r="V28" s="9">
        <f>ROUND(属性投放!E$4+养成规划和标准成长!F$3*养成规划和标准成长!$C274*养成规划和标准成长!$D274+养成规划和标准成长!F$4*养成规划和标准成长!$J274+养成规划和标准成长!F$5*养成规划和标准成长!$F274+(养成规划和标准成长!F$12+养成规划和标准成长!F$13)*养成规划和标准成长!$B274+养成规划和标准成长!F$14*养成规划和标准成长!$C274*养成规划和标准成长!$E274+养成规划和标准成长!F$17*10*养成规划和标准成长!$G274+养成规划和标准成长!F$18*10*养成规划和标准成长!$H274+养成规划和标准成长!F$19*养成规划和标准成长!$I274,0)</f>
        <v>956</v>
      </c>
      <c r="W28" s="9">
        <f>ROUND(属性投放!F$4+养成规划和标准成长!G$3*养成规划和标准成长!$C274*养成规划和标准成长!$D274+养成规划和标准成长!G$4*养成规划和标准成长!$J274+养成规划和标准成长!G$5*养成规划和标准成长!$F274+(养成规划和标准成长!G$12+养成规划和标准成长!G$13)*养成规划和标准成长!$B274+养成规划和标准成长!G$14*养成规划和标准成长!$C274*养成规划和标准成长!$E274+养成规划和标准成长!G$17*10*养成规划和标准成长!$G274+养成规划和标准成长!G$18*10*养成规划和标准成长!$H274+养成规划和标准成长!G$19*养成规划和标准成长!$I274,0)</f>
        <v>419</v>
      </c>
      <c r="X28" s="9">
        <f>ROUND(属性投放!G$4+养成规划和标准成长!H$3*养成规划和标准成长!$C274*养成规划和标准成长!$D274+养成规划和标准成长!H$4*养成规划和标准成长!$J274+养成规划和标准成长!H$5*养成规划和标准成长!$F274+(养成规划和标准成长!H$12+养成规划和标准成长!H$13)*养成规划和标准成长!$B274+养成规划和标准成长!H$14*养成规划和标准成长!$C274*养成规划和标准成长!$E274+养成规划和标准成长!H$17*10*养成规划和标准成长!$G274+养成规划和标准成长!H$18*10*养成规划和标准成长!$H274+养成规划和标准成长!H$19*养成规划和标准成长!$I274,0)</f>
        <v>171</v>
      </c>
      <c r="Y28" s="9">
        <f>ROUND(属性投放!H$4+养成规划和标准成长!I$3*养成规划和标准成长!$C274*养成规划和标准成长!$D274+养成规划和标准成长!I$4*养成规划和标准成长!$J274+养成规划和标准成长!I$5*养成规划和标准成长!$F274+(养成规划和标准成长!I$12+养成规划和标准成长!I$13)*养成规划和标准成长!$B274+养成规划和标准成长!I$14*养成规划和标准成长!$C274*养成规划和标准成长!$E274+养成规划和标准成长!I$17*10*养成规划和标准成长!$G274+养成规划和标准成长!I$18*10*养成规划和标准成长!$H274+养成规划和标准成长!I$19*养成规划和标准成长!$I274,0)</f>
        <v>321</v>
      </c>
      <c r="Z28" s="9">
        <f>ROUND(属性投放!I$4+养成规划和标准成长!J$3*养成规划和标准成长!$C274*养成规划和标准成长!$D274+养成规划和标准成长!J$4*养成规划和标准成长!$J274+养成规划和标准成长!J$5*养成规划和标准成长!$F274+(养成规划和标准成长!J$12+养成规划和标准成长!J$13)*养成规划和标准成长!$B274+养成规划和标准成长!J$14*养成规划和标准成长!$C274*养成规划和标准成长!$E274+养成规划和标准成长!J$17*10*养成规划和标准成长!$G274+养成规划和标准成长!J$18*10*养成规划和标准成长!$H274+养成规划和标准成长!J$19*养成规划和标准成长!$I274,0)</f>
        <v>208</v>
      </c>
      <c r="AA28" s="9">
        <f>ROUND(属性投放!J$4+养成规划和标准成长!K$3*养成规划和标准成长!$C274*养成规划和标准成长!$D274+养成规划和标准成长!K$4*养成规划和标准成长!$J274+养成规划和标准成长!K$5*养成规划和标准成长!$F274+(养成规划和标准成长!K$12+养成规划和标准成长!K$13)*养成规划和标准成长!$B274+养成规划和标准成长!K$14*养成规划和标准成长!$C274*养成规划和标准成长!$E274+养成规划和标准成长!K$17*10*养成规划和标准成长!$G274+养成规划和标准成长!K$18*10*养成规划和标准成长!$H274+养成规划和标准成长!K$19*养成规划和标准成长!$I274,0)</f>
        <v>141</v>
      </c>
      <c r="AB28" s="9">
        <f>ROUND(属性投放!K$4+养成规划和标准成长!L$3*养成规划和标准成长!$C274*养成规划和标准成长!$D274+养成规划和标准成长!L$4*养成规划和标准成长!$J274+养成规划和标准成长!L$5*养成规划和标准成长!$F274+(养成规划和标准成长!L$12+养成规划和标准成长!L$13)*养成规划和标准成长!$B274+养成规划和标准成长!L$14*养成规划和标准成长!$C274*养成规划和标准成长!$E274+养成规划和标准成长!L$17*10*养成规划和标准成长!$G274+养成规划和标准成长!L$18*10*养成规划和标准成长!$H274+养成规划和标准成长!L$19*养成规划和标准成长!$I274,0)</f>
        <v>68</v>
      </c>
      <c r="AC28" s="9">
        <f>ROUND(属性投放!L$4+养成规划和标准成长!M$3*养成规划和标准成长!$C274*养成规划和标准成长!$D274+养成规划和标准成长!M$4*养成规划和标准成长!$J274+养成规划和标准成长!M$5*养成规划和标准成长!$F274+(养成规划和标准成长!M$12+养成规划和标准成长!M$13)*养成规划和标准成长!$B274+养成规划和标准成长!M$14*养成规划和标准成长!$C274*养成规划和标准成长!$E274+养成规划和标准成长!M$17*10*养成规划和标准成长!$G274+养成规划和标准成长!M$18*10*养成规划和标准成长!$H274+养成规划和标准成长!M$19*养成规划和标准成长!$I274,0)</f>
        <v>250</v>
      </c>
      <c r="AD28" s="9">
        <f>ROUND(属性投放!M$4+养成规划和标准成长!N$3*养成规划和标准成长!$C274*养成规划和标准成长!$D274+养成规划和标准成长!N$4*养成规划和标准成长!$J274+养成规划和标准成长!N$5*养成规划和标准成长!$F274+(养成规划和标准成长!N$12+养成规划和标准成长!N$13)*养成规划和标准成长!$B274+养成规划和标准成长!N$14*养成规划和标准成长!$C274*养成规划和标准成长!$E274+养成规划和标准成长!N$17*10*养成规划和标准成长!$G274+养成规划和标准成长!N$18*10*养成规划和标准成长!$H274+养成规划和标准成长!N$19*养成规划和标准成长!$I274,0)</f>
        <v>250</v>
      </c>
      <c r="AE28" s="9">
        <f>VLOOKUP(养成规划和标准成长!$L274,阵法、技能和修炼!$C$20:$N$40,COLUMNS(阵法、技能和修炼!$C$20:G$40),0)</f>
        <v>0</v>
      </c>
      <c r="AF28" s="9">
        <f>VLOOKUP(养成规划和标准成长!$L274,阵法、技能和修炼!$C$20:$N$40,COLUMNS(阵法、技能和修炼!$C$20:H$40),0)</f>
        <v>0</v>
      </c>
      <c r="AG28" s="9">
        <f>VLOOKUP(养成规划和标准成长!$L274,阵法、技能和修炼!$C$20:$N$40,COLUMNS(阵法、技能和修炼!$C$20:I$40),0)</f>
        <v>0</v>
      </c>
      <c r="AH28" s="9">
        <f>VLOOKUP(养成规划和标准成长!$L274,阵法、技能和修炼!$C$20:$N$40,COLUMNS(阵法、技能和修炼!$C$20:J$40),0)</f>
        <v>0</v>
      </c>
      <c r="AI28" s="9">
        <f>VLOOKUP(养成规划和标准成长!$L274,阵法、技能和修炼!$C$20:$N$40,COLUMNS(阵法、技能和修炼!$C$20:K$40),0)</f>
        <v>0</v>
      </c>
      <c r="AJ28" s="9">
        <f>VLOOKUP(养成规划和标准成长!$L274,阵法、技能和修炼!$C$20:$N$40,COLUMNS(阵法、技能和修炼!$C$20:L$40),0)</f>
        <v>0</v>
      </c>
      <c r="AK28" s="9">
        <f>VLOOKUP(养成规划和标准成长!$L274,阵法、技能和修炼!$C$20:$N$40,COLUMNS(阵法、技能和修炼!$C$20:M$40),0)</f>
        <v>0</v>
      </c>
      <c r="AL28" s="9">
        <f>VLOOKUP(养成规划和标准成长!$L274,阵法、技能和修炼!$C$20:$N$40,COLUMNS(阵法、技能和修炼!$C$20:N$40),0)</f>
        <v>0</v>
      </c>
      <c r="AN28" s="1">
        <v>25</v>
      </c>
      <c r="AO28" s="9">
        <f>ROUND(属性投放!D$4+养成规划和标准成长!E$3*养成规划和标准成长!$O274*养成规划和标准成长!$P274+养成规划和标准成长!E$4*养成规划和标准成长!$V274+养成规划和标准成长!E$5*养成规划和标准成长!$R274+(养成规划和标准成长!E$12+养成规划和标准成长!E$13)*养成规划和标准成长!$N274+养成规划和标准成长!E$14*养成规划和标准成长!$O274*养成规划和标准成长!$Q274+养成规划和标准成长!E$17*10*养成规划和标准成长!$S274+养成规划和标准成长!E$18*10*养成规划和标准成长!$T274+养成规划和标准成长!E$19*养成规划和标准成长!$U274,0)</f>
        <v>895</v>
      </c>
      <c r="AP28" s="9">
        <f>ROUND(属性投放!E$4+养成规划和标准成长!F$3*养成规划和标准成长!$O274*养成规划和标准成长!$P274+养成规划和标准成长!F$4*养成规划和标准成长!$V274+养成规划和标准成长!F$5*养成规划和标准成长!$R274+(养成规划和标准成长!F$12+养成规划和标准成长!F$13)*养成规划和标准成长!$N274+养成规划和标准成长!F$14*养成规划和标准成长!$O274*养成规划和标准成长!$Q274+养成规划和标准成长!F$17*10*养成规划和标准成长!$S274+养成规划和标准成长!F$18*10*养成规划和标准成长!$T274+养成规划和标准成长!F$19*养成规划和标准成长!$U274,0)</f>
        <v>973</v>
      </c>
      <c r="AQ28" s="9">
        <f>ROUND(属性投放!F$4+养成规划和标准成长!G$3*养成规划和标准成长!$O274*养成规划和标准成长!$P274+养成规划和标准成长!G$4*养成规划和标准成长!$V274+养成规划和标准成长!G$5*养成规划和标准成长!$R274+(养成规划和标准成长!G$12+养成规划和标准成长!G$13)*养成规划和标准成长!$N274+养成规划和标准成长!G$14*养成规划和标准成长!$O274*养成规划和标准成长!$Q274+养成规划和标准成长!G$17*10*养成规划和标准成长!$S274+养成规划和标准成长!G$18*10*养成规划和标准成长!$T274+养成规划和标准成长!G$19*养成规划和标准成长!$U274,0)</f>
        <v>435</v>
      </c>
      <c r="AR28" s="9">
        <f>ROUND(属性投放!G$4+养成规划和标准成长!H$3*养成规划和标准成长!$O274*养成规划和标准成长!$P274+养成规划和标准成长!H$4*养成规划和标准成长!$V274+养成规划和标准成长!H$5*养成规划和标准成长!$R274+(养成规划和标准成长!H$12+养成规划和标准成长!H$13)*养成规划和标准成长!$N274+养成规划和标准成长!H$14*养成规划和标准成长!$O274*养成规划和标准成长!$Q274+养成规划和标准成长!H$17*10*养成规划和标准成长!$S274+养成规划和标准成长!H$18*10*养成规划和标准成长!$T274+养成规划和标准成长!H$19*养成规划和标准成长!$U274,0)</f>
        <v>179</v>
      </c>
      <c r="AS28" s="9">
        <f>ROUND(属性投放!H$4+养成规划和标准成长!I$3*养成规划和标准成长!$O274*养成规划和标准成长!$P274+养成规划和标准成长!I$4*养成规划和标准成长!$V274+养成规划和标准成长!I$5*养成规划和标准成长!$R274+(养成规划和标准成长!I$12+养成规划和标准成长!I$13)*养成规划和标准成长!$N274+养成规划和标准成长!I$14*养成规划和标准成长!$O274*养成规划和标准成长!$Q274+养成规划和标准成长!I$17*10*养成规划和标准成长!$S274+养成规划和标准成长!I$18*10*养成规划和标准成长!$T274+养成规划和标准成长!I$19*养成规划和标准成长!$U274,0)</f>
        <v>329</v>
      </c>
      <c r="AT28" s="9">
        <f>ROUND(属性投放!I$4+养成规划和标准成长!J$3*养成规划和标准成长!$O274*养成规划和标准成长!$P274+养成规划和标准成长!J$4*养成规划和标准成长!$V274+养成规划和标准成长!J$5*养成规划和标准成长!$R274+(养成规划和标准成长!J$12+养成规划和标准成长!J$13)*养成规划和标准成长!$N274+养成规划和标准成长!J$14*养成规划和标准成长!$O274*养成规划和标准成长!$Q274+养成规划和标准成长!J$17*10*养成规划和标准成长!$S274+养成规划和标准成长!J$18*10*养成规划和标准成长!$T274+养成规划和标准成长!J$19*养成规划和标准成长!$U274,0)</f>
        <v>213</v>
      </c>
      <c r="AU28" s="9">
        <f>ROUND(属性投放!J$4+养成规划和标准成长!K$3*养成规划和标准成长!$O274*养成规划和标准成长!$P274+养成规划和标准成长!K$4*养成规划和标准成长!$V274+养成规划和标准成长!K$5*养成规划和标准成长!$R274+(养成规划和标准成长!K$12+养成规划和标准成长!K$13)*养成规划和标准成长!$N274+养成规划和标准成长!K$14*养成规划和标准成长!$O274*养成规划和标准成长!$Q274+养成规划和标准成长!K$17*10*养成规划和标准成长!$S274+养成规划和标准成长!K$18*10*养成规划和标准成长!$T274+养成规划和标准成长!K$19*养成规划和标准成长!$U274,0)</f>
        <v>143</v>
      </c>
      <c r="AV28" s="9">
        <f>ROUND(属性投放!K$4+养成规划和标准成长!L$3*养成规划和标准成长!$O274*养成规划和标准成长!$P274+养成规划和标准成长!L$4*养成规划和标准成长!$V274+养成规划和标准成长!L$5*养成规划和标准成长!$R274+(养成规划和标准成长!L$12+养成规划和标准成长!L$13)*养成规划和标准成长!$N274+养成规划和标准成长!L$14*养成规划和标准成长!$O274*养成规划和标准成长!$Q274+养成规划和标准成长!L$17*10*养成规划和标准成长!$S274+养成规划和标准成长!L$18*10*养成规划和标准成长!$T274+养成规划和标准成长!L$19*养成规划和标准成长!$U274,0)</f>
        <v>74</v>
      </c>
      <c r="AW28" s="9">
        <f>ROUND(属性投放!L$4+养成规划和标准成长!M$3*养成规划和标准成长!$O274*养成规划和标准成长!$P274+养成规划和标准成长!M$4*养成规划和标准成长!$V274+养成规划和标准成长!M$5*养成规划和标准成长!$R274+(养成规划和标准成长!M$12+养成规划和标准成长!M$13)*养成规划和标准成长!$N274+养成规划和标准成长!M$14*养成规划和标准成长!$O274*养成规划和标准成长!$Q274+养成规划和标准成长!M$17*10*养成规划和标准成长!$S274+养成规划和标准成长!M$18*10*养成规划和标准成长!$T274+养成规划和标准成长!M$19*养成规划和标准成长!$U274,0)</f>
        <v>250</v>
      </c>
      <c r="AX28" s="9">
        <f>ROUND(属性投放!M$4+养成规划和标准成长!N$3*养成规划和标准成长!$O274*养成规划和标准成长!$P274+养成规划和标准成长!N$4*养成规划和标准成长!$V274+养成规划和标准成长!N$5*养成规划和标准成长!$R274+(养成规划和标准成长!N$12+养成规划和标准成长!N$13)*养成规划和标准成长!$N274+养成规划和标准成长!N$14*养成规划和标准成长!$O274*养成规划和标准成长!$Q274+养成规划和标准成长!N$17*10*养成规划和标准成长!$S274+养成规划和标准成长!N$18*10*养成规划和标准成长!$T274+养成规划和标准成长!N$19*养成规划和标准成长!$U274,0)</f>
        <v>250</v>
      </c>
      <c r="AY28" s="9">
        <f>VLOOKUP(养成规划和标准成长!$X274,阵法、技能和修炼!$C$20:$N$40,COLUMNS(阵法、技能和修炼!$C$20:G$40),0)</f>
        <v>0</v>
      </c>
      <c r="AZ28" s="9">
        <f>VLOOKUP(养成规划和标准成长!$X274,阵法、技能和修炼!$C$20:$N$40,COLUMNS(阵法、技能和修炼!$C$20:H$40),0)</f>
        <v>0</v>
      </c>
      <c r="BA28" s="9">
        <f>VLOOKUP(养成规划和标准成长!$X274,阵法、技能和修炼!$C$20:$N$40,COLUMNS(阵法、技能和修炼!$C$20:I$40),0)</f>
        <v>0</v>
      </c>
      <c r="BB28" s="9">
        <f>VLOOKUP(养成规划和标准成长!$X274,阵法、技能和修炼!$C$20:$N$40,COLUMNS(阵法、技能和修炼!$C$20:J$40),0)</f>
        <v>0</v>
      </c>
      <c r="BC28" s="9">
        <f>VLOOKUP(养成规划和标准成长!$X274,阵法、技能和修炼!$C$20:$N$40,COLUMNS(阵法、技能和修炼!$C$20:K$40),0)</f>
        <v>0</v>
      </c>
      <c r="BD28" s="9">
        <f>VLOOKUP(养成规划和标准成长!$X274,阵法、技能和修炼!$C$20:$N$40,COLUMNS(阵法、技能和修炼!$C$20:L$40),0)</f>
        <v>0</v>
      </c>
      <c r="BE28" s="9">
        <f>VLOOKUP(养成规划和标准成长!$X274,阵法、技能和修炼!$C$20:$N$40,COLUMNS(阵法、技能和修炼!$C$20:M$40),0)</f>
        <v>0</v>
      </c>
      <c r="BF28" s="9">
        <f>VLOOKUP(养成规划和标准成长!$X274,阵法、技能和修炼!$C$20:$N$40,COLUMNS(阵法、技能和修炼!$C$20:N$40),0)</f>
        <v>0</v>
      </c>
      <c r="BH28" s="1">
        <v>25</v>
      </c>
      <c r="BI28" s="9">
        <f>ROUND(属性投放!D$4+养成规划和标准成长!E$3*养成规划和标准成长!$AA274*养成规划和标准成长!$AB274+养成规划和标准成长!E$4*养成规划和标准成长!$AH274+养成规划和标准成长!E$5*养成规划和标准成长!$AD274+(养成规划和标准成长!E$12+养成规划和标准成长!E$13)*养成规划和标准成长!$Z274+养成规划和标准成长!E$14*养成规划和标准成长!$AA274*养成规划和标准成长!$AC274+养成规划和标准成长!E$17*10*养成规划和标准成长!$AE274+养成规划和标准成长!E$18*10*养成规划和标准成长!$AF274+养成规划和标准成长!E$19*养成规划和标准成长!$AG274,0)</f>
        <v>928</v>
      </c>
      <c r="BJ28" s="9">
        <f>ROUND(属性投放!E$4+养成规划和标准成长!F$3*养成规划和标准成长!$AA274*养成规划和标准成长!$AB274+养成规划和标准成长!F$4*养成规划和标准成长!$AH274+养成规划和标准成长!F$5*养成规划和标准成长!$AD274+(养成规划和标准成长!F$12+养成规划和标准成长!F$13)*养成规划和标准成长!$Z274+养成规划和标准成长!F$14*养成规划和标准成长!$AA274*养成规划和标准成长!$AC274+养成规划和标准成长!F$17*10*养成规划和标准成长!$AE274+养成规划和标准成长!F$18*10*养成规划和标准成长!$AF274+养成规划和标准成长!F$19*养成规划和标准成长!$AG274,0)</f>
        <v>989</v>
      </c>
      <c r="BK28" s="9">
        <f>ROUND(属性投放!F$4+养成规划和标准成长!G$3*养成规划和标准成长!$AA274*养成规划和标准成长!$AB274+养成规划和标准成长!G$4*养成规划和标准成长!$AH274+养成规划和标准成长!G$5*养成规划和标准成长!$AD274+(养成规划和标准成长!G$12+养成规划和标准成长!G$13)*养成规划和标准成长!$Z274+养成规划和标准成长!G$14*养成规划和标准成长!$AA274*养成规划和标准成长!$AC274+养成规划和标准成长!G$17*10*养成规划和标准成长!$AE274+养成规划和标准成长!G$18*10*养成规划和标准成长!$AF274+养成规划和标准成长!G$19*养成规划和标准成长!$AG274,0)</f>
        <v>452</v>
      </c>
      <c r="BL28" s="9">
        <f>ROUND(属性投放!G$4+养成规划和标准成长!H$3*养成规划和标准成长!$AA274*养成规划和标准成长!$AB274+养成规划和标准成长!H$4*养成规划和标准成长!$AH274+养成规划和标准成长!H$5*养成规划和标准成长!$AD274+(养成规划和标准成长!H$12+养成规划和标准成长!H$13)*养成规划和标准成长!$Z274+养成规划和标准成长!H$14*养成规划和标准成长!$AA274*养成规划和标准成长!$AC274+养成规划和标准成长!H$17*10*养成规划和标准成长!$AE274+养成规划和标准成长!H$18*10*养成规划和标准成长!$AF274+养成规划和标准成长!H$19*养成规划和标准成长!$AG274,0)</f>
        <v>187</v>
      </c>
      <c r="BM28" s="9">
        <f>ROUND(属性投放!H$4+养成规划和标准成长!I$3*养成规划和标准成长!$AA274*养成规划和标准成长!$AB274+养成规划和标准成长!I$4*养成规划和标准成长!$AH274+养成规划和标准成长!I$5*养成规划和标准成长!$AD274+(养成规划和标准成长!I$12+养成规划和标准成长!I$13)*养成规划和标准成长!$Z274+养成规划和标准成长!I$14*养成规划和标准成长!$AA274*养成规划和标准成长!$AC274+养成规划和标准成长!I$17*10*养成规划和标准成长!$AE274+养成规划和标准成长!I$18*10*养成规划和标准成长!$AF274+养成规划和标准成长!I$19*养成规划和标准成长!$AG274,0)</f>
        <v>337</v>
      </c>
      <c r="BN28" s="9">
        <f>ROUND(属性投放!I$4+养成规划和标准成长!J$3*养成规划和标准成长!$AA274*养成规划和标准成长!$AB274+养成规划和标准成长!J$4*养成规划和标准成长!$AH274+养成规划和标准成长!J$5*养成规划和标准成长!$AD274+(养成规划和标准成长!J$12+养成规划和标准成长!J$13)*养成规划和标准成长!$Z274+养成规划和标准成长!J$14*养成规划和标准成长!$AA274*养成规划和标准成长!$AC274+养成规划和标准成长!J$17*10*养成规划和标准成长!$AE274+养成规划和标准成长!J$18*10*养成规划和标准成长!$AF274+养成规划和标准成长!J$19*养成规划和标准成长!$AG274,0)</f>
        <v>218</v>
      </c>
      <c r="BO28" s="9">
        <f>ROUND(属性投放!J$4+养成规划和标准成长!K$3*养成规划和标准成长!$AA274*养成规划和标准成长!$AB274+养成规划和标准成长!K$4*养成规划和标准成长!$AH274+养成规划和标准成长!K$5*养成规划和标准成长!$AD274+(养成规划和标准成长!K$12+养成规划和标准成长!K$13)*养成规划和标准成长!$Z274+养成规划和标准成长!K$14*养成规划和标准成长!$AA274*养成规划和标准成长!$AC274+养成规划和标准成长!K$17*10*养成规划和标准成长!$AE274+养成规划和标准成长!K$18*10*养成规划和标准成长!$AF274+养成规划和标准成长!K$19*养成规划和标准成长!$AG274,0)</f>
        <v>146</v>
      </c>
      <c r="BP28" s="9">
        <f>ROUND(属性投放!K$4+养成规划和标准成长!L$3*养成规划和标准成长!$AA274*养成规划和标准成长!$AB274+养成规划和标准成长!L$4*养成规划和标准成长!$AH274+养成规划和标准成长!L$5*养成规划和标准成长!$AD274+(养成规划和标准成长!L$12+养成规划和标准成长!L$13)*养成规划和标准成长!$Z274+养成规划和标准成长!L$14*养成规划和标准成长!$AA274*养成规划和标准成长!$AC274+养成规划和标准成长!L$17*10*养成规划和标准成长!$AE274+养成规划和标准成长!L$18*10*养成规划和标准成长!$AF274+养成规划和标准成长!L$19*养成规划和标准成长!$AG274,0)</f>
        <v>80</v>
      </c>
      <c r="BQ28" s="9">
        <f>ROUND(属性投放!L$4+养成规划和标准成长!M$3*养成规划和标准成长!$AA274*养成规划和标准成长!$AB274+养成规划和标准成长!M$4*养成规划和标准成长!$AH274+养成规划和标准成长!M$5*养成规划和标准成长!$AD274+(养成规划和标准成长!M$12+养成规划和标准成长!M$13)*养成规划和标准成长!$Z274+养成规划和标准成长!M$14*养成规划和标准成长!$AA274*养成规划和标准成长!$AC274+养成规划和标准成长!M$17*10*养成规划和标准成长!$AE274+养成规划和标准成长!M$18*10*养成规划和标准成长!$AF274+养成规划和标准成长!M$19*养成规划和标准成长!$AG274,0)</f>
        <v>250</v>
      </c>
      <c r="BR28" s="9">
        <f>ROUND(属性投放!M$4+养成规划和标准成长!N$3*养成规划和标准成长!$AA274*养成规划和标准成长!$AB274+养成规划和标准成长!N$4*养成规划和标准成长!$AH274+养成规划和标准成长!N$5*养成规划和标准成长!$AD274+(养成规划和标准成长!N$12+养成规划和标准成长!N$13)*养成规划和标准成长!$Z274+养成规划和标准成长!N$14*养成规划和标准成长!$AA274*养成规划和标准成长!$AC274+养成规划和标准成长!N$17*10*养成规划和标准成长!$AE274+养成规划和标准成长!N$18*10*养成规划和标准成长!$AF274+养成规划和标准成长!N$19*养成规划和标准成长!$AG274,0)</f>
        <v>250</v>
      </c>
      <c r="BS28" s="9">
        <f>VLOOKUP(养成规划和标准成长!$AJ274,阵法、技能和修炼!$C$20:$N$40,COLUMNS(阵法、技能和修炼!$C$20:G$40),0)</f>
        <v>0</v>
      </c>
      <c r="BT28" s="9">
        <f>VLOOKUP(养成规划和标准成长!$AJ274,阵法、技能和修炼!$C$20:$N$40,COLUMNS(阵法、技能和修炼!$C$20:H$40),0)</f>
        <v>0</v>
      </c>
      <c r="BU28" s="9">
        <f>VLOOKUP(养成规划和标准成长!$AJ274,阵法、技能和修炼!$C$20:$N$40,COLUMNS(阵法、技能和修炼!$C$20:I$40),0)</f>
        <v>0</v>
      </c>
      <c r="BV28" s="9">
        <f>VLOOKUP(养成规划和标准成长!$AJ274,阵法、技能和修炼!$C$20:$N$40,COLUMNS(阵法、技能和修炼!$C$20:J$40),0)</f>
        <v>0</v>
      </c>
      <c r="BW28" s="9">
        <f>VLOOKUP(养成规划和标准成长!$AJ274,阵法、技能和修炼!$C$20:$N$40,COLUMNS(阵法、技能和修炼!$C$20:K$40),0)</f>
        <v>0</v>
      </c>
      <c r="BX28" s="9">
        <f>VLOOKUP(养成规划和标准成长!$AJ274,阵法、技能和修炼!$C$20:$N$40,COLUMNS(阵法、技能和修炼!$C$20:L$40),0)</f>
        <v>0</v>
      </c>
      <c r="BY28" s="9">
        <f>VLOOKUP(养成规划和标准成长!$AJ274,阵法、技能和修炼!$C$20:$N$40,COLUMNS(阵法、技能和修炼!$C$20:M$40),0)</f>
        <v>0</v>
      </c>
      <c r="BZ28" s="9">
        <f>VLOOKUP(养成规划和标准成长!$AJ274,阵法、技能和修炼!$C$20:$N$40,COLUMNS(阵法、技能和修炼!$C$20:N$40),0)</f>
        <v>0</v>
      </c>
    </row>
    <row r="29" spans="1:78">
      <c r="A29" s="1">
        <v>26</v>
      </c>
      <c r="B29" s="9">
        <f>ROUND(属性投放!D$4+养成规划和标准成长!E$3*养成规划和标准成长!$O122*养成规划和标准成长!$P122+养成规划和标准成长!E$4*养成规划和标准成长!$V122+养成规划和标准成长!E$5*养成规划和标准成长!$R122+(养成规划和标准成长!E$12+养成规划和标准成长!E$13)*养成规划和标准成长!$N122+养成规划和标准成长!E$14*养成规划和标准成长!$O122*养成规划和标准成长!$Q122+养成规划和标准成长!E$17*10*养成规划和标准成长!$S122+养成规划和标准成长!E$18*10*养成规划和标准成长!$T122+养成规划和标准成长!E$19*养成规划和标准成长!$U122,0)</f>
        <v>846</v>
      </c>
      <c r="C29" s="9">
        <f>ROUND(属性投放!E$4+养成规划和标准成长!F$3*养成规划和标准成长!$O122*养成规划和标准成长!$P122+养成规划和标准成长!F$4*养成规划和标准成长!$V122+养成规划和标准成长!F$5*养成规划和标准成长!$R122+(养成规划和标准成长!F$12+养成规划和标准成长!F$13)*养成规划和标准成长!$N122+养成规划和标准成长!F$14*养成规划和标准成长!$O122*养成规划和标准成长!$Q122+养成规划和标准成长!F$17*10*养成规划和标准成长!$S122+养成规划和标准成长!F$18*10*养成规划和标准成长!$T122+养成规划和标准成长!F$19*养成规划和标准成长!$U122,0)</f>
        <v>965</v>
      </c>
      <c r="D29" s="9">
        <f>ROUND(属性投放!F$4+养成规划和标准成长!G$3*养成规划和标准成长!$O122*养成规划和标准成长!$P122+养成规划和标准成长!G$4*养成规划和标准成长!$V122+养成规划和标准成长!G$5*养成规划和标准成长!$R122+(养成规划和标准成长!G$12+养成规划和标准成长!G$13)*养成规划和标准成长!$N122+养成规划和标准成长!G$14*养成规划和标准成长!$O122*养成规划和标准成长!$Q122+养成规划和标准成长!G$17*10*养成规划和标准成长!$S122+养成规划和标准成长!G$18*10*养成规划和标准成长!$T122+养成规划和标准成长!G$19*养成规划和标准成长!$U122,0)</f>
        <v>410</v>
      </c>
      <c r="E29" s="9">
        <f>ROUND(属性投放!G$4+养成规划和标准成长!H$3*养成规划和标准成长!$O122*养成规划和标准成长!$P122+养成规划和标准成长!H$4*养成规划和标准成长!$V122+养成规划和标准成长!H$5*养成规划和标准成长!$R122+(养成规划和标准成长!H$12+养成规划和标准成长!H$13)*养成规划和标准成长!$N122+养成规划和标准成长!H$14*养成规划和标准成长!$O122*养成规划和标准成长!$Q122+养成规划和标准成长!H$17*10*养成规划和标准成长!$S122+养成规划和标准成长!H$18*10*养成规划和标准成长!$T122+养成规划和标准成长!H$19*养成规划和标准成长!$U122,0)</f>
        <v>165</v>
      </c>
      <c r="F29" s="9">
        <f>ROUND(属性投放!H$4+养成规划和标准成长!I$3*养成规划和标准成长!$O122*养成规划和标准成长!$P122+养成规划和标准成长!I$4*养成规划和标准成长!$V122+养成规划和标准成长!I$5*养成规划和标准成长!$R122+(养成规划和标准成长!I$12+养成规划和标准成长!I$13)*养成规划和标准成长!$N122+养成规划和标准成长!I$14*养成规划和标准成长!$O122*养成规划和标准成长!$Q122+养成规划和标准成长!I$17*10*养成规划和标准成长!$S122+养成规划和标准成长!I$18*10*养成规划和标准成长!$T122+养成规划和标准成长!I$19*养成规划和标准成长!$U122,0)</f>
        <v>319</v>
      </c>
      <c r="G29" s="9">
        <f>ROUND(属性投放!I$4+养成规划和标准成长!J$3*养成规划和标准成长!$O122*养成规划和标准成长!$P122+养成规划和标准成长!J$4*养成规划和标准成长!$V122+养成规划和标准成长!J$5*养成规划和标准成长!$R122+(养成规划和标准成长!J$12+养成规划和标准成长!J$13)*养成规划和标准成长!$N122+养成规划和标准成长!J$14*养成规划和标准成长!$O122*养成规划和标准成长!$Q122+养成规划和标准成长!J$17*10*养成规划和标准成长!$S122+养成规划和标准成长!J$18*10*养成规划和标准成长!$T122+养成规划和标准成长!J$19*养成规划和标准成长!$U122,0)</f>
        <v>209</v>
      </c>
      <c r="H29" s="9">
        <f>ROUND(属性投放!J$4+养成规划和标准成长!K$3*养成规划和标准成长!$O122*养成规划和标准成长!$P122+养成规划和标准成长!K$4*养成规划和标准成长!$V122+养成规划和标准成长!K$5*养成规划和标准成长!$R122+(养成规划和标准成长!K$12+养成规划和标准成长!K$13)*养成规划和标准成长!$N122+养成规划和标准成长!K$14*养成规划和标准成长!$O122*养成规划和标准成长!$Q122+养成规划和标准成长!K$17*10*养成规划和标准成长!$S122+养成规划和标准成长!K$18*10*养成规划和标准成长!$T122+养成规划和标准成长!K$19*养成规划和标准成长!$U122,0)</f>
        <v>142</v>
      </c>
      <c r="I29" s="9">
        <f>ROUND(属性投放!K$4+养成规划和标准成长!L$3*养成规划和标准成长!$O122*养成规划和标准成长!$P122+养成规划和标准成长!L$4*养成规划和标准成长!$V122+养成规划和标准成长!L$5*养成规划和标准成长!$R122+(养成规划和标准成长!L$12+养成规划和标准成长!L$13)*养成规划和标准成长!$N122+养成规划和标准成长!L$14*养成规划和标准成长!$O122*养成规划和标准成长!$Q122+养成规划和标准成长!L$17*10*养成规划和标准成长!$S122+养成规划和标准成长!L$18*10*养成规划和标准成长!$T122+养成规划和标准成长!L$19*养成规划和标准成长!$U122,0)</f>
        <v>62</v>
      </c>
      <c r="J29" s="9">
        <f>ROUND(属性投放!L$4+养成规划和标准成长!M$3*养成规划和标准成长!$O122*养成规划和标准成长!$P122+养成规划和标准成长!M$4*养成规划和标准成长!$V122+养成规划和标准成长!M$5*养成规划和标准成长!$R122+(养成规划和标准成长!M$12+养成规划和标准成长!M$13)*养成规划和标准成长!$N122+养成规划和标准成长!M$14*养成规划和标准成长!$O122*养成规划和标准成长!$Q122+养成规划和标准成长!M$17*10*养成规划和标准成长!$S122+养成规划和标准成长!M$18*10*养成规划和标准成长!$T122+养成规划和标准成长!M$19*养成规划和标准成长!$U122,0)</f>
        <v>260</v>
      </c>
      <c r="K29" s="9">
        <f>ROUND(属性投放!M$4+养成规划和标准成长!N$3*养成规划和标准成长!$O122*养成规划和标准成长!$P122+养成规划和标准成长!N$4*养成规划和标准成长!$V122+养成规划和标准成长!N$5*养成规划和标准成长!$R122+(养成规划和标准成长!N$12+养成规划和标准成长!N$13)*养成规划和标准成长!$N122+养成规划和标准成长!N$14*养成规划和标准成长!$O122*养成规划和标准成长!$Q122+养成规划和标准成长!N$17*10*养成规划和标准成长!$S122+养成规划和标准成长!N$18*10*养成规划和标准成长!$T122+养成规划和标准成长!N$19*养成规划和标准成长!$U122,0)</f>
        <v>260</v>
      </c>
      <c r="L29" s="9">
        <f>VLOOKUP(养成规划和标准成长!$X122,阵法、技能和修炼!$C$20:$N$40,COLUMNS(阵法、技能和修炼!$C$20:G$40),0)</f>
        <v>0</v>
      </c>
      <c r="M29" s="9">
        <f>VLOOKUP(养成规划和标准成长!$X122,阵法、技能和修炼!$C$20:$N$40,COLUMNS(阵法、技能和修炼!$C$20:H$40),0)</f>
        <v>0</v>
      </c>
      <c r="N29" s="9">
        <f>VLOOKUP(养成规划和标准成长!$X122,阵法、技能和修炼!$C$20:$N$40,COLUMNS(阵法、技能和修炼!$C$20:I$40),0)</f>
        <v>0</v>
      </c>
      <c r="O29" s="9">
        <f>VLOOKUP(养成规划和标准成长!$X122,阵法、技能和修炼!$C$20:$N$40,COLUMNS(阵法、技能和修炼!$C$20:J$40),0)</f>
        <v>0</v>
      </c>
      <c r="P29" s="9">
        <f>VLOOKUP(养成规划和标准成长!$X122,阵法、技能和修炼!$C$20:$N$40,COLUMNS(阵法、技能和修炼!$C$20:K$40),0)</f>
        <v>0</v>
      </c>
      <c r="Q29" s="9">
        <f>VLOOKUP(养成规划和标准成长!$X122,阵法、技能和修炼!$C$20:$N$40,COLUMNS(阵法、技能和修炼!$C$20:L$40),0)</f>
        <v>0</v>
      </c>
      <c r="R29" s="9">
        <f>VLOOKUP(养成规划和标准成长!$X122,阵法、技能和修炼!$C$20:$N$40,COLUMNS(阵法、技能和修炼!$C$20:M$40),0)</f>
        <v>0</v>
      </c>
      <c r="S29" s="9">
        <f>VLOOKUP(养成规划和标准成长!$X122,阵法、技能和修炼!$C$20:$N$40,COLUMNS(阵法、技能和修炼!$C$20:N$40),0)</f>
        <v>0</v>
      </c>
      <c r="T29" s="1">
        <v>26</v>
      </c>
      <c r="U29" s="9">
        <f>ROUND(属性投放!D$4+养成规划和标准成长!E$3*养成规划和标准成长!$C275*养成规划和标准成长!$D275+养成规划和标准成长!E$4*养成规划和标准成长!$J275+养成规划和标准成长!E$5*养成规划和标准成长!$F275+(养成规划和标准成长!E$12+养成规划和标准成长!E$13)*养成规划和标准成长!$B275+养成规划和标准成长!E$14*养成规划和标准成长!$C275*养成规划和标准成长!$E275+养成规划和标准成长!E$17*10*养成规划和标准成长!$G275+养成规划和标准成长!E$18*10*养成规划和标准成长!$H275+养成规划和标准成长!E$19*养成规划和标准成长!$I275,0)</f>
        <v>878</v>
      </c>
      <c r="V29" s="9">
        <f>ROUND(属性投放!E$4+养成规划和标准成长!F$3*养成规划和标准成长!$C275*养成规划和标准成长!$D275+养成规划和标准成长!F$4*养成规划和标准成长!$J275+养成规划和标准成长!F$5*养成规划和标准成长!$F275+(养成规划和标准成长!F$12+养成规划和标准成长!F$13)*养成规划和标准成长!$B275+养成规划和标准成长!F$14*养成规划和标准成长!$C275*养成规划和标准成长!$E275+养成规划和标准成长!F$17*10*养成规划和标准成长!$G275+养成规划和标准成长!F$18*10*养成规划和标准成长!$H275+养成规划和标准成长!F$19*养成规划和标准成长!$I275,0)</f>
        <v>981</v>
      </c>
      <c r="W29" s="9">
        <f>ROUND(属性投放!F$4+养成规划和标准成长!G$3*养成规划和标准成长!$C275*养成规划和标准成长!$D275+养成规划和标准成长!G$4*养成规划和标准成长!$J275+养成规划和标准成长!G$5*养成规划和标准成长!$F275+(养成规划和标准成长!G$12+养成规划和标准成长!G$13)*养成规划和标准成长!$B275+养成规划和标准成长!G$14*养成规划和标准成长!$C275*养成规划和标准成长!$E275+养成规划和标准成长!G$17*10*养成规划和标准成长!$G275+养成规划和标准成长!G$18*10*养成规划和标准成长!$H275+养成规划和标准成长!G$19*养成规划和标准成长!$I275,0)</f>
        <v>426</v>
      </c>
      <c r="X29" s="9">
        <f>ROUND(属性投放!G$4+养成规划和标准成长!H$3*养成规划和标准成长!$C275*养成规划和标准成长!$D275+养成规划和标准成长!H$4*养成规划和标准成长!$J275+养成规划和标准成长!H$5*养成规划和标准成长!$F275+(养成规划和标准成长!H$12+养成规划和标准成长!H$13)*养成规划和标准成长!$B275+养成规划和标准成长!H$14*养成规划和标准成长!$C275*养成规划和标准成长!$E275+养成规划和标准成长!H$17*10*养成规划和标准成长!$G275+养成规划和标准成长!H$18*10*养成规划和标准成长!$H275+养成规划和标准成长!H$19*养成规划和标准成长!$I275,0)</f>
        <v>173</v>
      </c>
      <c r="Y29" s="9">
        <f>ROUND(属性投放!H$4+养成规划和标准成长!I$3*养成规划和标准成长!$C275*养成规划和标准成长!$D275+养成规划和标准成长!I$4*养成规划和标准成长!$J275+养成规划和标准成长!I$5*养成规划和标准成长!$F275+(养成规划和标准成长!I$12+养成规划和标准成长!I$13)*养成规划和标准成长!$B275+养成规划和标准成长!I$14*养成规划和标准成长!$C275*养成规划和标准成长!$E275+养成规划和标准成长!I$17*10*养成规划和标准成长!$G275+养成规划和标准成长!I$18*10*养成规划和标准成长!$H275+养成规划和标准成长!I$19*养成规划和标准成长!$I275,0)</f>
        <v>328</v>
      </c>
      <c r="Z29" s="9">
        <f>ROUND(属性投放!I$4+养成规划和标准成长!J$3*养成规划和标准成长!$C275*养成规划和标准成长!$D275+养成规划和标准成长!J$4*养成规划和标准成长!$J275+养成规划和标准成长!J$5*养成规划和标准成长!$F275+(养成规划和标准成长!J$12+养成规划和标准成长!J$13)*养成规划和标准成长!$B275+养成规划和标准成长!J$14*养成规划和标准成长!$C275*养成规划和标准成长!$E275+养成规划和标准成长!J$17*10*养成规划和标准成长!$G275+养成规划和标准成长!J$18*10*养成规划和标准成长!$H275+养成规划和标准成长!J$19*养成规划和标准成长!$I275,0)</f>
        <v>214</v>
      </c>
      <c r="AA29" s="9">
        <f>ROUND(属性投放!J$4+养成规划和标准成长!K$3*养成规划和标准成长!$C275*养成规划和标准成长!$D275+养成规划和标准成长!K$4*养成规划和标准成长!$J275+养成规划和标准成长!K$5*养成规划和标准成长!$F275+(养成规划和标准成长!K$12+养成规划和标准成长!K$13)*养成规划和标准成长!$B275+养成规划和标准成长!K$14*养成规划和标准成长!$C275*养成规划和标准成长!$E275+养成规划和标准成长!K$17*10*养成规划和标准成长!$G275+养成规划和标准成长!K$18*10*养成规划和标准成长!$H275+养成规划和标准成长!K$19*养成规划和标准成长!$I275,0)</f>
        <v>144</v>
      </c>
      <c r="AB29" s="9">
        <f>ROUND(属性投放!K$4+养成规划和标准成长!L$3*养成规划和标准成长!$C275*养成规划和标准成长!$D275+养成规划和标准成长!L$4*养成规划和标准成长!$J275+养成规划和标准成长!L$5*养成规划和标准成长!$F275+(养成规划和标准成长!L$12+养成规划和标准成长!L$13)*养成规划和标准成长!$B275+养成规划和标准成长!L$14*养成规划和标准成长!$C275*养成规划和标准成长!$E275+养成规划和标准成长!L$17*10*养成规划和标准成长!$G275+养成规划和标准成长!L$18*10*养成规划和标准成长!$H275+养成规划和标准成长!L$19*养成规划和标准成长!$I275,0)</f>
        <v>68</v>
      </c>
      <c r="AC29" s="9">
        <f>ROUND(属性投放!L$4+养成规划和标准成长!M$3*养成规划和标准成长!$C275*养成规划和标准成长!$D275+养成规划和标准成长!M$4*养成规划和标准成长!$J275+养成规划和标准成长!M$5*养成规划和标准成长!$F275+(养成规划和标准成长!M$12+养成规划和标准成长!M$13)*养成规划和标准成长!$B275+养成规划和标准成长!M$14*养成规划和标准成长!$C275*养成规划和标准成长!$E275+养成规划和标准成长!M$17*10*养成规划和标准成长!$G275+养成规划和标准成长!M$18*10*养成规划和标准成长!$H275+养成规划和标准成长!M$19*养成规划和标准成长!$I275,0)</f>
        <v>260</v>
      </c>
      <c r="AD29" s="9">
        <f>ROUND(属性投放!M$4+养成规划和标准成长!N$3*养成规划和标准成长!$C275*养成规划和标准成长!$D275+养成规划和标准成长!N$4*养成规划和标准成长!$J275+养成规划和标准成长!N$5*养成规划和标准成长!$F275+(养成规划和标准成长!N$12+养成规划和标准成长!N$13)*养成规划和标准成长!$B275+养成规划和标准成长!N$14*养成规划和标准成长!$C275*养成规划和标准成长!$E275+养成规划和标准成长!N$17*10*养成规划和标准成长!$G275+养成规划和标准成长!N$18*10*养成规划和标准成长!$H275+养成规划和标准成长!N$19*养成规划和标准成长!$I275,0)</f>
        <v>260</v>
      </c>
      <c r="AE29" s="9">
        <f>VLOOKUP(养成规划和标准成长!$L275,阵法、技能和修炼!$C$20:$N$40,COLUMNS(阵法、技能和修炼!$C$20:G$40),0)</f>
        <v>0</v>
      </c>
      <c r="AF29" s="9">
        <f>VLOOKUP(养成规划和标准成长!$L275,阵法、技能和修炼!$C$20:$N$40,COLUMNS(阵法、技能和修炼!$C$20:H$40),0)</f>
        <v>0</v>
      </c>
      <c r="AG29" s="9">
        <f>VLOOKUP(养成规划和标准成长!$L275,阵法、技能和修炼!$C$20:$N$40,COLUMNS(阵法、技能和修炼!$C$20:I$40),0)</f>
        <v>0</v>
      </c>
      <c r="AH29" s="9">
        <f>VLOOKUP(养成规划和标准成长!$L275,阵法、技能和修炼!$C$20:$N$40,COLUMNS(阵法、技能和修炼!$C$20:J$40),0)</f>
        <v>0</v>
      </c>
      <c r="AI29" s="9">
        <f>VLOOKUP(养成规划和标准成长!$L275,阵法、技能和修炼!$C$20:$N$40,COLUMNS(阵法、技能和修炼!$C$20:K$40),0)</f>
        <v>0</v>
      </c>
      <c r="AJ29" s="9">
        <f>VLOOKUP(养成规划和标准成长!$L275,阵法、技能和修炼!$C$20:$N$40,COLUMNS(阵法、技能和修炼!$C$20:L$40),0)</f>
        <v>0</v>
      </c>
      <c r="AK29" s="9">
        <f>VLOOKUP(养成规划和标准成长!$L275,阵法、技能和修炼!$C$20:$N$40,COLUMNS(阵法、技能和修炼!$C$20:M$40),0)</f>
        <v>0</v>
      </c>
      <c r="AL29" s="9">
        <f>VLOOKUP(养成规划和标准成长!$L275,阵法、技能和修炼!$C$20:$N$40,COLUMNS(阵法、技能和修炼!$C$20:N$40),0)</f>
        <v>0</v>
      </c>
      <c r="AN29" s="1">
        <v>26</v>
      </c>
      <c r="AO29" s="9">
        <f>ROUND(属性投放!D$4+养成规划和标准成长!E$3*养成规划和标准成长!$O275*养成规划和标准成长!$P275+养成规划和标准成长!E$4*养成规划和标准成长!$V275+养成规划和标准成长!E$5*养成规划和标准成长!$R275+(养成规划和标准成长!E$12+养成规划和标准成长!E$13)*养成规划和标准成长!$N275+养成规划和标准成长!E$14*养成规划和标准成长!$O275*养成规划和标准成长!$Q275+养成规划和标准成长!E$17*10*养成规划和标准成长!$S275+养成规划和标准成长!E$18*10*养成规划和标准成长!$T275+养成规划和标准成长!E$19*养成规划和标准成长!$U275,0)</f>
        <v>911</v>
      </c>
      <c r="AP29" s="9">
        <f>ROUND(属性投放!E$4+养成规划和标准成长!F$3*养成规划和标准成长!$O275*养成规划和标准成长!$P275+养成规划和标准成长!F$4*养成规划和标准成长!$V275+养成规划和标准成长!F$5*养成规划和标准成长!$R275+(养成规划和标准成长!F$12+养成规划和标准成长!F$13)*养成规划和标准成长!$N275+养成规划和标准成长!F$14*养成规划和标准成长!$O275*养成规划和标准成长!$Q275+养成规划和标准成长!F$17*10*养成规划和标准成长!$S275+养成规划和标准成长!F$18*10*养成规划和标准成长!$T275+养成规划和标准成长!F$19*养成规划和标准成长!$U275,0)</f>
        <v>998</v>
      </c>
      <c r="AQ29" s="9">
        <f>ROUND(属性投放!F$4+养成规划和标准成长!G$3*养成规划和标准成长!$O275*养成规划和标准成长!$P275+养成规划和标准成长!G$4*养成规划和标准成长!$V275+养成规划和标准成长!G$5*养成规划和标准成长!$R275+(养成规划和标准成长!G$12+养成规划和标准成长!G$13)*养成规划和标准成长!$N275+养成规划和标准成长!G$14*养成规划和标准成长!$O275*养成规划和标准成长!$Q275+养成规划和标准成长!G$17*10*养成规划和标准成长!$S275+养成规划和标准成长!G$18*10*养成规划和标准成长!$T275+养成规划和标准成长!G$19*养成规划和标准成长!$U275,0)</f>
        <v>443</v>
      </c>
      <c r="AR29" s="9">
        <f>ROUND(属性投放!G$4+养成规划和标准成长!H$3*养成规划和标准成长!$O275*养成规划和标准成长!$P275+养成规划和标准成长!H$4*养成规划和标准成长!$V275+养成规划和标准成长!H$5*养成规划和标准成长!$R275+(养成规划和标准成长!H$12+养成规划和标准成长!H$13)*养成规划和标准成长!$N275+养成规划和标准成长!H$14*养成规划和标准成长!$O275*养成规划和标准成长!$Q275+养成规划和标准成长!H$17*10*养成规划和标准成长!$S275+养成规划和标准成长!H$18*10*养成规划和标准成长!$T275+养成规划和标准成长!H$19*养成规划和标准成长!$U275,0)</f>
        <v>181</v>
      </c>
      <c r="AS29" s="9">
        <f>ROUND(属性投放!H$4+养成规划和标准成长!I$3*养成规划和标准成长!$O275*养成规划和标准成长!$P275+养成规划和标准成长!I$4*养成规划和标准成长!$V275+养成规划和标准成长!I$5*养成规划和标准成长!$R275+(养成规划和标准成长!I$12+养成规划和标准成长!I$13)*养成规划和标准成长!$N275+养成规划和标准成长!I$14*养成规划和标准成长!$O275*养成规划和标准成长!$Q275+养成规划和标准成长!I$17*10*养成规划和标准成长!$S275+养成规划和标准成长!I$18*10*养成规划和标准成长!$T275+养成规划和标准成长!I$19*养成规划和标准成长!$U275,0)</f>
        <v>336</v>
      </c>
      <c r="AT29" s="9">
        <f>ROUND(属性投放!I$4+养成规划和标准成长!J$3*养成规划和标准成长!$O275*养成规划和标准成长!$P275+养成规划和标准成长!J$4*养成规划和标准成长!$V275+养成规划和标准成长!J$5*养成规划和标准成长!$R275+(养成规划和标准成长!J$12+养成规划和标准成长!J$13)*养成规划和标准成长!$N275+养成规划和标准成长!J$14*养成规划和标准成长!$O275*养成规划和标准成长!$Q275+养成规划和标准成长!J$17*10*养成规划和标准成长!$S275+养成规划和标准成长!J$18*10*养成规划和标准成长!$T275+养成规划和标准成长!J$19*养成规划和标准成长!$U275,0)</f>
        <v>218</v>
      </c>
      <c r="AU29" s="9">
        <f>ROUND(属性投放!J$4+养成规划和标准成长!K$3*养成规划和标准成长!$O275*养成规划和标准成长!$P275+养成规划和标准成长!K$4*养成规划和标准成长!$V275+养成规划和标准成长!K$5*养成规划和标准成长!$R275+(养成规划和标准成长!K$12+养成规划和标准成长!K$13)*养成规划和标准成长!$N275+养成规划和标准成长!K$14*养成规划和标准成长!$O275*养成规划和标准成长!$Q275+养成规划和标准成长!K$17*10*养成规划和标准成长!$S275+养成规划和标准成长!K$18*10*养成规划和标准成长!$T275+养成规划和标准成长!K$19*养成规划和标准成长!$U275,0)</f>
        <v>147</v>
      </c>
      <c r="AV29" s="9">
        <f>ROUND(属性投放!K$4+养成规划和标准成长!L$3*养成规划和标准成长!$O275*养成规划和标准成长!$P275+养成规划和标准成长!L$4*养成规划和标准成长!$V275+养成规划和标准成长!L$5*养成规划和标准成长!$R275+(养成规划和标准成长!L$12+养成规划和标准成长!L$13)*养成规划和标准成长!$N275+养成规划和标准成长!L$14*养成规划和标准成长!$O275*养成规划和标准成长!$Q275+养成规划和标准成长!L$17*10*养成规划和标准成长!$S275+养成规划和标准成长!L$18*10*养成规划和标准成长!$T275+养成规划和标准成长!L$19*养成规划和标准成长!$U275,0)</f>
        <v>74</v>
      </c>
      <c r="AW29" s="9">
        <f>ROUND(属性投放!L$4+养成规划和标准成长!M$3*养成规划和标准成长!$O275*养成规划和标准成长!$P275+养成规划和标准成长!M$4*养成规划和标准成长!$V275+养成规划和标准成长!M$5*养成规划和标准成长!$R275+(养成规划和标准成长!M$12+养成规划和标准成长!M$13)*养成规划和标准成长!$N275+养成规划和标准成长!M$14*养成规划和标准成长!$O275*养成规划和标准成长!$Q275+养成规划和标准成长!M$17*10*养成规划和标准成长!$S275+养成规划和标准成长!M$18*10*养成规划和标准成长!$T275+养成规划和标准成长!M$19*养成规划和标准成长!$U275,0)</f>
        <v>260</v>
      </c>
      <c r="AX29" s="9">
        <f>ROUND(属性投放!M$4+养成规划和标准成长!N$3*养成规划和标准成长!$O275*养成规划和标准成长!$P275+养成规划和标准成长!N$4*养成规划和标准成长!$V275+养成规划和标准成长!N$5*养成规划和标准成长!$R275+(养成规划和标准成长!N$12+养成规划和标准成长!N$13)*养成规划和标准成长!$N275+养成规划和标准成长!N$14*养成规划和标准成长!$O275*养成规划和标准成长!$Q275+养成规划和标准成长!N$17*10*养成规划和标准成长!$S275+养成规划和标准成长!N$18*10*养成规划和标准成长!$T275+养成规划和标准成长!N$19*养成规划和标准成长!$U275,0)</f>
        <v>260</v>
      </c>
      <c r="AY29" s="9">
        <f>VLOOKUP(养成规划和标准成长!$X275,阵法、技能和修炼!$C$20:$N$40,COLUMNS(阵法、技能和修炼!$C$20:G$40),0)</f>
        <v>0</v>
      </c>
      <c r="AZ29" s="9">
        <f>VLOOKUP(养成规划和标准成长!$X275,阵法、技能和修炼!$C$20:$N$40,COLUMNS(阵法、技能和修炼!$C$20:H$40),0)</f>
        <v>0</v>
      </c>
      <c r="BA29" s="9">
        <f>VLOOKUP(养成规划和标准成长!$X275,阵法、技能和修炼!$C$20:$N$40,COLUMNS(阵法、技能和修炼!$C$20:I$40),0)</f>
        <v>0</v>
      </c>
      <c r="BB29" s="9">
        <f>VLOOKUP(养成规划和标准成长!$X275,阵法、技能和修炼!$C$20:$N$40,COLUMNS(阵法、技能和修炼!$C$20:J$40),0)</f>
        <v>0</v>
      </c>
      <c r="BC29" s="9">
        <f>VLOOKUP(养成规划和标准成长!$X275,阵法、技能和修炼!$C$20:$N$40,COLUMNS(阵法、技能和修炼!$C$20:K$40),0)</f>
        <v>0</v>
      </c>
      <c r="BD29" s="9">
        <f>VLOOKUP(养成规划和标准成长!$X275,阵法、技能和修炼!$C$20:$N$40,COLUMNS(阵法、技能和修炼!$C$20:L$40),0)</f>
        <v>0</v>
      </c>
      <c r="BE29" s="9">
        <f>VLOOKUP(养成规划和标准成长!$X275,阵法、技能和修炼!$C$20:$N$40,COLUMNS(阵法、技能和修炼!$C$20:M$40),0)</f>
        <v>0</v>
      </c>
      <c r="BF29" s="9">
        <f>VLOOKUP(养成规划和标准成长!$X275,阵法、技能和修炼!$C$20:$N$40,COLUMNS(阵法、技能和修炼!$C$20:N$40),0)</f>
        <v>0</v>
      </c>
      <c r="BH29" s="1">
        <v>26</v>
      </c>
      <c r="BI29" s="9">
        <f>ROUND(属性投放!D$4+养成规划和标准成长!E$3*养成规划和标准成长!$AA275*养成规划和标准成长!$AB275+养成规划和标准成长!E$4*养成规划和标准成长!$AH275+养成规划和标准成长!E$5*养成规划和标准成长!$AD275+(养成规划和标准成长!E$12+养成规划和标准成长!E$13)*养成规划和标准成长!$Z275+养成规划和标准成长!E$14*养成规划和标准成长!$AA275*养成规划和标准成长!$AC275+养成规划和标准成长!E$17*10*养成规划和标准成长!$AE275+养成规划和标准成长!E$18*10*养成规划和标准成长!$AF275+养成规划和标准成长!E$19*养成规划和标准成长!$AG275,0)</f>
        <v>944</v>
      </c>
      <c r="BJ29" s="9">
        <f>ROUND(属性投放!E$4+养成规划和标准成长!F$3*养成规划和标准成长!$AA275*养成规划和标准成长!$AB275+养成规划和标准成长!F$4*养成规划和标准成长!$AH275+养成规划和标准成长!F$5*养成规划和标准成长!$AD275+(养成规划和标准成长!F$12+养成规划和标准成长!F$13)*养成规划和标准成长!$Z275+养成规划和标准成长!F$14*养成规划和标准成长!$AA275*养成规划和标准成长!$AC275+养成规划和标准成长!F$17*10*养成规划和标准成长!$AE275+养成规划和标准成长!F$18*10*养成规划和标准成长!$AF275+养成规划和标准成长!F$19*养成规划和标准成长!$AG275,0)</f>
        <v>1014</v>
      </c>
      <c r="BK29" s="9">
        <f>ROUND(属性投放!F$4+养成规划和标准成长!G$3*养成规划和标准成长!$AA275*养成规划和标准成长!$AB275+养成规划和标准成长!G$4*养成规划和标准成长!$AH275+养成规划和标准成长!G$5*养成规划和标准成长!$AD275+(养成规划和标准成长!G$12+养成规划和标准成长!G$13)*养成规划和标准成长!$Z275+养成规划和标准成长!G$14*养成规划和标准成长!$AA275*养成规划和标准成长!$AC275+养成规划和标准成长!G$17*10*养成规划和标准成长!$AE275+养成规划和标准成长!G$18*10*养成规划和标准成长!$AF275+养成规划和标准成长!G$19*养成规划和标准成长!$AG275,0)</f>
        <v>459</v>
      </c>
      <c r="BL29" s="9">
        <f>ROUND(属性投放!G$4+养成规划和标准成长!H$3*养成规划和标准成长!$AA275*养成规划和标准成长!$AB275+养成规划和标准成长!H$4*养成规划和标准成长!$AH275+养成规划和标准成长!H$5*养成规划和标准成长!$AD275+(养成规划和标准成长!H$12+养成规划和标准成长!H$13)*养成规划和标准成长!$Z275+养成规划和标准成长!H$14*养成规划和标准成长!$AA275*养成规划和标准成长!$AC275+养成规划和标准成长!H$17*10*养成规划和标准成长!$AE275+养成规划和标准成长!H$18*10*养成规划和标准成长!$AF275+养成规划和标准成长!H$19*养成规划和标准成长!$AG275,0)</f>
        <v>189</v>
      </c>
      <c r="BM29" s="9">
        <f>ROUND(属性投放!H$4+养成规划和标准成长!I$3*养成规划和标准成长!$AA275*养成规划和标准成长!$AB275+养成规划和标准成长!I$4*养成规划和标准成长!$AH275+养成规划和标准成长!I$5*养成规划和标准成长!$AD275+(养成规划和标准成长!I$12+养成规划和标准成长!I$13)*养成规划和标准成长!$Z275+养成规划和标准成长!I$14*养成规划和标准成长!$AA275*养成规划和标准成长!$AC275+养成规划和标准成长!I$17*10*养成规划和标准成长!$AE275+养成规划和标准成长!I$18*10*养成规划和标准成长!$AF275+养成规划和标准成长!I$19*养成规划和标准成长!$AG275,0)</f>
        <v>344</v>
      </c>
      <c r="BN29" s="9">
        <f>ROUND(属性投放!I$4+养成规划和标准成长!J$3*养成规划和标准成长!$AA275*养成规划和标准成长!$AB275+养成规划和标准成长!J$4*养成规划和标准成长!$AH275+养成规划和标准成长!J$5*养成规划和标准成长!$AD275+(养成规划和标准成长!J$12+养成规划和标准成长!J$13)*养成规划和标准成长!$Z275+养成规划和标准成长!J$14*养成规划和标准成长!$AA275*养成规划和标准成长!$AC275+养成规划和标准成长!J$17*10*养成规划和标准成长!$AE275+养成规划和标准成长!J$18*10*养成规划和标准成长!$AF275+养成规划和标准成长!J$19*养成规划和标准成长!$AG275,0)</f>
        <v>223</v>
      </c>
      <c r="BO29" s="9">
        <f>ROUND(属性投放!J$4+养成规划和标准成长!K$3*养成规划和标准成长!$AA275*养成规划和标准成长!$AB275+养成规划和标准成长!K$4*养成规划和标准成长!$AH275+养成规划和标准成长!K$5*养成规划和标准成长!$AD275+(养成规划和标准成长!K$12+养成规划和标准成长!K$13)*养成规划和标准成长!$Z275+养成规划和标准成长!K$14*养成规划和标准成长!$AA275*养成规划和标准成长!$AC275+养成规划和标准成长!K$17*10*养成规划和标准成长!$AE275+养成规划和标准成长!K$18*10*养成规划和标准成长!$AF275+养成规划和标准成长!K$19*养成规划和标准成长!$AG275,0)</f>
        <v>150</v>
      </c>
      <c r="BP29" s="9">
        <f>ROUND(属性投放!K$4+养成规划和标准成长!L$3*养成规划和标准成长!$AA275*养成规划和标准成长!$AB275+养成规划和标准成长!L$4*养成规划和标准成长!$AH275+养成规划和标准成长!L$5*养成规划和标准成长!$AD275+(养成规划和标准成长!L$12+养成规划和标准成长!L$13)*养成规划和标准成长!$Z275+养成规划和标准成长!L$14*养成规划和标准成长!$AA275*养成规划和标准成长!$AC275+养成规划和标准成长!L$17*10*养成规划和标准成长!$AE275+养成规划和标准成长!L$18*10*养成规划和标准成长!$AF275+养成规划和标准成长!L$19*养成规划和标准成长!$AG275,0)</f>
        <v>80</v>
      </c>
      <c r="BQ29" s="9">
        <f>ROUND(属性投放!L$4+养成规划和标准成长!M$3*养成规划和标准成长!$AA275*养成规划和标准成长!$AB275+养成规划和标准成长!M$4*养成规划和标准成长!$AH275+养成规划和标准成长!M$5*养成规划和标准成长!$AD275+(养成规划和标准成长!M$12+养成规划和标准成长!M$13)*养成规划和标准成长!$Z275+养成规划和标准成长!M$14*养成规划和标准成长!$AA275*养成规划和标准成长!$AC275+养成规划和标准成长!M$17*10*养成规划和标准成长!$AE275+养成规划和标准成长!M$18*10*养成规划和标准成长!$AF275+养成规划和标准成长!M$19*养成规划和标准成长!$AG275,0)</f>
        <v>260</v>
      </c>
      <c r="BR29" s="9">
        <f>ROUND(属性投放!M$4+养成规划和标准成长!N$3*养成规划和标准成长!$AA275*养成规划和标准成长!$AB275+养成规划和标准成长!N$4*养成规划和标准成长!$AH275+养成规划和标准成长!N$5*养成规划和标准成长!$AD275+(养成规划和标准成长!N$12+养成规划和标准成长!N$13)*养成规划和标准成长!$Z275+养成规划和标准成长!N$14*养成规划和标准成长!$AA275*养成规划和标准成长!$AC275+养成规划和标准成长!N$17*10*养成规划和标准成长!$AE275+养成规划和标准成长!N$18*10*养成规划和标准成长!$AF275+养成规划和标准成长!N$19*养成规划和标准成长!$AG275,0)</f>
        <v>260</v>
      </c>
      <c r="BS29" s="9">
        <f>VLOOKUP(养成规划和标准成长!$AJ275,阵法、技能和修炼!$C$20:$N$40,COLUMNS(阵法、技能和修炼!$C$20:G$40),0)</f>
        <v>0</v>
      </c>
      <c r="BT29" s="9">
        <f>VLOOKUP(养成规划和标准成长!$AJ275,阵法、技能和修炼!$C$20:$N$40,COLUMNS(阵法、技能和修炼!$C$20:H$40),0)</f>
        <v>0</v>
      </c>
      <c r="BU29" s="9">
        <f>VLOOKUP(养成规划和标准成长!$AJ275,阵法、技能和修炼!$C$20:$N$40,COLUMNS(阵法、技能和修炼!$C$20:I$40),0)</f>
        <v>0</v>
      </c>
      <c r="BV29" s="9">
        <f>VLOOKUP(养成规划和标准成长!$AJ275,阵法、技能和修炼!$C$20:$N$40,COLUMNS(阵法、技能和修炼!$C$20:J$40),0)</f>
        <v>0</v>
      </c>
      <c r="BW29" s="9">
        <f>VLOOKUP(养成规划和标准成长!$AJ275,阵法、技能和修炼!$C$20:$N$40,COLUMNS(阵法、技能和修炼!$C$20:K$40),0)</f>
        <v>0</v>
      </c>
      <c r="BX29" s="9">
        <f>VLOOKUP(养成规划和标准成长!$AJ275,阵法、技能和修炼!$C$20:$N$40,COLUMNS(阵法、技能和修炼!$C$20:L$40),0)</f>
        <v>0</v>
      </c>
      <c r="BY29" s="9">
        <f>VLOOKUP(养成规划和标准成长!$AJ275,阵法、技能和修炼!$C$20:$N$40,COLUMNS(阵法、技能和修炼!$C$20:M$40),0)</f>
        <v>0</v>
      </c>
      <c r="BZ29" s="9">
        <f>VLOOKUP(养成规划和标准成长!$AJ275,阵法、技能和修炼!$C$20:$N$40,COLUMNS(阵法、技能和修炼!$C$20:N$40),0)</f>
        <v>0</v>
      </c>
    </row>
    <row r="30" spans="1:78">
      <c r="A30" s="1">
        <v>27</v>
      </c>
      <c r="B30" s="9">
        <f>ROUND(属性投放!D$4+养成规划和标准成长!E$3*养成规划和标准成长!$O123*养成规划和标准成长!$P123+养成规划和标准成长!E$4*养成规划和标准成长!$V123+养成规划和标准成长!E$5*养成规划和标准成长!$R123+(养成规划和标准成长!E$12+养成规划和标准成长!E$13)*养成规划和标准成长!$N123+养成规划和标准成长!E$14*养成规划和标准成长!$O123*养成规划和标准成长!$Q123+养成规划和标准成长!E$17*10*养成规划和标准成长!$S123+养成规划和标准成长!E$18*10*养成规划和标准成长!$T123+养成规划和标准成长!E$19*养成规划和标准成长!$U123,0)</f>
        <v>862</v>
      </c>
      <c r="C30" s="9">
        <f>ROUND(属性投放!E$4+养成规划和标准成长!F$3*养成规划和标准成长!$O123*养成规划和标准成长!$P123+养成规划和标准成长!F$4*养成规划和标准成长!$V123+养成规划和标准成长!F$5*养成规划和标准成长!$R123+(养成规划和标准成长!F$12+养成规划和标准成长!F$13)*养成规划和标准成长!$N123+养成规划和标准成长!F$14*养成规划和标准成长!$O123*养成规划和标准成长!$Q123+养成规划和标准成长!F$17*10*养成规划和标准成长!$S123+养成规划和标准成长!F$18*10*养成规划和标准成长!$T123+养成规划和标准成长!F$19*养成规划和标准成长!$U123,0)</f>
        <v>990</v>
      </c>
      <c r="D30" s="9">
        <f>ROUND(属性投放!F$4+养成规划和标准成长!G$3*养成规划和标准成长!$O123*养成规划和标准成长!$P123+养成规划和标准成长!G$4*养成规划和标准成长!$V123+养成规划和标准成长!G$5*养成规划和标准成长!$R123+(养成规划和标准成长!G$12+养成规划和标准成长!G$13)*养成规划和标准成长!$N123+养成规划和标准成长!G$14*养成规划和标准成长!$O123*养成规划和标准成长!$Q123+养成规划和标准成长!G$17*10*养成规划和标准成长!$S123+养成规划和标准成长!G$18*10*养成规划和标准成长!$T123+养成规划和标准成长!G$19*养成规划和标准成长!$U123,0)</f>
        <v>417</v>
      </c>
      <c r="E30" s="9">
        <f>ROUND(属性投放!G$4+养成规划和标准成长!H$3*养成规划和标准成长!$O123*养成规划和标准成长!$P123+养成规划和标准成长!H$4*养成规划和标准成长!$V123+养成规划和标准成长!H$5*养成规划和标准成长!$R123+(养成规划和标准成长!H$12+养成规划和标准成长!H$13)*养成规划和标准成长!$N123+养成规划和标准成长!H$14*养成规划和标准成长!$O123*养成规划和标准成长!$Q123+养成规划和标准成长!H$17*10*养成规划和标准成长!$S123+养成规划和标准成长!H$18*10*养成规划和标准成长!$T123+养成规划和标准成长!H$19*养成规划和标准成长!$U123,0)</f>
        <v>167</v>
      </c>
      <c r="F30" s="9">
        <f>ROUND(属性投放!H$4+养成规划和标准成长!I$3*养成规划和标准成长!$O123*养成规划和标准成长!$P123+养成规划和标准成长!I$4*养成规划和标准成长!$V123+养成规划和标准成长!I$5*养成规划和标准成长!$R123+(养成规划和标准成长!I$12+养成规划和标准成长!I$13)*养成规划和标准成长!$N123+养成规划和标准成长!I$14*养成规划和标准成长!$O123*养成规划和标准成长!$Q123+养成规划和标准成长!I$17*10*养成规划和标准成长!$S123+养成规划和标准成长!I$18*10*养成规划和标准成长!$T123+养成规划和标准成长!I$19*养成规划和标准成长!$U123,0)</f>
        <v>326</v>
      </c>
      <c r="G30" s="9">
        <f>ROUND(属性投放!I$4+养成规划和标准成长!J$3*养成规划和标准成长!$O123*养成规划和标准成长!$P123+养成规划和标准成长!J$4*养成规划和标准成长!$V123+养成规划和标准成长!J$5*养成规划和标准成长!$R123+(养成规划和标准成长!J$12+养成规划和标准成长!J$13)*养成规划和标准成长!$N123+养成规划和标准成长!J$14*养成规划和标准成长!$O123*养成规划和标准成长!$Q123+养成规划和标准成长!J$17*10*养成规划和标准成长!$S123+养成规划和标准成长!J$18*10*养成规划和标准成长!$T123+养成规划和标准成长!J$19*养成规划和标准成长!$U123,0)</f>
        <v>214</v>
      </c>
      <c r="H30" s="9">
        <f>ROUND(属性投放!J$4+养成规划和标准成长!K$3*养成规划和标准成长!$O123*养成规划和标准成长!$P123+养成规划和标准成长!K$4*养成规划和标准成长!$V123+养成规划和标准成长!K$5*养成规划和标准成长!$R123+(养成规划和标准成长!K$12+养成规划和标准成长!K$13)*养成规划和标准成长!$N123+养成规划和标准成长!K$14*养成规划和标准成长!$O123*养成规划和标准成长!$Q123+养成规划和标准成长!K$17*10*养成规划和标准成长!$S123+养成规划和标准成长!K$18*10*养成规划和标准成长!$T123+养成规划和标准成长!K$19*养成规划和标准成长!$U123,0)</f>
        <v>145</v>
      </c>
      <c r="I30" s="9">
        <f>ROUND(属性投放!K$4+养成规划和标准成长!L$3*养成规划和标准成长!$O123*养成规划和标准成长!$P123+养成规划和标准成长!L$4*养成规划和标准成长!$V123+养成规划和标准成长!L$5*养成规划和标准成长!$R123+(养成规划和标准成长!L$12+养成规划和标准成长!L$13)*养成规划和标准成长!$N123+养成规划和标准成长!L$14*养成规划和标准成长!$O123*养成规划和标准成长!$Q123+养成规划和标准成长!L$17*10*养成规划和标准成长!$S123+养成规划和标准成长!L$18*10*养成规划和标准成长!$T123+养成规划和标准成长!L$19*养成规划和标准成长!$U123,0)</f>
        <v>62</v>
      </c>
      <c r="J30" s="9">
        <f>ROUND(属性投放!L$4+养成规划和标准成长!M$3*养成规划和标准成长!$O123*养成规划和标准成长!$P123+养成规划和标准成长!M$4*养成规划和标准成长!$V123+养成规划和标准成长!M$5*养成规划和标准成长!$R123+(养成规划和标准成长!M$12+养成规划和标准成长!M$13)*养成规划和标准成长!$N123+养成规划和标准成长!M$14*养成规划和标准成长!$O123*养成规划和标准成长!$Q123+养成规划和标准成长!M$17*10*养成规划和标准成长!$S123+养成规划和标准成长!M$18*10*养成规划和标准成长!$T123+养成规划和标准成长!M$19*养成规划和标准成长!$U123,0)</f>
        <v>270</v>
      </c>
      <c r="K30" s="9">
        <f>ROUND(属性投放!M$4+养成规划和标准成长!N$3*养成规划和标准成长!$O123*养成规划和标准成长!$P123+养成规划和标准成长!N$4*养成规划和标准成长!$V123+养成规划和标准成长!N$5*养成规划和标准成长!$R123+(养成规划和标准成长!N$12+养成规划和标准成长!N$13)*养成规划和标准成长!$N123+养成规划和标准成长!N$14*养成规划和标准成长!$O123*养成规划和标准成长!$Q123+养成规划和标准成长!N$17*10*养成规划和标准成长!$S123+养成规划和标准成长!N$18*10*养成规划和标准成长!$T123+养成规划和标准成长!N$19*养成规划和标准成长!$U123,0)</f>
        <v>270</v>
      </c>
      <c r="L30" s="9">
        <f>VLOOKUP(养成规划和标准成长!$X123,阵法、技能和修炼!$C$20:$N$40,COLUMNS(阵法、技能和修炼!$C$20:G$40),0)</f>
        <v>0</v>
      </c>
      <c r="M30" s="9">
        <f>VLOOKUP(养成规划和标准成长!$X123,阵法、技能和修炼!$C$20:$N$40,COLUMNS(阵法、技能和修炼!$C$20:H$40),0)</f>
        <v>0</v>
      </c>
      <c r="N30" s="9">
        <f>VLOOKUP(养成规划和标准成长!$X123,阵法、技能和修炼!$C$20:$N$40,COLUMNS(阵法、技能和修炼!$C$20:I$40),0)</f>
        <v>0</v>
      </c>
      <c r="O30" s="9">
        <f>VLOOKUP(养成规划和标准成长!$X123,阵法、技能和修炼!$C$20:$N$40,COLUMNS(阵法、技能和修炼!$C$20:J$40),0)</f>
        <v>0</v>
      </c>
      <c r="P30" s="9">
        <f>VLOOKUP(养成规划和标准成长!$X123,阵法、技能和修炼!$C$20:$N$40,COLUMNS(阵法、技能和修炼!$C$20:K$40),0)</f>
        <v>0</v>
      </c>
      <c r="Q30" s="9">
        <f>VLOOKUP(养成规划和标准成长!$X123,阵法、技能和修炼!$C$20:$N$40,COLUMNS(阵法、技能和修炼!$C$20:L$40),0)</f>
        <v>0</v>
      </c>
      <c r="R30" s="9">
        <f>VLOOKUP(养成规划和标准成长!$X123,阵法、技能和修炼!$C$20:$N$40,COLUMNS(阵法、技能和修炼!$C$20:M$40),0)</f>
        <v>0</v>
      </c>
      <c r="S30" s="9">
        <f>VLOOKUP(养成规划和标准成长!$X123,阵法、技能和修炼!$C$20:$N$40,COLUMNS(阵法、技能和修炼!$C$20:N$40),0)</f>
        <v>0</v>
      </c>
      <c r="T30" s="1">
        <v>27</v>
      </c>
      <c r="U30" s="9">
        <f>ROUND(属性投放!D$4+养成规划和标准成长!E$3*养成规划和标准成长!$C276*养成规划和标准成长!$D276+养成规划和标准成长!E$4*养成规划和标准成长!$J276+养成规划和标准成长!E$5*养成规划和标准成长!$F276+(养成规划和标准成长!E$12+养成规划和标准成长!E$13)*养成规划和标准成长!$B276+养成规划和标准成长!E$14*养成规划和标准成长!$C276*养成规划和标准成长!$E276+养成规划和标准成长!E$17*10*养成规划和标准成长!$G276+养成规划和标准成长!E$18*10*养成规划和标准成长!$H276+养成规划和标准成长!E$19*养成规划和标准成长!$I276,0)</f>
        <v>894</v>
      </c>
      <c r="V30" s="9">
        <f>ROUND(属性投放!E$4+养成规划和标准成长!F$3*养成规划和标准成长!$C276*养成规划和标准成长!$D276+养成规划和标准成长!F$4*养成规划和标准成长!$J276+养成规划和标准成长!F$5*养成规划和标准成长!$F276+(养成规划和标准成长!F$12+养成规划和标准成长!F$13)*养成规划和标准成长!$B276+养成规划和标准成长!F$14*养成规划和标准成长!$C276*养成规划和标准成长!$E276+养成规划和标准成长!F$17*10*养成规划和标准成长!$G276+养成规划和标准成长!F$18*10*养成规划和标准成长!$H276+养成规划和标准成长!F$19*养成规划和标准成长!$I276,0)</f>
        <v>1006</v>
      </c>
      <c r="W30" s="9">
        <f>ROUND(属性投放!F$4+养成规划和标准成长!G$3*养成规划和标准成长!$C276*养成规划和标准成长!$D276+养成规划和标准成长!G$4*养成规划和标准成长!$J276+养成规划和标准成长!G$5*养成规划和标准成长!$F276+(养成规划和标准成长!G$12+养成规划和标准成长!G$13)*养成规划和标准成长!$B276+养成规划和标准成长!G$14*养成规划和标准成长!$C276*养成规划和标准成长!$E276+养成规划和标准成长!G$17*10*养成规划和标准成长!$G276+养成规划和标准成长!G$18*10*养成规划和标准成长!$H276+养成规划和标准成长!G$19*养成规划和标准成长!$I276,0)</f>
        <v>434</v>
      </c>
      <c r="X30" s="9">
        <f>ROUND(属性投放!G$4+养成规划和标准成长!H$3*养成规划和标准成长!$C276*养成规划和标准成长!$D276+养成规划和标准成长!H$4*养成规划和标准成长!$J276+养成规划和标准成长!H$5*养成规划和标准成长!$F276+(养成规划和标准成长!H$12+养成规划和标准成长!H$13)*养成规划和标准成长!$B276+养成规划和标准成长!H$14*养成规划和标准成长!$C276*养成规划和标准成长!$E276+养成规划和标准成长!H$17*10*养成规划和标准成长!$G276+养成规划和标准成长!H$18*10*养成规划和标准成长!$H276+养成规划和标准成长!H$19*养成规划和标准成长!$I276,0)</f>
        <v>175</v>
      </c>
      <c r="Y30" s="9">
        <f>ROUND(属性投放!H$4+养成规划和标准成长!I$3*养成规划和标准成长!$C276*养成规划和标准成长!$D276+养成规划和标准成长!I$4*养成规划和标准成长!$J276+养成规划和标准成长!I$5*养成规划和标准成长!$F276+(养成规划和标准成长!I$12+养成规划和标准成长!I$13)*养成规划和标准成长!$B276+养成规划和标准成长!I$14*养成规划和标准成长!$C276*养成规划和标准成长!$E276+养成规划和标准成长!I$17*10*养成规划和标准成长!$G276+养成规划和标准成长!I$18*10*养成规划和标准成长!$H276+养成规划和标准成长!I$19*养成规划和标准成长!$I276,0)</f>
        <v>335</v>
      </c>
      <c r="Z30" s="9">
        <f>ROUND(属性投放!I$4+养成规划和标准成长!J$3*养成规划和标准成长!$C276*养成规划和标准成长!$D276+养成规划和标准成长!J$4*养成规划和标准成长!$J276+养成规划和标准成长!J$5*养成规划和标准成长!$F276+(养成规划和标准成长!J$12+养成规划和标准成长!J$13)*养成规划和标准成长!$B276+养成规划和标准成长!J$14*养成规划和标准成长!$C276*养成规划和标准成长!$E276+养成规划和标准成长!J$17*10*养成规划和标准成长!$G276+养成规划和标准成长!J$18*10*养成规划和标准成长!$H276+养成规划和标准成长!J$19*养成规划和标准成长!$I276,0)</f>
        <v>219</v>
      </c>
      <c r="AA30" s="9">
        <f>ROUND(属性投放!J$4+养成规划和标准成长!K$3*养成规划和标准成长!$C276*养成规划和标准成长!$D276+养成规划和标准成长!K$4*养成规划和标准成长!$J276+养成规划和标准成长!K$5*养成规划和标准成长!$F276+(养成规划和标准成长!K$12+养成规划和标准成长!K$13)*养成规划和标准成长!$B276+养成规划和标准成长!K$14*养成规划和标准成长!$C276*养成规划和标准成长!$E276+养成规划和标准成长!K$17*10*养成规划和标准成长!$G276+养成规划和标准成长!K$18*10*养成规划和标准成长!$H276+养成规划和标准成长!K$19*养成规划和标准成长!$I276,0)</f>
        <v>148</v>
      </c>
      <c r="AB30" s="9">
        <f>ROUND(属性投放!K$4+养成规划和标准成长!L$3*养成规划和标准成长!$C276*养成规划和标准成长!$D276+养成规划和标准成长!L$4*养成规划和标准成长!$J276+养成规划和标准成长!L$5*养成规划和标准成长!$F276+(养成规划和标准成长!L$12+养成规划和标准成长!L$13)*养成规划和标准成长!$B276+养成规划和标准成长!L$14*养成规划和标准成长!$C276*养成规划和标准成长!$E276+养成规划和标准成长!L$17*10*养成规划和标准成长!$G276+养成规划和标准成长!L$18*10*养成规划和标准成长!$H276+养成规划和标准成长!L$19*养成规划和标准成长!$I276,0)</f>
        <v>68</v>
      </c>
      <c r="AC30" s="9">
        <f>ROUND(属性投放!L$4+养成规划和标准成长!M$3*养成规划和标准成长!$C276*养成规划和标准成长!$D276+养成规划和标准成长!M$4*养成规划和标准成长!$J276+养成规划和标准成长!M$5*养成规划和标准成长!$F276+(养成规划和标准成长!M$12+养成规划和标准成长!M$13)*养成规划和标准成长!$B276+养成规划和标准成长!M$14*养成规划和标准成长!$C276*养成规划和标准成长!$E276+养成规划和标准成长!M$17*10*养成规划和标准成长!$G276+养成规划和标准成长!M$18*10*养成规划和标准成长!$H276+养成规划和标准成长!M$19*养成规划和标准成长!$I276,0)</f>
        <v>270</v>
      </c>
      <c r="AD30" s="9">
        <f>ROUND(属性投放!M$4+养成规划和标准成长!N$3*养成规划和标准成长!$C276*养成规划和标准成长!$D276+养成规划和标准成长!N$4*养成规划和标准成长!$J276+养成规划和标准成长!N$5*养成规划和标准成长!$F276+(养成规划和标准成长!N$12+养成规划和标准成长!N$13)*养成规划和标准成长!$B276+养成规划和标准成长!N$14*养成规划和标准成长!$C276*养成规划和标准成长!$E276+养成规划和标准成长!N$17*10*养成规划和标准成长!$G276+养成规划和标准成长!N$18*10*养成规划和标准成长!$H276+养成规划和标准成长!N$19*养成规划和标准成长!$I276,0)</f>
        <v>270</v>
      </c>
      <c r="AE30" s="9">
        <f>VLOOKUP(养成规划和标准成长!$L276,阵法、技能和修炼!$C$20:$N$40,COLUMNS(阵法、技能和修炼!$C$20:G$40),0)</f>
        <v>0</v>
      </c>
      <c r="AF30" s="9">
        <f>VLOOKUP(养成规划和标准成长!$L276,阵法、技能和修炼!$C$20:$N$40,COLUMNS(阵法、技能和修炼!$C$20:H$40),0)</f>
        <v>0</v>
      </c>
      <c r="AG30" s="9">
        <f>VLOOKUP(养成规划和标准成长!$L276,阵法、技能和修炼!$C$20:$N$40,COLUMNS(阵法、技能和修炼!$C$20:I$40),0)</f>
        <v>0</v>
      </c>
      <c r="AH30" s="9">
        <f>VLOOKUP(养成规划和标准成长!$L276,阵法、技能和修炼!$C$20:$N$40,COLUMNS(阵法、技能和修炼!$C$20:J$40),0)</f>
        <v>0</v>
      </c>
      <c r="AI30" s="9">
        <f>VLOOKUP(养成规划和标准成长!$L276,阵法、技能和修炼!$C$20:$N$40,COLUMNS(阵法、技能和修炼!$C$20:K$40),0)</f>
        <v>0</v>
      </c>
      <c r="AJ30" s="9">
        <f>VLOOKUP(养成规划和标准成长!$L276,阵法、技能和修炼!$C$20:$N$40,COLUMNS(阵法、技能和修炼!$C$20:L$40),0)</f>
        <v>0</v>
      </c>
      <c r="AK30" s="9">
        <f>VLOOKUP(养成规划和标准成长!$L276,阵法、技能和修炼!$C$20:$N$40,COLUMNS(阵法、技能和修炼!$C$20:M$40),0)</f>
        <v>0</v>
      </c>
      <c r="AL30" s="9">
        <f>VLOOKUP(养成规划和标准成长!$L276,阵法、技能和修炼!$C$20:$N$40,COLUMNS(阵法、技能和修炼!$C$20:N$40),0)</f>
        <v>0</v>
      </c>
      <c r="AN30" s="1">
        <v>27</v>
      </c>
      <c r="AO30" s="9">
        <f>ROUND(属性投放!D$4+养成规划和标准成长!E$3*养成规划和标准成长!$O276*养成规划和标准成长!$P276+养成规划和标准成长!E$4*养成规划和标准成长!$V276+养成规划和标准成长!E$5*养成规划和标准成长!$R276+(养成规划和标准成长!E$12+养成规划和标准成长!E$13)*养成规划和标准成长!$N276+养成规划和标准成长!E$14*养成规划和标准成长!$O276*养成规划和标准成长!$Q276+养成规划和标准成长!E$17*10*养成规划和标准成长!$S276+养成规划和标准成长!E$18*10*养成规划和标准成长!$T276+养成规划和标准成长!E$19*养成规划和标准成长!$U276,0)</f>
        <v>927</v>
      </c>
      <c r="AP30" s="9">
        <f>ROUND(属性投放!E$4+养成规划和标准成长!F$3*养成规划和标准成长!$O276*养成规划和标准成长!$P276+养成规划和标准成长!F$4*养成规划和标准成长!$V276+养成规划和标准成长!F$5*养成规划和标准成长!$R276+(养成规划和标准成长!F$12+养成规划和标准成长!F$13)*养成规划和标准成长!$N276+养成规划和标准成长!F$14*养成规划和标准成长!$O276*养成规划和标准成长!$Q276+养成规划和标准成长!F$17*10*养成规划和标准成长!$S276+养成规划和标准成长!F$18*10*养成规划和标准成长!$T276+养成规划和标准成长!F$19*养成规划和标准成长!$U276,0)</f>
        <v>1023</v>
      </c>
      <c r="AQ30" s="9">
        <f>ROUND(属性投放!F$4+养成规划和标准成长!G$3*养成规划和标准成长!$O276*养成规划和标准成长!$P276+养成规划和标准成长!G$4*养成规划和标准成长!$V276+养成规划和标准成长!G$5*养成规划和标准成长!$R276+(养成规划和标准成长!G$12+养成规划和标准成长!G$13)*养成规划和标准成长!$N276+养成规划和标准成长!G$14*养成规划和标准成长!$O276*养成规划和标准成长!$Q276+养成规划和标准成长!G$17*10*养成规划和标准成长!$S276+养成规划和标准成长!G$18*10*养成规划和标准成长!$T276+养成规划和标准成长!G$19*养成规划和标准成长!$U276,0)</f>
        <v>450</v>
      </c>
      <c r="AR30" s="9">
        <f>ROUND(属性投放!G$4+养成规划和标准成长!H$3*养成规划和标准成长!$O276*养成规划和标准成长!$P276+养成规划和标准成长!H$4*养成规划和标准成长!$V276+养成规划和标准成长!H$5*养成规划和标准成长!$R276+(养成规划和标准成长!H$12+养成规划和标准成长!H$13)*养成规划和标准成长!$N276+养成规划和标准成长!H$14*养成规划和标准成长!$O276*养成规划和标准成长!$Q276+养成规划和标准成长!H$17*10*养成规划和标准成长!$S276+养成规划和标准成长!H$18*10*养成规划和标准成长!$T276+养成规划和标准成长!H$19*养成规划和标准成长!$U276,0)</f>
        <v>183</v>
      </c>
      <c r="AS30" s="9">
        <f>ROUND(属性投放!H$4+养成规划和标准成长!I$3*养成规划和标准成长!$O276*养成规划和标准成长!$P276+养成规划和标准成长!I$4*养成规划和标准成长!$V276+养成规划和标准成长!I$5*养成规划和标准成长!$R276+(养成规划和标准成长!I$12+养成规划和标准成长!I$13)*养成规划和标准成长!$N276+养成规划和标准成长!I$14*养成规划和标准成长!$O276*养成规划和标准成长!$Q276+养成规划和标准成长!I$17*10*养成规划和标准成长!$S276+养成规划和标准成长!I$18*10*养成规划和标准成长!$T276+养成规划和标准成长!I$19*养成规划和标准成长!$U276,0)</f>
        <v>343</v>
      </c>
      <c r="AT30" s="9">
        <f>ROUND(属性投放!I$4+养成规划和标准成长!J$3*养成规划和标准成长!$O276*养成规划和标准成长!$P276+养成规划和标准成长!J$4*养成规划和标准成长!$V276+养成规划和标准成长!J$5*养成规划和标准成长!$R276+(养成规划和标准成长!J$12+养成规划和标准成长!J$13)*养成规划和标准成长!$N276+养成规划和标准成长!J$14*养成规划和标准成长!$O276*养成规划和标准成长!$Q276+养成规划和标准成长!J$17*10*养成规划和标准成长!$S276+养成规划和标准成长!J$18*10*养成规划和标准成长!$T276+养成规划和标准成长!J$19*养成规划和标准成长!$U276,0)</f>
        <v>224</v>
      </c>
      <c r="AU30" s="9">
        <f>ROUND(属性投放!J$4+养成规划和标准成长!K$3*养成规划和标准成长!$O276*养成规划和标准成长!$P276+养成规划和标准成长!K$4*养成规划和标准成长!$V276+养成规划和标准成长!K$5*养成规划和标准成长!$R276+(养成规划和标准成长!K$12+养成规划和标准成长!K$13)*养成规划和标准成长!$N276+养成规划和标准成长!K$14*养成规划和标准成长!$O276*养成规划和标准成长!$Q276+养成规划和标准成长!K$17*10*养成规划和标准成长!$S276+养成规划和标准成长!K$18*10*养成规划和标准成长!$T276+养成规划和标准成长!K$19*养成规划和标准成长!$U276,0)</f>
        <v>151</v>
      </c>
      <c r="AV30" s="9">
        <f>ROUND(属性投放!K$4+养成规划和标准成长!L$3*养成规划和标准成长!$O276*养成规划和标准成长!$P276+养成规划和标准成长!L$4*养成规划和标准成长!$V276+养成规划和标准成长!L$5*养成规划和标准成长!$R276+(养成规划和标准成长!L$12+养成规划和标准成长!L$13)*养成规划和标准成长!$N276+养成规划和标准成长!L$14*养成规划和标准成长!$O276*养成规划和标准成长!$Q276+养成规划和标准成长!L$17*10*养成规划和标准成长!$S276+养成规划和标准成长!L$18*10*养成规划和标准成长!$T276+养成规划和标准成长!L$19*养成规划和标准成长!$U276,0)</f>
        <v>74</v>
      </c>
      <c r="AW30" s="9">
        <f>ROUND(属性投放!L$4+养成规划和标准成长!M$3*养成规划和标准成长!$O276*养成规划和标准成长!$P276+养成规划和标准成长!M$4*养成规划和标准成长!$V276+养成规划和标准成长!M$5*养成规划和标准成长!$R276+(养成规划和标准成长!M$12+养成规划和标准成长!M$13)*养成规划和标准成长!$N276+养成规划和标准成长!M$14*养成规划和标准成长!$O276*养成规划和标准成长!$Q276+养成规划和标准成长!M$17*10*养成规划和标准成长!$S276+养成规划和标准成长!M$18*10*养成规划和标准成长!$T276+养成规划和标准成长!M$19*养成规划和标准成长!$U276,0)</f>
        <v>270</v>
      </c>
      <c r="AX30" s="9">
        <f>ROUND(属性投放!M$4+养成规划和标准成长!N$3*养成规划和标准成长!$O276*养成规划和标准成长!$P276+养成规划和标准成长!N$4*养成规划和标准成长!$V276+养成规划和标准成长!N$5*养成规划和标准成长!$R276+(养成规划和标准成长!N$12+养成规划和标准成长!N$13)*养成规划和标准成长!$N276+养成规划和标准成长!N$14*养成规划和标准成长!$O276*养成规划和标准成长!$Q276+养成规划和标准成长!N$17*10*养成规划和标准成长!$S276+养成规划和标准成长!N$18*10*养成规划和标准成长!$T276+养成规划和标准成长!N$19*养成规划和标准成长!$U276,0)</f>
        <v>270</v>
      </c>
      <c r="AY30" s="9">
        <f>VLOOKUP(养成规划和标准成长!$X276,阵法、技能和修炼!$C$20:$N$40,COLUMNS(阵法、技能和修炼!$C$20:G$40),0)</f>
        <v>0</v>
      </c>
      <c r="AZ30" s="9">
        <f>VLOOKUP(养成规划和标准成长!$X276,阵法、技能和修炼!$C$20:$N$40,COLUMNS(阵法、技能和修炼!$C$20:H$40),0)</f>
        <v>0</v>
      </c>
      <c r="BA30" s="9">
        <f>VLOOKUP(养成规划和标准成长!$X276,阵法、技能和修炼!$C$20:$N$40,COLUMNS(阵法、技能和修炼!$C$20:I$40),0)</f>
        <v>0</v>
      </c>
      <c r="BB30" s="9">
        <f>VLOOKUP(养成规划和标准成长!$X276,阵法、技能和修炼!$C$20:$N$40,COLUMNS(阵法、技能和修炼!$C$20:J$40),0)</f>
        <v>0</v>
      </c>
      <c r="BC30" s="9">
        <f>VLOOKUP(养成规划和标准成长!$X276,阵法、技能和修炼!$C$20:$N$40,COLUMNS(阵法、技能和修炼!$C$20:K$40),0)</f>
        <v>0</v>
      </c>
      <c r="BD30" s="9">
        <f>VLOOKUP(养成规划和标准成长!$X276,阵法、技能和修炼!$C$20:$N$40,COLUMNS(阵法、技能和修炼!$C$20:L$40),0)</f>
        <v>0</v>
      </c>
      <c r="BE30" s="9">
        <f>VLOOKUP(养成规划和标准成长!$X276,阵法、技能和修炼!$C$20:$N$40,COLUMNS(阵法、技能和修炼!$C$20:M$40),0)</f>
        <v>0</v>
      </c>
      <c r="BF30" s="9">
        <f>VLOOKUP(养成规划和标准成长!$X276,阵法、技能和修炼!$C$20:$N$40,COLUMNS(阵法、技能和修炼!$C$20:N$40),0)</f>
        <v>0</v>
      </c>
      <c r="BH30" s="1">
        <v>27</v>
      </c>
      <c r="BI30" s="9">
        <f>ROUND(属性投放!D$4+养成规划和标准成长!E$3*养成规划和标准成长!$AA276*养成规划和标准成长!$AB276+养成规划和标准成长!E$4*养成规划和标准成长!$AH276+养成规划和标准成长!E$5*养成规划和标准成长!$AD276+(养成规划和标准成长!E$12+养成规划和标准成长!E$13)*养成规划和标准成长!$Z276+养成规划和标准成长!E$14*养成规划和标准成长!$AA276*养成规划和标准成长!$AC276+养成规划和标准成长!E$17*10*养成规划和标准成长!$AE276+养成规划和标准成长!E$18*10*养成规划和标准成长!$AF276+养成规划和标准成长!E$19*养成规划和标准成长!$AG276,0)</f>
        <v>960</v>
      </c>
      <c r="BJ30" s="9">
        <f>ROUND(属性投放!E$4+养成规划和标准成长!F$3*养成规划和标准成长!$AA276*养成规划和标准成长!$AB276+养成规划和标准成长!F$4*养成规划和标准成长!$AH276+养成规划和标准成长!F$5*养成规划和标准成长!$AD276+(养成规划和标准成长!F$12+养成规划和标准成长!F$13)*养成规划和标准成长!$Z276+养成规划和标准成长!F$14*养成规划和标准成长!$AA276*养成规划和标准成长!$AC276+养成规划和标准成长!F$17*10*养成规划和标准成长!$AE276+养成规划和标准成长!F$18*10*养成规划和标准成长!$AF276+养成规划和标准成长!F$19*养成规划和标准成长!$AG276,0)</f>
        <v>1039</v>
      </c>
      <c r="BK30" s="9">
        <f>ROUND(属性投放!F$4+养成规划和标准成长!G$3*养成规划和标准成长!$AA276*养成规划和标准成长!$AB276+养成规划和标准成长!G$4*养成规划和标准成长!$AH276+养成规划和标准成长!G$5*养成规划和标准成长!$AD276+(养成规划和标准成长!G$12+养成规划和标准成长!G$13)*养成规划和标准成长!$Z276+养成规划和标准成长!G$14*养成规划和标准成长!$AA276*养成规划和标准成长!$AC276+养成规划和标准成长!G$17*10*养成规划和标准成长!$AE276+养成规划和标准成长!G$18*10*养成规划和标准成长!$AF276+养成规划和标准成长!G$19*养成规划和标准成长!$AG276,0)</f>
        <v>467</v>
      </c>
      <c r="BL30" s="9">
        <f>ROUND(属性投放!G$4+养成规划和标准成长!H$3*养成规划和标准成长!$AA276*养成规划和标准成长!$AB276+养成规划和标准成长!H$4*养成规划和标准成长!$AH276+养成规划和标准成长!H$5*养成规划和标准成长!$AD276+(养成规划和标准成长!H$12+养成规划和标准成长!H$13)*养成规划和标准成长!$Z276+养成规划和标准成长!H$14*养成规划和标准成长!$AA276*养成规划和标准成长!$AC276+养成规划和标准成长!H$17*10*养成规划和标准成长!$AE276+养成规划和标准成长!H$18*10*养成规划和标准成长!$AF276+养成规划和标准成长!H$19*养成规划和标准成长!$AG276,0)</f>
        <v>191</v>
      </c>
      <c r="BM30" s="9">
        <f>ROUND(属性投放!H$4+养成规划和标准成长!I$3*养成规划和标准成长!$AA276*养成规划和标准成长!$AB276+养成规划和标准成长!I$4*养成规划和标准成长!$AH276+养成规划和标准成长!I$5*养成规划和标准成长!$AD276+(养成规划和标准成长!I$12+养成规划和标准成长!I$13)*养成规划和标准成长!$Z276+养成规划和标准成长!I$14*养成规划和标准成长!$AA276*养成规划和标准成长!$AC276+养成规划和标准成长!I$17*10*养成规划和标准成长!$AE276+养成规划和标准成长!I$18*10*养成规划和标准成长!$AF276+养成规划和标准成长!I$19*养成规划和标准成长!$AG276,0)</f>
        <v>351</v>
      </c>
      <c r="BN30" s="9">
        <f>ROUND(属性投放!I$4+养成规划和标准成长!J$3*养成规划和标准成长!$AA276*养成规划和标准成长!$AB276+养成规划和标准成长!J$4*养成规划和标准成长!$AH276+养成规划和标准成长!J$5*养成规划和标准成长!$AD276+(养成规划和标准成长!J$12+养成规划和标准成长!J$13)*养成规划和标准成长!$Z276+养成规划和标准成长!J$14*养成规划和标准成长!$AA276*养成规划和标准成长!$AC276+养成规划和标准成长!J$17*10*养成规划和标准成长!$AE276+养成规划和标准成长!J$18*10*养成规划和标准成长!$AF276+养成规划和标准成长!J$19*养成规划和标准成长!$AG276,0)</f>
        <v>228</v>
      </c>
      <c r="BO30" s="9">
        <f>ROUND(属性投放!J$4+养成规划和标准成长!K$3*养成规划和标准成长!$AA276*养成规划和标准成长!$AB276+养成规划和标准成长!K$4*养成规划和标准成长!$AH276+养成规划和标准成长!K$5*养成规划和标准成长!$AD276+(养成规划和标准成长!K$12+养成规划和标准成长!K$13)*养成规划和标准成长!$Z276+养成规划和标准成长!K$14*养成规划和标准成长!$AA276*养成规划和标准成长!$AC276+养成规划和标准成长!K$17*10*养成规划和标准成长!$AE276+养成规划和标准成长!K$18*10*养成规划和标准成长!$AF276+养成规划和标准成长!K$19*养成规划和标准成长!$AG276,0)</f>
        <v>153</v>
      </c>
      <c r="BP30" s="9">
        <f>ROUND(属性投放!K$4+养成规划和标准成长!L$3*养成规划和标准成长!$AA276*养成规划和标准成长!$AB276+养成规划和标准成长!L$4*养成规划和标准成长!$AH276+养成规划和标准成长!L$5*养成规划和标准成长!$AD276+(养成规划和标准成长!L$12+养成规划和标准成长!L$13)*养成规划和标准成长!$Z276+养成规划和标准成长!L$14*养成规划和标准成长!$AA276*养成规划和标准成长!$AC276+养成规划和标准成长!L$17*10*养成规划和标准成长!$AE276+养成规划和标准成长!L$18*10*养成规划和标准成长!$AF276+养成规划和标准成长!L$19*养成规划和标准成长!$AG276,0)</f>
        <v>80</v>
      </c>
      <c r="BQ30" s="9">
        <f>ROUND(属性投放!L$4+养成规划和标准成长!M$3*养成规划和标准成长!$AA276*养成规划和标准成长!$AB276+养成规划和标准成长!M$4*养成规划和标准成长!$AH276+养成规划和标准成长!M$5*养成规划和标准成长!$AD276+(养成规划和标准成长!M$12+养成规划和标准成长!M$13)*养成规划和标准成长!$Z276+养成规划和标准成长!M$14*养成规划和标准成长!$AA276*养成规划和标准成长!$AC276+养成规划和标准成长!M$17*10*养成规划和标准成长!$AE276+养成规划和标准成长!M$18*10*养成规划和标准成长!$AF276+养成规划和标准成长!M$19*养成规划和标准成长!$AG276,0)</f>
        <v>270</v>
      </c>
      <c r="BR30" s="9">
        <f>ROUND(属性投放!M$4+养成规划和标准成长!N$3*养成规划和标准成长!$AA276*养成规划和标准成长!$AB276+养成规划和标准成长!N$4*养成规划和标准成长!$AH276+养成规划和标准成长!N$5*养成规划和标准成长!$AD276+(养成规划和标准成长!N$12+养成规划和标准成长!N$13)*养成规划和标准成长!$Z276+养成规划和标准成长!N$14*养成规划和标准成长!$AA276*养成规划和标准成长!$AC276+养成规划和标准成长!N$17*10*养成规划和标准成长!$AE276+养成规划和标准成长!N$18*10*养成规划和标准成长!$AF276+养成规划和标准成长!N$19*养成规划和标准成长!$AG276,0)</f>
        <v>270</v>
      </c>
      <c r="BS30" s="9">
        <f>VLOOKUP(养成规划和标准成长!$AJ276,阵法、技能和修炼!$C$20:$N$40,COLUMNS(阵法、技能和修炼!$C$20:G$40),0)</f>
        <v>0</v>
      </c>
      <c r="BT30" s="9">
        <f>VLOOKUP(养成规划和标准成长!$AJ276,阵法、技能和修炼!$C$20:$N$40,COLUMNS(阵法、技能和修炼!$C$20:H$40),0)</f>
        <v>0</v>
      </c>
      <c r="BU30" s="9">
        <f>VLOOKUP(养成规划和标准成长!$AJ276,阵法、技能和修炼!$C$20:$N$40,COLUMNS(阵法、技能和修炼!$C$20:I$40),0)</f>
        <v>0</v>
      </c>
      <c r="BV30" s="9">
        <f>VLOOKUP(养成规划和标准成长!$AJ276,阵法、技能和修炼!$C$20:$N$40,COLUMNS(阵法、技能和修炼!$C$20:J$40),0)</f>
        <v>0</v>
      </c>
      <c r="BW30" s="9">
        <f>VLOOKUP(养成规划和标准成长!$AJ276,阵法、技能和修炼!$C$20:$N$40,COLUMNS(阵法、技能和修炼!$C$20:K$40),0)</f>
        <v>0</v>
      </c>
      <c r="BX30" s="9">
        <f>VLOOKUP(养成规划和标准成长!$AJ276,阵法、技能和修炼!$C$20:$N$40,COLUMNS(阵法、技能和修炼!$C$20:L$40),0)</f>
        <v>0</v>
      </c>
      <c r="BY30" s="9">
        <f>VLOOKUP(养成规划和标准成长!$AJ276,阵法、技能和修炼!$C$20:$N$40,COLUMNS(阵法、技能和修炼!$C$20:M$40),0)</f>
        <v>0</v>
      </c>
      <c r="BZ30" s="9">
        <f>VLOOKUP(养成规划和标准成长!$AJ276,阵法、技能和修炼!$C$20:$N$40,COLUMNS(阵法、技能和修炼!$C$20:N$40),0)</f>
        <v>0</v>
      </c>
    </row>
    <row r="31" spans="1:78">
      <c r="A31" s="1">
        <v>28</v>
      </c>
      <c r="B31" s="9">
        <f>ROUND(属性投放!D$4+养成规划和标准成长!E$3*养成规划和标准成长!$O124*养成规划和标准成长!$P124+养成规划和标准成长!E$4*养成规划和标准成长!$V124+养成规划和标准成长!E$5*养成规划和标准成长!$R124+(养成规划和标准成长!E$12+养成规划和标准成长!E$13)*养成规划和标准成长!$N124+养成规划和标准成长!E$14*养成规划和标准成长!$O124*养成规划和标准成长!$Q124+养成规划和标准成长!E$17*10*养成规划和标准成长!$S124+养成规划和标准成长!E$18*10*养成规划和标准成长!$T124+养成规划和标准成长!E$19*养成规划和标准成长!$U124,0)</f>
        <v>878</v>
      </c>
      <c r="C31" s="9">
        <f>ROUND(属性投放!E$4+养成规划和标准成长!F$3*养成规划和标准成长!$O124*养成规划和标准成长!$P124+养成规划和标准成长!F$4*养成规划和标准成长!$V124+养成规划和标准成长!F$5*养成规划和标准成长!$R124+(养成规划和标准成长!F$12+养成规划和标准成长!F$13)*养成规划和标准成长!$N124+养成规划和标准成长!F$14*养成规划和标准成长!$O124*养成规划和标准成长!$Q124+养成规划和标准成长!F$17*10*养成规划和标准成长!$S124+养成规划和标准成长!F$18*10*养成规划和标准成长!$T124+养成规划和标准成长!F$19*养成规划和标准成长!$U124,0)</f>
        <v>1015</v>
      </c>
      <c r="D31" s="9">
        <f>ROUND(属性投放!F$4+养成规划和标准成长!G$3*养成规划和标准成长!$O124*养成规划和标准成长!$P124+养成规划和标准成长!G$4*养成规划和标准成长!$V124+养成规划和标准成长!G$5*养成规划和标准成长!$R124+(养成规划和标准成长!G$12+养成规划和标准成长!G$13)*养成规划和标准成长!$N124+养成规划和标准成长!G$14*养成规划和标准成长!$O124*养成规划和标准成长!$Q124+养成规划和标准成长!G$17*10*养成规划和标准成长!$S124+养成规划和标准成长!G$18*10*养成规划和标准成长!$T124+养成规划和标准成长!G$19*养成规划和标准成长!$U124,0)</f>
        <v>425</v>
      </c>
      <c r="E31" s="9">
        <f>ROUND(属性投放!G$4+养成规划和标准成长!H$3*养成规划和标准成长!$O124*养成规划和标准成长!$P124+养成规划和标准成长!H$4*养成规划和标准成长!$V124+养成规划和标准成长!H$5*养成规划和标准成长!$R124+(养成规划和标准成长!H$12+养成规划和标准成长!H$13)*养成规划和标准成长!$N124+养成规划和标准成长!H$14*养成规划和标准成长!$O124*养成规划和标准成长!$Q124+养成规划和标准成长!H$17*10*养成规划和标准成长!$S124+养成规划和标准成长!H$18*10*养成规划和标准成长!$T124+养成规划和标准成长!H$19*养成规划和标准成长!$U124,0)</f>
        <v>169</v>
      </c>
      <c r="F31" s="9">
        <f>ROUND(属性投放!H$4+养成规划和标准成长!I$3*养成规划和标准成长!$O124*养成规划和标准成长!$P124+养成规划和标准成长!I$4*养成规划和标准成长!$V124+养成规划和标准成长!I$5*养成规划和标准成长!$R124+(养成规划和标准成长!I$12+养成规划和标准成长!I$13)*养成规划和标准成长!$N124+养成规划和标准成长!I$14*养成规划和标准成长!$O124*养成规划和标准成长!$Q124+养成规划和标准成长!I$17*10*养成规划和标准成长!$S124+养成规划和标准成长!I$18*10*养成规划和标准成长!$T124+养成规划和标准成长!I$19*养成规划和标准成长!$U124,0)</f>
        <v>333</v>
      </c>
      <c r="G31" s="9">
        <f>ROUND(属性投放!I$4+养成规划和标准成长!J$3*养成规划和标准成长!$O124*养成规划和标准成长!$P124+养成规划和标准成长!J$4*养成规划和标准成长!$V124+养成规划和标准成长!J$5*养成规划和标准成长!$R124+(养成规划和标准成长!J$12+养成规划和标准成长!J$13)*养成规划和标准成长!$N124+养成规划和标准成长!J$14*养成规划和标准成长!$O124*养成规划和标准成长!$Q124+养成规划和标准成长!J$17*10*养成规划和标准成长!$S124+养成规划和标准成长!J$18*10*养成规划和标准成长!$T124+养成规划和标准成长!J$19*养成规划和标准成长!$U124,0)</f>
        <v>219</v>
      </c>
      <c r="H31" s="9">
        <f>ROUND(属性投放!J$4+养成规划和标准成长!K$3*养成规划和标准成长!$O124*养成规划和标准成长!$P124+养成规划和标准成长!K$4*养成规划和标准成长!$V124+养成规划和标准成长!K$5*养成规划和标准成长!$R124+(养成规划和标准成长!K$12+养成规划和标准成长!K$13)*养成规划和标准成长!$N124+养成规划和标准成长!K$14*养成规划和标准成长!$O124*养成规划和标准成长!$Q124+养成规划和标准成长!K$17*10*养成规划和标准成长!$S124+养成规划和标准成长!K$18*10*养成规划和标准成长!$T124+养成规划和标准成长!K$19*养成规划和标准成长!$U124,0)</f>
        <v>149</v>
      </c>
      <c r="I31" s="9">
        <f>ROUND(属性投放!K$4+养成规划和标准成长!L$3*养成规划和标准成长!$O124*养成规划和标准成长!$P124+养成规划和标准成长!L$4*养成规划和标准成长!$V124+养成规划和标准成长!L$5*养成规划和标准成长!$R124+(养成规划和标准成长!L$12+养成规划和标准成长!L$13)*养成规划和标准成长!$N124+养成规划和标准成长!L$14*养成规划和标准成长!$O124*养成规划和标准成长!$Q124+养成规划和标准成长!L$17*10*养成规划和标准成长!$S124+养成规划和标准成长!L$18*10*养成规划和标准成长!$T124+养成规划和标准成长!L$19*养成规划和标准成长!$U124,0)</f>
        <v>62</v>
      </c>
      <c r="J31" s="9">
        <f>ROUND(属性投放!L$4+养成规划和标准成长!M$3*养成规划和标准成长!$O124*养成规划和标准成长!$P124+养成规划和标准成长!M$4*养成规划和标准成长!$V124+养成规划和标准成长!M$5*养成规划和标准成长!$R124+(养成规划和标准成长!M$12+养成规划和标准成长!M$13)*养成规划和标准成长!$N124+养成规划和标准成长!M$14*养成规划和标准成长!$O124*养成规划和标准成长!$Q124+养成规划和标准成长!M$17*10*养成规划和标准成长!$S124+养成规划和标准成长!M$18*10*养成规划和标准成长!$T124+养成规划和标准成长!M$19*养成规划和标准成长!$U124,0)</f>
        <v>280</v>
      </c>
      <c r="K31" s="9">
        <f>ROUND(属性投放!M$4+养成规划和标准成长!N$3*养成规划和标准成长!$O124*养成规划和标准成长!$P124+养成规划和标准成长!N$4*养成规划和标准成长!$V124+养成规划和标准成长!N$5*养成规划和标准成长!$R124+(养成规划和标准成长!N$12+养成规划和标准成长!N$13)*养成规划和标准成长!$N124+养成规划和标准成长!N$14*养成规划和标准成长!$O124*养成规划和标准成长!$Q124+养成规划和标准成长!N$17*10*养成规划和标准成长!$S124+养成规划和标准成长!N$18*10*养成规划和标准成长!$T124+养成规划和标准成长!N$19*养成规划和标准成长!$U124,0)</f>
        <v>280</v>
      </c>
      <c r="L31" s="9">
        <f>VLOOKUP(养成规划和标准成长!$X124,阵法、技能和修炼!$C$20:$N$40,COLUMNS(阵法、技能和修炼!$C$20:G$40),0)</f>
        <v>0</v>
      </c>
      <c r="M31" s="9">
        <f>VLOOKUP(养成规划和标准成长!$X124,阵法、技能和修炼!$C$20:$N$40,COLUMNS(阵法、技能和修炼!$C$20:H$40),0)</f>
        <v>0</v>
      </c>
      <c r="N31" s="9">
        <f>VLOOKUP(养成规划和标准成长!$X124,阵法、技能和修炼!$C$20:$N$40,COLUMNS(阵法、技能和修炼!$C$20:I$40),0)</f>
        <v>0</v>
      </c>
      <c r="O31" s="9">
        <f>VLOOKUP(养成规划和标准成长!$X124,阵法、技能和修炼!$C$20:$N$40,COLUMNS(阵法、技能和修炼!$C$20:J$40),0)</f>
        <v>0</v>
      </c>
      <c r="P31" s="9">
        <f>VLOOKUP(养成规划和标准成长!$X124,阵法、技能和修炼!$C$20:$N$40,COLUMNS(阵法、技能和修炼!$C$20:K$40),0)</f>
        <v>0</v>
      </c>
      <c r="Q31" s="9">
        <f>VLOOKUP(养成规划和标准成长!$X124,阵法、技能和修炼!$C$20:$N$40,COLUMNS(阵法、技能和修炼!$C$20:L$40),0)</f>
        <v>0</v>
      </c>
      <c r="R31" s="9">
        <f>VLOOKUP(养成规划和标准成长!$X124,阵法、技能和修炼!$C$20:$N$40,COLUMNS(阵法、技能和修炼!$C$20:M$40),0)</f>
        <v>0</v>
      </c>
      <c r="S31" s="9">
        <f>VLOOKUP(养成规划和标准成长!$X124,阵法、技能和修炼!$C$20:$N$40,COLUMNS(阵法、技能和修炼!$C$20:N$40),0)</f>
        <v>0</v>
      </c>
      <c r="T31" s="1">
        <v>28</v>
      </c>
      <c r="U31" s="9">
        <f>ROUND(属性投放!D$4+养成规划和标准成长!E$3*养成规划和标准成长!$C277*养成规划和标准成长!$D277+养成规划和标准成长!E$4*养成规划和标准成长!$J277+养成规划和标准成长!E$5*养成规划和标准成长!$F277+(养成规划和标准成长!E$12+养成规划和标准成长!E$13)*养成规划和标准成长!$B277+养成规划和标准成长!E$14*养成规划和标准成长!$C277*养成规划和标准成长!$E277+养成规划和标准成长!E$17*10*养成规划和标准成长!$G277+养成规划和标准成长!E$18*10*养成规划和标准成长!$H277+养成规划和标准成长!E$19*养成规划和标准成长!$I277,0)</f>
        <v>910</v>
      </c>
      <c r="V31" s="9">
        <f>ROUND(属性投放!E$4+养成规划和标准成长!F$3*养成规划和标准成长!$C277*养成规划和标准成长!$D277+养成规划和标准成长!F$4*养成规划和标准成长!$J277+养成规划和标准成长!F$5*养成规划和标准成长!$F277+(养成规划和标准成长!F$12+养成规划和标准成长!F$13)*养成规划和标准成长!$B277+养成规划和标准成长!F$14*养成规划和标准成长!$C277*养成规划和标准成长!$E277+养成规划和标准成长!F$17*10*养成规划和标准成长!$G277+养成规划和标准成长!F$18*10*养成规划和标准成长!$H277+养成规划和标准成长!F$19*养成规划和标准成长!$I277,0)</f>
        <v>1031</v>
      </c>
      <c r="W31" s="9">
        <f>ROUND(属性投放!F$4+养成规划和标准成长!G$3*养成规划和标准成长!$C277*养成规划和标准成长!$D277+养成规划和标准成长!G$4*养成规划和标准成长!$J277+养成规划和标准成长!G$5*养成规划和标准成长!$F277+(养成规划和标准成长!G$12+养成规划和标准成长!G$13)*养成规划和标准成长!$B277+养成规划和标准成长!G$14*养成规划和标准成长!$C277*养成规划和标准成长!$E277+养成规划和标准成长!G$17*10*养成规划和标准成长!$G277+养成规划和标准成长!G$18*10*养成规划和标准成长!$H277+养成规划和标准成长!G$19*养成规划和标准成长!$I277,0)</f>
        <v>441</v>
      </c>
      <c r="X31" s="9">
        <f>ROUND(属性投放!G$4+养成规划和标准成长!H$3*养成规划和标准成长!$C277*养成规划和标准成长!$D277+养成规划和标准成长!H$4*养成规划和标准成长!$J277+养成规划和标准成长!H$5*养成规划和标准成长!$F277+(养成规划和标准成长!H$12+养成规划和标准成长!H$13)*养成规划和标准成长!$B277+养成规划和标准成长!H$14*养成规划和标准成长!$C277*养成规划和标准成长!$E277+养成规划和标准成长!H$17*10*养成规划和标准成长!$G277+养成规划和标准成长!H$18*10*养成规划和标准成长!$H277+养成规划和标准成长!H$19*养成规划和标准成长!$I277,0)</f>
        <v>177</v>
      </c>
      <c r="Y31" s="9">
        <f>ROUND(属性投放!H$4+养成规划和标准成长!I$3*养成规划和标准成长!$C277*养成规划和标准成长!$D277+养成规划和标准成长!I$4*养成规划和标准成长!$J277+养成规划和标准成长!I$5*养成规划和标准成长!$F277+(养成规划和标准成长!I$12+养成规划和标准成长!I$13)*养成规划和标准成长!$B277+养成规划和标准成长!I$14*养成规划和标准成长!$C277*养成规划和标准成长!$E277+养成规划和标准成长!I$17*10*养成规划和标准成长!$G277+养成规划和标准成长!I$18*10*养成规划和标准成长!$H277+养成规划和标准成长!I$19*养成规划和标准成长!$I277,0)</f>
        <v>342</v>
      </c>
      <c r="Z31" s="9">
        <f>ROUND(属性投放!I$4+养成规划和标准成长!J$3*养成规划和标准成长!$C277*养成规划和标准成长!$D277+养成规划和标准成长!J$4*养成规划和标准成长!$J277+养成规划和标准成长!J$5*养成规划和标准成长!$F277+(养成规划和标准成长!J$12+养成规划和标准成长!J$13)*养成规划和标准成长!$B277+养成规划和标准成长!J$14*养成规划和标准成长!$C277*养成规划和标准成长!$E277+养成规划和标准成长!J$17*10*养成规划和标准成长!$G277+养成规划和标准成长!J$18*10*养成规划和标准成长!$H277+养成规划和标准成长!J$19*养成规划和标准成长!$I277,0)</f>
        <v>224</v>
      </c>
      <c r="AA31" s="9">
        <f>ROUND(属性投放!J$4+养成规划和标准成长!K$3*养成规划和标准成长!$C277*养成规划和标准成长!$D277+养成规划和标准成长!K$4*养成规划和标准成长!$J277+养成规划和标准成长!K$5*养成规划和标准成长!$F277+(养成规划和标准成长!K$12+养成规划和标准成长!K$13)*养成规划和标准成长!$B277+养成规划和标准成长!K$14*养成规划和标准成长!$C277*养成规划和标准成长!$E277+养成规划和标准成长!K$17*10*养成规划和标准成长!$G277+养成规划和标准成长!K$18*10*养成规划和标准成长!$H277+养成规划和标准成长!K$19*养成规划和标准成长!$I277,0)</f>
        <v>152</v>
      </c>
      <c r="AB31" s="9">
        <f>ROUND(属性投放!K$4+养成规划和标准成长!L$3*养成规划和标准成长!$C277*养成规划和标准成长!$D277+养成规划和标准成长!L$4*养成规划和标准成长!$J277+养成规划和标准成长!L$5*养成规划和标准成长!$F277+(养成规划和标准成长!L$12+养成规划和标准成长!L$13)*养成规划和标准成长!$B277+养成规划和标准成长!L$14*养成规划和标准成长!$C277*养成规划和标准成长!$E277+养成规划和标准成长!L$17*10*养成规划和标准成长!$G277+养成规划和标准成长!L$18*10*养成规划和标准成长!$H277+养成规划和标准成长!L$19*养成规划和标准成长!$I277,0)</f>
        <v>68</v>
      </c>
      <c r="AC31" s="9">
        <f>ROUND(属性投放!L$4+养成规划和标准成长!M$3*养成规划和标准成长!$C277*养成规划和标准成长!$D277+养成规划和标准成长!M$4*养成规划和标准成长!$J277+养成规划和标准成长!M$5*养成规划和标准成长!$F277+(养成规划和标准成长!M$12+养成规划和标准成长!M$13)*养成规划和标准成长!$B277+养成规划和标准成长!M$14*养成规划和标准成长!$C277*养成规划和标准成长!$E277+养成规划和标准成长!M$17*10*养成规划和标准成长!$G277+养成规划和标准成长!M$18*10*养成规划和标准成长!$H277+养成规划和标准成长!M$19*养成规划和标准成长!$I277,0)</f>
        <v>280</v>
      </c>
      <c r="AD31" s="9">
        <f>ROUND(属性投放!M$4+养成规划和标准成长!N$3*养成规划和标准成长!$C277*养成规划和标准成长!$D277+养成规划和标准成长!N$4*养成规划和标准成长!$J277+养成规划和标准成长!N$5*养成规划和标准成长!$F277+(养成规划和标准成长!N$12+养成规划和标准成长!N$13)*养成规划和标准成长!$B277+养成规划和标准成长!N$14*养成规划和标准成长!$C277*养成规划和标准成长!$E277+养成规划和标准成长!N$17*10*养成规划和标准成长!$G277+养成规划和标准成长!N$18*10*养成规划和标准成长!$H277+养成规划和标准成长!N$19*养成规划和标准成长!$I277,0)</f>
        <v>280</v>
      </c>
      <c r="AE31" s="9">
        <f>VLOOKUP(养成规划和标准成长!$L277,阵法、技能和修炼!$C$20:$N$40,COLUMNS(阵法、技能和修炼!$C$20:G$40),0)</f>
        <v>0</v>
      </c>
      <c r="AF31" s="9">
        <f>VLOOKUP(养成规划和标准成长!$L277,阵法、技能和修炼!$C$20:$N$40,COLUMNS(阵法、技能和修炼!$C$20:H$40),0)</f>
        <v>0</v>
      </c>
      <c r="AG31" s="9">
        <f>VLOOKUP(养成规划和标准成长!$L277,阵法、技能和修炼!$C$20:$N$40,COLUMNS(阵法、技能和修炼!$C$20:I$40),0)</f>
        <v>0</v>
      </c>
      <c r="AH31" s="9">
        <f>VLOOKUP(养成规划和标准成长!$L277,阵法、技能和修炼!$C$20:$N$40,COLUMNS(阵法、技能和修炼!$C$20:J$40),0)</f>
        <v>0</v>
      </c>
      <c r="AI31" s="9">
        <f>VLOOKUP(养成规划和标准成长!$L277,阵法、技能和修炼!$C$20:$N$40,COLUMNS(阵法、技能和修炼!$C$20:K$40),0)</f>
        <v>0</v>
      </c>
      <c r="AJ31" s="9">
        <f>VLOOKUP(养成规划和标准成长!$L277,阵法、技能和修炼!$C$20:$N$40,COLUMNS(阵法、技能和修炼!$C$20:L$40),0)</f>
        <v>0</v>
      </c>
      <c r="AK31" s="9">
        <f>VLOOKUP(养成规划和标准成长!$L277,阵法、技能和修炼!$C$20:$N$40,COLUMNS(阵法、技能和修炼!$C$20:M$40),0)</f>
        <v>0</v>
      </c>
      <c r="AL31" s="9">
        <f>VLOOKUP(养成规划和标准成长!$L277,阵法、技能和修炼!$C$20:$N$40,COLUMNS(阵法、技能和修炼!$C$20:N$40),0)</f>
        <v>0</v>
      </c>
      <c r="AN31" s="1">
        <v>28</v>
      </c>
      <c r="AO31" s="9">
        <f>ROUND(属性投放!D$4+养成规划和标准成长!E$3*养成规划和标准成长!$O277*养成规划和标准成长!$P277+养成规划和标准成长!E$4*养成规划和标准成长!$V277+养成规划和标准成长!E$5*养成规划和标准成长!$R277+(养成规划和标准成长!E$12+养成规划和标准成长!E$13)*养成规划和标准成长!$N277+养成规划和标准成长!E$14*养成规划和标准成长!$O277*养成规划和标准成长!$Q277+养成规划和标准成长!E$17*10*养成规划和标准成长!$S277+养成规划和标准成长!E$18*10*养成规划和标准成长!$T277+养成规划和标准成长!E$19*养成规划和标准成长!$U277,0)</f>
        <v>943</v>
      </c>
      <c r="AP31" s="9">
        <f>ROUND(属性投放!E$4+养成规划和标准成长!F$3*养成规划和标准成长!$O277*养成规划和标准成长!$P277+养成规划和标准成长!F$4*养成规划和标准成长!$V277+养成规划和标准成长!F$5*养成规划和标准成长!$R277+(养成规划和标准成长!F$12+养成规划和标准成长!F$13)*养成规划和标准成长!$N277+养成规划和标准成长!F$14*养成规划和标准成长!$O277*养成规划和标准成长!$Q277+养成规划和标准成长!F$17*10*养成规划和标准成长!$S277+养成规划和标准成长!F$18*10*养成规划和标准成长!$T277+养成规划和标准成长!F$19*养成规划和标准成长!$U277,0)</f>
        <v>1048</v>
      </c>
      <c r="AQ31" s="9">
        <f>ROUND(属性投放!F$4+养成规划和标准成长!G$3*养成规划和标准成长!$O277*养成规划和标准成长!$P277+养成规划和标准成长!G$4*养成规划和标准成长!$V277+养成规划和标准成长!G$5*养成规划和标准成长!$R277+(养成规划和标准成长!G$12+养成规划和标准成长!G$13)*养成规划和标准成长!$N277+养成规划和标准成长!G$14*养成规划和标准成长!$O277*养成规划和标准成长!$Q277+养成规划和标准成长!G$17*10*养成规划和标准成长!$S277+养成规划和标准成长!G$18*10*养成规划和标准成长!$T277+养成规划和标准成长!G$19*养成规划和标准成长!$U277,0)</f>
        <v>458</v>
      </c>
      <c r="AR31" s="9">
        <f>ROUND(属性投放!G$4+养成规划和标准成长!H$3*养成规划和标准成长!$O277*养成规划和标准成长!$P277+养成规划和标准成长!H$4*养成规划和标准成长!$V277+养成规划和标准成长!H$5*养成规划和标准成长!$R277+(养成规划和标准成长!H$12+养成规划和标准成长!H$13)*养成规划和标准成长!$N277+养成规划和标准成长!H$14*养成规划和标准成长!$O277*养成规划和标准成长!$Q277+养成规划和标准成长!H$17*10*养成规划和标准成长!$S277+养成规划和标准成长!H$18*10*养成规划和标准成长!$T277+养成规划和标准成长!H$19*养成规划和标准成长!$U277,0)</f>
        <v>185</v>
      </c>
      <c r="AS31" s="9">
        <f>ROUND(属性投放!H$4+养成规划和标准成长!I$3*养成规划和标准成长!$O277*养成规划和标准成长!$P277+养成规划和标准成长!I$4*养成规划和标准成长!$V277+养成规划和标准成长!I$5*养成规划和标准成长!$R277+(养成规划和标准成长!I$12+养成规划和标准成长!I$13)*养成规划和标准成长!$N277+养成规划和标准成长!I$14*养成规划和标准成长!$O277*养成规划和标准成长!$Q277+养成规划和标准成长!I$17*10*养成规划和标准成长!$S277+养成规划和标准成长!I$18*10*养成规划和标准成长!$T277+养成规划和标准成长!I$19*养成规划和标准成长!$U277,0)</f>
        <v>350</v>
      </c>
      <c r="AT31" s="9">
        <f>ROUND(属性投放!I$4+养成规划和标准成长!J$3*养成规划和标准成长!$O277*养成规划和标准成长!$P277+养成规划和标准成长!J$4*养成规划和标准成长!$V277+养成规划和标准成长!J$5*养成规划和标准成长!$R277+(养成规划和标准成长!J$12+养成规划和标准成长!J$13)*养成规划和标准成长!$N277+养成规划和标准成长!J$14*养成规划和标准成长!$O277*养成规划和标准成长!$Q277+养成规划和标准成长!J$17*10*养成规划和标准成长!$S277+养成规划和标准成长!J$18*10*养成规划和标准成长!$T277+养成规划和标准成长!J$19*养成规划和标准成长!$U277,0)</f>
        <v>229</v>
      </c>
      <c r="AU31" s="9">
        <f>ROUND(属性投放!J$4+养成规划和标准成长!K$3*养成规划和标准成长!$O277*养成规划和标准成长!$P277+养成规划和标准成长!K$4*养成规划和标准成长!$V277+养成规划和标准成长!K$5*养成规划和标准成长!$R277+(养成规划和标准成长!K$12+养成规划和标准成长!K$13)*养成规划和标准成长!$N277+养成规划和标准成长!K$14*养成规划和标准成长!$O277*养成规划和标准成长!$Q277+养成规划和标准成长!K$17*10*养成规划和标准成长!$S277+养成规划和标准成长!K$18*10*养成规划和标准成长!$T277+养成规划和标准成长!K$19*养成规划和标准成长!$U277,0)</f>
        <v>154</v>
      </c>
      <c r="AV31" s="9">
        <f>ROUND(属性投放!K$4+养成规划和标准成长!L$3*养成规划和标准成长!$O277*养成规划和标准成长!$P277+养成规划和标准成长!L$4*养成规划和标准成长!$V277+养成规划和标准成长!L$5*养成规划和标准成长!$R277+(养成规划和标准成长!L$12+养成规划和标准成长!L$13)*养成规划和标准成长!$N277+养成规划和标准成长!L$14*养成规划和标准成长!$O277*养成规划和标准成长!$Q277+养成规划和标准成长!L$17*10*养成规划和标准成长!$S277+养成规划和标准成长!L$18*10*养成规划和标准成长!$T277+养成规划和标准成长!L$19*养成规划和标准成长!$U277,0)</f>
        <v>74</v>
      </c>
      <c r="AW31" s="9">
        <f>ROUND(属性投放!L$4+养成规划和标准成长!M$3*养成规划和标准成长!$O277*养成规划和标准成长!$P277+养成规划和标准成长!M$4*养成规划和标准成长!$V277+养成规划和标准成长!M$5*养成规划和标准成长!$R277+(养成规划和标准成长!M$12+养成规划和标准成长!M$13)*养成规划和标准成长!$N277+养成规划和标准成长!M$14*养成规划和标准成长!$O277*养成规划和标准成长!$Q277+养成规划和标准成长!M$17*10*养成规划和标准成长!$S277+养成规划和标准成长!M$18*10*养成规划和标准成长!$T277+养成规划和标准成长!M$19*养成规划和标准成长!$U277,0)</f>
        <v>280</v>
      </c>
      <c r="AX31" s="9">
        <f>ROUND(属性投放!M$4+养成规划和标准成长!N$3*养成规划和标准成长!$O277*养成规划和标准成长!$P277+养成规划和标准成长!N$4*养成规划和标准成长!$V277+养成规划和标准成长!N$5*养成规划和标准成长!$R277+(养成规划和标准成长!N$12+养成规划和标准成长!N$13)*养成规划和标准成长!$N277+养成规划和标准成长!N$14*养成规划和标准成长!$O277*养成规划和标准成长!$Q277+养成规划和标准成长!N$17*10*养成规划和标准成长!$S277+养成规划和标准成长!N$18*10*养成规划和标准成长!$T277+养成规划和标准成长!N$19*养成规划和标准成长!$U277,0)</f>
        <v>280</v>
      </c>
      <c r="AY31" s="9">
        <f>VLOOKUP(养成规划和标准成长!$X277,阵法、技能和修炼!$C$20:$N$40,COLUMNS(阵法、技能和修炼!$C$20:G$40),0)</f>
        <v>0</v>
      </c>
      <c r="AZ31" s="9">
        <f>VLOOKUP(养成规划和标准成长!$X277,阵法、技能和修炼!$C$20:$N$40,COLUMNS(阵法、技能和修炼!$C$20:H$40),0)</f>
        <v>0</v>
      </c>
      <c r="BA31" s="9">
        <f>VLOOKUP(养成规划和标准成长!$X277,阵法、技能和修炼!$C$20:$N$40,COLUMNS(阵法、技能和修炼!$C$20:I$40),0)</f>
        <v>0</v>
      </c>
      <c r="BB31" s="9">
        <f>VLOOKUP(养成规划和标准成长!$X277,阵法、技能和修炼!$C$20:$N$40,COLUMNS(阵法、技能和修炼!$C$20:J$40),0)</f>
        <v>0</v>
      </c>
      <c r="BC31" s="9">
        <f>VLOOKUP(养成规划和标准成长!$X277,阵法、技能和修炼!$C$20:$N$40,COLUMNS(阵法、技能和修炼!$C$20:K$40),0)</f>
        <v>0</v>
      </c>
      <c r="BD31" s="9">
        <f>VLOOKUP(养成规划和标准成长!$X277,阵法、技能和修炼!$C$20:$N$40,COLUMNS(阵法、技能和修炼!$C$20:L$40),0)</f>
        <v>0</v>
      </c>
      <c r="BE31" s="9">
        <f>VLOOKUP(养成规划和标准成长!$X277,阵法、技能和修炼!$C$20:$N$40,COLUMNS(阵法、技能和修炼!$C$20:M$40),0)</f>
        <v>0</v>
      </c>
      <c r="BF31" s="9">
        <f>VLOOKUP(养成规划和标准成长!$X277,阵法、技能和修炼!$C$20:$N$40,COLUMNS(阵法、技能和修炼!$C$20:N$40),0)</f>
        <v>0</v>
      </c>
      <c r="BH31" s="1">
        <v>28</v>
      </c>
      <c r="BI31" s="9">
        <f>ROUND(属性投放!D$4+养成规划和标准成长!E$3*养成规划和标准成长!$AA277*养成规划和标准成长!$AB277+养成规划和标准成长!E$4*养成规划和标准成长!$AH277+养成规划和标准成长!E$5*养成规划和标准成长!$AD277+(养成规划和标准成长!E$12+养成规划和标准成长!E$13)*养成规划和标准成长!$Z277+养成规划和标准成长!E$14*养成规划和标准成长!$AA277*养成规划和标准成长!$AC277+养成规划和标准成长!E$17*10*养成规划和标准成长!$AE277+养成规划和标准成长!E$18*10*养成规划和标准成长!$AF277+养成规划和标准成长!E$19*养成规划和标准成长!$AG277,0)</f>
        <v>976</v>
      </c>
      <c r="BJ31" s="9">
        <f>ROUND(属性投放!E$4+养成规划和标准成长!F$3*养成规划和标准成长!$AA277*养成规划和标准成长!$AB277+养成规划和标准成长!F$4*养成规划和标准成长!$AH277+养成规划和标准成长!F$5*养成规划和标准成长!$AD277+(养成规划和标准成长!F$12+养成规划和标准成长!F$13)*养成规划和标准成长!$Z277+养成规划和标准成长!F$14*养成规划和标准成长!$AA277*养成规划和标准成长!$AC277+养成规划和标准成长!F$17*10*养成规划和标准成长!$AE277+养成规划和标准成长!F$18*10*养成规划和标准成长!$AF277+养成规划和标准成长!F$19*养成规划和标准成长!$AG277,0)</f>
        <v>1064</v>
      </c>
      <c r="BK31" s="9">
        <f>ROUND(属性投放!F$4+养成规划和标准成长!G$3*养成规划和标准成长!$AA277*养成规划和标准成长!$AB277+养成规划和标准成长!G$4*养成规划和标准成长!$AH277+养成规划和标准成长!G$5*养成规划和标准成长!$AD277+(养成规划和标准成长!G$12+养成规划和标准成长!G$13)*养成规划和标准成长!$Z277+养成规划和标准成长!G$14*养成规划和标准成长!$AA277*养成规划和标准成长!$AC277+养成规划和标准成长!G$17*10*养成规划和标准成长!$AE277+养成规划和标准成长!G$18*10*养成规划和标准成长!$AF277+养成规划和标准成长!G$19*养成规划和标准成长!$AG277,0)</f>
        <v>474</v>
      </c>
      <c r="BL31" s="9">
        <f>ROUND(属性投放!G$4+养成规划和标准成长!H$3*养成规划和标准成长!$AA277*养成规划和标准成长!$AB277+养成规划和标准成长!H$4*养成规划和标准成长!$AH277+养成规划和标准成长!H$5*养成规划和标准成长!$AD277+(养成规划和标准成长!H$12+养成规划和标准成长!H$13)*养成规划和标准成长!$Z277+养成规划和标准成长!H$14*养成规划和标准成长!$AA277*养成规划和标准成长!$AC277+养成规划和标准成长!H$17*10*养成规划和标准成长!$AE277+养成规划和标准成长!H$18*10*养成规划和标准成长!$AF277+养成规划和标准成长!H$19*养成规划和标准成长!$AG277,0)</f>
        <v>194</v>
      </c>
      <c r="BM31" s="9">
        <f>ROUND(属性投放!H$4+养成规划和标准成长!I$3*养成规划和标准成长!$AA277*养成规划和标准成长!$AB277+养成规划和标准成长!I$4*养成规划和标准成长!$AH277+养成规划和标准成长!I$5*养成规划和标准成长!$AD277+(养成规划和标准成长!I$12+养成规划和标准成长!I$13)*养成规划和标准成长!$Z277+养成规划和标准成长!I$14*养成规划和标准成长!$AA277*养成规划和标准成长!$AC277+养成规划和标准成长!I$17*10*养成规划和标准成长!$AE277+养成规划和标准成长!I$18*10*养成规划和标准成长!$AF277+养成规划和标准成长!I$19*养成规划和标准成长!$AG277,0)</f>
        <v>358</v>
      </c>
      <c r="BN31" s="9">
        <f>ROUND(属性投放!I$4+养成规划和标准成长!J$3*养成规划和标准成长!$AA277*养成规划和标准成长!$AB277+养成规划和标准成长!J$4*养成规划和标准成长!$AH277+养成规划和标准成长!J$5*养成规划和标准成长!$AD277+(养成规划和标准成长!J$12+养成规划和标准成长!J$13)*养成规划和标准成长!$Z277+养成规划和标准成长!J$14*养成规划和标准成长!$AA277*养成规划和标准成长!$AC277+养成规划和标准成长!J$17*10*养成规划和标准成长!$AE277+养成规划和标准成长!J$18*10*养成规划和标准成长!$AF277+养成规划和标准成长!J$19*养成规划和标准成长!$AG277,0)</f>
        <v>234</v>
      </c>
      <c r="BO31" s="9">
        <f>ROUND(属性投放!J$4+养成规划和标准成长!K$3*养成规划和标准成长!$AA277*养成规划和标准成长!$AB277+养成规划和标准成长!K$4*养成规划和标准成长!$AH277+养成规划和标准成长!K$5*养成规划和标准成长!$AD277+(养成规划和标准成长!K$12+养成规划和标准成长!K$13)*养成规划和标准成长!$Z277+养成规划和标准成长!K$14*养成规划和标准成长!$AA277*养成规划和标准成长!$AC277+养成规划和标准成长!K$17*10*养成规划和标准成长!$AE277+养成规划和标准成长!K$18*10*养成规划和标准成长!$AF277+养成规划和标准成长!K$19*养成规划和标准成长!$AG277,0)</f>
        <v>157</v>
      </c>
      <c r="BP31" s="9">
        <f>ROUND(属性投放!K$4+养成规划和标准成长!L$3*养成规划和标准成长!$AA277*养成规划和标准成长!$AB277+养成规划和标准成长!L$4*养成规划和标准成长!$AH277+养成规划和标准成长!L$5*养成规划和标准成长!$AD277+(养成规划和标准成长!L$12+养成规划和标准成长!L$13)*养成规划和标准成长!$Z277+养成规划和标准成长!L$14*养成规划和标准成长!$AA277*养成规划和标准成长!$AC277+养成规划和标准成长!L$17*10*养成规划和标准成长!$AE277+养成规划和标准成长!L$18*10*养成规划和标准成长!$AF277+养成规划和标准成长!L$19*养成规划和标准成长!$AG277,0)</f>
        <v>80</v>
      </c>
      <c r="BQ31" s="9">
        <f>ROUND(属性投放!L$4+养成规划和标准成长!M$3*养成规划和标准成长!$AA277*养成规划和标准成长!$AB277+养成规划和标准成长!M$4*养成规划和标准成长!$AH277+养成规划和标准成长!M$5*养成规划和标准成长!$AD277+(养成规划和标准成长!M$12+养成规划和标准成长!M$13)*养成规划和标准成长!$Z277+养成规划和标准成长!M$14*养成规划和标准成长!$AA277*养成规划和标准成长!$AC277+养成规划和标准成长!M$17*10*养成规划和标准成长!$AE277+养成规划和标准成长!M$18*10*养成规划和标准成长!$AF277+养成规划和标准成长!M$19*养成规划和标准成长!$AG277,0)</f>
        <v>280</v>
      </c>
      <c r="BR31" s="9">
        <f>ROUND(属性投放!M$4+养成规划和标准成长!N$3*养成规划和标准成长!$AA277*养成规划和标准成长!$AB277+养成规划和标准成长!N$4*养成规划和标准成长!$AH277+养成规划和标准成长!N$5*养成规划和标准成长!$AD277+(养成规划和标准成长!N$12+养成规划和标准成长!N$13)*养成规划和标准成长!$Z277+养成规划和标准成长!N$14*养成规划和标准成长!$AA277*养成规划和标准成长!$AC277+养成规划和标准成长!N$17*10*养成规划和标准成长!$AE277+养成规划和标准成长!N$18*10*养成规划和标准成长!$AF277+养成规划和标准成长!N$19*养成规划和标准成长!$AG277,0)</f>
        <v>280</v>
      </c>
      <c r="BS31" s="9">
        <f>VLOOKUP(养成规划和标准成长!$AJ277,阵法、技能和修炼!$C$20:$N$40,COLUMNS(阵法、技能和修炼!$C$20:G$40),0)</f>
        <v>0</v>
      </c>
      <c r="BT31" s="9">
        <f>VLOOKUP(养成规划和标准成长!$AJ277,阵法、技能和修炼!$C$20:$N$40,COLUMNS(阵法、技能和修炼!$C$20:H$40),0)</f>
        <v>0</v>
      </c>
      <c r="BU31" s="9">
        <f>VLOOKUP(养成规划和标准成长!$AJ277,阵法、技能和修炼!$C$20:$N$40,COLUMNS(阵法、技能和修炼!$C$20:I$40),0)</f>
        <v>0</v>
      </c>
      <c r="BV31" s="9">
        <f>VLOOKUP(养成规划和标准成长!$AJ277,阵法、技能和修炼!$C$20:$N$40,COLUMNS(阵法、技能和修炼!$C$20:J$40),0)</f>
        <v>0</v>
      </c>
      <c r="BW31" s="9">
        <f>VLOOKUP(养成规划和标准成长!$AJ277,阵法、技能和修炼!$C$20:$N$40,COLUMNS(阵法、技能和修炼!$C$20:K$40),0)</f>
        <v>0</v>
      </c>
      <c r="BX31" s="9">
        <f>VLOOKUP(养成规划和标准成长!$AJ277,阵法、技能和修炼!$C$20:$N$40,COLUMNS(阵法、技能和修炼!$C$20:L$40),0)</f>
        <v>0</v>
      </c>
      <c r="BY31" s="9">
        <f>VLOOKUP(养成规划和标准成长!$AJ277,阵法、技能和修炼!$C$20:$N$40,COLUMNS(阵法、技能和修炼!$C$20:M$40),0)</f>
        <v>0</v>
      </c>
      <c r="BZ31" s="9">
        <f>VLOOKUP(养成规划和标准成长!$AJ277,阵法、技能和修炼!$C$20:$N$40,COLUMNS(阵法、技能和修炼!$C$20:N$40),0)</f>
        <v>0</v>
      </c>
    </row>
    <row r="32" spans="1:78">
      <c r="A32" s="1">
        <v>29</v>
      </c>
      <c r="B32" s="9">
        <f>ROUND(属性投放!D$4+养成规划和标准成长!E$3*养成规划和标准成长!$O125*养成规划和标准成长!$P125+养成规划和标准成长!E$4*养成规划和标准成长!$V125+养成规划和标准成长!E$5*养成规划和标准成长!$R125+(养成规划和标准成长!E$12+养成规划和标准成长!E$13)*养成规划和标准成长!$N125+养成规划和标准成长!E$14*养成规划和标准成长!$O125*养成规划和标准成长!$Q125+养成规划和标准成长!E$17*10*养成规划和标准成长!$S125+养成规划和标准成长!E$18*10*养成规划和标准成长!$T125+养成规划和标准成长!E$19*养成规划和标准成长!$U125,0)</f>
        <v>894</v>
      </c>
      <c r="C32" s="9">
        <f>ROUND(属性投放!E$4+养成规划和标准成长!F$3*养成规划和标准成长!$O125*养成规划和标准成长!$P125+养成规划和标准成长!F$4*养成规划和标准成长!$V125+养成规划和标准成长!F$5*养成规划和标准成长!$R125+(养成规划和标准成长!F$12+养成规划和标准成长!F$13)*养成规划和标准成长!$N125+养成规划和标准成长!F$14*养成规划和标准成长!$O125*养成规划和标准成长!$Q125+养成规划和标准成长!F$17*10*养成规划和标准成长!$S125+养成规划和标准成长!F$18*10*养成规划和标准成长!$T125+养成规划和标准成长!F$19*养成规划和标准成长!$U125,0)</f>
        <v>1040</v>
      </c>
      <c r="D32" s="9">
        <f>ROUND(属性投放!F$4+养成规划和标准成长!G$3*养成规划和标准成长!$O125*养成规划和标准成长!$P125+养成规划和标准成长!G$4*养成规划和标准成长!$V125+养成规划和标准成长!G$5*养成规划和标准成长!$R125+(养成规划和标准成长!G$12+养成规划和标准成长!G$13)*养成规划和标准成长!$N125+养成规划和标准成长!G$14*养成规划和标准成长!$O125*养成规划和标准成长!$Q125+养成规划和标准成长!G$17*10*养成规划和标准成长!$S125+养成规划和标准成长!G$18*10*养成规划和标准成长!$T125+养成规划和标准成长!G$19*养成规划和标准成长!$U125,0)</f>
        <v>432</v>
      </c>
      <c r="E32" s="9">
        <f>ROUND(属性投放!G$4+养成规划和标准成长!H$3*养成规划和标准成长!$O125*养成规划和标准成长!$P125+养成规划和标准成长!H$4*养成规划和标准成长!$V125+养成规划和标准成长!H$5*养成规划和标准成长!$R125+(养成规划和标准成长!H$12+养成规划和标准成长!H$13)*养成规划和标准成长!$N125+养成规划和标准成长!H$14*养成规划和标准成长!$O125*养成规划和标准成长!$Q125+养成规划和标准成长!H$17*10*养成规划和标准成长!$S125+养成规划和标准成长!H$18*10*养成规划和标准成长!$T125+养成规划和标准成长!H$19*养成规划和标准成长!$U125,0)</f>
        <v>171</v>
      </c>
      <c r="F32" s="9">
        <f>ROUND(属性投放!H$4+养成规划和标准成长!I$3*养成规划和标准成长!$O125*养成规划和标准成长!$P125+养成规划和标准成长!I$4*养成规划和标准成长!$V125+养成规划和标准成长!I$5*养成规划和标准成长!$R125+(养成规划和标准成长!I$12+养成规划和标准成长!I$13)*养成规划和标准成长!$N125+养成规划和标准成长!I$14*养成规划和标准成长!$O125*养成规划和标准成长!$Q125+养成规划和标准成长!I$17*10*养成规划和标准成长!$S125+养成规划和标准成长!I$18*10*养成规划和标准成长!$T125+养成规划和标准成长!I$19*养成规划和标准成长!$U125,0)</f>
        <v>340</v>
      </c>
      <c r="G32" s="9">
        <f>ROUND(属性投放!I$4+养成规划和标准成长!J$3*养成规划和标准成长!$O125*养成规划和标准成长!$P125+养成规划和标准成长!J$4*养成规划和标准成长!$V125+养成规划和标准成长!J$5*养成规划和标准成长!$R125+(养成规划和标准成长!J$12+养成规划和标准成长!J$13)*养成规划和标准成长!$N125+养成规划和标准成长!J$14*养成规划和标准成长!$O125*养成规划和标准成长!$Q125+养成规划和标准成长!J$17*10*养成规划和标准成长!$S125+养成规划和标准成长!J$18*10*养成规划和标准成长!$T125+养成规划和标准成长!J$19*养成规划和标准成长!$U125,0)</f>
        <v>224</v>
      </c>
      <c r="H32" s="9">
        <f>ROUND(属性投放!J$4+养成规划和标准成长!K$3*养成规划和标准成长!$O125*养成规划和标准成长!$P125+养成规划和标准成长!K$4*养成规划和标准成长!$V125+养成规划和标准成长!K$5*养成规划和标准成长!$R125+(养成规划和标准成长!K$12+养成规划和标准成长!K$13)*养成规划和标准成长!$N125+养成规划和标准成长!K$14*养成规划和标准成长!$O125*养成规划和标准成长!$Q125+养成规划和标准成长!K$17*10*养成规划和标准成长!$S125+养成规划和标准成长!K$18*10*养成规划和标准成长!$T125+养成规划和标准成长!K$19*养成规划和标准成长!$U125,0)</f>
        <v>153</v>
      </c>
      <c r="I32" s="9">
        <f>ROUND(属性投放!K$4+养成规划和标准成长!L$3*养成规划和标准成长!$O125*养成规划和标准成长!$P125+养成规划和标准成长!L$4*养成规划和标准成长!$V125+养成规划和标准成长!L$5*养成规划和标准成长!$R125+(养成规划和标准成长!L$12+养成规划和标准成长!L$13)*养成规划和标准成长!$N125+养成规划和标准成长!L$14*养成规划和标准成长!$O125*养成规划和标准成长!$Q125+养成规划和标准成长!L$17*10*养成规划和标准成长!$S125+养成规划和标准成长!L$18*10*养成规划和标准成长!$T125+养成规划和标准成长!L$19*养成规划和标准成长!$U125,0)</f>
        <v>62</v>
      </c>
      <c r="J32" s="9">
        <f>ROUND(属性投放!L$4+养成规划和标准成长!M$3*养成规划和标准成长!$O125*养成规划和标准成长!$P125+养成规划和标准成长!M$4*养成规划和标准成长!$V125+养成规划和标准成长!M$5*养成规划和标准成长!$R125+(养成规划和标准成长!M$12+养成规划和标准成长!M$13)*养成规划和标准成长!$N125+养成规划和标准成长!M$14*养成规划和标准成长!$O125*养成规划和标准成长!$Q125+养成规划和标准成长!M$17*10*养成规划和标准成长!$S125+养成规划和标准成长!M$18*10*养成规划和标准成长!$T125+养成规划和标准成长!M$19*养成规划和标准成长!$U125,0)</f>
        <v>290</v>
      </c>
      <c r="K32" s="9">
        <f>ROUND(属性投放!M$4+养成规划和标准成长!N$3*养成规划和标准成长!$O125*养成规划和标准成长!$P125+养成规划和标准成长!N$4*养成规划和标准成长!$V125+养成规划和标准成长!N$5*养成规划和标准成长!$R125+(养成规划和标准成长!N$12+养成规划和标准成长!N$13)*养成规划和标准成长!$N125+养成规划和标准成长!N$14*养成规划和标准成长!$O125*养成规划和标准成长!$Q125+养成规划和标准成长!N$17*10*养成规划和标准成长!$S125+养成规划和标准成长!N$18*10*养成规划和标准成长!$T125+养成规划和标准成长!N$19*养成规划和标准成长!$U125,0)</f>
        <v>290</v>
      </c>
      <c r="L32" s="9">
        <f>VLOOKUP(养成规划和标准成长!$X125,阵法、技能和修炼!$C$20:$N$40,COLUMNS(阵法、技能和修炼!$C$20:G$40),0)</f>
        <v>0</v>
      </c>
      <c r="M32" s="9">
        <f>VLOOKUP(养成规划和标准成长!$X125,阵法、技能和修炼!$C$20:$N$40,COLUMNS(阵法、技能和修炼!$C$20:H$40),0)</f>
        <v>0</v>
      </c>
      <c r="N32" s="9">
        <f>VLOOKUP(养成规划和标准成长!$X125,阵法、技能和修炼!$C$20:$N$40,COLUMNS(阵法、技能和修炼!$C$20:I$40),0)</f>
        <v>0</v>
      </c>
      <c r="O32" s="9">
        <f>VLOOKUP(养成规划和标准成长!$X125,阵法、技能和修炼!$C$20:$N$40,COLUMNS(阵法、技能和修炼!$C$20:J$40),0)</f>
        <v>0</v>
      </c>
      <c r="P32" s="9">
        <f>VLOOKUP(养成规划和标准成长!$X125,阵法、技能和修炼!$C$20:$N$40,COLUMNS(阵法、技能和修炼!$C$20:K$40),0)</f>
        <v>0</v>
      </c>
      <c r="Q32" s="9">
        <f>VLOOKUP(养成规划和标准成长!$X125,阵法、技能和修炼!$C$20:$N$40,COLUMNS(阵法、技能和修炼!$C$20:L$40),0)</f>
        <v>0</v>
      </c>
      <c r="R32" s="9">
        <f>VLOOKUP(养成规划和标准成长!$X125,阵法、技能和修炼!$C$20:$N$40,COLUMNS(阵法、技能和修炼!$C$20:M$40),0)</f>
        <v>0</v>
      </c>
      <c r="S32" s="9">
        <f>VLOOKUP(养成规划和标准成长!$X125,阵法、技能和修炼!$C$20:$N$40,COLUMNS(阵法、技能和修炼!$C$20:N$40),0)</f>
        <v>0</v>
      </c>
      <c r="T32" s="1">
        <v>29</v>
      </c>
      <c r="U32" s="9">
        <f>ROUND(属性投放!D$4+养成规划和标准成长!E$3*养成规划和标准成长!$C278*养成规划和标准成长!$D278+养成规划和标准成长!E$4*养成规划和标准成长!$J278+养成规划和标准成长!E$5*养成规划和标准成长!$F278+(养成规划和标准成长!E$12+养成规划和标准成长!E$13)*养成规划和标准成长!$B278+养成规划和标准成长!E$14*养成规划和标准成长!$C278*养成规划和标准成长!$E278+养成规划和标准成长!E$17*10*养成规划和标准成长!$G278+养成规划和标准成长!E$18*10*养成规划和标准成长!$H278+养成规划和标准成长!E$19*养成规划和标准成长!$I278,0)</f>
        <v>926</v>
      </c>
      <c r="V32" s="9">
        <f>ROUND(属性投放!E$4+养成规划和标准成长!F$3*养成规划和标准成长!$C278*养成规划和标准成长!$D278+养成规划和标准成长!F$4*养成规划和标准成长!$J278+养成规划和标准成长!F$5*养成规划和标准成长!$F278+(养成规划和标准成长!F$12+养成规划和标准成长!F$13)*养成规划和标准成长!$B278+养成规划和标准成长!F$14*养成规划和标准成长!$C278*养成规划和标准成长!$E278+养成规划和标准成长!F$17*10*养成规划和标准成长!$G278+养成规划和标准成长!F$18*10*养成规划和标准成长!$H278+养成规划和标准成长!F$19*养成规划和标准成长!$I278,0)</f>
        <v>1056</v>
      </c>
      <c r="W32" s="9">
        <f>ROUND(属性投放!F$4+养成规划和标准成长!G$3*养成规划和标准成长!$C278*养成规划和标准成长!$D278+养成规划和标准成长!G$4*养成规划和标准成长!$J278+养成规划和标准成长!G$5*养成规划和标准成长!$F278+(养成规划和标准成长!G$12+养成规划和标准成长!G$13)*养成规划和标准成长!$B278+养成规划和标准成长!G$14*养成规划和标准成长!$C278*养成规划和标准成长!$E278+养成规划和标准成长!G$17*10*养成规划和标准成长!$G278+养成规划和标准成长!G$18*10*养成规划和标准成长!$H278+养成规划和标准成长!G$19*养成规划和标准成长!$I278,0)</f>
        <v>449</v>
      </c>
      <c r="X32" s="9">
        <f>ROUND(属性投放!G$4+养成规划和标准成长!H$3*养成规划和标准成长!$C278*养成规划和标准成长!$D278+养成规划和标准成长!H$4*养成规划和标准成长!$J278+养成规划和标准成长!H$5*养成规划和标准成长!$F278+(养成规划和标准成长!H$12+养成规划和标准成长!H$13)*养成规划和标准成长!$B278+养成规划和标准成长!H$14*养成规划和标准成长!$C278*养成规划和标准成长!$E278+养成规划和标准成长!H$17*10*养成规划和标准成长!$G278+养成规划和标准成长!H$18*10*养成规划和标准成长!$H278+养成规划和标准成长!H$19*养成规划和标准成长!$I278,0)</f>
        <v>179</v>
      </c>
      <c r="Y32" s="9">
        <f>ROUND(属性投放!H$4+养成规划和标准成长!I$3*养成规划和标准成长!$C278*养成规划和标准成长!$D278+养成规划和标准成长!I$4*养成规划和标准成长!$J278+养成规划和标准成长!I$5*养成规划和标准成长!$F278+(养成规划和标准成长!I$12+养成规划和标准成长!I$13)*养成规划和标准成长!$B278+养成规划和标准成长!I$14*养成规划和标准成长!$C278*养成规划和标准成长!$E278+养成规划和标准成长!I$17*10*养成规划和标准成长!$G278+养成规划和标准成长!I$18*10*养成规划和标准成长!$H278+养成规划和标准成长!I$19*养成规划和标准成长!$I278,0)</f>
        <v>349</v>
      </c>
      <c r="Z32" s="9">
        <f>ROUND(属性投放!I$4+养成规划和标准成长!J$3*养成规划和标准成长!$C278*养成规划和标准成长!$D278+养成规划和标准成长!J$4*养成规划和标准成长!$J278+养成规划和标准成长!J$5*养成规划和标准成长!$F278+(养成规划和标准成长!J$12+养成规划和标准成长!J$13)*养成规划和标准成长!$B278+养成规划和标准成长!J$14*养成规划和标准成长!$C278*养成规划和标准成长!$E278+养成规划和标准成长!J$17*10*养成规划和标准成长!$G278+养成规划和标准成长!J$18*10*养成规划和标准成长!$H278+养成规划和标准成长!J$19*养成规划和标准成长!$I278,0)</f>
        <v>229</v>
      </c>
      <c r="AA32" s="9">
        <f>ROUND(属性投放!J$4+养成规划和标准成长!K$3*养成规划和标准成长!$C278*养成规划和标准成长!$D278+养成规划和标准成长!K$4*养成规划和标准成长!$J278+养成规划和标准成长!K$5*养成规划和标准成长!$F278+(养成规划和标准成长!K$12+养成规划和标准成长!K$13)*养成规划和标准成长!$B278+养成规划和标准成长!K$14*养成规划和标准成长!$C278*养成规划和标准成长!$E278+养成规划和标准成长!K$17*10*养成规划和标准成长!$G278+养成规划和标准成长!K$18*10*养成规划和标准成长!$H278+养成规划和标准成长!K$19*养成规划和标准成长!$I278,0)</f>
        <v>155</v>
      </c>
      <c r="AB32" s="9">
        <f>ROUND(属性投放!K$4+养成规划和标准成长!L$3*养成规划和标准成长!$C278*养成规划和标准成长!$D278+养成规划和标准成长!L$4*养成规划和标准成长!$J278+养成规划和标准成长!L$5*养成规划和标准成长!$F278+(养成规划和标准成长!L$12+养成规划和标准成长!L$13)*养成规划和标准成长!$B278+养成规划和标准成长!L$14*养成规划和标准成长!$C278*养成规划和标准成长!$E278+养成规划和标准成长!L$17*10*养成规划和标准成长!$G278+养成规划和标准成长!L$18*10*养成规划和标准成长!$H278+养成规划和标准成长!L$19*养成规划和标准成长!$I278,0)</f>
        <v>68</v>
      </c>
      <c r="AC32" s="9">
        <f>ROUND(属性投放!L$4+养成规划和标准成长!M$3*养成规划和标准成长!$C278*养成规划和标准成长!$D278+养成规划和标准成长!M$4*养成规划和标准成长!$J278+养成规划和标准成长!M$5*养成规划和标准成长!$F278+(养成规划和标准成长!M$12+养成规划和标准成长!M$13)*养成规划和标准成长!$B278+养成规划和标准成长!M$14*养成规划和标准成长!$C278*养成规划和标准成长!$E278+养成规划和标准成长!M$17*10*养成规划和标准成长!$G278+养成规划和标准成长!M$18*10*养成规划和标准成长!$H278+养成规划和标准成长!M$19*养成规划和标准成长!$I278,0)</f>
        <v>290</v>
      </c>
      <c r="AD32" s="9">
        <f>ROUND(属性投放!M$4+养成规划和标准成长!N$3*养成规划和标准成长!$C278*养成规划和标准成长!$D278+养成规划和标准成长!N$4*养成规划和标准成长!$J278+养成规划和标准成长!N$5*养成规划和标准成长!$F278+(养成规划和标准成长!N$12+养成规划和标准成长!N$13)*养成规划和标准成长!$B278+养成规划和标准成长!N$14*养成规划和标准成长!$C278*养成规划和标准成长!$E278+养成规划和标准成长!N$17*10*养成规划和标准成长!$G278+养成规划和标准成长!N$18*10*养成规划和标准成长!$H278+养成规划和标准成长!N$19*养成规划和标准成长!$I278,0)</f>
        <v>290</v>
      </c>
      <c r="AE32" s="9">
        <f>VLOOKUP(养成规划和标准成长!$L278,阵法、技能和修炼!$C$20:$N$40,COLUMNS(阵法、技能和修炼!$C$20:G$40),0)</f>
        <v>0</v>
      </c>
      <c r="AF32" s="9">
        <f>VLOOKUP(养成规划和标准成长!$L278,阵法、技能和修炼!$C$20:$N$40,COLUMNS(阵法、技能和修炼!$C$20:H$40),0)</f>
        <v>0</v>
      </c>
      <c r="AG32" s="9">
        <f>VLOOKUP(养成规划和标准成长!$L278,阵法、技能和修炼!$C$20:$N$40,COLUMNS(阵法、技能和修炼!$C$20:I$40),0)</f>
        <v>0</v>
      </c>
      <c r="AH32" s="9">
        <f>VLOOKUP(养成规划和标准成长!$L278,阵法、技能和修炼!$C$20:$N$40,COLUMNS(阵法、技能和修炼!$C$20:J$40),0)</f>
        <v>0</v>
      </c>
      <c r="AI32" s="9">
        <f>VLOOKUP(养成规划和标准成长!$L278,阵法、技能和修炼!$C$20:$N$40,COLUMNS(阵法、技能和修炼!$C$20:K$40),0)</f>
        <v>0</v>
      </c>
      <c r="AJ32" s="9">
        <f>VLOOKUP(养成规划和标准成长!$L278,阵法、技能和修炼!$C$20:$N$40,COLUMNS(阵法、技能和修炼!$C$20:L$40),0)</f>
        <v>0</v>
      </c>
      <c r="AK32" s="9">
        <f>VLOOKUP(养成规划和标准成长!$L278,阵法、技能和修炼!$C$20:$N$40,COLUMNS(阵法、技能和修炼!$C$20:M$40),0)</f>
        <v>0</v>
      </c>
      <c r="AL32" s="9">
        <f>VLOOKUP(养成规划和标准成长!$L278,阵法、技能和修炼!$C$20:$N$40,COLUMNS(阵法、技能和修炼!$C$20:N$40),0)</f>
        <v>0</v>
      </c>
      <c r="AN32" s="1">
        <v>29</v>
      </c>
      <c r="AO32" s="9">
        <f>ROUND(属性投放!D$4+养成规划和标准成长!E$3*养成规划和标准成长!$O278*养成规划和标准成长!$P278+养成规划和标准成长!E$4*养成规划和标准成长!$V278+养成规划和标准成长!E$5*养成规划和标准成长!$R278+(养成规划和标准成长!E$12+养成规划和标准成长!E$13)*养成规划和标准成长!$N278+养成规划和标准成长!E$14*养成规划和标准成长!$O278*养成规划和标准成长!$Q278+养成规划和标准成长!E$17*10*养成规划和标准成长!$S278+养成规划和标准成长!E$18*10*养成规划和标准成长!$T278+养成规划和标准成长!E$19*养成规划和标准成长!$U278,0)</f>
        <v>959</v>
      </c>
      <c r="AP32" s="9">
        <f>ROUND(属性投放!E$4+养成规划和标准成长!F$3*养成规划和标准成长!$O278*养成规划和标准成长!$P278+养成规划和标准成长!F$4*养成规划和标准成长!$V278+养成规划和标准成长!F$5*养成规划和标准成长!$R278+(养成规划和标准成长!F$12+养成规划和标准成长!F$13)*养成规划和标准成长!$N278+养成规划和标准成长!F$14*养成规划和标准成长!$O278*养成规划和标准成长!$Q278+养成规划和标准成长!F$17*10*养成规划和标准成长!$S278+养成规划和标准成长!F$18*10*养成规划和标准成长!$T278+养成规划和标准成长!F$19*养成规划和标准成长!$U278,0)</f>
        <v>1073</v>
      </c>
      <c r="AQ32" s="9">
        <f>ROUND(属性投放!F$4+养成规划和标准成长!G$3*养成规划和标准成长!$O278*养成规划和标准成长!$P278+养成规划和标准成长!G$4*养成规划和标准成长!$V278+养成规划和标准成长!G$5*养成规划和标准成长!$R278+(养成规划和标准成长!G$12+养成规划和标准成长!G$13)*养成规划和标准成长!$N278+养成规划和标准成长!G$14*养成规划和标准成长!$O278*养成规划和标准成长!$Q278+养成规划和标准成长!G$17*10*养成规划和标准成长!$S278+养成规划和标准成长!G$18*10*养成规划和标准成长!$T278+养成规划和标准成长!G$19*养成规划和标准成长!$U278,0)</f>
        <v>465</v>
      </c>
      <c r="AR32" s="9">
        <f>ROUND(属性投放!G$4+养成规划和标准成长!H$3*养成规划和标准成长!$O278*养成规划和标准成长!$P278+养成规划和标准成长!H$4*养成规划和标准成长!$V278+养成规划和标准成长!H$5*养成规划和标准成长!$R278+(养成规划和标准成长!H$12+养成规划和标准成长!H$13)*养成规划和标准成长!$N278+养成规划和标准成长!H$14*养成规划和标准成长!$O278*养成规划和标准成长!$Q278+养成规划和标准成长!H$17*10*养成规划和标准成长!$S278+养成规划和标准成长!H$18*10*养成规划和标准成长!$T278+养成规划和标准成长!H$19*养成规划和标准成长!$U278,0)</f>
        <v>188</v>
      </c>
      <c r="AS32" s="9">
        <f>ROUND(属性投放!H$4+养成规划和标准成长!I$3*养成规划和标准成长!$O278*养成规划和标准成长!$P278+养成规划和标准成长!I$4*养成规划和标准成长!$V278+养成规划和标准成长!I$5*养成规划和标准成长!$R278+(养成规划和标准成长!I$12+养成规划和标准成长!I$13)*养成规划和标准成长!$N278+养成规划和标准成长!I$14*养成规划和标准成长!$O278*养成规划和标准成长!$Q278+养成规划和标准成长!I$17*10*养成规划和标准成长!$S278+养成规划和标准成长!I$18*10*养成规划和标准成长!$T278+养成规划和标准成长!I$19*养成规划和标准成长!$U278,0)</f>
        <v>357</v>
      </c>
      <c r="AT32" s="9">
        <f>ROUND(属性投放!I$4+养成规划和标准成长!J$3*养成规划和标准成长!$O278*养成规划和标准成长!$P278+养成规划和标准成长!J$4*养成规划和标准成长!$V278+养成规划和标准成长!J$5*养成规划和标准成长!$R278+(养成规划和标准成长!J$12+养成规划和标准成长!J$13)*养成规划和标准成长!$N278+养成规划和标准成长!J$14*养成规划和标准成长!$O278*养成规划和标准成长!$Q278+养成规划和标准成长!J$17*10*养成规划和标准成长!$S278+养成规划和标准成长!J$18*10*养成规划和标准成长!$T278+养成规划和标准成长!J$19*养成规划和标准成长!$U278,0)</f>
        <v>234</v>
      </c>
      <c r="AU32" s="9">
        <f>ROUND(属性投放!J$4+养成规划和标准成长!K$3*养成规划和标准成长!$O278*养成规划和标准成长!$P278+养成规划和标准成长!K$4*养成规划和标准成长!$V278+养成规划和标准成长!K$5*养成规划和标准成长!$R278+(养成规划和标准成长!K$12+养成规划和标准成长!K$13)*养成规划和标准成长!$N278+养成规划和标准成长!K$14*养成规划和标准成长!$O278*养成规划和标准成长!$Q278+养成规划和标准成长!K$17*10*养成规划和标准成长!$S278+养成规划和标准成长!K$18*10*养成规划和标准成长!$T278+养成规划和标准成长!K$19*养成规划和标准成长!$U278,0)</f>
        <v>158</v>
      </c>
      <c r="AV32" s="9">
        <f>ROUND(属性投放!K$4+养成规划和标准成长!L$3*养成规划和标准成长!$O278*养成规划和标准成长!$P278+养成规划和标准成长!L$4*养成规划和标准成长!$V278+养成规划和标准成长!L$5*养成规划和标准成长!$R278+(养成规划和标准成长!L$12+养成规划和标准成长!L$13)*养成规划和标准成长!$N278+养成规划和标准成长!L$14*养成规划和标准成长!$O278*养成规划和标准成长!$Q278+养成规划和标准成长!L$17*10*养成规划和标准成长!$S278+养成规划和标准成长!L$18*10*养成规划和标准成长!$T278+养成规划和标准成长!L$19*养成规划和标准成长!$U278,0)</f>
        <v>74</v>
      </c>
      <c r="AW32" s="9">
        <f>ROUND(属性投放!L$4+养成规划和标准成长!M$3*养成规划和标准成长!$O278*养成规划和标准成长!$P278+养成规划和标准成长!M$4*养成规划和标准成长!$V278+养成规划和标准成长!M$5*养成规划和标准成长!$R278+(养成规划和标准成长!M$12+养成规划和标准成长!M$13)*养成规划和标准成长!$N278+养成规划和标准成长!M$14*养成规划和标准成长!$O278*养成规划和标准成长!$Q278+养成规划和标准成长!M$17*10*养成规划和标准成长!$S278+养成规划和标准成长!M$18*10*养成规划和标准成长!$T278+养成规划和标准成长!M$19*养成规划和标准成长!$U278,0)</f>
        <v>290</v>
      </c>
      <c r="AX32" s="9">
        <f>ROUND(属性投放!M$4+养成规划和标准成长!N$3*养成规划和标准成长!$O278*养成规划和标准成长!$P278+养成规划和标准成长!N$4*养成规划和标准成长!$V278+养成规划和标准成长!N$5*养成规划和标准成长!$R278+(养成规划和标准成长!N$12+养成规划和标准成长!N$13)*养成规划和标准成长!$N278+养成规划和标准成长!N$14*养成规划和标准成长!$O278*养成规划和标准成长!$Q278+养成规划和标准成长!N$17*10*养成规划和标准成长!$S278+养成规划和标准成长!N$18*10*养成规划和标准成长!$T278+养成规划和标准成长!N$19*养成规划和标准成长!$U278,0)</f>
        <v>290</v>
      </c>
      <c r="AY32" s="9">
        <f>VLOOKUP(养成规划和标准成长!$X278,阵法、技能和修炼!$C$20:$N$40,COLUMNS(阵法、技能和修炼!$C$20:G$40),0)</f>
        <v>0</v>
      </c>
      <c r="AZ32" s="9">
        <f>VLOOKUP(养成规划和标准成长!$X278,阵法、技能和修炼!$C$20:$N$40,COLUMNS(阵法、技能和修炼!$C$20:H$40),0)</f>
        <v>0</v>
      </c>
      <c r="BA32" s="9">
        <f>VLOOKUP(养成规划和标准成长!$X278,阵法、技能和修炼!$C$20:$N$40,COLUMNS(阵法、技能和修炼!$C$20:I$40),0)</f>
        <v>0</v>
      </c>
      <c r="BB32" s="9">
        <f>VLOOKUP(养成规划和标准成长!$X278,阵法、技能和修炼!$C$20:$N$40,COLUMNS(阵法、技能和修炼!$C$20:J$40),0)</f>
        <v>0</v>
      </c>
      <c r="BC32" s="9">
        <f>VLOOKUP(养成规划和标准成长!$X278,阵法、技能和修炼!$C$20:$N$40,COLUMNS(阵法、技能和修炼!$C$20:K$40),0)</f>
        <v>0</v>
      </c>
      <c r="BD32" s="9">
        <f>VLOOKUP(养成规划和标准成长!$X278,阵法、技能和修炼!$C$20:$N$40,COLUMNS(阵法、技能和修炼!$C$20:L$40),0)</f>
        <v>0</v>
      </c>
      <c r="BE32" s="9">
        <f>VLOOKUP(养成规划和标准成长!$X278,阵法、技能和修炼!$C$20:$N$40,COLUMNS(阵法、技能和修炼!$C$20:M$40),0)</f>
        <v>0</v>
      </c>
      <c r="BF32" s="9">
        <f>VLOOKUP(养成规划和标准成长!$X278,阵法、技能和修炼!$C$20:$N$40,COLUMNS(阵法、技能和修炼!$C$20:N$40),0)</f>
        <v>0</v>
      </c>
      <c r="BH32" s="1">
        <v>29</v>
      </c>
      <c r="BI32" s="9">
        <f>ROUND(属性投放!D$4+养成规划和标准成长!E$3*养成规划和标准成长!$AA278*养成规划和标准成长!$AB278+养成规划和标准成长!E$4*养成规划和标准成长!$AH278+养成规划和标准成长!E$5*养成规划和标准成长!$AD278+(养成规划和标准成长!E$12+养成规划和标准成长!E$13)*养成规划和标准成长!$Z278+养成规划和标准成长!E$14*养成规划和标准成长!$AA278*养成规划和标准成长!$AC278+养成规划和标准成长!E$17*10*养成规划和标准成长!$AE278+养成规划和标准成长!E$18*10*养成规划和标准成长!$AF278+养成规划和标准成长!E$19*养成规划和标准成长!$AG278,0)</f>
        <v>992</v>
      </c>
      <c r="BJ32" s="9">
        <f>ROUND(属性投放!E$4+养成规划和标准成长!F$3*养成规划和标准成长!$AA278*养成规划和标准成长!$AB278+养成规划和标准成长!F$4*养成规划和标准成长!$AH278+养成规划和标准成长!F$5*养成规划和标准成长!$AD278+(养成规划和标准成长!F$12+养成规划和标准成长!F$13)*养成规划和标准成长!$Z278+养成规划和标准成长!F$14*养成规划和标准成长!$AA278*养成规划和标准成长!$AC278+养成规划和标准成长!F$17*10*养成规划和标准成长!$AE278+养成规划和标准成长!F$18*10*养成规划和标准成长!$AF278+养成规划和标准成长!F$19*养成规划和标准成长!$AG278,0)</f>
        <v>1089</v>
      </c>
      <c r="BK32" s="9">
        <f>ROUND(属性投放!F$4+养成规划和标准成长!G$3*养成规划和标准成长!$AA278*养成规划和标准成长!$AB278+养成规划和标准成长!G$4*养成规划和标准成长!$AH278+养成规划和标准成长!G$5*养成规划和标准成长!$AD278+(养成规划和标准成长!G$12+养成规划和标准成长!G$13)*养成规划和标准成长!$Z278+养成规划和标准成长!G$14*养成规划和标准成长!$AA278*养成规划和标准成长!$AC278+养成规划和标准成长!G$17*10*养成规划和标准成长!$AE278+养成规划和标准成长!G$18*10*养成规划和标准成长!$AF278+养成规划和标准成长!G$19*养成规划和标准成长!$AG278,0)</f>
        <v>482</v>
      </c>
      <c r="BL32" s="9">
        <f>ROUND(属性投放!G$4+养成规划和标准成长!H$3*养成规划和标准成长!$AA278*养成规划和标准成长!$AB278+养成规划和标准成长!H$4*养成规划和标准成长!$AH278+养成规划和标准成长!H$5*养成规划和标准成长!$AD278+(养成规划和标准成长!H$12+养成规划和标准成长!H$13)*养成规划和标准成长!$Z278+养成规划和标准成长!H$14*养成规划和标准成长!$AA278*养成规划和标准成长!$AC278+养成规划和标准成长!H$17*10*养成规划和标准成长!$AE278+养成规划和标准成长!H$18*10*养成规划和标准成长!$AF278+养成规划和标准成长!H$19*养成规划和标准成长!$AG278,0)</f>
        <v>196</v>
      </c>
      <c r="BM32" s="9">
        <f>ROUND(属性投放!H$4+养成规划和标准成长!I$3*养成规划和标准成长!$AA278*养成规划和标准成长!$AB278+养成规划和标准成长!I$4*养成规划和标准成长!$AH278+养成规划和标准成长!I$5*养成规划和标准成长!$AD278+(养成规划和标准成长!I$12+养成规划和标准成长!I$13)*养成规划和标准成长!$Z278+养成规划和标准成长!I$14*养成规划和标准成长!$AA278*养成规划和标准成长!$AC278+养成规划和标准成长!I$17*10*养成规划和标准成长!$AE278+养成规划和标准成长!I$18*10*养成规划和标准成长!$AF278+养成规划和标准成长!I$19*养成规划和标准成长!$AG278,0)</f>
        <v>365</v>
      </c>
      <c r="BN32" s="9">
        <f>ROUND(属性投放!I$4+养成规划和标准成长!J$3*养成规划和标准成长!$AA278*养成规划和标准成长!$AB278+养成规划和标准成长!J$4*养成规划和标准成长!$AH278+养成规划和标准成长!J$5*养成规划和标准成长!$AD278+(养成规划和标准成长!J$12+养成规划和标准成长!J$13)*养成规划和标准成长!$Z278+养成规划和标准成长!J$14*养成规划和标准成长!$AA278*养成规划和标准成长!$AC278+养成规划和标准成长!J$17*10*养成规划和标准成长!$AE278+养成规划和标准成长!J$18*10*养成规划和标准成长!$AF278+养成规划和标准成长!J$19*养成规划和标准成长!$AG278,0)</f>
        <v>239</v>
      </c>
      <c r="BO32" s="9">
        <f>ROUND(属性投放!J$4+养成规划和标准成长!K$3*养成规划和标准成长!$AA278*养成规划和标准成长!$AB278+养成规划和标准成长!K$4*养成规划和标准成长!$AH278+养成规划和标准成长!K$5*养成规划和标准成长!$AD278+(养成规划和标准成长!K$12+养成规划和标准成长!K$13)*养成规划和标准成长!$Z278+养成规划和标准成长!K$14*养成规划和标准成长!$AA278*养成规划和标准成长!$AC278+养成规划和标准成长!K$17*10*养成规划和标准成长!$AE278+养成规划和标准成长!K$18*10*养成规划和标准成长!$AF278+养成规划和标准成长!K$19*养成规划和标准成长!$AG278,0)</f>
        <v>160</v>
      </c>
      <c r="BP32" s="9">
        <f>ROUND(属性投放!K$4+养成规划和标准成长!L$3*养成规划和标准成长!$AA278*养成规划和标准成长!$AB278+养成规划和标准成长!L$4*养成规划和标准成长!$AH278+养成规划和标准成长!L$5*养成规划和标准成长!$AD278+(养成规划和标准成长!L$12+养成规划和标准成长!L$13)*养成规划和标准成长!$Z278+养成规划和标准成长!L$14*养成规划和标准成长!$AA278*养成规划和标准成长!$AC278+养成规划和标准成长!L$17*10*养成规划和标准成长!$AE278+养成规划和标准成长!L$18*10*养成规划和标准成长!$AF278+养成规划和标准成长!L$19*养成规划和标准成长!$AG278,0)</f>
        <v>80</v>
      </c>
      <c r="BQ32" s="9">
        <f>ROUND(属性投放!L$4+养成规划和标准成长!M$3*养成规划和标准成长!$AA278*养成规划和标准成长!$AB278+养成规划和标准成长!M$4*养成规划和标准成长!$AH278+养成规划和标准成长!M$5*养成规划和标准成长!$AD278+(养成规划和标准成长!M$12+养成规划和标准成长!M$13)*养成规划和标准成长!$Z278+养成规划和标准成长!M$14*养成规划和标准成长!$AA278*养成规划和标准成长!$AC278+养成规划和标准成长!M$17*10*养成规划和标准成长!$AE278+养成规划和标准成长!M$18*10*养成规划和标准成长!$AF278+养成规划和标准成长!M$19*养成规划和标准成长!$AG278,0)</f>
        <v>290</v>
      </c>
      <c r="BR32" s="9">
        <f>ROUND(属性投放!M$4+养成规划和标准成长!N$3*养成规划和标准成长!$AA278*养成规划和标准成长!$AB278+养成规划和标准成长!N$4*养成规划和标准成长!$AH278+养成规划和标准成长!N$5*养成规划和标准成长!$AD278+(养成规划和标准成长!N$12+养成规划和标准成长!N$13)*养成规划和标准成长!$Z278+养成规划和标准成长!N$14*养成规划和标准成长!$AA278*养成规划和标准成长!$AC278+养成规划和标准成长!N$17*10*养成规划和标准成长!$AE278+养成规划和标准成长!N$18*10*养成规划和标准成长!$AF278+养成规划和标准成长!N$19*养成规划和标准成长!$AG278,0)</f>
        <v>290</v>
      </c>
      <c r="BS32" s="9">
        <f>VLOOKUP(养成规划和标准成长!$AJ278,阵法、技能和修炼!$C$20:$N$40,COLUMNS(阵法、技能和修炼!$C$20:G$40),0)</f>
        <v>0</v>
      </c>
      <c r="BT32" s="9">
        <f>VLOOKUP(养成规划和标准成长!$AJ278,阵法、技能和修炼!$C$20:$N$40,COLUMNS(阵法、技能和修炼!$C$20:H$40),0)</f>
        <v>0</v>
      </c>
      <c r="BU32" s="9">
        <f>VLOOKUP(养成规划和标准成长!$AJ278,阵法、技能和修炼!$C$20:$N$40,COLUMNS(阵法、技能和修炼!$C$20:I$40),0)</f>
        <v>0</v>
      </c>
      <c r="BV32" s="9">
        <f>VLOOKUP(养成规划和标准成长!$AJ278,阵法、技能和修炼!$C$20:$N$40,COLUMNS(阵法、技能和修炼!$C$20:J$40),0)</f>
        <v>0</v>
      </c>
      <c r="BW32" s="9">
        <f>VLOOKUP(养成规划和标准成长!$AJ278,阵法、技能和修炼!$C$20:$N$40,COLUMNS(阵法、技能和修炼!$C$20:K$40),0)</f>
        <v>0</v>
      </c>
      <c r="BX32" s="9">
        <f>VLOOKUP(养成规划和标准成长!$AJ278,阵法、技能和修炼!$C$20:$N$40,COLUMNS(阵法、技能和修炼!$C$20:L$40),0)</f>
        <v>0</v>
      </c>
      <c r="BY32" s="9">
        <f>VLOOKUP(养成规划和标准成长!$AJ278,阵法、技能和修炼!$C$20:$N$40,COLUMNS(阵法、技能和修炼!$C$20:M$40),0)</f>
        <v>0</v>
      </c>
      <c r="BZ32" s="9">
        <f>VLOOKUP(养成规划和标准成长!$AJ278,阵法、技能和修炼!$C$20:$N$40,COLUMNS(阵法、技能和修炼!$C$20:N$40),0)</f>
        <v>0</v>
      </c>
    </row>
    <row r="33" spans="1:78">
      <c r="A33" s="1">
        <v>30</v>
      </c>
      <c r="B33" s="9">
        <f>ROUND(属性投放!D$4+养成规划和标准成长!E$3*养成规划和标准成长!$O126*养成规划和标准成长!$P126+养成规划和标准成长!E$4*养成规划和标准成长!$V126+养成规划和标准成长!E$5*养成规划和标准成长!$R126+(养成规划和标准成长!E$12+养成规划和标准成长!E$13)*养成规划和标准成长!$N126+养成规划和标准成长!E$14*养成规划和标准成长!$O126*养成规划和标准成长!$Q126+养成规划和标准成长!E$17*10*养成规划和标准成长!$S126+养成规划和标准成长!E$18*10*养成规划和标准成长!$T126+养成规划和标准成长!E$19*养成规划和标准成长!$U126,0)</f>
        <v>1144</v>
      </c>
      <c r="C33" s="9">
        <f>ROUND(属性投放!E$4+养成规划和标准成长!F$3*养成规划和标准成长!$O126*养成规划和标准成长!$P126+养成规划和标准成长!F$4*养成规划和标准成长!$V126+养成规划和标准成长!F$5*养成规划和标准成长!$R126+(养成规划和标准成长!F$12+养成规划和标准成长!F$13)*养成规划和标准成长!$N126+养成规划和标准成长!F$14*养成规划和标准成长!$O126*养成规划和标准成长!$Q126+养成规划和标准成长!F$17*10*养成规划和标准成长!$S126+养成规划和标准成长!F$18*10*养成规划和标准成长!$T126+养成规划和标准成长!F$19*养成规划和标准成长!$U126,0)</f>
        <v>1122</v>
      </c>
      <c r="D33" s="9">
        <f>ROUND(属性投放!F$4+养成规划和标准成长!G$3*养成规划和标准成长!$O126*养成规划和标准成长!$P126+养成规划和标准成长!G$4*养成规划和标准成长!$V126+养成规划和标准成长!G$5*养成规划和标准成长!$R126+(养成规划和标准成长!G$12+养成规划和标准成长!G$13)*养成规划和标准成长!$N126+养成规划和标准成长!G$14*养成规划和标准成长!$O126*养成规划和标准成长!$Q126+养成规划和标准成长!G$17*10*养成规划和标准成长!$S126+养成规划和标准成长!G$18*10*养成规划和标准成长!$T126+养成规划和标准成长!G$19*养成规划和标准成长!$U126,0)</f>
        <v>521</v>
      </c>
      <c r="E33" s="9">
        <f>ROUND(属性投放!G$4+养成规划和标准成长!H$3*养成规划和标准成长!$O126*养成规划和标准成长!$P126+养成规划和标准成长!H$4*养成规划和标准成长!$V126+养成规划和标准成长!H$5*养成规划和标准成长!$R126+(养成规划和标准成长!H$12+养成规划和标准成长!H$13)*养成规划和标准成长!$N126+养成规划和标准成长!H$14*养成规划和标准成长!$O126*养成规划和标准成长!$Q126+养成规划和标准成长!H$17*10*养成规划和标准成长!$S126+养成规划和标准成长!H$18*10*养成规划和标准成长!$T126+养成规划和标准成长!H$19*养成规划和标准成长!$U126,0)</f>
        <v>238</v>
      </c>
      <c r="F33" s="9">
        <f>ROUND(属性投放!H$4+养成规划和标准成长!I$3*养成规划和标准成长!$O126*养成规划和标准成长!$P126+养成规划和标准成长!I$4*养成规划和标准成长!$V126+养成规划和标准成长!I$5*养成规划和标准成长!$R126+(养成规划和标准成长!I$12+养成规划和标准成长!I$13)*养成规划和标准成长!$N126+养成规划和标准成长!I$14*养成规划和标准成长!$O126*养成规划和标准成长!$Q126+养成规划和标准成长!I$17*10*养成规划和标准成长!$S126+养成规划和标准成长!I$18*10*养成规划和标准成长!$T126+养成规划和标准成长!I$19*养成规划和标准成长!$U126,0)</f>
        <v>394</v>
      </c>
      <c r="G33" s="9">
        <f>ROUND(属性投放!I$4+养成规划和标准成长!J$3*养成规划和标准成长!$O126*养成规划和标准成长!$P126+养成规划和标准成长!J$4*养成规划和标准成长!$V126+养成规划和标准成长!J$5*养成规划和标准成长!$R126+(养成规划和标准成长!J$12+养成规划和标准成长!J$13)*养成规划和标准成长!$N126+养成规划和标准成长!J$14*养成规划和标准成长!$O126*养成规划和标准成长!$Q126+养成规划和标准成长!J$17*10*养成规划和标准成长!$S126+养成规划和标准成长!J$18*10*养成规划和标准成长!$T126+养成规划和标准成长!J$19*养成规划和标准成长!$U126,0)</f>
        <v>270</v>
      </c>
      <c r="H33" s="9">
        <f>ROUND(属性投放!J$4+养成规划和标准成长!K$3*养成规划和标准成长!$O126*养成规划和标准成长!$P126+养成规划和标准成长!K$4*养成规划和标准成长!$V126+养成规划和标准成长!K$5*养成规划和标准成长!$R126+(养成规划和标准成长!K$12+养成规划和标准成长!K$13)*养成规划和标准成长!$N126+养成规划和标准成长!K$14*养成规划和标准成长!$O126*养成规划和标准成长!$Q126+养成规划和标准成长!K$17*10*养成规划和标准成长!$S126+养成规划和标准成长!K$18*10*养成规划和标准成长!$T126+养成规划和标准成长!K$19*养成规划和标准成长!$U126,0)</f>
        <v>189</v>
      </c>
      <c r="I33" s="9">
        <f>ROUND(属性投放!K$4+养成规划和标准成长!L$3*养成规划和标准成长!$O126*养成规划和标准成长!$P126+养成规划和标准成长!L$4*养成规划和标准成长!$V126+养成规划和标准成长!L$5*养成规划和标准成长!$R126+(养成规划和标准成长!L$12+养成规划和标准成长!L$13)*养成规划和标准成长!$N126+养成规划和标准成长!L$14*养成规划和标准成长!$O126*养成规划和标准成长!$Q126+养成规划和标准成长!L$17*10*养成规划和标准成长!$S126+养成规划和标准成长!L$18*10*养成规划和标准成长!$T126+养成规划和标准成长!L$19*养成规划和标准成长!$U126,0)</f>
        <v>107</v>
      </c>
      <c r="J33" s="9">
        <f>ROUND(属性投放!L$4+养成规划和标准成长!M$3*养成规划和标准成长!$O126*养成规划和标准成长!$P126+养成规划和标准成长!M$4*养成规划和标准成长!$V126+养成规划和标准成长!M$5*养成规划和标准成长!$R126+(养成规划和标准成长!M$12+养成规划和标准成长!M$13)*养成规划和标准成长!$N126+养成规划和标准成长!M$14*养成规划和标准成长!$O126*养成规划和标准成长!$Q126+养成规划和标准成长!M$17*10*养成规划和标准成长!$S126+养成规划和标准成长!M$18*10*养成规划和标准成长!$T126+养成规划和标准成长!M$19*养成规划和标准成长!$U126,0)</f>
        <v>309</v>
      </c>
      <c r="K33" s="9">
        <f>ROUND(属性投放!M$4+养成规划和标准成长!N$3*养成规划和标准成长!$O126*养成规划和标准成长!$P126+养成规划和标准成长!N$4*养成规划和标准成长!$V126+养成规划和标准成长!N$5*养成规划和标准成长!$R126+(养成规划和标准成长!N$12+养成规划和标准成长!N$13)*养成规划和标准成长!$N126+养成规划和标准成长!N$14*养成规划和标准成长!$O126*养成规划和标准成长!$Q126+养成规划和标准成长!N$17*10*养成规划和标准成长!$S126+养成规划和标准成长!N$18*10*养成规划和标准成长!$T126+养成规划和标准成长!N$19*养成规划和标准成长!$U126,0)</f>
        <v>312</v>
      </c>
      <c r="L33" s="9">
        <f>VLOOKUP(养成规划和标准成长!$X126,阵法、技能和修炼!$C$20:$N$40,COLUMNS(阵法、技能和修炼!$C$20:G$40),0)</f>
        <v>0</v>
      </c>
      <c r="M33" s="9">
        <f>VLOOKUP(养成规划和标准成长!$X126,阵法、技能和修炼!$C$20:$N$40,COLUMNS(阵法、技能和修炼!$C$20:H$40),0)</f>
        <v>0</v>
      </c>
      <c r="N33" s="9">
        <f>VLOOKUP(养成规划和标准成长!$X126,阵法、技能和修炼!$C$20:$N$40,COLUMNS(阵法、技能和修炼!$C$20:I$40),0)</f>
        <v>0</v>
      </c>
      <c r="O33" s="9">
        <f>VLOOKUP(养成规划和标准成长!$X126,阵法、技能和修炼!$C$20:$N$40,COLUMNS(阵法、技能和修炼!$C$20:J$40),0)</f>
        <v>0</v>
      </c>
      <c r="P33" s="9">
        <f>VLOOKUP(养成规划和标准成长!$X126,阵法、技能和修炼!$C$20:$N$40,COLUMNS(阵法、技能和修炼!$C$20:K$40),0)</f>
        <v>0</v>
      </c>
      <c r="Q33" s="9">
        <f>VLOOKUP(养成规划和标准成长!$X126,阵法、技能和修炼!$C$20:$N$40,COLUMNS(阵法、技能和修炼!$C$20:L$40),0)</f>
        <v>0</v>
      </c>
      <c r="R33" s="9">
        <f>VLOOKUP(养成规划和标准成长!$X126,阵法、技能和修炼!$C$20:$N$40,COLUMNS(阵法、技能和修炼!$C$20:M$40),0)</f>
        <v>0</v>
      </c>
      <c r="S33" s="9">
        <f>VLOOKUP(养成规划和标准成长!$X126,阵法、技能和修炼!$C$20:$N$40,COLUMNS(阵法、技能和修炼!$C$20:N$40),0)</f>
        <v>0</v>
      </c>
      <c r="T33" s="1">
        <v>30</v>
      </c>
      <c r="U33" s="9">
        <f>ROUND(属性投放!D$4+养成规划和标准成长!E$3*养成规划和标准成长!$C279*养成规划和标准成长!$D279+养成规划和标准成长!E$4*养成规划和标准成长!$J279+养成规划和标准成长!E$5*养成规划和标准成长!$F279+(养成规划和标准成长!E$12+养成规划和标准成长!E$13)*养成规划和标准成长!$B279+养成规划和标准成长!E$14*养成规划和标准成长!$C279*养成规划和标准成长!$E279+养成规划和标准成长!E$17*10*养成规划和标准成长!$G279+养成规划和标准成长!E$18*10*养成规划和标准成长!$H279+养成规划和标准成长!E$19*养成规划和标准成长!$I279,0)</f>
        <v>1242</v>
      </c>
      <c r="V33" s="9">
        <f>ROUND(属性投放!E$4+养成规划和标准成长!F$3*养成规划和标准成长!$C279*养成规划和标准成长!$D279+养成规划和标准成长!F$4*养成规划和标准成长!$J279+养成规划和标准成长!F$5*养成规划和标准成长!$F279+(养成规划和标准成长!F$12+养成规划和标准成长!F$13)*养成规划和标准成长!$B279+养成规划和标准成长!F$14*养成规划和标准成长!$C279*养成规划和标准成长!$E279+养成规划和标准成长!F$17*10*养成规划和标准成长!$G279+养成规划和标准成长!F$18*10*养成规划和标准成长!$H279+养成规划和标准成长!F$19*养成规划和标准成长!$I279,0)</f>
        <v>1147</v>
      </c>
      <c r="W33" s="9">
        <f>ROUND(属性投放!F$4+养成规划和标准成长!G$3*养成规划和标准成长!$C279*养成规划和标准成长!$D279+养成规划和标准成长!G$4*养成规划和标准成长!$J279+养成规划和标准成长!G$5*养成规划和标准成长!$F279+(养成规划和标准成长!G$12+养成规划和标准成长!G$13)*养成规划和标准成长!$B279+养成规划和标准成长!G$14*养成规划和标准成长!$C279*养成规划和标准成长!$E279+养成规划和标准成长!G$17*10*养成规划和标准成长!$G279+养成规划和标准成长!G$18*10*养成规划和标准成长!$H279+养成规划和标准成长!G$19*养成规划和标准成长!$I279,0)</f>
        <v>555</v>
      </c>
      <c r="X33" s="9">
        <f>ROUND(属性投放!G$4+养成规划和标准成长!H$3*养成规划和标准成长!$C279*养成规划和标准成长!$D279+养成规划和标准成长!H$4*养成规划和标准成长!$J279+养成规划和标准成长!H$5*养成规划和标准成长!$F279+(养成规划和标准成长!H$12+养成规划和标准成长!H$13)*养成规划和标准成长!$B279+养成规划和标准成长!H$14*养成规划和标准成长!$C279*养成规划和标准成长!$E279+养成规划和标准成长!H$17*10*养成规划和标准成长!$G279+养成规划和标准成长!H$18*10*养成规划和标准成长!$H279+养成规划和标准成长!H$19*养成规划和标准成长!$I279,0)</f>
        <v>265</v>
      </c>
      <c r="Y33" s="9">
        <f>ROUND(属性投放!H$4+养成规划和标准成长!I$3*养成规划和标准成长!$C279*养成规划和标准成长!$D279+养成规划和标准成长!I$4*养成规划和标准成长!$J279+养成规划和标准成长!I$5*养成规划和标准成长!$F279+(养成规划和标准成长!I$12+养成规划和标准成长!I$13)*养成规划和标准成长!$B279+养成规划和标准成长!I$14*养成规划和标准成长!$C279*养成规划和标准成长!$E279+养成规划和标准成长!I$17*10*养成规划和标准成长!$G279+养成规划和标准成长!I$18*10*养成规划和标准成长!$H279+养成规划和标准成长!I$19*养成规划和标准成长!$I279,0)</f>
        <v>414</v>
      </c>
      <c r="Z33" s="9">
        <f>ROUND(属性投放!I$4+养成规划和标准成长!J$3*养成规划和标准成长!$C279*养成规划和标准成长!$D279+养成规划和标准成长!J$4*养成规划和标准成长!$J279+养成规划和标准成长!J$5*养成规划和标准成长!$F279+(养成规划和标准成长!J$12+养成规划和标准成长!J$13)*养成规划和标准成长!$B279+养成规划和标准成长!J$14*养成规划和标准成长!$C279*养成规划和标准成长!$E279+养成规划和标准成长!J$17*10*养成规划和标准成长!$G279+养成规划和标准成长!J$18*10*养成规划和标准成长!$H279+养成规划和标准成长!J$19*养成规划和标准成长!$I279,0)</f>
        <v>287</v>
      </c>
      <c r="AA33" s="9">
        <f>ROUND(属性投放!J$4+养成规划和标准成长!K$3*养成规划和标准成长!$C279*养成规划和标准成长!$D279+养成规划和标准成长!K$4*养成规划和标准成长!$J279+养成规划和标准成长!K$5*养成规划和标准成长!$F279+(养成规划和标准成长!K$12+养成规划和标准成长!K$13)*养成规划和标准成长!$B279+养成规划和标准成长!K$14*养成规划和标准成长!$C279*养成规划和标准成长!$E279+养成规划和标准成长!K$17*10*养成规划和标准成长!$G279+养成规划和标准成长!K$18*10*养成规划和标准成长!$H279+养成规划和标准成长!K$19*养成规划和标准成长!$I279,0)</f>
        <v>203</v>
      </c>
      <c r="AB33" s="9">
        <f>ROUND(属性投放!K$4+养成规划和标准成长!L$3*养成规划和标准成长!$C279*养成规划和标准成长!$D279+养成规划和标准成长!L$4*养成规划和标准成长!$J279+养成规划和标准成长!L$5*养成规划和标准成长!$F279+(养成规划和标准成长!L$12+养成规划和标准成长!L$13)*养成规划和标准成长!$B279+养成规划和标准成长!L$14*养成规划和标准成长!$C279*养成规划和标准成长!$E279+养成规划和标准成长!L$17*10*养成规划和标准成长!$G279+养成规划和标准成长!L$18*10*养成规划和标准成长!$H279+养成规划和标准成长!L$19*养成规划和标准成长!$I279,0)</f>
        <v>126</v>
      </c>
      <c r="AC33" s="9">
        <f>ROUND(属性投放!L$4+养成规划和标准成长!M$3*养成规划和标准成长!$C279*养成规划和标准成长!$D279+养成规划和标准成长!M$4*养成规划和标准成长!$J279+养成规划和标准成长!M$5*养成规划和标准成长!$F279+(养成规划和标准成长!M$12+养成规划和标准成长!M$13)*养成规划和标准成长!$B279+养成规划和标准成长!M$14*养成规划和标准成长!$C279*养成规划和标准成长!$E279+养成规划和标准成长!M$17*10*养成规划和标准成长!$G279+养成规划和标准成长!M$18*10*养成规划和标准成长!$H279+养成规划和标准成长!M$19*养成规划和标准成长!$I279,0)</f>
        <v>313</v>
      </c>
      <c r="AD33" s="9">
        <f>ROUND(属性投放!M$4+养成规划和标准成长!N$3*养成规划和标准成长!$C279*养成规划和标准成长!$D279+养成规划和标准成长!N$4*养成规划和标准成长!$J279+养成规划和标准成长!N$5*养成规划和标准成长!$F279+(养成规划和标准成长!N$12+养成规划和标准成长!N$13)*养成规划和标准成长!$B279+养成规划和标准成长!N$14*养成规划和标准成长!$C279*养成规划和标准成长!$E279+养成规划和标准成长!N$17*10*养成规划和标准成长!$G279+养成规划和标准成长!N$18*10*养成规划和标准成长!$H279+养成规划和标准成长!N$19*养成规划和标准成长!$I279,0)</f>
        <v>317</v>
      </c>
      <c r="AE33" s="9">
        <f>VLOOKUP(养成规划和标准成长!$L279,阵法、技能和修炼!$C$20:$N$40,COLUMNS(阵法、技能和修炼!$C$20:G$40),0)</f>
        <v>0</v>
      </c>
      <c r="AF33" s="9">
        <f>VLOOKUP(养成规划和标准成长!$L279,阵法、技能和修炼!$C$20:$N$40,COLUMNS(阵法、技能和修炼!$C$20:H$40),0)</f>
        <v>0</v>
      </c>
      <c r="AG33" s="9">
        <f>VLOOKUP(养成规划和标准成长!$L279,阵法、技能和修炼!$C$20:$N$40,COLUMNS(阵法、技能和修炼!$C$20:I$40),0)</f>
        <v>0</v>
      </c>
      <c r="AH33" s="9">
        <f>VLOOKUP(养成规划和标准成长!$L279,阵法、技能和修炼!$C$20:$N$40,COLUMNS(阵法、技能和修炼!$C$20:J$40),0)</f>
        <v>0</v>
      </c>
      <c r="AI33" s="9">
        <f>VLOOKUP(养成规划和标准成长!$L279,阵法、技能和修炼!$C$20:$N$40,COLUMNS(阵法、技能和修炼!$C$20:K$40),0)</f>
        <v>0</v>
      </c>
      <c r="AJ33" s="9">
        <f>VLOOKUP(养成规划和标准成长!$L279,阵法、技能和修炼!$C$20:$N$40,COLUMNS(阵法、技能和修炼!$C$20:L$40),0)</f>
        <v>0</v>
      </c>
      <c r="AK33" s="9">
        <f>VLOOKUP(养成规划和标准成长!$L279,阵法、技能和修炼!$C$20:$N$40,COLUMNS(阵法、技能和修炼!$C$20:M$40),0)</f>
        <v>0</v>
      </c>
      <c r="AL33" s="9">
        <f>VLOOKUP(养成规划和标准成长!$L279,阵法、技能和修炼!$C$20:$N$40,COLUMNS(阵法、技能和修炼!$C$20:N$40),0)</f>
        <v>0</v>
      </c>
      <c r="AN33" s="1">
        <v>30</v>
      </c>
      <c r="AO33" s="9">
        <f>ROUND(属性投放!D$4+养成规划和标准成长!E$3*养成规划和标准成长!$O279*养成规划和标准成长!$P279+养成规划和标准成长!E$4*养成规划和标准成长!$V279+养成规划和标准成长!E$5*养成规划和标准成长!$R279+(养成规划和标准成长!E$12+养成规划和标准成长!E$13)*养成规划和标准成长!$N279+养成规划和标准成长!E$14*养成规划和标准成长!$O279*养成规划和标准成长!$Q279+养成规划和标准成长!E$17*10*养成规划和标准成长!$S279+养成规划和标准成长!E$18*10*养成规划和标准成长!$T279+养成规划和标准成长!E$19*养成规划和标准成长!$U279,0)</f>
        <v>1339</v>
      </c>
      <c r="AP33" s="9">
        <f>ROUND(属性投放!E$4+养成规划和标准成长!F$3*养成规划和标准成长!$O279*养成规划和标准成长!$P279+养成规划和标准成长!F$4*养成规划和标准成长!$V279+养成规划和标准成长!F$5*养成规划和标准成长!$R279+(养成规划和标准成长!F$12+养成规划和标准成长!F$13)*养成规划和标准成长!$N279+养成规划和标准成长!F$14*养成规划和标准成长!$O279*养成规划和标准成长!$Q279+养成规划和标准成长!F$17*10*养成规划和标准成长!$S279+养成规划和标准成长!F$18*10*养成规划和标准成长!$T279+养成规划和标准成长!F$19*养成规划和标准成长!$U279,0)</f>
        <v>1171</v>
      </c>
      <c r="AQ33" s="9">
        <f>ROUND(属性投放!F$4+养成规划和标准成长!G$3*养成规划和标准成长!$O279*养成规划和标准成长!$P279+养成规划和标准成长!G$4*养成规划和标准成长!$V279+养成规划和标准成长!G$5*养成规划和标准成长!$R279+(养成规划和标准成长!G$12+养成规划和标准成长!G$13)*养成规划和标准成长!$N279+养成规划和标准成长!G$14*养成规划和标准成长!$O279*养成规划和标准成长!$Q279+养成规划和标准成长!G$17*10*养成规划和标准成长!$S279+养成规划和标准成长!G$18*10*养成规划和标准成长!$T279+养成规划和标准成长!G$19*养成规划和标准成长!$U279,0)</f>
        <v>590</v>
      </c>
      <c r="AR33" s="9">
        <f>ROUND(属性投放!G$4+养成规划和标准成长!H$3*养成规划和标准成长!$O279*养成规划和标准成长!$P279+养成规划和标准成长!H$4*养成规划和标准成长!$V279+养成规划和标准成长!H$5*养成规划和标准成长!$R279+(养成规划和标准成长!H$12+养成规划和标准成长!H$13)*养成规划和标准成长!$N279+养成规划和标准成长!H$14*养成规划和标准成长!$O279*养成规划和标准成长!$Q279+养成规划和标准成长!H$17*10*养成规划和标准成长!$S279+养成规划和标准成长!H$18*10*养成规划和标准成长!$T279+养成规划和标准成长!H$19*养成规划和标准成长!$U279,0)</f>
        <v>292</v>
      </c>
      <c r="AS33" s="9">
        <f>ROUND(属性投放!H$4+养成规划和标准成长!I$3*养成规划和标准成长!$O279*养成规划和标准成长!$P279+养成规划和标准成长!I$4*养成规划和标准成长!$V279+养成规划和标准成长!I$5*养成规划和标准成长!$R279+(养成规划和标准成长!I$12+养成规划和标准成长!I$13)*养成规划和标准成长!$N279+养成规划和标准成长!I$14*养成规划和标准成长!$O279*养成规划和标准成长!$Q279+养成规划和标准成长!I$17*10*养成规划和标准成长!$S279+养成规划和标准成长!I$18*10*养成规划和标准成长!$T279+养成规划和标准成长!I$19*养成规划和标准成长!$U279,0)</f>
        <v>433</v>
      </c>
      <c r="AT33" s="9">
        <f>ROUND(属性投放!I$4+养成规划和标准成长!J$3*养成规划和标准成长!$O279*养成规划和标准成长!$P279+养成规划和标准成长!J$4*养成规划和标准成长!$V279+养成规划和标准成长!J$5*养成规划和标准成长!$R279+(养成规划和标准成长!J$12+养成规划和标准成长!J$13)*养成规划和标准成长!$N279+养成规划和标准成长!J$14*养成规划和标准成长!$O279*养成规划和标准成长!$Q279+养成规划和标准成长!J$17*10*养成规划和标准成长!$S279+养成规划和标准成长!J$18*10*养成规划和标准成长!$T279+养成规划和标准成长!J$19*养成规划和标准成长!$U279,0)</f>
        <v>304</v>
      </c>
      <c r="AU33" s="9">
        <f>ROUND(属性投放!J$4+养成规划和标准成长!K$3*养成规划和标准成长!$O279*养成规划和标准成长!$P279+养成规划和标准成长!K$4*养成规划和标准成长!$V279+养成规划和标准成长!K$5*养成规划和标准成长!$R279+(养成规划和标准成长!K$12+养成规划和标准成长!K$13)*养成规划和标准成长!$N279+养成规划和标准成长!K$14*养成规划和标准成长!$O279*养成规划和标准成长!$Q279+养成规划和标准成长!K$17*10*养成规划和标准成长!$S279+养成规划和标准成长!K$18*10*养成规划和标准成长!$T279+养成规划和标准成长!K$19*养成规划和标准成长!$U279,0)</f>
        <v>216</v>
      </c>
      <c r="AV33" s="9">
        <f>ROUND(属性投放!K$4+养成规划和标准成长!L$3*养成规划和标准成长!$O279*养成规划和标准成长!$P279+养成规划和标准成长!L$4*养成规划和标准成长!$V279+养成规划和标准成长!L$5*养成规划和标准成长!$R279+(养成规划和标准成长!L$12+养成规划和标准成长!L$13)*养成规划和标准成长!$N279+养成规划和标准成长!L$14*养成规划和标准成长!$O279*养成规划和标准成长!$Q279+养成规划和标准成长!L$17*10*养成规划和标准成长!$S279+养成规划和标准成长!L$18*10*养成规划和标准成长!$T279+养成规划和标准成长!L$19*养成规划和标准成长!$U279,0)</f>
        <v>144</v>
      </c>
      <c r="AW33" s="9">
        <f>ROUND(属性投放!L$4+养成规划和标准成长!M$3*养成规划和标准成长!$O279*养成规划和标准成长!$P279+养成规划和标准成长!M$4*养成规划和标准成长!$V279+养成规划和标准成长!M$5*养成规划和标准成长!$R279+(养成规划和标准成长!M$12+养成规划和标准成长!M$13)*养成规划和标准成长!$N279+养成规划和标准成长!M$14*养成规划和标准成长!$O279*养成规划和标准成长!$Q279+养成规划和标准成长!M$17*10*养成规划和标准成长!$S279+养成规划和标准成长!M$18*10*养成规划和标准成长!$T279+养成规划和标准成长!M$19*养成规划和标准成长!$U279,0)</f>
        <v>316</v>
      </c>
      <c r="AX33" s="9">
        <f>ROUND(属性投放!M$4+养成规划和标准成长!N$3*养成规划和标准成长!$O279*养成规划和标准成长!$P279+养成规划和标准成长!N$4*养成规划和标准成长!$V279+养成规划和标准成长!N$5*养成规划和标准成长!$R279+(养成规划和标准成长!N$12+养成规划和标准成长!N$13)*养成规划和标准成长!$N279+养成规划和标准成长!N$14*养成规划和标准成长!$O279*养成规划和标准成长!$Q279+养成规划和标准成长!N$17*10*养成规划和标准成长!$S279+养成规划和标准成长!N$18*10*养成规划和标准成长!$T279+养成规划和标准成长!N$19*养成规划和标准成长!$U279,0)</f>
        <v>322</v>
      </c>
      <c r="AY33" s="9">
        <f>VLOOKUP(养成规划和标准成长!$X279,阵法、技能和修炼!$C$20:$N$40,COLUMNS(阵法、技能和修炼!$C$20:G$40),0)</f>
        <v>0</v>
      </c>
      <c r="AZ33" s="9">
        <f>VLOOKUP(养成规划和标准成长!$X279,阵法、技能和修炼!$C$20:$N$40,COLUMNS(阵法、技能和修炼!$C$20:H$40),0)</f>
        <v>0</v>
      </c>
      <c r="BA33" s="9">
        <f>VLOOKUP(养成规划和标准成长!$X279,阵法、技能和修炼!$C$20:$N$40,COLUMNS(阵法、技能和修炼!$C$20:I$40),0)</f>
        <v>0</v>
      </c>
      <c r="BB33" s="9">
        <f>VLOOKUP(养成规划和标准成长!$X279,阵法、技能和修炼!$C$20:$N$40,COLUMNS(阵法、技能和修炼!$C$20:J$40),0)</f>
        <v>0</v>
      </c>
      <c r="BC33" s="9">
        <f>VLOOKUP(养成规划和标准成长!$X279,阵法、技能和修炼!$C$20:$N$40,COLUMNS(阵法、技能和修炼!$C$20:K$40),0)</f>
        <v>0</v>
      </c>
      <c r="BD33" s="9">
        <f>VLOOKUP(养成规划和标准成长!$X279,阵法、技能和修炼!$C$20:$N$40,COLUMNS(阵法、技能和修炼!$C$20:L$40),0)</f>
        <v>0</v>
      </c>
      <c r="BE33" s="9">
        <f>VLOOKUP(养成规划和标准成长!$X279,阵法、技能和修炼!$C$20:$N$40,COLUMNS(阵法、技能和修炼!$C$20:M$40),0)</f>
        <v>0</v>
      </c>
      <c r="BF33" s="9">
        <f>VLOOKUP(养成规划和标准成长!$X279,阵法、技能和修炼!$C$20:$N$40,COLUMNS(阵法、技能和修炼!$C$20:N$40),0)</f>
        <v>0</v>
      </c>
      <c r="BH33" s="1">
        <v>30</v>
      </c>
      <c r="BI33" s="9">
        <f>ROUND(属性投放!D$4+养成规划和标准成长!E$3*养成规划和标准成长!$AA279*养成规划和标准成长!$AB279+养成规划和标准成长!E$4*养成规划和标准成长!$AH279+养成规划和标准成长!E$5*养成规划和标准成长!$AD279+(养成规划和标准成长!E$12+养成规划和标准成长!E$13)*养成规划和标准成长!$Z279+养成规划和标准成长!E$14*养成规划和标准成长!$AA279*养成规划和标准成长!$AC279+养成规划和标准成长!E$17*10*养成规划和标准成长!$AE279+养成规划和标准成长!E$18*10*养成规划和标准成长!$AF279+养成规划和标准成长!E$19*养成规划和标准成长!$AG279,0)</f>
        <v>1412</v>
      </c>
      <c r="BJ33" s="9">
        <f>ROUND(属性投放!E$4+养成规划和标准成长!F$3*养成规划和标准成长!$AA279*养成规划和标准成长!$AB279+养成规划和标准成长!F$4*养成规划和标准成长!$AH279+养成规划和标准成长!F$5*养成规划和标准成长!$AD279+(养成规划和标准成长!F$12+养成规划和标准成长!F$13)*养成规划和标准成长!$Z279+养成规划和标准成长!F$14*养成规划和标准成长!$AA279*养成规划和标准成长!$AC279+养成规划和标准成长!F$17*10*养成规划和标准成长!$AE279+养成规划和标准成长!F$18*10*养成规划和标准成长!$AF279+养成规划和标准成长!F$19*养成规划和标准成长!$AG279,0)</f>
        <v>1196</v>
      </c>
      <c r="BK33" s="9">
        <f>ROUND(属性投放!F$4+养成规划和标准成长!G$3*养成规划和标准成长!$AA279*养成规划和标准成长!$AB279+养成规划和标准成长!G$4*养成规划和标准成长!$AH279+养成规划和标准成长!G$5*养成规划和标准成长!$AD279+(养成规划和标准成长!G$12+养成规划和标准成长!G$13)*养成规划和标准成长!$Z279+养成规划和标准成长!G$14*养成规划和标准成长!$AA279*养成规划和标准成长!$AC279+养成规划和标准成长!G$17*10*养成规划和标准成长!$AE279+养成规划和标准成长!G$18*10*养成规划和标准成长!$AF279+养成规划和标准成长!G$19*养成规划和标准成长!$AG279,0)</f>
        <v>619</v>
      </c>
      <c r="BL33" s="9">
        <f>ROUND(属性投放!G$4+养成规划和标准成长!H$3*养成规划和标准成长!$AA279*养成规划和标准成长!$AB279+养成规划和标准成长!H$4*养成规划和标准成长!$AH279+养成规划和标准成长!H$5*养成规划和标准成长!$AD279+(养成规划和标准成长!H$12+养成规划和标准成长!H$13)*养成规划和标准成长!$Z279+养成规划和标准成长!H$14*养成规划和标准成长!$AA279*养成规划和标准成长!$AC279+养成规划和标准成长!H$17*10*养成规划和标准成长!$AE279+养成规划和标准成长!H$18*10*养成规划和标准成长!$AF279+养成规划和标准成长!H$19*养成规划和标准成长!$AG279,0)</f>
        <v>311</v>
      </c>
      <c r="BM33" s="9">
        <f>ROUND(属性投放!H$4+养成规划和标准成长!I$3*养成规划和标准成长!$AA279*养成规划和标准成长!$AB279+养成规划和标准成长!I$4*养成规划和标准成长!$AH279+养成规划和标准成长!I$5*养成规划和标准成长!$AD279+(养成规划和标准成长!I$12+养成规划和标准成长!I$13)*养成规划和标准成长!$Z279+养成规划和标准成长!I$14*养成规划和标准成长!$AA279*养成规划和标准成长!$AC279+养成规划和标准成长!I$17*10*养成规划和标准成长!$AE279+养成规划和标准成长!I$18*10*养成规划和标准成长!$AF279+养成规划和标准成长!I$19*养成规划和标准成长!$AG279,0)</f>
        <v>449</v>
      </c>
      <c r="BN33" s="9">
        <f>ROUND(属性投放!I$4+养成规划和标准成长!J$3*养成规划和标准成长!$AA279*养成规划和标准成长!$AB279+养成规划和标准成长!J$4*养成规划和标准成长!$AH279+养成规划和标准成长!J$5*养成规划和标准成长!$AD279+(养成规划和标准成长!J$12+养成规划和标准成长!J$13)*养成规划和标准成长!$Z279+养成规划和标准成长!J$14*养成规划和标准成长!$AA279*养成规划和标准成长!$AC279+养成规划和标准成长!J$17*10*养成规划和标准成长!$AE279+养成规划和标准成长!J$18*10*养成规划和标准成长!$AF279+养成规划和标准成长!J$19*养成规划和标准成长!$AG279,0)</f>
        <v>316</v>
      </c>
      <c r="BO33" s="9">
        <f>ROUND(属性投放!J$4+养成规划和标准成长!K$3*养成规划和标准成长!$AA279*养成规划和标准成长!$AB279+养成规划和标准成长!K$4*养成规划和标准成长!$AH279+养成规划和标准成长!K$5*养成规划和标准成长!$AD279+(养成规划和标准成长!K$12+养成规划和标准成长!K$13)*养成规划和标准成长!$Z279+养成规划和标准成长!K$14*养成规划和标准成长!$AA279*养成规划和标准成长!$AC279+养成规划和标准成长!K$17*10*养成规划和标准成长!$AE279+养成规划和标准成长!K$18*10*养成规划和标准成长!$AF279+养成规划和标准成长!K$19*养成规划和标准成长!$AG279,0)</f>
        <v>225</v>
      </c>
      <c r="BP33" s="9">
        <f>ROUND(属性投放!K$4+养成规划和标准成长!L$3*养成规划和标准成长!$AA279*养成规划和标准成长!$AB279+养成规划和标准成长!L$4*养成规划和标准成长!$AH279+养成规划和标准成长!L$5*养成规划和标准成长!$AD279+(养成规划和标准成长!L$12+养成规划和标准成长!L$13)*养成规划和标准成长!$Z279+养成规划和标准成长!L$14*养成规划和标准成长!$AA279*养成规划和标准成长!$AC279+养成规划和标准成长!L$17*10*养成规划和标准成长!$AE279+养成规划和标准成长!L$18*10*养成规划和标准成长!$AF279+养成规划和标准成长!L$19*养成规划和标准成长!$AG279,0)</f>
        <v>158</v>
      </c>
      <c r="BQ33" s="9">
        <f>ROUND(属性投放!L$4+养成规划和标准成长!M$3*养成规划和标准成长!$AA279*养成规划和标准成长!$AB279+养成规划和标准成长!M$4*养成规划和标准成长!$AH279+养成规划和标准成长!M$5*养成规划和标准成长!$AD279+(养成规划和标准成长!M$12+养成规划和标准成长!M$13)*养成规划和标准成长!$Z279+养成规划和标准成长!M$14*养成规划和标准成长!$AA279*养成规划和标准成长!$AC279+养成规划和标准成长!M$17*10*养成规划和标准成长!$AE279+养成规划和标准成长!M$18*10*养成规划和标准成长!$AF279+养成规划和标准成长!M$19*养成规划和标准成长!$AG279,0)</f>
        <v>318</v>
      </c>
      <c r="BR33" s="9">
        <f>ROUND(属性投放!M$4+养成规划和标准成长!N$3*养成规划和标准成长!$AA279*养成规划和标准成长!$AB279+养成规划和标准成长!N$4*养成规划和标准成长!$AH279+养成规划和标准成长!N$5*养成规划和标准成长!$AD279+(养成规划和标准成长!N$12+养成规划和标准成长!N$13)*养成规划和标准成长!$Z279+养成规划和标准成长!N$14*养成规划和标准成长!$AA279*养成规划和标准成长!$AC279+养成规划和标准成长!N$17*10*养成规划和标准成长!$AE279+养成规划和标准成长!N$18*10*养成规划和标准成长!$AF279+养成规划和标准成长!N$19*养成规划和标准成长!$AG279,0)</f>
        <v>324</v>
      </c>
      <c r="BS33" s="9">
        <f>VLOOKUP(养成规划和标准成长!$AJ279,阵法、技能和修炼!$C$20:$N$40,COLUMNS(阵法、技能和修炼!$C$20:G$40),0)</f>
        <v>0</v>
      </c>
      <c r="BT33" s="9">
        <f>VLOOKUP(养成规划和标准成长!$AJ279,阵法、技能和修炼!$C$20:$N$40,COLUMNS(阵法、技能和修炼!$C$20:H$40),0)</f>
        <v>0</v>
      </c>
      <c r="BU33" s="9">
        <f>VLOOKUP(养成规划和标准成长!$AJ279,阵法、技能和修炼!$C$20:$N$40,COLUMNS(阵法、技能和修炼!$C$20:I$40),0)</f>
        <v>0</v>
      </c>
      <c r="BV33" s="9">
        <f>VLOOKUP(养成规划和标准成长!$AJ279,阵法、技能和修炼!$C$20:$N$40,COLUMNS(阵法、技能和修炼!$C$20:J$40),0)</f>
        <v>0</v>
      </c>
      <c r="BW33" s="9">
        <f>VLOOKUP(养成规划和标准成长!$AJ279,阵法、技能和修炼!$C$20:$N$40,COLUMNS(阵法、技能和修炼!$C$20:K$40),0)</f>
        <v>0</v>
      </c>
      <c r="BX33" s="9">
        <f>VLOOKUP(养成规划和标准成长!$AJ279,阵法、技能和修炼!$C$20:$N$40,COLUMNS(阵法、技能和修炼!$C$20:L$40),0)</f>
        <v>0</v>
      </c>
      <c r="BY33" s="9">
        <f>VLOOKUP(养成规划和标准成长!$AJ279,阵法、技能和修炼!$C$20:$N$40,COLUMNS(阵法、技能和修炼!$C$20:M$40),0)</f>
        <v>0</v>
      </c>
      <c r="BZ33" s="9">
        <f>VLOOKUP(养成规划和标准成长!$AJ279,阵法、技能和修炼!$C$20:$N$40,COLUMNS(阵法、技能和修炼!$C$20:N$40),0)</f>
        <v>0</v>
      </c>
    </row>
    <row r="34" spans="1:78">
      <c r="A34" s="1">
        <v>31</v>
      </c>
      <c r="B34" s="9">
        <f>ROUND(属性投放!D$4+养成规划和标准成长!E$3*养成规划和标准成长!$O127*养成规划和标准成长!$P127+养成规划和标准成长!E$4*养成规划和标准成长!$V127+养成规划和标准成长!E$5*养成规划和标准成长!$R127+(养成规划和标准成长!E$12+养成规划和标准成长!E$13)*养成规划和标准成长!$N127+养成规划和标准成长!E$14*养成规划和标准成长!$O127*养成规划和标准成长!$Q127+养成规划和标准成长!E$17*10*养成规划和标准成长!$S127+养成规划和标准成长!E$18*10*养成规划和标准成长!$T127+养成规划和标准成长!E$19*养成规划和标准成长!$U127,0)</f>
        <v>1160</v>
      </c>
      <c r="C34" s="9">
        <f>ROUND(属性投放!E$4+养成规划和标准成长!F$3*养成规划和标准成长!$O127*养成规划和标准成长!$P127+养成规划和标准成长!F$4*养成规划和标准成长!$V127+养成规划和标准成长!F$5*养成规划和标准成长!$R127+(养成规划和标准成长!F$12+养成规划和标准成长!F$13)*养成规划和标准成长!$N127+养成规划和标准成长!F$14*养成规划和标准成长!$O127*养成规划和标准成长!$Q127+养成规划和标准成长!F$17*10*养成规划和标准成长!$S127+养成规划和标准成长!F$18*10*养成规划和标准成长!$T127+养成规划和标准成长!F$19*养成规划和标准成长!$U127,0)</f>
        <v>1147</v>
      </c>
      <c r="D34" s="9">
        <f>ROUND(属性投放!F$4+养成规划和标准成长!G$3*养成规划和标准成长!$O127*养成规划和标准成长!$P127+养成规划和标准成长!G$4*养成规划和标准成长!$V127+养成规划和标准成长!G$5*养成规划和标准成长!$R127+(养成规划和标准成长!G$12+养成规划和标准成长!G$13)*养成规划和标准成长!$N127+养成规划和标准成长!G$14*养成规划和标准成长!$O127*养成规划和标准成长!$Q127+养成规划和标准成长!G$17*10*养成规划和标准成长!$S127+养成规划和标准成长!G$18*10*养成规划和标准成长!$T127+养成规划和标准成长!G$19*养成规划和标准成长!$U127,0)</f>
        <v>529</v>
      </c>
      <c r="E34" s="9">
        <f>ROUND(属性投放!G$4+养成规划和标准成长!H$3*养成规划和标准成长!$O127*养成规划和标准成长!$P127+养成规划和标准成长!H$4*养成规划和标准成长!$V127+养成规划和标准成长!H$5*养成规划和标准成长!$R127+(养成规划和标准成长!H$12+养成规划和标准成长!H$13)*养成规划和标准成长!$N127+养成规划和标准成长!H$14*养成规划和标准成长!$O127*养成规划和标准成长!$Q127+养成规划和标准成长!H$17*10*养成规划和标准成长!$S127+养成规划和标准成长!H$18*10*养成规划和标准成长!$T127+养成规划和标准成长!H$19*养成规划和标准成长!$U127,0)</f>
        <v>240</v>
      </c>
      <c r="F34" s="9">
        <f>ROUND(属性投放!H$4+养成规划和标准成长!I$3*养成规划和标准成长!$O127*养成规划和标准成长!$P127+养成规划和标准成长!I$4*养成规划和标准成长!$V127+养成规划和标准成长!I$5*养成规划和标准成长!$R127+(养成规划和标准成长!I$12+养成规划和标准成长!I$13)*养成规划和标准成长!$N127+养成规划和标准成长!I$14*养成规划和标准成长!$O127*养成规划和标准成长!$Q127+养成规划和标准成长!I$17*10*养成规划和标准成长!$S127+养成规划和标准成长!I$18*10*养成规划和标准成长!$T127+养成规划和标准成长!I$19*养成规划和标准成长!$U127,0)</f>
        <v>401</v>
      </c>
      <c r="G34" s="9">
        <f>ROUND(属性投放!I$4+养成规划和标准成长!J$3*养成规划和标准成长!$O127*养成规划和标准成长!$P127+养成规划和标准成长!J$4*养成规划和标准成长!$V127+养成规划和标准成长!J$5*养成规划和标准成长!$R127+(养成规划和标准成长!J$12+养成规划和标准成长!J$13)*养成规划和标准成长!$N127+养成规划和标准成长!J$14*养成规划和标准成长!$O127*养成规划和标准成长!$Q127+养成规划和标准成长!J$17*10*养成规划和标准成长!$S127+养成规划和标准成长!J$18*10*养成规划和标准成长!$T127+养成规划和标准成长!J$19*养成规划和标准成长!$U127,0)</f>
        <v>276</v>
      </c>
      <c r="H34" s="9">
        <f>ROUND(属性投放!J$4+养成规划和标准成长!K$3*养成规划和标准成长!$O127*养成规划和标准成长!$P127+养成规划和标准成长!K$4*养成规划和标准成长!$V127+养成规划和标准成长!K$5*养成规划和标准成长!$R127+(养成规划和标准成长!K$12+养成规划和标准成长!K$13)*养成规划和标准成长!$N127+养成规划和标准成长!K$14*养成规划和标准成长!$O127*养成规划和标准成长!$Q127+养成规划和标准成长!K$17*10*养成规划和标准成长!$S127+养成规划和标准成长!K$18*10*养成规划和标准成长!$T127+养成规划和标准成长!K$19*养成规划和标准成长!$U127,0)</f>
        <v>193</v>
      </c>
      <c r="I34" s="9">
        <f>ROUND(属性投放!K$4+养成规划和标准成长!L$3*养成规划和标准成长!$O127*养成规划和标准成长!$P127+养成规划和标准成长!L$4*养成规划和标准成长!$V127+养成规划和标准成长!L$5*养成规划和标准成长!$R127+(养成规划和标准成长!L$12+养成规划和标准成长!L$13)*养成规划和标准成长!$N127+养成规划和标准成长!L$14*养成规划和标准成长!$O127*养成规划和标准成长!$Q127+养成规划和标准成长!L$17*10*养成规划和标准成长!$S127+养成规划和标准成长!L$18*10*养成规划和标准成长!$T127+养成规划和标准成长!L$19*养成规划和标准成长!$U127,0)</f>
        <v>107</v>
      </c>
      <c r="J34" s="9">
        <f>ROUND(属性投放!L$4+养成规划和标准成长!M$3*养成规划和标准成长!$O127*养成规划和标准成长!$P127+养成规划和标准成长!M$4*养成规划和标准成长!$V127+养成规划和标准成长!M$5*养成规划和标准成长!$R127+(养成规划和标准成长!M$12+养成规划和标准成长!M$13)*养成规划和标准成长!$N127+养成规划和标准成长!M$14*养成规划和标准成长!$O127*养成规划和标准成长!$Q127+养成规划和标准成长!M$17*10*养成规划和标准成长!$S127+养成规划和标准成长!M$18*10*养成规划和标准成长!$T127+养成规划和标准成长!M$19*养成规划和标准成长!$U127,0)</f>
        <v>319</v>
      </c>
      <c r="K34" s="9">
        <f>ROUND(属性投放!M$4+养成规划和标准成长!N$3*养成规划和标准成长!$O127*养成规划和标准成长!$P127+养成规划和标准成长!N$4*养成规划和标准成长!$V127+养成规划和标准成长!N$5*养成规划和标准成长!$R127+(养成规划和标准成长!N$12+养成规划和标准成长!N$13)*养成规划和标准成长!$N127+养成规划和标准成长!N$14*养成规划和标准成长!$O127*养成规划和标准成长!$Q127+养成规划和标准成长!N$17*10*养成规划和标准成长!$S127+养成规划和标准成长!N$18*10*养成规划和标准成长!$T127+养成规划和标准成长!N$19*养成规划和标准成长!$U127,0)</f>
        <v>322</v>
      </c>
      <c r="L34" s="9">
        <f>VLOOKUP(养成规划和标准成长!$X127,阵法、技能和修炼!$C$20:$N$40,COLUMNS(阵法、技能和修炼!$C$20:G$40),0)</f>
        <v>0</v>
      </c>
      <c r="M34" s="9">
        <f>VLOOKUP(养成规划和标准成长!$X127,阵法、技能和修炼!$C$20:$N$40,COLUMNS(阵法、技能和修炼!$C$20:H$40),0)</f>
        <v>0</v>
      </c>
      <c r="N34" s="9">
        <f>VLOOKUP(养成规划和标准成长!$X127,阵法、技能和修炼!$C$20:$N$40,COLUMNS(阵法、技能和修炼!$C$20:I$40),0)</f>
        <v>0</v>
      </c>
      <c r="O34" s="9">
        <f>VLOOKUP(养成规划和标准成长!$X127,阵法、技能和修炼!$C$20:$N$40,COLUMNS(阵法、技能和修炼!$C$20:J$40),0)</f>
        <v>0</v>
      </c>
      <c r="P34" s="9">
        <f>VLOOKUP(养成规划和标准成长!$X127,阵法、技能和修炼!$C$20:$N$40,COLUMNS(阵法、技能和修炼!$C$20:K$40),0)</f>
        <v>0</v>
      </c>
      <c r="Q34" s="9">
        <f>VLOOKUP(养成规划和标准成长!$X127,阵法、技能和修炼!$C$20:$N$40,COLUMNS(阵法、技能和修炼!$C$20:L$40),0)</f>
        <v>0</v>
      </c>
      <c r="R34" s="9">
        <f>VLOOKUP(养成规划和标准成长!$X127,阵法、技能和修炼!$C$20:$N$40,COLUMNS(阵法、技能和修炼!$C$20:M$40),0)</f>
        <v>0</v>
      </c>
      <c r="S34" s="9">
        <f>VLOOKUP(养成规划和标准成长!$X127,阵法、技能和修炼!$C$20:$N$40,COLUMNS(阵法、技能和修炼!$C$20:N$40),0)</f>
        <v>0</v>
      </c>
      <c r="T34" s="1">
        <v>31</v>
      </c>
      <c r="U34" s="9">
        <f>ROUND(属性投放!D$4+养成规划和标准成长!E$3*养成规划和标准成长!$C280*养成规划和标准成长!$D280+养成规划和标准成长!E$4*养成规划和标准成长!$J280+养成规划和标准成长!E$5*养成规划和标准成长!$F280+(养成规划和标准成长!E$12+养成规划和标准成长!E$13)*养成规划和标准成长!$B280+养成规划和标准成长!E$14*养成规划和标准成长!$C280*养成规划和标准成长!$E280+养成规划和标准成长!E$17*10*养成规划和标准成长!$G280+养成规划和标准成长!E$18*10*养成规划和标准成长!$H280+养成规划和标准成长!E$19*养成规划和标准成长!$I280,0)</f>
        <v>1258</v>
      </c>
      <c r="V34" s="9">
        <f>ROUND(属性投放!E$4+养成规划和标准成长!F$3*养成规划和标准成长!$C280*养成规划和标准成长!$D280+养成规划和标准成长!F$4*养成规划和标准成长!$J280+养成规划和标准成长!F$5*养成规划和标准成长!$F280+(养成规划和标准成长!F$12+养成规划和标准成长!F$13)*养成规划和标准成长!$B280+养成规划和标准成长!F$14*养成规划和标准成长!$C280*养成规划和标准成长!$E280+养成规划和标准成长!F$17*10*养成规划和标准成长!$G280+养成规划和标准成长!F$18*10*养成规划和标准成长!$H280+养成规划和标准成长!F$19*养成规划和标准成长!$I280,0)</f>
        <v>1172</v>
      </c>
      <c r="W34" s="9">
        <f>ROUND(属性投放!F$4+养成规划和标准成长!G$3*养成规划和标准成长!$C280*养成规划和标准成长!$D280+养成规划和标准成长!G$4*养成规划和标准成长!$J280+养成规划和标准成长!G$5*养成规划和标准成长!$F280+(养成规划和标准成长!G$12+养成规划和标准成长!G$13)*养成规划和标准成长!$B280+养成规划和标准成长!G$14*养成规划和标准成长!$C280*养成规划和标准成长!$E280+养成规划和标准成长!G$17*10*养成规划和标准成长!$G280+养成规划和标准成长!G$18*10*养成规划和标准成长!$H280+养成规划和标准成长!G$19*养成规划和标准成长!$I280,0)</f>
        <v>563</v>
      </c>
      <c r="X34" s="9">
        <f>ROUND(属性投放!G$4+养成规划和标准成长!H$3*养成规划和标准成长!$C280*养成规划和标准成长!$D280+养成规划和标准成长!H$4*养成规划和标准成长!$J280+养成规划和标准成长!H$5*养成规划和标准成长!$F280+(养成规划和标准成长!H$12+养成规划和标准成长!H$13)*养成规划和标准成长!$B280+养成规划和标准成长!H$14*养成规划和标准成长!$C280*养成规划和标准成长!$E280+养成规划和标准成长!H$17*10*养成规划和标准成长!$G280+养成规划和标准成长!H$18*10*养成规划和标准成长!$H280+养成规划和标准成长!H$19*养成规划和标准成长!$I280,0)</f>
        <v>267</v>
      </c>
      <c r="Y34" s="9">
        <f>ROUND(属性投放!H$4+养成规划和标准成长!I$3*养成规划和标准成长!$C280*养成规划和标准成长!$D280+养成规划和标准成长!I$4*养成规划和标准成长!$J280+养成规划和标准成长!I$5*养成规划和标准成长!$F280+(养成规划和标准成长!I$12+养成规划和标准成长!I$13)*养成规划和标准成长!$B280+养成规划和标准成长!I$14*养成规划和标准成长!$C280*养成规划和标准成长!$E280+养成规划和标准成长!I$17*10*养成规划和标准成长!$G280+养成规划和标准成长!I$18*10*养成规划和标准成长!$H280+养成规划和标准成长!I$19*养成规划和标准成长!$I280,0)</f>
        <v>421</v>
      </c>
      <c r="Z34" s="9">
        <f>ROUND(属性投放!I$4+养成规划和标准成长!J$3*养成规划和标准成长!$C280*养成规划和标准成长!$D280+养成规划和标准成长!J$4*养成规划和标准成长!$J280+养成规划和标准成长!J$5*养成规划和标准成长!$F280+(养成规划和标准成长!J$12+养成规划和标准成长!J$13)*养成规划和标准成长!$B280+养成规划和标准成长!J$14*养成规划和标准成长!$C280*养成规划和标准成长!$E280+养成规划和标准成长!J$17*10*养成规划和标准成长!$G280+养成规划和标准成长!J$18*10*养成规划和标准成长!$H280+养成规划和标准成长!J$19*养成规划和标准成长!$I280,0)</f>
        <v>292</v>
      </c>
      <c r="AA34" s="9">
        <f>ROUND(属性投放!J$4+养成规划和标准成长!K$3*养成规划和标准成长!$C280*养成规划和标准成长!$D280+养成规划和标准成长!K$4*养成规划和标准成长!$J280+养成规划和标准成长!K$5*养成规划和标准成长!$F280+(养成规划和标准成长!K$12+养成规划和标准成长!K$13)*养成规划和标准成长!$B280+养成规划和标准成长!K$14*养成规划和标准成长!$C280*养成规划和标准成长!$E280+养成规划和标准成长!K$17*10*养成规划和标准成长!$G280+养成规划和标准成长!K$18*10*养成规划和标准成长!$H280+养成规划和标准成长!K$19*养成规划和标准成长!$I280,0)</f>
        <v>206</v>
      </c>
      <c r="AB34" s="9">
        <f>ROUND(属性投放!K$4+养成规划和标准成长!L$3*养成规划和标准成长!$C280*养成规划和标准成长!$D280+养成规划和标准成长!L$4*养成规划和标准成长!$J280+养成规划和标准成长!L$5*养成规划和标准成长!$F280+(养成规划和标准成长!L$12+养成规划和标准成长!L$13)*养成规划和标准成长!$B280+养成规划和标准成长!L$14*养成规划和标准成长!$C280*养成规划和标准成长!$E280+养成规划和标准成长!L$17*10*养成规划和标准成长!$G280+养成规划和标准成长!L$18*10*养成规划和标准成长!$H280+养成规划和标准成长!L$19*养成规划和标准成长!$I280,0)</f>
        <v>126</v>
      </c>
      <c r="AC34" s="9">
        <f>ROUND(属性投放!L$4+养成规划和标准成长!M$3*养成规划和标准成长!$C280*养成规划和标准成长!$D280+养成规划和标准成长!M$4*养成规划和标准成长!$J280+养成规划和标准成长!M$5*养成规划和标准成长!$F280+(养成规划和标准成长!M$12+养成规划和标准成长!M$13)*养成规划和标准成长!$B280+养成规划和标准成长!M$14*养成规划和标准成长!$C280*养成规划和标准成长!$E280+养成规划和标准成长!M$17*10*养成规划和标准成长!$G280+养成规划和标准成长!M$18*10*养成规划和标准成长!$H280+养成规划和标准成长!M$19*养成规划和标准成长!$I280,0)</f>
        <v>323</v>
      </c>
      <c r="AD34" s="9">
        <f>ROUND(属性投放!M$4+养成规划和标准成长!N$3*养成规划和标准成长!$C280*养成规划和标准成长!$D280+养成规划和标准成长!N$4*养成规划和标准成长!$J280+养成规划和标准成长!N$5*养成规划和标准成长!$F280+(养成规划和标准成长!N$12+养成规划和标准成长!N$13)*养成规划和标准成长!$B280+养成规划和标准成长!N$14*养成规划和标准成长!$C280*养成规划和标准成长!$E280+养成规划和标准成长!N$17*10*养成规划和标准成长!$G280+养成规划和标准成长!N$18*10*养成规划和标准成长!$H280+养成规划和标准成长!N$19*养成规划和标准成长!$I280,0)</f>
        <v>327</v>
      </c>
      <c r="AE34" s="9">
        <f>VLOOKUP(养成规划和标准成长!$L280,阵法、技能和修炼!$C$20:$N$40,COLUMNS(阵法、技能和修炼!$C$20:G$40),0)</f>
        <v>0</v>
      </c>
      <c r="AF34" s="9">
        <f>VLOOKUP(养成规划和标准成长!$L280,阵法、技能和修炼!$C$20:$N$40,COLUMNS(阵法、技能和修炼!$C$20:H$40),0)</f>
        <v>0</v>
      </c>
      <c r="AG34" s="9">
        <f>VLOOKUP(养成规划和标准成长!$L280,阵法、技能和修炼!$C$20:$N$40,COLUMNS(阵法、技能和修炼!$C$20:I$40),0)</f>
        <v>0</v>
      </c>
      <c r="AH34" s="9">
        <f>VLOOKUP(养成规划和标准成长!$L280,阵法、技能和修炼!$C$20:$N$40,COLUMNS(阵法、技能和修炼!$C$20:J$40),0)</f>
        <v>0</v>
      </c>
      <c r="AI34" s="9">
        <f>VLOOKUP(养成规划和标准成长!$L280,阵法、技能和修炼!$C$20:$N$40,COLUMNS(阵法、技能和修炼!$C$20:K$40),0)</f>
        <v>0</v>
      </c>
      <c r="AJ34" s="9">
        <f>VLOOKUP(养成规划和标准成长!$L280,阵法、技能和修炼!$C$20:$N$40,COLUMNS(阵法、技能和修炼!$C$20:L$40),0)</f>
        <v>0</v>
      </c>
      <c r="AK34" s="9">
        <f>VLOOKUP(养成规划和标准成长!$L280,阵法、技能和修炼!$C$20:$N$40,COLUMNS(阵法、技能和修炼!$C$20:M$40),0)</f>
        <v>0</v>
      </c>
      <c r="AL34" s="9">
        <f>VLOOKUP(养成规划和标准成长!$L280,阵法、技能和修炼!$C$20:$N$40,COLUMNS(阵法、技能和修炼!$C$20:N$40),0)</f>
        <v>0</v>
      </c>
      <c r="AN34" s="1">
        <v>31</v>
      </c>
      <c r="AO34" s="9">
        <f>ROUND(属性投放!D$4+养成规划和标准成长!E$3*养成规划和标准成长!$O280*养成规划和标准成长!$P280+养成规划和标准成长!E$4*养成规划和标准成长!$V280+养成规划和标准成长!E$5*养成规划和标准成长!$R280+(养成规划和标准成长!E$12+养成规划和标准成长!E$13)*养成规划和标准成长!$N280+养成规划和标准成长!E$14*养成规划和标准成长!$O280*养成规划和标准成长!$Q280+养成规划和标准成长!E$17*10*养成规划和标准成长!$S280+养成规划和标准成长!E$18*10*养成规划和标准成长!$T280+养成规划和标准成长!E$19*养成规划和标准成长!$U280,0)</f>
        <v>1355</v>
      </c>
      <c r="AP34" s="9">
        <f>ROUND(属性投放!E$4+养成规划和标准成长!F$3*养成规划和标准成长!$O280*养成规划和标准成长!$P280+养成规划和标准成长!F$4*养成规划和标准成长!$V280+养成规划和标准成长!F$5*养成规划和标准成长!$R280+(养成规划和标准成长!F$12+养成规划和标准成长!F$13)*养成规划和标准成长!$N280+养成规划和标准成长!F$14*养成规划和标准成长!$O280*养成规划和标准成长!$Q280+养成规划和标准成长!F$17*10*养成规划和标准成长!$S280+养成规划和标准成长!F$18*10*养成规划和标准成长!$T280+养成规划和标准成长!F$19*养成规划和标准成长!$U280,0)</f>
        <v>1196</v>
      </c>
      <c r="AQ34" s="9">
        <f>ROUND(属性投放!F$4+养成规划和标准成长!G$3*养成规划和标准成长!$O280*养成规划和标准成长!$P280+养成规划和标准成长!G$4*养成规划和标准成长!$V280+养成规划和标准成长!G$5*养成规划和标准成长!$R280+(养成规划和标准成长!G$12+养成规划和标准成长!G$13)*养成规划和标准成长!$N280+养成规划和标准成长!G$14*养成规划和标准成长!$O280*养成规划和标准成长!$Q280+养成规划和标准成长!G$17*10*养成规划和标准成长!$S280+养成规划和标准成长!G$18*10*养成规划和标准成长!$T280+养成规划和标准成长!G$19*养成规划和标准成长!$U280,0)</f>
        <v>597</v>
      </c>
      <c r="AR34" s="9">
        <f>ROUND(属性投放!G$4+养成规划和标准成长!H$3*养成规划和标准成长!$O280*养成规划和标准成长!$P280+养成规划和标准成长!H$4*养成规划和标准成长!$V280+养成规划和标准成长!H$5*养成规划和标准成长!$R280+(养成规划和标准成长!H$12+养成规划和标准成长!H$13)*养成规划和标准成长!$N280+养成规划和标准成长!H$14*养成规划和标准成长!$O280*养成规划和标准成长!$Q280+养成规划和标准成长!H$17*10*养成规划和标准成长!$S280+养成规划和标准成长!H$18*10*养成规划和标准成长!$T280+养成规划和标准成长!H$19*养成规划和标准成长!$U280,0)</f>
        <v>294</v>
      </c>
      <c r="AS34" s="9">
        <f>ROUND(属性投放!H$4+养成规划和标准成长!I$3*养成规划和标准成长!$O280*养成规划和标准成长!$P280+养成规划和标准成长!I$4*养成规划和标准成长!$V280+养成规划和标准成长!I$5*养成规划和标准成长!$R280+(养成规划和标准成长!I$12+养成规划和标准成长!I$13)*养成规划和标准成长!$N280+养成规划和标准成长!I$14*养成规划和标准成长!$O280*养成规划和标准成长!$Q280+养成规划和标准成长!I$17*10*养成规划和标准成长!$S280+养成规划和标准成长!I$18*10*养成规划和标准成长!$T280+养成规划和标准成长!I$19*养成规划和标准成长!$U280,0)</f>
        <v>440</v>
      </c>
      <c r="AT34" s="9">
        <f>ROUND(属性投放!I$4+养成规划和标准成长!J$3*养成规划和标准成长!$O280*养成规划和标准成长!$P280+养成规划和标准成长!J$4*养成规划和标准成长!$V280+养成规划和标准成长!J$5*养成规划和标准成长!$R280+(养成规划和标准成长!J$12+养成规划和标准成长!J$13)*养成规划和标准成长!$N280+养成规划和标准成长!J$14*养成规划和标准成长!$O280*养成规划和标准成长!$Q280+养成规划和标准成长!J$17*10*养成规划和标准成长!$S280+养成规划和标准成长!J$18*10*养成规划和标准成长!$T280+养成规划和标准成长!J$19*养成规划和标准成长!$U280,0)</f>
        <v>309</v>
      </c>
      <c r="AU34" s="9">
        <f>ROUND(属性投放!J$4+养成规划和标准成长!K$3*养成规划和标准成长!$O280*养成规划和标准成长!$P280+养成规划和标准成长!K$4*养成规划和标准成长!$V280+养成规划和标准成长!K$5*养成规划和标准成长!$R280+(养成规划和标准成长!K$12+养成规划和标准成长!K$13)*养成规划和标准成长!$N280+养成规划和标准成长!K$14*养成规划和标准成长!$O280*养成规划和标准成长!$Q280+养成规划和标准成长!K$17*10*养成规划和标准成长!$S280+养成规划和标准成长!K$18*10*养成规划和标准成长!$T280+养成规划和标准成长!K$19*养成规划和标准成长!$U280,0)</f>
        <v>220</v>
      </c>
      <c r="AV34" s="9">
        <f>ROUND(属性投放!K$4+养成规划和标准成长!L$3*养成规划和标准成长!$O280*养成规划和标准成长!$P280+养成规划和标准成长!L$4*养成规划和标准成长!$V280+养成规划和标准成长!L$5*养成规划和标准成长!$R280+(养成规划和标准成长!L$12+养成规划和标准成长!L$13)*养成规划和标准成长!$N280+养成规划和标准成长!L$14*养成规划和标准成长!$O280*养成规划和标准成长!$Q280+养成规划和标准成长!L$17*10*养成规划和标准成长!$S280+养成规划和标准成长!L$18*10*养成规划和标准成长!$T280+养成规划和标准成长!L$19*养成规划和标准成长!$U280,0)</f>
        <v>144</v>
      </c>
      <c r="AW34" s="9">
        <f>ROUND(属性投放!L$4+养成规划和标准成长!M$3*养成规划和标准成长!$O280*养成规划和标准成长!$P280+养成规划和标准成长!M$4*养成规划和标准成长!$V280+养成规划和标准成长!M$5*养成规划和标准成长!$R280+(养成规划和标准成长!M$12+养成规划和标准成长!M$13)*养成规划和标准成长!$N280+养成规划和标准成长!M$14*养成规划和标准成长!$O280*养成规划和标准成长!$Q280+养成规划和标准成长!M$17*10*养成规划和标准成长!$S280+养成规划和标准成长!M$18*10*养成规划和标准成长!$T280+养成规划和标准成长!M$19*养成规划和标准成长!$U280,0)</f>
        <v>326</v>
      </c>
      <c r="AX34" s="9">
        <f>ROUND(属性投放!M$4+养成规划和标准成长!N$3*养成规划和标准成长!$O280*养成规划和标准成长!$P280+养成规划和标准成长!N$4*养成规划和标准成长!$V280+养成规划和标准成长!N$5*养成规划和标准成长!$R280+(养成规划和标准成长!N$12+养成规划和标准成长!N$13)*养成规划和标准成长!$N280+养成规划和标准成长!N$14*养成规划和标准成长!$O280*养成规划和标准成长!$Q280+养成规划和标准成长!N$17*10*养成规划和标准成长!$S280+养成规划和标准成长!N$18*10*养成规划和标准成长!$T280+养成规划和标准成长!N$19*养成规划和标准成长!$U280,0)</f>
        <v>332</v>
      </c>
      <c r="AY34" s="9">
        <f>VLOOKUP(养成规划和标准成长!$X280,阵法、技能和修炼!$C$20:$N$40,COLUMNS(阵法、技能和修炼!$C$20:G$40),0)</f>
        <v>0</v>
      </c>
      <c r="AZ34" s="9">
        <f>VLOOKUP(养成规划和标准成长!$X280,阵法、技能和修炼!$C$20:$N$40,COLUMNS(阵法、技能和修炼!$C$20:H$40),0)</f>
        <v>0</v>
      </c>
      <c r="BA34" s="9">
        <f>VLOOKUP(养成规划和标准成长!$X280,阵法、技能和修炼!$C$20:$N$40,COLUMNS(阵法、技能和修炼!$C$20:I$40),0)</f>
        <v>0</v>
      </c>
      <c r="BB34" s="9">
        <f>VLOOKUP(养成规划和标准成长!$X280,阵法、技能和修炼!$C$20:$N$40,COLUMNS(阵法、技能和修炼!$C$20:J$40),0)</f>
        <v>0</v>
      </c>
      <c r="BC34" s="9">
        <f>VLOOKUP(养成规划和标准成长!$X280,阵法、技能和修炼!$C$20:$N$40,COLUMNS(阵法、技能和修炼!$C$20:K$40),0)</f>
        <v>0</v>
      </c>
      <c r="BD34" s="9">
        <f>VLOOKUP(养成规划和标准成长!$X280,阵法、技能和修炼!$C$20:$N$40,COLUMNS(阵法、技能和修炼!$C$20:L$40),0)</f>
        <v>0</v>
      </c>
      <c r="BE34" s="9">
        <f>VLOOKUP(养成规划和标准成长!$X280,阵法、技能和修炼!$C$20:$N$40,COLUMNS(阵法、技能和修炼!$C$20:M$40),0)</f>
        <v>0</v>
      </c>
      <c r="BF34" s="9">
        <f>VLOOKUP(养成规划和标准成长!$X280,阵法、技能和修炼!$C$20:$N$40,COLUMNS(阵法、技能和修炼!$C$20:N$40),0)</f>
        <v>0</v>
      </c>
      <c r="BH34" s="1">
        <v>31</v>
      </c>
      <c r="BI34" s="9">
        <f>ROUND(属性投放!D$4+养成规划和标准成长!E$3*养成规划和标准成长!$AA280*养成规划和标准成长!$AB280+养成规划和标准成长!E$4*养成规划和标准成长!$AH280+养成规划和标准成长!E$5*养成规划和标准成长!$AD280+(养成规划和标准成长!E$12+养成规划和标准成长!E$13)*养成规划和标准成长!$Z280+养成规划和标准成长!E$14*养成规划和标准成长!$AA280*养成规划和标准成长!$AC280+养成规划和标准成长!E$17*10*养成规划和标准成长!$AE280+养成规划和标准成长!E$18*10*养成规划和标准成长!$AF280+养成规划和标准成长!E$19*养成规划和标准成长!$AG280,0)</f>
        <v>1428</v>
      </c>
      <c r="BJ34" s="9">
        <f>ROUND(属性投放!E$4+养成规划和标准成长!F$3*养成规划和标准成长!$AA280*养成规划和标准成长!$AB280+养成规划和标准成长!F$4*养成规划和标准成长!$AH280+养成规划和标准成长!F$5*养成规划和标准成长!$AD280+(养成规划和标准成长!F$12+养成规划和标准成长!F$13)*养成规划和标准成长!$Z280+养成规划和标准成长!F$14*养成规划和标准成长!$AA280*养成规划和标准成长!$AC280+养成规划和标准成长!F$17*10*养成规划和标准成长!$AE280+养成规划和标准成长!F$18*10*养成规划和标准成长!$AF280+养成规划和标准成长!F$19*养成规划和标准成长!$AG280,0)</f>
        <v>1221</v>
      </c>
      <c r="BK34" s="9">
        <f>ROUND(属性投放!F$4+养成规划和标准成长!G$3*养成规划和标准成长!$AA280*养成规划和标准成长!$AB280+养成规划和标准成长!G$4*养成规划和标准成长!$AH280+养成规划和标准成长!G$5*养成规划和标准成长!$AD280+(养成规划和标准成长!G$12+养成规划和标准成长!G$13)*养成规划和标准成长!$Z280+养成规划和标准成长!G$14*养成规划和标准成长!$AA280*养成规划和标准成长!$AC280+养成规划和标准成长!G$17*10*养成规划和标准成长!$AE280+养成规划和标准成长!G$18*10*养成规划和标准成长!$AF280+养成规划和标准成长!G$19*养成规划和标准成长!$AG280,0)</f>
        <v>627</v>
      </c>
      <c r="BL34" s="9">
        <f>ROUND(属性投放!G$4+养成规划和标准成长!H$3*养成规划和标准成长!$AA280*养成规划和标准成长!$AB280+养成规划和标准成长!H$4*养成规划和标准成长!$AH280+养成规划和标准成长!H$5*养成规划和标准成长!$AD280+(养成规划和标准成长!H$12+养成规划和标准成长!H$13)*养成规划和标准成长!$Z280+养成规划和标准成长!H$14*养成规划和标准成长!$AA280*养成规划和标准成长!$AC280+养成规划和标准成长!H$17*10*养成规划和标准成长!$AE280+养成规划和标准成长!H$18*10*养成规划和标准成长!$AF280+养成规划和标准成长!H$19*养成规划和标准成长!$AG280,0)</f>
        <v>313</v>
      </c>
      <c r="BM34" s="9">
        <f>ROUND(属性投放!H$4+养成规划和标准成长!I$3*养成规划和标准成长!$AA280*养成规划和标准成长!$AB280+养成规划和标准成长!I$4*养成规划和标准成长!$AH280+养成规划和标准成长!I$5*养成规划和标准成长!$AD280+(养成规划和标准成长!I$12+养成规划和标准成长!I$13)*养成规划和标准成长!$Z280+养成规划和标准成长!I$14*养成规划和标准成长!$AA280*养成规划和标准成长!$AC280+养成规划和标准成长!I$17*10*养成规划和标准成长!$AE280+养成规划和标准成长!I$18*10*养成规划和标准成长!$AF280+养成规划和标准成长!I$19*养成规划和标准成长!$AG280,0)</f>
        <v>456</v>
      </c>
      <c r="BN34" s="9">
        <f>ROUND(属性投放!I$4+养成规划和标准成长!J$3*养成规划和标准成长!$AA280*养成规划和标准成长!$AB280+养成规划和标准成长!J$4*养成规划和标准成长!$AH280+养成规划和标准成长!J$5*养成规划和标准成长!$AD280+(养成规划和标准成长!J$12+养成规划和标准成长!J$13)*养成规划和标准成长!$Z280+养成规划和标准成长!J$14*养成规划和标准成长!$AA280*养成规划和标准成长!$AC280+养成规划和标准成长!J$17*10*养成规划和标准成长!$AE280+养成规划和标准成长!J$18*10*养成规划和标准成长!$AF280+养成规划和标准成长!J$19*养成规划和标准成长!$AG280,0)</f>
        <v>321</v>
      </c>
      <c r="BO34" s="9">
        <f>ROUND(属性投放!J$4+养成规划和标准成长!K$3*养成规划和标准成长!$AA280*养成规划和标准成长!$AB280+养成规划和标准成长!K$4*养成规划和标准成长!$AH280+养成规划和标准成长!K$5*养成规划和标准成长!$AD280+(养成规划和标准成长!K$12+养成规划和标准成长!K$13)*养成规划和标准成长!$Z280+养成规划和标准成长!K$14*养成规划和标准成长!$AA280*养成规划和标准成长!$AC280+养成规划和标准成长!K$17*10*养成规划和标准成长!$AE280+养成规划和标准成长!K$18*10*养成规划和标准成长!$AF280+养成规划和标准成长!K$19*养成规划和标准成长!$AG280,0)</f>
        <v>229</v>
      </c>
      <c r="BP34" s="9">
        <f>ROUND(属性投放!K$4+养成规划和标准成长!L$3*养成规划和标准成长!$AA280*养成规划和标准成长!$AB280+养成规划和标准成长!L$4*养成规划和标准成长!$AH280+养成规划和标准成长!L$5*养成规划和标准成长!$AD280+(养成规划和标准成长!L$12+养成规划和标准成长!L$13)*养成规划和标准成长!$Z280+养成规划和标准成长!L$14*养成规划和标准成长!$AA280*养成规划和标准成长!$AC280+养成规划和标准成长!L$17*10*养成规划和标准成长!$AE280+养成规划和标准成长!L$18*10*养成规划和标准成长!$AF280+养成规划和标准成长!L$19*养成规划和标准成长!$AG280,0)</f>
        <v>158</v>
      </c>
      <c r="BQ34" s="9">
        <f>ROUND(属性投放!L$4+养成规划和标准成长!M$3*养成规划和标准成长!$AA280*养成规划和标准成长!$AB280+养成规划和标准成长!M$4*养成规划和标准成长!$AH280+养成规划和标准成长!M$5*养成规划和标准成长!$AD280+(养成规划和标准成长!M$12+养成规划和标准成长!M$13)*养成规划和标准成长!$Z280+养成规划和标准成长!M$14*养成规划和标准成长!$AA280*养成规划和标准成长!$AC280+养成规划和标准成长!M$17*10*养成规划和标准成长!$AE280+养成规划和标准成长!M$18*10*养成规划和标准成长!$AF280+养成规划和标准成长!M$19*养成规划和标准成长!$AG280,0)</f>
        <v>328</v>
      </c>
      <c r="BR34" s="9">
        <f>ROUND(属性投放!M$4+养成规划和标准成长!N$3*养成规划和标准成长!$AA280*养成规划和标准成长!$AB280+养成规划和标准成长!N$4*养成规划和标准成长!$AH280+养成规划和标准成长!N$5*养成规划和标准成长!$AD280+(养成规划和标准成长!N$12+养成规划和标准成长!N$13)*养成规划和标准成长!$Z280+养成规划和标准成长!N$14*养成规划和标准成长!$AA280*养成规划和标准成长!$AC280+养成规划和标准成长!N$17*10*养成规划和标准成长!$AE280+养成规划和标准成长!N$18*10*养成规划和标准成长!$AF280+养成规划和标准成长!N$19*养成规划和标准成长!$AG280,0)</f>
        <v>334</v>
      </c>
      <c r="BS34" s="9">
        <f>VLOOKUP(养成规划和标准成长!$AJ280,阵法、技能和修炼!$C$20:$N$40,COLUMNS(阵法、技能和修炼!$C$20:G$40),0)</f>
        <v>0</v>
      </c>
      <c r="BT34" s="9">
        <f>VLOOKUP(养成规划和标准成长!$AJ280,阵法、技能和修炼!$C$20:$N$40,COLUMNS(阵法、技能和修炼!$C$20:H$40),0)</f>
        <v>0</v>
      </c>
      <c r="BU34" s="9">
        <f>VLOOKUP(养成规划和标准成长!$AJ280,阵法、技能和修炼!$C$20:$N$40,COLUMNS(阵法、技能和修炼!$C$20:I$40),0)</f>
        <v>0</v>
      </c>
      <c r="BV34" s="9">
        <f>VLOOKUP(养成规划和标准成长!$AJ280,阵法、技能和修炼!$C$20:$N$40,COLUMNS(阵法、技能和修炼!$C$20:J$40),0)</f>
        <v>0</v>
      </c>
      <c r="BW34" s="9">
        <f>VLOOKUP(养成规划和标准成长!$AJ280,阵法、技能和修炼!$C$20:$N$40,COLUMNS(阵法、技能和修炼!$C$20:K$40),0)</f>
        <v>0</v>
      </c>
      <c r="BX34" s="9">
        <f>VLOOKUP(养成规划和标准成长!$AJ280,阵法、技能和修炼!$C$20:$N$40,COLUMNS(阵法、技能和修炼!$C$20:L$40),0)</f>
        <v>0</v>
      </c>
      <c r="BY34" s="9">
        <f>VLOOKUP(养成规划和标准成长!$AJ280,阵法、技能和修炼!$C$20:$N$40,COLUMNS(阵法、技能和修炼!$C$20:M$40),0)</f>
        <v>0</v>
      </c>
      <c r="BZ34" s="9">
        <f>VLOOKUP(养成规划和标准成长!$AJ280,阵法、技能和修炼!$C$20:$N$40,COLUMNS(阵法、技能和修炼!$C$20:N$40),0)</f>
        <v>0</v>
      </c>
    </row>
    <row r="35" spans="1:78">
      <c r="A35" s="1">
        <v>32</v>
      </c>
      <c r="B35" s="9">
        <f>ROUND(属性投放!D$4+养成规划和标准成长!E$3*养成规划和标准成长!$O128*养成规划和标准成长!$P128+养成规划和标准成长!E$4*养成规划和标准成长!$V128+养成规划和标准成长!E$5*养成规划和标准成长!$R128+(养成规划和标准成长!E$12+养成规划和标准成长!E$13)*养成规划和标准成长!$N128+养成规划和标准成长!E$14*养成规划和标准成长!$O128*养成规划和标准成长!$Q128+养成规划和标准成长!E$17*10*养成规划和标准成长!$S128+养成规划和标准成长!E$18*10*养成规划和标准成长!$T128+养成规划和标准成长!E$19*养成规划和标准成长!$U128,0)</f>
        <v>1176</v>
      </c>
      <c r="C35" s="9">
        <f>ROUND(属性投放!E$4+养成规划和标准成长!F$3*养成规划和标准成长!$O128*养成规划和标准成长!$P128+养成规划和标准成长!F$4*养成规划和标准成长!$V128+养成规划和标准成长!F$5*养成规划和标准成长!$R128+(养成规划和标准成长!F$12+养成规划和标准成长!F$13)*养成规划和标准成长!$N128+养成规划和标准成长!F$14*养成规划和标准成长!$O128*养成规划和标准成长!$Q128+养成规划和标准成长!F$17*10*养成规划和标准成长!$S128+养成规划和标准成长!F$18*10*养成规划和标准成长!$T128+养成规划和标准成长!F$19*养成规划和标准成长!$U128,0)</f>
        <v>1172</v>
      </c>
      <c r="D35" s="9">
        <f>ROUND(属性投放!F$4+养成规划和标准成长!G$3*养成规划和标准成长!$O128*养成规划和标准成长!$P128+养成规划和标准成长!G$4*养成规划和标准成长!$V128+养成规划和标准成长!G$5*养成规划和标准成长!$R128+(养成规划和标准成长!G$12+养成规划和标准成长!G$13)*养成规划和标准成长!$N128+养成规划和标准成长!G$14*养成规划和标准成长!$O128*养成规划和标准成长!$Q128+养成规划和标准成长!G$17*10*养成规划和标准成长!$S128+养成规划和标准成长!G$18*10*养成规划和标准成长!$T128+养成规划和标准成长!G$19*养成规划和标准成长!$U128,0)</f>
        <v>536</v>
      </c>
      <c r="E35" s="9">
        <f>ROUND(属性投放!G$4+养成规划和标准成长!H$3*养成规划和标准成长!$O128*养成规划和标准成长!$P128+养成规划和标准成长!H$4*养成规划和标准成长!$V128+养成规划和标准成长!H$5*养成规划和标准成长!$R128+(养成规划和标准成长!H$12+养成规划和标准成长!H$13)*养成规划和标准成长!$N128+养成规划和标准成长!H$14*养成规划和标准成长!$O128*养成规划和标准成长!$Q128+养成规划和标准成长!H$17*10*养成规划和标准成长!$S128+养成规划和标准成长!H$18*10*养成规划和标准成长!$T128+养成规划和标准成长!H$19*养成规划和标准成长!$U128,0)</f>
        <v>243</v>
      </c>
      <c r="F35" s="9">
        <f>ROUND(属性投放!H$4+养成规划和标准成长!I$3*养成规划和标准成长!$O128*养成规划和标准成长!$P128+养成规划和标准成长!I$4*养成规划和标准成长!$V128+养成规划和标准成长!I$5*养成规划和标准成长!$R128+(养成规划和标准成长!I$12+养成规划和标准成长!I$13)*养成规划和标准成长!$N128+养成规划和标准成长!I$14*养成规划和标准成长!$O128*养成规划和标准成长!$Q128+养成规划和标准成长!I$17*10*养成规划和标准成长!$S128+养成规划和标准成长!I$18*10*养成规划和标准成长!$T128+养成规划和标准成长!I$19*养成规划和标准成长!$U128,0)</f>
        <v>408</v>
      </c>
      <c r="G35" s="9">
        <f>ROUND(属性投放!I$4+养成规划和标准成长!J$3*养成规划和标准成长!$O128*养成规划和标准成长!$P128+养成规划和标准成长!J$4*养成规划和标准成长!$V128+养成规划和标准成长!J$5*养成规划和标准成长!$R128+(养成规划和标准成长!J$12+养成规划和标准成长!J$13)*养成规划和标准成长!$N128+养成规划和标准成长!J$14*养成规划和标准成长!$O128*养成规划和标准成长!$Q128+养成规划和标准成长!J$17*10*养成规划和标准成长!$S128+养成规划和标准成长!J$18*10*养成规划和标准成长!$T128+养成规划和标准成长!J$19*养成规划和标准成长!$U128,0)</f>
        <v>281</v>
      </c>
      <c r="H35" s="9">
        <f>ROUND(属性投放!J$4+养成规划和标准成长!K$3*养成规划和标准成长!$O128*养成规划和标准成长!$P128+养成规划和标准成长!K$4*养成规划和标准成长!$V128+养成规划和标准成长!K$5*养成规划和标准成长!$R128+(养成规划和标准成长!K$12+养成规划和标准成长!K$13)*养成规划和标准成长!$N128+养成规划和标准成长!K$14*养成规划和标准成长!$O128*养成规划和标准成长!$Q128+养成规划和标准成长!K$17*10*养成规划和标准成长!$S128+养成规划和标准成长!K$18*10*养成规划和标准成长!$T128+养成规划和标准成长!K$19*养成规划和标准成长!$U128,0)</f>
        <v>197</v>
      </c>
      <c r="I35" s="9">
        <f>ROUND(属性投放!K$4+养成规划和标准成长!L$3*养成规划和标准成长!$O128*养成规划和标准成长!$P128+养成规划和标准成长!L$4*养成规划和标准成长!$V128+养成规划和标准成长!L$5*养成规划和标准成长!$R128+(养成规划和标准成长!L$12+养成规划和标准成长!L$13)*养成规划和标准成长!$N128+养成规划和标准成长!L$14*养成规划和标准成长!$O128*养成规划和标准成长!$Q128+养成规划和标准成长!L$17*10*养成规划和标准成长!$S128+养成规划和标准成长!L$18*10*养成规划和标准成长!$T128+养成规划和标准成长!L$19*养成规划和标准成长!$U128,0)</f>
        <v>107</v>
      </c>
      <c r="J35" s="9">
        <f>ROUND(属性投放!L$4+养成规划和标准成长!M$3*养成规划和标准成长!$O128*养成规划和标准成长!$P128+养成规划和标准成长!M$4*养成规划和标准成长!$V128+养成规划和标准成长!M$5*养成规划和标准成长!$R128+(养成规划和标准成长!M$12+养成规划和标准成长!M$13)*养成规划和标准成长!$N128+养成规划和标准成长!M$14*养成规划和标准成长!$O128*养成规划和标准成长!$Q128+养成规划和标准成长!M$17*10*养成规划和标准成长!$S128+养成规划和标准成长!M$18*10*养成规划和标准成长!$T128+养成规划和标准成长!M$19*养成规划和标准成长!$U128,0)</f>
        <v>329</v>
      </c>
      <c r="K35" s="9">
        <f>ROUND(属性投放!M$4+养成规划和标准成长!N$3*养成规划和标准成长!$O128*养成规划和标准成长!$P128+养成规划和标准成长!N$4*养成规划和标准成长!$V128+养成规划和标准成长!N$5*养成规划和标准成长!$R128+(养成规划和标准成长!N$12+养成规划和标准成长!N$13)*养成规划和标准成长!$N128+养成规划和标准成长!N$14*养成规划和标准成长!$O128*养成规划和标准成长!$Q128+养成规划和标准成长!N$17*10*养成规划和标准成长!$S128+养成规划和标准成长!N$18*10*养成规划和标准成长!$T128+养成规划和标准成长!N$19*养成规划和标准成长!$U128,0)</f>
        <v>332</v>
      </c>
      <c r="L35" s="9">
        <f>VLOOKUP(养成规划和标准成长!$X128,阵法、技能和修炼!$C$20:$N$40,COLUMNS(阵法、技能和修炼!$C$20:G$40),0)</f>
        <v>0</v>
      </c>
      <c r="M35" s="9">
        <f>VLOOKUP(养成规划和标准成长!$X128,阵法、技能和修炼!$C$20:$N$40,COLUMNS(阵法、技能和修炼!$C$20:H$40),0)</f>
        <v>0</v>
      </c>
      <c r="N35" s="9">
        <f>VLOOKUP(养成规划和标准成长!$X128,阵法、技能和修炼!$C$20:$N$40,COLUMNS(阵法、技能和修炼!$C$20:I$40),0)</f>
        <v>0</v>
      </c>
      <c r="O35" s="9">
        <f>VLOOKUP(养成规划和标准成长!$X128,阵法、技能和修炼!$C$20:$N$40,COLUMNS(阵法、技能和修炼!$C$20:J$40),0)</f>
        <v>0</v>
      </c>
      <c r="P35" s="9">
        <f>VLOOKUP(养成规划和标准成长!$X128,阵法、技能和修炼!$C$20:$N$40,COLUMNS(阵法、技能和修炼!$C$20:K$40),0)</f>
        <v>0</v>
      </c>
      <c r="Q35" s="9">
        <f>VLOOKUP(养成规划和标准成长!$X128,阵法、技能和修炼!$C$20:$N$40,COLUMNS(阵法、技能和修炼!$C$20:L$40),0)</f>
        <v>0</v>
      </c>
      <c r="R35" s="9">
        <f>VLOOKUP(养成规划和标准成长!$X128,阵法、技能和修炼!$C$20:$N$40,COLUMNS(阵法、技能和修炼!$C$20:M$40),0)</f>
        <v>0</v>
      </c>
      <c r="S35" s="9">
        <f>VLOOKUP(养成规划和标准成长!$X128,阵法、技能和修炼!$C$20:$N$40,COLUMNS(阵法、技能和修炼!$C$20:N$40),0)</f>
        <v>0</v>
      </c>
      <c r="T35" s="1">
        <v>32</v>
      </c>
      <c r="U35" s="9">
        <f>ROUND(属性投放!D$4+养成规划和标准成长!E$3*养成规划和标准成长!$C281*养成规划和标准成长!$D281+养成规划和标准成长!E$4*养成规划和标准成长!$J281+养成规划和标准成长!E$5*养成规划和标准成长!$F281+(养成规划和标准成长!E$12+养成规划和标准成长!E$13)*养成规划和标准成长!$B281+养成规划和标准成长!E$14*养成规划和标准成长!$C281*养成规划和标准成长!$E281+养成规划和标准成长!E$17*10*养成规划和标准成长!$G281+养成规划和标准成长!E$18*10*养成规划和标准成长!$H281+养成规划和标准成长!E$19*养成规划和标准成长!$I281,0)</f>
        <v>1274</v>
      </c>
      <c r="V35" s="9">
        <f>ROUND(属性投放!E$4+养成规划和标准成长!F$3*养成规划和标准成长!$C281*养成规划和标准成长!$D281+养成规划和标准成长!F$4*养成规划和标准成长!$J281+养成规划和标准成长!F$5*养成规划和标准成长!$F281+(养成规划和标准成长!F$12+养成规划和标准成长!F$13)*养成规划和标准成长!$B281+养成规划和标准成长!F$14*养成规划和标准成长!$C281*养成规划和标准成长!$E281+养成规划和标准成长!F$17*10*养成规划和标准成长!$G281+养成规划和标准成长!F$18*10*养成规划和标准成长!$H281+养成规划和标准成长!F$19*养成规划和标准成长!$I281,0)</f>
        <v>1197</v>
      </c>
      <c r="W35" s="9">
        <f>ROUND(属性投放!F$4+养成规划和标准成长!G$3*养成规划和标准成长!$C281*养成规划和标准成长!$D281+养成规划和标准成长!G$4*养成规划和标准成长!$J281+养成规划和标准成长!G$5*养成规划和标准成长!$F281+(养成规划和标准成长!G$12+养成规划和标准成长!G$13)*养成规划和标准成长!$B281+养成规划和标准成长!G$14*养成规划和标准成长!$C281*养成规划和标准成长!$E281+养成规划和标准成长!G$17*10*养成规划和标准成长!$G281+养成规划和标准成长!G$18*10*养成规划和标准成长!$H281+养成规划和标准成长!G$19*养成规划和标准成长!$I281,0)</f>
        <v>570</v>
      </c>
      <c r="X35" s="9">
        <f>ROUND(属性投放!G$4+养成规划和标准成长!H$3*养成规划和标准成长!$C281*养成规划和标准成长!$D281+养成规划和标准成长!H$4*养成规划和标准成长!$J281+养成规划和标准成长!H$5*养成规划和标准成长!$F281+(养成规划和标准成长!H$12+养成规划和标准成长!H$13)*养成规划和标准成长!$B281+养成规划和标准成长!H$14*养成规划和标准成长!$C281*养成规划和标准成长!$E281+养成规划和标准成长!H$17*10*养成规划和标准成长!$G281+养成规划和标准成长!H$18*10*养成规划和标准成长!$H281+养成规划和标准成长!H$19*养成规划和标准成长!$I281,0)</f>
        <v>269</v>
      </c>
      <c r="Y35" s="9">
        <f>ROUND(属性投放!H$4+养成规划和标准成长!I$3*养成规划和标准成长!$C281*养成规划和标准成长!$D281+养成规划和标准成长!I$4*养成规划和标准成长!$J281+养成规划和标准成长!I$5*养成规划和标准成长!$F281+(养成规划和标准成长!I$12+养成规划和标准成长!I$13)*养成规划和标准成长!$B281+养成规划和标准成长!I$14*养成规划和标准成长!$C281*养成规划和标准成长!$E281+养成规划和标准成长!I$17*10*养成规划和标准成长!$G281+养成规划和标准成长!I$18*10*养成规划和标准成长!$H281+养成规划和标准成长!I$19*养成规划和标准成长!$I281,0)</f>
        <v>428</v>
      </c>
      <c r="Z35" s="9">
        <f>ROUND(属性投放!I$4+养成规划和标准成长!J$3*养成规划和标准成长!$C281*养成规划和标准成长!$D281+养成规划和标准成长!J$4*养成规划和标准成长!$J281+养成规划和标准成长!J$5*养成规划和标准成长!$F281+(养成规划和标准成长!J$12+养成规划和标准成长!J$13)*养成规划和标准成长!$B281+养成规划和标准成长!J$14*养成规划和标准成长!$C281*养成规划和标准成长!$E281+养成规划和标准成长!J$17*10*养成规划和标准成长!$G281+养成规划和标准成长!J$18*10*养成规划和标准成长!$H281+养成规划和标准成长!J$19*养成规划和标准成长!$I281,0)</f>
        <v>298</v>
      </c>
      <c r="AA35" s="9">
        <f>ROUND(属性投放!J$4+养成规划和标准成长!K$3*养成规划和标准成长!$C281*养成规划和标准成长!$D281+养成规划和标准成长!K$4*养成规划和标准成长!$J281+养成规划和标准成长!K$5*养成规划和标准成长!$F281+(养成规划和标准成长!K$12+养成规划和标准成长!K$13)*养成规划和标准成长!$B281+养成规划和标准成长!K$14*养成规划和标准成长!$C281*养成规划和标准成长!$E281+养成规划和标准成长!K$17*10*养成规划和标准成长!$G281+养成规划和标准成长!K$18*10*养成规划和标准成长!$H281+养成规划和标准成长!K$19*养成规划和标准成长!$I281,0)</f>
        <v>210</v>
      </c>
      <c r="AB35" s="9">
        <f>ROUND(属性投放!K$4+养成规划和标准成长!L$3*养成规划和标准成长!$C281*养成规划和标准成长!$D281+养成规划和标准成长!L$4*养成规划和标准成长!$J281+养成规划和标准成长!L$5*养成规划和标准成长!$F281+(养成规划和标准成长!L$12+养成规划和标准成长!L$13)*养成规划和标准成长!$B281+养成规划和标准成长!L$14*养成规划和标准成长!$C281*养成规划和标准成长!$E281+养成规划和标准成长!L$17*10*养成规划和标准成长!$G281+养成规划和标准成长!L$18*10*养成规划和标准成长!$H281+养成规划和标准成长!L$19*养成规划和标准成长!$I281,0)</f>
        <v>126</v>
      </c>
      <c r="AC35" s="9">
        <f>ROUND(属性投放!L$4+养成规划和标准成长!M$3*养成规划和标准成长!$C281*养成规划和标准成长!$D281+养成规划和标准成长!M$4*养成规划和标准成长!$J281+养成规划和标准成长!M$5*养成规划和标准成长!$F281+(养成规划和标准成长!M$12+养成规划和标准成长!M$13)*养成规划和标准成长!$B281+养成规划和标准成长!M$14*养成规划和标准成长!$C281*养成规划和标准成长!$E281+养成规划和标准成长!M$17*10*养成规划和标准成长!$G281+养成规划和标准成长!M$18*10*养成规划和标准成长!$H281+养成规划和标准成长!M$19*养成规划和标准成长!$I281,0)</f>
        <v>333</v>
      </c>
      <c r="AD35" s="9">
        <f>ROUND(属性投放!M$4+养成规划和标准成长!N$3*养成规划和标准成长!$C281*养成规划和标准成长!$D281+养成规划和标准成长!N$4*养成规划和标准成长!$J281+养成规划和标准成长!N$5*养成规划和标准成长!$F281+(养成规划和标准成长!N$12+养成规划和标准成长!N$13)*养成规划和标准成长!$B281+养成规划和标准成长!N$14*养成规划和标准成长!$C281*养成规划和标准成长!$E281+养成规划和标准成长!N$17*10*养成规划和标准成长!$G281+养成规划和标准成长!N$18*10*养成规划和标准成长!$H281+养成规划和标准成长!N$19*养成规划和标准成长!$I281,0)</f>
        <v>337</v>
      </c>
      <c r="AE35" s="9">
        <f>VLOOKUP(养成规划和标准成长!$L281,阵法、技能和修炼!$C$20:$N$40,COLUMNS(阵法、技能和修炼!$C$20:G$40),0)</f>
        <v>0</v>
      </c>
      <c r="AF35" s="9">
        <f>VLOOKUP(养成规划和标准成长!$L281,阵法、技能和修炼!$C$20:$N$40,COLUMNS(阵法、技能和修炼!$C$20:H$40),0)</f>
        <v>0</v>
      </c>
      <c r="AG35" s="9">
        <f>VLOOKUP(养成规划和标准成长!$L281,阵法、技能和修炼!$C$20:$N$40,COLUMNS(阵法、技能和修炼!$C$20:I$40),0)</f>
        <v>0</v>
      </c>
      <c r="AH35" s="9">
        <f>VLOOKUP(养成规划和标准成长!$L281,阵法、技能和修炼!$C$20:$N$40,COLUMNS(阵法、技能和修炼!$C$20:J$40),0)</f>
        <v>0</v>
      </c>
      <c r="AI35" s="9">
        <f>VLOOKUP(养成规划和标准成长!$L281,阵法、技能和修炼!$C$20:$N$40,COLUMNS(阵法、技能和修炼!$C$20:K$40),0)</f>
        <v>0</v>
      </c>
      <c r="AJ35" s="9">
        <f>VLOOKUP(养成规划和标准成长!$L281,阵法、技能和修炼!$C$20:$N$40,COLUMNS(阵法、技能和修炼!$C$20:L$40),0)</f>
        <v>0</v>
      </c>
      <c r="AK35" s="9">
        <f>VLOOKUP(养成规划和标准成长!$L281,阵法、技能和修炼!$C$20:$N$40,COLUMNS(阵法、技能和修炼!$C$20:M$40),0)</f>
        <v>0</v>
      </c>
      <c r="AL35" s="9">
        <f>VLOOKUP(养成规划和标准成长!$L281,阵法、技能和修炼!$C$20:$N$40,COLUMNS(阵法、技能和修炼!$C$20:N$40),0)</f>
        <v>0</v>
      </c>
      <c r="AN35" s="1">
        <v>32</v>
      </c>
      <c r="AO35" s="9">
        <f>ROUND(属性投放!D$4+养成规划和标准成长!E$3*养成规划和标准成长!$O281*养成规划和标准成长!$P281+养成规划和标准成长!E$4*养成规划和标准成长!$V281+养成规划和标准成长!E$5*养成规划和标准成长!$R281+(养成规划和标准成长!E$12+养成规划和标准成长!E$13)*养成规划和标准成长!$N281+养成规划和标准成长!E$14*养成规划和标准成长!$O281*养成规划和标准成长!$Q281+养成规划和标准成长!E$17*10*养成规划和标准成长!$S281+养成规划和标准成长!E$18*10*养成规划和标准成长!$T281+养成规划和标准成长!E$19*养成规划和标准成长!$U281,0)</f>
        <v>1371</v>
      </c>
      <c r="AP35" s="9">
        <f>ROUND(属性投放!E$4+养成规划和标准成长!F$3*养成规划和标准成长!$O281*养成规划和标准成长!$P281+养成规划和标准成长!F$4*养成规划和标准成长!$V281+养成规划和标准成长!F$5*养成规划和标准成长!$R281+(养成规划和标准成长!F$12+养成规划和标准成长!F$13)*养成规划和标准成长!$N281+养成规划和标准成长!F$14*养成规划和标准成长!$O281*养成规划和标准成长!$Q281+养成规划和标准成长!F$17*10*养成规划和标准成长!$S281+养成规划和标准成长!F$18*10*养成规划和标准成长!$T281+养成规划和标准成长!F$19*养成规划和标准成长!$U281,0)</f>
        <v>1221</v>
      </c>
      <c r="AQ35" s="9">
        <f>ROUND(属性投放!F$4+养成规划和标准成长!G$3*养成规划和标准成长!$O281*养成规划和标准成长!$P281+养成规划和标准成长!G$4*养成规划和标准成长!$V281+养成规划和标准成长!G$5*养成规划和标准成长!$R281+(养成规划和标准成长!G$12+养成规划和标准成长!G$13)*养成规划和标准成长!$N281+养成规划和标准成长!G$14*养成规划和标准成长!$O281*养成规划和标准成长!$Q281+养成规划和标准成长!G$17*10*养成规划和标准成长!$S281+养成规划和标准成长!G$18*10*养成规划和标准成长!$T281+养成规划和标准成长!G$19*养成规划和标准成长!$U281,0)</f>
        <v>605</v>
      </c>
      <c r="AR35" s="9">
        <f>ROUND(属性投放!G$4+养成规划和标准成长!H$3*养成规划和标准成长!$O281*养成规划和标准成长!$P281+养成规划和标准成长!H$4*养成规划和标准成长!$V281+养成规划和标准成长!H$5*养成规划和标准成长!$R281+(养成规划和标准成长!H$12+养成规划和标准成长!H$13)*养成规划和标准成长!$N281+养成规划和标准成长!H$14*养成规划和标准成长!$O281*养成规划和标准成长!$Q281+养成规划和标准成长!H$17*10*养成规划和标准成长!$S281+养成规划和标准成长!H$18*10*养成规划和标准成长!$T281+养成规划和标准成长!H$19*养成规划和标准成长!$U281,0)</f>
        <v>296</v>
      </c>
      <c r="AS35" s="9">
        <f>ROUND(属性投放!H$4+养成规划和标准成长!I$3*养成规划和标准成长!$O281*养成规划和标准成长!$P281+养成规划和标准成长!I$4*养成规划和标准成长!$V281+养成规划和标准成长!I$5*养成规划和标准成长!$R281+(养成规划和标准成长!I$12+养成规划和标准成长!I$13)*养成规划和标准成长!$N281+养成规划和标准成长!I$14*养成规划和标准成长!$O281*养成规划和标准成长!$Q281+养成规划和标准成长!I$17*10*养成规划和标准成长!$S281+养成规划和标准成长!I$18*10*养成规划和标准成长!$T281+养成规划和标准成长!I$19*养成规划和标准成长!$U281,0)</f>
        <v>447</v>
      </c>
      <c r="AT35" s="9">
        <f>ROUND(属性投放!I$4+养成规划和标准成长!J$3*养成规划和标准成长!$O281*养成规划和标准成长!$P281+养成规划和标准成长!J$4*养成规划和标准成长!$V281+养成规划和标准成长!J$5*养成规划和标准成长!$R281+(养成规划和标准成长!J$12+养成规划和标准成长!J$13)*养成规划和标准成长!$N281+养成规划和标准成长!J$14*养成规划和标准成长!$O281*养成规划和标准成长!$Q281+养成规划和标准成长!J$17*10*养成规划和标准成长!$S281+养成规划和标准成长!J$18*10*养成规划和标准成长!$T281+养成规划和标准成长!J$19*养成规划和标准成长!$U281,0)</f>
        <v>314</v>
      </c>
      <c r="AU35" s="9">
        <f>ROUND(属性投放!J$4+养成规划和标准成长!K$3*养成规划和标准成长!$O281*养成规划和标准成长!$P281+养成规划和标准成长!K$4*养成规划和标准成长!$V281+养成规划和标准成长!K$5*养成规划和标准成长!$R281+(养成规划和标准成长!K$12+养成规划和标准成长!K$13)*养成规划和标准成长!$N281+养成规划和标准成长!K$14*养成规划和标准成长!$O281*养成规划和标准成长!$Q281+养成规划和标准成长!K$17*10*养成规划和标准成长!$S281+养成规划和标准成长!K$18*10*养成规划和标准成长!$T281+养成规划和标准成长!K$19*养成规划和标准成长!$U281,0)</f>
        <v>224</v>
      </c>
      <c r="AV35" s="9">
        <f>ROUND(属性投放!K$4+养成规划和标准成长!L$3*养成规划和标准成长!$O281*养成规划和标准成长!$P281+养成规划和标准成长!L$4*养成规划和标准成长!$V281+养成规划和标准成长!L$5*养成规划和标准成长!$R281+(养成规划和标准成长!L$12+养成规划和标准成长!L$13)*养成规划和标准成长!$N281+养成规划和标准成长!L$14*养成规划和标准成长!$O281*养成规划和标准成长!$Q281+养成规划和标准成长!L$17*10*养成规划和标准成长!$S281+养成规划和标准成长!L$18*10*养成规划和标准成长!$T281+养成规划和标准成长!L$19*养成规划和标准成长!$U281,0)</f>
        <v>144</v>
      </c>
      <c r="AW35" s="9">
        <f>ROUND(属性投放!L$4+养成规划和标准成长!M$3*养成规划和标准成长!$O281*养成规划和标准成长!$P281+养成规划和标准成长!M$4*养成规划和标准成长!$V281+养成规划和标准成长!M$5*养成规划和标准成长!$R281+(养成规划和标准成长!M$12+养成规划和标准成长!M$13)*养成规划和标准成长!$N281+养成规划和标准成长!M$14*养成规划和标准成长!$O281*养成规划和标准成长!$Q281+养成规划和标准成长!M$17*10*养成规划和标准成长!$S281+养成规划和标准成长!M$18*10*养成规划和标准成长!$T281+养成规划和标准成长!M$19*养成规划和标准成长!$U281,0)</f>
        <v>336</v>
      </c>
      <c r="AX35" s="9">
        <f>ROUND(属性投放!M$4+养成规划和标准成长!N$3*养成规划和标准成长!$O281*养成规划和标准成长!$P281+养成规划和标准成长!N$4*养成规划和标准成长!$V281+养成规划和标准成长!N$5*养成规划和标准成长!$R281+(养成规划和标准成长!N$12+养成规划和标准成长!N$13)*养成规划和标准成长!$N281+养成规划和标准成长!N$14*养成规划和标准成长!$O281*养成规划和标准成长!$Q281+养成规划和标准成长!N$17*10*养成规划和标准成长!$S281+养成规划和标准成长!N$18*10*养成规划和标准成长!$T281+养成规划和标准成长!N$19*养成规划和标准成长!$U281,0)</f>
        <v>342</v>
      </c>
      <c r="AY35" s="9">
        <f>VLOOKUP(养成规划和标准成长!$X281,阵法、技能和修炼!$C$20:$N$40,COLUMNS(阵法、技能和修炼!$C$20:G$40),0)</f>
        <v>0</v>
      </c>
      <c r="AZ35" s="9">
        <f>VLOOKUP(养成规划和标准成长!$X281,阵法、技能和修炼!$C$20:$N$40,COLUMNS(阵法、技能和修炼!$C$20:H$40),0)</f>
        <v>0</v>
      </c>
      <c r="BA35" s="9">
        <f>VLOOKUP(养成规划和标准成长!$X281,阵法、技能和修炼!$C$20:$N$40,COLUMNS(阵法、技能和修炼!$C$20:I$40),0)</f>
        <v>0</v>
      </c>
      <c r="BB35" s="9">
        <f>VLOOKUP(养成规划和标准成长!$X281,阵法、技能和修炼!$C$20:$N$40,COLUMNS(阵法、技能和修炼!$C$20:J$40),0)</f>
        <v>0</v>
      </c>
      <c r="BC35" s="9">
        <f>VLOOKUP(养成规划和标准成长!$X281,阵法、技能和修炼!$C$20:$N$40,COLUMNS(阵法、技能和修炼!$C$20:K$40),0)</f>
        <v>0</v>
      </c>
      <c r="BD35" s="9">
        <f>VLOOKUP(养成规划和标准成长!$X281,阵法、技能和修炼!$C$20:$N$40,COLUMNS(阵法、技能和修炼!$C$20:L$40),0)</f>
        <v>0</v>
      </c>
      <c r="BE35" s="9">
        <f>VLOOKUP(养成规划和标准成长!$X281,阵法、技能和修炼!$C$20:$N$40,COLUMNS(阵法、技能和修炼!$C$20:M$40),0)</f>
        <v>0</v>
      </c>
      <c r="BF35" s="9">
        <f>VLOOKUP(养成规划和标准成长!$X281,阵法、技能和修炼!$C$20:$N$40,COLUMNS(阵法、技能和修炼!$C$20:N$40),0)</f>
        <v>0</v>
      </c>
      <c r="BH35" s="1">
        <v>32</v>
      </c>
      <c r="BI35" s="9">
        <f>ROUND(属性投放!D$4+养成规划和标准成长!E$3*养成规划和标准成长!$AA281*养成规划和标准成长!$AB281+养成规划和标准成长!E$4*养成规划和标准成长!$AH281+养成规划和标准成长!E$5*养成规划和标准成长!$AD281+(养成规划和标准成长!E$12+养成规划和标准成长!E$13)*养成规划和标准成长!$Z281+养成规划和标准成长!E$14*养成规划和标准成长!$AA281*养成规划和标准成长!$AC281+养成规划和标准成长!E$17*10*养成规划和标准成长!$AE281+养成规划和标准成长!E$18*10*养成规划和标准成长!$AF281+养成规划和标准成长!E$19*养成规划和标准成长!$AG281,0)</f>
        <v>1444</v>
      </c>
      <c r="BJ35" s="9">
        <f>ROUND(属性投放!E$4+养成规划和标准成长!F$3*养成规划和标准成长!$AA281*养成规划和标准成长!$AB281+养成规划和标准成长!F$4*养成规划和标准成长!$AH281+养成规划和标准成长!F$5*养成规划和标准成长!$AD281+(养成规划和标准成长!F$12+养成规划和标准成长!F$13)*养成规划和标准成长!$Z281+养成规划和标准成长!F$14*养成规划和标准成长!$AA281*养成规划和标准成长!$AC281+养成规划和标准成长!F$17*10*养成规划和标准成长!$AE281+养成规划和标准成长!F$18*10*养成规划和标准成长!$AF281+养成规划和标准成长!F$19*养成规划和标准成长!$AG281,0)</f>
        <v>1246</v>
      </c>
      <c r="BK35" s="9">
        <f>ROUND(属性投放!F$4+养成规划和标准成长!G$3*养成规划和标准成长!$AA281*养成规划和标准成长!$AB281+养成规划和标准成长!G$4*养成规划和标准成长!$AH281+养成规划和标准成长!G$5*养成规划和标准成长!$AD281+(养成规划和标准成长!G$12+养成规划和标准成长!G$13)*养成规划和标准成长!$Z281+养成规划和标准成长!G$14*养成规划和标准成长!$AA281*养成规划和标准成长!$AC281+养成规划和标准成长!G$17*10*养成规划和标准成长!$AE281+养成规划和标准成长!G$18*10*养成规划和标准成长!$AF281+养成规划和标准成长!G$19*养成规划和标准成长!$AG281,0)</f>
        <v>634</v>
      </c>
      <c r="BL35" s="9">
        <f>ROUND(属性投放!G$4+养成规划和标准成长!H$3*养成规划和标准成长!$AA281*养成规划和标准成长!$AB281+养成规划和标准成长!H$4*养成规划和标准成长!$AH281+养成规划和标准成长!H$5*养成规划和标准成长!$AD281+(养成规划和标准成长!H$12+养成规划和标准成长!H$13)*养成规划和标准成长!$Z281+养成规划和标准成长!H$14*养成规划和标准成长!$AA281*养成规划和标准成长!$AC281+养成规划和标准成长!H$17*10*养成规划和标准成长!$AE281+养成规划和标准成长!H$18*10*养成规划和标准成长!$AF281+养成规划和标准成长!H$19*养成规划和标准成长!$AG281,0)</f>
        <v>315</v>
      </c>
      <c r="BM35" s="9">
        <f>ROUND(属性投放!H$4+养成规划和标准成长!I$3*养成规划和标准成长!$AA281*养成规划和标准成长!$AB281+养成规划和标准成长!I$4*养成规划和标准成长!$AH281+养成规划和标准成长!I$5*养成规划和标准成长!$AD281+(养成规划和标准成长!I$12+养成规划和标准成长!I$13)*养成规划和标准成长!$Z281+养成规划和标准成长!I$14*养成规划和标准成长!$AA281*养成规划和标准成长!$AC281+养成规划和标准成长!I$17*10*养成规划和标准成长!$AE281+养成规划和标准成长!I$18*10*养成规划和标准成长!$AF281+养成规划和标准成长!I$19*养成规划和标准成长!$AG281,0)</f>
        <v>463</v>
      </c>
      <c r="BN35" s="9">
        <f>ROUND(属性投放!I$4+养成规划和标准成长!J$3*养成规划和标准成长!$AA281*养成规划和标准成长!$AB281+养成规划和标准成长!J$4*养成规划和标准成长!$AH281+养成规划和标准成长!J$5*养成规划和标准成长!$AD281+(养成规划和标准成长!J$12+养成规划和标准成长!J$13)*养成规划和标准成长!$Z281+养成规划和标准成长!J$14*养成规划和标准成长!$AA281*养成规划和标准成长!$AC281+养成规划和标准成长!J$17*10*养成规划和标准成长!$AE281+养成规划和标准成长!J$18*10*养成规划和标准成长!$AF281+养成规划和标准成长!J$19*养成规划和标准成长!$AG281,0)</f>
        <v>326</v>
      </c>
      <c r="BO35" s="9">
        <f>ROUND(属性投放!J$4+养成规划和标准成长!K$3*养成规划和标准成长!$AA281*养成规划和标准成长!$AB281+养成规划和标准成长!K$4*养成规划和标准成长!$AH281+养成规划和标准成长!K$5*养成规划和标准成长!$AD281+(养成规划和标准成长!K$12+养成规划和标准成长!K$13)*养成规划和标准成长!$Z281+养成规划和标准成长!K$14*养成规划和标准成长!$AA281*养成规划和标准成长!$AC281+养成规划和标准成长!K$17*10*养成规划和标准成长!$AE281+养成规划和标准成长!K$18*10*养成规划和标准成长!$AF281+养成规划和标准成长!K$19*养成规划和标准成长!$AG281,0)</f>
        <v>232</v>
      </c>
      <c r="BP35" s="9">
        <f>ROUND(属性投放!K$4+养成规划和标准成长!L$3*养成规划和标准成长!$AA281*养成规划和标准成长!$AB281+养成规划和标准成长!L$4*养成规划和标准成长!$AH281+养成规划和标准成长!L$5*养成规划和标准成长!$AD281+(养成规划和标准成长!L$12+养成规划和标准成长!L$13)*养成规划和标准成长!$Z281+养成规划和标准成长!L$14*养成规划和标准成长!$AA281*养成规划和标准成长!$AC281+养成规划和标准成长!L$17*10*养成规划和标准成长!$AE281+养成规划和标准成长!L$18*10*养成规划和标准成长!$AF281+养成规划和标准成长!L$19*养成规划和标准成长!$AG281,0)</f>
        <v>158</v>
      </c>
      <c r="BQ35" s="9">
        <f>ROUND(属性投放!L$4+养成规划和标准成长!M$3*养成规划和标准成长!$AA281*养成规划和标准成长!$AB281+养成规划和标准成长!M$4*养成规划和标准成长!$AH281+养成规划和标准成长!M$5*养成规划和标准成长!$AD281+(养成规划和标准成长!M$12+养成规划和标准成长!M$13)*养成规划和标准成长!$Z281+养成规划和标准成长!M$14*养成规划和标准成长!$AA281*养成规划和标准成长!$AC281+养成规划和标准成长!M$17*10*养成规划和标准成长!$AE281+养成规划和标准成长!M$18*10*养成规划和标准成长!$AF281+养成规划和标准成长!M$19*养成规划和标准成长!$AG281,0)</f>
        <v>338</v>
      </c>
      <c r="BR35" s="9">
        <f>ROUND(属性投放!M$4+养成规划和标准成长!N$3*养成规划和标准成长!$AA281*养成规划和标准成长!$AB281+养成规划和标准成长!N$4*养成规划和标准成长!$AH281+养成规划和标准成长!N$5*养成规划和标准成长!$AD281+(养成规划和标准成长!N$12+养成规划和标准成长!N$13)*养成规划和标准成长!$Z281+养成规划和标准成长!N$14*养成规划和标准成长!$AA281*养成规划和标准成长!$AC281+养成规划和标准成长!N$17*10*养成规划和标准成长!$AE281+养成规划和标准成长!N$18*10*养成规划和标准成长!$AF281+养成规划和标准成长!N$19*养成规划和标准成长!$AG281,0)</f>
        <v>344</v>
      </c>
      <c r="BS35" s="9">
        <f>VLOOKUP(养成规划和标准成长!$AJ281,阵法、技能和修炼!$C$20:$N$40,COLUMNS(阵法、技能和修炼!$C$20:G$40),0)</f>
        <v>0</v>
      </c>
      <c r="BT35" s="9">
        <f>VLOOKUP(养成规划和标准成长!$AJ281,阵法、技能和修炼!$C$20:$N$40,COLUMNS(阵法、技能和修炼!$C$20:H$40),0)</f>
        <v>0</v>
      </c>
      <c r="BU35" s="9">
        <f>VLOOKUP(养成规划和标准成长!$AJ281,阵法、技能和修炼!$C$20:$N$40,COLUMNS(阵法、技能和修炼!$C$20:I$40),0)</f>
        <v>0</v>
      </c>
      <c r="BV35" s="9">
        <f>VLOOKUP(养成规划和标准成长!$AJ281,阵法、技能和修炼!$C$20:$N$40,COLUMNS(阵法、技能和修炼!$C$20:J$40),0)</f>
        <v>0</v>
      </c>
      <c r="BW35" s="9">
        <f>VLOOKUP(养成规划和标准成长!$AJ281,阵法、技能和修炼!$C$20:$N$40,COLUMNS(阵法、技能和修炼!$C$20:K$40),0)</f>
        <v>0</v>
      </c>
      <c r="BX35" s="9">
        <f>VLOOKUP(养成规划和标准成长!$AJ281,阵法、技能和修炼!$C$20:$N$40,COLUMNS(阵法、技能和修炼!$C$20:L$40),0)</f>
        <v>0</v>
      </c>
      <c r="BY35" s="9">
        <f>VLOOKUP(养成规划和标准成长!$AJ281,阵法、技能和修炼!$C$20:$N$40,COLUMNS(阵法、技能和修炼!$C$20:M$40),0)</f>
        <v>0</v>
      </c>
      <c r="BZ35" s="9">
        <f>VLOOKUP(养成规划和标准成长!$AJ281,阵法、技能和修炼!$C$20:$N$40,COLUMNS(阵法、技能和修炼!$C$20:N$40),0)</f>
        <v>0</v>
      </c>
    </row>
    <row r="36" spans="1:78">
      <c r="A36" s="1">
        <v>33</v>
      </c>
      <c r="B36" s="9">
        <f>ROUND(属性投放!D$4+养成规划和标准成长!E$3*养成规划和标准成长!$O129*养成规划和标准成长!$P129+养成规划和标准成长!E$4*养成规划和标准成长!$V129+养成规划和标准成长!E$5*养成规划和标准成长!$R129+(养成规划和标准成长!E$12+养成规划和标准成长!E$13)*养成规划和标准成长!$N129+养成规划和标准成长!E$14*养成规划和标准成长!$O129*养成规划和标准成长!$Q129+养成规划和标准成长!E$17*10*养成规划和标准成长!$S129+养成规划和标准成长!E$18*10*养成规划和标准成长!$T129+养成规划和标准成长!E$19*养成规划和标准成长!$U129,0)</f>
        <v>1192</v>
      </c>
      <c r="C36" s="9">
        <f>ROUND(属性投放!E$4+养成规划和标准成长!F$3*养成规划和标准成长!$O129*养成规划和标准成长!$P129+养成规划和标准成长!F$4*养成规划和标准成长!$V129+养成规划和标准成长!F$5*养成规划和标准成长!$R129+(养成规划和标准成长!F$12+养成规划和标准成长!F$13)*养成规划和标准成长!$N129+养成规划和标准成长!F$14*养成规划和标准成长!$O129*养成规划和标准成长!$Q129+养成规划和标准成长!F$17*10*养成规划和标准成长!$S129+养成规划和标准成长!F$18*10*养成规划和标准成长!$T129+养成规划和标准成长!F$19*养成规划和标准成长!$U129,0)</f>
        <v>1197</v>
      </c>
      <c r="D36" s="9">
        <f>ROUND(属性投放!F$4+养成规划和标准成长!G$3*养成规划和标准成长!$O129*养成规划和标准成长!$P129+养成规划和标准成长!G$4*养成规划和标准成长!$V129+养成规划和标准成长!G$5*养成规划和标准成长!$R129+(养成规划和标准成长!G$12+养成规划和标准成长!G$13)*养成规划和标准成长!$N129+养成规划和标准成长!G$14*养成规划和标准成长!$O129*养成规划和标准成长!$Q129+养成规划和标准成长!G$17*10*养成规划和标准成长!$S129+养成规划和标准成长!G$18*10*养成规划和标准成长!$T129+养成规划和标准成长!G$19*养成规划和标准成长!$U129,0)</f>
        <v>544</v>
      </c>
      <c r="E36" s="9">
        <f>ROUND(属性投放!G$4+养成规划和标准成长!H$3*养成规划和标准成长!$O129*养成规划和标准成长!$P129+养成规划和标准成长!H$4*养成规划和标准成长!$V129+养成规划和标准成长!H$5*养成规划和标准成长!$R129+(养成规划和标准成长!H$12+养成规划和标准成长!H$13)*养成规划和标准成长!$N129+养成规划和标准成长!H$14*养成规划和标准成长!$O129*养成规划和标准成长!$Q129+养成规划和标准成长!H$17*10*养成规划和标准成长!$S129+养成规划和标准成长!H$18*10*养成规划和标准成长!$T129+养成规划和标准成长!H$19*养成规划和标准成长!$U129,0)</f>
        <v>245</v>
      </c>
      <c r="F36" s="9">
        <f>ROUND(属性投放!H$4+养成规划和标准成长!I$3*养成规划和标准成长!$O129*养成规划和标准成长!$P129+养成规划和标准成长!I$4*养成规划和标准成长!$V129+养成规划和标准成长!I$5*养成规划和标准成长!$R129+(养成规划和标准成长!I$12+养成规划和标准成长!I$13)*养成规划和标准成长!$N129+养成规划和标准成长!I$14*养成规划和标准成长!$O129*养成规划和标准成长!$Q129+养成规划和标准成长!I$17*10*养成规划和标准成长!$S129+养成规划和标准成长!I$18*10*养成规划和标准成长!$T129+养成规划和标准成长!I$19*养成规划和标准成长!$U129,0)</f>
        <v>415</v>
      </c>
      <c r="G36" s="9">
        <f>ROUND(属性投放!I$4+养成规划和标准成长!J$3*养成规划和标准成长!$O129*养成规划和标准成长!$P129+养成规划和标准成长!J$4*养成规划和标准成长!$V129+养成规划和标准成长!J$5*养成规划和标准成长!$R129+(养成规划和标准成长!J$12+养成规划和标准成长!J$13)*养成规划和标准成长!$N129+养成规划和标准成长!J$14*养成规划和标准成长!$O129*养成规划和标准成长!$Q129+养成规划和标准成长!J$17*10*养成规划和标准成长!$S129+养成规划和标准成长!J$18*10*养成规划和标准成长!$T129+养成规划和标准成长!J$19*养成规划和标准成长!$U129,0)</f>
        <v>286</v>
      </c>
      <c r="H36" s="9">
        <f>ROUND(属性投放!J$4+养成规划和标准成长!K$3*养成规划和标准成长!$O129*养成规划和标准成长!$P129+养成规划和标准成长!K$4*养成规划和标准成长!$V129+养成规划和标准成长!K$5*养成规划和标准成长!$R129+(养成规划和标准成长!K$12+养成规划和标准成长!K$13)*养成规划和标准成长!$N129+养成规划和标准成长!K$14*养成规划和标准成长!$O129*养成规划和标准成长!$Q129+养成规划和标准成长!K$17*10*养成规划和标准成长!$S129+养成规划和标准成长!K$18*10*养成规划和标准成长!$T129+养成规划和标准成长!K$19*养成规划和标准成长!$U129,0)</f>
        <v>200</v>
      </c>
      <c r="I36" s="9">
        <f>ROUND(属性投放!K$4+养成规划和标准成长!L$3*养成规划和标准成长!$O129*养成规划和标准成长!$P129+养成规划和标准成长!L$4*养成规划和标准成长!$V129+养成规划和标准成长!L$5*养成规划和标准成长!$R129+(养成规划和标准成长!L$12+养成规划和标准成长!L$13)*养成规划和标准成长!$N129+养成规划和标准成长!L$14*养成规划和标准成长!$O129*养成规划和标准成长!$Q129+养成规划和标准成长!L$17*10*养成规划和标准成长!$S129+养成规划和标准成长!L$18*10*养成规划和标准成长!$T129+养成规划和标准成长!L$19*养成规划和标准成长!$U129,0)</f>
        <v>107</v>
      </c>
      <c r="J36" s="9">
        <f>ROUND(属性投放!L$4+养成规划和标准成长!M$3*养成规划和标准成长!$O129*养成规划和标准成长!$P129+养成规划和标准成长!M$4*养成规划和标准成长!$V129+养成规划和标准成长!M$5*养成规划和标准成长!$R129+(养成规划和标准成长!M$12+养成规划和标准成长!M$13)*养成规划和标准成长!$N129+养成规划和标准成长!M$14*养成规划和标准成长!$O129*养成规划和标准成长!$Q129+养成规划和标准成长!M$17*10*养成规划和标准成长!$S129+养成规划和标准成长!M$18*10*养成规划和标准成长!$T129+养成规划和标准成长!M$19*养成规划和标准成长!$U129,0)</f>
        <v>339</v>
      </c>
      <c r="K36" s="9">
        <f>ROUND(属性投放!M$4+养成规划和标准成长!N$3*养成规划和标准成长!$O129*养成规划和标准成长!$P129+养成规划和标准成长!N$4*养成规划和标准成长!$V129+养成规划和标准成长!N$5*养成规划和标准成长!$R129+(养成规划和标准成长!N$12+养成规划和标准成长!N$13)*养成规划和标准成长!$N129+养成规划和标准成长!N$14*养成规划和标准成长!$O129*养成规划和标准成长!$Q129+养成规划和标准成长!N$17*10*养成规划和标准成长!$S129+养成规划和标准成长!N$18*10*养成规划和标准成长!$T129+养成规划和标准成长!N$19*养成规划和标准成长!$U129,0)</f>
        <v>342</v>
      </c>
      <c r="L36" s="9">
        <f>VLOOKUP(养成规划和标准成长!$X129,阵法、技能和修炼!$C$20:$N$40,COLUMNS(阵法、技能和修炼!$C$20:G$40),0)</f>
        <v>0</v>
      </c>
      <c r="M36" s="9">
        <f>VLOOKUP(养成规划和标准成长!$X129,阵法、技能和修炼!$C$20:$N$40,COLUMNS(阵法、技能和修炼!$C$20:H$40),0)</f>
        <v>0</v>
      </c>
      <c r="N36" s="9">
        <f>VLOOKUP(养成规划和标准成长!$X129,阵法、技能和修炼!$C$20:$N$40,COLUMNS(阵法、技能和修炼!$C$20:I$40),0)</f>
        <v>0</v>
      </c>
      <c r="O36" s="9">
        <f>VLOOKUP(养成规划和标准成长!$X129,阵法、技能和修炼!$C$20:$N$40,COLUMNS(阵法、技能和修炼!$C$20:J$40),0)</f>
        <v>0</v>
      </c>
      <c r="P36" s="9">
        <f>VLOOKUP(养成规划和标准成长!$X129,阵法、技能和修炼!$C$20:$N$40,COLUMNS(阵法、技能和修炼!$C$20:K$40),0)</f>
        <v>0</v>
      </c>
      <c r="Q36" s="9">
        <f>VLOOKUP(养成规划和标准成长!$X129,阵法、技能和修炼!$C$20:$N$40,COLUMNS(阵法、技能和修炼!$C$20:L$40),0)</f>
        <v>0</v>
      </c>
      <c r="R36" s="9">
        <f>VLOOKUP(养成规划和标准成长!$X129,阵法、技能和修炼!$C$20:$N$40,COLUMNS(阵法、技能和修炼!$C$20:M$40),0)</f>
        <v>0</v>
      </c>
      <c r="S36" s="9">
        <f>VLOOKUP(养成规划和标准成长!$X129,阵法、技能和修炼!$C$20:$N$40,COLUMNS(阵法、技能和修炼!$C$20:N$40),0)</f>
        <v>0</v>
      </c>
      <c r="T36" s="1">
        <v>33</v>
      </c>
      <c r="U36" s="9">
        <f>ROUND(属性投放!D$4+养成规划和标准成长!E$3*养成规划和标准成长!$C282*养成规划和标准成长!$D282+养成规划和标准成长!E$4*养成规划和标准成长!$J282+养成规划和标准成长!E$5*养成规划和标准成长!$F282+(养成规划和标准成长!E$12+养成规划和标准成长!E$13)*养成规划和标准成长!$B282+养成规划和标准成长!E$14*养成规划和标准成长!$C282*养成规划和标准成长!$E282+养成规划和标准成长!E$17*10*养成规划和标准成长!$G282+养成规划和标准成长!E$18*10*养成规划和标准成长!$H282+养成规划和标准成长!E$19*养成规划和标准成长!$I282,0)</f>
        <v>1290</v>
      </c>
      <c r="V36" s="9">
        <f>ROUND(属性投放!E$4+养成规划和标准成长!F$3*养成规划和标准成长!$C282*养成规划和标准成长!$D282+养成规划和标准成长!F$4*养成规划和标准成长!$J282+养成规划和标准成长!F$5*养成规划和标准成长!$F282+(养成规划和标准成长!F$12+养成规划和标准成长!F$13)*养成规划和标准成长!$B282+养成规划和标准成长!F$14*养成规划和标准成长!$C282*养成规划和标准成长!$E282+养成规划和标准成长!F$17*10*养成规划和标准成长!$G282+养成规划和标准成长!F$18*10*养成规划和标准成长!$H282+养成规划和标准成长!F$19*养成规划和标准成长!$I282,0)</f>
        <v>1222</v>
      </c>
      <c r="W36" s="9">
        <f>ROUND(属性投放!F$4+养成规划和标准成长!G$3*养成规划和标准成长!$C282*养成规划和标准成长!$D282+养成规划和标准成长!G$4*养成规划和标准成长!$J282+养成规划和标准成长!G$5*养成规划和标准成长!$F282+(养成规划和标准成长!G$12+养成规划和标准成长!G$13)*养成规划和标准成长!$B282+养成规划和标准成长!G$14*养成规划和标准成长!$C282*养成规划和标准成长!$E282+养成规划和标准成长!G$17*10*养成规划和标准成长!$G282+养成规划和标准成长!G$18*10*养成规划和标准成长!$H282+养成规划和标准成长!G$19*养成规划和标准成长!$I282,0)</f>
        <v>578</v>
      </c>
      <c r="X36" s="9">
        <f>ROUND(属性投放!G$4+养成规划和标准成长!H$3*养成规划和标准成长!$C282*养成规划和标准成长!$D282+养成规划和标准成长!H$4*养成规划和标准成长!$J282+养成规划和标准成长!H$5*养成规划和标准成长!$F282+(养成规划和标准成长!H$12+养成规划和标准成长!H$13)*养成规划和标准成长!$B282+养成规划和标准成长!H$14*养成规划和标准成长!$C282*养成规划和标准成长!$E282+养成规划和标准成长!H$17*10*养成规划和标准成长!$G282+养成规划和标准成长!H$18*10*养成规划和标准成长!$H282+养成规划和标准成长!H$19*养成规划和标准成长!$I282,0)</f>
        <v>271</v>
      </c>
      <c r="Y36" s="9">
        <f>ROUND(属性投放!H$4+养成规划和标准成长!I$3*养成规划和标准成长!$C282*养成规划和标准成长!$D282+养成规划和标准成长!I$4*养成规划和标准成长!$J282+养成规划和标准成长!I$5*养成规划和标准成长!$F282+(养成规划和标准成长!I$12+养成规划和标准成长!I$13)*养成规划和标准成长!$B282+养成规划和标准成长!I$14*养成规划和标准成长!$C282*养成规划和标准成长!$E282+养成规划和标准成长!I$17*10*养成规划和标准成长!$G282+养成规划和标准成长!I$18*10*养成规划和标准成长!$H282+养成规划和标准成长!I$19*养成规划和标准成长!$I282,0)</f>
        <v>435</v>
      </c>
      <c r="Z36" s="9">
        <f>ROUND(属性投放!I$4+养成规划和标准成长!J$3*养成规划和标准成长!$C282*养成规划和标准成长!$D282+养成规划和标准成长!J$4*养成规划和标准成长!$J282+养成规划和标准成长!J$5*养成规划和标准成长!$F282+(养成规划和标准成长!J$12+养成规划和标准成长!J$13)*养成规划和标准成长!$B282+养成规划和标准成长!J$14*养成规划和标准成长!$C282*养成规划和标准成长!$E282+养成规划和标准成长!J$17*10*养成规划和标准成长!$G282+养成规划和标准成长!J$18*10*养成规划和标准成长!$H282+养成规划和标准成长!J$19*养成规划和标准成长!$I282,0)</f>
        <v>303</v>
      </c>
      <c r="AA36" s="9">
        <f>ROUND(属性投放!J$4+养成规划和标准成长!K$3*养成规划和标准成长!$C282*养成规划和标准成长!$D282+养成规划和标准成长!K$4*养成规划和标准成长!$J282+养成规划和标准成长!K$5*养成规划和标准成长!$F282+(养成规划和标准成长!K$12+养成规划和标准成长!K$13)*养成规划和标准成长!$B282+养成规划和标准成长!K$14*养成规划和标准成长!$C282*养成规划和标准成长!$E282+养成规划和标准成长!K$17*10*养成规划和标准成长!$G282+养成规划和标准成长!K$18*10*养成规划和标准成长!$H282+养成规划和标准成长!K$19*养成规划和标准成长!$I282,0)</f>
        <v>214</v>
      </c>
      <c r="AB36" s="9">
        <f>ROUND(属性投放!K$4+养成规划和标准成长!L$3*养成规划和标准成长!$C282*养成规划和标准成长!$D282+养成规划和标准成长!L$4*养成规划和标准成长!$J282+养成规划和标准成长!L$5*养成规划和标准成长!$F282+(养成规划和标准成长!L$12+养成规划和标准成长!L$13)*养成规划和标准成长!$B282+养成规划和标准成长!L$14*养成规划和标准成长!$C282*养成规划和标准成长!$E282+养成规划和标准成长!L$17*10*养成规划和标准成长!$G282+养成规划和标准成长!L$18*10*养成规划和标准成长!$H282+养成规划和标准成长!L$19*养成规划和标准成长!$I282,0)</f>
        <v>126</v>
      </c>
      <c r="AC36" s="9">
        <f>ROUND(属性投放!L$4+养成规划和标准成长!M$3*养成规划和标准成长!$C282*养成规划和标准成长!$D282+养成规划和标准成长!M$4*养成规划和标准成长!$J282+养成规划和标准成长!M$5*养成规划和标准成长!$F282+(养成规划和标准成长!M$12+养成规划和标准成长!M$13)*养成规划和标准成长!$B282+养成规划和标准成长!M$14*养成规划和标准成长!$C282*养成规划和标准成长!$E282+养成规划和标准成长!M$17*10*养成规划和标准成长!$G282+养成规划和标准成长!M$18*10*养成规划和标准成长!$H282+养成规划和标准成长!M$19*养成规划和标准成长!$I282,0)</f>
        <v>343</v>
      </c>
      <c r="AD36" s="9">
        <f>ROUND(属性投放!M$4+养成规划和标准成长!N$3*养成规划和标准成长!$C282*养成规划和标准成长!$D282+养成规划和标准成长!N$4*养成规划和标准成长!$J282+养成规划和标准成长!N$5*养成规划和标准成长!$F282+(养成规划和标准成长!N$12+养成规划和标准成长!N$13)*养成规划和标准成长!$B282+养成规划和标准成长!N$14*养成规划和标准成长!$C282*养成规划和标准成长!$E282+养成规划和标准成长!N$17*10*养成规划和标准成长!$G282+养成规划和标准成长!N$18*10*养成规划和标准成长!$H282+养成规划和标准成长!N$19*养成规划和标准成长!$I282,0)</f>
        <v>347</v>
      </c>
      <c r="AE36" s="9">
        <f>VLOOKUP(养成规划和标准成长!$L282,阵法、技能和修炼!$C$20:$N$40,COLUMNS(阵法、技能和修炼!$C$20:G$40),0)</f>
        <v>0</v>
      </c>
      <c r="AF36" s="9">
        <f>VLOOKUP(养成规划和标准成长!$L282,阵法、技能和修炼!$C$20:$N$40,COLUMNS(阵法、技能和修炼!$C$20:H$40),0)</f>
        <v>0</v>
      </c>
      <c r="AG36" s="9">
        <f>VLOOKUP(养成规划和标准成长!$L282,阵法、技能和修炼!$C$20:$N$40,COLUMNS(阵法、技能和修炼!$C$20:I$40),0)</f>
        <v>0</v>
      </c>
      <c r="AH36" s="9">
        <f>VLOOKUP(养成规划和标准成长!$L282,阵法、技能和修炼!$C$20:$N$40,COLUMNS(阵法、技能和修炼!$C$20:J$40),0)</f>
        <v>0</v>
      </c>
      <c r="AI36" s="9">
        <f>VLOOKUP(养成规划和标准成长!$L282,阵法、技能和修炼!$C$20:$N$40,COLUMNS(阵法、技能和修炼!$C$20:K$40),0)</f>
        <v>0</v>
      </c>
      <c r="AJ36" s="9">
        <f>VLOOKUP(养成规划和标准成长!$L282,阵法、技能和修炼!$C$20:$N$40,COLUMNS(阵法、技能和修炼!$C$20:L$40),0)</f>
        <v>0</v>
      </c>
      <c r="AK36" s="9">
        <f>VLOOKUP(养成规划和标准成长!$L282,阵法、技能和修炼!$C$20:$N$40,COLUMNS(阵法、技能和修炼!$C$20:M$40),0)</f>
        <v>0</v>
      </c>
      <c r="AL36" s="9">
        <f>VLOOKUP(养成规划和标准成长!$L282,阵法、技能和修炼!$C$20:$N$40,COLUMNS(阵法、技能和修炼!$C$20:N$40),0)</f>
        <v>0</v>
      </c>
      <c r="AN36" s="1">
        <v>33</v>
      </c>
      <c r="AO36" s="9">
        <f>ROUND(属性投放!D$4+养成规划和标准成长!E$3*养成规划和标准成长!$O282*养成规划和标准成长!$P282+养成规划和标准成长!E$4*养成规划和标准成长!$V282+养成规划和标准成长!E$5*养成规划和标准成长!$R282+(养成规划和标准成长!E$12+养成规划和标准成长!E$13)*养成规划和标准成长!$N282+养成规划和标准成长!E$14*养成规划和标准成长!$O282*养成规划和标准成长!$Q282+养成规划和标准成长!E$17*10*养成规划和标准成长!$S282+养成规划和标准成长!E$18*10*养成规划和标准成长!$T282+养成规划和标准成长!E$19*养成规划和标准成长!$U282,0)</f>
        <v>1387</v>
      </c>
      <c r="AP36" s="9">
        <f>ROUND(属性投放!E$4+养成规划和标准成长!F$3*养成规划和标准成长!$O282*养成规划和标准成长!$P282+养成规划和标准成长!F$4*养成规划和标准成长!$V282+养成规划和标准成长!F$5*养成规划和标准成长!$R282+(养成规划和标准成长!F$12+养成规划和标准成长!F$13)*养成规划和标准成长!$N282+养成规划和标准成长!F$14*养成规划和标准成长!$O282*养成规划和标准成长!$Q282+养成规划和标准成长!F$17*10*养成规划和标准成长!$S282+养成规划和标准成长!F$18*10*养成规划和标准成长!$T282+养成规划和标准成长!F$19*养成规划和标准成长!$U282,0)</f>
        <v>1246</v>
      </c>
      <c r="AQ36" s="9">
        <f>ROUND(属性投放!F$4+养成规划和标准成长!G$3*养成规划和标准成长!$O282*养成规划和标准成长!$P282+养成规划和标准成长!G$4*养成规划和标准成长!$V282+养成规划和标准成长!G$5*养成规划和标准成长!$R282+(养成规划和标准成长!G$12+养成规划和标准成长!G$13)*养成规划和标准成长!$N282+养成规划和标准成长!G$14*养成规划和标准成长!$O282*养成规划和标准成长!$Q282+养成规划和标准成长!G$17*10*养成规划和标准成长!$S282+养成规划和标准成长!G$18*10*养成规划和标准成长!$T282+养成规划和标准成长!G$19*养成规划和标准成长!$U282,0)</f>
        <v>612</v>
      </c>
      <c r="AR36" s="9">
        <f>ROUND(属性投放!G$4+养成规划和标准成长!H$3*养成规划和标准成长!$O282*养成规划和标准成长!$P282+养成规划和标准成长!H$4*养成规划和标准成长!$V282+养成规划和标准成长!H$5*养成规划和标准成长!$R282+(养成规划和标准成长!H$12+养成规划和标准成长!H$13)*养成规划和标准成长!$N282+养成规划和标准成长!H$14*养成规划和标准成长!$O282*养成规划和标准成长!$Q282+养成规划和标准成长!H$17*10*养成规划和标准成长!$S282+养成规划和标准成长!H$18*10*养成规划和标准成长!$T282+养成规划和标准成长!H$19*养成规划和标准成长!$U282,0)</f>
        <v>298</v>
      </c>
      <c r="AS36" s="9">
        <f>ROUND(属性投放!H$4+养成规划和标准成长!I$3*养成规划和标准成长!$O282*养成规划和标准成长!$P282+养成规划和标准成长!I$4*养成规划和标准成长!$V282+养成规划和标准成长!I$5*养成规划和标准成长!$R282+(养成规划和标准成长!I$12+养成规划和标准成长!I$13)*养成规划和标准成长!$N282+养成规划和标准成长!I$14*养成规划和标准成长!$O282*养成规划和标准成长!$Q282+养成规划和标准成长!I$17*10*养成规划和标准成长!$S282+养成规划和标准成长!I$18*10*养成规划和标准成长!$T282+养成规划和标准成长!I$19*养成规划和标准成长!$U282,0)</f>
        <v>454</v>
      </c>
      <c r="AT36" s="9">
        <f>ROUND(属性投放!I$4+养成规划和标准成长!J$3*养成规划和标准成长!$O282*养成规划和标准成长!$P282+养成规划和标准成长!J$4*养成规划和标准成长!$V282+养成规划和标准成长!J$5*养成规划和标准成长!$R282+(养成规划和标准成长!J$12+养成规划和标准成长!J$13)*养成规划和标准成长!$N282+养成规划和标准成长!J$14*养成规划和标准成长!$O282*养成规划和标准成长!$Q282+养成规划和标准成长!J$17*10*养成规划和标准成长!$S282+养成规划和标准成长!J$18*10*养成规划和标准成长!$T282+养成规划和标准成长!J$19*养成规划和标准成长!$U282,0)</f>
        <v>320</v>
      </c>
      <c r="AU36" s="9">
        <f>ROUND(属性投放!J$4+养成规划和标准成长!K$3*养成规划和标准成长!$O282*养成规划和标准成长!$P282+养成规划和标准成长!K$4*养成规划和标准成长!$V282+养成规划和标准成长!K$5*养成规划和标准成长!$R282+(养成规划和标准成长!K$12+养成规划和标准成长!K$13)*养成规划和标准成长!$N282+养成规划和标准成长!K$14*养成规划和标准成长!$O282*养成规划和标准成长!$Q282+养成规划和标准成长!K$17*10*养成规划和标准成长!$S282+养成规划和标准成长!K$18*10*养成规划和标准成长!$T282+养成规划和标准成长!K$19*养成规划和标准成长!$U282,0)</f>
        <v>227</v>
      </c>
      <c r="AV36" s="9">
        <f>ROUND(属性投放!K$4+养成规划和标准成长!L$3*养成规划和标准成长!$O282*养成规划和标准成长!$P282+养成规划和标准成长!L$4*养成规划和标准成长!$V282+养成规划和标准成长!L$5*养成规划和标准成长!$R282+(养成规划和标准成长!L$12+养成规划和标准成长!L$13)*养成规划和标准成长!$N282+养成规划和标准成长!L$14*养成规划和标准成长!$O282*养成规划和标准成长!$Q282+养成规划和标准成长!L$17*10*养成规划和标准成长!$S282+养成规划和标准成长!L$18*10*养成规划和标准成长!$T282+养成规划和标准成长!L$19*养成规划和标准成长!$U282,0)</f>
        <v>144</v>
      </c>
      <c r="AW36" s="9">
        <f>ROUND(属性投放!L$4+养成规划和标准成长!M$3*养成规划和标准成长!$O282*养成规划和标准成长!$P282+养成规划和标准成长!M$4*养成规划和标准成长!$V282+养成规划和标准成长!M$5*养成规划和标准成长!$R282+(养成规划和标准成长!M$12+养成规划和标准成长!M$13)*养成规划和标准成长!$N282+养成规划和标准成长!M$14*养成规划和标准成长!$O282*养成规划和标准成长!$Q282+养成规划和标准成长!M$17*10*养成规划和标准成长!$S282+养成规划和标准成长!M$18*10*养成规划和标准成长!$T282+养成规划和标准成长!M$19*养成规划和标准成长!$U282,0)</f>
        <v>346</v>
      </c>
      <c r="AX36" s="9">
        <f>ROUND(属性投放!M$4+养成规划和标准成长!N$3*养成规划和标准成长!$O282*养成规划和标准成长!$P282+养成规划和标准成长!N$4*养成规划和标准成长!$V282+养成规划和标准成长!N$5*养成规划和标准成长!$R282+(养成规划和标准成长!N$12+养成规划和标准成长!N$13)*养成规划和标准成长!$N282+养成规划和标准成长!N$14*养成规划和标准成长!$O282*养成规划和标准成长!$Q282+养成规划和标准成长!N$17*10*养成规划和标准成长!$S282+养成规划和标准成长!N$18*10*养成规划和标准成长!$T282+养成规划和标准成长!N$19*养成规划和标准成长!$U282,0)</f>
        <v>352</v>
      </c>
      <c r="AY36" s="9">
        <f>VLOOKUP(养成规划和标准成长!$X282,阵法、技能和修炼!$C$20:$N$40,COLUMNS(阵法、技能和修炼!$C$20:G$40),0)</f>
        <v>0</v>
      </c>
      <c r="AZ36" s="9">
        <f>VLOOKUP(养成规划和标准成长!$X282,阵法、技能和修炼!$C$20:$N$40,COLUMNS(阵法、技能和修炼!$C$20:H$40),0)</f>
        <v>0</v>
      </c>
      <c r="BA36" s="9">
        <f>VLOOKUP(养成规划和标准成长!$X282,阵法、技能和修炼!$C$20:$N$40,COLUMNS(阵法、技能和修炼!$C$20:I$40),0)</f>
        <v>0</v>
      </c>
      <c r="BB36" s="9">
        <f>VLOOKUP(养成规划和标准成长!$X282,阵法、技能和修炼!$C$20:$N$40,COLUMNS(阵法、技能和修炼!$C$20:J$40),0)</f>
        <v>0</v>
      </c>
      <c r="BC36" s="9">
        <f>VLOOKUP(养成规划和标准成长!$X282,阵法、技能和修炼!$C$20:$N$40,COLUMNS(阵法、技能和修炼!$C$20:K$40),0)</f>
        <v>0</v>
      </c>
      <c r="BD36" s="9">
        <f>VLOOKUP(养成规划和标准成长!$X282,阵法、技能和修炼!$C$20:$N$40,COLUMNS(阵法、技能和修炼!$C$20:L$40),0)</f>
        <v>0</v>
      </c>
      <c r="BE36" s="9">
        <f>VLOOKUP(养成规划和标准成长!$X282,阵法、技能和修炼!$C$20:$N$40,COLUMNS(阵法、技能和修炼!$C$20:M$40),0)</f>
        <v>0</v>
      </c>
      <c r="BF36" s="9">
        <f>VLOOKUP(养成规划和标准成长!$X282,阵法、技能和修炼!$C$20:$N$40,COLUMNS(阵法、技能和修炼!$C$20:N$40),0)</f>
        <v>0</v>
      </c>
      <c r="BH36" s="1">
        <v>33</v>
      </c>
      <c r="BI36" s="9">
        <f>ROUND(属性投放!D$4+养成规划和标准成长!E$3*养成规划和标准成长!$AA282*养成规划和标准成长!$AB282+养成规划和标准成长!E$4*养成规划和标准成长!$AH282+养成规划和标准成长!E$5*养成规划和标准成长!$AD282+(养成规划和标准成长!E$12+养成规划和标准成长!E$13)*养成规划和标准成长!$Z282+养成规划和标准成长!E$14*养成规划和标准成长!$AA282*养成规划和标准成长!$AC282+养成规划和标准成长!E$17*10*养成规划和标准成长!$AE282+养成规划和标准成长!E$18*10*养成规划和标准成长!$AF282+养成规划和标准成长!E$19*养成规划和标准成长!$AG282,0)</f>
        <v>1460</v>
      </c>
      <c r="BJ36" s="9">
        <f>ROUND(属性投放!E$4+养成规划和标准成长!F$3*养成规划和标准成长!$AA282*养成规划和标准成长!$AB282+养成规划和标准成长!F$4*养成规划和标准成长!$AH282+养成规划和标准成长!F$5*养成规划和标准成长!$AD282+(养成规划和标准成长!F$12+养成规划和标准成长!F$13)*养成规划和标准成长!$Z282+养成规划和标准成长!F$14*养成规划和标准成长!$AA282*养成规划和标准成长!$AC282+养成规划和标准成长!F$17*10*养成规划和标准成长!$AE282+养成规划和标准成长!F$18*10*养成规划和标准成长!$AF282+养成规划和标准成长!F$19*养成规划和标准成长!$AG282,0)</f>
        <v>1271</v>
      </c>
      <c r="BK36" s="9">
        <f>ROUND(属性投放!F$4+养成规划和标准成长!G$3*养成规划和标准成长!$AA282*养成规划和标准成长!$AB282+养成规划和标准成长!G$4*养成规划和标准成长!$AH282+养成规划和标准成长!G$5*养成规划和标准成长!$AD282+(养成规划和标准成长!G$12+养成规划和标准成长!G$13)*养成规划和标准成长!$Z282+养成规划和标准成长!G$14*养成规划和标准成长!$AA282*养成规划和标准成长!$AC282+养成规划和标准成长!G$17*10*养成规划和标准成长!$AE282+养成规划和标准成长!G$18*10*养成规划和标准成长!$AF282+养成规划和标准成长!G$19*养成规划和标准成长!$AG282,0)</f>
        <v>642</v>
      </c>
      <c r="BL36" s="9">
        <f>ROUND(属性投放!G$4+养成规划和标准成长!H$3*养成规划和标准成长!$AA282*养成规划和标准成长!$AB282+养成规划和标准成长!H$4*养成规划和标准成长!$AH282+养成规划和标准成长!H$5*养成规划和标准成长!$AD282+(养成规划和标准成长!H$12+养成规划和标准成长!H$13)*养成规划和标准成长!$Z282+养成规划和标准成长!H$14*养成规划和标准成长!$AA282*养成规划和标准成长!$AC282+养成规划和标准成长!H$17*10*养成规划和标准成长!$AE282+养成规划和标准成长!H$18*10*养成规划和标准成长!$AF282+养成规划和标准成长!H$19*养成规划和标准成长!$AG282,0)</f>
        <v>318</v>
      </c>
      <c r="BM36" s="9">
        <f>ROUND(属性投放!H$4+养成规划和标准成长!I$3*养成规划和标准成长!$AA282*养成规划和标准成长!$AB282+养成规划和标准成长!I$4*养成规划和标准成长!$AH282+养成规划和标准成长!I$5*养成规划和标准成长!$AD282+(养成规划和标准成长!I$12+养成规划和标准成长!I$13)*养成规划和标准成长!$Z282+养成规划和标准成长!I$14*养成规划和标准成长!$AA282*养成规划和标准成长!$AC282+养成规划和标准成长!I$17*10*养成规划和标准成长!$AE282+养成规划和标准成长!I$18*10*养成规划和标准成长!$AF282+养成规划和标准成长!I$19*养成规划和标准成长!$AG282,0)</f>
        <v>470</v>
      </c>
      <c r="BN36" s="9">
        <f>ROUND(属性投放!I$4+养成规划和标准成长!J$3*养成规划和标准成长!$AA282*养成规划和标准成长!$AB282+养成规划和标准成长!J$4*养成规划和标准成长!$AH282+养成规划和标准成长!J$5*养成规划和标准成长!$AD282+(养成规划和标准成长!J$12+养成规划和标准成长!J$13)*养成规划和标准成长!$Z282+养成规划和标准成长!J$14*养成规划和标准成长!$AA282*养成规划和标准成长!$AC282+养成规划和标准成长!J$17*10*养成规划和标准成长!$AE282+养成规划和标准成长!J$18*10*养成规划和标准成长!$AF282+养成规划和标准成长!J$19*养成规划和标准成长!$AG282,0)</f>
        <v>332</v>
      </c>
      <c r="BO36" s="9">
        <f>ROUND(属性投放!J$4+养成规划和标准成长!K$3*养成规划和标准成长!$AA282*养成规划和标准成长!$AB282+养成规划和标准成长!K$4*养成规划和标准成长!$AH282+养成规划和标准成长!K$5*养成规划和标准成长!$AD282+(养成规划和标准成长!K$12+养成规划和标准成长!K$13)*养成规划和标准成长!$Z282+养成规划和标准成长!K$14*养成规划和标准成长!$AA282*养成规划和标准成长!$AC282+养成规划和标准成长!K$17*10*养成规划和标准成长!$AE282+养成规划和标准成长!K$18*10*养成规划和标准成长!$AF282+养成规划和标准成长!K$19*养成规划和标准成长!$AG282,0)</f>
        <v>236</v>
      </c>
      <c r="BP36" s="9">
        <f>ROUND(属性投放!K$4+养成规划和标准成长!L$3*养成规划和标准成长!$AA282*养成规划和标准成长!$AB282+养成规划和标准成长!L$4*养成规划和标准成长!$AH282+养成规划和标准成长!L$5*养成规划和标准成长!$AD282+(养成规划和标准成长!L$12+养成规划和标准成长!L$13)*养成规划和标准成长!$Z282+养成规划和标准成长!L$14*养成规划和标准成长!$AA282*养成规划和标准成长!$AC282+养成规划和标准成长!L$17*10*养成规划和标准成长!$AE282+养成规划和标准成长!L$18*10*养成规划和标准成长!$AF282+养成规划和标准成长!L$19*养成规划和标准成长!$AG282,0)</f>
        <v>158</v>
      </c>
      <c r="BQ36" s="9">
        <f>ROUND(属性投放!L$4+养成规划和标准成长!M$3*养成规划和标准成长!$AA282*养成规划和标准成长!$AB282+养成规划和标准成长!M$4*养成规划和标准成长!$AH282+养成规划和标准成长!M$5*养成规划和标准成长!$AD282+(养成规划和标准成长!M$12+养成规划和标准成长!M$13)*养成规划和标准成长!$Z282+养成规划和标准成长!M$14*养成规划和标准成长!$AA282*养成规划和标准成长!$AC282+养成规划和标准成长!M$17*10*养成规划和标准成长!$AE282+养成规划和标准成长!M$18*10*养成规划和标准成长!$AF282+养成规划和标准成长!M$19*养成规划和标准成长!$AG282,0)</f>
        <v>348</v>
      </c>
      <c r="BR36" s="9">
        <f>ROUND(属性投放!M$4+养成规划和标准成长!N$3*养成规划和标准成长!$AA282*养成规划和标准成长!$AB282+养成规划和标准成长!N$4*养成规划和标准成长!$AH282+养成规划和标准成长!N$5*养成规划和标准成长!$AD282+(养成规划和标准成长!N$12+养成规划和标准成长!N$13)*养成规划和标准成长!$Z282+养成规划和标准成长!N$14*养成规划和标准成长!$AA282*养成规划和标准成长!$AC282+养成规划和标准成长!N$17*10*养成规划和标准成长!$AE282+养成规划和标准成长!N$18*10*养成规划和标准成长!$AF282+养成规划和标准成长!N$19*养成规划和标准成长!$AG282,0)</f>
        <v>354</v>
      </c>
      <c r="BS36" s="9">
        <f>VLOOKUP(养成规划和标准成长!$AJ282,阵法、技能和修炼!$C$20:$N$40,COLUMNS(阵法、技能和修炼!$C$20:G$40),0)</f>
        <v>0</v>
      </c>
      <c r="BT36" s="9">
        <f>VLOOKUP(养成规划和标准成长!$AJ282,阵法、技能和修炼!$C$20:$N$40,COLUMNS(阵法、技能和修炼!$C$20:H$40),0)</f>
        <v>0</v>
      </c>
      <c r="BU36" s="9">
        <f>VLOOKUP(养成规划和标准成长!$AJ282,阵法、技能和修炼!$C$20:$N$40,COLUMNS(阵法、技能和修炼!$C$20:I$40),0)</f>
        <v>0</v>
      </c>
      <c r="BV36" s="9">
        <f>VLOOKUP(养成规划和标准成长!$AJ282,阵法、技能和修炼!$C$20:$N$40,COLUMNS(阵法、技能和修炼!$C$20:J$40),0)</f>
        <v>0</v>
      </c>
      <c r="BW36" s="9">
        <f>VLOOKUP(养成规划和标准成长!$AJ282,阵法、技能和修炼!$C$20:$N$40,COLUMNS(阵法、技能和修炼!$C$20:K$40),0)</f>
        <v>0</v>
      </c>
      <c r="BX36" s="9">
        <f>VLOOKUP(养成规划和标准成长!$AJ282,阵法、技能和修炼!$C$20:$N$40,COLUMNS(阵法、技能和修炼!$C$20:L$40),0)</f>
        <v>0</v>
      </c>
      <c r="BY36" s="9">
        <f>VLOOKUP(养成规划和标准成长!$AJ282,阵法、技能和修炼!$C$20:$N$40,COLUMNS(阵法、技能和修炼!$C$20:M$40),0)</f>
        <v>0</v>
      </c>
      <c r="BZ36" s="9">
        <f>VLOOKUP(养成规划和标准成长!$AJ282,阵法、技能和修炼!$C$20:$N$40,COLUMNS(阵法、技能和修炼!$C$20:N$40),0)</f>
        <v>0</v>
      </c>
    </row>
    <row r="37" spans="1:78">
      <c r="A37" s="1">
        <v>34</v>
      </c>
      <c r="B37" s="9">
        <f>ROUND(属性投放!D$4+养成规划和标准成长!E$3*养成规划和标准成长!$O130*养成规划和标准成长!$P130+养成规划和标准成长!E$4*养成规划和标准成长!$V130+养成规划和标准成长!E$5*养成规划和标准成长!$R130+(养成规划和标准成长!E$12+养成规划和标准成长!E$13)*养成规划和标准成长!$N130+养成规划和标准成长!E$14*养成规划和标准成长!$O130*养成规划和标准成长!$Q130+养成规划和标准成长!E$17*10*养成规划和标准成长!$S130+养成规划和标准成长!E$18*10*养成规划和标准成长!$T130+养成规划和标准成长!E$19*养成规划和标准成长!$U130,0)</f>
        <v>1208</v>
      </c>
      <c r="C37" s="9">
        <f>ROUND(属性投放!E$4+养成规划和标准成长!F$3*养成规划和标准成长!$O130*养成规划和标准成长!$P130+养成规划和标准成长!F$4*养成规划和标准成长!$V130+养成规划和标准成长!F$5*养成规划和标准成长!$R130+(养成规划和标准成长!F$12+养成规划和标准成长!F$13)*养成规划和标准成长!$N130+养成规划和标准成长!F$14*养成规划和标准成长!$O130*养成规划和标准成长!$Q130+养成规划和标准成长!F$17*10*养成规划和标准成长!$S130+养成规划和标准成长!F$18*10*养成规划和标准成长!$T130+养成规划和标准成长!F$19*养成规划和标准成长!$U130,0)</f>
        <v>1222</v>
      </c>
      <c r="D37" s="9">
        <f>ROUND(属性投放!F$4+养成规划和标准成长!G$3*养成规划和标准成长!$O130*养成规划和标准成长!$P130+养成规划和标准成长!G$4*养成规划和标准成长!$V130+养成规划和标准成长!G$5*养成规划和标准成长!$R130+(养成规划和标准成长!G$12+养成规划和标准成长!G$13)*养成规划和标准成长!$N130+养成规划和标准成长!G$14*养成规划和标准成长!$O130*养成规划和标准成长!$Q130+养成规划和标准成长!G$17*10*养成规划和标准成长!$S130+养成规划和标准成长!G$18*10*养成规划和标准成长!$T130+养成规划和标准成长!G$19*养成规划和标准成长!$U130,0)</f>
        <v>551</v>
      </c>
      <c r="E37" s="9">
        <f>ROUND(属性投放!G$4+养成规划和标准成长!H$3*养成规划和标准成长!$O130*养成规划和标准成长!$P130+养成规划和标准成长!H$4*养成规划和标准成长!$V130+养成规划和标准成长!H$5*养成规划和标准成长!$R130+(养成规划和标准成长!H$12+养成规划和标准成长!H$13)*养成规划和标准成长!$N130+养成规划和标准成长!H$14*养成规划和标准成长!$O130*养成规划和标准成长!$Q130+养成规划和标准成长!H$17*10*养成规划和标准成长!$S130+养成规划和标准成长!H$18*10*养成规划和标准成长!$T130+养成规划和标准成长!H$19*养成规划和标准成长!$U130,0)</f>
        <v>247</v>
      </c>
      <c r="F37" s="9">
        <f>ROUND(属性投放!H$4+养成规划和标准成长!I$3*养成规划和标准成长!$O130*养成规划和标准成长!$P130+养成规划和标准成长!I$4*养成规划和标准成长!$V130+养成规划和标准成长!I$5*养成规划和标准成长!$R130+(养成规划和标准成长!I$12+养成规划和标准成长!I$13)*养成规划和标准成长!$N130+养成规划和标准成长!I$14*养成规划和标准成长!$O130*养成规划和标准成长!$Q130+养成规划和标准成长!I$17*10*养成规划和标准成长!$S130+养成规划和标准成长!I$18*10*养成规划和标准成长!$T130+养成规划和标准成长!I$19*养成规划和标准成长!$U130,0)</f>
        <v>422</v>
      </c>
      <c r="G37" s="9">
        <f>ROUND(属性投放!I$4+养成规划和标准成长!J$3*养成规划和标准成长!$O130*养成规划和标准成长!$P130+养成规划和标准成长!J$4*养成规划和标准成长!$V130+养成规划和标准成长!J$5*养成规划和标准成长!$R130+(养成规划和标准成长!J$12+养成规划和标准成长!J$13)*养成规划和标准成长!$N130+养成规划和标准成长!J$14*养成规划和标准成长!$O130*养成规划和标准成长!$Q130+养成规划和标准成长!J$17*10*养成规划和标准成长!$S130+养成规划和标准成长!J$18*10*养成规划和标准成长!$T130+养成规划和标准成长!J$19*养成规划和标准成长!$U130,0)</f>
        <v>291</v>
      </c>
      <c r="H37" s="9">
        <f>ROUND(属性投放!J$4+养成规划和标准成长!K$3*养成规划和标准成长!$O130*养成规划和标准成长!$P130+养成规划和标准成长!K$4*养成规划和标准成长!$V130+养成规划和标准成长!K$5*养成规划和标准成长!$R130+(养成规划和标准成长!K$12+养成规划和标准成长!K$13)*养成规划和标准成长!$N130+养成规划和标准成长!K$14*养成规划和标准成长!$O130*养成规划和标准成长!$Q130+养成规划和标准成长!K$17*10*养成规划和标准成长!$S130+养成规划和标准成长!K$18*10*养成规划和标准成长!$T130+养成规划和标准成长!K$19*养成规划和标准成长!$U130,0)</f>
        <v>204</v>
      </c>
      <c r="I37" s="9">
        <f>ROUND(属性投放!K$4+养成规划和标准成长!L$3*养成规划和标准成长!$O130*养成规划和标准成长!$P130+养成规划和标准成长!L$4*养成规划和标准成长!$V130+养成规划和标准成长!L$5*养成规划和标准成长!$R130+(养成规划和标准成长!L$12+养成规划和标准成长!L$13)*养成规划和标准成长!$N130+养成规划和标准成长!L$14*养成规划和标准成长!$O130*养成规划和标准成长!$Q130+养成规划和标准成长!L$17*10*养成规划和标准成长!$S130+养成规划和标准成长!L$18*10*养成规划和标准成长!$T130+养成规划和标准成长!L$19*养成规划和标准成长!$U130,0)</f>
        <v>107</v>
      </c>
      <c r="J37" s="9">
        <f>ROUND(属性投放!L$4+养成规划和标准成长!M$3*养成规划和标准成长!$O130*养成规划和标准成长!$P130+养成规划和标准成长!M$4*养成规划和标准成长!$V130+养成规划和标准成长!M$5*养成规划和标准成长!$R130+(养成规划和标准成长!M$12+养成规划和标准成长!M$13)*养成规划和标准成长!$N130+养成规划和标准成长!M$14*养成规划和标准成长!$O130*养成规划和标准成长!$Q130+养成规划和标准成长!M$17*10*养成规划和标准成长!$S130+养成规划和标准成长!M$18*10*养成规划和标准成长!$T130+养成规划和标准成长!M$19*养成规划和标准成长!$U130,0)</f>
        <v>349</v>
      </c>
      <c r="K37" s="9">
        <f>ROUND(属性投放!M$4+养成规划和标准成长!N$3*养成规划和标准成长!$O130*养成规划和标准成长!$P130+养成规划和标准成长!N$4*养成规划和标准成长!$V130+养成规划和标准成长!N$5*养成规划和标准成长!$R130+(养成规划和标准成长!N$12+养成规划和标准成长!N$13)*养成规划和标准成长!$N130+养成规划和标准成长!N$14*养成规划和标准成长!$O130*养成规划和标准成长!$Q130+养成规划和标准成长!N$17*10*养成规划和标准成长!$S130+养成规划和标准成长!N$18*10*养成规划和标准成长!$T130+养成规划和标准成长!N$19*养成规划和标准成长!$U130,0)</f>
        <v>352</v>
      </c>
      <c r="L37" s="9">
        <f>VLOOKUP(养成规划和标准成长!$X130,阵法、技能和修炼!$C$20:$N$40,COLUMNS(阵法、技能和修炼!$C$20:G$40),0)</f>
        <v>0</v>
      </c>
      <c r="M37" s="9">
        <f>VLOOKUP(养成规划和标准成长!$X130,阵法、技能和修炼!$C$20:$N$40,COLUMNS(阵法、技能和修炼!$C$20:H$40),0)</f>
        <v>0</v>
      </c>
      <c r="N37" s="9">
        <f>VLOOKUP(养成规划和标准成长!$X130,阵法、技能和修炼!$C$20:$N$40,COLUMNS(阵法、技能和修炼!$C$20:I$40),0)</f>
        <v>0</v>
      </c>
      <c r="O37" s="9">
        <f>VLOOKUP(养成规划和标准成长!$X130,阵法、技能和修炼!$C$20:$N$40,COLUMNS(阵法、技能和修炼!$C$20:J$40),0)</f>
        <v>0</v>
      </c>
      <c r="P37" s="9">
        <f>VLOOKUP(养成规划和标准成长!$X130,阵法、技能和修炼!$C$20:$N$40,COLUMNS(阵法、技能和修炼!$C$20:K$40),0)</f>
        <v>0</v>
      </c>
      <c r="Q37" s="9">
        <f>VLOOKUP(养成规划和标准成长!$X130,阵法、技能和修炼!$C$20:$N$40,COLUMNS(阵法、技能和修炼!$C$20:L$40),0)</f>
        <v>0</v>
      </c>
      <c r="R37" s="9">
        <f>VLOOKUP(养成规划和标准成长!$X130,阵法、技能和修炼!$C$20:$N$40,COLUMNS(阵法、技能和修炼!$C$20:M$40),0)</f>
        <v>0</v>
      </c>
      <c r="S37" s="9">
        <f>VLOOKUP(养成规划和标准成长!$X130,阵法、技能和修炼!$C$20:$N$40,COLUMNS(阵法、技能和修炼!$C$20:N$40),0)</f>
        <v>0</v>
      </c>
      <c r="T37" s="1">
        <v>34</v>
      </c>
      <c r="U37" s="9">
        <f>ROUND(属性投放!D$4+养成规划和标准成长!E$3*养成规划和标准成长!$C283*养成规划和标准成长!$D283+养成规划和标准成长!E$4*养成规划和标准成长!$J283+养成规划和标准成长!E$5*养成规划和标准成长!$F283+(养成规划和标准成长!E$12+养成规划和标准成长!E$13)*养成规划和标准成长!$B283+养成规划和标准成长!E$14*养成规划和标准成长!$C283*养成规划和标准成长!$E283+养成规划和标准成长!E$17*10*养成规划和标准成长!$G283+养成规划和标准成长!E$18*10*养成规划和标准成长!$H283+养成规划和标准成长!E$19*养成规划和标准成长!$I283,0)</f>
        <v>1306</v>
      </c>
      <c r="V37" s="9">
        <f>ROUND(属性投放!E$4+养成规划和标准成长!F$3*养成规划和标准成长!$C283*养成规划和标准成长!$D283+养成规划和标准成长!F$4*养成规划和标准成长!$J283+养成规划和标准成长!F$5*养成规划和标准成长!$F283+(养成规划和标准成长!F$12+养成规划和标准成长!F$13)*养成规划和标准成长!$B283+养成规划和标准成长!F$14*养成规划和标准成长!$C283*养成规划和标准成长!$E283+养成规划和标准成长!F$17*10*养成规划和标准成长!$G283+养成规划和标准成长!F$18*10*养成规划和标准成长!$H283+养成规划和标准成长!F$19*养成规划和标准成长!$I283,0)</f>
        <v>1247</v>
      </c>
      <c r="W37" s="9">
        <f>ROUND(属性投放!F$4+养成规划和标准成长!G$3*养成规划和标准成长!$C283*养成规划和标准成长!$D283+养成规划和标准成长!G$4*养成规划和标准成长!$J283+养成规划和标准成长!G$5*养成规划和标准成长!$F283+(养成规划和标准成长!G$12+养成规划和标准成长!G$13)*养成规划和标准成长!$B283+养成规划和标准成长!G$14*养成规划和标准成长!$C283*养成规划和标准成长!$E283+养成规划和标准成长!G$17*10*养成规划和标准成长!$G283+养成规划和标准成长!G$18*10*养成规划和标准成长!$H283+养成规划和标准成长!G$19*养成规划和标准成长!$I283,0)</f>
        <v>585</v>
      </c>
      <c r="X37" s="9">
        <f>ROUND(属性投放!G$4+养成规划和标准成长!H$3*养成规划和标准成长!$C283*养成规划和标准成长!$D283+养成规划和标准成长!H$4*养成规划和标准成长!$J283+养成规划和标准成长!H$5*养成规划和标准成长!$F283+(养成规划和标准成长!H$12+养成规划和标准成长!H$13)*养成规划和标准成长!$B283+养成规划和标准成长!H$14*养成规划和标准成长!$C283*养成规划和标准成长!$E283+养成规划和标准成长!H$17*10*养成规划和标准成长!$G283+养成规划和标准成长!H$18*10*养成规划和标准成长!$H283+养成规划和标准成长!H$19*养成规划和标准成长!$I283,0)</f>
        <v>274</v>
      </c>
      <c r="Y37" s="9">
        <f>ROUND(属性投放!H$4+养成规划和标准成长!I$3*养成规划和标准成长!$C283*养成规划和标准成长!$D283+养成规划和标准成长!I$4*养成规划和标准成长!$J283+养成规划和标准成长!I$5*养成规划和标准成长!$F283+(养成规划和标准成长!I$12+养成规划和标准成长!I$13)*养成规划和标准成长!$B283+养成规划和标准成长!I$14*养成规划和标准成长!$C283*养成规划和标准成长!$E283+养成规划和标准成长!I$17*10*养成规划和标准成长!$G283+养成规划和标准成长!I$18*10*养成规划和标准成长!$H283+养成规划和标准成长!I$19*养成规划和标准成长!$I283,0)</f>
        <v>442</v>
      </c>
      <c r="Z37" s="9">
        <f>ROUND(属性投放!I$4+养成规划和标准成长!J$3*养成规划和标准成长!$C283*养成规划和标准成长!$D283+养成规划和标准成长!J$4*养成规划和标准成长!$J283+养成规划和标准成长!J$5*养成规划和标准成长!$F283+(养成规划和标准成长!J$12+养成规划和标准成长!J$13)*养成规划和标准成长!$B283+养成规划和标准成长!J$14*养成规划和标准成长!$C283*养成规划和标准成长!$E283+养成规划和标准成长!J$17*10*养成规划和标准成长!$G283+养成规划和标准成长!J$18*10*养成规划和标准成长!$H283+养成规划和标准成长!J$19*养成规划和标准成长!$I283,0)</f>
        <v>308</v>
      </c>
      <c r="AA37" s="9">
        <f>ROUND(属性投放!J$4+养成规划和标准成长!K$3*养成规划和标准成长!$C283*养成规划和标准成长!$D283+养成规划和标准成长!K$4*养成规划和标准成长!$J283+养成规划和标准成长!K$5*养成规划和标准成长!$F283+(养成规划和标准成长!K$12+养成规划和标准成长!K$13)*养成规划和标准成长!$B283+养成规划和标准成长!K$14*养成规划和标准成长!$C283*养成规划和标准成长!$E283+养成规划和标准成长!K$17*10*养成规划和标准成长!$G283+养成规划和标准成长!K$18*10*养成规划和标准成长!$H283+养成规划和标准成长!K$19*养成规划和标准成长!$I283,0)</f>
        <v>217</v>
      </c>
      <c r="AB37" s="9">
        <f>ROUND(属性投放!K$4+养成规划和标准成长!L$3*养成规划和标准成长!$C283*养成规划和标准成长!$D283+养成规划和标准成长!L$4*养成规划和标准成长!$J283+养成规划和标准成长!L$5*养成规划和标准成长!$F283+(养成规划和标准成长!L$12+养成规划和标准成长!L$13)*养成规划和标准成长!$B283+养成规划和标准成长!L$14*养成规划和标准成长!$C283*养成规划和标准成长!$E283+养成规划和标准成长!L$17*10*养成规划和标准成长!$G283+养成规划和标准成长!L$18*10*养成规划和标准成长!$H283+养成规划和标准成长!L$19*养成规划和标准成长!$I283,0)</f>
        <v>126</v>
      </c>
      <c r="AC37" s="9">
        <f>ROUND(属性投放!L$4+养成规划和标准成长!M$3*养成规划和标准成长!$C283*养成规划和标准成长!$D283+养成规划和标准成长!M$4*养成规划和标准成长!$J283+养成规划和标准成长!M$5*养成规划和标准成长!$F283+(养成规划和标准成长!M$12+养成规划和标准成长!M$13)*养成规划和标准成长!$B283+养成规划和标准成长!M$14*养成规划和标准成长!$C283*养成规划和标准成长!$E283+养成规划和标准成长!M$17*10*养成规划和标准成长!$G283+养成规划和标准成长!M$18*10*养成规划和标准成长!$H283+养成规划和标准成长!M$19*养成规划和标准成长!$I283,0)</f>
        <v>353</v>
      </c>
      <c r="AD37" s="9">
        <f>ROUND(属性投放!M$4+养成规划和标准成长!N$3*养成规划和标准成长!$C283*养成规划和标准成长!$D283+养成规划和标准成长!N$4*养成规划和标准成长!$J283+养成规划和标准成长!N$5*养成规划和标准成长!$F283+(养成规划和标准成长!N$12+养成规划和标准成长!N$13)*养成规划和标准成长!$B283+养成规划和标准成长!N$14*养成规划和标准成长!$C283*养成规划和标准成长!$E283+养成规划和标准成长!N$17*10*养成规划和标准成长!$G283+养成规划和标准成长!N$18*10*养成规划和标准成长!$H283+养成规划和标准成长!N$19*养成规划和标准成长!$I283,0)</f>
        <v>357</v>
      </c>
      <c r="AE37" s="9">
        <f>VLOOKUP(养成规划和标准成长!$L283,阵法、技能和修炼!$C$20:$N$40,COLUMNS(阵法、技能和修炼!$C$20:G$40),0)</f>
        <v>0</v>
      </c>
      <c r="AF37" s="9">
        <f>VLOOKUP(养成规划和标准成长!$L283,阵法、技能和修炼!$C$20:$N$40,COLUMNS(阵法、技能和修炼!$C$20:H$40),0)</f>
        <v>0</v>
      </c>
      <c r="AG37" s="9">
        <f>VLOOKUP(养成规划和标准成长!$L283,阵法、技能和修炼!$C$20:$N$40,COLUMNS(阵法、技能和修炼!$C$20:I$40),0)</f>
        <v>0</v>
      </c>
      <c r="AH37" s="9">
        <f>VLOOKUP(养成规划和标准成长!$L283,阵法、技能和修炼!$C$20:$N$40,COLUMNS(阵法、技能和修炼!$C$20:J$40),0)</f>
        <v>0</v>
      </c>
      <c r="AI37" s="9">
        <f>VLOOKUP(养成规划和标准成长!$L283,阵法、技能和修炼!$C$20:$N$40,COLUMNS(阵法、技能和修炼!$C$20:K$40),0)</f>
        <v>0</v>
      </c>
      <c r="AJ37" s="9">
        <f>VLOOKUP(养成规划和标准成长!$L283,阵法、技能和修炼!$C$20:$N$40,COLUMNS(阵法、技能和修炼!$C$20:L$40),0)</f>
        <v>0</v>
      </c>
      <c r="AK37" s="9">
        <f>VLOOKUP(养成规划和标准成长!$L283,阵法、技能和修炼!$C$20:$N$40,COLUMNS(阵法、技能和修炼!$C$20:M$40),0)</f>
        <v>0</v>
      </c>
      <c r="AL37" s="9">
        <f>VLOOKUP(养成规划和标准成长!$L283,阵法、技能和修炼!$C$20:$N$40,COLUMNS(阵法、技能和修炼!$C$20:N$40),0)</f>
        <v>0</v>
      </c>
      <c r="AN37" s="1">
        <v>34</v>
      </c>
      <c r="AO37" s="9">
        <f>ROUND(属性投放!D$4+养成规划和标准成长!E$3*养成规划和标准成长!$O283*养成规划和标准成长!$P283+养成规划和标准成长!E$4*养成规划和标准成长!$V283+养成规划和标准成长!E$5*养成规划和标准成长!$R283+(养成规划和标准成长!E$12+养成规划和标准成长!E$13)*养成规划和标准成长!$N283+养成规划和标准成长!E$14*养成规划和标准成长!$O283*养成规划和标准成长!$Q283+养成规划和标准成长!E$17*10*养成规划和标准成长!$S283+养成规划和标准成长!E$18*10*养成规划和标准成长!$T283+养成规划和标准成长!E$19*养成规划和标准成长!$U283,0)</f>
        <v>1403</v>
      </c>
      <c r="AP37" s="9">
        <f>ROUND(属性投放!E$4+养成规划和标准成长!F$3*养成规划和标准成长!$O283*养成规划和标准成长!$P283+养成规划和标准成长!F$4*养成规划和标准成长!$V283+养成规划和标准成长!F$5*养成规划和标准成长!$R283+(养成规划和标准成长!F$12+养成规划和标准成长!F$13)*养成规划和标准成长!$N283+养成规划和标准成长!F$14*养成规划和标准成长!$O283*养成规划和标准成长!$Q283+养成规划和标准成长!F$17*10*养成规划和标准成长!$S283+养成规划和标准成长!F$18*10*养成规划和标准成长!$T283+养成规划和标准成长!F$19*养成规划和标准成长!$U283,0)</f>
        <v>1271</v>
      </c>
      <c r="AQ37" s="9">
        <f>ROUND(属性投放!F$4+养成规划和标准成长!G$3*养成规划和标准成长!$O283*养成规划和标准成长!$P283+养成规划和标准成长!G$4*养成规划和标准成长!$V283+养成规划和标准成长!G$5*养成规划和标准成长!$R283+(养成规划和标准成长!G$12+养成规划和标准成长!G$13)*养成规划和标准成长!$N283+养成规划和标准成长!G$14*养成规划和标准成长!$O283*养成规划和标准成长!$Q283+养成规划和标准成长!G$17*10*养成规划和标准成长!$S283+养成规划和标准成长!G$18*10*养成规划和标准成长!$T283+养成规划和标准成长!G$19*养成规划和标准成长!$U283,0)</f>
        <v>620</v>
      </c>
      <c r="AR37" s="9">
        <f>ROUND(属性投放!G$4+养成规划和标准成长!H$3*养成规划和标准成长!$O283*养成规划和标准成长!$P283+养成规划和标准成长!H$4*养成规划和标准成长!$V283+养成规划和标准成长!H$5*养成规划和标准成长!$R283+(养成规划和标准成长!H$12+养成规划和标准成长!H$13)*养成规划和标准成长!$N283+养成规划和标准成长!H$14*养成规划和标准成长!$O283*养成规划和标准成长!$Q283+养成规划和标准成长!H$17*10*养成规划和标准成长!$S283+养成规划和标准成长!H$18*10*养成规划和标准成长!$T283+养成规划和标准成长!H$19*养成规划和标准成长!$U283,0)</f>
        <v>300</v>
      </c>
      <c r="AS37" s="9">
        <f>ROUND(属性投放!H$4+养成规划和标准成长!I$3*养成规划和标准成长!$O283*养成规划和标准成长!$P283+养成规划和标准成长!I$4*养成规划和标准成长!$V283+养成规划和标准成长!I$5*养成规划和标准成长!$R283+(养成规划和标准成长!I$12+养成规划和标准成长!I$13)*养成规划和标准成长!$N283+养成规划和标准成长!I$14*养成规划和标准成长!$O283*养成规划和标准成长!$Q283+养成规划和标准成长!I$17*10*养成规划和标准成长!$S283+养成规划和标准成长!I$18*10*养成规划和标准成长!$T283+养成规划和标准成长!I$19*养成规划和标准成长!$U283,0)</f>
        <v>461</v>
      </c>
      <c r="AT37" s="9">
        <f>ROUND(属性投放!I$4+养成规划和标准成长!J$3*养成规划和标准成长!$O283*养成规划和标准成长!$P283+养成规划和标准成长!J$4*养成规划和标准成长!$V283+养成规划和标准成长!J$5*养成规划和标准成长!$R283+(养成规划和标准成长!J$12+养成规划和标准成长!J$13)*养成规划和标准成长!$N283+养成规划和标准成长!J$14*养成规划和标准成长!$O283*养成规划和标准成长!$Q283+养成规划和标准成长!J$17*10*养成规划和标准成长!$S283+养成规划和标准成长!J$18*10*养成规划和标准成长!$T283+养成规划和标准成长!J$19*养成规划和标准成长!$U283,0)</f>
        <v>325</v>
      </c>
      <c r="AU37" s="9">
        <f>ROUND(属性投放!J$4+养成规划和标准成长!K$3*养成规划和标准成长!$O283*养成规划和标准成长!$P283+养成规划和标准成长!K$4*养成规划和标准成长!$V283+养成规划和标准成长!K$5*养成规划和标准成长!$R283+(养成规划和标准成长!K$12+养成规划和标准成长!K$13)*养成规划和标准成长!$N283+养成规划和标准成长!K$14*养成规划和标准成长!$O283*养成规划和标准成长!$Q283+养成规划和标准成长!K$17*10*养成规划和标准成长!$S283+养成规划和标准成长!K$18*10*养成规划和标准成长!$T283+养成规划和标准成长!K$19*养成规划和标准成长!$U283,0)</f>
        <v>231</v>
      </c>
      <c r="AV37" s="9">
        <f>ROUND(属性投放!K$4+养成规划和标准成长!L$3*养成规划和标准成长!$O283*养成规划和标准成长!$P283+养成规划和标准成长!L$4*养成规划和标准成长!$V283+养成规划和标准成长!L$5*养成规划和标准成长!$R283+(养成规划和标准成长!L$12+养成规划和标准成长!L$13)*养成规划和标准成长!$N283+养成规划和标准成长!L$14*养成规划和标准成长!$O283*养成规划和标准成长!$Q283+养成规划和标准成长!L$17*10*养成规划和标准成长!$S283+养成规划和标准成长!L$18*10*养成规划和标准成长!$T283+养成规划和标准成长!L$19*养成规划和标准成长!$U283,0)</f>
        <v>144</v>
      </c>
      <c r="AW37" s="9">
        <f>ROUND(属性投放!L$4+养成规划和标准成长!M$3*养成规划和标准成长!$O283*养成规划和标准成长!$P283+养成规划和标准成长!M$4*养成规划和标准成长!$V283+养成规划和标准成长!M$5*养成规划和标准成长!$R283+(养成规划和标准成长!M$12+养成规划和标准成长!M$13)*养成规划和标准成长!$N283+养成规划和标准成长!M$14*养成规划和标准成长!$O283*养成规划和标准成长!$Q283+养成规划和标准成长!M$17*10*养成规划和标准成长!$S283+养成规划和标准成长!M$18*10*养成规划和标准成长!$T283+养成规划和标准成长!M$19*养成规划和标准成长!$U283,0)</f>
        <v>356</v>
      </c>
      <c r="AX37" s="9">
        <f>ROUND(属性投放!M$4+养成规划和标准成长!N$3*养成规划和标准成长!$O283*养成规划和标准成长!$P283+养成规划和标准成长!N$4*养成规划和标准成长!$V283+养成规划和标准成长!N$5*养成规划和标准成长!$R283+(养成规划和标准成长!N$12+养成规划和标准成长!N$13)*养成规划和标准成长!$N283+养成规划和标准成长!N$14*养成规划和标准成长!$O283*养成规划和标准成长!$Q283+养成规划和标准成长!N$17*10*养成规划和标准成长!$S283+养成规划和标准成长!N$18*10*养成规划和标准成长!$T283+养成规划和标准成长!N$19*养成规划和标准成长!$U283,0)</f>
        <v>362</v>
      </c>
      <c r="AY37" s="9">
        <f>VLOOKUP(养成规划和标准成长!$X283,阵法、技能和修炼!$C$20:$N$40,COLUMNS(阵法、技能和修炼!$C$20:G$40),0)</f>
        <v>0</v>
      </c>
      <c r="AZ37" s="9">
        <f>VLOOKUP(养成规划和标准成长!$X283,阵法、技能和修炼!$C$20:$N$40,COLUMNS(阵法、技能和修炼!$C$20:H$40),0)</f>
        <v>0</v>
      </c>
      <c r="BA37" s="9">
        <f>VLOOKUP(养成规划和标准成长!$X283,阵法、技能和修炼!$C$20:$N$40,COLUMNS(阵法、技能和修炼!$C$20:I$40),0)</f>
        <v>0</v>
      </c>
      <c r="BB37" s="9">
        <f>VLOOKUP(养成规划和标准成长!$X283,阵法、技能和修炼!$C$20:$N$40,COLUMNS(阵法、技能和修炼!$C$20:J$40),0)</f>
        <v>0</v>
      </c>
      <c r="BC37" s="9">
        <f>VLOOKUP(养成规划和标准成长!$X283,阵法、技能和修炼!$C$20:$N$40,COLUMNS(阵法、技能和修炼!$C$20:K$40),0)</f>
        <v>0</v>
      </c>
      <c r="BD37" s="9">
        <f>VLOOKUP(养成规划和标准成长!$X283,阵法、技能和修炼!$C$20:$N$40,COLUMNS(阵法、技能和修炼!$C$20:L$40),0)</f>
        <v>0</v>
      </c>
      <c r="BE37" s="9">
        <f>VLOOKUP(养成规划和标准成长!$X283,阵法、技能和修炼!$C$20:$N$40,COLUMNS(阵法、技能和修炼!$C$20:M$40),0)</f>
        <v>0</v>
      </c>
      <c r="BF37" s="9">
        <f>VLOOKUP(养成规划和标准成长!$X283,阵法、技能和修炼!$C$20:$N$40,COLUMNS(阵法、技能和修炼!$C$20:N$40),0)</f>
        <v>0</v>
      </c>
      <c r="BH37" s="1">
        <v>34</v>
      </c>
      <c r="BI37" s="9">
        <f>ROUND(属性投放!D$4+养成规划和标准成长!E$3*养成规划和标准成长!$AA283*养成规划和标准成长!$AB283+养成规划和标准成长!E$4*养成规划和标准成长!$AH283+养成规划和标准成长!E$5*养成规划和标准成长!$AD283+(养成规划和标准成长!E$12+养成规划和标准成长!E$13)*养成规划和标准成长!$Z283+养成规划和标准成长!E$14*养成规划和标准成长!$AA283*养成规划和标准成长!$AC283+养成规划和标准成长!E$17*10*养成规划和标准成长!$AE283+养成规划和标准成长!E$18*10*养成规划和标准成长!$AF283+养成规划和标准成长!E$19*养成规划和标准成长!$AG283,0)</f>
        <v>1476</v>
      </c>
      <c r="BJ37" s="9">
        <f>ROUND(属性投放!E$4+养成规划和标准成长!F$3*养成规划和标准成长!$AA283*养成规划和标准成长!$AB283+养成规划和标准成长!F$4*养成规划和标准成长!$AH283+养成规划和标准成长!F$5*养成规划和标准成长!$AD283+(养成规划和标准成长!F$12+养成规划和标准成长!F$13)*养成规划和标准成长!$Z283+养成规划和标准成长!F$14*养成规划和标准成长!$AA283*养成规划和标准成长!$AC283+养成规划和标准成长!F$17*10*养成规划和标准成长!$AE283+养成规划和标准成长!F$18*10*养成规划和标准成长!$AF283+养成规划和标准成长!F$19*养成规划和标准成长!$AG283,0)</f>
        <v>1296</v>
      </c>
      <c r="BK37" s="9">
        <f>ROUND(属性投放!F$4+养成规划和标准成长!G$3*养成规划和标准成长!$AA283*养成规划和标准成长!$AB283+养成规划和标准成长!G$4*养成规划和标准成长!$AH283+养成规划和标准成长!G$5*养成规划和标准成长!$AD283+(养成规划和标准成长!G$12+养成规划和标准成长!G$13)*养成规划和标准成长!$Z283+养成规划和标准成长!G$14*养成规划和标准成长!$AA283*养成规划和标准成长!$AC283+养成规划和标准成长!G$17*10*养成规划和标准成长!$AE283+养成规划和标准成长!G$18*10*养成规划和标准成长!$AF283+养成规划和标准成长!G$19*养成规划和标准成长!$AG283,0)</f>
        <v>649</v>
      </c>
      <c r="BL37" s="9">
        <f>ROUND(属性投放!G$4+养成规划和标准成长!H$3*养成规划和标准成长!$AA283*养成规划和标准成长!$AB283+养成规划和标准成长!H$4*养成规划和标准成长!$AH283+养成规划和标准成长!H$5*养成规划和标准成长!$AD283+(养成规划和标准成长!H$12+养成规划和标准成长!H$13)*养成规划和标准成长!$Z283+养成规划和标准成长!H$14*养成规划和标准成长!$AA283*养成规划和标准成长!$AC283+养成规划和标准成长!H$17*10*养成规划和标准成长!$AE283+养成规划和标准成长!H$18*10*养成规划和标准成长!$AF283+养成规划和标准成长!H$19*养成规划和标准成长!$AG283,0)</f>
        <v>320</v>
      </c>
      <c r="BM37" s="9">
        <f>ROUND(属性投放!H$4+养成规划和标准成长!I$3*养成规划和标准成长!$AA283*养成规划和标准成长!$AB283+养成规划和标准成长!I$4*养成规划和标准成长!$AH283+养成规划和标准成长!I$5*养成规划和标准成长!$AD283+(养成规划和标准成长!I$12+养成规划和标准成长!I$13)*养成规划和标准成长!$Z283+养成规划和标准成长!I$14*养成规划和标准成长!$AA283*养成规划和标准成长!$AC283+养成规划和标准成长!I$17*10*养成规划和标准成长!$AE283+养成规划和标准成长!I$18*10*养成规划和标准成长!$AF283+养成规划和标准成长!I$19*养成规划和标准成长!$AG283,0)</f>
        <v>477</v>
      </c>
      <c r="BN37" s="9">
        <f>ROUND(属性投放!I$4+养成规划和标准成长!J$3*养成规划和标准成长!$AA283*养成规划和标准成长!$AB283+养成规划和标准成长!J$4*养成规划和标准成长!$AH283+养成规划和标准成长!J$5*养成规划和标准成长!$AD283+(养成规划和标准成长!J$12+养成规划和标准成长!J$13)*养成规划和标准成长!$Z283+养成规划和标准成长!J$14*养成规划和标准成长!$AA283*养成规划和标准成长!$AC283+养成规划和标准成长!J$17*10*养成规划和标准成长!$AE283+养成规划和标准成长!J$18*10*养成规划和标准成长!$AF283+养成规划和标准成长!J$19*养成规划和标准成长!$AG283,0)</f>
        <v>337</v>
      </c>
      <c r="BO37" s="9">
        <f>ROUND(属性投放!J$4+养成规划和标准成长!K$3*养成规划和标准成长!$AA283*养成规划和标准成长!$AB283+养成规划和标准成长!K$4*养成规划和标准成长!$AH283+养成规划和标准成长!K$5*养成规划和标准成长!$AD283+(养成规划和标准成长!K$12+养成规划和标准成长!K$13)*养成规划和标准成长!$Z283+养成规划和标准成长!K$14*养成规划和标准成长!$AA283*养成规划和标准成长!$AC283+养成规划和标准成长!K$17*10*养成规划和标准成长!$AE283+养成规划和标准成长!K$18*10*养成规划和标准成长!$AF283+养成规划和标准成长!K$19*养成规划和标准成长!$AG283,0)</f>
        <v>239</v>
      </c>
      <c r="BP37" s="9">
        <f>ROUND(属性投放!K$4+养成规划和标准成长!L$3*养成规划和标准成长!$AA283*养成规划和标准成长!$AB283+养成规划和标准成长!L$4*养成规划和标准成长!$AH283+养成规划和标准成长!L$5*养成规划和标准成长!$AD283+(养成规划和标准成长!L$12+养成规划和标准成长!L$13)*养成规划和标准成长!$Z283+养成规划和标准成长!L$14*养成规划和标准成长!$AA283*养成规划和标准成长!$AC283+养成规划和标准成长!L$17*10*养成规划和标准成长!$AE283+养成规划和标准成长!L$18*10*养成规划和标准成长!$AF283+养成规划和标准成长!L$19*养成规划和标准成长!$AG283,0)</f>
        <v>158</v>
      </c>
      <c r="BQ37" s="9">
        <f>ROUND(属性投放!L$4+养成规划和标准成长!M$3*养成规划和标准成长!$AA283*养成规划和标准成长!$AB283+养成规划和标准成长!M$4*养成规划和标准成长!$AH283+养成规划和标准成长!M$5*养成规划和标准成长!$AD283+(养成规划和标准成长!M$12+养成规划和标准成长!M$13)*养成规划和标准成长!$Z283+养成规划和标准成长!M$14*养成规划和标准成长!$AA283*养成规划和标准成长!$AC283+养成规划和标准成长!M$17*10*养成规划和标准成长!$AE283+养成规划和标准成长!M$18*10*养成规划和标准成长!$AF283+养成规划和标准成长!M$19*养成规划和标准成长!$AG283,0)</f>
        <v>358</v>
      </c>
      <c r="BR37" s="9">
        <f>ROUND(属性投放!M$4+养成规划和标准成长!N$3*养成规划和标准成长!$AA283*养成规划和标准成长!$AB283+养成规划和标准成长!N$4*养成规划和标准成长!$AH283+养成规划和标准成长!N$5*养成规划和标准成长!$AD283+(养成规划和标准成长!N$12+养成规划和标准成长!N$13)*养成规划和标准成长!$Z283+养成规划和标准成长!N$14*养成规划和标准成长!$AA283*养成规划和标准成长!$AC283+养成规划和标准成长!N$17*10*养成规划和标准成长!$AE283+养成规划和标准成长!N$18*10*养成规划和标准成长!$AF283+养成规划和标准成长!N$19*养成规划和标准成长!$AG283,0)</f>
        <v>364</v>
      </c>
      <c r="BS37" s="9">
        <f>VLOOKUP(养成规划和标准成长!$AJ283,阵法、技能和修炼!$C$20:$N$40,COLUMNS(阵法、技能和修炼!$C$20:G$40),0)</f>
        <v>0</v>
      </c>
      <c r="BT37" s="9">
        <f>VLOOKUP(养成规划和标准成长!$AJ283,阵法、技能和修炼!$C$20:$N$40,COLUMNS(阵法、技能和修炼!$C$20:H$40),0)</f>
        <v>0</v>
      </c>
      <c r="BU37" s="9">
        <f>VLOOKUP(养成规划和标准成长!$AJ283,阵法、技能和修炼!$C$20:$N$40,COLUMNS(阵法、技能和修炼!$C$20:I$40),0)</f>
        <v>0</v>
      </c>
      <c r="BV37" s="9">
        <f>VLOOKUP(养成规划和标准成长!$AJ283,阵法、技能和修炼!$C$20:$N$40,COLUMNS(阵法、技能和修炼!$C$20:J$40),0)</f>
        <v>0</v>
      </c>
      <c r="BW37" s="9">
        <f>VLOOKUP(养成规划和标准成长!$AJ283,阵法、技能和修炼!$C$20:$N$40,COLUMNS(阵法、技能和修炼!$C$20:K$40),0)</f>
        <v>0</v>
      </c>
      <c r="BX37" s="9">
        <f>VLOOKUP(养成规划和标准成长!$AJ283,阵法、技能和修炼!$C$20:$N$40,COLUMNS(阵法、技能和修炼!$C$20:L$40),0)</f>
        <v>0</v>
      </c>
      <c r="BY37" s="9">
        <f>VLOOKUP(养成规划和标准成长!$AJ283,阵法、技能和修炼!$C$20:$N$40,COLUMNS(阵法、技能和修炼!$C$20:M$40),0)</f>
        <v>0</v>
      </c>
      <c r="BZ37" s="9">
        <f>VLOOKUP(养成规划和标准成长!$AJ283,阵法、技能和修炼!$C$20:$N$40,COLUMNS(阵法、技能和修炼!$C$20:N$40),0)</f>
        <v>0</v>
      </c>
    </row>
    <row r="38" spans="1:78">
      <c r="A38" s="1">
        <v>35</v>
      </c>
      <c r="B38" s="9">
        <f>ROUND(属性投放!D$4+养成规划和标准成长!E$3*养成规划和标准成长!$O131*养成规划和标准成长!$P131+养成规划和标准成长!E$4*养成规划和标准成长!$V131+养成规划和标准成长!E$5*养成规划和标准成长!$R131+(养成规划和标准成长!E$12+养成规划和标准成长!E$13)*养成规划和标准成长!$N131+养成规划和标准成长!E$14*养成规划和标准成长!$O131*养成规划和标准成长!$Q131+养成规划和标准成长!E$17*10*养成规划和标准成长!$S131+养成规划和标准成长!E$18*10*养成规划和标准成长!$T131+养成规划和标准成长!E$19*养成规划和标准成长!$U131,0)</f>
        <v>1469</v>
      </c>
      <c r="C38" s="9">
        <f>ROUND(属性投放!E$4+养成规划和标准成长!F$3*养成规划和标准成长!$O131*养成规划和标准成长!$P131+养成规划和标准成长!F$4*养成规划和标准成长!$V131+养成规划和标准成长!F$5*养成规划和标准成长!$R131+(养成规划和标准成长!F$12+养成规划和标准成长!F$13)*养成规划和标准成长!$N131+养成规划和标准成长!F$14*养成规划和标准成长!$O131*养成规划和标准成长!$Q131+养成规划和标准成长!F$17*10*养成规划和标准成长!$S131+养成规划和标准成长!F$18*10*养成规划和标准成长!$T131+养成规划和标准成长!F$19*养成规划和标准成长!$U131,0)</f>
        <v>1492</v>
      </c>
      <c r="D38" s="9">
        <f>ROUND(属性投放!F$4+养成规划和标准成长!G$3*养成规划和标准成长!$O131*养成规划和标准成长!$P131+养成规划和标准成长!G$4*养成规划和标准成长!$V131+养成规划和标准成长!G$5*养成规划和标准成长!$R131+(养成规划和标准成长!G$12+养成规划和标准成长!G$13)*养成规划和标准成长!$N131+养成规划和标准成长!G$14*养成规划和标准成长!$O131*养成规划和标准成长!$Q131+养成规划和标准成长!G$17*10*养成规划和标准成长!$S131+养成规划和标准成长!G$18*10*养成规划和标准成长!$T131+养成规划和标准成长!G$19*养成规划和标准成长!$U131,0)</f>
        <v>559</v>
      </c>
      <c r="E38" s="9">
        <f>ROUND(属性投放!G$4+养成规划和标准成长!H$3*养成规划和标准成长!$O131*养成规划和标准成长!$P131+养成规划和标准成长!H$4*养成规划和标准成长!$V131+养成规划和标准成长!H$5*养成规划和标准成长!$R131+(养成规划和标准成长!H$12+养成规划和标准成长!H$13)*养成规划和标准成长!$N131+养成规划和标准成长!H$14*养成规划和标准成长!$O131*养成规划和标准成长!$Q131+养成规划和标准成长!H$17*10*养成规划和标准成长!$S131+养成规划和标准成长!H$18*10*养成规划和标准成长!$T131+养成规划和标准成长!H$19*养成规划和标准成长!$U131,0)</f>
        <v>249</v>
      </c>
      <c r="F38" s="9">
        <f>ROUND(属性投放!H$4+养成规划和标准成长!I$3*养成规划和标准成长!$O131*养成规划和标准成长!$P131+养成规划和标准成长!I$4*养成规划和标准成长!$V131+养成规划和标准成长!I$5*养成规划和标准成长!$R131+(养成规划和标准成长!I$12+养成规划和标准成长!I$13)*养成规划和标准成长!$N131+养成规划和标准成长!I$14*养成规划和标准成长!$O131*养成规划和标准成长!$Q131+养成规划和标准成长!I$17*10*养成规划和标准成长!$S131+养成规划和标准成长!I$18*10*养成规划和标准成长!$T131+养成规划和标准成长!I$19*养成规划和标准成长!$U131,0)</f>
        <v>429</v>
      </c>
      <c r="G38" s="9">
        <f>ROUND(属性投放!I$4+养成规划和标准成长!J$3*养成规划和标准成长!$O131*养成规划和标准成长!$P131+养成规划和标准成长!J$4*养成规划和标准成长!$V131+养成规划和标准成长!J$5*养成规划和标准成长!$R131+(养成规划和标准成长!J$12+养成规划和标准成长!J$13)*养成规划和标准成长!$N131+养成规划和标准成长!J$14*养成规划和标准成长!$O131*养成规划和标准成长!$Q131+养成规划和标准成长!J$17*10*养成规划和标准成长!$S131+养成规划和标准成长!J$18*10*养成规划和标准成长!$T131+养成规划和标准成长!J$19*养成规划和标准成长!$U131,0)</f>
        <v>296</v>
      </c>
      <c r="H38" s="9">
        <f>ROUND(属性投放!J$4+养成规划和标准成长!K$3*养成规划和标准成长!$O131*养成规划和标准成长!$P131+养成规划和标准成长!K$4*养成规划和标准成长!$V131+养成规划和标准成长!K$5*养成规划和标准成长!$R131+(养成规划和标准成长!K$12+养成规划和标准成长!K$13)*养成规划和标准成长!$N131+养成规划和标准成长!K$14*养成规划和标准成长!$O131*养成规划和标准成长!$Q131+养成规划和标准成长!K$17*10*养成规划和标准成长!$S131+养成规划和标准成长!K$18*10*养成规划和标准成长!$T131+养成规划和标准成长!K$19*养成规划和标准成长!$U131,0)</f>
        <v>207</v>
      </c>
      <c r="I38" s="9">
        <f>ROUND(属性投放!K$4+养成规划和标准成长!L$3*养成规划和标准成长!$O131*养成规划和标准成长!$P131+养成规划和标准成长!L$4*养成规划和标准成长!$V131+养成规划和标准成长!L$5*养成规划和标准成长!$R131+(养成规划和标准成长!L$12+养成规划和标准成长!L$13)*养成规划和标准成长!$N131+养成规划和标准成长!L$14*养成规划和标准成长!$O131*养成规划和标准成长!$Q131+养成规划和标准成长!L$17*10*养成规划和标准成长!$S131+养成规划和标准成长!L$18*10*养成规划和标准成长!$T131+养成规划和标准成长!L$19*养成规划和标准成长!$U131,0)</f>
        <v>107</v>
      </c>
      <c r="J38" s="9">
        <f>ROUND(属性投放!L$4+养成规划和标准成长!M$3*养成规划和标准成长!$O131*养成规划和标准成长!$P131+养成规划和标准成长!M$4*养成规划和标准成长!$V131+养成规划和标准成长!M$5*养成规划和标准成长!$R131+(养成规划和标准成长!M$12+养成规划和标准成长!M$13)*养成规划和标准成长!$N131+养成规划和标准成长!M$14*养成规划和标准成长!$O131*养成规划和标准成长!$Q131+养成规划和标准成长!M$17*10*养成规划和标准成长!$S131+养成规划和标准成长!M$18*10*养成规划和标准成长!$T131+养成规划和标准成长!M$19*养成规划和标准成长!$U131,0)</f>
        <v>359</v>
      </c>
      <c r="K38" s="9">
        <f>ROUND(属性投放!M$4+养成规划和标准成长!N$3*养成规划和标准成长!$O131*养成规划和标准成长!$P131+养成规划和标准成长!N$4*养成规划和标准成长!$V131+养成规划和标准成长!N$5*养成规划和标准成长!$R131+(养成规划和标准成长!N$12+养成规划和标准成长!N$13)*养成规划和标准成长!$N131+养成规划和标准成长!N$14*养成规划和标准成长!$O131*养成规划和标准成长!$Q131+养成规划和标准成长!N$17*10*养成规划和标准成长!$S131+养成规划和标准成长!N$18*10*养成规划和标准成长!$T131+养成规划和标准成长!N$19*养成规划和标准成长!$U131,0)</f>
        <v>362</v>
      </c>
      <c r="L38" s="9">
        <f>VLOOKUP(养成规划和标准成长!$X131,阵法、技能和修炼!$C$20:$N$40,COLUMNS(阵法、技能和修炼!$C$20:G$40),0)</f>
        <v>0</v>
      </c>
      <c r="M38" s="9">
        <f>VLOOKUP(养成规划和标准成长!$X131,阵法、技能和修炼!$C$20:$N$40,COLUMNS(阵法、技能和修炼!$C$20:H$40),0)</f>
        <v>0</v>
      </c>
      <c r="N38" s="9">
        <f>VLOOKUP(养成规划和标准成长!$X131,阵法、技能和修炼!$C$20:$N$40,COLUMNS(阵法、技能和修炼!$C$20:I$40),0)</f>
        <v>0</v>
      </c>
      <c r="O38" s="9">
        <f>VLOOKUP(养成规划和标准成长!$X131,阵法、技能和修炼!$C$20:$N$40,COLUMNS(阵法、技能和修炼!$C$20:J$40),0)</f>
        <v>0</v>
      </c>
      <c r="P38" s="9">
        <f>VLOOKUP(养成规划和标准成长!$X131,阵法、技能和修炼!$C$20:$N$40,COLUMNS(阵法、技能和修炼!$C$20:K$40),0)</f>
        <v>0</v>
      </c>
      <c r="Q38" s="9">
        <f>VLOOKUP(养成规划和标准成长!$X131,阵法、技能和修炼!$C$20:$N$40,COLUMNS(阵法、技能和修炼!$C$20:L$40),0)</f>
        <v>0</v>
      </c>
      <c r="R38" s="9">
        <f>VLOOKUP(养成规划和标准成长!$X131,阵法、技能和修炼!$C$20:$N$40,COLUMNS(阵法、技能和修炼!$C$20:M$40),0)</f>
        <v>0</v>
      </c>
      <c r="S38" s="9">
        <f>VLOOKUP(养成规划和标准成长!$X131,阵法、技能和修炼!$C$20:$N$40,COLUMNS(阵法、技能和修炼!$C$20:N$40),0)</f>
        <v>0</v>
      </c>
      <c r="T38" s="1">
        <v>35</v>
      </c>
      <c r="U38" s="9">
        <f>ROUND(属性投放!D$4+养成规划和标准成长!E$3*养成规划和标准成长!$C284*养成规划和标准成长!$D284+养成规划和标准成长!E$4*养成规划和标准成长!$J284+养成规划和标准成长!E$5*养成规划和标准成长!$F284+(养成规划和标准成长!E$12+养成规划和标准成长!E$13)*养成规划和标准成长!$B284+养成规划和标准成长!E$14*养成规划和标准成长!$C284*养成规划和标准成长!$E284+养成规划和标准成长!E$17*10*养成规划和标准成长!$G284+养成规划和标准成长!E$18*10*养成规划和标准成长!$H284+养成规划和标准成长!E$19*养成规划和标准成长!$I284,0)</f>
        <v>1602</v>
      </c>
      <c r="V38" s="9">
        <f>ROUND(属性投放!E$4+养成规划和标准成长!F$3*养成规划和标准成长!$C284*养成规划和标准成长!$D284+养成规划和标准成长!F$4*养成规划和标准成长!$J284+养成规划和标准成长!F$5*养成规划和标准成长!$F284+(养成规划和标准成长!F$12+养成规划和标准成长!F$13)*养成规划和标准成长!$B284+养成规划和标准成长!F$14*养成规划和标准成长!$C284*养成规划和标准成长!$E284+养成规划和标准成长!F$17*10*养成规划和标准成长!$G284+养成规划和标准成长!F$18*10*养成规划和标准成长!$H284+养成规划和标准成长!F$19*养成规划和标准成长!$I284,0)</f>
        <v>1552</v>
      </c>
      <c r="W38" s="9">
        <f>ROUND(属性投放!F$4+养成规划和标准成长!G$3*养成规划和标准成长!$C284*养成规划和标准成长!$D284+养成规划和标准成长!G$4*养成规划和标准成长!$J284+养成规划和标准成长!G$5*养成规划和标准成长!$F284+(养成规划和标准成长!G$12+养成规划和标准成长!G$13)*养成规划和标准成长!$B284+养成规划和标准成长!G$14*养成规划和标准成长!$C284*养成规划和标准成长!$E284+养成规划和标准成长!G$17*10*养成规划和标准成长!$G284+养成规划和标准成长!G$18*10*养成规划和标准成长!$H284+养成规划和标准成长!G$19*养成规划和标准成长!$I284,0)</f>
        <v>593</v>
      </c>
      <c r="X38" s="9">
        <f>ROUND(属性投放!G$4+养成规划和标准成长!H$3*养成规划和标准成长!$C284*养成规划和标准成长!$D284+养成规划和标准成长!H$4*养成规划和标准成长!$J284+养成规划和标准成长!H$5*养成规划和标准成长!$F284+(养成规划和标准成长!H$12+养成规划和标准成长!H$13)*养成规划和标准成长!$B284+养成规划和标准成长!H$14*养成规划和标准成长!$C284*养成规划和标准成长!$E284+养成规划和标准成长!H$17*10*养成规划和标准成长!$G284+养成规划和标准成长!H$18*10*养成规划和标准成长!$H284+养成规划和标准成长!H$19*养成规划和标准成长!$I284,0)</f>
        <v>276</v>
      </c>
      <c r="Y38" s="9">
        <f>ROUND(属性投放!H$4+养成规划和标准成长!I$3*养成规划和标准成长!$C284*养成规划和标准成长!$D284+养成规划和标准成长!I$4*养成规划和标准成长!$J284+养成规划和标准成长!I$5*养成规划和标准成长!$F284+(养成规划和标准成长!I$12+养成规划和标准成长!I$13)*养成规划和标准成长!$B284+养成规划和标准成长!I$14*养成规划和标准成长!$C284*养成规划和标准成长!$E284+养成规划和标准成长!I$17*10*养成规划和标准成长!$G284+养成规划和标准成长!I$18*10*养成规划和标准成长!$H284+养成规划和标准成长!I$19*养成规划和标准成长!$I284,0)</f>
        <v>449</v>
      </c>
      <c r="Z38" s="9">
        <f>ROUND(属性投放!I$4+养成规划和标准成长!J$3*养成规划和标准成长!$C284*养成规划和标准成长!$D284+养成规划和标准成长!J$4*养成规划和标准成长!$J284+养成规划和标准成长!J$5*养成规划和标准成长!$F284+(养成规划和标准成长!J$12+养成规划和标准成长!J$13)*养成规划和标准成长!$B284+养成规划和标准成长!J$14*养成规划和标准成长!$C284*养成规划和标准成长!$E284+养成规划和标准成长!J$17*10*养成规划和标准成长!$G284+养成规划和标准成长!J$18*10*养成规划和标准成长!$H284+养成规划和标准成长!J$19*养成规划和标准成长!$I284,0)</f>
        <v>313</v>
      </c>
      <c r="AA38" s="9">
        <f>ROUND(属性投放!J$4+养成规划和标准成长!K$3*养成规划和标准成长!$C284*养成规划和标准成长!$D284+养成规划和标准成长!K$4*养成规划和标准成长!$J284+养成规划和标准成长!K$5*养成规划和标准成长!$F284+(养成规划和标准成长!K$12+养成规划和标准成长!K$13)*养成规划和标准成长!$B284+养成规划和标准成长!K$14*养成规划和标准成长!$C284*养成规划和标准成长!$E284+养成规划和标准成长!K$17*10*养成规划和标准成长!$G284+养成规划和标准成长!K$18*10*养成规划和标准成长!$H284+养成规划和标准成长!K$19*养成规划和标准成长!$I284,0)</f>
        <v>221</v>
      </c>
      <c r="AB38" s="9">
        <f>ROUND(属性投放!K$4+养成规划和标准成长!L$3*养成规划和标准成长!$C284*养成规划和标准成长!$D284+养成规划和标准成长!L$4*养成规划和标准成长!$J284+养成规划和标准成长!L$5*养成规划和标准成长!$F284+(养成规划和标准成长!L$12+养成规划和标准成长!L$13)*养成规划和标准成长!$B284+养成规划和标准成长!L$14*养成规划和标准成长!$C284*养成规划和标准成长!$E284+养成规划和标准成长!L$17*10*养成规划和标准成长!$G284+养成规划和标准成长!L$18*10*养成规划和标准成长!$H284+养成规划和标准成长!L$19*养成规划和标准成长!$I284,0)</f>
        <v>126</v>
      </c>
      <c r="AC38" s="9">
        <f>ROUND(属性投放!L$4+养成规划和标准成长!M$3*养成规划和标准成长!$C284*养成规划和标准成长!$D284+养成规划和标准成长!M$4*养成规划和标准成长!$J284+养成规划和标准成长!M$5*养成规划和标准成长!$F284+(养成规划和标准成长!M$12+养成规划和标准成长!M$13)*养成规划和标准成长!$B284+养成规划和标准成长!M$14*养成规划和标准成长!$C284*养成规划和标准成长!$E284+养成规划和标准成长!M$17*10*养成规划和标准成长!$G284+养成规划和标准成长!M$18*10*养成规划和标准成长!$H284+养成规划和标准成长!M$19*养成规划和标准成长!$I284,0)</f>
        <v>363</v>
      </c>
      <c r="AD38" s="9">
        <f>ROUND(属性投放!M$4+养成规划和标准成长!N$3*养成规划和标准成长!$C284*养成规划和标准成长!$D284+养成规划和标准成长!N$4*养成规划和标准成长!$J284+养成规划和标准成长!N$5*养成规划和标准成长!$F284+(养成规划和标准成长!N$12+养成规划和标准成长!N$13)*养成规划和标准成长!$B284+养成规划和标准成长!N$14*养成规划和标准成长!$C284*养成规划和标准成长!$E284+养成规划和标准成长!N$17*10*养成规划和标准成长!$G284+养成规划和标准成长!N$18*10*养成规划和标准成长!$H284+养成规划和标准成长!N$19*养成规划和标准成长!$I284,0)</f>
        <v>367</v>
      </c>
      <c r="AE38" s="9">
        <f>VLOOKUP(养成规划和标准成长!$L284,阵法、技能和修炼!$C$20:$N$40,COLUMNS(阵法、技能和修炼!$C$20:G$40),0)</f>
        <v>0</v>
      </c>
      <c r="AF38" s="9">
        <f>VLOOKUP(养成规划和标准成长!$L284,阵法、技能和修炼!$C$20:$N$40,COLUMNS(阵法、技能和修炼!$C$20:H$40),0)</f>
        <v>0</v>
      </c>
      <c r="AG38" s="9">
        <f>VLOOKUP(养成规划和标准成长!$L284,阵法、技能和修炼!$C$20:$N$40,COLUMNS(阵法、技能和修炼!$C$20:I$40),0)</f>
        <v>0</v>
      </c>
      <c r="AH38" s="9">
        <f>VLOOKUP(养成规划和标准成长!$L284,阵法、技能和修炼!$C$20:$N$40,COLUMNS(阵法、技能和修炼!$C$20:J$40),0)</f>
        <v>0</v>
      </c>
      <c r="AI38" s="9">
        <f>VLOOKUP(养成规划和标准成长!$L284,阵法、技能和修炼!$C$20:$N$40,COLUMNS(阵法、技能和修炼!$C$20:K$40),0)</f>
        <v>0</v>
      </c>
      <c r="AJ38" s="9">
        <f>VLOOKUP(养成规划和标准成长!$L284,阵法、技能和修炼!$C$20:$N$40,COLUMNS(阵法、技能和修炼!$C$20:L$40),0)</f>
        <v>0</v>
      </c>
      <c r="AK38" s="9">
        <f>VLOOKUP(养成规划和标准成长!$L284,阵法、技能和修炼!$C$20:$N$40,COLUMNS(阵法、技能和修炼!$C$20:M$40),0)</f>
        <v>0</v>
      </c>
      <c r="AL38" s="9">
        <f>VLOOKUP(养成规划和标准成长!$L284,阵法、技能和修炼!$C$20:$N$40,COLUMNS(阵法、技能和修炼!$C$20:N$40),0)</f>
        <v>0</v>
      </c>
      <c r="AN38" s="1">
        <v>35</v>
      </c>
      <c r="AO38" s="9">
        <f>ROUND(属性投放!D$4+养成规划和标准成长!E$3*养成规划和标准成长!$O284*养成规划和标准成长!$P284+养成规划和标准成长!E$4*养成规划和标准成长!$V284+养成规划和标准成长!E$5*养成规划和标准成长!$R284+(养成规划和标准成长!E$12+养成规划和标准成长!E$13)*养成规划和标准成长!$N284+养成规划和标准成长!E$14*养成规划和标准成长!$O284*养成规划和标准成长!$Q284+养成规划和标准成长!E$17*10*养成规划和标准成长!$S284+养成规划和标准成长!E$18*10*养成规划和标准成长!$T284+养成规划和标准成长!E$19*养成规划和标准成长!$U284,0)</f>
        <v>1734</v>
      </c>
      <c r="AP38" s="9">
        <f>ROUND(属性投放!E$4+养成规划和标准成长!F$3*养成规划和标准成长!$O284*养成规划和标准成长!$P284+养成规划和标准成长!F$4*养成规划和标准成长!$V284+养成规划和标准成长!F$5*养成规划和标准成长!$R284+(养成规划和标准成长!F$12+养成规划和标准成长!F$13)*养成规划和标准成长!$N284+养成规划和标准成长!F$14*养成规划和标准成长!$O284*养成规划和标准成长!$Q284+养成规划和标准成长!F$17*10*养成规划和标准成长!$S284+养成规划和标准成长!F$18*10*养成规划和标准成长!$T284+养成规划和标准成长!F$19*养成规划和标准成长!$U284,0)</f>
        <v>1611</v>
      </c>
      <c r="AQ38" s="9">
        <f>ROUND(属性投放!F$4+养成规划和标准成长!G$3*养成规划和标准成长!$O284*养成规划和标准成长!$P284+养成规划和标准成长!G$4*养成规划和标准成长!$V284+养成规划和标准成长!G$5*养成规划和标准成长!$R284+(养成规划和标准成长!G$12+养成规划和标准成长!G$13)*养成规划和标准成长!$N284+养成规划和标准成长!G$14*养成规划和标准成长!$O284*养成规划和标准成长!$Q284+养成规划和标准成长!G$17*10*养成规划和标准成长!$S284+养成规划和标准成长!G$18*10*养成规划和标准成长!$T284+养成规划和标准成长!G$19*养成规划和标准成长!$U284,0)</f>
        <v>627</v>
      </c>
      <c r="AR38" s="9">
        <f>ROUND(属性投放!G$4+养成规划和标准成长!H$3*养成规划和标准成长!$O284*养成规划和标准成长!$P284+养成规划和标准成长!H$4*养成规划和标准成长!$V284+养成规划和标准成长!H$5*养成规划和标准成长!$R284+(养成规划和标准成长!H$12+养成规划和标准成长!H$13)*养成规划和标准成长!$N284+养成规划和标准成长!H$14*养成规划和标准成长!$O284*养成规划和标准成长!$Q284+养成规划和标准成长!H$17*10*养成规划和标准成长!$S284+养成规划和标准成长!H$18*10*养成规划和标准成长!$T284+养成规划和标准成长!H$19*养成规划和标准成长!$U284,0)</f>
        <v>303</v>
      </c>
      <c r="AS38" s="9">
        <f>ROUND(属性投放!H$4+养成规划和标准成长!I$3*养成规划和标准成长!$O284*养成规划和标准成长!$P284+养成规划和标准成长!I$4*养成规划和标准成长!$V284+养成规划和标准成长!I$5*养成规划和标准成长!$R284+(养成规划和标准成长!I$12+养成规划和标准成长!I$13)*养成规划和标准成长!$N284+养成规划和标准成长!I$14*养成规划和标准成长!$O284*养成规划和标准成长!$Q284+养成规划和标准成长!I$17*10*养成规划和标准成长!$S284+养成规划和标准成长!I$18*10*养成规划和标准成长!$T284+养成规划和标准成长!I$19*养成规划和标准成长!$U284,0)</f>
        <v>468</v>
      </c>
      <c r="AT38" s="9">
        <f>ROUND(属性投放!I$4+养成规划和标准成长!J$3*养成规划和标准成长!$O284*养成规划和标准成长!$P284+养成规划和标准成长!J$4*养成规划和标准成长!$V284+养成规划和标准成长!J$5*养成规划和标准成长!$R284+(养成规划和标准成长!J$12+养成规划和标准成长!J$13)*养成规划和标准成长!$N284+养成规划和标准成长!J$14*养成规划和标准成长!$O284*养成规划和标准成长!$Q284+养成规划和标准成长!J$17*10*养成规划和标准成长!$S284+养成规划和标准成长!J$18*10*养成规划和标准成长!$T284+养成规划和标准成长!J$19*养成规划和标准成长!$U284,0)</f>
        <v>330</v>
      </c>
      <c r="AU38" s="9">
        <f>ROUND(属性投放!J$4+养成规划和标准成长!K$3*养成规划和标准成长!$O284*养成规划和标准成长!$P284+养成规划和标准成长!K$4*养成规划和标准成长!$V284+养成规划和标准成长!K$5*养成规划和标准成长!$R284+(养成规划和标准成长!K$12+养成规划和标准成长!K$13)*养成规划和标准成长!$N284+养成规划和标准成长!K$14*养成规划和标准成长!$O284*养成规划和标准成长!$Q284+养成规划和标准成长!K$17*10*养成规划和标准成长!$S284+养成规划和标准成长!K$18*10*养成规划和标准成长!$T284+养成规划和标准成长!K$19*养成规划和标准成长!$U284,0)</f>
        <v>234</v>
      </c>
      <c r="AV38" s="9">
        <f>ROUND(属性投放!K$4+养成规划和标准成长!L$3*养成规划和标准成长!$O284*养成规划和标准成长!$P284+养成规划和标准成长!L$4*养成规划和标准成长!$V284+养成规划和标准成长!L$5*养成规划和标准成长!$R284+(养成规划和标准成长!L$12+养成规划和标准成长!L$13)*养成规划和标准成长!$N284+养成规划和标准成长!L$14*养成规划和标准成长!$O284*养成规划和标准成长!$Q284+养成规划和标准成长!L$17*10*养成规划和标准成长!$S284+养成规划和标准成长!L$18*10*养成规划和标准成长!$T284+养成规划和标准成长!L$19*养成规划和标准成长!$U284,0)</f>
        <v>144</v>
      </c>
      <c r="AW38" s="9">
        <f>ROUND(属性投放!L$4+养成规划和标准成长!M$3*养成规划和标准成长!$O284*养成规划和标准成长!$P284+养成规划和标准成长!M$4*养成规划和标准成长!$V284+养成规划和标准成长!M$5*养成规划和标准成长!$R284+(养成规划和标准成长!M$12+养成规划和标准成长!M$13)*养成规划和标准成长!$N284+养成规划和标准成长!M$14*养成规划和标准成长!$O284*养成规划和标准成长!$Q284+养成规划和标准成长!M$17*10*养成规划和标准成长!$S284+养成规划和标准成长!M$18*10*养成规划和标准成长!$T284+养成规划和标准成长!M$19*养成规划和标准成长!$U284,0)</f>
        <v>366</v>
      </c>
      <c r="AX38" s="9">
        <f>ROUND(属性投放!M$4+养成规划和标准成长!N$3*养成规划和标准成长!$O284*养成规划和标准成长!$P284+养成规划和标准成长!N$4*养成规划和标准成长!$V284+养成规划和标准成长!N$5*养成规划和标准成长!$R284+(养成规划和标准成长!N$12+养成规划和标准成长!N$13)*养成规划和标准成长!$N284+养成规划和标准成长!N$14*养成规划和标准成长!$O284*养成规划和标准成长!$Q284+养成规划和标准成长!N$17*10*养成规划和标准成长!$S284+养成规划和标准成长!N$18*10*养成规划和标准成长!$T284+养成规划和标准成长!N$19*养成规划和标准成长!$U284,0)</f>
        <v>372</v>
      </c>
      <c r="AY38" s="9">
        <f>VLOOKUP(养成规划和标准成长!$X284,阵法、技能和修炼!$C$20:$N$40,COLUMNS(阵法、技能和修炼!$C$20:G$40),0)</f>
        <v>0</v>
      </c>
      <c r="AZ38" s="9">
        <f>VLOOKUP(养成规划和标准成长!$X284,阵法、技能和修炼!$C$20:$N$40,COLUMNS(阵法、技能和修炼!$C$20:H$40),0)</f>
        <v>0</v>
      </c>
      <c r="BA38" s="9">
        <f>VLOOKUP(养成规划和标准成长!$X284,阵法、技能和修炼!$C$20:$N$40,COLUMNS(阵法、技能和修炼!$C$20:I$40),0)</f>
        <v>0</v>
      </c>
      <c r="BB38" s="9">
        <f>VLOOKUP(养成规划和标准成长!$X284,阵法、技能和修炼!$C$20:$N$40,COLUMNS(阵法、技能和修炼!$C$20:J$40),0)</f>
        <v>0</v>
      </c>
      <c r="BC38" s="9">
        <f>VLOOKUP(养成规划和标准成长!$X284,阵法、技能和修炼!$C$20:$N$40,COLUMNS(阵法、技能和修炼!$C$20:K$40),0)</f>
        <v>0</v>
      </c>
      <c r="BD38" s="9">
        <f>VLOOKUP(养成规划和标准成长!$X284,阵法、技能和修炼!$C$20:$N$40,COLUMNS(阵法、技能和修炼!$C$20:L$40),0)</f>
        <v>0</v>
      </c>
      <c r="BE38" s="9">
        <f>VLOOKUP(养成规划和标准成长!$X284,阵法、技能和修炼!$C$20:$N$40,COLUMNS(阵法、技能和修炼!$C$20:M$40),0)</f>
        <v>0</v>
      </c>
      <c r="BF38" s="9">
        <f>VLOOKUP(养成规划和标准成长!$X284,阵法、技能和修炼!$C$20:$N$40,COLUMNS(阵法、技能和修炼!$C$20:N$40),0)</f>
        <v>0</v>
      </c>
      <c r="BH38" s="1">
        <v>35</v>
      </c>
      <c r="BI38" s="9">
        <f>ROUND(属性投放!D$4+养成规划和标准成长!E$3*养成规划和标准成长!$AA284*养成规划和标准成长!$AB284+养成规划和标准成长!E$4*养成规划和标准成长!$AH284+养成规划和标准成长!E$5*养成规划和标准成长!$AD284+(养成规划和标准成长!E$12+养成规划和标准成长!E$13)*养成规划和标准成长!$Z284+养成规划和标准成长!E$14*养成规划和标准成长!$AA284*养成规划和标准成长!$AC284+养成规划和标准成长!E$17*10*养成规划和标准成长!$AE284+养成规划和标准成长!E$18*10*养成规划和标准成长!$AF284+养成规划和标准成长!E$19*养成规划和标准成长!$AG284,0)</f>
        <v>1842</v>
      </c>
      <c r="BJ38" s="9">
        <f>ROUND(属性投放!E$4+养成规划和标准成长!F$3*养成规划和标准成长!$AA284*养成规划和标准成长!$AB284+养成规划和标准成长!F$4*养成规划和标准成长!$AH284+养成规划和标准成长!F$5*养成规划和标准成长!$AD284+(养成规划和标准成长!F$12+养成规划和标准成长!F$13)*养成规划和标准成长!$Z284+养成规划和标准成长!F$14*养成规划和标准成长!$AA284*养成规划和标准成长!$AC284+养成规划和标准成长!F$17*10*养成规划和标准成长!$AE284+养成规划和标准成长!F$18*10*养成规划和标准成长!$AF284+养成规划和标准成长!F$19*养成规划和标准成长!$AG284,0)</f>
        <v>1671</v>
      </c>
      <c r="BK38" s="9">
        <f>ROUND(属性投放!F$4+养成规划和标准成长!G$3*养成规划和标准成长!$AA284*养成规划和标准成长!$AB284+养成规划和标准成长!G$4*养成规划和标准成长!$AH284+养成规划和标准成长!G$5*养成规划和标准成长!$AD284+(养成规划和标准成长!G$12+养成规划和标准成长!G$13)*养成规划和标准成长!$Z284+养成规划和标准成长!G$14*养成规划和标准成长!$AA284*养成规划和标准成长!$AC284+养成规划和标准成长!G$17*10*养成规划和标准成长!$AE284+养成规划和标准成长!G$18*10*养成规划和标准成长!$AF284+养成规划和标准成长!G$19*养成规划和标准成长!$AG284,0)</f>
        <v>657</v>
      </c>
      <c r="BL38" s="9">
        <f>ROUND(属性投放!G$4+养成规划和标准成长!H$3*养成规划和标准成长!$AA284*养成规划和标准成长!$AB284+养成规划和标准成长!H$4*养成规划和标准成长!$AH284+养成规划和标准成长!H$5*养成规划和标准成长!$AD284+(养成规划和标准成长!H$12+养成规划和标准成长!H$13)*养成规划和标准成长!$Z284+养成规划和标准成长!H$14*养成规划和标准成长!$AA284*养成规划和标准成长!$AC284+养成规划和标准成长!H$17*10*养成规划和标准成长!$AE284+养成规划和标准成长!H$18*10*养成规划和标准成长!$AF284+养成规划和标准成长!H$19*养成规划和标准成长!$AG284,0)</f>
        <v>322</v>
      </c>
      <c r="BM38" s="9">
        <f>ROUND(属性投放!H$4+养成规划和标准成长!I$3*养成规划和标准成长!$AA284*养成规划和标准成长!$AB284+养成规划和标准成长!I$4*养成规划和标准成长!$AH284+养成规划和标准成长!I$5*养成规划和标准成长!$AD284+(养成规划和标准成长!I$12+养成规划和标准成长!I$13)*养成规划和标准成长!$Z284+养成规划和标准成长!I$14*养成规划和标准成长!$AA284*养成规划和标准成长!$AC284+养成规划和标准成长!I$17*10*养成规划和标准成长!$AE284+养成规划和标准成长!I$18*10*养成规划和标准成长!$AF284+养成规划和标准成长!I$19*养成规划和标准成长!$AG284,0)</f>
        <v>484</v>
      </c>
      <c r="BN38" s="9">
        <f>ROUND(属性投放!I$4+养成规划和标准成长!J$3*养成规划和标准成长!$AA284*养成规划和标准成长!$AB284+养成规划和标准成长!J$4*养成规划和标准成长!$AH284+养成规划和标准成长!J$5*养成规划和标准成长!$AD284+(养成规划和标准成长!J$12+养成规划和标准成长!J$13)*养成规划和标准成长!$Z284+养成规划和标准成长!J$14*养成规划和标准成长!$AA284*养成规划和标准成长!$AC284+养成规划和标准成长!J$17*10*养成规划和标准成长!$AE284+养成规划和标准成长!J$18*10*养成规划和标准成长!$AF284+养成规划和标准成长!J$19*养成规划和标准成长!$AG284,0)</f>
        <v>342</v>
      </c>
      <c r="BO38" s="9">
        <f>ROUND(属性投放!J$4+养成规划和标准成长!K$3*养成规划和标准成长!$AA284*养成规划和标准成长!$AB284+养成规划和标准成长!K$4*养成规划和标准成长!$AH284+养成规划和标准成长!K$5*养成规划和标准成长!$AD284+(养成规划和标准成长!K$12+养成规划和标准成长!K$13)*养成规划和标准成长!$Z284+养成规划和标准成长!K$14*养成规划和标准成长!$AA284*养成规划和标准成长!$AC284+养成规划和标准成长!K$17*10*养成规划和标准成长!$AE284+养成规划和标准成长!K$18*10*养成规划和标准成长!$AF284+养成规划和标准成长!K$19*养成规划和标准成长!$AG284,0)</f>
        <v>243</v>
      </c>
      <c r="BP38" s="9">
        <f>ROUND(属性投放!K$4+养成规划和标准成长!L$3*养成规划和标准成长!$AA284*养成规划和标准成长!$AB284+养成规划和标准成长!L$4*养成规划和标准成长!$AH284+养成规划和标准成长!L$5*养成规划和标准成长!$AD284+(养成规划和标准成长!L$12+养成规划和标准成长!L$13)*养成规划和标准成长!$Z284+养成规划和标准成长!L$14*养成规划和标准成长!$AA284*养成规划和标准成长!$AC284+养成规划和标准成长!L$17*10*养成规划和标准成长!$AE284+养成规划和标准成长!L$18*10*养成规划和标准成长!$AF284+养成规划和标准成长!L$19*养成规划和标准成长!$AG284,0)</f>
        <v>158</v>
      </c>
      <c r="BQ38" s="9">
        <f>ROUND(属性投放!L$4+养成规划和标准成长!M$3*养成规划和标准成长!$AA284*养成规划和标准成长!$AB284+养成规划和标准成长!M$4*养成规划和标准成长!$AH284+养成规划和标准成长!M$5*养成规划和标准成长!$AD284+(养成规划和标准成长!M$12+养成规划和标准成长!M$13)*养成规划和标准成长!$Z284+养成规划和标准成长!M$14*养成规划和标准成长!$AA284*养成规划和标准成长!$AC284+养成规划和标准成长!M$17*10*养成规划和标准成长!$AE284+养成规划和标准成长!M$18*10*养成规划和标准成长!$AF284+养成规划和标准成长!M$19*养成规划和标准成长!$AG284,0)</f>
        <v>368</v>
      </c>
      <c r="BR38" s="9">
        <f>ROUND(属性投放!M$4+养成规划和标准成长!N$3*养成规划和标准成长!$AA284*养成规划和标准成长!$AB284+养成规划和标准成长!N$4*养成规划和标准成长!$AH284+养成规划和标准成长!N$5*养成规划和标准成长!$AD284+(养成规划和标准成长!N$12+养成规划和标准成长!N$13)*养成规划和标准成长!$Z284+养成规划和标准成长!N$14*养成规划和标准成长!$AA284*养成规划和标准成长!$AC284+养成规划和标准成长!N$17*10*养成规划和标准成长!$AE284+养成规划和标准成长!N$18*10*养成规划和标准成长!$AF284+养成规划和标准成长!N$19*养成规划和标准成长!$AG284,0)</f>
        <v>374</v>
      </c>
      <c r="BS38" s="9">
        <f>VLOOKUP(养成规划和标准成长!$AJ284,阵法、技能和修炼!$C$20:$N$40,COLUMNS(阵法、技能和修炼!$C$20:G$40),0)</f>
        <v>0</v>
      </c>
      <c r="BT38" s="9">
        <f>VLOOKUP(养成规划和标准成长!$AJ284,阵法、技能和修炼!$C$20:$N$40,COLUMNS(阵法、技能和修炼!$C$20:H$40),0)</f>
        <v>0</v>
      </c>
      <c r="BU38" s="9">
        <f>VLOOKUP(养成规划和标准成长!$AJ284,阵法、技能和修炼!$C$20:$N$40,COLUMNS(阵法、技能和修炼!$C$20:I$40),0)</f>
        <v>0</v>
      </c>
      <c r="BV38" s="9">
        <f>VLOOKUP(养成规划和标准成长!$AJ284,阵法、技能和修炼!$C$20:$N$40,COLUMNS(阵法、技能和修炼!$C$20:J$40),0)</f>
        <v>0</v>
      </c>
      <c r="BW38" s="9">
        <f>VLOOKUP(养成规划和标准成长!$AJ284,阵法、技能和修炼!$C$20:$N$40,COLUMNS(阵法、技能和修炼!$C$20:K$40),0)</f>
        <v>0</v>
      </c>
      <c r="BX38" s="9">
        <f>VLOOKUP(养成规划和标准成长!$AJ284,阵法、技能和修炼!$C$20:$N$40,COLUMNS(阵法、技能和修炼!$C$20:L$40),0)</f>
        <v>0</v>
      </c>
      <c r="BY38" s="9">
        <f>VLOOKUP(养成规划和标准成长!$AJ284,阵法、技能和修炼!$C$20:$N$40,COLUMNS(阵法、技能和修炼!$C$20:M$40),0)</f>
        <v>0</v>
      </c>
      <c r="BZ38" s="9">
        <f>VLOOKUP(养成规划和标准成长!$AJ284,阵法、技能和修炼!$C$20:$N$40,COLUMNS(阵法、技能和修炼!$C$20:N$40),0)</f>
        <v>0</v>
      </c>
    </row>
    <row r="39" spans="1:78">
      <c r="A39" s="1">
        <v>36</v>
      </c>
      <c r="B39" s="9">
        <f>ROUND(属性投放!D$4+养成规划和标准成长!E$3*养成规划和标准成长!$O132*养成规划和标准成长!$P132+养成规划和标准成长!E$4*养成规划和标准成长!$V132+养成规划和标准成长!E$5*养成规划和标准成长!$R132+(养成规划和标准成长!E$12+养成规划和标准成长!E$13)*养成规划和标准成长!$N132+养成规划和标准成长!E$14*养成规划和标准成长!$O132*养成规划和标准成长!$Q132+养成规划和标准成长!E$17*10*养成规划和标准成长!$S132+养成规划和标准成长!E$18*10*养成规划和标准成长!$T132+养成规划和标准成长!E$19*养成规划和标准成长!$U132,0)</f>
        <v>1492</v>
      </c>
      <c r="C39" s="9">
        <f>ROUND(属性投放!E$4+养成规划和标准成长!F$3*养成规划和标准成长!$O132*养成规划和标准成长!$P132+养成规划和标准成长!F$4*养成规划和标准成长!$V132+养成规划和标准成长!F$5*养成规划和标准成长!$R132+(养成规划和标准成长!F$12+养成规划和标准成长!F$13)*养成规划和标准成长!$N132+养成规划和标准成长!F$14*养成规划和标准成长!$O132*养成规划和标准成长!$Q132+养成规划和标准成长!F$17*10*养成规划和标准成长!$S132+养成规划和标准成长!F$18*10*养成规划和标准成长!$T132+养成规划和标准成长!F$19*养成规划和标准成长!$U132,0)</f>
        <v>1524</v>
      </c>
      <c r="D39" s="9">
        <f>ROUND(属性投放!F$4+养成规划和标准成长!G$3*养成规划和标准成长!$O132*养成规划和标准成长!$P132+养成规划和标准成长!G$4*养成规划和标准成长!$V132+养成规划和标准成长!G$5*养成规划和标准成长!$R132+(养成规划和标准成长!G$12+养成规划和标准成长!G$13)*养成规划和标准成长!$N132+养成规划和标准成长!G$14*养成规划和标准成长!$O132*养成规划和标准成长!$Q132+养成规划和标准成长!G$17*10*养成规划和标准成长!$S132+养成规划和标准成长!G$18*10*养成规划和标准成长!$T132+养成规划和标准成长!G$19*养成规划和标准成长!$U132,0)</f>
        <v>566</v>
      </c>
      <c r="E39" s="9">
        <f>ROUND(属性投放!G$4+养成规划和标准成长!H$3*养成规划和标准成长!$O132*养成规划和标准成长!$P132+养成规划和标准成长!H$4*养成规划和标准成长!$V132+养成规划和标准成长!H$5*养成规划和标准成长!$R132+(养成规划和标准成长!H$12+养成规划和标准成长!H$13)*养成规划和标准成长!$N132+养成规划和标准成长!H$14*养成规划和标准成长!$O132*养成规划和标准成长!$Q132+养成规划和标准成长!H$17*10*养成规划和标准成长!$S132+养成规划和标准成长!H$18*10*养成规划和标准成长!$T132+养成规划和标准成长!H$19*养成规划和标准成长!$U132,0)</f>
        <v>251</v>
      </c>
      <c r="F39" s="9">
        <f>ROUND(属性投放!H$4+养成规划和标准成长!I$3*养成规划和标准成长!$O132*养成规划和标准成长!$P132+养成规划和标准成长!I$4*养成规划和标准成长!$V132+养成规划和标准成长!I$5*养成规划和标准成长!$R132+(养成规划和标准成长!I$12+养成规划和标准成长!I$13)*养成规划和标准成长!$N132+养成规划和标准成长!I$14*养成规划和标准成长!$O132*养成规划和标准成长!$Q132+养成规划和标准成长!I$17*10*养成规划和标准成长!$S132+养成规划和标准成长!I$18*10*养成规划和标准成长!$T132+养成规划和标准成长!I$19*养成规划和标准成长!$U132,0)</f>
        <v>436</v>
      </c>
      <c r="G39" s="9">
        <f>ROUND(属性投放!I$4+养成规划和标准成长!J$3*养成规划和标准成长!$O132*养成规划和标准成长!$P132+养成规划和标准成长!J$4*养成规划和标准成长!$V132+养成规划和标准成长!J$5*养成规划和标准成长!$R132+(养成规划和标准成长!J$12+养成规划和标准成长!J$13)*养成规划和标准成长!$N132+养成规划和标准成长!J$14*养成规划和标准成长!$O132*养成规划和标准成长!$Q132+养成规划和标准成长!J$17*10*养成规划和标准成长!$S132+养成规划和标准成长!J$18*10*养成规划和标准成长!$T132+养成规划和标准成长!J$19*养成规划和标准成长!$U132,0)</f>
        <v>302</v>
      </c>
      <c r="H39" s="9">
        <f>ROUND(属性投放!J$4+养成规划和标准成长!K$3*养成规划和标准成长!$O132*养成规划和标准成长!$P132+养成规划和标准成长!K$4*养成规划和标准成长!$V132+养成规划和标准成长!K$5*养成规划和标准成长!$R132+(养成规划和标准成长!K$12+养成规划和标准成长!K$13)*养成规划和标准成长!$N132+养成规划和标准成长!K$14*养成规划和标准成长!$O132*养成规划和标准成长!$Q132+养成规划和标准成长!K$17*10*养成规划和标准成长!$S132+养成规划和标准成长!K$18*10*养成规划和标准成长!$T132+养成规划和标准成长!K$19*养成规划和标准成长!$U132,0)</f>
        <v>211</v>
      </c>
      <c r="I39" s="9">
        <f>ROUND(属性投放!K$4+养成规划和标准成长!L$3*养成规划和标准成长!$O132*养成规划和标准成长!$P132+养成规划和标准成长!L$4*养成规划和标准成长!$V132+养成规划和标准成长!L$5*养成规划和标准成长!$R132+(养成规划和标准成长!L$12+养成规划和标准成长!L$13)*养成规划和标准成长!$N132+养成规划和标准成长!L$14*养成规划和标准成长!$O132*养成规划和标准成长!$Q132+养成规划和标准成长!L$17*10*养成规划和标准成长!$S132+养成规划和标准成长!L$18*10*养成规划和标准成长!$T132+养成规划和标准成长!L$19*养成规划和标准成长!$U132,0)</f>
        <v>107</v>
      </c>
      <c r="J39" s="9">
        <f>ROUND(属性投放!L$4+养成规划和标准成长!M$3*养成规划和标准成长!$O132*养成规划和标准成长!$P132+养成规划和标准成长!M$4*养成规划和标准成长!$V132+养成规划和标准成长!M$5*养成规划和标准成长!$R132+(养成规划和标准成长!M$12+养成规划和标准成长!M$13)*养成规划和标准成长!$N132+养成规划和标准成长!M$14*养成规划和标准成长!$O132*养成规划和标准成长!$Q132+养成规划和标准成长!M$17*10*养成规划和标准成长!$S132+养成规划和标准成长!M$18*10*养成规划和标准成长!$T132+养成规划和标准成长!M$19*养成规划和标准成长!$U132,0)</f>
        <v>369</v>
      </c>
      <c r="K39" s="9">
        <f>ROUND(属性投放!M$4+养成规划和标准成长!N$3*养成规划和标准成长!$O132*养成规划和标准成长!$P132+养成规划和标准成长!N$4*养成规划和标准成长!$V132+养成规划和标准成长!N$5*养成规划和标准成长!$R132+(养成规划和标准成长!N$12+养成规划和标准成长!N$13)*养成规划和标准成长!$N132+养成规划和标准成长!N$14*养成规划和标准成长!$O132*养成规划和标准成长!$Q132+养成规划和标准成长!N$17*10*养成规划和标准成长!$S132+养成规划和标准成长!N$18*10*养成规划和标准成长!$T132+养成规划和标准成长!N$19*养成规划和标准成长!$U132,0)</f>
        <v>372</v>
      </c>
      <c r="L39" s="9">
        <f>VLOOKUP(养成规划和标准成长!$X132,阵法、技能和修炼!$C$20:$N$40,COLUMNS(阵法、技能和修炼!$C$20:G$40),0)</f>
        <v>0</v>
      </c>
      <c r="M39" s="9">
        <f>VLOOKUP(养成规划和标准成长!$X132,阵法、技能和修炼!$C$20:$N$40,COLUMNS(阵法、技能和修炼!$C$20:H$40),0)</f>
        <v>0</v>
      </c>
      <c r="N39" s="9">
        <f>VLOOKUP(养成规划和标准成长!$X132,阵法、技能和修炼!$C$20:$N$40,COLUMNS(阵法、技能和修炼!$C$20:I$40),0)</f>
        <v>0</v>
      </c>
      <c r="O39" s="9">
        <f>VLOOKUP(养成规划和标准成长!$X132,阵法、技能和修炼!$C$20:$N$40,COLUMNS(阵法、技能和修炼!$C$20:J$40),0)</f>
        <v>0</v>
      </c>
      <c r="P39" s="9">
        <f>VLOOKUP(养成规划和标准成长!$X132,阵法、技能和修炼!$C$20:$N$40,COLUMNS(阵法、技能和修炼!$C$20:K$40),0)</f>
        <v>0</v>
      </c>
      <c r="Q39" s="9">
        <f>VLOOKUP(养成规划和标准成长!$X132,阵法、技能和修炼!$C$20:$N$40,COLUMNS(阵法、技能和修炼!$C$20:L$40),0)</f>
        <v>0</v>
      </c>
      <c r="R39" s="9">
        <f>VLOOKUP(养成规划和标准成长!$X132,阵法、技能和修炼!$C$20:$N$40,COLUMNS(阵法、技能和修炼!$C$20:M$40),0)</f>
        <v>0</v>
      </c>
      <c r="S39" s="9">
        <f>VLOOKUP(养成规划和标准成长!$X132,阵法、技能和修炼!$C$20:$N$40,COLUMNS(阵法、技能和修炼!$C$20:N$40),0)</f>
        <v>0</v>
      </c>
      <c r="T39" s="1">
        <v>36</v>
      </c>
      <c r="U39" s="9">
        <f>ROUND(属性投放!D$4+养成规划和标准成长!E$3*养成规划和标准成长!$C285*养成规划和标准成长!$D285+养成规划和标准成长!E$4*养成规划和标准成长!$J285+养成规划和标准成长!E$5*养成规划和标准成长!$F285+(养成规划和标准成长!E$12+养成规划和标准成长!E$13)*养成规划和标准成长!$B285+养成规划和标准成长!E$14*养成规划和标准成长!$C285*养成规划和标准成长!$E285+养成规划和标准成长!E$17*10*养成规划和标准成长!$G285+养成规划和标准成长!E$18*10*养成规划和标准成长!$H285+养成规划和标准成长!E$19*养成规划和标准成长!$I285,0)</f>
        <v>1626</v>
      </c>
      <c r="V39" s="9">
        <f>ROUND(属性投放!E$4+养成规划和标准成长!F$3*养成规划和标准成长!$C285*养成规划和标准成长!$D285+养成规划和标准成长!F$4*养成规划和标准成长!$J285+养成规划和标准成长!F$5*养成规划和标准成长!$F285+(养成规划和标准成长!F$12+养成规划和标准成长!F$13)*养成规划和标准成长!$B285+养成规划和标准成长!F$14*养成规划和标准成长!$C285*养成规划和标准成长!$E285+养成规划和标准成长!F$17*10*养成规划和标准成长!$G285+养成规划和标准成长!F$18*10*养成规划和标准成长!$H285+养成规划和标准成长!F$19*养成规划和标准成长!$I285,0)</f>
        <v>1585</v>
      </c>
      <c r="W39" s="9">
        <f>ROUND(属性投放!F$4+养成规划和标准成长!G$3*养成规划和标准成长!$C285*养成规划和标准成长!$D285+养成规划和标准成长!G$4*养成规划和标准成长!$J285+养成规划和标准成长!G$5*养成规划和标准成长!$F285+(养成规划和标准成长!G$12+养成规划和标准成长!G$13)*养成规划和标准成长!$B285+养成规划和标准成长!G$14*养成规划和标准成长!$C285*养成规划和标准成长!$E285+养成规划和标准成长!G$17*10*养成规划和标准成长!$G285+养成规划和标准成长!G$18*10*养成规划和标准成长!$H285+养成规划和标准成长!G$19*养成规划和标准成长!$I285,0)</f>
        <v>600</v>
      </c>
      <c r="X39" s="9">
        <f>ROUND(属性投放!G$4+养成规划和标准成长!H$3*养成规划和标准成长!$C285*养成规划和标准成长!$D285+养成规划和标准成长!H$4*养成规划和标准成长!$J285+养成规划和标准成长!H$5*养成规划和标准成长!$F285+(养成规划和标准成长!H$12+养成规划和标准成长!H$13)*养成规划和标准成长!$B285+养成规划和标准成长!H$14*养成规划和标准成长!$C285*养成规划和标准成长!$E285+养成规划和标准成长!H$17*10*养成规划和标准成长!$G285+养成规划和标准成长!H$18*10*养成规划和标准成长!$H285+养成规划和标准成长!H$19*养成规划和标准成长!$I285,0)</f>
        <v>278</v>
      </c>
      <c r="Y39" s="9">
        <f>ROUND(属性投放!H$4+养成规划和标准成长!I$3*养成规划和标准成长!$C285*养成规划和标准成长!$D285+养成规划和标准成长!I$4*养成规划和标准成长!$J285+养成规划和标准成长!I$5*养成规划和标准成长!$F285+(养成规划和标准成长!I$12+养成规划和标准成长!I$13)*养成规划和标准成长!$B285+养成规划和标准成长!I$14*养成规划和标准成长!$C285*养成规划和标准成长!$E285+养成规划和标准成长!I$17*10*养成规划和标准成长!$G285+养成规划和标准成长!I$18*10*养成规划和标准成长!$H285+养成规划和标准成长!I$19*养成规划和标准成长!$I285,0)</f>
        <v>456</v>
      </c>
      <c r="Z39" s="9">
        <f>ROUND(属性投放!I$4+养成规划和标准成长!J$3*养成规划和标准成长!$C285*养成规划和标准成长!$D285+养成规划和标准成长!J$4*养成规划和标准成长!$J285+养成规划和标准成长!J$5*养成规划和标准成长!$F285+(养成规划和标准成长!J$12+养成规划和标准成长!J$13)*养成规划和标准成长!$B285+养成规划和标准成长!J$14*养成规划和标准成长!$C285*养成规划和标准成长!$E285+养成规划和标准成长!J$17*10*养成规划和标准成长!$G285+养成规划和标准成长!J$18*10*养成规划和标准成长!$H285+养成规划和标准成长!J$19*养成规划和标准成长!$I285,0)</f>
        <v>318</v>
      </c>
      <c r="AA39" s="9">
        <f>ROUND(属性投放!J$4+养成规划和标准成长!K$3*养成规划和标准成长!$C285*养成规划和标准成长!$D285+养成规划和标准成长!K$4*养成规划和标准成长!$J285+养成规划和标准成长!K$5*养成规划和标准成长!$F285+(养成规划和标准成长!K$12+养成规划和标准成长!K$13)*养成规划和标准成长!$B285+养成规划和标准成长!K$14*养成规划和标准成长!$C285*养成规划和标准成长!$E285+养成规划和标准成长!K$17*10*养成规划和标准成长!$G285+养成规划和标准成长!K$18*10*养成规划和标准成长!$H285+养成规划和标准成长!K$19*养成规划和标准成长!$I285,0)</f>
        <v>224</v>
      </c>
      <c r="AB39" s="9">
        <f>ROUND(属性投放!K$4+养成规划和标准成长!L$3*养成规划和标准成长!$C285*养成规划和标准成长!$D285+养成规划和标准成长!L$4*养成规划和标准成长!$J285+养成规划和标准成长!L$5*养成规划和标准成长!$F285+(养成规划和标准成长!L$12+养成规划和标准成长!L$13)*养成规划和标准成长!$B285+养成规划和标准成长!L$14*养成规划和标准成长!$C285*养成规划和标准成长!$E285+养成规划和标准成长!L$17*10*养成规划和标准成长!$G285+养成规划和标准成长!L$18*10*养成规划和标准成长!$H285+养成规划和标准成长!L$19*养成规划和标准成长!$I285,0)</f>
        <v>126</v>
      </c>
      <c r="AC39" s="9">
        <f>ROUND(属性投放!L$4+养成规划和标准成长!M$3*养成规划和标准成长!$C285*养成规划和标准成长!$D285+养成规划和标准成长!M$4*养成规划和标准成长!$J285+养成规划和标准成长!M$5*养成规划和标准成长!$F285+(养成规划和标准成长!M$12+养成规划和标准成长!M$13)*养成规划和标准成长!$B285+养成规划和标准成长!M$14*养成规划和标准成长!$C285*养成规划和标准成长!$E285+养成规划和标准成长!M$17*10*养成规划和标准成长!$G285+养成规划和标准成长!M$18*10*养成规划和标准成长!$H285+养成规划和标准成长!M$19*养成规划和标准成长!$I285,0)</f>
        <v>373</v>
      </c>
      <c r="AD39" s="9">
        <f>ROUND(属性投放!M$4+养成规划和标准成长!N$3*养成规划和标准成长!$C285*养成规划和标准成长!$D285+养成规划和标准成长!N$4*养成规划和标准成长!$J285+养成规划和标准成长!N$5*养成规划和标准成长!$F285+(养成规划和标准成长!N$12+养成规划和标准成长!N$13)*养成规划和标准成长!$B285+养成规划和标准成长!N$14*养成规划和标准成长!$C285*养成规划和标准成长!$E285+养成规划和标准成长!N$17*10*养成规划和标准成长!$G285+养成规划和标准成长!N$18*10*养成规划和标准成长!$H285+养成规划和标准成长!N$19*养成规划和标准成长!$I285,0)</f>
        <v>377</v>
      </c>
      <c r="AE39" s="9">
        <f>VLOOKUP(养成规划和标准成长!$L285,阵法、技能和修炼!$C$20:$N$40,COLUMNS(阵法、技能和修炼!$C$20:G$40),0)</f>
        <v>0</v>
      </c>
      <c r="AF39" s="9">
        <f>VLOOKUP(养成规划和标准成长!$L285,阵法、技能和修炼!$C$20:$N$40,COLUMNS(阵法、技能和修炼!$C$20:H$40),0)</f>
        <v>0</v>
      </c>
      <c r="AG39" s="9">
        <f>VLOOKUP(养成规划和标准成长!$L285,阵法、技能和修炼!$C$20:$N$40,COLUMNS(阵法、技能和修炼!$C$20:I$40),0)</f>
        <v>0</v>
      </c>
      <c r="AH39" s="9">
        <f>VLOOKUP(养成规划和标准成长!$L285,阵法、技能和修炼!$C$20:$N$40,COLUMNS(阵法、技能和修炼!$C$20:J$40),0)</f>
        <v>0</v>
      </c>
      <c r="AI39" s="9">
        <f>VLOOKUP(养成规划和标准成长!$L285,阵法、技能和修炼!$C$20:$N$40,COLUMNS(阵法、技能和修炼!$C$20:K$40),0)</f>
        <v>0</v>
      </c>
      <c r="AJ39" s="9">
        <f>VLOOKUP(养成规划和标准成长!$L285,阵法、技能和修炼!$C$20:$N$40,COLUMNS(阵法、技能和修炼!$C$20:L$40),0)</f>
        <v>0</v>
      </c>
      <c r="AK39" s="9">
        <f>VLOOKUP(养成规划和标准成长!$L285,阵法、技能和修炼!$C$20:$N$40,COLUMNS(阵法、技能和修炼!$C$20:M$40),0)</f>
        <v>0</v>
      </c>
      <c r="AL39" s="9">
        <f>VLOOKUP(养成规划和标准成长!$L285,阵法、技能和修炼!$C$20:$N$40,COLUMNS(阵法、技能和修炼!$C$20:N$40),0)</f>
        <v>0</v>
      </c>
      <c r="AN39" s="1">
        <v>36</v>
      </c>
      <c r="AO39" s="9">
        <f>ROUND(属性投放!D$4+养成规划和标准成长!E$3*养成规划和标准成长!$O285*养成规划和标准成长!$P285+养成规划和标准成长!E$4*养成规划和标准成长!$V285+养成规划和标准成长!E$5*养成规划和标准成长!$R285+(养成规划和标准成长!E$12+养成规划和标准成长!E$13)*养成规划和标准成长!$N285+养成规划和标准成长!E$14*养成规划和标准成长!$O285*养成规划和标准成长!$Q285+养成规划和标准成长!E$17*10*养成规划和标准成长!$S285+养成规划和标准成长!E$18*10*养成规划和标准成长!$T285+养成规划和标准成长!E$19*养成规划和标准成长!$U285,0)</f>
        <v>1759</v>
      </c>
      <c r="AP39" s="9">
        <f>ROUND(属性投放!E$4+养成规划和标准成长!F$3*养成规划和标准成长!$O285*养成规划和标准成长!$P285+养成规划和标准成长!F$4*养成规划和标准成长!$V285+养成规划和标准成长!F$5*养成规划和标准成长!$R285+(养成规划和标准成长!F$12+养成规划和标准成长!F$13)*养成规划和标准成长!$N285+养成规划和标准成长!F$14*养成规划和标准成长!$O285*养成规划和标准成长!$Q285+养成规划和标准成长!F$17*10*养成规划和标准成长!$S285+养成规划和标准成长!F$18*10*养成规划和标准成长!$T285+养成规划和标准成长!F$19*养成规划和标准成长!$U285,0)</f>
        <v>1645</v>
      </c>
      <c r="AQ39" s="9">
        <f>ROUND(属性投放!F$4+养成规划和标准成长!G$3*养成规划和标准成长!$O285*养成规划和标准成长!$P285+养成规划和标准成长!G$4*养成规划和标准成长!$V285+养成规划和标准成长!G$5*养成规划和标准成长!$R285+(养成规划和标准成长!G$12+养成规划和标准成长!G$13)*养成规划和标准成长!$N285+养成规划和标准成长!G$14*养成规划和标准成长!$O285*养成规划和标准成长!$Q285+养成规划和标准成长!G$17*10*养成规划和标准成长!$S285+养成规划和标准成长!G$18*10*养成规划和标准成长!$T285+养成规划和标准成长!G$19*养成规划和标准成长!$U285,0)</f>
        <v>635</v>
      </c>
      <c r="AR39" s="9">
        <f>ROUND(属性投放!G$4+养成规划和标准成长!H$3*养成规划和标准成长!$O285*养成规划和标准成长!$P285+养成规划和标准成长!H$4*养成规划和标准成长!$V285+养成规划和标准成长!H$5*养成规划和标准成长!$R285+(养成规划和标准成长!H$12+养成规划和标准成长!H$13)*养成规划和标准成长!$N285+养成规划和标准成长!H$14*养成规划和标准成长!$O285*养成规划和标准成长!$Q285+养成规划和标准成长!H$17*10*养成规划和标准成长!$S285+养成规划和标准成长!H$18*10*养成规划和标准成长!$T285+养成规划和标准成长!H$19*养成规划和标准成长!$U285,0)</f>
        <v>305</v>
      </c>
      <c r="AS39" s="9">
        <f>ROUND(属性投放!H$4+养成规划和标准成长!I$3*养成规划和标准成长!$O285*养成规划和标准成长!$P285+养成规划和标准成长!I$4*养成规划和标准成长!$V285+养成规划和标准成长!I$5*养成规划和标准成长!$R285+(养成规划和标准成长!I$12+养成规划和标准成长!I$13)*养成规划和标准成长!$N285+养成规划和标准成长!I$14*养成规划和标准成长!$O285*养成规划和标准成长!$Q285+养成规划和标准成长!I$17*10*养成规划和标准成长!$S285+养成规划和标准成长!I$18*10*养成规划和标准成长!$T285+养成规划和标准成长!I$19*养成规划和标准成长!$U285,0)</f>
        <v>475</v>
      </c>
      <c r="AT39" s="9">
        <f>ROUND(属性投放!I$4+养成规划和标准成长!J$3*养成规划和标准成长!$O285*养成规划和标准成长!$P285+养成规划和标准成长!J$4*养成规划和标准成长!$V285+养成规划和标准成长!J$5*养成规划和标准成长!$R285+(养成规划和标准成长!J$12+养成规划和标准成长!J$13)*养成规划和标准成长!$N285+养成规划和标准成长!J$14*养成规划和标准成长!$O285*养成规划和标准成长!$Q285+养成规划和标准成长!J$17*10*养成规划和标准成长!$S285+养成规划和标准成长!J$18*10*养成规划和标准成长!$T285+养成规划和标准成长!J$19*养成规划和标准成长!$U285,0)</f>
        <v>335</v>
      </c>
      <c r="AU39" s="9">
        <f>ROUND(属性投放!J$4+养成规划和标准成长!K$3*养成规划和标准成长!$O285*养成规划和标准成长!$P285+养成规划和标准成长!K$4*养成规划和标准成长!$V285+养成规划和标准成长!K$5*养成规划和标准成长!$R285+(养成规划和标准成长!K$12+养成规划和标准成长!K$13)*养成规划和标准成长!$N285+养成规划和标准成长!K$14*养成规划和标准成长!$O285*养成规划和标准成长!$Q285+养成规划和标准成长!K$17*10*养成规划和标准成长!$S285+养成规划和标准成长!K$18*10*养成规划和标准成长!$T285+养成规划和标准成长!K$19*养成规划和标准成长!$U285,0)</f>
        <v>238</v>
      </c>
      <c r="AV39" s="9">
        <f>ROUND(属性投放!K$4+养成规划和标准成长!L$3*养成规划和标准成长!$O285*养成规划和标准成长!$P285+养成规划和标准成长!L$4*养成规划和标准成长!$V285+养成规划和标准成长!L$5*养成规划和标准成长!$R285+(养成规划和标准成长!L$12+养成规划和标准成长!L$13)*养成规划和标准成长!$N285+养成规划和标准成长!L$14*养成规划和标准成长!$O285*养成规划和标准成长!$Q285+养成规划和标准成长!L$17*10*养成规划和标准成长!$S285+养成规划和标准成长!L$18*10*养成规划和标准成长!$T285+养成规划和标准成长!L$19*养成规划和标准成长!$U285,0)</f>
        <v>144</v>
      </c>
      <c r="AW39" s="9">
        <f>ROUND(属性投放!L$4+养成规划和标准成长!M$3*养成规划和标准成长!$O285*养成规划和标准成长!$P285+养成规划和标准成长!M$4*养成规划和标准成长!$V285+养成规划和标准成长!M$5*养成规划和标准成长!$R285+(养成规划和标准成长!M$12+养成规划和标准成长!M$13)*养成规划和标准成长!$N285+养成规划和标准成长!M$14*养成规划和标准成长!$O285*养成规划和标准成长!$Q285+养成规划和标准成长!M$17*10*养成规划和标准成长!$S285+养成规划和标准成长!M$18*10*养成规划和标准成长!$T285+养成规划和标准成长!M$19*养成规划和标准成长!$U285,0)</f>
        <v>376</v>
      </c>
      <c r="AX39" s="9">
        <f>ROUND(属性投放!M$4+养成规划和标准成长!N$3*养成规划和标准成长!$O285*养成规划和标准成长!$P285+养成规划和标准成长!N$4*养成规划和标准成长!$V285+养成规划和标准成长!N$5*养成规划和标准成长!$R285+(养成规划和标准成长!N$12+养成规划和标准成长!N$13)*养成规划和标准成长!$N285+养成规划和标准成长!N$14*养成规划和标准成长!$O285*养成规划和标准成长!$Q285+养成规划和标准成长!N$17*10*养成规划和标准成长!$S285+养成规划和标准成长!N$18*10*养成规划和标准成长!$T285+养成规划和标准成长!N$19*养成规划和标准成长!$U285,0)</f>
        <v>382</v>
      </c>
      <c r="AY39" s="9">
        <f>VLOOKUP(养成规划和标准成长!$X285,阵法、技能和修炼!$C$20:$N$40,COLUMNS(阵法、技能和修炼!$C$20:G$40),0)</f>
        <v>0</v>
      </c>
      <c r="AZ39" s="9">
        <f>VLOOKUP(养成规划和标准成长!$X285,阵法、技能和修炼!$C$20:$N$40,COLUMNS(阵法、技能和修炼!$C$20:H$40),0)</f>
        <v>0</v>
      </c>
      <c r="BA39" s="9">
        <f>VLOOKUP(养成规划和标准成长!$X285,阵法、技能和修炼!$C$20:$N$40,COLUMNS(阵法、技能和修炼!$C$20:I$40),0)</f>
        <v>0</v>
      </c>
      <c r="BB39" s="9">
        <f>VLOOKUP(养成规划和标准成长!$X285,阵法、技能和修炼!$C$20:$N$40,COLUMNS(阵法、技能和修炼!$C$20:J$40),0)</f>
        <v>0</v>
      </c>
      <c r="BC39" s="9">
        <f>VLOOKUP(养成规划和标准成长!$X285,阵法、技能和修炼!$C$20:$N$40,COLUMNS(阵法、技能和修炼!$C$20:K$40),0)</f>
        <v>0</v>
      </c>
      <c r="BD39" s="9">
        <f>VLOOKUP(养成规划和标准成长!$X285,阵法、技能和修炼!$C$20:$N$40,COLUMNS(阵法、技能和修炼!$C$20:L$40),0)</f>
        <v>0</v>
      </c>
      <c r="BE39" s="9">
        <f>VLOOKUP(养成规划和标准成长!$X285,阵法、技能和修炼!$C$20:$N$40,COLUMNS(阵法、技能和修炼!$C$20:M$40),0)</f>
        <v>0</v>
      </c>
      <c r="BF39" s="9">
        <f>VLOOKUP(养成规划和标准成长!$X285,阵法、技能和修炼!$C$20:$N$40,COLUMNS(阵法、技能和修炼!$C$20:N$40),0)</f>
        <v>0</v>
      </c>
      <c r="BH39" s="1">
        <v>36</v>
      </c>
      <c r="BI39" s="9">
        <f>ROUND(属性投放!D$4+养成规划和标准成长!E$3*养成规划和标准成长!$AA285*养成规划和标准成长!$AB285+养成规划和标准成长!E$4*养成规划和标准成长!$AH285+养成规划和标准成长!E$5*养成规划和标准成长!$AD285+(养成规划和标准成长!E$12+养成规划和标准成长!E$13)*养成规划和标准成长!$Z285+养成规划和标准成长!E$14*养成规划和标准成长!$AA285*养成规划和标准成长!$AC285+养成规划和标准成长!E$17*10*养成规划和标准成长!$AE285+养成规划和标准成长!E$18*10*养成规划和标准成长!$AF285+养成规划和标准成长!E$19*养成规划和标准成长!$AG285,0)</f>
        <v>1868</v>
      </c>
      <c r="BJ39" s="9">
        <f>ROUND(属性投放!E$4+养成规划和标准成长!F$3*养成规划和标准成长!$AA285*养成规划和标准成长!$AB285+养成规划和标准成长!F$4*养成规划和标准成长!$AH285+养成规划和标准成长!F$5*养成规划和标准成长!$AD285+(养成规划和标准成长!F$12+养成规划和标准成长!F$13)*养成规划和标准成长!$Z285+养成规划和标准成长!F$14*养成规划和标准成长!$AA285*养成规划和标准成长!$AC285+养成规划和标准成长!F$17*10*养成规划和标准成长!$AE285+养成规划和标准成长!F$18*10*养成规划和标准成长!$AF285+养成规划和标准成长!F$19*养成规划和标准成长!$AG285,0)</f>
        <v>1706</v>
      </c>
      <c r="BK39" s="9">
        <f>ROUND(属性投放!F$4+养成规划和标准成长!G$3*养成规划和标准成长!$AA285*养成规划和标准成长!$AB285+养成规划和标准成长!G$4*养成规划和标准成长!$AH285+养成规划和标准成长!G$5*养成规划和标准成长!$AD285+(养成规划和标准成长!G$12+养成规划和标准成长!G$13)*养成规划和标准成长!$Z285+养成规划和标准成长!G$14*养成规划和标准成长!$AA285*养成规划和标准成长!$AC285+养成规划和标准成长!G$17*10*养成规划和标准成长!$AE285+养成规划和标准成长!G$18*10*养成规划和标准成长!$AF285+养成规划和标准成长!G$19*养成规划和标准成长!$AG285,0)</f>
        <v>664</v>
      </c>
      <c r="BL39" s="9">
        <f>ROUND(属性投放!G$4+养成规划和标准成长!H$3*养成规划和标准成长!$AA285*养成规划和标准成长!$AB285+养成规划和标准成长!H$4*养成规划和标准成长!$AH285+养成规划和标准成长!H$5*养成规划和标准成长!$AD285+(养成规划和标准成长!H$12+养成规划和标准成长!H$13)*养成规划和标准成长!$Z285+养成规划和标准成长!H$14*养成规划和标准成长!$AA285*养成规划和标准成长!$AC285+养成规划和标准成长!H$17*10*养成规划和标准成长!$AE285+养成规划和标准成长!H$18*10*养成规划和标准成长!$AF285+养成规划和标准成长!H$19*养成规划和标准成长!$AG285,0)</f>
        <v>324</v>
      </c>
      <c r="BM39" s="9">
        <f>ROUND(属性投放!H$4+养成规划和标准成长!I$3*养成规划和标准成长!$AA285*养成规划和标准成长!$AB285+养成规划和标准成长!I$4*养成规划和标准成长!$AH285+养成规划和标准成长!I$5*养成规划和标准成长!$AD285+(养成规划和标准成长!I$12+养成规划和标准成长!I$13)*养成规划和标准成长!$Z285+养成规划和标准成长!I$14*养成规划和标准成长!$AA285*养成规划和标准成长!$AC285+养成规划和标准成长!I$17*10*养成规划和标准成长!$AE285+养成规划和标准成长!I$18*10*养成规划和标准成长!$AF285+养成规划和标准成长!I$19*养成规划和标准成长!$AG285,0)</f>
        <v>491</v>
      </c>
      <c r="BN39" s="9">
        <f>ROUND(属性投放!I$4+养成规划和标准成长!J$3*养成规划和标准成长!$AA285*养成规划和标准成长!$AB285+养成规划和标准成长!J$4*养成规划和标准成长!$AH285+养成规划和标准成长!J$5*养成规划和标准成长!$AD285+(养成规划和标准成长!J$12+养成规划和标准成长!J$13)*养成规划和标准成长!$Z285+养成规划和标准成长!J$14*养成规划和标准成长!$AA285*养成规划和标准成长!$AC285+养成规划和标准成长!J$17*10*养成规划和标准成长!$AE285+养成规划和标准成长!J$18*10*养成规划和标准成长!$AF285+养成规划和标准成长!J$19*养成规划和标准成长!$AG285,0)</f>
        <v>347</v>
      </c>
      <c r="BO39" s="9">
        <f>ROUND(属性投放!J$4+养成规划和标准成长!K$3*养成规划和标准成长!$AA285*养成规划和标准成长!$AB285+养成规划和标准成长!K$4*养成规划和标准成长!$AH285+养成规划和标准成长!K$5*养成规划和标准成长!$AD285+(养成规划和标准成长!K$12+养成规划和标准成长!K$13)*养成规划和标准成长!$Z285+养成规划和标准成长!K$14*养成规划和标准成长!$AA285*养成规划和标准成长!$AC285+养成规划和标准成长!K$17*10*养成规划和标准成长!$AE285+养成规划和标准成长!K$18*10*养成规划和标准成长!$AF285+养成规划和标准成长!K$19*养成规划和标准成长!$AG285,0)</f>
        <v>247</v>
      </c>
      <c r="BP39" s="9">
        <f>ROUND(属性投放!K$4+养成规划和标准成长!L$3*养成规划和标准成长!$AA285*养成规划和标准成长!$AB285+养成规划和标准成长!L$4*养成规划和标准成长!$AH285+养成规划和标准成长!L$5*养成规划和标准成长!$AD285+(养成规划和标准成长!L$12+养成规划和标准成长!L$13)*养成规划和标准成长!$Z285+养成规划和标准成长!L$14*养成规划和标准成长!$AA285*养成规划和标准成长!$AC285+养成规划和标准成长!L$17*10*养成规划和标准成长!$AE285+养成规划和标准成长!L$18*10*养成规划和标准成长!$AF285+养成规划和标准成长!L$19*养成规划和标准成长!$AG285,0)</f>
        <v>158</v>
      </c>
      <c r="BQ39" s="9">
        <f>ROUND(属性投放!L$4+养成规划和标准成长!M$3*养成规划和标准成长!$AA285*养成规划和标准成长!$AB285+养成规划和标准成长!M$4*养成规划和标准成长!$AH285+养成规划和标准成长!M$5*养成规划和标准成长!$AD285+(养成规划和标准成长!M$12+养成规划和标准成长!M$13)*养成规划和标准成长!$Z285+养成规划和标准成长!M$14*养成规划和标准成长!$AA285*养成规划和标准成长!$AC285+养成规划和标准成长!M$17*10*养成规划和标准成长!$AE285+养成规划和标准成长!M$18*10*养成规划和标准成长!$AF285+养成规划和标准成长!M$19*养成规划和标准成长!$AG285,0)</f>
        <v>378</v>
      </c>
      <c r="BR39" s="9">
        <f>ROUND(属性投放!M$4+养成规划和标准成长!N$3*养成规划和标准成长!$AA285*养成规划和标准成长!$AB285+养成规划和标准成长!N$4*养成规划和标准成长!$AH285+养成规划和标准成长!N$5*养成规划和标准成长!$AD285+(养成规划和标准成长!N$12+养成规划和标准成长!N$13)*养成规划和标准成长!$Z285+养成规划和标准成长!N$14*养成规划和标准成长!$AA285*养成规划和标准成长!$AC285+养成规划和标准成长!N$17*10*养成规划和标准成长!$AE285+养成规划和标准成长!N$18*10*养成规划和标准成长!$AF285+养成规划和标准成长!N$19*养成规划和标准成长!$AG285,0)</f>
        <v>384</v>
      </c>
      <c r="BS39" s="9">
        <f>VLOOKUP(养成规划和标准成长!$AJ285,阵法、技能和修炼!$C$20:$N$40,COLUMNS(阵法、技能和修炼!$C$20:G$40),0)</f>
        <v>0</v>
      </c>
      <c r="BT39" s="9">
        <f>VLOOKUP(养成规划和标准成长!$AJ285,阵法、技能和修炼!$C$20:$N$40,COLUMNS(阵法、技能和修炼!$C$20:H$40),0)</f>
        <v>0</v>
      </c>
      <c r="BU39" s="9">
        <f>VLOOKUP(养成规划和标准成长!$AJ285,阵法、技能和修炼!$C$20:$N$40,COLUMNS(阵法、技能和修炼!$C$20:I$40),0)</f>
        <v>0</v>
      </c>
      <c r="BV39" s="9">
        <f>VLOOKUP(养成规划和标准成长!$AJ285,阵法、技能和修炼!$C$20:$N$40,COLUMNS(阵法、技能和修炼!$C$20:J$40),0)</f>
        <v>0</v>
      </c>
      <c r="BW39" s="9">
        <f>VLOOKUP(养成规划和标准成长!$AJ285,阵法、技能和修炼!$C$20:$N$40,COLUMNS(阵法、技能和修炼!$C$20:K$40),0)</f>
        <v>0</v>
      </c>
      <c r="BX39" s="9">
        <f>VLOOKUP(养成规划和标准成长!$AJ285,阵法、技能和修炼!$C$20:$N$40,COLUMNS(阵法、技能和修炼!$C$20:L$40),0)</f>
        <v>0</v>
      </c>
      <c r="BY39" s="9">
        <f>VLOOKUP(养成规划和标准成长!$AJ285,阵法、技能和修炼!$C$20:$N$40,COLUMNS(阵法、技能和修炼!$C$20:M$40),0)</f>
        <v>0</v>
      </c>
      <c r="BZ39" s="9">
        <f>VLOOKUP(养成规划和标准成长!$AJ285,阵法、技能和修炼!$C$20:$N$40,COLUMNS(阵法、技能和修炼!$C$20:N$40),0)</f>
        <v>0</v>
      </c>
    </row>
    <row r="40" spans="1:78">
      <c r="A40" s="1">
        <v>37</v>
      </c>
      <c r="B40" s="9">
        <f>ROUND(属性投放!D$4+养成规划和标准成长!E$3*养成规划和标准成长!$O133*养成规划和标准成长!$P133+养成规划和标准成长!E$4*养成规划和标准成长!$V133+养成规划和标准成长!E$5*养成规划和标准成长!$R133+(养成规划和标准成长!E$12+养成规划和标准成长!E$13)*养成规划和标准成长!$N133+养成规划和标准成长!E$14*养成规划和标准成长!$O133*养成规划和标准成长!$Q133+养成规划和标准成长!E$17*10*养成规划和标准成长!$S133+养成规划和标准成长!E$18*10*养成规划和标准成长!$T133+养成规划和标准成长!E$19*养成规划和标准成长!$U133,0)</f>
        <v>1515</v>
      </c>
      <c r="C40" s="9">
        <f>ROUND(属性投放!E$4+养成规划和标准成长!F$3*养成规划和标准成长!$O133*养成规划和标准成长!$P133+养成规划和标准成长!F$4*养成规划和标准成长!$V133+养成规划和标准成长!F$5*养成规划和标准成长!$R133+(养成规划和标准成长!F$12+养成规划和标准成长!F$13)*养成规划和标准成长!$N133+养成规划和标准成长!F$14*养成规划和标准成长!$O133*养成规划和标准成长!$Q133+养成规划和标准成长!F$17*10*养成规划和标准成长!$S133+养成规划和标准成长!F$18*10*养成规划和标准成长!$T133+养成规划和标准成长!F$19*养成规划和标准成长!$U133,0)</f>
        <v>1556</v>
      </c>
      <c r="D40" s="9">
        <f>ROUND(属性投放!F$4+养成规划和标准成长!G$3*养成规划和标准成长!$O133*养成规划和标准成长!$P133+养成规划和标准成长!G$4*养成规划和标准成长!$V133+养成规划和标准成长!G$5*养成规划和标准成长!$R133+(养成规划和标准成长!G$12+养成规划和标准成长!G$13)*养成规划和标准成长!$N133+养成规划和标准成长!G$14*养成规划和标准成长!$O133*养成规划和标准成长!$Q133+养成规划和标准成长!G$17*10*养成规划和标准成长!$S133+养成规划和标准成长!G$18*10*养成规划和标准成长!$T133+养成规划和标准成长!G$19*养成规划和标准成长!$U133,0)</f>
        <v>574</v>
      </c>
      <c r="E40" s="9">
        <f>ROUND(属性投放!G$4+养成规划和标准成长!H$3*养成规划和标准成长!$O133*养成规划和标准成长!$P133+养成规划和标准成长!H$4*养成规划和标准成长!$V133+养成规划和标准成长!H$5*养成规划和标准成长!$R133+(养成规划和标准成长!H$12+养成规划和标准成长!H$13)*养成规划和标准成长!$N133+养成规划和标准成长!H$14*养成规划和标准成长!$O133*养成规划和标准成长!$Q133+养成规划和标准成长!H$17*10*养成规划和标准成长!$S133+养成规划和标准成长!H$18*10*养成规划和标准成长!$T133+养成规划和标准成长!H$19*养成规划和标准成长!$U133,0)</f>
        <v>254</v>
      </c>
      <c r="F40" s="9">
        <f>ROUND(属性投放!H$4+养成规划和标准成长!I$3*养成规划和标准成长!$O133*养成规划和标准成长!$P133+养成规划和标准成长!I$4*养成规划和标准成长!$V133+养成规划和标准成长!I$5*养成规划和标准成长!$R133+(养成规划和标准成长!I$12+养成规划和标准成长!I$13)*养成规划和标准成长!$N133+养成规划和标准成长!I$14*养成规划和标准成长!$O133*养成规划和标准成长!$Q133+养成规划和标准成长!I$17*10*养成规划和标准成长!$S133+养成规划和标准成长!I$18*10*养成规划和标准成长!$T133+养成规划和标准成长!I$19*养成规划和标准成长!$U133,0)</f>
        <v>443</v>
      </c>
      <c r="G40" s="9">
        <f>ROUND(属性投放!I$4+养成规划和标准成长!J$3*养成规划和标准成长!$O133*养成规划和标准成长!$P133+养成规划和标准成长!J$4*养成规划和标准成长!$V133+养成规划和标准成长!J$5*养成规划和标准成长!$R133+(养成规划和标准成长!J$12+养成规划和标准成长!J$13)*养成规划和标准成长!$N133+养成规划和标准成长!J$14*养成规划和标准成长!$O133*养成规划和标准成长!$Q133+养成规划和标准成长!J$17*10*养成规划和标准成长!$S133+养成规划和标准成长!J$18*10*养成规划和标准成长!$T133+养成规划和标准成长!J$19*养成规划和标准成长!$U133,0)</f>
        <v>307</v>
      </c>
      <c r="H40" s="9">
        <f>ROUND(属性投放!J$4+养成规划和标准成长!K$3*养成规划和标准成长!$O133*养成规划和标准成长!$P133+养成规划和标准成长!K$4*养成规划和标准成长!$V133+养成规划和标准成长!K$5*养成规划和标准成长!$R133+(养成规划和标准成长!K$12+养成规划和标准成长!K$13)*养成规划和标准成长!$N133+养成规划和标准成长!K$14*养成规划和标准成长!$O133*养成规划和标准成长!$Q133+养成规划和标准成长!K$17*10*养成规划和标准成长!$S133+养成规划和标准成长!K$18*10*养成规划和标准成长!$T133+养成规划和标准成长!K$19*养成规划和标准成长!$U133,0)</f>
        <v>215</v>
      </c>
      <c r="I40" s="9">
        <f>ROUND(属性投放!K$4+养成规划和标准成长!L$3*养成规划和标准成长!$O133*养成规划和标准成长!$P133+养成规划和标准成长!L$4*养成规划和标准成长!$V133+养成规划和标准成长!L$5*养成规划和标准成长!$R133+(养成规划和标准成长!L$12+养成规划和标准成长!L$13)*养成规划和标准成长!$N133+养成规划和标准成长!L$14*养成规划和标准成长!$O133*养成规划和标准成长!$Q133+养成规划和标准成长!L$17*10*养成规划和标准成长!$S133+养成规划和标准成长!L$18*10*养成规划和标准成长!$T133+养成规划和标准成长!L$19*养成规划和标准成长!$U133,0)</f>
        <v>107</v>
      </c>
      <c r="J40" s="9">
        <f>ROUND(属性投放!L$4+养成规划和标准成长!M$3*养成规划和标准成长!$O133*养成规划和标准成长!$P133+养成规划和标准成长!M$4*养成规划和标准成长!$V133+养成规划和标准成长!M$5*养成规划和标准成长!$R133+(养成规划和标准成长!M$12+养成规划和标准成长!M$13)*养成规划和标准成长!$N133+养成规划和标准成长!M$14*养成规划和标准成长!$O133*养成规划和标准成长!$Q133+养成规划和标准成长!M$17*10*养成规划和标准成长!$S133+养成规划和标准成长!M$18*10*养成规划和标准成长!$T133+养成规划和标准成长!M$19*养成规划和标准成长!$U133,0)</f>
        <v>379</v>
      </c>
      <c r="K40" s="9">
        <f>ROUND(属性投放!M$4+养成规划和标准成长!N$3*养成规划和标准成长!$O133*养成规划和标准成长!$P133+养成规划和标准成长!N$4*养成规划和标准成长!$V133+养成规划和标准成长!N$5*养成规划和标准成长!$R133+(养成规划和标准成长!N$12+养成规划和标准成长!N$13)*养成规划和标准成长!$N133+养成规划和标准成长!N$14*养成规划和标准成长!$O133*养成规划和标准成长!$Q133+养成规划和标准成长!N$17*10*养成规划和标准成长!$S133+养成规划和标准成长!N$18*10*养成规划和标准成长!$T133+养成规划和标准成长!N$19*养成规划和标准成长!$U133,0)</f>
        <v>382</v>
      </c>
      <c r="L40" s="9">
        <f>VLOOKUP(养成规划和标准成长!$X133,阵法、技能和修炼!$C$20:$N$40,COLUMNS(阵法、技能和修炼!$C$20:G$40),0)</f>
        <v>0</v>
      </c>
      <c r="M40" s="9">
        <f>VLOOKUP(养成规划和标准成长!$X133,阵法、技能和修炼!$C$20:$N$40,COLUMNS(阵法、技能和修炼!$C$20:H$40),0)</f>
        <v>0</v>
      </c>
      <c r="N40" s="9">
        <f>VLOOKUP(养成规划和标准成长!$X133,阵法、技能和修炼!$C$20:$N$40,COLUMNS(阵法、技能和修炼!$C$20:I$40),0)</f>
        <v>0</v>
      </c>
      <c r="O40" s="9">
        <f>VLOOKUP(养成规划和标准成长!$X133,阵法、技能和修炼!$C$20:$N$40,COLUMNS(阵法、技能和修炼!$C$20:J$40),0)</f>
        <v>0</v>
      </c>
      <c r="P40" s="9">
        <f>VLOOKUP(养成规划和标准成长!$X133,阵法、技能和修炼!$C$20:$N$40,COLUMNS(阵法、技能和修炼!$C$20:K$40),0)</f>
        <v>0</v>
      </c>
      <c r="Q40" s="9">
        <f>VLOOKUP(养成规划和标准成长!$X133,阵法、技能和修炼!$C$20:$N$40,COLUMNS(阵法、技能和修炼!$C$20:L$40),0)</f>
        <v>0</v>
      </c>
      <c r="R40" s="9">
        <f>VLOOKUP(养成规划和标准成长!$X133,阵法、技能和修炼!$C$20:$N$40,COLUMNS(阵法、技能和修炼!$C$20:M$40),0)</f>
        <v>0</v>
      </c>
      <c r="S40" s="9">
        <f>VLOOKUP(养成规划和标准成长!$X133,阵法、技能和修炼!$C$20:$N$40,COLUMNS(阵法、技能和修炼!$C$20:N$40),0)</f>
        <v>0</v>
      </c>
      <c r="T40" s="1">
        <v>37</v>
      </c>
      <c r="U40" s="9">
        <f>ROUND(属性投放!D$4+养成规划和标准成长!E$3*养成规划和标准成长!$C286*养成规划和标准成长!$D286+养成规划和标准成长!E$4*养成规划和标准成长!$J286+养成规划和标准成长!E$5*养成规划和标准成长!$F286+(养成规划和标准成长!E$12+养成规划和标准成长!E$13)*养成规划和标准成长!$B286+养成规划和标准成长!E$14*养成规划和标准成长!$C286*养成规划和标准成长!$E286+养成规划和标准成长!E$17*10*养成规划和标准成长!$G286+养成规划和标准成长!E$18*10*养成规划和标准成长!$H286+养成规划和标准成长!E$19*养成规划和标准成长!$I286,0)</f>
        <v>1650</v>
      </c>
      <c r="V40" s="9">
        <f>ROUND(属性投放!E$4+养成规划和标准成长!F$3*养成规划和标准成长!$C286*养成规划和标准成长!$D286+养成规划和标准成长!F$4*养成规划和标准成长!$J286+养成规划和标准成长!F$5*养成规划和标准成长!$F286+(养成规划和标准成长!F$12+养成规划和标准成长!F$13)*养成规划和标准成长!$B286+养成规划和标准成长!F$14*养成规划和标准成长!$C286*养成规划和标准成长!$E286+养成规划和标准成长!F$17*10*养成规划和标准成长!$G286+养成规划和标准成长!F$18*10*养成规划和标准成长!$H286+养成规划和标准成长!F$19*养成规划和标准成长!$I286,0)</f>
        <v>1618</v>
      </c>
      <c r="W40" s="9">
        <f>ROUND(属性投放!F$4+养成规划和标准成长!G$3*养成规划和标准成长!$C286*养成规划和标准成长!$D286+养成规划和标准成长!G$4*养成规划和标准成长!$J286+养成规划和标准成长!G$5*养成规划和标准成长!$F286+(养成规划和标准成长!G$12+养成规划和标准成长!G$13)*养成规划和标准成长!$B286+养成规划和标准成长!G$14*养成规划和标准成长!$C286*养成规划和标准成长!$E286+养成规划和标准成长!G$17*10*养成规划和标准成长!$G286+养成规划和标准成长!G$18*10*养成规划和标准成长!$H286+养成规划和标准成长!G$19*养成规划和标准成长!$I286,0)</f>
        <v>608</v>
      </c>
      <c r="X40" s="9">
        <f>ROUND(属性投放!G$4+养成规划和标准成长!H$3*养成规划和标准成长!$C286*养成规划和标准成长!$D286+养成规划和标准成长!H$4*养成规划和标准成长!$J286+养成规划和标准成长!H$5*养成规划和标准成长!$F286+(养成规划和标准成长!H$12+养成规划和标准成长!H$13)*养成规划和标准成长!$B286+养成规划和标准成长!H$14*养成规划和标准成长!$C286*养成规划和标准成长!$E286+养成规划和标准成长!H$17*10*养成规划和标准成长!$G286+养成规划和标准成长!H$18*10*养成规划和标准成长!$H286+养成规划和标准成长!H$19*养成规划和标准成长!$I286,0)</f>
        <v>280</v>
      </c>
      <c r="Y40" s="9">
        <f>ROUND(属性投放!H$4+养成规划和标准成长!I$3*养成规划和标准成长!$C286*养成规划和标准成长!$D286+养成规划和标准成长!I$4*养成规划和标准成长!$J286+养成规划和标准成长!I$5*养成规划和标准成长!$F286+(养成规划和标准成长!I$12+养成规划和标准成长!I$13)*养成规划和标准成长!$B286+养成规划和标准成长!I$14*养成规划和标准成长!$C286*养成规划和标准成长!$E286+养成规划和标准成长!I$17*10*养成规划和标准成长!$G286+养成规划和标准成长!I$18*10*养成规划和标准成长!$H286+养成规划和标准成长!I$19*养成规划和标准成长!$I286,0)</f>
        <v>463</v>
      </c>
      <c r="Z40" s="9">
        <f>ROUND(属性投放!I$4+养成规划和标准成长!J$3*养成规划和标准成长!$C286*养成规划和标准成长!$D286+养成规划和标准成长!J$4*养成规划和标准成长!$J286+养成规划和标准成长!J$5*养成规划和标准成长!$F286+(养成规划和标准成长!J$12+养成规划和标准成长!J$13)*养成规划和标准成长!$B286+养成规划和标准成长!J$14*养成规划和标准成长!$C286*养成规划和标准成长!$E286+养成规划和标准成长!J$17*10*养成规划和标准成长!$G286+养成规划和标准成长!J$18*10*养成规划和标准成长!$H286+养成规划和标准成长!J$19*养成规划和标准成长!$I286,0)</f>
        <v>324</v>
      </c>
      <c r="AA40" s="9">
        <f>ROUND(属性投放!J$4+养成规划和标准成长!K$3*养成规划和标准成长!$C286*养成规划和标准成长!$D286+养成规划和标准成长!K$4*养成规划和标准成长!$J286+养成规划和标准成长!K$5*养成规划和标准成长!$F286+(养成规划和标准成长!K$12+养成规划和标准成长!K$13)*养成规划和标准成长!$B286+养成规划和标准成长!K$14*养成规划和标准成长!$C286*养成规划和标准成长!$E286+养成规划和标准成长!K$17*10*养成规划和标准成长!$G286+养成规划和标准成长!K$18*10*养成规划和标准成长!$H286+养成规划和标准成长!K$19*养成规划和标准成长!$I286,0)</f>
        <v>228</v>
      </c>
      <c r="AB40" s="9">
        <f>ROUND(属性投放!K$4+养成规划和标准成长!L$3*养成规划和标准成长!$C286*养成规划和标准成长!$D286+养成规划和标准成长!L$4*养成规划和标准成长!$J286+养成规划和标准成长!L$5*养成规划和标准成长!$F286+(养成规划和标准成长!L$12+养成规划和标准成长!L$13)*养成规划和标准成长!$B286+养成规划和标准成长!L$14*养成规划和标准成长!$C286*养成规划和标准成长!$E286+养成规划和标准成长!L$17*10*养成规划和标准成长!$G286+养成规划和标准成长!L$18*10*养成规划和标准成长!$H286+养成规划和标准成长!L$19*养成规划和标准成长!$I286,0)</f>
        <v>126</v>
      </c>
      <c r="AC40" s="9">
        <f>ROUND(属性投放!L$4+养成规划和标准成长!M$3*养成规划和标准成长!$C286*养成规划和标准成长!$D286+养成规划和标准成长!M$4*养成规划和标准成长!$J286+养成规划和标准成长!M$5*养成规划和标准成长!$F286+(养成规划和标准成长!M$12+养成规划和标准成长!M$13)*养成规划和标准成长!$B286+养成规划和标准成长!M$14*养成规划和标准成长!$C286*养成规划和标准成长!$E286+养成规划和标准成长!M$17*10*养成规划和标准成长!$G286+养成规划和标准成长!M$18*10*养成规划和标准成长!$H286+养成规划和标准成长!M$19*养成规划和标准成长!$I286,0)</f>
        <v>383</v>
      </c>
      <c r="AD40" s="9">
        <f>ROUND(属性投放!M$4+养成规划和标准成长!N$3*养成规划和标准成长!$C286*养成规划和标准成长!$D286+养成规划和标准成长!N$4*养成规划和标准成长!$J286+养成规划和标准成长!N$5*养成规划和标准成长!$F286+(养成规划和标准成长!N$12+养成规划和标准成长!N$13)*养成规划和标准成长!$B286+养成规划和标准成长!N$14*养成规划和标准成长!$C286*养成规划和标准成长!$E286+养成规划和标准成长!N$17*10*养成规划和标准成长!$G286+养成规划和标准成长!N$18*10*养成规划和标准成长!$H286+养成规划和标准成长!N$19*养成规划和标准成长!$I286,0)</f>
        <v>387</v>
      </c>
      <c r="AE40" s="9">
        <f>VLOOKUP(养成规划和标准成长!$L286,阵法、技能和修炼!$C$20:$N$40,COLUMNS(阵法、技能和修炼!$C$20:G$40),0)</f>
        <v>0</v>
      </c>
      <c r="AF40" s="9">
        <f>VLOOKUP(养成规划和标准成长!$L286,阵法、技能和修炼!$C$20:$N$40,COLUMNS(阵法、技能和修炼!$C$20:H$40),0)</f>
        <v>0</v>
      </c>
      <c r="AG40" s="9">
        <f>VLOOKUP(养成规划和标准成长!$L286,阵法、技能和修炼!$C$20:$N$40,COLUMNS(阵法、技能和修炼!$C$20:I$40),0)</f>
        <v>0</v>
      </c>
      <c r="AH40" s="9">
        <f>VLOOKUP(养成规划和标准成长!$L286,阵法、技能和修炼!$C$20:$N$40,COLUMNS(阵法、技能和修炼!$C$20:J$40),0)</f>
        <v>0</v>
      </c>
      <c r="AI40" s="9">
        <f>VLOOKUP(养成规划和标准成长!$L286,阵法、技能和修炼!$C$20:$N$40,COLUMNS(阵法、技能和修炼!$C$20:K$40),0)</f>
        <v>0</v>
      </c>
      <c r="AJ40" s="9">
        <f>VLOOKUP(养成规划和标准成长!$L286,阵法、技能和修炼!$C$20:$N$40,COLUMNS(阵法、技能和修炼!$C$20:L$40),0)</f>
        <v>0</v>
      </c>
      <c r="AK40" s="9">
        <f>VLOOKUP(养成规划和标准成长!$L286,阵法、技能和修炼!$C$20:$N$40,COLUMNS(阵法、技能和修炼!$C$20:M$40),0)</f>
        <v>0</v>
      </c>
      <c r="AL40" s="9">
        <f>VLOOKUP(养成规划和标准成长!$L286,阵法、技能和修炼!$C$20:$N$40,COLUMNS(阵法、技能和修炼!$C$20:N$40),0)</f>
        <v>0</v>
      </c>
      <c r="AN40" s="1">
        <v>37</v>
      </c>
      <c r="AO40" s="9">
        <f>ROUND(属性投放!D$4+养成规划和标准成长!E$3*养成规划和标准成长!$O286*养成规划和标准成长!$P286+养成规划和标准成长!E$4*养成规划和标准成长!$V286+养成规划和标准成长!E$5*养成规划和标准成长!$R286+(养成规划和标准成长!E$12+养成规划和标准成长!E$13)*养成规划和标准成长!$N286+养成规划和标准成长!E$14*养成规划和标准成长!$O286*养成规划和标准成长!$Q286+养成规划和标准成长!E$17*10*养成规划和标准成长!$S286+养成规划和标准成长!E$18*10*养成规划和标准成长!$T286+养成规划和标准成长!E$19*养成规划和标准成长!$U286,0)</f>
        <v>1784</v>
      </c>
      <c r="AP40" s="9">
        <f>ROUND(属性投放!E$4+养成规划和标准成长!F$3*养成规划和标准成长!$O286*养成规划和标准成长!$P286+养成规划和标准成长!F$4*养成规划和标准成长!$V286+养成规划和标准成长!F$5*养成规划和标准成长!$R286+(养成规划和标准成长!F$12+养成规划和标准成长!F$13)*养成规划和标准成长!$N286+养成规划和标准成长!F$14*养成规划和标准成长!$O286*养成规划和标准成长!$Q286+养成规划和标准成长!F$17*10*养成规划和标准成长!$S286+养成规划和标准成长!F$18*10*养成规划和标准成长!$T286+养成规划和标准成长!F$19*养成规划和标准成长!$U286,0)</f>
        <v>1679</v>
      </c>
      <c r="AQ40" s="9">
        <f>ROUND(属性投放!F$4+养成规划和标准成长!G$3*养成规划和标准成长!$O286*养成规划和标准成长!$P286+养成规划和标准成长!G$4*养成规划和标准成长!$V286+养成规划和标准成长!G$5*养成规划和标准成长!$R286+(养成规划和标准成长!G$12+养成规划和标准成长!G$13)*养成规划和标准成长!$N286+养成规划和标准成长!G$14*养成规划和标准成长!$O286*养成规划和标准成长!$Q286+养成规划和标准成长!G$17*10*养成规划和标准成长!$S286+养成规划和标准成长!G$18*10*养成规划和标准成长!$T286+养成规划和标准成长!G$19*养成规划和标准成长!$U286,0)</f>
        <v>642</v>
      </c>
      <c r="AR40" s="9">
        <f>ROUND(属性投放!G$4+养成规划和标准成长!H$3*养成规划和标准成长!$O286*养成规划和标准成长!$P286+养成规划和标准成长!H$4*养成规划和标准成长!$V286+养成规划和标准成长!H$5*养成规划和标准成长!$R286+(养成规划和标准成长!H$12+养成规划和标准成长!H$13)*养成规划和标准成长!$N286+养成规划和标准成长!H$14*养成规划和标准成长!$O286*养成规划和标准成长!$Q286+养成规划和标准成长!H$17*10*养成规划和标准成长!$S286+养成规划和标准成长!H$18*10*养成规划和标准成长!$T286+养成规划和标准成长!H$19*养成规划和标准成长!$U286,0)</f>
        <v>307</v>
      </c>
      <c r="AS40" s="9">
        <f>ROUND(属性投放!H$4+养成规划和标准成长!I$3*养成规划和标准成长!$O286*养成规划和标准成长!$P286+养成规划和标准成长!I$4*养成规划和标准成长!$V286+养成规划和标准成长!I$5*养成规划和标准成长!$R286+(养成规划和标准成长!I$12+养成规划和标准成长!I$13)*养成规划和标准成长!$N286+养成规划和标准成长!I$14*养成规划和标准成长!$O286*养成规划和标准成长!$Q286+养成规划和标准成长!I$17*10*养成规划和标准成长!$S286+养成规划和标准成长!I$18*10*养成规划和标准成长!$T286+养成规划和标准成长!I$19*养成规划和标准成长!$U286,0)</f>
        <v>482</v>
      </c>
      <c r="AT40" s="9">
        <f>ROUND(属性投放!I$4+养成规划和标准成长!J$3*养成规划和标准成长!$O286*养成规划和标准成长!$P286+养成规划和标准成长!J$4*养成规划和标准成长!$V286+养成规划和标准成长!J$5*养成规划和标准成长!$R286+(养成规划和标准成长!J$12+养成规划和标准成长!J$13)*养成规划和标准成长!$N286+养成规划和标准成长!J$14*养成规划和标准成长!$O286*养成规划和标准成长!$Q286+养成规划和标准成长!J$17*10*养成规划和标准成长!$S286+养成规划和标准成长!J$18*10*养成规划和标准成长!$T286+养成规划和标准成长!J$19*养成规划和标准成长!$U286,0)</f>
        <v>340</v>
      </c>
      <c r="AU40" s="9">
        <f>ROUND(属性投放!J$4+养成规划和标准成长!K$3*养成规划和标准成长!$O286*养成规划和标准成长!$P286+养成规划和标准成长!K$4*养成规划和标准成长!$V286+养成规划和标准成长!K$5*养成规划和标准成长!$R286+(养成规划和标准成长!K$12+养成规划和标准成长!K$13)*养成规划和标准成长!$N286+养成规划和标准成长!K$14*养成规划和标准成长!$O286*养成规划和标准成长!$Q286+养成规划和标准成长!K$17*10*养成规划和标准成长!$S286+养成规划和标准成长!K$18*10*养成规划和标准成长!$T286+养成规划和标准成长!K$19*养成规划和标准成长!$U286,0)</f>
        <v>242</v>
      </c>
      <c r="AV40" s="9">
        <f>ROUND(属性投放!K$4+养成规划和标准成长!L$3*养成规划和标准成长!$O286*养成规划和标准成长!$P286+养成规划和标准成长!L$4*养成规划和标准成长!$V286+养成规划和标准成长!L$5*养成规划和标准成长!$R286+(养成规划和标准成长!L$12+养成规划和标准成长!L$13)*养成规划和标准成长!$N286+养成规划和标准成长!L$14*养成规划和标准成长!$O286*养成规划和标准成长!$Q286+养成规划和标准成长!L$17*10*养成规划和标准成长!$S286+养成规划和标准成长!L$18*10*养成规划和标准成长!$T286+养成规划和标准成长!L$19*养成规划和标准成长!$U286,0)</f>
        <v>144</v>
      </c>
      <c r="AW40" s="9">
        <f>ROUND(属性投放!L$4+养成规划和标准成长!M$3*养成规划和标准成长!$O286*养成规划和标准成长!$P286+养成规划和标准成长!M$4*养成规划和标准成长!$V286+养成规划和标准成长!M$5*养成规划和标准成长!$R286+(养成规划和标准成长!M$12+养成规划和标准成长!M$13)*养成规划和标准成长!$N286+养成规划和标准成长!M$14*养成规划和标准成长!$O286*养成规划和标准成长!$Q286+养成规划和标准成长!M$17*10*养成规划和标准成长!$S286+养成规划和标准成长!M$18*10*养成规划和标准成长!$T286+养成规划和标准成长!M$19*养成规划和标准成长!$U286,0)</f>
        <v>386</v>
      </c>
      <c r="AX40" s="9">
        <f>ROUND(属性投放!M$4+养成规划和标准成长!N$3*养成规划和标准成长!$O286*养成规划和标准成长!$P286+养成规划和标准成长!N$4*养成规划和标准成长!$V286+养成规划和标准成长!N$5*养成规划和标准成长!$R286+(养成规划和标准成长!N$12+养成规划和标准成长!N$13)*养成规划和标准成长!$N286+养成规划和标准成长!N$14*养成规划和标准成长!$O286*养成规划和标准成长!$Q286+养成规划和标准成长!N$17*10*养成规划和标准成长!$S286+养成规划和标准成长!N$18*10*养成规划和标准成长!$T286+养成规划和标准成长!N$19*养成规划和标准成长!$U286,0)</f>
        <v>392</v>
      </c>
      <c r="AY40" s="9">
        <f>VLOOKUP(养成规划和标准成长!$X286,阵法、技能和修炼!$C$20:$N$40,COLUMNS(阵法、技能和修炼!$C$20:G$40),0)</f>
        <v>0</v>
      </c>
      <c r="AZ40" s="9">
        <f>VLOOKUP(养成规划和标准成长!$X286,阵法、技能和修炼!$C$20:$N$40,COLUMNS(阵法、技能和修炼!$C$20:H$40),0)</f>
        <v>0</v>
      </c>
      <c r="BA40" s="9">
        <f>VLOOKUP(养成规划和标准成长!$X286,阵法、技能和修炼!$C$20:$N$40,COLUMNS(阵法、技能和修炼!$C$20:I$40),0)</f>
        <v>0</v>
      </c>
      <c r="BB40" s="9">
        <f>VLOOKUP(养成规划和标准成长!$X286,阵法、技能和修炼!$C$20:$N$40,COLUMNS(阵法、技能和修炼!$C$20:J$40),0)</f>
        <v>0</v>
      </c>
      <c r="BC40" s="9">
        <f>VLOOKUP(养成规划和标准成长!$X286,阵法、技能和修炼!$C$20:$N$40,COLUMNS(阵法、技能和修炼!$C$20:K$40),0)</f>
        <v>0</v>
      </c>
      <c r="BD40" s="9">
        <f>VLOOKUP(养成规划和标准成长!$X286,阵法、技能和修炼!$C$20:$N$40,COLUMNS(阵法、技能和修炼!$C$20:L$40),0)</f>
        <v>0</v>
      </c>
      <c r="BE40" s="9">
        <f>VLOOKUP(养成规划和标准成长!$X286,阵法、技能和修炼!$C$20:$N$40,COLUMNS(阵法、技能和修炼!$C$20:M$40),0)</f>
        <v>0</v>
      </c>
      <c r="BF40" s="9">
        <f>VLOOKUP(养成规划和标准成长!$X286,阵法、技能和修炼!$C$20:$N$40,COLUMNS(阵法、技能和修炼!$C$20:N$40),0)</f>
        <v>0</v>
      </c>
      <c r="BH40" s="1">
        <v>37</v>
      </c>
      <c r="BI40" s="9">
        <f>ROUND(属性投放!D$4+养成规划和标准成长!E$3*养成规划和标准成长!$AA286*养成规划和标准成长!$AB286+养成规划和标准成长!E$4*养成规划和标准成长!$AH286+养成规划和标准成长!E$5*养成规划和标准成长!$AD286+(养成规划和标准成长!E$12+养成规划和标准成长!E$13)*养成规划和标准成长!$Z286+养成规划和标准成长!E$14*养成规划和标准成长!$AA286*养成规划和标准成长!$AC286+养成规划和标准成长!E$17*10*养成规划和标准成长!$AE286+养成规划和标准成长!E$18*10*养成规划和标准成长!$AF286+养成规划和标准成长!E$19*养成规划和标准成长!$AG286,0)</f>
        <v>1894</v>
      </c>
      <c r="BJ40" s="9">
        <f>ROUND(属性投放!E$4+养成规划和标准成长!F$3*养成规划和标准成长!$AA286*养成规划和标准成长!$AB286+养成规划和标准成长!F$4*养成规划和标准成长!$AH286+养成规划和标准成长!F$5*养成规划和标准成长!$AD286+(养成规划和标准成长!F$12+养成规划和标准成长!F$13)*养成规划和标准成长!$Z286+养成规划和标准成长!F$14*养成规划和标准成长!$AA286*养成规划和标准成长!$AC286+养成规划和标准成长!F$17*10*养成规划和标准成长!$AE286+养成规划和标准成长!F$18*10*养成规划和标准成长!$AF286+养成规划和标准成长!F$19*养成规划和标准成长!$AG286,0)</f>
        <v>1741</v>
      </c>
      <c r="BK40" s="9">
        <f>ROUND(属性投放!F$4+养成规划和标准成长!G$3*养成规划和标准成长!$AA286*养成规划和标准成长!$AB286+养成规划和标准成长!G$4*养成规划和标准成长!$AH286+养成规划和标准成长!G$5*养成规划和标准成长!$AD286+(养成规划和标准成长!G$12+养成规划和标准成长!G$13)*养成规划和标准成长!$Z286+养成规划和标准成长!G$14*养成规划和标准成长!$AA286*养成规划和标准成长!$AC286+养成规划和标准成长!G$17*10*养成规划和标准成长!$AE286+养成规划和标准成长!G$18*10*养成规划和标准成长!$AF286+养成规划和标准成长!G$19*养成规划和标准成长!$AG286,0)</f>
        <v>672</v>
      </c>
      <c r="BL40" s="9">
        <f>ROUND(属性投放!G$4+养成规划和标准成长!H$3*养成规划和标准成长!$AA286*养成规划和标准成长!$AB286+养成规划和标准成长!H$4*养成规划和标准成长!$AH286+养成规划和标准成长!H$5*养成规划和标准成长!$AD286+(养成规划和标准成长!H$12+养成规划和标准成长!H$13)*养成规划和标准成长!$Z286+养成规划和标准成长!H$14*养成规划和标准成长!$AA286*养成规划和标准成长!$AC286+养成规划和标准成长!H$17*10*养成规划和标准成长!$AE286+养成规划和标准成长!H$18*10*养成规划和标准成长!$AF286+养成规划和标准成长!H$19*养成规划和标准成长!$AG286,0)</f>
        <v>326</v>
      </c>
      <c r="BM40" s="9">
        <f>ROUND(属性投放!H$4+养成规划和标准成长!I$3*养成规划和标准成长!$AA286*养成规划和标准成长!$AB286+养成规划和标准成长!I$4*养成规划和标准成长!$AH286+养成规划和标准成长!I$5*养成规划和标准成长!$AD286+(养成规划和标准成长!I$12+养成规划和标准成长!I$13)*养成规划和标准成长!$Z286+养成规划和标准成长!I$14*养成规划和标准成长!$AA286*养成规划和标准成长!$AC286+养成规划和标准成长!I$17*10*养成规划和标准成长!$AE286+养成规划和标准成长!I$18*10*养成规划和标准成长!$AF286+养成规划和标准成长!I$19*养成规划和标准成长!$AG286,0)</f>
        <v>498</v>
      </c>
      <c r="BN40" s="9">
        <f>ROUND(属性投放!I$4+养成规划和标准成长!J$3*养成规划和标准成长!$AA286*养成规划和标准成长!$AB286+养成规划和标准成长!J$4*养成规划和标准成长!$AH286+养成规划和标准成长!J$5*养成规划和标准成长!$AD286+(养成规划和标准成长!J$12+养成规划和标准成长!J$13)*养成规划和标准成长!$Z286+养成规划和标准成长!J$14*养成规划和标准成长!$AA286*养成规划和标准成长!$AC286+养成规划和标准成长!J$17*10*养成规划和标准成长!$AE286+养成规划和标准成长!J$18*10*养成规划和标准成长!$AF286+养成规划和标准成长!J$19*养成规划和标准成长!$AG286,0)</f>
        <v>352</v>
      </c>
      <c r="BO40" s="9">
        <f>ROUND(属性投放!J$4+养成规划和标准成长!K$3*养成规划和标准成长!$AA286*养成规划和标准成长!$AB286+养成规划和标准成长!K$4*养成规划和标准成长!$AH286+养成规划和标准成长!K$5*养成规划和标准成长!$AD286+(养成规划和标准成长!K$12+养成规划和标准成长!K$13)*养成规划和标准成长!$Z286+养成规划和标准成长!K$14*养成规划和标准成长!$AA286*养成规划和标准成长!$AC286+养成规划和标准成长!K$17*10*养成规划和标准成长!$AE286+养成规划和标准成长!K$18*10*养成规划和标准成长!$AF286+养成规划和标准成长!K$19*养成规划和标准成长!$AG286,0)</f>
        <v>250</v>
      </c>
      <c r="BP40" s="9">
        <f>ROUND(属性投放!K$4+养成规划和标准成长!L$3*养成规划和标准成长!$AA286*养成规划和标准成长!$AB286+养成规划和标准成长!L$4*养成规划和标准成长!$AH286+养成规划和标准成长!L$5*养成规划和标准成长!$AD286+(养成规划和标准成长!L$12+养成规划和标准成长!L$13)*养成规划和标准成长!$Z286+养成规划和标准成长!L$14*养成规划和标准成长!$AA286*养成规划和标准成长!$AC286+养成规划和标准成长!L$17*10*养成规划和标准成长!$AE286+养成规划和标准成长!L$18*10*养成规划和标准成长!$AF286+养成规划和标准成长!L$19*养成规划和标准成长!$AG286,0)</f>
        <v>158</v>
      </c>
      <c r="BQ40" s="9">
        <f>ROUND(属性投放!L$4+养成规划和标准成长!M$3*养成规划和标准成长!$AA286*养成规划和标准成长!$AB286+养成规划和标准成长!M$4*养成规划和标准成长!$AH286+养成规划和标准成长!M$5*养成规划和标准成长!$AD286+(养成规划和标准成长!M$12+养成规划和标准成长!M$13)*养成规划和标准成长!$Z286+养成规划和标准成长!M$14*养成规划和标准成长!$AA286*养成规划和标准成长!$AC286+养成规划和标准成长!M$17*10*养成规划和标准成长!$AE286+养成规划和标准成长!M$18*10*养成规划和标准成长!$AF286+养成规划和标准成长!M$19*养成规划和标准成长!$AG286,0)</f>
        <v>388</v>
      </c>
      <c r="BR40" s="9">
        <f>ROUND(属性投放!M$4+养成规划和标准成长!N$3*养成规划和标准成长!$AA286*养成规划和标准成长!$AB286+养成规划和标准成长!N$4*养成规划和标准成长!$AH286+养成规划和标准成长!N$5*养成规划和标准成长!$AD286+(养成规划和标准成长!N$12+养成规划和标准成长!N$13)*养成规划和标准成长!$Z286+养成规划和标准成长!N$14*养成规划和标准成长!$AA286*养成规划和标准成长!$AC286+养成规划和标准成长!N$17*10*养成规划和标准成长!$AE286+养成规划和标准成长!N$18*10*养成规划和标准成长!$AF286+养成规划和标准成长!N$19*养成规划和标准成长!$AG286,0)</f>
        <v>394</v>
      </c>
      <c r="BS40" s="9">
        <f>VLOOKUP(养成规划和标准成长!$AJ286,阵法、技能和修炼!$C$20:$N$40,COLUMNS(阵法、技能和修炼!$C$20:G$40),0)</f>
        <v>0</v>
      </c>
      <c r="BT40" s="9">
        <f>VLOOKUP(养成规划和标准成长!$AJ286,阵法、技能和修炼!$C$20:$N$40,COLUMNS(阵法、技能和修炼!$C$20:H$40),0)</f>
        <v>0</v>
      </c>
      <c r="BU40" s="9">
        <f>VLOOKUP(养成规划和标准成长!$AJ286,阵法、技能和修炼!$C$20:$N$40,COLUMNS(阵法、技能和修炼!$C$20:I$40),0)</f>
        <v>0</v>
      </c>
      <c r="BV40" s="9">
        <f>VLOOKUP(养成规划和标准成长!$AJ286,阵法、技能和修炼!$C$20:$N$40,COLUMNS(阵法、技能和修炼!$C$20:J$40),0)</f>
        <v>0</v>
      </c>
      <c r="BW40" s="9">
        <f>VLOOKUP(养成规划和标准成长!$AJ286,阵法、技能和修炼!$C$20:$N$40,COLUMNS(阵法、技能和修炼!$C$20:K$40),0)</f>
        <v>0</v>
      </c>
      <c r="BX40" s="9">
        <f>VLOOKUP(养成规划和标准成长!$AJ286,阵法、技能和修炼!$C$20:$N$40,COLUMNS(阵法、技能和修炼!$C$20:L$40),0)</f>
        <v>0</v>
      </c>
      <c r="BY40" s="9">
        <f>VLOOKUP(养成规划和标准成长!$AJ286,阵法、技能和修炼!$C$20:$N$40,COLUMNS(阵法、技能和修炼!$C$20:M$40),0)</f>
        <v>0</v>
      </c>
      <c r="BZ40" s="9">
        <f>VLOOKUP(养成规划和标准成长!$AJ286,阵法、技能和修炼!$C$20:$N$40,COLUMNS(阵法、技能和修炼!$C$20:N$40),0)</f>
        <v>0</v>
      </c>
    </row>
    <row r="41" spans="1:78">
      <c r="A41" s="1">
        <v>38</v>
      </c>
      <c r="B41" s="9">
        <f>ROUND(属性投放!D$4+养成规划和标准成长!E$3*养成规划和标准成长!$O134*养成规划和标准成长!$P134+养成规划和标准成长!E$4*养成规划和标准成长!$V134+养成规划和标准成长!E$5*养成规划和标准成长!$R134+(养成规划和标准成长!E$12+养成规划和标准成长!E$13)*养成规划和标准成长!$N134+养成规划和标准成长!E$14*养成规划和标准成长!$O134*养成规划和标准成长!$Q134+养成规划和标准成长!E$17*10*养成规划和标准成长!$S134+养成规划和标准成长!E$18*10*养成规划和标准成长!$T134+养成规划和标准成长!E$19*养成规划和标准成长!$U134,0)</f>
        <v>1538</v>
      </c>
      <c r="C41" s="9">
        <f>ROUND(属性投放!E$4+养成规划和标准成长!F$3*养成规划和标准成长!$O134*养成规划和标准成长!$P134+养成规划和标准成长!F$4*养成规划和标准成长!$V134+养成规划和标准成长!F$5*养成规划和标准成长!$R134+(养成规划和标准成长!F$12+养成规划和标准成长!F$13)*养成规划和标准成长!$N134+养成规划和标准成长!F$14*养成规划和标准成长!$O134*养成规划和标准成长!$Q134+养成规划和标准成长!F$17*10*养成规划和标准成长!$S134+养成规划和标准成长!F$18*10*养成规划和标准成长!$T134+养成规划和标准成长!F$19*养成规划和标准成长!$U134,0)</f>
        <v>1588</v>
      </c>
      <c r="D41" s="9">
        <f>ROUND(属性投放!F$4+养成规划和标准成长!G$3*养成规划和标准成长!$O134*养成规划和标准成长!$P134+养成规划和标准成长!G$4*养成规划和标准成长!$V134+养成规划和标准成长!G$5*养成规划和标准成长!$R134+(养成规划和标准成长!G$12+养成规划和标准成长!G$13)*养成规划和标准成长!$N134+养成规划和标准成长!G$14*养成规划和标准成长!$O134*养成规划和标准成长!$Q134+养成规划和标准成长!G$17*10*养成规划和标准成长!$S134+养成规划和标准成长!G$18*10*养成规划和标准成长!$T134+养成规划和标准成长!G$19*养成规划和标准成长!$U134,0)</f>
        <v>581</v>
      </c>
      <c r="E41" s="9">
        <f>ROUND(属性投放!G$4+养成规划和标准成长!H$3*养成规划和标准成长!$O134*养成规划和标准成长!$P134+养成规划和标准成长!H$4*养成规划和标准成长!$V134+养成规划和标准成长!H$5*养成规划和标准成长!$R134+(养成规划和标准成长!H$12+养成规划和标准成长!H$13)*养成规划和标准成长!$N134+养成规划和标准成长!H$14*养成规划和标准成长!$O134*养成规划和标准成长!$Q134+养成规划和标准成长!H$17*10*养成规划和标准成长!$S134+养成规划和标准成长!H$18*10*养成规划和标准成长!$T134+养成规划和标准成长!H$19*养成规划和标准成长!$U134,0)</f>
        <v>256</v>
      </c>
      <c r="F41" s="9">
        <f>ROUND(属性投放!H$4+养成规划和标准成长!I$3*养成规划和标准成长!$O134*养成规划和标准成长!$P134+养成规划和标准成长!I$4*养成规划和标准成长!$V134+养成规划和标准成长!I$5*养成规划和标准成长!$R134+(养成规划和标准成长!I$12+养成规划和标准成长!I$13)*养成规划和标准成长!$N134+养成规划和标准成长!I$14*养成规划和标准成长!$O134*养成规划和标准成长!$Q134+养成规划和标准成长!I$17*10*养成规划和标准成长!$S134+养成规划和标准成长!I$18*10*养成规划和标准成长!$T134+养成规划和标准成长!I$19*养成规划和标准成长!$U134,0)</f>
        <v>450</v>
      </c>
      <c r="G41" s="9">
        <f>ROUND(属性投放!I$4+养成规划和标准成长!J$3*养成规划和标准成长!$O134*养成规划和标准成长!$P134+养成规划和标准成长!J$4*养成规划和标准成长!$V134+养成规划和标准成长!J$5*养成规划和标准成长!$R134+(养成规划和标准成长!J$12+养成规划和标准成长!J$13)*养成规划和标准成长!$N134+养成规划和标准成长!J$14*养成规划和标准成长!$O134*养成规划和标准成长!$Q134+养成规划和标准成长!J$17*10*养成规划和标准成长!$S134+养成规划和标准成长!J$18*10*养成规划和标准成长!$T134+养成规划和标准成长!J$19*养成规划和标准成长!$U134,0)</f>
        <v>312</v>
      </c>
      <c r="H41" s="9">
        <f>ROUND(属性投放!J$4+养成规划和标准成长!K$3*养成规划和标准成长!$O134*养成规划和标准成长!$P134+养成规划和标准成长!K$4*养成规划和标准成长!$V134+养成规划和标准成长!K$5*养成规划和标准成长!$R134+(养成规划和标准成长!K$12+养成规划和标准成长!K$13)*养成规划和标准成长!$N134+养成规划和标准成长!K$14*养成规划和标准成长!$O134*养成规划和标准成长!$Q134+养成规划和标准成长!K$17*10*养成规划和标准成长!$S134+养成规划和标准成长!K$18*10*养成规划和标准成长!$T134+养成规划和标准成长!K$19*养成规划和标准成长!$U134,0)</f>
        <v>218</v>
      </c>
      <c r="I41" s="9">
        <f>ROUND(属性投放!K$4+养成规划和标准成长!L$3*养成规划和标准成长!$O134*养成规划和标准成长!$P134+养成规划和标准成长!L$4*养成规划和标准成长!$V134+养成规划和标准成长!L$5*养成规划和标准成长!$R134+(养成规划和标准成长!L$12+养成规划和标准成长!L$13)*养成规划和标准成长!$N134+养成规划和标准成长!L$14*养成规划和标准成长!$O134*养成规划和标准成长!$Q134+养成规划和标准成长!L$17*10*养成规划和标准成长!$S134+养成规划和标准成长!L$18*10*养成规划和标准成长!$T134+养成规划和标准成长!L$19*养成规划和标准成长!$U134,0)</f>
        <v>107</v>
      </c>
      <c r="J41" s="9">
        <f>ROUND(属性投放!L$4+养成规划和标准成长!M$3*养成规划和标准成长!$O134*养成规划和标准成长!$P134+养成规划和标准成长!M$4*养成规划和标准成长!$V134+养成规划和标准成长!M$5*养成规划和标准成长!$R134+(养成规划和标准成长!M$12+养成规划和标准成长!M$13)*养成规划和标准成长!$N134+养成规划和标准成长!M$14*养成规划和标准成长!$O134*养成规划和标准成长!$Q134+养成规划和标准成长!M$17*10*养成规划和标准成长!$S134+养成规划和标准成长!M$18*10*养成规划和标准成长!$T134+养成规划和标准成长!M$19*养成规划和标准成长!$U134,0)</f>
        <v>389</v>
      </c>
      <c r="K41" s="9">
        <f>ROUND(属性投放!M$4+养成规划和标准成长!N$3*养成规划和标准成长!$O134*养成规划和标准成长!$P134+养成规划和标准成长!N$4*养成规划和标准成长!$V134+养成规划和标准成长!N$5*养成规划和标准成长!$R134+(养成规划和标准成长!N$12+养成规划和标准成长!N$13)*养成规划和标准成长!$N134+养成规划和标准成长!N$14*养成规划和标准成长!$O134*养成规划和标准成长!$Q134+养成规划和标准成长!N$17*10*养成规划和标准成长!$S134+养成规划和标准成长!N$18*10*养成规划和标准成长!$T134+养成规划和标准成长!N$19*养成规划和标准成长!$U134,0)</f>
        <v>392</v>
      </c>
      <c r="L41" s="9">
        <f>VLOOKUP(养成规划和标准成长!$X134,阵法、技能和修炼!$C$20:$N$40,COLUMNS(阵法、技能和修炼!$C$20:G$40),0)</f>
        <v>0</v>
      </c>
      <c r="M41" s="9">
        <f>VLOOKUP(养成规划和标准成长!$X134,阵法、技能和修炼!$C$20:$N$40,COLUMNS(阵法、技能和修炼!$C$20:H$40),0)</f>
        <v>0</v>
      </c>
      <c r="N41" s="9">
        <f>VLOOKUP(养成规划和标准成长!$X134,阵法、技能和修炼!$C$20:$N$40,COLUMNS(阵法、技能和修炼!$C$20:I$40),0)</f>
        <v>0</v>
      </c>
      <c r="O41" s="9">
        <f>VLOOKUP(养成规划和标准成长!$X134,阵法、技能和修炼!$C$20:$N$40,COLUMNS(阵法、技能和修炼!$C$20:J$40),0)</f>
        <v>0</v>
      </c>
      <c r="P41" s="9">
        <f>VLOOKUP(养成规划和标准成长!$X134,阵法、技能和修炼!$C$20:$N$40,COLUMNS(阵法、技能和修炼!$C$20:K$40),0)</f>
        <v>0</v>
      </c>
      <c r="Q41" s="9">
        <f>VLOOKUP(养成规划和标准成长!$X134,阵法、技能和修炼!$C$20:$N$40,COLUMNS(阵法、技能和修炼!$C$20:L$40),0)</f>
        <v>0</v>
      </c>
      <c r="R41" s="9">
        <f>VLOOKUP(养成规划和标准成长!$X134,阵法、技能和修炼!$C$20:$N$40,COLUMNS(阵法、技能和修炼!$C$20:M$40),0)</f>
        <v>0</v>
      </c>
      <c r="S41" s="9">
        <f>VLOOKUP(养成规划和标准成长!$X134,阵法、技能和修炼!$C$20:$N$40,COLUMNS(阵法、技能和修炼!$C$20:N$40),0)</f>
        <v>0</v>
      </c>
      <c r="T41" s="1">
        <v>38</v>
      </c>
      <c r="U41" s="9">
        <f>ROUND(属性投放!D$4+养成规划和标准成长!E$3*养成规划和标准成长!$C287*养成规划和标准成长!$D287+养成规划和标准成长!E$4*养成规划和标准成长!$J287+养成规划和标准成长!E$5*养成规划和标准成长!$F287+(养成规划和标准成长!E$12+养成规划和标准成长!E$13)*养成规划和标准成长!$B287+养成规划和标准成长!E$14*养成规划和标准成长!$C287*养成规划和标准成长!$E287+养成规划和标准成长!E$17*10*养成规划和标准成长!$G287+养成规划和标准成长!E$18*10*养成规划和标准成长!$H287+养成规划和标准成长!E$19*养成规划和标准成长!$I287,0)</f>
        <v>1674</v>
      </c>
      <c r="V41" s="9">
        <f>ROUND(属性投放!E$4+养成规划和标准成长!F$3*养成规划和标准成长!$C287*养成规划和标准成长!$D287+养成规划和标准成长!F$4*养成规划和标准成长!$J287+养成规划和标准成长!F$5*养成规划和标准成长!$F287+(养成规划和标准成长!F$12+养成规划和标准成长!F$13)*养成规划和标准成长!$B287+养成规划和标准成长!F$14*养成规划和标准成长!$C287*养成规划和标准成长!$E287+养成规划和标准成长!F$17*10*养成规划和标准成长!$G287+养成规划和标准成长!F$18*10*养成规划和标准成长!$H287+养成规划和标准成长!F$19*养成规划和标准成长!$I287,0)</f>
        <v>1651</v>
      </c>
      <c r="W41" s="9">
        <f>ROUND(属性投放!F$4+养成规划和标准成长!G$3*养成规划和标准成长!$C287*养成规划和标准成长!$D287+养成规划和标准成长!G$4*养成规划和标准成长!$J287+养成规划和标准成长!G$5*养成规划和标准成长!$F287+(养成规划和标准成长!G$12+养成规划和标准成长!G$13)*养成规划和标准成长!$B287+养成规划和标准成长!G$14*养成规划和标准成长!$C287*养成规划和标准成长!$E287+养成规划和标准成长!G$17*10*养成规划和标准成长!$G287+养成规划和标准成长!G$18*10*养成规划和标准成长!$H287+养成规划和标准成长!G$19*养成规划和标准成长!$I287,0)</f>
        <v>615</v>
      </c>
      <c r="X41" s="9">
        <f>ROUND(属性投放!G$4+养成规划和标准成长!H$3*养成规划和标准成长!$C287*养成规划和标准成长!$D287+养成规划和标准成长!H$4*养成规划和标准成长!$J287+养成规划和标准成长!H$5*养成规划和标准成长!$F287+(养成规划和标准成长!H$12+养成规划和标准成长!H$13)*养成规划和标准成长!$B287+养成规划和标准成长!H$14*养成规划和标准成长!$C287*养成规划和标准成长!$E287+养成规划和标准成长!H$17*10*养成规划和标准成长!$G287+养成规划和标准成长!H$18*10*养成规划和标准成长!$H287+养成规划和标准成长!H$19*养成规划和标准成长!$I287,0)</f>
        <v>282</v>
      </c>
      <c r="Y41" s="9">
        <f>ROUND(属性投放!H$4+养成规划和标准成长!I$3*养成规划和标准成长!$C287*养成规划和标准成长!$D287+养成规划和标准成长!I$4*养成规划和标准成长!$J287+养成规划和标准成长!I$5*养成规划和标准成长!$F287+(养成规划和标准成长!I$12+养成规划和标准成长!I$13)*养成规划和标准成长!$B287+养成规划和标准成长!I$14*养成规划和标准成长!$C287*养成规划和标准成长!$E287+养成规划和标准成长!I$17*10*养成规划和标准成长!$G287+养成规划和标准成长!I$18*10*养成规划和标准成长!$H287+养成规划和标准成长!I$19*养成规划和标准成长!$I287,0)</f>
        <v>470</v>
      </c>
      <c r="Z41" s="9">
        <f>ROUND(属性投放!I$4+养成规划和标准成长!J$3*养成规划和标准成长!$C287*养成规划和标准成长!$D287+养成规划和标准成长!J$4*养成规划和标准成长!$J287+养成规划和标准成长!J$5*养成规划和标准成长!$F287+(养成规划和标准成长!J$12+养成规划和标准成长!J$13)*养成规划和标准成长!$B287+养成规划和标准成长!J$14*养成规划和标准成长!$C287*养成规划和标准成长!$E287+养成规划和标准成长!J$17*10*养成规划和标准成长!$G287+养成规划和标准成长!J$18*10*养成规划和标准成长!$H287+养成规划和标准成长!J$19*养成规划和标准成长!$I287,0)</f>
        <v>329</v>
      </c>
      <c r="AA41" s="9">
        <f>ROUND(属性投放!J$4+养成规划和标准成长!K$3*养成规划和标准成长!$C287*养成规划和标准成长!$D287+养成规划和标准成长!K$4*养成规划和标准成长!$J287+养成规划和标准成长!K$5*养成规划和标准成长!$F287+(养成规划和标准成长!K$12+养成规划和标准成长!K$13)*养成规划和标准成长!$B287+养成规划和标准成长!K$14*养成规划和标准成长!$C287*养成规划和标准成长!$E287+养成规划和标准成长!K$17*10*养成规划和标准成长!$G287+养成规划和标准成长!K$18*10*养成规划和标准成长!$H287+养成规划和标准成长!K$19*养成规划和标准成长!$I287,0)</f>
        <v>232</v>
      </c>
      <c r="AB41" s="9">
        <f>ROUND(属性投放!K$4+养成规划和标准成长!L$3*养成规划和标准成长!$C287*养成规划和标准成长!$D287+养成规划和标准成长!L$4*养成规划和标准成长!$J287+养成规划和标准成长!L$5*养成规划和标准成长!$F287+(养成规划和标准成长!L$12+养成规划和标准成长!L$13)*养成规划和标准成长!$B287+养成规划和标准成长!L$14*养成规划和标准成长!$C287*养成规划和标准成长!$E287+养成规划和标准成长!L$17*10*养成规划和标准成长!$G287+养成规划和标准成长!L$18*10*养成规划和标准成长!$H287+养成规划和标准成长!L$19*养成规划和标准成长!$I287,0)</f>
        <v>126</v>
      </c>
      <c r="AC41" s="9">
        <f>ROUND(属性投放!L$4+养成规划和标准成长!M$3*养成规划和标准成长!$C287*养成规划和标准成长!$D287+养成规划和标准成长!M$4*养成规划和标准成长!$J287+养成规划和标准成长!M$5*养成规划和标准成长!$F287+(养成规划和标准成长!M$12+养成规划和标准成长!M$13)*养成规划和标准成长!$B287+养成规划和标准成长!M$14*养成规划和标准成长!$C287*养成规划和标准成长!$E287+养成规划和标准成长!M$17*10*养成规划和标准成长!$G287+养成规划和标准成长!M$18*10*养成规划和标准成长!$H287+养成规划和标准成长!M$19*养成规划和标准成长!$I287,0)</f>
        <v>393</v>
      </c>
      <c r="AD41" s="9">
        <f>ROUND(属性投放!M$4+养成规划和标准成长!N$3*养成规划和标准成长!$C287*养成规划和标准成长!$D287+养成规划和标准成长!N$4*养成规划和标准成长!$J287+养成规划和标准成长!N$5*养成规划和标准成长!$F287+(养成规划和标准成长!N$12+养成规划和标准成长!N$13)*养成规划和标准成长!$B287+养成规划和标准成长!N$14*养成规划和标准成长!$C287*养成规划和标准成长!$E287+养成规划和标准成长!N$17*10*养成规划和标准成长!$G287+养成规划和标准成长!N$18*10*养成规划和标准成长!$H287+养成规划和标准成长!N$19*养成规划和标准成长!$I287,0)</f>
        <v>397</v>
      </c>
      <c r="AE41" s="9">
        <f>VLOOKUP(养成规划和标准成长!$L287,阵法、技能和修炼!$C$20:$N$40,COLUMNS(阵法、技能和修炼!$C$20:G$40),0)</f>
        <v>0</v>
      </c>
      <c r="AF41" s="9">
        <f>VLOOKUP(养成规划和标准成长!$L287,阵法、技能和修炼!$C$20:$N$40,COLUMNS(阵法、技能和修炼!$C$20:H$40),0)</f>
        <v>0</v>
      </c>
      <c r="AG41" s="9">
        <f>VLOOKUP(养成规划和标准成长!$L287,阵法、技能和修炼!$C$20:$N$40,COLUMNS(阵法、技能和修炼!$C$20:I$40),0)</f>
        <v>0</v>
      </c>
      <c r="AH41" s="9">
        <f>VLOOKUP(养成规划和标准成长!$L287,阵法、技能和修炼!$C$20:$N$40,COLUMNS(阵法、技能和修炼!$C$20:J$40),0)</f>
        <v>0</v>
      </c>
      <c r="AI41" s="9">
        <f>VLOOKUP(养成规划和标准成长!$L287,阵法、技能和修炼!$C$20:$N$40,COLUMNS(阵法、技能和修炼!$C$20:K$40),0)</f>
        <v>0</v>
      </c>
      <c r="AJ41" s="9">
        <f>VLOOKUP(养成规划和标准成长!$L287,阵法、技能和修炼!$C$20:$N$40,COLUMNS(阵法、技能和修炼!$C$20:L$40),0)</f>
        <v>0</v>
      </c>
      <c r="AK41" s="9">
        <f>VLOOKUP(养成规划和标准成长!$L287,阵法、技能和修炼!$C$20:$N$40,COLUMNS(阵法、技能和修炼!$C$20:M$40),0)</f>
        <v>0</v>
      </c>
      <c r="AL41" s="9">
        <f>VLOOKUP(养成规划和标准成长!$L287,阵法、技能和修炼!$C$20:$N$40,COLUMNS(阵法、技能和修炼!$C$20:N$40),0)</f>
        <v>0</v>
      </c>
      <c r="AN41" s="1">
        <v>38</v>
      </c>
      <c r="AO41" s="9">
        <f>ROUND(属性投放!D$4+养成规划和标准成长!E$3*养成规划和标准成长!$O287*养成规划和标准成长!$P287+养成规划和标准成长!E$4*养成规划和标准成长!$V287+养成规划和标准成长!E$5*养成规划和标准成长!$R287+(养成规划和标准成长!E$12+养成规划和标准成长!E$13)*养成规划和标准成长!$N287+养成规划和标准成长!E$14*养成规划和标准成长!$O287*养成规划和标准成长!$Q287+养成规划和标准成长!E$17*10*养成规划和标准成长!$S287+养成规划和标准成长!E$18*10*养成规划和标准成长!$T287+养成规划和标准成长!E$19*养成规划和标准成长!$U287,0)</f>
        <v>1809</v>
      </c>
      <c r="AP41" s="9">
        <f>ROUND(属性投放!E$4+养成规划和标准成长!F$3*养成规划和标准成长!$O287*养成规划和标准成长!$P287+养成规划和标准成长!F$4*养成规划和标准成长!$V287+养成规划和标准成长!F$5*养成规划和标准成长!$R287+(养成规划和标准成长!F$12+养成规划和标准成长!F$13)*养成规划和标准成长!$N287+养成规划和标准成长!F$14*养成规划和标准成长!$O287*养成规划和标准成长!$Q287+养成规划和标准成长!F$17*10*养成规划和标准成长!$S287+养成规划和标准成长!F$18*10*养成规划和标准成长!$T287+养成规划和标准成长!F$19*养成规划和标准成长!$U287,0)</f>
        <v>1713</v>
      </c>
      <c r="AQ41" s="9">
        <f>ROUND(属性投放!F$4+养成规划和标准成长!G$3*养成规划和标准成长!$O287*养成规划和标准成长!$P287+养成规划和标准成长!G$4*养成规划和标准成长!$V287+养成规划和标准成长!G$5*养成规划和标准成长!$R287+(养成规划和标准成长!G$12+养成规划和标准成长!G$13)*养成规划和标准成长!$N287+养成规划和标准成长!G$14*养成规划和标准成长!$O287*养成规划和标准成长!$Q287+养成规划和标准成长!G$17*10*养成规划和标准成长!$S287+养成规划和标准成长!G$18*10*养成规划和标准成长!$T287+养成规划和标准成长!G$19*养成规划和标准成长!$U287,0)</f>
        <v>650</v>
      </c>
      <c r="AR41" s="9">
        <f>ROUND(属性投放!G$4+养成规划和标准成长!H$3*养成规划和标准成长!$O287*养成规划和标准成长!$P287+养成规划和标准成长!H$4*养成规划和标准成长!$V287+养成规划和标准成长!H$5*养成规划和标准成长!$R287+(养成规划和标准成长!H$12+养成规划和标准成长!H$13)*养成规划和标准成长!$N287+养成规划和标准成长!H$14*养成规划和标准成长!$O287*养成规划和标准成长!$Q287+养成规划和标准成长!H$17*10*养成规划和标准成长!$S287+养成规划和标准成长!H$18*10*养成规划和标准成长!$T287+养成规划和标准成长!H$19*养成规划和标准成长!$U287,0)</f>
        <v>309</v>
      </c>
      <c r="AS41" s="9">
        <f>ROUND(属性投放!H$4+养成规划和标准成长!I$3*养成规划和标准成长!$O287*养成规划和标准成长!$P287+养成规划和标准成长!I$4*养成规划和标准成长!$V287+养成规划和标准成长!I$5*养成规划和标准成长!$R287+(养成规划和标准成长!I$12+养成规划和标准成长!I$13)*养成规划和标准成长!$N287+养成规划和标准成长!I$14*养成规划和标准成长!$O287*养成规划和标准成长!$Q287+养成规划和标准成长!I$17*10*养成规划和标准成长!$S287+养成规划和标准成长!I$18*10*养成规划和标准成长!$T287+养成规划和标准成长!I$19*养成规划和标准成长!$U287,0)</f>
        <v>489</v>
      </c>
      <c r="AT41" s="9">
        <f>ROUND(属性投放!I$4+养成规划和标准成长!J$3*养成规划和标准成长!$O287*养成规划和标准成长!$P287+养成规划和标准成长!J$4*养成规划和标准成长!$V287+养成规划和标准成长!J$5*养成规划和标准成长!$R287+(养成规划和标准成长!J$12+养成规划和标准成长!J$13)*养成规划和标准成长!$N287+养成规划和标准成长!J$14*养成规划和标准成长!$O287*养成规划和标准成长!$Q287+养成规划和标准成长!J$17*10*养成规划和标准成长!$S287+养成规划和标准成长!J$18*10*养成规划和标准成长!$T287+养成规划和标准成长!J$19*养成规划和标准成长!$U287,0)</f>
        <v>346</v>
      </c>
      <c r="AU41" s="9">
        <f>ROUND(属性投放!J$4+养成规划和标准成长!K$3*养成规划和标准成长!$O287*养成规划和标准成长!$P287+养成规划和标准成长!K$4*养成规划和标准成长!$V287+养成规划和标准成长!K$5*养成规划和标准成长!$R287+(养成规划和标准成长!K$12+养成规划和标准成长!K$13)*养成规划和标准成长!$N287+养成规划和标准成长!K$14*养成规划和标准成长!$O287*养成规划和标准成长!$Q287+养成规划和标准成长!K$17*10*养成规划和标准成长!$S287+养成规划和标准成长!K$18*10*养成规划和标准成长!$T287+养成规划和标准成长!K$19*养成规划和标准成长!$U287,0)</f>
        <v>245</v>
      </c>
      <c r="AV41" s="9">
        <f>ROUND(属性投放!K$4+养成规划和标准成长!L$3*养成规划和标准成长!$O287*养成规划和标准成长!$P287+养成规划和标准成长!L$4*养成规划和标准成长!$V287+养成规划和标准成长!L$5*养成规划和标准成长!$R287+(养成规划和标准成长!L$12+养成规划和标准成长!L$13)*养成规划和标准成长!$N287+养成规划和标准成长!L$14*养成规划和标准成长!$O287*养成规划和标准成长!$Q287+养成规划和标准成长!L$17*10*养成规划和标准成长!$S287+养成规划和标准成长!L$18*10*养成规划和标准成长!$T287+养成规划和标准成长!L$19*养成规划和标准成长!$U287,0)</f>
        <v>144</v>
      </c>
      <c r="AW41" s="9">
        <f>ROUND(属性投放!L$4+养成规划和标准成长!M$3*养成规划和标准成长!$O287*养成规划和标准成长!$P287+养成规划和标准成长!M$4*养成规划和标准成长!$V287+养成规划和标准成长!M$5*养成规划和标准成长!$R287+(养成规划和标准成长!M$12+养成规划和标准成长!M$13)*养成规划和标准成长!$N287+养成规划和标准成长!M$14*养成规划和标准成长!$O287*养成规划和标准成长!$Q287+养成规划和标准成长!M$17*10*养成规划和标准成长!$S287+养成规划和标准成长!M$18*10*养成规划和标准成长!$T287+养成规划和标准成长!M$19*养成规划和标准成长!$U287,0)</f>
        <v>396</v>
      </c>
      <c r="AX41" s="9">
        <f>ROUND(属性投放!M$4+养成规划和标准成长!N$3*养成规划和标准成长!$O287*养成规划和标准成长!$P287+养成规划和标准成长!N$4*养成规划和标准成长!$V287+养成规划和标准成长!N$5*养成规划和标准成长!$R287+(养成规划和标准成长!N$12+养成规划和标准成长!N$13)*养成规划和标准成长!$N287+养成规划和标准成长!N$14*养成规划和标准成长!$O287*养成规划和标准成长!$Q287+养成规划和标准成长!N$17*10*养成规划和标准成长!$S287+养成规划和标准成长!N$18*10*养成规划和标准成长!$T287+养成规划和标准成长!N$19*养成规划和标准成长!$U287,0)</f>
        <v>402</v>
      </c>
      <c r="AY41" s="9">
        <f>VLOOKUP(养成规划和标准成长!$X287,阵法、技能和修炼!$C$20:$N$40,COLUMNS(阵法、技能和修炼!$C$20:G$40),0)</f>
        <v>0</v>
      </c>
      <c r="AZ41" s="9">
        <f>VLOOKUP(养成规划和标准成长!$X287,阵法、技能和修炼!$C$20:$N$40,COLUMNS(阵法、技能和修炼!$C$20:H$40),0)</f>
        <v>0</v>
      </c>
      <c r="BA41" s="9">
        <f>VLOOKUP(养成规划和标准成长!$X287,阵法、技能和修炼!$C$20:$N$40,COLUMNS(阵法、技能和修炼!$C$20:I$40),0)</f>
        <v>0</v>
      </c>
      <c r="BB41" s="9">
        <f>VLOOKUP(养成规划和标准成长!$X287,阵法、技能和修炼!$C$20:$N$40,COLUMNS(阵法、技能和修炼!$C$20:J$40),0)</f>
        <v>0</v>
      </c>
      <c r="BC41" s="9">
        <f>VLOOKUP(养成规划和标准成长!$X287,阵法、技能和修炼!$C$20:$N$40,COLUMNS(阵法、技能和修炼!$C$20:K$40),0)</f>
        <v>0</v>
      </c>
      <c r="BD41" s="9">
        <f>VLOOKUP(养成规划和标准成长!$X287,阵法、技能和修炼!$C$20:$N$40,COLUMNS(阵法、技能和修炼!$C$20:L$40),0)</f>
        <v>0</v>
      </c>
      <c r="BE41" s="9">
        <f>VLOOKUP(养成规划和标准成长!$X287,阵法、技能和修炼!$C$20:$N$40,COLUMNS(阵法、技能和修炼!$C$20:M$40),0)</f>
        <v>0</v>
      </c>
      <c r="BF41" s="9">
        <f>VLOOKUP(养成规划和标准成长!$X287,阵法、技能和修炼!$C$20:$N$40,COLUMNS(阵法、技能和修炼!$C$20:N$40),0)</f>
        <v>0</v>
      </c>
      <c r="BH41" s="1">
        <v>38</v>
      </c>
      <c r="BI41" s="9">
        <f>ROUND(属性投放!D$4+养成规划和标准成长!E$3*养成规划和标准成长!$AA287*养成规划和标准成长!$AB287+养成规划和标准成长!E$4*养成规划和标准成长!$AH287+养成规划和标准成长!E$5*养成规划和标准成长!$AD287+(养成规划和标准成长!E$12+养成规划和标准成长!E$13)*养成规划和标准成长!$Z287+养成规划和标准成长!E$14*养成规划和标准成长!$AA287*养成规划和标准成长!$AC287+养成规划和标准成长!E$17*10*养成规划和标准成长!$AE287+养成规划和标准成长!E$18*10*养成规划和标准成长!$AF287+养成规划和标准成长!E$19*养成规划和标准成长!$AG287,0)</f>
        <v>1920</v>
      </c>
      <c r="BJ41" s="9">
        <f>ROUND(属性投放!E$4+养成规划和标准成长!F$3*养成规划和标准成长!$AA287*养成规划和标准成长!$AB287+养成规划和标准成长!F$4*养成规划和标准成长!$AH287+养成规划和标准成长!F$5*养成规划和标准成长!$AD287+(养成规划和标准成长!F$12+养成规划和标准成长!F$13)*养成规划和标准成长!$Z287+养成规划和标准成长!F$14*养成规划和标准成长!$AA287*养成规划和标准成长!$AC287+养成规划和标准成长!F$17*10*养成规划和标准成长!$AE287+养成规划和标准成长!F$18*10*养成规划和标准成长!$AF287+养成规划和标准成长!F$19*养成规划和标准成长!$AG287,0)</f>
        <v>1776</v>
      </c>
      <c r="BK41" s="9">
        <f>ROUND(属性投放!F$4+养成规划和标准成长!G$3*养成规划和标准成长!$AA287*养成规划和标准成长!$AB287+养成规划和标准成长!G$4*养成规划和标准成长!$AH287+养成规划和标准成长!G$5*养成规划和标准成长!$AD287+(养成规划和标准成长!G$12+养成规划和标准成长!G$13)*养成规划和标准成长!$Z287+养成规划和标准成长!G$14*养成规划和标准成长!$AA287*养成规划和标准成长!$AC287+养成规划和标准成长!G$17*10*养成规划和标准成长!$AE287+养成规划和标准成长!G$18*10*养成规划和标准成长!$AF287+养成规划和标准成长!G$19*养成规划和标准成长!$AG287,0)</f>
        <v>679</v>
      </c>
      <c r="BL41" s="9">
        <f>ROUND(属性投放!G$4+养成规划和标准成长!H$3*养成规划和标准成长!$AA287*养成规划和标准成长!$AB287+养成规划和标准成长!H$4*养成规划和标准成长!$AH287+养成规划和标准成长!H$5*养成规划和标准成长!$AD287+(养成规划和标准成长!H$12+养成规划和标准成长!H$13)*养成规划和标准成长!$Z287+养成规划和标准成长!H$14*养成规划和标准成长!$AA287*养成规划和标准成长!$AC287+养成规划和标准成长!H$17*10*养成规划和标准成长!$AE287+养成规划和标准成长!H$18*10*养成规划和标准成长!$AF287+养成规划和标准成长!H$19*养成规划和标准成长!$AG287,0)</f>
        <v>329</v>
      </c>
      <c r="BM41" s="9">
        <f>ROUND(属性投放!H$4+养成规划和标准成长!I$3*养成规划和标准成长!$AA287*养成规划和标准成长!$AB287+养成规划和标准成长!I$4*养成规划和标准成长!$AH287+养成规划和标准成长!I$5*养成规划和标准成长!$AD287+(养成规划和标准成长!I$12+养成规划和标准成长!I$13)*养成规划和标准成长!$Z287+养成规划和标准成长!I$14*养成规划和标准成长!$AA287*养成规划和标准成长!$AC287+养成规划和标准成长!I$17*10*养成规划和标准成长!$AE287+养成规划和标准成长!I$18*10*养成规划和标准成长!$AF287+养成规划和标准成长!I$19*养成规划和标准成长!$AG287,0)</f>
        <v>505</v>
      </c>
      <c r="BN41" s="9">
        <f>ROUND(属性投放!I$4+养成规划和标准成长!J$3*养成规划和标准成长!$AA287*养成规划和标准成长!$AB287+养成规划和标准成长!J$4*养成规划和标准成长!$AH287+养成规划和标准成长!J$5*养成规划和标准成长!$AD287+(养成规划和标准成长!J$12+养成规划和标准成长!J$13)*养成规划和标准成长!$Z287+养成规划和标准成长!J$14*养成规划和标准成长!$AA287*养成规划和标准成长!$AC287+养成规划和标准成长!J$17*10*养成规划和标准成长!$AE287+养成规划和标准成长!J$18*10*养成规划和标准成长!$AF287+养成规划和标准成长!J$19*养成规划和标准成长!$AG287,0)</f>
        <v>358</v>
      </c>
      <c r="BO41" s="9">
        <f>ROUND(属性投放!J$4+养成规划和标准成长!K$3*养成规划和标准成长!$AA287*养成规划和标准成长!$AB287+养成规划和标准成长!K$4*养成规划和标准成长!$AH287+养成规划和标准成长!K$5*养成规划和标准成长!$AD287+(养成规划和标准成长!K$12+养成规划和标准成长!K$13)*养成规划和标准成长!$Z287+养成规划和标准成长!K$14*养成规划和标准成长!$AA287*养成规划和标准成长!$AC287+养成规划和标准成长!K$17*10*养成规划和标准成长!$AE287+养成规划和标准成长!K$18*10*养成规划和标准成长!$AF287+养成规划和标准成长!K$19*养成规划和标准成长!$AG287,0)</f>
        <v>254</v>
      </c>
      <c r="BP41" s="9">
        <f>ROUND(属性投放!K$4+养成规划和标准成长!L$3*养成规划和标准成长!$AA287*养成规划和标准成长!$AB287+养成规划和标准成长!L$4*养成规划和标准成长!$AH287+养成规划和标准成长!L$5*养成规划和标准成长!$AD287+(养成规划和标准成长!L$12+养成规划和标准成长!L$13)*养成规划和标准成长!$Z287+养成规划和标准成长!L$14*养成规划和标准成长!$AA287*养成规划和标准成长!$AC287+养成规划和标准成长!L$17*10*养成规划和标准成长!$AE287+养成规划和标准成长!L$18*10*养成规划和标准成长!$AF287+养成规划和标准成长!L$19*养成规划和标准成长!$AG287,0)</f>
        <v>158</v>
      </c>
      <c r="BQ41" s="9">
        <f>ROUND(属性投放!L$4+养成规划和标准成长!M$3*养成规划和标准成长!$AA287*养成规划和标准成长!$AB287+养成规划和标准成长!M$4*养成规划和标准成长!$AH287+养成规划和标准成长!M$5*养成规划和标准成长!$AD287+(养成规划和标准成长!M$12+养成规划和标准成长!M$13)*养成规划和标准成长!$Z287+养成规划和标准成长!M$14*养成规划和标准成长!$AA287*养成规划和标准成长!$AC287+养成规划和标准成长!M$17*10*养成规划和标准成长!$AE287+养成规划和标准成长!M$18*10*养成规划和标准成长!$AF287+养成规划和标准成长!M$19*养成规划和标准成长!$AG287,0)</f>
        <v>398</v>
      </c>
      <c r="BR41" s="9">
        <f>ROUND(属性投放!M$4+养成规划和标准成长!N$3*养成规划和标准成长!$AA287*养成规划和标准成长!$AB287+养成规划和标准成长!N$4*养成规划和标准成长!$AH287+养成规划和标准成长!N$5*养成规划和标准成长!$AD287+(养成规划和标准成长!N$12+养成规划和标准成长!N$13)*养成规划和标准成长!$Z287+养成规划和标准成长!N$14*养成规划和标准成长!$AA287*养成规划和标准成长!$AC287+养成规划和标准成长!N$17*10*养成规划和标准成长!$AE287+养成规划和标准成长!N$18*10*养成规划和标准成长!$AF287+养成规划和标准成长!N$19*养成规划和标准成长!$AG287,0)</f>
        <v>404</v>
      </c>
      <c r="BS41" s="9">
        <f>VLOOKUP(养成规划和标准成长!$AJ287,阵法、技能和修炼!$C$20:$N$40,COLUMNS(阵法、技能和修炼!$C$20:G$40),0)</f>
        <v>0</v>
      </c>
      <c r="BT41" s="9">
        <f>VLOOKUP(养成规划和标准成长!$AJ287,阵法、技能和修炼!$C$20:$N$40,COLUMNS(阵法、技能和修炼!$C$20:H$40),0)</f>
        <v>0</v>
      </c>
      <c r="BU41" s="9">
        <f>VLOOKUP(养成规划和标准成长!$AJ287,阵法、技能和修炼!$C$20:$N$40,COLUMNS(阵法、技能和修炼!$C$20:I$40),0)</f>
        <v>0</v>
      </c>
      <c r="BV41" s="9">
        <f>VLOOKUP(养成规划和标准成长!$AJ287,阵法、技能和修炼!$C$20:$N$40,COLUMNS(阵法、技能和修炼!$C$20:J$40),0)</f>
        <v>0</v>
      </c>
      <c r="BW41" s="9">
        <f>VLOOKUP(养成规划和标准成长!$AJ287,阵法、技能和修炼!$C$20:$N$40,COLUMNS(阵法、技能和修炼!$C$20:K$40),0)</f>
        <v>0</v>
      </c>
      <c r="BX41" s="9">
        <f>VLOOKUP(养成规划和标准成长!$AJ287,阵法、技能和修炼!$C$20:$N$40,COLUMNS(阵法、技能和修炼!$C$20:L$40),0)</f>
        <v>0</v>
      </c>
      <c r="BY41" s="9">
        <f>VLOOKUP(养成规划和标准成长!$AJ287,阵法、技能和修炼!$C$20:$N$40,COLUMNS(阵法、技能和修炼!$C$20:M$40),0)</f>
        <v>0</v>
      </c>
      <c r="BZ41" s="9">
        <f>VLOOKUP(养成规划和标准成长!$AJ287,阵法、技能和修炼!$C$20:$N$40,COLUMNS(阵法、技能和修炼!$C$20:N$40),0)</f>
        <v>0</v>
      </c>
    </row>
    <row r="42" spans="1:78">
      <c r="A42" s="1">
        <v>39</v>
      </c>
      <c r="B42" s="9">
        <f>ROUND(属性投放!D$4+养成规划和标准成长!E$3*养成规划和标准成长!$O135*养成规划和标准成长!$P135+养成规划和标准成长!E$4*养成规划和标准成长!$V135+养成规划和标准成长!E$5*养成规划和标准成长!$R135+(养成规划和标准成长!E$12+养成规划和标准成长!E$13)*养成规划和标准成长!$N135+养成规划和标准成长!E$14*养成规划和标准成长!$O135*养成规划和标准成长!$Q135+养成规划和标准成长!E$17*10*养成规划和标准成长!$S135+养成规划和标准成长!E$18*10*养成规划和标准成长!$T135+养成规划和标准成长!E$19*养成规划和标准成长!$U135,0)</f>
        <v>1561</v>
      </c>
      <c r="C42" s="9">
        <f>ROUND(属性投放!E$4+养成规划和标准成长!F$3*养成规划和标准成长!$O135*养成规划和标准成长!$P135+养成规划和标准成长!F$4*养成规划和标准成长!$V135+养成规划和标准成长!F$5*养成规划和标准成长!$R135+(养成规划和标准成长!F$12+养成规划和标准成长!F$13)*养成规划和标准成长!$N135+养成规划和标准成长!F$14*养成规划和标准成长!$O135*养成规划和标准成长!$Q135+养成规划和标准成长!F$17*10*养成规划和标准成长!$S135+养成规划和标准成长!F$18*10*养成规划和标准成长!$T135+养成规划和标准成长!F$19*养成规划和标准成长!$U135,0)</f>
        <v>1620</v>
      </c>
      <c r="D42" s="9">
        <f>ROUND(属性投放!F$4+养成规划和标准成长!G$3*养成规划和标准成长!$O135*养成规划和标准成长!$P135+养成规划和标准成长!G$4*养成规划和标准成长!$V135+养成规划和标准成长!G$5*养成规划和标准成长!$R135+(养成规划和标准成长!G$12+养成规划和标准成长!G$13)*养成规划和标准成长!$N135+养成规划和标准成长!G$14*养成规划和标准成长!$O135*养成规划和标准成长!$Q135+养成规划和标准成长!G$17*10*养成规划和标准成长!$S135+养成规划和标准成长!G$18*10*养成规划和标准成长!$T135+养成规划和标准成长!G$19*养成规划和标准成长!$U135,0)</f>
        <v>589</v>
      </c>
      <c r="E42" s="9">
        <f>ROUND(属性投放!G$4+养成规划和标准成长!H$3*养成规划和标准成长!$O135*养成规划和标准成长!$P135+养成规划和标准成长!H$4*养成规划和标准成长!$V135+养成规划和标准成长!H$5*养成规划和标准成长!$R135+(养成规划和标准成长!H$12+养成规划和标准成长!H$13)*养成规划和标准成长!$N135+养成规划和标准成长!H$14*养成规划和标准成长!$O135*养成规划和标准成长!$Q135+养成规划和标准成长!H$17*10*养成规划和标准成长!$S135+养成规划和标准成长!H$18*10*养成规划和标准成长!$T135+养成规划和标准成长!H$19*养成规划和标准成长!$U135,0)</f>
        <v>258</v>
      </c>
      <c r="F42" s="9">
        <f>ROUND(属性投放!H$4+养成规划和标准成长!I$3*养成规划和标准成长!$O135*养成规划和标准成长!$P135+养成规划和标准成长!I$4*养成规划和标准成长!$V135+养成规划和标准成长!I$5*养成规划和标准成长!$R135+(养成规划和标准成长!I$12+养成规划和标准成长!I$13)*养成规划和标准成长!$N135+养成规划和标准成长!I$14*养成规划和标准成长!$O135*养成规划和标准成长!$Q135+养成规划和标准成长!I$17*10*养成规划和标准成长!$S135+养成规划和标准成长!I$18*10*养成规划和标准成长!$T135+养成规划和标准成长!I$19*养成规划和标准成长!$U135,0)</f>
        <v>457</v>
      </c>
      <c r="G42" s="9">
        <f>ROUND(属性投放!I$4+养成规划和标准成长!J$3*养成规划和标准成长!$O135*养成规划和标准成长!$P135+养成规划和标准成长!J$4*养成规划和标准成长!$V135+养成规划和标准成长!J$5*养成规划和标准成长!$R135+(养成规划和标准成长!J$12+养成规划和标准成长!J$13)*养成规划和标准成长!$N135+养成规划和标准成长!J$14*养成规划和标准成长!$O135*养成规划和标准成长!$Q135+养成规划和标准成长!J$17*10*养成规划和标准成长!$S135+养成规划和标准成长!J$18*10*养成规划和标准成长!$T135+养成规划和标准成长!J$19*养成规划和标准成长!$U135,0)</f>
        <v>317</v>
      </c>
      <c r="H42" s="9">
        <f>ROUND(属性投放!J$4+养成规划和标准成长!K$3*养成规划和标准成长!$O135*养成规划和标准成长!$P135+养成规划和标准成长!K$4*养成规划和标准成长!$V135+养成规划和标准成长!K$5*养成规划和标准成长!$R135+(养成规划和标准成长!K$12+养成规划和标准成长!K$13)*养成规划和标准成长!$N135+养成规划和标准成长!K$14*养成规划和标准成长!$O135*养成规划和标准成长!$Q135+养成规划和标准成长!K$17*10*养成规划和标准成长!$S135+养成规划和标准成长!K$18*10*养成规划和标准成长!$T135+养成规划和标准成长!K$19*养成规划和标准成长!$U135,0)</f>
        <v>222</v>
      </c>
      <c r="I42" s="9">
        <f>ROUND(属性投放!K$4+养成规划和标准成长!L$3*养成规划和标准成长!$O135*养成规划和标准成长!$P135+养成规划和标准成长!L$4*养成规划和标准成长!$V135+养成规划和标准成长!L$5*养成规划和标准成长!$R135+(养成规划和标准成长!L$12+养成规划和标准成长!L$13)*养成规划和标准成长!$N135+养成规划和标准成长!L$14*养成规划和标准成长!$O135*养成规划和标准成长!$Q135+养成规划和标准成长!L$17*10*养成规划和标准成长!$S135+养成规划和标准成长!L$18*10*养成规划和标准成长!$T135+养成规划和标准成长!L$19*养成规划和标准成长!$U135,0)</f>
        <v>107</v>
      </c>
      <c r="J42" s="9">
        <f>ROUND(属性投放!L$4+养成规划和标准成长!M$3*养成规划和标准成长!$O135*养成规划和标准成长!$P135+养成规划和标准成长!M$4*养成规划和标准成长!$V135+养成规划和标准成长!M$5*养成规划和标准成长!$R135+(养成规划和标准成长!M$12+养成规划和标准成长!M$13)*养成规划和标准成长!$N135+养成规划和标准成长!M$14*养成规划和标准成长!$O135*养成规划和标准成长!$Q135+养成规划和标准成长!M$17*10*养成规划和标准成长!$S135+养成规划和标准成长!M$18*10*养成规划和标准成长!$T135+养成规划和标准成长!M$19*养成规划和标准成长!$U135,0)</f>
        <v>399</v>
      </c>
      <c r="K42" s="9">
        <f>ROUND(属性投放!M$4+养成规划和标准成长!N$3*养成规划和标准成长!$O135*养成规划和标准成长!$P135+养成规划和标准成长!N$4*养成规划和标准成长!$V135+养成规划和标准成长!N$5*养成规划和标准成长!$R135+(养成规划和标准成长!N$12+养成规划和标准成长!N$13)*养成规划和标准成长!$N135+养成规划和标准成长!N$14*养成规划和标准成长!$O135*养成规划和标准成长!$Q135+养成规划和标准成长!N$17*10*养成规划和标准成长!$S135+养成规划和标准成长!N$18*10*养成规划和标准成长!$T135+养成规划和标准成长!N$19*养成规划和标准成长!$U135,0)</f>
        <v>402</v>
      </c>
      <c r="L42" s="9">
        <f>VLOOKUP(养成规划和标准成长!$X135,阵法、技能和修炼!$C$20:$N$40,COLUMNS(阵法、技能和修炼!$C$20:G$40),0)</f>
        <v>0</v>
      </c>
      <c r="M42" s="9">
        <f>VLOOKUP(养成规划和标准成长!$X135,阵法、技能和修炼!$C$20:$N$40,COLUMNS(阵法、技能和修炼!$C$20:H$40),0)</f>
        <v>0</v>
      </c>
      <c r="N42" s="9">
        <f>VLOOKUP(养成规划和标准成长!$X135,阵法、技能和修炼!$C$20:$N$40,COLUMNS(阵法、技能和修炼!$C$20:I$40),0)</f>
        <v>0</v>
      </c>
      <c r="O42" s="9">
        <f>VLOOKUP(养成规划和标准成长!$X135,阵法、技能和修炼!$C$20:$N$40,COLUMNS(阵法、技能和修炼!$C$20:J$40),0)</f>
        <v>0</v>
      </c>
      <c r="P42" s="9">
        <f>VLOOKUP(养成规划和标准成长!$X135,阵法、技能和修炼!$C$20:$N$40,COLUMNS(阵法、技能和修炼!$C$20:K$40),0)</f>
        <v>0</v>
      </c>
      <c r="Q42" s="9">
        <f>VLOOKUP(养成规划和标准成长!$X135,阵法、技能和修炼!$C$20:$N$40,COLUMNS(阵法、技能和修炼!$C$20:L$40),0)</f>
        <v>0</v>
      </c>
      <c r="R42" s="9">
        <f>VLOOKUP(养成规划和标准成长!$X135,阵法、技能和修炼!$C$20:$N$40,COLUMNS(阵法、技能和修炼!$C$20:M$40),0)</f>
        <v>0</v>
      </c>
      <c r="S42" s="9">
        <f>VLOOKUP(养成规划和标准成长!$X135,阵法、技能和修炼!$C$20:$N$40,COLUMNS(阵法、技能和修炼!$C$20:N$40),0)</f>
        <v>0</v>
      </c>
      <c r="T42" s="1">
        <v>39</v>
      </c>
      <c r="U42" s="9">
        <f>ROUND(属性投放!D$4+养成规划和标准成长!E$3*养成规划和标准成长!$C288*养成规划和标准成长!$D288+养成规划和标准成长!E$4*养成规划和标准成长!$J288+养成规划和标准成长!E$5*养成规划和标准成长!$F288+(养成规划和标准成长!E$12+养成规划和标准成长!E$13)*养成规划和标准成长!$B288+养成规划和标准成长!E$14*养成规划和标准成长!$C288*养成规划和标准成长!$E288+养成规划和标准成长!E$17*10*养成规划和标准成长!$G288+养成规划和标准成长!E$18*10*养成规划和标准成长!$H288+养成规划和标准成长!E$19*养成规划和标准成长!$I288,0)</f>
        <v>1698</v>
      </c>
      <c r="V42" s="9">
        <f>ROUND(属性投放!E$4+养成规划和标准成长!F$3*养成规划和标准成长!$C288*养成规划和标准成长!$D288+养成规划和标准成长!F$4*养成规划和标准成长!$J288+养成规划和标准成长!F$5*养成规划和标准成长!$F288+(养成规划和标准成长!F$12+养成规划和标准成长!F$13)*养成规划和标准成长!$B288+养成规划和标准成长!F$14*养成规划和标准成长!$C288*养成规划和标准成长!$E288+养成规划和标准成长!F$17*10*养成规划和标准成长!$G288+养成规划和标准成长!F$18*10*养成规划和标准成长!$H288+养成规划和标准成长!F$19*养成规划和标准成长!$I288,0)</f>
        <v>1684</v>
      </c>
      <c r="W42" s="9">
        <f>ROUND(属性投放!F$4+养成规划和标准成长!G$3*养成规划和标准成长!$C288*养成规划和标准成长!$D288+养成规划和标准成长!G$4*养成规划和标准成长!$J288+养成规划和标准成长!G$5*养成规划和标准成长!$F288+(养成规划和标准成长!G$12+养成规划和标准成长!G$13)*养成规划和标准成长!$B288+养成规划和标准成长!G$14*养成规划和标准成长!$C288*养成规划和标准成长!$E288+养成规划和标准成长!G$17*10*养成规划和标准成长!$G288+养成规划和标准成长!G$18*10*养成规划和标准成长!$H288+养成规划和标准成长!G$19*养成规划和标准成长!$I288,0)</f>
        <v>623</v>
      </c>
      <c r="X42" s="9">
        <f>ROUND(属性投放!G$4+养成规划和标准成长!H$3*养成规划和标准成长!$C288*养成规划和标准成长!$D288+养成规划和标准成长!H$4*养成规划和标准成长!$J288+养成规划和标准成长!H$5*养成规划和标准成长!$F288+(养成规划和标准成长!H$12+养成规划和标准成长!H$13)*养成规划和标准成长!$B288+养成规划和标准成长!H$14*养成规划和标准成长!$C288*养成规划和标准成长!$E288+养成规划和标准成长!H$17*10*养成规划和标准成长!$G288+养成规划和标准成长!H$18*10*养成规划和标准成长!$H288+养成规划和标准成长!H$19*养成规划和标准成长!$I288,0)</f>
        <v>285</v>
      </c>
      <c r="Y42" s="9">
        <f>ROUND(属性投放!H$4+养成规划和标准成长!I$3*养成规划和标准成长!$C288*养成规划和标准成长!$D288+养成规划和标准成长!I$4*养成规划和标准成长!$J288+养成规划和标准成长!I$5*养成规划和标准成长!$F288+(养成规划和标准成长!I$12+养成规划和标准成长!I$13)*养成规划和标准成长!$B288+养成规划和标准成长!I$14*养成规划和标准成长!$C288*养成规划和标准成长!$E288+养成规划和标准成长!I$17*10*养成规划和标准成长!$G288+养成规划和标准成长!I$18*10*养成规划和标准成长!$H288+养成规划和标准成长!I$19*养成规划和标准成长!$I288,0)</f>
        <v>477</v>
      </c>
      <c r="Z42" s="9">
        <f>ROUND(属性投放!I$4+养成规划和标准成长!J$3*养成规划和标准成长!$C288*养成规划和标准成长!$D288+养成规划和标准成长!J$4*养成规划和标准成长!$J288+养成规划和标准成长!J$5*养成规划和标准成长!$F288+(养成规划和标准成长!J$12+养成规划和标准成长!J$13)*养成规划和标准成长!$B288+养成规划和标准成长!J$14*养成规划和标准成长!$C288*养成规划和标准成长!$E288+养成规划和标准成长!J$17*10*养成规划和标准成长!$G288+养成规划和标准成长!J$18*10*养成规划和标准成长!$H288+养成规划和标准成长!J$19*养成规划和标准成长!$I288,0)</f>
        <v>334</v>
      </c>
      <c r="AA42" s="9">
        <f>ROUND(属性投放!J$4+养成规划和标准成长!K$3*养成规划和标准成长!$C288*养成规划和标准成长!$D288+养成规划和标准成长!K$4*养成规划和标准成长!$J288+养成规划和标准成长!K$5*养成规划和标准成长!$F288+(养成规划和标准成长!K$12+养成规划和标准成长!K$13)*养成规划和标准成长!$B288+养成规划和标准成长!K$14*养成规划和标准成长!$C288*养成规划和标准成长!$E288+养成规划和标准成长!K$17*10*养成规划和标准成长!$G288+养成规划和标准成长!K$18*10*养成规划和标准成长!$H288+养成规划和标准成长!K$19*养成规划和标准成长!$I288,0)</f>
        <v>235</v>
      </c>
      <c r="AB42" s="9">
        <f>ROUND(属性投放!K$4+养成规划和标准成长!L$3*养成规划和标准成长!$C288*养成规划和标准成长!$D288+养成规划和标准成长!L$4*养成规划和标准成长!$J288+养成规划和标准成长!L$5*养成规划和标准成长!$F288+(养成规划和标准成长!L$12+养成规划和标准成长!L$13)*养成规划和标准成长!$B288+养成规划和标准成长!L$14*养成规划和标准成长!$C288*养成规划和标准成长!$E288+养成规划和标准成长!L$17*10*养成规划和标准成长!$G288+养成规划和标准成长!L$18*10*养成规划和标准成长!$H288+养成规划和标准成长!L$19*养成规划和标准成长!$I288,0)</f>
        <v>126</v>
      </c>
      <c r="AC42" s="9">
        <f>ROUND(属性投放!L$4+养成规划和标准成长!M$3*养成规划和标准成长!$C288*养成规划和标准成长!$D288+养成规划和标准成长!M$4*养成规划和标准成长!$J288+养成规划和标准成长!M$5*养成规划和标准成长!$F288+(养成规划和标准成长!M$12+养成规划和标准成长!M$13)*养成规划和标准成长!$B288+养成规划和标准成长!M$14*养成规划和标准成长!$C288*养成规划和标准成长!$E288+养成规划和标准成长!M$17*10*养成规划和标准成长!$G288+养成规划和标准成长!M$18*10*养成规划和标准成长!$H288+养成规划和标准成长!M$19*养成规划和标准成长!$I288,0)</f>
        <v>403</v>
      </c>
      <c r="AD42" s="9">
        <f>ROUND(属性投放!M$4+养成规划和标准成长!N$3*养成规划和标准成长!$C288*养成规划和标准成长!$D288+养成规划和标准成长!N$4*养成规划和标准成长!$J288+养成规划和标准成长!N$5*养成规划和标准成长!$F288+(养成规划和标准成长!N$12+养成规划和标准成长!N$13)*养成规划和标准成长!$B288+养成规划和标准成长!N$14*养成规划和标准成长!$C288*养成规划和标准成长!$E288+养成规划和标准成长!N$17*10*养成规划和标准成长!$G288+养成规划和标准成长!N$18*10*养成规划和标准成长!$H288+养成规划和标准成长!N$19*养成规划和标准成长!$I288,0)</f>
        <v>407</v>
      </c>
      <c r="AE42" s="9">
        <f>VLOOKUP(养成规划和标准成长!$L288,阵法、技能和修炼!$C$20:$N$40,COLUMNS(阵法、技能和修炼!$C$20:G$40),0)</f>
        <v>0</v>
      </c>
      <c r="AF42" s="9">
        <f>VLOOKUP(养成规划和标准成长!$L288,阵法、技能和修炼!$C$20:$N$40,COLUMNS(阵法、技能和修炼!$C$20:H$40),0)</f>
        <v>0</v>
      </c>
      <c r="AG42" s="9">
        <f>VLOOKUP(养成规划和标准成长!$L288,阵法、技能和修炼!$C$20:$N$40,COLUMNS(阵法、技能和修炼!$C$20:I$40),0)</f>
        <v>0</v>
      </c>
      <c r="AH42" s="9">
        <f>VLOOKUP(养成规划和标准成长!$L288,阵法、技能和修炼!$C$20:$N$40,COLUMNS(阵法、技能和修炼!$C$20:J$40),0)</f>
        <v>0</v>
      </c>
      <c r="AI42" s="9">
        <f>VLOOKUP(养成规划和标准成长!$L288,阵法、技能和修炼!$C$20:$N$40,COLUMNS(阵法、技能和修炼!$C$20:K$40),0)</f>
        <v>0</v>
      </c>
      <c r="AJ42" s="9">
        <f>VLOOKUP(养成规划和标准成长!$L288,阵法、技能和修炼!$C$20:$N$40,COLUMNS(阵法、技能和修炼!$C$20:L$40),0)</f>
        <v>0</v>
      </c>
      <c r="AK42" s="9">
        <f>VLOOKUP(养成规划和标准成长!$L288,阵法、技能和修炼!$C$20:$N$40,COLUMNS(阵法、技能和修炼!$C$20:M$40),0)</f>
        <v>0</v>
      </c>
      <c r="AL42" s="9">
        <f>VLOOKUP(养成规划和标准成长!$L288,阵法、技能和修炼!$C$20:$N$40,COLUMNS(阵法、技能和修炼!$C$20:N$40),0)</f>
        <v>0</v>
      </c>
      <c r="AN42" s="1">
        <v>39</v>
      </c>
      <c r="AO42" s="9">
        <f>ROUND(属性投放!D$4+养成规划和标准成长!E$3*养成规划和标准成长!$O288*养成规划和标准成长!$P288+养成规划和标准成长!E$4*养成规划和标准成长!$V288+养成规划和标准成长!E$5*养成规划和标准成长!$R288+(养成规划和标准成长!E$12+养成规划和标准成长!E$13)*养成规划和标准成长!$N288+养成规划和标准成长!E$14*养成规划和标准成长!$O288*养成规划和标准成长!$Q288+养成规划和标准成长!E$17*10*养成规划和标准成长!$S288+养成规划和标准成长!E$18*10*养成规划和标准成长!$T288+养成规划和标准成长!E$19*养成规划和标准成长!$U288,0)</f>
        <v>1834</v>
      </c>
      <c r="AP42" s="9">
        <f>ROUND(属性投放!E$4+养成规划和标准成长!F$3*养成规划和标准成长!$O288*养成规划和标准成长!$P288+养成规划和标准成长!F$4*养成规划和标准成长!$V288+养成规划和标准成长!F$5*养成规划和标准成长!$R288+(养成规划和标准成长!F$12+养成规划和标准成长!F$13)*养成规划和标准成长!$N288+养成规划和标准成长!F$14*养成规划和标准成长!$O288*养成规划和标准成长!$Q288+养成规划和标准成长!F$17*10*养成规划和标准成长!$S288+养成规划和标准成长!F$18*10*养成规划和标准成长!$T288+养成规划和标准成长!F$19*养成规划和标准成长!$U288,0)</f>
        <v>1747</v>
      </c>
      <c r="AQ42" s="9">
        <f>ROUND(属性投放!F$4+养成规划和标准成长!G$3*养成规划和标准成长!$O288*养成规划和标准成长!$P288+养成规划和标准成长!G$4*养成规划和标准成长!$V288+养成规划和标准成长!G$5*养成规划和标准成长!$R288+(养成规划和标准成长!G$12+养成规划和标准成长!G$13)*养成规划和标准成长!$N288+养成规划和标准成长!G$14*养成规划和标准成长!$O288*养成规划和标准成长!$Q288+养成规划和标准成长!G$17*10*养成规划和标准成长!$S288+养成规划和标准成长!G$18*10*养成规划和标准成长!$T288+养成规划和标准成长!G$19*养成规划和标准成长!$U288,0)</f>
        <v>657</v>
      </c>
      <c r="AR42" s="9">
        <f>ROUND(属性投放!G$4+养成规划和标准成长!H$3*养成规划和标准成长!$O288*养成规划和标准成长!$P288+养成规划和标准成长!H$4*养成规划和标准成长!$V288+养成规划和标准成长!H$5*养成规划和标准成长!$R288+(养成规划和标准成长!H$12+养成规划和标准成长!H$13)*养成规划和标准成长!$N288+养成规划和标准成长!H$14*养成规划和标准成长!$O288*养成规划和标准成长!$Q288+养成规划和标准成长!H$17*10*养成规划和标准成长!$S288+养成规划和标准成长!H$18*10*养成规划和标准成长!$T288+养成规划和标准成长!H$19*养成规划和标准成长!$U288,0)</f>
        <v>311</v>
      </c>
      <c r="AS42" s="9">
        <f>ROUND(属性投放!H$4+养成规划和标准成长!I$3*养成规划和标准成长!$O288*养成规划和标准成长!$P288+养成规划和标准成长!I$4*养成规划和标准成长!$V288+养成规划和标准成长!I$5*养成规划和标准成长!$R288+(养成规划和标准成长!I$12+养成规划和标准成长!I$13)*养成规划和标准成长!$N288+养成规划和标准成长!I$14*养成规划和标准成长!$O288*养成规划和标准成长!$Q288+养成规划和标准成长!I$17*10*养成规划和标准成长!$S288+养成规划和标准成长!I$18*10*养成规划和标准成长!$T288+养成规划和标准成长!I$19*养成规划和标准成长!$U288,0)</f>
        <v>496</v>
      </c>
      <c r="AT42" s="9">
        <f>ROUND(属性投放!I$4+养成规划和标准成长!J$3*养成规划和标准成长!$O288*养成规划和标准成长!$P288+养成规划和标准成长!J$4*养成规划和标准成长!$V288+养成规划和标准成长!J$5*养成规划和标准成长!$R288+(养成规划和标准成长!J$12+养成规划和标准成长!J$13)*养成规划和标准成长!$N288+养成规划和标准成长!J$14*养成规划和标准成长!$O288*养成规划和标准成长!$Q288+养成规划和标准成长!J$17*10*养成规划和标准成长!$S288+养成规划和标准成长!J$18*10*养成规划和标准成长!$T288+养成规划和标准成长!J$19*养成规划和标准成长!$U288,0)</f>
        <v>351</v>
      </c>
      <c r="AU42" s="9">
        <f>ROUND(属性投放!J$4+养成规划和标准成长!K$3*养成规划和标准成长!$O288*养成规划和标准成长!$P288+养成规划和标准成长!K$4*养成规划和标准成长!$V288+养成规划和标准成长!K$5*养成规划和标准成长!$R288+(养成规划和标准成长!K$12+养成规划和标准成长!K$13)*养成规划和标准成长!$N288+养成规划和标准成长!K$14*养成规划和标准成长!$O288*养成规划和标准成长!$Q288+养成规划和标准成长!K$17*10*养成规划和标准成长!$S288+养成规划和标准成长!K$18*10*养成规划和标准成长!$T288+养成规划和标准成长!K$19*养成规划和标准成长!$U288,0)</f>
        <v>249</v>
      </c>
      <c r="AV42" s="9">
        <f>ROUND(属性投放!K$4+养成规划和标准成长!L$3*养成规划和标准成长!$O288*养成规划和标准成长!$P288+养成规划和标准成长!L$4*养成规划和标准成长!$V288+养成规划和标准成长!L$5*养成规划和标准成长!$R288+(养成规划和标准成长!L$12+养成规划和标准成长!L$13)*养成规划和标准成长!$N288+养成规划和标准成长!L$14*养成规划和标准成长!$O288*养成规划和标准成长!$Q288+养成规划和标准成长!L$17*10*养成规划和标准成长!$S288+养成规划和标准成长!L$18*10*养成规划和标准成长!$T288+养成规划和标准成长!L$19*养成规划和标准成长!$U288,0)</f>
        <v>144</v>
      </c>
      <c r="AW42" s="9">
        <f>ROUND(属性投放!L$4+养成规划和标准成长!M$3*养成规划和标准成长!$O288*养成规划和标准成长!$P288+养成规划和标准成长!M$4*养成规划和标准成长!$V288+养成规划和标准成长!M$5*养成规划和标准成长!$R288+(养成规划和标准成长!M$12+养成规划和标准成长!M$13)*养成规划和标准成长!$N288+养成规划和标准成长!M$14*养成规划和标准成长!$O288*养成规划和标准成长!$Q288+养成规划和标准成长!M$17*10*养成规划和标准成长!$S288+养成规划和标准成长!M$18*10*养成规划和标准成长!$T288+养成规划和标准成长!M$19*养成规划和标准成长!$U288,0)</f>
        <v>406</v>
      </c>
      <c r="AX42" s="9">
        <f>ROUND(属性投放!M$4+养成规划和标准成长!N$3*养成规划和标准成长!$O288*养成规划和标准成长!$P288+养成规划和标准成长!N$4*养成规划和标准成长!$V288+养成规划和标准成长!N$5*养成规划和标准成长!$R288+(养成规划和标准成长!N$12+养成规划和标准成长!N$13)*养成规划和标准成长!$N288+养成规划和标准成长!N$14*养成规划和标准成长!$O288*养成规划和标准成长!$Q288+养成规划和标准成长!N$17*10*养成规划和标准成长!$S288+养成规划和标准成长!N$18*10*养成规划和标准成长!$T288+养成规划和标准成长!N$19*养成规划和标准成长!$U288,0)</f>
        <v>412</v>
      </c>
      <c r="AY42" s="9">
        <f>VLOOKUP(养成规划和标准成长!$X288,阵法、技能和修炼!$C$20:$N$40,COLUMNS(阵法、技能和修炼!$C$20:G$40),0)</f>
        <v>0</v>
      </c>
      <c r="AZ42" s="9">
        <f>VLOOKUP(养成规划和标准成长!$X288,阵法、技能和修炼!$C$20:$N$40,COLUMNS(阵法、技能和修炼!$C$20:H$40),0)</f>
        <v>0</v>
      </c>
      <c r="BA42" s="9">
        <f>VLOOKUP(养成规划和标准成长!$X288,阵法、技能和修炼!$C$20:$N$40,COLUMNS(阵法、技能和修炼!$C$20:I$40),0)</f>
        <v>0</v>
      </c>
      <c r="BB42" s="9">
        <f>VLOOKUP(养成规划和标准成长!$X288,阵法、技能和修炼!$C$20:$N$40,COLUMNS(阵法、技能和修炼!$C$20:J$40),0)</f>
        <v>0</v>
      </c>
      <c r="BC42" s="9">
        <f>VLOOKUP(养成规划和标准成长!$X288,阵法、技能和修炼!$C$20:$N$40,COLUMNS(阵法、技能和修炼!$C$20:K$40),0)</f>
        <v>0</v>
      </c>
      <c r="BD42" s="9">
        <f>VLOOKUP(养成规划和标准成长!$X288,阵法、技能和修炼!$C$20:$N$40,COLUMNS(阵法、技能和修炼!$C$20:L$40),0)</f>
        <v>0</v>
      </c>
      <c r="BE42" s="9">
        <f>VLOOKUP(养成规划和标准成长!$X288,阵法、技能和修炼!$C$20:$N$40,COLUMNS(阵法、技能和修炼!$C$20:M$40),0)</f>
        <v>0</v>
      </c>
      <c r="BF42" s="9">
        <f>VLOOKUP(养成规划和标准成长!$X288,阵法、技能和修炼!$C$20:$N$40,COLUMNS(阵法、技能和修炼!$C$20:N$40),0)</f>
        <v>0</v>
      </c>
      <c r="BH42" s="1">
        <v>39</v>
      </c>
      <c r="BI42" s="9">
        <f>ROUND(属性投放!D$4+养成规划和标准成长!E$3*养成规划和标准成长!$AA288*养成规划和标准成长!$AB288+养成规划和标准成长!E$4*养成规划和标准成长!$AH288+养成规划和标准成长!E$5*养成规划和标准成长!$AD288+(养成规划和标准成长!E$12+养成规划和标准成长!E$13)*养成规划和标准成长!$Z288+养成规划和标准成长!E$14*养成规划和标准成长!$AA288*养成规划和标准成长!$AC288+养成规划和标准成长!E$17*10*养成规划和标准成长!$AE288+养成规划和标准成长!E$18*10*养成规划和标准成长!$AF288+养成规划和标准成长!E$19*养成规划和标准成长!$AG288,0)</f>
        <v>1946</v>
      </c>
      <c r="BJ42" s="9">
        <f>ROUND(属性投放!E$4+养成规划和标准成长!F$3*养成规划和标准成长!$AA288*养成规划和标准成长!$AB288+养成规划和标准成长!F$4*养成规划和标准成长!$AH288+养成规划和标准成长!F$5*养成规划和标准成长!$AD288+(养成规划和标准成长!F$12+养成规划和标准成长!F$13)*养成规划和标准成长!$Z288+养成规划和标准成长!F$14*养成规划和标准成长!$AA288*养成规划和标准成长!$AC288+养成规划和标准成长!F$17*10*养成规划和标准成长!$AE288+养成规划和标准成长!F$18*10*养成规划和标准成长!$AF288+养成规划和标准成长!F$19*养成规划和标准成长!$AG288,0)</f>
        <v>1811</v>
      </c>
      <c r="BK42" s="9">
        <f>ROUND(属性投放!F$4+养成规划和标准成长!G$3*养成规划和标准成长!$AA288*养成规划和标准成长!$AB288+养成规划和标准成长!G$4*养成规划和标准成长!$AH288+养成规划和标准成长!G$5*养成规划和标准成长!$AD288+(养成规划和标准成长!G$12+养成规划和标准成长!G$13)*养成规划和标准成长!$Z288+养成规划和标准成长!G$14*养成规划和标准成长!$AA288*养成规划和标准成长!$AC288+养成规划和标准成长!G$17*10*养成规划和标准成长!$AE288+养成规划和标准成长!G$18*10*养成规划和标准成长!$AF288+养成规划和标准成长!G$19*养成规划和标准成长!$AG288,0)</f>
        <v>687</v>
      </c>
      <c r="BL42" s="9">
        <f>ROUND(属性投放!G$4+养成规划和标准成长!H$3*养成规划和标准成长!$AA288*养成规划和标准成长!$AB288+养成规划和标准成长!H$4*养成规划和标准成长!$AH288+养成规划和标准成长!H$5*养成规划和标准成长!$AD288+(养成规划和标准成长!H$12+养成规划和标准成长!H$13)*养成规划和标准成长!$Z288+养成规划和标准成长!H$14*养成规划和标准成长!$AA288*养成规划和标准成长!$AC288+养成规划和标准成长!H$17*10*养成规划和标准成长!$AE288+养成规划和标准成长!H$18*10*养成规划和标准成长!$AF288+养成规划和标准成长!H$19*养成规划和标准成长!$AG288,0)</f>
        <v>331</v>
      </c>
      <c r="BM42" s="9">
        <f>ROUND(属性投放!H$4+养成规划和标准成长!I$3*养成规划和标准成长!$AA288*养成规划和标准成长!$AB288+养成规划和标准成长!I$4*养成规划和标准成长!$AH288+养成规划和标准成长!I$5*养成规划和标准成长!$AD288+(养成规划和标准成长!I$12+养成规划和标准成长!I$13)*养成规划和标准成长!$Z288+养成规划和标准成长!I$14*养成规划和标准成长!$AA288*养成规划和标准成长!$AC288+养成规划和标准成长!I$17*10*养成规划和标准成长!$AE288+养成规划和标准成长!I$18*10*养成规划和标准成长!$AF288+养成规划和标准成长!I$19*养成规划和标准成长!$AG288,0)</f>
        <v>512</v>
      </c>
      <c r="BN42" s="9">
        <f>ROUND(属性投放!I$4+养成规划和标准成长!J$3*养成规划和标准成长!$AA288*养成规划和标准成长!$AB288+养成规划和标准成长!J$4*养成规划和标准成长!$AH288+养成规划和标准成长!J$5*养成规划和标准成长!$AD288+(养成规划和标准成长!J$12+养成规划和标准成长!J$13)*养成规划和标准成长!$Z288+养成规划和标准成长!J$14*养成规划和标准成长!$AA288*养成规划和标准成长!$AC288+养成规划和标准成长!J$17*10*养成规划和标准成长!$AE288+养成规划和标准成长!J$18*10*养成规划和标准成长!$AF288+养成规划和标准成长!J$19*养成规划和标准成长!$AG288,0)</f>
        <v>363</v>
      </c>
      <c r="BO42" s="9">
        <f>ROUND(属性投放!J$4+养成规划和标准成长!K$3*养成规划和标准成长!$AA288*养成规划和标准成长!$AB288+养成规划和标准成长!K$4*养成规划和标准成长!$AH288+养成规划和标准成长!K$5*养成规划和标准成长!$AD288+(养成规划和标准成长!K$12+养成规划和标准成长!K$13)*养成规划和标准成长!$Z288+养成规划和标准成长!K$14*养成规划和标准成长!$AA288*养成规划和标准成长!$AC288+养成规划和标准成长!K$17*10*养成规划和标准成长!$AE288+养成规划和标准成长!K$18*10*养成规划和标准成长!$AF288+养成规划和标准成长!K$19*养成规划和标准成长!$AG288,0)</f>
        <v>257</v>
      </c>
      <c r="BP42" s="9">
        <f>ROUND(属性投放!K$4+养成规划和标准成长!L$3*养成规划和标准成长!$AA288*养成规划和标准成长!$AB288+养成规划和标准成长!L$4*养成规划和标准成长!$AH288+养成规划和标准成长!L$5*养成规划和标准成长!$AD288+(养成规划和标准成长!L$12+养成规划和标准成长!L$13)*养成规划和标准成长!$Z288+养成规划和标准成长!L$14*养成规划和标准成长!$AA288*养成规划和标准成长!$AC288+养成规划和标准成长!L$17*10*养成规划和标准成长!$AE288+养成规划和标准成长!L$18*10*养成规划和标准成长!$AF288+养成规划和标准成长!L$19*养成规划和标准成长!$AG288,0)</f>
        <v>158</v>
      </c>
      <c r="BQ42" s="9">
        <f>ROUND(属性投放!L$4+养成规划和标准成长!M$3*养成规划和标准成长!$AA288*养成规划和标准成长!$AB288+养成规划和标准成长!M$4*养成规划和标准成长!$AH288+养成规划和标准成长!M$5*养成规划和标准成长!$AD288+(养成规划和标准成长!M$12+养成规划和标准成长!M$13)*养成规划和标准成长!$Z288+养成规划和标准成长!M$14*养成规划和标准成长!$AA288*养成规划和标准成长!$AC288+养成规划和标准成长!M$17*10*养成规划和标准成长!$AE288+养成规划和标准成长!M$18*10*养成规划和标准成长!$AF288+养成规划和标准成长!M$19*养成规划和标准成长!$AG288,0)</f>
        <v>408</v>
      </c>
      <c r="BR42" s="9">
        <f>ROUND(属性投放!M$4+养成规划和标准成长!N$3*养成规划和标准成长!$AA288*养成规划和标准成长!$AB288+养成规划和标准成长!N$4*养成规划和标准成长!$AH288+养成规划和标准成长!N$5*养成规划和标准成长!$AD288+(养成规划和标准成长!N$12+养成规划和标准成长!N$13)*养成规划和标准成长!$Z288+养成规划和标准成长!N$14*养成规划和标准成长!$AA288*养成规划和标准成长!$AC288+养成规划和标准成长!N$17*10*养成规划和标准成长!$AE288+养成规划和标准成长!N$18*10*养成规划和标准成长!$AF288+养成规划和标准成长!N$19*养成规划和标准成长!$AG288,0)</f>
        <v>414</v>
      </c>
      <c r="BS42" s="9">
        <f>VLOOKUP(养成规划和标准成长!$AJ288,阵法、技能和修炼!$C$20:$N$40,COLUMNS(阵法、技能和修炼!$C$20:G$40),0)</f>
        <v>0</v>
      </c>
      <c r="BT42" s="9">
        <f>VLOOKUP(养成规划和标准成长!$AJ288,阵法、技能和修炼!$C$20:$N$40,COLUMNS(阵法、技能和修炼!$C$20:H$40),0)</f>
        <v>0</v>
      </c>
      <c r="BU42" s="9">
        <f>VLOOKUP(养成规划和标准成长!$AJ288,阵法、技能和修炼!$C$20:$N$40,COLUMNS(阵法、技能和修炼!$C$20:I$40),0)</f>
        <v>0</v>
      </c>
      <c r="BV42" s="9">
        <f>VLOOKUP(养成规划和标准成长!$AJ288,阵法、技能和修炼!$C$20:$N$40,COLUMNS(阵法、技能和修炼!$C$20:J$40),0)</f>
        <v>0</v>
      </c>
      <c r="BW42" s="9">
        <f>VLOOKUP(养成规划和标准成长!$AJ288,阵法、技能和修炼!$C$20:$N$40,COLUMNS(阵法、技能和修炼!$C$20:K$40),0)</f>
        <v>0</v>
      </c>
      <c r="BX42" s="9">
        <f>VLOOKUP(养成规划和标准成长!$AJ288,阵法、技能和修炼!$C$20:$N$40,COLUMNS(阵法、技能和修炼!$C$20:L$40),0)</f>
        <v>0</v>
      </c>
      <c r="BY42" s="9">
        <f>VLOOKUP(养成规划和标准成长!$AJ288,阵法、技能和修炼!$C$20:$N$40,COLUMNS(阵法、技能和修炼!$C$20:M$40),0)</f>
        <v>0</v>
      </c>
      <c r="BZ42" s="9">
        <f>VLOOKUP(养成规划和标准成长!$AJ288,阵法、技能和修炼!$C$20:$N$40,COLUMNS(阵法、技能和修炼!$C$20:N$40),0)</f>
        <v>0</v>
      </c>
    </row>
    <row r="43" spans="1:78">
      <c r="A43" s="1">
        <v>40</v>
      </c>
      <c r="B43" s="9">
        <f>ROUND(属性投放!D$4+养成规划和标准成长!E$3*养成规划和标准成长!$O136*养成规划和标准成长!$P136+养成规划和标准成长!E$4*养成规划和标准成长!$V136+养成规划和标准成长!E$5*养成规划和标准成长!$R136+(养成规划和标准成长!E$12+养成规划和标准成长!E$13)*养成规划和标准成长!$N136+养成规划和标准成长!E$14*养成规划和标准成长!$O136*养成规划和标准成长!$Q136+养成规划和标准成长!E$17*10*养成规划和标准成长!$S136+养成规划和标准成长!E$18*10*养成规划和标准成长!$T136+养成规划和标准成长!E$19*养成规划和标准成长!$U136,0)</f>
        <v>1755</v>
      </c>
      <c r="C43" s="9">
        <f>ROUND(属性投放!E$4+养成规划和标准成长!F$3*养成规划和标准成长!$O136*养成规划和标准成长!$P136+养成规划和标准成长!F$4*养成规划和标准成长!$V136+养成规划和标准成长!F$5*养成规划和标准成长!$R136+(养成规划和标准成长!F$12+养成规划和标准成长!F$13)*养成规划和标准成长!$N136+养成规划和标准成长!F$14*养成规划和标准成长!$O136*养成规划和标准成长!$Q136+养成规划和标准成长!F$17*10*养成规划和标准成长!$S136+养成规划和标准成长!F$18*10*养成规划和标准成长!$T136+养成规划和标准成长!F$19*养成规划和标准成长!$U136,0)</f>
        <v>1750</v>
      </c>
      <c r="D43" s="9">
        <f>ROUND(属性投放!F$4+养成规划和标准成长!G$3*养成规划和标准成长!$O136*养成规划和标准成长!$P136+养成规划和标准成长!G$4*养成规划和标准成长!$V136+养成规划和标准成长!G$5*养成规划和标准成长!$R136+(养成规划和标准成长!G$12+养成规划和标准成长!G$13)*养成规划和标准成长!$N136+养成规划和标准成长!G$14*养成规划和标准成长!$O136*养成规划和标准成长!$Q136+养成规划和标准成长!G$17*10*养成规划和标准成长!$S136+养成规划和标准成长!G$18*10*养成规划和标准成长!$T136+养成规划和标准成长!G$19*养成规划和标准成长!$U136,0)</f>
        <v>670</v>
      </c>
      <c r="E43" s="9">
        <f>ROUND(属性投放!G$4+养成规划和标准成长!H$3*养成规划和标准成长!$O136*养成规划和标准成长!$P136+养成规划和标准成长!H$4*养成规划和标准成长!$V136+养成规划和标准成长!H$5*养成规划和标准成长!$R136+(养成规划和标准成长!H$12+养成规划和标准成长!H$13)*养成规划和标准成长!$N136+养成规划和标准成长!H$14*养成规划和标准成长!$O136*养成规划和标准成长!$Q136+养成规划和标准成长!H$17*10*养成规划和标准成长!$S136+养成规划和标准成长!H$18*10*养成规划和标准成长!$T136+养成规划和标准成长!H$19*养成规划和标准成长!$U136,0)</f>
        <v>301</v>
      </c>
      <c r="F43" s="9">
        <f>ROUND(属性投放!H$4+养成规划和标准成长!I$3*养成规划和标准成长!$O136*养成规划和标准成长!$P136+养成规划和标准成长!I$4*养成规划和标准成长!$V136+养成规划和标准成长!I$5*养成规划和标准成长!$R136+(养成规划和标准成长!I$12+养成规划和标准成长!I$13)*养成规划和标准成长!$N136+养成规划和标准成长!I$14*养成规划和标准成长!$O136*养成规划和标准成长!$Q136+养成规划和标准成长!I$17*10*养成规划和标准成长!$S136+养成规划和标准成长!I$18*10*养成规划和标准成长!$T136+养成规划和标准成长!I$19*养成规划和标准成长!$U136,0)</f>
        <v>507</v>
      </c>
      <c r="G43" s="9">
        <f>ROUND(属性投放!I$4+养成规划和标准成长!J$3*养成规划和标准成长!$O136*养成规划和标准成长!$P136+养成规划和标准成长!J$4*养成规划和标准成长!$V136+养成规划和标准成长!J$5*养成规划和标准成长!$R136+(养成规划和标准成长!J$12+养成规划和标准成长!J$13)*养成规划和标准成长!$N136+养成规划和标准成长!J$14*养成规划和标准成长!$O136*养成规划和标准成长!$Q136+养成规划和标准成长!J$17*10*养成规划和标准成长!$S136+养成规划和标准成长!J$18*10*养成规划和标准成长!$T136+养成规划和标准成长!J$19*养成规划和标准成长!$U136,0)</f>
        <v>353</v>
      </c>
      <c r="H43" s="9">
        <f>ROUND(属性投放!J$4+养成规划和标准成长!K$3*养成规划和标准成长!$O136*养成规划和标准成长!$P136+养成规划和标准成长!K$4*养成规划和标准成长!$V136+养成规划和标准成长!K$5*养成规划和标准成长!$R136+(养成规划和标准成长!K$12+养成规划和标准成长!K$13)*养成规划和标准成长!$N136+养成规划和标准成长!K$14*养成规划和标准成长!$O136*养成规划和标准成长!$Q136+养成规划和标准成长!K$17*10*养成规划和标准成长!$S136+养成规划和标准成长!K$18*10*养成规划和标准成长!$T136+养成规划和标准成长!K$19*养成规划和标准成长!$U136,0)</f>
        <v>244</v>
      </c>
      <c r="I43" s="9">
        <f>ROUND(属性投放!K$4+养成规划和标准成长!L$3*养成规划和标准成长!$O136*养成规划和标准成长!$P136+养成规划和标准成长!L$4*养成规划和标准成长!$V136+养成规划和标准成长!L$5*养成规划和标准成长!$R136+(养成规划和标准成长!L$12+养成规划和标准成长!L$13)*养成规划和标准成长!$N136+养成规划和标准成长!L$14*养成规划和标准成长!$O136*养成规划和标准成长!$Q136+养成规划和标准成长!L$17*10*养成规划和标准成长!$S136+养成规划和标准成长!L$18*10*养成规划和标准成长!$T136+养成规划和标准成长!L$19*养成规划和标准成长!$U136,0)</f>
        <v>136</v>
      </c>
      <c r="J43" s="9">
        <f>ROUND(属性投放!L$4+养成规划和标准成长!M$3*养成规划和标准成长!$O136*养成规划和标准成长!$P136+养成规划和标准成长!M$4*养成规划和标准成长!$V136+养成规划和标准成长!M$5*养成规划和标准成长!$R136+(养成规划和标准成长!M$12+养成规划和标准成长!M$13)*养成规划和标准成长!$N136+养成规划和标准成长!M$14*养成规划和标准成长!$O136*养成规划和标准成长!$Q136+养成规划和标准成长!M$17*10*养成规划和标准成长!$S136+养成规划和标准成长!M$18*10*养成规划和标准成长!$T136+养成规划和标准成长!M$19*养成规划和标准成长!$U136,0)</f>
        <v>412</v>
      </c>
      <c r="K43" s="9">
        <f>ROUND(属性投放!M$4+养成规划和标准成长!N$3*养成规划和标准成长!$O136*养成规划和标准成长!$P136+养成规划和标准成长!N$4*养成规划和标准成长!$V136+养成规划和标准成长!N$5*养成规划和标准成长!$R136+(养成规划和标准成长!N$12+养成规划和标准成长!N$13)*养成规划和标准成长!$N136+养成规划和标准成长!N$14*养成规划和标准成长!$O136*养成规划和标准成长!$Q136+养成规划和标准成长!N$17*10*养成规划和标准成长!$S136+养成规划和标准成长!N$18*10*养成规划和标准成长!$T136+养成规划和标准成长!N$19*养成规划和标准成长!$U136,0)</f>
        <v>416</v>
      </c>
      <c r="L43" s="9">
        <f>VLOOKUP(养成规划和标准成长!$X136,阵法、技能和修炼!$C$20:$N$40,COLUMNS(阵法、技能和修炼!$C$20:G$40),0)</f>
        <v>0</v>
      </c>
      <c r="M43" s="9">
        <f>VLOOKUP(养成规划和标准成长!$X136,阵法、技能和修炼!$C$20:$N$40,COLUMNS(阵法、技能和修炼!$C$20:H$40),0)</f>
        <v>0</v>
      </c>
      <c r="N43" s="9">
        <f>VLOOKUP(养成规划和标准成长!$X136,阵法、技能和修炼!$C$20:$N$40,COLUMNS(阵法、技能和修炼!$C$20:I$40),0)</f>
        <v>0</v>
      </c>
      <c r="O43" s="9">
        <f>VLOOKUP(养成规划和标准成长!$X136,阵法、技能和修炼!$C$20:$N$40,COLUMNS(阵法、技能和修炼!$C$20:J$40),0)</f>
        <v>0</v>
      </c>
      <c r="P43" s="9">
        <f>VLOOKUP(养成规划和标准成长!$X136,阵法、技能和修炼!$C$20:$N$40,COLUMNS(阵法、技能和修炼!$C$20:K$40),0)</f>
        <v>0</v>
      </c>
      <c r="Q43" s="9">
        <f>VLOOKUP(养成规划和标准成长!$X136,阵法、技能和修炼!$C$20:$N$40,COLUMNS(阵法、技能和修炼!$C$20:L$40),0)</f>
        <v>0</v>
      </c>
      <c r="R43" s="9">
        <f>VLOOKUP(养成规划和标准成长!$X136,阵法、技能和修炼!$C$20:$N$40,COLUMNS(阵法、技能和修炼!$C$20:M$40),0)</f>
        <v>0</v>
      </c>
      <c r="S43" s="9">
        <f>VLOOKUP(养成规划和标准成长!$X136,阵法、技能和修炼!$C$20:$N$40,COLUMNS(阵法、技能和修炼!$C$20:N$40),0)</f>
        <v>0</v>
      </c>
      <c r="T43" s="1">
        <v>40</v>
      </c>
      <c r="U43" s="9">
        <f>ROUND(属性投放!D$4+养成规划和标准成长!E$3*养成规划和标准成长!$C289*养成规划和标准成长!$D289+养成规划和标准成长!E$4*养成规划和标准成长!$J289+养成规划和标准成长!E$5*养成规划和标准成长!$F289+(养成规划和标准成长!E$12+养成规划和标准成长!E$13)*养成规划和标准成长!$B289+养成规划和标准成长!E$14*养成规划和标准成长!$C289*养成规划和标准成长!$E289+养成规划和标准成长!E$17*10*养成规划和标准成长!$G289+养成规划和标准成长!E$18*10*养成规划和标准成长!$H289+养成规划和标准成长!E$19*养成规划和标准成长!$I289,0)</f>
        <v>1931</v>
      </c>
      <c r="V43" s="9">
        <f>ROUND(属性投放!E$4+养成规划和标准成长!F$3*养成规划和标准成长!$C289*养成规划和标准成长!$D289+养成规划和标准成长!F$4*养成规划和标准成长!$J289+养成规划和标准成长!F$5*养成规划和标准成长!$F289+(养成规划和标准成长!F$12+养成规划和标准成长!F$13)*养成规划和标准成长!$B289+养成规划和标准成长!F$14*养成规划和标准成长!$C289*养成规划和标准成长!$E289+养成规划和标准成长!F$17*10*养成规划和标准成长!$G289+养成规划和标准成长!F$18*10*养成规划和标准成长!$H289+养成规划和标准成长!F$19*养成规划和标准成长!$I289,0)</f>
        <v>1838</v>
      </c>
      <c r="W43" s="9">
        <f>ROUND(属性投放!F$4+养成规划和标准成长!G$3*养成规划和标准成长!$C289*养成规划和标准成长!$D289+养成规划和标准成长!G$4*养成规划和标准成长!$J289+养成规划和标准成长!G$5*养成规划和标准成长!$F289+(养成规划和标准成长!G$12+养成规划和标准成长!G$13)*养成规划和标准成长!$B289+养成规划和标准成长!G$14*养成规划和标准成长!$C289*养成规划和标准成长!$E289+养成规划和标准成长!G$17*10*养成规划和标准成长!$G289+养成规划和标准成长!G$18*10*养成规划和标准成长!$H289+养成规划和标准成长!G$19*养成规划和标准成长!$I289,0)</f>
        <v>718</v>
      </c>
      <c r="X43" s="9">
        <f>ROUND(属性投放!G$4+养成规划和标准成长!H$3*养成规划和标准成长!$C289*养成规划和标准成长!$D289+养成规划和标准成长!H$4*养成规划和标准成长!$J289+养成规划和标准成长!H$5*养成规划和标准成长!$F289+(养成规划和标准成长!H$12+养成规划和标准成长!H$13)*养成规划和标准成长!$B289+养成规划和标准成长!H$14*养成规划和标准成长!$C289*养成规划和标准成长!$E289+养成规划和标准成长!H$17*10*养成规划和标准成长!$G289+养成规划和标准成长!H$18*10*养成规划和标准成长!$H289+养成规划和标准成长!H$19*养成规划和标准成长!$I289,0)</f>
        <v>336</v>
      </c>
      <c r="Y43" s="9">
        <f>ROUND(属性投放!H$4+养成规划和标准成长!I$3*养成规划和标准成长!$C289*养成规划和标准成长!$D289+养成规划和标准成长!I$4*养成规划和标准成长!$J289+养成规划和标准成长!I$5*养成规划和标准成长!$F289+(养成规划和标准成长!I$12+养成规划和标准成长!I$13)*养成规划和标准成长!$B289+养成规划和标准成长!I$14*养成规划和标准成长!$C289*养成规划和标准成长!$E289+养成规划和标准成长!I$17*10*养成规划和标准成长!$G289+养成规划和标准成长!I$18*10*养成规划和标准成长!$H289+养成规划和标准成长!I$19*养成规划和标准成长!$I289,0)</f>
        <v>536</v>
      </c>
      <c r="Z43" s="9">
        <f>ROUND(属性投放!I$4+养成规划和标准成长!J$3*养成规划和标准成长!$C289*养成规划和标准成长!$D289+养成规划和标准成长!J$4*养成规划和标准成长!$J289+养成规划和标准成长!J$5*养成规划和标准成长!$F289+(养成规划和标准成长!J$12+养成规划和标准成长!J$13)*养成规划和标准成长!$B289+养成规划和标准成长!J$14*养成规划和标准成长!$C289*养成规划和标准成长!$E289+养成规划和标准成长!J$17*10*养成规划和标准成长!$G289+养成规划和标准成长!J$18*10*养成规划和标准成长!$H289+养成规划和标准成长!J$19*养成规划和标准成长!$I289,0)</f>
        <v>377</v>
      </c>
      <c r="AA43" s="9">
        <f>ROUND(属性投放!J$4+养成规划和标准成长!K$3*养成规划和标准成长!$C289*养成规划和标准成长!$D289+养成规划和标准成长!K$4*养成规划和标准成长!$J289+养成规划和标准成长!K$5*养成规划和标准成长!$F289+(养成规划和标准成长!K$12+养成规划和标准成长!K$13)*养成规划和标准成长!$B289+养成规划和标准成长!K$14*养成规划和标准成长!$C289*养成规划和标准成长!$E289+养成规划和标准成长!K$17*10*养成规划和标准成长!$G289+养成规划和标准成长!K$18*10*养成规划和标准成长!$H289+养成规划和标准成长!K$19*养成规划和标准成长!$I289,0)</f>
        <v>263</v>
      </c>
      <c r="AB43" s="9">
        <f>ROUND(属性投放!K$4+养成规划和标准成长!L$3*养成规划和标准成长!$C289*养成规划和标准成长!$D289+养成规划和标准成长!L$4*养成规划和标准成长!$J289+养成规划和标准成长!L$5*养成规划和标准成长!$F289+(养成规划和标准成长!L$12+养成规划和标准成长!L$13)*养成规划和标准成长!$B289+养成规划和标准成长!L$14*养成规划和标准成长!$C289*养成规划和标准成长!$E289+养成规划和标准成长!L$17*10*养成规划和标准成长!$G289+养成规划和标准成长!L$18*10*养成规划和标准成长!$H289+养成规划和标准成长!L$19*养成规划和标准成长!$I289,0)</f>
        <v>161</v>
      </c>
      <c r="AC43" s="9">
        <f>ROUND(属性投放!L$4+养成规划和标准成长!M$3*养成规划和标准成长!$C289*养成规划和标准成长!$D289+养成规划和标准成长!M$4*养成规划和标准成长!$J289+养成规划和标准成长!M$5*养成规划和标准成长!$F289+(养成规划和标准成长!M$12+养成规划和标准成长!M$13)*养成规划和标准成长!$B289+养成规划和标准成长!M$14*养成规划和标准成长!$C289*养成规划和标准成长!$E289+养成规划和标准成长!M$17*10*养成规划和标准成长!$G289+养成规划和标准成长!M$18*10*养成规划和标准成长!$H289+养成规划和标准成长!M$19*养成规划和标准成长!$I289,0)</f>
        <v>417</v>
      </c>
      <c r="AD43" s="9">
        <f>ROUND(属性投放!M$4+养成规划和标准成长!N$3*养成规划和标准成长!$C289*养成规划和标准成长!$D289+养成规划和标准成长!N$4*养成规划和标准成长!$J289+养成规划和标准成长!N$5*养成规划和标准成长!$F289+(养成规划和标准成长!N$12+养成规划和标准成长!N$13)*养成规划和标准成长!$B289+养成规划和标准成长!N$14*养成规划和标准成长!$C289*养成规划和标准成长!$E289+养成规划和标准成长!N$17*10*养成规划和标准成长!$G289+养成规划和标准成长!N$18*10*养成规划和标准成长!$H289+养成规划和标准成长!N$19*养成规划和标准成长!$I289,0)</f>
        <v>422</v>
      </c>
      <c r="AE43" s="9">
        <f>VLOOKUP(养成规划和标准成长!$L289,阵法、技能和修炼!$C$20:$N$40,COLUMNS(阵法、技能和修炼!$C$20:G$40),0)</f>
        <v>0</v>
      </c>
      <c r="AF43" s="9">
        <f>VLOOKUP(养成规划和标准成长!$L289,阵法、技能和修炼!$C$20:$N$40,COLUMNS(阵法、技能和修炼!$C$20:H$40),0)</f>
        <v>0</v>
      </c>
      <c r="AG43" s="9">
        <f>VLOOKUP(养成规划和标准成长!$L289,阵法、技能和修炼!$C$20:$N$40,COLUMNS(阵法、技能和修炼!$C$20:I$40),0)</f>
        <v>0</v>
      </c>
      <c r="AH43" s="9">
        <f>VLOOKUP(养成规划和标准成长!$L289,阵法、技能和修炼!$C$20:$N$40,COLUMNS(阵法、技能和修炼!$C$20:J$40),0)</f>
        <v>0</v>
      </c>
      <c r="AI43" s="9">
        <f>VLOOKUP(养成规划和标准成长!$L289,阵法、技能和修炼!$C$20:$N$40,COLUMNS(阵法、技能和修炼!$C$20:K$40),0)</f>
        <v>0</v>
      </c>
      <c r="AJ43" s="9">
        <f>VLOOKUP(养成规划和标准成长!$L289,阵法、技能和修炼!$C$20:$N$40,COLUMNS(阵法、技能和修炼!$C$20:L$40),0)</f>
        <v>0</v>
      </c>
      <c r="AK43" s="9">
        <f>VLOOKUP(养成规划和标准成长!$L289,阵法、技能和修炼!$C$20:$N$40,COLUMNS(阵法、技能和修炼!$C$20:M$40),0)</f>
        <v>0</v>
      </c>
      <c r="AL43" s="9">
        <f>VLOOKUP(养成规划和标准成长!$L289,阵法、技能和修炼!$C$20:$N$40,COLUMNS(阵法、技能和修炼!$C$20:N$40),0)</f>
        <v>0</v>
      </c>
      <c r="AN43" s="1">
        <v>40</v>
      </c>
      <c r="AO43" s="9">
        <f>ROUND(属性投放!D$4+养成规划和标准成长!E$3*养成规划和标准成长!$O289*养成规划和标准成长!$P289+养成规划和标准成长!E$4*养成规划和标准成长!$V289+养成规划和标准成长!E$5*养成规划和标准成长!$R289+(养成规划和标准成长!E$12+养成规划和标准成长!E$13)*养成规划和标准成长!$N289+养成规划和标准成长!E$14*养成规划和标准成长!$O289*养成规划和标准成长!$Q289+养成规划和标准成长!E$17*10*养成规划和标准成长!$S289+养成规划和标准成长!E$18*10*养成规划和标准成长!$T289+养成规划和标准成长!E$19*养成规划和标准成长!$U289,0)</f>
        <v>2107</v>
      </c>
      <c r="AP43" s="9">
        <f>ROUND(属性投放!E$4+养成规划和标准成长!F$3*养成规划和标准成长!$O289*养成规划和标准成长!$P289+养成规划和标准成长!F$4*养成规划和标准成长!$V289+养成规划和标准成长!F$5*养成规划和标准成长!$R289+(养成规划和标准成长!F$12+养成规划和标准成长!F$13)*养成规划和标准成长!$N289+养成规划和标准成长!F$14*养成规划和标准成长!$O289*养成规划和标准成长!$Q289+养成规划和标准成长!F$17*10*养成规划和标准成长!$S289+养成规划和标准成长!F$18*10*养成规划和标准成长!$T289+养成规划和标准成长!F$19*养成规划和标准成长!$U289,0)</f>
        <v>1927</v>
      </c>
      <c r="AQ43" s="9">
        <f>ROUND(属性投放!F$4+养成规划和标准成长!G$3*养成规划和标准成长!$O289*养成规划和标准成长!$P289+养成规划和标准成长!G$4*养成规划和标准成长!$V289+养成规划和标准成长!G$5*养成规划和标准成长!$R289+(养成规划和标准成长!G$12+养成规划和标准成长!G$13)*养成规划和标准成长!$N289+养成规划和标准成长!G$14*养成规划和标准成长!$O289*养成规划和标准成长!$Q289+养成规划和标准成长!G$17*10*养成规划和标准成长!$S289+养成规划和标准成长!G$18*10*养成规划和标准成长!$T289+养成规划和标准成长!G$19*养成规划和标准成长!$U289,0)</f>
        <v>767</v>
      </c>
      <c r="AR43" s="9">
        <f>ROUND(属性投放!G$4+养成规划和标准成长!H$3*养成规划和标准成长!$O289*养成规划和标准成长!$P289+养成规划和标准成长!H$4*养成规划和标准成长!$V289+养成规划和标准成长!H$5*养成规划和标准成长!$R289+(养成规划和标准成长!H$12+养成规划和标准成长!H$13)*养成规划和标准成长!$N289+养成规划和标准成长!H$14*养成规划和标准成长!$O289*养成规划和标准成长!$Q289+养成规划和标准成长!H$17*10*养成规划和标准成长!$S289+养成规划和标准成长!H$18*10*养成规划和标准成长!$T289+养成规划和标准成长!H$19*养成规划和标准成长!$U289,0)</f>
        <v>372</v>
      </c>
      <c r="AS43" s="9">
        <f>ROUND(属性投放!H$4+养成规划和标准成长!I$3*养成规划和标准成长!$O289*养成规划和标准成长!$P289+养成规划和标准成长!I$4*养成规划和标准成长!$V289+养成规划和标准成长!I$5*养成规划和标准成长!$R289+(养成规划和标准成长!I$12+养成规划和标准成长!I$13)*养成规划和标准成长!$N289+养成规划和标准成长!I$14*养成规划和标准成长!$O289*养成规划和标准成长!$Q289+养成规划和标准成长!I$17*10*养成规划和标准成长!$S289+养成规划和标准成长!I$18*10*养成规划和标准成长!$T289+养成规划和标准成长!I$19*养成规划和标准成长!$U289,0)</f>
        <v>565</v>
      </c>
      <c r="AT43" s="9">
        <f>ROUND(属性投放!I$4+养成规划和标准成长!J$3*养成规划和标准成长!$O289*养成规划和标准成长!$P289+养成规划和标准成长!J$4*养成规划和标准成长!$V289+养成规划和标准成长!J$5*养成规划和标准成长!$R289+(养成规划和标准成长!J$12+养成规划和标准成长!J$13)*养成规划和标准成长!$N289+养成规划和标准成长!J$14*养成规划和标准成长!$O289*养成规划和标准成长!$Q289+养成规划和标准成长!J$17*10*养成规划和标准成长!$S289+养成规划和标准成长!J$18*10*养成规划和标准成长!$T289+养成规划和标准成长!J$19*养成规划和标准成长!$U289,0)</f>
        <v>402</v>
      </c>
      <c r="AU43" s="9">
        <f>ROUND(属性投放!J$4+养成规划和标准成长!K$3*养成规划和标准成长!$O289*养成规划和标准成长!$P289+养成规划和标准成长!K$4*养成规划和标准成长!$V289+养成规划和标准成长!K$5*养成规划和标准成长!$R289+(养成规划和标准成长!K$12+养成规划和标准成长!K$13)*养成规划和标准成长!$N289+养成规划和标准成长!K$14*养成规划和标准成长!$O289*养成规划和标准成长!$Q289+养成规划和标准成长!K$17*10*养成规划和标准成长!$S289+养成规划和标准成长!K$18*10*养成规划和标准成长!$T289+养成规划和标准成长!K$19*养成规划和标准成长!$U289,0)</f>
        <v>282</v>
      </c>
      <c r="AV43" s="9">
        <f>ROUND(属性投放!K$4+养成规划和标准成长!L$3*养成规划和标准成长!$O289*养成规划和标准成长!$P289+养成规划和标准成长!L$4*养成规划和标准成长!$V289+养成规划和标准成长!L$5*养成规划和标准成长!$R289+(养成规划和标准成长!L$12+养成规划和标准成长!L$13)*养成规划和标准成长!$N289+养成规划和标准成长!L$14*养成规划和标准成长!$O289*养成规划和标准成长!$Q289+养成规划和标准成长!L$17*10*养成规划和标准成长!$S289+养成规划和标准成长!L$18*10*养成规划和标准成长!$T289+养成规划和标准成长!L$19*养成规划和标准成长!$U289,0)</f>
        <v>186</v>
      </c>
      <c r="AW43" s="9">
        <f>ROUND(属性投放!L$4+养成规划和标准成长!M$3*养成规划和标准成长!$O289*养成规划和标准成长!$P289+养成规划和标准成长!M$4*养成规划和标准成长!$V289+养成规划和标准成长!M$5*养成规划和标准成长!$R289+(养成规划和标准成长!M$12+养成规划和标准成长!M$13)*养成规划和标准成长!$N289+养成规划和标准成长!M$14*养成规划和标准成长!$O289*养成规划和标准成长!$Q289+养成规划和标准成长!M$17*10*养成规划和标准成长!$S289+养成规划和标准成长!M$18*10*养成规划和标准成长!$T289+养成规划和标准成长!M$19*养成规划和标准成长!$U289,0)</f>
        <v>422</v>
      </c>
      <c r="AX43" s="9">
        <f>ROUND(属性投放!M$4+养成规划和标准成长!N$3*养成规划和标准成长!$O289*养成规划和标准成长!$P289+养成规划和标准成长!N$4*养成规划和标准成长!$V289+养成规划和标准成长!N$5*养成规划和标准成长!$R289+(养成规划和标准成长!N$12+养成规划和标准成长!N$13)*养成规划和标准成长!$N289+养成规划和标准成长!N$14*养成规划和标准成长!$O289*养成规划和标准成长!$Q289+养成规划和标准成长!N$17*10*养成规划和标准成长!$S289+养成规划和标准成长!N$18*10*养成规划和标准成长!$T289+养成规划和标准成长!N$19*养成规划和标准成长!$U289,0)</f>
        <v>429</v>
      </c>
      <c r="AY43" s="9">
        <f>VLOOKUP(养成规划和标准成长!$X289,阵法、技能和修炼!$C$20:$N$40,COLUMNS(阵法、技能和修炼!$C$20:G$40),0)</f>
        <v>0</v>
      </c>
      <c r="AZ43" s="9">
        <f>VLOOKUP(养成规划和标准成长!$X289,阵法、技能和修炼!$C$20:$N$40,COLUMNS(阵法、技能和修炼!$C$20:H$40),0)</f>
        <v>0</v>
      </c>
      <c r="BA43" s="9">
        <f>VLOOKUP(养成规划和标准成长!$X289,阵法、技能和修炼!$C$20:$N$40,COLUMNS(阵法、技能和修炼!$C$20:I$40),0)</f>
        <v>0</v>
      </c>
      <c r="BB43" s="9">
        <f>VLOOKUP(养成规划和标准成长!$X289,阵法、技能和修炼!$C$20:$N$40,COLUMNS(阵法、技能和修炼!$C$20:J$40),0)</f>
        <v>0</v>
      </c>
      <c r="BC43" s="9">
        <f>VLOOKUP(养成规划和标准成长!$X289,阵法、技能和修炼!$C$20:$N$40,COLUMNS(阵法、技能和修炼!$C$20:K$40),0)</f>
        <v>0</v>
      </c>
      <c r="BD43" s="9">
        <f>VLOOKUP(养成规划和标准成长!$X289,阵法、技能和修炼!$C$20:$N$40,COLUMNS(阵法、技能和修炼!$C$20:L$40),0)</f>
        <v>0</v>
      </c>
      <c r="BE43" s="9">
        <f>VLOOKUP(养成规划和标准成长!$X289,阵法、技能和修炼!$C$20:$N$40,COLUMNS(阵法、技能和修炼!$C$20:M$40),0)</f>
        <v>0</v>
      </c>
      <c r="BF43" s="9">
        <f>VLOOKUP(养成规划和标准成长!$X289,阵法、技能和修炼!$C$20:$N$40,COLUMNS(阵法、技能和修炼!$C$20:N$40),0)</f>
        <v>0</v>
      </c>
      <c r="BH43" s="1">
        <v>40</v>
      </c>
      <c r="BI43" s="9">
        <f>ROUND(属性投放!D$4+养成规划和标准成长!E$3*养成规划和标准成长!$AA289*养成规划和标准成长!$AB289+养成规划和标准成长!E$4*养成规划和标准成长!$AH289+养成规划和标准成长!E$5*养成规划和标准成长!$AD289+(养成规划和标准成长!E$12+养成规划和标准成长!E$13)*养成规划和标准成长!$Z289+养成规划和标准成长!E$14*养成规划和标准成长!$AA289*养成规划和标准成长!$AC289+养成规划和标准成长!E$17*10*养成规划和标准成长!$AE289+养成规划和标准成长!E$18*10*养成规划和标准成长!$AF289+养成规划和标准成长!E$19*养成规划和标准成长!$AG289,0)</f>
        <v>2248</v>
      </c>
      <c r="BJ43" s="9">
        <f>ROUND(属性投放!E$4+养成规划和标准成长!F$3*养成规划和标准成长!$AA289*养成规划和标准成长!$AB289+养成规划和标准成长!F$4*养成规划和标准成长!$AH289+养成规划和标准成长!F$5*养成规划和标准成长!$AD289+(养成规划和标准成长!F$12+养成规划和标准成长!F$13)*养成规划和标准成长!$Z289+养成规划和标准成长!F$14*养成规划和标准成长!$AA289*养成规划和标准成长!$AC289+养成规划和标准成长!F$17*10*养成规划和标准成长!$AE289+养成规划和标准成长!F$18*10*养成规划和标准成长!$AF289+养成规划和标准成长!F$19*养成规划和标准成长!$AG289,0)</f>
        <v>2008</v>
      </c>
      <c r="BK43" s="9">
        <f>ROUND(属性投放!F$4+养成规划和标准成长!G$3*养成规划和标准成长!$AA289*养成规划和标准成长!$AB289+养成规划和标准成长!G$4*养成规划和标准成长!$AH289+养成规划和标准成长!G$5*养成规划和标准成长!$AD289+(养成规划和标准成长!G$12+养成规划和标准成长!G$13)*养成规划和标准成长!$Z289+养成规划和标准成长!G$14*养成规划和标准成长!$AA289*养成规划和标准成长!$AC289+养成规划和标准成长!G$17*10*养成规划和标准成长!$AE289+养成规划和标准成长!G$18*10*养成规划和标准成长!$AF289+养成规划和标准成长!G$19*养成规划和标准成长!$AG289,0)</f>
        <v>808</v>
      </c>
      <c r="BL43" s="9">
        <f>ROUND(属性投放!G$4+养成规划和标准成长!H$3*养成规划和标准成长!$AA289*养成规划和标准成长!$AB289+养成规划和标准成长!H$4*养成规划和标准成长!$AH289+养成规划和标准成长!H$5*养成规划和标准成长!$AD289+(养成规划和标准成长!H$12+养成规划和标准成长!H$13)*养成规划和标准成长!$Z289+养成规划和标准成长!H$14*养成规划和标准成长!$AA289*养成规划和标准成长!$AC289+养成规划和标准成长!H$17*10*养成规划和标准成长!$AE289+养成规划和标准成长!H$18*10*养成规划和标准成长!$AF289+养成规划和标准成长!H$19*养成规划和标准成长!$AG289,0)</f>
        <v>398</v>
      </c>
      <c r="BM43" s="9">
        <f>ROUND(属性投放!H$4+养成规划和标准成长!I$3*养成规划和标准成长!$AA289*养成规划和标准成长!$AB289+养成规划和标准成长!I$4*养成规划和标准成长!$AH289+养成规划和标准成长!I$5*养成规划和标准成长!$AD289+(养成规划和标准成长!I$12+养成规划和标准成长!I$13)*养成规划和标准成长!$Z289+养成规划和标准成长!I$14*养成规划和标准成长!$AA289*养成规划和标准成长!$AC289+养成规划和标准成长!I$17*10*养成规划和标准成长!$AE289+养成规划和标准成长!I$18*10*养成规划和标准成长!$AF289+养成规划和标准成长!I$19*养成规划和标准成长!$AG289,0)</f>
        <v>588</v>
      </c>
      <c r="BN43" s="9">
        <f>ROUND(属性投放!I$4+养成规划和标准成长!J$3*养成规划和标准成长!$AA289*养成规划和标准成长!$AB289+养成规划和标准成长!J$4*养成规划和标准成长!$AH289+养成规划和标准成长!J$5*养成规划和标准成长!$AD289+(养成规划和标准成长!J$12+养成规划和标准成长!J$13)*养成规划和标准成长!$Z289+养成规划和标准成长!J$14*养成规划和标准成长!$AA289*养成规划和标准成长!$AC289+养成规划和标准成长!J$17*10*养成规划和标准成长!$AE289+养成规划和标准成长!J$18*10*养成规划和标准成长!$AF289+养成规划和标准成长!J$19*养成规划和标准成长!$AG289,0)</f>
        <v>419</v>
      </c>
      <c r="BO43" s="9">
        <f>ROUND(属性投放!J$4+养成规划和标准成长!K$3*养成规划和标准成长!$AA289*养成规划和标准成长!$AB289+养成规划和标准成长!K$4*养成规划和标准成长!$AH289+养成规划和标准成长!K$5*养成规划和标准成长!$AD289+(养成规划和标准成长!K$12+养成规划和标准成长!K$13)*养成规划和标准成长!$Z289+养成规划和标准成长!K$14*养成规划和标准成长!$AA289*养成规划和标准成长!$AC289+养成规划和标准成长!K$17*10*养成规划和标准成长!$AE289+养成规划和标准成长!K$18*10*养成规划和标准成长!$AF289+养成规划和标准成长!K$19*养成规划和标准成长!$AG289,0)</f>
        <v>294</v>
      </c>
      <c r="BP43" s="9">
        <f>ROUND(属性投放!K$4+养成规划和标准成长!L$3*养成规划和标准成长!$AA289*养成规划和标准成长!$AB289+养成规划和标准成长!L$4*养成规划和标准成长!$AH289+养成规划和标准成长!L$5*养成规划和标准成长!$AD289+(养成规划和标准成长!L$12+养成规划和标准成长!L$13)*养成规划和标准成长!$Z289+养成规划和标准成长!L$14*养成规划和标准成长!$AA289*养成规划和标准成长!$AC289+养成规划和标准成长!L$17*10*养成规划和标准成长!$AE289+养成规划和标准成长!L$18*10*养成规划和标准成长!$AF289+养成规划和标准成长!L$19*养成规划和标准成长!$AG289,0)</f>
        <v>204</v>
      </c>
      <c r="BQ43" s="9">
        <f>ROUND(属性投放!L$4+养成规划和标准成长!M$3*养成规划和标准成长!$AA289*养成规划和标准成长!$AB289+养成规划和标准成长!M$4*养成规划和标准成长!$AH289+养成规划和标准成长!M$5*养成规划和标准成长!$AD289+(养成规划和标准成长!M$12+养成规划和标准成长!M$13)*养成规划和标准成长!$Z289+养成规划和标准成长!M$14*养成规划和标准成长!$AA289*养成规划和标准成长!$AC289+养成规划和标准成长!M$17*10*养成规划和标准成长!$AE289+养成规划和标准成长!M$18*10*养成规划和标准成长!$AF289+养成规划和标准成长!M$19*养成规划和标准成长!$AG289,0)</f>
        <v>424</v>
      </c>
      <c r="BR43" s="9">
        <f>ROUND(属性投放!M$4+养成规划和标准成长!N$3*养成规划和标准成长!$AA289*养成规划和标准成长!$AB289+养成规划和标准成长!N$4*养成规划和标准成长!$AH289+养成规划和标准成长!N$5*养成规划和标准成长!$AD289+(养成规划和标准成长!N$12+养成规划和标准成长!N$13)*养成规划和标准成长!$Z289+养成规划和标准成长!N$14*养成规划和标准成长!$AA289*养成规划和标准成长!$AC289+养成规划和标准成长!N$17*10*养成规划和标准成长!$AE289+养成规划和标准成长!N$18*10*养成规划和标准成长!$AF289+养成规划和标准成长!N$19*养成规划和标准成长!$AG289,0)</f>
        <v>432</v>
      </c>
      <c r="BS43" s="9">
        <f>VLOOKUP(养成规划和标准成长!$AJ289,阵法、技能和修炼!$C$20:$N$40,COLUMNS(阵法、技能和修炼!$C$20:G$40),0)</f>
        <v>0</v>
      </c>
      <c r="BT43" s="9">
        <f>VLOOKUP(养成规划和标准成长!$AJ289,阵法、技能和修炼!$C$20:$N$40,COLUMNS(阵法、技能和修炼!$C$20:H$40),0)</f>
        <v>0</v>
      </c>
      <c r="BU43" s="9">
        <f>VLOOKUP(养成规划和标准成长!$AJ289,阵法、技能和修炼!$C$20:$N$40,COLUMNS(阵法、技能和修炼!$C$20:I$40),0)</f>
        <v>0</v>
      </c>
      <c r="BV43" s="9">
        <f>VLOOKUP(养成规划和标准成长!$AJ289,阵法、技能和修炼!$C$20:$N$40,COLUMNS(阵法、技能和修炼!$C$20:J$40),0)</f>
        <v>0</v>
      </c>
      <c r="BW43" s="9">
        <f>VLOOKUP(养成规划和标准成长!$AJ289,阵法、技能和修炼!$C$20:$N$40,COLUMNS(阵法、技能和修炼!$C$20:K$40),0)</f>
        <v>0</v>
      </c>
      <c r="BX43" s="9">
        <f>VLOOKUP(养成规划和标准成长!$AJ289,阵法、技能和修炼!$C$20:$N$40,COLUMNS(阵法、技能和修炼!$C$20:L$40),0)</f>
        <v>0</v>
      </c>
      <c r="BY43" s="9">
        <f>VLOOKUP(养成规划和标准成长!$AJ289,阵法、技能和修炼!$C$20:$N$40,COLUMNS(阵法、技能和修炼!$C$20:M$40),0)</f>
        <v>0</v>
      </c>
      <c r="BZ43" s="9">
        <f>VLOOKUP(养成规划和标准成长!$AJ289,阵法、技能和修炼!$C$20:$N$40,COLUMNS(阵法、技能和修炼!$C$20:N$40),0)</f>
        <v>0</v>
      </c>
    </row>
    <row r="44" spans="1:78">
      <c r="A44" s="1">
        <v>41</v>
      </c>
      <c r="B44" s="9">
        <f>ROUND(属性投放!D$4+养成规划和标准成长!E$3*养成规划和标准成长!$O137*养成规划和标准成长!$P137+养成规划和标准成长!E$4*养成规划和标准成长!$V137+养成规划和标准成长!E$5*养成规划和标准成长!$R137+(养成规划和标准成长!E$12+养成规划和标准成长!E$13)*养成规划和标准成长!$N137+养成规划和标准成长!E$14*养成规划和标准成长!$O137*养成规划和标准成长!$Q137+养成规划和标准成长!E$17*10*养成规划和标准成长!$S137+养成规划和标准成长!E$18*10*养成规划和标准成长!$T137+养成规划和标准成长!E$19*养成规划和标准成长!$U137,0)</f>
        <v>1778</v>
      </c>
      <c r="C44" s="9">
        <f>ROUND(属性投放!E$4+养成规划和标准成长!F$3*养成规划和标准成长!$O137*养成规划和标准成长!$P137+养成规划和标准成长!F$4*养成规划和标准成长!$V137+养成规划和标准成长!F$5*养成规划和标准成长!$R137+(养成规划和标准成长!F$12+养成规划和标准成长!F$13)*养成规划和标准成长!$N137+养成规划和标准成长!F$14*养成规划和标准成长!$O137*养成规划和标准成长!$Q137+养成规划和标准成长!F$17*10*养成规划和标准成长!$S137+养成规划和标准成长!F$18*10*养成规划和标准成长!$T137+养成规划和标准成长!F$19*养成规划和标准成长!$U137,0)</f>
        <v>1782</v>
      </c>
      <c r="D44" s="9">
        <f>ROUND(属性投放!F$4+养成规划和标准成长!G$3*养成规划和标准成长!$O137*养成规划和标准成长!$P137+养成规划和标准成长!G$4*养成规划和标准成长!$V137+养成规划和标准成长!G$5*养成规划和标准成长!$R137+(养成规划和标准成长!G$12+养成规划和标准成长!G$13)*养成规划和标准成长!$N137+养成规划和标准成长!G$14*养成规划和标准成长!$O137*养成规划和标准成长!$Q137+养成规划和标准成长!G$17*10*养成规划和标准成长!$S137+养成规划和标准成长!G$18*10*养成规划和标准成长!$T137+养成规划和标准成长!G$19*养成规划和标准成长!$U137,0)</f>
        <v>677</v>
      </c>
      <c r="E44" s="9">
        <f>ROUND(属性投放!G$4+养成规划和标准成长!H$3*养成规划和标准成长!$O137*养成规划和标准成长!$P137+养成规划和标准成长!H$4*养成规划和标准成长!$V137+养成规划和标准成长!H$5*养成规划和标准成长!$R137+(养成规划和标准成长!H$12+养成规划和标准成长!H$13)*养成规划和标准成长!$N137+养成规划和标准成长!H$14*养成规划和标准成长!$O137*养成规划和标准成长!$Q137+养成规划和标准成长!H$17*10*养成规划和标准成长!$S137+养成规划和标准成长!H$18*10*养成规划和标准成长!$T137+养成规划和标准成长!H$19*养成规划和标准成长!$U137,0)</f>
        <v>303</v>
      </c>
      <c r="F44" s="9">
        <f>ROUND(属性投放!H$4+养成规划和标准成长!I$3*养成规划和标准成长!$O137*养成规划和标准成长!$P137+养成规划和标准成长!I$4*养成规划和标准成长!$V137+养成规划和标准成长!I$5*养成规划和标准成长!$R137+(养成规划和标准成长!I$12+养成规划和标准成长!I$13)*养成规划和标准成长!$N137+养成规划和标准成长!I$14*养成规划和标准成长!$O137*养成规划和标准成长!$Q137+养成规划和标准成长!I$17*10*养成规划和标准成长!$S137+养成规划和标准成长!I$18*10*养成规划和标准成长!$T137+养成规划和标准成长!I$19*养成规划和标准成长!$U137,0)</f>
        <v>514</v>
      </c>
      <c r="G44" s="9">
        <f>ROUND(属性投放!I$4+养成规划和标准成长!J$3*养成规划和标准成长!$O137*养成规划和标准成长!$P137+养成规划和标准成长!J$4*养成规划和标准成长!$V137+养成规划和标准成长!J$5*养成规划和标准成长!$R137+(养成规划和标准成长!J$12+养成规划和标准成长!J$13)*养成规划和标准成长!$N137+养成规划和标准成长!J$14*养成规划和标准成长!$O137*养成规划和标准成长!$Q137+养成规划和标准成长!J$17*10*养成规划和标准成长!$S137+养成规划和标准成长!J$18*10*养成规划和标准成长!$T137+养成规划和标准成长!J$19*养成规划和标准成长!$U137,0)</f>
        <v>358</v>
      </c>
      <c r="H44" s="9">
        <f>ROUND(属性投放!J$4+养成规划和标准成长!K$3*养成规划和标准成长!$O137*养成规划和标准成长!$P137+养成规划和标准成长!K$4*养成规划和标准成长!$V137+养成规划和标准成长!K$5*养成规划和标准成长!$R137+(养成规划和标准成长!K$12+养成规划和标准成长!K$13)*养成规划和标准成长!$N137+养成规划和标准成长!K$14*养成规划和标准成长!$O137*养成规划和标准成长!$Q137+养成规划和标准成长!K$17*10*养成规划和标准成长!$S137+养成规划和标准成长!K$18*10*养成规划和标准成长!$T137+养成规划和标准成长!K$19*养成规划和标准成长!$U137,0)</f>
        <v>248</v>
      </c>
      <c r="I44" s="9">
        <f>ROUND(属性投放!K$4+养成规划和标准成长!L$3*养成规划和标准成长!$O137*养成规划和标准成长!$P137+养成规划和标准成长!L$4*养成规划和标准成长!$V137+养成规划和标准成长!L$5*养成规划和标准成长!$R137+(养成规划和标准成长!L$12+养成规划和标准成长!L$13)*养成规划和标准成长!$N137+养成规划和标准成长!L$14*养成规划和标准成长!$O137*养成规划和标准成长!$Q137+养成规划和标准成长!L$17*10*养成规划和标准成长!$S137+养成规划和标准成长!L$18*10*养成规划和标准成长!$T137+养成规划和标准成长!L$19*养成规划和标准成长!$U137,0)</f>
        <v>136</v>
      </c>
      <c r="J44" s="9">
        <f>ROUND(属性投放!L$4+养成规划和标准成长!M$3*养成规划和标准成长!$O137*养成规划和标准成长!$P137+养成规划和标准成长!M$4*养成规划和标准成长!$V137+养成规划和标准成长!M$5*养成规划和标准成长!$R137+(养成规划和标准成长!M$12+养成规划和标准成长!M$13)*养成规划和标准成长!$N137+养成规划和标准成长!M$14*养成规划和标准成长!$O137*养成规划和标准成长!$Q137+养成规划和标准成长!M$17*10*养成规划和标准成长!$S137+养成规划和标准成长!M$18*10*养成规划和标准成长!$T137+养成规划和标准成长!M$19*养成规划和标准成长!$U137,0)</f>
        <v>422</v>
      </c>
      <c r="K44" s="9">
        <f>ROUND(属性投放!M$4+养成规划和标准成长!N$3*养成规划和标准成长!$O137*养成规划和标准成长!$P137+养成规划和标准成长!N$4*养成规划和标准成长!$V137+养成规划和标准成长!N$5*养成规划和标准成长!$R137+(养成规划和标准成长!N$12+养成规划和标准成长!N$13)*养成规划和标准成长!$N137+养成规划和标准成长!N$14*养成规划和标准成长!$O137*养成规划和标准成长!$Q137+养成规划和标准成长!N$17*10*养成规划和标准成长!$S137+养成规划和标准成长!N$18*10*养成规划和标准成长!$T137+养成规划和标准成长!N$19*养成规划和标准成长!$U137,0)</f>
        <v>426</v>
      </c>
      <c r="L44" s="9">
        <f>VLOOKUP(养成规划和标准成长!$X137,阵法、技能和修炼!$C$20:$N$40,COLUMNS(阵法、技能和修炼!$C$20:G$40),0)</f>
        <v>0</v>
      </c>
      <c r="M44" s="9">
        <f>VLOOKUP(养成规划和标准成长!$X137,阵法、技能和修炼!$C$20:$N$40,COLUMNS(阵法、技能和修炼!$C$20:H$40),0)</f>
        <v>0</v>
      </c>
      <c r="N44" s="9">
        <f>VLOOKUP(养成规划和标准成长!$X137,阵法、技能和修炼!$C$20:$N$40,COLUMNS(阵法、技能和修炼!$C$20:I$40),0)</f>
        <v>0</v>
      </c>
      <c r="O44" s="9">
        <f>VLOOKUP(养成规划和标准成长!$X137,阵法、技能和修炼!$C$20:$N$40,COLUMNS(阵法、技能和修炼!$C$20:J$40),0)</f>
        <v>0</v>
      </c>
      <c r="P44" s="9">
        <f>VLOOKUP(养成规划和标准成长!$X137,阵法、技能和修炼!$C$20:$N$40,COLUMNS(阵法、技能和修炼!$C$20:K$40),0)</f>
        <v>0</v>
      </c>
      <c r="Q44" s="9">
        <f>VLOOKUP(养成规划和标准成长!$X137,阵法、技能和修炼!$C$20:$N$40,COLUMNS(阵法、技能和修炼!$C$20:L$40),0)</f>
        <v>0</v>
      </c>
      <c r="R44" s="9">
        <f>VLOOKUP(养成规划和标准成长!$X137,阵法、技能和修炼!$C$20:$N$40,COLUMNS(阵法、技能和修炼!$C$20:M$40),0)</f>
        <v>0</v>
      </c>
      <c r="S44" s="9">
        <f>VLOOKUP(养成规划和标准成长!$X137,阵法、技能和修炼!$C$20:$N$40,COLUMNS(阵法、技能和修炼!$C$20:N$40),0)</f>
        <v>0</v>
      </c>
      <c r="T44" s="1">
        <v>41</v>
      </c>
      <c r="U44" s="9">
        <f>ROUND(属性投放!D$4+养成规划和标准成长!E$3*养成规划和标准成长!$C290*养成规划和标准成长!$D290+养成规划和标准成长!E$4*养成规划和标准成长!$J290+养成规划和标准成长!E$5*养成规划和标准成长!$F290+(养成规划和标准成长!E$12+养成规划和标准成长!E$13)*养成规划和标准成长!$B290+养成规划和标准成长!E$14*养成规划和标准成长!$C290*养成规划和标准成长!$E290+养成规划和标准成长!E$17*10*养成规划和标准成长!$G290+养成规划和标准成长!E$18*10*养成规划和标准成长!$H290+养成规划和标准成长!E$19*养成规划和标准成长!$I290,0)</f>
        <v>1955</v>
      </c>
      <c r="V44" s="9">
        <f>ROUND(属性投放!E$4+养成规划和标准成长!F$3*养成规划和标准成长!$C290*养成规划和标准成长!$D290+养成规划和标准成长!F$4*养成规划和标准成长!$J290+养成规划和标准成长!F$5*养成规划和标准成长!$F290+(养成规划和标准成长!F$12+养成规划和标准成长!F$13)*养成规划和标准成长!$B290+养成规划和标准成长!F$14*养成规划和标准成长!$C290*养成规划和标准成长!$E290+养成规划和标准成长!F$17*10*养成规划和标准成长!$G290+养成规划和标准成长!F$18*10*养成规划和标准成长!$H290+养成规划和标准成长!F$19*养成规划和标准成长!$I290,0)</f>
        <v>1871</v>
      </c>
      <c r="W44" s="9">
        <f>ROUND(属性投放!F$4+养成规划和标准成长!G$3*养成规划和标准成长!$C290*养成规划和标准成长!$D290+养成规划和标准成长!G$4*养成规划和标准成长!$J290+养成规划和标准成长!G$5*养成规划和标准成长!$F290+(养成规划和标准成长!G$12+养成规划和标准成长!G$13)*养成规划和标准成长!$B290+养成规划和标准成长!G$14*养成规划和标准成长!$C290*养成规划和标准成长!$E290+养成规划和标准成长!G$17*10*养成规划和标准成长!$G290+养成规划和标准成长!G$18*10*养成规划和标准成长!$H290+养成规划和标准成长!G$19*养成规划和标准成长!$I290,0)</f>
        <v>726</v>
      </c>
      <c r="X44" s="9">
        <f>ROUND(属性投放!G$4+养成规划和标准成长!H$3*养成规划和标准成长!$C290*养成规划和标准成长!$D290+养成规划和标准成长!H$4*养成规划和标准成长!$J290+养成规划和标准成长!H$5*养成规划和标准成长!$F290+(养成规划和标准成长!H$12+养成规划和标准成长!H$13)*养成规划和标准成长!$B290+养成规划和标准成长!H$14*养成规划和标准成长!$C290*养成规划和标准成长!$E290+养成规划和标准成长!H$17*10*养成规划和标准成长!$G290+养成规划和标准成长!H$18*10*养成规划和标准成长!$H290+养成规划和标准成长!H$19*养成规划和标准成长!$I290,0)</f>
        <v>339</v>
      </c>
      <c r="Y44" s="9">
        <f>ROUND(属性投放!H$4+养成规划和标准成长!I$3*养成规划和标准成长!$C290*养成规划和标准成长!$D290+养成规划和标准成长!I$4*养成规划和标准成长!$J290+养成规划和标准成长!I$5*养成规划和标准成长!$F290+(养成规划和标准成长!I$12+养成规划和标准成长!I$13)*养成规划和标准成长!$B290+养成规划和标准成长!I$14*养成规划和标准成长!$C290*养成规划和标准成长!$E290+养成规划和标准成长!I$17*10*养成规划和标准成长!$G290+养成规划和标准成长!I$18*10*养成规划和标准成长!$H290+养成规划和标准成长!I$19*养成规划和标准成长!$I290,0)</f>
        <v>543</v>
      </c>
      <c r="Z44" s="9">
        <f>ROUND(属性投放!I$4+养成规划和标准成长!J$3*养成规划和标准成长!$C290*养成规划和标准成长!$D290+养成规划和标准成长!J$4*养成规划和标准成长!$J290+养成规划和标准成长!J$5*养成规划和标准成长!$F290+(养成规划和标准成长!J$12+养成规划和标准成长!J$13)*养成规划和标准成长!$B290+养成规划和标准成长!J$14*养成规划和标准成长!$C290*养成规划和标准成长!$E290+养成规划和标准成长!J$17*10*养成规划和标准成长!$G290+养成规划和标准成长!J$18*10*养成规划和标准成长!$H290+养成规划和标准成长!J$19*养成规划和标准成长!$I290,0)</f>
        <v>383</v>
      </c>
      <c r="AA44" s="9">
        <f>ROUND(属性投放!J$4+养成规划和标准成长!K$3*养成规划和标准成长!$C290*养成规划和标准成长!$D290+养成规划和标准成长!K$4*养成规划和标准成长!$J290+养成规划和标准成长!K$5*养成规划和标准成长!$F290+(养成规划和标准成长!K$12+养成规划和标准成长!K$13)*养成规划和标准成长!$B290+养成规划和标准成长!K$14*养成规划和标准成长!$C290*养成规划和标准成长!$E290+养成规划和标准成长!K$17*10*养成规划和标准成长!$G290+养成规划和标准成长!K$18*10*养成规划和标准成长!$H290+养成规划和标准成长!K$19*养成规划和标准成长!$I290,0)</f>
        <v>267</v>
      </c>
      <c r="AB44" s="9">
        <f>ROUND(属性投放!K$4+养成规划和标准成长!L$3*养成规划和标准成长!$C290*养成规划和标准成长!$D290+养成规划和标准成长!L$4*养成规划和标准成长!$J290+养成规划和标准成长!L$5*养成规划和标准成长!$F290+(养成规划和标准成长!L$12+养成规划和标准成长!L$13)*养成规划和标准成长!$B290+养成规划和标准成长!L$14*养成规划和标准成长!$C290*养成规划和标准成长!$E290+养成规划和标准成长!L$17*10*养成规划和标准成长!$G290+养成规划和标准成长!L$18*10*养成规划和标准成长!$H290+养成规划和标准成长!L$19*养成规划和标准成长!$I290,0)</f>
        <v>161</v>
      </c>
      <c r="AC44" s="9">
        <f>ROUND(属性投放!L$4+养成规划和标准成长!M$3*养成规划和标准成长!$C290*养成规划和标准成长!$D290+养成规划和标准成长!M$4*养成规划和标准成长!$J290+养成规划和标准成长!M$5*养成规划和标准成长!$F290+(养成规划和标准成长!M$12+养成规划和标准成长!M$13)*养成规划和标准成长!$B290+养成规划和标准成长!M$14*养成规划和标准成长!$C290*养成规划和标准成长!$E290+养成规划和标准成长!M$17*10*养成规划和标准成长!$G290+养成规划和标准成长!M$18*10*养成规划和标准成长!$H290+养成规划和标准成长!M$19*养成规划和标准成长!$I290,0)</f>
        <v>427</v>
      </c>
      <c r="AD44" s="9">
        <f>ROUND(属性投放!M$4+养成规划和标准成长!N$3*养成规划和标准成长!$C290*养成规划和标准成长!$D290+养成规划和标准成长!N$4*养成规划和标准成长!$J290+养成规划和标准成长!N$5*养成规划和标准成长!$F290+(养成规划和标准成长!N$12+养成规划和标准成长!N$13)*养成规划和标准成长!$B290+养成规划和标准成长!N$14*养成规划和标准成长!$C290*养成规划和标准成长!$E290+养成规划和标准成长!N$17*10*养成规划和标准成长!$G290+养成规划和标准成长!N$18*10*养成规划和标准成长!$H290+养成规划和标准成长!N$19*养成规划和标准成长!$I290,0)</f>
        <v>432</v>
      </c>
      <c r="AE44" s="9">
        <f>VLOOKUP(养成规划和标准成长!$L290,阵法、技能和修炼!$C$20:$N$40,COLUMNS(阵法、技能和修炼!$C$20:G$40),0)</f>
        <v>0</v>
      </c>
      <c r="AF44" s="9">
        <f>VLOOKUP(养成规划和标准成长!$L290,阵法、技能和修炼!$C$20:$N$40,COLUMNS(阵法、技能和修炼!$C$20:H$40),0)</f>
        <v>0</v>
      </c>
      <c r="AG44" s="9">
        <f>VLOOKUP(养成规划和标准成长!$L290,阵法、技能和修炼!$C$20:$N$40,COLUMNS(阵法、技能和修炼!$C$20:I$40),0)</f>
        <v>0</v>
      </c>
      <c r="AH44" s="9">
        <f>VLOOKUP(养成规划和标准成长!$L290,阵法、技能和修炼!$C$20:$N$40,COLUMNS(阵法、技能和修炼!$C$20:J$40),0)</f>
        <v>0</v>
      </c>
      <c r="AI44" s="9">
        <f>VLOOKUP(养成规划和标准成长!$L290,阵法、技能和修炼!$C$20:$N$40,COLUMNS(阵法、技能和修炼!$C$20:K$40),0)</f>
        <v>0</v>
      </c>
      <c r="AJ44" s="9">
        <f>VLOOKUP(养成规划和标准成长!$L290,阵法、技能和修炼!$C$20:$N$40,COLUMNS(阵法、技能和修炼!$C$20:L$40),0)</f>
        <v>0</v>
      </c>
      <c r="AK44" s="9">
        <f>VLOOKUP(养成规划和标准成长!$L290,阵法、技能和修炼!$C$20:$N$40,COLUMNS(阵法、技能和修炼!$C$20:M$40),0)</f>
        <v>0</v>
      </c>
      <c r="AL44" s="9">
        <f>VLOOKUP(养成规划和标准成长!$L290,阵法、技能和修炼!$C$20:$N$40,COLUMNS(阵法、技能和修炼!$C$20:N$40),0)</f>
        <v>0</v>
      </c>
      <c r="AN44" s="1">
        <v>41</v>
      </c>
      <c r="AO44" s="9">
        <f>ROUND(属性投放!D$4+养成规划和标准成长!E$3*养成规划和标准成长!$O290*养成规划和标准成长!$P290+养成规划和标准成长!E$4*养成规划和标准成长!$V290+养成规划和标准成长!E$5*养成规划和标准成长!$R290+(养成规划和标准成长!E$12+养成规划和标准成长!E$13)*养成规划和标准成长!$N290+养成规划和标准成长!E$14*养成规划和标准成长!$O290*养成规划和标准成长!$Q290+养成规划和标准成长!E$17*10*养成规划和标准成长!$S290+养成规划和标准成长!E$18*10*养成规划和标准成长!$T290+养成规划和标准成长!E$19*养成规划和标准成长!$U290,0)</f>
        <v>2132</v>
      </c>
      <c r="AP44" s="9">
        <f>ROUND(属性投放!E$4+养成规划和标准成长!F$3*养成规划和标准成长!$O290*养成规划和标准成长!$P290+养成规划和标准成长!F$4*养成规划和标准成长!$V290+养成规划和标准成长!F$5*养成规划和标准成长!$R290+(养成规划和标准成长!F$12+养成规划和标准成长!F$13)*养成规划和标准成长!$N290+养成规划和标准成长!F$14*养成规划和标准成长!$O290*养成规划和标准成长!$Q290+养成规划和标准成长!F$17*10*养成规划和标准成长!$S290+养成规划和标准成长!F$18*10*养成规划和标准成长!$T290+养成规划和标准成长!F$19*养成规划和标准成长!$U290,0)</f>
        <v>1961</v>
      </c>
      <c r="AQ44" s="9">
        <f>ROUND(属性投放!F$4+养成规划和标准成长!G$3*养成规划和标准成长!$O290*养成规划和标准成长!$P290+养成规划和标准成长!G$4*养成规划和标准成长!$V290+养成规划和标准成长!G$5*养成规划和标准成长!$R290+(养成规划和标准成长!G$12+养成规划和标准成长!G$13)*养成规划和标准成长!$N290+养成规划和标准成长!G$14*养成规划和标准成长!$O290*养成规划和标准成长!$Q290+养成规划和标准成长!G$17*10*养成规划和标准成长!$S290+养成规划和标准成长!G$18*10*养成规划和标准成长!$T290+养成规划和标准成长!G$19*养成规划和标准成长!$U290,0)</f>
        <v>775</v>
      </c>
      <c r="AR44" s="9">
        <f>ROUND(属性投放!G$4+养成规划和标准成长!H$3*养成规划和标准成长!$O290*养成规划和标准成长!$P290+养成规划和标准成长!H$4*养成规划和标准成长!$V290+养成规划和标准成长!H$5*养成规划和标准成长!$R290+(养成规划和标准成长!H$12+养成规划和标准成长!H$13)*养成规划和标准成长!$N290+养成规划和标准成长!H$14*养成规划和标准成长!$O290*养成规划和标准成长!$Q290+养成规划和标准成长!H$17*10*养成规划和标准成长!$S290+养成规划和标准成长!H$18*10*养成规划和标准成长!$T290+养成规划和标准成长!H$19*养成规划和标准成长!$U290,0)</f>
        <v>374</v>
      </c>
      <c r="AS44" s="9">
        <f>ROUND(属性投放!H$4+养成规划和标准成长!I$3*养成规划和标准成长!$O290*养成规划和标准成长!$P290+养成规划和标准成长!I$4*养成规划和标准成长!$V290+养成规划和标准成长!I$5*养成规划和标准成长!$R290+(养成规划和标准成长!I$12+养成规划和标准成长!I$13)*养成规划和标准成长!$N290+养成规划和标准成长!I$14*养成规划和标准成长!$O290*养成规划和标准成长!$Q290+养成规划和标准成长!I$17*10*养成规划和标准成长!$S290+养成规划和标准成长!I$18*10*养成规划和标准成长!$T290+养成规划和标准成长!I$19*养成规划和标准成长!$U290,0)</f>
        <v>572</v>
      </c>
      <c r="AT44" s="9">
        <f>ROUND(属性投放!I$4+养成规划和标准成长!J$3*养成规划和标准成长!$O290*养成规划和标准成长!$P290+养成规划和标准成长!J$4*养成规划和标准成长!$V290+养成规划和标准成长!J$5*养成规划和标准成长!$R290+(养成规划和标准成长!J$12+养成规划和标准成长!J$13)*养成规划和标准成长!$N290+养成规划和标准成长!J$14*养成规划和标准成长!$O290*养成规划和标准成长!$Q290+养成规划和标准成长!J$17*10*养成规划和标准成长!$S290+养成规划和标准成长!J$18*10*养成规划和标准成长!$T290+养成规划和标准成长!J$19*养成规划和标准成长!$U290,0)</f>
        <v>407</v>
      </c>
      <c r="AU44" s="9">
        <f>ROUND(属性投放!J$4+养成规划和标准成长!K$3*养成规划和标准成长!$O290*养成规划和标准成长!$P290+养成规划和标准成长!K$4*养成规划和标准成长!$V290+养成规划和标准成长!K$5*养成规划和标准成长!$R290+(养成规划和标准成长!K$12+养成规划和标准成长!K$13)*养成规划和标准成长!$N290+养成规划和标准成长!K$14*养成规划和标准成长!$O290*养成规划和标准成长!$Q290+养成规划和标准成长!K$17*10*养成规划和标准成长!$S290+养成规划和标准成长!K$18*10*养成规划和标准成长!$T290+养成规划和标准成长!K$19*养成规划和标准成长!$U290,0)</f>
        <v>286</v>
      </c>
      <c r="AV44" s="9">
        <f>ROUND(属性投放!K$4+养成规划和标准成长!L$3*养成规划和标准成长!$O290*养成规划和标准成长!$P290+养成规划和标准成长!L$4*养成规划和标准成长!$V290+养成规划和标准成长!L$5*养成规划和标准成长!$R290+(养成规划和标准成长!L$12+养成规划和标准成长!L$13)*养成规划和标准成长!$N290+养成规划和标准成长!L$14*养成规划和标准成长!$O290*养成规划和标准成长!$Q290+养成规划和标准成长!L$17*10*养成规划和标准成长!$S290+养成规划和标准成长!L$18*10*养成规划和标准成长!$T290+养成规划和标准成长!L$19*养成规划和标准成长!$U290,0)</f>
        <v>186</v>
      </c>
      <c r="AW44" s="9">
        <f>ROUND(属性投放!L$4+养成规划和标准成长!M$3*养成规划和标准成长!$O290*养成规划和标准成长!$P290+养成规划和标准成长!M$4*养成规划和标准成长!$V290+养成规划和标准成长!M$5*养成规划和标准成长!$R290+(养成规划和标准成长!M$12+养成规划和标准成长!M$13)*养成规划和标准成长!$N290+养成规划和标准成长!M$14*养成规划和标准成长!$O290*养成规划和标准成长!$Q290+养成规划和标准成长!M$17*10*养成规划和标准成长!$S290+养成规划和标准成长!M$18*10*养成规划和标准成长!$T290+养成规划和标准成长!M$19*养成规划和标准成长!$U290,0)</f>
        <v>432</v>
      </c>
      <c r="AX44" s="9">
        <f>ROUND(属性投放!M$4+养成规划和标准成长!N$3*养成规划和标准成长!$O290*养成规划和标准成长!$P290+养成规划和标准成长!N$4*养成规划和标准成长!$V290+养成规划和标准成长!N$5*养成规划和标准成长!$R290+(养成规划和标准成长!N$12+养成规划和标准成长!N$13)*养成规划和标准成长!$N290+养成规划和标准成长!N$14*养成规划和标准成长!$O290*养成规划和标准成长!$Q290+养成规划和标准成长!N$17*10*养成规划和标准成长!$S290+养成规划和标准成长!N$18*10*养成规划和标准成长!$T290+养成规划和标准成长!N$19*养成规划和标准成长!$U290,0)</f>
        <v>439</v>
      </c>
      <c r="AY44" s="9">
        <f>VLOOKUP(养成规划和标准成长!$X290,阵法、技能和修炼!$C$20:$N$40,COLUMNS(阵法、技能和修炼!$C$20:G$40),0)</f>
        <v>0</v>
      </c>
      <c r="AZ44" s="9">
        <f>VLOOKUP(养成规划和标准成长!$X290,阵法、技能和修炼!$C$20:$N$40,COLUMNS(阵法、技能和修炼!$C$20:H$40),0)</f>
        <v>0</v>
      </c>
      <c r="BA44" s="9">
        <f>VLOOKUP(养成规划和标准成长!$X290,阵法、技能和修炼!$C$20:$N$40,COLUMNS(阵法、技能和修炼!$C$20:I$40),0)</f>
        <v>0</v>
      </c>
      <c r="BB44" s="9">
        <f>VLOOKUP(养成规划和标准成长!$X290,阵法、技能和修炼!$C$20:$N$40,COLUMNS(阵法、技能和修炼!$C$20:J$40),0)</f>
        <v>0</v>
      </c>
      <c r="BC44" s="9">
        <f>VLOOKUP(养成规划和标准成长!$X290,阵法、技能和修炼!$C$20:$N$40,COLUMNS(阵法、技能和修炼!$C$20:K$40),0)</f>
        <v>0</v>
      </c>
      <c r="BD44" s="9">
        <f>VLOOKUP(养成规划和标准成长!$X290,阵法、技能和修炼!$C$20:$N$40,COLUMNS(阵法、技能和修炼!$C$20:L$40),0)</f>
        <v>0</v>
      </c>
      <c r="BE44" s="9">
        <f>VLOOKUP(养成规划和标准成长!$X290,阵法、技能和修炼!$C$20:$N$40,COLUMNS(阵法、技能和修炼!$C$20:M$40),0)</f>
        <v>0</v>
      </c>
      <c r="BF44" s="9">
        <f>VLOOKUP(养成规划和标准成长!$X290,阵法、技能和修炼!$C$20:$N$40,COLUMNS(阵法、技能和修炼!$C$20:N$40),0)</f>
        <v>0</v>
      </c>
      <c r="BH44" s="1">
        <v>41</v>
      </c>
      <c r="BI44" s="9">
        <f>ROUND(属性投放!D$4+养成规划和标准成长!E$3*养成规划和标准成长!$AA290*养成规划和标准成长!$AB290+养成规划和标准成长!E$4*养成规划和标准成长!$AH290+养成规划和标准成长!E$5*养成规划和标准成长!$AD290+(养成规划和标准成长!E$12+养成规划和标准成长!E$13)*养成规划和标准成长!$Z290+养成规划和标准成长!E$14*养成规划和标准成长!$AA290*养成规划和标准成长!$AC290+养成规划和标准成长!E$17*10*养成规划和标准成长!$AE290+养成规划和标准成长!E$18*10*养成规划和标准成长!$AF290+养成规划和标准成长!E$19*养成规划和标准成长!$AG290,0)</f>
        <v>2274</v>
      </c>
      <c r="BJ44" s="9">
        <f>ROUND(属性投放!E$4+养成规划和标准成长!F$3*养成规划和标准成长!$AA290*养成规划和标准成长!$AB290+养成规划和标准成长!F$4*养成规划和标准成长!$AH290+养成规划和标准成长!F$5*养成规划和标准成长!$AD290+(养成规划和标准成长!F$12+养成规划和标准成长!F$13)*养成规划和标准成长!$Z290+养成规划和标准成长!F$14*养成规划和标准成长!$AA290*养成规划和标准成长!$AC290+养成规划和标准成长!F$17*10*养成规划和标准成长!$AE290+养成规划和标准成长!F$18*10*养成规划和标准成长!$AF290+养成规划和标准成长!F$19*养成规划和标准成长!$AG290,0)</f>
        <v>2043</v>
      </c>
      <c r="BK44" s="9">
        <f>ROUND(属性投放!F$4+养成规划和标准成长!G$3*养成规划和标准成长!$AA290*养成规划和标准成长!$AB290+养成规划和标准成长!G$4*养成规划和标准成长!$AH290+养成规划和标准成长!G$5*养成规划和标准成长!$AD290+(养成规划和标准成长!G$12+养成规划和标准成长!G$13)*养成规划和标准成长!$Z290+养成规划和标准成长!G$14*养成规划和标准成长!$AA290*养成规划和标准成长!$AC290+养成规划和标准成长!G$17*10*养成规划和标准成长!$AE290+养成规划和标准成长!G$18*10*养成规划和标准成长!$AF290+养成规划和标准成长!G$19*养成规划和标准成长!$AG290,0)</f>
        <v>816</v>
      </c>
      <c r="BL44" s="9">
        <f>ROUND(属性投放!G$4+养成规划和标准成长!H$3*养成规划和标准成长!$AA290*养成规划和标准成长!$AB290+养成规划和标准成长!H$4*养成规划和标准成长!$AH290+养成规划和标准成长!H$5*养成规划和标准成长!$AD290+(养成规划和标准成长!H$12+养成规划和标准成长!H$13)*养成规划和标准成长!$Z290+养成规划和标准成长!H$14*养成规划和标准成长!$AA290*养成规划和标准成长!$AC290+养成规划和标准成长!H$17*10*养成规划和标准成长!$AE290+养成规划和标准成长!H$18*10*养成规划和标准成长!$AF290+养成规划和标准成长!H$19*养成规划和标准成长!$AG290,0)</f>
        <v>400</v>
      </c>
      <c r="BM44" s="9">
        <f>ROUND(属性投放!H$4+养成规划和标准成长!I$3*养成规划和标准成长!$AA290*养成规划和标准成长!$AB290+养成规划和标准成长!I$4*养成规划和标准成长!$AH290+养成规划和标准成长!I$5*养成规划和标准成长!$AD290+(养成规划和标准成长!I$12+养成规划和标准成长!I$13)*养成规划和标准成长!$Z290+养成规划和标准成长!I$14*养成规划和标准成长!$AA290*养成规划和标准成长!$AC290+养成规划和标准成长!I$17*10*养成规划和标准成长!$AE290+养成规划和标准成长!I$18*10*养成规划和标准成长!$AF290+养成规划和标准成长!I$19*养成规划和标准成长!$AG290,0)</f>
        <v>595</v>
      </c>
      <c r="BN44" s="9">
        <f>ROUND(属性投放!I$4+养成规划和标准成长!J$3*养成规划和标准成长!$AA290*养成规划和标准成长!$AB290+养成规划和标准成长!J$4*养成规划和标准成长!$AH290+养成规划和标准成长!J$5*养成规划和标准成长!$AD290+(养成规划和标准成长!J$12+养成规划和标准成长!J$13)*养成规划和标准成长!$Z290+养成规划和标准成长!J$14*养成规划和标准成长!$AA290*养成规划和标准成长!$AC290+养成规划和标准成长!J$17*10*养成规划和标准成长!$AE290+养成规划和标准成长!J$18*10*养成规划和标准成长!$AF290+养成规划和标准成长!J$19*养成规划和标准成长!$AG290,0)</f>
        <v>424</v>
      </c>
      <c r="BO44" s="9">
        <f>ROUND(属性投放!J$4+养成规划和标准成长!K$3*养成规划和标准成长!$AA290*养成规划和标准成长!$AB290+养成规划和标准成长!K$4*养成规划和标准成长!$AH290+养成规划和标准成长!K$5*养成规划和标准成长!$AD290+(养成规划和标准成长!K$12+养成规划和标准成长!K$13)*养成规划和标准成长!$Z290+养成规划和标准成长!K$14*养成规划和标准成长!$AA290*养成规划和标准成长!$AC290+养成规划和标准成长!K$17*10*养成规划和标准成长!$AE290+养成规划和标准成长!K$18*10*养成规划和标准成长!$AF290+养成规划和标准成长!K$19*养成规划和标准成长!$AG290,0)</f>
        <v>298</v>
      </c>
      <c r="BP44" s="9">
        <f>ROUND(属性投放!K$4+养成规划和标准成长!L$3*养成规划和标准成长!$AA290*养成规划和标准成长!$AB290+养成规划和标准成长!L$4*养成规划和标准成长!$AH290+养成规划和标准成长!L$5*养成规划和标准成长!$AD290+(养成规划和标准成长!L$12+养成规划和标准成长!L$13)*养成规划和标准成长!$Z290+养成规划和标准成长!L$14*养成规划和标准成长!$AA290*养成规划和标准成长!$AC290+养成规划和标准成长!L$17*10*养成规划和标准成长!$AE290+养成规划和标准成长!L$18*10*养成规划和标准成长!$AF290+养成规划和标准成长!L$19*养成规划和标准成长!$AG290,0)</f>
        <v>204</v>
      </c>
      <c r="BQ44" s="9">
        <f>ROUND(属性投放!L$4+养成规划和标准成长!M$3*养成规划和标准成长!$AA290*养成规划和标准成长!$AB290+养成规划和标准成长!M$4*养成规划和标准成长!$AH290+养成规划和标准成长!M$5*养成规划和标准成长!$AD290+(养成规划和标准成长!M$12+养成规划和标准成长!M$13)*养成规划和标准成长!$Z290+养成规划和标准成长!M$14*养成规划和标准成长!$AA290*养成规划和标准成长!$AC290+养成规划和标准成长!M$17*10*养成规划和标准成长!$AE290+养成规划和标准成长!M$18*10*养成规划和标准成长!$AF290+养成规划和标准成长!M$19*养成规划和标准成长!$AG290,0)</f>
        <v>434</v>
      </c>
      <c r="BR44" s="9">
        <f>ROUND(属性投放!M$4+养成规划和标准成长!N$3*养成规划和标准成长!$AA290*养成规划和标准成长!$AB290+养成规划和标准成长!N$4*养成规划和标准成长!$AH290+养成规划和标准成长!N$5*养成规划和标准成长!$AD290+(养成规划和标准成长!N$12+养成规划和标准成长!N$13)*养成规划和标准成长!$Z290+养成规划和标准成长!N$14*养成规划和标准成长!$AA290*养成规划和标准成长!$AC290+养成规划和标准成长!N$17*10*养成规划和标准成长!$AE290+养成规划和标准成长!N$18*10*养成规划和标准成长!$AF290+养成规划和标准成长!N$19*养成规划和标准成长!$AG290,0)</f>
        <v>442</v>
      </c>
      <c r="BS44" s="9">
        <f>VLOOKUP(养成规划和标准成长!$AJ290,阵法、技能和修炼!$C$20:$N$40,COLUMNS(阵法、技能和修炼!$C$20:G$40),0)</f>
        <v>0</v>
      </c>
      <c r="BT44" s="9">
        <f>VLOOKUP(养成规划和标准成长!$AJ290,阵法、技能和修炼!$C$20:$N$40,COLUMNS(阵法、技能和修炼!$C$20:H$40),0)</f>
        <v>0</v>
      </c>
      <c r="BU44" s="9">
        <f>VLOOKUP(养成规划和标准成长!$AJ290,阵法、技能和修炼!$C$20:$N$40,COLUMNS(阵法、技能和修炼!$C$20:I$40),0)</f>
        <v>0</v>
      </c>
      <c r="BV44" s="9">
        <f>VLOOKUP(养成规划和标准成长!$AJ290,阵法、技能和修炼!$C$20:$N$40,COLUMNS(阵法、技能和修炼!$C$20:J$40),0)</f>
        <v>0</v>
      </c>
      <c r="BW44" s="9">
        <f>VLOOKUP(养成规划和标准成长!$AJ290,阵法、技能和修炼!$C$20:$N$40,COLUMNS(阵法、技能和修炼!$C$20:K$40),0)</f>
        <v>0</v>
      </c>
      <c r="BX44" s="9">
        <f>VLOOKUP(养成规划和标准成长!$AJ290,阵法、技能和修炼!$C$20:$N$40,COLUMNS(阵法、技能和修炼!$C$20:L$40),0)</f>
        <v>0</v>
      </c>
      <c r="BY44" s="9">
        <f>VLOOKUP(养成规划和标准成长!$AJ290,阵法、技能和修炼!$C$20:$N$40,COLUMNS(阵法、技能和修炼!$C$20:M$40),0)</f>
        <v>0</v>
      </c>
      <c r="BZ44" s="9">
        <f>VLOOKUP(养成规划和标准成长!$AJ290,阵法、技能和修炼!$C$20:$N$40,COLUMNS(阵法、技能和修炼!$C$20:N$40),0)</f>
        <v>0</v>
      </c>
    </row>
    <row r="45" spans="1:78">
      <c r="A45" s="1">
        <v>42</v>
      </c>
      <c r="B45" s="9">
        <f>ROUND(属性投放!D$4+养成规划和标准成长!E$3*养成规划和标准成长!$O138*养成规划和标准成长!$P138+养成规划和标准成长!E$4*养成规划和标准成长!$V138+养成规划和标准成长!E$5*养成规划和标准成长!$R138+(养成规划和标准成长!E$12+养成规划和标准成长!E$13)*养成规划和标准成长!$N138+养成规划和标准成长!E$14*养成规划和标准成长!$O138*养成规划和标准成长!$Q138+养成规划和标准成长!E$17*10*养成规划和标准成长!$S138+养成规划和标准成长!E$18*10*养成规划和标准成长!$T138+养成规划和标准成长!E$19*养成规划和标准成长!$U138,0)</f>
        <v>1801</v>
      </c>
      <c r="C45" s="9">
        <f>ROUND(属性投放!E$4+养成规划和标准成长!F$3*养成规划和标准成长!$O138*养成规划和标准成长!$P138+养成规划和标准成长!F$4*养成规划和标准成长!$V138+养成规划和标准成长!F$5*养成规划和标准成长!$R138+(养成规划和标准成长!F$12+养成规划和标准成长!F$13)*养成规划和标准成长!$N138+养成规划和标准成长!F$14*养成规划和标准成长!$O138*养成规划和标准成长!$Q138+养成规划和标准成长!F$17*10*养成规划和标准成长!$S138+养成规划和标准成长!F$18*10*养成规划和标准成长!$T138+养成规划和标准成长!F$19*养成规划和标准成长!$U138,0)</f>
        <v>1814</v>
      </c>
      <c r="D45" s="9">
        <f>ROUND(属性投放!F$4+养成规划和标准成长!G$3*养成规划和标准成长!$O138*养成规划和标准成长!$P138+养成规划和标准成长!G$4*养成规划和标准成长!$V138+养成规划和标准成长!G$5*养成规划和标准成长!$R138+(养成规划和标准成长!G$12+养成规划和标准成长!G$13)*养成规划和标准成长!$N138+养成规划和标准成长!G$14*养成规划和标准成长!$O138*养成规划和标准成长!$Q138+养成规划和标准成长!G$17*10*养成规划和标准成长!$S138+养成规划和标准成长!G$18*10*养成规划和标准成长!$T138+养成规划和标准成长!G$19*养成规划和标准成长!$U138,0)</f>
        <v>685</v>
      </c>
      <c r="E45" s="9">
        <f>ROUND(属性投放!G$4+养成规划和标准成长!H$3*养成规划和标准成长!$O138*养成规划和标准成长!$P138+养成规划和标准成长!H$4*养成规划和标准成长!$V138+养成规划和标准成长!H$5*养成规划和标准成长!$R138+(养成规划和标准成长!H$12+养成规划和标准成长!H$13)*养成规划和标准成长!$N138+养成规划和标准成长!H$14*养成规划和标准成长!$O138*养成规划和标准成长!$Q138+养成规划和标准成长!H$17*10*养成规划和标准成长!$S138+养成规划和标准成长!H$18*10*养成规划和标准成长!$T138+养成规划和标准成长!H$19*养成规划和标准成长!$U138,0)</f>
        <v>305</v>
      </c>
      <c r="F45" s="9">
        <f>ROUND(属性投放!H$4+养成规划和标准成长!I$3*养成规划和标准成长!$O138*养成规划和标准成长!$P138+养成规划和标准成长!I$4*养成规划和标准成长!$V138+养成规划和标准成长!I$5*养成规划和标准成长!$R138+(养成规划和标准成长!I$12+养成规划和标准成长!I$13)*养成规划和标准成长!$N138+养成规划和标准成长!I$14*养成规划和标准成长!$O138*养成规划和标准成长!$Q138+养成规划和标准成长!I$17*10*养成规划和标准成长!$S138+养成规划和标准成长!I$18*10*养成规划和标准成长!$T138+养成规划和标准成长!I$19*养成规划和标准成长!$U138,0)</f>
        <v>521</v>
      </c>
      <c r="G45" s="9">
        <f>ROUND(属性投放!I$4+养成规划和标准成长!J$3*养成规划和标准成长!$O138*养成规划和标准成长!$P138+养成规划和标准成长!J$4*养成规划和标准成长!$V138+养成规划和标准成长!J$5*养成规划和标准成长!$R138+(养成规划和标准成长!J$12+养成规划和标准成长!J$13)*养成规划和标准成长!$N138+养成规划和标准成长!J$14*养成规划和标准成长!$O138*养成规划和标准成长!$Q138+养成规划和标准成长!J$17*10*养成规划和标准成长!$S138+养成规划和标准成长!J$18*10*养成规划和标准成长!$T138+养成规划和标准成长!J$19*养成规划和标准成长!$U138,0)</f>
        <v>363</v>
      </c>
      <c r="H45" s="9">
        <f>ROUND(属性投放!J$4+养成规划和标准成长!K$3*养成规划和标准成长!$O138*养成规划和标准成长!$P138+养成规划和标准成长!K$4*养成规划和标准成长!$V138+养成规划和标准成长!K$5*养成规划和标准成长!$R138+(养成规划和标准成长!K$12+养成规划和标准成长!K$13)*养成规划和标准成长!$N138+养成规划和标准成长!K$14*养成规划和标准成长!$O138*养成规划和标准成长!$Q138+养成规划和标准成长!K$17*10*养成规划和标准成长!$S138+养成规划和标准成长!K$18*10*养成规划和标准成长!$T138+养成规划和标准成长!K$19*养成规划和标准成长!$U138,0)</f>
        <v>252</v>
      </c>
      <c r="I45" s="9">
        <f>ROUND(属性投放!K$4+养成规划和标准成长!L$3*养成规划和标准成长!$O138*养成规划和标准成长!$P138+养成规划和标准成长!L$4*养成规划和标准成长!$V138+养成规划和标准成长!L$5*养成规划和标准成长!$R138+(养成规划和标准成长!L$12+养成规划和标准成长!L$13)*养成规划和标准成长!$N138+养成规划和标准成长!L$14*养成规划和标准成长!$O138*养成规划和标准成长!$Q138+养成规划和标准成长!L$17*10*养成规划和标准成长!$S138+养成规划和标准成长!L$18*10*养成规划和标准成长!$T138+养成规划和标准成长!L$19*养成规划和标准成长!$U138,0)</f>
        <v>136</v>
      </c>
      <c r="J45" s="9">
        <f>ROUND(属性投放!L$4+养成规划和标准成长!M$3*养成规划和标准成长!$O138*养成规划和标准成长!$P138+养成规划和标准成长!M$4*养成规划和标准成长!$V138+养成规划和标准成长!M$5*养成规划和标准成长!$R138+(养成规划和标准成长!M$12+养成规划和标准成长!M$13)*养成规划和标准成长!$N138+养成规划和标准成长!M$14*养成规划和标准成长!$O138*养成规划和标准成长!$Q138+养成规划和标准成长!M$17*10*养成规划和标准成长!$S138+养成规划和标准成长!M$18*10*养成规划和标准成长!$T138+养成规划和标准成长!M$19*养成规划和标准成长!$U138,0)</f>
        <v>432</v>
      </c>
      <c r="K45" s="9">
        <f>ROUND(属性投放!M$4+养成规划和标准成长!N$3*养成规划和标准成长!$O138*养成规划和标准成长!$P138+养成规划和标准成长!N$4*养成规划和标准成长!$V138+养成规划和标准成长!N$5*养成规划和标准成长!$R138+(养成规划和标准成长!N$12+养成规划和标准成长!N$13)*养成规划和标准成长!$N138+养成规划和标准成长!N$14*养成规划和标准成长!$O138*养成规划和标准成长!$Q138+养成规划和标准成长!N$17*10*养成规划和标准成长!$S138+养成规划和标准成长!N$18*10*养成规划和标准成长!$T138+养成规划和标准成长!N$19*养成规划和标准成长!$U138,0)</f>
        <v>436</v>
      </c>
      <c r="L45" s="9">
        <f>VLOOKUP(养成规划和标准成长!$X138,阵法、技能和修炼!$C$20:$N$40,COLUMNS(阵法、技能和修炼!$C$20:G$40),0)</f>
        <v>0</v>
      </c>
      <c r="M45" s="9">
        <f>VLOOKUP(养成规划和标准成长!$X138,阵法、技能和修炼!$C$20:$N$40,COLUMNS(阵法、技能和修炼!$C$20:H$40),0)</f>
        <v>0</v>
      </c>
      <c r="N45" s="9">
        <f>VLOOKUP(养成规划和标准成长!$X138,阵法、技能和修炼!$C$20:$N$40,COLUMNS(阵法、技能和修炼!$C$20:I$40),0)</f>
        <v>0</v>
      </c>
      <c r="O45" s="9">
        <f>VLOOKUP(养成规划和标准成长!$X138,阵法、技能和修炼!$C$20:$N$40,COLUMNS(阵法、技能和修炼!$C$20:J$40),0)</f>
        <v>0</v>
      </c>
      <c r="P45" s="9">
        <f>VLOOKUP(养成规划和标准成长!$X138,阵法、技能和修炼!$C$20:$N$40,COLUMNS(阵法、技能和修炼!$C$20:K$40),0)</f>
        <v>0</v>
      </c>
      <c r="Q45" s="9">
        <f>VLOOKUP(养成规划和标准成长!$X138,阵法、技能和修炼!$C$20:$N$40,COLUMNS(阵法、技能和修炼!$C$20:L$40),0)</f>
        <v>0</v>
      </c>
      <c r="R45" s="9">
        <f>VLOOKUP(养成规划和标准成长!$X138,阵法、技能和修炼!$C$20:$N$40,COLUMNS(阵法、技能和修炼!$C$20:M$40),0)</f>
        <v>0</v>
      </c>
      <c r="S45" s="9">
        <f>VLOOKUP(养成规划和标准成长!$X138,阵法、技能和修炼!$C$20:$N$40,COLUMNS(阵法、技能和修炼!$C$20:N$40),0)</f>
        <v>0</v>
      </c>
      <c r="T45" s="1">
        <v>42</v>
      </c>
      <c r="U45" s="9">
        <f>ROUND(属性投放!D$4+养成规划和标准成长!E$3*养成规划和标准成长!$C291*养成规划和标准成长!$D291+养成规划和标准成长!E$4*养成规划和标准成长!$J291+养成规划和标准成长!E$5*养成规划和标准成长!$F291+(养成规划和标准成长!E$12+养成规划和标准成长!E$13)*养成规划和标准成长!$B291+养成规划和标准成长!E$14*养成规划和标准成长!$C291*养成规划和标准成长!$E291+养成规划和标准成长!E$17*10*养成规划和标准成长!$G291+养成规划和标准成长!E$18*10*养成规划和标准成长!$H291+养成规划和标准成长!E$19*养成规划和标准成长!$I291,0)</f>
        <v>1979</v>
      </c>
      <c r="V45" s="9">
        <f>ROUND(属性投放!E$4+养成规划和标准成长!F$3*养成规划和标准成长!$C291*养成规划和标准成长!$D291+养成规划和标准成长!F$4*养成规划和标准成长!$J291+养成规划和标准成长!F$5*养成规划和标准成长!$F291+(养成规划和标准成长!F$12+养成规划和标准成长!F$13)*养成规划和标准成长!$B291+养成规划和标准成长!F$14*养成规划和标准成长!$C291*养成规划和标准成长!$E291+养成规划和标准成长!F$17*10*养成规划和标准成长!$G291+养成规划和标准成长!F$18*10*养成规划和标准成长!$H291+养成规划和标准成长!F$19*养成规划和标准成长!$I291,0)</f>
        <v>1904</v>
      </c>
      <c r="W45" s="9">
        <f>ROUND(属性投放!F$4+养成规划和标准成长!G$3*养成规划和标准成长!$C291*养成规划和标准成长!$D291+养成规划和标准成长!G$4*养成规划和标准成长!$J291+养成规划和标准成长!G$5*养成规划和标准成长!$F291+(养成规划和标准成长!G$12+养成规划和标准成长!G$13)*养成规划和标准成长!$B291+养成规划和标准成长!G$14*养成规划和标准成长!$C291*养成规划和标准成长!$E291+养成规划和标准成长!G$17*10*养成规划和标准成长!$G291+养成规划和标准成长!G$18*10*养成规划和标准成长!$H291+养成规划和标准成长!G$19*养成规划和标准成长!$I291,0)</f>
        <v>733</v>
      </c>
      <c r="X45" s="9">
        <f>ROUND(属性投放!G$4+养成规划和标准成长!H$3*养成规划和标准成长!$C291*养成规划和标准成长!$D291+养成规划和标准成长!H$4*养成规划和标准成长!$J291+养成规划和标准成长!H$5*养成规划和标准成长!$F291+(养成规划和标准成长!H$12+养成规划和标准成长!H$13)*养成规划和标准成长!$B291+养成规划和标准成长!H$14*养成规划和标准成长!$C291*养成规划和标准成长!$E291+养成规划和标准成长!H$17*10*养成规划和标准成长!$G291+养成规划和标准成长!H$18*10*养成规划和标准成长!$H291+养成规划和标准成长!H$19*养成规划和标准成长!$I291,0)</f>
        <v>341</v>
      </c>
      <c r="Y45" s="9">
        <f>ROUND(属性投放!H$4+养成规划和标准成长!I$3*养成规划和标准成长!$C291*养成规划和标准成长!$D291+养成规划和标准成长!I$4*养成规划和标准成长!$J291+养成规划和标准成长!I$5*养成规划和标准成长!$F291+(养成规划和标准成长!I$12+养成规划和标准成长!I$13)*养成规划和标准成长!$B291+养成规划和标准成长!I$14*养成规划和标准成长!$C291*养成规划和标准成长!$E291+养成规划和标准成长!I$17*10*养成规划和标准成长!$G291+养成规划和标准成长!I$18*10*养成规划和标准成长!$H291+养成规划和标准成长!I$19*养成规划和标准成长!$I291,0)</f>
        <v>550</v>
      </c>
      <c r="Z45" s="9">
        <f>ROUND(属性投放!I$4+养成规划和标准成长!J$3*养成规划和标准成长!$C291*养成规划和标准成长!$D291+养成规划和标准成长!J$4*养成规划和标准成长!$J291+养成规划和标准成长!J$5*养成规划和标准成长!$F291+(养成规划和标准成长!J$12+养成规划和标准成长!J$13)*养成规划和标准成长!$B291+养成规划和标准成长!J$14*养成规划和标准成长!$C291*养成规划和标准成长!$E291+养成规划和标准成长!J$17*10*养成规划和标准成长!$G291+养成规划和标准成长!J$18*10*养成规划和标准成长!$H291+养成规划和标准成长!J$19*养成规划和标准成长!$I291,0)</f>
        <v>388</v>
      </c>
      <c r="AA45" s="9">
        <f>ROUND(属性投放!J$4+养成规划和标准成长!K$3*养成规划和标准成长!$C291*养成规划和标准成长!$D291+养成规划和标准成长!K$4*养成规划和标准成长!$J291+养成规划和标准成长!K$5*养成规划和标准成长!$F291+(养成规划和标准成长!K$12+养成规划和标准成长!K$13)*养成规划和标准成长!$B291+养成规划和标准成长!K$14*养成规划和标准成长!$C291*养成规划和标准成长!$E291+养成规划和标准成长!K$17*10*养成规划和标准成长!$G291+养成规划和标准成长!K$18*10*养成规划和标准成长!$H291+养成规划和标准成长!K$19*养成规划和标准成长!$I291,0)</f>
        <v>270</v>
      </c>
      <c r="AB45" s="9">
        <f>ROUND(属性投放!K$4+养成规划和标准成长!L$3*养成规划和标准成长!$C291*养成规划和标准成长!$D291+养成规划和标准成长!L$4*养成规划和标准成长!$J291+养成规划和标准成长!L$5*养成规划和标准成长!$F291+(养成规划和标准成长!L$12+养成规划和标准成长!L$13)*养成规划和标准成长!$B291+养成规划和标准成长!L$14*养成规划和标准成长!$C291*养成规划和标准成长!$E291+养成规划和标准成长!L$17*10*养成规划和标准成长!$G291+养成规划和标准成长!L$18*10*养成规划和标准成长!$H291+养成规划和标准成长!L$19*养成规划和标准成长!$I291,0)</f>
        <v>161</v>
      </c>
      <c r="AC45" s="9">
        <f>ROUND(属性投放!L$4+养成规划和标准成长!M$3*养成规划和标准成长!$C291*养成规划和标准成长!$D291+养成规划和标准成长!M$4*养成规划和标准成长!$J291+养成规划和标准成长!M$5*养成规划和标准成长!$F291+(养成规划和标准成长!M$12+养成规划和标准成长!M$13)*养成规划和标准成长!$B291+养成规划和标准成长!M$14*养成规划和标准成长!$C291*养成规划和标准成长!$E291+养成规划和标准成长!M$17*10*养成规划和标准成长!$G291+养成规划和标准成长!M$18*10*养成规划和标准成长!$H291+养成规划和标准成长!M$19*养成规划和标准成长!$I291,0)</f>
        <v>437</v>
      </c>
      <c r="AD45" s="9">
        <f>ROUND(属性投放!M$4+养成规划和标准成长!N$3*养成规划和标准成长!$C291*养成规划和标准成长!$D291+养成规划和标准成长!N$4*养成规划和标准成长!$J291+养成规划和标准成长!N$5*养成规划和标准成长!$F291+(养成规划和标准成长!N$12+养成规划和标准成长!N$13)*养成规划和标准成长!$B291+养成规划和标准成长!N$14*养成规划和标准成长!$C291*养成规划和标准成长!$E291+养成规划和标准成长!N$17*10*养成规划和标准成长!$G291+养成规划和标准成长!N$18*10*养成规划和标准成长!$H291+养成规划和标准成长!N$19*养成规划和标准成长!$I291,0)</f>
        <v>442</v>
      </c>
      <c r="AE45" s="9">
        <f>VLOOKUP(养成规划和标准成长!$L291,阵法、技能和修炼!$C$20:$N$40,COLUMNS(阵法、技能和修炼!$C$20:G$40),0)</f>
        <v>0</v>
      </c>
      <c r="AF45" s="9">
        <f>VLOOKUP(养成规划和标准成长!$L291,阵法、技能和修炼!$C$20:$N$40,COLUMNS(阵法、技能和修炼!$C$20:H$40),0)</f>
        <v>0</v>
      </c>
      <c r="AG45" s="9">
        <f>VLOOKUP(养成规划和标准成长!$L291,阵法、技能和修炼!$C$20:$N$40,COLUMNS(阵法、技能和修炼!$C$20:I$40),0)</f>
        <v>0</v>
      </c>
      <c r="AH45" s="9">
        <f>VLOOKUP(养成规划和标准成长!$L291,阵法、技能和修炼!$C$20:$N$40,COLUMNS(阵法、技能和修炼!$C$20:J$40),0)</f>
        <v>0</v>
      </c>
      <c r="AI45" s="9">
        <f>VLOOKUP(养成规划和标准成长!$L291,阵法、技能和修炼!$C$20:$N$40,COLUMNS(阵法、技能和修炼!$C$20:K$40),0)</f>
        <v>0</v>
      </c>
      <c r="AJ45" s="9">
        <f>VLOOKUP(养成规划和标准成长!$L291,阵法、技能和修炼!$C$20:$N$40,COLUMNS(阵法、技能和修炼!$C$20:L$40),0)</f>
        <v>0</v>
      </c>
      <c r="AK45" s="9">
        <f>VLOOKUP(养成规划和标准成长!$L291,阵法、技能和修炼!$C$20:$N$40,COLUMNS(阵法、技能和修炼!$C$20:M$40),0)</f>
        <v>0</v>
      </c>
      <c r="AL45" s="9">
        <f>VLOOKUP(养成规划和标准成长!$L291,阵法、技能和修炼!$C$20:$N$40,COLUMNS(阵法、技能和修炼!$C$20:N$40),0)</f>
        <v>0</v>
      </c>
      <c r="AN45" s="1">
        <v>42</v>
      </c>
      <c r="AO45" s="9">
        <f>ROUND(属性投放!D$4+养成规划和标准成长!E$3*养成规划和标准成长!$O291*养成规划和标准成长!$P291+养成规划和标准成长!E$4*养成规划和标准成长!$V291+养成规划和标准成长!E$5*养成规划和标准成长!$R291+(养成规划和标准成长!E$12+养成规划和标准成长!E$13)*养成规划和标准成长!$N291+养成规划和标准成长!E$14*养成规划和标准成长!$O291*养成规划和标准成长!$Q291+养成规划和标准成长!E$17*10*养成规划和标准成长!$S291+养成规划和标准成长!E$18*10*养成规划和标准成长!$T291+养成规划和标准成长!E$19*养成规划和标准成长!$U291,0)</f>
        <v>2157</v>
      </c>
      <c r="AP45" s="9">
        <f>ROUND(属性投放!E$4+养成规划和标准成长!F$3*养成规划和标准成长!$O291*养成规划和标准成长!$P291+养成规划和标准成长!F$4*养成规划和标准成长!$V291+养成规划和标准成长!F$5*养成规划和标准成长!$R291+(养成规划和标准成长!F$12+养成规划和标准成长!F$13)*养成规划和标准成长!$N291+养成规划和标准成长!F$14*养成规划和标准成长!$O291*养成规划和标准成长!$Q291+养成规划和标准成长!F$17*10*养成规划和标准成长!$S291+养成规划和标准成长!F$18*10*养成规划和标准成长!$T291+养成规划和标准成长!F$19*养成规划和标准成长!$U291,0)</f>
        <v>1995</v>
      </c>
      <c r="AQ45" s="9">
        <f>ROUND(属性投放!F$4+养成规划和标准成长!G$3*养成规划和标准成长!$O291*养成规划和标准成长!$P291+养成规划和标准成长!G$4*养成规划和标准成长!$V291+养成规划和标准成长!G$5*养成规划和标准成长!$R291+(养成规划和标准成长!G$12+养成规划和标准成长!G$13)*养成规划和标准成长!$N291+养成规划和标准成长!G$14*养成规划和标准成长!$O291*养成规划和标准成长!$Q291+养成规划和标准成长!G$17*10*养成规划和标准成长!$S291+养成规划和标准成长!G$18*10*养成规划和标准成长!$T291+养成规划和标准成长!G$19*养成规划和标准成长!$U291,0)</f>
        <v>782</v>
      </c>
      <c r="AR45" s="9">
        <f>ROUND(属性投放!G$4+养成规划和标准成长!H$3*养成规划和标准成长!$O291*养成规划和标准成长!$P291+养成规划和标准成长!H$4*养成规划和标准成长!$V291+养成规划和标准成长!H$5*养成规划和标准成长!$R291+(养成规划和标准成长!H$12+养成规划和标准成长!H$13)*养成规划和标准成长!$N291+养成规划和标准成长!H$14*养成规划和标准成长!$O291*养成规划和标准成长!$Q291+养成规划和标准成长!H$17*10*养成规划和标准成长!$S291+养成规划和标准成长!H$18*10*养成规划和标准成长!$T291+养成规划和标准成长!H$19*养成规划和标准成长!$U291,0)</f>
        <v>376</v>
      </c>
      <c r="AS45" s="9">
        <f>ROUND(属性投放!H$4+养成规划和标准成长!I$3*养成规划和标准成长!$O291*养成规划和标准成长!$P291+养成规划和标准成长!I$4*养成规划和标准成长!$V291+养成规划和标准成长!I$5*养成规划和标准成长!$R291+(养成规划和标准成长!I$12+养成规划和标准成长!I$13)*养成规划和标准成长!$N291+养成规划和标准成长!I$14*养成规划和标准成长!$O291*养成规划和标准成长!$Q291+养成规划和标准成长!I$17*10*养成规划和标准成长!$S291+养成规划和标准成长!I$18*10*养成规划和标准成长!$T291+养成规划和标准成长!I$19*养成规划和标准成长!$U291,0)</f>
        <v>579</v>
      </c>
      <c r="AT45" s="9">
        <f>ROUND(属性投放!I$4+养成规划和标准成长!J$3*养成规划和标准成长!$O291*养成规划和标准成长!$P291+养成规划和标准成长!J$4*养成规划和标准成长!$V291+养成规划和标准成长!J$5*养成规划和标准成长!$R291+(养成规划和标准成长!J$12+养成规划和标准成长!J$13)*养成规划和标准成长!$N291+养成规划和标准成长!J$14*养成规划和标准成长!$O291*养成规划和标准成长!$Q291+养成规划和标准成长!J$17*10*养成规划和标准成长!$S291+养成规划和标准成长!J$18*10*养成规划和标准成长!$T291+养成规划和标准成长!J$19*养成规划和标准成长!$U291,0)</f>
        <v>412</v>
      </c>
      <c r="AU45" s="9">
        <f>ROUND(属性投放!J$4+养成规划和标准成长!K$3*养成规划和标准成长!$O291*养成规划和标准成长!$P291+养成规划和标准成长!K$4*养成规划和标准成长!$V291+养成规划和标准成长!K$5*养成规划和标准成长!$R291+(养成规划和标准成长!K$12+养成规划和标准成长!K$13)*养成规划和标准成长!$N291+养成规划和标准成长!K$14*养成规划和标准成长!$O291*养成规划和标准成长!$Q291+养成规划和标准成长!K$17*10*养成规划和标准成长!$S291+养成规划和标准成长!K$18*10*养成规划和标准成长!$T291+养成规划和标准成长!K$19*养成规划和标准成长!$U291,0)</f>
        <v>289</v>
      </c>
      <c r="AV45" s="9">
        <f>ROUND(属性投放!K$4+养成规划和标准成长!L$3*养成规划和标准成长!$O291*养成规划和标准成长!$P291+养成规划和标准成长!L$4*养成规划和标准成长!$V291+养成规划和标准成长!L$5*养成规划和标准成长!$R291+(养成规划和标准成长!L$12+养成规划和标准成长!L$13)*养成规划和标准成长!$N291+养成规划和标准成长!L$14*养成规划和标准成长!$O291*养成规划和标准成长!$Q291+养成规划和标准成长!L$17*10*养成规划和标准成长!$S291+养成规划和标准成长!L$18*10*养成规划和标准成长!$T291+养成规划和标准成长!L$19*养成规划和标准成长!$U291,0)</f>
        <v>186</v>
      </c>
      <c r="AW45" s="9">
        <f>ROUND(属性投放!L$4+养成规划和标准成长!M$3*养成规划和标准成长!$O291*养成规划和标准成长!$P291+养成规划和标准成长!M$4*养成规划和标准成长!$V291+养成规划和标准成长!M$5*养成规划和标准成长!$R291+(养成规划和标准成长!M$12+养成规划和标准成长!M$13)*养成规划和标准成长!$N291+养成规划和标准成长!M$14*养成规划和标准成长!$O291*养成规划和标准成长!$Q291+养成规划和标准成长!M$17*10*养成规划和标准成长!$S291+养成规划和标准成长!M$18*10*养成规划和标准成长!$T291+养成规划和标准成长!M$19*养成规划和标准成长!$U291,0)</f>
        <v>442</v>
      </c>
      <c r="AX45" s="9">
        <f>ROUND(属性投放!M$4+养成规划和标准成长!N$3*养成规划和标准成长!$O291*养成规划和标准成长!$P291+养成规划和标准成长!N$4*养成规划和标准成长!$V291+养成规划和标准成长!N$5*养成规划和标准成长!$R291+(养成规划和标准成长!N$12+养成规划和标准成长!N$13)*养成规划和标准成长!$N291+养成规划和标准成长!N$14*养成规划和标准成长!$O291*养成规划和标准成长!$Q291+养成规划和标准成长!N$17*10*养成规划和标准成长!$S291+养成规划和标准成长!N$18*10*养成规划和标准成长!$T291+养成规划和标准成长!N$19*养成规划和标准成长!$U291,0)</f>
        <v>449</v>
      </c>
      <c r="AY45" s="9">
        <f>VLOOKUP(养成规划和标准成长!$X291,阵法、技能和修炼!$C$20:$N$40,COLUMNS(阵法、技能和修炼!$C$20:G$40),0)</f>
        <v>0</v>
      </c>
      <c r="AZ45" s="9">
        <f>VLOOKUP(养成规划和标准成长!$X291,阵法、技能和修炼!$C$20:$N$40,COLUMNS(阵法、技能和修炼!$C$20:H$40),0)</f>
        <v>0</v>
      </c>
      <c r="BA45" s="9">
        <f>VLOOKUP(养成规划和标准成长!$X291,阵法、技能和修炼!$C$20:$N$40,COLUMNS(阵法、技能和修炼!$C$20:I$40),0)</f>
        <v>0</v>
      </c>
      <c r="BB45" s="9">
        <f>VLOOKUP(养成规划和标准成长!$X291,阵法、技能和修炼!$C$20:$N$40,COLUMNS(阵法、技能和修炼!$C$20:J$40),0)</f>
        <v>0</v>
      </c>
      <c r="BC45" s="9">
        <f>VLOOKUP(养成规划和标准成长!$X291,阵法、技能和修炼!$C$20:$N$40,COLUMNS(阵法、技能和修炼!$C$20:K$40),0)</f>
        <v>0</v>
      </c>
      <c r="BD45" s="9">
        <f>VLOOKUP(养成规划和标准成长!$X291,阵法、技能和修炼!$C$20:$N$40,COLUMNS(阵法、技能和修炼!$C$20:L$40),0)</f>
        <v>0</v>
      </c>
      <c r="BE45" s="9">
        <f>VLOOKUP(养成规划和标准成长!$X291,阵法、技能和修炼!$C$20:$N$40,COLUMNS(阵法、技能和修炼!$C$20:M$40),0)</f>
        <v>0</v>
      </c>
      <c r="BF45" s="9">
        <f>VLOOKUP(养成规划和标准成长!$X291,阵法、技能和修炼!$C$20:$N$40,COLUMNS(阵法、技能和修炼!$C$20:N$40),0)</f>
        <v>0</v>
      </c>
      <c r="BH45" s="1">
        <v>42</v>
      </c>
      <c r="BI45" s="9">
        <f>ROUND(属性投放!D$4+养成规划和标准成长!E$3*养成规划和标准成长!$AA291*养成规划和标准成长!$AB291+养成规划和标准成长!E$4*养成规划和标准成长!$AH291+养成规划和标准成长!E$5*养成规划和标准成长!$AD291+(养成规划和标准成长!E$12+养成规划和标准成长!E$13)*养成规划和标准成长!$Z291+养成规划和标准成长!E$14*养成规划和标准成长!$AA291*养成规划和标准成长!$AC291+养成规划和标准成长!E$17*10*养成规划和标准成长!$AE291+养成规划和标准成长!E$18*10*养成规划和标准成长!$AF291+养成规划和标准成长!E$19*养成规划和标准成长!$AG291,0)</f>
        <v>2300</v>
      </c>
      <c r="BJ45" s="9">
        <f>ROUND(属性投放!E$4+养成规划和标准成长!F$3*养成规划和标准成长!$AA291*养成规划和标准成长!$AB291+养成规划和标准成长!F$4*养成规划和标准成长!$AH291+养成规划和标准成长!F$5*养成规划和标准成长!$AD291+(养成规划和标准成长!F$12+养成规划和标准成长!F$13)*养成规划和标准成长!$Z291+养成规划和标准成长!F$14*养成规划和标准成长!$AA291*养成规划和标准成长!$AC291+养成规划和标准成长!F$17*10*养成规划和标准成长!$AE291+养成规划和标准成长!F$18*10*养成规划和标准成长!$AF291+养成规划和标准成长!F$19*养成规划和标准成长!$AG291,0)</f>
        <v>2078</v>
      </c>
      <c r="BK45" s="9">
        <f>ROUND(属性投放!F$4+养成规划和标准成长!G$3*养成规划和标准成长!$AA291*养成规划和标准成长!$AB291+养成规划和标准成长!G$4*养成规划和标准成长!$AH291+养成规划和标准成长!G$5*养成规划和标准成长!$AD291+(养成规划和标准成长!G$12+养成规划和标准成长!G$13)*养成规划和标准成长!$Z291+养成规划和标准成长!G$14*养成规划和标准成长!$AA291*养成规划和标准成长!$AC291+养成规划和标准成长!G$17*10*养成规划和标准成长!$AE291+养成规划和标准成长!G$18*10*养成规划和标准成长!$AF291+养成规划和标准成长!G$19*养成规划和标准成长!$AG291,0)</f>
        <v>823</v>
      </c>
      <c r="BL45" s="9">
        <f>ROUND(属性投放!G$4+养成规划和标准成长!H$3*养成规划和标准成长!$AA291*养成规划和标准成长!$AB291+养成规划和标准成长!H$4*养成规划和标准成长!$AH291+养成规划和标准成长!H$5*养成规划和标准成长!$AD291+(养成规划和标准成长!H$12+养成规划和标准成长!H$13)*养成规划和标准成长!$Z291+养成规划和标准成长!H$14*养成规划和标准成长!$AA291*养成规划和标准成长!$AC291+养成规划和标准成长!H$17*10*养成规划和标准成长!$AE291+养成规划和标准成长!H$18*10*养成规划和标准成长!$AF291+养成规划和标准成长!H$19*养成规划和标准成长!$AG291,0)</f>
        <v>402</v>
      </c>
      <c r="BM45" s="9">
        <f>ROUND(属性投放!H$4+养成规划和标准成长!I$3*养成规划和标准成长!$AA291*养成规划和标准成长!$AB291+养成规划和标准成长!I$4*养成规划和标准成长!$AH291+养成规划和标准成长!I$5*养成规划和标准成长!$AD291+(养成规划和标准成长!I$12+养成规划和标准成长!I$13)*养成规划和标准成长!$Z291+养成规划和标准成长!I$14*养成规划和标准成长!$AA291*养成规划和标准成长!$AC291+养成规划和标准成长!I$17*10*养成规划和标准成长!$AE291+养成规划和标准成长!I$18*10*养成规划和标准成长!$AF291+养成规划和标准成长!I$19*养成规划和标准成长!$AG291,0)</f>
        <v>602</v>
      </c>
      <c r="BN45" s="9">
        <f>ROUND(属性投放!I$4+养成规划和标准成长!J$3*养成规划和标准成长!$AA291*养成规划和标准成长!$AB291+养成规划和标准成长!J$4*养成规划和标准成长!$AH291+养成规划和标准成长!J$5*养成规划和标准成长!$AD291+(养成规划和标准成长!J$12+养成规划和标准成长!J$13)*养成规划和标准成长!$Z291+养成规划和标准成长!J$14*养成规划和标准成长!$AA291*养成规划和标准成长!$AC291+养成规划和标准成长!J$17*10*养成规划和标准成长!$AE291+养成规划和标准成长!J$18*10*养成规划和标准成长!$AF291+养成规划和标准成长!J$19*养成规划和标准成长!$AG291,0)</f>
        <v>430</v>
      </c>
      <c r="BO45" s="9">
        <f>ROUND(属性投放!J$4+养成规划和标准成长!K$3*养成规划和标准成长!$AA291*养成规划和标准成长!$AB291+养成规划和标准成长!K$4*养成规划和标准成长!$AH291+养成规划和标准成长!K$5*养成规划和标准成长!$AD291+(养成规划和标准成长!K$12+养成规划和标准成长!K$13)*养成规划和标准成长!$Z291+养成规划和标准成长!K$14*养成规划和标准成长!$AA291*养成规划和标准成长!$AC291+养成规划和标准成长!K$17*10*养成规划和标准成长!$AE291+养成规划和标准成长!K$18*10*养成规划和标准成长!$AF291+养成规划和标准成长!K$19*养成规划和标准成长!$AG291,0)</f>
        <v>301</v>
      </c>
      <c r="BP45" s="9">
        <f>ROUND(属性投放!K$4+养成规划和标准成长!L$3*养成规划和标准成长!$AA291*养成规划和标准成长!$AB291+养成规划和标准成长!L$4*养成规划和标准成长!$AH291+养成规划和标准成长!L$5*养成规划和标准成长!$AD291+(养成规划和标准成长!L$12+养成规划和标准成长!L$13)*养成规划和标准成长!$Z291+养成规划和标准成长!L$14*养成规划和标准成长!$AA291*养成规划和标准成长!$AC291+养成规划和标准成长!L$17*10*养成规划和标准成长!$AE291+养成规划和标准成长!L$18*10*养成规划和标准成长!$AF291+养成规划和标准成长!L$19*养成规划和标准成长!$AG291,0)</f>
        <v>204</v>
      </c>
      <c r="BQ45" s="9">
        <f>ROUND(属性投放!L$4+养成规划和标准成长!M$3*养成规划和标准成长!$AA291*养成规划和标准成长!$AB291+养成规划和标准成长!M$4*养成规划和标准成长!$AH291+养成规划和标准成长!M$5*养成规划和标准成长!$AD291+(养成规划和标准成长!M$12+养成规划和标准成长!M$13)*养成规划和标准成长!$Z291+养成规划和标准成长!M$14*养成规划和标准成长!$AA291*养成规划和标准成长!$AC291+养成规划和标准成长!M$17*10*养成规划和标准成长!$AE291+养成规划和标准成长!M$18*10*养成规划和标准成长!$AF291+养成规划和标准成长!M$19*养成规划和标准成长!$AG291,0)</f>
        <v>444</v>
      </c>
      <c r="BR45" s="9">
        <f>ROUND(属性投放!M$4+养成规划和标准成长!N$3*养成规划和标准成长!$AA291*养成规划和标准成长!$AB291+养成规划和标准成长!N$4*养成规划和标准成长!$AH291+养成规划和标准成长!N$5*养成规划和标准成长!$AD291+(养成规划和标准成长!N$12+养成规划和标准成长!N$13)*养成规划和标准成长!$Z291+养成规划和标准成长!N$14*养成规划和标准成长!$AA291*养成规划和标准成长!$AC291+养成规划和标准成长!N$17*10*养成规划和标准成长!$AE291+养成规划和标准成长!N$18*10*养成规划和标准成长!$AF291+养成规划和标准成长!N$19*养成规划和标准成长!$AG291,0)</f>
        <v>452</v>
      </c>
      <c r="BS45" s="9">
        <f>VLOOKUP(养成规划和标准成长!$AJ291,阵法、技能和修炼!$C$20:$N$40,COLUMNS(阵法、技能和修炼!$C$20:G$40),0)</f>
        <v>0</v>
      </c>
      <c r="BT45" s="9">
        <f>VLOOKUP(养成规划和标准成长!$AJ291,阵法、技能和修炼!$C$20:$N$40,COLUMNS(阵法、技能和修炼!$C$20:H$40),0)</f>
        <v>0</v>
      </c>
      <c r="BU45" s="9">
        <f>VLOOKUP(养成规划和标准成长!$AJ291,阵法、技能和修炼!$C$20:$N$40,COLUMNS(阵法、技能和修炼!$C$20:I$40),0)</f>
        <v>0</v>
      </c>
      <c r="BV45" s="9">
        <f>VLOOKUP(养成规划和标准成长!$AJ291,阵法、技能和修炼!$C$20:$N$40,COLUMNS(阵法、技能和修炼!$C$20:J$40),0)</f>
        <v>0</v>
      </c>
      <c r="BW45" s="9">
        <f>VLOOKUP(养成规划和标准成长!$AJ291,阵法、技能和修炼!$C$20:$N$40,COLUMNS(阵法、技能和修炼!$C$20:K$40),0)</f>
        <v>0</v>
      </c>
      <c r="BX45" s="9">
        <f>VLOOKUP(养成规划和标准成长!$AJ291,阵法、技能和修炼!$C$20:$N$40,COLUMNS(阵法、技能和修炼!$C$20:L$40),0)</f>
        <v>0</v>
      </c>
      <c r="BY45" s="9">
        <f>VLOOKUP(养成规划和标准成长!$AJ291,阵法、技能和修炼!$C$20:$N$40,COLUMNS(阵法、技能和修炼!$C$20:M$40),0)</f>
        <v>0</v>
      </c>
      <c r="BZ45" s="9">
        <f>VLOOKUP(养成规划和标准成长!$AJ291,阵法、技能和修炼!$C$20:$N$40,COLUMNS(阵法、技能和修炼!$C$20:N$40),0)</f>
        <v>0</v>
      </c>
    </row>
    <row r="46" spans="1:78">
      <c r="A46" s="1">
        <v>43</v>
      </c>
      <c r="B46" s="9">
        <f>ROUND(属性投放!D$4+养成规划和标准成长!E$3*养成规划和标准成长!$O139*养成规划和标准成长!$P139+养成规划和标准成长!E$4*养成规划和标准成长!$V139+养成规划和标准成长!E$5*养成规划和标准成长!$R139+(养成规划和标准成长!E$12+养成规划和标准成长!E$13)*养成规划和标准成长!$N139+养成规划和标准成长!E$14*养成规划和标准成长!$O139*养成规划和标准成长!$Q139+养成规划和标准成长!E$17*10*养成规划和标准成长!$S139+养成规划和标准成长!E$18*10*养成规划和标准成长!$T139+养成规划和标准成长!E$19*养成规划和标准成长!$U139,0)</f>
        <v>1824</v>
      </c>
      <c r="C46" s="9">
        <f>ROUND(属性投放!E$4+养成规划和标准成长!F$3*养成规划和标准成长!$O139*养成规划和标准成长!$P139+养成规划和标准成长!F$4*养成规划和标准成长!$V139+养成规划和标准成长!F$5*养成规划和标准成长!$R139+(养成规划和标准成长!F$12+养成规划和标准成长!F$13)*养成规划和标准成长!$N139+养成规划和标准成长!F$14*养成规划和标准成长!$O139*养成规划和标准成长!$Q139+养成规划和标准成长!F$17*10*养成规划和标准成长!$S139+养成规划和标准成长!F$18*10*养成规划和标准成长!$T139+养成规划和标准成长!F$19*养成规划和标准成长!$U139,0)</f>
        <v>1846</v>
      </c>
      <c r="D46" s="9">
        <f>ROUND(属性投放!F$4+养成规划和标准成长!G$3*养成规划和标准成长!$O139*养成规划和标准成长!$P139+养成规划和标准成长!G$4*养成规划和标准成长!$V139+养成规划和标准成长!G$5*养成规划和标准成长!$R139+(养成规划和标准成长!G$12+养成规划和标准成长!G$13)*养成规划和标准成长!$N139+养成规划和标准成长!G$14*养成规划和标准成长!$O139*养成规划和标准成长!$Q139+养成规划和标准成长!G$17*10*养成规划和标准成长!$S139+养成规划和标准成长!G$18*10*养成规划和标准成长!$T139+养成规划和标准成长!G$19*养成规划和标准成长!$U139,0)</f>
        <v>692</v>
      </c>
      <c r="E46" s="9">
        <f>ROUND(属性投放!G$4+养成规划和标准成长!H$3*养成规划和标准成长!$O139*养成规划和标准成长!$P139+养成规划和标准成长!H$4*养成规划和标准成长!$V139+养成规划和标准成长!H$5*养成规划和标准成长!$R139+(养成规划和标准成长!H$12+养成规划和标准成长!H$13)*养成规划和标准成长!$N139+养成规划和标准成长!H$14*养成规划和标准成长!$O139*养成规划和标准成长!$Q139+养成规划和标准成长!H$17*10*养成规划和标准成长!$S139+养成规划和标准成长!H$18*10*养成规划和标准成长!$T139+养成规划和标准成长!H$19*养成规划和标准成长!$U139,0)</f>
        <v>307</v>
      </c>
      <c r="F46" s="9">
        <f>ROUND(属性投放!H$4+养成规划和标准成长!I$3*养成规划和标准成长!$O139*养成规划和标准成长!$P139+养成规划和标准成长!I$4*养成规划和标准成长!$V139+养成规划和标准成长!I$5*养成规划和标准成长!$R139+(养成规划和标准成长!I$12+养成规划和标准成长!I$13)*养成规划和标准成长!$N139+养成规划和标准成长!I$14*养成规划和标准成长!$O139*养成规划和标准成长!$Q139+养成规划和标准成长!I$17*10*养成规划和标准成长!$S139+养成规划和标准成长!I$18*10*养成规划和标准成长!$T139+养成规划和标准成长!I$19*养成规划和标准成长!$U139,0)</f>
        <v>528</v>
      </c>
      <c r="G46" s="9">
        <f>ROUND(属性投放!I$4+养成规划和标准成长!J$3*养成规划和标准成长!$O139*养成规划和标准成长!$P139+养成规划和标准成长!J$4*养成规划和标准成长!$V139+养成规划和标准成长!J$5*养成规划和标准成长!$R139+(养成规划和标准成长!J$12+养成规划和标准成长!J$13)*养成规划和标准成长!$N139+养成规划和标准成长!J$14*养成规划和标准成长!$O139*养成规划和标准成长!$Q139+养成规划和标准成长!J$17*10*养成规划和标准成长!$S139+养成规划和标准成长!J$18*10*养成规划和标准成长!$T139+养成规划和标准成长!J$19*养成规划和标准成长!$U139,0)</f>
        <v>368</v>
      </c>
      <c r="H46" s="9">
        <f>ROUND(属性投放!J$4+养成规划和标准成长!K$3*养成规划和标准成长!$O139*养成规划和标准成长!$P139+养成规划和标准成长!K$4*养成规划和标准成长!$V139+养成规划和标准成长!K$5*养成规划和标准成长!$R139+(养成规划和标准成长!K$12+养成规划和标准成长!K$13)*养成规划和标准成长!$N139+养成规划和标准成长!K$14*养成规划和标准成长!$O139*养成规划和标准成长!$Q139+养成规划和标准成长!K$17*10*养成规划和标准成长!$S139+养成规划和标准成长!K$18*10*养成规划和标准成长!$T139+养成规划和标准成长!K$19*养成规划和标准成长!$U139,0)</f>
        <v>255</v>
      </c>
      <c r="I46" s="9">
        <f>ROUND(属性投放!K$4+养成规划和标准成长!L$3*养成规划和标准成长!$O139*养成规划和标准成长!$P139+养成规划和标准成长!L$4*养成规划和标准成长!$V139+养成规划和标准成长!L$5*养成规划和标准成长!$R139+(养成规划和标准成长!L$12+养成规划和标准成长!L$13)*养成规划和标准成长!$N139+养成规划和标准成长!L$14*养成规划和标准成长!$O139*养成规划和标准成长!$Q139+养成规划和标准成长!L$17*10*养成规划和标准成长!$S139+养成规划和标准成长!L$18*10*养成规划和标准成长!$T139+养成规划和标准成长!L$19*养成规划和标准成长!$U139,0)</f>
        <v>136</v>
      </c>
      <c r="J46" s="9">
        <f>ROUND(属性投放!L$4+养成规划和标准成长!M$3*养成规划和标准成长!$O139*养成规划和标准成长!$P139+养成规划和标准成长!M$4*养成规划和标准成长!$V139+养成规划和标准成长!M$5*养成规划和标准成长!$R139+(养成规划和标准成长!M$12+养成规划和标准成长!M$13)*养成规划和标准成长!$N139+养成规划和标准成长!M$14*养成规划和标准成长!$O139*养成规划和标准成长!$Q139+养成规划和标准成长!M$17*10*养成规划和标准成长!$S139+养成规划和标准成长!M$18*10*养成规划和标准成长!$T139+养成规划和标准成长!M$19*养成规划和标准成长!$U139,0)</f>
        <v>442</v>
      </c>
      <c r="K46" s="9">
        <f>ROUND(属性投放!M$4+养成规划和标准成长!N$3*养成规划和标准成长!$O139*养成规划和标准成长!$P139+养成规划和标准成长!N$4*养成规划和标准成长!$V139+养成规划和标准成长!N$5*养成规划和标准成长!$R139+(养成规划和标准成长!N$12+养成规划和标准成长!N$13)*养成规划和标准成长!$N139+养成规划和标准成长!N$14*养成规划和标准成长!$O139*养成规划和标准成长!$Q139+养成规划和标准成长!N$17*10*养成规划和标准成长!$S139+养成规划和标准成长!N$18*10*养成规划和标准成长!$T139+养成规划和标准成长!N$19*养成规划和标准成长!$U139,0)</f>
        <v>446</v>
      </c>
      <c r="L46" s="9">
        <f>VLOOKUP(养成规划和标准成长!$X139,阵法、技能和修炼!$C$20:$N$40,COLUMNS(阵法、技能和修炼!$C$20:G$40),0)</f>
        <v>0</v>
      </c>
      <c r="M46" s="9">
        <f>VLOOKUP(养成规划和标准成长!$X139,阵法、技能和修炼!$C$20:$N$40,COLUMNS(阵法、技能和修炼!$C$20:H$40),0)</f>
        <v>0</v>
      </c>
      <c r="N46" s="9">
        <f>VLOOKUP(养成规划和标准成长!$X139,阵法、技能和修炼!$C$20:$N$40,COLUMNS(阵法、技能和修炼!$C$20:I$40),0)</f>
        <v>0</v>
      </c>
      <c r="O46" s="9">
        <f>VLOOKUP(养成规划和标准成长!$X139,阵法、技能和修炼!$C$20:$N$40,COLUMNS(阵法、技能和修炼!$C$20:J$40),0)</f>
        <v>0</v>
      </c>
      <c r="P46" s="9">
        <f>VLOOKUP(养成规划和标准成长!$X139,阵法、技能和修炼!$C$20:$N$40,COLUMNS(阵法、技能和修炼!$C$20:K$40),0)</f>
        <v>0</v>
      </c>
      <c r="Q46" s="9">
        <f>VLOOKUP(养成规划和标准成长!$X139,阵法、技能和修炼!$C$20:$N$40,COLUMNS(阵法、技能和修炼!$C$20:L$40),0)</f>
        <v>0</v>
      </c>
      <c r="R46" s="9">
        <f>VLOOKUP(养成规划和标准成长!$X139,阵法、技能和修炼!$C$20:$N$40,COLUMNS(阵法、技能和修炼!$C$20:M$40),0)</f>
        <v>0</v>
      </c>
      <c r="S46" s="9">
        <f>VLOOKUP(养成规划和标准成长!$X139,阵法、技能和修炼!$C$20:$N$40,COLUMNS(阵法、技能和修炼!$C$20:N$40),0)</f>
        <v>0</v>
      </c>
      <c r="T46" s="1">
        <v>43</v>
      </c>
      <c r="U46" s="9">
        <f>ROUND(属性投放!D$4+养成规划和标准成长!E$3*养成规划和标准成长!$C292*养成规划和标准成长!$D292+养成规划和标准成长!E$4*养成规划和标准成长!$J292+养成规划和标准成长!E$5*养成规划和标准成长!$F292+(养成规划和标准成长!E$12+养成规划和标准成长!E$13)*养成规划和标准成长!$B292+养成规划和标准成长!E$14*养成规划和标准成长!$C292*养成规划和标准成长!$E292+养成规划和标准成长!E$17*10*养成规划和标准成长!$G292+养成规划和标准成长!E$18*10*养成规划和标准成长!$H292+养成规划和标准成长!E$19*养成规划和标准成长!$I292,0)</f>
        <v>2003</v>
      </c>
      <c r="V46" s="9">
        <f>ROUND(属性投放!E$4+养成规划和标准成长!F$3*养成规划和标准成长!$C292*养成规划和标准成长!$D292+养成规划和标准成长!F$4*养成规划和标准成长!$J292+养成规划和标准成长!F$5*养成规划和标准成长!$F292+(养成规划和标准成长!F$12+养成规划和标准成长!F$13)*养成规划和标准成长!$B292+养成规划和标准成长!F$14*养成规划和标准成长!$C292*养成规划和标准成长!$E292+养成规划和标准成长!F$17*10*养成规划和标准成长!$G292+养成规划和标准成长!F$18*10*养成规划和标准成长!$H292+养成规划和标准成长!F$19*养成规划和标准成长!$I292,0)</f>
        <v>1937</v>
      </c>
      <c r="W46" s="9">
        <f>ROUND(属性投放!F$4+养成规划和标准成长!G$3*养成规划和标准成长!$C292*养成规划和标准成长!$D292+养成规划和标准成长!G$4*养成规划和标准成长!$J292+养成规划和标准成长!G$5*养成规划和标准成长!$F292+(养成规划和标准成长!G$12+养成规划和标准成长!G$13)*养成规划和标准成长!$B292+养成规划和标准成长!G$14*养成规划和标准成长!$C292*养成规划和标准成长!$E292+养成规划和标准成长!G$17*10*养成规划和标准成长!$G292+养成规划和标准成长!G$18*10*养成规划和标准成长!$H292+养成规划和标准成长!G$19*养成规划和标准成长!$I292,0)</f>
        <v>741</v>
      </c>
      <c r="X46" s="9">
        <f>ROUND(属性投放!G$4+养成规划和标准成长!H$3*养成规划和标准成长!$C292*养成规划和标准成长!$D292+养成规划和标准成长!H$4*养成规划和标准成长!$J292+养成规划和标准成长!H$5*养成规划和标准成长!$F292+(养成规划和标准成长!H$12+养成规划和标准成长!H$13)*养成规划和标准成长!$B292+养成规划和标准成长!H$14*养成规划和标准成长!$C292*养成规划和标准成长!$E292+养成规划和标准成长!H$17*10*养成规划和标准成长!$G292+养成规划和标准成长!H$18*10*养成规划和标准成长!$H292+养成规划和标准成长!H$19*养成规划和标准成长!$I292,0)</f>
        <v>343</v>
      </c>
      <c r="Y46" s="9">
        <f>ROUND(属性投放!H$4+养成规划和标准成长!I$3*养成规划和标准成长!$C292*养成规划和标准成长!$D292+养成规划和标准成长!I$4*养成规划和标准成长!$J292+养成规划和标准成长!I$5*养成规划和标准成长!$F292+(养成规划和标准成长!I$12+养成规划和标准成长!I$13)*养成规划和标准成长!$B292+养成规划和标准成长!I$14*养成规划和标准成长!$C292*养成规划和标准成长!$E292+养成规划和标准成长!I$17*10*养成规划和标准成长!$G292+养成规划和标准成长!I$18*10*养成规划和标准成长!$H292+养成规划和标准成长!I$19*养成规划和标准成长!$I292,0)</f>
        <v>557</v>
      </c>
      <c r="Z46" s="9">
        <f>ROUND(属性投放!I$4+养成规划和标准成长!J$3*养成规划和标准成长!$C292*养成规划和标准成长!$D292+养成规划和标准成长!J$4*养成规划和标准成长!$J292+养成规划和标准成长!J$5*养成规划和标准成长!$F292+(养成规划和标准成长!J$12+养成规划和标准成长!J$13)*养成规划和标准成长!$B292+养成规划和标准成长!J$14*养成规划和标准成长!$C292*养成规划和标准成长!$E292+养成规划和标准成长!J$17*10*养成规划和标准成长!$G292+养成规划和标准成长!J$18*10*养成规划和标准成长!$H292+养成规划和标准成长!J$19*养成规划和标准成长!$I292,0)</f>
        <v>393</v>
      </c>
      <c r="AA46" s="9">
        <f>ROUND(属性投放!J$4+养成规划和标准成长!K$3*养成规划和标准成长!$C292*养成规划和标准成长!$D292+养成规划和标准成长!K$4*养成规划和标准成长!$J292+养成规划和标准成长!K$5*养成规划和标准成长!$F292+(养成规划和标准成长!K$12+养成规划和标准成长!K$13)*养成规划和标准成长!$B292+养成规划和标准成长!K$14*养成规划和标准成长!$C292*养成规划和标准成长!$E292+养成规划和标准成长!K$17*10*养成规划和标准成长!$G292+养成规划和标准成长!K$18*10*养成规划和标准成长!$H292+养成规划和标准成长!K$19*养成规划和标准成长!$I292,0)</f>
        <v>274</v>
      </c>
      <c r="AB46" s="9">
        <f>ROUND(属性投放!K$4+养成规划和标准成长!L$3*养成规划和标准成长!$C292*养成规划和标准成长!$D292+养成规划和标准成长!L$4*养成规划和标准成长!$J292+养成规划和标准成长!L$5*养成规划和标准成长!$F292+(养成规划和标准成长!L$12+养成规划和标准成长!L$13)*养成规划和标准成长!$B292+养成规划和标准成长!L$14*养成规划和标准成长!$C292*养成规划和标准成长!$E292+养成规划和标准成长!L$17*10*养成规划和标准成长!$G292+养成规划和标准成长!L$18*10*养成规划和标准成长!$H292+养成规划和标准成长!L$19*养成规划和标准成长!$I292,0)</f>
        <v>161</v>
      </c>
      <c r="AC46" s="9">
        <f>ROUND(属性投放!L$4+养成规划和标准成长!M$3*养成规划和标准成长!$C292*养成规划和标准成长!$D292+养成规划和标准成长!M$4*养成规划和标准成长!$J292+养成规划和标准成长!M$5*养成规划和标准成长!$F292+(养成规划和标准成长!M$12+养成规划和标准成长!M$13)*养成规划和标准成长!$B292+养成规划和标准成长!M$14*养成规划和标准成长!$C292*养成规划和标准成长!$E292+养成规划和标准成长!M$17*10*养成规划和标准成长!$G292+养成规划和标准成长!M$18*10*养成规划和标准成长!$H292+养成规划和标准成长!M$19*养成规划和标准成长!$I292,0)</f>
        <v>447</v>
      </c>
      <c r="AD46" s="9">
        <f>ROUND(属性投放!M$4+养成规划和标准成长!N$3*养成规划和标准成长!$C292*养成规划和标准成长!$D292+养成规划和标准成长!N$4*养成规划和标准成长!$J292+养成规划和标准成长!N$5*养成规划和标准成长!$F292+(养成规划和标准成长!N$12+养成规划和标准成长!N$13)*养成规划和标准成长!$B292+养成规划和标准成长!N$14*养成规划和标准成长!$C292*养成规划和标准成长!$E292+养成规划和标准成长!N$17*10*养成规划和标准成长!$G292+养成规划和标准成长!N$18*10*养成规划和标准成长!$H292+养成规划和标准成长!N$19*养成规划和标准成长!$I292,0)</f>
        <v>452</v>
      </c>
      <c r="AE46" s="9">
        <f>VLOOKUP(养成规划和标准成长!$L292,阵法、技能和修炼!$C$20:$N$40,COLUMNS(阵法、技能和修炼!$C$20:G$40),0)</f>
        <v>0</v>
      </c>
      <c r="AF46" s="9">
        <f>VLOOKUP(养成规划和标准成长!$L292,阵法、技能和修炼!$C$20:$N$40,COLUMNS(阵法、技能和修炼!$C$20:H$40),0)</f>
        <v>0</v>
      </c>
      <c r="AG46" s="9">
        <f>VLOOKUP(养成规划和标准成长!$L292,阵法、技能和修炼!$C$20:$N$40,COLUMNS(阵法、技能和修炼!$C$20:I$40),0)</f>
        <v>0</v>
      </c>
      <c r="AH46" s="9">
        <f>VLOOKUP(养成规划和标准成长!$L292,阵法、技能和修炼!$C$20:$N$40,COLUMNS(阵法、技能和修炼!$C$20:J$40),0)</f>
        <v>0</v>
      </c>
      <c r="AI46" s="9">
        <f>VLOOKUP(养成规划和标准成长!$L292,阵法、技能和修炼!$C$20:$N$40,COLUMNS(阵法、技能和修炼!$C$20:K$40),0)</f>
        <v>0</v>
      </c>
      <c r="AJ46" s="9">
        <f>VLOOKUP(养成规划和标准成长!$L292,阵法、技能和修炼!$C$20:$N$40,COLUMNS(阵法、技能和修炼!$C$20:L$40),0)</f>
        <v>0</v>
      </c>
      <c r="AK46" s="9">
        <f>VLOOKUP(养成规划和标准成长!$L292,阵法、技能和修炼!$C$20:$N$40,COLUMNS(阵法、技能和修炼!$C$20:M$40),0)</f>
        <v>0</v>
      </c>
      <c r="AL46" s="9">
        <f>VLOOKUP(养成规划和标准成长!$L292,阵法、技能和修炼!$C$20:$N$40,COLUMNS(阵法、技能和修炼!$C$20:N$40),0)</f>
        <v>0</v>
      </c>
      <c r="AN46" s="1">
        <v>43</v>
      </c>
      <c r="AO46" s="9">
        <f>ROUND(属性投放!D$4+养成规划和标准成长!E$3*养成规划和标准成长!$O292*养成规划和标准成长!$P292+养成规划和标准成长!E$4*养成规划和标准成长!$V292+养成规划和标准成长!E$5*养成规划和标准成长!$R292+(养成规划和标准成长!E$12+养成规划和标准成长!E$13)*养成规划和标准成长!$N292+养成规划和标准成长!E$14*养成规划和标准成长!$O292*养成规划和标准成长!$Q292+养成规划和标准成长!E$17*10*养成规划和标准成长!$S292+养成规划和标准成长!E$18*10*养成规划和标准成长!$T292+养成规划和标准成长!E$19*养成规划和标准成长!$U292,0)</f>
        <v>2182</v>
      </c>
      <c r="AP46" s="9">
        <f>ROUND(属性投放!E$4+养成规划和标准成长!F$3*养成规划和标准成长!$O292*养成规划和标准成长!$P292+养成规划和标准成长!F$4*养成规划和标准成长!$V292+养成规划和标准成长!F$5*养成规划和标准成长!$R292+(养成规划和标准成长!F$12+养成规划和标准成长!F$13)*养成规划和标准成长!$N292+养成规划和标准成长!F$14*养成规划和标准成长!$O292*养成规划和标准成长!$Q292+养成规划和标准成长!F$17*10*养成规划和标准成长!$S292+养成规划和标准成长!F$18*10*养成规划和标准成长!$T292+养成规划和标准成长!F$19*养成规划和标准成长!$U292,0)</f>
        <v>2029</v>
      </c>
      <c r="AQ46" s="9">
        <f>ROUND(属性投放!F$4+养成规划和标准成长!G$3*养成规划和标准成长!$O292*养成规划和标准成长!$P292+养成规划和标准成长!G$4*养成规划和标准成长!$V292+养成规划和标准成长!G$5*养成规划和标准成长!$R292+(养成规划和标准成长!G$12+养成规划和标准成长!G$13)*养成规划和标准成长!$N292+养成规划和标准成长!G$14*养成规划和标准成长!$O292*养成规划和标准成长!$Q292+养成规划和标准成长!G$17*10*养成规划和标准成长!$S292+养成规划和标准成长!G$18*10*养成规划和标准成长!$T292+养成规划和标准成长!G$19*养成规划和标准成长!$U292,0)</f>
        <v>790</v>
      </c>
      <c r="AR46" s="9">
        <f>ROUND(属性投放!G$4+养成规划和标准成长!H$3*养成规划和标准成长!$O292*养成规划和标准成长!$P292+养成规划和标准成长!H$4*养成规划和标准成长!$V292+养成规划和标准成长!H$5*养成规划和标准成长!$R292+(养成规划和标准成长!H$12+养成规划和标准成长!H$13)*养成规划和标准成长!$N292+养成规划和标准成长!H$14*养成规划和标准成长!$O292*养成规划和标准成长!$Q292+养成规划和标准成长!H$17*10*养成规划和标准成长!$S292+养成规划和标准成长!H$18*10*养成规划和标准成长!$T292+养成规划和标准成长!H$19*养成规划和标准成长!$U292,0)</f>
        <v>379</v>
      </c>
      <c r="AS46" s="9">
        <f>ROUND(属性投放!H$4+养成规划和标准成长!I$3*养成规划和标准成长!$O292*养成规划和标准成长!$P292+养成规划和标准成长!I$4*养成规划和标准成长!$V292+养成规划和标准成长!I$5*养成规划和标准成长!$R292+(养成规划和标准成长!I$12+养成规划和标准成长!I$13)*养成规划和标准成长!$N292+养成规划和标准成长!I$14*养成规划和标准成长!$O292*养成规划和标准成长!$Q292+养成规划和标准成长!I$17*10*养成规划和标准成长!$S292+养成规划和标准成长!I$18*10*养成规划和标准成长!$T292+养成规划和标准成长!I$19*养成规划和标准成长!$U292,0)</f>
        <v>586</v>
      </c>
      <c r="AT46" s="9">
        <f>ROUND(属性投放!I$4+养成规划和标准成长!J$3*养成规划和标准成长!$O292*养成规划和标准成长!$P292+养成规划和标准成长!J$4*养成规划和标准成长!$V292+养成规划和标准成长!J$5*养成规划和标准成长!$R292+(养成规划和标准成长!J$12+养成规划和标准成长!J$13)*养成规划和标准成长!$N292+养成规划和标准成长!J$14*养成规划和标准成长!$O292*养成规划和标准成长!$Q292+养成规划和标准成长!J$17*10*养成规划和标准成长!$S292+养成规划和标准成长!J$18*10*养成规划和标准成长!$T292+养成规划和标准成长!J$19*养成规划和标准成长!$U292,0)</f>
        <v>418</v>
      </c>
      <c r="AU46" s="9">
        <f>ROUND(属性投放!J$4+养成规划和标准成长!K$3*养成规划和标准成长!$O292*养成规划和标准成长!$P292+养成规划和标准成长!K$4*养成规划和标准成长!$V292+养成规划和标准成长!K$5*养成规划和标准成长!$R292+(养成规划和标准成长!K$12+养成规划和标准成长!K$13)*养成规划和标准成长!$N292+养成规划和标准成长!K$14*养成规划和标准成长!$O292*养成规划和标准成长!$Q292+养成规划和标准成长!K$17*10*养成规划和标准成长!$S292+养成规划和标准成长!K$18*10*养成规划和标准成长!$T292+养成规划和标准成长!K$19*养成规划和标准成长!$U292,0)</f>
        <v>293</v>
      </c>
      <c r="AV46" s="9">
        <f>ROUND(属性投放!K$4+养成规划和标准成长!L$3*养成规划和标准成长!$O292*养成规划和标准成长!$P292+养成规划和标准成长!L$4*养成规划和标准成长!$V292+养成规划和标准成长!L$5*养成规划和标准成长!$R292+(养成规划和标准成长!L$12+养成规划和标准成长!L$13)*养成规划和标准成长!$N292+养成规划和标准成长!L$14*养成规划和标准成长!$O292*养成规划和标准成长!$Q292+养成规划和标准成长!L$17*10*养成规划和标准成长!$S292+养成规划和标准成长!L$18*10*养成规划和标准成长!$T292+养成规划和标准成长!L$19*养成规划和标准成长!$U292,0)</f>
        <v>186</v>
      </c>
      <c r="AW46" s="9">
        <f>ROUND(属性投放!L$4+养成规划和标准成长!M$3*养成规划和标准成长!$O292*养成规划和标准成长!$P292+养成规划和标准成长!M$4*养成规划和标准成长!$V292+养成规划和标准成长!M$5*养成规划和标准成长!$R292+(养成规划和标准成长!M$12+养成规划和标准成长!M$13)*养成规划和标准成长!$N292+养成规划和标准成长!M$14*养成规划和标准成长!$O292*养成规划和标准成长!$Q292+养成规划和标准成长!M$17*10*养成规划和标准成长!$S292+养成规划和标准成长!M$18*10*养成规划和标准成长!$T292+养成规划和标准成长!M$19*养成规划和标准成长!$U292,0)</f>
        <v>452</v>
      </c>
      <c r="AX46" s="9">
        <f>ROUND(属性投放!M$4+养成规划和标准成长!N$3*养成规划和标准成长!$O292*养成规划和标准成长!$P292+养成规划和标准成长!N$4*养成规划和标准成长!$V292+养成规划和标准成长!N$5*养成规划和标准成长!$R292+(养成规划和标准成长!N$12+养成规划和标准成长!N$13)*养成规划和标准成长!$N292+养成规划和标准成长!N$14*养成规划和标准成长!$O292*养成规划和标准成长!$Q292+养成规划和标准成长!N$17*10*养成规划和标准成长!$S292+养成规划和标准成长!N$18*10*养成规划和标准成长!$T292+养成规划和标准成长!N$19*养成规划和标准成长!$U292,0)</f>
        <v>459</v>
      </c>
      <c r="AY46" s="9">
        <f>VLOOKUP(养成规划和标准成长!$X292,阵法、技能和修炼!$C$20:$N$40,COLUMNS(阵法、技能和修炼!$C$20:G$40),0)</f>
        <v>0</v>
      </c>
      <c r="AZ46" s="9">
        <f>VLOOKUP(养成规划和标准成长!$X292,阵法、技能和修炼!$C$20:$N$40,COLUMNS(阵法、技能和修炼!$C$20:H$40),0)</f>
        <v>0</v>
      </c>
      <c r="BA46" s="9">
        <f>VLOOKUP(养成规划和标准成长!$X292,阵法、技能和修炼!$C$20:$N$40,COLUMNS(阵法、技能和修炼!$C$20:I$40),0)</f>
        <v>0</v>
      </c>
      <c r="BB46" s="9">
        <f>VLOOKUP(养成规划和标准成长!$X292,阵法、技能和修炼!$C$20:$N$40,COLUMNS(阵法、技能和修炼!$C$20:J$40),0)</f>
        <v>0</v>
      </c>
      <c r="BC46" s="9">
        <f>VLOOKUP(养成规划和标准成长!$X292,阵法、技能和修炼!$C$20:$N$40,COLUMNS(阵法、技能和修炼!$C$20:K$40),0)</f>
        <v>0</v>
      </c>
      <c r="BD46" s="9">
        <f>VLOOKUP(养成规划和标准成长!$X292,阵法、技能和修炼!$C$20:$N$40,COLUMNS(阵法、技能和修炼!$C$20:L$40),0)</f>
        <v>0</v>
      </c>
      <c r="BE46" s="9">
        <f>VLOOKUP(养成规划和标准成长!$X292,阵法、技能和修炼!$C$20:$N$40,COLUMNS(阵法、技能和修炼!$C$20:M$40),0)</f>
        <v>0</v>
      </c>
      <c r="BF46" s="9">
        <f>VLOOKUP(养成规划和标准成长!$X292,阵法、技能和修炼!$C$20:$N$40,COLUMNS(阵法、技能和修炼!$C$20:N$40),0)</f>
        <v>0</v>
      </c>
      <c r="BH46" s="1">
        <v>43</v>
      </c>
      <c r="BI46" s="9">
        <f>ROUND(属性投放!D$4+养成规划和标准成长!E$3*养成规划和标准成长!$AA292*养成规划和标准成长!$AB292+养成规划和标准成长!E$4*养成规划和标准成长!$AH292+养成规划和标准成长!E$5*养成规划和标准成长!$AD292+(养成规划和标准成长!E$12+养成规划和标准成长!E$13)*养成规划和标准成长!$Z292+养成规划和标准成长!E$14*养成规划和标准成长!$AA292*养成规划和标准成长!$AC292+养成规划和标准成长!E$17*10*养成规划和标准成长!$AE292+养成规划和标准成长!E$18*10*养成规划和标准成长!$AF292+养成规划和标准成长!E$19*养成规划和标准成长!$AG292,0)</f>
        <v>2326</v>
      </c>
      <c r="BJ46" s="9">
        <f>ROUND(属性投放!E$4+养成规划和标准成长!F$3*养成规划和标准成长!$AA292*养成规划和标准成长!$AB292+养成规划和标准成长!F$4*养成规划和标准成长!$AH292+养成规划和标准成长!F$5*养成规划和标准成长!$AD292+(养成规划和标准成长!F$12+养成规划和标准成长!F$13)*养成规划和标准成长!$Z292+养成规划和标准成长!F$14*养成规划和标准成长!$AA292*养成规划和标准成长!$AC292+养成规划和标准成长!F$17*10*养成规划和标准成长!$AE292+养成规划和标准成长!F$18*10*养成规划和标准成长!$AF292+养成规划和标准成长!F$19*养成规划和标准成长!$AG292,0)</f>
        <v>2113</v>
      </c>
      <c r="BK46" s="9">
        <f>ROUND(属性投放!F$4+养成规划和标准成长!G$3*养成规划和标准成长!$AA292*养成规划和标准成长!$AB292+养成规划和标准成长!G$4*养成规划和标准成长!$AH292+养成规划和标准成长!G$5*养成规划和标准成长!$AD292+(养成规划和标准成长!G$12+养成规划和标准成长!G$13)*养成规划和标准成长!$Z292+养成规划和标准成长!G$14*养成规划和标准成长!$AA292*养成规划和标准成长!$AC292+养成规划和标准成长!G$17*10*养成规划和标准成长!$AE292+养成规划和标准成长!G$18*10*养成规划和标准成长!$AF292+养成规划和标准成长!G$19*养成规划和标准成长!$AG292,0)</f>
        <v>831</v>
      </c>
      <c r="BL46" s="9">
        <f>ROUND(属性投放!G$4+养成规划和标准成长!H$3*养成规划和标准成长!$AA292*养成规划和标准成长!$AB292+养成规划和标准成长!H$4*养成规划和标准成长!$AH292+养成规划和标准成长!H$5*养成规划和标准成长!$AD292+(养成规划和标准成长!H$12+养成规划和标准成长!H$13)*养成规划和标准成长!$Z292+养成规划和标准成长!H$14*养成规划和标准成长!$AA292*养成规划和标准成长!$AC292+养成规划和标准成长!H$17*10*养成规划和标准成长!$AE292+养成规划和标准成长!H$18*10*养成规划和标准成长!$AF292+养成规划和标准成长!H$19*养成规划和标准成长!$AG292,0)</f>
        <v>405</v>
      </c>
      <c r="BM46" s="9">
        <f>ROUND(属性投放!H$4+养成规划和标准成长!I$3*养成规划和标准成长!$AA292*养成规划和标准成长!$AB292+养成规划和标准成长!I$4*养成规划和标准成长!$AH292+养成规划和标准成长!I$5*养成规划和标准成长!$AD292+(养成规划和标准成长!I$12+养成规划和标准成长!I$13)*养成规划和标准成长!$Z292+养成规划和标准成长!I$14*养成规划和标准成长!$AA292*养成规划和标准成长!$AC292+养成规划和标准成长!I$17*10*养成规划和标准成长!$AE292+养成规划和标准成长!I$18*10*养成规划和标准成长!$AF292+养成规划和标准成长!I$19*养成规划和标准成长!$AG292,0)</f>
        <v>609</v>
      </c>
      <c r="BN46" s="9">
        <f>ROUND(属性投放!I$4+养成规划和标准成长!J$3*养成规划和标准成长!$AA292*养成规划和标准成长!$AB292+养成规划和标准成长!J$4*养成规划和标准成长!$AH292+养成规划和标准成长!J$5*养成规划和标准成长!$AD292+(养成规划和标准成长!J$12+养成规划和标准成长!J$13)*养成规划和标准成长!$Z292+养成规划和标准成长!J$14*养成规划和标准成长!$AA292*养成规划和标准成长!$AC292+养成规划和标准成长!J$17*10*养成规划和标准成长!$AE292+养成规划和标准成长!J$18*10*养成规划和标准成长!$AF292+养成规划和标准成长!J$19*养成规划和标准成长!$AG292,0)</f>
        <v>435</v>
      </c>
      <c r="BO46" s="9">
        <f>ROUND(属性投放!J$4+养成规划和标准成长!K$3*养成规划和标准成长!$AA292*养成规划和标准成长!$AB292+养成规划和标准成长!K$4*养成规划和标准成长!$AH292+养成规划和标准成长!K$5*养成规划和标准成长!$AD292+(养成规划和标准成长!K$12+养成规划和标准成长!K$13)*养成规划和标准成长!$Z292+养成规划和标准成长!K$14*养成规划和标准成长!$AA292*养成规划和标准成长!$AC292+养成规划和标准成长!K$17*10*养成规划和标准成长!$AE292+养成规划和标准成长!K$18*10*养成规划和标准成长!$AF292+养成规划和标准成长!K$19*养成规划和标准成长!$AG292,0)</f>
        <v>305</v>
      </c>
      <c r="BP46" s="9">
        <f>ROUND(属性投放!K$4+养成规划和标准成长!L$3*养成规划和标准成长!$AA292*养成规划和标准成长!$AB292+养成规划和标准成长!L$4*养成规划和标准成长!$AH292+养成规划和标准成长!L$5*养成规划和标准成长!$AD292+(养成规划和标准成长!L$12+养成规划和标准成长!L$13)*养成规划和标准成长!$Z292+养成规划和标准成长!L$14*养成规划和标准成长!$AA292*养成规划和标准成长!$AC292+养成规划和标准成长!L$17*10*养成规划和标准成长!$AE292+养成规划和标准成长!L$18*10*养成规划和标准成长!$AF292+养成规划和标准成长!L$19*养成规划和标准成长!$AG292,0)</f>
        <v>204</v>
      </c>
      <c r="BQ46" s="9">
        <f>ROUND(属性投放!L$4+养成规划和标准成长!M$3*养成规划和标准成长!$AA292*养成规划和标准成长!$AB292+养成规划和标准成长!M$4*养成规划和标准成长!$AH292+养成规划和标准成长!M$5*养成规划和标准成长!$AD292+(养成规划和标准成长!M$12+养成规划和标准成长!M$13)*养成规划和标准成长!$Z292+养成规划和标准成长!M$14*养成规划和标准成长!$AA292*养成规划和标准成长!$AC292+养成规划和标准成长!M$17*10*养成规划和标准成长!$AE292+养成规划和标准成长!M$18*10*养成规划和标准成长!$AF292+养成规划和标准成长!M$19*养成规划和标准成长!$AG292,0)</f>
        <v>454</v>
      </c>
      <c r="BR46" s="9">
        <f>ROUND(属性投放!M$4+养成规划和标准成长!N$3*养成规划和标准成长!$AA292*养成规划和标准成长!$AB292+养成规划和标准成长!N$4*养成规划和标准成长!$AH292+养成规划和标准成长!N$5*养成规划和标准成长!$AD292+(养成规划和标准成长!N$12+养成规划和标准成长!N$13)*养成规划和标准成长!$Z292+养成规划和标准成长!N$14*养成规划和标准成长!$AA292*养成规划和标准成长!$AC292+养成规划和标准成长!N$17*10*养成规划和标准成长!$AE292+养成规划和标准成长!N$18*10*养成规划和标准成长!$AF292+养成规划和标准成长!N$19*养成规划和标准成长!$AG292,0)</f>
        <v>462</v>
      </c>
      <c r="BS46" s="9">
        <f>VLOOKUP(养成规划和标准成长!$AJ292,阵法、技能和修炼!$C$20:$N$40,COLUMNS(阵法、技能和修炼!$C$20:G$40),0)</f>
        <v>0</v>
      </c>
      <c r="BT46" s="9">
        <f>VLOOKUP(养成规划和标准成长!$AJ292,阵法、技能和修炼!$C$20:$N$40,COLUMNS(阵法、技能和修炼!$C$20:H$40),0)</f>
        <v>0</v>
      </c>
      <c r="BU46" s="9">
        <f>VLOOKUP(养成规划和标准成长!$AJ292,阵法、技能和修炼!$C$20:$N$40,COLUMNS(阵法、技能和修炼!$C$20:I$40),0)</f>
        <v>0</v>
      </c>
      <c r="BV46" s="9">
        <f>VLOOKUP(养成规划和标准成长!$AJ292,阵法、技能和修炼!$C$20:$N$40,COLUMNS(阵法、技能和修炼!$C$20:J$40),0)</f>
        <v>0</v>
      </c>
      <c r="BW46" s="9">
        <f>VLOOKUP(养成规划和标准成长!$AJ292,阵法、技能和修炼!$C$20:$N$40,COLUMNS(阵法、技能和修炼!$C$20:K$40),0)</f>
        <v>0</v>
      </c>
      <c r="BX46" s="9">
        <f>VLOOKUP(养成规划和标准成长!$AJ292,阵法、技能和修炼!$C$20:$N$40,COLUMNS(阵法、技能和修炼!$C$20:L$40),0)</f>
        <v>0</v>
      </c>
      <c r="BY46" s="9">
        <f>VLOOKUP(养成规划和标准成长!$AJ292,阵法、技能和修炼!$C$20:$N$40,COLUMNS(阵法、技能和修炼!$C$20:M$40),0)</f>
        <v>0</v>
      </c>
      <c r="BZ46" s="9">
        <f>VLOOKUP(养成规划和标准成长!$AJ292,阵法、技能和修炼!$C$20:$N$40,COLUMNS(阵法、技能和修炼!$C$20:N$40),0)</f>
        <v>0</v>
      </c>
    </row>
    <row r="47" spans="1:78">
      <c r="A47" s="1">
        <v>44</v>
      </c>
      <c r="B47" s="9">
        <f>ROUND(属性投放!D$4+养成规划和标准成长!E$3*养成规划和标准成长!$O140*养成规划和标准成长!$P140+养成规划和标准成长!E$4*养成规划和标准成长!$V140+养成规划和标准成长!E$5*养成规划和标准成长!$R140+(养成规划和标准成长!E$12+养成规划和标准成长!E$13)*养成规划和标准成长!$N140+养成规划和标准成长!E$14*养成规划和标准成长!$O140*养成规划和标准成长!$Q140+养成规划和标准成长!E$17*10*养成规划和标准成长!$S140+养成规划和标准成长!E$18*10*养成规划和标准成长!$T140+养成规划和标准成长!E$19*养成规划和标准成长!$U140,0)</f>
        <v>1847</v>
      </c>
      <c r="C47" s="9">
        <f>ROUND(属性投放!E$4+养成规划和标准成长!F$3*养成规划和标准成长!$O140*养成规划和标准成长!$P140+养成规划和标准成长!F$4*养成规划和标准成长!$V140+养成规划和标准成长!F$5*养成规划和标准成长!$R140+(养成规划和标准成长!F$12+养成规划和标准成长!F$13)*养成规划和标准成长!$N140+养成规划和标准成长!F$14*养成规划和标准成长!$O140*养成规划和标准成长!$Q140+养成规划和标准成长!F$17*10*养成规划和标准成长!$S140+养成规划和标准成长!F$18*10*养成规划和标准成长!$T140+养成规划和标准成长!F$19*养成规划和标准成长!$U140,0)</f>
        <v>1878</v>
      </c>
      <c r="D47" s="9">
        <f>ROUND(属性投放!F$4+养成规划和标准成长!G$3*养成规划和标准成长!$O140*养成规划和标准成长!$P140+养成规划和标准成长!G$4*养成规划和标准成长!$V140+养成规划和标准成长!G$5*养成规划和标准成长!$R140+(养成规划和标准成长!G$12+养成规划和标准成长!G$13)*养成规划和标准成长!$N140+养成规划和标准成长!G$14*养成规划和标准成长!$O140*养成规划和标准成长!$Q140+养成规划和标准成长!G$17*10*养成规划和标准成长!$S140+养成规划和标准成长!G$18*10*养成规划和标准成长!$T140+养成规划和标准成长!G$19*养成规划和标准成长!$U140,0)</f>
        <v>700</v>
      </c>
      <c r="E47" s="9">
        <f>ROUND(属性投放!G$4+养成规划和标准成长!H$3*养成规划和标准成长!$O140*养成规划和标准成长!$P140+养成规划和标准成长!H$4*养成规划和标准成长!$V140+养成规划和标准成长!H$5*养成规划和标准成长!$R140+(养成规划和标准成长!H$12+养成规划和标准成长!H$13)*养成规划和标准成长!$N140+养成规划和标准成长!H$14*养成规划和标准成长!$O140*养成规划和标准成长!$Q140+养成规划和标准成长!H$17*10*养成规划和标准成长!$S140+养成规划和标准成长!H$18*10*养成规划和标准成长!$T140+养成规划和标准成长!H$19*养成规划和标准成长!$U140,0)</f>
        <v>310</v>
      </c>
      <c r="F47" s="9">
        <f>ROUND(属性投放!H$4+养成规划和标准成长!I$3*养成规划和标准成长!$O140*养成规划和标准成长!$P140+养成规划和标准成长!I$4*养成规划和标准成长!$V140+养成规划和标准成长!I$5*养成规划和标准成长!$R140+(养成规划和标准成长!I$12+养成规划和标准成长!I$13)*养成规划和标准成长!$N140+养成规划和标准成长!I$14*养成规划和标准成长!$O140*养成规划和标准成长!$Q140+养成规划和标准成长!I$17*10*养成规划和标准成长!$S140+养成规划和标准成长!I$18*10*养成规划和标准成长!$T140+养成规划和标准成长!I$19*养成规划和标准成长!$U140,0)</f>
        <v>535</v>
      </c>
      <c r="G47" s="9">
        <f>ROUND(属性投放!I$4+养成规划和标准成长!J$3*养成规划和标准成长!$O140*养成规划和标准成长!$P140+养成规划和标准成长!J$4*养成规划和标准成长!$V140+养成规划和标准成长!J$5*养成规划和标准成长!$R140+(养成规划和标准成长!J$12+养成规划和标准成长!J$13)*养成规划和标准成长!$N140+养成规划和标准成长!J$14*养成规划和标准成长!$O140*养成规划和标准成长!$Q140+养成规划和标准成长!J$17*10*养成规划和标准成长!$S140+养成规划和标准成长!J$18*10*养成规划和标准成长!$T140+养成规划和标准成长!J$19*养成规划和标准成长!$U140,0)</f>
        <v>374</v>
      </c>
      <c r="H47" s="9">
        <f>ROUND(属性投放!J$4+养成规划和标准成长!K$3*养成规划和标准成长!$O140*养成规划和标准成长!$P140+养成规划和标准成长!K$4*养成规划和标准成长!$V140+养成规划和标准成长!K$5*养成规划和标准成长!$R140+(养成规划和标准成长!K$12+养成规划和标准成长!K$13)*养成规划和标准成长!$N140+养成规划和标准成长!K$14*养成规划和标准成长!$O140*养成规划和标准成长!$Q140+养成规划和标准成长!K$17*10*养成规划和标准成长!$S140+养成规划和标准成长!K$18*10*养成规划和标准成长!$T140+养成规划和标准成长!K$19*养成规划和标准成长!$U140,0)</f>
        <v>259</v>
      </c>
      <c r="I47" s="9">
        <f>ROUND(属性投放!K$4+养成规划和标准成长!L$3*养成规划和标准成长!$O140*养成规划和标准成长!$P140+养成规划和标准成长!L$4*养成规划和标准成长!$V140+养成规划和标准成长!L$5*养成规划和标准成长!$R140+(养成规划和标准成长!L$12+养成规划和标准成长!L$13)*养成规划和标准成长!$N140+养成规划和标准成长!L$14*养成规划和标准成长!$O140*养成规划和标准成长!$Q140+养成规划和标准成长!L$17*10*养成规划和标准成长!$S140+养成规划和标准成长!L$18*10*养成规划和标准成长!$T140+养成规划和标准成长!L$19*养成规划和标准成长!$U140,0)</f>
        <v>136</v>
      </c>
      <c r="J47" s="9">
        <f>ROUND(属性投放!L$4+养成规划和标准成长!M$3*养成规划和标准成长!$O140*养成规划和标准成长!$P140+养成规划和标准成长!M$4*养成规划和标准成长!$V140+养成规划和标准成长!M$5*养成规划和标准成长!$R140+(养成规划和标准成长!M$12+养成规划和标准成长!M$13)*养成规划和标准成长!$N140+养成规划和标准成长!M$14*养成规划和标准成长!$O140*养成规划和标准成长!$Q140+养成规划和标准成长!M$17*10*养成规划和标准成长!$S140+养成规划和标准成长!M$18*10*养成规划和标准成长!$T140+养成规划和标准成长!M$19*养成规划和标准成长!$U140,0)</f>
        <v>452</v>
      </c>
      <c r="K47" s="9">
        <f>ROUND(属性投放!M$4+养成规划和标准成长!N$3*养成规划和标准成长!$O140*养成规划和标准成长!$P140+养成规划和标准成长!N$4*养成规划和标准成长!$V140+养成规划和标准成长!N$5*养成规划和标准成长!$R140+(养成规划和标准成长!N$12+养成规划和标准成长!N$13)*养成规划和标准成长!$N140+养成规划和标准成长!N$14*养成规划和标准成长!$O140*养成规划和标准成长!$Q140+养成规划和标准成长!N$17*10*养成规划和标准成长!$S140+养成规划和标准成长!N$18*10*养成规划和标准成长!$T140+养成规划和标准成长!N$19*养成规划和标准成长!$U140,0)</f>
        <v>456</v>
      </c>
      <c r="L47" s="9">
        <f>VLOOKUP(养成规划和标准成长!$X140,阵法、技能和修炼!$C$20:$N$40,COLUMNS(阵法、技能和修炼!$C$20:G$40),0)</f>
        <v>0</v>
      </c>
      <c r="M47" s="9">
        <f>VLOOKUP(养成规划和标准成长!$X140,阵法、技能和修炼!$C$20:$N$40,COLUMNS(阵法、技能和修炼!$C$20:H$40),0)</f>
        <v>0</v>
      </c>
      <c r="N47" s="9">
        <f>VLOOKUP(养成规划和标准成长!$X140,阵法、技能和修炼!$C$20:$N$40,COLUMNS(阵法、技能和修炼!$C$20:I$40),0)</f>
        <v>0</v>
      </c>
      <c r="O47" s="9">
        <f>VLOOKUP(养成规划和标准成长!$X140,阵法、技能和修炼!$C$20:$N$40,COLUMNS(阵法、技能和修炼!$C$20:J$40),0)</f>
        <v>0</v>
      </c>
      <c r="P47" s="9">
        <f>VLOOKUP(养成规划和标准成长!$X140,阵法、技能和修炼!$C$20:$N$40,COLUMNS(阵法、技能和修炼!$C$20:K$40),0)</f>
        <v>0</v>
      </c>
      <c r="Q47" s="9">
        <f>VLOOKUP(养成规划和标准成长!$X140,阵法、技能和修炼!$C$20:$N$40,COLUMNS(阵法、技能和修炼!$C$20:L$40),0)</f>
        <v>0</v>
      </c>
      <c r="R47" s="9">
        <f>VLOOKUP(养成规划和标准成长!$X140,阵法、技能和修炼!$C$20:$N$40,COLUMNS(阵法、技能和修炼!$C$20:M$40),0)</f>
        <v>0</v>
      </c>
      <c r="S47" s="9">
        <f>VLOOKUP(养成规划和标准成长!$X140,阵法、技能和修炼!$C$20:$N$40,COLUMNS(阵法、技能和修炼!$C$20:N$40),0)</f>
        <v>0</v>
      </c>
      <c r="T47" s="1">
        <v>44</v>
      </c>
      <c r="U47" s="9">
        <f>ROUND(属性投放!D$4+养成规划和标准成长!E$3*养成规划和标准成长!$C293*养成规划和标准成长!$D293+养成规划和标准成长!E$4*养成规划和标准成长!$J293+养成规划和标准成长!E$5*养成规划和标准成长!$F293+(养成规划和标准成长!E$12+养成规划和标准成长!E$13)*养成规划和标准成长!$B293+养成规划和标准成长!E$14*养成规划和标准成长!$C293*养成规划和标准成长!$E293+养成规划和标准成长!E$17*10*养成规划和标准成长!$G293+养成规划和标准成长!E$18*10*养成规划和标准成长!$H293+养成规划和标准成长!E$19*养成规划和标准成长!$I293,0)</f>
        <v>2027</v>
      </c>
      <c r="V47" s="9">
        <f>ROUND(属性投放!E$4+养成规划和标准成长!F$3*养成规划和标准成长!$C293*养成规划和标准成长!$D293+养成规划和标准成长!F$4*养成规划和标准成长!$J293+养成规划和标准成长!F$5*养成规划和标准成长!$F293+(养成规划和标准成长!F$12+养成规划和标准成长!F$13)*养成规划和标准成长!$B293+养成规划和标准成长!F$14*养成规划和标准成长!$C293*养成规划和标准成长!$E293+养成规划和标准成长!F$17*10*养成规划和标准成长!$G293+养成规划和标准成长!F$18*10*养成规划和标准成长!$H293+养成规划和标准成长!F$19*养成规划和标准成长!$I293,0)</f>
        <v>1970</v>
      </c>
      <c r="W47" s="9">
        <f>ROUND(属性投放!F$4+养成规划和标准成长!G$3*养成规划和标准成长!$C293*养成规划和标准成长!$D293+养成规划和标准成长!G$4*养成规划和标准成长!$J293+养成规划和标准成长!G$5*养成规划和标准成长!$F293+(养成规划和标准成长!G$12+养成规划和标准成长!G$13)*养成规划和标准成长!$B293+养成规划和标准成长!G$14*养成规划和标准成长!$C293*养成规划和标准成长!$E293+养成规划和标准成长!G$17*10*养成规划和标准成长!$G293+养成规划和标准成长!G$18*10*养成规划和标准成长!$H293+养成规划和标准成长!G$19*养成规划和标准成长!$I293,0)</f>
        <v>748</v>
      </c>
      <c r="X47" s="9">
        <f>ROUND(属性投放!G$4+养成规划和标准成长!H$3*养成规划和标准成长!$C293*养成规划和标准成长!$D293+养成规划和标准成长!H$4*养成规划和标准成长!$J293+养成规划和标准成长!H$5*养成规划和标准成长!$F293+(养成规划和标准成长!H$12+养成规划和标准成长!H$13)*养成规划和标准成长!$B293+养成规划和标准成长!H$14*养成规划和标准成长!$C293*养成规划和标准成长!$E293+养成规划和标准成长!H$17*10*养成规划和标准成长!$G293+养成规划和标准成长!H$18*10*养成规划和标准成长!$H293+养成规划和标准成长!H$19*养成规划和标准成长!$I293,0)</f>
        <v>345</v>
      </c>
      <c r="Y47" s="9">
        <f>ROUND(属性投放!H$4+养成规划和标准成长!I$3*养成规划和标准成长!$C293*养成规划和标准成长!$D293+养成规划和标准成长!I$4*养成规划和标准成长!$J293+养成规划和标准成长!I$5*养成规划和标准成长!$F293+(养成规划和标准成长!I$12+养成规划和标准成长!I$13)*养成规划和标准成长!$B293+养成规划和标准成长!I$14*养成规划和标准成长!$C293*养成规划和标准成长!$E293+养成规划和标准成长!I$17*10*养成规划和标准成长!$G293+养成规划和标准成长!I$18*10*养成规划和标准成长!$H293+养成规划和标准成长!I$19*养成规划和标准成长!$I293,0)</f>
        <v>564</v>
      </c>
      <c r="Z47" s="9">
        <f>ROUND(属性投放!I$4+养成规划和标准成长!J$3*养成规划和标准成长!$C293*养成规划和标准成长!$D293+养成规划和标准成长!J$4*养成规划和标准成长!$J293+养成规划和标准成长!J$5*养成规划和标准成长!$F293+(养成规划和标准成长!J$12+养成规划和标准成长!J$13)*养成规划和标准成长!$B293+养成规划和标准成长!J$14*养成规划和标准成长!$C293*养成规划和标准成长!$E293+养成规划和标准成长!J$17*10*养成规划和标准成长!$G293+养成规划和标准成长!J$18*10*养成规划和标准成长!$H293+养成规划和标准成长!J$19*养成规划和标准成长!$I293,0)</f>
        <v>398</v>
      </c>
      <c r="AA47" s="9">
        <f>ROUND(属性投放!J$4+养成规划和标准成长!K$3*养成规划和标准成长!$C293*养成规划和标准成长!$D293+养成规划和标准成长!K$4*养成规划和标准成长!$J293+养成规划和标准成长!K$5*养成规划和标准成长!$F293+(养成规划和标准成长!K$12+养成规划和标准成长!K$13)*养成规划和标准成长!$B293+养成规划和标准成长!K$14*养成规划和标准成长!$C293*养成规划和标准成长!$E293+养成规划和标准成长!K$17*10*养成规划和标准成长!$G293+养成规划和标准成长!K$18*10*养成规划和标准成长!$H293+养成规划和标准成长!K$19*养成规划和标准成长!$I293,0)</f>
        <v>278</v>
      </c>
      <c r="AB47" s="9">
        <f>ROUND(属性投放!K$4+养成规划和标准成长!L$3*养成规划和标准成长!$C293*养成规划和标准成长!$D293+养成规划和标准成长!L$4*养成规划和标准成长!$J293+养成规划和标准成长!L$5*养成规划和标准成长!$F293+(养成规划和标准成长!L$12+养成规划和标准成长!L$13)*养成规划和标准成长!$B293+养成规划和标准成长!L$14*养成规划和标准成长!$C293*养成规划和标准成长!$E293+养成规划和标准成长!L$17*10*养成规划和标准成长!$G293+养成规划和标准成长!L$18*10*养成规划和标准成长!$H293+养成规划和标准成长!L$19*养成规划和标准成长!$I293,0)</f>
        <v>161</v>
      </c>
      <c r="AC47" s="9">
        <f>ROUND(属性投放!L$4+养成规划和标准成长!M$3*养成规划和标准成长!$C293*养成规划和标准成长!$D293+养成规划和标准成长!M$4*养成规划和标准成长!$J293+养成规划和标准成长!M$5*养成规划和标准成长!$F293+(养成规划和标准成长!M$12+养成规划和标准成长!M$13)*养成规划和标准成长!$B293+养成规划和标准成长!M$14*养成规划和标准成长!$C293*养成规划和标准成长!$E293+养成规划和标准成长!M$17*10*养成规划和标准成长!$G293+养成规划和标准成长!M$18*10*养成规划和标准成长!$H293+养成规划和标准成长!M$19*养成规划和标准成长!$I293,0)</f>
        <v>457</v>
      </c>
      <c r="AD47" s="9">
        <f>ROUND(属性投放!M$4+养成规划和标准成长!N$3*养成规划和标准成长!$C293*养成规划和标准成长!$D293+养成规划和标准成长!N$4*养成规划和标准成长!$J293+养成规划和标准成长!N$5*养成规划和标准成长!$F293+(养成规划和标准成长!N$12+养成规划和标准成长!N$13)*养成规划和标准成长!$B293+养成规划和标准成长!N$14*养成规划和标准成长!$C293*养成规划和标准成长!$E293+养成规划和标准成长!N$17*10*养成规划和标准成长!$G293+养成规划和标准成长!N$18*10*养成规划和标准成长!$H293+养成规划和标准成长!N$19*养成规划和标准成长!$I293,0)</f>
        <v>462</v>
      </c>
      <c r="AE47" s="9">
        <f>VLOOKUP(养成规划和标准成长!$L293,阵法、技能和修炼!$C$20:$N$40,COLUMNS(阵法、技能和修炼!$C$20:G$40),0)</f>
        <v>0</v>
      </c>
      <c r="AF47" s="9">
        <f>VLOOKUP(养成规划和标准成长!$L293,阵法、技能和修炼!$C$20:$N$40,COLUMNS(阵法、技能和修炼!$C$20:H$40),0)</f>
        <v>0</v>
      </c>
      <c r="AG47" s="9">
        <f>VLOOKUP(养成规划和标准成长!$L293,阵法、技能和修炼!$C$20:$N$40,COLUMNS(阵法、技能和修炼!$C$20:I$40),0)</f>
        <v>0</v>
      </c>
      <c r="AH47" s="9">
        <f>VLOOKUP(养成规划和标准成长!$L293,阵法、技能和修炼!$C$20:$N$40,COLUMNS(阵法、技能和修炼!$C$20:J$40),0)</f>
        <v>0</v>
      </c>
      <c r="AI47" s="9">
        <f>VLOOKUP(养成规划和标准成长!$L293,阵法、技能和修炼!$C$20:$N$40,COLUMNS(阵法、技能和修炼!$C$20:K$40),0)</f>
        <v>0</v>
      </c>
      <c r="AJ47" s="9">
        <f>VLOOKUP(养成规划和标准成长!$L293,阵法、技能和修炼!$C$20:$N$40,COLUMNS(阵法、技能和修炼!$C$20:L$40),0)</f>
        <v>0</v>
      </c>
      <c r="AK47" s="9">
        <f>VLOOKUP(养成规划和标准成长!$L293,阵法、技能和修炼!$C$20:$N$40,COLUMNS(阵法、技能和修炼!$C$20:M$40),0)</f>
        <v>0</v>
      </c>
      <c r="AL47" s="9">
        <f>VLOOKUP(养成规划和标准成长!$L293,阵法、技能和修炼!$C$20:$N$40,COLUMNS(阵法、技能和修炼!$C$20:N$40),0)</f>
        <v>0</v>
      </c>
      <c r="AN47" s="1">
        <v>44</v>
      </c>
      <c r="AO47" s="9">
        <f>ROUND(属性投放!D$4+养成规划和标准成长!E$3*养成规划和标准成长!$O293*养成规划和标准成长!$P293+养成规划和标准成长!E$4*养成规划和标准成长!$V293+养成规划和标准成长!E$5*养成规划和标准成长!$R293+(养成规划和标准成长!E$12+养成规划和标准成长!E$13)*养成规划和标准成长!$N293+养成规划和标准成长!E$14*养成规划和标准成长!$O293*养成规划和标准成长!$Q293+养成规划和标准成长!E$17*10*养成规划和标准成长!$S293+养成规划和标准成长!E$18*10*养成规划和标准成长!$T293+养成规划和标准成长!E$19*养成规划和标准成长!$U293,0)</f>
        <v>2207</v>
      </c>
      <c r="AP47" s="9">
        <f>ROUND(属性投放!E$4+养成规划和标准成长!F$3*养成规划和标准成长!$O293*养成规划和标准成长!$P293+养成规划和标准成长!F$4*养成规划和标准成长!$V293+养成规划和标准成长!F$5*养成规划和标准成长!$R293+(养成规划和标准成长!F$12+养成规划和标准成长!F$13)*养成规划和标准成长!$N293+养成规划和标准成长!F$14*养成规划和标准成长!$O293*养成规划和标准成长!$Q293+养成规划和标准成长!F$17*10*养成规划和标准成长!$S293+养成规划和标准成长!F$18*10*养成规划和标准成长!$T293+养成规划和标准成长!F$19*养成规划和标准成长!$U293,0)</f>
        <v>2063</v>
      </c>
      <c r="AQ47" s="9">
        <f>ROUND(属性投放!F$4+养成规划和标准成长!G$3*养成规划和标准成长!$O293*养成规划和标准成长!$P293+养成规划和标准成长!G$4*养成规划和标准成长!$V293+养成规划和标准成长!G$5*养成规划和标准成长!$R293+(养成规划和标准成长!G$12+养成规划和标准成长!G$13)*养成规划和标准成长!$N293+养成规划和标准成长!G$14*养成规划和标准成长!$O293*养成规划和标准成长!$Q293+养成规划和标准成长!G$17*10*养成规划和标准成长!$S293+养成规划和标准成长!G$18*10*养成规划和标准成长!$T293+养成规划和标准成长!G$19*养成规划和标准成长!$U293,0)</f>
        <v>797</v>
      </c>
      <c r="AR47" s="9">
        <f>ROUND(属性投放!G$4+养成规划和标准成长!H$3*养成规划和标准成长!$O293*养成规划和标准成长!$P293+养成规划和标准成长!H$4*养成规划和标准成长!$V293+养成规划和标准成长!H$5*养成规划和标准成长!$R293+(养成规划和标准成长!H$12+养成规划和标准成长!H$13)*养成规划和标准成长!$N293+养成规划和标准成长!H$14*养成规划和标准成长!$O293*养成规划和标准成长!$Q293+养成规划和标准成长!H$17*10*养成规划和标准成长!$S293+养成规划和标准成长!H$18*10*养成规划和标准成长!$T293+养成规划和标准成长!H$19*养成规划和标准成长!$U293,0)</f>
        <v>381</v>
      </c>
      <c r="AS47" s="9">
        <f>ROUND(属性投放!H$4+养成规划和标准成长!I$3*养成规划和标准成长!$O293*养成规划和标准成长!$P293+养成规划和标准成长!I$4*养成规划和标准成长!$V293+养成规划和标准成长!I$5*养成规划和标准成长!$R293+(养成规划和标准成长!I$12+养成规划和标准成长!I$13)*养成规划和标准成长!$N293+养成规划和标准成长!I$14*养成规划和标准成长!$O293*养成规划和标准成长!$Q293+养成规划和标准成长!I$17*10*养成规划和标准成长!$S293+养成规划和标准成长!I$18*10*养成规划和标准成长!$T293+养成规划和标准成长!I$19*养成规划和标准成长!$U293,0)</f>
        <v>593</v>
      </c>
      <c r="AT47" s="9">
        <f>ROUND(属性投放!I$4+养成规划和标准成长!J$3*养成规划和标准成长!$O293*养成规划和标准成长!$P293+养成规划和标准成长!J$4*养成规划和标准成长!$V293+养成规划和标准成长!J$5*养成规划和标准成长!$R293+(养成规划和标准成长!J$12+养成规划和标准成长!J$13)*养成规划和标准成长!$N293+养成规划和标准成长!J$14*养成规划和标准成长!$O293*养成规划和标准成长!$Q293+养成规划和标准成长!J$17*10*养成规划和标准成长!$S293+养成规划和标准成长!J$18*10*养成规划和标准成长!$T293+养成规划和标准成长!J$19*养成规划和标准成长!$U293,0)</f>
        <v>423</v>
      </c>
      <c r="AU47" s="9">
        <f>ROUND(属性投放!J$4+养成规划和标准成长!K$3*养成规划和标准成长!$O293*养成规划和标准成长!$P293+养成规划和标准成长!K$4*养成规划和标准成长!$V293+养成规划和标准成长!K$5*养成规划和标准成长!$R293+(养成规划和标准成长!K$12+养成规划和标准成长!K$13)*养成规划和标准成长!$N293+养成规划和标准成长!K$14*养成规划和标准成长!$O293*养成规划和标准成长!$Q293+养成规划和标准成长!K$17*10*养成规划和标准成长!$S293+养成规划和标准成长!K$18*10*养成规划和标准成长!$T293+养成规划和标准成长!K$19*养成规划和标准成长!$U293,0)</f>
        <v>296</v>
      </c>
      <c r="AV47" s="9">
        <f>ROUND(属性投放!K$4+养成规划和标准成长!L$3*养成规划和标准成长!$O293*养成规划和标准成长!$P293+养成规划和标准成长!L$4*养成规划和标准成长!$V293+养成规划和标准成长!L$5*养成规划和标准成长!$R293+(养成规划和标准成长!L$12+养成规划和标准成长!L$13)*养成规划和标准成长!$N293+养成规划和标准成长!L$14*养成规划和标准成长!$O293*养成规划和标准成长!$Q293+养成规划和标准成长!L$17*10*养成规划和标准成长!$S293+养成规划和标准成长!L$18*10*养成规划和标准成长!$T293+养成规划和标准成长!L$19*养成规划和标准成长!$U293,0)</f>
        <v>186</v>
      </c>
      <c r="AW47" s="9">
        <f>ROUND(属性投放!L$4+养成规划和标准成长!M$3*养成规划和标准成长!$O293*养成规划和标准成长!$P293+养成规划和标准成长!M$4*养成规划和标准成长!$V293+养成规划和标准成长!M$5*养成规划和标准成长!$R293+(养成规划和标准成长!M$12+养成规划和标准成长!M$13)*养成规划和标准成长!$N293+养成规划和标准成长!M$14*养成规划和标准成长!$O293*养成规划和标准成长!$Q293+养成规划和标准成长!M$17*10*养成规划和标准成长!$S293+养成规划和标准成长!M$18*10*养成规划和标准成长!$T293+养成规划和标准成长!M$19*养成规划和标准成长!$U293,0)</f>
        <v>462</v>
      </c>
      <c r="AX47" s="9">
        <f>ROUND(属性投放!M$4+养成规划和标准成长!N$3*养成规划和标准成长!$O293*养成规划和标准成长!$P293+养成规划和标准成长!N$4*养成规划和标准成长!$V293+养成规划和标准成长!N$5*养成规划和标准成长!$R293+(养成规划和标准成长!N$12+养成规划和标准成长!N$13)*养成规划和标准成长!$N293+养成规划和标准成长!N$14*养成规划和标准成长!$O293*养成规划和标准成长!$Q293+养成规划和标准成长!N$17*10*养成规划和标准成长!$S293+养成规划和标准成长!N$18*10*养成规划和标准成长!$T293+养成规划和标准成长!N$19*养成规划和标准成长!$U293,0)</f>
        <v>469</v>
      </c>
      <c r="AY47" s="9">
        <f>VLOOKUP(养成规划和标准成长!$X293,阵法、技能和修炼!$C$20:$N$40,COLUMNS(阵法、技能和修炼!$C$20:G$40),0)</f>
        <v>0</v>
      </c>
      <c r="AZ47" s="9">
        <f>VLOOKUP(养成规划和标准成长!$X293,阵法、技能和修炼!$C$20:$N$40,COLUMNS(阵法、技能和修炼!$C$20:H$40),0)</f>
        <v>0</v>
      </c>
      <c r="BA47" s="9">
        <f>VLOOKUP(养成规划和标准成长!$X293,阵法、技能和修炼!$C$20:$N$40,COLUMNS(阵法、技能和修炼!$C$20:I$40),0)</f>
        <v>0</v>
      </c>
      <c r="BB47" s="9">
        <f>VLOOKUP(养成规划和标准成长!$X293,阵法、技能和修炼!$C$20:$N$40,COLUMNS(阵法、技能和修炼!$C$20:J$40),0)</f>
        <v>0</v>
      </c>
      <c r="BC47" s="9">
        <f>VLOOKUP(养成规划和标准成长!$X293,阵法、技能和修炼!$C$20:$N$40,COLUMNS(阵法、技能和修炼!$C$20:K$40),0)</f>
        <v>0</v>
      </c>
      <c r="BD47" s="9">
        <f>VLOOKUP(养成规划和标准成长!$X293,阵法、技能和修炼!$C$20:$N$40,COLUMNS(阵法、技能和修炼!$C$20:L$40),0)</f>
        <v>0</v>
      </c>
      <c r="BE47" s="9">
        <f>VLOOKUP(养成规划和标准成长!$X293,阵法、技能和修炼!$C$20:$N$40,COLUMNS(阵法、技能和修炼!$C$20:M$40),0)</f>
        <v>0</v>
      </c>
      <c r="BF47" s="9">
        <f>VLOOKUP(养成规划和标准成长!$X293,阵法、技能和修炼!$C$20:$N$40,COLUMNS(阵法、技能和修炼!$C$20:N$40),0)</f>
        <v>0</v>
      </c>
      <c r="BH47" s="1">
        <v>44</v>
      </c>
      <c r="BI47" s="9">
        <f>ROUND(属性投放!D$4+养成规划和标准成长!E$3*养成规划和标准成长!$AA293*养成规划和标准成长!$AB293+养成规划和标准成长!E$4*养成规划和标准成长!$AH293+养成规划和标准成长!E$5*养成规划和标准成长!$AD293+(养成规划和标准成长!E$12+养成规划和标准成长!E$13)*养成规划和标准成长!$Z293+养成规划和标准成长!E$14*养成规划和标准成长!$AA293*养成规划和标准成长!$AC293+养成规划和标准成长!E$17*10*养成规划和标准成长!$AE293+养成规划和标准成长!E$18*10*养成规划和标准成长!$AF293+养成规划和标准成长!E$19*养成规划和标准成长!$AG293,0)</f>
        <v>2352</v>
      </c>
      <c r="BJ47" s="9">
        <f>ROUND(属性投放!E$4+养成规划和标准成长!F$3*养成规划和标准成长!$AA293*养成规划和标准成长!$AB293+养成规划和标准成长!F$4*养成规划和标准成长!$AH293+养成规划和标准成长!F$5*养成规划和标准成长!$AD293+(养成规划和标准成长!F$12+养成规划和标准成长!F$13)*养成规划和标准成长!$Z293+养成规划和标准成长!F$14*养成规划和标准成长!$AA293*养成规划和标准成长!$AC293+养成规划和标准成长!F$17*10*养成规划和标准成长!$AE293+养成规划和标准成长!F$18*10*养成规划和标准成长!$AF293+养成规划和标准成长!F$19*养成规划和标准成长!$AG293,0)</f>
        <v>2148</v>
      </c>
      <c r="BK47" s="9">
        <f>ROUND(属性投放!F$4+养成规划和标准成长!G$3*养成规划和标准成长!$AA293*养成规划和标准成长!$AB293+养成规划和标准成长!G$4*养成规划和标准成长!$AH293+养成规划和标准成长!G$5*养成规划和标准成长!$AD293+(养成规划和标准成长!G$12+养成规划和标准成长!G$13)*养成规划和标准成长!$Z293+养成规划和标准成长!G$14*养成规划和标准成长!$AA293*养成规划和标准成长!$AC293+养成规划和标准成长!G$17*10*养成规划和标准成长!$AE293+养成规划和标准成长!G$18*10*养成规划和标准成长!$AF293+养成规划和标准成长!G$19*养成规划和标准成长!$AG293,0)</f>
        <v>838</v>
      </c>
      <c r="BL47" s="9">
        <f>ROUND(属性投放!G$4+养成规划和标准成长!H$3*养成规划和标准成长!$AA293*养成规划和标准成长!$AB293+养成规划和标准成长!H$4*养成规划和标准成长!$AH293+养成规划和标准成长!H$5*养成规划和标准成长!$AD293+(养成规划和标准成长!H$12+养成规划和标准成长!H$13)*养成规划和标准成长!$Z293+养成规划和标准成长!H$14*养成规划和标准成长!$AA293*养成规划和标准成长!$AC293+养成规划和标准成长!H$17*10*养成规划和标准成长!$AE293+养成规划和标准成长!H$18*10*养成规划和标准成长!$AF293+养成规划和标准成长!H$19*养成规划和标准成长!$AG293,0)</f>
        <v>407</v>
      </c>
      <c r="BM47" s="9">
        <f>ROUND(属性投放!H$4+养成规划和标准成长!I$3*养成规划和标准成长!$AA293*养成规划和标准成长!$AB293+养成规划和标准成长!I$4*养成规划和标准成长!$AH293+养成规划和标准成长!I$5*养成规划和标准成长!$AD293+(养成规划和标准成长!I$12+养成规划和标准成长!I$13)*养成规划和标准成长!$Z293+养成规划和标准成长!I$14*养成规划和标准成长!$AA293*养成规划和标准成长!$AC293+养成规划和标准成长!I$17*10*养成规划和标准成长!$AE293+养成规划和标准成长!I$18*10*养成规划和标准成长!$AF293+养成规划和标准成长!I$19*养成规划和标准成长!$AG293,0)</f>
        <v>616</v>
      </c>
      <c r="BN47" s="9">
        <f>ROUND(属性投放!I$4+养成规划和标准成长!J$3*养成规划和标准成长!$AA293*养成规划和标准成长!$AB293+养成规划和标准成长!J$4*养成规划和标准成长!$AH293+养成规划和标准成长!J$5*养成规划和标准成长!$AD293+(养成规划和标准成长!J$12+养成规划和标准成长!J$13)*养成规划和标准成长!$Z293+养成规划和标准成长!J$14*养成规划和标准成长!$AA293*养成规划和标准成长!$AC293+养成规划和标准成长!J$17*10*养成规划和标准成长!$AE293+养成规划和标准成长!J$18*10*养成规划和标准成长!$AF293+养成规划和标准成长!J$19*养成规划和标准成长!$AG293,0)</f>
        <v>440</v>
      </c>
      <c r="BO47" s="9">
        <f>ROUND(属性投放!J$4+养成规划和标准成长!K$3*养成规划和标准成长!$AA293*养成规划和标准成长!$AB293+养成规划和标准成长!K$4*养成规划和标准成长!$AH293+养成规划和标准成长!K$5*养成规划和标准成长!$AD293+(养成规划和标准成长!K$12+养成规划和标准成长!K$13)*养成规划和标准成长!$Z293+养成规划和标准成长!K$14*养成规划和标准成长!$AA293*养成规划和标准成长!$AC293+养成规划和标准成长!K$17*10*养成规划和标准成长!$AE293+养成规划和标准成长!K$18*10*养成规划和标准成长!$AF293+养成规划和标准成长!K$19*养成规划和标准成长!$AG293,0)</f>
        <v>308</v>
      </c>
      <c r="BP47" s="9">
        <f>ROUND(属性投放!K$4+养成规划和标准成长!L$3*养成规划和标准成长!$AA293*养成规划和标准成长!$AB293+养成规划和标准成长!L$4*养成规划和标准成长!$AH293+养成规划和标准成长!L$5*养成规划和标准成长!$AD293+(养成规划和标准成长!L$12+养成规划和标准成长!L$13)*养成规划和标准成长!$Z293+养成规划和标准成长!L$14*养成规划和标准成长!$AA293*养成规划和标准成长!$AC293+养成规划和标准成长!L$17*10*养成规划和标准成长!$AE293+养成规划和标准成长!L$18*10*养成规划和标准成长!$AF293+养成规划和标准成长!L$19*养成规划和标准成长!$AG293,0)</f>
        <v>204</v>
      </c>
      <c r="BQ47" s="9">
        <f>ROUND(属性投放!L$4+养成规划和标准成长!M$3*养成规划和标准成长!$AA293*养成规划和标准成长!$AB293+养成规划和标准成长!M$4*养成规划和标准成长!$AH293+养成规划和标准成长!M$5*养成规划和标准成长!$AD293+(养成规划和标准成长!M$12+养成规划和标准成长!M$13)*养成规划和标准成长!$Z293+养成规划和标准成长!M$14*养成规划和标准成长!$AA293*养成规划和标准成长!$AC293+养成规划和标准成长!M$17*10*养成规划和标准成长!$AE293+养成规划和标准成长!M$18*10*养成规划和标准成长!$AF293+养成规划和标准成长!M$19*养成规划和标准成长!$AG293,0)</f>
        <v>464</v>
      </c>
      <c r="BR47" s="9">
        <f>ROUND(属性投放!M$4+养成规划和标准成长!N$3*养成规划和标准成长!$AA293*养成规划和标准成长!$AB293+养成规划和标准成长!N$4*养成规划和标准成长!$AH293+养成规划和标准成长!N$5*养成规划和标准成长!$AD293+(养成规划和标准成长!N$12+养成规划和标准成长!N$13)*养成规划和标准成长!$Z293+养成规划和标准成长!N$14*养成规划和标准成长!$AA293*养成规划和标准成长!$AC293+养成规划和标准成长!N$17*10*养成规划和标准成长!$AE293+养成规划和标准成长!N$18*10*养成规划和标准成长!$AF293+养成规划和标准成长!N$19*养成规划和标准成长!$AG293,0)</f>
        <v>472</v>
      </c>
      <c r="BS47" s="9">
        <f>VLOOKUP(养成规划和标准成长!$AJ293,阵法、技能和修炼!$C$20:$N$40,COLUMNS(阵法、技能和修炼!$C$20:G$40),0)</f>
        <v>0</v>
      </c>
      <c r="BT47" s="9">
        <f>VLOOKUP(养成规划和标准成长!$AJ293,阵法、技能和修炼!$C$20:$N$40,COLUMNS(阵法、技能和修炼!$C$20:H$40),0)</f>
        <v>0</v>
      </c>
      <c r="BU47" s="9">
        <f>VLOOKUP(养成规划和标准成长!$AJ293,阵法、技能和修炼!$C$20:$N$40,COLUMNS(阵法、技能和修炼!$C$20:I$40),0)</f>
        <v>0</v>
      </c>
      <c r="BV47" s="9">
        <f>VLOOKUP(养成规划和标准成长!$AJ293,阵法、技能和修炼!$C$20:$N$40,COLUMNS(阵法、技能和修炼!$C$20:J$40),0)</f>
        <v>0</v>
      </c>
      <c r="BW47" s="9">
        <f>VLOOKUP(养成规划和标准成长!$AJ293,阵法、技能和修炼!$C$20:$N$40,COLUMNS(阵法、技能和修炼!$C$20:K$40),0)</f>
        <v>0</v>
      </c>
      <c r="BX47" s="9">
        <f>VLOOKUP(养成规划和标准成长!$AJ293,阵法、技能和修炼!$C$20:$N$40,COLUMNS(阵法、技能和修炼!$C$20:L$40),0)</f>
        <v>0</v>
      </c>
      <c r="BY47" s="9">
        <f>VLOOKUP(养成规划和标准成长!$AJ293,阵法、技能和修炼!$C$20:$N$40,COLUMNS(阵法、技能和修炼!$C$20:M$40),0)</f>
        <v>0</v>
      </c>
      <c r="BZ47" s="9">
        <f>VLOOKUP(养成规划和标准成长!$AJ293,阵法、技能和修炼!$C$20:$N$40,COLUMNS(阵法、技能和修炼!$C$20:N$40),0)</f>
        <v>0</v>
      </c>
    </row>
    <row r="48" spans="1:78">
      <c r="A48" s="1">
        <v>45</v>
      </c>
      <c r="B48" s="9">
        <f>ROUND(属性投放!D$4+养成规划和标准成长!E$3*养成规划和标准成长!$O141*养成规划和标准成长!$P141+养成规划和标准成长!E$4*养成规划和标准成长!$V141+养成规划和标准成长!E$5*养成规划和标准成长!$R141+(养成规划和标准成长!E$12+养成规划和标准成长!E$13)*养成规划和标准成长!$N141+养成规划和标准成长!E$14*养成规划和标准成长!$O141*养成规划和标准成长!$Q141+养成规划和标准成长!E$17*10*养成规划和标准成长!$S141+养成规划和标准成长!E$18*10*养成规划和标准成长!$T141+养成规划和标准成长!E$19*养成规划和标准成长!$U141,0)</f>
        <v>1870</v>
      </c>
      <c r="C48" s="9">
        <f>ROUND(属性投放!E$4+养成规划和标准成长!F$3*养成规划和标准成长!$O141*养成规划和标准成长!$P141+养成规划和标准成长!F$4*养成规划和标准成长!$V141+养成规划和标准成长!F$5*养成规划和标准成长!$R141+(养成规划和标准成长!F$12+养成规划和标准成长!F$13)*养成规划和标准成长!$N141+养成规划和标准成长!F$14*养成规划和标准成长!$O141*养成规划和标准成长!$Q141+养成规划和标准成长!F$17*10*养成规划和标准成长!$S141+养成规划和标准成长!F$18*10*养成规划和标准成长!$T141+养成规划和标准成长!F$19*养成规划和标准成长!$U141,0)</f>
        <v>1910</v>
      </c>
      <c r="D48" s="9">
        <f>ROUND(属性投放!F$4+养成规划和标准成长!G$3*养成规划和标准成长!$O141*养成规划和标准成长!$P141+养成规划和标准成长!G$4*养成规划和标准成长!$V141+养成规划和标准成长!G$5*养成规划和标准成长!$R141+(养成规划和标准成长!G$12+养成规划和标准成长!G$13)*养成规划和标准成长!$N141+养成规划和标准成长!G$14*养成规划和标准成长!$O141*养成规划和标准成长!$Q141+养成规划和标准成长!G$17*10*养成规划和标准成长!$S141+养成规划和标准成长!G$18*10*养成规划和标准成长!$T141+养成规划和标准成长!G$19*养成规划和标准成长!$U141,0)</f>
        <v>707</v>
      </c>
      <c r="E48" s="9">
        <f>ROUND(属性投放!G$4+养成规划和标准成长!H$3*养成规划和标准成长!$O141*养成规划和标准成长!$P141+养成规划和标准成长!H$4*养成规划和标准成长!$V141+养成规划和标准成长!H$5*养成规划和标准成长!$R141+(养成规划和标准成长!H$12+养成规划和标准成长!H$13)*养成规划和标准成长!$N141+养成规划和标准成长!H$14*养成规划和标准成长!$O141*养成规划和标准成长!$Q141+养成规划和标准成长!H$17*10*养成规划和标准成长!$S141+养成规划和标准成长!H$18*10*养成规划和标准成长!$T141+养成规划和标准成长!H$19*养成规划和标准成长!$U141,0)</f>
        <v>312</v>
      </c>
      <c r="F48" s="9">
        <f>ROUND(属性投放!H$4+养成规划和标准成长!I$3*养成规划和标准成长!$O141*养成规划和标准成长!$P141+养成规划和标准成长!I$4*养成规划和标准成长!$V141+养成规划和标准成长!I$5*养成规划和标准成长!$R141+(养成规划和标准成长!I$12+养成规划和标准成长!I$13)*养成规划和标准成长!$N141+养成规划和标准成长!I$14*养成规划和标准成长!$O141*养成规划和标准成长!$Q141+养成规划和标准成长!I$17*10*养成规划和标准成长!$S141+养成规划和标准成长!I$18*10*养成规划和标准成长!$T141+养成规划和标准成长!I$19*养成规划和标准成长!$U141,0)</f>
        <v>542</v>
      </c>
      <c r="G48" s="9">
        <f>ROUND(属性投放!I$4+养成规划和标准成长!J$3*养成规划和标准成长!$O141*养成规划和标准成长!$P141+养成规划和标准成长!J$4*养成规划和标准成长!$V141+养成规划和标准成长!J$5*养成规划和标准成长!$R141+(养成规划和标准成长!J$12+养成规划和标准成长!J$13)*养成规划和标准成长!$N141+养成规划和标准成长!J$14*养成规划和标准成长!$O141*养成规划和标准成长!$Q141+养成规划和标准成长!J$17*10*养成规划和标准成长!$S141+养成规划和标准成长!J$18*10*养成规划和标准成长!$T141+养成规划和标准成长!J$19*养成规划和标准成长!$U141,0)</f>
        <v>379</v>
      </c>
      <c r="H48" s="9">
        <f>ROUND(属性投放!J$4+养成规划和标准成长!K$3*养成规划和标准成长!$O141*养成规划和标准成长!$P141+养成规划和标准成长!K$4*养成规划和标准成长!$V141+养成规划和标准成长!K$5*养成规划和标准成长!$R141+(养成规划和标准成长!K$12+养成规划和标准成长!K$13)*养成规划和标准成长!$N141+养成规划和标准成长!K$14*养成规划和标准成长!$O141*养成规划和标准成长!$Q141+养成规划和标准成长!K$17*10*养成规划和标准成长!$S141+养成规划和标准成长!K$18*10*养成规划和标准成长!$T141+养成规划和标准成长!K$19*养成规划和标准成长!$U141,0)</f>
        <v>262</v>
      </c>
      <c r="I48" s="9">
        <f>ROUND(属性投放!K$4+养成规划和标准成长!L$3*养成规划和标准成长!$O141*养成规划和标准成长!$P141+养成规划和标准成长!L$4*养成规划和标准成长!$V141+养成规划和标准成长!L$5*养成规划和标准成长!$R141+(养成规划和标准成长!L$12+养成规划和标准成长!L$13)*养成规划和标准成长!$N141+养成规划和标准成长!L$14*养成规划和标准成长!$O141*养成规划和标准成长!$Q141+养成规划和标准成长!L$17*10*养成规划和标准成长!$S141+养成规划和标准成长!L$18*10*养成规划和标准成长!$T141+养成规划和标准成长!L$19*养成规划和标准成长!$U141,0)</f>
        <v>136</v>
      </c>
      <c r="J48" s="9">
        <f>ROUND(属性投放!L$4+养成规划和标准成长!M$3*养成规划和标准成长!$O141*养成规划和标准成长!$P141+养成规划和标准成长!M$4*养成规划和标准成长!$V141+养成规划和标准成长!M$5*养成规划和标准成长!$R141+(养成规划和标准成长!M$12+养成规划和标准成长!M$13)*养成规划和标准成长!$N141+养成规划和标准成长!M$14*养成规划和标准成长!$O141*养成规划和标准成长!$Q141+养成规划和标准成长!M$17*10*养成规划和标准成长!$S141+养成规划和标准成长!M$18*10*养成规划和标准成长!$T141+养成规划和标准成长!M$19*养成规划和标准成长!$U141,0)</f>
        <v>462</v>
      </c>
      <c r="K48" s="9">
        <f>ROUND(属性投放!M$4+养成规划和标准成长!N$3*养成规划和标准成长!$O141*养成规划和标准成长!$P141+养成规划和标准成长!N$4*养成规划和标准成长!$V141+养成规划和标准成长!N$5*养成规划和标准成长!$R141+(养成规划和标准成长!N$12+养成规划和标准成长!N$13)*养成规划和标准成长!$N141+养成规划和标准成长!N$14*养成规划和标准成长!$O141*养成规划和标准成长!$Q141+养成规划和标准成长!N$17*10*养成规划和标准成长!$S141+养成规划和标准成长!N$18*10*养成规划和标准成长!$T141+养成规划和标准成长!N$19*养成规划和标准成长!$U141,0)</f>
        <v>466</v>
      </c>
      <c r="L48" s="9">
        <f>VLOOKUP(养成规划和标准成长!$X141,阵法、技能和修炼!$C$20:$N$40,COLUMNS(阵法、技能和修炼!$C$20:G$40),0)</f>
        <v>20</v>
      </c>
      <c r="M48" s="9">
        <f>VLOOKUP(养成规划和标准成长!$X141,阵法、技能和修炼!$C$20:$N$40,COLUMNS(阵法、技能和修炼!$C$20:H$40),0)</f>
        <v>20</v>
      </c>
      <c r="N48" s="9">
        <f>VLOOKUP(养成规划和标准成长!$X141,阵法、技能和修炼!$C$20:$N$40,COLUMNS(阵法、技能和修炼!$C$20:I$40),0)</f>
        <v>20</v>
      </c>
      <c r="O48" s="9">
        <f>VLOOKUP(养成规划和标准成长!$X141,阵法、技能和修炼!$C$20:$N$40,COLUMNS(阵法、技能和修炼!$C$20:J$40),0)</f>
        <v>20</v>
      </c>
      <c r="P48" s="9">
        <f>VLOOKUP(养成规划和标准成长!$X141,阵法、技能和修炼!$C$20:$N$40,COLUMNS(阵法、技能和修炼!$C$20:K$40),0)</f>
        <v>5</v>
      </c>
      <c r="Q48" s="9">
        <f>VLOOKUP(养成规划和标准成长!$X141,阵法、技能和修炼!$C$20:$N$40,COLUMNS(阵法、技能和修炼!$C$20:L$40),0)</f>
        <v>5</v>
      </c>
      <c r="R48" s="9">
        <f>VLOOKUP(养成规划和标准成长!$X141,阵法、技能和修炼!$C$20:$N$40,COLUMNS(阵法、技能和修炼!$C$20:M$40),0)</f>
        <v>6.0000000000000053</v>
      </c>
      <c r="S48" s="9">
        <f>VLOOKUP(养成规划和标准成长!$X141,阵法、技能和修炼!$C$20:$N$40,COLUMNS(阵法、技能和修炼!$C$20:N$40),0)</f>
        <v>6.0000000000000053</v>
      </c>
      <c r="T48" s="1">
        <v>45</v>
      </c>
      <c r="U48" s="9">
        <f>ROUND(属性投放!D$4+养成规划和标准成长!E$3*养成规划和标准成长!$C294*养成规划和标准成长!$D294+养成规划和标准成长!E$4*养成规划和标准成长!$J294+养成规划和标准成长!E$5*养成规划和标准成长!$F294+(养成规划和标准成长!E$12+养成规划和标准成长!E$13)*养成规划和标准成长!$B294+养成规划和标准成长!E$14*养成规划和标准成长!$C294*养成规划和标准成长!$E294+养成规划和标准成长!E$17*10*养成规划和标准成长!$G294+养成规划和标准成长!E$18*10*养成规划和标准成长!$H294+养成规划和标准成长!E$19*养成规划和标准成长!$I294,0)</f>
        <v>2051</v>
      </c>
      <c r="V48" s="9">
        <f>ROUND(属性投放!E$4+养成规划和标准成长!F$3*养成规划和标准成长!$C294*养成规划和标准成长!$D294+养成规划和标准成长!F$4*养成规划和标准成长!$J294+养成规划和标准成长!F$5*养成规划和标准成长!$F294+(养成规划和标准成长!F$12+养成规划和标准成长!F$13)*养成规划和标准成长!$B294+养成规划和标准成长!F$14*养成规划和标准成长!$C294*养成规划和标准成长!$E294+养成规划和标准成长!F$17*10*养成规划和标准成长!$G294+养成规划和标准成长!F$18*10*养成规划和标准成长!$H294+养成规划和标准成长!F$19*养成规划和标准成长!$I294,0)</f>
        <v>2003</v>
      </c>
      <c r="W48" s="9">
        <f>ROUND(属性投放!F$4+养成规划和标准成长!G$3*养成规划和标准成长!$C294*养成规划和标准成长!$D294+养成规划和标准成长!G$4*养成规划和标准成长!$J294+养成规划和标准成长!G$5*养成规划和标准成长!$F294+(养成规划和标准成长!G$12+养成规划和标准成长!G$13)*养成规划和标准成长!$B294+养成规划和标准成长!G$14*养成规划和标准成长!$C294*养成规划和标准成长!$E294+养成规划和标准成长!G$17*10*养成规划和标准成长!$G294+养成规划和标准成长!G$18*10*养成规划和标准成长!$H294+养成规划和标准成长!G$19*养成规划和标准成长!$I294,0)</f>
        <v>756</v>
      </c>
      <c r="X48" s="9">
        <f>ROUND(属性投放!G$4+养成规划和标准成长!H$3*养成规划和标准成长!$C294*养成规划和标准成长!$D294+养成规划和标准成长!H$4*养成规划和标准成长!$J294+养成规划和标准成长!H$5*养成规划和标准成长!$F294+(养成规划和标准成长!H$12+养成规划和标准成长!H$13)*养成规划和标准成长!$B294+养成规划和标准成长!H$14*养成规划和标准成长!$C294*养成规划和标准成长!$E294+养成规划和标准成长!H$17*10*养成规划和标准成长!$G294+养成规划和标准成长!H$18*10*养成规划和标准成长!$H294+养成规划和标准成长!H$19*养成规划和标准成长!$I294,0)</f>
        <v>347</v>
      </c>
      <c r="Y48" s="9">
        <f>ROUND(属性投放!H$4+养成规划和标准成长!I$3*养成规划和标准成长!$C294*养成规划和标准成长!$D294+养成规划和标准成长!I$4*养成规划和标准成长!$J294+养成规划和标准成长!I$5*养成规划和标准成长!$F294+(养成规划和标准成长!I$12+养成规划和标准成长!I$13)*养成规划和标准成长!$B294+养成规划和标准成长!I$14*养成规划和标准成长!$C294*养成规划和标准成长!$E294+养成规划和标准成长!I$17*10*养成规划和标准成长!$G294+养成规划和标准成长!I$18*10*养成规划和标准成长!$H294+养成规划和标准成长!I$19*养成规划和标准成长!$I294,0)</f>
        <v>571</v>
      </c>
      <c r="Z48" s="9">
        <f>ROUND(属性投放!I$4+养成规划和标准成长!J$3*养成规划和标准成长!$C294*养成规划和标准成长!$D294+养成规划和标准成长!J$4*养成规划和标准成长!$J294+养成规划和标准成长!J$5*养成规划和标准成长!$F294+(养成规划和标准成长!J$12+养成规划和标准成长!J$13)*养成规划和标准成长!$B294+养成规划和标准成长!J$14*养成规划和标准成长!$C294*养成规划和标准成长!$E294+养成规划和标准成长!J$17*10*养成规划和标准成长!$G294+养成规划和标准成长!J$18*10*养成规划和标准成长!$H294+养成规划和标准成长!J$19*养成规划和标准成长!$I294,0)</f>
        <v>403</v>
      </c>
      <c r="AA48" s="9">
        <f>ROUND(属性投放!J$4+养成规划和标准成长!K$3*养成规划和标准成长!$C294*养成规划和标准成长!$D294+养成规划和标准成长!K$4*养成规划和标准成长!$J294+养成规划和标准成长!K$5*养成规划和标准成长!$F294+(养成规划和标准成长!K$12+养成规划和标准成长!K$13)*养成规划和标准成长!$B294+养成规划和标准成长!K$14*养成规划和标准成长!$C294*养成规划和标准成长!$E294+养成规划和标准成长!K$17*10*养成规划和标准成长!$G294+养成规划和标准成长!K$18*10*养成规划和标准成长!$H294+养成规划和标准成长!K$19*养成规划和标准成长!$I294,0)</f>
        <v>281</v>
      </c>
      <c r="AB48" s="9">
        <f>ROUND(属性投放!K$4+养成规划和标准成长!L$3*养成规划和标准成长!$C294*养成规划和标准成长!$D294+养成规划和标准成长!L$4*养成规划和标准成长!$J294+养成规划和标准成长!L$5*养成规划和标准成长!$F294+(养成规划和标准成长!L$12+养成规划和标准成长!L$13)*养成规划和标准成长!$B294+养成规划和标准成长!L$14*养成规划和标准成长!$C294*养成规划和标准成长!$E294+养成规划和标准成长!L$17*10*养成规划和标准成长!$G294+养成规划和标准成长!L$18*10*养成规划和标准成长!$H294+养成规划和标准成长!L$19*养成规划和标准成长!$I294,0)</f>
        <v>161</v>
      </c>
      <c r="AC48" s="9">
        <f>ROUND(属性投放!L$4+养成规划和标准成长!M$3*养成规划和标准成长!$C294*养成规划和标准成长!$D294+养成规划和标准成长!M$4*养成规划和标准成长!$J294+养成规划和标准成长!M$5*养成规划和标准成长!$F294+(养成规划和标准成长!M$12+养成规划和标准成长!M$13)*养成规划和标准成长!$B294+养成规划和标准成长!M$14*养成规划和标准成长!$C294*养成规划和标准成长!$E294+养成规划和标准成长!M$17*10*养成规划和标准成长!$G294+养成规划和标准成长!M$18*10*养成规划和标准成长!$H294+养成规划和标准成长!M$19*养成规划和标准成长!$I294,0)</f>
        <v>467</v>
      </c>
      <c r="AD48" s="9">
        <f>ROUND(属性投放!M$4+养成规划和标准成长!N$3*养成规划和标准成长!$C294*养成规划和标准成长!$D294+养成规划和标准成长!N$4*养成规划和标准成长!$J294+养成规划和标准成长!N$5*养成规划和标准成长!$F294+(养成规划和标准成长!N$12+养成规划和标准成长!N$13)*养成规划和标准成长!$B294+养成规划和标准成长!N$14*养成规划和标准成长!$C294*养成规划和标准成长!$E294+养成规划和标准成长!N$17*10*养成规划和标准成长!$G294+养成规划和标准成长!N$18*10*养成规划和标准成长!$H294+养成规划和标准成长!N$19*养成规划和标准成长!$I294,0)</f>
        <v>472</v>
      </c>
      <c r="AE48" s="9">
        <f>VLOOKUP(养成规划和标准成长!$L294,阵法、技能和修炼!$C$20:$N$40,COLUMNS(阵法、技能和修炼!$C$20:G$40),0)</f>
        <v>20</v>
      </c>
      <c r="AF48" s="9">
        <f>VLOOKUP(养成规划和标准成长!$L294,阵法、技能和修炼!$C$20:$N$40,COLUMNS(阵法、技能和修炼!$C$20:H$40),0)</f>
        <v>20</v>
      </c>
      <c r="AG48" s="9">
        <f>VLOOKUP(养成规划和标准成长!$L294,阵法、技能和修炼!$C$20:$N$40,COLUMNS(阵法、技能和修炼!$C$20:I$40),0)</f>
        <v>20</v>
      </c>
      <c r="AH48" s="9">
        <f>VLOOKUP(养成规划和标准成长!$L294,阵法、技能和修炼!$C$20:$N$40,COLUMNS(阵法、技能和修炼!$C$20:J$40),0)</f>
        <v>20</v>
      </c>
      <c r="AI48" s="9">
        <f>VLOOKUP(养成规划和标准成长!$L294,阵法、技能和修炼!$C$20:$N$40,COLUMNS(阵法、技能和修炼!$C$20:K$40),0)</f>
        <v>5</v>
      </c>
      <c r="AJ48" s="9">
        <f>VLOOKUP(养成规划和标准成长!$L294,阵法、技能和修炼!$C$20:$N$40,COLUMNS(阵法、技能和修炼!$C$20:L$40),0)</f>
        <v>5</v>
      </c>
      <c r="AK48" s="9">
        <f>VLOOKUP(养成规划和标准成长!$L294,阵法、技能和修炼!$C$20:$N$40,COLUMNS(阵法、技能和修炼!$C$20:M$40),0)</f>
        <v>6.0000000000000053</v>
      </c>
      <c r="AL48" s="9">
        <f>VLOOKUP(养成规划和标准成长!$L294,阵法、技能和修炼!$C$20:$N$40,COLUMNS(阵法、技能和修炼!$C$20:N$40),0)</f>
        <v>6.0000000000000053</v>
      </c>
      <c r="AN48" s="1">
        <v>45</v>
      </c>
      <c r="AO48" s="9">
        <f>ROUND(属性投放!D$4+养成规划和标准成长!E$3*养成规划和标准成长!$O294*养成规划和标准成长!$P294+养成规划和标准成长!E$4*养成规划和标准成长!$V294+养成规划和标准成长!E$5*养成规划和标准成长!$R294+(养成规划和标准成长!E$12+养成规划和标准成长!E$13)*养成规划和标准成长!$N294+养成规划和标准成长!E$14*养成规划和标准成长!$O294*养成规划和标准成长!$Q294+养成规划和标准成长!E$17*10*养成规划和标准成长!$S294+养成规划和标准成长!E$18*10*养成规划和标准成长!$T294+养成规划和标准成长!E$19*养成规划和标准成长!$U294,0)</f>
        <v>2232</v>
      </c>
      <c r="AP48" s="9">
        <f>ROUND(属性投放!E$4+养成规划和标准成长!F$3*养成规划和标准成长!$O294*养成规划和标准成长!$P294+养成规划和标准成长!F$4*养成规划和标准成长!$V294+养成规划和标准成长!F$5*养成规划和标准成长!$R294+(养成规划和标准成长!F$12+养成规划和标准成长!F$13)*养成规划和标准成长!$N294+养成规划和标准成长!F$14*养成规划和标准成长!$O294*养成规划和标准成长!$Q294+养成规划和标准成长!F$17*10*养成规划和标准成长!$S294+养成规划和标准成长!F$18*10*养成规划和标准成长!$T294+养成规划和标准成长!F$19*养成规划和标准成长!$U294,0)</f>
        <v>2097</v>
      </c>
      <c r="AQ48" s="9">
        <f>ROUND(属性投放!F$4+养成规划和标准成长!G$3*养成规划和标准成长!$O294*养成规划和标准成长!$P294+养成规划和标准成长!G$4*养成规划和标准成长!$V294+养成规划和标准成长!G$5*养成规划和标准成长!$R294+(养成规划和标准成长!G$12+养成规划和标准成长!G$13)*养成规划和标准成长!$N294+养成规划和标准成长!G$14*养成规划和标准成长!$O294*养成规划和标准成长!$Q294+养成规划和标准成长!G$17*10*养成规划和标准成长!$S294+养成规划和标准成长!G$18*10*养成规划和标准成长!$T294+养成规划和标准成长!G$19*养成规划和标准成长!$U294,0)</f>
        <v>805</v>
      </c>
      <c r="AR48" s="9">
        <f>ROUND(属性投放!G$4+养成规划和标准成长!H$3*养成规划和标准成长!$O294*养成规划和标准成长!$P294+养成规划和标准成长!H$4*养成规划和标准成长!$V294+养成规划和标准成长!H$5*养成规划和标准成长!$R294+(养成规划和标准成长!H$12+养成规划和标准成长!H$13)*养成规划和标准成长!$N294+养成规划和标准成长!H$14*养成规划和标准成长!$O294*养成规划和标准成长!$Q294+养成规划和标准成长!H$17*10*养成规划和标准成长!$S294+养成规划和标准成长!H$18*10*养成规划和标准成长!$T294+养成规划和标准成长!H$19*养成规划和标准成长!$U294,0)</f>
        <v>383</v>
      </c>
      <c r="AS48" s="9">
        <f>ROUND(属性投放!H$4+养成规划和标准成长!I$3*养成规划和标准成长!$O294*养成规划和标准成长!$P294+养成规划和标准成长!I$4*养成规划和标准成长!$V294+养成规划和标准成长!I$5*养成规划和标准成长!$R294+(养成规划和标准成长!I$12+养成规划和标准成长!I$13)*养成规划和标准成长!$N294+养成规划和标准成长!I$14*养成规划和标准成长!$O294*养成规划和标准成长!$Q294+养成规划和标准成长!I$17*10*养成规划和标准成长!$S294+养成规划和标准成长!I$18*10*养成规划和标准成长!$T294+养成规划和标准成长!I$19*养成规划和标准成长!$U294,0)</f>
        <v>600</v>
      </c>
      <c r="AT48" s="9">
        <f>ROUND(属性投放!I$4+养成规划和标准成长!J$3*养成规划和标准成长!$O294*养成规划和标准成长!$P294+养成规划和标准成长!J$4*养成规划和标准成长!$V294+养成规划和标准成长!J$5*养成规划和标准成长!$R294+(养成规划和标准成长!J$12+养成规划和标准成长!J$13)*养成规划和标准成长!$N294+养成规划和标准成长!J$14*养成规划和标准成长!$O294*养成规划和标准成长!$Q294+养成规划和标准成长!J$17*10*养成规划和标准成长!$S294+养成规划和标准成长!J$18*10*养成规划和标准成长!$T294+养成规划和标准成长!J$19*养成规划和标准成长!$U294,0)</f>
        <v>428</v>
      </c>
      <c r="AU48" s="9">
        <f>ROUND(属性投放!J$4+养成规划和标准成长!K$3*养成规划和标准成长!$O294*养成规划和标准成长!$P294+养成规划和标准成长!K$4*养成规划和标准成长!$V294+养成规划和标准成长!K$5*养成规划和标准成长!$R294+(养成规划和标准成长!K$12+养成规划和标准成长!K$13)*养成规划和标准成长!$N294+养成规划和标准成长!K$14*养成规划和标准成长!$O294*养成规划和标准成长!$Q294+养成规划和标准成长!K$17*10*养成规划和标准成长!$S294+养成规划和标准成长!K$18*10*养成规划和标准成长!$T294+养成规划和标准成长!K$19*养成规划和标准成长!$U294,0)</f>
        <v>300</v>
      </c>
      <c r="AV48" s="9">
        <f>ROUND(属性投放!K$4+养成规划和标准成长!L$3*养成规划和标准成长!$O294*养成规划和标准成长!$P294+养成规划和标准成长!L$4*养成规划和标准成长!$V294+养成规划和标准成长!L$5*养成规划和标准成长!$R294+(养成规划和标准成长!L$12+养成规划和标准成长!L$13)*养成规划和标准成长!$N294+养成规划和标准成长!L$14*养成规划和标准成长!$O294*养成规划和标准成长!$Q294+养成规划和标准成长!L$17*10*养成规划和标准成长!$S294+养成规划和标准成长!L$18*10*养成规划和标准成长!$T294+养成规划和标准成长!L$19*养成规划和标准成长!$U294,0)</f>
        <v>186</v>
      </c>
      <c r="AW48" s="9">
        <f>ROUND(属性投放!L$4+养成规划和标准成长!M$3*养成规划和标准成长!$O294*养成规划和标准成长!$P294+养成规划和标准成长!M$4*养成规划和标准成长!$V294+养成规划和标准成长!M$5*养成规划和标准成长!$R294+(养成规划和标准成长!M$12+养成规划和标准成长!M$13)*养成规划和标准成长!$N294+养成规划和标准成长!M$14*养成规划和标准成长!$O294*养成规划和标准成长!$Q294+养成规划和标准成长!M$17*10*养成规划和标准成长!$S294+养成规划和标准成长!M$18*10*养成规划和标准成长!$T294+养成规划和标准成长!M$19*养成规划和标准成长!$U294,0)</f>
        <v>472</v>
      </c>
      <c r="AX48" s="9">
        <f>ROUND(属性投放!M$4+养成规划和标准成长!N$3*养成规划和标准成长!$O294*养成规划和标准成长!$P294+养成规划和标准成长!N$4*养成规划和标准成长!$V294+养成规划和标准成长!N$5*养成规划和标准成长!$R294+(养成规划和标准成长!N$12+养成规划和标准成长!N$13)*养成规划和标准成长!$N294+养成规划和标准成长!N$14*养成规划和标准成长!$O294*养成规划和标准成长!$Q294+养成规划和标准成长!N$17*10*养成规划和标准成长!$S294+养成规划和标准成长!N$18*10*养成规划和标准成长!$T294+养成规划和标准成长!N$19*养成规划和标准成长!$U294,0)</f>
        <v>479</v>
      </c>
      <c r="AY48" s="9">
        <f>VLOOKUP(养成规划和标准成长!$X294,阵法、技能和修炼!$C$20:$N$40,COLUMNS(阵法、技能和修炼!$C$20:G$40),0)</f>
        <v>20</v>
      </c>
      <c r="AZ48" s="9">
        <f>VLOOKUP(养成规划和标准成长!$X294,阵法、技能和修炼!$C$20:$N$40,COLUMNS(阵法、技能和修炼!$C$20:H$40),0)</f>
        <v>20</v>
      </c>
      <c r="BA48" s="9">
        <f>VLOOKUP(养成规划和标准成长!$X294,阵法、技能和修炼!$C$20:$N$40,COLUMNS(阵法、技能和修炼!$C$20:I$40),0)</f>
        <v>20</v>
      </c>
      <c r="BB48" s="9">
        <f>VLOOKUP(养成规划和标准成长!$X294,阵法、技能和修炼!$C$20:$N$40,COLUMNS(阵法、技能和修炼!$C$20:J$40),0)</f>
        <v>20</v>
      </c>
      <c r="BC48" s="9">
        <f>VLOOKUP(养成规划和标准成长!$X294,阵法、技能和修炼!$C$20:$N$40,COLUMNS(阵法、技能和修炼!$C$20:K$40),0)</f>
        <v>5</v>
      </c>
      <c r="BD48" s="9">
        <f>VLOOKUP(养成规划和标准成长!$X294,阵法、技能和修炼!$C$20:$N$40,COLUMNS(阵法、技能和修炼!$C$20:L$40),0)</f>
        <v>5</v>
      </c>
      <c r="BE48" s="9">
        <f>VLOOKUP(养成规划和标准成长!$X294,阵法、技能和修炼!$C$20:$N$40,COLUMNS(阵法、技能和修炼!$C$20:M$40),0)</f>
        <v>6.0000000000000053</v>
      </c>
      <c r="BF48" s="9">
        <f>VLOOKUP(养成规划和标准成长!$X294,阵法、技能和修炼!$C$20:$N$40,COLUMNS(阵法、技能和修炼!$C$20:N$40),0)</f>
        <v>6.0000000000000053</v>
      </c>
      <c r="BH48" s="1">
        <v>45</v>
      </c>
      <c r="BI48" s="9">
        <f>ROUND(属性投放!D$4+养成规划和标准成长!E$3*养成规划和标准成长!$AA294*养成规划和标准成长!$AB294+养成规划和标准成长!E$4*养成规划和标准成长!$AH294+养成规划和标准成长!E$5*养成规划和标准成长!$AD294+(养成规划和标准成长!E$12+养成规划和标准成长!E$13)*养成规划和标准成长!$Z294+养成规划和标准成长!E$14*养成规划和标准成长!$AA294*养成规划和标准成长!$AC294+养成规划和标准成长!E$17*10*养成规划和标准成长!$AE294+养成规划和标准成长!E$18*10*养成规划和标准成长!$AF294+养成规划和标准成长!E$19*养成规划和标准成长!$AG294,0)</f>
        <v>2378</v>
      </c>
      <c r="BJ48" s="9">
        <f>ROUND(属性投放!E$4+养成规划和标准成长!F$3*养成规划和标准成长!$AA294*养成规划和标准成长!$AB294+养成规划和标准成长!F$4*养成规划和标准成长!$AH294+养成规划和标准成长!F$5*养成规划和标准成长!$AD294+(养成规划和标准成长!F$12+养成规划和标准成长!F$13)*养成规划和标准成长!$Z294+养成规划和标准成长!F$14*养成规划和标准成长!$AA294*养成规划和标准成长!$AC294+养成规划和标准成长!F$17*10*养成规划和标准成长!$AE294+养成规划和标准成长!F$18*10*养成规划和标准成长!$AF294+养成规划和标准成长!F$19*养成规划和标准成长!$AG294,0)</f>
        <v>2183</v>
      </c>
      <c r="BK48" s="9">
        <f>ROUND(属性投放!F$4+养成规划和标准成长!G$3*养成规划和标准成长!$AA294*养成规划和标准成长!$AB294+养成规划和标准成长!G$4*养成规划和标准成长!$AH294+养成规划和标准成长!G$5*养成规划和标准成长!$AD294+(养成规划和标准成长!G$12+养成规划和标准成长!G$13)*养成规划和标准成长!$Z294+养成规划和标准成长!G$14*养成规划和标准成长!$AA294*养成规划和标准成长!$AC294+养成规划和标准成长!G$17*10*养成规划和标准成长!$AE294+养成规划和标准成长!G$18*10*养成规划和标准成长!$AF294+养成规划和标准成长!G$19*养成规划和标准成长!$AG294,0)</f>
        <v>846</v>
      </c>
      <c r="BL48" s="9">
        <f>ROUND(属性投放!G$4+养成规划和标准成长!H$3*养成规划和标准成长!$AA294*养成规划和标准成长!$AB294+养成规划和标准成长!H$4*养成规划和标准成长!$AH294+养成规划和标准成长!H$5*养成规划和标准成长!$AD294+(养成规划和标准成长!H$12+养成规划和标准成长!H$13)*养成规划和标准成长!$Z294+养成规划和标准成长!H$14*养成规划和标准成长!$AA294*养成规划和标准成长!$AC294+养成规划和标准成长!H$17*10*养成规划和标准成长!$AE294+养成规划和标准成长!H$18*10*养成规划和标准成长!$AF294+养成规划和标准成长!H$19*养成规划和标准成长!$AG294,0)</f>
        <v>409</v>
      </c>
      <c r="BM48" s="9">
        <f>ROUND(属性投放!H$4+养成规划和标准成长!I$3*养成规划和标准成长!$AA294*养成规划和标准成长!$AB294+养成规划和标准成长!I$4*养成规划和标准成长!$AH294+养成规划和标准成长!I$5*养成规划和标准成长!$AD294+(养成规划和标准成长!I$12+养成规划和标准成长!I$13)*养成规划和标准成长!$Z294+养成规划和标准成长!I$14*养成规划和标准成长!$AA294*养成规划和标准成长!$AC294+养成规划和标准成长!I$17*10*养成规划和标准成长!$AE294+养成规划和标准成长!I$18*10*养成规划和标准成长!$AF294+养成规划和标准成长!I$19*养成规划和标准成长!$AG294,0)</f>
        <v>623</v>
      </c>
      <c r="BN48" s="9">
        <f>ROUND(属性投放!I$4+养成规划和标准成长!J$3*养成规划和标准成长!$AA294*养成规划和标准成长!$AB294+养成规划和标准成长!J$4*养成规划和标准成长!$AH294+养成规划和标准成长!J$5*养成规划和标准成长!$AD294+(养成规划和标准成长!J$12+养成规划和标准成长!J$13)*养成规划和标准成长!$Z294+养成规划和标准成长!J$14*养成规划和标准成长!$AA294*养成规划和标准成长!$AC294+养成规划和标准成长!J$17*10*养成规划和标准成长!$AE294+养成规划和标准成长!J$18*10*养成规划和标准成长!$AF294+养成规划和标准成长!J$19*养成规划和标准成长!$AG294,0)</f>
        <v>445</v>
      </c>
      <c r="BO48" s="9">
        <f>ROUND(属性投放!J$4+养成规划和标准成长!K$3*养成规划和标准成长!$AA294*养成规划和标准成长!$AB294+养成规划和标准成长!K$4*养成规划和标准成长!$AH294+养成规划和标准成长!K$5*养成规划和标准成长!$AD294+(养成规划和标准成长!K$12+养成规划和标准成长!K$13)*养成规划和标准成长!$Z294+养成规划和标准成长!K$14*养成规划和标准成长!$AA294*养成规划和标准成长!$AC294+养成规划和标准成长!K$17*10*养成规划和标准成长!$AE294+养成规划和标准成长!K$18*10*养成规划和标准成长!$AF294+养成规划和标准成长!K$19*养成规划和标准成长!$AG294,0)</f>
        <v>312</v>
      </c>
      <c r="BP48" s="9">
        <f>ROUND(属性投放!K$4+养成规划和标准成长!L$3*养成规划和标准成长!$AA294*养成规划和标准成长!$AB294+养成规划和标准成长!L$4*养成规划和标准成长!$AH294+养成规划和标准成长!L$5*养成规划和标准成长!$AD294+(养成规划和标准成长!L$12+养成规划和标准成长!L$13)*养成规划和标准成长!$Z294+养成规划和标准成长!L$14*养成规划和标准成长!$AA294*养成规划和标准成长!$AC294+养成规划和标准成长!L$17*10*养成规划和标准成长!$AE294+养成规划和标准成长!L$18*10*养成规划和标准成长!$AF294+养成规划和标准成长!L$19*养成规划和标准成长!$AG294,0)</f>
        <v>204</v>
      </c>
      <c r="BQ48" s="9">
        <f>ROUND(属性投放!L$4+养成规划和标准成长!M$3*养成规划和标准成长!$AA294*养成规划和标准成长!$AB294+养成规划和标准成长!M$4*养成规划和标准成长!$AH294+养成规划和标准成长!M$5*养成规划和标准成长!$AD294+(养成规划和标准成长!M$12+养成规划和标准成长!M$13)*养成规划和标准成长!$Z294+养成规划和标准成长!M$14*养成规划和标准成长!$AA294*养成规划和标准成长!$AC294+养成规划和标准成长!M$17*10*养成规划和标准成长!$AE294+养成规划和标准成长!M$18*10*养成规划和标准成长!$AF294+养成规划和标准成长!M$19*养成规划和标准成长!$AG294,0)</f>
        <v>474</v>
      </c>
      <c r="BR48" s="9">
        <f>ROUND(属性投放!M$4+养成规划和标准成长!N$3*养成规划和标准成长!$AA294*养成规划和标准成长!$AB294+养成规划和标准成长!N$4*养成规划和标准成长!$AH294+养成规划和标准成长!N$5*养成规划和标准成长!$AD294+(养成规划和标准成长!N$12+养成规划和标准成长!N$13)*养成规划和标准成长!$Z294+养成规划和标准成长!N$14*养成规划和标准成长!$AA294*养成规划和标准成长!$AC294+养成规划和标准成长!N$17*10*养成规划和标准成长!$AE294+养成规划和标准成长!N$18*10*养成规划和标准成长!$AF294+养成规划和标准成长!N$19*养成规划和标准成长!$AG294,0)</f>
        <v>482</v>
      </c>
      <c r="BS48" s="9">
        <f>VLOOKUP(养成规划和标准成长!$AJ294,阵法、技能和修炼!$C$20:$N$40,COLUMNS(阵法、技能和修炼!$C$20:G$40),0)</f>
        <v>20</v>
      </c>
      <c r="BT48" s="9">
        <f>VLOOKUP(养成规划和标准成长!$AJ294,阵法、技能和修炼!$C$20:$N$40,COLUMNS(阵法、技能和修炼!$C$20:H$40),0)</f>
        <v>20</v>
      </c>
      <c r="BU48" s="9">
        <f>VLOOKUP(养成规划和标准成长!$AJ294,阵法、技能和修炼!$C$20:$N$40,COLUMNS(阵法、技能和修炼!$C$20:I$40),0)</f>
        <v>20</v>
      </c>
      <c r="BV48" s="9">
        <f>VLOOKUP(养成规划和标准成长!$AJ294,阵法、技能和修炼!$C$20:$N$40,COLUMNS(阵法、技能和修炼!$C$20:J$40),0)</f>
        <v>20</v>
      </c>
      <c r="BW48" s="9">
        <f>VLOOKUP(养成规划和标准成长!$AJ294,阵法、技能和修炼!$C$20:$N$40,COLUMNS(阵法、技能和修炼!$C$20:K$40),0)</f>
        <v>5</v>
      </c>
      <c r="BX48" s="9">
        <f>VLOOKUP(养成规划和标准成长!$AJ294,阵法、技能和修炼!$C$20:$N$40,COLUMNS(阵法、技能和修炼!$C$20:L$40),0)</f>
        <v>5</v>
      </c>
      <c r="BY48" s="9">
        <f>VLOOKUP(养成规划和标准成长!$AJ294,阵法、技能和修炼!$C$20:$N$40,COLUMNS(阵法、技能和修炼!$C$20:M$40),0)</f>
        <v>6.0000000000000053</v>
      </c>
      <c r="BZ48" s="9">
        <f>VLOOKUP(养成规划和标准成长!$AJ294,阵法、技能和修炼!$C$20:$N$40,COLUMNS(阵法、技能和修炼!$C$20:N$40),0)</f>
        <v>6.0000000000000053</v>
      </c>
    </row>
    <row r="49" spans="1:78">
      <c r="A49" s="1">
        <v>46</v>
      </c>
      <c r="B49" s="9">
        <f>ROUND(属性投放!D$4+养成规划和标准成长!E$3*养成规划和标准成长!$O142*养成规划和标准成长!$P142+养成规划和标准成长!E$4*养成规划和标准成长!$V142+养成规划和标准成长!E$5*养成规划和标准成长!$R142+(养成规划和标准成长!E$12+养成规划和标准成长!E$13)*养成规划和标准成长!$N142+养成规划和标准成长!E$14*养成规划和标准成长!$O142*养成规划和标准成长!$Q142+养成规划和标准成长!E$17*10*养成规划和标准成长!$S142+养成规划和标准成长!E$18*10*养成规划和标准成长!$T142+养成规划和标准成长!E$19*养成规划和标准成长!$U142,0)</f>
        <v>1893</v>
      </c>
      <c r="C49" s="9">
        <f>ROUND(属性投放!E$4+养成规划和标准成长!F$3*养成规划和标准成长!$O142*养成规划和标准成长!$P142+养成规划和标准成长!F$4*养成规划和标准成长!$V142+养成规划和标准成长!F$5*养成规划和标准成长!$R142+(养成规划和标准成长!F$12+养成规划和标准成长!F$13)*养成规划和标准成长!$N142+养成规划和标准成长!F$14*养成规划和标准成长!$O142*养成规划和标准成长!$Q142+养成规划和标准成长!F$17*10*养成规划和标准成长!$S142+养成规划和标准成长!F$18*10*养成规划和标准成长!$T142+养成规划和标准成长!F$19*养成规划和标准成长!$U142,0)</f>
        <v>1942</v>
      </c>
      <c r="D49" s="9">
        <f>ROUND(属性投放!F$4+养成规划和标准成长!G$3*养成规划和标准成长!$O142*养成规划和标准成长!$P142+养成规划和标准成长!G$4*养成规划和标准成长!$V142+养成规划和标准成长!G$5*养成规划和标准成长!$R142+(养成规划和标准成长!G$12+养成规划和标准成长!G$13)*养成规划和标准成长!$N142+养成规划和标准成长!G$14*养成规划和标准成长!$O142*养成规划和标准成长!$Q142+养成规划和标准成长!G$17*10*养成规划和标准成长!$S142+养成规划和标准成长!G$18*10*养成规划和标准成长!$T142+养成规划和标准成长!G$19*养成规划和标准成长!$U142,0)</f>
        <v>715</v>
      </c>
      <c r="E49" s="9">
        <f>ROUND(属性投放!G$4+养成规划和标准成长!H$3*养成规划和标准成长!$O142*养成规划和标准成长!$P142+养成规划和标准成长!H$4*养成规划和标准成长!$V142+养成规划和标准成长!H$5*养成规划和标准成长!$R142+(养成规划和标准成长!H$12+养成规划和标准成长!H$13)*养成规划和标准成长!$N142+养成规划和标准成长!H$14*养成规划和标准成长!$O142*养成规划和标准成长!$Q142+养成规划和标准成长!H$17*10*养成规划和标准成长!$S142+养成规划和标准成长!H$18*10*养成规划和标准成长!$T142+养成规划和标准成长!H$19*养成规划和标准成长!$U142,0)</f>
        <v>314</v>
      </c>
      <c r="F49" s="9">
        <f>ROUND(属性投放!H$4+养成规划和标准成长!I$3*养成规划和标准成长!$O142*养成规划和标准成长!$P142+养成规划和标准成长!I$4*养成规划和标准成长!$V142+养成规划和标准成长!I$5*养成规划和标准成长!$R142+(养成规划和标准成长!I$12+养成规划和标准成长!I$13)*养成规划和标准成长!$N142+养成规划和标准成长!I$14*养成规划和标准成长!$O142*养成规划和标准成长!$Q142+养成规划和标准成长!I$17*10*养成规划和标准成长!$S142+养成规划和标准成长!I$18*10*养成规划和标准成长!$T142+养成规划和标准成长!I$19*养成规划和标准成长!$U142,0)</f>
        <v>549</v>
      </c>
      <c r="G49" s="9">
        <f>ROUND(属性投放!I$4+养成规划和标准成长!J$3*养成规划和标准成长!$O142*养成规划和标准成长!$P142+养成规划和标准成长!J$4*养成规划和标准成长!$V142+养成规划和标准成长!J$5*养成规划和标准成长!$R142+(养成规划和标准成长!J$12+养成规划和标准成长!J$13)*养成规划和标准成长!$N142+养成规划和标准成长!J$14*养成规划和标准成长!$O142*养成规划和标准成长!$Q142+养成规划和标准成长!J$17*10*养成规划和标准成长!$S142+养成规划和标准成长!J$18*10*养成规划和标准成长!$T142+养成规划和标准成长!J$19*养成规划和标准成长!$U142,0)</f>
        <v>384</v>
      </c>
      <c r="H49" s="9">
        <f>ROUND(属性投放!J$4+养成规划和标准成长!K$3*养成规划和标准成长!$O142*养成规划和标准成长!$P142+养成规划和标准成长!K$4*养成规划和标准成长!$V142+养成规划和标准成长!K$5*养成规划和标准成长!$R142+(养成规划和标准成长!K$12+养成规划和标准成长!K$13)*养成规划和标准成长!$N142+养成规划和标准成长!K$14*养成规划和标准成长!$O142*养成规划和标准成长!$Q142+养成规划和标准成长!K$17*10*养成规划和标准成长!$S142+养成规划和标准成长!K$18*10*养成规划和标准成长!$T142+养成规划和标准成长!K$19*养成规划和标准成长!$U142,0)</f>
        <v>266</v>
      </c>
      <c r="I49" s="9">
        <f>ROUND(属性投放!K$4+养成规划和标准成长!L$3*养成规划和标准成长!$O142*养成规划和标准成长!$P142+养成规划和标准成长!L$4*养成规划和标准成长!$V142+养成规划和标准成长!L$5*养成规划和标准成长!$R142+(养成规划和标准成长!L$12+养成规划和标准成长!L$13)*养成规划和标准成长!$N142+养成规划和标准成长!L$14*养成规划和标准成长!$O142*养成规划和标准成长!$Q142+养成规划和标准成长!L$17*10*养成规划和标准成长!$S142+养成规划和标准成长!L$18*10*养成规划和标准成长!$T142+养成规划和标准成长!L$19*养成规划和标准成长!$U142,0)</f>
        <v>136</v>
      </c>
      <c r="J49" s="9">
        <f>ROUND(属性投放!L$4+养成规划和标准成长!M$3*养成规划和标准成长!$O142*养成规划和标准成长!$P142+养成规划和标准成长!M$4*养成规划和标准成长!$V142+养成规划和标准成长!M$5*养成规划和标准成长!$R142+(养成规划和标准成长!M$12+养成规划和标准成长!M$13)*养成规划和标准成长!$N142+养成规划和标准成长!M$14*养成规划和标准成长!$O142*养成规划和标准成长!$Q142+养成规划和标准成长!M$17*10*养成规划和标准成长!$S142+养成规划和标准成长!M$18*10*养成规划和标准成长!$T142+养成规划和标准成长!M$19*养成规划和标准成长!$U142,0)</f>
        <v>472</v>
      </c>
      <c r="K49" s="9">
        <f>ROUND(属性投放!M$4+养成规划和标准成长!N$3*养成规划和标准成长!$O142*养成规划和标准成长!$P142+养成规划和标准成长!N$4*养成规划和标准成长!$V142+养成规划和标准成长!N$5*养成规划和标准成长!$R142+(养成规划和标准成长!N$12+养成规划和标准成长!N$13)*养成规划和标准成长!$N142+养成规划和标准成长!N$14*养成规划和标准成长!$O142*养成规划和标准成长!$Q142+养成规划和标准成长!N$17*10*养成规划和标准成长!$S142+养成规划和标准成长!N$18*10*养成规划和标准成长!$T142+养成规划和标准成长!N$19*养成规划和标准成长!$U142,0)</f>
        <v>476</v>
      </c>
      <c r="L49" s="9">
        <f>VLOOKUP(养成规划和标准成长!$X142,阵法、技能和修炼!$C$20:$N$40,COLUMNS(阵法、技能和修炼!$C$20:G$40),0)</f>
        <v>20</v>
      </c>
      <c r="M49" s="9">
        <f>VLOOKUP(养成规划和标准成长!$X142,阵法、技能和修炼!$C$20:$N$40,COLUMNS(阵法、技能和修炼!$C$20:H$40),0)</f>
        <v>20</v>
      </c>
      <c r="N49" s="9">
        <f>VLOOKUP(养成规划和标准成长!$X142,阵法、技能和修炼!$C$20:$N$40,COLUMNS(阵法、技能和修炼!$C$20:I$40),0)</f>
        <v>20</v>
      </c>
      <c r="O49" s="9">
        <f>VLOOKUP(养成规划和标准成长!$X142,阵法、技能和修炼!$C$20:$N$40,COLUMNS(阵法、技能和修炼!$C$20:J$40),0)</f>
        <v>20</v>
      </c>
      <c r="P49" s="9">
        <f>VLOOKUP(养成规划和标准成长!$X142,阵法、技能和修炼!$C$20:$N$40,COLUMNS(阵法、技能和修炼!$C$20:K$40),0)</f>
        <v>5</v>
      </c>
      <c r="Q49" s="9">
        <f>VLOOKUP(养成规划和标准成长!$X142,阵法、技能和修炼!$C$20:$N$40,COLUMNS(阵法、技能和修炼!$C$20:L$40),0)</f>
        <v>5</v>
      </c>
      <c r="R49" s="9">
        <f>VLOOKUP(养成规划和标准成长!$X142,阵法、技能和修炼!$C$20:$N$40,COLUMNS(阵法、技能和修炼!$C$20:M$40),0)</f>
        <v>6.0000000000000053</v>
      </c>
      <c r="S49" s="9">
        <f>VLOOKUP(养成规划和标准成长!$X142,阵法、技能和修炼!$C$20:$N$40,COLUMNS(阵法、技能和修炼!$C$20:N$40),0)</f>
        <v>6.0000000000000053</v>
      </c>
      <c r="T49" s="1">
        <v>46</v>
      </c>
      <c r="U49" s="9">
        <f>ROUND(属性投放!D$4+养成规划和标准成长!E$3*养成规划和标准成长!$C295*养成规划和标准成长!$D295+养成规划和标准成长!E$4*养成规划和标准成长!$J295+养成规划和标准成长!E$5*养成规划和标准成长!$F295+(养成规划和标准成长!E$12+养成规划和标准成长!E$13)*养成规划和标准成长!$B295+养成规划和标准成长!E$14*养成规划和标准成长!$C295*养成规划和标准成长!$E295+养成规划和标准成长!E$17*10*养成规划和标准成长!$G295+养成规划和标准成长!E$18*10*养成规划和标准成长!$H295+养成规划和标准成长!E$19*养成规划和标准成长!$I295,0)</f>
        <v>2075</v>
      </c>
      <c r="V49" s="9">
        <f>ROUND(属性投放!E$4+养成规划和标准成长!F$3*养成规划和标准成长!$C295*养成规划和标准成长!$D295+养成规划和标准成长!F$4*养成规划和标准成长!$J295+养成规划和标准成长!F$5*养成规划和标准成长!$F295+(养成规划和标准成长!F$12+养成规划和标准成长!F$13)*养成规划和标准成长!$B295+养成规划和标准成长!F$14*养成规划和标准成长!$C295*养成规划和标准成长!$E295+养成规划和标准成长!F$17*10*养成规划和标准成长!$G295+养成规划和标准成长!F$18*10*养成规划和标准成长!$H295+养成规划和标准成长!F$19*养成规划和标准成长!$I295,0)</f>
        <v>2036</v>
      </c>
      <c r="W49" s="9">
        <f>ROUND(属性投放!F$4+养成规划和标准成长!G$3*养成规划和标准成长!$C295*养成规划和标准成长!$D295+养成规划和标准成长!G$4*养成规划和标准成长!$J295+养成规划和标准成长!G$5*养成规划和标准成长!$F295+(养成规划和标准成长!G$12+养成规划和标准成长!G$13)*养成规划和标准成长!$B295+养成规划和标准成长!G$14*养成规划和标准成长!$C295*养成规划和标准成长!$E295+养成规划和标准成长!G$17*10*养成规划和标准成长!$G295+养成规划和标准成长!G$18*10*养成规划和标准成长!$H295+养成规划和标准成长!G$19*养成规划和标准成长!$I295,0)</f>
        <v>763</v>
      </c>
      <c r="X49" s="9">
        <f>ROUND(属性投放!G$4+养成规划和标准成长!H$3*养成规划和标准成长!$C295*养成规划和标准成长!$D295+养成规划和标准成长!H$4*养成规划和标准成长!$J295+养成规划和标准成长!H$5*养成规划和标准成长!$F295+(养成规划和标准成长!H$12+养成规划和标准成长!H$13)*养成规划和标准成长!$B295+养成规划和标准成长!H$14*养成规划和标准成长!$C295*养成规划和标准成长!$E295+养成规划和标准成长!H$17*10*养成规划和标准成长!$G295+养成规划和标准成长!H$18*10*养成规划和标准成长!$H295+养成规划和标准成长!H$19*养成规划和标准成长!$I295,0)</f>
        <v>350</v>
      </c>
      <c r="Y49" s="9">
        <f>ROUND(属性投放!H$4+养成规划和标准成长!I$3*养成规划和标准成长!$C295*养成规划和标准成长!$D295+养成规划和标准成长!I$4*养成规划和标准成长!$J295+养成规划和标准成长!I$5*养成规划和标准成长!$F295+(养成规划和标准成长!I$12+养成规划和标准成长!I$13)*养成规划和标准成长!$B295+养成规划和标准成长!I$14*养成规划和标准成长!$C295*养成规划和标准成长!$E295+养成规划和标准成长!I$17*10*养成规划和标准成长!$G295+养成规划和标准成长!I$18*10*养成规划和标准成长!$H295+养成规划和标准成长!I$19*养成规划和标准成长!$I295,0)</f>
        <v>578</v>
      </c>
      <c r="Z49" s="9">
        <f>ROUND(属性投放!I$4+养成规划和标准成长!J$3*养成规划和标准成长!$C295*养成规划和标准成长!$D295+养成规划和标准成长!J$4*养成规划和标准成长!$J295+养成规划和标准成长!J$5*养成规划和标准成长!$F295+(养成规划和标准成长!J$12+养成规划和标准成长!J$13)*养成规划和标准成长!$B295+养成规划和标准成长!J$14*养成规划和标准成长!$C295*养成规划和标准成长!$E295+养成规划和标准成长!J$17*10*养成规划和标准成长!$G295+养成规划和标准成长!J$18*10*养成规划和标准成长!$H295+养成规划和标准成长!J$19*养成规划和标准成长!$I295,0)</f>
        <v>409</v>
      </c>
      <c r="AA49" s="9">
        <f>ROUND(属性投放!J$4+养成规划和标准成长!K$3*养成规划和标准成长!$C295*养成规划和标准成长!$D295+养成规划和标准成长!K$4*养成规划和标准成长!$J295+养成规划和标准成长!K$5*养成规划和标准成长!$F295+(养成规划和标准成长!K$12+养成规划和标准成长!K$13)*养成规划和标准成长!$B295+养成规划和标准成长!K$14*养成规划和标准成长!$C295*养成规划和标准成长!$E295+养成规划和标准成长!K$17*10*养成规划和标准成长!$G295+养成规划和标准成长!K$18*10*养成规划和标准成长!$H295+养成规划和标准成长!K$19*养成规划和标准成长!$I295,0)</f>
        <v>285</v>
      </c>
      <c r="AB49" s="9">
        <f>ROUND(属性投放!K$4+养成规划和标准成长!L$3*养成规划和标准成长!$C295*养成规划和标准成长!$D295+养成规划和标准成长!L$4*养成规划和标准成长!$J295+养成规划和标准成长!L$5*养成规划和标准成长!$F295+(养成规划和标准成长!L$12+养成规划和标准成长!L$13)*养成规划和标准成长!$B295+养成规划和标准成长!L$14*养成规划和标准成长!$C295*养成规划和标准成长!$E295+养成规划和标准成长!L$17*10*养成规划和标准成长!$G295+养成规划和标准成长!L$18*10*养成规划和标准成长!$H295+养成规划和标准成长!L$19*养成规划和标准成长!$I295,0)</f>
        <v>161</v>
      </c>
      <c r="AC49" s="9">
        <f>ROUND(属性投放!L$4+养成规划和标准成长!M$3*养成规划和标准成长!$C295*养成规划和标准成长!$D295+养成规划和标准成长!M$4*养成规划和标准成长!$J295+养成规划和标准成长!M$5*养成规划和标准成长!$F295+(养成规划和标准成长!M$12+养成规划和标准成长!M$13)*养成规划和标准成长!$B295+养成规划和标准成长!M$14*养成规划和标准成长!$C295*养成规划和标准成长!$E295+养成规划和标准成长!M$17*10*养成规划和标准成长!$G295+养成规划和标准成长!M$18*10*养成规划和标准成长!$H295+养成规划和标准成长!M$19*养成规划和标准成长!$I295,0)</f>
        <v>477</v>
      </c>
      <c r="AD49" s="9">
        <f>ROUND(属性投放!M$4+养成规划和标准成长!N$3*养成规划和标准成长!$C295*养成规划和标准成长!$D295+养成规划和标准成长!N$4*养成规划和标准成长!$J295+养成规划和标准成长!N$5*养成规划和标准成长!$F295+(养成规划和标准成长!N$12+养成规划和标准成长!N$13)*养成规划和标准成长!$B295+养成规划和标准成长!N$14*养成规划和标准成长!$C295*养成规划和标准成长!$E295+养成规划和标准成长!N$17*10*养成规划和标准成长!$G295+养成规划和标准成长!N$18*10*养成规划和标准成长!$H295+养成规划和标准成长!N$19*养成规划和标准成长!$I295,0)</f>
        <v>482</v>
      </c>
      <c r="AE49" s="9">
        <f>VLOOKUP(养成规划和标准成长!$L295,阵法、技能和修炼!$C$20:$N$40,COLUMNS(阵法、技能和修炼!$C$20:G$40),0)</f>
        <v>20</v>
      </c>
      <c r="AF49" s="9">
        <f>VLOOKUP(养成规划和标准成长!$L295,阵法、技能和修炼!$C$20:$N$40,COLUMNS(阵法、技能和修炼!$C$20:H$40),0)</f>
        <v>20</v>
      </c>
      <c r="AG49" s="9">
        <f>VLOOKUP(养成规划和标准成长!$L295,阵法、技能和修炼!$C$20:$N$40,COLUMNS(阵法、技能和修炼!$C$20:I$40),0)</f>
        <v>20</v>
      </c>
      <c r="AH49" s="9">
        <f>VLOOKUP(养成规划和标准成长!$L295,阵法、技能和修炼!$C$20:$N$40,COLUMNS(阵法、技能和修炼!$C$20:J$40),0)</f>
        <v>20</v>
      </c>
      <c r="AI49" s="9">
        <f>VLOOKUP(养成规划和标准成长!$L295,阵法、技能和修炼!$C$20:$N$40,COLUMNS(阵法、技能和修炼!$C$20:K$40),0)</f>
        <v>5</v>
      </c>
      <c r="AJ49" s="9">
        <f>VLOOKUP(养成规划和标准成长!$L295,阵法、技能和修炼!$C$20:$N$40,COLUMNS(阵法、技能和修炼!$C$20:L$40),0)</f>
        <v>5</v>
      </c>
      <c r="AK49" s="9">
        <f>VLOOKUP(养成规划和标准成长!$L295,阵法、技能和修炼!$C$20:$N$40,COLUMNS(阵法、技能和修炼!$C$20:M$40),0)</f>
        <v>6.0000000000000053</v>
      </c>
      <c r="AL49" s="9">
        <f>VLOOKUP(养成规划和标准成长!$L295,阵法、技能和修炼!$C$20:$N$40,COLUMNS(阵法、技能和修炼!$C$20:N$40),0)</f>
        <v>6.0000000000000053</v>
      </c>
      <c r="AN49" s="1">
        <v>46</v>
      </c>
      <c r="AO49" s="9">
        <f>ROUND(属性投放!D$4+养成规划和标准成长!E$3*养成规划和标准成长!$O295*养成规划和标准成长!$P295+养成规划和标准成长!E$4*养成规划和标准成长!$V295+养成规划和标准成长!E$5*养成规划和标准成长!$R295+(养成规划和标准成长!E$12+养成规划和标准成长!E$13)*养成规划和标准成长!$N295+养成规划和标准成长!E$14*养成规划和标准成长!$O295*养成规划和标准成长!$Q295+养成规划和标准成长!E$17*10*养成规划和标准成长!$S295+养成规划和标准成长!E$18*10*养成规划和标准成长!$T295+养成规划和标准成长!E$19*养成规划和标准成长!$U295,0)</f>
        <v>2257</v>
      </c>
      <c r="AP49" s="9">
        <f>ROUND(属性投放!E$4+养成规划和标准成长!F$3*养成规划和标准成长!$O295*养成规划和标准成长!$P295+养成规划和标准成长!F$4*养成规划和标准成长!$V295+养成规划和标准成长!F$5*养成规划和标准成长!$R295+(养成规划和标准成长!F$12+养成规划和标准成长!F$13)*养成规划和标准成长!$N295+养成规划和标准成长!F$14*养成规划和标准成长!$O295*养成规划和标准成长!$Q295+养成规划和标准成长!F$17*10*养成规划和标准成长!$S295+养成规划和标准成长!F$18*10*养成规划和标准成长!$T295+养成规划和标准成长!F$19*养成规划和标准成长!$U295,0)</f>
        <v>2131</v>
      </c>
      <c r="AQ49" s="9">
        <f>ROUND(属性投放!F$4+养成规划和标准成长!G$3*养成规划和标准成长!$O295*养成规划和标准成长!$P295+养成规划和标准成长!G$4*养成规划和标准成长!$V295+养成规划和标准成长!G$5*养成规划和标准成长!$R295+(养成规划和标准成长!G$12+养成规划和标准成长!G$13)*养成规划和标准成长!$N295+养成规划和标准成长!G$14*养成规划和标准成长!$O295*养成规划和标准成长!$Q295+养成规划和标准成长!G$17*10*养成规划和标准成长!$S295+养成规划和标准成长!G$18*10*养成规划和标准成长!$T295+养成规划和标准成长!G$19*养成规划和标准成长!$U295,0)</f>
        <v>812</v>
      </c>
      <c r="AR49" s="9">
        <f>ROUND(属性投放!G$4+养成规划和标准成长!H$3*养成规划和标准成长!$O295*养成规划和标准成长!$P295+养成规划和标准成长!H$4*养成规划和标准成长!$V295+养成规划和标准成长!H$5*养成规划和标准成长!$R295+(养成规划和标准成长!H$12+养成规划和标准成长!H$13)*养成规划和标准成长!$N295+养成规划和标准成长!H$14*养成规划和标准成长!$O295*养成规划和标准成长!$Q295+养成规划和标准成长!H$17*10*养成规划和标准成长!$S295+养成规划和标准成长!H$18*10*养成规划和标准成长!$T295+养成规划和标准成长!H$19*养成规划和标准成长!$U295,0)</f>
        <v>385</v>
      </c>
      <c r="AS49" s="9">
        <f>ROUND(属性投放!H$4+养成规划和标准成长!I$3*养成规划和标准成长!$O295*养成规划和标准成长!$P295+养成规划和标准成长!I$4*养成规划和标准成长!$V295+养成规划和标准成长!I$5*养成规划和标准成长!$R295+(养成规划和标准成长!I$12+养成规划和标准成长!I$13)*养成规划和标准成长!$N295+养成规划和标准成长!I$14*养成规划和标准成长!$O295*养成规划和标准成长!$Q295+养成规划和标准成长!I$17*10*养成规划和标准成长!$S295+养成规划和标准成长!I$18*10*养成规划和标准成长!$T295+养成规划和标准成长!I$19*养成规划和标准成长!$U295,0)</f>
        <v>607</v>
      </c>
      <c r="AT49" s="9">
        <f>ROUND(属性投放!I$4+养成规划和标准成长!J$3*养成规划和标准成长!$O295*养成规划和标准成长!$P295+养成规划和标准成长!J$4*养成规划和标准成长!$V295+养成规划和标准成长!J$5*养成规划和标准成长!$R295+(养成规划和标准成长!J$12+养成规划和标准成长!J$13)*养成规划和标准成长!$N295+养成规划和标准成长!J$14*养成规划和标准成长!$O295*养成规划和标准成长!$Q295+养成规划和标准成长!J$17*10*养成规划和标准成长!$S295+养成规划和标准成长!J$18*10*养成规划和标准成长!$T295+养成规划和标准成长!J$19*养成规划和标准成长!$U295,0)</f>
        <v>433</v>
      </c>
      <c r="AU49" s="9">
        <f>ROUND(属性投放!J$4+养成规划和标准成长!K$3*养成规划和标准成长!$O295*养成规划和标准成长!$P295+养成规划和标准成长!K$4*养成规划和标准成长!$V295+养成规划和标准成长!K$5*养成规划和标准成长!$R295+(养成规划和标准成长!K$12+养成规划和标准成长!K$13)*养成规划和标准成长!$N295+养成规划和标准成长!K$14*养成规划和标准成长!$O295*养成规划和标准成长!$Q295+养成规划和标准成长!K$17*10*养成规划和标准成长!$S295+养成规划和标准成长!K$18*10*养成规划和标准成长!$T295+养成规划和标准成长!K$19*养成规划和标准成长!$U295,0)</f>
        <v>304</v>
      </c>
      <c r="AV49" s="9">
        <f>ROUND(属性投放!K$4+养成规划和标准成长!L$3*养成规划和标准成长!$O295*养成规划和标准成长!$P295+养成规划和标准成长!L$4*养成规划和标准成长!$V295+养成规划和标准成长!L$5*养成规划和标准成长!$R295+(养成规划和标准成长!L$12+养成规划和标准成长!L$13)*养成规划和标准成长!$N295+养成规划和标准成长!L$14*养成规划和标准成长!$O295*养成规划和标准成长!$Q295+养成规划和标准成长!L$17*10*养成规划和标准成长!$S295+养成规划和标准成长!L$18*10*养成规划和标准成长!$T295+养成规划和标准成长!L$19*养成规划和标准成长!$U295,0)</f>
        <v>186</v>
      </c>
      <c r="AW49" s="9">
        <f>ROUND(属性投放!L$4+养成规划和标准成长!M$3*养成规划和标准成长!$O295*养成规划和标准成长!$P295+养成规划和标准成长!M$4*养成规划和标准成长!$V295+养成规划和标准成长!M$5*养成规划和标准成长!$R295+(养成规划和标准成长!M$12+养成规划和标准成长!M$13)*养成规划和标准成长!$N295+养成规划和标准成长!M$14*养成规划和标准成长!$O295*养成规划和标准成长!$Q295+养成规划和标准成长!M$17*10*养成规划和标准成长!$S295+养成规划和标准成长!M$18*10*养成规划和标准成长!$T295+养成规划和标准成长!M$19*养成规划和标准成长!$U295,0)</f>
        <v>482</v>
      </c>
      <c r="AX49" s="9">
        <f>ROUND(属性投放!M$4+养成规划和标准成长!N$3*养成规划和标准成长!$O295*养成规划和标准成长!$P295+养成规划和标准成长!N$4*养成规划和标准成长!$V295+养成规划和标准成长!N$5*养成规划和标准成长!$R295+(养成规划和标准成长!N$12+养成规划和标准成长!N$13)*养成规划和标准成长!$N295+养成规划和标准成长!N$14*养成规划和标准成长!$O295*养成规划和标准成长!$Q295+养成规划和标准成长!N$17*10*养成规划和标准成长!$S295+养成规划和标准成长!N$18*10*养成规划和标准成长!$T295+养成规划和标准成长!N$19*养成规划和标准成长!$U295,0)</f>
        <v>489</v>
      </c>
      <c r="AY49" s="9">
        <f>VLOOKUP(养成规划和标准成长!$X295,阵法、技能和修炼!$C$20:$N$40,COLUMNS(阵法、技能和修炼!$C$20:G$40),0)</f>
        <v>20</v>
      </c>
      <c r="AZ49" s="9">
        <f>VLOOKUP(养成规划和标准成长!$X295,阵法、技能和修炼!$C$20:$N$40,COLUMNS(阵法、技能和修炼!$C$20:H$40),0)</f>
        <v>20</v>
      </c>
      <c r="BA49" s="9">
        <f>VLOOKUP(养成规划和标准成长!$X295,阵法、技能和修炼!$C$20:$N$40,COLUMNS(阵法、技能和修炼!$C$20:I$40),0)</f>
        <v>20</v>
      </c>
      <c r="BB49" s="9">
        <f>VLOOKUP(养成规划和标准成长!$X295,阵法、技能和修炼!$C$20:$N$40,COLUMNS(阵法、技能和修炼!$C$20:J$40),0)</f>
        <v>20</v>
      </c>
      <c r="BC49" s="9">
        <f>VLOOKUP(养成规划和标准成长!$X295,阵法、技能和修炼!$C$20:$N$40,COLUMNS(阵法、技能和修炼!$C$20:K$40),0)</f>
        <v>5</v>
      </c>
      <c r="BD49" s="9">
        <f>VLOOKUP(养成规划和标准成长!$X295,阵法、技能和修炼!$C$20:$N$40,COLUMNS(阵法、技能和修炼!$C$20:L$40),0)</f>
        <v>5</v>
      </c>
      <c r="BE49" s="9">
        <f>VLOOKUP(养成规划和标准成长!$X295,阵法、技能和修炼!$C$20:$N$40,COLUMNS(阵法、技能和修炼!$C$20:M$40),0)</f>
        <v>6.0000000000000053</v>
      </c>
      <c r="BF49" s="9">
        <f>VLOOKUP(养成规划和标准成长!$X295,阵法、技能和修炼!$C$20:$N$40,COLUMNS(阵法、技能和修炼!$C$20:N$40),0)</f>
        <v>6.0000000000000053</v>
      </c>
      <c r="BH49" s="1">
        <v>46</v>
      </c>
      <c r="BI49" s="9">
        <f>ROUND(属性投放!D$4+养成规划和标准成长!E$3*养成规划和标准成长!$AA295*养成规划和标准成长!$AB295+养成规划和标准成长!E$4*养成规划和标准成长!$AH295+养成规划和标准成长!E$5*养成规划和标准成长!$AD295+(养成规划和标准成长!E$12+养成规划和标准成长!E$13)*养成规划和标准成长!$Z295+养成规划和标准成长!E$14*养成规划和标准成长!$AA295*养成规划和标准成长!$AC295+养成规划和标准成长!E$17*10*养成规划和标准成长!$AE295+养成规划和标准成长!E$18*10*养成规划和标准成长!$AF295+养成规划和标准成长!E$19*养成规划和标准成长!$AG295,0)</f>
        <v>2404</v>
      </c>
      <c r="BJ49" s="9">
        <f>ROUND(属性投放!E$4+养成规划和标准成长!F$3*养成规划和标准成长!$AA295*养成规划和标准成长!$AB295+养成规划和标准成长!F$4*养成规划和标准成长!$AH295+养成规划和标准成长!F$5*养成规划和标准成长!$AD295+(养成规划和标准成长!F$12+养成规划和标准成长!F$13)*养成规划和标准成长!$Z295+养成规划和标准成长!F$14*养成规划和标准成长!$AA295*养成规划和标准成长!$AC295+养成规划和标准成长!F$17*10*养成规划和标准成长!$AE295+养成规划和标准成长!F$18*10*养成规划和标准成长!$AF295+养成规划和标准成长!F$19*养成规划和标准成长!$AG295,0)</f>
        <v>2218</v>
      </c>
      <c r="BK49" s="9">
        <f>ROUND(属性投放!F$4+养成规划和标准成长!G$3*养成规划和标准成长!$AA295*养成规划和标准成长!$AB295+养成规划和标准成长!G$4*养成规划和标准成长!$AH295+养成规划和标准成长!G$5*养成规划和标准成长!$AD295+(养成规划和标准成长!G$12+养成规划和标准成长!G$13)*养成规划和标准成长!$Z295+养成规划和标准成长!G$14*养成规划和标准成长!$AA295*养成规划和标准成长!$AC295+养成规划和标准成长!G$17*10*养成规划和标准成长!$AE295+养成规划和标准成长!G$18*10*养成规划和标准成长!$AF295+养成规划和标准成长!G$19*养成规划和标准成长!$AG295,0)</f>
        <v>853</v>
      </c>
      <c r="BL49" s="9">
        <f>ROUND(属性投放!G$4+养成规划和标准成长!H$3*养成规划和标准成长!$AA295*养成规划和标准成长!$AB295+养成规划和标准成长!H$4*养成规划和标准成长!$AH295+养成规划和标准成长!H$5*养成规划和标准成长!$AD295+(养成规划和标准成长!H$12+养成规划和标准成长!H$13)*养成规划和标准成长!$Z295+养成规划和标准成长!H$14*养成规划和标准成长!$AA295*养成规划和标准成长!$AC295+养成规划和标准成长!H$17*10*养成规划和标准成长!$AE295+养成规划和标准成长!H$18*10*养成规划和标准成长!$AF295+养成规划和标准成长!H$19*养成规划和标准成长!$AG295,0)</f>
        <v>411</v>
      </c>
      <c r="BM49" s="9">
        <f>ROUND(属性投放!H$4+养成规划和标准成长!I$3*养成规划和标准成长!$AA295*养成规划和标准成长!$AB295+养成规划和标准成长!I$4*养成规划和标准成长!$AH295+养成规划和标准成长!I$5*养成规划和标准成长!$AD295+(养成规划和标准成长!I$12+养成规划和标准成长!I$13)*养成规划和标准成长!$Z295+养成规划和标准成长!I$14*养成规划和标准成长!$AA295*养成规划和标准成长!$AC295+养成规划和标准成长!I$17*10*养成规划和标准成长!$AE295+养成规划和标准成长!I$18*10*养成规划和标准成长!$AF295+养成规划和标准成长!I$19*养成规划和标准成长!$AG295,0)</f>
        <v>630</v>
      </c>
      <c r="BN49" s="9">
        <f>ROUND(属性投放!I$4+养成规划和标准成长!J$3*养成规划和标准成长!$AA295*养成规划和标准成长!$AB295+养成规划和标准成长!J$4*养成规划和标准成长!$AH295+养成规划和标准成长!J$5*养成规划和标准成长!$AD295+(养成规划和标准成长!J$12+养成规划和标准成长!J$13)*养成规划和标准成长!$Z295+养成规划和标准成长!J$14*养成规划和标准成长!$AA295*养成规划和标准成长!$AC295+养成规划和标准成长!J$17*10*养成规划和标准成长!$AE295+养成规划和标准成长!J$18*10*养成规划和标准成长!$AF295+养成规划和标准成长!J$19*养成规划和标准成长!$AG295,0)</f>
        <v>450</v>
      </c>
      <c r="BO49" s="9">
        <f>ROUND(属性投放!J$4+养成规划和标准成长!K$3*养成规划和标准成长!$AA295*养成规划和标准成长!$AB295+养成规划和标准成长!K$4*养成规划和标准成长!$AH295+养成规划和标准成长!K$5*养成规划和标准成长!$AD295+(养成规划和标准成长!K$12+养成规划和标准成长!K$13)*养成规划和标准成长!$Z295+养成规划和标准成长!K$14*养成规划和标准成长!$AA295*养成规划和标准成长!$AC295+养成规划和标准成长!K$17*10*养成规划和标准成长!$AE295+养成规划和标准成长!K$18*10*养成规划和标准成长!$AF295+养成规划和标准成长!K$19*养成规划和标准成长!$AG295,0)</f>
        <v>316</v>
      </c>
      <c r="BP49" s="9">
        <f>ROUND(属性投放!K$4+养成规划和标准成长!L$3*养成规划和标准成长!$AA295*养成规划和标准成长!$AB295+养成规划和标准成长!L$4*养成规划和标准成长!$AH295+养成规划和标准成长!L$5*养成规划和标准成长!$AD295+(养成规划和标准成长!L$12+养成规划和标准成长!L$13)*养成规划和标准成长!$Z295+养成规划和标准成长!L$14*养成规划和标准成长!$AA295*养成规划和标准成长!$AC295+养成规划和标准成长!L$17*10*养成规划和标准成长!$AE295+养成规划和标准成长!L$18*10*养成规划和标准成长!$AF295+养成规划和标准成长!L$19*养成规划和标准成长!$AG295,0)</f>
        <v>204</v>
      </c>
      <c r="BQ49" s="9">
        <f>ROUND(属性投放!L$4+养成规划和标准成长!M$3*养成规划和标准成长!$AA295*养成规划和标准成长!$AB295+养成规划和标准成长!M$4*养成规划和标准成长!$AH295+养成规划和标准成长!M$5*养成规划和标准成长!$AD295+(养成规划和标准成长!M$12+养成规划和标准成长!M$13)*养成规划和标准成长!$Z295+养成规划和标准成长!M$14*养成规划和标准成长!$AA295*养成规划和标准成长!$AC295+养成规划和标准成长!M$17*10*养成规划和标准成长!$AE295+养成规划和标准成长!M$18*10*养成规划和标准成长!$AF295+养成规划和标准成长!M$19*养成规划和标准成长!$AG295,0)</f>
        <v>484</v>
      </c>
      <c r="BR49" s="9">
        <f>ROUND(属性投放!M$4+养成规划和标准成长!N$3*养成规划和标准成长!$AA295*养成规划和标准成长!$AB295+养成规划和标准成长!N$4*养成规划和标准成长!$AH295+养成规划和标准成长!N$5*养成规划和标准成长!$AD295+(养成规划和标准成长!N$12+养成规划和标准成长!N$13)*养成规划和标准成长!$Z295+养成规划和标准成长!N$14*养成规划和标准成长!$AA295*养成规划和标准成长!$AC295+养成规划和标准成长!N$17*10*养成规划和标准成长!$AE295+养成规划和标准成长!N$18*10*养成规划和标准成长!$AF295+养成规划和标准成长!N$19*养成规划和标准成长!$AG295,0)</f>
        <v>492</v>
      </c>
      <c r="BS49" s="9">
        <f>VLOOKUP(养成规划和标准成长!$AJ295,阵法、技能和修炼!$C$20:$N$40,COLUMNS(阵法、技能和修炼!$C$20:G$40),0)</f>
        <v>20</v>
      </c>
      <c r="BT49" s="9">
        <f>VLOOKUP(养成规划和标准成长!$AJ295,阵法、技能和修炼!$C$20:$N$40,COLUMNS(阵法、技能和修炼!$C$20:H$40),0)</f>
        <v>20</v>
      </c>
      <c r="BU49" s="9">
        <f>VLOOKUP(养成规划和标准成长!$AJ295,阵法、技能和修炼!$C$20:$N$40,COLUMNS(阵法、技能和修炼!$C$20:I$40),0)</f>
        <v>20</v>
      </c>
      <c r="BV49" s="9">
        <f>VLOOKUP(养成规划和标准成长!$AJ295,阵法、技能和修炼!$C$20:$N$40,COLUMNS(阵法、技能和修炼!$C$20:J$40),0)</f>
        <v>20</v>
      </c>
      <c r="BW49" s="9">
        <f>VLOOKUP(养成规划和标准成长!$AJ295,阵法、技能和修炼!$C$20:$N$40,COLUMNS(阵法、技能和修炼!$C$20:K$40),0)</f>
        <v>5</v>
      </c>
      <c r="BX49" s="9">
        <f>VLOOKUP(养成规划和标准成长!$AJ295,阵法、技能和修炼!$C$20:$N$40,COLUMNS(阵法、技能和修炼!$C$20:L$40),0)</f>
        <v>5</v>
      </c>
      <c r="BY49" s="9">
        <f>VLOOKUP(养成规划和标准成长!$AJ295,阵法、技能和修炼!$C$20:$N$40,COLUMNS(阵法、技能和修炼!$C$20:M$40),0)</f>
        <v>6.0000000000000053</v>
      </c>
      <c r="BZ49" s="9">
        <f>VLOOKUP(养成规划和标准成长!$AJ295,阵法、技能和修炼!$C$20:$N$40,COLUMNS(阵法、技能和修炼!$C$20:N$40),0)</f>
        <v>6.0000000000000053</v>
      </c>
    </row>
    <row r="50" spans="1:78">
      <c r="A50" s="1">
        <v>47</v>
      </c>
      <c r="B50" s="9">
        <f>ROUND(属性投放!D$4+养成规划和标准成长!E$3*养成规划和标准成长!$O143*养成规划和标准成长!$P143+养成规划和标准成长!E$4*养成规划和标准成长!$V143+养成规划和标准成长!E$5*养成规划和标准成长!$R143+(养成规划和标准成长!E$12+养成规划和标准成长!E$13)*养成规划和标准成长!$N143+养成规划和标准成长!E$14*养成规划和标准成长!$O143*养成规划和标准成长!$Q143+养成规划和标准成长!E$17*10*养成规划和标准成长!$S143+养成规划和标准成长!E$18*10*养成规划和标准成长!$T143+养成规划和标准成长!E$19*养成规划和标准成长!$U143,0)</f>
        <v>1916</v>
      </c>
      <c r="C50" s="9">
        <f>ROUND(属性投放!E$4+养成规划和标准成长!F$3*养成规划和标准成长!$O143*养成规划和标准成长!$P143+养成规划和标准成长!F$4*养成规划和标准成长!$V143+养成规划和标准成长!F$5*养成规划和标准成长!$R143+(养成规划和标准成长!F$12+养成规划和标准成长!F$13)*养成规划和标准成长!$N143+养成规划和标准成长!F$14*养成规划和标准成长!$O143*养成规划和标准成长!$Q143+养成规划和标准成长!F$17*10*养成规划和标准成长!$S143+养成规划和标准成长!F$18*10*养成规划和标准成长!$T143+养成规划和标准成长!F$19*养成规划和标准成长!$U143,0)</f>
        <v>1974</v>
      </c>
      <c r="D50" s="9">
        <f>ROUND(属性投放!F$4+养成规划和标准成长!G$3*养成规划和标准成长!$O143*养成规划和标准成长!$P143+养成规划和标准成长!G$4*养成规划和标准成长!$V143+养成规划和标准成长!G$5*养成规划和标准成长!$R143+(养成规划和标准成长!G$12+养成规划和标准成长!G$13)*养成规划和标准成长!$N143+养成规划和标准成长!G$14*养成规划和标准成长!$O143*养成规划和标准成长!$Q143+养成规划和标准成长!G$17*10*养成规划和标准成长!$S143+养成规划和标准成长!G$18*10*养成规划和标准成长!$T143+养成规划和标准成长!G$19*养成规划和标准成长!$U143,0)</f>
        <v>722</v>
      </c>
      <c r="E50" s="9">
        <f>ROUND(属性投放!G$4+养成规划和标准成长!H$3*养成规划和标准成长!$O143*养成规划和标准成长!$P143+养成规划和标准成长!H$4*养成规划和标准成长!$V143+养成规划和标准成长!H$5*养成规划和标准成长!$R143+(养成规划和标准成长!H$12+养成规划和标准成长!H$13)*养成规划和标准成长!$N143+养成规划和标准成长!H$14*养成规划和标准成长!$O143*养成规划和标准成长!$Q143+养成规划和标准成长!H$17*10*养成规划和标准成长!$S143+养成规划和标准成长!H$18*10*养成规划和标准成长!$T143+养成规划和标准成长!H$19*养成规划和标准成长!$U143,0)</f>
        <v>316</v>
      </c>
      <c r="F50" s="9">
        <f>ROUND(属性投放!H$4+养成规划和标准成长!I$3*养成规划和标准成长!$O143*养成规划和标准成长!$P143+养成规划和标准成长!I$4*养成规划和标准成长!$V143+养成规划和标准成长!I$5*养成规划和标准成长!$R143+(养成规划和标准成长!I$12+养成规划和标准成长!I$13)*养成规划和标准成长!$N143+养成规划和标准成长!I$14*养成规划和标准成长!$O143*养成规划和标准成长!$Q143+养成规划和标准成长!I$17*10*养成规划和标准成长!$S143+养成规划和标准成长!I$18*10*养成规划和标准成长!$T143+养成规划和标准成长!I$19*养成规划和标准成长!$U143,0)</f>
        <v>556</v>
      </c>
      <c r="G50" s="9">
        <f>ROUND(属性投放!I$4+养成规划和标准成长!J$3*养成规划和标准成长!$O143*养成规划和标准成长!$P143+养成规划和标准成长!J$4*养成规划和标准成长!$V143+养成规划和标准成长!J$5*养成规划和标准成长!$R143+(养成规划和标准成长!J$12+养成规划和标准成长!J$13)*养成规划和标准成长!$N143+养成规划和标准成长!J$14*养成规划和标准成长!$O143*养成规划和标准成长!$Q143+养成规划和标准成长!J$17*10*养成规划和标准成长!$S143+养成规划和标准成长!J$18*10*养成规划和标准成长!$T143+养成规划和标准成长!J$19*养成规划和标准成长!$U143,0)</f>
        <v>389</v>
      </c>
      <c r="H50" s="9">
        <f>ROUND(属性投放!J$4+养成规划和标准成长!K$3*养成规划和标准成长!$O143*养成规划和标准成长!$P143+养成规划和标准成长!K$4*养成规划和标准成长!$V143+养成规划和标准成长!K$5*养成规划和标准成长!$R143+(养成规划和标准成长!K$12+养成规划和标准成长!K$13)*养成规划和标准成长!$N143+养成规划和标准成长!K$14*养成规划和标准成长!$O143*养成规划和标准成长!$Q143+养成规划和标准成长!K$17*10*养成规划和标准成长!$S143+养成规划和标准成长!K$18*10*养成规划和标准成长!$T143+养成规划和标准成长!K$19*养成规划和标准成长!$U143,0)</f>
        <v>270</v>
      </c>
      <c r="I50" s="9">
        <f>ROUND(属性投放!K$4+养成规划和标准成长!L$3*养成规划和标准成长!$O143*养成规划和标准成长!$P143+养成规划和标准成长!L$4*养成规划和标准成长!$V143+养成规划和标准成长!L$5*养成规划和标准成长!$R143+(养成规划和标准成长!L$12+养成规划和标准成长!L$13)*养成规划和标准成长!$N143+养成规划和标准成长!L$14*养成规划和标准成长!$O143*养成规划和标准成长!$Q143+养成规划和标准成长!L$17*10*养成规划和标准成长!$S143+养成规划和标准成长!L$18*10*养成规划和标准成长!$T143+养成规划和标准成长!L$19*养成规划和标准成长!$U143,0)</f>
        <v>136</v>
      </c>
      <c r="J50" s="9">
        <f>ROUND(属性投放!L$4+养成规划和标准成长!M$3*养成规划和标准成长!$O143*养成规划和标准成长!$P143+养成规划和标准成长!M$4*养成规划和标准成长!$V143+养成规划和标准成长!M$5*养成规划和标准成长!$R143+(养成规划和标准成长!M$12+养成规划和标准成长!M$13)*养成规划和标准成长!$N143+养成规划和标准成长!M$14*养成规划和标准成长!$O143*养成规划和标准成长!$Q143+养成规划和标准成长!M$17*10*养成规划和标准成长!$S143+养成规划和标准成长!M$18*10*养成规划和标准成长!$T143+养成规划和标准成长!M$19*养成规划和标准成长!$U143,0)</f>
        <v>482</v>
      </c>
      <c r="K50" s="9">
        <f>ROUND(属性投放!M$4+养成规划和标准成长!N$3*养成规划和标准成长!$O143*养成规划和标准成长!$P143+养成规划和标准成长!N$4*养成规划和标准成长!$V143+养成规划和标准成长!N$5*养成规划和标准成长!$R143+(养成规划和标准成长!N$12+养成规划和标准成长!N$13)*养成规划和标准成长!$N143+养成规划和标准成长!N$14*养成规划和标准成长!$O143*养成规划和标准成长!$Q143+养成规划和标准成长!N$17*10*养成规划和标准成长!$S143+养成规划和标准成长!N$18*10*养成规划和标准成长!$T143+养成规划和标准成长!N$19*养成规划和标准成长!$U143,0)</f>
        <v>486</v>
      </c>
      <c r="L50" s="9">
        <f>VLOOKUP(养成规划和标准成长!$X143,阵法、技能和修炼!$C$20:$N$40,COLUMNS(阵法、技能和修炼!$C$20:G$40),0)</f>
        <v>20</v>
      </c>
      <c r="M50" s="9">
        <f>VLOOKUP(养成规划和标准成长!$X143,阵法、技能和修炼!$C$20:$N$40,COLUMNS(阵法、技能和修炼!$C$20:H$40),0)</f>
        <v>20</v>
      </c>
      <c r="N50" s="9">
        <f>VLOOKUP(养成规划和标准成长!$X143,阵法、技能和修炼!$C$20:$N$40,COLUMNS(阵法、技能和修炼!$C$20:I$40),0)</f>
        <v>20</v>
      </c>
      <c r="O50" s="9">
        <f>VLOOKUP(养成规划和标准成长!$X143,阵法、技能和修炼!$C$20:$N$40,COLUMNS(阵法、技能和修炼!$C$20:J$40),0)</f>
        <v>20</v>
      </c>
      <c r="P50" s="9">
        <f>VLOOKUP(养成规划和标准成长!$X143,阵法、技能和修炼!$C$20:$N$40,COLUMNS(阵法、技能和修炼!$C$20:K$40),0)</f>
        <v>5</v>
      </c>
      <c r="Q50" s="9">
        <f>VLOOKUP(养成规划和标准成长!$X143,阵法、技能和修炼!$C$20:$N$40,COLUMNS(阵法、技能和修炼!$C$20:L$40),0)</f>
        <v>5</v>
      </c>
      <c r="R50" s="9">
        <f>VLOOKUP(养成规划和标准成长!$X143,阵法、技能和修炼!$C$20:$N$40,COLUMNS(阵法、技能和修炼!$C$20:M$40),0)</f>
        <v>6.0000000000000053</v>
      </c>
      <c r="S50" s="9">
        <f>VLOOKUP(养成规划和标准成长!$X143,阵法、技能和修炼!$C$20:$N$40,COLUMNS(阵法、技能和修炼!$C$20:N$40),0)</f>
        <v>6.0000000000000053</v>
      </c>
      <c r="T50" s="1">
        <v>47</v>
      </c>
      <c r="U50" s="9">
        <f>ROUND(属性投放!D$4+养成规划和标准成长!E$3*养成规划和标准成长!$C296*养成规划和标准成长!$D296+养成规划和标准成长!E$4*养成规划和标准成长!$J296+养成规划和标准成长!E$5*养成规划和标准成长!$F296+(养成规划和标准成长!E$12+养成规划和标准成长!E$13)*养成规划和标准成长!$B296+养成规划和标准成长!E$14*养成规划和标准成长!$C296*养成规划和标准成长!$E296+养成规划和标准成长!E$17*10*养成规划和标准成长!$G296+养成规划和标准成长!E$18*10*养成规划和标准成长!$H296+养成规划和标准成长!E$19*养成规划和标准成长!$I296,0)</f>
        <v>2099</v>
      </c>
      <c r="V50" s="9">
        <f>ROUND(属性投放!E$4+养成规划和标准成长!F$3*养成规划和标准成长!$C296*养成规划和标准成长!$D296+养成规划和标准成长!F$4*养成规划和标准成长!$J296+养成规划和标准成长!F$5*养成规划和标准成长!$F296+(养成规划和标准成长!F$12+养成规划和标准成长!F$13)*养成规划和标准成长!$B296+养成规划和标准成长!F$14*养成规划和标准成长!$C296*养成规划和标准成长!$E296+养成规划和标准成长!F$17*10*养成规划和标准成长!$G296+养成规划和标准成长!F$18*10*养成规划和标准成长!$H296+养成规划和标准成长!F$19*养成规划和标准成长!$I296,0)</f>
        <v>2069</v>
      </c>
      <c r="W50" s="9">
        <f>ROUND(属性投放!F$4+养成规划和标准成长!G$3*养成规划和标准成长!$C296*养成规划和标准成长!$D296+养成规划和标准成长!G$4*养成规划和标准成长!$J296+养成规划和标准成长!G$5*养成规划和标准成长!$F296+(养成规划和标准成长!G$12+养成规划和标准成长!G$13)*养成规划和标准成长!$B296+养成规划和标准成长!G$14*养成规划和标准成长!$C296*养成规划和标准成长!$E296+养成规划和标准成长!G$17*10*养成规划和标准成长!$G296+养成规划和标准成长!G$18*10*养成规划和标准成长!$H296+养成规划和标准成长!G$19*养成规划和标准成长!$I296,0)</f>
        <v>771</v>
      </c>
      <c r="X50" s="9">
        <f>ROUND(属性投放!G$4+养成规划和标准成长!H$3*养成规划和标准成长!$C296*养成规划和标准成长!$D296+养成规划和标准成长!H$4*养成规划和标准成长!$J296+养成规划和标准成长!H$5*养成规划和标准成长!$F296+(养成规划和标准成长!H$12+养成规划和标准成长!H$13)*养成规划和标准成长!$B296+养成规划和标准成长!H$14*养成规划和标准成长!$C296*养成规划和标准成长!$E296+养成规划和标准成长!H$17*10*养成规划和标准成长!$G296+养成规划和标准成长!H$18*10*养成规划和标准成长!$H296+养成规划和标准成长!H$19*养成规划和标准成长!$I296,0)</f>
        <v>352</v>
      </c>
      <c r="Y50" s="9">
        <f>ROUND(属性投放!H$4+养成规划和标准成长!I$3*养成规划和标准成长!$C296*养成规划和标准成长!$D296+养成规划和标准成长!I$4*养成规划和标准成长!$J296+养成规划和标准成长!I$5*养成规划和标准成长!$F296+(养成规划和标准成长!I$12+养成规划和标准成长!I$13)*养成规划和标准成长!$B296+养成规划和标准成长!I$14*养成规划和标准成长!$C296*养成规划和标准成长!$E296+养成规划和标准成长!I$17*10*养成规划和标准成长!$G296+养成规划和标准成长!I$18*10*养成规划和标准成长!$H296+养成规划和标准成长!I$19*养成规划和标准成长!$I296,0)</f>
        <v>585</v>
      </c>
      <c r="Z50" s="9">
        <f>ROUND(属性投放!I$4+养成规划和标准成长!J$3*养成规划和标准成长!$C296*养成规划和标准成长!$D296+养成规划和标准成长!J$4*养成规划和标准成长!$J296+养成规划和标准成长!J$5*养成规划和标准成长!$F296+(养成规划和标准成长!J$12+养成规划和标准成长!J$13)*养成规划和标准成长!$B296+养成规划和标准成长!J$14*养成规划和标准成长!$C296*养成规划和标准成长!$E296+养成规划和标准成长!J$17*10*养成规划和标准成长!$G296+养成规划和标准成长!J$18*10*养成规划和标准成长!$H296+养成规划和标准成长!J$19*养成规划和标准成长!$I296,0)</f>
        <v>414</v>
      </c>
      <c r="AA50" s="9">
        <f>ROUND(属性投放!J$4+养成规划和标准成长!K$3*养成规划和标准成长!$C296*养成规划和标准成长!$D296+养成规划和标准成长!K$4*养成规划和标准成长!$J296+养成规划和标准成长!K$5*养成规划和标准成长!$F296+(养成规划和标准成长!K$12+养成规划和标准成长!K$13)*养成规划和标准成长!$B296+养成规划和标准成长!K$14*养成规划和标准成长!$C296*养成规划和标准成长!$E296+养成规划和标准成长!K$17*10*养成规划和标准成长!$G296+养成规划和标准成长!K$18*10*养成规划和标准成长!$H296+养成规划和标准成长!K$19*养成规划和标准成长!$I296,0)</f>
        <v>288</v>
      </c>
      <c r="AB50" s="9">
        <f>ROUND(属性投放!K$4+养成规划和标准成长!L$3*养成规划和标准成长!$C296*养成规划和标准成长!$D296+养成规划和标准成长!L$4*养成规划和标准成长!$J296+养成规划和标准成长!L$5*养成规划和标准成长!$F296+(养成规划和标准成长!L$12+养成规划和标准成长!L$13)*养成规划和标准成长!$B296+养成规划和标准成长!L$14*养成规划和标准成长!$C296*养成规划和标准成长!$E296+养成规划和标准成长!L$17*10*养成规划和标准成长!$G296+养成规划和标准成长!L$18*10*养成规划和标准成长!$H296+养成规划和标准成长!L$19*养成规划和标准成长!$I296,0)</f>
        <v>161</v>
      </c>
      <c r="AC50" s="9">
        <f>ROUND(属性投放!L$4+养成规划和标准成长!M$3*养成规划和标准成长!$C296*养成规划和标准成长!$D296+养成规划和标准成长!M$4*养成规划和标准成长!$J296+养成规划和标准成长!M$5*养成规划和标准成长!$F296+(养成规划和标准成长!M$12+养成规划和标准成长!M$13)*养成规划和标准成长!$B296+养成规划和标准成长!M$14*养成规划和标准成长!$C296*养成规划和标准成长!$E296+养成规划和标准成长!M$17*10*养成规划和标准成长!$G296+养成规划和标准成长!M$18*10*养成规划和标准成长!$H296+养成规划和标准成长!M$19*养成规划和标准成长!$I296,0)</f>
        <v>487</v>
      </c>
      <c r="AD50" s="9">
        <f>ROUND(属性投放!M$4+养成规划和标准成长!N$3*养成规划和标准成长!$C296*养成规划和标准成长!$D296+养成规划和标准成长!N$4*养成规划和标准成长!$J296+养成规划和标准成长!N$5*养成规划和标准成长!$F296+(养成规划和标准成长!N$12+养成规划和标准成长!N$13)*养成规划和标准成长!$B296+养成规划和标准成长!N$14*养成规划和标准成长!$C296*养成规划和标准成长!$E296+养成规划和标准成长!N$17*10*养成规划和标准成长!$G296+养成规划和标准成长!N$18*10*养成规划和标准成长!$H296+养成规划和标准成长!N$19*养成规划和标准成长!$I296,0)</f>
        <v>492</v>
      </c>
      <c r="AE50" s="9">
        <f>VLOOKUP(养成规划和标准成长!$L296,阵法、技能和修炼!$C$20:$N$40,COLUMNS(阵法、技能和修炼!$C$20:G$40),0)</f>
        <v>20</v>
      </c>
      <c r="AF50" s="9">
        <f>VLOOKUP(养成规划和标准成长!$L296,阵法、技能和修炼!$C$20:$N$40,COLUMNS(阵法、技能和修炼!$C$20:H$40),0)</f>
        <v>20</v>
      </c>
      <c r="AG50" s="9">
        <f>VLOOKUP(养成规划和标准成长!$L296,阵法、技能和修炼!$C$20:$N$40,COLUMNS(阵法、技能和修炼!$C$20:I$40),0)</f>
        <v>20</v>
      </c>
      <c r="AH50" s="9">
        <f>VLOOKUP(养成规划和标准成长!$L296,阵法、技能和修炼!$C$20:$N$40,COLUMNS(阵法、技能和修炼!$C$20:J$40),0)</f>
        <v>20</v>
      </c>
      <c r="AI50" s="9">
        <f>VLOOKUP(养成规划和标准成长!$L296,阵法、技能和修炼!$C$20:$N$40,COLUMNS(阵法、技能和修炼!$C$20:K$40),0)</f>
        <v>5</v>
      </c>
      <c r="AJ50" s="9">
        <f>VLOOKUP(养成规划和标准成长!$L296,阵法、技能和修炼!$C$20:$N$40,COLUMNS(阵法、技能和修炼!$C$20:L$40),0)</f>
        <v>5</v>
      </c>
      <c r="AK50" s="9">
        <f>VLOOKUP(养成规划和标准成长!$L296,阵法、技能和修炼!$C$20:$N$40,COLUMNS(阵法、技能和修炼!$C$20:M$40),0)</f>
        <v>6.0000000000000053</v>
      </c>
      <c r="AL50" s="9">
        <f>VLOOKUP(养成规划和标准成长!$L296,阵法、技能和修炼!$C$20:$N$40,COLUMNS(阵法、技能和修炼!$C$20:N$40),0)</f>
        <v>6.0000000000000053</v>
      </c>
      <c r="AN50" s="1">
        <v>47</v>
      </c>
      <c r="AO50" s="9">
        <f>ROUND(属性投放!D$4+养成规划和标准成长!E$3*养成规划和标准成长!$O296*养成规划和标准成长!$P296+养成规划和标准成长!E$4*养成规划和标准成长!$V296+养成规划和标准成长!E$5*养成规划和标准成长!$R296+(养成规划和标准成长!E$12+养成规划和标准成长!E$13)*养成规划和标准成长!$N296+养成规划和标准成长!E$14*养成规划和标准成长!$O296*养成规划和标准成长!$Q296+养成规划和标准成长!E$17*10*养成规划和标准成长!$S296+养成规划和标准成长!E$18*10*养成规划和标准成长!$T296+养成规划和标准成长!E$19*养成规划和标准成长!$U296,0)</f>
        <v>2282</v>
      </c>
      <c r="AP50" s="9">
        <f>ROUND(属性投放!E$4+养成规划和标准成长!F$3*养成规划和标准成长!$O296*养成规划和标准成长!$P296+养成规划和标准成长!F$4*养成规划和标准成长!$V296+养成规划和标准成长!F$5*养成规划和标准成长!$R296+(养成规划和标准成长!F$12+养成规划和标准成长!F$13)*养成规划和标准成长!$N296+养成规划和标准成长!F$14*养成规划和标准成长!$O296*养成规划和标准成长!$Q296+养成规划和标准成长!F$17*10*养成规划和标准成长!$S296+养成规划和标准成长!F$18*10*养成规划和标准成长!$T296+养成规划和标准成长!F$19*养成规划和标准成长!$U296,0)</f>
        <v>2165</v>
      </c>
      <c r="AQ50" s="9">
        <f>ROUND(属性投放!F$4+养成规划和标准成长!G$3*养成规划和标准成长!$O296*养成规划和标准成长!$P296+养成规划和标准成长!G$4*养成规划和标准成长!$V296+养成规划和标准成长!G$5*养成规划和标准成长!$R296+(养成规划和标准成长!G$12+养成规划和标准成长!G$13)*养成规划和标准成长!$N296+养成规划和标准成长!G$14*养成规划和标准成长!$O296*养成规划和标准成长!$Q296+养成规划和标准成长!G$17*10*养成规划和标准成长!$S296+养成规划和标准成长!G$18*10*养成规划和标准成长!$T296+养成规划和标准成长!G$19*养成规划和标准成长!$U296,0)</f>
        <v>820</v>
      </c>
      <c r="AR50" s="9">
        <f>ROUND(属性投放!G$4+养成规划和标准成长!H$3*养成规划和标准成长!$O296*养成规划和标准成长!$P296+养成规划和标准成长!H$4*养成规划和标准成长!$V296+养成规划和标准成长!H$5*养成规划和标准成长!$R296+(养成规划和标准成长!H$12+养成规划和标准成长!H$13)*养成规划和标准成长!$N296+养成规划和标准成长!H$14*养成规划和标准成长!$O296*养成规划和标准成长!$Q296+养成规划和标准成长!H$17*10*养成规划和标准成长!$S296+养成规划和标准成长!H$18*10*养成规划和标准成长!$T296+养成规划和标准成长!H$19*养成规划和标准成长!$U296,0)</f>
        <v>387</v>
      </c>
      <c r="AS50" s="9">
        <f>ROUND(属性投放!H$4+养成规划和标准成长!I$3*养成规划和标准成长!$O296*养成规划和标准成长!$P296+养成规划和标准成长!I$4*养成规划和标准成长!$V296+养成规划和标准成长!I$5*养成规划和标准成长!$R296+(养成规划和标准成长!I$12+养成规划和标准成长!I$13)*养成规划和标准成长!$N296+养成规划和标准成长!I$14*养成规划和标准成长!$O296*养成规划和标准成长!$Q296+养成规划和标准成长!I$17*10*养成规划和标准成长!$S296+养成规划和标准成长!I$18*10*养成规划和标准成长!$T296+养成规划和标准成长!I$19*养成规划和标准成长!$U296,0)</f>
        <v>614</v>
      </c>
      <c r="AT50" s="9">
        <f>ROUND(属性投放!I$4+养成规划和标准成长!J$3*养成规划和标准成长!$O296*养成规划和标准成长!$P296+养成规划和标准成长!J$4*养成规划和标准成长!$V296+养成规划和标准成长!J$5*养成规划和标准成长!$R296+(养成规划和标准成长!J$12+养成规划和标准成长!J$13)*养成规划和标准成长!$N296+养成规划和标准成长!J$14*养成规划和标准成长!$O296*养成规划和标准成长!$Q296+养成规划和标准成长!J$17*10*养成规划和标准成长!$S296+养成规划和标准成长!J$18*10*养成规划和标准成长!$T296+养成规划和标准成长!J$19*养成规划和标准成长!$U296,0)</f>
        <v>438</v>
      </c>
      <c r="AU50" s="9">
        <f>ROUND(属性投放!J$4+养成规划和标准成长!K$3*养成规划和标准成长!$O296*养成规划和标准成长!$P296+养成规划和标准成长!K$4*养成规划和标准成长!$V296+养成规划和标准成长!K$5*养成规划和标准成长!$R296+(养成规划和标准成长!K$12+养成规划和标准成长!K$13)*养成规划和标准成长!$N296+养成规划和标准成长!K$14*养成规划和标准成长!$O296*养成规划和标准成长!$Q296+养成规划和标准成长!K$17*10*养成规划和标准成长!$S296+养成规划和标准成长!K$18*10*养成规划和标准成长!$T296+养成规划和标准成长!K$19*养成规划和标准成长!$U296,0)</f>
        <v>307</v>
      </c>
      <c r="AV50" s="9">
        <f>ROUND(属性投放!K$4+养成规划和标准成长!L$3*养成规划和标准成长!$O296*养成规划和标准成长!$P296+养成规划和标准成长!L$4*养成规划和标准成长!$V296+养成规划和标准成长!L$5*养成规划和标准成长!$R296+(养成规划和标准成长!L$12+养成规划和标准成长!L$13)*养成规划和标准成长!$N296+养成规划和标准成长!L$14*养成规划和标准成长!$O296*养成规划和标准成长!$Q296+养成规划和标准成长!L$17*10*养成规划和标准成长!$S296+养成规划和标准成长!L$18*10*养成规划和标准成长!$T296+养成规划和标准成长!L$19*养成规划和标准成长!$U296,0)</f>
        <v>186</v>
      </c>
      <c r="AW50" s="9">
        <f>ROUND(属性投放!L$4+养成规划和标准成长!M$3*养成规划和标准成长!$O296*养成规划和标准成长!$P296+养成规划和标准成长!M$4*养成规划和标准成长!$V296+养成规划和标准成长!M$5*养成规划和标准成长!$R296+(养成规划和标准成长!M$12+养成规划和标准成长!M$13)*养成规划和标准成长!$N296+养成规划和标准成长!M$14*养成规划和标准成长!$O296*养成规划和标准成长!$Q296+养成规划和标准成长!M$17*10*养成规划和标准成长!$S296+养成规划和标准成长!M$18*10*养成规划和标准成长!$T296+养成规划和标准成长!M$19*养成规划和标准成长!$U296,0)</f>
        <v>492</v>
      </c>
      <c r="AX50" s="9">
        <f>ROUND(属性投放!M$4+养成规划和标准成长!N$3*养成规划和标准成长!$O296*养成规划和标准成长!$P296+养成规划和标准成长!N$4*养成规划和标准成长!$V296+养成规划和标准成长!N$5*养成规划和标准成长!$R296+(养成规划和标准成长!N$12+养成规划和标准成长!N$13)*养成规划和标准成长!$N296+养成规划和标准成长!N$14*养成规划和标准成长!$O296*养成规划和标准成长!$Q296+养成规划和标准成长!N$17*10*养成规划和标准成长!$S296+养成规划和标准成长!N$18*10*养成规划和标准成长!$T296+养成规划和标准成长!N$19*养成规划和标准成长!$U296,0)</f>
        <v>499</v>
      </c>
      <c r="AY50" s="9">
        <f>VLOOKUP(养成规划和标准成长!$X296,阵法、技能和修炼!$C$20:$N$40,COLUMNS(阵法、技能和修炼!$C$20:G$40),0)</f>
        <v>20</v>
      </c>
      <c r="AZ50" s="9">
        <f>VLOOKUP(养成规划和标准成长!$X296,阵法、技能和修炼!$C$20:$N$40,COLUMNS(阵法、技能和修炼!$C$20:H$40),0)</f>
        <v>20</v>
      </c>
      <c r="BA50" s="9">
        <f>VLOOKUP(养成规划和标准成长!$X296,阵法、技能和修炼!$C$20:$N$40,COLUMNS(阵法、技能和修炼!$C$20:I$40),0)</f>
        <v>20</v>
      </c>
      <c r="BB50" s="9">
        <f>VLOOKUP(养成规划和标准成长!$X296,阵法、技能和修炼!$C$20:$N$40,COLUMNS(阵法、技能和修炼!$C$20:J$40),0)</f>
        <v>20</v>
      </c>
      <c r="BC50" s="9">
        <f>VLOOKUP(养成规划和标准成长!$X296,阵法、技能和修炼!$C$20:$N$40,COLUMNS(阵法、技能和修炼!$C$20:K$40),0)</f>
        <v>5</v>
      </c>
      <c r="BD50" s="9">
        <f>VLOOKUP(养成规划和标准成长!$X296,阵法、技能和修炼!$C$20:$N$40,COLUMNS(阵法、技能和修炼!$C$20:L$40),0)</f>
        <v>5</v>
      </c>
      <c r="BE50" s="9">
        <f>VLOOKUP(养成规划和标准成长!$X296,阵法、技能和修炼!$C$20:$N$40,COLUMNS(阵法、技能和修炼!$C$20:M$40),0)</f>
        <v>6.0000000000000053</v>
      </c>
      <c r="BF50" s="9">
        <f>VLOOKUP(养成规划和标准成长!$X296,阵法、技能和修炼!$C$20:$N$40,COLUMNS(阵法、技能和修炼!$C$20:N$40),0)</f>
        <v>6.0000000000000053</v>
      </c>
      <c r="BH50" s="1">
        <v>47</v>
      </c>
      <c r="BI50" s="9">
        <f>ROUND(属性投放!D$4+养成规划和标准成长!E$3*养成规划和标准成长!$AA296*养成规划和标准成长!$AB296+养成规划和标准成长!E$4*养成规划和标准成长!$AH296+养成规划和标准成长!E$5*养成规划和标准成长!$AD296+(养成规划和标准成长!E$12+养成规划和标准成长!E$13)*养成规划和标准成长!$Z296+养成规划和标准成长!E$14*养成规划和标准成长!$AA296*养成规划和标准成长!$AC296+养成规划和标准成长!E$17*10*养成规划和标准成长!$AE296+养成规划和标准成长!E$18*10*养成规划和标准成长!$AF296+养成规划和标准成长!E$19*养成规划和标准成长!$AG296,0)</f>
        <v>2430</v>
      </c>
      <c r="BJ50" s="9">
        <f>ROUND(属性投放!E$4+养成规划和标准成长!F$3*养成规划和标准成长!$AA296*养成规划和标准成长!$AB296+养成规划和标准成长!F$4*养成规划和标准成长!$AH296+养成规划和标准成长!F$5*养成规划和标准成长!$AD296+(养成规划和标准成长!F$12+养成规划和标准成长!F$13)*养成规划和标准成长!$Z296+养成规划和标准成长!F$14*养成规划和标准成长!$AA296*养成规划和标准成长!$AC296+养成规划和标准成长!F$17*10*养成规划和标准成长!$AE296+养成规划和标准成长!F$18*10*养成规划和标准成长!$AF296+养成规划和标准成长!F$19*养成规划和标准成长!$AG296,0)</f>
        <v>2253</v>
      </c>
      <c r="BK50" s="9">
        <f>ROUND(属性投放!F$4+养成规划和标准成长!G$3*养成规划和标准成长!$AA296*养成规划和标准成长!$AB296+养成规划和标准成长!G$4*养成规划和标准成长!$AH296+养成规划和标准成长!G$5*养成规划和标准成长!$AD296+(养成规划和标准成长!G$12+养成规划和标准成长!G$13)*养成规划和标准成长!$Z296+养成规划和标准成长!G$14*养成规划和标准成长!$AA296*养成规划和标准成长!$AC296+养成规划和标准成长!G$17*10*养成规划和标准成长!$AE296+养成规划和标准成长!G$18*10*养成规划和标准成长!$AF296+养成规划和标准成长!G$19*养成规划和标准成长!$AG296,0)</f>
        <v>861</v>
      </c>
      <c r="BL50" s="9">
        <f>ROUND(属性投放!G$4+养成规划和标准成长!H$3*养成规划和标准成长!$AA296*养成规划和标准成长!$AB296+养成规划和标准成长!H$4*养成规划和标准成长!$AH296+养成规划和标准成长!H$5*养成规划和标准成长!$AD296+(养成规划和标准成长!H$12+养成规划和标准成长!H$13)*养成规划和标准成长!$Z296+养成规划和标准成长!H$14*养成规划和标准成长!$AA296*养成规划和标准成长!$AC296+养成规划和标准成长!H$17*10*养成规划和标准成长!$AE296+养成规划和标准成长!H$18*10*养成规划和标准成长!$AF296+养成规划和标准成长!H$19*养成规划和标准成长!$AG296,0)</f>
        <v>413</v>
      </c>
      <c r="BM50" s="9">
        <f>ROUND(属性投放!H$4+养成规划和标准成长!I$3*养成规划和标准成长!$AA296*养成规划和标准成长!$AB296+养成规划和标准成长!I$4*养成规划和标准成长!$AH296+养成规划和标准成长!I$5*养成规划和标准成长!$AD296+(养成规划和标准成长!I$12+养成规划和标准成长!I$13)*养成规划和标准成长!$Z296+养成规划和标准成长!I$14*养成规划和标准成长!$AA296*养成规划和标准成长!$AC296+养成规划和标准成长!I$17*10*养成规划和标准成长!$AE296+养成规划和标准成长!I$18*10*养成规划和标准成长!$AF296+养成规划和标准成长!I$19*养成规划和标准成长!$AG296,0)</f>
        <v>637</v>
      </c>
      <c r="BN50" s="9">
        <f>ROUND(属性投放!I$4+养成规划和标准成长!J$3*养成规划和标准成长!$AA296*养成规划和标准成长!$AB296+养成规划和标准成长!J$4*养成规划和标准成长!$AH296+养成规划和标准成长!J$5*养成规划和标准成长!$AD296+(养成规划和标准成长!J$12+养成规划和标准成长!J$13)*养成规划和标准成长!$Z296+养成规划和标准成长!J$14*养成规划和标准成长!$AA296*养成规划和标准成长!$AC296+养成规划和标准成长!J$17*10*养成规划和标准成长!$AE296+养成规划和标准成长!J$18*10*养成规划和标准成长!$AF296+养成规划和标准成长!J$19*养成规划和标准成长!$AG296,0)</f>
        <v>456</v>
      </c>
      <c r="BO50" s="9">
        <f>ROUND(属性投放!J$4+养成规划和标准成长!K$3*养成规划和标准成长!$AA296*养成规划和标准成长!$AB296+养成规划和标准成长!K$4*养成规划和标准成长!$AH296+养成规划和标准成长!K$5*养成规划和标准成长!$AD296+(养成规划和标准成长!K$12+养成规划和标准成长!K$13)*养成规划和标准成长!$Z296+养成规划和标准成长!K$14*养成规划和标准成长!$AA296*养成规划和标准成长!$AC296+养成规划和标准成长!K$17*10*养成规划和标准成长!$AE296+养成规划和标准成长!K$18*10*养成规划和标准成长!$AF296+养成规划和标准成长!K$19*养成规划和标准成长!$AG296,0)</f>
        <v>319</v>
      </c>
      <c r="BP50" s="9">
        <f>ROUND(属性投放!K$4+养成规划和标准成长!L$3*养成规划和标准成长!$AA296*养成规划和标准成长!$AB296+养成规划和标准成长!L$4*养成规划和标准成长!$AH296+养成规划和标准成长!L$5*养成规划和标准成长!$AD296+(养成规划和标准成长!L$12+养成规划和标准成长!L$13)*养成规划和标准成长!$Z296+养成规划和标准成长!L$14*养成规划和标准成长!$AA296*养成规划和标准成长!$AC296+养成规划和标准成长!L$17*10*养成规划和标准成长!$AE296+养成规划和标准成长!L$18*10*养成规划和标准成长!$AF296+养成规划和标准成长!L$19*养成规划和标准成长!$AG296,0)</f>
        <v>204</v>
      </c>
      <c r="BQ50" s="9">
        <f>ROUND(属性投放!L$4+养成规划和标准成长!M$3*养成规划和标准成长!$AA296*养成规划和标准成长!$AB296+养成规划和标准成长!M$4*养成规划和标准成长!$AH296+养成规划和标准成长!M$5*养成规划和标准成长!$AD296+(养成规划和标准成长!M$12+养成规划和标准成长!M$13)*养成规划和标准成长!$Z296+养成规划和标准成长!M$14*养成规划和标准成长!$AA296*养成规划和标准成长!$AC296+养成规划和标准成长!M$17*10*养成规划和标准成长!$AE296+养成规划和标准成长!M$18*10*养成规划和标准成长!$AF296+养成规划和标准成长!M$19*养成规划和标准成长!$AG296,0)</f>
        <v>494</v>
      </c>
      <c r="BR50" s="9">
        <f>ROUND(属性投放!M$4+养成规划和标准成长!N$3*养成规划和标准成长!$AA296*养成规划和标准成长!$AB296+养成规划和标准成长!N$4*养成规划和标准成长!$AH296+养成规划和标准成长!N$5*养成规划和标准成长!$AD296+(养成规划和标准成长!N$12+养成规划和标准成长!N$13)*养成规划和标准成长!$Z296+养成规划和标准成长!N$14*养成规划和标准成长!$AA296*养成规划和标准成长!$AC296+养成规划和标准成长!N$17*10*养成规划和标准成长!$AE296+养成规划和标准成长!N$18*10*养成规划和标准成长!$AF296+养成规划和标准成长!N$19*养成规划和标准成长!$AG296,0)</f>
        <v>502</v>
      </c>
      <c r="BS50" s="9">
        <f>VLOOKUP(养成规划和标准成长!$AJ296,阵法、技能和修炼!$C$20:$N$40,COLUMNS(阵法、技能和修炼!$C$20:G$40),0)</f>
        <v>20</v>
      </c>
      <c r="BT50" s="9">
        <f>VLOOKUP(养成规划和标准成长!$AJ296,阵法、技能和修炼!$C$20:$N$40,COLUMNS(阵法、技能和修炼!$C$20:H$40),0)</f>
        <v>20</v>
      </c>
      <c r="BU50" s="9">
        <f>VLOOKUP(养成规划和标准成长!$AJ296,阵法、技能和修炼!$C$20:$N$40,COLUMNS(阵法、技能和修炼!$C$20:I$40),0)</f>
        <v>20</v>
      </c>
      <c r="BV50" s="9">
        <f>VLOOKUP(养成规划和标准成长!$AJ296,阵法、技能和修炼!$C$20:$N$40,COLUMNS(阵法、技能和修炼!$C$20:J$40),0)</f>
        <v>20</v>
      </c>
      <c r="BW50" s="9">
        <f>VLOOKUP(养成规划和标准成长!$AJ296,阵法、技能和修炼!$C$20:$N$40,COLUMNS(阵法、技能和修炼!$C$20:K$40),0)</f>
        <v>5</v>
      </c>
      <c r="BX50" s="9">
        <f>VLOOKUP(养成规划和标准成长!$AJ296,阵法、技能和修炼!$C$20:$N$40,COLUMNS(阵法、技能和修炼!$C$20:L$40),0)</f>
        <v>5</v>
      </c>
      <c r="BY50" s="9">
        <f>VLOOKUP(养成规划和标准成长!$AJ296,阵法、技能和修炼!$C$20:$N$40,COLUMNS(阵法、技能和修炼!$C$20:M$40),0)</f>
        <v>6.0000000000000053</v>
      </c>
      <c r="BZ50" s="9">
        <f>VLOOKUP(养成规划和标准成长!$AJ296,阵法、技能和修炼!$C$20:$N$40,COLUMNS(阵法、技能和修炼!$C$20:N$40),0)</f>
        <v>6.0000000000000053</v>
      </c>
    </row>
    <row r="51" spans="1:78">
      <c r="A51" s="1">
        <v>48</v>
      </c>
      <c r="B51" s="9">
        <f>ROUND(属性投放!D$4+养成规划和标准成长!E$3*养成规划和标准成长!$O144*养成规划和标准成长!$P144+养成规划和标准成长!E$4*养成规划和标准成长!$V144+养成规划和标准成长!E$5*养成规划和标准成长!$R144+(养成规划和标准成长!E$12+养成规划和标准成长!E$13)*养成规划和标准成长!$N144+养成规划和标准成长!E$14*养成规划和标准成长!$O144*养成规划和标准成长!$Q144+养成规划和标准成长!E$17*10*养成规划和标准成长!$S144+养成规划和标准成长!E$18*10*养成规划和标准成长!$T144+养成规划和标准成长!E$19*养成规划和标准成长!$U144,0)</f>
        <v>1939</v>
      </c>
      <c r="C51" s="9">
        <f>ROUND(属性投放!E$4+养成规划和标准成长!F$3*养成规划和标准成长!$O144*养成规划和标准成长!$P144+养成规划和标准成长!F$4*养成规划和标准成长!$V144+养成规划和标准成长!F$5*养成规划和标准成长!$R144+(养成规划和标准成长!F$12+养成规划和标准成长!F$13)*养成规划和标准成长!$N144+养成规划和标准成长!F$14*养成规划和标准成长!$O144*养成规划和标准成长!$Q144+养成规划和标准成长!F$17*10*养成规划和标准成长!$S144+养成规划和标准成长!F$18*10*养成规划和标准成长!$T144+养成规划和标准成长!F$19*养成规划和标准成长!$U144,0)</f>
        <v>2006</v>
      </c>
      <c r="D51" s="9">
        <f>ROUND(属性投放!F$4+养成规划和标准成长!G$3*养成规划和标准成长!$O144*养成规划和标准成长!$P144+养成规划和标准成长!G$4*养成规划和标准成长!$V144+养成规划和标准成长!G$5*养成规划和标准成长!$R144+(养成规划和标准成长!G$12+养成规划和标准成长!G$13)*养成规划和标准成长!$N144+养成规划和标准成长!G$14*养成规划和标准成长!$O144*养成规划和标准成长!$Q144+养成规划和标准成长!G$17*10*养成规划和标准成长!$S144+养成规划和标准成长!G$18*10*养成规划和标准成长!$T144+养成规划和标准成长!G$19*养成规划和标准成长!$U144,0)</f>
        <v>730</v>
      </c>
      <c r="E51" s="9">
        <f>ROUND(属性投放!G$4+养成规划和标准成长!H$3*养成规划和标准成长!$O144*养成规划和标准成长!$P144+养成规划和标准成长!H$4*养成规划和标准成长!$V144+养成规划和标准成长!H$5*养成规划和标准成长!$R144+(养成规划和标准成长!H$12+养成规划和标准成长!H$13)*养成规划和标准成长!$N144+养成规划和标准成长!H$14*养成规划和标准成长!$O144*养成规划和标准成长!$Q144+养成规划和标准成长!H$17*10*养成规划和标准成长!$S144+养成规划和标准成长!H$18*10*养成规划和标准成长!$T144+养成规划和标准成长!H$19*养成规划和标准成长!$U144,0)</f>
        <v>318</v>
      </c>
      <c r="F51" s="9">
        <f>ROUND(属性投放!H$4+养成规划和标准成长!I$3*养成规划和标准成长!$O144*养成规划和标准成长!$P144+养成规划和标准成长!I$4*养成规划和标准成长!$V144+养成规划和标准成长!I$5*养成规划和标准成长!$R144+(养成规划和标准成长!I$12+养成规划和标准成长!I$13)*养成规划和标准成长!$N144+养成规划和标准成长!I$14*养成规划和标准成长!$O144*养成规划和标准成长!$Q144+养成规划和标准成长!I$17*10*养成规划和标准成长!$S144+养成规划和标准成长!I$18*10*养成规划和标准成长!$T144+养成规划和标准成长!I$19*养成规划和标准成长!$U144,0)</f>
        <v>563</v>
      </c>
      <c r="G51" s="9">
        <f>ROUND(属性投放!I$4+养成规划和标准成长!J$3*养成规划和标准成长!$O144*养成规划和标准成长!$P144+养成规划和标准成长!J$4*养成规划和标准成长!$V144+养成规划和标准成长!J$5*养成规划和标准成长!$R144+(养成规划和标准成长!J$12+养成规划和标准成长!J$13)*养成规划和标准成长!$N144+养成规划和标准成长!J$14*养成规划和标准成长!$O144*养成规划和标准成长!$Q144+养成规划和标准成长!J$17*10*养成规划和标准成长!$S144+养成规划和标准成长!J$18*10*养成规划和标准成长!$T144+养成规划和标准成长!J$19*养成规划和标准成长!$U144,0)</f>
        <v>394</v>
      </c>
      <c r="H51" s="9">
        <f>ROUND(属性投放!J$4+养成规划和标准成长!K$3*养成规划和标准成长!$O144*养成规划和标准成长!$P144+养成规划和标准成长!K$4*养成规划和标准成长!$V144+养成规划和标准成长!K$5*养成规划和标准成长!$R144+(养成规划和标准成长!K$12+养成规划和标准成长!K$13)*养成规划和标准成长!$N144+养成规划和标准成长!K$14*养成规划和标准成长!$O144*养成规划和标准成长!$Q144+养成规划和标准成长!K$17*10*养成规划和标准成长!$S144+养成规划和标准成长!K$18*10*养成规划和标准成长!$T144+养成规划和标准成长!K$19*养成规划和标准成长!$U144,0)</f>
        <v>273</v>
      </c>
      <c r="I51" s="9">
        <f>ROUND(属性投放!K$4+养成规划和标准成长!L$3*养成规划和标准成长!$O144*养成规划和标准成长!$P144+养成规划和标准成长!L$4*养成规划和标准成长!$V144+养成规划和标准成长!L$5*养成规划和标准成长!$R144+(养成规划和标准成长!L$12+养成规划和标准成长!L$13)*养成规划和标准成长!$N144+养成规划和标准成长!L$14*养成规划和标准成长!$O144*养成规划和标准成长!$Q144+养成规划和标准成长!L$17*10*养成规划和标准成长!$S144+养成规划和标准成长!L$18*10*养成规划和标准成长!$T144+养成规划和标准成长!L$19*养成规划和标准成长!$U144,0)</f>
        <v>136</v>
      </c>
      <c r="J51" s="9">
        <f>ROUND(属性投放!L$4+养成规划和标准成长!M$3*养成规划和标准成长!$O144*养成规划和标准成长!$P144+养成规划和标准成长!M$4*养成规划和标准成长!$V144+养成规划和标准成长!M$5*养成规划和标准成长!$R144+(养成规划和标准成长!M$12+养成规划和标准成长!M$13)*养成规划和标准成长!$N144+养成规划和标准成长!M$14*养成规划和标准成长!$O144*养成规划和标准成长!$Q144+养成规划和标准成长!M$17*10*养成规划和标准成长!$S144+养成规划和标准成长!M$18*10*养成规划和标准成长!$T144+养成规划和标准成长!M$19*养成规划和标准成长!$U144,0)</f>
        <v>492</v>
      </c>
      <c r="K51" s="9">
        <f>ROUND(属性投放!M$4+养成规划和标准成长!N$3*养成规划和标准成长!$O144*养成规划和标准成长!$P144+养成规划和标准成长!N$4*养成规划和标准成长!$V144+养成规划和标准成长!N$5*养成规划和标准成长!$R144+(养成规划和标准成长!N$12+养成规划和标准成长!N$13)*养成规划和标准成长!$N144+养成规划和标准成长!N$14*养成规划和标准成长!$O144*养成规划和标准成长!$Q144+养成规划和标准成长!N$17*10*养成规划和标准成长!$S144+养成规划和标准成长!N$18*10*养成规划和标准成长!$T144+养成规划和标准成长!N$19*养成规划和标准成长!$U144,0)</f>
        <v>496</v>
      </c>
      <c r="L51" s="9">
        <f>VLOOKUP(养成规划和标准成长!$X144,阵法、技能和修炼!$C$20:$N$40,COLUMNS(阵法、技能和修炼!$C$20:G$40),0)</f>
        <v>20</v>
      </c>
      <c r="M51" s="9">
        <f>VLOOKUP(养成规划和标准成长!$X144,阵法、技能和修炼!$C$20:$N$40,COLUMNS(阵法、技能和修炼!$C$20:H$40),0)</f>
        <v>20</v>
      </c>
      <c r="N51" s="9">
        <f>VLOOKUP(养成规划和标准成长!$X144,阵法、技能和修炼!$C$20:$N$40,COLUMNS(阵法、技能和修炼!$C$20:I$40),0)</f>
        <v>20</v>
      </c>
      <c r="O51" s="9">
        <f>VLOOKUP(养成规划和标准成长!$X144,阵法、技能和修炼!$C$20:$N$40,COLUMNS(阵法、技能和修炼!$C$20:J$40),0)</f>
        <v>20</v>
      </c>
      <c r="P51" s="9">
        <f>VLOOKUP(养成规划和标准成长!$X144,阵法、技能和修炼!$C$20:$N$40,COLUMNS(阵法、技能和修炼!$C$20:K$40),0)</f>
        <v>5</v>
      </c>
      <c r="Q51" s="9">
        <f>VLOOKUP(养成规划和标准成长!$X144,阵法、技能和修炼!$C$20:$N$40,COLUMNS(阵法、技能和修炼!$C$20:L$40),0)</f>
        <v>5</v>
      </c>
      <c r="R51" s="9">
        <f>VLOOKUP(养成规划和标准成长!$X144,阵法、技能和修炼!$C$20:$N$40,COLUMNS(阵法、技能和修炼!$C$20:M$40),0)</f>
        <v>6.0000000000000053</v>
      </c>
      <c r="S51" s="9">
        <f>VLOOKUP(养成规划和标准成长!$X144,阵法、技能和修炼!$C$20:$N$40,COLUMNS(阵法、技能和修炼!$C$20:N$40),0)</f>
        <v>6.0000000000000053</v>
      </c>
      <c r="T51" s="1">
        <v>48</v>
      </c>
      <c r="U51" s="9">
        <f>ROUND(属性投放!D$4+养成规划和标准成长!E$3*养成规划和标准成长!$C297*养成规划和标准成长!$D297+养成规划和标准成长!E$4*养成规划和标准成长!$J297+养成规划和标准成长!E$5*养成规划和标准成长!$F297+(养成规划和标准成长!E$12+养成规划和标准成长!E$13)*养成规划和标准成长!$B297+养成规划和标准成长!E$14*养成规划和标准成长!$C297*养成规划和标准成长!$E297+养成规划和标准成长!E$17*10*养成规划和标准成长!$G297+养成规划和标准成长!E$18*10*养成规划和标准成长!$H297+养成规划和标准成长!E$19*养成规划和标准成长!$I297,0)</f>
        <v>2123</v>
      </c>
      <c r="V51" s="9">
        <f>ROUND(属性投放!E$4+养成规划和标准成长!F$3*养成规划和标准成长!$C297*养成规划和标准成长!$D297+养成规划和标准成长!F$4*养成规划和标准成长!$J297+养成规划和标准成长!F$5*养成规划和标准成长!$F297+(养成规划和标准成长!F$12+养成规划和标准成长!F$13)*养成规划和标准成长!$B297+养成规划和标准成长!F$14*养成规划和标准成长!$C297*养成规划和标准成长!$E297+养成规划和标准成长!F$17*10*养成规划和标准成长!$G297+养成规划和标准成长!F$18*10*养成规划和标准成长!$H297+养成规划和标准成长!F$19*养成规划和标准成长!$I297,0)</f>
        <v>2102</v>
      </c>
      <c r="W51" s="9">
        <f>ROUND(属性投放!F$4+养成规划和标准成长!G$3*养成规划和标准成长!$C297*养成规划和标准成长!$D297+养成规划和标准成长!G$4*养成规划和标准成长!$J297+养成规划和标准成长!G$5*养成规划和标准成长!$F297+(养成规划和标准成长!G$12+养成规划和标准成长!G$13)*养成规划和标准成长!$B297+养成规划和标准成长!G$14*养成规划和标准成长!$C297*养成规划和标准成长!$E297+养成规划和标准成长!G$17*10*养成规划和标准成长!$G297+养成规划和标准成长!G$18*10*养成规划和标准成长!$H297+养成规划和标准成长!G$19*养成规划和标准成长!$I297,0)</f>
        <v>778</v>
      </c>
      <c r="X51" s="9">
        <f>ROUND(属性投放!G$4+养成规划和标准成长!H$3*养成规划和标准成长!$C297*养成规划和标准成长!$D297+养成规划和标准成长!H$4*养成规划和标准成长!$J297+养成规划和标准成长!H$5*养成规划和标准成长!$F297+(养成规划和标准成长!H$12+养成规划和标准成长!H$13)*养成规划和标准成长!$B297+养成规划和标准成长!H$14*养成规划和标准成长!$C297*养成规划和标准成长!$E297+养成规划和标准成长!H$17*10*养成规划和标准成长!$G297+养成规划和标准成长!H$18*10*养成规划和标准成长!$H297+养成规划和标准成长!H$19*养成规划和标准成长!$I297,0)</f>
        <v>354</v>
      </c>
      <c r="Y51" s="9">
        <f>ROUND(属性投放!H$4+养成规划和标准成长!I$3*养成规划和标准成长!$C297*养成规划和标准成长!$D297+养成规划和标准成长!I$4*养成规划和标准成长!$J297+养成规划和标准成长!I$5*养成规划和标准成长!$F297+(养成规划和标准成长!I$12+养成规划和标准成长!I$13)*养成规划和标准成长!$B297+养成规划和标准成长!I$14*养成规划和标准成长!$C297*养成规划和标准成长!$E297+养成规划和标准成长!I$17*10*养成规划和标准成长!$G297+养成规划和标准成长!I$18*10*养成规划和标准成长!$H297+养成规划和标准成长!I$19*养成规划和标准成长!$I297,0)</f>
        <v>592</v>
      </c>
      <c r="Z51" s="9">
        <f>ROUND(属性投放!I$4+养成规划和标准成长!J$3*养成规划和标准成长!$C297*养成规划和标准成长!$D297+养成规划和标准成长!J$4*养成规划和标准成长!$J297+养成规划和标准成长!J$5*养成规划和标准成长!$F297+(养成规划和标准成长!J$12+养成规划和标准成长!J$13)*养成规划和标准成长!$B297+养成规划和标准成长!J$14*养成规划和标准成长!$C297*养成规划和标准成长!$E297+养成规划和标准成长!J$17*10*养成规划和标准成长!$G297+养成规划和标准成长!J$18*10*养成规划和标准成长!$H297+养成规划和标准成长!J$19*养成规划和标准成长!$I297,0)</f>
        <v>419</v>
      </c>
      <c r="AA51" s="9">
        <f>ROUND(属性投放!J$4+养成规划和标准成长!K$3*养成规划和标准成长!$C297*养成规划和标准成长!$D297+养成规划和标准成长!K$4*养成规划和标准成长!$J297+养成规划和标准成长!K$5*养成规划和标准成长!$F297+(养成规划和标准成长!K$12+养成规划和标准成长!K$13)*养成规划和标准成长!$B297+养成规划和标准成长!K$14*养成规划和标准成长!$C297*养成规划和标准成长!$E297+养成规划和标准成长!K$17*10*养成规划和标准成长!$G297+养成规划和标准成长!K$18*10*养成规划和标准成长!$H297+养成规划和标准成长!K$19*养成规划和标准成长!$I297,0)</f>
        <v>292</v>
      </c>
      <c r="AB51" s="9">
        <f>ROUND(属性投放!K$4+养成规划和标准成长!L$3*养成规划和标准成长!$C297*养成规划和标准成长!$D297+养成规划和标准成长!L$4*养成规划和标准成长!$J297+养成规划和标准成长!L$5*养成规划和标准成长!$F297+(养成规划和标准成长!L$12+养成规划和标准成长!L$13)*养成规划和标准成长!$B297+养成规划和标准成长!L$14*养成规划和标准成长!$C297*养成规划和标准成长!$E297+养成规划和标准成长!L$17*10*养成规划和标准成长!$G297+养成规划和标准成长!L$18*10*养成规划和标准成长!$H297+养成规划和标准成长!L$19*养成规划和标准成长!$I297,0)</f>
        <v>161</v>
      </c>
      <c r="AC51" s="9">
        <f>ROUND(属性投放!L$4+养成规划和标准成长!M$3*养成规划和标准成长!$C297*养成规划和标准成长!$D297+养成规划和标准成长!M$4*养成规划和标准成长!$J297+养成规划和标准成长!M$5*养成规划和标准成长!$F297+(养成规划和标准成长!M$12+养成规划和标准成长!M$13)*养成规划和标准成长!$B297+养成规划和标准成长!M$14*养成规划和标准成长!$C297*养成规划和标准成长!$E297+养成规划和标准成长!M$17*10*养成规划和标准成长!$G297+养成规划和标准成长!M$18*10*养成规划和标准成长!$H297+养成规划和标准成长!M$19*养成规划和标准成长!$I297,0)</f>
        <v>497</v>
      </c>
      <c r="AD51" s="9">
        <f>ROUND(属性投放!M$4+养成规划和标准成长!N$3*养成规划和标准成长!$C297*养成规划和标准成长!$D297+养成规划和标准成长!N$4*养成规划和标准成长!$J297+养成规划和标准成长!N$5*养成规划和标准成长!$F297+(养成规划和标准成长!N$12+养成规划和标准成长!N$13)*养成规划和标准成长!$B297+养成规划和标准成长!N$14*养成规划和标准成长!$C297*养成规划和标准成长!$E297+养成规划和标准成长!N$17*10*养成规划和标准成长!$G297+养成规划和标准成长!N$18*10*养成规划和标准成长!$H297+养成规划和标准成长!N$19*养成规划和标准成长!$I297,0)</f>
        <v>502</v>
      </c>
      <c r="AE51" s="9">
        <f>VLOOKUP(养成规划和标准成长!$L297,阵法、技能和修炼!$C$20:$N$40,COLUMNS(阵法、技能和修炼!$C$20:G$40),0)</f>
        <v>20</v>
      </c>
      <c r="AF51" s="9">
        <f>VLOOKUP(养成规划和标准成长!$L297,阵法、技能和修炼!$C$20:$N$40,COLUMNS(阵法、技能和修炼!$C$20:H$40),0)</f>
        <v>20</v>
      </c>
      <c r="AG51" s="9">
        <f>VLOOKUP(养成规划和标准成长!$L297,阵法、技能和修炼!$C$20:$N$40,COLUMNS(阵法、技能和修炼!$C$20:I$40),0)</f>
        <v>20</v>
      </c>
      <c r="AH51" s="9">
        <f>VLOOKUP(养成规划和标准成长!$L297,阵法、技能和修炼!$C$20:$N$40,COLUMNS(阵法、技能和修炼!$C$20:J$40),0)</f>
        <v>20</v>
      </c>
      <c r="AI51" s="9">
        <f>VLOOKUP(养成规划和标准成长!$L297,阵法、技能和修炼!$C$20:$N$40,COLUMNS(阵法、技能和修炼!$C$20:K$40),0)</f>
        <v>5</v>
      </c>
      <c r="AJ51" s="9">
        <f>VLOOKUP(养成规划和标准成长!$L297,阵法、技能和修炼!$C$20:$N$40,COLUMNS(阵法、技能和修炼!$C$20:L$40),0)</f>
        <v>5</v>
      </c>
      <c r="AK51" s="9">
        <f>VLOOKUP(养成规划和标准成长!$L297,阵法、技能和修炼!$C$20:$N$40,COLUMNS(阵法、技能和修炼!$C$20:M$40),0)</f>
        <v>6.0000000000000053</v>
      </c>
      <c r="AL51" s="9">
        <f>VLOOKUP(养成规划和标准成长!$L297,阵法、技能和修炼!$C$20:$N$40,COLUMNS(阵法、技能和修炼!$C$20:N$40),0)</f>
        <v>6.0000000000000053</v>
      </c>
      <c r="AN51" s="1">
        <v>48</v>
      </c>
      <c r="AO51" s="9">
        <f>ROUND(属性投放!D$4+养成规划和标准成长!E$3*养成规划和标准成长!$O297*养成规划和标准成长!$P297+养成规划和标准成长!E$4*养成规划和标准成长!$V297+养成规划和标准成长!E$5*养成规划和标准成长!$R297+(养成规划和标准成长!E$12+养成规划和标准成长!E$13)*养成规划和标准成长!$N297+养成规划和标准成长!E$14*养成规划和标准成长!$O297*养成规划和标准成长!$Q297+养成规划和标准成长!E$17*10*养成规划和标准成长!$S297+养成规划和标准成长!E$18*10*养成规划和标准成长!$T297+养成规划和标准成长!E$19*养成规划和标准成长!$U297,0)</f>
        <v>2307</v>
      </c>
      <c r="AP51" s="9">
        <f>ROUND(属性投放!E$4+养成规划和标准成长!F$3*养成规划和标准成长!$O297*养成规划和标准成长!$P297+养成规划和标准成长!F$4*养成规划和标准成长!$V297+养成规划和标准成长!F$5*养成规划和标准成长!$R297+(养成规划和标准成长!F$12+养成规划和标准成长!F$13)*养成规划和标准成长!$N297+养成规划和标准成长!F$14*养成规划和标准成长!$O297*养成规划和标准成长!$Q297+养成规划和标准成长!F$17*10*养成规划和标准成长!$S297+养成规划和标准成长!F$18*10*养成规划和标准成长!$T297+养成规划和标准成长!F$19*养成规划和标准成长!$U297,0)</f>
        <v>2199</v>
      </c>
      <c r="AQ51" s="9">
        <f>ROUND(属性投放!F$4+养成规划和标准成长!G$3*养成规划和标准成长!$O297*养成规划和标准成长!$P297+养成规划和标准成长!G$4*养成规划和标准成长!$V297+养成规划和标准成长!G$5*养成规划和标准成长!$R297+(养成规划和标准成长!G$12+养成规划和标准成长!G$13)*养成规划和标准成长!$N297+养成规划和标准成长!G$14*养成规划和标准成长!$O297*养成规划和标准成长!$Q297+养成规划和标准成长!G$17*10*养成规划和标准成长!$S297+养成规划和标准成长!G$18*10*养成规划和标准成长!$T297+养成规划和标准成长!G$19*养成规划和标准成长!$U297,0)</f>
        <v>827</v>
      </c>
      <c r="AR51" s="9">
        <f>ROUND(属性投放!G$4+养成规划和标准成长!H$3*养成规划和标准成长!$O297*养成规划和标准成长!$P297+养成规划和标准成长!H$4*养成规划和标准成长!$V297+养成规划和标准成长!H$5*养成规划和标准成长!$R297+(养成规划和标准成长!H$12+养成规划和标准成长!H$13)*养成规划和标准成长!$N297+养成规划和标准成长!H$14*养成规划和标准成长!$O297*养成规划和标准成长!$Q297+养成规划和标准成长!H$17*10*养成规划和标准成长!$S297+养成规划和标准成长!H$18*10*养成规划和标准成长!$T297+养成规划和标准成长!H$19*养成规划和标准成长!$U297,0)</f>
        <v>390</v>
      </c>
      <c r="AS51" s="9">
        <f>ROUND(属性投放!H$4+养成规划和标准成长!I$3*养成规划和标准成长!$O297*养成规划和标准成长!$P297+养成规划和标准成长!I$4*养成规划和标准成长!$V297+养成规划和标准成长!I$5*养成规划和标准成长!$R297+(养成规划和标准成长!I$12+养成规划和标准成长!I$13)*养成规划和标准成长!$N297+养成规划和标准成长!I$14*养成规划和标准成长!$O297*养成规划和标准成长!$Q297+养成规划和标准成长!I$17*10*养成规划和标准成长!$S297+养成规划和标准成长!I$18*10*养成规划和标准成长!$T297+养成规划和标准成长!I$19*养成规划和标准成长!$U297,0)</f>
        <v>621</v>
      </c>
      <c r="AT51" s="9">
        <f>ROUND(属性投放!I$4+养成规划和标准成长!J$3*养成规划和标准成长!$O297*养成规划和标准成长!$P297+养成规划和标准成长!J$4*养成规划和标准成长!$V297+养成规划和标准成长!J$5*养成规划和标准成长!$R297+(养成规划和标准成长!J$12+养成规划和标准成长!J$13)*养成规划和标准成长!$N297+养成规划和标准成长!J$14*养成规划和标准成长!$O297*养成规划和标准成长!$Q297+养成规划和标准成长!J$17*10*养成规划和标准成长!$S297+养成规划和标准成长!J$18*10*养成规划和标准成长!$T297+养成规划和标准成长!J$19*养成规划和标准成长!$U297,0)</f>
        <v>444</v>
      </c>
      <c r="AU51" s="9">
        <f>ROUND(属性投放!J$4+养成规划和标准成长!K$3*养成规划和标准成长!$O297*养成规划和标准成长!$P297+养成规划和标准成长!K$4*养成规划和标准成长!$V297+养成规划和标准成长!K$5*养成规划和标准成长!$R297+(养成规划和标准成长!K$12+养成规划和标准成长!K$13)*养成规划和标准成长!$N297+养成规划和标准成长!K$14*养成规划和标准成长!$O297*养成规划和标准成长!$Q297+养成规划和标准成长!K$17*10*养成规划和标准成长!$S297+养成规划和标准成长!K$18*10*养成规划和标准成长!$T297+养成规划和标准成长!K$19*养成规划和标准成长!$U297,0)</f>
        <v>311</v>
      </c>
      <c r="AV51" s="9">
        <f>ROUND(属性投放!K$4+养成规划和标准成长!L$3*养成规划和标准成长!$O297*养成规划和标准成长!$P297+养成规划和标准成长!L$4*养成规划和标准成长!$V297+养成规划和标准成长!L$5*养成规划和标准成长!$R297+(养成规划和标准成长!L$12+养成规划和标准成长!L$13)*养成规划和标准成长!$N297+养成规划和标准成长!L$14*养成规划和标准成长!$O297*养成规划和标准成长!$Q297+养成规划和标准成长!L$17*10*养成规划和标准成长!$S297+养成规划和标准成长!L$18*10*养成规划和标准成长!$T297+养成规划和标准成长!L$19*养成规划和标准成长!$U297,0)</f>
        <v>186</v>
      </c>
      <c r="AW51" s="9">
        <f>ROUND(属性投放!L$4+养成规划和标准成长!M$3*养成规划和标准成长!$O297*养成规划和标准成长!$P297+养成规划和标准成长!M$4*养成规划和标准成长!$V297+养成规划和标准成长!M$5*养成规划和标准成长!$R297+(养成规划和标准成长!M$12+养成规划和标准成长!M$13)*养成规划和标准成长!$N297+养成规划和标准成长!M$14*养成规划和标准成长!$O297*养成规划和标准成长!$Q297+养成规划和标准成长!M$17*10*养成规划和标准成长!$S297+养成规划和标准成长!M$18*10*养成规划和标准成长!$T297+养成规划和标准成长!M$19*养成规划和标准成长!$U297,0)</f>
        <v>502</v>
      </c>
      <c r="AX51" s="9">
        <f>ROUND(属性投放!M$4+养成规划和标准成长!N$3*养成规划和标准成长!$O297*养成规划和标准成长!$P297+养成规划和标准成长!N$4*养成规划和标准成长!$V297+养成规划和标准成长!N$5*养成规划和标准成长!$R297+(养成规划和标准成长!N$12+养成规划和标准成长!N$13)*养成规划和标准成长!$N297+养成规划和标准成长!N$14*养成规划和标准成长!$O297*养成规划和标准成长!$Q297+养成规划和标准成长!N$17*10*养成规划和标准成长!$S297+养成规划和标准成长!N$18*10*养成规划和标准成长!$T297+养成规划和标准成长!N$19*养成规划和标准成长!$U297,0)</f>
        <v>509</v>
      </c>
      <c r="AY51" s="9">
        <f>VLOOKUP(养成规划和标准成长!$X297,阵法、技能和修炼!$C$20:$N$40,COLUMNS(阵法、技能和修炼!$C$20:G$40),0)</f>
        <v>20</v>
      </c>
      <c r="AZ51" s="9">
        <f>VLOOKUP(养成规划和标准成长!$X297,阵法、技能和修炼!$C$20:$N$40,COLUMNS(阵法、技能和修炼!$C$20:H$40),0)</f>
        <v>20</v>
      </c>
      <c r="BA51" s="9">
        <f>VLOOKUP(养成规划和标准成长!$X297,阵法、技能和修炼!$C$20:$N$40,COLUMNS(阵法、技能和修炼!$C$20:I$40),0)</f>
        <v>20</v>
      </c>
      <c r="BB51" s="9">
        <f>VLOOKUP(养成规划和标准成长!$X297,阵法、技能和修炼!$C$20:$N$40,COLUMNS(阵法、技能和修炼!$C$20:J$40),0)</f>
        <v>20</v>
      </c>
      <c r="BC51" s="9">
        <f>VLOOKUP(养成规划和标准成长!$X297,阵法、技能和修炼!$C$20:$N$40,COLUMNS(阵法、技能和修炼!$C$20:K$40),0)</f>
        <v>5</v>
      </c>
      <c r="BD51" s="9">
        <f>VLOOKUP(养成规划和标准成长!$X297,阵法、技能和修炼!$C$20:$N$40,COLUMNS(阵法、技能和修炼!$C$20:L$40),0)</f>
        <v>5</v>
      </c>
      <c r="BE51" s="9">
        <f>VLOOKUP(养成规划和标准成长!$X297,阵法、技能和修炼!$C$20:$N$40,COLUMNS(阵法、技能和修炼!$C$20:M$40),0)</f>
        <v>6.0000000000000053</v>
      </c>
      <c r="BF51" s="9">
        <f>VLOOKUP(养成规划和标准成长!$X297,阵法、技能和修炼!$C$20:$N$40,COLUMNS(阵法、技能和修炼!$C$20:N$40),0)</f>
        <v>6.0000000000000053</v>
      </c>
      <c r="BH51" s="1">
        <v>48</v>
      </c>
      <c r="BI51" s="9">
        <f>ROUND(属性投放!D$4+养成规划和标准成长!E$3*养成规划和标准成长!$AA297*养成规划和标准成长!$AB297+养成规划和标准成长!E$4*养成规划和标准成长!$AH297+养成规划和标准成长!E$5*养成规划和标准成长!$AD297+(养成规划和标准成长!E$12+养成规划和标准成长!E$13)*养成规划和标准成长!$Z297+养成规划和标准成长!E$14*养成规划和标准成长!$AA297*养成规划和标准成长!$AC297+养成规划和标准成长!E$17*10*养成规划和标准成长!$AE297+养成规划和标准成长!E$18*10*养成规划和标准成长!$AF297+养成规划和标准成长!E$19*养成规划和标准成长!$AG297,0)</f>
        <v>2456</v>
      </c>
      <c r="BJ51" s="9">
        <f>ROUND(属性投放!E$4+养成规划和标准成长!F$3*养成规划和标准成长!$AA297*养成规划和标准成长!$AB297+养成规划和标准成长!F$4*养成规划和标准成长!$AH297+养成规划和标准成长!F$5*养成规划和标准成长!$AD297+(养成规划和标准成长!F$12+养成规划和标准成长!F$13)*养成规划和标准成长!$Z297+养成规划和标准成长!F$14*养成规划和标准成长!$AA297*养成规划和标准成长!$AC297+养成规划和标准成长!F$17*10*养成规划和标准成长!$AE297+养成规划和标准成长!F$18*10*养成规划和标准成长!$AF297+养成规划和标准成长!F$19*养成规划和标准成长!$AG297,0)</f>
        <v>2288</v>
      </c>
      <c r="BK51" s="9">
        <f>ROUND(属性投放!F$4+养成规划和标准成长!G$3*养成规划和标准成长!$AA297*养成规划和标准成长!$AB297+养成规划和标准成长!G$4*养成规划和标准成长!$AH297+养成规划和标准成长!G$5*养成规划和标准成长!$AD297+(养成规划和标准成长!G$12+养成规划和标准成长!G$13)*养成规划和标准成长!$Z297+养成规划和标准成长!G$14*养成规划和标准成长!$AA297*养成规划和标准成长!$AC297+养成规划和标准成长!G$17*10*养成规划和标准成长!$AE297+养成规划和标准成长!G$18*10*养成规划和标准成长!$AF297+养成规划和标准成长!G$19*养成规划和标准成长!$AG297,0)</f>
        <v>868</v>
      </c>
      <c r="BL51" s="9">
        <f>ROUND(属性投放!G$4+养成规划和标准成长!H$3*养成规划和标准成长!$AA297*养成规划和标准成长!$AB297+养成规划和标准成长!H$4*养成规划和标准成长!$AH297+养成规划和标准成长!H$5*养成规划和标准成长!$AD297+(养成规划和标准成长!H$12+养成规划和标准成长!H$13)*养成规划和标准成长!$Z297+养成规划和标准成长!H$14*养成规划和标准成长!$AA297*养成规划和标准成长!$AC297+养成规划和标准成长!H$17*10*养成规划和标准成长!$AE297+养成规划和标准成长!H$18*10*养成规划和标准成长!$AF297+养成规划和标准成长!H$19*养成规划和标准成长!$AG297,0)</f>
        <v>416</v>
      </c>
      <c r="BM51" s="9">
        <f>ROUND(属性投放!H$4+养成规划和标准成长!I$3*养成规划和标准成长!$AA297*养成规划和标准成长!$AB297+养成规划和标准成长!I$4*养成规划和标准成长!$AH297+养成规划和标准成长!I$5*养成规划和标准成长!$AD297+(养成规划和标准成长!I$12+养成规划和标准成长!I$13)*养成规划和标准成长!$Z297+养成规划和标准成长!I$14*养成规划和标准成长!$AA297*养成规划和标准成长!$AC297+养成规划和标准成长!I$17*10*养成规划和标准成长!$AE297+养成规划和标准成长!I$18*10*养成规划和标准成长!$AF297+养成规划和标准成长!I$19*养成规划和标准成长!$AG297,0)</f>
        <v>644</v>
      </c>
      <c r="BN51" s="9">
        <f>ROUND(属性投放!I$4+养成规划和标准成长!J$3*养成规划和标准成长!$AA297*养成规划和标准成长!$AB297+养成规划和标准成长!J$4*养成规划和标准成长!$AH297+养成规划和标准成长!J$5*养成规划和标准成长!$AD297+(养成规划和标准成长!J$12+养成规划和标准成长!J$13)*养成规划和标准成长!$Z297+养成规划和标准成长!J$14*养成规划和标准成长!$AA297*养成规划和标准成长!$AC297+养成规划和标准成长!J$17*10*养成规划和标准成长!$AE297+养成规划和标准成长!J$18*10*养成规划和标准成长!$AF297+养成规划和标准成长!J$19*养成规划和标准成长!$AG297,0)</f>
        <v>461</v>
      </c>
      <c r="BO51" s="9">
        <f>ROUND(属性投放!J$4+养成规划和标准成长!K$3*养成规划和标准成长!$AA297*养成规划和标准成长!$AB297+养成规划和标准成长!K$4*养成规划和标准成长!$AH297+养成规划和标准成长!K$5*养成规划和标准成长!$AD297+(养成规划和标准成长!K$12+养成规划和标准成长!K$13)*养成规划和标准成长!$Z297+养成规划和标准成长!K$14*养成规划和标准成长!$AA297*养成规划和标准成长!$AC297+养成规划和标准成长!K$17*10*养成规划和标准成长!$AE297+养成规划和标准成长!K$18*10*养成规划和标准成长!$AF297+养成规划和标准成长!K$19*养成规划和标准成长!$AG297,0)</f>
        <v>323</v>
      </c>
      <c r="BP51" s="9">
        <f>ROUND(属性投放!K$4+养成规划和标准成长!L$3*养成规划和标准成长!$AA297*养成规划和标准成长!$AB297+养成规划和标准成长!L$4*养成规划和标准成长!$AH297+养成规划和标准成长!L$5*养成规划和标准成长!$AD297+(养成规划和标准成长!L$12+养成规划和标准成长!L$13)*养成规划和标准成长!$Z297+养成规划和标准成长!L$14*养成规划和标准成长!$AA297*养成规划和标准成长!$AC297+养成规划和标准成长!L$17*10*养成规划和标准成长!$AE297+养成规划和标准成长!L$18*10*养成规划和标准成长!$AF297+养成规划和标准成长!L$19*养成规划和标准成长!$AG297,0)</f>
        <v>204</v>
      </c>
      <c r="BQ51" s="9">
        <f>ROUND(属性投放!L$4+养成规划和标准成长!M$3*养成规划和标准成长!$AA297*养成规划和标准成长!$AB297+养成规划和标准成长!M$4*养成规划和标准成长!$AH297+养成规划和标准成长!M$5*养成规划和标准成长!$AD297+(养成规划和标准成长!M$12+养成规划和标准成长!M$13)*养成规划和标准成长!$Z297+养成规划和标准成长!M$14*养成规划和标准成长!$AA297*养成规划和标准成长!$AC297+养成规划和标准成长!M$17*10*养成规划和标准成长!$AE297+养成规划和标准成长!M$18*10*养成规划和标准成长!$AF297+养成规划和标准成长!M$19*养成规划和标准成长!$AG297,0)</f>
        <v>504</v>
      </c>
      <c r="BR51" s="9">
        <f>ROUND(属性投放!M$4+养成规划和标准成长!N$3*养成规划和标准成长!$AA297*养成规划和标准成长!$AB297+养成规划和标准成长!N$4*养成规划和标准成长!$AH297+养成规划和标准成长!N$5*养成规划和标准成长!$AD297+(养成规划和标准成长!N$12+养成规划和标准成长!N$13)*养成规划和标准成长!$Z297+养成规划和标准成长!N$14*养成规划和标准成长!$AA297*养成规划和标准成长!$AC297+养成规划和标准成长!N$17*10*养成规划和标准成长!$AE297+养成规划和标准成长!N$18*10*养成规划和标准成长!$AF297+养成规划和标准成长!N$19*养成规划和标准成长!$AG297,0)</f>
        <v>512</v>
      </c>
      <c r="BS51" s="9">
        <f>VLOOKUP(养成规划和标准成长!$AJ297,阵法、技能和修炼!$C$20:$N$40,COLUMNS(阵法、技能和修炼!$C$20:G$40),0)</f>
        <v>20</v>
      </c>
      <c r="BT51" s="9">
        <f>VLOOKUP(养成规划和标准成长!$AJ297,阵法、技能和修炼!$C$20:$N$40,COLUMNS(阵法、技能和修炼!$C$20:H$40),0)</f>
        <v>20</v>
      </c>
      <c r="BU51" s="9">
        <f>VLOOKUP(养成规划和标准成长!$AJ297,阵法、技能和修炼!$C$20:$N$40,COLUMNS(阵法、技能和修炼!$C$20:I$40),0)</f>
        <v>20</v>
      </c>
      <c r="BV51" s="9">
        <f>VLOOKUP(养成规划和标准成长!$AJ297,阵法、技能和修炼!$C$20:$N$40,COLUMNS(阵法、技能和修炼!$C$20:J$40),0)</f>
        <v>20</v>
      </c>
      <c r="BW51" s="9">
        <f>VLOOKUP(养成规划和标准成长!$AJ297,阵法、技能和修炼!$C$20:$N$40,COLUMNS(阵法、技能和修炼!$C$20:K$40),0)</f>
        <v>5</v>
      </c>
      <c r="BX51" s="9">
        <f>VLOOKUP(养成规划和标准成长!$AJ297,阵法、技能和修炼!$C$20:$N$40,COLUMNS(阵法、技能和修炼!$C$20:L$40),0)</f>
        <v>5</v>
      </c>
      <c r="BY51" s="9">
        <f>VLOOKUP(养成规划和标准成长!$AJ297,阵法、技能和修炼!$C$20:$N$40,COLUMNS(阵法、技能和修炼!$C$20:M$40),0)</f>
        <v>6.0000000000000053</v>
      </c>
      <c r="BZ51" s="9">
        <f>VLOOKUP(养成规划和标准成长!$AJ297,阵法、技能和修炼!$C$20:$N$40,COLUMNS(阵法、技能和修炼!$C$20:N$40),0)</f>
        <v>6.0000000000000053</v>
      </c>
    </row>
    <row r="52" spans="1:78">
      <c r="A52" s="1">
        <v>49</v>
      </c>
      <c r="B52" s="9">
        <f>ROUND(属性投放!D$4+养成规划和标准成长!E$3*养成规划和标准成长!$O145*养成规划和标准成长!$P145+养成规划和标准成长!E$4*养成规划和标准成长!$V145+养成规划和标准成长!E$5*养成规划和标准成长!$R145+(养成规划和标准成长!E$12+养成规划和标准成长!E$13)*养成规划和标准成长!$N145+养成规划和标准成长!E$14*养成规划和标准成长!$O145*养成规划和标准成长!$Q145+养成规划和标准成长!E$17*10*养成规划和标准成长!$S145+养成规划和标准成长!E$18*10*养成规划和标准成长!$T145+养成规划和标准成长!E$19*养成规划和标准成长!$U145,0)</f>
        <v>1962</v>
      </c>
      <c r="C52" s="9">
        <f>ROUND(属性投放!E$4+养成规划和标准成长!F$3*养成规划和标准成长!$O145*养成规划和标准成长!$P145+养成规划和标准成长!F$4*养成规划和标准成长!$V145+养成规划和标准成长!F$5*养成规划和标准成长!$R145+(养成规划和标准成长!F$12+养成规划和标准成长!F$13)*养成规划和标准成长!$N145+养成规划和标准成长!F$14*养成规划和标准成长!$O145*养成规划和标准成长!$Q145+养成规划和标准成长!F$17*10*养成规划和标准成长!$S145+养成规划和标准成长!F$18*10*养成规划和标准成长!$T145+养成规划和标准成长!F$19*养成规划和标准成长!$U145,0)</f>
        <v>2038</v>
      </c>
      <c r="D52" s="9">
        <f>ROUND(属性投放!F$4+养成规划和标准成长!G$3*养成规划和标准成长!$O145*养成规划和标准成长!$P145+养成规划和标准成长!G$4*养成规划和标准成长!$V145+养成规划和标准成长!G$5*养成规划和标准成长!$R145+(养成规划和标准成长!G$12+养成规划和标准成长!G$13)*养成规划和标准成长!$N145+养成规划和标准成长!G$14*养成规划和标准成长!$O145*养成规划和标准成长!$Q145+养成规划和标准成长!G$17*10*养成规划和标准成长!$S145+养成规划和标准成长!G$18*10*养成规划和标准成长!$T145+养成规划和标准成长!G$19*养成规划和标准成长!$U145,0)</f>
        <v>737</v>
      </c>
      <c r="E52" s="9">
        <f>ROUND(属性投放!G$4+养成规划和标准成长!H$3*养成规划和标准成长!$O145*养成规划和标准成长!$P145+养成规划和标准成长!H$4*养成规划和标准成长!$V145+养成规划和标准成长!H$5*养成规划和标准成长!$R145+(养成规划和标准成长!H$12+养成规划和标准成长!H$13)*养成规划和标准成长!$N145+养成规划和标准成长!H$14*养成规划和标准成长!$O145*养成规划和标准成长!$Q145+养成规划和标准成长!H$17*10*养成规划和标准成长!$S145+养成规划和标准成长!H$18*10*养成规划和标准成长!$T145+养成规划和标准成长!H$19*养成规划和标准成长!$U145,0)</f>
        <v>321</v>
      </c>
      <c r="F52" s="9">
        <f>ROUND(属性投放!H$4+养成规划和标准成长!I$3*养成规划和标准成长!$O145*养成规划和标准成长!$P145+养成规划和标准成长!I$4*养成规划和标准成长!$V145+养成规划和标准成长!I$5*养成规划和标准成长!$R145+(养成规划和标准成长!I$12+养成规划和标准成长!I$13)*养成规划和标准成长!$N145+养成规划和标准成长!I$14*养成规划和标准成长!$O145*养成规划和标准成长!$Q145+养成规划和标准成长!I$17*10*养成规划和标准成长!$S145+养成规划和标准成长!I$18*10*养成规划和标准成长!$T145+养成规划和标准成长!I$19*养成规划和标准成长!$U145,0)</f>
        <v>570</v>
      </c>
      <c r="G52" s="9">
        <f>ROUND(属性投放!I$4+养成规划和标准成长!J$3*养成规划和标准成长!$O145*养成规划和标准成长!$P145+养成规划和标准成长!J$4*养成规划和标准成长!$V145+养成规划和标准成长!J$5*养成规划和标准成长!$R145+(养成规划和标准成长!J$12+养成规划和标准成长!J$13)*养成规划和标准成长!$N145+养成规划和标准成长!J$14*养成规划和标准成长!$O145*养成规划和标准成长!$Q145+养成规划和标准成长!J$17*10*养成规划和标准成长!$S145+养成规划和标准成长!J$18*10*养成规划和标准成长!$T145+养成规划和标准成长!J$19*养成规划和标准成长!$U145,0)</f>
        <v>400</v>
      </c>
      <c r="H52" s="9">
        <f>ROUND(属性投放!J$4+养成规划和标准成长!K$3*养成规划和标准成长!$O145*养成规划和标准成长!$P145+养成规划和标准成长!K$4*养成规划和标准成长!$V145+养成规划和标准成长!K$5*养成规划和标准成长!$R145+(养成规划和标准成长!K$12+养成规划和标准成长!K$13)*养成规划和标准成长!$N145+养成规划和标准成长!K$14*养成规划和标准成长!$O145*养成规划和标准成长!$Q145+养成规划和标准成长!K$17*10*养成规划和标准成长!$S145+养成规划和标准成长!K$18*10*养成规划和标准成长!$T145+养成规划和标准成长!K$19*养成规划和标准成长!$U145,0)</f>
        <v>277</v>
      </c>
      <c r="I52" s="9">
        <f>ROUND(属性投放!K$4+养成规划和标准成长!L$3*养成规划和标准成长!$O145*养成规划和标准成长!$P145+养成规划和标准成长!L$4*养成规划和标准成长!$V145+养成规划和标准成长!L$5*养成规划和标准成长!$R145+(养成规划和标准成长!L$12+养成规划和标准成长!L$13)*养成规划和标准成长!$N145+养成规划和标准成长!L$14*养成规划和标准成长!$O145*养成规划和标准成长!$Q145+养成规划和标准成长!L$17*10*养成规划和标准成长!$S145+养成规划和标准成长!L$18*10*养成规划和标准成长!$T145+养成规划和标准成长!L$19*养成规划和标准成长!$U145,0)</f>
        <v>136</v>
      </c>
      <c r="J52" s="9">
        <f>ROUND(属性投放!L$4+养成规划和标准成长!M$3*养成规划和标准成长!$O145*养成规划和标准成长!$P145+养成规划和标准成长!M$4*养成规划和标准成长!$V145+养成规划和标准成长!M$5*养成规划和标准成长!$R145+(养成规划和标准成长!M$12+养成规划和标准成长!M$13)*养成规划和标准成长!$N145+养成规划和标准成长!M$14*养成规划和标准成长!$O145*养成规划和标准成长!$Q145+养成规划和标准成长!M$17*10*养成规划和标准成长!$S145+养成规划和标准成长!M$18*10*养成规划和标准成长!$T145+养成规划和标准成长!M$19*养成规划和标准成长!$U145,0)</f>
        <v>502</v>
      </c>
      <c r="K52" s="9">
        <f>ROUND(属性投放!M$4+养成规划和标准成长!N$3*养成规划和标准成长!$O145*养成规划和标准成长!$P145+养成规划和标准成长!N$4*养成规划和标准成长!$V145+养成规划和标准成长!N$5*养成规划和标准成长!$R145+(养成规划和标准成长!N$12+养成规划和标准成长!N$13)*养成规划和标准成长!$N145+养成规划和标准成长!N$14*养成规划和标准成长!$O145*养成规划和标准成长!$Q145+养成规划和标准成长!N$17*10*养成规划和标准成长!$S145+养成规划和标准成长!N$18*10*养成规划和标准成长!$T145+养成规划和标准成长!N$19*养成规划和标准成长!$U145,0)</f>
        <v>506</v>
      </c>
      <c r="L52" s="9">
        <f>VLOOKUP(养成规划和标准成长!$X145,阵法、技能和修炼!$C$20:$N$40,COLUMNS(阵法、技能和修炼!$C$20:G$40),0)</f>
        <v>20</v>
      </c>
      <c r="M52" s="9">
        <f>VLOOKUP(养成规划和标准成长!$X145,阵法、技能和修炼!$C$20:$N$40,COLUMNS(阵法、技能和修炼!$C$20:H$40),0)</f>
        <v>20</v>
      </c>
      <c r="N52" s="9">
        <f>VLOOKUP(养成规划和标准成长!$X145,阵法、技能和修炼!$C$20:$N$40,COLUMNS(阵法、技能和修炼!$C$20:I$40),0)</f>
        <v>20</v>
      </c>
      <c r="O52" s="9">
        <f>VLOOKUP(养成规划和标准成长!$X145,阵法、技能和修炼!$C$20:$N$40,COLUMNS(阵法、技能和修炼!$C$20:J$40),0)</f>
        <v>20</v>
      </c>
      <c r="P52" s="9">
        <f>VLOOKUP(养成规划和标准成长!$X145,阵法、技能和修炼!$C$20:$N$40,COLUMNS(阵法、技能和修炼!$C$20:K$40),0)</f>
        <v>5</v>
      </c>
      <c r="Q52" s="9">
        <f>VLOOKUP(养成规划和标准成长!$X145,阵法、技能和修炼!$C$20:$N$40,COLUMNS(阵法、技能和修炼!$C$20:L$40),0)</f>
        <v>5</v>
      </c>
      <c r="R52" s="9">
        <f>VLOOKUP(养成规划和标准成长!$X145,阵法、技能和修炼!$C$20:$N$40,COLUMNS(阵法、技能和修炼!$C$20:M$40),0)</f>
        <v>6.0000000000000053</v>
      </c>
      <c r="S52" s="9">
        <f>VLOOKUP(养成规划和标准成长!$X145,阵法、技能和修炼!$C$20:$N$40,COLUMNS(阵法、技能和修炼!$C$20:N$40),0)</f>
        <v>6.0000000000000053</v>
      </c>
      <c r="T52" s="1">
        <v>49</v>
      </c>
      <c r="U52" s="9">
        <f>ROUND(属性投放!D$4+养成规划和标准成长!E$3*养成规划和标准成长!$C298*养成规划和标准成长!$D298+养成规划和标准成长!E$4*养成规划和标准成长!$J298+养成规划和标准成长!E$5*养成规划和标准成长!$F298+(养成规划和标准成长!E$12+养成规划和标准成长!E$13)*养成规划和标准成长!$B298+养成规划和标准成长!E$14*养成规划和标准成长!$C298*养成规划和标准成长!$E298+养成规划和标准成长!E$17*10*养成规划和标准成长!$G298+养成规划和标准成长!E$18*10*养成规划和标准成长!$H298+养成规划和标准成长!E$19*养成规划和标准成长!$I298,0)</f>
        <v>2147</v>
      </c>
      <c r="V52" s="9">
        <f>ROUND(属性投放!E$4+养成规划和标准成长!F$3*养成规划和标准成长!$C298*养成规划和标准成长!$D298+养成规划和标准成长!F$4*养成规划和标准成长!$J298+养成规划和标准成长!F$5*养成规划和标准成长!$F298+(养成规划和标准成长!F$12+养成规划和标准成长!F$13)*养成规划和标准成长!$B298+养成规划和标准成长!F$14*养成规划和标准成长!$C298*养成规划和标准成长!$E298+养成规划和标准成长!F$17*10*养成规划和标准成长!$G298+养成规划和标准成长!F$18*10*养成规划和标准成长!$H298+养成规划和标准成长!F$19*养成规划和标准成长!$I298,0)</f>
        <v>2135</v>
      </c>
      <c r="W52" s="9">
        <f>ROUND(属性投放!F$4+养成规划和标准成长!G$3*养成规划和标准成长!$C298*养成规划和标准成长!$D298+养成规划和标准成长!G$4*养成规划和标准成长!$J298+养成规划和标准成长!G$5*养成规划和标准成长!$F298+(养成规划和标准成长!G$12+养成规划和标准成长!G$13)*养成规划和标准成长!$B298+养成规划和标准成长!G$14*养成规划和标准成长!$C298*养成规划和标准成长!$E298+养成规划和标准成长!G$17*10*养成规划和标准成长!$G298+养成规划和标准成长!G$18*10*养成规划和标准成长!$H298+养成规划和标准成长!G$19*养成规划和标准成长!$I298,0)</f>
        <v>786</v>
      </c>
      <c r="X52" s="9">
        <f>ROUND(属性投放!G$4+养成规划和标准成长!H$3*养成规划和标准成长!$C298*养成规划和标准成长!$D298+养成规划和标准成长!H$4*养成规划和标准成长!$J298+养成规划和标准成长!H$5*养成规划和标准成长!$F298+(养成规划和标准成长!H$12+养成规划和标准成长!H$13)*养成规划和标准成长!$B298+养成规划和标准成长!H$14*养成规划和标准成长!$C298*养成规划和标准成长!$E298+养成规划和标准成长!H$17*10*养成规划和标准成长!$G298+养成规划和标准成长!H$18*10*养成规划和标准成长!$H298+养成规划和标准成长!H$19*养成规划和标准成长!$I298,0)</f>
        <v>356</v>
      </c>
      <c r="Y52" s="9">
        <f>ROUND(属性投放!H$4+养成规划和标准成长!I$3*养成规划和标准成长!$C298*养成规划和标准成长!$D298+养成规划和标准成长!I$4*养成规划和标准成长!$J298+养成规划和标准成长!I$5*养成规划和标准成长!$F298+(养成规划和标准成长!I$12+养成规划和标准成长!I$13)*养成规划和标准成长!$B298+养成规划和标准成长!I$14*养成规划和标准成长!$C298*养成规划和标准成长!$E298+养成规划和标准成长!I$17*10*养成规划和标准成长!$G298+养成规划和标准成长!I$18*10*养成规划和标准成长!$H298+养成规划和标准成长!I$19*养成规划和标准成长!$I298,0)</f>
        <v>599</v>
      </c>
      <c r="Z52" s="9">
        <f>ROUND(属性投放!I$4+养成规划和标准成长!J$3*养成规划和标准成长!$C298*养成规划和标准成长!$D298+养成规划和标准成长!J$4*养成规划和标准成长!$J298+养成规划和标准成长!J$5*养成规划和标准成长!$F298+(养成规划和标准成长!J$12+养成规划和标准成长!J$13)*养成规划和标准成长!$B298+养成规划和标准成长!J$14*养成规划和标准成长!$C298*养成规划和标准成长!$E298+养成规划和标准成长!J$17*10*养成规划和标准成长!$G298+养成规划和标准成长!J$18*10*养成规划和标准成长!$H298+养成规划和标准成长!J$19*养成规划和标准成长!$I298,0)</f>
        <v>424</v>
      </c>
      <c r="AA52" s="9">
        <f>ROUND(属性投放!J$4+养成规划和标准成长!K$3*养成规划和标准成长!$C298*养成规划和标准成长!$D298+养成规划和标准成长!K$4*养成规划和标准成长!$J298+养成规划和标准成长!K$5*养成规划和标准成长!$F298+(养成规划和标准成长!K$12+养成规划和标准成长!K$13)*养成规划和标准成长!$B298+养成规划和标准成长!K$14*养成规划和标准成长!$C298*养成规划和标准成长!$E298+养成规划和标准成长!K$17*10*养成规划和标准成长!$G298+养成规划和标准成长!K$18*10*养成规划和标准成长!$H298+养成规划和标准成长!K$19*养成规划和标准成长!$I298,0)</f>
        <v>296</v>
      </c>
      <c r="AB52" s="9">
        <f>ROUND(属性投放!K$4+养成规划和标准成长!L$3*养成规划和标准成长!$C298*养成规划和标准成长!$D298+养成规划和标准成长!L$4*养成规划和标准成长!$J298+养成规划和标准成长!L$5*养成规划和标准成长!$F298+(养成规划和标准成长!L$12+养成规划和标准成长!L$13)*养成规划和标准成长!$B298+养成规划和标准成长!L$14*养成规划和标准成长!$C298*养成规划和标准成长!$E298+养成规划和标准成长!L$17*10*养成规划和标准成长!$G298+养成规划和标准成长!L$18*10*养成规划和标准成长!$H298+养成规划和标准成长!L$19*养成规划和标准成长!$I298,0)</f>
        <v>161</v>
      </c>
      <c r="AC52" s="9">
        <f>ROUND(属性投放!L$4+养成规划和标准成长!M$3*养成规划和标准成长!$C298*养成规划和标准成长!$D298+养成规划和标准成长!M$4*养成规划和标准成长!$J298+养成规划和标准成长!M$5*养成规划和标准成长!$F298+(养成规划和标准成长!M$12+养成规划和标准成长!M$13)*养成规划和标准成长!$B298+养成规划和标准成长!M$14*养成规划和标准成长!$C298*养成规划和标准成长!$E298+养成规划和标准成长!M$17*10*养成规划和标准成长!$G298+养成规划和标准成长!M$18*10*养成规划和标准成长!$H298+养成规划和标准成长!M$19*养成规划和标准成长!$I298,0)</f>
        <v>507</v>
      </c>
      <c r="AD52" s="9">
        <f>ROUND(属性投放!M$4+养成规划和标准成长!N$3*养成规划和标准成长!$C298*养成规划和标准成长!$D298+养成规划和标准成长!N$4*养成规划和标准成长!$J298+养成规划和标准成长!N$5*养成规划和标准成长!$F298+(养成规划和标准成长!N$12+养成规划和标准成长!N$13)*养成规划和标准成长!$B298+养成规划和标准成长!N$14*养成规划和标准成长!$C298*养成规划和标准成长!$E298+养成规划和标准成长!N$17*10*养成规划和标准成长!$G298+养成规划和标准成长!N$18*10*养成规划和标准成长!$H298+养成规划和标准成长!N$19*养成规划和标准成长!$I298,0)</f>
        <v>512</v>
      </c>
      <c r="AE52" s="9">
        <f>VLOOKUP(养成规划和标准成长!$L298,阵法、技能和修炼!$C$20:$N$40,COLUMNS(阵法、技能和修炼!$C$20:G$40),0)</f>
        <v>20</v>
      </c>
      <c r="AF52" s="9">
        <f>VLOOKUP(养成规划和标准成长!$L298,阵法、技能和修炼!$C$20:$N$40,COLUMNS(阵法、技能和修炼!$C$20:H$40),0)</f>
        <v>20</v>
      </c>
      <c r="AG52" s="9">
        <f>VLOOKUP(养成规划和标准成长!$L298,阵法、技能和修炼!$C$20:$N$40,COLUMNS(阵法、技能和修炼!$C$20:I$40),0)</f>
        <v>20</v>
      </c>
      <c r="AH52" s="9">
        <f>VLOOKUP(养成规划和标准成长!$L298,阵法、技能和修炼!$C$20:$N$40,COLUMNS(阵法、技能和修炼!$C$20:J$40),0)</f>
        <v>20</v>
      </c>
      <c r="AI52" s="9">
        <f>VLOOKUP(养成规划和标准成长!$L298,阵法、技能和修炼!$C$20:$N$40,COLUMNS(阵法、技能和修炼!$C$20:K$40),0)</f>
        <v>5</v>
      </c>
      <c r="AJ52" s="9">
        <f>VLOOKUP(养成规划和标准成长!$L298,阵法、技能和修炼!$C$20:$N$40,COLUMNS(阵法、技能和修炼!$C$20:L$40),0)</f>
        <v>5</v>
      </c>
      <c r="AK52" s="9">
        <f>VLOOKUP(养成规划和标准成长!$L298,阵法、技能和修炼!$C$20:$N$40,COLUMNS(阵法、技能和修炼!$C$20:M$40),0)</f>
        <v>6.0000000000000053</v>
      </c>
      <c r="AL52" s="9">
        <f>VLOOKUP(养成规划和标准成长!$L298,阵法、技能和修炼!$C$20:$N$40,COLUMNS(阵法、技能和修炼!$C$20:N$40),0)</f>
        <v>6.0000000000000053</v>
      </c>
      <c r="AN52" s="1">
        <v>49</v>
      </c>
      <c r="AO52" s="9">
        <f>ROUND(属性投放!D$4+养成规划和标准成长!E$3*养成规划和标准成长!$O298*养成规划和标准成长!$P298+养成规划和标准成长!E$4*养成规划和标准成长!$V298+养成规划和标准成长!E$5*养成规划和标准成长!$R298+(养成规划和标准成长!E$12+养成规划和标准成长!E$13)*养成规划和标准成长!$N298+养成规划和标准成长!E$14*养成规划和标准成长!$O298*养成规划和标准成长!$Q298+养成规划和标准成长!E$17*10*养成规划和标准成长!$S298+养成规划和标准成长!E$18*10*养成规划和标准成长!$T298+养成规划和标准成长!E$19*养成规划和标准成长!$U298,0)</f>
        <v>2332</v>
      </c>
      <c r="AP52" s="9">
        <f>ROUND(属性投放!E$4+养成规划和标准成长!F$3*养成规划和标准成长!$O298*养成规划和标准成长!$P298+养成规划和标准成长!F$4*养成规划和标准成长!$V298+养成规划和标准成长!F$5*养成规划和标准成长!$R298+(养成规划和标准成长!F$12+养成规划和标准成长!F$13)*养成规划和标准成长!$N298+养成规划和标准成长!F$14*养成规划和标准成长!$O298*养成规划和标准成长!$Q298+养成规划和标准成长!F$17*10*养成规划和标准成长!$S298+养成规划和标准成长!F$18*10*养成规划和标准成长!$T298+养成规划和标准成长!F$19*养成规划和标准成长!$U298,0)</f>
        <v>2233</v>
      </c>
      <c r="AQ52" s="9">
        <f>ROUND(属性投放!F$4+养成规划和标准成长!G$3*养成规划和标准成长!$O298*养成规划和标准成长!$P298+养成规划和标准成长!G$4*养成规划和标准成长!$V298+养成规划和标准成长!G$5*养成规划和标准成长!$R298+(养成规划和标准成长!G$12+养成规划和标准成长!G$13)*养成规划和标准成长!$N298+养成规划和标准成长!G$14*养成规划和标准成长!$O298*养成规划和标准成长!$Q298+养成规划和标准成长!G$17*10*养成规划和标准成长!$S298+养成规划和标准成长!G$18*10*养成规划和标准成长!$T298+养成规划和标准成长!G$19*养成规划和标准成长!$U298,0)</f>
        <v>835</v>
      </c>
      <c r="AR52" s="9">
        <f>ROUND(属性投放!G$4+养成规划和标准成长!H$3*养成规划和标准成长!$O298*养成规划和标准成长!$P298+养成规划和标准成长!H$4*养成规划和标准成长!$V298+养成规划和标准成长!H$5*养成规划和标准成长!$R298+(养成规划和标准成长!H$12+养成规划和标准成长!H$13)*养成规划和标准成长!$N298+养成规划和标准成长!H$14*养成规划和标准成长!$O298*养成规划和标准成长!$Q298+养成规划和标准成长!H$17*10*养成规划和标准成长!$S298+养成规划和标准成长!H$18*10*养成规划和标准成长!$T298+养成规划和标准成长!H$19*养成规划和标准成长!$U298,0)</f>
        <v>392</v>
      </c>
      <c r="AS52" s="9">
        <f>ROUND(属性投放!H$4+养成规划和标准成长!I$3*养成规划和标准成长!$O298*养成规划和标准成长!$P298+养成规划和标准成长!I$4*养成规划和标准成长!$V298+养成规划和标准成长!I$5*养成规划和标准成长!$R298+(养成规划和标准成长!I$12+养成规划和标准成长!I$13)*养成规划和标准成长!$N298+养成规划和标准成长!I$14*养成规划和标准成长!$O298*养成规划和标准成长!$Q298+养成规划和标准成长!I$17*10*养成规划和标准成长!$S298+养成规划和标准成长!I$18*10*养成规划和标准成长!$T298+养成规划和标准成长!I$19*养成规划和标准成长!$U298,0)</f>
        <v>628</v>
      </c>
      <c r="AT52" s="9">
        <f>ROUND(属性投放!I$4+养成规划和标准成长!J$3*养成规划和标准成长!$O298*养成规划和标准成长!$P298+养成规划和标准成长!J$4*养成规划和标准成长!$V298+养成规划和标准成长!J$5*养成规划和标准成长!$R298+(养成规划和标准成长!J$12+养成规划和标准成长!J$13)*养成规划和标准成长!$N298+养成规划和标准成长!J$14*养成规划和标准成长!$O298*养成规划和标准成长!$Q298+养成规划和标准成长!J$17*10*养成规划和标准成长!$S298+养成规划和标准成长!J$18*10*养成规划和标准成长!$T298+养成规划和标准成长!J$19*养成规划和标准成长!$U298,0)</f>
        <v>449</v>
      </c>
      <c r="AU52" s="9">
        <f>ROUND(属性投放!J$4+养成规划和标准成长!K$3*养成规划和标准成长!$O298*养成规划和标准成长!$P298+养成规划和标准成长!K$4*养成规划和标准成长!$V298+养成规划和标准成长!K$5*养成规划和标准成长!$R298+(养成规划和标准成长!K$12+养成规划和标准成长!K$13)*养成规划和标准成长!$N298+养成规划和标准成长!K$14*养成规划和标准成长!$O298*养成规划和标准成长!$Q298+养成规划和标准成长!K$17*10*养成规划和标准成长!$S298+养成规划和标准成长!K$18*10*养成规划和标准成长!$T298+养成规划和标准成长!K$19*养成规划和标准成长!$U298,0)</f>
        <v>314</v>
      </c>
      <c r="AV52" s="9">
        <f>ROUND(属性投放!K$4+养成规划和标准成长!L$3*养成规划和标准成长!$O298*养成规划和标准成长!$P298+养成规划和标准成长!L$4*养成规划和标准成长!$V298+养成规划和标准成长!L$5*养成规划和标准成长!$R298+(养成规划和标准成长!L$12+养成规划和标准成长!L$13)*养成规划和标准成长!$N298+养成规划和标准成长!L$14*养成规划和标准成长!$O298*养成规划和标准成长!$Q298+养成规划和标准成长!L$17*10*养成规划和标准成长!$S298+养成规划和标准成长!L$18*10*养成规划和标准成长!$T298+养成规划和标准成长!L$19*养成规划和标准成长!$U298,0)</f>
        <v>186</v>
      </c>
      <c r="AW52" s="9">
        <f>ROUND(属性投放!L$4+养成规划和标准成长!M$3*养成规划和标准成长!$O298*养成规划和标准成长!$P298+养成规划和标准成长!M$4*养成规划和标准成长!$V298+养成规划和标准成长!M$5*养成规划和标准成长!$R298+(养成规划和标准成长!M$12+养成规划和标准成长!M$13)*养成规划和标准成长!$N298+养成规划和标准成长!M$14*养成规划和标准成长!$O298*养成规划和标准成长!$Q298+养成规划和标准成长!M$17*10*养成规划和标准成长!$S298+养成规划和标准成长!M$18*10*养成规划和标准成长!$T298+养成规划和标准成长!M$19*养成规划和标准成长!$U298,0)</f>
        <v>512</v>
      </c>
      <c r="AX52" s="9">
        <f>ROUND(属性投放!M$4+养成规划和标准成长!N$3*养成规划和标准成长!$O298*养成规划和标准成长!$P298+养成规划和标准成长!N$4*养成规划和标准成长!$V298+养成规划和标准成长!N$5*养成规划和标准成长!$R298+(养成规划和标准成长!N$12+养成规划和标准成长!N$13)*养成规划和标准成长!$N298+养成规划和标准成长!N$14*养成规划和标准成长!$O298*养成规划和标准成长!$Q298+养成规划和标准成长!N$17*10*养成规划和标准成长!$S298+养成规划和标准成长!N$18*10*养成规划和标准成长!$T298+养成规划和标准成长!N$19*养成规划和标准成长!$U298,0)</f>
        <v>519</v>
      </c>
      <c r="AY52" s="9">
        <f>VLOOKUP(养成规划和标准成长!$X298,阵法、技能和修炼!$C$20:$N$40,COLUMNS(阵法、技能和修炼!$C$20:G$40),0)</f>
        <v>20</v>
      </c>
      <c r="AZ52" s="9">
        <f>VLOOKUP(养成规划和标准成长!$X298,阵法、技能和修炼!$C$20:$N$40,COLUMNS(阵法、技能和修炼!$C$20:H$40),0)</f>
        <v>20</v>
      </c>
      <c r="BA52" s="9">
        <f>VLOOKUP(养成规划和标准成长!$X298,阵法、技能和修炼!$C$20:$N$40,COLUMNS(阵法、技能和修炼!$C$20:I$40),0)</f>
        <v>20</v>
      </c>
      <c r="BB52" s="9">
        <f>VLOOKUP(养成规划和标准成长!$X298,阵法、技能和修炼!$C$20:$N$40,COLUMNS(阵法、技能和修炼!$C$20:J$40),0)</f>
        <v>20</v>
      </c>
      <c r="BC52" s="9">
        <f>VLOOKUP(养成规划和标准成长!$X298,阵法、技能和修炼!$C$20:$N$40,COLUMNS(阵法、技能和修炼!$C$20:K$40),0)</f>
        <v>5</v>
      </c>
      <c r="BD52" s="9">
        <f>VLOOKUP(养成规划和标准成长!$X298,阵法、技能和修炼!$C$20:$N$40,COLUMNS(阵法、技能和修炼!$C$20:L$40),0)</f>
        <v>5</v>
      </c>
      <c r="BE52" s="9">
        <f>VLOOKUP(养成规划和标准成长!$X298,阵法、技能和修炼!$C$20:$N$40,COLUMNS(阵法、技能和修炼!$C$20:M$40),0)</f>
        <v>6.0000000000000053</v>
      </c>
      <c r="BF52" s="9">
        <f>VLOOKUP(养成规划和标准成长!$X298,阵法、技能和修炼!$C$20:$N$40,COLUMNS(阵法、技能和修炼!$C$20:N$40),0)</f>
        <v>6.0000000000000053</v>
      </c>
      <c r="BH52" s="1">
        <v>49</v>
      </c>
      <c r="BI52" s="9">
        <f>ROUND(属性投放!D$4+养成规划和标准成长!E$3*养成规划和标准成长!$AA298*养成规划和标准成长!$AB298+养成规划和标准成长!E$4*养成规划和标准成长!$AH298+养成规划和标准成长!E$5*养成规划和标准成长!$AD298+(养成规划和标准成长!E$12+养成规划和标准成长!E$13)*养成规划和标准成长!$Z298+养成规划和标准成长!E$14*养成规划和标准成长!$AA298*养成规划和标准成长!$AC298+养成规划和标准成长!E$17*10*养成规划和标准成长!$AE298+养成规划和标准成长!E$18*10*养成规划和标准成长!$AF298+养成规划和标准成长!E$19*养成规划和标准成长!$AG298,0)</f>
        <v>2482</v>
      </c>
      <c r="BJ52" s="9">
        <f>ROUND(属性投放!E$4+养成规划和标准成长!F$3*养成规划和标准成长!$AA298*养成规划和标准成长!$AB298+养成规划和标准成长!F$4*养成规划和标准成长!$AH298+养成规划和标准成长!F$5*养成规划和标准成长!$AD298+(养成规划和标准成长!F$12+养成规划和标准成长!F$13)*养成规划和标准成长!$Z298+养成规划和标准成长!F$14*养成规划和标准成长!$AA298*养成规划和标准成长!$AC298+养成规划和标准成长!F$17*10*养成规划和标准成长!$AE298+养成规划和标准成长!F$18*10*养成规划和标准成长!$AF298+养成规划和标准成长!F$19*养成规划和标准成长!$AG298,0)</f>
        <v>2323</v>
      </c>
      <c r="BK52" s="9">
        <f>ROUND(属性投放!F$4+养成规划和标准成长!G$3*养成规划和标准成长!$AA298*养成规划和标准成长!$AB298+养成规划和标准成长!G$4*养成规划和标准成长!$AH298+养成规划和标准成长!G$5*养成规划和标准成长!$AD298+(养成规划和标准成长!G$12+养成规划和标准成长!G$13)*养成规划和标准成长!$Z298+养成规划和标准成长!G$14*养成规划和标准成长!$AA298*养成规划和标准成长!$AC298+养成规划和标准成长!G$17*10*养成规划和标准成长!$AE298+养成规划和标准成长!G$18*10*养成规划和标准成长!$AF298+养成规划和标准成长!G$19*养成规划和标准成长!$AG298,0)</f>
        <v>876</v>
      </c>
      <c r="BL52" s="9">
        <f>ROUND(属性投放!G$4+养成规划和标准成长!H$3*养成规划和标准成长!$AA298*养成规划和标准成长!$AB298+养成规划和标准成长!H$4*养成规划和标准成长!$AH298+养成规划和标准成长!H$5*养成规划和标准成长!$AD298+(养成规划和标准成长!H$12+养成规划和标准成长!H$13)*养成规划和标准成长!$Z298+养成规划和标准成长!H$14*养成规划和标准成长!$AA298*养成规划和标准成长!$AC298+养成规划和标准成长!H$17*10*养成规划和标准成长!$AE298+养成规划和标准成长!H$18*10*养成规划和标准成长!$AF298+养成规划和标准成长!H$19*养成规划和标准成长!$AG298,0)</f>
        <v>418</v>
      </c>
      <c r="BM52" s="9">
        <f>ROUND(属性投放!H$4+养成规划和标准成长!I$3*养成规划和标准成长!$AA298*养成规划和标准成长!$AB298+养成规划和标准成长!I$4*养成规划和标准成长!$AH298+养成规划和标准成长!I$5*养成规划和标准成长!$AD298+(养成规划和标准成长!I$12+养成规划和标准成长!I$13)*养成规划和标准成长!$Z298+养成规划和标准成长!I$14*养成规划和标准成长!$AA298*养成规划和标准成长!$AC298+养成规划和标准成长!I$17*10*养成规划和标准成长!$AE298+养成规划和标准成长!I$18*10*养成规划和标准成长!$AF298+养成规划和标准成长!I$19*养成规划和标准成长!$AG298,0)</f>
        <v>651</v>
      </c>
      <c r="BN52" s="9">
        <f>ROUND(属性投放!I$4+养成规划和标准成长!J$3*养成规划和标准成长!$AA298*养成规划和标准成长!$AB298+养成规划和标准成长!J$4*养成规划和标准成长!$AH298+养成规划和标准成长!J$5*养成规划和标准成长!$AD298+(养成规划和标准成长!J$12+养成规划和标准成长!J$13)*养成规划和标准成长!$Z298+养成规划和标准成长!J$14*养成规划和标准成长!$AA298*养成规划和标准成长!$AC298+养成规划和标准成长!J$17*10*养成规划和标准成长!$AE298+养成规划和标准成长!J$18*10*养成规划和标准成长!$AF298+养成规划和标准成长!J$19*养成规划和标准成长!$AG298,0)</f>
        <v>466</v>
      </c>
      <c r="BO52" s="9">
        <f>ROUND(属性投放!J$4+养成规划和标准成长!K$3*养成规划和标准成长!$AA298*养成规划和标准成长!$AB298+养成规划和标准成长!K$4*养成规划和标准成长!$AH298+养成规划和标准成长!K$5*养成规划和标准成长!$AD298+(养成规划和标准成长!K$12+养成规划和标准成长!K$13)*养成规划和标准成长!$Z298+养成规划和标准成长!K$14*养成规划和标准成长!$AA298*养成规划和标准成长!$AC298+养成规划和标准成长!K$17*10*养成规划和标准成长!$AE298+养成规划和标准成长!K$18*10*养成规划和标准成长!$AF298+养成规划和标准成长!K$19*养成规划和标准成长!$AG298,0)</f>
        <v>326</v>
      </c>
      <c r="BP52" s="9">
        <f>ROUND(属性投放!K$4+养成规划和标准成长!L$3*养成规划和标准成长!$AA298*养成规划和标准成长!$AB298+养成规划和标准成长!L$4*养成规划和标准成长!$AH298+养成规划和标准成长!L$5*养成规划和标准成长!$AD298+(养成规划和标准成长!L$12+养成规划和标准成长!L$13)*养成规划和标准成长!$Z298+养成规划和标准成长!L$14*养成规划和标准成长!$AA298*养成规划和标准成长!$AC298+养成规划和标准成长!L$17*10*养成规划和标准成长!$AE298+养成规划和标准成长!L$18*10*养成规划和标准成长!$AF298+养成规划和标准成长!L$19*养成规划和标准成长!$AG298,0)</f>
        <v>204</v>
      </c>
      <c r="BQ52" s="9">
        <f>ROUND(属性投放!L$4+养成规划和标准成长!M$3*养成规划和标准成长!$AA298*养成规划和标准成长!$AB298+养成规划和标准成长!M$4*养成规划和标准成长!$AH298+养成规划和标准成长!M$5*养成规划和标准成长!$AD298+(养成规划和标准成长!M$12+养成规划和标准成长!M$13)*养成规划和标准成长!$Z298+养成规划和标准成长!M$14*养成规划和标准成长!$AA298*养成规划和标准成长!$AC298+养成规划和标准成长!M$17*10*养成规划和标准成长!$AE298+养成规划和标准成长!M$18*10*养成规划和标准成长!$AF298+养成规划和标准成长!M$19*养成规划和标准成长!$AG298,0)</f>
        <v>514</v>
      </c>
      <c r="BR52" s="9">
        <f>ROUND(属性投放!M$4+养成规划和标准成长!N$3*养成规划和标准成长!$AA298*养成规划和标准成长!$AB298+养成规划和标准成长!N$4*养成规划和标准成长!$AH298+养成规划和标准成长!N$5*养成规划和标准成长!$AD298+(养成规划和标准成长!N$12+养成规划和标准成长!N$13)*养成规划和标准成长!$Z298+养成规划和标准成长!N$14*养成规划和标准成长!$AA298*养成规划和标准成长!$AC298+养成规划和标准成长!N$17*10*养成规划和标准成长!$AE298+养成规划和标准成长!N$18*10*养成规划和标准成长!$AF298+养成规划和标准成长!N$19*养成规划和标准成长!$AG298,0)</f>
        <v>522</v>
      </c>
      <c r="BS52" s="9">
        <f>VLOOKUP(养成规划和标准成长!$AJ298,阵法、技能和修炼!$C$20:$N$40,COLUMNS(阵法、技能和修炼!$C$20:G$40),0)</f>
        <v>20</v>
      </c>
      <c r="BT52" s="9">
        <f>VLOOKUP(养成规划和标准成长!$AJ298,阵法、技能和修炼!$C$20:$N$40,COLUMNS(阵法、技能和修炼!$C$20:H$40),0)</f>
        <v>20</v>
      </c>
      <c r="BU52" s="9">
        <f>VLOOKUP(养成规划和标准成长!$AJ298,阵法、技能和修炼!$C$20:$N$40,COLUMNS(阵法、技能和修炼!$C$20:I$40),0)</f>
        <v>20</v>
      </c>
      <c r="BV52" s="9">
        <f>VLOOKUP(养成规划和标准成长!$AJ298,阵法、技能和修炼!$C$20:$N$40,COLUMNS(阵法、技能和修炼!$C$20:J$40),0)</f>
        <v>20</v>
      </c>
      <c r="BW52" s="9">
        <f>VLOOKUP(养成规划和标准成长!$AJ298,阵法、技能和修炼!$C$20:$N$40,COLUMNS(阵法、技能和修炼!$C$20:K$40),0)</f>
        <v>5</v>
      </c>
      <c r="BX52" s="9">
        <f>VLOOKUP(养成规划和标准成长!$AJ298,阵法、技能和修炼!$C$20:$N$40,COLUMNS(阵法、技能和修炼!$C$20:L$40),0)</f>
        <v>5</v>
      </c>
      <c r="BY52" s="9">
        <f>VLOOKUP(养成规划和标准成长!$AJ298,阵法、技能和修炼!$C$20:$N$40,COLUMNS(阵法、技能和修炼!$C$20:M$40),0)</f>
        <v>6.0000000000000053</v>
      </c>
      <c r="BZ52" s="9">
        <f>VLOOKUP(养成规划和标准成长!$AJ298,阵法、技能和修炼!$C$20:$N$40,COLUMNS(阵法、技能和修炼!$C$20:N$40),0)</f>
        <v>6.0000000000000053</v>
      </c>
    </row>
    <row r="53" spans="1:78">
      <c r="A53" s="1">
        <v>50</v>
      </c>
      <c r="B53" s="9">
        <f>ROUND(属性投放!D$4+养成规划和标准成长!E$3*养成规划和标准成长!$O146*养成规划和标准成长!$P146+养成规划和标准成长!E$4*养成规划和标准成长!$V146+养成规划和标准成长!E$5*养成规划和标准成长!$R146+(养成规划和标准成长!E$12+养成规划和标准成长!E$13)*养成规划和标准成长!$N146+养成规划和标准成长!E$14*养成规划和标准成长!$O146*养成规划和标准成长!$Q146+养成规划和标准成长!E$17*10*养成规划和标准成长!$S146+养成规划和标准成长!E$18*10*养成规划和标准成长!$T146+养成规划和标准成长!E$19*养成规划和标准成长!$U146,0)</f>
        <v>2159</v>
      </c>
      <c r="C53" s="9">
        <f>ROUND(属性投放!E$4+养成规划和标准成长!F$3*养成规划和标准成长!$O146*养成规划和标准成长!$P146+养成规划和标准成长!F$4*养成规划和标准成长!$V146+养成规划和标准成长!F$5*养成规划和标准成长!$R146+(养成规划和标准成长!F$12+养成规划和标准成长!F$13)*养成规划和标准成长!$N146+养成规划和标准成长!F$14*养成规划和标准成长!$O146*养成规划和标准成长!$Q146+养成规划和标准成长!F$17*10*养成规划和标准成长!$S146+养成规划和标准成长!F$18*10*养成规划和标准成长!$T146+养成规划和标准成长!F$19*养成规划和标准成长!$U146,0)</f>
        <v>2175</v>
      </c>
      <c r="D53" s="9">
        <f>ROUND(属性投放!F$4+养成规划和标准成长!G$3*养成规划和标准成长!$O146*养成规划和标准成长!$P146+养成规划和标准成长!G$4*养成规划和标准成长!$V146+养成规划和标准成长!G$5*养成规划和标准成长!$R146+(养成规划和标准成长!G$12+养成规划和标准成长!G$13)*养成规划和标准成长!$N146+养成规划和标准成长!G$14*养成规划和标准成长!$O146*养成规划和标准成长!$Q146+养成规划和标准成长!G$17*10*养成规划和标准成长!$S146+养成规划和标准成长!G$18*10*养成规划和标准成长!$T146+养成规划和标准成长!G$19*养成规划和标准成长!$U146,0)</f>
        <v>820</v>
      </c>
      <c r="E53" s="9">
        <f>ROUND(属性投放!G$4+养成规划和标准成长!H$3*养成规划和标准成长!$O146*养成规划和标准成长!$P146+养成规划和标准成长!H$4*养成规划和标准成长!$V146+养成规划和标准成长!H$5*养成规划和标准成长!$R146+(养成规划和标准成长!H$12+养成规划和标准成长!H$13)*养成规划和标准成长!$N146+养成规划和标准成长!H$14*养成规划和标准成长!$O146*养成规划和标准成长!$Q146+养成规划和标准成长!H$17*10*养成规划和标准成长!$S146+养成规划和标准成长!H$18*10*养成规划和标准成长!$T146+养成规划和标准成长!H$19*养成规划和标准成长!$U146,0)</f>
        <v>364</v>
      </c>
      <c r="F53" s="9">
        <f>ROUND(属性投放!H$4+养成规划和标准成长!I$3*养成规划和标准成长!$O146*养成规划和标准成长!$P146+养成规划和标准成长!I$4*养成规划和标准成长!$V146+养成规划和标准成长!I$5*养成规划和标准成长!$R146+(养成规划和标准成长!I$12+养成规划和标准成长!I$13)*养成规划和标准成长!$N146+养成规划和标准成长!I$14*养成规划和标准成长!$O146*养成规划和标准成长!$Q146+养成规划和标准成长!I$17*10*养成规划和标准成长!$S146+养成规划和标准成长!I$18*10*养成规划和标准成长!$T146+养成规划和标准成长!I$19*养成规划和标准成长!$U146,0)</f>
        <v>621</v>
      </c>
      <c r="G53" s="9">
        <f>ROUND(属性投放!I$4+养成规划和标准成长!J$3*养成规划和标准成长!$O146*养成规划和标准成长!$P146+养成规划和标准成长!J$4*养成规划和标准成长!$V146+养成规划和标准成长!J$5*养成规划和标准成长!$R146+(养成规划和标准成长!J$12+养成规划和标准成长!J$13)*养成规划和标准成长!$N146+养成规划和标准成长!J$14*养成规划和标准成长!$O146*养成规划和标准成长!$Q146+养成规划和标准成长!J$17*10*养成规划和标准成长!$S146+养成规划和标准成长!J$18*10*养成规划和标准成长!$T146+养成规划和标准成长!J$19*养成规划和标准成长!$U146,0)</f>
        <v>436</v>
      </c>
      <c r="H53" s="9">
        <f>ROUND(属性投放!J$4+养成规划和标准成长!K$3*养成规划和标准成长!$O146*养成规划和标准成长!$P146+养成规划和标准成长!K$4*养成规划和标准成长!$V146+养成规划和标准成长!K$5*养成规划和标准成长!$R146+(养成规划和标准成长!K$12+养成规划和标准成长!K$13)*养成规划和标准成长!$N146+养成规划和标准成长!K$14*养成规划和标准成长!$O146*养成规划和标准成长!$Q146+养成规划和标准成长!K$17*10*养成规划和标准成长!$S146+养成规划和标准成长!K$18*10*养成规划和标准成长!$T146+养成规划和标准成长!K$19*养成规划和标准成长!$U146,0)</f>
        <v>300</v>
      </c>
      <c r="I53" s="9">
        <f>ROUND(属性投放!K$4+养成规划和标准成长!L$3*养成规划和标准成长!$O146*养成规划和标准成长!$P146+养成规划和标准成长!L$4*养成规划和标准成长!$V146+养成规划和标准成长!L$5*养成规划和标准成长!$R146+(养成规划和标准成长!L$12+养成规划和标准成长!L$13)*养成规划和标准成长!$N146+养成规划和标准成长!L$14*养成规划和标准成长!$O146*养成规划和标准成长!$Q146+养成规划和标准成长!L$17*10*养成规划和标准成长!$S146+养成规划和标准成长!L$18*10*养成规划和标准成长!$T146+养成规划和标准成长!L$19*养成规划和标准成长!$U146,0)</f>
        <v>165</v>
      </c>
      <c r="J53" s="9">
        <f>ROUND(属性投放!L$4+养成规划和标准成长!M$3*养成规划和标准成长!$O146*养成规划和标准成长!$P146+养成规划和标准成长!M$4*养成规划和标准成长!$V146+养成规划和标准成长!M$5*养成规划和标准成长!$R146+(养成规划和标准成长!M$12+养成规划和标准成长!M$13)*养成规划和标准成长!$N146+养成规划和标准成长!M$14*养成规划和标准成长!$O146*养成规划和标准成长!$Q146+养成规划和标准成长!M$17*10*养成规划和标准成长!$S146+养成规划和标准成长!M$18*10*养成规划和标准成长!$T146+养成规划和标准成长!M$19*养成规划和标准成长!$U146,0)</f>
        <v>515</v>
      </c>
      <c r="K53" s="9">
        <f>ROUND(属性投放!M$4+养成规划和标准成长!N$3*养成规划和标准成长!$O146*养成规划和标准成长!$P146+养成规划和标准成长!N$4*养成规划和标准成长!$V146+养成规划和标准成长!N$5*养成规划和标准成长!$R146+(养成规划和标准成长!N$12+养成规划和标准成长!N$13)*养成规划和标准成长!$N146+养成规划和标准成长!N$14*养成规划和标准成长!$O146*养成规划和标准成长!$Q146+养成规划和标准成长!N$17*10*养成规划和标准成长!$S146+养成规划和标准成长!N$18*10*养成规划和标准成长!$T146+养成规划和标准成长!N$19*养成规划和标准成长!$U146,0)</f>
        <v>520</v>
      </c>
      <c r="L53" s="9">
        <f>VLOOKUP(养成规划和标准成长!$X146,阵法、技能和修炼!$C$20:$N$40,COLUMNS(阵法、技能和修炼!$C$20:G$40),0)</f>
        <v>20</v>
      </c>
      <c r="M53" s="9">
        <f>VLOOKUP(养成规划和标准成长!$X146,阵法、技能和修炼!$C$20:$N$40,COLUMNS(阵法、技能和修炼!$C$20:H$40),0)</f>
        <v>20</v>
      </c>
      <c r="N53" s="9">
        <f>VLOOKUP(养成规划和标准成长!$X146,阵法、技能和修炼!$C$20:$N$40,COLUMNS(阵法、技能和修炼!$C$20:I$40),0)</f>
        <v>20</v>
      </c>
      <c r="O53" s="9">
        <f>VLOOKUP(养成规划和标准成长!$X146,阵法、技能和修炼!$C$20:$N$40,COLUMNS(阵法、技能和修炼!$C$20:J$40),0)</f>
        <v>20</v>
      </c>
      <c r="P53" s="9">
        <f>VLOOKUP(养成规划和标准成长!$X146,阵法、技能和修炼!$C$20:$N$40,COLUMNS(阵法、技能和修炼!$C$20:K$40),0)</f>
        <v>5</v>
      </c>
      <c r="Q53" s="9">
        <f>VLOOKUP(养成规划和标准成长!$X146,阵法、技能和修炼!$C$20:$N$40,COLUMNS(阵法、技能和修炼!$C$20:L$40),0)</f>
        <v>5</v>
      </c>
      <c r="R53" s="9">
        <f>VLOOKUP(养成规划和标准成长!$X146,阵法、技能和修炼!$C$20:$N$40,COLUMNS(阵法、技能和修炼!$C$20:M$40),0)</f>
        <v>6.0000000000000053</v>
      </c>
      <c r="S53" s="9">
        <f>VLOOKUP(养成规划和标准成长!$X146,阵法、技能和修炼!$C$20:$N$40,COLUMNS(阵法、技能和修炼!$C$20:N$40),0)</f>
        <v>6.0000000000000053</v>
      </c>
      <c r="T53" s="1">
        <v>50</v>
      </c>
      <c r="U53" s="9">
        <f>ROUND(属性投放!D$4+养成规划和标准成长!E$3*养成规划和标准成长!$C299*养成规划和标准成长!$D299+养成规划和标准成长!E$4*养成规划和标准成长!$J299+养成规划和标准成长!E$5*养成规划和标准成长!$F299+(养成规划和标准成长!E$12+养成规划和标准成长!E$13)*养成规划和标准成长!$B299+养成规划和标准成长!E$14*养成规划和标准成长!$C299*养成规划和标准成长!$E299+养成规划和标准成长!E$17*10*养成规划和标准成长!$G299+养成规划和标准成长!E$18*10*养成规划和标准成长!$H299+养成规划和标准成长!E$19*养成规划和标准成长!$I299,0)</f>
        <v>2385</v>
      </c>
      <c r="V53" s="9">
        <f>ROUND(属性投放!E$4+养成规划和标准成长!F$3*养成规划和标准成长!$C299*养成规划和标准成长!$D299+养成规划和标准成长!F$4*养成规划和标准成长!$J299+养成规划和标准成长!F$5*养成规划和标准成长!$F299+(养成规划和标准成长!F$12+养成规划和标准成长!F$13)*养成规划和标准成长!$B299+养成规划和标准成长!F$14*养成规划和标准成长!$C299*养成规划和标准成长!$E299+养成规划和标准成长!F$17*10*养成规划和标准成长!$G299+养成规划和标准成长!F$18*10*养成规划和标准成长!$H299+养成规划和标准成长!F$19*养成规划和标准成长!$I299,0)</f>
        <v>2301</v>
      </c>
      <c r="W53" s="9">
        <f>ROUND(属性投放!F$4+养成规划和标准成长!G$3*养成规划和标准成长!$C299*养成规划和标准成长!$D299+养成规划和标准成长!G$4*养成规划和标准成长!$J299+养成规划和标准成长!G$5*养成规划和标准成长!$F299+(养成规划和标准成长!G$12+养成规划和标准成长!G$13)*养成规划和标准成长!$B299+养成规划和标准成长!G$14*养成规划和标准成长!$C299*养成规划和标准成长!$E299+养成规划和标准成长!G$17*10*养成规划和标准成长!$G299+养成规划和标准成长!G$18*10*养成规划和标准成长!$H299+养成规划和标准成长!G$19*养成规划和标准成长!$I299,0)</f>
        <v>884</v>
      </c>
      <c r="X53" s="9">
        <f>ROUND(属性投放!G$4+养成规划和标准成长!H$3*养成规划和标准成长!$C299*养成规划和标准成长!$D299+养成规划和标准成长!H$4*养成规划和标准成长!$J299+养成规划和标准成长!H$5*养成规划和标准成长!$F299+(养成规划和标准成长!H$12+养成规划和标准成长!H$13)*养成规划和标准成长!$B299+养成规划和标准成长!H$14*养成规划和标准成长!$C299*养成规划和标准成长!$E299+养成规划和标准成长!H$17*10*养成规划和标准成长!$G299+养成规划和标准成长!H$18*10*养成规划和标准成长!$H299+养成规划和标准成长!H$19*养成规划和标准成长!$I299,0)</f>
        <v>408</v>
      </c>
      <c r="Y53" s="9">
        <f>ROUND(属性投放!H$4+养成规划和标准成长!I$3*养成规划和标准成长!$C299*养成规划和标准成长!$D299+养成规划和标准成长!I$4*养成规划和标准成长!$J299+养成规划和标准成长!I$5*养成规划和标准成长!$F299+(养成规划和标准成长!I$12+养成规划和标准成长!I$13)*养成规划和标准成长!$B299+养成规划和标准成长!I$14*养成规划和标准成长!$C299*养成规划和标准成长!$E299+养成规划和标准成长!I$17*10*养成规划和标准成长!$G299+养成规划和标准成长!I$18*10*养成规划和标准成长!$H299+养成规划和标准成长!I$19*养成规划和标准成长!$I299,0)</f>
        <v>661</v>
      </c>
      <c r="Z53" s="9">
        <f>ROUND(属性投放!I$4+养成规划和标准成长!J$3*养成规划和标准成长!$C299*养成规划和标准成长!$D299+养成规划和标准成长!J$4*养成规划和标准成长!$J299+养成规划和标准成长!J$5*养成规划和标准成长!$F299+(养成规划和标准成长!J$12+养成规划和标准成长!J$13)*养成规划和标准成长!$B299+养成规划和标准成长!J$14*养成规划和标准成长!$C299*养成规划和标准成长!$E299+养成规划和标准成长!J$17*10*养成规划和标准成长!$G299+养成规划和标准成长!J$18*10*养成规划和标准成长!$H299+养成规划和标准成长!J$19*养成规划和标准成长!$I299,0)</f>
        <v>469</v>
      </c>
      <c r="AA53" s="9">
        <f>ROUND(属性投放!J$4+养成规划和标准成长!K$3*养成规划和标准成长!$C299*养成规划和标准成长!$D299+养成规划和标准成长!K$4*养成规划和标准成长!$J299+养成规划和标准成长!K$5*养成规划和标准成长!$F299+(养成规划和标准成长!K$12+养成规划和标准成长!K$13)*养成规划和标准成长!$B299+养成规划和标准成长!K$14*养成规划和标准成长!$C299*养成规划和标准成长!$E299+养成规划和标准成长!K$17*10*养成规划和标准成长!$G299+养成规划和标准成长!K$18*10*养成规划和标准成长!$H299+养成规划和标准成长!K$19*养成规划和标准成长!$I299,0)</f>
        <v>324</v>
      </c>
      <c r="AB53" s="9">
        <f>ROUND(属性投放!K$4+养成规划和标准成长!L$3*养成规划和标准成长!$C299*养成规划和标准成长!$D299+养成规划和标准成长!L$4*养成规划和标准成长!$J299+养成规划和标准成长!L$5*养成规划和标准成长!$F299+(养成规划和标准成长!L$12+养成规划和标准成长!L$13)*养成规划和标准成长!$B299+养成规划和标准成长!L$14*养成规划和标准成长!$C299*养成规划和标准成长!$E299+养成规划和标准成长!L$17*10*养成规划和标准成长!$G299+养成规划和标准成长!L$18*10*养成规划和标准成长!$H299+养成规划和标准成长!L$19*养成规划和标准成长!$I299,0)</f>
        <v>196</v>
      </c>
      <c r="AC53" s="9">
        <f>ROUND(属性投放!L$4+养成规划和标准成长!M$3*养成规划和标准成长!$C299*养成规划和标准成长!$D299+养成规划和标准成长!M$4*养成规划和标准成长!$J299+养成规划和标准成长!M$5*养成规划和标准成长!$F299+(养成规划和标准成长!M$12+养成规划和标准成长!M$13)*养成规划和标准成长!$B299+养成规划和标准成长!M$14*养成规划和标准成长!$C299*养成规划和标准成长!$E299+养成规划和标准成长!M$17*10*养成规划和标准成长!$G299+养成规划和标准成长!M$18*10*养成规划和标准成长!$H299+养成规划和标准成长!M$19*养成规划和标准成长!$I299,0)</f>
        <v>521</v>
      </c>
      <c r="AD53" s="9">
        <f>ROUND(属性投放!M$4+养成规划和标准成长!N$3*养成规划和标准成长!$C299*养成规划和标准成长!$D299+养成规划和标准成长!N$4*养成规划和标准成长!$J299+养成规划和标准成长!N$5*养成规划和标准成长!$F299+(养成规划和标准成长!N$12+养成规划和标准成长!N$13)*养成规划和标准成长!$B299+养成规划和标准成长!N$14*养成规划和标准成长!$C299*养成规划和标准成长!$E299+养成规划和标准成长!N$17*10*养成规划和标准成长!$G299+养成规划和标准成长!N$18*10*养成规划和标准成长!$H299+养成规划和标准成长!N$19*养成规划和标准成长!$I299,0)</f>
        <v>528</v>
      </c>
      <c r="AE53" s="9">
        <f>VLOOKUP(养成规划和标准成长!$L299,阵法、技能和修炼!$C$20:$N$40,COLUMNS(阵法、技能和修炼!$C$20:G$40),0)</f>
        <v>40</v>
      </c>
      <c r="AF53" s="9">
        <f>VLOOKUP(养成规划和标准成长!$L299,阵法、技能和修炼!$C$20:$N$40,COLUMNS(阵法、技能和修炼!$C$20:H$40),0)</f>
        <v>40</v>
      </c>
      <c r="AG53" s="9">
        <f>VLOOKUP(养成规划和标准成长!$L299,阵法、技能和修炼!$C$20:$N$40,COLUMNS(阵法、技能和修炼!$C$20:I$40),0)</f>
        <v>40</v>
      </c>
      <c r="AH53" s="9">
        <f>VLOOKUP(养成规划和标准成长!$L299,阵法、技能和修炼!$C$20:$N$40,COLUMNS(阵法、技能和修炼!$C$20:J$40),0)</f>
        <v>40</v>
      </c>
      <c r="AI53" s="9">
        <f>VLOOKUP(养成规划和标准成长!$L299,阵法、技能和修炼!$C$20:$N$40,COLUMNS(阵法、技能和修炼!$C$20:K$40),0)</f>
        <v>10</v>
      </c>
      <c r="AJ53" s="9">
        <f>VLOOKUP(养成规划和标准成长!$L299,阵法、技能和修炼!$C$20:$N$40,COLUMNS(阵法、技能和修炼!$C$20:L$40),0)</f>
        <v>10</v>
      </c>
      <c r="AK53" s="9">
        <f>VLOOKUP(养成规划和标准成长!$L299,阵法、技能和修炼!$C$20:$N$40,COLUMNS(阵法、技能和修炼!$C$20:M$40),0)</f>
        <v>12.000000000000011</v>
      </c>
      <c r="AL53" s="9">
        <f>VLOOKUP(养成规划和标准成长!$L299,阵法、技能和修炼!$C$20:$N$40,COLUMNS(阵法、技能和修炼!$C$20:N$40),0)</f>
        <v>12.000000000000011</v>
      </c>
      <c r="AN53" s="1">
        <v>50</v>
      </c>
      <c r="AO53" s="9">
        <f>ROUND(属性投放!D$4+养成规划和标准成长!E$3*养成规划和标准成长!$O299*养成规划和标准成长!$P299+养成规划和标准成长!E$4*养成规划和标准成长!$V299+养成规划和标准成长!E$5*养成规划和标准成长!$R299+(养成规划和标准成长!E$12+养成规划和标准成长!E$13)*养成规划和标准成长!$N299+养成规划和标准成长!E$14*养成规划和标准成长!$O299*养成规划和标准成长!$Q299+养成规划和标准成长!E$17*10*养成规划和标准成长!$S299+养成规划和标准成长!E$18*10*养成规划和标准成长!$T299+养成规划和标准成长!E$19*养成规划和标准成长!$U299,0)</f>
        <v>2711</v>
      </c>
      <c r="AP53" s="9">
        <f>ROUND(属性投放!E$4+养成规划和标准成长!F$3*养成规划和标准成长!$O299*养成规划和标准成长!$P299+养成规划和标准成长!F$4*养成规划和标准成长!$V299+养成规划和标准成长!F$5*养成规划和标准成长!$R299+(养成规划和标准成长!F$12+养成规划和标准成长!F$13)*养成规划和标准成长!$N299+养成规划和标准成长!F$14*养成规划和标准成长!$O299*养成规划和标准成长!$Q299+养成规划和标准成长!F$17*10*养成规划和标准成长!$S299+养成规划和标准成长!F$18*10*养成规划和标准成长!$T299+养成规划和标准成长!F$19*养成规划和标准成长!$U299,0)</f>
        <v>2427</v>
      </c>
      <c r="AQ53" s="9">
        <f>ROUND(属性投放!F$4+养成规划和标准成长!G$3*养成规划和标准成长!$O299*养成规划和标准成长!$P299+养成规划和标准成长!G$4*养成规划和标准成长!$V299+养成规划和标准成长!G$5*养成规划和标准成长!$R299+(养成规划和标准成长!G$12+养成规划和标准成长!G$13)*养成规划和标准成长!$N299+养成规划和标准成长!G$14*养成规划和标准成长!$O299*养成规划和标准成长!$Q299+养成规划和标准成长!G$17*10*养成规划和标准成长!$S299+养成规划和标准成长!G$18*10*养成规划和标准成长!$T299+养成规划和标准成长!G$19*养成规划和标准成长!$U299,0)</f>
        <v>968</v>
      </c>
      <c r="AR53" s="9">
        <f>ROUND(属性投放!G$4+养成规划和标准成长!H$3*养成规划和标准成长!$O299*养成规划和标准成长!$P299+养成规划和标准成长!H$4*养成规划和标准成长!$V299+养成规划和标准成长!H$5*养成规划和标准成长!$R299+(养成规划和标准成长!H$12+养成规划和标准成长!H$13)*养成规划和标准成长!$N299+养成规划和标准成长!H$14*养成规划和标准成长!$O299*养成规划和标准成长!$Q299+养成规划和标准成长!H$17*10*养成规划和标准成长!$S299+养成规划和标准成长!H$18*10*养成规划和标准成长!$T299+养成规划和标准成长!H$19*养成规划和标准成长!$U299,0)</f>
        <v>473</v>
      </c>
      <c r="AS53" s="9">
        <f>ROUND(属性投放!H$4+养成规划和标准成长!I$3*养成规划和标准成长!$O299*养成规划和标准成长!$P299+养成规划和标准成长!I$4*养成规划和标准成长!$V299+养成规划和标准成长!I$5*养成规划和标准成长!$R299+(养成规划和标准成长!I$12+养成规划和标准成长!I$13)*养成规划和标准成长!$N299+养成规划和标准成长!I$14*养成规划和标准成长!$O299*养成规划和标准成长!$Q299+养成规划和标准成长!I$17*10*养成规划和标准成长!$S299+养成规划和标准成长!I$18*10*养成规划和标准成长!$T299+养成规划和标准成长!I$19*养成规划和标准成长!$U299,0)</f>
        <v>720</v>
      </c>
      <c r="AT53" s="9">
        <f>ROUND(属性投放!I$4+养成规划和标准成长!J$3*养成规划和标准成长!$O299*养成规划和标准成长!$P299+养成规划和标准成长!J$4*养成规划和标准成长!$V299+养成规划和标准成长!J$5*养成规划和标准成长!$R299+(养成规划和标准成长!J$12+养成规划和标准成长!J$13)*养成规划和标准成长!$N299+养成规划和标准成长!J$14*养成规划和标准成长!$O299*养成规划和标准成长!$Q299+养成规划和标准成长!J$17*10*养成规划和标准成长!$S299+养成规划和标准成长!J$18*10*养成规划和标准成长!$T299+养成规划和标准成长!J$19*养成规划和标准成长!$U299,0)</f>
        <v>522</v>
      </c>
      <c r="AU53" s="9">
        <f>ROUND(属性投放!J$4+养成规划和标准成长!K$3*养成规划和标准成长!$O299*养成规划和标准成长!$P299+养成规划和标准成长!K$4*养成规划和标准成长!$V299+养成规划和标准成长!K$5*养成规划和标准成长!$R299+(养成规划和标准成长!K$12+养成规划和标准成长!K$13)*养成规划和标准成长!$N299+养成规划和标准成长!K$14*养成规划和标准成长!$O299*养成规划和标准成长!$Q299+养成规划和标准成长!K$17*10*养成规划和标准成长!$S299+养成规划和标准成长!K$18*10*养成规划和标准成长!$T299+养成规划和标准成长!K$19*养成规划和标准成长!$U299,0)</f>
        <v>358</v>
      </c>
      <c r="AV53" s="9">
        <f>ROUND(属性投放!K$4+养成规划和标准成长!L$3*养成规划和标准成长!$O299*养成规划和标准成长!$P299+养成规划和标准成长!L$4*养成规划和标准成长!$V299+养成规划和标准成长!L$5*养成规划和标准成长!$R299+(养成规划和标准成长!L$12+养成规划和标准成长!L$13)*养成规划和标准成长!$N299+养成规划和标准成长!L$14*养成规划和标准成长!$O299*养成规划和标准成长!$Q299+养成规划和标准成长!L$17*10*养成规划和标准成长!$S299+养成规划和标准成长!L$18*10*养成规划和标准成长!$T299+养成规划和标准成长!L$19*养成规划和标准成长!$U299,0)</f>
        <v>237</v>
      </c>
      <c r="AW53" s="9">
        <f>ROUND(属性投放!L$4+养成规划和标准成长!M$3*养成规划和标准成长!$O299*养成规划和标准成长!$P299+养成规划和标准成长!M$4*养成规划和标准成长!$V299+养成规划和标准成长!M$5*养成规划和标准成长!$R299+(养成规划和标准成长!M$12+养成规划和标准成长!M$13)*养成规划和标准成长!$N299+养成规划和标准成长!M$14*养成规划和标准成长!$O299*养成规划和标准成长!$Q299+养成规划和标准成长!M$17*10*养成规划和标准成长!$S299+养成规划和标准成长!M$18*10*养成规划和标准成长!$T299+养成规划和标准成长!M$19*养成规划和标准成长!$U299,0)</f>
        <v>533</v>
      </c>
      <c r="AX53" s="9">
        <f>ROUND(属性投放!M$4+养成规划和标准成长!N$3*养成规划和标准成长!$O299*养成规划和标准成长!$P299+养成规划和标准成长!N$4*养成规划和标准成长!$V299+养成规划和标准成长!N$5*养成规划和标准成长!$R299+(养成规划和标准成长!N$12+养成规划和标准成长!N$13)*养成规划和标准成长!$N299+养成规划和标准成长!N$14*养成规划和标准成长!$O299*养成规划和标准成长!$Q299+养成规划和标准成长!N$17*10*养成规划和标准成长!$S299+养成规划和标准成长!N$18*10*养成规划和标准成长!$T299+养成规划和标准成长!N$19*养成规划和标准成长!$U299,0)</f>
        <v>542</v>
      </c>
      <c r="AY53" s="9">
        <f>VLOOKUP(养成规划和标准成长!$X299,阵法、技能和修炼!$C$20:$N$40,COLUMNS(阵法、技能和修炼!$C$20:G$40),0)</f>
        <v>40</v>
      </c>
      <c r="AZ53" s="9">
        <f>VLOOKUP(养成规划和标准成长!$X299,阵法、技能和修炼!$C$20:$N$40,COLUMNS(阵法、技能和修炼!$C$20:H$40),0)</f>
        <v>40</v>
      </c>
      <c r="BA53" s="9">
        <f>VLOOKUP(养成规划和标准成长!$X299,阵法、技能和修炼!$C$20:$N$40,COLUMNS(阵法、技能和修炼!$C$20:I$40),0)</f>
        <v>40</v>
      </c>
      <c r="BB53" s="9">
        <f>VLOOKUP(养成规划和标准成长!$X299,阵法、技能和修炼!$C$20:$N$40,COLUMNS(阵法、技能和修炼!$C$20:J$40),0)</f>
        <v>40</v>
      </c>
      <c r="BC53" s="9">
        <f>VLOOKUP(养成规划和标准成长!$X299,阵法、技能和修炼!$C$20:$N$40,COLUMNS(阵法、技能和修炼!$C$20:K$40),0)</f>
        <v>10</v>
      </c>
      <c r="BD53" s="9">
        <f>VLOOKUP(养成规划和标准成长!$X299,阵法、技能和修炼!$C$20:$N$40,COLUMNS(阵法、技能和修炼!$C$20:L$40),0)</f>
        <v>10</v>
      </c>
      <c r="BE53" s="9">
        <f>VLOOKUP(养成规划和标准成长!$X299,阵法、技能和修炼!$C$20:$N$40,COLUMNS(阵法、技能和修炼!$C$20:M$40),0)</f>
        <v>12.000000000000011</v>
      </c>
      <c r="BF53" s="9">
        <f>VLOOKUP(养成规划和标准成长!$X299,阵法、技能和修炼!$C$20:$N$40,COLUMNS(阵法、技能和修炼!$C$20:N$40),0)</f>
        <v>12.000000000000011</v>
      </c>
      <c r="BH53" s="1">
        <v>50</v>
      </c>
      <c r="BI53" s="9">
        <f>ROUND(属性投放!D$4+养成规划和标准成长!E$3*养成规划和标准成长!$AA299*养成规划和标准成长!$AB299+养成规划和标准成长!E$4*养成规划和标准成长!$AH299+养成规划和标准成长!E$5*养成规划和标准成长!$AD299+(养成规划和标准成长!E$12+养成规划和标准成长!E$13)*养成规划和标准成长!$Z299+养成规划和标准成长!E$14*养成规划和标准成长!$AA299*养成规划和标准成长!$AC299+养成规划和标准成长!E$17*10*养成规划和标准成长!$AE299+养成规划和标准成长!E$18*10*养成规划和标准成长!$AF299+养成规划和标准成长!E$19*养成规划和标准成长!$AG299,0)</f>
        <v>2990</v>
      </c>
      <c r="BJ53" s="9">
        <f>ROUND(属性投放!E$4+养成规划和标准成长!F$3*养成规划和标准成长!$AA299*养成规划和标准成长!$AB299+养成规划和标准成长!F$4*养成规划和标准成长!$AH299+养成规划和标准成长!F$5*养成规划和标准成长!$AD299+(养成规划和标准成长!F$12+养成规划和标准成长!F$13)*养成规划和标准成长!$Z299+养成规划和标准成长!F$14*养成规划和标准成长!$AA299*养成规划和标准成长!$AC299+养成规划和标准成长!F$17*10*养成规划和标准成长!$AE299+养成规划和标准成长!F$18*10*养成规划和标准成长!$AF299+养成规划和标准成长!F$19*养成规划和标准成长!$AG299,0)</f>
        <v>2535</v>
      </c>
      <c r="BK53" s="9">
        <f>ROUND(属性投放!F$4+养成规划和标准成长!G$3*养成规划和标准成长!$AA299*养成规划和标准成长!$AB299+养成规划和标准成长!G$4*养成规划和标准成长!$AH299+养成规划和标准成长!G$5*养成规划和标准成长!$AD299+(养成规划和标准成长!G$12+养成规划和标准成长!G$13)*养成规划和标准成长!$Z299+养成规划和标准成长!G$14*养成规划和标准成长!$AA299*养成规划和标准成长!$AC299+养成规划和标准成长!G$17*10*养成规划和标准成长!$AE299+养成规划和标准成长!G$18*10*养成规划和标准成长!$AF299+养成规划和标准成长!G$19*养成规划和标准成长!$AG299,0)</f>
        <v>1040</v>
      </c>
      <c r="BL53" s="9">
        <f>ROUND(属性投放!G$4+养成规划和标准成长!H$3*养成规划和标准成长!$AA299*养成规划和标准成长!$AB299+养成规划和标准成长!H$4*养成规划和标准成长!$AH299+养成规划和标准成长!H$5*养成规划和标准成长!$AD299+(养成规划和标准成长!H$12+养成规划和标准成长!H$13)*养成规划和标准成长!$Z299+养成规划和标准成长!H$14*养成规划和标准成长!$AA299*养成规划和标准成长!$AC299+养成规划和标准成长!H$17*10*养成规划和标准成长!$AE299+养成规划和标准成长!H$18*10*养成规划和标准成长!$AF299+养成规划和标准成长!H$19*养成规划和标准成长!$AG299,0)</f>
        <v>525</v>
      </c>
      <c r="BM53" s="9">
        <f>ROUND(属性投放!H$4+养成规划和标准成长!I$3*养成规划和标准成长!$AA299*养成规划和标准成长!$AB299+养成规划和标准成长!I$4*养成规划和标准成长!$AH299+养成规划和标准成长!I$5*养成规划和标准成长!$AD299+(养成规划和标准成长!I$12+养成规划和标准成长!I$13)*养成规划和标准成长!$Z299+养成规划和标准成长!I$14*养成规划和标准成长!$AA299*养成规划和标准成长!$AC299+养成规划和标准成长!I$17*10*养成规划和标准成长!$AE299+养成规划和标准成长!I$18*10*养成规划和标准成长!$AF299+养成规划和标准成长!I$19*养成规划和标准成长!$AG299,0)</f>
        <v>770</v>
      </c>
      <c r="BN53" s="9">
        <f>ROUND(属性投放!I$4+养成规划和标准成长!J$3*养成规划和标准成长!$AA299*养成规划和标准成长!$AB299+养成规划和标准成长!J$4*养成规划和标准成长!$AH299+养成规划和标准成长!J$5*养成规划和标准成长!$AD299+(养成规划和标准成长!J$12+养成规划和标准成长!J$13)*养成规划和标准成长!$Z299+养成规划和标准成长!J$14*养成规划和标准成长!$AA299*养成规划和标准成长!$AC299+养成规划和标准成长!J$17*10*养成规划和标准成长!$AE299+养成规划和标准成长!J$18*10*养成规划和标准成长!$AF299+养成规划和标准成长!J$19*养成规划和标准成长!$AG299,0)</f>
        <v>565</v>
      </c>
      <c r="BO53" s="9">
        <f>ROUND(属性投放!J$4+养成规划和标准成长!K$3*养成规划和标准成长!$AA299*养成规划和标准成长!$AB299+养成规划和标准成长!K$4*养成规划和标准成长!$AH299+养成规划和标准成长!K$5*养成规划和标准成长!$AD299+(养成规划和标准成长!K$12+养成规划和标准成长!K$13)*养成规划和标准成长!$Z299+养成规划和标准成长!K$14*养成规划和标准成长!$AA299*养成规划和标准成长!$AC299+养成规划和标准成长!K$17*10*养成规划和标准成长!$AE299+养成规划和标准成长!K$18*10*养成规划和标准成长!$AF299+养成规划和标准成长!K$19*养成规划和标准成长!$AG299,0)</f>
        <v>384</v>
      </c>
      <c r="BP53" s="9">
        <f>ROUND(属性投放!K$4+养成规划和标准成长!L$3*养成规划和标准成长!$AA299*养成规划和标准成长!$AB299+养成规划和标准成长!L$4*养成规划和标准成长!$AH299+养成规划和标准成长!L$5*养成规划和标准成长!$AD299+(养成规划和标准成长!L$12+养成规划和标准成长!L$13)*养成规划和标准成长!$Z299+养成规划和标准成长!L$14*养成规划和标准成长!$AA299*养成规划和标准成长!$AC299+养成规划和标准成长!L$17*10*养成规划和标准成长!$AE299+养成规划和标准成长!L$18*10*养成规划和标准成长!$AF299+养成规划和标准成长!L$19*养成规划和标准成长!$AG299,0)</f>
        <v>270</v>
      </c>
      <c r="BQ53" s="9">
        <f>ROUND(属性投放!L$4+养成规划和标准成长!M$3*养成规划和标准成长!$AA299*养成规划和标准成长!$AB299+养成规划和标准成长!M$4*养成规划和标准成长!$AH299+养成规划和标准成长!M$5*养成规划和标准成长!$AD299+(养成规划和标准成长!M$12+养成规划和标准成长!M$13)*养成规划和标准成长!$Z299+养成规划和标准成长!M$14*养成规划和标准成长!$AA299*养成规划和标准成长!$AC299+养成规划和标准成长!M$17*10*养成规划和标准成长!$AE299+养成规划和标准成长!M$18*10*养成规划和标准成长!$AF299+养成规划和标准成长!M$19*养成规划和标准成长!$AG299,0)</f>
        <v>542</v>
      </c>
      <c r="BR53" s="9">
        <f>ROUND(属性投放!M$4+养成规划和标准成长!N$3*养成规划和标准成长!$AA299*养成规划和标准成长!$AB299+养成规划和标准成长!N$4*养成规划和标准成长!$AH299+养成规划和标准成长!N$5*养成规划和标准成长!$AD299+(养成规划和标准成长!N$12+养成规划和标准成长!N$13)*养成规划和标准成长!$Z299+养成规划和标准成长!N$14*养成规划和标准成长!$AA299*养成规划和标准成长!$AC299+养成规划和标准成长!N$17*10*养成规划和标准成长!$AE299+养成规划和标准成长!N$18*10*养成规划和标准成长!$AF299+养成规划和标准成长!N$19*养成规划和标准成长!$AG299,0)</f>
        <v>552</v>
      </c>
      <c r="BS53" s="9">
        <f>VLOOKUP(养成规划和标准成长!$AJ299,阵法、技能和修炼!$C$20:$N$40,COLUMNS(阵法、技能和修炼!$C$20:G$40),0)</f>
        <v>40</v>
      </c>
      <c r="BT53" s="9">
        <f>VLOOKUP(养成规划和标准成长!$AJ299,阵法、技能和修炼!$C$20:$N$40,COLUMNS(阵法、技能和修炼!$C$20:H$40),0)</f>
        <v>40</v>
      </c>
      <c r="BU53" s="9">
        <f>VLOOKUP(养成规划和标准成长!$AJ299,阵法、技能和修炼!$C$20:$N$40,COLUMNS(阵法、技能和修炼!$C$20:I$40),0)</f>
        <v>40</v>
      </c>
      <c r="BV53" s="9">
        <f>VLOOKUP(养成规划和标准成长!$AJ299,阵法、技能和修炼!$C$20:$N$40,COLUMNS(阵法、技能和修炼!$C$20:J$40),0)</f>
        <v>40</v>
      </c>
      <c r="BW53" s="9">
        <f>VLOOKUP(养成规划和标准成长!$AJ299,阵法、技能和修炼!$C$20:$N$40,COLUMNS(阵法、技能和修炼!$C$20:K$40),0)</f>
        <v>10</v>
      </c>
      <c r="BX53" s="9">
        <f>VLOOKUP(养成规划和标准成长!$AJ299,阵法、技能和修炼!$C$20:$N$40,COLUMNS(阵法、技能和修炼!$C$20:L$40),0)</f>
        <v>10</v>
      </c>
      <c r="BY53" s="9">
        <f>VLOOKUP(养成规划和标准成长!$AJ299,阵法、技能和修炼!$C$20:$N$40,COLUMNS(阵法、技能和修炼!$C$20:M$40),0)</f>
        <v>12.000000000000011</v>
      </c>
      <c r="BZ53" s="9">
        <f>VLOOKUP(养成规划和标准成长!$AJ299,阵法、技能和修炼!$C$20:$N$40,COLUMNS(阵法、技能和修炼!$C$20:N$40),0)</f>
        <v>12.000000000000011</v>
      </c>
    </row>
    <row r="54" spans="1:78">
      <c r="A54" s="1">
        <v>51</v>
      </c>
      <c r="B54" s="9">
        <f>ROUND(属性投放!D$4+养成规划和标准成长!E$3*养成规划和标准成长!$O147*养成规划和标准成长!$P147+养成规划和标准成长!E$4*养成规划和标准成长!$V147+养成规划和标准成长!E$5*养成规划和标准成长!$R147+(养成规划和标准成长!E$12+养成规划和标准成长!E$13)*养成规划和标准成长!$N147+养成规划和标准成长!E$14*养成规划和标准成长!$O147*养成规划和标准成长!$Q147+养成规划和标准成长!E$17*10*养成规划和标准成长!$S147+养成规划和标准成长!E$18*10*养成规划和标准成长!$T147+养成规划和标准成长!E$19*养成规划和标准成长!$U147,0)</f>
        <v>2182</v>
      </c>
      <c r="C54" s="9">
        <f>ROUND(属性投放!E$4+养成规划和标准成长!F$3*养成规划和标准成长!$O147*养成规划和标准成长!$P147+养成规划和标准成长!F$4*养成规划和标准成长!$V147+养成规划和标准成长!F$5*养成规划和标准成长!$R147+(养成规划和标准成长!F$12+养成规划和标准成长!F$13)*养成规划和标准成长!$N147+养成规划和标准成长!F$14*养成规划和标准成长!$O147*养成规划和标准成长!$Q147+养成规划和标准成长!F$17*10*养成规划和标准成长!$S147+养成规划和标准成长!F$18*10*养成规划和标准成长!$T147+养成规划和标准成长!F$19*养成规划和标准成长!$U147,0)</f>
        <v>2207</v>
      </c>
      <c r="D54" s="9">
        <f>ROUND(属性投放!F$4+养成规划和标准成长!G$3*养成规划和标准成长!$O147*养成规划和标准成长!$P147+养成规划和标准成长!G$4*养成规划和标准成长!$V147+养成规划和标准成长!G$5*养成规划和标准成长!$R147+(养成规划和标准成长!G$12+养成规划和标准成长!G$13)*养成规划和标准成长!$N147+养成规划和标准成长!G$14*养成规划和标准成长!$O147*养成规划和标准成长!$Q147+养成规划和标准成长!G$17*10*养成规划和标准成长!$S147+养成规划和标准成长!G$18*10*养成规划和标准成长!$T147+养成规划和标准成长!G$19*养成规划和标准成长!$U147,0)</f>
        <v>827</v>
      </c>
      <c r="E54" s="9">
        <f>ROUND(属性投放!G$4+养成规划和标准成长!H$3*养成规划和标准成长!$O147*养成规划和标准成长!$P147+养成规划和标准成长!H$4*养成规划和标准成长!$V147+养成规划和标准成长!H$5*养成规划和标准成长!$R147+(养成规划和标准成长!H$12+养成规划和标准成长!H$13)*养成规划和标准成长!$N147+养成规划和标准成长!H$14*养成规划和标准成长!$O147*养成规划和标准成长!$Q147+养成规划和标准成长!H$17*10*养成规划和标准成长!$S147+养成规划和标准成长!H$18*10*养成规划和标准成长!$T147+养成规划和标准成长!H$19*养成规划和标准成长!$U147,0)</f>
        <v>366</v>
      </c>
      <c r="F54" s="9">
        <f>ROUND(属性投放!H$4+养成规划和标准成长!I$3*养成规划和标准成长!$O147*养成规划和标准成长!$P147+养成规划和标准成长!I$4*养成规划和标准成长!$V147+养成规划和标准成长!I$5*养成规划和标准成长!$R147+(养成规划和标准成长!I$12+养成规划和标准成长!I$13)*养成规划和标准成长!$N147+养成规划和标准成长!I$14*养成规划和标准成长!$O147*养成规划和标准成长!$Q147+养成规划和标准成长!I$17*10*养成规划和标准成长!$S147+养成规划和标准成长!I$18*10*养成规划和标准成长!$T147+养成规划和标准成长!I$19*养成规划和标准成长!$U147,0)</f>
        <v>628</v>
      </c>
      <c r="G54" s="9">
        <f>ROUND(属性投放!I$4+养成规划和标准成长!J$3*养成规划和标准成长!$O147*养成规划和标准成长!$P147+养成规划和标准成长!J$4*养成规划和标准成长!$V147+养成规划和标准成长!J$5*养成规划和标准成长!$R147+(养成规划和标准成长!J$12+养成规划和标准成长!J$13)*养成规划和标准成长!$N147+养成规划和标准成长!J$14*养成规划和标准成长!$O147*养成规划和标准成长!$Q147+养成规划和标准成长!J$17*10*养成规划和标准成长!$S147+养成规划和标准成长!J$18*10*养成规划和标准成长!$T147+养成规划和标准成长!J$19*养成规划和标准成长!$U147,0)</f>
        <v>441</v>
      </c>
      <c r="H54" s="9">
        <f>ROUND(属性投放!J$4+养成规划和标准成长!K$3*养成规划和标准成长!$O147*养成规划和标准成长!$P147+养成规划和标准成长!K$4*养成规划和标准成长!$V147+养成规划和标准成长!K$5*养成规划和标准成长!$R147+(养成规划和标准成长!K$12+养成规划和标准成长!K$13)*养成规划和标准成长!$N147+养成规划和标准成长!K$14*养成规划和标准成长!$O147*养成规划和标准成长!$Q147+养成规划和标准成长!K$17*10*养成规划和标准成长!$S147+养成规划和标准成长!K$18*10*养成规划和标准成长!$T147+养成规划和标准成长!K$19*养成规划和标准成长!$U147,0)</f>
        <v>303</v>
      </c>
      <c r="I54" s="9">
        <f>ROUND(属性投放!K$4+养成规划和标准成长!L$3*养成规划和标准成长!$O147*养成规划和标准成长!$P147+养成规划和标准成长!L$4*养成规划和标准成长!$V147+养成规划和标准成长!L$5*养成规划和标准成长!$R147+(养成规划和标准成长!L$12+养成规划和标准成长!L$13)*养成规划和标准成长!$N147+养成规划和标准成长!L$14*养成规划和标准成长!$O147*养成规划和标准成长!$Q147+养成规划和标准成长!L$17*10*养成规划和标准成长!$S147+养成规划和标准成长!L$18*10*养成规划和标准成长!$T147+养成规划和标准成长!L$19*养成规划和标准成长!$U147,0)</f>
        <v>165</v>
      </c>
      <c r="J54" s="9">
        <f>ROUND(属性投放!L$4+养成规划和标准成长!M$3*养成规划和标准成长!$O147*养成规划和标准成长!$P147+养成规划和标准成长!M$4*养成规划和标准成长!$V147+养成规划和标准成长!M$5*养成规划和标准成长!$R147+(养成规划和标准成长!M$12+养成规划和标准成长!M$13)*养成规划和标准成长!$N147+养成规划和标准成长!M$14*养成规划和标准成长!$O147*养成规划和标准成长!$Q147+养成规划和标准成长!M$17*10*养成规划和标准成长!$S147+养成规划和标准成长!M$18*10*养成规划和标准成长!$T147+养成规划和标准成长!M$19*养成规划和标准成长!$U147,0)</f>
        <v>525</v>
      </c>
      <c r="K54" s="9">
        <f>ROUND(属性投放!M$4+养成规划和标准成长!N$3*养成规划和标准成长!$O147*养成规划和标准成长!$P147+养成规划和标准成长!N$4*养成规划和标准成长!$V147+养成规划和标准成长!N$5*养成规划和标准成长!$R147+(养成规划和标准成长!N$12+养成规划和标准成长!N$13)*养成规划和标准成长!$N147+养成规划和标准成长!N$14*养成规划和标准成长!$O147*养成规划和标准成长!$Q147+养成规划和标准成长!N$17*10*养成规划和标准成长!$S147+养成规划和标准成长!N$18*10*养成规划和标准成长!$T147+养成规划和标准成长!N$19*养成规划和标准成长!$U147,0)</f>
        <v>530</v>
      </c>
      <c r="L54" s="9">
        <f>VLOOKUP(养成规划和标准成长!$X147,阵法、技能和修炼!$C$20:$N$40,COLUMNS(阵法、技能和修炼!$C$20:G$40),0)</f>
        <v>20</v>
      </c>
      <c r="M54" s="9">
        <f>VLOOKUP(养成规划和标准成长!$X147,阵法、技能和修炼!$C$20:$N$40,COLUMNS(阵法、技能和修炼!$C$20:H$40),0)</f>
        <v>20</v>
      </c>
      <c r="N54" s="9">
        <f>VLOOKUP(养成规划和标准成长!$X147,阵法、技能和修炼!$C$20:$N$40,COLUMNS(阵法、技能和修炼!$C$20:I$40),0)</f>
        <v>20</v>
      </c>
      <c r="O54" s="9">
        <f>VLOOKUP(养成规划和标准成长!$X147,阵法、技能和修炼!$C$20:$N$40,COLUMNS(阵法、技能和修炼!$C$20:J$40),0)</f>
        <v>20</v>
      </c>
      <c r="P54" s="9">
        <f>VLOOKUP(养成规划和标准成长!$X147,阵法、技能和修炼!$C$20:$N$40,COLUMNS(阵法、技能和修炼!$C$20:K$40),0)</f>
        <v>5</v>
      </c>
      <c r="Q54" s="9">
        <f>VLOOKUP(养成规划和标准成长!$X147,阵法、技能和修炼!$C$20:$N$40,COLUMNS(阵法、技能和修炼!$C$20:L$40),0)</f>
        <v>5</v>
      </c>
      <c r="R54" s="9">
        <f>VLOOKUP(养成规划和标准成长!$X147,阵法、技能和修炼!$C$20:$N$40,COLUMNS(阵法、技能和修炼!$C$20:M$40),0)</f>
        <v>6.0000000000000053</v>
      </c>
      <c r="S54" s="9">
        <f>VLOOKUP(养成规划和标准成长!$X147,阵法、技能和修炼!$C$20:$N$40,COLUMNS(阵法、技能和修炼!$C$20:N$40),0)</f>
        <v>6.0000000000000053</v>
      </c>
      <c r="T54" s="1">
        <v>51</v>
      </c>
      <c r="U54" s="9">
        <f>ROUND(属性投放!D$4+养成规划和标准成长!E$3*养成规划和标准成长!$C300*养成规划和标准成长!$D300+养成规划和标准成长!E$4*养成规划和标准成长!$J300+养成规划和标准成长!E$5*养成规划和标准成长!$F300+(养成规划和标准成长!E$12+养成规划和标准成长!E$13)*养成规划和标准成长!$B300+养成规划和标准成长!E$14*养成规划和标准成长!$C300*养成规划和标准成长!$E300+养成规划和标准成长!E$17*10*养成规划和标准成长!$G300+养成规划和标准成长!E$18*10*养成规划和标准成长!$H300+养成规划和标准成长!E$19*养成规划和标准成长!$I300,0)</f>
        <v>2409</v>
      </c>
      <c r="V54" s="9">
        <f>ROUND(属性投放!E$4+养成规划和标准成长!F$3*养成规划和标准成长!$C300*养成规划和标准成长!$D300+养成规划和标准成长!F$4*养成规划和标准成长!$J300+养成规划和标准成长!F$5*养成规划和标准成长!$F300+(养成规划和标准成长!F$12+养成规划和标准成长!F$13)*养成规划和标准成长!$B300+养成规划和标准成长!F$14*养成规划和标准成长!$C300*养成规划和标准成长!$E300+养成规划和标准成长!F$17*10*养成规划和标准成长!$G300+养成规划和标准成长!F$18*10*养成规划和标准成长!$H300+养成规划和标准成长!F$19*养成规划和标准成长!$I300,0)</f>
        <v>2334</v>
      </c>
      <c r="W54" s="9">
        <f>ROUND(属性投放!F$4+养成规划和标准成长!G$3*养成规划和标准成长!$C300*养成规划和标准成长!$D300+养成规划和标准成长!G$4*养成规划和标准成长!$J300+养成规划和标准成长!G$5*养成规划和标准成长!$F300+(养成规划和标准成长!G$12+养成规划和标准成长!G$13)*养成规划和标准成长!$B300+养成规划和标准成长!G$14*养成规划和标准成长!$C300*养成规划和标准成长!$E300+养成规划和标准成长!G$17*10*养成规划和标准成长!$G300+养成规划和标准成长!G$18*10*养成规划和标准成长!$H300+养成规划和标准成长!G$19*养成规划和标准成长!$I300,0)</f>
        <v>891</v>
      </c>
      <c r="X54" s="9">
        <f>ROUND(属性投放!G$4+养成规划和标准成长!H$3*养成规划和标准成长!$C300*养成规划和标准成长!$D300+养成规划和标准成长!H$4*养成规划和标准成长!$J300+养成规划和标准成长!H$5*养成规划和标准成长!$F300+(养成规划和标准成长!H$12+养成规划和标准成长!H$13)*养成规划和标准成长!$B300+养成规划和标准成长!H$14*养成规划和标准成长!$C300*养成规划和标准成长!$E300+养成规划和标准成长!H$17*10*养成规划和标准成长!$G300+养成规划和标准成长!H$18*10*养成规划和标准成长!$H300+养成规划和标准成长!H$19*养成规划和标准成长!$I300,0)</f>
        <v>410</v>
      </c>
      <c r="Y54" s="9">
        <f>ROUND(属性投放!H$4+养成规划和标准成长!I$3*养成规划和标准成长!$C300*养成规划和标准成长!$D300+养成规划和标准成长!I$4*养成规划和标准成长!$J300+养成规划和标准成长!I$5*养成规划和标准成长!$F300+(养成规划和标准成长!I$12+养成规划和标准成长!I$13)*养成规划和标准成长!$B300+养成规划和标准成长!I$14*养成规划和标准成长!$C300*养成规划和标准成长!$E300+养成规划和标准成长!I$17*10*养成规划和标准成长!$G300+养成规划和标准成长!I$18*10*养成规划和标准成长!$H300+养成规划和标准成长!I$19*养成规划和标准成长!$I300,0)</f>
        <v>668</v>
      </c>
      <c r="Z54" s="9">
        <f>ROUND(属性投放!I$4+养成规划和标准成长!J$3*养成规划和标准成长!$C300*养成规划和标准成长!$D300+养成规划和标准成长!J$4*养成规划和标准成长!$J300+养成规划和标准成长!J$5*养成规划和标准成长!$F300+(养成规划和标准成长!J$12+养成规划和标准成长!J$13)*养成规划和标准成长!$B300+养成规划和标准成长!J$14*养成规划和标准成长!$C300*养成规划和标准成长!$E300+养成规划和标准成长!J$17*10*养成规划和标准成长!$G300+养成规划和标准成长!J$18*10*养成规划和标准成长!$H300+养成规划和标准成长!J$19*养成规划和标准成长!$I300,0)</f>
        <v>474</v>
      </c>
      <c r="AA54" s="9">
        <f>ROUND(属性投放!J$4+养成规划和标准成长!K$3*养成规划和标准成长!$C300*养成规划和标准成长!$D300+养成规划和标准成长!K$4*养成规划和标准成长!$J300+养成规划和标准成长!K$5*养成规划和标准成长!$F300+(养成规划和标准成长!K$12+养成规划和标准成长!K$13)*养成规划和标准成长!$B300+养成规划和标准成长!K$14*养成规划和标准成长!$C300*养成规划和标准成长!$E300+养成规划和标准成长!K$17*10*养成规划和标准成长!$G300+养成规划和标准成长!K$18*10*养成规划和标准成长!$H300+养成规划和标准成长!K$19*养成规划和标准成长!$I300,0)</f>
        <v>328</v>
      </c>
      <c r="AB54" s="9">
        <f>ROUND(属性投放!K$4+养成规划和标准成长!L$3*养成规划和标准成长!$C300*养成规划和标准成长!$D300+养成规划和标准成长!L$4*养成规划和标准成长!$J300+养成规划和标准成长!L$5*养成规划和标准成长!$F300+(养成规划和标准成长!L$12+养成规划和标准成长!L$13)*养成规划和标准成长!$B300+养成规划和标准成长!L$14*养成规划和标准成长!$C300*养成规划和标准成长!$E300+养成规划和标准成长!L$17*10*养成规划和标准成长!$G300+养成规划和标准成长!L$18*10*养成规划和标准成长!$H300+养成规划和标准成长!L$19*养成规划和标准成长!$I300,0)</f>
        <v>196</v>
      </c>
      <c r="AC54" s="9">
        <f>ROUND(属性投放!L$4+养成规划和标准成长!M$3*养成规划和标准成长!$C300*养成规划和标准成长!$D300+养成规划和标准成长!M$4*养成规划和标准成长!$J300+养成规划和标准成长!M$5*养成规划和标准成长!$F300+(养成规划和标准成长!M$12+养成规划和标准成长!M$13)*养成规划和标准成长!$B300+养成规划和标准成长!M$14*养成规划和标准成长!$C300*养成规划和标准成长!$E300+养成规划和标准成长!M$17*10*养成规划和标准成长!$G300+养成规划和标准成长!M$18*10*养成规划和标准成长!$H300+养成规划和标准成长!M$19*养成规划和标准成长!$I300,0)</f>
        <v>531</v>
      </c>
      <c r="AD54" s="9">
        <f>ROUND(属性投放!M$4+养成规划和标准成长!N$3*养成规划和标准成长!$C300*养成规划和标准成长!$D300+养成规划和标准成长!N$4*养成规划和标准成长!$J300+养成规划和标准成长!N$5*养成规划和标准成长!$F300+(养成规划和标准成长!N$12+养成规划和标准成长!N$13)*养成规划和标准成长!$B300+养成规划和标准成长!N$14*养成规划和标准成长!$C300*养成规划和标准成长!$E300+养成规划和标准成长!N$17*10*养成规划和标准成长!$G300+养成规划和标准成长!N$18*10*养成规划和标准成长!$H300+养成规划和标准成长!N$19*养成规划和标准成长!$I300,0)</f>
        <v>538</v>
      </c>
      <c r="AE54" s="9">
        <f>VLOOKUP(养成规划和标准成长!$L300,阵法、技能和修炼!$C$20:$N$40,COLUMNS(阵法、技能和修炼!$C$20:G$40),0)</f>
        <v>40</v>
      </c>
      <c r="AF54" s="9">
        <f>VLOOKUP(养成规划和标准成长!$L300,阵法、技能和修炼!$C$20:$N$40,COLUMNS(阵法、技能和修炼!$C$20:H$40),0)</f>
        <v>40</v>
      </c>
      <c r="AG54" s="9">
        <f>VLOOKUP(养成规划和标准成长!$L300,阵法、技能和修炼!$C$20:$N$40,COLUMNS(阵法、技能和修炼!$C$20:I$40),0)</f>
        <v>40</v>
      </c>
      <c r="AH54" s="9">
        <f>VLOOKUP(养成规划和标准成长!$L300,阵法、技能和修炼!$C$20:$N$40,COLUMNS(阵法、技能和修炼!$C$20:J$40),0)</f>
        <v>40</v>
      </c>
      <c r="AI54" s="9">
        <f>VLOOKUP(养成规划和标准成长!$L300,阵法、技能和修炼!$C$20:$N$40,COLUMNS(阵法、技能和修炼!$C$20:K$40),0)</f>
        <v>10</v>
      </c>
      <c r="AJ54" s="9">
        <f>VLOOKUP(养成规划和标准成长!$L300,阵法、技能和修炼!$C$20:$N$40,COLUMNS(阵法、技能和修炼!$C$20:L$40),0)</f>
        <v>10</v>
      </c>
      <c r="AK54" s="9">
        <f>VLOOKUP(养成规划和标准成长!$L300,阵法、技能和修炼!$C$20:$N$40,COLUMNS(阵法、技能和修炼!$C$20:M$40),0)</f>
        <v>12.000000000000011</v>
      </c>
      <c r="AL54" s="9">
        <f>VLOOKUP(养成规划和标准成长!$L300,阵法、技能和修炼!$C$20:$N$40,COLUMNS(阵法、技能和修炼!$C$20:N$40),0)</f>
        <v>12.000000000000011</v>
      </c>
      <c r="AN54" s="1">
        <v>51</v>
      </c>
      <c r="AO54" s="9">
        <f>ROUND(属性投放!D$4+养成规划和标准成长!E$3*养成规划和标准成长!$O300*养成规划和标准成长!$P300+养成规划和标准成长!E$4*养成规划和标准成长!$V300+养成规划和标准成长!E$5*养成规划和标准成长!$R300+(养成规划和标准成长!E$12+养成规划和标准成长!E$13)*养成规划和标准成长!$N300+养成规划和标准成长!E$14*养成规划和标准成长!$O300*养成规划和标准成长!$Q300+养成规划和标准成长!E$17*10*养成规划和标准成长!$S300+养成规划和标准成长!E$18*10*养成规划和标准成长!$T300+养成规划和标准成长!E$19*养成规划和标准成长!$U300,0)</f>
        <v>2738</v>
      </c>
      <c r="AP54" s="9">
        <f>ROUND(属性投放!E$4+养成规划和标准成长!F$3*养成规划和标准成长!$O300*养成规划和标准成长!$P300+养成规划和标准成长!F$4*养成规划和标准成长!$V300+养成规划和标准成长!F$5*养成规划和标准成长!$R300+(养成规划和标准成长!F$12+养成规划和标准成长!F$13)*养成规划和标准成长!$N300+养成规划和标准成长!F$14*养成规划和标准成长!$O300*养成规划和标准成长!$Q300+养成规划和标准成长!F$17*10*养成规划和标准成长!$S300+养成规划和标准成长!F$18*10*养成规划和标准成长!$T300+养成规划和标准成长!F$19*养成规划和标准成长!$U300,0)</f>
        <v>2461</v>
      </c>
      <c r="AQ54" s="9">
        <f>ROUND(属性投放!F$4+养成规划和标准成长!G$3*养成规划和标准成长!$O300*养成规划和标准成长!$P300+养成规划和标准成长!G$4*养成规划和标准成长!$V300+养成规划和标准成长!G$5*养成规划和标准成长!$R300+(养成规划和标准成长!G$12+养成规划和标准成长!G$13)*养成规划和标准成长!$N300+养成规划和标准成长!G$14*养成规划和标准成长!$O300*养成规划和标准成长!$Q300+养成规划和标准成长!G$17*10*养成规划和标准成长!$S300+养成规划和标准成长!G$18*10*养成规划和标准成长!$T300+养成规划和标准成长!G$19*养成规划和标准成长!$U300,0)</f>
        <v>975</v>
      </c>
      <c r="AR54" s="9">
        <f>ROUND(属性投放!G$4+养成规划和标准成长!H$3*养成规划和标准成长!$O300*养成规划和标准成长!$P300+养成规划和标准成长!H$4*养成规划和标准成长!$V300+养成规划和标准成长!H$5*养成规划和标准成长!$R300+(养成规划和标准成长!H$12+养成规划和标准成长!H$13)*养成规划和标准成长!$N300+养成规划和标准成长!H$14*养成规划和标准成长!$O300*养成规划和标准成长!$Q300+养成规划和标准成长!H$17*10*养成规划和标准成长!$S300+养成规划和标准成长!H$18*10*养成规划和标准成长!$T300+养成规划和标准成长!H$19*养成规划和标准成长!$U300,0)</f>
        <v>475</v>
      </c>
      <c r="AS54" s="9">
        <f>ROUND(属性投放!H$4+养成规划和标准成长!I$3*养成规划和标准成长!$O300*养成规划和标准成长!$P300+养成规划和标准成长!I$4*养成规划和标准成长!$V300+养成规划和标准成长!I$5*养成规划和标准成长!$R300+(养成规划和标准成长!I$12+养成规划和标准成长!I$13)*养成规划和标准成长!$N300+养成规划和标准成长!I$14*养成规划和标准成长!$O300*养成规划和标准成长!$Q300+养成规划和标准成长!I$17*10*养成规划和标准成长!$S300+养成规划和标准成长!I$18*10*养成规划和标准成长!$T300+养成规划和标准成长!I$19*养成规划和标准成长!$U300,0)</f>
        <v>727</v>
      </c>
      <c r="AT54" s="9">
        <f>ROUND(属性投放!I$4+养成规划和标准成长!J$3*养成规划和标准成长!$O300*养成规划和标准成长!$P300+养成规划和标准成长!J$4*养成规划和标准成长!$V300+养成规划和标准成长!J$5*养成规划和标准成长!$R300+(养成规划和标准成长!J$12+养成规划和标准成长!J$13)*养成规划和标准成长!$N300+养成规划和标准成长!J$14*养成规划和标准成长!$O300*养成规划和标准成长!$Q300+养成规划和标准成长!J$17*10*养成规划和标准成长!$S300+养成规划和标准成长!J$18*10*养成规划和标准成长!$T300+养成规划和标准成长!J$19*养成规划和标准成长!$U300,0)</f>
        <v>528</v>
      </c>
      <c r="AU54" s="9">
        <f>ROUND(属性投放!J$4+养成规划和标准成长!K$3*养成规划和标准成长!$O300*养成规划和标准成长!$P300+养成规划和标准成长!K$4*养成规划和标准成长!$V300+养成规划和标准成长!K$5*养成规划和标准成长!$R300+(养成规划和标准成长!K$12+养成规划和标准成长!K$13)*养成规划和标准成长!$N300+养成规划和标准成长!K$14*养成规划和标准成长!$O300*养成规划和标准成长!$Q300+养成规划和标准成长!K$17*10*养成规划和标准成长!$S300+养成规划和标准成长!K$18*10*养成规划和标准成长!$T300+养成规划和标准成长!K$19*养成规划和标准成长!$U300,0)</f>
        <v>362</v>
      </c>
      <c r="AV54" s="9">
        <f>ROUND(属性投放!K$4+养成规划和标准成长!L$3*养成规划和标准成长!$O300*养成规划和标准成长!$P300+养成规划和标准成长!L$4*养成规划和标准成长!$V300+养成规划和标准成长!L$5*养成规划和标准成长!$R300+(养成规划和标准成长!L$12+养成规划和标准成长!L$13)*养成规划和标准成长!$N300+养成规划和标准成长!L$14*养成规划和标准成长!$O300*养成规划和标准成长!$Q300+养成规划和标准成长!L$17*10*养成规划和标准成长!$S300+养成规划和标准成长!L$18*10*养成规划和标准成长!$T300+养成规划和标准成长!L$19*养成规划和标准成长!$U300,0)</f>
        <v>237</v>
      </c>
      <c r="AW54" s="9">
        <f>ROUND(属性投放!L$4+养成规划和标准成长!M$3*养成规划和标准成长!$O300*养成规划和标准成长!$P300+养成规划和标准成长!M$4*养成规划和标准成长!$V300+养成规划和标准成长!M$5*养成规划和标准成长!$R300+(养成规划和标准成长!M$12+养成规划和标准成长!M$13)*养成规划和标准成长!$N300+养成规划和标准成长!M$14*养成规划和标准成长!$O300*养成规划和标准成长!$Q300+养成规划和标准成长!M$17*10*养成规划和标准成长!$S300+养成规划和标准成长!M$18*10*养成规划和标准成长!$T300+养成规划和标准成长!M$19*养成规划和标准成长!$U300,0)</f>
        <v>543</v>
      </c>
      <c r="AX54" s="9">
        <f>ROUND(属性投放!M$4+养成规划和标准成长!N$3*养成规划和标准成长!$O300*养成规划和标准成长!$P300+养成规划和标准成长!N$4*养成规划和标准成长!$V300+养成规划和标准成长!N$5*养成规划和标准成长!$R300+(养成规划和标准成长!N$12+养成规划和标准成长!N$13)*养成规划和标准成长!$N300+养成规划和标准成长!N$14*养成规划和标准成长!$O300*养成规划和标准成长!$Q300+养成规划和标准成长!N$17*10*养成规划和标准成长!$S300+养成规划和标准成长!N$18*10*养成规划和标准成长!$T300+养成规划和标准成长!N$19*养成规划和标准成长!$U300,0)</f>
        <v>552</v>
      </c>
      <c r="AY54" s="9">
        <f>VLOOKUP(养成规划和标准成长!$X300,阵法、技能和修炼!$C$20:$N$40,COLUMNS(阵法、技能和修炼!$C$20:G$40),0)</f>
        <v>40</v>
      </c>
      <c r="AZ54" s="9">
        <f>VLOOKUP(养成规划和标准成长!$X300,阵法、技能和修炼!$C$20:$N$40,COLUMNS(阵法、技能和修炼!$C$20:H$40),0)</f>
        <v>40</v>
      </c>
      <c r="BA54" s="9">
        <f>VLOOKUP(养成规划和标准成长!$X300,阵法、技能和修炼!$C$20:$N$40,COLUMNS(阵法、技能和修炼!$C$20:I$40),0)</f>
        <v>40</v>
      </c>
      <c r="BB54" s="9">
        <f>VLOOKUP(养成规划和标准成长!$X300,阵法、技能和修炼!$C$20:$N$40,COLUMNS(阵法、技能和修炼!$C$20:J$40),0)</f>
        <v>40</v>
      </c>
      <c r="BC54" s="9">
        <f>VLOOKUP(养成规划和标准成长!$X300,阵法、技能和修炼!$C$20:$N$40,COLUMNS(阵法、技能和修炼!$C$20:K$40),0)</f>
        <v>10</v>
      </c>
      <c r="BD54" s="9">
        <f>VLOOKUP(养成规划和标准成长!$X300,阵法、技能和修炼!$C$20:$N$40,COLUMNS(阵法、技能和修炼!$C$20:L$40),0)</f>
        <v>10</v>
      </c>
      <c r="BE54" s="9">
        <f>VLOOKUP(养成规划和标准成长!$X300,阵法、技能和修炼!$C$20:$N$40,COLUMNS(阵法、技能和修炼!$C$20:M$40),0)</f>
        <v>12.000000000000011</v>
      </c>
      <c r="BF54" s="9">
        <f>VLOOKUP(养成规划和标准成长!$X300,阵法、技能和修炼!$C$20:$N$40,COLUMNS(阵法、技能和修炼!$C$20:N$40),0)</f>
        <v>12.000000000000011</v>
      </c>
      <c r="BH54" s="1">
        <v>51</v>
      </c>
      <c r="BI54" s="9">
        <f>ROUND(属性投放!D$4+养成规划和标准成长!E$3*养成规划和标准成长!$AA300*养成规划和标准成长!$AB300+养成规划和标准成长!E$4*养成规划和标准成长!$AH300+养成规划和标准成长!E$5*养成规划和标准成长!$AD300+(养成规划和标准成长!E$12+养成规划和标准成长!E$13)*养成规划和标准成长!$Z300+养成规划和标准成长!E$14*养成规划和标准成长!$AA300*养成规划和标准成长!$AC300+养成规划和标准成长!E$17*10*养成规划和标准成长!$AE300+养成规划和标准成长!E$18*10*养成规划和标准成长!$AF300+养成规划和标准成长!E$19*养成规划和标准成长!$AG300,0)</f>
        <v>3020</v>
      </c>
      <c r="BJ54" s="9">
        <f>ROUND(属性投放!E$4+养成规划和标准成长!F$3*养成规划和标准成长!$AA300*养成规划和标准成长!$AB300+养成规划和标准成长!F$4*养成规划和标准成长!$AH300+养成规划和标准成长!F$5*养成规划和标准成长!$AD300+(养成规划和标准成长!F$12+养成规划和标准成长!F$13)*养成规划和标准成长!$Z300+养成规划和标准成长!F$14*养成规划和标准成长!$AA300*养成规划和标准成长!$AC300+养成规划和标准成长!F$17*10*养成规划和标准成长!$AE300+养成规划和标准成长!F$18*10*养成规划和标准成长!$AF300+养成规划和标准成长!F$19*养成规划和标准成长!$AG300,0)</f>
        <v>2570</v>
      </c>
      <c r="BK54" s="9">
        <f>ROUND(属性投放!F$4+养成规划和标准成长!G$3*养成规划和标准成长!$AA300*养成规划和标准成长!$AB300+养成规划和标准成长!G$4*养成规划和标准成长!$AH300+养成规划和标准成长!G$5*养成规划和标准成长!$AD300+(养成规划和标准成长!G$12+养成规划和标准成长!G$13)*养成规划和标准成长!$Z300+养成规划和标准成长!G$14*养成规划和标准成长!$AA300*养成规划和标准成长!$AC300+养成规划和标准成长!G$17*10*养成规划和标准成长!$AE300+养成规划和标准成长!G$18*10*养成规划和标准成长!$AF300+养成规划和标准成长!G$19*养成规划和标准成长!$AG300,0)</f>
        <v>1048</v>
      </c>
      <c r="BL54" s="9">
        <f>ROUND(属性投放!G$4+养成规划和标准成长!H$3*养成规划和标准成长!$AA300*养成规划和标准成长!$AB300+养成规划和标准成长!H$4*养成规划和标准成长!$AH300+养成规划和标准成长!H$5*养成规划和标准成长!$AD300+(养成规划和标准成长!H$12+养成规划和标准成长!H$13)*养成规划和标准成长!$Z300+养成规划和标准成长!H$14*养成规划和标准成长!$AA300*养成规划和标准成长!$AC300+养成规划和标准成长!H$17*10*养成规划和标准成长!$AE300+养成规划和标准成长!H$18*10*养成规划和标准成长!$AF300+养成规划和标准成长!H$19*养成规划和标准成长!$AG300,0)</f>
        <v>528</v>
      </c>
      <c r="BM54" s="9">
        <f>ROUND(属性投放!H$4+养成规划和标准成长!I$3*养成规划和标准成长!$AA300*养成规划和标准成长!$AB300+养成规划和标准成长!I$4*养成规划和标准成长!$AH300+养成规划和标准成长!I$5*养成规划和标准成长!$AD300+(养成规划和标准成长!I$12+养成规划和标准成长!I$13)*养成规划和标准成长!$Z300+养成规划和标准成长!I$14*养成规划和标准成长!$AA300*养成规划和标准成长!$AC300+养成规划和标准成长!I$17*10*养成规划和标准成长!$AE300+养成规划和标准成长!I$18*10*养成规划和标准成长!$AF300+养成规划和标准成长!I$19*养成规划和标准成长!$AG300,0)</f>
        <v>778</v>
      </c>
      <c r="BN54" s="9">
        <f>ROUND(属性投放!I$4+养成规划和标准成长!J$3*养成规划和标准成长!$AA300*养成规划和标准成长!$AB300+养成规划和标准成长!J$4*养成规划和标准成长!$AH300+养成规划和标准成长!J$5*养成规划和标准成长!$AD300+(养成规划和标准成长!J$12+养成规划和标准成长!J$13)*养成规划和标准成长!$Z300+养成规划和标准成长!J$14*养成规划和标准成长!$AA300*养成规划和标准成长!$AC300+养成规划和标准成长!J$17*10*养成规划和标准成长!$AE300+养成规划和标准成长!J$18*10*养成规划和标准成长!$AF300+养成规划和标准成长!J$19*养成规划和标准成长!$AG300,0)</f>
        <v>571</v>
      </c>
      <c r="BO54" s="9">
        <f>ROUND(属性投放!J$4+养成规划和标准成长!K$3*养成规划和标准成长!$AA300*养成规划和标准成长!$AB300+养成规划和标准成长!K$4*养成规划和标准成长!$AH300+养成规划和标准成长!K$5*养成规划和标准成长!$AD300+(养成规划和标准成长!K$12+养成规划和标准成长!K$13)*养成规划和标准成长!$Z300+养成规划和标准成长!K$14*养成规划和标准成长!$AA300*养成规划和标准成长!$AC300+养成规划和标准成长!K$17*10*养成规划和标准成长!$AE300+养成规划和标准成长!K$18*10*养成规划和标准成长!$AF300+养成规划和标准成长!K$19*养成规划和标准成长!$AG300,0)</f>
        <v>388</v>
      </c>
      <c r="BP54" s="9">
        <f>ROUND(属性投放!K$4+养成规划和标准成长!L$3*养成规划和标准成长!$AA300*养成规划和标准成长!$AB300+养成规划和标准成长!L$4*养成规划和标准成长!$AH300+养成规划和标准成长!L$5*养成规划和标准成长!$AD300+(养成规划和标准成长!L$12+养成规划和标准成长!L$13)*养成规划和标准成长!$Z300+养成规划和标准成长!L$14*养成规划和标准成长!$AA300*养成规划和标准成长!$AC300+养成规划和标准成长!L$17*10*养成规划和标准成长!$AE300+养成规划和标准成长!L$18*10*养成规划和标准成长!$AF300+养成规划和标准成长!L$19*养成规划和标准成长!$AG300,0)</f>
        <v>270</v>
      </c>
      <c r="BQ54" s="9">
        <f>ROUND(属性投放!L$4+养成规划和标准成长!M$3*养成规划和标准成长!$AA300*养成规划和标准成长!$AB300+养成规划和标准成长!M$4*养成规划和标准成长!$AH300+养成规划和标准成长!M$5*养成规划和标准成长!$AD300+(养成规划和标准成长!M$12+养成规划和标准成长!M$13)*养成规划和标准成长!$Z300+养成规划和标准成长!M$14*养成规划和标准成长!$AA300*养成规划和标准成长!$AC300+养成规划和标准成长!M$17*10*养成规划和标准成长!$AE300+养成规划和标准成长!M$18*10*养成规划和标准成长!$AF300+养成规划和标准成长!M$19*养成规划和标准成长!$AG300,0)</f>
        <v>552</v>
      </c>
      <c r="BR54" s="9">
        <f>ROUND(属性投放!M$4+养成规划和标准成长!N$3*养成规划和标准成长!$AA300*养成规划和标准成长!$AB300+养成规划和标准成长!N$4*养成规划和标准成长!$AH300+养成规划和标准成长!N$5*养成规划和标准成长!$AD300+(养成规划和标准成长!N$12+养成规划和标准成长!N$13)*养成规划和标准成长!$Z300+养成规划和标准成长!N$14*养成规划和标准成长!$AA300*养成规划和标准成长!$AC300+养成规划和标准成长!N$17*10*养成规划和标准成长!$AE300+养成规划和标准成长!N$18*10*养成规划和标准成长!$AF300+养成规划和标准成长!N$19*养成规划和标准成长!$AG300,0)</f>
        <v>562</v>
      </c>
      <c r="BS54" s="9">
        <f>VLOOKUP(养成规划和标准成长!$AJ300,阵法、技能和修炼!$C$20:$N$40,COLUMNS(阵法、技能和修炼!$C$20:G$40),0)</f>
        <v>40</v>
      </c>
      <c r="BT54" s="9">
        <f>VLOOKUP(养成规划和标准成长!$AJ300,阵法、技能和修炼!$C$20:$N$40,COLUMNS(阵法、技能和修炼!$C$20:H$40),0)</f>
        <v>40</v>
      </c>
      <c r="BU54" s="9">
        <f>VLOOKUP(养成规划和标准成长!$AJ300,阵法、技能和修炼!$C$20:$N$40,COLUMNS(阵法、技能和修炼!$C$20:I$40),0)</f>
        <v>40</v>
      </c>
      <c r="BV54" s="9">
        <f>VLOOKUP(养成规划和标准成长!$AJ300,阵法、技能和修炼!$C$20:$N$40,COLUMNS(阵法、技能和修炼!$C$20:J$40),0)</f>
        <v>40</v>
      </c>
      <c r="BW54" s="9">
        <f>VLOOKUP(养成规划和标准成长!$AJ300,阵法、技能和修炼!$C$20:$N$40,COLUMNS(阵法、技能和修炼!$C$20:K$40),0)</f>
        <v>10</v>
      </c>
      <c r="BX54" s="9">
        <f>VLOOKUP(养成规划和标准成长!$AJ300,阵法、技能和修炼!$C$20:$N$40,COLUMNS(阵法、技能和修炼!$C$20:L$40),0)</f>
        <v>10</v>
      </c>
      <c r="BY54" s="9">
        <f>VLOOKUP(养成规划和标准成长!$AJ300,阵法、技能和修炼!$C$20:$N$40,COLUMNS(阵法、技能和修炼!$C$20:M$40),0)</f>
        <v>12.000000000000011</v>
      </c>
      <c r="BZ54" s="9">
        <f>VLOOKUP(养成规划和标准成长!$AJ300,阵法、技能和修炼!$C$20:$N$40,COLUMNS(阵法、技能和修炼!$C$20:N$40),0)</f>
        <v>12.000000000000011</v>
      </c>
    </row>
    <row r="55" spans="1:78">
      <c r="A55" s="1">
        <v>52</v>
      </c>
      <c r="B55" s="9">
        <f>ROUND(属性投放!D$4+养成规划和标准成长!E$3*养成规划和标准成长!$O148*养成规划和标准成长!$P148+养成规划和标准成长!E$4*养成规划和标准成长!$V148+养成规划和标准成长!E$5*养成规划和标准成长!$R148+(养成规划和标准成长!E$12+养成规划和标准成长!E$13)*养成规划和标准成长!$N148+养成规划和标准成长!E$14*养成规划和标准成长!$O148*养成规划和标准成长!$Q148+养成规划和标准成长!E$17*10*养成规划和标准成长!$S148+养成规划和标准成长!E$18*10*养成规划和标准成长!$T148+养成规划和标准成长!E$19*养成规划和标准成长!$U148,0)</f>
        <v>2205</v>
      </c>
      <c r="C55" s="9">
        <f>ROUND(属性投放!E$4+养成规划和标准成长!F$3*养成规划和标准成长!$O148*养成规划和标准成长!$P148+养成规划和标准成长!F$4*养成规划和标准成长!$V148+养成规划和标准成长!F$5*养成规划和标准成长!$R148+(养成规划和标准成长!F$12+养成规划和标准成长!F$13)*养成规划和标准成长!$N148+养成规划和标准成长!F$14*养成规划和标准成长!$O148*养成规划和标准成长!$Q148+养成规划和标准成长!F$17*10*养成规划和标准成长!$S148+养成规划和标准成长!F$18*10*养成规划和标准成长!$T148+养成规划和标准成长!F$19*养成规划和标准成长!$U148,0)</f>
        <v>2239</v>
      </c>
      <c r="D55" s="9">
        <f>ROUND(属性投放!F$4+养成规划和标准成长!G$3*养成规划和标准成长!$O148*养成规划和标准成长!$P148+养成规划和标准成长!G$4*养成规划和标准成长!$V148+养成规划和标准成长!G$5*养成规划和标准成长!$R148+(养成规划和标准成长!G$12+养成规划和标准成长!G$13)*养成规划和标准成长!$N148+养成规划和标准成长!G$14*养成规划和标准成长!$O148*养成规划和标准成长!$Q148+养成规划和标准成长!G$17*10*养成规划和标准成长!$S148+养成规划和标准成长!G$18*10*养成规划和标准成长!$T148+养成规划和标准成长!G$19*养成规划和标准成长!$U148,0)</f>
        <v>835</v>
      </c>
      <c r="E55" s="9">
        <f>ROUND(属性投放!G$4+养成规划和标准成长!H$3*养成规划和标准成长!$O148*养成规划和标准成长!$P148+养成规划和标准成长!H$4*养成规划和标准成长!$V148+养成规划和标准成长!H$5*养成规划和标准成长!$R148+(养成规划和标准成长!H$12+养成规划和标准成长!H$13)*养成规划和标准成长!$N148+养成规划和标准成长!H$14*养成规划和标准成长!$O148*养成规划和标准成长!$Q148+养成规划和标准成长!H$17*10*养成规划和标准成长!$S148+养成规划和标准成长!H$18*10*养成规划和标准成长!$T148+养成规划和标准成长!H$19*养成规划和标准成长!$U148,0)</f>
        <v>368</v>
      </c>
      <c r="F55" s="9">
        <f>ROUND(属性投放!H$4+养成规划和标准成长!I$3*养成规划和标准成长!$O148*养成规划和标准成长!$P148+养成规划和标准成长!I$4*养成规划和标准成长!$V148+养成规划和标准成长!I$5*养成规划和标准成长!$R148+(养成规划和标准成长!I$12+养成规划和标准成长!I$13)*养成规划和标准成长!$N148+养成规划和标准成长!I$14*养成规划和标准成长!$O148*养成规划和标准成长!$Q148+养成规划和标准成长!I$17*10*养成规划和标准成长!$S148+养成规划和标准成长!I$18*10*养成规划和标准成长!$T148+养成规划和标准成长!I$19*养成规划和标准成长!$U148,0)</f>
        <v>635</v>
      </c>
      <c r="G55" s="9">
        <f>ROUND(属性投放!I$4+养成规划和标准成长!J$3*养成规划和标准成长!$O148*养成规划和标准成长!$P148+养成规划和标准成长!J$4*养成规划和标准成长!$V148+养成规划和标准成长!J$5*养成规划和标准成长!$R148+(养成规划和标准成长!J$12+养成规划和标准成长!J$13)*养成规划和标准成长!$N148+养成规划和标准成长!J$14*养成规划和标准成长!$O148*养成规划和标准成长!$Q148+养成规划和标准成长!J$17*10*养成规划和标准成长!$S148+养成规划和标准成长!J$18*10*养成规划和标准成长!$T148+养成规划和标准成长!J$19*养成规划和标准成长!$U148,0)</f>
        <v>447</v>
      </c>
      <c r="H55" s="9">
        <f>ROUND(属性投放!J$4+养成规划和标准成长!K$3*养成规划和标准成长!$O148*养成规划和标准成长!$P148+养成规划和标准成长!K$4*养成规划和标准成长!$V148+养成规划和标准成长!K$5*养成规划和标准成长!$R148+(养成规划和标准成长!K$12+养成规划和标准成长!K$13)*养成规划和标准成长!$N148+养成规划和标准成长!K$14*养成规划和标准成长!$O148*养成规划和标准成长!$Q148+养成规划和标准成长!K$17*10*养成规划和标准成长!$S148+养成规划和标准成长!K$18*10*养成规划和标准成长!$T148+养成规划和标准成长!K$19*养成规划和标准成长!$U148,0)</f>
        <v>307</v>
      </c>
      <c r="I55" s="9">
        <f>ROUND(属性投放!K$4+养成规划和标准成长!L$3*养成规划和标准成长!$O148*养成规划和标准成长!$P148+养成规划和标准成长!L$4*养成规划和标准成长!$V148+养成规划和标准成长!L$5*养成规划和标准成长!$R148+(养成规划和标准成长!L$12+养成规划和标准成长!L$13)*养成规划和标准成长!$N148+养成规划和标准成长!L$14*养成规划和标准成长!$O148*养成规划和标准成长!$Q148+养成规划和标准成长!L$17*10*养成规划和标准成长!$S148+养成规划和标准成长!L$18*10*养成规划和标准成长!$T148+养成规划和标准成长!L$19*养成规划和标准成长!$U148,0)</f>
        <v>165</v>
      </c>
      <c r="J55" s="9">
        <f>ROUND(属性投放!L$4+养成规划和标准成长!M$3*养成规划和标准成长!$O148*养成规划和标准成长!$P148+养成规划和标准成长!M$4*养成规划和标准成长!$V148+养成规划和标准成长!M$5*养成规划和标准成长!$R148+(养成规划和标准成长!M$12+养成规划和标准成长!M$13)*养成规划和标准成长!$N148+养成规划和标准成长!M$14*养成规划和标准成长!$O148*养成规划和标准成长!$Q148+养成规划和标准成长!M$17*10*养成规划和标准成长!$S148+养成规划和标准成长!M$18*10*养成规划和标准成长!$T148+养成规划和标准成长!M$19*养成规划和标准成长!$U148,0)</f>
        <v>535</v>
      </c>
      <c r="K55" s="9">
        <f>ROUND(属性投放!M$4+养成规划和标准成长!N$3*养成规划和标准成长!$O148*养成规划和标准成长!$P148+养成规划和标准成长!N$4*养成规划和标准成长!$V148+养成规划和标准成长!N$5*养成规划和标准成长!$R148+(养成规划和标准成长!N$12+养成规划和标准成长!N$13)*养成规划和标准成长!$N148+养成规划和标准成长!N$14*养成规划和标准成长!$O148*养成规划和标准成长!$Q148+养成规划和标准成长!N$17*10*养成规划和标准成长!$S148+养成规划和标准成长!N$18*10*养成规划和标准成长!$T148+养成规划和标准成长!N$19*养成规划和标准成长!$U148,0)</f>
        <v>540</v>
      </c>
      <c r="L55" s="9">
        <f>VLOOKUP(养成规划和标准成长!$X148,阵法、技能和修炼!$C$20:$N$40,COLUMNS(阵法、技能和修炼!$C$20:G$40),0)</f>
        <v>20</v>
      </c>
      <c r="M55" s="9">
        <f>VLOOKUP(养成规划和标准成长!$X148,阵法、技能和修炼!$C$20:$N$40,COLUMNS(阵法、技能和修炼!$C$20:H$40),0)</f>
        <v>20</v>
      </c>
      <c r="N55" s="9">
        <f>VLOOKUP(养成规划和标准成长!$X148,阵法、技能和修炼!$C$20:$N$40,COLUMNS(阵法、技能和修炼!$C$20:I$40),0)</f>
        <v>20</v>
      </c>
      <c r="O55" s="9">
        <f>VLOOKUP(养成规划和标准成长!$X148,阵法、技能和修炼!$C$20:$N$40,COLUMNS(阵法、技能和修炼!$C$20:J$40),0)</f>
        <v>20</v>
      </c>
      <c r="P55" s="9">
        <f>VLOOKUP(养成规划和标准成长!$X148,阵法、技能和修炼!$C$20:$N$40,COLUMNS(阵法、技能和修炼!$C$20:K$40),0)</f>
        <v>5</v>
      </c>
      <c r="Q55" s="9">
        <f>VLOOKUP(养成规划和标准成长!$X148,阵法、技能和修炼!$C$20:$N$40,COLUMNS(阵法、技能和修炼!$C$20:L$40),0)</f>
        <v>5</v>
      </c>
      <c r="R55" s="9">
        <f>VLOOKUP(养成规划和标准成长!$X148,阵法、技能和修炼!$C$20:$N$40,COLUMNS(阵法、技能和修炼!$C$20:M$40),0)</f>
        <v>6.0000000000000053</v>
      </c>
      <c r="S55" s="9">
        <f>VLOOKUP(养成规划和标准成长!$X148,阵法、技能和修炼!$C$20:$N$40,COLUMNS(阵法、技能和修炼!$C$20:N$40),0)</f>
        <v>6.0000000000000053</v>
      </c>
      <c r="T55" s="1">
        <v>52</v>
      </c>
      <c r="U55" s="9">
        <f>ROUND(属性投放!D$4+养成规划和标准成长!E$3*养成规划和标准成长!$C301*养成规划和标准成长!$D301+养成规划和标准成长!E$4*养成规划和标准成长!$J301+养成规划和标准成长!E$5*养成规划和标准成长!$F301+(养成规划和标准成长!E$12+养成规划和标准成长!E$13)*养成规划和标准成长!$B301+养成规划和标准成长!E$14*养成规划和标准成长!$C301*养成规划和标准成长!$E301+养成规划和标准成长!E$17*10*养成规划和标准成长!$G301+养成规划和标准成长!E$18*10*养成规划和标准成长!$H301+养成规划和标准成长!E$19*养成规划和标准成长!$I301,0)</f>
        <v>2433</v>
      </c>
      <c r="V55" s="9">
        <f>ROUND(属性投放!E$4+养成规划和标准成长!F$3*养成规划和标准成长!$C301*养成规划和标准成长!$D301+养成规划和标准成长!F$4*养成规划和标准成长!$J301+养成规划和标准成长!F$5*养成规划和标准成长!$F301+(养成规划和标准成长!F$12+养成规划和标准成长!F$13)*养成规划和标准成长!$B301+养成规划和标准成长!F$14*养成规划和标准成长!$C301*养成规划和标准成长!$E301+养成规划和标准成长!F$17*10*养成规划和标准成长!$G301+养成规划和标准成长!F$18*10*养成规划和标准成长!$H301+养成规划和标准成长!F$19*养成规划和标准成长!$I301,0)</f>
        <v>2367</v>
      </c>
      <c r="W55" s="9">
        <f>ROUND(属性投放!F$4+养成规划和标准成长!G$3*养成规划和标准成长!$C301*养成规划和标准成长!$D301+养成规划和标准成长!G$4*养成规划和标准成长!$J301+养成规划和标准成长!G$5*养成规划和标准成长!$F301+(养成规划和标准成长!G$12+养成规划和标准成长!G$13)*养成规划和标准成长!$B301+养成规划和标准成长!G$14*养成规划和标准成长!$C301*养成规划和标准成长!$E301+养成规划和标准成长!G$17*10*养成规划和标准成长!$G301+养成规划和标准成长!G$18*10*养成规划和标准成长!$H301+养成规划和标准成长!G$19*养成规划和标准成长!$I301,0)</f>
        <v>899</v>
      </c>
      <c r="X55" s="9">
        <f>ROUND(属性投放!G$4+养成规划和标准成长!H$3*养成规划和标准成长!$C301*养成规划和标准成长!$D301+养成规划和标准成长!H$4*养成规划和标准成长!$J301+养成规划和标准成长!H$5*养成规划和标准成长!$F301+(养成规划和标准成长!H$12+养成规划和标准成长!H$13)*养成规划和标准成长!$B301+养成规划和标准成长!H$14*养成规划和标准成长!$C301*养成规划和标准成长!$E301+养成规划和标准成长!H$17*10*养成规划和标准成长!$G301+养成规划和标准成长!H$18*10*养成规划和标准成长!$H301+养成规划和标准成长!H$19*养成规划和标准成长!$I301,0)</f>
        <v>412</v>
      </c>
      <c r="Y55" s="9">
        <f>ROUND(属性投放!H$4+养成规划和标准成长!I$3*养成规划和标准成长!$C301*养成规划和标准成长!$D301+养成规划和标准成长!I$4*养成规划和标准成长!$J301+养成规划和标准成长!I$5*养成规划和标准成长!$F301+(养成规划和标准成长!I$12+养成规划和标准成长!I$13)*养成规划和标准成长!$B301+养成规划和标准成长!I$14*养成规划和标准成长!$C301*养成规划和标准成长!$E301+养成规划和标准成长!I$17*10*养成规划和标准成长!$G301+养成规划和标准成长!I$18*10*养成规划和标准成长!$H301+养成规划和标准成长!I$19*养成规划和标准成长!$I301,0)</f>
        <v>675</v>
      </c>
      <c r="Z55" s="9">
        <f>ROUND(属性投放!I$4+养成规划和标准成长!J$3*养成规划和标准成长!$C301*养成规划和标准成长!$D301+养成规划和标准成长!J$4*养成规划和标准成长!$J301+养成规划和标准成长!J$5*养成规划和标准成长!$F301+(养成规划和标准成长!J$12+养成规划和标准成长!J$13)*养成规划和标准成长!$B301+养成规划和标准成长!J$14*养成规划和标准成长!$C301*养成规划和标准成长!$E301+养成规划和标准成长!J$17*10*养成规划和标准成长!$G301+养成规划和标准成长!J$18*10*养成规划和标准成长!$H301+养成规划和标准成长!J$19*养成规划和标准成长!$I301,0)</f>
        <v>480</v>
      </c>
      <c r="AA55" s="9">
        <f>ROUND(属性投放!J$4+养成规划和标准成长!K$3*养成规划和标准成长!$C301*养成规划和标准成长!$D301+养成规划和标准成长!K$4*养成规划和标准成长!$J301+养成规划和标准成长!K$5*养成规划和标准成长!$F301+(养成规划和标准成长!K$12+养成规划和标准成长!K$13)*养成规划和标准成长!$B301+养成规划和标准成长!K$14*养成规划和标准成长!$C301*养成规划和标准成长!$E301+养成规划和标准成长!K$17*10*养成规划和标准成长!$G301+养成规划和标准成长!K$18*10*养成规划和标准成长!$H301+养成规划和标准成长!K$19*养成规划和标准成长!$I301,0)</f>
        <v>331</v>
      </c>
      <c r="AB55" s="9">
        <f>ROUND(属性投放!K$4+养成规划和标准成长!L$3*养成规划和标准成长!$C301*养成规划和标准成长!$D301+养成规划和标准成长!L$4*养成规划和标准成长!$J301+养成规划和标准成长!L$5*养成规划和标准成长!$F301+(养成规划和标准成长!L$12+养成规划和标准成长!L$13)*养成规划和标准成长!$B301+养成规划和标准成长!L$14*养成规划和标准成长!$C301*养成规划和标准成长!$E301+养成规划和标准成长!L$17*10*养成规划和标准成长!$G301+养成规划和标准成长!L$18*10*养成规划和标准成长!$H301+养成规划和标准成长!L$19*养成规划和标准成长!$I301,0)</f>
        <v>196</v>
      </c>
      <c r="AC55" s="9">
        <f>ROUND(属性投放!L$4+养成规划和标准成长!M$3*养成规划和标准成长!$C301*养成规划和标准成长!$D301+养成规划和标准成长!M$4*养成规划和标准成长!$J301+养成规划和标准成长!M$5*养成规划和标准成长!$F301+(养成规划和标准成长!M$12+养成规划和标准成长!M$13)*养成规划和标准成长!$B301+养成规划和标准成长!M$14*养成规划和标准成长!$C301*养成规划和标准成长!$E301+养成规划和标准成长!M$17*10*养成规划和标准成长!$G301+养成规划和标准成长!M$18*10*养成规划和标准成长!$H301+养成规划和标准成长!M$19*养成规划和标准成长!$I301,0)</f>
        <v>541</v>
      </c>
      <c r="AD55" s="9">
        <f>ROUND(属性投放!M$4+养成规划和标准成长!N$3*养成规划和标准成长!$C301*养成规划和标准成长!$D301+养成规划和标准成长!N$4*养成规划和标准成长!$J301+养成规划和标准成长!N$5*养成规划和标准成长!$F301+(养成规划和标准成长!N$12+养成规划和标准成长!N$13)*养成规划和标准成长!$B301+养成规划和标准成长!N$14*养成规划和标准成长!$C301*养成规划和标准成长!$E301+养成规划和标准成长!N$17*10*养成规划和标准成长!$G301+养成规划和标准成长!N$18*10*养成规划和标准成长!$H301+养成规划和标准成长!N$19*养成规划和标准成长!$I301,0)</f>
        <v>548</v>
      </c>
      <c r="AE55" s="9">
        <f>VLOOKUP(养成规划和标准成长!$L301,阵法、技能和修炼!$C$20:$N$40,COLUMNS(阵法、技能和修炼!$C$20:G$40),0)</f>
        <v>40</v>
      </c>
      <c r="AF55" s="9">
        <f>VLOOKUP(养成规划和标准成长!$L301,阵法、技能和修炼!$C$20:$N$40,COLUMNS(阵法、技能和修炼!$C$20:H$40),0)</f>
        <v>40</v>
      </c>
      <c r="AG55" s="9">
        <f>VLOOKUP(养成规划和标准成长!$L301,阵法、技能和修炼!$C$20:$N$40,COLUMNS(阵法、技能和修炼!$C$20:I$40),0)</f>
        <v>40</v>
      </c>
      <c r="AH55" s="9">
        <f>VLOOKUP(养成规划和标准成长!$L301,阵法、技能和修炼!$C$20:$N$40,COLUMNS(阵法、技能和修炼!$C$20:J$40),0)</f>
        <v>40</v>
      </c>
      <c r="AI55" s="9">
        <f>VLOOKUP(养成规划和标准成长!$L301,阵法、技能和修炼!$C$20:$N$40,COLUMNS(阵法、技能和修炼!$C$20:K$40),0)</f>
        <v>10</v>
      </c>
      <c r="AJ55" s="9">
        <f>VLOOKUP(养成规划和标准成长!$L301,阵法、技能和修炼!$C$20:$N$40,COLUMNS(阵法、技能和修炼!$C$20:L$40),0)</f>
        <v>10</v>
      </c>
      <c r="AK55" s="9">
        <f>VLOOKUP(养成规划和标准成长!$L301,阵法、技能和修炼!$C$20:$N$40,COLUMNS(阵法、技能和修炼!$C$20:M$40),0)</f>
        <v>12.000000000000011</v>
      </c>
      <c r="AL55" s="9">
        <f>VLOOKUP(养成规划和标准成长!$L301,阵法、技能和修炼!$C$20:$N$40,COLUMNS(阵法、技能和修炼!$C$20:N$40),0)</f>
        <v>12.000000000000011</v>
      </c>
      <c r="AN55" s="1">
        <v>52</v>
      </c>
      <c r="AO55" s="9">
        <f>ROUND(属性投放!D$4+养成规划和标准成长!E$3*养成规划和标准成长!$O301*养成规划和标准成长!$P301+养成规划和标准成长!E$4*养成规划和标准成长!$V301+养成规划和标准成长!E$5*养成规划和标准成长!$R301+(养成规划和标准成长!E$12+养成规划和标准成长!E$13)*养成规划和标准成长!$N301+养成规划和标准成长!E$14*养成规划和标准成长!$O301*养成规划和标准成长!$Q301+养成规划和标准成长!E$17*10*养成规划和标准成长!$S301+养成规划和标准成长!E$18*10*养成规划和标准成长!$T301+养成规划和标准成长!E$19*养成规划和标准成长!$U301,0)</f>
        <v>2765</v>
      </c>
      <c r="AP55" s="9">
        <f>ROUND(属性投放!E$4+养成规划和标准成长!F$3*养成规划和标准成长!$O301*养成规划和标准成长!$P301+养成规划和标准成长!F$4*养成规划和标准成长!$V301+养成规划和标准成长!F$5*养成规划和标准成长!$R301+(养成规划和标准成长!F$12+养成规划和标准成长!F$13)*养成规划和标准成长!$N301+养成规划和标准成长!F$14*养成规划和标准成长!$O301*养成规划和标准成长!$Q301+养成规划和标准成长!F$17*10*养成规划和标准成长!$S301+养成规划和标准成长!F$18*10*养成规划和标准成长!$T301+养成规划和标准成长!F$19*养成规划和标准成长!$U301,0)</f>
        <v>2495</v>
      </c>
      <c r="AQ55" s="9">
        <f>ROUND(属性投放!F$4+养成规划和标准成长!G$3*养成规划和标准成长!$O301*养成规划和标准成长!$P301+养成规划和标准成长!G$4*养成规划和标准成长!$V301+养成规划和标准成长!G$5*养成规划和标准成长!$R301+(养成规划和标准成长!G$12+养成规划和标准成长!G$13)*养成规划和标准成长!$N301+养成规划和标准成长!G$14*养成规划和标准成长!$O301*养成规划和标准成长!$Q301+养成规划和标准成长!G$17*10*养成规划和标准成长!$S301+养成规划和标准成长!G$18*10*养成规划和标准成长!$T301+养成规划和标准成长!G$19*养成规划和标准成长!$U301,0)</f>
        <v>983</v>
      </c>
      <c r="AR55" s="9">
        <f>ROUND(属性投放!G$4+养成规划和标准成长!H$3*养成规划和标准成长!$O301*养成规划和标准成长!$P301+养成规划和标准成长!H$4*养成规划和标准成长!$V301+养成规划和标准成长!H$5*养成规划和标准成长!$R301+(养成规划和标准成长!H$12+养成规划和标准成长!H$13)*养成规划和标准成长!$N301+养成规划和标准成长!H$14*养成规划和标准成长!$O301*养成规划和标准成长!$Q301+养成规划和标准成长!H$17*10*养成规划和标准成长!$S301+养成规划和标准成长!H$18*10*养成规划和标准成长!$T301+养成规划和标准成长!H$19*养成规划和标准成长!$U301,0)</f>
        <v>478</v>
      </c>
      <c r="AS55" s="9">
        <f>ROUND(属性投放!H$4+养成规划和标准成长!I$3*养成规划和标准成长!$O301*养成规划和标准成长!$P301+养成规划和标准成长!I$4*养成规划和标准成长!$V301+养成规划和标准成长!I$5*养成规划和标准成长!$R301+(养成规划和标准成长!I$12+养成规划和标准成长!I$13)*养成规划和标准成长!$N301+养成规划和标准成长!I$14*养成规划和标准成长!$O301*养成规划和标准成长!$Q301+养成规划和标准成长!I$17*10*养成规划和标准成长!$S301+养成规划和标准成长!I$18*10*养成规划和标准成长!$T301+养成规划和标准成长!I$19*养成规划和标准成长!$U301,0)</f>
        <v>735</v>
      </c>
      <c r="AT55" s="9">
        <f>ROUND(属性投放!I$4+养成规划和标准成长!J$3*养成规划和标准成长!$O301*养成规划和标准成长!$P301+养成规划和标准成长!J$4*养成规划和标准成长!$V301+养成规划和标准成长!J$5*养成规划和标准成长!$R301+(养成规划和标准成长!J$12+养成规划和标准成长!J$13)*养成规划和标准成长!$N301+养成规划和标准成长!J$14*养成规划和标准成长!$O301*养成规划和标准成长!$Q301+养成规划和标准成长!J$17*10*养成规划和标准成长!$S301+养成规划和标准成长!J$18*10*养成规划和标准成长!$T301+养成规划和标准成长!J$19*养成规划和标准成长!$U301,0)</f>
        <v>533</v>
      </c>
      <c r="AU55" s="9">
        <f>ROUND(属性投放!J$4+养成规划和标准成长!K$3*养成规划和标准成长!$O301*养成规划和标准成长!$P301+养成规划和标准成长!K$4*养成规划和标准成长!$V301+养成规划和标准成长!K$5*养成规划和标准成长!$R301+(养成规划和标准成长!K$12+养成规划和标准成长!K$13)*养成规划和标准成长!$N301+养成规划和标准成长!K$14*养成规划和标准成长!$O301*养成规划和标准成长!$Q301+养成规划和标准成长!K$17*10*养成规划和标准成长!$S301+养成规划和标准成长!K$18*10*养成规划和标准成长!$T301+养成规划和标准成长!K$19*养成规划和标准成长!$U301,0)</f>
        <v>366</v>
      </c>
      <c r="AV55" s="9">
        <f>ROUND(属性投放!K$4+养成规划和标准成长!L$3*养成规划和标准成长!$O301*养成规划和标准成长!$P301+养成规划和标准成长!L$4*养成规划和标准成长!$V301+养成规划和标准成长!L$5*养成规划和标准成长!$R301+(养成规划和标准成长!L$12+养成规划和标准成长!L$13)*养成规划和标准成长!$N301+养成规划和标准成长!L$14*养成规划和标准成长!$O301*养成规划和标准成长!$Q301+养成规划和标准成长!L$17*10*养成规划和标准成长!$S301+养成规划和标准成长!L$18*10*养成规划和标准成长!$T301+养成规划和标准成长!L$19*养成规划和标准成长!$U301,0)</f>
        <v>237</v>
      </c>
      <c r="AW55" s="9">
        <f>ROUND(属性投放!L$4+养成规划和标准成长!M$3*养成规划和标准成长!$O301*养成规划和标准成长!$P301+养成规划和标准成长!M$4*养成规划和标准成长!$V301+养成规划和标准成长!M$5*养成规划和标准成长!$R301+(养成规划和标准成长!M$12+养成规划和标准成长!M$13)*养成规划和标准成长!$N301+养成规划和标准成长!M$14*养成规划和标准成长!$O301*养成规划和标准成长!$Q301+养成规划和标准成长!M$17*10*养成规划和标准成长!$S301+养成规划和标准成长!M$18*10*养成规划和标准成长!$T301+养成规划和标准成长!M$19*养成规划和标准成长!$U301,0)</f>
        <v>553</v>
      </c>
      <c r="AX55" s="9">
        <f>ROUND(属性投放!M$4+养成规划和标准成长!N$3*养成规划和标准成长!$O301*养成规划和标准成长!$P301+养成规划和标准成长!N$4*养成规划和标准成长!$V301+养成规划和标准成长!N$5*养成规划和标准成长!$R301+(养成规划和标准成长!N$12+养成规划和标准成长!N$13)*养成规划和标准成长!$N301+养成规划和标准成长!N$14*养成规划和标准成长!$O301*养成规划和标准成长!$Q301+养成规划和标准成长!N$17*10*养成规划和标准成长!$S301+养成规划和标准成长!N$18*10*养成规划和标准成长!$T301+养成规划和标准成长!N$19*养成规划和标准成长!$U301,0)</f>
        <v>562</v>
      </c>
      <c r="AY55" s="9">
        <f>VLOOKUP(养成规划和标准成长!$X301,阵法、技能和修炼!$C$20:$N$40,COLUMNS(阵法、技能和修炼!$C$20:G$40),0)</f>
        <v>40</v>
      </c>
      <c r="AZ55" s="9">
        <f>VLOOKUP(养成规划和标准成长!$X301,阵法、技能和修炼!$C$20:$N$40,COLUMNS(阵法、技能和修炼!$C$20:H$40),0)</f>
        <v>40</v>
      </c>
      <c r="BA55" s="9">
        <f>VLOOKUP(养成规划和标准成长!$X301,阵法、技能和修炼!$C$20:$N$40,COLUMNS(阵法、技能和修炼!$C$20:I$40),0)</f>
        <v>40</v>
      </c>
      <c r="BB55" s="9">
        <f>VLOOKUP(养成规划和标准成长!$X301,阵法、技能和修炼!$C$20:$N$40,COLUMNS(阵法、技能和修炼!$C$20:J$40),0)</f>
        <v>40</v>
      </c>
      <c r="BC55" s="9">
        <f>VLOOKUP(养成规划和标准成长!$X301,阵法、技能和修炼!$C$20:$N$40,COLUMNS(阵法、技能和修炼!$C$20:K$40),0)</f>
        <v>10</v>
      </c>
      <c r="BD55" s="9">
        <f>VLOOKUP(养成规划和标准成长!$X301,阵法、技能和修炼!$C$20:$N$40,COLUMNS(阵法、技能和修炼!$C$20:L$40),0)</f>
        <v>10</v>
      </c>
      <c r="BE55" s="9">
        <f>VLOOKUP(养成规划和标准成长!$X301,阵法、技能和修炼!$C$20:$N$40,COLUMNS(阵法、技能和修炼!$C$20:M$40),0)</f>
        <v>12.000000000000011</v>
      </c>
      <c r="BF55" s="9">
        <f>VLOOKUP(养成规划和标准成长!$X301,阵法、技能和修炼!$C$20:$N$40,COLUMNS(阵法、技能和修炼!$C$20:N$40),0)</f>
        <v>12.000000000000011</v>
      </c>
      <c r="BH55" s="1">
        <v>52</v>
      </c>
      <c r="BI55" s="9">
        <f>ROUND(属性投放!D$4+养成规划和标准成长!E$3*养成规划和标准成长!$AA301*养成规划和标准成长!$AB301+养成规划和标准成长!E$4*养成规划和标准成长!$AH301+养成规划和标准成长!E$5*养成规划和标准成长!$AD301+(养成规划和标准成长!E$12+养成规划和标准成长!E$13)*养成规划和标准成长!$Z301+养成规划和标准成长!E$14*养成规划和标准成长!$AA301*养成规划和标准成长!$AC301+养成规划和标准成长!E$17*10*养成规划和标准成长!$AE301+养成规划和标准成长!E$18*10*养成规划和标准成长!$AF301+养成规划和标准成长!E$19*养成规划和标准成长!$AG301,0)</f>
        <v>3050</v>
      </c>
      <c r="BJ55" s="9">
        <f>ROUND(属性投放!E$4+养成规划和标准成长!F$3*养成规划和标准成长!$AA301*养成规划和标准成长!$AB301+养成规划和标准成长!F$4*养成规划和标准成长!$AH301+养成规划和标准成长!F$5*养成规划和标准成长!$AD301+(养成规划和标准成长!F$12+养成规划和标准成长!F$13)*养成规划和标准成长!$Z301+养成规划和标准成长!F$14*养成规划和标准成长!$AA301*养成规划和标准成长!$AC301+养成规划和标准成长!F$17*10*养成规划和标准成长!$AE301+养成规划和标准成长!F$18*10*养成规划和标准成长!$AF301+养成规划和标准成长!F$19*养成规划和标准成长!$AG301,0)</f>
        <v>2605</v>
      </c>
      <c r="BK55" s="9">
        <f>ROUND(属性投放!F$4+养成规划和标准成长!G$3*养成规划和标准成长!$AA301*养成规划和标准成长!$AB301+养成规划和标准成长!G$4*养成规划和标准成长!$AH301+养成规划和标准成长!G$5*养成规划和标准成长!$AD301+(养成规划和标准成长!G$12+养成规划和标准成长!G$13)*养成规划和标准成长!$Z301+养成规划和标准成长!G$14*养成规划和标准成长!$AA301*养成规划和标准成长!$AC301+养成规划和标准成长!G$17*10*养成规划和标准成长!$AE301+养成规划和标准成长!G$18*10*养成规划和标准成长!$AF301+养成规划和标准成长!G$19*养成规划和标准成长!$AG301,0)</f>
        <v>1057</v>
      </c>
      <c r="BL55" s="9">
        <f>ROUND(属性投放!G$4+养成规划和标准成长!H$3*养成规划和标准成长!$AA301*养成规划和标准成长!$AB301+养成规划和标准成长!H$4*养成规划和标准成长!$AH301+养成规划和标准成长!H$5*养成规划和标准成长!$AD301+(养成规划和标准成长!H$12+养成规划和标准成长!H$13)*养成规划和标准成长!$Z301+养成规划和标准成长!H$14*养成规划和标准成长!$AA301*养成规划和标准成长!$AC301+养成规划和标准成长!H$17*10*养成规划和标准成长!$AE301+养成规划和标准成长!H$18*10*养成规划和标准成长!$AF301+养成规划和标准成长!H$19*养成规划和标准成长!$AG301,0)</f>
        <v>531</v>
      </c>
      <c r="BM55" s="9">
        <f>ROUND(属性投放!H$4+养成规划和标准成长!I$3*养成规划和标准成长!$AA301*养成规划和标准成长!$AB301+养成规划和标准成长!I$4*养成规划和标准成长!$AH301+养成规划和标准成长!I$5*养成规划和标准成长!$AD301+(养成规划和标准成长!I$12+养成规划和标准成长!I$13)*养成规划和标准成长!$Z301+养成规划和标准成长!I$14*养成规划和标准成长!$AA301*养成规划和标准成长!$AC301+养成规划和标准成长!I$17*10*养成规划和标准成长!$AE301+养成规划和标准成长!I$18*10*养成规划和标准成长!$AF301+养成规划和标准成长!I$19*养成规划和标准成长!$AG301,0)</f>
        <v>786</v>
      </c>
      <c r="BN55" s="9">
        <f>ROUND(属性投放!I$4+养成规划和标准成长!J$3*养成规划和标准成长!$AA301*养成规划和标准成长!$AB301+养成规划和标准成长!J$4*养成规划和标准成长!$AH301+养成规划和标准成长!J$5*养成规划和标准成长!$AD301+(养成规划和标准成长!J$12+养成规划和标准成长!J$13)*养成规划和标准成长!$Z301+养成规划和标准成长!J$14*养成规划和标准成长!$AA301*养成规划和标准成长!$AC301+养成规划和标准成长!J$17*10*养成规划和标准成长!$AE301+养成规划和标准成长!J$18*10*养成规划和标准成长!$AF301+养成规划和标准成长!J$19*养成规划和标准成长!$AG301,0)</f>
        <v>577</v>
      </c>
      <c r="BO55" s="9">
        <f>ROUND(属性投放!J$4+养成规划和标准成长!K$3*养成规划和标准成长!$AA301*养成规划和标准成长!$AB301+养成规划和标准成长!K$4*养成规划和标准成长!$AH301+养成规划和标准成长!K$5*养成规划和标准成长!$AD301+(养成规划和标准成长!K$12+养成规划和标准成长!K$13)*养成规划和标准成长!$Z301+养成规划和标准成长!K$14*养成规划和标准成长!$AA301*养成规划和标准成长!$AC301+养成规划和标准成长!K$17*10*养成规划和标准成长!$AE301+养成规划和标准成长!K$18*10*养成规划和标准成长!$AF301+养成规划和标准成长!K$19*养成规划和标准成长!$AG301,0)</f>
        <v>392</v>
      </c>
      <c r="BP55" s="9">
        <f>ROUND(属性投放!K$4+养成规划和标准成长!L$3*养成规划和标准成长!$AA301*养成规划和标准成长!$AB301+养成规划和标准成长!L$4*养成规划和标准成长!$AH301+养成规划和标准成长!L$5*养成规划和标准成长!$AD301+(养成规划和标准成长!L$12+养成规划和标准成长!L$13)*养成规划和标准成长!$Z301+养成规划和标准成长!L$14*养成规划和标准成长!$AA301*养成规划和标准成长!$AC301+养成规划和标准成长!L$17*10*养成规划和标准成长!$AE301+养成规划和标准成长!L$18*10*养成规划和标准成长!$AF301+养成规划和标准成长!L$19*养成规划和标准成长!$AG301,0)</f>
        <v>271</v>
      </c>
      <c r="BQ55" s="9">
        <f>ROUND(属性投放!L$4+养成规划和标准成长!M$3*养成规划和标准成长!$AA301*养成规划和标准成长!$AB301+养成规划和标准成长!M$4*养成规划和标准成长!$AH301+养成规划和标准成长!M$5*养成规划和标准成长!$AD301+(养成规划和标准成长!M$12+养成规划和标准成长!M$13)*养成规划和标准成长!$Z301+养成规划和标准成长!M$14*养成规划和标准成长!$AA301*养成规划和标准成长!$AC301+养成规划和标准成长!M$17*10*养成规划和标准成长!$AE301+养成规划和标准成长!M$18*10*养成规划和标准成长!$AF301+养成规划和标准成长!M$19*养成规划和标准成长!$AG301,0)</f>
        <v>562</v>
      </c>
      <c r="BR55" s="9">
        <f>ROUND(属性投放!M$4+养成规划和标准成长!N$3*养成规划和标准成长!$AA301*养成规划和标准成长!$AB301+养成规划和标准成长!N$4*养成规划和标准成长!$AH301+养成规划和标准成长!N$5*养成规划和标准成长!$AD301+(养成规划和标准成长!N$12+养成规划和标准成长!N$13)*养成规划和标准成长!$Z301+养成规划和标准成长!N$14*养成规划和标准成长!$AA301*养成规划和标准成长!$AC301+养成规划和标准成长!N$17*10*养成规划和标准成长!$AE301+养成规划和标准成长!N$18*10*养成规划和标准成长!$AF301+养成规划和标准成长!N$19*养成规划和标准成长!$AG301,0)</f>
        <v>572</v>
      </c>
      <c r="BS55" s="9">
        <f>VLOOKUP(养成规划和标准成长!$AJ301,阵法、技能和修炼!$C$20:$N$40,COLUMNS(阵法、技能和修炼!$C$20:G$40),0)</f>
        <v>40</v>
      </c>
      <c r="BT55" s="9">
        <f>VLOOKUP(养成规划和标准成长!$AJ301,阵法、技能和修炼!$C$20:$N$40,COLUMNS(阵法、技能和修炼!$C$20:H$40),0)</f>
        <v>40</v>
      </c>
      <c r="BU55" s="9">
        <f>VLOOKUP(养成规划和标准成长!$AJ301,阵法、技能和修炼!$C$20:$N$40,COLUMNS(阵法、技能和修炼!$C$20:I$40),0)</f>
        <v>40</v>
      </c>
      <c r="BV55" s="9">
        <f>VLOOKUP(养成规划和标准成长!$AJ301,阵法、技能和修炼!$C$20:$N$40,COLUMNS(阵法、技能和修炼!$C$20:J$40),0)</f>
        <v>40</v>
      </c>
      <c r="BW55" s="9">
        <f>VLOOKUP(养成规划和标准成长!$AJ301,阵法、技能和修炼!$C$20:$N$40,COLUMNS(阵法、技能和修炼!$C$20:K$40),0)</f>
        <v>10</v>
      </c>
      <c r="BX55" s="9">
        <f>VLOOKUP(养成规划和标准成长!$AJ301,阵法、技能和修炼!$C$20:$N$40,COLUMNS(阵法、技能和修炼!$C$20:L$40),0)</f>
        <v>10</v>
      </c>
      <c r="BY55" s="9">
        <f>VLOOKUP(养成规划和标准成长!$AJ301,阵法、技能和修炼!$C$20:$N$40,COLUMNS(阵法、技能和修炼!$C$20:M$40),0)</f>
        <v>12.000000000000011</v>
      </c>
      <c r="BZ55" s="9">
        <f>VLOOKUP(养成规划和标准成长!$AJ301,阵法、技能和修炼!$C$20:$N$40,COLUMNS(阵法、技能和修炼!$C$20:N$40),0)</f>
        <v>12.000000000000011</v>
      </c>
    </row>
    <row r="56" spans="1:78">
      <c r="A56" s="1">
        <v>53</v>
      </c>
      <c r="B56" s="9">
        <f>ROUND(属性投放!D$4+养成规划和标准成长!E$3*养成规划和标准成长!$O149*养成规划和标准成长!$P149+养成规划和标准成长!E$4*养成规划和标准成长!$V149+养成规划和标准成长!E$5*养成规划和标准成长!$R149+(养成规划和标准成长!E$12+养成规划和标准成长!E$13)*养成规划和标准成长!$N149+养成规划和标准成长!E$14*养成规划和标准成长!$O149*养成规划和标准成长!$Q149+养成规划和标准成长!E$17*10*养成规划和标准成长!$S149+养成规划和标准成长!E$18*10*养成规划和标准成长!$T149+养成规划和标准成长!E$19*养成规划和标准成长!$U149,0)</f>
        <v>2228</v>
      </c>
      <c r="C56" s="9">
        <f>ROUND(属性投放!E$4+养成规划和标准成长!F$3*养成规划和标准成长!$O149*养成规划和标准成长!$P149+养成规划和标准成长!F$4*养成规划和标准成长!$V149+养成规划和标准成长!F$5*养成规划和标准成长!$R149+(养成规划和标准成长!F$12+养成规划和标准成长!F$13)*养成规划和标准成长!$N149+养成规划和标准成长!F$14*养成规划和标准成长!$O149*养成规划和标准成长!$Q149+养成规划和标准成长!F$17*10*养成规划和标准成长!$S149+养成规划和标准成长!F$18*10*养成规划和标准成长!$T149+养成规划和标准成长!F$19*养成规划和标准成长!$U149,0)</f>
        <v>2271</v>
      </c>
      <c r="D56" s="9">
        <f>ROUND(属性投放!F$4+养成规划和标准成长!G$3*养成规划和标准成长!$O149*养成规划和标准成长!$P149+养成规划和标准成长!G$4*养成规划和标准成长!$V149+养成规划和标准成长!G$5*养成规划和标准成长!$R149+(养成规划和标准成长!G$12+养成规划和标准成长!G$13)*养成规划和标准成长!$N149+养成规划和标准成长!G$14*养成规划和标准成长!$O149*养成规划和标准成长!$Q149+养成规划和标准成长!G$17*10*养成规划和标准成长!$S149+养成规划和标准成长!G$18*10*养成规划和标准成长!$T149+养成规划和标准成长!G$19*养成规划和标准成长!$U149,0)</f>
        <v>842</v>
      </c>
      <c r="E56" s="9">
        <f>ROUND(属性投放!G$4+养成规划和标准成长!H$3*养成规划和标准成长!$O149*养成规划和标准成长!$P149+养成规划和标准成长!H$4*养成规划和标准成长!$V149+养成规划和标准成长!H$5*养成规划和标准成长!$R149+(养成规划和标准成长!H$12+养成规划和标准成长!H$13)*养成规划和标准成长!$N149+养成规划和标准成长!H$14*养成规划和标准成长!$O149*养成规划和标准成长!$Q149+养成规划和标准成长!H$17*10*养成规划和标准成长!$S149+养成规划和标准成长!H$18*10*养成规划和标准成长!$T149+养成规划和标准成长!H$19*养成规划和标准成长!$U149,0)</f>
        <v>370</v>
      </c>
      <c r="F56" s="9">
        <f>ROUND(属性投放!H$4+养成规划和标准成长!I$3*养成规划和标准成长!$O149*养成规划和标准成长!$P149+养成规划和标准成长!I$4*养成规划和标准成长!$V149+养成规划和标准成长!I$5*养成规划和标准成长!$R149+(养成规划和标准成长!I$12+养成规划和标准成长!I$13)*养成规划和标准成长!$N149+养成规划和标准成长!I$14*养成规划和标准成长!$O149*养成规划和标准成长!$Q149+养成规划和标准成长!I$17*10*养成规划和标准成长!$S149+养成规划和标准成长!I$18*10*养成规划和标准成长!$T149+养成规划和标准成长!I$19*养成规划和标准成长!$U149,0)</f>
        <v>642</v>
      </c>
      <c r="G56" s="9">
        <f>ROUND(属性投放!I$4+养成规划和标准成长!J$3*养成规划和标准成长!$O149*养成规划和标准成长!$P149+养成规划和标准成长!J$4*养成规划和标准成长!$V149+养成规划和标准成长!J$5*养成规划和标准成长!$R149+(养成规划和标准成长!J$12+养成规划和标准成长!J$13)*养成规划和标准成长!$N149+养成规划和标准成长!J$14*养成规划和标准成长!$O149*养成规划和标准成长!$Q149+养成规划和标准成长!J$17*10*养成规划和标准成长!$S149+养成规划和标准成长!J$18*10*养成规划和标准成长!$T149+养成规划和标准成长!J$19*养成规划和标准成长!$U149,0)</f>
        <v>452</v>
      </c>
      <c r="H56" s="9">
        <f>ROUND(属性投放!J$4+养成规划和标准成长!K$3*养成规划和标准成长!$O149*养成规划和标准成长!$P149+养成规划和标准成长!K$4*养成规划和标准成长!$V149+养成规划和标准成长!K$5*养成规划和标准成长!$R149+(养成规划和标准成长!K$12+养成规划和标准成长!K$13)*养成规划和标准成长!$N149+养成规划和标准成长!K$14*养成规划和标准成长!$O149*养成规划和标准成长!$Q149+养成规划和标准成长!K$17*10*养成规划和标准成长!$S149+养成规划和标准成长!K$18*10*养成规划和标准成长!$T149+养成规划和标准成长!K$19*养成规划和标准成长!$U149,0)</f>
        <v>311</v>
      </c>
      <c r="I56" s="9">
        <f>ROUND(属性投放!K$4+养成规划和标准成长!L$3*养成规划和标准成长!$O149*养成规划和标准成长!$P149+养成规划和标准成长!L$4*养成规划和标准成长!$V149+养成规划和标准成长!L$5*养成规划和标准成长!$R149+(养成规划和标准成长!L$12+养成规划和标准成长!L$13)*养成规划和标准成长!$N149+养成规划和标准成长!L$14*养成规划和标准成长!$O149*养成规划和标准成长!$Q149+养成规划和标准成长!L$17*10*养成规划和标准成长!$S149+养成规划和标准成长!L$18*10*养成规划和标准成长!$T149+养成规划和标准成长!L$19*养成规划和标准成长!$U149,0)</f>
        <v>165</v>
      </c>
      <c r="J56" s="9">
        <f>ROUND(属性投放!L$4+养成规划和标准成长!M$3*养成规划和标准成长!$O149*养成规划和标准成长!$P149+养成规划和标准成长!M$4*养成规划和标准成长!$V149+养成规划和标准成长!M$5*养成规划和标准成长!$R149+(养成规划和标准成长!M$12+养成规划和标准成长!M$13)*养成规划和标准成长!$N149+养成规划和标准成长!M$14*养成规划和标准成长!$O149*养成规划和标准成长!$Q149+养成规划和标准成长!M$17*10*养成规划和标准成长!$S149+养成规划和标准成长!M$18*10*养成规划和标准成长!$T149+养成规划和标准成长!M$19*养成规划和标准成长!$U149,0)</f>
        <v>545</v>
      </c>
      <c r="K56" s="9">
        <f>ROUND(属性投放!M$4+养成规划和标准成长!N$3*养成规划和标准成长!$O149*养成规划和标准成长!$P149+养成规划和标准成长!N$4*养成规划和标准成长!$V149+养成规划和标准成长!N$5*养成规划和标准成长!$R149+(养成规划和标准成长!N$12+养成规划和标准成长!N$13)*养成规划和标准成长!$N149+养成规划和标准成长!N$14*养成规划和标准成长!$O149*养成规划和标准成长!$Q149+养成规划和标准成长!N$17*10*养成规划和标准成长!$S149+养成规划和标准成长!N$18*10*养成规划和标准成长!$T149+养成规划和标准成长!N$19*养成规划和标准成长!$U149,0)</f>
        <v>550</v>
      </c>
      <c r="L56" s="9">
        <f>VLOOKUP(养成规划和标准成长!$X149,阵法、技能和修炼!$C$20:$N$40,COLUMNS(阵法、技能和修炼!$C$20:G$40),0)</f>
        <v>20</v>
      </c>
      <c r="M56" s="9">
        <f>VLOOKUP(养成规划和标准成长!$X149,阵法、技能和修炼!$C$20:$N$40,COLUMNS(阵法、技能和修炼!$C$20:H$40),0)</f>
        <v>20</v>
      </c>
      <c r="N56" s="9">
        <f>VLOOKUP(养成规划和标准成长!$X149,阵法、技能和修炼!$C$20:$N$40,COLUMNS(阵法、技能和修炼!$C$20:I$40),0)</f>
        <v>20</v>
      </c>
      <c r="O56" s="9">
        <f>VLOOKUP(养成规划和标准成长!$X149,阵法、技能和修炼!$C$20:$N$40,COLUMNS(阵法、技能和修炼!$C$20:J$40),0)</f>
        <v>20</v>
      </c>
      <c r="P56" s="9">
        <f>VLOOKUP(养成规划和标准成长!$X149,阵法、技能和修炼!$C$20:$N$40,COLUMNS(阵法、技能和修炼!$C$20:K$40),0)</f>
        <v>5</v>
      </c>
      <c r="Q56" s="9">
        <f>VLOOKUP(养成规划和标准成长!$X149,阵法、技能和修炼!$C$20:$N$40,COLUMNS(阵法、技能和修炼!$C$20:L$40),0)</f>
        <v>5</v>
      </c>
      <c r="R56" s="9">
        <f>VLOOKUP(养成规划和标准成长!$X149,阵法、技能和修炼!$C$20:$N$40,COLUMNS(阵法、技能和修炼!$C$20:M$40),0)</f>
        <v>6.0000000000000053</v>
      </c>
      <c r="S56" s="9">
        <f>VLOOKUP(养成规划和标准成长!$X149,阵法、技能和修炼!$C$20:$N$40,COLUMNS(阵法、技能和修炼!$C$20:N$40),0)</f>
        <v>6.0000000000000053</v>
      </c>
      <c r="T56" s="1">
        <v>53</v>
      </c>
      <c r="U56" s="9">
        <f>ROUND(属性投放!D$4+养成规划和标准成长!E$3*养成规划和标准成长!$C302*养成规划和标准成长!$D302+养成规划和标准成长!E$4*养成规划和标准成长!$J302+养成规划和标准成长!E$5*养成规划和标准成长!$F302+(养成规划和标准成长!E$12+养成规划和标准成长!E$13)*养成规划和标准成长!$B302+养成规划和标准成长!E$14*养成规划和标准成长!$C302*养成规划和标准成长!$E302+养成规划和标准成长!E$17*10*养成规划和标准成长!$G302+养成规划和标准成长!E$18*10*养成规划和标准成长!$H302+养成规划和标准成长!E$19*养成规划和标准成长!$I302,0)</f>
        <v>2457</v>
      </c>
      <c r="V56" s="9">
        <f>ROUND(属性投放!E$4+养成规划和标准成长!F$3*养成规划和标准成长!$C302*养成规划和标准成长!$D302+养成规划和标准成长!F$4*养成规划和标准成长!$J302+养成规划和标准成长!F$5*养成规划和标准成长!$F302+(养成规划和标准成长!F$12+养成规划和标准成长!F$13)*养成规划和标准成长!$B302+养成规划和标准成长!F$14*养成规划和标准成长!$C302*养成规划和标准成长!$E302+养成规划和标准成长!F$17*10*养成规划和标准成长!$G302+养成规划和标准成长!F$18*10*养成规划和标准成长!$H302+养成规划和标准成长!F$19*养成规划和标准成长!$I302,0)</f>
        <v>2400</v>
      </c>
      <c r="W56" s="9">
        <f>ROUND(属性投放!F$4+养成规划和标准成长!G$3*养成规划和标准成长!$C302*养成规划和标准成长!$D302+养成规划和标准成长!G$4*养成规划和标准成长!$J302+养成规划和标准成长!G$5*养成规划和标准成长!$F302+(养成规划和标准成长!G$12+养成规划和标准成长!G$13)*养成规划和标准成长!$B302+养成规划和标准成长!G$14*养成规划和标准成长!$C302*养成规划和标准成长!$E302+养成规划和标准成长!G$17*10*养成规划和标准成长!$G302+养成规划和标准成长!G$18*10*养成规划和标准成长!$H302+养成规划和标准成长!G$19*养成规划和标准成长!$I302,0)</f>
        <v>906</v>
      </c>
      <c r="X56" s="9">
        <f>ROUND(属性投放!G$4+养成规划和标准成长!H$3*养成规划和标准成长!$C302*养成规划和标准成长!$D302+养成规划和标准成长!H$4*养成规划和标准成长!$J302+养成规划和标准成长!H$5*养成规划和标准成长!$F302+(养成规划和标准成长!H$12+养成规划和标准成长!H$13)*养成规划和标准成长!$B302+养成规划和标准成长!H$14*养成规划和标准成长!$C302*养成规划和标准成长!$E302+养成规划和标准成长!H$17*10*养成规划和标准成长!$G302+养成规划和标准成长!H$18*10*养成规划和标准成长!$H302+养成规划和标准成长!H$19*养成规划和标准成长!$I302,0)</f>
        <v>415</v>
      </c>
      <c r="Y56" s="9">
        <f>ROUND(属性投放!H$4+养成规划和标准成长!I$3*养成规划和标准成长!$C302*养成规划和标准成长!$D302+养成规划和标准成长!I$4*养成规划和标准成长!$J302+养成规划和标准成长!I$5*养成规划和标准成长!$F302+(养成规划和标准成长!I$12+养成规划和标准成长!I$13)*养成规划和标准成长!$B302+养成规划和标准成长!I$14*养成规划和标准成长!$C302*养成规划和标准成长!$E302+养成规划和标准成长!I$17*10*养成规划和标准成长!$G302+养成规划和标准成长!I$18*10*养成规划和标准成长!$H302+养成规划和标准成长!I$19*养成规划和标准成长!$I302,0)</f>
        <v>682</v>
      </c>
      <c r="Z56" s="9">
        <f>ROUND(属性投放!I$4+养成规划和标准成长!J$3*养成规划和标准成长!$C302*养成规划和标准成长!$D302+养成规划和标准成长!J$4*养成规划和标准成长!$J302+养成规划和标准成长!J$5*养成规划和标准成长!$F302+(养成规划和标准成长!J$12+养成规划和标准成长!J$13)*养成规划和标准成长!$B302+养成规划和标准成长!J$14*养成规划和标准成长!$C302*养成规划和标准成长!$E302+养成规划和标准成长!J$17*10*养成规划和标准成长!$G302+养成规划和标准成长!J$18*10*养成规划和标准成长!$H302+养成规划和标准成长!J$19*养成规划和标准成长!$I302,0)</f>
        <v>485</v>
      </c>
      <c r="AA56" s="9">
        <f>ROUND(属性投放!J$4+养成规划和标准成长!K$3*养成规划和标准成长!$C302*养成规划和标准成长!$D302+养成规划和标准成长!K$4*养成规划和标准成长!$J302+养成规划和标准成长!K$5*养成规划和标准成长!$F302+(养成规划和标准成长!K$12+养成规划和标准成长!K$13)*养成规划和标准成长!$B302+养成规划和标准成长!K$14*养成规划和标准成长!$C302*养成规划和标准成长!$E302+养成规划和标准成长!K$17*10*养成规划和标准成长!$G302+养成规划和标准成长!K$18*10*养成规划和标准成长!$H302+养成规划和标准成长!K$19*养成规划和标准成长!$I302,0)</f>
        <v>335</v>
      </c>
      <c r="AB56" s="9">
        <f>ROUND(属性投放!K$4+养成规划和标准成长!L$3*养成规划和标准成长!$C302*养成规划和标准成长!$D302+养成规划和标准成长!L$4*养成规划和标准成长!$J302+养成规划和标准成长!L$5*养成规划和标准成长!$F302+(养成规划和标准成长!L$12+养成规划和标准成长!L$13)*养成规划和标准成长!$B302+养成规划和标准成长!L$14*养成规划和标准成长!$C302*养成规划和标准成长!$E302+养成规划和标准成长!L$17*10*养成规划和标准成长!$G302+养成规划和标准成长!L$18*10*养成规划和标准成长!$H302+养成规划和标准成长!L$19*养成规划和标准成长!$I302,0)</f>
        <v>196</v>
      </c>
      <c r="AC56" s="9">
        <f>ROUND(属性投放!L$4+养成规划和标准成长!M$3*养成规划和标准成长!$C302*养成规划和标准成长!$D302+养成规划和标准成长!M$4*养成规划和标准成长!$J302+养成规划和标准成长!M$5*养成规划和标准成长!$F302+(养成规划和标准成长!M$12+养成规划和标准成长!M$13)*养成规划和标准成长!$B302+养成规划和标准成长!M$14*养成规划和标准成长!$C302*养成规划和标准成长!$E302+养成规划和标准成长!M$17*10*养成规划和标准成长!$G302+养成规划和标准成长!M$18*10*养成规划和标准成长!$H302+养成规划和标准成长!M$19*养成规划和标准成长!$I302,0)</f>
        <v>551</v>
      </c>
      <c r="AD56" s="9">
        <f>ROUND(属性投放!M$4+养成规划和标准成长!N$3*养成规划和标准成长!$C302*养成规划和标准成长!$D302+养成规划和标准成长!N$4*养成规划和标准成长!$J302+养成规划和标准成长!N$5*养成规划和标准成长!$F302+(养成规划和标准成长!N$12+养成规划和标准成长!N$13)*养成规划和标准成长!$B302+养成规划和标准成长!N$14*养成规划和标准成长!$C302*养成规划和标准成长!$E302+养成规划和标准成长!N$17*10*养成规划和标准成长!$G302+养成规划和标准成长!N$18*10*养成规划和标准成长!$H302+养成规划和标准成长!N$19*养成规划和标准成长!$I302,0)</f>
        <v>558</v>
      </c>
      <c r="AE56" s="9">
        <f>VLOOKUP(养成规划和标准成长!$L302,阵法、技能和修炼!$C$20:$N$40,COLUMNS(阵法、技能和修炼!$C$20:G$40),0)</f>
        <v>40</v>
      </c>
      <c r="AF56" s="9">
        <f>VLOOKUP(养成规划和标准成长!$L302,阵法、技能和修炼!$C$20:$N$40,COLUMNS(阵法、技能和修炼!$C$20:H$40),0)</f>
        <v>40</v>
      </c>
      <c r="AG56" s="9">
        <f>VLOOKUP(养成规划和标准成长!$L302,阵法、技能和修炼!$C$20:$N$40,COLUMNS(阵法、技能和修炼!$C$20:I$40),0)</f>
        <v>40</v>
      </c>
      <c r="AH56" s="9">
        <f>VLOOKUP(养成规划和标准成长!$L302,阵法、技能和修炼!$C$20:$N$40,COLUMNS(阵法、技能和修炼!$C$20:J$40),0)</f>
        <v>40</v>
      </c>
      <c r="AI56" s="9">
        <f>VLOOKUP(养成规划和标准成长!$L302,阵法、技能和修炼!$C$20:$N$40,COLUMNS(阵法、技能和修炼!$C$20:K$40),0)</f>
        <v>10</v>
      </c>
      <c r="AJ56" s="9">
        <f>VLOOKUP(养成规划和标准成长!$L302,阵法、技能和修炼!$C$20:$N$40,COLUMNS(阵法、技能和修炼!$C$20:L$40),0)</f>
        <v>10</v>
      </c>
      <c r="AK56" s="9">
        <f>VLOOKUP(养成规划和标准成长!$L302,阵法、技能和修炼!$C$20:$N$40,COLUMNS(阵法、技能和修炼!$C$20:M$40),0)</f>
        <v>12.000000000000011</v>
      </c>
      <c r="AL56" s="9">
        <f>VLOOKUP(养成规划和标准成长!$L302,阵法、技能和修炼!$C$20:$N$40,COLUMNS(阵法、技能和修炼!$C$20:N$40),0)</f>
        <v>12.000000000000011</v>
      </c>
      <c r="AN56" s="1">
        <v>53</v>
      </c>
      <c r="AO56" s="9">
        <f>ROUND(属性投放!D$4+养成规划和标准成长!E$3*养成规划和标准成长!$O302*养成规划和标准成长!$P302+养成规划和标准成长!E$4*养成规划和标准成长!$V302+养成规划和标准成长!E$5*养成规划和标准成长!$R302+(养成规划和标准成长!E$12+养成规划和标准成长!E$13)*养成规划和标准成长!$N302+养成规划和标准成长!E$14*养成规划和标准成长!$O302*养成规划和标准成长!$Q302+养成规划和标准成长!E$17*10*养成规划和标准成长!$S302+养成规划和标准成长!E$18*10*养成规划和标准成长!$T302+养成规划和标准成长!E$19*养成规划和标准成长!$U302,0)</f>
        <v>2792</v>
      </c>
      <c r="AP56" s="9">
        <f>ROUND(属性投放!E$4+养成规划和标准成长!F$3*养成规划和标准成长!$O302*养成规划和标准成长!$P302+养成规划和标准成长!F$4*养成规划和标准成长!$V302+养成规划和标准成长!F$5*养成规划和标准成长!$R302+(养成规划和标准成长!F$12+养成规划和标准成长!F$13)*养成规划和标准成长!$N302+养成规划和标准成长!F$14*养成规划和标准成长!$O302*养成规划和标准成长!$Q302+养成规划和标准成长!F$17*10*养成规划和标准成长!$S302+养成规划和标准成长!F$18*10*养成规划和标准成长!$T302+养成规划和标准成长!F$19*养成规划和标准成长!$U302,0)</f>
        <v>2529</v>
      </c>
      <c r="AQ56" s="9">
        <f>ROUND(属性投放!F$4+养成规划和标准成长!G$3*养成规划和标准成长!$O302*养成规划和标准成长!$P302+养成规划和标准成长!G$4*养成规划和标准成长!$V302+养成规划和标准成长!G$5*养成规划和标准成长!$R302+(养成规划和标准成长!G$12+养成规划和标准成长!G$13)*养成规划和标准成长!$N302+养成规划和标准成长!G$14*养成规划和标准成长!$O302*养成规划和标准成长!$Q302+养成规划和标准成长!G$17*10*养成规划和标准成长!$S302+养成规划和标准成长!G$18*10*养成规划和标准成长!$T302+养成规划和标准成长!G$19*养成规划和标准成长!$U302,0)</f>
        <v>991</v>
      </c>
      <c r="AR56" s="9">
        <f>ROUND(属性投放!G$4+养成规划和标准成长!H$3*养成规划和标准成长!$O302*养成规划和标准成长!$P302+养成规划和标准成长!H$4*养成规划和标准成长!$V302+养成规划和标准成长!H$5*养成规划和标准成长!$R302+(养成规划和标准成长!H$12+养成规划和标准成长!H$13)*养成规划和标准成长!$N302+养成规划和标准成长!H$14*养成规划和标准成长!$O302*养成规划和标准成长!$Q302+养成规划和标准成长!H$17*10*养成规划和标准成长!$S302+养成规划和标准成长!H$18*10*养成规划和标准成长!$T302+养成规划和标准成长!H$19*养成规划和标准成长!$U302,0)</f>
        <v>480</v>
      </c>
      <c r="AS56" s="9">
        <f>ROUND(属性投放!H$4+养成规划和标准成长!I$3*养成规划和标准成长!$O302*养成规划和标准成长!$P302+养成规划和标准成长!I$4*养成规划和标准成长!$V302+养成规划和标准成长!I$5*养成规划和标准成长!$R302+(养成规划和标准成长!I$12+养成规划和标准成长!I$13)*养成规划和标准成长!$N302+养成规划和标准成长!I$14*养成规划和标准成长!$O302*养成规划和标准成长!$Q302+养成规划和标准成长!I$17*10*养成规划和标准成长!$S302+养成规划和标准成长!I$18*10*养成规划和标准成长!$T302+养成规划和标准成长!I$19*养成规划和标准成长!$U302,0)</f>
        <v>742</v>
      </c>
      <c r="AT56" s="9">
        <f>ROUND(属性投放!I$4+养成规划和标准成长!J$3*养成规划和标准成长!$O302*养成规划和标准成长!$P302+养成规划和标准成长!J$4*养成规划和标准成长!$V302+养成规划和标准成长!J$5*养成规划和标准成长!$R302+(养成规划和标准成长!J$12+养成规划和标准成长!J$13)*养成规划和标准成长!$N302+养成规划和标准成长!J$14*养成规划和标准成长!$O302*养成规划和标准成长!$Q302+养成规划和标准成长!J$17*10*养成规划和标准成长!$S302+养成规划和标准成长!J$18*10*养成规划和标准成长!$T302+养成规划和标准成长!J$19*养成规划和标准成长!$U302,0)</f>
        <v>539</v>
      </c>
      <c r="AU56" s="9">
        <f>ROUND(属性投放!J$4+养成规划和标准成长!K$3*养成规划和标准成长!$O302*养成规划和标准成长!$P302+养成规划和标准成长!K$4*养成规划和标准成长!$V302+养成规划和标准成长!K$5*养成规划和标准成长!$R302+(养成规划和标准成长!K$12+养成规划和标准成长!K$13)*养成规划和标准成长!$N302+养成规划和标准成长!K$14*养成规划和标准成长!$O302*养成规划和标准成长!$Q302+养成规划和标准成长!K$17*10*养成规划和标准成长!$S302+养成规划和标准成长!K$18*10*养成规划和标准成长!$T302+养成规划和标准成长!K$19*养成规划和标准成长!$U302,0)</f>
        <v>370</v>
      </c>
      <c r="AV56" s="9">
        <f>ROUND(属性投放!K$4+养成规划和标准成长!L$3*养成规划和标准成长!$O302*养成规划和标准成长!$P302+养成规划和标准成长!L$4*养成规划和标准成长!$V302+养成规划和标准成长!L$5*养成规划和标准成长!$R302+(养成规划和标准成长!L$12+养成规划和标准成长!L$13)*养成规划和标准成长!$N302+养成规划和标准成长!L$14*养成规划和标准成长!$O302*养成规划和标准成长!$Q302+养成规划和标准成长!L$17*10*养成规划和标准成长!$S302+养成规划和标准成长!L$18*10*养成规划和标准成长!$T302+养成规划和标准成长!L$19*养成规划和标准成长!$U302,0)</f>
        <v>238</v>
      </c>
      <c r="AW56" s="9">
        <f>ROUND(属性投放!L$4+养成规划和标准成长!M$3*养成规划和标准成长!$O302*养成规划和标准成长!$P302+养成规划和标准成长!M$4*养成规划和标准成长!$V302+养成规划和标准成长!M$5*养成规划和标准成长!$R302+(养成规划和标准成长!M$12+养成规划和标准成长!M$13)*养成规划和标准成长!$N302+养成规划和标准成长!M$14*养成规划和标准成长!$O302*养成规划和标准成长!$Q302+养成规划和标准成长!M$17*10*养成规划和标准成长!$S302+养成规划和标准成长!M$18*10*养成规划和标准成长!$T302+养成规划和标准成长!M$19*养成规划和标准成长!$U302,0)</f>
        <v>563</v>
      </c>
      <c r="AX56" s="9">
        <f>ROUND(属性投放!M$4+养成规划和标准成长!N$3*养成规划和标准成长!$O302*养成规划和标准成长!$P302+养成规划和标准成长!N$4*养成规划和标准成长!$V302+养成规划和标准成长!N$5*养成规划和标准成长!$R302+(养成规划和标准成长!N$12+养成规划和标准成长!N$13)*养成规划和标准成长!$N302+养成规划和标准成长!N$14*养成规划和标准成长!$O302*养成规划和标准成长!$Q302+养成规划和标准成长!N$17*10*养成规划和标准成长!$S302+养成规划和标准成长!N$18*10*养成规划和标准成长!$T302+养成规划和标准成长!N$19*养成规划和标准成长!$U302,0)</f>
        <v>572</v>
      </c>
      <c r="AY56" s="9">
        <f>VLOOKUP(养成规划和标准成长!$X302,阵法、技能和修炼!$C$20:$N$40,COLUMNS(阵法、技能和修炼!$C$20:G$40),0)</f>
        <v>40</v>
      </c>
      <c r="AZ56" s="9">
        <f>VLOOKUP(养成规划和标准成长!$X302,阵法、技能和修炼!$C$20:$N$40,COLUMNS(阵法、技能和修炼!$C$20:H$40),0)</f>
        <v>40</v>
      </c>
      <c r="BA56" s="9">
        <f>VLOOKUP(养成规划和标准成长!$X302,阵法、技能和修炼!$C$20:$N$40,COLUMNS(阵法、技能和修炼!$C$20:I$40),0)</f>
        <v>40</v>
      </c>
      <c r="BB56" s="9">
        <f>VLOOKUP(养成规划和标准成长!$X302,阵法、技能和修炼!$C$20:$N$40,COLUMNS(阵法、技能和修炼!$C$20:J$40),0)</f>
        <v>40</v>
      </c>
      <c r="BC56" s="9">
        <f>VLOOKUP(养成规划和标准成长!$X302,阵法、技能和修炼!$C$20:$N$40,COLUMNS(阵法、技能和修炼!$C$20:K$40),0)</f>
        <v>10</v>
      </c>
      <c r="BD56" s="9">
        <f>VLOOKUP(养成规划和标准成长!$X302,阵法、技能和修炼!$C$20:$N$40,COLUMNS(阵法、技能和修炼!$C$20:L$40),0)</f>
        <v>10</v>
      </c>
      <c r="BE56" s="9">
        <f>VLOOKUP(养成规划和标准成长!$X302,阵法、技能和修炼!$C$20:$N$40,COLUMNS(阵法、技能和修炼!$C$20:M$40),0)</f>
        <v>12.000000000000011</v>
      </c>
      <c r="BF56" s="9">
        <f>VLOOKUP(养成规划和标准成长!$X302,阵法、技能和修炼!$C$20:$N$40,COLUMNS(阵法、技能和修炼!$C$20:N$40),0)</f>
        <v>12.000000000000011</v>
      </c>
      <c r="BH56" s="1">
        <v>53</v>
      </c>
      <c r="BI56" s="9">
        <f>ROUND(属性投放!D$4+养成规划和标准成长!E$3*养成规划和标准成长!$AA302*养成规划和标准成长!$AB302+养成规划和标准成长!E$4*养成规划和标准成长!$AH302+养成规划和标准成长!E$5*养成规划和标准成长!$AD302+(养成规划和标准成长!E$12+养成规划和标准成长!E$13)*养成规划和标准成长!$Z302+养成规划和标准成长!E$14*养成规划和标准成长!$AA302*养成规划和标准成长!$AC302+养成规划和标准成长!E$17*10*养成规划和标准成长!$AE302+养成规划和标准成长!E$18*10*养成规划和标准成长!$AF302+养成规划和标准成长!E$19*养成规划和标准成长!$AG302,0)</f>
        <v>3080</v>
      </c>
      <c r="BJ56" s="9">
        <f>ROUND(属性投放!E$4+养成规划和标准成长!F$3*养成规划和标准成长!$AA302*养成规划和标准成长!$AB302+养成规划和标准成长!F$4*养成规划和标准成长!$AH302+养成规划和标准成长!F$5*养成规划和标准成长!$AD302+(养成规划和标准成长!F$12+养成规划和标准成长!F$13)*养成规划和标准成长!$Z302+养成规划和标准成长!F$14*养成规划和标准成长!$AA302*养成规划和标准成长!$AC302+养成规划和标准成长!F$17*10*养成规划和标准成长!$AE302+养成规划和标准成长!F$18*10*养成规划和标准成长!$AF302+养成规划和标准成长!F$19*养成规划和标准成长!$AG302,0)</f>
        <v>2640</v>
      </c>
      <c r="BK56" s="9">
        <f>ROUND(属性投放!F$4+养成规划和标准成长!G$3*养成规划和标准成长!$AA302*养成规划和标准成长!$AB302+养成规划和标准成长!G$4*养成规划和标准成长!$AH302+养成规划和标准成长!G$5*养成规划和标准成长!$AD302+(养成规划和标准成长!G$12+养成规划和标准成长!G$13)*养成规划和标准成长!$Z302+养成规划和标准成长!G$14*养成规划和标准成长!$AA302*养成规划和标准成长!$AC302+养成规划和标准成长!G$17*10*养成规划和标准成长!$AE302+养成规划和标准成长!G$18*10*养成规划和标准成长!$AF302+养成规划和标准成长!G$19*养成规划和标准成长!$AG302,0)</f>
        <v>1065</v>
      </c>
      <c r="BL56" s="9">
        <f>ROUND(属性投放!G$4+养成规划和标准成长!H$3*养成规划和标准成长!$AA302*养成规划和标准成长!$AB302+养成规划和标准成长!H$4*养成规划和标准成长!$AH302+养成规划和标准成长!H$5*养成规划和标准成长!$AD302+(养成规划和标准成长!H$12+养成规划和标准成长!H$13)*养成规划和标准成长!$Z302+养成规划和标准成长!H$14*养成规划和标准成长!$AA302*养成规划和标准成长!$AC302+养成规划和标准成长!H$17*10*养成规划和标准成长!$AE302+养成规划和标准成长!H$18*10*养成规划和标准成长!$AF302+养成规划和标准成长!H$19*养成规划和标准成长!$AG302,0)</f>
        <v>534</v>
      </c>
      <c r="BM56" s="9">
        <f>ROUND(属性投放!H$4+养成规划和标准成长!I$3*养成规划和标准成长!$AA302*养成规划和标准成长!$AB302+养成规划和标准成长!I$4*养成规划和标准成长!$AH302+养成规划和标准成长!I$5*养成规划和标准成长!$AD302+(养成规划和标准成长!I$12+养成规划和标准成长!I$13)*养成规划和标准成长!$Z302+养成规划和标准成长!I$14*养成规划和标准成长!$AA302*养成规划和标准成长!$AC302+养成规划和标准成长!I$17*10*养成规划和标准成长!$AE302+养成规划和标准成长!I$18*10*养成规划和标准成长!$AF302+养成规划和标准成长!I$19*养成规划和标准成长!$AG302,0)</f>
        <v>793</v>
      </c>
      <c r="BN56" s="9">
        <f>ROUND(属性投放!I$4+养成规划和标准成长!J$3*养成规划和标准成长!$AA302*养成规划和标准成长!$AB302+养成规划和标准成长!J$4*养成规划和标准成长!$AH302+养成规划和标准成长!J$5*养成规划和标准成长!$AD302+(养成规划和标准成长!J$12+养成规划和标准成长!J$13)*养成规划和标准成长!$Z302+养成规划和标准成长!J$14*养成规划和标准成长!$AA302*养成规划和标准成长!$AC302+养成规划和标准成长!J$17*10*养成规划和标准成长!$AE302+养成规划和标准成长!J$18*10*养成规划和标准成长!$AF302+养成规划和标准成长!J$19*养成规划和标准成长!$AG302,0)</f>
        <v>583</v>
      </c>
      <c r="BO56" s="9">
        <f>ROUND(属性投放!J$4+养成规划和标准成长!K$3*养成规划和标准成长!$AA302*养成规划和标准成长!$AB302+养成规划和标准成长!K$4*养成规划和标准成长!$AH302+养成规划和标准成长!K$5*养成规划和标准成长!$AD302+(养成规划和标准成长!K$12+养成规划和标准成长!K$13)*养成规划和标准成长!$Z302+养成规划和标准成长!K$14*养成规划和标准成长!$AA302*养成规划和标准成长!$AC302+养成规划和标准成长!K$17*10*养成规划和标准成长!$AE302+养成规划和标准成长!K$18*10*养成规划和标准成长!$AF302+养成规划和标准成长!K$19*养成规划和标准成长!$AG302,0)</f>
        <v>396</v>
      </c>
      <c r="BP56" s="9">
        <f>ROUND(属性投放!K$4+养成规划和标准成长!L$3*养成规划和标准成长!$AA302*养成规划和标准成长!$AB302+养成规划和标准成长!L$4*养成规划和标准成长!$AH302+养成规划和标准成长!L$5*养成规划和标准成长!$AD302+(养成规划和标准成长!L$12+养成规划和标准成长!L$13)*养成规划和标准成长!$Z302+养成规划和标准成长!L$14*养成规划和标准成长!$AA302*养成规划和标准成长!$AC302+养成规划和标准成长!L$17*10*养成规划和标准成长!$AE302+养成规划和标准成长!L$18*10*养成规划和标准成长!$AF302+养成规划和标准成长!L$19*养成规划和标准成长!$AG302,0)</f>
        <v>271</v>
      </c>
      <c r="BQ56" s="9">
        <f>ROUND(属性投放!L$4+养成规划和标准成长!M$3*养成规划和标准成长!$AA302*养成规划和标准成长!$AB302+养成规划和标准成长!M$4*养成规划和标准成长!$AH302+养成规划和标准成长!M$5*养成规划和标准成长!$AD302+(养成规划和标准成长!M$12+养成规划和标准成长!M$13)*养成规划和标准成长!$Z302+养成规划和标准成长!M$14*养成规划和标准成长!$AA302*养成规划和标准成长!$AC302+养成规划和标准成长!M$17*10*养成规划和标准成长!$AE302+养成规划和标准成长!M$18*10*养成规划和标准成长!$AF302+养成规划和标准成长!M$19*养成规划和标准成长!$AG302,0)</f>
        <v>573</v>
      </c>
      <c r="BR56" s="9">
        <f>ROUND(属性投放!M$4+养成规划和标准成长!N$3*养成规划和标准成长!$AA302*养成规划和标准成长!$AB302+养成规划和标准成长!N$4*养成规划和标准成长!$AH302+养成规划和标准成长!N$5*养成规划和标准成长!$AD302+(养成规划和标准成长!N$12+养成规划和标准成长!N$13)*养成规划和标准成长!$Z302+养成规划和标准成长!N$14*养成规划和标准成长!$AA302*养成规划和标准成长!$AC302+养成规划和标准成长!N$17*10*养成规划和标准成长!$AE302+养成规划和标准成长!N$18*10*养成规划和标准成长!$AF302+养成规划和标准成长!N$19*养成规划和标准成长!$AG302,0)</f>
        <v>583</v>
      </c>
      <c r="BS56" s="9">
        <f>VLOOKUP(养成规划和标准成长!$AJ302,阵法、技能和修炼!$C$20:$N$40,COLUMNS(阵法、技能和修炼!$C$20:G$40),0)</f>
        <v>40</v>
      </c>
      <c r="BT56" s="9">
        <f>VLOOKUP(养成规划和标准成长!$AJ302,阵法、技能和修炼!$C$20:$N$40,COLUMNS(阵法、技能和修炼!$C$20:H$40),0)</f>
        <v>40</v>
      </c>
      <c r="BU56" s="9">
        <f>VLOOKUP(养成规划和标准成长!$AJ302,阵法、技能和修炼!$C$20:$N$40,COLUMNS(阵法、技能和修炼!$C$20:I$40),0)</f>
        <v>40</v>
      </c>
      <c r="BV56" s="9">
        <f>VLOOKUP(养成规划和标准成长!$AJ302,阵法、技能和修炼!$C$20:$N$40,COLUMNS(阵法、技能和修炼!$C$20:J$40),0)</f>
        <v>40</v>
      </c>
      <c r="BW56" s="9">
        <f>VLOOKUP(养成规划和标准成长!$AJ302,阵法、技能和修炼!$C$20:$N$40,COLUMNS(阵法、技能和修炼!$C$20:K$40),0)</f>
        <v>10</v>
      </c>
      <c r="BX56" s="9">
        <f>VLOOKUP(养成规划和标准成长!$AJ302,阵法、技能和修炼!$C$20:$N$40,COLUMNS(阵法、技能和修炼!$C$20:L$40),0)</f>
        <v>10</v>
      </c>
      <c r="BY56" s="9">
        <f>VLOOKUP(养成规划和标准成长!$AJ302,阵法、技能和修炼!$C$20:$N$40,COLUMNS(阵法、技能和修炼!$C$20:M$40),0)</f>
        <v>12.000000000000011</v>
      </c>
      <c r="BZ56" s="9">
        <f>VLOOKUP(养成规划和标准成长!$AJ302,阵法、技能和修炼!$C$20:$N$40,COLUMNS(阵法、技能和修炼!$C$20:N$40),0)</f>
        <v>12.000000000000011</v>
      </c>
    </row>
    <row r="57" spans="1:78">
      <c r="A57" s="1">
        <v>54</v>
      </c>
      <c r="B57" s="9">
        <f>ROUND(属性投放!D$4+养成规划和标准成长!E$3*养成规划和标准成长!$O150*养成规划和标准成长!$P150+养成规划和标准成长!E$4*养成规划和标准成长!$V150+养成规划和标准成长!E$5*养成规划和标准成长!$R150+(养成规划和标准成长!E$12+养成规划和标准成长!E$13)*养成规划和标准成长!$N150+养成规划和标准成长!E$14*养成规划和标准成长!$O150*养成规划和标准成长!$Q150+养成规划和标准成长!E$17*10*养成规划和标准成长!$S150+养成规划和标准成长!E$18*10*养成规划和标准成长!$T150+养成规划和标准成长!E$19*养成规划和标准成长!$U150,0)</f>
        <v>2251</v>
      </c>
      <c r="C57" s="9">
        <f>ROUND(属性投放!E$4+养成规划和标准成长!F$3*养成规划和标准成长!$O150*养成规划和标准成长!$P150+养成规划和标准成长!F$4*养成规划和标准成长!$V150+养成规划和标准成长!F$5*养成规划和标准成长!$R150+(养成规划和标准成长!F$12+养成规划和标准成长!F$13)*养成规划和标准成长!$N150+养成规划和标准成长!F$14*养成规划和标准成长!$O150*养成规划和标准成长!$Q150+养成规划和标准成长!F$17*10*养成规划和标准成长!$S150+养成规划和标准成长!F$18*10*养成规划和标准成长!$T150+养成规划和标准成长!F$19*养成规划和标准成长!$U150,0)</f>
        <v>2303</v>
      </c>
      <c r="D57" s="9">
        <f>ROUND(属性投放!F$4+养成规划和标准成长!G$3*养成规划和标准成长!$O150*养成规划和标准成长!$P150+养成规划和标准成长!G$4*养成规划和标准成长!$V150+养成规划和标准成长!G$5*养成规划和标准成长!$R150+(养成规划和标准成长!G$12+养成规划和标准成长!G$13)*养成规划和标准成长!$N150+养成规划和标准成长!G$14*养成规划和标准成长!$O150*养成规划和标准成长!$Q150+养成规划和标准成长!G$17*10*养成规划和标准成长!$S150+养成规划和标准成长!G$18*10*养成规划和标准成长!$T150+养成规划和标准成长!G$19*养成规划和标准成长!$U150,0)</f>
        <v>850</v>
      </c>
      <c r="E57" s="9">
        <f>ROUND(属性投放!G$4+养成规划和标准成长!H$3*养成规划和标准成长!$O150*养成规划和标准成长!$P150+养成规划和标准成长!H$4*养成规划和标准成长!$V150+养成规划和标准成长!H$5*养成规划和标准成长!$R150+(养成规划和标准成长!H$12+养成规划和标准成长!H$13)*养成规划和标准成长!$N150+养成规划和标准成长!H$14*养成规划和标准成长!$O150*养成规划和标准成长!$Q150+养成规划和标准成长!H$17*10*养成规划和标准成长!$S150+养成规划和标准成长!H$18*10*养成规划和标准成长!$T150+养成规划和标准成长!H$19*养成规划和标准成长!$U150,0)</f>
        <v>372</v>
      </c>
      <c r="F57" s="9">
        <f>ROUND(属性投放!H$4+养成规划和标准成长!I$3*养成规划和标准成长!$O150*养成规划和标准成长!$P150+养成规划和标准成长!I$4*养成规划和标准成长!$V150+养成规划和标准成长!I$5*养成规划和标准成长!$R150+(养成规划和标准成长!I$12+养成规划和标准成长!I$13)*养成规划和标准成长!$N150+养成规划和标准成长!I$14*养成规划和标准成长!$O150*养成规划和标准成长!$Q150+养成规划和标准成长!I$17*10*养成规划和标准成长!$S150+养成规划和标准成长!I$18*10*养成规划和标准成长!$T150+养成规划和标准成长!I$19*养成规划和标准成长!$U150,0)</f>
        <v>649</v>
      </c>
      <c r="G57" s="9">
        <f>ROUND(属性投放!I$4+养成规划和标准成长!J$3*养成规划和标准成长!$O150*养成规划和标准成长!$P150+养成规划和标准成长!J$4*养成规划和标准成长!$V150+养成规划和标准成长!J$5*养成规划和标准成长!$R150+(养成规划和标准成长!J$12+养成规划和标准成长!J$13)*养成规划和标准成长!$N150+养成规划和标准成长!J$14*养成规划和标准成长!$O150*养成规划和标准成长!$Q150+养成规划和标准成长!J$17*10*养成规划和标准成长!$S150+养成规划和标准成长!J$18*10*养成规划和标准成长!$T150+养成规划和标准成长!J$19*养成规划和标准成长!$U150,0)</f>
        <v>457</v>
      </c>
      <c r="H57" s="9">
        <f>ROUND(属性投放!J$4+养成规划和标准成长!K$3*养成规划和标准成长!$O150*养成规划和标准成长!$P150+养成规划和标准成长!K$4*养成规划和标准成长!$V150+养成规划和标准成长!K$5*养成规划和标准成长!$R150+(养成规划和标准成长!K$12+养成规划和标准成长!K$13)*养成规划和标准成长!$N150+养成规划和标准成长!K$14*养成规划和标准成长!$O150*养成规划和标准成长!$Q150+养成规划和标准成长!K$17*10*养成规划和标准成长!$S150+养成规划和标准成长!K$18*10*养成规划和标准成长!$T150+养成规划和标准成长!K$19*养成规划和标准成长!$U150,0)</f>
        <v>314</v>
      </c>
      <c r="I57" s="9">
        <f>ROUND(属性投放!K$4+养成规划和标准成长!L$3*养成规划和标准成长!$O150*养成规划和标准成长!$P150+养成规划和标准成长!L$4*养成规划和标准成长!$V150+养成规划和标准成长!L$5*养成规划和标准成长!$R150+(养成规划和标准成长!L$12+养成规划和标准成长!L$13)*养成规划和标准成长!$N150+养成规划和标准成长!L$14*养成规划和标准成长!$O150*养成规划和标准成长!$Q150+养成规划和标准成长!L$17*10*养成规划和标准成长!$S150+养成规划和标准成长!L$18*10*养成规划和标准成长!$T150+养成规划和标准成长!L$19*养成规划和标准成长!$U150,0)</f>
        <v>165</v>
      </c>
      <c r="J57" s="9">
        <f>ROUND(属性投放!L$4+养成规划和标准成长!M$3*养成规划和标准成长!$O150*养成规划和标准成长!$P150+养成规划和标准成长!M$4*养成规划和标准成长!$V150+养成规划和标准成长!M$5*养成规划和标准成长!$R150+(养成规划和标准成长!M$12+养成规划和标准成长!M$13)*养成规划和标准成长!$N150+养成规划和标准成长!M$14*养成规划和标准成长!$O150*养成规划和标准成长!$Q150+养成规划和标准成长!M$17*10*养成规划和标准成长!$S150+养成规划和标准成长!M$18*10*养成规划和标准成长!$T150+养成规划和标准成长!M$19*养成规划和标准成长!$U150,0)</f>
        <v>555</v>
      </c>
      <c r="K57" s="9">
        <f>ROUND(属性投放!M$4+养成规划和标准成长!N$3*养成规划和标准成长!$O150*养成规划和标准成长!$P150+养成规划和标准成长!N$4*养成规划和标准成长!$V150+养成规划和标准成长!N$5*养成规划和标准成长!$R150+(养成规划和标准成长!N$12+养成规划和标准成长!N$13)*养成规划和标准成长!$N150+养成规划和标准成长!N$14*养成规划和标准成长!$O150*养成规划和标准成长!$Q150+养成规划和标准成长!N$17*10*养成规划和标准成长!$S150+养成规划和标准成长!N$18*10*养成规划和标准成长!$T150+养成规划和标准成长!N$19*养成规划和标准成长!$U150,0)</f>
        <v>560</v>
      </c>
      <c r="L57" s="9">
        <f>VLOOKUP(养成规划和标准成长!$X150,阵法、技能和修炼!$C$20:$N$40,COLUMNS(阵法、技能和修炼!$C$20:G$40),0)</f>
        <v>20</v>
      </c>
      <c r="M57" s="9">
        <f>VLOOKUP(养成规划和标准成长!$X150,阵法、技能和修炼!$C$20:$N$40,COLUMNS(阵法、技能和修炼!$C$20:H$40),0)</f>
        <v>20</v>
      </c>
      <c r="N57" s="9">
        <f>VLOOKUP(养成规划和标准成长!$X150,阵法、技能和修炼!$C$20:$N$40,COLUMNS(阵法、技能和修炼!$C$20:I$40),0)</f>
        <v>20</v>
      </c>
      <c r="O57" s="9">
        <f>VLOOKUP(养成规划和标准成长!$X150,阵法、技能和修炼!$C$20:$N$40,COLUMNS(阵法、技能和修炼!$C$20:J$40),0)</f>
        <v>20</v>
      </c>
      <c r="P57" s="9">
        <f>VLOOKUP(养成规划和标准成长!$X150,阵法、技能和修炼!$C$20:$N$40,COLUMNS(阵法、技能和修炼!$C$20:K$40),0)</f>
        <v>5</v>
      </c>
      <c r="Q57" s="9">
        <f>VLOOKUP(养成规划和标准成长!$X150,阵法、技能和修炼!$C$20:$N$40,COLUMNS(阵法、技能和修炼!$C$20:L$40),0)</f>
        <v>5</v>
      </c>
      <c r="R57" s="9">
        <f>VLOOKUP(养成规划和标准成长!$X150,阵法、技能和修炼!$C$20:$N$40,COLUMNS(阵法、技能和修炼!$C$20:M$40),0)</f>
        <v>6.0000000000000053</v>
      </c>
      <c r="S57" s="9">
        <f>VLOOKUP(养成规划和标准成长!$X150,阵法、技能和修炼!$C$20:$N$40,COLUMNS(阵法、技能和修炼!$C$20:N$40),0)</f>
        <v>6.0000000000000053</v>
      </c>
      <c r="T57" s="1">
        <v>54</v>
      </c>
      <c r="U57" s="9">
        <f>ROUND(属性投放!D$4+养成规划和标准成长!E$3*养成规划和标准成长!$C303*养成规划和标准成长!$D303+养成规划和标准成长!E$4*养成规划和标准成长!$J303+养成规划和标准成长!E$5*养成规划和标准成长!$F303+(养成规划和标准成长!E$12+养成规划和标准成长!E$13)*养成规划和标准成长!$B303+养成规划和标准成长!E$14*养成规划和标准成长!$C303*养成规划和标准成长!$E303+养成规划和标准成长!E$17*10*养成规划和标准成长!$G303+养成规划和标准成长!E$18*10*养成规划和标准成长!$H303+养成规划和标准成长!E$19*养成规划和标准成长!$I303,0)</f>
        <v>2481</v>
      </c>
      <c r="V57" s="9">
        <f>ROUND(属性投放!E$4+养成规划和标准成长!F$3*养成规划和标准成长!$C303*养成规划和标准成长!$D303+养成规划和标准成长!F$4*养成规划和标准成长!$J303+养成规划和标准成长!F$5*养成规划和标准成长!$F303+(养成规划和标准成长!F$12+养成规划和标准成长!F$13)*养成规划和标准成长!$B303+养成规划和标准成长!F$14*养成规划和标准成长!$C303*养成规划和标准成长!$E303+养成规划和标准成长!F$17*10*养成规划和标准成长!$G303+养成规划和标准成长!F$18*10*养成规划和标准成长!$H303+养成规划和标准成长!F$19*养成规划和标准成长!$I303,0)</f>
        <v>2433</v>
      </c>
      <c r="W57" s="9">
        <f>ROUND(属性投放!F$4+养成规划和标准成长!G$3*养成规划和标准成长!$C303*养成规划和标准成长!$D303+养成规划和标准成长!G$4*养成规划和标准成长!$J303+养成规划和标准成长!G$5*养成规划和标准成长!$F303+(养成规划和标准成长!G$12+养成规划和标准成长!G$13)*养成规划和标准成长!$B303+养成规划和标准成长!G$14*养成规划和标准成长!$C303*养成规划和标准成长!$E303+养成规划和标准成长!G$17*10*养成规划和标准成长!$G303+养成规划和标准成长!G$18*10*养成规划和标准成长!$H303+养成规划和标准成长!G$19*养成规划和标准成长!$I303,0)</f>
        <v>914</v>
      </c>
      <c r="X57" s="9">
        <f>ROUND(属性投放!G$4+养成规划和标准成长!H$3*养成规划和标准成长!$C303*养成规划和标准成长!$D303+养成规划和标准成长!H$4*养成规划和标准成长!$J303+养成规划和标准成长!H$5*养成规划和标准成长!$F303+(养成规划和标准成长!H$12+养成规划和标准成长!H$13)*养成规划和标准成长!$B303+养成规划和标准成长!H$14*养成规划和标准成长!$C303*养成规划和标准成长!$E303+养成规划和标准成长!H$17*10*养成规划和标准成长!$G303+养成规划和标准成长!H$18*10*养成规划和标准成长!$H303+养成规划和标准成长!H$19*养成规划和标准成长!$I303,0)</f>
        <v>417</v>
      </c>
      <c r="Y57" s="9">
        <f>ROUND(属性投放!H$4+养成规划和标准成长!I$3*养成规划和标准成长!$C303*养成规划和标准成长!$D303+养成规划和标准成长!I$4*养成规划和标准成长!$J303+养成规划和标准成长!I$5*养成规划和标准成长!$F303+(养成规划和标准成长!I$12+养成规划和标准成长!I$13)*养成规划和标准成长!$B303+养成规划和标准成长!I$14*养成规划和标准成长!$C303*养成规划和标准成长!$E303+养成规划和标准成长!I$17*10*养成规划和标准成长!$G303+养成规划和标准成长!I$18*10*养成规划和标准成长!$H303+养成规划和标准成长!I$19*养成规划和标准成长!$I303,0)</f>
        <v>689</v>
      </c>
      <c r="Z57" s="9">
        <f>ROUND(属性投放!I$4+养成规划和标准成长!J$3*养成规划和标准成长!$C303*养成规划和标准成长!$D303+养成规划和标准成长!J$4*养成规划和标准成长!$J303+养成规划和标准成长!J$5*养成规划和标准成长!$F303+(养成规划和标准成长!J$12+养成规划和标准成长!J$13)*养成规划和标准成长!$B303+养成规划和标准成长!J$14*养成规划和标准成长!$C303*养成规划和标准成长!$E303+养成规划和标准成长!J$17*10*养成规划和标准成长!$G303+养成规划和标准成长!J$18*10*养成规划和标准成长!$H303+养成规划和标准成长!J$19*养成规划和标准成长!$I303,0)</f>
        <v>490</v>
      </c>
      <c r="AA57" s="9">
        <f>ROUND(属性投放!J$4+养成规划和标准成长!K$3*养成规划和标准成长!$C303*养成规划和标准成长!$D303+养成规划和标准成长!K$4*养成规划和标准成长!$J303+养成规划和标准成长!K$5*养成规划和标准成长!$F303+(养成规划和标准成长!K$12+养成规划和标准成长!K$13)*养成规划和标准成长!$B303+养成规划和标准成长!K$14*养成规划和标准成长!$C303*养成规划和标准成长!$E303+养成规划和标准成长!K$17*10*养成规划和标准成长!$G303+养成规划和标准成长!K$18*10*养成规划和标准成长!$H303+养成规划和标准成长!K$19*养成规划和标准成长!$I303,0)</f>
        <v>339</v>
      </c>
      <c r="AB57" s="9">
        <f>ROUND(属性投放!K$4+养成规划和标准成长!L$3*养成规划和标准成长!$C303*养成规划和标准成长!$D303+养成规划和标准成长!L$4*养成规划和标准成长!$J303+养成规划和标准成长!L$5*养成规划和标准成长!$F303+(养成规划和标准成长!L$12+养成规划和标准成长!L$13)*养成规划和标准成长!$B303+养成规划和标准成长!L$14*养成规划和标准成长!$C303*养成规划和标准成长!$E303+养成规划和标准成长!L$17*10*养成规划和标准成长!$G303+养成规划和标准成长!L$18*10*养成规划和标准成长!$H303+养成规划和标准成长!L$19*养成规划和标准成长!$I303,0)</f>
        <v>196</v>
      </c>
      <c r="AC57" s="9">
        <f>ROUND(属性投放!L$4+养成规划和标准成长!M$3*养成规划和标准成长!$C303*养成规划和标准成长!$D303+养成规划和标准成长!M$4*养成规划和标准成长!$J303+养成规划和标准成长!M$5*养成规划和标准成长!$F303+(养成规划和标准成长!M$12+养成规划和标准成长!M$13)*养成规划和标准成长!$B303+养成规划和标准成长!M$14*养成规划和标准成长!$C303*养成规划和标准成长!$E303+养成规划和标准成长!M$17*10*养成规划和标准成长!$G303+养成规划和标准成长!M$18*10*养成规划和标准成长!$H303+养成规划和标准成长!M$19*养成规划和标准成长!$I303,0)</f>
        <v>561</v>
      </c>
      <c r="AD57" s="9">
        <f>ROUND(属性投放!M$4+养成规划和标准成长!N$3*养成规划和标准成长!$C303*养成规划和标准成长!$D303+养成规划和标准成长!N$4*养成规划和标准成长!$J303+养成规划和标准成长!N$5*养成规划和标准成长!$F303+(养成规划和标准成长!N$12+养成规划和标准成长!N$13)*养成规划和标准成长!$B303+养成规划和标准成长!N$14*养成规划和标准成长!$C303*养成规划和标准成长!$E303+养成规划和标准成长!N$17*10*养成规划和标准成长!$G303+养成规划和标准成长!N$18*10*养成规划和标准成长!$H303+养成规划和标准成长!N$19*养成规划和标准成长!$I303,0)</f>
        <v>568</v>
      </c>
      <c r="AE57" s="9">
        <f>VLOOKUP(养成规划和标准成长!$L303,阵法、技能和修炼!$C$20:$N$40,COLUMNS(阵法、技能和修炼!$C$20:G$40),0)</f>
        <v>40</v>
      </c>
      <c r="AF57" s="9">
        <f>VLOOKUP(养成规划和标准成长!$L303,阵法、技能和修炼!$C$20:$N$40,COLUMNS(阵法、技能和修炼!$C$20:H$40),0)</f>
        <v>40</v>
      </c>
      <c r="AG57" s="9">
        <f>VLOOKUP(养成规划和标准成长!$L303,阵法、技能和修炼!$C$20:$N$40,COLUMNS(阵法、技能和修炼!$C$20:I$40),0)</f>
        <v>40</v>
      </c>
      <c r="AH57" s="9">
        <f>VLOOKUP(养成规划和标准成长!$L303,阵法、技能和修炼!$C$20:$N$40,COLUMNS(阵法、技能和修炼!$C$20:J$40),0)</f>
        <v>40</v>
      </c>
      <c r="AI57" s="9">
        <f>VLOOKUP(养成规划和标准成长!$L303,阵法、技能和修炼!$C$20:$N$40,COLUMNS(阵法、技能和修炼!$C$20:K$40),0)</f>
        <v>10</v>
      </c>
      <c r="AJ57" s="9">
        <f>VLOOKUP(养成规划和标准成长!$L303,阵法、技能和修炼!$C$20:$N$40,COLUMNS(阵法、技能和修炼!$C$20:L$40),0)</f>
        <v>10</v>
      </c>
      <c r="AK57" s="9">
        <f>VLOOKUP(养成规划和标准成长!$L303,阵法、技能和修炼!$C$20:$N$40,COLUMNS(阵法、技能和修炼!$C$20:M$40),0)</f>
        <v>12.000000000000011</v>
      </c>
      <c r="AL57" s="9">
        <f>VLOOKUP(养成规划和标准成长!$L303,阵法、技能和修炼!$C$20:$N$40,COLUMNS(阵法、技能和修炼!$C$20:N$40),0)</f>
        <v>12.000000000000011</v>
      </c>
      <c r="AN57" s="1">
        <v>54</v>
      </c>
      <c r="AO57" s="9">
        <f>ROUND(属性投放!D$4+养成规划和标准成长!E$3*养成规划和标准成长!$O303*养成规划和标准成长!$P303+养成规划和标准成长!E$4*养成规划和标准成长!$V303+养成规划和标准成长!E$5*养成规划和标准成长!$R303+(养成规划和标准成长!E$12+养成规划和标准成长!E$13)*养成规划和标准成长!$N303+养成规划和标准成长!E$14*养成规划和标准成长!$O303*养成规划和标准成长!$Q303+养成规划和标准成长!E$17*10*养成规划和标准成长!$S303+养成规划和标准成长!E$18*10*养成规划和标准成长!$T303+养成规划和标准成长!E$19*养成规划和标准成长!$U303,0)</f>
        <v>2819</v>
      </c>
      <c r="AP57" s="9">
        <f>ROUND(属性投放!E$4+养成规划和标准成长!F$3*养成规划和标准成长!$O303*养成规划和标准成长!$P303+养成规划和标准成长!F$4*养成规划和标准成长!$V303+养成规划和标准成长!F$5*养成规划和标准成长!$R303+(养成规划和标准成长!F$12+养成规划和标准成长!F$13)*养成规划和标准成长!$N303+养成规划和标准成长!F$14*养成规划和标准成长!$O303*养成规划和标准成长!$Q303+养成规划和标准成长!F$17*10*养成规划和标准成长!$S303+养成规划和标准成长!F$18*10*养成规划和标准成长!$T303+养成规划和标准成长!F$19*养成规划和标准成长!$U303,0)</f>
        <v>2563</v>
      </c>
      <c r="AQ57" s="9">
        <f>ROUND(属性投放!F$4+养成规划和标准成长!G$3*养成规划和标准成长!$O303*养成规划和标准成长!$P303+养成规划和标准成长!G$4*养成规划和标准成长!$V303+养成规划和标准成长!G$5*养成规划和标准成长!$R303+(养成规划和标准成长!G$12+养成规划和标准成长!G$13)*养成规划和标准成长!$N303+养成规划和标准成长!G$14*养成规划和标准成长!$O303*养成规划和标准成长!$Q303+养成规划和标准成长!G$17*10*养成规划和标准成长!$S303+养成规划和标准成长!G$18*10*养成规划和标准成长!$T303+养成规划和标准成长!G$19*养成规划和标准成长!$U303,0)</f>
        <v>999</v>
      </c>
      <c r="AR57" s="9">
        <f>ROUND(属性投放!G$4+养成规划和标准成长!H$3*养成规划和标准成长!$O303*养成规划和标准成长!$P303+养成规划和标准成长!H$4*养成规划和标准成长!$V303+养成规划和标准成长!H$5*养成规划和标准成长!$R303+(养成规划和标准成长!H$12+养成规划和标准成长!H$13)*养成规划和标准成长!$N303+养成规划和标准成长!H$14*养成规划和标准成长!$O303*养成规划和标准成长!$Q303+养成规划和标准成长!H$17*10*养成规划和标准成长!$S303+养成规划和标准成长!H$18*10*养成规划和标准成长!$T303+养成规划和标准成长!H$19*养成规划和标准成长!$U303,0)</f>
        <v>483</v>
      </c>
      <c r="AS57" s="9">
        <f>ROUND(属性投放!H$4+养成规划和标准成长!I$3*养成规划和标准成长!$O303*养成规划和标准成长!$P303+养成规划和标准成长!I$4*养成规划和标准成长!$V303+养成规划和标准成长!I$5*养成规划和标准成长!$R303+(养成规划和标准成长!I$12+养成规划和标准成长!I$13)*养成规划和标准成长!$N303+养成规划和标准成长!I$14*养成规划和标准成长!$O303*养成规划和标准成长!$Q303+养成规划和标准成长!I$17*10*养成规划和标准成长!$S303+养成规划和标准成长!I$18*10*养成规划和标准成长!$T303+养成规划和标准成长!I$19*养成规划和标准成长!$U303,0)</f>
        <v>750</v>
      </c>
      <c r="AT57" s="9">
        <f>ROUND(属性投放!I$4+养成规划和标准成长!J$3*养成规划和标准成长!$O303*养成规划和标准成长!$P303+养成规划和标准成长!J$4*养成规划和标准成长!$V303+养成规划和标准成长!J$5*养成规划和标准成长!$R303+(养成规划和标准成长!J$12+养成规划和标准成长!J$13)*养成规划和标准成长!$N303+养成规划和标准成长!J$14*养成规划和标准成长!$O303*养成规划和标准成长!$Q303+养成规划和标准成长!J$17*10*养成规划和标准成长!$S303+养成规划和标准成长!J$18*10*养成规划和标准成长!$T303+养成规划和标准成长!J$19*养成规划和标准成长!$U303,0)</f>
        <v>544</v>
      </c>
      <c r="AU57" s="9">
        <f>ROUND(属性投放!J$4+养成规划和标准成长!K$3*养成规划和标准成长!$O303*养成规划和标准成长!$P303+养成规划和标准成长!K$4*养成规划和标准成长!$V303+养成规划和标准成长!K$5*养成规划和标准成长!$R303+(养成规划和标准成长!K$12+养成规划和标准成长!K$13)*养成规划和标准成长!$N303+养成规划和标准成长!K$14*养成规划和标准成长!$O303*养成规划和标准成长!$Q303+养成规划和标准成长!K$17*10*养成规划和标准成长!$S303+养成规划和标准成长!K$18*10*养成规划和标准成长!$T303+养成规划和标准成长!K$19*养成规划和标准成长!$U303,0)</f>
        <v>374</v>
      </c>
      <c r="AV57" s="9">
        <f>ROUND(属性投放!K$4+养成规划和标准成长!L$3*养成规划和标准成长!$O303*养成规划和标准成长!$P303+养成规划和标准成长!L$4*养成规划和标准成长!$V303+养成规划和标准成长!L$5*养成规划和标准成长!$R303+(养成规划和标准成长!L$12+养成规划和标准成长!L$13)*养成规划和标准成长!$N303+养成规划和标准成长!L$14*养成规划和标准成长!$O303*养成规划和标准成长!$Q303+养成规划和标准成长!L$17*10*养成规划和标准成长!$S303+养成规划和标准成长!L$18*10*养成规划和标准成长!$T303+养成规划和标准成长!L$19*养成规划和标准成长!$U303,0)</f>
        <v>238</v>
      </c>
      <c r="AW57" s="9">
        <f>ROUND(属性投放!L$4+养成规划和标准成长!M$3*养成规划和标准成长!$O303*养成规划和标准成长!$P303+养成规划和标准成长!M$4*养成规划和标准成长!$V303+养成规划和标准成长!M$5*养成规划和标准成长!$R303+(养成规划和标准成长!M$12+养成规划和标准成长!M$13)*养成规划和标准成长!$N303+养成规划和标准成长!M$14*养成规划和标准成长!$O303*养成规划和标准成长!$Q303+养成规划和标准成长!M$17*10*养成规划和标准成长!$S303+养成规划和标准成长!M$18*10*养成规划和标准成长!$T303+养成规划和标准成长!M$19*养成规划和标准成长!$U303,0)</f>
        <v>573</v>
      </c>
      <c r="AX57" s="9">
        <f>ROUND(属性投放!M$4+养成规划和标准成长!N$3*养成规划和标准成长!$O303*养成规划和标准成长!$P303+养成规划和标准成长!N$4*养成规划和标准成长!$V303+养成规划和标准成长!N$5*养成规划和标准成长!$R303+(养成规划和标准成长!N$12+养成规划和标准成长!N$13)*养成规划和标准成长!$N303+养成规划和标准成长!N$14*养成规划和标准成长!$O303*养成规划和标准成长!$Q303+养成规划和标准成长!N$17*10*养成规划和标准成长!$S303+养成规划和标准成长!N$18*10*养成规划和标准成长!$T303+养成规划和标准成长!N$19*养成规划和标准成长!$U303,0)</f>
        <v>582</v>
      </c>
      <c r="AY57" s="9">
        <f>VLOOKUP(养成规划和标准成长!$X303,阵法、技能和修炼!$C$20:$N$40,COLUMNS(阵法、技能和修炼!$C$20:G$40),0)</f>
        <v>40</v>
      </c>
      <c r="AZ57" s="9">
        <f>VLOOKUP(养成规划和标准成长!$X303,阵法、技能和修炼!$C$20:$N$40,COLUMNS(阵法、技能和修炼!$C$20:H$40),0)</f>
        <v>40</v>
      </c>
      <c r="BA57" s="9">
        <f>VLOOKUP(养成规划和标准成长!$X303,阵法、技能和修炼!$C$20:$N$40,COLUMNS(阵法、技能和修炼!$C$20:I$40),0)</f>
        <v>40</v>
      </c>
      <c r="BB57" s="9">
        <f>VLOOKUP(养成规划和标准成长!$X303,阵法、技能和修炼!$C$20:$N$40,COLUMNS(阵法、技能和修炼!$C$20:J$40),0)</f>
        <v>40</v>
      </c>
      <c r="BC57" s="9">
        <f>VLOOKUP(养成规划和标准成长!$X303,阵法、技能和修炼!$C$20:$N$40,COLUMNS(阵法、技能和修炼!$C$20:K$40),0)</f>
        <v>10</v>
      </c>
      <c r="BD57" s="9">
        <f>VLOOKUP(养成规划和标准成长!$X303,阵法、技能和修炼!$C$20:$N$40,COLUMNS(阵法、技能和修炼!$C$20:L$40),0)</f>
        <v>10</v>
      </c>
      <c r="BE57" s="9">
        <f>VLOOKUP(养成规划和标准成长!$X303,阵法、技能和修炼!$C$20:$N$40,COLUMNS(阵法、技能和修炼!$C$20:M$40),0)</f>
        <v>12.000000000000011</v>
      </c>
      <c r="BF57" s="9">
        <f>VLOOKUP(养成规划和标准成长!$X303,阵法、技能和修炼!$C$20:$N$40,COLUMNS(阵法、技能和修炼!$C$20:N$40),0)</f>
        <v>12.000000000000011</v>
      </c>
      <c r="BH57" s="1">
        <v>54</v>
      </c>
      <c r="BI57" s="9">
        <f>ROUND(属性投放!D$4+养成规划和标准成长!E$3*养成规划和标准成长!$AA303*养成规划和标准成长!$AB303+养成规划和标准成长!E$4*养成规划和标准成长!$AH303+养成规划和标准成长!E$5*养成规划和标准成长!$AD303+(养成规划和标准成长!E$12+养成规划和标准成长!E$13)*养成规划和标准成长!$Z303+养成规划和标准成长!E$14*养成规划和标准成长!$AA303*养成规划和标准成长!$AC303+养成规划和标准成长!E$17*10*养成规划和标准成长!$AE303+养成规划和标准成长!E$18*10*养成规划和标准成长!$AF303+养成规划和标准成长!E$19*养成规划和标准成长!$AG303,0)</f>
        <v>3110</v>
      </c>
      <c r="BJ57" s="9">
        <f>ROUND(属性投放!E$4+养成规划和标准成长!F$3*养成规划和标准成长!$AA303*养成规划和标准成长!$AB303+养成规划和标准成长!F$4*养成规划和标准成长!$AH303+养成规划和标准成长!F$5*养成规划和标准成长!$AD303+(养成规划和标准成长!F$12+养成规划和标准成长!F$13)*养成规划和标准成长!$Z303+养成规划和标准成长!F$14*养成规划和标准成长!$AA303*养成规划和标准成长!$AC303+养成规划和标准成长!F$17*10*养成规划和标准成长!$AE303+养成规划和标准成长!F$18*10*养成规划和标准成长!$AF303+养成规划和标准成长!F$19*养成规划和标准成长!$AG303,0)</f>
        <v>2675</v>
      </c>
      <c r="BK57" s="9">
        <f>ROUND(属性投放!F$4+养成规划和标准成长!G$3*养成规划和标准成长!$AA303*养成规划和标准成长!$AB303+养成规划和标准成长!G$4*养成规划和标准成长!$AH303+养成规划和标准成长!G$5*养成规划和标准成长!$AD303+(养成规划和标准成长!G$12+养成规划和标准成长!G$13)*养成规划和标准成长!$Z303+养成规划和标准成长!G$14*养成规划和标准成长!$AA303*养成规划和标准成长!$AC303+养成规划和标准成长!G$17*10*养成规划和标准成长!$AE303+养成规划和标准成长!G$18*10*养成规划和标准成长!$AF303+养成规划和标准成长!G$19*养成规划和标准成长!$AG303,0)</f>
        <v>1073</v>
      </c>
      <c r="BL57" s="9">
        <f>ROUND(属性投放!G$4+养成规划和标准成长!H$3*养成规划和标准成长!$AA303*养成规划和标准成长!$AB303+养成规划和标准成长!H$4*养成规划和标准成长!$AH303+养成规划和标准成长!H$5*养成规划和标准成长!$AD303+(养成规划和标准成长!H$12+养成规划和标准成长!H$13)*养成规划和标准成长!$Z303+养成规划和标准成长!H$14*养成规划和标准成长!$AA303*养成规划和标准成长!$AC303+养成规划和标准成长!H$17*10*养成规划和标准成长!$AE303+养成规划和标准成长!H$18*10*养成规划和标准成长!$AF303+养成规划和标准成长!H$19*养成规划和标准成长!$AG303,0)</f>
        <v>537</v>
      </c>
      <c r="BM57" s="9">
        <f>ROUND(属性投放!H$4+养成规划和标准成长!I$3*养成规划和标准成长!$AA303*养成规划和标准成长!$AB303+养成规划和标准成长!I$4*养成规划和标准成长!$AH303+养成规划和标准成长!I$5*养成规划和标准成长!$AD303+(养成规划和标准成长!I$12+养成规划和标准成长!I$13)*养成规划和标准成长!$Z303+养成规划和标准成长!I$14*养成规划和标准成长!$AA303*养成规划和标准成长!$AC303+养成规划和标准成长!I$17*10*养成规划和标准成长!$AE303+养成规划和标准成长!I$18*10*养成规划和标准成长!$AF303+养成规划和标准成长!I$19*养成规划和标准成长!$AG303,0)</f>
        <v>801</v>
      </c>
      <c r="BN57" s="9">
        <f>ROUND(属性投放!I$4+养成规划和标准成长!J$3*养成规划和标准成长!$AA303*养成规划和标准成长!$AB303+养成规划和标准成长!J$4*养成规划和标准成长!$AH303+养成规划和标准成长!J$5*养成规划和标准成长!$AD303+(养成规划和标准成长!J$12+养成规划和标准成长!J$13)*养成规划和标准成长!$Z303+养成规划和标准成长!J$14*养成规划和标准成长!$AA303*养成规划和标准成长!$AC303+养成规划和标准成长!J$17*10*养成规划和标准成长!$AE303+养成规划和标准成长!J$18*10*养成规划和标准成长!$AF303+养成规划和标准成长!J$19*养成规划和标准成长!$AG303,0)</f>
        <v>589</v>
      </c>
      <c r="BO57" s="9">
        <f>ROUND(属性投放!J$4+养成规划和标准成长!K$3*养成规划和标准成长!$AA303*养成规划和标准成长!$AB303+养成规划和标准成长!K$4*养成规划和标准成长!$AH303+养成规划和标准成长!K$5*养成规划和标准成长!$AD303+(养成规划和标准成长!K$12+养成规划和标准成长!K$13)*养成规划和标准成长!$Z303+养成规划和标准成长!K$14*养成规划和标准成长!$AA303*养成规划和标准成长!$AC303+养成规划和标准成长!K$17*10*养成规划和标准成长!$AE303+养成规划和标准成长!K$18*10*养成规划和标准成长!$AF303+养成规划和标准成长!K$19*养成规划和标准成长!$AG303,0)</f>
        <v>400</v>
      </c>
      <c r="BP57" s="9">
        <f>ROUND(属性投放!K$4+养成规划和标准成长!L$3*养成规划和标准成长!$AA303*养成规划和标准成长!$AB303+养成规划和标准成长!L$4*养成规划和标准成长!$AH303+养成规划和标准成长!L$5*养成规划和标准成长!$AD303+(养成规划和标准成长!L$12+养成规划和标准成长!L$13)*养成规划和标准成长!$Z303+养成规划和标准成长!L$14*养成规划和标准成长!$AA303*养成规划和标准成长!$AC303+养成规划和标准成长!L$17*10*养成规划和标准成长!$AE303+养成规划和标准成长!L$18*10*养成规划和标准成长!$AF303+养成规划和标准成长!L$19*养成规划和标准成长!$AG303,0)</f>
        <v>272</v>
      </c>
      <c r="BQ57" s="9">
        <f>ROUND(属性投放!L$4+养成规划和标准成长!M$3*养成规划和标准成长!$AA303*养成规划和标准成长!$AB303+养成规划和标准成长!M$4*养成规划和标准成长!$AH303+养成规划和标准成长!M$5*养成规划和标准成长!$AD303+(养成规划和标准成长!M$12+养成规划和标准成长!M$13)*养成规划和标准成长!$Z303+养成规划和标准成长!M$14*养成规划和标准成长!$AA303*养成规划和标准成长!$AC303+养成规划和标准成长!M$17*10*养成规划和标准成长!$AE303+养成规划和标准成长!M$18*10*养成规划和标准成长!$AF303+养成规划和标准成长!M$19*养成规划和标准成长!$AG303,0)</f>
        <v>583</v>
      </c>
      <c r="BR57" s="9">
        <f>ROUND(属性投放!M$4+养成规划和标准成长!N$3*养成规划和标准成长!$AA303*养成规划和标准成长!$AB303+养成规划和标准成长!N$4*养成规划和标准成长!$AH303+养成规划和标准成长!N$5*养成规划和标准成长!$AD303+(养成规划和标准成长!N$12+养成规划和标准成长!N$13)*养成规划和标准成长!$Z303+养成规划和标准成长!N$14*养成规划和标准成长!$AA303*养成规划和标准成长!$AC303+养成规划和标准成长!N$17*10*养成规划和标准成长!$AE303+养成规划和标准成长!N$18*10*养成规划和标准成长!$AF303+养成规划和标准成长!N$19*养成规划和标准成长!$AG303,0)</f>
        <v>593</v>
      </c>
      <c r="BS57" s="9">
        <f>VLOOKUP(养成规划和标准成长!$AJ303,阵法、技能和修炼!$C$20:$N$40,COLUMNS(阵法、技能和修炼!$C$20:G$40),0)</f>
        <v>40</v>
      </c>
      <c r="BT57" s="9">
        <f>VLOOKUP(养成规划和标准成长!$AJ303,阵法、技能和修炼!$C$20:$N$40,COLUMNS(阵法、技能和修炼!$C$20:H$40),0)</f>
        <v>40</v>
      </c>
      <c r="BU57" s="9">
        <f>VLOOKUP(养成规划和标准成长!$AJ303,阵法、技能和修炼!$C$20:$N$40,COLUMNS(阵法、技能和修炼!$C$20:I$40),0)</f>
        <v>40</v>
      </c>
      <c r="BV57" s="9">
        <f>VLOOKUP(养成规划和标准成长!$AJ303,阵法、技能和修炼!$C$20:$N$40,COLUMNS(阵法、技能和修炼!$C$20:J$40),0)</f>
        <v>40</v>
      </c>
      <c r="BW57" s="9">
        <f>VLOOKUP(养成规划和标准成长!$AJ303,阵法、技能和修炼!$C$20:$N$40,COLUMNS(阵法、技能和修炼!$C$20:K$40),0)</f>
        <v>10</v>
      </c>
      <c r="BX57" s="9">
        <f>VLOOKUP(养成规划和标准成长!$AJ303,阵法、技能和修炼!$C$20:$N$40,COLUMNS(阵法、技能和修炼!$C$20:L$40),0)</f>
        <v>10</v>
      </c>
      <c r="BY57" s="9">
        <f>VLOOKUP(养成规划和标准成长!$AJ303,阵法、技能和修炼!$C$20:$N$40,COLUMNS(阵法、技能和修炼!$C$20:M$40),0)</f>
        <v>12.000000000000011</v>
      </c>
      <c r="BZ57" s="9">
        <f>VLOOKUP(养成规划和标准成长!$AJ303,阵法、技能和修炼!$C$20:$N$40,COLUMNS(阵法、技能和修炼!$C$20:N$40),0)</f>
        <v>12.000000000000011</v>
      </c>
    </row>
    <row r="58" spans="1:78">
      <c r="A58" s="1">
        <v>55</v>
      </c>
      <c r="B58" s="9">
        <f>ROUND(属性投放!D$4+养成规划和标准成长!E$3*养成规划和标准成长!$O151*养成规划和标准成长!$P151+养成规划和标准成长!E$4*养成规划和标准成长!$V151+养成规划和标准成长!E$5*养成规划和标准成长!$R151+(养成规划和标准成长!E$12+养成规划和标准成长!E$13)*养成规划和标准成长!$N151+养成规划和标准成长!E$14*养成规划和标准成长!$O151*养成规划和标准成长!$Q151+养成规划和标准成长!E$17*10*养成规划和标准成长!$S151+养成规划和标准成长!E$18*10*养成规划和标准成长!$T151+养成规划和标准成长!E$19*养成规划和标准成长!$U151,0)</f>
        <v>2274</v>
      </c>
      <c r="C58" s="9">
        <f>ROUND(属性投放!E$4+养成规划和标准成长!F$3*养成规划和标准成长!$O151*养成规划和标准成长!$P151+养成规划和标准成长!F$4*养成规划和标准成长!$V151+养成规划和标准成长!F$5*养成规划和标准成长!$R151+(养成规划和标准成长!F$12+养成规划和标准成长!F$13)*养成规划和标准成长!$N151+养成规划和标准成长!F$14*养成规划和标准成长!$O151*养成规划和标准成长!$Q151+养成规划和标准成长!F$17*10*养成规划和标准成长!$S151+养成规划和标准成长!F$18*10*养成规划和标准成长!$T151+养成规划和标准成长!F$19*养成规划和标准成长!$U151,0)</f>
        <v>2335</v>
      </c>
      <c r="D58" s="9">
        <f>ROUND(属性投放!F$4+养成规划和标准成长!G$3*养成规划和标准成长!$O151*养成规划和标准成长!$P151+养成规划和标准成长!G$4*养成规划和标准成长!$V151+养成规划和标准成长!G$5*养成规划和标准成长!$R151+(养成规划和标准成长!G$12+养成规划和标准成长!G$13)*养成规划和标准成长!$N151+养成规划和标准成长!G$14*养成规划和标准成长!$O151*养成规划和标准成长!$Q151+养成规划和标准成长!G$17*10*养成规划和标准成长!$S151+养成规划和标准成长!G$18*10*养成规划和标准成长!$T151+养成规划和标准成长!G$19*养成规划和标准成长!$U151,0)</f>
        <v>857</v>
      </c>
      <c r="E58" s="9">
        <f>ROUND(属性投放!G$4+养成规划和标准成长!H$3*养成规划和标准成长!$O151*养成规划和标准成长!$P151+养成规划和标准成长!H$4*养成规划和标准成长!$V151+养成规划和标准成长!H$5*养成规划和标准成长!$R151+(养成规划和标准成长!H$12+养成规划和标准成长!H$13)*养成规划和标准成长!$N151+养成规划和标准成长!H$14*养成规划和标准成长!$O151*养成规划和标准成长!$Q151+养成规划和标准成长!H$17*10*养成规划和标准成长!$S151+养成规划和标准成长!H$18*10*养成规划和标准成长!$T151+养成规划和标准成长!H$19*养成规划和标准成长!$U151,0)</f>
        <v>375</v>
      </c>
      <c r="F58" s="9">
        <f>ROUND(属性投放!H$4+养成规划和标准成长!I$3*养成规划和标准成长!$O151*养成规划和标准成长!$P151+养成规划和标准成长!I$4*养成规划和标准成长!$V151+养成规划和标准成长!I$5*养成规划和标准成长!$R151+(养成规划和标准成长!I$12+养成规划和标准成长!I$13)*养成规划和标准成长!$N151+养成规划和标准成长!I$14*养成规划和标准成长!$O151*养成规划和标准成长!$Q151+养成规划和标准成长!I$17*10*养成规划和标准成长!$S151+养成规划和标准成长!I$18*10*养成规划和标准成长!$T151+养成规划和标准成长!I$19*养成规划和标准成长!$U151,0)</f>
        <v>656</v>
      </c>
      <c r="G58" s="9">
        <f>ROUND(属性投放!I$4+养成规划和标准成长!J$3*养成规划和标准成长!$O151*养成规划和标准成长!$P151+养成规划和标准成长!J$4*养成规划和标准成长!$V151+养成规划和标准成长!J$5*养成规划和标准成长!$R151+(养成规划和标准成长!J$12+养成规划和标准成长!J$13)*养成规划和标准成长!$N151+养成规划和标准成长!J$14*养成规划和标准成长!$O151*养成规划和标准成长!$Q151+养成规划和标准成长!J$17*10*养成规划和标准成长!$S151+养成规划和标准成长!J$18*10*养成规划和标准成长!$T151+养成规划和标准成长!J$19*养成规划和标准成长!$U151,0)</f>
        <v>462</v>
      </c>
      <c r="H58" s="9">
        <f>ROUND(属性投放!J$4+养成规划和标准成长!K$3*养成规划和标准成长!$O151*养成规划和标准成长!$P151+养成规划和标准成长!K$4*养成规划和标准成长!$V151+养成规划和标准成长!K$5*养成规划和标准成长!$R151+(养成规划和标准成长!K$12+养成规划和标准成长!K$13)*养成规划和标准成长!$N151+养成规划和标准成长!K$14*养成规划和标准成长!$O151*养成规划和标准成长!$Q151+养成规划和标准成长!K$17*10*养成规划和标准成长!$S151+养成规划和标准成长!K$18*10*养成规划和标准成长!$T151+养成规划和标准成长!K$19*养成规划和标准成长!$U151,0)</f>
        <v>318</v>
      </c>
      <c r="I58" s="9">
        <f>ROUND(属性投放!K$4+养成规划和标准成长!L$3*养成规划和标准成长!$O151*养成规划和标准成长!$P151+养成规划和标准成长!L$4*养成规划和标准成长!$V151+养成规划和标准成长!L$5*养成规划和标准成长!$R151+(养成规划和标准成长!L$12+养成规划和标准成长!L$13)*养成规划和标准成长!$N151+养成规划和标准成长!L$14*养成规划和标准成长!$O151*养成规划和标准成长!$Q151+养成规划和标准成长!L$17*10*养成规划和标准成长!$S151+养成规划和标准成长!L$18*10*养成规划和标准成长!$T151+养成规划和标准成长!L$19*养成规划和标准成长!$U151,0)</f>
        <v>165</v>
      </c>
      <c r="J58" s="9">
        <f>ROUND(属性投放!L$4+养成规划和标准成长!M$3*养成规划和标准成长!$O151*养成规划和标准成长!$P151+养成规划和标准成长!M$4*养成规划和标准成长!$V151+养成规划和标准成长!M$5*养成规划和标准成长!$R151+(养成规划和标准成长!M$12+养成规划和标准成长!M$13)*养成规划和标准成长!$N151+养成规划和标准成长!M$14*养成规划和标准成长!$O151*养成规划和标准成长!$Q151+养成规划和标准成长!M$17*10*养成规划和标准成长!$S151+养成规划和标准成长!M$18*10*养成规划和标准成长!$T151+养成规划和标准成长!M$19*养成规划和标准成长!$U151,0)</f>
        <v>565</v>
      </c>
      <c r="K58" s="9">
        <f>ROUND(属性投放!M$4+养成规划和标准成长!N$3*养成规划和标准成长!$O151*养成规划和标准成长!$P151+养成规划和标准成长!N$4*养成规划和标准成长!$V151+养成规划和标准成长!N$5*养成规划和标准成长!$R151+(养成规划和标准成长!N$12+养成规划和标准成长!N$13)*养成规划和标准成长!$N151+养成规划和标准成长!N$14*养成规划和标准成长!$O151*养成规划和标准成长!$Q151+养成规划和标准成长!N$17*10*养成规划和标准成长!$S151+养成规划和标准成长!N$18*10*养成规划和标准成长!$T151+养成规划和标准成长!N$19*养成规划和标准成长!$U151,0)</f>
        <v>570</v>
      </c>
      <c r="L58" s="9">
        <f>VLOOKUP(养成规划和标准成长!$X151,阵法、技能和修炼!$C$20:$N$40,COLUMNS(阵法、技能和修炼!$C$20:G$40),0)</f>
        <v>61</v>
      </c>
      <c r="M58" s="9">
        <f>VLOOKUP(养成规划和标准成长!$X151,阵法、技能和修炼!$C$20:$N$40,COLUMNS(阵法、技能和修炼!$C$20:H$40),0)</f>
        <v>59</v>
      </c>
      <c r="N58" s="9">
        <f>VLOOKUP(养成规划和标准成长!$X151,阵法、技能和修炼!$C$20:$N$40,COLUMNS(阵法、技能和修炼!$C$20:I$40),0)</f>
        <v>61</v>
      </c>
      <c r="O58" s="9">
        <f>VLOOKUP(养成规划和标准成长!$X151,阵法、技能和修炼!$C$20:$N$40,COLUMNS(阵法、技能和修炼!$C$20:J$40),0)</f>
        <v>59</v>
      </c>
      <c r="P58" s="9">
        <f>VLOOKUP(养成规划和标准成长!$X151,阵法、技能和修炼!$C$20:$N$40,COLUMNS(阵法、技能和修炼!$C$20:K$40),0)</f>
        <v>15</v>
      </c>
      <c r="Q58" s="9">
        <f>VLOOKUP(养成规划和标准成长!$X151,阵法、技能和修炼!$C$20:$N$40,COLUMNS(阵法、技能和修炼!$C$20:L$40),0)</f>
        <v>15</v>
      </c>
      <c r="R58" s="9">
        <f>VLOOKUP(养成规划和标准成长!$X151,阵法、技能和修炼!$C$20:$N$40,COLUMNS(阵法、技能和修炼!$C$20:M$40),0)</f>
        <v>18.000000000000014</v>
      </c>
      <c r="S58" s="9">
        <f>VLOOKUP(养成规划和标准成长!$X151,阵法、技能和修炼!$C$20:$N$40,COLUMNS(阵法、技能和修炼!$C$20:N$40),0)</f>
        <v>18.000000000000014</v>
      </c>
      <c r="T58" s="1">
        <v>55</v>
      </c>
      <c r="U58" s="9">
        <f>ROUND(属性投放!D$4+养成规划和标准成长!E$3*养成规划和标准成长!$C304*养成规划和标准成长!$D304+养成规划和标准成长!E$4*养成规划和标准成长!$J304+养成规划和标准成长!E$5*养成规划和标准成长!$F304+(养成规划和标准成长!E$12+养成规划和标准成长!E$13)*养成规划和标准成长!$B304+养成规划和标准成长!E$14*养成规划和标准成长!$C304*养成规划和标准成长!$E304+养成规划和标准成长!E$17*10*养成规划和标准成长!$G304+养成规划和标准成长!E$18*10*养成规划和标准成长!$H304+养成规划和标准成长!E$19*养成规划和标准成长!$I304,0)</f>
        <v>2505</v>
      </c>
      <c r="V58" s="9">
        <f>ROUND(属性投放!E$4+养成规划和标准成长!F$3*养成规划和标准成长!$C304*养成规划和标准成长!$D304+养成规划和标准成长!F$4*养成规划和标准成长!$J304+养成规划和标准成长!F$5*养成规划和标准成长!$F304+(养成规划和标准成长!F$12+养成规划和标准成长!F$13)*养成规划和标准成长!$B304+养成规划和标准成长!F$14*养成规划和标准成长!$C304*养成规划和标准成长!$E304+养成规划和标准成长!F$17*10*养成规划和标准成长!$G304+养成规划和标准成长!F$18*10*养成规划和标准成长!$H304+养成规划和标准成长!F$19*养成规划和标准成长!$I304,0)</f>
        <v>2466</v>
      </c>
      <c r="W58" s="9">
        <f>ROUND(属性投放!F$4+养成规划和标准成长!G$3*养成规划和标准成长!$C304*养成规划和标准成长!$D304+养成规划和标准成长!G$4*养成规划和标准成长!$J304+养成规划和标准成长!G$5*养成规划和标准成长!$F304+(养成规划和标准成长!G$12+养成规划和标准成长!G$13)*养成规划和标准成长!$B304+养成规划和标准成长!G$14*养成规划和标准成长!$C304*养成规划和标准成长!$E304+养成规划和标准成长!G$17*10*养成规划和标准成长!$G304+养成规划和标准成长!G$18*10*养成规划和标准成长!$H304+养成规划和标准成长!G$19*养成规划和标准成长!$I304,0)</f>
        <v>921</v>
      </c>
      <c r="X58" s="9">
        <f>ROUND(属性投放!G$4+养成规划和标准成长!H$3*养成规划和标准成长!$C304*养成规划和标准成长!$D304+养成规划和标准成长!H$4*养成规划和标准成长!$J304+养成规划和标准成长!H$5*养成规划和标准成长!$F304+(养成规划和标准成长!H$12+养成规划和标准成长!H$13)*养成规划和标准成长!$B304+养成规划和标准成长!H$14*养成规划和标准成长!$C304*养成规划和标准成长!$E304+养成规划和标准成长!H$17*10*养成规划和标准成长!$G304+养成规划和标准成长!H$18*10*养成规划和标准成长!$H304+养成规划和标准成长!H$19*养成规划和标准成长!$I304,0)</f>
        <v>419</v>
      </c>
      <c r="Y58" s="9">
        <f>ROUND(属性投放!H$4+养成规划和标准成长!I$3*养成规划和标准成长!$C304*养成规划和标准成长!$D304+养成规划和标准成长!I$4*养成规划和标准成长!$J304+养成规划和标准成长!I$5*养成规划和标准成长!$F304+(养成规划和标准成长!I$12+养成规划和标准成长!I$13)*养成规划和标准成长!$B304+养成规划和标准成长!I$14*养成规划和标准成长!$C304*养成规划和标准成长!$E304+养成规划和标准成长!I$17*10*养成规划和标准成长!$G304+养成规划和标准成长!I$18*10*养成规划和标准成长!$H304+养成规划和标准成长!I$19*养成规划和标准成长!$I304,0)</f>
        <v>696</v>
      </c>
      <c r="Z58" s="9">
        <f>ROUND(属性投放!I$4+养成规划和标准成长!J$3*养成规划和标准成长!$C304*养成规划和标准成长!$D304+养成规划和标准成长!J$4*养成规划和标准成长!$J304+养成规划和标准成长!J$5*养成规划和标准成长!$F304+(养成规划和标准成长!J$12+养成规划和标准成长!J$13)*养成规划和标准成长!$B304+养成规划和标准成长!J$14*养成规划和标准成长!$C304*养成规划和标准成长!$E304+养成规划和标准成长!J$17*10*养成规划和标准成长!$G304+养成规划和标准成长!J$18*10*养成规划和标准成长!$H304+养成规划和标准成长!J$19*养成规划和标准成长!$I304,0)</f>
        <v>495</v>
      </c>
      <c r="AA58" s="9">
        <f>ROUND(属性投放!J$4+养成规划和标准成长!K$3*养成规划和标准成长!$C304*养成规划和标准成长!$D304+养成规划和标准成长!K$4*养成规划和标准成长!$J304+养成规划和标准成长!K$5*养成规划和标准成长!$F304+(养成规划和标准成长!K$12+养成规划和标准成长!K$13)*养成规划和标准成长!$B304+养成规划和标准成长!K$14*养成规划和标准成长!$C304*养成规划和标准成长!$E304+养成规划和标准成长!K$17*10*养成规划和标准成长!$G304+养成规划和标准成长!K$18*10*养成规划和标准成长!$H304+养成规划和标准成长!K$19*养成规划和标准成长!$I304,0)</f>
        <v>342</v>
      </c>
      <c r="AB58" s="9">
        <f>ROUND(属性投放!K$4+养成规划和标准成长!L$3*养成规划和标准成长!$C304*养成规划和标准成长!$D304+养成规划和标准成长!L$4*养成规划和标准成长!$J304+养成规划和标准成长!L$5*养成规划和标准成长!$F304+(养成规划和标准成长!L$12+养成规划和标准成长!L$13)*养成规划和标准成长!$B304+养成规划和标准成长!L$14*养成规划和标准成长!$C304*养成规划和标准成长!$E304+养成规划和标准成长!L$17*10*养成规划和标准成长!$G304+养成规划和标准成长!L$18*10*养成规划和标准成长!$H304+养成规划和标准成长!L$19*养成规划和标准成长!$I304,0)</f>
        <v>196</v>
      </c>
      <c r="AC58" s="9">
        <f>ROUND(属性投放!L$4+养成规划和标准成长!M$3*养成规划和标准成长!$C304*养成规划和标准成长!$D304+养成规划和标准成长!M$4*养成规划和标准成长!$J304+养成规划和标准成长!M$5*养成规划和标准成长!$F304+(养成规划和标准成长!M$12+养成规划和标准成长!M$13)*养成规划和标准成长!$B304+养成规划和标准成长!M$14*养成规划和标准成长!$C304*养成规划和标准成长!$E304+养成规划和标准成长!M$17*10*养成规划和标准成长!$G304+养成规划和标准成长!M$18*10*养成规划和标准成长!$H304+养成规划和标准成长!M$19*养成规划和标准成长!$I304,0)</f>
        <v>571</v>
      </c>
      <c r="AD58" s="9">
        <f>ROUND(属性投放!M$4+养成规划和标准成长!N$3*养成规划和标准成长!$C304*养成规划和标准成长!$D304+养成规划和标准成长!N$4*养成规划和标准成长!$J304+养成规划和标准成长!N$5*养成规划和标准成长!$F304+(养成规划和标准成长!N$12+养成规划和标准成长!N$13)*养成规划和标准成长!$B304+养成规划和标准成长!N$14*养成规划和标准成长!$C304*养成规划和标准成长!$E304+养成规划和标准成长!N$17*10*养成规划和标准成长!$G304+养成规划和标准成长!N$18*10*养成规划和标准成长!$H304+养成规划和标准成长!N$19*养成规划和标准成长!$I304,0)</f>
        <v>578</v>
      </c>
      <c r="AE58" s="9">
        <f>VLOOKUP(养成规划和标准成长!$L304,阵法、技能和修炼!$C$20:$N$40,COLUMNS(阵法、技能和修炼!$C$20:G$40),0)</f>
        <v>61</v>
      </c>
      <c r="AF58" s="9">
        <f>VLOOKUP(养成规划和标准成长!$L304,阵法、技能和修炼!$C$20:$N$40,COLUMNS(阵法、技能和修炼!$C$20:H$40),0)</f>
        <v>59</v>
      </c>
      <c r="AG58" s="9">
        <f>VLOOKUP(养成规划和标准成长!$L304,阵法、技能和修炼!$C$20:$N$40,COLUMNS(阵法、技能和修炼!$C$20:I$40),0)</f>
        <v>61</v>
      </c>
      <c r="AH58" s="9">
        <f>VLOOKUP(养成规划和标准成长!$L304,阵法、技能和修炼!$C$20:$N$40,COLUMNS(阵法、技能和修炼!$C$20:J$40),0)</f>
        <v>59</v>
      </c>
      <c r="AI58" s="9">
        <f>VLOOKUP(养成规划和标准成长!$L304,阵法、技能和修炼!$C$20:$N$40,COLUMNS(阵法、技能和修炼!$C$20:K$40),0)</f>
        <v>15</v>
      </c>
      <c r="AJ58" s="9">
        <f>VLOOKUP(养成规划和标准成长!$L304,阵法、技能和修炼!$C$20:$N$40,COLUMNS(阵法、技能和修炼!$C$20:L$40),0)</f>
        <v>15</v>
      </c>
      <c r="AK58" s="9">
        <f>VLOOKUP(养成规划和标准成长!$L304,阵法、技能和修炼!$C$20:$N$40,COLUMNS(阵法、技能和修炼!$C$20:M$40),0)</f>
        <v>18.000000000000014</v>
      </c>
      <c r="AL58" s="9">
        <f>VLOOKUP(养成规划和标准成长!$L304,阵法、技能和修炼!$C$20:$N$40,COLUMNS(阵法、技能和修炼!$C$20:N$40),0)</f>
        <v>18.000000000000014</v>
      </c>
      <c r="AN58" s="1">
        <v>55</v>
      </c>
      <c r="AO58" s="9">
        <f>ROUND(属性投放!D$4+养成规划和标准成长!E$3*养成规划和标准成长!$O304*养成规划和标准成长!$P304+养成规划和标准成长!E$4*养成规划和标准成长!$V304+养成规划和标准成长!E$5*养成规划和标准成长!$R304+(养成规划和标准成长!E$12+养成规划和标准成长!E$13)*养成规划和标准成长!$N304+养成规划和标准成长!E$14*养成规划和标准成长!$O304*养成规划和标准成长!$Q304+养成规划和标准成长!E$17*10*养成规划和标准成长!$S304+养成规划和标准成长!E$18*10*养成规划和标准成长!$T304+养成规划和标准成长!E$19*养成规划和标准成长!$U304,0)</f>
        <v>2846</v>
      </c>
      <c r="AP58" s="9">
        <f>ROUND(属性投放!E$4+养成规划和标准成长!F$3*养成规划和标准成长!$O304*养成规划和标准成长!$P304+养成规划和标准成长!F$4*养成规划和标准成长!$V304+养成规划和标准成长!F$5*养成规划和标准成长!$R304+(养成规划和标准成长!F$12+养成规划和标准成长!F$13)*养成规划和标准成长!$N304+养成规划和标准成长!F$14*养成规划和标准成长!$O304*养成规划和标准成长!$Q304+养成规划和标准成长!F$17*10*养成规划和标准成长!$S304+养成规划和标准成长!F$18*10*养成规划和标准成长!$T304+养成规划和标准成长!F$19*养成规划和标准成长!$U304,0)</f>
        <v>2597</v>
      </c>
      <c r="AQ58" s="9">
        <f>ROUND(属性投放!F$4+养成规划和标准成长!G$3*养成规划和标准成长!$O304*养成规划和标准成长!$P304+养成规划和标准成长!G$4*养成规划和标准成长!$V304+养成规划和标准成长!G$5*养成规划和标准成长!$R304+(养成规划和标准成长!G$12+养成规划和标准成长!G$13)*养成规划和标准成长!$N304+养成规划和标准成长!G$14*养成规划和标准成长!$O304*养成规划和标准成长!$Q304+养成规划和标准成长!G$17*10*养成规划和标准成长!$S304+养成规划和标准成长!G$18*10*养成规划和标准成长!$T304+养成规划和标准成长!G$19*养成规划和标准成长!$U304,0)</f>
        <v>1007</v>
      </c>
      <c r="AR58" s="9">
        <f>ROUND(属性投放!G$4+养成规划和标准成长!H$3*养成规划和标准成长!$O304*养成规划和标准成长!$P304+养成规划和标准成长!H$4*养成规划和标准成长!$V304+养成规划和标准成长!H$5*养成规划和标准成长!$R304+(养成规划和标准成长!H$12+养成规划和标准成长!H$13)*养成规划和标准成长!$N304+养成规划和标准成长!H$14*养成规划和标准成长!$O304*养成规划和标准成长!$Q304+养成规划和标准成长!H$17*10*养成规划和标准成长!$S304+养成规划和标准成长!H$18*10*养成规划和标准成长!$T304+养成规划和标准成长!H$19*养成规划和标准成长!$U304,0)</f>
        <v>486</v>
      </c>
      <c r="AS58" s="9">
        <f>ROUND(属性投放!H$4+养成规划和标准成长!I$3*养成规划和标准成长!$O304*养成规划和标准成长!$P304+养成规划和标准成长!I$4*养成规划和标准成长!$V304+养成规划和标准成长!I$5*养成规划和标准成长!$R304+(养成规划和标准成长!I$12+养成规划和标准成长!I$13)*养成规划和标准成长!$N304+养成规划和标准成长!I$14*养成规划和标准成长!$O304*养成规划和标准成长!$Q304+养成规划和标准成长!I$17*10*养成规划和标准成长!$S304+养成规划和标准成长!I$18*10*养成规划和标准成长!$T304+养成规划和标准成长!I$19*养成规划和标准成长!$U304,0)</f>
        <v>757</v>
      </c>
      <c r="AT58" s="9">
        <f>ROUND(属性投放!I$4+养成规划和标准成长!J$3*养成规划和标准成长!$O304*养成规划和标准成长!$P304+养成规划和标准成长!J$4*养成规划和标准成长!$V304+养成规划和标准成长!J$5*养成规划和标准成长!$R304+(养成规划和标准成长!J$12+养成规划和标准成长!J$13)*养成规划和标准成长!$N304+养成规划和标准成长!J$14*养成规划和标准成长!$O304*养成规划和标准成长!$Q304+养成规划和标准成长!J$17*10*养成规划和标准成长!$S304+养成规划和标准成长!J$18*10*养成规划和标准成长!$T304+养成规划和标准成长!J$19*养成规划和标准成长!$U304,0)</f>
        <v>550</v>
      </c>
      <c r="AU58" s="9">
        <f>ROUND(属性投放!J$4+养成规划和标准成长!K$3*养成规划和标准成长!$O304*养成规划和标准成长!$P304+养成规划和标准成长!K$4*养成规划和标准成长!$V304+养成规划和标准成长!K$5*养成规划和标准成长!$R304+(养成规划和标准成长!K$12+养成规划和标准成长!K$13)*养成规划和标准成长!$N304+养成规划和标准成长!K$14*养成规划和标准成长!$O304*养成规划和标准成长!$Q304+养成规划和标准成长!K$17*10*养成规划和标准成长!$S304+养成规划和标准成长!K$18*10*养成规划和标准成长!$T304+养成规划和标准成长!K$19*养成规划和标准成长!$U304,0)</f>
        <v>377</v>
      </c>
      <c r="AV58" s="9">
        <f>ROUND(属性投放!K$4+养成规划和标准成长!L$3*养成规划和标准成长!$O304*养成规划和标准成长!$P304+养成规划和标准成长!L$4*养成规划和标准成长!$V304+养成规划和标准成长!L$5*养成规划和标准成长!$R304+(养成规划和标准成长!L$12+养成规划和标准成长!L$13)*养成规划和标准成长!$N304+养成规划和标准成长!L$14*养成规划和标准成长!$O304*养成规划和标准成长!$Q304+养成规划和标准成长!L$17*10*养成规划和标准成长!$S304+养成规划和标准成长!L$18*10*养成规划和标准成长!$T304+养成规划和标准成长!L$19*养成规划和标准成长!$U304,0)</f>
        <v>238</v>
      </c>
      <c r="AW58" s="9">
        <f>ROUND(属性投放!L$4+养成规划和标准成长!M$3*养成规划和标准成长!$O304*养成规划和标准成长!$P304+养成规划和标准成长!M$4*养成规划和标准成长!$V304+养成规划和标准成长!M$5*养成规划和标准成长!$R304+(养成规划和标准成长!M$12+养成规划和标准成长!M$13)*养成规划和标准成长!$N304+养成规划和标准成长!M$14*养成规划和标准成长!$O304*养成规划和标准成长!$Q304+养成规划和标准成长!M$17*10*养成规划和标准成长!$S304+养成规划和标准成长!M$18*10*养成规划和标准成长!$T304+养成规划和标准成长!M$19*养成规划和标准成长!$U304,0)</f>
        <v>584</v>
      </c>
      <c r="AX58" s="9">
        <f>ROUND(属性投放!M$4+养成规划和标准成长!N$3*养成规划和标准成长!$O304*养成规划和标准成长!$P304+养成规划和标准成长!N$4*养成规划和标准成长!$V304+养成规划和标准成长!N$5*养成规划和标准成长!$R304+(养成规划和标准成长!N$12+养成规划和标准成长!N$13)*养成规划和标准成长!$N304+养成规划和标准成长!N$14*养成规划和标准成长!$O304*养成规划和标准成长!$Q304+养成规划和标准成长!N$17*10*养成规划和标准成长!$S304+养成规划和标准成长!N$18*10*养成规划和标准成长!$T304+养成规划和标准成长!N$19*养成规划和标准成长!$U304,0)</f>
        <v>593</v>
      </c>
      <c r="AY58" s="9">
        <f>VLOOKUP(养成规划和标准成长!$X304,阵法、技能和修炼!$C$20:$N$40,COLUMNS(阵法、技能和修炼!$C$20:G$40),0)</f>
        <v>82</v>
      </c>
      <c r="AZ58" s="9">
        <f>VLOOKUP(养成规划和标准成长!$X304,阵法、技能和修炼!$C$20:$N$40,COLUMNS(阵法、技能和修炼!$C$20:H$40),0)</f>
        <v>78</v>
      </c>
      <c r="BA58" s="9">
        <f>VLOOKUP(养成规划和标准成长!$X304,阵法、技能和修炼!$C$20:$N$40,COLUMNS(阵法、技能和修炼!$C$20:I$40),0)</f>
        <v>82</v>
      </c>
      <c r="BB58" s="9">
        <f>VLOOKUP(养成规划和标准成长!$X304,阵法、技能和修炼!$C$20:$N$40,COLUMNS(阵法、技能和修炼!$C$20:J$40),0)</f>
        <v>78</v>
      </c>
      <c r="BC58" s="9">
        <f>VLOOKUP(养成规划和标准成长!$X304,阵法、技能和修炼!$C$20:$N$40,COLUMNS(阵法、技能和修炼!$C$20:K$40),0)</f>
        <v>20</v>
      </c>
      <c r="BD58" s="9">
        <f>VLOOKUP(养成规划和标准成长!$X304,阵法、技能和修炼!$C$20:$N$40,COLUMNS(阵法、技能和修炼!$C$20:L$40),0)</f>
        <v>20</v>
      </c>
      <c r="BE58" s="9">
        <f>VLOOKUP(养成规划和标准成长!$X304,阵法、技能和修炼!$C$20:$N$40,COLUMNS(阵法、技能和修炼!$C$20:M$40),0)</f>
        <v>24.000000000000021</v>
      </c>
      <c r="BF58" s="9">
        <f>VLOOKUP(养成规划和标准成长!$X304,阵法、技能和修炼!$C$20:$N$40,COLUMNS(阵法、技能和修炼!$C$20:N$40),0)</f>
        <v>24.000000000000021</v>
      </c>
      <c r="BH58" s="1">
        <v>55</v>
      </c>
      <c r="BI58" s="9">
        <f>ROUND(属性投放!D$4+养成规划和标准成长!E$3*养成规划和标准成长!$AA304*养成规划和标准成长!$AB304+养成规划和标准成长!E$4*养成规划和标准成长!$AH304+养成规划和标准成长!E$5*养成规划和标准成长!$AD304+(养成规划和标准成长!E$12+养成规划和标准成长!E$13)*养成规划和标准成长!$Z304+养成规划和标准成长!E$14*养成规划和标准成长!$AA304*养成规划和标准成长!$AC304+养成规划和标准成长!E$17*10*养成规划和标准成长!$AE304+养成规划和标准成长!E$18*10*养成规划和标准成长!$AF304+养成规划和标准成长!E$19*养成规划和标准成长!$AG304,0)</f>
        <v>3140</v>
      </c>
      <c r="BJ58" s="9">
        <f>ROUND(属性投放!E$4+养成规划和标准成长!F$3*养成规划和标准成长!$AA304*养成规划和标准成长!$AB304+养成规划和标准成长!F$4*养成规划和标准成长!$AH304+养成规划和标准成长!F$5*养成规划和标准成长!$AD304+(养成规划和标准成长!F$12+养成规划和标准成长!F$13)*养成规划和标准成长!$Z304+养成规划和标准成长!F$14*养成规划和标准成长!$AA304*养成规划和标准成长!$AC304+养成规划和标准成长!F$17*10*养成规划和标准成长!$AE304+养成规划和标准成长!F$18*10*养成规划和标准成长!$AF304+养成规划和标准成长!F$19*养成规划和标准成长!$AG304,0)</f>
        <v>2710</v>
      </c>
      <c r="BK58" s="9">
        <f>ROUND(属性投放!F$4+养成规划和标准成长!G$3*养成规划和标准成长!$AA304*养成规划和标准成长!$AB304+养成规划和标准成长!G$4*养成规划和标准成长!$AH304+养成规划和标准成长!G$5*养成规划和标准成长!$AD304+(养成规划和标准成长!G$12+养成规划和标准成长!G$13)*养成规划和标准成长!$Z304+养成规划和标准成长!G$14*养成规划和标准成长!$AA304*养成规划和标准成长!$AC304+养成规划和标准成长!G$17*10*养成规划和标准成长!$AE304+养成规划和标准成长!G$18*10*养成规划和标准成长!$AF304+养成规划和标准成长!G$19*养成规划和标准成长!$AG304,0)</f>
        <v>1082</v>
      </c>
      <c r="BL58" s="9">
        <f>ROUND(属性投放!G$4+养成规划和标准成长!H$3*养成规划和标准成长!$AA304*养成规划和标准成长!$AB304+养成规划和标准成长!H$4*养成规划和标准成长!$AH304+养成规划和标准成长!H$5*养成规划和标准成长!$AD304+(养成规划和标准成长!H$12+养成规划和标准成长!H$13)*养成规划和标准成长!$Z304+养成规划和标准成长!H$14*养成规划和标准成长!$AA304*养成规划和标准成长!$AC304+养成规划和标准成长!H$17*10*养成规划和标准成长!$AE304+养成规划和标准成长!H$18*10*养成规划和标准成长!$AF304+养成规划和标准成长!H$19*养成规划和标准成长!$AG304,0)</f>
        <v>540</v>
      </c>
      <c r="BM58" s="9">
        <f>ROUND(属性投放!H$4+养成规划和标准成长!I$3*养成规划和标准成长!$AA304*养成规划和标准成长!$AB304+养成规划和标准成长!I$4*养成规划和标准成长!$AH304+养成规划和标准成长!I$5*养成规划和标准成长!$AD304+(养成规划和标准成长!I$12+养成规划和标准成长!I$13)*养成规划和标准成长!$Z304+养成规划和标准成长!I$14*养成规划和标准成长!$AA304*养成规划和标准成长!$AC304+养成规划和标准成长!I$17*10*养成规划和标准成长!$AE304+养成规划和标准成长!I$18*10*养成规划和标准成长!$AF304+养成规划和标准成长!I$19*养成规划和标准成长!$AG304,0)</f>
        <v>809</v>
      </c>
      <c r="BN58" s="9">
        <f>ROUND(属性投放!I$4+养成规划和标准成长!J$3*养成规划和标准成长!$AA304*养成规划和标准成长!$AB304+养成规划和标准成长!J$4*养成规划和标准成长!$AH304+养成规划和标准成长!J$5*养成规划和标准成长!$AD304+(养成规划和标准成长!J$12+养成规划和标准成长!J$13)*养成规划和标准成长!$Z304+养成规划和标准成长!J$14*养成规划和标准成长!$AA304*养成规划和标准成长!$AC304+养成规划和标准成长!J$17*10*养成规划和标准成长!$AE304+养成规划和标准成长!J$18*10*养成规划和标准成长!$AF304+养成规划和标准成长!J$19*养成规划和标准成长!$AG304,0)</f>
        <v>595</v>
      </c>
      <c r="BO58" s="9">
        <f>ROUND(属性投放!J$4+养成规划和标准成长!K$3*养成规划和标准成长!$AA304*养成规划和标准成长!$AB304+养成规划和标准成长!K$4*养成规划和标准成长!$AH304+养成规划和标准成长!K$5*养成规划和标准成长!$AD304+(养成规划和标准成长!K$12+养成规划和标准成长!K$13)*养成规划和标准成长!$Z304+养成规划和标准成长!K$14*养成规划和标准成长!$AA304*养成规划和标准成长!$AC304+养成规划和标准成长!K$17*10*养成规划和标准成长!$AE304+养成规划和标准成长!K$18*10*养成规划和标准成长!$AF304+养成规划和标准成长!K$19*养成规划和标准成长!$AG304,0)</f>
        <v>404</v>
      </c>
      <c r="BP58" s="9">
        <f>ROUND(属性投放!K$4+养成规划和标准成长!L$3*养成规划和标准成长!$AA304*养成规划和标准成长!$AB304+养成规划和标准成长!L$4*养成规划和标准成长!$AH304+养成规划和标准成长!L$5*养成规划和标准成长!$AD304+(养成规划和标准成长!L$12+养成规划和标准成长!L$13)*养成规划和标准成长!$Z304+养成规划和标准成长!L$14*养成规划和标准成长!$AA304*养成规划和标准成长!$AC304+养成规划和标准成长!L$17*10*养成规划和标准成长!$AE304+养成规划和标准成长!L$18*10*养成规划和标准成长!$AF304+养成规划和标准成长!L$19*养成规划和标准成长!$AG304,0)</f>
        <v>272</v>
      </c>
      <c r="BQ58" s="9">
        <f>ROUND(属性投放!L$4+养成规划和标准成长!M$3*养成规划和标准成长!$AA304*养成规划和标准成长!$AB304+养成规划和标准成长!M$4*养成规划和标准成长!$AH304+养成规划和标准成长!M$5*养成规划和标准成长!$AD304+(养成规划和标准成长!M$12+养成规划和标准成长!M$13)*养成规划和标准成长!$Z304+养成规划和标准成长!M$14*养成规划和标准成长!$AA304*养成规划和标准成长!$AC304+养成规划和标准成长!M$17*10*养成规划和标准成长!$AE304+养成规划和标准成长!M$18*10*养成规划和标准成长!$AF304+养成规划和标准成长!M$19*养成规划和标准成长!$AG304,0)</f>
        <v>593</v>
      </c>
      <c r="BR58" s="9">
        <f>ROUND(属性投放!M$4+养成规划和标准成长!N$3*养成规划和标准成长!$AA304*养成规划和标准成长!$AB304+养成规划和标准成长!N$4*养成规划和标准成长!$AH304+养成规划和标准成长!N$5*养成规划和标准成长!$AD304+(养成规划和标准成长!N$12+养成规划和标准成长!N$13)*养成规划和标准成长!$Z304+养成规划和标准成长!N$14*养成规划和标准成长!$AA304*养成规划和标准成长!$AC304+养成规划和标准成长!N$17*10*养成规划和标准成长!$AE304+养成规划和标准成长!N$18*10*养成规划和标准成长!$AF304+养成规划和标准成长!N$19*养成规划和标准成长!$AG304,0)</f>
        <v>603</v>
      </c>
      <c r="BS58" s="9">
        <f>VLOOKUP(养成规划和标准成长!$AJ304,阵法、技能和修炼!$C$20:$N$40,COLUMNS(阵法、技能和修炼!$C$20:G$40),0)</f>
        <v>82</v>
      </c>
      <c r="BT58" s="9">
        <f>VLOOKUP(养成规划和标准成长!$AJ304,阵法、技能和修炼!$C$20:$N$40,COLUMNS(阵法、技能和修炼!$C$20:H$40),0)</f>
        <v>78</v>
      </c>
      <c r="BU58" s="9">
        <f>VLOOKUP(养成规划和标准成长!$AJ304,阵法、技能和修炼!$C$20:$N$40,COLUMNS(阵法、技能和修炼!$C$20:I$40),0)</f>
        <v>82</v>
      </c>
      <c r="BV58" s="9">
        <f>VLOOKUP(养成规划和标准成长!$AJ304,阵法、技能和修炼!$C$20:$N$40,COLUMNS(阵法、技能和修炼!$C$20:J$40),0)</f>
        <v>78</v>
      </c>
      <c r="BW58" s="9">
        <f>VLOOKUP(养成规划和标准成长!$AJ304,阵法、技能和修炼!$C$20:$N$40,COLUMNS(阵法、技能和修炼!$C$20:K$40),0)</f>
        <v>20</v>
      </c>
      <c r="BX58" s="9">
        <f>VLOOKUP(养成规划和标准成长!$AJ304,阵法、技能和修炼!$C$20:$N$40,COLUMNS(阵法、技能和修炼!$C$20:L$40),0)</f>
        <v>20</v>
      </c>
      <c r="BY58" s="9">
        <f>VLOOKUP(养成规划和标准成长!$AJ304,阵法、技能和修炼!$C$20:$N$40,COLUMNS(阵法、技能和修炼!$C$20:M$40),0)</f>
        <v>24.000000000000021</v>
      </c>
      <c r="BZ58" s="9">
        <f>VLOOKUP(养成规划和标准成长!$AJ304,阵法、技能和修炼!$C$20:$N$40,COLUMNS(阵法、技能和修炼!$C$20:N$40),0)</f>
        <v>24.000000000000021</v>
      </c>
    </row>
    <row r="59" spans="1:78">
      <c r="A59" s="1">
        <v>56</v>
      </c>
      <c r="B59" s="9">
        <f>ROUND(属性投放!D$4+养成规划和标准成长!E$3*养成规划和标准成长!$O152*养成规划和标准成长!$P152+养成规划和标准成长!E$4*养成规划和标准成长!$V152+养成规划和标准成长!E$5*养成规划和标准成长!$R152+(养成规划和标准成长!E$12+养成规划和标准成长!E$13)*养成规划和标准成长!$N152+养成规划和标准成长!E$14*养成规划和标准成长!$O152*养成规划和标准成长!$Q152+养成规划和标准成长!E$17*10*养成规划和标准成长!$S152+养成规划和标准成长!E$18*10*养成规划和标准成长!$T152+养成规划和标准成长!E$19*养成规划和标准成长!$U152,0)</f>
        <v>2297</v>
      </c>
      <c r="C59" s="9">
        <f>ROUND(属性投放!E$4+养成规划和标准成长!F$3*养成规划和标准成长!$O152*养成规划和标准成长!$P152+养成规划和标准成长!F$4*养成规划和标准成长!$V152+养成规划和标准成长!F$5*养成规划和标准成长!$R152+(养成规划和标准成长!F$12+养成规划和标准成长!F$13)*养成规划和标准成长!$N152+养成规划和标准成长!F$14*养成规划和标准成长!$O152*养成规划和标准成长!$Q152+养成规划和标准成长!F$17*10*养成规划和标准成长!$S152+养成规划和标准成长!F$18*10*养成规划和标准成长!$T152+养成规划和标准成长!F$19*养成规划和标准成长!$U152,0)</f>
        <v>2367</v>
      </c>
      <c r="D59" s="9">
        <f>ROUND(属性投放!F$4+养成规划和标准成长!G$3*养成规划和标准成长!$O152*养成规划和标准成长!$P152+养成规划和标准成长!G$4*养成规划和标准成长!$V152+养成规划和标准成长!G$5*养成规划和标准成长!$R152+(养成规划和标准成长!G$12+养成规划和标准成长!G$13)*养成规划和标准成长!$N152+养成规划和标准成长!G$14*养成规划和标准成长!$O152*养成规划和标准成长!$Q152+养成规划和标准成长!G$17*10*养成规划和标准成长!$S152+养成规划和标准成长!G$18*10*养成规划和标准成长!$T152+养成规划和标准成长!G$19*养成规划和标准成长!$U152,0)</f>
        <v>865</v>
      </c>
      <c r="E59" s="9">
        <f>ROUND(属性投放!G$4+养成规划和标准成长!H$3*养成规划和标准成长!$O152*养成规划和标准成长!$P152+养成规划和标准成长!H$4*养成规划和标准成长!$V152+养成规划和标准成长!H$5*养成规划和标准成长!$R152+(养成规划和标准成长!H$12+养成规划和标准成长!H$13)*养成规划和标准成长!$N152+养成规划和标准成长!H$14*养成规划和标准成长!$O152*养成规划和标准成长!$Q152+养成规划和标准成长!H$17*10*养成规划和标准成长!$S152+养成规划和标准成长!H$18*10*养成规划和标准成长!$T152+养成规划和标准成长!H$19*养成规划和标准成长!$U152,0)</f>
        <v>377</v>
      </c>
      <c r="F59" s="9">
        <f>ROUND(属性投放!H$4+养成规划和标准成长!I$3*养成规划和标准成长!$O152*养成规划和标准成长!$P152+养成规划和标准成长!I$4*养成规划和标准成长!$V152+养成规划和标准成长!I$5*养成规划和标准成长!$R152+(养成规划和标准成长!I$12+养成规划和标准成长!I$13)*养成规划和标准成长!$N152+养成规划和标准成长!I$14*养成规划和标准成长!$O152*养成规划和标准成长!$Q152+养成规划和标准成长!I$17*10*养成规划和标准成长!$S152+养成规划和标准成长!I$18*10*养成规划和标准成长!$T152+养成规划和标准成长!I$19*养成规划和标准成长!$U152,0)</f>
        <v>663</v>
      </c>
      <c r="G59" s="9">
        <f>ROUND(属性投放!I$4+养成规划和标准成长!J$3*养成规划和标准成长!$O152*养成规划和标准成长!$P152+养成规划和标准成长!J$4*养成规划和标准成长!$V152+养成规划和标准成长!J$5*养成规划和标准成长!$R152+(养成规划和标准成长!J$12+养成规划和标准成长!J$13)*养成规划和标准成长!$N152+养成规划和标准成长!J$14*养成规划和标准成长!$O152*养成规划和标准成长!$Q152+养成规划和标准成长!J$17*10*养成规划和标准成长!$S152+养成规划和标准成长!J$18*10*养成规划和标准成长!$T152+养成规划和标准成长!J$19*养成规划和标准成长!$U152,0)</f>
        <v>467</v>
      </c>
      <c r="H59" s="9">
        <f>ROUND(属性投放!J$4+养成规划和标准成长!K$3*养成规划和标准成长!$O152*养成规划和标准成长!$P152+养成规划和标准成长!K$4*养成规划和标准成长!$V152+养成规划和标准成长!K$5*养成规划和标准成长!$R152+(养成规划和标准成长!K$12+养成规划和标准成长!K$13)*养成规划和标准成长!$N152+养成规划和标准成长!K$14*养成规划和标准成长!$O152*养成规划和标准成长!$Q152+养成规划和标准成长!K$17*10*养成规划和标准成长!$S152+养成规划和标准成长!K$18*10*养成规划和标准成长!$T152+养成规划和标准成长!K$19*养成规划和标准成长!$U152,0)</f>
        <v>321</v>
      </c>
      <c r="I59" s="9">
        <f>ROUND(属性投放!K$4+养成规划和标准成长!L$3*养成规划和标准成长!$O152*养成规划和标准成长!$P152+养成规划和标准成长!L$4*养成规划和标准成长!$V152+养成规划和标准成长!L$5*养成规划和标准成长!$R152+(养成规划和标准成长!L$12+养成规划和标准成长!L$13)*养成规划和标准成长!$N152+养成规划和标准成长!L$14*养成规划和标准成长!$O152*养成规划和标准成长!$Q152+养成规划和标准成长!L$17*10*养成规划和标准成长!$S152+养成规划和标准成长!L$18*10*养成规划和标准成长!$T152+养成规划和标准成长!L$19*养成规划和标准成长!$U152,0)</f>
        <v>165</v>
      </c>
      <c r="J59" s="9">
        <f>ROUND(属性投放!L$4+养成规划和标准成长!M$3*养成规划和标准成长!$O152*养成规划和标准成长!$P152+养成规划和标准成长!M$4*养成规划和标准成长!$V152+养成规划和标准成长!M$5*养成规划和标准成长!$R152+(养成规划和标准成长!M$12+养成规划和标准成长!M$13)*养成规划和标准成长!$N152+养成规划和标准成长!M$14*养成规划和标准成长!$O152*养成规划和标准成长!$Q152+养成规划和标准成长!M$17*10*养成规划和标准成长!$S152+养成规划和标准成长!M$18*10*养成规划和标准成长!$T152+养成规划和标准成长!M$19*养成规划和标准成长!$U152,0)</f>
        <v>575</v>
      </c>
      <c r="K59" s="9">
        <f>ROUND(属性投放!M$4+养成规划和标准成长!N$3*养成规划和标准成长!$O152*养成规划和标准成长!$P152+养成规划和标准成长!N$4*养成规划和标准成长!$V152+养成规划和标准成长!N$5*养成规划和标准成长!$R152+(养成规划和标准成长!N$12+养成规划和标准成长!N$13)*养成规划和标准成长!$N152+养成规划和标准成长!N$14*养成规划和标准成长!$O152*养成规划和标准成长!$Q152+养成规划和标准成长!N$17*10*养成规划和标准成长!$S152+养成规划和标准成长!N$18*10*养成规划和标准成长!$T152+养成规划和标准成长!N$19*养成规划和标准成长!$U152,0)</f>
        <v>580</v>
      </c>
      <c r="L59" s="9">
        <f>VLOOKUP(养成规划和标准成长!$X152,阵法、技能和修炼!$C$20:$N$40,COLUMNS(阵法、技能和修炼!$C$20:G$40),0)</f>
        <v>61</v>
      </c>
      <c r="M59" s="9">
        <f>VLOOKUP(养成规划和标准成长!$X152,阵法、技能和修炼!$C$20:$N$40,COLUMNS(阵法、技能和修炼!$C$20:H$40),0)</f>
        <v>59</v>
      </c>
      <c r="N59" s="9">
        <f>VLOOKUP(养成规划和标准成长!$X152,阵法、技能和修炼!$C$20:$N$40,COLUMNS(阵法、技能和修炼!$C$20:I$40),0)</f>
        <v>61</v>
      </c>
      <c r="O59" s="9">
        <f>VLOOKUP(养成规划和标准成长!$X152,阵法、技能和修炼!$C$20:$N$40,COLUMNS(阵法、技能和修炼!$C$20:J$40),0)</f>
        <v>59</v>
      </c>
      <c r="P59" s="9">
        <f>VLOOKUP(养成规划和标准成长!$X152,阵法、技能和修炼!$C$20:$N$40,COLUMNS(阵法、技能和修炼!$C$20:K$40),0)</f>
        <v>15</v>
      </c>
      <c r="Q59" s="9">
        <f>VLOOKUP(养成规划和标准成长!$X152,阵法、技能和修炼!$C$20:$N$40,COLUMNS(阵法、技能和修炼!$C$20:L$40),0)</f>
        <v>15</v>
      </c>
      <c r="R59" s="9">
        <f>VLOOKUP(养成规划和标准成长!$X152,阵法、技能和修炼!$C$20:$N$40,COLUMNS(阵法、技能和修炼!$C$20:M$40),0)</f>
        <v>18.000000000000014</v>
      </c>
      <c r="S59" s="9">
        <f>VLOOKUP(养成规划和标准成长!$X152,阵法、技能和修炼!$C$20:$N$40,COLUMNS(阵法、技能和修炼!$C$20:N$40),0)</f>
        <v>18.000000000000014</v>
      </c>
      <c r="T59" s="1">
        <v>56</v>
      </c>
      <c r="U59" s="9">
        <f>ROUND(属性投放!D$4+养成规划和标准成长!E$3*养成规划和标准成长!$C305*养成规划和标准成长!$D305+养成规划和标准成长!E$4*养成规划和标准成长!$J305+养成规划和标准成长!E$5*养成规划和标准成长!$F305+(养成规划和标准成长!E$12+养成规划和标准成长!E$13)*养成规划和标准成长!$B305+养成规划和标准成长!E$14*养成规划和标准成长!$C305*养成规划和标准成长!$E305+养成规划和标准成长!E$17*10*养成规划和标准成长!$G305+养成规划和标准成长!E$18*10*养成规划和标准成长!$H305+养成规划和标准成长!E$19*养成规划和标准成长!$I305,0)</f>
        <v>2529</v>
      </c>
      <c r="V59" s="9">
        <f>ROUND(属性投放!E$4+养成规划和标准成长!F$3*养成规划和标准成长!$C305*养成规划和标准成长!$D305+养成规划和标准成长!F$4*养成规划和标准成长!$J305+养成规划和标准成长!F$5*养成规划和标准成长!$F305+(养成规划和标准成长!F$12+养成规划和标准成长!F$13)*养成规划和标准成长!$B305+养成规划和标准成长!F$14*养成规划和标准成长!$C305*养成规划和标准成长!$E305+养成规划和标准成长!F$17*10*养成规划和标准成长!$G305+养成规划和标准成长!F$18*10*养成规划和标准成长!$H305+养成规划和标准成长!F$19*养成规划和标准成长!$I305,0)</f>
        <v>2499</v>
      </c>
      <c r="W59" s="9">
        <f>ROUND(属性投放!F$4+养成规划和标准成长!G$3*养成规划和标准成长!$C305*养成规划和标准成长!$D305+养成规划和标准成长!G$4*养成规划和标准成长!$J305+养成规划和标准成长!G$5*养成规划和标准成长!$F305+(养成规划和标准成长!G$12+养成规划和标准成长!G$13)*养成规划和标准成长!$B305+养成规划和标准成长!G$14*养成规划和标准成长!$C305*养成规划和标准成长!$E305+养成规划和标准成长!G$17*10*养成规划和标准成长!$G305+养成规划和标准成长!G$18*10*养成规划和标准成长!$H305+养成规划和标准成长!G$19*养成规划和标准成长!$I305,0)</f>
        <v>929</v>
      </c>
      <c r="X59" s="9">
        <f>ROUND(属性投放!G$4+养成规划和标准成长!H$3*养成规划和标准成长!$C305*养成规划和标准成长!$D305+养成规划和标准成长!H$4*养成规划和标准成长!$J305+养成规划和标准成长!H$5*养成规划和标准成长!$F305+(养成规划和标准成长!H$12+养成规划和标准成长!H$13)*养成规划和标准成长!$B305+养成规划和标准成长!H$14*养成规划和标准成长!$C305*养成规划和标准成长!$E305+养成规划和标准成长!H$17*10*养成规划和标准成长!$G305+养成规划和标准成长!H$18*10*养成规划和标准成长!$H305+养成规划和标准成长!H$19*养成规划和标准成长!$I305,0)</f>
        <v>421</v>
      </c>
      <c r="Y59" s="9">
        <f>ROUND(属性投放!H$4+养成规划和标准成长!I$3*养成规划和标准成长!$C305*养成规划和标准成长!$D305+养成规划和标准成长!I$4*养成规划和标准成长!$J305+养成规划和标准成长!I$5*养成规划和标准成长!$F305+(养成规划和标准成长!I$12+养成规划和标准成长!I$13)*养成规划和标准成长!$B305+养成规划和标准成长!I$14*养成规划和标准成长!$C305*养成规划和标准成长!$E305+养成规划和标准成长!I$17*10*养成规划和标准成长!$G305+养成规划和标准成长!I$18*10*养成规划和标准成长!$H305+养成规划和标准成长!I$19*养成规划和标准成长!$I305,0)</f>
        <v>703</v>
      </c>
      <c r="Z59" s="9">
        <f>ROUND(属性投放!I$4+养成规划和标准成长!J$3*养成规划和标准成长!$C305*养成规划和标准成长!$D305+养成规划和标准成长!J$4*养成规划和标准成长!$J305+养成规划和标准成长!J$5*养成规划和标准成长!$F305+(养成规划和标准成长!J$12+养成规划和标准成长!J$13)*养成规划和标准成长!$B305+养成规划和标准成长!J$14*养成规划和标准成长!$C305*养成规划和标准成长!$E305+养成规划和标准成长!J$17*10*养成规划和标准成长!$G305+养成规划和标准成长!J$18*10*养成规划和标准成长!$H305+养成规划和标准成长!J$19*养成规划和标准成长!$I305,0)</f>
        <v>500</v>
      </c>
      <c r="AA59" s="9">
        <f>ROUND(属性投放!J$4+养成规划和标准成长!K$3*养成规划和标准成长!$C305*养成规划和标准成长!$D305+养成规划和标准成长!K$4*养成规划和标准成长!$J305+养成规划和标准成长!K$5*养成规划和标准成长!$F305+(养成规划和标准成长!K$12+养成规划和标准成长!K$13)*养成规划和标准成长!$B305+养成规划和标准成长!K$14*养成规划和标准成长!$C305*养成规划和标准成长!$E305+养成规划和标准成长!K$17*10*养成规划和标准成长!$G305+养成规划和标准成长!K$18*10*养成规划和标准成长!$H305+养成规划和标准成长!K$19*养成规划和标准成长!$I305,0)</f>
        <v>346</v>
      </c>
      <c r="AB59" s="9">
        <f>ROUND(属性投放!K$4+养成规划和标准成长!L$3*养成规划和标准成长!$C305*养成规划和标准成长!$D305+养成规划和标准成长!L$4*养成规划和标准成长!$J305+养成规划和标准成长!L$5*养成规划和标准成长!$F305+(养成规划和标准成长!L$12+养成规划和标准成长!L$13)*养成规划和标准成长!$B305+养成规划和标准成长!L$14*养成规划和标准成长!$C305*养成规划和标准成长!$E305+养成规划和标准成长!L$17*10*养成规划和标准成长!$G305+养成规划和标准成长!L$18*10*养成规划和标准成长!$H305+养成规划和标准成长!L$19*养成规划和标准成长!$I305,0)</f>
        <v>196</v>
      </c>
      <c r="AC59" s="9">
        <f>ROUND(属性投放!L$4+养成规划和标准成长!M$3*养成规划和标准成长!$C305*养成规划和标准成长!$D305+养成规划和标准成长!M$4*养成规划和标准成长!$J305+养成规划和标准成长!M$5*养成规划和标准成长!$F305+(养成规划和标准成长!M$12+养成规划和标准成长!M$13)*养成规划和标准成长!$B305+养成规划和标准成长!M$14*养成规划和标准成长!$C305*养成规划和标准成长!$E305+养成规划和标准成长!M$17*10*养成规划和标准成长!$G305+养成规划和标准成长!M$18*10*养成规划和标准成长!$H305+养成规划和标准成长!M$19*养成规划和标准成长!$I305,0)</f>
        <v>581</v>
      </c>
      <c r="AD59" s="9">
        <f>ROUND(属性投放!M$4+养成规划和标准成长!N$3*养成规划和标准成长!$C305*养成规划和标准成长!$D305+养成规划和标准成长!N$4*养成规划和标准成长!$J305+养成规划和标准成长!N$5*养成规划和标准成长!$F305+(养成规划和标准成长!N$12+养成规划和标准成长!N$13)*养成规划和标准成长!$B305+养成规划和标准成长!N$14*养成规划和标准成长!$C305*养成规划和标准成长!$E305+养成规划和标准成长!N$17*10*养成规划和标准成长!$G305+养成规划和标准成长!N$18*10*养成规划和标准成长!$H305+养成规划和标准成长!N$19*养成规划和标准成长!$I305,0)</f>
        <v>588</v>
      </c>
      <c r="AE59" s="9">
        <f>VLOOKUP(养成规划和标准成长!$L305,阵法、技能和修炼!$C$20:$N$40,COLUMNS(阵法、技能和修炼!$C$20:G$40),0)</f>
        <v>61</v>
      </c>
      <c r="AF59" s="9">
        <f>VLOOKUP(养成规划和标准成长!$L305,阵法、技能和修炼!$C$20:$N$40,COLUMNS(阵法、技能和修炼!$C$20:H$40),0)</f>
        <v>59</v>
      </c>
      <c r="AG59" s="9">
        <f>VLOOKUP(养成规划和标准成长!$L305,阵法、技能和修炼!$C$20:$N$40,COLUMNS(阵法、技能和修炼!$C$20:I$40),0)</f>
        <v>61</v>
      </c>
      <c r="AH59" s="9">
        <f>VLOOKUP(养成规划和标准成长!$L305,阵法、技能和修炼!$C$20:$N$40,COLUMNS(阵法、技能和修炼!$C$20:J$40),0)</f>
        <v>59</v>
      </c>
      <c r="AI59" s="9">
        <f>VLOOKUP(养成规划和标准成长!$L305,阵法、技能和修炼!$C$20:$N$40,COLUMNS(阵法、技能和修炼!$C$20:K$40),0)</f>
        <v>15</v>
      </c>
      <c r="AJ59" s="9">
        <f>VLOOKUP(养成规划和标准成长!$L305,阵法、技能和修炼!$C$20:$N$40,COLUMNS(阵法、技能和修炼!$C$20:L$40),0)</f>
        <v>15</v>
      </c>
      <c r="AK59" s="9">
        <f>VLOOKUP(养成规划和标准成长!$L305,阵法、技能和修炼!$C$20:$N$40,COLUMNS(阵法、技能和修炼!$C$20:M$40),0)</f>
        <v>18.000000000000014</v>
      </c>
      <c r="AL59" s="9">
        <f>VLOOKUP(养成规划和标准成长!$L305,阵法、技能和修炼!$C$20:$N$40,COLUMNS(阵法、技能和修炼!$C$20:N$40),0)</f>
        <v>18.000000000000014</v>
      </c>
      <c r="AN59" s="1">
        <v>56</v>
      </c>
      <c r="AO59" s="9">
        <f>ROUND(属性投放!D$4+养成规划和标准成长!E$3*养成规划和标准成长!$O305*养成规划和标准成长!$P305+养成规划和标准成长!E$4*养成规划和标准成长!$V305+养成规划和标准成长!E$5*养成规划和标准成长!$R305+(养成规划和标准成长!E$12+养成规划和标准成长!E$13)*养成规划和标准成长!$N305+养成规划和标准成长!E$14*养成规划和标准成长!$O305*养成规划和标准成长!$Q305+养成规划和标准成长!E$17*10*养成规划和标准成长!$S305+养成规划和标准成长!E$18*10*养成规划和标准成长!$T305+养成规划和标准成长!E$19*养成规划和标准成长!$U305,0)</f>
        <v>2873</v>
      </c>
      <c r="AP59" s="9">
        <f>ROUND(属性投放!E$4+养成规划和标准成长!F$3*养成规划和标准成长!$O305*养成规划和标准成长!$P305+养成规划和标准成长!F$4*养成规划和标准成长!$V305+养成规划和标准成长!F$5*养成规划和标准成长!$R305+(养成规划和标准成长!F$12+养成规划和标准成长!F$13)*养成规划和标准成长!$N305+养成规划和标准成长!F$14*养成规划和标准成长!$O305*养成规划和标准成长!$Q305+养成规划和标准成长!F$17*10*养成规划和标准成长!$S305+养成规划和标准成长!F$18*10*养成规划和标准成长!$T305+养成规划和标准成长!F$19*养成规划和标准成长!$U305,0)</f>
        <v>2631</v>
      </c>
      <c r="AQ59" s="9">
        <f>ROUND(属性投放!F$4+养成规划和标准成长!G$3*养成规划和标准成长!$O305*养成规划和标准成长!$P305+养成规划和标准成长!G$4*养成规划和标准成长!$V305+养成规划和标准成长!G$5*养成规划和标准成长!$R305+(养成规划和标准成长!G$12+养成规划和标准成长!G$13)*养成规划和标准成长!$N305+养成规划和标准成长!G$14*养成规划和标准成长!$O305*养成规划和标准成长!$Q305+养成规划和标准成长!G$17*10*养成规划和标准成长!$S305+养成规划和标准成长!G$18*10*养成规划和标准成长!$T305+养成规划和标准成长!G$19*养成规划和标准成长!$U305,0)</f>
        <v>1015</v>
      </c>
      <c r="AR59" s="9">
        <f>ROUND(属性投放!G$4+养成规划和标准成长!H$3*养成规划和标准成长!$O305*养成规划和标准成长!$P305+养成规划和标准成长!H$4*养成规划和标准成长!$V305+养成规划和标准成长!H$5*养成规划和标准成长!$R305+(养成规划和标准成长!H$12+养成规划和标准成长!H$13)*养成规划和标准成长!$N305+养成规划和标准成长!H$14*养成规划和标准成长!$O305*养成规划和标准成长!$Q305+养成规划和标准成长!H$17*10*养成规划和标准成长!$S305+养成规划和标准成长!H$18*10*养成规划和标准成长!$T305+养成规划和标准成长!H$19*养成规划和标准成长!$U305,0)</f>
        <v>488</v>
      </c>
      <c r="AS59" s="9">
        <f>ROUND(属性投放!H$4+养成规划和标准成长!I$3*养成规划和标准成长!$O305*养成规划和标准成长!$P305+养成规划和标准成长!I$4*养成规划和标准成长!$V305+养成规划和标准成长!I$5*养成规划和标准成长!$R305+(养成规划和标准成长!I$12+养成规划和标准成长!I$13)*养成规划和标准成长!$N305+养成规划和标准成长!I$14*养成规划和标准成长!$O305*养成规划和标准成长!$Q305+养成规划和标准成长!I$17*10*养成规划和标准成长!$S305+养成规划和标准成长!I$18*10*养成规划和标准成长!$T305+养成规划和标准成长!I$19*养成规划和标准成长!$U305,0)</f>
        <v>764</v>
      </c>
      <c r="AT59" s="9">
        <f>ROUND(属性投放!I$4+养成规划和标准成长!J$3*养成规划和标准成长!$O305*养成规划和标准成长!$P305+养成规划和标准成长!J$4*养成规划和标准成长!$V305+养成规划和标准成长!J$5*养成规划和标准成长!$R305+(养成规划和标准成长!J$12+养成规划和标准成长!J$13)*养成规划和标准成长!$N305+养成规划和标准成长!J$14*养成规划和标准成长!$O305*养成规划和标准成长!$Q305+养成规划和标准成长!J$17*10*养成规划和标准成长!$S305+养成规划和标准成长!J$18*10*养成规划和标准成长!$T305+养成规划和标准成长!J$19*养成规划和标准成长!$U305,0)</f>
        <v>556</v>
      </c>
      <c r="AU59" s="9">
        <f>ROUND(属性投放!J$4+养成规划和标准成长!K$3*养成规划和标准成长!$O305*养成规划和标准成长!$P305+养成规划和标准成长!K$4*养成规划和标准成长!$V305+养成规划和标准成长!K$5*养成规划和标准成长!$R305+(养成规划和标准成长!K$12+养成规划和标准成长!K$13)*养成规划和标准成长!$N305+养成规划和标准成长!K$14*养成规划和标准成长!$O305*养成规划和标准成长!$Q305+养成规划和标准成长!K$17*10*养成规划和标准成长!$S305+养成规划和标准成长!K$18*10*养成规划和标准成长!$T305+养成规划和标准成长!K$19*养成规划和标准成长!$U305,0)</f>
        <v>381</v>
      </c>
      <c r="AV59" s="9">
        <f>ROUND(属性投放!K$4+养成规划和标准成长!L$3*养成规划和标准成长!$O305*养成规划和标准成长!$P305+养成规划和标准成长!L$4*养成规划和标准成长!$V305+养成规划和标准成长!L$5*养成规划和标准成长!$R305+(养成规划和标准成长!L$12+养成规划和标准成长!L$13)*养成规划和标准成长!$N305+养成规划和标准成长!L$14*养成规划和标准成长!$O305*养成规划和标准成长!$Q305+养成规划和标准成长!L$17*10*养成规划和标准成长!$S305+养成规划和标准成长!L$18*10*养成规划和标准成长!$T305+养成规划和标准成长!L$19*养成规划和标准成长!$U305,0)</f>
        <v>238</v>
      </c>
      <c r="AW59" s="9">
        <f>ROUND(属性投放!L$4+养成规划和标准成长!M$3*养成规划和标准成长!$O305*养成规划和标准成长!$P305+养成规划和标准成长!M$4*养成规划和标准成长!$V305+养成规划和标准成长!M$5*养成规划和标准成长!$R305+(养成规划和标准成长!M$12+养成规划和标准成长!M$13)*养成规划和标准成长!$N305+养成规划和标准成长!M$14*养成规划和标准成长!$O305*养成规划和标准成长!$Q305+养成规划和标准成长!M$17*10*养成规划和标准成长!$S305+养成规划和标准成长!M$18*10*养成规划和标准成长!$T305+养成规划和标准成长!M$19*养成规划和标准成长!$U305,0)</f>
        <v>594</v>
      </c>
      <c r="AX59" s="9">
        <f>ROUND(属性投放!M$4+养成规划和标准成长!N$3*养成规划和标准成长!$O305*养成规划和标准成长!$P305+养成规划和标准成长!N$4*养成规划和标准成长!$V305+养成规划和标准成长!N$5*养成规划和标准成长!$R305+(养成规划和标准成长!N$12+养成规划和标准成长!N$13)*养成规划和标准成长!$N305+养成规划和标准成长!N$14*养成规划和标准成长!$O305*养成规划和标准成长!$Q305+养成规划和标准成长!N$17*10*养成规划和标准成长!$S305+养成规划和标准成长!N$18*10*养成规划和标准成长!$T305+养成规划和标准成长!N$19*养成规划和标准成长!$U305,0)</f>
        <v>603</v>
      </c>
      <c r="AY59" s="9">
        <f>VLOOKUP(养成规划和标准成长!$X305,阵法、技能和修炼!$C$20:$N$40,COLUMNS(阵法、技能和修炼!$C$20:G$40),0)</f>
        <v>82</v>
      </c>
      <c r="AZ59" s="9">
        <f>VLOOKUP(养成规划和标准成长!$X305,阵法、技能和修炼!$C$20:$N$40,COLUMNS(阵法、技能和修炼!$C$20:H$40),0)</f>
        <v>78</v>
      </c>
      <c r="BA59" s="9">
        <f>VLOOKUP(养成规划和标准成长!$X305,阵法、技能和修炼!$C$20:$N$40,COLUMNS(阵法、技能和修炼!$C$20:I$40),0)</f>
        <v>82</v>
      </c>
      <c r="BB59" s="9">
        <f>VLOOKUP(养成规划和标准成长!$X305,阵法、技能和修炼!$C$20:$N$40,COLUMNS(阵法、技能和修炼!$C$20:J$40),0)</f>
        <v>78</v>
      </c>
      <c r="BC59" s="9">
        <f>VLOOKUP(养成规划和标准成长!$X305,阵法、技能和修炼!$C$20:$N$40,COLUMNS(阵法、技能和修炼!$C$20:K$40),0)</f>
        <v>20</v>
      </c>
      <c r="BD59" s="9">
        <f>VLOOKUP(养成规划和标准成长!$X305,阵法、技能和修炼!$C$20:$N$40,COLUMNS(阵法、技能和修炼!$C$20:L$40),0)</f>
        <v>20</v>
      </c>
      <c r="BE59" s="9">
        <f>VLOOKUP(养成规划和标准成长!$X305,阵法、技能和修炼!$C$20:$N$40,COLUMNS(阵法、技能和修炼!$C$20:M$40),0)</f>
        <v>24.000000000000021</v>
      </c>
      <c r="BF59" s="9">
        <f>VLOOKUP(养成规划和标准成长!$X305,阵法、技能和修炼!$C$20:$N$40,COLUMNS(阵法、技能和修炼!$C$20:N$40),0)</f>
        <v>24.000000000000021</v>
      </c>
      <c r="BH59" s="1">
        <v>56</v>
      </c>
      <c r="BI59" s="9">
        <f>ROUND(属性投放!D$4+养成规划和标准成长!E$3*养成规划和标准成长!$AA305*养成规划和标准成长!$AB305+养成规划和标准成长!E$4*养成规划和标准成长!$AH305+养成规划和标准成长!E$5*养成规划和标准成长!$AD305+(养成规划和标准成长!E$12+养成规划和标准成长!E$13)*养成规划和标准成长!$Z305+养成规划和标准成长!E$14*养成规划和标准成长!$AA305*养成规划和标准成长!$AC305+养成规划和标准成长!E$17*10*养成规划和标准成长!$AE305+养成规划和标准成长!E$18*10*养成规划和标准成长!$AF305+养成规划和标准成长!E$19*养成规划和标准成长!$AG305,0)</f>
        <v>3170</v>
      </c>
      <c r="BJ59" s="9">
        <f>ROUND(属性投放!E$4+养成规划和标准成长!F$3*养成规划和标准成长!$AA305*养成规划和标准成长!$AB305+养成规划和标准成长!F$4*养成规划和标准成长!$AH305+养成规划和标准成长!F$5*养成规划和标准成长!$AD305+(养成规划和标准成长!F$12+养成规划和标准成长!F$13)*养成规划和标准成长!$Z305+养成规划和标准成长!F$14*养成规划和标准成长!$AA305*养成规划和标准成长!$AC305+养成规划和标准成长!F$17*10*养成规划和标准成长!$AE305+养成规划和标准成长!F$18*10*养成规划和标准成长!$AF305+养成规划和标准成长!F$19*养成规划和标准成长!$AG305,0)</f>
        <v>2745</v>
      </c>
      <c r="BK59" s="9">
        <f>ROUND(属性投放!F$4+养成规划和标准成长!G$3*养成规划和标准成长!$AA305*养成规划和标准成长!$AB305+养成规划和标准成长!G$4*养成规划和标准成长!$AH305+养成规划和标准成长!G$5*养成规划和标准成长!$AD305+(养成规划和标准成长!G$12+养成规划和标准成长!G$13)*养成规划和标准成长!$Z305+养成规划和标准成长!G$14*养成规划和标准成长!$AA305*养成规划和标准成长!$AC305+养成规划和标准成长!G$17*10*养成规划和标准成长!$AE305+养成规划和标准成长!G$18*10*养成规划和标准成长!$AF305+养成规划和标准成长!G$19*养成规划和标准成长!$AG305,0)</f>
        <v>1090</v>
      </c>
      <c r="BL59" s="9">
        <f>ROUND(属性投放!G$4+养成规划和标准成长!H$3*养成规划和标准成长!$AA305*养成规划和标准成长!$AB305+养成规划和标准成长!H$4*养成规划和标准成长!$AH305+养成规划和标准成长!H$5*养成规划和标准成长!$AD305+(养成规划和标准成长!H$12+养成规划和标准成长!H$13)*养成规划和标准成长!$Z305+养成规划和标准成长!H$14*养成规划和标准成长!$AA305*养成规划和标准成长!$AC305+养成规划和标准成长!H$17*10*养成规划和标准成长!$AE305+养成规划和标准成长!H$18*10*养成规划和标准成长!$AF305+养成规划和标准成长!H$19*养成规划和标准成长!$AG305,0)</f>
        <v>543</v>
      </c>
      <c r="BM59" s="9">
        <f>ROUND(属性投放!H$4+养成规划和标准成长!I$3*养成规划和标准成长!$AA305*养成规划和标准成长!$AB305+养成规划和标准成长!I$4*养成规划和标准成长!$AH305+养成规划和标准成长!I$5*养成规划和标准成长!$AD305+(养成规划和标准成长!I$12+养成规划和标准成长!I$13)*养成规划和标准成长!$Z305+养成规划和标准成长!I$14*养成规划和标准成长!$AA305*养成规划和标准成长!$AC305+养成规划和标准成长!I$17*10*养成规划和标准成长!$AE305+养成规划和标准成长!I$18*10*养成规划和标准成长!$AF305+养成规划和标准成长!I$19*养成规划和标准成长!$AG305,0)</f>
        <v>817</v>
      </c>
      <c r="BN59" s="9">
        <f>ROUND(属性投放!I$4+养成规划和标准成长!J$3*养成规划和标准成长!$AA305*养成规划和标准成长!$AB305+养成规划和标准成长!J$4*养成规划和标准成长!$AH305+养成规划和标准成长!J$5*养成规划和标准成长!$AD305+(养成规划和标准成长!J$12+养成规划和标准成长!J$13)*养成规划和标准成长!$Z305+养成规划和标准成长!J$14*养成规划和标准成长!$AA305*养成规划和标准成长!$AC305+养成规划和标准成长!J$17*10*养成规划和标准成长!$AE305+养成规划和标准成长!J$18*10*养成规划和标准成长!$AF305+养成规划和标准成长!J$19*养成规划和标准成长!$AG305,0)</f>
        <v>601</v>
      </c>
      <c r="BO59" s="9">
        <f>ROUND(属性投放!J$4+养成规划和标准成长!K$3*养成规划和标准成长!$AA305*养成规划和标准成长!$AB305+养成规划和标准成长!K$4*养成规划和标准成长!$AH305+养成规划和标准成长!K$5*养成规划和标准成长!$AD305+(养成规划和标准成长!K$12+养成规划和标准成长!K$13)*养成规划和标准成长!$Z305+养成规划和标准成长!K$14*养成规划和标准成长!$AA305*养成规划和标准成长!$AC305+养成规划和标准成长!K$17*10*养成规划和标准成长!$AE305+养成规划和标准成长!K$18*10*养成规划和标准成长!$AF305+养成规划和标准成长!K$19*养成规划和标准成长!$AG305,0)</f>
        <v>408</v>
      </c>
      <c r="BP59" s="9">
        <f>ROUND(属性投放!K$4+养成规划和标准成长!L$3*养成规划和标准成长!$AA305*养成规划和标准成长!$AB305+养成规划和标准成长!L$4*养成规划和标准成长!$AH305+养成规划和标准成长!L$5*养成规划和标准成长!$AD305+(养成规划和标准成长!L$12+养成规划和标准成长!L$13)*养成规划和标准成长!$Z305+养成规划和标准成长!L$14*养成规划和标准成长!$AA305*养成规划和标准成长!$AC305+养成规划和标准成长!L$17*10*养成规划和标准成长!$AE305+养成规划和标准成长!L$18*10*养成规划和标准成长!$AF305+养成规划和标准成长!L$19*养成规划和标准成长!$AG305,0)</f>
        <v>272</v>
      </c>
      <c r="BQ59" s="9">
        <f>ROUND(属性投放!L$4+养成规划和标准成长!M$3*养成规划和标准成长!$AA305*养成规划和标准成长!$AB305+养成规划和标准成长!M$4*养成规划和标准成长!$AH305+养成规划和标准成长!M$5*养成规划和标准成长!$AD305+(养成规划和标准成长!M$12+养成规划和标准成长!M$13)*养成规划和标准成长!$Z305+养成规划和标准成长!M$14*养成规划和标准成长!$AA305*养成规划和标准成长!$AC305+养成规划和标准成长!M$17*10*养成规划和标准成长!$AE305+养成规划和标准成长!M$18*10*养成规划和标准成长!$AF305+养成规划和标准成长!M$19*养成规划和标准成长!$AG305,0)</f>
        <v>603</v>
      </c>
      <c r="BR59" s="9">
        <f>ROUND(属性投放!M$4+养成规划和标准成长!N$3*养成规划和标准成长!$AA305*养成规划和标准成长!$AB305+养成规划和标准成长!N$4*养成规划和标准成长!$AH305+养成规划和标准成长!N$5*养成规划和标准成长!$AD305+(养成规划和标准成长!N$12+养成规划和标准成长!N$13)*养成规划和标准成长!$Z305+养成规划和标准成长!N$14*养成规划和标准成长!$AA305*养成规划和标准成长!$AC305+养成规划和标准成长!N$17*10*养成规划和标准成长!$AE305+养成规划和标准成长!N$18*10*养成规划和标准成长!$AF305+养成规划和标准成长!N$19*养成规划和标准成长!$AG305,0)</f>
        <v>613</v>
      </c>
      <c r="BS59" s="9">
        <f>VLOOKUP(养成规划和标准成长!$AJ305,阵法、技能和修炼!$C$20:$N$40,COLUMNS(阵法、技能和修炼!$C$20:G$40),0)</f>
        <v>82</v>
      </c>
      <c r="BT59" s="9">
        <f>VLOOKUP(养成规划和标准成长!$AJ305,阵法、技能和修炼!$C$20:$N$40,COLUMNS(阵法、技能和修炼!$C$20:H$40),0)</f>
        <v>78</v>
      </c>
      <c r="BU59" s="9">
        <f>VLOOKUP(养成规划和标准成长!$AJ305,阵法、技能和修炼!$C$20:$N$40,COLUMNS(阵法、技能和修炼!$C$20:I$40),0)</f>
        <v>82</v>
      </c>
      <c r="BV59" s="9">
        <f>VLOOKUP(养成规划和标准成长!$AJ305,阵法、技能和修炼!$C$20:$N$40,COLUMNS(阵法、技能和修炼!$C$20:J$40),0)</f>
        <v>78</v>
      </c>
      <c r="BW59" s="9">
        <f>VLOOKUP(养成规划和标准成长!$AJ305,阵法、技能和修炼!$C$20:$N$40,COLUMNS(阵法、技能和修炼!$C$20:K$40),0)</f>
        <v>20</v>
      </c>
      <c r="BX59" s="9">
        <f>VLOOKUP(养成规划和标准成长!$AJ305,阵法、技能和修炼!$C$20:$N$40,COLUMNS(阵法、技能和修炼!$C$20:L$40),0)</f>
        <v>20</v>
      </c>
      <c r="BY59" s="9">
        <f>VLOOKUP(养成规划和标准成长!$AJ305,阵法、技能和修炼!$C$20:$N$40,COLUMNS(阵法、技能和修炼!$C$20:M$40),0)</f>
        <v>24.000000000000021</v>
      </c>
      <c r="BZ59" s="9">
        <f>VLOOKUP(养成规划和标准成长!$AJ305,阵法、技能和修炼!$C$20:$N$40,COLUMNS(阵法、技能和修炼!$C$20:N$40),0)</f>
        <v>24.000000000000021</v>
      </c>
    </row>
    <row r="60" spans="1:78">
      <c r="A60" s="1">
        <v>57</v>
      </c>
      <c r="B60" s="9">
        <f>ROUND(属性投放!D$4+养成规划和标准成长!E$3*养成规划和标准成长!$O153*养成规划和标准成长!$P153+养成规划和标准成长!E$4*养成规划和标准成长!$V153+养成规划和标准成长!E$5*养成规划和标准成长!$R153+(养成规划和标准成长!E$12+养成规划和标准成长!E$13)*养成规划和标准成长!$N153+养成规划和标准成长!E$14*养成规划和标准成长!$O153*养成规划和标准成长!$Q153+养成规划和标准成长!E$17*10*养成规划和标准成长!$S153+养成规划和标准成长!E$18*10*养成规划和标准成长!$T153+养成规划和标准成长!E$19*养成规划和标准成长!$U153,0)</f>
        <v>2320</v>
      </c>
      <c r="C60" s="9">
        <f>ROUND(属性投放!E$4+养成规划和标准成长!F$3*养成规划和标准成长!$O153*养成规划和标准成长!$P153+养成规划和标准成长!F$4*养成规划和标准成长!$V153+养成规划和标准成长!F$5*养成规划和标准成长!$R153+(养成规划和标准成长!F$12+养成规划和标准成长!F$13)*养成规划和标准成长!$N153+养成规划和标准成长!F$14*养成规划和标准成长!$O153*养成规划和标准成长!$Q153+养成规划和标准成长!F$17*10*养成规划和标准成长!$S153+养成规划和标准成长!F$18*10*养成规划和标准成长!$T153+养成规划和标准成长!F$19*养成规划和标准成长!$U153,0)</f>
        <v>2399</v>
      </c>
      <c r="D60" s="9">
        <f>ROUND(属性投放!F$4+养成规划和标准成长!G$3*养成规划和标准成长!$O153*养成规划和标准成长!$P153+养成规划和标准成长!G$4*养成规划和标准成长!$V153+养成规划和标准成长!G$5*养成规划和标准成长!$R153+(养成规划和标准成长!G$12+养成规划和标准成长!G$13)*养成规划和标准成长!$N153+养成规划和标准成长!G$14*养成规划和标准成长!$O153*养成规划和标准成长!$Q153+养成规划和标准成长!G$17*10*养成规划和标准成长!$S153+养成规划和标准成长!G$18*10*养成规划和标准成长!$T153+养成规划和标准成长!G$19*养成规划和标准成长!$U153,0)</f>
        <v>872</v>
      </c>
      <c r="E60" s="9">
        <f>ROUND(属性投放!G$4+养成规划和标准成长!H$3*养成规划和标准成长!$O153*养成规划和标准成长!$P153+养成规划和标准成长!H$4*养成规划和标准成长!$V153+养成规划和标准成长!H$5*养成规划和标准成长!$R153+(养成规划和标准成长!H$12+养成规划和标准成长!H$13)*养成规划和标准成长!$N153+养成规划和标准成长!H$14*养成规划和标准成长!$O153*养成规划和标准成长!$Q153+养成规划和标准成长!H$17*10*养成规划和标准成长!$S153+养成规划和标准成长!H$18*10*养成规划和标准成长!$T153+养成规划和标准成长!H$19*养成规划和标准成长!$U153,0)</f>
        <v>379</v>
      </c>
      <c r="F60" s="9">
        <f>ROUND(属性投放!H$4+养成规划和标准成长!I$3*养成规划和标准成长!$O153*养成规划和标准成长!$P153+养成规划和标准成长!I$4*养成规划和标准成长!$V153+养成规划和标准成长!I$5*养成规划和标准成长!$R153+(养成规划和标准成长!I$12+养成规划和标准成长!I$13)*养成规划和标准成长!$N153+养成规划和标准成长!I$14*养成规划和标准成长!$O153*养成规划和标准成长!$Q153+养成规划和标准成长!I$17*10*养成规划和标准成长!$S153+养成规划和标准成长!I$18*10*养成规划和标准成长!$T153+养成规划和标准成长!I$19*养成规划和标准成长!$U153,0)</f>
        <v>670</v>
      </c>
      <c r="G60" s="9">
        <f>ROUND(属性投放!I$4+养成规划和标准成长!J$3*养成规划和标准成长!$O153*养成规划和标准成长!$P153+养成规划和标准成长!J$4*养成规划和标准成长!$V153+养成规划和标准成长!J$5*养成规划和标准成长!$R153+(养成规划和标准成长!J$12+养成规划和标准成长!J$13)*养成规划和标准成长!$N153+养成规划和标准成长!J$14*养成规划和标准成长!$O153*养成规划和标准成长!$Q153+养成规划和标准成长!J$17*10*养成规划和标准成长!$S153+养成规划和标准成长!J$18*10*养成规划和标准成长!$T153+养成规划和标准成长!J$19*养成规划和标准成长!$U153,0)</f>
        <v>473</v>
      </c>
      <c r="H60" s="9">
        <f>ROUND(属性投放!J$4+养成规划和标准成长!K$3*养成规划和标准成长!$O153*养成规划和标准成长!$P153+养成规划和标准成长!K$4*养成规划和标准成长!$V153+养成规划和标准成长!K$5*养成规划和标准成长!$R153+(养成规划和标准成长!K$12+养成规划和标准成长!K$13)*养成规划和标准成长!$N153+养成规划和标准成长!K$14*养成规划和标准成长!$O153*养成规划和标准成长!$Q153+养成规划和标准成长!K$17*10*养成规划和标准成长!$S153+养成规划和标准成长!K$18*10*养成规划和标准成长!$T153+养成规划和标准成长!K$19*养成规划和标准成长!$U153,0)</f>
        <v>325</v>
      </c>
      <c r="I60" s="9">
        <f>ROUND(属性投放!K$4+养成规划和标准成长!L$3*养成规划和标准成长!$O153*养成规划和标准成长!$P153+养成规划和标准成长!L$4*养成规划和标准成长!$V153+养成规划和标准成长!L$5*养成规划和标准成长!$R153+(养成规划和标准成长!L$12+养成规划和标准成长!L$13)*养成规划和标准成长!$N153+养成规划和标准成长!L$14*养成规划和标准成长!$O153*养成规划和标准成长!$Q153+养成规划和标准成长!L$17*10*养成规划和标准成长!$S153+养成规划和标准成长!L$18*10*养成规划和标准成长!$T153+养成规划和标准成长!L$19*养成规划和标准成长!$U153,0)</f>
        <v>165</v>
      </c>
      <c r="J60" s="9">
        <f>ROUND(属性投放!L$4+养成规划和标准成长!M$3*养成规划和标准成长!$O153*养成规划和标准成长!$P153+养成规划和标准成长!M$4*养成规划和标准成长!$V153+养成规划和标准成长!M$5*养成规划和标准成长!$R153+(养成规划和标准成长!M$12+养成规划和标准成长!M$13)*养成规划和标准成长!$N153+养成规划和标准成长!M$14*养成规划和标准成长!$O153*养成规划和标准成长!$Q153+养成规划和标准成长!M$17*10*养成规划和标准成长!$S153+养成规划和标准成长!M$18*10*养成规划和标准成长!$T153+养成规划和标准成长!M$19*养成规划和标准成长!$U153,0)</f>
        <v>585</v>
      </c>
      <c r="K60" s="9">
        <f>ROUND(属性投放!M$4+养成规划和标准成长!N$3*养成规划和标准成长!$O153*养成规划和标准成长!$P153+养成规划和标准成长!N$4*养成规划和标准成长!$V153+养成规划和标准成长!N$5*养成规划和标准成长!$R153+(养成规划和标准成长!N$12+养成规划和标准成长!N$13)*养成规划和标准成长!$N153+养成规划和标准成长!N$14*养成规划和标准成长!$O153*养成规划和标准成长!$Q153+养成规划和标准成长!N$17*10*养成规划和标准成长!$S153+养成规划和标准成长!N$18*10*养成规划和标准成长!$T153+养成规划和标准成长!N$19*养成规划和标准成长!$U153,0)</f>
        <v>590</v>
      </c>
      <c r="L60" s="9">
        <f>VLOOKUP(养成规划和标准成长!$X153,阵法、技能和修炼!$C$20:$N$40,COLUMNS(阵法、技能和修炼!$C$20:G$40),0)</f>
        <v>61</v>
      </c>
      <c r="M60" s="9">
        <f>VLOOKUP(养成规划和标准成长!$X153,阵法、技能和修炼!$C$20:$N$40,COLUMNS(阵法、技能和修炼!$C$20:H$40),0)</f>
        <v>59</v>
      </c>
      <c r="N60" s="9">
        <f>VLOOKUP(养成规划和标准成长!$X153,阵法、技能和修炼!$C$20:$N$40,COLUMNS(阵法、技能和修炼!$C$20:I$40),0)</f>
        <v>61</v>
      </c>
      <c r="O60" s="9">
        <f>VLOOKUP(养成规划和标准成长!$X153,阵法、技能和修炼!$C$20:$N$40,COLUMNS(阵法、技能和修炼!$C$20:J$40),0)</f>
        <v>59</v>
      </c>
      <c r="P60" s="9">
        <f>VLOOKUP(养成规划和标准成长!$X153,阵法、技能和修炼!$C$20:$N$40,COLUMNS(阵法、技能和修炼!$C$20:K$40),0)</f>
        <v>15</v>
      </c>
      <c r="Q60" s="9">
        <f>VLOOKUP(养成规划和标准成长!$X153,阵法、技能和修炼!$C$20:$N$40,COLUMNS(阵法、技能和修炼!$C$20:L$40),0)</f>
        <v>15</v>
      </c>
      <c r="R60" s="9">
        <f>VLOOKUP(养成规划和标准成长!$X153,阵法、技能和修炼!$C$20:$N$40,COLUMNS(阵法、技能和修炼!$C$20:M$40),0)</f>
        <v>18.000000000000014</v>
      </c>
      <c r="S60" s="9">
        <f>VLOOKUP(养成规划和标准成长!$X153,阵法、技能和修炼!$C$20:$N$40,COLUMNS(阵法、技能和修炼!$C$20:N$40),0)</f>
        <v>18.000000000000014</v>
      </c>
      <c r="T60" s="1">
        <v>57</v>
      </c>
      <c r="U60" s="9">
        <f>ROUND(属性投放!D$4+养成规划和标准成长!E$3*养成规划和标准成长!$C306*养成规划和标准成长!$D306+养成规划和标准成长!E$4*养成规划和标准成长!$J306+养成规划和标准成长!E$5*养成规划和标准成长!$F306+(养成规划和标准成长!E$12+养成规划和标准成长!E$13)*养成规划和标准成长!$B306+养成规划和标准成长!E$14*养成规划和标准成长!$C306*养成规划和标准成长!$E306+养成规划和标准成长!E$17*10*养成规划和标准成长!$G306+养成规划和标准成长!E$18*10*养成规划和标准成长!$H306+养成规划和标准成长!E$19*养成规划和标准成长!$I306,0)</f>
        <v>2553</v>
      </c>
      <c r="V60" s="9">
        <f>ROUND(属性投放!E$4+养成规划和标准成长!F$3*养成规划和标准成长!$C306*养成规划和标准成长!$D306+养成规划和标准成长!F$4*养成规划和标准成长!$J306+养成规划和标准成长!F$5*养成规划和标准成长!$F306+(养成规划和标准成长!F$12+养成规划和标准成长!F$13)*养成规划和标准成长!$B306+养成规划和标准成长!F$14*养成规划和标准成长!$C306*养成规划和标准成长!$E306+养成规划和标准成长!F$17*10*养成规划和标准成长!$G306+养成规划和标准成长!F$18*10*养成规划和标准成长!$H306+养成规划和标准成长!F$19*养成规划和标准成长!$I306,0)</f>
        <v>2532</v>
      </c>
      <c r="W60" s="9">
        <f>ROUND(属性投放!F$4+养成规划和标准成长!G$3*养成规划和标准成长!$C306*养成规划和标准成长!$D306+养成规划和标准成长!G$4*养成规划和标准成长!$J306+养成规划和标准成长!G$5*养成规划和标准成长!$F306+(养成规划和标准成长!G$12+养成规划和标准成长!G$13)*养成规划和标准成长!$B306+养成规划和标准成长!G$14*养成规划和标准成长!$C306*养成规划和标准成长!$E306+养成规划和标准成长!G$17*10*养成规划和标准成长!$G306+养成规划和标准成长!G$18*10*养成规划和标准成长!$H306+养成规划和标准成长!G$19*养成规划和标准成长!$I306,0)</f>
        <v>936</v>
      </c>
      <c r="X60" s="9">
        <f>ROUND(属性投放!G$4+养成规划和标准成长!H$3*养成规划和标准成长!$C306*养成规划和标准成长!$D306+养成规划和标准成长!H$4*养成规划和标准成长!$J306+养成规划和标准成长!H$5*养成规划和标准成长!$F306+(养成规划和标准成长!H$12+养成规划和标准成长!H$13)*养成规划和标准成长!$B306+养成规划和标准成长!H$14*养成规划和标准成长!$C306*养成规划和标准成长!$E306+养成规划和标准成长!H$17*10*养成规划和标准成长!$G306+养成规划和标准成长!H$18*10*养成规划和标准成长!$H306+养成规划和标准成长!H$19*养成规划和标准成长!$I306,0)</f>
        <v>423</v>
      </c>
      <c r="Y60" s="9">
        <f>ROUND(属性投放!H$4+养成规划和标准成长!I$3*养成规划和标准成长!$C306*养成规划和标准成长!$D306+养成规划和标准成长!I$4*养成规划和标准成长!$J306+养成规划和标准成长!I$5*养成规划和标准成长!$F306+(养成规划和标准成长!I$12+养成规划和标准成长!I$13)*养成规划和标准成长!$B306+养成规划和标准成长!I$14*养成规划和标准成长!$C306*养成规划和标准成长!$E306+养成规划和标准成长!I$17*10*养成规划和标准成长!$G306+养成规划和标准成长!I$18*10*养成规划和标准成长!$H306+养成规划和标准成长!I$19*养成规划和标准成长!$I306,0)</f>
        <v>710</v>
      </c>
      <c r="Z60" s="9">
        <f>ROUND(属性投放!I$4+养成规划和标准成长!J$3*养成规划和标准成长!$C306*养成规划和标准成长!$D306+养成规划和标准成长!J$4*养成规划和标准成长!$J306+养成规划和标准成长!J$5*养成规划和标准成长!$F306+(养成规划和标准成长!J$12+养成规划和标准成长!J$13)*养成规划和标准成长!$B306+养成规划和标准成长!J$14*养成规划和标准成长!$C306*养成规划和标准成长!$E306+养成规划和标准成长!J$17*10*养成规划和标准成长!$G306+养成规划和标准成长!J$18*10*养成规划和标准成长!$H306+养成规划和标准成长!J$19*养成规划和标准成长!$I306,0)</f>
        <v>506</v>
      </c>
      <c r="AA60" s="9">
        <f>ROUND(属性投放!J$4+养成规划和标准成长!K$3*养成规划和标准成长!$C306*养成规划和标准成长!$D306+养成规划和标准成长!K$4*养成规划和标准成长!$J306+养成规划和标准成长!K$5*养成规划和标准成长!$F306+(养成规划和标准成长!K$12+养成规划和标准成长!K$13)*养成规划和标准成长!$B306+养成规划和标准成长!K$14*养成规划和标准成长!$C306*养成规划和标准成长!$E306+养成规划和标准成长!K$17*10*养成规划和标准成长!$G306+养成规划和标准成长!K$18*10*养成规划和标准成长!$H306+养成规划和标准成长!K$19*养成规划和标准成长!$I306,0)</f>
        <v>349</v>
      </c>
      <c r="AB60" s="9">
        <f>ROUND(属性投放!K$4+养成规划和标准成长!L$3*养成规划和标准成长!$C306*养成规划和标准成长!$D306+养成规划和标准成长!L$4*养成规划和标准成长!$J306+养成规划和标准成长!L$5*养成规划和标准成长!$F306+(养成规划和标准成长!L$12+养成规划和标准成长!L$13)*养成规划和标准成长!$B306+养成规划和标准成长!L$14*养成规划和标准成长!$C306*养成规划和标准成长!$E306+养成规划和标准成长!L$17*10*养成规划和标准成长!$G306+养成规划和标准成长!L$18*10*养成规划和标准成长!$H306+养成规划和标准成长!L$19*养成规划和标准成长!$I306,0)</f>
        <v>196</v>
      </c>
      <c r="AC60" s="9">
        <f>ROUND(属性投放!L$4+养成规划和标准成长!M$3*养成规划和标准成长!$C306*养成规划和标准成长!$D306+养成规划和标准成长!M$4*养成规划和标准成长!$J306+养成规划和标准成长!M$5*养成规划和标准成长!$F306+(养成规划和标准成长!M$12+养成规划和标准成长!M$13)*养成规划和标准成长!$B306+养成规划和标准成长!M$14*养成规划和标准成长!$C306*养成规划和标准成长!$E306+养成规划和标准成长!M$17*10*养成规划和标准成长!$G306+养成规划和标准成长!M$18*10*养成规划和标准成长!$H306+养成规划和标准成长!M$19*养成规划和标准成长!$I306,0)</f>
        <v>591</v>
      </c>
      <c r="AD60" s="9">
        <f>ROUND(属性投放!M$4+养成规划和标准成长!N$3*养成规划和标准成长!$C306*养成规划和标准成长!$D306+养成规划和标准成长!N$4*养成规划和标准成长!$J306+养成规划和标准成长!N$5*养成规划和标准成长!$F306+(养成规划和标准成长!N$12+养成规划和标准成长!N$13)*养成规划和标准成长!$B306+养成规划和标准成长!N$14*养成规划和标准成长!$C306*养成规划和标准成长!$E306+养成规划和标准成长!N$17*10*养成规划和标准成长!$G306+养成规划和标准成长!N$18*10*养成规划和标准成长!$H306+养成规划和标准成长!N$19*养成规划和标准成长!$I306,0)</f>
        <v>598</v>
      </c>
      <c r="AE60" s="9">
        <f>VLOOKUP(养成规划和标准成长!$L306,阵法、技能和修炼!$C$20:$N$40,COLUMNS(阵法、技能和修炼!$C$20:G$40),0)</f>
        <v>61</v>
      </c>
      <c r="AF60" s="9">
        <f>VLOOKUP(养成规划和标准成长!$L306,阵法、技能和修炼!$C$20:$N$40,COLUMNS(阵法、技能和修炼!$C$20:H$40),0)</f>
        <v>59</v>
      </c>
      <c r="AG60" s="9">
        <f>VLOOKUP(养成规划和标准成长!$L306,阵法、技能和修炼!$C$20:$N$40,COLUMNS(阵法、技能和修炼!$C$20:I$40),0)</f>
        <v>61</v>
      </c>
      <c r="AH60" s="9">
        <f>VLOOKUP(养成规划和标准成长!$L306,阵法、技能和修炼!$C$20:$N$40,COLUMNS(阵法、技能和修炼!$C$20:J$40),0)</f>
        <v>59</v>
      </c>
      <c r="AI60" s="9">
        <f>VLOOKUP(养成规划和标准成长!$L306,阵法、技能和修炼!$C$20:$N$40,COLUMNS(阵法、技能和修炼!$C$20:K$40),0)</f>
        <v>15</v>
      </c>
      <c r="AJ60" s="9">
        <f>VLOOKUP(养成规划和标准成长!$L306,阵法、技能和修炼!$C$20:$N$40,COLUMNS(阵法、技能和修炼!$C$20:L$40),0)</f>
        <v>15</v>
      </c>
      <c r="AK60" s="9">
        <f>VLOOKUP(养成规划和标准成长!$L306,阵法、技能和修炼!$C$20:$N$40,COLUMNS(阵法、技能和修炼!$C$20:M$40),0)</f>
        <v>18.000000000000014</v>
      </c>
      <c r="AL60" s="9">
        <f>VLOOKUP(养成规划和标准成长!$L306,阵法、技能和修炼!$C$20:$N$40,COLUMNS(阵法、技能和修炼!$C$20:N$40),0)</f>
        <v>18.000000000000014</v>
      </c>
      <c r="AN60" s="1">
        <v>57</v>
      </c>
      <c r="AO60" s="9">
        <f>ROUND(属性投放!D$4+养成规划和标准成长!E$3*养成规划和标准成长!$O306*养成规划和标准成长!$P306+养成规划和标准成长!E$4*养成规划和标准成长!$V306+养成规划和标准成长!E$5*养成规划和标准成长!$R306+(养成规划和标准成长!E$12+养成规划和标准成长!E$13)*养成规划和标准成长!$N306+养成规划和标准成长!E$14*养成规划和标准成长!$O306*养成规划和标准成长!$Q306+养成规划和标准成长!E$17*10*养成规划和标准成长!$S306+养成规划和标准成长!E$18*10*养成规划和标准成长!$T306+养成规划和标准成长!E$19*养成规划和标准成长!$U306,0)</f>
        <v>2900</v>
      </c>
      <c r="AP60" s="9">
        <f>ROUND(属性投放!E$4+养成规划和标准成长!F$3*养成规划和标准成长!$O306*养成规划和标准成长!$P306+养成规划和标准成长!F$4*养成规划和标准成长!$V306+养成规划和标准成长!F$5*养成规划和标准成长!$R306+(养成规划和标准成长!F$12+养成规划和标准成长!F$13)*养成规划和标准成长!$N306+养成规划和标准成长!F$14*养成规划和标准成长!$O306*养成规划和标准成长!$Q306+养成规划和标准成长!F$17*10*养成规划和标准成长!$S306+养成规划和标准成长!F$18*10*养成规划和标准成长!$T306+养成规划和标准成长!F$19*养成规划和标准成长!$U306,0)</f>
        <v>2665</v>
      </c>
      <c r="AQ60" s="9">
        <f>ROUND(属性投放!F$4+养成规划和标准成长!G$3*养成规划和标准成长!$O306*养成规划和标准成长!$P306+养成规划和标准成长!G$4*养成规划和标准成长!$V306+养成规划和标准成长!G$5*养成规划和标准成长!$R306+(养成规划和标准成长!G$12+养成规划和标准成长!G$13)*养成规划和标准成长!$N306+养成规划和标准成长!G$14*养成规划和标准成长!$O306*养成规划和标准成长!$Q306+养成规划和标准成长!G$17*10*养成规划和标准成长!$S306+养成规划和标准成长!G$18*10*养成规划和标准成长!$T306+养成规划和标准成长!G$19*养成规划和标准成长!$U306,0)</f>
        <v>1023</v>
      </c>
      <c r="AR60" s="9">
        <f>ROUND(属性投放!G$4+养成规划和标准成长!H$3*养成规划和标准成长!$O306*养成规划和标准成长!$P306+养成规划和标准成长!H$4*养成规划和标准成长!$V306+养成规划和标准成长!H$5*养成规划和标准成长!$R306+(养成规划和标准成长!H$12+养成规划和标准成长!H$13)*养成规划和标准成长!$N306+养成规划和标准成长!H$14*养成规划和标准成长!$O306*养成规划和标准成长!$Q306+养成规划和标准成长!H$17*10*养成规划和标准成长!$S306+养成规划和标准成长!H$18*10*养成规划和标准成长!$T306+养成规划和标准成长!H$19*养成规划和标准成长!$U306,0)</f>
        <v>491</v>
      </c>
      <c r="AS60" s="9">
        <f>ROUND(属性投放!H$4+养成规划和标准成长!I$3*养成规划和标准成长!$O306*养成规划和标准成长!$P306+养成规划和标准成长!I$4*养成规划和标准成长!$V306+养成规划和标准成长!I$5*养成规划和标准成长!$R306+(养成规划和标准成长!I$12+养成规划和标准成长!I$13)*养成规划和标准成长!$N306+养成规划和标准成长!I$14*养成规划和标准成长!$O306*养成规划和标准成长!$Q306+养成规划和标准成长!I$17*10*养成规划和标准成长!$S306+养成规划和标准成长!I$18*10*养成规划和标准成长!$T306+养成规划和标准成长!I$19*养成规划和标准成长!$U306,0)</f>
        <v>772</v>
      </c>
      <c r="AT60" s="9">
        <f>ROUND(属性投放!I$4+养成规划和标准成长!J$3*养成规划和标准成长!$O306*养成规划和标准成长!$P306+养成规划和标准成长!J$4*养成规划和标准成长!$V306+养成规划和标准成长!J$5*养成规划和标准成长!$R306+(养成规划和标准成长!J$12+养成规划和标准成长!J$13)*养成规划和标准成长!$N306+养成规划和标准成长!J$14*养成规划和标准成长!$O306*养成规划和标准成长!$Q306+养成规划和标准成长!J$17*10*养成规划和标准成长!$S306+养成规划和标准成长!J$18*10*养成规划和标准成长!$T306+养成规划和标准成长!J$19*养成规划和标准成长!$U306,0)</f>
        <v>561</v>
      </c>
      <c r="AU60" s="9">
        <f>ROUND(属性投放!J$4+养成规划和标准成长!K$3*养成规划和标准成长!$O306*养成规划和标准成长!$P306+养成规划和标准成长!K$4*养成规划和标准成长!$V306+养成规划和标准成长!K$5*养成规划和标准成长!$R306+(养成规划和标准成长!K$12+养成规划和标准成长!K$13)*养成规划和标准成长!$N306+养成规划和标准成长!K$14*养成规划和标准成长!$O306*养成规划和标准成长!$Q306+养成规划和标准成长!K$17*10*养成规划和标准成长!$S306+养成规划和标准成长!K$18*10*养成规划和标准成长!$T306+养成规划和标准成长!K$19*养成规划和标准成长!$U306,0)</f>
        <v>385</v>
      </c>
      <c r="AV60" s="9">
        <f>ROUND(属性投放!K$4+养成规划和标准成长!L$3*养成规划和标准成长!$O306*养成规划和标准成长!$P306+养成规划和标准成长!L$4*养成规划和标准成长!$V306+养成规划和标准成长!L$5*养成规划和标准成长!$R306+(养成规划和标准成长!L$12+养成规划和标准成长!L$13)*养成规划和标准成长!$N306+养成规划和标准成长!L$14*养成规划和标准成长!$O306*养成规划和标准成长!$Q306+养成规划和标准成长!L$17*10*养成规划和标准成长!$S306+养成规划和标准成长!L$18*10*养成规划和标准成长!$T306+养成规划和标准成长!L$19*养成规划和标准成长!$U306,0)</f>
        <v>238</v>
      </c>
      <c r="AW60" s="9">
        <f>ROUND(属性投放!L$4+养成规划和标准成长!M$3*养成规划和标准成长!$O306*养成规划和标准成长!$P306+养成规划和标准成长!M$4*养成规划和标准成长!$V306+养成规划和标准成长!M$5*养成规划和标准成长!$R306+(养成规划和标准成长!M$12+养成规划和标准成长!M$13)*养成规划和标准成长!$N306+养成规划和标准成长!M$14*养成规划和标准成长!$O306*养成规划和标准成长!$Q306+养成规划和标准成长!M$17*10*养成规划和标准成长!$S306+养成规划和标准成长!M$18*10*养成规划和标准成长!$T306+养成规划和标准成长!M$19*养成规划和标准成长!$U306,0)</f>
        <v>604</v>
      </c>
      <c r="AX60" s="9">
        <f>ROUND(属性投放!M$4+养成规划和标准成长!N$3*养成规划和标准成长!$O306*养成规划和标准成长!$P306+养成规划和标准成长!N$4*养成规划和标准成长!$V306+养成规划和标准成长!N$5*养成规划和标准成长!$R306+(养成规划和标准成长!N$12+养成规划和标准成长!N$13)*养成规划和标准成长!$N306+养成规划和标准成长!N$14*养成规划和标准成长!$O306*养成规划和标准成长!$Q306+养成规划和标准成长!N$17*10*养成规划和标准成长!$S306+养成规划和标准成长!N$18*10*养成规划和标准成长!$T306+养成规划和标准成长!N$19*养成规划和标准成长!$U306,0)</f>
        <v>613</v>
      </c>
      <c r="AY60" s="9">
        <f>VLOOKUP(养成规划和标准成长!$X306,阵法、技能和修炼!$C$20:$N$40,COLUMNS(阵法、技能和修炼!$C$20:G$40),0)</f>
        <v>82</v>
      </c>
      <c r="AZ60" s="9">
        <f>VLOOKUP(养成规划和标准成长!$X306,阵法、技能和修炼!$C$20:$N$40,COLUMNS(阵法、技能和修炼!$C$20:H$40),0)</f>
        <v>78</v>
      </c>
      <c r="BA60" s="9">
        <f>VLOOKUP(养成规划和标准成长!$X306,阵法、技能和修炼!$C$20:$N$40,COLUMNS(阵法、技能和修炼!$C$20:I$40),0)</f>
        <v>82</v>
      </c>
      <c r="BB60" s="9">
        <f>VLOOKUP(养成规划和标准成长!$X306,阵法、技能和修炼!$C$20:$N$40,COLUMNS(阵法、技能和修炼!$C$20:J$40),0)</f>
        <v>78</v>
      </c>
      <c r="BC60" s="9">
        <f>VLOOKUP(养成规划和标准成长!$X306,阵法、技能和修炼!$C$20:$N$40,COLUMNS(阵法、技能和修炼!$C$20:K$40),0)</f>
        <v>20</v>
      </c>
      <c r="BD60" s="9">
        <f>VLOOKUP(养成规划和标准成长!$X306,阵法、技能和修炼!$C$20:$N$40,COLUMNS(阵法、技能和修炼!$C$20:L$40),0)</f>
        <v>20</v>
      </c>
      <c r="BE60" s="9">
        <f>VLOOKUP(养成规划和标准成长!$X306,阵法、技能和修炼!$C$20:$N$40,COLUMNS(阵法、技能和修炼!$C$20:M$40),0)</f>
        <v>24.000000000000021</v>
      </c>
      <c r="BF60" s="9">
        <f>VLOOKUP(养成规划和标准成长!$X306,阵法、技能和修炼!$C$20:$N$40,COLUMNS(阵法、技能和修炼!$C$20:N$40),0)</f>
        <v>24.000000000000021</v>
      </c>
      <c r="BH60" s="1">
        <v>57</v>
      </c>
      <c r="BI60" s="9">
        <f>ROUND(属性投放!D$4+养成规划和标准成长!E$3*养成规划和标准成长!$AA306*养成规划和标准成长!$AB306+养成规划和标准成长!E$4*养成规划和标准成长!$AH306+养成规划和标准成长!E$5*养成规划和标准成长!$AD306+(养成规划和标准成长!E$12+养成规划和标准成长!E$13)*养成规划和标准成长!$Z306+养成规划和标准成长!E$14*养成规划和标准成长!$AA306*养成规划和标准成长!$AC306+养成规划和标准成长!E$17*10*养成规划和标准成长!$AE306+养成规划和标准成长!E$18*10*养成规划和标准成长!$AF306+养成规划和标准成长!E$19*养成规划和标准成长!$AG306,0)</f>
        <v>3200</v>
      </c>
      <c r="BJ60" s="9">
        <f>ROUND(属性投放!E$4+养成规划和标准成长!F$3*养成规划和标准成长!$AA306*养成规划和标准成长!$AB306+养成规划和标准成长!F$4*养成规划和标准成长!$AH306+养成规划和标准成长!F$5*养成规划和标准成长!$AD306+(养成规划和标准成长!F$12+养成规划和标准成长!F$13)*养成规划和标准成长!$Z306+养成规划和标准成长!F$14*养成规划和标准成长!$AA306*养成规划和标准成长!$AC306+养成规划和标准成长!F$17*10*养成规划和标准成长!$AE306+养成规划和标准成长!F$18*10*养成规划和标准成长!$AF306+养成规划和标准成长!F$19*养成规划和标准成长!$AG306,0)</f>
        <v>2780</v>
      </c>
      <c r="BK60" s="9">
        <f>ROUND(属性投放!F$4+养成规划和标准成长!G$3*养成规划和标准成长!$AA306*养成规划和标准成长!$AB306+养成规划和标准成长!G$4*养成规划和标准成长!$AH306+养成规划和标准成长!G$5*养成规划和标准成长!$AD306+(养成规划和标准成长!G$12+养成规划和标准成长!G$13)*养成规划和标准成长!$Z306+养成规划和标准成长!G$14*养成规划和标准成长!$AA306*养成规划和标准成长!$AC306+养成规划和标准成长!G$17*10*养成规划和标准成长!$AE306+养成规划和标准成长!G$18*10*养成规划和标准成长!$AF306+养成规划和标准成长!G$19*养成规划和标准成长!$AG306,0)</f>
        <v>1098</v>
      </c>
      <c r="BL60" s="9">
        <f>ROUND(属性投放!G$4+养成规划和标准成长!H$3*养成规划和标准成长!$AA306*养成规划和标准成长!$AB306+养成规划和标准成长!H$4*养成规划和标准成长!$AH306+养成规划和标准成长!H$5*养成规划和标准成长!$AD306+(养成规划和标准成长!H$12+养成规划和标准成长!H$13)*养成规划和标准成长!$Z306+养成规划和标准成长!H$14*养成规划和标准成长!$AA306*养成规划和标准成长!$AC306+养成规划和标准成长!H$17*10*养成规划和标准成长!$AE306+养成规划和标准成长!H$18*10*养成规划和标准成长!$AF306+养成规划和标准成长!H$19*养成规划和标准成长!$AG306,0)</f>
        <v>546</v>
      </c>
      <c r="BM60" s="9">
        <f>ROUND(属性投放!H$4+养成规划和标准成长!I$3*养成规划和标准成长!$AA306*养成规划和标准成长!$AB306+养成规划和标准成长!I$4*养成规划和标准成长!$AH306+养成规划和标准成长!I$5*养成规划和标准成长!$AD306+(养成规划和标准成长!I$12+养成规划和标准成长!I$13)*养成规划和标准成长!$Z306+养成规划和标准成长!I$14*养成规划和标准成长!$AA306*养成规划和标准成长!$AC306+养成规划和标准成长!I$17*10*养成规划和标准成长!$AE306+养成规划和标准成长!I$18*10*养成规划和标准成长!$AF306+养成规划和标准成长!I$19*养成规划和标准成长!$AG306,0)</f>
        <v>825</v>
      </c>
      <c r="BN60" s="9">
        <f>ROUND(属性投放!I$4+养成规划和标准成长!J$3*养成规划和标准成长!$AA306*养成规划和标准成长!$AB306+养成规划和标准成长!J$4*养成规划和标准成长!$AH306+养成规划和标准成长!J$5*养成规划和标准成长!$AD306+(养成规划和标准成长!J$12+养成规划和标准成长!J$13)*养成规划和标准成长!$Z306+养成规划和标准成长!J$14*养成规划和标准成长!$AA306*养成规划和标准成长!$AC306+养成规划和标准成长!J$17*10*养成规划和标准成长!$AE306+养成规划和标准成长!J$18*10*养成规划和标准成长!$AF306+养成规划和标准成长!J$19*养成规划和标准成长!$AG306,0)</f>
        <v>607</v>
      </c>
      <c r="BO60" s="9">
        <f>ROUND(属性投放!J$4+养成规划和标准成长!K$3*养成规划和标准成长!$AA306*养成规划和标准成长!$AB306+养成规划和标准成长!K$4*养成规划和标准成长!$AH306+养成规划和标准成长!K$5*养成规划和标准成长!$AD306+(养成规划和标准成长!K$12+养成规划和标准成长!K$13)*养成规划和标准成长!$Z306+养成规划和标准成长!K$14*养成规划和标准成长!$AA306*养成规划和标准成长!$AC306+养成规划和标准成长!K$17*10*养成规划和标准成长!$AE306+养成规划和标准成长!K$18*10*养成规划和标准成长!$AF306+养成规划和标准成长!K$19*养成规划和标准成长!$AG306,0)</f>
        <v>412</v>
      </c>
      <c r="BP60" s="9">
        <f>ROUND(属性投放!K$4+养成规划和标准成长!L$3*养成规划和标准成长!$AA306*养成规划和标准成长!$AB306+养成规划和标准成长!L$4*养成规划和标准成长!$AH306+养成规划和标准成长!L$5*养成规划和标准成长!$AD306+(养成规划和标准成长!L$12+养成规划和标准成长!L$13)*养成规划和标准成长!$Z306+养成规划和标准成长!L$14*养成规划和标准成长!$AA306*养成规划和标准成长!$AC306+养成规划和标准成长!L$17*10*养成规划和标准成长!$AE306+养成规划和标准成长!L$18*10*养成规划和标准成长!$AF306+养成规划和标准成长!L$19*养成规划和标准成长!$AG306,0)</f>
        <v>273</v>
      </c>
      <c r="BQ60" s="9">
        <f>ROUND(属性投放!L$4+养成规划和标准成长!M$3*养成规划和标准成长!$AA306*养成规划和标准成长!$AB306+养成规划和标准成长!M$4*养成规划和标准成长!$AH306+养成规划和标准成长!M$5*养成规划和标准成长!$AD306+(养成规划和标准成长!M$12+养成规划和标准成长!M$13)*养成规划和标准成长!$Z306+养成规划和标准成长!M$14*养成规划和标准成长!$AA306*养成规划和标准成长!$AC306+养成规划和标准成长!M$17*10*养成规划和标准成长!$AE306+养成规划和标准成长!M$18*10*养成规划和标准成长!$AF306+养成规划和标准成长!M$19*养成规划和标准成长!$AG306,0)</f>
        <v>614</v>
      </c>
      <c r="BR60" s="9">
        <f>ROUND(属性投放!M$4+养成规划和标准成长!N$3*养成规划和标准成长!$AA306*养成规划和标准成长!$AB306+养成规划和标准成长!N$4*养成规划和标准成长!$AH306+养成规划和标准成长!N$5*养成规划和标准成长!$AD306+(养成规划和标准成长!N$12+养成规划和标准成长!N$13)*养成规划和标准成长!$Z306+养成规划和标准成长!N$14*养成规划和标准成长!$AA306*养成规划和标准成长!$AC306+养成规划和标准成长!N$17*10*养成规划和标准成长!$AE306+养成规划和标准成长!N$18*10*养成规划和标准成长!$AF306+养成规划和标准成长!N$19*养成规划和标准成长!$AG306,0)</f>
        <v>624</v>
      </c>
      <c r="BS60" s="9">
        <f>VLOOKUP(养成规划和标准成长!$AJ306,阵法、技能和修炼!$C$20:$N$40,COLUMNS(阵法、技能和修炼!$C$20:G$40),0)</f>
        <v>82</v>
      </c>
      <c r="BT60" s="9">
        <f>VLOOKUP(养成规划和标准成长!$AJ306,阵法、技能和修炼!$C$20:$N$40,COLUMNS(阵法、技能和修炼!$C$20:H$40),0)</f>
        <v>78</v>
      </c>
      <c r="BU60" s="9">
        <f>VLOOKUP(养成规划和标准成长!$AJ306,阵法、技能和修炼!$C$20:$N$40,COLUMNS(阵法、技能和修炼!$C$20:I$40),0)</f>
        <v>82</v>
      </c>
      <c r="BV60" s="9">
        <f>VLOOKUP(养成规划和标准成长!$AJ306,阵法、技能和修炼!$C$20:$N$40,COLUMNS(阵法、技能和修炼!$C$20:J$40),0)</f>
        <v>78</v>
      </c>
      <c r="BW60" s="9">
        <f>VLOOKUP(养成规划和标准成长!$AJ306,阵法、技能和修炼!$C$20:$N$40,COLUMNS(阵法、技能和修炼!$C$20:K$40),0)</f>
        <v>20</v>
      </c>
      <c r="BX60" s="9">
        <f>VLOOKUP(养成规划和标准成长!$AJ306,阵法、技能和修炼!$C$20:$N$40,COLUMNS(阵法、技能和修炼!$C$20:L$40),0)</f>
        <v>20</v>
      </c>
      <c r="BY60" s="9">
        <f>VLOOKUP(养成规划和标准成长!$AJ306,阵法、技能和修炼!$C$20:$N$40,COLUMNS(阵法、技能和修炼!$C$20:M$40),0)</f>
        <v>24.000000000000021</v>
      </c>
      <c r="BZ60" s="9">
        <f>VLOOKUP(养成规划和标准成长!$AJ306,阵法、技能和修炼!$C$20:$N$40,COLUMNS(阵法、技能和修炼!$C$20:N$40),0)</f>
        <v>24.000000000000021</v>
      </c>
    </row>
    <row r="61" spans="1:78">
      <c r="A61" s="1">
        <v>58</v>
      </c>
      <c r="B61" s="9">
        <f>ROUND(属性投放!D$4+养成规划和标准成长!E$3*养成规划和标准成长!$O154*养成规划和标准成长!$P154+养成规划和标准成长!E$4*养成规划和标准成长!$V154+养成规划和标准成长!E$5*养成规划和标准成长!$R154+(养成规划和标准成长!E$12+养成规划和标准成长!E$13)*养成规划和标准成长!$N154+养成规划和标准成长!E$14*养成规划和标准成长!$O154*养成规划和标准成长!$Q154+养成规划和标准成长!E$17*10*养成规划和标准成长!$S154+养成规划和标准成长!E$18*10*养成规划和标准成长!$T154+养成规划和标准成长!E$19*养成规划和标准成长!$U154,0)</f>
        <v>2343</v>
      </c>
      <c r="C61" s="9">
        <f>ROUND(属性投放!E$4+养成规划和标准成长!F$3*养成规划和标准成长!$O154*养成规划和标准成长!$P154+养成规划和标准成长!F$4*养成规划和标准成长!$V154+养成规划和标准成长!F$5*养成规划和标准成长!$R154+(养成规划和标准成长!F$12+养成规划和标准成长!F$13)*养成规划和标准成长!$N154+养成规划和标准成长!F$14*养成规划和标准成长!$O154*养成规划和标准成长!$Q154+养成规划和标准成长!F$17*10*养成规划和标准成长!$S154+养成规划和标准成长!F$18*10*养成规划和标准成长!$T154+养成规划和标准成长!F$19*养成规划和标准成长!$U154,0)</f>
        <v>2431</v>
      </c>
      <c r="D61" s="9">
        <f>ROUND(属性投放!F$4+养成规划和标准成长!G$3*养成规划和标准成长!$O154*养成规划和标准成长!$P154+养成规划和标准成长!G$4*养成规划和标准成长!$V154+养成规划和标准成长!G$5*养成规划和标准成长!$R154+(养成规划和标准成长!G$12+养成规划和标准成长!G$13)*养成规划和标准成长!$N154+养成规划和标准成长!G$14*养成规划和标准成长!$O154*养成规划和标准成长!$Q154+养成规划和标准成长!G$17*10*养成规划和标准成长!$S154+养成规划和标准成长!G$18*10*养成规划和标准成长!$T154+养成规划和标准成长!G$19*养成规划和标准成长!$U154,0)</f>
        <v>880</v>
      </c>
      <c r="E61" s="9">
        <f>ROUND(属性投放!G$4+养成规划和标准成长!H$3*养成规划和标准成长!$O154*养成规划和标准成长!$P154+养成规划和标准成长!H$4*养成规划和标准成长!$V154+养成规划和标准成长!H$5*养成规划和标准成长!$R154+(养成规划和标准成长!H$12+养成规划和标准成长!H$13)*养成规划和标准成长!$N154+养成规划和标准成长!H$14*养成规划和标准成长!$O154*养成规划和标准成长!$Q154+养成规划和标准成长!H$17*10*养成规划和标准成长!$S154+养成规划和标准成长!H$18*10*养成规划和标准成长!$T154+养成规划和标准成长!H$19*养成规划和标准成长!$U154,0)</f>
        <v>381</v>
      </c>
      <c r="F61" s="9">
        <f>ROUND(属性投放!H$4+养成规划和标准成长!I$3*养成规划和标准成长!$O154*养成规划和标准成长!$P154+养成规划和标准成长!I$4*养成规划和标准成长!$V154+养成规划和标准成长!I$5*养成规划和标准成长!$R154+(养成规划和标准成长!I$12+养成规划和标准成长!I$13)*养成规划和标准成长!$N154+养成规划和标准成长!I$14*养成规划和标准成长!$O154*养成规划和标准成长!$Q154+养成规划和标准成长!I$17*10*养成规划和标准成长!$S154+养成规划和标准成长!I$18*10*养成规划和标准成长!$T154+养成规划和标准成长!I$19*养成规划和标准成长!$U154,0)</f>
        <v>677</v>
      </c>
      <c r="G61" s="9">
        <f>ROUND(属性投放!I$4+养成规划和标准成长!J$3*养成规划和标准成长!$O154*养成规划和标准成长!$P154+养成规划和标准成长!J$4*养成规划和标准成长!$V154+养成规划和标准成长!J$5*养成规划和标准成长!$R154+(养成规划和标准成长!J$12+养成规划和标准成长!J$13)*养成规划和标准成长!$N154+养成规划和标准成长!J$14*养成规划和标准成长!$O154*养成规划和标准成长!$Q154+养成规划和标准成长!J$17*10*养成规划和标准成长!$S154+养成规划和标准成长!J$18*10*养成规划和标准成长!$T154+养成规划和标准成长!J$19*养成规划和标准成长!$U154,0)</f>
        <v>478</v>
      </c>
      <c r="H61" s="9">
        <f>ROUND(属性投放!J$4+养成规划和标准成长!K$3*养成规划和标准成长!$O154*养成规划和标准成长!$P154+养成规划和标准成长!K$4*养成规划和标准成长!$V154+养成规划和标准成长!K$5*养成规划和标准成长!$R154+(养成规划和标准成长!K$12+养成规划和标准成长!K$13)*养成规划和标准成长!$N154+养成规划和标准成长!K$14*养成规划和标准成长!$O154*养成规划和标准成长!$Q154+养成规划和标准成长!K$17*10*养成规划和标准成长!$S154+养成规划和标准成长!K$18*10*养成规划和标准成长!$T154+养成规划和标准成长!K$19*养成规划和标准成长!$U154,0)</f>
        <v>329</v>
      </c>
      <c r="I61" s="9">
        <f>ROUND(属性投放!K$4+养成规划和标准成长!L$3*养成规划和标准成长!$O154*养成规划和标准成长!$P154+养成规划和标准成长!L$4*养成规划和标准成长!$V154+养成规划和标准成长!L$5*养成规划和标准成长!$R154+(养成规划和标准成长!L$12+养成规划和标准成长!L$13)*养成规划和标准成长!$N154+养成规划和标准成长!L$14*养成规划和标准成长!$O154*养成规划和标准成长!$Q154+养成规划和标准成长!L$17*10*养成规划和标准成长!$S154+养成规划和标准成长!L$18*10*养成规划和标准成长!$T154+养成规划和标准成长!L$19*养成规划和标准成长!$U154,0)</f>
        <v>165</v>
      </c>
      <c r="J61" s="9">
        <f>ROUND(属性投放!L$4+养成规划和标准成长!M$3*养成规划和标准成长!$O154*养成规划和标准成长!$P154+养成规划和标准成长!M$4*养成规划和标准成长!$V154+养成规划和标准成长!M$5*养成规划和标准成长!$R154+(养成规划和标准成长!M$12+养成规划和标准成长!M$13)*养成规划和标准成长!$N154+养成规划和标准成长!M$14*养成规划和标准成长!$O154*养成规划和标准成长!$Q154+养成规划和标准成长!M$17*10*养成规划和标准成长!$S154+养成规划和标准成长!M$18*10*养成规划和标准成长!$T154+养成规划和标准成长!M$19*养成规划和标准成长!$U154,0)</f>
        <v>595</v>
      </c>
      <c r="K61" s="9">
        <f>ROUND(属性投放!M$4+养成规划和标准成长!N$3*养成规划和标准成长!$O154*养成规划和标准成长!$P154+养成规划和标准成长!N$4*养成规划和标准成长!$V154+养成规划和标准成长!N$5*养成规划和标准成长!$R154+(养成规划和标准成长!N$12+养成规划和标准成长!N$13)*养成规划和标准成长!$N154+养成规划和标准成长!N$14*养成规划和标准成长!$O154*养成规划和标准成长!$Q154+养成规划和标准成长!N$17*10*养成规划和标准成长!$S154+养成规划和标准成长!N$18*10*养成规划和标准成长!$T154+养成规划和标准成长!N$19*养成规划和标准成长!$U154,0)</f>
        <v>600</v>
      </c>
      <c r="L61" s="9">
        <f>VLOOKUP(养成规划和标准成长!$X154,阵法、技能和修炼!$C$20:$N$40,COLUMNS(阵法、技能和修炼!$C$20:G$40),0)</f>
        <v>61</v>
      </c>
      <c r="M61" s="9">
        <f>VLOOKUP(养成规划和标准成长!$X154,阵法、技能和修炼!$C$20:$N$40,COLUMNS(阵法、技能和修炼!$C$20:H$40),0)</f>
        <v>59</v>
      </c>
      <c r="N61" s="9">
        <f>VLOOKUP(养成规划和标准成长!$X154,阵法、技能和修炼!$C$20:$N$40,COLUMNS(阵法、技能和修炼!$C$20:I$40),0)</f>
        <v>61</v>
      </c>
      <c r="O61" s="9">
        <f>VLOOKUP(养成规划和标准成长!$X154,阵法、技能和修炼!$C$20:$N$40,COLUMNS(阵法、技能和修炼!$C$20:J$40),0)</f>
        <v>59</v>
      </c>
      <c r="P61" s="9">
        <f>VLOOKUP(养成规划和标准成长!$X154,阵法、技能和修炼!$C$20:$N$40,COLUMNS(阵法、技能和修炼!$C$20:K$40),0)</f>
        <v>15</v>
      </c>
      <c r="Q61" s="9">
        <f>VLOOKUP(养成规划和标准成长!$X154,阵法、技能和修炼!$C$20:$N$40,COLUMNS(阵法、技能和修炼!$C$20:L$40),0)</f>
        <v>15</v>
      </c>
      <c r="R61" s="9">
        <f>VLOOKUP(养成规划和标准成长!$X154,阵法、技能和修炼!$C$20:$N$40,COLUMNS(阵法、技能和修炼!$C$20:M$40),0)</f>
        <v>18.000000000000014</v>
      </c>
      <c r="S61" s="9">
        <f>VLOOKUP(养成规划和标准成长!$X154,阵法、技能和修炼!$C$20:$N$40,COLUMNS(阵法、技能和修炼!$C$20:N$40),0)</f>
        <v>18.000000000000014</v>
      </c>
      <c r="T61" s="1">
        <v>58</v>
      </c>
      <c r="U61" s="9">
        <f>ROUND(属性投放!D$4+养成规划和标准成长!E$3*养成规划和标准成长!$C307*养成规划和标准成长!$D307+养成规划和标准成长!E$4*养成规划和标准成长!$J307+养成规划和标准成长!E$5*养成规划和标准成长!$F307+(养成规划和标准成长!E$12+养成规划和标准成长!E$13)*养成规划和标准成长!$B307+养成规划和标准成长!E$14*养成规划和标准成长!$C307*养成规划和标准成长!$E307+养成规划和标准成长!E$17*10*养成规划和标准成长!$G307+养成规划和标准成长!E$18*10*养成规划和标准成长!$H307+养成规划和标准成长!E$19*养成规划和标准成长!$I307,0)</f>
        <v>2577</v>
      </c>
      <c r="V61" s="9">
        <f>ROUND(属性投放!E$4+养成规划和标准成长!F$3*养成规划和标准成长!$C307*养成规划和标准成长!$D307+养成规划和标准成长!F$4*养成规划和标准成长!$J307+养成规划和标准成长!F$5*养成规划和标准成长!$F307+(养成规划和标准成长!F$12+养成规划和标准成长!F$13)*养成规划和标准成长!$B307+养成规划和标准成长!F$14*养成规划和标准成长!$C307*养成规划和标准成长!$E307+养成规划和标准成长!F$17*10*养成规划和标准成长!$G307+养成规划和标准成长!F$18*10*养成规划和标准成长!$H307+养成规划和标准成长!F$19*养成规划和标准成长!$I307,0)</f>
        <v>2565</v>
      </c>
      <c r="W61" s="9">
        <f>ROUND(属性投放!F$4+养成规划和标准成长!G$3*养成规划和标准成长!$C307*养成规划和标准成长!$D307+养成规划和标准成长!G$4*养成规划和标准成长!$J307+养成规划和标准成长!G$5*养成规划和标准成长!$F307+(养成规划和标准成长!G$12+养成规划和标准成长!G$13)*养成规划和标准成长!$B307+养成规划和标准成长!G$14*养成规划和标准成长!$C307*养成规划和标准成长!$E307+养成规划和标准成长!G$17*10*养成规划和标准成长!$G307+养成规划和标准成长!G$18*10*养成规划和标准成长!$H307+养成规划和标准成长!G$19*养成规划和标准成长!$I307,0)</f>
        <v>944</v>
      </c>
      <c r="X61" s="9">
        <f>ROUND(属性投放!G$4+养成规划和标准成长!H$3*养成规划和标准成长!$C307*养成规划和标准成长!$D307+养成规划和标准成长!H$4*养成规划和标准成长!$J307+养成规划和标准成长!H$5*养成规划和标准成长!$F307+(养成规划和标准成长!H$12+养成规划和标准成长!H$13)*养成规划和标准成长!$B307+养成规划和标准成长!H$14*养成规划和标准成长!$C307*养成规划和标准成长!$E307+养成规划和标准成长!H$17*10*养成规划和标准成长!$G307+养成规划和标准成长!H$18*10*养成规划和标准成长!$H307+养成规划和标准成长!H$19*养成规划和标准成长!$I307,0)</f>
        <v>426</v>
      </c>
      <c r="Y61" s="9">
        <f>ROUND(属性投放!H$4+养成规划和标准成长!I$3*养成规划和标准成长!$C307*养成规划和标准成长!$D307+养成规划和标准成长!I$4*养成规划和标准成长!$J307+养成规划和标准成长!I$5*养成规划和标准成长!$F307+(养成规划和标准成长!I$12+养成规划和标准成长!I$13)*养成规划和标准成长!$B307+养成规划和标准成长!I$14*养成规划和标准成长!$C307*养成规划和标准成长!$E307+养成规划和标准成长!I$17*10*养成规划和标准成长!$G307+养成规划和标准成长!I$18*10*养成规划和标准成长!$H307+养成规划和标准成长!I$19*养成规划和标准成长!$I307,0)</f>
        <v>717</v>
      </c>
      <c r="Z61" s="9">
        <f>ROUND(属性投放!I$4+养成规划和标准成长!J$3*养成规划和标准成长!$C307*养成规划和标准成长!$D307+养成规划和标准成长!J$4*养成规划和标准成长!$J307+养成规划和标准成长!J$5*养成规划和标准成长!$F307+(养成规划和标准成长!J$12+养成规划和标准成长!J$13)*养成规划和标准成长!$B307+养成规划和标准成长!J$14*养成规划和标准成长!$C307*养成规划和标准成长!$E307+养成规划和标准成长!J$17*10*养成规划和标准成长!$G307+养成规划和标准成长!J$18*10*养成规划和标准成长!$H307+养成规划和标准成长!J$19*养成规划和标准成长!$I307,0)</f>
        <v>511</v>
      </c>
      <c r="AA61" s="9">
        <f>ROUND(属性投放!J$4+养成规划和标准成长!K$3*养成规划和标准成长!$C307*养成规划和标准成长!$D307+养成规划和标准成长!K$4*养成规划和标准成长!$J307+养成规划和标准成长!K$5*养成规划和标准成长!$F307+(养成规划和标准成长!K$12+养成规划和标准成长!K$13)*养成规划和标准成长!$B307+养成规划和标准成长!K$14*养成规划和标准成长!$C307*养成规划和标准成长!$E307+养成规划和标准成长!K$17*10*养成规划和标准成长!$G307+养成规划和标准成长!K$18*10*养成规划和标准成长!$H307+养成规划和标准成长!K$19*养成规划和标准成长!$I307,0)</f>
        <v>353</v>
      </c>
      <c r="AB61" s="9">
        <f>ROUND(属性投放!K$4+养成规划和标准成长!L$3*养成规划和标准成长!$C307*养成规划和标准成长!$D307+养成规划和标准成长!L$4*养成规划和标准成长!$J307+养成规划和标准成长!L$5*养成规划和标准成长!$F307+(养成规划和标准成长!L$12+养成规划和标准成长!L$13)*养成规划和标准成长!$B307+养成规划和标准成长!L$14*养成规划和标准成长!$C307*养成规划和标准成长!$E307+养成规划和标准成长!L$17*10*养成规划和标准成长!$G307+养成规划和标准成长!L$18*10*养成规划和标准成长!$H307+养成规划和标准成长!L$19*养成规划和标准成长!$I307,0)</f>
        <v>196</v>
      </c>
      <c r="AC61" s="9">
        <f>ROUND(属性投放!L$4+养成规划和标准成长!M$3*养成规划和标准成长!$C307*养成规划和标准成长!$D307+养成规划和标准成长!M$4*养成规划和标准成长!$J307+养成规划和标准成长!M$5*养成规划和标准成长!$F307+(养成规划和标准成长!M$12+养成规划和标准成长!M$13)*养成规划和标准成长!$B307+养成规划和标准成长!M$14*养成规划和标准成长!$C307*养成规划和标准成长!$E307+养成规划和标准成长!M$17*10*养成规划和标准成长!$G307+养成规划和标准成长!M$18*10*养成规划和标准成长!$H307+养成规划和标准成长!M$19*养成规划和标准成长!$I307,0)</f>
        <v>601</v>
      </c>
      <c r="AD61" s="9">
        <f>ROUND(属性投放!M$4+养成规划和标准成长!N$3*养成规划和标准成长!$C307*养成规划和标准成长!$D307+养成规划和标准成长!N$4*养成规划和标准成长!$J307+养成规划和标准成长!N$5*养成规划和标准成长!$F307+(养成规划和标准成长!N$12+养成规划和标准成长!N$13)*养成规划和标准成长!$B307+养成规划和标准成长!N$14*养成规划和标准成长!$C307*养成规划和标准成长!$E307+养成规划和标准成长!N$17*10*养成规划和标准成长!$G307+养成规划和标准成长!N$18*10*养成规划和标准成长!$H307+养成规划和标准成长!N$19*养成规划和标准成长!$I307,0)</f>
        <v>608</v>
      </c>
      <c r="AE61" s="9">
        <f>VLOOKUP(养成规划和标准成长!$L307,阵法、技能和修炼!$C$20:$N$40,COLUMNS(阵法、技能和修炼!$C$20:G$40),0)</f>
        <v>61</v>
      </c>
      <c r="AF61" s="9">
        <f>VLOOKUP(养成规划和标准成长!$L307,阵法、技能和修炼!$C$20:$N$40,COLUMNS(阵法、技能和修炼!$C$20:H$40),0)</f>
        <v>59</v>
      </c>
      <c r="AG61" s="9">
        <f>VLOOKUP(养成规划和标准成长!$L307,阵法、技能和修炼!$C$20:$N$40,COLUMNS(阵法、技能和修炼!$C$20:I$40),0)</f>
        <v>61</v>
      </c>
      <c r="AH61" s="9">
        <f>VLOOKUP(养成规划和标准成长!$L307,阵法、技能和修炼!$C$20:$N$40,COLUMNS(阵法、技能和修炼!$C$20:J$40),0)</f>
        <v>59</v>
      </c>
      <c r="AI61" s="9">
        <f>VLOOKUP(养成规划和标准成长!$L307,阵法、技能和修炼!$C$20:$N$40,COLUMNS(阵法、技能和修炼!$C$20:K$40),0)</f>
        <v>15</v>
      </c>
      <c r="AJ61" s="9">
        <f>VLOOKUP(养成规划和标准成长!$L307,阵法、技能和修炼!$C$20:$N$40,COLUMNS(阵法、技能和修炼!$C$20:L$40),0)</f>
        <v>15</v>
      </c>
      <c r="AK61" s="9">
        <f>VLOOKUP(养成规划和标准成长!$L307,阵法、技能和修炼!$C$20:$N$40,COLUMNS(阵法、技能和修炼!$C$20:M$40),0)</f>
        <v>18.000000000000014</v>
      </c>
      <c r="AL61" s="9">
        <f>VLOOKUP(养成规划和标准成长!$L307,阵法、技能和修炼!$C$20:$N$40,COLUMNS(阵法、技能和修炼!$C$20:N$40),0)</f>
        <v>18.000000000000014</v>
      </c>
      <c r="AN61" s="1">
        <v>58</v>
      </c>
      <c r="AO61" s="9">
        <f>ROUND(属性投放!D$4+养成规划和标准成长!E$3*养成规划和标准成长!$O307*养成规划和标准成长!$P307+养成规划和标准成长!E$4*养成规划和标准成长!$V307+养成规划和标准成长!E$5*养成规划和标准成长!$R307+(养成规划和标准成长!E$12+养成规划和标准成长!E$13)*养成规划和标准成长!$N307+养成规划和标准成长!E$14*养成规划和标准成长!$O307*养成规划和标准成长!$Q307+养成规划和标准成长!E$17*10*养成规划和标准成长!$S307+养成规划和标准成长!E$18*10*养成规划和标准成长!$T307+养成规划和标准成长!E$19*养成规划和标准成长!$U307,0)</f>
        <v>2927</v>
      </c>
      <c r="AP61" s="9">
        <f>ROUND(属性投放!E$4+养成规划和标准成长!F$3*养成规划和标准成长!$O307*养成规划和标准成长!$P307+养成规划和标准成长!F$4*养成规划和标准成长!$V307+养成规划和标准成长!F$5*养成规划和标准成长!$R307+(养成规划和标准成长!F$12+养成规划和标准成长!F$13)*养成规划和标准成长!$N307+养成规划和标准成长!F$14*养成规划和标准成长!$O307*养成规划和标准成长!$Q307+养成规划和标准成长!F$17*10*养成规划和标准成长!$S307+养成规划和标准成长!F$18*10*养成规划和标准成长!$T307+养成规划和标准成长!F$19*养成规划和标准成长!$U307,0)</f>
        <v>2699</v>
      </c>
      <c r="AQ61" s="9">
        <f>ROUND(属性投放!F$4+养成规划和标准成长!G$3*养成规划和标准成长!$O307*养成规划和标准成长!$P307+养成规划和标准成长!G$4*养成规划和标准成长!$V307+养成规划和标准成长!G$5*养成规划和标准成长!$R307+(养成规划和标准成长!G$12+养成规划和标准成长!G$13)*养成规划和标准成长!$N307+养成规划和标准成长!G$14*养成规划和标准成长!$O307*养成规划和标准成长!$Q307+养成规划和标准成长!G$17*10*养成规划和标准成长!$S307+养成规划和标准成长!G$18*10*养成规划和标准成长!$T307+养成规划和标准成长!G$19*养成规划和标准成长!$U307,0)</f>
        <v>1031</v>
      </c>
      <c r="AR61" s="9">
        <f>ROUND(属性投放!G$4+养成规划和标准成长!H$3*养成规划和标准成长!$O307*养成规划和标准成长!$P307+养成规划和标准成长!H$4*养成规划和标准成长!$V307+养成规划和标准成长!H$5*养成规划和标准成长!$R307+(养成规划和标准成长!H$12+养成规划和标准成长!H$13)*养成规划和标准成长!$N307+养成规划和标准成长!H$14*养成规划和标准成长!$O307*养成规划和标准成长!$Q307+养成规划和标准成长!H$17*10*养成规划和标准成长!$S307+养成规划和标准成长!H$18*10*养成规划和标准成长!$T307+养成规划和标准成长!H$19*养成规划和标准成长!$U307,0)</f>
        <v>493</v>
      </c>
      <c r="AS61" s="9">
        <f>ROUND(属性投放!H$4+养成规划和标准成长!I$3*养成规划和标准成长!$O307*养成规划和标准成长!$P307+养成规划和标准成长!I$4*养成规划和标准成长!$V307+养成规划和标准成长!I$5*养成规划和标准成长!$R307+(养成规划和标准成长!I$12+养成规划和标准成长!I$13)*养成规划和标准成长!$N307+养成规划和标准成长!I$14*养成规划和标准成长!$O307*养成规划和标准成长!$Q307+养成规划和标准成长!I$17*10*养成规划和标准成长!$S307+养成规划和标准成长!I$18*10*养成规划和标准成长!$T307+养成规划和标准成长!I$19*养成规划和标准成长!$U307,0)</f>
        <v>779</v>
      </c>
      <c r="AT61" s="9">
        <f>ROUND(属性投放!I$4+养成规划和标准成长!J$3*养成规划和标准成长!$O307*养成规划和标准成长!$P307+养成规划和标准成长!J$4*养成规划和标准成长!$V307+养成规划和标准成长!J$5*养成规划和标准成长!$R307+(养成规划和标准成长!J$12+养成规划和标准成长!J$13)*养成规划和标准成长!$N307+养成规划和标准成长!J$14*养成规划和标准成长!$O307*养成规划和标准成长!$Q307+养成规划和标准成长!J$17*10*养成规划和标准成长!$S307+养成规划和标准成长!J$18*10*养成规划和标准成长!$T307+养成规划和标准成长!J$19*养成规划和标准成长!$U307,0)</f>
        <v>567</v>
      </c>
      <c r="AU61" s="9">
        <f>ROUND(属性投放!J$4+养成规划和标准成长!K$3*养成规划和标准成长!$O307*养成规划和标准成长!$P307+养成规划和标准成长!K$4*养成规划和标准成长!$V307+养成规划和标准成长!K$5*养成规划和标准成长!$R307+(养成规划和标准成长!K$12+养成规划和标准成长!K$13)*养成规划和标准成长!$N307+养成规划和标准成长!K$14*养成规划和标准成长!$O307*养成规划和标准成长!$Q307+养成规划和标准成长!K$17*10*养成规划和标准成长!$S307+养成规划和标准成长!K$18*10*养成规划和标准成长!$T307+养成规划和标准成长!K$19*养成规划和标准成长!$U307,0)</f>
        <v>389</v>
      </c>
      <c r="AV61" s="9">
        <f>ROUND(属性投放!K$4+养成规划和标准成长!L$3*养成规划和标准成长!$O307*养成规划和标准成长!$P307+养成规划和标准成长!L$4*养成规划和标准成长!$V307+养成规划和标准成长!L$5*养成规划和标准成长!$R307+(养成规划和标准成长!L$12+养成规划和标准成长!L$13)*养成规划和标准成长!$N307+养成规划和标准成长!L$14*养成规划和标准成长!$O307*养成规划和标准成长!$Q307+养成规划和标准成长!L$17*10*养成规划和标准成长!$S307+养成规划和标准成长!L$18*10*养成规划和标准成长!$T307+养成规划和标准成长!L$19*养成规划和标准成长!$U307,0)</f>
        <v>239</v>
      </c>
      <c r="AW61" s="9">
        <f>ROUND(属性投放!L$4+养成规划和标准成长!M$3*养成规划和标准成长!$O307*养成规划和标准成长!$P307+养成规划和标准成长!M$4*养成规划和标准成长!$V307+养成规划和标准成长!M$5*养成规划和标准成长!$R307+(养成规划和标准成长!M$12+养成规划和标准成长!M$13)*养成规划和标准成长!$N307+养成规划和标准成长!M$14*养成规划和标准成长!$O307*养成规划和标准成长!$Q307+养成规划和标准成长!M$17*10*养成规划和标准成长!$S307+养成规划和标准成长!M$18*10*养成规划和标准成长!$T307+养成规划和标准成长!M$19*养成规划和标准成长!$U307,0)</f>
        <v>614</v>
      </c>
      <c r="AX61" s="9">
        <f>ROUND(属性投放!M$4+养成规划和标准成长!N$3*养成规划和标准成长!$O307*养成规划和标准成长!$P307+养成规划和标准成长!N$4*养成规划和标准成长!$V307+养成规划和标准成长!N$5*养成规划和标准成长!$R307+(养成规划和标准成长!N$12+养成规划和标准成长!N$13)*养成规划和标准成长!$N307+养成规划和标准成长!N$14*养成规划和标准成长!$O307*养成规划和标准成长!$Q307+养成规划和标准成长!N$17*10*养成规划和标准成长!$S307+养成规划和标准成长!N$18*10*养成规划和标准成长!$T307+养成规划和标准成长!N$19*养成规划和标准成长!$U307,0)</f>
        <v>623</v>
      </c>
      <c r="AY61" s="9">
        <f>VLOOKUP(养成规划和标准成长!$X307,阵法、技能和修炼!$C$20:$N$40,COLUMNS(阵法、技能和修炼!$C$20:G$40),0)</f>
        <v>82</v>
      </c>
      <c r="AZ61" s="9">
        <f>VLOOKUP(养成规划和标准成长!$X307,阵法、技能和修炼!$C$20:$N$40,COLUMNS(阵法、技能和修炼!$C$20:H$40),0)</f>
        <v>78</v>
      </c>
      <c r="BA61" s="9">
        <f>VLOOKUP(养成规划和标准成长!$X307,阵法、技能和修炼!$C$20:$N$40,COLUMNS(阵法、技能和修炼!$C$20:I$40),0)</f>
        <v>82</v>
      </c>
      <c r="BB61" s="9">
        <f>VLOOKUP(养成规划和标准成长!$X307,阵法、技能和修炼!$C$20:$N$40,COLUMNS(阵法、技能和修炼!$C$20:J$40),0)</f>
        <v>78</v>
      </c>
      <c r="BC61" s="9">
        <f>VLOOKUP(养成规划和标准成长!$X307,阵法、技能和修炼!$C$20:$N$40,COLUMNS(阵法、技能和修炼!$C$20:K$40),0)</f>
        <v>20</v>
      </c>
      <c r="BD61" s="9">
        <f>VLOOKUP(养成规划和标准成长!$X307,阵法、技能和修炼!$C$20:$N$40,COLUMNS(阵法、技能和修炼!$C$20:L$40),0)</f>
        <v>20</v>
      </c>
      <c r="BE61" s="9">
        <f>VLOOKUP(养成规划和标准成长!$X307,阵法、技能和修炼!$C$20:$N$40,COLUMNS(阵法、技能和修炼!$C$20:M$40),0)</f>
        <v>24.000000000000021</v>
      </c>
      <c r="BF61" s="9">
        <f>VLOOKUP(养成规划和标准成长!$X307,阵法、技能和修炼!$C$20:$N$40,COLUMNS(阵法、技能和修炼!$C$20:N$40),0)</f>
        <v>24.000000000000021</v>
      </c>
      <c r="BH61" s="1">
        <v>58</v>
      </c>
      <c r="BI61" s="9">
        <f>ROUND(属性投放!D$4+养成规划和标准成长!E$3*养成规划和标准成长!$AA307*养成规划和标准成长!$AB307+养成规划和标准成长!E$4*养成规划和标准成长!$AH307+养成规划和标准成长!E$5*养成规划和标准成长!$AD307+(养成规划和标准成长!E$12+养成规划和标准成长!E$13)*养成规划和标准成长!$Z307+养成规划和标准成长!E$14*养成规划和标准成长!$AA307*养成规划和标准成长!$AC307+养成规划和标准成长!E$17*10*养成规划和标准成长!$AE307+养成规划和标准成长!E$18*10*养成规划和标准成长!$AF307+养成规划和标准成长!E$19*养成规划和标准成长!$AG307,0)</f>
        <v>3230</v>
      </c>
      <c r="BJ61" s="9">
        <f>ROUND(属性投放!E$4+养成规划和标准成长!F$3*养成规划和标准成长!$AA307*养成规划和标准成长!$AB307+养成规划和标准成长!F$4*养成规划和标准成长!$AH307+养成规划和标准成长!F$5*养成规划和标准成长!$AD307+(养成规划和标准成长!F$12+养成规划和标准成长!F$13)*养成规划和标准成长!$Z307+养成规划和标准成长!F$14*养成规划和标准成长!$AA307*养成规划和标准成长!$AC307+养成规划和标准成长!F$17*10*养成规划和标准成长!$AE307+养成规划和标准成长!F$18*10*养成规划和标准成长!$AF307+养成规划和标准成长!F$19*养成规划和标准成长!$AG307,0)</f>
        <v>2815</v>
      </c>
      <c r="BK61" s="9">
        <f>ROUND(属性投放!F$4+养成规划和标准成长!G$3*养成规划和标准成长!$AA307*养成规划和标准成长!$AB307+养成规划和标准成长!G$4*养成规划和标准成长!$AH307+养成规划和标准成长!G$5*养成规划和标准成长!$AD307+(养成规划和标准成长!G$12+养成规划和标准成长!G$13)*养成规划和标准成长!$Z307+养成规划和标准成长!G$14*养成规划和标准成长!$AA307*养成规划和标准成长!$AC307+养成规划和标准成长!G$17*10*养成规划和标准成长!$AE307+养成规划和标准成长!G$18*10*养成规划和标准成长!$AF307+养成规划和标准成长!G$19*养成规划和标准成长!$AG307,0)</f>
        <v>1106</v>
      </c>
      <c r="BL61" s="9">
        <f>ROUND(属性投放!G$4+养成规划和标准成长!H$3*养成规划和标准成长!$AA307*养成规划和标准成长!$AB307+养成规划和标准成长!H$4*养成规划和标准成长!$AH307+养成规划和标准成长!H$5*养成规划和标准成长!$AD307+(养成规划和标准成长!H$12+养成规划和标准成长!H$13)*养成规划和标准成长!$Z307+养成规划和标准成长!H$14*养成规划和标准成长!$AA307*养成规划和标准成长!$AC307+养成规划和标准成长!H$17*10*养成规划和标准成长!$AE307+养成规划和标准成长!H$18*10*养成规划和标准成长!$AF307+养成规划和标准成长!H$19*养成规划和标准成长!$AG307,0)</f>
        <v>549</v>
      </c>
      <c r="BM61" s="9">
        <f>ROUND(属性投放!H$4+养成规划和标准成长!I$3*养成规划和标准成长!$AA307*养成规划和标准成长!$AB307+养成规划和标准成长!I$4*养成规划和标准成长!$AH307+养成规划和标准成长!I$5*养成规划和标准成长!$AD307+(养成规划和标准成长!I$12+养成规划和标准成长!I$13)*养成规划和标准成长!$Z307+养成规划和标准成长!I$14*养成规划和标准成长!$AA307*养成规划和标准成长!$AC307+养成规划和标准成长!I$17*10*养成规划和标准成长!$AE307+养成规划和标准成长!I$18*10*养成规划和标准成长!$AF307+养成规划和标准成长!I$19*养成规划和标准成长!$AG307,0)</f>
        <v>832</v>
      </c>
      <c r="BN61" s="9">
        <f>ROUND(属性投放!I$4+养成规划和标准成长!J$3*养成规划和标准成长!$AA307*养成规划和标准成长!$AB307+养成规划和标准成长!J$4*养成规划和标准成长!$AH307+养成规划和标准成长!J$5*养成规划和标准成长!$AD307+(养成规划和标准成长!J$12+养成规划和标准成长!J$13)*养成规划和标准成长!$Z307+养成规划和标准成长!J$14*养成规划和标准成长!$AA307*养成规划和标准成长!$AC307+养成规划和标准成长!J$17*10*养成规划和标准成长!$AE307+养成规划和标准成长!J$18*10*养成规划和标准成长!$AF307+养成规划和标准成长!J$19*养成规划和标准成长!$AG307,0)</f>
        <v>613</v>
      </c>
      <c r="BO61" s="9">
        <f>ROUND(属性投放!J$4+养成规划和标准成长!K$3*养成规划和标准成长!$AA307*养成规划和标准成长!$AB307+养成规划和标准成长!K$4*养成规划和标准成长!$AH307+养成规划和标准成长!K$5*养成规划和标准成长!$AD307+(养成规划和标准成长!K$12+养成规划和标准成长!K$13)*养成规划和标准成长!$Z307+养成规划和标准成长!K$14*养成规划和标准成长!$AA307*养成规划和标准成长!$AC307+养成规划和标准成长!K$17*10*养成规划和标准成长!$AE307+养成规划和标准成长!K$18*10*养成规划和标准成长!$AF307+养成规划和标准成长!K$19*养成规划和标准成长!$AG307,0)</f>
        <v>416</v>
      </c>
      <c r="BP61" s="9">
        <f>ROUND(属性投放!K$4+养成规划和标准成长!L$3*养成规划和标准成长!$AA307*养成规划和标准成长!$AB307+养成规划和标准成长!L$4*养成规划和标准成长!$AH307+养成规划和标准成长!L$5*养成规划和标准成长!$AD307+(养成规划和标准成长!L$12+养成规划和标准成长!L$13)*养成规划和标准成长!$Z307+养成规划和标准成长!L$14*养成规划和标准成长!$AA307*养成规划和标准成长!$AC307+养成规划和标准成长!L$17*10*养成规划和标准成长!$AE307+养成规划和标准成长!L$18*10*养成规划和标准成长!$AF307+养成规划和标准成长!L$19*养成规划和标准成长!$AG307,0)</f>
        <v>273</v>
      </c>
      <c r="BQ61" s="9">
        <f>ROUND(属性投放!L$4+养成规划和标准成长!M$3*养成规划和标准成长!$AA307*养成规划和标准成长!$AB307+养成规划和标准成长!M$4*养成规划和标准成长!$AH307+养成规划和标准成长!M$5*养成规划和标准成长!$AD307+(养成规划和标准成长!M$12+养成规划和标准成长!M$13)*养成规划和标准成长!$Z307+养成规划和标准成长!M$14*养成规划和标准成长!$AA307*养成规划和标准成长!$AC307+养成规划和标准成长!M$17*10*养成规划和标准成长!$AE307+养成规划和标准成长!M$18*10*养成规划和标准成长!$AF307+养成规划和标准成长!M$19*养成规划和标准成长!$AG307,0)</f>
        <v>624</v>
      </c>
      <c r="BR61" s="9">
        <f>ROUND(属性投放!M$4+养成规划和标准成长!N$3*养成规划和标准成长!$AA307*养成规划和标准成长!$AB307+养成规划和标准成长!N$4*养成规划和标准成长!$AH307+养成规划和标准成长!N$5*养成规划和标准成长!$AD307+(养成规划和标准成长!N$12+养成规划和标准成长!N$13)*养成规划和标准成长!$Z307+养成规划和标准成长!N$14*养成规划和标准成长!$AA307*养成规划和标准成长!$AC307+养成规划和标准成长!N$17*10*养成规划和标准成长!$AE307+养成规划和标准成长!N$18*10*养成规划和标准成长!$AF307+养成规划和标准成长!N$19*养成规划和标准成长!$AG307,0)</f>
        <v>634</v>
      </c>
      <c r="BS61" s="9">
        <f>VLOOKUP(养成规划和标准成长!$AJ307,阵法、技能和修炼!$C$20:$N$40,COLUMNS(阵法、技能和修炼!$C$20:G$40),0)</f>
        <v>82</v>
      </c>
      <c r="BT61" s="9">
        <f>VLOOKUP(养成规划和标准成长!$AJ307,阵法、技能和修炼!$C$20:$N$40,COLUMNS(阵法、技能和修炼!$C$20:H$40),0)</f>
        <v>78</v>
      </c>
      <c r="BU61" s="9">
        <f>VLOOKUP(养成规划和标准成长!$AJ307,阵法、技能和修炼!$C$20:$N$40,COLUMNS(阵法、技能和修炼!$C$20:I$40),0)</f>
        <v>82</v>
      </c>
      <c r="BV61" s="9">
        <f>VLOOKUP(养成规划和标准成长!$AJ307,阵法、技能和修炼!$C$20:$N$40,COLUMNS(阵法、技能和修炼!$C$20:J$40),0)</f>
        <v>78</v>
      </c>
      <c r="BW61" s="9">
        <f>VLOOKUP(养成规划和标准成长!$AJ307,阵法、技能和修炼!$C$20:$N$40,COLUMNS(阵法、技能和修炼!$C$20:K$40),0)</f>
        <v>20</v>
      </c>
      <c r="BX61" s="9">
        <f>VLOOKUP(养成规划和标准成长!$AJ307,阵法、技能和修炼!$C$20:$N$40,COLUMNS(阵法、技能和修炼!$C$20:L$40),0)</f>
        <v>20</v>
      </c>
      <c r="BY61" s="9">
        <f>VLOOKUP(养成规划和标准成长!$AJ307,阵法、技能和修炼!$C$20:$N$40,COLUMNS(阵法、技能和修炼!$C$20:M$40),0)</f>
        <v>24.000000000000021</v>
      </c>
      <c r="BZ61" s="9">
        <f>VLOOKUP(养成规划和标准成长!$AJ307,阵法、技能和修炼!$C$20:$N$40,COLUMNS(阵法、技能和修炼!$C$20:N$40),0)</f>
        <v>24.000000000000021</v>
      </c>
    </row>
    <row r="62" spans="1:78">
      <c r="A62" s="1">
        <v>59</v>
      </c>
      <c r="B62" s="9">
        <f>ROUND(属性投放!D$4+养成规划和标准成长!E$3*养成规划和标准成长!$O155*养成规划和标准成长!$P155+养成规划和标准成长!E$4*养成规划和标准成长!$V155+养成规划和标准成长!E$5*养成规划和标准成长!$R155+(养成规划和标准成长!E$12+养成规划和标准成长!E$13)*养成规划和标准成长!$N155+养成规划和标准成长!E$14*养成规划和标准成长!$O155*养成规划和标准成长!$Q155+养成规划和标准成长!E$17*10*养成规划和标准成长!$S155+养成规划和标准成长!E$18*10*养成规划和标准成长!$T155+养成规划和标准成长!E$19*养成规划和标准成长!$U155,0)</f>
        <v>2366</v>
      </c>
      <c r="C62" s="9">
        <f>ROUND(属性投放!E$4+养成规划和标准成长!F$3*养成规划和标准成长!$O155*养成规划和标准成长!$P155+养成规划和标准成长!F$4*养成规划和标准成长!$V155+养成规划和标准成长!F$5*养成规划和标准成长!$R155+(养成规划和标准成长!F$12+养成规划和标准成长!F$13)*养成规划和标准成长!$N155+养成规划和标准成长!F$14*养成规划和标准成长!$O155*养成规划和标准成长!$Q155+养成规划和标准成长!F$17*10*养成规划和标准成长!$S155+养成规划和标准成长!F$18*10*养成规划和标准成长!$T155+养成规划和标准成长!F$19*养成规划和标准成长!$U155,0)</f>
        <v>2463</v>
      </c>
      <c r="D62" s="9">
        <f>ROUND(属性投放!F$4+养成规划和标准成长!G$3*养成规划和标准成长!$O155*养成规划和标准成长!$P155+养成规划和标准成长!G$4*养成规划和标准成长!$V155+养成规划和标准成长!G$5*养成规划和标准成长!$R155+(养成规划和标准成长!G$12+养成规划和标准成长!G$13)*养成规划和标准成长!$N155+养成规划和标准成长!G$14*养成规划和标准成长!$O155*养成规划和标准成长!$Q155+养成规划和标准成长!G$17*10*养成规划和标准成长!$S155+养成规划和标准成长!G$18*10*养成规划和标准成长!$T155+养成规划和标准成长!G$19*养成规划和标准成长!$U155,0)</f>
        <v>887</v>
      </c>
      <c r="E62" s="9">
        <f>ROUND(属性投放!G$4+养成规划和标准成长!H$3*养成规划和标准成长!$O155*养成规划和标准成长!$P155+养成规划和标准成长!H$4*养成规划和标准成长!$V155+养成规划和标准成长!H$5*养成规划和标准成长!$R155+(养成规划和标准成长!H$12+养成规划和标准成长!H$13)*养成规划和标准成长!$N155+养成规划和标准成长!H$14*养成规划和标准成长!$O155*养成规划和标准成长!$Q155+养成规划和标准成长!H$17*10*养成规划和标准成长!$S155+养成规划和标准成长!H$18*10*养成规划和标准成长!$T155+养成规划和标准成长!H$19*养成规划和标准成长!$U155,0)</f>
        <v>383</v>
      </c>
      <c r="F62" s="9">
        <f>ROUND(属性投放!H$4+养成规划和标准成长!I$3*养成规划和标准成长!$O155*养成规划和标准成长!$P155+养成规划和标准成长!I$4*养成规划和标准成长!$V155+养成规划和标准成长!I$5*养成规划和标准成长!$R155+(养成规划和标准成长!I$12+养成规划和标准成长!I$13)*养成规划和标准成长!$N155+养成规划和标准成长!I$14*养成规划和标准成长!$O155*养成规划和标准成长!$Q155+养成规划和标准成长!I$17*10*养成规划和标准成长!$S155+养成规划和标准成长!I$18*10*养成规划和标准成长!$T155+养成规划和标准成长!I$19*养成规划和标准成长!$U155,0)</f>
        <v>684</v>
      </c>
      <c r="G62" s="9">
        <f>ROUND(属性投放!I$4+养成规划和标准成长!J$3*养成规划和标准成长!$O155*养成规划和标准成长!$P155+养成规划和标准成长!J$4*养成规划和标准成长!$V155+养成规划和标准成长!J$5*养成规划和标准成长!$R155+(养成规划和标准成长!J$12+养成规划和标准成长!J$13)*养成规划和标准成长!$N155+养成规划和标准成长!J$14*养成规划和标准成长!$O155*养成规划和标准成长!$Q155+养成规划和标准成长!J$17*10*养成规划和标准成长!$S155+养成规划和标准成长!J$18*10*养成规划和标准成长!$T155+养成规划和标准成长!J$19*养成规划和标准成长!$U155,0)</f>
        <v>483</v>
      </c>
      <c r="H62" s="9">
        <f>ROUND(属性投放!J$4+养成规划和标准成长!K$3*养成规划和标准成长!$O155*养成规划和标准成长!$P155+养成规划和标准成长!K$4*养成规划和标准成长!$V155+养成规划和标准成长!K$5*养成规划和标准成长!$R155+(养成规划和标准成长!K$12+养成规划和标准成长!K$13)*养成规划和标准成长!$N155+养成规划和标准成长!K$14*养成规划和标准成长!$O155*养成规划和标准成长!$Q155+养成规划和标准成长!K$17*10*养成规划和标准成长!$S155+养成规划和标准成长!K$18*10*养成规划和标准成长!$T155+养成规划和标准成长!K$19*养成规划和标准成长!$U155,0)</f>
        <v>332</v>
      </c>
      <c r="I62" s="9">
        <f>ROUND(属性投放!K$4+养成规划和标准成长!L$3*养成规划和标准成长!$O155*养成规划和标准成长!$P155+养成规划和标准成长!L$4*养成规划和标准成长!$V155+养成规划和标准成长!L$5*养成规划和标准成长!$R155+(养成规划和标准成长!L$12+养成规划和标准成长!L$13)*养成规划和标准成长!$N155+养成规划和标准成长!L$14*养成规划和标准成长!$O155*养成规划和标准成长!$Q155+养成规划和标准成长!L$17*10*养成规划和标准成长!$S155+养成规划和标准成长!L$18*10*养成规划和标准成长!$T155+养成规划和标准成长!L$19*养成规划和标准成长!$U155,0)</f>
        <v>165</v>
      </c>
      <c r="J62" s="9">
        <f>ROUND(属性投放!L$4+养成规划和标准成长!M$3*养成规划和标准成长!$O155*养成规划和标准成长!$P155+养成规划和标准成长!M$4*养成规划和标准成长!$V155+养成规划和标准成长!M$5*养成规划和标准成长!$R155+(养成规划和标准成长!M$12+养成规划和标准成长!M$13)*养成规划和标准成长!$N155+养成规划和标准成长!M$14*养成规划和标准成长!$O155*养成规划和标准成长!$Q155+养成规划和标准成长!M$17*10*养成规划和标准成长!$S155+养成规划和标准成长!M$18*10*养成规划和标准成长!$T155+养成规划和标准成长!M$19*养成规划和标准成长!$U155,0)</f>
        <v>605</v>
      </c>
      <c r="K62" s="9">
        <f>ROUND(属性投放!M$4+养成规划和标准成长!N$3*养成规划和标准成长!$O155*养成规划和标准成长!$P155+养成规划和标准成长!N$4*养成规划和标准成长!$V155+养成规划和标准成长!N$5*养成规划和标准成长!$R155+(养成规划和标准成长!N$12+养成规划和标准成长!N$13)*养成规划和标准成长!$N155+养成规划和标准成长!N$14*养成规划和标准成长!$O155*养成规划和标准成长!$Q155+养成规划和标准成长!N$17*10*养成规划和标准成长!$S155+养成规划和标准成长!N$18*10*养成规划和标准成长!$T155+养成规划和标准成长!N$19*养成规划和标准成长!$U155,0)</f>
        <v>610</v>
      </c>
      <c r="L62" s="9">
        <f>VLOOKUP(养成规划和标准成长!$X155,阵法、技能和修炼!$C$20:$N$40,COLUMNS(阵法、技能和修炼!$C$20:G$40),0)</f>
        <v>61</v>
      </c>
      <c r="M62" s="9">
        <f>VLOOKUP(养成规划和标准成长!$X155,阵法、技能和修炼!$C$20:$N$40,COLUMNS(阵法、技能和修炼!$C$20:H$40),0)</f>
        <v>59</v>
      </c>
      <c r="N62" s="9">
        <f>VLOOKUP(养成规划和标准成长!$X155,阵法、技能和修炼!$C$20:$N$40,COLUMNS(阵法、技能和修炼!$C$20:I$40),0)</f>
        <v>61</v>
      </c>
      <c r="O62" s="9">
        <f>VLOOKUP(养成规划和标准成长!$X155,阵法、技能和修炼!$C$20:$N$40,COLUMNS(阵法、技能和修炼!$C$20:J$40),0)</f>
        <v>59</v>
      </c>
      <c r="P62" s="9">
        <f>VLOOKUP(养成规划和标准成长!$X155,阵法、技能和修炼!$C$20:$N$40,COLUMNS(阵法、技能和修炼!$C$20:K$40),0)</f>
        <v>15</v>
      </c>
      <c r="Q62" s="9">
        <f>VLOOKUP(养成规划和标准成长!$X155,阵法、技能和修炼!$C$20:$N$40,COLUMNS(阵法、技能和修炼!$C$20:L$40),0)</f>
        <v>15</v>
      </c>
      <c r="R62" s="9">
        <f>VLOOKUP(养成规划和标准成长!$X155,阵法、技能和修炼!$C$20:$N$40,COLUMNS(阵法、技能和修炼!$C$20:M$40),0)</f>
        <v>18.000000000000014</v>
      </c>
      <c r="S62" s="9">
        <f>VLOOKUP(养成规划和标准成长!$X155,阵法、技能和修炼!$C$20:$N$40,COLUMNS(阵法、技能和修炼!$C$20:N$40),0)</f>
        <v>18.000000000000014</v>
      </c>
      <c r="T62" s="1">
        <v>59</v>
      </c>
      <c r="U62" s="9">
        <f>ROUND(属性投放!D$4+养成规划和标准成长!E$3*养成规划和标准成长!$C308*养成规划和标准成长!$D308+养成规划和标准成长!E$4*养成规划和标准成长!$J308+养成规划和标准成长!E$5*养成规划和标准成长!$F308+(养成规划和标准成长!E$12+养成规划和标准成长!E$13)*养成规划和标准成长!$B308+养成规划和标准成长!E$14*养成规划和标准成长!$C308*养成规划和标准成长!$E308+养成规划和标准成长!E$17*10*养成规划和标准成长!$G308+养成规划和标准成长!E$18*10*养成规划和标准成长!$H308+养成规划和标准成长!E$19*养成规划和标准成长!$I308,0)</f>
        <v>2601</v>
      </c>
      <c r="V62" s="9">
        <f>ROUND(属性投放!E$4+养成规划和标准成长!F$3*养成规划和标准成长!$C308*养成规划和标准成长!$D308+养成规划和标准成长!F$4*养成规划和标准成长!$J308+养成规划和标准成长!F$5*养成规划和标准成长!$F308+(养成规划和标准成长!F$12+养成规划和标准成长!F$13)*养成规划和标准成长!$B308+养成规划和标准成长!F$14*养成规划和标准成长!$C308*养成规划和标准成长!$E308+养成规划和标准成长!F$17*10*养成规划和标准成长!$G308+养成规划和标准成长!F$18*10*养成规划和标准成长!$H308+养成规划和标准成长!F$19*养成规划和标准成长!$I308,0)</f>
        <v>2598</v>
      </c>
      <c r="W62" s="9">
        <f>ROUND(属性投放!F$4+养成规划和标准成长!G$3*养成规划和标准成长!$C308*养成规划和标准成长!$D308+养成规划和标准成长!G$4*养成规划和标准成长!$J308+养成规划和标准成长!G$5*养成规划和标准成长!$F308+(养成规划和标准成长!G$12+养成规划和标准成长!G$13)*养成规划和标准成长!$B308+养成规划和标准成长!G$14*养成规划和标准成长!$C308*养成规划和标准成长!$E308+养成规划和标准成长!G$17*10*养成规划和标准成长!$G308+养成规划和标准成长!G$18*10*养成规划和标准成长!$H308+养成规划和标准成长!G$19*养成规划和标准成长!$I308,0)</f>
        <v>951</v>
      </c>
      <c r="X62" s="9">
        <f>ROUND(属性投放!G$4+养成规划和标准成长!H$3*养成规划和标准成长!$C308*养成规划和标准成长!$D308+养成规划和标准成长!H$4*养成规划和标准成长!$J308+养成规划和标准成长!H$5*养成规划和标准成长!$F308+(养成规划和标准成长!H$12+养成规划和标准成长!H$13)*养成规划和标准成长!$B308+养成规划和标准成长!H$14*养成规划和标准成长!$C308*养成规划和标准成长!$E308+养成规划和标准成长!H$17*10*养成规划和标准成长!$G308+养成规划和标准成长!H$18*10*养成规划和标准成长!$H308+养成规划和标准成长!H$19*养成规划和标准成长!$I308,0)</f>
        <v>428</v>
      </c>
      <c r="Y62" s="9">
        <f>ROUND(属性投放!H$4+养成规划和标准成长!I$3*养成规划和标准成长!$C308*养成规划和标准成长!$D308+养成规划和标准成长!I$4*养成规划和标准成长!$J308+养成规划和标准成长!I$5*养成规划和标准成长!$F308+(养成规划和标准成长!I$12+养成规划和标准成长!I$13)*养成规划和标准成长!$B308+养成规划和标准成长!I$14*养成规划和标准成长!$C308*养成规划和标准成长!$E308+养成规划和标准成长!I$17*10*养成规划和标准成长!$G308+养成规划和标准成长!I$18*10*养成规划和标准成长!$H308+养成规划和标准成长!I$19*养成规划和标准成长!$I308,0)</f>
        <v>724</v>
      </c>
      <c r="Z62" s="9">
        <f>ROUND(属性投放!I$4+养成规划和标准成长!J$3*养成规划和标准成长!$C308*养成规划和标准成长!$D308+养成规划和标准成长!J$4*养成规划和标准成长!$J308+养成规划和标准成长!J$5*养成规划和标准成长!$F308+(养成规划和标准成长!J$12+养成规划和标准成长!J$13)*养成规划和标准成长!$B308+养成规划和标准成长!J$14*养成规划和标准成长!$C308*养成规划和标准成长!$E308+养成规划和标准成长!J$17*10*养成规划和标准成长!$G308+养成规划和标准成长!J$18*10*养成规划和标准成长!$H308+养成规划和标准成长!J$19*养成规划和标准成长!$I308,0)</f>
        <v>516</v>
      </c>
      <c r="AA62" s="9">
        <f>ROUND(属性投放!J$4+养成规划和标准成长!K$3*养成规划和标准成长!$C308*养成规划和标准成长!$D308+养成规划和标准成长!K$4*养成规划和标准成长!$J308+养成规划和标准成长!K$5*养成规划和标准成长!$F308+(养成规划和标准成长!K$12+养成规划和标准成长!K$13)*养成规划和标准成长!$B308+养成规划和标准成长!K$14*养成规划和标准成长!$C308*养成规划和标准成长!$E308+养成规划和标准成长!K$17*10*养成规划和标准成长!$G308+养成规划和标准成长!K$18*10*养成规划和标准成长!$H308+养成规划和标准成长!K$19*养成规划和标准成长!$I308,0)</f>
        <v>357</v>
      </c>
      <c r="AB62" s="9">
        <f>ROUND(属性投放!K$4+养成规划和标准成长!L$3*养成规划和标准成长!$C308*养成规划和标准成长!$D308+养成规划和标准成长!L$4*养成规划和标准成长!$J308+养成规划和标准成长!L$5*养成规划和标准成长!$F308+(养成规划和标准成长!L$12+养成规划和标准成长!L$13)*养成规划和标准成长!$B308+养成规划和标准成长!L$14*养成规划和标准成长!$C308*养成规划和标准成长!$E308+养成规划和标准成长!L$17*10*养成规划和标准成长!$G308+养成规划和标准成长!L$18*10*养成规划和标准成长!$H308+养成规划和标准成长!L$19*养成规划和标准成长!$I308,0)</f>
        <v>196</v>
      </c>
      <c r="AC62" s="9">
        <f>ROUND(属性投放!L$4+养成规划和标准成长!M$3*养成规划和标准成长!$C308*养成规划和标准成长!$D308+养成规划和标准成长!M$4*养成规划和标准成长!$J308+养成规划和标准成长!M$5*养成规划和标准成长!$F308+(养成规划和标准成长!M$12+养成规划和标准成长!M$13)*养成规划和标准成长!$B308+养成规划和标准成长!M$14*养成规划和标准成长!$C308*养成规划和标准成长!$E308+养成规划和标准成长!M$17*10*养成规划和标准成长!$G308+养成规划和标准成长!M$18*10*养成规划和标准成长!$H308+养成规划和标准成长!M$19*养成规划和标准成长!$I308,0)</f>
        <v>611</v>
      </c>
      <c r="AD62" s="9">
        <f>ROUND(属性投放!M$4+养成规划和标准成长!N$3*养成规划和标准成长!$C308*养成规划和标准成长!$D308+养成规划和标准成长!N$4*养成规划和标准成长!$J308+养成规划和标准成长!N$5*养成规划和标准成长!$F308+(养成规划和标准成长!N$12+养成规划和标准成长!N$13)*养成规划和标准成长!$B308+养成规划和标准成长!N$14*养成规划和标准成长!$C308*养成规划和标准成长!$E308+养成规划和标准成长!N$17*10*养成规划和标准成长!$G308+养成规划和标准成长!N$18*10*养成规划和标准成长!$H308+养成规划和标准成长!N$19*养成规划和标准成长!$I308,0)</f>
        <v>618</v>
      </c>
      <c r="AE62" s="9">
        <f>VLOOKUP(养成规划和标准成长!$L308,阵法、技能和修炼!$C$20:$N$40,COLUMNS(阵法、技能和修炼!$C$20:G$40),0)</f>
        <v>61</v>
      </c>
      <c r="AF62" s="9">
        <f>VLOOKUP(养成规划和标准成长!$L308,阵法、技能和修炼!$C$20:$N$40,COLUMNS(阵法、技能和修炼!$C$20:H$40),0)</f>
        <v>59</v>
      </c>
      <c r="AG62" s="9">
        <f>VLOOKUP(养成规划和标准成长!$L308,阵法、技能和修炼!$C$20:$N$40,COLUMNS(阵法、技能和修炼!$C$20:I$40),0)</f>
        <v>61</v>
      </c>
      <c r="AH62" s="9">
        <f>VLOOKUP(养成规划和标准成长!$L308,阵法、技能和修炼!$C$20:$N$40,COLUMNS(阵法、技能和修炼!$C$20:J$40),0)</f>
        <v>59</v>
      </c>
      <c r="AI62" s="9">
        <f>VLOOKUP(养成规划和标准成长!$L308,阵法、技能和修炼!$C$20:$N$40,COLUMNS(阵法、技能和修炼!$C$20:K$40),0)</f>
        <v>15</v>
      </c>
      <c r="AJ62" s="9">
        <f>VLOOKUP(养成规划和标准成长!$L308,阵法、技能和修炼!$C$20:$N$40,COLUMNS(阵法、技能和修炼!$C$20:L$40),0)</f>
        <v>15</v>
      </c>
      <c r="AK62" s="9">
        <f>VLOOKUP(养成规划和标准成长!$L308,阵法、技能和修炼!$C$20:$N$40,COLUMNS(阵法、技能和修炼!$C$20:M$40),0)</f>
        <v>18.000000000000014</v>
      </c>
      <c r="AL62" s="9">
        <f>VLOOKUP(养成规划和标准成长!$L308,阵法、技能和修炼!$C$20:$N$40,COLUMNS(阵法、技能和修炼!$C$20:N$40),0)</f>
        <v>18.000000000000014</v>
      </c>
      <c r="AN62" s="1">
        <v>59</v>
      </c>
      <c r="AO62" s="9">
        <f>ROUND(属性投放!D$4+养成规划和标准成长!E$3*养成规划和标准成长!$O308*养成规划和标准成长!$P308+养成规划和标准成长!E$4*养成规划和标准成长!$V308+养成规划和标准成长!E$5*养成规划和标准成长!$R308+(养成规划和标准成长!E$12+养成规划和标准成长!E$13)*养成规划和标准成长!$N308+养成规划和标准成长!E$14*养成规划和标准成长!$O308*养成规划和标准成长!$Q308+养成规划和标准成长!E$17*10*养成规划和标准成长!$S308+养成规划和标准成长!E$18*10*养成规划和标准成长!$T308+养成规划和标准成长!E$19*养成规划和标准成长!$U308,0)</f>
        <v>2954</v>
      </c>
      <c r="AP62" s="9">
        <f>ROUND(属性投放!E$4+养成规划和标准成长!F$3*养成规划和标准成长!$O308*养成规划和标准成长!$P308+养成规划和标准成长!F$4*养成规划和标准成长!$V308+养成规划和标准成长!F$5*养成规划和标准成长!$R308+(养成规划和标准成长!F$12+养成规划和标准成长!F$13)*养成规划和标准成长!$N308+养成规划和标准成长!F$14*养成规划和标准成长!$O308*养成规划和标准成长!$Q308+养成规划和标准成长!F$17*10*养成规划和标准成长!$S308+养成规划和标准成长!F$18*10*养成规划和标准成长!$T308+养成规划和标准成长!F$19*养成规划和标准成长!$U308,0)</f>
        <v>2733</v>
      </c>
      <c r="AQ62" s="9">
        <f>ROUND(属性投放!F$4+养成规划和标准成长!G$3*养成规划和标准成长!$O308*养成规划和标准成长!$P308+养成规划和标准成长!G$4*养成规划和标准成长!$V308+养成规划和标准成长!G$5*养成规划和标准成长!$R308+(养成规划和标准成长!G$12+养成规划和标准成长!G$13)*养成规划和标准成长!$N308+养成规划和标准成长!G$14*养成规划和标准成长!$O308*养成规划和标准成长!$Q308+养成规划和标准成长!G$17*10*养成规划和标准成长!$S308+养成规划和标准成长!G$18*10*养成规划和标准成长!$T308+养成规划和标准成长!G$19*养成规划和标准成长!$U308,0)</f>
        <v>1039</v>
      </c>
      <c r="AR62" s="9">
        <f>ROUND(属性投放!G$4+养成规划和标准成长!H$3*养成规划和标准成长!$O308*养成规划和标准成长!$P308+养成规划和标准成长!H$4*养成规划和标准成长!$V308+养成规划和标准成长!H$5*养成规划和标准成长!$R308+(养成规划和标准成长!H$12+养成规划和标准成长!H$13)*养成规划和标准成长!$N308+养成规划和标准成长!H$14*养成规划和标准成长!$O308*养成规划和标准成长!$Q308+养成规划和标准成长!H$17*10*养成规划和标准成长!$S308+养成规划和标准成长!H$18*10*养成规划和标准成长!$T308+养成规划和标准成长!H$19*养成规划和标准成长!$U308,0)</f>
        <v>496</v>
      </c>
      <c r="AS62" s="9">
        <f>ROUND(属性投放!H$4+养成规划和标准成长!I$3*养成规划和标准成长!$O308*养成规划和标准成长!$P308+养成规划和标准成长!I$4*养成规划和标准成长!$V308+养成规划和标准成长!I$5*养成规划和标准成长!$R308+(养成规划和标准成长!I$12+养成规划和标准成长!I$13)*养成规划和标准成长!$N308+养成规划和标准成长!I$14*养成规划和标准成长!$O308*养成规划和标准成长!$Q308+养成规划和标准成长!I$17*10*养成规划和标准成长!$S308+养成规划和标准成长!I$18*10*养成规划和标准成长!$T308+养成规划和标准成长!I$19*养成规划和标准成长!$U308,0)</f>
        <v>787</v>
      </c>
      <c r="AT62" s="9">
        <f>ROUND(属性投放!I$4+养成规划和标准成长!J$3*养成规划和标准成长!$O308*养成规划和标准成长!$P308+养成规划和标准成长!J$4*养成规划和标准成长!$V308+养成规划和标准成长!J$5*养成规划和标准成长!$R308+(养成规划和标准成长!J$12+养成规划和标准成长!J$13)*养成规划和标准成长!$N308+养成规划和标准成长!J$14*养成规划和标准成长!$O308*养成规划和标准成长!$Q308+养成规划和标准成长!J$17*10*养成规划和标准成长!$S308+养成规划和标准成长!J$18*10*养成规划和标准成长!$T308+养成规划和标准成长!J$19*养成规划和标准成长!$U308,0)</f>
        <v>572</v>
      </c>
      <c r="AU62" s="9">
        <f>ROUND(属性投放!J$4+养成规划和标准成长!K$3*养成规划和标准成长!$O308*养成规划和标准成长!$P308+养成规划和标准成长!K$4*养成规划和标准成长!$V308+养成规划和标准成长!K$5*养成规划和标准成长!$R308+(养成规划和标准成长!K$12+养成规划和标准成长!K$13)*养成规划和标准成长!$N308+养成规划和标准成长!K$14*养成规划和标准成长!$O308*养成规划和标准成长!$Q308+养成规划和标准成长!K$17*10*养成规划和标准成长!$S308+养成规划和标准成长!K$18*10*养成规划和标准成长!$T308+养成规划和标准成长!K$19*养成规划和标准成长!$U308,0)</f>
        <v>393</v>
      </c>
      <c r="AV62" s="9">
        <f>ROUND(属性投放!K$4+养成规划和标准成长!L$3*养成规划和标准成长!$O308*养成规划和标准成长!$P308+养成规划和标准成长!L$4*养成规划和标准成长!$V308+养成规划和标准成长!L$5*养成规划和标准成长!$R308+(养成规划和标准成长!L$12+养成规划和标准成长!L$13)*养成规划和标准成长!$N308+养成规划和标准成长!L$14*养成规划和标准成长!$O308*养成规划和标准成长!$Q308+养成规划和标准成长!L$17*10*养成规划和标准成长!$S308+养成规划和标准成长!L$18*10*养成规划和标准成长!$T308+养成规划和标准成长!L$19*养成规划和标准成长!$U308,0)</f>
        <v>239</v>
      </c>
      <c r="AW62" s="9">
        <f>ROUND(属性投放!L$4+养成规划和标准成长!M$3*养成规划和标准成长!$O308*养成规划和标准成长!$P308+养成规划和标准成长!M$4*养成规划和标准成长!$V308+养成规划和标准成长!M$5*养成规划和标准成长!$R308+(养成规划和标准成长!M$12+养成规划和标准成长!M$13)*养成规划和标准成长!$N308+养成规划和标准成长!M$14*养成规划和标准成长!$O308*养成规划和标准成长!$Q308+养成规划和标准成长!M$17*10*养成规划和标准成长!$S308+养成规划和标准成长!M$18*10*养成规划和标准成长!$T308+养成规划和标准成长!M$19*养成规划和标准成长!$U308,0)</f>
        <v>624</v>
      </c>
      <c r="AX62" s="9">
        <f>ROUND(属性投放!M$4+养成规划和标准成长!N$3*养成规划和标准成长!$O308*养成规划和标准成长!$P308+养成规划和标准成长!N$4*养成规划和标准成长!$V308+养成规划和标准成长!N$5*养成规划和标准成长!$R308+(养成规划和标准成长!N$12+养成规划和标准成长!N$13)*养成规划和标准成长!$N308+养成规划和标准成长!N$14*养成规划和标准成长!$O308*养成规划和标准成长!$Q308+养成规划和标准成长!N$17*10*养成规划和标准成长!$S308+养成规划和标准成长!N$18*10*养成规划和标准成长!$T308+养成规划和标准成长!N$19*养成规划和标准成长!$U308,0)</f>
        <v>633</v>
      </c>
      <c r="AY62" s="9">
        <f>VLOOKUP(养成规划和标准成长!$X308,阵法、技能和修炼!$C$20:$N$40,COLUMNS(阵法、技能和修炼!$C$20:G$40),0)</f>
        <v>82</v>
      </c>
      <c r="AZ62" s="9">
        <f>VLOOKUP(养成规划和标准成长!$X308,阵法、技能和修炼!$C$20:$N$40,COLUMNS(阵法、技能和修炼!$C$20:H$40),0)</f>
        <v>78</v>
      </c>
      <c r="BA62" s="9">
        <f>VLOOKUP(养成规划和标准成长!$X308,阵法、技能和修炼!$C$20:$N$40,COLUMNS(阵法、技能和修炼!$C$20:I$40),0)</f>
        <v>82</v>
      </c>
      <c r="BB62" s="9">
        <f>VLOOKUP(养成规划和标准成长!$X308,阵法、技能和修炼!$C$20:$N$40,COLUMNS(阵法、技能和修炼!$C$20:J$40),0)</f>
        <v>78</v>
      </c>
      <c r="BC62" s="9">
        <f>VLOOKUP(养成规划和标准成长!$X308,阵法、技能和修炼!$C$20:$N$40,COLUMNS(阵法、技能和修炼!$C$20:K$40),0)</f>
        <v>20</v>
      </c>
      <c r="BD62" s="9">
        <f>VLOOKUP(养成规划和标准成长!$X308,阵法、技能和修炼!$C$20:$N$40,COLUMNS(阵法、技能和修炼!$C$20:L$40),0)</f>
        <v>20</v>
      </c>
      <c r="BE62" s="9">
        <f>VLOOKUP(养成规划和标准成长!$X308,阵法、技能和修炼!$C$20:$N$40,COLUMNS(阵法、技能和修炼!$C$20:M$40),0)</f>
        <v>24.000000000000021</v>
      </c>
      <c r="BF62" s="9">
        <f>VLOOKUP(养成规划和标准成长!$X308,阵法、技能和修炼!$C$20:$N$40,COLUMNS(阵法、技能和修炼!$C$20:N$40),0)</f>
        <v>24.000000000000021</v>
      </c>
      <c r="BH62" s="1">
        <v>59</v>
      </c>
      <c r="BI62" s="9">
        <f>ROUND(属性投放!D$4+养成规划和标准成长!E$3*养成规划和标准成长!$AA308*养成规划和标准成长!$AB308+养成规划和标准成长!E$4*养成规划和标准成长!$AH308+养成规划和标准成长!E$5*养成规划和标准成长!$AD308+(养成规划和标准成长!E$12+养成规划和标准成长!E$13)*养成规划和标准成长!$Z308+养成规划和标准成长!E$14*养成规划和标准成长!$AA308*养成规划和标准成长!$AC308+养成规划和标准成长!E$17*10*养成规划和标准成长!$AE308+养成规划和标准成长!E$18*10*养成规划和标准成长!$AF308+养成规划和标准成长!E$19*养成规划和标准成长!$AG308,0)</f>
        <v>3260</v>
      </c>
      <c r="BJ62" s="9">
        <f>ROUND(属性投放!E$4+养成规划和标准成长!F$3*养成规划和标准成长!$AA308*养成规划和标准成长!$AB308+养成规划和标准成长!F$4*养成规划和标准成长!$AH308+养成规划和标准成长!F$5*养成规划和标准成长!$AD308+(养成规划和标准成长!F$12+养成规划和标准成长!F$13)*养成规划和标准成长!$Z308+养成规划和标准成长!F$14*养成规划和标准成长!$AA308*养成规划和标准成长!$AC308+养成规划和标准成长!F$17*10*养成规划和标准成长!$AE308+养成规划和标准成长!F$18*10*养成规划和标准成长!$AF308+养成规划和标准成长!F$19*养成规划和标准成长!$AG308,0)</f>
        <v>2850</v>
      </c>
      <c r="BK62" s="9">
        <f>ROUND(属性投放!F$4+养成规划和标准成长!G$3*养成规划和标准成长!$AA308*养成规划和标准成长!$AB308+养成规划和标准成长!G$4*养成规划和标准成长!$AH308+养成规划和标准成长!G$5*养成规划和标准成长!$AD308+(养成规划和标准成长!G$12+养成规划和标准成长!G$13)*养成规划和标准成长!$Z308+养成规划和标准成长!G$14*养成规划和标准成长!$AA308*养成规划和标准成长!$AC308+养成规划和标准成长!G$17*10*养成规划和标准成长!$AE308+养成规划和标准成长!G$18*10*养成规划和标准成长!$AF308+养成规划和标准成长!G$19*养成规划和标准成长!$AG308,0)</f>
        <v>1115</v>
      </c>
      <c r="BL62" s="9">
        <f>ROUND(属性投放!G$4+养成规划和标准成长!H$3*养成规划和标准成长!$AA308*养成规划和标准成长!$AB308+养成规划和标准成长!H$4*养成规划和标准成长!$AH308+养成规划和标准成长!H$5*养成规划和标准成长!$AD308+(养成规划和标准成长!H$12+养成规划和标准成长!H$13)*养成规划和标准成长!$Z308+养成规划和标准成长!H$14*养成规划和标准成长!$AA308*养成规划和标准成长!$AC308+养成规划和标准成长!H$17*10*养成规划和标准成长!$AE308+养成规划和标准成长!H$18*10*养成规划和标准成长!$AF308+养成规划和标准成长!H$19*养成规划和标准成长!$AG308,0)</f>
        <v>552</v>
      </c>
      <c r="BM62" s="9">
        <f>ROUND(属性投放!H$4+养成规划和标准成长!I$3*养成规划和标准成长!$AA308*养成规划和标准成长!$AB308+养成规划和标准成长!I$4*养成规划和标准成长!$AH308+养成规划和标准成长!I$5*养成规划和标准成长!$AD308+(养成规划和标准成长!I$12+养成规划和标准成长!I$13)*养成规划和标准成长!$Z308+养成规划和标准成长!I$14*养成规划和标准成长!$AA308*养成规划和标准成长!$AC308+养成规划和标准成长!I$17*10*养成规划和标准成长!$AE308+养成规划和标准成长!I$18*10*养成规划和标准成长!$AF308+养成规划和标准成长!I$19*养成规划和标准成长!$AG308,0)</f>
        <v>840</v>
      </c>
      <c r="BN62" s="9">
        <f>ROUND(属性投放!I$4+养成规划和标准成长!J$3*养成规划和标准成长!$AA308*养成规划和标准成长!$AB308+养成规划和标准成长!J$4*养成规划和标准成长!$AH308+养成规划和标准成长!J$5*养成规划和标准成长!$AD308+(养成规划和标准成长!J$12+养成规划和标准成长!J$13)*养成规划和标准成长!$Z308+养成规划和标准成长!J$14*养成规划和标准成长!$AA308*养成规划和标准成长!$AC308+养成规划和标准成长!J$17*10*养成规划和标准成长!$AE308+养成规划和标准成长!J$18*10*养成规划和标准成长!$AF308+养成规划和标准成长!J$19*养成规划和标准成长!$AG308,0)</f>
        <v>619</v>
      </c>
      <c r="BO62" s="9">
        <f>ROUND(属性投放!J$4+养成规划和标准成长!K$3*养成规划和标准成长!$AA308*养成规划和标准成长!$AB308+养成规划和标准成长!K$4*养成规划和标准成长!$AH308+养成规划和标准成长!K$5*养成规划和标准成长!$AD308+(养成规划和标准成长!K$12+养成规划和标准成长!K$13)*养成规划和标准成长!$Z308+养成规划和标准成长!K$14*养成规划和标准成长!$AA308*养成规划和标准成长!$AC308+养成规划和标准成长!K$17*10*养成规划和标准成长!$AE308+养成规划和标准成长!K$18*10*养成规划和标准成长!$AF308+养成规划和标准成长!K$19*养成规划和标准成长!$AG308,0)</f>
        <v>420</v>
      </c>
      <c r="BP62" s="9">
        <f>ROUND(属性投放!K$4+养成规划和标准成长!L$3*养成规划和标准成长!$AA308*养成规划和标准成长!$AB308+养成规划和标准成长!L$4*养成规划和标准成长!$AH308+养成规划和标准成长!L$5*养成规划和标准成长!$AD308+(养成规划和标准成长!L$12+养成规划和标准成长!L$13)*养成规划和标准成长!$Z308+养成规划和标准成长!L$14*养成规划和标准成长!$AA308*养成规划和标准成长!$AC308+养成规划和标准成长!L$17*10*养成规划和标准成长!$AE308+养成规划和标准成长!L$18*10*养成规划和标准成长!$AF308+养成规划和标准成长!L$19*养成规划和标准成长!$AG308,0)</f>
        <v>274</v>
      </c>
      <c r="BQ62" s="9">
        <f>ROUND(属性投放!L$4+养成规划和标准成长!M$3*养成规划和标准成长!$AA308*养成规划和标准成长!$AB308+养成规划和标准成长!M$4*养成规划和标准成长!$AH308+养成规划和标准成长!M$5*养成规划和标准成长!$AD308+(养成规划和标准成长!M$12+养成规划和标准成长!M$13)*养成规划和标准成长!$Z308+养成规划和标准成长!M$14*养成规划和标准成长!$AA308*养成规划和标准成长!$AC308+养成规划和标准成长!M$17*10*养成规划和标准成长!$AE308+养成规划和标准成长!M$18*10*养成规划和标准成长!$AF308+养成规划和标准成长!M$19*养成规划和标准成长!$AG308,0)</f>
        <v>634</v>
      </c>
      <c r="BR62" s="9">
        <f>ROUND(属性投放!M$4+养成规划和标准成长!N$3*养成规划和标准成长!$AA308*养成规划和标准成长!$AB308+养成规划和标准成长!N$4*养成规划和标准成长!$AH308+养成规划和标准成长!N$5*养成规划和标准成长!$AD308+(养成规划和标准成长!N$12+养成规划和标准成长!N$13)*养成规划和标准成长!$Z308+养成规划和标准成长!N$14*养成规划和标准成长!$AA308*养成规划和标准成长!$AC308+养成规划和标准成长!N$17*10*养成规划和标准成长!$AE308+养成规划和标准成长!N$18*10*养成规划和标准成长!$AF308+养成规划和标准成长!N$19*养成规划和标准成长!$AG308,0)</f>
        <v>644</v>
      </c>
      <c r="BS62" s="9">
        <f>VLOOKUP(养成规划和标准成长!$AJ308,阵法、技能和修炼!$C$20:$N$40,COLUMNS(阵法、技能和修炼!$C$20:G$40),0)</f>
        <v>82</v>
      </c>
      <c r="BT62" s="9">
        <f>VLOOKUP(养成规划和标准成长!$AJ308,阵法、技能和修炼!$C$20:$N$40,COLUMNS(阵法、技能和修炼!$C$20:H$40),0)</f>
        <v>78</v>
      </c>
      <c r="BU62" s="9">
        <f>VLOOKUP(养成规划和标准成长!$AJ308,阵法、技能和修炼!$C$20:$N$40,COLUMNS(阵法、技能和修炼!$C$20:I$40),0)</f>
        <v>82</v>
      </c>
      <c r="BV62" s="9">
        <f>VLOOKUP(养成规划和标准成长!$AJ308,阵法、技能和修炼!$C$20:$N$40,COLUMNS(阵法、技能和修炼!$C$20:J$40),0)</f>
        <v>78</v>
      </c>
      <c r="BW62" s="9">
        <f>VLOOKUP(养成规划和标准成长!$AJ308,阵法、技能和修炼!$C$20:$N$40,COLUMNS(阵法、技能和修炼!$C$20:K$40),0)</f>
        <v>20</v>
      </c>
      <c r="BX62" s="9">
        <f>VLOOKUP(养成规划和标准成长!$AJ308,阵法、技能和修炼!$C$20:$N$40,COLUMNS(阵法、技能和修炼!$C$20:L$40),0)</f>
        <v>20</v>
      </c>
      <c r="BY62" s="9">
        <f>VLOOKUP(养成规划和标准成长!$AJ308,阵法、技能和修炼!$C$20:$N$40,COLUMNS(阵法、技能和修炼!$C$20:M$40),0)</f>
        <v>24.000000000000021</v>
      </c>
      <c r="BZ62" s="9">
        <f>VLOOKUP(养成规划和标准成长!$AJ308,阵法、技能和修炼!$C$20:$N$40,COLUMNS(阵法、技能和修炼!$C$20:N$40),0)</f>
        <v>24.000000000000021</v>
      </c>
    </row>
    <row r="63" spans="1:78">
      <c r="A63" s="1">
        <v>60</v>
      </c>
      <c r="B63" s="9">
        <f>ROUND(属性投放!D$4+养成规划和标准成长!E$3*养成规划和标准成长!$O156*养成规划和标准成长!$P156+养成规划和标准成长!E$4*养成规划和标准成长!$V156+养成规划和标准成长!E$5*养成规划和标准成长!$R156+(养成规划和标准成长!E$12+养成规划和标准成长!E$13)*养成规划和标准成长!$N156+养成规划和标准成长!E$14*养成规划和标准成长!$O156*养成规划和标准成长!$Q156+养成规划和标准成长!E$17*10*养成规划和标准成长!$S156+养成规划和标准成长!E$18*10*养成规划和标准成长!$T156+养成规划和标准成长!E$19*养成规划和标准成长!$U156,0)</f>
        <v>2609</v>
      </c>
      <c r="C63" s="9">
        <f>ROUND(属性投放!E$4+养成规划和标准成长!F$3*养成规划和标准成长!$O156*养成规划和标准成长!$P156+养成规划和标准成长!F$4*养成规划和标准成长!$V156+养成规划和标准成长!F$5*养成规划和标准成长!$R156+(养成规划和标准成长!F$12+养成规划和标准成长!F$13)*养成规划和标准成长!$N156+养成规划和标准成长!F$14*养成规划和标准成长!$O156*养成规划和标准成长!$Q156+养成规划和标准成长!F$17*10*养成规划和标准成长!$S156+养成规划和标准成长!F$18*10*养成规划和标准成长!$T156+养成规划和标准成长!F$19*养成规划和标准成长!$U156,0)</f>
        <v>2614</v>
      </c>
      <c r="D63" s="9">
        <f>ROUND(属性投放!F$4+养成规划和标准成长!G$3*养成规划和标准成长!$O156*养成规划和标准成长!$P156+养成规划和标准成长!G$4*养成规划和标准成长!$V156+养成规划和标准成长!G$5*养成规划和标准成长!$R156+(养成规划和标准成长!G$12+养成规划和标准成长!G$13)*养成规划和标准成长!$N156+养成规划和标准成长!G$14*养成规划和标准成长!$O156*养成规划和标准成长!$Q156+养成规划和标准成长!G$17*10*养成规划和标准成长!$S156+养成规划和标准成长!G$18*10*养成规划和标准成长!$T156+养成规划和标准成长!G$19*养成规划和标准成长!$U156,0)</f>
        <v>980</v>
      </c>
      <c r="E63" s="9">
        <f>ROUND(属性投放!G$4+养成规划和标准成长!H$3*养成规划和标准成长!$O156*养成规划和标准成长!$P156+养成规划和标准成长!H$4*养成规划和标准成长!$V156+养成规划和标准成长!H$5*养成规划和标准成长!$R156+(养成规划和标准成长!H$12+养成规划和标准成长!H$13)*养成规划和标准成长!$N156+养成规划和标准成长!H$14*养成规划和标准成长!$O156*养成规划和标准成长!$Q156+养成规划和标准成长!H$17*10*养成规划和标准成长!$S156+养成规划和标准成长!H$18*10*养成规划和标准成长!$T156+养成规划和标准成长!H$19*养成规划和标准成长!$U156,0)</f>
        <v>438</v>
      </c>
      <c r="F63" s="9">
        <f>ROUND(属性投放!H$4+养成规划和标准成长!I$3*养成规划和标准成长!$O156*养成规划和标准成长!$P156+养成规划和标准成长!I$4*养成规划和标准成长!$V156+养成规划和标准成长!I$5*养成规划和标准成长!$R156+(养成规划和标准成长!I$12+养成规划和标准成长!I$13)*养成规划和标准成长!$N156+养成规划和标准成长!I$14*养成规划和标准成长!$O156*养成规划和标准成长!$Q156+养成规划和标准成长!I$17*10*养成规划和标准成长!$S156+养成规划和标准成长!I$18*10*养成规划和标准成长!$T156+养成规划和标准成长!I$19*养成规划和标准成长!$U156,0)</f>
        <v>744</v>
      </c>
      <c r="G63" s="9">
        <f>ROUND(属性投放!I$4+养成规划和标准成长!J$3*养成规划和标准成长!$O156*养成规划和标准成长!$P156+养成规划和标准成长!J$4*养成规划和标准成长!$V156+养成规划和标准成长!J$5*养成规划和标准成长!$R156+(养成规划和标准成长!J$12+养成规划和标准成长!J$13)*养成规划和标准成长!$N156+养成规划和标准成长!J$14*养成规划和标准成长!$O156*养成规划和标准成长!$Q156+养成规划和标准成长!J$17*10*养成规划和标准成长!$S156+养成规划和标准成长!J$18*10*养成规划和标准成长!$T156+养成规划和标准成长!J$19*养成规划和标准成长!$U156,0)</f>
        <v>530</v>
      </c>
      <c r="H63" s="9">
        <f>ROUND(属性投放!J$4+养成规划和标准成长!K$3*养成规划和标准成长!$O156*养成规划和标准成长!$P156+养成规划和标准成长!K$4*养成规划和标准成长!$V156+养成规划和标准成长!K$5*养成规划和标准成长!$R156+(养成规划和标准成长!K$12+养成规划和标准成长!K$13)*养成规划和标准成长!$N156+养成规划和标准成长!K$14*养成规划和标准成长!$O156*养成规划和标准成长!$Q156+养成规划和标准成长!K$17*10*养成规划和标准成长!$S156+养成规划和标准成长!K$18*10*养成规划和标准成长!$T156+养成规划和标准成长!K$19*养成规划和标准成长!$U156,0)</f>
        <v>364</v>
      </c>
      <c r="I63" s="9">
        <f>ROUND(属性投放!K$4+养成规划和标准成长!L$3*养成规划和标准成长!$O156*养成规划和标准成长!$P156+养成规划和标准成长!L$4*养成规划和标准成长!$V156+养成规划和标准成长!L$5*养成规划和标准成长!$R156+(养成规划和标准成长!L$12+养成规划和标准成长!L$13)*养成规划和标准成长!$N156+养成规划和标准成长!L$14*养成规划和标准成长!$O156*养成规划和标准成长!$Q156+养成规划和标准成长!L$17*10*养成规划和标准成长!$S156+养成规划和标准成长!L$18*10*养成规划和标准成长!$T156+养成规划和标准成长!L$19*养成规划和标准成长!$U156,0)</f>
        <v>202</v>
      </c>
      <c r="J63" s="9">
        <f>ROUND(属性投放!L$4+养成规划和标准成长!M$3*养成规划和标准成长!$O156*养成规划和标准成长!$P156+养成规划和标准成长!M$4*养成规划和标准成长!$V156+养成规划和标准成长!M$5*养成规划和标准成长!$R156+(养成规划和标准成长!M$12+养成规划和标准成长!M$13)*养成规划和标准成长!$N156+养成规划和标准成长!M$14*养成规划和标准成长!$O156*养成规划和标准成长!$Q156+养成规划和标准成长!M$17*10*养成规划和标准成长!$S156+养成规划和标准成长!M$18*10*养成规划和标准成长!$T156+养成规划和标准成长!M$19*养成规划和标准成长!$U156,0)</f>
        <v>621</v>
      </c>
      <c r="K63" s="9">
        <f>ROUND(属性投放!M$4+养成规划和标准成长!N$3*养成规划和标准成长!$O156*养成规划和标准成长!$P156+养成规划和标准成长!N$4*养成规划和标准成长!$V156+养成规划和标准成长!N$5*养成规划和标准成长!$R156+(养成规划和标准成长!N$12+养成规划和标准成长!N$13)*养成规划和标准成长!$N156+养成规划和标准成长!N$14*养成规划和标准成长!$O156*养成规划和标准成长!$Q156+养成规划和标准成长!N$17*10*养成规划和标准成长!$S156+养成规划和标准成长!N$18*10*养成规划和标准成长!$T156+养成规划和标准成长!N$19*养成规划和标准成长!$U156,0)</f>
        <v>628</v>
      </c>
      <c r="L63" s="9">
        <f>VLOOKUP(养成规划和标准成长!$X156,阵法、技能和修炼!$C$20:$N$40,COLUMNS(阵法、技能和修炼!$C$20:G$40),0)</f>
        <v>126</v>
      </c>
      <c r="M63" s="9">
        <f>VLOOKUP(养成规划和标准成长!$X156,阵法、技能和修炼!$C$20:$N$40,COLUMNS(阵法、技能和修炼!$C$20:H$40),0)</f>
        <v>114</v>
      </c>
      <c r="N63" s="9">
        <f>VLOOKUP(养成规划和标准成长!$X156,阵法、技能和修炼!$C$20:$N$40,COLUMNS(阵法、技能和修炼!$C$20:I$40),0)</f>
        <v>126</v>
      </c>
      <c r="O63" s="9">
        <f>VLOOKUP(养成规划和标准成长!$X156,阵法、技能和修炼!$C$20:$N$40,COLUMNS(阵法、技能和修炼!$C$20:J$40),0)</f>
        <v>114</v>
      </c>
      <c r="P63" s="9">
        <f>VLOOKUP(养成规划和标准成长!$X156,阵法、技能和修炼!$C$20:$N$40,COLUMNS(阵法、技能和修炼!$C$20:K$40),0)</f>
        <v>30</v>
      </c>
      <c r="Q63" s="9">
        <f>VLOOKUP(养成规划和标准成长!$X156,阵法、技能和修炼!$C$20:$N$40,COLUMNS(阵法、技能和修炼!$C$20:L$40),0)</f>
        <v>30</v>
      </c>
      <c r="R63" s="9">
        <f>VLOOKUP(养成规划和标准成长!$X156,阵法、技能和修炼!$C$20:$N$40,COLUMNS(阵法、技能和修炼!$C$20:M$40),0)</f>
        <v>36.000000000000028</v>
      </c>
      <c r="S63" s="9">
        <f>VLOOKUP(养成规划和标准成长!$X156,阵法、技能和修炼!$C$20:$N$40,COLUMNS(阵法、技能和修炼!$C$20:N$40),0)</f>
        <v>36.000000000000028</v>
      </c>
      <c r="T63" s="1">
        <v>60</v>
      </c>
      <c r="U63" s="9">
        <f>ROUND(属性投放!D$4+养成规划和标准成长!E$3*养成规划和标准成长!$C309*养成规划和标准成长!$D309+养成规划和标准成长!E$4*养成规划和标准成长!$J309+养成规划和标准成长!E$5*养成规划和标准成长!$F309+(养成规划和标准成长!E$12+养成规划和标准成长!E$13)*养成规划和标准成长!$B309+养成规划和标准成长!E$14*养成规划和标准成长!$C309*养成规划和标准成长!$E309+养成规划和标准成长!E$17*10*养成规划和标准成长!$G309+养成规划和标准成长!E$18*10*养成规划和标准成长!$H309+养成规划和标准成长!E$19*养成规划和标准成长!$I309,0)</f>
        <v>2903</v>
      </c>
      <c r="V63" s="9">
        <f>ROUND(属性投放!E$4+养成规划和标准成长!F$3*养成规划和标准成长!$C309*养成规划和标准成长!$D309+养成规划和标准成长!F$4*养成规划和标准成长!$J309+养成规划和标准成长!F$5*养成规划和标准成长!$F309+(养成规划和标准成长!F$12+养成规划和标准成长!F$13)*养成规划和标准成长!$B309+养成规划和标准成长!F$14*养成规划和标准成长!$C309*养成规划和标准成长!$E309+养成规划和标准成长!F$17*10*养成规划和标准成长!$G309+养成规划和标准成长!F$18*10*养成规划和标准成长!$H309+养成规划和标准成长!F$19*养成规划和标准成长!$I309,0)</f>
        <v>2784</v>
      </c>
      <c r="W63" s="9">
        <f>ROUND(属性投放!F$4+养成规划和标准成长!G$3*养成规划和标准成长!$C309*养成规划和标准成长!$D309+养成规划和标准成长!G$4*养成规划和标准成长!$J309+养成规划和标准成长!G$5*养成规划和标准成长!$F309+(养成规划和标准成长!G$12+养成规划和标准成长!G$13)*养成规划和标准成长!$B309+养成规划和标准成长!G$14*养成规划和标准成长!$C309*养成规划和标准成长!$E309+养成规划和标准成长!G$17*10*养成规划和标准成长!$G309+养成规划和标准成长!G$18*10*养成规划和标准成长!$H309+养成规划和标准成长!G$19*养成规划和标准成长!$I309,0)</f>
        <v>1064</v>
      </c>
      <c r="X63" s="9">
        <f>ROUND(属性投放!G$4+养成规划和标准成长!H$3*养成规划和标准成长!$C309*养成规划和标准成长!$D309+养成规划和标准成长!H$4*养成规划和标准成长!$J309+养成规划和标准成长!H$5*养成规划和标准成长!$F309+(养成规划和标准成长!H$12+养成规划和标准成长!H$13)*养成规划和标准成长!$B309+养成规划和标准成长!H$14*养成规划和标准成长!$C309*养成规划和标准成长!$E309+养成规划和标准成长!H$17*10*养成规划和标准成长!$G309+养成规划和标准成长!H$18*10*养成规划和标准成长!$H309+养成规划和标准成长!H$19*养成规划和标准成长!$I309,0)</f>
        <v>496</v>
      </c>
      <c r="Y63" s="9">
        <f>ROUND(属性投放!H$4+养成规划和标准成长!I$3*养成规划和标准成长!$C309*养成规划和标准成长!$D309+养成规划和标准成长!I$4*养成规划和标准成长!$J309+养成规划和标准成长!I$5*养成规划和标准成长!$F309+(养成规划和标准成长!I$12+养成规划和标准成长!I$13)*养成规划和标准成长!$B309+养成规划和标准成长!I$14*养成规划和标准成长!$C309*养成规划和标准成长!$E309+养成规划和标准成长!I$17*10*养成规划和标准成长!$G309+养成规划和标准成长!I$18*10*养成规划和标准成长!$H309+养成规划和标准成长!I$19*养成规划和标准成长!$I309,0)</f>
        <v>798</v>
      </c>
      <c r="Z63" s="9">
        <f>ROUND(属性投放!I$4+养成规划和标准成长!J$3*养成规划和标准成长!$C309*养成规划和标准成长!$D309+养成规划和标准成长!J$4*养成规划和标准成长!$J309+养成规划和标准成长!J$5*养成规划和标准成长!$F309+(养成规划和标准成长!J$12+养成规划和标准成长!J$13)*养成规划和标准成长!$B309+养成规划和标准成长!J$14*养成规划和标准成长!$C309*养成规划和标准成长!$E309+养成规划和标准成长!J$17*10*养成规划和标准成长!$G309+养成规划和标准成长!J$18*10*养成规划和标准成长!$H309+养成规划和标准成长!J$19*养成规划和标准成长!$I309,0)</f>
        <v>575</v>
      </c>
      <c r="AA63" s="9">
        <f>ROUND(属性投放!J$4+养成规划和标准成长!K$3*养成规划和标准成长!$C309*养成规划和标准成长!$D309+养成规划和标准成长!K$4*养成规划和标准成长!$J309+养成规划和标准成长!K$5*养成规划和标准成长!$F309+(养成规划和标准成长!K$12+养成规划和标准成长!K$13)*养成规划和标准成长!$B309+养成规划和标准成长!K$14*养成规划和标准成长!$C309*养成规划和标准成长!$E309+养成规划和标准成长!K$17*10*养成规划和标准成长!$G309+养成规划和标准成长!K$18*10*养成规划和标准成长!$H309+养成规划和标准成长!K$19*养成规划和标准成长!$I309,0)</f>
        <v>397</v>
      </c>
      <c r="AB63" s="9">
        <f>ROUND(属性投放!K$4+养成规划和标准成长!L$3*养成规划和标准成长!$C309*养成规划和标准成长!$D309+养成规划和标准成长!L$4*养成规划和标准成长!$J309+养成规划和标准成长!L$5*养成规划和标准成长!$F309+(养成规划和标准成长!L$12+养成规划和标准成长!L$13)*养成规划和标准成长!$B309+养成规划和标准成长!L$14*养成规划和标准成长!$C309*养成规划和标准成长!$E309+养成规划和标准成长!L$17*10*养成规划和标准成长!$G309+养成规划和标准成长!L$18*10*养成规划和标准成长!$H309+养成规划和标准成长!L$19*养成规划和标准成长!$I309,0)</f>
        <v>242</v>
      </c>
      <c r="AC63" s="9">
        <f>ROUND(属性投放!L$4+养成规划和标准成长!M$3*养成规划和标准成长!$C309*养成规划和标准成长!$D309+养成规划和标准成长!M$4*养成规划和标准成长!$J309+养成规划和标准成长!M$5*养成规划和标准成长!$F309+(养成规划和标准成长!M$12+养成规划和标准成长!M$13)*养成规划和标准成长!$B309+养成规划和标准成长!M$14*养成规划和标准成长!$C309*养成规划和标准成长!$E309+养成规划和标准成长!M$17*10*养成规划和标准成长!$G309+养成规划和标准成长!M$18*10*养成规划和标准成长!$H309+养成规划和标准成长!M$19*养成规划和标准成长!$I309,0)</f>
        <v>629</v>
      </c>
      <c r="AD63" s="9">
        <f>ROUND(属性投放!M$4+养成规划和标准成长!N$3*养成规划和标准成长!$C309*养成规划和标准成长!$D309+养成规划和标准成长!N$4*养成规划和标准成长!$J309+养成规划和标准成长!N$5*养成规划和标准成长!$F309+(养成规划和标准成长!N$12+养成规划和标准成长!N$13)*养成规划和标准成长!$B309+养成规划和标准成长!N$14*养成规划和标准成长!$C309*养成规划和标准成长!$E309+养成规划和标准成长!N$17*10*养成规划和标准成长!$G309+养成规划和标准成长!N$18*10*养成规划和标准成长!$H309+养成规划和标准成长!N$19*养成规划和标准成长!$I309,0)</f>
        <v>639</v>
      </c>
      <c r="AE63" s="9">
        <f>VLOOKUP(养成规划和标准成长!$L309,阵法、技能和修炼!$C$20:$N$40,COLUMNS(阵法、技能和修炼!$C$20:G$40),0)</f>
        <v>126</v>
      </c>
      <c r="AF63" s="9">
        <f>VLOOKUP(养成规划和标准成长!$L309,阵法、技能和修炼!$C$20:$N$40,COLUMNS(阵法、技能和修炼!$C$20:H$40),0)</f>
        <v>114</v>
      </c>
      <c r="AG63" s="9">
        <f>VLOOKUP(养成规划和标准成长!$L309,阵法、技能和修炼!$C$20:$N$40,COLUMNS(阵法、技能和修炼!$C$20:I$40),0)</f>
        <v>126</v>
      </c>
      <c r="AH63" s="9">
        <f>VLOOKUP(养成规划和标准成长!$L309,阵法、技能和修炼!$C$20:$N$40,COLUMNS(阵法、技能和修炼!$C$20:J$40),0)</f>
        <v>114</v>
      </c>
      <c r="AI63" s="9">
        <f>VLOOKUP(养成规划和标准成长!$L309,阵法、技能和修炼!$C$20:$N$40,COLUMNS(阵法、技能和修炼!$C$20:K$40),0)</f>
        <v>30</v>
      </c>
      <c r="AJ63" s="9">
        <f>VLOOKUP(养成规划和标准成长!$L309,阵法、技能和修炼!$C$20:$N$40,COLUMNS(阵法、技能和修炼!$C$20:L$40),0)</f>
        <v>30</v>
      </c>
      <c r="AK63" s="9">
        <f>VLOOKUP(养成规划和标准成长!$L309,阵法、技能和修炼!$C$20:$N$40,COLUMNS(阵法、技能和修炼!$C$20:M$40),0)</f>
        <v>36.000000000000028</v>
      </c>
      <c r="AL63" s="9">
        <f>VLOOKUP(养成规划和标准成长!$L309,阵法、技能和修炼!$C$20:$N$40,COLUMNS(阵法、技能和修炼!$C$20:N$40),0)</f>
        <v>36.000000000000028</v>
      </c>
      <c r="AN63" s="1">
        <v>60</v>
      </c>
      <c r="AO63" s="9">
        <f>ROUND(属性投放!D$4+养成规划和标准成长!E$3*养成规划和标准成长!$O309*养成规划和标准成长!$P309+养成规划和标准成长!E$4*养成规划和标准成长!$V309+养成规划和标准成长!E$5*养成规划和标准成长!$R309+(养成规划和标准成长!E$12+养成规划和标准成长!E$13)*养成规划和标准成长!$N309+养成规划和标准成长!E$14*养成规划和标准成长!$O309*养成规划和标准成长!$Q309+养成规划和标准成长!E$17*10*养成规划和标准成长!$S309+养成规划和标准成长!E$18*10*养成规划和标准成长!$T309+养成规划和标准成长!E$19*养成规划和标准成长!$U309,0)</f>
        <v>3318</v>
      </c>
      <c r="AP63" s="9">
        <f>ROUND(属性投放!E$4+养成规划和标准成长!F$3*养成规划和标准成长!$O309*养成规划和标准成长!$P309+养成规划和标准成长!F$4*养成规划和标准成长!$V309+养成规划和标准成长!F$5*养成规划和标准成长!$R309+(养成规划和标准成长!F$12+养成规划和标准成长!F$13)*养成规划和标准成长!$N309+养成规划和标准成长!F$14*养成规划和标准成长!$O309*养成规划和标准成长!$Q309+养成规划和标准成长!F$17*10*养成规划和标准成长!$S309+养成规划和标准成长!F$18*10*养成规划和标准成长!$T309+养成规划和标准成长!F$19*养成规划和标准成长!$U309,0)</f>
        <v>2953</v>
      </c>
      <c r="AQ63" s="9">
        <f>ROUND(属性投放!F$4+养成规划和标准成长!G$3*养成规划和标准成长!$O309*养成规划和标准成长!$P309+养成规划和标准成长!G$4*养成规划和标准成长!$V309+养成规划和标准成长!G$5*养成规划和标准成长!$R309+(养成规划和标准成长!G$12+养成规划和标准成长!G$13)*养成规划和标准成长!$N309+养成规划和标准成长!G$14*养成规划和标准成长!$O309*养成规划和标准成长!$Q309+养成规划和标准成长!G$17*10*养成规划和标准成长!$S309+养成规划和标准成长!G$18*10*养成规划和标准成长!$T309+养成规划和标准成长!G$19*养成规划和标准成长!$U309,0)</f>
        <v>1172</v>
      </c>
      <c r="AR63" s="9">
        <f>ROUND(属性投放!G$4+养成规划和标准成长!H$3*养成规划和标准成长!$O309*养成规划和标准成长!$P309+养成规划和标准成长!H$4*养成规划和标准成长!$V309+养成规划和标准成长!H$5*养成规划和标准成长!$R309+(养成规划和标准成长!H$12+养成规划和标准成长!H$13)*养成规划和标准成长!$N309+养成规划和标准成长!H$14*养成规划和标准成长!$O309*养成规划和标准成长!$Q309+养成规划和标准成长!H$17*10*养成规划和标准成长!$S309+养成规划和标准成长!H$18*10*养成规划和标准成长!$T309+养成规划和标准成长!H$19*养成规划和标准成长!$U309,0)</f>
        <v>579</v>
      </c>
      <c r="AS63" s="9">
        <f>ROUND(属性投放!H$4+养成规划和标准成长!I$3*养成规划和标准成长!$O309*养成规划和标准成长!$P309+养成规划和标准成长!I$4*养成规划和标准成长!$V309+养成规划和标准成长!I$5*养成规划和标准成长!$R309+(养成规划和标准成长!I$12+养成规划和标准成长!I$13)*养成规划和标准成长!$N309+养成规划和标准成长!I$14*养成规划和标准成长!$O309*养成规划和标准成长!$Q309+养成规划和标准成长!I$17*10*养成规划和标准成长!$S309+养成规划和标准成长!I$18*10*养成规划和标准成长!$T309+养成规划和标准成长!I$19*养成规划和标准成长!$U309,0)</f>
        <v>875</v>
      </c>
      <c r="AT63" s="9">
        <f>ROUND(属性投放!I$4+养成规划和标准成长!J$3*养成规划和标准成长!$O309*养成规划和标准成长!$P309+养成规划和标准成长!J$4*养成规划和标准成长!$V309+养成规划和标准成长!J$5*养成规划和标准成长!$R309+(养成规划和标准成长!J$12+养成规划和标准成长!J$13)*养成规划和标准成长!$N309+养成规划和标准成长!J$14*养成规划和标准成长!$O309*养成规划和标准成长!$Q309+养成规划和标准成长!J$17*10*养成规划和标准成长!$S309+养成规划和标准成长!J$18*10*养成规划和标准成长!$T309+养成规划和标准成长!J$19*养成规划和标准成长!$U309,0)</f>
        <v>644</v>
      </c>
      <c r="AU63" s="9">
        <f>ROUND(属性投放!J$4+养成规划和标准成长!K$3*养成规划和标准成长!$O309*养成规划和标准成长!$P309+养成规划和标准成长!K$4*养成规划和标准成长!$V309+养成规划和标准成长!K$5*养成规划和标准成长!$R309+(养成规划和标准成长!K$12+养成规划和标准成长!K$13)*养成规划和标准成长!$N309+养成规划和标准成长!K$14*养成规划和标准成长!$O309*养成规划和标准成长!$Q309+养成规划和标准成长!K$17*10*养成规划和标准成长!$S309+养成规划和标准成长!K$18*10*养成规划和标准成长!$T309+养成规划和标准成长!K$19*养成规划和标准成长!$U309,0)</f>
        <v>443</v>
      </c>
      <c r="AV63" s="9">
        <f>ROUND(属性投放!K$4+养成规划和标准成长!L$3*养成规划和标准成长!$O309*养成规划和标准成长!$P309+养成规划和标准成长!L$4*养成规划和标准成长!$V309+养成规划和标准成长!L$5*养成规划和标准成长!$R309+(养成规划和标准成长!L$12+养成规划和标准成长!L$13)*养成规划和标准成长!$N309+养成规划和标准成长!L$14*养成规划和标准成长!$O309*养成规划和标准成长!$Q309+养成规划和标准成长!L$17*10*养成规划和标准成长!$S309+养成规划和标准成长!L$18*10*养成规划和标准成长!$T309+养成规划和标准成长!L$19*养成规划和标准成长!$U309,0)</f>
        <v>295</v>
      </c>
      <c r="AW63" s="9">
        <f>ROUND(属性投放!L$4+养成规划和标准成长!M$3*养成规划和标准成长!$O309*养成规划和标准成长!$P309+养成规划和标准成长!M$4*养成规划和标准成长!$V309+养成规划和标准成长!M$5*养成规划和标准成长!$R309+(养成规划和标准成长!M$12+养成规划和标准成长!M$13)*养成规划和标准成长!$N309+养成规划和标准成长!M$14*养成规划和标准成长!$O309*养成规划和标准成长!$Q309+养成规划和标准成长!M$17*10*养成规划和标准成长!$S309+养成规划和标准成长!M$18*10*养成规划和标准成长!$T309+养成规划和标准成长!M$19*养成规划和标准成长!$U309,0)</f>
        <v>645</v>
      </c>
      <c r="AX63" s="9">
        <f>ROUND(属性投放!M$4+养成规划和标准成长!N$3*养成规划和标准成长!$O309*养成规划和标准成长!$P309+养成规划和标准成长!N$4*养成规划和标准成长!$V309+养成规划和标准成长!N$5*养成规划和标准成长!$R309+(养成规划和标准成长!N$12+养成规划和标准成长!N$13)*养成规划和标准成长!$N309+养成规划和标准成长!N$14*养成规划和标准成长!$O309*养成规划和标准成长!$Q309+养成规划和标准成长!N$17*10*养成规划和标准成长!$S309+养成规划和标准成长!N$18*10*养成规划和标准成长!$T309+养成规划和标准成长!N$19*养成规划和标准成长!$U309,0)</f>
        <v>658</v>
      </c>
      <c r="AY63" s="9">
        <f>VLOOKUP(养成规划和标准成长!$X309,阵法、技能和修炼!$C$20:$N$40,COLUMNS(阵法、技能和修炼!$C$20:G$40),0)</f>
        <v>149</v>
      </c>
      <c r="AZ63" s="9">
        <f>VLOOKUP(养成规划和标准成长!$X309,阵法、技能和修炼!$C$20:$N$40,COLUMNS(阵法、技能和修炼!$C$20:H$40),0)</f>
        <v>132</v>
      </c>
      <c r="BA63" s="9">
        <f>VLOOKUP(养成规划和标准成长!$X309,阵法、技能和修炼!$C$20:$N$40,COLUMNS(阵法、技能和修炼!$C$20:I$40),0)</f>
        <v>149</v>
      </c>
      <c r="BB63" s="9">
        <f>VLOOKUP(养成规划和标准成长!$X309,阵法、技能和修炼!$C$20:$N$40,COLUMNS(阵法、技能和修炼!$C$20:J$40),0)</f>
        <v>132</v>
      </c>
      <c r="BC63" s="9">
        <f>VLOOKUP(养成规划和标准成长!$X309,阵法、技能和修炼!$C$20:$N$40,COLUMNS(阵法、技能和修炼!$C$20:K$40),0)</f>
        <v>35</v>
      </c>
      <c r="BD63" s="9">
        <f>VLOOKUP(养成规划和标准成长!$X309,阵法、技能和修炼!$C$20:$N$40,COLUMNS(阵法、技能和修炼!$C$20:L$40),0)</f>
        <v>35</v>
      </c>
      <c r="BE63" s="9">
        <f>VLOOKUP(养成规划和标准成长!$X309,阵法、技能和修炼!$C$20:$N$40,COLUMNS(阵法、技能和修炼!$C$20:M$40),0)</f>
        <v>42.000000000000036</v>
      </c>
      <c r="BF63" s="9">
        <f>VLOOKUP(养成规划和标准成长!$X309,阵法、技能和修炼!$C$20:$N$40,COLUMNS(阵法、技能和修炼!$C$20:N$40),0)</f>
        <v>42.000000000000036</v>
      </c>
      <c r="BH63" s="1">
        <v>60</v>
      </c>
      <c r="BI63" s="9">
        <f>ROUND(属性投放!D$4+养成规划和标准成长!E$3*养成规划和标准成长!$AA309*养成规划和标准成长!$AB309+养成规划和标准成长!E$4*养成规划和标准成长!$AH309+养成规划和标准成长!E$5*养成规划和标准成长!$AD309+(养成规划和标准成长!E$12+养成规划和标准成长!E$13)*养成规划和标准成长!$Z309+养成规划和标准成长!E$14*养成规划和标准成长!$AA309*养成规划和标准成长!$AC309+养成规划和标准成长!E$17*10*养成规划和标准成长!$AE309+养成规划和标准成长!E$18*10*养成规划和标准成长!$AF309+养成规划和标准成长!E$19*养成规划和标准成长!$AG309,0)</f>
        <v>3664</v>
      </c>
      <c r="BJ63" s="9">
        <f>ROUND(属性投放!E$4+养成规划和标准成长!F$3*养成规划和标准成长!$AA309*养成规划和标准成长!$AB309+养成规划和标准成长!F$4*养成规划和标准成长!$AH309+养成规划和标准成长!F$5*养成规划和标准成长!$AD309+(养成规划和标准成长!F$12+养成规划和标准成长!F$13)*养成规划和标准成长!$Z309+养成规划和标准成长!F$14*养成规划和标准成长!$AA309*养成规划和标准成长!$AC309+养成规划和标准成长!F$17*10*养成规划和标准成长!$AE309+养成规划和标准成长!F$18*10*养成规划和标准成长!$AF309+养成规划和标准成长!F$19*养成规划和标准成长!$AG309,0)</f>
        <v>3092</v>
      </c>
      <c r="BK63" s="9">
        <f>ROUND(属性投放!F$4+养成规划和标准成长!G$3*养成规划和标准成长!$AA309*养成规划和标准成长!$AB309+养成规划和标准成长!G$4*养成规划和标准成长!$AH309+养成规划和标准成长!G$5*养成规划和标准成长!$AD309+(养成规划和标准成长!G$12+养成规划和标准成长!G$13)*养成规划和标准成长!$Z309+养成规划和标准成长!G$14*养成规划和标准成长!$AA309*养成规划和标准成长!$AC309+养成规划和标准成长!G$17*10*养成规划和标准成长!$AE309+养成规划和标准成长!G$18*10*养成规划和标准成长!$AF309+养成规划和标准成长!G$19*养成规划和标准成长!$AG309,0)</f>
        <v>1262</v>
      </c>
      <c r="BL63" s="9">
        <f>ROUND(属性投放!G$4+养成规划和标准成长!H$3*养成规划和标准成长!$AA309*养成规划和标准成长!$AB309+养成规划和标准成长!H$4*养成规划和标准成长!$AH309+养成规划和标准成长!H$5*养成规划和标准成长!$AD309+(养成规划和标准成长!H$12+养成规划和标准成长!H$13)*养成规划和标准成长!$Z309+养成规划和标准成长!H$14*养成规划和标准成长!$AA309*养成规划和标准成长!$AC309+养成规划和标准成长!H$17*10*养成规划和标准成长!$AE309+养成规划和标准成长!H$18*10*养成规划和标准成长!$AF309+养成规划和标准成长!H$19*养成规划和标准成长!$AG309,0)</f>
        <v>644</v>
      </c>
      <c r="BM63" s="9">
        <f>ROUND(属性投放!H$4+养成规划和标准成长!I$3*养成规划和标准成长!$AA309*养成规划和标准成长!$AB309+养成规划和标准成长!I$4*养成规划和标准成长!$AH309+养成规划和标准成长!I$5*养成规划和标准成长!$AD309+(养成规划和标准成长!I$12+养成规划和标准成长!I$13)*养成规划和标准成长!$Z309+养成规划和标准成长!I$14*养成规划和标准成长!$AA309*养成规划和标准成长!$AC309+养成规划和标准成长!I$17*10*养成规划和标准成长!$AE309+养成规划和标准成长!I$18*10*养成规划和标准成长!$AF309+养成规划和标准成长!I$19*养成规划和标准成长!$AG309,0)</f>
        <v>938</v>
      </c>
      <c r="BN63" s="9">
        <f>ROUND(属性投放!I$4+养成规划和标准成长!J$3*养成规划和标准成长!$AA309*养成规划和标准成长!$AB309+养成规划和标准成长!J$4*养成规划和标准成长!$AH309+养成规划和标准成长!J$5*养成规划和标准成长!$AD309+(养成规划和标准成长!J$12+养成规划和标准成长!J$13)*养成规划和标准成长!$Z309+养成规划和标准成长!J$14*养成规划和标准成长!$AA309*养成规划和标准成长!$AC309+养成规划和标准成长!J$17*10*养成规划和标准成长!$AE309+养成规划和标准成长!J$18*10*养成规划和标准成长!$AF309+养成规划和标准成长!J$19*养成规划和标准成长!$AG309,0)</f>
        <v>698</v>
      </c>
      <c r="BO63" s="9">
        <f>ROUND(属性投放!J$4+养成规划和标准成长!K$3*养成规划和标准成长!$AA309*养成规划和标准成长!$AB309+养成规划和标准成长!K$4*养成规划和标准成长!$AH309+养成规划和标准成长!K$5*养成规划和标准成长!$AD309+(养成规划和标准成长!K$12+养成规划和标准成长!K$13)*养成规划和标准成长!$Z309+养成规划和标准成长!K$14*养成规划和标准成长!$AA309*养成规划和标准成长!$AC309+养成规划和标准成长!K$17*10*养成规划和标准成长!$AE309+养成规划和标准成长!K$18*10*养成规划和标准成长!$AF309+养成规划和标准成长!K$19*养成规划和标准成长!$AG309,0)</f>
        <v>475</v>
      </c>
      <c r="BP63" s="9">
        <f>ROUND(属性投放!K$4+养成规划和标准成长!L$3*养成规划和标准成长!$AA309*养成规划和标准成长!$AB309+养成规划和标准成长!L$4*养成规划和标准成长!$AH309+养成规划和标准成长!L$5*养成规划和标准成长!$AD309+(养成规划和标准成长!L$12+养成规划和标准成长!L$13)*养成规划和标准成长!$Z309+养成规划和标准成长!L$14*养成规划和标准成长!$AA309*养成规划和标准成长!$AC309+养成规划和标准成长!L$17*10*养成规划和标准成长!$AE309+养成规划和标准成长!L$18*10*养成规划和标准成长!$AF309+养成规划和标准成长!L$19*养成规划和标准成长!$AG309,0)</f>
        <v>336</v>
      </c>
      <c r="BQ63" s="9">
        <f>ROUND(属性投放!L$4+养成规划和标准成长!M$3*养成规划和标准成长!$AA309*养成规划和标准成长!$AB309+养成规划和标准成长!M$4*养成规划和标准成长!$AH309+养成规划和标准成长!M$5*养成规划和标准成长!$AD309+(养成规划和标准成长!M$12+养成规划和标准成长!M$13)*养成规划和标准成长!$Z309+养成规划和标准成长!M$14*养成规划和标准成长!$AA309*养成规划和标准成长!$AC309+养成规划和标准成长!M$17*10*养成规划和标准成长!$AE309+养成规划和标准成长!M$18*10*养成规划和标准成长!$AF309+养成规划和标准成长!M$19*养成规划和标准成长!$AG309,0)</f>
        <v>656</v>
      </c>
      <c r="BR63" s="9">
        <f>ROUND(属性投放!M$4+养成规划和标准成长!N$3*养成规划和标准成长!$AA309*养成规划和标准成长!$AB309+养成规划和标准成长!N$4*养成规划和标准成长!$AH309+养成规划和标准成长!N$5*养成规划和标准成长!$AD309+(养成规划和标准成长!N$12+养成规划和标准成长!N$13)*养成规划和标准成长!$Z309+养成规划和标准成长!N$14*养成规划和标准成长!$AA309*养成规划和标准成长!$AC309+养成规划和标准成长!N$17*10*养成规划和标准成长!$AE309+养成规划和标准成长!N$18*10*养成规划和标准成长!$AF309+养成规划和标准成长!N$19*养成规划和标准成长!$AG309,0)</f>
        <v>670</v>
      </c>
      <c r="BS63" s="9">
        <f>VLOOKUP(养成规划和标准成长!$AJ309,阵法、技能和修炼!$C$20:$N$40,COLUMNS(阵法、技能和修炼!$C$20:G$40),0)</f>
        <v>172</v>
      </c>
      <c r="BT63" s="9">
        <f>VLOOKUP(养成规划和标准成长!$AJ309,阵法、技能和修炼!$C$20:$N$40,COLUMNS(阵法、技能和修炼!$C$20:H$40),0)</f>
        <v>149</v>
      </c>
      <c r="BU63" s="9">
        <f>VLOOKUP(养成规划和标准成长!$AJ309,阵法、技能和修炼!$C$20:$N$40,COLUMNS(阵法、技能和修炼!$C$20:I$40),0)</f>
        <v>172</v>
      </c>
      <c r="BV63" s="9">
        <f>VLOOKUP(养成规划和标准成长!$AJ309,阵法、技能和修炼!$C$20:$N$40,COLUMNS(阵法、技能和修炼!$C$20:J$40),0)</f>
        <v>149</v>
      </c>
      <c r="BW63" s="9">
        <f>VLOOKUP(养成规划和标准成长!$AJ309,阵法、技能和修炼!$C$20:$N$40,COLUMNS(阵法、技能和修炼!$C$20:K$40),0)</f>
        <v>40</v>
      </c>
      <c r="BX63" s="9">
        <f>VLOOKUP(养成规划和标准成长!$AJ309,阵法、技能和修炼!$C$20:$N$40,COLUMNS(阵法、技能和修炼!$C$20:L$40),0)</f>
        <v>40</v>
      </c>
      <c r="BY63" s="9">
        <f>VLOOKUP(养成规划和标准成长!$AJ309,阵法、技能和修炼!$C$20:$N$40,COLUMNS(阵法、技能和修炼!$C$20:M$40),0)</f>
        <v>48.000000000000043</v>
      </c>
      <c r="BZ63" s="9">
        <f>VLOOKUP(养成规划和标准成长!$AJ309,阵法、技能和修炼!$C$20:$N$40,COLUMNS(阵法、技能和修炼!$C$20:N$40),0)</f>
        <v>48.000000000000043</v>
      </c>
    </row>
    <row r="64" spans="1:78">
      <c r="A64" s="1">
        <v>61</v>
      </c>
      <c r="B64" s="9">
        <f>ROUND(属性投放!D$4+养成规划和标准成长!E$3*养成规划和标准成长!$O157*养成规划和标准成长!$P157+养成规划和标准成长!E$4*养成规划和标准成长!$V157+养成规划和标准成长!E$5*养成规划和标准成长!$R157+(养成规划和标准成长!E$12+养成规划和标准成长!E$13)*养成规划和标准成长!$N157+养成规划和标准成长!E$14*养成规划和标准成长!$O157*养成规划和标准成长!$Q157+养成规划和标准成长!E$17*10*养成规划和标准成长!$S157+养成规划和标准成长!E$18*10*养成规划和标准成长!$T157+养成规划和标准成长!E$19*养成规划和标准成长!$U157,0)</f>
        <v>2632</v>
      </c>
      <c r="C64" s="9">
        <f>ROUND(属性投放!E$4+养成规划和标准成长!F$3*养成规划和标准成长!$O157*养成规划和标准成长!$P157+养成规划和标准成长!F$4*养成规划和标准成长!$V157+养成规划和标准成长!F$5*养成规划和标准成长!$R157+(养成规划和标准成长!F$12+养成规划和标准成长!F$13)*养成规划和标准成长!$N157+养成规划和标准成长!F$14*养成规划和标准成长!$O157*养成规划和标准成长!$Q157+养成规划和标准成长!F$17*10*养成规划和标准成长!$S157+养成规划和标准成长!F$18*10*养成规划和标准成长!$T157+养成规划和标准成长!F$19*养成规划和标准成长!$U157,0)</f>
        <v>2646</v>
      </c>
      <c r="D64" s="9">
        <f>ROUND(属性投放!F$4+养成规划和标准成长!G$3*养成规划和标准成长!$O157*养成规划和标准成长!$P157+养成规划和标准成长!G$4*养成规划和标准成长!$V157+养成规划和标准成长!G$5*养成规划和标准成长!$R157+(养成规划和标准成长!G$12+养成规划和标准成长!G$13)*养成规划和标准成长!$N157+养成规划和标准成长!G$14*养成规划和标准成长!$O157*养成规划和标准成长!$Q157+养成规划和标准成长!G$17*10*养成规划和标准成长!$S157+养成规划和标准成长!G$18*10*养成规划和标准成长!$T157+养成规划和标准成长!G$19*养成规划和标准成长!$U157,0)</f>
        <v>988</v>
      </c>
      <c r="E64" s="9">
        <f>ROUND(属性投放!G$4+养成规划和标准成长!H$3*养成规划和标准成长!$O157*养成规划和标准成长!$P157+养成规划和标准成长!H$4*养成规划和标准成长!$V157+养成规划和标准成长!H$5*养成规划和标准成长!$R157+(养成规划和标准成长!H$12+养成规划和标准成长!H$13)*养成规划和标准成长!$N157+养成规划和标准成长!H$14*养成规划和标准成长!$O157*养成规划和标准成长!$Q157+养成规划和标准成长!H$17*10*养成规划和标准成长!$S157+养成规划和标准成长!H$18*10*养成规划和标准成长!$T157+养成规划和标准成长!H$19*养成规划和标准成长!$U157,0)</f>
        <v>440</v>
      </c>
      <c r="F64" s="9">
        <f>ROUND(属性投放!H$4+养成规划和标准成长!I$3*养成规划和标准成长!$O157*养成规划和标准成长!$P157+养成规划和标准成长!I$4*养成规划和标准成长!$V157+养成规划和标准成长!I$5*养成规划和标准成长!$R157+(养成规划和标准成长!I$12+养成规划和标准成长!I$13)*养成规划和标准成长!$N157+养成规划和标准成长!I$14*养成规划和标准成长!$O157*养成规划和标准成长!$Q157+养成规划和标准成长!I$17*10*养成规划和标准成长!$S157+养成规划和标准成长!I$18*10*养成规划和标准成长!$T157+养成规划和标准成长!I$19*养成规划和标准成长!$U157,0)</f>
        <v>751</v>
      </c>
      <c r="G64" s="9">
        <f>ROUND(属性投放!I$4+养成规划和标准成长!J$3*养成规划和标准成长!$O157*养成规划和标准成长!$P157+养成规划和标准成长!J$4*养成规划和标准成长!$V157+养成规划和标准成长!J$5*养成规划和标准成长!$R157+(养成规划和标准成长!J$12+养成规划和标准成长!J$13)*养成规划和标准成长!$N157+养成规划和标准成长!J$14*养成规划和标准成长!$O157*养成规划和标准成长!$Q157+养成规划和标准成长!J$17*10*养成规划和标准成长!$S157+养成规划和标准成长!J$18*10*养成规划和标准成长!$T157+养成规划和标准成长!J$19*养成规划和标准成长!$U157,0)</f>
        <v>535</v>
      </c>
      <c r="H64" s="9">
        <f>ROUND(属性投放!J$4+养成规划和标准成长!K$3*养成规划和标准成长!$O157*养成规划和标准成长!$P157+养成规划和标准成长!K$4*养成规划和标准成长!$V157+养成规划和标准成长!K$5*养成规划和标准成长!$R157+(养成规划和标准成长!K$12+养成规划和标准成长!K$13)*养成规划和标准成长!$N157+养成规划和标准成长!K$14*养成规划和标准成长!$O157*养成规划和标准成长!$Q157+养成规划和标准成长!K$17*10*养成规划和标准成长!$S157+养成规划和标准成长!K$18*10*养成规划和标准成长!$T157+养成规划和标准成长!K$19*养成规划和标准成长!$U157,0)</f>
        <v>368</v>
      </c>
      <c r="I64" s="9">
        <f>ROUND(属性投放!K$4+养成规划和标准成长!L$3*养成规划和标准成长!$O157*养成规划和标准成长!$P157+养成规划和标准成长!L$4*养成规划和标准成长!$V157+养成规划和标准成长!L$5*养成规划和标准成长!$R157+(养成规划和标准成长!L$12+养成规划和标准成长!L$13)*养成规划和标准成长!$N157+养成规划和标准成长!L$14*养成规划和标准成长!$O157*养成规划和标准成长!$Q157+养成规划和标准成长!L$17*10*养成规划和标准成长!$S157+养成规划和标准成长!L$18*10*养成规划和标准成长!$T157+养成规划和标准成长!L$19*养成规划和标准成长!$U157,0)</f>
        <v>202</v>
      </c>
      <c r="J64" s="9">
        <f>ROUND(属性投放!L$4+养成规划和标准成长!M$3*养成规划和标准成长!$O157*养成规划和标准成长!$P157+养成规划和标准成长!M$4*养成规划和标准成长!$V157+养成规划和标准成长!M$5*养成规划和标准成长!$R157+(养成规划和标准成长!M$12+养成规划和标准成长!M$13)*养成规划和标准成长!$N157+养成规划和标准成长!M$14*养成规划和标准成长!$O157*养成规划和标准成长!$Q157+养成规划和标准成长!M$17*10*养成规划和标准成长!$S157+养成规划和标准成长!M$18*10*养成规划和标准成长!$T157+养成规划和标准成长!M$19*养成规划和标准成长!$U157,0)</f>
        <v>631</v>
      </c>
      <c r="K64" s="9">
        <f>ROUND(属性投放!M$4+养成规划和标准成长!N$3*养成规划和标准成长!$O157*养成规划和标准成长!$P157+养成规划和标准成长!N$4*养成规划和标准成长!$V157+养成规划和标准成长!N$5*养成规划和标准成长!$R157+(养成规划和标准成长!N$12+养成规划和标准成长!N$13)*养成规划和标准成长!$N157+养成规划和标准成长!N$14*养成规划和标准成长!$O157*养成规划和标准成长!$Q157+养成规划和标准成长!N$17*10*养成规划和标准成长!$S157+养成规划和标准成长!N$18*10*养成规划和标准成长!$T157+养成规划和标准成长!N$19*养成规划和标准成长!$U157,0)</f>
        <v>638</v>
      </c>
      <c r="L64" s="9">
        <f>VLOOKUP(养成规划和标准成长!$X157,阵法、技能和修炼!$C$20:$N$40,COLUMNS(阵法、技能和修炼!$C$20:G$40),0)</f>
        <v>126</v>
      </c>
      <c r="M64" s="9">
        <f>VLOOKUP(养成规划和标准成长!$X157,阵法、技能和修炼!$C$20:$N$40,COLUMNS(阵法、技能和修炼!$C$20:H$40),0)</f>
        <v>114</v>
      </c>
      <c r="N64" s="9">
        <f>VLOOKUP(养成规划和标准成长!$X157,阵法、技能和修炼!$C$20:$N$40,COLUMNS(阵法、技能和修炼!$C$20:I$40),0)</f>
        <v>126</v>
      </c>
      <c r="O64" s="9">
        <f>VLOOKUP(养成规划和标准成长!$X157,阵法、技能和修炼!$C$20:$N$40,COLUMNS(阵法、技能和修炼!$C$20:J$40),0)</f>
        <v>114</v>
      </c>
      <c r="P64" s="9">
        <f>VLOOKUP(养成规划和标准成长!$X157,阵法、技能和修炼!$C$20:$N$40,COLUMNS(阵法、技能和修炼!$C$20:K$40),0)</f>
        <v>30</v>
      </c>
      <c r="Q64" s="9">
        <f>VLOOKUP(养成规划和标准成长!$X157,阵法、技能和修炼!$C$20:$N$40,COLUMNS(阵法、技能和修炼!$C$20:L$40),0)</f>
        <v>30</v>
      </c>
      <c r="R64" s="9">
        <f>VLOOKUP(养成规划和标准成长!$X157,阵法、技能和修炼!$C$20:$N$40,COLUMNS(阵法、技能和修炼!$C$20:M$40),0)</f>
        <v>36.000000000000028</v>
      </c>
      <c r="S64" s="9">
        <f>VLOOKUP(养成规划和标准成长!$X157,阵法、技能和修炼!$C$20:$N$40,COLUMNS(阵法、技能和修炼!$C$20:N$40),0)</f>
        <v>36.000000000000028</v>
      </c>
      <c r="T64" s="1">
        <v>61</v>
      </c>
      <c r="U64" s="9">
        <f>ROUND(属性投放!D$4+养成规划和标准成长!E$3*养成规划和标准成长!$C310*养成规划和标准成长!$D310+养成规划和标准成长!E$4*养成规划和标准成长!$J310+养成规划和标准成长!E$5*养成规划和标准成长!$F310+(养成规划和标准成长!E$12+养成规划和标准成长!E$13)*养成规划和标准成长!$B310+养成规划和标准成长!E$14*养成规划和标准成长!$C310*养成规划和标准成长!$E310+养成规划和标准成长!E$17*10*养成规划和标准成长!$G310+养成规划和标准成长!E$18*10*养成规划和标准成长!$H310+养成规划和标准成长!E$19*养成规划和标准成长!$I310,0)</f>
        <v>2927</v>
      </c>
      <c r="V64" s="9">
        <f>ROUND(属性投放!E$4+养成规划和标准成长!F$3*养成规划和标准成长!$C310*养成规划和标准成长!$D310+养成规划和标准成长!F$4*养成规划和标准成长!$J310+养成规划和标准成长!F$5*养成规划和标准成长!$F310+(养成规划和标准成长!F$12+养成规划和标准成长!F$13)*养成规划和标准成长!$B310+养成规划和标准成长!F$14*养成规划和标准成长!$C310*养成规划和标准成长!$E310+养成规划和标准成长!F$17*10*养成规划和标准成长!$G310+养成规划和标准成长!F$18*10*养成规划和标准成长!$H310+养成规划和标准成长!F$19*养成规划和标准成长!$I310,0)</f>
        <v>2817</v>
      </c>
      <c r="W64" s="9">
        <f>ROUND(属性投放!F$4+养成规划和标准成长!G$3*养成规划和标准成长!$C310*养成规划和标准成长!$D310+养成规划和标准成长!G$4*养成规划和标准成长!$J310+养成规划和标准成长!G$5*养成规划和标准成长!$F310+(养成规划和标准成长!G$12+养成规划和标准成长!G$13)*养成规划和标准成长!$B310+养成规划和标准成长!G$14*养成规划和标准成长!$C310*养成规划和标准成长!$E310+养成规划和标准成长!G$17*10*养成规划和标准成长!$G310+养成规划和标准成长!G$18*10*养成规划和标准成长!$H310+养成规划和标准成长!G$19*养成规划和标准成长!$I310,0)</f>
        <v>1072</v>
      </c>
      <c r="X64" s="9">
        <f>ROUND(属性投放!G$4+养成规划和标准成长!H$3*养成规划和标准成长!$C310*养成规划和标准成长!$D310+养成规划和标准成长!H$4*养成规划和标准成长!$J310+养成规划和标准成长!H$5*养成规划和标准成长!$F310+(养成规划和标准成长!H$12+养成规划和标准成长!H$13)*养成规划和标准成长!$B310+养成规划和标准成长!H$14*养成规划和标准成长!$C310*养成规划和标准成长!$E310+养成规划和标准成长!H$17*10*养成规划和标准成长!$G310+养成规划和标准成长!H$18*10*养成规划和标准成长!$H310+养成规划和标准成长!H$19*养成规划和标准成长!$I310,0)</f>
        <v>499</v>
      </c>
      <c r="Y64" s="9">
        <f>ROUND(属性投放!H$4+养成规划和标准成长!I$3*养成规划和标准成长!$C310*养成规划和标准成长!$D310+养成规划和标准成长!I$4*养成规划和标准成长!$J310+养成规划和标准成长!I$5*养成规划和标准成长!$F310+(养成规划和标准成长!I$12+养成规划和标准成长!I$13)*养成规划和标准成长!$B310+养成规划和标准成长!I$14*养成规划和标准成长!$C310*养成规划和标准成长!$E310+养成规划和标准成长!I$17*10*养成规划和标准成长!$G310+养成规划和标准成长!I$18*10*养成规划和标准成长!$H310+养成规划和标准成长!I$19*养成规划和标准成长!$I310,0)</f>
        <v>805</v>
      </c>
      <c r="Z64" s="9">
        <f>ROUND(属性投放!I$4+养成规划和标准成长!J$3*养成规划和标准成长!$C310*养成规划和标准成长!$D310+养成规划和标准成长!J$4*养成规划和标准成长!$J310+养成规划和标准成长!J$5*养成规划和标准成长!$F310+(养成规划和标准成长!J$12+养成规划和标准成长!J$13)*养成规划和标准成长!$B310+养成规划和标准成长!J$14*养成规划和标准成长!$C310*养成规划和标准成长!$E310+养成规划和标准成长!J$17*10*养成规划和标准成长!$G310+养成规划和标准成长!J$18*10*养成规划和标准成长!$H310+养成规划和标准成长!J$19*养成规划和标准成长!$I310,0)</f>
        <v>580</v>
      </c>
      <c r="AA64" s="9">
        <f>ROUND(属性投放!J$4+养成规划和标准成长!K$3*养成规划和标准成长!$C310*养成规划和标准成长!$D310+养成规划和标准成长!K$4*养成规划和标准成长!$J310+养成规划和标准成长!K$5*养成规划和标准成长!$F310+(养成规划和标准成长!K$12+养成规划和标准成长!K$13)*养成规划和标准成长!$B310+养成规划和标准成长!K$14*养成规划和标准成长!$C310*养成规划和标准成长!$E310+养成规划和标准成长!K$17*10*养成规划和标准成长!$G310+养成规划和标准成长!K$18*10*养成规划和标准成长!$H310+养成规划和标准成长!K$19*养成规划和标准成长!$I310,0)</f>
        <v>401</v>
      </c>
      <c r="AB64" s="9">
        <f>ROUND(属性投放!K$4+养成规划和标准成长!L$3*养成规划和标准成长!$C310*养成规划和标准成长!$D310+养成规划和标准成长!L$4*养成规划和标准成长!$J310+养成规划和标准成长!L$5*养成规划和标准成长!$F310+(养成规划和标准成长!L$12+养成规划和标准成长!L$13)*养成规划和标准成长!$B310+养成规划和标准成长!L$14*养成规划和标准成长!$C310*养成规划和标准成长!$E310+养成规划和标准成长!L$17*10*养成规划和标准成长!$G310+养成规划和标准成长!L$18*10*养成规划和标准成长!$H310+养成规划和标准成长!L$19*养成规划和标准成长!$I310,0)</f>
        <v>242</v>
      </c>
      <c r="AC64" s="9">
        <f>ROUND(属性投放!L$4+养成规划和标准成长!M$3*养成规划和标准成长!$C310*养成规划和标准成长!$D310+养成规划和标准成长!M$4*养成规划和标准成长!$J310+养成规划和标准成长!M$5*养成规划和标准成长!$F310+(养成规划和标准成长!M$12+养成规划和标准成长!M$13)*养成规划和标准成长!$B310+养成规划和标准成长!M$14*养成规划和标准成长!$C310*养成规划和标准成长!$E310+养成规划和标准成长!M$17*10*养成规划和标准成长!$G310+养成规划和标准成长!M$18*10*养成规划和标准成长!$H310+养成规划和标准成长!M$19*养成规划和标准成长!$I310,0)</f>
        <v>639</v>
      </c>
      <c r="AD64" s="9">
        <f>ROUND(属性投放!M$4+养成规划和标准成长!N$3*养成规划和标准成长!$C310*养成规划和标准成长!$D310+养成规划和标准成长!N$4*养成规划和标准成长!$J310+养成规划和标准成长!N$5*养成规划和标准成长!$F310+(养成规划和标准成长!N$12+养成规划和标准成长!N$13)*养成规划和标准成长!$B310+养成规划和标准成长!N$14*养成规划和标准成长!$C310*养成规划和标准成长!$E310+养成规划和标准成长!N$17*10*养成规划和标准成长!$G310+养成规划和标准成长!N$18*10*养成规划和标准成长!$H310+养成规划和标准成长!N$19*养成规划和标准成长!$I310,0)</f>
        <v>649</v>
      </c>
      <c r="AE64" s="9">
        <f>VLOOKUP(养成规划和标准成长!$L310,阵法、技能和修炼!$C$20:$N$40,COLUMNS(阵法、技能和修炼!$C$20:G$40),0)</f>
        <v>126</v>
      </c>
      <c r="AF64" s="9">
        <f>VLOOKUP(养成规划和标准成长!$L310,阵法、技能和修炼!$C$20:$N$40,COLUMNS(阵法、技能和修炼!$C$20:H$40),0)</f>
        <v>114</v>
      </c>
      <c r="AG64" s="9">
        <f>VLOOKUP(养成规划和标准成长!$L310,阵法、技能和修炼!$C$20:$N$40,COLUMNS(阵法、技能和修炼!$C$20:I$40),0)</f>
        <v>126</v>
      </c>
      <c r="AH64" s="9">
        <f>VLOOKUP(养成规划和标准成长!$L310,阵法、技能和修炼!$C$20:$N$40,COLUMNS(阵法、技能和修炼!$C$20:J$40),0)</f>
        <v>114</v>
      </c>
      <c r="AI64" s="9">
        <f>VLOOKUP(养成规划和标准成长!$L310,阵法、技能和修炼!$C$20:$N$40,COLUMNS(阵法、技能和修炼!$C$20:K$40),0)</f>
        <v>30</v>
      </c>
      <c r="AJ64" s="9">
        <f>VLOOKUP(养成规划和标准成长!$L310,阵法、技能和修炼!$C$20:$N$40,COLUMNS(阵法、技能和修炼!$C$20:L$40),0)</f>
        <v>30</v>
      </c>
      <c r="AK64" s="9">
        <f>VLOOKUP(养成规划和标准成长!$L310,阵法、技能和修炼!$C$20:$N$40,COLUMNS(阵法、技能和修炼!$C$20:M$40),0)</f>
        <v>36.000000000000028</v>
      </c>
      <c r="AL64" s="9">
        <f>VLOOKUP(养成规划和标准成长!$L310,阵法、技能和修炼!$C$20:$N$40,COLUMNS(阵法、技能和修炼!$C$20:N$40),0)</f>
        <v>36.000000000000028</v>
      </c>
      <c r="AN64" s="1">
        <v>61</v>
      </c>
      <c r="AO64" s="9">
        <f>ROUND(属性投放!D$4+养成规划和标准成长!E$3*养成规划和标准成长!$O310*养成规划和标准成长!$P310+养成规划和标准成长!E$4*养成规划和标准成长!$V310+养成规划和标准成长!E$5*养成规划和标准成长!$R310+(养成规划和标准成长!E$12+养成规划和标准成长!E$13)*养成规划和标准成长!$N310+养成规划和标准成长!E$14*养成规划和标准成长!$O310*养成规划和标准成长!$Q310+养成规划和标准成长!E$17*10*养成规划和标准成长!$S310+养成规划和标准成长!E$18*10*养成规划和标准成长!$T310+养成规划和标准成长!E$19*养成规划和标准成长!$U310,0)</f>
        <v>3345</v>
      </c>
      <c r="AP64" s="9">
        <f>ROUND(属性投放!E$4+养成规划和标准成长!F$3*养成规划和标准成长!$O310*养成规划和标准成长!$P310+养成规划和标准成长!F$4*养成规划和标准成长!$V310+养成规划和标准成长!F$5*养成规划和标准成长!$R310+(养成规划和标准成长!F$12+养成规划和标准成长!F$13)*养成规划和标准成长!$N310+养成规划和标准成长!F$14*养成规划和标准成长!$O310*养成规划和标准成长!$Q310+养成规划和标准成长!F$17*10*养成规划和标准成长!$S310+养成规划和标准成长!F$18*10*养成规划和标准成长!$T310+养成规划和标准成长!F$19*养成规划和标准成长!$U310,0)</f>
        <v>2987</v>
      </c>
      <c r="AQ64" s="9">
        <f>ROUND(属性投放!F$4+养成规划和标准成长!G$3*养成规划和标准成长!$O310*养成规划和标准成长!$P310+养成规划和标准成长!G$4*养成规划和标准成长!$V310+养成规划和标准成长!G$5*养成规划和标准成长!$R310+(养成规划和标准成长!G$12+养成规划和标准成长!G$13)*养成规划和标准成长!$N310+养成规划和标准成长!G$14*养成规划和标准成长!$O310*养成规划和标准成长!$Q310+养成规划和标准成长!G$17*10*养成规划和标准成长!$S310+养成规划和标准成长!G$18*10*养成规划和标准成长!$T310+养成规划和标准成长!G$19*养成规划和标准成长!$U310,0)</f>
        <v>1180</v>
      </c>
      <c r="AR64" s="9">
        <f>ROUND(属性投放!G$4+养成规划和标准成长!H$3*养成规划和标准成长!$O310*养成规划和标准成长!$P310+养成规划和标准成长!H$4*养成规划和标准成长!$V310+养成规划和标准成长!H$5*养成规划和标准成长!$R310+(养成规划和标准成长!H$12+养成规划和标准成长!H$13)*养成规划和标准成长!$N310+养成规划和标准成长!H$14*养成规划和标准成长!$O310*养成规划和标准成长!$Q310+养成规划和标准成长!H$17*10*养成规划和标准成长!$S310+养成规划和标准成长!H$18*10*养成规划和标准成长!$T310+养成规划和标准成长!H$19*养成规划和标准成长!$U310,0)</f>
        <v>581</v>
      </c>
      <c r="AS64" s="9">
        <f>ROUND(属性投放!H$4+养成规划和标准成长!I$3*养成规划和标准成长!$O310*养成规划和标准成长!$P310+养成规划和标准成长!I$4*养成规划和标准成长!$V310+养成规划和标准成长!I$5*养成规划和标准成长!$R310+(养成规划和标准成长!I$12+养成规划和标准成长!I$13)*养成规划和标准成长!$N310+养成规划和标准成长!I$14*养成规划和标准成长!$O310*养成规划和标准成长!$Q310+养成规划和标准成长!I$17*10*养成规划和标准成长!$S310+养成规划和标准成长!I$18*10*养成规划和标准成长!$T310+养成规划和标准成长!I$19*养成规划和标准成长!$U310,0)</f>
        <v>882</v>
      </c>
      <c r="AT64" s="9">
        <f>ROUND(属性投放!I$4+养成规划和标准成长!J$3*养成规划和标准成长!$O310*养成规划和标准成长!$P310+养成规划和标准成长!J$4*养成规划和标准成长!$V310+养成规划和标准成长!J$5*养成规划和标准成长!$R310+(养成规划和标准成长!J$12+养成规划和标准成长!J$13)*养成规划和标准成长!$N310+养成规划和标准成长!J$14*养成规划和标准成长!$O310*养成规划和标准成长!$Q310+养成规划和标准成长!J$17*10*养成规划和标准成长!$S310+养成规划和标准成长!J$18*10*养成规划和标准成长!$T310+养成规划和标准成长!J$19*养成规划和标准成长!$U310,0)</f>
        <v>650</v>
      </c>
      <c r="AU64" s="9">
        <f>ROUND(属性投放!J$4+养成规划和标准成长!K$3*养成规划和标准成长!$O310*养成规划和标准成长!$P310+养成规划和标准成长!K$4*养成规划和标准成长!$V310+养成规划和标准成长!K$5*养成规划和标准成长!$R310+(养成规划和标准成长!K$12+养成规划和标准成长!K$13)*养成规划和标准成长!$N310+养成规划和标准成长!K$14*养成规划和标准成长!$O310*养成规划和标准成长!$Q310+养成规划和标准成长!K$17*10*养成规划和标准成长!$S310+养成规划和标准成长!K$18*10*养成规划和标准成长!$T310+养成规划和标准成长!K$19*养成规划和标准成长!$U310,0)</f>
        <v>446</v>
      </c>
      <c r="AV64" s="9">
        <f>ROUND(属性投放!K$4+养成规划和标准成长!L$3*养成规划和标准成长!$O310*养成规划和标准成长!$P310+养成规划和标准成长!L$4*养成规划和标准成长!$V310+养成规划和标准成长!L$5*养成规划和标准成长!$R310+(养成规划和标准成长!L$12+养成规划和标准成长!L$13)*养成规划和标准成长!$N310+养成规划和标准成长!L$14*养成规划和标准成长!$O310*养成规划和标准成长!$Q310+养成规划和标准成长!L$17*10*养成规划和标准成长!$S310+养成规划和标准成长!L$18*10*养成规划和标准成长!$T310+养成规划和标准成长!L$19*养成规划和标准成长!$U310,0)</f>
        <v>295</v>
      </c>
      <c r="AW64" s="9">
        <f>ROUND(属性投放!L$4+养成规划和标准成长!M$3*养成规划和标准成长!$O310*养成规划和标准成长!$P310+养成规划和标准成长!M$4*养成规划和标准成长!$V310+养成规划和标准成长!M$5*养成规划和标准成长!$R310+(养成规划和标准成长!M$12+养成规划和标准成长!M$13)*养成规划和标准成长!$N310+养成规划和标准成长!M$14*养成规划和标准成长!$O310*养成规划和标准成长!$Q310+养成规划和标准成长!M$17*10*养成规划和标准成长!$S310+养成规划和标准成长!M$18*10*养成规划和标准成长!$T310+养成规划和标准成长!M$19*养成规划和标准成长!$U310,0)</f>
        <v>655</v>
      </c>
      <c r="AX64" s="9">
        <f>ROUND(属性投放!M$4+养成规划和标准成长!N$3*养成规划和标准成长!$O310*养成规划和标准成长!$P310+养成规划和标准成长!N$4*养成规划和标准成长!$V310+养成规划和标准成长!N$5*养成规划和标准成长!$R310+(养成规划和标准成长!N$12+养成规划和标准成长!N$13)*养成规划和标准成长!$N310+养成规划和标准成长!N$14*养成规划和标准成长!$O310*养成规划和标准成长!$Q310+养成规划和标准成长!N$17*10*养成规划和标准成长!$S310+养成规划和标准成长!N$18*10*养成规划和标准成长!$T310+养成规划和标准成长!N$19*养成规划和标准成长!$U310,0)</f>
        <v>668</v>
      </c>
      <c r="AY64" s="9">
        <f>VLOOKUP(养成规划和标准成长!$X310,阵法、技能和修炼!$C$20:$N$40,COLUMNS(阵法、技能和修炼!$C$20:G$40),0)</f>
        <v>149</v>
      </c>
      <c r="AZ64" s="9">
        <f>VLOOKUP(养成规划和标准成长!$X310,阵法、技能和修炼!$C$20:$N$40,COLUMNS(阵法、技能和修炼!$C$20:H$40),0)</f>
        <v>132</v>
      </c>
      <c r="BA64" s="9">
        <f>VLOOKUP(养成规划和标准成长!$X310,阵法、技能和修炼!$C$20:$N$40,COLUMNS(阵法、技能和修炼!$C$20:I$40),0)</f>
        <v>149</v>
      </c>
      <c r="BB64" s="9">
        <f>VLOOKUP(养成规划和标准成长!$X310,阵法、技能和修炼!$C$20:$N$40,COLUMNS(阵法、技能和修炼!$C$20:J$40),0)</f>
        <v>132</v>
      </c>
      <c r="BC64" s="9">
        <f>VLOOKUP(养成规划和标准成长!$X310,阵法、技能和修炼!$C$20:$N$40,COLUMNS(阵法、技能和修炼!$C$20:K$40),0)</f>
        <v>35</v>
      </c>
      <c r="BD64" s="9">
        <f>VLOOKUP(养成规划和标准成长!$X310,阵法、技能和修炼!$C$20:$N$40,COLUMNS(阵法、技能和修炼!$C$20:L$40),0)</f>
        <v>35</v>
      </c>
      <c r="BE64" s="9">
        <f>VLOOKUP(养成规划和标准成长!$X310,阵法、技能和修炼!$C$20:$N$40,COLUMNS(阵法、技能和修炼!$C$20:M$40),0)</f>
        <v>42.000000000000036</v>
      </c>
      <c r="BF64" s="9">
        <f>VLOOKUP(养成规划和标准成长!$X310,阵法、技能和修炼!$C$20:$N$40,COLUMNS(阵法、技能和修炼!$C$20:N$40),0)</f>
        <v>42.000000000000036</v>
      </c>
      <c r="BH64" s="1">
        <v>61</v>
      </c>
      <c r="BI64" s="9">
        <f>ROUND(属性投放!D$4+养成规划和标准成长!E$3*养成规划和标准成长!$AA310*养成规划和标准成长!$AB310+养成规划和标准成长!E$4*养成规划和标准成长!$AH310+养成规划和标准成长!E$5*养成规划和标准成长!$AD310+(养成规划和标准成长!E$12+养成规划和标准成长!E$13)*养成规划和标准成长!$Z310+养成规划和标准成长!E$14*养成规划和标准成长!$AA310*养成规划和标准成长!$AC310+养成规划和标准成长!E$17*10*养成规划和标准成长!$AE310+养成规划和标准成长!E$18*10*养成规划和标准成长!$AF310+养成规划和标准成长!E$19*养成规划和标准成长!$AG310,0)</f>
        <v>3694</v>
      </c>
      <c r="BJ64" s="9">
        <f>ROUND(属性投放!E$4+养成规划和标准成长!F$3*养成规划和标准成长!$AA310*养成规划和标准成长!$AB310+养成规划和标准成长!F$4*养成规划和标准成长!$AH310+养成规划和标准成长!F$5*养成规划和标准成长!$AD310+(养成规划和标准成长!F$12+养成规划和标准成长!F$13)*养成规划和标准成长!$Z310+养成规划和标准成长!F$14*养成规划和标准成长!$AA310*养成规划和标准成长!$AC310+养成规划和标准成长!F$17*10*养成规划和标准成长!$AE310+养成规划和标准成长!F$18*10*养成规划和标准成长!$AF310+养成规划和标准成长!F$19*养成规划和标准成长!$AG310,0)</f>
        <v>3127</v>
      </c>
      <c r="BK64" s="9">
        <f>ROUND(属性投放!F$4+养成规划和标准成长!G$3*养成规划和标准成长!$AA310*养成规划和标准成长!$AB310+养成规划和标准成长!G$4*养成规划和标准成长!$AH310+养成规划和标准成长!G$5*养成规划和标准成长!$AD310+(养成规划和标准成长!G$12+养成规划和标准成长!G$13)*养成规划和标准成长!$Z310+养成规划和标准成长!G$14*养成规划和标准成长!$AA310*养成规划和标准成长!$AC310+养成规划和标准成长!G$17*10*养成规划和标准成长!$AE310+养成规划和标准成长!G$18*10*养成规划和标准成长!$AF310+养成规划和标准成长!G$19*养成规划和标准成长!$AG310,0)</f>
        <v>1270</v>
      </c>
      <c r="BL64" s="9">
        <f>ROUND(属性投放!G$4+养成规划和标准成长!H$3*养成规划和标准成长!$AA310*养成规划和标准成长!$AB310+养成规划和标准成长!H$4*养成规划和标准成长!$AH310+养成规划和标准成长!H$5*养成规划和标准成长!$AD310+(养成规划和标准成长!H$12+养成规划和标准成长!H$13)*养成规划和标准成长!$Z310+养成规划和标准成长!H$14*养成规划和标准成长!$AA310*养成规划和标准成长!$AC310+养成规划和标准成长!H$17*10*养成规划和标准成长!$AE310+养成规划和标准成长!H$18*10*养成规划和标准成长!$AF310+养成规划和标准成长!H$19*养成规划和标准成长!$AG310,0)</f>
        <v>647</v>
      </c>
      <c r="BM64" s="9">
        <f>ROUND(属性投放!H$4+养成规划和标准成长!I$3*养成规划和标准成长!$AA310*养成规划和标准成长!$AB310+养成规划和标准成长!I$4*养成规划和标准成长!$AH310+养成规划和标准成长!I$5*养成规划和标准成长!$AD310+(养成规划和标准成长!I$12+养成规划和标准成长!I$13)*养成规划和标准成长!$Z310+养成规划和标准成长!I$14*养成规划和标准成长!$AA310*养成规划和标准成长!$AC310+养成规划和标准成长!I$17*10*养成规划和标准成长!$AE310+养成规划和标准成长!I$18*10*养成规划和标准成长!$AF310+养成规划和标准成长!I$19*养成规划和标准成长!$AG310,0)</f>
        <v>946</v>
      </c>
      <c r="BN64" s="9">
        <f>ROUND(属性投放!I$4+养成规划和标准成长!J$3*养成规划和标准成长!$AA310*养成规划和标准成长!$AB310+养成规划和标准成长!J$4*养成规划和标准成长!$AH310+养成规划和标准成长!J$5*养成规划和标准成长!$AD310+(养成规划和标准成长!J$12+养成规划和标准成长!J$13)*养成规划和标准成长!$Z310+养成规划和标准成长!J$14*养成规划和标准成长!$AA310*养成规划和标准成长!$AC310+养成规划和标准成长!J$17*10*养成规划和标准成长!$AE310+养成规划和标准成长!J$18*10*养成规划和标准成长!$AF310+养成规划和标准成长!J$19*养成规划和标准成长!$AG310,0)</f>
        <v>704</v>
      </c>
      <c r="BO64" s="9">
        <f>ROUND(属性投放!J$4+养成规划和标准成长!K$3*养成规划和标准成长!$AA310*养成规划和标准成长!$AB310+养成规划和标准成长!K$4*养成规划和标准成长!$AH310+养成规划和标准成长!K$5*养成规划和标准成长!$AD310+(养成规划和标准成长!K$12+养成规划和标准成长!K$13)*养成规划和标准成长!$Z310+养成规划和标准成长!K$14*养成规划和标准成长!$AA310*养成规划和标准成长!$AC310+养成规划和标准成长!K$17*10*养成规划和标准成长!$AE310+养成规划和标准成长!K$18*10*养成规划和标准成长!$AF310+养成规划和标准成长!K$19*养成规划和标准成长!$AG310,0)</f>
        <v>479</v>
      </c>
      <c r="BP64" s="9">
        <f>ROUND(属性投放!K$4+养成规划和标准成长!L$3*养成规划和标准成长!$AA310*养成规划和标准成长!$AB310+养成规划和标准成长!L$4*养成规划和标准成长!$AH310+养成规划和标准成长!L$5*养成规划和标准成长!$AD310+(养成规划和标准成长!L$12+养成规划和标准成长!L$13)*养成规划和标准成长!$Z310+养成规划和标准成长!L$14*养成规划和标准成长!$AA310*养成规划和标准成长!$AC310+养成规划和标准成长!L$17*10*养成规划和标准成长!$AE310+养成规划和标准成长!L$18*10*养成规划和标准成长!$AF310+养成规划和标准成长!L$19*养成规划和标准成长!$AG310,0)</f>
        <v>336</v>
      </c>
      <c r="BQ64" s="9">
        <f>ROUND(属性投放!L$4+养成规划和标准成长!M$3*养成规划和标准成长!$AA310*养成规划和标准成长!$AB310+养成规划和标准成长!M$4*养成规划和标准成长!$AH310+养成规划和标准成长!M$5*养成规划和标准成长!$AD310+(养成规划和标准成长!M$12+养成规划和标准成长!M$13)*养成规划和标准成长!$Z310+养成规划和标准成长!M$14*养成规划和标准成长!$AA310*养成规划和标准成长!$AC310+养成规划和标准成长!M$17*10*养成规划和标准成长!$AE310+养成规划和标准成长!M$18*10*养成规划和标准成长!$AF310+养成规划和标准成长!M$19*养成规划和标准成长!$AG310,0)</f>
        <v>667</v>
      </c>
      <c r="BR64" s="9">
        <f>ROUND(属性投放!M$4+养成规划和标准成长!N$3*养成规划和标准成长!$AA310*养成规划和标准成长!$AB310+养成规划和标准成长!N$4*养成规划和标准成长!$AH310+养成规划和标准成长!N$5*养成规划和标准成长!$AD310+(养成规划和标准成长!N$12+养成规划和标准成长!N$13)*养成规划和标准成长!$Z310+养成规划和标准成长!N$14*养成规划和标准成长!$AA310*养成规划和标准成长!$AC310+养成规划和标准成长!N$17*10*养成规划和标准成长!$AE310+养成规划和标准成长!N$18*10*养成规划和标准成长!$AF310+养成规划和标准成长!N$19*养成规划和标准成长!$AG310,0)</f>
        <v>681</v>
      </c>
      <c r="BS64" s="9">
        <f>VLOOKUP(养成规划和标准成长!$AJ310,阵法、技能和修炼!$C$20:$N$40,COLUMNS(阵法、技能和修炼!$C$20:G$40),0)</f>
        <v>172</v>
      </c>
      <c r="BT64" s="9">
        <f>VLOOKUP(养成规划和标准成长!$AJ310,阵法、技能和修炼!$C$20:$N$40,COLUMNS(阵法、技能和修炼!$C$20:H$40),0)</f>
        <v>149</v>
      </c>
      <c r="BU64" s="9">
        <f>VLOOKUP(养成规划和标准成长!$AJ310,阵法、技能和修炼!$C$20:$N$40,COLUMNS(阵法、技能和修炼!$C$20:I$40),0)</f>
        <v>172</v>
      </c>
      <c r="BV64" s="9">
        <f>VLOOKUP(养成规划和标准成长!$AJ310,阵法、技能和修炼!$C$20:$N$40,COLUMNS(阵法、技能和修炼!$C$20:J$40),0)</f>
        <v>149</v>
      </c>
      <c r="BW64" s="9">
        <f>VLOOKUP(养成规划和标准成长!$AJ310,阵法、技能和修炼!$C$20:$N$40,COLUMNS(阵法、技能和修炼!$C$20:K$40),0)</f>
        <v>40</v>
      </c>
      <c r="BX64" s="9">
        <f>VLOOKUP(养成规划和标准成长!$AJ310,阵法、技能和修炼!$C$20:$N$40,COLUMNS(阵法、技能和修炼!$C$20:L$40),0)</f>
        <v>40</v>
      </c>
      <c r="BY64" s="9">
        <f>VLOOKUP(养成规划和标准成长!$AJ310,阵法、技能和修炼!$C$20:$N$40,COLUMNS(阵法、技能和修炼!$C$20:M$40),0)</f>
        <v>48.000000000000043</v>
      </c>
      <c r="BZ64" s="9">
        <f>VLOOKUP(养成规划和标准成长!$AJ310,阵法、技能和修炼!$C$20:$N$40,COLUMNS(阵法、技能和修炼!$C$20:N$40),0)</f>
        <v>48.000000000000043</v>
      </c>
    </row>
    <row r="65" spans="1:78">
      <c r="A65" s="1">
        <v>62</v>
      </c>
      <c r="B65" s="9">
        <f>ROUND(属性投放!D$4+养成规划和标准成长!E$3*养成规划和标准成长!$O158*养成规划和标准成长!$P158+养成规划和标准成长!E$4*养成规划和标准成长!$V158+养成规划和标准成长!E$5*养成规划和标准成长!$R158+(养成规划和标准成长!E$12+养成规划和标准成长!E$13)*养成规划和标准成长!$N158+养成规划和标准成长!E$14*养成规划和标准成长!$O158*养成规划和标准成长!$Q158+养成规划和标准成长!E$17*10*养成规划和标准成长!$S158+养成规划和标准成长!E$18*10*养成规划和标准成长!$T158+养成规划和标准成长!E$19*养成规划和标准成长!$U158,0)</f>
        <v>2655</v>
      </c>
      <c r="C65" s="9">
        <f>ROUND(属性投放!E$4+养成规划和标准成长!F$3*养成规划和标准成长!$O158*养成规划和标准成长!$P158+养成规划和标准成长!F$4*养成规划和标准成长!$V158+养成规划和标准成长!F$5*养成规划和标准成长!$R158+(养成规划和标准成长!F$12+养成规划和标准成长!F$13)*养成规划和标准成长!$N158+养成规划和标准成长!F$14*养成规划和标准成长!$O158*养成规划和标准成长!$Q158+养成规划和标准成长!F$17*10*养成规划和标准成长!$S158+养成规划和标准成长!F$18*10*养成规划和标准成长!$T158+养成规划和标准成长!F$19*养成规划和标准成长!$U158,0)</f>
        <v>2678</v>
      </c>
      <c r="D65" s="9">
        <f>ROUND(属性投放!F$4+养成规划和标准成长!G$3*养成规划和标准成长!$O158*养成规划和标准成长!$P158+养成规划和标准成长!G$4*养成规划和标准成长!$V158+养成规划和标准成长!G$5*养成规划和标准成长!$R158+(养成规划和标准成长!G$12+养成规划和标准成长!G$13)*养成规划和标准成长!$N158+养成规划和标准成长!G$14*养成规划和标准成长!$O158*养成规划和标准成长!$Q158+养成规划和标准成长!G$17*10*养成规划和标准成长!$S158+养成规划和标准成长!G$18*10*养成规划和标准成长!$T158+养成规划和标准成长!G$19*养成规划和标准成长!$U158,0)</f>
        <v>995</v>
      </c>
      <c r="E65" s="9">
        <f>ROUND(属性投放!G$4+养成规划和标准成长!H$3*养成规划和标准成长!$O158*养成规划和标准成长!$P158+养成规划和标准成长!H$4*养成规划和标准成长!$V158+养成规划和标准成长!H$5*养成规划和标准成长!$R158+(养成规划和标准成长!H$12+养成规划和标准成长!H$13)*养成规划和标准成长!$N158+养成规划和标准成长!H$14*养成规划和标准成长!$O158*养成规划和标准成长!$Q158+养成规划和标准成长!H$17*10*养成规划和标准成长!$S158+养成规划和标准成长!H$18*10*养成规划和标准成长!$T158+养成规划和标准成长!H$19*养成规划和标准成长!$U158,0)</f>
        <v>443</v>
      </c>
      <c r="F65" s="9">
        <f>ROUND(属性投放!H$4+养成规划和标准成长!I$3*养成规划和标准成长!$O158*养成规划和标准成长!$P158+养成规划和标准成长!I$4*养成规划和标准成长!$V158+养成规划和标准成长!I$5*养成规划和标准成长!$R158+(养成规划和标准成长!I$12+养成规划和标准成长!I$13)*养成规划和标准成长!$N158+养成规划和标准成长!I$14*养成规划和标准成长!$O158*养成规划和标准成长!$Q158+养成规划和标准成长!I$17*10*养成规划和标准成长!$S158+养成规划和标准成长!I$18*10*养成规划和标准成长!$T158+养成规划和标准成长!I$19*养成规划和标准成长!$U158,0)</f>
        <v>758</v>
      </c>
      <c r="G65" s="9">
        <f>ROUND(属性投放!I$4+养成规划和标准成长!J$3*养成规划和标准成长!$O158*养成规划和标准成长!$P158+养成规划和标准成长!J$4*养成规划和标准成长!$V158+养成规划和标准成长!J$5*养成规划和标准成长!$R158+(养成规划和标准成长!J$12+养成规划和标准成长!J$13)*养成规划和标准成长!$N158+养成规划和标准成长!J$14*养成规划和标准成长!$O158*养成规划和标准成长!$Q158+养成规划和标准成长!J$17*10*养成规划和标准成长!$S158+养成规划和标准成长!J$18*10*养成规划和标准成长!$T158+养成规划和标准成长!J$19*养成规划和标准成长!$U158,0)</f>
        <v>540</v>
      </c>
      <c r="H65" s="9">
        <f>ROUND(属性投放!J$4+养成规划和标准成长!K$3*养成规划和标准成长!$O158*养成规划和标准成长!$P158+养成规划和标准成长!K$4*养成规划和标准成长!$V158+养成规划和标准成长!K$5*养成规划和标准成长!$R158+(养成规划和标准成长!K$12+养成规划和标准成长!K$13)*养成规划和标准成长!$N158+养成规划和标准成长!K$14*养成规划和标准成长!$O158*养成规划和标准成长!$Q158+养成规划和标准成长!K$17*10*养成规划和标准成长!$S158+养成规划和标准成长!K$18*10*养成规划和标准成长!$T158+养成规划和标准成长!K$19*养成规划和标准成长!$U158,0)</f>
        <v>371</v>
      </c>
      <c r="I65" s="9">
        <f>ROUND(属性投放!K$4+养成规划和标准成长!L$3*养成规划和标准成长!$O158*养成规划和标准成长!$P158+养成规划和标准成长!L$4*养成规划和标准成长!$V158+养成规划和标准成长!L$5*养成规划和标准成长!$R158+(养成规划和标准成长!L$12+养成规划和标准成长!L$13)*养成规划和标准成长!$N158+养成规划和标准成长!L$14*养成规划和标准成长!$O158*养成规划和标准成长!$Q158+养成规划和标准成长!L$17*10*养成规划和标准成长!$S158+养成规划和标准成长!L$18*10*养成规划和标准成长!$T158+养成规划和标准成长!L$19*养成规划和标准成长!$U158,0)</f>
        <v>202</v>
      </c>
      <c r="J65" s="9">
        <f>ROUND(属性投放!L$4+养成规划和标准成长!M$3*养成规划和标准成长!$O158*养成规划和标准成长!$P158+养成规划和标准成长!M$4*养成规划和标准成长!$V158+养成规划和标准成长!M$5*养成规划和标准成长!$R158+(养成规划和标准成长!M$12+养成规划和标准成长!M$13)*养成规划和标准成长!$N158+养成规划和标准成长!M$14*养成规划和标准成长!$O158*养成规划和标准成长!$Q158+养成规划和标准成长!M$17*10*养成规划和标准成长!$S158+养成规划和标准成长!M$18*10*养成规划和标准成长!$T158+养成规划和标准成长!M$19*养成规划和标准成长!$U158,0)</f>
        <v>641</v>
      </c>
      <c r="K65" s="9">
        <f>ROUND(属性投放!M$4+养成规划和标准成长!N$3*养成规划和标准成长!$O158*养成规划和标准成长!$P158+养成规划和标准成长!N$4*养成规划和标准成长!$V158+养成规划和标准成长!N$5*养成规划和标准成长!$R158+(养成规划和标准成长!N$12+养成规划和标准成长!N$13)*养成规划和标准成长!$N158+养成规划和标准成长!N$14*养成规划和标准成长!$O158*养成规划和标准成长!$Q158+养成规划和标准成长!N$17*10*养成规划和标准成长!$S158+养成规划和标准成长!N$18*10*养成规划和标准成长!$T158+养成规划和标准成长!N$19*养成规划和标准成长!$U158,0)</f>
        <v>648</v>
      </c>
      <c r="L65" s="9">
        <f>VLOOKUP(养成规划和标准成长!$X158,阵法、技能和修炼!$C$20:$N$40,COLUMNS(阵法、技能和修炼!$C$20:G$40),0)</f>
        <v>126</v>
      </c>
      <c r="M65" s="9">
        <f>VLOOKUP(养成规划和标准成长!$X158,阵法、技能和修炼!$C$20:$N$40,COLUMNS(阵法、技能和修炼!$C$20:H$40),0)</f>
        <v>114</v>
      </c>
      <c r="N65" s="9">
        <f>VLOOKUP(养成规划和标准成长!$X158,阵法、技能和修炼!$C$20:$N$40,COLUMNS(阵法、技能和修炼!$C$20:I$40),0)</f>
        <v>126</v>
      </c>
      <c r="O65" s="9">
        <f>VLOOKUP(养成规划和标准成长!$X158,阵法、技能和修炼!$C$20:$N$40,COLUMNS(阵法、技能和修炼!$C$20:J$40),0)</f>
        <v>114</v>
      </c>
      <c r="P65" s="9">
        <f>VLOOKUP(养成规划和标准成长!$X158,阵法、技能和修炼!$C$20:$N$40,COLUMNS(阵法、技能和修炼!$C$20:K$40),0)</f>
        <v>30</v>
      </c>
      <c r="Q65" s="9">
        <f>VLOOKUP(养成规划和标准成长!$X158,阵法、技能和修炼!$C$20:$N$40,COLUMNS(阵法、技能和修炼!$C$20:L$40),0)</f>
        <v>30</v>
      </c>
      <c r="R65" s="9">
        <f>VLOOKUP(养成规划和标准成长!$X158,阵法、技能和修炼!$C$20:$N$40,COLUMNS(阵法、技能和修炼!$C$20:M$40),0)</f>
        <v>36.000000000000028</v>
      </c>
      <c r="S65" s="9">
        <f>VLOOKUP(养成规划和标准成长!$X158,阵法、技能和修炼!$C$20:$N$40,COLUMNS(阵法、技能和修炼!$C$20:N$40),0)</f>
        <v>36.000000000000028</v>
      </c>
      <c r="T65" s="1">
        <v>62</v>
      </c>
      <c r="U65" s="9">
        <f>ROUND(属性投放!D$4+养成规划和标准成长!E$3*养成规划和标准成长!$C311*养成规划和标准成长!$D311+养成规划和标准成长!E$4*养成规划和标准成长!$J311+养成规划和标准成长!E$5*养成规划和标准成长!$F311+(养成规划和标准成长!E$12+养成规划和标准成长!E$13)*养成规划和标准成长!$B311+养成规划和标准成长!E$14*养成规划和标准成长!$C311*养成规划和标准成长!$E311+养成规划和标准成长!E$17*10*养成规划和标准成长!$G311+养成规划和标准成长!E$18*10*养成规划和标准成长!$H311+养成规划和标准成长!E$19*养成规划和标准成长!$I311,0)</f>
        <v>2951</v>
      </c>
      <c r="V65" s="9">
        <f>ROUND(属性投放!E$4+养成规划和标准成长!F$3*养成规划和标准成长!$C311*养成规划和标准成长!$D311+养成规划和标准成长!F$4*养成规划和标准成长!$J311+养成规划和标准成长!F$5*养成规划和标准成长!$F311+(养成规划和标准成长!F$12+养成规划和标准成长!F$13)*养成规划和标准成长!$B311+养成规划和标准成长!F$14*养成规划和标准成长!$C311*养成规划和标准成长!$E311+养成规划和标准成长!F$17*10*养成规划和标准成长!$G311+养成规划和标准成长!F$18*10*养成规划和标准成长!$H311+养成规划和标准成长!F$19*养成规划和标准成长!$I311,0)</f>
        <v>2850</v>
      </c>
      <c r="W65" s="9">
        <f>ROUND(属性投放!F$4+养成规划和标准成长!G$3*养成规划和标准成长!$C311*养成规划和标准成长!$D311+养成规划和标准成长!G$4*养成规划和标准成长!$J311+养成规划和标准成长!G$5*养成规划和标准成长!$F311+(养成规划和标准成长!G$12+养成规划和标准成长!G$13)*养成规划和标准成长!$B311+养成规划和标准成长!G$14*养成规划和标准成长!$C311*养成规划和标准成长!$E311+养成规划和标准成长!G$17*10*养成规划和标准成长!$G311+养成规划和标准成长!G$18*10*养成规划和标准成长!$H311+养成规划和标准成长!G$19*养成规划和标准成长!$I311,0)</f>
        <v>1079</v>
      </c>
      <c r="X65" s="9">
        <f>ROUND(属性投放!G$4+养成规划和标准成长!H$3*养成规划和标准成长!$C311*养成规划和标准成长!$D311+养成规划和标准成长!H$4*养成规划和标准成长!$J311+养成规划和标准成长!H$5*养成规划和标准成长!$F311+(养成规划和标准成长!H$12+养成规划和标准成长!H$13)*养成规划和标准成长!$B311+养成规划和标准成长!H$14*养成规划和标准成长!$C311*养成规划和标准成长!$E311+养成规划和标准成长!H$17*10*养成规划和标准成长!$G311+养成规划和标准成长!H$18*10*养成规划和标准成长!$H311+养成规划和标准成长!H$19*养成规划和标准成长!$I311,0)</f>
        <v>501</v>
      </c>
      <c r="Y65" s="9">
        <f>ROUND(属性投放!H$4+养成规划和标准成长!I$3*养成规划和标准成长!$C311*养成规划和标准成长!$D311+养成规划和标准成长!I$4*养成规划和标准成长!$J311+养成规划和标准成长!I$5*养成规划和标准成长!$F311+(养成规划和标准成长!I$12+养成规划和标准成长!I$13)*养成规划和标准成长!$B311+养成规划和标准成长!I$14*养成规划和标准成长!$C311*养成规划和标准成长!$E311+养成规划和标准成长!I$17*10*养成规划和标准成长!$G311+养成规划和标准成长!I$18*10*养成规划和标准成长!$H311+养成规划和标准成长!I$19*养成规划和标准成长!$I311,0)</f>
        <v>812</v>
      </c>
      <c r="Z65" s="9">
        <f>ROUND(属性投放!I$4+养成规划和标准成长!J$3*养成规划和标准成长!$C311*养成规划和标准成长!$D311+养成规划和标准成长!J$4*养成规划和标准成长!$J311+养成规划和标准成长!J$5*养成规划和标准成长!$F311+(养成规划和标准成长!J$12+养成规划和标准成长!J$13)*养成规划和标准成长!$B311+养成规划和标准成长!J$14*养成规划和标准成长!$C311*养成规划和标准成长!$E311+养成规划和标准成长!J$17*10*养成规划和标准成长!$G311+养成规划和标准成长!J$18*10*养成规划和标准成长!$H311+养成规划和标准成长!J$19*养成规划和标准成长!$I311,0)</f>
        <v>585</v>
      </c>
      <c r="AA65" s="9">
        <f>ROUND(属性投放!J$4+养成规划和标准成长!K$3*养成规划和标准成长!$C311*养成规划和标准成长!$D311+养成规划和标准成长!K$4*养成规划和标准成长!$J311+养成规划和标准成长!K$5*养成规划和标准成长!$F311+(养成规划和标准成长!K$12+养成规划和标准成长!K$13)*养成规划和标准成长!$B311+养成规划和标准成长!K$14*养成规划和标准成长!$C311*养成规划和标准成长!$E311+养成规划和标准成长!K$17*10*养成规划和标准成长!$G311+养成规划和标准成长!K$18*10*养成规划和标准成长!$H311+养成规划和标准成长!K$19*养成规划和标准成长!$I311,0)</f>
        <v>405</v>
      </c>
      <c r="AB65" s="9">
        <f>ROUND(属性投放!K$4+养成规划和标准成长!L$3*养成规划和标准成长!$C311*养成规划和标准成长!$D311+养成规划和标准成长!L$4*养成规划和标准成长!$J311+养成规划和标准成长!L$5*养成规划和标准成长!$F311+(养成规划和标准成长!L$12+养成规划和标准成长!L$13)*养成规划和标准成长!$B311+养成规划和标准成长!L$14*养成规划和标准成长!$C311*养成规划和标准成长!$E311+养成规划和标准成长!L$17*10*养成规划和标准成长!$G311+养成规划和标准成长!L$18*10*养成规划和标准成长!$H311+养成规划和标准成长!L$19*养成规划和标准成长!$I311,0)</f>
        <v>242</v>
      </c>
      <c r="AC65" s="9">
        <f>ROUND(属性投放!L$4+养成规划和标准成长!M$3*养成规划和标准成长!$C311*养成规划和标准成长!$D311+养成规划和标准成长!M$4*养成规划和标准成长!$J311+养成规划和标准成长!M$5*养成规划和标准成长!$F311+(养成规划和标准成长!M$12+养成规划和标准成长!M$13)*养成规划和标准成长!$B311+养成规划和标准成长!M$14*养成规划和标准成长!$C311*养成规划和标准成长!$E311+养成规划和标准成长!M$17*10*养成规划和标准成长!$G311+养成规划和标准成长!M$18*10*养成规划和标准成长!$H311+养成规划和标准成长!M$19*养成规划和标准成长!$I311,0)</f>
        <v>649</v>
      </c>
      <c r="AD65" s="9">
        <f>ROUND(属性投放!M$4+养成规划和标准成长!N$3*养成规划和标准成长!$C311*养成规划和标准成长!$D311+养成规划和标准成长!N$4*养成规划和标准成长!$J311+养成规划和标准成长!N$5*养成规划和标准成长!$F311+(养成规划和标准成长!N$12+养成规划和标准成长!N$13)*养成规划和标准成长!$B311+养成规划和标准成长!N$14*养成规划和标准成长!$C311*养成规划和标准成长!$E311+养成规划和标准成长!N$17*10*养成规划和标准成长!$G311+养成规划和标准成长!N$18*10*养成规划和标准成长!$H311+养成规划和标准成长!N$19*养成规划和标准成长!$I311,0)</f>
        <v>659</v>
      </c>
      <c r="AE65" s="9">
        <f>VLOOKUP(养成规划和标准成长!$L311,阵法、技能和修炼!$C$20:$N$40,COLUMNS(阵法、技能和修炼!$C$20:G$40),0)</f>
        <v>126</v>
      </c>
      <c r="AF65" s="9">
        <f>VLOOKUP(养成规划和标准成长!$L311,阵法、技能和修炼!$C$20:$N$40,COLUMNS(阵法、技能和修炼!$C$20:H$40),0)</f>
        <v>114</v>
      </c>
      <c r="AG65" s="9">
        <f>VLOOKUP(养成规划和标准成长!$L311,阵法、技能和修炼!$C$20:$N$40,COLUMNS(阵法、技能和修炼!$C$20:I$40),0)</f>
        <v>126</v>
      </c>
      <c r="AH65" s="9">
        <f>VLOOKUP(养成规划和标准成长!$L311,阵法、技能和修炼!$C$20:$N$40,COLUMNS(阵法、技能和修炼!$C$20:J$40),0)</f>
        <v>114</v>
      </c>
      <c r="AI65" s="9">
        <f>VLOOKUP(养成规划和标准成长!$L311,阵法、技能和修炼!$C$20:$N$40,COLUMNS(阵法、技能和修炼!$C$20:K$40),0)</f>
        <v>30</v>
      </c>
      <c r="AJ65" s="9">
        <f>VLOOKUP(养成规划和标准成长!$L311,阵法、技能和修炼!$C$20:$N$40,COLUMNS(阵法、技能和修炼!$C$20:L$40),0)</f>
        <v>30</v>
      </c>
      <c r="AK65" s="9">
        <f>VLOOKUP(养成规划和标准成长!$L311,阵法、技能和修炼!$C$20:$N$40,COLUMNS(阵法、技能和修炼!$C$20:M$40),0)</f>
        <v>36.000000000000028</v>
      </c>
      <c r="AL65" s="9">
        <f>VLOOKUP(养成规划和标准成长!$L311,阵法、技能和修炼!$C$20:$N$40,COLUMNS(阵法、技能和修炼!$C$20:N$40),0)</f>
        <v>36.000000000000028</v>
      </c>
      <c r="AN65" s="1">
        <v>62</v>
      </c>
      <c r="AO65" s="9">
        <f>ROUND(属性投放!D$4+养成规划和标准成长!E$3*养成规划和标准成长!$O311*养成规划和标准成长!$P311+养成规划和标准成长!E$4*养成规划和标准成长!$V311+养成规划和标准成长!E$5*养成规划和标准成长!$R311+(养成规划和标准成长!E$12+养成规划和标准成长!E$13)*养成规划和标准成长!$N311+养成规划和标准成长!E$14*养成规划和标准成长!$O311*养成规划和标准成长!$Q311+养成规划和标准成长!E$17*10*养成规划和标准成长!$S311+养成规划和标准成长!E$18*10*养成规划和标准成长!$T311+养成规划和标准成长!E$19*养成规划和标准成长!$U311,0)</f>
        <v>3372</v>
      </c>
      <c r="AP65" s="9">
        <f>ROUND(属性投放!E$4+养成规划和标准成长!F$3*养成规划和标准成长!$O311*养成规划和标准成长!$P311+养成规划和标准成长!F$4*养成规划和标准成长!$V311+养成规划和标准成长!F$5*养成规划和标准成长!$R311+(养成规划和标准成长!F$12+养成规划和标准成长!F$13)*养成规划和标准成长!$N311+养成规划和标准成长!F$14*养成规划和标准成长!$O311*养成规划和标准成长!$Q311+养成规划和标准成长!F$17*10*养成规划和标准成长!$S311+养成规划和标准成长!F$18*10*养成规划和标准成长!$T311+养成规划和标准成长!F$19*养成规划和标准成长!$U311,0)</f>
        <v>3021</v>
      </c>
      <c r="AQ65" s="9">
        <f>ROUND(属性投放!F$4+养成规划和标准成长!G$3*养成规划和标准成长!$O311*养成规划和标准成长!$P311+养成规划和标准成长!G$4*养成规划和标准成长!$V311+养成规划和标准成长!G$5*养成规划和标准成长!$R311+(养成规划和标准成长!G$12+养成规划和标准成长!G$13)*养成规划和标准成长!$N311+养成规划和标准成长!G$14*养成规划和标准成长!$O311*养成规划和标准成长!$Q311+养成规划和标准成长!G$17*10*养成规划和标准成长!$S311+养成规划和标准成长!G$18*10*养成规划和标准成长!$T311+养成规划和标准成长!G$19*养成规划和标准成长!$U311,0)</f>
        <v>1187</v>
      </c>
      <c r="AR65" s="9">
        <f>ROUND(属性投放!G$4+养成规划和标准成长!H$3*养成规划和标准成长!$O311*养成规划和标准成长!$P311+养成规划和标准成长!H$4*养成规划和标准成长!$V311+养成规划和标准成长!H$5*养成规划和标准成长!$R311+(养成规划和标准成长!H$12+养成规划和标准成长!H$13)*养成规划和标准成长!$N311+养成规划和标准成长!H$14*养成规划和标准成长!$O311*养成规划和标准成长!$Q311+养成规划和标准成长!H$17*10*养成规划和标准成长!$S311+养成规划和标准成长!H$18*10*养成规划和标准成长!$T311+养成规划和标准成长!H$19*养成规划和标准成长!$U311,0)</f>
        <v>584</v>
      </c>
      <c r="AS65" s="9">
        <f>ROUND(属性投放!H$4+养成规划和标准成长!I$3*养成规划和标准成长!$O311*养成规划和标准成长!$P311+养成规划和标准成长!I$4*养成规划和标准成长!$V311+养成规划和标准成长!I$5*养成规划和标准成长!$R311+(养成规划和标准成长!I$12+养成规划和标准成长!I$13)*养成规划和标准成长!$N311+养成规划和标准成长!I$14*养成规划和标准成长!$O311*养成规划和标准成长!$Q311+养成规划和标准成长!I$17*10*养成规划和标准成长!$S311+养成规划和标准成长!I$18*10*养成规划和标准成长!$T311+养成规划和标准成长!I$19*养成规划和标准成长!$U311,0)</f>
        <v>890</v>
      </c>
      <c r="AT65" s="9">
        <f>ROUND(属性投放!I$4+养成规划和标准成长!J$3*养成规划和标准成长!$O311*养成规划和标准成长!$P311+养成规划和标准成长!J$4*养成规划和标准成长!$V311+养成规划和标准成长!J$5*养成规划和标准成长!$R311+(养成规划和标准成长!J$12+养成规划和标准成长!J$13)*养成规划和标准成长!$N311+养成规划和标准成长!J$14*养成规划和标准成长!$O311*养成规划和标准成长!$Q311+养成规划和标准成长!J$17*10*养成规划和标准成长!$S311+养成规划和标准成长!J$18*10*养成规划和标准成长!$T311+养成规划和标准成长!J$19*养成规划和标准成长!$U311,0)</f>
        <v>655</v>
      </c>
      <c r="AU65" s="9">
        <f>ROUND(属性投放!J$4+养成规划和标准成长!K$3*养成规划和标准成长!$O311*养成规划和标准成长!$P311+养成规划和标准成长!K$4*养成规划和标准成长!$V311+养成规划和标准成长!K$5*养成规划和标准成长!$R311+(养成规划和标准成长!K$12+养成规划和标准成长!K$13)*养成规划和标准成长!$N311+养成规划和标准成长!K$14*养成规划和标准成长!$O311*养成规划和标准成长!$Q311+养成规划和标准成长!K$17*10*养成规划和标准成长!$S311+养成规划和标准成长!K$18*10*养成规划和标准成长!$T311+养成规划和标准成长!K$19*养成规划和标准成长!$U311,0)</f>
        <v>450</v>
      </c>
      <c r="AV65" s="9">
        <f>ROUND(属性投放!K$4+养成规划和标准成长!L$3*养成规划和标准成长!$O311*养成规划和标准成长!$P311+养成规划和标准成长!L$4*养成规划和标准成长!$V311+养成规划和标准成长!L$5*养成规划和标准成长!$R311+(养成规划和标准成长!L$12+养成规划和标准成长!L$13)*养成规划和标准成长!$N311+养成规划和标准成长!L$14*养成规划和标准成长!$O311*养成规划和标准成长!$Q311+养成规划和标准成长!L$17*10*养成规划和标准成长!$S311+养成规划和标准成长!L$18*10*养成规划和标准成长!$T311+养成规划和标准成长!L$19*养成规划和标准成长!$U311,0)</f>
        <v>295</v>
      </c>
      <c r="AW65" s="9">
        <f>ROUND(属性投放!L$4+养成规划和标准成长!M$3*养成规划和标准成长!$O311*养成规划和标准成长!$P311+养成规划和标准成长!M$4*养成规划和标准成长!$V311+养成规划和标准成长!M$5*养成规划和标准成长!$R311+(养成规划和标准成长!M$12+养成规划和标准成长!M$13)*养成规划和标准成长!$N311+养成规划和标准成长!M$14*养成规划和标准成长!$O311*养成规划和标准成长!$Q311+养成规划和标准成长!M$17*10*养成规划和标准成长!$S311+养成规划和标准成长!M$18*10*养成规划和标准成长!$T311+养成规划和标准成长!M$19*养成规划和标准成长!$U311,0)</f>
        <v>665</v>
      </c>
      <c r="AX65" s="9">
        <f>ROUND(属性投放!M$4+养成规划和标准成长!N$3*养成规划和标准成长!$O311*养成规划和标准成长!$P311+养成规划和标准成长!N$4*养成规划和标准成长!$V311+养成规划和标准成长!N$5*养成规划和标准成长!$R311+(养成规划和标准成长!N$12+养成规划和标准成长!N$13)*养成规划和标准成长!$N311+养成规划和标准成长!N$14*养成规划和标准成长!$O311*养成规划和标准成长!$Q311+养成规划和标准成长!N$17*10*养成规划和标准成长!$S311+养成规划和标准成长!N$18*10*养成规划和标准成长!$T311+养成规划和标准成长!N$19*养成规划和标准成长!$U311,0)</f>
        <v>678</v>
      </c>
      <c r="AY65" s="9">
        <f>VLOOKUP(养成规划和标准成长!$X311,阵法、技能和修炼!$C$20:$N$40,COLUMNS(阵法、技能和修炼!$C$20:G$40),0)</f>
        <v>149</v>
      </c>
      <c r="AZ65" s="9">
        <f>VLOOKUP(养成规划和标准成长!$X311,阵法、技能和修炼!$C$20:$N$40,COLUMNS(阵法、技能和修炼!$C$20:H$40),0)</f>
        <v>132</v>
      </c>
      <c r="BA65" s="9">
        <f>VLOOKUP(养成规划和标准成长!$X311,阵法、技能和修炼!$C$20:$N$40,COLUMNS(阵法、技能和修炼!$C$20:I$40),0)</f>
        <v>149</v>
      </c>
      <c r="BB65" s="9">
        <f>VLOOKUP(养成规划和标准成长!$X311,阵法、技能和修炼!$C$20:$N$40,COLUMNS(阵法、技能和修炼!$C$20:J$40),0)</f>
        <v>132</v>
      </c>
      <c r="BC65" s="9">
        <f>VLOOKUP(养成规划和标准成长!$X311,阵法、技能和修炼!$C$20:$N$40,COLUMNS(阵法、技能和修炼!$C$20:K$40),0)</f>
        <v>35</v>
      </c>
      <c r="BD65" s="9">
        <f>VLOOKUP(养成规划和标准成长!$X311,阵法、技能和修炼!$C$20:$N$40,COLUMNS(阵法、技能和修炼!$C$20:L$40),0)</f>
        <v>35</v>
      </c>
      <c r="BE65" s="9">
        <f>VLOOKUP(养成规划和标准成长!$X311,阵法、技能和修炼!$C$20:$N$40,COLUMNS(阵法、技能和修炼!$C$20:M$40),0)</f>
        <v>42.000000000000036</v>
      </c>
      <c r="BF65" s="9">
        <f>VLOOKUP(养成规划和标准成长!$X311,阵法、技能和修炼!$C$20:$N$40,COLUMNS(阵法、技能和修炼!$C$20:N$40),0)</f>
        <v>42.000000000000036</v>
      </c>
      <c r="BH65" s="1">
        <v>62</v>
      </c>
      <c r="BI65" s="9">
        <f>ROUND(属性投放!D$4+养成规划和标准成长!E$3*养成规划和标准成长!$AA311*养成规划和标准成长!$AB311+养成规划和标准成长!E$4*养成规划和标准成长!$AH311+养成规划和标准成长!E$5*养成规划和标准成长!$AD311+(养成规划和标准成长!E$12+养成规划和标准成长!E$13)*养成规划和标准成长!$Z311+养成规划和标准成长!E$14*养成规划和标准成长!$AA311*养成规划和标准成长!$AC311+养成规划和标准成长!E$17*10*养成规划和标准成长!$AE311+养成规划和标准成长!E$18*10*养成规划和标准成长!$AF311+养成规划和标准成长!E$19*养成规划和标准成长!$AG311,0)</f>
        <v>3724</v>
      </c>
      <c r="BJ65" s="9">
        <f>ROUND(属性投放!E$4+养成规划和标准成长!F$3*养成规划和标准成长!$AA311*养成规划和标准成长!$AB311+养成规划和标准成长!F$4*养成规划和标准成长!$AH311+养成规划和标准成长!F$5*养成规划和标准成长!$AD311+(养成规划和标准成长!F$12+养成规划和标准成长!F$13)*养成规划和标准成长!$Z311+养成规划和标准成长!F$14*养成规划和标准成长!$AA311*养成规划和标准成长!$AC311+养成规划和标准成长!F$17*10*养成规划和标准成长!$AE311+养成规划和标准成长!F$18*10*养成规划和标准成长!$AF311+养成规划和标准成长!F$19*养成规划和标准成长!$AG311,0)</f>
        <v>3162</v>
      </c>
      <c r="BK65" s="9">
        <f>ROUND(属性投放!F$4+养成规划和标准成长!G$3*养成规划和标准成长!$AA311*养成规划和标准成长!$AB311+养成规划和标准成长!G$4*养成规划和标准成长!$AH311+养成规划和标准成长!G$5*养成规划和标准成长!$AD311+(养成规划和标准成长!G$12+养成规划和标准成长!G$13)*养成规划和标准成长!$Z311+养成规划和标准成长!G$14*养成规划和标准成长!$AA311*养成规划和标准成长!$AC311+养成规划和标准成长!G$17*10*养成规划和标准成长!$AE311+养成规划和标准成长!G$18*10*养成规划和标准成长!$AF311+养成规划和标准成长!G$19*养成规划和标准成长!$AG311,0)</f>
        <v>1279</v>
      </c>
      <c r="BL65" s="9">
        <f>ROUND(属性投放!G$4+养成规划和标准成长!H$3*养成规划和标准成长!$AA311*养成规划和标准成长!$AB311+养成规划和标准成长!H$4*养成规划和标准成长!$AH311+养成规划和标准成长!H$5*养成规划和标准成长!$AD311+(养成规划和标准成长!H$12+养成规划和标准成长!H$13)*养成规划和标准成长!$Z311+养成规划和标准成长!H$14*养成规划和标准成长!$AA311*养成规划和标准成长!$AC311+养成规划和标准成长!H$17*10*养成规划和标准成长!$AE311+养成规划和标准成长!H$18*10*养成规划和标准成长!$AF311+养成规划和标准成长!H$19*养成规划和标准成长!$AG311,0)</f>
        <v>650</v>
      </c>
      <c r="BM65" s="9">
        <f>ROUND(属性投放!H$4+养成规划和标准成长!I$3*养成规划和标准成长!$AA311*养成规划和标准成长!$AB311+养成规划和标准成长!I$4*养成规划和标准成长!$AH311+养成规划和标准成长!I$5*养成规划和标准成长!$AD311+(养成规划和标准成长!I$12+养成规划和标准成长!I$13)*养成规划和标准成长!$Z311+养成规划和标准成长!I$14*养成规划和标准成长!$AA311*养成规划和标准成长!$AC311+养成规划和标准成长!I$17*10*养成规划和标准成长!$AE311+养成规划和标准成长!I$18*10*养成规划和标准成长!$AF311+养成规划和标准成长!I$19*养成规划和标准成长!$AG311,0)</f>
        <v>954</v>
      </c>
      <c r="BN65" s="9">
        <f>ROUND(属性投放!I$4+养成规划和标准成长!J$3*养成规划和标准成长!$AA311*养成规划和标准成长!$AB311+养成规划和标准成长!J$4*养成规划和标准成长!$AH311+养成规划和标准成长!J$5*养成规划和标准成长!$AD311+(养成规划和标准成长!J$12+养成规划和标准成长!J$13)*养成规划和标准成长!$Z311+养成规划和标准成长!J$14*养成规划和标准成长!$AA311*养成规划和标准成长!$AC311+养成规划和标准成长!J$17*10*养成规划和标准成长!$AE311+养成规划和标准成长!J$18*10*养成规划和标准成长!$AF311+养成规划和标准成长!J$19*养成规划和标准成长!$AG311,0)</f>
        <v>710</v>
      </c>
      <c r="BO65" s="9">
        <f>ROUND(属性投放!J$4+养成规划和标准成长!K$3*养成规划和标准成长!$AA311*养成规划和标准成长!$AB311+养成规划和标准成长!K$4*养成规划和标准成长!$AH311+养成规划和标准成长!K$5*养成规划和标准成长!$AD311+(养成规划和标准成长!K$12+养成规划和标准成长!K$13)*养成规划和标准成长!$Z311+养成规划和标准成长!K$14*养成规划和标准成长!$AA311*养成规划和标准成长!$AC311+养成规划和标准成长!K$17*10*养成规划和标准成长!$AE311+养成规划和标准成长!K$18*10*养成规划和标准成长!$AF311+养成规划和标准成长!K$19*养成规划和标准成长!$AG311,0)</f>
        <v>483</v>
      </c>
      <c r="BP65" s="9">
        <f>ROUND(属性投放!K$4+养成规划和标准成长!L$3*养成规划和标准成长!$AA311*养成规划和标准成长!$AB311+养成规划和标准成长!L$4*养成规划和标准成长!$AH311+养成规划和标准成长!L$5*养成规划和标准成长!$AD311+(养成规划和标准成长!L$12+养成规划和标准成长!L$13)*养成规划和标准成长!$Z311+养成规划和标准成长!L$14*养成规划和标准成长!$AA311*养成规划和标准成长!$AC311+养成规划和标准成长!L$17*10*养成规划和标准成长!$AE311+养成规划和标准成长!L$18*10*养成规划和标准成长!$AF311+养成规划和标准成长!L$19*养成规划和标准成长!$AG311,0)</f>
        <v>337</v>
      </c>
      <c r="BQ65" s="9">
        <f>ROUND(属性投放!L$4+养成规划和标准成长!M$3*养成规划和标准成长!$AA311*养成规划和标准成长!$AB311+养成规划和标准成长!M$4*养成规划和标准成长!$AH311+养成规划和标准成长!M$5*养成规划和标准成长!$AD311+(养成规划和标准成长!M$12+养成规划和标准成长!M$13)*养成规划和标准成长!$Z311+养成规划和标准成长!M$14*养成规划和标准成长!$AA311*养成规划和标准成长!$AC311+养成规划和标准成长!M$17*10*养成规划和标准成长!$AE311+养成规划和标准成长!M$18*10*养成规划和标准成长!$AF311+养成规划和标准成长!M$19*养成规划和标准成长!$AG311,0)</f>
        <v>677</v>
      </c>
      <c r="BR65" s="9">
        <f>ROUND(属性投放!M$4+养成规划和标准成长!N$3*养成规划和标准成长!$AA311*养成规划和标准成长!$AB311+养成规划和标准成长!N$4*养成规划和标准成长!$AH311+养成规划和标准成长!N$5*养成规划和标准成长!$AD311+(养成规划和标准成长!N$12+养成规划和标准成长!N$13)*养成规划和标准成长!$Z311+养成规划和标准成长!N$14*养成规划和标准成长!$AA311*养成规划和标准成长!$AC311+养成规划和标准成长!N$17*10*养成规划和标准成长!$AE311+养成规划和标准成长!N$18*10*养成规划和标准成长!$AF311+养成规划和标准成长!N$19*养成规划和标准成长!$AG311,0)</f>
        <v>691</v>
      </c>
      <c r="BS65" s="9">
        <f>VLOOKUP(养成规划和标准成长!$AJ311,阵法、技能和修炼!$C$20:$N$40,COLUMNS(阵法、技能和修炼!$C$20:G$40),0)</f>
        <v>172</v>
      </c>
      <c r="BT65" s="9">
        <f>VLOOKUP(养成规划和标准成长!$AJ311,阵法、技能和修炼!$C$20:$N$40,COLUMNS(阵法、技能和修炼!$C$20:H$40),0)</f>
        <v>149</v>
      </c>
      <c r="BU65" s="9">
        <f>VLOOKUP(养成规划和标准成长!$AJ311,阵法、技能和修炼!$C$20:$N$40,COLUMNS(阵法、技能和修炼!$C$20:I$40),0)</f>
        <v>172</v>
      </c>
      <c r="BV65" s="9">
        <f>VLOOKUP(养成规划和标准成长!$AJ311,阵法、技能和修炼!$C$20:$N$40,COLUMNS(阵法、技能和修炼!$C$20:J$40),0)</f>
        <v>149</v>
      </c>
      <c r="BW65" s="9">
        <f>VLOOKUP(养成规划和标准成长!$AJ311,阵法、技能和修炼!$C$20:$N$40,COLUMNS(阵法、技能和修炼!$C$20:K$40),0)</f>
        <v>40</v>
      </c>
      <c r="BX65" s="9">
        <f>VLOOKUP(养成规划和标准成长!$AJ311,阵法、技能和修炼!$C$20:$N$40,COLUMNS(阵法、技能和修炼!$C$20:L$40),0)</f>
        <v>40</v>
      </c>
      <c r="BY65" s="9">
        <f>VLOOKUP(养成规划和标准成长!$AJ311,阵法、技能和修炼!$C$20:$N$40,COLUMNS(阵法、技能和修炼!$C$20:M$40),0)</f>
        <v>48.000000000000043</v>
      </c>
      <c r="BZ65" s="9">
        <f>VLOOKUP(养成规划和标准成长!$AJ311,阵法、技能和修炼!$C$20:$N$40,COLUMNS(阵法、技能和修炼!$C$20:N$40),0)</f>
        <v>48.000000000000043</v>
      </c>
    </row>
    <row r="66" spans="1:78">
      <c r="A66" s="1">
        <v>63</v>
      </c>
      <c r="B66" s="9">
        <f>ROUND(属性投放!D$4+养成规划和标准成长!E$3*养成规划和标准成长!$O159*养成规划和标准成长!$P159+养成规划和标准成长!E$4*养成规划和标准成长!$V159+养成规划和标准成长!E$5*养成规划和标准成长!$R159+(养成规划和标准成长!E$12+养成规划和标准成长!E$13)*养成规划和标准成长!$N159+养成规划和标准成长!E$14*养成规划和标准成长!$O159*养成规划和标准成长!$Q159+养成规划和标准成长!E$17*10*养成规划和标准成长!$S159+养成规划和标准成长!E$18*10*养成规划和标准成长!$T159+养成规划和标准成长!E$19*养成规划和标准成长!$U159,0)</f>
        <v>2678</v>
      </c>
      <c r="C66" s="9">
        <f>ROUND(属性投放!E$4+养成规划和标准成长!F$3*养成规划和标准成长!$O159*养成规划和标准成长!$P159+养成规划和标准成长!F$4*养成规划和标准成长!$V159+养成规划和标准成长!F$5*养成规划和标准成长!$R159+(养成规划和标准成长!F$12+养成规划和标准成长!F$13)*养成规划和标准成长!$N159+养成规划和标准成长!F$14*养成规划和标准成长!$O159*养成规划和标准成长!$Q159+养成规划和标准成长!F$17*10*养成规划和标准成长!$S159+养成规划和标准成长!F$18*10*养成规划和标准成长!$T159+养成规划和标准成长!F$19*养成规划和标准成长!$U159,0)</f>
        <v>2710</v>
      </c>
      <c r="D66" s="9">
        <f>ROUND(属性投放!F$4+养成规划和标准成长!G$3*养成规划和标准成长!$O159*养成规划和标准成长!$P159+养成规划和标准成长!G$4*养成规划和标准成长!$V159+养成规划和标准成长!G$5*养成规划和标准成长!$R159+(养成规划和标准成长!G$12+养成规划和标准成长!G$13)*养成规划和标准成长!$N159+养成规划和标准成长!G$14*养成规划和标准成长!$O159*养成规划和标准成长!$Q159+养成规划和标准成长!G$17*10*养成规划和标准成长!$S159+养成规划和标准成长!G$18*10*养成规划和标准成长!$T159+养成规划和标准成长!G$19*养成规划和标准成长!$U159,0)</f>
        <v>1003</v>
      </c>
      <c r="E66" s="9">
        <f>ROUND(属性投放!G$4+养成规划和标准成长!H$3*养成规划和标准成长!$O159*养成规划和标准成长!$P159+养成规划和标准成长!H$4*养成规划和标准成长!$V159+养成规划和标准成长!H$5*养成规划和标准成长!$R159+(养成规划和标准成长!H$12+养成规划和标准成长!H$13)*养成规划和标准成长!$N159+养成规划和标准成长!H$14*养成规划和标准成长!$O159*养成规划和标准成长!$Q159+养成规划和标准成长!H$17*10*养成规划和标准成长!$S159+养成规划和标准成长!H$18*10*养成规划和标准成长!$T159+养成规划和标准成长!H$19*养成规划和标准成长!$U159,0)</f>
        <v>445</v>
      </c>
      <c r="F66" s="9">
        <f>ROUND(属性投放!H$4+养成规划和标准成长!I$3*养成规划和标准成长!$O159*养成规划和标准成长!$P159+养成规划和标准成长!I$4*养成规划和标准成长!$V159+养成规划和标准成长!I$5*养成规划和标准成长!$R159+(养成规划和标准成长!I$12+养成规划和标准成长!I$13)*养成规划和标准成长!$N159+养成规划和标准成长!I$14*养成规划和标准成长!$O159*养成规划和标准成长!$Q159+养成规划和标准成长!I$17*10*养成规划和标准成长!$S159+养成规划和标准成长!I$18*10*养成规划和标准成长!$T159+养成规划和标准成长!I$19*养成规划和标准成长!$U159,0)</f>
        <v>765</v>
      </c>
      <c r="G66" s="9">
        <f>ROUND(属性投放!I$4+养成规划和标准成长!J$3*养成规划和标准成长!$O159*养成规划和标准成长!$P159+养成规划和标准成长!J$4*养成规划和标准成长!$V159+养成规划和标准成长!J$5*养成规划和标准成长!$R159+(养成规划和标准成长!J$12+养成规划和标准成长!J$13)*养成规划和标准成长!$N159+养成规划和标准成长!J$14*养成规划和标准成长!$O159*养成规划和标准成长!$Q159+养成规划和标准成长!J$17*10*养成规划和标准成长!$S159+养成规划和标准成长!J$18*10*养成规划和标准成长!$T159+养成规划和标准成长!J$19*养成规划和标准成长!$U159,0)</f>
        <v>545</v>
      </c>
      <c r="H66" s="9">
        <f>ROUND(属性投放!J$4+养成规划和标准成长!K$3*养成规划和标准成长!$O159*养成规划和标准成长!$P159+养成规划和标准成长!K$4*养成规划和标准成长!$V159+养成规划和标准成长!K$5*养成规划和标准成长!$R159+(养成规划和标准成长!K$12+养成规划和标准成长!K$13)*养成规划和标准成长!$N159+养成规划和标准成长!K$14*养成规划和标准成长!$O159*养成规划和标准成长!$Q159+养成规划和标准成长!K$17*10*养成规划和标准成长!$S159+养成规划和标准成长!K$18*10*养成规划和标准成长!$T159+养成规划和标准成长!K$19*养成规划和标准成长!$U159,0)</f>
        <v>375</v>
      </c>
      <c r="I66" s="9">
        <f>ROUND(属性投放!K$4+养成规划和标准成长!L$3*养成规划和标准成长!$O159*养成规划和标准成长!$P159+养成规划和标准成长!L$4*养成规划和标准成长!$V159+养成规划和标准成长!L$5*养成规划和标准成长!$R159+(养成规划和标准成长!L$12+养成规划和标准成长!L$13)*养成规划和标准成长!$N159+养成规划和标准成长!L$14*养成规划和标准成长!$O159*养成规划和标准成长!$Q159+养成规划和标准成长!L$17*10*养成规划和标准成长!$S159+养成规划和标准成长!L$18*10*养成规划和标准成长!$T159+养成规划和标准成长!L$19*养成规划和标准成长!$U159,0)</f>
        <v>202</v>
      </c>
      <c r="J66" s="9">
        <f>ROUND(属性投放!L$4+养成规划和标准成长!M$3*养成规划和标准成长!$O159*养成规划和标准成长!$P159+养成规划和标准成长!M$4*养成规划和标准成长!$V159+养成规划和标准成长!M$5*养成规划和标准成长!$R159+(养成规划和标准成长!M$12+养成规划和标准成长!M$13)*养成规划和标准成长!$N159+养成规划和标准成长!M$14*养成规划和标准成长!$O159*养成规划和标准成长!$Q159+养成规划和标准成长!M$17*10*养成规划和标准成长!$S159+养成规划和标准成长!M$18*10*养成规划和标准成长!$T159+养成规划和标准成长!M$19*养成规划和标准成长!$U159,0)</f>
        <v>651</v>
      </c>
      <c r="K66" s="9">
        <f>ROUND(属性投放!M$4+养成规划和标准成长!N$3*养成规划和标准成长!$O159*养成规划和标准成长!$P159+养成规划和标准成长!N$4*养成规划和标准成长!$V159+养成规划和标准成长!N$5*养成规划和标准成长!$R159+(养成规划和标准成长!N$12+养成规划和标准成长!N$13)*养成规划和标准成长!$N159+养成规划和标准成长!N$14*养成规划和标准成长!$O159*养成规划和标准成长!$Q159+养成规划和标准成长!N$17*10*养成规划和标准成长!$S159+养成规划和标准成长!N$18*10*养成规划和标准成长!$T159+养成规划和标准成长!N$19*养成规划和标准成长!$U159,0)</f>
        <v>658</v>
      </c>
      <c r="L66" s="9">
        <f>VLOOKUP(养成规划和标准成长!$X159,阵法、技能和修炼!$C$20:$N$40,COLUMNS(阵法、技能和修炼!$C$20:G$40),0)</f>
        <v>126</v>
      </c>
      <c r="M66" s="9">
        <f>VLOOKUP(养成规划和标准成长!$X159,阵法、技能和修炼!$C$20:$N$40,COLUMNS(阵法、技能和修炼!$C$20:H$40),0)</f>
        <v>114</v>
      </c>
      <c r="N66" s="9">
        <f>VLOOKUP(养成规划和标准成长!$X159,阵法、技能和修炼!$C$20:$N$40,COLUMNS(阵法、技能和修炼!$C$20:I$40),0)</f>
        <v>126</v>
      </c>
      <c r="O66" s="9">
        <f>VLOOKUP(养成规划和标准成长!$X159,阵法、技能和修炼!$C$20:$N$40,COLUMNS(阵法、技能和修炼!$C$20:J$40),0)</f>
        <v>114</v>
      </c>
      <c r="P66" s="9">
        <f>VLOOKUP(养成规划和标准成长!$X159,阵法、技能和修炼!$C$20:$N$40,COLUMNS(阵法、技能和修炼!$C$20:K$40),0)</f>
        <v>30</v>
      </c>
      <c r="Q66" s="9">
        <f>VLOOKUP(养成规划和标准成长!$X159,阵法、技能和修炼!$C$20:$N$40,COLUMNS(阵法、技能和修炼!$C$20:L$40),0)</f>
        <v>30</v>
      </c>
      <c r="R66" s="9">
        <f>VLOOKUP(养成规划和标准成长!$X159,阵法、技能和修炼!$C$20:$N$40,COLUMNS(阵法、技能和修炼!$C$20:M$40),0)</f>
        <v>36.000000000000028</v>
      </c>
      <c r="S66" s="9">
        <f>VLOOKUP(养成规划和标准成长!$X159,阵法、技能和修炼!$C$20:$N$40,COLUMNS(阵法、技能和修炼!$C$20:N$40),0)</f>
        <v>36.000000000000028</v>
      </c>
      <c r="T66" s="1">
        <v>63</v>
      </c>
      <c r="U66" s="9">
        <f>ROUND(属性投放!D$4+养成规划和标准成长!E$3*养成规划和标准成长!$C312*养成规划和标准成长!$D312+养成规划和标准成长!E$4*养成规划和标准成长!$J312+养成规划和标准成长!E$5*养成规划和标准成长!$F312+(养成规划和标准成长!E$12+养成规划和标准成长!E$13)*养成规划和标准成长!$B312+养成规划和标准成长!E$14*养成规划和标准成长!$C312*养成规划和标准成长!$E312+养成规划和标准成长!E$17*10*养成规划和标准成长!$G312+养成规划和标准成长!E$18*10*养成规划和标准成长!$H312+养成规划和标准成长!E$19*养成规划和标准成长!$I312,0)</f>
        <v>2975</v>
      </c>
      <c r="V66" s="9">
        <f>ROUND(属性投放!E$4+养成规划和标准成长!F$3*养成规划和标准成长!$C312*养成规划和标准成长!$D312+养成规划和标准成长!F$4*养成规划和标准成长!$J312+养成规划和标准成长!F$5*养成规划和标准成长!$F312+(养成规划和标准成长!F$12+养成规划和标准成长!F$13)*养成规划和标准成长!$B312+养成规划和标准成长!F$14*养成规划和标准成长!$C312*养成规划和标准成长!$E312+养成规划和标准成长!F$17*10*养成规划和标准成长!$G312+养成规划和标准成长!F$18*10*养成规划和标准成长!$H312+养成规划和标准成长!F$19*养成规划和标准成长!$I312,0)</f>
        <v>2883</v>
      </c>
      <c r="W66" s="9">
        <f>ROUND(属性投放!F$4+养成规划和标准成长!G$3*养成规划和标准成长!$C312*养成规划和标准成长!$D312+养成规划和标准成长!G$4*养成规划和标准成长!$J312+养成规划和标准成长!G$5*养成规划和标准成长!$F312+(养成规划和标准成长!G$12+养成规划和标准成长!G$13)*养成规划和标准成长!$B312+养成规划和标准成长!G$14*养成规划和标准成长!$C312*养成规划和标准成长!$E312+养成规划和标准成长!G$17*10*养成规划和标准成长!$G312+养成规划和标准成长!G$18*10*养成规划和标准成长!$H312+养成规划和标准成长!G$19*养成规划和标准成长!$I312,0)</f>
        <v>1087</v>
      </c>
      <c r="X66" s="9">
        <f>ROUND(属性投放!G$4+养成规划和标准成长!H$3*养成规划和标准成长!$C312*养成规划和标准成长!$D312+养成规划和标准成长!H$4*养成规划和标准成长!$J312+养成规划和标准成长!H$5*养成规划和标准成长!$F312+(养成规划和标准成长!H$12+养成规划和标准成长!H$13)*养成规划和标准成长!$B312+养成规划和标准成长!H$14*养成规划和标准成长!$C312*养成规划和标准成长!$E312+养成规划和标准成长!H$17*10*养成规划和标准成长!$G312+养成规划和标准成长!H$18*10*养成规划和标准成长!$H312+养成规划和标准成长!H$19*养成规划和标准成长!$I312,0)</f>
        <v>503</v>
      </c>
      <c r="Y66" s="9">
        <f>ROUND(属性投放!H$4+养成规划和标准成长!I$3*养成规划和标准成长!$C312*养成规划和标准成长!$D312+养成规划和标准成长!I$4*养成规划和标准成长!$J312+养成规划和标准成长!I$5*养成规划和标准成长!$F312+(养成规划和标准成长!I$12+养成规划和标准成长!I$13)*养成规划和标准成长!$B312+养成规划和标准成长!I$14*养成规划和标准成长!$C312*养成规划和标准成长!$E312+养成规划和标准成长!I$17*10*养成规划和标准成长!$G312+养成规划和标准成长!I$18*10*养成规划和标准成长!$H312+养成规划和标准成长!I$19*养成规划和标准成长!$I312,0)</f>
        <v>819</v>
      </c>
      <c r="Z66" s="9">
        <f>ROUND(属性投放!I$4+养成规划和标准成长!J$3*养成规划和标准成长!$C312*养成规划和标准成长!$D312+养成规划和标准成长!J$4*养成规划和标准成长!$J312+养成规划和标准成长!J$5*养成规划和标准成长!$F312+(养成规划和标准成长!J$12+养成规划和标准成长!J$13)*养成规划和标准成长!$B312+养成规划和标准成长!J$14*养成规划和标准成长!$C312*养成规划和标准成长!$E312+养成规划和标准成长!J$17*10*养成规划和标准成长!$G312+养成规划和标准成长!J$18*10*养成规划和标准成长!$H312+养成规划和标准成长!J$19*养成规划和标准成长!$I312,0)</f>
        <v>591</v>
      </c>
      <c r="AA66" s="9">
        <f>ROUND(属性投放!J$4+养成规划和标准成长!K$3*养成规划和标准成长!$C312*养成规划和标准成长!$D312+养成规划和标准成长!K$4*养成规划和标准成长!$J312+养成规划和标准成长!K$5*养成规划和标准成长!$F312+(养成规划和标准成长!K$12+养成规划和标准成长!K$13)*养成规划和标准成长!$B312+养成规划和标准成长!K$14*养成规划和标准成长!$C312*养成规划和标准成长!$E312+养成规划和标准成长!K$17*10*养成规划和标准成长!$G312+养成规划和标准成长!K$18*10*养成规划和标准成长!$H312+养成规划和标准成长!K$19*养成规划和标准成长!$I312,0)</f>
        <v>408</v>
      </c>
      <c r="AB66" s="9">
        <f>ROUND(属性投放!K$4+养成规划和标准成长!L$3*养成规划和标准成长!$C312*养成规划和标准成长!$D312+养成规划和标准成长!L$4*养成规划和标准成长!$J312+养成规划和标准成长!L$5*养成规划和标准成长!$F312+(养成规划和标准成长!L$12+养成规划和标准成长!L$13)*养成规划和标准成长!$B312+养成规划和标准成长!L$14*养成规划和标准成长!$C312*养成规划和标准成长!$E312+养成规划和标准成长!L$17*10*养成规划和标准成长!$G312+养成规划和标准成长!L$18*10*养成规划和标准成长!$H312+养成规划和标准成长!L$19*养成规划和标准成长!$I312,0)</f>
        <v>242</v>
      </c>
      <c r="AC66" s="9">
        <f>ROUND(属性投放!L$4+养成规划和标准成长!M$3*养成规划和标准成长!$C312*养成规划和标准成长!$D312+养成规划和标准成长!M$4*养成规划和标准成长!$J312+养成规划和标准成长!M$5*养成规划和标准成长!$F312+(养成规划和标准成长!M$12+养成规划和标准成长!M$13)*养成规划和标准成长!$B312+养成规划和标准成长!M$14*养成规划和标准成长!$C312*养成规划和标准成长!$E312+养成规划和标准成长!M$17*10*养成规划和标准成长!$G312+养成规划和标准成长!M$18*10*养成规划和标准成长!$H312+养成规划和标准成长!M$19*养成规划和标准成长!$I312,0)</f>
        <v>659</v>
      </c>
      <c r="AD66" s="9">
        <f>ROUND(属性投放!M$4+养成规划和标准成长!N$3*养成规划和标准成长!$C312*养成规划和标准成长!$D312+养成规划和标准成长!N$4*养成规划和标准成长!$J312+养成规划和标准成长!N$5*养成规划和标准成长!$F312+(养成规划和标准成长!N$12+养成规划和标准成长!N$13)*养成规划和标准成长!$B312+养成规划和标准成长!N$14*养成规划和标准成长!$C312*养成规划和标准成长!$E312+养成规划和标准成长!N$17*10*养成规划和标准成长!$G312+养成规划和标准成长!N$18*10*养成规划和标准成长!$H312+养成规划和标准成长!N$19*养成规划和标准成长!$I312,0)</f>
        <v>669</v>
      </c>
      <c r="AE66" s="9">
        <f>VLOOKUP(养成规划和标准成长!$L312,阵法、技能和修炼!$C$20:$N$40,COLUMNS(阵法、技能和修炼!$C$20:G$40),0)</f>
        <v>126</v>
      </c>
      <c r="AF66" s="9">
        <f>VLOOKUP(养成规划和标准成长!$L312,阵法、技能和修炼!$C$20:$N$40,COLUMNS(阵法、技能和修炼!$C$20:H$40),0)</f>
        <v>114</v>
      </c>
      <c r="AG66" s="9">
        <f>VLOOKUP(养成规划和标准成长!$L312,阵法、技能和修炼!$C$20:$N$40,COLUMNS(阵法、技能和修炼!$C$20:I$40),0)</f>
        <v>126</v>
      </c>
      <c r="AH66" s="9">
        <f>VLOOKUP(养成规划和标准成长!$L312,阵法、技能和修炼!$C$20:$N$40,COLUMNS(阵法、技能和修炼!$C$20:J$40),0)</f>
        <v>114</v>
      </c>
      <c r="AI66" s="9">
        <f>VLOOKUP(养成规划和标准成长!$L312,阵法、技能和修炼!$C$20:$N$40,COLUMNS(阵法、技能和修炼!$C$20:K$40),0)</f>
        <v>30</v>
      </c>
      <c r="AJ66" s="9">
        <f>VLOOKUP(养成规划和标准成长!$L312,阵法、技能和修炼!$C$20:$N$40,COLUMNS(阵法、技能和修炼!$C$20:L$40),0)</f>
        <v>30</v>
      </c>
      <c r="AK66" s="9">
        <f>VLOOKUP(养成规划和标准成长!$L312,阵法、技能和修炼!$C$20:$N$40,COLUMNS(阵法、技能和修炼!$C$20:M$40),0)</f>
        <v>36.000000000000028</v>
      </c>
      <c r="AL66" s="9">
        <f>VLOOKUP(养成规划和标准成长!$L312,阵法、技能和修炼!$C$20:$N$40,COLUMNS(阵法、技能和修炼!$C$20:N$40),0)</f>
        <v>36.000000000000028</v>
      </c>
      <c r="AN66" s="1">
        <v>63</v>
      </c>
      <c r="AO66" s="9">
        <f>ROUND(属性投放!D$4+养成规划和标准成长!E$3*养成规划和标准成长!$O312*养成规划和标准成长!$P312+养成规划和标准成长!E$4*养成规划和标准成长!$V312+养成规划和标准成长!E$5*养成规划和标准成长!$R312+(养成规划和标准成长!E$12+养成规划和标准成长!E$13)*养成规划和标准成长!$N312+养成规划和标准成长!E$14*养成规划和标准成长!$O312*养成规划和标准成长!$Q312+养成规划和标准成长!E$17*10*养成规划和标准成长!$S312+养成规划和标准成长!E$18*10*养成规划和标准成长!$T312+养成规划和标准成长!E$19*养成规划和标准成长!$U312,0)</f>
        <v>3399</v>
      </c>
      <c r="AP66" s="9">
        <f>ROUND(属性投放!E$4+养成规划和标准成长!F$3*养成规划和标准成长!$O312*养成规划和标准成长!$P312+养成规划和标准成长!F$4*养成规划和标准成长!$V312+养成规划和标准成长!F$5*养成规划和标准成长!$R312+(养成规划和标准成长!F$12+养成规划和标准成长!F$13)*养成规划和标准成长!$N312+养成规划和标准成长!F$14*养成规划和标准成长!$O312*养成规划和标准成长!$Q312+养成规划和标准成长!F$17*10*养成规划和标准成长!$S312+养成规划和标准成长!F$18*10*养成规划和标准成长!$T312+养成规划和标准成长!F$19*养成规划和标准成长!$U312,0)</f>
        <v>3055</v>
      </c>
      <c r="AQ66" s="9">
        <f>ROUND(属性投放!F$4+养成规划和标准成长!G$3*养成规划和标准成长!$O312*养成规划和标准成长!$P312+养成规划和标准成长!G$4*养成规划和标准成长!$V312+养成规划和标准成长!G$5*养成规划和标准成长!$R312+(养成规划和标准成长!G$12+养成规划和标准成长!G$13)*养成规划和标准成长!$N312+养成规划和标准成长!G$14*养成规划和标准成长!$O312*养成规划和标准成长!$Q312+养成规划和标准成长!G$17*10*养成规划和标准成长!$S312+养成规划和标准成长!G$18*10*养成规划和标准成长!$T312+养成规划和标准成长!G$19*养成规划和标准成长!$U312,0)</f>
        <v>1195</v>
      </c>
      <c r="AR66" s="9">
        <f>ROUND(属性投放!G$4+养成规划和标准成长!H$3*养成规划和标准成长!$O312*养成规划和标准成长!$P312+养成规划和标准成长!H$4*养成规划和标准成长!$V312+养成规划和标准成长!H$5*养成规划和标准成长!$R312+(养成规划和标准成长!H$12+养成规划和标准成长!H$13)*养成规划和标准成长!$N312+养成规划和标准成长!H$14*养成规划和标准成长!$O312*养成规划和标准成长!$Q312+养成规划和标准成长!H$17*10*养成规划和标准成长!$S312+养成规划和标准成长!H$18*10*养成规划和标准成长!$T312+养成规划和标准成长!H$19*养成规划和标准成长!$U312,0)</f>
        <v>586</v>
      </c>
      <c r="AS66" s="9">
        <f>ROUND(属性投放!H$4+养成规划和标准成长!I$3*养成规划和标准成长!$O312*养成规划和标准成长!$P312+养成规划和标准成长!I$4*养成规划和标准成长!$V312+养成规划和标准成长!I$5*养成规划和标准成长!$R312+(养成规划和标准成长!I$12+养成规划和标准成长!I$13)*养成规划和标准成长!$N312+养成规划和标准成长!I$14*养成规划和标准成长!$O312*养成规划和标准成长!$Q312+养成规划和标准成长!I$17*10*养成规划和标准成长!$S312+养成规划和标准成长!I$18*10*养成规划和标准成长!$T312+养成规划和标准成长!I$19*养成规划和标准成长!$U312,0)</f>
        <v>897</v>
      </c>
      <c r="AT66" s="9">
        <f>ROUND(属性投放!I$4+养成规划和标准成长!J$3*养成规划和标准成长!$O312*养成规划和标准成长!$P312+养成规划和标准成长!J$4*养成规划和标准成长!$V312+养成规划和标准成长!J$5*养成规划和标准成长!$R312+(养成规划和标准成长!J$12+养成规划和标准成长!J$13)*养成规划和标准成长!$N312+养成规划和标准成长!J$14*养成规划和标准成长!$O312*养成规划和标准成长!$Q312+养成规划和标准成长!J$17*10*养成规划和标准成长!$S312+养成规划和标准成长!J$18*10*养成规划和标准成长!$T312+养成规划和标准成长!J$19*养成规划和标准成长!$U312,0)</f>
        <v>661</v>
      </c>
      <c r="AU66" s="9">
        <f>ROUND(属性投放!J$4+养成规划和标准成长!K$3*养成规划和标准成长!$O312*养成规划和标准成长!$P312+养成规划和标准成长!K$4*养成规划和标准成长!$V312+养成规划和标准成长!K$5*养成规划和标准成长!$R312+(养成规划和标准成长!K$12+养成规划和标准成长!K$13)*养成规划和标准成长!$N312+养成规划和标准成长!K$14*养成规划和标准成长!$O312*养成规划和标准成长!$Q312+养成规划和标准成长!K$17*10*养成规划和标准成长!$S312+养成规划和标准成长!K$18*10*养成规划和标准成长!$T312+养成规划和标准成长!K$19*养成规划和标准成长!$U312,0)</f>
        <v>454</v>
      </c>
      <c r="AV66" s="9">
        <f>ROUND(属性投放!K$4+养成规划和标准成长!L$3*养成规划和标准成长!$O312*养成规划和标准成长!$P312+养成规划和标准成长!L$4*养成规划和标准成长!$V312+养成规划和标准成长!L$5*养成规划和标准成长!$R312+(养成规划和标准成长!L$12+养成规划和标准成长!L$13)*养成规划和标准成长!$N312+养成规划和标准成长!L$14*养成规划和标准成长!$O312*养成规划和标准成长!$Q312+养成规划和标准成长!L$17*10*养成规划和标准成长!$S312+养成规划和标准成长!L$18*10*养成规划和标准成长!$T312+养成规划和标准成长!L$19*养成规划和标准成长!$U312,0)</f>
        <v>295</v>
      </c>
      <c r="AW66" s="9">
        <f>ROUND(属性投放!L$4+养成规划和标准成长!M$3*养成规划和标准成长!$O312*养成规划和标准成长!$P312+养成规划和标准成长!M$4*养成规划和标准成长!$V312+养成规划和标准成长!M$5*养成规划和标准成长!$R312+(养成规划和标准成长!M$12+养成规划和标准成长!M$13)*养成规划和标准成长!$N312+养成规划和标准成长!M$14*养成规划和标准成长!$O312*养成规划和标准成长!$Q312+养成规划和标准成长!M$17*10*养成规划和标准成长!$S312+养成规划和标准成长!M$18*10*养成规划和标准成长!$T312+养成规划和标准成长!M$19*养成规划和标准成长!$U312,0)</f>
        <v>675</v>
      </c>
      <c r="AX66" s="9">
        <f>ROUND(属性投放!M$4+养成规划和标准成长!N$3*养成规划和标准成长!$O312*养成规划和标准成长!$P312+养成规划和标准成长!N$4*养成规划和标准成长!$V312+养成规划和标准成长!N$5*养成规划和标准成长!$R312+(养成规划和标准成长!N$12+养成规划和标准成长!N$13)*养成规划和标准成长!$N312+养成规划和标准成长!N$14*养成规划和标准成长!$O312*养成规划和标准成长!$Q312+养成规划和标准成长!N$17*10*养成规划和标准成长!$S312+养成规划和标准成长!N$18*10*养成规划和标准成长!$T312+养成规划和标准成长!N$19*养成规划和标准成长!$U312,0)</f>
        <v>688</v>
      </c>
      <c r="AY66" s="9">
        <f>VLOOKUP(养成规划和标准成长!$X312,阵法、技能和修炼!$C$20:$N$40,COLUMNS(阵法、技能和修炼!$C$20:G$40),0)</f>
        <v>149</v>
      </c>
      <c r="AZ66" s="9">
        <f>VLOOKUP(养成规划和标准成长!$X312,阵法、技能和修炼!$C$20:$N$40,COLUMNS(阵法、技能和修炼!$C$20:H$40),0)</f>
        <v>132</v>
      </c>
      <c r="BA66" s="9">
        <f>VLOOKUP(养成规划和标准成长!$X312,阵法、技能和修炼!$C$20:$N$40,COLUMNS(阵法、技能和修炼!$C$20:I$40),0)</f>
        <v>149</v>
      </c>
      <c r="BB66" s="9">
        <f>VLOOKUP(养成规划和标准成长!$X312,阵法、技能和修炼!$C$20:$N$40,COLUMNS(阵法、技能和修炼!$C$20:J$40),0)</f>
        <v>132</v>
      </c>
      <c r="BC66" s="9">
        <f>VLOOKUP(养成规划和标准成长!$X312,阵法、技能和修炼!$C$20:$N$40,COLUMNS(阵法、技能和修炼!$C$20:K$40),0)</f>
        <v>35</v>
      </c>
      <c r="BD66" s="9">
        <f>VLOOKUP(养成规划和标准成长!$X312,阵法、技能和修炼!$C$20:$N$40,COLUMNS(阵法、技能和修炼!$C$20:L$40),0)</f>
        <v>35</v>
      </c>
      <c r="BE66" s="9">
        <f>VLOOKUP(养成规划和标准成长!$X312,阵法、技能和修炼!$C$20:$N$40,COLUMNS(阵法、技能和修炼!$C$20:M$40),0)</f>
        <v>42.000000000000036</v>
      </c>
      <c r="BF66" s="9">
        <f>VLOOKUP(养成规划和标准成长!$X312,阵法、技能和修炼!$C$20:$N$40,COLUMNS(阵法、技能和修炼!$C$20:N$40),0)</f>
        <v>42.000000000000036</v>
      </c>
      <c r="BH66" s="1">
        <v>63</v>
      </c>
      <c r="BI66" s="9">
        <f>ROUND(属性投放!D$4+养成规划和标准成长!E$3*养成规划和标准成长!$AA312*养成规划和标准成长!$AB312+养成规划和标准成长!E$4*养成规划和标准成长!$AH312+养成规划和标准成长!E$5*养成规划和标准成长!$AD312+(养成规划和标准成长!E$12+养成规划和标准成长!E$13)*养成规划和标准成长!$Z312+养成规划和标准成长!E$14*养成规划和标准成长!$AA312*养成规划和标准成长!$AC312+养成规划和标准成长!E$17*10*养成规划和标准成长!$AE312+养成规划和标准成长!E$18*10*养成规划和标准成长!$AF312+养成规划和标准成长!E$19*养成规划和标准成长!$AG312,0)</f>
        <v>3754</v>
      </c>
      <c r="BJ66" s="9">
        <f>ROUND(属性投放!E$4+养成规划和标准成长!F$3*养成规划和标准成长!$AA312*养成规划和标准成长!$AB312+养成规划和标准成长!F$4*养成规划和标准成长!$AH312+养成规划和标准成长!F$5*养成规划和标准成长!$AD312+(养成规划和标准成长!F$12+养成规划和标准成长!F$13)*养成规划和标准成长!$Z312+养成规划和标准成长!F$14*养成规划和标准成长!$AA312*养成规划和标准成长!$AC312+养成规划和标准成长!F$17*10*养成规划和标准成长!$AE312+养成规划和标准成长!F$18*10*养成规划和标准成长!$AF312+养成规划和标准成长!F$19*养成规划和标准成长!$AG312,0)</f>
        <v>3197</v>
      </c>
      <c r="BK66" s="9">
        <f>ROUND(属性投放!F$4+养成规划和标准成长!G$3*养成规划和标准成长!$AA312*养成规划和标准成长!$AB312+养成规划和标准成长!G$4*养成规划和标准成长!$AH312+养成规划和标准成长!G$5*养成规划和标准成长!$AD312+(养成规划和标准成长!G$12+养成规划和标准成长!G$13)*养成规划和标准成长!$Z312+养成规划和标准成长!G$14*养成规划和标准成长!$AA312*养成规划和标准成长!$AC312+养成规划和标准成长!G$17*10*养成规划和标准成长!$AE312+养成规划和标准成长!G$18*10*养成规划和标准成长!$AF312+养成规划和标准成长!G$19*养成规划和标准成长!$AG312,0)</f>
        <v>1287</v>
      </c>
      <c r="BL66" s="9">
        <f>ROUND(属性投放!G$4+养成规划和标准成长!H$3*养成规划和标准成长!$AA312*养成规划和标准成长!$AB312+养成规划和标准成长!H$4*养成规划和标准成长!$AH312+养成规划和标准成长!H$5*养成规划和标准成长!$AD312+(养成规划和标准成长!H$12+养成规划和标准成长!H$13)*养成规划和标准成长!$Z312+养成规划和标准成长!H$14*养成规划和标准成长!$AA312*养成规划和标准成长!$AC312+养成规划和标准成长!H$17*10*养成规划和标准成长!$AE312+养成规划和标准成长!H$18*10*养成规划和标准成长!$AF312+养成规划和标准成长!H$19*养成规划和标准成长!$AG312,0)</f>
        <v>653</v>
      </c>
      <c r="BM66" s="9">
        <f>ROUND(属性投放!H$4+养成规划和标准成长!I$3*养成规划和标准成长!$AA312*养成规划和标准成长!$AB312+养成规划和标准成长!I$4*养成规划和标准成长!$AH312+养成规划和标准成长!I$5*养成规划和标准成长!$AD312+(养成规划和标准成长!I$12+养成规划和标准成长!I$13)*养成规划和标准成长!$Z312+养成规划和标准成长!I$14*养成规划和标准成长!$AA312*养成规划和标准成长!$AC312+养成规划和标准成长!I$17*10*养成规划和标准成长!$AE312+养成规划和标准成长!I$18*10*养成规划和标准成长!$AF312+养成规划和标准成长!I$19*养成规划和标准成长!$AG312,0)</f>
        <v>961</v>
      </c>
      <c r="BN66" s="9">
        <f>ROUND(属性投放!I$4+养成规划和标准成长!J$3*养成规划和标准成长!$AA312*养成规划和标准成长!$AB312+养成规划和标准成长!J$4*养成规划和标准成长!$AH312+养成规划和标准成长!J$5*养成规划和标准成长!$AD312+(养成规划和标准成长!J$12+养成规划和标准成长!J$13)*养成规划和标准成长!$Z312+养成规划和标准成长!J$14*养成规划和标准成长!$AA312*养成规划和标准成长!$AC312+养成规划和标准成长!J$17*10*养成规划和标准成长!$AE312+养成规划和标准成长!J$18*10*养成规划和标准成长!$AF312+养成规划和标准成长!J$19*养成规划和标准成长!$AG312,0)</f>
        <v>716</v>
      </c>
      <c r="BO66" s="9">
        <f>ROUND(属性投放!J$4+养成规划和标准成长!K$3*养成规划和标准成长!$AA312*养成规划和标准成长!$AB312+养成规划和标准成长!K$4*养成规划和标准成长!$AH312+养成规划和标准成长!K$5*养成规划和标准成长!$AD312+(养成规划和标准成长!K$12+养成规划和标准成长!K$13)*养成规划和标准成长!$Z312+养成规划和标准成长!K$14*养成规划和标准成长!$AA312*养成规划和标准成长!$AC312+养成规划和标准成长!K$17*10*养成规划和标准成长!$AE312+养成规划和标准成长!K$18*10*养成规划和标准成长!$AF312+养成规划和标准成长!K$19*养成规划和标准成长!$AG312,0)</f>
        <v>487</v>
      </c>
      <c r="BP66" s="9">
        <f>ROUND(属性投放!K$4+养成规划和标准成长!L$3*养成规划和标准成长!$AA312*养成规划和标准成长!$AB312+养成规划和标准成长!L$4*养成规划和标准成长!$AH312+养成规划和标准成长!L$5*养成规划和标准成长!$AD312+(养成规划和标准成长!L$12+养成规划和标准成长!L$13)*养成规划和标准成长!$Z312+养成规划和标准成长!L$14*养成规划和标准成长!$AA312*养成规划和标准成长!$AC312+养成规划和标准成长!L$17*10*养成规划和标准成长!$AE312+养成规划和标准成长!L$18*10*养成规划和标准成长!$AF312+养成规划和标准成长!L$19*养成规划和标准成长!$AG312,0)</f>
        <v>337</v>
      </c>
      <c r="BQ66" s="9">
        <f>ROUND(属性投放!L$4+养成规划和标准成长!M$3*养成规划和标准成长!$AA312*养成规划和标准成长!$AB312+养成规划和标准成长!M$4*养成规划和标准成长!$AH312+养成规划和标准成长!M$5*养成规划和标准成长!$AD312+(养成规划和标准成长!M$12+养成规划和标准成长!M$13)*养成规划和标准成长!$Z312+养成规划和标准成长!M$14*养成规划和标准成长!$AA312*养成规划和标准成长!$AC312+养成规划和标准成长!M$17*10*养成规划和标准成长!$AE312+养成规划和标准成长!M$18*10*养成规划和标准成长!$AF312+养成规划和标准成长!M$19*养成规划和标准成长!$AG312,0)</f>
        <v>687</v>
      </c>
      <c r="BR66" s="9">
        <f>ROUND(属性投放!M$4+养成规划和标准成长!N$3*养成规划和标准成长!$AA312*养成规划和标准成长!$AB312+养成规划和标准成长!N$4*养成规划和标准成长!$AH312+养成规划和标准成长!N$5*养成规划和标准成长!$AD312+(养成规划和标准成长!N$12+养成规划和标准成长!N$13)*养成规划和标准成长!$Z312+养成规划和标准成长!N$14*养成规划和标准成长!$AA312*养成规划和标准成长!$AC312+养成规划和标准成长!N$17*10*养成规划和标准成长!$AE312+养成规划和标准成长!N$18*10*养成规划和标准成长!$AF312+养成规划和标准成长!N$19*养成规划和标准成长!$AG312,0)</f>
        <v>701</v>
      </c>
      <c r="BS66" s="9">
        <f>VLOOKUP(养成规划和标准成长!$AJ312,阵法、技能和修炼!$C$20:$N$40,COLUMNS(阵法、技能和修炼!$C$20:G$40),0)</f>
        <v>172</v>
      </c>
      <c r="BT66" s="9">
        <f>VLOOKUP(养成规划和标准成长!$AJ312,阵法、技能和修炼!$C$20:$N$40,COLUMNS(阵法、技能和修炼!$C$20:H$40),0)</f>
        <v>149</v>
      </c>
      <c r="BU66" s="9">
        <f>VLOOKUP(养成规划和标准成长!$AJ312,阵法、技能和修炼!$C$20:$N$40,COLUMNS(阵法、技能和修炼!$C$20:I$40),0)</f>
        <v>172</v>
      </c>
      <c r="BV66" s="9">
        <f>VLOOKUP(养成规划和标准成长!$AJ312,阵法、技能和修炼!$C$20:$N$40,COLUMNS(阵法、技能和修炼!$C$20:J$40),0)</f>
        <v>149</v>
      </c>
      <c r="BW66" s="9">
        <f>VLOOKUP(养成规划和标准成长!$AJ312,阵法、技能和修炼!$C$20:$N$40,COLUMNS(阵法、技能和修炼!$C$20:K$40),0)</f>
        <v>40</v>
      </c>
      <c r="BX66" s="9">
        <f>VLOOKUP(养成规划和标准成长!$AJ312,阵法、技能和修炼!$C$20:$N$40,COLUMNS(阵法、技能和修炼!$C$20:L$40),0)</f>
        <v>40</v>
      </c>
      <c r="BY66" s="9">
        <f>VLOOKUP(养成规划和标准成长!$AJ312,阵法、技能和修炼!$C$20:$N$40,COLUMNS(阵法、技能和修炼!$C$20:M$40),0)</f>
        <v>48.000000000000043</v>
      </c>
      <c r="BZ66" s="9">
        <f>VLOOKUP(养成规划和标准成长!$AJ312,阵法、技能和修炼!$C$20:$N$40,COLUMNS(阵法、技能和修炼!$C$20:N$40),0)</f>
        <v>48.000000000000043</v>
      </c>
    </row>
    <row r="67" spans="1:78">
      <c r="A67" s="1">
        <v>64</v>
      </c>
      <c r="B67" s="9">
        <f>ROUND(属性投放!D$4+养成规划和标准成长!E$3*养成规划和标准成长!$O160*养成规划和标准成长!$P160+养成规划和标准成长!E$4*养成规划和标准成长!$V160+养成规划和标准成长!E$5*养成规划和标准成长!$R160+(养成规划和标准成长!E$12+养成规划和标准成长!E$13)*养成规划和标准成长!$N160+养成规划和标准成长!E$14*养成规划和标准成长!$O160*养成规划和标准成长!$Q160+养成规划和标准成长!E$17*10*养成规划和标准成长!$S160+养成规划和标准成长!E$18*10*养成规划和标准成长!$T160+养成规划和标准成长!E$19*养成规划和标准成长!$U160,0)</f>
        <v>2701</v>
      </c>
      <c r="C67" s="9">
        <f>ROUND(属性投放!E$4+养成规划和标准成长!F$3*养成规划和标准成长!$O160*养成规划和标准成长!$P160+养成规划和标准成长!F$4*养成规划和标准成长!$V160+养成规划和标准成长!F$5*养成规划和标准成长!$R160+(养成规划和标准成长!F$12+养成规划和标准成长!F$13)*养成规划和标准成长!$N160+养成规划和标准成长!F$14*养成规划和标准成长!$O160*养成规划和标准成长!$Q160+养成规划和标准成长!F$17*10*养成规划和标准成长!$S160+养成规划和标准成长!F$18*10*养成规划和标准成长!$T160+养成规划和标准成长!F$19*养成规划和标准成长!$U160,0)</f>
        <v>2742</v>
      </c>
      <c r="D67" s="9">
        <f>ROUND(属性投放!F$4+养成规划和标准成长!G$3*养成规划和标准成长!$O160*养成规划和标准成长!$P160+养成规划和标准成长!G$4*养成规划和标准成长!$V160+养成规划和标准成长!G$5*养成规划和标准成长!$R160+(养成规划和标准成长!G$12+养成规划和标准成长!G$13)*养成规划和标准成长!$N160+养成规划和标准成长!G$14*养成规划和标准成长!$O160*养成规划和标准成长!$Q160+养成规划和标准成长!G$17*10*养成规划和标准成长!$S160+养成规划和标准成长!G$18*10*养成规划和标准成长!$T160+养成规划和标准成长!G$19*养成规划和标准成长!$U160,0)</f>
        <v>1010</v>
      </c>
      <c r="E67" s="9">
        <f>ROUND(属性投放!G$4+养成规划和标准成长!H$3*养成规划和标准成长!$O160*养成规划和标准成长!$P160+养成规划和标准成长!H$4*养成规划和标准成长!$V160+养成规划和标准成长!H$5*养成规划和标准成长!$R160+(养成规划和标准成长!H$12+养成规划和标准成长!H$13)*养成规划和标准成长!$N160+养成规划和标准成长!H$14*养成规划和标准成长!$O160*养成规划和标准成长!$Q160+养成规划和标准成长!H$17*10*养成规划和标准成长!$S160+养成规划和标准成长!H$18*10*养成规划和标准成长!$T160+养成规划和标准成长!H$19*养成规划和标准成长!$U160,0)</f>
        <v>447</v>
      </c>
      <c r="F67" s="9">
        <f>ROUND(属性投放!H$4+养成规划和标准成长!I$3*养成规划和标准成长!$O160*养成规划和标准成长!$P160+养成规划和标准成长!I$4*养成规划和标准成长!$V160+养成规划和标准成长!I$5*养成规划和标准成长!$R160+(养成规划和标准成长!I$12+养成规划和标准成长!I$13)*养成规划和标准成长!$N160+养成规划和标准成长!I$14*养成规划和标准成长!$O160*养成规划和标准成长!$Q160+养成规划和标准成长!I$17*10*养成规划和标准成长!$S160+养成规划和标准成长!I$18*10*养成规划和标准成长!$T160+养成规划和标准成长!I$19*养成规划和标准成长!$U160,0)</f>
        <v>772</v>
      </c>
      <c r="G67" s="9">
        <f>ROUND(属性投放!I$4+养成规划和标准成长!J$3*养成规划和标准成长!$O160*养成规划和标准成长!$P160+养成规划和标准成长!J$4*养成规划和标准成长!$V160+养成规划和标准成长!J$5*养成规划和标准成长!$R160+(养成规划和标准成长!J$12+养成规划和标准成长!J$13)*养成规划和标准成长!$N160+养成规划和标准成长!J$14*养成规划和标准成长!$O160*养成规划和标准成长!$Q160+养成规划和标准成长!J$17*10*养成规划和标准成长!$S160+养成规划和标准成长!J$18*10*养成规划和标准成长!$T160+养成规划和标准成长!J$19*养成规划和标准成长!$U160,0)</f>
        <v>551</v>
      </c>
      <c r="H67" s="9">
        <f>ROUND(属性投放!J$4+养成规划和标准成长!K$3*养成规划和标准成长!$O160*养成规划和标准成长!$P160+养成规划和标准成长!K$4*养成规划和标准成长!$V160+养成规划和标准成长!K$5*养成规划和标准成长!$R160+(养成规划和标准成长!K$12+养成规划和标准成长!K$13)*养成规划和标准成长!$N160+养成规划和标准成长!K$14*养成规划和标准成长!$O160*养成规划和标准成长!$Q160+养成规划和标准成长!K$17*10*养成规划和标准成长!$S160+养成规划和标准成长!K$18*10*养成规划和标准成长!$T160+养成规划和标准成长!K$19*养成规划和标准成长!$U160,0)</f>
        <v>379</v>
      </c>
      <c r="I67" s="9">
        <f>ROUND(属性投放!K$4+养成规划和标准成长!L$3*养成规划和标准成长!$O160*养成规划和标准成长!$P160+养成规划和标准成长!L$4*养成规划和标准成长!$V160+养成规划和标准成长!L$5*养成规划和标准成长!$R160+(养成规划和标准成长!L$12+养成规划和标准成长!L$13)*养成规划和标准成长!$N160+养成规划和标准成长!L$14*养成规划和标准成长!$O160*养成规划和标准成长!$Q160+养成规划和标准成长!L$17*10*养成规划和标准成长!$S160+养成规划和标准成长!L$18*10*养成规划和标准成长!$T160+养成规划和标准成长!L$19*养成规划和标准成长!$U160,0)</f>
        <v>202</v>
      </c>
      <c r="J67" s="9">
        <f>ROUND(属性投放!L$4+养成规划和标准成长!M$3*养成规划和标准成长!$O160*养成规划和标准成长!$P160+养成规划和标准成长!M$4*养成规划和标准成长!$V160+养成规划和标准成长!M$5*养成规划和标准成长!$R160+(养成规划和标准成长!M$12+养成规划和标准成长!M$13)*养成规划和标准成长!$N160+养成规划和标准成长!M$14*养成规划和标准成长!$O160*养成规划和标准成长!$Q160+养成规划和标准成长!M$17*10*养成规划和标准成长!$S160+养成规划和标准成长!M$18*10*养成规划和标准成长!$T160+养成规划和标准成长!M$19*养成规划和标准成长!$U160,0)</f>
        <v>661</v>
      </c>
      <c r="K67" s="9">
        <f>ROUND(属性投放!M$4+养成规划和标准成长!N$3*养成规划和标准成长!$O160*养成规划和标准成长!$P160+养成规划和标准成长!N$4*养成规划和标准成长!$V160+养成规划和标准成长!N$5*养成规划和标准成长!$R160+(养成规划和标准成长!N$12+养成规划和标准成长!N$13)*养成规划和标准成长!$N160+养成规划和标准成长!N$14*养成规划和标准成长!$O160*养成规划和标准成长!$Q160+养成规划和标准成长!N$17*10*养成规划和标准成长!$S160+养成规划和标准成长!N$18*10*养成规划和标准成长!$T160+养成规划和标准成长!N$19*养成规划和标准成长!$U160,0)</f>
        <v>668</v>
      </c>
      <c r="L67" s="9">
        <f>VLOOKUP(养成规划和标准成长!$X160,阵法、技能和修炼!$C$20:$N$40,COLUMNS(阵法、技能和修炼!$C$20:G$40),0)</f>
        <v>126</v>
      </c>
      <c r="M67" s="9">
        <f>VLOOKUP(养成规划和标准成长!$X160,阵法、技能和修炼!$C$20:$N$40,COLUMNS(阵法、技能和修炼!$C$20:H$40),0)</f>
        <v>114</v>
      </c>
      <c r="N67" s="9">
        <f>VLOOKUP(养成规划和标准成长!$X160,阵法、技能和修炼!$C$20:$N$40,COLUMNS(阵法、技能和修炼!$C$20:I$40),0)</f>
        <v>126</v>
      </c>
      <c r="O67" s="9">
        <f>VLOOKUP(养成规划和标准成长!$X160,阵法、技能和修炼!$C$20:$N$40,COLUMNS(阵法、技能和修炼!$C$20:J$40),0)</f>
        <v>114</v>
      </c>
      <c r="P67" s="9">
        <f>VLOOKUP(养成规划和标准成长!$X160,阵法、技能和修炼!$C$20:$N$40,COLUMNS(阵法、技能和修炼!$C$20:K$40),0)</f>
        <v>30</v>
      </c>
      <c r="Q67" s="9">
        <f>VLOOKUP(养成规划和标准成长!$X160,阵法、技能和修炼!$C$20:$N$40,COLUMNS(阵法、技能和修炼!$C$20:L$40),0)</f>
        <v>30</v>
      </c>
      <c r="R67" s="9">
        <f>VLOOKUP(养成规划和标准成长!$X160,阵法、技能和修炼!$C$20:$N$40,COLUMNS(阵法、技能和修炼!$C$20:M$40),0)</f>
        <v>36.000000000000028</v>
      </c>
      <c r="S67" s="9">
        <f>VLOOKUP(养成规划和标准成长!$X160,阵法、技能和修炼!$C$20:$N$40,COLUMNS(阵法、技能和修炼!$C$20:N$40),0)</f>
        <v>36.000000000000028</v>
      </c>
      <c r="T67" s="1">
        <v>64</v>
      </c>
      <c r="U67" s="9">
        <f>ROUND(属性投放!D$4+养成规划和标准成长!E$3*养成规划和标准成长!$C313*养成规划和标准成长!$D313+养成规划和标准成长!E$4*养成规划和标准成长!$J313+养成规划和标准成长!E$5*养成规划和标准成长!$F313+(养成规划和标准成长!E$12+养成规划和标准成长!E$13)*养成规划和标准成长!$B313+养成规划和标准成长!E$14*养成规划和标准成长!$C313*养成规划和标准成长!$E313+养成规划和标准成长!E$17*10*养成规划和标准成长!$G313+养成规划和标准成长!E$18*10*养成规划和标准成长!$H313+养成规划和标准成长!E$19*养成规划和标准成长!$I313,0)</f>
        <v>2999</v>
      </c>
      <c r="V67" s="9">
        <f>ROUND(属性投放!E$4+养成规划和标准成长!F$3*养成规划和标准成长!$C313*养成规划和标准成长!$D313+养成规划和标准成长!F$4*养成规划和标准成长!$J313+养成规划和标准成长!F$5*养成规划和标准成长!$F313+(养成规划和标准成长!F$12+养成规划和标准成长!F$13)*养成规划和标准成长!$B313+养成规划和标准成长!F$14*养成规划和标准成长!$C313*养成规划和标准成长!$E313+养成规划和标准成长!F$17*10*养成规划和标准成长!$G313+养成规划和标准成长!F$18*10*养成规划和标准成长!$H313+养成规划和标准成长!F$19*养成规划和标准成长!$I313,0)</f>
        <v>2916</v>
      </c>
      <c r="W67" s="9">
        <f>ROUND(属性投放!F$4+养成规划和标准成长!G$3*养成规划和标准成长!$C313*养成规划和标准成长!$D313+养成规划和标准成长!G$4*养成规划和标准成长!$J313+养成规划和标准成长!G$5*养成规划和标准成长!$F313+(养成规划和标准成长!G$12+养成规划和标准成长!G$13)*养成规划和标准成长!$B313+养成规划和标准成长!G$14*养成规划和标准成长!$C313*养成规划和标准成长!$E313+养成规划和标准成长!G$17*10*养成规划和标准成长!$G313+养成规划和标准成长!G$18*10*养成规划和标准成长!$H313+养成规划和标准成长!G$19*养成规划和标准成长!$I313,0)</f>
        <v>1094</v>
      </c>
      <c r="X67" s="9">
        <f>ROUND(属性投放!G$4+养成规划和标准成长!H$3*养成规划和标准成长!$C313*养成规划和标准成长!$D313+养成规划和标准成长!H$4*养成规划和标准成长!$J313+养成规划和标准成长!H$5*养成规划和标准成长!$F313+(养成规划和标准成长!H$12+养成规划和标准成长!H$13)*养成规划和标准成长!$B313+养成规划和标准成长!H$14*养成规划和标准成长!$C313*养成规划和标准成长!$E313+养成规划和标准成长!H$17*10*养成规划和标准成长!$G313+养成规划和标准成长!H$18*10*养成规划和标准成长!$H313+养成规划和标准成长!H$19*养成规划和标准成长!$I313,0)</f>
        <v>505</v>
      </c>
      <c r="Y67" s="9">
        <f>ROUND(属性投放!H$4+养成规划和标准成长!I$3*养成规划和标准成长!$C313*养成规划和标准成长!$D313+养成规划和标准成长!I$4*养成规划和标准成长!$J313+养成规划和标准成长!I$5*养成规划和标准成长!$F313+(养成规划和标准成长!I$12+养成规划和标准成长!I$13)*养成规划和标准成长!$B313+养成规划和标准成长!I$14*养成规划和标准成长!$C313*养成规划和标准成长!$E313+养成规划和标准成长!I$17*10*养成规划和标准成长!$G313+养成规划和标准成长!I$18*10*养成规划和标准成长!$H313+养成规划和标准成长!I$19*养成规划和标准成长!$I313,0)</f>
        <v>826</v>
      </c>
      <c r="Z67" s="9">
        <f>ROUND(属性投放!I$4+养成规划和标准成长!J$3*养成规划和标准成长!$C313*养成规划和标准成长!$D313+养成规划和标准成长!J$4*养成规划和标准成长!$J313+养成规划和标准成长!J$5*养成规划和标准成长!$F313+(养成规划和标准成长!J$12+养成规划和标准成长!J$13)*养成规划和标准成长!$B313+养成规划和标准成长!J$14*养成规划和标准成长!$C313*养成规划和标准成长!$E313+养成规划和标准成长!J$17*10*养成规划和标准成长!$G313+养成规划和标准成长!J$18*10*养成规划和标准成长!$H313+养成规划和标准成长!J$19*养成规划和标准成长!$I313,0)</f>
        <v>596</v>
      </c>
      <c r="AA67" s="9">
        <f>ROUND(属性投放!J$4+养成规划和标准成长!K$3*养成规划和标准成长!$C313*养成规划和标准成长!$D313+养成规划和标准成长!K$4*养成规划和标准成长!$J313+养成规划和标准成长!K$5*养成规划和标准成长!$F313+(养成规划和标准成长!K$12+养成规划和标准成长!K$13)*养成规划和标准成长!$B313+养成规划和标准成长!K$14*养成规划和标准成长!$C313*养成规划和标准成长!$E313+养成规划和标准成长!K$17*10*养成规划和标准成长!$G313+养成规划和标准成长!K$18*10*养成规划和标准成长!$H313+养成规划和标准成长!K$19*养成规划和标准成长!$I313,0)</f>
        <v>412</v>
      </c>
      <c r="AB67" s="9">
        <f>ROUND(属性投放!K$4+养成规划和标准成长!L$3*养成规划和标准成长!$C313*养成规划和标准成长!$D313+养成规划和标准成长!L$4*养成规划和标准成长!$J313+养成规划和标准成长!L$5*养成规划和标准成长!$F313+(养成规划和标准成长!L$12+养成规划和标准成长!L$13)*养成规划和标准成长!$B313+养成规划和标准成长!L$14*养成规划和标准成长!$C313*养成规划和标准成长!$E313+养成规划和标准成长!L$17*10*养成规划和标准成长!$G313+养成规划和标准成长!L$18*10*养成规划和标准成长!$H313+养成规划和标准成长!L$19*养成规划和标准成长!$I313,0)</f>
        <v>242</v>
      </c>
      <c r="AC67" s="9">
        <f>ROUND(属性投放!L$4+养成规划和标准成长!M$3*养成规划和标准成长!$C313*养成规划和标准成长!$D313+养成规划和标准成长!M$4*养成规划和标准成长!$J313+养成规划和标准成长!M$5*养成规划和标准成长!$F313+(养成规划和标准成长!M$12+养成规划和标准成长!M$13)*养成规划和标准成长!$B313+养成规划和标准成长!M$14*养成规划和标准成长!$C313*养成规划和标准成长!$E313+养成规划和标准成长!M$17*10*养成规划和标准成长!$G313+养成规划和标准成长!M$18*10*养成规划和标准成长!$H313+养成规划和标准成长!M$19*养成规划和标准成长!$I313,0)</f>
        <v>669</v>
      </c>
      <c r="AD67" s="9">
        <f>ROUND(属性投放!M$4+养成规划和标准成长!N$3*养成规划和标准成长!$C313*养成规划和标准成长!$D313+养成规划和标准成长!N$4*养成规划和标准成长!$J313+养成规划和标准成长!N$5*养成规划和标准成长!$F313+(养成规划和标准成长!N$12+养成规划和标准成长!N$13)*养成规划和标准成长!$B313+养成规划和标准成长!N$14*养成规划和标准成长!$C313*养成规划和标准成长!$E313+养成规划和标准成长!N$17*10*养成规划和标准成长!$G313+养成规划和标准成长!N$18*10*养成规划和标准成长!$H313+养成规划和标准成长!N$19*养成规划和标准成长!$I313,0)</f>
        <v>679</v>
      </c>
      <c r="AE67" s="9">
        <f>VLOOKUP(养成规划和标准成长!$L313,阵法、技能和修炼!$C$20:$N$40,COLUMNS(阵法、技能和修炼!$C$20:G$40),0)</f>
        <v>126</v>
      </c>
      <c r="AF67" s="9">
        <f>VLOOKUP(养成规划和标准成长!$L313,阵法、技能和修炼!$C$20:$N$40,COLUMNS(阵法、技能和修炼!$C$20:H$40),0)</f>
        <v>114</v>
      </c>
      <c r="AG67" s="9">
        <f>VLOOKUP(养成规划和标准成长!$L313,阵法、技能和修炼!$C$20:$N$40,COLUMNS(阵法、技能和修炼!$C$20:I$40),0)</f>
        <v>126</v>
      </c>
      <c r="AH67" s="9">
        <f>VLOOKUP(养成规划和标准成长!$L313,阵法、技能和修炼!$C$20:$N$40,COLUMNS(阵法、技能和修炼!$C$20:J$40),0)</f>
        <v>114</v>
      </c>
      <c r="AI67" s="9">
        <f>VLOOKUP(养成规划和标准成长!$L313,阵法、技能和修炼!$C$20:$N$40,COLUMNS(阵法、技能和修炼!$C$20:K$40),0)</f>
        <v>30</v>
      </c>
      <c r="AJ67" s="9">
        <f>VLOOKUP(养成规划和标准成长!$L313,阵法、技能和修炼!$C$20:$N$40,COLUMNS(阵法、技能和修炼!$C$20:L$40),0)</f>
        <v>30</v>
      </c>
      <c r="AK67" s="9">
        <f>VLOOKUP(养成规划和标准成长!$L313,阵法、技能和修炼!$C$20:$N$40,COLUMNS(阵法、技能和修炼!$C$20:M$40),0)</f>
        <v>36.000000000000028</v>
      </c>
      <c r="AL67" s="9">
        <f>VLOOKUP(养成规划和标准成长!$L313,阵法、技能和修炼!$C$20:$N$40,COLUMNS(阵法、技能和修炼!$C$20:N$40),0)</f>
        <v>36.000000000000028</v>
      </c>
      <c r="AN67" s="1">
        <v>64</v>
      </c>
      <c r="AO67" s="9">
        <f>ROUND(属性投放!D$4+养成规划和标准成长!E$3*养成规划和标准成长!$O313*养成规划和标准成长!$P313+养成规划和标准成长!E$4*养成规划和标准成长!$V313+养成规划和标准成长!E$5*养成规划和标准成长!$R313+(养成规划和标准成长!E$12+养成规划和标准成长!E$13)*养成规划和标准成长!$N313+养成规划和标准成长!E$14*养成规划和标准成长!$O313*养成规划和标准成长!$Q313+养成规划和标准成长!E$17*10*养成规划和标准成长!$S313+养成规划和标准成长!E$18*10*养成规划和标准成长!$T313+养成规划和标准成长!E$19*养成规划和标准成长!$U313,0)</f>
        <v>3426</v>
      </c>
      <c r="AP67" s="9">
        <f>ROUND(属性投放!E$4+养成规划和标准成长!F$3*养成规划和标准成长!$O313*养成规划和标准成长!$P313+养成规划和标准成长!F$4*养成规划和标准成长!$V313+养成规划和标准成长!F$5*养成规划和标准成长!$R313+(养成规划和标准成长!F$12+养成规划和标准成长!F$13)*养成规划和标准成长!$N313+养成规划和标准成长!F$14*养成规划和标准成长!$O313*养成规划和标准成长!$Q313+养成规划和标准成长!F$17*10*养成规划和标准成长!$S313+养成规划和标准成长!F$18*10*养成规划和标准成长!$T313+养成规划和标准成长!F$19*养成规划和标准成长!$U313,0)</f>
        <v>3089</v>
      </c>
      <c r="AQ67" s="9">
        <f>ROUND(属性投放!F$4+养成规划和标准成长!G$3*养成规划和标准成长!$O313*养成规划和标准成长!$P313+养成规划和标准成长!G$4*养成规划和标准成长!$V313+养成规划和标准成长!G$5*养成规划和标准成长!$R313+(养成规划和标准成长!G$12+养成规划和标准成长!G$13)*养成规划和标准成长!$N313+养成规划和标准成长!G$14*养成规划和标准成长!$O313*养成规划和标准成长!$Q313+养成规划和标准成长!G$17*10*养成规划和标准成长!$S313+养成规划和标准成长!G$18*10*养成规划和标准成长!$T313+养成规划和标准成长!G$19*养成规划和标准成长!$U313,0)</f>
        <v>1203</v>
      </c>
      <c r="AR67" s="9">
        <f>ROUND(属性投放!G$4+养成规划和标准成长!H$3*养成规划和标准成长!$O313*养成规划和标准成长!$P313+养成规划和标准成长!H$4*养成规划和标准成长!$V313+养成规划和标准成长!H$5*养成规划和标准成长!$R313+(养成规划和标准成长!H$12+养成规划和标准成长!H$13)*养成规划和标准成长!$N313+养成规划和标准成长!H$14*养成规划和标准成长!$O313*养成规划和标准成长!$Q313+养成规划和标准成长!H$17*10*养成规划和标准成长!$S313+养成规划和标准成长!H$18*10*养成规划和标准成长!$T313+养成规划和标准成长!H$19*养成规划和标准成长!$U313,0)</f>
        <v>589</v>
      </c>
      <c r="AS67" s="9">
        <f>ROUND(属性投放!H$4+养成规划和标准成长!I$3*养成规划和标准成长!$O313*养成规划和标准成长!$P313+养成规划和标准成长!I$4*养成规划和标准成长!$V313+养成规划和标准成长!I$5*养成规划和标准成长!$R313+(养成规划和标准成长!I$12+养成规划和标准成长!I$13)*养成规划和标准成长!$N313+养成规划和标准成长!I$14*养成规划和标准成长!$O313*养成规划和标准成长!$Q313+养成规划和标准成长!I$17*10*养成规划和标准成长!$S313+养成规划和标准成长!I$18*10*养成规划和标准成长!$T313+养成规划和标准成长!I$19*养成规划和标准成长!$U313,0)</f>
        <v>905</v>
      </c>
      <c r="AT67" s="9">
        <f>ROUND(属性投放!I$4+养成规划和标准成长!J$3*养成规划和标准成长!$O313*养成规划和标准成长!$P313+养成规划和标准成长!J$4*养成规划和标准成长!$V313+养成规划和标准成长!J$5*养成规划和标准成长!$R313+(养成规划和标准成长!J$12+养成规划和标准成长!J$13)*养成规划和标准成长!$N313+养成规划和标准成长!J$14*养成规划和标准成长!$O313*养成规划和标准成长!$Q313+养成规划和标准成长!J$17*10*养成规划和标准成长!$S313+养成规划和标准成长!J$18*10*养成规划和标准成长!$T313+养成规划和标准成长!J$19*养成规划和标准成长!$U313,0)</f>
        <v>667</v>
      </c>
      <c r="AU67" s="9">
        <f>ROUND(属性投放!J$4+养成规划和标准成长!K$3*养成规划和标准成长!$O313*养成规划和标准成长!$P313+养成规划和标准成长!K$4*养成规划和标准成长!$V313+养成规划和标准成长!K$5*养成规划和标准成长!$R313+(养成规划和标准成长!K$12+养成规划和标准成长!K$13)*养成规划和标准成长!$N313+养成规划和标准成长!K$14*养成规划和标准成长!$O313*养成规划和标准成长!$Q313+养成规划和标准成长!K$17*10*养成规划和标准成长!$S313+养成规划和标准成长!K$18*10*养成规划和标准成长!$T313+养成规划和标准成长!K$19*养成规划和标准成长!$U313,0)</f>
        <v>458</v>
      </c>
      <c r="AV67" s="9">
        <f>ROUND(属性投放!K$4+养成规划和标准成长!L$3*养成规划和标准成长!$O313*养成规划和标准成长!$P313+养成规划和标准成长!L$4*养成规划和标准成长!$V313+养成规划和标准成长!L$5*养成规划和标准成长!$R313+(养成规划和标准成长!L$12+养成规划和标准成长!L$13)*养成规划和标准成长!$N313+养成规划和标准成长!L$14*养成规划和标准成长!$O313*养成规划和标准成长!$Q313+养成规划和标准成长!L$17*10*养成规划和标准成长!$S313+养成规划和标准成长!L$18*10*养成规划和标准成长!$T313+养成规划和标准成长!L$19*养成规划和标准成长!$U313,0)</f>
        <v>296</v>
      </c>
      <c r="AW67" s="9">
        <f>ROUND(属性投放!L$4+养成规划和标准成长!M$3*养成规划和标准成长!$O313*养成规划和标准成长!$P313+养成规划和标准成长!M$4*养成规划和标准成长!$V313+养成规划和标准成长!M$5*养成规划和标准成长!$R313+(养成规划和标准成长!M$12+养成规划和标准成长!M$13)*养成规划和标准成长!$N313+养成规划和标准成长!M$14*养成规划和标准成长!$O313*养成规划和标准成长!$Q313+养成规划和标准成长!M$17*10*养成规划和标准成长!$S313+养成规划和标准成长!M$18*10*养成规划和标准成长!$T313+养成规划和标准成长!M$19*养成规划和标准成长!$U313,0)</f>
        <v>685</v>
      </c>
      <c r="AX67" s="9">
        <f>ROUND(属性投放!M$4+养成规划和标准成长!N$3*养成规划和标准成长!$O313*养成规划和标准成长!$P313+养成规划和标准成长!N$4*养成规划和标准成长!$V313+养成规划和标准成长!N$5*养成规划和标准成长!$R313+(养成规划和标准成长!N$12+养成规划和标准成长!N$13)*养成规划和标准成长!$N313+养成规划和标准成长!N$14*养成规划和标准成长!$O313*养成规划和标准成长!$Q313+养成规划和标准成长!N$17*10*养成规划和标准成长!$S313+养成规划和标准成长!N$18*10*养成规划和标准成长!$T313+养成规划和标准成长!N$19*养成规划和标准成长!$U313,0)</f>
        <v>698</v>
      </c>
      <c r="AY67" s="9">
        <f>VLOOKUP(养成规划和标准成长!$X313,阵法、技能和修炼!$C$20:$N$40,COLUMNS(阵法、技能和修炼!$C$20:G$40),0)</f>
        <v>149</v>
      </c>
      <c r="AZ67" s="9">
        <f>VLOOKUP(养成规划和标准成长!$X313,阵法、技能和修炼!$C$20:$N$40,COLUMNS(阵法、技能和修炼!$C$20:H$40),0)</f>
        <v>132</v>
      </c>
      <c r="BA67" s="9">
        <f>VLOOKUP(养成规划和标准成长!$X313,阵法、技能和修炼!$C$20:$N$40,COLUMNS(阵法、技能和修炼!$C$20:I$40),0)</f>
        <v>149</v>
      </c>
      <c r="BB67" s="9">
        <f>VLOOKUP(养成规划和标准成长!$X313,阵法、技能和修炼!$C$20:$N$40,COLUMNS(阵法、技能和修炼!$C$20:J$40),0)</f>
        <v>132</v>
      </c>
      <c r="BC67" s="9">
        <f>VLOOKUP(养成规划和标准成长!$X313,阵法、技能和修炼!$C$20:$N$40,COLUMNS(阵法、技能和修炼!$C$20:K$40),0)</f>
        <v>35</v>
      </c>
      <c r="BD67" s="9">
        <f>VLOOKUP(养成规划和标准成长!$X313,阵法、技能和修炼!$C$20:$N$40,COLUMNS(阵法、技能和修炼!$C$20:L$40),0)</f>
        <v>35</v>
      </c>
      <c r="BE67" s="9">
        <f>VLOOKUP(养成规划和标准成长!$X313,阵法、技能和修炼!$C$20:$N$40,COLUMNS(阵法、技能和修炼!$C$20:M$40),0)</f>
        <v>42.000000000000036</v>
      </c>
      <c r="BF67" s="9">
        <f>VLOOKUP(养成规划和标准成长!$X313,阵法、技能和修炼!$C$20:$N$40,COLUMNS(阵法、技能和修炼!$C$20:N$40),0)</f>
        <v>42.000000000000036</v>
      </c>
      <c r="BH67" s="1">
        <v>64</v>
      </c>
      <c r="BI67" s="9">
        <f>ROUND(属性投放!D$4+养成规划和标准成长!E$3*养成规划和标准成长!$AA313*养成规划和标准成长!$AB313+养成规划和标准成长!E$4*养成规划和标准成长!$AH313+养成规划和标准成长!E$5*养成规划和标准成长!$AD313+(养成规划和标准成长!E$12+养成规划和标准成长!E$13)*养成规划和标准成长!$Z313+养成规划和标准成长!E$14*养成规划和标准成长!$AA313*养成规划和标准成长!$AC313+养成规划和标准成长!E$17*10*养成规划和标准成长!$AE313+养成规划和标准成长!E$18*10*养成规划和标准成长!$AF313+养成规划和标准成长!E$19*养成规划和标准成长!$AG313,0)</f>
        <v>3784</v>
      </c>
      <c r="BJ67" s="9">
        <f>ROUND(属性投放!E$4+养成规划和标准成长!F$3*养成规划和标准成长!$AA313*养成规划和标准成长!$AB313+养成规划和标准成长!F$4*养成规划和标准成长!$AH313+养成规划和标准成长!F$5*养成规划和标准成长!$AD313+(养成规划和标准成长!F$12+养成规划和标准成长!F$13)*养成规划和标准成长!$Z313+养成规划和标准成长!F$14*养成规划和标准成长!$AA313*养成规划和标准成长!$AC313+养成规划和标准成长!F$17*10*养成规划和标准成长!$AE313+养成规划和标准成长!F$18*10*养成规划和标准成长!$AF313+养成规划和标准成长!F$19*养成规划和标准成长!$AG313,0)</f>
        <v>3232</v>
      </c>
      <c r="BK67" s="9">
        <f>ROUND(属性投放!F$4+养成规划和标准成长!G$3*养成规划和标准成长!$AA313*养成规划和标准成长!$AB313+养成规划和标准成长!G$4*养成规划和标准成长!$AH313+养成规划和标准成长!G$5*养成规划和标准成长!$AD313+(养成规划和标准成长!G$12+养成规划和标准成长!G$13)*养成规划和标准成长!$Z313+养成规划和标准成长!G$14*养成规划和标准成长!$AA313*养成规划和标准成长!$AC313+养成规划和标准成长!G$17*10*养成规划和标准成长!$AE313+养成规划和标准成长!G$18*10*养成规划和标准成长!$AF313+养成规划和标准成长!G$19*养成规划和标准成长!$AG313,0)</f>
        <v>1295</v>
      </c>
      <c r="BL67" s="9">
        <f>ROUND(属性投放!G$4+养成规划和标准成长!H$3*养成规划和标准成长!$AA313*养成规划和标准成长!$AB313+养成规划和标准成长!H$4*养成规划和标准成长!$AH313+养成规划和标准成长!H$5*养成规划和标准成长!$AD313+(养成规划和标准成长!H$12+养成规划和标准成长!H$13)*养成规划和标准成长!$Z313+养成规划和标准成长!H$14*养成规划和标准成长!$AA313*养成规划和标准成长!$AC313+养成规划和标准成长!H$17*10*养成规划和标准成长!$AE313+养成规划和标准成长!H$18*10*养成规划和标准成长!$AF313+养成规划和标准成长!H$19*养成规划和标准成长!$AG313,0)</f>
        <v>656</v>
      </c>
      <c r="BM67" s="9">
        <f>ROUND(属性投放!H$4+养成规划和标准成长!I$3*养成规划和标准成长!$AA313*养成规划和标准成长!$AB313+养成规划和标准成长!I$4*养成规划和标准成长!$AH313+养成规划和标准成长!I$5*养成规划和标准成长!$AD313+(养成规划和标准成长!I$12+养成规划和标准成长!I$13)*养成规划和标准成长!$Z313+养成规划和标准成长!I$14*养成规划和标准成长!$AA313*养成规划和标准成长!$AC313+养成规划和标准成长!I$17*10*养成规划和标准成长!$AE313+养成规划和标准成长!I$18*10*养成规划和标准成长!$AF313+养成规划和标准成长!I$19*养成规划和标准成长!$AG313,0)</f>
        <v>969</v>
      </c>
      <c r="BN67" s="9">
        <f>ROUND(属性投放!I$4+养成规划和标准成长!J$3*养成规划和标准成长!$AA313*养成规划和标准成长!$AB313+养成规划和标准成长!J$4*养成规划和标准成长!$AH313+养成规划和标准成长!J$5*养成规划和标准成长!$AD313+(养成规划和标准成长!J$12+养成规划和标准成长!J$13)*养成规划和标准成长!$Z313+养成规划和标准成长!J$14*养成规划和标准成长!$AA313*养成规划和标准成长!$AC313+养成规划和标准成长!J$17*10*养成规划和标准成长!$AE313+养成规划和标准成长!J$18*10*养成规划和标准成长!$AF313+养成规划和标准成长!J$19*养成规划和标准成长!$AG313,0)</f>
        <v>722</v>
      </c>
      <c r="BO67" s="9">
        <f>ROUND(属性投放!J$4+养成规划和标准成长!K$3*养成规划和标准成长!$AA313*养成规划和标准成长!$AB313+养成规划和标准成长!K$4*养成规划和标准成长!$AH313+养成规划和标准成长!K$5*养成规划和标准成长!$AD313+(养成规划和标准成长!K$12+养成规划和标准成长!K$13)*养成规划和标准成长!$Z313+养成规划和标准成长!K$14*养成规划和标准成长!$AA313*养成规划和标准成长!$AC313+养成规划和标准成长!K$17*10*养成规划和标准成长!$AE313+养成规划和标准成长!K$18*10*养成规划和标准成长!$AF313+养成规划和标准成长!K$19*养成规划和标准成长!$AG313,0)</f>
        <v>491</v>
      </c>
      <c r="BP67" s="9">
        <f>ROUND(属性投放!K$4+养成规划和标准成长!L$3*养成规划和标准成长!$AA313*养成规划和标准成长!$AB313+养成规划和标准成长!L$4*养成规划和标准成长!$AH313+养成规划和标准成长!L$5*养成规划和标准成长!$AD313+(养成规划和标准成长!L$12+养成规划和标准成长!L$13)*养成规划和标准成长!$Z313+养成规划和标准成长!L$14*养成规划和标准成长!$AA313*养成规划和标准成长!$AC313+养成规划和标准成长!L$17*10*养成规划和标准成长!$AE313+养成规划和标准成长!L$18*10*养成规划和标准成长!$AF313+养成规划和标准成长!L$19*养成规划和标准成长!$AG313,0)</f>
        <v>338</v>
      </c>
      <c r="BQ67" s="9">
        <f>ROUND(属性投放!L$4+养成规划和标准成长!M$3*养成规划和标准成长!$AA313*养成规划和标准成长!$AB313+养成规划和标准成长!M$4*养成规划和标准成长!$AH313+养成规划和标准成长!M$5*养成规划和标准成长!$AD313+(养成规划和标准成长!M$12+养成规划和标准成长!M$13)*养成规划和标准成长!$Z313+养成规划和标准成长!M$14*养成规划和标准成长!$AA313*养成规划和标准成长!$AC313+养成规划和标准成长!M$17*10*养成规划和标准成长!$AE313+养成规划和标准成长!M$18*10*养成规划和标准成长!$AF313+养成规划和标准成长!M$19*养成规划和标准成长!$AG313,0)</f>
        <v>697</v>
      </c>
      <c r="BR67" s="9">
        <f>ROUND(属性投放!M$4+养成规划和标准成长!N$3*养成规划和标准成长!$AA313*养成规划和标准成长!$AB313+养成规划和标准成长!N$4*养成规划和标准成长!$AH313+养成规划和标准成长!N$5*养成规划和标准成长!$AD313+(养成规划和标准成长!N$12+养成规划和标准成长!N$13)*养成规划和标准成长!$Z313+养成规划和标准成长!N$14*养成规划和标准成长!$AA313*养成规划和标准成长!$AC313+养成规划和标准成长!N$17*10*养成规划和标准成长!$AE313+养成规划和标准成长!N$18*10*养成规划和标准成长!$AF313+养成规划和标准成长!N$19*养成规划和标准成长!$AG313,0)</f>
        <v>711</v>
      </c>
      <c r="BS67" s="9">
        <f>VLOOKUP(养成规划和标准成长!$AJ313,阵法、技能和修炼!$C$20:$N$40,COLUMNS(阵法、技能和修炼!$C$20:G$40),0)</f>
        <v>172</v>
      </c>
      <c r="BT67" s="9">
        <f>VLOOKUP(养成规划和标准成长!$AJ313,阵法、技能和修炼!$C$20:$N$40,COLUMNS(阵法、技能和修炼!$C$20:H$40),0)</f>
        <v>149</v>
      </c>
      <c r="BU67" s="9">
        <f>VLOOKUP(养成规划和标准成长!$AJ313,阵法、技能和修炼!$C$20:$N$40,COLUMNS(阵法、技能和修炼!$C$20:I$40),0)</f>
        <v>172</v>
      </c>
      <c r="BV67" s="9">
        <f>VLOOKUP(养成规划和标准成长!$AJ313,阵法、技能和修炼!$C$20:$N$40,COLUMNS(阵法、技能和修炼!$C$20:J$40),0)</f>
        <v>149</v>
      </c>
      <c r="BW67" s="9">
        <f>VLOOKUP(养成规划和标准成长!$AJ313,阵法、技能和修炼!$C$20:$N$40,COLUMNS(阵法、技能和修炼!$C$20:K$40),0)</f>
        <v>40</v>
      </c>
      <c r="BX67" s="9">
        <f>VLOOKUP(养成规划和标准成长!$AJ313,阵法、技能和修炼!$C$20:$N$40,COLUMNS(阵法、技能和修炼!$C$20:L$40),0)</f>
        <v>40</v>
      </c>
      <c r="BY67" s="9">
        <f>VLOOKUP(养成规划和标准成长!$AJ313,阵法、技能和修炼!$C$20:$N$40,COLUMNS(阵法、技能和修炼!$C$20:M$40),0)</f>
        <v>48.000000000000043</v>
      </c>
      <c r="BZ67" s="9">
        <f>VLOOKUP(养成规划和标准成长!$AJ313,阵法、技能和修炼!$C$20:$N$40,COLUMNS(阵法、技能和修炼!$C$20:N$40),0)</f>
        <v>48.000000000000043</v>
      </c>
    </row>
    <row r="68" spans="1:78">
      <c r="A68" s="1">
        <v>65</v>
      </c>
      <c r="B68" s="9">
        <f>ROUND(属性投放!D$4+养成规划和标准成长!E$3*养成规划和标准成长!$O161*养成规划和标准成长!$P161+养成规划和标准成长!E$4*养成规划和标准成长!$V161+养成规划和标准成长!E$5*养成规划和标准成长!$R161+(养成规划和标准成长!E$12+养成规划和标准成长!E$13)*养成规划和标准成长!$N161+养成规划和标准成长!E$14*养成规划和标准成长!$O161*养成规划和标准成长!$Q161+养成规划和标准成长!E$17*10*养成规划和标准成长!$S161+养成规划和标准成长!E$18*10*养成规划和标准成长!$T161+养成规划和标准成长!E$19*养成规划和标准成长!$U161,0)</f>
        <v>2724</v>
      </c>
      <c r="C68" s="9">
        <f>ROUND(属性投放!E$4+养成规划和标准成长!F$3*养成规划和标准成长!$O161*养成规划和标准成长!$P161+养成规划和标准成长!F$4*养成规划和标准成长!$V161+养成规划和标准成长!F$5*养成规划和标准成长!$R161+(养成规划和标准成长!F$12+养成规划和标准成长!F$13)*养成规划和标准成长!$N161+养成规划和标准成长!F$14*养成规划和标准成长!$O161*养成规划和标准成长!$Q161+养成规划和标准成长!F$17*10*养成规划和标准成长!$S161+养成规划和标准成长!F$18*10*养成规划和标准成长!$T161+养成规划和标准成长!F$19*养成规划和标准成长!$U161,0)</f>
        <v>2774</v>
      </c>
      <c r="D68" s="9">
        <f>ROUND(属性投放!F$4+养成规划和标准成长!G$3*养成规划和标准成长!$O161*养成规划和标准成长!$P161+养成规划和标准成长!G$4*养成规划和标准成长!$V161+养成规划和标准成长!G$5*养成规划和标准成长!$R161+(养成规划和标准成长!G$12+养成规划和标准成长!G$13)*养成规划和标准成长!$N161+养成规划和标准成长!G$14*养成规划和标准成长!$O161*养成规划和标准成长!$Q161+养成规划和标准成长!G$17*10*养成规划和标准成长!$S161+养成规划和标准成长!G$18*10*养成规划和标准成长!$T161+养成规划和标准成长!G$19*养成规划和标准成长!$U161,0)</f>
        <v>1018</v>
      </c>
      <c r="E68" s="9">
        <f>ROUND(属性投放!G$4+养成规划和标准成长!H$3*养成规划和标准成长!$O161*养成规划和标准成长!$P161+养成规划和标准成长!H$4*养成规划和标准成长!$V161+养成规划和标准成长!H$5*养成规划和标准成长!$R161+(养成规划和标准成长!H$12+养成规划和标准成长!H$13)*养成规划和标准成长!$N161+养成规划和标准成长!H$14*养成规划和标准成长!$O161*养成规划和标准成长!$Q161+养成规划和标准成长!H$17*10*养成规划和标准成长!$S161+养成规划和标准成长!H$18*10*养成规划和标准成长!$T161+养成规划和标准成长!H$19*养成规划和标准成长!$U161,0)</f>
        <v>449</v>
      </c>
      <c r="F68" s="9">
        <f>ROUND(属性投放!H$4+养成规划和标准成长!I$3*养成规划和标准成长!$O161*养成规划和标准成长!$P161+养成规划和标准成长!I$4*养成规划和标准成长!$V161+养成规划和标准成长!I$5*养成规划和标准成长!$R161+(养成规划和标准成长!I$12+养成规划和标准成长!I$13)*养成规划和标准成长!$N161+养成规划和标准成长!I$14*养成规划和标准成长!$O161*养成规划和标准成长!$Q161+养成规划和标准成长!I$17*10*养成规划和标准成长!$S161+养成规划和标准成长!I$18*10*养成规划和标准成长!$T161+养成规划和标准成长!I$19*养成规划和标准成长!$U161,0)</f>
        <v>779</v>
      </c>
      <c r="G68" s="9">
        <f>ROUND(属性投放!I$4+养成规划和标准成长!J$3*养成规划和标准成长!$O161*养成规划和标准成长!$P161+养成规划和标准成长!J$4*养成规划和标准成长!$V161+养成规划和标准成长!J$5*养成规划和标准成长!$R161+(养成规划和标准成长!J$12+养成规划和标准成长!J$13)*养成规划和标准成长!$N161+养成规划和标准成长!J$14*养成规划和标准成长!$O161*养成规划和标准成长!$Q161+养成规划和标准成长!J$17*10*养成规划和标准成长!$S161+养成规划和标准成长!J$18*10*养成规划和标准成长!$T161+养成规划和标准成长!J$19*养成规划和标准成长!$U161,0)</f>
        <v>556</v>
      </c>
      <c r="H68" s="9">
        <f>ROUND(属性投放!J$4+养成规划和标准成长!K$3*养成规划和标准成长!$O161*养成规划和标准成长!$P161+养成规划和标准成长!K$4*养成规划和标准成长!$V161+养成规划和标准成长!K$5*养成规划和标准成长!$R161+(养成规划和标准成长!K$12+养成规划和标准成长!K$13)*养成规划和标准成长!$N161+养成规划和标准成长!K$14*养成规划和标准成长!$O161*养成规划和标准成长!$Q161+养成规划和标准成长!K$17*10*养成规划和标准成长!$S161+养成规划和标准成长!K$18*10*养成规划和标准成长!$T161+养成规划和标准成长!K$19*养成规划和标准成长!$U161,0)</f>
        <v>382</v>
      </c>
      <c r="I68" s="9">
        <f>ROUND(属性投放!K$4+养成规划和标准成长!L$3*养成规划和标准成长!$O161*养成规划和标准成长!$P161+养成规划和标准成长!L$4*养成规划和标准成长!$V161+养成规划和标准成长!L$5*养成规划和标准成长!$R161+(养成规划和标准成长!L$12+养成规划和标准成长!L$13)*养成规划和标准成长!$N161+养成规划和标准成长!L$14*养成规划和标准成长!$O161*养成规划和标准成长!$Q161+养成规划和标准成长!L$17*10*养成规划和标准成长!$S161+养成规划和标准成长!L$18*10*养成规划和标准成长!$T161+养成规划和标准成长!L$19*养成规划和标准成长!$U161,0)</f>
        <v>202</v>
      </c>
      <c r="J68" s="9">
        <f>ROUND(属性投放!L$4+养成规划和标准成长!M$3*养成规划和标准成长!$O161*养成规划和标准成长!$P161+养成规划和标准成长!M$4*养成规划和标准成长!$V161+养成规划和标准成长!M$5*养成规划和标准成长!$R161+(养成规划和标准成长!M$12+养成规划和标准成长!M$13)*养成规划和标准成长!$N161+养成规划和标准成长!M$14*养成规划和标准成长!$O161*养成规划和标准成长!$Q161+养成规划和标准成长!M$17*10*养成规划和标准成长!$S161+养成规划和标准成长!M$18*10*养成规划和标准成长!$T161+养成规划和标准成长!M$19*养成规划和标准成长!$U161,0)</f>
        <v>671</v>
      </c>
      <c r="K68" s="9">
        <f>ROUND(属性投放!M$4+养成规划和标准成长!N$3*养成规划和标准成长!$O161*养成规划和标准成长!$P161+养成规划和标准成长!N$4*养成规划和标准成长!$V161+养成规划和标准成长!N$5*养成规划和标准成长!$R161+(养成规划和标准成长!N$12+养成规划和标准成长!N$13)*养成规划和标准成长!$N161+养成规划和标准成长!N$14*养成规划和标准成长!$O161*养成规划和标准成长!$Q161+养成规划和标准成长!N$17*10*养成规划和标准成长!$S161+养成规划和标准成长!N$18*10*养成规划和标准成长!$T161+养成规划和标准成长!N$19*养成规划和标准成长!$U161,0)</f>
        <v>678</v>
      </c>
      <c r="L68" s="9">
        <f>VLOOKUP(养成规划和标准成长!$X161,阵法、技能和修炼!$C$20:$N$40,COLUMNS(阵法、技能和修炼!$C$20:G$40),0)</f>
        <v>172</v>
      </c>
      <c r="M68" s="9">
        <f>VLOOKUP(养成规划和标准成长!$X161,阵法、技能和修炼!$C$20:$N$40,COLUMNS(阵法、技能和修炼!$C$20:H$40),0)</f>
        <v>149</v>
      </c>
      <c r="N68" s="9">
        <f>VLOOKUP(养成规划和标准成长!$X161,阵法、技能和修炼!$C$20:$N$40,COLUMNS(阵法、技能和修炼!$C$20:I$40),0)</f>
        <v>172</v>
      </c>
      <c r="O68" s="9">
        <f>VLOOKUP(养成规划和标准成长!$X161,阵法、技能和修炼!$C$20:$N$40,COLUMNS(阵法、技能和修炼!$C$20:J$40),0)</f>
        <v>149</v>
      </c>
      <c r="P68" s="9">
        <f>VLOOKUP(养成规划和标准成长!$X161,阵法、技能和修炼!$C$20:$N$40,COLUMNS(阵法、技能和修炼!$C$20:K$40),0)</f>
        <v>40</v>
      </c>
      <c r="Q68" s="9">
        <f>VLOOKUP(养成规划和标准成长!$X161,阵法、技能和修炼!$C$20:$N$40,COLUMNS(阵法、技能和修炼!$C$20:L$40),0)</f>
        <v>40</v>
      </c>
      <c r="R68" s="9">
        <f>VLOOKUP(养成规划和标准成长!$X161,阵法、技能和修炼!$C$20:$N$40,COLUMNS(阵法、技能和修炼!$C$20:M$40),0)</f>
        <v>48.000000000000043</v>
      </c>
      <c r="S68" s="9">
        <f>VLOOKUP(养成规划和标准成长!$X161,阵法、技能和修炼!$C$20:$N$40,COLUMNS(阵法、技能和修炼!$C$20:N$40),0)</f>
        <v>48.000000000000043</v>
      </c>
      <c r="T68" s="1">
        <v>65</v>
      </c>
      <c r="U68" s="9">
        <f>ROUND(属性投放!D$4+养成规划和标准成长!E$3*养成规划和标准成长!$C314*养成规划和标准成长!$D314+养成规划和标准成长!E$4*养成规划和标准成长!$J314+养成规划和标准成长!E$5*养成规划和标准成长!$F314+(养成规划和标准成长!E$12+养成规划和标准成长!E$13)*养成规划和标准成长!$B314+养成规划和标准成长!E$14*养成规划和标准成长!$C314*养成规划和标准成长!$E314+养成规划和标准成长!E$17*10*养成规划和标准成长!$G314+养成规划和标准成长!E$18*10*养成规划和标准成长!$H314+养成规划和标准成长!E$19*养成规划和标准成长!$I314,0)</f>
        <v>3023</v>
      </c>
      <c r="V68" s="9">
        <f>ROUND(属性投放!E$4+养成规划和标准成长!F$3*养成规划和标准成长!$C314*养成规划和标准成长!$D314+养成规划和标准成长!F$4*养成规划和标准成长!$J314+养成规划和标准成长!F$5*养成规划和标准成长!$F314+(养成规划和标准成长!F$12+养成规划和标准成长!F$13)*养成规划和标准成长!$B314+养成规划和标准成长!F$14*养成规划和标准成长!$C314*养成规划和标准成长!$E314+养成规划和标准成长!F$17*10*养成规划和标准成长!$G314+养成规划和标准成长!F$18*10*养成规划和标准成长!$H314+养成规划和标准成长!F$19*养成规划和标准成长!$I314,0)</f>
        <v>2949</v>
      </c>
      <c r="W68" s="9">
        <f>ROUND(属性投放!F$4+养成规划和标准成长!G$3*养成规划和标准成长!$C314*养成规划和标准成长!$D314+养成规划和标准成长!G$4*养成规划和标准成长!$J314+养成规划和标准成长!G$5*养成规划和标准成长!$F314+(养成规划和标准成长!G$12+养成规划和标准成长!G$13)*养成规划和标准成长!$B314+养成规划和标准成长!G$14*养成规划和标准成长!$C314*养成规划和标准成长!$E314+养成规划和标准成长!G$17*10*养成规划和标准成长!$G314+养成规划和标准成长!G$18*10*养成规划和标准成长!$H314+养成规划和标准成长!G$19*养成规划和标准成长!$I314,0)</f>
        <v>1102</v>
      </c>
      <c r="X68" s="9">
        <f>ROUND(属性投放!G$4+养成规划和标准成长!H$3*养成规划和标准成长!$C314*养成规划和标准成长!$D314+养成规划和标准成长!H$4*养成规划和标准成长!$J314+养成规划和标准成长!H$5*养成规划和标准成长!$F314+(养成规划和标准成长!H$12+养成规划和标准成长!H$13)*养成规划和标准成长!$B314+养成规划和标准成长!H$14*养成规划和标准成长!$C314*养成规划和标准成长!$E314+养成规划和标准成长!H$17*10*养成规划和标准成长!$G314+养成规划和标准成长!H$18*10*养成规划和标准成长!$H314+养成规划和标准成长!H$19*养成规划和标准成长!$I314,0)</f>
        <v>507</v>
      </c>
      <c r="Y68" s="9">
        <f>ROUND(属性投放!H$4+养成规划和标准成长!I$3*养成规划和标准成长!$C314*养成规划和标准成长!$D314+养成规划和标准成长!I$4*养成规划和标准成长!$J314+养成规划和标准成长!I$5*养成规划和标准成长!$F314+(养成规划和标准成长!I$12+养成规划和标准成长!I$13)*养成规划和标准成长!$B314+养成规划和标准成长!I$14*养成规划和标准成长!$C314*养成规划和标准成长!$E314+养成规划和标准成长!I$17*10*养成规划和标准成长!$G314+养成规划和标准成长!I$18*10*养成规划和标准成长!$H314+养成规划和标准成长!I$19*养成规划和标准成长!$I314,0)</f>
        <v>833</v>
      </c>
      <c r="Z68" s="9">
        <f>ROUND(属性投放!I$4+养成规划和标准成长!J$3*养成规划和标准成长!$C314*养成规划和标准成长!$D314+养成规划和标准成长!J$4*养成规划和标准成长!$J314+养成规划和标准成长!J$5*养成规划和标准成长!$F314+(养成规划和标准成长!J$12+养成规划和标准成长!J$13)*养成规划和标准成长!$B314+养成规划和标准成长!J$14*养成规划和标准成长!$C314*养成规划和标准成长!$E314+养成规划和标准成长!J$17*10*养成规划和标准成长!$G314+养成规划和标准成长!J$18*10*养成规划和标准成长!$H314+养成规划和标准成长!J$19*养成规划和标准成长!$I314,0)</f>
        <v>601</v>
      </c>
      <c r="AA68" s="9">
        <f>ROUND(属性投放!J$4+养成规划和标准成长!K$3*养成规划和标准成长!$C314*养成规划和标准成长!$D314+养成规划和标准成长!K$4*养成规划和标准成长!$J314+养成规划和标准成长!K$5*养成规划和标准成长!$F314+(养成规划和标准成长!K$12+养成规划和标准成长!K$13)*养成规划和标准成长!$B314+养成规划和标准成长!K$14*养成规划和标准成长!$C314*养成规划和标准成长!$E314+养成规划和标准成长!K$17*10*养成规划和标准成长!$G314+养成规划和标准成长!K$18*10*养成规划和标准成长!$H314+养成规划和标准成长!K$19*养成规划和标准成长!$I314,0)</f>
        <v>415</v>
      </c>
      <c r="AB68" s="9">
        <f>ROUND(属性投放!K$4+养成规划和标准成长!L$3*养成规划和标准成长!$C314*养成规划和标准成长!$D314+养成规划和标准成长!L$4*养成规划和标准成长!$J314+养成规划和标准成长!L$5*养成规划和标准成长!$F314+(养成规划和标准成长!L$12+养成规划和标准成长!L$13)*养成规划和标准成长!$B314+养成规划和标准成长!L$14*养成规划和标准成长!$C314*养成规划和标准成长!$E314+养成规划和标准成长!L$17*10*养成规划和标准成长!$G314+养成规划和标准成长!L$18*10*养成规划和标准成长!$H314+养成规划和标准成长!L$19*养成规划和标准成长!$I314,0)</f>
        <v>242</v>
      </c>
      <c r="AC68" s="9">
        <f>ROUND(属性投放!L$4+养成规划和标准成长!M$3*养成规划和标准成长!$C314*养成规划和标准成长!$D314+养成规划和标准成长!M$4*养成规划和标准成长!$J314+养成规划和标准成长!M$5*养成规划和标准成长!$F314+(养成规划和标准成长!M$12+养成规划和标准成长!M$13)*养成规划和标准成长!$B314+养成规划和标准成长!M$14*养成规划和标准成长!$C314*养成规划和标准成长!$E314+养成规划和标准成长!M$17*10*养成规划和标准成长!$G314+养成规划和标准成长!M$18*10*养成规划和标准成长!$H314+养成规划和标准成长!M$19*养成规划和标准成长!$I314,0)</f>
        <v>679</v>
      </c>
      <c r="AD68" s="9">
        <f>ROUND(属性投放!M$4+养成规划和标准成长!N$3*养成规划和标准成长!$C314*养成规划和标准成长!$D314+养成规划和标准成长!N$4*养成规划和标准成长!$J314+养成规划和标准成长!N$5*养成规划和标准成长!$F314+(养成规划和标准成长!N$12+养成规划和标准成长!N$13)*养成规划和标准成长!$B314+养成规划和标准成长!N$14*养成规划和标准成长!$C314*养成规划和标准成长!$E314+养成规划和标准成长!N$17*10*养成规划和标准成长!$G314+养成规划和标准成长!N$18*10*养成规划和标准成长!$H314+养成规划和标准成长!N$19*养成规划和标准成长!$I314,0)</f>
        <v>689</v>
      </c>
      <c r="AE68" s="9">
        <f>VLOOKUP(养成规划和标准成长!$L314,阵法、技能和修炼!$C$20:$N$40,COLUMNS(阵法、技能和修炼!$C$20:G$40),0)</f>
        <v>219</v>
      </c>
      <c r="AF68" s="9">
        <f>VLOOKUP(养成规划和标准成长!$L314,阵法、技能和修炼!$C$20:$N$40,COLUMNS(阵法、技能和修炼!$C$20:H$40),0)</f>
        <v>183</v>
      </c>
      <c r="AG68" s="9">
        <f>VLOOKUP(养成规划和标准成长!$L314,阵法、技能和修炼!$C$20:$N$40,COLUMNS(阵法、技能和修炼!$C$20:I$40),0)</f>
        <v>219</v>
      </c>
      <c r="AH68" s="9">
        <f>VLOOKUP(养成规划和标准成长!$L314,阵法、技能和修炼!$C$20:$N$40,COLUMNS(阵法、技能和修炼!$C$20:J$40),0)</f>
        <v>183</v>
      </c>
      <c r="AI68" s="9">
        <f>VLOOKUP(养成规划和标准成长!$L314,阵法、技能和修炼!$C$20:$N$40,COLUMNS(阵法、技能和修炼!$C$20:K$40),0)</f>
        <v>50</v>
      </c>
      <c r="AJ68" s="9">
        <f>VLOOKUP(养成规划和标准成长!$L314,阵法、技能和修炼!$C$20:$N$40,COLUMNS(阵法、技能和修炼!$C$20:L$40),0)</f>
        <v>50</v>
      </c>
      <c r="AK68" s="9">
        <f>VLOOKUP(养成规划和标准成长!$L314,阵法、技能和修炼!$C$20:$N$40,COLUMNS(阵法、技能和修炼!$C$20:M$40),0)</f>
        <v>60.000000000000057</v>
      </c>
      <c r="AL68" s="9">
        <f>VLOOKUP(养成规划和标准成长!$L314,阵法、技能和修炼!$C$20:$N$40,COLUMNS(阵法、技能和修炼!$C$20:N$40),0)</f>
        <v>60.000000000000057</v>
      </c>
      <c r="AN68" s="1">
        <v>65</v>
      </c>
      <c r="AO68" s="9">
        <f>ROUND(属性投放!D$4+养成规划和标准成长!E$3*养成规划和标准成长!$O314*养成规划和标准成长!$P314+养成规划和标准成长!E$4*养成规划和标准成长!$V314+养成规划和标准成长!E$5*养成规划和标准成长!$R314+(养成规划和标准成长!E$12+养成规划和标准成长!E$13)*养成规划和标准成长!$N314+养成规划和标准成长!E$14*养成规划和标准成长!$O314*养成规划和标准成长!$Q314+养成规划和标准成长!E$17*10*养成规划和标准成长!$S314+养成规划和标准成长!E$18*10*养成规划和标准成长!$T314+养成规划和标准成长!E$19*养成规划和标准成长!$U314,0)</f>
        <v>3453</v>
      </c>
      <c r="AP68" s="9">
        <f>ROUND(属性投放!E$4+养成规划和标准成长!F$3*养成规划和标准成长!$O314*养成规划和标准成长!$P314+养成规划和标准成长!F$4*养成规划和标准成长!$V314+养成规划和标准成长!F$5*养成规划和标准成长!$R314+(养成规划和标准成长!F$12+养成规划和标准成长!F$13)*养成规划和标准成长!$N314+养成规划和标准成长!F$14*养成规划和标准成长!$O314*养成规划和标准成长!$Q314+养成规划和标准成长!F$17*10*养成规划和标准成长!$S314+养成规划和标准成长!F$18*10*养成规划和标准成长!$T314+养成规划和标准成长!F$19*养成规划和标准成长!$U314,0)</f>
        <v>3123</v>
      </c>
      <c r="AQ68" s="9">
        <f>ROUND(属性投放!F$4+养成规划和标准成长!G$3*养成规划和标准成长!$O314*养成规划和标准成长!$P314+养成规划和标准成长!G$4*养成规划和标准成长!$V314+养成规划和标准成长!G$5*养成规划和标准成长!$R314+(养成规划和标准成长!G$12+养成规划和标准成长!G$13)*养成规划和标准成长!$N314+养成规划和标准成长!G$14*养成规划和标准成长!$O314*养成规划和标准成长!$Q314+养成规划和标准成长!G$17*10*养成规划和标准成长!$S314+养成规划和标准成长!G$18*10*养成规划和标准成长!$T314+养成规划和标准成长!G$19*养成规划和标准成长!$U314,0)</f>
        <v>1211</v>
      </c>
      <c r="AR68" s="9">
        <f>ROUND(属性投放!G$4+养成规划和标准成长!H$3*养成规划和标准成长!$O314*养成规划和标准成长!$P314+养成规划和标准成长!H$4*养成规划和标准成长!$V314+养成规划和标准成长!H$5*养成规划和标准成长!$R314+(养成规划和标准成长!H$12+养成规划和标准成长!H$13)*养成规划和标准成长!$N314+养成规划和标准成长!H$14*养成规划和标准成长!$O314*养成规划和标准成长!$Q314+养成规划和标准成长!H$17*10*养成规划和标准成长!$S314+养成规划和标准成长!H$18*10*养成规划和标准成长!$T314+养成规划和标准成长!H$19*养成规划和标准成长!$U314,0)</f>
        <v>592</v>
      </c>
      <c r="AS68" s="9">
        <f>ROUND(属性投放!H$4+养成规划和标准成长!I$3*养成规划和标准成长!$O314*养成规划和标准成长!$P314+养成规划和标准成长!I$4*养成规划和标准成长!$V314+养成规划和标准成长!I$5*养成规划和标准成长!$R314+(养成规划和标准成长!I$12+养成规划和标准成长!I$13)*养成规划和标准成长!$N314+养成规划和标准成长!I$14*养成规划和标准成长!$O314*养成规划和标准成长!$Q314+养成规划和标准成长!I$17*10*养成规划和标准成长!$S314+养成规划和标准成长!I$18*10*养成规划和标准成长!$T314+养成规划和标准成长!I$19*养成规划和标准成长!$U314,0)</f>
        <v>912</v>
      </c>
      <c r="AT68" s="9">
        <f>ROUND(属性投放!I$4+养成规划和标准成长!J$3*养成规划和标准成长!$O314*养成规划和标准成长!$P314+养成规划和标准成长!J$4*养成规划和标准成长!$V314+养成规划和标准成长!J$5*养成规划和标准成长!$R314+(养成规划和标准成长!J$12+养成规划和标准成长!J$13)*养成规划和标准成长!$N314+养成规划和标准成长!J$14*养成规划和标准成长!$O314*养成规划和标准成长!$Q314+养成规划和标准成长!J$17*10*养成规划和标准成长!$S314+养成规划和标准成长!J$18*10*养成规划和标准成长!$T314+养成规划和标准成长!J$19*养成规划和标准成长!$U314,0)</f>
        <v>672</v>
      </c>
      <c r="AU68" s="9">
        <f>ROUND(属性投放!J$4+养成规划和标准成长!K$3*养成规划和标准成长!$O314*养成规划和标准成长!$P314+养成规划和标准成长!K$4*养成规划和标准成长!$V314+养成规划和标准成长!K$5*养成规划和标准成长!$R314+(养成规划和标准成长!K$12+养成规划和标准成长!K$13)*养成规划和标准成长!$N314+养成规划和标准成长!K$14*养成规划和标准成长!$O314*养成规划和标准成长!$Q314+养成规划和标准成长!K$17*10*养成规划和标准成长!$S314+养成规划和标准成长!K$18*10*养成规划和标准成长!$T314+养成规划和标准成长!K$19*养成规划和标准成长!$U314,0)</f>
        <v>462</v>
      </c>
      <c r="AV68" s="9">
        <f>ROUND(属性投放!K$4+养成规划和标准成长!L$3*养成规划和标准成长!$O314*养成规划和标准成长!$P314+养成规划和标准成长!L$4*养成规划和标准成长!$V314+养成规划和标准成长!L$5*养成规划和标准成长!$R314+(养成规划和标准成长!L$12+养成规划和标准成长!L$13)*养成规划和标准成长!$N314+养成规划和标准成长!L$14*养成规划和标准成长!$O314*养成规划和标准成长!$Q314+养成规划和标准成长!L$17*10*养成规划和标准成长!$S314+养成规划和标准成长!L$18*10*养成规划和标准成长!$T314+养成规划和标准成长!L$19*养成规划和标准成长!$U314,0)</f>
        <v>296</v>
      </c>
      <c r="AW68" s="9">
        <f>ROUND(属性投放!L$4+养成规划和标准成长!M$3*养成规划和标准成长!$O314*养成规划和标准成长!$P314+养成规划和标准成长!M$4*养成规划和标准成长!$V314+养成规划和标准成长!M$5*养成规划和标准成长!$R314+(养成规划和标准成长!M$12+养成规划和标准成长!M$13)*养成规划和标准成长!$N314+养成规划和标准成长!M$14*养成规划和标准成长!$O314*养成规划和标准成长!$Q314+养成规划和标准成长!M$17*10*养成规划和标准成长!$S314+养成规划和标准成长!M$18*10*养成规划和标准成长!$T314+养成规划和标准成长!M$19*养成规划和标准成长!$U314,0)</f>
        <v>696</v>
      </c>
      <c r="AX68" s="9">
        <f>ROUND(属性投放!M$4+养成规划和标准成长!N$3*养成规划和标准成长!$O314*养成规划和标准成长!$P314+养成规划和标准成长!N$4*养成规划和标准成长!$V314+养成规划和标准成长!N$5*养成规划和标准成长!$R314+(养成规划和标准成长!N$12+养成规划和标准成长!N$13)*养成规划和标准成长!$N314+养成规划和标准成长!N$14*养成规划和标准成长!$O314*养成规划和标准成长!$Q314+养成规划和标准成长!N$17*10*养成规划和标准成长!$S314+养成规划和标准成长!N$18*10*养成规划和标准成长!$T314+养成规划和标准成长!N$19*养成规划和标准成长!$U314,0)</f>
        <v>708</v>
      </c>
      <c r="AY68" s="9">
        <f>VLOOKUP(养成规划和标准成长!$X314,阵法、技能和修炼!$C$20:$N$40,COLUMNS(阵法、技能和修炼!$C$20:G$40),0)</f>
        <v>243</v>
      </c>
      <c r="AZ68" s="9">
        <f>VLOOKUP(养成规划和标准成长!$X314,阵法、技能和修炼!$C$20:$N$40,COLUMNS(阵法、技能和修炼!$C$20:H$40),0)</f>
        <v>199</v>
      </c>
      <c r="BA68" s="9">
        <f>VLOOKUP(养成规划和标准成长!$X314,阵法、技能和修炼!$C$20:$N$40,COLUMNS(阵法、技能和修炼!$C$20:I$40),0)</f>
        <v>243</v>
      </c>
      <c r="BB68" s="9">
        <f>VLOOKUP(养成规划和标准成长!$X314,阵法、技能和修炼!$C$20:$N$40,COLUMNS(阵法、技能和修炼!$C$20:J$40),0)</f>
        <v>199</v>
      </c>
      <c r="BC68" s="9">
        <f>VLOOKUP(养成规划和标准成长!$X314,阵法、技能和修炼!$C$20:$N$40,COLUMNS(阵法、技能和修炼!$C$20:K$40),0)</f>
        <v>55</v>
      </c>
      <c r="BD68" s="9">
        <f>VLOOKUP(养成规划和标准成长!$X314,阵法、技能和修炼!$C$20:$N$40,COLUMNS(阵法、技能和修炼!$C$20:L$40),0)</f>
        <v>55</v>
      </c>
      <c r="BE68" s="9">
        <f>VLOOKUP(养成规划和标准成长!$X314,阵法、技能和修炼!$C$20:$N$40,COLUMNS(阵法、技能和修炼!$C$20:M$40),0)</f>
        <v>66.000000000000057</v>
      </c>
      <c r="BF68" s="9">
        <f>VLOOKUP(养成规划和标准成长!$X314,阵法、技能和修炼!$C$20:$N$40,COLUMNS(阵法、技能和修炼!$C$20:N$40),0)</f>
        <v>66.000000000000057</v>
      </c>
      <c r="BH68" s="1">
        <v>65</v>
      </c>
      <c r="BI68" s="9">
        <f>ROUND(属性投放!D$4+养成规划和标准成长!E$3*养成规划和标准成长!$AA314*养成规划和标准成长!$AB314+养成规划和标准成长!E$4*养成规划和标准成长!$AH314+养成规划和标准成长!E$5*养成规划和标准成长!$AD314+(养成规划和标准成长!E$12+养成规划和标准成长!E$13)*养成规划和标准成长!$Z314+养成规划和标准成长!E$14*养成规划和标准成长!$AA314*养成规划和标准成长!$AC314+养成规划和标准成长!E$17*10*养成规划和标准成长!$AE314+养成规划和标准成长!E$18*10*养成规划和标准成长!$AF314+养成规划和标准成长!E$19*养成规划和标准成长!$AG314,0)</f>
        <v>3814</v>
      </c>
      <c r="BJ68" s="9">
        <f>ROUND(属性投放!E$4+养成规划和标准成长!F$3*养成规划和标准成长!$AA314*养成规划和标准成长!$AB314+养成规划和标准成长!F$4*养成规划和标准成长!$AH314+养成规划和标准成长!F$5*养成规划和标准成长!$AD314+(养成规划和标准成长!F$12+养成规划和标准成长!F$13)*养成规划和标准成长!$Z314+养成规划和标准成长!F$14*养成规划和标准成长!$AA314*养成规划和标准成长!$AC314+养成规划和标准成长!F$17*10*养成规划和标准成长!$AE314+养成规划和标准成长!F$18*10*养成规划和标准成长!$AF314+养成规划和标准成长!F$19*养成规划和标准成长!$AG314,0)</f>
        <v>3267</v>
      </c>
      <c r="BK68" s="9">
        <f>ROUND(属性投放!F$4+养成规划和标准成长!G$3*养成规划和标准成长!$AA314*养成规划和标准成长!$AB314+养成规划和标准成长!G$4*养成规划和标准成长!$AH314+养成规划和标准成长!G$5*养成规划和标准成长!$AD314+(养成规划和标准成长!G$12+养成规划和标准成长!G$13)*养成规划和标准成长!$Z314+养成规划和标准成长!G$14*养成规划和标准成长!$AA314*养成规划和标准成长!$AC314+养成规划和标准成长!G$17*10*养成规划和标准成长!$AE314+养成规划和标准成长!G$18*10*养成规划和标准成长!$AF314+养成规划和标准成长!G$19*养成规划和标准成长!$AG314,0)</f>
        <v>1304</v>
      </c>
      <c r="BL68" s="9">
        <f>ROUND(属性投放!G$4+养成规划和标准成长!H$3*养成规划和标准成长!$AA314*养成规划和标准成长!$AB314+养成规划和标准成长!H$4*养成规划和标准成长!$AH314+养成规划和标准成长!H$5*养成规划和标准成长!$AD314+(养成规划和标准成长!H$12+养成规划和标准成长!H$13)*养成规划和标准成长!$Z314+养成规划和标准成长!H$14*养成规划和标准成长!$AA314*养成规划和标准成长!$AC314+养成规划和标准成长!H$17*10*养成规划和标准成长!$AE314+养成规划和标准成长!H$18*10*养成规划和标准成长!$AF314+养成规划和标准成长!H$19*养成规划和标准成长!$AG314,0)</f>
        <v>659</v>
      </c>
      <c r="BM68" s="9">
        <f>ROUND(属性投放!H$4+养成规划和标准成长!I$3*养成规划和标准成长!$AA314*养成规划和标准成长!$AB314+养成规划和标准成长!I$4*养成规划和标准成长!$AH314+养成规划和标准成长!I$5*养成规划和标准成长!$AD314+(养成规划和标准成长!I$12+养成规划和标准成长!I$13)*养成规划和标准成长!$Z314+养成规划和标准成长!I$14*养成规划和标准成长!$AA314*养成规划和标准成长!$AC314+养成规划和标准成长!I$17*10*养成规划和标准成长!$AE314+养成规划和标准成长!I$18*10*养成规划和标准成长!$AF314+养成规划和标准成长!I$19*养成规划和标准成长!$AG314,0)</f>
        <v>977</v>
      </c>
      <c r="BN68" s="9">
        <f>ROUND(属性投放!I$4+养成规划和标准成长!J$3*养成规划和标准成长!$AA314*养成规划和标准成长!$AB314+养成规划和标准成长!J$4*养成规划和标准成长!$AH314+养成规划和标准成长!J$5*养成规划和标准成长!$AD314+(养成规划和标准成长!J$12+养成规划和标准成长!J$13)*养成规划和标准成长!$Z314+养成规划和标准成长!J$14*养成规划和标准成长!$AA314*养成规划和标准成长!$AC314+养成规划和标准成长!J$17*10*养成规划和标准成长!$AE314+养成规划和标准成长!J$18*10*养成规划和标准成长!$AF314+养成规划和标准成长!J$19*养成规划和标准成长!$AG314,0)</f>
        <v>728</v>
      </c>
      <c r="BO68" s="9">
        <f>ROUND(属性投放!J$4+养成规划和标准成长!K$3*养成规划和标准成长!$AA314*养成规划和标准成长!$AB314+养成规划和标准成长!K$4*养成规划和标准成长!$AH314+养成规划和标准成长!K$5*养成规划和标准成长!$AD314+(养成规划和标准成长!K$12+养成规划和标准成长!K$13)*养成规划和标准成长!$Z314+养成规划和标准成长!K$14*养成规划和标准成长!$AA314*养成规划和标准成长!$AC314+养成规划和标准成长!K$17*10*养成规划和标准成长!$AE314+养成规划和标准成长!K$18*10*养成规划和标准成长!$AF314+养成规划和标准成长!K$19*养成规划和标准成长!$AG314,0)</f>
        <v>495</v>
      </c>
      <c r="BP68" s="9">
        <f>ROUND(属性投放!K$4+养成规划和标准成长!L$3*养成规划和标准成长!$AA314*养成规划和标准成长!$AB314+养成规划和标准成长!L$4*养成规划和标准成长!$AH314+养成规划和标准成长!L$5*养成规划和标准成长!$AD314+(养成规划和标准成长!L$12+养成规划和标准成长!L$13)*养成规划和标准成长!$Z314+养成规划和标准成长!L$14*养成规划和标准成长!$AA314*养成规划和标准成长!$AC314+养成规划和标准成长!L$17*10*养成规划和标准成长!$AE314+养成规划和标准成长!L$18*10*养成规划和标准成长!$AF314+养成规划和标准成长!L$19*养成规划和标准成长!$AG314,0)</f>
        <v>338</v>
      </c>
      <c r="BQ68" s="9">
        <f>ROUND(属性投放!L$4+养成规划和标准成长!M$3*养成规划和标准成长!$AA314*养成规划和标准成长!$AB314+养成规划和标准成长!M$4*养成规划和标准成长!$AH314+养成规划和标准成长!M$5*养成规划和标准成长!$AD314+(养成规划和标准成长!M$12+养成规划和标准成长!M$13)*养成规划和标准成长!$Z314+养成规划和标准成长!M$14*养成规划和标准成长!$AA314*养成规划和标准成长!$AC314+养成规划和标准成长!M$17*10*养成规划和标准成长!$AE314+养成规划和标准成长!M$18*10*养成规划和标准成长!$AF314+养成规划和标准成长!M$19*养成规划和标准成长!$AG314,0)</f>
        <v>708</v>
      </c>
      <c r="BR68" s="9">
        <f>ROUND(属性投放!M$4+养成规划和标准成长!N$3*养成规划和标准成长!$AA314*养成规划和标准成长!$AB314+养成规划和标准成长!N$4*养成规划和标准成长!$AH314+养成规划和标准成长!N$5*养成规划和标准成长!$AD314+(养成规划和标准成长!N$12+养成规划和标准成长!N$13)*养成规划和标准成长!$Z314+养成规划和标准成长!N$14*养成规划和标准成长!$AA314*养成规划和标准成长!$AC314+养成规划和标准成长!N$17*10*养成规划和标准成长!$AE314+养成规划和标准成长!N$18*10*养成规划和标准成长!$AF314+养成规划和标准成长!N$19*养成规划和标准成长!$AG314,0)</f>
        <v>722</v>
      </c>
      <c r="BS68" s="9">
        <f>VLOOKUP(养成规划和标准成长!$AJ314,阵法、技能和修炼!$C$20:$N$40,COLUMNS(阵法、技能和修炼!$C$20:G$40),0)</f>
        <v>268</v>
      </c>
      <c r="BT68" s="9">
        <f>VLOOKUP(养成规划和标准成长!$AJ314,阵法、技能和修炼!$C$20:$N$40,COLUMNS(阵法、技能和修炼!$C$20:H$40),0)</f>
        <v>215</v>
      </c>
      <c r="BU68" s="9">
        <f>VLOOKUP(养成规划和标准成长!$AJ314,阵法、技能和修炼!$C$20:$N$40,COLUMNS(阵法、技能和修炼!$C$20:I$40),0)</f>
        <v>268</v>
      </c>
      <c r="BV68" s="9">
        <f>VLOOKUP(养成规划和标准成长!$AJ314,阵法、技能和修炼!$C$20:$N$40,COLUMNS(阵法、技能和修炼!$C$20:J$40),0)</f>
        <v>215</v>
      </c>
      <c r="BW68" s="9">
        <f>VLOOKUP(养成规划和标准成长!$AJ314,阵法、技能和修炼!$C$20:$N$40,COLUMNS(阵法、技能和修炼!$C$20:K$40),0)</f>
        <v>60</v>
      </c>
      <c r="BX68" s="9">
        <f>VLOOKUP(养成规划和标准成长!$AJ314,阵法、技能和修炼!$C$20:$N$40,COLUMNS(阵法、技能和修炼!$C$20:L$40),0)</f>
        <v>60</v>
      </c>
      <c r="BY68" s="9">
        <f>VLOOKUP(养成规划和标准成长!$AJ314,阵法、技能和修炼!$C$20:$N$40,COLUMNS(阵法、技能和修炼!$C$20:M$40),0)</f>
        <v>72.000000000000057</v>
      </c>
      <c r="BZ68" s="9">
        <f>VLOOKUP(养成规划和标准成长!$AJ314,阵法、技能和修炼!$C$20:$N$40,COLUMNS(阵法、技能和修炼!$C$20:N$40),0)</f>
        <v>72.000000000000057</v>
      </c>
    </row>
    <row r="69" spans="1:78">
      <c r="A69" s="1">
        <v>66</v>
      </c>
      <c r="B69" s="9">
        <f>ROUND(属性投放!D$4+养成规划和标准成长!E$3*养成规划和标准成长!$O162*养成规划和标准成长!$P162+养成规划和标准成长!E$4*养成规划和标准成长!$V162+养成规划和标准成长!E$5*养成规划和标准成长!$R162+(养成规划和标准成长!E$12+养成规划和标准成长!E$13)*养成规划和标准成长!$N162+养成规划和标准成长!E$14*养成规划和标准成长!$O162*养成规划和标准成长!$Q162+养成规划和标准成长!E$17*10*养成规划和标准成长!$S162+养成规划和标准成长!E$18*10*养成规划和标准成长!$T162+养成规划和标准成长!E$19*养成规划和标准成长!$U162,0)</f>
        <v>2747</v>
      </c>
      <c r="C69" s="9">
        <f>ROUND(属性投放!E$4+养成规划和标准成长!F$3*养成规划和标准成长!$O162*养成规划和标准成长!$P162+养成规划和标准成长!F$4*养成规划和标准成长!$V162+养成规划和标准成长!F$5*养成规划和标准成长!$R162+(养成规划和标准成长!F$12+养成规划和标准成长!F$13)*养成规划和标准成长!$N162+养成规划和标准成长!F$14*养成规划和标准成长!$O162*养成规划和标准成长!$Q162+养成规划和标准成长!F$17*10*养成规划和标准成长!$S162+养成规划和标准成长!F$18*10*养成规划和标准成长!$T162+养成规划和标准成长!F$19*养成规划和标准成长!$U162,0)</f>
        <v>2806</v>
      </c>
      <c r="D69" s="9">
        <f>ROUND(属性投放!F$4+养成规划和标准成长!G$3*养成规划和标准成长!$O162*养成规划和标准成长!$P162+养成规划和标准成长!G$4*养成规划和标准成长!$V162+养成规划和标准成长!G$5*养成规划和标准成长!$R162+(养成规划和标准成长!G$12+养成规划和标准成长!G$13)*养成规划和标准成长!$N162+养成规划和标准成长!G$14*养成规划和标准成长!$O162*养成规划和标准成长!$Q162+养成规划和标准成长!G$17*10*养成规划和标准成长!$S162+养成规划和标准成长!G$18*10*养成规划和标准成长!$T162+养成规划和标准成长!G$19*养成规划和标准成长!$U162,0)</f>
        <v>1025</v>
      </c>
      <c r="E69" s="9">
        <f>ROUND(属性投放!G$4+养成规划和标准成长!H$3*养成规划和标准成长!$O162*养成规划和标准成长!$P162+养成规划和标准成长!H$4*养成规划和标准成长!$V162+养成规划和标准成长!H$5*养成规划和标准成长!$R162+(养成规划和标准成长!H$12+养成规划和标准成长!H$13)*养成规划和标准成长!$N162+养成规划和标准成长!H$14*养成规划和标准成长!$O162*养成规划和标准成长!$Q162+养成规划和标准成长!H$17*10*养成规划和标准成长!$S162+养成规划和标准成长!H$18*10*养成规划和标准成长!$T162+养成规划和标准成长!H$19*养成规划和标准成长!$U162,0)</f>
        <v>451</v>
      </c>
      <c r="F69" s="9">
        <f>ROUND(属性投放!H$4+养成规划和标准成长!I$3*养成规划和标准成长!$O162*养成规划和标准成长!$P162+养成规划和标准成长!I$4*养成规划和标准成长!$V162+养成规划和标准成长!I$5*养成规划和标准成长!$R162+(养成规划和标准成长!I$12+养成规划和标准成长!I$13)*养成规划和标准成长!$N162+养成规划和标准成长!I$14*养成规划和标准成长!$O162*养成规划和标准成长!$Q162+养成规划和标准成长!I$17*10*养成规划和标准成长!$S162+养成规划和标准成长!I$18*10*养成规划和标准成长!$T162+养成规划和标准成长!I$19*养成规划和标准成长!$U162,0)</f>
        <v>786</v>
      </c>
      <c r="G69" s="9">
        <f>ROUND(属性投放!I$4+养成规划和标准成长!J$3*养成规划和标准成长!$O162*养成规划和标准成长!$P162+养成规划和标准成长!J$4*养成规划和标准成长!$V162+养成规划和标准成长!J$5*养成规划和标准成长!$R162+(养成规划和标准成长!J$12+养成规划和标准成长!J$13)*养成规划和标准成长!$N162+养成规划和标准成长!J$14*养成规划和标准成长!$O162*养成规划和标准成长!$Q162+养成规划和标准成长!J$17*10*养成规划和标准成长!$S162+养成规划和标准成长!J$18*10*养成规划和标准成长!$T162+养成规划和标准成长!J$19*养成规划和标准成长!$U162,0)</f>
        <v>561</v>
      </c>
      <c r="H69" s="9">
        <f>ROUND(属性投放!J$4+养成规划和标准成长!K$3*养成规划和标准成长!$O162*养成规划和标准成长!$P162+养成规划和标准成长!K$4*养成规划和标准成长!$V162+养成规划和标准成长!K$5*养成规划和标准成长!$R162+(养成规划和标准成长!K$12+养成规划和标准成长!K$13)*养成规划和标准成长!$N162+养成规划和标准成长!K$14*养成规划和标准成长!$O162*养成规划和标准成长!$Q162+养成规划和标准成长!K$17*10*养成规划和标准成长!$S162+养成规划和标准成长!K$18*10*养成规划和标准成长!$T162+养成规划和标准成长!K$19*养成规划和标准成长!$U162,0)</f>
        <v>386</v>
      </c>
      <c r="I69" s="9">
        <f>ROUND(属性投放!K$4+养成规划和标准成长!L$3*养成规划和标准成长!$O162*养成规划和标准成长!$P162+养成规划和标准成长!L$4*养成规划和标准成长!$V162+养成规划和标准成长!L$5*养成规划和标准成长!$R162+(养成规划和标准成长!L$12+养成规划和标准成长!L$13)*养成规划和标准成长!$N162+养成规划和标准成长!L$14*养成规划和标准成长!$O162*养成规划和标准成长!$Q162+养成规划和标准成长!L$17*10*养成规划和标准成长!$S162+养成规划和标准成长!L$18*10*养成规划和标准成长!$T162+养成规划和标准成长!L$19*养成规划和标准成长!$U162,0)</f>
        <v>202</v>
      </c>
      <c r="J69" s="9">
        <f>ROUND(属性投放!L$4+养成规划和标准成长!M$3*养成规划和标准成长!$O162*养成规划和标准成长!$P162+养成规划和标准成长!M$4*养成规划和标准成长!$V162+养成规划和标准成长!M$5*养成规划和标准成长!$R162+(养成规划和标准成长!M$12+养成规划和标准成长!M$13)*养成规划和标准成长!$N162+养成规划和标准成长!M$14*养成规划和标准成长!$O162*养成规划和标准成长!$Q162+养成规划和标准成长!M$17*10*养成规划和标准成长!$S162+养成规划和标准成长!M$18*10*养成规划和标准成长!$T162+养成规划和标准成长!M$19*养成规划和标准成长!$U162,0)</f>
        <v>681</v>
      </c>
      <c r="K69" s="9">
        <f>ROUND(属性投放!M$4+养成规划和标准成长!N$3*养成规划和标准成长!$O162*养成规划和标准成长!$P162+养成规划和标准成长!N$4*养成规划和标准成长!$V162+养成规划和标准成长!N$5*养成规划和标准成长!$R162+(养成规划和标准成长!N$12+养成规划和标准成长!N$13)*养成规划和标准成长!$N162+养成规划和标准成长!N$14*养成规划和标准成长!$O162*养成规划和标准成长!$Q162+养成规划和标准成长!N$17*10*养成规划和标准成长!$S162+养成规划和标准成长!N$18*10*养成规划和标准成长!$T162+养成规划和标准成长!N$19*养成规划和标准成长!$U162,0)</f>
        <v>688</v>
      </c>
      <c r="L69" s="9">
        <f>VLOOKUP(养成规划和标准成长!$X162,阵法、技能和修炼!$C$20:$N$40,COLUMNS(阵法、技能和修炼!$C$20:G$40),0)</f>
        <v>172</v>
      </c>
      <c r="M69" s="9">
        <f>VLOOKUP(养成规划和标准成长!$X162,阵法、技能和修炼!$C$20:$N$40,COLUMNS(阵法、技能和修炼!$C$20:H$40),0)</f>
        <v>149</v>
      </c>
      <c r="N69" s="9">
        <f>VLOOKUP(养成规划和标准成长!$X162,阵法、技能和修炼!$C$20:$N$40,COLUMNS(阵法、技能和修炼!$C$20:I$40),0)</f>
        <v>172</v>
      </c>
      <c r="O69" s="9">
        <f>VLOOKUP(养成规划和标准成长!$X162,阵法、技能和修炼!$C$20:$N$40,COLUMNS(阵法、技能和修炼!$C$20:J$40),0)</f>
        <v>149</v>
      </c>
      <c r="P69" s="9">
        <f>VLOOKUP(养成规划和标准成长!$X162,阵法、技能和修炼!$C$20:$N$40,COLUMNS(阵法、技能和修炼!$C$20:K$40),0)</f>
        <v>40</v>
      </c>
      <c r="Q69" s="9">
        <f>VLOOKUP(养成规划和标准成长!$X162,阵法、技能和修炼!$C$20:$N$40,COLUMNS(阵法、技能和修炼!$C$20:L$40),0)</f>
        <v>40</v>
      </c>
      <c r="R69" s="9">
        <f>VLOOKUP(养成规划和标准成长!$X162,阵法、技能和修炼!$C$20:$N$40,COLUMNS(阵法、技能和修炼!$C$20:M$40),0)</f>
        <v>48.000000000000043</v>
      </c>
      <c r="S69" s="9">
        <f>VLOOKUP(养成规划和标准成长!$X162,阵法、技能和修炼!$C$20:$N$40,COLUMNS(阵法、技能和修炼!$C$20:N$40),0)</f>
        <v>48.000000000000043</v>
      </c>
      <c r="T69" s="1">
        <v>66</v>
      </c>
      <c r="U69" s="9">
        <f>ROUND(属性投放!D$4+养成规划和标准成长!E$3*养成规划和标准成长!$C315*养成规划和标准成长!$D315+养成规划和标准成长!E$4*养成规划和标准成长!$J315+养成规划和标准成长!E$5*养成规划和标准成长!$F315+(养成规划和标准成长!E$12+养成规划和标准成长!E$13)*养成规划和标准成长!$B315+养成规划和标准成长!E$14*养成规划和标准成长!$C315*养成规划和标准成长!$E315+养成规划和标准成长!E$17*10*养成规划和标准成长!$G315+养成规划和标准成长!E$18*10*养成规划和标准成长!$H315+养成规划和标准成长!E$19*养成规划和标准成长!$I315,0)</f>
        <v>3047</v>
      </c>
      <c r="V69" s="9">
        <f>ROUND(属性投放!E$4+养成规划和标准成长!F$3*养成规划和标准成长!$C315*养成规划和标准成长!$D315+养成规划和标准成长!F$4*养成规划和标准成长!$J315+养成规划和标准成长!F$5*养成规划和标准成长!$F315+(养成规划和标准成长!F$12+养成规划和标准成长!F$13)*养成规划和标准成长!$B315+养成规划和标准成长!F$14*养成规划和标准成长!$C315*养成规划和标准成长!$E315+养成规划和标准成长!F$17*10*养成规划和标准成长!$G315+养成规划和标准成长!F$18*10*养成规划和标准成长!$H315+养成规划和标准成长!F$19*养成规划和标准成长!$I315,0)</f>
        <v>2982</v>
      </c>
      <c r="W69" s="9">
        <f>ROUND(属性投放!F$4+养成规划和标准成长!G$3*养成规划和标准成长!$C315*养成规划和标准成长!$D315+养成规划和标准成长!G$4*养成规划和标准成长!$J315+养成规划和标准成长!G$5*养成规划和标准成长!$F315+(养成规划和标准成长!G$12+养成规划和标准成长!G$13)*养成规划和标准成长!$B315+养成规划和标准成长!G$14*养成规划和标准成长!$C315*养成规划和标准成长!$E315+养成规划和标准成长!G$17*10*养成规划和标准成长!$G315+养成规划和标准成长!G$18*10*养成规划和标准成长!$H315+养成规划和标准成长!G$19*养成规划和标准成长!$I315,0)</f>
        <v>1109</v>
      </c>
      <c r="X69" s="9">
        <f>ROUND(属性投放!G$4+养成规划和标准成长!H$3*养成规划和标准成长!$C315*养成规划和标准成长!$D315+养成规划和标准成长!H$4*养成规划和标准成长!$J315+养成规划和标准成长!H$5*养成规划和标准成长!$F315+(养成规划和标准成长!H$12+养成规划和标准成长!H$13)*养成规划和标准成长!$B315+养成规划和标准成长!H$14*养成规划和标准成长!$C315*养成规划和标准成长!$E315+养成规划和标准成长!H$17*10*养成规划和标准成长!$G315+养成规划和标准成长!H$18*10*养成规划和标准成长!$H315+养成规划和标准成长!H$19*养成规划和标准成长!$I315,0)</f>
        <v>510</v>
      </c>
      <c r="Y69" s="9">
        <f>ROUND(属性投放!H$4+养成规划和标准成长!I$3*养成规划和标准成长!$C315*养成规划和标准成长!$D315+养成规划和标准成长!I$4*养成规划和标准成长!$J315+养成规划和标准成长!I$5*养成规划和标准成长!$F315+(养成规划和标准成长!I$12+养成规划和标准成长!I$13)*养成规划和标准成长!$B315+养成规划和标准成长!I$14*养成规划和标准成长!$C315*养成规划和标准成长!$E315+养成规划和标准成长!I$17*10*养成规划和标准成长!$G315+养成规划和标准成长!I$18*10*养成规划和标准成长!$H315+养成规划和标准成长!I$19*养成规划和标准成长!$I315,0)</f>
        <v>840</v>
      </c>
      <c r="Z69" s="9">
        <f>ROUND(属性投放!I$4+养成规划和标准成长!J$3*养成规划和标准成长!$C315*养成规划和标准成长!$D315+养成规划和标准成长!J$4*养成规划和标准成长!$J315+养成规划和标准成长!J$5*养成规划和标准成长!$F315+(养成规划和标准成长!J$12+养成规划和标准成长!J$13)*养成规划和标准成长!$B315+养成规划和标准成长!J$14*养成规划和标准成长!$C315*养成规划和标准成长!$E315+养成规划和标准成长!J$17*10*养成规划和标准成长!$G315+养成规划和标准成长!J$18*10*养成规划和标准成长!$H315+养成规划和标准成长!J$19*养成规划和标准成长!$I315,0)</f>
        <v>606</v>
      </c>
      <c r="AA69" s="9">
        <f>ROUND(属性投放!J$4+养成规划和标准成长!K$3*养成规划和标准成长!$C315*养成规划和标准成长!$D315+养成规划和标准成长!K$4*养成规划和标准成长!$J315+养成规划和标准成长!K$5*养成规划和标准成长!$F315+(养成规划和标准成长!K$12+养成规划和标准成长!K$13)*养成规划和标准成长!$B315+养成规划和标准成长!K$14*养成规划和标准成长!$C315*养成规划和标准成长!$E315+养成规划和标准成长!K$17*10*养成规划和标准成长!$G315+养成规划和标准成长!K$18*10*养成规划和标准成长!$H315+养成规划和标准成长!K$19*养成规划和标准成长!$I315,0)</f>
        <v>419</v>
      </c>
      <c r="AB69" s="9">
        <f>ROUND(属性投放!K$4+养成规划和标准成长!L$3*养成规划和标准成长!$C315*养成规划和标准成长!$D315+养成规划和标准成长!L$4*养成规划和标准成长!$J315+养成规划和标准成长!L$5*养成规划和标准成长!$F315+(养成规划和标准成长!L$12+养成规划和标准成长!L$13)*养成规划和标准成长!$B315+养成规划和标准成长!L$14*养成规划和标准成长!$C315*养成规划和标准成长!$E315+养成规划和标准成长!L$17*10*养成规划和标准成长!$G315+养成规划和标准成长!L$18*10*养成规划和标准成长!$H315+养成规划和标准成长!L$19*养成规划和标准成长!$I315,0)</f>
        <v>242</v>
      </c>
      <c r="AC69" s="9">
        <f>ROUND(属性投放!L$4+养成规划和标准成长!M$3*养成规划和标准成长!$C315*养成规划和标准成长!$D315+养成规划和标准成长!M$4*养成规划和标准成长!$J315+养成规划和标准成长!M$5*养成规划和标准成长!$F315+(养成规划和标准成长!M$12+养成规划和标准成长!M$13)*养成规划和标准成长!$B315+养成规划和标准成长!M$14*养成规划和标准成长!$C315*养成规划和标准成长!$E315+养成规划和标准成长!M$17*10*养成规划和标准成长!$G315+养成规划和标准成长!M$18*10*养成规划和标准成长!$H315+养成规划和标准成长!M$19*养成规划和标准成长!$I315,0)</f>
        <v>689</v>
      </c>
      <c r="AD69" s="9">
        <f>ROUND(属性投放!M$4+养成规划和标准成长!N$3*养成规划和标准成长!$C315*养成规划和标准成长!$D315+养成规划和标准成长!N$4*养成规划和标准成长!$J315+养成规划和标准成长!N$5*养成规划和标准成长!$F315+(养成规划和标准成长!N$12+养成规划和标准成长!N$13)*养成规划和标准成长!$B315+养成规划和标准成长!N$14*养成规划和标准成长!$C315*养成规划和标准成长!$E315+养成规划和标准成长!N$17*10*养成规划和标准成长!$G315+养成规划和标准成长!N$18*10*养成规划和标准成长!$H315+养成规划和标准成长!N$19*养成规划和标准成长!$I315,0)</f>
        <v>699</v>
      </c>
      <c r="AE69" s="9">
        <f>VLOOKUP(养成规划和标准成长!$L315,阵法、技能和修炼!$C$20:$N$40,COLUMNS(阵法、技能和修炼!$C$20:G$40),0)</f>
        <v>219</v>
      </c>
      <c r="AF69" s="9">
        <f>VLOOKUP(养成规划和标准成长!$L315,阵法、技能和修炼!$C$20:$N$40,COLUMNS(阵法、技能和修炼!$C$20:H$40),0)</f>
        <v>183</v>
      </c>
      <c r="AG69" s="9">
        <f>VLOOKUP(养成规划和标准成长!$L315,阵法、技能和修炼!$C$20:$N$40,COLUMNS(阵法、技能和修炼!$C$20:I$40),0)</f>
        <v>219</v>
      </c>
      <c r="AH69" s="9">
        <f>VLOOKUP(养成规划和标准成长!$L315,阵法、技能和修炼!$C$20:$N$40,COLUMNS(阵法、技能和修炼!$C$20:J$40),0)</f>
        <v>183</v>
      </c>
      <c r="AI69" s="9">
        <f>VLOOKUP(养成规划和标准成长!$L315,阵法、技能和修炼!$C$20:$N$40,COLUMNS(阵法、技能和修炼!$C$20:K$40),0)</f>
        <v>50</v>
      </c>
      <c r="AJ69" s="9">
        <f>VLOOKUP(养成规划和标准成长!$L315,阵法、技能和修炼!$C$20:$N$40,COLUMNS(阵法、技能和修炼!$C$20:L$40),0)</f>
        <v>50</v>
      </c>
      <c r="AK69" s="9">
        <f>VLOOKUP(养成规划和标准成长!$L315,阵法、技能和修炼!$C$20:$N$40,COLUMNS(阵法、技能和修炼!$C$20:M$40),0)</f>
        <v>60.000000000000057</v>
      </c>
      <c r="AL69" s="9">
        <f>VLOOKUP(养成规划和标准成长!$L315,阵法、技能和修炼!$C$20:$N$40,COLUMNS(阵法、技能和修炼!$C$20:N$40),0)</f>
        <v>60.000000000000057</v>
      </c>
      <c r="AN69" s="1">
        <v>66</v>
      </c>
      <c r="AO69" s="9">
        <f>ROUND(属性投放!D$4+养成规划和标准成长!E$3*养成规划和标准成长!$O315*养成规划和标准成长!$P315+养成规划和标准成长!E$4*养成规划和标准成长!$V315+养成规划和标准成长!E$5*养成规划和标准成长!$R315+(养成规划和标准成长!E$12+养成规划和标准成长!E$13)*养成规划和标准成长!$N315+养成规划和标准成长!E$14*养成规划和标准成长!$O315*养成规划和标准成长!$Q315+养成规划和标准成长!E$17*10*养成规划和标准成长!$S315+养成规划和标准成长!E$18*10*养成规划和标准成长!$T315+养成规划和标准成长!E$19*养成规划和标准成长!$U315,0)</f>
        <v>3480</v>
      </c>
      <c r="AP69" s="9">
        <f>ROUND(属性投放!E$4+养成规划和标准成长!F$3*养成规划和标准成长!$O315*养成规划和标准成长!$P315+养成规划和标准成长!F$4*养成规划和标准成长!$V315+养成规划和标准成长!F$5*养成规划和标准成长!$R315+(养成规划和标准成长!F$12+养成规划和标准成长!F$13)*养成规划和标准成长!$N315+养成规划和标准成长!F$14*养成规划和标准成长!$O315*养成规划和标准成长!$Q315+养成规划和标准成长!F$17*10*养成规划和标准成长!$S315+养成规划和标准成长!F$18*10*养成规划和标准成长!$T315+养成规划和标准成长!F$19*养成规划和标准成长!$U315,0)</f>
        <v>3157</v>
      </c>
      <c r="AQ69" s="9">
        <f>ROUND(属性投放!F$4+养成规划和标准成长!G$3*养成规划和标准成长!$O315*养成规划和标准成长!$P315+养成规划和标准成长!G$4*养成规划和标准成长!$V315+养成规划和标准成长!G$5*养成规划和标准成长!$R315+(养成规划和标准成长!G$12+养成规划和标准成长!G$13)*养成规划和标准成长!$N315+养成规划和标准成长!G$14*养成规划和标准成长!$O315*养成规划和标准成长!$Q315+养成规划和标准成长!G$17*10*养成规划和标准成长!$S315+养成规划和标准成长!G$18*10*养成规划和标准成长!$T315+养成规划和标准成长!G$19*养成规划和标准成长!$U315,0)</f>
        <v>1219</v>
      </c>
      <c r="AR69" s="9">
        <f>ROUND(属性投放!G$4+养成规划和标准成长!H$3*养成规划和标准成长!$O315*养成规划和标准成长!$P315+养成规划和标准成长!H$4*养成规划和标准成长!$V315+养成规划和标准成长!H$5*养成规划和标准成长!$R315+(养成规划和标准成长!H$12+养成规划和标准成长!H$13)*养成规划和标准成长!$N315+养成规划和标准成长!H$14*养成规划和标准成长!$O315*养成规划和标准成长!$Q315+养成规划和标准成长!H$17*10*养成规划和标准成长!$S315+养成规划和标准成长!H$18*10*养成规划和标准成长!$T315+养成规划和标准成长!H$19*养成规划和标准成长!$U315,0)</f>
        <v>594</v>
      </c>
      <c r="AS69" s="9">
        <f>ROUND(属性投放!H$4+养成规划和标准成长!I$3*养成规划和标准成长!$O315*养成规划和标准成长!$P315+养成规划和标准成长!I$4*养成规划和标准成长!$V315+养成规划和标准成长!I$5*养成规划和标准成长!$R315+(养成规划和标准成长!I$12+养成规划和标准成长!I$13)*养成规划和标准成长!$N315+养成规划和标准成长!I$14*养成规划和标准成长!$O315*养成规划和标准成长!$Q315+养成规划和标准成长!I$17*10*养成规划和标准成长!$S315+养成规划和标准成长!I$18*10*养成规划和标准成长!$T315+养成规划和标准成长!I$19*养成规划和标准成长!$U315,0)</f>
        <v>919</v>
      </c>
      <c r="AT69" s="9">
        <f>ROUND(属性投放!I$4+养成规划和标准成长!J$3*养成规划和标准成长!$O315*养成规划和标准成长!$P315+养成规划和标准成长!J$4*养成规划和标准成长!$V315+养成规划和标准成长!J$5*养成规划和标准成长!$R315+(养成规划和标准成长!J$12+养成规划和标准成长!J$13)*养成规划和标准成长!$N315+养成规划和标准成长!J$14*养成规划和标准成长!$O315*养成规划和标准成长!$Q315+养成规划和标准成长!J$17*10*养成规划和标准成长!$S315+养成规划和标准成长!J$18*10*养成规划和标准成长!$T315+养成规划和标准成长!J$19*养成规划和标准成长!$U315,0)</f>
        <v>678</v>
      </c>
      <c r="AU69" s="9">
        <f>ROUND(属性投放!J$4+养成规划和标准成长!K$3*养成规划和标准成长!$O315*养成规划和标准成长!$P315+养成规划和标准成长!K$4*养成规划和标准成长!$V315+养成规划和标准成长!K$5*养成规划和标准成长!$R315+(养成规划和标准成长!K$12+养成规划和标准成长!K$13)*养成规划和标准成长!$N315+养成规划和标准成长!K$14*养成规划和标准成长!$O315*养成规划和标准成长!$Q315+养成规划和标准成长!K$17*10*养成规划和标准成长!$S315+养成规划和标准成长!K$18*10*养成规划和标准成长!$T315+养成规划和标准成长!K$19*养成规划和标准成长!$U315,0)</f>
        <v>465</v>
      </c>
      <c r="AV69" s="9">
        <f>ROUND(属性投放!K$4+养成规划和标准成长!L$3*养成规划和标准成长!$O315*养成规划和标准成长!$P315+养成规划和标准成长!L$4*养成规划和标准成长!$V315+养成规划和标准成长!L$5*养成规划和标准成长!$R315+(养成规划和标准成长!L$12+养成规划和标准成长!L$13)*养成规划和标准成长!$N315+养成规划和标准成长!L$14*养成规划和标准成长!$O315*养成规划和标准成长!$Q315+养成规划和标准成长!L$17*10*养成规划和标准成长!$S315+养成规划和标准成长!L$18*10*养成规划和标准成长!$T315+养成规划和标准成长!L$19*养成规划和标准成长!$U315,0)</f>
        <v>296</v>
      </c>
      <c r="AW69" s="9">
        <f>ROUND(属性投放!L$4+养成规划和标准成长!M$3*养成规划和标准成长!$O315*养成规划和标准成长!$P315+养成规划和标准成长!M$4*养成规划和标准成长!$V315+养成规划和标准成长!M$5*养成规划和标准成长!$R315+(养成规划和标准成长!M$12+养成规划和标准成长!M$13)*养成规划和标准成长!$N315+养成规划和标准成长!M$14*养成规划和标准成长!$O315*养成规划和标准成长!$Q315+养成规划和标准成长!M$17*10*养成规划和标准成长!$S315+养成规划和标准成长!M$18*10*养成规划和标准成长!$T315+养成规划和标准成长!M$19*养成规划和标准成长!$U315,0)</f>
        <v>706</v>
      </c>
      <c r="AX69" s="9">
        <f>ROUND(属性投放!M$4+养成规划和标准成长!N$3*养成规划和标准成长!$O315*养成规划和标准成长!$P315+养成规划和标准成长!N$4*养成规划和标准成长!$V315+养成规划和标准成长!N$5*养成规划和标准成长!$R315+(养成规划和标准成长!N$12+养成规划和标准成长!N$13)*养成规划和标准成长!$N315+养成规划和标准成长!N$14*养成规划和标准成长!$O315*养成规划和标准成长!$Q315+养成规划和标准成长!N$17*10*养成规划和标准成长!$S315+养成规划和标准成长!N$18*10*养成规划和标准成长!$T315+养成规划和标准成长!N$19*养成规划和标准成长!$U315,0)</f>
        <v>718</v>
      </c>
      <c r="AY69" s="9">
        <f>VLOOKUP(养成规划和标准成长!$X315,阵法、技能和修炼!$C$20:$N$40,COLUMNS(阵法、技能和修炼!$C$20:G$40),0)</f>
        <v>243</v>
      </c>
      <c r="AZ69" s="9">
        <f>VLOOKUP(养成规划和标准成长!$X315,阵法、技能和修炼!$C$20:$N$40,COLUMNS(阵法、技能和修炼!$C$20:H$40),0)</f>
        <v>199</v>
      </c>
      <c r="BA69" s="9">
        <f>VLOOKUP(养成规划和标准成长!$X315,阵法、技能和修炼!$C$20:$N$40,COLUMNS(阵法、技能和修炼!$C$20:I$40),0)</f>
        <v>243</v>
      </c>
      <c r="BB69" s="9">
        <f>VLOOKUP(养成规划和标准成长!$X315,阵法、技能和修炼!$C$20:$N$40,COLUMNS(阵法、技能和修炼!$C$20:J$40),0)</f>
        <v>199</v>
      </c>
      <c r="BC69" s="9">
        <f>VLOOKUP(养成规划和标准成长!$X315,阵法、技能和修炼!$C$20:$N$40,COLUMNS(阵法、技能和修炼!$C$20:K$40),0)</f>
        <v>55</v>
      </c>
      <c r="BD69" s="9">
        <f>VLOOKUP(养成规划和标准成长!$X315,阵法、技能和修炼!$C$20:$N$40,COLUMNS(阵法、技能和修炼!$C$20:L$40),0)</f>
        <v>55</v>
      </c>
      <c r="BE69" s="9">
        <f>VLOOKUP(养成规划和标准成长!$X315,阵法、技能和修炼!$C$20:$N$40,COLUMNS(阵法、技能和修炼!$C$20:M$40),0)</f>
        <v>66.000000000000057</v>
      </c>
      <c r="BF69" s="9">
        <f>VLOOKUP(养成规划和标准成长!$X315,阵法、技能和修炼!$C$20:$N$40,COLUMNS(阵法、技能和修炼!$C$20:N$40),0)</f>
        <v>66.000000000000057</v>
      </c>
      <c r="BH69" s="1">
        <v>66</v>
      </c>
      <c r="BI69" s="9">
        <f>ROUND(属性投放!D$4+养成规划和标准成长!E$3*养成规划和标准成长!$AA315*养成规划和标准成长!$AB315+养成规划和标准成长!E$4*养成规划和标准成长!$AH315+养成规划和标准成长!E$5*养成规划和标准成长!$AD315+(养成规划和标准成长!E$12+养成规划和标准成长!E$13)*养成规划和标准成长!$Z315+养成规划和标准成长!E$14*养成规划和标准成长!$AA315*养成规划和标准成长!$AC315+养成规划和标准成长!E$17*10*养成规划和标准成长!$AE315+养成规划和标准成长!E$18*10*养成规划和标准成长!$AF315+养成规划和标准成长!E$19*养成规划和标准成长!$AG315,0)</f>
        <v>3844</v>
      </c>
      <c r="BJ69" s="9">
        <f>ROUND(属性投放!E$4+养成规划和标准成长!F$3*养成规划和标准成长!$AA315*养成规划和标准成长!$AB315+养成规划和标准成长!F$4*养成规划和标准成长!$AH315+养成规划和标准成长!F$5*养成规划和标准成长!$AD315+(养成规划和标准成长!F$12+养成规划和标准成长!F$13)*养成规划和标准成长!$Z315+养成规划和标准成长!F$14*养成规划和标准成长!$AA315*养成规划和标准成长!$AC315+养成规划和标准成长!F$17*10*养成规划和标准成长!$AE315+养成规划和标准成长!F$18*10*养成规划和标准成长!$AF315+养成规划和标准成长!F$19*养成规划和标准成长!$AG315,0)</f>
        <v>3302</v>
      </c>
      <c r="BK69" s="9">
        <f>ROUND(属性投放!F$4+养成规划和标准成长!G$3*养成规划和标准成长!$AA315*养成规划和标准成长!$AB315+养成规划和标准成长!G$4*养成规划和标准成长!$AH315+养成规划和标准成长!G$5*养成规划和标准成长!$AD315+(养成规划和标准成长!G$12+养成规划和标准成长!G$13)*养成规划和标准成长!$Z315+养成规划和标准成长!G$14*养成规划和标准成长!$AA315*养成规划和标准成长!$AC315+养成规划和标准成长!G$17*10*养成规划和标准成长!$AE315+养成规划和标准成长!G$18*10*养成规划和标准成长!$AF315+养成规划和标准成长!G$19*养成规划和标准成长!$AG315,0)</f>
        <v>1312</v>
      </c>
      <c r="BL69" s="9">
        <f>ROUND(属性投放!G$4+养成规划和标准成长!H$3*养成规划和标准成长!$AA315*养成规划和标准成长!$AB315+养成规划和标准成长!H$4*养成规划和标准成长!$AH315+养成规划和标准成长!H$5*养成规划和标准成长!$AD315+(养成规划和标准成长!H$12+养成规划和标准成长!H$13)*养成规划和标准成长!$Z315+养成规划和标准成长!H$14*养成规划和标准成长!$AA315*养成规划和标准成长!$AC315+养成规划和标准成长!H$17*10*养成规划和标准成长!$AE315+养成规划和标准成长!H$18*10*养成规划和标准成长!$AF315+养成规划和标准成长!H$19*养成规划和标准成长!$AG315,0)</f>
        <v>662</v>
      </c>
      <c r="BM69" s="9">
        <f>ROUND(属性投放!H$4+养成规划和标准成长!I$3*养成规划和标准成长!$AA315*养成规划和标准成长!$AB315+养成规划和标准成长!I$4*养成规划和标准成长!$AH315+养成规划和标准成长!I$5*养成规划和标准成长!$AD315+(养成规划和标准成长!I$12+养成规划和标准成长!I$13)*养成规划和标准成长!$Z315+养成规划和标准成长!I$14*养成规划和标准成长!$AA315*养成规划和标准成长!$AC315+养成规划和标准成长!I$17*10*养成规划和标准成长!$AE315+养成规划和标准成长!I$18*10*养成规划和标准成长!$AF315+养成规划和标准成长!I$19*养成规划和标准成长!$AG315,0)</f>
        <v>985</v>
      </c>
      <c r="BN69" s="9">
        <f>ROUND(属性投放!I$4+养成规划和标准成长!J$3*养成规划和标准成长!$AA315*养成规划和标准成长!$AB315+养成规划和标准成长!J$4*养成规划和标准成长!$AH315+养成规划和标准成长!J$5*养成规划和标准成长!$AD315+(养成规划和标准成长!J$12+养成规划和标准成长!J$13)*养成规划和标准成长!$Z315+养成规划和标准成长!J$14*养成规划和标准成长!$AA315*养成规划和标准成长!$AC315+养成规划和标准成长!J$17*10*养成规划和标准成长!$AE315+养成规划和标准成长!J$18*10*养成规划和标准成长!$AF315+养成规划和标准成长!J$19*养成规划和标准成长!$AG315,0)</f>
        <v>734</v>
      </c>
      <c r="BO69" s="9">
        <f>ROUND(属性投放!J$4+养成规划和标准成长!K$3*养成规划和标准成长!$AA315*养成规划和标准成长!$AB315+养成规划和标准成长!K$4*养成规划和标准成长!$AH315+养成规划和标准成长!K$5*养成规划和标准成长!$AD315+(养成规划和标准成长!K$12+养成规划和标准成长!K$13)*养成规划和标准成长!$Z315+养成规划和标准成长!K$14*养成规划和标准成长!$AA315*养成规划和标准成长!$AC315+养成规划和标准成长!K$17*10*养成规划和标准成长!$AE315+养成规划和标准成长!K$18*10*养成规划和标准成长!$AF315+养成规划和标准成长!K$19*养成规划和标准成长!$AG315,0)</f>
        <v>499</v>
      </c>
      <c r="BP69" s="9">
        <f>ROUND(属性投放!K$4+养成规划和标准成长!L$3*养成规划和标准成长!$AA315*养成规划和标准成长!$AB315+养成规划和标准成长!L$4*养成规划和标准成长!$AH315+养成规划和标准成长!L$5*养成规划和标准成长!$AD315+(养成规划和标准成长!L$12+养成规划和标准成长!L$13)*养成规划和标准成长!$Z315+养成规划和标准成长!L$14*养成规划和标准成长!$AA315*养成规划和标准成长!$AC315+养成规划和标准成长!L$17*10*养成规划和标准成长!$AE315+养成规划和标准成长!L$18*10*养成规划和标准成长!$AF315+养成规划和标准成长!L$19*养成规划和标准成长!$AG315,0)</f>
        <v>338</v>
      </c>
      <c r="BQ69" s="9">
        <f>ROUND(属性投放!L$4+养成规划和标准成长!M$3*养成规划和标准成长!$AA315*养成规划和标准成长!$AB315+养成规划和标准成长!M$4*养成规划和标准成长!$AH315+养成规划和标准成长!M$5*养成规划和标准成长!$AD315+(养成规划和标准成长!M$12+养成规划和标准成长!M$13)*养成规划和标准成长!$Z315+养成规划和标准成长!M$14*养成规划和标准成长!$AA315*养成规划和标准成长!$AC315+养成规划和标准成长!M$17*10*养成规划和标准成长!$AE315+养成规划和标准成长!M$18*10*养成规划和标准成长!$AF315+养成规划和标准成长!M$19*养成规划和标准成长!$AG315,0)</f>
        <v>718</v>
      </c>
      <c r="BR69" s="9">
        <f>ROUND(属性投放!M$4+养成规划和标准成长!N$3*养成规划和标准成长!$AA315*养成规划和标准成长!$AB315+养成规划和标准成长!N$4*养成规划和标准成长!$AH315+养成规划和标准成长!N$5*养成规划和标准成长!$AD315+(养成规划和标准成长!N$12+养成规划和标准成长!N$13)*养成规划和标准成长!$Z315+养成规划和标准成长!N$14*养成规划和标准成长!$AA315*养成规划和标准成长!$AC315+养成规划和标准成长!N$17*10*养成规划和标准成长!$AE315+养成规划和标准成长!N$18*10*养成规划和标准成长!$AF315+养成规划和标准成长!N$19*养成规划和标准成长!$AG315,0)</f>
        <v>732</v>
      </c>
      <c r="BS69" s="9">
        <f>VLOOKUP(养成规划和标准成长!$AJ315,阵法、技能和修炼!$C$20:$N$40,COLUMNS(阵法、技能和修炼!$C$20:G$40),0)</f>
        <v>268</v>
      </c>
      <c r="BT69" s="9">
        <f>VLOOKUP(养成规划和标准成长!$AJ315,阵法、技能和修炼!$C$20:$N$40,COLUMNS(阵法、技能和修炼!$C$20:H$40),0)</f>
        <v>215</v>
      </c>
      <c r="BU69" s="9">
        <f>VLOOKUP(养成规划和标准成长!$AJ315,阵法、技能和修炼!$C$20:$N$40,COLUMNS(阵法、技能和修炼!$C$20:I$40),0)</f>
        <v>268</v>
      </c>
      <c r="BV69" s="9">
        <f>VLOOKUP(养成规划和标准成长!$AJ315,阵法、技能和修炼!$C$20:$N$40,COLUMNS(阵法、技能和修炼!$C$20:J$40),0)</f>
        <v>215</v>
      </c>
      <c r="BW69" s="9">
        <f>VLOOKUP(养成规划和标准成长!$AJ315,阵法、技能和修炼!$C$20:$N$40,COLUMNS(阵法、技能和修炼!$C$20:K$40),0)</f>
        <v>60</v>
      </c>
      <c r="BX69" s="9">
        <f>VLOOKUP(养成规划和标准成长!$AJ315,阵法、技能和修炼!$C$20:$N$40,COLUMNS(阵法、技能和修炼!$C$20:L$40),0)</f>
        <v>60</v>
      </c>
      <c r="BY69" s="9">
        <f>VLOOKUP(养成规划和标准成长!$AJ315,阵法、技能和修炼!$C$20:$N$40,COLUMNS(阵法、技能和修炼!$C$20:M$40),0)</f>
        <v>72.000000000000057</v>
      </c>
      <c r="BZ69" s="9">
        <f>VLOOKUP(养成规划和标准成长!$AJ315,阵法、技能和修炼!$C$20:$N$40,COLUMNS(阵法、技能和修炼!$C$20:N$40),0)</f>
        <v>72.000000000000057</v>
      </c>
    </row>
    <row r="70" spans="1:78">
      <c r="A70" s="1">
        <v>67</v>
      </c>
      <c r="B70" s="9">
        <f>ROUND(属性投放!D$4+养成规划和标准成长!E$3*养成规划和标准成长!$O163*养成规划和标准成长!$P163+养成规划和标准成长!E$4*养成规划和标准成长!$V163+养成规划和标准成长!E$5*养成规划和标准成长!$R163+(养成规划和标准成长!E$12+养成规划和标准成长!E$13)*养成规划和标准成长!$N163+养成规划和标准成长!E$14*养成规划和标准成长!$O163*养成规划和标准成长!$Q163+养成规划和标准成长!E$17*10*养成规划和标准成长!$S163+养成规划和标准成长!E$18*10*养成规划和标准成长!$T163+养成规划和标准成长!E$19*养成规划和标准成长!$U163,0)</f>
        <v>2770</v>
      </c>
      <c r="C70" s="9">
        <f>ROUND(属性投放!E$4+养成规划和标准成长!F$3*养成规划和标准成长!$O163*养成规划和标准成长!$P163+养成规划和标准成长!F$4*养成规划和标准成长!$V163+养成规划和标准成长!F$5*养成规划和标准成长!$R163+(养成规划和标准成长!F$12+养成规划和标准成长!F$13)*养成规划和标准成长!$N163+养成规划和标准成长!F$14*养成规划和标准成长!$O163*养成规划和标准成长!$Q163+养成规划和标准成长!F$17*10*养成规划和标准成长!$S163+养成规划和标准成长!F$18*10*养成规划和标准成长!$T163+养成规划和标准成长!F$19*养成规划和标准成长!$U163,0)</f>
        <v>2838</v>
      </c>
      <c r="D70" s="9">
        <f>ROUND(属性投放!F$4+养成规划和标准成长!G$3*养成规划和标准成长!$O163*养成规划和标准成长!$P163+养成规划和标准成长!G$4*养成规划和标准成长!$V163+养成规划和标准成长!G$5*养成规划和标准成长!$R163+(养成规划和标准成长!G$12+养成规划和标准成长!G$13)*养成规划和标准成长!$N163+养成规划和标准成长!G$14*养成规划和标准成长!$O163*养成规划和标准成长!$Q163+养成规划和标准成长!G$17*10*养成规划和标准成长!$S163+养成规划和标准成长!G$18*10*养成规划和标准成长!$T163+养成规划和标准成长!G$19*养成规划和标准成长!$U163,0)</f>
        <v>1033</v>
      </c>
      <c r="E70" s="9">
        <f>ROUND(属性投放!G$4+养成规划和标准成长!H$3*养成规划和标准成长!$O163*养成规划和标准成长!$P163+养成规划和标准成长!H$4*养成规划和标准成长!$V163+养成规划和标准成长!H$5*养成规划和标准成长!$R163+(养成规划和标准成长!H$12+养成规划和标准成长!H$13)*养成规划和标准成长!$N163+养成规划和标准成长!H$14*养成规划和标准成长!$O163*养成规划和标准成长!$Q163+养成规划和标准成长!H$17*10*养成规划和标准成长!$S163+养成规划和标准成长!H$18*10*养成规划和标准成长!$T163+养成规划和标准成长!H$19*养成规划和标准成长!$U163,0)</f>
        <v>454</v>
      </c>
      <c r="F70" s="9">
        <f>ROUND(属性投放!H$4+养成规划和标准成长!I$3*养成规划和标准成长!$O163*养成规划和标准成长!$P163+养成规划和标准成长!I$4*养成规划和标准成长!$V163+养成规划和标准成长!I$5*养成规划和标准成长!$R163+(养成规划和标准成长!I$12+养成规划和标准成长!I$13)*养成规划和标准成长!$N163+养成规划和标准成长!I$14*养成规划和标准成长!$O163*养成规划和标准成长!$Q163+养成规划和标准成长!I$17*10*养成规划和标准成长!$S163+养成规划和标准成长!I$18*10*养成规划和标准成长!$T163+养成规划和标准成长!I$19*养成规划和标准成长!$U163,0)</f>
        <v>793</v>
      </c>
      <c r="G70" s="9">
        <f>ROUND(属性投放!I$4+养成规划和标准成长!J$3*养成规划和标准成长!$O163*养成规划和标准成长!$P163+养成规划和标准成长!J$4*养成规划和标准成长!$V163+养成规划和标准成长!J$5*养成规划和标准成长!$R163+(养成规划和标准成长!J$12+养成规划和标准成长!J$13)*养成规划和标准成长!$N163+养成规划和标准成长!J$14*养成规划和标准成长!$O163*养成规划和标准成长!$Q163+养成规划和标准成长!J$17*10*养成规划和标准成长!$S163+养成规划和标准成长!J$18*10*养成规划和标准成长!$T163+养成规划和标准成长!J$19*养成规划和标准成长!$U163,0)</f>
        <v>566</v>
      </c>
      <c r="H70" s="9">
        <f>ROUND(属性投放!J$4+养成规划和标准成长!K$3*养成规划和标准成长!$O163*养成规划和标准成长!$P163+养成规划和标准成长!K$4*养成规划和标准成长!$V163+养成规划和标准成长!K$5*养成规划和标准成长!$R163+(养成规划和标准成长!K$12+养成规划和标准成长!K$13)*养成规划和标准成长!$N163+养成规划和标准成长!K$14*养成规划和标准成长!$O163*养成规划和标准成长!$Q163+养成规划和标准成长!K$17*10*养成规划和标准成长!$S163+养成规划和标准成长!K$18*10*养成规划和标准成长!$T163+养成规划和标准成长!K$19*养成规划和标准成长!$U163,0)</f>
        <v>389</v>
      </c>
      <c r="I70" s="9">
        <f>ROUND(属性投放!K$4+养成规划和标准成长!L$3*养成规划和标准成长!$O163*养成规划和标准成长!$P163+养成规划和标准成长!L$4*养成规划和标准成长!$V163+养成规划和标准成长!L$5*养成规划和标准成长!$R163+(养成规划和标准成长!L$12+养成规划和标准成长!L$13)*养成规划和标准成长!$N163+养成规划和标准成长!L$14*养成规划和标准成长!$O163*养成规划和标准成长!$Q163+养成规划和标准成长!L$17*10*养成规划和标准成长!$S163+养成规划和标准成长!L$18*10*养成规划和标准成长!$T163+养成规划和标准成长!L$19*养成规划和标准成长!$U163,0)</f>
        <v>202</v>
      </c>
      <c r="J70" s="9">
        <f>ROUND(属性投放!L$4+养成规划和标准成长!M$3*养成规划和标准成长!$O163*养成规划和标准成长!$P163+养成规划和标准成长!M$4*养成规划和标准成长!$V163+养成规划和标准成长!M$5*养成规划和标准成长!$R163+(养成规划和标准成长!M$12+养成规划和标准成长!M$13)*养成规划和标准成长!$N163+养成规划和标准成长!M$14*养成规划和标准成长!$O163*养成规划和标准成长!$Q163+养成规划和标准成长!M$17*10*养成规划和标准成长!$S163+养成规划和标准成长!M$18*10*养成规划和标准成长!$T163+养成规划和标准成长!M$19*养成规划和标准成长!$U163,0)</f>
        <v>691</v>
      </c>
      <c r="K70" s="9">
        <f>ROUND(属性投放!M$4+养成规划和标准成长!N$3*养成规划和标准成长!$O163*养成规划和标准成长!$P163+养成规划和标准成长!N$4*养成规划和标准成长!$V163+养成规划和标准成长!N$5*养成规划和标准成长!$R163+(养成规划和标准成长!N$12+养成规划和标准成长!N$13)*养成规划和标准成长!$N163+养成规划和标准成长!N$14*养成规划和标准成长!$O163*养成规划和标准成长!$Q163+养成规划和标准成长!N$17*10*养成规划和标准成长!$S163+养成规划和标准成长!N$18*10*养成规划和标准成长!$T163+养成规划和标准成长!N$19*养成规划和标准成长!$U163,0)</f>
        <v>698</v>
      </c>
      <c r="L70" s="9">
        <f>VLOOKUP(养成规划和标准成长!$X163,阵法、技能和修炼!$C$20:$N$40,COLUMNS(阵法、技能和修炼!$C$20:G$40),0)</f>
        <v>172</v>
      </c>
      <c r="M70" s="9">
        <f>VLOOKUP(养成规划和标准成长!$X163,阵法、技能和修炼!$C$20:$N$40,COLUMNS(阵法、技能和修炼!$C$20:H$40),0)</f>
        <v>149</v>
      </c>
      <c r="N70" s="9">
        <f>VLOOKUP(养成规划和标准成长!$X163,阵法、技能和修炼!$C$20:$N$40,COLUMNS(阵法、技能和修炼!$C$20:I$40),0)</f>
        <v>172</v>
      </c>
      <c r="O70" s="9">
        <f>VLOOKUP(养成规划和标准成长!$X163,阵法、技能和修炼!$C$20:$N$40,COLUMNS(阵法、技能和修炼!$C$20:J$40),0)</f>
        <v>149</v>
      </c>
      <c r="P70" s="9">
        <f>VLOOKUP(养成规划和标准成长!$X163,阵法、技能和修炼!$C$20:$N$40,COLUMNS(阵法、技能和修炼!$C$20:K$40),0)</f>
        <v>40</v>
      </c>
      <c r="Q70" s="9">
        <f>VLOOKUP(养成规划和标准成长!$X163,阵法、技能和修炼!$C$20:$N$40,COLUMNS(阵法、技能和修炼!$C$20:L$40),0)</f>
        <v>40</v>
      </c>
      <c r="R70" s="9">
        <f>VLOOKUP(养成规划和标准成长!$X163,阵法、技能和修炼!$C$20:$N$40,COLUMNS(阵法、技能和修炼!$C$20:M$40),0)</f>
        <v>48.000000000000043</v>
      </c>
      <c r="S70" s="9">
        <f>VLOOKUP(养成规划和标准成长!$X163,阵法、技能和修炼!$C$20:$N$40,COLUMNS(阵法、技能和修炼!$C$20:N$40),0)</f>
        <v>48.000000000000043</v>
      </c>
      <c r="T70" s="1">
        <v>67</v>
      </c>
      <c r="U70" s="9">
        <f>ROUND(属性投放!D$4+养成规划和标准成长!E$3*养成规划和标准成长!$C316*养成规划和标准成长!$D316+养成规划和标准成长!E$4*养成规划和标准成长!$J316+养成规划和标准成长!E$5*养成规划和标准成长!$F316+(养成规划和标准成长!E$12+养成规划和标准成长!E$13)*养成规划和标准成长!$B316+养成规划和标准成长!E$14*养成规划和标准成长!$C316*养成规划和标准成长!$E316+养成规划和标准成长!E$17*10*养成规划和标准成长!$G316+养成规划和标准成长!E$18*10*养成规划和标准成长!$H316+养成规划和标准成长!E$19*养成规划和标准成长!$I316,0)</f>
        <v>3071</v>
      </c>
      <c r="V70" s="9">
        <f>ROUND(属性投放!E$4+养成规划和标准成长!F$3*养成规划和标准成长!$C316*养成规划和标准成长!$D316+养成规划和标准成长!F$4*养成规划和标准成长!$J316+养成规划和标准成长!F$5*养成规划和标准成长!$F316+(养成规划和标准成长!F$12+养成规划和标准成长!F$13)*养成规划和标准成长!$B316+养成规划和标准成长!F$14*养成规划和标准成长!$C316*养成规划和标准成长!$E316+养成规划和标准成长!F$17*10*养成规划和标准成长!$G316+养成规划和标准成长!F$18*10*养成规划和标准成长!$H316+养成规划和标准成长!F$19*养成规划和标准成长!$I316,0)</f>
        <v>3015</v>
      </c>
      <c r="W70" s="9">
        <f>ROUND(属性投放!F$4+养成规划和标准成长!G$3*养成规划和标准成长!$C316*养成规划和标准成长!$D316+养成规划和标准成长!G$4*养成规划和标准成长!$J316+养成规划和标准成长!G$5*养成规划和标准成长!$F316+(养成规划和标准成长!G$12+养成规划和标准成长!G$13)*养成规划和标准成长!$B316+养成规划和标准成长!G$14*养成规划和标准成长!$C316*养成规划和标准成长!$E316+养成规划和标准成长!G$17*10*养成规划和标准成长!$G316+养成规划和标准成长!G$18*10*养成规划和标准成长!$H316+养成规划和标准成长!G$19*养成规划和标准成长!$I316,0)</f>
        <v>1117</v>
      </c>
      <c r="X70" s="9">
        <f>ROUND(属性投放!G$4+养成规划和标准成长!H$3*养成规划和标准成长!$C316*养成规划和标准成长!$D316+养成规划和标准成长!H$4*养成规划和标准成长!$J316+养成规划和标准成长!H$5*养成规划和标准成长!$F316+(养成规划和标准成长!H$12+养成规划和标准成长!H$13)*养成规划和标准成长!$B316+养成规划和标准成长!H$14*养成规划和标准成长!$C316*养成规划和标准成长!$E316+养成规划和标准成长!H$17*10*养成规划和标准成长!$G316+养成规划和标准成长!H$18*10*养成规划和标准成长!$H316+养成规划和标准成长!H$19*养成规划和标准成长!$I316,0)</f>
        <v>512</v>
      </c>
      <c r="Y70" s="9">
        <f>ROUND(属性投放!H$4+养成规划和标准成长!I$3*养成规划和标准成长!$C316*养成规划和标准成长!$D316+养成规划和标准成长!I$4*养成规划和标准成长!$J316+养成规划和标准成长!I$5*养成规划和标准成长!$F316+(养成规划和标准成长!I$12+养成规划和标准成长!I$13)*养成规划和标准成长!$B316+养成规划和标准成长!I$14*养成规划和标准成长!$C316*养成规划和标准成长!$E316+养成规划和标准成长!I$17*10*养成规划和标准成长!$G316+养成规划和标准成长!I$18*10*养成规划和标准成长!$H316+养成规划和标准成长!I$19*养成规划和标准成长!$I316,0)</f>
        <v>847</v>
      </c>
      <c r="Z70" s="9">
        <f>ROUND(属性投放!I$4+养成规划和标准成长!J$3*养成规划和标准成长!$C316*养成规划和标准成长!$D316+养成规划和标准成长!J$4*养成规划和标准成长!$J316+养成规划和标准成长!J$5*养成规划和标准成长!$F316+(养成规划和标准成长!J$12+养成规划和标准成长!J$13)*养成规划和标准成长!$B316+养成规划和标准成长!J$14*养成规划和标准成长!$C316*养成规划和标准成长!$E316+养成规划和标准成长!J$17*10*养成规划和标准成长!$G316+养成规划和标准成长!J$18*10*养成规划和标准成长!$H316+养成规划和标准成长!J$19*养成规划和标准成长!$I316,0)</f>
        <v>611</v>
      </c>
      <c r="AA70" s="9">
        <f>ROUND(属性投放!J$4+养成规划和标准成长!K$3*养成规划和标准成长!$C316*养成规划和标准成长!$D316+养成规划和标准成长!K$4*养成规划和标准成长!$J316+养成规划和标准成长!K$5*养成规划和标准成长!$F316+(养成规划和标准成长!K$12+养成规划和标准成长!K$13)*养成规划和标准成长!$B316+养成规划和标准成长!K$14*养成规划和标准成长!$C316*养成规划和标准成长!$E316+养成规划和标准成长!K$17*10*养成规划和标准成长!$G316+养成规划和标准成长!K$18*10*养成规划和标准成长!$H316+养成规划和标准成长!K$19*养成规划和标准成长!$I316,0)</f>
        <v>423</v>
      </c>
      <c r="AB70" s="9">
        <f>ROUND(属性投放!K$4+养成规划和标准成长!L$3*养成规划和标准成长!$C316*养成规划和标准成长!$D316+养成规划和标准成长!L$4*养成规划和标准成长!$J316+养成规划和标准成长!L$5*养成规划和标准成长!$F316+(养成规划和标准成长!L$12+养成规划和标准成长!L$13)*养成规划和标准成长!$B316+养成规划和标准成长!L$14*养成规划和标准成长!$C316*养成规划和标准成长!$E316+养成规划和标准成长!L$17*10*养成规划和标准成长!$G316+养成规划和标准成长!L$18*10*养成规划和标准成长!$H316+养成规划和标准成长!L$19*养成规划和标准成长!$I316,0)</f>
        <v>242</v>
      </c>
      <c r="AC70" s="9">
        <f>ROUND(属性投放!L$4+养成规划和标准成长!M$3*养成规划和标准成长!$C316*养成规划和标准成长!$D316+养成规划和标准成长!M$4*养成规划和标准成长!$J316+养成规划和标准成长!M$5*养成规划和标准成长!$F316+(养成规划和标准成长!M$12+养成规划和标准成长!M$13)*养成规划和标准成长!$B316+养成规划和标准成长!M$14*养成规划和标准成长!$C316*养成规划和标准成长!$E316+养成规划和标准成长!M$17*10*养成规划和标准成长!$G316+养成规划和标准成长!M$18*10*养成规划和标准成长!$H316+养成规划和标准成长!M$19*养成规划和标准成长!$I316,0)</f>
        <v>699</v>
      </c>
      <c r="AD70" s="9">
        <f>ROUND(属性投放!M$4+养成规划和标准成长!N$3*养成规划和标准成长!$C316*养成规划和标准成长!$D316+养成规划和标准成长!N$4*养成规划和标准成长!$J316+养成规划和标准成长!N$5*养成规划和标准成长!$F316+(养成规划和标准成长!N$12+养成规划和标准成长!N$13)*养成规划和标准成长!$B316+养成规划和标准成长!N$14*养成规划和标准成长!$C316*养成规划和标准成长!$E316+养成规划和标准成长!N$17*10*养成规划和标准成长!$G316+养成规划和标准成长!N$18*10*养成规划和标准成长!$H316+养成规划和标准成长!N$19*养成规划和标准成长!$I316,0)</f>
        <v>709</v>
      </c>
      <c r="AE70" s="9">
        <f>VLOOKUP(养成规划和标准成长!$L316,阵法、技能和修炼!$C$20:$N$40,COLUMNS(阵法、技能和修炼!$C$20:G$40),0)</f>
        <v>219</v>
      </c>
      <c r="AF70" s="9">
        <f>VLOOKUP(养成规划和标准成长!$L316,阵法、技能和修炼!$C$20:$N$40,COLUMNS(阵法、技能和修炼!$C$20:H$40),0)</f>
        <v>183</v>
      </c>
      <c r="AG70" s="9">
        <f>VLOOKUP(养成规划和标准成长!$L316,阵法、技能和修炼!$C$20:$N$40,COLUMNS(阵法、技能和修炼!$C$20:I$40),0)</f>
        <v>219</v>
      </c>
      <c r="AH70" s="9">
        <f>VLOOKUP(养成规划和标准成长!$L316,阵法、技能和修炼!$C$20:$N$40,COLUMNS(阵法、技能和修炼!$C$20:J$40),0)</f>
        <v>183</v>
      </c>
      <c r="AI70" s="9">
        <f>VLOOKUP(养成规划和标准成长!$L316,阵法、技能和修炼!$C$20:$N$40,COLUMNS(阵法、技能和修炼!$C$20:K$40),0)</f>
        <v>50</v>
      </c>
      <c r="AJ70" s="9">
        <f>VLOOKUP(养成规划和标准成长!$L316,阵法、技能和修炼!$C$20:$N$40,COLUMNS(阵法、技能和修炼!$C$20:L$40),0)</f>
        <v>50</v>
      </c>
      <c r="AK70" s="9">
        <f>VLOOKUP(养成规划和标准成长!$L316,阵法、技能和修炼!$C$20:$N$40,COLUMNS(阵法、技能和修炼!$C$20:M$40),0)</f>
        <v>60.000000000000057</v>
      </c>
      <c r="AL70" s="9">
        <f>VLOOKUP(养成规划和标准成长!$L316,阵法、技能和修炼!$C$20:$N$40,COLUMNS(阵法、技能和修炼!$C$20:N$40),0)</f>
        <v>60.000000000000057</v>
      </c>
      <c r="AN70" s="1">
        <v>67</v>
      </c>
      <c r="AO70" s="9">
        <f>ROUND(属性投放!D$4+养成规划和标准成长!E$3*养成规划和标准成长!$O316*养成规划和标准成长!$P316+养成规划和标准成长!E$4*养成规划和标准成长!$V316+养成规划和标准成长!E$5*养成规划和标准成长!$R316+(养成规划和标准成长!E$12+养成规划和标准成长!E$13)*养成规划和标准成长!$N316+养成规划和标准成长!E$14*养成规划和标准成长!$O316*养成规划和标准成长!$Q316+养成规划和标准成长!E$17*10*养成规划和标准成长!$S316+养成规划和标准成长!E$18*10*养成规划和标准成长!$T316+养成规划和标准成长!E$19*养成规划和标准成长!$U316,0)</f>
        <v>3507</v>
      </c>
      <c r="AP70" s="9">
        <f>ROUND(属性投放!E$4+养成规划和标准成长!F$3*养成规划和标准成长!$O316*养成规划和标准成长!$P316+养成规划和标准成长!F$4*养成规划和标准成长!$V316+养成规划和标准成长!F$5*养成规划和标准成长!$R316+(养成规划和标准成长!F$12+养成规划和标准成长!F$13)*养成规划和标准成长!$N316+养成规划和标准成长!F$14*养成规划和标准成长!$O316*养成规划和标准成长!$Q316+养成规划和标准成长!F$17*10*养成规划和标准成长!$S316+养成规划和标准成长!F$18*10*养成规划和标准成长!$T316+养成规划和标准成长!F$19*养成规划和标准成长!$U316,0)</f>
        <v>3191</v>
      </c>
      <c r="AQ70" s="9">
        <f>ROUND(属性投放!F$4+养成规划和标准成长!G$3*养成规划和标准成长!$O316*养成规划和标准成长!$P316+养成规划和标准成长!G$4*养成规划和标准成长!$V316+养成规划和标准成长!G$5*养成规划和标准成长!$R316+(养成规划和标准成长!G$12+养成规划和标准成长!G$13)*养成规划和标准成长!$N316+养成规划和标准成长!G$14*养成规划和标准成长!$O316*养成规划和标准成长!$Q316+养成规划和标准成长!G$17*10*养成规划和标准成长!$S316+养成规划和标准成长!G$18*10*养成规划和标准成长!$T316+养成规划和标准成长!G$19*养成规划和标准成长!$U316,0)</f>
        <v>1227</v>
      </c>
      <c r="AR70" s="9">
        <f>ROUND(属性投放!G$4+养成规划和标准成长!H$3*养成规划和标准成长!$O316*养成规划和标准成长!$P316+养成规划和标准成长!H$4*养成规划和标准成长!$V316+养成规划和标准成长!H$5*养成规划和标准成长!$R316+(养成规划和标准成长!H$12+养成规划和标准成长!H$13)*养成规划和标准成长!$N316+养成规划和标准成长!H$14*养成规划和标准成长!$O316*养成规划和标准成长!$Q316+养成规划和标准成长!H$17*10*养成规划和标准成长!$S316+养成规划和标准成长!H$18*10*养成规划和标准成长!$T316+养成规划和标准成长!H$19*养成规划和标准成长!$U316,0)</f>
        <v>597</v>
      </c>
      <c r="AS70" s="9">
        <f>ROUND(属性投放!H$4+养成规划和标准成长!I$3*养成规划和标准成长!$O316*养成规划和标准成长!$P316+养成规划和标准成长!I$4*养成规划和标准成长!$V316+养成规划和标准成长!I$5*养成规划和标准成长!$R316+(养成规划和标准成长!I$12+养成规划和标准成长!I$13)*养成规划和标准成长!$N316+养成规划和标准成长!I$14*养成规划和标准成长!$O316*养成规划和标准成长!$Q316+养成规划和标准成长!I$17*10*养成规划和标准成长!$S316+养成规划和标准成长!I$18*10*养成规划和标准成长!$T316+养成规划和标准成长!I$19*养成规划和标准成长!$U316,0)</f>
        <v>927</v>
      </c>
      <c r="AT70" s="9">
        <f>ROUND(属性投放!I$4+养成规划和标准成长!J$3*养成规划和标准成长!$O316*养成规划和标准成长!$P316+养成规划和标准成长!J$4*养成规划和标准成长!$V316+养成规划和标准成长!J$5*养成规划和标准成长!$R316+(养成规划和标准成长!J$12+养成规划和标准成长!J$13)*养成规划和标准成长!$N316+养成规划和标准成长!J$14*养成规划和标准成长!$O316*养成规划和标准成长!$Q316+养成规划和标准成长!J$17*10*养成规划和标准成长!$S316+养成规划和标准成长!J$18*10*养成规划和标准成长!$T316+养成规划和标准成长!J$19*养成规划和标准成长!$U316,0)</f>
        <v>683</v>
      </c>
      <c r="AU70" s="9">
        <f>ROUND(属性投放!J$4+养成规划和标准成长!K$3*养成规划和标准成长!$O316*养成规划和标准成长!$P316+养成规划和标准成长!K$4*养成规划和标准成长!$V316+养成规划和标准成长!K$5*养成规划和标准成长!$R316+(养成规划和标准成长!K$12+养成规划和标准成长!K$13)*养成规划和标准成长!$N316+养成规划和标准成长!K$14*养成规划和标准成长!$O316*养成规划和标准成长!$Q316+养成规划和标准成长!K$17*10*养成规划和标准成长!$S316+养成规划和标准成长!K$18*10*养成规划和标准成长!$T316+养成规划和标准成长!K$19*养成规划和标准成长!$U316,0)</f>
        <v>469</v>
      </c>
      <c r="AV70" s="9">
        <f>ROUND(属性投放!K$4+养成规划和标准成长!L$3*养成规划和标准成长!$O316*养成规划和标准成长!$P316+养成规划和标准成长!L$4*养成规划和标准成长!$V316+养成规划和标准成长!L$5*养成规划和标准成长!$R316+(养成规划和标准成长!L$12+养成规划和标准成长!L$13)*养成规划和标准成长!$N316+养成规划和标准成长!L$14*养成规划和标准成长!$O316*养成规划和标准成长!$Q316+养成规划和标准成长!L$17*10*养成规划和标准成长!$S316+养成规划和标准成长!L$18*10*养成规划和标准成长!$T316+养成规划和标准成长!L$19*养成规划和标准成长!$U316,0)</f>
        <v>296</v>
      </c>
      <c r="AW70" s="9">
        <f>ROUND(属性投放!L$4+养成规划和标准成长!M$3*养成规划和标准成长!$O316*养成规划和标准成长!$P316+养成规划和标准成长!M$4*养成规划和标准成长!$V316+养成规划和标准成长!M$5*养成规划和标准成长!$R316+(养成规划和标准成长!M$12+养成规划和标准成长!M$13)*养成规划和标准成长!$N316+养成规划和标准成长!M$14*养成规划和标准成长!$O316*养成规划和标准成长!$Q316+养成规划和标准成长!M$17*10*养成规划和标准成长!$S316+养成规划和标准成长!M$18*10*养成规划和标准成长!$T316+养成规划和标准成长!M$19*养成规划和标准成长!$U316,0)</f>
        <v>716</v>
      </c>
      <c r="AX70" s="9">
        <f>ROUND(属性投放!M$4+养成规划和标准成长!N$3*养成规划和标准成长!$O316*养成规划和标准成长!$P316+养成规划和标准成长!N$4*养成规划和标准成长!$V316+养成规划和标准成长!N$5*养成规划和标准成长!$R316+(养成规划和标准成长!N$12+养成规划和标准成长!N$13)*养成规划和标准成长!$N316+养成规划和标准成长!N$14*养成规划和标准成长!$O316*养成规划和标准成长!$Q316+养成规划和标准成长!N$17*10*养成规划和标准成长!$S316+养成规划和标准成长!N$18*10*养成规划和标准成长!$T316+养成规划和标准成长!N$19*养成规划和标准成长!$U316,0)</f>
        <v>728</v>
      </c>
      <c r="AY70" s="9">
        <f>VLOOKUP(养成规划和标准成长!$X316,阵法、技能和修炼!$C$20:$N$40,COLUMNS(阵法、技能和修炼!$C$20:G$40),0)</f>
        <v>243</v>
      </c>
      <c r="AZ70" s="9">
        <f>VLOOKUP(养成规划和标准成长!$X316,阵法、技能和修炼!$C$20:$N$40,COLUMNS(阵法、技能和修炼!$C$20:H$40),0)</f>
        <v>199</v>
      </c>
      <c r="BA70" s="9">
        <f>VLOOKUP(养成规划和标准成长!$X316,阵法、技能和修炼!$C$20:$N$40,COLUMNS(阵法、技能和修炼!$C$20:I$40),0)</f>
        <v>243</v>
      </c>
      <c r="BB70" s="9">
        <f>VLOOKUP(养成规划和标准成长!$X316,阵法、技能和修炼!$C$20:$N$40,COLUMNS(阵法、技能和修炼!$C$20:J$40),0)</f>
        <v>199</v>
      </c>
      <c r="BC70" s="9">
        <f>VLOOKUP(养成规划和标准成长!$X316,阵法、技能和修炼!$C$20:$N$40,COLUMNS(阵法、技能和修炼!$C$20:K$40),0)</f>
        <v>55</v>
      </c>
      <c r="BD70" s="9">
        <f>VLOOKUP(养成规划和标准成长!$X316,阵法、技能和修炼!$C$20:$N$40,COLUMNS(阵法、技能和修炼!$C$20:L$40),0)</f>
        <v>55</v>
      </c>
      <c r="BE70" s="9">
        <f>VLOOKUP(养成规划和标准成长!$X316,阵法、技能和修炼!$C$20:$N$40,COLUMNS(阵法、技能和修炼!$C$20:M$40),0)</f>
        <v>66.000000000000057</v>
      </c>
      <c r="BF70" s="9">
        <f>VLOOKUP(养成规划和标准成长!$X316,阵法、技能和修炼!$C$20:$N$40,COLUMNS(阵法、技能和修炼!$C$20:N$40),0)</f>
        <v>66.000000000000057</v>
      </c>
      <c r="BH70" s="1">
        <v>67</v>
      </c>
      <c r="BI70" s="9">
        <f>ROUND(属性投放!D$4+养成规划和标准成长!E$3*养成规划和标准成长!$AA316*养成规划和标准成长!$AB316+养成规划和标准成长!E$4*养成规划和标准成长!$AH316+养成规划和标准成长!E$5*养成规划和标准成长!$AD316+(养成规划和标准成长!E$12+养成规划和标准成长!E$13)*养成规划和标准成长!$Z316+养成规划和标准成长!E$14*养成规划和标准成长!$AA316*养成规划和标准成长!$AC316+养成规划和标准成长!E$17*10*养成规划和标准成长!$AE316+养成规划和标准成长!E$18*10*养成规划和标准成长!$AF316+养成规划和标准成长!E$19*养成规划和标准成长!$AG316,0)</f>
        <v>3874</v>
      </c>
      <c r="BJ70" s="9">
        <f>ROUND(属性投放!E$4+养成规划和标准成长!F$3*养成规划和标准成长!$AA316*养成规划和标准成长!$AB316+养成规划和标准成长!F$4*养成规划和标准成长!$AH316+养成规划和标准成长!F$5*养成规划和标准成长!$AD316+(养成规划和标准成长!F$12+养成规划和标准成长!F$13)*养成规划和标准成长!$Z316+养成规划和标准成长!F$14*养成规划和标准成长!$AA316*养成规划和标准成长!$AC316+养成规划和标准成长!F$17*10*养成规划和标准成长!$AE316+养成规划和标准成长!F$18*10*养成规划和标准成长!$AF316+养成规划和标准成长!F$19*养成规划和标准成长!$AG316,0)</f>
        <v>3337</v>
      </c>
      <c r="BK70" s="9">
        <f>ROUND(属性投放!F$4+养成规划和标准成长!G$3*养成规划和标准成长!$AA316*养成规划和标准成长!$AB316+养成规划和标准成长!G$4*养成规划和标准成长!$AH316+养成规划和标准成长!G$5*养成规划和标准成长!$AD316+(养成规划和标准成长!G$12+养成规划和标准成长!G$13)*养成规划和标准成长!$Z316+养成规划和标准成长!G$14*养成规划和标准成长!$AA316*养成规划和标准成长!$AC316+养成规划和标准成长!G$17*10*养成规划和标准成长!$AE316+养成规划和标准成长!G$18*10*养成规划和标准成长!$AF316+养成规划和标准成长!G$19*养成规划和标准成长!$AG316,0)</f>
        <v>1320</v>
      </c>
      <c r="BL70" s="9">
        <f>ROUND(属性投放!G$4+养成规划和标准成长!H$3*养成规划和标准成长!$AA316*养成规划和标准成长!$AB316+养成规划和标准成长!H$4*养成规划和标准成长!$AH316+养成规划和标准成长!H$5*养成规划和标准成长!$AD316+(养成规划和标准成长!H$12+养成规划和标准成长!H$13)*养成规划和标准成长!$Z316+养成规划和标准成长!H$14*养成规划和标准成长!$AA316*养成规划和标准成长!$AC316+养成规划和标准成长!H$17*10*养成规划和标准成长!$AE316+养成规划和标准成长!H$18*10*养成规划和标准成长!$AF316+养成规划和标准成长!H$19*养成规划和标准成长!$AG316,0)</f>
        <v>665</v>
      </c>
      <c r="BM70" s="9">
        <f>ROUND(属性投放!H$4+养成规划和标准成长!I$3*养成规划和标准成长!$AA316*养成规划和标准成长!$AB316+养成规划和标准成长!I$4*养成规划和标准成长!$AH316+养成规划和标准成长!I$5*养成规划和标准成长!$AD316+(养成规划和标准成长!I$12+养成规划和标准成长!I$13)*养成规划和标准成长!$Z316+养成规划和标准成长!I$14*养成规划和标准成长!$AA316*养成规划和标准成长!$AC316+养成规划和标准成长!I$17*10*养成规划和标准成长!$AE316+养成规划和标准成长!I$18*10*养成规划和标准成长!$AF316+养成规划和标准成长!I$19*养成规划和标准成长!$AG316,0)</f>
        <v>993</v>
      </c>
      <c r="BN70" s="9">
        <f>ROUND(属性投放!I$4+养成规划和标准成长!J$3*养成规划和标准成长!$AA316*养成规划和标准成长!$AB316+养成规划和标准成长!J$4*养成规划和标准成长!$AH316+养成规划和标准成长!J$5*养成规划和标准成长!$AD316+(养成规划和标准成长!J$12+养成规划和标准成长!J$13)*养成规划和标准成长!$Z316+养成规划和标准成长!J$14*养成规划和标准成长!$AA316*养成规划和标准成长!$AC316+养成规划和标准成长!J$17*10*养成规划和标准成长!$AE316+养成规划和标准成长!J$18*10*养成规划和标准成长!$AF316+养成规划和标准成长!J$19*养成规划和标准成长!$AG316,0)</f>
        <v>740</v>
      </c>
      <c r="BO70" s="9">
        <f>ROUND(属性投放!J$4+养成规划和标准成长!K$3*养成规划和标准成长!$AA316*养成规划和标准成长!$AB316+养成规划和标准成长!K$4*养成规划和标准成长!$AH316+养成规划和标准成长!K$5*养成规划和标准成长!$AD316+(养成规划和标准成长!K$12+养成规划和标准成长!K$13)*养成规划和标准成长!$Z316+养成规划和标准成长!K$14*养成规划和标准成长!$AA316*养成规划和标准成长!$AC316+养成规划和标准成长!K$17*10*养成规划和标准成长!$AE316+养成规划和标准成长!K$18*10*养成规划和标准成长!$AF316+养成规划和标准成长!K$19*养成规划和标准成长!$AG316,0)</f>
        <v>503</v>
      </c>
      <c r="BP70" s="9">
        <f>ROUND(属性投放!K$4+养成规划和标准成长!L$3*养成规划和标准成长!$AA316*养成规划和标准成长!$AB316+养成规划和标准成长!L$4*养成规划和标准成长!$AH316+养成规划和标准成长!L$5*养成规划和标准成长!$AD316+(养成规划和标准成长!L$12+养成规划和标准成长!L$13)*养成规划和标准成长!$Z316+养成规划和标准成长!L$14*养成规划和标准成长!$AA316*养成规划和标准成长!$AC316+养成规划和标准成长!L$17*10*养成规划和标准成长!$AE316+养成规划和标准成长!L$18*10*养成规划和标准成长!$AF316+养成规划和标准成长!L$19*养成规划和标准成长!$AG316,0)</f>
        <v>339</v>
      </c>
      <c r="BQ70" s="9">
        <f>ROUND(属性投放!L$4+养成规划和标准成长!M$3*养成规划和标准成长!$AA316*养成规划和标准成长!$AB316+养成规划和标准成长!M$4*养成规划和标准成长!$AH316+养成规划和标准成长!M$5*养成规划和标准成长!$AD316+(养成规划和标准成长!M$12+养成规划和标准成长!M$13)*养成规划和标准成长!$Z316+养成规划和标准成长!M$14*养成规划和标准成长!$AA316*养成规划和标准成长!$AC316+养成规划和标准成长!M$17*10*养成规划和标准成长!$AE316+养成规划和标准成长!M$18*10*养成规划和标准成长!$AF316+养成规划和标准成长!M$19*养成规划和标准成长!$AG316,0)</f>
        <v>728</v>
      </c>
      <c r="BR70" s="9">
        <f>ROUND(属性投放!M$4+养成规划和标准成长!N$3*养成规划和标准成长!$AA316*养成规划和标准成长!$AB316+养成规划和标准成长!N$4*养成规划和标准成长!$AH316+养成规划和标准成长!N$5*养成规划和标准成长!$AD316+(养成规划和标准成长!N$12+养成规划和标准成长!N$13)*养成规划和标准成长!$Z316+养成规划和标准成长!N$14*养成规划和标准成长!$AA316*养成规划和标准成长!$AC316+养成规划和标准成长!N$17*10*养成规划和标准成长!$AE316+养成规划和标准成长!N$18*10*养成规划和标准成长!$AF316+养成规划和标准成长!N$19*养成规划和标准成长!$AG316,0)</f>
        <v>742</v>
      </c>
      <c r="BS70" s="9">
        <f>VLOOKUP(养成规划和标准成长!$AJ316,阵法、技能和修炼!$C$20:$N$40,COLUMNS(阵法、技能和修炼!$C$20:G$40),0)</f>
        <v>268</v>
      </c>
      <c r="BT70" s="9">
        <f>VLOOKUP(养成规划和标准成长!$AJ316,阵法、技能和修炼!$C$20:$N$40,COLUMNS(阵法、技能和修炼!$C$20:H$40),0)</f>
        <v>215</v>
      </c>
      <c r="BU70" s="9">
        <f>VLOOKUP(养成规划和标准成长!$AJ316,阵法、技能和修炼!$C$20:$N$40,COLUMNS(阵法、技能和修炼!$C$20:I$40),0)</f>
        <v>268</v>
      </c>
      <c r="BV70" s="9">
        <f>VLOOKUP(养成规划和标准成长!$AJ316,阵法、技能和修炼!$C$20:$N$40,COLUMNS(阵法、技能和修炼!$C$20:J$40),0)</f>
        <v>215</v>
      </c>
      <c r="BW70" s="9">
        <f>VLOOKUP(养成规划和标准成长!$AJ316,阵法、技能和修炼!$C$20:$N$40,COLUMNS(阵法、技能和修炼!$C$20:K$40),0)</f>
        <v>60</v>
      </c>
      <c r="BX70" s="9">
        <f>VLOOKUP(养成规划和标准成长!$AJ316,阵法、技能和修炼!$C$20:$N$40,COLUMNS(阵法、技能和修炼!$C$20:L$40),0)</f>
        <v>60</v>
      </c>
      <c r="BY70" s="9">
        <f>VLOOKUP(养成规划和标准成长!$AJ316,阵法、技能和修炼!$C$20:$N$40,COLUMNS(阵法、技能和修炼!$C$20:M$40),0)</f>
        <v>72.000000000000057</v>
      </c>
      <c r="BZ70" s="9">
        <f>VLOOKUP(养成规划和标准成长!$AJ316,阵法、技能和修炼!$C$20:$N$40,COLUMNS(阵法、技能和修炼!$C$20:N$40),0)</f>
        <v>72.000000000000057</v>
      </c>
    </row>
    <row r="71" spans="1:78">
      <c r="A71" s="1">
        <v>68</v>
      </c>
      <c r="B71" s="9">
        <f>ROUND(属性投放!D$4+养成规划和标准成长!E$3*养成规划和标准成长!$O164*养成规划和标准成长!$P164+养成规划和标准成长!E$4*养成规划和标准成长!$V164+养成规划和标准成长!E$5*养成规划和标准成长!$R164+(养成规划和标准成长!E$12+养成规划和标准成长!E$13)*养成规划和标准成长!$N164+养成规划和标准成长!E$14*养成规划和标准成长!$O164*养成规划和标准成长!$Q164+养成规划和标准成长!E$17*10*养成规划和标准成长!$S164+养成规划和标准成长!E$18*10*养成规划和标准成长!$T164+养成规划和标准成长!E$19*养成规划和标准成长!$U164,0)</f>
        <v>2793</v>
      </c>
      <c r="C71" s="9">
        <f>ROUND(属性投放!E$4+养成规划和标准成长!F$3*养成规划和标准成长!$O164*养成规划和标准成长!$P164+养成规划和标准成长!F$4*养成规划和标准成长!$V164+养成规划和标准成长!F$5*养成规划和标准成长!$R164+(养成规划和标准成长!F$12+养成规划和标准成长!F$13)*养成规划和标准成长!$N164+养成规划和标准成长!F$14*养成规划和标准成长!$O164*养成规划和标准成长!$Q164+养成规划和标准成长!F$17*10*养成规划和标准成长!$S164+养成规划和标准成长!F$18*10*养成规划和标准成长!$T164+养成规划和标准成长!F$19*养成规划和标准成长!$U164,0)</f>
        <v>2870</v>
      </c>
      <c r="D71" s="9">
        <f>ROUND(属性投放!F$4+养成规划和标准成长!G$3*养成规划和标准成长!$O164*养成规划和标准成长!$P164+养成规划和标准成长!G$4*养成规划和标准成长!$V164+养成规划和标准成长!G$5*养成规划和标准成长!$R164+(养成规划和标准成长!G$12+养成规划和标准成长!G$13)*养成规划和标准成长!$N164+养成规划和标准成长!G$14*养成规划和标准成长!$O164*养成规划和标准成长!$Q164+养成规划和标准成长!G$17*10*养成规划和标准成长!$S164+养成规划和标准成长!G$18*10*养成规划和标准成长!$T164+养成规划和标准成长!G$19*养成规划和标准成长!$U164,0)</f>
        <v>1040</v>
      </c>
      <c r="E71" s="9">
        <f>ROUND(属性投放!G$4+养成规划和标准成长!H$3*养成规划和标准成长!$O164*养成规划和标准成长!$P164+养成规划和标准成长!H$4*养成规划和标准成长!$V164+养成规划和标准成长!H$5*养成规划和标准成长!$R164+(养成规划和标准成长!H$12+养成规划和标准成长!H$13)*养成规划和标准成长!$N164+养成规划和标准成长!H$14*养成规划和标准成长!$O164*养成规划和标准成长!$Q164+养成规划和标准成长!H$17*10*养成规划和标准成长!$S164+养成规划和标准成长!H$18*10*养成规划和标准成长!$T164+养成规划和标准成长!H$19*养成规划和标准成长!$U164,0)</f>
        <v>456</v>
      </c>
      <c r="F71" s="9">
        <f>ROUND(属性投放!H$4+养成规划和标准成长!I$3*养成规划和标准成长!$O164*养成规划和标准成长!$P164+养成规划和标准成长!I$4*养成规划和标准成长!$V164+养成规划和标准成长!I$5*养成规划和标准成长!$R164+(养成规划和标准成长!I$12+养成规划和标准成长!I$13)*养成规划和标准成长!$N164+养成规划和标准成长!I$14*养成规划和标准成长!$O164*养成规划和标准成长!$Q164+养成规划和标准成长!I$17*10*养成规划和标准成长!$S164+养成规划和标准成长!I$18*10*养成规划和标准成长!$T164+养成规划和标准成长!I$19*养成规划和标准成长!$U164,0)</f>
        <v>800</v>
      </c>
      <c r="G71" s="9">
        <f>ROUND(属性投放!I$4+养成规划和标准成长!J$3*养成规划和标准成长!$O164*养成规划和标准成长!$P164+养成规划和标准成长!J$4*养成规划和标准成长!$V164+养成规划和标准成长!J$5*养成规划和标准成长!$R164+(养成规划和标准成长!J$12+养成规划和标准成长!J$13)*养成规划和标准成长!$N164+养成规划和标准成长!J$14*养成规划和标准成长!$O164*养成规划和标准成长!$Q164+养成规划和标准成长!J$17*10*养成规划和标准成长!$S164+养成规划和标准成长!J$18*10*养成规划和标准成长!$T164+养成规划和标准成长!J$19*养成规划和标准成长!$U164,0)</f>
        <v>571</v>
      </c>
      <c r="H71" s="9">
        <f>ROUND(属性投放!J$4+养成规划和标准成长!K$3*养成规划和标准成长!$O164*养成规划和标准成长!$P164+养成规划和标准成长!K$4*养成规划和标准成长!$V164+养成规划和标准成长!K$5*养成规划和标准成长!$R164+(养成规划和标准成长!K$12+养成规划和标准成长!K$13)*养成规划和标准成长!$N164+养成规划和标准成长!K$14*养成规划和标准成长!$O164*养成规划和标准成长!$Q164+养成规划和标准成长!K$17*10*养成规划和标准成长!$S164+养成规划和标准成长!K$18*10*养成规划和标准成长!$T164+养成规划和标准成长!K$19*养成规划和标准成长!$U164,0)</f>
        <v>393</v>
      </c>
      <c r="I71" s="9">
        <f>ROUND(属性投放!K$4+养成规划和标准成长!L$3*养成规划和标准成长!$O164*养成规划和标准成长!$P164+养成规划和标准成长!L$4*养成规划和标准成长!$V164+养成规划和标准成长!L$5*养成规划和标准成长!$R164+(养成规划和标准成长!L$12+养成规划和标准成长!L$13)*养成规划和标准成长!$N164+养成规划和标准成长!L$14*养成规划和标准成长!$O164*养成规划和标准成长!$Q164+养成规划和标准成长!L$17*10*养成规划和标准成长!$S164+养成规划和标准成长!L$18*10*养成规划和标准成长!$T164+养成规划和标准成长!L$19*养成规划和标准成长!$U164,0)</f>
        <v>202</v>
      </c>
      <c r="J71" s="9">
        <f>ROUND(属性投放!L$4+养成规划和标准成长!M$3*养成规划和标准成长!$O164*养成规划和标准成长!$P164+养成规划和标准成长!M$4*养成规划和标准成长!$V164+养成规划和标准成长!M$5*养成规划和标准成长!$R164+(养成规划和标准成长!M$12+养成规划和标准成长!M$13)*养成规划和标准成长!$N164+养成规划和标准成长!M$14*养成规划和标准成长!$O164*养成规划和标准成长!$Q164+养成规划和标准成长!M$17*10*养成规划和标准成长!$S164+养成规划和标准成长!M$18*10*养成规划和标准成长!$T164+养成规划和标准成长!M$19*养成规划和标准成长!$U164,0)</f>
        <v>701</v>
      </c>
      <c r="K71" s="9">
        <f>ROUND(属性投放!M$4+养成规划和标准成长!N$3*养成规划和标准成长!$O164*养成规划和标准成长!$P164+养成规划和标准成长!N$4*养成规划和标准成长!$V164+养成规划和标准成长!N$5*养成规划和标准成长!$R164+(养成规划和标准成长!N$12+养成规划和标准成长!N$13)*养成规划和标准成长!$N164+养成规划和标准成长!N$14*养成规划和标准成长!$O164*养成规划和标准成长!$Q164+养成规划和标准成长!N$17*10*养成规划和标准成长!$S164+养成规划和标准成长!N$18*10*养成规划和标准成长!$T164+养成规划和标准成长!N$19*养成规划和标准成长!$U164,0)</f>
        <v>708</v>
      </c>
      <c r="L71" s="9">
        <f>VLOOKUP(养成规划和标准成长!$X164,阵法、技能和修炼!$C$20:$N$40,COLUMNS(阵法、技能和修炼!$C$20:G$40),0)</f>
        <v>172</v>
      </c>
      <c r="M71" s="9">
        <f>VLOOKUP(养成规划和标准成长!$X164,阵法、技能和修炼!$C$20:$N$40,COLUMNS(阵法、技能和修炼!$C$20:H$40),0)</f>
        <v>149</v>
      </c>
      <c r="N71" s="9">
        <f>VLOOKUP(养成规划和标准成长!$X164,阵法、技能和修炼!$C$20:$N$40,COLUMNS(阵法、技能和修炼!$C$20:I$40),0)</f>
        <v>172</v>
      </c>
      <c r="O71" s="9">
        <f>VLOOKUP(养成规划和标准成长!$X164,阵法、技能和修炼!$C$20:$N$40,COLUMNS(阵法、技能和修炼!$C$20:J$40),0)</f>
        <v>149</v>
      </c>
      <c r="P71" s="9">
        <f>VLOOKUP(养成规划和标准成长!$X164,阵法、技能和修炼!$C$20:$N$40,COLUMNS(阵法、技能和修炼!$C$20:K$40),0)</f>
        <v>40</v>
      </c>
      <c r="Q71" s="9">
        <f>VLOOKUP(养成规划和标准成长!$X164,阵法、技能和修炼!$C$20:$N$40,COLUMNS(阵法、技能和修炼!$C$20:L$40),0)</f>
        <v>40</v>
      </c>
      <c r="R71" s="9">
        <f>VLOOKUP(养成规划和标准成长!$X164,阵法、技能和修炼!$C$20:$N$40,COLUMNS(阵法、技能和修炼!$C$20:M$40),0)</f>
        <v>48.000000000000043</v>
      </c>
      <c r="S71" s="9">
        <f>VLOOKUP(养成规划和标准成长!$X164,阵法、技能和修炼!$C$20:$N$40,COLUMNS(阵法、技能和修炼!$C$20:N$40),0)</f>
        <v>48.000000000000043</v>
      </c>
      <c r="T71" s="1">
        <v>68</v>
      </c>
      <c r="U71" s="9">
        <f>ROUND(属性投放!D$4+养成规划和标准成长!E$3*养成规划和标准成长!$C317*养成规划和标准成长!$D317+养成规划和标准成长!E$4*养成规划和标准成长!$J317+养成规划和标准成长!E$5*养成规划和标准成长!$F317+(养成规划和标准成长!E$12+养成规划和标准成长!E$13)*养成规划和标准成长!$B317+养成规划和标准成长!E$14*养成规划和标准成长!$C317*养成规划和标准成长!$E317+养成规划和标准成长!E$17*10*养成规划和标准成长!$G317+养成规划和标准成长!E$18*10*养成规划和标准成长!$H317+养成规划和标准成长!E$19*养成规划和标准成长!$I317,0)</f>
        <v>3095</v>
      </c>
      <c r="V71" s="9">
        <f>ROUND(属性投放!E$4+养成规划和标准成长!F$3*养成规划和标准成长!$C317*养成规划和标准成长!$D317+养成规划和标准成长!F$4*养成规划和标准成长!$J317+养成规划和标准成长!F$5*养成规划和标准成长!$F317+(养成规划和标准成长!F$12+养成规划和标准成长!F$13)*养成规划和标准成长!$B317+养成规划和标准成长!F$14*养成规划和标准成长!$C317*养成规划和标准成长!$E317+养成规划和标准成长!F$17*10*养成规划和标准成长!$G317+养成规划和标准成长!F$18*10*养成规划和标准成长!$H317+养成规划和标准成长!F$19*养成规划和标准成长!$I317,0)</f>
        <v>3048</v>
      </c>
      <c r="W71" s="9">
        <f>ROUND(属性投放!F$4+养成规划和标准成长!G$3*养成规划和标准成长!$C317*养成规划和标准成长!$D317+养成规划和标准成长!G$4*养成规划和标准成长!$J317+养成规划和标准成长!G$5*养成规划和标准成长!$F317+(养成规划和标准成长!G$12+养成规划和标准成长!G$13)*养成规划和标准成长!$B317+养成规划和标准成长!G$14*养成规划和标准成长!$C317*养成规划和标准成长!$E317+养成规划和标准成长!G$17*10*养成规划和标准成长!$G317+养成规划和标准成长!G$18*10*养成规划和标准成长!$H317+养成规划和标准成长!G$19*养成规划和标准成长!$I317,0)</f>
        <v>1124</v>
      </c>
      <c r="X71" s="9">
        <f>ROUND(属性投放!G$4+养成规划和标准成长!H$3*养成规划和标准成长!$C317*养成规划和标准成长!$D317+养成规划和标准成长!H$4*养成规划和标准成长!$J317+养成规划和标准成长!H$5*养成规划和标准成长!$F317+(养成规划和标准成长!H$12+养成规划和标准成长!H$13)*养成规划和标准成长!$B317+养成规划和标准成长!H$14*养成规划和标准成长!$C317*养成规划和标准成长!$E317+养成规划和标准成长!H$17*10*养成规划和标准成长!$G317+养成规划和标准成长!H$18*10*养成规划和标准成长!$H317+养成规划和标准成长!H$19*养成规划和标准成长!$I317,0)</f>
        <v>514</v>
      </c>
      <c r="Y71" s="9">
        <f>ROUND(属性投放!H$4+养成规划和标准成长!I$3*养成规划和标准成长!$C317*养成规划和标准成长!$D317+养成规划和标准成长!I$4*养成规划和标准成长!$J317+养成规划和标准成长!I$5*养成规划和标准成长!$F317+(养成规划和标准成长!I$12+养成规划和标准成长!I$13)*养成规划和标准成长!$B317+养成规划和标准成长!I$14*养成规划和标准成长!$C317*养成规划和标准成长!$E317+养成规划和标准成长!I$17*10*养成规划和标准成长!$G317+养成规划和标准成长!I$18*10*养成规划和标准成长!$H317+养成规划和标准成长!I$19*养成规划和标准成长!$I317,0)</f>
        <v>854</v>
      </c>
      <c r="Z71" s="9">
        <f>ROUND(属性投放!I$4+养成规划和标准成长!J$3*养成规划和标准成长!$C317*养成规划和标准成长!$D317+养成规划和标准成长!J$4*养成规划和标准成长!$J317+养成规划和标准成长!J$5*养成规划和标准成长!$F317+(养成规划和标准成长!J$12+养成规划和标准成长!J$13)*养成规划和标准成长!$B317+养成规划和标准成长!J$14*养成规划和标准成长!$C317*养成规划和标准成长!$E317+养成规划和标准成长!J$17*10*养成规划和标准成长!$G317+养成规划和标准成长!J$18*10*养成规划和标准成长!$H317+养成规划和标准成长!J$19*养成规划和标准成长!$I317,0)</f>
        <v>617</v>
      </c>
      <c r="AA71" s="9">
        <f>ROUND(属性投放!J$4+养成规划和标准成长!K$3*养成规划和标准成长!$C317*养成规划和标准成长!$D317+养成规划和标准成长!K$4*养成规划和标准成长!$J317+养成规划和标准成长!K$5*养成规划和标准成长!$F317+(养成规划和标准成长!K$12+养成规划和标准成长!K$13)*养成规划和标准成长!$B317+养成规划和标准成长!K$14*养成规划和标准成长!$C317*养成规划和标准成长!$E317+养成规划和标准成长!K$17*10*养成规划和标准成长!$G317+养成规划和标准成长!K$18*10*养成规划和标准成长!$H317+养成规划和标准成长!K$19*养成规划和标准成长!$I317,0)</f>
        <v>426</v>
      </c>
      <c r="AB71" s="9">
        <f>ROUND(属性投放!K$4+养成规划和标准成长!L$3*养成规划和标准成长!$C317*养成规划和标准成长!$D317+养成规划和标准成长!L$4*养成规划和标准成长!$J317+养成规划和标准成长!L$5*养成规划和标准成长!$F317+(养成规划和标准成长!L$12+养成规划和标准成长!L$13)*养成规划和标准成长!$B317+养成规划和标准成长!L$14*养成规划和标准成长!$C317*养成规划和标准成长!$E317+养成规划和标准成长!L$17*10*养成规划和标准成长!$G317+养成规划和标准成长!L$18*10*养成规划和标准成长!$H317+养成规划和标准成长!L$19*养成规划和标准成长!$I317,0)</f>
        <v>242</v>
      </c>
      <c r="AC71" s="9">
        <f>ROUND(属性投放!L$4+养成规划和标准成长!M$3*养成规划和标准成长!$C317*养成规划和标准成长!$D317+养成规划和标准成长!M$4*养成规划和标准成长!$J317+养成规划和标准成长!M$5*养成规划和标准成长!$F317+(养成规划和标准成长!M$12+养成规划和标准成长!M$13)*养成规划和标准成长!$B317+养成规划和标准成长!M$14*养成规划和标准成长!$C317*养成规划和标准成长!$E317+养成规划和标准成长!M$17*10*养成规划和标准成长!$G317+养成规划和标准成长!M$18*10*养成规划和标准成长!$H317+养成规划和标准成长!M$19*养成规划和标准成长!$I317,0)</f>
        <v>709</v>
      </c>
      <c r="AD71" s="9">
        <f>ROUND(属性投放!M$4+养成规划和标准成长!N$3*养成规划和标准成长!$C317*养成规划和标准成长!$D317+养成规划和标准成长!N$4*养成规划和标准成长!$J317+养成规划和标准成长!N$5*养成规划和标准成长!$F317+(养成规划和标准成长!N$12+养成规划和标准成长!N$13)*养成规划和标准成长!$B317+养成规划和标准成长!N$14*养成规划和标准成长!$C317*养成规划和标准成长!$E317+养成规划和标准成长!N$17*10*养成规划和标准成长!$G317+养成规划和标准成长!N$18*10*养成规划和标准成长!$H317+养成规划和标准成长!N$19*养成规划和标准成长!$I317,0)</f>
        <v>719</v>
      </c>
      <c r="AE71" s="9">
        <f>VLOOKUP(养成规划和标准成长!$L317,阵法、技能和修炼!$C$20:$N$40,COLUMNS(阵法、技能和修炼!$C$20:G$40),0)</f>
        <v>219</v>
      </c>
      <c r="AF71" s="9">
        <f>VLOOKUP(养成规划和标准成长!$L317,阵法、技能和修炼!$C$20:$N$40,COLUMNS(阵法、技能和修炼!$C$20:H$40),0)</f>
        <v>183</v>
      </c>
      <c r="AG71" s="9">
        <f>VLOOKUP(养成规划和标准成长!$L317,阵法、技能和修炼!$C$20:$N$40,COLUMNS(阵法、技能和修炼!$C$20:I$40),0)</f>
        <v>219</v>
      </c>
      <c r="AH71" s="9">
        <f>VLOOKUP(养成规划和标准成长!$L317,阵法、技能和修炼!$C$20:$N$40,COLUMNS(阵法、技能和修炼!$C$20:J$40),0)</f>
        <v>183</v>
      </c>
      <c r="AI71" s="9">
        <f>VLOOKUP(养成规划和标准成长!$L317,阵法、技能和修炼!$C$20:$N$40,COLUMNS(阵法、技能和修炼!$C$20:K$40),0)</f>
        <v>50</v>
      </c>
      <c r="AJ71" s="9">
        <f>VLOOKUP(养成规划和标准成长!$L317,阵法、技能和修炼!$C$20:$N$40,COLUMNS(阵法、技能和修炼!$C$20:L$40),0)</f>
        <v>50</v>
      </c>
      <c r="AK71" s="9">
        <f>VLOOKUP(养成规划和标准成长!$L317,阵法、技能和修炼!$C$20:$N$40,COLUMNS(阵法、技能和修炼!$C$20:M$40),0)</f>
        <v>60.000000000000057</v>
      </c>
      <c r="AL71" s="9">
        <f>VLOOKUP(养成规划和标准成长!$L317,阵法、技能和修炼!$C$20:$N$40,COLUMNS(阵法、技能和修炼!$C$20:N$40),0)</f>
        <v>60.000000000000057</v>
      </c>
      <c r="AN71" s="1">
        <v>68</v>
      </c>
      <c r="AO71" s="9">
        <f>ROUND(属性投放!D$4+养成规划和标准成长!E$3*养成规划和标准成长!$O317*养成规划和标准成长!$P317+养成规划和标准成长!E$4*养成规划和标准成长!$V317+养成规划和标准成长!E$5*养成规划和标准成长!$R317+(养成规划和标准成长!E$12+养成规划和标准成长!E$13)*养成规划和标准成长!$N317+养成规划和标准成长!E$14*养成规划和标准成长!$O317*养成规划和标准成长!$Q317+养成规划和标准成长!E$17*10*养成规划和标准成长!$S317+养成规划和标准成长!E$18*10*养成规划和标准成长!$T317+养成规划和标准成长!E$19*养成规划和标准成长!$U317,0)</f>
        <v>3534</v>
      </c>
      <c r="AP71" s="9">
        <f>ROUND(属性投放!E$4+养成规划和标准成长!F$3*养成规划和标准成长!$O317*养成规划和标准成长!$P317+养成规划和标准成长!F$4*养成规划和标准成长!$V317+养成规划和标准成长!F$5*养成规划和标准成长!$R317+(养成规划和标准成长!F$12+养成规划和标准成长!F$13)*养成规划和标准成长!$N317+养成规划和标准成长!F$14*养成规划和标准成长!$O317*养成规划和标准成长!$Q317+养成规划和标准成长!F$17*10*养成规划和标准成长!$S317+养成规划和标准成长!F$18*10*养成规划和标准成长!$T317+养成规划和标准成长!F$19*养成规划和标准成长!$U317,0)</f>
        <v>3225</v>
      </c>
      <c r="AQ71" s="9">
        <f>ROUND(属性投放!F$4+养成规划和标准成长!G$3*养成规划和标准成长!$O317*养成规划和标准成长!$P317+养成规划和标准成长!G$4*养成规划和标准成长!$V317+养成规划和标准成长!G$5*养成规划和标准成长!$R317+(养成规划和标准成长!G$12+养成规划和标准成长!G$13)*养成规划和标准成长!$N317+养成规划和标准成长!G$14*养成规划和标准成长!$O317*养成规划和标准成长!$Q317+养成规划和标准成长!G$17*10*养成规划和标准成长!$S317+养成规划和标准成长!G$18*10*养成规划和标准成长!$T317+养成规划和标准成长!G$19*养成规划和标准成长!$U317,0)</f>
        <v>1235</v>
      </c>
      <c r="AR71" s="9">
        <f>ROUND(属性投放!G$4+养成规划和标准成长!H$3*养成规划和标准成长!$O317*养成规划和标准成长!$P317+养成规划和标准成长!H$4*养成规划和标准成长!$V317+养成规划和标准成长!H$5*养成规划和标准成长!$R317+(养成规划和标准成长!H$12+养成规划和标准成长!H$13)*养成规划和标准成长!$N317+养成规划和标准成长!H$14*养成规划和标准成长!$O317*养成规划和标准成长!$Q317+养成规划和标准成长!H$17*10*养成规划和标准成长!$S317+养成规划和标准成长!H$18*10*养成规划和标准成长!$T317+养成规划和标准成长!H$19*养成规划和标准成长!$U317,0)</f>
        <v>599</v>
      </c>
      <c r="AS71" s="9">
        <f>ROUND(属性投放!H$4+养成规划和标准成长!I$3*养成规划和标准成长!$O317*养成规划和标准成长!$P317+养成规划和标准成长!I$4*养成规划和标准成长!$V317+养成规划和标准成长!I$5*养成规划和标准成长!$R317+(养成规划和标准成长!I$12+养成规划和标准成长!I$13)*养成规划和标准成长!$N317+养成规划和标准成长!I$14*养成规划和标准成长!$O317*养成规划和标准成长!$Q317+养成规划和标准成长!I$17*10*养成规划和标准成长!$S317+养成规划和标准成长!I$18*10*养成规划和标准成长!$T317+养成规划和标准成长!I$19*养成规划和标准成长!$U317,0)</f>
        <v>934</v>
      </c>
      <c r="AT71" s="9">
        <f>ROUND(属性投放!I$4+养成规划和标准成长!J$3*养成规划和标准成长!$O317*养成规划和标准成长!$P317+养成规划和标准成长!J$4*养成规划和标准成长!$V317+养成规划和标准成长!J$5*养成规划和标准成长!$R317+(养成规划和标准成长!J$12+养成规划和标准成长!J$13)*养成规划和标准成长!$N317+养成规划和标准成长!J$14*养成规划和标准成长!$O317*养成规划和标准成长!$Q317+养成规划和标准成长!J$17*10*养成规划和标准成长!$S317+养成规划和标准成长!J$18*10*养成规划和标准成长!$T317+养成规划和标准成长!J$19*养成规划和标准成长!$U317,0)</f>
        <v>689</v>
      </c>
      <c r="AU71" s="9">
        <f>ROUND(属性投放!J$4+养成规划和标准成长!K$3*养成规划和标准成长!$O317*养成规划和标准成长!$P317+养成规划和标准成长!K$4*养成规划和标准成长!$V317+养成规划和标准成长!K$5*养成规划和标准成长!$R317+(养成规划和标准成长!K$12+养成规划和标准成长!K$13)*养成规划和标准成长!$N317+养成规划和标准成长!K$14*养成规划和标准成长!$O317*养成规划和标准成长!$Q317+养成规划和标准成长!K$17*10*养成规划和标准成长!$S317+养成规划和标准成长!K$18*10*养成规划和标准成长!$T317+养成规划和标准成长!K$19*养成规划和标准成长!$U317,0)</f>
        <v>473</v>
      </c>
      <c r="AV71" s="9">
        <f>ROUND(属性投放!K$4+养成规划和标准成长!L$3*养成规划和标准成长!$O317*养成规划和标准成长!$P317+养成规划和标准成长!L$4*养成规划和标准成长!$V317+养成规划和标准成长!L$5*养成规划和标准成长!$R317+(养成规划和标准成长!L$12+养成规划和标准成长!L$13)*养成规划和标准成长!$N317+养成规划和标准成长!L$14*养成规划和标准成长!$O317*养成规划和标准成长!$Q317+养成规划和标准成长!L$17*10*养成规划和标准成长!$S317+养成规划和标准成长!L$18*10*养成规划和标准成长!$T317+养成规划和标准成长!L$19*养成规划和标准成长!$U317,0)</f>
        <v>296</v>
      </c>
      <c r="AW71" s="9">
        <f>ROUND(属性投放!L$4+养成规划和标准成长!M$3*养成规划和标准成长!$O317*养成规划和标准成长!$P317+养成规划和标准成长!M$4*养成规划和标准成长!$V317+养成规划和标准成长!M$5*养成规划和标准成长!$R317+(养成规划和标准成长!M$12+养成规划和标准成长!M$13)*养成规划和标准成长!$N317+养成规划和标准成长!M$14*养成规划和标准成长!$O317*养成规划和标准成长!$Q317+养成规划和标准成长!M$17*10*养成规划和标准成长!$S317+养成规划和标准成长!M$18*10*养成规划和标准成长!$T317+养成规划和标准成长!M$19*养成规划和标准成长!$U317,0)</f>
        <v>726</v>
      </c>
      <c r="AX71" s="9">
        <f>ROUND(属性投放!M$4+养成规划和标准成长!N$3*养成规划和标准成长!$O317*养成规划和标准成长!$P317+养成规划和标准成长!N$4*养成规划和标准成长!$V317+养成规划和标准成长!N$5*养成规划和标准成长!$R317+(养成规划和标准成长!N$12+养成规划和标准成长!N$13)*养成规划和标准成长!$N317+养成规划和标准成长!N$14*养成规划和标准成长!$O317*养成规划和标准成长!$Q317+养成规划和标准成长!N$17*10*养成规划和标准成长!$S317+养成规划和标准成长!N$18*10*养成规划和标准成长!$T317+养成规划和标准成长!N$19*养成规划和标准成长!$U317,0)</f>
        <v>739</v>
      </c>
      <c r="AY71" s="9">
        <f>VLOOKUP(养成规划和标准成长!$X317,阵法、技能和修炼!$C$20:$N$40,COLUMNS(阵法、技能和修炼!$C$20:G$40),0)</f>
        <v>243</v>
      </c>
      <c r="AZ71" s="9">
        <f>VLOOKUP(养成规划和标准成长!$X317,阵法、技能和修炼!$C$20:$N$40,COLUMNS(阵法、技能和修炼!$C$20:H$40),0)</f>
        <v>199</v>
      </c>
      <c r="BA71" s="9">
        <f>VLOOKUP(养成规划和标准成长!$X317,阵法、技能和修炼!$C$20:$N$40,COLUMNS(阵法、技能和修炼!$C$20:I$40),0)</f>
        <v>243</v>
      </c>
      <c r="BB71" s="9">
        <f>VLOOKUP(养成规划和标准成长!$X317,阵法、技能和修炼!$C$20:$N$40,COLUMNS(阵法、技能和修炼!$C$20:J$40),0)</f>
        <v>199</v>
      </c>
      <c r="BC71" s="9">
        <f>VLOOKUP(养成规划和标准成长!$X317,阵法、技能和修炼!$C$20:$N$40,COLUMNS(阵法、技能和修炼!$C$20:K$40),0)</f>
        <v>55</v>
      </c>
      <c r="BD71" s="9">
        <f>VLOOKUP(养成规划和标准成长!$X317,阵法、技能和修炼!$C$20:$N$40,COLUMNS(阵法、技能和修炼!$C$20:L$40),0)</f>
        <v>55</v>
      </c>
      <c r="BE71" s="9">
        <f>VLOOKUP(养成规划和标准成长!$X317,阵法、技能和修炼!$C$20:$N$40,COLUMNS(阵法、技能和修炼!$C$20:M$40),0)</f>
        <v>66.000000000000057</v>
      </c>
      <c r="BF71" s="9">
        <f>VLOOKUP(养成规划和标准成长!$X317,阵法、技能和修炼!$C$20:$N$40,COLUMNS(阵法、技能和修炼!$C$20:N$40),0)</f>
        <v>66.000000000000057</v>
      </c>
      <c r="BH71" s="1">
        <v>68</v>
      </c>
      <c r="BI71" s="9">
        <f>ROUND(属性投放!D$4+养成规划和标准成长!E$3*养成规划和标准成长!$AA317*养成规划和标准成长!$AB317+养成规划和标准成长!E$4*养成规划和标准成长!$AH317+养成规划和标准成长!E$5*养成规划和标准成长!$AD317+(养成规划和标准成长!E$12+养成规划和标准成长!E$13)*养成规划和标准成长!$Z317+养成规划和标准成长!E$14*养成规划和标准成长!$AA317*养成规划和标准成长!$AC317+养成规划和标准成长!E$17*10*养成规划和标准成长!$AE317+养成规划和标准成长!E$18*10*养成规划和标准成长!$AF317+养成规划和标准成长!E$19*养成规划和标准成长!$AG317,0)</f>
        <v>3904</v>
      </c>
      <c r="BJ71" s="9">
        <f>ROUND(属性投放!E$4+养成规划和标准成长!F$3*养成规划和标准成长!$AA317*养成规划和标准成长!$AB317+养成规划和标准成长!F$4*养成规划和标准成长!$AH317+养成规划和标准成长!F$5*养成规划和标准成长!$AD317+(养成规划和标准成长!F$12+养成规划和标准成长!F$13)*养成规划和标准成长!$Z317+养成规划和标准成长!F$14*养成规划和标准成长!$AA317*养成规划和标准成长!$AC317+养成规划和标准成长!F$17*10*养成规划和标准成长!$AE317+养成规划和标准成长!F$18*10*养成规划和标准成长!$AF317+养成规划和标准成长!F$19*养成规划和标准成长!$AG317,0)</f>
        <v>3372</v>
      </c>
      <c r="BK71" s="9">
        <f>ROUND(属性投放!F$4+养成规划和标准成长!G$3*养成规划和标准成长!$AA317*养成规划和标准成长!$AB317+养成规划和标准成长!G$4*养成规划和标准成长!$AH317+养成规划和标准成长!G$5*养成规划和标准成长!$AD317+(养成规划和标准成长!G$12+养成规划和标准成长!G$13)*养成规划和标准成长!$Z317+养成规划和标准成长!G$14*养成规划和标准成长!$AA317*养成规划和标准成长!$AC317+养成规划和标准成长!G$17*10*养成规划和标准成长!$AE317+养成规划和标准成长!G$18*10*养成规划和标准成长!$AF317+养成规划和标准成长!G$19*养成规划和标准成长!$AG317,0)</f>
        <v>1328</v>
      </c>
      <c r="BL71" s="9">
        <f>ROUND(属性投放!G$4+养成规划和标准成长!H$3*养成规划和标准成长!$AA317*养成规划和标准成长!$AB317+养成规划和标准成长!H$4*养成规划和标准成长!$AH317+养成规划和标准成长!H$5*养成规划和标准成长!$AD317+(养成规划和标准成长!H$12+养成规划和标准成长!H$13)*养成规划和标准成长!$Z317+养成规划和标准成长!H$14*养成规划和标准成长!$AA317*养成规划和标准成长!$AC317+养成规划和标准成长!H$17*10*养成规划和标准成长!$AE317+养成规划和标准成长!H$18*10*养成规划和标准成长!$AF317+养成规划和标准成长!H$19*养成规划和标准成长!$AG317,0)</f>
        <v>668</v>
      </c>
      <c r="BM71" s="9">
        <f>ROUND(属性投放!H$4+养成规划和标准成长!I$3*养成规划和标准成长!$AA317*养成规划和标准成长!$AB317+养成规划和标准成长!I$4*养成规划和标准成长!$AH317+养成规划和标准成长!I$5*养成规划和标准成长!$AD317+(养成规划和标准成长!I$12+养成规划和标准成长!I$13)*养成规划和标准成长!$Z317+养成规划和标准成长!I$14*养成规划和标准成长!$AA317*养成规划和标准成长!$AC317+养成规划和标准成长!I$17*10*养成规划和标准成长!$AE317+养成规划和标准成长!I$18*10*养成规划和标准成长!$AF317+养成规划和标准成长!I$19*养成规划和标准成长!$AG317,0)</f>
        <v>1000</v>
      </c>
      <c r="BN71" s="9">
        <f>ROUND(属性投放!I$4+养成规划和标准成长!J$3*养成规划和标准成长!$AA317*养成规划和标准成长!$AB317+养成规划和标准成长!J$4*养成规划和标准成长!$AH317+养成规划和标准成长!J$5*养成规划和标准成长!$AD317+(养成规划和标准成长!J$12+养成规划和标准成长!J$13)*养成规划和标准成长!$Z317+养成规划和标准成长!J$14*养成规划和标准成长!$AA317*养成规划和标准成长!$AC317+养成规划和标准成长!J$17*10*养成规划和标准成长!$AE317+养成规划和标准成长!J$18*10*养成规划和标准成长!$AF317+养成规划和标准成长!J$19*养成规划和标准成长!$AG317,0)</f>
        <v>746</v>
      </c>
      <c r="BO71" s="9">
        <f>ROUND(属性投放!J$4+养成规划和标准成长!K$3*养成规划和标准成长!$AA317*养成规划和标准成长!$AB317+养成规划和标准成长!K$4*养成规划和标准成长!$AH317+养成规划和标准成长!K$5*养成规划和标准成长!$AD317+(养成规划和标准成长!K$12+养成规划和标准成长!K$13)*养成规划和标准成长!$Z317+养成规划和标准成长!K$14*养成规划和标准成长!$AA317*养成规划和标准成长!$AC317+养成规划和标准成长!K$17*10*养成规划和标准成长!$AE317+养成规划和标准成长!K$18*10*养成规划和标准成长!$AF317+养成规划和标准成长!K$19*养成规划和标准成长!$AG317,0)</f>
        <v>507</v>
      </c>
      <c r="BP71" s="9">
        <f>ROUND(属性投放!K$4+养成规划和标准成长!L$3*养成规划和标准成长!$AA317*养成规划和标准成长!$AB317+养成规划和标准成长!L$4*养成规划和标准成长!$AH317+养成规划和标准成长!L$5*养成规划和标准成长!$AD317+(养成规划和标准成长!L$12+养成规划和标准成长!L$13)*养成规划和标准成长!$Z317+养成规划和标准成长!L$14*养成规划和标准成长!$AA317*养成规划和标准成长!$AC317+养成规划和标准成长!L$17*10*养成规划和标准成长!$AE317+养成规划和标准成长!L$18*10*养成规划和标准成长!$AF317+养成规划和标准成长!L$19*养成规划和标准成长!$AG317,0)</f>
        <v>339</v>
      </c>
      <c r="BQ71" s="9">
        <f>ROUND(属性投放!L$4+养成规划和标准成长!M$3*养成规划和标准成长!$AA317*养成规划和标准成长!$AB317+养成规划和标准成长!M$4*养成规划和标准成长!$AH317+养成规划和标准成长!M$5*养成规划和标准成长!$AD317+(养成规划和标准成长!M$12+养成规划和标准成长!M$13)*养成规划和标准成长!$Z317+养成规划和标准成长!M$14*养成规划和标准成长!$AA317*养成规划和标准成长!$AC317+养成规划和标准成长!M$17*10*养成规划和标准成长!$AE317+养成规划和标准成长!M$18*10*养成规划和标准成长!$AF317+养成规划和标准成长!M$19*养成规划和标准成长!$AG317,0)</f>
        <v>738</v>
      </c>
      <c r="BR71" s="9">
        <f>ROUND(属性投放!M$4+养成规划和标准成长!N$3*养成规划和标准成长!$AA317*养成规划和标准成长!$AB317+养成规划和标准成长!N$4*养成规划和标准成长!$AH317+养成规划和标准成长!N$5*养成规划和标准成长!$AD317+(养成规划和标准成长!N$12+养成规划和标准成长!N$13)*养成规划和标准成长!$Z317+养成规划和标准成长!N$14*养成规划和标准成长!$AA317*养成规划和标准成长!$AC317+养成规划和标准成长!N$17*10*养成规划和标准成长!$AE317+养成规划和标准成长!N$18*10*养成规划和标准成长!$AF317+养成规划和标准成长!N$19*养成规划和标准成长!$AG317,0)</f>
        <v>752</v>
      </c>
      <c r="BS71" s="9">
        <f>VLOOKUP(养成规划和标准成长!$AJ317,阵法、技能和修炼!$C$20:$N$40,COLUMNS(阵法、技能和修炼!$C$20:G$40),0)</f>
        <v>268</v>
      </c>
      <c r="BT71" s="9">
        <f>VLOOKUP(养成规划和标准成长!$AJ317,阵法、技能和修炼!$C$20:$N$40,COLUMNS(阵法、技能和修炼!$C$20:H$40),0)</f>
        <v>215</v>
      </c>
      <c r="BU71" s="9">
        <f>VLOOKUP(养成规划和标准成长!$AJ317,阵法、技能和修炼!$C$20:$N$40,COLUMNS(阵法、技能和修炼!$C$20:I$40),0)</f>
        <v>268</v>
      </c>
      <c r="BV71" s="9">
        <f>VLOOKUP(养成规划和标准成长!$AJ317,阵法、技能和修炼!$C$20:$N$40,COLUMNS(阵法、技能和修炼!$C$20:J$40),0)</f>
        <v>215</v>
      </c>
      <c r="BW71" s="9">
        <f>VLOOKUP(养成规划和标准成长!$AJ317,阵法、技能和修炼!$C$20:$N$40,COLUMNS(阵法、技能和修炼!$C$20:K$40),0)</f>
        <v>60</v>
      </c>
      <c r="BX71" s="9">
        <f>VLOOKUP(养成规划和标准成长!$AJ317,阵法、技能和修炼!$C$20:$N$40,COLUMNS(阵法、技能和修炼!$C$20:L$40),0)</f>
        <v>60</v>
      </c>
      <c r="BY71" s="9">
        <f>VLOOKUP(养成规划和标准成长!$AJ317,阵法、技能和修炼!$C$20:$N$40,COLUMNS(阵法、技能和修炼!$C$20:M$40),0)</f>
        <v>72.000000000000057</v>
      </c>
      <c r="BZ71" s="9">
        <f>VLOOKUP(养成规划和标准成长!$AJ317,阵法、技能和修炼!$C$20:$N$40,COLUMNS(阵法、技能和修炼!$C$20:N$40),0)</f>
        <v>72.000000000000057</v>
      </c>
    </row>
    <row r="72" spans="1:78">
      <c r="A72" s="1">
        <v>69</v>
      </c>
      <c r="B72" s="9">
        <f>ROUND(属性投放!D$4+养成规划和标准成长!E$3*养成规划和标准成长!$O165*养成规划和标准成长!$P165+养成规划和标准成长!E$4*养成规划和标准成长!$V165+养成规划和标准成长!E$5*养成规划和标准成长!$R165+(养成规划和标准成长!E$12+养成规划和标准成长!E$13)*养成规划和标准成长!$N165+养成规划和标准成长!E$14*养成规划和标准成长!$O165*养成规划和标准成长!$Q165+养成规划和标准成长!E$17*10*养成规划和标准成长!$S165+养成规划和标准成长!E$18*10*养成规划和标准成长!$T165+养成规划和标准成长!E$19*养成规划和标准成长!$U165,0)</f>
        <v>2816</v>
      </c>
      <c r="C72" s="9">
        <f>ROUND(属性投放!E$4+养成规划和标准成长!F$3*养成规划和标准成长!$O165*养成规划和标准成长!$P165+养成规划和标准成长!F$4*养成规划和标准成长!$V165+养成规划和标准成长!F$5*养成规划和标准成长!$R165+(养成规划和标准成长!F$12+养成规划和标准成长!F$13)*养成规划和标准成长!$N165+养成规划和标准成长!F$14*养成规划和标准成长!$O165*养成规划和标准成长!$Q165+养成规划和标准成长!F$17*10*养成规划和标准成长!$S165+养成规划和标准成长!F$18*10*养成规划和标准成长!$T165+养成规划和标准成长!F$19*养成规划和标准成长!$U165,0)</f>
        <v>2902</v>
      </c>
      <c r="D72" s="9">
        <f>ROUND(属性投放!F$4+养成规划和标准成长!G$3*养成规划和标准成长!$O165*养成规划和标准成长!$P165+养成规划和标准成长!G$4*养成规划和标准成长!$V165+养成规划和标准成长!G$5*养成规划和标准成长!$R165+(养成规划和标准成长!G$12+养成规划和标准成长!G$13)*养成规划和标准成长!$N165+养成规划和标准成长!G$14*养成规划和标准成长!$O165*养成规划和标准成长!$Q165+养成规划和标准成长!G$17*10*养成规划和标准成长!$S165+养成规划和标准成长!G$18*10*养成规划和标准成长!$T165+养成规划和标准成长!G$19*养成规划和标准成长!$U165,0)</f>
        <v>1048</v>
      </c>
      <c r="E72" s="9">
        <f>ROUND(属性投放!G$4+养成规划和标准成长!H$3*养成规划和标准成长!$O165*养成规划和标准成长!$P165+养成规划和标准成长!H$4*养成规划和标准成长!$V165+养成规划和标准成长!H$5*养成规划和标准成长!$R165+(养成规划和标准成长!H$12+养成规划和标准成长!H$13)*养成规划和标准成长!$N165+养成规划和标准成长!H$14*养成规划和标准成长!$O165*养成规划和标准成长!$Q165+养成规划和标准成长!H$17*10*养成规划和标准成长!$S165+养成规划和标准成长!H$18*10*养成规划和标准成长!$T165+养成规划和标准成长!H$19*养成规划和标准成长!$U165,0)</f>
        <v>458</v>
      </c>
      <c r="F72" s="9">
        <f>ROUND(属性投放!H$4+养成规划和标准成长!I$3*养成规划和标准成长!$O165*养成规划和标准成长!$P165+养成规划和标准成长!I$4*养成规划和标准成长!$V165+养成规划和标准成长!I$5*养成规划和标准成长!$R165+(养成规划和标准成长!I$12+养成规划和标准成长!I$13)*养成规划和标准成长!$N165+养成规划和标准成长!I$14*养成规划和标准成长!$O165*养成规划和标准成长!$Q165+养成规划和标准成长!I$17*10*养成规划和标准成长!$S165+养成规划和标准成长!I$18*10*养成规划和标准成长!$T165+养成规划和标准成长!I$19*养成规划和标准成长!$U165,0)</f>
        <v>807</v>
      </c>
      <c r="G72" s="9">
        <f>ROUND(属性投放!I$4+养成规划和标准成长!J$3*养成规划和标准成长!$O165*养成规划和标准成长!$P165+养成规划和标准成长!J$4*养成规划和标准成长!$V165+养成规划和标准成长!J$5*养成规划和标准成长!$R165+(养成规划和标准成长!J$12+养成规划和标准成长!J$13)*养成规划和标准成长!$N165+养成规划和标准成长!J$14*养成规划和标准成长!$O165*养成规划和标准成长!$Q165+养成规划和标准成长!J$17*10*养成规划和标准成长!$S165+养成规划和标准成长!J$18*10*养成规划和标准成长!$T165+养成规划和标准成长!J$19*养成规划和标准成长!$U165,0)</f>
        <v>577</v>
      </c>
      <c r="H72" s="9">
        <f>ROUND(属性投放!J$4+养成规划和标准成长!K$3*养成规划和标准成长!$O165*养成规划和标准成长!$P165+养成规划和标准成长!K$4*养成规划和标准成长!$V165+养成规划和标准成长!K$5*养成规划和标准成长!$R165+(养成规划和标准成长!K$12+养成规划和标准成长!K$13)*养成规划和标准成长!$N165+养成规划和标准成长!K$14*养成规划和标准成长!$O165*养成规划和标准成长!$Q165+养成规划和标准成长!K$17*10*养成规划和标准成长!$S165+养成规划和标准成长!K$18*10*养成规划和标准成长!$T165+养成规划和标准成长!K$19*养成规划和标准成长!$U165,0)</f>
        <v>397</v>
      </c>
      <c r="I72" s="9">
        <f>ROUND(属性投放!K$4+养成规划和标准成长!L$3*养成规划和标准成长!$O165*养成规划和标准成长!$P165+养成规划和标准成长!L$4*养成规划和标准成长!$V165+养成规划和标准成长!L$5*养成规划和标准成长!$R165+(养成规划和标准成长!L$12+养成规划和标准成长!L$13)*养成规划和标准成长!$N165+养成规划和标准成长!L$14*养成规划和标准成长!$O165*养成规划和标准成长!$Q165+养成规划和标准成长!L$17*10*养成规划和标准成长!$S165+养成规划和标准成长!L$18*10*养成规划和标准成长!$T165+养成规划和标准成长!L$19*养成规划和标准成长!$U165,0)</f>
        <v>202</v>
      </c>
      <c r="J72" s="9">
        <f>ROUND(属性投放!L$4+养成规划和标准成长!M$3*养成规划和标准成长!$O165*养成规划和标准成长!$P165+养成规划和标准成长!M$4*养成规划和标准成长!$V165+养成规划和标准成长!M$5*养成规划和标准成长!$R165+(养成规划和标准成长!M$12+养成规划和标准成长!M$13)*养成规划和标准成长!$N165+养成规划和标准成长!M$14*养成规划和标准成长!$O165*养成规划和标准成长!$Q165+养成规划和标准成长!M$17*10*养成规划和标准成长!$S165+养成规划和标准成长!M$18*10*养成规划和标准成长!$T165+养成规划和标准成长!M$19*养成规划和标准成长!$U165,0)</f>
        <v>711</v>
      </c>
      <c r="K72" s="9">
        <f>ROUND(属性投放!M$4+养成规划和标准成长!N$3*养成规划和标准成长!$O165*养成规划和标准成长!$P165+养成规划和标准成长!N$4*养成规划和标准成长!$V165+养成规划和标准成长!N$5*养成规划和标准成长!$R165+(养成规划和标准成长!N$12+养成规划和标准成长!N$13)*养成规划和标准成长!$N165+养成规划和标准成长!N$14*养成规划和标准成长!$O165*养成规划和标准成长!$Q165+养成规划和标准成长!N$17*10*养成规划和标准成长!$S165+养成规划和标准成长!N$18*10*养成规划和标准成长!$T165+养成规划和标准成长!N$19*养成规划和标准成长!$U165,0)</f>
        <v>718</v>
      </c>
      <c r="L72" s="9">
        <f>VLOOKUP(养成规划和标准成长!$X165,阵法、技能和修炼!$C$20:$N$40,COLUMNS(阵法、技能和修炼!$C$20:G$40),0)</f>
        <v>172</v>
      </c>
      <c r="M72" s="9">
        <f>VLOOKUP(养成规划和标准成长!$X165,阵法、技能和修炼!$C$20:$N$40,COLUMNS(阵法、技能和修炼!$C$20:H$40),0)</f>
        <v>149</v>
      </c>
      <c r="N72" s="9">
        <f>VLOOKUP(养成规划和标准成长!$X165,阵法、技能和修炼!$C$20:$N$40,COLUMNS(阵法、技能和修炼!$C$20:I$40),0)</f>
        <v>172</v>
      </c>
      <c r="O72" s="9">
        <f>VLOOKUP(养成规划和标准成长!$X165,阵法、技能和修炼!$C$20:$N$40,COLUMNS(阵法、技能和修炼!$C$20:J$40),0)</f>
        <v>149</v>
      </c>
      <c r="P72" s="9">
        <f>VLOOKUP(养成规划和标准成长!$X165,阵法、技能和修炼!$C$20:$N$40,COLUMNS(阵法、技能和修炼!$C$20:K$40),0)</f>
        <v>40</v>
      </c>
      <c r="Q72" s="9">
        <f>VLOOKUP(养成规划和标准成长!$X165,阵法、技能和修炼!$C$20:$N$40,COLUMNS(阵法、技能和修炼!$C$20:L$40),0)</f>
        <v>40</v>
      </c>
      <c r="R72" s="9">
        <f>VLOOKUP(养成规划和标准成长!$X165,阵法、技能和修炼!$C$20:$N$40,COLUMNS(阵法、技能和修炼!$C$20:M$40),0)</f>
        <v>48.000000000000043</v>
      </c>
      <c r="S72" s="9">
        <f>VLOOKUP(养成规划和标准成长!$X165,阵法、技能和修炼!$C$20:$N$40,COLUMNS(阵法、技能和修炼!$C$20:N$40),0)</f>
        <v>48.000000000000043</v>
      </c>
      <c r="T72" s="1">
        <v>69</v>
      </c>
      <c r="U72" s="9">
        <f>ROUND(属性投放!D$4+养成规划和标准成长!E$3*养成规划和标准成长!$C318*养成规划和标准成长!$D318+养成规划和标准成长!E$4*养成规划和标准成长!$J318+养成规划和标准成长!E$5*养成规划和标准成长!$F318+(养成规划和标准成长!E$12+养成规划和标准成长!E$13)*养成规划和标准成长!$B318+养成规划和标准成长!E$14*养成规划和标准成长!$C318*养成规划和标准成长!$E318+养成规划和标准成长!E$17*10*养成规划和标准成长!$G318+养成规划和标准成长!E$18*10*养成规划和标准成长!$H318+养成规划和标准成长!E$19*养成规划和标准成长!$I318,0)</f>
        <v>3119</v>
      </c>
      <c r="V72" s="9">
        <f>ROUND(属性投放!E$4+养成规划和标准成长!F$3*养成规划和标准成长!$C318*养成规划和标准成长!$D318+养成规划和标准成长!F$4*养成规划和标准成长!$J318+养成规划和标准成长!F$5*养成规划和标准成长!$F318+(养成规划和标准成长!F$12+养成规划和标准成长!F$13)*养成规划和标准成长!$B318+养成规划和标准成长!F$14*养成规划和标准成长!$C318*养成规划和标准成长!$E318+养成规划和标准成长!F$17*10*养成规划和标准成长!$G318+养成规划和标准成长!F$18*10*养成规划和标准成长!$H318+养成规划和标准成长!F$19*养成规划和标准成长!$I318,0)</f>
        <v>3081</v>
      </c>
      <c r="W72" s="9">
        <f>ROUND(属性投放!F$4+养成规划和标准成长!G$3*养成规划和标准成长!$C318*养成规划和标准成长!$D318+养成规划和标准成长!G$4*养成规划和标准成长!$J318+养成规划和标准成长!G$5*养成规划和标准成长!$F318+(养成规划和标准成长!G$12+养成规划和标准成长!G$13)*养成规划和标准成长!$B318+养成规划和标准成长!G$14*养成规划和标准成长!$C318*养成规划和标准成长!$E318+养成规划和标准成长!G$17*10*养成规划和标准成长!$G318+养成规划和标准成长!G$18*10*养成规划和标准成长!$H318+养成规划和标准成长!G$19*养成规划和标准成长!$I318,0)</f>
        <v>1132</v>
      </c>
      <c r="X72" s="9">
        <f>ROUND(属性投放!G$4+养成规划和标准成长!H$3*养成规划和标准成长!$C318*养成规划和标准成长!$D318+养成规划和标准成长!H$4*养成规划和标准成长!$J318+养成规划和标准成长!H$5*养成规划和标准成长!$F318+(养成规划和标准成长!H$12+养成规划和标准成长!H$13)*养成规划和标准成长!$B318+养成规划和标准成长!H$14*养成规划和标准成长!$C318*养成规划和标准成长!$E318+养成规划和标准成长!H$17*10*养成规划和标准成长!$G318+养成规划和标准成长!H$18*10*养成规划和标准成长!$H318+养成规划和标准成长!H$19*养成规划和标准成长!$I318,0)</f>
        <v>516</v>
      </c>
      <c r="Y72" s="9">
        <f>ROUND(属性投放!H$4+养成规划和标准成长!I$3*养成规划和标准成长!$C318*养成规划和标准成长!$D318+养成规划和标准成长!I$4*养成规划和标准成长!$J318+养成规划和标准成长!I$5*养成规划和标准成长!$F318+(养成规划和标准成长!I$12+养成规划和标准成长!I$13)*养成规划和标准成长!$B318+养成规划和标准成长!I$14*养成规划和标准成长!$C318*养成规划和标准成长!$E318+养成规划和标准成长!I$17*10*养成规划和标准成长!$G318+养成规划和标准成长!I$18*10*养成规划和标准成长!$H318+养成规划和标准成长!I$19*养成规划和标准成长!$I318,0)</f>
        <v>861</v>
      </c>
      <c r="Z72" s="9">
        <f>ROUND(属性投放!I$4+养成规划和标准成长!J$3*养成规划和标准成长!$C318*养成规划和标准成长!$D318+养成规划和标准成长!J$4*养成规划和标准成长!$J318+养成规划和标准成长!J$5*养成规划和标准成长!$F318+(养成规划和标准成长!J$12+养成规划和标准成长!J$13)*养成规划和标准成长!$B318+养成规划和标准成长!J$14*养成规划和标准成长!$C318*养成规划和标准成长!$E318+养成规划和标准成长!J$17*10*养成规划和标准成长!$G318+养成规划和标准成长!J$18*10*养成规划和标准成长!$H318+养成规划和标准成长!J$19*养成规划和标准成长!$I318,0)</f>
        <v>622</v>
      </c>
      <c r="AA72" s="9">
        <f>ROUND(属性投放!J$4+养成规划和标准成长!K$3*养成规划和标准成长!$C318*养成规划和标准成长!$D318+养成规划和标准成长!K$4*养成规划和标准成长!$J318+养成规划和标准成长!K$5*养成规划和标准成长!$F318+(养成规划和标准成长!K$12+养成规划和标准成长!K$13)*养成规划和标准成长!$B318+养成规划和标准成长!K$14*养成规划和标准成长!$C318*养成规划和标准成长!$E318+养成规划和标准成长!K$17*10*养成规划和标准成长!$G318+养成规划和标准成长!K$18*10*养成规划和标准成长!$H318+养成规划和标准成长!K$19*养成规划和标准成长!$I318,0)</f>
        <v>430</v>
      </c>
      <c r="AB72" s="9">
        <f>ROUND(属性投放!K$4+养成规划和标准成长!L$3*养成规划和标准成长!$C318*养成规划和标准成长!$D318+养成规划和标准成长!L$4*养成规划和标准成长!$J318+养成规划和标准成长!L$5*养成规划和标准成长!$F318+(养成规划和标准成长!L$12+养成规划和标准成长!L$13)*养成规划和标准成长!$B318+养成规划和标准成长!L$14*养成规划和标准成长!$C318*养成规划和标准成长!$E318+养成规划和标准成长!L$17*10*养成规划和标准成长!$G318+养成规划和标准成长!L$18*10*养成规划和标准成长!$H318+养成规划和标准成长!L$19*养成规划和标准成长!$I318,0)</f>
        <v>242</v>
      </c>
      <c r="AC72" s="9">
        <f>ROUND(属性投放!L$4+养成规划和标准成长!M$3*养成规划和标准成长!$C318*养成规划和标准成长!$D318+养成规划和标准成长!M$4*养成规划和标准成长!$J318+养成规划和标准成长!M$5*养成规划和标准成长!$F318+(养成规划和标准成长!M$12+养成规划和标准成长!M$13)*养成规划和标准成长!$B318+养成规划和标准成长!M$14*养成规划和标准成长!$C318*养成规划和标准成长!$E318+养成规划和标准成长!M$17*10*养成规划和标准成长!$G318+养成规划和标准成长!M$18*10*养成规划和标准成长!$H318+养成规划和标准成长!M$19*养成规划和标准成长!$I318,0)</f>
        <v>719</v>
      </c>
      <c r="AD72" s="9">
        <f>ROUND(属性投放!M$4+养成规划和标准成长!N$3*养成规划和标准成长!$C318*养成规划和标准成长!$D318+养成规划和标准成长!N$4*养成规划和标准成长!$J318+养成规划和标准成长!N$5*养成规划和标准成长!$F318+(养成规划和标准成长!N$12+养成规划和标准成长!N$13)*养成规划和标准成长!$B318+养成规划和标准成长!N$14*养成规划和标准成长!$C318*养成规划和标准成长!$E318+养成规划和标准成长!N$17*10*养成规划和标准成长!$G318+养成规划和标准成长!N$18*10*养成规划和标准成长!$H318+养成规划和标准成长!N$19*养成规划和标准成长!$I318,0)</f>
        <v>729</v>
      </c>
      <c r="AE72" s="9">
        <f>VLOOKUP(养成规划和标准成长!$L318,阵法、技能和修炼!$C$20:$N$40,COLUMNS(阵法、技能和修炼!$C$20:G$40),0)</f>
        <v>219</v>
      </c>
      <c r="AF72" s="9">
        <f>VLOOKUP(养成规划和标准成长!$L318,阵法、技能和修炼!$C$20:$N$40,COLUMNS(阵法、技能和修炼!$C$20:H$40),0)</f>
        <v>183</v>
      </c>
      <c r="AG72" s="9">
        <f>VLOOKUP(养成规划和标准成长!$L318,阵法、技能和修炼!$C$20:$N$40,COLUMNS(阵法、技能和修炼!$C$20:I$40),0)</f>
        <v>219</v>
      </c>
      <c r="AH72" s="9">
        <f>VLOOKUP(养成规划和标准成长!$L318,阵法、技能和修炼!$C$20:$N$40,COLUMNS(阵法、技能和修炼!$C$20:J$40),0)</f>
        <v>183</v>
      </c>
      <c r="AI72" s="9">
        <f>VLOOKUP(养成规划和标准成长!$L318,阵法、技能和修炼!$C$20:$N$40,COLUMNS(阵法、技能和修炼!$C$20:K$40),0)</f>
        <v>50</v>
      </c>
      <c r="AJ72" s="9">
        <f>VLOOKUP(养成规划和标准成长!$L318,阵法、技能和修炼!$C$20:$N$40,COLUMNS(阵法、技能和修炼!$C$20:L$40),0)</f>
        <v>50</v>
      </c>
      <c r="AK72" s="9">
        <f>VLOOKUP(养成规划和标准成长!$L318,阵法、技能和修炼!$C$20:$N$40,COLUMNS(阵法、技能和修炼!$C$20:M$40),0)</f>
        <v>60.000000000000057</v>
      </c>
      <c r="AL72" s="9">
        <f>VLOOKUP(养成规划和标准成长!$L318,阵法、技能和修炼!$C$20:$N$40,COLUMNS(阵法、技能和修炼!$C$20:N$40),0)</f>
        <v>60.000000000000057</v>
      </c>
      <c r="AN72" s="1">
        <v>69</v>
      </c>
      <c r="AO72" s="9">
        <f>ROUND(属性投放!D$4+养成规划和标准成长!E$3*养成规划和标准成长!$O318*养成规划和标准成长!$P318+养成规划和标准成长!E$4*养成规划和标准成长!$V318+养成规划和标准成长!E$5*养成规划和标准成长!$R318+(养成规划和标准成长!E$12+养成规划和标准成长!E$13)*养成规划和标准成长!$N318+养成规划和标准成长!E$14*养成规划和标准成长!$O318*养成规划和标准成长!$Q318+养成规划和标准成长!E$17*10*养成规划和标准成长!$S318+养成规划和标准成长!E$18*10*养成规划和标准成长!$T318+养成规划和标准成长!E$19*养成规划和标准成长!$U318,0)</f>
        <v>3561</v>
      </c>
      <c r="AP72" s="9">
        <f>ROUND(属性投放!E$4+养成规划和标准成长!F$3*养成规划和标准成长!$O318*养成规划和标准成长!$P318+养成规划和标准成长!F$4*养成规划和标准成长!$V318+养成规划和标准成长!F$5*养成规划和标准成长!$R318+(养成规划和标准成长!F$12+养成规划和标准成长!F$13)*养成规划和标准成长!$N318+养成规划和标准成长!F$14*养成规划和标准成长!$O318*养成规划和标准成长!$Q318+养成规划和标准成长!F$17*10*养成规划和标准成长!$S318+养成规划和标准成长!F$18*10*养成规划和标准成长!$T318+养成规划和标准成长!F$19*养成规划和标准成长!$U318,0)</f>
        <v>3259</v>
      </c>
      <c r="AQ72" s="9">
        <f>ROUND(属性投放!F$4+养成规划和标准成长!G$3*养成规划和标准成长!$O318*养成规划和标准成长!$P318+养成规划和标准成长!G$4*养成规划和标准成长!$V318+养成规划和标准成长!G$5*养成规划和标准成长!$R318+(养成规划和标准成长!G$12+养成规划和标准成长!G$13)*养成规划和标准成长!$N318+养成规划和标准成长!G$14*养成规划和标准成长!$O318*养成规划和标准成长!$Q318+养成规划和标准成长!G$17*10*养成规划和标准成长!$S318+养成规划和标准成长!G$18*10*养成规划和标准成长!$T318+养成规划和标准成长!G$19*养成规划和标准成长!$U318,0)</f>
        <v>1243</v>
      </c>
      <c r="AR72" s="9">
        <f>ROUND(属性投放!G$4+养成规划和标准成长!H$3*养成规划和标准成长!$O318*养成规划和标准成长!$P318+养成规划和标准成长!H$4*养成规划和标准成长!$V318+养成规划和标准成长!H$5*养成规划和标准成长!$R318+(养成规划和标准成长!H$12+养成规划和标准成长!H$13)*养成规划和标准成长!$N318+养成规划和标准成长!H$14*养成规划和标准成长!$O318*养成规划和标准成长!$Q318+养成规划和标准成长!H$17*10*养成规划和标准成长!$S318+养成规划和标准成长!H$18*10*养成规划和标准成长!$T318+养成规划和标准成长!H$19*养成规划和标准成长!$U318,0)</f>
        <v>602</v>
      </c>
      <c r="AS72" s="9">
        <f>ROUND(属性投放!H$4+养成规划和标准成长!I$3*养成规划和标准成长!$O318*养成规划和标准成长!$P318+养成规划和标准成长!I$4*养成规划和标准成长!$V318+养成规划和标准成长!I$5*养成规划和标准成长!$R318+(养成规划和标准成长!I$12+养成规划和标准成长!I$13)*养成规划和标准成长!$N318+养成规划和标准成长!I$14*养成规划和标准成长!$O318*养成规划和标准成长!$Q318+养成规划和标准成长!I$17*10*养成规划和标准成长!$S318+养成规划和标准成长!I$18*10*养成规划和标准成长!$T318+养成规划和标准成长!I$19*养成规划和标准成长!$U318,0)</f>
        <v>942</v>
      </c>
      <c r="AT72" s="9">
        <f>ROUND(属性投放!I$4+养成规划和标准成长!J$3*养成规划和标准成长!$O318*养成规划和标准成长!$P318+养成规划和标准成长!J$4*养成规划和标准成长!$V318+养成规划和标准成长!J$5*养成规划和标准成长!$R318+(养成规划和标准成长!J$12+养成规划和标准成长!J$13)*养成规划和标准成长!$N318+养成规划和标准成长!J$14*养成规划和标准成长!$O318*养成规划和标准成长!$Q318+养成规划和标准成长!J$17*10*养成规划和标准成长!$S318+养成规划和标准成长!J$18*10*养成规划和标准成长!$T318+养成规划和标准成长!J$19*养成规划和标准成长!$U318,0)</f>
        <v>695</v>
      </c>
      <c r="AU72" s="9">
        <f>ROUND(属性投放!J$4+养成规划和标准成长!K$3*养成规划和标准成长!$O318*养成规划和标准成长!$P318+养成规划和标准成长!K$4*养成规划和标准成长!$V318+养成规划和标准成长!K$5*养成规划和标准成长!$R318+(养成规划和标准成长!K$12+养成规划和标准成长!K$13)*养成规划和标准成长!$N318+养成规划和标准成长!K$14*养成规划和标准成长!$O318*养成规划和标准成长!$Q318+养成规划和标准成长!K$17*10*养成规划和标准成长!$S318+养成规划和标准成长!K$18*10*养成规划和标准成长!$T318+养成规划和标准成长!K$19*养成规划和标准成长!$U318,0)</f>
        <v>477</v>
      </c>
      <c r="AV72" s="9">
        <f>ROUND(属性投放!K$4+养成规划和标准成长!L$3*养成规划和标准成长!$O318*养成规划和标准成长!$P318+养成规划和标准成长!L$4*养成规划和标准成长!$V318+养成规划和标准成长!L$5*养成规划和标准成长!$R318+(养成规划和标准成长!L$12+养成规划和标准成长!L$13)*养成规划和标准成长!$N318+养成规划和标准成长!L$14*养成规划和标准成长!$O318*养成规划和标准成长!$Q318+养成规划和标准成长!L$17*10*养成规划和标准成长!$S318+养成规划和标准成长!L$18*10*养成规划和标准成长!$T318+养成规划和标准成长!L$19*养成规划和标准成长!$U318,0)</f>
        <v>297</v>
      </c>
      <c r="AW72" s="9">
        <f>ROUND(属性投放!L$4+养成规划和标准成长!M$3*养成规划和标准成长!$O318*养成规划和标准成长!$P318+养成规划和标准成长!M$4*养成规划和标准成长!$V318+养成规划和标准成长!M$5*养成规划和标准成长!$R318+(养成规划和标准成长!M$12+养成规划和标准成长!M$13)*养成规划和标准成长!$N318+养成规划和标准成长!M$14*养成规划和标准成长!$O318*养成规划和标准成长!$Q318+养成规划和标准成长!M$17*10*养成规划和标准成长!$S318+养成规划和标准成长!M$18*10*养成规划和标准成长!$T318+养成规划和标准成长!M$19*养成规划和标准成长!$U318,0)</f>
        <v>736</v>
      </c>
      <c r="AX72" s="9">
        <f>ROUND(属性投放!M$4+养成规划和标准成长!N$3*养成规划和标准成长!$O318*养成规划和标准成长!$P318+养成规划和标准成长!N$4*养成规划和标准成长!$V318+养成规划和标准成长!N$5*养成规划和标准成长!$R318+(养成规划和标准成长!N$12+养成规划和标准成长!N$13)*养成规划和标准成长!$N318+养成规划和标准成长!N$14*养成规划和标准成长!$O318*养成规划和标准成长!$Q318+养成规划和标准成长!N$17*10*养成规划和标准成长!$S318+养成规划和标准成长!N$18*10*养成规划和标准成长!$T318+养成规划和标准成长!N$19*养成规划和标准成长!$U318,0)</f>
        <v>749</v>
      </c>
      <c r="AY72" s="9">
        <f>VLOOKUP(养成规划和标准成长!$X318,阵法、技能和修炼!$C$20:$N$40,COLUMNS(阵法、技能和修炼!$C$20:G$40),0)</f>
        <v>243</v>
      </c>
      <c r="AZ72" s="9">
        <f>VLOOKUP(养成规划和标准成长!$X318,阵法、技能和修炼!$C$20:$N$40,COLUMNS(阵法、技能和修炼!$C$20:H$40),0)</f>
        <v>199</v>
      </c>
      <c r="BA72" s="9">
        <f>VLOOKUP(养成规划和标准成长!$X318,阵法、技能和修炼!$C$20:$N$40,COLUMNS(阵法、技能和修炼!$C$20:I$40),0)</f>
        <v>243</v>
      </c>
      <c r="BB72" s="9">
        <f>VLOOKUP(养成规划和标准成长!$X318,阵法、技能和修炼!$C$20:$N$40,COLUMNS(阵法、技能和修炼!$C$20:J$40),0)</f>
        <v>199</v>
      </c>
      <c r="BC72" s="9">
        <f>VLOOKUP(养成规划和标准成长!$X318,阵法、技能和修炼!$C$20:$N$40,COLUMNS(阵法、技能和修炼!$C$20:K$40),0)</f>
        <v>55</v>
      </c>
      <c r="BD72" s="9">
        <f>VLOOKUP(养成规划和标准成长!$X318,阵法、技能和修炼!$C$20:$N$40,COLUMNS(阵法、技能和修炼!$C$20:L$40),0)</f>
        <v>55</v>
      </c>
      <c r="BE72" s="9">
        <f>VLOOKUP(养成规划和标准成长!$X318,阵法、技能和修炼!$C$20:$N$40,COLUMNS(阵法、技能和修炼!$C$20:M$40),0)</f>
        <v>66.000000000000057</v>
      </c>
      <c r="BF72" s="9">
        <f>VLOOKUP(养成规划和标准成长!$X318,阵法、技能和修炼!$C$20:$N$40,COLUMNS(阵法、技能和修炼!$C$20:N$40),0)</f>
        <v>66.000000000000057</v>
      </c>
      <c r="BH72" s="1">
        <v>69</v>
      </c>
      <c r="BI72" s="9">
        <f>ROUND(属性投放!D$4+养成规划和标准成长!E$3*养成规划和标准成长!$AA318*养成规划和标准成长!$AB318+养成规划和标准成长!E$4*养成规划和标准成长!$AH318+养成规划和标准成长!E$5*养成规划和标准成长!$AD318+(养成规划和标准成长!E$12+养成规划和标准成长!E$13)*养成规划和标准成长!$Z318+养成规划和标准成长!E$14*养成规划和标准成长!$AA318*养成规划和标准成长!$AC318+养成规划和标准成长!E$17*10*养成规划和标准成长!$AE318+养成规划和标准成长!E$18*10*养成规划和标准成长!$AF318+养成规划和标准成长!E$19*养成规划和标准成长!$AG318,0)</f>
        <v>3934</v>
      </c>
      <c r="BJ72" s="9">
        <f>ROUND(属性投放!E$4+养成规划和标准成长!F$3*养成规划和标准成长!$AA318*养成规划和标准成长!$AB318+养成规划和标准成长!F$4*养成规划和标准成长!$AH318+养成规划和标准成长!F$5*养成规划和标准成长!$AD318+(养成规划和标准成长!F$12+养成规划和标准成长!F$13)*养成规划和标准成长!$Z318+养成规划和标准成长!F$14*养成规划和标准成长!$AA318*养成规划和标准成长!$AC318+养成规划和标准成长!F$17*10*养成规划和标准成长!$AE318+养成规划和标准成长!F$18*10*养成规划和标准成长!$AF318+养成规划和标准成长!F$19*养成规划和标准成长!$AG318,0)</f>
        <v>3407</v>
      </c>
      <c r="BK72" s="9">
        <f>ROUND(属性投放!F$4+养成规划和标准成长!G$3*养成规划和标准成长!$AA318*养成规划和标准成长!$AB318+养成规划和标准成长!G$4*养成规划和标准成长!$AH318+养成规划和标准成长!G$5*养成规划和标准成长!$AD318+(养成规划和标准成长!G$12+养成规划和标准成长!G$13)*养成规划和标准成长!$Z318+养成规划和标准成长!G$14*养成规划和标准成长!$AA318*养成规划和标准成长!$AC318+养成规划和标准成长!G$17*10*养成规划和标准成长!$AE318+养成规划和标准成长!G$18*10*养成规划和标准成长!$AF318+养成规划和标准成长!G$19*养成规划和标准成长!$AG318,0)</f>
        <v>1337</v>
      </c>
      <c r="BL72" s="9">
        <f>ROUND(属性投放!G$4+养成规划和标准成长!H$3*养成规划和标准成长!$AA318*养成规划和标准成长!$AB318+养成规划和标准成长!H$4*养成规划和标准成长!$AH318+养成规划和标准成长!H$5*养成规划和标准成长!$AD318+(养成规划和标准成长!H$12+养成规划和标准成长!H$13)*养成规划和标准成长!$Z318+养成规划和标准成长!H$14*养成规划和标准成长!$AA318*养成规划和标准成长!$AC318+养成规划和标准成长!H$17*10*养成规划和标准成长!$AE318+养成规划和标准成长!H$18*10*养成规划和标准成长!$AF318+养成规划和标准成长!H$19*养成规划和标准成长!$AG318,0)</f>
        <v>671</v>
      </c>
      <c r="BM72" s="9">
        <f>ROUND(属性投放!H$4+养成规划和标准成长!I$3*养成规划和标准成长!$AA318*养成规划和标准成长!$AB318+养成规划和标准成长!I$4*养成规划和标准成长!$AH318+养成规划和标准成长!I$5*养成规划和标准成长!$AD318+(养成规划和标准成长!I$12+养成规划和标准成长!I$13)*养成规划和标准成长!$Z318+养成规划和标准成长!I$14*养成规划和标准成长!$AA318*养成规划和标准成长!$AC318+养成规划和标准成长!I$17*10*养成规划和标准成长!$AE318+养成规划和标准成长!I$18*10*养成规划和标准成长!$AF318+养成规划和标准成长!I$19*养成规划和标准成长!$AG318,0)</f>
        <v>1008</v>
      </c>
      <c r="BN72" s="9">
        <f>ROUND(属性投放!I$4+养成规划和标准成长!J$3*养成规划和标准成长!$AA318*养成规划和标准成长!$AB318+养成规划和标准成长!J$4*养成规划和标准成长!$AH318+养成规划和标准成长!J$5*养成规划和标准成长!$AD318+(养成规划和标准成长!J$12+养成规划和标准成长!J$13)*养成规划和标准成长!$Z318+养成规划和标准成长!J$14*养成规划和标准成长!$AA318*养成规划和标准成长!$AC318+养成规划和标准成长!J$17*10*养成规划和标准成长!$AE318+养成规划和标准成长!J$18*10*养成规划和标准成长!$AF318+养成规划和标准成长!J$19*养成规划和标准成长!$AG318,0)</f>
        <v>752</v>
      </c>
      <c r="BO72" s="9">
        <f>ROUND(属性投放!J$4+养成规划和标准成长!K$3*养成规划和标准成长!$AA318*养成规划和标准成长!$AB318+养成规划和标准成长!K$4*养成规划和标准成长!$AH318+养成规划和标准成长!K$5*养成规划和标准成长!$AD318+(养成规划和标准成长!K$12+养成规划和标准成长!K$13)*养成规划和标准成长!$Z318+养成规划和标准成长!K$14*养成规划和标准成长!$AA318*养成规划和标准成长!$AC318+养成规划和标准成长!K$17*10*养成规划和标准成长!$AE318+养成规划和标准成长!K$18*10*养成规划和标准成长!$AF318+养成规划和标准成长!K$19*养成规划和标准成长!$AG318,0)</f>
        <v>511</v>
      </c>
      <c r="BP72" s="9">
        <f>ROUND(属性投放!K$4+养成规划和标准成长!L$3*养成规划和标准成长!$AA318*养成规划和标准成长!$AB318+养成规划和标准成长!L$4*养成规划和标准成长!$AH318+养成规划和标准成长!L$5*养成规划和标准成长!$AD318+(养成规划和标准成长!L$12+养成规划和标准成长!L$13)*养成规划和标准成长!$Z318+养成规划和标准成长!L$14*养成规划和标准成长!$AA318*养成规划和标准成长!$AC318+养成规划和标准成长!L$17*10*养成规划和标准成长!$AE318+养成规划和标准成长!L$18*10*养成规划和标准成长!$AF318+养成规划和标准成长!L$19*养成规划和标准成长!$AG318,0)</f>
        <v>340</v>
      </c>
      <c r="BQ72" s="9">
        <f>ROUND(属性投放!L$4+养成规划和标准成长!M$3*养成规划和标准成长!$AA318*养成规划和标准成长!$AB318+养成规划和标准成长!M$4*养成规划和标准成长!$AH318+养成规划和标准成长!M$5*养成规划和标准成长!$AD318+(养成规划和标准成长!M$12+养成规划和标准成长!M$13)*养成规划和标准成长!$Z318+养成规划和标准成长!M$14*养成规划和标准成长!$AA318*养成规划和标准成长!$AC318+养成规划和标准成长!M$17*10*养成规划和标准成长!$AE318+养成规划和标准成长!M$18*10*养成规划和标准成长!$AF318+养成规划和标准成长!M$19*养成规划和标准成长!$AG318,0)</f>
        <v>749</v>
      </c>
      <c r="BR72" s="9">
        <f>ROUND(属性投放!M$4+养成规划和标准成长!N$3*养成规划和标准成长!$AA318*养成规划和标准成长!$AB318+养成规划和标准成长!N$4*养成规划和标准成长!$AH318+养成规划和标准成长!N$5*养成规划和标准成长!$AD318+(养成规划和标准成长!N$12+养成规划和标准成长!N$13)*养成规划和标准成长!$Z318+养成规划和标准成长!N$14*养成规划和标准成长!$AA318*养成规划和标准成长!$AC318+养成规划和标准成长!N$17*10*养成规划和标准成长!$AE318+养成规划和标准成长!N$18*10*养成规划和标准成长!$AF318+养成规划和标准成长!N$19*养成规划和标准成长!$AG318,0)</f>
        <v>763</v>
      </c>
      <c r="BS72" s="9">
        <f>VLOOKUP(养成规划和标准成长!$AJ318,阵法、技能和修炼!$C$20:$N$40,COLUMNS(阵法、技能和修炼!$C$20:G$40),0)</f>
        <v>268</v>
      </c>
      <c r="BT72" s="9">
        <f>VLOOKUP(养成规划和标准成长!$AJ318,阵法、技能和修炼!$C$20:$N$40,COLUMNS(阵法、技能和修炼!$C$20:H$40),0)</f>
        <v>215</v>
      </c>
      <c r="BU72" s="9">
        <f>VLOOKUP(养成规划和标准成长!$AJ318,阵法、技能和修炼!$C$20:$N$40,COLUMNS(阵法、技能和修炼!$C$20:I$40),0)</f>
        <v>268</v>
      </c>
      <c r="BV72" s="9">
        <f>VLOOKUP(养成规划和标准成长!$AJ318,阵法、技能和修炼!$C$20:$N$40,COLUMNS(阵法、技能和修炼!$C$20:J$40),0)</f>
        <v>215</v>
      </c>
      <c r="BW72" s="9">
        <f>VLOOKUP(养成规划和标准成长!$AJ318,阵法、技能和修炼!$C$20:$N$40,COLUMNS(阵法、技能和修炼!$C$20:K$40),0)</f>
        <v>60</v>
      </c>
      <c r="BX72" s="9">
        <f>VLOOKUP(养成规划和标准成长!$AJ318,阵法、技能和修炼!$C$20:$N$40,COLUMNS(阵法、技能和修炼!$C$20:L$40),0)</f>
        <v>60</v>
      </c>
      <c r="BY72" s="9">
        <f>VLOOKUP(养成规划和标准成长!$AJ318,阵法、技能和修炼!$C$20:$N$40,COLUMNS(阵法、技能和修炼!$C$20:M$40),0)</f>
        <v>72.000000000000057</v>
      </c>
      <c r="BZ72" s="9">
        <f>VLOOKUP(养成规划和标准成长!$AJ318,阵法、技能和修炼!$C$20:$N$40,COLUMNS(阵法、技能和修炼!$C$20:N$40),0)</f>
        <v>72.000000000000057</v>
      </c>
    </row>
    <row r="73" spans="1:78">
      <c r="A73" s="186">
        <v>70</v>
      </c>
      <c r="B73" s="9">
        <f>ROUND(属性投放!D$4+养成规划和标准成长!E$3*养成规划和标准成长!$O166*养成规划和标准成长!$P166+养成规划和标准成长!E$4*养成规划和标准成长!$V166+养成规划和标准成长!E$5*养成规划和标准成长!$R166+(养成规划和标准成长!E$12+养成规划和标准成长!E$13)*养成规划和标准成长!$N166+养成规划和标准成长!E$14*养成规划和标准成长!$O166*养成规划和标准成长!$Q166+养成规划和标准成长!E$17*10*养成规划和标准成长!$S166+养成规划和标准成长!E$18*10*养成规划和标准成长!$T166+养成规划和标准成长!E$19*养成规划和标准成长!$U166,0)</f>
        <v>3044</v>
      </c>
      <c r="C73" s="9">
        <f>ROUND(属性投放!E$4+养成规划和标准成长!F$3*养成规划和标准成长!$O166*养成规划和标准成长!$P166+养成规划和标准成长!F$4*养成规划和标准成长!$V166+养成规划和标准成长!F$5*养成规划和标准成长!$R166+(养成规划和标准成长!F$12+养成规划和标准成长!F$13)*养成规划和标准成长!$N166+养成规划和标准成长!F$14*养成规划和标准成长!$O166*养成规划和标准成长!$Q166+养成规划和标准成长!F$17*10*养成规划和标准成长!$S166+养成规划和标准成长!F$18*10*养成规划和标准成长!$T166+养成规划和标准成长!F$19*养成规划和标准成长!$U166,0)</f>
        <v>3017</v>
      </c>
      <c r="D73" s="9">
        <f>ROUND(属性投放!F$4+养成规划和标准成长!G$3*养成规划和标准成长!$O166*养成规划和标准成长!$P166+养成规划和标准成长!G$4*养成规划和标准成长!$V166+养成规划和标准成长!G$5*养成规划和标准成长!$R166+(养成规划和标准成长!G$12+养成规划和标准成长!G$13)*养成规划和标准成长!$N166+养成规划和标准成长!G$14*养成规划和标准成长!$O166*养成规划和标准成长!$Q166+养成规划和标准成长!G$17*10*养成规划和标准成长!$S166+养成规划和标准成长!G$18*10*养成规划和标准成长!$T166+养成规划和标准成长!G$19*养成规划和标准成长!$U166,0)</f>
        <v>1134</v>
      </c>
      <c r="E73" s="9">
        <f>ROUND(属性投放!G$4+养成规划和标准成长!H$3*养成规划和标准成长!$O166*养成规划和标准成长!$P166+养成规划和标准成长!H$4*养成规划和标准成长!$V166+养成规划和标准成长!H$5*养成规划和标准成长!$R166+(养成规划和标准成长!H$12+养成规划和标准成长!H$13)*养成规划和标准成长!$N166+养成规划和标准成长!H$14*养成规划和标准成长!$O166*养成规划和标准成长!$Q166+养成规划和标准成长!H$17*10*养成规划和标准成长!$S166+养成规划和标准成长!H$18*10*养成规划和标准成长!$T166+养成规划和标准成长!H$19*养成规划和标准成长!$U166,0)</f>
        <v>513</v>
      </c>
      <c r="F73" s="9">
        <f>ROUND(属性投放!H$4+养成规划和标准成长!I$3*养成规划和标准成长!$O166*养成规划和标准成长!$P166+养成规划和标准成长!I$4*养成规划和标准成长!$V166+养成规划和标准成长!I$5*养成规划和标准成长!$R166+(养成规划和标准成长!I$12+养成规划和标准成长!I$13)*养成规划和标准成长!$N166+养成规划和标准成长!I$14*养成规划和标准成长!$O166*养成规划和标准成长!$Q166+养成规划和标准成长!I$17*10*养成规划和标准成长!$S166+养成规划和标准成长!I$18*10*养成规划和标准成长!$T166+养成规划和标准成长!I$19*养成规划和标准成长!$U166,0)</f>
        <v>860</v>
      </c>
      <c r="G73" s="9">
        <f>ROUND(属性投放!I$4+养成规划和标准成长!J$3*养成规划和标准成长!$O166*养成规划和标准成长!$P166+养成规划和标准成长!J$4*养成规划和标准成长!$V166+养成规划和标准成长!J$5*养成规划和标准成长!$R166+(养成规划和标准成长!J$12+养成规划和标准成长!J$13)*养成规划和标准成长!$N166+养成规划和标准成长!J$14*养成规划和标准成长!$O166*养成规划和标准成长!$Q166+养成规划和标准成长!J$17*10*养成规划和标准成长!$S166+养成规划和标准成长!J$18*10*养成规划和标准成长!$T166+养成规划和标准成长!J$19*养成规划和标准成长!$U166,0)</f>
        <v>618</v>
      </c>
      <c r="H73" s="9">
        <f>ROUND(属性投放!J$4+养成规划和标准成长!K$3*养成规划和标准成长!$O166*养成规划和标准成长!$P166+养成规划和标准成长!K$4*养成规划和标准成长!$V166+养成规划和标准成长!K$5*养成规划和标准成长!$R166+(养成规划和标准成长!K$12+养成规划和标准成长!K$13)*养成规划和标准成长!$N166+养成规划和标准成长!K$14*养成规划和标准成长!$O166*养成规划和标准成长!$Q166+养成规划和标准成长!K$17*10*养成规划和标准成长!$S166+养成规划和标准成长!K$18*10*养成规划和标准成长!$T166+养成规划和标准成长!K$19*养成规划和标准成长!$U166,0)</f>
        <v>426</v>
      </c>
      <c r="I73" s="9">
        <f>ROUND(属性投放!K$4+养成规划和标准成长!L$3*养成规划和标准成长!$O166*养成规划和标准成长!$P166+养成规划和标准成长!L$4*养成规划和标准成长!$V166+养成规划和标准成长!L$5*养成规划和标准成长!$R166+(养成规划和标准成长!L$12+养成规划和标准成长!L$13)*养成规划和标准成长!$N166+养成规划和标准成长!L$14*养成规划和标准成长!$O166*养成规划和标准成长!$Q166+养成规划和标准成长!L$17*10*养成规划和标准成长!$S166+养成规划和标准成长!L$18*10*养成规划和标准成长!$T166+养成规划和标准成长!L$19*养成规划和标准成长!$U166,0)</f>
        <v>239</v>
      </c>
      <c r="J73" s="9">
        <f>ROUND(属性投放!L$4+养成规划和标准成长!M$3*养成规划和标准成长!$O166*养成规划和标准成长!$P166+养成规划和标准成长!M$4*养成规划和标准成长!$V166+养成规划和标准成长!M$5*养成规划和标准成长!$R166+(养成规划和标准成长!M$12+养成规划和标准成长!M$13)*养成规划和标准成长!$N166+养成规划和标准成长!M$14*养成规划和标准成长!$O166*养成规划和标准成长!$Q166+养成规划和标准成长!M$17*10*养成规划和标准成长!$S166+养成规划和标准成长!M$18*10*养成规划和标准成长!$T166+养成规划和标准成长!M$19*养成规划和标准成长!$U166,0)</f>
        <v>727</v>
      </c>
      <c r="K73" s="9">
        <f>ROUND(属性投放!M$4+养成规划和标准成长!N$3*养成规划和标准成长!$O166*养成规划和标准成长!$P166+养成规划和标准成长!N$4*养成规划和标准成长!$V166+养成规划和标准成长!N$5*养成规划和标准成长!$R166+(养成规划和标准成长!N$12+养成规划和标准成长!N$13)*养成规划和标准成长!$N166+养成规划和标准成长!N$14*养成规划和标准成长!$O166*养成规划和标准成长!$Q166+养成规划和标准成长!N$17*10*养成规划和标准成长!$S166+养成规划和标准成长!N$18*10*养成规划和标准成长!$T166+养成规划和标准成长!N$19*养成规划和标准成长!$U166,0)</f>
        <v>736</v>
      </c>
      <c r="L73" s="9">
        <f>VLOOKUP(养成规划和标准成长!$X166,阵法、技能和修炼!$C$20:$N$40,COLUMNS(阵法、技能和修炼!$C$20:G$40),0)</f>
        <v>219</v>
      </c>
      <c r="M73" s="9">
        <f>VLOOKUP(养成规划和标准成长!$X166,阵法、技能和修炼!$C$20:$N$40,COLUMNS(阵法、技能和修炼!$C$20:H$40),0)</f>
        <v>183</v>
      </c>
      <c r="N73" s="9">
        <f>VLOOKUP(养成规划和标准成长!$X166,阵法、技能和修炼!$C$20:$N$40,COLUMNS(阵法、技能和修炼!$C$20:I$40),0)</f>
        <v>219</v>
      </c>
      <c r="O73" s="9">
        <f>VLOOKUP(养成规划和标准成长!$X166,阵法、技能和修炼!$C$20:$N$40,COLUMNS(阵法、技能和修炼!$C$20:J$40),0)</f>
        <v>183</v>
      </c>
      <c r="P73" s="9">
        <f>VLOOKUP(养成规划和标准成长!$X166,阵法、技能和修炼!$C$20:$N$40,COLUMNS(阵法、技能和修炼!$C$20:K$40),0)</f>
        <v>50</v>
      </c>
      <c r="Q73" s="9">
        <f>VLOOKUP(养成规划和标准成长!$X166,阵法、技能和修炼!$C$20:$N$40,COLUMNS(阵法、技能和修炼!$C$20:L$40),0)</f>
        <v>50</v>
      </c>
      <c r="R73" s="9">
        <f>VLOOKUP(养成规划和标准成长!$X166,阵法、技能和修炼!$C$20:$N$40,COLUMNS(阵法、技能和修炼!$C$20:M$40),0)</f>
        <v>60.000000000000057</v>
      </c>
      <c r="S73" s="9">
        <f>VLOOKUP(养成规划和标准成长!$X166,阵法、技能和修炼!$C$20:$N$40,COLUMNS(阵法、技能和修炼!$C$20:N$40),0)</f>
        <v>60.000000000000057</v>
      </c>
      <c r="T73" s="186">
        <v>70</v>
      </c>
      <c r="U73" s="9">
        <f>ROUND(属性投放!D$4+养成规划和标准成长!E$3*养成规划和标准成长!$C319*养成规划和标准成长!$D319+养成规划和标准成长!E$4*养成规划和标准成长!$J319+养成规划和标准成长!E$5*养成规划和标准成长!$F319+(养成规划和标准成长!E$12+养成规划和标准成长!E$13)*养成规划和标准成长!$B319+养成规划和标准成长!E$14*养成规划和标准成长!$C319*养成规划和标准成长!$E319+养成规划和标准成长!E$17*10*养成规划和标准成长!$G319+养成规划和标准成长!E$18*10*养成规划和标准成长!$H319+养成规划和标准成长!E$19*养成规划和标准成长!$I319,0)</f>
        <v>3400</v>
      </c>
      <c r="V73" s="9">
        <f>ROUND(属性投放!E$4+养成规划和标准成长!F$3*养成规划和标准成长!$C319*养成规划和标准成长!$D319+养成规划和标准成长!F$4*养成规划和标准成长!$J319+养成规划和标准成长!F$5*养成规划和标准成长!$F319+(养成规划和标准成长!F$12+养成规划和标准成长!F$13)*养成规划和标准成长!$B319+养成规划和标准成长!F$14*养成规划和标准成长!$C319*养成规划和标准成长!$E319+养成规划和标准成长!F$17*10*养成规划和标准成长!$G319+养成规划和标准成长!F$18*10*养成规划和标准成长!$H319+养成规划和标准成长!F$19*养成规划和标准成长!$I319,0)</f>
        <v>3214</v>
      </c>
      <c r="W73" s="9">
        <f>ROUND(属性投放!F$4+养成规划和标准成长!G$3*养成规划和标准成长!$C319*养成规划和标准成长!$D319+养成规划和标准成长!G$4*养成规划和标准成长!$J319+养成规划和标准成长!G$5*养成规划和标准成长!$F319+(养成规划和标准成长!G$12+养成规划和标准成长!G$13)*养成规划和标准成长!$B319+养成规划和标准成长!G$14*养成规划和标准成长!$C319*养成规划和标准成长!$E319+养成规划和标准成长!G$17*10*养成规划和标准成长!$G319+养成规划和标准成长!G$18*10*养成规划和标准成长!$H319+养成规划和标准成长!G$19*养成规划和标准成长!$I319,0)</f>
        <v>1234</v>
      </c>
      <c r="X73" s="9">
        <f>ROUND(属性投放!G$4+养成规划和标准成长!H$3*养成规划和标准成长!$C319*养成规划和标准成长!$D319+养成规划和标准成长!H$4*养成规划和标准成长!$J319+养成规划和标准成长!H$5*养成规划和标准成长!$F319+(养成规划和标准成长!H$12+养成规划和标准成长!H$13)*养成规划和标准成长!$B319+养成规划和标准成长!H$14*养成规划和标准成长!$C319*养成规划和标准成长!$E319+养成规划和标准成长!H$17*10*养成规划和标准成长!$G319+养成规划和标准成长!H$18*10*养成规划和标准成长!$H319+养成规划和标准成长!H$19*养成规划和标准成长!$I319,0)</f>
        <v>585</v>
      </c>
      <c r="Y73" s="9">
        <f>ROUND(属性投放!H$4+养成规划和标准成长!I$3*养成规划和标准成长!$C319*养成规划和标准成长!$D319+养成规划和标准成长!I$4*养成规划和标准成长!$J319+养成规划和标准成长!I$5*养成规划和标准成长!$F319+(养成规划和标准成长!I$12+养成规划和标准成长!I$13)*养成规划和标准成长!$B319+养成规划和标准成长!I$14*养成规划和标准成长!$C319*养成规划和标准成长!$E319+养成规划和标准成长!I$17*10*养成规划和标准成长!$G319+养成规划和标准成长!I$18*10*养成规划和标准成长!$H319+养成规划和标准成长!I$19*养成规划和标准成长!$I319,0)</f>
        <v>924</v>
      </c>
      <c r="Z73" s="9">
        <f>ROUND(属性投放!I$4+养成规划和标准成长!J$3*养成规划和标准成长!$C319*养成规划和标准成长!$D319+养成规划和标准成长!J$4*养成规划和标准成长!$J319+养成规划和标准成长!J$5*养成规划和标准成长!$F319+(养成规划和标准成长!J$12+养成规划和标准成长!J$13)*养成规划和标准成长!$B319+养成规划和标准成长!J$14*养成规划和标准成长!$C319*养成规划和标准成长!$E319+养成规划和标准成长!J$17*10*养成规划和标准成长!$G319+养成规划和标准成长!J$18*10*养成规划和标准成长!$H319+养成规划和标准成长!J$19*养成规划和标准成长!$I319,0)</f>
        <v>674</v>
      </c>
      <c r="AA73" s="9">
        <f>ROUND(属性投放!J$4+养成规划和标准成长!K$3*养成规划和标准成长!$C319*养成规划和标准成长!$D319+养成规划和标准成长!K$4*养成规划和标准成长!$J319+养成规划和标准成长!K$5*养成规划和标准成长!$F319+(养成规划和标准成长!K$12+养成规划和标准成长!K$13)*养成规划和标准成长!$B319+养成规划和标准成长!K$14*养成规划和标准成长!$C319*养成规划和标准成长!$E319+养成规划和标准成长!K$17*10*养成规划和标准成长!$G319+养成规划和标准成长!K$18*10*养成规划和标准成长!$H319+养成规划和标准成长!K$19*养成规划和标准成长!$I319,0)</f>
        <v>468</v>
      </c>
      <c r="AB73" s="9">
        <f>ROUND(属性投放!K$4+养成规划和标准成长!L$3*养成规划和标准成长!$C319*养成规划和标准成长!$D319+养成规划和标准成长!L$4*养成规划和标准成长!$J319+养成规划和标准成长!L$5*养成规划和标准成长!$F319+(养成规划和标准成长!L$12+养成规划和标准成长!L$13)*养成规划和标准成长!$B319+养成规划和标准成长!L$14*养成规划和标准成长!$C319*养成规划和标准成长!$E319+养成规划和标准成长!L$17*10*养成规划和标准成长!$G319+养成规划和标准成长!L$18*10*养成规划和标准成长!$H319+养成规划和标准成长!L$19*养成规划和标准成长!$I319,0)</f>
        <v>289</v>
      </c>
      <c r="AC73" s="9">
        <f>ROUND(属性投放!L$4+养成规划和标准成长!M$3*养成规划和标准成长!$C319*养成规划和标准成长!$D319+养成规划和标准成长!M$4*养成规划和标准成长!$J319+养成规划和标准成长!M$5*养成规划和标准成长!$F319+(养成规划和标准成长!M$12+养成规划和标准成长!M$13)*养成规划和标准成长!$B319+养成规划和标准成长!M$14*养成规划和标准成长!$C319*养成规划和标准成长!$E319+养成规划和标准成长!M$17*10*养成规划和标准成长!$G319+养成规划和标准成长!M$18*10*养成规划和标准成长!$H319+养成规划和标准成长!M$19*养成规划和标准成长!$I319,0)</f>
        <v>738</v>
      </c>
      <c r="AD73" s="9">
        <f>ROUND(属性投放!M$4+养成规划和标准成长!N$3*养成规划和标准成长!$C319*养成规划和标准成长!$D319+养成规划和标准成长!N$4*养成规划和标准成长!$J319+养成规划和标准成长!N$5*养成规划和标准成长!$F319+(养成规划和标准成长!N$12+养成规划和标准成长!N$13)*养成规划和标准成长!$B319+养成规划和标准成长!N$14*养成规划和标准成长!$C319*养成规划和标准成长!$E319+养成规划和标准成长!N$17*10*养成规划和标准成长!$G319+养成规划和标准成长!N$18*10*养成规划和标准成长!$H319+养成规划和标准成长!N$19*养成规划和标准成长!$I319,0)</f>
        <v>750</v>
      </c>
      <c r="AE73" s="9">
        <f>VLOOKUP(养成规划和标准成长!$L319,阵法、技能和修炼!$C$20:$N$40,COLUMNS(阵法、技能和修炼!$C$20:G$40),0)</f>
        <v>243</v>
      </c>
      <c r="AF73" s="9">
        <f>VLOOKUP(养成规划和标准成长!$L319,阵法、技能和修炼!$C$20:$N$40,COLUMNS(阵法、技能和修炼!$C$20:H$40),0)</f>
        <v>199</v>
      </c>
      <c r="AG73" s="9">
        <f>VLOOKUP(养成规划和标准成长!$L319,阵法、技能和修炼!$C$20:$N$40,COLUMNS(阵法、技能和修炼!$C$20:I$40),0)</f>
        <v>243</v>
      </c>
      <c r="AH73" s="9">
        <f>VLOOKUP(养成规划和标准成长!$L319,阵法、技能和修炼!$C$20:$N$40,COLUMNS(阵法、技能和修炼!$C$20:J$40),0)</f>
        <v>199</v>
      </c>
      <c r="AI73" s="9">
        <f>VLOOKUP(养成规划和标准成长!$L319,阵法、技能和修炼!$C$20:$N$40,COLUMNS(阵法、技能和修炼!$C$20:K$40),0)</f>
        <v>55</v>
      </c>
      <c r="AJ73" s="9">
        <f>VLOOKUP(养成规划和标准成长!$L319,阵法、技能和修炼!$C$20:$N$40,COLUMNS(阵法、技能和修炼!$C$20:L$40),0)</f>
        <v>55</v>
      </c>
      <c r="AK73" s="9">
        <f>VLOOKUP(养成规划和标准成长!$L319,阵法、技能和修炼!$C$20:$N$40,COLUMNS(阵法、技能和修炼!$C$20:M$40),0)</f>
        <v>66.000000000000057</v>
      </c>
      <c r="AL73" s="9">
        <f>VLOOKUP(养成规划和标准成长!$L319,阵法、技能和修炼!$C$20:$N$40,COLUMNS(阵法、技能和修炼!$C$20:N$40),0)</f>
        <v>66.000000000000057</v>
      </c>
      <c r="AN73" s="186">
        <v>70</v>
      </c>
      <c r="AO73" s="9">
        <f>ROUND(属性投放!D$4+养成规划和标准成长!E$3*养成规划和标准成长!$O319*养成规划和标准成长!$P319+养成规划和标准成长!E$4*养成规划和标准成长!$V319+养成规划和标准成长!E$5*养成规划和标准成长!$R319+(养成规划和标准成长!E$12+养成规划和标准成长!E$13)*养成规划和标准成长!$N319+养成规划和标准成长!E$14*养成规划和标准成长!$O319*养成规划和标准成长!$Q319+养成规划和标准成长!E$17*10*养成规划和标准成长!$S319+养成规划和标准成长!E$18*10*养成规划和标准成长!$T319+养成规划和标准成长!E$19*养成规划和标准成长!$U319,0)</f>
        <v>3897</v>
      </c>
      <c r="AP73" s="9">
        <f>ROUND(属性投放!E$4+养成规划和标准成长!F$3*养成规划和标准成长!$O319*养成规划和标准成长!$P319+养成规划和标准成长!F$4*养成规划和标准成长!$V319+养成规划和标准成长!F$5*养成规划和标准成长!$R319+(养成规划和标准成长!F$12+养成规划和标准成长!F$13)*养成规划和标准成长!$N319+养成规划和标准成长!F$14*养成规划和标准成长!$O319*养成规划和标准成长!$Q319+养成规划和标准成长!F$17*10*养成规划和标准成长!$S319+养成规划和标准成长!F$18*10*养成规划和标准成长!$T319+养成规划和标准成长!F$19*养成规划和标准成长!$U319,0)</f>
        <v>3412</v>
      </c>
      <c r="AQ73" s="9">
        <f>ROUND(属性投放!F$4+养成规划和标准成长!G$3*养成规划和标准成长!$O319*养成规划和标准成长!$P319+养成规划和标准成长!G$4*养成规划和标准成长!$V319+养成规划和标准成长!G$5*养成规划和标准成长!$R319+(养成规划和标准成长!G$12+养成规划和标准成长!G$13)*养成规划和标准成长!$N319+养成规划和标准成长!G$14*养成规划和标准成长!$O319*养成规划和标准成长!$Q319+养成规划和标准成长!G$17*10*养成规划和标准成长!$S319+养成规划和标准成长!G$18*10*养成规划和标准成长!$T319+养成规划和标准成长!G$19*养成规划和标准成长!$U319,0)</f>
        <v>1362</v>
      </c>
      <c r="AR73" s="9">
        <f>ROUND(属性投放!G$4+养成规划和标准成长!H$3*养成规划和标准成长!$O319*养成规划和标准成长!$P319+养成规划和标准成长!H$4*养成规划和标准成长!$V319+养成规划和标准成长!H$5*养成规划和标准成长!$R319+(养成规划和标准成长!H$12+养成规划和标准成长!H$13)*养成规划和标准成长!$N319+养成规划和标准成长!H$14*养成规划和标准成长!$O319*养成规划和标准成长!$Q319+养成规划和标准成长!H$17*10*养成规划和标准成长!$S319+养成规划和标准成长!H$18*10*养成规划和标准成长!$T319+养成规划和标准成长!H$19*养成规划和标准成长!$U319,0)</f>
        <v>685</v>
      </c>
      <c r="AS73" s="9">
        <f>ROUND(属性投放!H$4+养成规划和标准成长!I$3*养成规划和标准成长!$O319*养成规划和标准成长!$P319+养成规划和标准成长!I$4*养成规划和标准成长!$V319+养成规划和标准成长!I$5*养成规划和标准成长!$R319+(养成规划和标准成长!I$12+养成规划和标准成长!I$13)*养成规划和标准成长!$N319+养成规划和标准成长!I$14*养成规划和标准成长!$O319*养成规划和标准成长!$Q319+养成规划和标准成长!I$17*10*养成规划和标准成长!$S319+养成规划和标准成长!I$18*10*养成规划和标准成长!$T319+养成规划和标准成长!I$19*养成规划和标准成长!$U319,0)</f>
        <v>1017</v>
      </c>
      <c r="AT73" s="9">
        <f>ROUND(属性投放!I$4+养成规划和标准成长!J$3*养成规划和标准成长!$O319*养成规划和标准成长!$P319+养成规划和标准成长!J$4*养成规划和标准成长!$V319+养成规划和标准成长!J$5*养成规划和标准成长!$R319+(养成规划和标准成长!J$12+养成规划和标准成长!J$13)*养成规划和标准成长!$N319+养成规划和标准成长!J$14*养成规划和标准成长!$O319*养成规划和标准成长!$Q319+养成规划和标准成长!J$17*10*养成规划和标准成长!$S319+养成规划和标准成长!J$18*10*养成规划和标准成长!$T319+养成规划和标准成长!J$19*养成规划和标准成长!$U319,0)</f>
        <v>757</v>
      </c>
      <c r="AU73" s="9">
        <f>ROUND(属性投放!J$4+养成规划和标准成长!K$3*养成规划和标准成长!$O319*养成规划和标准成长!$P319+养成规划和标准成长!K$4*养成规划和标准成长!$V319+养成规划和标准成长!K$5*养成规划和标准成长!$R319+(养成规划和标准成长!K$12+养成规划和标准成长!K$13)*养成规划和标准成长!$N319+养成规划和标准成长!K$14*养成规划和标准成长!$O319*养成规划和标准成长!$Q319+养成规划和标准成长!K$17*10*养成规划和标准成长!$S319+养成规划和标准成长!K$18*10*养成规划和标准成长!$T319+养成规划和标准成长!K$19*养成规划和标准成长!$U319,0)</f>
        <v>523</v>
      </c>
      <c r="AV73" s="9">
        <f>ROUND(属性投放!K$4+养成规划和标准成长!L$3*养成规划和标准成长!$O319*养成规划和标准成长!$P319+养成规划和标准成长!L$4*养成规划和标准成长!$V319+养成规划和标准成长!L$5*养成规划和标准成长!$R319+(养成规划和标准成长!L$12+养成规划和标准成长!L$13)*养成规划和标准成长!$N319+养成规划和标准成长!L$14*养成规划和标准成长!$O319*养成规划和标准成长!$Q319+养成规划和标准成长!L$17*10*养成规划和标准成长!$S319+养成规划和标准成长!L$18*10*养成规划和标准成长!$T319+养成规划和标准成长!L$19*养成规划和标准成长!$U319,0)</f>
        <v>353</v>
      </c>
      <c r="AW73" s="9">
        <f>ROUND(属性投放!L$4+养成规划和标准成长!M$3*养成规划和标准成长!$O319*养成规划和标准成长!$P319+养成规划和标准成长!M$4*养成规划和标准成长!$V319+养成规划和标准成长!M$5*养成规划和标准成长!$R319+(养成规划和标准成长!M$12+养成规划和标准成长!M$13)*养成规划和标准成长!$N319+养成规划和标准成长!M$14*养成规划和标准成长!$O319*养成规划和标准成长!$Q319+养成规划和标准成长!M$17*10*养成规划和标准成长!$S319+养成规划和标准成长!M$18*10*养成规划和标准成长!$T319+养成规划和标准成长!M$19*养成规划和标准成长!$U319,0)</f>
        <v>757</v>
      </c>
      <c r="AX73" s="9">
        <f>ROUND(属性投放!M$4+养成规划和标准成长!N$3*养成规划和标准成长!$O319*养成规划和标准成长!$P319+养成规划和标准成长!N$4*养成规划和标准成长!$V319+养成规划和标准成长!N$5*养成规划和标准成长!$R319+(养成规划和标准成长!N$12+养成规划和标准成长!N$13)*养成规划和标准成长!$N319+养成规划和标准成长!N$14*养成规划和标准成长!$O319*养成规划和标准成长!$Q319+养成规划和标准成长!N$17*10*养成规划和标准成长!$S319+养成规划和标准成长!N$18*10*养成规划和标准成长!$T319+养成规划和标准成长!N$19*养成规划和标准成长!$U319,0)</f>
        <v>773</v>
      </c>
      <c r="AY73" s="9">
        <f>VLOOKUP(养成规划和标准成长!$X319,阵法、技能和修炼!$C$20:$N$40,COLUMNS(阵法、技能和修炼!$C$20:G$40),0)</f>
        <v>294</v>
      </c>
      <c r="AZ73" s="9">
        <f>VLOOKUP(养成规划和标准成长!$X319,阵法、技能和修炼!$C$20:$N$40,COLUMNS(阵法、技能和修炼!$C$20:H$40),0)</f>
        <v>231</v>
      </c>
      <c r="BA73" s="9">
        <f>VLOOKUP(养成规划和标准成长!$X319,阵法、技能和修炼!$C$20:$N$40,COLUMNS(阵法、技能和修炼!$C$20:I$40),0)</f>
        <v>294</v>
      </c>
      <c r="BB73" s="9">
        <f>VLOOKUP(养成规划和标准成长!$X319,阵法、技能和修炼!$C$20:$N$40,COLUMNS(阵法、技能和修炼!$C$20:J$40),0)</f>
        <v>231</v>
      </c>
      <c r="BC73" s="9">
        <f>VLOOKUP(养成规划和标准成长!$X319,阵法、技能和修炼!$C$20:$N$40,COLUMNS(阵法、技能和修炼!$C$20:K$40),0)</f>
        <v>65</v>
      </c>
      <c r="BD73" s="9">
        <f>VLOOKUP(养成规划和标准成长!$X319,阵法、技能和修炼!$C$20:$N$40,COLUMNS(阵法、技能和修炼!$C$20:L$40),0)</f>
        <v>65</v>
      </c>
      <c r="BE73" s="9">
        <f>VLOOKUP(养成规划和标准成长!$X319,阵法、技能和修炼!$C$20:$N$40,COLUMNS(阵法、技能和修炼!$C$20:M$40),0)</f>
        <v>78.000000000000071</v>
      </c>
      <c r="BF73" s="9">
        <f>VLOOKUP(养成规划和标准成长!$X319,阵法、技能和修炼!$C$20:$N$40,COLUMNS(阵法、技能和修炼!$C$20:N$40),0)</f>
        <v>78.000000000000071</v>
      </c>
      <c r="BH73" s="186">
        <v>70</v>
      </c>
      <c r="BI73" s="9">
        <f>ROUND(属性投放!D$4+养成规划和标准成长!E$3*养成规划和标准成长!$AA319*养成规划和标准成长!$AB319+养成规划和标准成长!E$4*养成规划和标准成长!$AH319+养成规划和标准成长!E$5*养成规划和标准成长!$AD319+(养成规划和标准成长!E$12+养成规划和标准成长!E$13)*养成规划和标准成长!$Z319+养成规划和标准成长!E$14*养成规划和标准成长!$AA319*养成规划和标准成长!$AC319+养成规划和标准成长!E$17*10*养成规划和标准成长!$AE319+养成规划和标准成长!E$18*10*养成规划和标准成长!$AF319+养成规划和标准成长!E$19*养成规划和标准成长!$AG319,0)</f>
        <v>4308</v>
      </c>
      <c r="BJ73" s="9">
        <f>ROUND(属性投放!E$4+养成规划和标准成长!F$3*养成规划和标准成长!$AA319*养成规划和标准成长!$AB319+养成规划和标准成长!F$4*养成规划和标准成长!$AH319+养成规划和标准成长!F$5*养成规划和标准成长!$AD319+(养成规划和标准成长!F$12+养成规划和标准成长!F$13)*养成规划和标准成长!$Z319+养成规划和标准成长!F$14*养成规划和标准成长!$AA319*养成规划和标准成长!$AC319+养成规划和标准成长!F$17*10*养成规划和标准成长!$AE319+养成规划和标准成长!F$18*10*养成规划和标准成长!$AF319+养成规划和标准成长!F$19*养成规划和标准成长!$AG319,0)</f>
        <v>3574</v>
      </c>
      <c r="BK73" s="9">
        <f>ROUND(属性投放!F$4+养成规划和标准成长!G$3*养成规划和标准成长!$AA319*养成规划和标准成长!$AB319+养成规划和标准成长!G$4*养成规划和标准成长!$AH319+养成规划和标准成长!G$5*养成规划和标准成长!$AD319+(养成规划和标准成长!G$12+养成规划和标准成长!G$13)*养成规划和标准成长!$Z319+养成规划和标准成长!G$14*养成规划和标准成长!$AA319*养成规划和标准成长!$AC319+养成规划和标准成长!G$17*10*养成规划和标准成长!$AE319+养成规划和标准成长!G$18*10*养成规划和标准成长!$AF319+养成规划和标准成长!G$19*养成规划和标准成长!$AG319,0)</f>
        <v>1469</v>
      </c>
      <c r="BL73" s="9">
        <f>ROUND(属性投放!G$4+养成规划和标准成长!H$3*养成规划和标准成长!$AA319*养成规划和标准成长!$AB319+养成规划和标准成长!H$4*养成规划和标准成长!$AH319+养成规划和标准成长!H$5*养成规划和标准成长!$AD319+(养成规划和标准成长!H$12+养成规划和标准成长!H$13)*养成规划和标准成长!$Z319+养成规划和标准成长!H$14*养成规划和标准成长!$AA319*养成规划和标准成长!$AC319+养成规划和标准成长!H$17*10*养成规划和标准成长!$AE319+养成规划和标准成长!H$18*10*养成规划和标准成长!$AF319+养成规划和标准成长!H$19*养成规划和标准成长!$AG319,0)</f>
        <v>763</v>
      </c>
      <c r="BM73" s="9">
        <f>ROUND(属性投放!H$4+养成规划和标准成长!I$3*养成规划和标准成长!$AA319*养成规划和标准成长!$AB319+养成规划和标准成长!I$4*养成规划和标准成长!$AH319+养成规划和标准成长!I$5*养成规划和标准成长!$AD319+(养成规划和标准成长!I$12+养成规划和标准成长!I$13)*养成规划和标准成长!$Z319+养成规划和标准成长!I$14*养成规划和标准成长!$AA319*养成规划和标准成长!$AC319+养成规划和标准成长!I$17*10*养成规划和标准成长!$AE319+养成规划和标准成长!I$18*10*养成规划和标准成长!$AF319+养成规划和标准成长!I$19*养成规划和标准成长!$AG319,0)</f>
        <v>1091</v>
      </c>
      <c r="BN73" s="9">
        <f>ROUND(属性投放!I$4+养成规划和标准成长!J$3*养成规划和标准成长!$AA319*养成规划和标准成长!$AB319+养成规划和标准成长!J$4*养成规划和标准成长!$AH319+养成规划和标准成长!J$5*养成规划和标准成长!$AD319+(养成规划和标准成长!J$12+养成规划和标准成长!J$13)*养成规划和标准成长!$Z319+养成规划和标准成长!J$14*养成规划和标准成长!$AA319*养成规划和标准成长!$AC319+养成规划和标准成长!J$17*10*养成规划和标准成长!$AE319+养成规划和标准成长!J$18*10*养成规划和标准成长!$AF319+养成规划和标准成长!J$19*养成规划和标准成长!$AG319,0)</f>
        <v>821</v>
      </c>
      <c r="BO73" s="9">
        <f>ROUND(属性投放!J$4+养成规划和标准成长!K$3*养成规划和标准成长!$AA319*养成规划和标准成长!$AB319+养成规划和标准成长!K$4*养成规划和标准成长!$AH319+养成规划和标准成长!K$5*养成规划和标准成长!$AD319+(养成规划和标准成长!K$12+养成规划和标准成长!K$13)*养成规划和标准成长!$Z319+养成规划和标准成长!K$14*养成规划和标准成长!$AA319*养成规划和标准成长!$AC319+养成规划和标准成长!K$17*10*养成规划和标准成长!$AE319+养成规划和标准成长!K$18*10*养成规划和标准成长!$AF319+养成规划和标准成长!K$19*养成规划和标准成长!$AG319,0)</f>
        <v>563</v>
      </c>
      <c r="BP73" s="9">
        <f>ROUND(属性投放!K$4+养成规划和标准成长!L$3*养成规划和标准成长!$AA319*养成规划和标准成长!$AB319+养成规划和标准成长!L$4*养成规划和标准成长!$AH319+养成规划和标准成长!L$5*养成规划和标准成长!$AD319+(养成规划和标准成长!L$12+养成规划和标准成长!L$13)*养成规划和标准成长!$Z319+养成规划和标准成长!L$14*养成规划和标准成长!$AA319*养成规划和标准成长!$AC319+养成规划和标准成长!L$17*10*养成规划和标准成长!$AE319+养成规划和标准成长!L$18*10*养成规划和标准成长!$AF319+养成规划和标准成长!L$19*养成规划和标准成长!$AG319,0)</f>
        <v>402</v>
      </c>
      <c r="BQ73" s="9">
        <f>ROUND(属性投放!L$4+养成规划和标准成长!M$3*养成规划和标准成长!$AA319*养成规划和标准成长!$AB319+养成规划和标准成长!M$4*养成规划和标准成长!$AH319+养成规划和标准成长!M$5*养成规划和标准成长!$AD319+(养成规划和标准成长!M$12+养成规划和标准成长!M$13)*养成规划和标准成长!$Z319+养成规划和标准成长!M$14*养成规划和标准成长!$AA319*养成规划和标准成长!$AC319+养成规划和标准成长!M$17*10*养成规划和标准成长!$AE319+养成规划和标准成长!M$18*10*养成规划和标准成长!$AF319+养成规划和标准成长!M$19*养成规划和标准成长!$AG319,0)</f>
        <v>771</v>
      </c>
      <c r="BR73" s="9">
        <f>ROUND(属性投放!M$4+养成规划和标准成长!N$3*养成规划和标准成长!$AA319*养成规划和标准成长!$AB319+养成规划和标准成长!N$4*养成规划和标准成长!$AH319+养成规划和标准成长!N$5*养成规划和标准成长!$AD319+(养成规划和标准成长!N$12+养成规划和标准成长!N$13)*养成规划和标准成长!$Z319+养成规划和标准成长!N$14*养成规划和标准成长!$AA319*养成规划和标准成长!$AC319+养成规划和标准成长!N$17*10*养成规划和标准成长!$AE319+养成规划和标准成长!N$18*10*养成规划和标准成长!$AF319+养成规划和标准成长!N$19*养成规划和标准成长!$AG319,0)</f>
        <v>789</v>
      </c>
      <c r="BS73" s="9">
        <f>VLOOKUP(养成规划和标准成长!$AJ319,阵法、技能和修炼!$C$20:$N$40,COLUMNS(阵法、技能和修炼!$C$20:G$40),0)</f>
        <v>319</v>
      </c>
      <c r="BT73" s="9">
        <f>VLOOKUP(养成规划和标准成长!$AJ319,阵法、技能和修炼!$C$20:$N$40,COLUMNS(阵法、技能和修炼!$C$20:H$40),0)</f>
        <v>246</v>
      </c>
      <c r="BU73" s="9">
        <f>VLOOKUP(养成规划和标准成长!$AJ319,阵法、技能和修炼!$C$20:$N$40,COLUMNS(阵法、技能和修炼!$C$20:I$40),0)</f>
        <v>319</v>
      </c>
      <c r="BV73" s="9">
        <f>VLOOKUP(养成规划和标准成长!$AJ319,阵法、技能和修炼!$C$20:$N$40,COLUMNS(阵法、技能和修炼!$C$20:J$40),0)</f>
        <v>246</v>
      </c>
      <c r="BW73" s="9">
        <f>VLOOKUP(养成规划和标准成长!$AJ319,阵法、技能和修炼!$C$20:$N$40,COLUMNS(阵法、技能和修炼!$C$20:K$40),0)</f>
        <v>70</v>
      </c>
      <c r="BX73" s="9">
        <f>VLOOKUP(养成规划和标准成长!$AJ319,阵法、技能和修炼!$C$20:$N$40,COLUMNS(阵法、技能和修炼!$C$20:L$40),0)</f>
        <v>70</v>
      </c>
      <c r="BY73" s="9">
        <f>VLOOKUP(养成规划和标准成长!$AJ319,阵法、技能和修炼!$C$20:$N$40,COLUMNS(阵法、技能和修炼!$C$20:M$40),0)</f>
        <v>84.000000000000071</v>
      </c>
      <c r="BZ73" s="9">
        <f>VLOOKUP(养成规划和标准成长!$AJ319,阵法、技能和修炼!$C$20:$N$40,COLUMNS(阵法、技能和修炼!$C$20:N$40),0)</f>
        <v>84.000000000000071</v>
      </c>
    </row>
    <row r="74" spans="1:78">
      <c r="A74" s="1">
        <v>71</v>
      </c>
      <c r="B74" s="9">
        <f>ROUND(属性投放!D$4+养成规划和标准成长!E$3*养成规划和标准成长!$O167*养成规划和标准成长!$P167+养成规划和标准成长!E$4*养成规划和标准成长!$V167+养成规划和标准成长!E$5*养成规划和标准成长!$R167+(养成规划和标准成长!E$12+养成规划和标准成长!E$13)*养成规划和标准成长!$N167+养成规划和标准成长!E$14*养成规划和标准成长!$O167*养成规划和标准成长!$Q167+养成规划和标准成长!E$17*10*养成规划和标准成长!$S167+养成规划和标准成长!E$18*10*养成规划和标准成长!$T167+养成规划和标准成长!E$19*养成规划和标准成长!$U167,0)</f>
        <v>3067</v>
      </c>
      <c r="C74" s="9">
        <f>ROUND(属性投放!E$4+养成规划和标准成长!F$3*养成规划和标准成长!$O167*养成规划和标准成长!$P167+养成规划和标准成长!F$4*养成规划和标准成长!$V167+养成规划和标准成长!F$5*养成规划和标准成长!$R167+(养成规划和标准成长!F$12+养成规划和标准成长!F$13)*养成规划和标准成长!$N167+养成规划和标准成长!F$14*养成规划和标准成长!$O167*养成规划和标准成长!$Q167+养成规划和标准成长!F$17*10*养成规划和标准成长!$S167+养成规划和标准成长!F$18*10*养成规划和标准成长!$T167+养成规划和标准成长!F$19*养成规划和标准成长!$U167,0)</f>
        <v>3049</v>
      </c>
      <c r="D74" s="9">
        <f>ROUND(属性投放!F$4+养成规划和标准成长!G$3*养成规划和标准成长!$O167*养成规划和标准成长!$P167+养成规划和标准成长!G$4*养成规划和标准成长!$V167+养成规划和标准成长!G$5*养成规划和标准成长!$R167+(养成规划和标准成长!G$12+养成规划和标准成长!G$13)*养成规划和标准成长!$N167+养成规划和标准成长!G$14*养成规划和标准成长!$O167*养成规划和标准成长!$Q167+养成规划和标准成长!G$17*10*养成规划和标准成长!$S167+养成规划和标准成长!G$18*10*养成规划和标准成长!$T167+养成规划和标准成长!G$19*养成规划和标准成长!$U167,0)</f>
        <v>1141</v>
      </c>
      <c r="E74" s="9">
        <f>ROUND(属性投放!G$4+养成规划和标准成长!H$3*养成规划和标准成长!$O167*养成规划和标准成长!$P167+养成规划和标准成长!H$4*养成规划和标准成长!$V167+养成规划和标准成长!H$5*养成规划和标准成长!$R167+(养成规划和标准成长!H$12+养成规划和标准成长!H$13)*养成规划和标准成长!$N167+养成规划和标准成长!H$14*养成规划和标准成长!$O167*养成规划和标准成长!$Q167+养成规划和标准成长!H$17*10*养成规划和标准成长!$S167+养成规划和标准成长!H$18*10*养成规划和标准成长!$T167+养成规划和标准成长!H$19*养成规划和标准成长!$U167,0)</f>
        <v>515</v>
      </c>
      <c r="F74" s="9">
        <f>ROUND(属性投放!H$4+养成规划和标准成长!I$3*养成规划和标准成长!$O167*养成规划和标准成长!$P167+养成规划和标准成长!I$4*养成规划和标准成长!$V167+养成规划和标准成长!I$5*养成规划和标准成长!$R167+(养成规划和标准成长!I$12+养成规划和标准成长!I$13)*养成规划和标准成长!$N167+养成规划和标准成长!I$14*养成规划和标准成长!$O167*养成规划和标准成长!$Q167+养成规划和标准成长!I$17*10*养成规划和标准成长!$S167+养成规划和标准成长!I$18*10*养成规划和标准成长!$T167+养成规划和标准成长!I$19*养成规划和标准成长!$U167,0)</f>
        <v>867</v>
      </c>
      <c r="G74" s="9">
        <f>ROUND(属性投放!I$4+养成规划和标准成长!J$3*养成规划和标准成长!$O167*养成规划和标准成长!$P167+养成规划和标准成长!J$4*养成规划和标准成长!$V167+养成规划和标准成长!J$5*养成规划和标准成长!$R167+(养成规划和标准成长!J$12+养成规划和标准成长!J$13)*养成规划和标准成长!$N167+养成规划和标准成长!J$14*养成规划和标准成长!$O167*养成规划和标准成长!$Q167+养成规划和标准成长!J$17*10*养成规划和标准成长!$S167+养成规划和标准成长!J$18*10*养成规划和标准成长!$T167+养成规划和标准成长!J$19*养成规划和标准成长!$U167,0)</f>
        <v>623</v>
      </c>
      <c r="H74" s="9">
        <f>ROUND(属性投放!J$4+养成规划和标准成长!K$3*养成规划和标准成长!$O167*养成规划和标准成长!$P167+养成规划和标准成长!K$4*养成规划和标准成长!$V167+养成规划和标准成长!K$5*养成规划和标准成长!$R167+(养成规划和标准成长!K$12+养成规划和标准成长!K$13)*养成规划和标准成长!$N167+养成规划和标准成长!K$14*养成规划和标准成长!$O167*养成规划和标准成长!$Q167+养成规划和标准成长!K$17*10*养成规划和标准成长!$S167+养成规划和标准成长!K$18*10*养成规划和标准成长!$T167+养成规划和标准成长!K$19*养成规划和标准成长!$U167,0)</f>
        <v>430</v>
      </c>
      <c r="I74" s="9">
        <f>ROUND(属性投放!K$4+养成规划和标准成长!L$3*养成规划和标准成长!$O167*养成规划和标准成长!$P167+养成规划和标准成长!L$4*养成规划和标准成长!$V167+养成规划和标准成长!L$5*养成规划和标准成长!$R167+(养成规划和标准成长!L$12+养成规划和标准成长!L$13)*养成规划和标准成长!$N167+养成规划和标准成长!L$14*养成规划和标准成长!$O167*养成规划和标准成长!$Q167+养成规划和标准成长!L$17*10*养成规划和标准成长!$S167+养成规划和标准成长!L$18*10*养成规划和标准成长!$T167+养成规划和标准成长!L$19*养成规划和标准成长!$U167,0)</f>
        <v>239</v>
      </c>
      <c r="J74" s="9">
        <f>ROUND(属性投放!L$4+养成规划和标准成长!M$3*养成规划和标准成长!$O167*养成规划和标准成长!$P167+养成规划和标准成长!M$4*养成规划和标准成长!$V167+养成规划和标准成长!M$5*养成规划和标准成长!$R167+(养成规划和标准成长!M$12+养成规划和标准成长!M$13)*养成规划和标准成长!$N167+养成规划和标准成长!M$14*养成规划和标准成长!$O167*养成规划和标准成长!$Q167+养成规划和标准成长!M$17*10*养成规划和标准成长!$S167+养成规划和标准成长!M$18*10*养成规划和标准成长!$T167+养成规划和标准成长!M$19*养成规划和标准成长!$U167,0)</f>
        <v>737</v>
      </c>
      <c r="K74" s="9">
        <f>ROUND(属性投放!M$4+养成规划和标准成长!N$3*养成规划和标准成长!$O167*养成规划和标准成长!$P167+养成规划和标准成长!N$4*养成规划和标准成长!$V167+养成规划和标准成长!N$5*养成规划和标准成长!$R167+(养成规划和标准成长!N$12+养成规划和标准成长!N$13)*养成规划和标准成长!$N167+养成规划和标准成长!N$14*养成规划和标准成长!$O167*养成规划和标准成长!$Q167+养成规划和标准成长!N$17*10*养成规划和标准成长!$S167+养成规划和标准成长!N$18*10*养成规划和标准成长!$T167+养成规划和标准成长!N$19*养成规划和标准成长!$U167,0)</f>
        <v>746</v>
      </c>
      <c r="L74" s="9">
        <f>VLOOKUP(养成规划和标准成长!$X167,阵法、技能和修炼!$C$20:$N$40,COLUMNS(阵法、技能和修炼!$C$20:G$40),0)</f>
        <v>219</v>
      </c>
      <c r="M74" s="9">
        <f>VLOOKUP(养成规划和标准成长!$X167,阵法、技能和修炼!$C$20:$N$40,COLUMNS(阵法、技能和修炼!$C$20:H$40),0)</f>
        <v>183</v>
      </c>
      <c r="N74" s="9">
        <f>VLOOKUP(养成规划和标准成长!$X167,阵法、技能和修炼!$C$20:$N$40,COLUMNS(阵法、技能和修炼!$C$20:I$40),0)</f>
        <v>219</v>
      </c>
      <c r="O74" s="9">
        <f>VLOOKUP(养成规划和标准成长!$X167,阵法、技能和修炼!$C$20:$N$40,COLUMNS(阵法、技能和修炼!$C$20:J$40),0)</f>
        <v>183</v>
      </c>
      <c r="P74" s="9">
        <f>VLOOKUP(养成规划和标准成长!$X167,阵法、技能和修炼!$C$20:$N$40,COLUMNS(阵法、技能和修炼!$C$20:K$40),0)</f>
        <v>50</v>
      </c>
      <c r="Q74" s="9">
        <f>VLOOKUP(养成规划和标准成长!$X167,阵法、技能和修炼!$C$20:$N$40,COLUMNS(阵法、技能和修炼!$C$20:L$40),0)</f>
        <v>50</v>
      </c>
      <c r="R74" s="9">
        <f>VLOOKUP(养成规划和标准成长!$X167,阵法、技能和修炼!$C$20:$N$40,COLUMNS(阵法、技能和修炼!$C$20:M$40),0)</f>
        <v>60.000000000000057</v>
      </c>
      <c r="S74" s="9">
        <f>VLOOKUP(养成规划和标准成长!$X167,阵法、技能和修炼!$C$20:$N$40,COLUMNS(阵法、技能和修炼!$C$20:N$40),0)</f>
        <v>60.000000000000057</v>
      </c>
      <c r="T74" s="1">
        <v>71</v>
      </c>
      <c r="U74" s="9">
        <f>ROUND(属性投放!D$4+养成规划和标准成长!E$3*养成规划和标准成长!$C320*养成规划和标准成长!$D320+养成规划和标准成长!E$4*养成规划和标准成长!$J320+养成规划和标准成长!E$5*养成规划和标准成长!$F320+(养成规划和标准成长!E$12+养成规划和标准成长!E$13)*养成规划和标准成长!$B320+养成规划和标准成长!E$14*养成规划和标准成长!$C320*养成规划和标准成长!$E320+养成规划和标准成长!E$17*10*养成规划和标准成长!$G320+养成规划和标准成长!E$18*10*养成规划和标准成长!$H320+养成规划和标准成长!E$19*养成规划和标准成长!$I320,0)</f>
        <v>3424</v>
      </c>
      <c r="V74" s="9">
        <f>ROUND(属性投放!E$4+养成规划和标准成长!F$3*养成规划和标准成长!$C320*养成规划和标准成长!$D320+养成规划和标准成长!F$4*养成规划和标准成长!$J320+养成规划和标准成长!F$5*养成规划和标准成长!$F320+(养成规划和标准成长!F$12+养成规划和标准成长!F$13)*养成规划和标准成长!$B320+养成规划和标准成长!F$14*养成规划和标准成长!$C320*养成规划和标准成长!$E320+养成规划和标准成长!F$17*10*养成规划和标准成长!$G320+养成规划和标准成长!F$18*10*养成规划和标准成长!$H320+养成规划和标准成长!F$19*养成规划和标准成长!$I320,0)</f>
        <v>3247</v>
      </c>
      <c r="W74" s="9">
        <f>ROUND(属性投放!F$4+养成规划和标准成长!G$3*养成规划和标准成长!$C320*养成规划和标准成长!$D320+养成规划和标准成长!G$4*养成规划和标准成长!$J320+养成规划和标准成长!G$5*养成规划和标准成长!$F320+(养成规划和标准成长!G$12+养成规划和标准成长!G$13)*养成规划和标准成长!$B320+养成规划和标准成长!G$14*养成规划和标准成长!$C320*养成规划和标准成长!$E320+养成规划和标准成长!G$17*10*养成规划和标准成长!$G320+养成规划和标准成长!G$18*10*养成规划和标准成长!$H320+养成规划和标准成长!G$19*养成规划和标准成长!$I320,0)</f>
        <v>1242</v>
      </c>
      <c r="X74" s="9">
        <f>ROUND(属性投放!G$4+养成规划和标准成长!H$3*养成规划和标准成长!$C320*养成规划和标准成长!$D320+养成规划和标准成长!H$4*养成规划和标准成长!$J320+养成规划和标准成长!H$5*养成规划和标准成长!$F320+(养成规划和标准成长!H$12+养成规划和标准成长!H$13)*养成规划和标准成长!$B320+养成规划和标准成长!H$14*养成规划和标准成长!$C320*养成规划和标准成长!$E320+养成规划和标准成长!H$17*10*养成规划和标准成长!$G320+养成规划和标准成长!H$18*10*养成规划和标准成长!$H320+养成规划和标准成长!H$19*养成规划和标准成长!$I320,0)</f>
        <v>587</v>
      </c>
      <c r="Y74" s="9">
        <f>ROUND(属性投放!H$4+养成规划和标准成长!I$3*养成规划和标准成长!$C320*养成规划和标准成长!$D320+养成规划和标准成长!I$4*养成规划和标准成长!$J320+养成规划和标准成长!I$5*养成规划和标准成长!$F320+(养成规划和标准成长!I$12+养成规划和标准成长!I$13)*养成规划和标准成长!$B320+养成规划和标准成长!I$14*养成规划和标准成长!$C320*养成规划和标准成长!$E320+养成规划和标准成长!I$17*10*养成规划和标准成长!$G320+养成规划和标准成长!I$18*10*养成规划和标准成长!$H320+养成规划和标准成长!I$19*养成规划和标准成长!$I320,0)</f>
        <v>931</v>
      </c>
      <c r="Z74" s="9">
        <f>ROUND(属性投放!I$4+养成规划和标准成长!J$3*养成规划和标准成长!$C320*养成规划和标准成长!$D320+养成规划和标准成长!J$4*养成规划和标准成长!$J320+养成规划和标准成长!J$5*养成规划和标准成长!$F320+(养成规划和标准成长!J$12+养成规划和标准成长!J$13)*养成规划和标准成长!$B320+养成规划和标准成长!J$14*养成规划和标准成长!$C320*养成规划和标准成长!$E320+养成规划和标准成长!J$17*10*养成规划和标准成长!$G320+养成规划和标准成长!J$18*10*养成规划和标准成长!$H320+养成规划和标准成长!J$19*养成规划和标准成长!$I320,0)</f>
        <v>679</v>
      </c>
      <c r="AA74" s="9">
        <f>ROUND(属性投放!J$4+养成规划和标准成长!K$3*养成规划和标准成长!$C320*养成规划和标准成长!$D320+养成规划和标准成长!K$4*养成规划和标准成长!$J320+养成规划和标准成长!K$5*养成规划和标准成长!$F320+(养成规划和标准成长!K$12+养成规划和标准成长!K$13)*养成规划和标准成长!$B320+养成规划和标准成长!K$14*养成规划和标准成长!$C320*养成规划和标准成长!$E320+养成规划和标准成长!K$17*10*养成规划和标准成长!$G320+养成规划和标准成长!K$18*10*养成规划和标准成长!$H320+养成规划和标准成长!K$19*养成规划和标准成长!$I320,0)</f>
        <v>471</v>
      </c>
      <c r="AB74" s="9">
        <f>ROUND(属性投放!K$4+养成规划和标准成长!L$3*养成规划和标准成长!$C320*养成规划和标准成长!$D320+养成规划和标准成长!L$4*养成规划和标准成长!$J320+养成规划和标准成长!L$5*养成规划和标准成长!$F320+(养成规划和标准成长!L$12+养成规划和标准成长!L$13)*养成规划和标准成长!$B320+养成规划和标准成长!L$14*养成规划和标准成长!$C320*养成规划和标准成长!$E320+养成规划和标准成长!L$17*10*养成规划和标准成长!$G320+养成规划和标准成长!L$18*10*养成规划和标准成长!$H320+养成规划和标准成长!L$19*养成规划和标准成长!$I320,0)</f>
        <v>289</v>
      </c>
      <c r="AC74" s="9">
        <f>ROUND(属性投放!L$4+养成规划和标准成长!M$3*养成规划和标准成长!$C320*养成规划和标准成长!$D320+养成规划和标准成长!M$4*养成规划和标准成长!$J320+养成规划和标准成长!M$5*养成规划和标准成长!$F320+(养成规划和标准成长!M$12+养成规划和标准成长!M$13)*养成规划和标准成长!$B320+养成规划和标准成长!M$14*养成规划和标准成长!$C320*养成规划和标准成长!$E320+养成规划和标准成长!M$17*10*养成规划和标准成长!$G320+养成规划和标准成长!M$18*10*养成规划和标准成长!$H320+养成规划和标准成长!M$19*养成规划和标准成长!$I320,0)</f>
        <v>748</v>
      </c>
      <c r="AD74" s="9">
        <f>ROUND(属性投放!M$4+养成规划和标准成长!N$3*养成规划和标准成长!$C320*养成规划和标准成长!$D320+养成规划和标准成长!N$4*养成规划和标准成长!$J320+养成规划和标准成长!N$5*养成规划和标准成长!$F320+(养成规划和标准成长!N$12+养成规划和标准成长!N$13)*养成规划和标准成长!$B320+养成规划和标准成长!N$14*养成规划和标准成长!$C320*养成规划和标准成长!$E320+养成规划和标准成长!N$17*10*养成规划和标准成长!$G320+养成规划和标准成长!N$18*10*养成规划和标准成长!$H320+养成规划和标准成长!N$19*养成规划和标准成长!$I320,0)</f>
        <v>760</v>
      </c>
      <c r="AE74" s="9">
        <f>VLOOKUP(养成规划和标准成长!$L320,阵法、技能和修炼!$C$20:$N$40,COLUMNS(阵法、技能和修炼!$C$20:G$40),0)</f>
        <v>243</v>
      </c>
      <c r="AF74" s="9">
        <f>VLOOKUP(养成规划和标准成长!$L320,阵法、技能和修炼!$C$20:$N$40,COLUMNS(阵法、技能和修炼!$C$20:H$40),0)</f>
        <v>199</v>
      </c>
      <c r="AG74" s="9">
        <f>VLOOKUP(养成规划和标准成长!$L320,阵法、技能和修炼!$C$20:$N$40,COLUMNS(阵法、技能和修炼!$C$20:I$40),0)</f>
        <v>243</v>
      </c>
      <c r="AH74" s="9">
        <f>VLOOKUP(养成规划和标准成长!$L320,阵法、技能和修炼!$C$20:$N$40,COLUMNS(阵法、技能和修炼!$C$20:J$40),0)</f>
        <v>199</v>
      </c>
      <c r="AI74" s="9">
        <f>VLOOKUP(养成规划和标准成长!$L320,阵法、技能和修炼!$C$20:$N$40,COLUMNS(阵法、技能和修炼!$C$20:K$40),0)</f>
        <v>55</v>
      </c>
      <c r="AJ74" s="9">
        <f>VLOOKUP(养成规划和标准成长!$L320,阵法、技能和修炼!$C$20:$N$40,COLUMNS(阵法、技能和修炼!$C$20:L$40),0)</f>
        <v>55</v>
      </c>
      <c r="AK74" s="9">
        <f>VLOOKUP(养成规划和标准成长!$L320,阵法、技能和修炼!$C$20:$N$40,COLUMNS(阵法、技能和修炼!$C$20:M$40),0)</f>
        <v>66.000000000000057</v>
      </c>
      <c r="AL74" s="9">
        <f>VLOOKUP(养成规划和标准成长!$L320,阵法、技能和修炼!$C$20:$N$40,COLUMNS(阵法、技能和修炼!$C$20:N$40),0)</f>
        <v>66.000000000000057</v>
      </c>
      <c r="AN74" s="1">
        <v>71</v>
      </c>
      <c r="AO74" s="9">
        <f>ROUND(属性投放!D$4+养成规划和标准成长!E$3*养成规划和标准成长!$O320*养成规划和标准成长!$P320+养成规划和标准成长!E$4*养成规划和标准成长!$V320+养成规划和标准成长!E$5*养成规划和标准成长!$R320+(养成规划和标准成长!E$12+养成规划和标准成长!E$13)*养成规划和标准成长!$N320+养成规划和标准成长!E$14*养成规划和标准成长!$O320*养成规划和标准成长!$Q320+养成规划和标准成长!E$17*10*养成规划和标准成长!$S320+养成规划和标准成长!E$18*10*养成规划和标准成长!$T320+养成规划和标准成长!E$19*养成规划和标准成长!$U320,0)</f>
        <v>3924</v>
      </c>
      <c r="AP74" s="9">
        <f>ROUND(属性投放!E$4+养成规划和标准成长!F$3*养成规划和标准成长!$O320*养成规划和标准成长!$P320+养成规划和标准成长!F$4*养成规划和标准成长!$V320+养成规划和标准成长!F$5*养成规划和标准成长!$R320+(养成规划和标准成长!F$12+养成规划和标准成长!F$13)*养成规划和标准成长!$N320+养成规划和标准成长!F$14*养成规划和标准成长!$O320*养成规划和标准成长!$Q320+养成规划和标准成长!F$17*10*养成规划和标准成长!$S320+养成规划和标准成长!F$18*10*养成规划和标准成长!$T320+养成规划和标准成长!F$19*养成规划和标准成长!$U320,0)</f>
        <v>3446</v>
      </c>
      <c r="AQ74" s="9">
        <f>ROUND(属性投放!F$4+养成规划和标准成长!G$3*养成规划和标准成长!$O320*养成规划和标准成长!$P320+养成规划和标准成长!G$4*养成规划和标准成长!$V320+养成规划和标准成长!G$5*养成规划和标准成长!$R320+(养成规划和标准成长!G$12+养成规划和标准成长!G$13)*养成规划和标准成长!$N320+养成规划和标准成长!G$14*养成规划和标准成长!$O320*养成规划和标准成长!$Q320+养成规划和标准成长!G$17*10*养成规划和标准成长!$S320+养成规划和标准成长!G$18*10*养成规划和标准成长!$T320+养成规划和标准成长!G$19*养成规划和标准成长!$U320,0)</f>
        <v>1370</v>
      </c>
      <c r="AR74" s="9">
        <f>ROUND(属性投放!G$4+养成规划和标准成长!H$3*养成规划和标准成长!$O320*养成规划和标准成长!$P320+养成规划和标准成长!H$4*养成规划和标准成长!$V320+养成规划和标准成长!H$5*养成规划和标准成长!$R320+(养成规划和标准成长!H$12+养成规划和标准成长!H$13)*养成规划和标准成长!$N320+养成规划和标准成长!H$14*养成规划和标准成长!$O320*养成规划和标准成长!$Q320+养成规划和标准成长!H$17*10*养成规划和标准成长!$S320+养成规划和标准成长!H$18*10*养成规划和标准成长!$T320+养成规划和标准成长!H$19*养成规划和标准成长!$U320,0)</f>
        <v>687</v>
      </c>
      <c r="AS74" s="9">
        <f>ROUND(属性投放!H$4+养成规划和标准成长!I$3*养成规划和标准成长!$O320*养成规划和标准成长!$P320+养成规划和标准成长!I$4*养成规划和标准成长!$V320+养成规划和标准成长!I$5*养成规划和标准成长!$R320+(养成规划和标准成长!I$12+养成规划和标准成长!I$13)*养成规划和标准成长!$N320+养成规划和标准成长!I$14*养成规划和标准成长!$O320*养成规划和标准成长!$Q320+养成规划和标准成长!I$17*10*养成规划和标准成长!$S320+养成规划和标准成长!I$18*10*养成规划和标准成长!$T320+养成规划和标准成长!I$19*养成规划和标准成长!$U320,0)</f>
        <v>1024</v>
      </c>
      <c r="AT74" s="9">
        <f>ROUND(属性投放!I$4+养成规划和标准成长!J$3*养成规划和标准成长!$O320*养成规划和标准成长!$P320+养成规划和标准成长!J$4*养成规划和标准成长!$V320+养成规划和标准成长!J$5*养成规划和标准成长!$R320+(养成规划和标准成长!J$12+养成规划和标准成长!J$13)*养成规划和标准成长!$N320+养成规划和标准成长!J$14*养成规划和标准成长!$O320*养成规划和标准成长!$Q320+养成规划和标准成长!J$17*10*养成规划和标准成长!$S320+养成规划和标准成长!J$18*10*养成规划和标准成长!$T320+养成规划和标准成长!J$19*养成规划和标准成长!$U320,0)</f>
        <v>763</v>
      </c>
      <c r="AU74" s="9">
        <f>ROUND(属性投放!J$4+养成规划和标准成长!K$3*养成规划和标准成长!$O320*养成规划和标准成长!$P320+养成规划和标准成长!K$4*养成规划和标准成长!$V320+养成规划和标准成长!K$5*养成规划和标准成长!$R320+(养成规划和标准成长!K$12+养成规划和标准成长!K$13)*养成规划和标准成长!$N320+养成规划和标准成长!K$14*养成规划和标准成长!$O320*养成规划和标准成长!$Q320+养成规划和标准成长!K$17*10*养成规划和标准成长!$S320+养成规划和标准成长!K$18*10*养成规划和标准成长!$T320+养成规划和标准成长!K$19*养成规划和标准成长!$U320,0)</f>
        <v>527</v>
      </c>
      <c r="AV74" s="9">
        <f>ROUND(属性投放!K$4+养成规划和标准成长!L$3*养成规划和标准成长!$O320*养成规划和标准成长!$P320+养成规划和标准成长!L$4*养成规划和标准成长!$V320+养成规划和标准成长!L$5*养成规划和标准成长!$R320+(养成规划和标准成长!L$12+养成规划和标准成长!L$13)*养成规划和标准成长!$N320+养成规划和标准成长!L$14*养成规划和标准成长!$O320*养成规划和标准成长!$Q320+养成规划和标准成长!L$17*10*养成规划和标准成长!$S320+养成规划和标准成长!L$18*10*养成规划和标准成长!$T320+养成规划和标准成长!L$19*养成规划和标准成长!$U320,0)</f>
        <v>353</v>
      </c>
      <c r="AW74" s="9">
        <f>ROUND(属性投放!L$4+养成规划和标准成长!M$3*养成规划和标准成长!$O320*养成规划和标准成长!$P320+养成规划和标准成长!M$4*养成规划和标准成长!$V320+养成规划和标准成长!M$5*养成规划和标准成长!$R320+(养成规划和标准成长!M$12+养成规划和标准成长!M$13)*养成规划和标准成长!$N320+养成规划和标准成长!M$14*养成规划和标准成长!$O320*养成规划和标准成长!$Q320+养成规划和标准成长!M$17*10*养成规划和标准成长!$S320+养成规划和标准成长!M$18*10*养成规划和标准成长!$T320+养成规划和标准成长!M$19*养成规划和标准成长!$U320,0)</f>
        <v>767</v>
      </c>
      <c r="AX74" s="9">
        <f>ROUND(属性投放!M$4+养成规划和标准成长!N$3*养成规划和标准成长!$O320*养成规划和标准成长!$P320+养成规划和标准成长!N$4*养成规划和标准成长!$V320+养成规划和标准成长!N$5*养成规划和标准成长!$R320+(养成规划和标准成长!N$12+养成规划和标准成长!N$13)*养成规划和标准成长!$N320+养成规划和标准成长!N$14*养成规划和标准成长!$O320*养成规划和标准成长!$Q320+养成规划和标准成长!N$17*10*养成规划和标准成长!$S320+养成规划和标准成长!N$18*10*养成规划和标准成长!$T320+养成规划和标准成长!N$19*养成规划和标准成长!$U320,0)</f>
        <v>783</v>
      </c>
      <c r="AY74" s="9">
        <f>VLOOKUP(养成规划和标准成长!$X320,阵法、技能和修炼!$C$20:$N$40,COLUMNS(阵法、技能和修炼!$C$20:G$40),0)</f>
        <v>294</v>
      </c>
      <c r="AZ74" s="9">
        <f>VLOOKUP(养成规划和标准成长!$X320,阵法、技能和修炼!$C$20:$N$40,COLUMNS(阵法、技能和修炼!$C$20:H$40),0)</f>
        <v>231</v>
      </c>
      <c r="BA74" s="9">
        <f>VLOOKUP(养成规划和标准成长!$X320,阵法、技能和修炼!$C$20:$N$40,COLUMNS(阵法、技能和修炼!$C$20:I$40),0)</f>
        <v>294</v>
      </c>
      <c r="BB74" s="9">
        <f>VLOOKUP(养成规划和标准成长!$X320,阵法、技能和修炼!$C$20:$N$40,COLUMNS(阵法、技能和修炼!$C$20:J$40),0)</f>
        <v>231</v>
      </c>
      <c r="BC74" s="9">
        <f>VLOOKUP(养成规划和标准成长!$X320,阵法、技能和修炼!$C$20:$N$40,COLUMNS(阵法、技能和修炼!$C$20:K$40),0)</f>
        <v>65</v>
      </c>
      <c r="BD74" s="9">
        <f>VLOOKUP(养成规划和标准成长!$X320,阵法、技能和修炼!$C$20:$N$40,COLUMNS(阵法、技能和修炼!$C$20:L$40),0)</f>
        <v>65</v>
      </c>
      <c r="BE74" s="9">
        <f>VLOOKUP(养成规划和标准成长!$X320,阵法、技能和修炼!$C$20:$N$40,COLUMNS(阵法、技能和修炼!$C$20:M$40),0)</f>
        <v>78.000000000000071</v>
      </c>
      <c r="BF74" s="9">
        <f>VLOOKUP(养成规划和标准成长!$X320,阵法、技能和修炼!$C$20:$N$40,COLUMNS(阵法、技能和修炼!$C$20:N$40),0)</f>
        <v>78.000000000000071</v>
      </c>
      <c r="BH74" s="1">
        <v>71</v>
      </c>
      <c r="BI74" s="9">
        <f>ROUND(属性投放!D$4+养成规划和标准成长!E$3*养成规划和标准成长!$AA320*养成规划和标准成长!$AB320+养成规划和标准成长!E$4*养成规划和标准成长!$AH320+养成规划和标准成长!E$5*养成规划和标准成长!$AD320+(养成规划和标准成长!E$12+养成规划和标准成长!E$13)*养成规划和标准成长!$Z320+养成规划和标准成长!E$14*养成规划和标准成长!$AA320*养成规划和标准成长!$AC320+养成规划和标准成长!E$17*10*养成规划和标准成长!$AE320+养成规划和标准成长!E$18*10*养成规划和标准成长!$AF320+养成规划和标准成长!E$19*养成规划和标准成长!$AG320,0)</f>
        <v>4338</v>
      </c>
      <c r="BJ74" s="9">
        <f>ROUND(属性投放!E$4+养成规划和标准成长!F$3*养成规划和标准成长!$AA320*养成规划和标准成长!$AB320+养成规划和标准成长!F$4*养成规划和标准成长!$AH320+养成规划和标准成长!F$5*养成规划和标准成长!$AD320+(养成规划和标准成长!F$12+养成规划和标准成长!F$13)*养成规划和标准成长!$Z320+养成规划和标准成长!F$14*养成规划和标准成长!$AA320*养成规划和标准成长!$AC320+养成规划和标准成长!F$17*10*养成规划和标准成长!$AE320+养成规划和标准成长!F$18*10*养成规划和标准成长!$AF320+养成规划和标准成长!F$19*养成规划和标准成长!$AG320,0)</f>
        <v>3609</v>
      </c>
      <c r="BK74" s="9">
        <f>ROUND(属性投放!F$4+养成规划和标准成长!G$3*养成规划和标准成长!$AA320*养成规划和标准成长!$AB320+养成规划和标准成长!G$4*养成规划和标准成长!$AH320+养成规划和标准成长!G$5*养成规划和标准成长!$AD320+(养成规划和标准成长!G$12+养成规划和标准成长!G$13)*养成规划和标准成长!$Z320+养成规划和标准成长!G$14*养成规划和标准成长!$AA320*养成规划和标准成长!$AC320+养成规划和标准成长!G$17*10*养成规划和标准成长!$AE320+养成规划和标准成长!G$18*10*养成规划和标准成长!$AF320+养成规划和标准成长!G$19*养成规划和标准成长!$AG320,0)</f>
        <v>1477</v>
      </c>
      <c r="BL74" s="9">
        <f>ROUND(属性投放!G$4+养成规划和标准成长!H$3*养成规划和标准成长!$AA320*养成规划和标准成长!$AB320+养成规划和标准成长!H$4*养成规划和标准成长!$AH320+养成规划和标准成长!H$5*养成规划和标准成长!$AD320+(养成规划和标准成长!H$12+养成规划和标准成长!H$13)*养成规划和标准成长!$Z320+养成规划和标准成长!H$14*养成规划和标准成长!$AA320*养成规划和标准成长!$AC320+养成规划和标准成长!H$17*10*养成规划和标准成长!$AE320+养成规划和标准成长!H$18*10*养成规划和标准成长!$AF320+养成规划和标准成长!H$19*养成规划和标准成长!$AG320,0)</f>
        <v>766</v>
      </c>
      <c r="BM74" s="9">
        <f>ROUND(属性投放!H$4+养成规划和标准成长!I$3*养成规划和标准成长!$AA320*养成规划和标准成长!$AB320+养成规划和标准成长!I$4*养成规划和标准成长!$AH320+养成规划和标准成长!I$5*养成规划和标准成长!$AD320+(养成规划和标准成长!I$12+养成规划和标准成长!I$13)*养成规划和标准成长!$Z320+养成规划和标准成长!I$14*养成规划和标准成长!$AA320*养成规划和标准成长!$AC320+养成规划和标准成长!I$17*10*养成规划和标准成长!$AE320+养成规划和标准成长!I$18*10*养成规划和标准成长!$AF320+养成规划和标准成长!I$19*养成规划和标准成长!$AG320,0)</f>
        <v>1099</v>
      </c>
      <c r="BN74" s="9">
        <f>ROUND(属性投放!I$4+养成规划和标准成长!J$3*养成规划和标准成长!$AA320*养成规划和标准成长!$AB320+养成规划和标准成长!J$4*养成规划和标准成长!$AH320+养成规划和标准成长!J$5*养成规划和标准成长!$AD320+(养成规划和标准成长!J$12+养成规划和标准成长!J$13)*养成规划和标准成长!$Z320+养成规划和标准成长!J$14*养成规划和标准成长!$AA320*养成规划和标准成长!$AC320+养成规划和标准成长!J$17*10*养成规划和标准成长!$AE320+养成规划和标准成长!J$18*10*养成规划和标准成长!$AF320+养成规划和标准成长!J$19*养成规划和标准成长!$AG320,0)</f>
        <v>827</v>
      </c>
      <c r="BO74" s="9">
        <f>ROUND(属性投放!J$4+养成规划和标准成长!K$3*养成规划和标准成长!$AA320*养成规划和标准成长!$AB320+养成规划和标准成长!K$4*养成规划和标准成长!$AH320+养成规划和标准成长!K$5*养成规划和标准成长!$AD320+(养成规划和标准成长!K$12+养成规划和标准成长!K$13)*养成规划和标准成长!$Z320+养成规划和标准成长!K$14*养成规划和标准成长!$AA320*养成规划和标准成长!$AC320+养成规划和标准成长!K$17*10*养成规划和标准成长!$AE320+养成规划和标准成长!K$18*10*养成规划和标准成长!$AF320+养成规划和标准成长!K$19*养成规划和标准成长!$AG320,0)</f>
        <v>567</v>
      </c>
      <c r="BP74" s="9">
        <f>ROUND(属性投放!K$4+养成规划和标准成长!L$3*养成规划和标准成长!$AA320*养成规划和标准成长!$AB320+养成规划和标准成长!L$4*养成规划和标准成长!$AH320+养成规划和标准成长!L$5*养成规划和标准成长!$AD320+(养成规划和标准成长!L$12+养成规划和标准成长!L$13)*养成规划和标准成长!$Z320+养成规划和标准成长!L$14*养成规划和标准成长!$AA320*养成规划和标准成长!$AC320+养成规划和标准成长!L$17*10*养成规划和标准成长!$AE320+养成规划和标准成长!L$18*10*养成规划和标准成长!$AF320+养成规划和标准成长!L$19*养成规划和标准成长!$AG320,0)</f>
        <v>402</v>
      </c>
      <c r="BQ74" s="9">
        <f>ROUND(属性投放!L$4+养成规划和标准成长!M$3*养成规划和标准成长!$AA320*养成规划和标准成长!$AB320+养成规划和标准成长!M$4*养成规划和标准成长!$AH320+养成规划和标准成长!M$5*养成规划和标准成长!$AD320+(养成规划和标准成长!M$12+养成规划和标准成长!M$13)*养成规划和标准成长!$Z320+养成规划和标准成长!M$14*养成规划和标准成长!$AA320*养成规划和标准成长!$AC320+养成规划和标准成长!M$17*10*养成规划和标准成长!$AE320+养成规划和标准成长!M$18*10*养成规划和标准成长!$AF320+养成规划和标准成长!M$19*养成规划和标准成长!$AG320,0)</f>
        <v>781</v>
      </c>
      <c r="BR74" s="9">
        <f>ROUND(属性投放!M$4+养成规划和标准成长!N$3*养成规划和标准成长!$AA320*养成规划和标准成长!$AB320+养成规划和标准成长!N$4*养成规划和标准成长!$AH320+养成规划和标准成长!N$5*养成规划和标准成长!$AD320+(养成规划和标准成长!N$12+养成规划和标准成长!N$13)*养成规划和标准成长!$Z320+养成规划和标准成长!N$14*养成规划和标准成长!$AA320*养成规划和标准成长!$AC320+养成规划和标准成长!N$17*10*养成规划和标准成长!$AE320+养成规划和标准成长!N$18*10*养成规划和标准成长!$AF320+养成规划和标准成长!N$19*养成规划和标准成长!$AG320,0)</f>
        <v>799</v>
      </c>
      <c r="BS74" s="9">
        <f>VLOOKUP(养成规划和标准成长!$AJ320,阵法、技能和修炼!$C$20:$N$40,COLUMNS(阵法、技能和修炼!$C$20:G$40),0)</f>
        <v>319</v>
      </c>
      <c r="BT74" s="9">
        <f>VLOOKUP(养成规划和标准成长!$AJ320,阵法、技能和修炼!$C$20:$N$40,COLUMNS(阵法、技能和修炼!$C$20:H$40),0)</f>
        <v>246</v>
      </c>
      <c r="BU74" s="9">
        <f>VLOOKUP(养成规划和标准成长!$AJ320,阵法、技能和修炼!$C$20:$N$40,COLUMNS(阵法、技能和修炼!$C$20:I$40),0)</f>
        <v>319</v>
      </c>
      <c r="BV74" s="9">
        <f>VLOOKUP(养成规划和标准成长!$AJ320,阵法、技能和修炼!$C$20:$N$40,COLUMNS(阵法、技能和修炼!$C$20:J$40),0)</f>
        <v>246</v>
      </c>
      <c r="BW74" s="9">
        <f>VLOOKUP(养成规划和标准成长!$AJ320,阵法、技能和修炼!$C$20:$N$40,COLUMNS(阵法、技能和修炼!$C$20:K$40),0)</f>
        <v>70</v>
      </c>
      <c r="BX74" s="9">
        <f>VLOOKUP(养成规划和标准成长!$AJ320,阵法、技能和修炼!$C$20:$N$40,COLUMNS(阵法、技能和修炼!$C$20:L$40),0)</f>
        <v>70</v>
      </c>
      <c r="BY74" s="9">
        <f>VLOOKUP(养成规划和标准成长!$AJ320,阵法、技能和修炼!$C$20:$N$40,COLUMNS(阵法、技能和修炼!$C$20:M$40),0)</f>
        <v>84.000000000000071</v>
      </c>
      <c r="BZ74" s="9">
        <f>VLOOKUP(养成规划和标准成长!$AJ320,阵法、技能和修炼!$C$20:$N$40,COLUMNS(阵法、技能和修炼!$C$20:N$40),0)</f>
        <v>84.000000000000071</v>
      </c>
    </row>
    <row r="75" spans="1:78">
      <c r="A75" s="1">
        <v>72</v>
      </c>
      <c r="B75" s="9">
        <f>ROUND(属性投放!D$4+养成规划和标准成长!E$3*养成规划和标准成长!$O168*养成规划和标准成长!$P168+养成规划和标准成长!E$4*养成规划和标准成长!$V168+养成规划和标准成长!E$5*养成规划和标准成长!$R168+(养成规划和标准成长!E$12+养成规划和标准成长!E$13)*养成规划和标准成长!$N168+养成规划和标准成长!E$14*养成规划和标准成长!$O168*养成规划和标准成长!$Q168+养成规划和标准成长!E$17*10*养成规划和标准成长!$S168+养成规划和标准成长!E$18*10*养成规划和标准成长!$T168+养成规划和标准成长!E$19*养成规划和标准成长!$U168,0)</f>
        <v>3090</v>
      </c>
      <c r="C75" s="9">
        <f>ROUND(属性投放!E$4+养成规划和标准成长!F$3*养成规划和标准成长!$O168*养成规划和标准成长!$P168+养成规划和标准成长!F$4*养成规划和标准成长!$V168+养成规划和标准成长!F$5*养成规划和标准成长!$R168+(养成规划和标准成长!F$12+养成规划和标准成长!F$13)*养成规划和标准成长!$N168+养成规划和标准成长!F$14*养成规划和标准成长!$O168*养成规划和标准成长!$Q168+养成规划和标准成长!F$17*10*养成规划和标准成长!$S168+养成规划和标准成长!F$18*10*养成规划和标准成长!$T168+养成规划和标准成长!F$19*养成规划和标准成长!$U168,0)</f>
        <v>3081</v>
      </c>
      <c r="D75" s="9">
        <f>ROUND(属性投放!F$4+养成规划和标准成长!G$3*养成规划和标准成长!$O168*养成规划和标准成长!$P168+养成规划和标准成长!G$4*养成规划和标准成长!$V168+养成规划和标准成长!G$5*养成规划和标准成长!$R168+(养成规划和标准成长!G$12+养成规划和标准成长!G$13)*养成规划和标准成长!$N168+养成规划和标准成长!G$14*养成规划和标准成长!$O168*养成规划和标准成长!$Q168+养成规划和标准成长!G$17*10*养成规划和标准成长!$S168+养成规划和标准成长!G$18*10*养成规划和标准成长!$T168+养成规划和标准成长!G$19*养成规划和标准成长!$U168,0)</f>
        <v>1149</v>
      </c>
      <c r="E75" s="9">
        <f>ROUND(属性投放!G$4+养成规划和标准成长!H$3*养成规划和标准成长!$O168*养成规划和标准成长!$P168+养成规划和标准成长!H$4*养成规划和标准成长!$V168+养成规划和标准成长!H$5*养成规划和标准成长!$R168+(养成规划和标准成长!H$12+养成规划和标准成长!H$13)*养成规划和标准成长!$N168+养成规划和标准成长!H$14*养成规划和标准成长!$O168*养成规划和标准成长!$Q168+养成规划和标准成长!H$17*10*养成规划和标准成长!$S168+养成规划和标准成长!H$18*10*养成规划和标准成长!$T168+养成规划和标准成长!H$19*养成规划和标准成长!$U168,0)</f>
        <v>517</v>
      </c>
      <c r="F75" s="9">
        <f>ROUND(属性投放!H$4+养成规划和标准成长!I$3*养成规划和标准成长!$O168*养成规划和标准成长!$P168+养成规划和标准成长!I$4*养成规划和标准成长!$V168+养成规划和标准成长!I$5*养成规划和标准成长!$R168+(养成规划和标准成长!I$12+养成规划和标准成长!I$13)*养成规划和标准成长!$N168+养成规划和标准成长!I$14*养成规划和标准成长!$O168*养成规划和标准成长!$Q168+养成规划和标准成长!I$17*10*养成规划和标准成长!$S168+养成规划和标准成长!I$18*10*养成规划和标准成长!$T168+养成规划和标准成长!I$19*养成规划和标准成长!$U168,0)</f>
        <v>874</v>
      </c>
      <c r="G75" s="9">
        <f>ROUND(属性投放!I$4+养成规划和标准成长!J$3*养成规划和标准成长!$O168*养成规划和标准成长!$P168+养成规划和标准成长!J$4*养成规划和标准成长!$V168+养成规划和标准成长!J$5*养成规划和标准成长!$R168+(养成规划和标准成长!J$12+养成规划和标准成长!J$13)*养成规划和标准成长!$N168+养成规划和标准成长!J$14*养成规划和标准成长!$O168*养成规划和标准成长!$Q168+养成规划和标准成长!J$17*10*养成规划和标准成长!$S168+养成规划和标准成长!J$18*10*养成规划和标准成长!$T168+养成规划和标准成长!J$19*养成规划和标准成长!$U168,0)</f>
        <v>629</v>
      </c>
      <c r="H75" s="9">
        <f>ROUND(属性投放!J$4+养成规划和标准成长!K$3*养成规划和标准成长!$O168*养成规划和标准成长!$P168+养成规划和标准成长!K$4*养成规划和标准成长!$V168+养成规划和标准成长!K$5*养成规划和标准成长!$R168+(养成规划和标准成长!K$12+养成规划和标准成长!K$13)*养成规划和标准成长!$N168+养成规划和标准成长!K$14*养成规划和标准成长!$O168*养成规划和标准成长!$Q168+养成规划和标准成长!K$17*10*养成规划和标准成长!$S168+养成规划和标准成长!K$18*10*养成规划和标准成长!$T168+养成规划和标准成长!K$19*养成规划和标准成长!$U168,0)</f>
        <v>434</v>
      </c>
      <c r="I75" s="9">
        <f>ROUND(属性投放!K$4+养成规划和标准成长!L$3*养成规划和标准成长!$O168*养成规划和标准成长!$P168+养成规划和标准成长!L$4*养成规划和标准成长!$V168+养成规划和标准成长!L$5*养成规划和标准成长!$R168+(养成规划和标准成长!L$12+养成规划和标准成长!L$13)*养成规划和标准成长!$N168+养成规划和标准成长!L$14*养成规划和标准成长!$O168*养成规划和标准成长!$Q168+养成规划和标准成长!L$17*10*养成规划和标准成长!$S168+养成规划和标准成长!L$18*10*养成规划和标准成长!$T168+养成规划和标准成长!L$19*养成规划和标准成长!$U168,0)</f>
        <v>239</v>
      </c>
      <c r="J75" s="9">
        <f>ROUND(属性投放!L$4+养成规划和标准成长!M$3*养成规划和标准成长!$O168*养成规划和标准成长!$P168+养成规划和标准成长!M$4*养成规划和标准成长!$V168+养成规划和标准成长!M$5*养成规划和标准成长!$R168+(养成规划和标准成长!M$12+养成规划和标准成长!M$13)*养成规划和标准成长!$N168+养成规划和标准成长!M$14*养成规划和标准成长!$O168*养成规划和标准成长!$Q168+养成规划和标准成长!M$17*10*养成规划和标准成长!$S168+养成规划和标准成长!M$18*10*养成规划和标准成长!$T168+养成规划和标准成长!M$19*养成规划和标准成长!$U168,0)</f>
        <v>747</v>
      </c>
      <c r="K75" s="9">
        <f>ROUND(属性投放!M$4+养成规划和标准成长!N$3*养成规划和标准成长!$O168*养成规划和标准成长!$P168+养成规划和标准成长!N$4*养成规划和标准成长!$V168+养成规划和标准成长!N$5*养成规划和标准成长!$R168+(养成规划和标准成长!N$12+养成规划和标准成长!N$13)*养成规划和标准成长!$N168+养成规划和标准成长!N$14*养成规划和标准成长!$O168*养成规划和标准成长!$Q168+养成规划和标准成长!N$17*10*养成规划和标准成长!$S168+养成规划和标准成长!N$18*10*养成规划和标准成长!$T168+养成规划和标准成长!N$19*养成规划和标准成长!$U168,0)</f>
        <v>756</v>
      </c>
      <c r="L75" s="9">
        <f>VLOOKUP(养成规划和标准成长!$X168,阵法、技能和修炼!$C$20:$N$40,COLUMNS(阵法、技能和修炼!$C$20:G$40),0)</f>
        <v>219</v>
      </c>
      <c r="M75" s="9">
        <f>VLOOKUP(养成规划和标准成长!$X168,阵法、技能和修炼!$C$20:$N$40,COLUMNS(阵法、技能和修炼!$C$20:H$40),0)</f>
        <v>183</v>
      </c>
      <c r="N75" s="9">
        <f>VLOOKUP(养成规划和标准成长!$X168,阵法、技能和修炼!$C$20:$N$40,COLUMNS(阵法、技能和修炼!$C$20:I$40),0)</f>
        <v>219</v>
      </c>
      <c r="O75" s="9">
        <f>VLOOKUP(养成规划和标准成长!$X168,阵法、技能和修炼!$C$20:$N$40,COLUMNS(阵法、技能和修炼!$C$20:J$40),0)</f>
        <v>183</v>
      </c>
      <c r="P75" s="9">
        <f>VLOOKUP(养成规划和标准成长!$X168,阵法、技能和修炼!$C$20:$N$40,COLUMNS(阵法、技能和修炼!$C$20:K$40),0)</f>
        <v>50</v>
      </c>
      <c r="Q75" s="9">
        <f>VLOOKUP(养成规划和标准成长!$X168,阵法、技能和修炼!$C$20:$N$40,COLUMNS(阵法、技能和修炼!$C$20:L$40),0)</f>
        <v>50</v>
      </c>
      <c r="R75" s="9">
        <f>VLOOKUP(养成规划和标准成长!$X168,阵法、技能和修炼!$C$20:$N$40,COLUMNS(阵法、技能和修炼!$C$20:M$40),0)</f>
        <v>60.000000000000057</v>
      </c>
      <c r="S75" s="9">
        <f>VLOOKUP(养成规划和标准成长!$X168,阵法、技能和修炼!$C$20:$N$40,COLUMNS(阵法、技能和修炼!$C$20:N$40),0)</f>
        <v>60.000000000000057</v>
      </c>
      <c r="T75" s="1">
        <v>72</v>
      </c>
      <c r="U75" s="9">
        <f>ROUND(属性投放!D$4+养成规划和标准成长!E$3*养成规划和标准成长!$C321*养成规划和标准成长!$D321+养成规划和标准成长!E$4*养成规划和标准成长!$J321+养成规划和标准成长!E$5*养成规划和标准成长!$F321+(养成规划和标准成长!E$12+养成规划和标准成长!E$13)*养成规划和标准成长!$B321+养成规划和标准成长!E$14*养成规划和标准成长!$C321*养成规划和标准成长!$E321+养成规划和标准成长!E$17*10*养成规划和标准成长!$G321+养成规划和标准成长!E$18*10*养成规划和标准成长!$H321+养成规划和标准成长!E$19*养成规划和标准成长!$I321,0)</f>
        <v>3448</v>
      </c>
      <c r="V75" s="9">
        <f>ROUND(属性投放!E$4+养成规划和标准成长!F$3*养成规划和标准成长!$C321*养成规划和标准成长!$D321+养成规划和标准成长!F$4*养成规划和标准成长!$J321+养成规划和标准成长!F$5*养成规划和标准成长!$F321+(养成规划和标准成长!F$12+养成规划和标准成长!F$13)*养成规划和标准成长!$B321+养成规划和标准成长!F$14*养成规划和标准成长!$C321*养成规划和标准成长!$E321+养成规划和标准成长!F$17*10*养成规划和标准成长!$G321+养成规划和标准成长!F$18*10*养成规划和标准成长!$H321+养成规划和标准成长!F$19*养成规划和标准成长!$I321,0)</f>
        <v>3280</v>
      </c>
      <c r="W75" s="9">
        <f>ROUND(属性投放!F$4+养成规划和标准成长!G$3*养成规划和标准成长!$C321*养成规划和标准成长!$D321+养成规划和标准成长!G$4*养成规划和标准成长!$J321+养成规划和标准成长!G$5*养成规划和标准成长!$F321+(养成规划和标准成长!G$12+养成规划和标准成长!G$13)*养成规划和标准成长!$B321+养成规划和标准成长!G$14*养成规划和标准成长!$C321*养成规划和标准成长!$E321+养成规划和标准成长!G$17*10*养成规划和标准成长!$G321+养成规划和标准成长!G$18*10*养成规划和标准成长!$H321+养成规划和标准成长!G$19*养成规划和标准成长!$I321,0)</f>
        <v>1249</v>
      </c>
      <c r="X75" s="9">
        <f>ROUND(属性投放!G$4+养成规划和标准成长!H$3*养成规划和标准成长!$C321*养成规划和标准成长!$D321+养成规划和标准成长!H$4*养成规划和标准成长!$J321+养成规划和标准成长!H$5*养成规划和标准成长!$F321+(养成规划和标准成长!H$12+养成规划和标准成长!H$13)*养成规划和标准成长!$B321+养成规划和标准成长!H$14*养成规划和标准成长!$C321*养成规划和标准成长!$E321+养成规划和标准成长!H$17*10*养成规划和标准成长!$G321+养成规划和标准成长!H$18*10*养成规划和标准成长!$H321+养成规划和标准成长!H$19*养成规划和标准成长!$I321,0)</f>
        <v>589</v>
      </c>
      <c r="Y75" s="9">
        <f>ROUND(属性投放!H$4+养成规划和标准成长!I$3*养成规划和标准成长!$C321*养成规划和标准成长!$D321+养成规划和标准成长!I$4*养成规划和标准成长!$J321+养成规划和标准成长!I$5*养成规划和标准成长!$F321+(养成规划和标准成长!I$12+养成规划和标准成长!I$13)*养成规划和标准成长!$B321+养成规划和标准成长!I$14*养成规划和标准成长!$C321*养成规划和标准成长!$E321+养成规划和标准成长!I$17*10*养成规划和标准成长!$G321+养成规划和标准成长!I$18*10*养成规划和标准成长!$H321+养成规划和标准成长!I$19*养成规划和标准成长!$I321,0)</f>
        <v>938</v>
      </c>
      <c r="Z75" s="9">
        <f>ROUND(属性投放!I$4+养成规划和标准成长!J$3*养成规划和标准成长!$C321*养成规划和标准成长!$D321+养成规划和标准成长!J$4*养成规划和标准成长!$J321+养成规划和标准成长!J$5*养成规划和标准成长!$F321+(养成规划和标准成长!J$12+养成规划和标准成长!J$13)*养成规划和标准成长!$B321+养成规划和标准成长!J$14*养成规划和标准成长!$C321*养成规划和标准成长!$E321+养成规划和标准成长!J$17*10*养成规划和标准成长!$G321+养成规划和标准成长!J$18*10*养成规划和标准成长!$H321+养成规划和标准成长!J$19*养成规划和标准成长!$I321,0)</f>
        <v>684</v>
      </c>
      <c r="AA75" s="9">
        <f>ROUND(属性投放!J$4+养成规划和标准成长!K$3*养成规划和标准成长!$C321*养成规划和标准成长!$D321+养成规划和标准成长!K$4*养成规划和标准成长!$J321+养成规划和标准成长!K$5*养成规划和标准成长!$F321+(养成规划和标准成长!K$12+养成规划和标准成长!K$13)*养成规划和标准成长!$B321+养成规划和标准成长!K$14*养成规划和标准成长!$C321*养成规划和标准成长!$E321+养成规划和标准成长!K$17*10*养成规划和标准成长!$G321+养成规划和标准成长!K$18*10*养成规划和标准成长!$H321+养成规划和标准成长!K$19*养成规划和标准成长!$I321,0)</f>
        <v>475</v>
      </c>
      <c r="AB75" s="9">
        <f>ROUND(属性投放!K$4+养成规划和标准成长!L$3*养成规划和标准成长!$C321*养成规划和标准成长!$D321+养成规划和标准成长!L$4*养成规划和标准成长!$J321+养成规划和标准成长!L$5*养成规划和标准成长!$F321+(养成规划和标准成长!L$12+养成规划和标准成长!L$13)*养成规划和标准成长!$B321+养成规划和标准成长!L$14*养成规划和标准成长!$C321*养成规划和标准成长!$E321+养成规划和标准成长!L$17*10*养成规划和标准成长!$G321+养成规划和标准成长!L$18*10*养成规划和标准成长!$H321+养成规划和标准成长!L$19*养成规划和标准成长!$I321,0)</f>
        <v>289</v>
      </c>
      <c r="AC75" s="9">
        <f>ROUND(属性投放!L$4+养成规划和标准成长!M$3*养成规划和标准成长!$C321*养成规划和标准成长!$D321+养成规划和标准成长!M$4*养成规划和标准成长!$J321+养成规划和标准成长!M$5*养成规划和标准成长!$F321+(养成规划和标准成长!M$12+养成规划和标准成长!M$13)*养成规划和标准成长!$B321+养成规划和标准成长!M$14*养成规划和标准成长!$C321*养成规划和标准成长!$E321+养成规划和标准成长!M$17*10*养成规划和标准成长!$G321+养成规划和标准成长!M$18*10*养成规划和标准成长!$H321+养成规划和标准成长!M$19*养成规划和标准成长!$I321,0)</f>
        <v>758</v>
      </c>
      <c r="AD75" s="9">
        <f>ROUND(属性投放!M$4+养成规划和标准成长!N$3*养成规划和标准成长!$C321*养成规划和标准成长!$D321+养成规划和标准成长!N$4*养成规划和标准成长!$J321+养成规划和标准成长!N$5*养成规划和标准成长!$F321+(养成规划和标准成长!N$12+养成规划和标准成长!N$13)*养成规划和标准成长!$B321+养成规划和标准成长!N$14*养成规划和标准成长!$C321*养成规划和标准成长!$E321+养成规划和标准成长!N$17*10*养成规划和标准成长!$G321+养成规划和标准成长!N$18*10*养成规划和标准成长!$H321+养成规划和标准成长!N$19*养成规划和标准成长!$I321,0)</f>
        <v>770</v>
      </c>
      <c r="AE75" s="9">
        <f>VLOOKUP(养成规划和标准成长!$L321,阵法、技能和修炼!$C$20:$N$40,COLUMNS(阵法、技能和修炼!$C$20:G$40),0)</f>
        <v>243</v>
      </c>
      <c r="AF75" s="9">
        <f>VLOOKUP(养成规划和标准成长!$L321,阵法、技能和修炼!$C$20:$N$40,COLUMNS(阵法、技能和修炼!$C$20:H$40),0)</f>
        <v>199</v>
      </c>
      <c r="AG75" s="9">
        <f>VLOOKUP(养成规划和标准成长!$L321,阵法、技能和修炼!$C$20:$N$40,COLUMNS(阵法、技能和修炼!$C$20:I$40),0)</f>
        <v>243</v>
      </c>
      <c r="AH75" s="9">
        <f>VLOOKUP(养成规划和标准成长!$L321,阵法、技能和修炼!$C$20:$N$40,COLUMNS(阵法、技能和修炼!$C$20:J$40),0)</f>
        <v>199</v>
      </c>
      <c r="AI75" s="9">
        <f>VLOOKUP(养成规划和标准成长!$L321,阵法、技能和修炼!$C$20:$N$40,COLUMNS(阵法、技能和修炼!$C$20:K$40),0)</f>
        <v>55</v>
      </c>
      <c r="AJ75" s="9">
        <f>VLOOKUP(养成规划和标准成长!$L321,阵法、技能和修炼!$C$20:$N$40,COLUMNS(阵法、技能和修炼!$C$20:L$40),0)</f>
        <v>55</v>
      </c>
      <c r="AK75" s="9">
        <f>VLOOKUP(养成规划和标准成长!$L321,阵法、技能和修炼!$C$20:$N$40,COLUMNS(阵法、技能和修炼!$C$20:M$40),0)</f>
        <v>66.000000000000057</v>
      </c>
      <c r="AL75" s="9">
        <f>VLOOKUP(养成规划和标准成长!$L321,阵法、技能和修炼!$C$20:$N$40,COLUMNS(阵法、技能和修炼!$C$20:N$40),0)</f>
        <v>66.000000000000057</v>
      </c>
      <c r="AN75" s="1">
        <v>72</v>
      </c>
      <c r="AO75" s="9">
        <f>ROUND(属性投放!D$4+养成规划和标准成长!E$3*养成规划和标准成长!$O321*养成规划和标准成长!$P321+养成规划和标准成长!E$4*养成规划和标准成长!$V321+养成规划和标准成长!E$5*养成规划和标准成长!$R321+(养成规划和标准成长!E$12+养成规划和标准成长!E$13)*养成规划和标准成长!$N321+养成规划和标准成长!E$14*养成规划和标准成长!$O321*养成规划和标准成长!$Q321+养成规划和标准成长!E$17*10*养成规划和标准成长!$S321+养成规划和标准成长!E$18*10*养成规划和标准成长!$T321+养成规划和标准成长!E$19*养成规划和标准成长!$U321,0)</f>
        <v>3951</v>
      </c>
      <c r="AP75" s="9">
        <f>ROUND(属性投放!E$4+养成规划和标准成长!F$3*养成规划和标准成长!$O321*养成规划和标准成长!$P321+养成规划和标准成长!F$4*养成规划和标准成长!$V321+养成规划和标准成长!F$5*养成规划和标准成长!$R321+(养成规划和标准成长!F$12+养成规划和标准成长!F$13)*养成规划和标准成长!$N321+养成规划和标准成长!F$14*养成规划和标准成长!$O321*养成规划和标准成长!$Q321+养成规划和标准成长!F$17*10*养成规划和标准成长!$S321+养成规划和标准成长!F$18*10*养成规划和标准成长!$T321+养成规划和标准成长!F$19*养成规划和标准成长!$U321,0)</f>
        <v>3480</v>
      </c>
      <c r="AQ75" s="9">
        <f>ROUND(属性投放!F$4+养成规划和标准成长!G$3*养成规划和标准成长!$O321*养成规划和标准成长!$P321+养成规划和标准成长!G$4*养成规划和标准成长!$V321+养成规划和标准成长!G$5*养成规划和标准成长!$R321+(养成规划和标准成长!G$12+养成规划和标准成长!G$13)*养成规划和标准成长!$N321+养成规划和标准成长!G$14*养成规划和标准成长!$O321*养成规划和标准成长!$Q321+养成规划和标准成长!G$17*10*养成规划和标准成长!$S321+养成规划和标准成长!G$18*10*养成规划和标准成长!$T321+养成规划和标准成长!G$19*养成规划和标准成长!$U321,0)</f>
        <v>1378</v>
      </c>
      <c r="AR75" s="9">
        <f>ROUND(属性投放!G$4+养成规划和标准成长!H$3*养成规划和标准成长!$O321*养成规划和标准成长!$P321+养成规划和标准成长!H$4*养成规划和标准成长!$V321+养成规划和标准成长!H$5*养成规划和标准成长!$R321+(养成规划和标准成长!H$12+养成规划和标准成长!H$13)*养成规划和标准成长!$N321+养成规划和标准成长!H$14*养成规划和标准成长!$O321*养成规划和标准成长!$Q321+养成规划和标准成长!H$17*10*养成规划和标准成长!$S321+养成规划和标准成长!H$18*10*养成规划和标准成长!$T321+养成规划和标准成长!H$19*养成规划和标准成长!$U321,0)</f>
        <v>690</v>
      </c>
      <c r="AS75" s="9">
        <f>ROUND(属性投放!H$4+养成规划和标准成长!I$3*养成规划和标准成长!$O321*养成规划和标准成长!$P321+养成规划和标准成长!I$4*养成规划和标准成长!$V321+养成规划和标准成长!I$5*养成规划和标准成长!$R321+(养成规划和标准成长!I$12+养成规划和标准成长!I$13)*养成规划和标准成长!$N321+养成规划和标准成长!I$14*养成规划和标准成长!$O321*养成规划和标准成长!$Q321+养成规划和标准成长!I$17*10*养成规划和标准成长!$S321+养成规划和标准成长!I$18*10*养成规划和标准成长!$T321+养成规划和标准成长!I$19*养成规划和标准成长!$U321,0)</f>
        <v>1031</v>
      </c>
      <c r="AT75" s="9">
        <f>ROUND(属性投放!I$4+养成规划和标准成长!J$3*养成规划和标准成长!$O321*养成规划和标准成长!$P321+养成规划和标准成长!J$4*养成规划和标准成长!$V321+养成规划和标准成长!J$5*养成规划和标准成长!$R321+(养成规划和标准成长!J$12+养成规划和标准成长!J$13)*养成规划和标准成长!$N321+养成规划和标准成长!J$14*养成规划和标准成长!$O321*养成规划和标准成长!$Q321+养成规划和标准成长!J$17*10*养成规划和标准成长!$S321+养成规划和标准成长!J$18*10*养成规划和标准成长!$T321+养成规划和标准成长!J$19*养成规划和标准成长!$U321,0)</f>
        <v>768</v>
      </c>
      <c r="AU75" s="9">
        <f>ROUND(属性投放!J$4+养成规划和标准成长!K$3*养成规划和标准成长!$O321*养成规划和标准成长!$P321+养成规划和标准成长!K$4*养成规划和标准成长!$V321+养成规划和标准成长!K$5*养成规划和标准成长!$R321+(养成规划和标准成长!K$12+养成规划和标准成长!K$13)*养成规划和标准成长!$N321+养成规划和标准成长!K$14*养成规划和标准成长!$O321*养成规划和标准成长!$Q321+养成规划和标准成长!K$17*10*养成规划和标准成长!$S321+养成规划和标准成长!K$18*10*养成规划和标准成长!$T321+养成规划和标准成长!K$19*养成规划和标准成长!$U321,0)</f>
        <v>531</v>
      </c>
      <c r="AV75" s="9">
        <f>ROUND(属性投放!K$4+养成规划和标准成长!L$3*养成规划和标准成长!$O321*养成规划和标准成长!$P321+养成规划和标准成长!L$4*养成规划和标准成长!$V321+养成规划和标准成长!L$5*养成规划和标准成长!$R321+(养成规划和标准成长!L$12+养成规划和标准成长!L$13)*养成规划和标准成长!$N321+养成规划和标准成长!L$14*养成规划和标准成长!$O321*养成规划和标准成长!$Q321+养成规划和标准成长!L$17*10*养成规划和标准成长!$S321+养成规划和标准成长!L$18*10*养成规划和标准成长!$T321+养成规划和标准成长!L$19*养成规划和标准成长!$U321,0)</f>
        <v>353</v>
      </c>
      <c r="AW75" s="9">
        <f>ROUND(属性投放!L$4+养成规划和标准成长!M$3*养成规划和标准成长!$O321*养成规划和标准成长!$P321+养成规划和标准成长!M$4*养成规划和标准成长!$V321+养成规划和标准成长!M$5*养成规划和标准成长!$R321+(养成规划和标准成长!M$12+养成规划和标准成长!M$13)*养成规划和标准成长!$N321+养成规划和标准成长!M$14*养成规划和标准成长!$O321*养成规划和标准成长!$Q321+养成规划和标准成长!M$17*10*养成规划和标准成长!$S321+养成规划和标准成长!M$18*10*养成规划和标准成长!$T321+养成规划和标准成长!M$19*养成规划和标准成长!$U321,0)</f>
        <v>777</v>
      </c>
      <c r="AX75" s="9">
        <f>ROUND(属性投放!M$4+养成规划和标准成长!N$3*养成规划和标准成长!$O321*养成规划和标准成长!$P321+养成规划和标准成长!N$4*养成规划和标准成长!$V321+养成规划和标准成长!N$5*养成规划和标准成长!$R321+(养成规划和标准成长!N$12+养成规划和标准成长!N$13)*养成规划和标准成长!$N321+养成规划和标准成长!N$14*养成规划和标准成长!$O321*养成规划和标准成长!$Q321+养成规划和标准成长!N$17*10*养成规划和标准成长!$S321+养成规划和标准成长!N$18*10*养成规划和标准成长!$T321+养成规划和标准成长!N$19*养成规划和标准成长!$U321,0)</f>
        <v>793</v>
      </c>
      <c r="AY75" s="9">
        <f>VLOOKUP(养成规划和标准成长!$X321,阵法、技能和修炼!$C$20:$N$40,COLUMNS(阵法、技能和修炼!$C$20:G$40),0)</f>
        <v>294</v>
      </c>
      <c r="AZ75" s="9">
        <f>VLOOKUP(养成规划和标准成长!$X321,阵法、技能和修炼!$C$20:$N$40,COLUMNS(阵法、技能和修炼!$C$20:H$40),0)</f>
        <v>231</v>
      </c>
      <c r="BA75" s="9">
        <f>VLOOKUP(养成规划和标准成长!$X321,阵法、技能和修炼!$C$20:$N$40,COLUMNS(阵法、技能和修炼!$C$20:I$40),0)</f>
        <v>294</v>
      </c>
      <c r="BB75" s="9">
        <f>VLOOKUP(养成规划和标准成长!$X321,阵法、技能和修炼!$C$20:$N$40,COLUMNS(阵法、技能和修炼!$C$20:J$40),0)</f>
        <v>231</v>
      </c>
      <c r="BC75" s="9">
        <f>VLOOKUP(养成规划和标准成长!$X321,阵法、技能和修炼!$C$20:$N$40,COLUMNS(阵法、技能和修炼!$C$20:K$40),0)</f>
        <v>65</v>
      </c>
      <c r="BD75" s="9">
        <f>VLOOKUP(养成规划和标准成长!$X321,阵法、技能和修炼!$C$20:$N$40,COLUMNS(阵法、技能和修炼!$C$20:L$40),0)</f>
        <v>65</v>
      </c>
      <c r="BE75" s="9">
        <f>VLOOKUP(养成规划和标准成长!$X321,阵法、技能和修炼!$C$20:$N$40,COLUMNS(阵法、技能和修炼!$C$20:M$40),0)</f>
        <v>78.000000000000071</v>
      </c>
      <c r="BF75" s="9">
        <f>VLOOKUP(养成规划和标准成长!$X321,阵法、技能和修炼!$C$20:$N$40,COLUMNS(阵法、技能和修炼!$C$20:N$40),0)</f>
        <v>78.000000000000071</v>
      </c>
      <c r="BH75" s="1">
        <v>72</v>
      </c>
      <c r="BI75" s="9">
        <f>ROUND(属性投放!D$4+养成规划和标准成长!E$3*养成规划和标准成长!$AA321*养成规划和标准成长!$AB321+养成规划和标准成长!E$4*养成规划和标准成长!$AH321+养成规划和标准成长!E$5*养成规划和标准成长!$AD321+(养成规划和标准成长!E$12+养成规划和标准成长!E$13)*养成规划和标准成长!$Z321+养成规划和标准成长!E$14*养成规划和标准成长!$AA321*养成规划和标准成长!$AC321+养成规划和标准成长!E$17*10*养成规划和标准成长!$AE321+养成规划和标准成长!E$18*10*养成规划和标准成长!$AF321+养成规划和标准成长!E$19*养成规划和标准成长!$AG321,0)</f>
        <v>4368</v>
      </c>
      <c r="BJ75" s="9">
        <f>ROUND(属性投放!E$4+养成规划和标准成长!F$3*养成规划和标准成长!$AA321*养成规划和标准成长!$AB321+养成规划和标准成长!F$4*养成规划和标准成长!$AH321+养成规划和标准成长!F$5*养成规划和标准成长!$AD321+(养成规划和标准成长!F$12+养成规划和标准成长!F$13)*养成规划和标准成长!$Z321+养成规划和标准成长!F$14*养成规划和标准成长!$AA321*养成规划和标准成长!$AC321+养成规划和标准成长!F$17*10*养成规划和标准成长!$AE321+养成规划和标准成长!F$18*10*养成规划和标准成长!$AF321+养成规划和标准成长!F$19*养成规划和标准成长!$AG321,0)</f>
        <v>3644</v>
      </c>
      <c r="BK75" s="9">
        <f>ROUND(属性投放!F$4+养成规划和标准成长!G$3*养成规划和标准成长!$AA321*养成规划和标准成长!$AB321+养成规划和标准成长!G$4*养成规划和标准成长!$AH321+养成规划和标准成长!G$5*养成规划和标准成长!$AD321+(养成规划和标准成长!G$12+养成规划和标准成长!G$13)*养成规划和标准成长!$Z321+养成规划和标准成长!G$14*养成规划和标准成长!$AA321*养成规划和标准成长!$AC321+养成规划和标准成长!G$17*10*养成规划和标准成长!$AE321+养成规划和标准成长!G$18*10*养成规划和标准成长!$AF321+养成规划和标准成长!G$19*养成规划和标准成长!$AG321,0)</f>
        <v>1486</v>
      </c>
      <c r="BL75" s="9">
        <f>ROUND(属性投放!G$4+养成规划和标准成长!H$3*养成规划和标准成长!$AA321*养成规划和标准成长!$AB321+养成规划和标准成长!H$4*养成规划和标准成长!$AH321+养成规划和标准成长!H$5*养成规划和标准成长!$AD321+(养成规划和标准成长!H$12+养成规划和标准成长!H$13)*养成规划和标准成长!$Z321+养成规划和标准成长!H$14*养成规划和标准成长!$AA321*养成规划和标准成长!$AC321+养成规划和标准成长!H$17*10*养成规划和标准成长!$AE321+养成规划和标准成长!H$18*10*养成规划和标准成长!$AF321+养成规划和标准成长!H$19*养成规划和标准成长!$AG321,0)</f>
        <v>769</v>
      </c>
      <c r="BM75" s="9">
        <f>ROUND(属性投放!H$4+养成规划和标准成长!I$3*养成规划和标准成长!$AA321*养成规划和标准成长!$AB321+养成规划和标准成长!I$4*养成规划和标准成长!$AH321+养成规划和标准成长!I$5*养成规划和标准成长!$AD321+(养成规划和标准成长!I$12+养成规划和标准成长!I$13)*养成规划和标准成长!$Z321+养成规划和标准成长!I$14*养成规划和标准成长!$AA321*养成规划和标准成长!$AC321+养成规划和标准成长!I$17*10*养成规划和标准成长!$AE321+养成规划和标准成长!I$18*10*养成规划和标准成长!$AF321+养成规划和标准成长!I$19*养成规划和标准成长!$AG321,0)</f>
        <v>1107</v>
      </c>
      <c r="BN75" s="9">
        <f>ROUND(属性投放!I$4+养成规划和标准成长!J$3*养成规划和标准成长!$AA321*养成规划和标准成长!$AB321+养成规划和标准成长!J$4*养成规划和标准成长!$AH321+养成规划和标准成长!J$5*养成规划和标准成长!$AD321+(养成规划和标准成长!J$12+养成规划和标准成长!J$13)*养成规划和标准成长!$Z321+养成规划和标准成长!J$14*养成规划和标准成长!$AA321*养成规划和标准成长!$AC321+养成规划和标准成长!J$17*10*养成规划和标准成长!$AE321+养成规划和标准成长!J$18*10*养成规划和标准成长!$AF321+养成规划和标准成长!J$19*养成规划和标准成长!$AG321,0)</f>
        <v>833</v>
      </c>
      <c r="BO75" s="9">
        <f>ROUND(属性投放!J$4+养成规划和标准成长!K$3*养成规划和标准成长!$AA321*养成规划和标准成长!$AB321+养成规划和标准成长!K$4*养成规划和标准成长!$AH321+养成规划和标准成长!K$5*养成规划和标准成长!$AD321+(养成规划和标准成长!K$12+养成规划和标准成长!K$13)*养成规划和标准成长!$Z321+养成规划和标准成长!K$14*养成规划和标准成长!$AA321*养成规划和标准成长!$AC321+养成规划和标准成长!K$17*10*养成规划和标准成长!$AE321+养成规划和标准成长!K$18*10*养成规划和标准成长!$AF321+养成规划和标准成长!K$19*养成规划和标准成长!$AG321,0)</f>
        <v>571</v>
      </c>
      <c r="BP75" s="9">
        <f>ROUND(属性投放!K$4+养成规划和标准成长!L$3*养成规划和标准成长!$AA321*养成规划和标准成长!$AB321+养成规划和标准成长!L$4*养成规划和标准成长!$AH321+养成规划和标准成长!L$5*养成规划和标准成长!$AD321+(养成规划和标准成长!L$12+养成规划和标准成长!L$13)*养成规划和标准成长!$Z321+养成规划和标准成长!L$14*养成规划和标准成长!$AA321*养成规划和标准成长!$AC321+养成规划和标准成长!L$17*10*养成规划和标准成长!$AE321+养成规划和标准成长!L$18*10*养成规划和标准成长!$AF321+养成规划和标准成长!L$19*养成规划和标准成长!$AG321,0)</f>
        <v>403</v>
      </c>
      <c r="BQ75" s="9">
        <f>ROUND(属性投放!L$4+养成规划和标准成长!M$3*养成规划和标准成长!$AA321*养成规划和标准成长!$AB321+养成规划和标准成长!M$4*养成规划和标准成长!$AH321+养成规划和标准成长!M$5*养成规划和标准成长!$AD321+(养成规划和标准成长!M$12+养成规划和标准成长!M$13)*养成规划和标准成长!$Z321+养成规划和标准成长!M$14*养成规划和标准成长!$AA321*养成规划和标准成长!$AC321+养成规划和标准成长!M$17*10*养成规划和标准成长!$AE321+养成规划和标准成长!M$18*10*养成规划和标准成长!$AF321+养成规划和标准成长!M$19*养成规划和标准成长!$AG321,0)</f>
        <v>791</v>
      </c>
      <c r="BR75" s="9">
        <f>ROUND(属性投放!M$4+养成规划和标准成长!N$3*养成规划和标准成长!$AA321*养成规划和标准成长!$AB321+养成规划和标准成长!N$4*养成规划和标准成长!$AH321+养成规划和标准成长!N$5*养成规划和标准成长!$AD321+(养成规划和标准成长!N$12+养成规划和标准成长!N$13)*养成规划和标准成长!$Z321+养成规划和标准成长!N$14*养成规划和标准成长!$AA321*养成规划和标准成长!$AC321+养成规划和标准成长!N$17*10*养成规划和标准成长!$AE321+养成规划和标准成长!N$18*10*养成规划和标准成长!$AF321+养成规划和标准成长!N$19*养成规划和标准成长!$AG321,0)</f>
        <v>809</v>
      </c>
      <c r="BS75" s="9">
        <f>VLOOKUP(养成规划和标准成长!$AJ321,阵法、技能和修炼!$C$20:$N$40,COLUMNS(阵法、技能和修炼!$C$20:G$40),0)</f>
        <v>319</v>
      </c>
      <c r="BT75" s="9">
        <f>VLOOKUP(养成规划和标准成长!$AJ321,阵法、技能和修炼!$C$20:$N$40,COLUMNS(阵法、技能和修炼!$C$20:H$40),0)</f>
        <v>246</v>
      </c>
      <c r="BU75" s="9">
        <f>VLOOKUP(养成规划和标准成长!$AJ321,阵法、技能和修炼!$C$20:$N$40,COLUMNS(阵法、技能和修炼!$C$20:I$40),0)</f>
        <v>319</v>
      </c>
      <c r="BV75" s="9">
        <f>VLOOKUP(养成规划和标准成长!$AJ321,阵法、技能和修炼!$C$20:$N$40,COLUMNS(阵法、技能和修炼!$C$20:J$40),0)</f>
        <v>246</v>
      </c>
      <c r="BW75" s="9">
        <f>VLOOKUP(养成规划和标准成长!$AJ321,阵法、技能和修炼!$C$20:$N$40,COLUMNS(阵法、技能和修炼!$C$20:K$40),0)</f>
        <v>70</v>
      </c>
      <c r="BX75" s="9">
        <f>VLOOKUP(养成规划和标准成长!$AJ321,阵法、技能和修炼!$C$20:$N$40,COLUMNS(阵法、技能和修炼!$C$20:L$40),0)</f>
        <v>70</v>
      </c>
      <c r="BY75" s="9">
        <f>VLOOKUP(养成规划和标准成长!$AJ321,阵法、技能和修炼!$C$20:$N$40,COLUMNS(阵法、技能和修炼!$C$20:M$40),0)</f>
        <v>84.000000000000071</v>
      </c>
      <c r="BZ75" s="9">
        <f>VLOOKUP(养成规划和标准成长!$AJ321,阵法、技能和修炼!$C$20:$N$40,COLUMNS(阵法、技能和修炼!$C$20:N$40),0)</f>
        <v>84.000000000000071</v>
      </c>
    </row>
    <row r="76" spans="1:78">
      <c r="A76" s="1">
        <v>73</v>
      </c>
      <c r="B76" s="9">
        <f>ROUND(属性投放!D$4+养成规划和标准成长!E$3*养成规划和标准成长!$O169*养成规划和标准成长!$P169+养成规划和标准成长!E$4*养成规划和标准成长!$V169+养成规划和标准成长!E$5*养成规划和标准成长!$R169+(养成规划和标准成长!E$12+养成规划和标准成长!E$13)*养成规划和标准成长!$N169+养成规划和标准成长!E$14*养成规划和标准成长!$O169*养成规划和标准成长!$Q169+养成规划和标准成长!E$17*10*养成规划和标准成长!$S169+养成规划和标准成长!E$18*10*养成规划和标准成长!$T169+养成规划和标准成长!E$19*养成规划和标准成长!$U169,0)</f>
        <v>3113</v>
      </c>
      <c r="C76" s="9">
        <f>ROUND(属性投放!E$4+养成规划和标准成长!F$3*养成规划和标准成长!$O169*养成规划和标准成长!$P169+养成规划和标准成长!F$4*养成规划和标准成长!$V169+养成规划和标准成长!F$5*养成规划和标准成长!$R169+(养成规划和标准成长!F$12+养成规划和标准成长!F$13)*养成规划和标准成长!$N169+养成规划和标准成长!F$14*养成规划和标准成长!$O169*养成规划和标准成长!$Q169+养成规划和标准成长!F$17*10*养成规划和标准成长!$S169+养成规划和标准成长!F$18*10*养成规划和标准成长!$T169+养成规划和标准成长!F$19*养成规划和标准成长!$U169,0)</f>
        <v>3113</v>
      </c>
      <c r="D76" s="9">
        <f>ROUND(属性投放!F$4+养成规划和标准成长!G$3*养成规划和标准成长!$O169*养成规划和标准成长!$P169+养成规划和标准成长!G$4*养成规划和标准成长!$V169+养成规划和标准成长!G$5*养成规划和标准成长!$R169+(养成规划和标准成长!G$12+养成规划和标准成长!G$13)*养成规划和标准成长!$N169+养成规划和标准成长!G$14*养成规划和标准成长!$O169*养成规划和标准成长!$Q169+养成规划和标准成长!G$17*10*养成规划和标准成长!$S169+养成规划和标准成长!G$18*10*养成规划和标准成长!$T169+养成规划和标准成长!G$19*养成规划和标准成长!$U169,0)</f>
        <v>1156</v>
      </c>
      <c r="E76" s="9">
        <f>ROUND(属性投放!G$4+养成规划和标准成长!H$3*养成规划和标准成长!$O169*养成规划和标准成长!$P169+养成规划和标准成长!H$4*养成规划和标准成长!$V169+养成规划和标准成长!H$5*养成规划和标准成长!$R169+(养成规划和标准成长!H$12+养成规划和标准成长!H$13)*养成规划和标准成长!$N169+养成规划和标准成长!H$14*养成规划和标准成长!$O169*养成规划和标准成长!$Q169+养成规划和标准成长!H$17*10*养成规划和标准成长!$S169+养成规划和标准成长!H$18*10*养成规划和标准成长!$T169+养成规划和标准成长!H$19*养成规划和标准成长!$U169,0)</f>
        <v>520</v>
      </c>
      <c r="F76" s="9">
        <f>ROUND(属性投放!H$4+养成规划和标准成长!I$3*养成规划和标准成长!$O169*养成规划和标准成长!$P169+养成规划和标准成长!I$4*养成规划和标准成长!$V169+养成规划和标准成长!I$5*养成规划和标准成长!$R169+(养成规划和标准成长!I$12+养成规划和标准成长!I$13)*养成规划和标准成长!$N169+养成规划和标准成长!I$14*养成规划和标准成长!$O169*养成规划和标准成长!$Q169+养成规划和标准成长!I$17*10*养成规划和标准成长!$S169+养成规划和标准成长!I$18*10*养成规划和标准成长!$T169+养成规划和标准成长!I$19*养成规划和标准成长!$U169,0)</f>
        <v>881</v>
      </c>
      <c r="G76" s="9">
        <f>ROUND(属性投放!I$4+养成规划和标准成长!J$3*养成规划和标准成长!$O169*养成规划和标准成长!$P169+养成规划和标准成长!J$4*养成规划和标准成长!$V169+养成规划和标准成长!J$5*养成规划和标准成长!$R169+(养成规划和标准成长!J$12+养成规划和标准成长!J$13)*养成规划和标准成长!$N169+养成规划和标准成长!J$14*养成规划和标准成长!$O169*养成规划和标准成长!$Q169+养成规划和标准成长!J$17*10*养成规划和标准成长!$S169+养成规划和标准成长!J$18*10*养成规划和标准成长!$T169+养成规划和标准成长!J$19*养成规划和标准成长!$U169,0)</f>
        <v>634</v>
      </c>
      <c r="H76" s="9">
        <f>ROUND(属性投放!J$4+养成规划和标准成长!K$3*养成规划和标准成长!$O169*养成规划和标准成长!$P169+养成规划和标准成长!K$4*养成规划和标准成长!$V169+养成规划和标准成长!K$5*养成规划和标准成长!$R169+(养成规划和标准成长!K$12+养成规划和标准成长!K$13)*养成规划和标准成长!$N169+养成规划和标准成长!K$14*养成规划和标准成长!$O169*养成规划和标准成长!$Q169+养成规划和标准成长!K$17*10*养成规划和标准成长!$S169+养成规划和标准成长!K$18*10*养成规划和标准成长!$T169+养成规划和标准成长!K$19*养成规划和标准成长!$U169,0)</f>
        <v>437</v>
      </c>
      <c r="I76" s="9">
        <f>ROUND(属性投放!K$4+养成规划和标准成长!L$3*养成规划和标准成长!$O169*养成规划和标准成长!$P169+养成规划和标准成长!L$4*养成规划和标准成长!$V169+养成规划和标准成长!L$5*养成规划和标准成长!$R169+(养成规划和标准成长!L$12+养成规划和标准成长!L$13)*养成规划和标准成长!$N169+养成规划和标准成长!L$14*养成规划和标准成长!$O169*养成规划和标准成长!$Q169+养成规划和标准成长!L$17*10*养成规划和标准成长!$S169+养成规划和标准成长!L$18*10*养成规划和标准成长!$T169+养成规划和标准成长!L$19*养成规划和标准成长!$U169,0)</f>
        <v>239</v>
      </c>
      <c r="J76" s="9">
        <f>ROUND(属性投放!L$4+养成规划和标准成长!M$3*养成规划和标准成长!$O169*养成规划和标准成长!$P169+养成规划和标准成长!M$4*养成规划和标准成长!$V169+养成规划和标准成长!M$5*养成规划和标准成长!$R169+(养成规划和标准成长!M$12+养成规划和标准成长!M$13)*养成规划和标准成长!$N169+养成规划和标准成长!M$14*养成规划和标准成长!$O169*养成规划和标准成长!$Q169+养成规划和标准成长!M$17*10*养成规划和标准成长!$S169+养成规划和标准成长!M$18*10*养成规划和标准成长!$T169+养成规划和标准成长!M$19*养成规划和标准成长!$U169,0)</f>
        <v>757</v>
      </c>
      <c r="K76" s="9">
        <f>ROUND(属性投放!M$4+养成规划和标准成长!N$3*养成规划和标准成长!$O169*养成规划和标准成长!$P169+养成规划和标准成长!N$4*养成规划和标准成长!$V169+养成规划和标准成长!N$5*养成规划和标准成长!$R169+(养成规划和标准成长!N$12+养成规划和标准成长!N$13)*养成规划和标准成长!$N169+养成规划和标准成长!N$14*养成规划和标准成长!$O169*养成规划和标准成长!$Q169+养成规划和标准成长!N$17*10*养成规划和标准成长!$S169+养成规划和标准成长!N$18*10*养成规划和标准成长!$T169+养成规划和标准成长!N$19*养成规划和标准成长!$U169,0)</f>
        <v>766</v>
      </c>
      <c r="L76" s="9">
        <f>VLOOKUP(养成规划和标准成长!$X169,阵法、技能和修炼!$C$20:$N$40,COLUMNS(阵法、技能和修炼!$C$20:G$40),0)</f>
        <v>219</v>
      </c>
      <c r="M76" s="9">
        <f>VLOOKUP(养成规划和标准成长!$X169,阵法、技能和修炼!$C$20:$N$40,COLUMNS(阵法、技能和修炼!$C$20:H$40),0)</f>
        <v>183</v>
      </c>
      <c r="N76" s="9">
        <f>VLOOKUP(养成规划和标准成长!$X169,阵法、技能和修炼!$C$20:$N$40,COLUMNS(阵法、技能和修炼!$C$20:I$40),0)</f>
        <v>219</v>
      </c>
      <c r="O76" s="9">
        <f>VLOOKUP(养成规划和标准成长!$X169,阵法、技能和修炼!$C$20:$N$40,COLUMNS(阵法、技能和修炼!$C$20:J$40),0)</f>
        <v>183</v>
      </c>
      <c r="P76" s="9">
        <f>VLOOKUP(养成规划和标准成长!$X169,阵法、技能和修炼!$C$20:$N$40,COLUMNS(阵法、技能和修炼!$C$20:K$40),0)</f>
        <v>50</v>
      </c>
      <c r="Q76" s="9">
        <f>VLOOKUP(养成规划和标准成长!$X169,阵法、技能和修炼!$C$20:$N$40,COLUMNS(阵法、技能和修炼!$C$20:L$40),0)</f>
        <v>50</v>
      </c>
      <c r="R76" s="9">
        <f>VLOOKUP(养成规划和标准成长!$X169,阵法、技能和修炼!$C$20:$N$40,COLUMNS(阵法、技能和修炼!$C$20:M$40),0)</f>
        <v>60.000000000000057</v>
      </c>
      <c r="S76" s="9">
        <f>VLOOKUP(养成规划和标准成长!$X169,阵法、技能和修炼!$C$20:$N$40,COLUMNS(阵法、技能和修炼!$C$20:N$40),0)</f>
        <v>60.000000000000057</v>
      </c>
      <c r="T76" s="1">
        <v>73</v>
      </c>
      <c r="U76" s="9">
        <f>ROUND(属性投放!D$4+养成规划和标准成长!E$3*养成规划和标准成长!$C322*养成规划和标准成长!$D322+养成规划和标准成长!E$4*养成规划和标准成长!$J322+养成规划和标准成长!E$5*养成规划和标准成长!$F322+(养成规划和标准成长!E$12+养成规划和标准成长!E$13)*养成规划和标准成长!$B322+养成规划和标准成长!E$14*养成规划和标准成长!$C322*养成规划和标准成长!$E322+养成规划和标准成长!E$17*10*养成规划和标准成长!$G322+养成规划和标准成长!E$18*10*养成规划和标准成长!$H322+养成规划和标准成长!E$19*养成规划和标准成长!$I322,0)</f>
        <v>3472</v>
      </c>
      <c r="V76" s="9">
        <f>ROUND(属性投放!E$4+养成规划和标准成长!F$3*养成规划和标准成长!$C322*养成规划和标准成长!$D322+养成规划和标准成长!F$4*养成规划和标准成长!$J322+养成规划和标准成长!F$5*养成规划和标准成长!$F322+(养成规划和标准成长!F$12+养成规划和标准成长!F$13)*养成规划和标准成长!$B322+养成规划和标准成长!F$14*养成规划和标准成长!$C322*养成规划和标准成长!$E322+养成规划和标准成长!F$17*10*养成规划和标准成长!$G322+养成规划和标准成长!F$18*10*养成规划和标准成长!$H322+养成规划和标准成长!F$19*养成规划和标准成长!$I322,0)</f>
        <v>3313</v>
      </c>
      <c r="W76" s="9">
        <f>ROUND(属性投放!F$4+养成规划和标准成长!G$3*养成规划和标准成长!$C322*养成规划和标准成长!$D322+养成规划和标准成长!G$4*养成规划和标准成长!$J322+养成规划和标准成长!G$5*养成规划和标准成长!$F322+(养成规划和标准成长!G$12+养成规划和标准成长!G$13)*养成规划和标准成长!$B322+养成规划和标准成长!G$14*养成规划和标准成长!$C322*养成规划和标准成长!$E322+养成规划和标准成长!G$17*10*养成规划和标准成长!$G322+养成规划和标准成长!G$18*10*养成规划和标准成长!$H322+养成规划和标准成长!G$19*养成规划和标准成长!$I322,0)</f>
        <v>1257</v>
      </c>
      <c r="X76" s="9">
        <f>ROUND(属性投放!G$4+养成规划和标准成长!H$3*养成规划和标准成长!$C322*养成规划和标准成长!$D322+养成规划和标准成长!H$4*养成规划和标准成长!$J322+养成规划和标准成长!H$5*养成规划和标准成长!$F322+(养成规划和标准成长!H$12+养成规划和标准成长!H$13)*养成规划和标准成长!$B322+养成规划和标准成长!H$14*养成规划和标准成长!$C322*养成规划和标准成长!$E322+养成规划和标准成长!H$17*10*养成规划和标准成长!$G322+养成规划和标准成长!H$18*10*养成规划和标准成长!$H322+养成规划和标准成长!H$19*养成规划和标准成长!$I322,0)</f>
        <v>591</v>
      </c>
      <c r="Y76" s="9">
        <f>ROUND(属性投放!H$4+养成规划和标准成长!I$3*养成规划和标准成长!$C322*养成规划和标准成长!$D322+养成规划和标准成长!I$4*养成规划和标准成长!$J322+养成规划和标准成长!I$5*养成规划和标准成长!$F322+(养成规划和标准成长!I$12+养成规划和标准成长!I$13)*养成规划和标准成长!$B322+养成规划和标准成长!I$14*养成规划和标准成长!$C322*养成规划和标准成长!$E322+养成规划和标准成长!I$17*10*养成规划和标准成长!$G322+养成规划和标准成长!I$18*10*养成规划和标准成长!$H322+养成规划和标准成长!I$19*养成规划和标准成长!$I322,0)</f>
        <v>945</v>
      </c>
      <c r="Z76" s="9">
        <f>ROUND(属性投放!I$4+养成规划和标准成长!J$3*养成规划和标准成长!$C322*养成规划和标准成长!$D322+养成规划和标准成长!J$4*养成规划和标准成长!$J322+养成规划和标准成长!J$5*养成规划和标准成长!$F322+(养成规划和标准成长!J$12+养成规划和标准成长!J$13)*养成规划和标准成长!$B322+养成规划和标准成长!J$14*养成规划和标准成长!$C322*养成规划和标准成长!$E322+养成规划和标准成长!J$17*10*养成规划和标准成长!$G322+养成规划和标准成长!J$18*10*养成规划和标准成长!$H322+养成规划和标准成长!J$19*养成规划和标准成长!$I322,0)</f>
        <v>689</v>
      </c>
      <c r="AA76" s="9">
        <f>ROUND(属性投放!J$4+养成规划和标准成长!K$3*养成规划和标准成长!$C322*养成规划和标准成长!$D322+养成规划和标准成长!K$4*养成规划和标准成长!$J322+养成规划和标准成长!K$5*养成规划和标准成长!$F322+(养成规划和标准成长!K$12+养成规划和标准成长!K$13)*养成规划和标准成长!$B322+养成规划和标准成长!K$14*养成规划和标准成长!$C322*养成规划和标准成长!$E322+养成规划和标准成长!K$17*10*养成规划和标准成长!$G322+养成规划和标准成长!K$18*10*养成规划和标准成长!$H322+养成规划和标准成长!K$19*养成规划和标准成长!$I322,0)</f>
        <v>479</v>
      </c>
      <c r="AB76" s="9">
        <f>ROUND(属性投放!K$4+养成规划和标准成长!L$3*养成规划和标准成长!$C322*养成规划和标准成长!$D322+养成规划和标准成长!L$4*养成规划和标准成长!$J322+养成规划和标准成长!L$5*养成规划和标准成长!$F322+(养成规划和标准成长!L$12+养成规划和标准成长!L$13)*养成规划和标准成长!$B322+养成规划和标准成长!L$14*养成规划和标准成长!$C322*养成规划和标准成长!$E322+养成规划和标准成长!L$17*10*养成规划和标准成长!$G322+养成规划和标准成长!L$18*10*养成规划和标准成长!$H322+养成规划和标准成长!L$19*养成规划和标准成长!$I322,0)</f>
        <v>289</v>
      </c>
      <c r="AC76" s="9">
        <f>ROUND(属性投放!L$4+养成规划和标准成长!M$3*养成规划和标准成长!$C322*养成规划和标准成长!$D322+养成规划和标准成长!M$4*养成规划和标准成长!$J322+养成规划和标准成长!M$5*养成规划和标准成长!$F322+(养成规划和标准成长!M$12+养成规划和标准成长!M$13)*养成规划和标准成长!$B322+养成规划和标准成长!M$14*养成规划和标准成长!$C322*养成规划和标准成长!$E322+养成规划和标准成长!M$17*10*养成规划和标准成长!$G322+养成规划和标准成长!M$18*10*养成规划和标准成长!$H322+养成规划和标准成长!M$19*养成规划和标准成长!$I322,0)</f>
        <v>768</v>
      </c>
      <c r="AD76" s="9">
        <f>ROUND(属性投放!M$4+养成规划和标准成长!N$3*养成规划和标准成长!$C322*养成规划和标准成长!$D322+养成规划和标准成长!N$4*养成规划和标准成长!$J322+养成规划和标准成长!N$5*养成规划和标准成长!$F322+(养成规划和标准成长!N$12+养成规划和标准成长!N$13)*养成规划和标准成长!$B322+养成规划和标准成长!N$14*养成规划和标准成长!$C322*养成规划和标准成长!$E322+养成规划和标准成长!N$17*10*养成规划和标准成长!$G322+养成规划和标准成长!N$18*10*养成规划和标准成长!$H322+养成规划和标准成长!N$19*养成规划和标准成长!$I322,0)</f>
        <v>780</v>
      </c>
      <c r="AE76" s="9">
        <f>VLOOKUP(养成规划和标准成长!$L322,阵法、技能和修炼!$C$20:$N$40,COLUMNS(阵法、技能和修炼!$C$20:G$40),0)</f>
        <v>243</v>
      </c>
      <c r="AF76" s="9">
        <f>VLOOKUP(养成规划和标准成长!$L322,阵法、技能和修炼!$C$20:$N$40,COLUMNS(阵法、技能和修炼!$C$20:H$40),0)</f>
        <v>199</v>
      </c>
      <c r="AG76" s="9">
        <f>VLOOKUP(养成规划和标准成长!$L322,阵法、技能和修炼!$C$20:$N$40,COLUMNS(阵法、技能和修炼!$C$20:I$40),0)</f>
        <v>243</v>
      </c>
      <c r="AH76" s="9">
        <f>VLOOKUP(养成规划和标准成长!$L322,阵法、技能和修炼!$C$20:$N$40,COLUMNS(阵法、技能和修炼!$C$20:J$40),0)</f>
        <v>199</v>
      </c>
      <c r="AI76" s="9">
        <f>VLOOKUP(养成规划和标准成长!$L322,阵法、技能和修炼!$C$20:$N$40,COLUMNS(阵法、技能和修炼!$C$20:K$40),0)</f>
        <v>55</v>
      </c>
      <c r="AJ76" s="9">
        <f>VLOOKUP(养成规划和标准成长!$L322,阵法、技能和修炼!$C$20:$N$40,COLUMNS(阵法、技能和修炼!$C$20:L$40),0)</f>
        <v>55</v>
      </c>
      <c r="AK76" s="9">
        <f>VLOOKUP(养成规划和标准成长!$L322,阵法、技能和修炼!$C$20:$N$40,COLUMNS(阵法、技能和修炼!$C$20:M$40),0)</f>
        <v>66.000000000000057</v>
      </c>
      <c r="AL76" s="9">
        <f>VLOOKUP(养成规划和标准成长!$L322,阵法、技能和修炼!$C$20:$N$40,COLUMNS(阵法、技能和修炼!$C$20:N$40),0)</f>
        <v>66.000000000000057</v>
      </c>
      <c r="AN76" s="1">
        <v>73</v>
      </c>
      <c r="AO76" s="9">
        <f>ROUND(属性投放!D$4+养成规划和标准成长!E$3*养成规划和标准成长!$O322*养成规划和标准成长!$P322+养成规划和标准成长!E$4*养成规划和标准成长!$V322+养成规划和标准成长!E$5*养成规划和标准成长!$R322+(养成规划和标准成长!E$12+养成规划和标准成长!E$13)*养成规划和标准成长!$N322+养成规划和标准成长!E$14*养成规划和标准成长!$O322*养成规划和标准成长!$Q322+养成规划和标准成长!E$17*10*养成规划和标准成长!$S322+养成规划和标准成长!E$18*10*养成规划和标准成长!$T322+养成规划和标准成长!E$19*养成规划和标准成长!$U322,0)</f>
        <v>3978</v>
      </c>
      <c r="AP76" s="9">
        <f>ROUND(属性投放!E$4+养成规划和标准成长!F$3*养成规划和标准成长!$O322*养成规划和标准成长!$P322+养成规划和标准成长!F$4*养成规划和标准成长!$V322+养成规划和标准成长!F$5*养成规划和标准成长!$R322+(养成规划和标准成长!F$12+养成规划和标准成长!F$13)*养成规划和标准成长!$N322+养成规划和标准成长!F$14*养成规划和标准成长!$O322*养成规划和标准成长!$Q322+养成规划和标准成长!F$17*10*养成规划和标准成长!$S322+养成规划和标准成长!F$18*10*养成规划和标准成长!$T322+养成规划和标准成长!F$19*养成规划和标准成长!$U322,0)</f>
        <v>3514</v>
      </c>
      <c r="AQ76" s="9">
        <f>ROUND(属性投放!F$4+养成规划和标准成长!G$3*养成规划和标准成长!$O322*养成规划和标准成长!$P322+养成规划和标准成长!G$4*养成规划和标准成长!$V322+养成规划和标准成长!G$5*养成规划和标准成长!$R322+(养成规划和标准成长!G$12+养成规划和标准成长!G$13)*养成规划和标准成长!$N322+养成规划和标准成长!G$14*养成规划和标准成长!$O322*养成规划和标准成长!$Q322+养成规划和标准成长!G$17*10*养成规划和标准成长!$S322+养成规划和标准成长!G$18*10*养成规划和标准成长!$T322+养成规划和标准成长!G$19*养成规划和标准成长!$U322,0)</f>
        <v>1386</v>
      </c>
      <c r="AR76" s="9">
        <f>ROUND(属性投放!G$4+养成规划和标准成长!H$3*养成规划和标准成长!$O322*养成规划和标准成长!$P322+养成规划和标准成长!H$4*养成规划和标准成长!$V322+养成规划和标准成长!H$5*养成规划和标准成长!$R322+(养成规划和标准成长!H$12+养成规划和标准成长!H$13)*养成规划和标准成长!$N322+养成规划和标准成长!H$14*养成规划和标准成长!$O322*养成规划和标准成长!$Q322+养成规划和标准成长!H$17*10*养成规划和标准成长!$S322+养成规划和标准成长!H$18*10*养成规划和标准成长!$T322+养成规划和标准成长!H$19*养成规划和标准成长!$U322,0)</f>
        <v>693</v>
      </c>
      <c r="AS76" s="9">
        <f>ROUND(属性投放!H$4+养成规划和标准成长!I$3*养成规划和标准成长!$O322*养成规划和标准成长!$P322+养成规划和标准成长!I$4*养成规划和标准成长!$V322+养成规划和标准成长!I$5*养成规划和标准成长!$R322+(养成规划和标准成长!I$12+养成规划和标准成长!I$13)*养成规划和标准成长!$N322+养成规划和标准成长!I$14*养成规划和标准成长!$O322*养成规划和标准成长!$Q322+养成规划和标准成长!I$17*10*养成规划和标准成长!$S322+养成规划和标准成长!I$18*10*养成规划和标准成长!$T322+养成规划和标准成长!I$19*养成规划和标准成长!$U322,0)</f>
        <v>1039</v>
      </c>
      <c r="AT76" s="9">
        <f>ROUND(属性投放!I$4+养成规划和标准成长!J$3*养成规划和标准成长!$O322*养成规划和标准成长!$P322+养成规划和标准成长!J$4*养成规划和标准成长!$V322+养成规划和标准成长!J$5*养成规划和标准成长!$R322+(养成规划和标准成长!J$12+养成规划和标准成长!J$13)*养成规划和标准成长!$N322+养成规划和标准成长!J$14*养成规划和标准成长!$O322*养成规划和标准成长!$Q322+养成规划和标准成长!J$17*10*养成规划和标准成长!$S322+养成规划和标准成长!J$18*10*养成规划和标准成长!$T322+养成规划和标准成长!J$19*养成规划和标准成长!$U322,0)</f>
        <v>774</v>
      </c>
      <c r="AU76" s="9">
        <f>ROUND(属性投放!J$4+养成规划和标准成长!K$3*养成规划和标准成长!$O322*养成规划和标准成长!$P322+养成规划和标准成长!K$4*养成规划和标准成长!$V322+养成规划和标准成长!K$5*养成规划和标准成长!$R322+(养成规划和标准成长!K$12+养成规划和标准成长!K$13)*养成规划和标准成长!$N322+养成规划和标准成长!K$14*养成规划和标准成长!$O322*养成规划和标准成长!$Q322+养成规划和标准成长!K$17*10*养成规划和标准成长!$S322+养成规划和标准成长!K$18*10*养成规划和标准成长!$T322+养成规划和标准成长!K$19*养成规划和标准成长!$U322,0)</f>
        <v>535</v>
      </c>
      <c r="AV76" s="9">
        <f>ROUND(属性投放!K$4+养成规划和标准成长!L$3*养成规划和标准成长!$O322*养成规划和标准成长!$P322+养成规划和标准成长!L$4*养成规划和标准成长!$V322+养成规划和标准成长!L$5*养成规划和标准成长!$R322+(养成规划和标准成长!L$12+养成规划和标准成长!L$13)*养成规划和标准成长!$N322+养成规划和标准成长!L$14*养成规划和标准成长!$O322*养成规划和标准成长!$Q322+养成规划和标准成长!L$17*10*养成规划和标准成长!$S322+养成规划和标准成长!L$18*10*养成规划和标准成长!$T322+养成规划和标准成长!L$19*养成规划和标准成长!$U322,0)</f>
        <v>353</v>
      </c>
      <c r="AW76" s="9">
        <f>ROUND(属性投放!L$4+养成规划和标准成长!M$3*养成规划和标准成长!$O322*养成规划和标准成长!$P322+养成规划和标准成长!M$4*养成规划和标准成长!$V322+养成规划和标准成长!M$5*养成规划和标准成长!$R322+(养成规划和标准成长!M$12+养成规划和标准成长!M$13)*养成规划和标准成长!$N322+养成规划和标准成长!M$14*养成规划和标准成长!$O322*养成规划和标准成长!$Q322+养成规划和标准成长!M$17*10*养成规划和标准成长!$S322+养成规划和标准成长!M$18*10*养成规划和标准成长!$T322+养成规划和标准成长!M$19*养成规划和标准成长!$U322,0)</f>
        <v>787</v>
      </c>
      <c r="AX76" s="9">
        <f>ROUND(属性投放!M$4+养成规划和标准成长!N$3*养成规划和标准成长!$O322*养成规划和标准成长!$P322+养成规划和标准成长!N$4*养成规划和标准成长!$V322+养成规划和标准成长!N$5*养成规划和标准成长!$R322+(养成规划和标准成长!N$12+养成规划和标准成长!N$13)*养成规划和标准成长!$N322+养成规划和标准成长!N$14*养成规划和标准成长!$O322*养成规划和标准成长!$Q322+养成规划和标准成长!N$17*10*养成规划和标准成长!$S322+养成规划和标准成长!N$18*10*养成规划和标准成长!$T322+养成规划和标准成长!N$19*养成规划和标准成长!$U322,0)</f>
        <v>804</v>
      </c>
      <c r="AY76" s="9">
        <f>VLOOKUP(养成规划和标准成长!$X322,阵法、技能和修炼!$C$20:$N$40,COLUMNS(阵法、技能和修炼!$C$20:G$40),0)</f>
        <v>294</v>
      </c>
      <c r="AZ76" s="9">
        <f>VLOOKUP(养成规划和标准成长!$X322,阵法、技能和修炼!$C$20:$N$40,COLUMNS(阵法、技能和修炼!$C$20:H$40),0)</f>
        <v>231</v>
      </c>
      <c r="BA76" s="9">
        <f>VLOOKUP(养成规划和标准成长!$X322,阵法、技能和修炼!$C$20:$N$40,COLUMNS(阵法、技能和修炼!$C$20:I$40),0)</f>
        <v>294</v>
      </c>
      <c r="BB76" s="9">
        <f>VLOOKUP(养成规划和标准成长!$X322,阵法、技能和修炼!$C$20:$N$40,COLUMNS(阵法、技能和修炼!$C$20:J$40),0)</f>
        <v>231</v>
      </c>
      <c r="BC76" s="9">
        <f>VLOOKUP(养成规划和标准成长!$X322,阵法、技能和修炼!$C$20:$N$40,COLUMNS(阵法、技能和修炼!$C$20:K$40),0)</f>
        <v>65</v>
      </c>
      <c r="BD76" s="9">
        <f>VLOOKUP(养成规划和标准成长!$X322,阵法、技能和修炼!$C$20:$N$40,COLUMNS(阵法、技能和修炼!$C$20:L$40),0)</f>
        <v>65</v>
      </c>
      <c r="BE76" s="9">
        <f>VLOOKUP(养成规划和标准成长!$X322,阵法、技能和修炼!$C$20:$N$40,COLUMNS(阵法、技能和修炼!$C$20:M$40),0)</f>
        <v>78.000000000000071</v>
      </c>
      <c r="BF76" s="9">
        <f>VLOOKUP(养成规划和标准成长!$X322,阵法、技能和修炼!$C$20:$N$40,COLUMNS(阵法、技能和修炼!$C$20:N$40),0)</f>
        <v>78.000000000000071</v>
      </c>
      <c r="BH76" s="1">
        <v>73</v>
      </c>
      <c r="BI76" s="9">
        <f>ROUND(属性投放!D$4+养成规划和标准成长!E$3*养成规划和标准成长!$AA322*养成规划和标准成长!$AB322+养成规划和标准成长!E$4*养成规划和标准成长!$AH322+养成规划和标准成长!E$5*养成规划和标准成长!$AD322+(养成规划和标准成长!E$12+养成规划和标准成长!E$13)*养成规划和标准成长!$Z322+养成规划和标准成长!E$14*养成规划和标准成长!$AA322*养成规划和标准成长!$AC322+养成规划和标准成长!E$17*10*养成规划和标准成长!$AE322+养成规划和标准成长!E$18*10*养成规划和标准成长!$AF322+养成规划和标准成长!E$19*养成规划和标准成长!$AG322,0)</f>
        <v>4398</v>
      </c>
      <c r="BJ76" s="9">
        <f>ROUND(属性投放!E$4+养成规划和标准成长!F$3*养成规划和标准成长!$AA322*养成规划和标准成长!$AB322+养成规划和标准成长!F$4*养成规划和标准成长!$AH322+养成规划和标准成长!F$5*养成规划和标准成长!$AD322+(养成规划和标准成长!F$12+养成规划和标准成长!F$13)*养成规划和标准成长!$Z322+养成规划和标准成长!F$14*养成规划和标准成长!$AA322*养成规划和标准成长!$AC322+养成规划和标准成长!F$17*10*养成规划和标准成长!$AE322+养成规划和标准成长!F$18*10*养成规划和标准成长!$AF322+养成规划和标准成长!F$19*养成规划和标准成长!$AG322,0)</f>
        <v>3679</v>
      </c>
      <c r="BK76" s="9">
        <f>ROUND(属性投放!F$4+养成规划和标准成长!G$3*养成规划和标准成长!$AA322*养成规划和标准成长!$AB322+养成规划和标准成长!G$4*养成规划和标准成长!$AH322+养成规划和标准成长!G$5*养成规划和标准成长!$AD322+(养成规划和标准成长!G$12+养成规划和标准成长!G$13)*养成规划和标准成长!$Z322+养成规划和标准成长!G$14*养成规划和标准成长!$AA322*养成规划和标准成长!$AC322+养成规划和标准成长!G$17*10*养成规划和标准成长!$AE322+养成规划和标准成长!G$18*10*养成规划和标准成长!$AF322+养成规划和标准成长!G$19*养成规划和标准成长!$AG322,0)</f>
        <v>1494</v>
      </c>
      <c r="BL76" s="9">
        <f>ROUND(属性投放!G$4+养成规划和标准成长!H$3*养成规划和标准成长!$AA322*养成规划和标准成长!$AB322+养成规划和标准成长!H$4*养成规划和标准成长!$AH322+养成规划和标准成长!H$5*养成规划和标准成长!$AD322+(养成规划和标准成长!H$12+养成规划和标准成长!H$13)*养成规划和标准成长!$Z322+养成规划和标准成长!H$14*养成规划和标准成长!$AA322*养成规划和标准成长!$AC322+养成规划和标准成长!H$17*10*养成规划和标准成长!$AE322+养成规划和标准成长!H$18*10*养成规划和标准成长!$AF322+养成规划和标准成长!H$19*养成规划和标准成长!$AG322,0)</f>
        <v>772</v>
      </c>
      <c r="BM76" s="9">
        <f>ROUND(属性投放!H$4+养成规划和标准成长!I$3*养成规划和标准成长!$AA322*养成规划和标准成长!$AB322+养成规划和标准成长!I$4*养成规划和标准成长!$AH322+养成规划和标准成长!I$5*养成规划和标准成长!$AD322+(养成规划和标准成长!I$12+养成规划和标准成长!I$13)*养成规划和标准成长!$Z322+养成规划和标准成长!I$14*养成规划和标准成长!$AA322*养成规划和标准成长!$AC322+养成规划和标准成长!I$17*10*养成规划和标准成长!$AE322+养成规划和标准成长!I$18*10*养成规划和标准成长!$AF322+养成规划和标准成长!I$19*养成规划和标准成长!$AG322,0)</f>
        <v>1114</v>
      </c>
      <c r="BN76" s="9">
        <f>ROUND(属性投放!I$4+养成规划和标准成长!J$3*养成规划和标准成长!$AA322*养成规划和标准成长!$AB322+养成规划和标准成长!J$4*养成规划和标准成长!$AH322+养成规划和标准成长!J$5*养成规划和标准成长!$AD322+(养成规划和标准成长!J$12+养成规划和标准成长!J$13)*养成规划和标准成长!$Z322+养成规划和标准成长!J$14*养成规划和标准成长!$AA322*养成规划和标准成长!$AC322+养成规划和标准成长!J$17*10*养成规划和标准成长!$AE322+养成规划和标准成长!J$18*10*养成规划和标准成长!$AF322+养成规划和标准成长!J$19*养成规划和标准成长!$AG322,0)</f>
        <v>839</v>
      </c>
      <c r="BO76" s="9">
        <f>ROUND(属性投放!J$4+养成规划和标准成长!K$3*养成规划和标准成长!$AA322*养成规划和标准成长!$AB322+养成规划和标准成长!K$4*养成规划和标准成长!$AH322+养成规划和标准成长!K$5*养成规划和标准成长!$AD322+(养成规划和标准成长!K$12+养成规划和标准成长!K$13)*养成规划和标准成长!$Z322+养成规划和标准成长!K$14*养成规划和标准成长!$AA322*养成规划和标准成长!$AC322+养成规划和标准成长!K$17*10*养成规划和标准成长!$AE322+养成规划和标准成长!K$18*10*养成规划和标准成长!$AF322+养成规划和标准成长!K$19*养成规划和标准成长!$AG322,0)</f>
        <v>575</v>
      </c>
      <c r="BP76" s="9">
        <f>ROUND(属性投放!K$4+养成规划和标准成长!L$3*养成规划和标准成长!$AA322*养成规划和标准成长!$AB322+养成规划和标准成长!L$4*养成规划和标准成长!$AH322+养成规划和标准成长!L$5*养成规划和标准成长!$AD322+(养成规划和标准成长!L$12+养成规划和标准成长!L$13)*养成规划和标准成长!$Z322+养成规划和标准成长!L$14*养成规划和标准成长!$AA322*养成规划和标准成长!$AC322+养成规划和标准成长!L$17*10*养成规划和标准成长!$AE322+养成规划和标准成长!L$18*10*养成规划和标准成长!$AF322+养成规划和标准成长!L$19*养成规划和标准成长!$AG322,0)</f>
        <v>403</v>
      </c>
      <c r="BQ76" s="9">
        <f>ROUND(属性投放!L$4+养成规划和标准成长!M$3*养成规划和标准成长!$AA322*养成规划和标准成长!$AB322+养成规划和标准成长!M$4*养成规划和标准成长!$AH322+养成规划和标准成长!M$5*养成规划和标准成长!$AD322+(养成规划和标准成长!M$12+养成规划和标准成长!M$13)*养成规划和标准成长!$Z322+养成规划和标准成长!M$14*养成规划和标准成长!$AA322*养成规划和标准成长!$AC322+养成规划和标准成长!M$17*10*养成规划和标准成长!$AE322+养成规划和标准成长!M$18*10*养成规划和标准成长!$AF322+养成规划和标准成长!M$19*养成规划和标准成长!$AG322,0)</f>
        <v>802</v>
      </c>
      <c r="BR76" s="9">
        <f>ROUND(属性投放!M$4+养成规划和标准成长!N$3*养成规划和标准成长!$AA322*养成规划和标准成长!$AB322+养成规划和标准成长!N$4*养成规划和标准成长!$AH322+养成规划和标准成长!N$5*养成规划和标准成长!$AD322+(养成规划和标准成长!N$12+养成规划和标准成长!N$13)*养成规划和标准成长!$Z322+养成规划和标准成长!N$14*养成规划和标准成长!$AA322*养成规划和标准成长!$AC322+养成规划和标准成长!N$17*10*养成规划和标准成长!$AE322+养成规划和标准成长!N$18*10*养成规划和标准成长!$AF322+养成规划和标准成长!N$19*养成规划和标准成长!$AG322,0)</f>
        <v>820</v>
      </c>
      <c r="BS76" s="9">
        <f>VLOOKUP(养成规划和标准成长!$AJ322,阵法、技能和修炼!$C$20:$N$40,COLUMNS(阵法、技能和修炼!$C$20:G$40),0)</f>
        <v>319</v>
      </c>
      <c r="BT76" s="9">
        <f>VLOOKUP(养成规划和标准成长!$AJ322,阵法、技能和修炼!$C$20:$N$40,COLUMNS(阵法、技能和修炼!$C$20:H$40),0)</f>
        <v>246</v>
      </c>
      <c r="BU76" s="9">
        <f>VLOOKUP(养成规划和标准成长!$AJ322,阵法、技能和修炼!$C$20:$N$40,COLUMNS(阵法、技能和修炼!$C$20:I$40),0)</f>
        <v>319</v>
      </c>
      <c r="BV76" s="9">
        <f>VLOOKUP(养成规划和标准成长!$AJ322,阵法、技能和修炼!$C$20:$N$40,COLUMNS(阵法、技能和修炼!$C$20:J$40),0)</f>
        <v>246</v>
      </c>
      <c r="BW76" s="9">
        <f>VLOOKUP(养成规划和标准成长!$AJ322,阵法、技能和修炼!$C$20:$N$40,COLUMNS(阵法、技能和修炼!$C$20:K$40),0)</f>
        <v>70</v>
      </c>
      <c r="BX76" s="9">
        <f>VLOOKUP(养成规划和标准成长!$AJ322,阵法、技能和修炼!$C$20:$N$40,COLUMNS(阵法、技能和修炼!$C$20:L$40),0)</f>
        <v>70</v>
      </c>
      <c r="BY76" s="9">
        <f>VLOOKUP(养成规划和标准成长!$AJ322,阵法、技能和修炼!$C$20:$N$40,COLUMNS(阵法、技能和修炼!$C$20:M$40),0)</f>
        <v>84.000000000000071</v>
      </c>
      <c r="BZ76" s="9">
        <f>VLOOKUP(养成规划和标准成长!$AJ322,阵法、技能和修炼!$C$20:$N$40,COLUMNS(阵法、技能和修炼!$C$20:N$40),0)</f>
        <v>84.000000000000071</v>
      </c>
    </row>
    <row r="77" spans="1:78">
      <c r="A77" s="1">
        <v>74</v>
      </c>
      <c r="B77" s="9">
        <f>ROUND(属性投放!D$4+养成规划和标准成长!E$3*养成规划和标准成长!$O170*养成规划和标准成长!$P170+养成规划和标准成长!E$4*养成规划和标准成长!$V170+养成规划和标准成长!E$5*养成规划和标准成长!$R170+(养成规划和标准成长!E$12+养成规划和标准成长!E$13)*养成规划和标准成长!$N170+养成规划和标准成长!E$14*养成规划和标准成长!$O170*养成规划和标准成长!$Q170+养成规划和标准成长!E$17*10*养成规划和标准成长!$S170+养成规划和标准成长!E$18*10*养成规划和标准成长!$T170+养成规划和标准成长!E$19*养成规划和标准成长!$U170,0)</f>
        <v>3136</v>
      </c>
      <c r="C77" s="9">
        <f>ROUND(属性投放!E$4+养成规划和标准成长!F$3*养成规划和标准成长!$O170*养成规划和标准成长!$P170+养成规划和标准成长!F$4*养成规划和标准成长!$V170+养成规划和标准成长!F$5*养成规划和标准成长!$R170+(养成规划和标准成长!F$12+养成规划和标准成长!F$13)*养成规划和标准成长!$N170+养成规划和标准成长!F$14*养成规划和标准成长!$O170*养成规划和标准成长!$Q170+养成规划和标准成长!F$17*10*养成规划和标准成长!$S170+养成规划和标准成长!F$18*10*养成规划和标准成长!$T170+养成规划和标准成长!F$19*养成规划和标准成长!$U170,0)</f>
        <v>3145</v>
      </c>
      <c r="D77" s="9">
        <f>ROUND(属性投放!F$4+养成规划和标准成长!G$3*养成规划和标准成长!$O170*养成规划和标准成长!$P170+养成规划和标准成长!G$4*养成规划和标准成长!$V170+养成规划和标准成长!G$5*养成规划和标准成长!$R170+(养成规划和标准成长!G$12+养成规划和标准成长!G$13)*养成规划和标准成长!$N170+养成规划和标准成长!G$14*养成规划和标准成长!$O170*养成规划和标准成长!$Q170+养成规划和标准成长!G$17*10*养成规划和标准成长!$S170+养成规划和标准成长!G$18*10*养成规划和标准成长!$T170+养成规划和标准成长!G$19*养成规划和标准成长!$U170,0)</f>
        <v>1164</v>
      </c>
      <c r="E77" s="9">
        <f>ROUND(属性投放!G$4+养成规划和标准成长!H$3*养成规划和标准成长!$O170*养成规划和标准成长!$P170+养成规划和标准成长!H$4*养成规划和标准成长!$V170+养成规划和标准成长!H$5*养成规划和标准成长!$R170+(养成规划和标准成长!H$12+养成规划和标准成长!H$13)*养成规划和标准成长!$N170+养成规划和标准成长!H$14*养成规划和标准成长!$O170*养成规划和标准成长!$Q170+养成规划和标准成长!H$17*10*养成规划和标准成长!$S170+养成规划和标准成长!H$18*10*养成规划和标准成长!$T170+养成规划和标准成长!H$19*养成规划和标准成长!$U170,0)</f>
        <v>522</v>
      </c>
      <c r="F77" s="9">
        <f>ROUND(属性投放!H$4+养成规划和标准成长!I$3*养成规划和标准成长!$O170*养成规划和标准成长!$P170+养成规划和标准成长!I$4*养成规划和标准成长!$V170+养成规划和标准成长!I$5*养成规划和标准成长!$R170+(养成规划和标准成长!I$12+养成规划和标准成长!I$13)*养成规划和标准成长!$N170+养成规划和标准成长!I$14*养成规划和标准成长!$O170*养成规划和标准成长!$Q170+养成规划和标准成长!I$17*10*养成规划和标准成长!$S170+养成规划和标准成长!I$18*10*养成规划和标准成长!$T170+养成规划和标准成长!I$19*养成规划和标准成长!$U170,0)</f>
        <v>888</v>
      </c>
      <c r="G77" s="9">
        <f>ROUND(属性投放!I$4+养成规划和标准成长!J$3*养成规划和标准成长!$O170*养成规划和标准成长!$P170+养成规划和标准成长!J$4*养成规划和标准成长!$V170+养成规划和标准成长!J$5*养成规划和标准成长!$R170+(养成规划和标准成长!J$12+养成规划和标准成长!J$13)*养成规划和标准成长!$N170+养成规划和标准成长!J$14*养成规划和标准成长!$O170*养成规划和标准成长!$Q170+养成规划和标准成长!J$17*10*养成规划和标准成长!$S170+养成规划和标准成长!J$18*10*养成规划和标准成长!$T170+养成规划和标准成长!J$19*养成规划和标准成长!$U170,0)</f>
        <v>639</v>
      </c>
      <c r="H77" s="9">
        <f>ROUND(属性投放!J$4+养成规划和标准成长!K$3*养成规划和标准成长!$O170*养成规划和标准成长!$P170+养成规划和标准成长!K$4*养成规划和标准成长!$V170+养成规划和标准成长!K$5*养成规划和标准成长!$R170+(养成规划和标准成长!K$12+养成规划和标准成长!K$13)*养成规划和标准成长!$N170+养成规划和标准成长!K$14*养成规划和标准成长!$O170*养成规划和标准成长!$Q170+养成规划和标准成长!K$17*10*养成规划和标准成长!$S170+养成规划和标准成长!K$18*10*养成规划和标准成长!$T170+养成规划和标准成长!K$19*养成规划和标准成长!$U170,0)</f>
        <v>441</v>
      </c>
      <c r="I77" s="9">
        <f>ROUND(属性投放!K$4+养成规划和标准成长!L$3*养成规划和标准成长!$O170*养成规划和标准成长!$P170+养成规划和标准成长!L$4*养成规划和标准成长!$V170+养成规划和标准成长!L$5*养成规划和标准成长!$R170+(养成规划和标准成长!L$12+养成规划和标准成长!L$13)*养成规划和标准成长!$N170+养成规划和标准成长!L$14*养成规划和标准成长!$O170*养成规划和标准成长!$Q170+养成规划和标准成长!L$17*10*养成规划和标准成长!$S170+养成规划和标准成长!L$18*10*养成规划和标准成长!$T170+养成规划和标准成长!L$19*养成规划和标准成长!$U170,0)</f>
        <v>239</v>
      </c>
      <c r="J77" s="9">
        <f>ROUND(属性投放!L$4+养成规划和标准成长!M$3*养成规划和标准成长!$O170*养成规划和标准成长!$P170+养成规划和标准成长!M$4*养成规划和标准成长!$V170+养成规划和标准成长!M$5*养成规划和标准成长!$R170+(养成规划和标准成长!M$12+养成规划和标准成长!M$13)*养成规划和标准成长!$N170+养成规划和标准成长!M$14*养成规划和标准成长!$O170*养成规划和标准成长!$Q170+养成规划和标准成长!M$17*10*养成规划和标准成长!$S170+养成规划和标准成长!M$18*10*养成规划和标准成长!$T170+养成规划和标准成长!M$19*养成规划和标准成长!$U170,0)</f>
        <v>767</v>
      </c>
      <c r="K77" s="9">
        <f>ROUND(属性投放!M$4+养成规划和标准成长!N$3*养成规划和标准成长!$O170*养成规划和标准成长!$P170+养成规划和标准成长!N$4*养成规划和标准成长!$V170+养成规划和标准成长!N$5*养成规划和标准成长!$R170+(养成规划和标准成长!N$12+养成规划和标准成长!N$13)*养成规划和标准成长!$N170+养成规划和标准成长!N$14*养成规划和标准成长!$O170*养成规划和标准成长!$Q170+养成规划和标准成长!N$17*10*养成规划和标准成长!$S170+养成规划和标准成长!N$18*10*养成规划和标准成长!$T170+养成规划和标准成长!N$19*养成规划和标准成长!$U170,0)</f>
        <v>776</v>
      </c>
      <c r="L77" s="9">
        <f>VLOOKUP(养成规划和标准成长!$X170,阵法、技能和修炼!$C$20:$N$40,COLUMNS(阵法、技能和修炼!$C$20:G$40),0)</f>
        <v>219</v>
      </c>
      <c r="M77" s="9">
        <f>VLOOKUP(养成规划和标准成长!$X170,阵法、技能和修炼!$C$20:$N$40,COLUMNS(阵法、技能和修炼!$C$20:H$40),0)</f>
        <v>183</v>
      </c>
      <c r="N77" s="9">
        <f>VLOOKUP(养成规划和标准成长!$X170,阵法、技能和修炼!$C$20:$N$40,COLUMNS(阵法、技能和修炼!$C$20:I$40),0)</f>
        <v>219</v>
      </c>
      <c r="O77" s="9">
        <f>VLOOKUP(养成规划和标准成长!$X170,阵法、技能和修炼!$C$20:$N$40,COLUMNS(阵法、技能和修炼!$C$20:J$40),0)</f>
        <v>183</v>
      </c>
      <c r="P77" s="9">
        <f>VLOOKUP(养成规划和标准成长!$X170,阵法、技能和修炼!$C$20:$N$40,COLUMNS(阵法、技能和修炼!$C$20:K$40),0)</f>
        <v>50</v>
      </c>
      <c r="Q77" s="9">
        <f>VLOOKUP(养成规划和标准成长!$X170,阵法、技能和修炼!$C$20:$N$40,COLUMNS(阵法、技能和修炼!$C$20:L$40),0)</f>
        <v>50</v>
      </c>
      <c r="R77" s="9">
        <f>VLOOKUP(养成规划和标准成长!$X170,阵法、技能和修炼!$C$20:$N$40,COLUMNS(阵法、技能和修炼!$C$20:M$40),0)</f>
        <v>60.000000000000057</v>
      </c>
      <c r="S77" s="9">
        <f>VLOOKUP(养成规划和标准成长!$X170,阵法、技能和修炼!$C$20:$N$40,COLUMNS(阵法、技能和修炼!$C$20:N$40),0)</f>
        <v>60.000000000000057</v>
      </c>
      <c r="T77" s="1">
        <v>74</v>
      </c>
      <c r="U77" s="9">
        <f>ROUND(属性投放!D$4+养成规划和标准成长!E$3*养成规划和标准成长!$C323*养成规划和标准成长!$D323+养成规划和标准成长!E$4*养成规划和标准成长!$J323+养成规划和标准成长!E$5*养成规划和标准成长!$F323+(养成规划和标准成长!E$12+养成规划和标准成长!E$13)*养成规划和标准成长!$B323+养成规划和标准成长!E$14*养成规划和标准成长!$C323*养成规划和标准成长!$E323+养成规划和标准成长!E$17*10*养成规划和标准成长!$G323+养成规划和标准成长!E$18*10*养成规划和标准成长!$H323+养成规划和标准成长!E$19*养成规划和标准成长!$I323,0)</f>
        <v>3496</v>
      </c>
      <c r="V77" s="9">
        <f>ROUND(属性投放!E$4+养成规划和标准成长!F$3*养成规划和标准成长!$C323*养成规划和标准成长!$D323+养成规划和标准成长!F$4*养成规划和标准成长!$J323+养成规划和标准成长!F$5*养成规划和标准成长!$F323+(养成规划和标准成长!F$12+养成规划和标准成长!F$13)*养成规划和标准成长!$B323+养成规划和标准成长!F$14*养成规划和标准成长!$C323*养成规划和标准成长!$E323+养成规划和标准成长!F$17*10*养成规划和标准成长!$G323+养成规划和标准成长!F$18*10*养成规划和标准成长!$H323+养成规划和标准成长!F$19*养成规划和标准成长!$I323,0)</f>
        <v>3346</v>
      </c>
      <c r="W77" s="9">
        <f>ROUND(属性投放!F$4+养成规划和标准成长!G$3*养成规划和标准成长!$C323*养成规划和标准成长!$D323+养成规划和标准成长!G$4*养成规划和标准成长!$J323+养成规划和标准成长!G$5*养成规划和标准成长!$F323+(养成规划和标准成长!G$12+养成规划和标准成长!G$13)*养成规划和标准成长!$B323+养成规划和标准成长!G$14*养成规划和标准成长!$C323*养成规划和标准成长!$E323+养成规划和标准成长!G$17*10*养成规划和标准成长!$G323+养成规划和标准成长!G$18*10*养成规划和标准成长!$H323+养成规划和标准成长!G$19*养成规划和标准成长!$I323,0)</f>
        <v>1264</v>
      </c>
      <c r="X77" s="9">
        <f>ROUND(属性投放!G$4+养成规划和标准成长!H$3*养成规划和标准成长!$C323*养成规划和标准成长!$D323+养成规划和标准成长!H$4*养成规划和标准成长!$J323+养成规划和标准成长!H$5*养成规划和标准成长!$F323+(养成规划和标准成长!H$12+养成规划和标准成长!H$13)*养成规划和标准成长!$B323+养成规划和标准成长!H$14*养成规划和标准成长!$C323*养成规划和标准成长!$E323+养成规划和标准成长!H$17*10*养成规划和标准成长!$G323+养成规划和标准成长!H$18*10*养成规划和标准成长!$H323+养成规划和标准成长!H$19*养成规划和标准成长!$I323,0)</f>
        <v>594</v>
      </c>
      <c r="Y77" s="9">
        <f>ROUND(属性投放!H$4+养成规划和标准成长!I$3*养成规划和标准成长!$C323*养成规划和标准成长!$D323+养成规划和标准成长!I$4*养成规划和标准成长!$J323+养成规划和标准成长!I$5*养成规划和标准成长!$F323+(养成规划和标准成长!I$12+养成规划和标准成长!I$13)*养成规划和标准成长!$B323+养成规划和标准成长!I$14*养成规划和标准成长!$C323*养成规划和标准成长!$E323+养成规划和标准成长!I$17*10*养成规划和标准成长!$G323+养成规划和标准成长!I$18*10*养成规划和标准成长!$H323+养成规划和标准成长!I$19*养成规划和标准成长!$I323,0)</f>
        <v>952</v>
      </c>
      <c r="Z77" s="9">
        <f>ROUND(属性投放!I$4+养成规划和标准成长!J$3*养成规划和标准成长!$C323*养成规划和标准成长!$D323+养成规划和标准成长!J$4*养成规划和标准成长!$J323+养成规划和标准成长!J$5*养成规划和标准成长!$F323+(养成规划和标准成长!J$12+养成规划和标准成长!J$13)*养成规划和标准成长!$B323+养成规划和标准成长!J$14*养成规划和标准成长!$C323*养成规划和标准成长!$E323+养成规划和标准成长!J$17*10*养成规划和标准成长!$G323+养成规划和标准成长!J$18*10*养成规划和标准成长!$H323+养成规划和标准成长!J$19*养成规划和标准成长!$I323,0)</f>
        <v>694</v>
      </c>
      <c r="AA77" s="9">
        <f>ROUND(属性投放!J$4+养成规划和标准成长!K$3*养成规划和标准成长!$C323*养成规划和标准成长!$D323+养成规划和标准成长!K$4*养成规划和标准成长!$J323+养成规划和标准成长!K$5*养成规划和标准成长!$F323+(养成规划和标准成长!K$12+养成规划和标准成长!K$13)*养成规划和标准成长!$B323+养成规划和标准成长!K$14*养成规划和标准成长!$C323*养成规划和标准成长!$E323+养成规划和标准成长!K$17*10*养成规划和标准成长!$G323+养成规划和标准成长!K$18*10*养成规划和标准成长!$H323+养成规划和标准成长!K$19*养成规划和标准成长!$I323,0)</f>
        <v>482</v>
      </c>
      <c r="AB77" s="9">
        <f>ROUND(属性投放!K$4+养成规划和标准成长!L$3*养成规划和标准成长!$C323*养成规划和标准成长!$D323+养成规划和标准成长!L$4*养成规划和标准成长!$J323+养成规划和标准成长!L$5*养成规划和标准成长!$F323+(养成规划和标准成长!L$12+养成规划和标准成长!L$13)*养成规划和标准成长!$B323+养成规划和标准成长!L$14*养成规划和标准成长!$C323*养成规划和标准成长!$E323+养成规划和标准成长!L$17*10*养成规划和标准成长!$G323+养成规划和标准成长!L$18*10*养成规划和标准成长!$H323+养成规划和标准成长!L$19*养成规划和标准成长!$I323,0)</f>
        <v>289</v>
      </c>
      <c r="AC77" s="9">
        <f>ROUND(属性投放!L$4+养成规划和标准成长!M$3*养成规划和标准成长!$C323*养成规划和标准成长!$D323+养成规划和标准成长!M$4*养成规划和标准成长!$J323+养成规划和标准成长!M$5*养成规划和标准成长!$F323+(养成规划和标准成长!M$12+养成规划和标准成长!M$13)*养成规划和标准成长!$B323+养成规划和标准成长!M$14*养成规划和标准成长!$C323*养成规划和标准成长!$E323+养成规划和标准成长!M$17*10*养成规划和标准成长!$G323+养成规划和标准成长!M$18*10*养成规划和标准成长!$H323+养成规划和标准成长!M$19*养成规划和标准成长!$I323,0)</f>
        <v>778</v>
      </c>
      <c r="AD77" s="9">
        <f>ROUND(属性投放!M$4+养成规划和标准成长!N$3*养成规划和标准成长!$C323*养成规划和标准成长!$D323+养成规划和标准成长!N$4*养成规划和标准成长!$J323+养成规划和标准成长!N$5*养成规划和标准成长!$F323+(养成规划和标准成长!N$12+养成规划和标准成长!N$13)*养成规划和标准成长!$B323+养成规划和标准成长!N$14*养成规划和标准成长!$C323*养成规划和标准成长!$E323+养成规划和标准成长!N$17*10*养成规划和标准成长!$G323+养成规划和标准成长!N$18*10*养成规划和标准成长!$H323+养成规划和标准成长!N$19*养成规划和标准成长!$I323,0)</f>
        <v>790</v>
      </c>
      <c r="AE77" s="9">
        <f>VLOOKUP(养成规划和标准成长!$L323,阵法、技能和修炼!$C$20:$N$40,COLUMNS(阵法、技能和修炼!$C$20:G$40),0)</f>
        <v>243</v>
      </c>
      <c r="AF77" s="9">
        <f>VLOOKUP(养成规划和标准成长!$L323,阵法、技能和修炼!$C$20:$N$40,COLUMNS(阵法、技能和修炼!$C$20:H$40),0)</f>
        <v>199</v>
      </c>
      <c r="AG77" s="9">
        <f>VLOOKUP(养成规划和标准成长!$L323,阵法、技能和修炼!$C$20:$N$40,COLUMNS(阵法、技能和修炼!$C$20:I$40),0)</f>
        <v>243</v>
      </c>
      <c r="AH77" s="9">
        <f>VLOOKUP(养成规划和标准成长!$L323,阵法、技能和修炼!$C$20:$N$40,COLUMNS(阵法、技能和修炼!$C$20:J$40),0)</f>
        <v>199</v>
      </c>
      <c r="AI77" s="9">
        <f>VLOOKUP(养成规划和标准成长!$L323,阵法、技能和修炼!$C$20:$N$40,COLUMNS(阵法、技能和修炼!$C$20:K$40),0)</f>
        <v>55</v>
      </c>
      <c r="AJ77" s="9">
        <f>VLOOKUP(养成规划和标准成长!$L323,阵法、技能和修炼!$C$20:$N$40,COLUMNS(阵法、技能和修炼!$C$20:L$40),0)</f>
        <v>55</v>
      </c>
      <c r="AK77" s="9">
        <f>VLOOKUP(养成规划和标准成长!$L323,阵法、技能和修炼!$C$20:$N$40,COLUMNS(阵法、技能和修炼!$C$20:M$40),0)</f>
        <v>66.000000000000057</v>
      </c>
      <c r="AL77" s="9">
        <f>VLOOKUP(养成规划和标准成长!$L323,阵法、技能和修炼!$C$20:$N$40,COLUMNS(阵法、技能和修炼!$C$20:N$40),0)</f>
        <v>66.000000000000057</v>
      </c>
      <c r="AN77" s="1">
        <v>74</v>
      </c>
      <c r="AO77" s="9">
        <f>ROUND(属性投放!D$4+养成规划和标准成长!E$3*养成规划和标准成长!$O323*养成规划和标准成长!$P323+养成规划和标准成长!E$4*养成规划和标准成长!$V323+养成规划和标准成长!E$5*养成规划和标准成长!$R323+(养成规划和标准成长!E$12+养成规划和标准成长!E$13)*养成规划和标准成长!$N323+养成规划和标准成长!E$14*养成规划和标准成长!$O323*养成规划和标准成长!$Q323+养成规划和标准成长!E$17*10*养成规划和标准成长!$S323+养成规划和标准成长!E$18*10*养成规划和标准成长!$T323+养成规划和标准成长!E$19*养成规划和标准成长!$U323,0)</f>
        <v>4005</v>
      </c>
      <c r="AP77" s="9">
        <f>ROUND(属性投放!E$4+养成规划和标准成长!F$3*养成规划和标准成长!$O323*养成规划和标准成长!$P323+养成规划和标准成长!F$4*养成规划和标准成长!$V323+养成规划和标准成长!F$5*养成规划和标准成长!$R323+(养成规划和标准成长!F$12+养成规划和标准成长!F$13)*养成规划和标准成长!$N323+养成规划和标准成长!F$14*养成规划和标准成长!$O323*养成规划和标准成长!$Q323+养成规划和标准成长!F$17*10*养成规划和标准成长!$S323+养成规划和标准成长!F$18*10*养成规划和标准成长!$T323+养成规划和标准成长!F$19*养成规划和标准成长!$U323,0)</f>
        <v>3548</v>
      </c>
      <c r="AQ77" s="9">
        <f>ROUND(属性投放!F$4+养成规划和标准成长!G$3*养成规划和标准成长!$O323*养成规划和标准成长!$P323+养成规划和标准成长!G$4*养成规划和标准成长!$V323+养成规划和标准成长!G$5*养成规划和标准成长!$R323+(养成规划和标准成长!G$12+养成规划和标准成长!G$13)*养成规划和标准成长!$N323+养成规划和标准成长!G$14*养成规划和标准成长!$O323*养成规划和标准成长!$Q323+养成规划和标准成长!G$17*10*养成规划和标准成长!$S323+养成规划和标准成长!G$18*10*养成规划和标准成长!$T323+养成规划和标准成长!G$19*养成规划和标准成长!$U323,0)</f>
        <v>1394</v>
      </c>
      <c r="AR77" s="9">
        <f>ROUND(属性投放!G$4+养成规划和标准成长!H$3*养成规划和标准成长!$O323*养成规划和标准成长!$P323+养成规划和标准成长!H$4*养成规划和标准成长!$V323+养成规划和标准成长!H$5*养成规划和标准成长!$R323+(养成规划和标准成长!H$12+养成规划和标准成长!H$13)*养成规划和标准成长!$N323+养成规划和标准成长!H$14*养成规划和标准成长!$O323*养成规划和标准成长!$Q323+养成规划和标准成长!H$17*10*养成规划和标准成长!$S323+养成规划和标准成长!H$18*10*养成规划和标准成长!$T323+养成规划和标准成长!H$19*养成规划和标准成长!$U323,0)</f>
        <v>695</v>
      </c>
      <c r="AS77" s="9">
        <f>ROUND(属性投放!H$4+养成规划和标准成长!I$3*养成规划和标准成长!$O323*养成规划和标准成长!$P323+养成规划和标准成长!I$4*养成规划和标准成长!$V323+养成规划和标准成长!I$5*养成规划和标准成长!$R323+(养成规划和标准成长!I$12+养成规划和标准成长!I$13)*养成规划和标准成长!$N323+养成规划和标准成长!I$14*养成规划和标准成长!$O323*养成规划和标准成长!$Q323+养成规划和标准成长!I$17*10*养成规划和标准成长!$S323+养成规划和标准成长!I$18*10*养成规划和标准成长!$T323+养成规划和标准成长!I$19*养成规划和标准成长!$U323,0)</f>
        <v>1046</v>
      </c>
      <c r="AT77" s="9">
        <f>ROUND(属性投放!I$4+养成规划和标准成长!J$3*养成规划和标准成长!$O323*养成规划和标准成长!$P323+养成规划和标准成长!J$4*养成规划和标准成长!$V323+养成规划和标准成长!J$5*养成规划和标准成长!$R323+(养成规划和标准成长!J$12+养成规划和标准成长!J$13)*养成规划和标准成长!$N323+养成规划和标准成长!J$14*养成规划和标准成长!$O323*养成规划和标准成长!$Q323+养成规划和标准成长!J$17*10*养成规划和标准成长!$S323+养成规划和标准成长!J$18*10*养成规划和标准成长!$T323+养成规划和标准成长!J$19*养成规划和标准成长!$U323,0)</f>
        <v>779</v>
      </c>
      <c r="AU77" s="9">
        <f>ROUND(属性投放!J$4+养成规划和标准成长!K$3*养成规划和标准成长!$O323*养成规划和标准成长!$P323+养成规划和标准成长!K$4*养成规划和标准成长!$V323+养成规划和标准成长!K$5*养成规划和标准成长!$R323+(养成规划和标准成长!K$12+养成规划和标准成长!K$13)*养成规划和标准成长!$N323+养成规划和标准成长!K$14*养成规划和标准成长!$O323*养成规划和标准成长!$Q323+养成规划和标准成长!K$17*10*养成规划和标准成长!$S323+养成规划和标准成长!K$18*10*养成规划和标准成长!$T323+养成规划和标准成长!K$19*养成规划和标准成长!$U323,0)</f>
        <v>538</v>
      </c>
      <c r="AV77" s="9">
        <f>ROUND(属性投放!K$4+养成规划和标准成长!L$3*养成规划和标准成长!$O323*养成规划和标准成长!$P323+养成规划和标准成长!L$4*养成规划和标准成长!$V323+养成规划和标准成长!L$5*养成规划和标准成长!$R323+(养成规划和标准成长!L$12+养成规划和标准成长!L$13)*养成规划和标准成长!$N323+养成规划和标准成长!L$14*养成规划和标准成长!$O323*养成规划和标准成长!$Q323+养成规划和标准成长!L$17*10*养成规划和标准成长!$S323+养成规划和标准成长!L$18*10*养成规划和标准成长!$T323+养成规划和标准成长!L$19*养成规划和标准成长!$U323,0)</f>
        <v>353</v>
      </c>
      <c r="AW77" s="9">
        <f>ROUND(属性投放!L$4+养成规划和标准成长!M$3*养成规划和标准成长!$O323*养成规划和标准成长!$P323+养成规划和标准成长!M$4*养成规划和标准成长!$V323+养成规划和标准成长!M$5*养成规划和标准成长!$R323+(养成规划和标准成长!M$12+养成规划和标准成长!M$13)*养成规划和标准成长!$N323+养成规划和标准成长!M$14*养成规划和标准成长!$O323*养成规划和标准成长!$Q323+养成规划和标准成长!M$17*10*养成规划和标准成长!$S323+养成规划和标准成长!M$18*10*养成规划和标准成长!$T323+养成规划和标准成长!M$19*养成规划和标准成长!$U323,0)</f>
        <v>797</v>
      </c>
      <c r="AX77" s="9">
        <f>ROUND(属性投放!M$4+养成规划和标准成长!N$3*养成规划和标准成长!$O323*养成规划和标准成长!$P323+养成规划和标准成长!N$4*养成规划和标准成长!$V323+养成规划和标准成长!N$5*养成规划和标准成长!$R323+(养成规划和标准成长!N$12+养成规划和标准成长!N$13)*养成规划和标准成长!$N323+养成规划和标准成长!N$14*养成规划和标准成长!$O323*养成规划和标准成长!$Q323+养成规划和标准成长!N$17*10*养成规划和标准成长!$S323+养成规划和标准成长!N$18*10*养成规划和标准成长!$T323+养成规划和标准成长!N$19*养成规划和标准成长!$U323,0)</f>
        <v>814</v>
      </c>
      <c r="AY77" s="9">
        <f>VLOOKUP(养成规划和标准成长!$X323,阵法、技能和修炼!$C$20:$N$40,COLUMNS(阵法、技能和修炼!$C$20:G$40),0)</f>
        <v>294</v>
      </c>
      <c r="AZ77" s="9">
        <f>VLOOKUP(养成规划和标准成长!$X323,阵法、技能和修炼!$C$20:$N$40,COLUMNS(阵法、技能和修炼!$C$20:H$40),0)</f>
        <v>231</v>
      </c>
      <c r="BA77" s="9">
        <f>VLOOKUP(养成规划和标准成长!$X323,阵法、技能和修炼!$C$20:$N$40,COLUMNS(阵法、技能和修炼!$C$20:I$40),0)</f>
        <v>294</v>
      </c>
      <c r="BB77" s="9">
        <f>VLOOKUP(养成规划和标准成长!$X323,阵法、技能和修炼!$C$20:$N$40,COLUMNS(阵法、技能和修炼!$C$20:J$40),0)</f>
        <v>231</v>
      </c>
      <c r="BC77" s="9">
        <f>VLOOKUP(养成规划和标准成长!$X323,阵法、技能和修炼!$C$20:$N$40,COLUMNS(阵法、技能和修炼!$C$20:K$40),0)</f>
        <v>65</v>
      </c>
      <c r="BD77" s="9">
        <f>VLOOKUP(养成规划和标准成长!$X323,阵法、技能和修炼!$C$20:$N$40,COLUMNS(阵法、技能和修炼!$C$20:L$40),0)</f>
        <v>65</v>
      </c>
      <c r="BE77" s="9">
        <f>VLOOKUP(养成规划和标准成长!$X323,阵法、技能和修炼!$C$20:$N$40,COLUMNS(阵法、技能和修炼!$C$20:M$40),0)</f>
        <v>78.000000000000071</v>
      </c>
      <c r="BF77" s="9">
        <f>VLOOKUP(养成规划和标准成长!$X323,阵法、技能和修炼!$C$20:$N$40,COLUMNS(阵法、技能和修炼!$C$20:N$40),0)</f>
        <v>78.000000000000071</v>
      </c>
      <c r="BH77" s="1">
        <v>74</v>
      </c>
      <c r="BI77" s="9">
        <f>ROUND(属性投放!D$4+养成规划和标准成长!E$3*养成规划和标准成长!$AA323*养成规划和标准成长!$AB323+养成规划和标准成长!E$4*养成规划和标准成长!$AH323+养成规划和标准成长!E$5*养成规划和标准成长!$AD323+(养成规划和标准成长!E$12+养成规划和标准成长!E$13)*养成规划和标准成长!$Z323+养成规划和标准成长!E$14*养成规划和标准成长!$AA323*养成规划和标准成长!$AC323+养成规划和标准成长!E$17*10*养成规划和标准成长!$AE323+养成规划和标准成长!E$18*10*养成规划和标准成长!$AF323+养成规划和标准成长!E$19*养成规划和标准成长!$AG323,0)</f>
        <v>4428</v>
      </c>
      <c r="BJ77" s="9">
        <f>ROUND(属性投放!E$4+养成规划和标准成长!F$3*养成规划和标准成长!$AA323*养成规划和标准成长!$AB323+养成规划和标准成长!F$4*养成规划和标准成长!$AH323+养成规划和标准成长!F$5*养成规划和标准成长!$AD323+(养成规划和标准成长!F$12+养成规划和标准成长!F$13)*养成规划和标准成长!$Z323+养成规划和标准成长!F$14*养成规划和标准成长!$AA323*养成规划和标准成长!$AC323+养成规划和标准成长!F$17*10*养成规划和标准成长!$AE323+养成规划和标准成长!F$18*10*养成规划和标准成长!$AF323+养成规划和标准成长!F$19*养成规划和标准成长!$AG323,0)</f>
        <v>3714</v>
      </c>
      <c r="BK77" s="9">
        <f>ROUND(属性投放!F$4+养成规划和标准成长!G$3*养成规划和标准成长!$AA323*养成规划和标准成长!$AB323+养成规划和标准成长!G$4*养成规划和标准成长!$AH323+养成规划和标准成长!G$5*养成规划和标准成长!$AD323+(养成规划和标准成长!G$12+养成规划和标准成长!G$13)*养成规划和标准成长!$Z323+养成规划和标准成长!G$14*养成规划和标准成长!$AA323*养成规划和标准成长!$AC323+养成规划和标准成长!G$17*10*养成规划和标准成长!$AE323+养成规划和标准成长!G$18*10*养成规划和标准成长!$AF323+养成规划和标准成长!G$19*养成规划和标准成长!$AG323,0)</f>
        <v>1502</v>
      </c>
      <c r="BL77" s="9">
        <f>ROUND(属性投放!G$4+养成规划和标准成长!H$3*养成规划和标准成长!$AA323*养成规划和标准成长!$AB323+养成规划和标准成长!H$4*养成规划和标准成长!$AH323+养成规划和标准成长!H$5*养成规划和标准成长!$AD323+(养成规划和标准成长!H$12+养成规划和标准成长!H$13)*养成规划和标准成长!$Z323+养成规划和标准成长!H$14*养成规划和标准成长!$AA323*养成规划和标准成长!$AC323+养成规划和标准成长!H$17*10*养成规划和标准成长!$AE323+养成规划和标准成长!H$18*10*养成规划和标准成长!$AF323+养成规划和标准成长!H$19*养成规划和标准成长!$AG323,0)</f>
        <v>775</v>
      </c>
      <c r="BM77" s="9">
        <f>ROUND(属性投放!H$4+养成规划和标准成长!I$3*养成规划和标准成长!$AA323*养成规划和标准成长!$AB323+养成规划和标准成长!I$4*养成规划和标准成长!$AH323+养成规划和标准成长!I$5*养成规划和标准成长!$AD323+(养成规划和标准成长!I$12+养成规划和标准成长!I$13)*养成规划和标准成长!$Z323+养成规划和标准成长!I$14*养成规划和标准成长!$AA323*养成规划和标准成长!$AC323+养成规划和标准成长!I$17*10*养成规划和标准成长!$AE323+养成规划和标准成长!I$18*10*养成规划和标准成长!$AF323+养成规划和标准成长!I$19*养成规划和标准成长!$AG323,0)</f>
        <v>1122</v>
      </c>
      <c r="BN77" s="9">
        <f>ROUND(属性投放!I$4+养成规划和标准成长!J$3*养成规划和标准成长!$AA323*养成规划和标准成长!$AB323+养成规划和标准成长!J$4*养成规划和标准成长!$AH323+养成规划和标准成长!J$5*养成规划和标准成长!$AD323+(养成规划和标准成长!J$12+养成规划和标准成长!J$13)*养成规划和标准成长!$Z323+养成规划和标准成长!J$14*养成规划和标准成长!$AA323*养成规划和标准成长!$AC323+养成规划和标准成长!J$17*10*养成规划和标准成长!$AE323+养成规划和标准成长!J$18*10*养成规划和标准成长!$AF323+养成规划和标准成长!J$19*养成规划和标准成长!$AG323,0)</f>
        <v>845</v>
      </c>
      <c r="BO77" s="9">
        <f>ROUND(属性投放!J$4+养成规划和标准成长!K$3*养成规划和标准成长!$AA323*养成规划和标准成长!$AB323+养成规划和标准成长!K$4*养成规划和标准成长!$AH323+养成规划和标准成长!K$5*养成规划和标准成长!$AD323+(养成规划和标准成长!K$12+养成规划和标准成长!K$13)*养成规划和标准成长!$Z323+养成规划和标准成长!K$14*养成规划和标准成长!$AA323*养成规划和标准成长!$AC323+养成规划和标准成长!K$17*10*养成规划和标准成长!$AE323+养成规划和标准成长!K$18*10*养成规划和标准成长!$AF323+养成规划和标准成长!K$19*养成规划和标准成长!$AG323,0)</f>
        <v>579</v>
      </c>
      <c r="BP77" s="9">
        <f>ROUND(属性投放!K$4+养成规划和标准成长!L$3*养成规划和标准成长!$AA323*养成规划和标准成长!$AB323+养成规划和标准成长!L$4*养成规划和标准成长!$AH323+养成规划和标准成长!L$5*养成规划和标准成长!$AD323+(养成规划和标准成长!L$12+养成规划和标准成长!L$13)*养成规划和标准成长!$Z323+养成规划和标准成长!L$14*养成规划和标准成长!$AA323*养成规划和标准成长!$AC323+养成规划和标准成长!L$17*10*养成规划和标准成长!$AE323+养成规划和标准成长!L$18*10*养成规划和标准成长!$AF323+养成规划和标准成长!L$19*养成规划和标准成长!$AG323,0)</f>
        <v>404</v>
      </c>
      <c r="BQ77" s="9">
        <f>ROUND(属性投放!L$4+养成规划和标准成长!M$3*养成规划和标准成长!$AA323*养成规划和标准成长!$AB323+养成规划和标准成长!M$4*养成规划和标准成长!$AH323+养成规划和标准成长!M$5*养成规划和标准成长!$AD323+(养成规划和标准成长!M$12+养成规划和标准成长!M$13)*养成规划和标准成长!$Z323+养成规划和标准成长!M$14*养成规划和标准成长!$AA323*养成规划和标准成长!$AC323+养成规划和标准成长!M$17*10*养成规划和标准成长!$AE323+养成规划和标准成长!M$18*10*养成规划和标准成长!$AF323+养成规划和标准成长!M$19*养成规划和标准成长!$AG323,0)</f>
        <v>812</v>
      </c>
      <c r="BR77" s="9">
        <f>ROUND(属性投放!M$4+养成规划和标准成长!N$3*养成规划和标准成长!$AA323*养成规划和标准成长!$AB323+养成规划和标准成长!N$4*养成规划和标准成长!$AH323+养成规划和标准成长!N$5*养成规划和标准成长!$AD323+(养成规划和标准成长!N$12+养成规划和标准成长!N$13)*养成规划和标准成长!$Z323+养成规划和标准成长!N$14*养成规划和标准成长!$AA323*养成规划和标准成长!$AC323+养成规划和标准成长!N$17*10*养成规划和标准成长!$AE323+养成规划和标准成长!N$18*10*养成规划和标准成长!$AF323+养成规划和标准成长!N$19*养成规划和标准成长!$AG323,0)</f>
        <v>830</v>
      </c>
      <c r="BS77" s="9">
        <f>VLOOKUP(养成规划和标准成长!$AJ323,阵法、技能和修炼!$C$20:$N$40,COLUMNS(阵法、技能和修炼!$C$20:G$40),0)</f>
        <v>319</v>
      </c>
      <c r="BT77" s="9">
        <f>VLOOKUP(养成规划和标准成长!$AJ323,阵法、技能和修炼!$C$20:$N$40,COLUMNS(阵法、技能和修炼!$C$20:H$40),0)</f>
        <v>246</v>
      </c>
      <c r="BU77" s="9">
        <f>VLOOKUP(养成规划和标准成长!$AJ323,阵法、技能和修炼!$C$20:$N$40,COLUMNS(阵法、技能和修炼!$C$20:I$40),0)</f>
        <v>319</v>
      </c>
      <c r="BV77" s="9">
        <f>VLOOKUP(养成规划和标准成长!$AJ323,阵法、技能和修炼!$C$20:$N$40,COLUMNS(阵法、技能和修炼!$C$20:J$40),0)</f>
        <v>246</v>
      </c>
      <c r="BW77" s="9">
        <f>VLOOKUP(养成规划和标准成长!$AJ323,阵法、技能和修炼!$C$20:$N$40,COLUMNS(阵法、技能和修炼!$C$20:K$40),0)</f>
        <v>70</v>
      </c>
      <c r="BX77" s="9">
        <f>VLOOKUP(养成规划和标准成长!$AJ323,阵法、技能和修炼!$C$20:$N$40,COLUMNS(阵法、技能和修炼!$C$20:L$40),0)</f>
        <v>70</v>
      </c>
      <c r="BY77" s="9">
        <f>VLOOKUP(养成规划和标准成长!$AJ323,阵法、技能和修炼!$C$20:$N$40,COLUMNS(阵法、技能和修炼!$C$20:M$40),0)</f>
        <v>84.000000000000071</v>
      </c>
      <c r="BZ77" s="9">
        <f>VLOOKUP(养成规划和标准成长!$AJ323,阵法、技能和修炼!$C$20:$N$40,COLUMNS(阵法、技能和修炼!$C$20:N$40),0)</f>
        <v>84.000000000000071</v>
      </c>
    </row>
    <row r="78" spans="1:78">
      <c r="A78" s="1">
        <v>75</v>
      </c>
      <c r="B78" s="9">
        <f>ROUND(属性投放!D$4+养成规划和标准成长!E$3*养成规划和标准成长!$O171*养成规划和标准成长!$P171+养成规划和标准成长!E$4*养成规划和标准成长!$V171+养成规划和标准成长!E$5*养成规划和标准成长!$R171+(养成规划和标准成长!E$12+养成规划和标准成长!E$13)*养成规划和标准成长!$N171+养成规划和标准成长!E$14*养成规划和标准成长!$O171*养成规划和标准成长!$Q171+养成规划和标准成长!E$17*10*养成规划和标准成长!$S171+养成规划和标准成长!E$18*10*养成规划和标准成长!$T171+养成规划和标准成长!E$19*养成规划和标准成长!$U171,0)</f>
        <v>3159</v>
      </c>
      <c r="C78" s="9">
        <f>ROUND(属性投放!E$4+养成规划和标准成长!F$3*养成规划和标准成长!$O171*养成规划和标准成长!$P171+养成规划和标准成长!F$4*养成规划和标准成长!$V171+养成规划和标准成长!F$5*养成规划和标准成长!$R171+(养成规划和标准成长!F$12+养成规划和标准成长!F$13)*养成规划和标准成长!$N171+养成规划和标准成长!F$14*养成规划和标准成长!$O171*养成规划和标准成长!$Q171+养成规划和标准成长!F$17*10*养成规划和标准成长!$S171+养成规划和标准成长!F$18*10*养成规划和标准成长!$T171+养成规划和标准成长!F$19*养成规划和标准成长!$U171,0)</f>
        <v>3177</v>
      </c>
      <c r="D78" s="9">
        <f>ROUND(属性投放!F$4+养成规划和标准成长!G$3*养成规划和标准成长!$O171*养成规划和标准成长!$P171+养成规划和标准成长!G$4*养成规划和标准成长!$V171+养成规划和标准成长!G$5*养成规划和标准成长!$R171+(养成规划和标准成长!G$12+养成规划和标准成长!G$13)*养成规划和标准成长!$N171+养成规划和标准成长!G$14*养成规划和标准成长!$O171*养成规划和标准成长!$Q171+养成规划和标准成长!G$17*10*养成规划和标准成长!$S171+养成规划和标准成长!G$18*10*养成规划和标准成长!$T171+养成规划和标准成长!G$19*养成规划和标准成长!$U171,0)</f>
        <v>1171</v>
      </c>
      <c r="E78" s="9">
        <f>ROUND(属性投放!G$4+养成规划和标准成长!H$3*养成规划和标准成长!$O171*养成规划和标准成长!$P171+养成规划和标准成长!H$4*养成规划和标准成长!$V171+养成规划和标准成长!H$5*养成规划和标准成长!$R171+(养成规划和标准成长!H$12+养成规划和标准成长!H$13)*养成规划和标准成长!$N171+养成规划和标准成长!H$14*养成规划和标准成长!$O171*养成规划和标准成长!$Q171+养成规划和标准成长!H$17*10*养成规划和标准成长!$S171+养成规划和标准成长!H$18*10*养成规划和标准成长!$T171+养成规划和标准成长!H$19*养成规划和标准成长!$U171,0)</f>
        <v>524</v>
      </c>
      <c r="F78" s="9">
        <f>ROUND(属性投放!H$4+养成规划和标准成长!I$3*养成规划和标准成长!$O171*养成规划和标准成长!$P171+养成规划和标准成长!I$4*养成规划和标准成长!$V171+养成规划和标准成长!I$5*养成规划和标准成长!$R171+(养成规划和标准成长!I$12+养成规划和标准成长!I$13)*养成规划和标准成长!$N171+养成规划和标准成长!I$14*养成规划和标准成长!$O171*养成规划和标准成长!$Q171+养成规划和标准成长!I$17*10*养成规划和标准成长!$S171+养成规划和标准成长!I$18*10*养成规划和标准成长!$T171+养成规划和标准成长!I$19*养成规划和标准成长!$U171,0)</f>
        <v>895</v>
      </c>
      <c r="G78" s="9">
        <f>ROUND(属性投放!I$4+养成规划和标准成长!J$3*养成规划和标准成长!$O171*养成规划和标准成长!$P171+养成规划和标准成长!J$4*养成规划和标准成长!$V171+养成规划和标准成长!J$5*养成规划和标准成长!$R171+(养成规划和标准成长!J$12+养成规划和标准成长!J$13)*养成规划和标准成长!$N171+养成规划和标准成长!J$14*养成规划和标准成长!$O171*养成规划和标准成长!$Q171+养成规划和标准成长!J$17*10*养成规划和标准成长!$S171+养成规划和标准成长!J$18*10*养成规划和标准成长!$T171+养成规划和标准成长!J$19*养成规划和标准成长!$U171,0)</f>
        <v>644</v>
      </c>
      <c r="H78" s="9">
        <f>ROUND(属性投放!J$4+养成规划和标准成长!K$3*养成规划和标准成长!$O171*养成规划和标准成长!$P171+养成规划和标准成长!K$4*养成规划和标准成长!$V171+养成规划和标准成长!K$5*养成规划和标准成长!$R171+(养成规划和标准成长!K$12+养成规划和标准成长!K$13)*养成规划和标准成长!$N171+养成规划和标准成长!K$14*养成规划和标准成长!$O171*养成规划和标准成长!$Q171+养成规划和标准成长!K$17*10*养成规划和标准成长!$S171+养成规划和标准成长!K$18*10*养成规划和标准成长!$T171+养成规划和标准成长!K$19*养成规划和标准成长!$U171,0)</f>
        <v>444</v>
      </c>
      <c r="I78" s="9">
        <f>ROUND(属性投放!K$4+养成规划和标准成长!L$3*养成规划和标准成长!$O171*养成规划和标准成长!$P171+养成规划和标准成长!L$4*养成规划和标准成长!$V171+养成规划和标准成长!L$5*养成规划和标准成长!$R171+(养成规划和标准成长!L$12+养成规划和标准成长!L$13)*养成规划和标准成长!$N171+养成规划和标准成长!L$14*养成规划和标准成长!$O171*养成规划和标准成长!$Q171+养成规划和标准成长!L$17*10*养成规划和标准成长!$S171+养成规划和标准成长!L$18*10*养成规划和标准成长!$T171+养成规划和标准成长!L$19*养成规划和标准成长!$U171,0)</f>
        <v>239</v>
      </c>
      <c r="J78" s="9">
        <f>ROUND(属性投放!L$4+养成规划和标准成长!M$3*养成规划和标准成长!$O171*养成规划和标准成长!$P171+养成规划和标准成长!M$4*养成规划和标准成长!$V171+养成规划和标准成长!M$5*养成规划和标准成长!$R171+(养成规划和标准成长!M$12+养成规划和标准成长!M$13)*养成规划和标准成长!$N171+养成规划和标准成长!M$14*养成规划和标准成长!$O171*养成规划和标准成长!$Q171+养成规划和标准成长!M$17*10*养成规划和标准成长!$S171+养成规划和标准成长!M$18*10*养成规划和标准成长!$T171+养成规划和标准成长!M$19*养成规划和标准成长!$U171,0)</f>
        <v>777</v>
      </c>
      <c r="K78" s="9">
        <f>ROUND(属性投放!M$4+养成规划和标准成长!N$3*养成规划和标准成长!$O171*养成规划和标准成长!$P171+养成规划和标准成长!N$4*养成规划和标准成长!$V171+养成规划和标准成长!N$5*养成规划和标准成长!$R171+(养成规划和标准成长!N$12+养成规划和标准成长!N$13)*养成规划和标准成长!$N171+养成规划和标准成长!N$14*养成规划和标准成长!$O171*养成规划和标准成长!$Q171+养成规划和标准成长!N$17*10*养成规划和标准成长!$S171+养成规划和标准成长!N$18*10*养成规划和标准成长!$T171+养成规划和标准成长!N$19*养成规划和标准成长!$U171,0)</f>
        <v>786</v>
      </c>
      <c r="L78" s="9">
        <f>VLOOKUP(养成规划和标准成长!$X171,阵法、技能和修炼!$C$20:$N$40,COLUMNS(阵法、技能和修炼!$C$20:G$40),0)</f>
        <v>243</v>
      </c>
      <c r="M78" s="9">
        <f>VLOOKUP(养成规划和标准成长!$X171,阵法、技能和修炼!$C$20:$N$40,COLUMNS(阵法、技能和修炼!$C$20:H$40),0)</f>
        <v>199</v>
      </c>
      <c r="N78" s="9">
        <f>VLOOKUP(养成规划和标准成长!$X171,阵法、技能和修炼!$C$20:$N$40,COLUMNS(阵法、技能和修炼!$C$20:I$40),0)</f>
        <v>243</v>
      </c>
      <c r="O78" s="9">
        <f>VLOOKUP(养成规划和标准成长!$X171,阵法、技能和修炼!$C$20:$N$40,COLUMNS(阵法、技能和修炼!$C$20:J$40),0)</f>
        <v>199</v>
      </c>
      <c r="P78" s="9">
        <f>VLOOKUP(养成规划和标准成长!$X171,阵法、技能和修炼!$C$20:$N$40,COLUMNS(阵法、技能和修炼!$C$20:K$40),0)</f>
        <v>55</v>
      </c>
      <c r="Q78" s="9">
        <f>VLOOKUP(养成规划和标准成长!$X171,阵法、技能和修炼!$C$20:$N$40,COLUMNS(阵法、技能和修炼!$C$20:L$40),0)</f>
        <v>55</v>
      </c>
      <c r="R78" s="9">
        <f>VLOOKUP(养成规划和标准成长!$X171,阵法、技能和修炼!$C$20:$N$40,COLUMNS(阵法、技能和修炼!$C$20:M$40),0)</f>
        <v>66.000000000000057</v>
      </c>
      <c r="S78" s="9">
        <f>VLOOKUP(养成规划和标准成长!$X171,阵法、技能和修炼!$C$20:$N$40,COLUMNS(阵法、技能和修炼!$C$20:N$40),0)</f>
        <v>66.000000000000057</v>
      </c>
      <c r="T78" s="1">
        <v>75</v>
      </c>
      <c r="U78" s="9">
        <f>ROUND(属性投放!D$4+养成规划和标准成长!E$3*养成规划和标准成长!$C324*养成规划和标准成长!$D324+养成规划和标准成长!E$4*养成规划和标准成长!$J324+养成规划和标准成长!E$5*养成规划和标准成长!$F324+(养成规划和标准成长!E$12+养成规划和标准成长!E$13)*养成规划和标准成长!$B324+养成规划和标准成长!E$14*养成规划和标准成长!$C324*养成规划和标准成长!$E324+养成规划和标准成长!E$17*10*养成规划和标准成长!$G324+养成规划和标准成长!E$18*10*养成规划和标准成长!$H324+养成规划和标准成长!E$19*养成规划和标准成长!$I324,0)</f>
        <v>3520</v>
      </c>
      <c r="V78" s="9">
        <f>ROUND(属性投放!E$4+养成规划和标准成长!F$3*养成规划和标准成长!$C324*养成规划和标准成长!$D324+养成规划和标准成长!F$4*养成规划和标准成长!$J324+养成规划和标准成长!F$5*养成规划和标准成长!$F324+(养成规划和标准成长!F$12+养成规划和标准成长!F$13)*养成规划和标准成长!$B324+养成规划和标准成长!F$14*养成规划和标准成长!$C324*养成规划和标准成长!$E324+养成规划和标准成长!F$17*10*养成规划和标准成长!$G324+养成规划和标准成长!F$18*10*养成规划和标准成长!$H324+养成规划和标准成长!F$19*养成规划和标准成长!$I324,0)</f>
        <v>3379</v>
      </c>
      <c r="W78" s="9">
        <f>ROUND(属性投放!F$4+养成规划和标准成长!G$3*养成规划和标准成长!$C324*养成规划和标准成长!$D324+养成规划和标准成长!G$4*养成规划和标准成长!$J324+养成规划和标准成长!G$5*养成规划和标准成长!$F324+(养成规划和标准成长!G$12+养成规划和标准成长!G$13)*养成规划和标准成长!$B324+养成规划和标准成长!G$14*养成规划和标准成长!$C324*养成规划和标准成长!$E324+养成规划和标准成长!G$17*10*养成规划和标准成长!$G324+养成规划和标准成长!G$18*10*养成规划和标准成长!$H324+养成规划和标准成长!G$19*养成规划和标准成长!$I324,0)</f>
        <v>1272</v>
      </c>
      <c r="X78" s="9">
        <f>ROUND(属性投放!G$4+养成规划和标准成长!H$3*养成规划和标准成长!$C324*养成规划和标准成长!$D324+养成规划和标准成长!H$4*养成规划和标准成长!$J324+养成规划和标准成长!H$5*养成规划和标准成长!$F324+(养成规划和标准成长!H$12+养成规划和标准成长!H$13)*养成规划和标准成长!$B324+养成规划和标准成长!H$14*养成规划和标准成长!$C324*养成规划和标准成长!$E324+养成规划和标准成长!H$17*10*养成规划和标准成长!$G324+养成规划和标准成长!H$18*10*养成规划和标准成长!$H324+养成规划和标准成长!H$19*养成规划和标准成长!$I324,0)</f>
        <v>596</v>
      </c>
      <c r="Y78" s="9">
        <f>ROUND(属性投放!H$4+养成规划和标准成长!I$3*养成规划和标准成长!$C324*养成规划和标准成长!$D324+养成规划和标准成长!I$4*养成规划和标准成长!$J324+养成规划和标准成长!I$5*养成规划和标准成长!$F324+(养成规划和标准成长!I$12+养成规划和标准成长!I$13)*养成规划和标准成长!$B324+养成规划和标准成长!I$14*养成规划和标准成长!$C324*养成规划和标准成长!$E324+养成规划和标准成长!I$17*10*养成规划和标准成长!$G324+养成规划和标准成长!I$18*10*养成规划和标准成长!$H324+养成规划和标准成长!I$19*养成规划和标准成长!$I324,0)</f>
        <v>959</v>
      </c>
      <c r="Z78" s="9">
        <f>ROUND(属性投放!I$4+养成规划和标准成长!J$3*养成规划和标准成长!$C324*养成规划和标准成长!$D324+养成规划和标准成长!J$4*养成规划和标准成长!$J324+养成规划和标准成长!J$5*养成规划和标准成长!$F324+(养成规划和标准成长!J$12+养成规划和标准成长!J$13)*养成规划和标准成长!$B324+养成规划和标准成长!J$14*养成规划和标准成长!$C324*养成规划和标准成长!$E324+养成规划和标准成长!J$17*10*养成规划和标准成长!$G324+养成规划和标准成长!J$18*10*养成规划和标准成长!$H324+养成规划和标准成长!J$19*养成规划和标准成长!$I324,0)</f>
        <v>700</v>
      </c>
      <c r="AA78" s="9">
        <f>ROUND(属性投放!J$4+养成规划和标准成长!K$3*养成规划和标准成长!$C324*养成规划和标准成长!$D324+养成规划和标准成长!K$4*养成规划和标准成长!$J324+养成规划和标准成长!K$5*养成规划和标准成长!$F324+(养成规划和标准成长!K$12+养成规划和标准成长!K$13)*养成规划和标准成长!$B324+养成规划和标准成长!K$14*养成规划和标准成长!$C324*养成规划和标准成长!$E324+养成规划和标准成长!K$17*10*养成规划和标准成长!$G324+养成规划和标准成长!K$18*10*养成规划和标准成长!$H324+养成规划和标准成长!K$19*养成规划和标准成长!$I324,0)</f>
        <v>486</v>
      </c>
      <c r="AB78" s="9">
        <f>ROUND(属性投放!K$4+养成规划和标准成长!L$3*养成规划和标准成长!$C324*养成规划和标准成长!$D324+养成规划和标准成长!L$4*养成规划和标准成长!$J324+养成规划和标准成长!L$5*养成规划和标准成长!$F324+(养成规划和标准成长!L$12+养成规划和标准成长!L$13)*养成规划和标准成长!$B324+养成规划和标准成长!L$14*养成规划和标准成长!$C324*养成规划和标准成长!$E324+养成规划和标准成长!L$17*10*养成规划和标准成长!$G324+养成规划和标准成长!L$18*10*养成规划和标准成长!$H324+养成规划和标准成长!L$19*养成规划和标准成长!$I324,0)</f>
        <v>289</v>
      </c>
      <c r="AC78" s="9">
        <f>ROUND(属性投放!L$4+养成规划和标准成长!M$3*养成规划和标准成长!$C324*养成规划和标准成长!$D324+养成规划和标准成长!M$4*养成规划和标准成长!$J324+养成规划和标准成长!M$5*养成规划和标准成长!$F324+(养成规划和标准成长!M$12+养成规划和标准成长!M$13)*养成规划和标准成长!$B324+养成规划和标准成长!M$14*养成规划和标准成长!$C324*养成规划和标准成长!$E324+养成规划和标准成长!M$17*10*养成规划和标准成长!$G324+养成规划和标准成长!M$18*10*养成规划和标准成长!$H324+养成规划和标准成长!M$19*养成规划和标准成长!$I324,0)</f>
        <v>788</v>
      </c>
      <c r="AD78" s="9">
        <f>ROUND(属性投放!M$4+养成规划和标准成长!N$3*养成规划和标准成长!$C324*养成规划和标准成长!$D324+养成规划和标准成长!N$4*养成规划和标准成长!$J324+养成规划和标准成长!N$5*养成规划和标准成长!$F324+(养成规划和标准成长!N$12+养成规划和标准成长!N$13)*养成规划和标准成长!$B324+养成规划和标准成长!N$14*养成规划和标准成长!$C324*养成规划和标准成长!$E324+养成规划和标准成长!N$17*10*养成规划和标准成长!$G324+养成规划和标准成长!N$18*10*养成规划和标准成长!$H324+养成规划和标准成长!N$19*养成规划和标准成长!$I324,0)</f>
        <v>800</v>
      </c>
      <c r="AE78" s="9">
        <f>VLOOKUP(养成规划和标准成长!$L324,阵法、技能和修炼!$C$20:$N$40,COLUMNS(阵法、技能和修炼!$C$20:G$40),0)</f>
        <v>294</v>
      </c>
      <c r="AF78" s="9">
        <f>VLOOKUP(养成规划和标准成长!$L324,阵法、技能和修炼!$C$20:$N$40,COLUMNS(阵法、技能和修炼!$C$20:H$40),0)</f>
        <v>231</v>
      </c>
      <c r="AG78" s="9">
        <f>VLOOKUP(养成规划和标准成长!$L324,阵法、技能和修炼!$C$20:$N$40,COLUMNS(阵法、技能和修炼!$C$20:I$40),0)</f>
        <v>294</v>
      </c>
      <c r="AH78" s="9">
        <f>VLOOKUP(养成规划和标准成长!$L324,阵法、技能和修炼!$C$20:$N$40,COLUMNS(阵法、技能和修炼!$C$20:J$40),0)</f>
        <v>231</v>
      </c>
      <c r="AI78" s="9">
        <f>VLOOKUP(养成规划和标准成长!$L324,阵法、技能和修炼!$C$20:$N$40,COLUMNS(阵法、技能和修炼!$C$20:K$40),0)</f>
        <v>65</v>
      </c>
      <c r="AJ78" s="9">
        <f>VLOOKUP(养成规划和标准成长!$L324,阵法、技能和修炼!$C$20:$N$40,COLUMNS(阵法、技能和修炼!$C$20:L$40),0)</f>
        <v>65</v>
      </c>
      <c r="AK78" s="9">
        <f>VLOOKUP(养成规划和标准成长!$L324,阵法、技能和修炼!$C$20:$N$40,COLUMNS(阵法、技能和修炼!$C$20:M$40),0)</f>
        <v>78.000000000000071</v>
      </c>
      <c r="AL78" s="9">
        <f>VLOOKUP(养成规划和标准成长!$L324,阵法、技能和修炼!$C$20:$N$40,COLUMNS(阵法、技能和修炼!$C$20:N$40),0)</f>
        <v>78.000000000000071</v>
      </c>
      <c r="AN78" s="1">
        <v>75</v>
      </c>
      <c r="AO78" s="9">
        <f>ROUND(属性投放!D$4+养成规划和标准成长!E$3*养成规划和标准成长!$O324*养成规划和标准成长!$P324+养成规划和标准成长!E$4*养成规划和标准成长!$V324+养成规划和标准成长!E$5*养成规划和标准成长!$R324+(养成规划和标准成长!E$12+养成规划和标准成长!E$13)*养成规划和标准成长!$N324+养成规划和标准成长!E$14*养成规划和标准成长!$O324*养成规划和标准成长!$Q324+养成规划和标准成长!E$17*10*养成规划和标准成长!$S324+养成规划和标准成长!E$18*10*养成规划和标准成长!$T324+养成规划和标准成长!E$19*养成规划和标准成长!$U324,0)</f>
        <v>4032</v>
      </c>
      <c r="AP78" s="9">
        <f>ROUND(属性投放!E$4+养成规划和标准成长!F$3*养成规划和标准成长!$O324*养成规划和标准成长!$P324+养成规划和标准成长!F$4*养成规划和标准成长!$V324+养成规划和标准成长!F$5*养成规划和标准成长!$R324+(养成规划和标准成长!F$12+养成规划和标准成长!F$13)*养成规划和标准成长!$N324+养成规划和标准成长!F$14*养成规划和标准成长!$O324*养成规划和标准成长!$Q324+养成规划和标准成长!F$17*10*养成规划和标准成长!$S324+养成规划和标准成长!F$18*10*养成规划和标准成长!$T324+养成规划和标准成长!F$19*养成规划和标准成长!$U324,0)</f>
        <v>3582</v>
      </c>
      <c r="AQ78" s="9">
        <f>ROUND(属性投放!F$4+养成规划和标准成长!G$3*养成规划和标准成长!$O324*养成规划和标准成长!$P324+养成规划和标准成长!G$4*养成规划和标准成长!$V324+养成规划和标准成长!G$5*养成规划和标准成长!$R324+(养成规划和标准成长!G$12+养成规划和标准成长!G$13)*养成规划和标准成长!$N324+养成规划和标准成长!G$14*养成规划和标准成长!$O324*养成规划和标准成长!$Q324+养成规划和标准成长!G$17*10*养成规划和标准成长!$S324+养成规划和标准成长!G$18*10*养成规划和标准成长!$T324+养成规划和标准成长!G$19*养成规划和标准成长!$U324,0)</f>
        <v>1402</v>
      </c>
      <c r="AR78" s="9">
        <f>ROUND(属性投放!G$4+养成规划和标准成长!H$3*养成规划和标准成长!$O324*养成规划和标准成长!$P324+养成规划和标准成长!H$4*养成规划和标准成长!$V324+养成规划和标准成长!H$5*养成规划和标准成长!$R324+(养成规划和标准成长!H$12+养成规划和标准成长!H$13)*养成规划和标准成长!$N324+养成规划和标准成长!H$14*养成规划和标准成长!$O324*养成规划和标准成长!$Q324+养成规划和标准成长!H$17*10*养成规划和标准成长!$S324+养成规划和标准成长!H$18*10*养成规划和标准成长!$T324+养成规划和标准成长!H$19*养成规划和标准成长!$U324,0)</f>
        <v>698</v>
      </c>
      <c r="AS78" s="9">
        <f>ROUND(属性投放!H$4+养成规划和标准成长!I$3*养成规划和标准成长!$O324*养成规划和标准成长!$P324+养成规划和标准成长!I$4*养成规划和标准成长!$V324+养成规划和标准成长!I$5*养成规划和标准成长!$R324+(养成规划和标准成长!I$12+养成规划和标准成长!I$13)*养成规划和标准成长!$N324+养成规划和标准成长!I$14*养成规划和标准成长!$O324*养成规划和标准成长!$Q324+养成规划和标准成长!I$17*10*养成规划和标准成长!$S324+养成规划和标准成长!I$18*10*养成规划和标准成长!$T324+养成规划和标准成长!I$19*养成规划和标准成长!$U324,0)</f>
        <v>1054</v>
      </c>
      <c r="AT78" s="9">
        <f>ROUND(属性投放!I$4+养成规划和标准成长!J$3*养成规划和标准成长!$O324*养成规划和标准成长!$P324+养成规划和标准成长!J$4*养成规划和标准成长!$V324+养成规划和标准成长!J$5*养成规划和标准成长!$R324+(养成规划和标准成长!J$12+养成规划和标准成长!J$13)*养成规划和标准成长!$N324+养成规划和标准成长!J$14*养成规划和标准成长!$O324*养成规划和标准成长!$Q324+养成规划和标准成长!J$17*10*养成规划和标准成长!$S324+养成规划和标准成长!J$18*10*养成规划和标准成长!$T324+养成规划和标准成长!J$19*养成规划和标准成长!$U324,0)</f>
        <v>785</v>
      </c>
      <c r="AU78" s="9">
        <f>ROUND(属性投放!J$4+养成规划和标准成长!K$3*养成规划和标准成长!$O324*养成规划和标准成长!$P324+养成规划和标准成长!K$4*养成规划和标准成长!$V324+养成规划和标准成长!K$5*养成规划和标准成长!$R324+(养成规划和标准成长!K$12+养成规划和标准成长!K$13)*养成规划和标准成长!$N324+养成规划和标准成长!K$14*养成规划和标准成长!$O324*养成规划和标准成长!$Q324+养成规划和标准成长!K$17*10*养成规划和标准成长!$S324+养成规划和标准成长!K$18*10*养成规划和标准成长!$T324+养成规划和标准成长!K$19*养成规划和标准成长!$U324,0)</f>
        <v>542</v>
      </c>
      <c r="AV78" s="9">
        <f>ROUND(属性投放!K$4+养成规划和标准成长!L$3*养成规划和标准成长!$O324*养成规划和标准成长!$P324+养成规划和标准成长!L$4*养成规划和标准成长!$V324+养成规划和标准成长!L$5*养成规划和标准成长!$R324+(养成规划和标准成长!L$12+养成规划和标准成长!L$13)*养成规划和标准成长!$N324+养成规划和标准成长!L$14*养成规划和标准成长!$O324*养成规划和标准成长!$Q324+养成规划和标准成长!L$17*10*养成规划和标准成长!$S324+养成规划和标准成长!L$18*10*养成规划和标准成长!$T324+养成规划和标准成长!L$19*养成规划和标准成长!$U324,0)</f>
        <v>354</v>
      </c>
      <c r="AW78" s="9">
        <f>ROUND(属性投放!L$4+养成规划和标准成长!M$3*养成规划和标准成长!$O324*养成规划和标准成长!$P324+养成规划和标准成长!M$4*养成规划和标准成长!$V324+养成规划和标准成长!M$5*养成规划和标准成长!$R324+(养成规划和标准成长!M$12+养成规划和标准成长!M$13)*养成规划和标准成长!$N324+养成规划和标准成长!M$14*养成规划和标准成长!$O324*养成规划和标准成长!$Q324+养成规划和标准成长!M$17*10*养成规划和标准成长!$S324+养成规划和标准成长!M$18*10*养成规划和标准成长!$T324+养成规划和标准成长!M$19*养成规划和标准成长!$U324,0)</f>
        <v>808</v>
      </c>
      <c r="AX78" s="9">
        <f>ROUND(属性投放!M$4+养成规划和标准成长!N$3*养成规划和标准成长!$O324*养成规划和标准成长!$P324+养成规划和标准成长!N$4*养成规划和标准成长!$V324+养成规划和标准成长!N$5*养成规划和标准成长!$R324+(养成规划和标准成长!N$12+养成规划和标准成长!N$13)*养成规划和标准成长!$N324+养成规划和标准成长!N$14*养成规划和标准成长!$O324*养成规划和标准成长!$Q324+养成规划和标准成长!N$17*10*养成规划和标准成长!$S324+养成规划和标准成长!N$18*10*养成规划和标准成长!$T324+养成规划和标准成长!N$19*养成规划和标准成长!$U324,0)</f>
        <v>824</v>
      </c>
      <c r="AY78" s="9">
        <f>VLOOKUP(养成规划和标准成长!$X324,阵法、技能和修炼!$C$20:$N$40,COLUMNS(阵法、技能和修炼!$C$20:G$40),0)</f>
        <v>319</v>
      </c>
      <c r="AZ78" s="9">
        <f>VLOOKUP(养成规划和标准成长!$X324,阵法、技能和修炼!$C$20:$N$40,COLUMNS(阵法、技能和修炼!$C$20:H$40),0)</f>
        <v>246</v>
      </c>
      <c r="BA78" s="9">
        <f>VLOOKUP(养成规划和标准成长!$X324,阵法、技能和修炼!$C$20:$N$40,COLUMNS(阵法、技能和修炼!$C$20:I$40),0)</f>
        <v>319</v>
      </c>
      <c r="BB78" s="9">
        <f>VLOOKUP(养成规划和标准成长!$X324,阵法、技能和修炼!$C$20:$N$40,COLUMNS(阵法、技能和修炼!$C$20:J$40),0)</f>
        <v>246</v>
      </c>
      <c r="BC78" s="9">
        <f>VLOOKUP(养成规划和标准成长!$X324,阵法、技能和修炼!$C$20:$N$40,COLUMNS(阵法、技能和修炼!$C$20:K$40),0)</f>
        <v>70</v>
      </c>
      <c r="BD78" s="9">
        <f>VLOOKUP(养成规划和标准成长!$X324,阵法、技能和修炼!$C$20:$N$40,COLUMNS(阵法、技能和修炼!$C$20:L$40),0)</f>
        <v>70</v>
      </c>
      <c r="BE78" s="9">
        <f>VLOOKUP(养成规划和标准成长!$X324,阵法、技能和修炼!$C$20:$N$40,COLUMNS(阵法、技能和修炼!$C$20:M$40),0)</f>
        <v>84.000000000000071</v>
      </c>
      <c r="BF78" s="9">
        <f>VLOOKUP(养成规划和标准成长!$X324,阵法、技能和修炼!$C$20:$N$40,COLUMNS(阵法、技能和修炼!$C$20:N$40),0)</f>
        <v>84.000000000000071</v>
      </c>
      <c r="BH78" s="1">
        <v>75</v>
      </c>
      <c r="BI78" s="9">
        <f>ROUND(属性投放!D$4+养成规划和标准成长!E$3*养成规划和标准成长!$AA324*养成规划和标准成长!$AB324+养成规划和标准成长!E$4*养成规划和标准成长!$AH324+养成规划和标准成长!E$5*养成规划和标准成长!$AD324+(养成规划和标准成长!E$12+养成规划和标准成长!E$13)*养成规划和标准成长!$Z324+养成规划和标准成长!E$14*养成规划和标准成长!$AA324*养成规划和标准成长!$AC324+养成规划和标准成长!E$17*10*养成规划和标准成长!$AE324+养成规划和标准成长!E$18*10*养成规划和标准成长!$AF324+养成规划和标准成长!E$19*养成规划和标准成长!$AG324,0)</f>
        <v>4458</v>
      </c>
      <c r="BJ78" s="9">
        <f>ROUND(属性投放!E$4+养成规划和标准成长!F$3*养成规划和标准成长!$AA324*养成规划和标准成长!$AB324+养成规划和标准成长!F$4*养成规划和标准成长!$AH324+养成规划和标准成长!F$5*养成规划和标准成长!$AD324+(养成规划和标准成长!F$12+养成规划和标准成长!F$13)*养成规划和标准成长!$Z324+养成规划和标准成长!F$14*养成规划和标准成长!$AA324*养成规划和标准成长!$AC324+养成规划和标准成长!F$17*10*养成规划和标准成长!$AE324+养成规划和标准成长!F$18*10*养成规划和标准成长!$AF324+养成规划和标准成长!F$19*养成规划和标准成长!$AG324,0)</f>
        <v>3749</v>
      </c>
      <c r="BK78" s="9">
        <f>ROUND(属性投放!F$4+养成规划和标准成长!G$3*养成规划和标准成长!$AA324*养成规划和标准成长!$AB324+养成规划和标准成长!G$4*养成规划和标准成长!$AH324+养成规划和标准成长!G$5*养成规划和标准成长!$AD324+(养成规划和标准成长!G$12+养成规划和标准成长!G$13)*养成规划和标准成长!$Z324+养成规划和标准成长!G$14*养成规划和标准成长!$AA324*养成规划和标准成长!$AC324+养成规划和标准成长!G$17*10*养成规划和标准成长!$AE324+养成规划和标准成长!G$18*10*养成规划和标准成长!$AF324+养成规划和标准成长!G$19*养成规划和标准成长!$AG324,0)</f>
        <v>1511</v>
      </c>
      <c r="BL78" s="9">
        <f>ROUND(属性投放!G$4+养成规划和标准成长!H$3*养成规划和标准成长!$AA324*养成规划和标准成长!$AB324+养成规划和标准成长!H$4*养成规划和标准成长!$AH324+养成规划和标准成长!H$5*养成规划和标准成长!$AD324+(养成规划和标准成长!H$12+养成规划和标准成长!H$13)*养成规划和标准成长!$Z324+养成规划和标准成长!H$14*养成规划和标准成长!$AA324*养成规划和标准成长!$AC324+养成规划和标准成长!H$17*10*养成规划和标准成长!$AE324+养成规划和标准成长!H$18*10*养成规划和标准成长!$AF324+养成规划和标准成长!H$19*养成规划和标准成长!$AG324,0)</f>
        <v>778</v>
      </c>
      <c r="BM78" s="9">
        <f>ROUND(属性投放!H$4+养成规划和标准成长!I$3*养成规划和标准成长!$AA324*养成规划和标准成长!$AB324+养成规划和标准成长!I$4*养成规划和标准成长!$AH324+养成规划和标准成长!I$5*养成规划和标准成长!$AD324+(养成规划和标准成长!I$12+养成规划和标准成长!I$13)*养成规划和标准成长!$Z324+养成规划和标准成长!I$14*养成规划和标准成长!$AA324*养成规划和标准成长!$AC324+养成规划和标准成长!I$17*10*养成规划和标准成长!$AE324+养成规划和标准成长!I$18*10*养成规划和标准成长!$AF324+养成规划和标准成长!I$19*养成规划和标准成长!$AG324,0)</f>
        <v>1130</v>
      </c>
      <c r="BN78" s="9">
        <f>ROUND(属性投放!I$4+养成规划和标准成长!J$3*养成规划和标准成长!$AA324*养成规划和标准成长!$AB324+养成规划和标准成长!J$4*养成规划和标准成长!$AH324+养成规划和标准成长!J$5*养成规划和标准成长!$AD324+(养成规划和标准成长!J$12+养成规划和标准成长!J$13)*养成规划和标准成长!$Z324+养成规划和标准成长!J$14*养成规划和标准成长!$AA324*养成规划和标准成长!$AC324+养成规划和标准成长!J$17*10*养成规划和标准成长!$AE324+养成规划和标准成长!J$18*10*养成规划和标准成长!$AF324+养成规划和标准成长!J$19*养成规划和标准成长!$AG324,0)</f>
        <v>851</v>
      </c>
      <c r="BO78" s="9">
        <f>ROUND(属性投放!J$4+养成规划和标准成长!K$3*养成规划和标准成长!$AA324*养成规划和标准成长!$AB324+养成规划和标准成长!K$4*养成规划和标准成长!$AH324+养成规划和标准成长!K$5*养成规划和标准成长!$AD324+(养成规划和标准成长!K$12+养成规划和标准成长!K$13)*养成规划和标准成长!$Z324+养成规划和标准成长!K$14*养成规划和标准成长!$AA324*养成规划和标准成长!$AC324+养成规划和标准成长!K$17*10*养成规划和标准成长!$AE324+养成规划和标准成长!K$18*10*养成规划和标准成长!$AF324+养成规划和标准成长!K$19*养成规划和标准成长!$AG324,0)</f>
        <v>583</v>
      </c>
      <c r="BP78" s="9">
        <f>ROUND(属性投放!K$4+养成规划和标准成长!L$3*养成规划和标准成长!$AA324*养成规划和标准成长!$AB324+养成规划和标准成长!L$4*养成规划和标准成长!$AH324+养成规划和标准成长!L$5*养成规划和标准成长!$AD324+(养成规划和标准成长!L$12+养成规划和标准成长!L$13)*养成规划和标准成长!$Z324+养成规划和标准成长!L$14*养成规划和标准成长!$AA324*养成规划和标准成长!$AC324+养成规划和标准成长!L$17*10*养成规划和标准成长!$AE324+养成规划和标准成长!L$18*10*养成规划和标准成长!$AF324+养成规划和标准成长!L$19*养成规划和标准成长!$AG324,0)</f>
        <v>404</v>
      </c>
      <c r="BQ78" s="9">
        <f>ROUND(属性投放!L$4+养成规划和标准成长!M$3*养成规划和标准成长!$AA324*养成规划和标准成长!$AB324+养成规划和标准成长!M$4*养成规划和标准成长!$AH324+养成规划和标准成长!M$5*养成规划和标准成长!$AD324+(养成规划和标准成长!M$12+养成规划和标准成长!M$13)*养成规划和标准成长!$Z324+养成规划和标准成长!M$14*养成规划和标准成长!$AA324*养成规划和标准成长!$AC324+养成规划和标准成长!M$17*10*养成规划和标准成长!$AE324+养成规划和标准成长!M$18*10*养成规划和标准成长!$AF324+养成规划和标准成长!M$19*养成规划和标准成长!$AG324,0)</f>
        <v>822</v>
      </c>
      <c r="BR78" s="9">
        <f>ROUND(属性投放!M$4+养成规划和标准成长!N$3*养成规划和标准成长!$AA324*养成规划和标准成长!$AB324+养成规划和标准成长!N$4*养成规划和标准成长!$AH324+养成规划和标准成长!N$5*养成规划和标准成长!$AD324+(养成规划和标准成长!N$12+养成规划和标准成长!N$13)*养成规划和标准成长!$Z324+养成规划和标准成长!N$14*养成规划和标准成长!$AA324*养成规划和标准成长!$AC324+养成规划和标准成长!N$17*10*养成规划和标准成长!$AE324+养成规划和标准成长!N$18*10*养成规划和标准成长!$AF324+养成规划和标准成长!N$19*养成规划和标准成长!$AG324,0)</f>
        <v>840</v>
      </c>
      <c r="BS78" s="9">
        <f>VLOOKUP(养成规划和标准成长!$AJ324,阵法、技能和修炼!$C$20:$N$40,COLUMNS(阵法、技能和修炼!$C$20:G$40),0)</f>
        <v>373</v>
      </c>
      <c r="BT78" s="9">
        <f>VLOOKUP(养成规划和标准成长!$AJ324,阵法、技能和修炼!$C$20:$N$40,COLUMNS(阵法、技能和修炼!$C$20:H$40),0)</f>
        <v>276</v>
      </c>
      <c r="BU78" s="9">
        <f>VLOOKUP(养成规划和标准成长!$AJ324,阵法、技能和修炼!$C$20:$N$40,COLUMNS(阵法、技能和修炼!$C$20:I$40),0)</f>
        <v>373</v>
      </c>
      <c r="BV78" s="9">
        <f>VLOOKUP(养成规划和标准成长!$AJ324,阵法、技能和修炼!$C$20:$N$40,COLUMNS(阵法、技能和修炼!$C$20:J$40),0)</f>
        <v>276</v>
      </c>
      <c r="BW78" s="9">
        <f>VLOOKUP(养成规划和标准成长!$AJ324,阵法、技能和修炼!$C$20:$N$40,COLUMNS(阵法、技能和修炼!$C$20:K$40),0)</f>
        <v>80</v>
      </c>
      <c r="BX78" s="9">
        <f>VLOOKUP(养成规划和标准成长!$AJ324,阵法、技能和修炼!$C$20:$N$40,COLUMNS(阵法、技能和修炼!$C$20:L$40),0)</f>
        <v>80</v>
      </c>
      <c r="BY78" s="9">
        <f>VLOOKUP(养成规划和标准成长!$AJ324,阵法、技能和修炼!$C$20:$N$40,COLUMNS(阵法、技能和修炼!$C$20:M$40),0)</f>
        <v>96.000000000000085</v>
      </c>
      <c r="BZ78" s="9">
        <f>VLOOKUP(养成规划和标准成长!$AJ324,阵法、技能和修炼!$C$20:$N$40,COLUMNS(阵法、技能和修炼!$C$20:N$40),0)</f>
        <v>96.000000000000085</v>
      </c>
    </row>
    <row r="79" spans="1:78">
      <c r="A79" s="1">
        <v>76</v>
      </c>
      <c r="B79" s="9">
        <f>ROUND(属性投放!D$4+养成规划和标准成长!E$3*养成规划和标准成长!$O172*养成规划和标准成长!$P172+养成规划和标准成长!E$4*养成规划和标准成长!$V172+养成规划和标准成长!E$5*养成规划和标准成长!$R172+(养成规划和标准成长!E$12+养成规划和标准成长!E$13)*养成规划和标准成长!$N172+养成规划和标准成长!E$14*养成规划和标准成长!$O172*养成规划和标准成长!$Q172+养成规划和标准成长!E$17*10*养成规划和标准成长!$S172+养成规划和标准成长!E$18*10*养成规划和标准成长!$T172+养成规划和标准成长!E$19*养成规划和标准成长!$U172,0)</f>
        <v>3182</v>
      </c>
      <c r="C79" s="9">
        <f>ROUND(属性投放!E$4+养成规划和标准成长!F$3*养成规划和标准成长!$O172*养成规划和标准成长!$P172+养成规划和标准成长!F$4*养成规划和标准成长!$V172+养成规划和标准成长!F$5*养成规划和标准成长!$R172+(养成规划和标准成长!F$12+养成规划和标准成长!F$13)*养成规划和标准成长!$N172+养成规划和标准成长!F$14*养成规划和标准成长!$O172*养成规划和标准成长!$Q172+养成规划和标准成长!F$17*10*养成规划和标准成长!$S172+养成规划和标准成长!F$18*10*养成规划和标准成长!$T172+养成规划和标准成长!F$19*养成规划和标准成长!$U172,0)</f>
        <v>3209</v>
      </c>
      <c r="D79" s="9">
        <f>ROUND(属性投放!F$4+养成规划和标准成长!G$3*养成规划和标准成长!$O172*养成规划和标准成长!$P172+养成规划和标准成长!G$4*养成规划和标准成长!$V172+养成规划和标准成长!G$5*养成规划和标准成长!$R172+(养成规划和标准成长!G$12+养成规划和标准成长!G$13)*养成规划和标准成长!$N172+养成规划和标准成长!G$14*养成规划和标准成长!$O172*养成规划和标准成长!$Q172+养成规划和标准成长!G$17*10*养成规划和标准成长!$S172+养成规划和标准成长!G$18*10*养成规划和标准成长!$T172+养成规划和标准成长!G$19*养成规划和标准成长!$U172,0)</f>
        <v>1179</v>
      </c>
      <c r="E79" s="9">
        <f>ROUND(属性投放!G$4+养成规划和标准成长!H$3*养成规划和标准成长!$O172*养成规划和标准成长!$P172+养成规划和标准成长!H$4*养成规划和标准成长!$V172+养成规划和标准成长!H$5*养成规划和标准成长!$R172+(养成规划和标准成长!H$12+养成规划和标准成长!H$13)*养成规划和标准成长!$N172+养成规划和标准成长!H$14*养成规划和标准成长!$O172*养成规划和标准成长!$Q172+养成规划和标准成长!H$17*10*养成规划和标准成长!$S172+养成规划和标准成长!H$18*10*养成规划和标准成长!$T172+养成规划和标准成长!H$19*养成规划和标准成长!$U172,0)</f>
        <v>526</v>
      </c>
      <c r="F79" s="9">
        <f>ROUND(属性投放!H$4+养成规划和标准成长!I$3*养成规划和标准成长!$O172*养成规划和标准成长!$P172+养成规划和标准成长!I$4*养成规划和标准成长!$V172+养成规划和标准成长!I$5*养成规划和标准成长!$R172+(养成规划和标准成长!I$12+养成规划和标准成长!I$13)*养成规划和标准成长!$N172+养成规划和标准成长!I$14*养成规划和标准成长!$O172*养成规划和标准成长!$Q172+养成规划和标准成长!I$17*10*养成规划和标准成长!$S172+养成规划和标准成长!I$18*10*养成规划和标准成长!$T172+养成规划和标准成长!I$19*养成规划和标准成长!$U172,0)</f>
        <v>902</v>
      </c>
      <c r="G79" s="9">
        <f>ROUND(属性投放!I$4+养成规划和标准成长!J$3*养成规划和标准成长!$O172*养成规划和标准成长!$P172+养成规划和标准成长!J$4*养成规划和标准成长!$V172+养成规划和标准成长!J$5*养成规划和标准成长!$R172+(养成规划和标准成长!J$12+养成规划和标准成长!J$13)*养成规划和标准成长!$N172+养成规划和标准成长!J$14*养成规划和标准成长!$O172*养成规划和标准成长!$Q172+养成规划和标准成长!J$17*10*养成规划和标准成长!$S172+养成规划和标准成长!J$18*10*养成规划和标准成长!$T172+养成规划和标准成长!J$19*养成规划和标准成长!$U172,0)</f>
        <v>649</v>
      </c>
      <c r="H79" s="9">
        <f>ROUND(属性投放!J$4+养成规划和标准成长!K$3*养成规划和标准成长!$O172*养成规划和标准成长!$P172+养成规划和标准成长!K$4*养成规划和标准成长!$V172+养成规划和标准成长!K$5*养成规划和标准成长!$R172+(养成规划和标准成长!K$12+养成规划和标准成长!K$13)*养成规划和标准成长!$N172+养成规划和标准成长!K$14*养成规划和标准成长!$O172*养成规划和标准成长!$Q172+养成规划和标准成长!K$17*10*养成规划和标准成长!$S172+养成规划和标准成长!K$18*10*养成规划和标准成长!$T172+养成规划和标准成长!K$19*养成规划和标准成长!$U172,0)</f>
        <v>448</v>
      </c>
      <c r="I79" s="9">
        <f>ROUND(属性投放!K$4+养成规划和标准成长!L$3*养成规划和标准成长!$O172*养成规划和标准成长!$P172+养成规划和标准成长!L$4*养成规划和标准成长!$V172+养成规划和标准成长!L$5*养成规划和标准成长!$R172+(养成规划和标准成长!L$12+养成规划和标准成长!L$13)*养成规划和标准成长!$N172+养成规划和标准成长!L$14*养成规划和标准成长!$O172*养成规划和标准成长!$Q172+养成规划和标准成长!L$17*10*养成规划和标准成长!$S172+养成规划和标准成长!L$18*10*养成规划和标准成长!$T172+养成规划和标准成长!L$19*养成规划和标准成长!$U172,0)</f>
        <v>239</v>
      </c>
      <c r="J79" s="9">
        <f>ROUND(属性投放!L$4+养成规划和标准成长!M$3*养成规划和标准成长!$O172*养成规划和标准成长!$P172+养成规划和标准成长!M$4*养成规划和标准成长!$V172+养成规划和标准成长!M$5*养成规划和标准成长!$R172+(养成规划和标准成长!M$12+养成规划和标准成长!M$13)*养成规划和标准成长!$N172+养成规划和标准成长!M$14*养成规划和标准成长!$O172*养成规划和标准成长!$Q172+养成规划和标准成长!M$17*10*养成规划和标准成长!$S172+养成规划和标准成长!M$18*10*养成规划和标准成长!$T172+养成规划和标准成长!M$19*养成规划和标准成长!$U172,0)</f>
        <v>787</v>
      </c>
      <c r="K79" s="9">
        <f>ROUND(属性投放!M$4+养成规划和标准成长!N$3*养成规划和标准成长!$O172*养成规划和标准成长!$P172+养成规划和标准成长!N$4*养成规划和标准成长!$V172+养成规划和标准成长!N$5*养成规划和标准成长!$R172+(养成规划和标准成长!N$12+养成规划和标准成长!N$13)*养成规划和标准成长!$N172+养成规划和标准成长!N$14*养成规划和标准成长!$O172*养成规划和标准成长!$Q172+养成规划和标准成长!N$17*10*养成规划和标准成长!$S172+养成规划和标准成长!N$18*10*养成规划和标准成长!$T172+养成规划和标准成长!N$19*养成规划和标准成长!$U172,0)</f>
        <v>796</v>
      </c>
      <c r="L79" s="9">
        <f>VLOOKUP(养成规划和标准成长!$X172,阵法、技能和修炼!$C$20:$N$40,COLUMNS(阵法、技能和修炼!$C$20:G$40),0)</f>
        <v>243</v>
      </c>
      <c r="M79" s="9">
        <f>VLOOKUP(养成规划和标准成长!$X172,阵法、技能和修炼!$C$20:$N$40,COLUMNS(阵法、技能和修炼!$C$20:H$40),0)</f>
        <v>199</v>
      </c>
      <c r="N79" s="9">
        <f>VLOOKUP(养成规划和标准成长!$X172,阵法、技能和修炼!$C$20:$N$40,COLUMNS(阵法、技能和修炼!$C$20:I$40),0)</f>
        <v>243</v>
      </c>
      <c r="O79" s="9">
        <f>VLOOKUP(养成规划和标准成长!$X172,阵法、技能和修炼!$C$20:$N$40,COLUMNS(阵法、技能和修炼!$C$20:J$40),0)</f>
        <v>199</v>
      </c>
      <c r="P79" s="9">
        <f>VLOOKUP(养成规划和标准成长!$X172,阵法、技能和修炼!$C$20:$N$40,COLUMNS(阵法、技能和修炼!$C$20:K$40),0)</f>
        <v>55</v>
      </c>
      <c r="Q79" s="9">
        <f>VLOOKUP(养成规划和标准成长!$X172,阵法、技能和修炼!$C$20:$N$40,COLUMNS(阵法、技能和修炼!$C$20:L$40),0)</f>
        <v>55</v>
      </c>
      <c r="R79" s="9">
        <f>VLOOKUP(养成规划和标准成长!$X172,阵法、技能和修炼!$C$20:$N$40,COLUMNS(阵法、技能和修炼!$C$20:M$40),0)</f>
        <v>66.000000000000057</v>
      </c>
      <c r="S79" s="9">
        <f>VLOOKUP(养成规划和标准成长!$X172,阵法、技能和修炼!$C$20:$N$40,COLUMNS(阵法、技能和修炼!$C$20:N$40),0)</f>
        <v>66.000000000000057</v>
      </c>
      <c r="T79" s="1">
        <v>76</v>
      </c>
      <c r="U79" s="9">
        <f>ROUND(属性投放!D$4+养成规划和标准成长!E$3*养成规划和标准成长!$C325*养成规划和标准成长!$D325+养成规划和标准成长!E$4*养成规划和标准成长!$J325+养成规划和标准成长!E$5*养成规划和标准成长!$F325+(养成规划和标准成长!E$12+养成规划和标准成长!E$13)*养成规划和标准成长!$B325+养成规划和标准成长!E$14*养成规划和标准成长!$C325*养成规划和标准成长!$E325+养成规划和标准成长!E$17*10*养成规划和标准成长!$G325+养成规划和标准成长!E$18*10*养成规划和标准成长!$H325+养成规划和标准成长!E$19*养成规划和标准成长!$I325,0)</f>
        <v>3544</v>
      </c>
      <c r="V79" s="9">
        <f>ROUND(属性投放!E$4+养成规划和标准成长!F$3*养成规划和标准成长!$C325*养成规划和标准成长!$D325+养成规划和标准成长!F$4*养成规划和标准成长!$J325+养成规划和标准成长!F$5*养成规划和标准成长!$F325+(养成规划和标准成长!F$12+养成规划和标准成长!F$13)*养成规划和标准成长!$B325+养成规划和标准成长!F$14*养成规划和标准成长!$C325*养成规划和标准成长!$E325+养成规划和标准成长!F$17*10*养成规划和标准成长!$G325+养成规划和标准成长!F$18*10*养成规划和标准成长!$H325+养成规划和标准成长!F$19*养成规划和标准成长!$I325,0)</f>
        <v>3412</v>
      </c>
      <c r="W79" s="9">
        <f>ROUND(属性投放!F$4+养成规划和标准成长!G$3*养成规划和标准成长!$C325*养成规划和标准成长!$D325+养成规划和标准成长!G$4*养成规划和标准成长!$J325+养成规划和标准成长!G$5*养成规划和标准成长!$F325+(养成规划和标准成长!G$12+养成规划和标准成长!G$13)*养成规划和标准成长!$B325+养成规划和标准成长!G$14*养成规划和标准成长!$C325*养成规划和标准成长!$E325+养成规划和标准成长!G$17*10*养成规划和标准成长!$G325+养成规划和标准成长!G$18*10*养成规划和标准成长!$H325+养成规划和标准成长!G$19*养成规划和标准成长!$I325,0)</f>
        <v>1279</v>
      </c>
      <c r="X79" s="9">
        <f>ROUND(属性投放!G$4+养成规划和标准成长!H$3*养成规划和标准成长!$C325*养成规划和标准成长!$D325+养成规划和标准成长!H$4*养成规划和标准成长!$J325+养成规划和标准成长!H$5*养成规划和标准成长!$F325+(养成规划和标准成长!H$12+养成规划和标准成长!H$13)*养成规划和标准成长!$B325+养成规划和标准成长!H$14*养成规划和标准成长!$C325*养成规划和标准成长!$E325+养成规划和标准成长!H$17*10*养成规划和标准成长!$G325+养成规划和标准成长!H$18*10*养成规划和标准成长!$H325+养成规划和标准成长!H$19*养成规划和标准成长!$I325,0)</f>
        <v>598</v>
      </c>
      <c r="Y79" s="9">
        <f>ROUND(属性投放!H$4+养成规划和标准成长!I$3*养成规划和标准成长!$C325*养成规划和标准成长!$D325+养成规划和标准成长!I$4*养成规划和标准成长!$J325+养成规划和标准成长!I$5*养成规划和标准成长!$F325+(养成规划和标准成长!I$12+养成规划和标准成长!I$13)*养成规划和标准成长!$B325+养成规划和标准成长!I$14*养成规划和标准成长!$C325*养成规划和标准成长!$E325+养成规划和标准成长!I$17*10*养成规划和标准成长!$G325+养成规划和标准成长!I$18*10*养成规划和标准成长!$H325+养成规划和标准成长!I$19*养成规划和标准成长!$I325,0)</f>
        <v>966</v>
      </c>
      <c r="Z79" s="9">
        <f>ROUND(属性投放!I$4+养成规划和标准成长!J$3*养成规划和标准成长!$C325*养成规划和标准成长!$D325+养成规划和标准成长!J$4*养成规划和标准成长!$J325+养成规划和标准成长!J$5*养成规划和标准成长!$F325+(养成规划和标准成长!J$12+养成规划和标准成长!J$13)*养成规划和标准成长!$B325+养成规划和标准成长!J$14*养成规划和标准成长!$C325*养成规划和标准成长!$E325+养成规划和标准成长!J$17*10*养成规划和标准成长!$G325+养成规划和标准成长!J$18*10*养成规划和标准成长!$H325+养成规划和标准成长!J$19*养成规划和标准成长!$I325,0)</f>
        <v>705</v>
      </c>
      <c r="AA79" s="9">
        <f>ROUND(属性投放!J$4+养成规划和标准成长!K$3*养成规划和标准成长!$C325*养成规划和标准成长!$D325+养成规划和标准成长!K$4*养成规划和标准成长!$J325+养成规划和标准成长!K$5*养成规划和标准成长!$F325+(养成规划和标准成长!K$12+养成规划和标准成长!K$13)*养成规划和标准成长!$B325+养成规划和标准成长!K$14*养成规划和标准成长!$C325*养成规划和标准成长!$E325+养成规划和标准成长!K$17*10*养成规划和标准成长!$G325+养成规划和标准成长!K$18*10*养成规划和标准成长!$H325+养成规划和标准成长!K$19*养成规划和标准成长!$I325,0)</f>
        <v>489</v>
      </c>
      <c r="AB79" s="9">
        <f>ROUND(属性投放!K$4+养成规划和标准成长!L$3*养成规划和标准成长!$C325*养成规划和标准成长!$D325+养成规划和标准成长!L$4*养成规划和标准成长!$J325+养成规划和标准成长!L$5*养成规划和标准成长!$F325+(养成规划和标准成长!L$12+养成规划和标准成长!L$13)*养成规划和标准成长!$B325+养成规划和标准成长!L$14*养成规划和标准成长!$C325*养成规划和标准成长!$E325+养成规划和标准成长!L$17*10*养成规划和标准成长!$G325+养成规划和标准成长!L$18*10*养成规划和标准成长!$H325+养成规划和标准成长!L$19*养成规划和标准成长!$I325,0)</f>
        <v>289</v>
      </c>
      <c r="AC79" s="9">
        <f>ROUND(属性投放!L$4+养成规划和标准成长!M$3*养成规划和标准成长!$C325*养成规划和标准成长!$D325+养成规划和标准成长!M$4*养成规划和标准成长!$J325+养成规划和标准成长!M$5*养成规划和标准成长!$F325+(养成规划和标准成长!M$12+养成规划和标准成长!M$13)*养成规划和标准成长!$B325+养成规划和标准成长!M$14*养成规划和标准成长!$C325*养成规划和标准成长!$E325+养成规划和标准成长!M$17*10*养成规划和标准成长!$G325+养成规划和标准成长!M$18*10*养成规划和标准成长!$H325+养成规划和标准成长!M$19*养成规划和标准成长!$I325,0)</f>
        <v>798</v>
      </c>
      <c r="AD79" s="9">
        <f>ROUND(属性投放!M$4+养成规划和标准成长!N$3*养成规划和标准成长!$C325*养成规划和标准成长!$D325+养成规划和标准成长!N$4*养成规划和标准成长!$J325+养成规划和标准成长!N$5*养成规划和标准成长!$F325+(养成规划和标准成长!N$12+养成规划和标准成长!N$13)*养成规划和标准成长!$B325+养成规划和标准成长!N$14*养成规划和标准成长!$C325*养成规划和标准成长!$E325+养成规划和标准成长!N$17*10*养成规划和标准成长!$G325+养成规划和标准成长!N$18*10*养成规划和标准成长!$H325+养成规划和标准成长!N$19*养成规划和标准成长!$I325,0)</f>
        <v>810</v>
      </c>
      <c r="AE79" s="9">
        <f>VLOOKUP(养成规划和标准成长!$L325,阵法、技能和修炼!$C$20:$N$40,COLUMNS(阵法、技能和修炼!$C$20:G$40),0)</f>
        <v>294</v>
      </c>
      <c r="AF79" s="9">
        <f>VLOOKUP(养成规划和标准成长!$L325,阵法、技能和修炼!$C$20:$N$40,COLUMNS(阵法、技能和修炼!$C$20:H$40),0)</f>
        <v>231</v>
      </c>
      <c r="AG79" s="9">
        <f>VLOOKUP(养成规划和标准成长!$L325,阵法、技能和修炼!$C$20:$N$40,COLUMNS(阵法、技能和修炼!$C$20:I$40),0)</f>
        <v>294</v>
      </c>
      <c r="AH79" s="9">
        <f>VLOOKUP(养成规划和标准成长!$L325,阵法、技能和修炼!$C$20:$N$40,COLUMNS(阵法、技能和修炼!$C$20:J$40),0)</f>
        <v>231</v>
      </c>
      <c r="AI79" s="9">
        <f>VLOOKUP(养成规划和标准成长!$L325,阵法、技能和修炼!$C$20:$N$40,COLUMNS(阵法、技能和修炼!$C$20:K$40),0)</f>
        <v>65</v>
      </c>
      <c r="AJ79" s="9">
        <f>VLOOKUP(养成规划和标准成长!$L325,阵法、技能和修炼!$C$20:$N$40,COLUMNS(阵法、技能和修炼!$C$20:L$40),0)</f>
        <v>65</v>
      </c>
      <c r="AK79" s="9">
        <f>VLOOKUP(养成规划和标准成长!$L325,阵法、技能和修炼!$C$20:$N$40,COLUMNS(阵法、技能和修炼!$C$20:M$40),0)</f>
        <v>78.000000000000071</v>
      </c>
      <c r="AL79" s="9">
        <f>VLOOKUP(养成规划和标准成长!$L325,阵法、技能和修炼!$C$20:$N$40,COLUMNS(阵法、技能和修炼!$C$20:N$40),0)</f>
        <v>78.000000000000071</v>
      </c>
      <c r="AN79" s="1">
        <v>76</v>
      </c>
      <c r="AO79" s="9">
        <f>ROUND(属性投放!D$4+养成规划和标准成长!E$3*养成规划和标准成长!$O325*养成规划和标准成长!$P325+养成规划和标准成长!E$4*养成规划和标准成长!$V325+养成规划和标准成长!E$5*养成规划和标准成长!$R325+(养成规划和标准成长!E$12+养成规划和标准成长!E$13)*养成规划和标准成长!$N325+养成规划和标准成长!E$14*养成规划和标准成长!$O325*养成规划和标准成长!$Q325+养成规划和标准成长!E$17*10*养成规划和标准成长!$S325+养成规划和标准成长!E$18*10*养成规划和标准成长!$T325+养成规划和标准成长!E$19*养成规划和标准成长!$U325,0)</f>
        <v>4059</v>
      </c>
      <c r="AP79" s="9">
        <f>ROUND(属性投放!E$4+养成规划和标准成长!F$3*养成规划和标准成长!$O325*养成规划和标准成长!$P325+养成规划和标准成长!F$4*养成规划和标准成长!$V325+养成规划和标准成长!F$5*养成规划和标准成长!$R325+(养成规划和标准成长!F$12+养成规划和标准成长!F$13)*养成规划和标准成长!$N325+养成规划和标准成长!F$14*养成规划和标准成长!$O325*养成规划和标准成长!$Q325+养成规划和标准成长!F$17*10*养成规划和标准成长!$S325+养成规划和标准成长!F$18*10*养成规划和标准成长!$T325+养成规划和标准成长!F$19*养成规划和标准成长!$U325,0)</f>
        <v>3616</v>
      </c>
      <c r="AQ79" s="9">
        <f>ROUND(属性投放!F$4+养成规划和标准成长!G$3*养成规划和标准成长!$O325*养成规划和标准成长!$P325+养成规划和标准成长!G$4*养成规划和标准成长!$V325+养成规划和标准成长!G$5*养成规划和标准成长!$R325+(养成规划和标准成长!G$12+养成规划和标准成长!G$13)*养成规划和标准成长!$N325+养成规划和标准成长!G$14*养成规划和标准成长!$O325*养成规划和标准成长!$Q325+养成规划和标准成长!G$17*10*养成规划和标准成长!$S325+养成规划和标准成长!G$18*10*养成规划和标准成长!$T325+养成规划和标准成长!G$19*养成规划和标准成长!$U325,0)</f>
        <v>1410</v>
      </c>
      <c r="AR79" s="9">
        <f>ROUND(属性投放!G$4+养成规划和标准成长!H$3*养成规划和标准成长!$O325*养成规划和标准成长!$P325+养成规划和标准成长!H$4*养成规划和标准成长!$V325+养成规划和标准成长!H$5*养成规划和标准成长!$R325+(养成规划和标准成长!H$12+养成规划和标准成长!H$13)*养成规划和标准成长!$N325+养成规划和标准成长!H$14*养成规划和标准成长!$O325*养成规划和标准成长!$Q325+养成规划和标准成长!H$17*10*养成规划和标准成长!$S325+养成规划和标准成长!H$18*10*养成规划和标准成长!$T325+养成规划和标准成长!H$19*养成规划和标准成长!$U325,0)</f>
        <v>700</v>
      </c>
      <c r="AS79" s="9">
        <f>ROUND(属性投放!H$4+养成规划和标准成长!I$3*养成规划和标准成长!$O325*养成规划和标准成长!$P325+养成规划和标准成长!I$4*养成规划和标准成长!$V325+养成规划和标准成长!I$5*养成规划和标准成长!$R325+(养成规划和标准成长!I$12+养成规划和标准成长!I$13)*养成规划和标准成长!$N325+养成规划和标准成长!I$14*养成规划和标准成长!$O325*养成规划和标准成长!$Q325+养成规划和标准成长!I$17*10*养成规划和标准成长!$S325+养成规划和标准成长!I$18*10*养成规划和标准成长!$T325+养成规划和标准成长!I$19*养成规划和标准成长!$U325,0)</f>
        <v>1061</v>
      </c>
      <c r="AT79" s="9">
        <f>ROUND(属性投放!I$4+养成规划和标准成长!J$3*养成规划和标准成长!$O325*养成规划和标准成长!$P325+养成规划和标准成长!J$4*养成规划和标准成长!$V325+养成规划和标准成长!J$5*养成规划和标准成长!$R325+(养成规划和标准成长!J$12+养成规划和标准成长!J$13)*养成规划和标准成长!$N325+养成规划和标准成长!J$14*养成规划和标准成长!$O325*养成规划和标准成长!$Q325+养成规划和标准成长!J$17*10*养成规划和标准成长!$S325+养成规划和标准成长!J$18*10*养成规划和标准成长!$T325+养成规划和标准成长!J$19*养成规划和标准成长!$U325,0)</f>
        <v>791</v>
      </c>
      <c r="AU79" s="9">
        <f>ROUND(属性投放!J$4+养成规划和标准成长!K$3*养成规划和标准成长!$O325*养成规划和标准成长!$P325+养成规划和标准成长!K$4*养成规划和标准成长!$V325+养成规划和标准成长!K$5*养成规划和标准成长!$R325+(养成规划和标准成长!K$12+养成规划和标准成长!K$13)*养成规划和标准成长!$N325+养成规划和标准成长!K$14*养成规划和标准成长!$O325*养成规划和标准成长!$Q325+养成规划和标准成长!K$17*10*养成规划和标准成长!$S325+养成规划和标准成长!K$18*10*养成规划和标准成长!$T325+养成规划和标准成长!K$19*养成规划和标准成长!$U325,0)</f>
        <v>546</v>
      </c>
      <c r="AV79" s="9">
        <f>ROUND(属性投放!K$4+养成规划和标准成长!L$3*养成规划和标准成长!$O325*养成规划和标准成长!$P325+养成规划和标准成长!L$4*养成规划和标准成长!$V325+养成规划和标准成长!L$5*养成规划和标准成长!$R325+(养成规划和标准成长!L$12+养成规划和标准成长!L$13)*养成规划和标准成长!$N325+养成规划和标准成长!L$14*养成规划和标准成长!$O325*养成规划和标准成长!$Q325+养成规划和标准成长!L$17*10*养成规划和标准成长!$S325+养成规划和标准成长!L$18*10*养成规划和标准成长!$T325+养成规划和标准成长!L$19*养成规划和标准成长!$U325,0)</f>
        <v>354</v>
      </c>
      <c r="AW79" s="9">
        <f>ROUND(属性投放!L$4+养成规划和标准成长!M$3*养成规划和标准成长!$O325*养成规划和标准成长!$P325+养成规划和标准成长!M$4*养成规划和标准成长!$V325+养成规划和标准成长!M$5*养成规划和标准成长!$R325+(养成规划和标准成长!M$12+养成规划和标准成长!M$13)*养成规划和标准成长!$N325+养成规划和标准成长!M$14*养成规划和标准成长!$O325*养成规划和标准成长!$Q325+养成规划和标准成长!M$17*10*养成规划和标准成长!$S325+养成规划和标准成长!M$18*10*养成规划和标准成长!$T325+养成规划和标准成长!M$19*养成规划和标准成长!$U325,0)</f>
        <v>818</v>
      </c>
      <c r="AX79" s="9">
        <f>ROUND(属性投放!M$4+养成规划和标准成长!N$3*养成规划和标准成长!$O325*养成规划和标准成长!$P325+养成规划和标准成长!N$4*养成规划和标准成长!$V325+养成规划和标准成长!N$5*养成规划和标准成长!$R325+(养成规划和标准成长!N$12+养成规划和标准成长!N$13)*养成规划和标准成长!$N325+养成规划和标准成长!N$14*养成规划和标准成长!$O325*养成规划和标准成长!$Q325+养成规划和标准成长!N$17*10*养成规划和标准成长!$S325+养成规划和标准成长!N$18*10*养成规划和标准成长!$T325+养成规划和标准成长!N$19*养成规划和标准成长!$U325,0)</f>
        <v>834</v>
      </c>
      <c r="AY79" s="9">
        <f>VLOOKUP(养成规划和标准成长!$X325,阵法、技能和修炼!$C$20:$N$40,COLUMNS(阵法、技能和修炼!$C$20:G$40),0)</f>
        <v>319</v>
      </c>
      <c r="AZ79" s="9">
        <f>VLOOKUP(养成规划和标准成长!$X325,阵法、技能和修炼!$C$20:$N$40,COLUMNS(阵法、技能和修炼!$C$20:H$40),0)</f>
        <v>246</v>
      </c>
      <c r="BA79" s="9">
        <f>VLOOKUP(养成规划和标准成长!$X325,阵法、技能和修炼!$C$20:$N$40,COLUMNS(阵法、技能和修炼!$C$20:I$40),0)</f>
        <v>319</v>
      </c>
      <c r="BB79" s="9">
        <f>VLOOKUP(养成规划和标准成长!$X325,阵法、技能和修炼!$C$20:$N$40,COLUMNS(阵法、技能和修炼!$C$20:J$40),0)</f>
        <v>246</v>
      </c>
      <c r="BC79" s="9">
        <f>VLOOKUP(养成规划和标准成长!$X325,阵法、技能和修炼!$C$20:$N$40,COLUMNS(阵法、技能和修炼!$C$20:K$40),0)</f>
        <v>70</v>
      </c>
      <c r="BD79" s="9">
        <f>VLOOKUP(养成规划和标准成长!$X325,阵法、技能和修炼!$C$20:$N$40,COLUMNS(阵法、技能和修炼!$C$20:L$40),0)</f>
        <v>70</v>
      </c>
      <c r="BE79" s="9">
        <f>VLOOKUP(养成规划和标准成长!$X325,阵法、技能和修炼!$C$20:$N$40,COLUMNS(阵法、技能和修炼!$C$20:M$40),0)</f>
        <v>84.000000000000071</v>
      </c>
      <c r="BF79" s="9">
        <f>VLOOKUP(养成规划和标准成长!$X325,阵法、技能和修炼!$C$20:$N$40,COLUMNS(阵法、技能和修炼!$C$20:N$40),0)</f>
        <v>84.000000000000071</v>
      </c>
      <c r="BH79" s="1">
        <v>76</v>
      </c>
      <c r="BI79" s="9">
        <f>ROUND(属性投放!D$4+养成规划和标准成长!E$3*养成规划和标准成长!$AA325*养成规划和标准成长!$AB325+养成规划和标准成长!E$4*养成规划和标准成长!$AH325+养成规划和标准成长!E$5*养成规划和标准成长!$AD325+(养成规划和标准成长!E$12+养成规划和标准成长!E$13)*养成规划和标准成长!$Z325+养成规划和标准成长!E$14*养成规划和标准成长!$AA325*养成规划和标准成长!$AC325+养成规划和标准成长!E$17*10*养成规划和标准成长!$AE325+养成规划和标准成长!E$18*10*养成规划和标准成长!$AF325+养成规划和标准成长!E$19*养成规划和标准成长!$AG325,0)</f>
        <v>4488</v>
      </c>
      <c r="BJ79" s="9">
        <f>ROUND(属性投放!E$4+养成规划和标准成长!F$3*养成规划和标准成长!$AA325*养成规划和标准成长!$AB325+养成规划和标准成长!F$4*养成规划和标准成长!$AH325+养成规划和标准成长!F$5*养成规划和标准成长!$AD325+(养成规划和标准成长!F$12+养成规划和标准成长!F$13)*养成规划和标准成长!$Z325+养成规划和标准成长!F$14*养成规划和标准成长!$AA325*养成规划和标准成长!$AC325+养成规划和标准成长!F$17*10*养成规划和标准成长!$AE325+养成规划和标准成长!F$18*10*养成规划和标准成长!$AF325+养成规划和标准成长!F$19*养成规划和标准成长!$AG325,0)</f>
        <v>3784</v>
      </c>
      <c r="BK79" s="9">
        <f>ROUND(属性投放!F$4+养成规划和标准成长!G$3*养成规划和标准成长!$AA325*养成规划和标准成长!$AB325+养成规划和标准成长!G$4*养成规划和标准成长!$AH325+养成规划和标准成长!G$5*养成规划和标准成长!$AD325+(养成规划和标准成长!G$12+养成规划和标准成长!G$13)*养成规划和标准成长!$Z325+养成规划和标准成长!G$14*养成规划和标准成长!$AA325*养成规划和标准成长!$AC325+养成规划和标准成长!G$17*10*养成规划和标准成长!$AE325+养成规划和标准成长!G$18*10*养成规划和标准成长!$AF325+养成规划和标准成长!G$19*养成规划和标准成长!$AG325,0)</f>
        <v>1519</v>
      </c>
      <c r="BL79" s="9">
        <f>ROUND(属性投放!G$4+养成规划和标准成长!H$3*养成规划和标准成长!$AA325*养成规划和标准成长!$AB325+养成规划和标准成长!H$4*养成规划和标准成长!$AH325+养成规划和标准成长!H$5*养成规划和标准成长!$AD325+(养成规划和标准成长!H$12+养成规划和标准成长!H$13)*养成规划和标准成长!$Z325+养成规划和标准成长!H$14*养成规划和标准成长!$AA325*养成规划和标准成长!$AC325+养成规划和标准成长!H$17*10*养成规划和标准成长!$AE325+养成规划和标准成长!H$18*10*养成规划和标准成长!$AF325+养成规划和标准成长!H$19*养成规划和标准成长!$AG325,0)</f>
        <v>781</v>
      </c>
      <c r="BM79" s="9">
        <f>ROUND(属性投放!H$4+养成规划和标准成长!I$3*养成规划和标准成长!$AA325*养成规划和标准成长!$AB325+养成规划和标准成长!I$4*养成规划和标准成长!$AH325+养成规划和标准成长!I$5*养成规划和标准成长!$AD325+(养成规划和标准成长!I$12+养成规划和标准成长!I$13)*养成规划和标准成长!$Z325+养成规划和标准成长!I$14*养成规划和标准成长!$AA325*养成规划和标准成长!$AC325+养成规划和标准成长!I$17*10*养成规划和标准成长!$AE325+养成规划和标准成长!I$18*10*养成规划和标准成长!$AF325+养成规划和标准成长!I$19*养成规划和标准成长!$AG325,0)</f>
        <v>1138</v>
      </c>
      <c r="BN79" s="9">
        <f>ROUND(属性投放!I$4+养成规划和标准成长!J$3*养成规划和标准成长!$AA325*养成规划和标准成长!$AB325+养成规划和标准成长!J$4*养成规划和标准成长!$AH325+养成规划和标准成长!J$5*养成规划和标准成长!$AD325+(养成规划和标准成长!J$12+养成规划和标准成长!J$13)*养成规划和标准成长!$Z325+养成规划和标准成长!J$14*养成规划和标准成长!$AA325*养成规划和标准成长!$AC325+养成规划和标准成长!J$17*10*养成规划和标准成长!$AE325+养成规划和标准成长!J$18*10*养成规划和标准成长!$AF325+养成规划和标准成长!J$19*养成规划和标准成长!$AG325,0)</f>
        <v>857</v>
      </c>
      <c r="BO79" s="9">
        <f>ROUND(属性投放!J$4+养成规划和标准成长!K$3*养成规划和标准成长!$AA325*养成规划和标准成长!$AB325+养成规划和标准成长!K$4*养成规划和标准成长!$AH325+养成规划和标准成长!K$5*养成规划和标准成长!$AD325+(养成规划和标准成长!K$12+养成规划和标准成长!K$13)*养成规划和标准成长!$Z325+养成规划和标准成长!K$14*养成规划和标准成长!$AA325*养成规划和标准成长!$AC325+养成规划和标准成长!K$17*10*养成规划和标准成长!$AE325+养成规划和标准成长!K$18*10*养成规划和标准成长!$AF325+养成规划和标准成长!K$19*养成规划和标准成长!$AG325,0)</f>
        <v>587</v>
      </c>
      <c r="BP79" s="9">
        <f>ROUND(属性投放!K$4+养成规划和标准成长!L$3*养成规划和标准成长!$AA325*养成规划和标准成长!$AB325+养成规划和标准成长!L$4*养成规划和标准成长!$AH325+养成规划和标准成长!L$5*养成规划和标准成长!$AD325+(养成规划和标准成长!L$12+养成规划和标准成长!L$13)*养成规划和标准成长!$Z325+养成规划和标准成长!L$14*养成规划和标准成长!$AA325*养成规划和标准成长!$AC325+养成规划和标准成长!L$17*10*养成规划和标准成长!$AE325+养成规划和标准成长!L$18*10*养成规划和标准成长!$AF325+养成规划和标准成长!L$19*养成规划和标准成长!$AG325,0)</f>
        <v>404</v>
      </c>
      <c r="BQ79" s="9">
        <f>ROUND(属性投放!L$4+养成规划和标准成长!M$3*养成规划和标准成长!$AA325*养成规划和标准成长!$AB325+养成规划和标准成长!M$4*养成规划和标准成长!$AH325+养成规划和标准成长!M$5*养成规划和标准成长!$AD325+(养成规划和标准成长!M$12+养成规划和标准成长!M$13)*养成规划和标准成长!$Z325+养成规划和标准成长!M$14*养成规划和标准成长!$AA325*养成规划和标准成长!$AC325+养成规划和标准成长!M$17*10*养成规划和标准成长!$AE325+养成规划和标准成长!M$18*10*养成规划和标准成长!$AF325+养成规划和标准成长!M$19*养成规划和标准成长!$AG325,0)</f>
        <v>832</v>
      </c>
      <c r="BR79" s="9">
        <f>ROUND(属性投放!M$4+养成规划和标准成长!N$3*养成规划和标准成长!$AA325*养成规划和标准成长!$AB325+养成规划和标准成长!N$4*养成规划和标准成长!$AH325+养成规划和标准成长!N$5*养成规划和标准成长!$AD325+(养成规划和标准成长!N$12+养成规划和标准成长!N$13)*养成规划和标准成长!$Z325+养成规划和标准成长!N$14*养成规划和标准成长!$AA325*养成规划和标准成长!$AC325+养成规划和标准成长!N$17*10*养成规划和标准成长!$AE325+养成规划和标准成长!N$18*10*养成规划和标准成长!$AF325+养成规划和标准成长!N$19*养成规划和标准成长!$AG325,0)</f>
        <v>850</v>
      </c>
      <c r="BS79" s="9">
        <f>VLOOKUP(养成规划和标准成长!$AJ325,阵法、技能和修炼!$C$20:$N$40,COLUMNS(阵法、技能和修炼!$C$20:G$40),0)</f>
        <v>373</v>
      </c>
      <c r="BT79" s="9">
        <f>VLOOKUP(养成规划和标准成长!$AJ325,阵法、技能和修炼!$C$20:$N$40,COLUMNS(阵法、技能和修炼!$C$20:H$40),0)</f>
        <v>276</v>
      </c>
      <c r="BU79" s="9">
        <f>VLOOKUP(养成规划和标准成长!$AJ325,阵法、技能和修炼!$C$20:$N$40,COLUMNS(阵法、技能和修炼!$C$20:I$40),0)</f>
        <v>373</v>
      </c>
      <c r="BV79" s="9">
        <f>VLOOKUP(养成规划和标准成长!$AJ325,阵法、技能和修炼!$C$20:$N$40,COLUMNS(阵法、技能和修炼!$C$20:J$40),0)</f>
        <v>276</v>
      </c>
      <c r="BW79" s="9">
        <f>VLOOKUP(养成规划和标准成长!$AJ325,阵法、技能和修炼!$C$20:$N$40,COLUMNS(阵法、技能和修炼!$C$20:K$40),0)</f>
        <v>80</v>
      </c>
      <c r="BX79" s="9">
        <f>VLOOKUP(养成规划和标准成长!$AJ325,阵法、技能和修炼!$C$20:$N$40,COLUMNS(阵法、技能和修炼!$C$20:L$40),0)</f>
        <v>80</v>
      </c>
      <c r="BY79" s="9">
        <f>VLOOKUP(养成规划和标准成长!$AJ325,阵法、技能和修炼!$C$20:$N$40,COLUMNS(阵法、技能和修炼!$C$20:M$40),0)</f>
        <v>96.000000000000085</v>
      </c>
      <c r="BZ79" s="9">
        <f>VLOOKUP(养成规划和标准成长!$AJ325,阵法、技能和修炼!$C$20:$N$40,COLUMNS(阵法、技能和修炼!$C$20:N$40),0)</f>
        <v>96.000000000000085</v>
      </c>
    </row>
    <row r="80" spans="1:78">
      <c r="A80" s="1">
        <v>77</v>
      </c>
      <c r="B80" s="9">
        <f>ROUND(属性投放!D$4+养成规划和标准成长!E$3*养成规划和标准成长!$O173*养成规划和标准成长!$P173+养成规划和标准成长!E$4*养成规划和标准成长!$V173+养成规划和标准成长!E$5*养成规划和标准成长!$R173+(养成规划和标准成长!E$12+养成规划和标准成长!E$13)*养成规划和标准成长!$N173+养成规划和标准成长!E$14*养成规划和标准成长!$O173*养成规划和标准成长!$Q173+养成规划和标准成长!E$17*10*养成规划和标准成长!$S173+养成规划和标准成长!E$18*10*养成规划和标准成长!$T173+养成规划和标准成长!E$19*养成规划和标准成长!$U173,0)</f>
        <v>3205</v>
      </c>
      <c r="C80" s="9">
        <f>ROUND(属性投放!E$4+养成规划和标准成长!F$3*养成规划和标准成长!$O173*养成规划和标准成长!$P173+养成规划和标准成长!F$4*养成规划和标准成长!$V173+养成规划和标准成长!F$5*养成规划和标准成长!$R173+(养成规划和标准成长!F$12+养成规划和标准成长!F$13)*养成规划和标准成长!$N173+养成规划和标准成长!F$14*养成规划和标准成长!$O173*养成规划和标准成长!$Q173+养成规划和标准成长!F$17*10*养成规划和标准成长!$S173+养成规划和标准成长!F$18*10*养成规划和标准成长!$T173+养成规划和标准成长!F$19*养成规划和标准成长!$U173,0)</f>
        <v>3241</v>
      </c>
      <c r="D80" s="9">
        <f>ROUND(属性投放!F$4+养成规划和标准成长!G$3*养成规划和标准成长!$O173*养成规划和标准成长!$P173+养成规划和标准成长!G$4*养成规划和标准成长!$V173+养成规划和标准成长!G$5*养成规划和标准成长!$R173+(养成规划和标准成长!G$12+养成规划和标准成长!G$13)*养成规划和标准成长!$N173+养成规划和标准成长!G$14*养成规划和标准成长!$O173*养成规划和标准成长!$Q173+养成规划和标准成长!G$17*10*养成规划和标准成长!$S173+养成规划和标准成长!G$18*10*养成规划和标准成长!$T173+养成规划和标准成长!G$19*养成规划和标准成长!$U173,0)</f>
        <v>1186</v>
      </c>
      <c r="E80" s="9">
        <f>ROUND(属性投放!G$4+养成规划和标准成长!H$3*养成规划和标准成长!$O173*养成规划和标准成长!$P173+养成规划和标准成长!H$4*养成规划和标准成长!$V173+养成规划和标准成长!H$5*养成规划和标准成长!$R173+(养成规划和标准成长!H$12+养成规划和标准成长!H$13)*养成规划和标准成长!$N173+养成规划和标准成长!H$14*养成规划和标准成长!$O173*养成规划和标准成长!$Q173+养成规划和标准成长!H$17*10*养成规划和标准成长!$S173+养成规划和标准成长!H$18*10*养成规划和标准成长!$T173+养成规划和标准成长!H$19*养成规划和标准成长!$U173,0)</f>
        <v>528</v>
      </c>
      <c r="F80" s="9">
        <f>ROUND(属性投放!H$4+养成规划和标准成长!I$3*养成规划和标准成长!$O173*养成规划和标准成长!$P173+养成规划和标准成长!I$4*养成规划和标准成长!$V173+养成规划和标准成长!I$5*养成规划和标准成长!$R173+(养成规划和标准成长!I$12+养成规划和标准成长!I$13)*养成规划和标准成长!$N173+养成规划和标准成长!I$14*养成规划和标准成长!$O173*养成规划和标准成长!$Q173+养成规划和标准成长!I$17*10*养成规划和标准成长!$S173+养成规划和标准成长!I$18*10*养成规划和标准成长!$T173+养成规划和标准成长!I$19*养成规划和标准成长!$U173,0)</f>
        <v>909</v>
      </c>
      <c r="G80" s="9">
        <f>ROUND(属性投放!I$4+养成规划和标准成长!J$3*养成规划和标准成长!$O173*养成规划和标准成长!$P173+养成规划和标准成长!J$4*养成规划和标准成长!$V173+养成规划和标准成长!J$5*养成规划和标准成长!$R173+(养成规划和标准成长!J$12+养成规划和标准成长!J$13)*养成规划和标准成长!$N173+养成规划和标准成长!J$14*养成规划和标准成长!$O173*养成规划和标准成长!$Q173+养成规划和标准成长!J$17*10*养成规划和标准成长!$S173+养成规划和标准成长!J$18*10*养成规划和标准成长!$T173+养成规划和标准成长!J$19*养成规划和标准成长!$U173,0)</f>
        <v>655</v>
      </c>
      <c r="H80" s="9">
        <f>ROUND(属性投放!J$4+养成规划和标准成长!K$3*养成规划和标准成长!$O173*养成规划和标准成长!$P173+养成规划和标准成长!K$4*养成规划和标准成长!$V173+养成规划和标准成长!K$5*养成规划和标准成长!$R173+(养成规划和标准成长!K$12+养成规划和标准成长!K$13)*养成规划和标准成长!$N173+养成规划和标准成长!K$14*养成规划和标准成长!$O173*养成规划和标准成长!$Q173+养成规划和标准成长!K$17*10*养成规划和标准成长!$S173+养成规划和标准成长!K$18*10*养成规划和标准成长!$T173+养成规划和标准成长!K$19*养成规划和标准成长!$U173,0)</f>
        <v>452</v>
      </c>
      <c r="I80" s="9">
        <f>ROUND(属性投放!K$4+养成规划和标准成长!L$3*养成规划和标准成长!$O173*养成规划和标准成长!$P173+养成规划和标准成长!L$4*养成规划和标准成长!$V173+养成规划和标准成长!L$5*养成规划和标准成长!$R173+(养成规划和标准成长!L$12+养成规划和标准成长!L$13)*养成规划和标准成长!$N173+养成规划和标准成长!L$14*养成规划和标准成长!$O173*养成规划和标准成长!$Q173+养成规划和标准成长!L$17*10*养成规划和标准成长!$S173+养成规划和标准成长!L$18*10*养成规划和标准成长!$T173+养成规划和标准成长!L$19*养成规划和标准成长!$U173,0)</f>
        <v>239</v>
      </c>
      <c r="J80" s="9">
        <f>ROUND(属性投放!L$4+养成规划和标准成长!M$3*养成规划和标准成长!$O173*养成规划和标准成长!$P173+养成规划和标准成长!M$4*养成规划和标准成长!$V173+养成规划和标准成长!M$5*养成规划和标准成长!$R173+(养成规划和标准成长!M$12+养成规划和标准成长!M$13)*养成规划和标准成长!$N173+养成规划和标准成长!M$14*养成规划和标准成长!$O173*养成规划和标准成长!$Q173+养成规划和标准成长!M$17*10*养成规划和标准成长!$S173+养成规划和标准成长!M$18*10*养成规划和标准成长!$T173+养成规划和标准成长!M$19*养成规划和标准成长!$U173,0)</f>
        <v>797</v>
      </c>
      <c r="K80" s="9">
        <f>ROUND(属性投放!M$4+养成规划和标准成长!N$3*养成规划和标准成长!$O173*养成规划和标准成长!$P173+养成规划和标准成长!N$4*养成规划和标准成长!$V173+养成规划和标准成长!N$5*养成规划和标准成长!$R173+(养成规划和标准成长!N$12+养成规划和标准成长!N$13)*养成规划和标准成长!$N173+养成规划和标准成长!N$14*养成规划和标准成长!$O173*养成规划和标准成长!$Q173+养成规划和标准成长!N$17*10*养成规划和标准成长!$S173+养成规划和标准成长!N$18*10*养成规划和标准成长!$T173+养成规划和标准成长!N$19*养成规划和标准成长!$U173,0)</f>
        <v>806</v>
      </c>
      <c r="L80" s="9">
        <f>VLOOKUP(养成规划和标准成长!$X173,阵法、技能和修炼!$C$20:$N$40,COLUMNS(阵法、技能和修炼!$C$20:G$40),0)</f>
        <v>243</v>
      </c>
      <c r="M80" s="9">
        <f>VLOOKUP(养成规划和标准成长!$X173,阵法、技能和修炼!$C$20:$N$40,COLUMNS(阵法、技能和修炼!$C$20:H$40),0)</f>
        <v>199</v>
      </c>
      <c r="N80" s="9">
        <f>VLOOKUP(养成规划和标准成长!$X173,阵法、技能和修炼!$C$20:$N$40,COLUMNS(阵法、技能和修炼!$C$20:I$40),0)</f>
        <v>243</v>
      </c>
      <c r="O80" s="9">
        <f>VLOOKUP(养成规划和标准成长!$X173,阵法、技能和修炼!$C$20:$N$40,COLUMNS(阵法、技能和修炼!$C$20:J$40),0)</f>
        <v>199</v>
      </c>
      <c r="P80" s="9">
        <f>VLOOKUP(养成规划和标准成长!$X173,阵法、技能和修炼!$C$20:$N$40,COLUMNS(阵法、技能和修炼!$C$20:K$40),0)</f>
        <v>55</v>
      </c>
      <c r="Q80" s="9">
        <f>VLOOKUP(养成规划和标准成长!$X173,阵法、技能和修炼!$C$20:$N$40,COLUMNS(阵法、技能和修炼!$C$20:L$40),0)</f>
        <v>55</v>
      </c>
      <c r="R80" s="9">
        <f>VLOOKUP(养成规划和标准成长!$X173,阵法、技能和修炼!$C$20:$N$40,COLUMNS(阵法、技能和修炼!$C$20:M$40),0)</f>
        <v>66.000000000000057</v>
      </c>
      <c r="S80" s="9">
        <f>VLOOKUP(养成规划和标准成长!$X173,阵法、技能和修炼!$C$20:$N$40,COLUMNS(阵法、技能和修炼!$C$20:N$40),0)</f>
        <v>66.000000000000057</v>
      </c>
      <c r="T80" s="1">
        <v>77</v>
      </c>
      <c r="U80" s="9">
        <f>ROUND(属性投放!D$4+养成规划和标准成长!E$3*养成规划和标准成长!$C326*养成规划和标准成长!$D326+养成规划和标准成长!E$4*养成规划和标准成长!$J326+养成规划和标准成长!E$5*养成规划和标准成长!$F326+(养成规划和标准成长!E$12+养成规划和标准成长!E$13)*养成规划和标准成长!$B326+养成规划和标准成长!E$14*养成规划和标准成长!$C326*养成规划和标准成长!$E326+养成规划和标准成长!E$17*10*养成规划和标准成长!$G326+养成规划和标准成长!E$18*10*养成规划和标准成长!$H326+养成规划和标准成长!E$19*养成规划和标准成长!$I326,0)</f>
        <v>3568</v>
      </c>
      <c r="V80" s="9">
        <f>ROUND(属性投放!E$4+养成规划和标准成长!F$3*养成规划和标准成长!$C326*养成规划和标准成长!$D326+养成规划和标准成长!F$4*养成规划和标准成长!$J326+养成规划和标准成长!F$5*养成规划和标准成长!$F326+(养成规划和标准成长!F$12+养成规划和标准成长!F$13)*养成规划和标准成长!$B326+养成规划和标准成长!F$14*养成规划和标准成长!$C326*养成规划和标准成长!$E326+养成规划和标准成长!F$17*10*养成规划和标准成长!$G326+养成规划和标准成长!F$18*10*养成规划和标准成长!$H326+养成规划和标准成长!F$19*养成规划和标准成长!$I326,0)</f>
        <v>3445</v>
      </c>
      <c r="W80" s="9">
        <f>ROUND(属性投放!F$4+养成规划和标准成长!G$3*养成规划和标准成长!$C326*养成规划和标准成长!$D326+养成规划和标准成长!G$4*养成规划和标准成长!$J326+养成规划和标准成长!G$5*养成规划和标准成长!$F326+(养成规划和标准成长!G$12+养成规划和标准成长!G$13)*养成规划和标准成长!$B326+养成规划和标准成长!G$14*养成规划和标准成长!$C326*养成规划和标准成长!$E326+养成规划和标准成长!G$17*10*养成规划和标准成长!$G326+养成规划和标准成长!G$18*10*养成规划和标准成长!$H326+养成规划和标准成长!G$19*养成规划和标准成长!$I326,0)</f>
        <v>1287</v>
      </c>
      <c r="X80" s="9">
        <f>ROUND(属性投放!G$4+养成规划和标准成长!H$3*养成规划和标准成长!$C326*养成规划和标准成长!$D326+养成规划和标准成长!H$4*养成规划和标准成长!$J326+养成规划和标准成长!H$5*养成规划和标准成长!$F326+(养成规划和标准成长!H$12+养成规划和标准成长!H$13)*养成规划和标准成长!$B326+养成规划和标准成长!H$14*养成规划和标准成长!$C326*养成规划和标准成长!$E326+养成规划和标准成长!H$17*10*养成规划和标准成长!$G326+养成规划和标准成长!H$18*10*养成规划和标准成长!$H326+养成规划和标准成长!H$19*养成规划和标准成长!$I326,0)</f>
        <v>600</v>
      </c>
      <c r="Y80" s="9">
        <f>ROUND(属性投放!H$4+养成规划和标准成长!I$3*养成规划和标准成长!$C326*养成规划和标准成长!$D326+养成规划和标准成长!I$4*养成规划和标准成长!$J326+养成规划和标准成长!I$5*养成规划和标准成长!$F326+(养成规划和标准成长!I$12+养成规划和标准成长!I$13)*养成规划和标准成长!$B326+养成规划和标准成长!I$14*养成规划和标准成长!$C326*养成规划和标准成长!$E326+养成规划和标准成长!I$17*10*养成规划和标准成长!$G326+养成规划和标准成长!I$18*10*养成规划和标准成长!$H326+养成规划和标准成长!I$19*养成规划和标准成长!$I326,0)</f>
        <v>973</v>
      </c>
      <c r="Z80" s="9">
        <f>ROUND(属性投放!I$4+养成规划和标准成长!J$3*养成规划和标准成长!$C326*养成规划和标准成长!$D326+养成规划和标准成长!J$4*养成规划和标准成长!$J326+养成规划和标准成长!J$5*养成规划和标准成长!$F326+(养成规划和标准成长!J$12+养成规划和标准成长!J$13)*养成规划和标准成长!$B326+养成规划和标准成长!J$14*养成规划和标准成长!$C326*养成规划和标准成长!$E326+养成规划和标准成长!J$17*10*养成规划和标准成长!$G326+养成规划和标准成长!J$18*10*养成规划和标准成长!$H326+养成规划和标准成长!J$19*养成规划和标准成长!$I326,0)</f>
        <v>710</v>
      </c>
      <c r="AA80" s="9">
        <f>ROUND(属性投放!J$4+养成规划和标准成长!K$3*养成规划和标准成长!$C326*养成规划和标准成长!$D326+养成规划和标准成长!K$4*养成规划和标准成长!$J326+养成规划和标准成长!K$5*养成规划和标准成长!$F326+(养成规划和标准成长!K$12+养成规划和标准成长!K$13)*养成规划和标准成长!$B326+养成规划和标准成长!K$14*养成规划和标准成长!$C326*养成规划和标准成长!$E326+养成规划和标准成长!K$17*10*养成规划和标准成长!$G326+养成规划和标准成长!K$18*10*养成规划和标准成长!$H326+养成规划和标准成长!K$19*养成规划和标准成长!$I326,0)</f>
        <v>493</v>
      </c>
      <c r="AB80" s="9">
        <f>ROUND(属性投放!K$4+养成规划和标准成长!L$3*养成规划和标准成长!$C326*养成规划和标准成长!$D326+养成规划和标准成长!L$4*养成规划和标准成长!$J326+养成规划和标准成长!L$5*养成规划和标准成长!$F326+(养成规划和标准成长!L$12+养成规划和标准成长!L$13)*养成规划和标准成长!$B326+养成规划和标准成长!L$14*养成规划和标准成长!$C326*养成规划和标准成长!$E326+养成规划和标准成长!L$17*10*养成规划和标准成长!$G326+养成规划和标准成长!L$18*10*养成规划和标准成长!$H326+养成规划和标准成长!L$19*养成规划和标准成长!$I326,0)</f>
        <v>289</v>
      </c>
      <c r="AC80" s="9">
        <f>ROUND(属性投放!L$4+养成规划和标准成长!M$3*养成规划和标准成长!$C326*养成规划和标准成长!$D326+养成规划和标准成长!M$4*养成规划和标准成长!$J326+养成规划和标准成长!M$5*养成规划和标准成长!$F326+(养成规划和标准成长!M$12+养成规划和标准成长!M$13)*养成规划和标准成长!$B326+养成规划和标准成长!M$14*养成规划和标准成长!$C326*养成规划和标准成长!$E326+养成规划和标准成长!M$17*10*养成规划和标准成长!$G326+养成规划和标准成长!M$18*10*养成规划和标准成长!$H326+养成规划和标准成长!M$19*养成规划和标准成长!$I326,0)</f>
        <v>808</v>
      </c>
      <c r="AD80" s="9">
        <f>ROUND(属性投放!M$4+养成规划和标准成长!N$3*养成规划和标准成长!$C326*养成规划和标准成长!$D326+养成规划和标准成长!N$4*养成规划和标准成长!$J326+养成规划和标准成长!N$5*养成规划和标准成长!$F326+(养成规划和标准成长!N$12+养成规划和标准成长!N$13)*养成规划和标准成长!$B326+养成规划和标准成长!N$14*养成规划和标准成长!$C326*养成规划和标准成长!$E326+养成规划和标准成长!N$17*10*养成规划和标准成长!$G326+养成规划和标准成长!N$18*10*养成规划和标准成长!$H326+养成规划和标准成长!N$19*养成规划和标准成长!$I326,0)</f>
        <v>820</v>
      </c>
      <c r="AE80" s="9">
        <f>VLOOKUP(养成规划和标准成长!$L326,阵法、技能和修炼!$C$20:$N$40,COLUMNS(阵法、技能和修炼!$C$20:G$40),0)</f>
        <v>294</v>
      </c>
      <c r="AF80" s="9">
        <f>VLOOKUP(养成规划和标准成长!$L326,阵法、技能和修炼!$C$20:$N$40,COLUMNS(阵法、技能和修炼!$C$20:H$40),0)</f>
        <v>231</v>
      </c>
      <c r="AG80" s="9">
        <f>VLOOKUP(养成规划和标准成长!$L326,阵法、技能和修炼!$C$20:$N$40,COLUMNS(阵法、技能和修炼!$C$20:I$40),0)</f>
        <v>294</v>
      </c>
      <c r="AH80" s="9">
        <f>VLOOKUP(养成规划和标准成长!$L326,阵法、技能和修炼!$C$20:$N$40,COLUMNS(阵法、技能和修炼!$C$20:J$40),0)</f>
        <v>231</v>
      </c>
      <c r="AI80" s="9">
        <f>VLOOKUP(养成规划和标准成长!$L326,阵法、技能和修炼!$C$20:$N$40,COLUMNS(阵法、技能和修炼!$C$20:K$40),0)</f>
        <v>65</v>
      </c>
      <c r="AJ80" s="9">
        <f>VLOOKUP(养成规划和标准成长!$L326,阵法、技能和修炼!$C$20:$N$40,COLUMNS(阵法、技能和修炼!$C$20:L$40),0)</f>
        <v>65</v>
      </c>
      <c r="AK80" s="9">
        <f>VLOOKUP(养成规划和标准成长!$L326,阵法、技能和修炼!$C$20:$N$40,COLUMNS(阵法、技能和修炼!$C$20:M$40),0)</f>
        <v>78.000000000000071</v>
      </c>
      <c r="AL80" s="9">
        <f>VLOOKUP(养成规划和标准成长!$L326,阵法、技能和修炼!$C$20:$N$40,COLUMNS(阵法、技能和修炼!$C$20:N$40),0)</f>
        <v>78.000000000000071</v>
      </c>
      <c r="AN80" s="1">
        <v>77</v>
      </c>
      <c r="AO80" s="9">
        <f>ROUND(属性投放!D$4+养成规划和标准成长!E$3*养成规划和标准成长!$O326*养成规划和标准成长!$P326+养成规划和标准成长!E$4*养成规划和标准成长!$V326+养成规划和标准成长!E$5*养成规划和标准成长!$R326+(养成规划和标准成长!E$12+养成规划和标准成长!E$13)*养成规划和标准成长!$N326+养成规划和标准成长!E$14*养成规划和标准成长!$O326*养成规划和标准成长!$Q326+养成规划和标准成长!E$17*10*养成规划和标准成长!$S326+养成规划和标准成长!E$18*10*养成规划和标准成长!$T326+养成规划和标准成长!E$19*养成规划和标准成长!$U326,0)</f>
        <v>4086</v>
      </c>
      <c r="AP80" s="9">
        <f>ROUND(属性投放!E$4+养成规划和标准成长!F$3*养成规划和标准成长!$O326*养成规划和标准成长!$P326+养成规划和标准成长!F$4*养成规划和标准成长!$V326+养成规划和标准成长!F$5*养成规划和标准成长!$R326+(养成规划和标准成长!F$12+养成规划和标准成长!F$13)*养成规划和标准成长!$N326+养成规划和标准成长!F$14*养成规划和标准成长!$O326*养成规划和标准成长!$Q326+养成规划和标准成长!F$17*10*养成规划和标准成长!$S326+养成规划和标准成长!F$18*10*养成规划和标准成长!$T326+养成规划和标准成长!F$19*养成规划和标准成长!$U326,0)</f>
        <v>3650</v>
      </c>
      <c r="AQ80" s="9">
        <f>ROUND(属性投放!F$4+养成规划和标准成长!G$3*养成规划和标准成长!$O326*养成规划和标准成长!$P326+养成规划和标准成长!G$4*养成规划和标准成长!$V326+养成规划和标准成长!G$5*养成规划和标准成长!$R326+(养成规划和标准成长!G$12+养成规划和标准成长!G$13)*养成规划和标准成长!$N326+养成规划和标准成长!G$14*养成规划和标准成长!$O326*养成规划和标准成长!$Q326+养成规划和标准成长!G$17*10*养成规划和标准成长!$S326+养成规划和标准成长!G$18*10*养成规划和标准成长!$T326+养成规划和标准成长!G$19*养成规划和标准成长!$U326,0)</f>
        <v>1418</v>
      </c>
      <c r="AR80" s="9">
        <f>ROUND(属性投放!G$4+养成规划和标准成长!H$3*养成规划和标准成长!$O326*养成规划和标准成长!$P326+养成规划和标准成长!H$4*养成规划和标准成长!$V326+养成规划和标准成长!H$5*养成规划和标准成长!$R326+(养成规划和标准成长!H$12+养成规划和标准成长!H$13)*养成规划和标准成长!$N326+养成规划和标准成长!H$14*养成规划和标准成长!$O326*养成规划和标准成长!$Q326+养成规划和标准成长!H$17*10*养成规划和标准成长!$S326+养成规划和标准成长!H$18*10*养成规划和标准成长!$T326+养成规划和标准成长!H$19*养成规划和标准成长!$U326,0)</f>
        <v>703</v>
      </c>
      <c r="AS80" s="9">
        <f>ROUND(属性投放!H$4+养成规划和标准成长!I$3*养成规划和标准成长!$O326*养成规划和标准成长!$P326+养成规划和标准成长!I$4*养成规划和标准成长!$V326+养成规划和标准成长!I$5*养成规划和标准成长!$R326+(养成规划和标准成长!I$12+养成规划和标准成长!I$13)*养成规划和标准成长!$N326+养成规划和标准成长!I$14*养成规划和标准成长!$O326*养成规划和标准成长!$Q326+养成规划和标准成长!I$17*10*养成规划和标准成长!$S326+养成规划和标准成长!I$18*10*养成规划和标准成长!$T326+养成规划和标准成长!I$19*养成规划和标准成长!$U326,0)</f>
        <v>1068</v>
      </c>
      <c r="AT80" s="9">
        <f>ROUND(属性投放!I$4+养成规划和标准成长!J$3*养成规划和标准成长!$O326*养成规划和标准成长!$P326+养成规划和标准成长!J$4*养成规划和标准成长!$V326+养成规划和标准成长!J$5*养成规划和标准成长!$R326+(养成规划和标准成长!J$12+养成规划和标准成长!J$13)*养成规划和标准成长!$N326+养成规划和标准成长!J$14*养成规划和标准成长!$O326*养成规划和标准成长!$Q326+养成规划和标准成长!J$17*10*养成规划和标准成长!$S326+养成规划和标准成长!J$18*10*养成规划和标准成长!$T326+养成规划和标准成长!J$19*养成规划和标准成长!$U326,0)</f>
        <v>796</v>
      </c>
      <c r="AU80" s="9">
        <f>ROUND(属性投放!J$4+养成规划和标准成长!K$3*养成规划和标准成长!$O326*养成规划和标准成长!$P326+养成规划和标准成长!K$4*养成规划和标准成长!$V326+养成规划和标准成长!K$5*养成规划和标准成长!$R326+(养成规划和标准成长!K$12+养成规划和标准成长!K$13)*养成规划和标准成长!$N326+养成规划和标准成长!K$14*养成规划和标准成长!$O326*养成规划和标准成长!$Q326+养成规划和标准成长!K$17*10*养成规划和标准成长!$S326+养成规划和标准成长!K$18*10*养成规划和标准成长!$T326+养成规划和标准成长!K$19*养成规划和标准成长!$U326,0)</f>
        <v>550</v>
      </c>
      <c r="AV80" s="9">
        <f>ROUND(属性投放!K$4+养成规划和标准成长!L$3*养成规划和标准成长!$O326*养成规划和标准成长!$P326+养成规划和标准成长!L$4*养成规划和标准成长!$V326+养成规划和标准成长!L$5*养成规划和标准成长!$R326+(养成规划和标准成长!L$12+养成规划和标准成长!L$13)*养成规划和标准成长!$N326+养成规划和标准成长!L$14*养成规划和标准成长!$O326*养成规划和标准成长!$Q326+养成规划和标准成长!L$17*10*养成规划和标准成长!$S326+养成规划和标准成长!L$18*10*养成规划和标准成长!$T326+养成规划和标准成长!L$19*养成规划和标准成长!$U326,0)</f>
        <v>354</v>
      </c>
      <c r="AW80" s="9">
        <f>ROUND(属性投放!L$4+养成规划和标准成长!M$3*养成规划和标准成长!$O326*养成规划和标准成长!$P326+养成规划和标准成长!M$4*养成规划和标准成长!$V326+养成规划和标准成长!M$5*养成规划和标准成长!$R326+(养成规划和标准成长!M$12+养成规划和标准成长!M$13)*养成规划和标准成长!$N326+养成规划和标准成长!M$14*养成规划和标准成长!$O326*养成规划和标准成长!$Q326+养成规划和标准成长!M$17*10*养成规划和标准成长!$S326+养成规划和标准成长!M$18*10*养成规划和标准成长!$T326+养成规划和标准成长!M$19*养成规划和标准成长!$U326,0)</f>
        <v>828</v>
      </c>
      <c r="AX80" s="9">
        <f>ROUND(属性投放!M$4+养成规划和标准成长!N$3*养成规划和标准成长!$O326*养成规划和标准成长!$P326+养成规划和标准成长!N$4*养成规划和标准成长!$V326+养成规划和标准成长!N$5*养成规划和标准成长!$R326+(养成规划和标准成长!N$12+养成规划和标准成长!N$13)*养成规划和标准成长!$N326+养成规划和标准成长!N$14*养成规划和标准成长!$O326*养成规划和标准成长!$Q326+养成规划和标准成长!N$17*10*养成规划和标准成长!$S326+养成规划和标准成长!N$18*10*养成规划和标准成长!$T326+养成规划和标准成长!N$19*养成规划和标准成长!$U326,0)</f>
        <v>844</v>
      </c>
      <c r="AY80" s="9">
        <f>VLOOKUP(养成规划和标准成长!$X326,阵法、技能和修炼!$C$20:$N$40,COLUMNS(阵法、技能和修炼!$C$20:G$40),0)</f>
        <v>319</v>
      </c>
      <c r="AZ80" s="9">
        <f>VLOOKUP(养成规划和标准成长!$X326,阵法、技能和修炼!$C$20:$N$40,COLUMNS(阵法、技能和修炼!$C$20:H$40),0)</f>
        <v>246</v>
      </c>
      <c r="BA80" s="9">
        <f>VLOOKUP(养成规划和标准成长!$X326,阵法、技能和修炼!$C$20:$N$40,COLUMNS(阵法、技能和修炼!$C$20:I$40),0)</f>
        <v>319</v>
      </c>
      <c r="BB80" s="9">
        <f>VLOOKUP(养成规划和标准成长!$X326,阵法、技能和修炼!$C$20:$N$40,COLUMNS(阵法、技能和修炼!$C$20:J$40),0)</f>
        <v>246</v>
      </c>
      <c r="BC80" s="9">
        <f>VLOOKUP(养成规划和标准成长!$X326,阵法、技能和修炼!$C$20:$N$40,COLUMNS(阵法、技能和修炼!$C$20:K$40),0)</f>
        <v>70</v>
      </c>
      <c r="BD80" s="9">
        <f>VLOOKUP(养成规划和标准成长!$X326,阵法、技能和修炼!$C$20:$N$40,COLUMNS(阵法、技能和修炼!$C$20:L$40),0)</f>
        <v>70</v>
      </c>
      <c r="BE80" s="9">
        <f>VLOOKUP(养成规划和标准成长!$X326,阵法、技能和修炼!$C$20:$N$40,COLUMNS(阵法、技能和修炼!$C$20:M$40),0)</f>
        <v>84.000000000000071</v>
      </c>
      <c r="BF80" s="9">
        <f>VLOOKUP(养成规划和标准成长!$X326,阵法、技能和修炼!$C$20:$N$40,COLUMNS(阵法、技能和修炼!$C$20:N$40),0)</f>
        <v>84.000000000000071</v>
      </c>
      <c r="BH80" s="1">
        <v>77</v>
      </c>
      <c r="BI80" s="9">
        <f>ROUND(属性投放!D$4+养成规划和标准成长!E$3*养成规划和标准成长!$AA326*养成规划和标准成长!$AB326+养成规划和标准成长!E$4*养成规划和标准成长!$AH326+养成规划和标准成长!E$5*养成规划和标准成长!$AD326+(养成规划和标准成长!E$12+养成规划和标准成长!E$13)*养成规划和标准成长!$Z326+养成规划和标准成长!E$14*养成规划和标准成长!$AA326*养成规划和标准成长!$AC326+养成规划和标准成长!E$17*10*养成规划和标准成长!$AE326+养成规划和标准成长!E$18*10*养成规划和标准成长!$AF326+养成规划和标准成长!E$19*养成规划和标准成长!$AG326,0)</f>
        <v>4518</v>
      </c>
      <c r="BJ80" s="9">
        <f>ROUND(属性投放!E$4+养成规划和标准成长!F$3*养成规划和标准成长!$AA326*养成规划和标准成长!$AB326+养成规划和标准成长!F$4*养成规划和标准成长!$AH326+养成规划和标准成长!F$5*养成规划和标准成长!$AD326+(养成规划和标准成长!F$12+养成规划和标准成长!F$13)*养成规划和标准成长!$Z326+养成规划和标准成长!F$14*养成规划和标准成长!$AA326*养成规划和标准成长!$AC326+养成规划和标准成长!F$17*10*养成规划和标准成长!$AE326+养成规划和标准成长!F$18*10*养成规划和标准成长!$AF326+养成规划和标准成长!F$19*养成规划和标准成长!$AG326,0)</f>
        <v>3819</v>
      </c>
      <c r="BK80" s="9">
        <f>ROUND(属性投放!F$4+养成规划和标准成长!G$3*养成规划和标准成长!$AA326*养成规划和标准成长!$AB326+养成规划和标准成长!G$4*养成规划和标准成长!$AH326+养成规划和标准成长!G$5*养成规划和标准成长!$AD326+(养成规划和标准成长!G$12+养成规划和标准成长!G$13)*养成规划和标准成长!$Z326+养成规划和标准成长!G$14*养成规划和标准成长!$AA326*养成规划和标准成长!$AC326+养成规划和标准成长!G$17*10*养成规划和标准成长!$AE326+养成规划和标准成长!G$18*10*养成规划和标准成长!$AF326+养成规划和标准成长!G$19*养成规划和标准成长!$AG326,0)</f>
        <v>1527</v>
      </c>
      <c r="BL80" s="9">
        <f>ROUND(属性投放!G$4+养成规划和标准成长!H$3*养成规划和标准成长!$AA326*养成规划和标准成长!$AB326+养成规划和标准成长!H$4*养成规划和标准成长!$AH326+养成规划和标准成长!H$5*养成规划和标准成长!$AD326+(养成规划和标准成长!H$12+养成规划和标准成长!H$13)*养成规划和标准成长!$Z326+养成规划和标准成长!H$14*养成规划和标准成长!$AA326*养成规划和标准成长!$AC326+养成规划和标准成长!H$17*10*养成规划和标准成长!$AE326+养成规划和标准成长!H$18*10*养成规划和标准成长!$AF326+养成规划和标准成长!H$19*养成规划和标准成长!$AG326,0)</f>
        <v>784</v>
      </c>
      <c r="BM80" s="9">
        <f>ROUND(属性投放!H$4+养成规划和标准成长!I$3*养成规划和标准成长!$AA326*养成规划和标准成长!$AB326+养成规划和标准成长!I$4*养成规划和标准成长!$AH326+养成规划和标准成长!I$5*养成规划和标准成长!$AD326+(养成规划和标准成长!I$12+养成规划和标准成长!I$13)*养成规划和标准成长!$Z326+养成规划和标准成长!I$14*养成规划和标准成长!$AA326*养成规划和标准成长!$AC326+养成规划和标准成长!I$17*10*养成规划和标准成长!$AE326+养成规划和标准成长!I$18*10*养成规划和标准成长!$AF326+养成规划和标准成长!I$19*养成规划和标准成长!$AG326,0)</f>
        <v>1146</v>
      </c>
      <c r="BN80" s="9">
        <f>ROUND(属性投放!I$4+养成规划和标准成长!J$3*养成规划和标准成长!$AA326*养成规划和标准成长!$AB326+养成规划和标准成长!J$4*养成规划和标准成长!$AH326+养成规划和标准成长!J$5*养成规划和标准成长!$AD326+(养成规划和标准成长!J$12+养成规划和标准成长!J$13)*养成规划和标准成长!$Z326+养成规划和标准成长!J$14*养成规划和标准成长!$AA326*养成规划和标准成长!$AC326+养成规划和标准成长!J$17*10*养成规划和标准成长!$AE326+养成规划和标准成长!J$18*10*养成规划和标准成长!$AF326+养成规划和标准成长!J$19*养成规划和标准成长!$AG326,0)</f>
        <v>863</v>
      </c>
      <c r="BO80" s="9">
        <f>ROUND(属性投放!J$4+养成规划和标准成长!K$3*养成规划和标准成长!$AA326*养成规划和标准成长!$AB326+养成规划和标准成长!K$4*养成规划和标准成长!$AH326+养成规划和标准成长!K$5*养成规划和标准成长!$AD326+(养成规划和标准成长!K$12+养成规划和标准成长!K$13)*养成规划和标准成长!$Z326+养成规划和标准成长!K$14*养成规划和标准成长!$AA326*养成规划和标准成长!$AC326+养成规划和标准成长!K$17*10*养成规划和标准成长!$AE326+养成规划和标准成长!K$18*10*养成规划和标准成长!$AF326+养成规划和标准成长!K$19*养成规划和标准成长!$AG326,0)</f>
        <v>591</v>
      </c>
      <c r="BP80" s="9">
        <f>ROUND(属性投放!K$4+养成规划和标准成长!L$3*养成规划和标准成长!$AA326*养成规划和标准成长!$AB326+养成规划和标准成长!L$4*养成规划和标准成长!$AH326+养成规划和标准成长!L$5*养成规划和标准成长!$AD326+(养成规划和标准成长!L$12+养成规划和标准成长!L$13)*养成规划和标准成长!$Z326+养成规划和标准成长!L$14*养成规划和标准成长!$AA326*养成规划和标准成长!$AC326+养成规划和标准成长!L$17*10*养成规划和标准成长!$AE326+养成规划和标准成长!L$18*10*养成规划和标准成长!$AF326+养成规划和标准成长!L$19*养成规划和标准成长!$AG326,0)</f>
        <v>405</v>
      </c>
      <c r="BQ80" s="9">
        <f>ROUND(属性投放!L$4+养成规划和标准成长!M$3*养成规划和标准成长!$AA326*养成规划和标准成长!$AB326+养成规划和标准成长!M$4*养成规划和标准成长!$AH326+养成规划和标准成长!M$5*养成规划和标准成长!$AD326+(养成规划和标准成长!M$12+养成规划和标准成长!M$13)*养成规划和标准成长!$Z326+养成规划和标准成长!M$14*养成规划和标准成长!$AA326*养成规划和标准成长!$AC326+养成规划和标准成长!M$17*10*养成规划和标准成长!$AE326+养成规划和标准成长!M$18*10*养成规划和标准成长!$AF326+养成规划和标准成长!M$19*养成规划和标准成长!$AG326,0)</f>
        <v>842</v>
      </c>
      <c r="BR80" s="9">
        <f>ROUND(属性投放!M$4+养成规划和标准成长!N$3*养成规划和标准成长!$AA326*养成规划和标准成长!$AB326+养成规划和标准成长!N$4*养成规划和标准成长!$AH326+养成规划和标准成长!N$5*养成规划和标准成长!$AD326+(养成规划和标准成长!N$12+养成规划和标准成长!N$13)*养成规划和标准成长!$Z326+养成规划和标准成长!N$14*养成规划和标准成长!$AA326*养成规划和标准成长!$AC326+养成规划和标准成长!N$17*10*养成规划和标准成长!$AE326+养成规划和标准成长!N$18*10*养成规划和标准成长!$AF326+养成规划和标准成长!N$19*养成规划和标准成长!$AG326,0)</f>
        <v>860</v>
      </c>
      <c r="BS80" s="9">
        <f>VLOOKUP(养成规划和标准成长!$AJ326,阵法、技能和修炼!$C$20:$N$40,COLUMNS(阵法、技能和修炼!$C$20:G$40),0)</f>
        <v>373</v>
      </c>
      <c r="BT80" s="9">
        <f>VLOOKUP(养成规划和标准成长!$AJ326,阵法、技能和修炼!$C$20:$N$40,COLUMNS(阵法、技能和修炼!$C$20:H$40),0)</f>
        <v>276</v>
      </c>
      <c r="BU80" s="9">
        <f>VLOOKUP(养成规划和标准成长!$AJ326,阵法、技能和修炼!$C$20:$N$40,COLUMNS(阵法、技能和修炼!$C$20:I$40),0)</f>
        <v>373</v>
      </c>
      <c r="BV80" s="9">
        <f>VLOOKUP(养成规划和标准成长!$AJ326,阵法、技能和修炼!$C$20:$N$40,COLUMNS(阵法、技能和修炼!$C$20:J$40),0)</f>
        <v>276</v>
      </c>
      <c r="BW80" s="9">
        <f>VLOOKUP(养成规划和标准成长!$AJ326,阵法、技能和修炼!$C$20:$N$40,COLUMNS(阵法、技能和修炼!$C$20:K$40),0)</f>
        <v>80</v>
      </c>
      <c r="BX80" s="9">
        <f>VLOOKUP(养成规划和标准成长!$AJ326,阵法、技能和修炼!$C$20:$N$40,COLUMNS(阵法、技能和修炼!$C$20:L$40),0)</f>
        <v>80</v>
      </c>
      <c r="BY80" s="9">
        <f>VLOOKUP(养成规划和标准成长!$AJ326,阵法、技能和修炼!$C$20:$N$40,COLUMNS(阵法、技能和修炼!$C$20:M$40),0)</f>
        <v>96.000000000000085</v>
      </c>
      <c r="BZ80" s="9">
        <f>VLOOKUP(养成规划和标准成长!$AJ326,阵法、技能和修炼!$C$20:$N$40,COLUMNS(阵法、技能和修炼!$C$20:N$40),0)</f>
        <v>96.000000000000085</v>
      </c>
    </row>
    <row r="81" spans="1:78">
      <c r="A81" s="1">
        <v>78</v>
      </c>
      <c r="B81" s="9">
        <f>ROUND(属性投放!D$4+养成规划和标准成长!E$3*养成规划和标准成长!$O174*养成规划和标准成长!$P174+养成规划和标准成长!E$4*养成规划和标准成长!$V174+养成规划和标准成长!E$5*养成规划和标准成长!$R174+(养成规划和标准成长!E$12+养成规划和标准成长!E$13)*养成规划和标准成长!$N174+养成规划和标准成长!E$14*养成规划和标准成长!$O174*养成规划和标准成长!$Q174+养成规划和标准成长!E$17*10*养成规划和标准成长!$S174+养成规划和标准成长!E$18*10*养成规划和标准成长!$T174+养成规划和标准成长!E$19*养成规划和标准成长!$U174,0)</f>
        <v>3228</v>
      </c>
      <c r="C81" s="9">
        <f>ROUND(属性投放!E$4+养成规划和标准成长!F$3*养成规划和标准成长!$O174*养成规划和标准成长!$P174+养成规划和标准成长!F$4*养成规划和标准成长!$V174+养成规划和标准成长!F$5*养成规划和标准成长!$R174+(养成规划和标准成长!F$12+养成规划和标准成长!F$13)*养成规划和标准成长!$N174+养成规划和标准成长!F$14*养成规划和标准成长!$O174*养成规划和标准成长!$Q174+养成规划和标准成长!F$17*10*养成规划和标准成长!$S174+养成规划和标准成长!F$18*10*养成规划和标准成长!$T174+养成规划和标准成长!F$19*养成规划和标准成长!$U174,0)</f>
        <v>3273</v>
      </c>
      <c r="D81" s="9">
        <f>ROUND(属性投放!F$4+养成规划和标准成长!G$3*养成规划和标准成长!$O174*养成规划和标准成长!$P174+养成规划和标准成长!G$4*养成规划和标准成长!$V174+养成规划和标准成长!G$5*养成规划和标准成长!$R174+(养成规划和标准成长!G$12+养成规划和标准成长!G$13)*养成规划和标准成长!$N174+养成规划和标准成长!G$14*养成规划和标准成长!$O174*养成规划和标准成长!$Q174+养成规划和标准成长!G$17*10*养成规划和标准成长!$S174+养成规划和标准成长!G$18*10*养成规划和标准成长!$T174+养成规划和标准成长!G$19*养成规划和标准成长!$U174,0)</f>
        <v>1194</v>
      </c>
      <c r="E81" s="9">
        <f>ROUND(属性投放!G$4+养成规划和标准成长!H$3*养成规划和标准成长!$O174*养成规划和标准成长!$P174+养成规划和标准成长!H$4*养成规划和标准成长!$V174+养成规划和标准成长!H$5*养成规划和标准成长!$R174+(养成规划和标准成长!H$12+养成规划和标准成长!H$13)*养成规划和标准成长!$N174+养成规划和标准成长!H$14*养成规划和标准成长!$O174*养成规划和标准成长!$Q174+养成规划和标准成长!H$17*10*养成规划和标准成长!$S174+养成规划和标准成长!H$18*10*养成规划和标准成长!$T174+养成规划和标准成长!H$19*养成规划和标准成长!$U174,0)</f>
        <v>531</v>
      </c>
      <c r="F81" s="9">
        <f>ROUND(属性投放!H$4+养成规划和标准成长!I$3*养成规划和标准成长!$O174*养成规划和标准成长!$P174+养成规划和标准成长!I$4*养成规划和标准成长!$V174+养成规划和标准成长!I$5*养成规划和标准成长!$R174+(养成规划和标准成长!I$12+养成规划和标准成长!I$13)*养成规划和标准成长!$N174+养成规划和标准成长!I$14*养成规划和标准成长!$O174*养成规划和标准成长!$Q174+养成规划和标准成长!I$17*10*养成规划和标准成长!$S174+养成规划和标准成长!I$18*10*养成规划和标准成长!$T174+养成规划和标准成长!I$19*养成规划和标准成长!$U174,0)</f>
        <v>916</v>
      </c>
      <c r="G81" s="9">
        <f>ROUND(属性投放!I$4+养成规划和标准成长!J$3*养成规划和标准成长!$O174*养成规划和标准成长!$P174+养成规划和标准成长!J$4*养成规划和标准成长!$V174+养成规划和标准成长!J$5*养成规划和标准成长!$R174+(养成规划和标准成长!J$12+养成规划和标准成长!J$13)*养成规划和标准成长!$N174+养成规划和标准成长!J$14*养成规划和标准成长!$O174*养成规划和标准成长!$Q174+养成规划和标准成长!J$17*10*养成规划和标准成长!$S174+养成规划和标准成长!J$18*10*养成规划和标准成长!$T174+养成规划和标准成长!J$19*养成规划和标准成长!$U174,0)</f>
        <v>660</v>
      </c>
      <c r="H81" s="9">
        <f>ROUND(属性投放!J$4+养成规划和标准成长!K$3*养成规划和标准成长!$O174*养成规划和标准成长!$P174+养成规划和标准成长!K$4*养成规划和标准成长!$V174+养成规划和标准成长!K$5*养成规划和标准成长!$R174+(养成规划和标准成长!K$12+养成规划和标准成长!K$13)*养成规划和标准成长!$N174+养成规划和标准成长!K$14*养成规划和标准成长!$O174*养成规划和标准成长!$Q174+养成规划和标准成长!K$17*10*养成规划和标准成长!$S174+养成规划和标准成长!K$18*10*养成规划和标准成长!$T174+养成规划和标准成长!K$19*养成规划和标准成长!$U174,0)</f>
        <v>455</v>
      </c>
      <c r="I81" s="9">
        <f>ROUND(属性投放!K$4+养成规划和标准成长!L$3*养成规划和标准成长!$O174*养成规划和标准成长!$P174+养成规划和标准成长!L$4*养成规划和标准成长!$V174+养成规划和标准成长!L$5*养成规划和标准成长!$R174+(养成规划和标准成长!L$12+养成规划和标准成长!L$13)*养成规划和标准成长!$N174+养成规划和标准成长!L$14*养成规划和标准成长!$O174*养成规划和标准成长!$Q174+养成规划和标准成长!L$17*10*养成规划和标准成长!$S174+养成规划和标准成长!L$18*10*养成规划和标准成长!$T174+养成规划和标准成长!L$19*养成规划和标准成长!$U174,0)</f>
        <v>239</v>
      </c>
      <c r="J81" s="9">
        <f>ROUND(属性投放!L$4+养成规划和标准成长!M$3*养成规划和标准成长!$O174*养成规划和标准成长!$P174+养成规划和标准成长!M$4*养成规划和标准成长!$V174+养成规划和标准成长!M$5*养成规划和标准成长!$R174+(养成规划和标准成长!M$12+养成规划和标准成长!M$13)*养成规划和标准成长!$N174+养成规划和标准成长!M$14*养成规划和标准成长!$O174*养成规划和标准成长!$Q174+养成规划和标准成长!M$17*10*养成规划和标准成长!$S174+养成规划和标准成长!M$18*10*养成规划和标准成长!$T174+养成规划和标准成长!M$19*养成规划和标准成长!$U174,0)</f>
        <v>807</v>
      </c>
      <c r="K81" s="9">
        <f>ROUND(属性投放!M$4+养成规划和标准成长!N$3*养成规划和标准成长!$O174*养成规划和标准成长!$P174+养成规划和标准成长!N$4*养成规划和标准成长!$V174+养成规划和标准成长!N$5*养成规划和标准成长!$R174+(养成规划和标准成长!N$12+养成规划和标准成长!N$13)*养成规划和标准成长!$N174+养成规划和标准成长!N$14*养成规划和标准成长!$O174*养成规划和标准成长!$Q174+养成规划和标准成长!N$17*10*养成规划和标准成长!$S174+养成规划和标准成长!N$18*10*养成规划和标准成长!$T174+养成规划和标准成长!N$19*养成规划和标准成长!$U174,0)</f>
        <v>816</v>
      </c>
      <c r="L81" s="9">
        <f>VLOOKUP(养成规划和标准成长!$X174,阵法、技能和修炼!$C$20:$N$40,COLUMNS(阵法、技能和修炼!$C$20:G$40),0)</f>
        <v>243</v>
      </c>
      <c r="M81" s="9">
        <f>VLOOKUP(养成规划和标准成长!$X174,阵法、技能和修炼!$C$20:$N$40,COLUMNS(阵法、技能和修炼!$C$20:H$40),0)</f>
        <v>199</v>
      </c>
      <c r="N81" s="9">
        <f>VLOOKUP(养成规划和标准成长!$X174,阵法、技能和修炼!$C$20:$N$40,COLUMNS(阵法、技能和修炼!$C$20:I$40),0)</f>
        <v>243</v>
      </c>
      <c r="O81" s="9">
        <f>VLOOKUP(养成规划和标准成长!$X174,阵法、技能和修炼!$C$20:$N$40,COLUMNS(阵法、技能和修炼!$C$20:J$40),0)</f>
        <v>199</v>
      </c>
      <c r="P81" s="9">
        <f>VLOOKUP(养成规划和标准成长!$X174,阵法、技能和修炼!$C$20:$N$40,COLUMNS(阵法、技能和修炼!$C$20:K$40),0)</f>
        <v>55</v>
      </c>
      <c r="Q81" s="9">
        <f>VLOOKUP(养成规划和标准成长!$X174,阵法、技能和修炼!$C$20:$N$40,COLUMNS(阵法、技能和修炼!$C$20:L$40),0)</f>
        <v>55</v>
      </c>
      <c r="R81" s="9">
        <f>VLOOKUP(养成规划和标准成长!$X174,阵法、技能和修炼!$C$20:$N$40,COLUMNS(阵法、技能和修炼!$C$20:M$40),0)</f>
        <v>66.000000000000057</v>
      </c>
      <c r="S81" s="9">
        <f>VLOOKUP(养成规划和标准成长!$X174,阵法、技能和修炼!$C$20:$N$40,COLUMNS(阵法、技能和修炼!$C$20:N$40),0)</f>
        <v>66.000000000000057</v>
      </c>
      <c r="T81" s="1">
        <v>78</v>
      </c>
      <c r="U81" s="9">
        <f>ROUND(属性投放!D$4+养成规划和标准成长!E$3*养成规划和标准成长!$C327*养成规划和标准成长!$D327+养成规划和标准成长!E$4*养成规划和标准成长!$J327+养成规划和标准成长!E$5*养成规划和标准成长!$F327+(养成规划和标准成长!E$12+养成规划和标准成长!E$13)*养成规划和标准成长!$B327+养成规划和标准成长!E$14*养成规划和标准成长!$C327*养成规划和标准成长!$E327+养成规划和标准成长!E$17*10*养成规划和标准成长!$G327+养成规划和标准成长!E$18*10*养成规划和标准成长!$H327+养成规划和标准成长!E$19*养成规划和标准成长!$I327,0)</f>
        <v>3592</v>
      </c>
      <c r="V81" s="9">
        <f>ROUND(属性投放!E$4+养成规划和标准成长!F$3*养成规划和标准成长!$C327*养成规划和标准成长!$D327+养成规划和标准成长!F$4*养成规划和标准成长!$J327+养成规划和标准成长!F$5*养成规划和标准成长!$F327+(养成规划和标准成长!F$12+养成规划和标准成长!F$13)*养成规划和标准成长!$B327+养成规划和标准成长!F$14*养成规划和标准成长!$C327*养成规划和标准成长!$E327+养成规划和标准成长!F$17*10*养成规划和标准成长!$G327+养成规划和标准成长!F$18*10*养成规划和标准成长!$H327+养成规划和标准成长!F$19*养成规划和标准成长!$I327,0)</f>
        <v>3478</v>
      </c>
      <c r="W81" s="9">
        <f>ROUND(属性投放!F$4+养成规划和标准成长!G$3*养成规划和标准成长!$C327*养成规划和标准成长!$D327+养成规划和标准成长!G$4*养成规划和标准成长!$J327+养成规划和标准成长!G$5*养成规划和标准成长!$F327+(养成规划和标准成长!G$12+养成规划和标准成长!G$13)*养成规划和标准成长!$B327+养成规划和标准成长!G$14*养成规划和标准成长!$C327*养成规划和标准成长!$E327+养成规划和标准成长!G$17*10*养成规划和标准成长!$G327+养成规划和标准成长!G$18*10*养成规划和标准成长!$H327+养成规划和标准成长!G$19*养成规划和标准成长!$I327,0)</f>
        <v>1294</v>
      </c>
      <c r="X81" s="9">
        <f>ROUND(属性投放!G$4+养成规划和标准成长!H$3*养成规划和标准成长!$C327*养成规划和标准成长!$D327+养成规划和标准成长!H$4*养成规划和标准成长!$J327+养成规划和标准成长!H$5*养成规划和标准成长!$F327+(养成规划和标准成长!H$12+养成规划和标准成长!H$13)*养成规划和标准成长!$B327+养成规划和标准成长!H$14*养成规划和标准成长!$C327*养成规划和标准成长!$E327+养成规划和标准成长!H$17*10*养成规划和标准成长!$G327+养成规划和标准成长!H$18*10*养成规划和标准成长!$H327+养成规划和标准成长!H$19*养成规划和标准成长!$I327,0)</f>
        <v>602</v>
      </c>
      <c r="Y81" s="9">
        <f>ROUND(属性投放!H$4+养成规划和标准成长!I$3*养成规划和标准成长!$C327*养成规划和标准成长!$D327+养成规划和标准成长!I$4*养成规划和标准成长!$J327+养成规划和标准成长!I$5*养成规划和标准成长!$F327+(养成规划和标准成长!I$12+养成规划和标准成长!I$13)*养成规划和标准成长!$B327+养成规划和标准成长!I$14*养成规划和标准成长!$C327*养成规划和标准成长!$E327+养成规划和标准成长!I$17*10*养成规划和标准成长!$G327+养成规划和标准成长!I$18*10*养成规划和标准成长!$H327+养成规划和标准成长!I$19*养成规划和标准成长!$I327,0)</f>
        <v>980</v>
      </c>
      <c r="Z81" s="9">
        <f>ROUND(属性投放!I$4+养成规划和标准成长!J$3*养成规划和标准成长!$C327*养成规划和标准成长!$D327+养成规划和标准成长!J$4*养成规划和标准成长!$J327+养成规划和标准成长!J$5*养成规划和标准成长!$F327+(养成规划和标准成长!J$12+养成规划和标准成长!J$13)*养成规划和标准成长!$B327+养成规划和标准成长!J$14*养成规划和标准成长!$C327*养成规划和标准成长!$E327+养成规划和标准成长!J$17*10*养成规划和标准成长!$G327+养成规划和标准成长!J$18*10*养成规划和标准成长!$H327+养成规划和标准成长!J$19*养成规划和标准成长!$I327,0)</f>
        <v>715</v>
      </c>
      <c r="AA81" s="9">
        <f>ROUND(属性投放!J$4+养成规划和标准成长!K$3*养成规划和标准成长!$C327*养成规划和标准成长!$D327+养成规划和标准成长!K$4*养成规划和标准成长!$J327+养成规划和标准成长!K$5*养成规划和标准成长!$F327+(养成规划和标准成长!K$12+养成规划和标准成长!K$13)*养成规划和标准成长!$B327+养成规划和标准成长!K$14*养成规划和标准成长!$C327*养成规划和标准成长!$E327+养成规划和标准成长!K$17*10*养成规划和标准成长!$G327+养成规划和标准成长!K$18*10*养成规划和标准成长!$H327+养成规划和标准成长!K$19*养成规划和标准成长!$I327,0)</f>
        <v>497</v>
      </c>
      <c r="AB81" s="9">
        <f>ROUND(属性投放!K$4+养成规划和标准成长!L$3*养成规划和标准成长!$C327*养成规划和标准成长!$D327+养成规划和标准成长!L$4*养成规划和标准成长!$J327+养成规划和标准成长!L$5*养成规划和标准成长!$F327+(养成规划和标准成长!L$12+养成规划和标准成长!L$13)*养成规划和标准成长!$B327+养成规划和标准成长!L$14*养成规划和标准成长!$C327*养成规划和标准成长!$E327+养成规划和标准成长!L$17*10*养成规划和标准成长!$G327+养成规划和标准成长!L$18*10*养成规划和标准成长!$H327+养成规划和标准成长!L$19*养成规划和标准成长!$I327,0)</f>
        <v>289</v>
      </c>
      <c r="AC81" s="9">
        <f>ROUND(属性投放!L$4+养成规划和标准成长!M$3*养成规划和标准成长!$C327*养成规划和标准成长!$D327+养成规划和标准成长!M$4*养成规划和标准成长!$J327+养成规划和标准成长!M$5*养成规划和标准成长!$F327+(养成规划和标准成长!M$12+养成规划和标准成长!M$13)*养成规划和标准成长!$B327+养成规划和标准成长!M$14*养成规划和标准成长!$C327*养成规划和标准成长!$E327+养成规划和标准成长!M$17*10*养成规划和标准成长!$G327+养成规划和标准成长!M$18*10*养成规划和标准成长!$H327+养成规划和标准成长!M$19*养成规划和标准成长!$I327,0)</f>
        <v>818</v>
      </c>
      <c r="AD81" s="9">
        <f>ROUND(属性投放!M$4+养成规划和标准成长!N$3*养成规划和标准成长!$C327*养成规划和标准成长!$D327+养成规划和标准成长!N$4*养成规划和标准成长!$J327+养成规划和标准成长!N$5*养成规划和标准成长!$F327+(养成规划和标准成长!N$12+养成规划和标准成长!N$13)*养成规划和标准成长!$B327+养成规划和标准成长!N$14*养成规划和标准成长!$C327*养成规划和标准成长!$E327+养成规划和标准成长!N$17*10*养成规划和标准成长!$G327+养成规划和标准成长!N$18*10*养成规划和标准成长!$H327+养成规划和标准成长!N$19*养成规划和标准成长!$I327,0)</f>
        <v>830</v>
      </c>
      <c r="AE81" s="9">
        <f>VLOOKUP(养成规划和标准成长!$L327,阵法、技能和修炼!$C$20:$N$40,COLUMNS(阵法、技能和修炼!$C$20:G$40),0)</f>
        <v>294</v>
      </c>
      <c r="AF81" s="9">
        <f>VLOOKUP(养成规划和标准成长!$L327,阵法、技能和修炼!$C$20:$N$40,COLUMNS(阵法、技能和修炼!$C$20:H$40),0)</f>
        <v>231</v>
      </c>
      <c r="AG81" s="9">
        <f>VLOOKUP(养成规划和标准成长!$L327,阵法、技能和修炼!$C$20:$N$40,COLUMNS(阵法、技能和修炼!$C$20:I$40),0)</f>
        <v>294</v>
      </c>
      <c r="AH81" s="9">
        <f>VLOOKUP(养成规划和标准成长!$L327,阵法、技能和修炼!$C$20:$N$40,COLUMNS(阵法、技能和修炼!$C$20:J$40),0)</f>
        <v>231</v>
      </c>
      <c r="AI81" s="9">
        <f>VLOOKUP(养成规划和标准成长!$L327,阵法、技能和修炼!$C$20:$N$40,COLUMNS(阵法、技能和修炼!$C$20:K$40),0)</f>
        <v>65</v>
      </c>
      <c r="AJ81" s="9">
        <f>VLOOKUP(养成规划和标准成长!$L327,阵法、技能和修炼!$C$20:$N$40,COLUMNS(阵法、技能和修炼!$C$20:L$40),0)</f>
        <v>65</v>
      </c>
      <c r="AK81" s="9">
        <f>VLOOKUP(养成规划和标准成长!$L327,阵法、技能和修炼!$C$20:$N$40,COLUMNS(阵法、技能和修炼!$C$20:M$40),0)</f>
        <v>78.000000000000071</v>
      </c>
      <c r="AL81" s="9">
        <f>VLOOKUP(养成规划和标准成长!$L327,阵法、技能和修炼!$C$20:$N$40,COLUMNS(阵法、技能和修炼!$C$20:N$40),0)</f>
        <v>78.000000000000071</v>
      </c>
      <c r="AN81" s="1">
        <v>78</v>
      </c>
      <c r="AO81" s="9">
        <f>ROUND(属性投放!D$4+养成规划和标准成长!E$3*养成规划和标准成长!$O327*养成规划和标准成长!$P327+养成规划和标准成长!E$4*养成规划和标准成长!$V327+养成规划和标准成长!E$5*养成规划和标准成长!$R327+(养成规划和标准成长!E$12+养成规划和标准成长!E$13)*养成规划和标准成长!$N327+养成规划和标准成长!E$14*养成规划和标准成长!$O327*养成规划和标准成长!$Q327+养成规划和标准成长!E$17*10*养成规划和标准成长!$S327+养成规划和标准成长!E$18*10*养成规划和标准成长!$T327+养成规划和标准成长!E$19*养成规划和标准成长!$U327,0)</f>
        <v>4113</v>
      </c>
      <c r="AP81" s="9">
        <f>ROUND(属性投放!E$4+养成规划和标准成长!F$3*养成规划和标准成长!$O327*养成规划和标准成长!$P327+养成规划和标准成长!F$4*养成规划和标准成长!$V327+养成规划和标准成长!F$5*养成规划和标准成长!$R327+(养成规划和标准成长!F$12+养成规划和标准成长!F$13)*养成规划和标准成长!$N327+养成规划和标准成长!F$14*养成规划和标准成长!$O327*养成规划和标准成长!$Q327+养成规划和标准成长!F$17*10*养成规划和标准成长!$S327+养成规划和标准成长!F$18*10*养成规划和标准成长!$T327+养成规划和标准成长!F$19*养成规划和标准成长!$U327,0)</f>
        <v>3684</v>
      </c>
      <c r="AQ81" s="9">
        <f>ROUND(属性投放!F$4+养成规划和标准成长!G$3*养成规划和标准成长!$O327*养成规划和标准成长!$P327+养成规划和标准成长!G$4*养成规划和标准成长!$V327+养成规划和标准成长!G$5*养成规划和标准成长!$R327+(养成规划和标准成长!G$12+养成规划和标准成长!G$13)*养成规划和标准成长!$N327+养成规划和标准成长!G$14*养成规划和标准成长!$O327*养成规划和标准成长!$Q327+养成规划和标准成长!G$17*10*养成规划和标准成长!$S327+养成规划和标准成长!G$18*10*养成规划和标准成长!$T327+养成规划和标准成长!G$19*养成规划和标准成长!$U327,0)</f>
        <v>1425</v>
      </c>
      <c r="AR81" s="9">
        <f>ROUND(属性投放!G$4+养成规划和标准成长!H$3*养成规划和标准成长!$O327*养成规划和标准成长!$P327+养成规划和标准成长!H$4*养成规划和标准成长!$V327+养成规划和标准成长!H$5*养成规划和标准成长!$R327+(养成规划和标准成长!H$12+养成规划和标准成长!H$13)*养成规划和标准成长!$N327+养成规划和标准成长!H$14*养成规划和标准成长!$O327*养成规划和标准成长!$Q327+养成规划和标准成长!H$17*10*养成规划和标准成长!$S327+养成规划和标准成长!H$18*10*养成规划和标准成长!$T327+养成规划和标准成长!H$19*养成规划和标准成长!$U327,0)</f>
        <v>706</v>
      </c>
      <c r="AS81" s="9">
        <f>ROUND(属性投放!H$4+养成规划和标准成长!I$3*养成规划和标准成长!$O327*养成规划和标准成长!$P327+养成规划和标准成长!I$4*养成规划和标准成长!$V327+养成规划和标准成长!I$5*养成规划和标准成长!$R327+(养成规划和标准成长!I$12+养成规划和标准成长!I$13)*养成规划和标准成长!$N327+养成规划和标准成长!I$14*养成规划和标准成长!$O327*养成规划和标准成长!$Q327+养成规划和标准成长!I$17*10*养成规划和标准成长!$S327+养成规划和标准成长!I$18*10*养成规划和标准成长!$T327+养成规划和标准成长!I$19*养成规划和标准成长!$U327,0)</f>
        <v>1076</v>
      </c>
      <c r="AT81" s="9">
        <f>ROUND(属性投放!I$4+养成规划和标准成长!J$3*养成规划和标准成长!$O327*养成规划和标准成长!$P327+养成规划和标准成长!J$4*养成规划和标准成长!$V327+养成规划和标准成长!J$5*养成规划和标准成长!$R327+(养成规划和标准成长!J$12+养成规划和标准成长!J$13)*养成规划和标准成长!$N327+养成规划和标准成长!J$14*养成规划和标准成长!$O327*养成规划和标准成长!$Q327+养成规划和标准成长!J$17*10*养成规划和标准成长!$S327+养成规划和标准成长!J$18*10*养成规划和标准成长!$T327+养成规划和标准成长!J$19*养成规划和标准成长!$U327,0)</f>
        <v>802</v>
      </c>
      <c r="AU81" s="9">
        <f>ROUND(属性投放!J$4+养成规划和标准成长!K$3*养成规划和标准成长!$O327*养成规划和标准成长!$P327+养成规划和标准成长!K$4*养成规划和标准成长!$V327+养成规划和标准成长!K$5*养成规划和标准成长!$R327+(养成规划和标准成长!K$12+养成规划和标准成长!K$13)*养成规划和标准成长!$N327+养成规划和标准成长!K$14*养成规划和标准成长!$O327*养成规划和标准成长!$Q327+养成规划和标准成长!K$17*10*养成规划和标准成长!$S327+养成规划和标准成长!K$18*10*养成规划和标准成长!$T327+养成规划和标准成长!K$19*养成规划和标准成长!$U327,0)</f>
        <v>554</v>
      </c>
      <c r="AV81" s="9">
        <f>ROUND(属性投放!K$4+养成规划和标准成长!L$3*养成规划和标准成长!$O327*养成规划和标准成长!$P327+养成规划和标准成长!L$4*养成规划和标准成长!$V327+养成规划和标准成长!L$5*养成规划和标准成长!$R327+(养成规划和标准成长!L$12+养成规划和标准成长!L$13)*养成规划和标准成长!$N327+养成规划和标准成长!L$14*养成规划和标准成长!$O327*养成规划和标准成长!$Q327+养成规划和标准成长!L$17*10*养成规划和标准成长!$S327+养成规划和标准成长!L$18*10*养成规划和标准成长!$T327+养成规划和标准成长!L$19*养成规划和标准成长!$U327,0)</f>
        <v>354</v>
      </c>
      <c r="AW81" s="9">
        <f>ROUND(属性投放!L$4+养成规划和标准成长!M$3*养成规划和标准成长!$O327*养成规划和标准成长!$P327+养成规划和标准成长!M$4*养成规划和标准成长!$V327+养成规划和标准成长!M$5*养成规划和标准成长!$R327+(养成规划和标准成长!M$12+养成规划和标准成长!M$13)*养成规划和标准成长!$N327+养成规划和标准成长!M$14*养成规划和标准成长!$O327*养成规划和标准成长!$Q327+养成规划和标准成长!M$17*10*养成规划和标准成长!$S327+养成规划和标准成长!M$18*10*养成规划和标准成长!$T327+养成规划和标准成长!M$19*养成规划和标准成长!$U327,0)</f>
        <v>838</v>
      </c>
      <c r="AX81" s="9">
        <f>ROUND(属性投放!M$4+养成规划和标准成长!N$3*养成规划和标准成长!$O327*养成规划和标准成长!$P327+养成规划和标准成长!N$4*养成规划和标准成长!$V327+养成规划和标准成长!N$5*养成规划和标准成长!$R327+(养成规划和标准成长!N$12+养成规划和标准成长!N$13)*养成规划和标准成长!$N327+养成规划和标准成长!N$14*养成规划和标准成长!$O327*养成规划和标准成长!$Q327+养成规划和标准成长!N$17*10*养成规划和标准成长!$S327+养成规划和标准成长!N$18*10*养成规划和标准成长!$T327+养成规划和标准成长!N$19*养成规划和标准成长!$U327,0)</f>
        <v>854</v>
      </c>
      <c r="AY81" s="9">
        <f>VLOOKUP(养成规划和标准成长!$X327,阵法、技能和修炼!$C$20:$N$40,COLUMNS(阵法、技能和修炼!$C$20:G$40),0)</f>
        <v>319</v>
      </c>
      <c r="AZ81" s="9">
        <f>VLOOKUP(养成规划和标准成长!$X327,阵法、技能和修炼!$C$20:$N$40,COLUMNS(阵法、技能和修炼!$C$20:H$40),0)</f>
        <v>246</v>
      </c>
      <c r="BA81" s="9">
        <f>VLOOKUP(养成规划和标准成长!$X327,阵法、技能和修炼!$C$20:$N$40,COLUMNS(阵法、技能和修炼!$C$20:I$40),0)</f>
        <v>319</v>
      </c>
      <c r="BB81" s="9">
        <f>VLOOKUP(养成规划和标准成长!$X327,阵法、技能和修炼!$C$20:$N$40,COLUMNS(阵法、技能和修炼!$C$20:J$40),0)</f>
        <v>246</v>
      </c>
      <c r="BC81" s="9">
        <f>VLOOKUP(养成规划和标准成长!$X327,阵法、技能和修炼!$C$20:$N$40,COLUMNS(阵法、技能和修炼!$C$20:K$40),0)</f>
        <v>70</v>
      </c>
      <c r="BD81" s="9">
        <f>VLOOKUP(养成规划和标准成长!$X327,阵法、技能和修炼!$C$20:$N$40,COLUMNS(阵法、技能和修炼!$C$20:L$40),0)</f>
        <v>70</v>
      </c>
      <c r="BE81" s="9">
        <f>VLOOKUP(养成规划和标准成长!$X327,阵法、技能和修炼!$C$20:$N$40,COLUMNS(阵法、技能和修炼!$C$20:M$40),0)</f>
        <v>84.000000000000071</v>
      </c>
      <c r="BF81" s="9">
        <f>VLOOKUP(养成规划和标准成长!$X327,阵法、技能和修炼!$C$20:$N$40,COLUMNS(阵法、技能和修炼!$C$20:N$40),0)</f>
        <v>84.000000000000071</v>
      </c>
      <c r="BH81" s="1">
        <v>78</v>
      </c>
      <c r="BI81" s="9">
        <f>ROUND(属性投放!D$4+养成规划和标准成长!E$3*养成规划和标准成长!$AA327*养成规划和标准成长!$AB327+养成规划和标准成长!E$4*养成规划和标准成长!$AH327+养成规划和标准成长!E$5*养成规划和标准成长!$AD327+(养成规划和标准成长!E$12+养成规划和标准成长!E$13)*养成规划和标准成长!$Z327+养成规划和标准成长!E$14*养成规划和标准成长!$AA327*养成规划和标准成长!$AC327+养成规划和标准成长!E$17*10*养成规划和标准成长!$AE327+养成规划和标准成长!E$18*10*养成规划和标准成长!$AF327+养成规划和标准成长!E$19*养成规划和标准成长!$AG327,0)</f>
        <v>4548</v>
      </c>
      <c r="BJ81" s="9">
        <f>ROUND(属性投放!E$4+养成规划和标准成长!F$3*养成规划和标准成长!$AA327*养成规划和标准成长!$AB327+养成规划和标准成长!F$4*养成规划和标准成长!$AH327+养成规划和标准成长!F$5*养成规划和标准成长!$AD327+(养成规划和标准成长!F$12+养成规划和标准成长!F$13)*养成规划和标准成长!$Z327+养成规划和标准成长!F$14*养成规划和标准成长!$AA327*养成规划和标准成长!$AC327+养成规划和标准成长!F$17*10*养成规划和标准成长!$AE327+养成规划和标准成长!F$18*10*养成规划和标准成长!$AF327+养成规划和标准成长!F$19*养成规划和标准成长!$AG327,0)</f>
        <v>3854</v>
      </c>
      <c r="BK81" s="9">
        <f>ROUND(属性投放!F$4+养成规划和标准成长!G$3*养成规划和标准成长!$AA327*养成规划和标准成长!$AB327+养成规划和标准成长!G$4*养成规划和标准成长!$AH327+养成规划和标准成长!G$5*养成规划和标准成长!$AD327+(养成规划和标准成长!G$12+养成规划和标准成长!G$13)*养成规划和标准成长!$Z327+养成规划和标准成长!G$14*养成规划和标准成长!$AA327*养成规划和标准成长!$AC327+养成规划和标准成长!G$17*10*养成规划和标准成长!$AE327+养成规划和标准成长!G$18*10*养成规划和标准成长!$AF327+养成规划和标准成长!G$19*养成规划和标准成长!$AG327,0)</f>
        <v>1535</v>
      </c>
      <c r="BL81" s="9">
        <f>ROUND(属性投放!G$4+养成规划和标准成长!H$3*养成规划和标准成长!$AA327*养成规划和标准成长!$AB327+养成规划和标准成长!H$4*养成规划和标准成长!$AH327+养成规划和标准成长!H$5*养成规划和标准成长!$AD327+(养成规划和标准成长!H$12+养成规划和标准成长!H$13)*养成规划和标准成长!$Z327+养成规划和标准成长!H$14*养成规划和标准成长!$AA327*养成规划和标准成长!$AC327+养成规划和标准成长!H$17*10*养成规划和标准成长!$AE327+养成规划和标准成长!H$18*10*养成规划和标准成长!$AF327+养成规划和标准成长!H$19*养成规划和标准成长!$AG327,0)</f>
        <v>787</v>
      </c>
      <c r="BM81" s="9">
        <f>ROUND(属性投放!H$4+养成规划和标准成长!I$3*养成规划和标准成长!$AA327*养成规划和标准成长!$AB327+养成规划和标准成长!I$4*养成规划和标准成长!$AH327+养成规划和标准成长!I$5*养成规划和标准成长!$AD327+(养成规划和标准成长!I$12+养成规划和标准成长!I$13)*养成规划和标准成长!$Z327+养成规划和标准成长!I$14*养成规划和标准成长!$AA327*养成规划和标准成长!$AC327+养成规划和标准成长!I$17*10*养成规划和标准成长!$AE327+养成规划和标准成长!I$18*10*养成规划和标准成长!$AF327+养成规划和标准成长!I$19*养成规划和标准成长!$AG327,0)</f>
        <v>1153</v>
      </c>
      <c r="BN81" s="9">
        <f>ROUND(属性投放!I$4+养成规划和标准成长!J$3*养成规划和标准成长!$AA327*养成规划和标准成长!$AB327+养成规划和标准成长!J$4*养成规划和标准成长!$AH327+养成规划和标准成长!J$5*养成规划和标准成长!$AD327+(养成规划和标准成长!J$12+养成规划和标准成长!J$13)*养成规划和标准成长!$Z327+养成规划和标准成长!J$14*养成规划和标准成长!$AA327*养成规划和标准成长!$AC327+养成规划和标准成长!J$17*10*养成规划和标准成长!$AE327+养成规划和标准成长!J$18*10*养成规划和标准成长!$AF327+养成规划和标准成长!J$19*养成规划和标准成长!$AG327,0)</f>
        <v>869</v>
      </c>
      <c r="BO81" s="9">
        <f>ROUND(属性投放!J$4+养成规划和标准成长!K$3*养成规划和标准成长!$AA327*养成规划和标准成长!$AB327+养成规划和标准成长!K$4*养成规划和标准成长!$AH327+养成规划和标准成长!K$5*养成规划和标准成长!$AD327+(养成规划和标准成长!K$12+养成规划和标准成长!K$13)*养成规划和标准成长!$Z327+养成规划和标准成长!K$14*养成规划和标准成长!$AA327*养成规划和标准成长!$AC327+养成规划和标准成长!K$17*10*养成规划和标准成长!$AE327+养成规划和标准成长!K$18*10*养成规划和标准成长!$AF327+养成规划和标准成长!K$19*养成规划和标准成长!$AG327,0)</f>
        <v>595</v>
      </c>
      <c r="BP81" s="9">
        <f>ROUND(属性投放!K$4+养成规划和标准成长!L$3*养成规划和标准成长!$AA327*养成规划和标准成长!$AB327+养成规划和标准成长!L$4*养成规划和标准成长!$AH327+养成规划和标准成长!L$5*养成规划和标准成长!$AD327+(养成规划和标准成长!L$12+养成规划和标准成长!L$13)*养成规划和标准成长!$Z327+养成规划和标准成长!L$14*养成规划和标准成长!$AA327*养成规划和标准成长!$AC327+养成规划和标准成长!L$17*10*养成规划和标准成长!$AE327+养成规划和标准成长!L$18*10*养成规划和标准成长!$AF327+养成规划和标准成长!L$19*养成规划和标准成长!$AG327,0)</f>
        <v>405</v>
      </c>
      <c r="BQ81" s="9">
        <f>ROUND(属性投放!L$4+养成规划和标准成长!M$3*养成规划和标准成长!$AA327*养成规划和标准成长!$AB327+养成规划和标准成长!M$4*养成规划和标准成长!$AH327+养成规划和标准成长!M$5*养成规划和标准成长!$AD327+(养成规划和标准成长!M$12+养成规划和标准成长!M$13)*养成规划和标准成长!$Z327+养成规划和标准成长!M$14*养成规划和标准成长!$AA327*养成规划和标准成长!$AC327+养成规划和标准成长!M$17*10*养成规划和标准成长!$AE327+养成规划和标准成长!M$18*10*养成规划和标准成长!$AF327+养成规划和标准成长!M$19*养成规划和标准成长!$AG327,0)</f>
        <v>853</v>
      </c>
      <c r="BR81" s="9">
        <f>ROUND(属性投放!M$4+养成规划和标准成长!N$3*养成规划和标准成长!$AA327*养成规划和标准成长!$AB327+养成规划和标准成长!N$4*养成规划和标准成长!$AH327+养成规划和标准成长!N$5*养成规划和标准成长!$AD327+(养成规划和标准成长!N$12+养成规划和标准成长!N$13)*养成规划和标准成长!$Z327+养成规划和标准成长!N$14*养成规划和标准成长!$AA327*养成规划和标准成长!$AC327+养成规划和标准成长!N$17*10*养成规划和标准成长!$AE327+养成规划和标准成长!N$18*10*养成规划和标准成长!$AF327+养成规划和标准成长!N$19*养成规划和标准成长!$AG327,0)</f>
        <v>871</v>
      </c>
      <c r="BS81" s="9">
        <f>VLOOKUP(养成规划和标准成长!$AJ327,阵法、技能和修炼!$C$20:$N$40,COLUMNS(阵法、技能和修炼!$C$20:G$40),0)</f>
        <v>373</v>
      </c>
      <c r="BT81" s="9">
        <f>VLOOKUP(养成规划和标准成长!$AJ327,阵法、技能和修炼!$C$20:$N$40,COLUMNS(阵法、技能和修炼!$C$20:H$40),0)</f>
        <v>276</v>
      </c>
      <c r="BU81" s="9">
        <f>VLOOKUP(养成规划和标准成长!$AJ327,阵法、技能和修炼!$C$20:$N$40,COLUMNS(阵法、技能和修炼!$C$20:I$40),0)</f>
        <v>373</v>
      </c>
      <c r="BV81" s="9">
        <f>VLOOKUP(养成规划和标准成长!$AJ327,阵法、技能和修炼!$C$20:$N$40,COLUMNS(阵法、技能和修炼!$C$20:J$40),0)</f>
        <v>276</v>
      </c>
      <c r="BW81" s="9">
        <f>VLOOKUP(养成规划和标准成长!$AJ327,阵法、技能和修炼!$C$20:$N$40,COLUMNS(阵法、技能和修炼!$C$20:K$40),0)</f>
        <v>80</v>
      </c>
      <c r="BX81" s="9">
        <f>VLOOKUP(养成规划和标准成长!$AJ327,阵法、技能和修炼!$C$20:$N$40,COLUMNS(阵法、技能和修炼!$C$20:L$40),0)</f>
        <v>80</v>
      </c>
      <c r="BY81" s="9">
        <f>VLOOKUP(养成规划和标准成长!$AJ327,阵法、技能和修炼!$C$20:$N$40,COLUMNS(阵法、技能和修炼!$C$20:M$40),0)</f>
        <v>96.000000000000085</v>
      </c>
      <c r="BZ81" s="9">
        <f>VLOOKUP(养成规划和标准成长!$AJ327,阵法、技能和修炼!$C$20:$N$40,COLUMNS(阵法、技能和修炼!$C$20:N$40),0)</f>
        <v>96.000000000000085</v>
      </c>
    </row>
    <row r="82" spans="1:78">
      <c r="A82" s="1">
        <v>79</v>
      </c>
      <c r="B82" s="9">
        <f>ROUND(属性投放!D$4+养成规划和标准成长!E$3*养成规划和标准成长!$O175*养成规划和标准成长!$P175+养成规划和标准成长!E$4*养成规划和标准成长!$V175+养成规划和标准成长!E$5*养成规划和标准成长!$R175+(养成规划和标准成长!E$12+养成规划和标准成长!E$13)*养成规划和标准成长!$N175+养成规划和标准成长!E$14*养成规划和标准成长!$O175*养成规划和标准成长!$Q175+养成规划和标准成长!E$17*10*养成规划和标准成长!$S175+养成规划和标准成长!E$18*10*养成规划和标准成长!$T175+养成规划和标准成长!E$19*养成规划和标准成长!$U175,0)</f>
        <v>3251</v>
      </c>
      <c r="C82" s="9">
        <f>ROUND(属性投放!E$4+养成规划和标准成长!F$3*养成规划和标准成长!$O175*养成规划和标准成长!$P175+养成规划和标准成长!F$4*养成规划和标准成长!$V175+养成规划和标准成长!F$5*养成规划和标准成长!$R175+(养成规划和标准成长!F$12+养成规划和标准成长!F$13)*养成规划和标准成长!$N175+养成规划和标准成长!F$14*养成规划和标准成长!$O175*养成规划和标准成长!$Q175+养成规划和标准成长!F$17*10*养成规划和标准成长!$S175+养成规划和标准成长!F$18*10*养成规划和标准成长!$T175+养成规划和标准成长!F$19*养成规划和标准成长!$U175,0)</f>
        <v>3305</v>
      </c>
      <c r="D82" s="9">
        <f>ROUND(属性投放!F$4+养成规划和标准成长!G$3*养成规划和标准成长!$O175*养成规划和标准成长!$P175+养成规划和标准成长!G$4*养成规划和标准成长!$V175+养成规划和标准成长!G$5*养成规划和标准成长!$R175+(养成规划和标准成长!G$12+养成规划和标准成长!G$13)*养成规划和标准成长!$N175+养成规划和标准成长!G$14*养成规划和标准成长!$O175*养成规划和标准成长!$Q175+养成规划和标准成长!G$17*10*养成规划和标准成长!$S175+养成规划和标准成长!G$18*10*养成规划和标准成长!$T175+养成规划和标准成长!G$19*养成规划和标准成长!$U175,0)</f>
        <v>1201</v>
      </c>
      <c r="E82" s="9">
        <f>ROUND(属性投放!G$4+养成规划和标准成长!H$3*养成规划和标准成长!$O175*养成规划和标准成长!$P175+养成规划和标准成长!H$4*养成规划和标准成长!$V175+养成规划和标准成长!H$5*养成规划和标准成长!$R175+(养成规划和标准成长!H$12+养成规划和标准成长!H$13)*养成规划和标准成长!$N175+养成规划和标准成长!H$14*养成规划和标准成长!$O175*养成规划和标准成长!$Q175+养成规划和标准成长!H$17*10*养成规划和标准成长!$S175+养成规划和标准成长!H$18*10*养成规划和标准成长!$T175+养成规划和标准成长!H$19*养成规划和标准成长!$U175,0)</f>
        <v>533</v>
      </c>
      <c r="F82" s="9">
        <f>ROUND(属性投放!H$4+养成规划和标准成长!I$3*养成规划和标准成长!$O175*养成规划和标准成长!$P175+养成规划和标准成长!I$4*养成规划和标准成长!$V175+养成规划和标准成长!I$5*养成规划和标准成长!$R175+(养成规划和标准成长!I$12+养成规划和标准成长!I$13)*养成规划和标准成长!$N175+养成规划和标准成长!I$14*养成规划和标准成长!$O175*养成规划和标准成长!$Q175+养成规划和标准成长!I$17*10*养成规划和标准成长!$S175+养成规划和标准成长!I$18*10*养成规划和标准成长!$T175+养成规划和标准成长!I$19*养成规划和标准成长!$U175,0)</f>
        <v>923</v>
      </c>
      <c r="G82" s="9">
        <f>ROUND(属性投放!I$4+养成规划和标准成长!J$3*养成规划和标准成长!$O175*养成规划和标准成长!$P175+养成规划和标准成长!J$4*养成规划和标准成长!$V175+养成规划和标准成长!J$5*养成规划和标准成长!$R175+(养成规划和标准成长!J$12+养成规划和标准成长!J$13)*养成规划和标准成长!$N175+养成规划和标准成长!J$14*养成规划和标准成长!$O175*养成规划和标准成长!$Q175+养成规划和标准成长!J$17*10*养成规划和标准成长!$S175+养成规划和标准成长!J$18*10*养成规划和标准成长!$T175+养成规划和标准成长!J$19*养成规划和标准成长!$U175,0)</f>
        <v>665</v>
      </c>
      <c r="H82" s="9">
        <f>ROUND(属性投放!J$4+养成规划和标准成长!K$3*养成规划和标准成长!$O175*养成规划和标准成长!$P175+养成规划和标准成长!K$4*养成规划和标准成长!$V175+养成规划和标准成长!K$5*养成规划和标准成长!$R175+(养成规划和标准成长!K$12+养成规划和标准成长!K$13)*养成规划和标准成长!$N175+养成规划和标准成长!K$14*养成规划和标准成长!$O175*养成规划和标准成长!$Q175+养成规划和标准成长!K$17*10*养成规划和标准成长!$S175+养成规划和标准成长!K$18*10*养成规划和标准成长!$T175+养成规划和标准成长!K$19*养成规划和标准成长!$U175,0)</f>
        <v>459</v>
      </c>
      <c r="I82" s="9">
        <f>ROUND(属性投放!K$4+养成规划和标准成长!L$3*养成规划和标准成长!$O175*养成规划和标准成长!$P175+养成规划和标准成长!L$4*养成规划和标准成长!$V175+养成规划和标准成长!L$5*养成规划和标准成长!$R175+(养成规划和标准成长!L$12+养成规划和标准成长!L$13)*养成规划和标准成长!$N175+养成规划和标准成长!L$14*养成规划和标准成长!$O175*养成规划和标准成长!$Q175+养成规划和标准成长!L$17*10*养成规划和标准成长!$S175+养成规划和标准成长!L$18*10*养成规划和标准成长!$T175+养成规划和标准成长!L$19*养成规划和标准成长!$U175,0)</f>
        <v>239</v>
      </c>
      <c r="J82" s="9">
        <f>ROUND(属性投放!L$4+养成规划和标准成长!M$3*养成规划和标准成长!$O175*养成规划和标准成长!$P175+养成规划和标准成长!M$4*养成规划和标准成长!$V175+养成规划和标准成长!M$5*养成规划和标准成长!$R175+(养成规划和标准成长!M$12+养成规划和标准成长!M$13)*养成规划和标准成长!$N175+养成规划和标准成长!M$14*养成规划和标准成长!$O175*养成规划和标准成长!$Q175+养成规划和标准成长!M$17*10*养成规划和标准成长!$S175+养成规划和标准成长!M$18*10*养成规划和标准成长!$T175+养成规划和标准成长!M$19*养成规划和标准成长!$U175,0)</f>
        <v>817</v>
      </c>
      <c r="K82" s="9">
        <f>ROUND(属性投放!M$4+养成规划和标准成长!N$3*养成规划和标准成长!$O175*养成规划和标准成长!$P175+养成规划和标准成长!N$4*养成规划和标准成长!$V175+养成规划和标准成长!N$5*养成规划和标准成长!$R175+(养成规划和标准成长!N$12+养成规划和标准成长!N$13)*养成规划和标准成长!$N175+养成规划和标准成长!N$14*养成规划和标准成长!$O175*养成规划和标准成长!$Q175+养成规划和标准成长!N$17*10*养成规划和标准成长!$S175+养成规划和标准成长!N$18*10*养成规划和标准成长!$T175+养成规划和标准成长!N$19*养成规划和标准成长!$U175,0)</f>
        <v>826</v>
      </c>
      <c r="L82" s="9">
        <f>VLOOKUP(养成规划和标准成长!$X175,阵法、技能和修炼!$C$20:$N$40,COLUMNS(阵法、技能和修炼!$C$20:G$40),0)</f>
        <v>243</v>
      </c>
      <c r="M82" s="9">
        <f>VLOOKUP(养成规划和标准成长!$X175,阵法、技能和修炼!$C$20:$N$40,COLUMNS(阵法、技能和修炼!$C$20:H$40),0)</f>
        <v>199</v>
      </c>
      <c r="N82" s="9">
        <f>VLOOKUP(养成规划和标准成长!$X175,阵法、技能和修炼!$C$20:$N$40,COLUMNS(阵法、技能和修炼!$C$20:I$40),0)</f>
        <v>243</v>
      </c>
      <c r="O82" s="9">
        <f>VLOOKUP(养成规划和标准成长!$X175,阵法、技能和修炼!$C$20:$N$40,COLUMNS(阵法、技能和修炼!$C$20:J$40),0)</f>
        <v>199</v>
      </c>
      <c r="P82" s="9">
        <f>VLOOKUP(养成规划和标准成长!$X175,阵法、技能和修炼!$C$20:$N$40,COLUMNS(阵法、技能和修炼!$C$20:K$40),0)</f>
        <v>55</v>
      </c>
      <c r="Q82" s="9">
        <f>VLOOKUP(养成规划和标准成长!$X175,阵法、技能和修炼!$C$20:$N$40,COLUMNS(阵法、技能和修炼!$C$20:L$40),0)</f>
        <v>55</v>
      </c>
      <c r="R82" s="9">
        <f>VLOOKUP(养成规划和标准成长!$X175,阵法、技能和修炼!$C$20:$N$40,COLUMNS(阵法、技能和修炼!$C$20:M$40),0)</f>
        <v>66.000000000000057</v>
      </c>
      <c r="S82" s="9">
        <f>VLOOKUP(养成规划和标准成长!$X175,阵法、技能和修炼!$C$20:$N$40,COLUMNS(阵法、技能和修炼!$C$20:N$40),0)</f>
        <v>66.000000000000057</v>
      </c>
      <c r="T82" s="1">
        <v>79</v>
      </c>
      <c r="U82" s="9">
        <f>ROUND(属性投放!D$4+养成规划和标准成长!E$3*养成规划和标准成长!$C328*养成规划和标准成长!$D328+养成规划和标准成长!E$4*养成规划和标准成长!$J328+养成规划和标准成长!E$5*养成规划和标准成长!$F328+(养成规划和标准成长!E$12+养成规划和标准成长!E$13)*养成规划和标准成长!$B328+养成规划和标准成长!E$14*养成规划和标准成长!$C328*养成规划和标准成长!$E328+养成规划和标准成长!E$17*10*养成规划和标准成长!$G328+养成规划和标准成长!E$18*10*养成规划和标准成长!$H328+养成规划和标准成长!E$19*养成规划和标准成长!$I328,0)</f>
        <v>3616</v>
      </c>
      <c r="V82" s="9">
        <f>ROUND(属性投放!E$4+养成规划和标准成长!F$3*养成规划和标准成长!$C328*养成规划和标准成长!$D328+养成规划和标准成长!F$4*养成规划和标准成长!$J328+养成规划和标准成长!F$5*养成规划和标准成长!$F328+(养成规划和标准成长!F$12+养成规划和标准成长!F$13)*养成规划和标准成长!$B328+养成规划和标准成长!F$14*养成规划和标准成长!$C328*养成规划和标准成长!$E328+养成规划和标准成长!F$17*10*养成规划和标准成长!$G328+养成规划和标准成长!F$18*10*养成规划和标准成长!$H328+养成规划和标准成长!F$19*养成规划和标准成长!$I328,0)</f>
        <v>3511</v>
      </c>
      <c r="W82" s="9">
        <f>ROUND(属性投放!F$4+养成规划和标准成长!G$3*养成规划和标准成长!$C328*养成规划和标准成长!$D328+养成规划和标准成长!G$4*养成规划和标准成长!$J328+养成规划和标准成长!G$5*养成规划和标准成长!$F328+(养成规划和标准成长!G$12+养成规划和标准成长!G$13)*养成规划和标准成长!$B328+养成规划和标准成长!G$14*养成规划和标准成长!$C328*养成规划和标准成长!$E328+养成规划和标准成长!G$17*10*养成规划和标准成长!$G328+养成规划和标准成长!G$18*10*养成规划和标准成长!$H328+养成规划和标准成长!G$19*养成规划和标准成长!$I328,0)</f>
        <v>1302</v>
      </c>
      <c r="X82" s="9">
        <f>ROUND(属性投放!G$4+养成规划和标准成长!H$3*养成规划和标准成长!$C328*养成规划和标准成长!$D328+养成规划和标准成长!H$4*养成规划和标准成长!$J328+养成规划和标准成长!H$5*养成规划和标准成长!$F328+(养成规划和标准成长!H$12+养成规划和标准成长!H$13)*养成规划和标准成长!$B328+养成规划和标准成长!H$14*养成规划和标准成长!$C328*养成规划和标准成长!$E328+养成规划和标准成长!H$17*10*养成规划和标准成长!$G328+养成规划和标准成长!H$18*10*养成规划和标准成长!$H328+养成规划和标准成长!H$19*养成规划和标准成长!$I328,0)</f>
        <v>605</v>
      </c>
      <c r="Y82" s="9">
        <f>ROUND(属性投放!H$4+养成规划和标准成长!I$3*养成规划和标准成长!$C328*养成规划和标准成长!$D328+养成规划和标准成长!I$4*养成规划和标准成长!$J328+养成规划和标准成长!I$5*养成规划和标准成长!$F328+(养成规划和标准成长!I$12+养成规划和标准成长!I$13)*养成规划和标准成长!$B328+养成规划和标准成长!I$14*养成规划和标准成长!$C328*养成规划和标准成长!$E328+养成规划和标准成长!I$17*10*养成规划和标准成长!$G328+养成规划和标准成长!I$18*10*养成规划和标准成长!$H328+养成规划和标准成长!I$19*养成规划和标准成长!$I328,0)</f>
        <v>987</v>
      </c>
      <c r="Z82" s="9">
        <f>ROUND(属性投放!I$4+养成规划和标准成长!J$3*养成规划和标准成长!$C328*养成规划和标准成长!$D328+养成规划和标准成长!J$4*养成规划和标准成长!$J328+养成规划和标准成长!J$5*养成规划和标准成长!$F328+(养成规划和标准成长!J$12+养成规划和标准成长!J$13)*养成规划和标准成长!$B328+养成规划和标准成长!J$14*养成规划和标准成长!$C328*养成规划和标准成长!$E328+养成规划和标准成长!J$17*10*养成规划和标准成长!$G328+养成规划和标准成长!J$18*10*养成规划和标准成长!$H328+养成规划和标准成长!J$19*养成规划和标准成长!$I328,0)</f>
        <v>720</v>
      </c>
      <c r="AA82" s="9">
        <f>ROUND(属性投放!J$4+养成规划和标准成长!K$3*养成规划和标准成长!$C328*养成规划和标准成长!$D328+养成规划和标准成长!K$4*养成规划和标准成长!$J328+养成规划和标准成长!K$5*养成规划和标准成长!$F328+(养成规划和标准成长!K$12+养成规划和标准成长!K$13)*养成规划和标准成长!$B328+养成规划和标准成长!K$14*养成规划和标准成长!$C328*养成规划和标准成长!$E328+养成规划和标准成长!K$17*10*养成规划和标准成长!$G328+养成规划和标准成长!K$18*10*养成规划和标准成长!$H328+养成规划和标准成长!K$19*养成规划和标准成长!$I328,0)</f>
        <v>500</v>
      </c>
      <c r="AB82" s="9">
        <f>ROUND(属性投放!K$4+养成规划和标准成长!L$3*养成规划和标准成长!$C328*养成规划和标准成长!$D328+养成规划和标准成长!L$4*养成规划和标准成长!$J328+养成规划和标准成长!L$5*养成规划和标准成长!$F328+(养成规划和标准成长!L$12+养成规划和标准成长!L$13)*养成规划和标准成长!$B328+养成规划和标准成长!L$14*养成规划和标准成长!$C328*养成规划和标准成长!$E328+养成规划和标准成长!L$17*10*养成规划和标准成长!$G328+养成规划和标准成长!L$18*10*养成规划和标准成长!$H328+养成规划和标准成长!L$19*养成规划和标准成长!$I328,0)</f>
        <v>289</v>
      </c>
      <c r="AC82" s="9">
        <f>ROUND(属性投放!L$4+养成规划和标准成长!M$3*养成规划和标准成长!$C328*养成规划和标准成长!$D328+养成规划和标准成长!M$4*养成规划和标准成长!$J328+养成规划和标准成长!M$5*养成规划和标准成长!$F328+(养成规划和标准成长!M$12+养成规划和标准成长!M$13)*养成规划和标准成长!$B328+养成规划和标准成长!M$14*养成规划和标准成长!$C328*养成规划和标准成长!$E328+养成规划和标准成长!M$17*10*养成规划和标准成长!$G328+养成规划和标准成长!M$18*10*养成规划和标准成长!$H328+养成规划和标准成长!M$19*养成规划和标准成长!$I328,0)</f>
        <v>828</v>
      </c>
      <c r="AD82" s="9">
        <f>ROUND(属性投放!M$4+养成规划和标准成长!N$3*养成规划和标准成长!$C328*养成规划和标准成长!$D328+养成规划和标准成长!N$4*养成规划和标准成长!$J328+养成规划和标准成长!N$5*养成规划和标准成长!$F328+(养成规划和标准成长!N$12+养成规划和标准成长!N$13)*养成规划和标准成长!$B328+养成规划和标准成长!N$14*养成规划和标准成长!$C328*养成规划和标准成长!$E328+养成规划和标准成长!N$17*10*养成规划和标准成长!$G328+养成规划和标准成长!N$18*10*养成规划和标准成长!$H328+养成规划和标准成长!N$19*养成规划和标准成长!$I328,0)</f>
        <v>840</v>
      </c>
      <c r="AE82" s="9">
        <f>VLOOKUP(养成规划和标准成长!$L328,阵法、技能和修炼!$C$20:$N$40,COLUMNS(阵法、技能和修炼!$C$20:G$40),0)</f>
        <v>294</v>
      </c>
      <c r="AF82" s="9">
        <f>VLOOKUP(养成规划和标准成长!$L328,阵法、技能和修炼!$C$20:$N$40,COLUMNS(阵法、技能和修炼!$C$20:H$40),0)</f>
        <v>231</v>
      </c>
      <c r="AG82" s="9">
        <f>VLOOKUP(养成规划和标准成长!$L328,阵法、技能和修炼!$C$20:$N$40,COLUMNS(阵法、技能和修炼!$C$20:I$40),0)</f>
        <v>294</v>
      </c>
      <c r="AH82" s="9">
        <f>VLOOKUP(养成规划和标准成长!$L328,阵法、技能和修炼!$C$20:$N$40,COLUMNS(阵法、技能和修炼!$C$20:J$40),0)</f>
        <v>231</v>
      </c>
      <c r="AI82" s="9">
        <f>VLOOKUP(养成规划和标准成长!$L328,阵法、技能和修炼!$C$20:$N$40,COLUMNS(阵法、技能和修炼!$C$20:K$40),0)</f>
        <v>65</v>
      </c>
      <c r="AJ82" s="9">
        <f>VLOOKUP(养成规划和标准成长!$L328,阵法、技能和修炼!$C$20:$N$40,COLUMNS(阵法、技能和修炼!$C$20:L$40),0)</f>
        <v>65</v>
      </c>
      <c r="AK82" s="9">
        <f>VLOOKUP(养成规划和标准成长!$L328,阵法、技能和修炼!$C$20:$N$40,COLUMNS(阵法、技能和修炼!$C$20:M$40),0)</f>
        <v>78.000000000000071</v>
      </c>
      <c r="AL82" s="9">
        <f>VLOOKUP(养成规划和标准成长!$L328,阵法、技能和修炼!$C$20:$N$40,COLUMNS(阵法、技能和修炼!$C$20:N$40),0)</f>
        <v>78.000000000000071</v>
      </c>
      <c r="AN82" s="1">
        <v>79</v>
      </c>
      <c r="AO82" s="9">
        <f>ROUND(属性投放!D$4+养成规划和标准成长!E$3*养成规划和标准成长!$O328*养成规划和标准成长!$P328+养成规划和标准成长!E$4*养成规划和标准成长!$V328+养成规划和标准成长!E$5*养成规划和标准成长!$R328+(养成规划和标准成长!E$12+养成规划和标准成长!E$13)*养成规划和标准成长!$N328+养成规划和标准成长!E$14*养成规划和标准成长!$O328*养成规划和标准成长!$Q328+养成规划和标准成长!E$17*10*养成规划和标准成长!$S328+养成规划和标准成长!E$18*10*养成规划和标准成长!$T328+养成规划和标准成长!E$19*养成规划和标准成长!$U328,0)</f>
        <v>4140</v>
      </c>
      <c r="AP82" s="9">
        <f>ROUND(属性投放!E$4+养成规划和标准成长!F$3*养成规划和标准成长!$O328*养成规划和标准成长!$P328+养成规划和标准成长!F$4*养成规划和标准成长!$V328+养成规划和标准成长!F$5*养成规划和标准成长!$R328+(养成规划和标准成长!F$12+养成规划和标准成长!F$13)*养成规划和标准成长!$N328+养成规划和标准成长!F$14*养成规划和标准成长!$O328*养成规划和标准成长!$Q328+养成规划和标准成长!F$17*10*养成规划和标准成长!$S328+养成规划和标准成长!F$18*10*养成规划和标准成长!$T328+养成规划和标准成长!F$19*养成规划和标准成长!$U328,0)</f>
        <v>3718</v>
      </c>
      <c r="AQ82" s="9">
        <f>ROUND(属性投放!F$4+养成规划和标准成长!G$3*养成规划和标准成长!$O328*养成规划和标准成长!$P328+养成规划和标准成长!G$4*养成规划和标准成长!$V328+养成规划和标准成长!G$5*养成规划和标准成长!$R328+(养成规划和标准成长!G$12+养成规划和标准成长!G$13)*养成规划和标准成长!$N328+养成规划和标准成长!G$14*养成规划和标准成长!$O328*养成规划和标准成长!$Q328+养成规划和标准成长!G$17*10*养成规划和标准成长!$S328+养成规划和标准成长!G$18*10*养成规划和标准成长!$T328+养成规划和标准成长!G$19*养成规划和标准成长!$U328,0)</f>
        <v>1433</v>
      </c>
      <c r="AR82" s="9">
        <f>ROUND(属性投放!G$4+养成规划和标准成长!H$3*养成规划和标准成长!$O328*养成规划和标准成长!$P328+养成规划和标准成长!H$4*养成规划和标准成长!$V328+养成规划和标准成长!H$5*养成规划和标准成长!$R328+(养成规划和标准成长!H$12+养成规划和标准成长!H$13)*养成规划和标准成长!$N328+养成规划和标准成长!H$14*养成规划和标准成长!$O328*养成规划和标准成长!$Q328+养成规划和标准成长!H$17*10*养成规划和标准成长!$S328+养成规划和标准成长!H$18*10*养成规划和标准成长!$T328+养成规划和标准成长!H$19*养成规划和标准成长!$U328,0)</f>
        <v>708</v>
      </c>
      <c r="AS82" s="9">
        <f>ROUND(属性投放!H$4+养成规划和标准成长!I$3*养成规划和标准成长!$O328*养成规划和标准成长!$P328+养成规划和标准成长!I$4*养成规划和标准成长!$V328+养成规划和标准成长!I$5*养成规划和标准成长!$R328+(养成规划和标准成长!I$12+养成规划和标准成长!I$13)*养成规划和标准成长!$N328+养成规划和标准成长!I$14*养成规划和标准成长!$O328*养成规划和标准成长!$Q328+养成规划和标准成长!I$17*10*养成规划和标准成长!$S328+养成规划和标准成长!I$18*10*养成规划和标准成长!$T328+养成规划和标准成长!I$19*养成规划和标准成长!$U328,0)</f>
        <v>1083</v>
      </c>
      <c r="AT82" s="9">
        <f>ROUND(属性投放!I$4+养成规划和标准成长!J$3*养成规划和标准成长!$O328*养成规划和标准成长!$P328+养成规划和标准成长!J$4*养成规划和标准成长!$V328+养成规划和标准成长!J$5*养成规划和标准成长!$R328+(养成规划和标准成长!J$12+养成规划和标准成长!J$13)*养成规划和标准成长!$N328+养成规划和标准成长!J$14*养成规划和标准成长!$O328*养成规划和标准成长!$Q328+养成规划和标准成长!J$17*10*养成规划和标准成长!$S328+养成规划和标准成长!J$18*10*养成规划和标准成长!$T328+养成规划和标准成长!J$19*养成规划和标准成长!$U328,0)</f>
        <v>807</v>
      </c>
      <c r="AU82" s="9">
        <f>ROUND(属性投放!J$4+养成规划和标准成长!K$3*养成规划和标准成长!$O328*养成规划和标准成长!$P328+养成规划和标准成长!K$4*养成规划和标准成长!$V328+养成规划和标准成长!K$5*养成规划和标准成长!$R328+(养成规划和标准成长!K$12+养成规划和标准成长!K$13)*养成规划和标准成长!$N328+养成规划和标准成长!K$14*养成规划和标准成长!$O328*养成规划和标准成长!$Q328+养成规划和标准成长!K$17*10*养成规划和标准成长!$S328+养成规划和标准成长!K$18*10*养成规划和标准成长!$T328+养成规划和标准成长!K$19*养成规划和标准成长!$U328,0)</f>
        <v>557</v>
      </c>
      <c r="AV82" s="9">
        <f>ROUND(属性投放!K$4+养成规划和标准成长!L$3*养成规划和标准成长!$O328*养成规划和标准成长!$P328+养成规划和标准成长!L$4*养成规划和标准成长!$V328+养成规划和标准成长!L$5*养成规划和标准成长!$R328+(养成规划和标准成长!L$12+养成规划和标准成长!L$13)*养成规划和标准成长!$N328+养成规划和标准成长!L$14*养成规划和标准成长!$O328*养成规划和标准成长!$Q328+养成规划和标准成长!L$17*10*养成规划和标准成长!$S328+养成规划和标准成长!L$18*10*养成规划和标准成长!$T328+养成规划和标准成长!L$19*养成规划和标准成长!$U328,0)</f>
        <v>354</v>
      </c>
      <c r="AW82" s="9">
        <f>ROUND(属性投放!L$4+养成规划和标准成长!M$3*养成规划和标准成长!$O328*养成规划和标准成长!$P328+养成规划和标准成长!M$4*养成规划和标准成长!$V328+养成规划和标准成长!M$5*养成规划和标准成长!$R328+(养成规划和标准成长!M$12+养成规划和标准成长!M$13)*养成规划和标准成长!$N328+养成规划和标准成长!M$14*养成规划和标准成长!$O328*养成规划和标准成长!$Q328+养成规划和标准成长!M$17*10*养成规划和标准成长!$S328+养成规划和标准成长!M$18*10*养成规划和标准成长!$T328+养成规划和标准成长!M$19*养成规划和标准成长!$U328,0)</f>
        <v>848</v>
      </c>
      <c r="AX82" s="9">
        <f>ROUND(属性投放!M$4+养成规划和标准成长!N$3*养成规划和标准成长!$O328*养成规划和标准成长!$P328+养成规划和标准成长!N$4*养成规划和标准成长!$V328+养成规划和标准成长!N$5*养成规划和标准成长!$R328+(养成规划和标准成长!N$12+养成规划和标准成长!N$13)*养成规划和标准成长!$N328+养成规划和标准成长!N$14*养成规划和标准成长!$O328*养成规划和标准成长!$Q328+养成规划和标准成长!N$17*10*养成规划和标准成长!$S328+养成规划和标准成长!N$18*10*养成规划和标准成长!$T328+养成规划和标准成长!N$19*养成规划和标准成长!$U328,0)</f>
        <v>864</v>
      </c>
      <c r="AY82" s="9">
        <f>VLOOKUP(养成规划和标准成长!$X328,阵法、技能和修炼!$C$20:$N$40,COLUMNS(阵法、技能和修炼!$C$20:G$40),0)</f>
        <v>319</v>
      </c>
      <c r="AZ82" s="9">
        <f>VLOOKUP(养成规划和标准成长!$X328,阵法、技能和修炼!$C$20:$N$40,COLUMNS(阵法、技能和修炼!$C$20:H$40),0)</f>
        <v>246</v>
      </c>
      <c r="BA82" s="9">
        <f>VLOOKUP(养成规划和标准成长!$X328,阵法、技能和修炼!$C$20:$N$40,COLUMNS(阵法、技能和修炼!$C$20:I$40),0)</f>
        <v>319</v>
      </c>
      <c r="BB82" s="9">
        <f>VLOOKUP(养成规划和标准成长!$X328,阵法、技能和修炼!$C$20:$N$40,COLUMNS(阵法、技能和修炼!$C$20:J$40),0)</f>
        <v>246</v>
      </c>
      <c r="BC82" s="9">
        <f>VLOOKUP(养成规划和标准成长!$X328,阵法、技能和修炼!$C$20:$N$40,COLUMNS(阵法、技能和修炼!$C$20:K$40),0)</f>
        <v>70</v>
      </c>
      <c r="BD82" s="9">
        <f>VLOOKUP(养成规划和标准成长!$X328,阵法、技能和修炼!$C$20:$N$40,COLUMNS(阵法、技能和修炼!$C$20:L$40),0)</f>
        <v>70</v>
      </c>
      <c r="BE82" s="9">
        <f>VLOOKUP(养成规划和标准成长!$X328,阵法、技能和修炼!$C$20:$N$40,COLUMNS(阵法、技能和修炼!$C$20:M$40),0)</f>
        <v>84.000000000000071</v>
      </c>
      <c r="BF82" s="9">
        <f>VLOOKUP(养成规划和标准成长!$X328,阵法、技能和修炼!$C$20:$N$40,COLUMNS(阵法、技能和修炼!$C$20:N$40),0)</f>
        <v>84.000000000000071</v>
      </c>
      <c r="BH82" s="1">
        <v>79</v>
      </c>
      <c r="BI82" s="9">
        <f>ROUND(属性投放!D$4+养成规划和标准成长!E$3*养成规划和标准成长!$AA328*养成规划和标准成长!$AB328+养成规划和标准成长!E$4*养成规划和标准成长!$AH328+养成规划和标准成长!E$5*养成规划和标准成长!$AD328+(养成规划和标准成长!E$12+养成规划和标准成长!E$13)*养成规划和标准成长!$Z328+养成规划和标准成长!E$14*养成规划和标准成长!$AA328*养成规划和标准成长!$AC328+养成规划和标准成长!E$17*10*养成规划和标准成长!$AE328+养成规划和标准成长!E$18*10*养成规划和标准成长!$AF328+养成规划和标准成长!E$19*养成规划和标准成长!$AG328,0)</f>
        <v>4578</v>
      </c>
      <c r="BJ82" s="9">
        <f>ROUND(属性投放!E$4+养成规划和标准成长!F$3*养成规划和标准成长!$AA328*养成规划和标准成长!$AB328+养成规划和标准成长!F$4*养成规划和标准成长!$AH328+养成规划和标准成长!F$5*养成规划和标准成长!$AD328+(养成规划和标准成长!F$12+养成规划和标准成长!F$13)*养成规划和标准成长!$Z328+养成规划和标准成长!F$14*养成规划和标准成长!$AA328*养成规划和标准成长!$AC328+养成规划和标准成长!F$17*10*养成规划和标准成长!$AE328+养成规划和标准成长!F$18*10*养成规划和标准成长!$AF328+养成规划和标准成长!F$19*养成规划和标准成长!$AG328,0)</f>
        <v>3889</v>
      </c>
      <c r="BK82" s="9">
        <f>ROUND(属性投放!F$4+养成规划和标准成长!G$3*养成规划和标准成长!$AA328*养成规划和标准成长!$AB328+养成规划和标准成长!G$4*养成规划和标准成长!$AH328+养成规划和标准成长!G$5*养成规划和标准成长!$AD328+(养成规划和标准成长!G$12+养成规划和标准成长!G$13)*养成规划和标准成长!$Z328+养成规划和标准成长!G$14*养成规划和标准成长!$AA328*养成规划和标准成长!$AC328+养成规划和标准成长!G$17*10*养成规划和标准成长!$AE328+养成规划和标准成长!G$18*10*养成规划和标准成长!$AF328+养成规划和标准成长!G$19*养成规划和标准成长!$AG328,0)</f>
        <v>1544</v>
      </c>
      <c r="BL82" s="9">
        <f>ROUND(属性投放!G$4+养成规划和标准成长!H$3*养成规划和标准成长!$AA328*养成规划和标准成长!$AB328+养成规划和标准成长!H$4*养成规划和标准成长!$AH328+养成规划和标准成长!H$5*养成规划和标准成长!$AD328+(养成规划和标准成长!H$12+养成规划和标准成长!H$13)*养成规划和标准成长!$Z328+养成规划和标准成长!H$14*养成规划和标准成长!$AA328*养成规划和标准成长!$AC328+养成规划和标准成长!H$17*10*养成规划和标准成长!$AE328+养成规划和标准成长!H$18*10*养成规划和标准成长!$AF328+养成规划和标准成长!H$19*养成规划和标准成长!$AG328,0)</f>
        <v>790</v>
      </c>
      <c r="BM82" s="9">
        <f>ROUND(属性投放!H$4+养成规划和标准成长!I$3*养成规划和标准成长!$AA328*养成规划和标准成长!$AB328+养成规划和标准成长!I$4*养成规划和标准成长!$AH328+养成规划和标准成长!I$5*养成规划和标准成长!$AD328+(养成规划和标准成长!I$12+养成规划和标准成长!I$13)*养成规划和标准成长!$Z328+养成规划和标准成长!I$14*养成规划和标准成长!$AA328*养成规划和标准成长!$AC328+养成规划和标准成长!I$17*10*养成规划和标准成长!$AE328+养成规划和标准成长!I$18*10*养成规划和标准成长!$AF328+养成规划和标准成长!I$19*养成规划和标准成长!$AG328,0)</f>
        <v>1161</v>
      </c>
      <c r="BN82" s="9">
        <f>ROUND(属性投放!I$4+养成规划和标准成长!J$3*养成规划和标准成长!$AA328*养成规划和标准成长!$AB328+养成规划和标准成长!J$4*养成规划和标准成长!$AH328+养成规划和标准成长!J$5*养成规划和标准成长!$AD328+(养成规划和标准成长!J$12+养成规划和标准成长!J$13)*养成规划和标准成长!$Z328+养成规划和标准成长!J$14*养成规划和标准成长!$AA328*养成规划和标准成长!$AC328+养成规划和标准成长!J$17*10*养成规划和标准成长!$AE328+养成规划和标准成长!J$18*10*养成规划和标准成长!$AF328+养成规划和标准成长!J$19*养成规划和标准成长!$AG328,0)</f>
        <v>875</v>
      </c>
      <c r="BO82" s="9">
        <f>ROUND(属性投放!J$4+养成规划和标准成长!K$3*养成规划和标准成长!$AA328*养成规划和标准成长!$AB328+养成规划和标准成长!K$4*养成规划和标准成长!$AH328+养成规划和标准成长!K$5*养成规划和标准成长!$AD328+(养成规划和标准成长!K$12+养成规划和标准成长!K$13)*养成规划和标准成长!$Z328+养成规划和标准成长!K$14*养成规划和标准成长!$AA328*养成规划和标准成长!$AC328+养成规划和标准成长!K$17*10*养成规划和标准成长!$AE328+养成规划和标准成长!K$18*10*养成规划和标准成长!$AF328+养成规划和标准成长!K$19*养成规划和标准成长!$AG328,0)</f>
        <v>599</v>
      </c>
      <c r="BP82" s="9">
        <f>ROUND(属性投放!K$4+养成规划和标准成长!L$3*养成规划和标准成长!$AA328*养成规划和标准成长!$AB328+养成规划和标准成长!L$4*养成规划和标准成长!$AH328+养成规划和标准成长!L$5*养成规划和标准成长!$AD328+(养成规划和标准成长!L$12+养成规划和标准成长!L$13)*养成规划和标准成长!$Z328+养成规划和标准成长!L$14*养成规划和标准成长!$AA328*养成规划和标准成长!$AC328+养成规划和标准成长!L$17*10*养成规划和标准成长!$AE328+养成规划和标准成长!L$18*10*养成规划和标准成长!$AF328+养成规划和标准成长!L$19*养成规划和标准成长!$AG328,0)</f>
        <v>406</v>
      </c>
      <c r="BQ82" s="9">
        <f>ROUND(属性投放!L$4+养成规划和标准成长!M$3*养成规划和标准成长!$AA328*养成规划和标准成长!$AB328+养成规划和标准成长!M$4*养成规划和标准成长!$AH328+养成规划和标准成长!M$5*养成规划和标准成长!$AD328+(养成规划和标准成长!M$12+养成规划和标准成长!M$13)*养成规划和标准成长!$Z328+养成规划和标准成长!M$14*养成规划和标准成长!$AA328*养成规划和标准成长!$AC328+养成规划和标准成长!M$17*10*养成规划和标准成长!$AE328+养成规划和标准成长!M$18*10*养成规划和标准成长!$AF328+养成规划和标准成长!M$19*养成规划和标准成长!$AG328,0)</f>
        <v>863</v>
      </c>
      <c r="BR82" s="9">
        <f>ROUND(属性投放!M$4+养成规划和标准成长!N$3*养成规划和标准成长!$AA328*养成规划和标准成长!$AB328+养成规划和标准成长!N$4*养成规划和标准成长!$AH328+养成规划和标准成长!N$5*养成规划和标准成长!$AD328+(养成规划和标准成长!N$12+养成规划和标准成长!N$13)*养成规划和标准成长!$Z328+养成规划和标准成长!N$14*养成规划和标准成长!$AA328*养成规划和标准成长!$AC328+养成规划和标准成长!N$17*10*养成规划和标准成长!$AE328+养成规划和标准成长!N$18*10*养成规划和标准成长!$AF328+养成规划和标准成长!N$19*养成规划和标准成长!$AG328,0)</f>
        <v>881</v>
      </c>
      <c r="BS82" s="9">
        <f>VLOOKUP(养成规划和标准成长!$AJ328,阵法、技能和修炼!$C$20:$N$40,COLUMNS(阵法、技能和修炼!$C$20:G$40),0)</f>
        <v>373</v>
      </c>
      <c r="BT82" s="9">
        <f>VLOOKUP(养成规划和标准成长!$AJ328,阵法、技能和修炼!$C$20:$N$40,COLUMNS(阵法、技能和修炼!$C$20:H$40),0)</f>
        <v>276</v>
      </c>
      <c r="BU82" s="9">
        <f>VLOOKUP(养成规划和标准成长!$AJ328,阵法、技能和修炼!$C$20:$N$40,COLUMNS(阵法、技能和修炼!$C$20:I$40),0)</f>
        <v>373</v>
      </c>
      <c r="BV82" s="9">
        <f>VLOOKUP(养成规划和标准成长!$AJ328,阵法、技能和修炼!$C$20:$N$40,COLUMNS(阵法、技能和修炼!$C$20:J$40),0)</f>
        <v>276</v>
      </c>
      <c r="BW82" s="9">
        <f>VLOOKUP(养成规划和标准成长!$AJ328,阵法、技能和修炼!$C$20:$N$40,COLUMNS(阵法、技能和修炼!$C$20:K$40),0)</f>
        <v>80</v>
      </c>
      <c r="BX82" s="9">
        <f>VLOOKUP(养成规划和标准成长!$AJ328,阵法、技能和修炼!$C$20:$N$40,COLUMNS(阵法、技能和修炼!$C$20:L$40),0)</f>
        <v>80</v>
      </c>
      <c r="BY82" s="9">
        <f>VLOOKUP(养成规划和标准成长!$AJ328,阵法、技能和修炼!$C$20:$N$40,COLUMNS(阵法、技能和修炼!$C$20:M$40),0)</f>
        <v>96.000000000000085</v>
      </c>
      <c r="BZ82" s="9">
        <f>VLOOKUP(养成规划和标准成长!$AJ328,阵法、技能和修炼!$C$20:$N$40,COLUMNS(阵法、技能和修炼!$C$20:N$40),0)</f>
        <v>96.000000000000085</v>
      </c>
    </row>
    <row r="83" spans="1:78">
      <c r="A83" s="1">
        <v>80</v>
      </c>
      <c r="B83" s="9">
        <f>ROUND(属性投放!D$4+养成规划和标准成长!E$3*养成规划和标准成长!$O176*养成规划和标准成长!$P176+养成规划和标准成长!E$4*养成规划和标准成长!$V176+养成规划和标准成长!E$5*养成规划和标准成长!$R176+(养成规划和标准成长!E$12+养成规划和标准成长!E$13)*养成规划和标准成长!$N176+养成规划和标准成长!E$14*养成规划和标准成长!$O176*养成规划和标准成长!$Q176+养成规划和标准成长!E$17*10*养成规划和标准成长!$S176+养成规划和标准成长!E$18*10*养成规划和标准成长!$T176+养成规划和标准成长!E$19*养成规划和标准成长!$U176,0)</f>
        <v>3398</v>
      </c>
      <c r="C83" s="9">
        <f>ROUND(属性投放!E$4+养成规划和标准成长!F$3*养成规划和标准成长!$O176*养成规划和标准成长!$P176+养成规划和标准成长!F$4*养成规划和标准成长!$V176+养成规划和标准成长!F$5*养成规划和标准成长!$R176+(养成规划和标准成长!F$12+养成规划和标准成长!F$13)*养成规划和标准成长!$N176+养成规划和标准成长!F$14*养成规划和标准成长!$O176*养成规划和标准成长!$Q176+养成规划和标准成长!F$17*10*养成规划和标准成长!$S176+养成规划和标准成长!F$18*10*养成规划和标准成长!$T176+养成规划和标准成长!F$19*养成规划和标准成长!$U176,0)</f>
        <v>3419</v>
      </c>
      <c r="D83" s="9">
        <f>ROUND(属性投放!F$4+养成规划和标准成长!G$3*养成规划和标准成长!$O176*养成规划和标准成长!$P176+养成规划和标准成长!G$4*养成规划和标准成长!$V176+养成规划和标准成长!G$5*养成规划和标准成长!$R176+(养成规划和标准成长!G$12+养成规划和标准成长!G$13)*养成规划和标准成长!$N176+养成规划和标准成长!G$14*养成规划和标准成长!$O176*养成规划和标准成长!$Q176+养成规划和标准成长!G$17*10*养成规划和标准成长!$S176+养成规划和标准成长!G$18*10*养成规划和标准成长!$T176+养成规划和标准成长!G$19*养成规划和标准成长!$U176,0)</f>
        <v>1271</v>
      </c>
      <c r="E83" s="9">
        <f>ROUND(属性投放!G$4+养成规划和标准成长!H$3*养成规划和标准成长!$O176*养成规划和标准成长!$P176+养成规划和标准成长!H$4*养成规划和标准成长!$V176+养成规划和标准成长!H$5*养成规划和标准成长!$R176+(养成规划和标准成长!H$12+养成规划和标准成长!H$13)*养成规划和标准成长!$N176+养成规划和标准成长!H$14*养成规划和标准成长!$O176*养成规划和标准成长!$Q176+养成规划和标准成长!H$17*10*养成规划和标准成长!$S176+养成规划和标准成长!H$18*10*养成规划和标准成长!$T176+养成规划和标准成长!H$19*养成规划和标准成长!$U176,0)</f>
        <v>564</v>
      </c>
      <c r="F83" s="9">
        <f>ROUND(属性投放!H$4+养成规划和标准成长!I$3*养成规划和标准成长!$O176*养成规划和标准成长!$P176+养成规划和标准成长!I$4*养成规划和标准成长!$V176+养成规划和标准成长!I$5*养成规划和标准成长!$R176+(养成规划和标准成长!I$12+养成规划和标准成长!I$13)*养成规划和标准成长!$N176+养成规划和标准成长!I$14*养成规划和标准成长!$O176*养成规划和标准成长!$Q176+养成规划和标准成长!I$17*10*养成规划和标准成长!$S176+养成规划和标准成长!I$18*10*养成规划和标准成长!$T176+养成规划和标准成长!I$19*养成规划和标准成长!$U176,0)</f>
        <v>964</v>
      </c>
      <c r="G83" s="9">
        <f>ROUND(属性投放!I$4+养成规划和标准成长!J$3*养成规划和标准成长!$O176*养成规划和标准成长!$P176+养成规划和标准成长!J$4*养成规划和标准成长!$V176+养成规划和标准成长!J$5*养成规划和标准成长!$R176+(养成规划和标准成长!J$12+养成规划和标准成长!J$13)*养成规划和标准成长!$N176+养成规划和标准成长!J$14*养成规划和标准成长!$O176*养成规划和标准成长!$Q176+养成规划和标准成长!J$17*10*养成规划和标准成长!$S176+养成规划和标准成长!J$18*10*养成规划和标准成长!$T176+养成规划和标准成长!J$19*养成规划和标准成长!$U176,0)</f>
        <v>690</v>
      </c>
      <c r="H83" s="9">
        <f>ROUND(属性投放!J$4+养成规划和标准成长!K$3*养成规划和标准成长!$O176*养成规划和标准成长!$P176+养成规划和标准成长!K$4*养成规划和标准成长!$V176+养成规划和标准成长!K$5*养成规划和标准成长!$R176+(养成规划和标准成长!K$12+养成规划和标准成长!K$13)*养成规划和标准成长!$N176+养成规划和标准成长!K$14*养成规划和标准成长!$O176*养成规划和标准成长!$Q176+养成规划和标准成长!K$17*10*养成规划和标准成长!$S176+养成规划和标准成长!K$18*10*养成规划和标准成长!$T176+养成规划和标准成长!K$19*养成规划和标准成长!$U176,0)</f>
        <v>473</v>
      </c>
      <c r="I83" s="9">
        <f>ROUND(属性投放!K$4+养成规划和标准成长!L$3*养成规划和标准成长!$O176*养成规划和标准成长!$P176+养成规划和标准成长!L$4*养成规划和标准成长!$V176+养成规划和标准成长!L$5*养成规划和标准成长!$R176+(养成规划和标准成长!L$12+养成规划和标准成长!L$13)*养成规划和标准成长!$N176+养成规划和标准成长!L$14*养成规划和标准成长!$O176*养成规划和标准成长!$Q176+养成规划和标准成长!L$17*10*养成规划和标准成长!$S176+养成规划和标准成长!L$18*10*养成规划和标准成长!$T176+养成规划和标准成长!L$19*养成规划和标准成长!$U176,0)</f>
        <v>260</v>
      </c>
      <c r="J83" s="9">
        <f>ROUND(属性投放!L$4+养成规划和标准成长!M$3*养成规划和标准成长!$O176*养成规划和标准成长!$P176+养成规划和标准成长!M$4*养成规划和标准成长!$V176+养成规划和标准成长!M$5*养成规划和标准成长!$R176+(养成规划和标准成长!M$12+养成规划和标准成长!M$13)*养成规划和标准成长!$N176+养成规划和标准成长!M$14*养成规划和标准成长!$O176*养成规划和标准成长!$Q176+养成规划和标准成长!M$17*10*养成规划和标准成长!$S176+养成规划和标准成长!M$18*10*养成规划和标准成长!$T176+养成规划和标准成长!M$19*养成规划和标准成长!$U176,0)</f>
        <v>827</v>
      </c>
      <c r="K83" s="9">
        <f>ROUND(属性投放!M$4+养成规划和标准成长!N$3*养成规划和标准成长!$O176*养成规划和标准成长!$P176+养成规划和标准成长!N$4*养成规划和标准成长!$V176+养成规划和标准成长!N$5*养成规划和标准成长!$R176+(养成规划和标准成长!N$12+养成规划和标准成长!N$13)*养成规划和标准成长!$N176+养成规划和标准成长!N$14*养成规划和标准成长!$O176*养成规划和标准成长!$Q176+养成规划和标准成长!N$17*10*养成规划和标准成长!$S176+养成规划和标准成长!N$18*10*养成规划和标准成长!$T176+养成规划和标准成长!N$19*养成规划和标准成长!$U176,0)</f>
        <v>836</v>
      </c>
      <c r="L83" s="9">
        <f>VLOOKUP(养成规划和标准成长!$X176,阵法、技能和修炼!$C$20:$N$40,COLUMNS(阵法、技能和修炼!$C$20:G$40),0)</f>
        <v>294</v>
      </c>
      <c r="M83" s="9">
        <f>VLOOKUP(养成规划和标准成长!$X176,阵法、技能和修炼!$C$20:$N$40,COLUMNS(阵法、技能和修炼!$C$20:H$40),0)</f>
        <v>231</v>
      </c>
      <c r="N83" s="9">
        <f>VLOOKUP(养成规划和标准成长!$X176,阵法、技能和修炼!$C$20:$N$40,COLUMNS(阵法、技能和修炼!$C$20:I$40),0)</f>
        <v>294</v>
      </c>
      <c r="O83" s="9">
        <f>VLOOKUP(养成规划和标准成长!$X176,阵法、技能和修炼!$C$20:$N$40,COLUMNS(阵法、技能和修炼!$C$20:J$40),0)</f>
        <v>231</v>
      </c>
      <c r="P83" s="9">
        <f>VLOOKUP(养成规划和标准成长!$X176,阵法、技能和修炼!$C$20:$N$40,COLUMNS(阵法、技能和修炼!$C$20:K$40),0)</f>
        <v>65</v>
      </c>
      <c r="Q83" s="9">
        <f>VLOOKUP(养成规划和标准成长!$X176,阵法、技能和修炼!$C$20:$N$40,COLUMNS(阵法、技能和修炼!$C$20:L$40),0)</f>
        <v>65</v>
      </c>
      <c r="R83" s="9">
        <f>VLOOKUP(养成规划和标准成长!$X176,阵法、技能和修炼!$C$20:$N$40,COLUMNS(阵法、技能和修炼!$C$20:M$40),0)</f>
        <v>78.000000000000071</v>
      </c>
      <c r="S83" s="9">
        <f>VLOOKUP(养成规划和标准成长!$X176,阵法、技能和修炼!$C$20:$N$40,COLUMNS(阵法、技能和修炼!$C$20:N$40),0)</f>
        <v>78.000000000000071</v>
      </c>
      <c r="T83" s="1">
        <v>80</v>
      </c>
      <c r="U83" s="9">
        <f>ROUND(属性投放!D$4+养成规划和标准成长!E$3*养成规划和标准成长!$C329*养成规划和标准成长!$D329+养成规划和标准成长!E$4*养成规划和标准成长!$J329+养成规划和标准成长!E$5*养成规划和标准成长!$F329+(养成规划和标准成长!E$12+养成规划和标准成长!E$13)*养成规划和标准成长!$B329+养成规划和标准成长!E$14*养成规划和标准成长!$C329*养成规划和标准成长!$E329+养成规划和标准成长!E$17*10*养成规划和标准成长!$G329+养成规划和标准成长!E$18*10*养成规划和标准成长!$H329+养成规划和标准成长!E$19*养成规划和标准成长!$I329,0)</f>
        <v>3786</v>
      </c>
      <c r="V83" s="9">
        <f>ROUND(属性投放!E$4+养成规划和标准成长!F$3*养成规划和标准成长!$C329*养成规划和标准成长!$D329+养成规划和标准成长!F$4*养成规划和标准成长!$J329+养成规划和标准成长!F$5*养成规划和标准成长!$F329+(养成规划和标准成长!F$12+养成规划和标准成长!F$13)*养成规划和标准成长!$B329+养成规划和标准成长!F$14*养成规划和标准成长!$C329*养成规划和标准成长!$E329+养成规划和标准成长!F$17*10*养成规划和标准成长!$G329+养成规划和标准成长!F$18*10*养成规划和标准成长!$H329+养成规划和标准成长!F$19*养成规划和标准成长!$I329,0)</f>
        <v>3645</v>
      </c>
      <c r="W83" s="9">
        <f>ROUND(属性投放!F$4+养成规划和标准成长!G$3*养成规划和标准成长!$C329*养成规划和标准成长!$D329+养成规划和标准成长!G$4*养成规划和标准成长!$J329+养成规划和标准成长!G$5*养成规划和标准成长!$F329+(养成规划和标准成长!G$12+养成规划和标准成长!G$13)*养成规划和标准成长!$B329+养成规划和标准成长!G$14*养成规划和标准成长!$C329*养成规划和标准成长!$E329+养成规划和标准成长!G$17*10*养成规划和标准成长!$G329+养成规划和标准成长!G$18*10*养成规划和标准成长!$H329+养成规划和标准成长!G$19*养成规划和标准成长!$I329,0)</f>
        <v>1382</v>
      </c>
      <c r="X83" s="9">
        <f>ROUND(属性投放!G$4+养成规划和标准成长!H$3*养成规划和标准成长!$C329*养成规划和标准成长!$D329+养成规划和标准成长!H$4*养成规划和标准成长!$J329+养成规划和标准成长!H$5*养成规划和标准成长!$F329+(养成规划和标准成长!H$12+养成规划和标准成长!H$13)*养成规划和标准成长!$B329+养成规划和标准成长!H$14*养成规划和标准成长!$C329*养成规划和标准成长!$E329+养成规划和标准成长!H$17*10*养成规划和标准成长!$G329+养成规划和标准成长!H$18*10*养成规划和标准成长!$H329+养成规划和标准成长!H$19*养成规划和标准成长!$I329,0)</f>
        <v>640</v>
      </c>
      <c r="Y83" s="9">
        <f>ROUND(属性投放!H$4+养成规划和标准成长!I$3*养成规划和标准成长!$C329*养成规划和标准成长!$D329+养成规划和标准成长!I$4*养成规划和标准成长!$J329+养成规划和标准成长!I$5*养成规划和标准成长!$F329+(养成规划和标准成长!I$12+养成规划和标准成长!I$13)*养成规划和标准成长!$B329+养成规划和标准成长!I$14*养成规划和标准成长!$C329*养成规划和标准成长!$E329+养成规划和标准成长!I$17*10*养成规划和标准成长!$G329+养成规划和标准成长!I$18*10*养成规划和标准成长!$H329+养成规划和标准成长!I$19*养成规划和标准成长!$I329,0)</f>
        <v>1034</v>
      </c>
      <c r="Z83" s="9">
        <f>ROUND(属性投放!I$4+养成规划和标准成长!J$3*养成规划和标准成长!$C329*养成规划和标准成长!$D329+养成规划和标准成长!J$4*养成规划和标准成长!$J329+养成规划和标准成长!J$5*养成规划和标准成长!$F329+(养成规划和标准成长!J$12+养成规划和标准成长!J$13)*养成规划和标准成长!$B329+养成规划和标准成长!J$14*养成规划和标准成长!$C329*养成规划和标准成长!$E329+养成规划和标准成长!J$17*10*养成规划和标准成长!$G329+养成规划和标准成长!J$18*10*养成规划和标准成长!$H329+养成规划和标准成长!J$19*养成规划和标准成长!$I329,0)</f>
        <v>750</v>
      </c>
      <c r="AA83" s="9">
        <f>ROUND(属性投放!J$4+养成规划和标准成长!K$3*养成规划和标准成长!$C329*养成规划和标准成长!$D329+养成规划和标准成长!K$4*养成规划和标准成长!$J329+养成规划和标准成长!K$5*养成规划和标准成长!$F329+(养成规划和标准成长!K$12+养成规划和标准成长!K$13)*养成规划和标准成长!$B329+养成规划和标准成长!K$14*养成规划和标准成长!$C329*养成规划和标准成长!$E329+养成规划和标准成长!K$17*10*养成规划和标准成长!$G329+养成规划和标准成长!K$18*10*养成规划和标准成长!$H329+养成规划和标准成长!K$19*养成规划和标准成长!$I329,0)</f>
        <v>516</v>
      </c>
      <c r="AB83" s="9">
        <f>ROUND(属性投放!K$4+养成规划和标准成长!L$3*养成规划和标准成长!$C329*养成规划和标准成长!$D329+养成规划和标准成长!L$4*养成规划和标准成长!$J329+养成规划和标准成长!L$5*养成规划和标准成长!$F329+(养成规划和标准成长!L$12+养成规划和标准成长!L$13)*养成规划和标准成长!$B329+养成规划和标准成长!L$14*养成规划和标准成长!$C329*养成规划和标准成长!$E329+养成规划和标准成长!L$17*10*养成规划和标准成长!$G329+养成规划和标准成长!L$18*10*养成规划和标准成长!$H329+养成规划和标准成长!L$19*养成规划和标准成长!$I329,0)</f>
        <v>313</v>
      </c>
      <c r="AC83" s="9">
        <f>ROUND(属性投放!L$4+养成规划和标准成长!M$3*养成规划和标准成长!$C329*养成规划和标准成长!$D329+养成规划和标准成长!M$4*养成规划和标准成长!$J329+养成规划和标准成长!M$5*养成规划和标准成长!$F329+(养成规划和标准成长!M$12+养成规划和标准成长!M$13)*养成规划和标准成长!$B329+养成规划和标准成长!M$14*养成规划和标准成长!$C329*养成规划和标准成长!$E329+养成规划和标准成长!M$17*10*养成规划和标准成长!$G329+养成规划和标准成长!M$18*10*养成规划和标准成长!$H329+养成规划和标准成长!M$19*养成规划和标准成长!$I329,0)</f>
        <v>838</v>
      </c>
      <c r="AD83" s="9">
        <f>ROUND(属性投放!M$4+养成规划和标准成长!N$3*养成规划和标准成长!$C329*养成规划和标准成长!$D329+养成规划和标准成长!N$4*养成规划和标准成长!$J329+养成规划和标准成长!N$5*养成规划和标准成长!$F329+(养成规划和标准成长!N$12+养成规划和标准成长!N$13)*养成规划和标准成长!$B329+养成规划和标准成长!N$14*养成规划和标准成长!$C329*养成规划和标准成长!$E329+养成规划和标准成长!N$17*10*养成规划和标准成长!$G329+养成规划和标准成长!N$18*10*养成规划和标准成长!$H329+养成规划和标准成长!N$19*养成规划和标准成长!$I329,0)</f>
        <v>850</v>
      </c>
      <c r="AE83" s="9">
        <f>VLOOKUP(养成规划和标准成长!$L329,阵法、技能和修炼!$C$20:$N$40,COLUMNS(阵法、技能和修炼!$C$20:G$40),0)</f>
        <v>319</v>
      </c>
      <c r="AF83" s="9">
        <f>VLOOKUP(养成规划和标准成长!$L329,阵法、技能和修炼!$C$20:$N$40,COLUMNS(阵法、技能和修炼!$C$20:H$40),0)</f>
        <v>246</v>
      </c>
      <c r="AG83" s="9">
        <f>VLOOKUP(养成规划和标准成长!$L329,阵法、技能和修炼!$C$20:$N$40,COLUMNS(阵法、技能和修炼!$C$20:I$40),0)</f>
        <v>319</v>
      </c>
      <c r="AH83" s="9">
        <f>VLOOKUP(养成规划和标准成长!$L329,阵法、技能和修炼!$C$20:$N$40,COLUMNS(阵法、技能和修炼!$C$20:J$40),0)</f>
        <v>246</v>
      </c>
      <c r="AI83" s="9">
        <f>VLOOKUP(养成规划和标准成长!$L329,阵法、技能和修炼!$C$20:$N$40,COLUMNS(阵法、技能和修炼!$C$20:K$40),0)</f>
        <v>70</v>
      </c>
      <c r="AJ83" s="9">
        <f>VLOOKUP(养成规划和标准成长!$L329,阵法、技能和修炼!$C$20:$N$40,COLUMNS(阵法、技能和修炼!$C$20:L$40),0)</f>
        <v>70</v>
      </c>
      <c r="AK83" s="9">
        <f>VLOOKUP(养成规划和标准成长!$L329,阵法、技能和修炼!$C$20:$N$40,COLUMNS(阵法、技能和修炼!$C$20:M$40),0)</f>
        <v>84.000000000000071</v>
      </c>
      <c r="AL83" s="9">
        <f>VLOOKUP(养成规划和标准成长!$L329,阵法、技能和修炼!$C$20:$N$40,COLUMNS(阵法、技能和修炼!$C$20:N$40),0)</f>
        <v>84.000000000000071</v>
      </c>
      <c r="AN83" s="1">
        <v>80</v>
      </c>
      <c r="AO83" s="9">
        <f>ROUND(属性投放!D$4+养成规划和标准成长!E$3*养成规划和标准成长!$O329*养成规划和标准成长!$P329+养成规划和标准成长!E$4*养成规划和标准成长!$V329+养成规划和标准成长!E$5*养成规划和标准成长!$R329+(养成规划和标准成长!E$12+养成规划和标准成长!E$13)*养成规划和标准成长!$N329+养成规划和标准成长!E$14*养成规划和标准成长!$O329*养成规划和标准成长!$Q329+养成规划和标准成长!E$17*10*养成规划和标准成长!$S329+养成规划和标准成长!E$18*10*养成规划和标准成长!$T329+养成规划和标准成长!E$19*养成规划和标准成长!$U329,0)</f>
        <v>4333</v>
      </c>
      <c r="AP83" s="9">
        <f>ROUND(属性投放!E$4+养成规划和标准成长!F$3*养成规划和标准成长!$O329*养成规划和标准成长!$P329+养成规划和标准成长!F$4*养成规划和标准成长!$V329+养成规划和标准成长!F$5*养成规划和标准成长!$R329+(养成规划和标准成长!F$12+养成规划和标准成长!F$13)*养成规划和标准成长!$N329+养成规划和标准成长!F$14*养成规划和标准成长!$O329*养成规划和标准成长!$Q329+养成规划和标准成长!F$17*10*养成规划和标准成长!$S329+养成规划和标准成长!F$18*10*养成规划和标准成长!$T329+养成规划和标准成长!F$19*养成规划和标准成长!$U329,0)</f>
        <v>3870</v>
      </c>
      <c r="AQ83" s="9">
        <f>ROUND(属性投放!F$4+养成规划和标准成长!G$3*养成规划和标准成长!$O329*养成规划和标准成长!$P329+养成规划和标准成长!G$4*养成规划和标准成长!$V329+养成规划和标准成长!G$5*养成规划和标准成长!$R329+(养成规划和标准成长!G$12+养成规划和标准成长!G$13)*养成规划和标准成长!$N329+养成规划和标准成长!G$14*养成规划和标准成长!$O329*养成规划和标准成长!$Q329+养成规划和标准成长!G$17*10*养成规划和标准成长!$S329+养成规划和标准成长!G$18*10*养成规划和标准成长!$T329+养成规划和标准成长!G$19*养成规划和标准成长!$U329,0)</f>
        <v>1524</v>
      </c>
      <c r="AR83" s="9">
        <f>ROUND(属性投放!G$4+养成规划和标准成长!H$3*养成规划和标准成长!$O329*养成规划和标准成长!$P329+养成规划和标准成长!H$4*养成规划和标准成长!$V329+养成规划和标准成长!H$5*养成规划和标准成长!$R329+(养成规划和标准成长!H$12+养成规划和标准成长!H$13)*养成规划和标准成长!$N329+养成规划和标准成长!H$14*养成规划和标准成长!$O329*养成规划和标准成长!$Q329+养成规划和标准成长!H$17*10*养成规划和标准成长!$S329+养成规划和标准成长!H$18*10*养成规划和标准成长!$T329+养成规划和标准成长!H$19*养成规划和标准成长!$U329,0)</f>
        <v>748</v>
      </c>
      <c r="AS83" s="9">
        <f>ROUND(属性投放!H$4+养成规划和标准成长!I$3*养成规划和标准成长!$O329*养成规划和标准成长!$P329+养成规划和标准成长!I$4*养成规划和标准成长!$V329+养成规划和标准成长!I$5*养成规划和标准成长!$R329+(养成规划和标准成长!I$12+养成规划和标准成长!I$13)*养成规划和标准成长!$N329+养成规划和标准成长!I$14*养成规划和标准成长!$O329*养成规划和标准成长!$Q329+养成规划和标准成长!I$17*10*养成规划和标准成长!$S329+养成规划和标准成长!I$18*10*养成规划和标准成长!$T329+养成规划和标准成长!I$19*养成规划和标准成长!$U329,0)</f>
        <v>1136</v>
      </c>
      <c r="AT83" s="9">
        <f>ROUND(属性投放!I$4+养成规划和标准成长!J$3*养成规划和标准成长!$O329*养成规划和标准成长!$P329+养成规划和标准成长!J$4*养成规划和标准成长!$V329+养成规划和标准成长!J$5*养成规划和标准成长!$R329+(养成规划和标准成长!J$12+养成规划和标准成长!J$13)*养成规划和标准成长!$N329+养成规划和标准成长!J$14*养成规划和标准成长!$O329*养成规划和标准成长!$Q329+养成规划和标准成长!J$17*10*养成规划和标准成长!$S329+养成规划和标准成长!J$18*10*养成规划和标准成长!$T329+养成规划和标准成长!J$19*养成规划和标准成长!$U329,0)</f>
        <v>841</v>
      </c>
      <c r="AU83" s="9">
        <f>ROUND(属性投放!J$4+养成规划和标准成长!K$3*养成规划和标准成长!$O329*养成规划和标准成长!$P329+养成规划和标准成长!K$4*养成规划和标准成长!$V329+养成规划和标准成长!K$5*养成规划和标准成长!$R329+(养成规划和标准成长!K$12+养成规划和标准成长!K$13)*养成规划和标准成长!$N329+养成规划和标准成长!K$14*养成规划和标准成长!$O329*养成规划和标准成长!$Q329+养成规划和标准成长!K$17*10*养成规划和标准成长!$S329+养成规划和标准成长!K$18*10*养成规划和标准成长!$T329+养成规划和标准成长!K$19*养成规划和标准成长!$U329,0)</f>
        <v>575</v>
      </c>
      <c r="AV83" s="9">
        <f>ROUND(属性投放!K$4+养成规划和标准成长!L$3*养成规划和标准成长!$O329*养成规划和标准成长!$P329+养成规划和标准成长!L$4*养成规划和标准成长!$V329+养成规划和标准成长!L$5*养成规划和标准成长!$R329+(养成规划和标准成长!L$12+养成规划和标准成长!L$13)*养成规划和标准成长!$N329+养成规划和标准成长!L$14*养成规划和标准成长!$O329*养成规划和标准成长!$Q329+养成规划和标准成长!L$17*10*养成规划和标准成长!$S329+养成规划和标准成长!L$18*10*养成规划和标准成长!$T329+养成规划和标准成长!L$19*养成规划和标准成长!$U329,0)</f>
        <v>382</v>
      </c>
      <c r="AW83" s="9">
        <f>ROUND(属性投放!L$4+养成规划和标准成长!M$3*养成规划和标准成长!$O329*养成规划和标准成长!$P329+养成规划和标准成长!M$4*养成规划和标准成长!$V329+养成规划和标准成长!M$5*养成规划和标准成长!$R329+(养成规划和标准成长!M$12+养成规划和标准成长!M$13)*养成规划和标准成长!$N329+养成规划和标准成长!M$14*养成规划和标准成长!$O329*养成规划和标准成长!$Q329+养成规划和标准成长!M$17*10*养成规划和标准成长!$S329+养成规划和标准成长!M$18*10*养成规划和标准成长!$T329+养成规划和标准成长!M$19*养成规划和标准成长!$U329,0)</f>
        <v>858</v>
      </c>
      <c r="AX83" s="9">
        <f>ROUND(属性投放!M$4+养成规划和标准成长!N$3*养成规划和标准成长!$O329*养成规划和标准成长!$P329+养成规划和标准成长!N$4*养成规划和标准成长!$V329+养成规划和标准成长!N$5*养成规划和标准成长!$R329+(养成规划和标准成长!N$12+养成规划和标准成长!N$13)*养成规划和标准成长!$N329+养成规划和标准成长!N$14*养成规划和标准成长!$O329*养成规划和标准成长!$Q329+养成规划和标准成长!N$17*10*养成规划和标准成长!$S329+养成规划和标准成长!N$18*10*养成规划和标准成长!$T329+养成规划和标准成长!N$19*养成规划和标准成长!$U329,0)</f>
        <v>874</v>
      </c>
      <c r="AY83" s="9">
        <f>VLOOKUP(养成规划和标准成长!$X329,阵法、技能和修炼!$C$20:$N$40,COLUMNS(阵法、技能和修炼!$C$20:G$40),0)</f>
        <v>373</v>
      </c>
      <c r="AZ83" s="9">
        <f>VLOOKUP(养成规划和标准成长!$X329,阵法、技能和修炼!$C$20:$N$40,COLUMNS(阵法、技能和修炼!$C$20:H$40),0)</f>
        <v>276</v>
      </c>
      <c r="BA83" s="9">
        <f>VLOOKUP(养成规划和标准成长!$X329,阵法、技能和修炼!$C$20:$N$40,COLUMNS(阵法、技能和修炼!$C$20:I$40),0)</f>
        <v>373</v>
      </c>
      <c r="BB83" s="9">
        <f>VLOOKUP(养成规划和标准成长!$X329,阵法、技能和修炼!$C$20:$N$40,COLUMNS(阵法、技能和修炼!$C$20:J$40),0)</f>
        <v>276</v>
      </c>
      <c r="BC83" s="9">
        <f>VLOOKUP(养成规划和标准成长!$X329,阵法、技能和修炼!$C$20:$N$40,COLUMNS(阵法、技能和修炼!$C$20:K$40),0)</f>
        <v>80</v>
      </c>
      <c r="BD83" s="9">
        <f>VLOOKUP(养成规划和标准成长!$X329,阵法、技能和修炼!$C$20:$N$40,COLUMNS(阵法、技能和修炼!$C$20:L$40),0)</f>
        <v>80</v>
      </c>
      <c r="BE83" s="9">
        <f>VLOOKUP(养成规划和标准成长!$X329,阵法、技能和修炼!$C$20:$N$40,COLUMNS(阵法、技能和修炼!$C$20:M$40),0)</f>
        <v>96.000000000000085</v>
      </c>
      <c r="BF83" s="9">
        <f>VLOOKUP(养成规划和标准成长!$X329,阵法、技能和修炼!$C$20:$N$40,COLUMNS(阵法、技能和修炼!$C$20:N$40),0)</f>
        <v>96.000000000000085</v>
      </c>
      <c r="BH83" s="1">
        <v>80</v>
      </c>
      <c r="BI83" s="9">
        <f>ROUND(属性投放!D$4+养成规划和标准成长!E$3*养成规划和标准成长!$AA329*养成规划和标准成长!$AB329+养成规划和标准成长!E$4*养成规划和标准成长!$AH329+养成规划和标准成长!E$5*养成规划和标准成长!$AD329+(养成规划和标准成长!E$12+养成规划和标准成长!E$13)*养成规划和标准成长!$Z329+养成规划和标准成长!E$14*养成规划和标准成长!$AA329*养成规划和标准成长!$AC329+养成规划和标准成长!E$17*10*养成规划和标准成长!$AE329+养成规划和标准成长!E$18*10*养成规划和标准成长!$AF329+养成规划和标准成长!E$19*养成规划和标准成长!$AG329,0)</f>
        <v>4792</v>
      </c>
      <c r="BJ83" s="9">
        <f>ROUND(属性投放!E$4+养成规划和标准成长!F$3*养成规划和标准成长!$AA329*养成规划和标准成长!$AB329+养成规划和标准成长!F$4*养成规划和标准成长!$AH329+养成规划和标准成长!F$5*养成规划和标准成长!$AD329+(养成规划和标准成长!F$12+养成规划和标准成长!F$13)*养成规划和标准成长!$Z329+养成规划和标准成长!F$14*养成规划和标准成长!$AA329*养成规划和标准成长!$AC329+养成规划和标准成长!F$17*10*养成规划和标准成长!$AE329+养成规划和标准成长!F$18*10*养成规划和标准成长!$AF329+养成规划和标准成长!F$19*养成规划和标准成长!$AG329,0)</f>
        <v>4056</v>
      </c>
      <c r="BK83" s="9">
        <f>ROUND(属性投放!F$4+养成规划和标准成长!G$3*养成规划和标准成长!$AA329*养成规划和标准成长!$AB329+养成规划和标准成长!G$4*养成规划和标准成长!$AH329+养成规划和标准成长!G$5*养成规划和标准成长!$AD329+(养成规划和标准成长!G$12+养成规划和标准成长!G$13)*养成规划和标准成长!$Z329+养成规划和标准成长!G$14*养成规划和标准成长!$AA329*养成规划和标准成长!$AC329+养成规划和标准成长!G$17*10*养成规划和标准成长!$AE329+养成规划和标准成长!G$18*10*养成规划和标准成长!$AF329+养成规划和标准成长!G$19*养成规划和标准成长!$AG329,0)</f>
        <v>1644</v>
      </c>
      <c r="BL83" s="9">
        <f>ROUND(属性投放!G$4+养成规划和标准成长!H$3*养成规划和标准成长!$AA329*养成规划和标准成长!$AB329+养成规划和标准成长!H$4*养成规划和标准成长!$AH329+养成规划和标准成长!H$5*养成规划和标准成长!$AD329+(养成规划和标准成长!H$12+养成规划和标准成长!H$13)*养成规划和标准成长!$Z329+养成规划和标准成长!H$14*养成规划和标准成长!$AA329*养成规划和标准成长!$AC329+养成规划和标准成长!H$17*10*养成规划和标准成长!$AE329+养成规划和标准成长!H$18*10*养成规划和标准成长!$AF329+养成规划和标准成长!H$19*养成规划和标准成长!$AG329,0)</f>
        <v>834</v>
      </c>
      <c r="BM83" s="9">
        <f>ROUND(属性投放!H$4+养成规划和标准成长!I$3*养成规划和标准成长!$AA329*养成规划和标准成长!$AB329+养成规划和标准成长!I$4*养成规划和标准成长!$AH329+养成规划和标准成长!I$5*养成规划和标准成长!$AD329+(养成规划和标准成长!I$12+养成规划和标准成长!I$13)*养成规划和标准成长!$Z329+养成规划和标准成长!I$14*养成规划和标准成长!$AA329*养成规划和标准成长!$AC329+养成规划和标准成长!I$17*10*养成规划和标准成长!$AE329+养成规划和标准成长!I$18*10*养成规划和标准成长!$AF329+养成规划和标准成长!I$19*养成规划和标准成长!$AG329,0)</f>
        <v>1220</v>
      </c>
      <c r="BN83" s="9">
        <f>ROUND(属性投放!I$4+养成规划和标准成长!J$3*养成规划和标准成长!$AA329*养成规划和标准成长!$AB329+养成规划和标准成长!J$4*养成规划和标准成长!$AH329+养成规划和标准成长!J$5*养成规划和标准成长!$AD329+(养成规划和标准成长!J$12+养成规划和标准成长!J$13)*养成规划和标准成长!$Z329+养成规划和标准成长!J$14*养成规划和标准成长!$AA329*养成规划和标准成长!$AC329+养成规划和标准成长!J$17*10*养成规划和标准成长!$AE329+养成规划和标准成长!J$18*10*养成规划和标准成长!$AF329+养成规划和标准成长!J$19*养成规划和标准成长!$AG329,0)</f>
        <v>912</v>
      </c>
      <c r="BO83" s="9">
        <f>ROUND(属性投放!J$4+养成规划和标准成长!K$3*养成规划和标准成长!$AA329*养成规划和标准成长!$AB329+养成规划和标准成长!K$4*养成规划和标准成长!$AH329+养成规划和标准成长!K$5*养成规划和标准成长!$AD329+(养成规划和标准成长!K$12+养成规划和标准成长!K$13)*养成规划和标准成长!$Z329+养成规划和标准成长!K$14*养成规划和标准成长!$AA329*养成规划和标准成长!$AC329+养成规划和标准成长!K$17*10*养成规划和标准成长!$AE329+养成规划和标准成长!K$18*10*养成规划和标准成长!$AF329+养成规划和标准成长!K$19*养成规划和标准成长!$AG329,0)</f>
        <v>618</v>
      </c>
      <c r="BP83" s="9">
        <f>ROUND(属性投放!K$4+养成规划和标准成长!L$3*养成规划和标准成长!$AA329*养成规划和标准成长!$AB329+养成规划和标准成长!L$4*养成规划和标准成长!$AH329+养成规划和标准成长!L$5*养成规划和标准成长!$AD329+(养成规划和标准成长!L$12+养成规划和标准成长!L$13)*养成规划和标准成长!$Z329+养成规划和标准成长!L$14*养成规划和标准成长!$AA329*养成规划和标准成长!$AC329+养成规划和标准成长!L$17*10*养成规划和标准成长!$AE329+养成规划和标准成长!L$18*10*养成规划和标准成长!$AF329+养成规划和标准成长!L$19*养成规划和标准成长!$AG329,0)</f>
        <v>436</v>
      </c>
      <c r="BQ83" s="9">
        <f>ROUND(属性投放!L$4+养成规划和标准成长!M$3*养成规划和标准成长!$AA329*养成规划和标准成长!$AB329+养成规划和标准成长!M$4*养成规划和标准成长!$AH329+养成规划和标准成长!M$5*养成规划和标准成长!$AD329+(养成规划和标准成长!M$12+养成规划和标准成长!M$13)*养成规划和标准成长!$Z329+养成规划和标准成长!M$14*养成规划和标准成长!$AA329*养成规划和标准成长!$AC329+养成规划和标准成长!M$17*10*养成规划和标准成长!$AE329+养成规划和标准成长!M$18*10*养成规划和标准成长!$AF329+养成规划和标准成长!M$19*养成规划和标准成长!$AG329,0)</f>
        <v>873</v>
      </c>
      <c r="BR83" s="9">
        <f>ROUND(属性投放!M$4+养成规划和标准成长!N$3*养成规划和标准成长!$AA329*养成规划和标准成长!$AB329+养成规划和标准成长!N$4*养成规划和标准成长!$AH329+养成规划和标准成长!N$5*养成规划和标准成长!$AD329+(养成规划和标准成长!N$12+养成规划和标准成长!N$13)*养成规划和标准成长!$Z329+养成规划和标准成长!N$14*养成规划和标准成长!$AA329*养成规划和标准成长!$AC329+养成规划和标准成长!N$17*10*养成规划和标准成长!$AE329+养成规划和标准成长!N$18*10*养成规划和标准成长!$AF329+养成规划和标准成长!N$19*养成规划和标准成长!$AG329,0)</f>
        <v>891</v>
      </c>
      <c r="BS83" s="9">
        <f>VLOOKUP(养成规划和标准成长!$AJ329,阵法、技能和修炼!$C$20:$N$40,COLUMNS(阵法、技能和修炼!$C$20:G$40),0)</f>
        <v>428</v>
      </c>
      <c r="BT83" s="9">
        <f>VLOOKUP(养成规划和标准成长!$AJ329,阵法、技能和修炼!$C$20:$N$40,COLUMNS(阵法、技能和修炼!$C$20:H$40),0)</f>
        <v>305</v>
      </c>
      <c r="BU83" s="9">
        <f>VLOOKUP(养成规划和标准成长!$AJ329,阵法、技能和修炼!$C$20:$N$40,COLUMNS(阵法、技能和修炼!$C$20:I$40),0)</f>
        <v>428</v>
      </c>
      <c r="BV83" s="9">
        <f>VLOOKUP(养成规划和标准成长!$AJ329,阵法、技能和修炼!$C$20:$N$40,COLUMNS(阵法、技能和修炼!$C$20:J$40),0)</f>
        <v>305</v>
      </c>
      <c r="BW83" s="9">
        <f>VLOOKUP(养成规划和标准成长!$AJ329,阵法、技能和修炼!$C$20:$N$40,COLUMNS(阵法、技能和修炼!$C$20:K$40),0)</f>
        <v>90</v>
      </c>
      <c r="BX83" s="9">
        <f>VLOOKUP(养成规划和标准成长!$AJ329,阵法、技能和修炼!$C$20:$N$40,COLUMNS(阵法、技能和修炼!$C$20:L$40),0)</f>
        <v>90</v>
      </c>
      <c r="BY83" s="9">
        <f>VLOOKUP(养成规划和标准成长!$AJ329,阵法、技能和修炼!$C$20:$N$40,COLUMNS(阵法、技能和修炼!$C$20:M$40),0)</f>
        <v>108.0000000000001</v>
      </c>
      <c r="BZ83" s="9">
        <f>VLOOKUP(养成规划和标准成长!$AJ329,阵法、技能和修炼!$C$20:$N$40,COLUMNS(阵法、技能和修炼!$C$20:N$40),0)</f>
        <v>108.0000000000001</v>
      </c>
    </row>
    <row r="84" spans="1:78">
      <c r="A84" s="1">
        <v>81</v>
      </c>
      <c r="B84" s="9">
        <f>ROUND(属性投放!D$4+养成规划和标准成长!E$3*养成规划和标准成长!$O177*养成规划和标准成长!$P177+养成规划和标准成长!E$4*养成规划和标准成长!$V177+养成规划和标准成长!E$5*养成规划和标准成长!$R177+(养成规划和标准成长!E$12+养成规划和标准成长!E$13)*养成规划和标准成长!$N177+养成规划和标准成长!E$14*养成规划和标准成长!$O177*养成规划和标准成长!$Q177+养成规划和标准成长!E$17*10*养成规划和标准成长!$S177+养成规划和标准成长!E$18*10*养成规划和标准成长!$T177+养成规划和标准成长!E$19*养成规划和标准成长!$U177,0)</f>
        <v>3421</v>
      </c>
      <c r="C84" s="9">
        <f>ROUND(属性投放!E$4+养成规划和标准成长!F$3*养成规划和标准成长!$O177*养成规划和标准成长!$P177+养成规划和标准成长!F$4*养成规划和标准成长!$V177+养成规划和标准成长!F$5*养成规划和标准成长!$R177+(养成规划和标准成长!F$12+养成规划和标准成长!F$13)*养成规划和标准成长!$N177+养成规划和标准成长!F$14*养成规划和标准成长!$O177*养成规划和标准成长!$Q177+养成规划和标准成长!F$17*10*养成规划和标准成长!$S177+养成规划和标准成长!F$18*10*养成规划和标准成长!$T177+养成规划和标准成长!F$19*养成规划和标准成长!$U177,0)</f>
        <v>3451</v>
      </c>
      <c r="D84" s="9">
        <f>ROUND(属性投放!F$4+养成规划和标准成长!G$3*养成规划和标准成长!$O177*养成规划和标准成长!$P177+养成规划和标准成长!G$4*养成规划和标准成长!$V177+养成规划和标准成长!G$5*养成规划和标准成长!$R177+(养成规划和标准成长!G$12+养成规划和标准成长!G$13)*养成规划和标准成长!$N177+养成规划和标准成长!G$14*养成规划和标准成长!$O177*养成规划和标准成长!$Q177+养成规划和标准成长!G$17*10*养成规划和标准成长!$S177+养成规划和标准成长!G$18*10*养成规划和标准成长!$T177+养成规划和标准成长!G$19*养成规划和标准成长!$U177,0)</f>
        <v>1279</v>
      </c>
      <c r="E84" s="9">
        <f>ROUND(属性投放!G$4+养成规划和标准成长!H$3*养成规划和标准成长!$O177*养成规划和标准成长!$P177+养成规划和标准成长!H$4*养成规划和标准成长!$V177+养成规划和标准成长!H$5*养成规划和标准成长!$R177+(养成规划和标准成长!H$12+养成规划和标准成长!H$13)*养成规划和标准成长!$N177+养成规划和标准成长!H$14*养成规划和标准成长!$O177*养成规划和标准成长!$Q177+养成规划和标准成长!H$17*10*养成规划和标准成长!$S177+养成规划和标准成长!H$18*10*养成规划和标准成长!$T177+养成规划和标准成长!H$19*养成规划和标准成长!$U177,0)</f>
        <v>566</v>
      </c>
      <c r="F84" s="9">
        <f>ROUND(属性投放!H$4+养成规划和标准成长!I$3*养成规划和标准成长!$O177*养成规划和标准成长!$P177+养成规划和标准成长!I$4*养成规划和标准成长!$V177+养成规划和标准成长!I$5*养成规划和标准成长!$R177+(养成规划和标准成长!I$12+养成规划和标准成长!I$13)*养成规划和标准成长!$N177+养成规划和标准成长!I$14*养成规划和标准成长!$O177*养成规划和标准成长!$Q177+养成规划和标准成长!I$17*10*养成规划和标准成长!$S177+养成规划和标准成长!I$18*10*养成规划和标准成长!$T177+养成规划和标准成长!I$19*养成规划和标准成长!$U177,0)</f>
        <v>971</v>
      </c>
      <c r="G84" s="9">
        <f>ROUND(属性投放!I$4+养成规划和标准成长!J$3*养成规划和标准成长!$O177*养成规划和标准成长!$P177+养成规划和标准成长!J$4*养成规划和标准成长!$V177+养成规划和标准成长!J$5*养成规划和标准成长!$R177+(养成规划和标准成长!J$12+养成规划和标准成长!J$13)*养成规划和标准成长!$N177+养成规划和标准成长!J$14*养成规划和标准成长!$O177*养成规划和标准成长!$Q177+养成规划和标准成长!J$17*10*养成规划和标准成长!$S177+养成规划和标准成长!J$18*10*养成规划和标准成长!$T177+养成规划和标准成长!J$19*养成规划和标准成长!$U177,0)</f>
        <v>696</v>
      </c>
      <c r="H84" s="9">
        <f>ROUND(属性投放!J$4+养成规划和标准成长!K$3*养成规划和标准成长!$O177*养成规划和标准成长!$P177+养成规划和标准成长!K$4*养成规划和标准成长!$V177+养成规划和标准成长!K$5*养成规划和标准成长!$R177+(养成规划和标准成长!K$12+养成规划和标准成长!K$13)*养成规划和标准成长!$N177+养成规划和标准成长!K$14*养成规划和标准成长!$O177*养成规划和标准成长!$Q177+养成规划和标准成长!K$17*10*养成规划和标准成长!$S177+养成规划和标准成长!K$18*10*养成规划和标准成长!$T177+养成规划和标准成长!K$19*养成规划和标准成长!$U177,0)</f>
        <v>476</v>
      </c>
      <c r="I84" s="9">
        <f>ROUND(属性投放!K$4+养成规划和标准成长!L$3*养成规划和标准成长!$O177*养成规划和标准成长!$P177+养成规划和标准成长!L$4*养成规划和标准成长!$V177+养成规划和标准成长!L$5*养成规划和标准成长!$R177+(养成规划和标准成长!L$12+养成规划和标准成长!L$13)*养成规划和标准成长!$N177+养成规划和标准成长!L$14*养成规划和标准成长!$O177*养成规划和标准成长!$Q177+养成规划和标准成长!L$17*10*养成规划和标准成长!$S177+养成规划和标准成长!L$18*10*养成规划和标准成长!$T177+养成规划和标准成长!L$19*养成规划和标准成长!$U177,0)</f>
        <v>260</v>
      </c>
      <c r="J84" s="9">
        <f>ROUND(属性投放!L$4+养成规划和标准成长!M$3*养成规划和标准成长!$O177*养成规划和标准成长!$P177+养成规划和标准成长!M$4*养成规划和标准成长!$V177+养成规划和标准成长!M$5*养成规划和标准成长!$R177+(养成规划和标准成长!M$12+养成规划和标准成长!M$13)*养成规划和标准成长!$N177+养成规划和标准成长!M$14*养成规划和标准成长!$O177*养成规划和标准成长!$Q177+养成规划和标准成长!M$17*10*养成规划和标准成长!$S177+养成规划和标准成长!M$18*10*养成规划和标准成长!$T177+养成规划和标准成长!M$19*养成规划和标准成长!$U177,0)</f>
        <v>837</v>
      </c>
      <c r="K84" s="9">
        <f>ROUND(属性投放!M$4+养成规划和标准成长!N$3*养成规划和标准成长!$O177*养成规划和标准成长!$P177+养成规划和标准成长!N$4*养成规划和标准成长!$V177+养成规划和标准成长!N$5*养成规划和标准成长!$R177+(养成规划和标准成长!N$12+养成规划和标准成长!N$13)*养成规划和标准成长!$N177+养成规划和标准成长!N$14*养成规划和标准成长!$O177*养成规划和标准成长!$Q177+养成规划和标准成长!N$17*10*养成规划和标准成长!$S177+养成规划和标准成长!N$18*10*养成规划和标准成长!$T177+养成规划和标准成长!N$19*养成规划和标准成长!$U177,0)</f>
        <v>846</v>
      </c>
      <c r="L84" s="9">
        <f>VLOOKUP(养成规划和标准成长!$X177,阵法、技能和修炼!$C$20:$N$40,COLUMNS(阵法、技能和修炼!$C$20:G$40),0)</f>
        <v>294</v>
      </c>
      <c r="M84" s="9">
        <f>VLOOKUP(养成规划和标准成长!$X177,阵法、技能和修炼!$C$20:$N$40,COLUMNS(阵法、技能和修炼!$C$20:H$40),0)</f>
        <v>231</v>
      </c>
      <c r="N84" s="9">
        <f>VLOOKUP(养成规划和标准成长!$X177,阵法、技能和修炼!$C$20:$N$40,COLUMNS(阵法、技能和修炼!$C$20:I$40),0)</f>
        <v>294</v>
      </c>
      <c r="O84" s="9">
        <f>VLOOKUP(养成规划和标准成长!$X177,阵法、技能和修炼!$C$20:$N$40,COLUMNS(阵法、技能和修炼!$C$20:J$40),0)</f>
        <v>231</v>
      </c>
      <c r="P84" s="9">
        <f>VLOOKUP(养成规划和标准成长!$X177,阵法、技能和修炼!$C$20:$N$40,COLUMNS(阵法、技能和修炼!$C$20:K$40),0)</f>
        <v>65</v>
      </c>
      <c r="Q84" s="9">
        <f>VLOOKUP(养成规划和标准成长!$X177,阵法、技能和修炼!$C$20:$N$40,COLUMNS(阵法、技能和修炼!$C$20:L$40),0)</f>
        <v>65</v>
      </c>
      <c r="R84" s="9">
        <f>VLOOKUP(养成规划和标准成长!$X177,阵法、技能和修炼!$C$20:$N$40,COLUMNS(阵法、技能和修炼!$C$20:M$40),0)</f>
        <v>78.000000000000071</v>
      </c>
      <c r="S84" s="9">
        <f>VLOOKUP(养成规划和标准成长!$X177,阵法、技能和修炼!$C$20:$N$40,COLUMNS(阵法、技能和修炼!$C$20:N$40),0)</f>
        <v>78.000000000000071</v>
      </c>
      <c r="T84" s="1">
        <v>81</v>
      </c>
      <c r="U84" s="9">
        <f>ROUND(属性投放!D$4+养成规划和标准成长!E$3*养成规划和标准成长!$C330*养成规划和标准成长!$D330+养成规划和标准成长!E$4*养成规划和标准成长!$J330+养成规划和标准成长!E$5*养成规划和标准成长!$F330+(养成规划和标准成长!E$12+养成规划和标准成长!E$13)*养成规划和标准成长!$B330+养成规划和标准成长!E$14*养成规划和标准成长!$C330*养成规划和标准成长!$E330+养成规划和标准成长!E$17*10*养成规划和标准成长!$G330+养成规划和标准成长!E$18*10*养成规划和标准成长!$H330+养成规划和标准成长!E$19*养成规划和标准成长!$I330,0)</f>
        <v>3810</v>
      </c>
      <c r="V84" s="9">
        <f>ROUND(属性投放!E$4+养成规划和标准成长!F$3*养成规划和标准成长!$C330*养成规划和标准成长!$D330+养成规划和标准成长!F$4*养成规划和标准成长!$J330+养成规划和标准成长!F$5*养成规划和标准成长!$F330+(养成规划和标准成长!F$12+养成规划和标准成长!F$13)*养成规划和标准成长!$B330+养成规划和标准成长!F$14*养成规划和标准成长!$C330*养成规划和标准成长!$E330+养成规划和标准成长!F$17*10*养成规划和标准成长!$G330+养成规划和标准成长!F$18*10*养成规划和标准成长!$H330+养成规划和标准成长!F$19*养成规划和标准成长!$I330,0)</f>
        <v>3678</v>
      </c>
      <c r="W84" s="9">
        <f>ROUND(属性投放!F$4+养成规划和标准成长!G$3*养成规划和标准成长!$C330*养成规划和标准成长!$D330+养成规划和标准成长!G$4*养成规划和标准成长!$J330+养成规划和标准成长!G$5*养成规划和标准成长!$F330+(养成规划和标准成长!G$12+养成规划和标准成长!G$13)*养成规划和标准成长!$B330+养成规划和标准成长!G$14*养成规划和标准成长!$C330*养成规划和标准成长!$E330+养成规划和标准成长!G$17*10*养成规划和标准成长!$G330+养成规划和标准成长!G$18*10*养成规划和标准成长!$H330+养成规划和标准成长!G$19*养成规划和标准成长!$I330,0)</f>
        <v>1389</v>
      </c>
      <c r="X84" s="9">
        <f>ROUND(属性投放!G$4+养成规划和标准成长!H$3*养成规划和标准成长!$C330*养成规划和标准成长!$D330+养成规划和标准成长!H$4*养成规划和标准成长!$J330+养成规划和标准成长!H$5*养成规划和标准成长!$F330+(养成规划和标准成长!H$12+养成规划和标准成长!H$13)*养成规划和标准成长!$B330+养成规划和标准成长!H$14*养成规划和标准成长!$C330*养成规划和标准成长!$E330+养成规划和标准成长!H$17*10*养成规划和标准成长!$G330+养成规划和标准成长!H$18*10*养成规划和标准成长!$H330+养成规划和标准成长!H$19*养成规划和标准成长!$I330,0)</f>
        <v>642</v>
      </c>
      <c r="Y84" s="9">
        <f>ROUND(属性投放!H$4+养成规划和标准成长!I$3*养成规划和标准成长!$C330*养成规划和标准成长!$D330+养成规划和标准成长!I$4*养成规划和标准成长!$J330+养成规划和标准成长!I$5*养成规划和标准成长!$F330+(养成规划和标准成长!I$12+养成规划和标准成长!I$13)*养成规划和标准成长!$B330+养成规划和标准成长!I$14*养成规划和标准成长!$C330*养成规划和标准成长!$E330+养成规划和标准成长!I$17*10*养成规划和标准成长!$G330+养成规划和标准成长!I$18*10*养成规划和标准成长!$H330+养成规划和标准成长!I$19*养成规划和标准成长!$I330,0)</f>
        <v>1041</v>
      </c>
      <c r="Z84" s="9">
        <f>ROUND(属性投放!I$4+养成规划和标准成长!J$3*养成规划和标准成长!$C330*养成规划和标准成长!$D330+养成规划和标准成长!J$4*养成规划和标准成长!$J330+养成规划和标准成长!J$5*养成规划和标准成长!$F330+(养成规划和标准成长!J$12+养成规划和标准成长!J$13)*养成规划和标准成长!$B330+养成规划和标准成长!J$14*养成规划和标准成长!$C330*养成规划和标准成长!$E330+养成规划和标准成长!J$17*10*养成规划和标准成长!$G330+养成规划和标准成长!J$18*10*养成规划和标准成长!$H330+养成规划和标准成长!J$19*养成规划和标准成长!$I330,0)</f>
        <v>755</v>
      </c>
      <c r="AA84" s="9">
        <f>ROUND(属性投放!J$4+养成规划和标准成长!K$3*养成规划和标准成长!$C330*养成规划和标准成长!$D330+养成规划和标准成长!K$4*养成规划和标准成长!$J330+养成规划和标准成长!K$5*养成规划和标准成长!$F330+(养成规划和标准成长!K$12+养成规划和标准成长!K$13)*养成规划和标准成长!$B330+养成规划和标准成长!K$14*养成规划和标准成长!$C330*养成规划和标准成长!$E330+养成规划和标准成长!K$17*10*养成规划和标准成长!$G330+养成规划和标准成长!K$18*10*养成规划和标准成长!$H330+养成规划和标准成长!K$19*养成规划和标准成长!$I330,0)</f>
        <v>520</v>
      </c>
      <c r="AB84" s="9">
        <f>ROUND(属性投放!K$4+养成规划和标准成长!L$3*养成规划和标准成长!$C330*养成规划和标准成长!$D330+养成规划和标准成长!L$4*养成规划和标准成长!$J330+养成规划和标准成长!L$5*养成规划和标准成长!$F330+(养成规划和标准成长!L$12+养成规划和标准成长!L$13)*养成规划和标准成长!$B330+养成规划和标准成长!L$14*养成规划和标准成长!$C330*养成规划和标准成长!$E330+养成规划和标准成长!L$17*10*养成规划和标准成长!$G330+养成规划和标准成长!L$18*10*养成规划和标准成长!$H330+养成规划和标准成长!L$19*养成规划和标准成长!$I330,0)</f>
        <v>313</v>
      </c>
      <c r="AC84" s="9">
        <f>ROUND(属性投放!L$4+养成规划和标准成长!M$3*养成规划和标准成长!$C330*养成规划和标准成长!$D330+养成规划和标准成长!M$4*养成规划和标准成长!$J330+养成规划和标准成长!M$5*养成规划和标准成长!$F330+(养成规划和标准成长!M$12+养成规划和标准成长!M$13)*养成规划和标准成长!$B330+养成规划和标准成长!M$14*养成规划和标准成长!$C330*养成规划和标准成长!$E330+养成规划和标准成长!M$17*10*养成规划和标准成长!$G330+养成规划和标准成长!M$18*10*养成规划和标准成长!$H330+养成规划和标准成长!M$19*养成规划和标准成长!$I330,0)</f>
        <v>848</v>
      </c>
      <c r="AD84" s="9">
        <f>ROUND(属性投放!M$4+养成规划和标准成长!N$3*养成规划和标准成长!$C330*养成规划和标准成长!$D330+养成规划和标准成长!N$4*养成规划和标准成长!$J330+养成规划和标准成长!N$5*养成规划和标准成长!$F330+(养成规划和标准成长!N$12+养成规划和标准成长!N$13)*养成规划和标准成长!$B330+养成规划和标准成长!N$14*养成规划和标准成长!$C330*养成规划和标准成长!$E330+养成规划和标准成长!N$17*10*养成规划和标准成长!$G330+养成规划和标准成长!N$18*10*养成规划和标准成长!$H330+养成规划和标准成长!N$19*养成规划和标准成长!$I330,0)</f>
        <v>860</v>
      </c>
      <c r="AE84" s="9">
        <f>VLOOKUP(养成规划和标准成长!$L330,阵法、技能和修炼!$C$20:$N$40,COLUMNS(阵法、技能和修炼!$C$20:G$40),0)</f>
        <v>319</v>
      </c>
      <c r="AF84" s="9">
        <f>VLOOKUP(养成规划和标准成长!$L330,阵法、技能和修炼!$C$20:$N$40,COLUMNS(阵法、技能和修炼!$C$20:H$40),0)</f>
        <v>246</v>
      </c>
      <c r="AG84" s="9">
        <f>VLOOKUP(养成规划和标准成长!$L330,阵法、技能和修炼!$C$20:$N$40,COLUMNS(阵法、技能和修炼!$C$20:I$40),0)</f>
        <v>319</v>
      </c>
      <c r="AH84" s="9">
        <f>VLOOKUP(养成规划和标准成长!$L330,阵法、技能和修炼!$C$20:$N$40,COLUMNS(阵法、技能和修炼!$C$20:J$40),0)</f>
        <v>246</v>
      </c>
      <c r="AI84" s="9">
        <f>VLOOKUP(养成规划和标准成长!$L330,阵法、技能和修炼!$C$20:$N$40,COLUMNS(阵法、技能和修炼!$C$20:K$40),0)</f>
        <v>70</v>
      </c>
      <c r="AJ84" s="9">
        <f>VLOOKUP(养成规划和标准成长!$L330,阵法、技能和修炼!$C$20:$N$40,COLUMNS(阵法、技能和修炼!$C$20:L$40),0)</f>
        <v>70</v>
      </c>
      <c r="AK84" s="9">
        <f>VLOOKUP(养成规划和标准成长!$L330,阵法、技能和修炼!$C$20:$N$40,COLUMNS(阵法、技能和修炼!$C$20:M$40),0)</f>
        <v>84.000000000000071</v>
      </c>
      <c r="AL84" s="9">
        <f>VLOOKUP(养成规划和标准成长!$L330,阵法、技能和修炼!$C$20:$N$40,COLUMNS(阵法、技能和修炼!$C$20:N$40),0)</f>
        <v>84.000000000000071</v>
      </c>
      <c r="AN84" s="1">
        <v>81</v>
      </c>
      <c r="AO84" s="9">
        <f>ROUND(属性投放!D$4+养成规划和标准成长!E$3*养成规划和标准成长!$O330*养成规划和标准成长!$P330+养成规划和标准成长!E$4*养成规划和标准成长!$V330+养成规划和标准成长!E$5*养成规划和标准成长!$R330+(养成规划和标准成长!E$12+养成规划和标准成长!E$13)*养成规划和标准成长!$N330+养成规划和标准成长!E$14*养成规划和标准成长!$O330*养成规划和标准成长!$Q330+养成规划和标准成长!E$17*10*养成规划和标准成长!$S330+养成规划和标准成长!E$18*10*养成规划和标准成长!$T330+养成规划和标准成长!E$19*养成规划和标准成长!$U330,0)</f>
        <v>4360</v>
      </c>
      <c r="AP84" s="9">
        <f>ROUND(属性投放!E$4+养成规划和标准成长!F$3*养成规划和标准成长!$O330*养成规划和标准成长!$P330+养成规划和标准成长!F$4*养成规划和标准成长!$V330+养成规划和标准成长!F$5*养成规划和标准成长!$R330+(养成规划和标准成长!F$12+养成规划和标准成长!F$13)*养成规划和标准成长!$N330+养成规划和标准成长!F$14*养成规划和标准成长!$O330*养成规划和标准成长!$Q330+养成规划和标准成长!F$17*10*养成规划和标准成长!$S330+养成规划和标准成长!F$18*10*养成规划和标准成长!$T330+养成规划和标准成长!F$19*养成规划和标准成长!$U330,0)</f>
        <v>3904</v>
      </c>
      <c r="AQ84" s="9">
        <f>ROUND(属性投放!F$4+养成规划和标准成长!G$3*养成规划和标准成长!$O330*养成规划和标准成长!$P330+养成规划和标准成长!G$4*养成规划和标准成长!$V330+养成规划和标准成长!G$5*养成规划和标准成长!$R330+(养成规划和标准成长!G$12+养成规划和标准成长!G$13)*养成规划和标准成长!$N330+养成规划和标准成长!G$14*养成规划和标准成长!$O330*养成规划和标准成长!$Q330+养成规划和标准成长!G$17*10*养成规划和标准成长!$S330+养成规划和标准成长!G$18*10*养成规划和标准成长!$T330+养成规划和标准成长!G$19*养成规划和标准成长!$U330,0)</f>
        <v>1532</v>
      </c>
      <c r="AR84" s="9">
        <f>ROUND(属性投放!G$4+养成规划和标准成长!H$3*养成规划和标准成长!$O330*养成规划和标准成长!$P330+养成规划和标准成长!H$4*养成规划和标准成长!$V330+养成规划和标准成长!H$5*养成规划和标准成长!$R330+(养成规划和标准成长!H$12+养成规划和标准成长!H$13)*养成规划和标准成长!$N330+养成规划和标准成长!H$14*养成规划和标准成长!$O330*养成规划和标准成长!$Q330+养成规划和标准成长!H$17*10*养成规划和标准成长!$S330+养成规划和标准成长!H$18*10*养成规划和标准成长!$T330+养成规划和标准成长!H$19*养成规划和标准成长!$U330,0)</f>
        <v>750</v>
      </c>
      <c r="AS84" s="9">
        <f>ROUND(属性投放!H$4+养成规划和标准成长!I$3*养成规划和标准成长!$O330*养成规划和标准成长!$P330+养成规划和标准成长!I$4*养成规划和标准成长!$V330+养成规划和标准成长!I$5*养成规划和标准成长!$R330+(养成规划和标准成长!I$12+养成规划和标准成长!I$13)*养成规划和标准成长!$N330+养成规划和标准成长!I$14*养成规划和标准成长!$O330*养成规划和标准成长!$Q330+养成规划和标准成长!I$17*10*养成规划和标准成长!$S330+养成规划和标准成长!I$18*10*养成规划和标准成长!$T330+养成规划和标准成长!I$19*养成规划和标准成长!$U330,0)</f>
        <v>1144</v>
      </c>
      <c r="AT84" s="9">
        <f>ROUND(属性投放!I$4+养成规划和标准成长!J$3*养成规划和标准成长!$O330*养成规划和标准成长!$P330+养成规划和标准成长!J$4*养成规划和标准成长!$V330+养成规划和标准成长!J$5*养成规划和标准成长!$R330+(养成规划和标准成长!J$12+养成规划和标准成长!J$13)*养成规划和标准成长!$N330+养成规划和标准成长!J$14*养成规划和标准成长!$O330*养成规划和标准成长!$Q330+养成规划和标准成长!J$17*10*养成规划和标准成长!$S330+养成规划和标准成长!J$18*10*养成规划和标准成长!$T330+养成规划和标准成长!J$19*养成规划和标准成长!$U330,0)</f>
        <v>846</v>
      </c>
      <c r="AU84" s="9">
        <f>ROUND(属性投放!J$4+养成规划和标准成长!K$3*养成规划和标准成长!$O330*养成规划和标准成长!$P330+养成规划和标准成长!K$4*养成规划和标准成长!$V330+养成规划和标准成长!K$5*养成规划和标准成长!$R330+(养成规划和标准成长!K$12+养成规划和标准成长!K$13)*养成规划和标准成长!$N330+养成规划和标准成长!K$14*养成规划和标准成长!$O330*养成规划和标准成长!$Q330+养成规划和标准成长!K$17*10*养成规划和标准成长!$S330+养成规划和标准成长!K$18*10*养成规划和标准成长!$T330+养成规划和标准成长!K$19*养成规划和标准成长!$U330,0)</f>
        <v>579</v>
      </c>
      <c r="AV84" s="9">
        <f>ROUND(属性投放!K$4+养成规划和标准成长!L$3*养成规划和标准成长!$O330*养成规划和标准成长!$P330+养成规划和标准成长!L$4*养成规划和标准成长!$V330+养成规划和标准成长!L$5*养成规划和标准成长!$R330+(养成规划和标准成长!L$12+养成规划和标准成长!L$13)*养成规划和标准成长!$N330+养成规划和标准成长!L$14*养成规划和标准成长!$O330*养成规划和标准成长!$Q330+养成规划和标准成长!L$17*10*养成规划和标准成长!$S330+养成规划和标准成长!L$18*10*养成规划和标准成长!$T330+养成规划和标准成长!L$19*养成规划和标准成长!$U330,0)</f>
        <v>382</v>
      </c>
      <c r="AW84" s="9">
        <f>ROUND(属性投放!L$4+养成规划和标准成长!M$3*养成规划和标准成长!$O330*养成规划和标准成长!$P330+养成规划和标准成长!M$4*养成规划和标准成长!$V330+养成规划和标准成长!M$5*养成规划和标准成长!$R330+(养成规划和标准成长!M$12+养成规划和标准成长!M$13)*养成规划和标准成长!$N330+养成规划和标准成长!M$14*养成规划和标准成长!$O330*养成规划和标准成长!$Q330+养成规划和标准成长!M$17*10*养成规划和标准成长!$S330+养成规划和标准成长!M$18*10*养成规划和标准成长!$T330+养成规划和标准成长!M$19*养成规划和标准成长!$U330,0)</f>
        <v>868</v>
      </c>
      <c r="AX84" s="9">
        <f>ROUND(属性投放!M$4+养成规划和标准成长!N$3*养成规划和标准成长!$O330*养成规划和标准成长!$P330+养成规划和标准成长!N$4*养成规划和标准成长!$V330+养成规划和标准成长!N$5*养成规划和标准成长!$R330+(养成规划和标准成长!N$12+养成规划和标准成长!N$13)*养成规划和标准成长!$N330+养成规划和标准成长!N$14*养成规划和标准成长!$O330*养成规划和标准成长!$Q330+养成规划和标准成长!N$17*10*养成规划和标准成长!$S330+养成规划和标准成长!N$18*10*养成规划和标准成长!$T330+养成规划和标准成长!N$19*养成规划和标准成长!$U330,0)</f>
        <v>885</v>
      </c>
      <c r="AY84" s="9">
        <f>VLOOKUP(养成规划和标准成长!$X330,阵法、技能和修炼!$C$20:$N$40,COLUMNS(阵法、技能和修炼!$C$20:G$40),0)</f>
        <v>373</v>
      </c>
      <c r="AZ84" s="9">
        <f>VLOOKUP(养成规划和标准成长!$X330,阵法、技能和修炼!$C$20:$N$40,COLUMNS(阵法、技能和修炼!$C$20:H$40),0)</f>
        <v>276</v>
      </c>
      <c r="BA84" s="9">
        <f>VLOOKUP(养成规划和标准成长!$X330,阵法、技能和修炼!$C$20:$N$40,COLUMNS(阵法、技能和修炼!$C$20:I$40),0)</f>
        <v>373</v>
      </c>
      <c r="BB84" s="9">
        <f>VLOOKUP(养成规划和标准成长!$X330,阵法、技能和修炼!$C$20:$N$40,COLUMNS(阵法、技能和修炼!$C$20:J$40),0)</f>
        <v>276</v>
      </c>
      <c r="BC84" s="9">
        <f>VLOOKUP(养成规划和标准成长!$X330,阵法、技能和修炼!$C$20:$N$40,COLUMNS(阵法、技能和修炼!$C$20:K$40),0)</f>
        <v>80</v>
      </c>
      <c r="BD84" s="9">
        <f>VLOOKUP(养成规划和标准成长!$X330,阵法、技能和修炼!$C$20:$N$40,COLUMNS(阵法、技能和修炼!$C$20:L$40),0)</f>
        <v>80</v>
      </c>
      <c r="BE84" s="9">
        <f>VLOOKUP(养成规划和标准成长!$X330,阵法、技能和修炼!$C$20:$N$40,COLUMNS(阵法、技能和修炼!$C$20:M$40),0)</f>
        <v>96.000000000000085</v>
      </c>
      <c r="BF84" s="9">
        <f>VLOOKUP(养成规划和标准成长!$X330,阵法、技能和修炼!$C$20:$N$40,COLUMNS(阵法、技能和修炼!$C$20:N$40),0)</f>
        <v>96.000000000000085</v>
      </c>
      <c r="BH84" s="1">
        <v>81</v>
      </c>
      <c r="BI84" s="9">
        <f>ROUND(属性投放!D$4+养成规划和标准成长!E$3*养成规划和标准成长!$AA330*养成规划和标准成长!$AB330+养成规划和标准成长!E$4*养成规划和标准成长!$AH330+养成规划和标准成长!E$5*养成规划和标准成长!$AD330+(养成规划和标准成长!E$12+养成规划和标准成长!E$13)*养成规划和标准成长!$Z330+养成规划和标准成长!E$14*养成规划和标准成长!$AA330*养成规划和标准成长!$AC330+养成规划和标准成长!E$17*10*养成规划和标准成长!$AE330+养成规划和标准成长!E$18*10*养成规划和标准成长!$AF330+养成规划和标准成长!E$19*养成规划和标准成长!$AG330,0)</f>
        <v>4822</v>
      </c>
      <c r="BJ84" s="9">
        <f>ROUND(属性投放!E$4+养成规划和标准成长!F$3*养成规划和标准成长!$AA330*养成规划和标准成长!$AB330+养成规划和标准成长!F$4*养成规划和标准成长!$AH330+养成规划和标准成长!F$5*养成规划和标准成长!$AD330+(养成规划和标准成长!F$12+养成规划和标准成长!F$13)*养成规划和标准成长!$Z330+养成规划和标准成长!F$14*养成规划和标准成长!$AA330*养成规划和标准成长!$AC330+养成规划和标准成长!F$17*10*养成规划和标准成长!$AE330+养成规划和标准成长!F$18*10*养成规划和标准成长!$AF330+养成规划和标准成长!F$19*养成规划和标准成长!$AG330,0)</f>
        <v>4091</v>
      </c>
      <c r="BK84" s="9">
        <f>ROUND(属性投放!F$4+养成规划和标准成长!G$3*养成规划和标准成长!$AA330*养成规划和标准成长!$AB330+养成规划和标准成长!G$4*养成规划和标准成长!$AH330+养成规划和标准成长!G$5*养成规划和标准成长!$AD330+(养成规划和标准成长!G$12+养成规划和标准成长!G$13)*养成规划和标准成长!$Z330+养成规划和标准成长!G$14*养成规划和标准成长!$AA330*养成规划和标准成长!$AC330+养成规划和标准成长!G$17*10*养成规划和标准成长!$AE330+养成规划和标准成长!G$18*10*养成规划和标准成长!$AF330+养成规划和标准成长!G$19*养成规划和标准成长!$AG330,0)</f>
        <v>1652</v>
      </c>
      <c r="BL84" s="9">
        <f>ROUND(属性投放!G$4+养成规划和标准成长!H$3*养成规划和标准成长!$AA330*养成规划和标准成长!$AB330+养成规划和标准成长!H$4*养成规划和标准成长!$AH330+养成规划和标准成长!H$5*养成规划和标准成长!$AD330+(养成规划和标准成长!H$12+养成规划和标准成长!H$13)*养成规划和标准成长!$Z330+养成规划和标准成长!H$14*养成规划和标准成长!$AA330*养成规划和标准成长!$AC330+养成规划和标准成长!H$17*10*养成规划和标准成长!$AE330+养成规划和标准成长!H$18*10*养成规划和标准成长!$AF330+养成规划和标准成长!H$19*养成规划和标准成长!$AG330,0)</f>
        <v>837</v>
      </c>
      <c r="BM84" s="9">
        <f>ROUND(属性投放!H$4+养成规划和标准成长!I$3*养成规划和标准成长!$AA330*养成规划和标准成长!$AB330+养成规划和标准成长!I$4*养成规划和标准成长!$AH330+养成规划和标准成长!I$5*养成规划和标准成长!$AD330+(养成规划和标准成长!I$12+养成规划和标准成长!I$13)*养成规划和标准成长!$Z330+养成规划和标准成长!I$14*养成规划和标准成长!$AA330*养成规划和标准成长!$AC330+养成规划和标准成长!I$17*10*养成规划和标准成长!$AE330+养成规划和标准成长!I$18*10*养成规划和标准成长!$AF330+养成规划和标准成长!I$19*养成规划和标准成长!$AG330,0)</f>
        <v>1228</v>
      </c>
      <c r="BN84" s="9">
        <f>ROUND(属性投放!I$4+养成规划和标准成长!J$3*养成规划和标准成长!$AA330*养成规划和标准成长!$AB330+养成规划和标准成长!J$4*养成规划和标准成长!$AH330+养成规划和标准成长!J$5*养成规划和标准成长!$AD330+(养成规划和标准成长!J$12+养成规划和标准成长!J$13)*养成规划和标准成长!$Z330+养成规划和标准成长!J$14*养成规划和标准成长!$AA330*养成规划和标准成长!$AC330+养成规划和标准成长!J$17*10*养成规划和标准成长!$AE330+养成规划和标准成长!J$18*10*养成规划和标准成长!$AF330+养成规划和标准成长!J$19*养成规划和标准成长!$AG330,0)</f>
        <v>918</v>
      </c>
      <c r="BO84" s="9">
        <f>ROUND(属性投放!J$4+养成规划和标准成长!K$3*养成规划和标准成长!$AA330*养成规划和标准成长!$AB330+养成规划和标准成长!K$4*养成规划和标准成长!$AH330+养成规划和标准成长!K$5*养成规划和标准成长!$AD330+(养成规划和标准成长!K$12+养成规划和标准成长!K$13)*养成规划和标准成长!$Z330+养成规划和标准成长!K$14*养成规划和标准成长!$AA330*养成规划和标准成长!$AC330+养成规划和标准成长!K$17*10*养成规划和标准成长!$AE330+养成规划和标准成长!K$18*10*养成规划和标准成长!$AF330+养成规划和标准成长!K$19*养成规划和标准成长!$AG330,0)</f>
        <v>622</v>
      </c>
      <c r="BP84" s="9">
        <f>ROUND(属性投放!K$4+养成规划和标准成长!L$3*养成规划和标准成长!$AA330*养成规划和标准成长!$AB330+养成规划和标准成长!L$4*养成规划和标准成长!$AH330+养成规划和标准成长!L$5*养成规划和标准成长!$AD330+(养成规划和标准成长!L$12+养成规划和标准成长!L$13)*养成规划和标准成长!$Z330+养成规划和标准成长!L$14*养成规划和标准成长!$AA330*养成规划和标准成长!$AC330+养成规划和标准成长!L$17*10*养成规划和标准成长!$AE330+养成规划和标准成长!L$18*10*养成规划和标准成长!$AF330+养成规划和标准成长!L$19*养成规划和标准成长!$AG330,0)</f>
        <v>436</v>
      </c>
      <c r="BQ84" s="9">
        <f>ROUND(属性投放!L$4+养成规划和标准成长!M$3*养成规划和标准成长!$AA330*养成规划和标准成长!$AB330+养成规划和标准成长!M$4*养成规划和标准成长!$AH330+养成规划和标准成长!M$5*养成规划和标准成长!$AD330+(养成规划和标准成长!M$12+养成规划和标准成长!M$13)*养成规划和标准成长!$Z330+养成规划和标准成长!M$14*养成规划和标准成长!$AA330*养成规划和标准成长!$AC330+养成规划和标准成长!M$17*10*养成规划和标准成长!$AE330+养成规划和标准成长!M$18*10*养成规划和标准成长!$AF330+养成规划和标准成长!M$19*养成规划和标准成长!$AG330,0)</f>
        <v>883</v>
      </c>
      <c r="BR84" s="9">
        <f>ROUND(属性投放!M$4+养成规划和标准成长!N$3*养成规划和标准成长!$AA330*养成规划和标准成长!$AB330+养成规划和标准成长!N$4*养成规划和标准成长!$AH330+养成规划和标准成长!N$5*养成规划和标准成长!$AD330+(养成规划和标准成长!N$12+养成规划和标准成长!N$13)*养成规划和标准成长!$Z330+养成规划和标准成长!N$14*养成规划和标准成长!$AA330*养成规划和标准成长!$AC330+养成规划和标准成长!N$17*10*养成规划和标准成长!$AE330+养成规划和标准成长!N$18*10*养成规划和标准成长!$AF330+养成规划和标准成长!N$19*养成规划和标准成长!$AG330,0)</f>
        <v>901</v>
      </c>
      <c r="BS84" s="9">
        <f>VLOOKUP(养成规划和标准成长!$AJ330,阵法、技能和修炼!$C$20:$N$40,COLUMNS(阵法、技能和修炼!$C$20:G$40),0)</f>
        <v>428</v>
      </c>
      <c r="BT84" s="9">
        <f>VLOOKUP(养成规划和标准成长!$AJ330,阵法、技能和修炼!$C$20:$N$40,COLUMNS(阵法、技能和修炼!$C$20:H$40),0)</f>
        <v>305</v>
      </c>
      <c r="BU84" s="9">
        <f>VLOOKUP(养成规划和标准成长!$AJ330,阵法、技能和修炼!$C$20:$N$40,COLUMNS(阵法、技能和修炼!$C$20:I$40),0)</f>
        <v>428</v>
      </c>
      <c r="BV84" s="9">
        <f>VLOOKUP(养成规划和标准成长!$AJ330,阵法、技能和修炼!$C$20:$N$40,COLUMNS(阵法、技能和修炼!$C$20:J$40),0)</f>
        <v>305</v>
      </c>
      <c r="BW84" s="9">
        <f>VLOOKUP(养成规划和标准成长!$AJ330,阵法、技能和修炼!$C$20:$N$40,COLUMNS(阵法、技能和修炼!$C$20:K$40),0)</f>
        <v>90</v>
      </c>
      <c r="BX84" s="9">
        <f>VLOOKUP(养成规划和标准成长!$AJ330,阵法、技能和修炼!$C$20:$N$40,COLUMNS(阵法、技能和修炼!$C$20:L$40),0)</f>
        <v>90</v>
      </c>
      <c r="BY84" s="9">
        <f>VLOOKUP(养成规划和标准成长!$AJ330,阵法、技能和修炼!$C$20:$N$40,COLUMNS(阵法、技能和修炼!$C$20:M$40),0)</f>
        <v>108.0000000000001</v>
      </c>
      <c r="BZ84" s="9">
        <f>VLOOKUP(养成规划和标准成长!$AJ330,阵法、技能和修炼!$C$20:$N$40,COLUMNS(阵法、技能和修炼!$C$20:N$40),0)</f>
        <v>108.0000000000001</v>
      </c>
    </row>
    <row r="85" spans="1:78">
      <c r="A85" s="1">
        <v>82</v>
      </c>
      <c r="B85" s="9">
        <f>ROUND(属性投放!D$4+养成规划和标准成长!E$3*养成规划和标准成长!$O178*养成规划和标准成长!$P178+养成规划和标准成长!E$4*养成规划和标准成长!$V178+养成规划和标准成长!E$5*养成规划和标准成长!$R178+(养成规划和标准成长!E$12+养成规划和标准成长!E$13)*养成规划和标准成长!$N178+养成规划和标准成长!E$14*养成规划和标准成长!$O178*养成规划和标准成长!$Q178+养成规划和标准成长!E$17*10*养成规划和标准成长!$S178+养成规划和标准成长!E$18*10*养成规划和标准成长!$T178+养成规划和标准成长!E$19*养成规划和标准成长!$U178,0)</f>
        <v>3444</v>
      </c>
      <c r="C85" s="9">
        <f>ROUND(属性投放!E$4+养成规划和标准成长!F$3*养成规划和标准成长!$O178*养成规划和标准成长!$P178+养成规划和标准成长!F$4*养成规划和标准成长!$V178+养成规划和标准成长!F$5*养成规划和标准成长!$R178+(养成规划和标准成长!F$12+养成规划和标准成长!F$13)*养成规划和标准成长!$N178+养成规划和标准成长!F$14*养成规划和标准成长!$O178*养成规划和标准成长!$Q178+养成规划和标准成长!F$17*10*养成规划和标准成长!$S178+养成规划和标准成长!F$18*10*养成规划和标准成长!$T178+养成规划和标准成长!F$19*养成规划和标准成长!$U178,0)</f>
        <v>3483</v>
      </c>
      <c r="D85" s="9">
        <f>ROUND(属性投放!F$4+养成规划和标准成长!G$3*养成规划和标准成长!$O178*养成规划和标准成长!$P178+养成规划和标准成长!G$4*养成规划和标准成长!$V178+养成规划和标准成长!G$5*养成规划和标准成长!$R178+(养成规划和标准成长!G$12+养成规划和标准成长!G$13)*养成规划和标准成长!$N178+养成规划和标准成长!G$14*养成规划和标准成长!$O178*养成规划和标准成长!$Q178+养成规划和标准成长!G$17*10*养成规划和标准成长!$S178+养成规划和标准成长!G$18*10*养成规划和标准成长!$T178+养成规划和标准成长!G$19*养成规划和标准成长!$U178,0)</f>
        <v>1286</v>
      </c>
      <c r="E85" s="9">
        <f>ROUND(属性投放!G$4+养成规划和标准成长!H$3*养成规划和标准成长!$O178*养成规划和标准成长!$P178+养成规划和标准成长!H$4*养成规划和标准成长!$V178+养成规划和标准成长!H$5*养成规划和标准成长!$R178+(养成规划和标准成长!H$12+养成规划和标准成长!H$13)*养成规划和标准成长!$N178+养成规划和标准成长!H$14*养成规划和标准成长!$O178*养成规划和标准成长!$Q178+养成规划和标准成长!H$17*10*养成规划和标准成长!$S178+养成规划和标准成长!H$18*10*养成规划和标准成长!$T178+养成规划和标准成长!H$19*养成规划和标准成长!$U178,0)</f>
        <v>568</v>
      </c>
      <c r="F85" s="9">
        <f>ROUND(属性投放!H$4+养成规划和标准成长!I$3*养成规划和标准成长!$O178*养成规划和标准成长!$P178+养成规划和标准成长!I$4*养成规划和标准成长!$V178+养成规划和标准成长!I$5*养成规划和标准成长!$R178+(养成规划和标准成长!I$12+养成规划和标准成长!I$13)*养成规划和标准成长!$N178+养成规划和标准成长!I$14*养成规划和标准成长!$O178*养成规划和标准成长!$Q178+养成规划和标准成长!I$17*10*养成规划和标准成长!$S178+养成规划和标准成长!I$18*10*养成规划和标准成长!$T178+养成规划和标准成长!I$19*养成规划和标准成长!$U178,0)</f>
        <v>978</v>
      </c>
      <c r="G85" s="9">
        <f>ROUND(属性投放!I$4+养成规划和标准成长!J$3*养成规划和标准成长!$O178*养成规划和标准成长!$P178+养成规划和标准成长!J$4*养成规划和标准成长!$V178+养成规划和标准成长!J$5*养成规划和标准成长!$R178+(养成规划和标准成长!J$12+养成规划和标准成长!J$13)*养成规划和标准成长!$N178+养成规划和标准成长!J$14*养成规划和标准成长!$O178*养成规划和标准成长!$Q178+养成规划和标准成长!J$17*10*养成规划和标准成长!$S178+养成规划和标准成长!J$18*10*养成规划和标准成长!$T178+养成规划和标准成长!J$19*养成规划和标准成长!$U178,0)</f>
        <v>701</v>
      </c>
      <c r="H85" s="9">
        <f>ROUND(属性投放!J$4+养成规划和标准成长!K$3*养成规划和标准成长!$O178*养成规划和标准成长!$P178+养成规划和标准成长!K$4*养成规划和标准成长!$V178+养成规划和标准成长!K$5*养成规划和标准成长!$R178+(养成规划和标准成长!K$12+养成规划和标准成长!K$13)*养成规划和标准成长!$N178+养成规划和标准成长!K$14*养成规划和标准成长!$O178*养成规划和标准成长!$Q178+养成规划和标准成长!K$17*10*养成规划和标准成长!$S178+养成规划和标准成长!K$18*10*养成规划和标准成长!$T178+养成规划和标准成长!K$19*养成规划和标准成长!$U178,0)</f>
        <v>480</v>
      </c>
      <c r="I85" s="9">
        <f>ROUND(属性投放!K$4+养成规划和标准成长!L$3*养成规划和标准成长!$O178*养成规划和标准成长!$P178+养成规划和标准成长!L$4*养成规划和标准成长!$V178+养成规划和标准成长!L$5*养成规划和标准成长!$R178+(养成规划和标准成长!L$12+养成规划和标准成长!L$13)*养成规划和标准成长!$N178+养成规划和标准成长!L$14*养成规划和标准成长!$O178*养成规划和标准成长!$Q178+养成规划和标准成长!L$17*10*养成规划和标准成长!$S178+养成规划和标准成长!L$18*10*养成规划和标准成长!$T178+养成规划和标准成长!L$19*养成规划和标准成长!$U178,0)</f>
        <v>260</v>
      </c>
      <c r="J85" s="9">
        <f>ROUND(属性投放!L$4+养成规划和标准成长!M$3*养成规划和标准成长!$O178*养成规划和标准成长!$P178+养成规划和标准成长!M$4*养成规划和标准成长!$V178+养成规划和标准成长!M$5*养成规划和标准成长!$R178+(养成规划和标准成长!M$12+养成规划和标准成长!M$13)*养成规划和标准成长!$N178+养成规划和标准成长!M$14*养成规划和标准成长!$O178*养成规划和标准成长!$Q178+养成规划和标准成长!M$17*10*养成规划和标准成长!$S178+养成规划和标准成长!M$18*10*养成规划和标准成长!$T178+养成规划和标准成长!M$19*养成规划和标准成长!$U178,0)</f>
        <v>847</v>
      </c>
      <c r="K85" s="9">
        <f>ROUND(属性投放!M$4+养成规划和标准成长!N$3*养成规划和标准成长!$O178*养成规划和标准成长!$P178+养成规划和标准成长!N$4*养成规划和标准成长!$V178+养成规划和标准成长!N$5*养成规划和标准成长!$R178+(养成规划和标准成长!N$12+养成规划和标准成长!N$13)*养成规划和标准成长!$N178+养成规划和标准成长!N$14*养成规划和标准成长!$O178*养成规划和标准成长!$Q178+养成规划和标准成长!N$17*10*养成规划和标准成长!$S178+养成规划和标准成长!N$18*10*养成规划和标准成长!$T178+养成规划和标准成长!N$19*养成规划和标准成长!$U178,0)</f>
        <v>856</v>
      </c>
      <c r="L85" s="9">
        <f>VLOOKUP(养成规划和标准成长!$X178,阵法、技能和修炼!$C$20:$N$40,COLUMNS(阵法、技能和修炼!$C$20:G$40),0)</f>
        <v>294</v>
      </c>
      <c r="M85" s="9">
        <f>VLOOKUP(养成规划和标准成长!$X178,阵法、技能和修炼!$C$20:$N$40,COLUMNS(阵法、技能和修炼!$C$20:H$40),0)</f>
        <v>231</v>
      </c>
      <c r="N85" s="9">
        <f>VLOOKUP(养成规划和标准成长!$X178,阵法、技能和修炼!$C$20:$N$40,COLUMNS(阵法、技能和修炼!$C$20:I$40),0)</f>
        <v>294</v>
      </c>
      <c r="O85" s="9">
        <f>VLOOKUP(养成规划和标准成长!$X178,阵法、技能和修炼!$C$20:$N$40,COLUMNS(阵法、技能和修炼!$C$20:J$40),0)</f>
        <v>231</v>
      </c>
      <c r="P85" s="9">
        <f>VLOOKUP(养成规划和标准成长!$X178,阵法、技能和修炼!$C$20:$N$40,COLUMNS(阵法、技能和修炼!$C$20:K$40),0)</f>
        <v>65</v>
      </c>
      <c r="Q85" s="9">
        <f>VLOOKUP(养成规划和标准成长!$X178,阵法、技能和修炼!$C$20:$N$40,COLUMNS(阵法、技能和修炼!$C$20:L$40),0)</f>
        <v>65</v>
      </c>
      <c r="R85" s="9">
        <f>VLOOKUP(养成规划和标准成长!$X178,阵法、技能和修炼!$C$20:$N$40,COLUMNS(阵法、技能和修炼!$C$20:M$40),0)</f>
        <v>78.000000000000071</v>
      </c>
      <c r="S85" s="9">
        <f>VLOOKUP(养成规划和标准成长!$X178,阵法、技能和修炼!$C$20:$N$40,COLUMNS(阵法、技能和修炼!$C$20:N$40),0)</f>
        <v>78.000000000000071</v>
      </c>
      <c r="T85" s="1">
        <v>82</v>
      </c>
      <c r="U85" s="9">
        <f>ROUND(属性投放!D$4+养成规划和标准成长!E$3*养成规划和标准成长!$C331*养成规划和标准成长!$D331+养成规划和标准成长!E$4*养成规划和标准成长!$J331+养成规划和标准成长!E$5*养成规划和标准成长!$F331+(养成规划和标准成长!E$12+养成规划和标准成长!E$13)*养成规划和标准成长!$B331+养成规划和标准成长!E$14*养成规划和标准成长!$C331*养成规划和标准成长!$E331+养成规划和标准成长!E$17*10*养成规划和标准成长!$G331+养成规划和标准成长!E$18*10*养成规划和标准成长!$H331+养成规划和标准成长!E$19*养成规划和标准成长!$I331,0)</f>
        <v>3834</v>
      </c>
      <c r="V85" s="9">
        <f>ROUND(属性投放!E$4+养成规划和标准成长!F$3*养成规划和标准成长!$C331*养成规划和标准成长!$D331+养成规划和标准成长!F$4*养成规划和标准成长!$J331+养成规划和标准成长!F$5*养成规划和标准成长!$F331+(养成规划和标准成长!F$12+养成规划和标准成长!F$13)*养成规划和标准成长!$B331+养成规划和标准成长!F$14*养成规划和标准成长!$C331*养成规划和标准成长!$E331+养成规划和标准成长!F$17*10*养成规划和标准成长!$G331+养成规划和标准成长!F$18*10*养成规划和标准成长!$H331+养成规划和标准成长!F$19*养成规划和标准成长!$I331,0)</f>
        <v>3711</v>
      </c>
      <c r="W85" s="9">
        <f>ROUND(属性投放!F$4+养成规划和标准成长!G$3*养成规划和标准成长!$C331*养成规划和标准成长!$D331+养成规划和标准成长!G$4*养成规划和标准成长!$J331+养成规划和标准成长!G$5*养成规划和标准成长!$F331+(养成规划和标准成长!G$12+养成规划和标准成长!G$13)*养成规划和标准成长!$B331+养成规划和标准成长!G$14*养成规划和标准成长!$C331*养成规划和标准成长!$E331+养成规划和标准成长!G$17*10*养成规划和标准成长!$G331+养成规划和标准成长!G$18*10*养成规划和标准成长!$H331+养成规划和标准成长!G$19*养成规划和标准成长!$I331,0)</f>
        <v>1397</v>
      </c>
      <c r="X85" s="9">
        <f>ROUND(属性投放!G$4+养成规划和标准成长!H$3*养成规划和标准成长!$C331*养成规划和标准成长!$D331+养成规划和标准成长!H$4*养成规划和标准成长!$J331+养成规划和标准成长!H$5*养成规划和标准成长!$F331+(养成规划和标准成长!H$12+养成规划和标准成长!H$13)*养成规划和标准成长!$B331+养成规划和标准成长!H$14*养成规划和标准成长!$C331*养成规划和标准成长!$E331+养成规划和标准成长!H$17*10*养成规划和标准成长!$G331+养成规划和标准成长!H$18*10*养成规划和标准成长!$H331+养成规划和标准成长!H$19*养成规划和标准成长!$I331,0)</f>
        <v>644</v>
      </c>
      <c r="Y85" s="9">
        <f>ROUND(属性投放!H$4+养成规划和标准成长!I$3*养成规划和标准成长!$C331*养成规划和标准成长!$D331+养成规划和标准成长!I$4*养成规划和标准成长!$J331+养成规划和标准成长!I$5*养成规划和标准成长!$F331+(养成规划和标准成长!I$12+养成规划和标准成长!I$13)*养成规划和标准成长!$B331+养成规划和标准成长!I$14*养成规划和标准成长!$C331*养成规划和标准成长!$E331+养成规划和标准成长!I$17*10*养成规划和标准成长!$G331+养成规划和标准成长!I$18*10*养成规划和标准成长!$H331+养成规划和标准成长!I$19*养成规划和标准成长!$I331,0)</f>
        <v>1048</v>
      </c>
      <c r="Z85" s="9">
        <f>ROUND(属性投放!I$4+养成规划和标准成长!J$3*养成规划和标准成长!$C331*养成规划和标准成长!$D331+养成规划和标准成长!J$4*养成规划和标准成长!$J331+养成规划和标准成长!J$5*养成规划和标准成长!$F331+(养成规划和标准成长!J$12+养成规划和标准成长!J$13)*养成规划和标准成长!$B331+养成规划和标准成长!J$14*养成规划和标准成长!$C331*养成规划和标准成长!$E331+养成规划和标准成长!J$17*10*养成规划和标准成长!$G331+养成规划和标准成长!J$18*10*养成规划和标准成长!$H331+养成规划和标准成长!J$19*养成规划和标准成长!$I331,0)</f>
        <v>760</v>
      </c>
      <c r="AA85" s="9">
        <f>ROUND(属性投放!J$4+养成规划和标准成长!K$3*养成规划和标准成长!$C331*养成规划和标准成长!$D331+养成规划和标准成长!K$4*养成规划和标准成长!$J331+养成规划和标准成长!K$5*养成规划和标准成长!$F331+(养成规划和标准成长!K$12+养成规划和标准成长!K$13)*养成规划和标准成长!$B331+养成规划和标准成长!K$14*养成规划和标准成长!$C331*养成规划和标准成长!$E331+养成规划和标准成长!K$17*10*养成规划和标准成长!$G331+养成规划和标准成长!K$18*10*养成规划和标准成长!$H331+养成规划和标准成长!K$19*养成规划和标准成长!$I331,0)</f>
        <v>523</v>
      </c>
      <c r="AB85" s="9">
        <f>ROUND(属性投放!K$4+养成规划和标准成长!L$3*养成规划和标准成长!$C331*养成规划和标准成长!$D331+养成规划和标准成长!L$4*养成规划和标准成长!$J331+养成规划和标准成长!L$5*养成规划和标准成长!$F331+(养成规划和标准成长!L$12+养成规划和标准成长!L$13)*养成规划和标准成长!$B331+养成规划和标准成长!L$14*养成规划和标准成长!$C331*养成规划和标准成长!$E331+养成规划和标准成长!L$17*10*养成规划和标准成长!$G331+养成规划和标准成长!L$18*10*养成规划和标准成长!$H331+养成规划和标准成长!L$19*养成规划和标准成长!$I331,0)</f>
        <v>313</v>
      </c>
      <c r="AC85" s="9">
        <f>ROUND(属性投放!L$4+养成规划和标准成长!M$3*养成规划和标准成长!$C331*养成规划和标准成长!$D331+养成规划和标准成长!M$4*养成规划和标准成长!$J331+养成规划和标准成长!M$5*养成规划和标准成长!$F331+(养成规划和标准成长!M$12+养成规划和标准成长!M$13)*养成规划和标准成长!$B331+养成规划和标准成长!M$14*养成规划和标准成长!$C331*养成规划和标准成长!$E331+养成规划和标准成长!M$17*10*养成规划和标准成长!$G331+养成规划和标准成长!M$18*10*养成规划和标准成长!$H331+养成规划和标准成长!M$19*养成规划和标准成长!$I331,0)</f>
        <v>858</v>
      </c>
      <c r="AD85" s="9">
        <f>ROUND(属性投放!M$4+养成规划和标准成长!N$3*养成规划和标准成长!$C331*养成规划和标准成长!$D331+养成规划和标准成长!N$4*养成规划和标准成长!$J331+养成规划和标准成长!N$5*养成规划和标准成长!$F331+(养成规划和标准成长!N$12+养成规划和标准成长!N$13)*养成规划和标准成长!$B331+养成规划和标准成长!N$14*养成规划和标准成长!$C331*养成规划和标准成长!$E331+养成规划和标准成长!N$17*10*养成规划和标准成长!$G331+养成规划和标准成长!N$18*10*养成规划和标准成长!$H331+养成规划和标准成长!N$19*养成规划和标准成长!$I331,0)</f>
        <v>870</v>
      </c>
      <c r="AE85" s="9">
        <f>VLOOKUP(养成规划和标准成长!$L331,阵法、技能和修炼!$C$20:$N$40,COLUMNS(阵法、技能和修炼!$C$20:G$40),0)</f>
        <v>319</v>
      </c>
      <c r="AF85" s="9">
        <f>VLOOKUP(养成规划和标准成长!$L331,阵法、技能和修炼!$C$20:$N$40,COLUMNS(阵法、技能和修炼!$C$20:H$40),0)</f>
        <v>246</v>
      </c>
      <c r="AG85" s="9">
        <f>VLOOKUP(养成规划和标准成长!$L331,阵法、技能和修炼!$C$20:$N$40,COLUMNS(阵法、技能和修炼!$C$20:I$40),0)</f>
        <v>319</v>
      </c>
      <c r="AH85" s="9">
        <f>VLOOKUP(养成规划和标准成长!$L331,阵法、技能和修炼!$C$20:$N$40,COLUMNS(阵法、技能和修炼!$C$20:J$40),0)</f>
        <v>246</v>
      </c>
      <c r="AI85" s="9">
        <f>VLOOKUP(养成规划和标准成长!$L331,阵法、技能和修炼!$C$20:$N$40,COLUMNS(阵法、技能和修炼!$C$20:K$40),0)</f>
        <v>70</v>
      </c>
      <c r="AJ85" s="9">
        <f>VLOOKUP(养成规划和标准成长!$L331,阵法、技能和修炼!$C$20:$N$40,COLUMNS(阵法、技能和修炼!$C$20:L$40),0)</f>
        <v>70</v>
      </c>
      <c r="AK85" s="9">
        <f>VLOOKUP(养成规划和标准成长!$L331,阵法、技能和修炼!$C$20:$N$40,COLUMNS(阵法、技能和修炼!$C$20:M$40),0)</f>
        <v>84.000000000000071</v>
      </c>
      <c r="AL85" s="9">
        <f>VLOOKUP(养成规划和标准成长!$L331,阵法、技能和修炼!$C$20:$N$40,COLUMNS(阵法、技能和修炼!$C$20:N$40),0)</f>
        <v>84.000000000000071</v>
      </c>
      <c r="AN85" s="1">
        <v>82</v>
      </c>
      <c r="AO85" s="9">
        <f>ROUND(属性投放!D$4+养成规划和标准成长!E$3*养成规划和标准成长!$O331*养成规划和标准成长!$P331+养成规划和标准成长!E$4*养成规划和标准成长!$V331+养成规划和标准成长!E$5*养成规划和标准成长!$R331+(养成规划和标准成长!E$12+养成规划和标准成长!E$13)*养成规划和标准成长!$N331+养成规划和标准成长!E$14*养成规划和标准成长!$O331*养成规划和标准成长!$Q331+养成规划和标准成长!E$17*10*养成规划和标准成长!$S331+养成规划和标准成长!E$18*10*养成规划和标准成长!$T331+养成规划和标准成长!E$19*养成规划和标准成长!$U331,0)</f>
        <v>4387</v>
      </c>
      <c r="AP85" s="9">
        <f>ROUND(属性投放!E$4+养成规划和标准成长!F$3*养成规划和标准成长!$O331*养成规划和标准成长!$P331+养成规划和标准成长!F$4*养成规划和标准成长!$V331+养成规划和标准成长!F$5*养成规划和标准成长!$R331+(养成规划和标准成长!F$12+养成规划和标准成长!F$13)*养成规划和标准成长!$N331+养成规划和标准成长!F$14*养成规划和标准成长!$O331*养成规划和标准成长!$Q331+养成规划和标准成长!F$17*10*养成规划和标准成长!$S331+养成规划和标准成长!F$18*10*养成规划和标准成长!$T331+养成规划和标准成长!F$19*养成规划和标准成长!$U331,0)</f>
        <v>3938</v>
      </c>
      <c r="AQ85" s="9">
        <f>ROUND(属性投放!F$4+养成规划和标准成长!G$3*养成规划和标准成长!$O331*养成规划和标准成长!$P331+养成规划和标准成长!G$4*养成规划和标准成长!$V331+养成规划和标准成长!G$5*养成规划和标准成长!$R331+(养成规划和标准成长!G$12+养成规划和标准成长!G$13)*养成规划和标准成长!$N331+养成规划和标准成长!G$14*养成规划和标准成长!$O331*养成规划和标准成长!$Q331+养成规划和标准成长!G$17*10*养成规划和标准成长!$S331+养成规划和标准成长!G$18*10*养成规划和标准成长!$T331+养成规划和标准成长!G$19*养成规划和标准成长!$U331,0)</f>
        <v>1540</v>
      </c>
      <c r="AR85" s="9">
        <f>ROUND(属性投放!G$4+养成规划和标准成长!H$3*养成规划和标准成长!$O331*养成规划和标准成长!$P331+养成规划和标准成长!H$4*养成规划和标准成长!$V331+养成规划和标准成长!H$5*养成规划和标准成长!$R331+(养成规划和标准成长!H$12+养成规划和标准成长!H$13)*养成规划和标准成长!$N331+养成规划和标准成长!H$14*养成规划和标准成长!$O331*养成规划和标准成长!$Q331+养成规划和标准成长!H$17*10*养成规划和标准成长!$S331+养成规划和标准成长!H$18*10*养成规划和标准成长!$T331+养成规划和标准成长!H$19*养成规划和标准成长!$U331,0)</f>
        <v>753</v>
      </c>
      <c r="AS85" s="9">
        <f>ROUND(属性投放!H$4+养成规划和标准成长!I$3*养成规划和标准成长!$O331*养成规划和标准成长!$P331+养成规划和标准成长!I$4*养成规划和标准成长!$V331+养成规划和标准成长!I$5*养成规划和标准成长!$R331+(养成规划和标准成长!I$12+养成规划和标准成长!I$13)*养成规划和标准成长!$N331+养成规划和标准成长!I$14*养成规划和标准成长!$O331*养成规划和标准成长!$Q331+养成规划和标准成长!I$17*10*养成规划和标准成长!$S331+养成规划和标准成长!I$18*10*养成规划和标准成长!$T331+养成规划和标准成长!I$19*养成规划和标准成长!$U331,0)</f>
        <v>1151</v>
      </c>
      <c r="AT85" s="9">
        <f>ROUND(属性投放!I$4+养成规划和标准成长!J$3*养成规划和标准成长!$O331*养成规划和标准成长!$P331+养成规划和标准成长!J$4*养成规划和标准成长!$V331+养成规划和标准成长!J$5*养成规划和标准成长!$R331+(养成规划和标准成长!J$12+养成规划和标准成长!J$13)*养成规划和标准成长!$N331+养成规划和标准成长!J$14*养成规划和标准成长!$O331*养成规划和标准成长!$Q331+养成规划和标准成长!J$17*10*养成规划和标准成长!$S331+养成规划和标准成长!J$18*10*养成规划和标准成长!$T331+养成规划和标准成长!J$19*养成规划和标准成长!$U331,0)</f>
        <v>852</v>
      </c>
      <c r="AU85" s="9">
        <f>ROUND(属性投放!J$4+养成规划和标准成长!K$3*养成规划和标准成长!$O331*养成规划和标准成长!$P331+养成规划和标准成长!K$4*养成规划和标准成长!$V331+养成规划和标准成长!K$5*养成规划和标准成长!$R331+(养成规划和标准成长!K$12+养成规划和标准成长!K$13)*养成规划和标准成长!$N331+养成规划和标准成长!K$14*养成规划和标准成长!$O331*养成规划和标准成长!$Q331+养成规划和标准成长!K$17*10*养成规划和标准成长!$S331+养成规划和标准成长!K$18*10*养成规划和标准成长!$T331+养成规划和标准成长!K$19*养成规划和标准成长!$U331,0)</f>
        <v>583</v>
      </c>
      <c r="AV85" s="9">
        <f>ROUND(属性投放!K$4+养成规划和标准成长!L$3*养成规划和标准成长!$O331*养成规划和标准成长!$P331+养成规划和标准成长!L$4*养成规划和标准成长!$V331+养成规划和标准成长!L$5*养成规划和标准成长!$R331+(养成规划和标准成长!L$12+养成规划和标准成长!L$13)*养成规划和标准成长!$N331+养成规划和标准成长!L$14*养成规划和标准成长!$O331*养成规划和标准成长!$Q331+养成规划和标准成长!L$17*10*养成规划和标准成长!$S331+养成规划和标准成长!L$18*10*养成规划和标准成长!$T331+养成规划和标准成长!L$19*养成规划和标准成长!$U331,0)</f>
        <v>382</v>
      </c>
      <c r="AW85" s="9">
        <f>ROUND(属性投放!L$4+养成规划和标准成长!M$3*养成规划和标准成长!$O331*养成规划和标准成长!$P331+养成规划和标准成长!M$4*养成规划和标准成长!$V331+养成规划和标准成长!M$5*养成规划和标准成长!$R331+(养成规划和标准成长!M$12+养成规划和标准成长!M$13)*养成规划和标准成长!$N331+养成规划和标准成长!M$14*养成规划和标准成长!$O331*养成规划和标准成长!$Q331+养成规划和标准成长!M$17*10*养成规划和标准成长!$S331+养成规划和标准成长!M$18*10*养成规划和标准成长!$T331+养成规划和标准成长!M$19*养成规划和标准成长!$U331,0)</f>
        <v>878</v>
      </c>
      <c r="AX85" s="9">
        <f>ROUND(属性投放!M$4+养成规划和标准成长!N$3*养成规划和标准成长!$O331*养成规划和标准成长!$P331+养成规划和标准成长!N$4*养成规划和标准成长!$V331+养成规划和标准成长!N$5*养成规划和标准成长!$R331+(养成规划和标准成长!N$12+养成规划和标准成长!N$13)*养成规划和标准成长!$N331+养成规划和标准成长!N$14*养成规划和标准成长!$O331*养成规划和标准成长!$Q331+养成规划和标准成长!N$17*10*养成规划和标准成长!$S331+养成规划和标准成长!N$18*10*养成规划和标准成长!$T331+养成规划和标准成长!N$19*养成规划和标准成长!$U331,0)</f>
        <v>895</v>
      </c>
      <c r="AY85" s="9">
        <f>VLOOKUP(养成规划和标准成长!$X331,阵法、技能和修炼!$C$20:$N$40,COLUMNS(阵法、技能和修炼!$C$20:G$40),0)</f>
        <v>373</v>
      </c>
      <c r="AZ85" s="9">
        <f>VLOOKUP(养成规划和标准成长!$X331,阵法、技能和修炼!$C$20:$N$40,COLUMNS(阵法、技能和修炼!$C$20:H$40),0)</f>
        <v>276</v>
      </c>
      <c r="BA85" s="9">
        <f>VLOOKUP(养成规划和标准成长!$X331,阵法、技能和修炼!$C$20:$N$40,COLUMNS(阵法、技能和修炼!$C$20:I$40),0)</f>
        <v>373</v>
      </c>
      <c r="BB85" s="9">
        <f>VLOOKUP(养成规划和标准成长!$X331,阵法、技能和修炼!$C$20:$N$40,COLUMNS(阵法、技能和修炼!$C$20:J$40),0)</f>
        <v>276</v>
      </c>
      <c r="BC85" s="9">
        <f>VLOOKUP(养成规划和标准成长!$X331,阵法、技能和修炼!$C$20:$N$40,COLUMNS(阵法、技能和修炼!$C$20:K$40),0)</f>
        <v>80</v>
      </c>
      <c r="BD85" s="9">
        <f>VLOOKUP(养成规划和标准成长!$X331,阵法、技能和修炼!$C$20:$N$40,COLUMNS(阵法、技能和修炼!$C$20:L$40),0)</f>
        <v>80</v>
      </c>
      <c r="BE85" s="9">
        <f>VLOOKUP(养成规划和标准成长!$X331,阵法、技能和修炼!$C$20:$N$40,COLUMNS(阵法、技能和修炼!$C$20:M$40),0)</f>
        <v>96.000000000000085</v>
      </c>
      <c r="BF85" s="9">
        <f>VLOOKUP(养成规划和标准成长!$X331,阵法、技能和修炼!$C$20:$N$40,COLUMNS(阵法、技能和修炼!$C$20:N$40),0)</f>
        <v>96.000000000000085</v>
      </c>
      <c r="BH85" s="1">
        <v>82</v>
      </c>
      <c r="BI85" s="9">
        <f>ROUND(属性投放!D$4+养成规划和标准成长!E$3*养成规划和标准成长!$AA331*养成规划和标准成长!$AB331+养成规划和标准成长!E$4*养成规划和标准成长!$AH331+养成规划和标准成长!E$5*养成规划和标准成长!$AD331+(养成规划和标准成长!E$12+养成规划和标准成长!E$13)*养成规划和标准成长!$Z331+养成规划和标准成长!E$14*养成规划和标准成长!$AA331*养成规划和标准成长!$AC331+养成规划和标准成长!E$17*10*养成规划和标准成长!$AE331+养成规划和标准成长!E$18*10*养成规划和标准成长!$AF331+养成规划和标准成长!E$19*养成规划和标准成长!$AG331,0)</f>
        <v>4852</v>
      </c>
      <c r="BJ85" s="9">
        <f>ROUND(属性投放!E$4+养成规划和标准成长!F$3*养成规划和标准成长!$AA331*养成规划和标准成长!$AB331+养成规划和标准成长!F$4*养成规划和标准成长!$AH331+养成规划和标准成长!F$5*养成规划和标准成长!$AD331+(养成规划和标准成长!F$12+养成规划和标准成长!F$13)*养成规划和标准成长!$Z331+养成规划和标准成长!F$14*养成规划和标准成长!$AA331*养成规划和标准成长!$AC331+养成规划和标准成长!F$17*10*养成规划和标准成长!$AE331+养成规划和标准成长!F$18*10*养成规划和标准成长!$AF331+养成规划和标准成长!F$19*养成规划和标准成长!$AG331,0)</f>
        <v>4126</v>
      </c>
      <c r="BK85" s="9">
        <f>ROUND(属性投放!F$4+养成规划和标准成长!G$3*养成规划和标准成长!$AA331*养成规划和标准成长!$AB331+养成规划和标准成长!G$4*养成规划和标准成长!$AH331+养成规划和标准成长!G$5*养成规划和标准成长!$AD331+(养成规划和标准成长!G$12+养成规划和标准成长!G$13)*养成规划和标准成长!$Z331+养成规划和标准成长!G$14*养成规划和标准成长!$AA331*养成规划和标准成长!$AC331+养成规划和标准成长!G$17*10*养成规划和标准成长!$AE331+养成规划和标准成长!G$18*10*养成规划和标准成长!$AF331+养成规划和标准成长!G$19*养成规划和标准成长!$AG331,0)</f>
        <v>1661</v>
      </c>
      <c r="BL85" s="9">
        <f>ROUND(属性投放!G$4+养成规划和标准成长!H$3*养成规划和标准成长!$AA331*养成规划和标准成长!$AB331+养成规划和标准成长!H$4*养成规划和标准成长!$AH331+养成规划和标准成长!H$5*养成规划和标准成长!$AD331+(养成规划和标准成长!H$12+养成规划和标准成长!H$13)*养成规划和标准成长!$Z331+养成规划和标准成长!H$14*养成规划和标准成长!$AA331*养成规划和标准成长!$AC331+养成规划和标准成长!H$17*10*养成规划和标准成长!$AE331+养成规划和标准成长!H$18*10*养成规划和标准成长!$AF331+养成规划和标准成长!H$19*养成规划和标准成长!$AG331,0)</f>
        <v>840</v>
      </c>
      <c r="BM85" s="9">
        <f>ROUND(属性投放!H$4+养成规划和标准成长!I$3*养成规划和标准成长!$AA331*养成规划和标准成长!$AB331+养成规划和标准成长!I$4*养成规划和标准成长!$AH331+养成规划和标准成长!I$5*养成规划和标准成长!$AD331+(养成规划和标准成长!I$12+养成规划和标准成长!I$13)*养成规划和标准成长!$Z331+养成规划和标准成长!I$14*养成规划和标准成长!$AA331*养成规划和标准成长!$AC331+养成规划和标准成长!I$17*10*养成规划和标准成长!$AE331+养成规划和标准成长!I$18*10*养成规划和标准成长!$AF331+养成规划和标准成长!I$19*养成规划和标准成长!$AG331,0)</f>
        <v>1236</v>
      </c>
      <c r="BN85" s="9">
        <f>ROUND(属性投放!I$4+养成规划和标准成长!J$3*养成规划和标准成长!$AA331*养成规划和标准成长!$AB331+养成规划和标准成长!J$4*养成规划和标准成长!$AH331+养成规划和标准成长!J$5*养成规划和标准成长!$AD331+(养成规划和标准成长!J$12+养成规划和标准成长!J$13)*养成规划和标准成长!$Z331+养成规划和标准成长!J$14*养成规划和标准成长!$AA331*养成规划和标准成长!$AC331+养成规划和标准成长!J$17*10*养成规划和标准成长!$AE331+养成规划和标准成长!J$18*10*养成规划和标准成长!$AF331+养成规划和标准成长!J$19*养成规划和标准成长!$AG331,0)</f>
        <v>924</v>
      </c>
      <c r="BO85" s="9">
        <f>ROUND(属性投放!J$4+养成规划和标准成长!K$3*养成规划和标准成长!$AA331*养成规划和标准成长!$AB331+养成规划和标准成长!K$4*养成规划和标准成长!$AH331+养成规划和标准成长!K$5*养成规划和标准成长!$AD331+(养成规划和标准成长!K$12+养成规划和标准成长!K$13)*养成规划和标准成长!$Z331+养成规划和标准成长!K$14*养成规划和标准成长!$AA331*养成规划和标准成长!$AC331+养成规划和标准成长!K$17*10*养成规划和标准成长!$AE331+养成规划和标准成长!K$18*10*养成规划和标准成长!$AF331+养成规划和标准成长!K$19*养成规划和标准成长!$AG331,0)</f>
        <v>626</v>
      </c>
      <c r="BP85" s="9">
        <f>ROUND(属性投放!K$4+养成规划和标准成长!L$3*养成规划和标准成长!$AA331*养成规划和标准成长!$AB331+养成规划和标准成长!L$4*养成规划和标准成长!$AH331+养成规划和标准成长!L$5*养成规划和标准成长!$AD331+(养成规划和标准成长!L$12+养成规划和标准成长!L$13)*养成规划和标准成长!$Z331+养成规划和标准成长!L$14*养成规划和标准成长!$AA331*养成规划和标准成长!$AC331+养成规划和标准成长!L$17*10*养成规划和标准成长!$AE331+养成规划和标准成长!L$18*10*养成规划和标准成长!$AF331+养成规划和标准成长!L$19*养成规划和标准成长!$AG331,0)</f>
        <v>437</v>
      </c>
      <c r="BQ85" s="9">
        <f>ROUND(属性投放!L$4+养成规划和标准成长!M$3*养成规划和标准成长!$AA331*养成规划和标准成长!$AB331+养成规划和标准成长!M$4*养成规划和标准成长!$AH331+养成规划和标准成长!M$5*养成规划和标准成长!$AD331+(养成规划和标准成长!M$12+养成规划和标准成长!M$13)*养成规划和标准成长!$Z331+养成规划和标准成长!M$14*养成规划和标准成长!$AA331*养成规划和标准成长!$AC331+养成规划和标准成长!M$17*10*养成规划和标准成长!$AE331+养成规划和标准成长!M$18*10*养成规划和标准成长!$AF331+养成规划和标准成长!M$19*养成规划和标准成长!$AG331,0)</f>
        <v>894</v>
      </c>
      <c r="BR85" s="9">
        <f>ROUND(属性投放!M$4+养成规划和标准成长!N$3*养成规划和标准成长!$AA331*养成规划和标准成长!$AB331+养成规划和标准成长!N$4*养成规划和标准成长!$AH331+养成规划和标准成长!N$5*养成规划和标准成长!$AD331+(养成规划和标准成长!N$12+养成规划和标准成长!N$13)*养成规划和标准成长!$Z331+养成规划和标准成长!N$14*养成规划和标准成长!$AA331*养成规划和标准成长!$AC331+养成规划和标准成长!N$17*10*养成规划和标准成长!$AE331+养成规划和标准成长!N$18*10*养成规划和标准成长!$AF331+养成规划和标准成长!N$19*养成规划和标准成长!$AG331,0)</f>
        <v>912</v>
      </c>
      <c r="BS85" s="9">
        <f>VLOOKUP(养成规划和标准成长!$AJ331,阵法、技能和修炼!$C$20:$N$40,COLUMNS(阵法、技能和修炼!$C$20:G$40),0)</f>
        <v>428</v>
      </c>
      <c r="BT85" s="9">
        <f>VLOOKUP(养成规划和标准成长!$AJ331,阵法、技能和修炼!$C$20:$N$40,COLUMNS(阵法、技能和修炼!$C$20:H$40),0)</f>
        <v>305</v>
      </c>
      <c r="BU85" s="9">
        <f>VLOOKUP(养成规划和标准成长!$AJ331,阵法、技能和修炼!$C$20:$N$40,COLUMNS(阵法、技能和修炼!$C$20:I$40),0)</f>
        <v>428</v>
      </c>
      <c r="BV85" s="9">
        <f>VLOOKUP(养成规划和标准成长!$AJ331,阵法、技能和修炼!$C$20:$N$40,COLUMNS(阵法、技能和修炼!$C$20:J$40),0)</f>
        <v>305</v>
      </c>
      <c r="BW85" s="9">
        <f>VLOOKUP(养成规划和标准成长!$AJ331,阵法、技能和修炼!$C$20:$N$40,COLUMNS(阵法、技能和修炼!$C$20:K$40),0)</f>
        <v>90</v>
      </c>
      <c r="BX85" s="9">
        <f>VLOOKUP(养成规划和标准成长!$AJ331,阵法、技能和修炼!$C$20:$N$40,COLUMNS(阵法、技能和修炼!$C$20:L$40),0)</f>
        <v>90</v>
      </c>
      <c r="BY85" s="9">
        <f>VLOOKUP(养成规划和标准成长!$AJ331,阵法、技能和修炼!$C$20:$N$40,COLUMNS(阵法、技能和修炼!$C$20:M$40),0)</f>
        <v>108.0000000000001</v>
      </c>
      <c r="BZ85" s="9">
        <f>VLOOKUP(养成规划和标准成长!$AJ331,阵法、技能和修炼!$C$20:$N$40,COLUMNS(阵法、技能和修炼!$C$20:N$40),0)</f>
        <v>108.0000000000001</v>
      </c>
    </row>
    <row r="86" spans="1:78">
      <c r="A86" s="1">
        <v>83</v>
      </c>
      <c r="B86" s="9">
        <f>ROUND(属性投放!D$4+养成规划和标准成长!E$3*养成规划和标准成长!$O179*养成规划和标准成长!$P179+养成规划和标准成长!E$4*养成规划和标准成长!$V179+养成规划和标准成长!E$5*养成规划和标准成长!$R179+(养成规划和标准成长!E$12+养成规划和标准成长!E$13)*养成规划和标准成长!$N179+养成规划和标准成长!E$14*养成规划和标准成长!$O179*养成规划和标准成长!$Q179+养成规划和标准成长!E$17*10*养成规划和标准成长!$S179+养成规划和标准成长!E$18*10*养成规划和标准成长!$T179+养成规划和标准成长!E$19*养成规划和标准成长!$U179,0)</f>
        <v>3467</v>
      </c>
      <c r="C86" s="9">
        <f>ROUND(属性投放!E$4+养成规划和标准成长!F$3*养成规划和标准成长!$O179*养成规划和标准成长!$P179+养成规划和标准成长!F$4*养成规划和标准成长!$V179+养成规划和标准成长!F$5*养成规划和标准成长!$R179+(养成规划和标准成长!F$12+养成规划和标准成长!F$13)*养成规划和标准成长!$N179+养成规划和标准成长!F$14*养成规划和标准成长!$O179*养成规划和标准成长!$Q179+养成规划和标准成长!F$17*10*养成规划和标准成长!$S179+养成规划和标准成长!F$18*10*养成规划和标准成长!$T179+养成规划和标准成长!F$19*养成规划和标准成长!$U179,0)</f>
        <v>3515</v>
      </c>
      <c r="D86" s="9">
        <f>ROUND(属性投放!F$4+养成规划和标准成长!G$3*养成规划和标准成长!$O179*养成规划和标准成长!$P179+养成规划和标准成长!G$4*养成规划和标准成长!$V179+养成规划和标准成长!G$5*养成规划和标准成长!$R179+(养成规划和标准成长!G$12+养成规划和标准成长!G$13)*养成规划和标准成长!$N179+养成规划和标准成长!G$14*养成规划和标准成长!$O179*养成规划和标准成长!$Q179+养成规划和标准成长!G$17*10*养成规划和标准成长!$S179+养成规划和标准成长!G$18*10*养成规划和标准成长!$T179+养成规划和标准成长!G$19*养成规划和标准成长!$U179,0)</f>
        <v>1294</v>
      </c>
      <c r="E86" s="9">
        <f>ROUND(属性投放!G$4+养成规划和标准成长!H$3*养成规划和标准成长!$O179*养成规划和标准成长!$P179+养成规划和标准成长!H$4*养成规划和标准成长!$V179+养成规划和标准成长!H$5*养成规划和标准成长!$R179+(养成规划和标准成长!H$12+养成规划和标准成长!H$13)*养成规划和标准成长!$N179+养成规划和标准成长!H$14*养成规划和标准成长!$O179*养成规划和标准成长!$Q179+养成规划和标准成长!H$17*10*养成规划和标准成长!$S179+养成规划和标准成长!H$18*10*养成规划和标准成长!$T179+养成规划和标准成长!H$19*养成规划和标准成长!$U179,0)</f>
        <v>570</v>
      </c>
      <c r="F86" s="9">
        <f>ROUND(属性投放!H$4+养成规划和标准成长!I$3*养成规划和标准成长!$O179*养成规划和标准成长!$P179+养成规划和标准成长!I$4*养成规划和标准成长!$V179+养成规划和标准成长!I$5*养成规划和标准成长!$R179+(养成规划和标准成长!I$12+养成规划和标准成长!I$13)*养成规划和标准成长!$N179+养成规划和标准成长!I$14*养成规划和标准成长!$O179*养成规划和标准成长!$Q179+养成规划和标准成长!I$17*10*养成规划和标准成长!$S179+养成规划和标准成长!I$18*10*养成规划和标准成长!$T179+养成规划和标准成长!I$19*养成规划和标准成长!$U179,0)</f>
        <v>985</v>
      </c>
      <c r="G86" s="9">
        <f>ROUND(属性投放!I$4+养成规划和标准成长!J$3*养成规划和标准成长!$O179*养成规划和标准成长!$P179+养成规划和标准成长!J$4*养成规划和标准成长!$V179+养成规划和标准成长!J$5*养成规划和标准成长!$R179+(养成规划和标准成长!J$12+养成规划和标准成长!J$13)*养成规划和标准成长!$N179+养成规划和标准成长!J$14*养成规划和标准成长!$O179*养成规划和标准成长!$Q179+养成规划和标准成长!J$17*10*养成规划和标准成长!$S179+养成规划和标准成长!J$18*10*养成规划和标准成长!$T179+养成规划和标准成长!J$19*养成规划和标准成长!$U179,0)</f>
        <v>706</v>
      </c>
      <c r="H86" s="9">
        <f>ROUND(属性投放!J$4+养成规划和标准成长!K$3*养成规划和标准成长!$O179*养成规划和标准成长!$P179+养成规划和标准成长!K$4*养成规划和标准成长!$V179+养成规划和标准成长!K$5*养成规划和标准成长!$R179+(养成规划和标准成长!K$12+养成规划和标准成长!K$13)*养成规划和标准成长!$N179+养成规划和标准成长!K$14*养成规划和标准成长!$O179*养成规划和标准成长!$Q179+养成规划和标准成长!K$17*10*养成规划和标准成长!$S179+养成规划和标准成长!K$18*10*养成规划和标准成长!$T179+养成规划和标准成长!K$19*养成规划和标准成长!$U179,0)</f>
        <v>484</v>
      </c>
      <c r="I86" s="9">
        <f>ROUND(属性投放!K$4+养成规划和标准成长!L$3*养成规划和标准成长!$O179*养成规划和标准成长!$P179+养成规划和标准成长!L$4*养成规划和标准成长!$V179+养成规划和标准成长!L$5*养成规划和标准成长!$R179+(养成规划和标准成长!L$12+养成规划和标准成长!L$13)*养成规划和标准成长!$N179+养成规划和标准成长!L$14*养成规划和标准成长!$O179*养成规划和标准成长!$Q179+养成规划和标准成长!L$17*10*养成规划和标准成长!$S179+养成规划和标准成长!L$18*10*养成规划和标准成长!$T179+养成规划和标准成长!L$19*养成规划和标准成长!$U179,0)</f>
        <v>260</v>
      </c>
      <c r="J86" s="9">
        <f>ROUND(属性投放!L$4+养成规划和标准成长!M$3*养成规划和标准成长!$O179*养成规划和标准成长!$P179+养成规划和标准成长!M$4*养成规划和标准成长!$V179+养成规划和标准成长!M$5*养成规划和标准成长!$R179+(养成规划和标准成长!M$12+养成规划和标准成长!M$13)*养成规划和标准成长!$N179+养成规划和标准成长!M$14*养成规划和标准成长!$O179*养成规划和标准成长!$Q179+养成规划和标准成长!M$17*10*养成规划和标准成长!$S179+养成规划和标准成长!M$18*10*养成规划和标准成长!$T179+养成规划和标准成长!M$19*养成规划和标准成长!$U179,0)</f>
        <v>857</v>
      </c>
      <c r="K86" s="9">
        <f>ROUND(属性投放!M$4+养成规划和标准成长!N$3*养成规划和标准成长!$O179*养成规划和标准成长!$P179+养成规划和标准成长!N$4*养成规划和标准成长!$V179+养成规划和标准成长!N$5*养成规划和标准成长!$R179+(养成规划和标准成长!N$12+养成规划和标准成长!N$13)*养成规划和标准成长!$N179+养成规划和标准成长!N$14*养成规划和标准成长!$O179*养成规划和标准成长!$Q179+养成规划和标准成长!N$17*10*养成规划和标准成长!$S179+养成规划和标准成长!N$18*10*养成规划和标准成长!$T179+养成规划和标准成长!N$19*养成规划和标准成长!$U179,0)</f>
        <v>866</v>
      </c>
      <c r="L86" s="9">
        <f>VLOOKUP(养成规划和标准成长!$X179,阵法、技能和修炼!$C$20:$N$40,COLUMNS(阵法、技能和修炼!$C$20:G$40),0)</f>
        <v>294</v>
      </c>
      <c r="M86" s="9">
        <f>VLOOKUP(养成规划和标准成长!$X179,阵法、技能和修炼!$C$20:$N$40,COLUMNS(阵法、技能和修炼!$C$20:H$40),0)</f>
        <v>231</v>
      </c>
      <c r="N86" s="9">
        <f>VLOOKUP(养成规划和标准成长!$X179,阵法、技能和修炼!$C$20:$N$40,COLUMNS(阵法、技能和修炼!$C$20:I$40),0)</f>
        <v>294</v>
      </c>
      <c r="O86" s="9">
        <f>VLOOKUP(养成规划和标准成长!$X179,阵法、技能和修炼!$C$20:$N$40,COLUMNS(阵法、技能和修炼!$C$20:J$40),0)</f>
        <v>231</v>
      </c>
      <c r="P86" s="9">
        <f>VLOOKUP(养成规划和标准成长!$X179,阵法、技能和修炼!$C$20:$N$40,COLUMNS(阵法、技能和修炼!$C$20:K$40),0)</f>
        <v>65</v>
      </c>
      <c r="Q86" s="9">
        <f>VLOOKUP(养成规划和标准成长!$X179,阵法、技能和修炼!$C$20:$N$40,COLUMNS(阵法、技能和修炼!$C$20:L$40),0)</f>
        <v>65</v>
      </c>
      <c r="R86" s="9">
        <f>VLOOKUP(养成规划和标准成长!$X179,阵法、技能和修炼!$C$20:$N$40,COLUMNS(阵法、技能和修炼!$C$20:M$40),0)</f>
        <v>78.000000000000071</v>
      </c>
      <c r="S86" s="9">
        <f>VLOOKUP(养成规划和标准成长!$X179,阵法、技能和修炼!$C$20:$N$40,COLUMNS(阵法、技能和修炼!$C$20:N$40),0)</f>
        <v>78.000000000000071</v>
      </c>
      <c r="T86" s="1">
        <v>83</v>
      </c>
      <c r="U86" s="9">
        <f>ROUND(属性投放!D$4+养成规划和标准成长!E$3*养成规划和标准成长!$C332*养成规划和标准成长!$D332+养成规划和标准成长!E$4*养成规划和标准成长!$J332+养成规划和标准成长!E$5*养成规划和标准成长!$F332+(养成规划和标准成长!E$12+养成规划和标准成长!E$13)*养成规划和标准成长!$B332+养成规划和标准成长!E$14*养成规划和标准成长!$C332*养成规划和标准成长!$E332+养成规划和标准成长!E$17*10*养成规划和标准成长!$G332+养成规划和标准成长!E$18*10*养成规划和标准成长!$H332+养成规划和标准成长!E$19*养成规划和标准成长!$I332,0)</f>
        <v>3858</v>
      </c>
      <c r="V86" s="9">
        <f>ROUND(属性投放!E$4+养成规划和标准成长!F$3*养成规划和标准成长!$C332*养成规划和标准成长!$D332+养成规划和标准成长!F$4*养成规划和标准成长!$J332+养成规划和标准成长!F$5*养成规划和标准成长!$F332+(养成规划和标准成长!F$12+养成规划和标准成长!F$13)*养成规划和标准成长!$B332+养成规划和标准成长!F$14*养成规划和标准成长!$C332*养成规划和标准成长!$E332+养成规划和标准成长!F$17*10*养成规划和标准成长!$G332+养成规划和标准成长!F$18*10*养成规划和标准成长!$H332+养成规划和标准成长!F$19*养成规划和标准成长!$I332,0)</f>
        <v>3744</v>
      </c>
      <c r="W86" s="9">
        <f>ROUND(属性投放!F$4+养成规划和标准成长!G$3*养成规划和标准成长!$C332*养成规划和标准成长!$D332+养成规划和标准成长!G$4*养成规划和标准成长!$J332+养成规划和标准成长!G$5*养成规划和标准成长!$F332+(养成规划和标准成长!G$12+养成规划和标准成长!G$13)*养成规划和标准成长!$B332+养成规划和标准成长!G$14*养成规划和标准成长!$C332*养成规划和标准成长!$E332+养成规划和标准成长!G$17*10*养成规划和标准成长!$G332+养成规划和标准成长!G$18*10*养成规划和标准成长!$H332+养成规划和标准成长!G$19*养成规划和标准成长!$I332,0)</f>
        <v>1404</v>
      </c>
      <c r="X86" s="9">
        <f>ROUND(属性投放!G$4+养成规划和标准成长!H$3*养成规划和标准成长!$C332*养成规划和标准成长!$D332+养成规划和标准成长!H$4*养成规划和标准成长!$J332+养成规划和标准成长!H$5*养成规划和标准成长!$F332+(养成规划和标准成长!H$12+养成规划和标准成长!H$13)*养成规划和标准成长!$B332+养成规划和标准成长!H$14*养成规划和标准成长!$C332*养成规划和标准成长!$E332+养成规划和标准成长!H$17*10*养成规划和标准成长!$G332+养成规划和标准成长!H$18*10*养成规划和标准成长!$H332+养成规划和标准成长!H$19*养成规划和标准成长!$I332,0)</f>
        <v>646</v>
      </c>
      <c r="Y86" s="9">
        <f>ROUND(属性投放!H$4+养成规划和标准成长!I$3*养成规划和标准成长!$C332*养成规划和标准成长!$D332+养成规划和标准成长!I$4*养成规划和标准成长!$J332+养成规划和标准成长!I$5*养成规划和标准成长!$F332+(养成规划和标准成长!I$12+养成规划和标准成长!I$13)*养成规划和标准成长!$B332+养成规划和标准成长!I$14*养成规划和标准成长!$C332*养成规划和标准成长!$E332+养成规划和标准成长!I$17*10*养成规划和标准成长!$G332+养成规划和标准成长!I$18*10*养成规划和标准成长!$H332+养成规划和标准成长!I$19*养成规划和标准成长!$I332,0)</f>
        <v>1055</v>
      </c>
      <c r="Z86" s="9">
        <f>ROUND(属性投放!I$4+养成规划和标准成长!J$3*养成规划和标准成长!$C332*养成规划和标准成长!$D332+养成规划和标准成长!J$4*养成规划和标准成长!$J332+养成规划和标准成长!J$5*养成规划和标准成长!$F332+(养成规划和标准成长!J$12+养成规划和标准成长!J$13)*养成规划和标准成长!$B332+养成规划和标准成长!J$14*养成规划和标准成长!$C332*养成规划和标准成长!$E332+养成规划和标准成长!J$17*10*养成规划和标准成长!$G332+养成规划和标准成长!J$18*10*养成规划和标准成长!$H332+养成规划和标准成长!J$19*养成规划和标准成长!$I332,0)</f>
        <v>765</v>
      </c>
      <c r="AA86" s="9">
        <f>ROUND(属性投放!J$4+养成规划和标准成长!K$3*养成规划和标准成长!$C332*养成规划和标准成长!$D332+养成规划和标准成长!K$4*养成规划和标准成长!$J332+养成规划和标准成长!K$5*养成规划和标准成长!$F332+(养成规划和标准成长!K$12+养成规划和标准成长!K$13)*养成规划和标准成长!$B332+养成规划和标准成长!K$14*养成规划和标准成长!$C332*养成规划和标准成长!$E332+养成规划和标准成长!K$17*10*养成规划和标准成长!$G332+养成规划和标准成长!K$18*10*养成规划和标准成长!$H332+养成规划和标准成长!K$19*养成规划和标准成长!$I332,0)</f>
        <v>527</v>
      </c>
      <c r="AB86" s="9">
        <f>ROUND(属性投放!K$4+养成规划和标准成长!L$3*养成规划和标准成长!$C332*养成规划和标准成长!$D332+养成规划和标准成长!L$4*养成规划和标准成长!$J332+养成规划和标准成长!L$5*养成规划和标准成长!$F332+(养成规划和标准成长!L$12+养成规划和标准成长!L$13)*养成规划和标准成长!$B332+养成规划和标准成长!L$14*养成规划和标准成长!$C332*养成规划和标准成长!$E332+养成规划和标准成长!L$17*10*养成规划和标准成长!$G332+养成规划和标准成长!L$18*10*养成规划和标准成长!$H332+养成规划和标准成长!L$19*养成规划和标准成长!$I332,0)</f>
        <v>313</v>
      </c>
      <c r="AC86" s="9">
        <f>ROUND(属性投放!L$4+养成规划和标准成长!M$3*养成规划和标准成长!$C332*养成规划和标准成长!$D332+养成规划和标准成长!M$4*养成规划和标准成长!$J332+养成规划和标准成长!M$5*养成规划和标准成长!$F332+(养成规划和标准成长!M$12+养成规划和标准成长!M$13)*养成规划和标准成长!$B332+养成规划和标准成长!M$14*养成规划和标准成长!$C332*养成规划和标准成长!$E332+养成规划和标准成长!M$17*10*养成规划和标准成长!$G332+养成规划和标准成长!M$18*10*养成规划和标准成长!$H332+养成规划和标准成长!M$19*养成规划和标准成长!$I332,0)</f>
        <v>868</v>
      </c>
      <c r="AD86" s="9">
        <f>ROUND(属性投放!M$4+养成规划和标准成长!N$3*养成规划和标准成长!$C332*养成规划和标准成长!$D332+养成规划和标准成长!N$4*养成规划和标准成长!$J332+养成规划和标准成长!N$5*养成规划和标准成长!$F332+(养成规划和标准成长!N$12+养成规划和标准成长!N$13)*养成规划和标准成长!$B332+养成规划和标准成长!N$14*养成规划和标准成长!$C332*养成规划和标准成长!$E332+养成规划和标准成长!N$17*10*养成规划和标准成长!$G332+养成规划和标准成长!N$18*10*养成规划和标准成长!$H332+养成规划和标准成长!N$19*养成规划和标准成长!$I332,0)</f>
        <v>880</v>
      </c>
      <c r="AE86" s="9">
        <f>VLOOKUP(养成规划和标准成长!$L332,阵法、技能和修炼!$C$20:$N$40,COLUMNS(阵法、技能和修炼!$C$20:G$40),0)</f>
        <v>319</v>
      </c>
      <c r="AF86" s="9">
        <f>VLOOKUP(养成规划和标准成长!$L332,阵法、技能和修炼!$C$20:$N$40,COLUMNS(阵法、技能和修炼!$C$20:H$40),0)</f>
        <v>246</v>
      </c>
      <c r="AG86" s="9">
        <f>VLOOKUP(养成规划和标准成长!$L332,阵法、技能和修炼!$C$20:$N$40,COLUMNS(阵法、技能和修炼!$C$20:I$40),0)</f>
        <v>319</v>
      </c>
      <c r="AH86" s="9">
        <f>VLOOKUP(养成规划和标准成长!$L332,阵法、技能和修炼!$C$20:$N$40,COLUMNS(阵法、技能和修炼!$C$20:J$40),0)</f>
        <v>246</v>
      </c>
      <c r="AI86" s="9">
        <f>VLOOKUP(养成规划和标准成长!$L332,阵法、技能和修炼!$C$20:$N$40,COLUMNS(阵法、技能和修炼!$C$20:K$40),0)</f>
        <v>70</v>
      </c>
      <c r="AJ86" s="9">
        <f>VLOOKUP(养成规划和标准成长!$L332,阵法、技能和修炼!$C$20:$N$40,COLUMNS(阵法、技能和修炼!$C$20:L$40),0)</f>
        <v>70</v>
      </c>
      <c r="AK86" s="9">
        <f>VLOOKUP(养成规划和标准成长!$L332,阵法、技能和修炼!$C$20:$N$40,COLUMNS(阵法、技能和修炼!$C$20:M$40),0)</f>
        <v>84.000000000000071</v>
      </c>
      <c r="AL86" s="9">
        <f>VLOOKUP(养成规划和标准成长!$L332,阵法、技能和修炼!$C$20:$N$40,COLUMNS(阵法、技能和修炼!$C$20:N$40),0)</f>
        <v>84.000000000000071</v>
      </c>
      <c r="AN86" s="1">
        <v>83</v>
      </c>
      <c r="AO86" s="9">
        <f>ROUND(属性投放!D$4+养成规划和标准成长!E$3*养成规划和标准成长!$O332*养成规划和标准成长!$P332+养成规划和标准成长!E$4*养成规划和标准成长!$V332+养成规划和标准成长!E$5*养成规划和标准成长!$R332+(养成规划和标准成长!E$12+养成规划和标准成长!E$13)*养成规划和标准成长!$N332+养成规划和标准成长!E$14*养成规划和标准成长!$O332*养成规划和标准成长!$Q332+养成规划和标准成长!E$17*10*养成规划和标准成长!$S332+养成规划和标准成长!E$18*10*养成规划和标准成长!$T332+养成规划和标准成长!E$19*养成规划和标准成长!$U332,0)</f>
        <v>4414</v>
      </c>
      <c r="AP86" s="9">
        <f>ROUND(属性投放!E$4+养成规划和标准成长!F$3*养成规划和标准成长!$O332*养成规划和标准成长!$P332+养成规划和标准成长!F$4*养成规划和标准成长!$V332+养成规划和标准成长!F$5*养成规划和标准成长!$R332+(养成规划和标准成长!F$12+养成规划和标准成长!F$13)*养成规划和标准成长!$N332+养成规划和标准成长!F$14*养成规划和标准成长!$O332*养成规划和标准成长!$Q332+养成规划和标准成长!F$17*10*养成规划和标准成长!$S332+养成规划和标准成长!F$18*10*养成规划和标准成长!$T332+养成规划和标准成长!F$19*养成规划和标准成长!$U332,0)</f>
        <v>3972</v>
      </c>
      <c r="AQ86" s="9">
        <f>ROUND(属性投放!F$4+养成规划和标准成长!G$3*养成规划和标准成长!$O332*养成规划和标准成长!$P332+养成规划和标准成长!G$4*养成规划和标准成长!$V332+养成规划和标准成长!G$5*养成规划和标准成长!$R332+(养成规划和标准成长!G$12+养成规划和标准成长!G$13)*养成规划和标准成长!$N332+养成规划和标准成长!G$14*养成规划和标准成长!$O332*养成规划和标准成长!$Q332+养成规划和标准成长!G$17*10*养成规划和标准成长!$S332+养成规划和标准成长!G$18*10*养成规划和标准成长!$T332+养成规划和标准成长!G$19*养成规划和标准成长!$U332,0)</f>
        <v>1548</v>
      </c>
      <c r="AR86" s="9">
        <f>ROUND(属性投放!G$4+养成规划和标准成长!H$3*养成规划和标准成长!$O332*养成规划和标准成长!$P332+养成规划和标准成长!H$4*养成规划和标准成长!$V332+养成规划和标准成长!H$5*养成规划和标准成长!$R332+(养成规划和标准成长!H$12+养成规划和标准成长!H$13)*养成规划和标准成长!$N332+养成规划和标准成长!H$14*养成规划和标准成长!$O332*养成规划和标准成长!$Q332+养成规划和标准成长!H$17*10*养成规划和标准成长!$S332+养成规划和标准成长!H$18*10*养成规划和标准成长!$T332+养成规划和标准成长!H$19*养成规划和标准成长!$U332,0)</f>
        <v>755</v>
      </c>
      <c r="AS86" s="9">
        <f>ROUND(属性投放!H$4+养成规划和标准成长!I$3*养成规划和标准成长!$O332*养成规划和标准成长!$P332+养成规划和标准成长!I$4*养成规划和标准成长!$V332+养成规划和标准成长!I$5*养成规划和标准成长!$R332+(养成规划和标准成长!I$12+养成规划和标准成长!I$13)*养成规划和标准成长!$N332+养成规划和标准成长!I$14*养成规划和标准成长!$O332*养成规划和标准成长!$Q332+养成规划和标准成长!I$17*10*养成规划和标准成长!$S332+养成规划和标准成长!I$18*10*养成规划和标准成长!$T332+养成规划和标准成长!I$19*养成规划和标准成长!$U332,0)</f>
        <v>1159</v>
      </c>
      <c r="AT86" s="9">
        <f>ROUND(属性投放!I$4+养成规划和标准成长!J$3*养成规划和标准成长!$O332*养成规划和标准成长!$P332+养成规划和标准成长!J$4*养成规划和标准成长!$V332+养成规划和标准成长!J$5*养成规划和标准成长!$R332+(养成规划和标准成长!J$12+养成规划和标准成长!J$13)*养成规划和标准成长!$N332+养成规划和标准成长!J$14*养成规划和标准成长!$O332*养成规划和标准成长!$Q332+养成规划和标准成长!J$17*10*养成规划和标准成长!$S332+养成规划和标准成长!J$18*10*养成规划和标准成长!$T332+养成规划和标准成长!J$19*养成规划和标准成长!$U332,0)</f>
        <v>858</v>
      </c>
      <c r="AU86" s="9">
        <f>ROUND(属性投放!J$4+养成规划和标准成长!K$3*养成规划和标准成长!$O332*养成规划和标准成长!$P332+养成规划和标准成长!K$4*养成规划和标准成长!$V332+养成规划和标准成长!K$5*养成规划和标准成长!$R332+(养成规划和标准成长!K$12+养成规划和标准成长!K$13)*养成规划和标准成长!$N332+养成规划和标准成长!K$14*养成规划和标准成长!$O332*养成规划和标准成长!$Q332+养成规划和标准成长!K$17*10*养成规划和标准成长!$S332+养成规划和标准成长!K$18*10*养成规划和标准成长!$T332+养成规划和标准成长!K$19*养成规划和标准成长!$U332,0)</f>
        <v>587</v>
      </c>
      <c r="AV86" s="9">
        <f>ROUND(属性投放!K$4+养成规划和标准成长!L$3*养成规划和标准成长!$O332*养成规划和标准成长!$P332+养成规划和标准成长!L$4*养成规划和标准成长!$V332+养成规划和标准成长!L$5*养成规划和标准成长!$R332+(养成规划和标准成长!L$12+养成规划和标准成长!L$13)*养成规划和标准成长!$N332+养成规划和标准成长!L$14*养成规划和标准成长!$O332*养成规划和标准成长!$Q332+养成规划和标准成长!L$17*10*养成规划和标准成长!$S332+养成规划和标准成长!L$18*10*养成规划和标准成长!$T332+养成规划和标准成长!L$19*养成规划和标准成长!$U332,0)</f>
        <v>382</v>
      </c>
      <c r="AW86" s="9">
        <f>ROUND(属性投放!L$4+养成规划和标准成长!M$3*养成规划和标准成长!$O332*养成规划和标准成长!$P332+养成规划和标准成长!M$4*养成规划和标准成长!$V332+养成规划和标准成长!M$5*养成规划和标准成长!$R332+(养成规划和标准成长!M$12+养成规划和标准成长!M$13)*养成规划和标准成长!$N332+养成规划和标准成长!M$14*养成规划和标准成长!$O332*养成规划和标准成长!$Q332+养成规划和标准成长!M$17*10*养成规划和标准成长!$S332+养成规划和标准成长!M$18*10*养成规划和标准成长!$T332+养成规划和标准成长!M$19*养成规划和标准成长!$U332,0)</f>
        <v>889</v>
      </c>
      <c r="AX86" s="9">
        <f>ROUND(属性投放!M$4+养成规划和标准成长!N$3*养成规划和标准成长!$O332*养成规划和标准成长!$P332+养成规划和标准成长!N$4*养成规划和标准成长!$V332+养成规划和标准成长!N$5*养成规划和标准成长!$R332+(养成规划和标准成长!N$12+养成规划和标准成长!N$13)*养成规划和标准成长!$N332+养成规划和标准成长!N$14*养成规划和标准成长!$O332*养成规划和标准成长!$Q332+养成规划和标准成长!N$17*10*养成规划和标准成长!$S332+养成规划和标准成长!N$18*10*养成规划和标准成长!$T332+养成规划和标准成长!N$19*养成规划和标准成长!$U332,0)</f>
        <v>905</v>
      </c>
      <c r="AY86" s="9">
        <f>VLOOKUP(养成规划和标准成长!$X332,阵法、技能和修炼!$C$20:$N$40,COLUMNS(阵法、技能和修炼!$C$20:G$40),0)</f>
        <v>373</v>
      </c>
      <c r="AZ86" s="9">
        <f>VLOOKUP(养成规划和标准成长!$X332,阵法、技能和修炼!$C$20:$N$40,COLUMNS(阵法、技能和修炼!$C$20:H$40),0)</f>
        <v>276</v>
      </c>
      <c r="BA86" s="9">
        <f>VLOOKUP(养成规划和标准成长!$X332,阵法、技能和修炼!$C$20:$N$40,COLUMNS(阵法、技能和修炼!$C$20:I$40),0)</f>
        <v>373</v>
      </c>
      <c r="BB86" s="9">
        <f>VLOOKUP(养成规划和标准成长!$X332,阵法、技能和修炼!$C$20:$N$40,COLUMNS(阵法、技能和修炼!$C$20:J$40),0)</f>
        <v>276</v>
      </c>
      <c r="BC86" s="9">
        <f>VLOOKUP(养成规划和标准成长!$X332,阵法、技能和修炼!$C$20:$N$40,COLUMNS(阵法、技能和修炼!$C$20:K$40),0)</f>
        <v>80</v>
      </c>
      <c r="BD86" s="9">
        <f>VLOOKUP(养成规划和标准成长!$X332,阵法、技能和修炼!$C$20:$N$40,COLUMNS(阵法、技能和修炼!$C$20:L$40),0)</f>
        <v>80</v>
      </c>
      <c r="BE86" s="9">
        <f>VLOOKUP(养成规划和标准成长!$X332,阵法、技能和修炼!$C$20:$N$40,COLUMNS(阵法、技能和修炼!$C$20:M$40),0)</f>
        <v>96.000000000000085</v>
      </c>
      <c r="BF86" s="9">
        <f>VLOOKUP(养成规划和标准成长!$X332,阵法、技能和修炼!$C$20:$N$40,COLUMNS(阵法、技能和修炼!$C$20:N$40),0)</f>
        <v>96.000000000000085</v>
      </c>
      <c r="BH86" s="1">
        <v>83</v>
      </c>
      <c r="BI86" s="9">
        <f>ROUND(属性投放!D$4+养成规划和标准成长!E$3*养成规划和标准成长!$AA332*养成规划和标准成长!$AB332+养成规划和标准成长!E$4*养成规划和标准成长!$AH332+养成规划和标准成长!E$5*养成规划和标准成长!$AD332+(养成规划和标准成长!E$12+养成规划和标准成长!E$13)*养成规划和标准成长!$Z332+养成规划和标准成长!E$14*养成规划和标准成长!$AA332*养成规划和标准成长!$AC332+养成规划和标准成长!E$17*10*养成规划和标准成长!$AE332+养成规划和标准成长!E$18*10*养成规划和标准成长!$AF332+养成规划和标准成长!E$19*养成规划和标准成长!$AG332,0)</f>
        <v>4882</v>
      </c>
      <c r="BJ86" s="9">
        <f>ROUND(属性投放!E$4+养成规划和标准成长!F$3*养成规划和标准成长!$AA332*养成规划和标准成长!$AB332+养成规划和标准成长!F$4*养成规划和标准成长!$AH332+养成规划和标准成长!F$5*养成规划和标准成长!$AD332+(养成规划和标准成长!F$12+养成规划和标准成长!F$13)*养成规划和标准成长!$Z332+养成规划和标准成长!F$14*养成规划和标准成长!$AA332*养成规划和标准成长!$AC332+养成规划和标准成长!F$17*10*养成规划和标准成长!$AE332+养成规划和标准成长!F$18*10*养成规划和标准成长!$AF332+养成规划和标准成长!F$19*养成规划和标准成长!$AG332,0)</f>
        <v>4161</v>
      </c>
      <c r="BK86" s="9">
        <f>ROUND(属性投放!F$4+养成规划和标准成长!G$3*养成规划和标准成长!$AA332*养成规划和标准成长!$AB332+养成规划和标准成长!G$4*养成规划和标准成长!$AH332+养成规划和标准成长!G$5*养成规划和标准成长!$AD332+(养成规划和标准成长!G$12+养成规划和标准成长!G$13)*养成规划和标准成长!$Z332+养成规划和标准成长!G$14*养成规划和标准成长!$AA332*养成规划和标准成长!$AC332+养成规划和标准成长!G$17*10*养成规划和标准成长!$AE332+养成规划和标准成长!G$18*10*养成规划和标准成长!$AF332+养成规划和标准成长!G$19*养成规划和标准成长!$AG332,0)</f>
        <v>1669</v>
      </c>
      <c r="BL86" s="9">
        <f>ROUND(属性投放!G$4+养成规划和标准成长!H$3*养成规划和标准成长!$AA332*养成规划和标准成长!$AB332+养成规划和标准成长!H$4*养成规划和标准成长!$AH332+养成规划和标准成长!H$5*养成规划和标准成长!$AD332+(养成规划和标准成长!H$12+养成规划和标准成长!H$13)*养成规划和标准成长!$Z332+养成规划和标准成长!H$14*养成规划和标准成长!$AA332*养成规划和标准成长!$AC332+养成规划和标准成长!H$17*10*养成规划和标准成长!$AE332+养成规划和标准成长!H$18*10*养成规划和标准成长!$AF332+养成规划和标准成长!H$19*养成规划和标准成长!$AG332,0)</f>
        <v>843</v>
      </c>
      <c r="BM86" s="9">
        <f>ROUND(属性投放!H$4+养成规划和标准成长!I$3*养成规划和标准成长!$AA332*养成规划和标准成长!$AB332+养成规划和标准成长!I$4*养成规划和标准成长!$AH332+养成规划和标准成长!I$5*养成规划和标准成长!$AD332+(养成规划和标准成长!I$12+养成规划和标准成长!I$13)*养成规划和标准成长!$Z332+养成规划和标准成长!I$14*养成规划和标准成长!$AA332*养成规划和标准成长!$AC332+养成规划和标准成长!I$17*10*养成规划和标准成长!$AE332+养成规划和标准成长!I$18*10*养成规划和标准成长!$AF332+养成规划和标准成长!I$19*养成规划和标准成长!$AG332,0)</f>
        <v>1243</v>
      </c>
      <c r="BN86" s="9">
        <f>ROUND(属性投放!I$4+养成规划和标准成长!J$3*养成规划和标准成长!$AA332*养成规划和标准成长!$AB332+养成规划和标准成长!J$4*养成规划和标准成长!$AH332+养成规划和标准成长!J$5*养成规划和标准成长!$AD332+(养成规划和标准成长!J$12+养成规划和标准成长!J$13)*养成规划和标准成长!$Z332+养成规划和标准成长!J$14*养成规划和标准成长!$AA332*养成规划和标准成长!$AC332+养成规划和标准成长!J$17*10*养成规划和标准成长!$AE332+养成规划和标准成长!J$18*10*养成规划和标准成长!$AF332+养成规划和标准成长!J$19*养成规划和标准成长!$AG332,0)</f>
        <v>930</v>
      </c>
      <c r="BO86" s="9">
        <f>ROUND(属性投放!J$4+养成规划和标准成长!K$3*养成规划和标准成长!$AA332*养成规划和标准成长!$AB332+养成规划和标准成长!K$4*养成规划和标准成长!$AH332+养成规划和标准成长!K$5*养成规划和标准成长!$AD332+(养成规划和标准成长!K$12+养成规划和标准成长!K$13)*养成规划和标准成长!$Z332+养成规划和标准成长!K$14*养成规划和标准成长!$AA332*养成规划和标准成长!$AC332+养成规划和标准成长!K$17*10*养成规划和标准成长!$AE332+养成规划和标准成长!K$18*10*养成规划和标准成长!$AF332+养成规划和标准成长!K$19*养成规划和标准成长!$AG332,0)</f>
        <v>630</v>
      </c>
      <c r="BP86" s="9">
        <f>ROUND(属性投放!K$4+养成规划和标准成长!L$3*养成规划和标准成长!$AA332*养成规划和标准成长!$AB332+养成规划和标准成长!L$4*养成规划和标准成长!$AH332+养成规划和标准成长!L$5*养成规划和标准成长!$AD332+(养成规划和标准成长!L$12+养成规划和标准成长!L$13)*养成规划和标准成长!$Z332+养成规划和标准成长!L$14*养成规划和标准成长!$AA332*养成规划和标准成长!$AC332+养成规划和标准成长!L$17*10*养成规划和标准成长!$AE332+养成规划和标准成长!L$18*10*养成规划和标准成长!$AF332+养成规划和标准成长!L$19*养成规划和标准成长!$AG332,0)</f>
        <v>437</v>
      </c>
      <c r="BQ86" s="9">
        <f>ROUND(属性投放!L$4+养成规划和标准成长!M$3*养成规划和标准成长!$AA332*养成规划和标准成长!$AB332+养成规划和标准成长!M$4*养成规划和标准成长!$AH332+养成规划和标准成长!M$5*养成规划和标准成长!$AD332+(养成规划和标准成长!M$12+养成规划和标准成长!M$13)*养成规划和标准成长!$Z332+养成规划和标准成长!M$14*养成规划和标准成长!$AA332*养成规划和标准成长!$AC332+养成规划和标准成长!M$17*10*养成规划和标准成长!$AE332+养成规划和标准成长!M$18*10*养成规划和标准成长!$AF332+养成规划和标准成长!M$19*养成规划和标准成长!$AG332,0)</f>
        <v>904</v>
      </c>
      <c r="BR86" s="9">
        <f>ROUND(属性投放!M$4+养成规划和标准成长!N$3*养成规划和标准成长!$AA332*养成规划和标准成长!$AB332+养成规划和标准成长!N$4*养成规划和标准成长!$AH332+养成规划和标准成长!N$5*养成规划和标准成长!$AD332+(养成规划和标准成长!N$12+养成规划和标准成长!N$13)*养成规划和标准成长!$Z332+养成规划和标准成长!N$14*养成规划和标准成长!$AA332*养成规划和标准成长!$AC332+养成规划和标准成长!N$17*10*养成规划和标准成长!$AE332+养成规划和标准成长!N$18*10*养成规划和标准成长!$AF332+养成规划和标准成长!N$19*养成规划和标准成长!$AG332,0)</f>
        <v>922</v>
      </c>
      <c r="BS86" s="9">
        <f>VLOOKUP(养成规划和标准成长!$AJ332,阵法、技能和修炼!$C$20:$N$40,COLUMNS(阵法、技能和修炼!$C$20:G$40),0)</f>
        <v>428</v>
      </c>
      <c r="BT86" s="9">
        <f>VLOOKUP(养成规划和标准成长!$AJ332,阵法、技能和修炼!$C$20:$N$40,COLUMNS(阵法、技能和修炼!$C$20:H$40),0)</f>
        <v>305</v>
      </c>
      <c r="BU86" s="9">
        <f>VLOOKUP(养成规划和标准成长!$AJ332,阵法、技能和修炼!$C$20:$N$40,COLUMNS(阵法、技能和修炼!$C$20:I$40),0)</f>
        <v>428</v>
      </c>
      <c r="BV86" s="9">
        <f>VLOOKUP(养成规划和标准成长!$AJ332,阵法、技能和修炼!$C$20:$N$40,COLUMNS(阵法、技能和修炼!$C$20:J$40),0)</f>
        <v>305</v>
      </c>
      <c r="BW86" s="9">
        <f>VLOOKUP(养成规划和标准成长!$AJ332,阵法、技能和修炼!$C$20:$N$40,COLUMNS(阵法、技能和修炼!$C$20:K$40),0)</f>
        <v>90</v>
      </c>
      <c r="BX86" s="9">
        <f>VLOOKUP(养成规划和标准成长!$AJ332,阵法、技能和修炼!$C$20:$N$40,COLUMNS(阵法、技能和修炼!$C$20:L$40),0)</f>
        <v>90</v>
      </c>
      <c r="BY86" s="9">
        <f>VLOOKUP(养成规划和标准成长!$AJ332,阵法、技能和修炼!$C$20:$N$40,COLUMNS(阵法、技能和修炼!$C$20:M$40),0)</f>
        <v>108.0000000000001</v>
      </c>
      <c r="BZ86" s="9">
        <f>VLOOKUP(养成规划和标准成长!$AJ332,阵法、技能和修炼!$C$20:$N$40,COLUMNS(阵法、技能和修炼!$C$20:N$40),0)</f>
        <v>108.0000000000001</v>
      </c>
    </row>
    <row r="87" spans="1:78">
      <c r="A87" s="1">
        <v>84</v>
      </c>
      <c r="B87" s="9">
        <f>ROUND(属性投放!D$4+养成规划和标准成长!E$3*养成规划和标准成长!$O180*养成规划和标准成长!$P180+养成规划和标准成长!E$4*养成规划和标准成长!$V180+养成规划和标准成长!E$5*养成规划和标准成长!$R180+(养成规划和标准成长!E$12+养成规划和标准成长!E$13)*养成规划和标准成长!$N180+养成规划和标准成长!E$14*养成规划和标准成长!$O180*养成规划和标准成长!$Q180+养成规划和标准成长!E$17*10*养成规划和标准成长!$S180+养成规划和标准成长!E$18*10*养成规划和标准成长!$T180+养成规划和标准成长!E$19*养成规划和标准成长!$U180,0)</f>
        <v>3490</v>
      </c>
      <c r="C87" s="9">
        <f>ROUND(属性投放!E$4+养成规划和标准成长!F$3*养成规划和标准成长!$O180*养成规划和标准成长!$P180+养成规划和标准成长!F$4*养成规划和标准成长!$V180+养成规划和标准成长!F$5*养成规划和标准成长!$R180+(养成规划和标准成长!F$12+养成规划和标准成长!F$13)*养成规划和标准成长!$N180+养成规划和标准成长!F$14*养成规划和标准成长!$O180*养成规划和标准成长!$Q180+养成规划和标准成长!F$17*10*养成规划和标准成长!$S180+养成规划和标准成长!F$18*10*养成规划和标准成长!$T180+养成规划和标准成长!F$19*养成规划和标准成长!$U180,0)</f>
        <v>3547</v>
      </c>
      <c r="D87" s="9">
        <f>ROUND(属性投放!F$4+养成规划和标准成长!G$3*养成规划和标准成长!$O180*养成规划和标准成长!$P180+养成规划和标准成长!G$4*养成规划和标准成长!$V180+养成规划和标准成长!G$5*养成规划和标准成长!$R180+(养成规划和标准成长!G$12+养成规划和标准成长!G$13)*养成规划和标准成长!$N180+养成规划和标准成长!G$14*养成规划和标准成长!$O180*养成规划和标准成长!$Q180+养成规划和标准成长!G$17*10*养成规划和标准成长!$S180+养成规划和标准成长!G$18*10*养成规划和标准成长!$T180+养成规划和标准成长!G$19*养成规划和标准成长!$U180,0)</f>
        <v>1301</v>
      </c>
      <c r="E87" s="9">
        <f>ROUND(属性投放!G$4+养成规划和标准成长!H$3*养成规划和标准成长!$O180*养成规划和标准成长!$P180+养成规划和标准成长!H$4*养成规划和标准成长!$V180+养成规划和标准成长!H$5*养成规划和标准成长!$R180+(养成规划和标准成长!H$12+养成规划和标准成长!H$13)*养成规划和标准成长!$N180+养成规划和标准成长!H$14*养成规划和标准成长!$O180*养成规划和标准成长!$Q180+养成规划和标准成长!H$17*10*养成规划和标准成长!$S180+养成规划和标准成长!H$18*10*养成规划和标准成长!$T180+养成规划和标准成长!H$19*养成规划和标准成长!$U180,0)</f>
        <v>572</v>
      </c>
      <c r="F87" s="9">
        <f>ROUND(属性投放!H$4+养成规划和标准成长!I$3*养成规划和标准成长!$O180*养成规划和标准成长!$P180+养成规划和标准成长!I$4*养成规划和标准成长!$V180+养成规划和标准成长!I$5*养成规划和标准成长!$R180+(养成规划和标准成长!I$12+养成规划和标准成长!I$13)*养成规划和标准成长!$N180+养成规划和标准成长!I$14*养成规划和标准成长!$O180*养成规划和标准成长!$Q180+养成规划和标准成长!I$17*10*养成规划和标准成长!$S180+养成规划和标准成长!I$18*10*养成规划和标准成长!$T180+养成规划和标准成长!I$19*养成规划和标准成长!$U180,0)</f>
        <v>992</v>
      </c>
      <c r="G87" s="9">
        <f>ROUND(属性投放!I$4+养成规划和标准成长!J$3*养成规划和标准成长!$O180*养成规划和标准成长!$P180+养成规划和标准成长!J$4*养成规划和标准成长!$V180+养成规划和标准成长!J$5*养成规划和标准成长!$R180+(养成规划和标准成长!J$12+养成规划和标准成长!J$13)*养成规划和标准成长!$N180+养成规划和标准成长!J$14*养成规划和标准成长!$O180*养成规划和标准成长!$Q180+养成规划和标准成长!J$17*10*养成规划和标准成长!$S180+养成规划和标准成长!J$18*10*养成规划和标准成长!$T180+养成规划和标准成长!J$19*养成规划和标准成长!$U180,0)</f>
        <v>711</v>
      </c>
      <c r="H87" s="9">
        <f>ROUND(属性投放!J$4+养成规划和标准成长!K$3*养成规划和标准成长!$O180*养成规划和标准成长!$P180+养成规划和标准成长!K$4*养成规划和标准成长!$V180+养成规划和标准成长!K$5*养成规划和标准成长!$R180+(养成规划和标准成长!K$12+养成规划和标准成长!K$13)*养成规划和标准成长!$N180+养成规划和标准成长!K$14*养成规划和标准成长!$O180*养成规划和标准成长!$Q180+养成规划和标准成长!K$17*10*养成规划和标准成长!$S180+养成规划和标准成长!K$18*10*养成规划和标准成长!$T180+养成规划和标准成长!K$19*养成规划和标准成长!$U180,0)</f>
        <v>487</v>
      </c>
      <c r="I87" s="9">
        <f>ROUND(属性投放!K$4+养成规划和标准成长!L$3*养成规划和标准成长!$O180*养成规划和标准成长!$P180+养成规划和标准成长!L$4*养成规划和标准成长!$V180+养成规划和标准成长!L$5*养成规划和标准成长!$R180+(养成规划和标准成长!L$12+养成规划和标准成长!L$13)*养成规划和标准成长!$N180+养成规划和标准成长!L$14*养成规划和标准成长!$O180*养成规划和标准成长!$Q180+养成规划和标准成长!L$17*10*养成规划和标准成长!$S180+养成规划和标准成长!L$18*10*养成规划和标准成长!$T180+养成规划和标准成长!L$19*养成规划和标准成长!$U180,0)</f>
        <v>260</v>
      </c>
      <c r="J87" s="9">
        <f>ROUND(属性投放!L$4+养成规划和标准成长!M$3*养成规划和标准成长!$O180*养成规划和标准成长!$P180+养成规划和标准成长!M$4*养成规划和标准成长!$V180+养成规划和标准成长!M$5*养成规划和标准成长!$R180+(养成规划和标准成长!M$12+养成规划和标准成长!M$13)*养成规划和标准成长!$N180+养成规划和标准成长!M$14*养成规划和标准成长!$O180*养成规划和标准成长!$Q180+养成规划和标准成长!M$17*10*养成规划和标准成长!$S180+养成规划和标准成长!M$18*10*养成规划和标准成长!$T180+养成规划和标准成长!M$19*养成规划和标准成长!$U180,0)</f>
        <v>867</v>
      </c>
      <c r="K87" s="9">
        <f>ROUND(属性投放!M$4+养成规划和标准成长!N$3*养成规划和标准成长!$O180*养成规划和标准成长!$P180+养成规划和标准成长!N$4*养成规划和标准成长!$V180+养成规划和标准成长!N$5*养成规划和标准成长!$R180+(养成规划和标准成长!N$12+养成规划和标准成长!N$13)*养成规划和标准成长!$N180+养成规划和标准成长!N$14*养成规划和标准成长!$O180*养成规划和标准成长!$Q180+养成规划和标准成长!N$17*10*养成规划和标准成长!$S180+养成规划和标准成长!N$18*10*养成规划和标准成长!$T180+养成规划和标准成长!N$19*养成规划和标准成长!$U180,0)</f>
        <v>876</v>
      </c>
      <c r="L87" s="9">
        <f>VLOOKUP(养成规划和标准成长!$X180,阵法、技能和修炼!$C$20:$N$40,COLUMNS(阵法、技能和修炼!$C$20:G$40),0)</f>
        <v>294</v>
      </c>
      <c r="M87" s="9">
        <f>VLOOKUP(养成规划和标准成长!$X180,阵法、技能和修炼!$C$20:$N$40,COLUMNS(阵法、技能和修炼!$C$20:H$40),0)</f>
        <v>231</v>
      </c>
      <c r="N87" s="9">
        <f>VLOOKUP(养成规划和标准成长!$X180,阵法、技能和修炼!$C$20:$N$40,COLUMNS(阵法、技能和修炼!$C$20:I$40),0)</f>
        <v>294</v>
      </c>
      <c r="O87" s="9">
        <f>VLOOKUP(养成规划和标准成长!$X180,阵法、技能和修炼!$C$20:$N$40,COLUMNS(阵法、技能和修炼!$C$20:J$40),0)</f>
        <v>231</v>
      </c>
      <c r="P87" s="9">
        <f>VLOOKUP(养成规划和标准成长!$X180,阵法、技能和修炼!$C$20:$N$40,COLUMNS(阵法、技能和修炼!$C$20:K$40),0)</f>
        <v>65</v>
      </c>
      <c r="Q87" s="9">
        <f>VLOOKUP(养成规划和标准成长!$X180,阵法、技能和修炼!$C$20:$N$40,COLUMNS(阵法、技能和修炼!$C$20:L$40),0)</f>
        <v>65</v>
      </c>
      <c r="R87" s="9">
        <f>VLOOKUP(养成规划和标准成长!$X180,阵法、技能和修炼!$C$20:$N$40,COLUMNS(阵法、技能和修炼!$C$20:M$40),0)</f>
        <v>78.000000000000071</v>
      </c>
      <c r="S87" s="9">
        <f>VLOOKUP(养成规划和标准成长!$X180,阵法、技能和修炼!$C$20:$N$40,COLUMNS(阵法、技能和修炼!$C$20:N$40),0)</f>
        <v>78.000000000000071</v>
      </c>
      <c r="T87" s="1">
        <v>84</v>
      </c>
      <c r="U87" s="9">
        <f>ROUND(属性投放!D$4+养成规划和标准成长!E$3*养成规划和标准成长!$C333*养成规划和标准成长!$D333+养成规划和标准成长!E$4*养成规划和标准成长!$J333+养成规划和标准成长!E$5*养成规划和标准成长!$F333+(养成规划和标准成长!E$12+养成规划和标准成长!E$13)*养成规划和标准成长!$B333+养成规划和标准成长!E$14*养成规划和标准成长!$C333*养成规划和标准成长!$E333+养成规划和标准成长!E$17*10*养成规划和标准成长!$G333+养成规划和标准成长!E$18*10*养成规划和标准成长!$H333+养成规划和标准成长!E$19*养成规划和标准成长!$I333,0)</f>
        <v>3882</v>
      </c>
      <c r="V87" s="9">
        <f>ROUND(属性投放!E$4+养成规划和标准成长!F$3*养成规划和标准成长!$C333*养成规划和标准成长!$D333+养成规划和标准成长!F$4*养成规划和标准成长!$J333+养成规划和标准成长!F$5*养成规划和标准成长!$F333+(养成规划和标准成长!F$12+养成规划和标准成长!F$13)*养成规划和标准成长!$B333+养成规划和标准成长!F$14*养成规划和标准成长!$C333*养成规划和标准成长!$E333+养成规划和标准成长!F$17*10*养成规划和标准成长!$G333+养成规划和标准成长!F$18*10*养成规划和标准成长!$H333+养成规划和标准成长!F$19*养成规划和标准成长!$I333,0)</f>
        <v>3777</v>
      </c>
      <c r="W87" s="9">
        <f>ROUND(属性投放!F$4+养成规划和标准成长!G$3*养成规划和标准成长!$C333*养成规划和标准成长!$D333+养成规划和标准成长!G$4*养成规划和标准成长!$J333+养成规划和标准成长!G$5*养成规划和标准成长!$F333+(养成规划和标准成长!G$12+养成规划和标准成长!G$13)*养成规划和标准成长!$B333+养成规划和标准成长!G$14*养成规划和标准成长!$C333*养成规划和标准成长!$E333+养成规划和标准成长!G$17*10*养成规划和标准成长!$G333+养成规划和标准成长!G$18*10*养成规划和标准成长!$H333+养成规划和标准成长!G$19*养成规划和标准成长!$I333,0)</f>
        <v>1412</v>
      </c>
      <c r="X87" s="9">
        <f>ROUND(属性投放!G$4+养成规划和标准成长!H$3*养成规划和标准成长!$C333*养成规划和标准成长!$D333+养成规划和标准成长!H$4*养成规划和标准成长!$J333+养成规划和标准成长!H$5*养成规划和标准成长!$F333+(养成规划和标准成长!H$12+养成规划和标准成长!H$13)*养成规划和标准成长!$B333+养成规划和标准成长!H$14*养成规划和标准成长!$C333*养成规划和标准成长!$E333+养成规划和标准成长!H$17*10*养成规划和标准成长!$G333+养成规划和标准成长!H$18*10*养成规划和标准成长!$H333+养成规划和标准成长!H$19*养成规划和标准成长!$I333,0)</f>
        <v>648</v>
      </c>
      <c r="Y87" s="9">
        <f>ROUND(属性投放!H$4+养成规划和标准成长!I$3*养成规划和标准成长!$C333*养成规划和标准成长!$D333+养成规划和标准成长!I$4*养成规划和标准成长!$J333+养成规划和标准成长!I$5*养成规划和标准成长!$F333+(养成规划和标准成长!I$12+养成规划和标准成长!I$13)*养成规划和标准成长!$B333+养成规划和标准成长!I$14*养成规划和标准成长!$C333*养成规划和标准成长!$E333+养成规划和标准成长!I$17*10*养成规划和标准成长!$G333+养成规划和标准成长!I$18*10*养成规划和标准成长!$H333+养成规划和标准成长!I$19*养成规划和标准成长!$I333,0)</f>
        <v>1062</v>
      </c>
      <c r="Z87" s="9">
        <f>ROUND(属性投放!I$4+养成规划和标准成长!J$3*养成规划和标准成长!$C333*养成规划和标准成长!$D333+养成规划和标准成长!J$4*养成规划和标准成长!$J333+养成规划和标准成长!J$5*养成规划和标准成长!$F333+(养成规划和标准成长!J$12+养成规划和标准成长!J$13)*养成规划和标准成长!$B333+养成规划和标准成长!J$14*养成规划和标准成长!$C333*养成规划和标准成长!$E333+养成规划和标准成长!J$17*10*养成规划和标准成长!$G333+养成规划和标准成长!J$18*10*养成规划和标准成长!$H333+养成规划和标准成长!J$19*养成规划和标准成长!$I333,0)</f>
        <v>770</v>
      </c>
      <c r="AA87" s="9">
        <f>ROUND(属性投放!J$4+养成规划和标准成长!K$3*养成规划和标准成长!$C333*养成规划和标准成长!$D333+养成规划和标准成长!K$4*养成规划和标准成长!$J333+养成规划和标准成长!K$5*养成规划和标准成长!$F333+(养成规划和标准成长!K$12+养成规划和标准成长!K$13)*养成规划和标准成长!$B333+养成规划和标准成长!K$14*养成规划和标准成长!$C333*养成规划和标准成长!$E333+养成规划和标准成长!K$17*10*养成规划和标准成长!$G333+养成规划和标准成长!K$18*10*养成规划和标准成长!$H333+养成规划和标准成长!K$19*养成规划和标准成长!$I333,0)</f>
        <v>530</v>
      </c>
      <c r="AB87" s="9">
        <f>ROUND(属性投放!K$4+养成规划和标准成长!L$3*养成规划和标准成长!$C333*养成规划和标准成长!$D333+养成规划和标准成长!L$4*养成规划和标准成长!$J333+养成规划和标准成长!L$5*养成规划和标准成长!$F333+(养成规划和标准成长!L$12+养成规划和标准成长!L$13)*养成规划和标准成长!$B333+养成规划和标准成长!L$14*养成规划和标准成长!$C333*养成规划和标准成长!$E333+养成规划和标准成长!L$17*10*养成规划和标准成长!$G333+养成规划和标准成长!L$18*10*养成规划和标准成长!$H333+养成规划和标准成长!L$19*养成规划和标准成长!$I333,0)</f>
        <v>313</v>
      </c>
      <c r="AC87" s="9">
        <f>ROUND(属性投放!L$4+养成规划和标准成长!M$3*养成规划和标准成长!$C333*养成规划和标准成长!$D333+养成规划和标准成长!M$4*养成规划和标准成长!$J333+养成规划和标准成长!M$5*养成规划和标准成长!$F333+(养成规划和标准成长!M$12+养成规划和标准成长!M$13)*养成规划和标准成长!$B333+养成规划和标准成长!M$14*养成规划和标准成长!$C333*养成规划和标准成长!$E333+养成规划和标准成长!M$17*10*养成规划和标准成长!$G333+养成规划和标准成长!M$18*10*养成规划和标准成长!$H333+养成规划和标准成长!M$19*养成规划和标准成长!$I333,0)</f>
        <v>878</v>
      </c>
      <c r="AD87" s="9">
        <f>ROUND(属性投放!M$4+养成规划和标准成长!N$3*养成规划和标准成长!$C333*养成规划和标准成长!$D333+养成规划和标准成长!N$4*养成规划和标准成长!$J333+养成规划和标准成长!N$5*养成规划和标准成长!$F333+(养成规划和标准成长!N$12+养成规划和标准成长!N$13)*养成规划和标准成长!$B333+养成规划和标准成长!N$14*养成规划和标准成长!$C333*养成规划和标准成长!$E333+养成规划和标准成长!N$17*10*养成规划和标准成长!$G333+养成规划和标准成长!N$18*10*养成规划和标准成长!$H333+养成规划和标准成长!N$19*养成规划和标准成长!$I333,0)</f>
        <v>890</v>
      </c>
      <c r="AE87" s="9">
        <f>VLOOKUP(养成规划和标准成长!$L333,阵法、技能和修炼!$C$20:$N$40,COLUMNS(阵法、技能和修炼!$C$20:G$40),0)</f>
        <v>319</v>
      </c>
      <c r="AF87" s="9">
        <f>VLOOKUP(养成规划和标准成长!$L333,阵法、技能和修炼!$C$20:$N$40,COLUMNS(阵法、技能和修炼!$C$20:H$40),0)</f>
        <v>246</v>
      </c>
      <c r="AG87" s="9">
        <f>VLOOKUP(养成规划和标准成长!$L333,阵法、技能和修炼!$C$20:$N$40,COLUMNS(阵法、技能和修炼!$C$20:I$40),0)</f>
        <v>319</v>
      </c>
      <c r="AH87" s="9">
        <f>VLOOKUP(养成规划和标准成长!$L333,阵法、技能和修炼!$C$20:$N$40,COLUMNS(阵法、技能和修炼!$C$20:J$40),0)</f>
        <v>246</v>
      </c>
      <c r="AI87" s="9">
        <f>VLOOKUP(养成规划和标准成长!$L333,阵法、技能和修炼!$C$20:$N$40,COLUMNS(阵法、技能和修炼!$C$20:K$40),0)</f>
        <v>70</v>
      </c>
      <c r="AJ87" s="9">
        <f>VLOOKUP(养成规划和标准成长!$L333,阵法、技能和修炼!$C$20:$N$40,COLUMNS(阵法、技能和修炼!$C$20:L$40),0)</f>
        <v>70</v>
      </c>
      <c r="AK87" s="9">
        <f>VLOOKUP(养成规划和标准成长!$L333,阵法、技能和修炼!$C$20:$N$40,COLUMNS(阵法、技能和修炼!$C$20:M$40),0)</f>
        <v>84.000000000000071</v>
      </c>
      <c r="AL87" s="9">
        <f>VLOOKUP(养成规划和标准成长!$L333,阵法、技能和修炼!$C$20:$N$40,COLUMNS(阵法、技能和修炼!$C$20:N$40),0)</f>
        <v>84.000000000000071</v>
      </c>
      <c r="AN87" s="1">
        <v>84</v>
      </c>
      <c r="AO87" s="9">
        <f>ROUND(属性投放!D$4+养成规划和标准成长!E$3*养成规划和标准成长!$O333*养成规划和标准成长!$P333+养成规划和标准成长!E$4*养成规划和标准成长!$V333+养成规划和标准成长!E$5*养成规划和标准成长!$R333+(养成规划和标准成长!E$12+养成规划和标准成长!E$13)*养成规划和标准成长!$N333+养成规划和标准成长!E$14*养成规划和标准成长!$O333*养成规划和标准成长!$Q333+养成规划和标准成长!E$17*10*养成规划和标准成长!$S333+养成规划和标准成长!E$18*10*养成规划和标准成长!$T333+养成规划和标准成长!E$19*养成规划和标准成长!$U333,0)</f>
        <v>4441</v>
      </c>
      <c r="AP87" s="9">
        <f>ROUND(属性投放!E$4+养成规划和标准成长!F$3*养成规划和标准成长!$O333*养成规划和标准成长!$P333+养成规划和标准成长!F$4*养成规划和标准成长!$V333+养成规划和标准成长!F$5*养成规划和标准成长!$R333+(养成规划和标准成长!F$12+养成规划和标准成长!F$13)*养成规划和标准成长!$N333+养成规划和标准成长!F$14*养成规划和标准成长!$O333*养成规划和标准成长!$Q333+养成规划和标准成长!F$17*10*养成规划和标准成长!$S333+养成规划和标准成长!F$18*10*养成规划和标准成长!$T333+养成规划和标准成长!F$19*养成规划和标准成长!$U333,0)</f>
        <v>4006</v>
      </c>
      <c r="AQ87" s="9">
        <f>ROUND(属性投放!F$4+养成规划和标准成长!G$3*养成规划和标准成长!$O333*养成规划和标准成长!$P333+养成规划和标准成长!G$4*养成规划和标准成长!$V333+养成规划和标准成长!G$5*养成规划和标准成长!$R333+(养成规划和标准成长!G$12+养成规划和标准成长!G$13)*养成规划和标准成长!$N333+养成规划和标准成长!G$14*养成规划和标准成长!$O333*养成规划和标准成长!$Q333+养成规划和标准成长!G$17*10*养成规划和标准成长!$S333+养成规划和标准成长!G$18*10*养成规划和标准成长!$T333+养成规划和标准成长!G$19*养成规划和标准成长!$U333,0)</f>
        <v>1556</v>
      </c>
      <c r="AR87" s="9">
        <f>ROUND(属性投放!G$4+养成规划和标准成长!H$3*养成规划和标准成长!$O333*养成规划和标准成长!$P333+养成规划和标准成长!H$4*养成规划和标准成长!$V333+养成规划和标准成长!H$5*养成规划和标准成长!$R333+(养成规划和标准成长!H$12+养成规划和标准成长!H$13)*养成规划和标准成长!$N333+养成规划和标准成长!H$14*养成规划和标准成长!$O333*养成规划和标准成长!$Q333+养成规划和标准成长!H$17*10*养成规划和标准成长!$S333+养成规划和标准成长!H$18*10*养成规划和标准成长!$T333+养成规划和标准成长!H$19*养成规划和标准成长!$U333,0)</f>
        <v>758</v>
      </c>
      <c r="AS87" s="9">
        <f>ROUND(属性投放!H$4+养成规划和标准成长!I$3*养成规划和标准成长!$O333*养成规划和标准成长!$P333+养成规划和标准成长!I$4*养成规划和标准成长!$V333+养成规划和标准成长!I$5*养成规划和标准成长!$R333+(养成规划和标准成长!I$12+养成规划和标准成长!I$13)*养成规划和标准成长!$N333+养成规划和标准成长!I$14*养成规划和标准成长!$O333*养成规划和标准成长!$Q333+养成规划和标准成长!I$17*10*养成规划和标准成长!$S333+养成规划和标准成长!I$18*10*养成规划和标准成长!$T333+养成规划和标准成长!I$19*养成规划和标准成长!$U333,0)</f>
        <v>1166</v>
      </c>
      <c r="AT87" s="9">
        <f>ROUND(属性投放!I$4+养成规划和标准成长!J$3*养成规划和标准成长!$O333*养成规划和标准成长!$P333+养成规划和标准成长!J$4*养成规划和标准成长!$V333+养成规划和标准成长!J$5*养成规划和标准成长!$R333+(养成规划和标准成长!J$12+养成规划和标准成长!J$13)*养成规划和标准成长!$N333+养成规划和标准成长!J$14*养成规划和标准成长!$O333*养成规划和标准成长!$Q333+养成规划和标准成长!J$17*10*养成规划和标准成长!$S333+养成规划和标准成长!J$18*10*养成规划和标准成长!$T333+养成规划和标准成长!J$19*养成规划和标准成长!$U333,0)</f>
        <v>863</v>
      </c>
      <c r="AU87" s="9">
        <f>ROUND(属性投放!J$4+养成规划和标准成长!K$3*养成规划和标准成长!$O333*养成规划和标准成长!$P333+养成规划和标准成长!K$4*养成规划和标准成长!$V333+养成规划和标准成长!K$5*养成规划和标准成长!$R333+(养成规划和标准成长!K$12+养成规划和标准成长!K$13)*养成规划和标准成长!$N333+养成规划和标准成长!K$14*养成规划和标准成长!$O333*养成规划和标准成长!$Q333+养成规划和标准成长!K$17*10*养成规划和标准成长!$S333+养成规划和标准成长!K$18*10*养成规划和标准成长!$T333+养成规划和标准成长!K$19*养成规划和标准成长!$U333,0)</f>
        <v>590</v>
      </c>
      <c r="AV87" s="9">
        <f>ROUND(属性投放!K$4+养成规划和标准成长!L$3*养成规划和标准成长!$O333*养成规划和标准成长!$P333+养成规划和标准成长!L$4*养成规划和标准成长!$V333+养成规划和标准成长!L$5*养成规划和标准成长!$R333+(养成规划和标准成长!L$12+养成规划和标准成长!L$13)*养成规划和标准成长!$N333+养成规划和标准成长!L$14*养成规划和标准成长!$O333*养成规划和标准成长!$Q333+养成规划和标准成长!L$17*10*养成规划和标准成长!$S333+养成规划和标准成长!L$18*10*养成规划和标准成长!$T333+养成规划和标准成长!L$19*养成规划和标准成长!$U333,0)</f>
        <v>382</v>
      </c>
      <c r="AW87" s="9">
        <f>ROUND(属性投放!L$4+养成规划和标准成长!M$3*养成规划和标准成长!$O333*养成规划和标准成长!$P333+养成规划和标准成长!M$4*养成规划和标准成长!$V333+养成规划和标准成长!M$5*养成规划和标准成长!$R333+(养成规划和标准成长!M$12+养成规划和标准成长!M$13)*养成规划和标准成长!$N333+养成规划和标准成长!M$14*养成规划和标准成长!$O333*养成规划和标准成长!$Q333+养成规划和标准成长!M$17*10*养成规划和标准成长!$S333+养成规划和标准成长!M$18*10*养成规划和标准成长!$T333+养成规划和标准成长!M$19*养成规划和标准成长!$U333,0)</f>
        <v>899</v>
      </c>
      <c r="AX87" s="9">
        <f>ROUND(属性投放!M$4+养成规划和标准成长!N$3*养成规划和标准成长!$O333*养成规划和标准成长!$P333+养成规划和标准成长!N$4*养成规划和标准成长!$V333+养成规划和标准成长!N$5*养成规划和标准成长!$R333+(养成规划和标准成长!N$12+养成规划和标准成长!N$13)*养成规划和标准成长!$N333+养成规划和标准成长!N$14*养成规划和标准成长!$O333*养成规划和标准成长!$Q333+养成规划和标准成长!N$17*10*养成规划和标准成长!$S333+养成规划和标准成长!N$18*10*养成规划和标准成长!$T333+养成规划和标准成长!N$19*养成规划和标准成长!$U333,0)</f>
        <v>915</v>
      </c>
      <c r="AY87" s="9">
        <f>VLOOKUP(养成规划和标准成长!$X333,阵法、技能和修炼!$C$20:$N$40,COLUMNS(阵法、技能和修炼!$C$20:G$40),0)</f>
        <v>373</v>
      </c>
      <c r="AZ87" s="9">
        <f>VLOOKUP(养成规划和标准成长!$X333,阵法、技能和修炼!$C$20:$N$40,COLUMNS(阵法、技能和修炼!$C$20:H$40),0)</f>
        <v>276</v>
      </c>
      <c r="BA87" s="9">
        <f>VLOOKUP(养成规划和标准成长!$X333,阵法、技能和修炼!$C$20:$N$40,COLUMNS(阵法、技能和修炼!$C$20:I$40),0)</f>
        <v>373</v>
      </c>
      <c r="BB87" s="9">
        <f>VLOOKUP(养成规划和标准成长!$X333,阵法、技能和修炼!$C$20:$N$40,COLUMNS(阵法、技能和修炼!$C$20:J$40),0)</f>
        <v>276</v>
      </c>
      <c r="BC87" s="9">
        <f>VLOOKUP(养成规划和标准成长!$X333,阵法、技能和修炼!$C$20:$N$40,COLUMNS(阵法、技能和修炼!$C$20:K$40),0)</f>
        <v>80</v>
      </c>
      <c r="BD87" s="9">
        <f>VLOOKUP(养成规划和标准成长!$X333,阵法、技能和修炼!$C$20:$N$40,COLUMNS(阵法、技能和修炼!$C$20:L$40),0)</f>
        <v>80</v>
      </c>
      <c r="BE87" s="9">
        <f>VLOOKUP(养成规划和标准成长!$X333,阵法、技能和修炼!$C$20:$N$40,COLUMNS(阵法、技能和修炼!$C$20:M$40),0)</f>
        <v>96.000000000000085</v>
      </c>
      <c r="BF87" s="9">
        <f>VLOOKUP(养成规划和标准成长!$X333,阵法、技能和修炼!$C$20:$N$40,COLUMNS(阵法、技能和修炼!$C$20:N$40),0)</f>
        <v>96.000000000000085</v>
      </c>
      <c r="BH87" s="1">
        <v>84</v>
      </c>
      <c r="BI87" s="9">
        <f>ROUND(属性投放!D$4+养成规划和标准成长!E$3*养成规划和标准成长!$AA333*养成规划和标准成长!$AB333+养成规划和标准成长!E$4*养成规划和标准成长!$AH333+养成规划和标准成长!E$5*养成规划和标准成长!$AD333+(养成规划和标准成长!E$12+养成规划和标准成长!E$13)*养成规划和标准成长!$Z333+养成规划和标准成长!E$14*养成规划和标准成长!$AA333*养成规划和标准成长!$AC333+养成规划和标准成长!E$17*10*养成规划和标准成长!$AE333+养成规划和标准成长!E$18*10*养成规划和标准成长!$AF333+养成规划和标准成长!E$19*养成规划和标准成长!$AG333,0)</f>
        <v>4912</v>
      </c>
      <c r="BJ87" s="9">
        <f>ROUND(属性投放!E$4+养成规划和标准成长!F$3*养成规划和标准成长!$AA333*养成规划和标准成长!$AB333+养成规划和标准成长!F$4*养成规划和标准成长!$AH333+养成规划和标准成长!F$5*养成规划和标准成长!$AD333+(养成规划和标准成长!F$12+养成规划和标准成长!F$13)*养成规划和标准成长!$Z333+养成规划和标准成长!F$14*养成规划和标准成长!$AA333*养成规划和标准成长!$AC333+养成规划和标准成长!F$17*10*养成规划和标准成长!$AE333+养成规划和标准成长!F$18*10*养成规划和标准成长!$AF333+养成规划和标准成长!F$19*养成规划和标准成长!$AG333,0)</f>
        <v>4196</v>
      </c>
      <c r="BK87" s="9">
        <f>ROUND(属性投放!F$4+养成规划和标准成长!G$3*养成规划和标准成长!$AA333*养成规划和标准成长!$AB333+养成规划和标准成长!G$4*养成规划和标准成长!$AH333+养成规划和标准成长!G$5*养成规划和标准成长!$AD333+(养成规划和标准成长!G$12+养成规划和标准成长!G$13)*养成规划和标准成长!$Z333+养成规划和标准成长!G$14*养成规划和标准成长!$AA333*养成规划和标准成长!$AC333+养成规划和标准成长!G$17*10*养成规划和标准成长!$AE333+养成规划和标准成长!G$18*10*养成规划和标准成长!$AF333+养成规划和标准成长!G$19*养成规划和标准成长!$AG333,0)</f>
        <v>1677</v>
      </c>
      <c r="BL87" s="9">
        <f>ROUND(属性投放!G$4+养成规划和标准成长!H$3*养成规划和标准成长!$AA333*养成规划和标准成长!$AB333+养成规划和标准成长!H$4*养成规划和标准成长!$AH333+养成规划和标准成长!H$5*养成规划和标准成长!$AD333+(养成规划和标准成长!H$12+养成规划和标准成长!H$13)*养成规划和标准成长!$Z333+养成规划和标准成长!H$14*养成规划和标准成长!$AA333*养成规划和标准成长!$AC333+养成规划和标准成长!H$17*10*养成规划和标准成长!$AE333+养成规划和标准成长!H$18*10*养成规划和标准成长!$AF333+养成规划和标准成长!H$19*养成规划和标准成长!$AG333,0)</f>
        <v>846</v>
      </c>
      <c r="BM87" s="9">
        <f>ROUND(属性投放!H$4+养成规划和标准成长!I$3*养成规划和标准成长!$AA333*养成规划和标准成长!$AB333+养成规划和标准成长!I$4*养成规划和标准成长!$AH333+养成规划和标准成长!I$5*养成规划和标准成长!$AD333+(养成规划和标准成长!I$12+养成规划和标准成长!I$13)*养成规划和标准成长!$Z333+养成规划和标准成长!I$14*养成规划和标准成长!$AA333*养成规划和标准成长!$AC333+养成规划和标准成长!I$17*10*养成规划和标准成长!$AE333+养成规划和标准成长!I$18*10*养成规划和标准成长!$AF333+养成规划和标准成长!I$19*养成规划和标准成长!$AG333,0)</f>
        <v>1251</v>
      </c>
      <c r="BN87" s="9">
        <f>ROUND(属性投放!I$4+养成规划和标准成长!J$3*养成规划和标准成长!$AA333*养成规划和标准成长!$AB333+养成规划和标准成长!J$4*养成规划和标准成长!$AH333+养成规划和标准成长!J$5*养成规划和标准成长!$AD333+(养成规划和标准成长!J$12+养成规划和标准成长!J$13)*养成规划和标准成长!$Z333+养成规划和标准成长!J$14*养成规划和标准成长!$AA333*养成规划和标准成长!$AC333+养成规划和标准成长!J$17*10*养成规划和标准成长!$AE333+养成规划和标准成长!J$18*10*养成规划和标准成长!$AF333+养成规划和标准成长!J$19*养成规划和标准成长!$AG333,0)</f>
        <v>936</v>
      </c>
      <c r="BO87" s="9">
        <f>ROUND(属性投放!J$4+养成规划和标准成长!K$3*养成规划和标准成长!$AA333*养成规划和标准成长!$AB333+养成规划和标准成长!K$4*养成规划和标准成长!$AH333+养成规划和标准成长!K$5*养成规划和标准成长!$AD333+(养成规划和标准成长!K$12+养成规划和标准成长!K$13)*养成规划和标准成长!$Z333+养成规划和标准成长!K$14*养成规划和标准成长!$AA333*养成规划和标准成长!$AC333+养成规划和标准成长!K$17*10*养成规划和标准成长!$AE333+养成规划和标准成长!K$18*10*养成规划和标准成长!$AF333+养成规划和标准成长!K$19*养成规划和标准成长!$AG333,0)</f>
        <v>634</v>
      </c>
      <c r="BP87" s="9">
        <f>ROUND(属性投放!K$4+养成规划和标准成长!L$3*养成规划和标准成长!$AA333*养成规划和标准成长!$AB333+养成规划和标准成长!L$4*养成规划和标准成长!$AH333+养成规划和标准成长!L$5*养成规划和标准成长!$AD333+(养成规划和标准成长!L$12+养成规划和标准成长!L$13)*养成规划和标准成长!$Z333+养成规划和标准成长!L$14*养成规划和标准成长!$AA333*养成规划和标准成长!$AC333+养成规划和标准成长!L$17*10*养成规划和标准成长!$AE333+养成规划和标准成长!L$18*10*养成规划和标准成长!$AF333+养成规划和标准成长!L$19*养成规划和标准成长!$AG333,0)</f>
        <v>438</v>
      </c>
      <c r="BQ87" s="9">
        <f>ROUND(属性投放!L$4+养成规划和标准成长!M$3*养成规划和标准成长!$AA333*养成规划和标准成长!$AB333+养成规划和标准成长!M$4*养成规划和标准成长!$AH333+养成规划和标准成长!M$5*养成规划和标准成长!$AD333+(养成规划和标准成长!M$12+养成规划和标准成长!M$13)*养成规划和标准成长!$Z333+养成规划和标准成长!M$14*养成规划和标准成长!$AA333*养成规划和标准成长!$AC333+养成规划和标准成长!M$17*10*养成规划和标准成长!$AE333+养成规划和标准成长!M$18*10*养成规划和标准成长!$AF333+养成规划和标准成长!M$19*养成规划和标准成长!$AG333,0)</f>
        <v>914</v>
      </c>
      <c r="BR87" s="9">
        <f>ROUND(属性投放!M$4+养成规划和标准成长!N$3*养成规划和标准成长!$AA333*养成规划和标准成长!$AB333+养成规划和标准成长!N$4*养成规划和标准成长!$AH333+养成规划和标准成长!N$5*养成规划和标准成长!$AD333+(养成规划和标准成长!N$12+养成规划和标准成长!N$13)*养成规划和标准成长!$Z333+养成规划和标准成长!N$14*养成规划和标准成长!$AA333*养成规划和标准成长!$AC333+养成规划和标准成长!N$17*10*养成规划和标准成长!$AE333+养成规划和标准成长!N$18*10*养成规划和标准成长!$AF333+养成规划和标准成长!N$19*养成规划和标准成长!$AG333,0)</f>
        <v>932</v>
      </c>
      <c r="BS87" s="9">
        <f>VLOOKUP(养成规划和标准成长!$AJ333,阵法、技能和修炼!$C$20:$N$40,COLUMNS(阵法、技能和修炼!$C$20:G$40),0)</f>
        <v>428</v>
      </c>
      <c r="BT87" s="9">
        <f>VLOOKUP(养成规划和标准成长!$AJ333,阵法、技能和修炼!$C$20:$N$40,COLUMNS(阵法、技能和修炼!$C$20:H$40),0)</f>
        <v>305</v>
      </c>
      <c r="BU87" s="9">
        <f>VLOOKUP(养成规划和标准成长!$AJ333,阵法、技能和修炼!$C$20:$N$40,COLUMNS(阵法、技能和修炼!$C$20:I$40),0)</f>
        <v>428</v>
      </c>
      <c r="BV87" s="9">
        <f>VLOOKUP(养成规划和标准成长!$AJ333,阵法、技能和修炼!$C$20:$N$40,COLUMNS(阵法、技能和修炼!$C$20:J$40),0)</f>
        <v>305</v>
      </c>
      <c r="BW87" s="9">
        <f>VLOOKUP(养成规划和标准成长!$AJ333,阵法、技能和修炼!$C$20:$N$40,COLUMNS(阵法、技能和修炼!$C$20:K$40),0)</f>
        <v>90</v>
      </c>
      <c r="BX87" s="9">
        <f>VLOOKUP(养成规划和标准成长!$AJ333,阵法、技能和修炼!$C$20:$N$40,COLUMNS(阵法、技能和修炼!$C$20:L$40),0)</f>
        <v>90</v>
      </c>
      <c r="BY87" s="9">
        <f>VLOOKUP(养成规划和标准成长!$AJ333,阵法、技能和修炼!$C$20:$N$40,COLUMNS(阵法、技能和修炼!$C$20:M$40),0)</f>
        <v>108.0000000000001</v>
      </c>
      <c r="BZ87" s="9">
        <f>VLOOKUP(养成规划和标准成长!$AJ333,阵法、技能和修炼!$C$20:$N$40,COLUMNS(阵法、技能和修炼!$C$20:N$40),0)</f>
        <v>108.0000000000001</v>
      </c>
    </row>
    <row r="88" spans="1:78">
      <c r="A88" s="1">
        <v>85</v>
      </c>
      <c r="B88" s="9">
        <f>ROUND(属性投放!D$4+养成规划和标准成长!E$3*养成规划和标准成长!$O181*养成规划和标准成长!$P181+养成规划和标准成长!E$4*养成规划和标准成长!$V181+养成规划和标准成长!E$5*养成规划和标准成长!$R181+(养成规划和标准成长!E$12+养成规划和标准成长!E$13)*养成规划和标准成长!$N181+养成规划和标准成长!E$14*养成规划和标准成长!$O181*养成规划和标准成长!$Q181+养成规划和标准成长!E$17*10*养成规划和标准成长!$S181+养成规划和标准成长!E$18*10*养成规划和标准成长!$T181+养成规划和标准成长!E$19*养成规划和标准成长!$U181,0)</f>
        <v>3513</v>
      </c>
      <c r="C88" s="9">
        <f>ROUND(属性投放!E$4+养成规划和标准成长!F$3*养成规划和标准成长!$O181*养成规划和标准成长!$P181+养成规划和标准成长!F$4*养成规划和标准成长!$V181+养成规划和标准成长!F$5*养成规划和标准成长!$R181+(养成规划和标准成长!F$12+养成规划和标准成长!F$13)*养成规划和标准成长!$N181+养成规划和标准成长!F$14*养成规划和标准成长!$O181*养成规划和标准成长!$Q181+养成规划和标准成长!F$17*10*养成规划和标准成长!$S181+养成规划和标准成长!F$18*10*养成规划和标准成长!$T181+养成规划和标准成长!F$19*养成规划和标准成长!$U181,0)</f>
        <v>3579</v>
      </c>
      <c r="D88" s="9">
        <f>ROUND(属性投放!F$4+养成规划和标准成长!G$3*养成规划和标准成长!$O181*养成规划和标准成长!$P181+养成规划和标准成长!G$4*养成规划和标准成长!$V181+养成规划和标准成长!G$5*养成规划和标准成长!$R181+(养成规划和标准成长!G$12+养成规划和标准成长!G$13)*养成规划和标准成长!$N181+养成规划和标准成长!G$14*养成规划和标准成长!$O181*养成规划和标准成长!$Q181+养成规划和标准成长!G$17*10*养成规划和标准成长!$S181+养成规划和标准成长!G$18*10*养成规划和标准成长!$T181+养成规划和标准成长!G$19*养成规划和标准成长!$U181,0)</f>
        <v>1309</v>
      </c>
      <c r="E88" s="9">
        <f>ROUND(属性投放!G$4+养成规划和标准成长!H$3*养成规划和标准成长!$O181*养成规划和标准成长!$P181+养成规划和标准成长!H$4*养成规划和标准成长!$V181+养成规划和标准成长!H$5*养成规划和标准成长!$R181+(养成规划和标准成长!H$12+养成规划和标准成长!H$13)*养成规划和标准成长!$N181+养成规划和标准成长!H$14*养成规划和标准成长!$O181*养成规划和标准成长!$Q181+养成规划和标准成长!H$17*10*养成规划和标准成长!$S181+养成规划和标准成长!H$18*10*养成规划和标准成长!$T181+养成规划和标准成长!H$19*养成规划和标准成长!$U181,0)</f>
        <v>575</v>
      </c>
      <c r="F88" s="9">
        <f>ROUND(属性投放!H$4+养成规划和标准成长!I$3*养成规划和标准成长!$O181*养成规划和标准成长!$P181+养成规划和标准成长!I$4*养成规划和标准成长!$V181+养成规划和标准成长!I$5*养成规划和标准成长!$R181+(养成规划和标准成长!I$12+养成规划和标准成长!I$13)*养成规划和标准成长!$N181+养成规划和标准成长!I$14*养成规划和标准成长!$O181*养成规划和标准成长!$Q181+养成规划和标准成长!I$17*10*养成规划和标准成长!$S181+养成规划和标准成长!I$18*10*养成规划和标准成长!$T181+养成规划和标准成长!I$19*养成规划和标准成长!$U181,0)</f>
        <v>999</v>
      </c>
      <c r="G88" s="9">
        <f>ROUND(属性投放!I$4+养成规划和标准成长!J$3*养成规划和标准成长!$O181*养成规划和标准成长!$P181+养成规划和标准成长!J$4*养成规划和标准成长!$V181+养成规划和标准成长!J$5*养成规划和标准成长!$R181+(养成规划和标准成长!J$12+养成规划和标准成长!J$13)*养成规划和标准成长!$N181+养成规划和标准成长!J$14*养成规划和标准成长!$O181*养成规划和标准成长!$Q181+养成规划和标准成长!J$17*10*养成规划和标准成长!$S181+养成规划和标准成长!J$18*10*养成规划和标准成长!$T181+养成规划和标准成长!J$19*养成规划和标准成长!$U181,0)</f>
        <v>716</v>
      </c>
      <c r="H88" s="9">
        <f>ROUND(属性投放!J$4+养成规划和标准成长!K$3*养成规划和标准成长!$O181*养成规划和标准成长!$P181+养成规划和标准成长!K$4*养成规划和标准成长!$V181+养成规划和标准成长!K$5*养成规划和标准成长!$R181+(养成规划和标准成长!K$12+养成规划和标准成长!K$13)*养成规划和标准成长!$N181+养成规划和标准成长!K$14*养成规划和标准成长!$O181*养成规划和标准成长!$Q181+养成规划和标准成长!K$17*10*养成规划和标准成长!$S181+养成规划和标准成长!K$18*10*养成规划和标准成长!$T181+养成规划和标准成长!K$19*养成规划和标准成长!$U181,0)</f>
        <v>491</v>
      </c>
      <c r="I88" s="9">
        <f>ROUND(属性投放!K$4+养成规划和标准成长!L$3*养成规划和标准成长!$O181*养成规划和标准成长!$P181+养成规划和标准成长!L$4*养成规划和标准成长!$V181+养成规划和标准成长!L$5*养成规划和标准成长!$R181+(养成规划和标准成长!L$12+养成规划和标准成长!L$13)*养成规划和标准成长!$N181+养成规划和标准成长!L$14*养成规划和标准成长!$O181*养成规划和标准成长!$Q181+养成规划和标准成长!L$17*10*养成规划和标准成长!$S181+养成规划和标准成长!L$18*10*养成规划和标准成长!$T181+养成规划和标准成长!L$19*养成规划和标准成长!$U181,0)</f>
        <v>260</v>
      </c>
      <c r="J88" s="9">
        <f>ROUND(属性投放!L$4+养成规划和标准成长!M$3*养成规划和标准成长!$O181*养成规划和标准成长!$P181+养成规划和标准成长!M$4*养成规划和标准成长!$V181+养成规划和标准成长!M$5*养成规划和标准成长!$R181+(养成规划和标准成长!M$12+养成规划和标准成长!M$13)*养成规划和标准成长!$N181+养成规划和标准成长!M$14*养成规划和标准成长!$O181*养成规划和标准成长!$Q181+养成规划和标准成长!M$17*10*养成规划和标准成长!$S181+养成规划和标准成长!M$18*10*养成规划和标准成长!$T181+养成规划和标准成长!M$19*养成规划和标准成长!$U181,0)</f>
        <v>877</v>
      </c>
      <c r="K88" s="9">
        <f>ROUND(属性投放!M$4+养成规划和标准成长!N$3*养成规划和标准成长!$O181*养成规划和标准成长!$P181+养成规划和标准成长!N$4*养成规划和标准成长!$V181+养成规划和标准成长!N$5*养成规划和标准成长!$R181+(养成规划和标准成长!N$12+养成规划和标准成长!N$13)*养成规划和标准成长!$N181+养成规划和标准成长!N$14*养成规划和标准成长!$O181*养成规划和标准成长!$Q181+养成规划和标准成长!N$17*10*养成规划和标准成长!$S181+养成规划和标准成长!N$18*10*养成规划和标准成长!$T181+养成规划和标准成长!N$19*养成规划和标准成长!$U181,0)</f>
        <v>886</v>
      </c>
      <c r="L88" s="9">
        <f>VLOOKUP(养成规划和标准成长!$X181,阵法、技能和修炼!$C$20:$N$40,COLUMNS(阵法、技能和修炼!$C$20:G$40),0)</f>
        <v>319</v>
      </c>
      <c r="M88" s="9">
        <f>VLOOKUP(养成规划和标准成长!$X181,阵法、技能和修炼!$C$20:$N$40,COLUMNS(阵法、技能和修炼!$C$20:H$40),0)</f>
        <v>246</v>
      </c>
      <c r="N88" s="9">
        <f>VLOOKUP(养成规划和标准成长!$X181,阵法、技能和修炼!$C$20:$N$40,COLUMNS(阵法、技能和修炼!$C$20:I$40),0)</f>
        <v>319</v>
      </c>
      <c r="O88" s="9">
        <f>VLOOKUP(养成规划和标准成长!$X181,阵法、技能和修炼!$C$20:$N$40,COLUMNS(阵法、技能和修炼!$C$20:J$40),0)</f>
        <v>246</v>
      </c>
      <c r="P88" s="9">
        <f>VLOOKUP(养成规划和标准成长!$X181,阵法、技能和修炼!$C$20:$N$40,COLUMNS(阵法、技能和修炼!$C$20:K$40),0)</f>
        <v>70</v>
      </c>
      <c r="Q88" s="9">
        <f>VLOOKUP(养成规划和标准成长!$X181,阵法、技能和修炼!$C$20:$N$40,COLUMNS(阵法、技能和修炼!$C$20:L$40),0)</f>
        <v>70</v>
      </c>
      <c r="R88" s="9">
        <f>VLOOKUP(养成规划和标准成长!$X181,阵法、技能和修炼!$C$20:$N$40,COLUMNS(阵法、技能和修炼!$C$20:M$40),0)</f>
        <v>84.000000000000071</v>
      </c>
      <c r="S88" s="9">
        <f>VLOOKUP(养成规划和标准成长!$X181,阵法、技能和修炼!$C$20:$N$40,COLUMNS(阵法、技能和修炼!$C$20:N$40),0)</f>
        <v>84.000000000000071</v>
      </c>
      <c r="T88" s="1">
        <v>85</v>
      </c>
      <c r="U88" s="9">
        <f>ROUND(属性投放!D$4+养成规划和标准成长!E$3*养成规划和标准成长!$C334*养成规划和标准成长!$D334+养成规划和标准成长!E$4*养成规划和标准成长!$J334+养成规划和标准成长!E$5*养成规划和标准成长!$F334+(养成规划和标准成长!E$12+养成规划和标准成长!E$13)*养成规划和标准成长!$B334+养成规划和标准成长!E$14*养成规划和标准成长!$C334*养成规划和标准成长!$E334+养成规划和标准成长!E$17*10*养成规划和标准成长!$G334+养成规划和标准成长!E$18*10*养成规划和标准成长!$H334+养成规划和标准成长!E$19*养成规划和标准成长!$I334,0)</f>
        <v>3906</v>
      </c>
      <c r="V88" s="9">
        <f>ROUND(属性投放!E$4+养成规划和标准成长!F$3*养成规划和标准成长!$C334*养成规划和标准成长!$D334+养成规划和标准成长!F$4*养成规划和标准成长!$J334+养成规划和标准成长!F$5*养成规划和标准成长!$F334+(养成规划和标准成长!F$12+养成规划和标准成长!F$13)*养成规划和标准成长!$B334+养成规划和标准成长!F$14*养成规划和标准成长!$C334*养成规划和标准成长!$E334+养成规划和标准成长!F$17*10*养成规划和标准成长!$G334+养成规划和标准成长!F$18*10*养成规划和标准成长!$H334+养成规划和标准成长!F$19*养成规划和标准成长!$I334,0)</f>
        <v>3810</v>
      </c>
      <c r="W88" s="9">
        <f>ROUND(属性投放!F$4+养成规划和标准成长!G$3*养成规划和标准成长!$C334*养成规划和标准成长!$D334+养成规划和标准成长!G$4*养成规划和标准成长!$J334+养成规划和标准成长!G$5*养成规划和标准成长!$F334+(养成规划和标准成长!G$12+养成规划和标准成长!G$13)*养成规划和标准成长!$B334+养成规划和标准成长!G$14*养成规划和标准成长!$C334*养成规划和标准成长!$E334+养成规划和标准成长!G$17*10*养成规划和标准成长!$G334+养成规划和标准成长!G$18*10*养成规划和标准成长!$H334+养成规划和标准成长!G$19*养成规划和标准成长!$I334,0)</f>
        <v>1419</v>
      </c>
      <c r="X88" s="9">
        <f>ROUND(属性投放!G$4+养成规划和标准成长!H$3*养成规划和标准成长!$C334*养成规划和标准成长!$D334+养成规划和标准成长!H$4*养成规划和标准成长!$J334+养成规划和标准成长!H$5*养成规划和标准成长!$F334+(养成规划和标准成长!H$12+养成规划和标准成长!H$13)*养成规划和标准成长!$B334+养成规划和标准成长!H$14*养成规划和标准成长!$C334*养成规划和标准成长!$E334+养成规划和标准成长!H$17*10*养成规划和标准成长!$G334+养成规划和标准成长!H$18*10*养成规划和标准成长!$H334+养成规划和标准成长!H$19*养成规划和标准成长!$I334,0)</f>
        <v>651</v>
      </c>
      <c r="Y88" s="9">
        <f>ROUND(属性投放!H$4+养成规划和标准成长!I$3*养成规划和标准成长!$C334*养成规划和标准成长!$D334+养成规划和标准成长!I$4*养成规划和标准成长!$J334+养成规划和标准成长!I$5*养成规划和标准成长!$F334+(养成规划和标准成长!I$12+养成规划和标准成长!I$13)*养成规划和标准成长!$B334+养成规划和标准成长!I$14*养成规划和标准成长!$C334*养成规划和标准成长!$E334+养成规划和标准成长!I$17*10*养成规划和标准成长!$G334+养成规划和标准成长!I$18*10*养成规划和标准成长!$H334+养成规划和标准成长!I$19*养成规划和标准成长!$I334,0)</f>
        <v>1069</v>
      </c>
      <c r="Z88" s="9">
        <f>ROUND(属性投放!I$4+养成规划和标准成长!J$3*养成规划和标准成长!$C334*养成规划和标准成长!$D334+养成规划和标准成长!J$4*养成规划和标准成长!$J334+养成规划和标准成长!J$5*养成规划和标准成长!$F334+(养成规划和标准成长!J$12+养成规划和标准成长!J$13)*养成规划和标准成长!$B334+养成规划和标准成长!J$14*养成规划和标准成长!$C334*养成规划和标准成长!$E334+养成规划和标准成长!J$17*10*养成规划和标准成长!$G334+养成规划和标准成长!J$18*10*养成规划和标准成长!$H334+养成规划和标准成长!J$19*养成规划和标准成长!$I334,0)</f>
        <v>776</v>
      </c>
      <c r="AA88" s="9">
        <f>ROUND(属性投放!J$4+养成规划和标准成长!K$3*养成规划和标准成长!$C334*养成规划和标准成长!$D334+养成规划和标准成长!K$4*养成规划和标准成长!$J334+养成规划和标准成长!K$5*养成规划和标准成长!$F334+(养成规划和标准成长!K$12+养成规划和标准成长!K$13)*养成规划和标准成长!$B334+养成规划和标准成长!K$14*养成规划和标准成长!$C334*养成规划和标准成长!$E334+养成规划和标准成长!K$17*10*养成规划和标准成长!$G334+养成规划和标准成长!K$18*10*养成规划和标准成长!$H334+养成规划和标准成长!K$19*养成规划和标准成长!$I334,0)</f>
        <v>534</v>
      </c>
      <c r="AB88" s="9">
        <f>ROUND(属性投放!K$4+养成规划和标准成长!L$3*养成规划和标准成长!$C334*养成规划和标准成长!$D334+养成规划和标准成长!L$4*养成规划和标准成长!$J334+养成规划和标准成长!L$5*养成规划和标准成长!$F334+(养成规划和标准成长!L$12+养成规划和标准成长!L$13)*养成规划和标准成长!$B334+养成规划和标准成长!L$14*养成规划和标准成长!$C334*养成规划和标准成长!$E334+养成规划和标准成长!L$17*10*养成规划和标准成长!$G334+养成规划和标准成长!L$18*10*养成规划和标准成长!$H334+养成规划和标准成长!L$19*养成规划和标准成长!$I334,0)</f>
        <v>313</v>
      </c>
      <c r="AC88" s="9">
        <f>ROUND(属性投放!L$4+养成规划和标准成长!M$3*养成规划和标准成长!$C334*养成规划和标准成长!$D334+养成规划和标准成长!M$4*养成规划和标准成长!$J334+养成规划和标准成长!M$5*养成规划和标准成长!$F334+(养成规划和标准成长!M$12+养成规划和标准成长!M$13)*养成规划和标准成长!$B334+养成规划和标准成长!M$14*养成规划和标准成长!$C334*养成规划和标准成长!$E334+养成规划和标准成长!M$17*10*养成规划和标准成长!$G334+养成规划和标准成长!M$18*10*养成规划和标准成长!$H334+养成规划和标准成长!M$19*养成规划和标准成长!$I334,0)</f>
        <v>888</v>
      </c>
      <c r="AD88" s="9">
        <f>ROUND(属性投放!M$4+养成规划和标准成长!N$3*养成规划和标准成长!$C334*养成规划和标准成长!$D334+养成规划和标准成长!N$4*养成规划和标准成长!$J334+养成规划和标准成长!N$5*养成规划和标准成长!$F334+(养成规划和标准成长!N$12+养成规划和标准成长!N$13)*养成规划和标准成长!$B334+养成规划和标准成长!N$14*养成规划和标准成长!$C334*养成规划和标准成长!$E334+养成规划和标准成长!N$17*10*养成规划和标准成长!$G334+养成规划和标准成长!N$18*10*养成规划和标准成长!$H334+养成规划和标准成长!N$19*养成规划和标准成长!$I334,0)</f>
        <v>900</v>
      </c>
      <c r="AE88" s="9">
        <f>VLOOKUP(养成规划和标准成长!$L334,阵法、技能和修炼!$C$20:$N$40,COLUMNS(阵法、技能和修炼!$C$20:G$40),0)</f>
        <v>373</v>
      </c>
      <c r="AF88" s="9">
        <f>VLOOKUP(养成规划和标准成长!$L334,阵法、技能和修炼!$C$20:$N$40,COLUMNS(阵法、技能和修炼!$C$20:H$40),0)</f>
        <v>276</v>
      </c>
      <c r="AG88" s="9">
        <f>VLOOKUP(养成规划和标准成长!$L334,阵法、技能和修炼!$C$20:$N$40,COLUMNS(阵法、技能和修炼!$C$20:I$40),0)</f>
        <v>373</v>
      </c>
      <c r="AH88" s="9">
        <f>VLOOKUP(养成规划和标准成长!$L334,阵法、技能和修炼!$C$20:$N$40,COLUMNS(阵法、技能和修炼!$C$20:J$40),0)</f>
        <v>276</v>
      </c>
      <c r="AI88" s="9">
        <f>VLOOKUP(养成规划和标准成长!$L334,阵法、技能和修炼!$C$20:$N$40,COLUMNS(阵法、技能和修炼!$C$20:K$40),0)</f>
        <v>80</v>
      </c>
      <c r="AJ88" s="9">
        <f>VLOOKUP(养成规划和标准成长!$L334,阵法、技能和修炼!$C$20:$N$40,COLUMNS(阵法、技能和修炼!$C$20:L$40),0)</f>
        <v>80</v>
      </c>
      <c r="AK88" s="9">
        <f>VLOOKUP(养成规划和标准成长!$L334,阵法、技能和修炼!$C$20:$N$40,COLUMNS(阵法、技能和修炼!$C$20:M$40),0)</f>
        <v>96.000000000000085</v>
      </c>
      <c r="AL88" s="9">
        <f>VLOOKUP(养成规划和标准成长!$L334,阵法、技能和修炼!$C$20:$N$40,COLUMNS(阵法、技能和修炼!$C$20:N$40),0)</f>
        <v>96.000000000000085</v>
      </c>
      <c r="AN88" s="1">
        <v>85</v>
      </c>
      <c r="AO88" s="9">
        <f>ROUND(属性投放!D$4+养成规划和标准成长!E$3*养成规划和标准成长!$O334*养成规划和标准成长!$P334+养成规划和标准成长!E$4*养成规划和标准成长!$V334+养成规划和标准成长!E$5*养成规划和标准成长!$R334+(养成规划和标准成长!E$12+养成规划和标准成长!E$13)*养成规划和标准成长!$N334+养成规划和标准成长!E$14*养成规划和标准成长!$O334*养成规划和标准成长!$Q334+养成规划和标准成长!E$17*10*养成规划和标准成长!$S334+养成规划和标准成长!E$18*10*养成规划和标准成长!$T334+养成规划和标准成长!E$19*养成规划和标准成长!$U334,0)</f>
        <v>4468</v>
      </c>
      <c r="AP88" s="9">
        <f>ROUND(属性投放!E$4+养成规划和标准成长!F$3*养成规划和标准成长!$O334*养成规划和标准成长!$P334+养成规划和标准成长!F$4*养成规划和标准成长!$V334+养成规划和标准成长!F$5*养成规划和标准成长!$R334+(养成规划和标准成长!F$12+养成规划和标准成长!F$13)*养成规划和标准成长!$N334+养成规划和标准成长!F$14*养成规划和标准成长!$O334*养成规划和标准成长!$Q334+养成规划和标准成长!F$17*10*养成规划和标准成长!$S334+养成规划和标准成长!F$18*10*养成规划和标准成长!$T334+养成规划和标准成长!F$19*养成规划和标准成长!$U334,0)</f>
        <v>4040</v>
      </c>
      <c r="AQ88" s="9">
        <f>ROUND(属性投放!F$4+养成规划和标准成长!G$3*养成规划和标准成长!$O334*养成规划和标准成长!$P334+养成规划和标准成长!G$4*养成规划和标准成长!$V334+养成规划和标准成长!G$5*养成规划和标准成长!$R334+(养成规划和标准成长!G$12+养成规划和标准成长!G$13)*养成规划和标准成长!$N334+养成规划和标准成长!G$14*养成规划和标准成长!$O334*养成规划和标准成长!$Q334+养成规划和标准成长!G$17*10*养成规划和标准成长!$S334+养成规划和标准成长!G$18*10*养成规划和标准成长!$T334+养成规划和标准成长!G$19*养成规划和标准成长!$U334,0)</f>
        <v>1564</v>
      </c>
      <c r="AR88" s="9">
        <f>ROUND(属性投放!G$4+养成规划和标准成长!H$3*养成规划和标准成长!$O334*养成规划和标准成长!$P334+养成规划和标准成长!H$4*养成规划和标准成长!$V334+养成规划和标准成长!H$5*养成规划和标准成长!$R334+(养成规划和标准成长!H$12+养成规划和标准成长!H$13)*养成规划和标准成长!$N334+养成规划和标准成长!H$14*养成规划和标准成长!$O334*养成规划和标准成长!$Q334+养成规划和标准成长!H$17*10*养成规划和标准成长!$S334+养成规划和标准成长!H$18*10*养成规划和标准成长!$T334+养成规划和标准成长!H$19*养成规划和标准成长!$U334,0)</f>
        <v>761</v>
      </c>
      <c r="AS88" s="9">
        <f>ROUND(属性投放!H$4+养成规划和标准成长!I$3*养成规划和标准成长!$O334*养成规划和标准成长!$P334+养成规划和标准成长!I$4*养成规划和标准成长!$V334+养成规划和标准成长!I$5*养成规划和标准成长!$R334+(养成规划和标准成长!I$12+养成规划和标准成长!I$13)*养成规划和标准成长!$N334+养成规划和标准成长!I$14*养成规划和标准成长!$O334*养成规划和标准成长!$Q334+养成规划和标准成长!I$17*10*养成规划和标准成长!$S334+养成规划和标准成长!I$18*10*养成规划和标准成长!$T334+养成规划和标准成长!I$19*养成规划和标准成长!$U334,0)</f>
        <v>1173</v>
      </c>
      <c r="AT88" s="9">
        <f>ROUND(属性投放!I$4+养成规划和标准成长!J$3*养成规划和标准成长!$O334*养成规划和标准成长!$P334+养成规划和标准成长!J$4*养成规划和标准成长!$V334+养成规划和标准成长!J$5*养成规划和标准成长!$R334+(养成规划和标准成长!J$12+养成规划和标准成长!J$13)*养成规划和标准成长!$N334+养成规划和标准成长!J$14*养成规划和标准成长!$O334*养成规划和标准成长!$Q334+养成规划和标准成长!J$17*10*养成规划和标准成长!$S334+养成规划和标准成长!J$18*10*养成规划和标准成长!$T334+养成规划和标准成长!J$19*养成规划和标准成长!$U334,0)</f>
        <v>869</v>
      </c>
      <c r="AU88" s="9">
        <f>ROUND(属性投放!J$4+养成规划和标准成长!K$3*养成规划和标准成长!$O334*养成规划和标准成长!$P334+养成规划和标准成长!K$4*养成规划和标准成长!$V334+养成规划和标准成长!K$5*养成规划和标准成长!$R334+(养成规划和标准成长!K$12+养成规划和标准成长!K$13)*养成规划和标准成长!$N334+养成规划和标准成长!K$14*养成规划和标准成长!$O334*养成规划和标准成长!$Q334+养成规划和标准成长!K$17*10*养成规划和标准成长!$S334+养成规划和标准成长!K$18*10*养成规划和标准成长!$T334+养成规划和标准成长!K$19*养成规划和标准成长!$U334,0)</f>
        <v>594</v>
      </c>
      <c r="AV88" s="9">
        <f>ROUND(属性投放!K$4+养成规划和标准成长!L$3*养成规划和标准成长!$O334*养成规划和标准成长!$P334+养成规划和标准成长!L$4*养成规划和标准成长!$V334+养成规划和标准成长!L$5*养成规划和标准成长!$R334+(养成规划和标准成长!L$12+养成规划和标准成长!L$13)*养成规划和标准成长!$N334+养成规划和标准成长!L$14*养成规划和标准成长!$O334*养成规划和标准成长!$Q334+养成规划和标准成长!L$17*10*养成规划和标准成长!$S334+养成规划和标准成长!L$18*10*养成规划和标准成长!$T334+养成规划和标准成长!L$19*养成规划和标准成长!$U334,0)</f>
        <v>383</v>
      </c>
      <c r="AW88" s="9">
        <f>ROUND(属性投放!L$4+养成规划和标准成长!M$3*养成规划和标准成长!$O334*养成规划和标准成长!$P334+养成规划和标准成长!M$4*养成规划和标准成长!$V334+养成规划和标准成长!M$5*养成规划和标准成长!$R334+(养成规划和标准成长!M$12+养成规划和标准成长!M$13)*养成规划和标准成长!$N334+养成规划和标准成长!M$14*养成规划和标准成长!$O334*养成规划和标准成长!$Q334+养成规划和标准成长!M$17*10*养成规划和标准成长!$S334+养成规划和标准成长!M$18*10*养成规划和标准成长!$T334+养成规划和标准成长!M$19*养成规划和标准成长!$U334,0)</f>
        <v>909</v>
      </c>
      <c r="AX88" s="9">
        <f>ROUND(属性投放!M$4+养成规划和标准成长!N$3*养成规划和标准成长!$O334*养成规划和标准成长!$P334+养成规划和标准成长!N$4*养成规划和标准成长!$V334+养成规划和标准成长!N$5*养成规划和标准成长!$R334+(养成规划和标准成长!N$12+养成规划和标准成长!N$13)*养成规划和标准成长!$N334+养成规划和标准成长!N$14*养成规划和标准成长!$O334*养成规划和标准成长!$Q334+养成规划和标准成长!N$17*10*养成规划和标准成长!$S334+养成规划和标准成长!N$18*10*养成规划和标准成长!$T334+养成规划和标准成长!N$19*养成规划和标准成长!$U334,0)</f>
        <v>925</v>
      </c>
      <c r="AY88" s="9">
        <f>VLOOKUP(养成规划和标准成长!$X334,阵法、技能和修炼!$C$20:$N$40,COLUMNS(阵法、技能和修炼!$C$20:G$40),0)</f>
        <v>428</v>
      </c>
      <c r="AZ88" s="9">
        <f>VLOOKUP(养成规划和标准成长!$X334,阵法、技能和修炼!$C$20:$N$40,COLUMNS(阵法、技能和修炼!$C$20:H$40),0)</f>
        <v>305</v>
      </c>
      <c r="BA88" s="9">
        <f>VLOOKUP(养成规划和标准成长!$X334,阵法、技能和修炼!$C$20:$N$40,COLUMNS(阵法、技能和修炼!$C$20:I$40),0)</f>
        <v>428</v>
      </c>
      <c r="BB88" s="9">
        <f>VLOOKUP(养成规划和标准成长!$X334,阵法、技能和修炼!$C$20:$N$40,COLUMNS(阵法、技能和修炼!$C$20:J$40),0)</f>
        <v>305</v>
      </c>
      <c r="BC88" s="9">
        <f>VLOOKUP(养成规划和标准成长!$X334,阵法、技能和修炼!$C$20:$N$40,COLUMNS(阵法、技能和修炼!$C$20:K$40),0)</f>
        <v>90</v>
      </c>
      <c r="BD88" s="9">
        <f>VLOOKUP(养成规划和标准成长!$X334,阵法、技能和修炼!$C$20:$N$40,COLUMNS(阵法、技能和修炼!$C$20:L$40),0)</f>
        <v>90</v>
      </c>
      <c r="BE88" s="9">
        <f>VLOOKUP(养成规划和标准成长!$X334,阵法、技能和修炼!$C$20:$N$40,COLUMNS(阵法、技能和修炼!$C$20:M$40),0)</f>
        <v>108.0000000000001</v>
      </c>
      <c r="BF88" s="9">
        <f>VLOOKUP(养成规划和标准成长!$X334,阵法、技能和修炼!$C$20:$N$40,COLUMNS(阵法、技能和修炼!$C$20:N$40),0)</f>
        <v>108.0000000000001</v>
      </c>
      <c r="BH88" s="1">
        <v>85</v>
      </c>
      <c r="BI88" s="9">
        <f>ROUND(属性投放!D$4+养成规划和标准成长!E$3*养成规划和标准成长!$AA334*养成规划和标准成长!$AB334+养成规划和标准成长!E$4*养成规划和标准成长!$AH334+养成规划和标准成长!E$5*养成规划和标准成长!$AD334+(养成规划和标准成长!E$12+养成规划和标准成长!E$13)*养成规划和标准成长!$Z334+养成规划和标准成长!E$14*养成规划和标准成长!$AA334*养成规划和标准成长!$AC334+养成规划和标准成长!E$17*10*养成规划和标准成长!$AE334+养成规划和标准成长!E$18*10*养成规划和标准成长!$AF334+养成规划和标准成长!E$19*养成规划和标准成长!$AG334,0)</f>
        <v>4942</v>
      </c>
      <c r="BJ88" s="9">
        <f>ROUND(属性投放!E$4+养成规划和标准成长!F$3*养成规划和标准成长!$AA334*养成规划和标准成长!$AB334+养成规划和标准成长!F$4*养成规划和标准成长!$AH334+养成规划和标准成长!F$5*养成规划和标准成长!$AD334+(养成规划和标准成长!F$12+养成规划和标准成长!F$13)*养成规划和标准成长!$Z334+养成规划和标准成长!F$14*养成规划和标准成长!$AA334*养成规划和标准成长!$AC334+养成规划和标准成长!F$17*10*养成规划和标准成长!$AE334+养成规划和标准成长!F$18*10*养成规划和标准成长!$AF334+养成规划和标准成长!F$19*养成规划和标准成长!$AG334,0)</f>
        <v>4231</v>
      </c>
      <c r="BK88" s="9">
        <f>ROUND(属性投放!F$4+养成规划和标准成长!G$3*养成规划和标准成长!$AA334*养成规划和标准成长!$AB334+养成规划和标准成长!G$4*养成规划和标准成长!$AH334+养成规划和标准成长!G$5*养成规划和标准成长!$AD334+(养成规划和标准成长!G$12+养成规划和标准成长!G$13)*养成规划和标准成长!$Z334+养成规划和标准成长!G$14*养成规划和标准成长!$AA334*养成规划和标准成长!$AC334+养成规划和标准成长!G$17*10*养成规划和标准成长!$AE334+养成规划和标准成长!G$18*10*养成规划和标准成长!$AF334+养成规划和标准成长!G$19*养成规划和标准成长!$AG334,0)</f>
        <v>1686</v>
      </c>
      <c r="BL88" s="9">
        <f>ROUND(属性投放!G$4+养成规划和标准成长!H$3*养成规划和标准成长!$AA334*养成规划和标准成长!$AB334+养成规划和标准成长!H$4*养成规划和标准成长!$AH334+养成规划和标准成长!H$5*养成规划和标准成长!$AD334+(养成规划和标准成长!H$12+养成规划和标准成长!H$13)*养成规划和标准成长!$Z334+养成规划和标准成长!H$14*养成规划和标准成长!$AA334*养成规划和标准成长!$AC334+养成规划和标准成长!H$17*10*养成规划和标准成长!$AE334+养成规划和标准成长!H$18*10*养成规划和标准成长!$AF334+养成规划和标准成长!H$19*养成规划和标准成长!$AG334,0)</f>
        <v>849</v>
      </c>
      <c r="BM88" s="9">
        <f>ROUND(属性投放!H$4+养成规划和标准成长!I$3*养成规划和标准成长!$AA334*养成规划和标准成长!$AB334+养成规划和标准成长!I$4*养成规划和标准成长!$AH334+养成规划和标准成长!I$5*养成规划和标准成长!$AD334+(养成规划和标准成长!I$12+养成规划和标准成长!I$13)*养成规划和标准成长!$Z334+养成规划和标准成长!I$14*养成规划和标准成长!$AA334*养成规划和标准成长!$AC334+养成规划和标准成长!I$17*10*养成规划和标准成长!$AE334+养成规划和标准成长!I$18*10*养成规划和标准成长!$AF334+养成规划和标准成长!I$19*养成规划和标准成长!$AG334,0)</f>
        <v>1259</v>
      </c>
      <c r="BN88" s="9">
        <f>ROUND(属性投放!I$4+养成规划和标准成长!J$3*养成规划和标准成长!$AA334*养成规划和标准成长!$AB334+养成规划和标准成长!J$4*养成规划和标准成长!$AH334+养成规划和标准成长!J$5*养成规划和标准成长!$AD334+(养成规划和标准成长!J$12+养成规划和标准成长!J$13)*养成规划和标准成长!$Z334+养成规划和标准成长!J$14*养成规划和标准成长!$AA334*养成规划和标准成长!$AC334+养成规划和标准成长!J$17*10*养成规划和标准成长!$AE334+养成规划和标准成长!J$18*10*养成规划和标准成长!$AF334+养成规划和标准成长!J$19*养成规划和标准成长!$AG334,0)</f>
        <v>942</v>
      </c>
      <c r="BO88" s="9">
        <f>ROUND(属性投放!J$4+养成规划和标准成长!K$3*养成规划和标准成长!$AA334*养成规划和标准成长!$AB334+养成规划和标准成长!K$4*养成规划和标准成长!$AH334+养成规划和标准成长!K$5*养成规划和标准成长!$AD334+(养成规划和标准成长!K$12+养成规划和标准成长!K$13)*养成规划和标准成长!$Z334+养成规划和标准成长!K$14*养成规划和标准成长!$AA334*养成规划和标准成长!$AC334+养成规划和标准成长!K$17*10*养成规划和标准成长!$AE334+养成规划和标准成长!K$18*10*养成规划和标准成长!$AF334+养成规划和标准成长!K$19*养成规划和标准成长!$AG334,0)</f>
        <v>638</v>
      </c>
      <c r="BP88" s="9">
        <f>ROUND(属性投放!K$4+养成规划和标准成长!L$3*养成规划和标准成长!$AA334*养成规划和标准成长!$AB334+养成规划和标准成长!L$4*养成规划和标准成长!$AH334+养成规划和标准成长!L$5*养成规划和标准成长!$AD334+(养成规划和标准成长!L$12+养成规划和标准成长!L$13)*养成规划和标准成长!$Z334+养成规划和标准成长!L$14*养成规划和标准成长!$AA334*养成规划和标准成长!$AC334+养成规划和标准成长!L$17*10*养成规划和标准成长!$AE334+养成规划和标准成长!L$18*10*养成规划和标准成长!$AF334+养成规划和标准成长!L$19*养成规划和标准成长!$AG334,0)</f>
        <v>438</v>
      </c>
      <c r="BQ88" s="9">
        <f>ROUND(属性投放!L$4+养成规划和标准成长!M$3*养成规划和标准成长!$AA334*养成规划和标准成长!$AB334+养成规划和标准成长!M$4*养成规划和标准成长!$AH334+养成规划和标准成长!M$5*养成规划和标准成长!$AD334+(养成规划和标准成长!M$12+养成规划和标准成长!M$13)*养成规划和标准成长!$Z334+养成规划和标准成长!M$14*养成规划和标准成长!$AA334*养成规划和标准成长!$AC334+养成规划和标准成长!M$17*10*养成规划和标准成长!$AE334+养成规划和标准成长!M$18*10*养成规划和标准成长!$AF334+养成规划和标准成长!M$19*养成规划和标准成长!$AG334,0)</f>
        <v>924</v>
      </c>
      <c r="BR88" s="9">
        <f>ROUND(属性投放!M$4+养成规划和标准成长!N$3*养成规划和标准成长!$AA334*养成规划和标准成长!$AB334+养成规划和标准成长!N$4*养成规划和标准成长!$AH334+养成规划和标准成长!N$5*养成规划和标准成长!$AD334+(养成规划和标准成长!N$12+养成规划和标准成长!N$13)*养成规划和标准成长!$Z334+养成规划和标准成长!N$14*养成规划和标准成长!$AA334*养成规划和标准成长!$AC334+养成规划和标准成长!N$17*10*养成规划和标准成长!$AE334+养成规划和标准成长!N$18*10*养成规划和标准成长!$AF334+养成规划和标准成长!N$19*养成规划和标准成长!$AG334,0)</f>
        <v>942</v>
      </c>
      <c r="BS88" s="9">
        <f>VLOOKUP(养成规划和标准成长!$AJ334,阵法、技能和修炼!$C$20:$N$40,COLUMNS(阵法、技能和修炼!$C$20:G$40),0)</f>
        <v>486</v>
      </c>
      <c r="BT88" s="9">
        <f>VLOOKUP(养成规划和标准成长!$AJ334,阵法、技能和修炼!$C$20:$N$40,COLUMNS(阵法、技能和修炼!$C$20:H$40),0)</f>
        <v>332</v>
      </c>
      <c r="BU88" s="9">
        <f>VLOOKUP(养成规划和标准成长!$AJ334,阵法、技能和修炼!$C$20:$N$40,COLUMNS(阵法、技能和修炼!$C$20:I$40),0)</f>
        <v>486</v>
      </c>
      <c r="BV88" s="9">
        <f>VLOOKUP(养成规划和标准成长!$AJ334,阵法、技能和修炼!$C$20:$N$40,COLUMNS(阵法、技能和修炼!$C$20:J$40),0)</f>
        <v>332</v>
      </c>
      <c r="BW88" s="9">
        <f>VLOOKUP(养成规划和标准成长!$AJ334,阵法、技能和修炼!$C$20:$N$40,COLUMNS(阵法、技能和修炼!$C$20:K$40),0)</f>
        <v>100</v>
      </c>
      <c r="BX88" s="9">
        <f>VLOOKUP(养成规划和标准成长!$AJ334,阵法、技能和修炼!$C$20:$N$40,COLUMNS(阵法、技能和修炼!$C$20:L$40),0)</f>
        <v>100</v>
      </c>
      <c r="BY88" s="9">
        <f>VLOOKUP(养成规划和标准成长!$AJ334,阵法、技能和修炼!$C$20:$N$40,COLUMNS(阵法、技能和修炼!$C$20:M$40),0)</f>
        <v>120.00000000000011</v>
      </c>
      <c r="BZ88" s="9">
        <f>VLOOKUP(养成规划和标准成长!$AJ334,阵法、技能和修炼!$C$20:$N$40,COLUMNS(阵法、技能和修炼!$C$20:N$40),0)</f>
        <v>120.00000000000011</v>
      </c>
    </row>
    <row r="89" spans="1:78">
      <c r="A89" s="1">
        <v>86</v>
      </c>
      <c r="B89" s="9">
        <f>ROUND(属性投放!D$4+养成规划和标准成长!E$3*养成规划和标准成长!$O182*养成规划和标准成长!$P182+养成规划和标准成长!E$4*养成规划和标准成长!$V182+养成规划和标准成长!E$5*养成规划和标准成长!$R182+(养成规划和标准成长!E$12+养成规划和标准成长!E$13)*养成规划和标准成长!$N182+养成规划和标准成长!E$14*养成规划和标准成长!$O182*养成规划和标准成长!$Q182+养成规划和标准成长!E$17*10*养成规划和标准成长!$S182+养成规划和标准成长!E$18*10*养成规划和标准成长!$T182+养成规划和标准成长!E$19*养成规划和标准成长!$U182,0)</f>
        <v>3536</v>
      </c>
      <c r="C89" s="9">
        <f>ROUND(属性投放!E$4+养成规划和标准成长!F$3*养成规划和标准成长!$O182*养成规划和标准成长!$P182+养成规划和标准成长!F$4*养成规划和标准成长!$V182+养成规划和标准成长!F$5*养成规划和标准成长!$R182+(养成规划和标准成长!F$12+养成规划和标准成长!F$13)*养成规划和标准成长!$N182+养成规划和标准成长!F$14*养成规划和标准成长!$O182*养成规划和标准成长!$Q182+养成规划和标准成长!F$17*10*养成规划和标准成长!$S182+养成规划和标准成长!F$18*10*养成规划和标准成长!$T182+养成规划和标准成长!F$19*养成规划和标准成长!$U182,0)</f>
        <v>3611</v>
      </c>
      <c r="D89" s="9">
        <f>ROUND(属性投放!F$4+养成规划和标准成长!G$3*养成规划和标准成长!$O182*养成规划和标准成长!$P182+养成规划和标准成长!G$4*养成规划和标准成长!$V182+养成规划和标准成长!G$5*养成规划和标准成长!$R182+(养成规划和标准成长!G$12+养成规划和标准成长!G$13)*养成规划和标准成长!$N182+养成规划和标准成长!G$14*养成规划和标准成长!$O182*养成规划和标准成长!$Q182+养成规划和标准成长!G$17*10*养成规划和标准成长!$S182+养成规划和标准成长!G$18*10*养成规划和标准成长!$T182+养成规划和标准成长!G$19*养成规划和标准成长!$U182,0)</f>
        <v>1316</v>
      </c>
      <c r="E89" s="9">
        <f>ROUND(属性投放!G$4+养成规划和标准成长!H$3*养成规划和标准成长!$O182*养成规划和标准成长!$P182+养成规划和标准成长!H$4*养成规划和标准成长!$V182+养成规划和标准成长!H$5*养成规划和标准成长!$R182+(养成规划和标准成长!H$12+养成规划和标准成长!H$13)*养成规划和标准成长!$N182+养成规划和标准成长!H$14*养成规划和标准成长!$O182*养成规划和标准成长!$Q182+养成规划和标准成长!H$17*10*养成规划和标准成长!$S182+养成规划和标准成长!H$18*10*养成规划和标准成长!$T182+养成规划和标准成长!H$19*养成规划和标准成长!$U182,0)</f>
        <v>577</v>
      </c>
      <c r="F89" s="9">
        <f>ROUND(属性投放!H$4+养成规划和标准成长!I$3*养成规划和标准成长!$O182*养成规划和标准成长!$P182+养成规划和标准成长!I$4*养成规划和标准成长!$V182+养成规划和标准成长!I$5*养成规划和标准成长!$R182+(养成规划和标准成长!I$12+养成规划和标准成长!I$13)*养成规划和标准成长!$N182+养成规划和标准成长!I$14*养成规划和标准成长!$O182*养成规划和标准成长!$Q182+养成规划和标准成长!I$17*10*养成规划和标准成长!$S182+养成规划和标准成长!I$18*10*养成规划和标准成长!$T182+养成规划和标准成长!I$19*养成规划和标准成长!$U182,0)</f>
        <v>1006</v>
      </c>
      <c r="G89" s="9">
        <f>ROUND(属性投放!I$4+养成规划和标准成长!J$3*养成规划和标准成长!$O182*养成规划和标准成长!$P182+养成规划和标准成长!J$4*养成规划和标准成长!$V182+养成规划和标准成长!J$5*养成规划和标准成长!$R182+(养成规划和标准成长!J$12+养成规划和标准成长!J$13)*养成规划和标准成长!$N182+养成规划和标准成长!J$14*养成规划和标准成长!$O182*养成规划和标准成长!$Q182+养成规划和标准成长!J$17*10*养成规划和标准成长!$S182+养成规划和标准成长!J$18*10*养成规划和标准成长!$T182+养成规划和标准成长!J$19*养成规划和标准成长!$U182,0)</f>
        <v>722</v>
      </c>
      <c r="H89" s="9">
        <f>ROUND(属性投放!J$4+养成规划和标准成长!K$3*养成规划和标准成长!$O182*养成规划和标准成长!$P182+养成规划和标准成长!K$4*养成规划和标准成长!$V182+养成规划和标准成长!K$5*养成规划和标准成长!$R182+(养成规划和标准成长!K$12+养成规划和标准成长!K$13)*养成规划和标准成长!$N182+养成规划和标准成长!K$14*养成规划和标准成长!$O182*养成规划和标准成长!$Q182+养成规划和标准成长!K$17*10*养成规划和标准成长!$S182+养成规划和标准成长!K$18*10*养成规划和标准成长!$T182+养成规划和标准成长!K$19*养成规划和标准成长!$U182,0)</f>
        <v>494</v>
      </c>
      <c r="I89" s="9">
        <f>ROUND(属性投放!K$4+养成规划和标准成长!L$3*养成规划和标准成长!$O182*养成规划和标准成长!$P182+养成规划和标准成长!L$4*养成规划和标准成长!$V182+养成规划和标准成长!L$5*养成规划和标准成长!$R182+(养成规划和标准成长!L$12+养成规划和标准成长!L$13)*养成规划和标准成长!$N182+养成规划和标准成长!L$14*养成规划和标准成长!$O182*养成规划和标准成长!$Q182+养成规划和标准成长!L$17*10*养成规划和标准成长!$S182+养成规划和标准成长!L$18*10*养成规划和标准成长!$T182+养成规划和标准成长!L$19*养成规划和标准成长!$U182,0)</f>
        <v>260</v>
      </c>
      <c r="J89" s="9">
        <f>ROUND(属性投放!L$4+养成规划和标准成长!M$3*养成规划和标准成长!$O182*养成规划和标准成长!$P182+养成规划和标准成长!M$4*养成规划和标准成长!$V182+养成规划和标准成长!M$5*养成规划和标准成长!$R182+(养成规划和标准成长!M$12+养成规划和标准成长!M$13)*养成规划和标准成长!$N182+养成规划和标准成长!M$14*养成规划和标准成长!$O182*养成规划和标准成长!$Q182+养成规划和标准成长!M$17*10*养成规划和标准成长!$S182+养成规划和标准成长!M$18*10*养成规划和标准成长!$T182+养成规划和标准成长!M$19*养成规划和标准成长!$U182,0)</f>
        <v>887</v>
      </c>
      <c r="K89" s="9">
        <f>ROUND(属性投放!M$4+养成规划和标准成长!N$3*养成规划和标准成长!$O182*养成规划和标准成长!$P182+养成规划和标准成长!N$4*养成规划和标准成长!$V182+养成规划和标准成长!N$5*养成规划和标准成长!$R182+(养成规划和标准成长!N$12+养成规划和标准成长!N$13)*养成规划和标准成长!$N182+养成规划和标准成长!N$14*养成规划和标准成长!$O182*养成规划和标准成长!$Q182+养成规划和标准成长!N$17*10*养成规划和标准成长!$S182+养成规划和标准成长!N$18*10*养成规划和标准成长!$T182+养成规划和标准成长!N$19*养成规划和标准成长!$U182,0)</f>
        <v>896</v>
      </c>
      <c r="L89" s="9">
        <f>VLOOKUP(养成规划和标准成长!$X182,阵法、技能和修炼!$C$20:$N$40,COLUMNS(阵法、技能和修炼!$C$20:G$40),0)</f>
        <v>319</v>
      </c>
      <c r="M89" s="9">
        <f>VLOOKUP(养成规划和标准成长!$X182,阵法、技能和修炼!$C$20:$N$40,COLUMNS(阵法、技能和修炼!$C$20:H$40),0)</f>
        <v>246</v>
      </c>
      <c r="N89" s="9">
        <f>VLOOKUP(养成规划和标准成长!$X182,阵法、技能和修炼!$C$20:$N$40,COLUMNS(阵法、技能和修炼!$C$20:I$40),0)</f>
        <v>319</v>
      </c>
      <c r="O89" s="9">
        <f>VLOOKUP(养成规划和标准成长!$X182,阵法、技能和修炼!$C$20:$N$40,COLUMNS(阵法、技能和修炼!$C$20:J$40),0)</f>
        <v>246</v>
      </c>
      <c r="P89" s="9">
        <f>VLOOKUP(养成规划和标准成长!$X182,阵法、技能和修炼!$C$20:$N$40,COLUMNS(阵法、技能和修炼!$C$20:K$40),0)</f>
        <v>70</v>
      </c>
      <c r="Q89" s="9">
        <f>VLOOKUP(养成规划和标准成长!$X182,阵法、技能和修炼!$C$20:$N$40,COLUMNS(阵法、技能和修炼!$C$20:L$40),0)</f>
        <v>70</v>
      </c>
      <c r="R89" s="9">
        <f>VLOOKUP(养成规划和标准成长!$X182,阵法、技能和修炼!$C$20:$N$40,COLUMNS(阵法、技能和修炼!$C$20:M$40),0)</f>
        <v>84.000000000000071</v>
      </c>
      <c r="S89" s="9">
        <f>VLOOKUP(养成规划和标准成长!$X182,阵法、技能和修炼!$C$20:$N$40,COLUMNS(阵法、技能和修炼!$C$20:N$40),0)</f>
        <v>84.000000000000071</v>
      </c>
      <c r="T89" s="1">
        <v>86</v>
      </c>
      <c r="U89" s="9">
        <f>ROUND(属性投放!D$4+养成规划和标准成长!E$3*养成规划和标准成长!$C335*养成规划和标准成长!$D335+养成规划和标准成长!E$4*养成规划和标准成长!$J335+养成规划和标准成长!E$5*养成规划和标准成长!$F335+(养成规划和标准成长!E$12+养成规划和标准成长!E$13)*养成规划和标准成长!$B335+养成规划和标准成长!E$14*养成规划和标准成长!$C335*养成规划和标准成长!$E335+养成规划和标准成长!E$17*10*养成规划和标准成长!$G335+养成规划和标准成长!E$18*10*养成规划和标准成长!$H335+养成规划和标准成长!E$19*养成规划和标准成长!$I335,0)</f>
        <v>3930</v>
      </c>
      <c r="V89" s="9">
        <f>ROUND(属性投放!E$4+养成规划和标准成长!F$3*养成规划和标准成长!$C335*养成规划和标准成长!$D335+养成规划和标准成长!F$4*养成规划和标准成长!$J335+养成规划和标准成长!F$5*养成规划和标准成长!$F335+(养成规划和标准成长!F$12+养成规划和标准成长!F$13)*养成规划和标准成长!$B335+养成规划和标准成长!F$14*养成规划和标准成长!$C335*养成规划和标准成长!$E335+养成规划和标准成长!F$17*10*养成规划和标准成长!$G335+养成规划和标准成长!F$18*10*养成规划和标准成长!$H335+养成规划和标准成长!F$19*养成规划和标准成长!$I335,0)</f>
        <v>3843</v>
      </c>
      <c r="W89" s="9">
        <f>ROUND(属性投放!F$4+养成规划和标准成长!G$3*养成规划和标准成长!$C335*养成规划和标准成长!$D335+养成规划和标准成长!G$4*养成规划和标准成长!$J335+养成规划和标准成长!G$5*养成规划和标准成长!$F335+(养成规划和标准成长!G$12+养成规划和标准成长!G$13)*养成规划和标准成长!$B335+养成规划和标准成长!G$14*养成规划和标准成长!$C335*养成规划和标准成长!$E335+养成规划和标准成长!G$17*10*养成规划和标准成长!$G335+养成规划和标准成长!G$18*10*养成规划和标准成长!$H335+养成规划和标准成长!G$19*养成规划和标准成长!$I335,0)</f>
        <v>1427</v>
      </c>
      <c r="X89" s="9">
        <f>ROUND(属性投放!G$4+养成规划和标准成长!H$3*养成规划和标准成长!$C335*养成规划和标准成长!$D335+养成规划和标准成长!H$4*养成规划和标准成长!$J335+养成规划和标准成长!H$5*养成规划和标准成长!$F335+(养成规划和标准成长!H$12+养成规划和标准成长!H$13)*养成规划和标准成长!$B335+养成规划和标准成长!H$14*养成规划和标准成长!$C335*养成规划和标准成长!$E335+养成规划和标准成长!H$17*10*养成规划和标准成长!$G335+养成规划和标准成长!H$18*10*养成规划和标准成长!$H335+养成规划和标准成长!H$19*养成规划和标准成长!$I335,0)</f>
        <v>653</v>
      </c>
      <c r="Y89" s="9">
        <f>ROUND(属性投放!H$4+养成规划和标准成长!I$3*养成规划和标准成长!$C335*养成规划和标准成长!$D335+养成规划和标准成长!I$4*养成规划和标准成长!$J335+养成规划和标准成长!I$5*养成规划和标准成长!$F335+(养成规划和标准成长!I$12+养成规划和标准成长!I$13)*养成规划和标准成长!$B335+养成规划和标准成长!I$14*养成规划和标准成长!$C335*养成规划和标准成长!$E335+养成规划和标准成长!I$17*10*养成规划和标准成长!$G335+养成规划和标准成长!I$18*10*养成规划和标准成长!$H335+养成规划和标准成长!I$19*养成规划和标准成长!$I335,0)</f>
        <v>1076</v>
      </c>
      <c r="Z89" s="9">
        <f>ROUND(属性投放!I$4+养成规划和标准成长!J$3*养成规划和标准成长!$C335*养成规划和标准成长!$D335+养成规划和标准成长!J$4*养成规划和标准成长!$J335+养成规划和标准成长!J$5*养成规划和标准成长!$F335+(养成规划和标准成长!J$12+养成规划和标准成长!J$13)*养成规划和标准成长!$B335+养成规划和标准成长!J$14*养成规划和标准成长!$C335*养成规划和标准成长!$E335+养成规划和标准成长!J$17*10*养成规划和标准成长!$G335+养成规划和标准成长!J$18*10*养成规划和标准成长!$H335+养成规划和标准成长!J$19*养成规划和标准成长!$I335,0)</f>
        <v>781</v>
      </c>
      <c r="AA89" s="9">
        <f>ROUND(属性投放!J$4+养成规划和标准成长!K$3*养成规划和标准成长!$C335*养成规划和标准成长!$D335+养成规划和标准成长!K$4*养成规划和标准成长!$J335+养成规划和标准成长!K$5*养成规划和标准成长!$F335+(养成规划和标准成长!K$12+养成规划和标准成长!K$13)*养成规划和标准成长!$B335+养成规划和标准成长!K$14*养成规划和标准成长!$C335*养成规划和标准成长!$E335+养成规划和标准成长!K$17*10*养成规划和标准成长!$G335+养成规划和标准成长!K$18*10*养成规划和标准成长!$H335+养成规划和标准成长!K$19*养成规划和标准成长!$I335,0)</f>
        <v>538</v>
      </c>
      <c r="AB89" s="9">
        <f>ROUND(属性投放!K$4+养成规划和标准成长!L$3*养成规划和标准成长!$C335*养成规划和标准成长!$D335+养成规划和标准成长!L$4*养成规划和标准成长!$J335+养成规划和标准成长!L$5*养成规划和标准成长!$F335+(养成规划和标准成长!L$12+养成规划和标准成长!L$13)*养成规划和标准成长!$B335+养成规划和标准成长!L$14*养成规划和标准成长!$C335*养成规划和标准成长!$E335+养成规划和标准成长!L$17*10*养成规划和标准成长!$G335+养成规划和标准成长!L$18*10*养成规划和标准成长!$H335+养成规划和标准成长!L$19*养成规划和标准成长!$I335,0)</f>
        <v>313</v>
      </c>
      <c r="AC89" s="9">
        <f>ROUND(属性投放!L$4+养成规划和标准成长!M$3*养成规划和标准成长!$C335*养成规划和标准成长!$D335+养成规划和标准成长!M$4*养成规划和标准成长!$J335+养成规划和标准成长!M$5*养成规划和标准成长!$F335+(养成规划和标准成长!M$12+养成规划和标准成长!M$13)*养成规划和标准成长!$B335+养成规划和标准成长!M$14*养成规划和标准成长!$C335*养成规划和标准成长!$E335+养成规划和标准成长!M$17*10*养成规划和标准成长!$G335+养成规划和标准成长!M$18*10*养成规划和标准成长!$H335+养成规划和标准成长!M$19*养成规划和标准成长!$I335,0)</f>
        <v>898</v>
      </c>
      <c r="AD89" s="9">
        <f>ROUND(属性投放!M$4+养成规划和标准成长!N$3*养成规划和标准成长!$C335*养成规划和标准成长!$D335+养成规划和标准成长!N$4*养成规划和标准成长!$J335+养成规划和标准成长!N$5*养成规划和标准成长!$F335+(养成规划和标准成长!N$12+养成规划和标准成长!N$13)*养成规划和标准成长!$B335+养成规划和标准成长!N$14*养成规划和标准成长!$C335*养成规划和标准成长!$E335+养成规划和标准成长!N$17*10*养成规划和标准成长!$G335+养成规划和标准成长!N$18*10*养成规划和标准成长!$H335+养成规划和标准成长!N$19*养成规划和标准成长!$I335,0)</f>
        <v>910</v>
      </c>
      <c r="AE89" s="9">
        <f>VLOOKUP(养成规划和标准成长!$L335,阵法、技能和修炼!$C$20:$N$40,COLUMNS(阵法、技能和修炼!$C$20:G$40),0)</f>
        <v>373</v>
      </c>
      <c r="AF89" s="9">
        <f>VLOOKUP(养成规划和标准成长!$L335,阵法、技能和修炼!$C$20:$N$40,COLUMNS(阵法、技能和修炼!$C$20:H$40),0)</f>
        <v>276</v>
      </c>
      <c r="AG89" s="9">
        <f>VLOOKUP(养成规划和标准成长!$L335,阵法、技能和修炼!$C$20:$N$40,COLUMNS(阵法、技能和修炼!$C$20:I$40),0)</f>
        <v>373</v>
      </c>
      <c r="AH89" s="9">
        <f>VLOOKUP(养成规划和标准成长!$L335,阵法、技能和修炼!$C$20:$N$40,COLUMNS(阵法、技能和修炼!$C$20:J$40),0)</f>
        <v>276</v>
      </c>
      <c r="AI89" s="9">
        <f>VLOOKUP(养成规划和标准成长!$L335,阵法、技能和修炼!$C$20:$N$40,COLUMNS(阵法、技能和修炼!$C$20:K$40),0)</f>
        <v>80</v>
      </c>
      <c r="AJ89" s="9">
        <f>VLOOKUP(养成规划和标准成长!$L335,阵法、技能和修炼!$C$20:$N$40,COLUMNS(阵法、技能和修炼!$C$20:L$40),0)</f>
        <v>80</v>
      </c>
      <c r="AK89" s="9">
        <f>VLOOKUP(养成规划和标准成长!$L335,阵法、技能和修炼!$C$20:$N$40,COLUMNS(阵法、技能和修炼!$C$20:M$40),0)</f>
        <v>96.000000000000085</v>
      </c>
      <c r="AL89" s="9">
        <f>VLOOKUP(养成规划和标准成长!$L335,阵法、技能和修炼!$C$20:$N$40,COLUMNS(阵法、技能和修炼!$C$20:N$40),0)</f>
        <v>96.000000000000085</v>
      </c>
      <c r="AN89" s="1">
        <v>86</v>
      </c>
      <c r="AO89" s="9">
        <f>ROUND(属性投放!D$4+养成规划和标准成长!E$3*养成规划和标准成长!$O335*养成规划和标准成长!$P335+养成规划和标准成长!E$4*养成规划和标准成长!$V335+养成规划和标准成长!E$5*养成规划和标准成长!$R335+(养成规划和标准成长!E$12+养成规划和标准成长!E$13)*养成规划和标准成长!$N335+养成规划和标准成长!E$14*养成规划和标准成长!$O335*养成规划和标准成长!$Q335+养成规划和标准成长!E$17*10*养成规划和标准成长!$S335+养成规划和标准成长!E$18*10*养成规划和标准成长!$T335+养成规划和标准成长!E$19*养成规划和标准成长!$U335,0)</f>
        <v>4495</v>
      </c>
      <c r="AP89" s="9">
        <f>ROUND(属性投放!E$4+养成规划和标准成长!F$3*养成规划和标准成长!$O335*养成规划和标准成长!$P335+养成规划和标准成长!F$4*养成规划和标准成长!$V335+养成规划和标准成长!F$5*养成规划和标准成长!$R335+(养成规划和标准成长!F$12+养成规划和标准成长!F$13)*养成规划和标准成长!$N335+养成规划和标准成长!F$14*养成规划和标准成长!$O335*养成规划和标准成长!$Q335+养成规划和标准成长!F$17*10*养成规划和标准成长!$S335+养成规划和标准成长!F$18*10*养成规划和标准成长!$T335+养成规划和标准成长!F$19*养成规划和标准成长!$U335,0)</f>
        <v>4074</v>
      </c>
      <c r="AQ89" s="9">
        <f>ROUND(属性投放!F$4+养成规划和标准成长!G$3*养成规划和标准成长!$O335*养成规划和标准成长!$P335+养成规划和标准成长!G$4*养成规划和标准成长!$V335+养成规划和标准成长!G$5*养成规划和标准成长!$R335+(养成规划和标准成长!G$12+养成规划和标准成长!G$13)*养成规划和标准成长!$N335+养成规划和标准成长!G$14*养成规划和标准成长!$O335*养成规划和标准成长!$Q335+养成规划和标准成长!G$17*10*养成规划和标准成长!$S335+养成规划和标准成长!G$18*10*养成规划和标准成长!$T335+养成规划和标准成长!G$19*养成规划和标准成长!$U335,0)</f>
        <v>1571</v>
      </c>
      <c r="AR89" s="9">
        <f>ROUND(属性投放!G$4+养成规划和标准成长!H$3*养成规划和标准成长!$O335*养成规划和标准成长!$P335+养成规划和标准成长!H$4*养成规划和标准成长!$V335+养成规划和标准成长!H$5*养成规划和标准成长!$R335+(养成规划和标准成长!H$12+养成规划和标准成长!H$13)*养成规划和标准成长!$N335+养成规划和标准成长!H$14*养成规划和标准成长!$O335*养成规划和标准成长!$Q335+养成规划和标准成长!H$17*10*养成规划和标准成长!$S335+养成规划和标准成长!H$18*10*养成规划和标准成长!$T335+养成规划和标准成长!H$19*养成规划和标准成长!$U335,0)</f>
        <v>763</v>
      </c>
      <c r="AS89" s="9">
        <f>ROUND(属性投放!H$4+养成规划和标准成长!I$3*养成规划和标准成长!$O335*养成规划和标准成长!$P335+养成规划和标准成长!I$4*养成规划和标准成长!$V335+养成规划和标准成长!I$5*养成规划和标准成长!$R335+(养成规划和标准成长!I$12+养成规划和标准成长!I$13)*养成规划和标准成长!$N335+养成规划和标准成长!I$14*养成规划和标准成长!$O335*养成规划和标准成长!$Q335+养成规划和标准成长!I$17*10*养成规划和标准成长!$S335+养成规划和标准成长!I$18*10*养成规划和标准成长!$T335+养成规划和标准成长!I$19*养成规划和标准成长!$U335,0)</f>
        <v>1181</v>
      </c>
      <c r="AT89" s="9">
        <f>ROUND(属性投放!I$4+养成规划和标准成长!J$3*养成规划和标准成长!$O335*养成规划和标准成长!$P335+养成规划和标准成长!J$4*养成规划和标准成长!$V335+养成规划和标准成长!J$5*养成规划和标准成长!$R335+(养成规划和标准成长!J$12+养成规划和标准成长!J$13)*养成规划和标准成长!$N335+养成规划和标准成长!J$14*养成规划和标准成长!$O335*养成规划和标准成长!$Q335+养成规划和标准成长!J$17*10*养成规划和标准成长!$S335+养成规划和标准成长!J$18*10*养成规划和标准成长!$T335+养成规划和标准成长!J$19*养成规划和标准成长!$U335,0)</f>
        <v>874</v>
      </c>
      <c r="AU89" s="9">
        <f>ROUND(属性投放!J$4+养成规划和标准成长!K$3*养成规划和标准成长!$O335*养成规划和标准成长!$P335+养成规划和标准成长!K$4*养成规划和标准成长!$V335+养成规划和标准成长!K$5*养成规划和标准成长!$R335+(养成规划和标准成长!K$12+养成规划和标准成长!K$13)*养成规划和标准成长!$N335+养成规划和标准成长!K$14*养成规划和标准成长!$O335*养成规划和标准成长!$Q335+养成规划和标准成长!K$17*10*养成规划和标准成长!$S335+养成规划和标准成长!K$18*10*养成规划和标准成长!$T335+养成规划和标准成长!K$19*养成规划和标准成长!$U335,0)</f>
        <v>598</v>
      </c>
      <c r="AV89" s="9">
        <f>ROUND(属性投放!K$4+养成规划和标准成长!L$3*养成规划和标准成长!$O335*养成规划和标准成长!$P335+养成规划和标准成长!L$4*养成规划和标准成长!$V335+养成规划和标准成长!L$5*养成规划和标准成长!$R335+(养成规划和标准成长!L$12+养成规划和标准成长!L$13)*养成规划和标准成长!$N335+养成规划和标准成长!L$14*养成规划和标准成长!$O335*养成规划和标准成长!$Q335+养成规划和标准成长!L$17*10*养成规划和标准成长!$S335+养成规划和标准成长!L$18*10*养成规划和标准成长!$T335+养成规划和标准成长!L$19*养成规划和标准成长!$U335,0)</f>
        <v>383</v>
      </c>
      <c r="AW89" s="9">
        <f>ROUND(属性投放!L$4+养成规划和标准成长!M$3*养成规划和标准成长!$O335*养成规划和标准成长!$P335+养成规划和标准成长!M$4*养成规划和标准成长!$V335+养成规划和标准成长!M$5*养成规划和标准成长!$R335+(养成规划和标准成长!M$12+养成规划和标准成长!M$13)*养成规划和标准成长!$N335+养成规划和标准成长!M$14*养成规划和标准成长!$O335*养成规划和标准成长!$Q335+养成规划和标准成长!M$17*10*养成规划和标准成长!$S335+养成规划和标准成长!M$18*10*养成规划和标准成长!$T335+养成规划和标准成长!M$19*养成规划和标准成长!$U335,0)</f>
        <v>919</v>
      </c>
      <c r="AX89" s="9">
        <f>ROUND(属性投放!M$4+养成规划和标准成长!N$3*养成规划和标准成长!$O335*养成规划和标准成长!$P335+养成规划和标准成长!N$4*养成规划和标准成长!$V335+养成规划和标准成长!N$5*养成规划和标准成长!$R335+(养成规划和标准成长!N$12+养成规划和标准成长!N$13)*养成规划和标准成长!$N335+养成规划和标准成长!N$14*养成规划和标准成长!$O335*养成规划和标准成长!$Q335+养成规划和标准成长!N$17*10*养成规划和标准成长!$S335+养成规划和标准成长!N$18*10*养成规划和标准成长!$T335+养成规划和标准成长!N$19*养成规划和标准成长!$U335,0)</f>
        <v>935</v>
      </c>
      <c r="AY89" s="9">
        <f>VLOOKUP(养成规划和标准成长!$X335,阵法、技能和修炼!$C$20:$N$40,COLUMNS(阵法、技能和修炼!$C$20:G$40),0)</f>
        <v>428</v>
      </c>
      <c r="AZ89" s="9">
        <f>VLOOKUP(养成规划和标准成长!$X335,阵法、技能和修炼!$C$20:$N$40,COLUMNS(阵法、技能和修炼!$C$20:H$40),0)</f>
        <v>305</v>
      </c>
      <c r="BA89" s="9">
        <f>VLOOKUP(养成规划和标准成长!$X335,阵法、技能和修炼!$C$20:$N$40,COLUMNS(阵法、技能和修炼!$C$20:I$40),0)</f>
        <v>428</v>
      </c>
      <c r="BB89" s="9">
        <f>VLOOKUP(养成规划和标准成长!$X335,阵法、技能和修炼!$C$20:$N$40,COLUMNS(阵法、技能和修炼!$C$20:J$40),0)</f>
        <v>305</v>
      </c>
      <c r="BC89" s="9">
        <f>VLOOKUP(养成规划和标准成长!$X335,阵法、技能和修炼!$C$20:$N$40,COLUMNS(阵法、技能和修炼!$C$20:K$40),0)</f>
        <v>90</v>
      </c>
      <c r="BD89" s="9">
        <f>VLOOKUP(养成规划和标准成长!$X335,阵法、技能和修炼!$C$20:$N$40,COLUMNS(阵法、技能和修炼!$C$20:L$40),0)</f>
        <v>90</v>
      </c>
      <c r="BE89" s="9">
        <f>VLOOKUP(养成规划和标准成长!$X335,阵法、技能和修炼!$C$20:$N$40,COLUMNS(阵法、技能和修炼!$C$20:M$40),0)</f>
        <v>108.0000000000001</v>
      </c>
      <c r="BF89" s="9">
        <f>VLOOKUP(养成规划和标准成长!$X335,阵法、技能和修炼!$C$20:$N$40,COLUMNS(阵法、技能和修炼!$C$20:N$40),0)</f>
        <v>108.0000000000001</v>
      </c>
      <c r="BH89" s="1">
        <v>86</v>
      </c>
      <c r="BI89" s="9">
        <f>ROUND(属性投放!D$4+养成规划和标准成长!E$3*养成规划和标准成长!$AA335*养成规划和标准成长!$AB335+养成规划和标准成长!E$4*养成规划和标准成长!$AH335+养成规划和标准成长!E$5*养成规划和标准成长!$AD335+(养成规划和标准成长!E$12+养成规划和标准成长!E$13)*养成规划和标准成长!$Z335+养成规划和标准成长!E$14*养成规划和标准成长!$AA335*养成规划和标准成长!$AC335+养成规划和标准成长!E$17*10*养成规划和标准成长!$AE335+养成规划和标准成长!E$18*10*养成规划和标准成长!$AF335+养成规划和标准成长!E$19*养成规划和标准成长!$AG335,0)</f>
        <v>4972</v>
      </c>
      <c r="BJ89" s="9">
        <f>ROUND(属性投放!E$4+养成规划和标准成长!F$3*养成规划和标准成长!$AA335*养成规划和标准成长!$AB335+养成规划和标准成长!F$4*养成规划和标准成长!$AH335+养成规划和标准成长!F$5*养成规划和标准成长!$AD335+(养成规划和标准成长!F$12+养成规划和标准成长!F$13)*养成规划和标准成长!$Z335+养成规划和标准成长!F$14*养成规划和标准成长!$AA335*养成规划和标准成长!$AC335+养成规划和标准成长!F$17*10*养成规划和标准成长!$AE335+养成规划和标准成长!F$18*10*养成规划和标准成长!$AF335+养成规划和标准成长!F$19*养成规划和标准成长!$AG335,0)</f>
        <v>4266</v>
      </c>
      <c r="BK89" s="9">
        <f>ROUND(属性投放!F$4+养成规划和标准成长!G$3*养成规划和标准成长!$AA335*养成规划和标准成长!$AB335+养成规划和标准成长!G$4*养成规划和标准成长!$AH335+养成规划和标准成长!G$5*养成规划和标准成长!$AD335+(养成规划和标准成长!G$12+养成规划和标准成长!G$13)*养成规划和标准成长!$Z335+养成规划和标准成长!G$14*养成规划和标准成长!$AA335*养成规划和标准成长!$AC335+养成规划和标准成长!G$17*10*养成规划和标准成长!$AE335+养成规划和标准成长!G$18*10*养成规划和标准成长!$AF335+养成规划和标准成长!G$19*养成规划和标准成长!$AG335,0)</f>
        <v>1694</v>
      </c>
      <c r="BL89" s="9">
        <f>ROUND(属性投放!G$4+养成规划和标准成长!H$3*养成规划和标准成长!$AA335*养成规划和标准成长!$AB335+养成规划和标准成长!H$4*养成规划和标准成长!$AH335+养成规划和标准成长!H$5*养成规划和标准成长!$AD335+(养成规划和标准成长!H$12+养成规划和标准成长!H$13)*养成规划和标准成长!$Z335+养成规划和标准成长!H$14*养成规划和标准成长!$AA335*养成规划和标准成长!$AC335+养成规划和标准成长!H$17*10*养成规划和标准成长!$AE335+养成规划和标准成长!H$18*10*养成规划和标准成长!$AF335+养成规划和标准成长!H$19*养成规划和标准成长!$AG335,0)</f>
        <v>852</v>
      </c>
      <c r="BM89" s="9">
        <f>ROUND(属性投放!H$4+养成规划和标准成长!I$3*养成规划和标准成长!$AA335*养成规划和标准成长!$AB335+养成规划和标准成长!I$4*养成规划和标准成长!$AH335+养成规划和标准成长!I$5*养成规划和标准成长!$AD335+(养成规划和标准成长!I$12+养成规划和标准成长!I$13)*养成规划和标准成长!$Z335+养成规划和标准成长!I$14*养成规划和标准成长!$AA335*养成规划和标准成长!$AC335+养成规划和标准成长!I$17*10*养成规划和标准成长!$AE335+养成规划和标准成长!I$18*10*养成规划和标准成长!$AF335+养成规划和标准成长!I$19*养成规划和标准成长!$AG335,0)</f>
        <v>1267</v>
      </c>
      <c r="BN89" s="9">
        <f>ROUND(属性投放!I$4+养成规划和标准成长!J$3*养成规划和标准成长!$AA335*养成规划和标准成长!$AB335+养成规划和标准成长!J$4*养成规划和标准成长!$AH335+养成规划和标准成长!J$5*养成规划和标准成长!$AD335+(养成规划和标准成长!J$12+养成规划和标准成长!J$13)*养成规划和标准成长!$Z335+养成规划和标准成长!J$14*养成规划和标准成长!$AA335*养成规划和标准成长!$AC335+养成规划和标准成长!J$17*10*养成规划和标准成长!$AE335+养成规划和标准成长!J$18*10*养成规划和标准成长!$AF335+养成规划和标准成长!J$19*养成规划和标准成长!$AG335,0)</f>
        <v>948</v>
      </c>
      <c r="BO89" s="9">
        <f>ROUND(属性投放!J$4+养成规划和标准成长!K$3*养成规划和标准成长!$AA335*养成规划和标准成长!$AB335+养成规划和标准成长!K$4*养成规划和标准成长!$AH335+养成规划和标准成长!K$5*养成规划和标准成长!$AD335+(养成规划和标准成长!K$12+养成规划和标准成长!K$13)*养成规划和标准成长!$Z335+养成规划和标准成长!K$14*养成规划和标准成长!$AA335*养成规划和标准成长!$AC335+养成规划和标准成长!K$17*10*养成规划和标准成长!$AE335+养成规划和标准成长!K$18*10*养成规划和标准成长!$AF335+养成规划和标准成长!K$19*养成规划和标准成长!$AG335,0)</f>
        <v>642</v>
      </c>
      <c r="BP89" s="9">
        <f>ROUND(属性投放!K$4+养成规划和标准成长!L$3*养成规划和标准成长!$AA335*养成规划和标准成长!$AB335+养成规划和标准成长!L$4*养成规划和标准成长!$AH335+养成规划和标准成长!L$5*养成规划和标准成长!$AD335+(养成规划和标准成长!L$12+养成规划和标准成长!L$13)*养成规划和标准成长!$Z335+养成规划和标准成长!L$14*养成规划和标准成长!$AA335*养成规划和标准成长!$AC335+养成规划和标准成长!L$17*10*养成规划和标准成长!$AE335+养成规划和标准成长!L$18*10*养成规划和标准成长!$AF335+养成规划和标准成长!L$19*养成规划和标准成长!$AG335,0)</f>
        <v>438</v>
      </c>
      <c r="BQ89" s="9">
        <f>ROUND(属性投放!L$4+养成规划和标准成长!M$3*养成规划和标准成长!$AA335*养成规划和标准成长!$AB335+养成规划和标准成长!M$4*养成规划和标准成长!$AH335+养成规划和标准成长!M$5*养成规划和标准成长!$AD335+(养成规划和标准成长!M$12+养成规划和标准成长!M$13)*养成规划和标准成长!$Z335+养成规划和标准成长!M$14*养成规划和标准成长!$AA335*养成规划和标准成长!$AC335+养成规划和标准成长!M$17*10*养成规划和标准成长!$AE335+养成规划和标准成长!M$18*10*养成规划和标准成长!$AF335+养成规划和标准成长!M$19*养成规划和标准成长!$AG335,0)</f>
        <v>935</v>
      </c>
      <c r="BR89" s="9">
        <f>ROUND(属性投放!M$4+养成规划和标准成长!N$3*养成规划和标准成长!$AA335*养成规划和标准成长!$AB335+养成规划和标准成长!N$4*养成规划和标准成长!$AH335+养成规划和标准成长!N$5*养成规划和标准成长!$AD335+(养成规划和标准成长!N$12+养成规划和标准成长!N$13)*养成规划和标准成长!$Z335+养成规划和标准成长!N$14*养成规划和标准成长!$AA335*养成规划和标准成长!$AC335+养成规划和标准成长!N$17*10*养成规划和标准成长!$AE335+养成规划和标准成长!N$18*10*养成规划和标准成长!$AF335+养成规划和标准成长!N$19*养成规划和标准成长!$AG335,0)</f>
        <v>953</v>
      </c>
      <c r="BS89" s="9">
        <f>VLOOKUP(养成规划和标准成长!$AJ335,阵法、技能和修炼!$C$20:$N$40,COLUMNS(阵法、技能和修炼!$C$20:G$40),0)</f>
        <v>486</v>
      </c>
      <c r="BT89" s="9">
        <f>VLOOKUP(养成规划和标准成长!$AJ335,阵法、技能和修炼!$C$20:$N$40,COLUMNS(阵法、技能和修炼!$C$20:H$40),0)</f>
        <v>332</v>
      </c>
      <c r="BU89" s="9">
        <f>VLOOKUP(养成规划和标准成长!$AJ335,阵法、技能和修炼!$C$20:$N$40,COLUMNS(阵法、技能和修炼!$C$20:I$40),0)</f>
        <v>486</v>
      </c>
      <c r="BV89" s="9">
        <f>VLOOKUP(养成规划和标准成长!$AJ335,阵法、技能和修炼!$C$20:$N$40,COLUMNS(阵法、技能和修炼!$C$20:J$40),0)</f>
        <v>332</v>
      </c>
      <c r="BW89" s="9">
        <f>VLOOKUP(养成规划和标准成长!$AJ335,阵法、技能和修炼!$C$20:$N$40,COLUMNS(阵法、技能和修炼!$C$20:K$40),0)</f>
        <v>100</v>
      </c>
      <c r="BX89" s="9">
        <f>VLOOKUP(养成规划和标准成长!$AJ335,阵法、技能和修炼!$C$20:$N$40,COLUMNS(阵法、技能和修炼!$C$20:L$40),0)</f>
        <v>100</v>
      </c>
      <c r="BY89" s="9">
        <f>VLOOKUP(养成规划和标准成长!$AJ335,阵法、技能和修炼!$C$20:$N$40,COLUMNS(阵法、技能和修炼!$C$20:M$40),0)</f>
        <v>120.00000000000011</v>
      </c>
      <c r="BZ89" s="9">
        <f>VLOOKUP(养成规划和标准成长!$AJ335,阵法、技能和修炼!$C$20:$N$40,COLUMNS(阵法、技能和修炼!$C$20:N$40),0)</f>
        <v>120.00000000000011</v>
      </c>
    </row>
    <row r="90" spans="1:78">
      <c r="A90" s="1">
        <v>87</v>
      </c>
      <c r="B90" s="9">
        <f>ROUND(属性投放!D$4+养成规划和标准成长!E$3*养成规划和标准成长!$O183*养成规划和标准成长!$P183+养成规划和标准成长!E$4*养成规划和标准成长!$V183+养成规划和标准成长!E$5*养成规划和标准成长!$R183+(养成规划和标准成长!E$12+养成规划和标准成长!E$13)*养成规划和标准成长!$N183+养成规划和标准成长!E$14*养成规划和标准成长!$O183*养成规划和标准成长!$Q183+养成规划和标准成长!E$17*10*养成规划和标准成长!$S183+养成规划和标准成长!E$18*10*养成规划和标准成长!$T183+养成规划和标准成长!E$19*养成规划和标准成长!$U183,0)</f>
        <v>3559</v>
      </c>
      <c r="C90" s="9">
        <f>ROUND(属性投放!E$4+养成规划和标准成长!F$3*养成规划和标准成长!$O183*养成规划和标准成长!$P183+养成规划和标准成长!F$4*养成规划和标准成长!$V183+养成规划和标准成长!F$5*养成规划和标准成长!$R183+(养成规划和标准成长!F$12+养成规划和标准成长!F$13)*养成规划和标准成长!$N183+养成规划和标准成长!F$14*养成规划和标准成长!$O183*养成规划和标准成长!$Q183+养成规划和标准成长!F$17*10*养成规划和标准成长!$S183+养成规划和标准成长!F$18*10*养成规划和标准成长!$T183+养成规划和标准成长!F$19*养成规划和标准成长!$U183,0)</f>
        <v>3643</v>
      </c>
      <c r="D90" s="9">
        <f>ROUND(属性投放!F$4+养成规划和标准成长!G$3*养成规划和标准成长!$O183*养成规划和标准成长!$P183+养成规划和标准成长!G$4*养成规划和标准成长!$V183+养成规划和标准成长!G$5*养成规划和标准成长!$R183+(养成规划和标准成长!G$12+养成规划和标准成长!G$13)*养成规划和标准成长!$N183+养成规划和标准成长!G$14*养成规划和标准成长!$O183*养成规划和标准成长!$Q183+养成规划和标准成长!G$17*10*养成规划和标准成长!$S183+养成规划和标准成长!G$18*10*养成规划和标准成长!$T183+养成规划和标准成长!G$19*养成规划和标准成长!$U183,0)</f>
        <v>1324</v>
      </c>
      <c r="E90" s="9">
        <f>ROUND(属性投放!G$4+养成规划和标准成长!H$3*养成规划和标准成长!$O183*养成规划和标准成长!$P183+养成规划和标准成长!H$4*养成规划和标准成长!$V183+养成规划和标准成长!H$5*养成规划和标准成长!$R183+(养成规划和标准成长!H$12+养成规划和标准成长!H$13)*养成规划和标准成长!$N183+养成规划和标准成长!H$14*养成规划和标准成长!$O183*养成规划和标准成长!$Q183+养成规划和标准成长!H$17*10*养成规划和标准成长!$S183+养成规划和标准成长!H$18*10*养成规划和标准成长!$T183+养成规划和标准成长!H$19*养成规划和标准成长!$U183,0)</f>
        <v>579</v>
      </c>
      <c r="F90" s="9">
        <f>ROUND(属性投放!H$4+养成规划和标准成长!I$3*养成规划和标准成长!$O183*养成规划和标准成长!$P183+养成规划和标准成长!I$4*养成规划和标准成长!$V183+养成规划和标准成长!I$5*养成规划和标准成长!$R183+(养成规划和标准成长!I$12+养成规划和标准成长!I$13)*养成规划和标准成长!$N183+养成规划和标准成长!I$14*养成规划和标准成长!$O183*养成规划和标准成长!$Q183+养成规划和标准成长!I$17*10*养成规划和标准成长!$S183+养成规划和标准成长!I$18*10*养成规划和标准成长!$T183+养成规划和标准成长!I$19*养成规划和标准成长!$U183,0)</f>
        <v>1013</v>
      </c>
      <c r="G90" s="9">
        <f>ROUND(属性投放!I$4+养成规划和标准成长!J$3*养成规划和标准成长!$O183*养成规划和标准成长!$P183+养成规划和标准成长!J$4*养成规划和标准成长!$V183+养成规划和标准成长!J$5*养成规划和标准成长!$R183+(养成规划和标准成长!J$12+养成规划和标准成长!J$13)*养成规划和标准成长!$N183+养成规划和标准成长!J$14*养成规划和标准成长!$O183*养成规划和标准成长!$Q183+养成规划和标准成长!J$17*10*养成规划和标准成长!$S183+养成规划和标准成长!J$18*10*养成规划和标准成长!$T183+养成规划和标准成长!J$19*养成规划和标准成长!$U183,0)</f>
        <v>727</v>
      </c>
      <c r="H90" s="9">
        <f>ROUND(属性投放!J$4+养成规划和标准成长!K$3*养成规划和标准成长!$O183*养成规划和标准成长!$P183+养成规划和标准成长!K$4*养成规划和标准成长!$V183+养成规划和标准成长!K$5*养成规划和标准成长!$R183+(养成规划和标准成长!K$12+养成规划和标准成长!K$13)*养成规划和标准成长!$N183+养成规划和标准成长!K$14*养成规划和标准成长!$O183*养成规划和标准成长!$Q183+养成规划和标准成长!K$17*10*养成规划和标准成长!$S183+养成规划和标准成长!K$18*10*养成规划和标准成长!$T183+养成规划和标准成长!K$19*养成规划和标准成长!$U183,0)</f>
        <v>498</v>
      </c>
      <c r="I90" s="9">
        <f>ROUND(属性投放!K$4+养成规划和标准成长!L$3*养成规划和标准成长!$O183*养成规划和标准成长!$P183+养成规划和标准成长!L$4*养成规划和标准成长!$V183+养成规划和标准成长!L$5*养成规划和标准成长!$R183+(养成规划和标准成长!L$12+养成规划和标准成长!L$13)*养成规划和标准成长!$N183+养成规划和标准成长!L$14*养成规划和标准成长!$O183*养成规划和标准成长!$Q183+养成规划和标准成长!L$17*10*养成规划和标准成长!$S183+养成规划和标准成长!L$18*10*养成规划和标准成长!$T183+养成规划和标准成长!L$19*养成规划和标准成长!$U183,0)</f>
        <v>260</v>
      </c>
      <c r="J90" s="9">
        <f>ROUND(属性投放!L$4+养成规划和标准成长!M$3*养成规划和标准成长!$O183*养成规划和标准成长!$P183+养成规划和标准成长!M$4*养成规划和标准成长!$V183+养成规划和标准成长!M$5*养成规划和标准成长!$R183+(养成规划和标准成长!M$12+养成规划和标准成长!M$13)*养成规划和标准成长!$N183+养成规划和标准成长!M$14*养成规划和标准成长!$O183*养成规划和标准成长!$Q183+养成规划和标准成长!M$17*10*养成规划和标准成长!$S183+养成规划和标准成长!M$18*10*养成规划和标准成长!$T183+养成规划和标准成长!M$19*养成规划和标准成长!$U183,0)</f>
        <v>897</v>
      </c>
      <c r="K90" s="9">
        <f>ROUND(属性投放!M$4+养成规划和标准成长!N$3*养成规划和标准成长!$O183*养成规划和标准成长!$P183+养成规划和标准成长!N$4*养成规划和标准成长!$V183+养成规划和标准成长!N$5*养成规划和标准成长!$R183+(养成规划和标准成长!N$12+养成规划和标准成长!N$13)*养成规划和标准成长!$N183+养成规划和标准成长!N$14*养成规划和标准成长!$O183*养成规划和标准成长!$Q183+养成规划和标准成长!N$17*10*养成规划和标准成长!$S183+养成规划和标准成长!N$18*10*养成规划和标准成长!$T183+养成规划和标准成长!N$19*养成规划和标准成长!$U183,0)</f>
        <v>906</v>
      </c>
      <c r="L90" s="9">
        <f>VLOOKUP(养成规划和标准成长!$X183,阵法、技能和修炼!$C$20:$N$40,COLUMNS(阵法、技能和修炼!$C$20:G$40),0)</f>
        <v>319</v>
      </c>
      <c r="M90" s="9">
        <f>VLOOKUP(养成规划和标准成长!$X183,阵法、技能和修炼!$C$20:$N$40,COLUMNS(阵法、技能和修炼!$C$20:H$40),0)</f>
        <v>246</v>
      </c>
      <c r="N90" s="9">
        <f>VLOOKUP(养成规划和标准成长!$X183,阵法、技能和修炼!$C$20:$N$40,COLUMNS(阵法、技能和修炼!$C$20:I$40),0)</f>
        <v>319</v>
      </c>
      <c r="O90" s="9">
        <f>VLOOKUP(养成规划和标准成长!$X183,阵法、技能和修炼!$C$20:$N$40,COLUMNS(阵法、技能和修炼!$C$20:J$40),0)</f>
        <v>246</v>
      </c>
      <c r="P90" s="9">
        <f>VLOOKUP(养成规划和标准成长!$X183,阵法、技能和修炼!$C$20:$N$40,COLUMNS(阵法、技能和修炼!$C$20:K$40),0)</f>
        <v>70</v>
      </c>
      <c r="Q90" s="9">
        <f>VLOOKUP(养成规划和标准成长!$X183,阵法、技能和修炼!$C$20:$N$40,COLUMNS(阵法、技能和修炼!$C$20:L$40),0)</f>
        <v>70</v>
      </c>
      <c r="R90" s="9">
        <f>VLOOKUP(养成规划和标准成长!$X183,阵法、技能和修炼!$C$20:$N$40,COLUMNS(阵法、技能和修炼!$C$20:M$40),0)</f>
        <v>84.000000000000071</v>
      </c>
      <c r="S90" s="9">
        <f>VLOOKUP(养成规划和标准成长!$X183,阵法、技能和修炼!$C$20:$N$40,COLUMNS(阵法、技能和修炼!$C$20:N$40),0)</f>
        <v>84.000000000000071</v>
      </c>
      <c r="T90" s="1">
        <v>87</v>
      </c>
      <c r="U90" s="9">
        <f>ROUND(属性投放!D$4+养成规划和标准成长!E$3*养成规划和标准成长!$C336*养成规划和标准成长!$D336+养成规划和标准成长!E$4*养成规划和标准成长!$J336+养成规划和标准成长!E$5*养成规划和标准成长!$F336+(养成规划和标准成长!E$12+养成规划和标准成长!E$13)*养成规划和标准成长!$B336+养成规划和标准成长!E$14*养成规划和标准成长!$C336*养成规划和标准成长!$E336+养成规划和标准成长!E$17*10*养成规划和标准成长!$G336+养成规划和标准成长!E$18*10*养成规划和标准成长!$H336+养成规划和标准成长!E$19*养成规划和标准成长!$I336,0)</f>
        <v>3954</v>
      </c>
      <c r="V90" s="9">
        <f>ROUND(属性投放!E$4+养成规划和标准成长!F$3*养成规划和标准成长!$C336*养成规划和标准成长!$D336+养成规划和标准成长!F$4*养成规划和标准成长!$J336+养成规划和标准成长!F$5*养成规划和标准成长!$F336+(养成规划和标准成长!F$12+养成规划和标准成长!F$13)*养成规划和标准成长!$B336+养成规划和标准成长!F$14*养成规划和标准成长!$C336*养成规划和标准成长!$E336+养成规划和标准成长!F$17*10*养成规划和标准成长!$G336+养成规划和标准成长!F$18*10*养成规划和标准成长!$H336+养成规划和标准成长!F$19*养成规划和标准成长!$I336,0)</f>
        <v>3876</v>
      </c>
      <c r="W90" s="9">
        <f>ROUND(属性投放!F$4+养成规划和标准成长!G$3*养成规划和标准成长!$C336*养成规划和标准成长!$D336+养成规划和标准成长!G$4*养成规划和标准成长!$J336+养成规划和标准成长!G$5*养成规划和标准成长!$F336+(养成规划和标准成长!G$12+养成规划和标准成长!G$13)*养成规划和标准成长!$B336+养成规划和标准成长!G$14*养成规划和标准成长!$C336*养成规划和标准成长!$E336+养成规划和标准成长!G$17*10*养成规划和标准成长!$G336+养成规划和标准成长!G$18*10*养成规划和标准成长!$H336+养成规划和标准成长!G$19*养成规划和标准成长!$I336,0)</f>
        <v>1434</v>
      </c>
      <c r="X90" s="9">
        <f>ROUND(属性投放!G$4+养成规划和标准成长!H$3*养成规划和标准成长!$C336*养成规划和标准成长!$D336+养成规划和标准成长!H$4*养成规划和标准成长!$J336+养成规划和标准成长!H$5*养成规划和标准成长!$F336+(养成规划和标准成长!H$12+养成规划和标准成长!H$13)*养成规划和标准成长!$B336+养成规划和标准成长!H$14*养成规划和标准成长!$C336*养成规划和标准成长!$E336+养成规划和标准成长!H$17*10*养成规划和标准成长!$G336+养成规划和标准成长!H$18*10*养成规划和标准成长!$H336+养成规划和标准成长!H$19*养成规划和标准成长!$I336,0)</f>
        <v>655</v>
      </c>
      <c r="Y90" s="9">
        <f>ROUND(属性投放!H$4+养成规划和标准成长!I$3*养成规划和标准成长!$C336*养成规划和标准成长!$D336+养成规划和标准成长!I$4*养成规划和标准成长!$J336+养成规划和标准成长!I$5*养成规划和标准成长!$F336+(养成规划和标准成长!I$12+养成规划和标准成长!I$13)*养成规划和标准成长!$B336+养成规划和标准成长!I$14*养成规划和标准成长!$C336*养成规划和标准成长!$E336+养成规划和标准成长!I$17*10*养成规划和标准成长!$G336+养成规划和标准成长!I$18*10*养成规划和标准成长!$H336+养成规划和标准成长!I$19*养成规划和标准成长!$I336,0)</f>
        <v>1083</v>
      </c>
      <c r="Z90" s="9">
        <f>ROUND(属性投放!I$4+养成规划和标准成长!J$3*养成规划和标准成长!$C336*养成规划和标准成长!$D336+养成规划和标准成长!J$4*养成规划和标准成长!$J336+养成规划和标准成长!J$5*养成规划和标准成长!$F336+(养成规划和标准成长!J$12+养成规划和标准成长!J$13)*养成规划和标准成长!$B336+养成规划和标准成长!J$14*养成规划和标准成长!$C336*养成规划和标准成长!$E336+养成规划和标准成长!J$17*10*养成规划和标准成长!$G336+养成规划和标准成长!J$18*10*养成规划和标准成长!$H336+养成规划和标准成长!J$19*养成规划和标准成长!$I336,0)</f>
        <v>786</v>
      </c>
      <c r="AA90" s="9">
        <f>ROUND(属性投放!J$4+养成规划和标准成长!K$3*养成规划和标准成长!$C336*养成规划和标准成长!$D336+养成规划和标准成长!K$4*养成规划和标准成长!$J336+养成规划和标准成长!K$5*养成规划和标准成长!$F336+(养成规划和标准成长!K$12+养成规划和标准成长!K$13)*养成规划和标准成长!$B336+养成规划和标准成长!K$14*养成规划和标准成长!$C336*养成规划和标准成长!$E336+养成规划和标准成长!K$17*10*养成规划和标准成长!$G336+养成规划和标准成长!K$18*10*养成规划和标准成长!$H336+养成规划和标准成长!K$19*养成规划和标准成长!$I336,0)</f>
        <v>541</v>
      </c>
      <c r="AB90" s="9">
        <f>ROUND(属性投放!K$4+养成规划和标准成长!L$3*养成规划和标准成长!$C336*养成规划和标准成长!$D336+养成规划和标准成长!L$4*养成规划和标准成长!$J336+养成规划和标准成长!L$5*养成规划和标准成长!$F336+(养成规划和标准成长!L$12+养成规划和标准成长!L$13)*养成规划和标准成长!$B336+养成规划和标准成长!L$14*养成规划和标准成长!$C336*养成规划和标准成长!$E336+养成规划和标准成长!L$17*10*养成规划和标准成长!$G336+养成规划和标准成长!L$18*10*养成规划和标准成长!$H336+养成规划和标准成长!L$19*养成规划和标准成长!$I336,0)</f>
        <v>313</v>
      </c>
      <c r="AC90" s="9">
        <f>ROUND(属性投放!L$4+养成规划和标准成长!M$3*养成规划和标准成长!$C336*养成规划和标准成长!$D336+养成规划和标准成长!M$4*养成规划和标准成长!$J336+养成规划和标准成长!M$5*养成规划和标准成长!$F336+(养成规划和标准成长!M$12+养成规划和标准成长!M$13)*养成规划和标准成长!$B336+养成规划和标准成长!M$14*养成规划和标准成长!$C336*养成规划和标准成长!$E336+养成规划和标准成长!M$17*10*养成规划和标准成长!$G336+养成规划和标准成长!M$18*10*养成规划和标准成长!$H336+养成规划和标准成长!M$19*养成规划和标准成长!$I336,0)</f>
        <v>908</v>
      </c>
      <c r="AD90" s="9">
        <f>ROUND(属性投放!M$4+养成规划和标准成长!N$3*养成规划和标准成长!$C336*养成规划和标准成长!$D336+养成规划和标准成长!N$4*养成规划和标准成长!$J336+养成规划和标准成长!N$5*养成规划和标准成长!$F336+(养成规划和标准成长!N$12+养成规划和标准成长!N$13)*养成规划和标准成长!$B336+养成规划和标准成长!N$14*养成规划和标准成长!$C336*养成规划和标准成长!$E336+养成规划和标准成长!N$17*10*养成规划和标准成长!$G336+养成规划和标准成长!N$18*10*养成规划和标准成长!$H336+养成规划和标准成长!N$19*养成规划和标准成长!$I336,0)</f>
        <v>920</v>
      </c>
      <c r="AE90" s="9">
        <f>VLOOKUP(养成规划和标准成长!$L336,阵法、技能和修炼!$C$20:$N$40,COLUMNS(阵法、技能和修炼!$C$20:G$40),0)</f>
        <v>373</v>
      </c>
      <c r="AF90" s="9">
        <f>VLOOKUP(养成规划和标准成长!$L336,阵法、技能和修炼!$C$20:$N$40,COLUMNS(阵法、技能和修炼!$C$20:H$40),0)</f>
        <v>276</v>
      </c>
      <c r="AG90" s="9">
        <f>VLOOKUP(养成规划和标准成长!$L336,阵法、技能和修炼!$C$20:$N$40,COLUMNS(阵法、技能和修炼!$C$20:I$40),0)</f>
        <v>373</v>
      </c>
      <c r="AH90" s="9">
        <f>VLOOKUP(养成规划和标准成长!$L336,阵法、技能和修炼!$C$20:$N$40,COLUMNS(阵法、技能和修炼!$C$20:J$40),0)</f>
        <v>276</v>
      </c>
      <c r="AI90" s="9">
        <f>VLOOKUP(养成规划和标准成长!$L336,阵法、技能和修炼!$C$20:$N$40,COLUMNS(阵法、技能和修炼!$C$20:K$40),0)</f>
        <v>80</v>
      </c>
      <c r="AJ90" s="9">
        <f>VLOOKUP(养成规划和标准成长!$L336,阵法、技能和修炼!$C$20:$N$40,COLUMNS(阵法、技能和修炼!$C$20:L$40),0)</f>
        <v>80</v>
      </c>
      <c r="AK90" s="9">
        <f>VLOOKUP(养成规划和标准成长!$L336,阵法、技能和修炼!$C$20:$N$40,COLUMNS(阵法、技能和修炼!$C$20:M$40),0)</f>
        <v>96.000000000000085</v>
      </c>
      <c r="AL90" s="9">
        <f>VLOOKUP(养成规划和标准成长!$L336,阵法、技能和修炼!$C$20:$N$40,COLUMNS(阵法、技能和修炼!$C$20:N$40),0)</f>
        <v>96.000000000000085</v>
      </c>
      <c r="AN90" s="1">
        <v>87</v>
      </c>
      <c r="AO90" s="9">
        <f>ROUND(属性投放!D$4+养成规划和标准成长!E$3*养成规划和标准成长!$O336*养成规划和标准成长!$P336+养成规划和标准成长!E$4*养成规划和标准成长!$V336+养成规划和标准成长!E$5*养成规划和标准成长!$R336+(养成规划和标准成长!E$12+养成规划和标准成长!E$13)*养成规划和标准成长!$N336+养成规划和标准成长!E$14*养成规划和标准成长!$O336*养成规划和标准成长!$Q336+养成规划和标准成长!E$17*10*养成规划和标准成长!$S336+养成规划和标准成长!E$18*10*养成规划和标准成长!$T336+养成规划和标准成长!E$19*养成规划和标准成长!$U336,0)</f>
        <v>4522</v>
      </c>
      <c r="AP90" s="9">
        <f>ROUND(属性投放!E$4+养成规划和标准成长!F$3*养成规划和标准成长!$O336*养成规划和标准成长!$P336+养成规划和标准成长!F$4*养成规划和标准成长!$V336+养成规划和标准成长!F$5*养成规划和标准成长!$R336+(养成规划和标准成长!F$12+养成规划和标准成长!F$13)*养成规划和标准成长!$N336+养成规划和标准成长!F$14*养成规划和标准成长!$O336*养成规划和标准成长!$Q336+养成规划和标准成长!F$17*10*养成规划和标准成长!$S336+养成规划和标准成长!F$18*10*养成规划和标准成长!$T336+养成规划和标准成长!F$19*养成规划和标准成长!$U336,0)</f>
        <v>4108</v>
      </c>
      <c r="AQ90" s="9">
        <f>ROUND(属性投放!F$4+养成规划和标准成长!G$3*养成规划和标准成长!$O336*养成规划和标准成长!$P336+养成规划和标准成长!G$4*养成规划和标准成长!$V336+养成规划和标准成长!G$5*养成规划和标准成长!$R336+(养成规划和标准成长!G$12+养成规划和标准成长!G$13)*养成规划和标准成长!$N336+养成规划和标准成长!G$14*养成规划和标准成长!$O336*养成规划和标准成长!$Q336+养成规划和标准成长!G$17*10*养成规划和标准成长!$S336+养成规划和标准成长!G$18*10*养成规划和标准成长!$T336+养成规划和标准成长!G$19*养成规划和标准成长!$U336,0)</f>
        <v>1579</v>
      </c>
      <c r="AR90" s="9">
        <f>ROUND(属性投放!G$4+养成规划和标准成长!H$3*养成规划和标准成长!$O336*养成规划和标准成长!$P336+养成规划和标准成长!H$4*养成规划和标准成长!$V336+养成规划和标准成长!H$5*养成规划和标准成长!$R336+(养成规划和标准成长!H$12+养成规划和标准成长!H$13)*养成规划和标准成长!$N336+养成规划和标准成长!H$14*养成规划和标准成长!$O336*养成规划和标准成长!$Q336+养成规划和标准成长!H$17*10*养成规划和标准成长!$S336+养成规划和标准成长!H$18*10*养成规划和标准成长!$T336+养成规划和标准成长!H$19*养成规划和标准成长!$U336,0)</f>
        <v>766</v>
      </c>
      <c r="AS90" s="9">
        <f>ROUND(属性投放!H$4+养成规划和标准成长!I$3*养成规划和标准成长!$O336*养成规划和标准成长!$P336+养成规划和标准成长!I$4*养成规划和标准成长!$V336+养成规划和标准成长!I$5*养成规划和标准成长!$R336+(养成规划和标准成长!I$12+养成规划和标准成长!I$13)*养成规划和标准成长!$N336+养成规划和标准成长!I$14*养成规划和标准成长!$O336*养成规划和标准成长!$Q336+养成规划和标准成长!I$17*10*养成规划和标准成长!$S336+养成规划和标准成长!I$18*10*养成规划和标准成长!$T336+养成规划和标准成长!I$19*养成规划和标准成长!$U336,0)</f>
        <v>1188</v>
      </c>
      <c r="AT90" s="9">
        <f>ROUND(属性投放!I$4+养成规划和标准成长!J$3*养成规划和标准成长!$O336*养成规划和标准成长!$P336+养成规划和标准成长!J$4*养成规划和标准成长!$V336+养成规划和标准成长!J$5*养成规划和标准成长!$R336+(养成规划和标准成长!J$12+养成规划和标准成长!J$13)*养成规划和标准成长!$N336+养成规划和标准成长!J$14*养成规划和标准成长!$O336*养成规划和标准成长!$Q336+养成规划和标准成长!J$17*10*养成规划和标准成长!$S336+养成规划和标准成长!J$18*10*养成规划和标准成长!$T336+养成规划和标准成长!J$19*养成规划和标准成长!$U336,0)</f>
        <v>880</v>
      </c>
      <c r="AU90" s="9">
        <f>ROUND(属性投放!J$4+养成规划和标准成长!K$3*养成规划和标准成长!$O336*养成规划和标准成长!$P336+养成规划和标准成长!K$4*养成规划和标准成长!$V336+养成规划和标准成长!K$5*养成规划和标准成长!$R336+(养成规划和标准成长!K$12+养成规划和标准成长!K$13)*养成规划和标准成长!$N336+养成规划和标准成长!K$14*养成规划和标准成长!$O336*养成规划和标准成长!$Q336+养成规划和标准成长!K$17*10*养成规划和标准成长!$S336+养成规划和标准成长!K$18*10*养成规划和标准成长!$T336+养成规划和标准成长!K$19*养成规划和标准成长!$U336,0)</f>
        <v>602</v>
      </c>
      <c r="AV90" s="9">
        <f>ROUND(属性投放!K$4+养成规划和标准成长!L$3*养成规划和标准成长!$O336*养成规划和标准成长!$P336+养成规划和标准成长!L$4*养成规划和标准成长!$V336+养成规划和标准成长!L$5*养成规划和标准成长!$R336+(养成规划和标准成长!L$12+养成规划和标准成长!L$13)*养成规划和标准成长!$N336+养成规划和标准成长!L$14*养成规划和标准成长!$O336*养成规划和标准成长!$Q336+养成规划和标准成长!L$17*10*养成规划和标准成长!$S336+养成规划和标准成长!L$18*10*养成规划和标准成长!$T336+养成规划和标准成长!L$19*养成规划和标准成长!$U336,0)</f>
        <v>383</v>
      </c>
      <c r="AW90" s="9">
        <f>ROUND(属性投放!L$4+养成规划和标准成长!M$3*养成规划和标准成长!$O336*养成规划和标准成长!$P336+养成规划和标准成长!M$4*养成规划和标准成长!$V336+养成规划和标准成长!M$5*养成规划和标准成长!$R336+(养成规划和标准成长!M$12+养成规划和标准成长!M$13)*养成规划和标准成长!$N336+养成规划和标准成长!M$14*养成规划和标准成长!$O336*养成规划和标准成长!$Q336+养成规划和标准成长!M$17*10*养成规划和标准成长!$S336+养成规划和标准成长!M$18*10*养成规划和标准成长!$T336+养成规划和标准成长!M$19*养成规划和标准成长!$U336,0)</f>
        <v>929</v>
      </c>
      <c r="AX90" s="9">
        <f>ROUND(属性投放!M$4+养成规划和标准成长!N$3*养成规划和标准成长!$O336*养成规划和标准成长!$P336+养成规划和标准成长!N$4*养成规划和标准成长!$V336+养成规划和标准成长!N$5*养成规划和标准成长!$R336+(养成规划和标准成长!N$12+养成规划和标准成长!N$13)*养成规划和标准成长!$N336+养成规划和标准成长!N$14*养成规划和标准成长!$O336*养成规划和标准成长!$Q336+养成规划和标准成长!N$17*10*养成规划和标准成长!$S336+养成规划和标准成长!N$18*10*养成规划和标准成长!$T336+养成规划和标准成长!N$19*养成规划和标准成长!$U336,0)</f>
        <v>945</v>
      </c>
      <c r="AY90" s="9">
        <f>VLOOKUP(养成规划和标准成长!$X336,阵法、技能和修炼!$C$20:$N$40,COLUMNS(阵法、技能和修炼!$C$20:G$40),0)</f>
        <v>428</v>
      </c>
      <c r="AZ90" s="9">
        <f>VLOOKUP(养成规划和标准成长!$X336,阵法、技能和修炼!$C$20:$N$40,COLUMNS(阵法、技能和修炼!$C$20:H$40),0)</f>
        <v>305</v>
      </c>
      <c r="BA90" s="9">
        <f>VLOOKUP(养成规划和标准成长!$X336,阵法、技能和修炼!$C$20:$N$40,COLUMNS(阵法、技能和修炼!$C$20:I$40),0)</f>
        <v>428</v>
      </c>
      <c r="BB90" s="9">
        <f>VLOOKUP(养成规划和标准成长!$X336,阵法、技能和修炼!$C$20:$N$40,COLUMNS(阵法、技能和修炼!$C$20:J$40),0)</f>
        <v>305</v>
      </c>
      <c r="BC90" s="9">
        <f>VLOOKUP(养成规划和标准成长!$X336,阵法、技能和修炼!$C$20:$N$40,COLUMNS(阵法、技能和修炼!$C$20:K$40),0)</f>
        <v>90</v>
      </c>
      <c r="BD90" s="9">
        <f>VLOOKUP(养成规划和标准成长!$X336,阵法、技能和修炼!$C$20:$N$40,COLUMNS(阵法、技能和修炼!$C$20:L$40),0)</f>
        <v>90</v>
      </c>
      <c r="BE90" s="9">
        <f>VLOOKUP(养成规划和标准成长!$X336,阵法、技能和修炼!$C$20:$N$40,COLUMNS(阵法、技能和修炼!$C$20:M$40),0)</f>
        <v>108.0000000000001</v>
      </c>
      <c r="BF90" s="9">
        <f>VLOOKUP(养成规划和标准成长!$X336,阵法、技能和修炼!$C$20:$N$40,COLUMNS(阵法、技能和修炼!$C$20:N$40),0)</f>
        <v>108.0000000000001</v>
      </c>
      <c r="BH90" s="1">
        <v>87</v>
      </c>
      <c r="BI90" s="9">
        <f>ROUND(属性投放!D$4+养成规划和标准成长!E$3*养成规划和标准成长!$AA336*养成规划和标准成长!$AB336+养成规划和标准成长!E$4*养成规划和标准成长!$AH336+养成规划和标准成长!E$5*养成规划和标准成长!$AD336+(养成规划和标准成长!E$12+养成规划和标准成长!E$13)*养成规划和标准成长!$Z336+养成规划和标准成长!E$14*养成规划和标准成长!$AA336*养成规划和标准成长!$AC336+养成规划和标准成长!E$17*10*养成规划和标准成长!$AE336+养成规划和标准成长!E$18*10*养成规划和标准成长!$AF336+养成规划和标准成长!E$19*养成规划和标准成长!$AG336,0)</f>
        <v>5002</v>
      </c>
      <c r="BJ90" s="9">
        <f>ROUND(属性投放!E$4+养成规划和标准成长!F$3*养成规划和标准成长!$AA336*养成规划和标准成长!$AB336+养成规划和标准成长!F$4*养成规划和标准成长!$AH336+养成规划和标准成长!F$5*养成规划和标准成长!$AD336+(养成规划和标准成长!F$12+养成规划和标准成长!F$13)*养成规划和标准成长!$Z336+养成规划和标准成长!F$14*养成规划和标准成长!$AA336*养成规划和标准成长!$AC336+养成规划和标准成长!F$17*10*养成规划和标准成长!$AE336+养成规划和标准成长!F$18*10*养成规划和标准成长!$AF336+养成规划和标准成长!F$19*养成规划和标准成长!$AG336,0)</f>
        <v>4301</v>
      </c>
      <c r="BK90" s="9">
        <f>ROUND(属性投放!F$4+养成规划和标准成长!G$3*养成规划和标准成长!$AA336*养成规划和标准成长!$AB336+养成规划和标准成长!G$4*养成规划和标准成长!$AH336+养成规划和标准成长!G$5*养成规划和标准成长!$AD336+(养成规划和标准成长!G$12+养成规划和标准成长!G$13)*养成规划和标准成长!$Z336+养成规划和标准成长!G$14*养成规划和标准成长!$AA336*养成规划和标准成长!$AC336+养成规划和标准成长!G$17*10*养成规划和标准成长!$AE336+养成规划和标准成长!G$18*10*养成规划和标准成长!$AF336+养成规划和标准成长!G$19*养成规划和标准成长!$AG336,0)</f>
        <v>1702</v>
      </c>
      <c r="BL90" s="9">
        <f>ROUND(属性投放!G$4+养成规划和标准成长!H$3*养成规划和标准成长!$AA336*养成规划和标准成长!$AB336+养成规划和标准成长!H$4*养成规划和标准成长!$AH336+养成规划和标准成长!H$5*养成规划和标准成长!$AD336+(养成规划和标准成长!H$12+养成规划和标准成长!H$13)*养成规划和标准成长!$Z336+养成规划和标准成长!H$14*养成规划和标准成长!$AA336*养成规划和标准成长!$AC336+养成规划和标准成长!H$17*10*养成规划和标准成长!$AE336+养成规划和标准成长!H$18*10*养成规划和标准成长!$AF336+养成规划和标准成长!H$19*养成规划和标准成长!$AG336,0)</f>
        <v>855</v>
      </c>
      <c r="BM90" s="9">
        <f>ROUND(属性投放!H$4+养成规划和标准成长!I$3*养成规划和标准成长!$AA336*养成规划和标准成长!$AB336+养成规划和标准成长!I$4*养成规划和标准成长!$AH336+养成规划和标准成长!I$5*养成规划和标准成长!$AD336+(养成规划和标准成长!I$12+养成规划和标准成长!I$13)*养成规划和标准成长!$Z336+养成规划和标准成长!I$14*养成规划和标准成长!$AA336*养成规划和标准成长!$AC336+养成规划和标准成长!I$17*10*养成规划和标准成长!$AE336+养成规划和标准成长!I$18*10*养成规划和标准成长!$AF336+养成规划和标准成长!I$19*养成规划和标准成长!$AG336,0)</f>
        <v>1275</v>
      </c>
      <c r="BN90" s="9">
        <f>ROUND(属性投放!I$4+养成规划和标准成长!J$3*养成规划和标准成长!$AA336*养成规划和标准成长!$AB336+养成规划和标准成长!J$4*养成规划和标准成长!$AH336+养成规划和标准成长!J$5*养成规划和标准成长!$AD336+(养成规划和标准成长!J$12+养成规划和标准成长!J$13)*养成规划和标准成长!$Z336+养成规划和标准成长!J$14*养成规划和标准成长!$AA336*养成规划和标准成长!$AC336+养成规划和标准成长!J$17*10*养成规划和标准成长!$AE336+养成规划和标准成长!J$18*10*养成规划和标准成长!$AF336+养成规划和标准成长!J$19*养成规划和标准成长!$AG336,0)</f>
        <v>954</v>
      </c>
      <c r="BO90" s="9">
        <f>ROUND(属性投放!J$4+养成规划和标准成长!K$3*养成规划和标准成长!$AA336*养成规划和标准成长!$AB336+养成规划和标准成长!K$4*养成规划和标准成长!$AH336+养成规划和标准成长!K$5*养成规划和标准成长!$AD336+(养成规划和标准成长!K$12+养成规划和标准成长!K$13)*养成规划和标准成长!$Z336+养成规划和标准成长!K$14*养成规划和标准成长!$AA336*养成规划和标准成长!$AC336+养成规划和标准成长!K$17*10*养成规划和标准成长!$AE336+养成规划和标准成长!K$18*10*养成规划和标准成长!$AF336+养成规划和标准成长!K$19*养成规划和标准成长!$AG336,0)</f>
        <v>646</v>
      </c>
      <c r="BP90" s="9">
        <f>ROUND(属性投放!K$4+养成规划和标准成长!L$3*养成规划和标准成长!$AA336*养成规划和标准成长!$AB336+养成规划和标准成长!L$4*养成规划和标准成长!$AH336+养成规划和标准成长!L$5*养成规划和标准成长!$AD336+(养成规划和标准成长!L$12+养成规划和标准成长!L$13)*养成规划和标准成长!$Z336+养成规划和标准成长!L$14*养成规划和标准成长!$AA336*养成规划和标准成长!$AC336+养成规划和标准成长!L$17*10*养成规划和标准成长!$AE336+养成规划和标准成长!L$18*10*养成规划和标准成长!$AF336+养成规划和标准成长!L$19*养成规划和标准成长!$AG336,0)</f>
        <v>439</v>
      </c>
      <c r="BQ90" s="9">
        <f>ROUND(属性投放!L$4+养成规划和标准成长!M$3*养成规划和标准成长!$AA336*养成规划和标准成长!$AB336+养成规划和标准成长!M$4*养成规划和标准成长!$AH336+养成规划和标准成长!M$5*养成规划和标准成长!$AD336+(养成规划和标准成长!M$12+养成规划和标准成长!M$13)*养成规划和标准成长!$Z336+养成规划和标准成长!M$14*养成规划和标准成长!$AA336*养成规划和标准成长!$AC336+养成规划和标准成长!M$17*10*养成规划和标准成长!$AE336+养成规划和标准成长!M$18*10*养成规划和标准成长!$AF336+养成规划和标准成长!M$19*养成规划和标准成长!$AG336,0)</f>
        <v>945</v>
      </c>
      <c r="BR90" s="9">
        <f>ROUND(属性投放!M$4+养成规划和标准成长!N$3*养成规划和标准成长!$AA336*养成规划和标准成长!$AB336+养成规划和标准成长!N$4*养成规划和标准成长!$AH336+养成规划和标准成长!N$5*养成规划和标准成长!$AD336+(养成规划和标准成长!N$12+养成规划和标准成长!N$13)*养成规划和标准成长!$Z336+养成规划和标准成长!N$14*养成规划和标准成长!$AA336*养成规划和标准成长!$AC336+养成规划和标准成长!N$17*10*养成规划和标准成长!$AE336+养成规划和标准成长!N$18*10*养成规划和标准成长!$AF336+养成规划和标准成长!N$19*养成规划和标准成长!$AG336,0)</f>
        <v>963</v>
      </c>
      <c r="BS90" s="9">
        <f>VLOOKUP(养成规划和标准成长!$AJ336,阵法、技能和修炼!$C$20:$N$40,COLUMNS(阵法、技能和修炼!$C$20:G$40),0)</f>
        <v>486</v>
      </c>
      <c r="BT90" s="9">
        <f>VLOOKUP(养成规划和标准成长!$AJ336,阵法、技能和修炼!$C$20:$N$40,COLUMNS(阵法、技能和修炼!$C$20:H$40),0)</f>
        <v>332</v>
      </c>
      <c r="BU90" s="9">
        <f>VLOOKUP(养成规划和标准成长!$AJ336,阵法、技能和修炼!$C$20:$N$40,COLUMNS(阵法、技能和修炼!$C$20:I$40),0)</f>
        <v>486</v>
      </c>
      <c r="BV90" s="9">
        <f>VLOOKUP(养成规划和标准成长!$AJ336,阵法、技能和修炼!$C$20:$N$40,COLUMNS(阵法、技能和修炼!$C$20:J$40),0)</f>
        <v>332</v>
      </c>
      <c r="BW90" s="9">
        <f>VLOOKUP(养成规划和标准成长!$AJ336,阵法、技能和修炼!$C$20:$N$40,COLUMNS(阵法、技能和修炼!$C$20:K$40),0)</f>
        <v>100</v>
      </c>
      <c r="BX90" s="9">
        <f>VLOOKUP(养成规划和标准成长!$AJ336,阵法、技能和修炼!$C$20:$N$40,COLUMNS(阵法、技能和修炼!$C$20:L$40),0)</f>
        <v>100</v>
      </c>
      <c r="BY90" s="9">
        <f>VLOOKUP(养成规划和标准成长!$AJ336,阵法、技能和修炼!$C$20:$N$40,COLUMNS(阵法、技能和修炼!$C$20:M$40),0)</f>
        <v>120.00000000000011</v>
      </c>
      <c r="BZ90" s="9">
        <f>VLOOKUP(养成规划和标准成长!$AJ336,阵法、技能和修炼!$C$20:$N$40,COLUMNS(阵法、技能和修炼!$C$20:N$40),0)</f>
        <v>120.00000000000011</v>
      </c>
    </row>
    <row r="91" spans="1:78">
      <c r="A91" s="1">
        <v>88</v>
      </c>
      <c r="B91" s="9">
        <f>ROUND(属性投放!D$4+养成规划和标准成长!E$3*养成规划和标准成长!$O184*养成规划和标准成长!$P184+养成规划和标准成长!E$4*养成规划和标准成长!$V184+养成规划和标准成长!E$5*养成规划和标准成长!$R184+(养成规划和标准成长!E$12+养成规划和标准成长!E$13)*养成规划和标准成长!$N184+养成规划和标准成长!E$14*养成规划和标准成长!$O184*养成规划和标准成长!$Q184+养成规划和标准成长!E$17*10*养成规划和标准成长!$S184+养成规划和标准成长!E$18*10*养成规划和标准成长!$T184+养成规划和标准成长!E$19*养成规划和标准成长!$U184,0)</f>
        <v>3582</v>
      </c>
      <c r="C91" s="9">
        <f>ROUND(属性投放!E$4+养成规划和标准成长!F$3*养成规划和标准成长!$O184*养成规划和标准成长!$P184+养成规划和标准成长!F$4*养成规划和标准成长!$V184+养成规划和标准成长!F$5*养成规划和标准成长!$R184+(养成规划和标准成长!F$12+养成规划和标准成长!F$13)*养成规划和标准成长!$N184+养成规划和标准成长!F$14*养成规划和标准成长!$O184*养成规划和标准成长!$Q184+养成规划和标准成长!F$17*10*养成规划和标准成长!$S184+养成规划和标准成长!F$18*10*养成规划和标准成长!$T184+养成规划和标准成长!F$19*养成规划和标准成长!$U184,0)</f>
        <v>3675</v>
      </c>
      <c r="D91" s="9">
        <f>ROUND(属性投放!F$4+养成规划和标准成长!G$3*养成规划和标准成长!$O184*养成规划和标准成长!$P184+养成规划和标准成长!G$4*养成规划和标准成长!$V184+养成规划和标准成长!G$5*养成规划和标准成长!$R184+(养成规划和标准成长!G$12+养成规划和标准成长!G$13)*养成规划和标准成长!$N184+养成规划和标准成长!G$14*养成规划和标准成长!$O184*养成规划和标准成长!$Q184+养成规划和标准成长!G$17*10*养成规划和标准成长!$S184+养成规划和标准成长!G$18*10*养成规划和标准成长!$T184+养成规划和标准成长!G$19*养成规划和标准成长!$U184,0)</f>
        <v>1331</v>
      </c>
      <c r="E91" s="9">
        <f>ROUND(属性投放!G$4+养成规划和标准成长!H$3*养成规划和标准成长!$O184*养成规划和标准成长!$P184+养成规划和标准成长!H$4*养成规划和标准成长!$V184+养成规划和标准成长!H$5*养成规划和标准成长!$R184+(养成规划和标准成长!H$12+养成规划和标准成长!H$13)*养成规划和标准成长!$N184+养成规划和标准成长!H$14*养成规划和标准成长!$O184*养成规划和标准成长!$Q184+养成规划和标准成长!H$17*10*养成规划和标准成长!$S184+养成规划和标准成长!H$18*10*养成规划和标准成长!$T184+养成规划和标准成长!H$19*养成规划和标准成长!$U184,0)</f>
        <v>581</v>
      </c>
      <c r="F91" s="9">
        <f>ROUND(属性投放!H$4+养成规划和标准成长!I$3*养成规划和标准成长!$O184*养成规划和标准成长!$P184+养成规划和标准成长!I$4*养成规划和标准成长!$V184+养成规划和标准成长!I$5*养成规划和标准成长!$R184+(养成规划和标准成长!I$12+养成规划和标准成长!I$13)*养成规划和标准成长!$N184+养成规划和标准成长!I$14*养成规划和标准成长!$O184*养成规划和标准成长!$Q184+养成规划和标准成长!I$17*10*养成规划和标准成长!$S184+养成规划和标准成长!I$18*10*养成规划和标准成长!$T184+养成规划和标准成长!I$19*养成规划和标准成长!$U184,0)</f>
        <v>1020</v>
      </c>
      <c r="G91" s="9">
        <f>ROUND(属性投放!I$4+养成规划和标准成长!J$3*养成规划和标准成长!$O184*养成规划和标准成长!$P184+养成规划和标准成长!J$4*养成规划和标准成长!$V184+养成规划和标准成长!J$5*养成规划和标准成长!$R184+(养成规划和标准成长!J$12+养成规划和标准成长!J$13)*养成规划和标准成长!$N184+养成规划和标准成长!J$14*养成规划和标准成长!$O184*养成规划和标准成长!$Q184+养成规划和标准成长!J$17*10*养成规划和标准成长!$S184+养成规划和标准成长!J$18*10*养成规划和标准成长!$T184+养成规划和标准成长!J$19*养成规划和标准成长!$U184,0)</f>
        <v>732</v>
      </c>
      <c r="H91" s="9">
        <f>ROUND(属性投放!J$4+养成规划和标准成长!K$3*养成规划和标准成长!$O184*养成规划和标准成长!$P184+养成规划和标准成长!K$4*养成规划和标准成长!$V184+养成规划和标准成长!K$5*养成规划和标准成长!$R184+(养成规划和标准成长!K$12+养成规划和标准成长!K$13)*养成规划和标准成长!$N184+养成规划和标准成长!K$14*养成规划和标准成长!$O184*养成规划和标准成长!$Q184+养成规划和标准成长!K$17*10*养成规划和标准成长!$S184+养成规划和标准成长!K$18*10*养成规划和标准成长!$T184+养成规划和标准成长!K$19*养成规划和标准成长!$U184,0)</f>
        <v>502</v>
      </c>
      <c r="I91" s="9">
        <f>ROUND(属性投放!K$4+养成规划和标准成长!L$3*养成规划和标准成长!$O184*养成规划和标准成长!$P184+养成规划和标准成长!L$4*养成规划和标准成长!$V184+养成规划和标准成长!L$5*养成规划和标准成长!$R184+(养成规划和标准成长!L$12+养成规划和标准成长!L$13)*养成规划和标准成长!$N184+养成规划和标准成长!L$14*养成规划和标准成长!$O184*养成规划和标准成长!$Q184+养成规划和标准成长!L$17*10*养成规划和标准成长!$S184+养成规划和标准成长!L$18*10*养成规划和标准成长!$T184+养成规划和标准成长!L$19*养成规划和标准成长!$U184,0)</f>
        <v>260</v>
      </c>
      <c r="J91" s="9">
        <f>ROUND(属性投放!L$4+养成规划和标准成长!M$3*养成规划和标准成长!$O184*养成规划和标准成长!$P184+养成规划和标准成长!M$4*养成规划和标准成长!$V184+养成规划和标准成长!M$5*养成规划和标准成长!$R184+(养成规划和标准成长!M$12+养成规划和标准成长!M$13)*养成规划和标准成长!$N184+养成规划和标准成长!M$14*养成规划和标准成长!$O184*养成规划和标准成长!$Q184+养成规划和标准成长!M$17*10*养成规划和标准成长!$S184+养成规划和标准成长!M$18*10*养成规划和标准成长!$T184+养成规划和标准成长!M$19*养成规划和标准成长!$U184,0)</f>
        <v>907</v>
      </c>
      <c r="K91" s="9">
        <f>ROUND(属性投放!M$4+养成规划和标准成长!N$3*养成规划和标准成长!$O184*养成规划和标准成长!$P184+养成规划和标准成长!N$4*养成规划和标准成长!$V184+养成规划和标准成长!N$5*养成规划和标准成长!$R184+(养成规划和标准成长!N$12+养成规划和标准成长!N$13)*养成规划和标准成长!$N184+养成规划和标准成长!N$14*养成规划和标准成长!$O184*养成规划和标准成长!$Q184+养成规划和标准成长!N$17*10*养成规划和标准成长!$S184+养成规划和标准成长!N$18*10*养成规划和标准成长!$T184+养成规划和标准成长!N$19*养成规划和标准成长!$U184,0)</f>
        <v>916</v>
      </c>
      <c r="L91" s="9">
        <f>VLOOKUP(养成规划和标准成长!$X184,阵法、技能和修炼!$C$20:$N$40,COLUMNS(阵法、技能和修炼!$C$20:G$40),0)</f>
        <v>319</v>
      </c>
      <c r="M91" s="9">
        <f>VLOOKUP(养成规划和标准成长!$X184,阵法、技能和修炼!$C$20:$N$40,COLUMNS(阵法、技能和修炼!$C$20:H$40),0)</f>
        <v>246</v>
      </c>
      <c r="N91" s="9">
        <f>VLOOKUP(养成规划和标准成长!$X184,阵法、技能和修炼!$C$20:$N$40,COLUMNS(阵法、技能和修炼!$C$20:I$40),0)</f>
        <v>319</v>
      </c>
      <c r="O91" s="9">
        <f>VLOOKUP(养成规划和标准成长!$X184,阵法、技能和修炼!$C$20:$N$40,COLUMNS(阵法、技能和修炼!$C$20:J$40),0)</f>
        <v>246</v>
      </c>
      <c r="P91" s="9">
        <f>VLOOKUP(养成规划和标准成长!$X184,阵法、技能和修炼!$C$20:$N$40,COLUMNS(阵法、技能和修炼!$C$20:K$40),0)</f>
        <v>70</v>
      </c>
      <c r="Q91" s="9">
        <f>VLOOKUP(养成规划和标准成长!$X184,阵法、技能和修炼!$C$20:$N$40,COLUMNS(阵法、技能和修炼!$C$20:L$40),0)</f>
        <v>70</v>
      </c>
      <c r="R91" s="9">
        <f>VLOOKUP(养成规划和标准成长!$X184,阵法、技能和修炼!$C$20:$N$40,COLUMNS(阵法、技能和修炼!$C$20:M$40),0)</f>
        <v>84.000000000000071</v>
      </c>
      <c r="S91" s="9">
        <f>VLOOKUP(养成规划和标准成长!$X184,阵法、技能和修炼!$C$20:$N$40,COLUMNS(阵法、技能和修炼!$C$20:N$40),0)</f>
        <v>84.000000000000071</v>
      </c>
      <c r="T91" s="1">
        <v>88</v>
      </c>
      <c r="U91" s="9">
        <f>ROUND(属性投放!D$4+养成规划和标准成长!E$3*养成规划和标准成长!$C337*养成规划和标准成长!$D337+养成规划和标准成长!E$4*养成规划和标准成长!$J337+养成规划和标准成长!E$5*养成规划和标准成长!$F337+(养成规划和标准成长!E$12+养成规划和标准成长!E$13)*养成规划和标准成长!$B337+养成规划和标准成长!E$14*养成规划和标准成长!$C337*养成规划和标准成长!$E337+养成规划和标准成长!E$17*10*养成规划和标准成长!$G337+养成规划和标准成长!E$18*10*养成规划和标准成长!$H337+养成规划和标准成长!E$19*养成规划和标准成长!$I337,0)</f>
        <v>3978</v>
      </c>
      <c r="V91" s="9">
        <f>ROUND(属性投放!E$4+养成规划和标准成长!F$3*养成规划和标准成长!$C337*养成规划和标准成长!$D337+养成规划和标准成长!F$4*养成规划和标准成长!$J337+养成规划和标准成长!F$5*养成规划和标准成长!$F337+(养成规划和标准成长!F$12+养成规划和标准成长!F$13)*养成规划和标准成长!$B337+养成规划和标准成长!F$14*养成规划和标准成长!$C337*养成规划和标准成长!$E337+养成规划和标准成长!F$17*10*养成规划和标准成长!$G337+养成规划和标准成长!F$18*10*养成规划和标准成长!$H337+养成规划和标准成长!F$19*养成规划和标准成长!$I337,0)</f>
        <v>3909</v>
      </c>
      <c r="W91" s="9">
        <f>ROUND(属性投放!F$4+养成规划和标准成长!G$3*养成规划和标准成长!$C337*养成规划和标准成长!$D337+养成规划和标准成长!G$4*养成规划和标准成长!$J337+养成规划和标准成长!G$5*养成规划和标准成长!$F337+(养成规划和标准成长!G$12+养成规划和标准成长!G$13)*养成规划和标准成长!$B337+养成规划和标准成长!G$14*养成规划和标准成长!$C337*养成规划和标准成长!$E337+养成规划和标准成长!G$17*10*养成规划和标准成长!$G337+养成规划和标准成长!G$18*10*养成规划和标准成长!$H337+养成规划和标准成长!G$19*养成规划和标准成长!$I337,0)</f>
        <v>1442</v>
      </c>
      <c r="X91" s="9">
        <f>ROUND(属性投放!G$4+养成规划和标准成长!H$3*养成规划和标准成长!$C337*养成规划和标准成长!$D337+养成规划和标准成长!H$4*养成规划和标准成长!$J337+养成规划和标准成长!H$5*养成规划和标准成长!$F337+(养成规划和标准成长!H$12+养成规划和标准成长!H$13)*养成规划和标准成长!$B337+养成规划和标准成长!H$14*养成规划和标准成长!$C337*养成规划和标准成长!$E337+养成规划和标准成长!H$17*10*养成规划和标准成长!$G337+养成规划和标准成长!H$18*10*养成规划和标准成长!$H337+养成规划和标准成长!H$19*养成规划和标准成长!$I337,0)</f>
        <v>657</v>
      </c>
      <c r="Y91" s="9">
        <f>ROUND(属性投放!H$4+养成规划和标准成长!I$3*养成规划和标准成长!$C337*养成规划和标准成长!$D337+养成规划和标准成长!I$4*养成规划和标准成长!$J337+养成规划和标准成长!I$5*养成规划和标准成长!$F337+(养成规划和标准成长!I$12+养成规划和标准成长!I$13)*养成规划和标准成长!$B337+养成规划和标准成长!I$14*养成规划和标准成长!$C337*养成规划和标准成长!$E337+养成规划和标准成长!I$17*10*养成规划和标准成长!$G337+养成规划和标准成长!I$18*10*养成规划和标准成长!$H337+养成规划和标准成长!I$19*养成规划和标准成长!$I337,0)</f>
        <v>1090</v>
      </c>
      <c r="Z91" s="9">
        <f>ROUND(属性投放!I$4+养成规划和标准成长!J$3*养成规划和标准成长!$C337*养成规划和标准成长!$D337+养成规划和标准成长!J$4*养成规划和标准成长!$J337+养成规划和标准成长!J$5*养成规划和标准成长!$F337+(养成规划和标准成长!J$12+养成规划和标准成长!J$13)*养成规划和标准成长!$B337+养成规划和标准成长!J$14*养成规划和标准成长!$C337*养成规划和标准成长!$E337+养成规划和标准成长!J$17*10*养成规划和标准成长!$G337+养成规划和标准成长!J$18*10*养成规划和标准成长!$H337+养成规划和标准成长!J$19*养成规划和标准成长!$I337,0)</f>
        <v>791</v>
      </c>
      <c r="AA91" s="9">
        <f>ROUND(属性投放!J$4+养成规划和标准成长!K$3*养成规划和标准成长!$C337*养成规划和标准成长!$D337+养成规划和标准成长!K$4*养成规划和标准成长!$J337+养成规划和标准成长!K$5*养成规划和标准成长!$F337+(养成规划和标准成长!K$12+养成规划和标准成长!K$13)*养成规划和标准成长!$B337+养成规划和标准成长!K$14*养成规划和标准成长!$C337*养成规划和标准成长!$E337+养成规划和标准成长!K$17*10*养成规划和标准成长!$G337+养成规划和标准成长!K$18*10*养成规划和标准成长!$H337+养成规划和标准成长!K$19*养成规划和标准成长!$I337,0)</f>
        <v>545</v>
      </c>
      <c r="AB91" s="9">
        <f>ROUND(属性投放!K$4+养成规划和标准成长!L$3*养成规划和标准成长!$C337*养成规划和标准成长!$D337+养成规划和标准成长!L$4*养成规划和标准成长!$J337+养成规划和标准成长!L$5*养成规划和标准成长!$F337+(养成规划和标准成长!L$12+养成规划和标准成长!L$13)*养成规划和标准成长!$B337+养成规划和标准成长!L$14*养成规划和标准成长!$C337*养成规划和标准成长!$E337+养成规划和标准成长!L$17*10*养成规划和标准成长!$G337+养成规划和标准成长!L$18*10*养成规划和标准成长!$H337+养成规划和标准成长!L$19*养成规划和标准成长!$I337,0)</f>
        <v>313</v>
      </c>
      <c r="AC91" s="9">
        <f>ROUND(属性投放!L$4+养成规划和标准成长!M$3*养成规划和标准成长!$C337*养成规划和标准成长!$D337+养成规划和标准成长!M$4*养成规划和标准成长!$J337+养成规划和标准成长!M$5*养成规划和标准成长!$F337+(养成规划和标准成长!M$12+养成规划和标准成长!M$13)*养成规划和标准成长!$B337+养成规划和标准成长!M$14*养成规划和标准成长!$C337*养成规划和标准成长!$E337+养成规划和标准成长!M$17*10*养成规划和标准成长!$G337+养成规划和标准成长!M$18*10*养成规划和标准成长!$H337+养成规划和标准成长!M$19*养成规划和标准成长!$I337,0)</f>
        <v>918</v>
      </c>
      <c r="AD91" s="9">
        <f>ROUND(属性投放!M$4+养成规划和标准成长!N$3*养成规划和标准成长!$C337*养成规划和标准成长!$D337+养成规划和标准成长!N$4*养成规划和标准成长!$J337+养成规划和标准成长!N$5*养成规划和标准成长!$F337+(养成规划和标准成长!N$12+养成规划和标准成长!N$13)*养成规划和标准成长!$B337+养成规划和标准成长!N$14*养成规划和标准成长!$C337*养成规划和标准成长!$E337+养成规划和标准成长!N$17*10*养成规划和标准成长!$G337+养成规划和标准成长!N$18*10*养成规划和标准成长!$H337+养成规划和标准成长!N$19*养成规划和标准成长!$I337,0)</f>
        <v>930</v>
      </c>
      <c r="AE91" s="9">
        <f>VLOOKUP(养成规划和标准成长!$L337,阵法、技能和修炼!$C$20:$N$40,COLUMNS(阵法、技能和修炼!$C$20:G$40),0)</f>
        <v>373</v>
      </c>
      <c r="AF91" s="9">
        <f>VLOOKUP(养成规划和标准成长!$L337,阵法、技能和修炼!$C$20:$N$40,COLUMNS(阵法、技能和修炼!$C$20:H$40),0)</f>
        <v>276</v>
      </c>
      <c r="AG91" s="9">
        <f>VLOOKUP(养成规划和标准成长!$L337,阵法、技能和修炼!$C$20:$N$40,COLUMNS(阵法、技能和修炼!$C$20:I$40),0)</f>
        <v>373</v>
      </c>
      <c r="AH91" s="9">
        <f>VLOOKUP(养成规划和标准成长!$L337,阵法、技能和修炼!$C$20:$N$40,COLUMNS(阵法、技能和修炼!$C$20:J$40),0)</f>
        <v>276</v>
      </c>
      <c r="AI91" s="9">
        <f>VLOOKUP(养成规划和标准成长!$L337,阵法、技能和修炼!$C$20:$N$40,COLUMNS(阵法、技能和修炼!$C$20:K$40),0)</f>
        <v>80</v>
      </c>
      <c r="AJ91" s="9">
        <f>VLOOKUP(养成规划和标准成长!$L337,阵法、技能和修炼!$C$20:$N$40,COLUMNS(阵法、技能和修炼!$C$20:L$40),0)</f>
        <v>80</v>
      </c>
      <c r="AK91" s="9">
        <f>VLOOKUP(养成规划和标准成长!$L337,阵法、技能和修炼!$C$20:$N$40,COLUMNS(阵法、技能和修炼!$C$20:M$40),0)</f>
        <v>96.000000000000085</v>
      </c>
      <c r="AL91" s="9">
        <f>VLOOKUP(养成规划和标准成长!$L337,阵法、技能和修炼!$C$20:$N$40,COLUMNS(阵法、技能和修炼!$C$20:N$40),0)</f>
        <v>96.000000000000085</v>
      </c>
      <c r="AN91" s="1">
        <v>88</v>
      </c>
      <c r="AO91" s="9">
        <f>ROUND(属性投放!D$4+养成规划和标准成长!E$3*养成规划和标准成长!$O337*养成规划和标准成长!$P337+养成规划和标准成长!E$4*养成规划和标准成长!$V337+养成规划和标准成长!E$5*养成规划和标准成长!$R337+(养成规划和标准成长!E$12+养成规划和标准成长!E$13)*养成规划和标准成长!$N337+养成规划和标准成长!E$14*养成规划和标准成长!$O337*养成规划和标准成长!$Q337+养成规划和标准成长!E$17*10*养成规划和标准成长!$S337+养成规划和标准成长!E$18*10*养成规划和标准成长!$T337+养成规划和标准成长!E$19*养成规划和标准成长!$U337,0)</f>
        <v>4549</v>
      </c>
      <c r="AP91" s="9">
        <f>ROUND(属性投放!E$4+养成规划和标准成长!F$3*养成规划和标准成长!$O337*养成规划和标准成长!$P337+养成规划和标准成长!F$4*养成规划和标准成长!$V337+养成规划和标准成长!F$5*养成规划和标准成长!$R337+(养成规划和标准成长!F$12+养成规划和标准成长!F$13)*养成规划和标准成长!$N337+养成规划和标准成长!F$14*养成规划和标准成长!$O337*养成规划和标准成长!$Q337+养成规划和标准成长!F$17*10*养成规划和标准成长!$S337+养成规划和标准成长!F$18*10*养成规划和标准成长!$T337+养成规划和标准成长!F$19*养成规划和标准成长!$U337,0)</f>
        <v>4142</v>
      </c>
      <c r="AQ91" s="9">
        <f>ROUND(属性投放!F$4+养成规划和标准成长!G$3*养成规划和标准成长!$O337*养成规划和标准成长!$P337+养成规划和标准成长!G$4*养成规划和标准成长!$V337+养成规划和标准成长!G$5*养成规划和标准成长!$R337+(养成规划和标准成长!G$12+养成规划和标准成长!G$13)*养成规划和标准成长!$N337+养成规划和标准成长!G$14*养成规划和标准成长!$O337*养成规划和标准成长!$Q337+养成规划和标准成长!G$17*10*养成规划和标准成长!$S337+养成规划和标准成长!G$18*10*养成规划和标准成长!$T337+养成规划和标准成长!G$19*养成规划和标准成长!$U337,0)</f>
        <v>1587</v>
      </c>
      <c r="AR91" s="9">
        <f>ROUND(属性投放!G$4+养成规划和标准成长!H$3*养成规划和标准成长!$O337*养成规划和标准成长!$P337+养成规划和标准成长!H$4*养成规划和标准成长!$V337+养成规划和标准成长!H$5*养成规划和标准成长!$R337+(养成规划和标准成长!H$12+养成规划和标准成长!H$13)*养成规划和标准成长!$N337+养成规划和标准成长!H$14*养成规划和标准成长!$O337*养成规划和标准成长!$Q337+养成规划和标准成长!H$17*10*养成规划和标准成长!$S337+养成规划和标准成长!H$18*10*养成规划和标准成长!$T337+养成规划和标准成长!H$19*养成规划和标准成长!$U337,0)</f>
        <v>768</v>
      </c>
      <c r="AS91" s="9">
        <f>ROUND(属性投放!H$4+养成规划和标准成长!I$3*养成规划和标准成长!$O337*养成规划和标准成长!$P337+养成规划和标准成长!I$4*养成规划和标准成长!$V337+养成规划和标准成长!I$5*养成规划和标准成长!$R337+(养成规划和标准成长!I$12+养成规划和标准成长!I$13)*养成规划和标准成长!$N337+养成规划和标准成长!I$14*养成规划和标准成长!$O337*养成规划和标准成长!$Q337+养成规划和标准成长!I$17*10*养成规划和标准成长!$S337+养成规划和标准成长!I$18*10*养成规划和标准成长!$T337+养成规划和标准成长!I$19*养成规划和标准成长!$U337,0)</f>
        <v>1196</v>
      </c>
      <c r="AT91" s="9">
        <f>ROUND(属性投放!I$4+养成规划和标准成长!J$3*养成规划和标准成长!$O337*养成规划和标准成长!$P337+养成规划和标准成长!J$4*养成规划和标准成长!$V337+养成规划和标准成长!J$5*养成规划和标准成长!$R337+(养成规划和标准成长!J$12+养成规划和标准成长!J$13)*养成规划和标准成长!$N337+养成规划和标准成长!J$14*养成规划和标准成长!$O337*养成规划和标准成长!$Q337+养成规划和标准成长!J$17*10*养成规划和标准成长!$S337+养成规划和标准成长!J$18*10*养成规划和标准成长!$T337+养成规划和标准成长!J$19*养成规划和标准成长!$U337,0)</f>
        <v>886</v>
      </c>
      <c r="AU91" s="9">
        <f>ROUND(属性投放!J$4+养成规划和标准成长!K$3*养成规划和标准成长!$O337*养成规划和标准成长!$P337+养成规划和标准成长!K$4*养成规划和标准成长!$V337+养成规划和标准成长!K$5*养成规划和标准成长!$R337+(养成规划和标准成长!K$12+养成规划和标准成长!K$13)*养成规划和标准成长!$N337+养成规划和标准成长!K$14*养成规划和标准成长!$O337*养成规划和标准成长!$Q337+养成规划和标准成长!K$17*10*养成规划和标准成长!$S337+养成规划和标准成长!K$18*10*养成规划和标准成长!$T337+养成规划和标准成长!K$19*养成规划和标准成长!$U337,0)</f>
        <v>606</v>
      </c>
      <c r="AV91" s="9">
        <f>ROUND(属性投放!K$4+养成规划和标准成长!L$3*养成规划和标准成长!$O337*养成规划和标准成长!$P337+养成规划和标准成长!L$4*养成规划和标准成长!$V337+养成规划和标准成长!L$5*养成规划和标准成长!$R337+(养成规划和标准成长!L$12+养成规划和标准成长!L$13)*养成规划和标准成长!$N337+养成规划和标准成长!L$14*养成规划和标准成长!$O337*养成规划和标准成长!$Q337+养成规划和标准成长!L$17*10*养成规划和标准成长!$S337+养成规划和标准成长!L$18*10*养成规划和标准成长!$T337+养成规划和标准成长!L$19*养成规划和标准成长!$U337,0)</f>
        <v>383</v>
      </c>
      <c r="AW91" s="9">
        <f>ROUND(属性投放!L$4+养成规划和标准成长!M$3*养成规划和标准成长!$O337*养成规划和标准成长!$P337+养成规划和标准成长!M$4*养成规划和标准成长!$V337+养成规划和标准成长!M$5*养成规划和标准成长!$R337+(养成规划和标准成长!M$12+养成规划和标准成长!M$13)*养成规划和标准成长!$N337+养成规划和标准成长!M$14*养成规划和标准成长!$O337*养成规划和标准成长!$Q337+养成规划和标准成长!M$17*10*养成规划和标准成长!$S337+养成规划和标准成长!M$18*10*养成规划和标准成长!$T337+养成规划和标准成长!M$19*养成规划和标准成长!$U337,0)</f>
        <v>939</v>
      </c>
      <c r="AX91" s="9">
        <f>ROUND(属性投放!M$4+养成规划和标准成长!N$3*养成规划和标准成长!$O337*养成规划和标准成长!$P337+养成规划和标准成长!N$4*养成规划和标准成长!$V337+养成规划和标准成长!N$5*养成规划和标准成长!$R337+(养成规划和标准成长!N$12+养成规划和标准成长!N$13)*养成规划和标准成长!$N337+养成规划和标准成长!N$14*养成规划和标准成长!$O337*养成规划和标准成长!$Q337+养成规划和标准成长!N$17*10*养成规划和标准成长!$S337+养成规划和标准成长!N$18*10*养成规划和标准成长!$T337+养成规划和标准成长!N$19*养成规划和标准成长!$U337,0)</f>
        <v>955</v>
      </c>
      <c r="AY91" s="9">
        <f>VLOOKUP(养成规划和标准成长!$X337,阵法、技能和修炼!$C$20:$N$40,COLUMNS(阵法、技能和修炼!$C$20:G$40),0)</f>
        <v>428</v>
      </c>
      <c r="AZ91" s="9">
        <f>VLOOKUP(养成规划和标准成长!$X337,阵法、技能和修炼!$C$20:$N$40,COLUMNS(阵法、技能和修炼!$C$20:H$40),0)</f>
        <v>305</v>
      </c>
      <c r="BA91" s="9">
        <f>VLOOKUP(养成规划和标准成长!$X337,阵法、技能和修炼!$C$20:$N$40,COLUMNS(阵法、技能和修炼!$C$20:I$40),0)</f>
        <v>428</v>
      </c>
      <c r="BB91" s="9">
        <f>VLOOKUP(养成规划和标准成长!$X337,阵法、技能和修炼!$C$20:$N$40,COLUMNS(阵法、技能和修炼!$C$20:J$40),0)</f>
        <v>305</v>
      </c>
      <c r="BC91" s="9">
        <f>VLOOKUP(养成规划和标准成长!$X337,阵法、技能和修炼!$C$20:$N$40,COLUMNS(阵法、技能和修炼!$C$20:K$40),0)</f>
        <v>90</v>
      </c>
      <c r="BD91" s="9">
        <f>VLOOKUP(养成规划和标准成长!$X337,阵法、技能和修炼!$C$20:$N$40,COLUMNS(阵法、技能和修炼!$C$20:L$40),0)</f>
        <v>90</v>
      </c>
      <c r="BE91" s="9">
        <f>VLOOKUP(养成规划和标准成长!$X337,阵法、技能和修炼!$C$20:$N$40,COLUMNS(阵法、技能和修炼!$C$20:M$40),0)</f>
        <v>108.0000000000001</v>
      </c>
      <c r="BF91" s="9">
        <f>VLOOKUP(养成规划和标准成长!$X337,阵法、技能和修炼!$C$20:$N$40,COLUMNS(阵法、技能和修炼!$C$20:N$40),0)</f>
        <v>108.0000000000001</v>
      </c>
      <c r="BH91" s="1">
        <v>88</v>
      </c>
      <c r="BI91" s="9">
        <f>ROUND(属性投放!D$4+养成规划和标准成长!E$3*养成规划和标准成长!$AA337*养成规划和标准成长!$AB337+养成规划和标准成长!E$4*养成规划和标准成长!$AH337+养成规划和标准成长!E$5*养成规划和标准成长!$AD337+(养成规划和标准成长!E$12+养成规划和标准成长!E$13)*养成规划和标准成长!$Z337+养成规划和标准成长!E$14*养成规划和标准成长!$AA337*养成规划和标准成长!$AC337+养成规划和标准成长!E$17*10*养成规划和标准成长!$AE337+养成规划和标准成长!E$18*10*养成规划和标准成长!$AF337+养成规划和标准成长!E$19*养成规划和标准成长!$AG337,0)</f>
        <v>5032</v>
      </c>
      <c r="BJ91" s="9">
        <f>ROUND(属性投放!E$4+养成规划和标准成长!F$3*养成规划和标准成长!$AA337*养成规划和标准成长!$AB337+养成规划和标准成长!F$4*养成规划和标准成长!$AH337+养成规划和标准成长!F$5*养成规划和标准成长!$AD337+(养成规划和标准成长!F$12+养成规划和标准成长!F$13)*养成规划和标准成长!$Z337+养成规划和标准成长!F$14*养成规划和标准成长!$AA337*养成规划和标准成长!$AC337+养成规划和标准成长!F$17*10*养成规划和标准成长!$AE337+养成规划和标准成长!F$18*10*养成规划和标准成长!$AF337+养成规划和标准成长!F$19*养成规划和标准成长!$AG337,0)</f>
        <v>4336</v>
      </c>
      <c r="BK91" s="9">
        <f>ROUND(属性投放!F$4+养成规划和标准成长!G$3*养成规划和标准成长!$AA337*养成规划和标准成长!$AB337+养成规划和标准成长!G$4*养成规划和标准成长!$AH337+养成规划和标准成长!G$5*养成规划和标准成长!$AD337+(养成规划和标准成长!G$12+养成规划和标准成长!G$13)*养成规划和标准成长!$Z337+养成规划和标准成长!G$14*养成规划和标准成长!$AA337*养成规划和标准成长!$AC337+养成规划和标准成长!G$17*10*养成规划和标准成长!$AE337+养成规划和标准成长!G$18*10*养成规划和标准成长!$AF337+养成规划和标准成长!G$19*养成规划和标准成长!$AG337,0)</f>
        <v>1710</v>
      </c>
      <c r="BL91" s="9">
        <f>ROUND(属性投放!G$4+养成规划和标准成长!H$3*养成规划和标准成长!$AA337*养成规划和标准成长!$AB337+养成规划和标准成长!H$4*养成规划和标准成长!$AH337+养成规划和标准成长!H$5*养成规划和标准成长!$AD337+(养成规划和标准成长!H$12+养成规划和标准成长!H$13)*养成规划和标准成长!$Z337+养成规划和标准成长!H$14*养成规划和标准成长!$AA337*养成规划和标准成长!$AC337+养成规划和标准成长!H$17*10*养成规划和标准成长!$AE337+养成规划和标准成长!H$18*10*养成规划和标准成长!$AF337+养成规划和标准成长!H$19*养成规划和标准成长!$AG337,0)</f>
        <v>858</v>
      </c>
      <c r="BM91" s="9">
        <f>ROUND(属性投放!H$4+养成规划和标准成长!I$3*养成规划和标准成长!$AA337*养成规划和标准成长!$AB337+养成规划和标准成长!I$4*养成规划和标准成长!$AH337+养成规划和标准成长!I$5*养成规划和标准成长!$AD337+(养成规划和标准成长!I$12+养成规划和标准成长!I$13)*养成规划和标准成长!$Z337+养成规划和标准成长!I$14*养成规划和标准成长!$AA337*养成规划和标准成长!$AC337+养成规划和标准成长!I$17*10*养成规划和标准成长!$AE337+养成规划和标准成长!I$18*10*养成规划和标准成长!$AF337+养成规划和标准成长!I$19*养成规划和标准成长!$AG337,0)</f>
        <v>1282</v>
      </c>
      <c r="BN91" s="9">
        <f>ROUND(属性投放!I$4+养成规划和标准成长!J$3*养成规划和标准成长!$AA337*养成规划和标准成长!$AB337+养成规划和标准成长!J$4*养成规划和标准成长!$AH337+养成规划和标准成长!J$5*养成规划和标准成长!$AD337+(养成规划和标准成长!J$12+养成规划和标准成长!J$13)*养成规划和标准成长!$Z337+养成规划和标准成长!J$14*养成规划和标准成长!$AA337*养成规划和标准成长!$AC337+养成规划和标准成长!J$17*10*养成规划和标准成长!$AE337+养成规划和标准成长!J$18*10*养成规划和标准成长!$AF337+养成规划和标准成长!J$19*养成规划和标准成长!$AG337,0)</f>
        <v>960</v>
      </c>
      <c r="BO91" s="9">
        <f>ROUND(属性投放!J$4+养成规划和标准成长!K$3*养成规划和标准成长!$AA337*养成规划和标准成长!$AB337+养成规划和标准成长!K$4*养成规划和标准成长!$AH337+养成规划和标准成长!K$5*养成规划和标准成长!$AD337+(养成规划和标准成长!K$12+养成规划和标准成长!K$13)*养成规划和标准成长!$Z337+养成规划和标准成长!K$14*养成规划和标准成长!$AA337*养成规划和标准成长!$AC337+养成规划和标准成长!K$17*10*养成规划和标准成长!$AE337+养成规划和标准成长!K$18*10*养成规划和标准成长!$AF337+养成规划和标准成长!K$19*养成规划和标准成长!$AG337,0)</f>
        <v>650</v>
      </c>
      <c r="BP91" s="9">
        <f>ROUND(属性投放!K$4+养成规划和标准成长!L$3*养成规划和标准成长!$AA337*养成规划和标准成长!$AB337+养成规划和标准成长!L$4*养成规划和标准成长!$AH337+养成规划和标准成长!L$5*养成规划和标准成长!$AD337+(养成规划和标准成长!L$12+养成规划和标准成长!L$13)*养成规划和标准成长!$Z337+养成规划和标准成长!L$14*养成规划和标准成长!$AA337*养成规划和标准成长!$AC337+养成规划和标准成长!L$17*10*养成规划和标准成长!$AE337+养成规划和标准成长!L$18*10*养成规划和标准成长!$AF337+养成规划和标准成长!L$19*养成规划和标准成长!$AG337,0)</f>
        <v>439</v>
      </c>
      <c r="BQ91" s="9">
        <f>ROUND(属性投放!L$4+养成规划和标准成长!M$3*养成规划和标准成长!$AA337*养成规划和标准成长!$AB337+养成规划和标准成长!M$4*养成规划和标准成长!$AH337+养成规划和标准成长!M$5*养成规划和标准成长!$AD337+(养成规划和标准成长!M$12+养成规划和标准成长!M$13)*养成规划和标准成长!$Z337+养成规划和标准成长!M$14*养成规划和标准成长!$AA337*养成规划和标准成长!$AC337+养成规划和标准成长!M$17*10*养成规划和标准成长!$AE337+养成规划和标准成长!M$18*10*养成规划和标准成长!$AF337+养成规划和标准成长!M$19*养成规划和标准成长!$AG337,0)</f>
        <v>955</v>
      </c>
      <c r="BR91" s="9">
        <f>ROUND(属性投放!M$4+养成规划和标准成长!N$3*养成规划和标准成长!$AA337*养成规划和标准成长!$AB337+养成规划和标准成长!N$4*养成规划和标准成长!$AH337+养成规划和标准成长!N$5*养成规划和标准成长!$AD337+(养成规划和标准成长!N$12+养成规划和标准成长!N$13)*养成规划和标准成长!$Z337+养成规划和标准成长!N$14*养成规划和标准成长!$AA337*养成规划和标准成长!$AC337+养成规划和标准成长!N$17*10*养成规划和标准成长!$AE337+养成规划和标准成长!N$18*10*养成规划和标准成长!$AF337+养成规划和标准成长!N$19*养成规划和标准成长!$AG337,0)</f>
        <v>973</v>
      </c>
      <c r="BS91" s="9">
        <f>VLOOKUP(养成规划和标准成长!$AJ337,阵法、技能和修炼!$C$20:$N$40,COLUMNS(阵法、技能和修炼!$C$20:G$40),0)</f>
        <v>486</v>
      </c>
      <c r="BT91" s="9">
        <f>VLOOKUP(养成规划和标准成长!$AJ337,阵法、技能和修炼!$C$20:$N$40,COLUMNS(阵法、技能和修炼!$C$20:H$40),0)</f>
        <v>332</v>
      </c>
      <c r="BU91" s="9">
        <f>VLOOKUP(养成规划和标准成长!$AJ337,阵法、技能和修炼!$C$20:$N$40,COLUMNS(阵法、技能和修炼!$C$20:I$40),0)</f>
        <v>486</v>
      </c>
      <c r="BV91" s="9">
        <f>VLOOKUP(养成规划和标准成长!$AJ337,阵法、技能和修炼!$C$20:$N$40,COLUMNS(阵法、技能和修炼!$C$20:J$40),0)</f>
        <v>332</v>
      </c>
      <c r="BW91" s="9">
        <f>VLOOKUP(养成规划和标准成长!$AJ337,阵法、技能和修炼!$C$20:$N$40,COLUMNS(阵法、技能和修炼!$C$20:K$40),0)</f>
        <v>100</v>
      </c>
      <c r="BX91" s="9">
        <f>VLOOKUP(养成规划和标准成长!$AJ337,阵法、技能和修炼!$C$20:$N$40,COLUMNS(阵法、技能和修炼!$C$20:L$40),0)</f>
        <v>100</v>
      </c>
      <c r="BY91" s="9">
        <f>VLOOKUP(养成规划和标准成长!$AJ337,阵法、技能和修炼!$C$20:$N$40,COLUMNS(阵法、技能和修炼!$C$20:M$40),0)</f>
        <v>120.00000000000011</v>
      </c>
      <c r="BZ91" s="9">
        <f>VLOOKUP(养成规划和标准成长!$AJ337,阵法、技能和修炼!$C$20:$N$40,COLUMNS(阵法、技能和修炼!$C$20:N$40),0)</f>
        <v>120.00000000000011</v>
      </c>
    </row>
    <row r="92" spans="1:78">
      <c r="A92" s="1">
        <v>89</v>
      </c>
      <c r="B92" s="9">
        <f>ROUND(属性投放!D$4+养成规划和标准成长!E$3*养成规划和标准成长!$O185*养成规划和标准成长!$P185+养成规划和标准成长!E$4*养成规划和标准成长!$V185+养成规划和标准成长!E$5*养成规划和标准成长!$R185+(养成规划和标准成长!E$12+养成规划和标准成长!E$13)*养成规划和标准成长!$N185+养成规划和标准成长!E$14*养成规划和标准成长!$O185*养成规划和标准成长!$Q185+养成规划和标准成长!E$17*10*养成规划和标准成长!$S185+养成规划和标准成长!E$18*10*养成规划和标准成长!$T185+养成规划和标准成长!E$19*养成规划和标准成长!$U185,0)</f>
        <v>3605</v>
      </c>
      <c r="C92" s="9">
        <f>ROUND(属性投放!E$4+养成规划和标准成长!F$3*养成规划和标准成长!$O185*养成规划和标准成长!$P185+养成规划和标准成长!F$4*养成规划和标准成长!$V185+养成规划和标准成长!F$5*养成规划和标准成长!$R185+(养成规划和标准成长!F$12+养成规划和标准成长!F$13)*养成规划和标准成长!$N185+养成规划和标准成长!F$14*养成规划和标准成长!$O185*养成规划和标准成长!$Q185+养成规划和标准成长!F$17*10*养成规划和标准成长!$S185+养成规划和标准成长!F$18*10*养成规划和标准成长!$T185+养成规划和标准成长!F$19*养成规划和标准成长!$U185,0)</f>
        <v>3707</v>
      </c>
      <c r="D92" s="9">
        <f>ROUND(属性投放!F$4+养成规划和标准成长!G$3*养成规划和标准成长!$O185*养成规划和标准成长!$P185+养成规划和标准成长!G$4*养成规划和标准成长!$V185+养成规划和标准成长!G$5*养成规划和标准成长!$R185+(养成规划和标准成长!G$12+养成规划和标准成长!G$13)*养成规划和标准成长!$N185+养成规划和标准成长!G$14*养成规划和标准成长!$O185*养成规划和标准成长!$Q185+养成规划和标准成长!G$17*10*养成规划和标准成长!$S185+养成规划和标准成长!G$18*10*养成规划和标准成长!$T185+养成规划和标准成长!G$19*养成规划和标准成长!$U185,0)</f>
        <v>1339</v>
      </c>
      <c r="E92" s="9">
        <f>ROUND(属性投放!G$4+养成规划和标准成长!H$3*养成规划和标准成长!$O185*养成规划和标准成长!$P185+养成规划和标准成长!H$4*养成规划和标准成长!$V185+养成规划和标准成长!H$5*养成规划和标准成长!$R185+(养成规划和标准成长!H$12+养成规划和标准成长!H$13)*养成规划和标准成长!$N185+养成规划和标准成长!H$14*养成规划和标准成长!$O185*养成规划和标准成长!$Q185+养成规划和标准成长!H$17*10*养成规划和标准成长!$S185+养成规划和标准成长!H$18*10*养成规划和标准成长!$T185+养成规划和标准成长!H$19*养成规划和标准成长!$U185,0)</f>
        <v>583</v>
      </c>
      <c r="F92" s="9">
        <f>ROUND(属性投放!H$4+养成规划和标准成长!I$3*养成规划和标准成长!$O185*养成规划和标准成长!$P185+养成规划和标准成长!I$4*养成规划和标准成长!$V185+养成规划和标准成长!I$5*养成规划和标准成长!$R185+(养成规划和标准成长!I$12+养成规划和标准成长!I$13)*养成规划和标准成长!$N185+养成规划和标准成长!I$14*养成规划和标准成长!$O185*养成规划和标准成长!$Q185+养成规划和标准成长!I$17*10*养成规划和标准成长!$S185+养成规划和标准成长!I$18*10*养成规划和标准成长!$T185+养成规划和标准成长!I$19*养成规划和标准成长!$U185,0)</f>
        <v>1027</v>
      </c>
      <c r="G92" s="9">
        <f>ROUND(属性投放!I$4+养成规划和标准成长!J$3*养成规划和标准成长!$O185*养成规划和标准成长!$P185+养成规划和标准成长!J$4*养成规划和标准成长!$V185+养成规划和标准成长!J$5*养成规划和标准成长!$R185+(养成规划和标准成长!J$12+养成规划和标准成长!J$13)*养成规划和标准成长!$N185+养成规划和标准成长!J$14*养成规划和标准成长!$O185*养成规划和标准成长!$Q185+养成规划和标准成长!J$17*10*养成规划和标准成长!$S185+养成规划和标准成长!J$18*10*养成规划和标准成长!$T185+养成规划和标准成长!J$19*养成规划和标准成长!$U185,0)</f>
        <v>737</v>
      </c>
      <c r="H92" s="9">
        <f>ROUND(属性投放!J$4+养成规划和标准成长!K$3*养成规划和标准成长!$O185*养成规划和标准成长!$P185+养成规划和标准成长!K$4*养成规划和标准成长!$V185+养成规划和标准成长!K$5*养成规划和标准成长!$R185+(养成规划和标准成长!K$12+养成规划和标准成长!K$13)*养成规划和标准成长!$N185+养成规划和标准成长!K$14*养成规划和标准成长!$O185*养成规划和标准成长!$Q185+养成规划和标准成长!K$17*10*养成规划和标准成长!$S185+养成规划和标准成长!K$18*10*养成规划和标准成长!$T185+养成规划和标准成长!K$19*养成规划和标准成长!$U185,0)</f>
        <v>505</v>
      </c>
      <c r="I92" s="9">
        <f>ROUND(属性投放!K$4+养成规划和标准成长!L$3*养成规划和标准成长!$O185*养成规划和标准成长!$P185+养成规划和标准成长!L$4*养成规划和标准成长!$V185+养成规划和标准成长!L$5*养成规划和标准成长!$R185+(养成规划和标准成长!L$12+养成规划和标准成长!L$13)*养成规划和标准成长!$N185+养成规划和标准成长!L$14*养成规划和标准成长!$O185*养成规划和标准成长!$Q185+养成规划和标准成长!L$17*10*养成规划和标准成长!$S185+养成规划和标准成长!L$18*10*养成规划和标准成长!$T185+养成规划和标准成长!L$19*养成规划和标准成长!$U185,0)</f>
        <v>260</v>
      </c>
      <c r="J92" s="9">
        <f>ROUND(属性投放!L$4+养成规划和标准成长!M$3*养成规划和标准成长!$O185*养成规划和标准成长!$P185+养成规划和标准成长!M$4*养成规划和标准成长!$V185+养成规划和标准成长!M$5*养成规划和标准成长!$R185+(养成规划和标准成长!M$12+养成规划和标准成长!M$13)*养成规划和标准成长!$N185+养成规划和标准成长!M$14*养成规划和标准成长!$O185*养成规划和标准成长!$Q185+养成规划和标准成长!M$17*10*养成规划和标准成长!$S185+养成规划和标准成长!M$18*10*养成规划和标准成长!$T185+养成规划和标准成长!M$19*养成规划和标准成长!$U185,0)</f>
        <v>917</v>
      </c>
      <c r="K92" s="9">
        <f>ROUND(属性投放!M$4+养成规划和标准成长!N$3*养成规划和标准成长!$O185*养成规划和标准成长!$P185+养成规划和标准成长!N$4*养成规划和标准成长!$V185+养成规划和标准成长!N$5*养成规划和标准成长!$R185+(养成规划和标准成长!N$12+养成规划和标准成长!N$13)*养成规划和标准成长!$N185+养成规划和标准成长!N$14*养成规划和标准成长!$O185*养成规划和标准成长!$Q185+养成规划和标准成长!N$17*10*养成规划和标准成长!$S185+养成规划和标准成长!N$18*10*养成规划和标准成长!$T185+养成规划和标准成长!N$19*养成规划和标准成长!$U185,0)</f>
        <v>926</v>
      </c>
      <c r="L92" s="9">
        <f>VLOOKUP(养成规划和标准成长!$X185,阵法、技能和修炼!$C$20:$N$40,COLUMNS(阵法、技能和修炼!$C$20:G$40),0)</f>
        <v>319</v>
      </c>
      <c r="M92" s="9">
        <f>VLOOKUP(养成规划和标准成长!$X185,阵法、技能和修炼!$C$20:$N$40,COLUMNS(阵法、技能和修炼!$C$20:H$40),0)</f>
        <v>246</v>
      </c>
      <c r="N92" s="9">
        <f>VLOOKUP(养成规划和标准成长!$X185,阵法、技能和修炼!$C$20:$N$40,COLUMNS(阵法、技能和修炼!$C$20:I$40),0)</f>
        <v>319</v>
      </c>
      <c r="O92" s="9">
        <f>VLOOKUP(养成规划和标准成长!$X185,阵法、技能和修炼!$C$20:$N$40,COLUMNS(阵法、技能和修炼!$C$20:J$40),0)</f>
        <v>246</v>
      </c>
      <c r="P92" s="9">
        <f>VLOOKUP(养成规划和标准成长!$X185,阵法、技能和修炼!$C$20:$N$40,COLUMNS(阵法、技能和修炼!$C$20:K$40),0)</f>
        <v>70</v>
      </c>
      <c r="Q92" s="9">
        <f>VLOOKUP(养成规划和标准成长!$X185,阵法、技能和修炼!$C$20:$N$40,COLUMNS(阵法、技能和修炼!$C$20:L$40),0)</f>
        <v>70</v>
      </c>
      <c r="R92" s="9">
        <f>VLOOKUP(养成规划和标准成长!$X185,阵法、技能和修炼!$C$20:$N$40,COLUMNS(阵法、技能和修炼!$C$20:M$40),0)</f>
        <v>84.000000000000071</v>
      </c>
      <c r="S92" s="9">
        <f>VLOOKUP(养成规划和标准成长!$X185,阵法、技能和修炼!$C$20:$N$40,COLUMNS(阵法、技能和修炼!$C$20:N$40),0)</f>
        <v>84.000000000000071</v>
      </c>
      <c r="T92" s="1">
        <v>89</v>
      </c>
      <c r="U92" s="9">
        <f>ROUND(属性投放!D$4+养成规划和标准成长!E$3*养成规划和标准成长!$C338*养成规划和标准成长!$D338+养成规划和标准成长!E$4*养成规划和标准成长!$J338+养成规划和标准成长!E$5*养成规划和标准成长!$F338+(养成规划和标准成长!E$12+养成规划和标准成长!E$13)*养成规划和标准成长!$B338+养成规划和标准成长!E$14*养成规划和标准成长!$C338*养成规划和标准成长!$E338+养成规划和标准成长!E$17*10*养成规划和标准成长!$G338+养成规划和标准成长!E$18*10*养成规划和标准成长!$H338+养成规划和标准成长!E$19*养成规划和标准成长!$I338,0)</f>
        <v>4002</v>
      </c>
      <c r="V92" s="9">
        <f>ROUND(属性投放!E$4+养成规划和标准成长!F$3*养成规划和标准成长!$C338*养成规划和标准成长!$D338+养成规划和标准成长!F$4*养成规划和标准成长!$J338+养成规划和标准成长!F$5*养成规划和标准成长!$F338+(养成规划和标准成长!F$12+养成规划和标准成长!F$13)*养成规划和标准成长!$B338+养成规划和标准成长!F$14*养成规划和标准成长!$C338*养成规划和标准成长!$E338+养成规划和标准成长!F$17*10*养成规划和标准成长!$G338+养成规划和标准成长!F$18*10*养成规划和标准成长!$H338+养成规划和标准成长!F$19*养成规划和标准成长!$I338,0)</f>
        <v>3942</v>
      </c>
      <c r="W92" s="9">
        <f>ROUND(属性投放!F$4+养成规划和标准成长!G$3*养成规划和标准成长!$C338*养成规划和标准成长!$D338+养成规划和标准成长!G$4*养成规划和标准成长!$J338+养成规划和标准成长!G$5*养成规划和标准成长!$F338+(养成规划和标准成长!G$12+养成规划和标准成长!G$13)*养成规划和标准成长!$B338+养成规划和标准成长!G$14*养成规划和标准成长!$C338*养成规划和标准成长!$E338+养成规划和标准成长!G$17*10*养成规划和标准成长!$G338+养成规划和标准成长!G$18*10*养成规划和标准成长!$H338+养成规划和标准成长!G$19*养成规划和标准成长!$I338,0)</f>
        <v>1449</v>
      </c>
      <c r="X92" s="9">
        <f>ROUND(属性投放!G$4+养成规划和标准成长!H$3*养成规划和标准成长!$C338*养成规划和标准成长!$D338+养成规划和标准成长!H$4*养成规划和标准成长!$J338+养成规划和标准成长!H$5*养成规划和标准成长!$F338+(养成规划和标准成长!H$12+养成规划和标准成长!H$13)*养成规划和标准成长!$B338+养成规划和标准成长!H$14*养成规划和标准成长!$C338*养成规划和标准成长!$E338+养成规划和标准成长!H$17*10*养成规划和标准成长!$G338+养成规划和标准成长!H$18*10*养成规划和标准成长!$H338+养成规划和标准成长!H$19*养成规划和标准成长!$I338,0)</f>
        <v>659</v>
      </c>
      <c r="Y92" s="9">
        <f>ROUND(属性投放!H$4+养成规划和标准成长!I$3*养成规划和标准成长!$C338*养成规划和标准成长!$D338+养成规划和标准成长!I$4*养成规划和标准成长!$J338+养成规划和标准成长!I$5*养成规划和标准成长!$F338+(养成规划和标准成长!I$12+养成规划和标准成长!I$13)*养成规划和标准成长!$B338+养成规划和标准成长!I$14*养成规划和标准成长!$C338*养成规划和标准成长!$E338+养成规划和标准成长!I$17*10*养成规划和标准成长!$G338+养成规划和标准成长!I$18*10*养成规划和标准成长!$H338+养成规划和标准成长!I$19*养成规划和标准成长!$I338,0)</f>
        <v>1097</v>
      </c>
      <c r="Z92" s="9">
        <f>ROUND(属性投放!I$4+养成规划和标准成长!J$3*养成规划和标准成长!$C338*养成规划和标准成长!$D338+养成规划和标准成长!J$4*养成规划和标准成长!$J338+养成规划和标准成长!J$5*养成规划和标准成长!$F338+(养成规划和标准成长!J$12+养成规划和标准成长!J$13)*养成规划和标准成长!$B338+养成规划和标准成长!J$14*养成规划和标准成长!$C338*养成规划和标准成长!$E338+养成规划和标准成长!J$17*10*养成规划和标准成长!$G338+养成规划和标准成长!J$18*10*养成规划和标准成长!$H338+养成规划和标准成长!J$19*养成规划和标准成长!$I338,0)</f>
        <v>796</v>
      </c>
      <c r="AA92" s="9">
        <f>ROUND(属性投放!J$4+养成规划和标准成长!K$3*养成规划和标准成长!$C338*养成规划和标准成长!$D338+养成规划和标准成长!K$4*养成规划和标准成长!$J338+养成规划和标准成长!K$5*养成规划和标准成长!$F338+(养成规划和标准成长!K$12+养成规划和标准成长!K$13)*养成规划和标准成长!$B338+养成规划和标准成长!K$14*养成规划和标准成长!$C338*养成规划和标准成长!$E338+养成规划和标准成长!K$17*10*养成规划和标准成长!$G338+养成规划和标准成长!K$18*10*养成规划和标准成长!$H338+养成规划和标准成长!K$19*养成规划和标准成长!$I338,0)</f>
        <v>548</v>
      </c>
      <c r="AB92" s="9">
        <f>ROUND(属性投放!K$4+养成规划和标准成长!L$3*养成规划和标准成长!$C338*养成规划和标准成长!$D338+养成规划和标准成长!L$4*养成规划和标准成长!$J338+养成规划和标准成长!L$5*养成规划和标准成长!$F338+(养成规划和标准成长!L$12+养成规划和标准成长!L$13)*养成规划和标准成长!$B338+养成规划和标准成长!L$14*养成规划和标准成长!$C338*养成规划和标准成长!$E338+养成规划和标准成长!L$17*10*养成规划和标准成长!$G338+养成规划和标准成长!L$18*10*养成规划和标准成长!$H338+养成规划和标准成长!L$19*养成规划和标准成长!$I338,0)</f>
        <v>313</v>
      </c>
      <c r="AC92" s="9">
        <f>ROUND(属性投放!L$4+养成规划和标准成长!M$3*养成规划和标准成长!$C338*养成规划和标准成长!$D338+养成规划和标准成长!M$4*养成规划和标准成长!$J338+养成规划和标准成长!M$5*养成规划和标准成长!$F338+(养成规划和标准成长!M$12+养成规划和标准成长!M$13)*养成规划和标准成长!$B338+养成规划和标准成长!M$14*养成规划和标准成长!$C338*养成规划和标准成长!$E338+养成规划和标准成长!M$17*10*养成规划和标准成长!$G338+养成规划和标准成长!M$18*10*养成规划和标准成长!$H338+养成规划和标准成长!M$19*养成规划和标准成长!$I338,0)</f>
        <v>928</v>
      </c>
      <c r="AD92" s="9">
        <f>ROUND(属性投放!M$4+养成规划和标准成长!N$3*养成规划和标准成长!$C338*养成规划和标准成长!$D338+养成规划和标准成长!N$4*养成规划和标准成长!$J338+养成规划和标准成长!N$5*养成规划和标准成长!$F338+(养成规划和标准成长!N$12+养成规划和标准成长!N$13)*养成规划和标准成长!$B338+养成规划和标准成长!N$14*养成规划和标准成长!$C338*养成规划和标准成长!$E338+养成规划和标准成长!N$17*10*养成规划和标准成长!$G338+养成规划和标准成长!N$18*10*养成规划和标准成长!$H338+养成规划和标准成长!N$19*养成规划和标准成长!$I338,0)</f>
        <v>940</v>
      </c>
      <c r="AE92" s="9">
        <f>VLOOKUP(养成规划和标准成长!$L338,阵法、技能和修炼!$C$20:$N$40,COLUMNS(阵法、技能和修炼!$C$20:G$40),0)</f>
        <v>373</v>
      </c>
      <c r="AF92" s="9">
        <f>VLOOKUP(养成规划和标准成长!$L338,阵法、技能和修炼!$C$20:$N$40,COLUMNS(阵法、技能和修炼!$C$20:H$40),0)</f>
        <v>276</v>
      </c>
      <c r="AG92" s="9">
        <f>VLOOKUP(养成规划和标准成长!$L338,阵法、技能和修炼!$C$20:$N$40,COLUMNS(阵法、技能和修炼!$C$20:I$40),0)</f>
        <v>373</v>
      </c>
      <c r="AH92" s="9">
        <f>VLOOKUP(养成规划和标准成长!$L338,阵法、技能和修炼!$C$20:$N$40,COLUMNS(阵法、技能和修炼!$C$20:J$40),0)</f>
        <v>276</v>
      </c>
      <c r="AI92" s="9">
        <f>VLOOKUP(养成规划和标准成长!$L338,阵法、技能和修炼!$C$20:$N$40,COLUMNS(阵法、技能和修炼!$C$20:K$40),0)</f>
        <v>80</v>
      </c>
      <c r="AJ92" s="9">
        <f>VLOOKUP(养成规划和标准成长!$L338,阵法、技能和修炼!$C$20:$N$40,COLUMNS(阵法、技能和修炼!$C$20:L$40),0)</f>
        <v>80</v>
      </c>
      <c r="AK92" s="9">
        <f>VLOOKUP(养成规划和标准成长!$L338,阵法、技能和修炼!$C$20:$N$40,COLUMNS(阵法、技能和修炼!$C$20:M$40),0)</f>
        <v>96.000000000000085</v>
      </c>
      <c r="AL92" s="9">
        <f>VLOOKUP(养成规划和标准成长!$L338,阵法、技能和修炼!$C$20:$N$40,COLUMNS(阵法、技能和修炼!$C$20:N$40),0)</f>
        <v>96.000000000000085</v>
      </c>
      <c r="AN92" s="1">
        <v>89</v>
      </c>
      <c r="AO92" s="9">
        <f>ROUND(属性投放!D$4+养成规划和标准成长!E$3*养成规划和标准成长!$O338*养成规划和标准成长!$P338+养成规划和标准成长!E$4*养成规划和标准成长!$V338+养成规划和标准成长!E$5*养成规划和标准成长!$R338+(养成规划和标准成长!E$12+养成规划和标准成长!E$13)*养成规划和标准成长!$N338+养成规划和标准成长!E$14*养成规划和标准成长!$O338*养成规划和标准成长!$Q338+养成规划和标准成长!E$17*10*养成规划和标准成长!$S338+养成规划和标准成长!E$18*10*养成规划和标准成长!$T338+养成规划和标准成长!E$19*养成规划和标准成长!$U338,0)</f>
        <v>4576</v>
      </c>
      <c r="AP92" s="9">
        <f>ROUND(属性投放!E$4+养成规划和标准成长!F$3*养成规划和标准成长!$O338*养成规划和标准成长!$P338+养成规划和标准成长!F$4*养成规划和标准成长!$V338+养成规划和标准成长!F$5*养成规划和标准成长!$R338+(养成规划和标准成长!F$12+养成规划和标准成长!F$13)*养成规划和标准成长!$N338+养成规划和标准成长!F$14*养成规划和标准成长!$O338*养成规划和标准成长!$Q338+养成规划和标准成长!F$17*10*养成规划和标准成长!$S338+养成规划和标准成长!F$18*10*养成规划和标准成长!$T338+养成规划和标准成长!F$19*养成规划和标准成长!$U338,0)</f>
        <v>4176</v>
      </c>
      <c r="AQ92" s="9">
        <f>ROUND(属性投放!F$4+养成规划和标准成长!G$3*养成规划和标准成长!$O338*养成规划和标准成长!$P338+养成规划和标准成长!G$4*养成规划和标准成长!$V338+养成规划和标准成长!G$5*养成规划和标准成长!$R338+(养成规划和标准成长!G$12+养成规划和标准成长!G$13)*养成规划和标准成长!$N338+养成规划和标准成长!G$14*养成规划和标准成长!$O338*养成规划和标准成长!$Q338+养成规划和标准成长!G$17*10*养成规划和标准成长!$S338+养成规划和标准成长!G$18*10*养成规划和标准成长!$T338+养成规划和标准成长!G$19*养成规划和标准成长!$U338,0)</f>
        <v>1595</v>
      </c>
      <c r="AR92" s="9">
        <f>ROUND(属性投放!G$4+养成规划和标准成长!H$3*养成规划和标准成长!$O338*养成规划和标准成长!$P338+养成规划和标准成长!H$4*养成规划和标准成长!$V338+养成规划和标准成长!H$5*养成规划和标准成长!$R338+(养成规划和标准成长!H$12+养成规划和标准成长!H$13)*养成规划和标准成长!$N338+养成规划和标准成长!H$14*养成规划和标准成长!$O338*养成规划和标准成长!$Q338+养成规划和标准成长!H$17*10*养成规划和标准成长!$S338+养成规划和标准成长!H$18*10*养成规划和标准成长!$T338+养成规划和标准成长!H$19*养成规划和标准成长!$U338,0)</f>
        <v>771</v>
      </c>
      <c r="AS92" s="9">
        <f>ROUND(属性投放!H$4+养成规划和标准成长!I$3*养成规划和标准成长!$O338*养成规划和标准成长!$P338+养成规划和标准成长!I$4*养成规划和标准成长!$V338+养成规划和标准成长!I$5*养成规划和标准成长!$R338+(养成规划和标准成长!I$12+养成规划和标准成长!I$13)*养成规划和标准成长!$N338+养成规划和标准成长!I$14*养成规划和标准成长!$O338*养成规划和标准成长!$Q338+养成规划和标准成长!I$17*10*养成规划和标准成长!$S338+养成规划和标准成长!I$18*10*养成规划和标准成长!$T338+养成规划和标准成长!I$19*养成规划和标准成长!$U338,0)</f>
        <v>1203</v>
      </c>
      <c r="AT92" s="9">
        <f>ROUND(属性投放!I$4+养成规划和标准成长!J$3*养成规划和标准成长!$O338*养成规划和标准成长!$P338+养成规划和标准成长!J$4*养成规划和标准成长!$V338+养成规划和标准成长!J$5*养成规划和标准成长!$R338+(养成规划和标准成长!J$12+养成规划和标准成长!J$13)*养成规划和标准成长!$N338+养成规划和标准成长!J$14*养成规划和标准成长!$O338*养成规划和标准成长!$Q338+养成规划和标准成长!J$17*10*养成规划和标准成长!$S338+养成规划和标准成长!J$18*10*养成规划和标准成长!$T338+养成规划和标准成长!J$19*养成规划和标准成长!$U338,0)</f>
        <v>891</v>
      </c>
      <c r="AU92" s="9">
        <f>ROUND(属性投放!J$4+养成规划和标准成长!K$3*养成规划和标准成长!$O338*养成规划和标准成长!$P338+养成规划和标准成长!K$4*养成规划和标准成长!$V338+养成规划和标准成长!K$5*养成规划和标准成长!$R338+(养成规划和标准成长!K$12+养成规划和标准成长!K$13)*养成规划和标准成长!$N338+养成规划和标准成长!K$14*养成规划和标准成长!$O338*养成规划和标准成长!$Q338+养成规划和标准成长!K$17*10*养成规划和标准成长!$S338+养成规划和标准成长!K$18*10*养成规划和标准成长!$T338+养成规划和标准成长!K$19*养成规划和标准成长!$U338,0)</f>
        <v>609</v>
      </c>
      <c r="AV92" s="9">
        <f>ROUND(属性投放!K$4+养成规划和标准成长!L$3*养成规划和标准成长!$O338*养成规划和标准成长!$P338+养成规划和标准成长!L$4*养成规划和标准成长!$V338+养成规划和标准成长!L$5*养成规划和标准成长!$R338+(养成规划和标准成长!L$12+养成规划和标准成长!L$13)*养成规划和标准成长!$N338+养成规划和标准成长!L$14*养成规划和标准成长!$O338*养成规划和标准成长!$Q338+养成规划和标准成长!L$17*10*养成规划和标准成长!$S338+养成规划和标准成长!L$18*10*养成规划和标准成长!$T338+养成规划和标准成长!L$19*养成规划和标准成长!$U338,0)</f>
        <v>383</v>
      </c>
      <c r="AW92" s="9">
        <f>ROUND(属性投放!L$4+养成规划和标准成长!M$3*养成规划和标准成长!$O338*养成规划和标准成长!$P338+养成规划和标准成长!M$4*养成规划和标准成长!$V338+养成规划和标准成长!M$5*养成规划和标准成长!$R338+(养成规划和标准成长!M$12+养成规划和标准成长!M$13)*养成规划和标准成长!$N338+养成规划和标准成长!M$14*养成规划和标准成长!$O338*养成规划和标准成长!$Q338+养成规划和标准成长!M$17*10*养成规划和标准成长!$S338+养成规划和标准成长!M$18*10*养成规划和标准成长!$T338+养成规划和标准成长!M$19*养成规划和标准成长!$U338,0)</f>
        <v>949</v>
      </c>
      <c r="AX92" s="9">
        <f>ROUND(属性投放!M$4+养成规划和标准成长!N$3*养成规划和标准成长!$O338*养成规划和标准成长!$P338+养成规划和标准成长!N$4*养成规划和标准成长!$V338+养成规划和标准成长!N$5*养成规划和标准成长!$R338+(养成规划和标准成长!N$12+养成规划和标准成长!N$13)*养成规划和标准成长!$N338+养成规划和标准成长!N$14*养成规划和标准成长!$O338*养成规划和标准成长!$Q338+养成规划和标准成长!N$17*10*养成规划和标准成长!$S338+养成规划和标准成长!N$18*10*养成规划和标准成长!$T338+养成规划和标准成长!N$19*养成规划和标准成长!$U338,0)</f>
        <v>965</v>
      </c>
      <c r="AY92" s="9">
        <f>VLOOKUP(养成规划和标准成长!$X338,阵法、技能和修炼!$C$20:$N$40,COLUMNS(阵法、技能和修炼!$C$20:G$40),0)</f>
        <v>428</v>
      </c>
      <c r="AZ92" s="9">
        <f>VLOOKUP(养成规划和标准成长!$X338,阵法、技能和修炼!$C$20:$N$40,COLUMNS(阵法、技能和修炼!$C$20:H$40),0)</f>
        <v>305</v>
      </c>
      <c r="BA92" s="9">
        <f>VLOOKUP(养成规划和标准成长!$X338,阵法、技能和修炼!$C$20:$N$40,COLUMNS(阵法、技能和修炼!$C$20:I$40),0)</f>
        <v>428</v>
      </c>
      <c r="BB92" s="9">
        <f>VLOOKUP(养成规划和标准成长!$X338,阵法、技能和修炼!$C$20:$N$40,COLUMNS(阵法、技能和修炼!$C$20:J$40),0)</f>
        <v>305</v>
      </c>
      <c r="BC92" s="9">
        <f>VLOOKUP(养成规划和标准成长!$X338,阵法、技能和修炼!$C$20:$N$40,COLUMNS(阵法、技能和修炼!$C$20:K$40),0)</f>
        <v>90</v>
      </c>
      <c r="BD92" s="9">
        <f>VLOOKUP(养成规划和标准成长!$X338,阵法、技能和修炼!$C$20:$N$40,COLUMNS(阵法、技能和修炼!$C$20:L$40),0)</f>
        <v>90</v>
      </c>
      <c r="BE92" s="9">
        <f>VLOOKUP(养成规划和标准成长!$X338,阵法、技能和修炼!$C$20:$N$40,COLUMNS(阵法、技能和修炼!$C$20:M$40),0)</f>
        <v>108.0000000000001</v>
      </c>
      <c r="BF92" s="9">
        <f>VLOOKUP(养成规划和标准成长!$X338,阵法、技能和修炼!$C$20:$N$40,COLUMNS(阵法、技能和修炼!$C$20:N$40),0)</f>
        <v>108.0000000000001</v>
      </c>
      <c r="BH92" s="1">
        <v>89</v>
      </c>
      <c r="BI92" s="9">
        <f>ROUND(属性投放!D$4+养成规划和标准成长!E$3*养成规划和标准成长!$AA338*养成规划和标准成长!$AB338+养成规划和标准成长!E$4*养成规划和标准成长!$AH338+养成规划和标准成长!E$5*养成规划和标准成长!$AD338+(养成规划和标准成长!E$12+养成规划和标准成长!E$13)*养成规划和标准成长!$Z338+养成规划和标准成长!E$14*养成规划和标准成长!$AA338*养成规划和标准成长!$AC338+养成规划和标准成长!E$17*10*养成规划和标准成长!$AE338+养成规划和标准成长!E$18*10*养成规划和标准成长!$AF338+养成规划和标准成长!E$19*养成规划和标准成长!$AG338,0)</f>
        <v>5062</v>
      </c>
      <c r="BJ92" s="9">
        <f>ROUND(属性投放!E$4+养成规划和标准成长!F$3*养成规划和标准成长!$AA338*养成规划和标准成长!$AB338+养成规划和标准成长!F$4*养成规划和标准成长!$AH338+养成规划和标准成长!F$5*养成规划和标准成长!$AD338+(养成规划和标准成长!F$12+养成规划和标准成长!F$13)*养成规划和标准成长!$Z338+养成规划和标准成长!F$14*养成规划和标准成长!$AA338*养成规划和标准成长!$AC338+养成规划和标准成长!F$17*10*养成规划和标准成长!$AE338+养成规划和标准成长!F$18*10*养成规划和标准成长!$AF338+养成规划和标准成长!F$19*养成规划和标准成长!$AG338,0)</f>
        <v>4371</v>
      </c>
      <c r="BK92" s="9">
        <f>ROUND(属性投放!F$4+养成规划和标准成长!G$3*养成规划和标准成长!$AA338*养成规划和标准成长!$AB338+养成规划和标准成长!G$4*养成规划和标准成长!$AH338+养成规划和标准成长!G$5*养成规划和标准成长!$AD338+(养成规划和标准成长!G$12+养成规划和标准成长!G$13)*养成规划和标准成长!$Z338+养成规划和标准成长!G$14*养成规划和标准成长!$AA338*养成规划和标准成长!$AC338+养成规划和标准成长!G$17*10*养成规划和标准成长!$AE338+养成规划和标准成长!G$18*10*养成规划和标准成长!$AF338+养成规划和标准成长!G$19*养成规划和标准成长!$AG338,0)</f>
        <v>1719</v>
      </c>
      <c r="BL92" s="9">
        <f>ROUND(属性投放!G$4+养成规划和标准成长!H$3*养成规划和标准成长!$AA338*养成规划和标准成长!$AB338+养成规划和标准成长!H$4*养成规划和标准成长!$AH338+养成规划和标准成长!H$5*养成规划和标准成长!$AD338+(养成规划和标准成长!H$12+养成规划和标准成长!H$13)*养成规划和标准成长!$Z338+养成规划和标准成长!H$14*养成规划和标准成长!$AA338*养成规划和标准成长!$AC338+养成规划和标准成长!H$17*10*养成规划和标准成长!$AE338+养成规划和标准成长!H$18*10*养成规划和标准成长!$AF338+养成规划和标准成长!H$19*养成规划和标准成长!$AG338,0)</f>
        <v>861</v>
      </c>
      <c r="BM92" s="9">
        <f>ROUND(属性投放!H$4+养成规划和标准成长!I$3*养成规划和标准成长!$AA338*养成规划和标准成长!$AB338+养成规划和标准成长!I$4*养成规划和标准成长!$AH338+养成规划和标准成长!I$5*养成规划和标准成长!$AD338+(养成规划和标准成长!I$12+养成规划和标准成长!I$13)*养成规划和标准成长!$Z338+养成规划和标准成长!I$14*养成规划和标准成长!$AA338*养成规划和标准成长!$AC338+养成规划和标准成长!I$17*10*养成规划和标准成长!$AE338+养成规划和标准成长!I$18*10*养成规划和标准成长!$AF338+养成规划和标准成长!I$19*养成规划和标准成长!$AG338,0)</f>
        <v>1290</v>
      </c>
      <c r="BN92" s="9">
        <f>ROUND(属性投放!I$4+养成规划和标准成长!J$3*养成规划和标准成长!$AA338*养成规划和标准成长!$AB338+养成规划和标准成长!J$4*养成规划和标准成长!$AH338+养成规划和标准成长!J$5*养成规划和标准成长!$AD338+(养成规划和标准成长!J$12+养成规划和标准成长!J$13)*养成规划和标准成长!$Z338+养成规划和标准成长!J$14*养成规划和标准成长!$AA338*养成规划和标准成长!$AC338+养成规划和标准成长!J$17*10*养成规划和标准成长!$AE338+养成规划和标准成长!J$18*10*养成规划和标准成长!$AF338+养成规划和标准成长!J$19*养成规划和标准成长!$AG338,0)</f>
        <v>966</v>
      </c>
      <c r="BO92" s="9">
        <f>ROUND(属性投放!J$4+养成规划和标准成长!K$3*养成规划和标准成长!$AA338*养成规划和标准成长!$AB338+养成规划和标准成长!K$4*养成规划和标准成长!$AH338+养成规划和标准成长!K$5*养成规划和标准成长!$AD338+(养成规划和标准成长!K$12+养成规划和标准成长!K$13)*养成规划和标准成长!$Z338+养成规划和标准成长!K$14*养成规划和标准成长!$AA338*养成规划和标准成长!$AC338+养成规划和标准成长!K$17*10*养成规划和标准成长!$AE338+养成规划和标准成长!K$18*10*养成规划和标准成长!$AF338+养成规划和标准成长!K$19*养成规划和标准成长!$AG338,0)</f>
        <v>654</v>
      </c>
      <c r="BP92" s="9">
        <f>ROUND(属性投放!K$4+养成规划和标准成长!L$3*养成规划和标准成长!$AA338*养成规划和标准成长!$AB338+养成规划和标准成长!L$4*养成规划和标准成长!$AH338+养成规划和标准成长!L$5*养成规划和标准成长!$AD338+(养成规划和标准成长!L$12+养成规划和标准成长!L$13)*养成规划和标准成长!$Z338+养成规划和标准成长!L$14*养成规划和标准成长!$AA338*养成规划和标准成长!$AC338+养成规划和标准成长!L$17*10*养成规划和标准成长!$AE338+养成规划和标准成长!L$18*10*养成规划和标准成长!$AF338+养成规划和标准成长!L$19*养成规划和标准成长!$AG338,0)</f>
        <v>440</v>
      </c>
      <c r="BQ92" s="9">
        <f>ROUND(属性投放!L$4+养成规划和标准成长!M$3*养成规划和标准成长!$AA338*养成规划和标准成长!$AB338+养成规划和标准成长!M$4*养成规划和标准成长!$AH338+养成规划和标准成长!M$5*养成规划和标准成长!$AD338+(养成规划和标准成长!M$12+养成规划和标准成长!M$13)*养成规划和标准成长!$Z338+养成规划和标准成长!M$14*养成规划和标准成长!$AA338*养成规划和标准成长!$AC338+养成规划和标准成长!M$17*10*养成规划和标准成长!$AE338+养成规划和标准成长!M$18*10*养成规划和标准成长!$AF338+养成规划和标准成长!M$19*养成规划和标准成长!$AG338,0)</f>
        <v>965</v>
      </c>
      <c r="BR92" s="9">
        <f>ROUND(属性投放!M$4+养成规划和标准成长!N$3*养成规划和标准成长!$AA338*养成规划和标准成长!$AB338+养成规划和标准成长!N$4*养成规划和标准成长!$AH338+养成规划和标准成长!N$5*养成规划和标准成长!$AD338+(养成规划和标准成长!N$12+养成规划和标准成长!N$13)*养成规划和标准成长!$Z338+养成规划和标准成长!N$14*养成规划和标准成长!$AA338*养成规划和标准成长!$AC338+养成规划和标准成长!N$17*10*养成规划和标准成长!$AE338+养成规划和标准成长!N$18*10*养成规划和标准成长!$AF338+养成规划和标准成长!N$19*养成规划和标准成长!$AG338,0)</f>
        <v>983</v>
      </c>
      <c r="BS92" s="9">
        <f>VLOOKUP(养成规划和标准成长!$AJ338,阵法、技能和修炼!$C$20:$N$40,COLUMNS(阵法、技能和修炼!$C$20:G$40),0)</f>
        <v>486</v>
      </c>
      <c r="BT92" s="9">
        <f>VLOOKUP(养成规划和标准成长!$AJ338,阵法、技能和修炼!$C$20:$N$40,COLUMNS(阵法、技能和修炼!$C$20:H$40),0)</f>
        <v>332</v>
      </c>
      <c r="BU92" s="9">
        <f>VLOOKUP(养成规划和标准成长!$AJ338,阵法、技能和修炼!$C$20:$N$40,COLUMNS(阵法、技能和修炼!$C$20:I$40),0)</f>
        <v>486</v>
      </c>
      <c r="BV92" s="9">
        <f>VLOOKUP(养成规划和标准成长!$AJ338,阵法、技能和修炼!$C$20:$N$40,COLUMNS(阵法、技能和修炼!$C$20:J$40),0)</f>
        <v>332</v>
      </c>
      <c r="BW92" s="9">
        <f>VLOOKUP(养成规划和标准成长!$AJ338,阵法、技能和修炼!$C$20:$N$40,COLUMNS(阵法、技能和修炼!$C$20:K$40),0)</f>
        <v>100</v>
      </c>
      <c r="BX92" s="9">
        <f>VLOOKUP(养成规划和标准成长!$AJ338,阵法、技能和修炼!$C$20:$N$40,COLUMNS(阵法、技能和修炼!$C$20:L$40),0)</f>
        <v>100</v>
      </c>
      <c r="BY92" s="9">
        <f>VLOOKUP(养成规划和标准成长!$AJ338,阵法、技能和修炼!$C$20:$N$40,COLUMNS(阵法、技能和修炼!$C$20:M$40),0)</f>
        <v>120.00000000000011</v>
      </c>
      <c r="BZ92" s="9">
        <f>VLOOKUP(养成规划和标准成长!$AJ338,阵法、技能和修炼!$C$20:$N$40,COLUMNS(阵法、技能和修炼!$C$20:N$40),0)</f>
        <v>120.00000000000011</v>
      </c>
    </row>
    <row r="93" spans="1:78">
      <c r="A93" s="1">
        <v>90</v>
      </c>
      <c r="B93" s="9">
        <f>ROUND(属性投放!D$4+养成规划和标准成长!E$3*养成规划和标准成长!$O186*养成规划和标准成长!$P186+养成规划和标准成长!E$4*养成规划和标准成长!$V186+养成规划和标准成长!E$5*养成规划和标准成长!$R186+(养成规划和标准成长!E$12+养成规划和标准成长!E$13)*养成规划和标准成长!$N186+养成规划和标准成长!E$14*养成规划和标准成长!$O186*养成规划和标准成长!$Q186+养成规划和标准成长!E$17*10*养成规划和标准成长!$S186+养成规划和标准成长!E$18*10*养成规划和标准成长!$T186+养成规划和标准成长!E$19*养成规划和标准成长!$U186,0)</f>
        <v>3753</v>
      </c>
      <c r="C93" s="9">
        <f>ROUND(属性投放!E$4+养成规划和标准成长!F$3*养成规划和标准成长!$O186*养成规划和标准成长!$P186+养成规划和标准成长!F$4*养成规划和标准成长!$V186+养成规划和标准成长!F$5*养成规划和标准成长!$R186+(养成规划和标准成长!F$12+养成规划和标准成长!F$13)*养成规划和标准成长!$N186+养成规划和标准成长!F$14*养成规划和标准成长!$O186*养成规划和标准成长!$Q186+养成规划和标准成长!F$17*10*养成规划和标准成长!$S186+养成规划和标准成长!F$18*10*养成规划和标准成长!$T186+养成规划和标准成长!F$19*养成规划和标准成长!$U186,0)</f>
        <v>3822</v>
      </c>
      <c r="D93" s="9">
        <f>ROUND(属性投放!F$4+养成规划和标准成长!G$3*养成规划和标准成长!$O186*养成规划和标准成长!$P186+养成规划和标准成长!G$4*养成规划和标准成长!$V186+养成规划和标准成长!G$5*养成规划和标准成长!$R186+(养成规划和标准成长!G$12+养成规划和标准成长!G$13)*养成规划和标准成长!$N186+养成规划和标准成长!G$14*养成规划和标准成长!$O186*养成规划和标准成长!$Q186+养成规划和标准成长!G$17*10*养成规划和标准成长!$S186+养成规划和标准成长!G$18*10*养成规划和标准成长!$T186+养成规划和标准成长!G$19*养成规划和标准成长!$U186,0)</f>
        <v>1409</v>
      </c>
      <c r="E93" s="9">
        <f>ROUND(属性投放!G$4+养成规划和标准成长!H$3*养成规划和标准成长!$O186*养成规划和标准成长!$P186+养成规划和标准成长!H$4*养成规划和标准成长!$V186+养成规划和标准成长!H$5*养成规划和标准成长!$R186+(养成规划和标准成长!H$12+养成规划和标准成长!H$13)*养成规划和标准成长!$N186+养成规划和标准成长!H$14*养成规划和标准成长!$O186*养成规划和标准成长!$Q186+养成规划和标准成长!H$17*10*养成规划和标准成长!$S186+养成规划和标准成长!H$18*10*养成规划和标准成长!$T186+养成规划和标准成长!H$19*养成规划和标准成长!$U186,0)</f>
        <v>614</v>
      </c>
      <c r="F93" s="9">
        <f>ROUND(属性投放!H$4+养成规划和标准成长!I$3*养成规划和标准成长!$O186*养成规划和标准成长!$P186+养成规划和标准成长!I$4*养成规划和标准成长!$V186+养成规划和标准成长!I$5*养成规划和标准成长!$R186+(养成规划和标准成长!I$12+养成规划和标准成长!I$13)*养成规划和标准成长!$N186+养成规划和标准成长!I$14*养成规划和标准成长!$O186*养成规划和标准成长!$Q186+养成规划和标准成长!I$17*10*养成规划和标准成长!$S186+养成规划和标准成长!I$18*10*养成规划和标准成长!$T186+养成规划和标准成长!I$19*养成规划和标准成长!$U186,0)</f>
        <v>1067</v>
      </c>
      <c r="G93" s="9">
        <f>ROUND(属性投放!I$4+养成规划和标准成长!J$3*养成规划和标准成长!$O186*养成规划和标准成长!$P186+养成规划和标准成长!J$4*养成规划和标准成长!$V186+养成规划和标准成长!J$5*养成规划和标准成长!$R186+(养成规划和标准成长!J$12+养成规划和标准成长!J$13)*养成规划和标准成长!$N186+养成规划和标准成长!J$14*养成规划和标准成长!$O186*养成规划和标准成长!$Q186+养成规划和标准成长!J$17*10*养成规划和标准成长!$S186+养成规划和标准成长!J$18*10*养成规划和标准成长!$T186+养成规划和标准成长!J$19*养成规划和标准成长!$U186,0)</f>
        <v>763</v>
      </c>
      <c r="H93" s="9">
        <f>ROUND(属性投放!J$4+养成规划和标准成长!K$3*养成规划和标准成长!$O186*养成规划和标准成长!$P186+养成规划和标准成长!K$4*养成规划和标准成长!$V186+养成规划和标准成长!K$5*养成规划和标准成长!$R186+(养成规划和标准成长!K$12+养成规划和标准成长!K$13)*养成规划和标准成长!$N186+养成规划和标准成长!K$14*养成规划和标准成长!$O186*养成规划和标准成长!$Q186+养成规划和标准成长!K$17*10*养成规划和标准成长!$S186+养成规划和标准成长!K$18*10*养成规划和标准成长!$T186+养成规划和标准成长!K$19*养成规划和标准成长!$U186,0)</f>
        <v>519</v>
      </c>
      <c r="I93" s="9">
        <f>ROUND(属性投放!K$4+养成规划和标准成长!L$3*养成规划和标准成长!$O186*养成规划和标准成长!$P186+养成规划和标准成长!L$4*养成规划和标准成长!$V186+养成规划和标准成长!L$5*养成规划和标准成长!$R186+(养成规划和标准成长!L$12+养成规划和标准成长!L$13)*养成规划和标准成长!$N186+养成规划和标准成长!L$14*养成规划和标准成长!$O186*养成规划和标准成长!$Q186+养成规划和标准成长!L$17*10*养成规划和标准成长!$S186+养成规划和标准成长!L$18*10*养成规划和标准成长!$T186+养成规划和标准成长!L$19*养成规划和标准成长!$U186,0)</f>
        <v>281</v>
      </c>
      <c r="J93" s="9">
        <f>ROUND(属性投放!L$4+养成规划和标准成长!M$3*养成规划和标准成长!$O186*养成规划和标准成长!$P186+养成规划和标准成长!M$4*养成规划和标准成长!$V186+养成规划和标准成长!M$5*养成规划和标准成长!$R186+(养成规划和标准成长!M$12+养成规划和标准成长!M$13)*养成规划和标准成长!$N186+养成规划和标准成长!M$14*养成规划和标准成长!$O186*养成规划和标准成长!$Q186+养成规划和标准成长!M$17*10*养成规划和标准成长!$S186+养成规划和标准成长!M$18*10*养成规划和标准成长!$T186+养成规划和标准成长!M$19*养成规划和标准成长!$U186,0)</f>
        <v>927</v>
      </c>
      <c r="K93" s="9">
        <f>ROUND(属性投放!M$4+养成规划和标准成长!N$3*养成规划和标准成长!$O186*养成规划和标准成长!$P186+养成规划和标准成长!N$4*养成规划和标准成长!$V186+养成规划和标准成长!N$5*养成规划和标准成长!$R186+(养成规划和标准成长!N$12+养成规划和标准成长!N$13)*养成规划和标准成长!$N186+养成规划和标准成长!N$14*养成规划和标准成长!$O186*养成规划和标准成长!$Q186+养成规划和标准成长!N$17*10*养成规划和标准成长!$S186+养成规划和标准成长!N$18*10*养成规划和标准成长!$T186+养成规划和标准成长!N$19*养成规划和标准成长!$U186,0)</f>
        <v>936</v>
      </c>
      <c r="L93" s="9">
        <f>VLOOKUP(养成规划和标准成长!$X186,阵法、技能和修炼!$C$20:$N$40,COLUMNS(阵法、技能和修炼!$C$20:G$40),0)</f>
        <v>319</v>
      </c>
      <c r="M93" s="9">
        <f>VLOOKUP(养成规划和标准成长!$X186,阵法、技能和修炼!$C$20:$N$40,COLUMNS(阵法、技能和修炼!$C$20:H$40),0)</f>
        <v>246</v>
      </c>
      <c r="N93" s="9">
        <f>VLOOKUP(养成规划和标准成长!$X186,阵法、技能和修炼!$C$20:$N$40,COLUMNS(阵法、技能和修炼!$C$20:I$40),0)</f>
        <v>319</v>
      </c>
      <c r="O93" s="9">
        <f>VLOOKUP(养成规划和标准成长!$X186,阵法、技能和修炼!$C$20:$N$40,COLUMNS(阵法、技能和修炼!$C$20:J$40),0)</f>
        <v>246</v>
      </c>
      <c r="P93" s="9">
        <f>VLOOKUP(养成规划和标准成长!$X186,阵法、技能和修炼!$C$20:$N$40,COLUMNS(阵法、技能和修炼!$C$20:K$40),0)</f>
        <v>70</v>
      </c>
      <c r="Q93" s="9">
        <f>VLOOKUP(养成规划和标准成长!$X186,阵法、技能和修炼!$C$20:$N$40,COLUMNS(阵法、技能和修炼!$C$20:L$40),0)</f>
        <v>70</v>
      </c>
      <c r="R93" s="9">
        <f>VLOOKUP(养成规划和标准成长!$X186,阵法、技能和修炼!$C$20:$N$40,COLUMNS(阵法、技能和修炼!$C$20:M$40),0)</f>
        <v>84.000000000000071</v>
      </c>
      <c r="S93" s="9">
        <f>VLOOKUP(养成规划和标准成长!$X186,阵法、技能和修炼!$C$20:$N$40,COLUMNS(阵法、技能和修炼!$C$20:N$40),0)</f>
        <v>84.000000000000071</v>
      </c>
      <c r="T93" s="1">
        <v>90</v>
      </c>
      <c r="U93" s="9">
        <f>ROUND(属性投放!D$4+养成规划和标准成长!E$3*养成规划和标准成长!$C339*养成规划和标准成长!$D339+养成规划和标准成长!E$4*养成规划和标准成长!$J339+养成规划和标准成长!E$5*养成规划和标准成长!$F339+(养成规划和标准成长!E$12+养成规划和标准成长!E$13)*养成规划和标准成长!$B339+养成规划和标准成长!E$14*养成规划和标准成长!$C339*养成规划和标准成长!$E339+养成规划和标准成长!E$17*10*养成规划和标准成长!$G339+养成规划和标准成长!E$18*10*养成规划和标准成长!$H339+养成规划和标准成长!E$19*养成规划和标准成长!$I339,0)</f>
        <v>4171</v>
      </c>
      <c r="V93" s="9">
        <f>ROUND(属性投放!E$4+养成规划和标准成长!F$3*养成规划和标准成长!$C339*养成规划和标准成长!$D339+养成规划和标准成长!F$4*养成规划和标准成长!$J339+养成规划和标准成长!F$5*养成规划和标准成长!$F339+(养成规划和标准成长!F$12+养成规划和标准成长!F$13)*养成规划和标准成长!$B339+养成规划和标准成长!F$14*养成规划和标准成长!$C339*养成规划和标准成长!$E339+养成规划和标准成长!F$17*10*养成规划和标准成长!$G339+养成规划和标准成长!F$18*10*养成规划和标准成长!$H339+养成规划和标准成长!F$19*养成规划和标准成长!$I339,0)</f>
        <v>4075</v>
      </c>
      <c r="W93" s="9">
        <f>ROUND(属性投放!F$4+养成规划和标准成长!G$3*养成规划和标准成长!$C339*养成规划和标准成长!$D339+养成规划和标准成长!G$4*养成规划和标准成长!$J339+养成规划和标准成长!G$5*养成规划和标准成长!$F339+(养成规划和标准成长!G$12+养成规划和标准成长!G$13)*养成规划和标准成长!$B339+养成规划和标准成长!G$14*养成规划和标准成长!$C339*养成规划和标准成长!$E339+养成规划和标准成长!G$17*10*养成规划和标准成长!$G339+养成规划和标准成长!G$18*10*养成规划和标准成长!$H339+养成规划和标准成长!G$19*养成规划和标准成长!$I339,0)</f>
        <v>1529</v>
      </c>
      <c r="X93" s="9">
        <f>ROUND(属性投放!G$4+养成规划和标准成长!H$3*养成规划和标准成长!$C339*养成规划和标准成长!$D339+养成规划和标准成长!H$4*养成规划和标准成长!$J339+养成规划和标准成长!H$5*养成规划和标准成长!$F339+(养成规划和标准成长!H$12+养成规划和标准成长!H$13)*养成规划和标准成长!$B339+养成规划和标准成长!H$14*养成规划和标准成长!$C339*养成规划和标准成长!$E339+养成规划和标准成长!H$17*10*养成规划和标准成长!$G339+养成规划和标准成长!H$18*10*养成规划和标准成长!$H339+养成规划和标准成长!H$19*养成规划和标准成长!$I339,0)</f>
        <v>694</v>
      </c>
      <c r="Y93" s="9">
        <f>ROUND(属性投放!H$4+养成规划和标准成长!I$3*养成规划和标准成长!$C339*养成规划和标准成长!$D339+养成规划和标准成长!I$4*养成规划和标准成长!$J339+养成规划和标准成长!I$5*养成规划和标准成长!$F339+(养成规划和标准成长!I$12+养成规划和标准成长!I$13)*养成规划和标准成长!$B339+养成规划和标准成长!I$14*养成规划和标准成长!$C339*养成规划和标准成长!$E339+养成规划和标准成长!I$17*10*养成规划和标准成长!$G339+养成规划和标准成长!I$18*10*养成规划和标准成长!$H339+养成规划和标准成长!I$19*养成规划和标准成长!$I339,0)</f>
        <v>1144</v>
      </c>
      <c r="Z93" s="9">
        <f>ROUND(属性投放!I$4+养成规划和标准成长!J$3*养成规划和标准成长!$C339*养成规划和标准成长!$D339+养成规划和标准成长!J$4*养成规划和标准成长!$J339+养成规划和标准成长!J$5*养成规划和标准成长!$F339+(养成规划和标准成长!J$12+养成规划和标准成长!J$13)*养成规划和标准成长!$B339+养成规划和标准成长!J$14*养成规划和标准成长!$C339*养成规划和标准成长!$E339+养成规划和标准成长!J$17*10*养成规划和标准成长!$G339+养成规划和标准成长!J$18*10*养成规划和标准成长!$H339+养成规划和标准成长!J$19*养成规划和标准成长!$I339,0)</f>
        <v>826</v>
      </c>
      <c r="AA93" s="9">
        <f>ROUND(属性投放!J$4+养成规划和标准成长!K$3*养成规划和标准成长!$C339*养成规划和标准成长!$D339+养成规划和标准成长!K$4*养成规划和标准成长!$J339+养成规划和标准成长!K$5*养成规划和标准成长!$F339+(养成规划和标准成长!K$12+养成规划和标准成长!K$13)*养成规划和标准成长!$B339+养成规划和标准成长!K$14*养成规划和标准成长!$C339*养成规划和标准成长!$E339+养成规划和标准成长!K$17*10*养成规划和标准成长!$G339+养成规划和标准成长!K$18*10*养成规划和标准成长!$H339+养成规划和标准成长!K$19*养成规划和标准成长!$I339,0)</f>
        <v>564</v>
      </c>
      <c r="AB93" s="9">
        <f>ROUND(属性投放!K$4+养成规划和标准成长!L$3*养成规划和标准成长!$C339*养成规划和标准成长!$D339+养成规划和标准成长!L$4*养成规划和标准成长!$J339+养成规划和标准成长!L$5*养成规划和标准成长!$F339+(养成规划和标准成长!L$12+养成规划和标准成长!L$13)*养成规划和标准成长!$B339+养成规划和标准成长!L$14*养成规划和标准成长!$C339*养成规划和标准成长!$E339+养成规划和标准成长!L$17*10*养成规划和标准成长!$G339+养成规划和标准成长!L$18*10*养成规划和标准成长!$H339+养成规划和标准成长!L$19*养成规划和标准成长!$I339,0)</f>
        <v>337</v>
      </c>
      <c r="AC93" s="9">
        <f>ROUND(属性投放!L$4+养成规划和标准成长!M$3*养成规划和标准成长!$C339*养成规划和标准成长!$D339+养成规划和标准成长!M$4*养成规划和标准成长!$J339+养成规划和标准成长!M$5*养成规划和标准成长!$F339+(养成规划和标准成长!M$12+养成规划和标准成长!M$13)*养成规划和标准成长!$B339+养成规划和标准成长!M$14*养成规划和标准成长!$C339*养成规划和标准成长!$E339+养成规划和标准成长!M$17*10*养成规划和标准成长!$G339+养成规划和标准成长!M$18*10*养成规划和标准成长!$H339+养成规划和标准成长!M$19*养成规划和标准成长!$I339,0)</f>
        <v>938</v>
      </c>
      <c r="AD93" s="9">
        <f>ROUND(属性投放!M$4+养成规划和标准成长!N$3*养成规划和标准成长!$C339*养成规划和标准成长!$D339+养成规划和标准成长!N$4*养成规划和标准成长!$J339+养成规划和标准成长!N$5*养成规划和标准成长!$F339+(养成规划和标准成长!N$12+养成规划和标准成长!N$13)*养成规划和标准成长!$B339+养成规划和标准成长!N$14*养成规划和标准成长!$C339*养成规划和标准成长!$E339+养成规划和标准成长!N$17*10*养成规划和标准成长!$G339+养成规划和标准成长!N$18*10*养成规划和标准成长!$H339+养成规划和标准成长!N$19*养成规划和标准成长!$I339,0)</f>
        <v>950</v>
      </c>
      <c r="AE93" s="9">
        <f>VLOOKUP(养成规划和标准成长!$L339,阵法、技能和修炼!$C$20:$N$40,COLUMNS(阵法、技能和修炼!$C$20:G$40),0)</f>
        <v>373</v>
      </c>
      <c r="AF93" s="9">
        <f>VLOOKUP(养成规划和标准成长!$L339,阵法、技能和修炼!$C$20:$N$40,COLUMNS(阵法、技能和修炼!$C$20:H$40),0)</f>
        <v>276</v>
      </c>
      <c r="AG93" s="9">
        <f>VLOOKUP(养成规划和标准成长!$L339,阵法、技能和修炼!$C$20:$N$40,COLUMNS(阵法、技能和修炼!$C$20:I$40),0)</f>
        <v>373</v>
      </c>
      <c r="AH93" s="9">
        <f>VLOOKUP(养成规划和标准成长!$L339,阵法、技能和修炼!$C$20:$N$40,COLUMNS(阵法、技能和修炼!$C$20:J$40),0)</f>
        <v>276</v>
      </c>
      <c r="AI93" s="9">
        <f>VLOOKUP(养成规划和标准成长!$L339,阵法、技能和修炼!$C$20:$N$40,COLUMNS(阵法、技能和修炼!$C$20:K$40),0)</f>
        <v>80</v>
      </c>
      <c r="AJ93" s="9">
        <f>VLOOKUP(养成规划和标准成长!$L339,阵法、技能和修炼!$C$20:$N$40,COLUMNS(阵法、技能和修炼!$C$20:L$40),0)</f>
        <v>80</v>
      </c>
      <c r="AK93" s="9">
        <f>VLOOKUP(养成规划和标准成长!$L339,阵法、技能和修炼!$C$20:$N$40,COLUMNS(阵法、技能和修炼!$C$20:M$40),0)</f>
        <v>96.000000000000085</v>
      </c>
      <c r="AL93" s="9">
        <f>VLOOKUP(养成规划和标准成长!$L339,阵法、技能和修炼!$C$20:$N$40,COLUMNS(阵法、技能和修炼!$C$20:N$40),0)</f>
        <v>96.000000000000085</v>
      </c>
      <c r="AN93" s="1">
        <v>90</v>
      </c>
      <c r="AO93" s="9">
        <f>ROUND(属性投放!D$4+养成规划和标准成长!E$3*养成规划和标准成长!$O339*养成规划和标准成长!$P339+养成规划和标准成长!E$4*养成规划和标准成长!$V339+养成规划和标准成长!E$5*养成规划和标准成长!$R339+(养成规划和标准成长!E$12+养成规划和标准成长!E$13)*养成规划和标准成长!$N339+养成规划和标准成长!E$14*养成规划和标准成长!$O339*养成规划和标准成长!$Q339+养成规划和标准成长!E$17*10*养成规划和标准成长!$S339+养成规划和标准成长!E$18*10*养成规划和标准成长!$T339+养成规划和标准成长!E$19*养成规划和标准成长!$U339,0)</f>
        <v>4768</v>
      </c>
      <c r="AP93" s="9">
        <f>ROUND(属性投放!E$4+养成规划和标准成长!F$3*养成规划和标准成长!$O339*养成规划和标准成长!$P339+养成规划和标准成长!F$4*养成规划和标准成长!$V339+养成规划和标准成长!F$5*养成规划和标准成长!$R339+(养成规划和标准成长!F$12+养成规划和标准成长!F$13)*养成规划和标准成长!$N339+养成规划和标准成长!F$14*养成规划和标准成长!$O339*养成规划和标准成长!$Q339+养成规划和标准成长!F$17*10*养成规划和标准成长!$S339+养成规划和标准成长!F$18*10*养成规划和标准成长!$T339+养成规划和标准成长!F$19*养成规划和标准成长!$U339,0)</f>
        <v>4329</v>
      </c>
      <c r="AQ93" s="9">
        <f>ROUND(属性投放!F$4+养成规划和标准成长!G$3*养成规划和标准成长!$O339*养成规划和标准成长!$P339+养成规划和标准成长!G$4*养成规划和标准成长!$V339+养成规划和标准成长!G$5*养成规划和标准成长!$R339+(养成规划和标准成长!G$12+养成规划和标准成长!G$13)*养成规划和标准成长!$N339+养成规划和标准成长!G$14*养成规划和标准成长!$O339*养成规划和标准成长!$Q339+养成规划和标准成长!G$17*10*养成规划和标准成长!$S339+养成规划和标准成长!G$18*10*养成规划和标准成长!$T339+养成规划和标准成长!G$19*养成规划和标准成长!$U339,0)</f>
        <v>1686</v>
      </c>
      <c r="AR93" s="9">
        <f>ROUND(属性投放!G$4+养成规划和标准成长!H$3*养成规划和标准成长!$O339*养成规划和标准成长!$P339+养成规划和标准成长!H$4*养成规划和标准成长!$V339+养成规划和标准成长!H$5*养成规划和标准成长!$R339+(养成规划和标准成长!H$12+养成规划和标准成长!H$13)*养成规划和标准成长!$N339+养成规划和标准成长!H$14*养成规划和标准成长!$O339*养成规划和标准成长!$Q339+养成规划和标准成长!H$17*10*养成规划和标准成长!$S339+养成规划和标准成长!H$18*10*养成规划和标准成长!$T339+养成规划和标准成长!H$19*养成规划和标准成长!$U339,0)</f>
        <v>811</v>
      </c>
      <c r="AS93" s="9">
        <f>ROUND(属性投放!H$4+养成规划和标准成长!I$3*养成规划和标准成长!$O339*养成规划和标准成长!$P339+养成规划和标准成长!I$4*养成规划和标准成长!$V339+养成规划和标准成长!I$5*养成规划和标准成长!$R339+(养成规划和标准成长!I$12+养成规划和标准成长!I$13)*养成规划和标准成长!$N339+养成规划和标准成长!I$14*养成规划和标准成长!$O339*养成规划和标准成长!$Q339+养成规划和标准成长!I$17*10*养成规划和标准成长!$S339+养成规划和标准成长!I$18*10*养成规划和标准成长!$T339+养成规划和标准成长!I$19*养成规划和标准成长!$U339,0)</f>
        <v>1256</v>
      </c>
      <c r="AT93" s="9">
        <f>ROUND(属性投放!I$4+养成规划和标准成长!J$3*养成规划和标准成长!$O339*养成规划和标准成长!$P339+养成规划和标准成长!J$4*养成规划和标准成长!$V339+养成规划和标准成长!J$5*养成规划和标准成长!$R339+(养成规划和标准成长!J$12+养成规划和标准成长!J$13)*养成规划和标准成长!$N339+养成规划和标准成长!J$14*养成规划和标准成长!$O339*养成规划和标准成长!$Q339+养成规划和标准成长!J$17*10*养成规划和标准成长!$S339+养成规划和标准成长!J$18*10*养成规划和标准成长!$T339+养成规划和标准成长!J$19*养成规划和标准成长!$U339,0)</f>
        <v>925</v>
      </c>
      <c r="AU93" s="9">
        <f>ROUND(属性投放!J$4+养成规划和标准成长!K$3*养成规划和标准成长!$O339*养成规划和标准成长!$P339+养成规划和标准成长!K$4*养成规划和标准成长!$V339+养成规划和标准成长!K$5*养成规划和标准成长!$R339+(养成规划和标准成长!K$12+养成规划和标准成长!K$13)*养成规划和标准成长!$N339+养成规划和标准成长!K$14*养成规划和标准成长!$O339*养成规划和标准成长!$Q339+养成规划和标准成长!K$17*10*养成规划和标准成长!$S339+养成规划和标准成长!K$18*10*养成规划和标准成长!$T339+养成规划和标准成长!K$19*养成规划和标准成长!$U339,0)</f>
        <v>627</v>
      </c>
      <c r="AV93" s="9">
        <f>ROUND(属性投放!K$4+养成规划和标准成长!L$3*养成规划和标准成长!$O339*养成规划和标准成长!$P339+养成规划和标准成长!L$4*养成规划和标准成长!$V339+养成规划和标准成长!L$5*养成规划和标准成长!$R339+(养成规划和标准成长!L$12+养成规划和标准成长!L$13)*养成规划和标准成长!$N339+养成规划和标准成长!L$14*养成规划和标准成长!$O339*养成规划和标准成长!$Q339+养成规划和标准成长!L$17*10*养成规划和标准成长!$S339+养成规划和标准成长!L$18*10*养成规划和标准成长!$T339+养成规划和标准成长!L$19*养成规划和标准成长!$U339,0)</f>
        <v>411</v>
      </c>
      <c r="AW93" s="9">
        <f>ROUND(属性投放!L$4+养成规划和标准成长!M$3*养成规划和标准成长!$O339*养成规划和标准成长!$P339+养成规划和标准成长!M$4*养成规划和标准成长!$V339+养成规划和标准成长!M$5*养成规划和标准成长!$R339+(养成规划和标准成长!M$12+养成规划和标准成长!M$13)*养成规划和标准成长!$N339+养成规划和标准成长!M$14*养成规划和标准成长!$O339*养成规划和标准成长!$Q339+养成规划和标准成长!M$17*10*养成规划和标准成长!$S339+养成规划和标准成长!M$18*10*养成规划和标准成长!$T339+养成规划和标准成长!M$19*养成规划和标准成长!$U339,0)</f>
        <v>959</v>
      </c>
      <c r="AX93" s="9">
        <f>ROUND(属性投放!M$4+养成规划和标准成长!N$3*养成规划和标准成长!$O339*养成规划和标准成长!$P339+养成规划和标准成长!N$4*养成规划和标准成长!$V339+养成规划和标准成长!N$5*养成规划和标准成长!$R339+(养成规划和标准成长!N$12+养成规划和标准成长!N$13)*养成规划和标准成长!$N339+养成规划和标准成长!N$14*养成规划和标准成长!$O339*养成规划和标准成长!$Q339+养成规划和标准成长!N$17*10*养成规划和标准成长!$S339+养成规划和标准成长!N$18*10*养成规划和标准成长!$T339+养成规划和标准成长!N$19*养成规划和标准成长!$U339,0)</f>
        <v>976</v>
      </c>
      <c r="AY93" s="9">
        <f>VLOOKUP(养成规划和标准成长!$X339,阵法、技能和修炼!$C$20:$N$40,COLUMNS(阵法、技能和修炼!$C$20:G$40),0)</f>
        <v>428</v>
      </c>
      <c r="AZ93" s="9">
        <f>VLOOKUP(养成规划和标准成长!$X339,阵法、技能和修炼!$C$20:$N$40,COLUMNS(阵法、技能和修炼!$C$20:H$40),0)</f>
        <v>305</v>
      </c>
      <c r="BA93" s="9">
        <f>VLOOKUP(养成规划和标准成长!$X339,阵法、技能和修炼!$C$20:$N$40,COLUMNS(阵法、技能和修炼!$C$20:I$40),0)</f>
        <v>428</v>
      </c>
      <c r="BB93" s="9">
        <f>VLOOKUP(养成规划和标准成长!$X339,阵法、技能和修炼!$C$20:$N$40,COLUMNS(阵法、技能和修炼!$C$20:J$40),0)</f>
        <v>305</v>
      </c>
      <c r="BC93" s="9">
        <f>VLOOKUP(养成规划和标准成长!$X339,阵法、技能和修炼!$C$20:$N$40,COLUMNS(阵法、技能和修炼!$C$20:K$40),0)</f>
        <v>90</v>
      </c>
      <c r="BD93" s="9">
        <f>VLOOKUP(养成规划和标准成长!$X339,阵法、技能和修炼!$C$20:$N$40,COLUMNS(阵法、技能和修炼!$C$20:L$40),0)</f>
        <v>90</v>
      </c>
      <c r="BE93" s="9">
        <f>VLOOKUP(养成规划和标准成长!$X339,阵法、技能和修炼!$C$20:$N$40,COLUMNS(阵法、技能和修炼!$C$20:M$40),0)</f>
        <v>108.0000000000001</v>
      </c>
      <c r="BF93" s="9">
        <f>VLOOKUP(养成规划和标准成长!$X339,阵法、技能和修炼!$C$20:$N$40,COLUMNS(阵法、技能和修炼!$C$20:N$40),0)</f>
        <v>108.0000000000001</v>
      </c>
      <c r="BH93" s="1">
        <v>90</v>
      </c>
      <c r="BI93" s="9">
        <f>ROUND(属性投放!D$4+养成规划和标准成长!E$3*养成规划和标准成长!$AA339*养成规划和标准成长!$AB339+养成规划和标准成长!E$4*养成规划和标准成长!$AH339+养成规划和标准成长!E$5*养成规划和标准成长!$AD339+(养成规划和标准成长!E$12+养成规划和标准成长!E$13)*养成规划和标准成长!$Z339+养成规划和标准成长!E$14*养成规划和标准成长!$AA339*养成规划和标准成长!$AC339+养成规划和标准成长!E$17*10*养成规划和标准成长!$AE339+养成规划和标准成长!E$18*10*养成规划和标准成长!$AF339+养成规划和标准成长!E$19*养成规划和标准成长!$AG339,0)</f>
        <v>5276</v>
      </c>
      <c r="BJ93" s="9">
        <f>ROUND(属性投放!E$4+养成规划和标准成长!F$3*养成规划和标准成长!$AA339*养成规划和标准成长!$AB339+养成规划和标准成长!F$4*养成规划和标准成长!$AH339+养成规划和标准成长!F$5*养成规划和标准成长!$AD339+(养成规划和标准成长!F$12+养成规划和标准成长!F$13)*养成规划和标准成长!$Z339+养成规划和标准成长!F$14*养成规划和标准成长!$AA339*养成规划和标准成长!$AC339+养成规划和标准成长!F$17*10*养成规划和标准成长!$AE339+养成规划和标准成长!F$18*10*养成规划和标准成长!$AF339+养成规划和标准成长!F$19*养成规划和标准成长!$AG339,0)</f>
        <v>4538</v>
      </c>
      <c r="BK93" s="9">
        <f>ROUND(属性投放!F$4+养成规划和标准成长!G$3*养成规划和标准成长!$AA339*养成规划和标准成长!$AB339+养成规划和标准成长!G$4*养成规划和标准成长!$AH339+养成规划和标准成长!G$5*养成规划和标准成长!$AD339+(养成规划和标准成长!G$12+养成规划和标准成长!G$13)*养成规划和标准成长!$Z339+养成规划和标准成长!G$14*养成规划和标准成长!$AA339*养成规划和标准成长!$AC339+养成规划和标准成长!G$17*10*养成规划和标准成长!$AE339+养成规划和标准成长!G$18*10*养成规划和标准成长!$AF339+养成规划和标准成长!G$19*养成规划和标准成长!$AG339,0)</f>
        <v>1819</v>
      </c>
      <c r="BL93" s="9">
        <f>ROUND(属性投放!G$4+养成规划和标准成长!H$3*养成规划和标准成长!$AA339*养成规划和标准成长!$AB339+养成规划和标准成长!H$4*养成规划和标准成长!$AH339+养成规划和标准成长!H$5*养成规划和标准成长!$AD339+(养成规划和标准成长!H$12+养成规划和标准成长!H$13)*养成规划和标准成长!$Z339+养成规划和标准成长!H$14*养成规划和标准成长!$AA339*养成规划和标准成长!$AC339+养成规划和标准成长!H$17*10*养成规划和标准成长!$AE339+养成规划和标准成长!H$18*10*养成规划和标准成长!$AF339+养成规划和标准成长!H$19*养成规划和标准成长!$AG339,0)</f>
        <v>905</v>
      </c>
      <c r="BM93" s="9">
        <f>ROUND(属性投放!H$4+养成规划和标准成长!I$3*养成规划和标准成长!$AA339*养成规划和标准成长!$AB339+养成规划和标准成长!I$4*养成规划和标准成长!$AH339+养成规划和标准成长!I$5*养成规划和标准成长!$AD339+(养成规划和标准成长!I$12+养成规划和标准成长!I$13)*养成规划和标准成长!$Z339+养成规划和标准成长!I$14*养成规划和标准成长!$AA339*养成规划和标准成长!$AC339+养成规划和标准成长!I$17*10*养成规划和标准成长!$AE339+养成规划和标准成长!I$18*10*养成规划和标准成长!$AF339+养成规划和标准成长!I$19*养成规划和标准成长!$AG339,0)</f>
        <v>1349</v>
      </c>
      <c r="BN93" s="9">
        <f>ROUND(属性投放!I$4+养成规划和标准成长!J$3*养成规划和标准成长!$AA339*养成规划和标准成长!$AB339+养成规划和标准成长!J$4*养成规划和标准成长!$AH339+养成规划和标准成长!J$5*养成规划和标准成长!$AD339+(养成规划和标准成长!J$12+养成规划和标准成长!J$13)*养成规划和标准成长!$Z339+养成规划和标准成长!J$14*养成规划和标准成长!$AA339*养成规划和标准成长!$AC339+养成规划和标准成长!J$17*10*养成规划和标准成长!$AE339+养成规划和标准成长!J$18*10*养成规划和标准成长!$AF339+养成规划和标准成长!J$19*养成规划和标准成长!$AG339,0)</f>
        <v>1003</v>
      </c>
      <c r="BO93" s="9">
        <f>ROUND(属性投放!J$4+养成规划和标准成长!K$3*养成规划和标准成长!$AA339*养成规划和标准成长!$AB339+养成规划和标准成长!K$4*养成规划和标准成长!$AH339+养成规划和标准成长!K$5*养成规划和标准成长!$AD339+(养成规划和标准成长!K$12+养成规划和标准成长!K$13)*养成规划和标准成长!$Z339+养成规划和标准成长!K$14*养成规划和标准成长!$AA339*养成规划和标准成长!$AC339+养成规划和标准成长!K$17*10*养成规划和标准成长!$AE339+养成规划和标准成长!K$18*10*养成规划和标准成长!$AF339+养成规划和标准成长!K$19*养成规划和标准成长!$AG339,0)</f>
        <v>674</v>
      </c>
      <c r="BP93" s="9">
        <f>ROUND(属性投放!K$4+养成规划和标准成长!L$3*养成规划和标准成长!$AA339*养成规划和标准成长!$AB339+养成规划和标准成长!L$4*养成规划和标准成长!$AH339+养成规划和标准成长!L$5*养成规划和标准成长!$AD339+(养成规划和标准成长!L$12+养成规划和标准成长!L$13)*养成规划和标准成长!$Z339+养成规划和标准成长!L$14*养成规划和标准成长!$AA339*养成规划和标准成长!$AC339+养成规划和标准成长!L$17*10*养成规划和标准成长!$AE339+养成规划和标准成长!L$18*10*养成规划和标准成长!$AF339+养成规划和标准成长!L$19*养成规划和标准成长!$AG339,0)</f>
        <v>470</v>
      </c>
      <c r="BQ93" s="9">
        <f>ROUND(属性投放!L$4+养成规划和标准成长!M$3*养成规划和标准成长!$AA339*养成规划和标准成长!$AB339+养成规划和标准成长!M$4*养成规划和标准成长!$AH339+养成规划和标准成长!M$5*养成规划和标准成长!$AD339+(养成规划和标准成长!M$12+养成规划和标准成长!M$13)*养成规划和标准成长!$Z339+养成规划和标准成长!M$14*养成规划和标准成长!$AA339*养成规划和标准成长!$AC339+养成规划和标准成长!M$17*10*养成规划和标准成长!$AE339+养成规划和标准成长!M$18*10*养成规划和标准成长!$AF339+养成规划和标准成长!M$19*养成规划和标准成长!$AG339,0)</f>
        <v>976</v>
      </c>
      <c r="BR93" s="9">
        <f>ROUND(属性投放!M$4+养成规划和标准成长!N$3*养成规划和标准成长!$AA339*养成规划和标准成长!$AB339+养成规划和标准成长!N$4*养成规划和标准成长!$AH339+养成规划和标准成长!N$5*养成规划和标准成长!$AD339+(养成规划和标准成长!N$12+养成规划和标准成长!N$13)*养成规划和标准成长!$Z339+养成规划和标准成长!N$14*养成规划和标准成长!$AA339*养成规划和标准成长!$AC339+养成规划和标准成长!N$17*10*养成规划和标准成长!$AE339+养成规划和标准成长!N$18*10*养成规划和标准成长!$AF339+养成规划和标准成长!N$19*养成规划和标准成长!$AG339,0)</f>
        <v>994</v>
      </c>
      <c r="BS93" s="9">
        <f>VLOOKUP(养成规划和标准成长!$AJ339,阵法、技能和修炼!$C$20:$N$40,COLUMNS(阵法、技能和修炼!$C$20:G$40),0)</f>
        <v>486</v>
      </c>
      <c r="BT93" s="9">
        <f>VLOOKUP(养成规划和标准成长!$AJ339,阵法、技能和修炼!$C$20:$N$40,COLUMNS(阵法、技能和修炼!$C$20:H$40),0)</f>
        <v>332</v>
      </c>
      <c r="BU93" s="9">
        <f>VLOOKUP(养成规划和标准成长!$AJ339,阵法、技能和修炼!$C$20:$N$40,COLUMNS(阵法、技能和修炼!$C$20:I$40),0)</f>
        <v>486</v>
      </c>
      <c r="BV93" s="9">
        <f>VLOOKUP(养成规划和标准成长!$AJ339,阵法、技能和修炼!$C$20:$N$40,COLUMNS(阵法、技能和修炼!$C$20:J$40),0)</f>
        <v>332</v>
      </c>
      <c r="BW93" s="9">
        <f>VLOOKUP(养成规划和标准成长!$AJ339,阵法、技能和修炼!$C$20:$N$40,COLUMNS(阵法、技能和修炼!$C$20:K$40),0)</f>
        <v>100</v>
      </c>
      <c r="BX93" s="9">
        <f>VLOOKUP(养成规划和标准成长!$AJ339,阵法、技能和修炼!$C$20:$N$40,COLUMNS(阵法、技能和修炼!$C$20:L$40),0)</f>
        <v>100</v>
      </c>
      <c r="BY93" s="9">
        <f>VLOOKUP(养成规划和标准成长!$AJ339,阵法、技能和修炼!$C$20:$N$40,COLUMNS(阵法、技能和修炼!$C$20:M$40),0)</f>
        <v>120.00000000000011</v>
      </c>
      <c r="BZ93" s="9">
        <f>VLOOKUP(养成规划和标准成长!$AJ339,阵法、技能和修炼!$C$20:$N$40,COLUMNS(阵法、技能和修炼!$C$20:N$40),0)</f>
        <v>120.00000000000011</v>
      </c>
    </row>
    <row r="94" spans="1:78">
      <c r="A94" s="1">
        <v>91</v>
      </c>
      <c r="B94" s="9">
        <f>ROUND(属性投放!D$4+养成规划和标准成长!E$3*养成规划和标准成长!$O187*养成规划和标准成长!$P187+养成规划和标准成长!E$4*养成规划和标准成长!$V187+养成规划和标准成长!E$5*养成规划和标准成长!$R187+(养成规划和标准成长!E$12+养成规划和标准成长!E$13)*养成规划和标准成长!$N187+养成规划和标准成长!E$14*养成规划和标准成长!$O187*养成规划和标准成长!$Q187+养成规划和标准成长!E$17*10*养成规划和标准成长!$S187+养成规划和标准成长!E$18*10*养成规划和标准成长!$T187+养成规划和标准成长!E$19*养成规划和标准成长!$U187,0)</f>
        <v>3776</v>
      </c>
      <c r="C94" s="9">
        <f>ROUND(属性投放!E$4+养成规划和标准成长!F$3*养成规划和标准成长!$O187*养成规划和标准成长!$P187+养成规划和标准成长!F$4*养成规划和标准成长!$V187+养成规划和标准成长!F$5*养成规划和标准成长!$R187+(养成规划和标准成长!F$12+养成规划和标准成长!F$13)*养成规划和标准成长!$N187+养成规划和标准成长!F$14*养成规划和标准成长!$O187*养成规划和标准成长!$Q187+养成规划和标准成长!F$17*10*养成规划和标准成长!$S187+养成规划和标准成长!F$18*10*养成规划和标准成长!$T187+养成规划和标准成长!F$19*养成规划和标准成长!$U187,0)</f>
        <v>3854</v>
      </c>
      <c r="D94" s="9">
        <f>ROUND(属性投放!F$4+养成规划和标准成长!G$3*养成规划和标准成长!$O187*养成规划和标准成长!$P187+养成规划和标准成长!G$4*养成规划和标准成长!$V187+养成规划和标准成长!G$5*养成规划和标准成长!$R187+(养成规划和标准成长!G$12+养成规划和标准成长!G$13)*养成规划和标准成长!$N187+养成规划和标准成长!G$14*养成规划和标准成长!$O187*养成规划和标准成长!$Q187+养成规划和标准成长!G$17*10*养成规划和标准成长!$S187+养成规划和标准成长!G$18*10*养成规划和标准成长!$T187+养成规划和标准成长!G$19*养成规划和标准成长!$U187,0)</f>
        <v>1416</v>
      </c>
      <c r="E94" s="9">
        <f>ROUND(属性投放!G$4+养成规划和标准成长!H$3*养成规划和标准成长!$O187*养成规划和标准成长!$P187+养成规划和标准成长!H$4*养成规划和标准成长!$V187+养成规划和标准成长!H$5*养成规划和标准成长!$R187+(养成规划和标准成长!H$12+养成规划和标准成长!H$13)*养成规划和标准成长!$N187+养成规划和标准成长!H$14*养成规划和标准成长!$O187*养成规划和标准成长!$Q187+养成规划和标准成长!H$17*10*养成规划和标准成长!$S187+养成规划和标准成长!H$18*10*养成规划和标准成长!$T187+养成规划和标准成长!H$19*养成规划和标准成长!$U187,0)</f>
        <v>617</v>
      </c>
      <c r="F94" s="9">
        <f>ROUND(属性投放!H$4+养成规划和标准成长!I$3*养成规划和标准成长!$O187*养成规划和标准成长!$P187+养成规划和标准成长!I$4*养成规划和标准成长!$V187+养成规划和标准成长!I$5*养成规划和标准成长!$R187+(养成规划和标准成长!I$12+养成规划和标准成长!I$13)*养成规划和标准成长!$N187+养成规划和标准成长!I$14*养成规划和标准成长!$O187*养成规划和标准成长!$Q187+养成规划和标准成长!I$17*10*养成规划和标准成长!$S187+养成规划和标准成长!I$18*10*养成规划和标准成长!$T187+养成规划和标准成长!I$19*养成规划和标准成长!$U187,0)</f>
        <v>1074</v>
      </c>
      <c r="G94" s="9">
        <f>ROUND(属性投放!I$4+养成规划和标准成长!J$3*养成规划和标准成长!$O187*养成规划和标准成长!$P187+养成规划和标准成长!J$4*养成规划和标准成长!$V187+养成规划和标准成长!J$5*养成规划和标准成长!$R187+(养成规划和标准成长!J$12+养成规划和标准成长!J$13)*养成规划和标准成长!$N187+养成规划和标准成长!J$14*养成规划和标准成长!$O187*养成规划和标准成长!$Q187+养成规划和标准成长!J$17*10*养成规划和标准成长!$S187+养成规划和标准成长!J$18*10*养成规划和标准成长!$T187+养成规划和标准成长!J$19*养成规划和标准成长!$U187,0)</f>
        <v>768</v>
      </c>
      <c r="H94" s="9">
        <f>ROUND(属性投放!J$4+养成规划和标准成长!K$3*养成规划和标准成长!$O187*养成规划和标准成长!$P187+养成规划和标准成长!K$4*养成规划和标准成长!$V187+养成规划和标准成长!K$5*养成规划和标准成长!$R187+(养成规划和标准成长!K$12+养成规划和标准成长!K$13)*养成规划和标准成长!$N187+养成规划和标准成长!K$14*养成规划和标准成长!$O187*养成规划和标准成长!$Q187+养成规划和标准成长!K$17*10*养成规划和标准成长!$S187+养成规划和标准成长!K$18*10*养成规划和标准成长!$T187+养成规划和标准成长!K$19*养成规划和标准成长!$U187,0)</f>
        <v>523</v>
      </c>
      <c r="I94" s="9">
        <f>ROUND(属性投放!K$4+养成规划和标准成长!L$3*养成规划和标准成长!$O187*养成规划和标准成长!$P187+养成规划和标准成长!L$4*养成规划和标准成长!$V187+养成规划和标准成长!L$5*养成规划和标准成长!$R187+(养成规划和标准成长!L$12+养成规划和标准成长!L$13)*养成规划和标准成长!$N187+养成规划和标准成长!L$14*养成规划和标准成长!$O187*养成规划和标准成长!$Q187+养成规划和标准成长!L$17*10*养成规划和标准成长!$S187+养成规划和标准成长!L$18*10*养成规划和标准成长!$T187+养成规划和标准成长!L$19*养成规划和标准成长!$U187,0)</f>
        <v>281</v>
      </c>
      <c r="J94" s="9">
        <f>ROUND(属性投放!L$4+养成规划和标准成长!M$3*养成规划和标准成长!$O187*养成规划和标准成长!$P187+养成规划和标准成长!M$4*养成规划和标准成长!$V187+养成规划和标准成长!M$5*养成规划和标准成长!$R187+(养成规划和标准成长!M$12+养成规划和标准成长!M$13)*养成规划和标准成长!$N187+养成规划和标准成长!M$14*养成规划和标准成长!$O187*养成规划和标准成长!$Q187+养成规划和标准成长!M$17*10*养成规划和标准成长!$S187+养成规划和标准成长!M$18*10*养成规划和标准成长!$T187+养成规划和标准成长!M$19*养成规划和标准成长!$U187,0)</f>
        <v>937</v>
      </c>
      <c r="K94" s="9">
        <f>ROUND(属性投放!M$4+养成规划和标准成长!N$3*养成规划和标准成长!$O187*养成规划和标准成长!$P187+养成规划和标准成长!N$4*养成规划和标准成长!$V187+养成规划和标准成长!N$5*养成规划和标准成长!$R187+(养成规划和标准成长!N$12+养成规划和标准成长!N$13)*养成规划和标准成长!$N187+养成规划和标准成长!N$14*养成规划和标准成长!$O187*养成规划和标准成长!$Q187+养成规划和标准成长!N$17*10*养成规划和标准成长!$S187+养成规划和标准成长!N$18*10*养成规划和标准成长!$T187+养成规划和标准成长!N$19*养成规划和标准成长!$U187,0)</f>
        <v>946</v>
      </c>
      <c r="L94" s="9">
        <f>VLOOKUP(养成规划和标准成长!$X187,阵法、技能和修炼!$C$20:$N$40,COLUMNS(阵法、技能和修炼!$C$20:G$40),0)</f>
        <v>319</v>
      </c>
      <c r="M94" s="9">
        <f>VLOOKUP(养成规划和标准成长!$X187,阵法、技能和修炼!$C$20:$N$40,COLUMNS(阵法、技能和修炼!$C$20:H$40),0)</f>
        <v>246</v>
      </c>
      <c r="N94" s="9">
        <f>VLOOKUP(养成规划和标准成长!$X187,阵法、技能和修炼!$C$20:$N$40,COLUMNS(阵法、技能和修炼!$C$20:I$40),0)</f>
        <v>319</v>
      </c>
      <c r="O94" s="9">
        <f>VLOOKUP(养成规划和标准成长!$X187,阵法、技能和修炼!$C$20:$N$40,COLUMNS(阵法、技能和修炼!$C$20:J$40),0)</f>
        <v>246</v>
      </c>
      <c r="P94" s="9">
        <f>VLOOKUP(养成规划和标准成长!$X187,阵法、技能和修炼!$C$20:$N$40,COLUMNS(阵法、技能和修炼!$C$20:K$40),0)</f>
        <v>70</v>
      </c>
      <c r="Q94" s="9">
        <f>VLOOKUP(养成规划和标准成长!$X187,阵法、技能和修炼!$C$20:$N$40,COLUMNS(阵法、技能和修炼!$C$20:L$40),0)</f>
        <v>70</v>
      </c>
      <c r="R94" s="9">
        <f>VLOOKUP(养成规划和标准成长!$X187,阵法、技能和修炼!$C$20:$N$40,COLUMNS(阵法、技能和修炼!$C$20:M$40),0)</f>
        <v>84.000000000000071</v>
      </c>
      <c r="S94" s="9">
        <f>VLOOKUP(养成规划和标准成长!$X187,阵法、技能和修炼!$C$20:$N$40,COLUMNS(阵法、技能和修炼!$C$20:N$40),0)</f>
        <v>84.000000000000071</v>
      </c>
      <c r="T94" s="1">
        <v>91</v>
      </c>
      <c r="U94" s="9">
        <f>ROUND(属性投放!D$4+养成规划和标准成长!E$3*养成规划和标准成长!$C340*养成规划和标准成长!$D340+养成规划和标准成长!E$4*养成规划和标准成长!$J340+养成规划和标准成长!E$5*养成规划和标准成长!$F340+(养成规划和标准成长!E$12+养成规划和标准成长!E$13)*养成规划和标准成长!$B340+养成规划和标准成长!E$14*养成规划和标准成长!$C340*养成规划和标准成长!$E340+养成规划和标准成长!E$17*10*养成规划和标准成长!$G340+养成规划和标准成长!E$18*10*养成规划和标准成长!$H340+养成规划和标准成长!E$19*养成规划和标准成长!$I340,0)</f>
        <v>4195</v>
      </c>
      <c r="V94" s="9">
        <f>ROUND(属性投放!E$4+养成规划和标准成长!F$3*养成规划和标准成长!$C340*养成规划和标准成长!$D340+养成规划和标准成长!F$4*养成规划和标准成长!$J340+养成规划和标准成长!F$5*养成规划和标准成长!$F340+(养成规划和标准成长!F$12+养成规划和标准成长!F$13)*养成规划和标准成长!$B340+养成规划和标准成长!F$14*养成规划和标准成长!$C340*养成规划和标准成长!$E340+养成规划和标准成长!F$17*10*养成规划和标准成长!$G340+养成规划和标准成长!F$18*10*养成规划和标准成长!$H340+养成规划和标准成长!F$19*养成规划和标准成长!$I340,0)</f>
        <v>4108</v>
      </c>
      <c r="W94" s="9">
        <f>ROUND(属性投放!F$4+养成规划和标准成长!G$3*养成规划和标准成长!$C340*养成规划和标准成长!$D340+养成规划和标准成长!G$4*养成规划和标准成长!$J340+养成规划和标准成长!G$5*养成规划和标准成长!$F340+(养成规划和标准成长!G$12+养成规划和标准成长!G$13)*养成规划和标准成长!$B340+养成规划和标准成长!G$14*养成规划和标准成长!$C340*养成规划和标准成长!$E340+养成规划和标准成长!G$17*10*养成规划和标准成长!$G340+养成规划和标准成长!G$18*10*养成规划和标准成长!$H340+养成规划和标准成长!G$19*养成规划和标准成长!$I340,0)</f>
        <v>1537</v>
      </c>
      <c r="X94" s="9">
        <f>ROUND(属性投放!G$4+养成规划和标准成长!H$3*养成规划和标准成长!$C340*养成规划和标准成长!$D340+养成规划和标准成长!H$4*养成规划和标准成长!$J340+养成规划和标准成长!H$5*养成规划和标准成长!$F340+(养成规划和标准成长!H$12+养成规划和标准成长!H$13)*养成规划和标准成长!$B340+养成规划和标准成长!H$14*养成规划和标准成长!$C340*养成规划和标准成长!$E340+养成规划和标准成长!H$17*10*养成规划和标准成长!$G340+养成规划和标准成长!H$18*10*养成规划和标准成长!$H340+养成规划和标准成长!H$19*养成规划和标准成长!$I340,0)</f>
        <v>697</v>
      </c>
      <c r="Y94" s="9">
        <f>ROUND(属性投放!H$4+养成规划和标准成长!I$3*养成规划和标准成长!$C340*养成规划和标准成长!$D340+养成规划和标准成长!I$4*养成规划和标准成长!$J340+养成规划和标准成长!I$5*养成规划和标准成长!$F340+(养成规划和标准成长!I$12+养成规划和标准成长!I$13)*养成规划和标准成长!$B340+养成规划和标准成长!I$14*养成规划和标准成长!$C340*养成规划和标准成长!$E340+养成规划和标准成长!I$17*10*养成规划和标准成长!$G340+养成规划和标准成长!I$18*10*养成规划和标准成长!$H340+养成规划和标准成长!I$19*养成规划和标准成长!$I340,0)</f>
        <v>1151</v>
      </c>
      <c r="Z94" s="9">
        <f>ROUND(属性投放!I$4+养成规划和标准成长!J$3*养成规划和标准成长!$C340*养成规划和标准成长!$D340+养成规划和标准成长!J$4*养成规划和标准成长!$J340+养成规划和标准成长!J$5*养成规划和标准成长!$F340+(养成规划和标准成长!J$12+养成规划和标准成长!J$13)*养成规划和标准成长!$B340+养成规划和标准成长!J$14*养成规划和标准成长!$C340*养成规划和标准成长!$E340+养成规划和标准成长!J$17*10*养成规划和标准成长!$G340+养成规划和标准成长!J$18*10*养成规划和标准成长!$H340+养成规划和标准成长!J$19*养成规划和标准成长!$I340,0)</f>
        <v>831</v>
      </c>
      <c r="AA94" s="9">
        <f>ROUND(属性投放!J$4+养成规划和标准成长!K$3*养成规划和标准成长!$C340*养成规划和标准成长!$D340+养成规划和标准成长!K$4*养成规划和标准成长!$J340+养成规划和标准成长!K$5*养成规划和标准成长!$F340+(养成规划和标准成长!K$12+养成规划和标准成长!K$13)*养成规划和标准成长!$B340+养成规划和标准成长!K$14*养成规划和标准成长!$C340*养成规划和标准成长!$E340+养成规划和标准成长!K$17*10*养成规划和标准成长!$G340+养成规划和标准成长!K$18*10*养成规划和标准成长!$H340+养成规划和标准成长!K$19*养成规划和标准成长!$I340,0)</f>
        <v>568</v>
      </c>
      <c r="AB94" s="9">
        <f>ROUND(属性投放!K$4+养成规划和标准成长!L$3*养成规划和标准成长!$C340*养成规划和标准成长!$D340+养成规划和标准成长!L$4*养成规划和标准成长!$J340+养成规划和标准成长!L$5*养成规划和标准成长!$F340+(养成规划和标准成长!L$12+养成规划和标准成长!L$13)*养成规划和标准成长!$B340+养成规划和标准成长!L$14*养成规划和标准成长!$C340*养成规划和标准成长!$E340+养成规划和标准成长!L$17*10*养成规划和标准成长!$G340+养成规划和标准成长!L$18*10*养成规划和标准成长!$H340+养成规划和标准成长!L$19*养成规划和标准成长!$I340,0)</f>
        <v>337</v>
      </c>
      <c r="AC94" s="9">
        <f>ROUND(属性投放!L$4+养成规划和标准成长!M$3*养成规划和标准成长!$C340*养成规划和标准成长!$D340+养成规划和标准成长!M$4*养成规划和标准成长!$J340+养成规划和标准成长!M$5*养成规划和标准成长!$F340+(养成规划和标准成长!M$12+养成规划和标准成长!M$13)*养成规划和标准成长!$B340+养成规划和标准成长!M$14*养成规划和标准成长!$C340*养成规划和标准成长!$E340+养成规划和标准成长!M$17*10*养成规划和标准成长!$G340+养成规划和标准成长!M$18*10*养成规划和标准成长!$H340+养成规划和标准成长!M$19*养成规划和标准成长!$I340,0)</f>
        <v>948</v>
      </c>
      <c r="AD94" s="9">
        <f>ROUND(属性投放!M$4+养成规划和标准成长!N$3*养成规划和标准成长!$C340*养成规划和标准成长!$D340+养成规划和标准成长!N$4*养成规划和标准成长!$J340+养成规划和标准成长!N$5*养成规划和标准成长!$F340+(养成规划和标准成长!N$12+养成规划和标准成长!N$13)*养成规划和标准成长!$B340+养成规划和标准成长!N$14*养成规划和标准成长!$C340*养成规划和标准成长!$E340+养成规划和标准成长!N$17*10*养成规划和标准成长!$G340+养成规划和标准成长!N$18*10*养成规划和标准成长!$H340+养成规划和标准成长!N$19*养成规划和标准成长!$I340,0)</f>
        <v>960</v>
      </c>
      <c r="AE94" s="9">
        <f>VLOOKUP(养成规划和标准成长!$L340,阵法、技能和修炼!$C$20:$N$40,COLUMNS(阵法、技能和修炼!$C$20:G$40),0)</f>
        <v>373</v>
      </c>
      <c r="AF94" s="9">
        <f>VLOOKUP(养成规划和标准成长!$L340,阵法、技能和修炼!$C$20:$N$40,COLUMNS(阵法、技能和修炼!$C$20:H$40),0)</f>
        <v>276</v>
      </c>
      <c r="AG94" s="9">
        <f>VLOOKUP(养成规划和标准成长!$L340,阵法、技能和修炼!$C$20:$N$40,COLUMNS(阵法、技能和修炼!$C$20:I$40),0)</f>
        <v>373</v>
      </c>
      <c r="AH94" s="9">
        <f>VLOOKUP(养成规划和标准成长!$L340,阵法、技能和修炼!$C$20:$N$40,COLUMNS(阵法、技能和修炼!$C$20:J$40),0)</f>
        <v>276</v>
      </c>
      <c r="AI94" s="9">
        <f>VLOOKUP(养成规划和标准成长!$L340,阵法、技能和修炼!$C$20:$N$40,COLUMNS(阵法、技能和修炼!$C$20:K$40),0)</f>
        <v>80</v>
      </c>
      <c r="AJ94" s="9">
        <f>VLOOKUP(养成规划和标准成长!$L340,阵法、技能和修炼!$C$20:$N$40,COLUMNS(阵法、技能和修炼!$C$20:L$40),0)</f>
        <v>80</v>
      </c>
      <c r="AK94" s="9">
        <f>VLOOKUP(养成规划和标准成长!$L340,阵法、技能和修炼!$C$20:$N$40,COLUMNS(阵法、技能和修炼!$C$20:M$40),0)</f>
        <v>96.000000000000085</v>
      </c>
      <c r="AL94" s="9">
        <f>VLOOKUP(养成规划和标准成长!$L340,阵法、技能和修炼!$C$20:$N$40,COLUMNS(阵法、技能和修炼!$C$20:N$40),0)</f>
        <v>96.000000000000085</v>
      </c>
      <c r="AN94" s="1">
        <v>91</v>
      </c>
      <c r="AO94" s="9">
        <f>ROUND(属性投放!D$4+养成规划和标准成长!E$3*养成规划和标准成长!$O340*养成规划和标准成长!$P340+养成规划和标准成长!E$4*养成规划和标准成长!$V340+养成规划和标准成长!E$5*养成规划和标准成长!$R340+(养成规划和标准成长!E$12+养成规划和标准成长!E$13)*养成规划和标准成长!$N340+养成规划和标准成长!E$14*养成规划和标准成长!$O340*养成规划和标准成长!$Q340+养成规划和标准成长!E$17*10*养成规划和标准成长!$S340+养成规划和标准成长!E$18*10*养成规划和标准成长!$T340+养成规划和标准成长!E$19*养成规划和标准成长!$U340,0)</f>
        <v>4795</v>
      </c>
      <c r="AP94" s="9">
        <f>ROUND(属性投放!E$4+养成规划和标准成长!F$3*养成规划和标准成长!$O340*养成规划和标准成长!$P340+养成规划和标准成长!F$4*养成规划和标准成长!$V340+养成规划和标准成长!F$5*养成规划和标准成长!$R340+(养成规划和标准成长!F$12+养成规划和标准成长!F$13)*养成规划和标准成长!$N340+养成规划和标准成长!F$14*养成规划和标准成长!$O340*养成规划和标准成长!$Q340+养成规划和标准成长!F$17*10*养成规划和标准成长!$S340+养成规划和标准成长!F$18*10*养成规划和标准成长!$T340+养成规划和标准成长!F$19*养成规划和标准成长!$U340,0)</f>
        <v>4363</v>
      </c>
      <c r="AQ94" s="9">
        <f>ROUND(属性投放!F$4+养成规划和标准成长!G$3*养成规划和标准成长!$O340*养成规划和标准成长!$P340+养成规划和标准成长!G$4*养成规划和标准成长!$V340+养成规划和标准成长!G$5*养成规划和标准成长!$R340+(养成规划和标准成长!G$12+养成规划和标准成长!G$13)*养成规划和标准成长!$N340+养成规划和标准成长!G$14*养成规划和标准成长!$O340*养成规划和标准成长!$Q340+养成规划和标准成长!G$17*10*养成规划和标准成长!$S340+养成规划和标准成长!G$18*10*养成规划和标准成长!$T340+养成规划和标准成长!G$19*养成规划和标准成长!$U340,0)</f>
        <v>1694</v>
      </c>
      <c r="AR94" s="9">
        <f>ROUND(属性投放!G$4+养成规划和标准成长!H$3*养成规划和标准成长!$O340*养成规划和标准成长!$P340+养成规划和标准成长!H$4*养成规划和标准成长!$V340+养成规划和标准成长!H$5*养成规划和标准成长!$R340+(养成规划和标准成长!H$12+养成规划和标准成长!H$13)*养成规划和标准成长!$N340+养成规划和标准成长!H$14*养成规划和标准成长!$O340*养成规划和标准成长!$Q340+养成规划和标准成长!H$17*10*养成规划和标准成长!$S340+养成规划和标准成长!H$18*10*养成规划和标准成长!$T340+养成规划和标准成长!H$19*养成规划和标准成长!$U340,0)</f>
        <v>813</v>
      </c>
      <c r="AS94" s="9">
        <f>ROUND(属性投放!H$4+养成规划和标准成长!I$3*养成规划和标准成长!$O340*养成规划和标准成长!$P340+养成规划和标准成长!I$4*养成规划和标准成长!$V340+养成规划和标准成长!I$5*养成规划和标准成长!$R340+(养成规划和标准成长!I$12+养成规划和标准成长!I$13)*养成规划和标准成长!$N340+养成规划和标准成长!I$14*养成规划和标准成长!$O340*养成规划和标准成长!$Q340+养成规划和标准成长!I$17*10*养成规划和标准成长!$S340+养成规划和标准成长!I$18*10*养成规划和标准成长!$T340+养成规划和标准成长!I$19*养成规划和标准成长!$U340,0)</f>
        <v>1264</v>
      </c>
      <c r="AT94" s="9">
        <f>ROUND(属性投放!I$4+养成规划和标准成长!J$3*养成规划和标准成长!$O340*养成规划和标准成长!$P340+养成规划和标准成长!J$4*养成规划和标准成长!$V340+养成规划和标准成长!J$5*养成规划和标准成长!$R340+(养成规划和标准成长!J$12+养成规划和标准成长!J$13)*养成规划和标准成长!$N340+养成规划和标准成长!J$14*养成规划和标准成长!$O340*养成规划和标准成长!$Q340+养成规划和标准成长!J$17*10*养成规划和标准成长!$S340+养成规划和标准成长!J$18*10*养成规划和标准成长!$T340+养成规划和标准成长!J$19*养成规划和标准成长!$U340,0)</f>
        <v>930</v>
      </c>
      <c r="AU94" s="9">
        <f>ROUND(属性投放!J$4+养成规划和标准成长!K$3*养成规划和标准成长!$O340*养成规划和标准成长!$P340+养成规划和标准成长!K$4*养成规划和标准成长!$V340+养成规划和标准成长!K$5*养成规划和标准成长!$R340+(养成规划和标准成长!K$12+养成规划和标准成长!K$13)*养成规划和标准成长!$N340+养成规划和标准成长!K$14*养成规划和标准成长!$O340*养成规划和标准成长!$Q340+养成规划和标准成长!K$17*10*养成规划和标准成长!$S340+养成规划和标准成长!K$18*10*养成规划和标准成长!$T340+养成规划和标准成长!K$19*养成规划和标准成长!$U340,0)</f>
        <v>631</v>
      </c>
      <c r="AV94" s="9">
        <f>ROUND(属性投放!K$4+养成规划和标准成长!L$3*养成规划和标准成长!$O340*养成规划和标准成长!$P340+养成规划和标准成长!L$4*养成规划和标准成长!$V340+养成规划和标准成长!L$5*养成规划和标准成长!$R340+(养成规划和标准成长!L$12+养成规划和标准成长!L$13)*养成规划和标准成长!$N340+养成规划和标准成长!L$14*养成规划和标准成长!$O340*养成规划和标准成长!$Q340+养成规划和标准成长!L$17*10*养成规划和标准成长!$S340+养成规划和标准成长!L$18*10*养成规划和标准成长!$T340+养成规划和标准成长!L$19*养成规划和标准成长!$U340,0)</f>
        <v>411</v>
      </c>
      <c r="AW94" s="9">
        <f>ROUND(属性投放!L$4+养成规划和标准成长!M$3*养成规划和标准成长!$O340*养成规划和标准成长!$P340+养成规划和标准成长!M$4*养成规划和标准成长!$V340+养成规划和标准成长!M$5*养成规划和标准成长!$R340+(养成规划和标准成长!M$12+养成规划和标准成长!M$13)*养成规划和标准成长!$N340+养成规划和标准成长!M$14*养成规划和标准成长!$O340*养成规划和标准成长!$Q340+养成规划和标准成长!M$17*10*养成规划和标准成长!$S340+养成规划和标准成长!M$18*10*养成规划和标准成长!$T340+养成规划和标准成长!M$19*养成规划和标准成长!$U340,0)</f>
        <v>970</v>
      </c>
      <c r="AX94" s="9">
        <f>ROUND(属性投放!M$4+养成规划和标准成长!N$3*养成规划和标准成长!$O340*养成规划和标准成长!$P340+养成规划和标准成长!N$4*养成规划和标准成长!$V340+养成规划和标准成长!N$5*养成规划和标准成长!$R340+(养成规划和标准成长!N$12+养成规划和标准成长!N$13)*养成规划和标准成长!$N340+养成规划和标准成长!N$14*养成规划和标准成长!$O340*养成规划和标准成长!$Q340+养成规划和标准成长!N$17*10*养成规划和标准成长!$S340+养成规划和标准成长!N$18*10*养成规划和标准成长!$T340+养成规划和标准成长!N$19*养成规划和标准成长!$U340,0)</f>
        <v>986</v>
      </c>
      <c r="AY94" s="9">
        <f>VLOOKUP(养成规划和标准成长!$X340,阵法、技能和修炼!$C$20:$N$40,COLUMNS(阵法、技能和修炼!$C$20:G$40),0)</f>
        <v>428</v>
      </c>
      <c r="AZ94" s="9">
        <f>VLOOKUP(养成规划和标准成长!$X340,阵法、技能和修炼!$C$20:$N$40,COLUMNS(阵法、技能和修炼!$C$20:H$40),0)</f>
        <v>305</v>
      </c>
      <c r="BA94" s="9">
        <f>VLOOKUP(养成规划和标准成长!$X340,阵法、技能和修炼!$C$20:$N$40,COLUMNS(阵法、技能和修炼!$C$20:I$40),0)</f>
        <v>428</v>
      </c>
      <c r="BB94" s="9">
        <f>VLOOKUP(养成规划和标准成长!$X340,阵法、技能和修炼!$C$20:$N$40,COLUMNS(阵法、技能和修炼!$C$20:J$40),0)</f>
        <v>305</v>
      </c>
      <c r="BC94" s="9">
        <f>VLOOKUP(养成规划和标准成长!$X340,阵法、技能和修炼!$C$20:$N$40,COLUMNS(阵法、技能和修炼!$C$20:K$40),0)</f>
        <v>90</v>
      </c>
      <c r="BD94" s="9">
        <f>VLOOKUP(养成规划和标准成长!$X340,阵法、技能和修炼!$C$20:$N$40,COLUMNS(阵法、技能和修炼!$C$20:L$40),0)</f>
        <v>90</v>
      </c>
      <c r="BE94" s="9">
        <f>VLOOKUP(养成规划和标准成长!$X340,阵法、技能和修炼!$C$20:$N$40,COLUMNS(阵法、技能和修炼!$C$20:M$40),0)</f>
        <v>108.0000000000001</v>
      </c>
      <c r="BF94" s="9">
        <f>VLOOKUP(养成规划和标准成长!$X340,阵法、技能和修炼!$C$20:$N$40,COLUMNS(阵法、技能和修炼!$C$20:N$40),0)</f>
        <v>108.0000000000001</v>
      </c>
      <c r="BH94" s="1">
        <v>91</v>
      </c>
      <c r="BI94" s="9">
        <f>ROUND(属性投放!D$4+养成规划和标准成长!E$3*养成规划和标准成长!$AA340*养成规划和标准成长!$AB340+养成规划和标准成长!E$4*养成规划和标准成长!$AH340+养成规划和标准成长!E$5*养成规划和标准成长!$AD340+(养成规划和标准成长!E$12+养成规划和标准成长!E$13)*养成规划和标准成长!$Z340+养成规划和标准成长!E$14*养成规划和标准成长!$AA340*养成规划和标准成长!$AC340+养成规划和标准成长!E$17*10*养成规划和标准成长!$AE340+养成规划和标准成长!E$18*10*养成规划和标准成长!$AF340+养成规划和标准成长!E$19*养成规划和标准成长!$AG340,0)</f>
        <v>5306</v>
      </c>
      <c r="BJ94" s="9">
        <f>ROUND(属性投放!E$4+养成规划和标准成长!F$3*养成规划和标准成长!$AA340*养成规划和标准成长!$AB340+养成规划和标准成长!F$4*养成规划和标准成长!$AH340+养成规划和标准成长!F$5*养成规划和标准成长!$AD340+(养成规划和标准成长!F$12+养成规划和标准成长!F$13)*养成规划和标准成长!$Z340+养成规划和标准成长!F$14*养成规划和标准成长!$AA340*养成规划和标准成长!$AC340+养成规划和标准成长!F$17*10*养成规划和标准成长!$AE340+养成规划和标准成长!F$18*10*养成规划和标准成长!$AF340+养成规划和标准成长!F$19*养成规划和标准成长!$AG340,0)</f>
        <v>4573</v>
      </c>
      <c r="BK94" s="9">
        <f>ROUND(属性投放!F$4+养成规划和标准成长!G$3*养成规划和标准成长!$AA340*养成规划和标准成长!$AB340+养成规划和标准成长!G$4*养成规划和标准成长!$AH340+养成规划和标准成长!G$5*养成规划和标准成长!$AD340+(养成规划和标准成长!G$12+养成规划和标准成长!G$13)*养成规划和标准成长!$Z340+养成规划和标准成长!G$14*养成规划和标准成长!$AA340*养成规划和标准成长!$AC340+养成规划和标准成长!G$17*10*养成规划和标准成长!$AE340+养成规划和标准成长!G$18*10*养成规划和标准成长!$AF340+养成规划和标准成长!G$19*养成规划和标准成长!$AG340,0)</f>
        <v>1827</v>
      </c>
      <c r="BL94" s="9">
        <f>ROUND(属性投放!G$4+养成规划和标准成长!H$3*养成规划和标准成长!$AA340*养成规划和标准成长!$AB340+养成规划和标准成长!H$4*养成规划和标准成长!$AH340+养成规划和标准成长!H$5*养成规划和标准成长!$AD340+(养成规划和标准成长!H$12+养成规划和标准成长!H$13)*养成规划和标准成长!$Z340+养成规划和标准成长!H$14*养成规划和标准成长!$AA340*养成规划和标准成长!$AC340+养成规划和标准成长!H$17*10*养成规划和标准成长!$AE340+养成规划和标准成长!H$18*10*养成规划和标准成长!$AF340+养成规划和标准成长!H$19*养成规划和标准成长!$AG340,0)</f>
        <v>908</v>
      </c>
      <c r="BM94" s="9">
        <f>ROUND(属性投放!H$4+养成规划和标准成长!I$3*养成规划和标准成长!$AA340*养成规划和标准成长!$AB340+养成规划和标准成长!I$4*养成规划和标准成长!$AH340+养成规划和标准成长!I$5*养成规划和标准成长!$AD340+(养成规划和标准成长!I$12+养成规划和标准成长!I$13)*养成规划和标准成长!$Z340+养成规划和标准成长!I$14*养成规划和标准成长!$AA340*养成规划和标准成长!$AC340+养成规划和标准成长!I$17*10*养成规划和标准成长!$AE340+养成规划和标准成长!I$18*10*养成规划和标准成长!$AF340+养成规划和标准成长!I$19*养成规划和标准成长!$AG340,0)</f>
        <v>1357</v>
      </c>
      <c r="BN94" s="9">
        <f>ROUND(属性投放!I$4+养成规划和标准成长!J$3*养成规划和标准成长!$AA340*养成规划和标准成长!$AB340+养成规划和标准成长!J$4*养成规划和标准成长!$AH340+养成规划和标准成长!J$5*养成规划和标准成长!$AD340+(养成规划和标准成长!J$12+养成规划和标准成长!J$13)*养成规划和标准成长!$Z340+养成规划和标准成长!J$14*养成规划和标准成长!$AA340*养成规划和标准成长!$AC340+养成规划和标准成长!J$17*10*养成规划和标准成长!$AE340+养成规划和标准成长!J$18*10*养成规划和标准成长!$AF340+养成规划和标准成长!J$19*养成规划和标准成长!$AG340,0)</f>
        <v>1009</v>
      </c>
      <c r="BO94" s="9">
        <f>ROUND(属性投放!J$4+养成规划和标准成长!K$3*养成规划和标准成长!$AA340*养成规划和标准成长!$AB340+养成规划和标准成长!K$4*养成规划和标准成长!$AH340+养成规划和标准成长!K$5*养成规划和标准成长!$AD340+(养成规划和标准成长!K$12+养成规划和标准成长!K$13)*养成规划和标准成长!$Z340+养成规划和标准成长!K$14*养成规划和标准成长!$AA340*养成规划和标准成长!$AC340+养成规划和标准成长!K$17*10*养成规划和标准成长!$AE340+养成规划和标准成长!K$18*10*养成规划和标准成长!$AF340+养成规划和标准成长!K$19*养成规划和标准成长!$AG340,0)</f>
        <v>678</v>
      </c>
      <c r="BP94" s="9">
        <f>ROUND(属性投放!K$4+养成规划和标准成长!L$3*养成规划和标准成长!$AA340*养成规划和标准成长!$AB340+养成规划和标准成长!L$4*养成规划和标准成长!$AH340+养成规划和标准成长!L$5*养成规划和标准成长!$AD340+(养成规划和标准成长!L$12+养成规划和标准成长!L$13)*养成规划和标准成长!$Z340+养成规划和标准成长!L$14*养成规划和标准成长!$AA340*养成规划和标准成长!$AC340+养成规划和标准成长!L$17*10*养成规划和标准成长!$AE340+养成规划和标准成长!L$18*10*养成规划和标准成长!$AF340+养成规划和标准成长!L$19*养成规划和标准成长!$AG340,0)</f>
        <v>470</v>
      </c>
      <c r="BQ94" s="9">
        <f>ROUND(属性投放!L$4+养成规划和标准成长!M$3*养成规划和标准成长!$AA340*养成规划和标准成长!$AB340+养成规划和标准成长!M$4*养成规划和标准成长!$AH340+养成规划和标准成长!M$5*养成规划和标准成长!$AD340+(养成规划和标准成长!M$12+养成规划和标准成长!M$13)*养成规划和标准成长!$Z340+养成规划和标准成长!M$14*养成规划和标准成长!$AA340*养成规划和标准成长!$AC340+养成规划和标准成长!M$17*10*养成规划和标准成长!$AE340+养成规划和标准成长!M$18*10*养成规划和标准成长!$AF340+养成规划和标准成长!M$19*养成规划和标准成长!$AG340,0)</f>
        <v>986</v>
      </c>
      <c r="BR94" s="9">
        <f>ROUND(属性投放!M$4+养成规划和标准成长!N$3*养成规划和标准成长!$AA340*养成规划和标准成长!$AB340+养成规划和标准成长!N$4*养成规划和标准成长!$AH340+养成规划和标准成长!N$5*养成规划和标准成长!$AD340+(养成规划和标准成长!N$12+养成规划和标准成长!N$13)*养成规划和标准成长!$Z340+养成规划和标准成长!N$14*养成规划和标准成长!$AA340*养成规划和标准成长!$AC340+养成规划和标准成长!N$17*10*养成规划和标准成长!$AE340+养成规划和标准成长!N$18*10*养成规划和标准成长!$AF340+养成规划和标准成长!N$19*养成规划和标准成长!$AG340,0)</f>
        <v>1004</v>
      </c>
      <c r="BS94" s="9">
        <f>VLOOKUP(养成规划和标准成长!$AJ340,阵法、技能和修炼!$C$20:$N$40,COLUMNS(阵法、技能和修炼!$C$20:G$40),0)</f>
        <v>486</v>
      </c>
      <c r="BT94" s="9">
        <f>VLOOKUP(养成规划和标准成长!$AJ340,阵法、技能和修炼!$C$20:$N$40,COLUMNS(阵法、技能和修炼!$C$20:H$40),0)</f>
        <v>332</v>
      </c>
      <c r="BU94" s="9">
        <f>VLOOKUP(养成规划和标准成长!$AJ340,阵法、技能和修炼!$C$20:$N$40,COLUMNS(阵法、技能和修炼!$C$20:I$40),0)</f>
        <v>486</v>
      </c>
      <c r="BV94" s="9">
        <f>VLOOKUP(养成规划和标准成长!$AJ340,阵法、技能和修炼!$C$20:$N$40,COLUMNS(阵法、技能和修炼!$C$20:J$40),0)</f>
        <v>332</v>
      </c>
      <c r="BW94" s="9">
        <f>VLOOKUP(养成规划和标准成长!$AJ340,阵法、技能和修炼!$C$20:$N$40,COLUMNS(阵法、技能和修炼!$C$20:K$40),0)</f>
        <v>100</v>
      </c>
      <c r="BX94" s="9">
        <f>VLOOKUP(养成规划和标准成长!$AJ340,阵法、技能和修炼!$C$20:$N$40,COLUMNS(阵法、技能和修炼!$C$20:L$40),0)</f>
        <v>100</v>
      </c>
      <c r="BY94" s="9">
        <f>VLOOKUP(养成规划和标准成长!$AJ340,阵法、技能和修炼!$C$20:$N$40,COLUMNS(阵法、技能和修炼!$C$20:M$40),0)</f>
        <v>120.00000000000011</v>
      </c>
      <c r="BZ94" s="9">
        <f>VLOOKUP(养成规划和标准成长!$AJ340,阵法、技能和修炼!$C$20:$N$40,COLUMNS(阵法、技能和修炼!$C$20:N$40),0)</f>
        <v>120.00000000000011</v>
      </c>
    </row>
    <row r="95" spans="1:78">
      <c r="A95" s="1">
        <v>92</v>
      </c>
      <c r="B95" s="9">
        <f>ROUND(属性投放!D$4+养成规划和标准成长!E$3*养成规划和标准成长!$O188*养成规划和标准成长!$P188+养成规划和标准成长!E$4*养成规划和标准成长!$V188+养成规划和标准成长!E$5*养成规划和标准成长!$R188+(养成规划和标准成长!E$12+养成规划和标准成长!E$13)*养成规划和标准成长!$N188+养成规划和标准成长!E$14*养成规划和标准成长!$O188*养成规划和标准成长!$Q188+养成规划和标准成长!E$17*10*养成规划和标准成长!$S188+养成规划和标准成长!E$18*10*养成规划和标准成长!$T188+养成规划和标准成长!E$19*养成规划和标准成长!$U188,0)</f>
        <v>3799</v>
      </c>
      <c r="C95" s="9">
        <f>ROUND(属性投放!E$4+养成规划和标准成长!F$3*养成规划和标准成长!$O188*养成规划和标准成长!$P188+养成规划和标准成长!F$4*养成规划和标准成长!$V188+养成规划和标准成长!F$5*养成规划和标准成长!$R188+(养成规划和标准成长!F$12+养成规划和标准成长!F$13)*养成规划和标准成长!$N188+养成规划和标准成长!F$14*养成规划和标准成长!$O188*养成规划和标准成长!$Q188+养成规划和标准成长!F$17*10*养成规划和标准成长!$S188+养成规划和标准成长!F$18*10*养成规划和标准成长!$T188+养成规划和标准成长!F$19*养成规划和标准成长!$U188,0)</f>
        <v>3886</v>
      </c>
      <c r="D95" s="9">
        <f>ROUND(属性投放!F$4+养成规划和标准成长!G$3*养成规划和标准成长!$O188*养成规划和标准成长!$P188+养成规划和标准成长!G$4*养成规划和标准成长!$V188+养成规划和标准成长!G$5*养成规划和标准成长!$R188+(养成规划和标准成长!G$12+养成规划和标准成长!G$13)*养成规划和标准成长!$N188+养成规划和标准成长!G$14*养成规划和标准成长!$O188*养成规划和标准成长!$Q188+养成规划和标准成长!G$17*10*养成规划和标准成长!$S188+养成规划和标准成长!G$18*10*养成规划和标准成长!$T188+养成规划和标准成长!G$19*养成规划和标准成长!$U188,0)</f>
        <v>1424</v>
      </c>
      <c r="E95" s="9">
        <f>ROUND(属性投放!G$4+养成规划和标准成长!H$3*养成规划和标准成长!$O188*养成规划和标准成长!$P188+养成规划和标准成长!H$4*养成规划和标准成长!$V188+养成规划和标准成长!H$5*养成规划和标准成长!$R188+(养成规划和标准成长!H$12+养成规划和标准成长!H$13)*养成规划和标准成长!$N188+养成规划和标准成长!H$14*养成规划和标准成长!$O188*养成规划和标准成长!$Q188+养成规划和标准成长!H$17*10*养成规划和标准成长!$S188+养成规划和标准成长!H$18*10*养成规划和标准成长!$T188+养成规划和标准成长!H$19*养成规划和标准成长!$U188,0)</f>
        <v>619</v>
      </c>
      <c r="F95" s="9">
        <f>ROUND(属性投放!H$4+养成规划和标准成长!I$3*养成规划和标准成长!$O188*养成规划和标准成长!$P188+养成规划和标准成长!I$4*养成规划和标准成长!$V188+养成规划和标准成长!I$5*养成规划和标准成长!$R188+(养成规划和标准成长!I$12+养成规划和标准成长!I$13)*养成规划和标准成长!$N188+养成规划和标准成长!I$14*养成规划和标准成长!$O188*养成规划和标准成长!$Q188+养成规划和标准成长!I$17*10*养成规划和标准成长!$S188+养成规划和标准成长!I$18*10*养成规划和标准成长!$T188+养成规划和标准成长!I$19*养成规划和标准成长!$U188,0)</f>
        <v>1081</v>
      </c>
      <c r="G95" s="9">
        <f>ROUND(属性投放!I$4+养成规划和标准成长!J$3*养成规划和标准成长!$O188*养成规划和标准成长!$P188+养成规划和标准成长!J$4*养成规划和标准成长!$V188+养成规划和标准成长!J$5*养成规划和标准成长!$R188+(养成规划和标准成长!J$12+养成规划和标准成长!J$13)*养成规划和标准成长!$N188+养成规划和标准成长!J$14*养成规划和标准成长!$O188*养成规划和标准成长!$Q188+养成规划和标准成长!J$17*10*养成规划和标准成长!$S188+养成规划和标准成长!J$18*10*养成规划和标准成长!$T188+养成规划和标准成长!J$19*养成规划和标准成长!$U188,0)</f>
        <v>773</v>
      </c>
      <c r="H95" s="9">
        <f>ROUND(属性投放!J$4+养成规划和标准成长!K$3*养成规划和标准成长!$O188*养成规划和标准成长!$P188+养成规划和标准成长!K$4*养成规划和标准成长!$V188+养成规划和标准成长!K$5*养成规划和标准成长!$R188+(养成规划和标准成长!K$12+养成规划和标准成长!K$13)*养成规划和标准成长!$N188+养成规划和标准成长!K$14*养成规划和标准成长!$O188*养成规划和标准成长!$Q188+养成规划和标准成长!K$17*10*养成规划和标准成长!$S188+养成规划和标准成长!K$18*10*养成规划和标准成长!$T188+养成规划和标准成长!K$19*养成规划和标准成长!$U188,0)</f>
        <v>526</v>
      </c>
      <c r="I95" s="9">
        <f>ROUND(属性投放!K$4+养成规划和标准成长!L$3*养成规划和标准成长!$O188*养成规划和标准成长!$P188+养成规划和标准成长!L$4*养成规划和标准成长!$V188+养成规划和标准成长!L$5*养成规划和标准成长!$R188+(养成规划和标准成长!L$12+养成规划和标准成长!L$13)*养成规划和标准成长!$N188+养成规划和标准成长!L$14*养成规划和标准成长!$O188*养成规划和标准成长!$Q188+养成规划和标准成长!L$17*10*养成规划和标准成长!$S188+养成规划和标准成长!L$18*10*养成规划和标准成长!$T188+养成规划和标准成长!L$19*养成规划和标准成长!$U188,0)</f>
        <v>281</v>
      </c>
      <c r="J95" s="9">
        <f>ROUND(属性投放!L$4+养成规划和标准成长!M$3*养成规划和标准成长!$O188*养成规划和标准成长!$P188+养成规划和标准成长!M$4*养成规划和标准成长!$V188+养成规划和标准成长!M$5*养成规划和标准成长!$R188+(养成规划和标准成长!M$12+养成规划和标准成长!M$13)*养成规划和标准成长!$N188+养成规划和标准成长!M$14*养成规划和标准成长!$O188*养成规划和标准成长!$Q188+养成规划和标准成长!M$17*10*养成规划和标准成长!$S188+养成规划和标准成长!M$18*10*养成规划和标准成长!$T188+养成规划和标准成长!M$19*养成规划和标准成长!$U188,0)</f>
        <v>947</v>
      </c>
      <c r="K95" s="9">
        <f>ROUND(属性投放!M$4+养成规划和标准成长!N$3*养成规划和标准成长!$O188*养成规划和标准成长!$P188+养成规划和标准成长!N$4*养成规划和标准成长!$V188+养成规划和标准成长!N$5*养成规划和标准成长!$R188+(养成规划和标准成长!N$12+养成规划和标准成长!N$13)*养成规划和标准成长!$N188+养成规划和标准成长!N$14*养成规划和标准成长!$O188*养成规划和标准成长!$Q188+养成规划和标准成长!N$17*10*养成规划和标准成长!$S188+养成规划和标准成长!N$18*10*养成规划和标准成长!$T188+养成规划和标准成长!N$19*养成规划和标准成长!$U188,0)</f>
        <v>956</v>
      </c>
      <c r="L95" s="9">
        <f>VLOOKUP(养成规划和标准成长!$X188,阵法、技能和修炼!$C$20:$N$40,COLUMNS(阵法、技能和修炼!$C$20:G$40),0)</f>
        <v>319</v>
      </c>
      <c r="M95" s="9">
        <f>VLOOKUP(养成规划和标准成长!$X188,阵法、技能和修炼!$C$20:$N$40,COLUMNS(阵法、技能和修炼!$C$20:H$40),0)</f>
        <v>246</v>
      </c>
      <c r="N95" s="9">
        <f>VLOOKUP(养成规划和标准成长!$X188,阵法、技能和修炼!$C$20:$N$40,COLUMNS(阵法、技能和修炼!$C$20:I$40),0)</f>
        <v>319</v>
      </c>
      <c r="O95" s="9">
        <f>VLOOKUP(养成规划和标准成长!$X188,阵法、技能和修炼!$C$20:$N$40,COLUMNS(阵法、技能和修炼!$C$20:J$40),0)</f>
        <v>246</v>
      </c>
      <c r="P95" s="9">
        <f>VLOOKUP(养成规划和标准成长!$X188,阵法、技能和修炼!$C$20:$N$40,COLUMNS(阵法、技能和修炼!$C$20:K$40),0)</f>
        <v>70</v>
      </c>
      <c r="Q95" s="9">
        <f>VLOOKUP(养成规划和标准成长!$X188,阵法、技能和修炼!$C$20:$N$40,COLUMNS(阵法、技能和修炼!$C$20:L$40),0)</f>
        <v>70</v>
      </c>
      <c r="R95" s="9">
        <f>VLOOKUP(养成规划和标准成长!$X188,阵法、技能和修炼!$C$20:$N$40,COLUMNS(阵法、技能和修炼!$C$20:M$40),0)</f>
        <v>84.000000000000071</v>
      </c>
      <c r="S95" s="9">
        <f>VLOOKUP(养成规划和标准成长!$X188,阵法、技能和修炼!$C$20:$N$40,COLUMNS(阵法、技能和修炼!$C$20:N$40),0)</f>
        <v>84.000000000000071</v>
      </c>
      <c r="T95" s="1">
        <v>92</v>
      </c>
      <c r="U95" s="9">
        <f>ROUND(属性投放!D$4+养成规划和标准成长!E$3*养成规划和标准成长!$C341*养成规划和标准成长!$D341+养成规划和标准成长!E$4*养成规划和标准成长!$J341+养成规划和标准成长!E$5*养成规划和标准成长!$F341+(养成规划和标准成长!E$12+养成规划和标准成长!E$13)*养成规划和标准成长!$B341+养成规划和标准成长!E$14*养成规划和标准成长!$C341*养成规划和标准成长!$E341+养成规划和标准成长!E$17*10*养成规划和标准成长!$G341+养成规划和标准成长!E$18*10*养成规划和标准成长!$H341+养成规划和标准成长!E$19*养成规划和标准成长!$I341,0)</f>
        <v>4219</v>
      </c>
      <c r="V95" s="9">
        <f>ROUND(属性投放!E$4+养成规划和标准成长!F$3*养成规划和标准成长!$C341*养成规划和标准成长!$D341+养成规划和标准成长!F$4*养成规划和标准成长!$J341+养成规划和标准成长!F$5*养成规划和标准成长!$F341+(养成规划和标准成长!F$12+养成规划和标准成长!F$13)*养成规划和标准成长!$B341+养成规划和标准成长!F$14*养成规划和标准成长!$C341*养成规划和标准成长!$E341+养成规划和标准成长!F$17*10*养成规划和标准成长!$G341+养成规划和标准成长!F$18*10*养成规划和标准成长!$H341+养成规划和标准成长!F$19*养成规划和标准成长!$I341,0)</f>
        <v>4141</v>
      </c>
      <c r="W95" s="9">
        <f>ROUND(属性投放!F$4+养成规划和标准成长!G$3*养成规划和标准成长!$C341*养成规划和标准成长!$D341+养成规划和标准成长!G$4*养成规划和标准成长!$J341+养成规划和标准成长!G$5*养成规划和标准成长!$F341+(养成规划和标准成长!G$12+养成规划和标准成长!G$13)*养成规划和标准成长!$B341+养成规划和标准成长!G$14*养成规划和标准成长!$C341*养成规划和标准成长!$E341+养成规划和标准成长!G$17*10*养成规划和标准成长!$G341+养成规划和标准成长!G$18*10*养成规划和标准成长!$H341+养成规划和标准成长!G$19*养成规划和标准成长!$I341,0)</f>
        <v>1544</v>
      </c>
      <c r="X95" s="9">
        <f>ROUND(属性投放!G$4+养成规划和标准成长!H$3*养成规划和标准成长!$C341*养成规划和标准成长!$D341+养成规划和标准成长!H$4*养成规划和标准成长!$J341+养成规划和标准成长!H$5*养成规划和标准成长!$F341+(养成规划和标准成长!H$12+养成规划和标准成长!H$13)*养成规划和标准成长!$B341+养成规划和标准成长!H$14*养成规划和标准成长!$C341*养成规划和标准成长!$E341+养成规划和标准成长!H$17*10*养成规划和标准成长!$G341+养成规划和标准成长!H$18*10*养成规划和标准成长!$H341+养成规划和标准成长!H$19*养成规划和标准成长!$I341,0)</f>
        <v>699</v>
      </c>
      <c r="Y95" s="9">
        <f>ROUND(属性投放!H$4+养成规划和标准成长!I$3*养成规划和标准成长!$C341*养成规划和标准成长!$D341+养成规划和标准成长!I$4*养成规划和标准成长!$J341+养成规划和标准成长!I$5*养成规划和标准成长!$F341+(养成规划和标准成长!I$12+养成规划和标准成长!I$13)*养成规划和标准成长!$B341+养成规划和标准成长!I$14*养成规划和标准成长!$C341*养成规划和标准成长!$E341+养成规划和标准成长!I$17*10*养成规划和标准成长!$G341+养成规划和标准成长!I$18*10*养成规划和标准成长!$H341+养成规划和标准成长!I$19*养成规划和标准成长!$I341,0)</f>
        <v>1158</v>
      </c>
      <c r="Z95" s="9">
        <f>ROUND(属性投放!I$4+养成规划和标准成长!J$3*养成规划和标准成长!$C341*养成规划和标准成长!$D341+养成规划和标准成长!J$4*养成规划和标准成长!$J341+养成规划和标准成长!J$5*养成规划和标准成长!$F341+(养成规划和标准成长!J$12+养成规划和标准成长!J$13)*养成规划和标准成长!$B341+养成规划和标准成长!J$14*养成规划和标准成长!$C341*养成规划和标准成长!$E341+养成规划和标准成长!J$17*10*养成规划和标准成长!$G341+养成规划和标准成长!J$18*10*养成规划和标准成长!$H341+养成规划和标准成长!J$19*养成规划和标准成长!$I341,0)</f>
        <v>836</v>
      </c>
      <c r="AA95" s="9">
        <f>ROUND(属性投放!J$4+养成规划和标准成长!K$3*养成规划和标准成长!$C341*养成规划和标准成长!$D341+养成规划和标准成长!K$4*养成规划和标准成长!$J341+养成规划和标准成长!K$5*养成规划和标准成长!$F341+(养成规划和标准成长!K$12+养成规划和标准成长!K$13)*养成规划和标准成长!$B341+养成规划和标准成长!K$14*养成规划和标准成长!$C341*养成规划和标准成长!$E341+养成规划和标准成长!K$17*10*养成规划和标准成长!$G341+养成规划和标准成长!K$18*10*养成规划和标准成长!$H341+养成规划和标准成长!K$19*养成规划和标准成长!$I341,0)</f>
        <v>571</v>
      </c>
      <c r="AB95" s="9">
        <f>ROUND(属性投放!K$4+养成规划和标准成长!L$3*养成规划和标准成长!$C341*养成规划和标准成长!$D341+养成规划和标准成长!L$4*养成规划和标准成长!$J341+养成规划和标准成长!L$5*养成规划和标准成长!$F341+(养成规划和标准成长!L$12+养成规划和标准成长!L$13)*养成规划和标准成长!$B341+养成规划和标准成长!L$14*养成规划和标准成长!$C341*养成规划和标准成长!$E341+养成规划和标准成长!L$17*10*养成规划和标准成长!$G341+养成规划和标准成长!L$18*10*养成规划和标准成长!$H341+养成规划和标准成长!L$19*养成规划和标准成长!$I341,0)</f>
        <v>337</v>
      </c>
      <c r="AC95" s="9">
        <f>ROUND(属性投放!L$4+养成规划和标准成长!M$3*养成规划和标准成长!$C341*养成规划和标准成长!$D341+养成规划和标准成长!M$4*养成规划和标准成长!$J341+养成规划和标准成长!M$5*养成规划和标准成长!$F341+(养成规划和标准成长!M$12+养成规划和标准成长!M$13)*养成规划和标准成长!$B341+养成规划和标准成长!M$14*养成规划和标准成长!$C341*养成规划和标准成长!$E341+养成规划和标准成长!M$17*10*养成规划和标准成长!$G341+养成规划和标准成长!M$18*10*养成规划和标准成长!$H341+养成规划和标准成长!M$19*养成规划和标准成长!$I341,0)</f>
        <v>958</v>
      </c>
      <c r="AD95" s="9">
        <f>ROUND(属性投放!M$4+养成规划和标准成长!N$3*养成规划和标准成长!$C341*养成规划和标准成长!$D341+养成规划和标准成长!N$4*养成规划和标准成长!$J341+养成规划和标准成长!N$5*养成规划和标准成长!$F341+(养成规划和标准成长!N$12+养成规划和标准成长!N$13)*养成规划和标准成长!$B341+养成规划和标准成长!N$14*养成规划和标准成长!$C341*养成规划和标准成长!$E341+养成规划和标准成长!N$17*10*养成规划和标准成长!$G341+养成规划和标准成长!N$18*10*养成规划和标准成长!$H341+养成规划和标准成长!N$19*养成规划和标准成长!$I341,0)</f>
        <v>970</v>
      </c>
      <c r="AE95" s="9">
        <f>VLOOKUP(养成规划和标准成长!$L341,阵法、技能和修炼!$C$20:$N$40,COLUMNS(阵法、技能和修炼!$C$20:G$40),0)</f>
        <v>373</v>
      </c>
      <c r="AF95" s="9">
        <f>VLOOKUP(养成规划和标准成长!$L341,阵法、技能和修炼!$C$20:$N$40,COLUMNS(阵法、技能和修炼!$C$20:H$40),0)</f>
        <v>276</v>
      </c>
      <c r="AG95" s="9">
        <f>VLOOKUP(养成规划和标准成长!$L341,阵法、技能和修炼!$C$20:$N$40,COLUMNS(阵法、技能和修炼!$C$20:I$40),0)</f>
        <v>373</v>
      </c>
      <c r="AH95" s="9">
        <f>VLOOKUP(养成规划和标准成长!$L341,阵法、技能和修炼!$C$20:$N$40,COLUMNS(阵法、技能和修炼!$C$20:J$40),0)</f>
        <v>276</v>
      </c>
      <c r="AI95" s="9">
        <f>VLOOKUP(养成规划和标准成长!$L341,阵法、技能和修炼!$C$20:$N$40,COLUMNS(阵法、技能和修炼!$C$20:K$40),0)</f>
        <v>80</v>
      </c>
      <c r="AJ95" s="9">
        <f>VLOOKUP(养成规划和标准成长!$L341,阵法、技能和修炼!$C$20:$N$40,COLUMNS(阵法、技能和修炼!$C$20:L$40),0)</f>
        <v>80</v>
      </c>
      <c r="AK95" s="9">
        <f>VLOOKUP(养成规划和标准成长!$L341,阵法、技能和修炼!$C$20:$N$40,COLUMNS(阵法、技能和修炼!$C$20:M$40),0)</f>
        <v>96.000000000000085</v>
      </c>
      <c r="AL95" s="9">
        <f>VLOOKUP(养成规划和标准成长!$L341,阵法、技能和修炼!$C$20:$N$40,COLUMNS(阵法、技能和修炼!$C$20:N$40),0)</f>
        <v>96.000000000000085</v>
      </c>
      <c r="AN95" s="1">
        <v>92</v>
      </c>
      <c r="AO95" s="9">
        <f>ROUND(属性投放!D$4+养成规划和标准成长!E$3*养成规划和标准成长!$O341*养成规划和标准成长!$P341+养成规划和标准成长!E$4*养成规划和标准成长!$V341+养成规划和标准成长!E$5*养成规划和标准成长!$R341+(养成规划和标准成长!E$12+养成规划和标准成长!E$13)*养成规划和标准成长!$N341+养成规划和标准成长!E$14*养成规划和标准成长!$O341*养成规划和标准成长!$Q341+养成规划和标准成长!E$17*10*养成规划和标准成长!$S341+养成规划和标准成长!E$18*10*养成规划和标准成长!$T341+养成规划和标准成长!E$19*养成规划和标准成长!$U341,0)</f>
        <v>4822</v>
      </c>
      <c r="AP95" s="9">
        <f>ROUND(属性投放!E$4+养成规划和标准成长!F$3*养成规划和标准成长!$O341*养成规划和标准成长!$P341+养成规划和标准成长!F$4*养成规划和标准成长!$V341+养成规划和标准成长!F$5*养成规划和标准成长!$R341+(养成规划和标准成长!F$12+养成规划和标准成长!F$13)*养成规划和标准成长!$N341+养成规划和标准成长!F$14*养成规划和标准成长!$O341*养成规划和标准成长!$Q341+养成规划和标准成长!F$17*10*养成规划和标准成长!$S341+养成规划和标准成长!F$18*10*养成规划和标准成长!$T341+养成规划和标准成长!F$19*养成规划和标准成长!$U341,0)</f>
        <v>4397</v>
      </c>
      <c r="AQ95" s="9">
        <f>ROUND(属性投放!F$4+养成规划和标准成长!G$3*养成规划和标准成长!$O341*养成规划和标准成长!$P341+养成规划和标准成长!G$4*养成规划和标准成长!$V341+养成规划和标准成长!G$5*养成规划和标准成长!$R341+(养成规划和标准成长!G$12+养成规划和标准成长!G$13)*养成规划和标准成长!$N341+养成规划和标准成长!G$14*养成规划和标准成长!$O341*养成规划和标准成长!$Q341+养成规划和标准成长!G$17*10*养成规划和标准成长!$S341+养成规划和标准成长!G$18*10*养成规划和标准成长!$T341+养成规划和标准成长!G$19*养成规划和标准成长!$U341,0)</f>
        <v>1702</v>
      </c>
      <c r="AR95" s="9">
        <f>ROUND(属性投放!G$4+养成规划和标准成长!H$3*养成规划和标准成长!$O341*养成规划和标准成长!$P341+养成规划和标准成长!H$4*养成规划和标准成长!$V341+养成规划和标准成长!H$5*养成规划和标准成长!$R341+(养成规划和标准成长!H$12+养成规划和标准成长!H$13)*养成规划和标准成长!$N341+养成规划和标准成长!H$14*养成规划和标准成长!$O341*养成规划和标准成长!$Q341+养成规划和标准成长!H$17*10*养成规划和标准成长!$S341+养成规划和标准成长!H$18*10*养成规划和标准成长!$T341+养成规划和标准成长!H$19*养成规划和标准成长!$U341,0)</f>
        <v>816</v>
      </c>
      <c r="AS95" s="9">
        <f>ROUND(属性投放!H$4+养成规划和标准成长!I$3*养成规划和标准成长!$O341*养成规划和标准成长!$P341+养成规划和标准成长!I$4*养成规划和标准成长!$V341+养成规划和标准成长!I$5*养成规划和标准成长!$R341+(养成规划和标准成长!I$12+养成规划和标准成长!I$13)*养成规划和标准成长!$N341+养成规划和标准成长!I$14*养成规划和标准成长!$O341*养成规划和标准成长!$Q341+养成规划和标准成长!I$17*10*养成规划和标准成长!$S341+养成规划和标准成长!I$18*10*养成规划和标准成长!$T341+养成规划和标准成长!I$19*养成规划和标准成长!$U341,0)</f>
        <v>1271</v>
      </c>
      <c r="AT95" s="9">
        <f>ROUND(属性投放!I$4+养成规划和标准成长!J$3*养成规划和标准成长!$O341*养成规划和标准成长!$P341+养成规划和标准成长!J$4*养成规划和标准成长!$V341+养成规划和标准成长!J$5*养成规划和标准成长!$R341+(养成规划和标准成长!J$12+养成规划和标准成长!J$13)*养成规划和标准成长!$N341+养成规划和标准成长!J$14*养成规划和标准成长!$O341*养成规划和标准成长!$Q341+养成规划和标准成长!J$17*10*养成规划和标准成长!$S341+养成规划和标准成长!J$18*10*养成规划和标准成长!$T341+养成规划和标准成长!J$19*养成规划和标准成长!$U341,0)</f>
        <v>936</v>
      </c>
      <c r="AU95" s="9">
        <f>ROUND(属性投放!J$4+养成规划和标准成长!K$3*养成规划和标准成长!$O341*养成规划和标准成长!$P341+养成规划和标准成长!K$4*养成规划和标准成长!$V341+养成规划和标准成长!K$5*养成规划和标准成长!$R341+(养成规划和标准成长!K$12+养成规划和标准成长!K$13)*养成规划和标准成长!$N341+养成规划和标准成长!K$14*养成规划和标准成长!$O341*养成规划和标准成长!$Q341+养成规划和标准成长!K$17*10*养成规划和标准成长!$S341+养成规划和标准成长!K$18*10*养成规划和标准成长!$T341+养成规划和标准成长!K$19*养成规划和标准成长!$U341,0)</f>
        <v>635</v>
      </c>
      <c r="AV95" s="9">
        <f>ROUND(属性投放!K$4+养成规划和标准成长!L$3*养成规划和标准成长!$O341*养成规划和标准成长!$P341+养成规划和标准成长!L$4*养成规划和标准成长!$V341+养成规划和标准成长!L$5*养成规划和标准成长!$R341+(养成规划和标准成长!L$12+养成规划和标准成长!L$13)*养成规划和标准成长!$N341+养成规划和标准成长!L$14*养成规划和标准成长!$O341*养成规划和标准成长!$Q341+养成规划和标准成长!L$17*10*养成规划和标准成长!$S341+养成规划和标准成长!L$18*10*养成规划和标准成长!$T341+养成规划和标准成长!L$19*养成规划和标准成长!$U341,0)</f>
        <v>411</v>
      </c>
      <c r="AW95" s="9">
        <f>ROUND(属性投放!L$4+养成规划和标准成长!M$3*养成规划和标准成长!$O341*养成规划和标准成长!$P341+养成规划和标准成长!M$4*养成规划和标准成长!$V341+养成规划和标准成长!M$5*养成规划和标准成长!$R341+(养成规划和标准成长!M$12+养成规划和标准成长!M$13)*养成规划和标准成长!$N341+养成规划和标准成长!M$14*养成规划和标准成长!$O341*养成规划和标准成长!$Q341+养成规划和标准成长!M$17*10*养成规划和标准成长!$S341+养成规划和标准成长!M$18*10*养成规划和标准成长!$T341+养成规划和标准成长!M$19*养成规划和标准成长!$U341,0)</f>
        <v>980</v>
      </c>
      <c r="AX95" s="9">
        <f>ROUND(属性投放!M$4+养成规划和标准成长!N$3*养成规划和标准成长!$O341*养成规划和标准成长!$P341+养成规划和标准成长!N$4*养成规划和标准成长!$V341+养成规划和标准成长!N$5*养成规划和标准成长!$R341+(养成规划和标准成长!N$12+养成规划和标准成长!N$13)*养成规划和标准成长!$N341+养成规划和标准成长!N$14*养成规划和标准成长!$O341*养成规划和标准成长!$Q341+养成规划和标准成长!N$17*10*养成规划和标准成长!$S341+养成规划和标准成长!N$18*10*养成规划和标准成长!$T341+养成规划和标准成长!N$19*养成规划和标准成长!$U341,0)</f>
        <v>996</v>
      </c>
      <c r="AY95" s="9">
        <f>VLOOKUP(养成规划和标准成长!$X341,阵法、技能和修炼!$C$20:$N$40,COLUMNS(阵法、技能和修炼!$C$20:G$40),0)</f>
        <v>428</v>
      </c>
      <c r="AZ95" s="9">
        <f>VLOOKUP(养成规划和标准成长!$X341,阵法、技能和修炼!$C$20:$N$40,COLUMNS(阵法、技能和修炼!$C$20:H$40),0)</f>
        <v>305</v>
      </c>
      <c r="BA95" s="9">
        <f>VLOOKUP(养成规划和标准成长!$X341,阵法、技能和修炼!$C$20:$N$40,COLUMNS(阵法、技能和修炼!$C$20:I$40),0)</f>
        <v>428</v>
      </c>
      <c r="BB95" s="9">
        <f>VLOOKUP(养成规划和标准成长!$X341,阵法、技能和修炼!$C$20:$N$40,COLUMNS(阵法、技能和修炼!$C$20:J$40),0)</f>
        <v>305</v>
      </c>
      <c r="BC95" s="9">
        <f>VLOOKUP(养成规划和标准成长!$X341,阵法、技能和修炼!$C$20:$N$40,COLUMNS(阵法、技能和修炼!$C$20:K$40),0)</f>
        <v>90</v>
      </c>
      <c r="BD95" s="9">
        <f>VLOOKUP(养成规划和标准成长!$X341,阵法、技能和修炼!$C$20:$N$40,COLUMNS(阵法、技能和修炼!$C$20:L$40),0)</f>
        <v>90</v>
      </c>
      <c r="BE95" s="9">
        <f>VLOOKUP(养成规划和标准成长!$X341,阵法、技能和修炼!$C$20:$N$40,COLUMNS(阵法、技能和修炼!$C$20:M$40),0)</f>
        <v>108.0000000000001</v>
      </c>
      <c r="BF95" s="9">
        <f>VLOOKUP(养成规划和标准成长!$X341,阵法、技能和修炼!$C$20:$N$40,COLUMNS(阵法、技能和修炼!$C$20:N$40),0)</f>
        <v>108.0000000000001</v>
      </c>
      <c r="BH95" s="1">
        <v>92</v>
      </c>
      <c r="BI95" s="9">
        <f>ROUND(属性投放!D$4+养成规划和标准成长!E$3*养成规划和标准成长!$AA341*养成规划和标准成长!$AB341+养成规划和标准成长!E$4*养成规划和标准成长!$AH341+养成规划和标准成长!E$5*养成规划和标准成长!$AD341+(养成规划和标准成长!E$12+养成规划和标准成长!E$13)*养成规划和标准成长!$Z341+养成规划和标准成长!E$14*养成规划和标准成长!$AA341*养成规划和标准成长!$AC341+养成规划和标准成长!E$17*10*养成规划和标准成长!$AE341+养成规划和标准成长!E$18*10*养成规划和标准成长!$AF341+养成规划和标准成长!E$19*养成规划和标准成长!$AG341,0)</f>
        <v>5336</v>
      </c>
      <c r="BJ95" s="9">
        <f>ROUND(属性投放!E$4+养成规划和标准成长!F$3*养成规划和标准成长!$AA341*养成规划和标准成长!$AB341+养成规划和标准成长!F$4*养成规划和标准成长!$AH341+养成规划和标准成长!F$5*养成规划和标准成长!$AD341+(养成规划和标准成长!F$12+养成规划和标准成长!F$13)*养成规划和标准成长!$Z341+养成规划和标准成长!F$14*养成规划和标准成长!$AA341*养成规划和标准成长!$AC341+养成规划和标准成长!F$17*10*养成规划和标准成长!$AE341+养成规划和标准成长!F$18*10*养成规划和标准成长!$AF341+养成规划和标准成长!F$19*养成规划和标准成长!$AG341,0)</f>
        <v>4608</v>
      </c>
      <c r="BK95" s="9">
        <f>ROUND(属性投放!F$4+养成规划和标准成长!G$3*养成规划和标准成长!$AA341*养成规划和标准成长!$AB341+养成规划和标准成长!G$4*养成规划和标准成长!$AH341+养成规划和标准成长!G$5*养成规划和标准成长!$AD341+(养成规划和标准成长!G$12+养成规划和标准成长!G$13)*养成规划和标准成长!$Z341+养成规划和标准成长!G$14*养成规划和标准成长!$AA341*养成规划和标准成长!$AC341+养成规划和标准成长!G$17*10*养成规划和标准成长!$AE341+养成规划和标准成长!G$18*10*养成规划和标准成长!$AF341+养成规划和标准成长!G$19*养成规划和标准成长!$AG341,0)</f>
        <v>1836</v>
      </c>
      <c r="BL95" s="9">
        <f>ROUND(属性投放!G$4+养成规划和标准成长!H$3*养成规划和标准成长!$AA341*养成规划和标准成长!$AB341+养成规划和标准成长!H$4*养成规划和标准成长!$AH341+养成规划和标准成长!H$5*养成规划和标准成长!$AD341+(养成规划和标准成长!H$12+养成规划和标准成长!H$13)*养成规划和标准成长!$Z341+养成规划和标准成长!H$14*养成规划和标准成长!$AA341*养成规划和标准成长!$AC341+养成规划和标准成长!H$17*10*养成规划和标准成长!$AE341+养成规划和标准成长!H$18*10*养成规划和标准成长!$AF341+养成规划和标准成长!H$19*养成规划和标准成长!$AG341,0)</f>
        <v>911</v>
      </c>
      <c r="BM95" s="9">
        <f>ROUND(属性投放!H$4+养成规划和标准成长!I$3*养成规划和标准成长!$AA341*养成规划和标准成长!$AB341+养成规划和标准成长!I$4*养成规划和标准成长!$AH341+养成规划和标准成长!I$5*养成规划和标准成长!$AD341+(养成规划和标准成长!I$12+养成规划和标准成长!I$13)*养成规划和标准成长!$Z341+养成规划和标准成长!I$14*养成规划和标准成长!$AA341*养成规划和标准成长!$AC341+养成规划和标准成长!I$17*10*养成规划和标准成长!$AE341+养成规划和标准成长!I$18*10*养成规划和标准成长!$AF341+养成规划和标准成长!I$19*养成规划和标准成长!$AG341,0)</f>
        <v>1365</v>
      </c>
      <c r="BN95" s="9">
        <f>ROUND(属性投放!I$4+养成规划和标准成长!J$3*养成规划和标准成长!$AA341*养成规划和标准成长!$AB341+养成规划和标准成长!J$4*养成规划和标准成长!$AH341+养成规划和标准成长!J$5*养成规划和标准成长!$AD341+(养成规划和标准成长!J$12+养成规划和标准成长!J$13)*养成规划和标准成长!$Z341+养成规划和标准成长!J$14*养成规划和标准成长!$AA341*养成规划和标准成长!$AC341+养成规划和标准成长!J$17*10*养成规划和标准成长!$AE341+养成规划和标准成长!J$18*10*养成规划和标准成长!$AF341+养成规划和标准成长!J$19*养成规划和标准成长!$AG341,0)</f>
        <v>1015</v>
      </c>
      <c r="BO95" s="9">
        <f>ROUND(属性投放!J$4+养成规划和标准成长!K$3*养成规划和标准成长!$AA341*养成规划和标准成长!$AB341+养成规划和标准成长!K$4*养成规划和标准成长!$AH341+养成规划和标准成长!K$5*养成规划和标准成长!$AD341+(养成规划和标准成长!K$12+养成规划和标准成长!K$13)*养成规划和标准成长!$Z341+养成规划和标准成长!K$14*养成规划和标准成长!$AA341*养成规划和标准成长!$AC341+养成规划和标准成长!K$17*10*养成规划和标准成长!$AE341+养成规划和标准成长!K$18*10*养成规划和标准成长!$AF341+养成规划和标准成长!K$19*养成规划和标准成长!$AG341,0)</f>
        <v>682</v>
      </c>
      <c r="BP95" s="9">
        <f>ROUND(属性投放!K$4+养成规划和标准成长!L$3*养成规划和标准成长!$AA341*养成规划和标准成长!$AB341+养成规划和标准成长!L$4*养成规划和标准成长!$AH341+养成规划和标准成长!L$5*养成规划和标准成长!$AD341+(养成规划和标准成长!L$12+养成规划和标准成长!L$13)*养成规划和标准成长!$Z341+养成规划和标准成长!L$14*养成规划和标准成长!$AA341*养成规划和标准成长!$AC341+养成规划和标准成长!L$17*10*养成规划和标准成长!$AE341+养成规划和标准成长!L$18*10*养成规划和标准成长!$AF341+养成规划和标准成长!L$19*养成规划和标准成长!$AG341,0)</f>
        <v>471</v>
      </c>
      <c r="BQ95" s="9">
        <f>ROUND(属性投放!L$4+养成规划和标准成长!M$3*养成规划和标准成长!$AA341*养成规划和标准成长!$AB341+养成规划和标准成长!M$4*养成规划和标准成长!$AH341+养成规划和标准成长!M$5*养成规划和标准成长!$AD341+(养成规划和标准成长!M$12+养成规划和标准成长!M$13)*养成规划和标准成长!$Z341+养成规划和标准成长!M$14*养成规划和标准成长!$AA341*养成规划和标准成长!$AC341+养成规划和标准成长!M$17*10*养成规划和标准成长!$AE341+养成规划和标准成长!M$18*10*养成规划和标准成长!$AF341+养成规划和标准成长!M$19*养成规划和标准成长!$AG341,0)</f>
        <v>996</v>
      </c>
      <c r="BR95" s="9">
        <f>ROUND(属性投放!M$4+养成规划和标准成长!N$3*养成规划和标准成长!$AA341*养成规划和标准成长!$AB341+养成规划和标准成长!N$4*养成规划和标准成长!$AH341+养成规划和标准成长!N$5*养成规划和标准成长!$AD341+(养成规划和标准成长!N$12+养成规划和标准成长!N$13)*养成规划和标准成长!$Z341+养成规划和标准成长!N$14*养成规划和标准成长!$AA341*养成规划和标准成长!$AC341+养成规划和标准成长!N$17*10*养成规划和标准成长!$AE341+养成规划和标准成长!N$18*10*养成规划和标准成长!$AF341+养成规划和标准成长!N$19*养成规划和标准成长!$AG341,0)</f>
        <v>1014</v>
      </c>
      <c r="BS95" s="9">
        <f>VLOOKUP(养成规划和标准成长!$AJ341,阵法、技能和修炼!$C$20:$N$40,COLUMNS(阵法、技能和修炼!$C$20:G$40),0)</f>
        <v>486</v>
      </c>
      <c r="BT95" s="9">
        <f>VLOOKUP(养成规划和标准成长!$AJ341,阵法、技能和修炼!$C$20:$N$40,COLUMNS(阵法、技能和修炼!$C$20:H$40),0)</f>
        <v>332</v>
      </c>
      <c r="BU95" s="9">
        <f>VLOOKUP(养成规划和标准成长!$AJ341,阵法、技能和修炼!$C$20:$N$40,COLUMNS(阵法、技能和修炼!$C$20:I$40),0)</f>
        <v>486</v>
      </c>
      <c r="BV95" s="9">
        <f>VLOOKUP(养成规划和标准成长!$AJ341,阵法、技能和修炼!$C$20:$N$40,COLUMNS(阵法、技能和修炼!$C$20:J$40),0)</f>
        <v>332</v>
      </c>
      <c r="BW95" s="9">
        <f>VLOOKUP(养成规划和标准成长!$AJ341,阵法、技能和修炼!$C$20:$N$40,COLUMNS(阵法、技能和修炼!$C$20:K$40),0)</f>
        <v>100</v>
      </c>
      <c r="BX95" s="9">
        <f>VLOOKUP(养成规划和标准成长!$AJ341,阵法、技能和修炼!$C$20:$N$40,COLUMNS(阵法、技能和修炼!$C$20:L$40),0)</f>
        <v>100</v>
      </c>
      <c r="BY95" s="9">
        <f>VLOOKUP(养成规划和标准成长!$AJ341,阵法、技能和修炼!$C$20:$N$40,COLUMNS(阵法、技能和修炼!$C$20:M$40),0)</f>
        <v>120.00000000000011</v>
      </c>
      <c r="BZ95" s="9">
        <f>VLOOKUP(养成规划和标准成长!$AJ341,阵法、技能和修炼!$C$20:$N$40,COLUMNS(阵法、技能和修炼!$C$20:N$40),0)</f>
        <v>120.00000000000011</v>
      </c>
    </row>
    <row r="96" spans="1:78">
      <c r="A96" s="1">
        <v>93</v>
      </c>
      <c r="B96" s="9">
        <f>ROUND(属性投放!D$4+养成规划和标准成长!E$3*养成规划和标准成长!$O189*养成规划和标准成长!$P189+养成规划和标准成长!E$4*养成规划和标准成长!$V189+养成规划和标准成长!E$5*养成规划和标准成长!$R189+(养成规划和标准成长!E$12+养成规划和标准成长!E$13)*养成规划和标准成长!$N189+养成规划和标准成长!E$14*养成规划和标准成长!$O189*养成规划和标准成长!$Q189+养成规划和标准成长!E$17*10*养成规划和标准成长!$S189+养成规划和标准成长!E$18*10*养成规划和标准成长!$T189+养成规划和标准成长!E$19*养成规划和标准成长!$U189,0)</f>
        <v>3822</v>
      </c>
      <c r="C96" s="9">
        <f>ROUND(属性投放!E$4+养成规划和标准成长!F$3*养成规划和标准成长!$O189*养成规划和标准成长!$P189+养成规划和标准成长!F$4*养成规划和标准成长!$V189+养成规划和标准成长!F$5*养成规划和标准成长!$R189+(养成规划和标准成长!F$12+养成规划和标准成长!F$13)*养成规划和标准成长!$N189+养成规划和标准成长!F$14*养成规划和标准成长!$O189*养成规划和标准成长!$Q189+养成规划和标准成长!F$17*10*养成规划和标准成长!$S189+养成规划和标准成长!F$18*10*养成规划和标准成长!$T189+养成规划和标准成长!F$19*养成规划和标准成长!$U189,0)</f>
        <v>3918</v>
      </c>
      <c r="D96" s="9">
        <f>ROUND(属性投放!F$4+养成规划和标准成长!G$3*养成规划和标准成长!$O189*养成规划和标准成长!$P189+养成规划和标准成长!G$4*养成规划和标准成长!$V189+养成规划和标准成长!G$5*养成规划和标准成长!$R189+(养成规划和标准成长!G$12+养成规划和标准成长!G$13)*养成规划和标准成长!$N189+养成规划和标准成长!G$14*养成规划和标准成长!$O189*养成规划和标准成长!$Q189+养成规划和标准成长!G$17*10*养成规划和标准成长!$S189+养成规划和标准成长!G$18*10*养成规划和标准成长!$T189+养成规划和标准成长!G$19*养成规划和标准成长!$U189,0)</f>
        <v>1431</v>
      </c>
      <c r="E96" s="9">
        <f>ROUND(属性投放!G$4+养成规划和标准成长!H$3*养成规划和标准成长!$O189*养成规划和标准成长!$P189+养成规划和标准成长!H$4*养成规划和标准成长!$V189+养成规划和标准成长!H$5*养成规划和标准成长!$R189+(养成规划和标准成长!H$12+养成规划和标准成长!H$13)*养成规划和标准成长!$N189+养成规划和标准成长!H$14*养成规划和标准成长!$O189*养成规划和标准成长!$Q189+养成规划和标准成长!H$17*10*养成规划和标准成长!$S189+养成规划和标准成长!H$18*10*养成规划和标准成长!$T189+养成规划和标准成长!H$19*养成规划和标准成长!$U189,0)</f>
        <v>621</v>
      </c>
      <c r="F96" s="9">
        <f>ROUND(属性投放!H$4+养成规划和标准成长!I$3*养成规划和标准成长!$O189*养成规划和标准成长!$P189+养成规划和标准成长!I$4*养成规划和标准成长!$V189+养成规划和标准成长!I$5*养成规划和标准成长!$R189+(养成规划和标准成长!I$12+养成规划和标准成长!I$13)*养成规划和标准成长!$N189+养成规划和标准成长!I$14*养成规划和标准成长!$O189*养成规划和标准成长!$Q189+养成规划和标准成长!I$17*10*养成规划和标准成长!$S189+养成规划和标准成长!I$18*10*养成规划和标准成长!$T189+养成规划和标准成长!I$19*养成规划和标准成长!$U189,0)</f>
        <v>1088</v>
      </c>
      <c r="G96" s="9">
        <f>ROUND(属性投放!I$4+养成规划和标准成长!J$3*养成规划和标准成长!$O189*养成规划和标准成长!$P189+养成规划和标准成长!J$4*养成规划和标准成长!$V189+养成规划和标准成长!J$5*养成规划和标准成长!$R189+(养成规划和标准成长!J$12+养成规划和标准成长!J$13)*养成规划和标准成长!$N189+养成规划和标准成长!J$14*养成规划和标准成长!$O189*养成规划和标准成长!$Q189+养成规划和标准成长!J$17*10*养成规划和标准成长!$S189+养成规划和标准成长!J$18*10*养成规划和标准成长!$T189+养成规划和标准成长!J$19*养成规划和标准成长!$U189,0)</f>
        <v>778</v>
      </c>
      <c r="H96" s="9">
        <f>ROUND(属性投放!J$4+养成规划和标准成长!K$3*养成规划和标准成长!$O189*养成规划和标准成长!$P189+养成规划和标准成长!K$4*养成规划和标准成长!$V189+养成规划和标准成长!K$5*养成规划和标准成长!$R189+(养成规划和标准成长!K$12+养成规划和标准成长!K$13)*养成规划和标准成长!$N189+养成规划和标准成长!K$14*养成规划和标准成长!$O189*养成规划和标准成长!$Q189+养成规划和标准成长!K$17*10*养成规划和标准成长!$S189+养成规划和标准成长!K$18*10*养成规划和标准成长!$T189+养成规划和标准成长!K$19*养成规划和标准成长!$U189,0)</f>
        <v>530</v>
      </c>
      <c r="I96" s="9">
        <f>ROUND(属性投放!K$4+养成规划和标准成长!L$3*养成规划和标准成长!$O189*养成规划和标准成长!$P189+养成规划和标准成长!L$4*养成规划和标准成长!$V189+养成规划和标准成长!L$5*养成规划和标准成长!$R189+(养成规划和标准成长!L$12+养成规划和标准成长!L$13)*养成规划和标准成长!$N189+养成规划和标准成长!L$14*养成规划和标准成长!$O189*养成规划和标准成长!$Q189+养成规划和标准成长!L$17*10*养成规划和标准成长!$S189+养成规划和标准成长!L$18*10*养成规划和标准成长!$T189+养成规划和标准成长!L$19*养成规划和标准成长!$U189,0)</f>
        <v>281</v>
      </c>
      <c r="J96" s="9">
        <f>ROUND(属性投放!L$4+养成规划和标准成长!M$3*养成规划和标准成长!$O189*养成规划和标准成长!$P189+养成规划和标准成长!M$4*养成规划和标准成长!$V189+养成规划和标准成长!M$5*养成规划和标准成长!$R189+(养成规划和标准成长!M$12+养成规划和标准成长!M$13)*养成规划和标准成长!$N189+养成规划和标准成长!M$14*养成规划和标准成长!$O189*养成规划和标准成长!$Q189+养成规划和标准成长!M$17*10*养成规划和标准成长!$S189+养成规划和标准成长!M$18*10*养成规划和标准成长!$T189+养成规划和标准成长!M$19*养成规划和标准成长!$U189,0)</f>
        <v>957</v>
      </c>
      <c r="K96" s="9">
        <f>ROUND(属性投放!M$4+养成规划和标准成长!N$3*养成规划和标准成长!$O189*养成规划和标准成长!$P189+养成规划和标准成长!N$4*养成规划和标准成长!$V189+养成规划和标准成长!N$5*养成规划和标准成长!$R189+(养成规划和标准成长!N$12+养成规划和标准成长!N$13)*养成规划和标准成长!$N189+养成规划和标准成长!N$14*养成规划和标准成长!$O189*养成规划和标准成长!$Q189+养成规划和标准成长!N$17*10*养成规划和标准成长!$S189+养成规划和标准成长!N$18*10*养成规划和标准成长!$T189+养成规划和标准成长!N$19*养成规划和标准成长!$U189,0)</f>
        <v>966</v>
      </c>
      <c r="L96" s="9">
        <f>VLOOKUP(养成规划和标准成长!$X189,阵法、技能和修炼!$C$20:$N$40,COLUMNS(阵法、技能和修炼!$C$20:G$40),0)</f>
        <v>319</v>
      </c>
      <c r="M96" s="9">
        <f>VLOOKUP(养成规划和标准成长!$X189,阵法、技能和修炼!$C$20:$N$40,COLUMNS(阵法、技能和修炼!$C$20:H$40),0)</f>
        <v>246</v>
      </c>
      <c r="N96" s="9">
        <f>VLOOKUP(养成规划和标准成长!$X189,阵法、技能和修炼!$C$20:$N$40,COLUMNS(阵法、技能和修炼!$C$20:I$40),0)</f>
        <v>319</v>
      </c>
      <c r="O96" s="9">
        <f>VLOOKUP(养成规划和标准成长!$X189,阵法、技能和修炼!$C$20:$N$40,COLUMNS(阵法、技能和修炼!$C$20:J$40),0)</f>
        <v>246</v>
      </c>
      <c r="P96" s="9">
        <f>VLOOKUP(养成规划和标准成长!$X189,阵法、技能和修炼!$C$20:$N$40,COLUMNS(阵法、技能和修炼!$C$20:K$40),0)</f>
        <v>70</v>
      </c>
      <c r="Q96" s="9">
        <f>VLOOKUP(养成规划和标准成长!$X189,阵法、技能和修炼!$C$20:$N$40,COLUMNS(阵法、技能和修炼!$C$20:L$40),0)</f>
        <v>70</v>
      </c>
      <c r="R96" s="9">
        <f>VLOOKUP(养成规划和标准成长!$X189,阵法、技能和修炼!$C$20:$N$40,COLUMNS(阵法、技能和修炼!$C$20:M$40),0)</f>
        <v>84.000000000000071</v>
      </c>
      <c r="S96" s="9">
        <f>VLOOKUP(养成规划和标准成长!$X189,阵法、技能和修炼!$C$20:$N$40,COLUMNS(阵法、技能和修炼!$C$20:N$40),0)</f>
        <v>84.000000000000071</v>
      </c>
      <c r="T96" s="1">
        <v>93</v>
      </c>
      <c r="U96" s="9">
        <f>ROUND(属性投放!D$4+养成规划和标准成长!E$3*养成规划和标准成长!$C342*养成规划和标准成长!$D342+养成规划和标准成长!E$4*养成规划和标准成长!$J342+养成规划和标准成长!E$5*养成规划和标准成长!$F342+(养成规划和标准成长!E$12+养成规划和标准成长!E$13)*养成规划和标准成长!$B342+养成规划和标准成长!E$14*养成规划和标准成长!$C342*养成规划和标准成长!$E342+养成规划和标准成长!E$17*10*养成规划和标准成长!$G342+养成规划和标准成长!E$18*10*养成规划和标准成长!$H342+养成规划和标准成长!E$19*养成规划和标准成长!$I342,0)</f>
        <v>4243</v>
      </c>
      <c r="V96" s="9">
        <f>ROUND(属性投放!E$4+养成规划和标准成长!F$3*养成规划和标准成长!$C342*养成规划和标准成长!$D342+养成规划和标准成长!F$4*养成规划和标准成长!$J342+养成规划和标准成长!F$5*养成规划和标准成长!$F342+(养成规划和标准成长!F$12+养成规划和标准成长!F$13)*养成规划和标准成长!$B342+养成规划和标准成长!F$14*养成规划和标准成长!$C342*养成规划和标准成长!$E342+养成规划和标准成长!F$17*10*养成规划和标准成长!$G342+养成规划和标准成长!F$18*10*养成规划和标准成长!$H342+养成规划和标准成长!F$19*养成规划和标准成长!$I342,0)</f>
        <v>4174</v>
      </c>
      <c r="W96" s="9">
        <f>ROUND(属性投放!F$4+养成规划和标准成长!G$3*养成规划和标准成长!$C342*养成规划和标准成长!$D342+养成规划和标准成长!G$4*养成规划和标准成长!$J342+养成规划和标准成长!G$5*养成规划和标准成长!$F342+(养成规划和标准成长!G$12+养成规划和标准成长!G$13)*养成规划和标准成长!$B342+养成规划和标准成长!G$14*养成规划和标准成长!$C342*养成规划和标准成长!$E342+养成规划和标准成长!G$17*10*养成规划和标准成长!$G342+养成规划和标准成长!G$18*10*养成规划和标准成长!$H342+养成规划和标准成长!G$19*养成规划和标准成长!$I342,0)</f>
        <v>1552</v>
      </c>
      <c r="X96" s="9">
        <f>ROUND(属性投放!G$4+养成规划和标准成长!H$3*养成规划和标准成长!$C342*养成规划和标准成长!$D342+养成规划和标准成长!H$4*养成规划和标准成长!$J342+养成规划和标准成长!H$5*养成规划和标准成长!$F342+(养成规划和标准成长!H$12+养成规划和标准成长!H$13)*养成规划和标准成长!$B342+养成规划和标准成长!H$14*养成规划和标准成长!$C342*养成规划和标准成长!$E342+养成规划和标准成长!H$17*10*养成规划和标准成长!$G342+养成规划和标准成长!H$18*10*养成规划和标准成长!$H342+养成规划和标准成长!H$19*养成规划和标准成长!$I342,0)</f>
        <v>701</v>
      </c>
      <c r="Y96" s="9">
        <f>ROUND(属性投放!H$4+养成规划和标准成长!I$3*养成规划和标准成长!$C342*养成规划和标准成长!$D342+养成规划和标准成长!I$4*养成规划和标准成长!$J342+养成规划和标准成长!I$5*养成规划和标准成长!$F342+(养成规划和标准成长!I$12+养成规划和标准成长!I$13)*养成规划和标准成长!$B342+养成规划和标准成长!I$14*养成规划和标准成长!$C342*养成规划和标准成长!$E342+养成规划和标准成长!I$17*10*养成规划和标准成长!$G342+养成规划和标准成长!I$18*10*养成规划和标准成长!$H342+养成规划和标准成长!I$19*养成规划和标准成长!$I342,0)</f>
        <v>1165</v>
      </c>
      <c r="Z96" s="9">
        <f>ROUND(属性投放!I$4+养成规划和标准成长!J$3*养成规划和标准成长!$C342*养成规划和标准成长!$D342+养成规划和标准成长!J$4*养成规划和标准成长!$J342+养成规划和标准成长!J$5*养成规划和标准成长!$F342+(养成规划和标准成长!J$12+养成规划和标准成长!J$13)*养成规划和标准成长!$B342+养成规划和标准成长!J$14*养成规划和标准成长!$C342*养成规划和标准成长!$E342+养成规划和标准成长!J$17*10*养成规划和标准成长!$G342+养成规划和标准成长!J$18*10*养成规划和标准成长!$H342+养成规划和标准成长!J$19*养成规划和标准成长!$I342,0)</f>
        <v>841</v>
      </c>
      <c r="AA96" s="9">
        <f>ROUND(属性投放!J$4+养成规划和标准成长!K$3*养成规划和标准成长!$C342*养成规划和标准成长!$D342+养成规划和标准成长!K$4*养成规划和标准成长!$J342+养成规划和标准成长!K$5*养成规划和标准成长!$F342+(养成规划和标准成长!K$12+养成规划和标准成长!K$13)*养成规划和标准成长!$B342+养成规划和标准成长!K$14*养成规划和标准成长!$C342*养成规划和标准成长!$E342+养成规划和标准成长!K$17*10*养成规划和标准成长!$G342+养成规划和标准成长!K$18*10*养成规划和标准成长!$H342+养成规划和标准成长!K$19*养成规划和标准成长!$I342,0)</f>
        <v>575</v>
      </c>
      <c r="AB96" s="9">
        <f>ROUND(属性投放!K$4+养成规划和标准成长!L$3*养成规划和标准成长!$C342*养成规划和标准成长!$D342+养成规划和标准成长!L$4*养成规划和标准成长!$J342+养成规划和标准成长!L$5*养成规划和标准成长!$F342+(养成规划和标准成长!L$12+养成规划和标准成长!L$13)*养成规划和标准成长!$B342+养成规划和标准成长!L$14*养成规划和标准成长!$C342*养成规划和标准成长!$E342+养成规划和标准成长!L$17*10*养成规划和标准成长!$G342+养成规划和标准成长!L$18*10*养成规划和标准成长!$H342+养成规划和标准成长!L$19*养成规划和标准成长!$I342,0)</f>
        <v>337</v>
      </c>
      <c r="AC96" s="9">
        <f>ROUND(属性投放!L$4+养成规划和标准成长!M$3*养成规划和标准成长!$C342*养成规划和标准成长!$D342+养成规划和标准成长!M$4*养成规划和标准成长!$J342+养成规划和标准成长!M$5*养成规划和标准成长!$F342+(养成规划和标准成长!M$12+养成规划和标准成长!M$13)*养成规划和标准成长!$B342+养成规划和标准成长!M$14*养成规划和标准成长!$C342*养成规划和标准成长!$E342+养成规划和标准成长!M$17*10*养成规划和标准成长!$G342+养成规划和标准成长!M$18*10*养成规划和标准成长!$H342+养成规划和标准成长!M$19*养成规划和标准成长!$I342,0)</f>
        <v>968</v>
      </c>
      <c r="AD96" s="9">
        <f>ROUND(属性投放!M$4+养成规划和标准成长!N$3*养成规划和标准成长!$C342*养成规划和标准成长!$D342+养成规划和标准成长!N$4*养成规划和标准成长!$J342+养成规划和标准成长!N$5*养成规划和标准成长!$F342+(养成规划和标准成长!N$12+养成规划和标准成长!N$13)*养成规划和标准成长!$B342+养成规划和标准成长!N$14*养成规划和标准成长!$C342*养成规划和标准成长!$E342+养成规划和标准成长!N$17*10*养成规划和标准成长!$G342+养成规划和标准成长!N$18*10*养成规划和标准成长!$H342+养成规划和标准成长!N$19*养成规划和标准成长!$I342,0)</f>
        <v>980</v>
      </c>
      <c r="AE96" s="9">
        <f>VLOOKUP(养成规划和标准成长!$L342,阵法、技能和修炼!$C$20:$N$40,COLUMNS(阵法、技能和修炼!$C$20:G$40),0)</f>
        <v>373</v>
      </c>
      <c r="AF96" s="9">
        <f>VLOOKUP(养成规划和标准成长!$L342,阵法、技能和修炼!$C$20:$N$40,COLUMNS(阵法、技能和修炼!$C$20:H$40),0)</f>
        <v>276</v>
      </c>
      <c r="AG96" s="9">
        <f>VLOOKUP(养成规划和标准成长!$L342,阵法、技能和修炼!$C$20:$N$40,COLUMNS(阵法、技能和修炼!$C$20:I$40),0)</f>
        <v>373</v>
      </c>
      <c r="AH96" s="9">
        <f>VLOOKUP(养成规划和标准成长!$L342,阵法、技能和修炼!$C$20:$N$40,COLUMNS(阵法、技能和修炼!$C$20:J$40),0)</f>
        <v>276</v>
      </c>
      <c r="AI96" s="9">
        <f>VLOOKUP(养成规划和标准成长!$L342,阵法、技能和修炼!$C$20:$N$40,COLUMNS(阵法、技能和修炼!$C$20:K$40),0)</f>
        <v>80</v>
      </c>
      <c r="AJ96" s="9">
        <f>VLOOKUP(养成规划和标准成长!$L342,阵法、技能和修炼!$C$20:$N$40,COLUMNS(阵法、技能和修炼!$C$20:L$40),0)</f>
        <v>80</v>
      </c>
      <c r="AK96" s="9">
        <f>VLOOKUP(养成规划和标准成长!$L342,阵法、技能和修炼!$C$20:$N$40,COLUMNS(阵法、技能和修炼!$C$20:M$40),0)</f>
        <v>96.000000000000085</v>
      </c>
      <c r="AL96" s="9">
        <f>VLOOKUP(养成规划和标准成长!$L342,阵法、技能和修炼!$C$20:$N$40,COLUMNS(阵法、技能和修炼!$C$20:N$40),0)</f>
        <v>96.000000000000085</v>
      </c>
      <c r="AN96" s="1">
        <v>93</v>
      </c>
      <c r="AO96" s="9">
        <f>ROUND(属性投放!D$4+养成规划和标准成长!E$3*养成规划和标准成长!$O342*养成规划和标准成长!$P342+养成规划和标准成长!E$4*养成规划和标准成长!$V342+养成规划和标准成长!E$5*养成规划和标准成长!$R342+(养成规划和标准成长!E$12+养成规划和标准成长!E$13)*养成规划和标准成长!$N342+养成规划和标准成长!E$14*养成规划和标准成长!$O342*养成规划和标准成长!$Q342+养成规划和标准成长!E$17*10*养成规划和标准成长!$S342+养成规划和标准成长!E$18*10*养成规划和标准成长!$T342+养成规划和标准成长!E$19*养成规划和标准成长!$U342,0)</f>
        <v>4849</v>
      </c>
      <c r="AP96" s="9">
        <f>ROUND(属性投放!E$4+养成规划和标准成长!F$3*养成规划和标准成长!$O342*养成规划和标准成长!$P342+养成规划和标准成长!F$4*养成规划和标准成长!$V342+养成规划和标准成长!F$5*养成规划和标准成长!$R342+(养成规划和标准成长!F$12+养成规划和标准成长!F$13)*养成规划和标准成长!$N342+养成规划和标准成长!F$14*养成规划和标准成长!$O342*养成规划和标准成长!$Q342+养成规划和标准成长!F$17*10*养成规划和标准成长!$S342+养成规划和标准成长!F$18*10*养成规划和标准成长!$T342+养成规划和标准成长!F$19*养成规划和标准成长!$U342,0)</f>
        <v>4431</v>
      </c>
      <c r="AQ96" s="9">
        <f>ROUND(属性投放!F$4+养成规划和标准成长!G$3*养成规划和标准成长!$O342*养成规划和标准成长!$P342+养成规划和标准成长!G$4*养成规划和标准成长!$V342+养成规划和标准成长!G$5*养成规划和标准成长!$R342+(养成规划和标准成长!G$12+养成规划和标准成长!G$13)*养成规划和标准成长!$N342+养成规划和标准成长!G$14*养成规划和标准成长!$O342*养成规划和标准成长!$Q342+养成规划和标准成长!G$17*10*养成规划和标准成长!$S342+养成规划和标准成长!G$18*10*养成规划和标准成长!$T342+养成规划和标准成长!G$19*养成规划和标准成长!$U342,0)</f>
        <v>1710</v>
      </c>
      <c r="AR96" s="9">
        <f>ROUND(属性投放!G$4+养成规划和标准成长!H$3*养成规划和标准成长!$O342*养成规划和标准成长!$P342+养成规划和标准成长!H$4*养成规划和标准成长!$V342+养成规划和标准成长!H$5*养成规划和标准成长!$R342+(养成规划和标准成长!H$12+养成规划和标准成长!H$13)*养成规划和标准成长!$N342+养成规划和标准成长!H$14*养成规划和标准成长!$O342*养成规划和标准成长!$Q342+养成规划和标准成长!H$17*10*养成规划和标准成长!$S342+养成规划和标准成长!H$18*10*养成规划和标准成长!$T342+养成规划和标准成长!H$19*养成规划和标准成长!$U342,0)</f>
        <v>818</v>
      </c>
      <c r="AS96" s="9">
        <f>ROUND(属性投放!H$4+养成规划和标准成长!I$3*养成规划和标准成长!$O342*养成规划和标准成长!$P342+养成规划和标准成长!I$4*养成规划和标准成长!$V342+养成规划和标准成长!I$5*养成规划和标准成长!$R342+(养成规划和标准成长!I$12+养成规划和标准成长!I$13)*养成规划和标准成长!$N342+养成规划和标准成长!I$14*养成规划和标准成长!$O342*养成规划和标准成长!$Q342+养成规划和标准成长!I$17*10*养成规划和标准成长!$S342+养成规划和标准成长!I$18*10*养成规划和标准成长!$T342+养成规划和标准成长!I$19*养成规划和标准成长!$U342,0)</f>
        <v>1279</v>
      </c>
      <c r="AT96" s="9">
        <f>ROUND(属性投放!I$4+养成规划和标准成长!J$3*养成规划和标准成长!$O342*养成规划和标准成长!$P342+养成规划和标准成长!J$4*养成规划和标准成长!$V342+养成规划和标准成长!J$5*养成规划和标准成长!$R342+(养成规划和标准成长!J$12+养成规划和标准成长!J$13)*养成规划和标准成长!$N342+养成规划和标准成长!J$14*养成规划和标准成长!$O342*养成规划和标准成长!$Q342+养成规划和标准成长!J$17*10*养成规划和标准成长!$S342+养成规划和标准成长!J$18*10*养成规划和标准成长!$T342+养成规划和标准成长!J$19*养成规划和标准成长!$U342,0)</f>
        <v>942</v>
      </c>
      <c r="AU96" s="9">
        <f>ROUND(属性投放!J$4+养成规划和标准成长!K$3*养成规划和标准成长!$O342*养成规划和标准成长!$P342+养成规划和标准成长!K$4*养成规划和标准成长!$V342+养成规划和标准成长!K$5*养成规划和标准成长!$R342+(养成规划和标准成长!K$12+养成规划和标准成长!K$13)*养成规划和标准成长!$N342+养成规划和标准成长!K$14*养成规划和标准成长!$O342*养成规划和标准成长!$Q342+养成规划和标准成长!K$17*10*养成规划和标准成长!$S342+养成规划和标准成长!K$18*10*养成规划和标准成长!$T342+养成规划和标准成长!K$19*养成规划和标准成长!$U342,0)</f>
        <v>639</v>
      </c>
      <c r="AV96" s="9">
        <f>ROUND(属性投放!K$4+养成规划和标准成长!L$3*养成规划和标准成长!$O342*养成规划和标准成长!$P342+养成规划和标准成长!L$4*养成规划和标准成长!$V342+养成规划和标准成长!L$5*养成规划和标准成长!$R342+(养成规划和标准成长!L$12+养成规划和标准成长!L$13)*养成规划和标准成长!$N342+养成规划和标准成长!L$14*养成规划和标准成长!$O342*养成规划和标准成长!$Q342+养成规划和标准成长!L$17*10*养成规划和标准成长!$S342+养成规划和标准成长!L$18*10*养成规划和标准成长!$T342+养成规划和标准成长!L$19*养成规划和标准成长!$U342,0)</f>
        <v>411</v>
      </c>
      <c r="AW96" s="9">
        <f>ROUND(属性投放!L$4+养成规划和标准成长!M$3*养成规划和标准成长!$O342*养成规划和标准成长!$P342+养成规划和标准成长!M$4*养成规划和标准成长!$V342+养成规划和标准成长!M$5*养成规划和标准成长!$R342+(养成规划和标准成长!M$12+养成规划和标准成长!M$13)*养成规划和标准成长!$N342+养成规划和标准成长!M$14*养成规划和标准成长!$O342*养成规划和标准成长!$Q342+养成规划和标准成长!M$17*10*养成规划和标准成长!$S342+养成规划和标准成长!M$18*10*养成规划和标准成长!$T342+养成规划和标准成长!M$19*养成规划和标准成长!$U342,0)</f>
        <v>990</v>
      </c>
      <c r="AX96" s="9">
        <f>ROUND(属性投放!M$4+养成规划和标准成长!N$3*养成规划和标准成长!$O342*养成规划和标准成长!$P342+养成规划和标准成长!N$4*养成规划和标准成长!$V342+养成规划和标准成长!N$5*养成规划和标准成长!$R342+(养成规划和标准成长!N$12+养成规划和标准成长!N$13)*养成规划和标准成长!$N342+养成规划和标准成长!N$14*养成规划和标准成长!$O342*养成规划和标准成长!$Q342+养成规划和标准成长!N$17*10*养成规划和标准成长!$S342+养成规划和标准成长!N$18*10*养成规划和标准成长!$T342+养成规划和标准成长!N$19*养成规划和标准成长!$U342,0)</f>
        <v>1006</v>
      </c>
      <c r="AY96" s="9">
        <f>VLOOKUP(养成规划和标准成长!$X342,阵法、技能和修炼!$C$20:$N$40,COLUMNS(阵法、技能和修炼!$C$20:G$40),0)</f>
        <v>428</v>
      </c>
      <c r="AZ96" s="9">
        <f>VLOOKUP(养成规划和标准成长!$X342,阵法、技能和修炼!$C$20:$N$40,COLUMNS(阵法、技能和修炼!$C$20:H$40),0)</f>
        <v>305</v>
      </c>
      <c r="BA96" s="9">
        <f>VLOOKUP(养成规划和标准成长!$X342,阵法、技能和修炼!$C$20:$N$40,COLUMNS(阵法、技能和修炼!$C$20:I$40),0)</f>
        <v>428</v>
      </c>
      <c r="BB96" s="9">
        <f>VLOOKUP(养成规划和标准成长!$X342,阵法、技能和修炼!$C$20:$N$40,COLUMNS(阵法、技能和修炼!$C$20:J$40),0)</f>
        <v>305</v>
      </c>
      <c r="BC96" s="9">
        <f>VLOOKUP(养成规划和标准成长!$X342,阵法、技能和修炼!$C$20:$N$40,COLUMNS(阵法、技能和修炼!$C$20:K$40),0)</f>
        <v>90</v>
      </c>
      <c r="BD96" s="9">
        <f>VLOOKUP(养成规划和标准成长!$X342,阵法、技能和修炼!$C$20:$N$40,COLUMNS(阵法、技能和修炼!$C$20:L$40),0)</f>
        <v>90</v>
      </c>
      <c r="BE96" s="9">
        <f>VLOOKUP(养成规划和标准成长!$X342,阵法、技能和修炼!$C$20:$N$40,COLUMNS(阵法、技能和修炼!$C$20:M$40),0)</f>
        <v>108.0000000000001</v>
      </c>
      <c r="BF96" s="9">
        <f>VLOOKUP(养成规划和标准成长!$X342,阵法、技能和修炼!$C$20:$N$40,COLUMNS(阵法、技能和修炼!$C$20:N$40),0)</f>
        <v>108.0000000000001</v>
      </c>
      <c r="BH96" s="1">
        <v>93</v>
      </c>
      <c r="BI96" s="9">
        <f>ROUND(属性投放!D$4+养成规划和标准成长!E$3*养成规划和标准成长!$AA342*养成规划和标准成长!$AB342+养成规划和标准成长!E$4*养成规划和标准成长!$AH342+养成规划和标准成长!E$5*养成规划和标准成长!$AD342+(养成规划和标准成长!E$12+养成规划和标准成长!E$13)*养成规划和标准成长!$Z342+养成规划和标准成长!E$14*养成规划和标准成长!$AA342*养成规划和标准成长!$AC342+养成规划和标准成长!E$17*10*养成规划和标准成长!$AE342+养成规划和标准成长!E$18*10*养成规划和标准成长!$AF342+养成规划和标准成长!E$19*养成规划和标准成长!$AG342,0)</f>
        <v>5366</v>
      </c>
      <c r="BJ96" s="9">
        <f>ROUND(属性投放!E$4+养成规划和标准成长!F$3*养成规划和标准成长!$AA342*养成规划和标准成长!$AB342+养成规划和标准成长!F$4*养成规划和标准成长!$AH342+养成规划和标准成长!F$5*养成规划和标准成长!$AD342+(养成规划和标准成长!F$12+养成规划和标准成长!F$13)*养成规划和标准成长!$Z342+养成规划和标准成长!F$14*养成规划和标准成长!$AA342*养成规划和标准成长!$AC342+养成规划和标准成长!F$17*10*养成规划和标准成长!$AE342+养成规划和标准成长!F$18*10*养成规划和标准成长!$AF342+养成规划和标准成长!F$19*养成规划和标准成长!$AG342,0)</f>
        <v>4643</v>
      </c>
      <c r="BK96" s="9">
        <f>ROUND(属性投放!F$4+养成规划和标准成长!G$3*养成规划和标准成长!$AA342*养成规划和标准成长!$AB342+养成规划和标准成长!G$4*养成规划和标准成长!$AH342+养成规划和标准成长!G$5*养成规划和标准成长!$AD342+(养成规划和标准成长!G$12+养成规划和标准成长!G$13)*养成规划和标准成长!$Z342+养成规划和标准成长!G$14*养成规划和标准成长!$AA342*养成规划和标准成长!$AC342+养成规划和标准成长!G$17*10*养成规划和标准成长!$AE342+养成规划和标准成长!G$18*10*养成规划和标准成长!$AF342+养成规划和标准成长!G$19*养成规划和标准成长!$AG342,0)</f>
        <v>1844</v>
      </c>
      <c r="BL96" s="9">
        <f>ROUND(属性投放!G$4+养成规划和标准成长!H$3*养成规划和标准成长!$AA342*养成规划和标准成长!$AB342+养成规划和标准成长!H$4*养成规划和标准成长!$AH342+养成规划和标准成长!H$5*养成规划和标准成长!$AD342+(养成规划和标准成长!H$12+养成规划和标准成长!H$13)*养成规划和标准成长!$Z342+养成规划和标准成长!H$14*养成规划和标准成长!$AA342*养成规划和标准成长!$AC342+养成规划和标准成长!H$17*10*养成规划和标准成长!$AE342+养成规划和标准成长!H$18*10*养成规划和标准成长!$AF342+养成规划和标准成长!H$19*养成规划和标准成长!$AG342,0)</f>
        <v>914</v>
      </c>
      <c r="BM96" s="9">
        <f>ROUND(属性投放!H$4+养成规划和标准成长!I$3*养成规划和标准成长!$AA342*养成规划和标准成长!$AB342+养成规划和标准成长!I$4*养成规划和标准成长!$AH342+养成规划和标准成长!I$5*养成规划和标准成长!$AD342+(养成规划和标准成长!I$12+养成规划和标准成长!I$13)*养成规划和标准成长!$Z342+养成规划和标准成长!I$14*养成规划和标准成长!$AA342*养成规划和标准成长!$AC342+养成规划和标准成长!I$17*10*养成规划和标准成长!$AE342+养成规划和标准成长!I$18*10*养成规划和标准成长!$AF342+养成规划和标准成长!I$19*养成规划和标准成长!$AG342,0)</f>
        <v>1372</v>
      </c>
      <c r="BN96" s="9">
        <f>ROUND(属性投放!I$4+养成规划和标准成长!J$3*养成规划和标准成长!$AA342*养成规划和标准成长!$AB342+养成规划和标准成长!J$4*养成规划和标准成长!$AH342+养成规划和标准成长!J$5*养成规划和标准成长!$AD342+(养成规划和标准成长!J$12+养成规划和标准成长!J$13)*养成规划和标准成长!$Z342+养成规划和标准成长!J$14*养成规划和标准成长!$AA342*养成规划和标准成长!$AC342+养成规划和标准成长!J$17*10*养成规划和标准成长!$AE342+养成规划和标准成长!J$18*10*养成规划和标准成长!$AF342+养成规划和标准成长!J$19*养成规划和标准成长!$AG342,0)</f>
        <v>1021</v>
      </c>
      <c r="BO96" s="9">
        <f>ROUND(属性投放!J$4+养成规划和标准成长!K$3*养成规划和标准成长!$AA342*养成规划和标准成长!$AB342+养成规划和标准成长!K$4*养成规划和标准成长!$AH342+养成规划和标准成长!K$5*养成规划和标准成长!$AD342+(养成规划和标准成长!K$12+养成规划和标准成长!K$13)*养成规划和标准成长!$Z342+养成规划和标准成长!K$14*养成规划和标准成长!$AA342*养成规划和标准成长!$AC342+养成规划和标准成长!K$17*10*养成规划和标准成长!$AE342+养成规划和标准成长!K$18*10*养成规划和标准成长!$AF342+养成规划和标准成长!K$19*养成规划和标准成长!$AG342,0)</f>
        <v>686</v>
      </c>
      <c r="BP96" s="9">
        <f>ROUND(属性投放!K$4+养成规划和标准成长!L$3*养成规划和标准成长!$AA342*养成规划和标准成长!$AB342+养成规划和标准成长!L$4*养成规划和标准成长!$AH342+养成规划和标准成长!L$5*养成规划和标准成长!$AD342+(养成规划和标准成长!L$12+养成规划和标准成长!L$13)*养成规划和标准成长!$Z342+养成规划和标准成长!L$14*养成规划和标准成长!$AA342*养成规划和标准成长!$AC342+养成规划和标准成长!L$17*10*养成规划和标准成长!$AE342+养成规划和标准成长!L$18*10*养成规划和标准成长!$AF342+养成规划和标准成长!L$19*养成规划和标准成长!$AG342,0)</f>
        <v>471</v>
      </c>
      <c r="BQ96" s="9">
        <f>ROUND(属性投放!L$4+养成规划和标准成长!M$3*养成规划和标准成长!$AA342*养成规划和标准成长!$AB342+养成规划和标准成长!M$4*养成规划和标准成长!$AH342+养成规划和标准成长!M$5*养成规划和标准成长!$AD342+(养成规划和标准成长!M$12+养成规划和标准成长!M$13)*养成规划和标准成长!$Z342+养成规划和标准成长!M$14*养成规划和标准成长!$AA342*养成规划和标准成长!$AC342+养成规划和标准成长!M$17*10*养成规划和标准成长!$AE342+养成规划和标准成长!M$18*10*养成规划和标准成长!$AF342+养成规划和标准成长!M$19*养成规划和标准成长!$AG342,0)</f>
        <v>1006</v>
      </c>
      <c r="BR96" s="9">
        <f>ROUND(属性投放!M$4+养成规划和标准成长!N$3*养成规划和标准成长!$AA342*养成规划和标准成长!$AB342+养成规划和标准成长!N$4*养成规划和标准成长!$AH342+养成规划和标准成长!N$5*养成规划和标准成长!$AD342+(养成规划和标准成长!N$12+养成规划和标准成长!N$13)*养成规划和标准成长!$Z342+养成规划和标准成长!N$14*养成规划和标准成长!$AA342*养成规划和标准成长!$AC342+养成规划和标准成长!N$17*10*养成规划和标准成长!$AE342+养成规划和标准成长!N$18*10*养成规划和标准成长!$AF342+养成规划和标准成长!N$19*养成规划和标准成长!$AG342,0)</f>
        <v>1024</v>
      </c>
      <c r="BS96" s="9">
        <f>VLOOKUP(养成规划和标准成长!$AJ342,阵法、技能和修炼!$C$20:$N$40,COLUMNS(阵法、技能和修炼!$C$20:G$40),0)</f>
        <v>486</v>
      </c>
      <c r="BT96" s="9">
        <f>VLOOKUP(养成规划和标准成长!$AJ342,阵法、技能和修炼!$C$20:$N$40,COLUMNS(阵法、技能和修炼!$C$20:H$40),0)</f>
        <v>332</v>
      </c>
      <c r="BU96" s="9">
        <f>VLOOKUP(养成规划和标准成长!$AJ342,阵法、技能和修炼!$C$20:$N$40,COLUMNS(阵法、技能和修炼!$C$20:I$40),0)</f>
        <v>486</v>
      </c>
      <c r="BV96" s="9">
        <f>VLOOKUP(养成规划和标准成长!$AJ342,阵法、技能和修炼!$C$20:$N$40,COLUMNS(阵法、技能和修炼!$C$20:J$40),0)</f>
        <v>332</v>
      </c>
      <c r="BW96" s="9">
        <f>VLOOKUP(养成规划和标准成长!$AJ342,阵法、技能和修炼!$C$20:$N$40,COLUMNS(阵法、技能和修炼!$C$20:K$40),0)</f>
        <v>100</v>
      </c>
      <c r="BX96" s="9">
        <f>VLOOKUP(养成规划和标准成长!$AJ342,阵法、技能和修炼!$C$20:$N$40,COLUMNS(阵法、技能和修炼!$C$20:L$40),0)</f>
        <v>100</v>
      </c>
      <c r="BY96" s="9">
        <f>VLOOKUP(养成规划和标准成长!$AJ342,阵法、技能和修炼!$C$20:$N$40,COLUMNS(阵法、技能和修炼!$C$20:M$40),0)</f>
        <v>120.00000000000011</v>
      </c>
      <c r="BZ96" s="9">
        <f>VLOOKUP(养成规划和标准成长!$AJ342,阵法、技能和修炼!$C$20:$N$40,COLUMNS(阵法、技能和修炼!$C$20:N$40),0)</f>
        <v>120.00000000000011</v>
      </c>
    </row>
    <row r="97" spans="1:78">
      <c r="A97" s="1">
        <v>94</v>
      </c>
      <c r="B97" s="9">
        <f>ROUND(属性投放!D$4+养成规划和标准成长!E$3*养成规划和标准成长!$O190*养成规划和标准成长!$P190+养成规划和标准成长!E$4*养成规划和标准成长!$V190+养成规划和标准成长!E$5*养成规划和标准成长!$R190+(养成规划和标准成长!E$12+养成规划和标准成长!E$13)*养成规划和标准成长!$N190+养成规划和标准成长!E$14*养成规划和标准成长!$O190*养成规划和标准成长!$Q190+养成规划和标准成长!E$17*10*养成规划和标准成长!$S190+养成规划和标准成长!E$18*10*养成规划和标准成长!$T190+养成规划和标准成长!E$19*养成规划和标准成长!$U190,0)</f>
        <v>3845</v>
      </c>
      <c r="C97" s="9">
        <f>ROUND(属性投放!E$4+养成规划和标准成长!F$3*养成规划和标准成长!$O190*养成规划和标准成长!$P190+养成规划和标准成长!F$4*养成规划和标准成长!$V190+养成规划和标准成长!F$5*养成规划和标准成长!$R190+(养成规划和标准成长!F$12+养成规划和标准成长!F$13)*养成规划和标准成长!$N190+养成规划和标准成长!F$14*养成规划和标准成长!$O190*养成规划和标准成长!$Q190+养成规划和标准成长!F$17*10*养成规划和标准成长!$S190+养成规划和标准成长!F$18*10*养成规划和标准成长!$T190+养成规划和标准成长!F$19*养成规划和标准成长!$U190,0)</f>
        <v>3950</v>
      </c>
      <c r="D97" s="9">
        <f>ROUND(属性投放!F$4+养成规划和标准成长!G$3*养成规划和标准成长!$O190*养成规划和标准成长!$P190+养成规划和标准成长!G$4*养成规划和标准成长!$V190+养成规划和标准成长!G$5*养成规划和标准成长!$R190+(养成规划和标准成长!G$12+养成规划和标准成长!G$13)*养成规划和标准成长!$N190+养成规划和标准成长!G$14*养成规划和标准成长!$O190*养成规划和标准成长!$Q190+养成规划和标准成长!G$17*10*养成规划和标准成长!$S190+养成规划和标准成长!G$18*10*养成规划和标准成长!$T190+养成规划和标准成长!G$19*养成规划和标准成长!$U190,0)</f>
        <v>1439</v>
      </c>
      <c r="E97" s="9">
        <f>ROUND(属性投放!G$4+养成规划和标准成长!H$3*养成规划和标准成长!$O190*养成规划和标准成长!$P190+养成规划和标准成长!H$4*养成规划和标准成长!$V190+养成规划和标准成长!H$5*养成规划和标准成长!$R190+(养成规划和标准成长!H$12+养成规划和标准成长!H$13)*养成规划和标准成长!$N190+养成规划和标准成长!H$14*养成规划和标准成长!$O190*养成规划和标准成长!$Q190+养成规划和标准成长!H$17*10*养成规划和标准成长!$S190+养成规划和标准成长!H$18*10*养成规划和标准成长!$T190+养成规划和标准成长!H$19*养成规划和标准成长!$U190,0)</f>
        <v>623</v>
      </c>
      <c r="F97" s="9">
        <f>ROUND(属性投放!H$4+养成规划和标准成长!I$3*养成规划和标准成长!$O190*养成规划和标准成长!$P190+养成规划和标准成长!I$4*养成规划和标准成长!$V190+养成规划和标准成长!I$5*养成规划和标准成长!$R190+(养成规划和标准成长!I$12+养成规划和标准成长!I$13)*养成规划和标准成长!$N190+养成规划和标准成长!I$14*养成规划和标准成长!$O190*养成规划和标准成长!$Q190+养成规划和标准成长!I$17*10*养成规划和标准成长!$S190+养成规划和标准成长!I$18*10*养成规划和标准成长!$T190+养成规划和标准成长!I$19*养成规划和标准成长!$U190,0)</f>
        <v>1095</v>
      </c>
      <c r="G97" s="9">
        <f>ROUND(属性投放!I$4+养成规划和标准成长!J$3*养成规划和标准成长!$O190*养成规划和标准成长!$P190+养成规划和标准成长!J$4*养成规划和标准成长!$V190+养成规划和标准成长!J$5*养成规划和标准成长!$R190+(养成规划和标准成长!J$12+养成规划和标准成长!J$13)*养成规划和标准成长!$N190+养成规划和标准成长!J$14*养成规划和标准成长!$O190*养成规划和标准成长!$Q190+养成规划和标准成长!J$17*10*养成规划和标准成长!$S190+养成规划和标准成长!J$18*10*养成规划和标准成长!$T190+养成规划和标准成长!J$19*养成规划和标准成长!$U190,0)</f>
        <v>784</v>
      </c>
      <c r="H97" s="9">
        <f>ROUND(属性投放!J$4+养成规划和标准成长!K$3*养成规划和标准成长!$O190*养成规划和标准成长!$P190+养成规划和标准成长!K$4*养成规划和标准成长!$V190+养成规划和标准成长!K$5*养成规划和标准成长!$R190+(养成规划和标准成长!K$12+养成规划和标准成长!K$13)*养成规划和标准成长!$N190+养成规划和标准成长!K$14*养成规划和标准成长!$O190*养成规划和标准成长!$Q190+养成规划和标准成长!K$17*10*养成规划和标准成长!$S190+养成规划和标准成长!K$18*10*养成规划和标准成长!$T190+养成规划和标准成长!K$19*养成规划和标准成长!$U190,0)</f>
        <v>534</v>
      </c>
      <c r="I97" s="9">
        <f>ROUND(属性投放!K$4+养成规划和标准成长!L$3*养成规划和标准成长!$O190*养成规划和标准成长!$P190+养成规划和标准成长!L$4*养成规划和标准成长!$V190+养成规划和标准成长!L$5*养成规划和标准成长!$R190+(养成规划和标准成长!L$12+养成规划和标准成长!L$13)*养成规划和标准成长!$N190+养成规划和标准成长!L$14*养成规划和标准成长!$O190*养成规划和标准成长!$Q190+养成规划和标准成长!L$17*10*养成规划和标准成长!$S190+养成规划和标准成长!L$18*10*养成规划和标准成长!$T190+养成规划和标准成长!L$19*养成规划和标准成长!$U190,0)</f>
        <v>281</v>
      </c>
      <c r="J97" s="9">
        <f>ROUND(属性投放!L$4+养成规划和标准成长!M$3*养成规划和标准成长!$O190*养成规划和标准成长!$P190+养成规划和标准成长!M$4*养成规划和标准成长!$V190+养成规划和标准成长!M$5*养成规划和标准成长!$R190+(养成规划和标准成长!M$12+养成规划和标准成长!M$13)*养成规划和标准成长!$N190+养成规划和标准成长!M$14*养成规划和标准成长!$O190*养成规划和标准成长!$Q190+养成规划和标准成长!M$17*10*养成规划和标准成长!$S190+养成规划和标准成长!M$18*10*养成规划和标准成长!$T190+养成规划和标准成长!M$19*养成规划和标准成长!$U190,0)</f>
        <v>967</v>
      </c>
      <c r="K97" s="9">
        <f>ROUND(属性投放!M$4+养成规划和标准成长!N$3*养成规划和标准成长!$O190*养成规划和标准成长!$P190+养成规划和标准成长!N$4*养成规划和标准成长!$V190+养成规划和标准成长!N$5*养成规划和标准成长!$R190+(养成规划和标准成长!N$12+养成规划和标准成长!N$13)*养成规划和标准成长!$N190+养成规划和标准成长!N$14*养成规划和标准成长!$O190*养成规划和标准成长!$Q190+养成规划和标准成长!N$17*10*养成规划和标准成长!$S190+养成规划和标准成长!N$18*10*养成规划和标准成长!$T190+养成规划和标准成长!N$19*养成规划和标准成长!$U190,0)</f>
        <v>976</v>
      </c>
      <c r="L97" s="9">
        <f>VLOOKUP(养成规划和标准成长!$X190,阵法、技能和修炼!$C$20:$N$40,COLUMNS(阵法、技能和修炼!$C$20:G$40),0)</f>
        <v>319</v>
      </c>
      <c r="M97" s="9">
        <f>VLOOKUP(养成规划和标准成长!$X190,阵法、技能和修炼!$C$20:$N$40,COLUMNS(阵法、技能和修炼!$C$20:H$40),0)</f>
        <v>246</v>
      </c>
      <c r="N97" s="9">
        <f>VLOOKUP(养成规划和标准成长!$X190,阵法、技能和修炼!$C$20:$N$40,COLUMNS(阵法、技能和修炼!$C$20:I$40),0)</f>
        <v>319</v>
      </c>
      <c r="O97" s="9">
        <f>VLOOKUP(养成规划和标准成长!$X190,阵法、技能和修炼!$C$20:$N$40,COLUMNS(阵法、技能和修炼!$C$20:J$40),0)</f>
        <v>246</v>
      </c>
      <c r="P97" s="9">
        <f>VLOOKUP(养成规划和标准成长!$X190,阵法、技能和修炼!$C$20:$N$40,COLUMNS(阵法、技能和修炼!$C$20:K$40),0)</f>
        <v>70</v>
      </c>
      <c r="Q97" s="9">
        <f>VLOOKUP(养成规划和标准成长!$X190,阵法、技能和修炼!$C$20:$N$40,COLUMNS(阵法、技能和修炼!$C$20:L$40),0)</f>
        <v>70</v>
      </c>
      <c r="R97" s="9">
        <f>VLOOKUP(养成规划和标准成长!$X190,阵法、技能和修炼!$C$20:$N$40,COLUMNS(阵法、技能和修炼!$C$20:M$40),0)</f>
        <v>84.000000000000071</v>
      </c>
      <c r="S97" s="9">
        <f>VLOOKUP(养成规划和标准成长!$X190,阵法、技能和修炼!$C$20:$N$40,COLUMNS(阵法、技能和修炼!$C$20:N$40),0)</f>
        <v>84.000000000000071</v>
      </c>
      <c r="T97" s="1">
        <v>94</v>
      </c>
      <c r="U97" s="9">
        <f>ROUND(属性投放!D$4+养成规划和标准成长!E$3*养成规划和标准成长!$C343*养成规划和标准成长!$D343+养成规划和标准成长!E$4*养成规划和标准成长!$J343+养成规划和标准成长!E$5*养成规划和标准成长!$F343+(养成规划和标准成长!E$12+养成规划和标准成长!E$13)*养成规划和标准成长!$B343+养成规划和标准成长!E$14*养成规划和标准成长!$C343*养成规划和标准成长!$E343+养成规划和标准成长!E$17*10*养成规划和标准成长!$G343+养成规划和标准成长!E$18*10*养成规划和标准成长!$H343+养成规划和标准成长!E$19*养成规划和标准成长!$I343,0)</f>
        <v>4267</v>
      </c>
      <c r="V97" s="9">
        <f>ROUND(属性投放!E$4+养成规划和标准成长!F$3*养成规划和标准成长!$C343*养成规划和标准成长!$D343+养成规划和标准成长!F$4*养成规划和标准成长!$J343+养成规划和标准成长!F$5*养成规划和标准成长!$F343+(养成规划和标准成长!F$12+养成规划和标准成长!F$13)*养成规划和标准成长!$B343+养成规划和标准成长!F$14*养成规划和标准成长!$C343*养成规划和标准成长!$E343+养成规划和标准成长!F$17*10*养成规划和标准成长!$G343+养成规划和标准成长!F$18*10*养成规划和标准成长!$H343+养成规划和标准成长!F$19*养成规划和标准成长!$I343,0)</f>
        <v>4207</v>
      </c>
      <c r="W97" s="9">
        <f>ROUND(属性投放!F$4+养成规划和标准成长!G$3*养成规划和标准成长!$C343*养成规划和标准成长!$D343+养成规划和标准成长!G$4*养成规划和标准成长!$J343+养成规划和标准成长!G$5*养成规划和标准成长!$F343+(养成规划和标准成长!G$12+养成规划和标准成长!G$13)*养成规划和标准成长!$B343+养成规划和标准成长!G$14*养成规划和标准成长!$C343*养成规划和标准成长!$E343+养成规划和标准成长!G$17*10*养成规划和标准成长!$G343+养成规划和标准成长!G$18*10*养成规划和标准成长!$H343+养成规划和标准成长!G$19*养成规划和标准成长!$I343,0)</f>
        <v>1559</v>
      </c>
      <c r="X97" s="9">
        <f>ROUND(属性投放!G$4+养成规划和标准成长!H$3*养成规划和标准成长!$C343*养成规划和标准成长!$D343+养成规划和标准成长!H$4*养成规划和标准成长!$J343+养成规划和标准成长!H$5*养成规划和标准成长!$F343+(养成规划和标准成长!H$12+养成规划和标准成长!H$13)*养成规划和标准成长!$B343+养成规划和标准成长!H$14*养成规划和标准成长!$C343*养成规划和标准成长!$E343+养成规划和标准成长!H$17*10*养成规划和标准成长!$G343+养成规划和标准成长!H$18*10*养成规划和标准成长!$H343+养成规划和标准成长!H$19*养成规划和标准成长!$I343,0)</f>
        <v>703</v>
      </c>
      <c r="Y97" s="9">
        <f>ROUND(属性投放!H$4+养成规划和标准成长!I$3*养成规划和标准成长!$C343*养成规划和标准成长!$D343+养成规划和标准成长!I$4*养成规划和标准成长!$J343+养成规划和标准成长!I$5*养成规划和标准成长!$F343+(养成规划和标准成长!I$12+养成规划和标准成长!I$13)*养成规划和标准成长!$B343+养成规划和标准成长!I$14*养成规划和标准成长!$C343*养成规划和标准成长!$E343+养成规划和标准成长!I$17*10*养成规划和标准成长!$G343+养成规划和标准成长!I$18*10*养成规划和标准成长!$H343+养成规划和标准成长!I$19*养成规划和标准成长!$I343,0)</f>
        <v>1172</v>
      </c>
      <c r="Z97" s="9">
        <f>ROUND(属性投放!I$4+养成规划和标准成长!J$3*养成规划和标准成长!$C343*养成规划和标准成长!$D343+养成规划和标准成长!J$4*养成规划和标准成长!$J343+养成规划和标准成长!J$5*养成规划和标准成长!$F343+(养成规划和标准成长!J$12+养成规划和标准成长!J$13)*养成规划和标准成长!$B343+养成规划和标准成长!J$14*养成规划和标准成长!$C343*养成规划和标准成长!$E343+养成规划和标准成长!J$17*10*养成规划和标准成长!$G343+养成规划和标准成长!J$18*10*养成规划和标准成长!$H343+养成规划和标准成长!J$19*养成规划和标准成长!$I343,0)</f>
        <v>847</v>
      </c>
      <c r="AA97" s="9">
        <f>ROUND(属性投放!J$4+养成规划和标准成长!K$3*养成规划和标准成长!$C343*养成规划和标准成长!$D343+养成规划和标准成长!K$4*养成规划和标准成长!$J343+养成规划和标准成长!K$5*养成规划和标准成长!$F343+(养成规划和标准成长!K$12+养成规划和标准成长!K$13)*养成规划和标准成长!$B343+养成规划和标准成长!K$14*养成规划和标准成长!$C343*养成规划和标准成长!$E343+养成规划和标准成长!K$17*10*养成规划和标准成长!$G343+养成规划和标准成长!K$18*10*养成规划和标准成长!$H343+养成规划和标准成长!K$19*养成规划和标准成长!$I343,0)</f>
        <v>579</v>
      </c>
      <c r="AB97" s="9">
        <f>ROUND(属性投放!K$4+养成规划和标准成长!L$3*养成规划和标准成长!$C343*养成规划和标准成长!$D343+养成规划和标准成长!L$4*养成规划和标准成长!$J343+养成规划和标准成长!L$5*养成规划和标准成长!$F343+(养成规划和标准成长!L$12+养成规划和标准成长!L$13)*养成规划和标准成长!$B343+养成规划和标准成长!L$14*养成规划和标准成长!$C343*养成规划和标准成长!$E343+养成规划和标准成长!L$17*10*养成规划和标准成长!$G343+养成规划和标准成长!L$18*10*养成规划和标准成长!$H343+养成规划和标准成长!L$19*养成规划和标准成长!$I343,0)</f>
        <v>337</v>
      </c>
      <c r="AC97" s="9">
        <f>ROUND(属性投放!L$4+养成规划和标准成长!M$3*养成规划和标准成长!$C343*养成规划和标准成长!$D343+养成规划和标准成长!M$4*养成规划和标准成长!$J343+养成规划和标准成长!M$5*养成规划和标准成长!$F343+(养成规划和标准成长!M$12+养成规划和标准成长!M$13)*养成规划和标准成长!$B343+养成规划和标准成长!M$14*养成规划和标准成长!$C343*养成规划和标准成长!$E343+养成规划和标准成长!M$17*10*养成规划和标准成长!$G343+养成规划和标准成长!M$18*10*养成规划和标准成长!$H343+养成规划和标准成长!M$19*养成规划和标准成长!$I343,0)</f>
        <v>978</v>
      </c>
      <c r="AD97" s="9">
        <f>ROUND(属性投放!M$4+养成规划和标准成长!N$3*养成规划和标准成长!$C343*养成规划和标准成长!$D343+养成规划和标准成长!N$4*养成规划和标准成长!$J343+养成规划和标准成长!N$5*养成规划和标准成长!$F343+(养成规划和标准成长!N$12+养成规划和标准成长!N$13)*养成规划和标准成长!$B343+养成规划和标准成长!N$14*养成规划和标准成长!$C343*养成规划和标准成长!$E343+养成规划和标准成长!N$17*10*养成规划和标准成长!$G343+养成规划和标准成长!N$18*10*养成规划和标准成长!$H343+养成规划和标准成长!N$19*养成规划和标准成长!$I343,0)</f>
        <v>990</v>
      </c>
      <c r="AE97" s="9">
        <f>VLOOKUP(养成规划和标准成长!$L343,阵法、技能和修炼!$C$20:$N$40,COLUMNS(阵法、技能和修炼!$C$20:G$40),0)</f>
        <v>373</v>
      </c>
      <c r="AF97" s="9">
        <f>VLOOKUP(养成规划和标准成长!$L343,阵法、技能和修炼!$C$20:$N$40,COLUMNS(阵法、技能和修炼!$C$20:H$40),0)</f>
        <v>276</v>
      </c>
      <c r="AG97" s="9">
        <f>VLOOKUP(养成规划和标准成长!$L343,阵法、技能和修炼!$C$20:$N$40,COLUMNS(阵法、技能和修炼!$C$20:I$40),0)</f>
        <v>373</v>
      </c>
      <c r="AH97" s="9">
        <f>VLOOKUP(养成规划和标准成长!$L343,阵法、技能和修炼!$C$20:$N$40,COLUMNS(阵法、技能和修炼!$C$20:J$40),0)</f>
        <v>276</v>
      </c>
      <c r="AI97" s="9">
        <f>VLOOKUP(养成规划和标准成长!$L343,阵法、技能和修炼!$C$20:$N$40,COLUMNS(阵法、技能和修炼!$C$20:K$40),0)</f>
        <v>80</v>
      </c>
      <c r="AJ97" s="9">
        <f>VLOOKUP(养成规划和标准成长!$L343,阵法、技能和修炼!$C$20:$N$40,COLUMNS(阵法、技能和修炼!$C$20:L$40),0)</f>
        <v>80</v>
      </c>
      <c r="AK97" s="9">
        <f>VLOOKUP(养成规划和标准成长!$L343,阵法、技能和修炼!$C$20:$N$40,COLUMNS(阵法、技能和修炼!$C$20:M$40),0)</f>
        <v>96.000000000000085</v>
      </c>
      <c r="AL97" s="9">
        <f>VLOOKUP(养成规划和标准成长!$L343,阵法、技能和修炼!$C$20:$N$40,COLUMNS(阵法、技能和修炼!$C$20:N$40),0)</f>
        <v>96.000000000000085</v>
      </c>
      <c r="AN97" s="1">
        <v>94</v>
      </c>
      <c r="AO97" s="9">
        <f>ROUND(属性投放!D$4+养成规划和标准成长!E$3*养成规划和标准成长!$O343*养成规划和标准成长!$P343+养成规划和标准成长!E$4*养成规划和标准成长!$V343+养成规划和标准成长!E$5*养成规划和标准成长!$R343+(养成规划和标准成长!E$12+养成规划和标准成长!E$13)*养成规划和标准成长!$N343+养成规划和标准成长!E$14*养成规划和标准成长!$O343*养成规划和标准成长!$Q343+养成规划和标准成长!E$17*10*养成规划和标准成长!$S343+养成规划和标准成长!E$18*10*养成规划和标准成长!$T343+养成规划和标准成长!E$19*养成规划和标准成长!$U343,0)</f>
        <v>4876</v>
      </c>
      <c r="AP97" s="9">
        <f>ROUND(属性投放!E$4+养成规划和标准成长!F$3*养成规划和标准成长!$O343*养成规划和标准成长!$P343+养成规划和标准成长!F$4*养成规划和标准成长!$V343+养成规划和标准成长!F$5*养成规划和标准成长!$R343+(养成规划和标准成长!F$12+养成规划和标准成长!F$13)*养成规划和标准成长!$N343+养成规划和标准成长!F$14*养成规划和标准成长!$O343*养成规划和标准成长!$Q343+养成规划和标准成长!F$17*10*养成规划和标准成长!$S343+养成规划和标准成长!F$18*10*养成规划和标准成长!$T343+养成规划和标准成长!F$19*养成规划和标准成长!$U343,0)</f>
        <v>4465</v>
      </c>
      <c r="AQ97" s="9">
        <f>ROUND(属性投放!F$4+养成规划和标准成长!G$3*养成规划和标准成长!$O343*养成规划和标准成长!$P343+养成规划和标准成长!G$4*养成规划和标准成长!$V343+养成规划和标准成长!G$5*养成规划和标准成长!$R343+(养成规划和标准成长!G$12+养成规划和标准成长!G$13)*养成规划和标准成长!$N343+养成规划和标准成长!G$14*养成规划和标准成长!$O343*养成规划和标准成长!$Q343+养成规划和标准成长!G$17*10*养成规划和标准成长!$S343+养成规划和标准成长!G$18*10*养成规划和标准成长!$T343+养成规划和标准成长!G$19*养成规划和标准成长!$U343,0)</f>
        <v>1717</v>
      </c>
      <c r="AR97" s="9">
        <f>ROUND(属性投放!G$4+养成规划和标准成长!H$3*养成规划和标准成长!$O343*养成规划和标准成长!$P343+养成规划和标准成长!H$4*养成规划和标准成长!$V343+养成规划和标准成长!H$5*养成规划和标准成长!$R343+(养成规划和标准成长!H$12+养成规划和标准成长!H$13)*养成规划和标准成长!$N343+养成规划和标准成长!H$14*养成规划和标准成长!$O343*养成规划和标准成长!$Q343+养成规划和标准成长!H$17*10*养成规划和标准成长!$S343+养成规划和标准成长!H$18*10*养成规划和标准成长!$T343+养成规划和标准成长!H$19*养成规划和标准成长!$U343,0)</f>
        <v>821</v>
      </c>
      <c r="AS97" s="9">
        <f>ROUND(属性投放!H$4+养成规划和标准成长!I$3*养成规划和标准成长!$O343*养成规划和标准成长!$P343+养成规划和标准成长!I$4*养成规划和标准成长!$V343+养成规划和标准成长!I$5*养成规划和标准成长!$R343+(养成规划和标准成长!I$12+养成规划和标准成长!I$13)*养成规划和标准成长!$N343+养成规划和标准成长!I$14*养成规划和标准成长!$O343*养成规划和标准成长!$Q343+养成规划和标准成长!I$17*10*养成规划和标准成长!$S343+养成规划和标准成长!I$18*10*养成规划和标准成长!$T343+养成规划和标准成长!I$19*养成规划和标准成长!$U343,0)</f>
        <v>1286</v>
      </c>
      <c r="AT97" s="9">
        <f>ROUND(属性投放!I$4+养成规划和标准成长!J$3*养成规划和标准成长!$O343*养成规划和标准成长!$P343+养成规划和标准成长!J$4*养成规划和标准成长!$V343+养成规划和标准成长!J$5*养成规划和标准成长!$R343+(养成规划和标准成长!J$12+养成规划和标准成长!J$13)*养成规划和标准成长!$N343+养成规划和标准成长!J$14*养成规划和标准成长!$O343*养成规划和标准成长!$Q343+养成规划和标准成长!J$17*10*养成规划和标准成长!$S343+养成规划和标准成长!J$18*10*养成规划和标准成长!$T343+养成规划和标准成长!J$19*养成规划和标准成长!$U343,0)</f>
        <v>947</v>
      </c>
      <c r="AU97" s="9">
        <f>ROUND(属性投放!J$4+养成规划和标准成长!K$3*养成规划和标准成长!$O343*养成规划和标准成长!$P343+养成规划和标准成长!K$4*养成规划和标准成长!$V343+养成规划和标准成长!K$5*养成规划和标准成长!$R343+(养成规划和标准成长!K$12+养成规划和标准成长!K$13)*养成规划和标准成长!$N343+养成规划和标准成长!K$14*养成规划和标准成长!$O343*养成规划和标准成长!$Q343+养成规划和标准成长!K$17*10*养成规划和标准成长!$S343+养成规划和标准成长!K$18*10*养成规划和标准成长!$T343+养成规划和标准成长!K$19*养成规划和标准成长!$U343,0)</f>
        <v>642</v>
      </c>
      <c r="AV97" s="9">
        <f>ROUND(属性投放!K$4+养成规划和标准成长!L$3*养成规划和标准成长!$O343*养成规划和标准成长!$P343+养成规划和标准成长!L$4*养成规划和标准成长!$V343+养成规划和标准成长!L$5*养成规划和标准成长!$R343+(养成规划和标准成长!L$12+养成规划和标准成长!L$13)*养成规划和标准成长!$N343+养成规划和标准成长!L$14*养成规划和标准成长!$O343*养成规划和标准成长!$Q343+养成规划和标准成长!L$17*10*养成规划和标准成长!$S343+养成规划和标准成长!L$18*10*养成规划和标准成长!$T343+养成规划和标准成长!L$19*养成规划和标准成长!$U343,0)</f>
        <v>411</v>
      </c>
      <c r="AW97" s="9">
        <f>ROUND(属性投放!L$4+养成规划和标准成长!M$3*养成规划和标准成长!$O343*养成规划和标准成长!$P343+养成规划和标准成长!M$4*养成规划和标准成长!$V343+养成规划和标准成长!M$5*养成规划和标准成长!$R343+(养成规划和标准成长!M$12+养成规划和标准成长!M$13)*养成规划和标准成长!$N343+养成规划和标准成长!M$14*养成规划和标准成长!$O343*养成规划和标准成长!$Q343+养成规划和标准成长!M$17*10*养成规划和标准成长!$S343+养成规划和标准成长!M$18*10*养成规划和标准成长!$T343+养成规划和标准成长!M$19*养成规划和标准成长!$U343,0)</f>
        <v>1000</v>
      </c>
      <c r="AX97" s="9">
        <f>ROUND(属性投放!M$4+养成规划和标准成长!N$3*养成规划和标准成长!$O343*养成规划和标准成长!$P343+养成规划和标准成长!N$4*养成规划和标准成长!$V343+养成规划和标准成长!N$5*养成规划和标准成长!$R343+(养成规划和标准成长!N$12+养成规划和标准成长!N$13)*养成规划和标准成长!$N343+养成规划和标准成长!N$14*养成规划和标准成长!$O343*养成规划和标准成长!$Q343+养成规划和标准成长!N$17*10*养成规划和标准成长!$S343+养成规划和标准成长!N$18*10*养成规划和标准成长!$T343+养成规划和标准成长!N$19*养成规划和标准成长!$U343,0)</f>
        <v>1016</v>
      </c>
      <c r="AY97" s="9">
        <f>VLOOKUP(养成规划和标准成长!$X343,阵法、技能和修炼!$C$20:$N$40,COLUMNS(阵法、技能和修炼!$C$20:G$40),0)</f>
        <v>428</v>
      </c>
      <c r="AZ97" s="9">
        <f>VLOOKUP(养成规划和标准成长!$X343,阵法、技能和修炼!$C$20:$N$40,COLUMNS(阵法、技能和修炼!$C$20:H$40),0)</f>
        <v>305</v>
      </c>
      <c r="BA97" s="9">
        <f>VLOOKUP(养成规划和标准成长!$X343,阵法、技能和修炼!$C$20:$N$40,COLUMNS(阵法、技能和修炼!$C$20:I$40),0)</f>
        <v>428</v>
      </c>
      <c r="BB97" s="9">
        <f>VLOOKUP(养成规划和标准成长!$X343,阵法、技能和修炼!$C$20:$N$40,COLUMNS(阵法、技能和修炼!$C$20:J$40),0)</f>
        <v>305</v>
      </c>
      <c r="BC97" s="9">
        <f>VLOOKUP(养成规划和标准成长!$X343,阵法、技能和修炼!$C$20:$N$40,COLUMNS(阵法、技能和修炼!$C$20:K$40),0)</f>
        <v>90</v>
      </c>
      <c r="BD97" s="9">
        <f>VLOOKUP(养成规划和标准成长!$X343,阵法、技能和修炼!$C$20:$N$40,COLUMNS(阵法、技能和修炼!$C$20:L$40),0)</f>
        <v>90</v>
      </c>
      <c r="BE97" s="9">
        <f>VLOOKUP(养成规划和标准成长!$X343,阵法、技能和修炼!$C$20:$N$40,COLUMNS(阵法、技能和修炼!$C$20:M$40),0)</f>
        <v>108.0000000000001</v>
      </c>
      <c r="BF97" s="9">
        <f>VLOOKUP(养成规划和标准成长!$X343,阵法、技能和修炼!$C$20:$N$40,COLUMNS(阵法、技能和修炼!$C$20:N$40),0)</f>
        <v>108.0000000000001</v>
      </c>
      <c r="BH97" s="1">
        <v>94</v>
      </c>
      <c r="BI97" s="9">
        <f>ROUND(属性投放!D$4+养成规划和标准成长!E$3*养成规划和标准成长!$AA343*养成规划和标准成长!$AB343+养成规划和标准成长!E$4*养成规划和标准成长!$AH343+养成规划和标准成长!E$5*养成规划和标准成长!$AD343+(养成规划和标准成长!E$12+养成规划和标准成长!E$13)*养成规划和标准成长!$Z343+养成规划和标准成长!E$14*养成规划和标准成长!$AA343*养成规划和标准成长!$AC343+养成规划和标准成长!E$17*10*养成规划和标准成长!$AE343+养成规划和标准成长!E$18*10*养成规划和标准成长!$AF343+养成规划和标准成长!E$19*养成规划和标准成长!$AG343,0)</f>
        <v>5396</v>
      </c>
      <c r="BJ97" s="9">
        <f>ROUND(属性投放!E$4+养成规划和标准成长!F$3*养成规划和标准成长!$AA343*养成规划和标准成长!$AB343+养成规划和标准成长!F$4*养成规划和标准成长!$AH343+养成规划和标准成长!F$5*养成规划和标准成长!$AD343+(养成规划和标准成长!F$12+养成规划和标准成长!F$13)*养成规划和标准成长!$Z343+养成规划和标准成长!F$14*养成规划和标准成长!$AA343*养成规划和标准成长!$AC343+养成规划和标准成长!F$17*10*养成规划和标准成长!$AE343+养成规划和标准成长!F$18*10*养成规划和标准成长!$AF343+养成规划和标准成长!F$19*养成规划和标准成长!$AG343,0)</f>
        <v>4678</v>
      </c>
      <c r="BK97" s="9">
        <f>ROUND(属性投放!F$4+养成规划和标准成长!G$3*养成规划和标准成长!$AA343*养成规划和标准成长!$AB343+养成规划和标准成长!G$4*养成规划和标准成长!$AH343+养成规划和标准成长!G$5*养成规划和标准成长!$AD343+(养成规划和标准成长!G$12+养成规划和标准成长!G$13)*养成规划和标准成长!$Z343+养成规划和标准成长!G$14*养成规划和标准成长!$AA343*养成规划和标准成长!$AC343+养成规划和标准成长!G$17*10*养成规划和标准成长!$AE343+养成规划和标准成长!G$18*10*养成规划和标准成长!$AF343+养成规划和标准成长!G$19*养成规划和标准成长!$AG343,0)</f>
        <v>1852</v>
      </c>
      <c r="BL97" s="9">
        <f>ROUND(属性投放!G$4+养成规划和标准成长!H$3*养成规划和标准成长!$AA343*养成规划和标准成长!$AB343+养成规划和标准成长!H$4*养成规划和标准成长!$AH343+养成规划和标准成长!H$5*养成规划和标准成长!$AD343+(养成规划和标准成长!H$12+养成规划和标准成长!H$13)*养成规划和标准成长!$Z343+养成规划和标准成长!H$14*养成规划和标准成长!$AA343*养成规划和标准成长!$AC343+养成规划和标准成长!H$17*10*养成规划和标准成长!$AE343+养成规划和标准成长!H$18*10*养成规划和标准成长!$AF343+养成规划和标准成长!H$19*养成规划和标准成长!$AG343,0)</f>
        <v>917</v>
      </c>
      <c r="BM97" s="9">
        <f>ROUND(属性投放!H$4+养成规划和标准成长!I$3*养成规划和标准成长!$AA343*养成规划和标准成长!$AB343+养成规划和标准成长!I$4*养成规划和标准成长!$AH343+养成规划和标准成长!I$5*养成规划和标准成长!$AD343+(养成规划和标准成长!I$12+养成规划和标准成长!I$13)*养成规划和标准成长!$Z343+养成规划和标准成长!I$14*养成规划和标准成长!$AA343*养成规划和标准成长!$AC343+养成规划和标准成长!I$17*10*养成规划和标准成长!$AE343+养成规划和标准成长!I$18*10*养成规划和标准成长!$AF343+养成规划和标准成长!I$19*养成规划和标准成长!$AG343,0)</f>
        <v>1380</v>
      </c>
      <c r="BN97" s="9">
        <f>ROUND(属性投放!I$4+养成规划和标准成长!J$3*养成规划和标准成长!$AA343*养成规划和标准成长!$AB343+养成规划和标准成长!J$4*养成规划和标准成长!$AH343+养成规划和标准成长!J$5*养成规划和标准成长!$AD343+(养成规划和标准成长!J$12+养成规划和标准成长!J$13)*养成规划和标准成长!$Z343+养成规划和标准成长!J$14*养成规划和标准成长!$AA343*养成规划和标准成长!$AC343+养成规划和标准成长!J$17*10*养成规划和标准成长!$AE343+养成规划和标准成长!J$18*10*养成规划和标准成长!$AF343+养成规划和标准成长!J$19*养成规划和标准成长!$AG343,0)</f>
        <v>1027</v>
      </c>
      <c r="BO97" s="9">
        <f>ROUND(属性投放!J$4+养成规划和标准成长!K$3*养成规划和标准成长!$AA343*养成规划和标准成长!$AB343+养成规划和标准成长!K$4*养成规划和标准成长!$AH343+养成规划和标准成长!K$5*养成规划和标准成长!$AD343+(养成规划和标准成长!K$12+养成规划和标准成长!K$13)*养成规划和标准成长!$Z343+养成规划和标准成长!K$14*养成规划和标准成长!$AA343*养成规划和标准成长!$AC343+养成规划和标准成长!K$17*10*养成规划和标准成长!$AE343+养成规划和标准成长!K$18*10*养成规划和标准成长!$AF343+养成规划和标准成长!K$19*养成规划和标准成长!$AG343,0)</f>
        <v>690</v>
      </c>
      <c r="BP97" s="9">
        <f>ROUND(属性投放!K$4+养成规划和标准成长!L$3*养成规划和标准成长!$AA343*养成规划和标准成长!$AB343+养成规划和标准成长!L$4*养成规划和标准成长!$AH343+养成规划和标准成长!L$5*养成规划和标准成长!$AD343+(养成规划和标准成长!L$12+养成规划和标准成长!L$13)*养成规划和标准成长!$Z343+养成规划和标准成长!L$14*养成规划和标准成长!$AA343*养成规划和标准成长!$AC343+养成规划和标准成长!L$17*10*养成规划和标准成长!$AE343+养成规划和标准成长!L$18*10*养成规划和标准成长!$AF343+养成规划和标准成长!L$19*养成规划和标准成长!$AG343,0)</f>
        <v>472</v>
      </c>
      <c r="BQ97" s="9">
        <f>ROUND(属性投放!L$4+养成规划和标准成长!M$3*养成规划和标准成长!$AA343*养成规划和标准成长!$AB343+养成规划和标准成长!M$4*养成规划和标准成长!$AH343+养成规划和标准成长!M$5*养成规划和标准成长!$AD343+(养成规划和标准成长!M$12+养成规划和标准成长!M$13)*养成规划和标准成长!$Z343+养成规划和标准成长!M$14*养成规划和标准成长!$AA343*养成规划和标准成长!$AC343+养成规划和标准成长!M$17*10*养成规划和标准成长!$AE343+养成规划和标准成长!M$18*10*养成规划和标准成长!$AF343+养成规划和标准成长!M$19*养成规划和标准成长!$AG343,0)</f>
        <v>1017</v>
      </c>
      <c r="BR97" s="9">
        <f>ROUND(属性投放!M$4+养成规划和标准成长!N$3*养成规划和标准成长!$AA343*养成规划和标准成长!$AB343+养成规划和标准成长!N$4*养成规划和标准成长!$AH343+养成规划和标准成长!N$5*养成规划和标准成长!$AD343+(养成规划和标准成长!N$12+养成规划和标准成长!N$13)*养成规划和标准成长!$Z343+养成规划和标准成长!N$14*养成规划和标准成长!$AA343*养成规划和标准成长!$AC343+养成规划和标准成长!N$17*10*养成规划和标准成长!$AE343+养成规划和标准成长!N$18*10*养成规划和标准成长!$AF343+养成规划和标准成长!N$19*养成规划和标准成长!$AG343,0)</f>
        <v>1035</v>
      </c>
      <c r="BS97" s="9">
        <f>VLOOKUP(养成规划和标准成长!$AJ343,阵法、技能和修炼!$C$20:$N$40,COLUMNS(阵法、技能和修炼!$C$20:G$40),0)</f>
        <v>486</v>
      </c>
      <c r="BT97" s="9">
        <f>VLOOKUP(养成规划和标准成长!$AJ343,阵法、技能和修炼!$C$20:$N$40,COLUMNS(阵法、技能和修炼!$C$20:H$40),0)</f>
        <v>332</v>
      </c>
      <c r="BU97" s="9">
        <f>VLOOKUP(养成规划和标准成长!$AJ343,阵法、技能和修炼!$C$20:$N$40,COLUMNS(阵法、技能和修炼!$C$20:I$40),0)</f>
        <v>486</v>
      </c>
      <c r="BV97" s="9">
        <f>VLOOKUP(养成规划和标准成长!$AJ343,阵法、技能和修炼!$C$20:$N$40,COLUMNS(阵法、技能和修炼!$C$20:J$40),0)</f>
        <v>332</v>
      </c>
      <c r="BW97" s="9">
        <f>VLOOKUP(养成规划和标准成长!$AJ343,阵法、技能和修炼!$C$20:$N$40,COLUMNS(阵法、技能和修炼!$C$20:K$40),0)</f>
        <v>100</v>
      </c>
      <c r="BX97" s="9">
        <f>VLOOKUP(养成规划和标准成长!$AJ343,阵法、技能和修炼!$C$20:$N$40,COLUMNS(阵法、技能和修炼!$C$20:L$40),0)</f>
        <v>100</v>
      </c>
      <c r="BY97" s="9">
        <f>VLOOKUP(养成规划和标准成长!$AJ343,阵法、技能和修炼!$C$20:$N$40,COLUMNS(阵法、技能和修炼!$C$20:M$40),0)</f>
        <v>120.00000000000011</v>
      </c>
      <c r="BZ97" s="9">
        <f>VLOOKUP(养成规划和标准成长!$AJ343,阵法、技能和修炼!$C$20:$N$40,COLUMNS(阵法、技能和修炼!$C$20:N$40),0)</f>
        <v>120.00000000000011</v>
      </c>
    </row>
    <row r="98" spans="1:78">
      <c r="A98" s="1">
        <v>95</v>
      </c>
      <c r="B98" s="9">
        <f>ROUND(属性投放!D$4+养成规划和标准成长!E$3*养成规划和标准成长!$O191*养成规划和标准成长!$P191+养成规划和标准成长!E$4*养成规划和标准成长!$V191+养成规划和标准成长!E$5*养成规划和标准成长!$R191+(养成规划和标准成长!E$12+养成规划和标准成长!E$13)*养成规划和标准成长!$N191+养成规划和标准成长!E$14*养成规划和标准成长!$O191*养成规划和标准成长!$Q191+养成规划和标准成长!E$17*10*养成规划和标准成长!$S191+养成规划和标准成长!E$18*10*养成规划和标准成长!$T191+养成规划和标准成长!E$19*养成规划和标准成长!$U191,0)</f>
        <v>3868</v>
      </c>
      <c r="C98" s="9">
        <f>ROUND(属性投放!E$4+养成规划和标准成长!F$3*养成规划和标准成长!$O191*养成规划和标准成长!$P191+养成规划和标准成长!F$4*养成规划和标准成长!$V191+养成规划和标准成长!F$5*养成规划和标准成长!$R191+(养成规划和标准成长!F$12+养成规划和标准成长!F$13)*养成规划和标准成长!$N191+养成规划和标准成长!F$14*养成规划和标准成长!$O191*养成规划和标准成长!$Q191+养成规划和标准成长!F$17*10*养成规划和标准成长!$S191+养成规划和标准成长!F$18*10*养成规划和标准成长!$T191+养成规划和标准成长!F$19*养成规划和标准成长!$U191,0)</f>
        <v>3982</v>
      </c>
      <c r="D98" s="9">
        <f>ROUND(属性投放!F$4+养成规划和标准成长!G$3*养成规划和标准成长!$O191*养成规划和标准成长!$P191+养成规划和标准成长!G$4*养成规划和标准成长!$V191+养成规划和标准成长!G$5*养成规划和标准成长!$R191+(养成规划和标准成长!G$12+养成规划和标准成长!G$13)*养成规划和标准成长!$N191+养成规划和标准成长!G$14*养成规划和标准成长!$O191*养成规划和标准成长!$Q191+养成规划和标准成长!G$17*10*养成规划和标准成长!$S191+养成规划和标准成长!G$18*10*养成规划和标准成长!$T191+养成规划和标准成长!G$19*养成规划和标准成长!$U191,0)</f>
        <v>1446</v>
      </c>
      <c r="E98" s="9">
        <f>ROUND(属性投放!G$4+养成规划和标准成长!H$3*养成规划和标准成长!$O191*养成规划和标准成长!$P191+养成规划和标准成长!H$4*养成规划和标准成长!$V191+养成规划和标准成长!H$5*养成规划和标准成长!$R191+(养成规划和标准成长!H$12+养成规划和标准成长!H$13)*养成规划和标准成长!$N191+养成规划和标准成长!H$14*养成规划和标准成长!$O191*养成规划和标准成长!$Q191+养成规划和标准成长!H$17*10*养成规划和标准成长!$S191+养成规划和标准成长!H$18*10*养成规划和标准成长!$T191+养成规划和标准成长!H$19*养成规划和标准成长!$U191,0)</f>
        <v>625</v>
      </c>
      <c r="F98" s="9">
        <f>ROUND(属性投放!H$4+养成规划和标准成长!I$3*养成规划和标准成长!$O191*养成规划和标准成长!$P191+养成规划和标准成长!I$4*养成规划和标准成长!$V191+养成规划和标准成长!I$5*养成规划和标准成长!$R191+(养成规划和标准成长!I$12+养成规划和标准成长!I$13)*养成规划和标准成长!$N191+养成规划和标准成长!I$14*养成规划和标准成长!$O191*养成规划和标准成长!$Q191+养成规划和标准成长!I$17*10*养成规划和标准成长!$S191+养成规划和标准成长!I$18*10*养成规划和标准成长!$T191+养成规划和标准成长!I$19*养成规划和标准成长!$U191,0)</f>
        <v>1102</v>
      </c>
      <c r="G98" s="9">
        <f>ROUND(属性投放!I$4+养成规划和标准成长!J$3*养成规划和标准成长!$O191*养成规划和标准成长!$P191+养成规划和标准成长!J$4*养成规划和标准成长!$V191+养成规划和标准成长!J$5*养成规划和标准成长!$R191+(养成规划和标准成长!J$12+养成规划和标准成长!J$13)*养成规划和标准成长!$N191+养成规划和标准成长!J$14*养成规划和标准成长!$O191*养成规划和标准成长!$Q191+养成规划和标准成长!J$17*10*养成规划和标准成长!$S191+养成规划和标准成长!J$18*10*养成规划和标准成长!$T191+养成规划和标准成长!J$19*养成规划和标准成长!$U191,0)</f>
        <v>789</v>
      </c>
      <c r="H98" s="9">
        <f>ROUND(属性投放!J$4+养成规划和标准成长!K$3*养成规划和标准成长!$O191*养成规划和标准成长!$P191+养成规划和标准成长!K$4*养成规划和标准成长!$V191+养成规划和标准成长!K$5*养成规划和标准成长!$R191+(养成规划和标准成长!K$12+养成规划和标准成长!K$13)*养成规划和标准成长!$N191+养成规划和标准成长!K$14*养成规划和标准成长!$O191*养成规划和标准成长!$Q191+养成规划和标准成长!K$17*10*养成规划和标准成长!$S191+养成规划和标准成长!K$18*10*养成规划和标准成长!$T191+养成规划和标准成长!K$19*养成规划和标准成长!$U191,0)</f>
        <v>537</v>
      </c>
      <c r="I98" s="9">
        <f>ROUND(属性投放!K$4+养成规划和标准成长!L$3*养成规划和标准成长!$O191*养成规划和标准成长!$P191+养成规划和标准成长!L$4*养成规划和标准成长!$V191+养成规划和标准成长!L$5*养成规划和标准成长!$R191+(养成规划和标准成长!L$12+养成规划和标准成长!L$13)*养成规划和标准成长!$N191+养成规划和标准成长!L$14*养成规划和标准成长!$O191*养成规划和标准成长!$Q191+养成规划和标准成长!L$17*10*养成规划和标准成长!$S191+养成规划和标准成长!L$18*10*养成规划和标准成长!$T191+养成规划和标准成长!L$19*养成规划和标准成长!$U191,0)</f>
        <v>281</v>
      </c>
      <c r="J98" s="9">
        <f>ROUND(属性投放!L$4+养成规划和标准成长!M$3*养成规划和标准成长!$O191*养成规划和标准成长!$P191+养成规划和标准成长!M$4*养成规划和标准成长!$V191+养成规划和标准成长!M$5*养成规划和标准成长!$R191+(养成规划和标准成长!M$12+养成规划和标准成长!M$13)*养成规划和标准成长!$N191+养成规划和标准成长!M$14*养成规划和标准成长!$O191*养成规划和标准成长!$Q191+养成规划和标准成长!M$17*10*养成规划和标准成长!$S191+养成规划和标准成长!M$18*10*养成规划和标准成长!$T191+养成规划和标准成长!M$19*养成规划和标准成长!$U191,0)</f>
        <v>977</v>
      </c>
      <c r="K98" s="9">
        <f>ROUND(属性投放!M$4+养成规划和标准成长!N$3*养成规划和标准成长!$O191*养成规划和标准成长!$P191+养成规划和标准成长!N$4*养成规划和标准成长!$V191+养成规划和标准成长!N$5*养成规划和标准成长!$R191+(养成规划和标准成长!N$12+养成规划和标准成长!N$13)*养成规划和标准成长!$N191+养成规划和标准成长!N$14*养成规划和标准成长!$O191*养成规划和标准成长!$Q191+养成规划和标准成长!N$17*10*养成规划和标准成长!$S191+养成规划和标准成长!N$18*10*养成规划和标准成长!$T191+养成规划和标准成长!N$19*养成规划和标准成长!$U191,0)</f>
        <v>986</v>
      </c>
      <c r="L98" s="9">
        <f>VLOOKUP(养成规划和标准成长!$X191,阵法、技能和修炼!$C$20:$N$40,COLUMNS(阵法、技能和修炼!$C$20:G$40),0)</f>
        <v>319</v>
      </c>
      <c r="M98" s="9">
        <f>VLOOKUP(养成规划和标准成长!$X191,阵法、技能和修炼!$C$20:$N$40,COLUMNS(阵法、技能和修炼!$C$20:H$40),0)</f>
        <v>246</v>
      </c>
      <c r="N98" s="9">
        <f>VLOOKUP(养成规划和标准成长!$X191,阵法、技能和修炼!$C$20:$N$40,COLUMNS(阵法、技能和修炼!$C$20:I$40),0)</f>
        <v>319</v>
      </c>
      <c r="O98" s="9">
        <f>VLOOKUP(养成规划和标准成长!$X191,阵法、技能和修炼!$C$20:$N$40,COLUMNS(阵法、技能和修炼!$C$20:J$40),0)</f>
        <v>246</v>
      </c>
      <c r="P98" s="9">
        <f>VLOOKUP(养成规划和标准成长!$X191,阵法、技能和修炼!$C$20:$N$40,COLUMNS(阵法、技能和修炼!$C$20:K$40),0)</f>
        <v>70</v>
      </c>
      <c r="Q98" s="9">
        <f>VLOOKUP(养成规划和标准成长!$X191,阵法、技能和修炼!$C$20:$N$40,COLUMNS(阵法、技能和修炼!$C$20:L$40),0)</f>
        <v>70</v>
      </c>
      <c r="R98" s="9">
        <f>VLOOKUP(养成规划和标准成长!$X191,阵法、技能和修炼!$C$20:$N$40,COLUMNS(阵法、技能和修炼!$C$20:M$40),0)</f>
        <v>84.000000000000071</v>
      </c>
      <c r="S98" s="9">
        <f>VLOOKUP(养成规划和标准成长!$X191,阵法、技能和修炼!$C$20:$N$40,COLUMNS(阵法、技能和修炼!$C$20:N$40),0)</f>
        <v>84.000000000000071</v>
      </c>
      <c r="T98" s="1">
        <v>95</v>
      </c>
      <c r="U98" s="9">
        <f>ROUND(属性投放!D$4+养成规划和标准成长!E$3*养成规划和标准成长!$C344*养成规划和标准成长!$D344+养成规划和标准成长!E$4*养成规划和标准成长!$J344+养成规划和标准成长!E$5*养成规划和标准成长!$F344+(养成规划和标准成长!E$12+养成规划和标准成长!E$13)*养成规划和标准成长!$B344+养成规划和标准成长!E$14*养成规划和标准成长!$C344*养成规划和标准成长!$E344+养成规划和标准成长!E$17*10*养成规划和标准成长!$G344+养成规划和标准成长!E$18*10*养成规划和标准成长!$H344+养成规划和标准成长!E$19*养成规划和标准成长!$I344,0)</f>
        <v>4291</v>
      </c>
      <c r="V98" s="9">
        <f>ROUND(属性投放!E$4+养成规划和标准成长!F$3*养成规划和标准成长!$C344*养成规划和标准成长!$D344+养成规划和标准成长!F$4*养成规划和标准成长!$J344+养成规划和标准成长!F$5*养成规划和标准成长!$F344+(养成规划和标准成长!F$12+养成规划和标准成长!F$13)*养成规划和标准成长!$B344+养成规划和标准成长!F$14*养成规划和标准成长!$C344*养成规划和标准成长!$E344+养成规划和标准成长!F$17*10*养成规划和标准成长!$G344+养成规划和标准成长!F$18*10*养成规划和标准成长!$H344+养成规划和标准成长!F$19*养成规划和标准成长!$I344,0)</f>
        <v>4240</v>
      </c>
      <c r="W98" s="9">
        <f>ROUND(属性投放!F$4+养成规划和标准成长!G$3*养成规划和标准成长!$C344*养成规划和标准成长!$D344+养成规划和标准成长!G$4*养成规划和标准成长!$J344+养成规划和标准成长!G$5*养成规划和标准成长!$F344+(养成规划和标准成长!G$12+养成规划和标准成长!G$13)*养成规划和标准成长!$B344+养成规划和标准成长!G$14*养成规划和标准成长!$C344*养成规划和标准成长!$E344+养成规划和标准成长!G$17*10*养成规划和标准成长!$G344+养成规划和标准成长!G$18*10*养成规划和标准成长!$H344+养成规划和标准成长!G$19*养成规划和标准成长!$I344,0)</f>
        <v>1567</v>
      </c>
      <c r="X98" s="9">
        <f>ROUND(属性投放!G$4+养成规划和标准成长!H$3*养成规划和标准成长!$C344*养成规划和标准成长!$D344+养成规划和标准成长!H$4*养成规划和标准成长!$J344+养成规划和标准成长!H$5*养成规划和标准成长!$F344+(养成规划和标准成长!H$12+养成规划和标准成长!H$13)*养成规划和标准成长!$B344+养成规划和标准成长!H$14*养成规划和标准成长!$C344*养成规划和标准成长!$E344+养成规划和标准成长!H$17*10*养成规划和标准成长!$G344+养成规划和标准成长!H$18*10*养成规划和标准成长!$H344+养成规划和标准成长!H$19*养成规划和标准成长!$I344,0)</f>
        <v>705</v>
      </c>
      <c r="Y98" s="9">
        <f>ROUND(属性投放!H$4+养成规划和标准成长!I$3*养成规划和标准成长!$C344*养成规划和标准成长!$D344+养成规划和标准成长!I$4*养成规划和标准成长!$J344+养成规划和标准成长!I$5*养成规划和标准成长!$F344+(养成规划和标准成长!I$12+养成规划和标准成长!I$13)*养成规划和标准成长!$B344+养成规划和标准成长!I$14*养成规划和标准成长!$C344*养成规划和标准成长!$E344+养成规划和标准成长!I$17*10*养成规划和标准成长!$G344+养成规划和标准成长!I$18*10*养成规划和标准成长!$H344+养成规划和标准成长!I$19*养成规划和标准成长!$I344,0)</f>
        <v>1179</v>
      </c>
      <c r="Z98" s="9">
        <f>ROUND(属性投放!I$4+养成规划和标准成长!J$3*养成规划和标准成长!$C344*养成规划和标准成长!$D344+养成规划和标准成长!J$4*养成规划和标准成长!$J344+养成规划和标准成长!J$5*养成规划和标准成长!$F344+(养成规划和标准成长!J$12+养成规划和标准成长!J$13)*养成规划和标准成长!$B344+养成规划和标准成长!J$14*养成规划和标准成长!$C344*养成规划和标准成长!$E344+养成规划和标准成长!J$17*10*养成规划和标准成长!$G344+养成规划和标准成长!J$18*10*养成规划和标准成长!$H344+养成规划和标准成长!J$19*养成规划和标准成长!$I344,0)</f>
        <v>852</v>
      </c>
      <c r="AA98" s="9">
        <f>ROUND(属性投放!J$4+养成规划和标准成长!K$3*养成规划和标准成长!$C344*养成规划和标准成长!$D344+养成规划和标准成长!K$4*养成规划和标准成长!$J344+养成规划和标准成长!K$5*养成规划和标准成长!$F344+(养成规划和标准成长!K$12+养成规划和标准成长!K$13)*养成规划和标准成长!$B344+养成规划和标准成长!K$14*养成规划和标准成长!$C344*养成规划和标准成长!$E344+养成规划和标准成长!K$17*10*养成规划和标准成长!$G344+养成规划和标准成长!K$18*10*养成规划和标准成长!$H344+养成规划和标准成长!K$19*养成规划和标准成长!$I344,0)</f>
        <v>582</v>
      </c>
      <c r="AB98" s="9">
        <f>ROUND(属性投放!K$4+养成规划和标准成长!L$3*养成规划和标准成长!$C344*养成规划和标准成长!$D344+养成规划和标准成长!L$4*养成规划和标准成长!$J344+养成规划和标准成长!L$5*养成规划和标准成长!$F344+(养成规划和标准成长!L$12+养成规划和标准成长!L$13)*养成规划和标准成长!$B344+养成规划和标准成长!L$14*养成规划和标准成长!$C344*养成规划和标准成长!$E344+养成规划和标准成长!L$17*10*养成规划和标准成长!$G344+养成规划和标准成长!L$18*10*养成规划和标准成长!$H344+养成规划和标准成长!L$19*养成规划和标准成长!$I344,0)</f>
        <v>337</v>
      </c>
      <c r="AC98" s="9">
        <f>ROUND(属性投放!L$4+养成规划和标准成长!M$3*养成规划和标准成长!$C344*养成规划和标准成长!$D344+养成规划和标准成长!M$4*养成规划和标准成长!$J344+养成规划和标准成长!M$5*养成规划和标准成长!$F344+(养成规划和标准成长!M$12+养成规划和标准成长!M$13)*养成规划和标准成长!$B344+养成规划和标准成长!M$14*养成规划和标准成长!$C344*养成规划和标准成长!$E344+养成规划和标准成长!M$17*10*养成规划和标准成长!$G344+养成规划和标准成长!M$18*10*养成规划和标准成长!$H344+养成规划和标准成长!M$19*养成规划和标准成长!$I344,0)</f>
        <v>988</v>
      </c>
      <c r="AD98" s="9">
        <f>ROUND(属性投放!M$4+养成规划和标准成长!N$3*养成规划和标准成长!$C344*养成规划和标准成长!$D344+养成规划和标准成长!N$4*养成规划和标准成长!$J344+养成规划和标准成长!N$5*养成规划和标准成长!$F344+(养成规划和标准成长!N$12+养成规划和标准成长!N$13)*养成规划和标准成长!$B344+养成规划和标准成长!N$14*养成规划和标准成长!$C344*养成规划和标准成长!$E344+养成规划和标准成长!N$17*10*养成规划和标准成长!$G344+养成规划和标准成长!N$18*10*养成规划和标准成长!$H344+养成规划和标准成长!N$19*养成规划和标准成长!$I344,0)</f>
        <v>1000</v>
      </c>
      <c r="AE98" s="9">
        <f>VLOOKUP(养成规划和标准成长!$L344,阵法、技能和修炼!$C$20:$N$40,COLUMNS(阵法、技能和修炼!$C$20:G$40),0)</f>
        <v>373</v>
      </c>
      <c r="AF98" s="9">
        <f>VLOOKUP(养成规划和标准成长!$L344,阵法、技能和修炼!$C$20:$N$40,COLUMNS(阵法、技能和修炼!$C$20:H$40),0)</f>
        <v>276</v>
      </c>
      <c r="AG98" s="9">
        <f>VLOOKUP(养成规划和标准成长!$L344,阵法、技能和修炼!$C$20:$N$40,COLUMNS(阵法、技能和修炼!$C$20:I$40),0)</f>
        <v>373</v>
      </c>
      <c r="AH98" s="9">
        <f>VLOOKUP(养成规划和标准成长!$L344,阵法、技能和修炼!$C$20:$N$40,COLUMNS(阵法、技能和修炼!$C$20:J$40),0)</f>
        <v>276</v>
      </c>
      <c r="AI98" s="9">
        <f>VLOOKUP(养成规划和标准成长!$L344,阵法、技能和修炼!$C$20:$N$40,COLUMNS(阵法、技能和修炼!$C$20:K$40),0)</f>
        <v>80</v>
      </c>
      <c r="AJ98" s="9">
        <f>VLOOKUP(养成规划和标准成长!$L344,阵法、技能和修炼!$C$20:$N$40,COLUMNS(阵法、技能和修炼!$C$20:L$40),0)</f>
        <v>80</v>
      </c>
      <c r="AK98" s="9">
        <f>VLOOKUP(养成规划和标准成长!$L344,阵法、技能和修炼!$C$20:$N$40,COLUMNS(阵法、技能和修炼!$C$20:M$40),0)</f>
        <v>96.000000000000085</v>
      </c>
      <c r="AL98" s="9">
        <f>VLOOKUP(养成规划和标准成长!$L344,阵法、技能和修炼!$C$20:$N$40,COLUMNS(阵法、技能和修炼!$C$20:N$40),0)</f>
        <v>96.000000000000085</v>
      </c>
      <c r="AN98" s="1">
        <v>95</v>
      </c>
      <c r="AO98" s="9">
        <f>ROUND(属性投放!D$4+养成规划和标准成长!E$3*养成规划和标准成长!$O344*养成规划和标准成长!$P344+养成规划和标准成长!E$4*养成规划和标准成长!$V344+养成规划和标准成长!E$5*养成规划和标准成长!$R344+(养成规划和标准成长!E$12+养成规划和标准成长!E$13)*养成规划和标准成长!$N344+养成规划和标准成长!E$14*养成规划和标准成长!$O344*养成规划和标准成长!$Q344+养成规划和标准成长!E$17*10*养成规划和标准成长!$S344+养成规划和标准成长!E$18*10*养成规划和标准成长!$T344+养成规划和标准成长!E$19*养成规划和标准成长!$U344,0)</f>
        <v>4903</v>
      </c>
      <c r="AP98" s="9">
        <f>ROUND(属性投放!E$4+养成规划和标准成长!F$3*养成规划和标准成长!$O344*养成规划和标准成长!$P344+养成规划和标准成长!F$4*养成规划和标准成长!$V344+养成规划和标准成长!F$5*养成规划和标准成长!$R344+(养成规划和标准成长!F$12+养成规划和标准成长!F$13)*养成规划和标准成长!$N344+养成规划和标准成长!F$14*养成规划和标准成长!$O344*养成规划和标准成长!$Q344+养成规划和标准成长!F$17*10*养成规划和标准成长!$S344+养成规划和标准成长!F$18*10*养成规划和标准成长!$T344+养成规划和标准成长!F$19*养成规划和标准成长!$U344,0)</f>
        <v>4499</v>
      </c>
      <c r="AQ98" s="9">
        <f>ROUND(属性投放!F$4+养成规划和标准成长!G$3*养成规划和标准成长!$O344*养成规划和标准成长!$P344+养成规划和标准成长!G$4*养成规划和标准成长!$V344+养成规划和标准成长!G$5*养成规划和标准成长!$R344+(养成规划和标准成长!G$12+养成规划和标准成长!G$13)*养成规划和标准成长!$N344+养成规划和标准成长!G$14*养成规划和标准成长!$O344*养成规划和标准成长!$Q344+养成规划和标准成长!G$17*10*养成规划和标准成长!$S344+养成规划和标准成长!G$18*10*养成规划和标准成长!$T344+养成规划和标准成长!G$19*养成规划和标准成长!$U344,0)</f>
        <v>1725</v>
      </c>
      <c r="AR98" s="9">
        <f>ROUND(属性投放!G$4+养成规划和标准成长!H$3*养成规划和标准成长!$O344*养成规划和标准成长!$P344+养成规划和标准成长!H$4*养成规划和标准成长!$V344+养成规划和标准成长!H$5*养成规划和标准成长!$R344+(养成规划和标准成长!H$12+养成规划和标准成长!H$13)*养成规划和标准成长!$N344+养成规划和标准成长!H$14*养成规划和标准成长!$O344*养成规划和标准成长!$Q344+养成规划和标准成长!H$17*10*养成规划和标准成长!$S344+养成规划和标准成长!H$18*10*养成规划和标准成长!$T344+养成规划和标准成长!H$19*养成规划和标准成长!$U344,0)</f>
        <v>824</v>
      </c>
      <c r="AS98" s="9">
        <f>ROUND(属性投放!H$4+养成规划和标准成长!I$3*养成规划和标准成长!$O344*养成规划和标准成长!$P344+养成规划和标准成长!I$4*养成规划和标准成长!$V344+养成规划和标准成长!I$5*养成规划和标准成长!$R344+(养成规划和标准成长!I$12+养成规划和标准成长!I$13)*养成规划和标准成长!$N344+养成规划和标准成长!I$14*养成规划和标准成长!$O344*养成规划和标准成长!$Q344+养成规划和标准成长!I$17*10*养成规划和标准成长!$S344+养成规划和标准成长!I$18*10*养成规划和标准成长!$T344+养成规划和标准成长!I$19*养成规划和标准成长!$U344,0)</f>
        <v>1293</v>
      </c>
      <c r="AT98" s="9">
        <f>ROUND(属性投放!I$4+养成规划和标准成长!J$3*养成规划和标准成长!$O344*养成规划和标准成长!$P344+养成规划和标准成长!J$4*养成规划和标准成长!$V344+养成规划和标准成长!J$5*养成规划和标准成长!$R344+(养成规划和标准成长!J$12+养成规划和标准成长!J$13)*养成规划和标准成长!$N344+养成规划和标准成长!J$14*养成规划和标准成长!$O344*养成规划和标准成长!$Q344+养成规划和标准成长!J$17*10*养成规划和标准成长!$S344+养成规划和标准成长!J$18*10*养成规划和标准成长!$T344+养成规划和标准成长!J$19*养成规划和标准成长!$U344,0)</f>
        <v>953</v>
      </c>
      <c r="AU98" s="9">
        <f>ROUND(属性投放!J$4+养成规划和标准成长!K$3*养成规划和标准成长!$O344*养成规划和标准成长!$P344+养成规划和标准成长!K$4*养成规划和标准成长!$V344+养成规划和标准成长!K$5*养成规划和标准成长!$R344+(养成规划和标准成长!K$12+养成规划和标准成长!K$13)*养成规划和标准成长!$N344+养成规划和标准成长!K$14*养成规划和标准成长!$O344*养成规划和标准成长!$Q344+养成规划和标准成长!K$17*10*养成规划和标准成长!$S344+养成规划和标准成长!K$18*10*养成规划和标准成长!$T344+养成规划和标准成长!K$19*养成规划和标准成长!$U344,0)</f>
        <v>646</v>
      </c>
      <c r="AV98" s="9">
        <f>ROUND(属性投放!K$4+养成规划和标准成长!L$3*养成规划和标准成长!$O344*养成规划和标准成长!$P344+养成规划和标准成长!L$4*养成规划和标准成长!$V344+养成规划和标准成长!L$5*养成规划和标准成长!$R344+(养成规划和标准成长!L$12+养成规划和标准成长!L$13)*养成规划和标准成长!$N344+养成规划和标准成长!L$14*养成规划和标准成长!$O344*养成规划和标准成长!$Q344+养成规划和标准成长!L$17*10*养成规划和标准成长!$S344+养成规划和标准成长!L$18*10*养成规划和标准成长!$T344+养成规划和标准成长!L$19*养成规划和标准成长!$U344,0)</f>
        <v>412</v>
      </c>
      <c r="AW98" s="9">
        <f>ROUND(属性投放!L$4+养成规划和标准成长!M$3*养成规划和标准成长!$O344*养成规划和标准成长!$P344+养成规划和标准成长!M$4*养成规划和标准成长!$V344+养成规划和标准成长!M$5*养成规划和标准成长!$R344+(养成规划和标准成长!M$12+养成规划和标准成长!M$13)*养成规划和标准成长!$N344+养成规划和标准成长!M$14*养成规划和标准成长!$O344*养成规划和标准成长!$Q344+养成规划和标准成长!M$17*10*养成规划和标准成长!$S344+养成规划和标准成长!M$18*10*养成规划和标准成长!$T344+养成规划和标准成长!M$19*养成规划和标准成长!$U344,0)</f>
        <v>1010</v>
      </c>
      <c r="AX98" s="9">
        <f>ROUND(属性投放!M$4+养成规划和标准成长!N$3*养成规划和标准成长!$O344*养成规划和标准成长!$P344+养成规划和标准成长!N$4*养成规划和标准成长!$V344+养成规划和标准成长!N$5*养成规划和标准成长!$R344+(养成规划和标准成长!N$12+养成规划和标准成长!N$13)*养成规划和标准成长!$N344+养成规划和标准成长!N$14*养成规划和标准成长!$O344*养成规划和标准成长!$Q344+养成规划和标准成长!N$17*10*养成规划和标准成长!$S344+养成规划和标准成长!N$18*10*养成规划和标准成长!$T344+养成规划和标准成长!N$19*养成规划和标准成长!$U344,0)</f>
        <v>1026</v>
      </c>
      <c r="AY98" s="9">
        <f>VLOOKUP(养成规划和标准成长!$X344,阵法、技能和修炼!$C$20:$N$40,COLUMNS(阵法、技能和修炼!$C$20:G$40),0)</f>
        <v>428</v>
      </c>
      <c r="AZ98" s="9">
        <f>VLOOKUP(养成规划和标准成长!$X344,阵法、技能和修炼!$C$20:$N$40,COLUMNS(阵法、技能和修炼!$C$20:H$40),0)</f>
        <v>305</v>
      </c>
      <c r="BA98" s="9">
        <f>VLOOKUP(养成规划和标准成长!$X344,阵法、技能和修炼!$C$20:$N$40,COLUMNS(阵法、技能和修炼!$C$20:I$40),0)</f>
        <v>428</v>
      </c>
      <c r="BB98" s="9">
        <f>VLOOKUP(养成规划和标准成长!$X344,阵法、技能和修炼!$C$20:$N$40,COLUMNS(阵法、技能和修炼!$C$20:J$40),0)</f>
        <v>305</v>
      </c>
      <c r="BC98" s="9">
        <f>VLOOKUP(养成规划和标准成长!$X344,阵法、技能和修炼!$C$20:$N$40,COLUMNS(阵法、技能和修炼!$C$20:K$40),0)</f>
        <v>90</v>
      </c>
      <c r="BD98" s="9">
        <f>VLOOKUP(养成规划和标准成长!$X344,阵法、技能和修炼!$C$20:$N$40,COLUMNS(阵法、技能和修炼!$C$20:L$40),0)</f>
        <v>90</v>
      </c>
      <c r="BE98" s="9">
        <f>VLOOKUP(养成规划和标准成长!$X344,阵法、技能和修炼!$C$20:$N$40,COLUMNS(阵法、技能和修炼!$C$20:M$40),0)</f>
        <v>108.0000000000001</v>
      </c>
      <c r="BF98" s="9">
        <f>VLOOKUP(养成规划和标准成长!$X344,阵法、技能和修炼!$C$20:$N$40,COLUMNS(阵法、技能和修炼!$C$20:N$40),0)</f>
        <v>108.0000000000001</v>
      </c>
      <c r="BH98" s="1">
        <v>95</v>
      </c>
      <c r="BI98" s="9">
        <f>ROUND(属性投放!D$4+养成规划和标准成长!E$3*养成规划和标准成长!$AA344*养成规划和标准成长!$AB344+养成规划和标准成长!E$4*养成规划和标准成长!$AH344+养成规划和标准成长!E$5*养成规划和标准成长!$AD344+(养成规划和标准成长!E$12+养成规划和标准成长!E$13)*养成规划和标准成长!$Z344+养成规划和标准成长!E$14*养成规划和标准成长!$AA344*养成规划和标准成长!$AC344+养成规划和标准成长!E$17*10*养成规划和标准成长!$AE344+养成规划和标准成长!E$18*10*养成规划和标准成长!$AF344+养成规划和标准成长!E$19*养成规划和标准成长!$AG344,0)</f>
        <v>5426</v>
      </c>
      <c r="BJ98" s="9">
        <f>ROUND(属性投放!E$4+养成规划和标准成长!F$3*养成规划和标准成长!$AA344*养成规划和标准成长!$AB344+养成规划和标准成长!F$4*养成规划和标准成长!$AH344+养成规划和标准成长!F$5*养成规划和标准成长!$AD344+(养成规划和标准成长!F$12+养成规划和标准成长!F$13)*养成规划和标准成长!$Z344+养成规划和标准成长!F$14*养成规划和标准成长!$AA344*养成规划和标准成长!$AC344+养成规划和标准成长!F$17*10*养成规划和标准成长!$AE344+养成规划和标准成长!F$18*10*养成规划和标准成长!$AF344+养成规划和标准成长!F$19*养成规划和标准成长!$AG344,0)</f>
        <v>4713</v>
      </c>
      <c r="BK98" s="9">
        <f>ROUND(属性投放!F$4+养成规划和标准成长!G$3*养成规划和标准成长!$AA344*养成规划和标准成长!$AB344+养成规划和标准成长!G$4*养成规划和标准成长!$AH344+养成规划和标准成长!G$5*养成规划和标准成长!$AD344+(养成规划和标准成长!G$12+养成规划和标准成长!G$13)*养成规划和标准成长!$Z344+养成规划和标准成长!G$14*养成规划和标准成长!$AA344*养成规划和标准成长!$AC344+养成规划和标准成长!G$17*10*养成规划和标准成长!$AE344+养成规划和标准成长!G$18*10*养成规划和标准成长!$AF344+养成规划和标准成长!G$19*养成规划和标准成长!$AG344,0)</f>
        <v>1861</v>
      </c>
      <c r="BL98" s="9">
        <f>ROUND(属性投放!G$4+养成规划和标准成长!H$3*养成规划和标准成长!$AA344*养成规划和标准成长!$AB344+养成规划和标准成长!H$4*养成规划和标准成长!$AH344+养成规划和标准成长!H$5*养成规划和标准成长!$AD344+(养成规划和标准成长!H$12+养成规划和标准成长!H$13)*养成规划和标准成长!$Z344+养成规划和标准成长!H$14*养成规划和标准成长!$AA344*养成规划和标准成长!$AC344+养成规划和标准成长!H$17*10*养成规划和标准成长!$AE344+养成规划和标准成长!H$18*10*养成规划和标准成长!$AF344+养成规划和标准成长!H$19*养成规划和标准成长!$AG344,0)</f>
        <v>920</v>
      </c>
      <c r="BM98" s="9">
        <f>ROUND(属性投放!H$4+养成规划和标准成长!I$3*养成规划和标准成长!$AA344*养成规划和标准成长!$AB344+养成规划和标准成长!I$4*养成规划和标准成长!$AH344+养成规划和标准成长!I$5*养成规划和标准成长!$AD344+(养成规划和标准成长!I$12+养成规划和标准成长!I$13)*养成规划和标准成长!$Z344+养成规划和标准成长!I$14*养成规划和标准成长!$AA344*养成规划和标准成长!$AC344+养成规划和标准成长!I$17*10*养成规划和标准成长!$AE344+养成规划和标准成长!I$18*10*养成规划和标准成长!$AF344+养成规划和标准成长!I$19*养成规划和标准成长!$AG344,0)</f>
        <v>1388</v>
      </c>
      <c r="BN98" s="9">
        <f>ROUND(属性投放!I$4+养成规划和标准成长!J$3*养成规划和标准成长!$AA344*养成规划和标准成长!$AB344+养成规划和标准成长!J$4*养成规划和标准成长!$AH344+养成规划和标准成长!J$5*养成规划和标准成长!$AD344+(养成规划和标准成长!J$12+养成规划和标准成长!J$13)*养成规划和标准成长!$Z344+养成规划和标准成长!J$14*养成规划和标准成长!$AA344*养成规划和标准成长!$AC344+养成规划和标准成长!J$17*10*养成规划和标准成长!$AE344+养成规划和标准成长!J$18*10*养成规划和标准成长!$AF344+养成规划和标准成长!J$19*养成规划和标准成长!$AG344,0)</f>
        <v>1033</v>
      </c>
      <c r="BO98" s="9">
        <f>ROUND(属性投放!J$4+养成规划和标准成长!K$3*养成规划和标准成长!$AA344*养成规划和标准成长!$AB344+养成规划和标准成长!K$4*养成规划和标准成长!$AH344+养成规划和标准成长!K$5*养成规划和标准成长!$AD344+(养成规划和标准成长!K$12+养成规划和标准成长!K$13)*养成规划和标准成长!$Z344+养成规划和标准成长!K$14*养成规划和标准成长!$AA344*养成规划和标准成长!$AC344+养成规划和标准成长!K$17*10*养成规划和标准成长!$AE344+养成规划和标准成长!K$18*10*养成规划和标准成长!$AF344+养成规划和标准成长!K$19*养成规划和标准成长!$AG344,0)</f>
        <v>694</v>
      </c>
      <c r="BP98" s="9">
        <f>ROUND(属性投放!K$4+养成规划和标准成长!L$3*养成规划和标准成长!$AA344*养成规划和标准成长!$AB344+养成规划和标准成长!L$4*养成规划和标准成长!$AH344+养成规划和标准成长!L$5*养成规划和标准成长!$AD344+(养成规划和标准成长!L$12+养成规划和标准成长!L$13)*养成规划和标准成长!$Z344+养成规划和标准成长!L$14*养成规划和标准成长!$AA344*养成规划和标准成长!$AC344+养成规划和标准成长!L$17*10*养成规划和标准成长!$AE344+养成规划和标准成长!L$18*10*养成规划和标准成长!$AF344+养成规划和标准成长!L$19*养成规划和标准成长!$AG344,0)</f>
        <v>472</v>
      </c>
      <c r="BQ98" s="9">
        <f>ROUND(属性投放!L$4+养成规划和标准成长!M$3*养成规划和标准成长!$AA344*养成规划和标准成长!$AB344+养成规划和标准成长!M$4*养成规划和标准成长!$AH344+养成规划和标准成长!M$5*养成规划和标准成长!$AD344+(养成规划和标准成长!M$12+养成规划和标准成长!M$13)*养成规划和标准成长!$Z344+养成规划和标准成长!M$14*养成规划和标准成长!$AA344*养成规划和标准成长!$AC344+养成规划和标准成长!M$17*10*养成规划和标准成长!$AE344+养成规划和标准成长!M$18*10*养成规划和标准成长!$AF344+养成规划和标准成长!M$19*养成规划和标准成长!$AG344,0)</f>
        <v>1027</v>
      </c>
      <c r="BR98" s="9">
        <f>ROUND(属性投放!M$4+养成规划和标准成长!N$3*养成规划和标准成长!$AA344*养成规划和标准成长!$AB344+养成规划和标准成长!N$4*养成规划和标准成长!$AH344+养成规划和标准成长!N$5*养成规划和标准成长!$AD344+(养成规划和标准成长!N$12+养成规划和标准成长!N$13)*养成规划和标准成长!$Z344+养成规划和标准成长!N$14*养成规划和标准成长!$AA344*养成规划和标准成长!$AC344+养成规划和标准成长!N$17*10*养成规划和标准成长!$AE344+养成规划和标准成长!N$18*10*养成规划和标准成长!$AF344+养成规划和标准成长!N$19*养成规划和标准成长!$AG344,0)</f>
        <v>1045</v>
      </c>
      <c r="BS98" s="9">
        <f>VLOOKUP(养成规划和标准成长!$AJ344,阵法、技能和修炼!$C$20:$N$40,COLUMNS(阵法、技能和修炼!$C$20:G$40),0)</f>
        <v>486</v>
      </c>
      <c r="BT98" s="9">
        <f>VLOOKUP(养成规划和标准成长!$AJ344,阵法、技能和修炼!$C$20:$N$40,COLUMNS(阵法、技能和修炼!$C$20:H$40),0)</f>
        <v>332</v>
      </c>
      <c r="BU98" s="9">
        <f>VLOOKUP(养成规划和标准成长!$AJ344,阵法、技能和修炼!$C$20:$N$40,COLUMNS(阵法、技能和修炼!$C$20:I$40),0)</f>
        <v>486</v>
      </c>
      <c r="BV98" s="9">
        <f>VLOOKUP(养成规划和标准成长!$AJ344,阵法、技能和修炼!$C$20:$N$40,COLUMNS(阵法、技能和修炼!$C$20:J$40),0)</f>
        <v>332</v>
      </c>
      <c r="BW98" s="9">
        <f>VLOOKUP(养成规划和标准成长!$AJ344,阵法、技能和修炼!$C$20:$N$40,COLUMNS(阵法、技能和修炼!$C$20:K$40),0)</f>
        <v>100</v>
      </c>
      <c r="BX98" s="9">
        <f>VLOOKUP(养成规划和标准成长!$AJ344,阵法、技能和修炼!$C$20:$N$40,COLUMNS(阵法、技能和修炼!$C$20:L$40),0)</f>
        <v>100</v>
      </c>
      <c r="BY98" s="9">
        <f>VLOOKUP(养成规划和标准成长!$AJ344,阵法、技能和修炼!$C$20:$N$40,COLUMNS(阵法、技能和修炼!$C$20:M$40),0)</f>
        <v>120.00000000000011</v>
      </c>
      <c r="BZ98" s="9">
        <f>VLOOKUP(养成规划和标准成长!$AJ344,阵法、技能和修炼!$C$20:$N$40,COLUMNS(阵法、技能和修炼!$C$20:N$40),0)</f>
        <v>120.00000000000011</v>
      </c>
    </row>
    <row r="99" spans="1:78">
      <c r="A99" s="1">
        <v>96</v>
      </c>
      <c r="B99" s="9">
        <f>ROUND(属性投放!D$4+养成规划和标准成长!E$3*养成规划和标准成长!$O192*养成规划和标准成长!$P192+养成规划和标准成长!E$4*养成规划和标准成长!$V192+养成规划和标准成长!E$5*养成规划和标准成长!$R192+(养成规划和标准成长!E$12+养成规划和标准成长!E$13)*养成规划和标准成长!$N192+养成规划和标准成长!E$14*养成规划和标准成长!$O192*养成规划和标准成长!$Q192+养成规划和标准成长!E$17*10*养成规划和标准成长!$S192+养成规划和标准成长!E$18*10*养成规划和标准成长!$T192+养成规划和标准成长!E$19*养成规划和标准成长!$U192,0)</f>
        <v>3891</v>
      </c>
      <c r="C99" s="9">
        <f>ROUND(属性投放!E$4+养成规划和标准成长!F$3*养成规划和标准成长!$O192*养成规划和标准成长!$P192+养成规划和标准成长!F$4*养成规划和标准成长!$V192+养成规划和标准成长!F$5*养成规划和标准成长!$R192+(养成规划和标准成长!F$12+养成规划和标准成长!F$13)*养成规划和标准成长!$N192+养成规划和标准成长!F$14*养成规划和标准成长!$O192*养成规划和标准成长!$Q192+养成规划和标准成长!F$17*10*养成规划和标准成长!$S192+养成规划和标准成长!F$18*10*养成规划和标准成长!$T192+养成规划和标准成长!F$19*养成规划和标准成长!$U192,0)</f>
        <v>4014</v>
      </c>
      <c r="D99" s="9">
        <f>ROUND(属性投放!F$4+养成规划和标准成长!G$3*养成规划和标准成长!$O192*养成规划和标准成长!$P192+养成规划和标准成长!G$4*养成规划和标准成长!$V192+养成规划和标准成长!G$5*养成规划和标准成长!$R192+(养成规划和标准成长!G$12+养成规划和标准成长!G$13)*养成规划和标准成长!$N192+养成规划和标准成长!G$14*养成规划和标准成长!$O192*养成规划和标准成长!$Q192+养成规划和标准成长!G$17*10*养成规划和标准成长!$S192+养成规划和标准成长!G$18*10*养成规划和标准成长!$T192+养成规划和标准成长!G$19*养成规划和标准成长!$U192,0)</f>
        <v>1454</v>
      </c>
      <c r="E99" s="9">
        <f>ROUND(属性投放!G$4+养成规划和标准成长!H$3*养成规划和标准成长!$O192*养成规划和标准成长!$P192+养成规划和标准成长!H$4*养成规划和标准成长!$V192+养成规划和标准成长!H$5*养成规划和标准成长!$R192+(养成规划和标准成长!H$12+养成规划和标准成长!H$13)*养成规划和标准成长!$N192+养成规划和标准成长!H$14*养成规划和标准成长!$O192*养成规划和标准成长!$Q192+养成规划和标准成长!H$17*10*养成规划和标准成长!$S192+养成规划和标准成长!H$18*10*养成规划和标准成长!$T192+养成规划和标准成长!H$19*养成规划和标准成长!$U192,0)</f>
        <v>628</v>
      </c>
      <c r="F99" s="9">
        <f>ROUND(属性投放!H$4+养成规划和标准成长!I$3*养成规划和标准成长!$O192*养成规划和标准成长!$P192+养成规划和标准成长!I$4*养成规划和标准成长!$V192+养成规划和标准成长!I$5*养成规划和标准成长!$R192+(养成规划和标准成长!I$12+养成规划和标准成长!I$13)*养成规划和标准成长!$N192+养成规划和标准成长!I$14*养成规划和标准成长!$O192*养成规划和标准成长!$Q192+养成规划和标准成长!I$17*10*养成规划和标准成长!$S192+养成规划和标准成长!I$18*10*养成规划和标准成长!$T192+养成规划和标准成长!I$19*养成规划和标准成长!$U192,0)</f>
        <v>1109</v>
      </c>
      <c r="G99" s="9">
        <f>ROUND(属性投放!I$4+养成规划和标准成长!J$3*养成规划和标准成长!$O192*养成规划和标准成长!$P192+养成规划和标准成长!J$4*养成规划和标准成长!$V192+养成规划和标准成长!J$5*养成规划和标准成长!$R192+(养成规划和标准成长!J$12+养成规划和标准成长!J$13)*养成规划和标准成长!$N192+养成规划和标准成长!J$14*养成规划和标准成长!$O192*养成规划和标准成长!$Q192+养成规划和标准成长!J$17*10*养成规划和标准成长!$S192+养成规划和标准成长!J$18*10*养成规划和标准成长!$T192+养成规划和标准成长!J$19*养成规划和标准成长!$U192,0)</f>
        <v>794</v>
      </c>
      <c r="H99" s="9">
        <f>ROUND(属性投放!J$4+养成规划和标准成长!K$3*养成规划和标准成长!$O192*养成规划和标准成长!$P192+养成规划和标准成长!K$4*养成规划和标准成长!$V192+养成规划和标准成长!K$5*养成规划和标准成长!$R192+(养成规划和标准成长!K$12+养成规划和标准成长!K$13)*养成规划和标准成长!$N192+养成规划和标准成长!K$14*养成规划和标准成长!$O192*养成规划和标准成长!$Q192+养成规划和标准成长!K$17*10*养成规划和标准成长!$S192+养成规划和标准成长!K$18*10*养成规划和标准成长!$T192+养成规划和标准成长!K$19*养成规划和标准成长!$U192,0)</f>
        <v>541</v>
      </c>
      <c r="I99" s="9">
        <f>ROUND(属性投放!K$4+养成规划和标准成长!L$3*养成规划和标准成长!$O192*养成规划和标准成长!$P192+养成规划和标准成长!L$4*养成规划和标准成长!$V192+养成规划和标准成长!L$5*养成规划和标准成长!$R192+(养成规划和标准成长!L$12+养成规划和标准成长!L$13)*养成规划和标准成长!$N192+养成规划和标准成长!L$14*养成规划和标准成长!$O192*养成规划和标准成长!$Q192+养成规划和标准成长!L$17*10*养成规划和标准成长!$S192+养成规划和标准成长!L$18*10*养成规划和标准成长!$T192+养成规划和标准成长!L$19*养成规划和标准成长!$U192,0)</f>
        <v>281</v>
      </c>
      <c r="J99" s="9">
        <f>ROUND(属性投放!L$4+养成规划和标准成长!M$3*养成规划和标准成长!$O192*养成规划和标准成长!$P192+养成规划和标准成长!M$4*养成规划和标准成长!$V192+养成规划和标准成长!M$5*养成规划和标准成长!$R192+(养成规划和标准成长!M$12+养成规划和标准成长!M$13)*养成规划和标准成长!$N192+养成规划和标准成长!M$14*养成规划和标准成长!$O192*养成规划和标准成长!$Q192+养成规划和标准成长!M$17*10*养成规划和标准成长!$S192+养成规划和标准成长!M$18*10*养成规划和标准成长!$T192+养成规划和标准成长!M$19*养成规划和标准成长!$U192,0)</f>
        <v>987</v>
      </c>
      <c r="K99" s="9">
        <f>ROUND(属性投放!M$4+养成规划和标准成长!N$3*养成规划和标准成长!$O192*养成规划和标准成长!$P192+养成规划和标准成长!N$4*养成规划和标准成长!$V192+养成规划和标准成长!N$5*养成规划和标准成长!$R192+(养成规划和标准成长!N$12+养成规划和标准成长!N$13)*养成规划和标准成长!$N192+养成规划和标准成长!N$14*养成规划和标准成长!$O192*养成规划和标准成长!$Q192+养成规划和标准成长!N$17*10*养成规划和标准成长!$S192+养成规划和标准成长!N$18*10*养成规划和标准成长!$T192+养成规划和标准成长!N$19*养成规划和标准成长!$U192,0)</f>
        <v>996</v>
      </c>
      <c r="L99" s="9">
        <f>VLOOKUP(养成规划和标准成长!$X192,阵法、技能和修炼!$C$20:$N$40,COLUMNS(阵法、技能和修炼!$C$20:G$40),0)</f>
        <v>319</v>
      </c>
      <c r="M99" s="9">
        <f>VLOOKUP(养成规划和标准成长!$X192,阵法、技能和修炼!$C$20:$N$40,COLUMNS(阵法、技能和修炼!$C$20:H$40),0)</f>
        <v>246</v>
      </c>
      <c r="N99" s="9">
        <f>VLOOKUP(养成规划和标准成长!$X192,阵法、技能和修炼!$C$20:$N$40,COLUMNS(阵法、技能和修炼!$C$20:I$40),0)</f>
        <v>319</v>
      </c>
      <c r="O99" s="9">
        <f>VLOOKUP(养成规划和标准成长!$X192,阵法、技能和修炼!$C$20:$N$40,COLUMNS(阵法、技能和修炼!$C$20:J$40),0)</f>
        <v>246</v>
      </c>
      <c r="P99" s="9">
        <f>VLOOKUP(养成规划和标准成长!$X192,阵法、技能和修炼!$C$20:$N$40,COLUMNS(阵法、技能和修炼!$C$20:K$40),0)</f>
        <v>70</v>
      </c>
      <c r="Q99" s="9">
        <f>VLOOKUP(养成规划和标准成长!$X192,阵法、技能和修炼!$C$20:$N$40,COLUMNS(阵法、技能和修炼!$C$20:L$40),0)</f>
        <v>70</v>
      </c>
      <c r="R99" s="9">
        <f>VLOOKUP(养成规划和标准成长!$X192,阵法、技能和修炼!$C$20:$N$40,COLUMNS(阵法、技能和修炼!$C$20:M$40),0)</f>
        <v>84.000000000000071</v>
      </c>
      <c r="S99" s="9">
        <f>VLOOKUP(养成规划和标准成长!$X192,阵法、技能和修炼!$C$20:$N$40,COLUMNS(阵法、技能和修炼!$C$20:N$40),0)</f>
        <v>84.000000000000071</v>
      </c>
      <c r="T99" s="1">
        <v>96</v>
      </c>
      <c r="U99" s="9">
        <f>ROUND(属性投放!D$4+养成规划和标准成长!E$3*养成规划和标准成长!$C345*养成规划和标准成长!$D345+养成规划和标准成长!E$4*养成规划和标准成长!$J345+养成规划和标准成长!E$5*养成规划和标准成长!$F345+(养成规划和标准成长!E$12+养成规划和标准成长!E$13)*养成规划和标准成长!$B345+养成规划和标准成长!E$14*养成规划和标准成长!$C345*养成规划和标准成长!$E345+养成规划和标准成长!E$17*10*养成规划和标准成长!$G345+养成规划和标准成长!E$18*10*养成规划和标准成长!$H345+养成规划和标准成长!E$19*养成规划和标准成长!$I345,0)</f>
        <v>4315</v>
      </c>
      <c r="V99" s="9">
        <f>ROUND(属性投放!E$4+养成规划和标准成长!F$3*养成规划和标准成长!$C345*养成规划和标准成长!$D345+养成规划和标准成长!F$4*养成规划和标准成长!$J345+养成规划和标准成长!F$5*养成规划和标准成长!$F345+(养成规划和标准成长!F$12+养成规划和标准成长!F$13)*养成规划和标准成长!$B345+养成规划和标准成长!F$14*养成规划和标准成长!$C345*养成规划和标准成长!$E345+养成规划和标准成长!F$17*10*养成规划和标准成长!$G345+养成规划和标准成长!F$18*10*养成规划和标准成长!$H345+养成规划和标准成长!F$19*养成规划和标准成长!$I345,0)</f>
        <v>4273</v>
      </c>
      <c r="W99" s="9">
        <f>ROUND(属性投放!F$4+养成规划和标准成长!G$3*养成规划和标准成长!$C345*养成规划和标准成长!$D345+养成规划和标准成长!G$4*养成规划和标准成长!$J345+养成规划和标准成长!G$5*养成规划和标准成长!$F345+(养成规划和标准成长!G$12+养成规划和标准成长!G$13)*养成规划和标准成长!$B345+养成规划和标准成长!G$14*养成规划和标准成长!$C345*养成规划和标准成长!$E345+养成规划和标准成长!G$17*10*养成规划和标准成长!$G345+养成规划和标准成长!G$18*10*养成规划和标准成长!$H345+养成规划和标准成长!G$19*养成规划和标准成长!$I345,0)</f>
        <v>1574</v>
      </c>
      <c r="X99" s="9">
        <f>ROUND(属性投放!G$4+养成规划和标准成长!H$3*养成规划和标准成长!$C345*养成规划和标准成长!$D345+养成规划和标准成长!H$4*养成规划和标准成长!$J345+养成规划和标准成长!H$5*养成规划和标准成长!$F345+(养成规划和标准成长!H$12+养成规划和标准成长!H$13)*养成规划和标准成长!$B345+养成规划和标准成长!H$14*养成规划和标准成长!$C345*养成规划和标准成长!$E345+养成规划和标准成长!H$17*10*养成规划和标准成长!$G345+养成规划和标准成长!H$18*10*养成规划和标准成长!$H345+养成规划和标准成长!H$19*养成规划和标准成长!$I345,0)</f>
        <v>708</v>
      </c>
      <c r="Y99" s="9">
        <f>ROUND(属性投放!H$4+养成规划和标准成长!I$3*养成规划和标准成长!$C345*养成规划和标准成长!$D345+养成规划和标准成长!I$4*养成规划和标准成长!$J345+养成规划和标准成长!I$5*养成规划和标准成长!$F345+(养成规划和标准成长!I$12+养成规划和标准成长!I$13)*养成规划和标准成长!$B345+养成规划和标准成长!I$14*养成规划和标准成长!$C345*养成规划和标准成长!$E345+养成规划和标准成长!I$17*10*养成规划和标准成长!$G345+养成规划和标准成长!I$18*10*养成规划和标准成长!$H345+养成规划和标准成长!I$19*养成规划和标准成长!$I345,0)</f>
        <v>1186</v>
      </c>
      <c r="Z99" s="9">
        <f>ROUND(属性投放!I$4+养成规划和标准成长!J$3*养成规划和标准成长!$C345*养成规划和标准成长!$D345+养成规划和标准成长!J$4*养成规划和标准成长!$J345+养成规划和标准成长!J$5*养成规划和标准成长!$F345+(养成规划和标准成长!J$12+养成规划和标准成长!J$13)*养成规划和标准成长!$B345+养成规划和标准成长!J$14*养成规划和标准成长!$C345*养成规划和标准成长!$E345+养成规划和标准成长!J$17*10*养成规划和标准成长!$G345+养成规划和标准成长!J$18*10*养成规划和标准成长!$H345+养成规划和标准成长!J$19*养成规划和标准成长!$I345,0)</f>
        <v>857</v>
      </c>
      <c r="AA99" s="9">
        <f>ROUND(属性投放!J$4+养成规划和标准成长!K$3*养成规划和标准成长!$C345*养成规划和标准成长!$D345+养成规划和标准成长!K$4*养成规划和标准成长!$J345+养成规划和标准成长!K$5*养成规划和标准成长!$F345+(养成规划和标准成长!K$12+养成规划和标准成长!K$13)*养成规划和标准成长!$B345+养成规划和标准成长!K$14*养成规划和标准成长!$C345*养成规划和标准成长!$E345+养成规划和标准成长!K$17*10*养成规划和标准成长!$G345+养成规划和标准成长!K$18*10*养成规划和标准成长!$H345+养成规划和标准成长!K$19*养成规划和标准成长!$I345,0)</f>
        <v>586</v>
      </c>
      <c r="AB99" s="9">
        <f>ROUND(属性投放!K$4+养成规划和标准成长!L$3*养成规划和标准成长!$C345*养成规划和标准成长!$D345+养成规划和标准成长!L$4*养成规划和标准成长!$J345+养成规划和标准成长!L$5*养成规划和标准成长!$F345+(养成规划和标准成长!L$12+养成规划和标准成长!L$13)*养成规划和标准成长!$B345+养成规划和标准成长!L$14*养成规划和标准成长!$C345*养成规划和标准成长!$E345+养成规划和标准成长!L$17*10*养成规划和标准成长!$G345+养成规划和标准成长!L$18*10*养成规划和标准成长!$H345+养成规划和标准成长!L$19*养成规划和标准成长!$I345,0)</f>
        <v>337</v>
      </c>
      <c r="AC99" s="9">
        <f>ROUND(属性投放!L$4+养成规划和标准成长!M$3*养成规划和标准成长!$C345*养成规划和标准成长!$D345+养成规划和标准成长!M$4*养成规划和标准成长!$J345+养成规划和标准成长!M$5*养成规划和标准成长!$F345+(养成规划和标准成长!M$12+养成规划和标准成长!M$13)*养成规划和标准成长!$B345+养成规划和标准成长!M$14*养成规划和标准成长!$C345*养成规划和标准成长!$E345+养成规划和标准成长!M$17*10*养成规划和标准成长!$G345+养成规划和标准成长!M$18*10*养成规划和标准成长!$H345+养成规划和标准成长!M$19*养成规划和标准成长!$I345,0)</f>
        <v>998</v>
      </c>
      <c r="AD99" s="9">
        <f>ROUND(属性投放!M$4+养成规划和标准成长!N$3*养成规划和标准成长!$C345*养成规划和标准成长!$D345+养成规划和标准成长!N$4*养成规划和标准成长!$J345+养成规划和标准成长!N$5*养成规划和标准成长!$F345+(养成规划和标准成长!N$12+养成规划和标准成长!N$13)*养成规划和标准成长!$B345+养成规划和标准成长!N$14*养成规划和标准成长!$C345*养成规划和标准成长!$E345+养成规划和标准成长!N$17*10*养成规划和标准成长!$G345+养成规划和标准成长!N$18*10*养成规划和标准成长!$H345+养成规划和标准成长!N$19*养成规划和标准成长!$I345,0)</f>
        <v>1010</v>
      </c>
      <c r="AE99" s="9">
        <f>VLOOKUP(养成规划和标准成长!$L345,阵法、技能和修炼!$C$20:$N$40,COLUMNS(阵法、技能和修炼!$C$20:G$40),0)</f>
        <v>373</v>
      </c>
      <c r="AF99" s="9">
        <f>VLOOKUP(养成规划和标准成长!$L345,阵法、技能和修炼!$C$20:$N$40,COLUMNS(阵法、技能和修炼!$C$20:H$40),0)</f>
        <v>276</v>
      </c>
      <c r="AG99" s="9">
        <f>VLOOKUP(养成规划和标准成长!$L345,阵法、技能和修炼!$C$20:$N$40,COLUMNS(阵法、技能和修炼!$C$20:I$40),0)</f>
        <v>373</v>
      </c>
      <c r="AH99" s="9">
        <f>VLOOKUP(养成规划和标准成长!$L345,阵法、技能和修炼!$C$20:$N$40,COLUMNS(阵法、技能和修炼!$C$20:J$40),0)</f>
        <v>276</v>
      </c>
      <c r="AI99" s="9">
        <f>VLOOKUP(养成规划和标准成长!$L345,阵法、技能和修炼!$C$20:$N$40,COLUMNS(阵法、技能和修炼!$C$20:K$40),0)</f>
        <v>80</v>
      </c>
      <c r="AJ99" s="9">
        <f>VLOOKUP(养成规划和标准成长!$L345,阵法、技能和修炼!$C$20:$N$40,COLUMNS(阵法、技能和修炼!$C$20:L$40),0)</f>
        <v>80</v>
      </c>
      <c r="AK99" s="9">
        <f>VLOOKUP(养成规划和标准成长!$L345,阵法、技能和修炼!$C$20:$N$40,COLUMNS(阵法、技能和修炼!$C$20:M$40),0)</f>
        <v>96.000000000000085</v>
      </c>
      <c r="AL99" s="9">
        <f>VLOOKUP(养成规划和标准成长!$L345,阵法、技能和修炼!$C$20:$N$40,COLUMNS(阵法、技能和修炼!$C$20:N$40),0)</f>
        <v>96.000000000000085</v>
      </c>
      <c r="AN99" s="1">
        <v>96</v>
      </c>
      <c r="AO99" s="9">
        <f>ROUND(属性投放!D$4+养成规划和标准成长!E$3*养成规划和标准成长!$O345*养成规划和标准成长!$P345+养成规划和标准成长!E$4*养成规划和标准成长!$V345+养成规划和标准成长!E$5*养成规划和标准成长!$R345+(养成规划和标准成长!E$12+养成规划和标准成长!E$13)*养成规划和标准成长!$N345+养成规划和标准成长!E$14*养成规划和标准成长!$O345*养成规划和标准成长!$Q345+养成规划和标准成长!E$17*10*养成规划和标准成长!$S345+养成规划和标准成长!E$18*10*养成规划和标准成长!$T345+养成规划和标准成长!E$19*养成规划和标准成长!$U345,0)</f>
        <v>4930</v>
      </c>
      <c r="AP99" s="9">
        <f>ROUND(属性投放!E$4+养成规划和标准成长!F$3*养成规划和标准成长!$O345*养成规划和标准成长!$P345+养成规划和标准成长!F$4*养成规划和标准成长!$V345+养成规划和标准成长!F$5*养成规划和标准成长!$R345+(养成规划和标准成长!F$12+养成规划和标准成长!F$13)*养成规划和标准成长!$N345+养成规划和标准成长!F$14*养成规划和标准成长!$O345*养成规划和标准成长!$Q345+养成规划和标准成长!F$17*10*养成规划和标准成长!$S345+养成规划和标准成长!F$18*10*养成规划和标准成长!$T345+养成规划和标准成长!F$19*养成规划和标准成长!$U345,0)</f>
        <v>4533</v>
      </c>
      <c r="AQ99" s="9">
        <f>ROUND(属性投放!F$4+养成规划和标准成长!G$3*养成规划和标准成长!$O345*养成规划和标准成长!$P345+养成规划和标准成长!G$4*养成规划和标准成长!$V345+养成规划和标准成长!G$5*养成规划和标准成长!$R345+(养成规划和标准成长!G$12+养成规划和标准成长!G$13)*养成规划和标准成长!$N345+养成规划和标准成长!G$14*养成规划和标准成长!$O345*养成规划和标准成长!$Q345+养成规划和标准成长!G$17*10*养成规划和标准成长!$S345+养成规划和标准成长!G$18*10*养成规划和标准成长!$T345+养成规划和标准成长!G$19*养成规划和标准成长!$U345,0)</f>
        <v>1733</v>
      </c>
      <c r="AR99" s="9">
        <f>ROUND(属性投放!G$4+养成规划和标准成长!H$3*养成规划和标准成长!$O345*养成规划和标准成长!$P345+养成规划和标准成长!H$4*养成规划和标准成长!$V345+养成规划和标准成长!H$5*养成规划和标准成长!$R345+(养成规划和标准成长!H$12+养成规划和标准成长!H$13)*养成规划和标准成长!$N345+养成规划和标准成长!H$14*养成规划和标准成长!$O345*养成规划和标准成长!$Q345+养成规划和标准成长!H$17*10*养成规划和标准成长!$S345+养成规划和标准成长!H$18*10*养成规划和标准成长!$T345+养成规划和标准成长!H$19*养成规划和标准成长!$U345,0)</f>
        <v>826</v>
      </c>
      <c r="AS99" s="9">
        <f>ROUND(属性投放!H$4+养成规划和标准成长!I$3*养成规划和标准成长!$O345*养成规划和标准成长!$P345+养成规划和标准成长!I$4*养成规划和标准成长!$V345+养成规划和标准成长!I$5*养成规划和标准成长!$R345+(养成规划和标准成长!I$12+养成规划和标准成长!I$13)*养成规划和标准成长!$N345+养成规划和标准成长!I$14*养成规划和标准成长!$O345*养成规划和标准成长!$Q345+养成规划和标准成长!I$17*10*养成规划和标准成长!$S345+养成规划和标准成长!I$18*10*养成规划和标准成长!$T345+养成规划和标准成长!I$19*养成规划和标准成长!$U345,0)</f>
        <v>1301</v>
      </c>
      <c r="AT99" s="9">
        <f>ROUND(属性投放!I$4+养成规划和标准成长!J$3*养成规划和标准成长!$O345*养成规划和标准成长!$P345+养成规划和标准成长!J$4*养成规划和标准成长!$V345+养成规划和标准成长!J$5*养成规划和标准成长!$R345+(养成规划和标准成长!J$12+养成规划和标准成长!J$13)*养成规划和标准成长!$N345+养成规划和标准成长!J$14*养成规划和标准成长!$O345*养成规划和标准成长!$Q345+养成规划和标准成长!J$17*10*养成规划和标准成长!$S345+养成规划和标准成长!J$18*10*养成规划和标准成长!$T345+养成规划和标准成长!J$19*养成规划和标准成长!$U345,0)</f>
        <v>958</v>
      </c>
      <c r="AU99" s="9">
        <f>ROUND(属性投放!J$4+养成规划和标准成长!K$3*养成规划和标准成长!$O345*养成规划和标准成长!$P345+养成规划和标准成长!K$4*养成规划和标准成长!$V345+养成规划和标准成长!K$5*养成规划和标准成长!$R345+(养成规划和标准成长!K$12+养成规划和标准成长!K$13)*养成规划和标准成长!$N345+养成规划和标准成长!K$14*养成规划和标准成长!$O345*养成规划和标准成长!$Q345+养成规划和标准成长!K$17*10*养成规划和标准成长!$S345+养成规划和标准成长!K$18*10*养成规划和标准成长!$T345+养成规划和标准成长!K$19*养成规划和标准成长!$U345,0)</f>
        <v>650</v>
      </c>
      <c r="AV99" s="9">
        <f>ROUND(属性投放!K$4+养成规划和标准成长!L$3*养成规划和标准成长!$O345*养成规划和标准成长!$P345+养成规划和标准成长!L$4*养成规划和标准成长!$V345+养成规划和标准成长!L$5*养成规划和标准成长!$R345+(养成规划和标准成长!L$12+养成规划和标准成长!L$13)*养成规划和标准成长!$N345+养成规划和标准成长!L$14*养成规划和标准成长!$O345*养成规划和标准成长!$Q345+养成规划和标准成长!L$17*10*养成规划和标准成长!$S345+养成规划和标准成长!L$18*10*养成规划和标准成长!$T345+养成规划和标准成长!L$19*养成规划和标准成长!$U345,0)</f>
        <v>412</v>
      </c>
      <c r="AW99" s="9">
        <f>ROUND(属性投放!L$4+养成规划和标准成长!M$3*养成规划和标准成长!$O345*养成规划和标准成长!$P345+养成规划和标准成长!M$4*养成规划和标准成长!$V345+养成规划和标准成长!M$5*养成规划和标准成长!$R345+(养成规划和标准成长!M$12+养成规划和标准成长!M$13)*养成规划和标准成长!$N345+养成规划和标准成长!M$14*养成规划和标准成长!$O345*养成规划和标准成长!$Q345+养成规划和标准成长!M$17*10*养成规划和标准成长!$S345+养成规划和标准成长!M$18*10*养成规划和标准成长!$T345+养成规划和标准成长!M$19*养成规划和标准成长!$U345,0)</f>
        <v>1020</v>
      </c>
      <c r="AX99" s="9">
        <f>ROUND(属性投放!M$4+养成规划和标准成长!N$3*养成规划和标准成长!$O345*养成规划和标准成长!$P345+养成规划和标准成长!N$4*养成规划和标准成长!$V345+养成规划和标准成长!N$5*养成规划和标准成长!$R345+(养成规划和标准成长!N$12+养成规划和标准成长!N$13)*养成规划和标准成长!$N345+养成规划和标准成长!N$14*养成规划和标准成长!$O345*养成规划和标准成长!$Q345+养成规划和标准成长!N$17*10*养成规划和标准成长!$S345+养成规划和标准成长!N$18*10*养成规划和标准成长!$T345+养成规划和标准成长!N$19*养成规划和标准成长!$U345,0)</f>
        <v>1036</v>
      </c>
      <c r="AY99" s="9">
        <f>VLOOKUP(养成规划和标准成长!$X345,阵法、技能和修炼!$C$20:$N$40,COLUMNS(阵法、技能和修炼!$C$20:G$40),0)</f>
        <v>428</v>
      </c>
      <c r="AZ99" s="9">
        <f>VLOOKUP(养成规划和标准成长!$X345,阵法、技能和修炼!$C$20:$N$40,COLUMNS(阵法、技能和修炼!$C$20:H$40),0)</f>
        <v>305</v>
      </c>
      <c r="BA99" s="9">
        <f>VLOOKUP(养成规划和标准成长!$X345,阵法、技能和修炼!$C$20:$N$40,COLUMNS(阵法、技能和修炼!$C$20:I$40),0)</f>
        <v>428</v>
      </c>
      <c r="BB99" s="9">
        <f>VLOOKUP(养成规划和标准成长!$X345,阵法、技能和修炼!$C$20:$N$40,COLUMNS(阵法、技能和修炼!$C$20:J$40),0)</f>
        <v>305</v>
      </c>
      <c r="BC99" s="9">
        <f>VLOOKUP(养成规划和标准成长!$X345,阵法、技能和修炼!$C$20:$N$40,COLUMNS(阵法、技能和修炼!$C$20:K$40),0)</f>
        <v>90</v>
      </c>
      <c r="BD99" s="9">
        <f>VLOOKUP(养成规划和标准成长!$X345,阵法、技能和修炼!$C$20:$N$40,COLUMNS(阵法、技能和修炼!$C$20:L$40),0)</f>
        <v>90</v>
      </c>
      <c r="BE99" s="9">
        <f>VLOOKUP(养成规划和标准成长!$X345,阵法、技能和修炼!$C$20:$N$40,COLUMNS(阵法、技能和修炼!$C$20:M$40),0)</f>
        <v>108.0000000000001</v>
      </c>
      <c r="BF99" s="9">
        <f>VLOOKUP(养成规划和标准成长!$X345,阵法、技能和修炼!$C$20:$N$40,COLUMNS(阵法、技能和修炼!$C$20:N$40),0)</f>
        <v>108.0000000000001</v>
      </c>
      <c r="BH99" s="1">
        <v>96</v>
      </c>
      <c r="BI99" s="9">
        <f>ROUND(属性投放!D$4+养成规划和标准成长!E$3*养成规划和标准成长!$AA345*养成规划和标准成长!$AB345+养成规划和标准成长!E$4*养成规划和标准成长!$AH345+养成规划和标准成长!E$5*养成规划和标准成长!$AD345+(养成规划和标准成长!E$12+养成规划和标准成长!E$13)*养成规划和标准成长!$Z345+养成规划和标准成长!E$14*养成规划和标准成长!$AA345*养成规划和标准成长!$AC345+养成规划和标准成长!E$17*10*养成规划和标准成长!$AE345+养成规划和标准成长!E$18*10*养成规划和标准成长!$AF345+养成规划和标准成长!E$19*养成规划和标准成长!$AG345,0)</f>
        <v>5456</v>
      </c>
      <c r="BJ99" s="9">
        <f>ROUND(属性投放!E$4+养成规划和标准成长!F$3*养成规划和标准成长!$AA345*养成规划和标准成长!$AB345+养成规划和标准成长!F$4*养成规划和标准成长!$AH345+养成规划和标准成长!F$5*养成规划和标准成长!$AD345+(养成规划和标准成长!F$12+养成规划和标准成长!F$13)*养成规划和标准成长!$Z345+养成规划和标准成长!F$14*养成规划和标准成长!$AA345*养成规划和标准成长!$AC345+养成规划和标准成长!F$17*10*养成规划和标准成长!$AE345+养成规划和标准成长!F$18*10*养成规划和标准成长!$AF345+养成规划和标准成长!F$19*养成规划和标准成长!$AG345,0)</f>
        <v>4748</v>
      </c>
      <c r="BK99" s="9">
        <f>ROUND(属性投放!F$4+养成规划和标准成长!G$3*养成规划和标准成长!$AA345*养成规划和标准成长!$AB345+养成规划和标准成长!G$4*养成规划和标准成长!$AH345+养成规划和标准成长!G$5*养成规划和标准成长!$AD345+(养成规划和标准成长!G$12+养成规划和标准成长!G$13)*养成规划和标准成长!$Z345+养成规划和标准成长!G$14*养成规划和标准成长!$AA345*养成规划和标准成长!$AC345+养成规划和标准成长!G$17*10*养成规划和标准成长!$AE345+养成规划和标准成长!G$18*10*养成规划和标准成长!$AF345+养成规划和标准成长!G$19*养成规划和标准成长!$AG345,0)</f>
        <v>1869</v>
      </c>
      <c r="BL99" s="9">
        <f>ROUND(属性投放!G$4+养成规划和标准成长!H$3*养成规划和标准成长!$AA345*养成规划和标准成长!$AB345+养成规划和标准成长!H$4*养成规划和标准成长!$AH345+养成规划和标准成长!H$5*养成规划和标准成长!$AD345+(养成规划和标准成长!H$12+养成规划和标准成长!H$13)*养成规划和标准成长!$Z345+养成规划和标准成长!H$14*养成规划和标准成长!$AA345*养成规划和标准成长!$AC345+养成规划和标准成长!H$17*10*养成规划和标准成长!$AE345+养成规划和标准成长!H$18*10*养成规划和标准成长!$AF345+养成规划和标准成长!H$19*养成规划和标准成长!$AG345,0)</f>
        <v>923</v>
      </c>
      <c r="BM99" s="9">
        <f>ROUND(属性投放!H$4+养成规划和标准成长!I$3*养成规划和标准成长!$AA345*养成规划和标准成长!$AB345+养成规划和标准成长!I$4*养成规划和标准成长!$AH345+养成规划和标准成长!I$5*养成规划和标准成长!$AD345+(养成规划和标准成长!I$12+养成规划和标准成长!I$13)*养成规划和标准成长!$Z345+养成规划和标准成长!I$14*养成规划和标准成长!$AA345*养成规划和标准成长!$AC345+养成规划和标准成长!I$17*10*养成规划和标准成长!$AE345+养成规划和标准成长!I$18*10*养成规划和标准成长!$AF345+养成规划和标准成长!I$19*养成规划和标准成长!$AG345,0)</f>
        <v>1396</v>
      </c>
      <c r="BN99" s="9">
        <f>ROUND(属性投放!I$4+养成规划和标准成长!J$3*养成规划和标准成长!$AA345*养成规划和标准成长!$AB345+养成规划和标准成长!J$4*养成规划和标准成长!$AH345+养成规划和标准成长!J$5*养成规划和标准成长!$AD345+(养成规划和标准成长!J$12+养成规划和标准成长!J$13)*养成规划和标准成长!$Z345+养成规划和标准成长!J$14*养成规划和标准成长!$AA345*养成规划和标准成长!$AC345+养成规划和标准成长!J$17*10*养成规划和标准成长!$AE345+养成规划和标准成长!J$18*10*养成规划和标准成长!$AF345+养成规划和标准成长!J$19*养成规划和标准成长!$AG345,0)</f>
        <v>1039</v>
      </c>
      <c r="BO99" s="9">
        <f>ROUND(属性投放!J$4+养成规划和标准成长!K$3*养成规划和标准成长!$AA345*养成规划和标准成长!$AB345+养成规划和标准成长!K$4*养成规划和标准成长!$AH345+养成规划和标准成长!K$5*养成规划和标准成长!$AD345+(养成规划和标准成长!K$12+养成规划和标准成长!K$13)*养成规划和标准成长!$Z345+养成规划和标准成长!K$14*养成规划和标准成长!$AA345*养成规划和标准成长!$AC345+养成规划和标准成长!K$17*10*养成规划和标准成长!$AE345+养成规划和标准成长!K$18*10*养成规划和标准成长!$AF345+养成规划和标准成长!K$19*养成规划和标准成长!$AG345,0)</f>
        <v>698</v>
      </c>
      <c r="BP99" s="9">
        <f>ROUND(属性投放!K$4+养成规划和标准成长!L$3*养成规划和标准成长!$AA345*养成规划和标准成长!$AB345+养成规划和标准成长!L$4*养成规划和标准成长!$AH345+养成规划和标准成长!L$5*养成规划和标准成长!$AD345+(养成规划和标准成长!L$12+养成规划和标准成长!L$13)*养成规划和标准成长!$Z345+养成规划和标准成长!L$14*养成规划和标准成长!$AA345*养成规划和标准成长!$AC345+养成规划和标准成长!L$17*10*养成规划和标准成长!$AE345+养成规划和标准成长!L$18*10*养成规划和标准成长!$AF345+养成规划和标准成长!L$19*养成规划和标准成长!$AG345,0)</f>
        <v>472</v>
      </c>
      <c r="BQ99" s="9">
        <f>ROUND(属性投放!L$4+养成规划和标准成长!M$3*养成规划和标准成长!$AA345*养成规划和标准成长!$AB345+养成规划和标准成长!M$4*养成规划和标准成长!$AH345+养成规划和标准成长!M$5*养成规划和标准成长!$AD345+(养成规划和标准成长!M$12+养成规划和标准成长!M$13)*养成规划和标准成长!$Z345+养成规划和标准成长!M$14*养成规划和标准成长!$AA345*养成规划和标准成长!$AC345+养成规划和标准成长!M$17*10*养成规划和标准成长!$AE345+养成规划和标准成长!M$18*10*养成规划和标准成长!$AF345+养成规划和标准成长!M$19*养成规划和标准成长!$AG345,0)</f>
        <v>1037</v>
      </c>
      <c r="BR99" s="9">
        <f>ROUND(属性投放!M$4+养成规划和标准成长!N$3*养成规划和标准成长!$AA345*养成规划和标准成长!$AB345+养成规划和标准成长!N$4*养成规划和标准成长!$AH345+养成规划和标准成长!N$5*养成规划和标准成长!$AD345+(养成规划和标准成长!N$12+养成规划和标准成长!N$13)*养成规划和标准成长!$Z345+养成规划和标准成长!N$14*养成规划和标准成长!$AA345*养成规划和标准成长!$AC345+养成规划和标准成长!N$17*10*养成规划和标准成长!$AE345+养成规划和标准成长!N$18*10*养成规划和标准成长!$AF345+养成规划和标准成长!N$19*养成规划和标准成长!$AG345,0)</f>
        <v>1055</v>
      </c>
      <c r="BS99" s="9">
        <f>VLOOKUP(养成规划和标准成长!$AJ345,阵法、技能和修炼!$C$20:$N$40,COLUMNS(阵法、技能和修炼!$C$20:G$40),0)</f>
        <v>486</v>
      </c>
      <c r="BT99" s="9">
        <f>VLOOKUP(养成规划和标准成长!$AJ345,阵法、技能和修炼!$C$20:$N$40,COLUMNS(阵法、技能和修炼!$C$20:H$40),0)</f>
        <v>332</v>
      </c>
      <c r="BU99" s="9">
        <f>VLOOKUP(养成规划和标准成长!$AJ345,阵法、技能和修炼!$C$20:$N$40,COLUMNS(阵法、技能和修炼!$C$20:I$40),0)</f>
        <v>486</v>
      </c>
      <c r="BV99" s="9">
        <f>VLOOKUP(养成规划和标准成长!$AJ345,阵法、技能和修炼!$C$20:$N$40,COLUMNS(阵法、技能和修炼!$C$20:J$40),0)</f>
        <v>332</v>
      </c>
      <c r="BW99" s="9">
        <f>VLOOKUP(养成规划和标准成长!$AJ345,阵法、技能和修炼!$C$20:$N$40,COLUMNS(阵法、技能和修炼!$C$20:K$40),0)</f>
        <v>100</v>
      </c>
      <c r="BX99" s="9">
        <f>VLOOKUP(养成规划和标准成长!$AJ345,阵法、技能和修炼!$C$20:$N$40,COLUMNS(阵法、技能和修炼!$C$20:L$40),0)</f>
        <v>100</v>
      </c>
      <c r="BY99" s="9">
        <f>VLOOKUP(养成规划和标准成长!$AJ345,阵法、技能和修炼!$C$20:$N$40,COLUMNS(阵法、技能和修炼!$C$20:M$40),0)</f>
        <v>120.00000000000011</v>
      </c>
      <c r="BZ99" s="9">
        <f>VLOOKUP(养成规划和标准成长!$AJ345,阵法、技能和修炼!$C$20:$N$40,COLUMNS(阵法、技能和修炼!$C$20:N$40),0)</f>
        <v>120.00000000000011</v>
      </c>
    </row>
    <row r="100" spans="1:78">
      <c r="A100" s="1">
        <v>97</v>
      </c>
      <c r="B100" s="9">
        <f>ROUND(属性投放!D$4+养成规划和标准成长!E$3*养成规划和标准成长!$O193*养成规划和标准成长!$P193+养成规划和标准成长!E$4*养成规划和标准成长!$V193+养成规划和标准成长!E$5*养成规划和标准成长!$R193+(养成规划和标准成长!E$12+养成规划和标准成长!E$13)*养成规划和标准成长!$N193+养成规划和标准成长!E$14*养成规划和标准成长!$O193*养成规划和标准成长!$Q193+养成规划和标准成长!E$17*10*养成规划和标准成长!$S193+养成规划和标准成长!E$18*10*养成规划和标准成长!$T193+养成规划和标准成长!E$19*养成规划和标准成长!$U193,0)</f>
        <v>3914</v>
      </c>
      <c r="C100" s="9">
        <f>ROUND(属性投放!E$4+养成规划和标准成长!F$3*养成规划和标准成长!$O193*养成规划和标准成长!$P193+养成规划和标准成长!F$4*养成规划和标准成长!$V193+养成规划和标准成长!F$5*养成规划和标准成长!$R193+(养成规划和标准成长!F$12+养成规划和标准成长!F$13)*养成规划和标准成长!$N193+养成规划和标准成长!F$14*养成规划和标准成长!$O193*养成规划和标准成长!$Q193+养成规划和标准成长!F$17*10*养成规划和标准成长!$S193+养成规划和标准成长!F$18*10*养成规划和标准成长!$T193+养成规划和标准成长!F$19*养成规划和标准成长!$U193,0)</f>
        <v>4046</v>
      </c>
      <c r="D100" s="9">
        <f>ROUND(属性投放!F$4+养成规划和标准成长!G$3*养成规划和标准成长!$O193*养成规划和标准成长!$P193+养成规划和标准成长!G$4*养成规划和标准成长!$V193+养成规划和标准成长!G$5*养成规划和标准成长!$R193+(养成规划和标准成长!G$12+养成规划和标准成长!G$13)*养成规划和标准成长!$N193+养成规划和标准成长!G$14*养成规划和标准成长!$O193*养成规划和标准成长!$Q193+养成规划和标准成长!G$17*10*养成规划和标准成长!$S193+养成规划和标准成长!G$18*10*养成规划和标准成长!$T193+养成规划和标准成长!G$19*养成规划和标准成长!$U193,0)</f>
        <v>1461</v>
      </c>
      <c r="E100" s="9">
        <f>ROUND(属性投放!G$4+养成规划和标准成长!H$3*养成规划和标准成长!$O193*养成规划和标准成长!$P193+养成规划和标准成长!H$4*养成规划和标准成长!$V193+养成规划和标准成长!H$5*养成规划和标准成长!$R193+(养成规划和标准成长!H$12+养成规划和标准成长!H$13)*养成规划和标准成长!$N193+养成规划和标准成长!H$14*养成规划和标准成长!$O193*养成规划和标准成长!$Q193+养成规划和标准成长!H$17*10*养成规划和标准成长!$S193+养成规划和标准成长!H$18*10*养成规划和标准成长!$T193+养成规划和标准成长!H$19*养成规划和标准成长!$U193,0)</f>
        <v>630</v>
      </c>
      <c r="F100" s="9">
        <f>ROUND(属性投放!H$4+养成规划和标准成长!I$3*养成规划和标准成长!$O193*养成规划和标准成长!$P193+养成规划和标准成长!I$4*养成规划和标准成长!$V193+养成规划和标准成长!I$5*养成规划和标准成长!$R193+(养成规划和标准成长!I$12+养成规划和标准成长!I$13)*养成规划和标准成长!$N193+养成规划和标准成长!I$14*养成规划和标准成长!$O193*养成规划和标准成长!$Q193+养成规划和标准成长!I$17*10*养成规划和标准成长!$S193+养成规划和标准成长!I$18*10*养成规划和标准成长!$T193+养成规划和标准成长!I$19*养成规划和标准成长!$U193,0)</f>
        <v>1116</v>
      </c>
      <c r="G100" s="9">
        <f>ROUND(属性投放!I$4+养成规划和标准成长!J$3*养成规划和标准成长!$O193*养成规划和标准成长!$P193+养成规划和标准成长!J$4*养成规划和标准成长!$V193+养成规划和标准成长!J$5*养成规划和标准成长!$R193+(养成规划和标准成长!J$12+养成规划和标准成长!J$13)*养成规划和标准成长!$N193+养成规划和标准成长!J$14*养成规划和标准成长!$O193*养成规划和标准成长!$Q193+养成规划和标准成长!J$17*10*养成规划和标准成长!$S193+养成规划和标准成长!J$18*10*养成规划和标准成长!$T193+养成规划和标准成长!J$19*养成规划和标准成长!$U193,0)</f>
        <v>799</v>
      </c>
      <c r="H100" s="9">
        <f>ROUND(属性投放!J$4+养成规划和标准成长!K$3*养成规划和标准成长!$O193*养成规划和标准成长!$P193+养成规划和标准成长!K$4*养成规划和标准成长!$V193+养成规划和标准成长!K$5*养成规划和标准成长!$R193+(养成规划和标准成长!K$12+养成规划和标准成长!K$13)*养成规划和标准成长!$N193+养成规划和标准成长!K$14*养成规划和标准成长!$O193*养成规划和标准成长!$Q193+养成规划和标准成长!K$17*10*养成规划和标准成长!$S193+养成规划和标准成长!K$18*10*养成规划和标准成长!$T193+养成规划和标准成长!K$19*养成规划和标准成长!$U193,0)</f>
        <v>544</v>
      </c>
      <c r="I100" s="9">
        <f>ROUND(属性投放!K$4+养成规划和标准成长!L$3*养成规划和标准成长!$O193*养成规划和标准成长!$P193+养成规划和标准成长!L$4*养成规划和标准成长!$V193+养成规划和标准成长!L$5*养成规划和标准成长!$R193+(养成规划和标准成长!L$12+养成规划和标准成长!L$13)*养成规划和标准成长!$N193+养成规划和标准成长!L$14*养成规划和标准成长!$O193*养成规划和标准成长!$Q193+养成规划和标准成长!L$17*10*养成规划和标准成长!$S193+养成规划和标准成长!L$18*10*养成规划和标准成长!$T193+养成规划和标准成长!L$19*养成规划和标准成长!$U193,0)</f>
        <v>281</v>
      </c>
      <c r="J100" s="9">
        <f>ROUND(属性投放!L$4+养成规划和标准成长!M$3*养成规划和标准成长!$O193*养成规划和标准成长!$P193+养成规划和标准成长!M$4*养成规划和标准成长!$V193+养成规划和标准成长!M$5*养成规划和标准成长!$R193+(养成规划和标准成长!M$12+养成规划和标准成长!M$13)*养成规划和标准成长!$N193+养成规划和标准成长!M$14*养成规划和标准成长!$O193*养成规划和标准成长!$Q193+养成规划和标准成长!M$17*10*养成规划和标准成长!$S193+养成规划和标准成长!M$18*10*养成规划和标准成长!$T193+养成规划和标准成长!M$19*养成规划和标准成长!$U193,0)</f>
        <v>997</v>
      </c>
      <c r="K100" s="9">
        <f>ROUND(属性投放!M$4+养成规划和标准成长!N$3*养成规划和标准成长!$O193*养成规划和标准成长!$P193+养成规划和标准成长!N$4*养成规划和标准成长!$V193+养成规划和标准成长!N$5*养成规划和标准成长!$R193+(养成规划和标准成长!N$12+养成规划和标准成长!N$13)*养成规划和标准成长!$N193+养成规划和标准成长!N$14*养成规划和标准成长!$O193*养成规划和标准成长!$Q193+养成规划和标准成长!N$17*10*养成规划和标准成长!$S193+养成规划和标准成长!N$18*10*养成规划和标准成长!$T193+养成规划和标准成长!N$19*养成规划和标准成长!$U193,0)</f>
        <v>1006</v>
      </c>
      <c r="L100" s="9">
        <f>VLOOKUP(养成规划和标准成长!$X193,阵法、技能和修炼!$C$20:$N$40,COLUMNS(阵法、技能和修炼!$C$20:G$40),0)</f>
        <v>319</v>
      </c>
      <c r="M100" s="9">
        <f>VLOOKUP(养成规划和标准成长!$X193,阵法、技能和修炼!$C$20:$N$40,COLUMNS(阵法、技能和修炼!$C$20:H$40),0)</f>
        <v>246</v>
      </c>
      <c r="N100" s="9">
        <f>VLOOKUP(养成规划和标准成长!$X193,阵法、技能和修炼!$C$20:$N$40,COLUMNS(阵法、技能和修炼!$C$20:I$40),0)</f>
        <v>319</v>
      </c>
      <c r="O100" s="9">
        <f>VLOOKUP(养成规划和标准成长!$X193,阵法、技能和修炼!$C$20:$N$40,COLUMNS(阵法、技能和修炼!$C$20:J$40),0)</f>
        <v>246</v>
      </c>
      <c r="P100" s="9">
        <f>VLOOKUP(养成规划和标准成长!$X193,阵法、技能和修炼!$C$20:$N$40,COLUMNS(阵法、技能和修炼!$C$20:K$40),0)</f>
        <v>70</v>
      </c>
      <c r="Q100" s="9">
        <f>VLOOKUP(养成规划和标准成长!$X193,阵法、技能和修炼!$C$20:$N$40,COLUMNS(阵法、技能和修炼!$C$20:L$40),0)</f>
        <v>70</v>
      </c>
      <c r="R100" s="9">
        <f>VLOOKUP(养成规划和标准成长!$X193,阵法、技能和修炼!$C$20:$N$40,COLUMNS(阵法、技能和修炼!$C$20:M$40),0)</f>
        <v>84.000000000000071</v>
      </c>
      <c r="S100" s="9">
        <f>VLOOKUP(养成规划和标准成长!$X193,阵法、技能和修炼!$C$20:$N$40,COLUMNS(阵法、技能和修炼!$C$20:N$40),0)</f>
        <v>84.000000000000071</v>
      </c>
      <c r="T100" s="1">
        <v>97</v>
      </c>
      <c r="U100" s="9">
        <f>ROUND(属性投放!D$4+养成规划和标准成长!E$3*养成规划和标准成长!$C346*养成规划和标准成长!$D346+养成规划和标准成长!E$4*养成规划和标准成长!$J346+养成规划和标准成长!E$5*养成规划和标准成长!$F346+(养成规划和标准成长!E$12+养成规划和标准成长!E$13)*养成规划和标准成长!$B346+养成规划和标准成长!E$14*养成规划和标准成长!$C346*养成规划和标准成长!$E346+养成规划和标准成长!E$17*10*养成规划和标准成长!$G346+养成规划和标准成长!E$18*10*养成规划和标准成长!$H346+养成规划和标准成长!E$19*养成规划和标准成长!$I346,0)</f>
        <v>4339</v>
      </c>
      <c r="V100" s="9">
        <f>ROUND(属性投放!E$4+养成规划和标准成长!F$3*养成规划和标准成长!$C346*养成规划和标准成长!$D346+养成规划和标准成长!F$4*养成规划和标准成长!$J346+养成规划和标准成长!F$5*养成规划和标准成长!$F346+(养成规划和标准成长!F$12+养成规划和标准成长!F$13)*养成规划和标准成长!$B346+养成规划和标准成长!F$14*养成规划和标准成长!$C346*养成规划和标准成长!$E346+养成规划和标准成长!F$17*10*养成规划和标准成长!$G346+养成规划和标准成长!F$18*10*养成规划和标准成长!$H346+养成规划和标准成长!F$19*养成规划和标准成长!$I346,0)</f>
        <v>4306</v>
      </c>
      <c r="W100" s="9">
        <f>ROUND(属性投放!F$4+养成规划和标准成长!G$3*养成规划和标准成长!$C346*养成规划和标准成长!$D346+养成规划和标准成长!G$4*养成规划和标准成长!$J346+养成规划和标准成长!G$5*养成规划和标准成长!$F346+(养成规划和标准成长!G$12+养成规划和标准成长!G$13)*养成规划和标准成长!$B346+养成规划和标准成长!G$14*养成规划和标准成长!$C346*养成规划和标准成长!$E346+养成规划和标准成长!G$17*10*养成规划和标准成长!$G346+养成规划和标准成长!G$18*10*养成规划和标准成长!$H346+养成规划和标准成长!G$19*养成规划和标准成长!$I346,0)</f>
        <v>1582</v>
      </c>
      <c r="X100" s="9">
        <f>ROUND(属性投放!G$4+养成规划和标准成长!H$3*养成规划和标准成长!$C346*养成规划和标准成长!$D346+养成规划和标准成长!H$4*养成规划和标准成长!$J346+养成规划和标准成长!H$5*养成规划和标准成长!$F346+(养成规划和标准成长!H$12+养成规划和标准成长!H$13)*养成规划和标准成长!$B346+养成规划和标准成长!H$14*养成规划和标准成长!$C346*养成规划和标准成长!$E346+养成规划和标准成长!H$17*10*养成规划和标准成长!$G346+养成规划和标准成长!H$18*10*养成规划和标准成长!$H346+养成规划和标准成长!H$19*养成规划和标准成长!$I346,0)</f>
        <v>710</v>
      </c>
      <c r="Y100" s="9">
        <f>ROUND(属性投放!H$4+养成规划和标准成长!I$3*养成规划和标准成长!$C346*养成规划和标准成长!$D346+养成规划和标准成长!I$4*养成规划和标准成长!$J346+养成规划和标准成长!I$5*养成规划和标准成长!$F346+(养成规划和标准成长!I$12+养成规划和标准成长!I$13)*养成规划和标准成长!$B346+养成规划和标准成长!I$14*养成规划和标准成长!$C346*养成规划和标准成长!$E346+养成规划和标准成长!I$17*10*养成规划和标准成长!$G346+养成规划和标准成长!I$18*10*养成规划和标准成长!$H346+养成规划和标准成长!I$19*养成规划和标准成长!$I346,0)</f>
        <v>1193</v>
      </c>
      <c r="Z100" s="9">
        <f>ROUND(属性投放!I$4+养成规划和标准成长!J$3*养成规划和标准成长!$C346*养成规划和标准成长!$D346+养成规划和标准成长!J$4*养成规划和标准成长!$J346+养成规划和标准成长!J$5*养成规划和标准成长!$F346+(养成规划和标准成长!J$12+养成规划和标准成长!J$13)*养成规划和标准成长!$B346+养成规划和标准成长!J$14*养成规划和标准成长!$C346*养成规划和标准成长!$E346+养成规划和标准成长!J$17*10*养成规划和标准成长!$G346+养成规划和标准成长!J$18*10*养成规划和标准成长!$H346+养成规划和标准成长!J$19*养成规划和标准成长!$I346,0)</f>
        <v>862</v>
      </c>
      <c r="AA100" s="9">
        <f>ROUND(属性投放!J$4+养成规划和标准成长!K$3*养成规划和标准成长!$C346*养成规划和标准成长!$D346+养成规划和标准成长!K$4*养成规划和标准成长!$J346+养成规划和标准成长!K$5*养成规划和标准成长!$F346+(养成规划和标准成长!K$12+养成规划和标准成长!K$13)*养成规划和标准成长!$B346+养成规划和标准成长!K$14*养成规划和标准成长!$C346*养成规划和标准成长!$E346+养成规划和标准成长!K$17*10*养成规划和标准成长!$G346+养成规划和标准成长!K$18*10*养成规划和标准成长!$H346+养成规划和标准成长!K$19*养成规划和标准成长!$I346,0)</f>
        <v>589</v>
      </c>
      <c r="AB100" s="9">
        <f>ROUND(属性投放!K$4+养成规划和标准成长!L$3*养成规划和标准成长!$C346*养成规划和标准成长!$D346+养成规划和标准成长!L$4*养成规划和标准成长!$J346+养成规划和标准成长!L$5*养成规划和标准成长!$F346+(养成规划和标准成长!L$12+养成规划和标准成长!L$13)*养成规划和标准成长!$B346+养成规划和标准成长!L$14*养成规划和标准成长!$C346*养成规划和标准成长!$E346+养成规划和标准成长!L$17*10*养成规划和标准成长!$G346+养成规划和标准成长!L$18*10*养成规划和标准成长!$H346+养成规划和标准成长!L$19*养成规划和标准成长!$I346,0)</f>
        <v>337</v>
      </c>
      <c r="AC100" s="9">
        <f>ROUND(属性投放!L$4+养成规划和标准成长!M$3*养成规划和标准成长!$C346*养成规划和标准成长!$D346+养成规划和标准成长!M$4*养成规划和标准成长!$J346+养成规划和标准成长!M$5*养成规划和标准成长!$F346+(养成规划和标准成长!M$12+养成规划和标准成长!M$13)*养成规划和标准成长!$B346+养成规划和标准成长!M$14*养成规划和标准成长!$C346*养成规划和标准成长!$E346+养成规划和标准成长!M$17*10*养成规划和标准成长!$G346+养成规划和标准成长!M$18*10*养成规划和标准成长!$H346+养成规划和标准成长!M$19*养成规划和标准成长!$I346,0)</f>
        <v>1008</v>
      </c>
      <c r="AD100" s="9">
        <f>ROUND(属性投放!M$4+养成规划和标准成长!N$3*养成规划和标准成长!$C346*养成规划和标准成长!$D346+养成规划和标准成长!N$4*养成规划和标准成长!$J346+养成规划和标准成长!N$5*养成规划和标准成长!$F346+(养成规划和标准成长!N$12+养成规划和标准成长!N$13)*养成规划和标准成长!$B346+养成规划和标准成长!N$14*养成规划和标准成长!$C346*养成规划和标准成长!$E346+养成规划和标准成长!N$17*10*养成规划和标准成长!$G346+养成规划和标准成长!N$18*10*养成规划和标准成长!$H346+养成规划和标准成长!N$19*养成规划和标准成长!$I346,0)</f>
        <v>1020</v>
      </c>
      <c r="AE100" s="9">
        <f>VLOOKUP(养成规划和标准成长!$L346,阵法、技能和修炼!$C$20:$N$40,COLUMNS(阵法、技能和修炼!$C$20:G$40),0)</f>
        <v>373</v>
      </c>
      <c r="AF100" s="9">
        <f>VLOOKUP(养成规划和标准成长!$L346,阵法、技能和修炼!$C$20:$N$40,COLUMNS(阵法、技能和修炼!$C$20:H$40),0)</f>
        <v>276</v>
      </c>
      <c r="AG100" s="9">
        <f>VLOOKUP(养成规划和标准成长!$L346,阵法、技能和修炼!$C$20:$N$40,COLUMNS(阵法、技能和修炼!$C$20:I$40),0)</f>
        <v>373</v>
      </c>
      <c r="AH100" s="9">
        <f>VLOOKUP(养成规划和标准成长!$L346,阵法、技能和修炼!$C$20:$N$40,COLUMNS(阵法、技能和修炼!$C$20:J$40),0)</f>
        <v>276</v>
      </c>
      <c r="AI100" s="9">
        <f>VLOOKUP(养成规划和标准成长!$L346,阵法、技能和修炼!$C$20:$N$40,COLUMNS(阵法、技能和修炼!$C$20:K$40),0)</f>
        <v>80</v>
      </c>
      <c r="AJ100" s="9">
        <f>VLOOKUP(养成规划和标准成长!$L346,阵法、技能和修炼!$C$20:$N$40,COLUMNS(阵法、技能和修炼!$C$20:L$40),0)</f>
        <v>80</v>
      </c>
      <c r="AK100" s="9">
        <f>VLOOKUP(养成规划和标准成长!$L346,阵法、技能和修炼!$C$20:$N$40,COLUMNS(阵法、技能和修炼!$C$20:M$40),0)</f>
        <v>96.000000000000085</v>
      </c>
      <c r="AL100" s="9">
        <f>VLOOKUP(养成规划和标准成长!$L346,阵法、技能和修炼!$C$20:$N$40,COLUMNS(阵法、技能和修炼!$C$20:N$40),0)</f>
        <v>96.000000000000085</v>
      </c>
      <c r="AN100" s="1">
        <v>97</v>
      </c>
      <c r="AO100" s="9">
        <f>ROUND(属性投放!D$4+养成规划和标准成长!E$3*养成规划和标准成长!$O346*养成规划和标准成长!$P346+养成规划和标准成长!E$4*养成规划和标准成长!$V346+养成规划和标准成长!E$5*养成规划和标准成长!$R346+(养成规划和标准成长!E$12+养成规划和标准成长!E$13)*养成规划和标准成长!$N346+养成规划和标准成长!E$14*养成规划和标准成长!$O346*养成规划和标准成长!$Q346+养成规划和标准成长!E$17*10*养成规划和标准成长!$S346+养成规划和标准成长!E$18*10*养成规划和标准成长!$T346+养成规划和标准成长!E$19*养成规划和标准成长!$U346,0)</f>
        <v>4957</v>
      </c>
      <c r="AP100" s="9">
        <f>ROUND(属性投放!E$4+养成规划和标准成长!F$3*养成规划和标准成长!$O346*养成规划和标准成长!$P346+养成规划和标准成长!F$4*养成规划和标准成长!$V346+养成规划和标准成长!F$5*养成规划和标准成长!$R346+(养成规划和标准成长!F$12+养成规划和标准成长!F$13)*养成规划和标准成长!$N346+养成规划和标准成长!F$14*养成规划和标准成长!$O346*养成规划和标准成长!$Q346+养成规划和标准成长!F$17*10*养成规划和标准成长!$S346+养成规划和标准成长!F$18*10*养成规划和标准成长!$T346+养成规划和标准成长!F$19*养成规划和标准成长!$U346,0)</f>
        <v>4567</v>
      </c>
      <c r="AQ100" s="9">
        <f>ROUND(属性投放!F$4+养成规划和标准成长!G$3*养成规划和标准成长!$O346*养成规划和标准成长!$P346+养成规划和标准成长!G$4*养成规划和标准成长!$V346+养成规划和标准成长!G$5*养成规划和标准成长!$R346+(养成规划和标准成长!G$12+养成规划和标准成长!G$13)*养成规划和标准成长!$N346+养成规划和标准成长!G$14*养成规划和标准成长!$O346*养成规划和标准成长!$Q346+养成规划和标准成长!G$17*10*养成规划和标准成长!$S346+养成规划和标准成长!G$18*10*养成规划和标准成长!$T346+养成规划和标准成长!G$19*养成规划和标准成长!$U346,0)</f>
        <v>1741</v>
      </c>
      <c r="AR100" s="9">
        <f>ROUND(属性投放!G$4+养成规划和标准成长!H$3*养成规划和标准成长!$O346*养成规划和标准成长!$P346+养成规划和标准成长!H$4*养成规划和标准成长!$V346+养成规划和标准成长!H$5*养成规划和标准成长!$R346+(养成规划和标准成长!H$12+养成规划和标准成长!H$13)*养成规划和标准成长!$N346+养成规划和标准成长!H$14*养成规划和标准成长!$O346*养成规划和标准成长!$Q346+养成规划和标准成长!H$17*10*养成规划和标准成长!$S346+养成规划和标准成长!H$18*10*养成规划和标准成长!$T346+养成规划和标准成长!H$19*养成规划和标准成长!$U346,0)</f>
        <v>829</v>
      </c>
      <c r="AS100" s="9">
        <f>ROUND(属性投放!H$4+养成规划和标准成长!I$3*养成规划和标准成长!$O346*养成规划和标准成长!$P346+养成规划和标准成长!I$4*养成规划和标准成长!$V346+养成规划和标准成长!I$5*养成规划和标准成长!$R346+(养成规划和标准成长!I$12+养成规划和标准成长!I$13)*养成规划和标准成长!$N346+养成规划和标准成长!I$14*养成规划和标准成长!$O346*养成规划和标准成长!$Q346+养成规划和标准成长!I$17*10*养成规划和标准成长!$S346+养成规划和标准成长!I$18*10*养成规划和标准成长!$T346+养成规划和标准成长!I$19*养成规划和标准成长!$U346,0)</f>
        <v>1308</v>
      </c>
      <c r="AT100" s="9">
        <f>ROUND(属性投放!I$4+养成规划和标准成长!J$3*养成规划和标准成长!$O346*养成规划和标准成长!$P346+养成规划和标准成长!J$4*养成规划和标准成长!$V346+养成规划和标准成长!J$5*养成规划和标准成长!$R346+(养成规划和标准成长!J$12+养成规划和标准成长!J$13)*养成规划和标准成长!$N346+养成规划和标准成长!J$14*养成规划和标准成长!$O346*养成规划和标准成长!$Q346+养成规划和标准成长!J$17*10*养成规划和标准成长!$S346+养成规划和标准成长!J$18*10*养成规划和标准成长!$T346+养成规划和标准成长!J$19*养成规划和标准成长!$U346,0)</f>
        <v>964</v>
      </c>
      <c r="AU100" s="9">
        <f>ROUND(属性投放!J$4+养成规划和标准成长!K$3*养成规划和标准成长!$O346*养成规划和标准成长!$P346+养成规划和标准成长!K$4*养成规划和标准成长!$V346+养成规划和标准成长!K$5*养成规划和标准成长!$R346+(养成规划和标准成长!K$12+养成规划和标准成长!K$13)*养成规划和标准成长!$N346+养成规划和标准成长!K$14*养成规划和标准成长!$O346*养成规划和标准成长!$Q346+养成规划和标准成长!K$17*10*养成规划和标准成长!$S346+养成规划和标准成长!K$18*10*养成规划和标准成长!$T346+养成规划和标准成长!K$19*养成规划和标准成长!$U346,0)</f>
        <v>654</v>
      </c>
      <c r="AV100" s="9">
        <f>ROUND(属性投放!K$4+养成规划和标准成长!L$3*养成规划和标准成长!$O346*养成规划和标准成长!$P346+养成规划和标准成长!L$4*养成规划和标准成长!$V346+养成规划和标准成长!L$5*养成规划和标准成长!$R346+(养成规划和标准成长!L$12+养成规划和标准成长!L$13)*养成规划和标准成长!$N346+养成规划和标准成长!L$14*养成规划和标准成长!$O346*养成规划和标准成长!$Q346+养成规划和标准成长!L$17*10*养成规划和标准成长!$S346+养成规划和标准成长!L$18*10*养成规划和标准成长!$T346+养成规划和标准成长!L$19*养成规划和标准成长!$U346,0)</f>
        <v>412</v>
      </c>
      <c r="AW100" s="9">
        <f>ROUND(属性投放!L$4+养成规划和标准成长!M$3*养成规划和标准成长!$O346*养成规划和标准成长!$P346+养成规划和标准成长!M$4*养成规划和标准成长!$V346+养成规划和标准成长!M$5*养成规划和标准成长!$R346+(养成规划和标准成长!M$12+养成规划和标准成长!M$13)*养成规划和标准成长!$N346+养成规划和标准成长!M$14*养成规划和标准成长!$O346*养成规划和标准成长!$Q346+养成规划和标准成长!M$17*10*养成规划和标准成长!$S346+养成规划和标准成长!M$18*10*养成规划和标准成长!$T346+养成规划和标准成长!M$19*养成规划和标准成长!$U346,0)</f>
        <v>1030</v>
      </c>
      <c r="AX100" s="9">
        <f>ROUND(属性投放!M$4+养成规划和标准成长!N$3*养成规划和标准成长!$O346*养成规划和标准成长!$P346+养成规划和标准成长!N$4*养成规划和标准成长!$V346+养成规划和标准成长!N$5*养成规划和标准成长!$R346+(养成规划和标准成长!N$12+养成规划和标准成长!N$13)*养成规划和标准成长!$N346+养成规划和标准成长!N$14*养成规划和标准成长!$O346*养成规划和标准成长!$Q346+养成规划和标准成长!N$17*10*养成规划和标准成长!$S346+养成规划和标准成长!N$18*10*养成规划和标准成长!$T346+养成规划和标准成长!N$19*养成规划和标准成长!$U346,0)</f>
        <v>1046</v>
      </c>
      <c r="AY100" s="9">
        <f>VLOOKUP(养成规划和标准成长!$X346,阵法、技能和修炼!$C$20:$N$40,COLUMNS(阵法、技能和修炼!$C$20:G$40),0)</f>
        <v>428</v>
      </c>
      <c r="AZ100" s="9">
        <f>VLOOKUP(养成规划和标准成长!$X346,阵法、技能和修炼!$C$20:$N$40,COLUMNS(阵法、技能和修炼!$C$20:H$40),0)</f>
        <v>305</v>
      </c>
      <c r="BA100" s="9">
        <f>VLOOKUP(养成规划和标准成长!$X346,阵法、技能和修炼!$C$20:$N$40,COLUMNS(阵法、技能和修炼!$C$20:I$40),0)</f>
        <v>428</v>
      </c>
      <c r="BB100" s="9">
        <f>VLOOKUP(养成规划和标准成长!$X346,阵法、技能和修炼!$C$20:$N$40,COLUMNS(阵法、技能和修炼!$C$20:J$40),0)</f>
        <v>305</v>
      </c>
      <c r="BC100" s="9">
        <f>VLOOKUP(养成规划和标准成长!$X346,阵法、技能和修炼!$C$20:$N$40,COLUMNS(阵法、技能和修炼!$C$20:K$40),0)</f>
        <v>90</v>
      </c>
      <c r="BD100" s="9">
        <f>VLOOKUP(养成规划和标准成长!$X346,阵法、技能和修炼!$C$20:$N$40,COLUMNS(阵法、技能和修炼!$C$20:L$40),0)</f>
        <v>90</v>
      </c>
      <c r="BE100" s="9">
        <f>VLOOKUP(养成规划和标准成长!$X346,阵法、技能和修炼!$C$20:$N$40,COLUMNS(阵法、技能和修炼!$C$20:M$40),0)</f>
        <v>108.0000000000001</v>
      </c>
      <c r="BF100" s="9">
        <f>VLOOKUP(养成规划和标准成长!$X346,阵法、技能和修炼!$C$20:$N$40,COLUMNS(阵法、技能和修炼!$C$20:N$40),0)</f>
        <v>108.0000000000001</v>
      </c>
      <c r="BH100" s="1">
        <v>97</v>
      </c>
      <c r="BI100" s="9">
        <f>ROUND(属性投放!D$4+养成规划和标准成长!E$3*养成规划和标准成长!$AA346*养成规划和标准成长!$AB346+养成规划和标准成长!E$4*养成规划和标准成长!$AH346+养成规划和标准成长!E$5*养成规划和标准成长!$AD346+(养成规划和标准成长!E$12+养成规划和标准成长!E$13)*养成规划和标准成长!$Z346+养成规划和标准成长!E$14*养成规划和标准成长!$AA346*养成规划和标准成长!$AC346+养成规划和标准成长!E$17*10*养成规划和标准成长!$AE346+养成规划和标准成长!E$18*10*养成规划和标准成长!$AF346+养成规划和标准成长!E$19*养成规划和标准成长!$AG346,0)</f>
        <v>5486</v>
      </c>
      <c r="BJ100" s="9">
        <f>ROUND(属性投放!E$4+养成规划和标准成长!F$3*养成规划和标准成长!$AA346*养成规划和标准成长!$AB346+养成规划和标准成长!F$4*养成规划和标准成长!$AH346+养成规划和标准成长!F$5*养成规划和标准成长!$AD346+(养成规划和标准成长!F$12+养成规划和标准成长!F$13)*养成规划和标准成长!$Z346+养成规划和标准成长!F$14*养成规划和标准成长!$AA346*养成规划和标准成长!$AC346+养成规划和标准成长!F$17*10*养成规划和标准成长!$AE346+养成规划和标准成长!F$18*10*养成规划和标准成长!$AF346+养成规划和标准成长!F$19*养成规划和标准成长!$AG346,0)</f>
        <v>4783</v>
      </c>
      <c r="BK100" s="9">
        <f>ROUND(属性投放!F$4+养成规划和标准成长!G$3*养成规划和标准成长!$AA346*养成规划和标准成长!$AB346+养成规划和标准成长!G$4*养成规划和标准成长!$AH346+养成规划和标准成长!G$5*养成规划和标准成长!$AD346+(养成规划和标准成长!G$12+养成规划和标准成长!G$13)*养成规划和标准成长!$Z346+养成规划和标准成长!G$14*养成规划和标准成长!$AA346*养成规划和标准成长!$AC346+养成规划和标准成长!G$17*10*养成规划和标准成长!$AE346+养成规划和标准成长!G$18*10*养成规划和标准成长!$AF346+养成规划和标准成长!G$19*养成规划和标准成长!$AG346,0)</f>
        <v>1877</v>
      </c>
      <c r="BL100" s="9">
        <f>ROUND(属性投放!G$4+养成规划和标准成长!H$3*养成规划和标准成长!$AA346*养成规划和标准成长!$AB346+养成规划和标准成长!H$4*养成规划和标准成长!$AH346+养成规划和标准成长!H$5*养成规划和标准成长!$AD346+(养成规划和标准成长!H$12+养成规划和标准成长!H$13)*养成规划和标准成长!$Z346+养成规划和标准成长!H$14*养成规划和标准成长!$AA346*养成规划和标准成长!$AC346+养成规划和标准成长!H$17*10*养成规划和标准成长!$AE346+养成规划和标准成长!H$18*10*养成规划和标准成长!$AF346+养成规划和标准成长!H$19*养成规划和标准成长!$AG346,0)</f>
        <v>926</v>
      </c>
      <c r="BM100" s="9">
        <f>ROUND(属性投放!H$4+养成规划和标准成长!I$3*养成规划和标准成长!$AA346*养成规划和标准成长!$AB346+养成规划和标准成长!I$4*养成规划和标准成长!$AH346+养成规划和标准成长!I$5*养成规划和标准成长!$AD346+(养成规划和标准成长!I$12+养成规划和标准成长!I$13)*养成规划和标准成长!$Z346+养成规划和标准成长!I$14*养成规划和标准成长!$AA346*养成规划和标准成长!$AC346+养成规划和标准成长!I$17*10*养成规划和标准成长!$AE346+养成规划和标准成长!I$18*10*养成规划和标准成长!$AF346+养成规划和标准成长!I$19*养成规划和标准成长!$AG346,0)</f>
        <v>1404</v>
      </c>
      <c r="BN100" s="9">
        <f>ROUND(属性投放!I$4+养成规划和标准成长!J$3*养成规划和标准成长!$AA346*养成规划和标准成长!$AB346+养成规划和标准成长!J$4*养成规划和标准成长!$AH346+养成规划和标准成长!J$5*养成规划和标准成长!$AD346+(养成规划和标准成长!J$12+养成规划和标准成长!J$13)*养成规划和标准成长!$Z346+养成规划和标准成长!J$14*养成规划和标准成长!$AA346*养成规划和标准成长!$AC346+养成规划和标准成长!J$17*10*养成规划和标准成长!$AE346+养成规划和标准成长!J$18*10*养成规划和标准成长!$AF346+养成规划和标准成长!J$19*养成规划和标准成长!$AG346,0)</f>
        <v>1045</v>
      </c>
      <c r="BO100" s="9">
        <f>ROUND(属性投放!J$4+养成规划和标准成长!K$3*养成规划和标准成长!$AA346*养成规划和标准成长!$AB346+养成规划和标准成长!K$4*养成规划和标准成长!$AH346+养成规划和标准成长!K$5*养成规划和标准成长!$AD346+(养成规划和标准成长!K$12+养成规划和标准成长!K$13)*养成规划和标准成长!$Z346+养成规划和标准成长!K$14*养成规划和标准成长!$AA346*养成规划和标准成长!$AC346+养成规划和标准成长!K$17*10*养成规划和标准成长!$AE346+养成规划和标准成长!K$18*10*养成规划和标准成长!$AF346+养成规划和标准成长!K$19*养成规划和标准成长!$AG346,0)</f>
        <v>702</v>
      </c>
      <c r="BP100" s="9">
        <f>ROUND(属性投放!K$4+养成规划和标准成长!L$3*养成规划和标准成长!$AA346*养成规划和标准成长!$AB346+养成规划和标准成长!L$4*养成规划和标准成长!$AH346+养成规划和标准成长!L$5*养成规划和标准成长!$AD346+(养成规划和标准成长!L$12+养成规划和标准成长!L$13)*养成规划和标准成长!$Z346+养成规划和标准成长!L$14*养成规划和标准成长!$AA346*养成规划和标准成长!$AC346+养成规划和标准成长!L$17*10*养成规划和标准成长!$AE346+养成规划和标准成长!L$18*10*养成规划和标准成长!$AF346+养成规划和标准成长!L$19*养成规划和标准成长!$AG346,0)</f>
        <v>473</v>
      </c>
      <c r="BQ100" s="9">
        <f>ROUND(属性投放!L$4+养成规划和标准成长!M$3*养成规划和标准成长!$AA346*养成规划和标准成长!$AB346+养成规划和标准成长!M$4*养成规划和标准成长!$AH346+养成规划和标准成长!M$5*养成规划和标准成长!$AD346+(养成规划和标准成长!M$12+养成规划和标准成长!M$13)*养成规划和标准成长!$Z346+养成规划和标准成长!M$14*养成规划和标准成长!$AA346*养成规划和标准成长!$AC346+养成规划和标准成长!M$17*10*养成规划和标准成长!$AE346+养成规划和标准成长!M$18*10*养成规划和标准成长!$AF346+养成规划和标准成长!M$19*养成规划和标准成长!$AG346,0)</f>
        <v>1047</v>
      </c>
      <c r="BR100" s="9">
        <f>ROUND(属性投放!M$4+养成规划和标准成长!N$3*养成规划和标准成长!$AA346*养成规划和标准成长!$AB346+养成规划和标准成长!N$4*养成规划和标准成长!$AH346+养成规划和标准成长!N$5*养成规划和标准成长!$AD346+(养成规划和标准成长!N$12+养成规划和标准成长!N$13)*养成规划和标准成长!$Z346+养成规划和标准成长!N$14*养成规划和标准成长!$AA346*养成规划和标准成长!$AC346+养成规划和标准成长!N$17*10*养成规划和标准成长!$AE346+养成规划和标准成长!N$18*10*养成规划和标准成长!$AF346+养成规划和标准成长!N$19*养成规划和标准成长!$AG346,0)</f>
        <v>1065</v>
      </c>
      <c r="BS100" s="9">
        <f>VLOOKUP(养成规划和标准成长!$AJ346,阵法、技能和修炼!$C$20:$N$40,COLUMNS(阵法、技能和修炼!$C$20:G$40),0)</f>
        <v>486</v>
      </c>
      <c r="BT100" s="9">
        <f>VLOOKUP(养成规划和标准成长!$AJ346,阵法、技能和修炼!$C$20:$N$40,COLUMNS(阵法、技能和修炼!$C$20:H$40),0)</f>
        <v>332</v>
      </c>
      <c r="BU100" s="9">
        <f>VLOOKUP(养成规划和标准成长!$AJ346,阵法、技能和修炼!$C$20:$N$40,COLUMNS(阵法、技能和修炼!$C$20:I$40),0)</f>
        <v>486</v>
      </c>
      <c r="BV100" s="9">
        <f>VLOOKUP(养成规划和标准成长!$AJ346,阵法、技能和修炼!$C$20:$N$40,COLUMNS(阵法、技能和修炼!$C$20:J$40),0)</f>
        <v>332</v>
      </c>
      <c r="BW100" s="9">
        <f>VLOOKUP(养成规划和标准成长!$AJ346,阵法、技能和修炼!$C$20:$N$40,COLUMNS(阵法、技能和修炼!$C$20:K$40),0)</f>
        <v>100</v>
      </c>
      <c r="BX100" s="9">
        <f>VLOOKUP(养成规划和标准成长!$AJ346,阵法、技能和修炼!$C$20:$N$40,COLUMNS(阵法、技能和修炼!$C$20:L$40),0)</f>
        <v>100</v>
      </c>
      <c r="BY100" s="9">
        <f>VLOOKUP(养成规划和标准成长!$AJ346,阵法、技能和修炼!$C$20:$N$40,COLUMNS(阵法、技能和修炼!$C$20:M$40),0)</f>
        <v>120.00000000000011</v>
      </c>
      <c r="BZ100" s="9">
        <f>VLOOKUP(养成规划和标准成长!$AJ346,阵法、技能和修炼!$C$20:$N$40,COLUMNS(阵法、技能和修炼!$C$20:N$40),0)</f>
        <v>120.00000000000011</v>
      </c>
    </row>
    <row r="101" spans="1:78">
      <c r="A101" s="1">
        <v>98</v>
      </c>
      <c r="B101" s="9">
        <f>ROUND(属性投放!D$4+养成规划和标准成长!E$3*养成规划和标准成长!$O194*养成规划和标准成长!$P194+养成规划和标准成长!E$4*养成规划和标准成长!$V194+养成规划和标准成长!E$5*养成规划和标准成长!$R194+(养成规划和标准成长!E$12+养成规划和标准成长!E$13)*养成规划和标准成长!$N194+养成规划和标准成长!E$14*养成规划和标准成长!$O194*养成规划和标准成长!$Q194+养成规划和标准成长!E$17*10*养成规划和标准成长!$S194+养成规划和标准成长!E$18*10*养成规划和标准成长!$T194+养成规划和标准成长!E$19*养成规划和标准成长!$U194,0)</f>
        <v>3937</v>
      </c>
      <c r="C101" s="9">
        <f>ROUND(属性投放!E$4+养成规划和标准成长!F$3*养成规划和标准成长!$O194*养成规划和标准成长!$P194+养成规划和标准成长!F$4*养成规划和标准成长!$V194+养成规划和标准成长!F$5*养成规划和标准成长!$R194+(养成规划和标准成长!F$12+养成规划和标准成长!F$13)*养成规划和标准成长!$N194+养成规划和标准成长!F$14*养成规划和标准成长!$O194*养成规划和标准成长!$Q194+养成规划和标准成长!F$17*10*养成规划和标准成长!$S194+养成规划和标准成长!F$18*10*养成规划和标准成长!$T194+养成规划和标准成长!F$19*养成规划和标准成长!$U194,0)</f>
        <v>4078</v>
      </c>
      <c r="D101" s="9">
        <f>ROUND(属性投放!F$4+养成规划和标准成长!G$3*养成规划和标准成长!$O194*养成规划和标准成长!$P194+养成规划和标准成长!G$4*养成规划和标准成长!$V194+养成规划和标准成长!G$5*养成规划和标准成长!$R194+(养成规划和标准成长!G$12+养成规划和标准成长!G$13)*养成规划和标准成长!$N194+养成规划和标准成长!G$14*养成规划和标准成长!$O194*养成规划和标准成长!$Q194+养成规划和标准成长!G$17*10*养成规划和标准成长!$S194+养成规划和标准成长!G$18*10*养成规划和标准成长!$T194+养成规划和标准成长!G$19*养成规划和标准成长!$U194,0)</f>
        <v>1469</v>
      </c>
      <c r="E101" s="9">
        <f>ROUND(属性投放!G$4+养成规划和标准成长!H$3*养成规划和标准成长!$O194*养成规划和标准成长!$P194+养成规划和标准成长!H$4*养成规划和标准成长!$V194+养成规划和标准成长!H$5*养成规划和标准成长!$R194+(养成规划和标准成长!H$12+养成规划和标准成长!H$13)*养成规划和标准成长!$N194+养成规划和标准成长!H$14*养成规划和标准成长!$O194*养成规划和标准成长!$Q194+养成规划和标准成长!H$17*10*养成规划和标准成长!$S194+养成规划和标准成长!H$18*10*养成规划和标准成长!$T194+养成规划和标准成长!H$19*养成规划和标准成长!$U194,0)</f>
        <v>632</v>
      </c>
      <c r="F101" s="9">
        <f>ROUND(属性投放!H$4+养成规划和标准成长!I$3*养成规划和标准成长!$O194*养成规划和标准成长!$P194+养成规划和标准成长!I$4*养成规划和标准成长!$V194+养成规划和标准成长!I$5*养成规划和标准成长!$R194+(养成规划和标准成长!I$12+养成规划和标准成长!I$13)*养成规划和标准成长!$N194+养成规划和标准成长!I$14*养成规划和标准成长!$O194*养成规划和标准成长!$Q194+养成规划和标准成长!I$17*10*养成规划和标准成长!$S194+养成规划和标准成长!I$18*10*养成规划和标准成长!$T194+养成规划和标准成长!I$19*养成规划和标准成长!$U194,0)</f>
        <v>1123</v>
      </c>
      <c r="G101" s="9">
        <f>ROUND(属性投放!I$4+养成规划和标准成长!J$3*养成规划和标准成长!$O194*养成规划和标准成长!$P194+养成规划和标准成长!J$4*养成规划和标准成长!$V194+养成规划和标准成长!J$5*养成规划和标准成长!$R194+(养成规划和标准成长!J$12+养成规划和标准成长!J$13)*养成规划和标准成长!$N194+养成规划和标准成长!J$14*养成规划和标准成长!$O194*养成规划和标准成长!$Q194+养成规划和标准成长!J$17*10*养成规划和标准成长!$S194+养成规划和标准成长!J$18*10*养成规划和标准成长!$T194+养成规划和标准成长!J$19*养成规划和标准成长!$U194,0)</f>
        <v>804</v>
      </c>
      <c r="H101" s="9">
        <f>ROUND(属性投放!J$4+养成规划和标准成长!K$3*养成规划和标准成长!$O194*养成规划和标准成长!$P194+养成规划和标准成长!K$4*养成规划和标准成长!$V194+养成规划和标准成长!K$5*养成规划和标准成长!$R194+(养成规划和标准成长!K$12+养成规划和标准成长!K$13)*养成规划和标准成长!$N194+养成规划和标准成长!K$14*养成规划和标准成长!$O194*养成规划和标准成长!$Q194+养成规划和标准成长!K$17*10*养成规划和标准成长!$S194+养成规划和标准成长!K$18*10*养成规划和标准成长!$T194+养成规划和标准成长!K$19*养成规划和标准成长!$U194,0)</f>
        <v>548</v>
      </c>
      <c r="I101" s="9">
        <f>ROUND(属性投放!K$4+养成规划和标准成长!L$3*养成规划和标准成长!$O194*养成规划和标准成长!$P194+养成规划和标准成长!L$4*养成规划和标准成长!$V194+养成规划和标准成长!L$5*养成规划和标准成长!$R194+(养成规划和标准成长!L$12+养成规划和标准成长!L$13)*养成规划和标准成长!$N194+养成规划和标准成长!L$14*养成规划和标准成长!$O194*养成规划和标准成长!$Q194+养成规划和标准成长!L$17*10*养成规划和标准成长!$S194+养成规划和标准成长!L$18*10*养成规划和标准成长!$T194+养成规划和标准成长!L$19*养成规划和标准成长!$U194,0)</f>
        <v>281</v>
      </c>
      <c r="J101" s="9">
        <f>ROUND(属性投放!L$4+养成规划和标准成长!M$3*养成规划和标准成长!$O194*养成规划和标准成长!$P194+养成规划和标准成长!M$4*养成规划和标准成长!$V194+养成规划和标准成长!M$5*养成规划和标准成长!$R194+(养成规划和标准成长!M$12+养成规划和标准成长!M$13)*养成规划和标准成长!$N194+养成规划和标准成长!M$14*养成规划和标准成长!$O194*养成规划和标准成长!$Q194+养成规划和标准成长!M$17*10*养成规划和标准成长!$S194+养成规划和标准成长!M$18*10*养成规划和标准成长!$T194+养成规划和标准成长!M$19*养成规划和标准成长!$U194,0)</f>
        <v>1007</v>
      </c>
      <c r="K101" s="9">
        <f>ROUND(属性投放!M$4+养成规划和标准成长!N$3*养成规划和标准成长!$O194*养成规划和标准成长!$P194+养成规划和标准成长!N$4*养成规划和标准成长!$V194+养成规划和标准成长!N$5*养成规划和标准成长!$R194+(养成规划和标准成长!N$12+养成规划和标准成长!N$13)*养成规划和标准成长!$N194+养成规划和标准成长!N$14*养成规划和标准成长!$O194*养成规划和标准成长!$Q194+养成规划和标准成长!N$17*10*养成规划和标准成长!$S194+养成规划和标准成长!N$18*10*养成规划和标准成长!$T194+养成规划和标准成长!N$19*养成规划和标准成长!$U194,0)</f>
        <v>1016</v>
      </c>
      <c r="L101" s="9">
        <f>VLOOKUP(养成规划和标准成长!$X194,阵法、技能和修炼!$C$20:$N$40,COLUMNS(阵法、技能和修炼!$C$20:G$40),0)</f>
        <v>319</v>
      </c>
      <c r="M101" s="9">
        <f>VLOOKUP(养成规划和标准成长!$X194,阵法、技能和修炼!$C$20:$N$40,COLUMNS(阵法、技能和修炼!$C$20:H$40),0)</f>
        <v>246</v>
      </c>
      <c r="N101" s="9">
        <f>VLOOKUP(养成规划和标准成长!$X194,阵法、技能和修炼!$C$20:$N$40,COLUMNS(阵法、技能和修炼!$C$20:I$40),0)</f>
        <v>319</v>
      </c>
      <c r="O101" s="9">
        <f>VLOOKUP(养成规划和标准成长!$X194,阵法、技能和修炼!$C$20:$N$40,COLUMNS(阵法、技能和修炼!$C$20:J$40),0)</f>
        <v>246</v>
      </c>
      <c r="P101" s="9">
        <f>VLOOKUP(养成规划和标准成长!$X194,阵法、技能和修炼!$C$20:$N$40,COLUMNS(阵法、技能和修炼!$C$20:K$40),0)</f>
        <v>70</v>
      </c>
      <c r="Q101" s="9">
        <f>VLOOKUP(养成规划和标准成长!$X194,阵法、技能和修炼!$C$20:$N$40,COLUMNS(阵法、技能和修炼!$C$20:L$40),0)</f>
        <v>70</v>
      </c>
      <c r="R101" s="9">
        <f>VLOOKUP(养成规划和标准成长!$X194,阵法、技能和修炼!$C$20:$N$40,COLUMNS(阵法、技能和修炼!$C$20:M$40),0)</f>
        <v>84.000000000000071</v>
      </c>
      <c r="S101" s="9">
        <f>VLOOKUP(养成规划和标准成长!$X194,阵法、技能和修炼!$C$20:$N$40,COLUMNS(阵法、技能和修炼!$C$20:N$40),0)</f>
        <v>84.000000000000071</v>
      </c>
      <c r="T101" s="1">
        <v>98</v>
      </c>
      <c r="U101" s="9">
        <f>ROUND(属性投放!D$4+养成规划和标准成长!E$3*养成规划和标准成长!$C347*养成规划和标准成长!$D347+养成规划和标准成长!E$4*养成规划和标准成长!$J347+养成规划和标准成长!E$5*养成规划和标准成长!$F347+(养成规划和标准成长!E$12+养成规划和标准成长!E$13)*养成规划和标准成长!$B347+养成规划和标准成长!E$14*养成规划和标准成长!$C347*养成规划和标准成长!$E347+养成规划和标准成长!E$17*10*养成规划和标准成长!$G347+养成规划和标准成长!E$18*10*养成规划和标准成长!$H347+养成规划和标准成长!E$19*养成规划和标准成长!$I347,0)</f>
        <v>4363</v>
      </c>
      <c r="V101" s="9">
        <f>ROUND(属性投放!E$4+养成规划和标准成长!F$3*养成规划和标准成长!$C347*养成规划和标准成长!$D347+养成规划和标准成长!F$4*养成规划和标准成长!$J347+养成规划和标准成长!F$5*养成规划和标准成长!$F347+(养成规划和标准成长!F$12+养成规划和标准成长!F$13)*养成规划和标准成长!$B347+养成规划和标准成长!F$14*养成规划和标准成长!$C347*养成规划和标准成长!$E347+养成规划和标准成长!F$17*10*养成规划和标准成长!$G347+养成规划和标准成长!F$18*10*养成规划和标准成长!$H347+养成规划和标准成长!F$19*养成规划和标准成长!$I347,0)</f>
        <v>4339</v>
      </c>
      <c r="W101" s="9">
        <f>ROUND(属性投放!F$4+养成规划和标准成长!G$3*养成规划和标准成长!$C347*养成规划和标准成长!$D347+养成规划和标准成长!G$4*养成规划和标准成长!$J347+养成规划和标准成长!G$5*养成规划和标准成长!$F347+(养成规划和标准成长!G$12+养成规划和标准成长!G$13)*养成规划和标准成长!$B347+养成规划和标准成长!G$14*养成规划和标准成长!$C347*养成规划和标准成长!$E347+养成规划和标准成长!G$17*10*养成规划和标准成长!$G347+养成规划和标准成长!G$18*10*养成规划和标准成长!$H347+养成规划和标准成长!G$19*养成规划和标准成长!$I347,0)</f>
        <v>1589</v>
      </c>
      <c r="X101" s="9">
        <f>ROUND(属性投放!G$4+养成规划和标准成长!H$3*养成规划和标准成长!$C347*养成规划和标准成长!$D347+养成规划和标准成长!H$4*养成规划和标准成长!$J347+养成规划和标准成长!H$5*养成规划和标准成长!$F347+(养成规划和标准成长!H$12+养成规划和标准成长!H$13)*养成规划和标准成长!$B347+养成规划和标准成长!H$14*养成规划和标准成长!$C347*养成规划和标准成长!$E347+养成规划和标准成长!H$17*10*养成规划和标准成长!$G347+养成规划和标准成长!H$18*10*养成规划和标准成长!$H347+养成规划和标准成长!H$19*养成规划和标准成长!$I347,0)</f>
        <v>712</v>
      </c>
      <c r="Y101" s="9">
        <f>ROUND(属性投放!H$4+养成规划和标准成长!I$3*养成规划和标准成长!$C347*养成规划和标准成长!$D347+养成规划和标准成长!I$4*养成规划和标准成长!$J347+养成规划和标准成长!I$5*养成规划和标准成长!$F347+(养成规划和标准成长!I$12+养成规划和标准成长!I$13)*养成规划和标准成长!$B347+养成规划和标准成长!I$14*养成规划和标准成长!$C347*养成规划和标准成长!$E347+养成规划和标准成长!I$17*10*养成规划和标准成长!$G347+养成规划和标准成长!I$18*10*养成规划和标准成长!$H347+养成规划和标准成长!I$19*养成规划和标准成长!$I347,0)</f>
        <v>1200</v>
      </c>
      <c r="Z101" s="9">
        <f>ROUND(属性投放!I$4+养成规划和标准成长!J$3*养成规划和标准成长!$C347*养成规划和标准成长!$D347+养成规划和标准成长!J$4*养成规划和标准成长!$J347+养成规划和标准成长!J$5*养成规划和标准成长!$F347+(养成规划和标准成长!J$12+养成规划和标准成长!J$13)*养成规划和标准成长!$B347+养成规划和标准成长!J$14*养成规划和标准成长!$C347*养成规划和标准成长!$E347+养成规划和标准成长!J$17*10*养成规划和标准成长!$G347+养成规划和标准成长!J$18*10*养成规划和标准成长!$H347+养成规划和标准成长!J$19*养成规划和标准成长!$I347,0)</f>
        <v>867</v>
      </c>
      <c r="AA101" s="9">
        <f>ROUND(属性投放!J$4+养成规划和标准成长!K$3*养成规划和标准成长!$C347*养成规划和标准成长!$D347+养成规划和标准成长!K$4*养成规划和标准成长!$J347+养成规划和标准成长!K$5*养成规划和标准成长!$F347+(养成规划和标准成长!K$12+养成规划和标准成长!K$13)*养成规划和标准成长!$B347+养成规划和标准成长!K$14*养成规划和标准成长!$C347*养成规划和标准成长!$E347+养成规划和标准成长!K$17*10*养成规划和标准成长!$G347+养成规划和标准成长!K$18*10*养成规划和标准成长!$H347+养成规划和标准成长!K$19*养成规划和标准成长!$I347,0)</f>
        <v>593</v>
      </c>
      <c r="AB101" s="9">
        <f>ROUND(属性投放!K$4+养成规划和标准成长!L$3*养成规划和标准成长!$C347*养成规划和标准成长!$D347+养成规划和标准成长!L$4*养成规划和标准成长!$J347+养成规划和标准成长!L$5*养成规划和标准成长!$F347+(养成规划和标准成长!L$12+养成规划和标准成长!L$13)*养成规划和标准成长!$B347+养成规划和标准成长!L$14*养成规划和标准成长!$C347*养成规划和标准成长!$E347+养成规划和标准成长!L$17*10*养成规划和标准成长!$G347+养成规划和标准成长!L$18*10*养成规划和标准成长!$H347+养成规划和标准成长!L$19*养成规划和标准成长!$I347,0)</f>
        <v>337</v>
      </c>
      <c r="AC101" s="9">
        <f>ROUND(属性投放!L$4+养成规划和标准成长!M$3*养成规划和标准成长!$C347*养成规划和标准成长!$D347+养成规划和标准成长!M$4*养成规划和标准成长!$J347+养成规划和标准成长!M$5*养成规划和标准成长!$F347+(养成规划和标准成长!M$12+养成规划和标准成长!M$13)*养成规划和标准成长!$B347+养成规划和标准成长!M$14*养成规划和标准成长!$C347*养成规划和标准成长!$E347+养成规划和标准成长!M$17*10*养成规划和标准成长!$G347+养成规划和标准成长!M$18*10*养成规划和标准成长!$H347+养成规划和标准成长!M$19*养成规划和标准成长!$I347,0)</f>
        <v>1018</v>
      </c>
      <c r="AD101" s="9">
        <f>ROUND(属性投放!M$4+养成规划和标准成长!N$3*养成规划和标准成长!$C347*养成规划和标准成长!$D347+养成规划和标准成长!N$4*养成规划和标准成长!$J347+养成规划和标准成长!N$5*养成规划和标准成长!$F347+(养成规划和标准成长!N$12+养成规划和标准成长!N$13)*养成规划和标准成长!$B347+养成规划和标准成长!N$14*养成规划和标准成长!$C347*养成规划和标准成长!$E347+养成规划和标准成长!N$17*10*养成规划和标准成长!$G347+养成规划和标准成长!N$18*10*养成规划和标准成长!$H347+养成规划和标准成长!N$19*养成规划和标准成长!$I347,0)</f>
        <v>1030</v>
      </c>
      <c r="AE101" s="9">
        <f>VLOOKUP(养成规划和标准成长!$L347,阵法、技能和修炼!$C$20:$N$40,COLUMNS(阵法、技能和修炼!$C$20:G$40),0)</f>
        <v>373</v>
      </c>
      <c r="AF101" s="9">
        <f>VLOOKUP(养成规划和标准成长!$L347,阵法、技能和修炼!$C$20:$N$40,COLUMNS(阵法、技能和修炼!$C$20:H$40),0)</f>
        <v>276</v>
      </c>
      <c r="AG101" s="9">
        <f>VLOOKUP(养成规划和标准成长!$L347,阵法、技能和修炼!$C$20:$N$40,COLUMNS(阵法、技能和修炼!$C$20:I$40),0)</f>
        <v>373</v>
      </c>
      <c r="AH101" s="9">
        <f>VLOOKUP(养成规划和标准成长!$L347,阵法、技能和修炼!$C$20:$N$40,COLUMNS(阵法、技能和修炼!$C$20:J$40),0)</f>
        <v>276</v>
      </c>
      <c r="AI101" s="9">
        <f>VLOOKUP(养成规划和标准成长!$L347,阵法、技能和修炼!$C$20:$N$40,COLUMNS(阵法、技能和修炼!$C$20:K$40),0)</f>
        <v>80</v>
      </c>
      <c r="AJ101" s="9">
        <f>VLOOKUP(养成规划和标准成长!$L347,阵法、技能和修炼!$C$20:$N$40,COLUMNS(阵法、技能和修炼!$C$20:L$40),0)</f>
        <v>80</v>
      </c>
      <c r="AK101" s="9">
        <f>VLOOKUP(养成规划和标准成长!$L347,阵法、技能和修炼!$C$20:$N$40,COLUMNS(阵法、技能和修炼!$C$20:M$40),0)</f>
        <v>96.000000000000085</v>
      </c>
      <c r="AL101" s="9">
        <f>VLOOKUP(养成规划和标准成长!$L347,阵法、技能和修炼!$C$20:$N$40,COLUMNS(阵法、技能和修炼!$C$20:N$40),0)</f>
        <v>96.000000000000085</v>
      </c>
      <c r="AN101" s="1">
        <v>98</v>
      </c>
      <c r="AO101" s="9">
        <f>ROUND(属性投放!D$4+养成规划和标准成长!E$3*养成规划和标准成长!$O347*养成规划和标准成长!$P347+养成规划和标准成长!E$4*养成规划和标准成长!$V347+养成规划和标准成长!E$5*养成规划和标准成长!$R347+(养成规划和标准成长!E$12+养成规划和标准成长!E$13)*养成规划和标准成长!$N347+养成规划和标准成长!E$14*养成规划和标准成长!$O347*养成规划和标准成长!$Q347+养成规划和标准成长!E$17*10*养成规划和标准成长!$S347+养成规划和标准成长!E$18*10*养成规划和标准成长!$T347+养成规划和标准成长!E$19*养成规划和标准成长!$U347,0)</f>
        <v>4984</v>
      </c>
      <c r="AP101" s="9">
        <f>ROUND(属性投放!E$4+养成规划和标准成长!F$3*养成规划和标准成长!$O347*养成规划和标准成长!$P347+养成规划和标准成长!F$4*养成规划和标准成长!$V347+养成规划和标准成长!F$5*养成规划和标准成长!$R347+(养成规划和标准成长!F$12+养成规划和标准成长!F$13)*养成规划和标准成长!$N347+养成规划和标准成长!F$14*养成规划和标准成长!$O347*养成规划和标准成长!$Q347+养成规划和标准成长!F$17*10*养成规划和标准成长!$S347+养成规划和标准成长!F$18*10*养成规划和标准成长!$T347+养成规划和标准成长!F$19*养成规划和标准成长!$U347,0)</f>
        <v>4601</v>
      </c>
      <c r="AQ101" s="9">
        <f>ROUND(属性投放!F$4+养成规划和标准成长!G$3*养成规划和标准成长!$O347*养成规划和标准成长!$P347+养成规划和标准成长!G$4*养成规划和标准成长!$V347+养成规划和标准成长!G$5*养成规划和标准成长!$R347+(养成规划和标准成长!G$12+养成规划和标准成长!G$13)*养成规划和标准成长!$N347+养成规划和标准成长!G$14*养成规划和标准成长!$O347*养成规划和标准成长!$Q347+养成规划和标准成长!G$17*10*养成规划和标准成长!$S347+养成规划和标准成长!G$18*10*养成规划和标准成长!$T347+养成规划和标准成长!G$19*养成规划和标准成长!$U347,0)</f>
        <v>1749</v>
      </c>
      <c r="AR101" s="9">
        <f>ROUND(属性投放!G$4+养成规划和标准成长!H$3*养成规划和标准成长!$O347*养成规划和标准成长!$P347+养成规划和标准成长!H$4*养成规划和标准成长!$V347+养成规划和标准成长!H$5*养成规划和标准成长!$R347+(养成规划和标准成长!H$12+养成规划和标准成长!H$13)*养成规划和标准成长!$N347+养成规划和标准成长!H$14*养成规划和标准成长!$O347*养成规划和标准成长!$Q347+养成规划和标准成长!H$17*10*养成规划和标准成长!$S347+养成规划和标准成长!H$18*10*养成规划和标准成长!$T347+养成规划和标准成长!H$19*养成规划和标准成长!$U347,0)</f>
        <v>831</v>
      </c>
      <c r="AS101" s="9">
        <f>ROUND(属性投放!H$4+养成规划和标准成长!I$3*养成规划和标准成长!$O347*养成规划和标准成长!$P347+养成规划和标准成长!I$4*养成规划和标准成长!$V347+养成规划和标准成长!I$5*养成规划和标准成长!$R347+(养成规划和标准成长!I$12+养成规划和标准成长!I$13)*养成规划和标准成长!$N347+养成规划和标准成长!I$14*养成规划和标准成长!$O347*养成规划和标准成长!$Q347+养成规划和标准成长!I$17*10*养成规划和标准成长!$S347+养成规划和标准成长!I$18*10*养成规划和标准成长!$T347+养成规划和标准成长!I$19*养成规划和标准成长!$U347,0)</f>
        <v>1316</v>
      </c>
      <c r="AT101" s="9">
        <f>ROUND(属性投放!I$4+养成规划和标准成长!J$3*养成规划和标准成长!$O347*养成规划和标准成长!$P347+养成规划和标准成长!J$4*养成规划和标准成长!$V347+养成规划和标准成长!J$5*养成规划和标准成长!$R347+(养成规划和标准成长!J$12+养成规划和标准成长!J$13)*养成规划和标准成长!$N347+养成规划和标准成长!J$14*养成规划和标准成长!$O347*养成规划和标准成长!$Q347+养成规划和标准成长!J$17*10*养成规划和标准成长!$S347+养成规划和标准成长!J$18*10*养成规划和标准成长!$T347+养成规划和标准成长!J$19*养成规划和标准成长!$U347,0)</f>
        <v>970</v>
      </c>
      <c r="AU101" s="9">
        <f>ROUND(属性投放!J$4+养成规划和标准成长!K$3*养成规划和标准成长!$O347*养成规划和标准成长!$P347+养成规划和标准成长!K$4*养成规划和标准成长!$V347+养成规划和标准成长!K$5*养成规划和标准成长!$R347+(养成规划和标准成长!K$12+养成规划和标准成长!K$13)*养成规划和标准成长!$N347+养成规划和标准成长!K$14*养成规划和标准成长!$O347*养成规划和标准成长!$Q347+养成规划和标准成长!K$17*10*养成规划和标准成长!$S347+养成规划和标准成长!K$18*10*养成规划和标准成长!$T347+养成规划和标准成长!K$19*养成规划和标准成长!$U347,0)</f>
        <v>658</v>
      </c>
      <c r="AV101" s="9">
        <f>ROUND(属性投放!K$4+养成规划和标准成长!L$3*养成规划和标准成长!$O347*养成规划和标准成长!$P347+养成规划和标准成长!L$4*养成规划和标准成长!$V347+养成规划和标准成长!L$5*养成规划和标准成长!$R347+(养成规划和标准成长!L$12+养成规划和标准成长!L$13)*养成规划和标准成长!$N347+养成规划和标准成长!L$14*养成规划和标准成长!$O347*养成规划和标准成长!$Q347+养成规划和标准成长!L$17*10*养成规划和标准成长!$S347+养成规划和标准成长!L$18*10*养成规划和标准成长!$T347+养成规划和标准成长!L$19*养成规划和标准成长!$U347,0)</f>
        <v>412</v>
      </c>
      <c r="AW101" s="9">
        <f>ROUND(属性投放!L$4+养成规划和标准成长!M$3*养成规划和标准成长!$O347*养成规划和标准成长!$P347+养成规划和标准成长!M$4*养成规划和标准成长!$V347+养成规划和标准成长!M$5*养成规划和标准成长!$R347+(养成规划和标准成长!M$12+养成规划和标准成长!M$13)*养成规划和标准成长!$N347+养成规划和标准成长!M$14*养成规划和标准成长!$O347*养成规划和标准成长!$Q347+养成规划和标准成长!M$17*10*养成规划和标准成长!$S347+养成规划和标准成长!M$18*10*养成规划和标准成长!$T347+养成规划和标准成长!M$19*养成规划和标准成长!$U347,0)</f>
        <v>1040</v>
      </c>
      <c r="AX101" s="9">
        <f>ROUND(属性投放!M$4+养成规划和标准成长!N$3*养成规划和标准成长!$O347*养成规划和标准成长!$P347+养成规划和标准成长!N$4*养成规划和标准成长!$V347+养成规划和标准成长!N$5*养成规划和标准成长!$R347+(养成规划和标准成长!N$12+养成规划和标准成长!N$13)*养成规划和标准成长!$N347+养成规划和标准成长!N$14*养成规划和标准成长!$O347*养成规划和标准成长!$Q347+养成规划和标准成长!N$17*10*养成规划和标准成长!$S347+养成规划和标准成长!N$18*10*养成规划和标准成长!$T347+养成规划和标准成长!N$19*养成规划和标准成长!$U347,0)</f>
        <v>1057</v>
      </c>
      <c r="AY101" s="9">
        <f>VLOOKUP(养成规划和标准成长!$X347,阵法、技能和修炼!$C$20:$N$40,COLUMNS(阵法、技能和修炼!$C$20:G$40),0)</f>
        <v>428</v>
      </c>
      <c r="AZ101" s="9">
        <f>VLOOKUP(养成规划和标准成长!$X347,阵法、技能和修炼!$C$20:$N$40,COLUMNS(阵法、技能和修炼!$C$20:H$40),0)</f>
        <v>305</v>
      </c>
      <c r="BA101" s="9">
        <f>VLOOKUP(养成规划和标准成长!$X347,阵法、技能和修炼!$C$20:$N$40,COLUMNS(阵法、技能和修炼!$C$20:I$40),0)</f>
        <v>428</v>
      </c>
      <c r="BB101" s="9">
        <f>VLOOKUP(养成规划和标准成长!$X347,阵法、技能和修炼!$C$20:$N$40,COLUMNS(阵法、技能和修炼!$C$20:J$40),0)</f>
        <v>305</v>
      </c>
      <c r="BC101" s="9">
        <f>VLOOKUP(养成规划和标准成长!$X347,阵法、技能和修炼!$C$20:$N$40,COLUMNS(阵法、技能和修炼!$C$20:K$40),0)</f>
        <v>90</v>
      </c>
      <c r="BD101" s="9">
        <f>VLOOKUP(养成规划和标准成长!$X347,阵法、技能和修炼!$C$20:$N$40,COLUMNS(阵法、技能和修炼!$C$20:L$40),0)</f>
        <v>90</v>
      </c>
      <c r="BE101" s="9">
        <f>VLOOKUP(养成规划和标准成长!$X347,阵法、技能和修炼!$C$20:$N$40,COLUMNS(阵法、技能和修炼!$C$20:M$40),0)</f>
        <v>108.0000000000001</v>
      </c>
      <c r="BF101" s="9">
        <f>VLOOKUP(养成规划和标准成长!$X347,阵法、技能和修炼!$C$20:$N$40,COLUMNS(阵法、技能和修炼!$C$20:N$40),0)</f>
        <v>108.0000000000001</v>
      </c>
      <c r="BH101" s="1">
        <v>98</v>
      </c>
      <c r="BI101" s="9">
        <f>ROUND(属性投放!D$4+养成规划和标准成长!E$3*养成规划和标准成长!$AA347*养成规划和标准成长!$AB347+养成规划和标准成长!E$4*养成规划和标准成长!$AH347+养成规划和标准成长!E$5*养成规划和标准成长!$AD347+(养成规划和标准成长!E$12+养成规划和标准成长!E$13)*养成规划和标准成长!$Z347+养成规划和标准成长!E$14*养成规划和标准成长!$AA347*养成规划和标准成长!$AC347+养成规划和标准成长!E$17*10*养成规划和标准成长!$AE347+养成规划和标准成长!E$18*10*养成规划和标准成长!$AF347+养成规划和标准成长!E$19*养成规划和标准成长!$AG347,0)</f>
        <v>5516</v>
      </c>
      <c r="BJ101" s="9">
        <f>ROUND(属性投放!E$4+养成规划和标准成长!F$3*养成规划和标准成长!$AA347*养成规划和标准成长!$AB347+养成规划和标准成长!F$4*养成规划和标准成长!$AH347+养成规划和标准成长!F$5*养成规划和标准成长!$AD347+(养成规划和标准成长!F$12+养成规划和标准成长!F$13)*养成规划和标准成长!$Z347+养成规划和标准成长!F$14*养成规划和标准成长!$AA347*养成规划和标准成长!$AC347+养成规划和标准成长!F$17*10*养成规划和标准成长!$AE347+养成规划和标准成长!F$18*10*养成规划和标准成长!$AF347+养成规划和标准成长!F$19*养成规划和标准成长!$AG347,0)</f>
        <v>4818</v>
      </c>
      <c r="BK101" s="9">
        <f>ROUND(属性投放!F$4+养成规划和标准成长!G$3*养成规划和标准成长!$AA347*养成规划和标准成长!$AB347+养成规划和标准成长!G$4*养成规划和标准成长!$AH347+养成规划和标准成长!G$5*养成规划和标准成长!$AD347+(养成规划和标准成长!G$12+养成规划和标准成长!G$13)*养成规划和标准成长!$Z347+养成规划和标准成长!G$14*养成规划和标准成长!$AA347*养成规划和标准成长!$AC347+养成规划和标准成长!G$17*10*养成规划和标准成长!$AE347+养成规划和标准成长!G$18*10*养成规划和标准成长!$AF347+养成规划和标准成长!G$19*养成规划和标准成长!$AG347,0)</f>
        <v>1885</v>
      </c>
      <c r="BL101" s="9">
        <f>ROUND(属性投放!G$4+养成规划和标准成长!H$3*养成规划和标准成长!$AA347*养成规划和标准成长!$AB347+养成规划和标准成长!H$4*养成规划和标准成长!$AH347+养成规划和标准成长!H$5*养成规划和标准成长!$AD347+(养成规划和标准成长!H$12+养成规划和标准成长!H$13)*养成规划和标准成长!$Z347+养成规划和标准成长!H$14*养成规划和标准成长!$AA347*养成规划和标准成长!$AC347+养成规划和标准成长!H$17*10*养成规划和标准成长!$AE347+养成规划和标准成长!H$18*10*养成规划和标准成长!$AF347+养成规划和标准成长!H$19*养成规划和标准成长!$AG347,0)</f>
        <v>929</v>
      </c>
      <c r="BM101" s="9">
        <f>ROUND(属性投放!H$4+养成规划和标准成长!I$3*养成规划和标准成长!$AA347*养成规划和标准成长!$AB347+养成规划和标准成长!I$4*养成规划和标准成长!$AH347+养成规划和标准成长!I$5*养成规划和标准成长!$AD347+(养成规划和标准成长!I$12+养成规划和标准成长!I$13)*养成规划和标准成长!$Z347+养成规划和标准成长!I$14*养成规划和标准成长!$AA347*养成规划和标准成长!$AC347+养成规划和标准成长!I$17*10*养成规划和标准成长!$AE347+养成规划和标准成长!I$18*10*养成规划和标准成长!$AF347+养成规划和标准成长!I$19*养成规划和标准成长!$AG347,0)</f>
        <v>1411</v>
      </c>
      <c r="BN101" s="9">
        <f>ROUND(属性投放!I$4+养成规划和标准成长!J$3*养成规划和标准成长!$AA347*养成规划和标准成长!$AB347+养成规划和标准成长!J$4*养成规划和标准成长!$AH347+养成规划和标准成长!J$5*养成规划和标准成长!$AD347+(养成规划和标准成长!J$12+养成规划和标准成长!J$13)*养成规划和标准成长!$Z347+养成规划和标准成长!J$14*养成规划和标准成长!$AA347*养成规划和标准成长!$AC347+养成规划和标准成长!J$17*10*养成规划和标准成长!$AE347+养成规划和标准成长!J$18*10*养成规划和标准成长!$AF347+养成规划和标准成长!J$19*养成规划和标准成长!$AG347,0)</f>
        <v>1051</v>
      </c>
      <c r="BO101" s="9">
        <f>ROUND(属性投放!J$4+养成规划和标准成长!K$3*养成规划和标准成长!$AA347*养成规划和标准成长!$AB347+养成规划和标准成长!K$4*养成规划和标准成长!$AH347+养成规划和标准成长!K$5*养成规划和标准成长!$AD347+(养成规划和标准成长!K$12+养成规划和标准成长!K$13)*养成规划和标准成长!$Z347+养成规划和标准成长!K$14*养成规划和标准成长!$AA347*养成规划和标准成长!$AC347+养成规划和标准成长!K$17*10*养成规划和标准成长!$AE347+养成规划和标准成长!K$18*10*养成规划和标准成长!$AF347+养成规划和标准成长!K$19*养成规划和标准成长!$AG347,0)</f>
        <v>706</v>
      </c>
      <c r="BP101" s="9">
        <f>ROUND(属性投放!K$4+养成规划和标准成长!L$3*养成规划和标准成长!$AA347*养成规划和标准成长!$AB347+养成规划和标准成长!L$4*养成规划和标准成长!$AH347+养成规划和标准成长!L$5*养成规划和标准成长!$AD347+(养成规划和标准成长!L$12+养成规划和标准成长!L$13)*养成规划和标准成长!$Z347+养成规划和标准成长!L$14*养成规划和标准成长!$AA347*养成规划和标准成长!$AC347+养成规划和标准成长!L$17*10*养成规划和标准成长!$AE347+养成规划和标准成长!L$18*10*养成规划和标准成长!$AF347+养成规划和标准成长!L$19*养成规划和标准成长!$AG347,0)</f>
        <v>473</v>
      </c>
      <c r="BQ101" s="9">
        <f>ROUND(属性投放!L$4+养成规划和标准成长!M$3*养成规划和标准成长!$AA347*养成规划和标准成长!$AB347+养成规划和标准成长!M$4*养成规划和标准成长!$AH347+养成规划和标准成长!M$5*养成规划和标准成长!$AD347+(养成规划和标准成长!M$12+养成规划和标准成长!M$13)*养成规划和标准成长!$Z347+养成规划和标准成长!M$14*养成规划和标准成长!$AA347*养成规划和标准成长!$AC347+养成规划和标准成长!M$17*10*养成规划和标准成长!$AE347+养成规划和标准成长!M$18*10*养成规划和标准成长!$AF347+养成规划和标准成长!M$19*养成规划和标准成长!$AG347,0)</f>
        <v>1058</v>
      </c>
      <c r="BR101" s="9">
        <f>ROUND(属性投放!M$4+养成规划和标准成长!N$3*养成规划和标准成长!$AA347*养成规划和标准成长!$AB347+养成规划和标准成长!N$4*养成规划和标准成长!$AH347+养成规划和标准成长!N$5*养成规划和标准成长!$AD347+(养成规划和标准成长!N$12+养成规划和标准成长!N$13)*养成规划和标准成长!$Z347+养成规划和标准成长!N$14*养成规划和标准成长!$AA347*养成规划和标准成长!$AC347+养成规划和标准成长!N$17*10*养成规划和标准成长!$AE347+养成规划和标准成长!N$18*10*养成规划和标准成长!$AF347+养成规划和标准成长!N$19*养成规划和标准成长!$AG347,0)</f>
        <v>1076</v>
      </c>
      <c r="BS101" s="9">
        <f>VLOOKUP(养成规划和标准成长!$AJ347,阵法、技能和修炼!$C$20:$N$40,COLUMNS(阵法、技能和修炼!$C$20:G$40),0)</f>
        <v>486</v>
      </c>
      <c r="BT101" s="9">
        <f>VLOOKUP(养成规划和标准成长!$AJ347,阵法、技能和修炼!$C$20:$N$40,COLUMNS(阵法、技能和修炼!$C$20:H$40),0)</f>
        <v>332</v>
      </c>
      <c r="BU101" s="9">
        <f>VLOOKUP(养成规划和标准成长!$AJ347,阵法、技能和修炼!$C$20:$N$40,COLUMNS(阵法、技能和修炼!$C$20:I$40),0)</f>
        <v>486</v>
      </c>
      <c r="BV101" s="9">
        <f>VLOOKUP(养成规划和标准成长!$AJ347,阵法、技能和修炼!$C$20:$N$40,COLUMNS(阵法、技能和修炼!$C$20:J$40),0)</f>
        <v>332</v>
      </c>
      <c r="BW101" s="9">
        <f>VLOOKUP(养成规划和标准成长!$AJ347,阵法、技能和修炼!$C$20:$N$40,COLUMNS(阵法、技能和修炼!$C$20:K$40),0)</f>
        <v>100</v>
      </c>
      <c r="BX101" s="9">
        <f>VLOOKUP(养成规划和标准成长!$AJ347,阵法、技能和修炼!$C$20:$N$40,COLUMNS(阵法、技能和修炼!$C$20:L$40),0)</f>
        <v>100</v>
      </c>
      <c r="BY101" s="9">
        <f>VLOOKUP(养成规划和标准成长!$AJ347,阵法、技能和修炼!$C$20:$N$40,COLUMNS(阵法、技能和修炼!$C$20:M$40),0)</f>
        <v>120.00000000000011</v>
      </c>
      <c r="BZ101" s="9">
        <f>VLOOKUP(养成规划和标准成长!$AJ347,阵法、技能和修炼!$C$20:$N$40,COLUMNS(阵法、技能和修炼!$C$20:N$40),0)</f>
        <v>120.00000000000011</v>
      </c>
    </row>
    <row r="102" spans="1:78">
      <c r="A102" s="1">
        <v>99</v>
      </c>
      <c r="B102" s="9">
        <f>ROUND(属性投放!D$4+养成规划和标准成长!E$3*养成规划和标准成长!$O195*养成规划和标准成长!$P195+养成规划和标准成长!E$4*养成规划和标准成长!$V195+养成规划和标准成长!E$5*养成规划和标准成长!$R195+(养成规划和标准成长!E$12+养成规划和标准成长!E$13)*养成规划和标准成长!$N195+养成规划和标准成长!E$14*养成规划和标准成长!$O195*养成规划和标准成长!$Q195+养成规划和标准成长!E$17*10*养成规划和标准成长!$S195+养成规划和标准成长!E$18*10*养成规划和标准成长!$T195+养成规划和标准成长!E$19*养成规划和标准成长!$U195,0)</f>
        <v>3960</v>
      </c>
      <c r="C102" s="9">
        <f>ROUND(属性投放!E$4+养成规划和标准成长!F$3*养成规划和标准成长!$O195*养成规划和标准成长!$P195+养成规划和标准成长!F$4*养成规划和标准成长!$V195+养成规划和标准成长!F$5*养成规划和标准成长!$R195+(养成规划和标准成长!F$12+养成规划和标准成长!F$13)*养成规划和标准成长!$N195+养成规划和标准成长!F$14*养成规划和标准成长!$O195*养成规划和标准成长!$Q195+养成规划和标准成长!F$17*10*养成规划和标准成长!$S195+养成规划和标准成长!F$18*10*养成规划和标准成长!$T195+养成规划和标准成长!F$19*养成规划和标准成长!$U195,0)</f>
        <v>4110</v>
      </c>
      <c r="D102" s="9">
        <f>ROUND(属性投放!F$4+养成规划和标准成长!G$3*养成规划和标准成长!$O195*养成规划和标准成长!$P195+养成规划和标准成长!G$4*养成规划和标准成长!$V195+养成规划和标准成长!G$5*养成规划和标准成长!$R195+(养成规划和标准成长!G$12+养成规划和标准成长!G$13)*养成规划和标准成长!$N195+养成规划和标准成长!G$14*养成规划和标准成长!$O195*养成规划和标准成长!$Q195+养成规划和标准成长!G$17*10*养成规划和标准成长!$S195+养成规划和标准成长!G$18*10*养成规划和标准成长!$T195+养成规划和标准成长!G$19*养成规划和标准成长!$U195,0)</f>
        <v>1476</v>
      </c>
      <c r="E102" s="9">
        <f>ROUND(属性投放!G$4+养成规划和标准成长!H$3*养成规划和标准成长!$O195*养成规划和标准成长!$P195+养成规划和标准成长!H$4*养成规划和标准成长!$V195+养成规划和标准成长!H$5*养成规划和标准成长!$R195+(养成规划和标准成长!H$12+养成规划和标准成长!H$13)*养成规划和标准成长!$N195+养成规划和标准成长!H$14*养成规划和标准成长!$O195*养成规划和标准成长!$Q195+养成规划和标准成长!H$17*10*养成规划和标准成长!$S195+养成规划和标准成长!H$18*10*养成规划和标准成长!$T195+养成规划和标准成长!H$19*养成规划和标准成长!$U195,0)</f>
        <v>634</v>
      </c>
      <c r="F102" s="9">
        <f>ROUND(属性投放!H$4+养成规划和标准成长!I$3*养成规划和标准成长!$O195*养成规划和标准成长!$P195+养成规划和标准成长!I$4*养成规划和标准成长!$V195+养成规划和标准成长!I$5*养成规划和标准成长!$R195+(养成规划和标准成长!I$12+养成规划和标准成长!I$13)*养成规划和标准成长!$N195+养成规划和标准成长!I$14*养成规划和标准成长!$O195*养成规划和标准成长!$Q195+养成规划和标准成长!I$17*10*养成规划和标准成长!$S195+养成规划和标准成长!I$18*10*养成规划和标准成长!$T195+养成规划和标准成长!I$19*养成规划和标准成长!$U195,0)</f>
        <v>1130</v>
      </c>
      <c r="G102" s="9">
        <f>ROUND(属性投放!I$4+养成规划和标准成长!J$3*养成规划和标准成长!$O195*养成规划和标准成长!$P195+养成规划和标准成长!J$4*养成规划和标准成长!$V195+养成规划和标准成长!J$5*养成规划和标准成长!$R195+(养成规划和标准成长!J$12+养成规划和标准成长!J$13)*养成规划和标准成长!$N195+养成规划和标准成长!J$14*养成规划和标准成长!$O195*养成规划和标准成长!$Q195+养成规划和标准成长!J$17*10*养成规划和标准成长!$S195+养成规划和标准成长!J$18*10*养成规划和标准成长!$T195+养成规划和标准成长!J$19*养成规划和标准成长!$U195,0)</f>
        <v>810</v>
      </c>
      <c r="H102" s="9">
        <f>ROUND(属性投放!J$4+养成规划和标准成长!K$3*养成规划和标准成长!$O195*养成规划和标准成长!$P195+养成规划和标准成长!K$4*养成规划和标准成长!$V195+养成规划和标准成长!K$5*养成规划和标准成长!$R195+(养成规划和标准成长!K$12+养成规划和标准成长!K$13)*养成规划和标准成长!$N195+养成规划和标准成长!K$14*养成规划和标准成长!$O195*养成规划和标准成长!$Q195+养成规划和标准成长!K$17*10*养成规划和标准成长!$S195+养成规划和标准成长!K$18*10*养成规划和标准成长!$T195+养成规划和标准成长!K$19*养成规划和标准成长!$U195,0)</f>
        <v>552</v>
      </c>
      <c r="I102" s="9">
        <f>ROUND(属性投放!K$4+养成规划和标准成长!L$3*养成规划和标准成长!$O195*养成规划和标准成长!$P195+养成规划和标准成长!L$4*养成规划和标准成长!$V195+养成规划和标准成长!L$5*养成规划和标准成长!$R195+(养成规划和标准成长!L$12+养成规划和标准成长!L$13)*养成规划和标准成长!$N195+养成规划和标准成长!L$14*养成规划和标准成长!$O195*养成规划和标准成长!$Q195+养成规划和标准成长!L$17*10*养成规划和标准成长!$S195+养成规划和标准成长!L$18*10*养成规划和标准成长!$T195+养成规划和标准成长!L$19*养成规划和标准成长!$U195,0)</f>
        <v>281</v>
      </c>
      <c r="J102" s="9">
        <f>ROUND(属性投放!L$4+养成规划和标准成长!M$3*养成规划和标准成长!$O195*养成规划和标准成长!$P195+养成规划和标准成长!M$4*养成规划和标准成长!$V195+养成规划和标准成长!M$5*养成规划和标准成长!$R195+(养成规划和标准成长!M$12+养成规划和标准成长!M$13)*养成规划和标准成长!$N195+养成规划和标准成长!M$14*养成规划和标准成长!$O195*养成规划和标准成长!$Q195+养成规划和标准成长!M$17*10*养成规划和标准成长!$S195+养成规划和标准成长!M$18*10*养成规划和标准成长!$T195+养成规划和标准成长!M$19*养成规划和标准成长!$U195,0)</f>
        <v>1017</v>
      </c>
      <c r="K102" s="9">
        <f>ROUND(属性投放!M$4+养成规划和标准成长!N$3*养成规划和标准成长!$O195*养成规划和标准成长!$P195+养成规划和标准成长!N$4*养成规划和标准成长!$V195+养成规划和标准成长!N$5*养成规划和标准成长!$R195+(养成规划和标准成长!N$12+养成规划和标准成长!N$13)*养成规划和标准成长!$N195+养成规划和标准成长!N$14*养成规划和标准成长!$O195*养成规划和标准成长!$Q195+养成规划和标准成长!N$17*10*养成规划和标准成长!$S195+养成规划和标准成长!N$18*10*养成规划和标准成长!$T195+养成规划和标准成长!N$19*养成规划和标准成长!$U195,0)</f>
        <v>1026</v>
      </c>
      <c r="L102" s="9">
        <f>VLOOKUP(养成规划和标准成长!$X195,阵法、技能和修炼!$C$20:$N$40,COLUMNS(阵法、技能和修炼!$C$20:G$40),0)</f>
        <v>319</v>
      </c>
      <c r="M102" s="9">
        <f>VLOOKUP(养成规划和标准成长!$X195,阵法、技能和修炼!$C$20:$N$40,COLUMNS(阵法、技能和修炼!$C$20:H$40),0)</f>
        <v>246</v>
      </c>
      <c r="N102" s="9">
        <f>VLOOKUP(养成规划和标准成长!$X195,阵法、技能和修炼!$C$20:$N$40,COLUMNS(阵法、技能和修炼!$C$20:I$40),0)</f>
        <v>319</v>
      </c>
      <c r="O102" s="9">
        <f>VLOOKUP(养成规划和标准成长!$X195,阵法、技能和修炼!$C$20:$N$40,COLUMNS(阵法、技能和修炼!$C$20:J$40),0)</f>
        <v>246</v>
      </c>
      <c r="P102" s="9">
        <f>VLOOKUP(养成规划和标准成长!$X195,阵法、技能和修炼!$C$20:$N$40,COLUMNS(阵法、技能和修炼!$C$20:K$40),0)</f>
        <v>70</v>
      </c>
      <c r="Q102" s="9">
        <f>VLOOKUP(养成规划和标准成长!$X195,阵法、技能和修炼!$C$20:$N$40,COLUMNS(阵法、技能和修炼!$C$20:L$40),0)</f>
        <v>70</v>
      </c>
      <c r="R102" s="9">
        <f>VLOOKUP(养成规划和标准成长!$X195,阵法、技能和修炼!$C$20:$N$40,COLUMNS(阵法、技能和修炼!$C$20:M$40),0)</f>
        <v>84.000000000000071</v>
      </c>
      <c r="S102" s="9">
        <f>VLOOKUP(养成规划和标准成长!$X195,阵法、技能和修炼!$C$20:$N$40,COLUMNS(阵法、技能和修炼!$C$20:N$40),0)</f>
        <v>84.000000000000071</v>
      </c>
      <c r="T102" s="1">
        <v>99</v>
      </c>
      <c r="U102" s="9">
        <f>ROUND(属性投放!D$4+养成规划和标准成长!E$3*养成规划和标准成长!$C348*养成规划和标准成长!$D348+养成规划和标准成长!E$4*养成规划和标准成长!$J348+养成规划和标准成长!E$5*养成规划和标准成长!$F348+(养成规划和标准成长!E$12+养成规划和标准成长!E$13)*养成规划和标准成长!$B348+养成规划和标准成长!E$14*养成规划和标准成长!$C348*养成规划和标准成长!$E348+养成规划和标准成长!E$17*10*养成规划和标准成长!$G348+养成规划和标准成长!E$18*10*养成规划和标准成长!$H348+养成规划和标准成长!E$19*养成规划和标准成长!$I348,0)</f>
        <v>4387</v>
      </c>
      <c r="V102" s="9">
        <f>ROUND(属性投放!E$4+养成规划和标准成长!F$3*养成规划和标准成长!$C348*养成规划和标准成长!$D348+养成规划和标准成长!F$4*养成规划和标准成长!$J348+养成规划和标准成长!F$5*养成规划和标准成长!$F348+(养成规划和标准成长!F$12+养成规划和标准成长!F$13)*养成规划和标准成长!$B348+养成规划和标准成长!F$14*养成规划和标准成长!$C348*养成规划和标准成长!$E348+养成规划和标准成长!F$17*10*养成规划和标准成长!$G348+养成规划和标准成长!F$18*10*养成规划和标准成长!$H348+养成规划和标准成长!F$19*养成规划和标准成长!$I348,0)</f>
        <v>4372</v>
      </c>
      <c r="W102" s="9">
        <f>ROUND(属性投放!F$4+养成规划和标准成长!G$3*养成规划和标准成长!$C348*养成规划和标准成长!$D348+养成规划和标准成长!G$4*养成规划和标准成长!$J348+养成规划和标准成长!G$5*养成规划和标准成长!$F348+(养成规划和标准成长!G$12+养成规划和标准成长!G$13)*养成规划和标准成长!$B348+养成规划和标准成长!G$14*养成规划和标准成长!$C348*养成规划和标准成长!$E348+养成规划和标准成长!G$17*10*养成规划和标准成长!$G348+养成规划和标准成长!G$18*10*养成规划和标准成长!$H348+养成规划和标准成长!G$19*养成规划和标准成长!$I348,0)</f>
        <v>1597</v>
      </c>
      <c r="X102" s="9">
        <f>ROUND(属性投放!G$4+养成规划和标准成长!H$3*养成规划和标准成长!$C348*养成规划和标准成长!$D348+养成规划和标准成长!H$4*养成规划和标准成长!$J348+养成规划和标准成长!H$5*养成规划和标准成长!$F348+(养成规划和标准成长!H$12+养成规划和标准成长!H$13)*养成规划和标准成长!$B348+养成规划和标准成长!H$14*养成规划和标准成长!$C348*养成规划和标准成长!$E348+养成规划和标准成长!H$17*10*养成规划和标准成长!$G348+养成规划和标准成长!H$18*10*养成规划和标准成长!$H348+养成规划和标准成长!H$19*养成规划和标准成长!$I348,0)</f>
        <v>714</v>
      </c>
      <c r="Y102" s="9">
        <f>ROUND(属性投放!H$4+养成规划和标准成长!I$3*养成规划和标准成长!$C348*养成规划和标准成长!$D348+养成规划和标准成长!I$4*养成规划和标准成长!$J348+养成规划和标准成长!I$5*养成规划和标准成长!$F348+(养成规划和标准成长!I$12+养成规划和标准成长!I$13)*养成规划和标准成长!$B348+养成规划和标准成长!I$14*养成规划和标准成长!$C348*养成规划和标准成长!$E348+养成规划和标准成长!I$17*10*养成规划和标准成长!$G348+养成规划和标准成长!I$18*10*养成规划和标准成长!$H348+养成规划和标准成长!I$19*养成规划和标准成长!$I348,0)</f>
        <v>1207</v>
      </c>
      <c r="Z102" s="9">
        <f>ROUND(属性投放!I$4+养成规划和标准成长!J$3*养成规划和标准成长!$C348*养成规划和标准成长!$D348+养成规划和标准成长!J$4*养成规划和标准成长!$J348+养成规划和标准成长!J$5*养成规划和标准成长!$F348+(养成规划和标准成长!J$12+养成规划和标准成长!J$13)*养成规划和标准成长!$B348+养成规划和标准成长!J$14*养成规划和标准成长!$C348*养成规划和标准成长!$E348+养成规划和标准成长!J$17*10*养成规划和标准成长!$G348+养成规划和标准成长!J$18*10*养成规划和标准成长!$H348+养成规划和标准成长!J$19*养成规划和标准成长!$I348,0)</f>
        <v>873</v>
      </c>
      <c r="AA102" s="9">
        <f>ROUND(属性投放!J$4+养成规划和标准成长!K$3*养成规划和标准成长!$C348*养成规划和标准成长!$D348+养成规划和标准成长!K$4*养成规划和标准成长!$J348+养成规划和标准成长!K$5*养成规划和标准成长!$F348+(养成规划和标准成长!K$12+养成规划和标准成长!K$13)*养成规划和标准成长!$B348+养成规划和标准成长!K$14*养成规划和标准成长!$C348*养成规划和标准成长!$E348+养成规划和标准成长!K$17*10*养成规划和标准成长!$G348+养成规划和标准成长!K$18*10*养成规划和标准成长!$H348+养成规划和标准成长!K$19*养成规划和标准成长!$I348,0)</f>
        <v>597</v>
      </c>
      <c r="AB102" s="9">
        <f>ROUND(属性投放!K$4+养成规划和标准成长!L$3*养成规划和标准成长!$C348*养成规划和标准成长!$D348+养成规划和标准成长!L$4*养成规划和标准成长!$J348+养成规划和标准成长!L$5*养成规划和标准成长!$F348+(养成规划和标准成长!L$12+养成规划和标准成长!L$13)*养成规划和标准成长!$B348+养成规划和标准成长!L$14*养成规划和标准成长!$C348*养成规划和标准成长!$E348+养成规划和标准成长!L$17*10*养成规划和标准成长!$G348+养成规划和标准成长!L$18*10*养成规划和标准成长!$H348+养成规划和标准成长!L$19*养成规划和标准成长!$I348,0)</f>
        <v>337</v>
      </c>
      <c r="AC102" s="9">
        <f>ROUND(属性投放!L$4+养成规划和标准成长!M$3*养成规划和标准成长!$C348*养成规划和标准成长!$D348+养成规划和标准成长!M$4*养成规划和标准成长!$J348+养成规划和标准成长!M$5*养成规划和标准成长!$F348+(养成规划和标准成长!M$12+养成规划和标准成长!M$13)*养成规划和标准成长!$B348+养成规划和标准成长!M$14*养成规划和标准成长!$C348*养成规划和标准成长!$E348+养成规划和标准成长!M$17*10*养成规划和标准成长!$G348+养成规划和标准成长!M$18*10*养成规划和标准成长!$H348+养成规划和标准成长!M$19*养成规划和标准成长!$I348,0)</f>
        <v>1028</v>
      </c>
      <c r="AD102" s="9">
        <f>ROUND(属性投放!M$4+养成规划和标准成长!N$3*养成规划和标准成长!$C348*养成规划和标准成长!$D348+养成规划和标准成长!N$4*养成规划和标准成长!$J348+养成规划和标准成长!N$5*养成规划和标准成长!$F348+(养成规划和标准成长!N$12+养成规划和标准成长!N$13)*养成规划和标准成长!$B348+养成规划和标准成长!N$14*养成规划和标准成长!$C348*养成规划和标准成长!$E348+养成规划和标准成长!N$17*10*养成规划和标准成长!$G348+养成规划和标准成长!N$18*10*养成规划和标准成长!$H348+养成规划和标准成长!N$19*养成规划和标准成长!$I348,0)</f>
        <v>1040</v>
      </c>
      <c r="AE102" s="9">
        <f>VLOOKUP(养成规划和标准成长!$L348,阵法、技能和修炼!$C$20:$N$40,COLUMNS(阵法、技能和修炼!$C$20:G$40),0)</f>
        <v>373</v>
      </c>
      <c r="AF102" s="9">
        <f>VLOOKUP(养成规划和标准成长!$L348,阵法、技能和修炼!$C$20:$N$40,COLUMNS(阵法、技能和修炼!$C$20:H$40),0)</f>
        <v>276</v>
      </c>
      <c r="AG102" s="9">
        <f>VLOOKUP(养成规划和标准成长!$L348,阵法、技能和修炼!$C$20:$N$40,COLUMNS(阵法、技能和修炼!$C$20:I$40),0)</f>
        <v>373</v>
      </c>
      <c r="AH102" s="9">
        <f>VLOOKUP(养成规划和标准成长!$L348,阵法、技能和修炼!$C$20:$N$40,COLUMNS(阵法、技能和修炼!$C$20:J$40),0)</f>
        <v>276</v>
      </c>
      <c r="AI102" s="9">
        <f>VLOOKUP(养成规划和标准成长!$L348,阵法、技能和修炼!$C$20:$N$40,COLUMNS(阵法、技能和修炼!$C$20:K$40),0)</f>
        <v>80</v>
      </c>
      <c r="AJ102" s="9">
        <f>VLOOKUP(养成规划和标准成长!$L348,阵法、技能和修炼!$C$20:$N$40,COLUMNS(阵法、技能和修炼!$C$20:L$40),0)</f>
        <v>80</v>
      </c>
      <c r="AK102" s="9">
        <f>VLOOKUP(养成规划和标准成长!$L348,阵法、技能和修炼!$C$20:$N$40,COLUMNS(阵法、技能和修炼!$C$20:M$40),0)</f>
        <v>96.000000000000085</v>
      </c>
      <c r="AL102" s="9">
        <f>VLOOKUP(养成规划和标准成长!$L348,阵法、技能和修炼!$C$20:$N$40,COLUMNS(阵法、技能和修炼!$C$20:N$40),0)</f>
        <v>96.000000000000085</v>
      </c>
      <c r="AN102" s="1">
        <v>99</v>
      </c>
      <c r="AO102" s="9">
        <f>ROUND(属性投放!D$4+养成规划和标准成长!E$3*养成规划和标准成长!$O348*养成规划和标准成长!$P348+养成规划和标准成长!E$4*养成规划和标准成长!$V348+养成规划和标准成长!E$5*养成规划和标准成长!$R348+(养成规划和标准成长!E$12+养成规划和标准成长!E$13)*养成规划和标准成长!$N348+养成规划和标准成长!E$14*养成规划和标准成长!$O348*养成规划和标准成长!$Q348+养成规划和标准成长!E$17*10*养成规划和标准成长!$S348+养成规划和标准成长!E$18*10*养成规划和标准成长!$T348+养成规划和标准成长!E$19*养成规划和标准成长!$U348,0)</f>
        <v>5011</v>
      </c>
      <c r="AP102" s="9">
        <f>ROUND(属性投放!E$4+养成规划和标准成长!F$3*养成规划和标准成长!$O348*养成规划和标准成长!$P348+养成规划和标准成长!F$4*养成规划和标准成长!$V348+养成规划和标准成长!F$5*养成规划和标准成长!$R348+(养成规划和标准成长!F$12+养成规划和标准成长!F$13)*养成规划和标准成长!$N348+养成规划和标准成长!F$14*养成规划和标准成长!$O348*养成规划和标准成长!$Q348+养成规划和标准成长!F$17*10*养成规划和标准成长!$S348+养成规划和标准成长!F$18*10*养成规划和标准成长!$T348+养成规划和标准成长!F$19*养成规划和标准成长!$U348,0)</f>
        <v>4635</v>
      </c>
      <c r="AQ102" s="9">
        <f>ROUND(属性投放!F$4+养成规划和标准成长!G$3*养成规划和标准成长!$O348*养成规划和标准成长!$P348+养成规划和标准成长!G$4*养成规划和标准成长!$V348+养成规划和标准成长!G$5*养成规划和标准成长!$R348+(养成规划和标准成长!G$12+养成规划和标准成长!G$13)*养成规划和标准成长!$N348+养成规划和标准成长!G$14*养成规划和标准成长!$O348*养成规划和标准成长!$Q348+养成规划和标准成长!G$17*10*养成规划和标准成长!$S348+养成规划和标准成长!G$18*10*养成规划和标准成长!$T348+养成规划和标准成长!G$19*养成规划和标准成长!$U348,0)</f>
        <v>1757</v>
      </c>
      <c r="AR102" s="9">
        <f>ROUND(属性投放!G$4+养成规划和标准成长!H$3*养成规划和标准成长!$O348*养成规划和标准成长!$P348+养成规划和标准成长!H$4*养成规划和标准成长!$V348+养成规划和标准成长!H$5*养成规划和标准成长!$R348+(养成规划和标准成长!H$12+养成规划和标准成长!H$13)*养成规划和标准成长!$N348+养成规划和标准成长!H$14*养成规划和标准成长!$O348*养成规划和标准成长!$Q348+养成规划和标准成长!H$17*10*养成规划和标准成长!$S348+养成规划和标准成长!H$18*10*养成规划和标准成长!$T348+养成规划和标准成长!H$19*养成规划和标准成长!$U348,0)</f>
        <v>834</v>
      </c>
      <c r="AS102" s="9">
        <f>ROUND(属性投放!H$4+养成规划和标准成长!I$3*养成规划和标准成长!$O348*养成规划和标准成长!$P348+养成规划和标准成长!I$4*养成规划和标准成长!$V348+养成规划和标准成长!I$5*养成规划和标准成长!$R348+(养成规划和标准成长!I$12+养成规划和标准成长!I$13)*养成规划和标准成长!$N348+养成规划和标准成长!I$14*养成规划和标准成长!$O348*养成规划和标准成长!$Q348+养成规划和标准成长!I$17*10*养成规划和标准成长!$S348+养成规划和标准成长!I$18*10*养成规划和标准成长!$T348+养成规划和标准成长!I$19*养成规划和标准成长!$U348,0)</f>
        <v>1323</v>
      </c>
      <c r="AT102" s="9">
        <f>ROUND(属性投放!I$4+养成规划和标准成长!J$3*养成规划和标准成长!$O348*养成规划和标准成长!$P348+养成规划和标准成长!J$4*养成规划和标准成长!$V348+养成规划和标准成长!J$5*养成规划和标准成长!$R348+(养成规划和标准成长!J$12+养成规划和标准成长!J$13)*养成规划和标准成长!$N348+养成规划和标准成长!J$14*养成规划和标准成长!$O348*养成规划和标准成长!$Q348+养成规划和标准成长!J$17*10*养成规划和标准成长!$S348+养成规划和标准成长!J$18*10*养成规划和标准成长!$T348+养成规划和标准成长!J$19*养成规划和标准成长!$U348,0)</f>
        <v>975</v>
      </c>
      <c r="AU102" s="9">
        <f>ROUND(属性投放!J$4+养成规划和标准成长!K$3*养成规划和标准成长!$O348*养成规划和标准成长!$P348+养成规划和标准成长!K$4*养成规划和标准成长!$V348+养成规划和标准成长!K$5*养成规划和标准成长!$R348+(养成规划和标准成长!K$12+养成规划和标准成长!K$13)*养成规划和标准成长!$N348+养成规划和标准成长!K$14*养成规划和标准成长!$O348*养成规划和标准成长!$Q348+养成规划和标准成长!K$17*10*养成规划和标准成长!$S348+养成规划和标准成长!K$18*10*养成规划和标准成长!$T348+养成规划和标准成长!K$19*养成规划和标准成长!$U348,0)</f>
        <v>661</v>
      </c>
      <c r="AV102" s="9">
        <f>ROUND(属性投放!K$4+养成规划和标准成长!L$3*养成规划和标准成长!$O348*养成规划和标准成长!$P348+养成规划和标准成长!L$4*养成规划和标准成长!$V348+养成规划和标准成长!L$5*养成规划和标准成长!$R348+(养成规划和标准成长!L$12+养成规划和标准成长!L$13)*养成规划和标准成长!$N348+养成规划和标准成长!L$14*养成规划和标准成长!$O348*养成规划和标准成长!$Q348+养成规划和标准成长!L$17*10*养成规划和标准成长!$S348+养成规划和标准成长!L$18*10*养成规划和标准成长!$T348+养成规划和标准成长!L$19*养成规划和标准成长!$U348,0)</f>
        <v>412</v>
      </c>
      <c r="AW102" s="9">
        <f>ROUND(属性投放!L$4+养成规划和标准成长!M$3*养成规划和标准成长!$O348*养成规划和标准成长!$P348+养成规划和标准成长!M$4*养成规划和标准成长!$V348+养成规划和标准成长!M$5*养成规划和标准成长!$R348+(养成规划和标准成长!M$12+养成规划和标准成长!M$13)*养成规划和标准成长!$N348+养成规划和标准成长!M$14*养成规划和标准成长!$O348*养成规划和标准成长!$Q348+养成规划和标准成长!M$17*10*养成规划和标准成长!$S348+养成规划和标准成长!M$18*10*养成规划和标准成长!$T348+养成规划和标准成长!M$19*养成规划和标准成长!$U348,0)</f>
        <v>1050</v>
      </c>
      <c r="AX102" s="9">
        <f>ROUND(属性投放!M$4+养成规划和标准成长!N$3*养成规划和标准成长!$O348*养成规划和标准成长!$P348+养成规划和标准成长!N$4*养成规划和标准成长!$V348+养成规划和标准成长!N$5*养成规划和标准成长!$R348+(养成规划和标准成长!N$12+养成规划和标准成长!N$13)*养成规划和标准成长!$N348+养成规划和标准成长!N$14*养成规划和标准成长!$O348*养成规划和标准成长!$Q348+养成规划和标准成长!N$17*10*养成规划和标准成长!$S348+养成规划和标准成长!N$18*10*养成规划和标准成长!$T348+养成规划和标准成长!N$19*养成规划和标准成长!$U348,0)</f>
        <v>1067</v>
      </c>
      <c r="AY102" s="9">
        <f>VLOOKUP(养成规划和标准成长!$X348,阵法、技能和修炼!$C$20:$N$40,COLUMNS(阵法、技能和修炼!$C$20:G$40),0)</f>
        <v>428</v>
      </c>
      <c r="AZ102" s="9">
        <f>VLOOKUP(养成规划和标准成长!$X348,阵法、技能和修炼!$C$20:$N$40,COLUMNS(阵法、技能和修炼!$C$20:H$40),0)</f>
        <v>305</v>
      </c>
      <c r="BA102" s="9">
        <f>VLOOKUP(养成规划和标准成长!$X348,阵法、技能和修炼!$C$20:$N$40,COLUMNS(阵法、技能和修炼!$C$20:I$40),0)</f>
        <v>428</v>
      </c>
      <c r="BB102" s="9">
        <f>VLOOKUP(养成规划和标准成长!$X348,阵法、技能和修炼!$C$20:$N$40,COLUMNS(阵法、技能和修炼!$C$20:J$40),0)</f>
        <v>305</v>
      </c>
      <c r="BC102" s="9">
        <f>VLOOKUP(养成规划和标准成长!$X348,阵法、技能和修炼!$C$20:$N$40,COLUMNS(阵法、技能和修炼!$C$20:K$40),0)</f>
        <v>90</v>
      </c>
      <c r="BD102" s="9">
        <f>VLOOKUP(养成规划和标准成长!$X348,阵法、技能和修炼!$C$20:$N$40,COLUMNS(阵法、技能和修炼!$C$20:L$40),0)</f>
        <v>90</v>
      </c>
      <c r="BE102" s="9">
        <f>VLOOKUP(养成规划和标准成长!$X348,阵法、技能和修炼!$C$20:$N$40,COLUMNS(阵法、技能和修炼!$C$20:M$40),0)</f>
        <v>108.0000000000001</v>
      </c>
      <c r="BF102" s="9">
        <f>VLOOKUP(养成规划和标准成长!$X348,阵法、技能和修炼!$C$20:$N$40,COLUMNS(阵法、技能和修炼!$C$20:N$40),0)</f>
        <v>108.0000000000001</v>
      </c>
      <c r="BH102" s="1">
        <v>99</v>
      </c>
      <c r="BI102" s="9">
        <f>ROUND(属性投放!D$4+养成规划和标准成长!E$3*养成规划和标准成长!$AA348*养成规划和标准成长!$AB348+养成规划和标准成长!E$4*养成规划和标准成长!$AH348+养成规划和标准成长!E$5*养成规划和标准成长!$AD348+(养成规划和标准成长!E$12+养成规划和标准成长!E$13)*养成规划和标准成长!$Z348+养成规划和标准成长!E$14*养成规划和标准成长!$AA348*养成规划和标准成长!$AC348+养成规划和标准成长!E$17*10*养成规划和标准成长!$AE348+养成规划和标准成长!E$18*10*养成规划和标准成长!$AF348+养成规划和标准成长!E$19*养成规划和标准成长!$AG348,0)</f>
        <v>5546</v>
      </c>
      <c r="BJ102" s="9">
        <f>ROUND(属性投放!E$4+养成规划和标准成长!F$3*养成规划和标准成长!$AA348*养成规划和标准成长!$AB348+养成规划和标准成长!F$4*养成规划和标准成长!$AH348+养成规划和标准成长!F$5*养成规划和标准成长!$AD348+(养成规划和标准成长!F$12+养成规划和标准成长!F$13)*养成规划和标准成长!$Z348+养成规划和标准成长!F$14*养成规划和标准成长!$AA348*养成规划和标准成长!$AC348+养成规划和标准成长!F$17*10*养成规划和标准成长!$AE348+养成规划和标准成长!F$18*10*养成规划和标准成长!$AF348+养成规划和标准成长!F$19*养成规划和标准成长!$AG348,0)</f>
        <v>4853</v>
      </c>
      <c r="BK102" s="9">
        <f>ROUND(属性投放!F$4+养成规划和标准成长!G$3*养成规划和标准成长!$AA348*养成规划和标准成长!$AB348+养成规划和标准成长!G$4*养成规划和标准成长!$AH348+养成规划和标准成长!G$5*养成规划和标准成长!$AD348+(养成规划和标准成长!G$12+养成规划和标准成长!G$13)*养成规划和标准成长!$Z348+养成规划和标准成长!G$14*养成规划和标准成长!$AA348*养成规划和标准成长!$AC348+养成规划和标准成长!G$17*10*养成规划和标准成长!$AE348+养成规划和标准成长!G$18*10*养成规划和标准成长!$AF348+养成规划和标准成长!G$19*养成规划和标准成长!$AG348,0)</f>
        <v>1894</v>
      </c>
      <c r="BL102" s="9">
        <f>ROUND(属性投放!G$4+养成规划和标准成长!H$3*养成规划和标准成长!$AA348*养成规划和标准成长!$AB348+养成规划和标准成长!H$4*养成规划和标准成长!$AH348+养成规划和标准成长!H$5*养成规划和标准成长!$AD348+(养成规划和标准成长!H$12+养成规划和标准成长!H$13)*养成规划和标准成长!$Z348+养成规划和标准成长!H$14*养成规划和标准成长!$AA348*养成规划和标准成长!$AC348+养成规划和标准成长!H$17*10*养成规划和标准成长!$AE348+养成规划和标准成长!H$18*10*养成规划和标准成长!$AF348+养成规划和标准成长!H$19*养成规划和标准成长!$AG348,0)</f>
        <v>932</v>
      </c>
      <c r="BM102" s="9">
        <f>ROUND(属性投放!H$4+养成规划和标准成长!I$3*养成规划和标准成长!$AA348*养成规划和标准成长!$AB348+养成规划和标准成长!I$4*养成规划和标准成长!$AH348+养成规划和标准成长!I$5*养成规划和标准成长!$AD348+(养成规划和标准成长!I$12+养成规划和标准成长!I$13)*养成规划和标准成长!$Z348+养成规划和标准成长!I$14*养成规划和标准成长!$AA348*养成规划和标准成长!$AC348+养成规划和标准成长!I$17*10*养成规划和标准成长!$AE348+养成规划和标准成长!I$18*10*养成规划和标准成长!$AF348+养成规划和标准成长!I$19*养成规划和标准成长!$AG348,0)</f>
        <v>1419</v>
      </c>
      <c r="BN102" s="9">
        <f>ROUND(属性投放!I$4+养成规划和标准成长!J$3*养成规划和标准成长!$AA348*养成规划和标准成长!$AB348+养成规划和标准成长!J$4*养成规划和标准成长!$AH348+养成规划和标准成长!J$5*养成规划和标准成长!$AD348+(养成规划和标准成长!J$12+养成规划和标准成长!J$13)*养成规划和标准成长!$Z348+养成规划和标准成长!J$14*养成规划和标准成长!$AA348*养成规划和标准成长!$AC348+养成规划和标准成长!J$17*10*养成规划和标准成长!$AE348+养成规划和标准成长!J$18*10*养成规划和标准成长!$AF348+养成规划和标准成长!J$19*养成规划和标准成长!$AG348,0)</f>
        <v>1057</v>
      </c>
      <c r="BO102" s="9">
        <f>ROUND(属性投放!J$4+养成规划和标准成长!K$3*养成规划和标准成长!$AA348*养成规划和标准成长!$AB348+养成规划和标准成长!K$4*养成规划和标准成长!$AH348+养成规划和标准成长!K$5*养成规划和标准成长!$AD348+(养成规划和标准成长!K$12+养成规划和标准成长!K$13)*养成规划和标准成长!$Z348+养成规划和标准成长!K$14*养成规划和标准成长!$AA348*养成规划和标准成长!$AC348+养成规划和标准成长!K$17*10*养成规划和标准成长!$AE348+养成规划和标准成长!K$18*10*养成规划和标准成长!$AF348+养成规划和标准成长!K$19*养成规划和标准成长!$AG348,0)</f>
        <v>710</v>
      </c>
      <c r="BP102" s="9">
        <f>ROUND(属性投放!K$4+养成规划和标准成长!L$3*养成规划和标准成长!$AA348*养成规划和标准成长!$AB348+养成规划和标准成长!L$4*养成规划和标准成长!$AH348+养成规划和标准成长!L$5*养成规划和标准成长!$AD348+(养成规划和标准成长!L$12+养成规划和标准成长!L$13)*养成规划和标准成长!$Z348+养成规划和标准成长!L$14*养成规划和标准成长!$AA348*养成规划和标准成长!$AC348+养成规划和标准成长!L$17*10*养成规划和标准成长!$AE348+养成规划和标准成长!L$18*10*养成规划和标准成长!$AF348+养成规划和标准成长!L$19*养成规划和标准成长!$AG348,0)</f>
        <v>474</v>
      </c>
      <c r="BQ102" s="9">
        <f>ROUND(属性投放!L$4+养成规划和标准成长!M$3*养成规划和标准成长!$AA348*养成规划和标准成长!$AB348+养成规划和标准成长!M$4*养成规划和标准成长!$AH348+养成规划和标准成长!M$5*养成规划和标准成长!$AD348+(养成规划和标准成长!M$12+养成规划和标准成长!M$13)*养成规划和标准成长!$Z348+养成规划和标准成长!M$14*养成规划和标准成长!$AA348*养成规划和标准成长!$AC348+养成规划和标准成长!M$17*10*养成规划和标准成长!$AE348+养成规划和标准成长!M$18*10*养成规划和标准成长!$AF348+养成规划和标准成长!M$19*养成规划和标准成长!$AG348,0)</f>
        <v>1068</v>
      </c>
      <c r="BR102" s="9">
        <f>ROUND(属性投放!M$4+养成规划和标准成长!N$3*养成规划和标准成长!$AA348*养成规划和标准成长!$AB348+养成规划和标准成长!N$4*养成规划和标准成长!$AH348+养成规划和标准成长!N$5*养成规划和标准成长!$AD348+(养成规划和标准成长!N$12+养成规划和标准成长!N$13)*养成规划和标准成长!$Z348+养成规划和标准成长!N$14*养成规划和标准成长!$AA348*养成规划和标准成长!$AC348+养成规划和标准成长!N$17*10*养成规划和标准成长!$AE348+养成规划和标准成长!N$18*10*养成规划和标准成长!$AF348+养成规划和标准成长!N$19*养成规划和标准成长!$AG348,0)</f>
        <v>1086</v>
      </c>
      <c r="BS102" s="9">
        <f>VLOOKUP(养成规划和标准成长!$AJ348,阵法、技能和修炼!$C$20:$N$40,COLUMNS(阵法、技能和修炼!$C$20:G$40),0)</f>
        <v>486</v>
      </c>
      <c r="BT102" s="9">
        <f>VLOOKUP(养成规划和标准成长!$AJ348,阵法、技能和修炼!$C$20:$N$40,COLUMNS(阵法、技能和修炼!$C$20:H$40),0)</f>
        <v>332</v>
      </c>
      <c r="BU102" s="9">
        <f>VLOOKUP(养成规划和标准成长!$AJ348,阵法、技能和修炼!$C$20:$N$40,COLUMNS(阵法、技能和修炼!$C$20:I$40),0)</f>
        <v>486</v>
      </c>
      <c r="BV102" s="9">
        <f>VLOOKUP(养成规划和标准成长!$AJ348,阵法、技能和修炼!$C$20:$N$40,COLUMNS(阵法、技能和修炼!$C$20:J$40),0)</f>
        <v>332</v>
      </c>
      <c r="BW102" s="9">
        <f>VLOOKUP(养成规划和标准成长!$AJ348,阵法、技能和修炼!$C$20:$N$40,COLUMNS(阵法、技能和修炼!$C$20:K$40),0)</f>
        <v>100</v>
      </c>
      <c r="BX102" s="9">
        <f>VLOOKUP(养成规划和标准成长!$AJ348,阵法、技能和修炼!$C$20:$N$40,COLUMNS(阵法、技能和修炼!$C$20:L$40),0)</f>
        <v>100</v>
      </c>
      <c r="BY102" s="9">
        <f>VLOOKUP(养成规划和标准成长!$AJ348,阵法、技能和修炼!$C$20:$N$40,COLUMNS(阵法、技能和修炼!$C$20:M$40),0)</f>
        <v>120.00000000000011</v>
      </c>
      <c r="BZ102" s="9">
        <f>VLOOKUP(养成规划和标准成长!$AJ348,阵法、技能和修炼!$C$20:$N$40,COLUMNS(阵法、技能和修炼!$C$20:N$40),0)</f>
        <v>120.00000000000011</v>
      </c>
    </row>
    <row r="103" spans="1:78">
      <c r="A103" s="1">
        <v>100</v>
      </c>
      <c r="B103" s="9">
        <f>ROUND(属性投放!D$4+养成规划和标准成长!E$3*养成规划和标准成长!$O196*养成规划和标准成长!$P196+养成规划和标准成长!E$4*养成规划和标准成长!$V196+养成规划和标准成长!E$5*养成规划和标准成长!$R196+(养成规划和标准成长!E$12+养成规划和标准成长!E$13)*养成规划和标准成长!$N196+养成规划和标准成长!E$14*养成规划和标准成长!$O196*养成规划和标准成长!$Q196+养成规划和标准成长!E$17*10*养成规划和标准成长!$S196+养成规划和标准成长!E$18*10*养成规划和标准成长!$T196+养成规划和标准成长!E$19*养成规划和标准成长!$U196,0)</f>
        <v>4108</v>
      </c>
      <c r="C103" s="9">
        <f>ROUND(属性投放!E$4+养成规划和标准成长!F$3*养成规划和标准成长!$O196*养成规划和标准成长!$P196+养成规划和标准成长!F$4*养成规划和标准成长!$V196+养成规划和标准成长!F$5*养成规划和标准成长!$R196+(养成规划和标准成长!F$12+养成规划和标准成长!F$13)*养成规划和标准成长!$N196+养成规划和标准成长!F$14*养成规划和标准成长!$O196*养成规划和标准成长!$Q196+养成规划和标准成长!F$17*10*养成规划和标准成长!$S196+养成规划和标准成长!F$18*10*养成规划和标准成长!$T196+养成规划和标准成长!F$19*养成规划和标准成长!$U196,0)</f>
        <v>4224</v>
      </c>
      <c r="D103" s="9">
        <f>ROUND(属性投放!F$4+养成规划和标准成长!G$3*养成规划和标准成长!$O196*养成规划和标准成长!$P196+养成规划和标准成长!G$4*养成规划和标准成长!$V196+养成规划和标准成长!G$5*养成规划和标准成长!$R196+(养成规划和标准成长!G$12+养成规划和标准成长!G$13)*养成规划和标准成长!$N196+养成规划和标准成长!G$14*养成规划和标准成长!$O196*养成规划和标准成长!$Q196+养成规划和标准成长!G$17*10*养成规划和标准成长!$S196+养成规划和标准成长!G$18*10*养成规划和标准成长!$T196+养成规划和标准成长!G$19*养成规划和标准成长!$U196,0)</f>
        <v>1546</v>
      </c>
      <c r="E103" s="9">
        <f>ROUND(属性投放!G$4+养成规划和标准成长!H$3*养成规划和标准成长!$O196*养成规划和标准成长!$P196+养成规划和标准成长!H$4*养成规划和标准成长!$V196+养成规划和标准成长!H$5*养成规划和标准成长!$R196+(养成规划和标准成长!H$12+养成规划和标准成长!H$13)*养成规划和标准成长!$N196+养成规划和标准成长!H$14*养成规划和标准成长!$O196*养成规划和标准成长!$Q196+养成规划和标准成长!H$17*10*养成规划和标准成长!$S196+养成规划和标准成长!H$18*10*养成规划和标准成长!$T196+养成规划和标准成长!H$19*养成规划和标准成长!$U196,0)</f>
        <v>665</v>
      </c>
      <c r="F103" s="9">
        <f>ROUND(属性投放!H$4+养成规划和标准成长!I$3*养成规划和标准成长!$O196*养成规划和标准成长!$P196+养成规划和标准成长!I$4*养成规划和标准成长!$V196+养成规划和标准成长!I$5*养成规划和标准成长!$R196+(养成规划和标准成长!I$12+养成规划和标准成长!I$13)*养成规划和标准成长!$N196+养成规划和标准成长!I$14*养成规划和标准成长!$O196*养成规划和标准成长!$Q196+养成规划和标准成长!I$17*10*养成规划和标准成长!$S196+养成规划和标准成长!I$18*10*养成规划和标准成长!$T196+养成规划和标准成长!I$19*养成规划和标准成长!$U196,0)</f>
        <v>1171</v>
      </c>
      <c r="G103" s="9">
        <f>ROUND(属性投放!I$4+养成规划和标准成长!J$3*养成规划和标准成长!$O196*养成规划和标准成长!$P196+养成规划和标准成长!J$4*养成规划和标准成长!$V196+养成规划和标准成长!J$5*养成规划和标准成长!$R196+(养成规划和标准成长!J$12+养成规划和标准成长!J$13)*养成规划和标准成长!$N196+养成规划和标准成长!J$14*养成规划和标准成长!$O196*养成规划和标准成长!$Q196+养成规划和标准成长!J$17*10*养成规划和标准成长!$S196+养成规划和标准成长!J$18*10*养成规划和标准成长!$T196+养成规划和标准成长!J$19*养成规划和标准成长!$U196,0)</f>
        <v>835</v>
      </c>
      <c r="H103" s="9">
        <f>ROUND(属性投放!J$4+养成规划和标准成长!K$3*养成规划和标准成长!$O196*养成规划和标准成长!$P196+养成规划和标准成长!K$4*养成规划和标准成长!$V196+养成规划和标准成长!K$5*养成规划和标准成长!$R196+(养成规划和标准成长!K$12+养成规划和标准成长!K$13)*养成规划和标准成长!$N196+养成规划和标准成长!K$14*养成规划和标准成长!$O196*养成规划和标准成长!$Q196+养成规划和标准成长!K$17*10*养成规划和标准成长!$S196+养成规划和标准成长!K$18*10*养成规划和标准成长!$T196+养成规划和标准成长!K$19*养成规划和标准成长!$U196,0)</f>
        <v>566</v>
      </c>
      <c r="I103" s="9">
        <f>ROUND(属性投放!K$4+养成规划和标准成长!L$3*养成规划和标准成长!$O196*养成规划和标准成长!$P196+养成规划和标准成长!L$4*养成规划和标准成长!$V196+养成规划和标准成长!L$5*养成规划和标准成长!$R196+(养成规划和标准成长!L$12+养成规划和标准成长!L$13)*养成规划和标准成长!$N196+养成规划和标准成长!L$14*养成规划和标准成长!$O196*养成规划和标准成长!$Q196+养成规划和标准成长!L$17*10*养成规划和标准成长!$S196+养成规划和标准成长!L$18*10*养成规划和标准成长!$T196+养成规划和标准成长!L$19*养成规划和标准成长!$U196,0)</f>
        <v>302</v>
      </c>
      <c r="J103" s="9">
        <f>ROUND(属性投放!L$4+养成规划和标准成长!M$3*养成规划和标准成长!$O196*养成规划和标准成长!$P196+养成规划和标准成长!M$4*养成规划和标准成长!$V196+养成规划和标准成长!M$5*养成规划和标准成长!$R196+(养成规划和标准成长!M$12+养成规划和标准成长!M$13)*养成规划和标准成长!$N196+养成规划和标准成长!M$14*养成规划和标准成长!$O196*养成规划和标准成长!$Q196+养成规划和标准成长!M$17*10*养成规划和标准成长!$S196+养成规划和标准成长!M$18*10*养成规划和标准成长!$T196+养成规划和标准成长!M$19*养成规划和标准成长!$U196,0)</f>
        <v>1027</v>
      </c>
      <c r="K103" s="9">
        <f>ROUND(属性投放!M$4+养成规划和标准成长!N$3*养成规划和标准成长!$O196*养成规划和标准成长!$P196+养成规划和标准成长!N$4*养成规划和标准成长!$V196+养成规划和标准成长!N$5*养成规划和标准成长!$R196+(养成规划和标准成长!N$12+养成规划和标准成长!N$13)*养成规划和标准成长!$N196+养成规划和标准成长!N$14*养成规划和标准成长!$O196*养成规划和标准成长!$Q196+养成规划和标准成长!N$17*10*养成规划和标准成长!$S196+养成规划和标准成长!N$18*10*养成规划和标准成长!$T196+养成规划和标准成长!N$19*养成规划和标准成长!$U196,0)</f>
        <v>1036</v>
      </c>
      <c r="L103" s="9">
        <f>VLOOKUP(养成规划和标准成长!$X196,阵法、技能和修炼!$C$20:$N$40,COLUMNS(阵法、技能和修炼!$C$20:G$40),0)</f>
        <v>319</v>
      </c>
      <c r="M103" s="9">
        <f>VLOOKUP(养成规划和标准成长!$X196,阵法、技能和修炼!$C$20:$N$40,COLUMNS(阵法、技能和修炼!$C$20:H$40),0)</f>
        <v>246</v>
      </c>
      <c r="N103" s="9">
        <f>VLOOKUP(养成规划和标准成长!$X196,阵法、技能和修炼!$C$20:$N$40,COLUMNS(阵法、技能和修炼!$C$20:I$40),0)</f>
        <v>319</v>
      </c>
      <c r="O103" s="9">
        <f>VLOOKUP(养成规划和标准成长!$X196,阵法、技能和修炼!$C$20:$N$40,COLUMNS(阵法、技能和修炼!$C$20:J$40),0)</f>
        <v>246</v>
      </c>
      <c r="P103" s="9">
        <f>VLOOKUP(养成规划和标准成长!$X196,阵法、技能和修炼!$C$20:$N$40,COLUMNS(阵法、技能和修炼!$C$20:K$40),0)</f>
        <v>70</v>
      </c>
      <c r="Q103" s="9">
        <f>VLOOKUP(养成规划和标准成长!$X196,阵法、技能和修炼!$C$20:$N$40,COLUMNS(阵法、技能和修炼!$C$20:L$40),0)</f>
        <v>70</v>
      </c>
      <c r="R103" s="9">
        <f>VLOOKUP(养成规划和标准成长!$X196,阵法、技能和修炼!$C$20:$N$40,COLUMNS(阵法、技能和修炼!$C$20:M$40),0)</f>
        <v>84.000000000000071</v>
      </c>
      <c r="S103" s="9">
        <f>VLOOKUP(养成规划和标准成长!$X196,阵法、技能和修炼!$C$20:$N$40,COLUMNS(阵法、技能和修炼!$C$20:N$40),0)</f>
        <v>84.000000000000071</v>
      </c>
      <c r="T103" s="1">
        <v>100</v>
      </c>
      <c r="U103" s="9">
        <f>ROUND(属性投放!D$4+养成规划和标准成长!E$3*养成规划和标准成长!$C349*养成规划和标准成长!$D349+养成规划和标准成长!E$4*养成规划和标准成长!$J349+养成规划和标准成长!E$5*养成规划和标准成长!$F349+(养成规划和标准成长!E$12+养成规划和标准成长!E$13)*养成规划和标准成长!$B349+养成规划和标准成长!E$14*养成规划和标准成长!$C349*养成规划和标准成长!$E349+养成规划和标准成长!E$17*10*养成规划和标准成长!$G349+养成规划和标准成长!E$18*10*养成规划和标准成长!$H349+养成规划和标准成长!E$19*养成规划和标准成长!$I349,0)</f>
        <v>4556</v>
      </c>
      <c r="V103" s="9">
        <f>ROUND(属性投放!E$4+养成规划和标准成长!F$3*养成规划和标准成长!$C349*养成规划和标准成长!$D349+养成规划和标准成长!F$4*养成规划和标准成长!$J349+养成规划和标准成长!F$5*养成规划和标准成长!$F349+(养成规划和标准成长!F$12+养成规划和标准成长!F$13)*养成规划和标准成长!$B349+养成规划和标准成长!F$14*养成规划和标准成长!$C349*养成规划和标准成长!$E349+养成规划和标准成长!F$17*10*养成规划和标准成长!$G349+养成规划和标准成长!F$18*10*养成规划和标准成长!$H349+养成规划和标准成长!F$19*养成规划和标准成长!$I349,0)</f>
        <v>4506</v>
      </c>
      <c r="W103" s="9">
        <f>ROUND(属性投放!F$4+养成规划和标准成长!G$3*养成规划和标准成长!$C349*养成规划和标准成长!$D349+养成规划和标准成长!G$4*养成规划和标准成长!$J349+养成规划和标准成长!G$5*养成规划和标准成长!$F349+(养成规划和标准成长!G$12+养成规划和标准成长!G$13)*养成规划和标准成长!$B349+养成规划和标准成长!G$14*养成规划和标准成长!$C349*养成规划和标准成长!$E349+养成规划和标准成长!G$17*10*养成规划和标准成长!$G349+养成规划和标准成长!G$18*10*养成规划和标准成长!$H349+养成规划和标准成长!G$19*养成规划和标准成长!$I349,0)</f>
        <v>1677</v>
      </c>
      <c r="X103" s="9">
        <f>ROUND(属性投放!G$4+养成规划和标准成长!H$3*养成规划和标准成长!$C349*养成规划和标准成长!$D349+养成规划和标准成长!H$4*养成规划和标准成长!$J349+养成规划和标准成长!H$5*养成规划和标准成长!$F349+(养成规划和标准成长!H$12+养成规划和标准成长!H$13)*养成规划和标准成长!$B349+养成规划和标准成长!H$14*养成规划和标准成长!$C349*养成规划和标准成长!$E349+养成规划和标准成长!H$17*10*养成规划和标准成长!$G349+养成规划和标准成长!H$18*10*养成规划和标准成长!$H349+养成规划和标准成长!H$19*养成规划和标准成长!$I349,0)</f>
        <v>749</v>
      </c>
      <c r="Y103" s="9">
        <f>ROUND(属性投放!H$4+养成规划和标准成长!I$3*养成规划和标准成长!$C349*养成规划和标准成长!$D349+养成规划和标准成长!I$4*养成规划和标准成长!$J349+养成规划和标准成长!I$5*养成规划和标准成长!$F349+(养成规划和标准成长!I$12+养成规划和标准成长!I$13)*养成规划和标准成长!$B349+养成规划和标准成长!I$14*养成规划和标准成长!$C349*养成规划和标准成长!$E349+养成规划和标准成长!I$17*10*养成规划和标准成长!$G349+养成规划和标准成长!I$18*10*养成规划和标准成长!$H349+养成规划和标准成长!I$19*养成规划和标准成长!$I349,0)</f>
        <v>1254</v>
      </c>
      <c r="Z103" s="9">
        <f>ROUND(属性投放!I$4+养成规划和标准成长!J$3*养成规划和标准成长!$C349*养成规划和标准成长!$D349+养成规划和标准成长!J$4*养成规划和标准成长!$J349+养成规划和标准成长!J$5*养成规划和标准成长!$F349+(养成规划和标准成长!J$12+养成规划和标准成长!J$13)*养成规划和标准成长!$B349+养成规划和标准成长!J$14*养成规划和标准成长!$C349*养成规划和标准成长!$E349+养成规划和标准成长!J$17*10*养成规划和标准成长!$G349+养成规划和标准成长!J$18*10*养成规划和标准成长!$H349+养成规划和标准成长!J$19*养成规划和标准成长!$I349,0)</f>
        <v>902</v>
      </c>
      <c r="AA103" s="9">
        <f>ROUND(属性投放!J$4+养成规划和标准成长!K$3*养成规划和标准成长!$C349*养成规划和标准成长!$D349+养成规划和标准成长!K$4*养成规划和标准成长!$J349+养成规划和标准成长!K$5*养成规划和标准成长!$F349+(养成规划和标准成长!K$12+养成规划和标准成长!K$13)*养成规划和标准成长!$B349+养成规划和标准成长!K$14*养成规划和标准成长!$C349*养成规划和标准成长!$E349+养成规划和标准成长!K$17*10*养成规划和标准成长!$G349+养成规划和标准成长!K$18*10*养成规划和标准成长!$H349+养成规划和标准成长!K$19*养成规划和标准成长!$I349,0)</f>
        <v>612</v>
      </c>
      <c r="AB103" s="9">
        <f>ROUND(属性投放!K$4+养成规划和标准成长!L$3*养成规划和标准成长!$C349*养成规划和标准成长!$D349+养成规划和标准成长!L$4*养成规划和标准成长!$J349+养成规划和标准成长!L$5*养成规划和标准成长!$F349+(养成规划和标准成长!L$12+养成规划和标准成长!L$13)*养成规划和标准成长!$B349+养成规划和标准成长!L$14*养成规划和标准成长!$C349*养成规划和标准成长!$E349+养成规划和标准成长!L$17*10*养成规划和标准成长!$G349+养成规划和标准成长!L$18*10*养成规划和标准成长!$H349+养成规划和标准成长!L$19*养成规划和标准成长!$I349,0)</f>
        <v>361</v>
      </c>
      <c r="AC103" s="9">
        <f>ROUND(属性投放!L$4+养成规划和标准成长!M$3*养成规划和标准成长!$C349*养成规划和标准成长!$D349+养成规划和标准成长!M$4*养成规划和标准成长!$J349+养成规划和标准成长!M$5*养成规划和标准成长!$F349+(养成规划和标准成长!M$12+养成规划和标准成长!M$13)*养成规划和标准成长!$B349+养成规划和标准成长!M$14*养成规划和标准成长!$C349*养成规划和标准成长!$E349+养成规划和标准成长!M$17*10*养成规划和标准成长!$G349+养成规划和标准成长!M$18*10*养成规划和标准成长!$H349+养成规划和标准成长!M$19*养成规划和标准成长!$I349,0)</f>
        <v>1038</v>
      </c>
      <c r="AD103" s="9">
        <f>ROUND(属性投放!M$4+养成规划和标准成长!N$3*养成规划和标准成长!$C349*养成规划和标准成长!$D349+养成规划和标准成长!N$4*养成规划和标准成长!$J349+养成规划和标准成长!N$5*养成规划和标准成长!$F349+(养成规划和标准成长!N$12+养成规划和标准成长!N$13)*养成规划和标准成长!$B349+养成规划和标准成长!N$14*养成规划和标准成长!$C349*养成规划和标准成长!$E349+养成规划和标准成长!N$17*10*养成规划和标准成长!$G349+养成规划和标准成长!N$18*10*养成规划和标准成长!$H349+养成规划和标准成长!N$19*养成规划和标准成长!$I349,0)</f>
        <v>1050</v>
      </c>
      <c r="AE103" s="9">
        <f>VLOOKUP(养成规划和标准成长!$L349,阵法、技能和修炼!$C$20:$N$40,COLUMNS(阵法、技能和修炼!$C$20:G$40),0)</f>
        <v>373</v>
      </c>
      <c r="AF103" s="9">
        <f>VLOOKUP(养成规划和标准成长!$L349,阵法、技能和修炼!$C$20:$N$40,COLUMNS(阵法、技能和修炼!$C$20:H$40),0)</f>
        <v>276</v>
      </c>
      <c r="AG103" s="9">
        <f>VLOOKUP(养成规划和标准成长!$L349,阵法、技能和修炼!$C$20:$N$40,COLUMNS(阵法、技能和修炼!$C$20:I$40),0)</f>
        <v>373</v>
      </c>
      <c r="AH103" s="9">
        <f>VLOOKUP(养成规划和标准成长!$L349,阵法、技能和修炼!$C$20:$N$40,COLUMNS(阵法、技能和修炼!$C$20:J$40),0)</f>
        <v>276</v>
      </c>
      <c r="AI103" s="9">
        <f>VLOOKUP(养成规划和标准成长!$L349,阵法、技能和修炼!$C$20:$N$40,COLUMNS(阵法、技能和修炼!$C$20:K$40),0)</f>
        <v>80</v>
      </c>
      <c r="AJ103" s="9">
        <f>VLOOKUP(养成规划和标准成长!$L349,阵法、技能和修炼!$C$20:$N$40,COLUMNS(阵法、技能和修炼!$C$20:L$40),0)</f>
        <v>80</v>
      </c>
      <c r="AK103" s="9">
        <f>VLOOKUP(养成规划和标准成长!$L349,阵法、技能和修炼!$C$20:$N$40,COLUMNS(阵法、技能和修炼!$C$20:M$40),0)</f>
        <v>96.000000000000085</v>
      </c>
      <c r="AL103" s="9">
        <f>VLOOKUP(养成规划和标准成长!$L349,阵法、技能和修炼!$C$20:$N$40,COLUMNS(阵法、技能和修炼!$C$20:N$40),0)</f>
        <v>96.000000000000085</v>
      </c>
      <c r="AN103" s="1">
        <v>100</v>
      </c>
      <c r="AO103" s="9">
        <f>ROUND(属性投放!D$4+养成规划和标准成长!E$3*养成规划和标准成长!$O349*养成规划和标准成长!$P349+养成规划和标准成长!E$4*养成规划和标准成长!$V349+养成规划和标准成长!E$5*养成规划和标准成长!$R349+(养成规划和标准成长!E$12+养成规划和标准成长!E$13)*养成规划和标准成长!$N349+养成规划和标准成长!E$14*养成规划和标准成长!$O349*养成规划和标准成长!$Q349+养成规划和标准成长!E$17*10*养成规划和标准成长!$S349+养成规划和标准成长!E$18*10*养成规划和标准成长!$T349+养成规划和标准成长!E$19*养成规划和标准成长!$U349,0)</f>
        <v>5204</v>
      </c>
      <c r="AP103" s="9">
        <f>ROUND(属性投放!E$4+养成规划和标准成长!F$3*养成规划和标准成长!$O349*养成规划和标准成长!$P349+养成规划和标准成长!F$4*养成规划和标准成长!$V349+养成规划和标准成长!F$5*养成规划和标准成长!$R349+(养成规划和标准成长!F$12+养成规划和标准成长!F$13)*养成规划和标准成长!$N349+养成规划和标准成长!F$14*养成规划和标准成长!$O349*养成规划和标准成长!$Q349+养成规划和标准成长!F$17*10*养成规划和标准成长!$S349+养成规划和标准成长!F$18*10*养成规划和标准成长!$T349+养成规划和标准成长!F$19*养成规划和标准成长!$U349,0)</f>
        <v>4788</v>
      </c>
      <c r="AQ103" s="9">
        <f>ROUND(属性投放!F$4+养成规划和标准成长!G$3*养成规划和标准成长!$O349*养成规划和标准成长!$P349+养成规划和标准成长!G$4*养成规划和标准成长!$V349+养成规划和标准成长!G$5*养成规划和标准成长!$R349+(养成规划和标准成长!G$12+养成规划和标准成长!G$13)*养成规划和标准成长!$N349+养成规划和标准成长!G$14*养成规划和标准成长!$O349*养成规划和标准成长!$Q349+养成规划和标准成长!G$17*10*养成规划和标准成长!$S349+养成规划和标准成长!G$18*10*养成规划和标准成长!$T349+养成规划和标准成长!G$19*养成规划和标准成长!$U349,0)</f>
        <v>1848</v>
      </c>
      <c r="AR103" s="9">
        <f>ROUND(属性投放!G$4+养成规划和标准成长!H$3*养成规划和标准成长!$O349*养成规划和标准成长!$P349+养成规划和标准成长!H$4*养成规划和标准成长!$V349+养成规划和标准成长!H$5*养成规划和标准成长!$R349+(养成规划和标准成长!H$12+养成规划和标准成长!H$13)*养成规划和标准成长!$N349+养成规划和标准成长!H$14*养成规划和标准成长!$O349*养成规划和标准成长!$Q349+养成规划和标准成长!H$17*10*养成规划和标准成长!$S349+养成规划和标准成长!H$18*10*养成规划和标准成长!$T349+养成规划和标准成长!H$19*养成规划和标准成长!$U349,0)</f>
        <v>873</v>
      </c>
      <c r="AS103" s="9">
        <f>ROUND(属性投放!H$4+养成规划和标准成长!I$3*养成规划和标准成长!$O349*养成规划和标准成长!$P349+养成规划和标准成长!I$4*养成规划和标准成长!$V349+养成规划和标准成长!I$5*养成规划和标准成长!$R349+(养成规划和标准成长!I$12+养成规划和标准成长!I$13)*养成规划和标准成长!$N349+养成规划和标准成长!I$14*养成规划和标准成长!$O349*养成规划和标准成长!$Q349+养成规划和标准成长!I$17*10*养成规划和标准成长!$S349+养成规划和标准成长!I$18*10*养成规划和标准成长!$T349+养成规划和标准成长!I$19*养成规划和标准成长!$U349,0)</f>
        <v>1376</v>
      </c>
      <c r="AT103" s="9">
        <f>ROUND(属性投放!I$4+养成规划和标准成长!J$3*养成规划和标准成长!$O349*养成规划和标准成长!$P349+养成规划和标准成长!J$4*养成规划和标准成长!$V349+养成规划和标准成长!J$5*养成规划和标准成长!$R349+(养成规划和标准成长!J$12+养成规划和标准成长!J$13)*养成规划和标准成长!$N349+养成规划和标准成长!J$14*养成规划和标准成长!$O349*养成规划和标准成长!$Q349+养成规划和标准成长!J$17*10*养成规划和标准成长!$S349+养成规划和标准成长!J$18*10*养成规划和标准成长!$T349+养成规划和标准成长!J$19*养成规划和标准成长!$U349,0)</f>
        <v>1009</v>
      </c>
      <c r="AU103" s="9">
        <f>ROUND(属性投放!J$4+养成规划和标准成长!K$3*养成规划和标准成长!$O349*养成规划和标准成长!$P349+养成规划和标准成长!K$4*养成规划和标准成长!$V349+养成规划和标准成长!K$5*养成规划和标准成长!$R349+(养成规划和标准成长!K$12+养成规划和标准成长!K$13)*养成规划和标准成长!$N349+养成规划和标准成长!K$14*养成规划和标准成长!$O349*养成规划和标准成长!$Q349+养成规划和标准成长!K$17*10*养成规划和标准成长!$S349+养成规划和标准成长!K$18*10*养成规划和标准成长!$T349+养成规划和标准成长!K$19*养成规划和标准成长!$U349,0)</f>
        <v>679</v>
      </c>
      <c r="AV103" s="9">
        <f>ROUND(属性投放!K$4+养成规划和标准成长!L$3*养成规划和标准成长!$O349*养成规划和标准成长!$P349+养成规划和标准成长!L$4*养成规划和标准成长!$V349+养成规划和标准成长!L$5*养成规划和标准成长!$R349+(养成规划和标准成长!L$12+养成规划和标准成长!L$13)*养成规划和标准成长!$N349+养成规划和标准成长!L$14*养成规划和标准成长!$O349*养成规划和标准成长!$Q349+养成规划和标准成长!L$17*10*养成规划和标准成长!$S349+养成规划和标准成长!L$18*10*养成规划和标准成长!$T349+养成规划和标准成长!L$19*养成规划和标准成长!$U349,0)</f>
        <v>440</v>
      </c>
      <c r="AW103" s="9">
        <f>ROUND(属性投放!L$4+养成规划和标准成长!M$3*养成规划和标准成长!$O349*养成规划和标准成长!$P349+养成规划和标准成长!M$4*养成规划和标准成长!$V349+养成规划和标准成长!M$5*养成规划和标准成长!$R349+(养成规划和标准成长!M$12+养成规划和标准成长!M$13)*养成规划和标准成长!$N349+养成规划和标准成长!M$14*养成规划和标准成长!$O349*养成规划和标准成长!$Q349+养成规划和标准成长!M$17*10*养成规划和标准成长!$S349+养成规划和标准成长!M$18*10*养成规划和标准成长!$T349+养成规划和标准成长!M$19*养成规划和标准成长!$U349,0)</f>
        <v>1061</v>
      </c>
      <c r="AX103" s="9">
        <f>ROUND(属性投放!M$4+养成规划和标准成长!N$3*养成规划和标准成长!$O349*养成规划和标准成长!$P349+养成规划和标准成长!N$4*养成规划和标准成长!$V349+养成规划和标准成长!N$5*养成规划和标准成长!$R349+(养成规划和标准成长!N$12+养成规划和标准成长!N$13)*养成规划和标准成长!$N349+养成规划和标准成长!N$14*养成规划和标准成长!$O349*养成规划和标准成长!$Q349+养成规划和标准成长!N$17*10*养成规划和标准成长!$S349+养成规划和标准成长!N$18*10*养成规划和标准成长!$T349+养成规划和标准成长!N$19*养成规划和标准成长!$U349,0)</f>
        <v>1077</v>
      </c>
      <c r="AY103" s="9">
        <f>VLOOKUP(养成规划和标准成长!$X349,阵法、技能和修炼!$C$20:$N$40,COLUMNS(阵法、技能和修炼!$C$20:G$40),0)</f>
        <v>428</v>
      </c>
      <c r="AZ103" s="9">
        <f>VLOOKUP(养成规划和标准成长!$X349,阵法、技能和修炼!$C$20:$N$40,COLUMNS(阵法、技能和修炼!$C$20:H$40),0)</f>
        <v>305</v>
      </c>
      <c r="BA103" s="9">
        <f>VLOOKUP(养成规划和标准成长!$X349,阵法、技能和修炼!$C$20:$N$40,COLUMNS(阵法、技能和修炼!$C$20:I$40),0)</f>
        <v>428</v>
      </c>
      <c r="BB103" s="9">
        <f>VLOOKUP(养成规划和标准成长!$X349,阵法、技能和修炼!$C$20:$N$40,COLUMNS(阵法、技能和修炼!$C$20:J$40),0)</f>
        <v>305</v>
      </c>
      <c r="BC103" s="9">
        <f>VLOOKUP(养成规划和标准成长!$X349,阵法、技能和修炼!$C$20:$N$40,COLUMNS(阵法、技能和修炼!$C$20:K$40),0)</f>
        <v>90</v>
      </c>
      <c r="BD103" s="9">
        <f>VLOOKUP(养成规划和标准成长!$X349,阵法、技能和修炼!$C$20:$N$40,COLUMNS(阵法、技能和修炼!$C$20:L$40),0)</f>
        <v>90</v>
      </c>
      <c r="BE103" s="9">
        <f>VLOOKUP(养成规划和标准成长!$X349,阵法、技能和修炼!$C$20:$N$40,COLUMNS(阵法、技能和修炼!$C$20:M$40),0)</f>
        <v>108.0000000000001</v>
      </c>
      <c r="BF103" s="9">
        <f>VLOOKUP(养成规划和标准成长!$X349,阵法、技能和修炼!$C$20:$N$40,COLUMNS(阵法、技能和修炼!$C$20:N$40),0)</f>
        <v>108.0000000000001</v>
      </c>
      <c r="BH103" s="1">
        <v>100</v>
      </c>
      <c r="BI103" s="9">
        <f>ROUND(属性投放!D$4+养成规划和标准成长!E$3*养成规划和标准成长!$AA349*养成规划和标准成长!$AB349+养成规划和标准成长!E$4*养成规划和标准成长!$AH349+养成规划和标准成长!E$5*养成规划和标准成长!$AD349+(养成规划和标准成长!E$12+养成规划和标准成长!E$13)*养成规划和标准成长!$Z349+养成规划和标准成长!E$14*养成规划和标准成长!$AA349*养成规划和标准成长!$AC349+养成规划和标准成长!E$17*10*养成规划和标准成长!$AE349+养成规划和标准成长!E$18*10*养成规划和标准成长!$AF349+养成规划和标准成长!E$19*养成规划和标准成长!$AG349,0)</f>
        <v>5760</v>
      </c>
      <c r="BJ103" s="9">
        <f>ROUND(属性投放!E$4+养成规划和标准成长!F$3*养成规划和标准成长!$AA349*养成规划和标准成长!$AB349+养成规划和标准成长!F$4*养成规划和标准成长!$AH349+养成规划和标准成长!F$5*养成规划和标准成长!$AD349+(养成规划和标准成长!F$12+养成规划和标准成长!F$13)*养成规划和标准成长!$Z349+养成规划和标准成长!F$14*养成规划和标准成长!$AA349*养成规划和标准成长!$AC349+养成规划和标准成长!F$17*10*养成规划和标准成长!$AE349+养成规划和标准成长!F$18*10*养成规划和标准成长!$AF349+养成规划和标准成长!F$19*养成规划和标准成长!$AG349,0)</f>
        <v>5020</v>
      </c>
      <c r="BK103" s="9">
        <f>ROUND(属性投放!F$4+养成规划和标准成长!G$3*养成规划和标准成长!$AA349*养成规划和标准成长!$AB349+养成规划和标准成长!G$4*养成规划和标准成长!$AH349+养成规划和标准成长!G$5*养成规划和标准成长!$AD349+(养成规划和标准成长!G$12+养成规划和标准成长!G$13)*养成规划和标准成长!$Z349+养成规划和标准成长!G$14*养成规划和标准成长!$AA349*养成规划和标准成长!$AC349+养成规划和标准成长!G$17*10*养成规划和标准成长!$AE349+养成规划和标准成长!G$18*10*养成规划和标准成长!$AF349+养成规划和标准成长!G$19*养成规划和标准成长!$AG349,0)</f>
        <v>1994</v>
      </c>
      <c r="BL103" s="9">
        <f>ROUND(属性投放!G$4+养成规划和标准成长!H$3*养成规划和标准成长!$AA349*养成规划和标准成长!$AB349+养成规划和标准成长!H$4*养成规划和标准成长!$AH349+养成规划和标准成长!H$5*养成规划和标准成长!$AD349+(养成规划和标准成长!H$12+养成规划和标准成长!H$13)*养成规划和标准成长!$Z349+养成规划和标准成长!H$14*养成规划和标准成长!$AA349*养成规划和标准成长!$AC349+养成规划和标准成长!H$17*10*养成规划和标准成长!$AE349+养成规划和标准成长!H$18*10*养成规划和标准成长!$AF349+养成规划和标准成长!H$19*养成规划和标准成长!$AG349,0)</f>
        <v>976</v>
      </c>
      <c r="BM103" s="9">
        <f>ROUND(属性投放!H$4+养成规划和标准成长!I$3*养成规划和标准成长!$AA349*养成规划和标准成长!$AB349+养成规划和标准成长!I$4*养成规划和标准成长!$AH349+养成规划和标准成长!I$5*养成规划和标准成长!$AD349+(养成规划和标准成长!I$12+养成规划和标准成长!I$13)*养成规划和标准成长!$Z349+养成规划和标准成长!I$14*养成规划和标准成长!$AA349*养成规划和标准成长!$AC349+养成规划和标准成长!I$17*10*养成规划和标准成长!$AE349+养成规划和标准成长!I$18*10*养成规划和标准成长!$AF349+养成规划和标准成长!I$19*养成规划和标准成长!$AG349,0)</f>
        <v>1478</v>
      </c>
      <c r="BN103" s="9">
        <f>ROUND(属性投放!I$4+养成规划和标准成长!J$3*养成规划和标准成长!$AA349*养成规划和标准成长!$AB349+养成规划和标准成长!J$4*养成规划和标准成长!$AH349+养成规划和标准成长!J$5*养成规划和标准成长!$AD349+(养成规划和标准成长!J$12+养成规划和标准成长!J$13)*养成规划和标准成长!$Z349+养成规划和标准成长!J$14*养成规划和标准成长!$AA349*养成规划和标准成长!$AC349+养成规划和标准成长!J$17*10*养成规划和标准成长!$AE349+养成规划和标准成长!J$18*10*养成规划和标准成长!$AF349+养成规划和标准成长!J$19*养成规划和标准成长!$AG349,0)</f>
        <v>1094</v>
      </c>
      <c r="BO103" s="9">
        <f>ROUND(属性投放!J$4+养成规划和标准成长!K$3*养成规划和标准成长!$AA349*养成规划和标准成长!$AB349+养成规划和标准成长!K$4*养成规划和标准成长!$AH349+养成规划和标准成长!K$5*养成规划和标准成长!$AD349+(养成规划和标准成长!K$12+养成规划和标准成长!K$13)*养成规划和标准成长!$Z349+养成规划和标准成长!K$14*养成规划和标准成长!$AA349*养成规划和标准成长!$AC349+养成规划和标准成长!K$17*10*养成规划和标准成长!$AE349+养成规划和标准成长!K$18*10*养成规划和标准成长!$AF349+养成规划和标准成长!K$19*养成规划和标准成长!$AG349,0)</f>
        <v>729</v>
      </c>
      <c r="BP103" s="9">
        <f>ROUND(属性投放!K$4+养成规划和标准成长!L$3*养成规划和标准成长!$AA349*养成规划和标准成长!$AB349+养成规划和标准成长!L$4*养成规划和标准成长!$AH349+养成规划和标准成长!L$5*养成规划和标准成长!$AD349+(养成规划和标准成长!L$12+养成规划和标准成长!L$13)*养成规划和标准成长!$Z349+养成规划和标准成长!L$14*养成规划和标准成长!$AA349*养成规划和标准成长!$AC349+养成规划和标准成长!L$17*10*养成规划和标准成长!$AE349+养成规划和标准成长!L$18*10*养成规划和标准成长!$AF349+养成规划和标准成长!L$19*养成规划和标准成长!$AG349,0)</f>
        <v>504</v>
      </c>
      <c r="BQ103" s="9">
        <f>ROUND(属性投放!L$4+养成规划和标准成长!M$3*养成规划和标准成长!$AA349*养成规划和标准成长!$AB349+养成规划和标准成长!M$4*养成规划和标准成长!$AH349+养成规划和标准成长!M$5*养成规划和标准成长!$AD349+(养成规划和标准成长!M$12+养成规划和标准成长!M$13)*养成规划和标准成长!$Z349+养成规划和标准成长!M$14*养成规划和标准成长!$AA349*养成规划和标准成长!$AC349+养成规划和标准成长!M$17*10*养成规划和标准成长!$AE349+养成规划和标准成长!M$18*10*养成规划和标准成长!$AF349+养成规划和标准成长!M$19*养成规划和标准成长!$AG349,0)</f>
        <v>1078</v>
      </c>
      <c r="BR103" s="9">
        <f>ROUND(属性投放!M$4+养成规划和标准成长!N$3*养成规划和标准成长!$AA349*养成规划和标准成长!$AB349+养成规划和标准成长!N$4*养成规划和标准成长!$AH349+养成规划和标准成长!N$5*养成规划和标准成长!$AD349+(养成规划和标准成长!N$12+养成规划和标准成长!N$13)*养成规划和标准成长!$Z349+养成规划和标准成长!N$14*养成规划和标准成长!$AA349*养成规划和标准成长!$AC349+养成规划和标准成长!N$17*10*养成规划和标准成长!$AE349+养成规划和标准成长!N$18*10*养成规划和标准成长!$AF349+养成规划和标准成长!N$19*养成规划和标准成长!$AG349,0)</f>
        <v>1096</v>
      </c>
      <c r="BS103" s="9">
        <f>VLOOKUP(养成规划和标准成长!$AJ349,阵法、技能和修炼!$C$20:$N$40,COLUMNS(阵法、技能和修炼!$C$20:G$40),0)</f>
        <v>486</v>
      </c>
      <c r="BT103" s="9">
        <f>VLOOKUP(养成规划和标准成长!$AJ349,阵法、技能和修炼!$C$20:$N$40,COLUMNS(阵法、技能和修炼!$C$20:H$40),0)</f>
        <v>332</v>
      </c>
      <c r="BU103" s="9">
        <f>VLOOKUP(养成规划和标准成长!$AJ349,阵法、技能和修炼!$C$20:$N$40,COLUMNS(阵法、技能和修炼!$C$20:I$40),0)</f>
        <v>486</v>
      </c>
      <c r="BV103" s="9">
        <f>VLOOKUP(养成规划和标准成长!$AJ349,阵法、技能和修炼!$C$20:$N$40,COLUMNS(阵法、技能和修炼!$C$20:J$40),0)</f>
        <v>332</v>
      </c>
      <c r="BW103" s="9">
        <f>VLOOKUP(养成规划和标准成长!$AJ349,阵法、技能和修炼!$C$20:$N$40,COLUMNS(阵法、技能和修炼!$C$20:K$40),0)</f>
        <v>100</v>
      </c>
      <c r="BX103" s="9">
        <f>VLOOKUP(养成规划和标准成长!$AJ349,阵法、技能和修炼!$C$20:$N$40,COLUMNS(阵法、技能和修炼!$C$20:L$40),0)</f>
        <v>100</v>
      </c>
      <c r="BY103" s="9">
        <f>VLOOKUP(养成规划和标准成长!$AJ349,阵法、技能和修炼!$C$20:$N$40,COLUMNS(阵法、技能和修炼!$C$20:M$40),0)</f>
        <v>120.00000000000011</v>
      </c>
      <c r="BZ103" s="9">
        <f>VLOOKUP(养成规划和标准成长!$AJ349,阵法、技能和修炼!$C$20:$N$40,COLUMNS(阵法、技能和修炼!$C$20:N$40),0)</f>
        <v>120.00000000000011</v>
      </c>
    </row>
    <row r="104" spans="1:78">
      <c r="A104" s="1">
        <v>101</v>
      </c>
      <c r="B104" s="9">
        <f>ROUND(属性投放!D$4+养成规划和标准成长!E$3*养成规划和标准成长!$O197*养成规划和标准成长!$P197+养成规划和标准成长!E$4*养成规划和标准成长!$V197+养成规划和标准成长!E$5*养成规划和标准成长!$R197+(养成规划和标准成长!E$12+养成规划和标准成长!E$13)*养成规划和标准成长!$N197+养成规划和标准成长!E$14*养成规划和标准成长!$O197*养成规划和标准成长!$Q197+养成规划和标准成长!E$17*10*养成规划和标准成长!$S197+养成规划和标准成长!E$18*10*养成规划和标准成长!$T197+养成规划和标准成长!E$19*养成规划和标准成长!$U197,0)</f>
        <v>4131</v>
      </c>
      <c r="C104" s="9">
        <f>ROUND(属性投放!E$4+养成规划和标准成长!F$3*养成规划和标准成长!$O197*养成规划和标准成长!$P197+养成规划和标准成长!F$4*养成规划和标准成长!$V197+养成规划和标准成长!F$5*养成规划和标准成长!$R197+(养成规划和标准成长!F$12+养成规划和标准成长!F$13)*养成规划和标准成长!$N197+养成规划和标准成长!F$14*养成规划和标准成长!$O197*养成规划和标准成长!$Q197+养成规划和标准成长!F$17*10*养成规划和标准成长!$S197+养成规划和标准成长!F$18*10*养成规划和标准成长!$T197+养成规划和标准成长!F$19*养成规划和标准成长!$U197,0)</f>
        <v>4256</v>
      </c>
      <c r="D104" s="9">
        <f>ROUND(属性投放!F$4+养成规划和标准成长!G$3*养成规划和标准成长!$O197*养成规划和标准成长!$P197+养成规划和标准成长!G$4*养成规划和标准成长!$V197+养成规划和标准成长!G$5*养成规划和标准成长!$R197+(养成规划和标准成长!G$12+养成规划和标准成长!G$13)*养成规划和标准成长!$N197+养成规划和标准成长!G$14*养成规划和标准成长!$O197*养成规划和标准成长!$Q197+养成规划和标准成长!G$17*10*养成规划和标准成长!$S197+养成规划和标准成长!G$18*10*养成规划和标准成长!$T197+养成规划和标准成长!G$19*养成规划和标准成长!$U197,0)</f>
        <v>1554</v>
      </c>
      <c r="E104" s="9">
        <f>ROUND(属性投放!G$4+养成规划和标准成长!H$3*养成规划和标准成长!$O197*养成规划和标准成长!$P197+养成规划和标准成长!H$4*养成规划和标准成长!$V197+养成规划和标准成长!H$5*养成规划和标准成长!$R197+(养成规划和标准成长!H$12+养成规划和标准成长!H$13)*养成规划和标准成长!$N197+养成规划和标准成长!H$14*养成规划和标准成长!$O197*养成规划和标准成长!$Q197+养成规划和标准成长!H$17*10*养成规划和标准成长!$S197+养成规划和标准成长!H$18*10*养成规划和标准成长!$T197+养成规划和标准成长!H$19*养成规划和标准成长!$U197,0)</f>
        <v>667</v>
      </c>
      <c r="F104" s="9">
        <f>ROUND(属性投放!H$4+养成规划和标准成长!I$3*养成规划和标准成长!$O197*养成规划和标准成长!$P197+养成规划和标准成长!I$4*养成规划和标准成长!$V197+养成规划和标准成长!I$5*养成规划和标准成长!$R197+(养成规划和标准成长!I$12+养成规划和标准成长!I$13)*养成规划和标准成长!$N197+养成规划和标准成长!I$14*养成规划和标准成长!$O197*养成规划和标准成长!$Q197+养成规划和标准成长!I$17*10*养成规划和标准成长!$S197+养成规划和标准成长!I$18*10*养成规划和标准成长!$T197+养成规划和标准成长!I$19*养成规划和标准成长!$U197,0)</f>
        <v>1178</v>
      </c>
      <c r="G104" s="9">
        <f>ROUND(属性投放!I$4+养成规划和标准成长!J$3*养成规划和标准成长!$O197*养成规划和标准成长!$P197+养成规划和标准成长!J$4*养成规划和标准成长!$V197+养成规划和标准成长!J$5*养成规划和标准成长!$R197+(养成规划和标准成长!J$12+养成规划和标准成长!J$13)*养成规划和标准成长!$N197+养成规划和标准成长!J$14*养成规划和标准成长!$O197*养成规划和标准成长!$Q197+养成规划和标准成长!J$17*10*养成规划和标准成长!$S197+养成规划和标准成长!J$18*10*养成规划和标准成长!$T197+养成规划和标准成长!J$19*养成规划和标准成长!$U197,0)</f>
        <v>840</v>
      </c>
      <c r="H104" s="9">
        <f>ROUND(属性投放!J$4+养成规划和标准成长!K$3*养成规划和标准成长!$O197*养成规划和标准成长!$P197+养成规划和标准成长!K$4*养成规划和标准成长!$V197+养成规划和标准成长!K$5*养成规划和标准成长!$R197+(养成规划和标准成长!K$12+养成规划和标准成长!K$13)*养成规划和标准成长!$N197+养成规划和标准成长!K$14*养成规划和标准成长!$O197*养成规划和标准成长!$Q197+养成规划和标准成长!K$17*10*养成规划和标准成长!$S197+养成规划和标准成长!K$18*10*养成规划和标准成长!$T197+养成规划和标准成长!K$19*养成规划和标准成长!$U197,0)</f>
        <v>569</v>
      </c>
      <c r="I104" s="9">
        <f>ROUND(属性投放!K$4+养成规划和标准成长!L$3*养成规划和标准成长!$O197*养成规划和标准成长!$P197+养成规划和标准成长!L$4*养成规划和标准成长!$V197+养成规划和标准成长!L$5*养成规划和标准成长!$R197+(养成规划和标准成长!L$12+养成规划和标准成长!L$13)*养成规划和标准成长!$N197+养成规划和标准成长!L$14*养成规划和标准成长!$O197*养成规划和标准成长!$Q197+养成规划和标准成长!L$17*10*养成规划和标准成长!$S197+养成规划和标准成长!L$18*10*养成规划和标准成长!$T197+养成规划和标准成长!L$19*养成规划和标准成长!$U197,0)</f>
        <v>302</v>
      </c>
      <c r="J104" s="9">
        <f>ROUND(属性投放!L$4+养成规划和标准成长!M$3*养成规划和标准成长!$O197*养成规划和标准成长!$P197+养成规划和标准成长!M$4*养成规划和标准成长!$V197+养成规划和标准成长!M$5*养成规划和标准成长!$R197+(养成规划和标准成长!M$12+养成规划和标准成长!M$13)*养成规划和标准成长!$N197+养成规划和标准成长!M$14*养成规划和标准成长!$O197*养成规划和标准成长!$Q197+养成规划和标准成长!M$17*10*养成规划和标准成长!$S197+养成规划和标准成长!M$18*10*养成规划和标准成长!$T197+养成规划和标准成长!M$19*养成规划和标准成长!$U197,0)</f>
        <v>1037</v>
      </c>
      <c r="K104" s="9">
        <f>ROUND(属性投放!M$4+养成规划和标准成长!N$3*养成规划和标准成长!$O197*养成规划和标准成长!$P197+养成规划和标准成长!N$4*养成规划和标准成长!$V197+养成规划和标准成长!N$5*养成规划和标准成长!$R197+(养成规划和标准成长!N$12+养成规划和标准成长!N$13)*养成规划和标准成长!$N197+养成规划和标准成长!N$14*养成规划和标准成长!$O197*养成规划和标准成长!$Q197+养成规划和标准成长!N$17*10*养成规划和标准成长!$S197+养成规划和标准成长!N$18*10*养成规划和标准成长!$T197+养成规划和标准成长!N$19*养成规划和标准成长!$U197,0)</f>
        <v>1046</v>
      </c>
      <c r="L104" s="9">
        <f>VLOOKUP(养成规划和标准成长!$X197,阵法、技能和修炼!$C$20:$N$40,COLUMNS(阵法、技能和修炼!$C$20:G$40),0)</f>
        <v>319</v>
      </c>
      <c r="M104" s="9">
        <f>VLOOKUP(养成规划和标准成长!$X197,阵法、技能和修炼!$C$20:$N$40,COLUMNS(阵法、技能和修炼!$C$20:H$40),0)</f>
        <v>246</v>
      </c>
      <c r="N104" s="9">
        <f>VLOOKUP(养成规划和标准成长!$X197,阵法、技能和修炼!$C$20:$N$40,COLUMNS(阵法、技能和修炼!$C$20:I$40),0)</f>
        <v>319</v>
      </c>
      <c r="O104" s="9">
        <f>VLOOKUP(养成规划和标准成长!$X197,阵法、技能和修炼!$C$20:$N$40,COLUMNS(阵法、技能和修炼!$C$20:J$40),0)</f>
        <v>246</v>
      </c>
      <c r="P104" s="9">
        <f>VLOOKUP(养成规划和标准成长!$X197,阵法、技能和修炼!$C$20:$N$40,COLUMNS(阵法、技能和修炼!$C$20:K$40),0)</f>
        <v>70</v>
      </c>
      <c r="Q104" s="9">
        <f>VLOOKUP(养成规划和标准成长!$X197,阵法、技能和修炼!$C$20:$N$40,COLUMNS(阵法、技能和修炼!$C$20:L$40),0)</f>
        <v>70</v>
      </c>
      <c r="R104" s="9">
        <f>VLOOKUP(养成规划和标准成长!$X197,阵法、技能和修炼!$C$20:$N$40,COLUMNS(阵法、技能和修炼!$C$20:M$40),0)</f>
        <v>84.000000000000071</v>
      </c>
      <c r="S104" s="9">
        <f>VLOOKUP(养成规划和标准成长!$X197,阵法、技能和修炼!$C$20:$N$40,COLUMNS(阵法、技能和修炼!$C$20:N$40),0)</f>
        <v>84.000000000000071</v>
      </c>
      <c r="T104" s="1">
        <v>101</v>
      </c>
      <c r="U104" s="9">
        <f>ROUND(属性投放!D$4+养成规划和标准成长!E$3*养成规划和标准成长!$C350*养成规划和标准成长!$D350+养成规划和标准成长!E$4*养成规划和标准成长!$J350+养成规划和标准成长!E$5*养成规划和标准成长!$F350+(养成规划和标准成长!E$12+养成规划和标准成长!E$13)*养成规划和标准成长!$B350+养成规划和标准成长!E$14*养成规划和标准成长!$C350*养成规划和标准成长!$E350+养成规划和标准成长!E$17*10*养成规划和标准成长!$G350+养成规划和标准成长!E$18*10*养成规划和标准成长!$H350+养成规划和标准成长!E$19*养成规划和标准成长!$I350,0)</f>
        <v>4580</v>
      </c>
      <c r="V104" s="9">
        <f>ROUND(属性投放!E$4+养成规划和标准成长!F$3*养成规划和标准成长!$C350*养成规划和标准成长!$D350+养成规划和标准成长!F$4*养成规划和标准成长!$J350+养成规划和标准成长!F$5*养成规划和标准成长!$F350+(养成规划和标准成长!F$12+养成规划和标准成长!F$13)*养成规划和标准成长!$B350+养成规划和标准成长!F$14*养成规划和标准成长!$C350*养成规划和标准成长!$E350+养成规划和标准成长!F$17*10*养成规划和标准成长!$G350+养成规划和标准成长!F$18*10*养成规划和标准成长!$H350+养成规划和标准成长!F$19*养成规划和标准成长!$I350,0)</f>
        <v>4539</v>
      </c>
      <c r="W104" s="9">
        <f>ROUND(属性投放!F$4+养成规划和标准成长!G$3*养成规划和标准成长!$C350*养成规划和标准成长!$D350+养成规划和标准成长!G$4*养成规划和标准成长!$J350+养成规划和标准成长!G$5*养成规划和标准成长!$F350+(养成规划和标准成长!G$12+养成规划和标准成长!G$13)*养成规划和标准成长!$B350+养成规划和标准成长!G$14*养成规划和标准成长!$C350*养成规划和标准成长!$E350+养成规划和标准成长!G$17*10*养成规划和标准成长!$G350+养成规划和标准成长!G$18*10*养成规划和标准成长!$H350+养成规划和标准成长!G$19*养成规划和标准成长!$I350,0)</f>
        <v>1684</v>
      </c>
      <c r="X104" s="9">
        <f>ROUND(属性投放!G$4+养成规划和标准成长!H$3*养成规划和标准成长!$C350*养成规划和标准成长!$D350+养成规划和标准成长!H$4*养成规划和标准成长!$J350+养成规划和标准成长!H$5*养成规划和标准成长!$F350+(养成规划和标准成长!H$12+养成规划和标准成长!H$13)*养成规划和标准成长!$B350+养成规划和标准成长!H$14*养成规划和标准成长!$C350*养成规划和标准成长!$E350+养成规划和标准成长!H$17*10*养成规划和标准成长!$G350+养成规划和标准成长!H$18*10*养成规划和标准成长!$H350+养成规划和标准成长!H$19*养成规划和标准成长!$I350,0)</f>
        <v>751</v>
      </c>
      <c r="Y104" s="9">
        <f>ROUND(属性投放!H$4+养成规划和标准成长!I$3*养成规划和标准成长!$C350*养成规划和标准成长!$D350+养成规划和标准成长!I$4*养成规划和标准成长!$J350+养成规划和标准成长!I$5*养成规划和标准成长!$F350+(养成规划和标准成长!I$12+养成规划和标准成长!I$13)*养成规划和标准成长!$B350+养成规划和标准成长!I$14*养成规划和标准成长!$C350*养成规划和标准成长!$E350+养成规划和标准成长!I$17*10*养成规划和标准成长!$G350+养成规划和标准成长!I$18*10*养成规划和标准成长!$H350+养成规划和标准成长!I$19*养成规划和标准成长!$I350,0)</f>
        <v>1261</v>
      </c>
      <c r="Z104" s="9">
        <f>ROUND(属性投放!I$4+养成规划和标准成长!J$3*养成规划和标准成长!$C350*养成规划和标准成长!$D350+养成规划和标准成长!J$4*养成规划和标准成长!$J350+养成规划和标准成长!J$5*养成规划和标准成长!$F350+(养成规划和标准成长!J$12+养成规划和标准成长!J$13)*养成规划和标准成长!$B350+养成规划和标准成长!J$14*养成规划和标准成长!$C350*养成规划和标准成长!$E350+养成规划和标准成长!J$17*10*养成规划和标准成长!$G350+养成规划和标准成长!J$18*10*养成规划和标准成长!$H350+养成规划和标准成长!J$19*养成规划和标准成长!$I350,0)</f>
        <v>907</v>
      </c>
      <c r="AA104" s="9">
        <f>ROUND(属性投放!J$4+养成规划和标准成长!K$3*养成规划和标准成长!$C350*养成规划和标准成长!$D350+养成规划和标准成长!K$4*养成规划和标准成长!$J350+养成规划和标准成长!K$5*养成规划和标准成长!$F350+(养成规划和标准成长!K$12+养成规划和标准成长!K$13)*养成规划和标准成长!$B350+养成规划和标准成长!K$14*养成规划和标准成长!$C350*养成规划和标准成长!$E350+养成规划和标准成长!K$17*10*养成规划和标准成长!$G350+养成规划和标准成长!K$18*10*养成规划和标准成长!$H350+养成规划和标准成长!K$19*养成规划和标准成长!$I350,0)</f>
        <v>616</v>
      </c>
      <c r="AB104" s="9">
        <f>ROUND(属性投放!K$4+养成规划和标准成长!L$3*养成规划和标准成长!$C350*养成规划和标准成长!$D350+养成规划和标准成长!L$4*养成规划和标准成长!$J350+养成规划和标准成长!L$5*养成规划和标准成长!$F350+(养成规划和标准成长!L$12+养成规划和标准成长!L$13)*养成规划和标准成长!$B350+养成规划和标准成长!L$14*养成规划和标准成长!$C350*养成规划和标准成长!$E350+养成规划和标准成长!L$17*10*养成规划和标准成长!$G350+养成规划和标准成长!L$18*10*养成规划和标准成长!$H350+养成规划和标准成长!L$19*养成规划和标准成长!$I350,0)</f>
        <v>361</v>
      </c>
      <c r="AC104" s="9">
        <f>ROUND(属性投放!L$4+养成规划和标准成长!M$3*养成规划和标准成长!$C350*养成规划和标准成长!$D350+养成规划和标准成长!M$4*养成规划和标准成长!$J350+养成规划和标准成长!M$5*养成规划和标准成长!$F350+(养成规划和标准成长!M$12+养成规划和标准成长!M$13)*养成规划和标准成长!$B350+养成规划和标准成长!M$14*养成规划和标准成长!$C350*养成规划和标准成长!$E350+养成规划和标准成长!M$17*10*养成规划和标准成长!$G350+养成规划和标准成长!M$18*10*养成规划和标准成长!$H350+养成规划和标准成长!M$19*养成规划和标准成长!$I350,0)</f>
        <v>1048</v>
      </c>
      <c r="AD104" s="9">
        <f>ROUND(属性投放!M$4+养成规划和标准成长!N$3*养成规划和标准成长!$C350*养成规划和标准成长!$D350+养成规划和标准成长!N$4*养成规划和标准成长!$J350+养成规划和标准成长!N$5*养成规划和标准成长!$F350+(养成规划和标准成长!N$12+养成规划和标准成长!N$13)*养成规划和标准成长!$B350+养成规划和标准成长!N$14*养成规划和标准成长!$C350*养成规划和标准成长!$E350+养成规划和标准成长!N$17*10*养成规划和标准成长!$G350+养成规划和标准成长!N$18*10*养成规划和标准成长!$H350+养成规划和标准成长!N$19*养成规划和标准成长!$I350,0)</f>
        <v>1060</v>
      </c>
      <c r="AE104" s="9">
        <f>VLOOKUP(养成规划和标准成长!$L350,阵法、技能和修炼!$C$20:$N$40,COLUMNS(阵法、技能和修炼!$C$20:G$40),0)</f>
        <v>373</v>
      </c>
      <c r="AF104" s="9">
        <f>VLOOKUP(养成规划和标准成长!$L350,阵法、技能和修炼!$C$20:$N$40,COLUMNS(阵法、技能和修炼!$C$20:H$40),0)</f>
        <v>276</v>
      </c>
      <c r="AG104" s="9">
        <f>VLOOKUP(养成规划和标准成长!$L350,阵法、技能和修炼!$C$20:$N$40,COLUMNS(阵法、技能和修炼!$C$20:I$40),0)</f>
        <v>373</v>
      </c>
      <c r="AH104" s="9">
        <f>VLOOKUP(养成规划和标准成长!$L350,阵法、技能和修炼!$C$20:$N$40,COLUMNS(阵法、技能和修炼!$C$20:J$40),0)</f>
        <v>276</v>
      </c>
      <c r="AI104" s="9">
        <f>VLOOKUP(养成规划和标准成长!$L350,阵法、技能和修炼!$C$20:$N$40,COLUMNS(阵法、技能和修炼!$C$20:K$40),0)</f>
        <v>80</v>
      </c>
      <c r="AJ104" s="9">
        <f>VLOOKUP(养成规划和标准成长!$L350,阵法、技能和修炼!$C$20:$N$40,COLUMNS(阵法、技能和修炼!$C$20:L$40),0)</f>
        <v>80</v>
      </c>
      <c r="AK104" s="9">
        <f>VLOOKUP(养成规划和标准成长!$L350,阵法、技能和修炼!$C$20:$N$40,COLUMNS(阵法、技能和修炼!$C$20:M$40),0)</f>
        <v>96.000000000000085</v>
      </c>
      <c r="AL104" s="9">
        <f>VLOOKUP(养成规划和标准成长!$L350,阵法、技能和修炼!$C$20:$N$40,COLUMNS(阵法、技能和修炼!$C$20:N$40),0)</f>
        <v>96.000000000000085</v>
      </c>
      <c r="AN104" s="1">
        <v>101</v>
      </c>
      <c r="AO104" s="9">
        <f>ROUND(属性投放!D$4+养成规划和标准成长!E$3*养成规划和标准成长!$O350*养成规划和标准成长!$P350+养成规划和标准成长!E$4*养成规划和标准成长!$V350+养成规划和标准成长!E$5*养成规划和标准成长!$R350+(养成规划和标准成长!E$12+养成规划和标准成长!E$13)*养成规划和标准成长!$N350+养成规划和标准成长!E$14*养成规划和标准成长!$O350*养成规划和标准成长!$Q350+养成规划和标准成长!E$17*10*养成规划和标准成长!$S350+养成规划和标准成长!E$18*10*养成规划和标准成长!$T350+养成规划和标准成长!E$19*养成规划和标准成长!$U350,0)</f>
        <v>5231</v>
      </c>
      <c r="AP104" s="9">
        <f>ROUND(属性投放!E$4+养成规划和标准成长!F$3*养成规划和标准成长!$O350*养成规划和标准成长!$P350+养成规划和标准成长!F$4*养成规划和标准成长!$V350+养成规划和标准成长!F$5*养成规划和标准成长!$R350+(养成规划和标准成长!F$12+养成规划和标准成长!F$13)*养成规划和标准成长!$N350+养成规划和标准成长!F$14*养成规划和标准成长!$O350*养成规划和标准成长!$Q350+养成规划和标准成长!F$17*10*养成规划和标准成长!$S350+养成规划和标准成长!F$18*10*养成规划和标准成长!$T350+养成规划和标准成长!F$19*养成规划和标准成长!$U350,0)</f>
        <v>4822</v>
      </c>
      <c r="AQ104" s="9">
        <f>ROUND(属性投放!F$4+养成规划和标准成长!G$3*养成规划和标准成长!$O350*养成规划和标准成长!$P350+养成规划和标准成长!G$4*养成规划和标准成长!$V350+养成规划和标准成长!G$5*养成规划和标准成长!$R350+(养成规划和标准成长!G$12+养成规划和标准成长!G$13)*养成规划和标准成长!$N350+养成规划和标准成长!G$14*养成规划和标准成长!$O350*养成规划和标准成长!$Q350+养成规划和标准成长!G$17*10*养成规划和标准成长!$S350+养成规划和标准成长!G$18*10*养成规划和标准成长!$T350+养成规划和标准成长!G$19*养成规划和标准成长!$U350,0)</f>
        <v>1856</v>
      </c>
      <c r="AR104" s="9">
        <f>ROUND(属性投放!G$4+养成规划和标准成长!H$3*养成规划和标准成长!$O350*养成规划和标准成长!$P350+养成规划和标准成长!H$4*养成规划和标准成长!$V350+养成规划和标准成长!H$5*养成规划和标准成长!$R350+(养成规划和标准成长!H$12+养成规划和标准成长!H$13)*养成规划和标准成长!$N350+养成规划和标准成长!H$14*养成规划和标准成长!$O350*养成规划和标准成长!$Q350+养成规划和标准成长!H$17*10*养成规划和标准成长!$S350+养成规划和标准成长!H$18*10*养成规划和标准成长!$T350+养成规划和标准成长!H$19*养成规划和标准成长!$U350,0)</f>
        <v>876</v>
      </c>
      <c r="AS104" s="9">
        <f>ROUND(属性投放!H$4+养成规划和标准成长!I$3*养成规划和标准成长!$O350*养成规划和标准成长!$P350+养成规划和标准成长!I$4*养成规划和标准成长!$V350+养成规划和标准成长!I$5*养成规划和标准成长!$R350+(养成规划和标准成长!I$12+养成规划和标准成长!I$13)*养成规划和标准成长!$N350+养成规划和标准成长!I$14*养成规划和标准成长!$O350*养成规划和标准成长!$Q350+养成规划和标准成长!I$17*10*养成规划和标准成长!$S350+养成规划和标准成长!I$18*10*养成规划和标准成长!$T350+养成规划和标准成长!I$19*养成规划和标准成长!$U350,0)</f>
        <v>1384</v>
      </c>
      <c r="AT104" s="9">
        <f>ROUND(属性投放!I$4+养成规划和标准成长!J$3*养成规划和标准成长!$O350*养成规划和标准成长!$P350+养成规划和标准成长!J$4*养成规划和标准成长!$V350+养成规划和标准成长!J$5*养成规划和标准成长!$R350+(养成规划和标准成长!J$12+养成规划和标准成长!J$13)*养成规划和标准成长!$N350+养成规划和标准成长!J$14*养成规划和标准成长!$O350*养成规划和标准成长!$Q350+养成规划和标准成长!J$17*10*养成规划和标准成长!$S350+养成规划和标准成长!J$18*10*养成规划和标准成长!$T350+养成规划和标准成长!J$19*养成规划和标准成长!$U350,0)</f>
        <v>1014</v>
      </c>
      <c r="AU104" s="9">
        <f>ROUND(属性投放!J$4+养成规划和标准成长!K$3*养成规划和标准成长!$O350*养成规划和标准成长!$P350+养成规划和标准成长!K$4*养成规划和标准成长!$V350+养成规划和标准成长!K$5*养成规划和标准成长!$R350+(养成规划和标准成长!K$12+养成规划和标准成长!K$13)*养成规划和标准成长!$N350+养成规划和标准成长!K$14*养成规划和标准成长!$O350*养成规划和标准成长!$Q350+养成规划和标准成长!K$17*10*养成规划和标准成长!$S350+养成规划和标准成长!K$18*10*养成规划和标准成长!$T350+养成规划和标准成长!K$19*养成规划和标准成长!$U350,0)</f>
        <v>683</v>
      </c>
      <c r="AV104" s="9">
        <f>ROUND(属性投放!K$4+养成规划和标准成长!L$3*养成规划和标准成长!$O350*养成规划和标准成长!$P350+养成规划和标准成长!L$4*养成规划和标准成长!$V350+养成规划和标准成长!L$5*养成规划和标准成长!$R350+(养成规划和标准成长!L$12+养成规划和标准成长!L$13)*养成规划和标准成长!$N350+养成规划和标准成长!L$14*养成规划和标准成长!$O350*养成规划和标准成长!$Q350+养成规划和标准成长!L$17*10*养成规划和标准成长!$S350+养成规划和标准成长!L$18*10*养成规划和标准成长!$T350+养成规划和标准成长!L$19*养成规划和标准成长!$U350,0)</f>
        <v>440</v>
      </c>
      <c r="AW104" s="9">
        <f>ROUND(属性投放!L$4+养成规划和标准成长!M$3*养成规划和标准成长!$O350*养成规划和标准成长!$P350+养成规划和标准成长!M$4*养成规划和标准成长!$V350+养成规划和标准成长!M$5*养成规划和标准成长!$R350+(养成规划和标准成长!M$12+养成规划和标准成长!M$13)*养成规划和标准成长!$N350+养成规划和标准成长!M$14*养成规划和标准成长!$O350*养成规划和标准成长!$Q350+养成规划和标准成长!M$17*10*养成规划和标准成长!$S350+养成规划和标准成长!M$18*10*养成规划和标准成长!$T350+养成规划和标准成长!M$19*养成规划和标准成长!$U350,0)</f>
        <v>1071</v>
      </c>
      <c r="AX104" s="9">
        <f>ROUND(属性投放!M$4+养成规划和标准成长!N$3*养成规划和标准成长!$O350*养成规划和标准成长!$P350+养成规划和标准成长!N$4*养成规划和标准成长!$V350+养成规划和标准成长!N$5*养成规划和标准成长!$R350+(养成规划和标准成长!N$12+养成规划和标准成长!N$13)*养成规划和标准成长!$N350+养成规划和标准成长!N$14*养成规划和标准成长!$O350*养成规划和标准成长!$Q350+养成规划和标准成长!N$17*10*养成规划和标准成长!$S350+养成规划和标准成长!N$18*10*养成规划和标准成长!$T350+养成规划和标准成长!N$19*养成规划和标准成长!$U350,0)</f>
        <v>1087</v>
      </c>
      <c r="AY104" s="9">
        <f>VLOOKUP(养成规划和标准成长!$X350,阵法、技能和修炼!$C$20:$N$40,COLUMNS(阵法、技能和修炼!$C$20:G$40),0)</f>
        <v>428</v>
      </c>
      <c r="AZ104" s="9">
        <f>VLOOKUP(养成规划和标准成长!$X350,阵法、技能和修炼!$C$20:$N$40,COLUMNS(阵法、技能和修炼!$C$20:H$40),0)</f>
        <v>305</v>
      </c>
      <c r="BA104" s="9">
        <f>VLOOKUP(养成规划和标准成长!$X350,阵法、技能和修炼!$C$20:$N$40,COLUMNS(阵法、技能和修炼!$C$20:I$40),0)</f>
        <v>428</v>
      </c>
      <c r="BB104" s="9">
        <f>VLOOKUP(养成规划和标准成长!$X350,阵法、技能和修炼!$C$20:$N$40,COLUMNS(阵法、技能和修炼!$C$20:J$40),0)</f>
        <v>305</v>
      </c>
      <c r="BC104" s="9">
        <f>VLOOKUP(养成规划和标准成长!$X350,阵法、技能和修炼!$C$20:$N$40,COLUMNS(阵法、技能和修炼!$C$20:K$40),0)</f>
        <v>90</v>
      </c>
      <c r="BD104" s="9">
        <f>VLOOKUP(养成规划和标准成长!$X350,阵法、技能和修炼!$C$20:$N$40,COLUMNS(阵法、技能和修炼!$C$20:L$40),0)</f>
        <v>90</v>
      </c>
      <c r="BE104" s="9">
        <f>VLOOKUP(养成规划和标准成长!$X350,阵法、技能和修炼!$C$20:$N$40,COLUMNS(阵法、技能和修炼!$C$20:M$40),0)</f>
        <v>108.0000000000001</v>
      </c>
      <c r="BF104" s="9">
        <f>VLOOKUP(养成规划和标准成长!$X350,阵法、技能和修炼!$C$20:$N$40,COLUMNS(阵法、技能和修炼!$C$20:N$40),0)</f>
        <v>108.0000000000001</v>
      </c>
      <c r="BH104" s="1">
        <v>101</v>
      </c>
      <c r="BI104" s="9">
        <f>ROUND(属性投放!D$4+养成规划和标准成长!E$3*养成规划和标准成长!$AA350*养成规划和标准成长!$AB350+养成规划和标准成长!E$4*养成规划和标准成长!$AH350+养成规划和标准成长!E$5*养成规划和标准成长!$AD350+(养成规划和标准成长!E$12+养成规划和标准成长!E$13)*养成规划和标准成长!$Z350+养成规划和标准成长!E$14*养成规划和标准成长!$AA350*养成规划和标准成长!$AC350+养成规划和标准成长!E$17*10*养成规划和标准成长!$AE350+养成规划和标准成长!E$18*10*养成规划和标准成长!$AF350+养成规划和标准成长!E$19*养成规划和标准成长!$AG350,0)</f>
        <v>5790</v>
      </c>
      <c r="BJ104" s="9">
        <f>ROUND(属性投放!E$4+养成规划和标准成长!F$3*养成规划和标准成长!$AA350*养成规划和标准成长!$AB350+养成规划和标准成长!F$4*养成规划和标准成长!$AH350+养成规划和标准成长!F$5*养成规划和标准成长!$AD350+(养成规划和标准成长!F$12+养成规划和标准成长!F$13)*养成规划和标准成长!$Z350+养成规划和标准成长!F$14*养成规划和标准成长!$AA350*养成规划和标准成长!$AC350+养成规划和标准成长!F$17*10*养成规划和标准成长!$AE350+养成规划和标准成长!F$18*10*养成规划和标准成长!$AF350+养成规划和标准成长!F$19*养成规划和标准成长!$AG350,0)</f>
        <v>5055</v>
      </c>
      <c r="BK104" s="9">
        <f>ROUND(属性投放!F$4+养成规划和标准成长!G$3*养成规划和标准成长!$AA350*养成规划和标准成长!$AB350+养成规划和标准成长!G$4*养成规划和标准成长!$AH350+养成规划和标准成长!G$5*养成规划和标准成长!$AD350+(养成规划和标准成长!G$12+养成规划和标准成长!G$13)*养成规划和标准成长!$Z350+养成规划和标准成长!G$14*养成规划和标准成长!$AA350*养成规划和标准成长!$AC350+养成规划和标准成长!G$17*10*养成规划和标准成长!$AE350+养成规划和标准成长!G$18*10*养成规划和标准成长!$AF350+养成规划和标准成长!G$19*养成规划和标准成长!$AG350,0)</f>
        <v>2002</v>
      </c>
      <c r="BL104" s="9">
        <f>ROUND(属性投放!G$4+养成规划和标准成长!H$3*养成规划和标准成长!$AA350*养成规划和标准成长!$AB350+养成规划和标准成长!H$4*养成规划和标准成长!$AH350+养成规划和标准成长!H$5*养成规划和标准成长!$AD350+(养成规划和标准成长!H$12+养成规划和标准成长!H$13)*养成规划和标准成长!$Z350+养成规划和标准成长!H$14*养成规划和标准成长!$AA350*养成规划和标准成长!$AC350+养成规划和标准成长!H$17*10*养成规划和标准成长!$AE350+养成规划和标准成长!H$18*10*养成规划和标准成长!$AF350+养成规划和标准成长!H$19*养成规划和标准成长!$AG350,0)</f>
        <v>979</v>
      </c>
      <c r="BM104" s="9">
        <f>ROUND(属性投放!H$4+养成规划和标准成长!I$3*养成规划和标准成长!$AA350*养成规划和标准成长!$AB350+养成规划和标准成长!I$4*养成规划和标准成长!$AH350+养成规划和标准成长!I$5*养成规划和标准成长!$AD350+(养成规划和标准成长!I$12+养成规划和标准成长!I$13)*养成规划和标准成长!$Z350+养成规划和标准成长!I$14*养成规划和标准成长!$AA350*养成规划和标准成长!$AC350+养成规划和标准成长!I$17*10*养成规划和标准成长!$AE350+养成规划和标准成长!I$18*10*养成规划和标准成长!$AF350+养成规划和标准成长!I$19*养成规划和标准成长!$AG350,0)</f>
        <v>1486</v>
      </c>
      <c r="BN104" s="9">
        <f>ROUND(属性投放!I$4+养成规划和标准成长!J$3*养成规划和标准成长!$AA350*养成规划和标准成长!$AB350+养成规划和标准成长!J$4*养成规划和标准成长!$AH350+养成规划和标准成长!J$5*养成规划和标准成长!$AD350+(养成规划和标准成长!J$12+养成规划和标准成长!J$13)*养成规划和标准成长!$Z350+养成规划和标准成长!J$14*养成规划和标准成长!$AA350*养成规划和标准成长!$AC350+养成规划和标准成长!J$17*10*养成规划和标准成长!$AE350+养成规划和标准成长!J$18*10*养成规划和标准成长!$AF350+养成规划和标准成长!J$19*养成规划和标准成长!$AG350,0)</f>
        <v>1100</v>
      </c>
      <c r="BO104" s="9">
        <f>ROUND(属性投放!J$4+养成规划和标准成长!K$3*养成规划和标准成长!$AA350*养成规划和标准成长!$AB350+养成规划和标准成长!K$4*养成规划和标准成长!$AH350+养成规划和标准成长!K$5*养成规划和标准成长!$AD350+(养成规划和标准成长!K$12+养成规划和标准成长!K$13)*养成规划和标准成长!$Z350+养成规划和标准成长!K$14*养成规划和标准成长!$AA350*养成规划和标准成长!$AC350+养成规划和标准成长!K$17*10*养成规划和标准成长!$AE350+养成规划和标准成长!K$18*10*养成规划和标准成长!$AF350+养成规划和标准成长!K$19*养成规划和标准成长!$AG350,0)</f>
        <v>733</v>
      </c>
      <c r="BP104" s="9">
        <f>ROUND(属性投放!K$4+养成规划和标准成长!L$3*养成规划和标准成长!$AA350*养成规划和标准成长!$AB350+养成规划和标准成长!L$4*养成规划和标准成长!$AH350+养成规划和标准成长!L$5*养成规划和标准成长!$AD350+(养成规划和标准成长!L$12+养成规划和标准成长!L$13)*养成规划和标准成长!$Z350+养成规划和标准成长!L$14*养成规划和标准成长!$AA350*养成规划和标准成长!$AC350+养成规划和标准成长!L$17*10*养成规划和标准成长!$AE350+养成规划和标准成长!L$18*10*养成规划和标准成长!$AF350+养成规划和标准成长!L$19*养成规划和标准成长!$AG350,0)</f>
        <v>504</v>
      </c>
      <c r="BQ104" s="9">
        <f>ROUND(属性投放!L$4+养成规划和标准成长!M$3*养成规划和标准成长!$AA350*养成规划和标准成长!$AB350+养成规划和标准成长!M$4*养成规划和标准成长!$AH350+养成规划和标准成长!M$5*养成规划和标准成长!$AD350+(养成规划和标准成长!M$12+养成规划和标准成长!M$13)*养成规划和标准成长!$Z350+养成规划和标准成长!M$14*养成规划和标准成长!$AA350*养成规划和标准成长!$AC350+养成规划和标准成长!M$17*10*养成规划和标准成长!$AE350+养成规划和标准成长!M$18*10*养成规划和标准成长!$AF350+养成规划和标准成长!M$19*养成规划和标准成长!$AG350,0)</f>
        <v>1088</v>
      </c>
      <c r="BR104" s="9">
        <f>ROUND(属性投放!M$4+养成规划和标准成长!N$3*养成规划和标准成长!$AA350*养成规划和标准成长!$AB350+养成规划和标准成长!N$4*养成规划和标准成长!$AH350+养成规划和标准成长!N$5*养成规划和标准成长!$AD350+(养成规划和标准成长!N$12+养成规划和标准成长!N$13)*养成规划和标准成长!$Z350+养成规划和标准成长!N$14*养成规划和标准成长!$AA350*养成规划和标准成长!$AC350+养成规划和标准成长!N$17*10*养成规划和标准成长!$AE350+养成规划和标准成长!N$18*10*养成规划和标准成长!$AF350+养成规划和标准成长!N$19*养成规划和标准成长!$AG350,0)</f>
        <v>1106</v>
      </c>
      <c r="BS104" s="9">
        <f>VLOOKUP(养成规划和标准成长!$AJ350,阵法、技能和修炼!$C$20:$N$40,COLUMNS(阵法、技能和修炼!$C$20:G$40),0)</f>
        <v>486</v>
      </c>
      <c r="BT104" s="9">
        <f>VLOOKUP(养成规划和标准成长!$AJ350,阵法、技能和修炼!$C$20:$N$40,COLUMNS(阵法、技能和修炼!$C$20:H$40),0)</f>
        <v>332</v>
      </c>
      <c r="BU104" s="9">
        <f>VLOOKUP(养成规划和标准成长!$AJ350,阵法、技能和修炼!$C$20:$N$40,COLUMNS(阵法、技能和修炼!$C$20:I$40),0)</f>
        <v>486</v>
      </c>
      <c r="BV104" s="9">
        <f>VLOOKUP(养成规划和标准成长!$AJ350,阵法、技能和修炼!$C$20:$N$40,COLUMNS(阵法、技能和修炼!$C$20:J$40),0)</f>
        <v>332</v>
      </c>
      <c r="BW104" s="9">
        <f>VLOOKUP(养成规划和标准成长!$AJ350,阵法、技能和修炼!$C$20:$N$40,COLUMNS(阵法、技能和修炼!$C$20:K$40),0)</f>
        <v>100</v>
      </c>
      <c r="BX104" s="9">
        <f>VLOOKUP(养成规划和标准成长!$AJ350,阵法、技能和修炼!$C$20:$N$40,COLUMNS(阵法、技能和修炼!$C$20:L$40),0)</f>
        <v>100</v>
      </c>
      <c r="BY104" s="9">
        <f>VLOOKUP(养成规划和标准成长!$AJ350,阵法、技能和修炼!$C$20:$N$40,COLUMNS(阵法、技能和修炼!$C$20:M$40),0)</f>
        <v>120.00000000000011</v>
      </c>
      <c r="BZ104" s="9">
        <f>VLOOKUP(养成规划和标准成长!$AJ350,阵法、技能和修炼!$C$20:$N$40,COLUMNS(阵法、技能和修炼!$C$20:N$40),0)</f>
        <v>120.00000000000011</v>
      </c>
    </row>
    <row r="105" spans="1:78">
      <c r="A105" s="1">
        <v>102</v>
      </c>
      <c r="B105" s="9">
        <f>ROUND(属性投放!D$4+养成规划和标准成长!E$3*养成规划和标准成长!$O198*养成规划和标准成长!$P198+养成规划和标准成长!E$4*养成规划和标准成长!$V198+养成规划和标准成长!E$5*养成规划和标准成长!$R198+(养成规划和标准成长!E$12+养成规划和标准成长!E$13)*养成规划和标准成长!$N198+养成规划和标准成长!E$14*养成规划和标准成长!$O198*养成规划和标准成长!$Q198+养成规划和标准成长!E$17*10*养成规划和标准成长!$S198+养成规划和标准成长!E$18*10*养成规划和标准成长!$T198+养成规划和标准成长!E$19*养成规划和标准成长!$U198,0)</f>
        <v>4154</v>
      </c>
      <c r="C105" s="9">
        <f>ROUND(属性投放!E$4+养成规划和标准成长!F$3*养成规划和标准成长!$O198*养成规划和标准成长!$P198+养成规划和标准成长!F$4*养成规划和标准成长!$V198+养成规划和标准成长!F$5*养成规划和标准成长!$R198+(养成规划和标准成长!F$12+养成规划和标准成长!F$13)*养成规划和标准成长!$N198+养成规划和标准成长!F$14*养成规划和标准成长!$O198*养成规划和标准成长!$Q198+养成规划和标准成长!F$17*10*养成规划和标准成长!$S198+养成规划和标准成长!F$18*10*养成规划和标准成长!$T198+养成规划和标准成长!F$19*养成规划和标准成长!$U198,0)</f>
        <v>4288</v>
      </c>
      <c r="D105" s="9">
        <f>ROUND(属性投放!F$4+养成规划和标准成长!G$3*养成规划和标准成长!$O198*养成规划和标准成长!$P198+养成规划和标准成长!G$4*养成规划和标准成长!$V198+养成规划和标准成长!G$5*养成规划和标准成长!$R198+(养成规划和标准成长!G$12+养成规划和标准成长!G$13)*养成规划和标准成长!$N198+养成规划和标准成长!G$14*养成规划和标准成长!$O198*养成规划和标准成长!$Q198+养成规划和标准成长!G$17*10*养成规划和标准成长!$S198+养成规划和标准成长!G$18*10*养成规划和标准成长!$T198+养成规划和标准成长!G$19*养成规划和标准成长!$U198,0)</f>
        <v>1561</v>
      </c>
      <c r="E105" s="9">
        <f>ROUND(属性投放!G$4+养成规划和标准成长!H$3*养成规划和标准成长!$O198*养成规划和标准成长!$P198+养成规划和标准成长!H$4*养成规划和标准成长!$V198+养成规划和标准成长!H$5*养成规划和标准成长!$R198+(养成规划和标准成长!H$12+养成规划和标准成长!H$13)*养成规划和标准成长!$N198+养成规划和标准成长!H$14*养成规划和标准成长!$O198*养成规划和标准成长!$Q198+养成规划和标准成长!H$17*10*养成规划和标准成长!$S198+养成规划和标准成长!H$18*10*养成规划和标准成长!$T198+养成规划和标准成长!H$19*养成规划和标准成长!$U198,0)</f>
        <v>669</v>
      </c>
      <c r="F105" s="9">
        <f>ROUND(属性投放!H$4+养成规划和标准成长!I$3*养成规划和标准成长!$O198*养成规划和标准成长!$P198+养成规划和标准成长!I$4*养成规划和标准成长!$V198+养成规划和标准成长!I$5*养成规划和标准成长!$R198+(养成规划和标准成长!I$12+养成规划和标准成长!I$13)*养成规划和标准成长!$N198+养成规划和标准成长!I$14*养成规划和标准成长!$O198*养成规划和标准成长!$Q198+养成规划和标准成长!I$17*10*养成规划和标准成长!$S198+养成规划和标准成长!I$18*10*养成规划和标准成长!$T198+养成规划和标准成长!I$19*养成规划和标准成长!$U198,0)</f>
        <v>1185</v>
      </c>
      <c r="G105" s="9">
        <f>ROUND(属性投放!I$4+养成规划和标准成长!J$3*养成规划和标准成长!$O198*养成规划和标准成长!$P198+养成规划和标准成长!J$4*养成规划和标准成长!$V198+养成规划和标准成长!J$5*养成规划和标准成长!$R198+(养成规划和标准成长!J$12+养成规划和标准成长!J$13)*养成规划和标准成长!$N198+养成规划和标准成长!J$14*养成规划和标准成长!$O198*养成规划和标准成长!$Q198+养成规划和标准成长!J$17*10*养成规划和标准成长!$S198+养成规划和标准成长!J$18*10*养成规划和标准成长!$T198+养成规划和标准成长!J$19*养成规划和标准成长!$U198,0)</f>
        <v>845</v>
      </c>
      <c r="H105" s="9">
        <f>ROUND(属性投放!J$4+养成规划和标准成长!K$3*养成规划和标准成长!$O198*养成规划和标准成长!$P198+养成规划和标准成长!K$4*养成规划和标准成长!$V198+养成规划和标准成长!K$5*养成规划和标准成长!$R198+(养成规划和标准成长!K$12+养成规划和标准成长!K$13)*养成规划和标准成长!$N198+养成规划和标准成长!K$14*养成规划和标准成长!$O198*养成规划和标准成长!$Q198+养成规划和标准成长!K$17*10*养成规划和标准成长!$S198+养成规划和标准成长!K$18*10*养成规划和标准成长!$T198+养成规划和标准成长!K$19*养成规划和标准成长!$U198,0)</f>
        <v>573</v>
      </c>
      <c r="I105" s="9">
        <f>ROUND(属性投放!K$4+养成规划和标准成长!L$3*养成规划和标准成长!$O198*养成规划和标准成长!$P198+养成规划和标准成长!L$4*养成规划和标准成长!$V198+养成规划和标准成长!L$5*养成规划和标准成长!$R198+(养成规划和标准成长!L$12+养成规划和标准成长!L$13)*养成规划和标准成长!$N198+养成规划和标准成长!L$14*养成规划和标准成长!$O198*养成规划和标准成长!$Q198+养成规划和标准成长!L$17*10*养成规划和标准成长!$S198+养成规划和标准成长!L$18*10*养成规划和标准成长!$T198+养成规划和标准成长!L$19*养成规划和标准成长!$U198,0)</f>
        <v>302</v>
      </c>
      <c r="J105" s="9">
        <f>ROUND(属性投放!L$4+养成规划和标准成长!M$3*养成规划和标准成长!$O198*养成规划和标准成长!$P198+养成规划和标准成长!M$4*养成规划和标准成长!$V198+养成规划和标准成长!M$5*养成规划和标准成长!$R198+(养成规划和标准成长!M$12+养成规划和标准成长!M$13)*养成规划和标准成长!$N198+养成规划和标准成长!M$14*养成规划和标准成长!$O198*养成规划和标准成长!$Q198+养成规划和标准成长!M$17*10*养成规划和标准成长!$S198+养成规划和标准成长!M$18*10*养成规划和标准成长!$T198+养成规划和标准成长!M$19*养成规划和标准成长!$U198,0)</f>
        <v>1047</v>
      </c>
      <c r="K105" s="9">
        <f>ROUND(属性投放!M$4+养成规划和标准成长!N$3*养成规划和标准成长!$O198*养成规划和标准成长!$P198+养成规划和标准成长!N$4*养成规划和标准成长!$V198+养成规划和标准成长!N$5*养成规划和标准成长!$R198+(养成规划和标准成长!N$12+养成规划和标准成长!N$13)*养成规划和标准成长!$N198+养成规划和标准成长!N$14*养成规划和标准成长!$O198*养成规划和标准成长!$Q198+养成规划和标准成长!N$17*10*养成规划和标准成长!$S198+养成规划和标准成长!N$18*10*养成规划和标准成长!$T198+养成规划和标准成长!N$19*养成规划和标准成长!$U198,0)</f>
        <v>1056</v>
      </c>
      <c r="L105" s="9">
        <f>VLOOKUP(养成规划和标准成长!$X198,阵法、技能和修炼!$C$20:$N$40,COLUMNS(阵法、技能和修炼!$C$20:G$40),0)</f>
        <v>319</v>
      </c>
      <c r="M105" s="9">
        <f>VLOOKUP(养成规划和标准成长!$X198,阵法、技能和修炼!$C$20:$N$40,COLUMNS(阵法、技能和修炼!$C$20:H$40),0)</f>
        <v>246</v>
      </c>
      <c r="N105" s="9">
        <f>VLOOKUP(养成规划和标准成长!$X198,阵法、技能和修炼!$C$20:$N$40,COLUMNS(阵法、技能和修炼!$C$20:I$40),0)</f>
        <v>319</v>
      </c>
      <c r="O105" s="9">
        <f>VLOOKUP(养成规划和标准成长!$X198,阵法、技能和修炼!$C$20:$N$40,COLUMNS(阵法、技能和修炼!$C$20:J$40),0)</f>
        <v>246</v>
      </c>
      <c r="P105" s="9">
        <f>VLOOKUP(养成规划和标准成长!$X198,阵法、技能和修炼!$C$20:$N$40,COLUMNS(阵法、技能和修炼!$C$20:K$40),0)</f>
        <v>70</v>
      </c>
      <c r="Q105" s="9">
        <f>VLOOKUP(养成规划和标准成长!$X198,阵法、技能和修炼!$C$20:$N$40,COLUMNS(阵法、技能和修炼!$C$20:L$40),0)</f>
        <v>70</v>
      </c>
      <c r="R105" s="9">
        <f>VLOOKUP(养成规划和标准成长!$X198,阵法、技能和修炼!$C$20:$N$40,COLUMNS(阵法、技能和修炼!$C$20:M$40),0)</f>
        <v>84.000000000000071</v>
      </c>
      <c r="S105" s="9">
        <f>VLOOKUP(养成规划和标准成长!$X198,阵法、技能和修炼!$C$20:$N$40,COLUMNS(阵法、技能和修炼!$C$20:N$40),0)</f>
        <v>84.000000000000071</v>
      </c>
      <c r="T105" s="1">
        <v>102</v>
      </c>
      <c r="U105" s="9">
        <f>ROUND(属性投放!D$4+养成规划和标准成长!E$3*养成规划和标准成长!$C351*养成规划和标准成长!$D351+养成规划和标准成长!E$4*养成规划和标准成长!$J351+养成规划和标准成长!E$5*养成规划和标准成长!$F351+(养成规划和标准成长!E$12+养成规划和标准成长!E$13)*养成规划和标准成长!$B351+养成规划和标准成长!E$14*养成规划和标准成长!$C351*养成规划和标准成长!$E351+养成规划和标准成长!E$17*10*养成规划和标准成长!$G351+养成规划和标准成长!E$18*10*养成规划和标准成长!$H351+养成规划和标准成长!E$19*养成规划和标准成长!$I351,0)</f>
        <v>4604</v>
      </c>
      <c r="V105" s="9">
        <f>ROUND(属性投放!E$4+养成规划和标准成长!F$3*养成规划和标准成长!$C351*养成规划和标准成长!$D351+养成规划和标准成长!F$4*养成规划和标准成长!$J351+养成规划和标准成长!F$5*养成规划和标准成长!$F351+(养成规划和标准成长!F$12+养成规划和标准成长!F$13)*养成规划和标准成长!$B351+养成规划和标准成长!F$14*养成规划和标准成长!$C351*养成规划和标准成长!$E351+养成规划和标准成长!F$17*10*养成规划和标准成长!$G351+养成规划和标准成长!F$18*10*养成规划和标准成长!$H351+养成规划和标准成长!F$19*养成规划和标准成长!$I351,0)</f>
        <v>4572</v>
      </c>
      <c r="W105" s="9">
        <f>ROUND(属性投放!F$4+养成规划和标准成长!G$3*养成规划和标准成长!$C351*养成规划和标准成长!$D351+养成规划和标准成长!G$4*养成规划和标准成长!$J351+养成规划和标准成长!G$5*养成规划和标准成长!$F351+(养成规划和标准成长!G$12+养成规划和标准成长!G$13)*养成规划和标准成长!$B351+养成规划和标准成长!G$14*养成规划和标准成长!$C351*养成规划和标准成长!$E351+养成规划和标准成长!G$17*10*养成规划和标准成长!$G351+养成规划和标准成长!G$18*10*养成规划和标准成长!$H351+养成规划和标准成长!G$19*养成规划和标准成长!$I351,0)</f>
        <v>1692</v>
      </c>
      <c r="X105" s="9">
        <f>ROUND(属性投放!G$4+养成规划和标准成长!H$3*养成规划和标准成长!$C351*养成规划和标准成长!$D351+养成规划和标准成长!H$4*养成规划和标准成长!$J351+养成规划和标准成长!H$5*养成规划和标准成长!$F351+(养成规划和标准成长!H$12+养成规划和标准成长!H$13)*养成规划和标准成长!$B351+养成规划和标准成长!H$14*养成规划和标准成长!$C351*养成规划和标准成长!$E351+养成规划和标准成长!H$17*10*养成规划和标准成长!$G351+养成规划和标准成长!H$18*10*养成规划和标准成长!$H351+养成规划和标准成长!H$19*养成规划和标准成长!$I351,0)</f>
        <v>754</v>
      </c>
      <c r="Y105" s="9">
        <f>ROUND(属性投放!H$4+养成规划和标准成长!I$3*养成规划和标准成长!$C351*养成规划和标准成长!$D351+养成规划和标准成长!I$4*养成规划和标准成长!$J351+养成规划和标准成长!I$5*养成规划和标准成长!$F351+(养成规划和标准成长!I$12+养成规划和标准成长!I$13)*养成规划和标准成长!$B351+养成规划和标准成长!I$14*养成规划和标准成长!$C351*养成规划和标准成长!$E351+养成规划和标准成长!I$17*10*养成规划和标准成长!$G351+养成规划和标准成长!I$18*10*养成规划和标准成长!$H351+养成规划和标准成长!I$19*养成规划和标准成长!$I351,0)</f>
        <v>1268</v>
      </c>
      <c r="Z105" s="9">
        <f>ROUND(属性投放!I$4+养成规划和标准成长!J$3*养成规划和标准成长!$C351*养成规划和标准成长!$D351+养成规划和标准成长!J$4*养成规划和标准成长!$J351+养成规划和标准成长!J$5*养成规划和标准成长!$F351+(养成规划和标准成长!J$12+养成规划和标准成长!J$13)*养成规划和标准成长!$B351+养成规划和标准成长!J$14*养成规划和标准成长!$C351*养成规划和标准成长!$E351+养成规划和标准成长!J$17*10*养成规划和标准成长!$G351+养成规划和标准成长!J$18*10*养成规划和标准成长!$H351+养成规划和标准成长!J$19*养成规划和标准成长!$I351,0)</f>
        <v>912</v>
      </c>
      <c r="AA105" s="9">
        <f>ROUND(属性投放!J$4+养成规划和标准成长!K$3*养成规划和标准成长!$C351*养成规划和标准成长!$D351+养成规划和标准成长!K$4*养成规划和标准成长!$J351+养成规划和标准成长!K$5*养成规划和标准成长!$F351+(养成规划和标准成长!K$12+养成规划和标准成长!K$13)*养成规划和标准成长!$B351+养成规划和标准成长!K$14*养成规划和标准成长!$C351*养成规划和标准成长!$E351+养成规划和标准成长!K$17*10*养成规划和标准成长!$G351+养成规划和标准成长!K$18*10*养成规划和标准成长!$H351+养成规划和标准成长!K$19*养成规划和标准成长!$I351,0)</f>
        <v>620</v>
      </c>
      <c r="AB105" s="9">
        <f>ROUND(属性投放!K$4+养成规划和标准成长!L$3*养成规划和标准成长!$C351*养成规划和标准成长!$D351+养成规划和标准成长!L$4*养成规划和标准成长!$J351+养成规划和标准成长!L$5*养成规划和标准成长!$F351+(养成规划和标准成长!L$12+养成规划和标准成长!L$13)*养成规划和标准成长!$B351+养成规划和标准成长!L$14*养成规划和标准成长!$C351*养成规划和标准成长!$E351+养成规划和标准成长!L$17*10*养成规划和标准成长!$G351+养成规划和标准成长!L$18*10*养成规划和标准成长!$H351+养成规划和标准成长!L$19*养成规划和标准成长!$I351,0)</f>
        <v>361</v>
      </c>
      <c r="AC105" s="9">
        <f>ROUND(属性投放!L$4+养成规划和标准成长!M$3*养成规划和标准成长!$C351*养成规划和标准成长!$D351+养成规划和标准成长!M$4*养成规划和标准成长!$J351+养成规划和标准成长!M$5*养成规划和标准成长!$F351+(养成规划和标准成长!M$12+养成规划和标准成长!M$13)*养成规划和标准成长!$B351+养成规划和标准成长!M$14*养成规划和标准成长!$C351*养成规划和标准成长!$E351+养成规划和标准成长!M$17*10*养成规划和标准成长!$G351+养成规划和标准成长!M$18*10*养成规划和标准成长!$H351+养成规划和标准成长!M$19*养成规划和标准成长!$I351,0)</f>
        <v>1058</v>
      </c>
      <c r="AD105" s="9">
        <f>ROUND(属性投放!M$4+养成规划和标准成长!N$3*养成规划和标准成长!$C351*养成规划和标准成长!$D351+养成规划和标准成长!N$4*养成规划和标准成长!$J351+养成规划和标准成长!N$5*养成规划和标准成长!$F351+(养成规划和标准成长!N$12+养成规划和标准成长!N$13)*养成规划和标准成长!$B351+养成规划和标准成长!N$14*养成规划和标准成长!$C351*养成规划和标准成长!$E351+养成规划和标准成长!N$17*10*养成规划和标准成长!$G351+养成规划和标准成长!N$18*10*养成规划和标准成长!$H351+养成规划和标准成长!N$19*养成规划和标准成长!$I351,0)</f>
        <v>1070</v>
      </c>
      <c r="AE105" s="9">
        <f>VLOOKUP(养成规划和标准成长!$L351,阵法、技能和修炼!$C$20:$N$40,COLUMNS(阵法、技能和修炼!$C$20:G$40),0)</f>
        <v>373</v>
      </c>
      <c r="AF105" s="9">
        <f>VLOOKUP(养成规划和标准成长!$L351,阵法、技能和修炼!$C$20:$N$40,COLUMNS(阵法、技能和修炼!$C$20:H$40),0)</f>
        <v>276</v>
      </c>
      <c r="AG105" s="9">
        <f>VLOOKUP(养成规划和标准成长!$L351,阵法、技能和修炼!$C$20:$N$40,COLUMNS(阵法、技能和修炼!$C$20:I$40),0)</f>
        <v>373</v>
      </c>
      <c r="AH105" s="9">
        <f>VLOOKUP(养成规划和标准成长!$L351,阵法、技能和修炼!$C$20:$N$40,COLUMNS(阵法、技能和修炼!$C$20:J$40),0)</f>
        <v>276</v>
      </c>
      <c r="AI105" s="9">
        <f>VLOOKUP(养成规划和标准成长!$L351,阵法、技能和修炼!$C$20:$N$40,COLUMNS(阵法、技能和修炼!$C$20:K$40),0)</f>
        <v>80</v>
      </c>
      <c r="AJ105" s="9">
        <f>VLOOKUP(养成规划和标准成长!$L351,阵法、技能和修炼!$C$20:$N$40,COLUMNS(阵法、技能和修炼!$C$20:L$40),0)</f>
        <v>80</v>
      </c>
      <c r="AK105" s="9">
        <f>VLOOKUP(养成规划和标准成长!$L351,阵法、技能和修炼!$C$20:$N$40,COLUMNS(阵法、技能和修炼!$C$20:M$40),0)</f>
        <v>96.000000000000085</v>
      </c>
      <c r="AL105" s="9">
        <f>VLOOKUP(养成规划和标准成长!$L351,阵法、技能和修炼!$C$20:$N$40,COLUMNS(阵法、技能和修炼!$C$20:N$40),0)</f>
        <v>96.000000000000085</v>
      </c>
      <c r="AN105" s="1">
        <v>102</v>
      </c>
      <c r="AO105" s="9">
        <f>ROUND(属性投放!D$4+养成规划和标准成长!E$3*养成规划和标准成长!$O351*养成规划和标准成长!$P351+养成规划和标准成长!E$4*养成规划和标准成长!$V351+养成规划和标准成长!E$5*养成规划和标准成长!$R351+(养成规划和标准成长!E$12+养成规划和标准成长!E$13)*养成规划和标准成长!$N351+养成规划和标准成长!E$14*养成规划和标准成长!$O351*养成规划和标准成长!$Q351+养成规划和标准成长!E$17*10*养成规划和标准成长!$S351+养成规划和标准成长!E$18*10*养成规划和标准成长!$T351+养成规划和标准成长!E$19*养成规划和标准成长!$U351,0)</f>
        <v>5258</v>
      </c>
      <c r="AP105" s="9">
        <f>ROUND(属性投放!E$4+养成规划和标准成长!F$3*养成规划和标准成长!$O351*养成规划和标准成长!$P351+养成规划和标准成长!F$4*养成规划和标准成长!$V351+养成规划和标准成长!F$5*养成规划和标准成长!$R351+(养成规划和标准成长!F$12+养成规划和标准成长!F$13)*养成规划和标准成长!$N351+养成规划和标准成长!F$14*养成规划和标准成长!$O351*养成规划和标准成长!$Q351+养成规划和标准成长!F$17*10*养成规划和标准成长!$S351+养成规划和标准成长!F$18*10*养成规划和标准成长!$T351+养成规划和标准成长!F$19*养成规划和标准成长!$U351,0)</f>
        <v>4856</v>
      </c>
      <c r="AQ105" s="9">
        <f>ROUND(属性投放!F$4+养成规划和标准成长!G$3*养成规划和标准成长!$O351*养成规划和标准成长!$P351+养成规划和标准成长!G$4*养成规划和标准成长!$V351+养成规划和标准成长!G$5*养成规划和标准成长!$R351+(养成规划和标准成长!G$12+养成规划和标准成长!G$13)*养成规划和标准成长!$N351+养成规划和标准成长!G$14*养成规划和标准成长!$O351*养成规划和标准成长!$Q351+养成规划和标准成长!G$17*10*养成规划和标准成长!$S351+养成规划和标准成长!G$18*10*养成规划和标准成长!$T351+养成规划和标准成长!G$19*养成规划和标准成长!$U351,0)</f>
        <v>1863</v>
      </c>
      <c r="AR105" s="9">
        <f>ROUND(属性投放!G$4+养成规划和标准成长!H$3*养成规划和标准成长!$O351*养成规划和标准成长!$P351+养成规划和标准成长!H$4*养成规划和标准成长!$V351+养成规划和标准成长!H$5*养成规划和标准成长!$R351+(养成规划和标准成长!H$12+养成规划和标准成长!H$13)*养成规划和标准成长!$N351+养成规划和标准成长!H$14*养成规划和标准成长!$O351*养成规划和标准成长!$Q351+养成规划和标准成长!H$17*10*养成规划和标准成长!$S351+养成规划和标准成长!H$18*10*养成规划和标准成长!$T351+养成规划和标准成长!H$19*养成规划和标准成长!$U351,0)</f>
        <v>879</v>
      </c>
      <c r="AS105" s="9">
        <f>ROUND(属性投放!H$4+养成规划和标准成长!I$3*养成规划和标准成长!$O351*养成规划和标准成长!$P351+养成规划和标准成长!I$4*养成规划和标准成长!$V351+养成规划和标准成长!I$5*养成规划和标准成长!$R351+(养成规划和标准成长!I$12+养成规划和标准成长!I$13)*养成规划和标准成长!$N351+养成规划和标准成长!I$14*养成规划和标准成长!$O351*养成规划和标准成长!$Q351+养成规划和标准成长!I$17*10*养成规划和标准成长!$S351+养成规划和标准成长!I$18*10*养成规划和标准成长!$T351+养成规划和标准成长!I$19*养成规划和标准成长!$U351,0)</f>
        <v>1391</v>
      </c>
      <c r="AT105" s="9">
        <f>ROUND(属性投放!I$4+养成规划和标准成长!J$3*养成规划和标准成长!$O351*养成规划和标准成长!$P351+养成规划和标准成长!J$4*养成规划和标准成长!$V351+养成规划和标准成长!J$5*养成规划和标准成长!$R351+(养成规划和标准成长!J$12+养成规划和标准成长!J$13)*养成规划和标准成长!$N351+养成规划和标准成长!J$14*养成规划和标准成长!$O351*养成规划和标准成长!$Q351+养成规划和标准成长!J$17*10*养成规划和标准成长!$S351+养成规划和标准成长!J$18*10*养成规划和标准成长!$T351+养成规划和标准成长!J$19*养成规划和标准成长!$U351,0)</f>
        <v>1020</v>
      </c>
      <c r="AU105" s="9">
        <f>ROUND(属性投放!J$4+养成规划和标准成长!K$3*养成规划和标准成长!$O351*养成规划和标准成长!$P351+养成规划和标准成长!K$4*养成规划和标准成长!$V351+养成规划和标准成长!K$5*养成规划和标准成长!$R351+(养成规划和标准成长!K$12+养成规划和标准成长!K$13)*养成规划和标准成长!$N351+养成规划和标准成长!K$14*养成规划和标准成长!$O351*养成规划和标准成长!$Q351+养成规划和标准成长!K$17*10*养成规划和标准成长!$S351+养成规划和标准成长!K$18*10*养成规划和标准成长!$T351+养成规划和标准成长!K$19*养成规划和标准成长!$U351,0)</f>
        <v>687</v>
      </c>
      <c r="AV105" s="9">
        <f>ROUND(属性投放!K$4+养成规划和标准成长!L$3*养成规划和标准成长!$O351*养成规划和标准成长!$P351+养成规划和标准成长!L$4*养成规划和标准成长!$V351+养成规划和标准成长!L$5*养成规划和标准成长!$R351+(养成规划和标准成长!L$12+养成规划和标准成长!L$13)*养成规划和标准成长!$N351+养成规划和标准成长!L$14*养成规划和标准成长!$O351*养成规划和标准成长!$Q351+养成规划和标准成长!L$17*10*养成规划和标准成长!$S351+养成规划和标准成长!L$18*10*养成规划和标准成长!$T351+养成规划和标准成长!L$19*养成规划和标准成长!$U351,0)</f>
        <v>440</v>
      </c>
      <c r="AW105" s="9">
        <f>ROUND(属性投放!L$4+养成规划和标准成长!M$3*养成规划和标准成长!$O351*养成规划和标准成长!$P351+养成规划和标准成长!M$4*养成规划和标准成长!$V351+养成规划和标准成长!M$5*养成规划和标准成长!$R351+(养成规划和标准成长!M$12+养成规划和标准成长!M$13)*养成规划和标准成长!$N351+养成规划和标准成长!M$14*养成规划和标准成长!$O351*养成规划和标准成长!$Q351+养成规划和标准成长!M$17*10*养成规划和标准成长!$S351+养成规划和标准成长!M$18*10*养成规划和标准成长!$T351+养成规划和标准成长!M$19*养成规划和标准成长!$U351,0)</f>
        <v>1081</v>
      </c>
      <c r="AX105" s="9">
        <f>ROUND(属性投放!M$4+养成规划和标准成长!N$3*养成规划和标准成长!$O351*养成规划和标准成长!$P351+养成规划和标准成长!N$4*养成规划和标准成长!$V351+养成规划和标准成长!N$5*养成规划和标准成长!$R351+(养成规划和标准成长!N$12+养成规划和标准成长!N$13)*养成规划和标准成长!$N351+养成规划和标准成长!N$14*养成规划和标准成长!$O351*养成规划和标准成长!$Q351+养成规划和标准成长!N$17*10*养成规划和标准成长!$S351+养成规划和标准成长!N$18*10*养成规划和标准成长!$T351+养成规划和标准成长!N$19*养成规划和标准成长!$U351,0)</f>
        <v>1097</v>
      </c>
      <c r="AY105" s="9">
        <f>VLOOKUP(养成规划和标准成长!$X351,阵法、技能和修炼!$C$20:$N$40,COLUMNS(阵法、技能和修炼!$C$20:G$40),0)</f>
        <v>428</v>
      </c>
      <c r="AZ105" s="9">
        <f>VLOOKUP(养成规划和标准成长!$X351,阵法、技能和修炼!$C$20:$N$40,COLUMNS(阵法、技能和修炼!$C$20:H$40),0)</f>
        <v>305</v>
      </c>
      <c r="BA105" s="9">
        <f>VLOOKUP(养成规划和标准成长!$X351,阵法、技能和修炼!$C$20:$N$40,COLUMNS(阵法、技能和修炼!$C$20:I$40),0)</f>
        <v>428</v>
      </c>
      <c r="BB105" s="9">
        <f>VLOOKUP(养成规划和标准成长!$X351,阵法、技能和修炼!$C$20:$N$40,COLUMNS(阵法、技能和修炼!$C$20:J$40),0)</f>
        <v>305</v>
      </c>
      <c r="BC105" s="9">
        <f>VLOOKUP(养成规划和标准成长!$X351,阵法、技能和修炼!$C$20:$N$40,COLUMNS(阵法、技能和修炼!$C$20:K$40),0)</f>
        <v>90</v>
      </c>
      <c r="BD105" s="9">
        <f>VLOOKUP(养成规划和标准成长!$X351,阵法、技能和修炼!$C$20:$N$40,COLUMNS(阵法、技能和修炼!$C$20:L$40),0)</f>
        <v>90</v>
      </c>
      <c r="BE105" s="9">
        <f>VLOOKUP(养成规划和标准成长!$X351,阵法、技能和修炼!$C$20:$N$40,COLUMNS(阵法、技能和修炼!$C$20:M$40),0)</f>
        <v>108.0000000000001</v>
      </c>
      <c r="BF105" s="9">
        <f>VLOOKUP(养成规划和标准成长!$X351,阵法、技能和修炼!$C$20:$N$40,COLUMNS(阵法、技能和修炼!$C$20:N$40),0)</f>
        <v>108.0000000000001</v>
      </c>
      <c r="BH105" s="1">
        <v>102</v>
      </c>
      <c r="BI105" s="9">
        <f>ROUND(属性投放!D$4+养成规划和标准成长!E$3*养成规划和标准成长!$AA351*养成规划和标准成长!$AB351+养成规划和标准成长!E$4*养成规划和标准成长!$AH351+养成规划和标准成长!E$5*养成规划和标准成长!$AD351+(养成规划和标准成长!E$12+养成规划和标准成长!E$13)*养成规划和标准成长!$Z351+养成规划和标准成长!E$14*养成规划和标准成长!$AA351*养成规划和标准成长!$AC351+养成规划和标准成长!E$17*10*养成规划和标准成长!$AE351+养成规划和标准成长!E$18*10*养成规划和标准成长!$AF351+养成规划和标准成长!E$19*养成规划和标准成长!$AG351,0)</f>
        <v>5820</v>
      </c>
      <c r="BJ105" s="9">
        <f>ROUND(属性投放!E$4+养成规划和标准成长!F$3*养成规划和标准成长!$AA351*养成规划和标准成长!$AB351+养成规划和标准成长!F$4*养成规划和标准成长!$AH351+养成规划和标准成长!F$5*养成规划和标准成长!$AD351+(养成规划和标准成长!F$12+养成规划和标准成长!F$13)*养成规划和标准成长!$Z351+养成规划和标准成长!F$14*养成规划和标准成长!$AA351*养成规划和标准成长!$AC351+养成规划和标准成长!F$17*10*养成规划和标准成长!$AE351+养成规划和标准成长!F$18*10*养成规划和标准成长!$AF351+养成规划和标准成长!F$19*养成规划和标准成长!$AG351,0)</f>
        <v>5090</v>
      </c>
      <c r="BK105" s="9">
        <f>ROUND(属性投放!F$4+养成规划和标准成长!G$3*养成规划和标准成长!$AA351*养成规划和标准成长!$AB351+养成规划和标准成长!G$4*养成规划和标准成长!$AH351+养成规划和标准成长!G$5*养成规划和标准成长!$AD351+(养成规划和标准成长!G$12+养成规划和标准成长!G$13)*养成规划和标准成长!$Z351+养成规划和标准成长!G$14*养成规划和标准成长!$AA351*养成规划和标准成长!$AC351+养成规划和标准成长!G$17*10*养成规划和标准成长!$AE351+养成规划和标准成长!G$18*10*养成规划和标准成长!$AF351+养成规划和标准成长!G$19*养成规划和标准成长!$AG351,0)</f>
        <v>2011</v>
      </c>
      <c r="BL105" s="9">
        <f>ROUND(属性投放!G$4+养成规划和标准成长!H$3*养成规划和标准成长!$AA351*养成规划和标准成长!$AB351+养成规划和标准成长!H$4*养成规划和标准成长!$AH351+养成规划和标准成长!H$5*养成规划和标准成长!$AD351+(养成规划和标准成长!H$12+养成规划和标准成长!H$13)*养成规划和标准成长!$Z351+养成规划和标准成长!H$14*养成规划和标准成长!$AA351*养成规划和标准成长!$AC351+养成规划和标准成长!H$17*10*养成规划和标准成长!$AE351+养成规划和标准成长!H$18*10*养成规划和标准成长!$AF351+养成规划和标准成长!H$19*养成规划和标准成长!$AG351,0)</f>
        <v>982</v>
      </c>
      <c r="BM105" s="9">
        <f>ROUND(属性投放!H$4+养成规划和标准成长!I$3*养成规划和标准成长!$AA351*养成规划和标准成长!$AB351+养成规划和标准成长!I$4*养成规划和标准成长!$AH351+养成规划和标准成长!I$5*养成规划和标准成长!$AD351+(养成规划和标准成长!I$12+养成规划和标准成长!I$13)*养成规划和标准成长!$Z351+养成规划和标准成长!I$14*养成规划和标准成长!$AA351*养成规划和标准成长!$AC351+养成规划和标准成长!I$17*10*养成规划和标准成长!$AE351+养成规划和标准成长!I$18*10*养成规划和标准成长!$AF351+养成规划和标准成长!I$19*养成规划和标准成长!$AG351,0)</f>
        <v>1494</v>
      </c>
      <c r="BN105" s="9">
        <f>ROUND(属性投放!I$4+养成规划和标准成长!J$3*养成规划和标准成长!$AA351*养成规划和标准成长!$AB351+养成规划和标准成长!J$4*养成规划和标准成长!$AH351+养成规划和标准成长!J$5*养成规划和标准成长!$AD351+(养成规划和标准成长!J$12+养成规划和标准成长!J$13)*养成规划和标准成长!$Z351+养成规划和标准成长!J$14*养成规划和标准成长!$AA351*养成规划和标准成长!$AC351+养成规划和标准成长!J$17*10*养成规划和标准成长!$AE351+养成规划和标准成长!J$18*10*养成规划和标准成长!$AF351+养成规划和标准成长!J$19*养成规划和标准成长!$AG351,0)</f>
        <v>1106</v>
      </c>
      <c r="BO105" s="9">
        <f>ROUND(属性投放!J$4+养成规划和标准成长!K$3*养成规划和标准成长!$AA351*养成规划和标准成长!$AB351+养成规划和标准成长!K$4*养成规划和标准成长!$AH351+养成规划和标准成长!K$5*养成规划和标准成长!$AD351+(养成规划和标准成长!K$12+养成规划和标准成长!K$13)*养成规划和标准成长!$Z351+养成规划和标准成长!K$14*养成规划和标准成长!$AA351*养成规划和标准成长!$AC351+养成规划和标准成长!K$17*10*养成规划和标准成长!$AE351+养成规划和标准成长!K$18*10*养成规划和标准成长!$AF351+养成规划和标准成长!K$19*养成规划和标准成长!$AG351,0)</f>
        <v>737</v>
      </c>
      <c r="BP105" s="9">
        <f>ROUND(属性投放!K$4+养成规划和标准成长!L$3*养成规划和标准成长!$AA351*养成规划和标准成长!$AB351+养成规划和标准成长!L$4*养成规划和标准成长!$AH351+养成规划和标准成长!L$5*养成规划和标准成长!$AD351+(养成规划和标准成长!L$12+养成规划和标准成长!L$13)*养成规划和标准成长!$Z351+养成规划和标准成长!L$14*养成规划和标准成长!$AA351*养成规划和标准成长!$AC351+养成规划和标准成长!L$17*10*养成规划和标准成长!$AE351+养成规划和标准成长!L$18*10*养成规划和标准成长!$AF351+养成规划和标准成长!L$19*养成规划和标准成长!$AG351,0)</f>
        <v>505</v>
      </c>
      <c r="BQ105" s="9">
        <f>ROUND(属性投放!L$4+养成规划和标准成长!M$3*养成规划和标准成长!$AA351*养成规划和标准成长!$AB351+养成规划和标准成长!M$4*养成规划和标准成长!$AH351+养成规划和标准成长!M$5*养成规划和标准成长!$AD351+(养成规划和标准成长!M$12+养成规划和标准成长!M$13)*养成规划和标准成长!$Z351+养成规划和标准成长!M$14*养成规划和标准成长!$AA351*养成规划和标准成长!$AC351+养成规划和标准成长!M$17*10*养成规划和标准成长!$AE351+养成规划和标准成长!M$18*10*养成规划和标准成长!$AF351+养成规划和标准成长!M$19*养成规划和标准成长!$AG351,0)</f>
        <v>1098</v>
      </c>
      <c r="BR105" s="9">
        <f>ROUND(属性投放!M$4+养成规划和标准成长!N$3*养成规划和标准成长!$AA351*养成规划和标准成长!$AB351+养成规划和标准成长!N$4*养成规划和标准成长!$AH351+养成规划和标准成长!N$5*养成规划和标准成长!$AD351+(养成规划和标准成长!N$12+养成规划和标准成长!N$13)*养成规划和标准成长!$Z351+养成规划和标准成长!N$14*养成规划和标准成长!$AA351*养成规划和标准成长!$AC351+养成规划和标准成长!N$17*10*养成规划和标准成长!$AE351+养成规划和标准成长!N$18*10*养成规划和标准成长!$AF351+养成规划和标准成长!N$19*养成规划和标准成长!$AG351,0)</f>
        <v>1116</v>
      </c>
      <c r="BS105" s="9">
        <f>VLOOKUP(养成规划和标准成长!$AJ351,阵法、技能和修炼!$C$20:$N$40,COLUMNS(阵法、技能和修炼!$C$20:G$40),0)</f>
        <v>486</v>
      </c>
      <c r="BT105" s="9">
        <f>VLOOKUP(养成规划和标准成长!$AJ351,阵法、技能和修炼!$C$20:$N$40,COLUMNS(阵法、技能和修炼!$C$20:H$40),0)</f>
        <v>332</v>
      </c>
      <c r="BU105" s="9">
        <f>VLOOKUP(养成规划和标准成长!$AJ351,阵法、技能和修炼!$C$20:$N$40,COLUMNS(阵法、技能和修炼!$C$20:I$40),0)</f>
        <v>486</v>
      </c>
      <c r="BV105" s="9">
        <f>VLOOKUP(养成规划和标准成长!$AJ351,阵法、技能和修炼!$C$20:$N$40,COLUMNS(阵法、技能和修炼!$C$20:J$40),0)</f>
        <v>332</v>
      </c>
      <c r="BW105" s="9">
        <f>VLOOKUP(养成规划和标准成长!$AJ351,阵法、技能和修炼!$C$20:$N$40,COLUMNS(阵法、技能和修炼!$C$20:K$40),0)</f>
        <v>100</v>
      </c>
      <c r="BX105" s="9">
        <f>VLOOKUP(养成规划和标准成长!$AJ351,阵法、技能和修炼!$C$20:$N$40,COLUMNS(阵法、技能和修炼!$C$20:L$40),0)</f>
        <v>100</v>
      </c>
      <c r="BY105" s="9">
        <f>VLOOKUP(养成规划和标准成长!$AJ351,阵法、技能和修炼!$C$20:$N$40,COLUMNS(阵法、技能和修炼!$C$20:M$40),0)</f>
        <v>120.00000000000011</v>
      </c>
      <c r="BZ105" s="9">
        <f>VLOOKUP(养成规划和标准成长!$AJ351,阵法、技能和修炼!$C$20:$N$40,COLUMNS(阵法、技能和修炼!$C$20:N$40),0)</f>
        <v>120.00000000000011</v>
      </c>
    </row>
    <row r="106" spans="1:78">
      <c r="A106" s="1">
        <v>103</v>
      </c>
      <c r="B106" s="9">
        <f>ROUND(属性投放!D$4+养成规划和标准成长!E$3*养成规划和标准成长!$O199*养成规划和标准成长!$P199+养成规划和标准成长!E$4*养成规划和标准成长!$V199+养成规划和标准成长!E$5*养成规划和标准成长!$R199+(养成规划和标准成长!E$12+养成规划和标准成长!E$13)*养成规划和标准成长!$N199+养成规划和标准成长!E$14*养成规划和标准成长!$O199*养成规划和标准成长!$Q199+养成规划和标准成长!E$17*10*养成规划和标准成长!$S199+养成规划和标准成长!E$18*10*养成规划和标准成长!$T199+养成规划和标准成长!E$19*养成规划和标准成长!$U199,0)</f>
        <v>4177</v>
      </c>
      <c r="C106" s="9">
        <f>ROUND(属性投放!E$4+养成规划和标准成长!F$3*养成规划和标准成长!$O199*养成规划和标准成长!$P199+养成规划和标准成长!F$4*养成规划和标准成长!$V199+养成规划和标准成长!F$5*养成规划和标准成长!$R199+(养成规划和标准成长!F$12+养成规划和标准成长!F$13)*养成规划和标准成长!$N199+养成规划和标准成长!F$14*养成规划和标准成长!$O199*养成规划和标准成长!$Q199+养成规划和标准成长!F$17*10*养成规划和标准成长!$S199+养成规划和标准成长!F$18*10*养成规划和标准成长!$T199+养成规划和标准成长!F$19*养成规划和标准成长!$U199,0)</f>
        <v>4320</v>
      </c>
      <c r="D106" s="9">
        <f>ROUND(属性投放!F$4+养成规划和标准成长!G$3*养成规划和标准成长!$O199*养成规划和标准成长!$P199+养成规划和标准成长!G$4*养成规划和标准成长!$V199+养成规划和标准成长!G$5*养成规划和标准成长!$R199+(养成规划和标准成长!G$12+养成规划和标准成长!G$13)*养成规划和标准成长!$N199+养成规划和标准成长!G$14*养成规划和标准成长!$O199*养成规划和标准成长!$Q199+养成规划和标准成长!G$17*10*养成规划和标准成长!$S199+养成规划和标准成长!G$18*10*养成规划和标准成长!$T199+养成规划和标准成长!G$19*养成规划和标准成长!$U199,0)</f>
        <v>1569</v>
      </c>
      <c r="E106" s="9">
        <f>ROUND(属性投放!G$4+养成规划和标准成长!H$3*养成规划和标准成长!$O199*养成规划和标准成长!$P199+养成规划和标准成长!H$4*养成规划和标准成长!$V199+养成规划和标准成长!H$5*养成规划和标准成长!$R199+(养成规划和标准成长!H$12+养成规划和标准成长!H$13)*养成规划和标准成长!$N199+养成规划和标准成长!H$14*养成规划和标准成长!$O199*养成规划和标准成长!$Q199+养成规划和标准成长!H$17*10*养成规划和标准成长!$S199+养成规划和标准成长!H$18*10*养成规划和标准成长!$T199+养成规划和标准成长!H$19*养成规划和标准成长!$U199,0)</f>
        <v>672</v>
      </c>
      <c r="F106" s="9">
        <f>ROUND(属性投放!H$4+养成规划和标准成长!I$3*养成规划和标准成长!$O199*养成规划和标准成长!$P199+养成规划和标准成长!I$4*养成规划和标准成长!$V199+养成规划和标准成长!I$5*养成规划和标准成长!$R199+(养成规划和标准成长!I$12+养成规划和标准成长!I$13)*养成规划和标准成长!$N199+养成规划和标准成长!I$14*养成规划和标准成长!$O199*养成规划和标准成长!$Q199+养成规划和标准成长!I$17*10*养成规划和标准成长!$S199+养成规划和标准成长!I$18*10*养成规划和标准成长!$T199+养成规划和标准成长!I$19*养成规划和标准成长!$U199,0)</f>
        <v>1192</v>
      </c>
      <c r="G106" s="9">
        <f>ROUND(属性投放!I$4+养成规划和标准成长!J$3*养成规划和标准成长!$O199*养成规划和标准成长!$P199+养成规划和标准成长!J$4*养成规划和标准成长!$V199+养成规划和标准成长!J$5*养成规划和标准成长!$R199+(养成规划和标准成长!J$12+养成规划和标准成长!J$13)*养成规划和标准成长!$N199+养成规划和标准成长!J$14*养成规划和标准成长!$O199*养成规划和标准成长!$Q199+养成规划和标准成长!J$17*10*养成规划和标准成长!$S199+养成规划和标准成长!J$18*10*养成规划和标准成长!$T199+养成规划和标准成长!J$19*养成规划和标准成长!$U199,0)</f>
        <v>851</v>
      </c>
      <c r="H106" s="9">
        <f>ROUND(属性投放!J$4+养成规划和标准成长!K$3*养成规划和标准成长!$O199*养成规划和标准成长!$P199+养成规划和标准成长!K$4*养成规划和标准成长!$V199+养成规划和标准成长!K$5*养成规划和标准成长!$R199+(养成规划和标准成长!K$12+养成规划和标准成长!K$13)*养成规划和标准成长!$N199+养成规划和标准成长!K$14*养成规划和标准成长!$O199*养成规划和标准成长!$Q199+养成规划和标准成长!K$17*10*养成规划和标准成长!$S199+养成规划和标准成长!K$18*10*养成规划和标准成长!$T199+养成规划和标准成长!K$19*养成规划和标准成长!$U199,0)</f>
        <v>576</v>
      </c>
      <c r="I106" s="9">
        <f>ROUND(属性投放!K$4+养成规划和标准成长!L$3*养成规划和标准成长!$O199*养成规划和标准成长!$P199+养成规划和标准成长!L$4*养成规划和标准成长!$V199+养成规划和标准成长!L$5*养成规划和标准成长!$R199+(养成规划和标准成长!L$12+养成规划和标准成长!L$13)*养成规划和标准成长!$N199+养成规划和标准成长!L$14*养成规划和标准成长!$O199*养成规划和标准成长!$Q199+养成规划和标准成长!L$17*10*养成规划和标准成长!$S199+养成规划和标准成长!L$18*10*养成规划和标准成长!$T199+养成规划和标准成长!L$19*养成规划和标准成长!$U199,0)</f>
        <v>302</v>
      </c>
      <c r="J106" s="9">
        <f>ROUND(属性投放!L$4+养成规划和标准成长!M$3*养成规划和标准成长!$O199*养成规划和标准成长!$P199+养成规划和标准成长!M$4*养成规划和标准成长!$V199+养成规划和标准成长!M$5*养成规划和标准成长!$R199+(养成规划和标准成长!M$12+养成规划和标准成长!M$13)*养成规划和标准成长!$N199+养成规划和标准成长!M$14*养成规划和标准成长!$O199*养成规划和标准成长!$Q199+养成规划和标准成长!M$17*10*养成规划和标准成长!$S199+养成规划和标准成长!M$18*10*养成规划和标准成长!$T199+养成规划和标准成长!M$19*养成规划和标准成长!$U199,0)</f>
        <v>1057</v>
      </c>
      <c r="K106" s="9">
        <f>ROUND(属性投放!M$4+养成规划和标准成长!N$3*养成规划和标准成长!$O199*养成规划和标准成长!$P199+养成规划和标准成长!N$4*养成规划和标准成长!$V199+养成规划和标准成长!N$5*养成规划和标准成长!$R199+(养成规划和标准成长!N$12+养成规划和标准成长!N$13)*养成规划和标准成长!$N199+养成规划和标准成长!N$14*养成规划和标准成长!$O199*养成规划和标准成长!$Q199+养成规划和标准成长!N$17*10*养成规划和标准成长!$S199+养成规划和标准成长!N$18*10*养成规划和标准成长!$T199+养成规划和标准成长!N$19*养成规划和标准成长!$U199,0)</f>
        <v>1066</v>
      </c>
      <c r="L106" s="9">
        <f>VLOOKUP(养成规划和标准成长!$X199,阵法、技能和修炼!$C$20:$N$40,COLUMNS(阵法、技能和修炼!$C$20:G$40),0)</f>
        <v>319</v>
      </c>
      <c r="M106" s="9">
        <f>VLOOKUP(养成规划和标准成长!$X199,阵法、技能和修炼!$C$20:$N$40,COLUMNS(阵法、技能和修炼!$C$20:H$40),0)</f>
        <v>246</v>
      </c>
      <c r="N106" s="9">
        <f>VLOOKUP(养成规划和标准成长!$X199,阵法、技能和修炼!$C$20:$N$40,COLUMNS(阵法、技能和修炼!$C$20:I$40),0)</f>
        <v>319</v>
      </c>
      <c r="O106" s="9">
        <f>VLOOKUP(养成规划和标准成长!$X199,阵法、技能和修炼!$C$20:$N$40,COLUMNS(阵法、技能和修炼!$C$20:J$40),0)</f>
        <v>246</v>
      </c>
      <c r="P106" s="9">
        <f>VLOOKUP(养成规划和标准成长!$X199,阵法、技能和修炼!$C$20:$N$40,COLUMNS(阵法、技能和修炼!$C$20:K$40),0)</f>
        <v>70</v>
      </c>
      <c r="Q106" s="9">
        <f>VLOOKUP(养成规划和标准成长!$X199,阵法、技能和修炼!$C$20:$N$40,COLUMNS(阵法、技能和修炼!$C$20:L$40),0)</f>
        <v>70</v>
      </c>
      <c r="R106" s="9">
        <f>VLOOKUP(养成规划和标准成长!$X199,阵法、技能和修炼!$C$20:$N$40,COLUMNS(阵法、技能和修炼!$C$20:M$40),0)</f>
        <v>84.000000000000071</v>
      </c>
      <c r="S106" s="9">
        <f>VLOOKUP(养成规划和标准成长!$X199,阵法、技能和修炼!$C$20:$N$40,COLUMNS(阵法、技能和修炼!$C$20:N$40),0)</f>
        <v>84.000000000000071</v>
      </c>
      <c r="T106" s="1">
        <v>103</v>
      </c>
      <c r="U106" s="9">
        <f>ROUND(属性投放!D$4+养成规划和标准成长!E$3*养成规划和标准成长!$C352*养成规划和标准成长!$D352+养成规划和标准成长!E$4*养成规划和标准成长!$J352+养成规划和标准成长!E$5*养成规划和标准成长!$F352+(养成规划和标准成长!E$12+养成规划和标准成长!E$13)*养成规划和标准成长!$B352+养成规划和标准成长!E$14*养成规划和标准成长!$C352*养成规划和标准成长!$E352+养成规划和标准成长!E$17*10*养成规划和标准成长!$G352+养成规划和标准成长!E$18*10*养成规划和标准成长!$H352+养成规划和标准成长!E$19*养成规划和标准成长!$I352,0)</f>
        <v>4628</v>
      </c>
      <c r="V106" s="9">
        <f>ROUND(属性投放!E$4+养成规划和标准成长!F$3*养成规划和标准成长!$C352*养成规划和标准成长!$D352+养成规划和标准成长!F$4*养成规划和标准成长!$J352+养成规划和标准成长!F$5*养成规划和标准成长!$F352+(养成规划和标准成长!F$12+养成规划和标准成长!F$13)*养成规划和标准成长!$B352+养成规划和标准成长!F$14*养成规划和标准成长!$C352*养成规划和标准成长!$E352+养成规划和标准成长!F$17*10*养成规划和标准成长!$G352+养成规划和标准成长!F$18*10*养成规划和标准成长!$H352+养成规划和标准成长!F$19*养成规划和标准成长!$I352,0)</f>
        <v>4605</v>
      </c>
      <c r="W106" s="9">
        <f>ROUND(属性投放!F$4+养成规划和标准成长!G$3*养成规划和标准成长!$C352*养成规划和标准成长!$D352+养成规划和标准成长!G$4*养成规划和标准成长!$J352+养成规划和标准成长!G$5*养成规划和标准成长!$F352+(养成规划和标准成长!G$12+养成规划和标准成长!G$13)*养成规划和标准成长!$B352+养成规划和标准成长!G$14*养成规划和标准成长!$C352*养成规划和标准成长!$E352+养成规划和标准成长!G$17*10*养成规划和标准成长!$G352+养成规划和标准成长!G$18*10*养成规划和标准成长!$H352+养成规划和标准成长!G$19*养成规划和标准成长!$I352,0)</f>
        <v>1699</v>
      </c>
      <c r="X106" s="9">
        <f>ROUND(属性投放!G$4+养成规划和标准成长!H$3*养成规划和标准成长!$C352*养成规划和标准成长!$D352+养成规划和标准成长!H$4*养成规划和标准成长!$J352+养成规划和标准成长!H$5*养成规划和标准成长!$F352+(养成规划和标准成长!H$12+养成规划和标准成长!H$13)*养成规划和标准成长!$B352+养成规划和标准成长!H$14*养成规划和标准成长!$C352*养成规划和标准成长!$E352+养成规划和标准成长!H$17*10*养成规划和标准成长!$G352+养成规划和标准成长!H$18*10*养成规划和标准成长!$H352+养成规划和标准成长!H$19*养成规划和标准成长!$I352,0)</f>
        <v>756</v>
      </c>
      <c r="Y106" s="9">
        <f>ROUND(属性投放!H$4+养成规划和标准成长!I$3*养成规划和标准成长!$C352*养成规划和标准成长!$D352+养成规划和标准成长!I$4*养成规划和标准成长!$J352+养成规划和标准成长!I$5*养成规划和标准成长!$F352+(养成规划和标准成长!I$12+养成规划和标准成长!I$13)*养成规划和标准成长!$B352+养成规划和标准成长!I$14*养成规划和标准成长!$C352*养成规划和标准成长!$E352+养成规划和标准成长!I$17*10*养成规划和标准成长!$G352+养成规划和标准成长!I$18*10*养成规划和标准成长!$H352+养成规划和标准成长!I$19*养成规划和标准成长!$I352,0)</f>
        <v>1275</v>
      </c>
      <c r="Z106" s="9">
        <f>ROUND(属性投放!I$4+养成规划和标准成长!J$3*养成规划和标准成长!$C352*养成规划和标准成长!$D352+养成规划和标准成长!J$4*养成规划和标准成长!$J352+养成规划和标准成长!J$5*养成规划和标准成长!$F352+(养成规划和标准成长!J$12+养成规划和标准成长!J$13)*养成规划和标准成长!$B352+养成规划和标准成长!J$14*养成规划和标准成长!$C352*养成规划和标准成长!$E352+养成规划和标准成长!J$17*10*养成规划和标准成长!$G352+养成规划和标准成长!J$18*10*养成规划和标准成长!$H352+养成规划和标准成长!J$19*养成规划和标准成长!$I352,0)</f>
        <v>917</v>
      </c>
      <c r="AA106" s="9">
        <f>ROUND(属性投放!J$4+养成规划和标准成长!K$3*养成规划和标准成长!$C352*养成规划和标准成长!$D352+养成规划和标准成长!K$4*养成规划和标准成长!$J352+养成规划和标准成长!K$5*养成规划和标准成长!$F352+(养成规划和标准成长!K$12+养成规划和标准成长!K$13)*养成规划和标准成长!$B352+养成规划和标准成长!K$14*养成规划和标准成长!$C352*养成规划和标准成长!$E352+养成规划和标准成长!K$17*10*养成规划和标准成长!$G352+养成规划和标准成长!K$18*10*养成规划和标准成长!$H352+养成规划和标准成长!K$19*养成规划和标准成长!$I352,0)</f>
        <v>623</v>
      </c>
      <c r="AB106" s="9">
        <f>ROUND(属性投放!K$4+养成规划和标准成长!L$3*养成规划和标准成长!$C352*养成规划和标准成长!$D352+养成规划和标准成长!L$4*养成规划和标准成长!$J352+养成规划和标准成长!L$5*养成规划和标准成长!$F352+(养成规划和标准成长!L$12+养成规划和标准成长!L$13)*养成规划和标准成长!$B352+养成规划和标准成长!L$14*养成规划和标准成长!$C352*养成规划和标准成长!$E352+养成规划和标准成长!L$17*10*养成规划和标准成长!$G352+养成规划和标准成长!L$18*10*养成规划和标准成长!$H352+养成规划和标准成长!L$19*养成规划和标准成长!$I352,0)</f>
        <v>361</v>
      </c>
      <c r="AC106" s="9">
        <f>ROUND(属性投放!L$4+养成规划和标准成长!M$3*养成规划和标准成长!$C352*养成规划和标准成长!$D352+养成规划和标准成长!M$4*养成规划和标准成长!$J352+养成规划和标准成长!M$5*养成规划和标准成长!$F352+(养成规划和标准成长!M$12+养成规划和标准成长!M$13)*养成规划和标准成长!$B352+养成规划和标准成长!M$14*养成规划和标准成长!$C352*养成规划和标准成长!$E352+养成规划和标准成长!M$17*10*养成规划和标准成长!$G352+养成规划和标准成长!M$18*10*养成规划和标准成长!$H352+养成规划和标准成长!M$19*养成规划和标准成长!$I352,0)</f>
        <v>1068</v>
      </c>
      <c r="AD106" s="9">
        <f>ROUND(属性投放!M$4+养成规划和标准成长!N$3*养成规划和标准成长!$C352*养成规划和标准成长!$D352+养成规划和标准成长!N$4*养成规划和标准成长!$J352+养成规划和标准成长!N$5*养成规划和标准成长!$F352+(养成规划和标准成长!N$12+养成规划和标准成长!N$13)*养成规划和标准成长!$B352+养成规划和标准成长!N$14*养成规划和标准成长!$C352*养成规划和标准成长!$E352+养成规划和标准成长!N$17*10*养成规划和标准成长!$G352+养成规划和标准成长!N$18*10*养成规划和标准成长!$H352+养成规划和标准成长!N$19*养成规划和标准成长!$I352,0)</f>
        <v>1080</v>
      </c>
      <c r="AE106" s="9">
        <f>VLOOKUP(养成规划和标准成长!$L352,阵法、技能和修炼!$C$20:$N$40,COLUMNS(阵法、技能和修炼!$C$20:G$40),0)</f>
        <v>373</v>
      </c>
      <c r="AF106" s="9">
        <f>VLOOKUP(养成规划和标准成长!$L352,阵法、技能和修炼!$C$20:$N$40,COLUMNS(阵法、技能和修炼!$C$20:H$40),0)</f>
        <v>276</v>
      </c>
      <c r="AG106" s="9">
        <f>VLOOKUP(养成规划和标准成长!$L352,阵法、技能和修炼!$C$20:$N$40,COLUMNS(阵法、技能和修炼!$C$20:I$40),0)</f>
        <v>373</v>
      </c>
      <c r="AH106" s="9">
        <f>VLOOKUP(养成规划和标准成长!$L352,阵法、技能和修炼!$C$20:$N$40,COLUMNS(阵法、技能和修炼!$C$20:J$40),0)</f>
        <v>276</v>
      </c>
      <c r="AI106" s="9">
        <f>VLOOKUP(养成规划和标准成长!$L352,阵法、技能和修炼!$C$20:$N$40,COLUMNS(阵法、技能和修炼!$C$20:K$40),0)</f>
        <v>80</v>
      </c>
      <c r="AJ106" s="9">
        <f>VLOOKUP(养成规划和标准成长!$L352,阵法、技能和修炼!$C$20:$N$40,COLUMNS(阵法、技能和修炼!$C$20:L$40),0)</f>
        <v>80</v>
      </c>
      <c r="AK106" s="9">
        <f>VLOOKUP(养成规划和标准成长!$L352,阵法、技能和修炼!$C$20:$N$40,COLUMNS(阵法、技能和修炼!$C$20:M$40),0)</f>
        <v>96.000000000000085</v>
      </c>
      <c r="AL106" s="9">
        <f>VLOOKUP(养成规划和标准成长!$L352,阵法、技能和修炼!$C$20:$N$40,COLUMNS(阵法、技能和修炼!$C$20:N$40),0)</f>
        <v>96.000000000000085</v>
      </c>
      <c r="AN106" s="1">
        <v>103</v>
      </c>
      <c r="AO106" s="9">
        <f>ROUND(属性投放!D$4+养成规划和标准成长!E$3*养成规划和标准成长!$O352*养成规划和标准成长!$P352+养成规划和标准成长!E$4*养成规划和标准成长!$V352+养成规划和标准成长!E$5*养成规划和标准成长!$R352+(养成规划和标准成长!E$12+养成规划和标准成长!E$13)*养成规划和标准成长!$N352+养成规划和标准成长!E$14*养成规划和标准成长!$O352*养成规划和标准成长!$Q352+养成规划和标准成长!E$17*10*养成规划和标准成长!$S352+养成规划和标准成长!E$18*10*养成规划和标准成长!$T352+养成规划和标准成长!E$19*养成规划和标准成长!$U352,0)</f>
        <v>5285</v>
      </c>
      <c r="AP106" s="9">
        <f>ROUND(属性投放!E$4+养成规划和标准成长!F$3*养成规划和标准成长!$O352*养成规划和标准成长!$P352+养成规划和标准成长!F$4*养成规划和标准成长!$V352+养成规划和标准成长!F$5*养成规划和标准成长!$R352+(养成规划和标准成长!F$12+养成规划和标准成长!F$13)*养成规划和标准成长!$N352+养成规划和标准成长!F$14*养成规划和标准成长!$O352*养成规划和标准成长!$Q352+养成规划和标准成长!F$17*10*养成规划和标准成长!$S352+养成规划和标准成长!F$18*10*养成规划和标准成长!$T352+养成规划和标准成长!F$19*养成规划和标准成长!$U352,0)</f>
        <v>4890</v>
      </c>
      <c r="AQ106" s="9">
        <f>ROUND(属性投放!F$4+养成规划和标准成长!G$3*养成规划和标准成长!$O352*养成规划和标准成长!$P352+养成规划和标准成长!G$4*养成规划和标准成长!$V352+养成规划和标准成长!G$5*养成规划和标准成长!$R352+(养成规划和标准成长!G$12+养成规划和标准成长!G$13)*养成规划和标准成长!$N352+养成规划和标准成长!G$14*养成规划和标准成长!$O352*养成规划和标准成长!$Q352+养成规划和标准成长!G$17*10*养成规划和标准成长!$S352+养成规划和标准成长!G$18*10*养成规划和标准成长!$T352+养成规划和标准成长!G$19*养成规划和标准成长!$U352,0)</f>
        <v>1871</v>
      </c>
      <c r="AR106" s="9">
        <f>ROUND(属性投放!G$4+养成规划和标准成长!H$3*养成规划和标准成长!$O352*养成规划和标准成长!$P352+养成规划和标准成长!H$4*养成规划和标准成长!$V352+养成规划和标准成长!H$5*养成规划和标准成长!$R352+(养成规划和标准成长!H$12+养成规划和标准成长!H$13)*养成规划和标准成长!$N352+养成规划和标准成长!H$14*养成规划和标准成长!$O352*养成规划和标准成长!$Q352+养成规划和标准成长!H$17*10*养成规划和标准成长!$S352+养成规划和标准成长!H$18*10*养成规划和标准成长!$T352+养成规划和标准成长!H$19*养成规划和标准成长!$U352,0)</f>
        <v>881</v>
      </c>
      <c r="AS106" s="9">
        <f>ROUND(属性投放!H$4+养成规划和标准成长!I$3*养成规划和标准成长!$O352*养成规划和标准成长!$P352+养成规划和标准成长!I$4*养成规划和标准成长!$V352+养成规划和标准成长!I$5*养成规划和标准成长!$R352+(养成规划和标准成长!I$12+养成规划和标准成长!I$13)*养成规划和标准成长!$N352+养成规划和标准成长!I$14*养成规划和标准成长!$O352*养成规划和标准成长!$Q352+养成规划和标准成长!I$17*10*养成规划和标准成长!$S352+养成规划和标准成长!I$18*10*养成规划和标准成长!$T352+养成规划和标准成长!I$19*养成规划和标准成长!$U352,0)</f>
        <v>1398</v>
      </c>
      <c r="AT106" s="9">
        <f>ROUND(属性投放!I$4+养成规划和标准成长!J$3*养成规划和标准成长!$O352*养成规划和标准成长!$P352+养成规划和标准成长!J$4*养成规划和标准成长!$V352+养成规划和标准成长!J$5*养成规划和标准成长!$R352+(养成规划和标准成长!J$12+养成规划和标准成长!J$13)*养成规划和标准成长!$N352+养成规划和标准成长!J$14*养成规划和标准成长!$O352*养成规划和标准成长!$Q352+养成规划和标准成长!J$17*10*养成规划和标准成长!$S352+养成规划和标准成长!J$18*10*养成规划和标准成长!$T352+养成规划和标准成长!J$19*养成规划和标准成长!$U352,0)</f>
        <v>1025</v>
      </c>
      <c r="AU106" s="9">
        <f>ROUND(属性投放!J$4+养成规划和标准成长!K$3*养成规划和标准成长!$O352*养成规划和标准成长!$P352+养成规划和标准成长!K$4*养成规划和标准成长!$V352+养成规划和标准成长!K$5*养成规划和标准成长!$R352+(养成规划和标准成长!K$12+养成规划和标准成长!K$13)*养成规划和标准成长!$N352+养成规划和标准成长!K$14*养成规划和标准成长!$O352*养成规划和标准成长!$Q352+养成规划和标准成长!K$17*10*养成规划和标准成长!$S352+养成规划和标准成长!K$18*10*养成规划和标准成长!$T352+养成规划和标准成长!K$19*养成规划和标准成长!$U352,0)</f>
        <v>691</v>
      </c>
      <c r="AV106" s="9">
        <f>ROUND(属性投放!K$4+养成规划和标准成长!L$3*养成规划和标准成长!$O352*养成规划和标准成长!$P352+养成规划和标准成长!L$4*养成规划和标准成长!$V352+养成规划和标准成长!L$5*养成规划和标准成长!$R352+(养成规划和标准成长!L$12+养成规划和标准成长!L$13)*养成规划和标准成长!$N352+养成规划和标准成长!L$14*养成规划和标准成长!$O352*养成规划和标准成长!$Q352+养成规划和标准成长!L$17*10*养成规划和标准成长!$S352+养成规划和标准成长!L$18*10*养成规划和标准成长!$T352+养成规划和标准成长!L$19*养成规划和标准成长!$U352,0)</f>
        <v>440</v>
      </c>
      <c r="AW106" s="9">
        <f>ROUND(属性投放!L$4+养成规划和标准成长!M$3*养成规划和标准成长!$O352*养成规划和标准成长!$P352+养成规划和标准成长!M$4*养成规划和标准成长!$V352+养成规划和标准成长!M$5*养成规划和标准成长!$R352+(养成规划和标准成长!M$12+养成规划和标准成长!M$13)*养成规划和标准成长!$N352+养成规划和标准成长!M$14*养成规划和标准成长!$O352*养成规划和标准成长!$Q352+养成规划和标准成长!M$17*10*养成规划和标准成长!$S352+养成规划和标准成长!M$18*10*养成规划和标准成长!$T352+养成规划和标准成长!M$19*养成规划和标准成长!$U352,0)</f>
        <v>1091</v>
      </c>
      <c r="AX106" s="9">
        <f>ROUND(属性投放!M$4+养成规划和标准成长!N$3*养成规划和标准成长!$O352*养成规划和标准成长!$P352+养成规划和标准成长!N$4*养成规划和标准成长!$V352+养成规划和标准成长!N$5*养成规划和标准成长!$R352+(养成规划和标准成长!N$12+养成规划和标准成长!N$13)*养成规划和标准成长!$N352+养成规划和标准成长!N$14*养成规划和标准成长!$O352*养成规划和标准成长!$Q352+养成规划和标准成长!N$17*10*养成规划和标准成长!$S352+养成规划和标准成长!N$18*10*养成规划和标准成长!$T352+养成规划和标准成长!N$19*养成规划和标准成长!$U352,0)</f>
        <v>1107</v>
      </c>
      <c r="AY106" s="9">
        <f>VLOOKUP(养成规划和标准成长!$X352,阵法、技能和修炼!$C$20:$N$40,COLUMNS(阵法、技能和修炼!$C$20:G$40),0)</f>
        <v>428</v>
      </c>
      <c r="AZ106" s="9">
        <f>VLOOKUP(养成规划和标准成长!$X352,阵法、技能和修炼!$C$20:$N$40,COLUMNS(阵法、技能和修炼!$C$20:H$40),0)</f>
        <v>305</v>
      </c>
      <c r="BA106" s="9">
        <f>VLOOKUP(养成规划和标准成长!$X352,阵法、技能和修炼!$C$20:$N$40,COLUMNS(阵法、技能和修炼!$C$20:I$40),0)</f>
        <v>428</v>
      </c>
      <c r="BB106" s="9">
        <f>VLOOKUP(养成规划和标准成长!$X352,阵法、技能和修炼!$C$20:$N$40,COLUMNS(阵法、技能和修炼!$C$20:J$40),0)</f>
        <v>305</v>
      </c>
      <c r="BC106" s="9">
        <f>VLOOKUP(养成规划和标准成长!$X352,阵法、技能和修炼!$C$20:$N$40,COLUMNS(阵法、技能和修炼!$C$20:K$40),0)</f>
        <v>90</v>
      </c>
      <c r="BD106" s="9">
        <f>VLOOKUP(养成规划和标准成长!$X352,阵法、技能和修炼!$C$20:$N$40,COLUMNS(阵法、技能和修炼!$C$20:L$40),0)</f>
        <v>90</v>
      </c>
      <c r="BE106" s="9">
        <f>VLOOKUP(养成规划和标准成长!$X352,阵法、技能和修炼!$C$20:$N$40,COLUMNS(阵法、技能和修炼!$C$20:M$40),0)</f>
        <v>108.0000000000001</v>
      </c>
      <c r="BF106" s="9">
        <f>VLOOKUP(养成规划和标准成长!$X352,阵法、技能和修炼!$C$20:$N$40,COLUMNS(阵法、技能和修炼!$C$20:N$40),0)</f>
        <v>108.0000000000001</v>
      </c>
      <c r="BH106" s="1">
        <v>103</v>
      </c>
      <c r="BI106" s="9">
        <f>ROUND(属性投放!D$4+养成规划和标准成长!E$3*养成规划和标准成长!$AA352*养成规划和标准成长!$AB352+养成规划和标准成长!E$4*养成规划和标准成长!$AH352+养成规划和标准成长!E$5*养成规划和标准成长!$AD352+(养成规划和标准成长!E$12+养成规划和标准成长!E$13)*养成规划和标准成长!$Z352+养成规划和标准成长!E$14*养成规划和标准成长!$AA352*养成规划和标准成长!$AC352+养成规划和标准成长!E$17*10*养成规划和标准成长!$AE352+养成规划和标准成长!E$18*10*养成规划和标准成长!$AF352+养成规划和标准成长!E$19*养成规划和标准成长!$AG352,0)</f>
        <v>5850</v>
      </c>
      <c r="BJ106" s="9">
        <f>ROUND(属性投放!E$4+养成规划和标准成长!F$3*养成规划和标准成长!$AA352*养成规划和标准成长!$AB352+养成规划和标准成长!F$4*养成规划和标准成长!$AH352+养成规划和标准成长!F$5*养成规划和标准成长!$AD352+(养成规划和标准成长!F$12+养成规划和标准成长!F$13)*养成规划和标准成长!$Z352+养成规划和标准成长!F$14*养成规划和标准成长!$AA352*养成规划和标准成长!$AC352+养成规划和标准成长!F$17*10*养成规划和标准成长!$AE352+养成规划和标准成长!F$18*10*养成规划和标准成长!$AF352+养成规划和标准成长!F$19*养成规划和标准成长!$AG352,0)</f>
        <v>5125</v>
      </c>
      <c r="BK106" s="9">
        <f>ROUND(属性投放!F$4+养成规划和标准成长!G$3*养成规划和标准成长!$AA352*养成规划和标准成长!$AB352+养成规划和标准成长!G$4*养成规划和标准成长!$AH352+养成规划和标准成长!G$5*养成规划和标准成长!$AD352+(养成规划和标准成长!G$12+养成规划和标准成长!G$13)*养成规划和标准成长!$Z352+养成规划和标准成长!G$14*养成规划和标准成长!$AA352*养成规划和标准成长!$AC352+养成规划和标准成长!G$17*10*养成规划和标准成长!$AE352+养成规划和标准成长!G$18*10*养成规划和标准成长!$AF352+养成规划和标准成长!G$19*养成规划和标准成长!$AG352,0)</f>
        <v>2019</v>
      </c>
      <c r="BL106" s="9">
        <f>ROUND(属性投放!G$4+养成规划和标准成长!H$3*养成规划和标准成长!$AA352*养成规划和标准成长!$AB352+养成规划和标准成长!H$4*养成规划和标准成长!$AH352+养成规划和标准成长!H$5*养成规划和标准成长!$AD352+(养成规划和标准成长!H$12+养成规划和标准成长!H$13)*养成规划和标准成长!$Z352+养成规划和标准成长!H$14*养成规划和标准成长!$AA352*养成规划和标准成长!$AC352+养成规划和标准成长!H$17*10*养成规划和标准成长!$AE352+养成规划和标准成长!H$18*10*养成规划和标准成长!$AF352+养成规划和标准成长!H$19*养成规划和标准成长!$AG352,0)</f>
        <v>985</v>
      </c>
      <c r="BM106" s="9">
        <f>ROUND(属性投放!H$4+养成规划和标准成长!I$3*养成规划和标准成长!$AA352*养成规划和标准成长!$AB352+养成规划和标准成长!I$4*养成规划和标准成长!$AH352+养成规划和标准成长!I$5*养成规划和标准成长!$AD352+(养成规划和标准成长!I$12+养成规划和标准成长!I$13)*养成规划和标准成长!$Z352+养成规划和标准成长!I$14*养成规划和标准成长!$AA352*养成规划和标准成长!$AC352+养成规划和标准成长!I$17*10*养成规划和标准成长!$AE352+养成规划和标准成长!I$18*10*养成规划和标准成长!$AF352+养成规划和标准成长!I$19*养成规划和标准成长!$AG352,0)</f>
        <v>1501</v>
      </c>
      <c r="BN106" s="9">
        <f>ROUND(属性投放!I$4+养成规划和标准成长!J$3*养成规划和标准成长!$AA352*养成规划和标准成长!$AB352+养成规划和标准成长!J$4*养成规划和标准成长!$AH352+养成规划和标准成长!J$5*养成规划和标准成长!$AD352+(养成规划和标准成长!J$12+养成规划和标准成长!J$13)*养成规划和标准成长!$Z352+养成规划和标准成长!J$14*养成规划和标准成长!$AA352*养成规划和标准成长!$AC352+养成规划和标准成长!J$17*10*养成规划和标准成长!$AE352+养成规划和标准成长!J$18*10*养成规划和标准成长!$AF352+养成规划和标准成长!J$19*养成规划和标准成长!$AG352,0)</f>
        <v>1112</v>
      </c>
      <c r="BO106" s="9">
        <f>ROUND(属性投放!J$4+养成规划和标准成长!K$3*养成规划和标准成长!$AA352*养成规划和标准成长!$AB352+养成规划和标准成长!K$4*养成规划和标准成长!$AH352+养成规划和标准成长!K$5*养成规划和标准成长!$AD352+(养成规划和标准成长!K$12+养成规划和标准成长!K$13)*养成规划和标准成长!$Z352+养成规划和标准成长!K$14*养成规划和标准成长!$AA352*养成规划和标准成长!$AC352+养成规划和标准成长!K$17*10*养成规划和标准成长!$AE352+养成规划和标准成长!K$18*10*养成规划和标准成长!$AF352+养成规划和标准成长!K$19*养成规划和标准成长!$AG352,0)</f>
        <v>741</v>
      </c>
      <c r="BP106" s="9">
        <f>ROUND(属性投放!K$4+养成规划和标准成长!L$3*养成规划和标准成长!$AA352*养成规划和标准成长!$AB352+养成规划和标准成长!L$4*养成规划和标准成长!$AH352+养成规划和标准成长!L$5*养成规划和标准成长!$AD352+(养成规划和标准成长!L$12+养成规划和标准成长!L$13)*养成规划和标准成长!$Z352+养成规划和标准成长!L$14*养成规划和标准成长!$AA352*养成规划和标准成长!$AC352+养成规划和标准成长!L$17*10*养成规划和标准成长!$AE352+养成规划和标准成长!L$18*10*养成规划和标准成长!$AF352+养成规划和标准成长!L$19*养成规划和标准成长!$AG352,0)</f>
        <v>505</v>
      </c>
      <c r="BQ106" s="9">
        <f>ROUND(属性投放!L$4+养成规划和标准成长!M$3*养成规划和标准成长!$AA352*养成规划和标准成长!$AB352+养成规划和标准成长!M$4*养成规划和标准成长!$AH352+养成规划和标准成长!M$5*养成规划和标准成长!$AD352+(养成规划和标准成长!M$12+养成规划和标准成长!M$13)*养成规划和标准成长!$Z352+养成规划和标准成长!M$14*养成规划和标准成长!$AA352*养成规划和标准成长!$AC352+养成规划和标准成长!M$17*10*养成规划和标准成长!$AE352+养成规划和标准成长!M$18*10*养成规划和标准成长!$AF352+养成规划和标准成长!M$19*养成规划和标准成长!$AG352,0)</f>
        <v>1109</v>
      </c>
      <c r="BR106" s="9">
        <f>ROUND(属性投放!M$4+养成规划和标准成长!N$3*养成规划和标准成长!$AA352*养成规划和标准成长!$AB352+养成规划和标准成长!N$4*养成规划和标准成长!$AH352+养成规划和标准成长!N$5*养成规划和标准成长!$AD352+(养成规划和标准成长!N$12+养成规划和标准成长!N$13)*养成规划和标准成长!$Z352+养成规划和标准成长!N$14*养成规划和标准成长!$AA352*养成规划和标准成长!$AC352+养成规划和标准成长!N$17*10*养成规划和标准成长!$AE352+养成规划和标准成长!N$18*10*养成规划和标准成长!$AF352+养成规划和标准成长!N$19*养成规划和标准成长!$AG352,0)</f>
        <v>1127</v>
      </c>
      <c r="BS106" s="9">
        <f>VLOOKUP(养成规划和标准成长!$AJ352,阵法、技能和修炼!$C$20:$N$40,COLUMNS(阵法、技能和修炼!$C$20:G$40),0)</f>
        <v>486</v>
      </c>
      <c r="BT106" s="9">
        <f>VLOOKUP(养成规划和标准成长!$AJ352,阵法、技能和修炼!$C$20:$N$40,COLUMNS(阵法、技能和修炼!$C$20:H$40),0)</f>
        <v>332</v>
      </c>
      <c r="BU106" s="9">
        <f>VLOOKUP(养成规划和标准成长!$AJ352,阵法、技能和修炼!$C$20:$N$40,COLUMNS(阵法、技能和修炼!$C$20:I$40),0)</f>
        <v>486</v>
      </c>
      <c r="BV106" s="9">
        <f>VLOOKUP(养成规划和标准成长!$AJ352,阵法、技能和修炼!$C$20:$N$40,COLUMNS(阵法、技能和修炼!$C$20:J$40),0)</f>
        <v>332</v>
      </c>
      <c r="BW106" s="9">
        <f>VLOOKUP(养成规划和标准成长!$AJ352,阵法、技能和修炼!$C$20:$N$40,COLUMNS(阵法、技能和修炼!$C$20:K$40),0)</f>
        <v>100</v>
      </c>
      <c r="BX106" s="9">
        <f>VLOOKUP(养成规划和标准成长!$AJ352,阵法、技能和修炼!$C$20:$N$40,COLUMNS(阵法、技能和修炼!$C$20:L$40),0)</f>
        <v>100</v>
      </c>
      <c r="BY106" s="9">
        <f>VLOOKUP(养成规划和标准成长!$AJ352,阵法、技能和修炼!$C$20:$N$40,COLUMNS(阵法、技能和修炼!$C$20:M$40),0)</f>
        <v>120.00000000000011</v>
      </c>
      <c r="BZ106" s="9">
        <f>VLOOKUP(养成规划和标准成长!$AJ352,阵法、技能和修炼!$C$20:$N$40,COLUMNS(阵法、技能和修炼!$C$20:N$40),0)</f>
        <v>120.00000000000011</v>
      </c>
    </row>
    <row r="107" spans="1:78">
      <c r="A107" s="1">
        <v>104</v>
      </c>
      <c r="B107" s="9">
        <f>ROUND(属性投放!D$4+养成规划和标准成长!E$3*养成规划和标准成长!$O200*养成规划和标准成长!$P200+养成规划和标准成长!E$4*养成规划和标准成长!$V200+养成规划和标准成长!E$5*养成规划和标准成长!$R200+(养成规划和标准成长!E$12+养成规划和标准成长!E$13)*养成规划和标准成长!$N200+养成规划和标准成长!E$14*养成规划和标准成长!$O200*养成规划和标准成长!$Q200+养成规划和标准成长!E$17*10*养成规划和标准成长!$S200+养成规划和标准成长!E$18*10*养成规划和标准成长!$T200+养成规划和标准成长!E$19*养成规划和标准成长!$U200,0)</f>
        <v>4200</v>
      </c>
      <c r="C107" s="9">
        <f>ROUND(属性投放!E$4+养成规划和标准成长!F$3*养成规划和标准成长!$O200*养成规划和标准成长!$P200+养成规划和标准成长!F$4*养成规划和标准成长!$V200+养成规划和标准成长!F$5*养成规划和标准成长!$R200+(养成规划和标准成长!F$12+养成规划和标准成长!F$13)*养成规划和标准成长!$N200+养成规划和标准成长!F$14*养成规划和标准成长!$O200*养成规划和标准成长!$Q200+养成规划和标准成长!F$17*10*养成规划和标准成长!$S200+养成规划和标准成长!F$18*10*养成规划和标准成长!$T200+养成规划和标准成长!F$19*养成规划和标准成长!$U200,0)</f>
        <v>4352</v>
      </c>
      <c r="D107" s="9">
        <f>ROUND(属性投放!F$4+养成规划和标准成长!G$3*养成规划和标准成长!$O200*养成规划和标准成长!$P200+养成规划和标准成长!G$4*养成规划和标准成长!$V200+养成规划和标准成长!G$5*养成规划和标准成长!$R200+(养成规划和标准成长!G$12+养成规划和标准成长!G$13)*养成规划和标准成长!$N200+养成规划和标准成长!G$14*养成规划和标准成长!$O200*养成规划和标准成长!$Q200+养成规划和标准成长!G$17*10*养成规划和标准成长!$S200+养成规划和标准成长!G$18*10*养成规划和标准成长!$T200+养成规划和标准成长!G$19*养成规划和标准成长!$U200,0)</f>
        <v>1576</v>
      </c>
      <c r="E107" s="9">
        <f>ROUND(属性投放!G$4+养成规划和标准成长!H$3*养成规划和标准成长!$O200*养成规划和标准成长!$P200+养成规划和标准成长!H$4*养成规划和标准成长!$V200+养成规划和标准成长!H$5*养成规划和标准成长!$R200+(养成规划和标准成长!H$12+养成规划和标准成长!H$13)*养成规划和标准成长!$N200+养成规划和标准成长!H$14*养成规划和标准成长!$O200*养成规划和标准成长!$Q200+养成规划和标准成长!H$17*10*养成规划和标准成长!$S200+养成规划和标准成长!H$18*10*养成规划和标准成长!$T200+养成规划和标准成长!H$19*养成规划和标准成长!$U200,0)</f>
        <v>674</v>
      </c>
      <c r="F107" s="9">
        <f>ROUND(属性投放!H$4+养成规划和标准成长!I$3*养成规划和标准成长!$O200*养成规划和标准成长!$P200+养成规划和标准成长!I$4*养成规划和标准成长!$V200+养成规划和标准成长!I$5*养成规划和标准成长!$R200+(养成规划和标准成长!I$12+养成规划和标准成长!I$13)*养成规划和标准成长!$N200+养成规划和标准成长!I$14*养成规划和标准成长!$O200*养成规划和标准成长!$Q200+养成规划和标准成长!I$17*10*养成规划和标准成长!$S200+养成规划和标准成长!I$18*10*养成规划和标准成长!$T200+养成规划和标准成长!I$19*养成规划和标准成长!$U200,0)</f>
        <v>1199</v>
      </c>
      <c r="G107" s="9">
        <f>ROUND(属性投放!I$4+养成规划和标准成长!J$3*养成规划和标准成长!$O200*养成规划和标准成长!$P200+养成规划和标准成长!J$4*养成规划和标准成长!$V200+养成规划和标准成长!J$5*养成规划和标准成长!$R200+(养成规划和标准成长!J$12+养成规划和标准成长!J$13)*养成规划和标准成长!$N200+养成规划和标准成长!J$14*养成规划和标准成长!$O200*养成规划和标准成长!$Q200+养成规划和标准成长!J$17*10*养成规划和标准成长!$S200+养成规划和标准成长!J$18*10*养成规划和标准成长!$T200+养成规划和标准成长!J$19*养成规划和标准成长!$U200,0)</f>
        <v>856</v>
      </c>
      <c r="H107" s="9">
        <f>ROUND(属性投放!J$4+养成规划和标准成长!K$3*养成规划和标准成长!$O200*养成规划和标准成长!$P200+养成规划和标准成长!K$4*养成规划和标准成长!$V200+养成规划和标准成长!K$5*养成规划和标准成长!$R200+(养成规划和标准成长!K$12+养成规划和标准成长!K$13)*养成规划和标准成长!$N200+养成规划和标准成长!K$14*养成规划和标准成长!$O200*养成规划和标准成长!$Q200+养成规划和标准成长!K$17*10*养成规划和标准成长!$S200+养成规划和标准成长!K$18*10*养成规划和标准成长!$T200+养成规划和标准成长!K$19*养成规划和标准成长!$U200,0)</f>
        <v>580</v>
      </c>
      <c r="I107" s="9">
        <f>ROUND(属性投放!K$4+养成规划和标准成长!L$3*养成规划和标准成长!$O200*养成规划和标准成长!$P200+养成规划和标准成长!L$4*养成规划和标准成长!$V200+养成规划和标准成长!L$5*养成规划和标准成长!$R200+(养成规划和标准成长!L$12+养成规划和标准成长!L$13)*养成规划和标准成长!$N200+养成规划和标准成长!L$14*养成规划和标准成长!$O200*养成规划和标准成长!$Q200+养成规划和标准成长!L$17*10*养成规划和标准成长!$S200+养成规划和标准成长!L$18*10*养成规划和标准成长!$T200+养成规划和标准成长!L$19*养成规划和标准成长!$U200,0)</f>
        <v>302</v>
      </c>
      <c r="J107" s="9">
        <f>ROUND(属性投放!L$4+养成规划和标准成长!M$3*养成规划和标准成长!$O200*养成规划和标准成长!$P200+养成规划和标准成长!M$4*养成规划和标准成长!$V200+养成规划和标准成长!M$5*养成规划和标准成长!$R200+(养成规划和标准成长!M$12+养成规划和标准成长!M$13)*养成规划和标准成长!$N200+养成规划和标准成长!M$14*养成规划和标准成长!$O200*养成规划和标准成长!$Q200+养成规划和标准成长!M$17*10*养成规划和标准成长!$S200+养成规划和标准成长!M$18*10*养成规划和标准成长!$T200+养成规划和标准成长!M$19*养成规划和标准成长!$U200,0)</f>
        <v>1067</v>
      </c>
      <c r="K107" s="9">
        <f>ROUND(属性投放!M$4+养成规划和标准成长!N$3*养成规划和标准成长!$O200*养成规划和标准成长!$P200+养成规划和标准成长!N$4*养成规划和标准成长!$V200+养成规划和标准成长!N$5*养成规划和标准成长!$R200+(养成规划和标准成长!N$12+养成规划和标准成长!N$13)*养成规划和标准成长!$N200+养成规划和标准成长!N$14*养成规划和标准成长!$O200*养成规划和标准成长!$Q200+养成规划和标准成长!N$17*10*养成规划和标准成长!$S200+养成规划和标准成长!N$18*10*养成规划和标准成长!$T200+养成规划和标准成长!N$19*养成规划和标准成长!$U200,0)</f>
        <v>1076</v>
      </c>
      <c r="L107" s="9">
        <f>VLOOKUP(养成规划和标准成长!$X200,阵法、技能和修炼!$C$20:$N$40,COLUMNS(阵法、技能和修炼!$C$20:G$40),0)</f>
        <v>319</v>
      </c>
      <c r="M107" s="9">
        <f>VLOOKUP(养成规划和标准成长!$X200,阵法、技能和修炼!$C$20:$N$40,COLUMNS(阵法、技能和修炼!$C$20:H$40),0)</f>
        <v>246</v>
      </c>
      <c r="N107" s="9">
        <f>VLOOKUP(养成规划和标准成长!$X200,阵法、技能和修炼!$C$20:$N$40,COLUMNS(阵法、技能和修炼!$C$20:I$40),0)</f>
        <v>319</v>
      </c>
      <c r="O107" s="9">
        <f>VLOOKUP(养成规划和标准成长!$X200,阵法、技能和修炼!$C$20:$N$40,COLUMNS(阵法、技能和修炼!$C$20:J$40),0)</f>
        <v>246</v>
      </c>
      <c r="P107" s="9">
        <f>VLOOKUP(养成规划和标准成长!$X200,阵法、技能和修炼!$C$20:$N$40,COLUMNS(阵法、技能和修炼!$C$20:K$40),0)</f>
        <v>70</v>
      </c>
      <c r="Q107" s="9">
        <f>VLOOKUP(养成规划和标准成长!$X200,阵法、技能和修炼!$C$20:$N$40,COLUMNS(阵法、技能和修炼!$C$20:L$40),0)</f>
        <v>70</v>
      </c>
      <c r="R107" s="9">
        <f>VLOOKUP(养成规划和标准成长!$X200,阵法、技能和修炼!$C$20:$N$40,COLUMNS(阵法、技能和修炼!$C$20:M$40),0)</f>
        <v>84.000000000000071</v>
      </c>
      <c r="S107" s="9">
        <f>VLOOKUP(养成规划和标准成长!$X200,阵法、技能和修炼!$C$20:$N$40,COLUMNS(阵法、技能和修炼!$C$20:N$40),0)</f>
        <v>84.000000000000071</v>
      </c>
      <c r="T107" s="1">
        <v>104</v>
      </c>
      <c r="U107" s="9">
        <f>ROUND(属性投放!D$4+养成规划和标准成长!E$3*养成规划和标准成长!$C353*养成规划和标准成长!$D353+养成规划和标准成长!E$4*养成规划和标准成长!$J353+养成规划和标准成长!E$5*养成规划和标准成长!$F353+(养成规划和标准成长!E$12+养成规划和标准成长!E$13)*养成规划和标准成长!$B353+养成规划和标准成长!E$14*养成规划和标准成长!$C353*养成规划和标准成长!$E353+养成规划和标准成长!E$17*10*养成规划和标准成长!$G353+养成规划和标准成长!E$18*10*养成规划和标准成长!$H353+养成规划和标准成长!E$19*养成规划和标准成长!$I353,0)</f>
        <v>4652</v>
      </c>
      <c r="V107" s="9">
        <f>ROUND(属性投放!E$4+养成规划和标准成长!F$3*养成规划和标准成长!$C353*养成规划和标准成长!$D353+养成规划和标准成长!F$4*养成规划和标准成长!$J353+养成规划和标准成长!F$5*养成规划和标准成长!$F353+(养成规划和标准成长!F$12+养成规划和标准成长!F$13)*养成规划和标准成长!$B353+养成规划和标准成长!F$14*养成规划和标准成长!$C353*养成规划和标准成长!$E353+养成规划和标准成长!F$17*10*养成规划和标准成长!$G353+养成规划和标准成长!F$18*10*养成规划和标准成长!$H353+养成规划和标准成长!F$19*养成规划和标准成长!$I353,0)</f>
        <v>4638</v>
      </c>
      <c r="W107" s="9">
        <f>ROUND(属性投放!F$4+养成规划和标准成长!G$3*养成规划和标准成长!$C353*养成规划和标准成长!$D353+养成规划和标准成长!G$4*养成规划和标准成长!$J353+养成规划和标准成长!G$5*养成规划和标准成长!$F353+(养成规划和标准成长!G$12+养成规划和标准成长!G$13)*养成规划和标准成长!$B353+养成规划和标准成长!G$14*养成规划和标准成长!$C353*养成规划和标准成长!$E353+养成规划和标准成长!G$17*10*养成规划和标准成长!$G353+养成规划和标准成长!G$18*10*养成规划和标准成长!$H353+养成规划和标准成长!G$19*养成规划和标准成长!$I353,0)</f>
        <v>1707</v>
      </c>
      <c r="X107" s="9">
        <f>ROUND(属性投放!G$4+养成规划和标准成长!H$3*养成规划和标准成长!$C353*养成规划和标准成长!$D353+养成规划和标准成长!H$4*养成规划和标准成长!$J353+养成规划和标准成长!H$5*养成规划和标准成长!$F353+(养成规划和标准成长!H$12+养成规划和标准成长!H$13)*养成规划和标准成长!$B353+养成规划和标准成长!H$14*养成规划和标准成长!$C353*养成规划和标准成长!$E353+养成规划和标准成长!H$17*10*养成规划和标准成长!$G353+养成规划和标准成长!H$18*10*养成规划和标准成长!$H353+养成规划和标准成长!H$19*养成规划和标准成长!$I353,0)</f>
        <v>758</v>
      </c>
      <c r="Y107" s="9">
        <f>ROUND(属性投放!H$4+养成规划和标准成长!I$3*养成规划和标准成长!$C353*养成规划和标准成长!$D353+养成规划和标准成长!I$4*养成规划和标准成长!$J353+养成规划和标准成长!I$5*养成规划和标准成长!$F353+(养成规划和标准成长!I$12+养成规划和标准成长!I$13)*养成规划和标准成长!$B353+养成规划和标准成长!I$14*养成规划和标准成长!$C353*养成规划和标准成长!$E353+养成规划和标准成长!I$17*10*养成规划和标准成长!$G353+养成规划和标准成长!I$18*10*养成规划和标准成长!$H353+养成规划和标准成长!I$19*养成规划和标准成长!$I353,0)</f>
        <v>1282</v>
      </c>
      <c r="Z107" s="9">
        <f>ROUND(属性投放!I$4+养成规划和标准成长!J$3*养成规划和标准成长!$C353*养成规划和标准成长!$D353+养成规划和标准成长!J$4*养成规划和标准成长!$J353+养成规划和标准成长!J$5*养成规划和标准成长!$F353+(养成规划和标准成长!J$12+养成规划和标准成长!J$13)*养成规划和标准成长!$B353+养成规划和标准成长!J$14*养成规划和标准成长!$C353*养成规划和标准成长!$E353+养成规划和标准成长!J$17*10*养成规划和标准成长!$G353+养成规划和标准成长!J$18*10*养成规划和标准成长!$H353+养成规划和标准成长!J$19*养成规划和标准成长!$I353,0)</f>
        <v>923</v>
      </c>
      <c r="AA107" s="9">
        <f>ROUND(属性投放!J$4+养成规划和标准成长!K$3*养成规划和标准成长!$C353*养成规划和标准成长!$D353+养成规划和标准成长!K$4*养成规划和标准成长!$J353+养成规划和标准成长!K$5*养成规划和标准成长!$F353+(养成规划和标准成长!K$12+养成规划和标准成长!K$13)*养成规划和标准成长!$B353+养成规划和标准成长!K$14*养成规划和标准成长!$C353*养成规划和标准成长!$E353+养成规划和标准成长!K$17*10*养成规划和标准成长!$G353+养成规划和标准成长!K$18*10*养成规划和标准成长!$H353+养成规划和标准成长!K$19*养成规划和标准成长!$I353,0)</f>
        <v>627</v>
      </c>
      <c r="AB107" s="9">
        <f>ROUND(属性投放!K$4+养成规划和标准成长!L$3*养成规划和标准成长!$C353*养成规划和标准成长!$D353+养成规划和标准成长!L$4*养成规划和标准成长!$J353+养成规划和标准成长!L$5*养成规划和标准成长!$F353+(养成规划和标准成长!L$12+养成规划和标准成长!L$13)*养成规划和标准成长!$B353+养成规划和标准成长!L$14*养成规划和标准成长!$C353*养成规划和标准成长!$E353+养成规划和标准成长!L$17*10*养成规划和标准成长!$G353+养成规划和标准成长!L$18*10*养成规划和标准成长!$H353+养成规划和标准成长!L$19*养成规划和标准成长!$I353,0)</f>
        <v>361</v>
      </c>
      <c r="AC107" s="9">
        <f>ROUND(属性投放!L$4+养成规划和标准成长!M$3*养成规划和标准成长!$C353*养成规划和标准成长!$D353+养成规划和标准成长!M$4*养成规划和标准成长!$J353+养成规划和标准成长!M$5*养成规划和标准成长!$F353+(养成规划和标准成长!M$12+养成规划和标准成长!M$13)*养成规划和标准成长!$B353+养成规划和标准成长!M$14*养成规划和标准成长!$C353*养成规划和标准成长!$E353+养成规划和标准成长!M$17*10*养成规划和标准成长!$G353+养成规划和标准成长!M$18*10*养成规划和标准成长!$H353+养成规划和标准成长!M$19*养成规划和标准成长!$I353,0)</f>
        <v>1078</v>
      </c>
      <c r="AD107" s="9">
        <f>ROUND(属性投放!M$4+养成规划和标准成长!N$3*养成规划和标准成长!$C353*养成规划和标准成长!$D353+养成规划和标准成长!N$4*养成规划和标准成长!$J353+养成规划和标准成长!N$5*养成规划和标准成长!$F353+(养成规划和标准成长!N$12+养成规划和标准成长!N$13)*养成规划和标准成长!$B353+养成规划和标准成长!N$14*养成规划和标准成长!$C353*养成规划和标准成长!$E353+养成规划和标准成长!N$17*10*养成规划和标准成长!$G353+养成规划和标准成长!N$18*10*养成规划和标准成长!$H353+养成规划和标准成长!N$19*养成规划和标准成长!$I353,0)</f>
        <v>1090</v>
      </c>
      <c r="AE107" s="9">
        <f>VLOOKUP(养成规划和标准成长!$L353,阵法、技能和修炼!$C$20:$N$40,COLUMNS(阵法、技能和修炼!$C$20:G$40),0)</f>
        <v>373</v>
      </c>
      <c r="AF107" s="9">
        <f>VLOOKUP(养成规划和标准成长!$L353,阵法、技能和修炼!$C$20:$N$40,COLUMNS(阵法、技能和修炼!$C$20:H$40),0)</f>
        <v>276</v>
      </c>
      <c r="AG107" s="9">
        <f>VLOOKUP(养成规划和标准成长!$L353,阵法、技能和修炼!$C$20:$N$40,COLUMNS(阵法、技能和修炼!$C$20:I$40),0)</f>
        <v>373</v>
      </c>
      <c r="AH107" s="9">
        <f>VLOOKUP(养成规划和标准成长!$L353,阵法、技能和修炼!$C$20:$N$40,COLUMNS(阵法、技能和修炼!$C$20:J$40),0)</f>
        <v>276</v>
      </c>
      <c r="AI107" s="9">
        <f>VLOOKUP(养成规划和标准成长!$L353,阵法、技能和修炼!$C$20:$N$40,COLUMNS(阵法、技能和修炼!$C$20:K$40),0)</f>
        <v>80</v>
      </c>
      <c r="AJ107" s="9">
        <f>VLOOKUP(养成规划和标准成长!$L353,阵法、技能和修炼!$C$20:$N$40,COLUMNS(阵法、技能和修炼!$C$20:L$40),0)</f>
        <v>80</v>
      </c>
      <c r="AK107" s="9">
        <f>VLOOKUP(养成规划和标准成长!$L353,阵法、技能和修炼!$C$20:$N$40,COLUMNS(阵法、技能和修炼!$C$20:M$40),0)</f>
        <v>96.000000000000085</v>
      </c>
      <c r="AL107" s="9">
        <f>VLOOKUP(养成规划和标准成长!$L353,阵法、技能和修炼!$C$20:$N$40,COLUMNS(阵法、技能和修炼!$C$20:N$40),0)</f>
        <v>96.000000000000085</v>
      </c>
      <c r="AN107" s="1">
        <v>104</v>
      </c>
      <c r="AO107" s="9">
        <f>ROUND(属性投放!D$4+养成规划和标准成长!E$3*养成规划和标准成长!$O353*养成规划和标准成长!$P353+养成规划和标准成长!E$4*养成规划和标准成长!$V353+养成规划和标准成长!E$5*养成规划和标准成长!$R353+(养成规划和标准成长!E$12+养成规划和标准成长!E$13)*养成规划和标准成长!$N353+养成规划和标准成长!E$14*养成规划和标准成长!$O353*养成规划和标准成长!$Q353+养成规划和标准成长!E$17*10*养成规划和标准成长!$S353+养成规划和标准成长!E$18*10*养成规划和标准成长!$T353+养成规划和标准成长!E$19*养成规划和标准成长!$U353,0)</f>
        <v>5312</v>
      </c>
      <c r="AP107" s="9">
        <f>ROUND(属性投放!E$4+养成规划和标准成长!F$3*养成规划和标准成长!$O353*养成规划和标准成长!$P353+养成规划和标准成长!F$4*养成规划和标准成长!$V353+养成规划和标准成长!F$5*养成规划和标准成长!$R353+(养成规划和标准成长!F$12+养成规划和标准成长!F$13)*养成规划和标准成长!$N353+养成规划和标准成长!F$14*养成规划和标准成长!$O353*养成规划和标准成长!$Q353+养成规划和标准成长!F$17*10*养成规划和标准成长!$S353+养成规划和标准成长!F$18*10*养成规划和标准成长!$T353+养成规划和标准成长!F$19*养成规划和标准成长!$U353,0)</f>
        <v>4924</v>
      </c>
      <c r="AQ107" s="9">
        <f>ROUND(属性投放!F$4+养成规划和标准成长!G$3*养成规划和标准成长!$O353*养成规划和标准成长!$P353+养成规划和标准成长!G$4*养成规划和标准成长!$V353+养成规划和标准成长!G$5*养成规划和标准成长!$R353+(养成规划和标准成长!G$12+养成规划和标准成长!G$13)*养成规划和标准成长!$N353+养成规划和标准成长!G$14*养成规划和标准成长!$O353*养成规划和标准成长!$Q353+养成规划和标准成长!G$17*10*养成规划和标准成长!$S353+养成规划和标准成长!G$18*10*养成规划和标准成长!$T353+养成规划和标准成长!G$19*养成规划和标准成长!$U353,0)</f>
        <v>1879</v>
      </c>
      <c r="AR107" s="9">
        <f>ROUND(属性投放!G$4+养成规划和标准成长!H$3*养成规划和标准成长!$O353*养成规划和标准成长!$P353+养成规划和标准成长!H$4*养成规划和标准成长!$V353+养成规划和标准成长!H$5*养成规划和标准成长!$R353+(养成规划和标准成长!H$12+养成规划和标准成长!H$13)*养成规划和标准成长!$N353+养成规划和标准成长!H$14*养成规划和标准成长!$O353*养成规划和标准成长!$Q353+养成规划和标准成长!H$17*10*养成规划和标准成长!$S353+养成规划和标准成长!H$18*10*养成规划和标准成长!$T353+养成规划和标准成长!H$19*养成规划和标准成长!$U353,0)</f>
        <v>884</v>
      </c>
      <c r="AS107" s="9">
        <f>ROUND(属性投放!H$4+养成规划和标准成长!I$3*养成规划和标准成长!$O353*养成规划和标准成长!$P353+养成规划和标准成长!I$4*养成规划和标准成长!$V353+养成规划和标准成长!I$5*养成规划和标准成长!$R353+(养成规划和标准成长!I$12+养成规划和标准成长!I$13)*养成规划和标准成长!$N353+养成规划和标准成长!I$14*养成规划和标准成长!$O353*养成规划和标准成长!$Q353+养成规划和标准成长!I$17*10*养成规划和标准成长!$S353+养成规划和标准成长!I$18*10*养成规划和标准成长!$T353+养成规划和标准成长!I$19*养成规划和标准成长!$U353,0)</f>
        <v>1406</v>
      </c>
      <c r="AT107" s="9">
        <f>ROUND(属性投放!I$4+养成规划和标准成长!J$3*养成规划和标准成长!$O353*养成规划和标准成长!$P353+养成规划和标准成长!J$4*养成规划和标准成长!$V353+养成规划和标准成长!J$5*养成规划和标准成长!$R353+(养成规划和标准成长!J$12+养成规划和标准成长!J$13)*养成规划和标准成长!$N353+养成规划和标准成长!J$14*养成规划和标准成长!$O353*养成规划和标准成长!$Q353+养成规划和标准成长!J$17*10*养成规划和标准成长!$S353+养成规划和标准成长!J$18*10*养成规划和标准成长!$T353+养成规划和标准成长!J$19*养成规划和标准成长!$U353,0)</f>
        <v>1031</v>
      </c>
      <c r="AU107" s="9">
        <f>ROUND(属性投放!J$4+养成规划和标准成长!K$3*养成规划和标准成长!$O353*养成规划和标准成长!$P353+养成规划和标准成长!K$4*养成规划和标准成长!$V353+养成规划和标准成长!K$5*养成规划和标准成长!$R353+(养成规划和标准成长!K$12+养成规划和标准成长!K$13)*养成规划和标准成长!$N353+养成规划和标准成长!K$14*养成规划和标准成长!$O353*养成规划和标准成长!$Q353+养成规划和标准成长!K$17*10*养成规划和标准成长!$S353+养成规划和标准成长!K$18*10*养成规划和标准成长!$T353+养成规划和标准成长!K$19*养成规划和标准成长!$U353,0)</f>
        <v>694</v>
      </c>
      <c r="AV107" s="9">
        <f>ROUND(属性投放!K$4+养成规划和标准成长!L$3*养成规划和标准成长!$O353*养成规划和标准成长!$P353+养成规划和标准成长!L$4*养成规划和标准成长!$V353+养成规划和标准成长!L$5*养成规划和标准成长!$R353+(养成规划和标准成长!L$12+养成规划和标准成长!L$13)*养成规划和标准成长!$N353+养成规划和标准成长!L$14*养成规划和标准成长!$O353*养成规划和标准成长!$Q353+养成规划和标准成长!L$17*10*养成规划和标准成长!$S353+养成规划和标准成长!L$18*10*养成规划和标准成长!$T353+养成规划和标准成长!L$19*养成规划和标准成长!$U353,0)</f>
        <v>440</v>
      </c>
      <c r="AW107" s="9">
        <f>ROUND(属性投放!L$4+养成规划和标准成长!M$3*养成规划和标准成长!$O353*养成规划和标准成长!$P353+养成规划和标准成长!M$4*养成规划和标准成长!$V353+养成规划和标准成长!M$5*养成规划和标准成长!$R353+(养成规划和标准成长!M$12+养成规划和标准成长!M$13)*养成规划和标准成长!$N353+养成规划和标准成长!M$14*养成规划和标准成长!$O353*养成规划和标准成长!$Q353+养成规划和标准成长!M$17*10*养成规划和标准成长!$S353+养成规划和标准成长!M$18*10*养成规划和标准成长!$T353+养成规划和标准成长!M$19*养成规划和标准成长!$U353,0)</f>
        <v>1101</v>
      </c>
      <c r="AX107" s="9">
        <f>ROUND(属性投放!M$4+养成规划和标准成长!N$3*养成规划和标准成长!$O353*养成规划和标准成长!$P353+养成规划和标准成长!N$4*养成规划和标准成长!$V353+养成规划和标准成长!N$5*养成规划和标准成长!$R353+(养成规划和标准成长!N$12+养成规划和标准成长!N$13)*养成规划和标准成长!$N353+养成规划和标准成长!N$14*养成规划和标准成长!$O353*养成规划和标准成长!$Q353+养成规划和标准成长!N$17*10*养成规划和标准成长!$S353+养成规划和标准成长!N$18*10*养成规划和标准成长!$T353+养成规划和标准成长!N$19*养成规划和标准成长!$U353,0)</f>
        <v>1117</v>
      </c>
      <c r="AY107" s="9">
        <f>VLOOKUP(养成规划和标准成长!$X353,阵法、技能和修炼!$C$20:$N$40,COLUMNS(阵法、技能和修炼!$C$20:G$40),0)</f>
        <v>428</v>
      </c>
      <c r="AZ107" s="9">
        <f>VLOOKUP(养成规划和标准成长!$X353,阵法、技能和修炼!$C$20:$N$40,COLUMNS(阵法、技能和修炼!$C$20:H$40),0)</f>
        <v>305</v>
      </c>
      <c r="BA107" s="9">
        <f>VLOOKUP(养成规划和标准成长!$X353,阵法、技能和修炼!$C$20:$N$40,COLUMNS(阵法、技能和修炼!$C$20:I$40),0)</f>
        <v>428</v>
      </c>
      <c r="BB107" s="9">
        <f>VLOOKUP(养成规划和标准成长!$X353,阵法、技能和修炼!$C$20:$N$40,COLUMNS(阵法、技能和修炼!$C$20:J$40),0)</f>
        <v>305</v>
      </c>
      <c r="BC107" s="9">
        <f>VLOOKUP(养成规划和标准成长!$X353,阵法、技能和修炼!$C$20:$N$40,COLUMNS(阵法、技能和修炼!$C$20:K$40),0)</f>
        <v>90</v>
      </c>
      <c r="BD107" s="9">
        <f>VLOOKUP(养成规划和标准成长!$X353,阵法、技能和修炼!$C$20:$N$40,COLUMNS(阵法、技能和修炼!$C$20:L$40),0)</f>
        <v>90</v>
      </c>
      <c r="BE107" s="9">
        <f>VLOOKUP(养成规划和标准成长!$X353,阵法、技能和修炼!$C$20:$N$40,COLUMNS(阵法、技能和修炼!$C$20:M$40),0)</f>
        <v>108.0000000000001</v>
      </c>
      <c r="BF107" s="9">
        <f>VLOOKUP(养成规划和标准成长!$X353,阵法、技能和修炼!$C$20:$N$40,COLUMNS(阵法、技能和修炼!$C$20:N$40),0)</f>
        <v>108.0000000000001</v>
      </c>
      <c r="BH107" s="1">
        <v>104</v>
      </c>
      <c r="BI107" s="9">
        <f>ROUND(属性投放!D$4+养成规划和标准成长!E$3*养成规划和标准成长!$AA353*养成规划和标准成长!$AB353+养成规划和标准成长!E$4*养成规划和标准成长!$AH353+养成规划和标准成长!E$5*养成规划和标准成长!$AD353+(养成规划和标准成长!E$12+养成规划和标准成长!E$13)*养成规划和标准成长!$Z353+养成规划和标准成长!E$14*养成规划和标准成长!$AA353*养成规划和标准成长!$AC353+养成规划和标准成长!E$17*10*养成规划和标准成长!$AE353+养成规划和标准成长!E$18*10*养成规划和标准成长!$AF353+养成规划和标准成长!E$19*养成规划和标准成长!$AG353,0)</f>
        <v>5880</v>
      </c>
      <c r="BJ107" s="9">
        <f>ROUND(属性投放!E$4+养成规划和标准成长!F$3*养成规划和标准成长!$AA353*养成规划和标准成长!$AB353+养成规划和标准成长!F$4*养成规划和标准成长!$AH353+养成规划和标准成长!F$5*养成规划和标准成长!$AD353+(养成规划和标准成长!F$12+养成规划和标准成长!F$13)*养成规划和标准成长!$Z353+养成规划和标准成长!F$14*养成规划和标准成长!$AA353*养成规划和标准成长!$AC353+养成规划和标准成长!F$17*10*养成规划和标准成长!$AE353+养成规划和标准成长!F$18*10*养成规划和标准成长!$AF353+养成规划和标准成长!F$19*养成规划和标准成长!$AG353,0)</f>
        <v>5160</v>
      </c>
      <c r="BK107" s="9">
        <f>ROUND(属性投放!F$4+养成规划和标准成长!G$3*养成规划和标准成长!$AA353*养成规划和标准成长!$AB353+养成规划和标准成长!G$4*养成规划和标准成长!$AH353+养成规划和标准成长!G$5*养成规划和标准成长!$AD353+(养成规划和标准成长!G$12+养成规划和标准成长!G$13)*养成规划和标准成长!$Z353+养成规划和标准成长!G$14*养成规划和标准成长!$AA353*养成规划和标准成长!$AC353+养成规划和标准成长!G$17*10*养成规划和标准成长!$AE353+养成规划和标准成长!G$18*10*养成规划和标准成长!$AF353+养成规划和标准成长!G$19*养成规划和标准成长!$AG353,0)</f>
        <v>2027</v>
      </c>
      <c r="BL107" s="9">
        <f>ROUND(属性投放!G$4+养成规划和标准成长!H$3*养成规划和标准成长!$AA353*养成规划和标准成长!$AB353+养成规划和标准成长!H$4*养成规划和标准成长!$AH353+养成规划和标准成长!H$5*养成规划和标准成长!$AD353+(养成规划和标准成长!H$12+养成规划和标准成长!H$13)*养成规划和标准成长!$Z353+养成规划和标准成长!H$14*养成规划和标准成长!$AA353*养成规划和标准成长!$AC353+养成规划和标准成长!H$17*10*养成规划和标准成长!$AE353+养成规划和标准成长!H$18*10*养成规划和标准成长!$AF353+养成规划和标准成长!H$19*养成规划和标准成长!$AG353,0)</f>
        <v>988</v>
      </c>
      <c r="BM107" s="9">
        <f>ROUND(属性投放!H$4+养成规划和标准成长!I$3*养成规划和标准成长!$AA353*养成规划和标准成长!$AB353+养成规划和标准成长!I$4*养成规划和标准成长!$AH353+养成规划和标准成长!I$5*养成规划和标准成长!$AD353+(养成规划和标准成长!I$12+养成规划和标准成长!I$13)*养成规划和标准成长!$Z353+养成规划和标准成长!I$14*养成规划和标准成长!$AA353*养成规划和标准成长!$AC353+养成规划和标准成长!I$17*10*养成规划和标准成长!$AE353+养成规划和标准成长!I$18*10*养成规划和标准成长!$AF353+养成规划和标准成长!I$19*养成规划和标准成长!$AG353,0)</f>
        <v>1509</v>
      </c>
      <c r="BN107" s="9">
        <f>ROUND(属性投放!I$4+养成规划和标准成长!J$3*养成规划和标准成长!$AA353*养成规划和标准成长!$AB353+养成规划和标准成长!J$4*养成规划和标准成长!$AH353+养成规划和标准成长!J$5*养成规划和标准成长!$AD353+(养成规划和标准成长!J$12+养成规划和标准成长!J$13)*养成规划和标准成长!$Z353+养成规划和标准成长!J$14*养成规划和标准成长!$AA353*养成规划和标准成长!$AC353+养成规划和标准成长!J$17*10*养成规划和标准成长!$AE353+养成规划和标准成长!J$18*10*养成规划和标准成长!$AF353+养成规划和标准成长!J$19*养成规划和标准成长!$AG353,0)</f>
        <v>1118</v>
      </c>
      <c r="BO107" s="9">
        <f>ROUND(属性投放!J$4+养成规划和标准成长!K$3*养成规划和标准成长!$AA353*养成规划和标准成长!$AB353+养成规划和标准成长!K$4*养成规划和标准成长!$AH353+养成规划和标准成长!K$5*养成规划和标准成长!$AD353+(养成规划和标准成长!K$12+养成规划和标准成长!K$13)*养成规划和标准成长!$Z353+养成规划和标准成长!K$14*养成规划和标准成长!$AA353*养成规划和标准成长!$AC353+养成规划和标准成长!K$17*10*养成规划和标准成长!$AE353+养成规划和标准成长!K$18*10*养成规划和标准成长!$AF353+养成规划和标准成长!K$19*养成规划和标准成长!$AG353,0)</f>
        <v>745</v>
      </c>
      <c r="BP107" s="9">
        <f>ROUND(属性投放!K$4+养成规划和标准成长!L$3*养成规划和标准成长!$AA353*养成规划和标准成长!$AB353+养成规划和标准成长!L$4*养成规划和标准成长!$AH353+养成规划和标准成长!L$5*养成规划和标准成长!$AD353+(养成规划和标准成长!L$12+养成规划和标准成长!L$13)*养成规划和标准成长!$Z353+养成规划和标准成长!L$14*养成规划和标准成长!$AA353*养成规划和标准成长!$AC353+养成规划和标准成长!L$17*10*养成规划和标准成长!$AE353+养成规划和标准成长!L$18*10*养成规划和标准成长!$AF353+养成规划和标准成长!L$19*养成规划和标准成长!$AG353,0)</f>
        <v>506</v>
      </c>
      <c r="BQ107" s="9">
        <f>ROUND(属性投放!L$4+养成规划和标准成长!M$3*养成规划和标准成长!$AA353*养成规划和标准成长!$AB353+养成规划和标准成长!M$4*养成规划和标准成长!$AH353+养成规划和标准成长!M$5*养成规划和标准成长!$AD353+(养成规划和标准成长!M$12+养成规划和标准成长!M$13)*养成规划和标准成长!$Z353+养成规划和标准成长!M$14*养成规划和标准成长!$AA353*养成规划和标准成长!$AC353+养成规划和标准成长!M$17*10*养成规划和标准成长!$AE353+养成规划和标准成长!M$18*10*养成规划和标准成长!$AF353+养成规划和标准成长!M$19*养成规划和标准成长!$AG353,0)</f>
        <v>1119</v>
      </c>
      <c r="BR107" s="9">
        <f>ROUND(属性投放!M$4+养成规划和标准成长!N$3*养成规划和标准成长!$AA353*养成规划和标准成长!$AB353+养成规划和标准成长!N$4*养成规划和标准成长!$AH353+养成规划和标准成长!N$5*养成规划和标准成长!$AD353+(养成规划和标准成长!N$12+养成规划和标准成长!N$13)*养成规划和标准成长!$Z353+养成规划和标准成长!N$14*养成规划和标准成长!$AA353*养成规划和标准成长!$AC353+养成规划和标准成长!N$17*10*养成规划和标准成长!$AE353+养成规划和标准成长!N$18*10*养成规划和标准成长!$AF353+养成规划和标准成长!N$19*养成规划和标准成长!$AG353,0)</f>
        <v>1137</v>
      </c>
      <c r="BS107" s="9">
        <f>VLOOKUP(养成规划和标准成长!$AJ353,阵法、技能和修炼!$C$20:$N$40,COLUMNS(阵法、技能和修炼!$C$20:G$40),0)</f>
        <v>486</v>
      </c>
      <c r="BT107" s="9">
        <f>VLOOKUP(养成规划和标准成长!$AJ353,阵法、技能和修炼!$C$20:$N$40,COLUMNS(阵法、技能和修炼!$C$20:H$40),0)</f>
        <v>332</v>
      </c>
      <c r="BU107" s="9">
        <f>VLOOKUP(养成规划和标准成长!$AJ353,阵法、技能和修炼!$C$20:$N$40,COLUMNS(阵法、技能和修炼!$C$20:I$40),0)</f>
        <v>486</v>
      </c>
      <c r="BV107" s="9">
        <f>VLOOKUP(养成规划和标准成长!$AJ353,阵法、技能和修炼!$C$20:$N$40,COLUMNS(阵法、技能和修炼!$C$20:J$40),0)</f>
        <v>332</v>
      </c>
      <c r="BW107" s="9">
        <f>VLOOKUP(养成规划和标准成长!$AJ353,阵法、技能和修炼!$C$20:$N$40,COLUMNS(阵法、技能和修炼!$C$20:K$40),0)</f>
        <v>100</v>
      </c>
      <c r="BX107" s="9">
        <f>VLOOKUP(养成规划和标准成长!$AJ353,阵法、技能和修炼!$C$20:$N$40,COLUMNS(阵法、技能和修炼!$C$20:L$40),0)</f>
        <v>100</v>
      </c>
      <c r="BY107" s="9">
        <f>VLOOKUP(养成规划和标准成长!$AJ353,阵法、技能和修炼!$C$20:$N$40,COLUMNS(阵法、技能和修炼!$C$20:M$40),0)</f>
        <v>120.00000000000011</v>
      </c>
      <c r="BZ107" s="9">
        <f>VLOOKUP(养成规划和标准成长!$AJ353,阵法、技能和修炼!$C$20:$N$40,COLUMNS(阵法、技能和修炼!$C$20:N$40),0)</f>
        <v>120.00000000000011</v>
      </c>
    </row>
    <row r="108" spans="1:78">
      <c r="A108" s="1">
        <v>105</v>
      </c>
      <c r="B108" s="9">
        <f>ROUND(属性投放!D$4+养成规划和标准成长!E$3*养成规划和标准成长!$O201*养成规划和标准成长!$P201+养成规划和标准成长!E$4*养成规划和标准成长!$V201+养成规划和标准成长!E$5*养成规划和标准成长!$R201+(养成规划和标准成长!E$12+养成规划和标准成长!E$13)*养成规划和标准成长!$N201+养成规划和标准成长!E$14*养成规划和标准成长!$O201*养成规划和标准成长!$Q201+养成规划和标准成长!E$17*10*养成规划和标准成长!$S201+养成规划和标准成长!E$18*10*养成规划和标准成长!$T201+养成规划和标准成长!E$19*养成规划和标准成长!$U201,0)</f>
        <v>4223</v>
      </c>
      <c r="C108" s="9">
        <f>ROUND(属性投放!E$4+养成规划和标准成长!F$3*养成规划和标准成长!$O201*养成规划和标准成长!$P201+养成规划和标准成长!F$4*养成规划和标准成长!$V201+养成规划和标准成长!F$5*养成规划和标准成长!$R201+(养成规划和标准成长!F$12+养成规划和标准成长!F$13)*养成规划和标准成长!$N201+养成规划和标准成长!F$14*养成规划和标准成长!$O201*养成规划和标准成长!$Q201+养成规划和标准成长!F$17*10*养成规划和标准成长!$S201+养成规划和标准成长!F$18*10*养成规划和标准成长!$T201+养成规划和标准成长!F$19*养成规划和标准成长!$U201,0)</f>
        <v>4384</v>
      </c>
      <c r="D108" s="9">
        <f>ROUND(属性投放!F$4+养成规划和标准成长!G$3*养成规划和标准成长!$O201*养成规划和标准成长!$P201+养成规划和标准成长!G$4*养成规划和标准成长!$V201+养成规划和标准成长!G$5*养成规划和标准成长!$R201+(养成规划和标准成长!G$12+养成规划和标准成长!G$13)*养成规划和标准成长!$N201+养成规划和标准成长!G$14*养成规划和标准成长!$O201*养成规划和标准成长!$Q201+养成规划和标准成长!G$17*10*养成规划和标准成长!$S201+养成规划和标准成长!G$18*10*养成规划和标准成长!$T201+养成规划和标准成长!G$19*养成规划和标准成长!$U201,0)</f>
        <v>1584</v>
      </c>
      <c r="E108" s="9">
        <f>ROUND(属性投放!G$4+养成规划和标准成长!H$3*养成规划和标准成长!$O201*养成规划和标准成长!$P201+养成规划和标准成长!H$4*养成规划和标准成长!$V201+养成规划和标准成长!H$5*养成规划和标准成长!$R201+(养成规划和标准成长!H$12+养成规划和标准成长!H$13)*养成规划和标准成长!$N201+养成规划和标准成长!H$14*养成规划和标准成长!$O201*养成规划和标准成长!$Q201+养成规划和标准成长!H$17*10*养成规划和标准成长!$S201+养成规划和标准成长!H$18*10*养成规划和标准成长!$T201+养成规划和标准成长!H$19*养成规划和标准成长!$U201,0)</f>
        <v>676</v>
      </c>
      <c r="F108" s="9">
        <f>ROUND(属性投放!H$4+养成规划和标准成长!I$3*养成规划和标准成长!$O201*养成规划和标准成长!$P201+养成规划和标准成长!I$4*养成规划和标准成长!$V201+养成规划和标准成长!I$5*养成规划和标准成长!$R201+(养成规划和标准成长!I$12+养成规划和标准成长!I$13)*养成规划和标准成长!$N201+养成规划和标准成长!I$14*养成规划和标准成长!$O201*养成规划和标准成长!$Q201+养成规划和标准成长!I$17*10*养成规划和标准成长!$S201+养成规划和标准成长!I$18*10*养成规划和标准成长!$T201+养成规划和标准成长!I$19*养成规划和标准成长!$U201,0)</f>
        <v>1206</v>
      </c>
      <c r="G108" s="9">
        <f>ROUND(属性投放!I$4+养成规划和标准成长!J$3*养成规划和标准成长!$O201*养成规划和标准成长!$P201+养成规划和标准成长!J$4*养成规划和标准成长!$V201+养成规划和标准成长!J$5*养成规划和标准成长!$R201+(养成规划和标准成长!J$12+养成规划和标准成长!J$13)*养成规划和标准成长!$N201+养成规划和标准成长!J$14*养成规划和标准成长!$O201*养成规划和标准成长!$Q201+养成规划和标准成长!J$17*10*养成规划和标准成长!$S201+养成规划和标准成长!J$18*10*养成规划和标准成长!$T201+养成规划和标准成长!J$19*养成规划和标准成长!$U201,0)</f>
        <v>861</v>
      </c>
      <c r="H108" s="9">
        <f>ROUND(属性投放!J$4+养成规划和标准成长!K$3*养成规划和标准成长!$O201*养成规划和标准成长!$P201+养成规划和标准成长!K$4*养成规划和标准成长!$V201+养成规划和标准成长!K$5*养成规划和标准成长!$R201+(养成规划和标准成长!K$12+养成规划和标准成长!K$13)*养成规划和标准成长!$N201+养成规划和标准成长!K$14*养成规划和标准成长!$O201*养成规划和标准成长!$Q201+养成规划和标准成长!K$17*10*养成规划和标准成长!$S201+养成规划和标准成长!K$18*10*养成规划和标准成长!$T201+养成规划和标准成长!K$19*养成规划和标准成长!$U201,0)</f>
        <v>584</v>
      </c>
      <c r="I108" s="9">
        <f>ROUND(属性投放!K$4+养成规划和标准成长!L$3*养成规划和标准成长!$O201*养成规划和标准成长!$P201+养成规划和标准成长!L$4*养成规划和标准成长!$V201+养成规划和标准成长!L$5*养成规划和标准成长!$R201+(养成规划和标准成长!L$12+养成规划和标准成长!L$13)*养成规划和标准成长!$N201+养成规划和标准成长!L$14*养成规划和标准成长!$O201*养成规划和标准成长!$Q201+养成规划和标准成长!L$17*10*养成规划和标准成长!$S201+养成规划和标准成长!L$18*10*养成规划和标准成长!$T201+养成规划和标准成长!L$19*养成规划和标准成长!$U201,0)</f>
        <v>302</v>
      </c>
      <c r="J108" s="9">
        <f>ROUND(属性投放!L$4+养成规划和标准成长!M$3*养成规划和标准成长!$O201*养成规划和标准成长!$P201+养成规划和标准成长!M$4*养成规划和标准成长!$V201+养成规划和标准成长!M$5*养成规划和标准成长!$R201+(养成规划和标准成长!M$12+养成规划和标准成长!M$13)*养成规划和标准成长!$N201+养成规划和标准成长!M$14*养成规划和标准成长!$O201*养成规划和标准成长!$Q201+养成规划和标准成长!M$17*10*养成规划和标准成长!$S201+养成规划和标准成长!M$18*10*养成规划和标准成长!$T201+养成规划和标准成长!M$19*养成规划和标准成长!$U201,0)</f>
        <v>1077</v>
      </c>
      <c r="K108" s="9">
        <f>ROUND(属性投放!M$4+养成规划和标准成长!N$3*养成规划和标准成长!$O201*养成规划和标准成长!$P201+养成规划和标准成长!N$4*养成规划和标准成长!$V201+养成规划和标准成长!N$5*养成规划和标准成长!$R201+(养成规划和标准成长!N$12+养成规划和标准成长!N$13)*养成规划和标准成长!$N201+养成规划和标准成长!N$14*养成规划和标准成长!$O201*养成规划和标准成长!$Q201+养成规划和标准成长!N$17*10*养成规划和标准成长!$S201+养成规划和标准成长!N$18*10*养成规划和标准成长!$T201+养成规划和标准成长!N$19*养成规划和标准成长!$U201,0)</f>
        <v>1086</v>
      </c>
      <c r="L108" s="9">
        <f>VLOOKUP(养成规划和标准成长!$X201,阵法、技能和修炼!$C$20:$N$40,COLUMNS(阵法、技能和修炼!$C$20:G$40),0)</f>
        <v>319</v>
      </c>
      <c r="M108" s="9">
        <f>VLOOKUP(养成规划和标准成长!$X201,阵法、技能和修炼!$C$20:$N$40,COLUMNS(阵法、技能和修炼!$C$20:H$40),0)</f>
        <v>246</v>
      </c>
      <c r="N108" s="9">
        <f>VLOOKUP(养成规划和标准成长!$X201,阵法、技能和修炼!$C$20:$N$40,COLUMNS(阵法、技能和修炼!$C$20:I$40),0)</f>
        <v>319</v>
      </c>
      <c r="O108" s="9">
        <f>VLOOKUP(养成规划和标准成长!$X201,阵法、技能和修炼!$C$20:$N$40,COLUMNS(阵法、技能和修炼!$C$20:J$40),0)</f>
        <v>246</v>
      </c>
      <c r="P108" s="9">
        <f>VLOOKUP(养成规划和标准成长!$X201,阵法、技能和修炼!$C$20:$N$40,COLUMNS(阵法、技能和修炼!$C$20:K$40),0)</f>
        <v>70</v>
      </c>
      <c r="Q108" s="9">
        <f>VLOOKUP(养成规划和标准成长!$X201,阵法、技能和修炼!$C$20:$N$40,COLUMNS(阵法、技能和修炼!$C$20:L$40),0)</f>
        <v>70</v>
      </c>
      <c r="R108" s="9">
        <f>VLOOKUP(养成规划和标准成长!$X201,阵法、技能和修炼!$C$20:$N$40,COLUMNS(阵法、技能和修炼!$C$20:M$40),0)</f>
        <v>84.000000000000071</v>
      </c>
      <c r="S108" s="9">
        <f>VLOOKUP(养成规划和标准成长!$X201,阵法、技能和修炼!$C$20:$N$40,COLUMNS(阵法、技能和修炼!$C$20:N$40),0)</f>
        <v>84.000000000000071</v>
      </c>
      <c r="T108" s="1">
        <v>105</v>
      </c>
      <c r="U108" s="9">
        <f>ROUND(属性投放!D$4+养成规划和标准成长!E$3*养成规划和标准成长!$C354*养成规划和标准成长!$D354+养成规划和标准成长!E$4*养成规划和标准成长!$J354+养成规划和标准成长!E$5*养成规划和标准成长!$F354+(养成规划和标准成长!E$12+养成规划和标准成长!E$13)*养成规划和标准成长!$B354+养成规划和标准成长!E$14*养成规划和标准成长!$C354*养成规划和标准成长!$E354+养成规划和标准成长!E$17*10*养成规划和标准成长!$G354+养成规划和标准成长!E$18*10*养成规划和标准成长!$H354+养成规划和标准成长!E$19*养成规划和标准成长!$I354,0)</f>
        <v>4676</v>
      </c>
      <c r="V108" s="9">
        <f>ROUND(属性投放!E$4+养成规划和标准成长!F$3*养成规划和标准成长!$C354*养成规划和标准成长!$D354+养成规划和标准成长!F$4*养成规划和标准成长!$J354+养成规划和标准成长!F$5*养成规划和标准成长!$F354+(养成规划和标准成长!F$12+养成规划和标准成长!F$13)*养成规划和标准成长!$B354+养成规划和标准成长!F$14*养成规划和标准成长!$C354*养成规划和标准成长!$E354+养成规划和标准成长!F$17*10*养成规划和标准成长!$G354+养成规划和标准成长!F$18*10*养成规划和标准成长!$H354+养成规划和标准成长!F$19*养成规划和标准成长!$I354,0)</f>
        <v>4671</v>
      </c>
      <c r="W108" s="9">
        <f>ROUND(属性投放!F$4+养成规划和标准成长!G$3*养成规划和标准成长!$C354*养成规划和标准成长!$D354+养成规划和标准成长!G$4*养成规划和标准成长!$J354+养成规划和标准成长!G$5*养成规划和标准成长!$F354+(养成规划和标准成长!G$12+养成规划和标准成长!G$13)*养成规划和标准成长!$B354+养成规划和标准成长!G$14*养成规划和标准成长!$C354*养成规划和标准成长!$E354+养成规划和标准成长!G$17*10*养成规划和标准成长!$G354+养成规划和标准成长!G$18*10*养成规划和标准成长!$H354+养成规划和标准成长!G$19*养成规划和标准成长!$I354,0)</f>
        <v>1714</v>
      </c>
      <c r="X108" s="9">
        <f>ROUND(属性投放!G$4+养成规划和标准成长!H$3*养成规划和标准成长!$C354*养成规划和标准成长!$D354+养成规划和标准成长!H$4*养成规划和标准成长!$J354+养成规划和标准成长!H$5*养成规划和标准成长!$F354+(养成规划和标准成长!H$12+养成规划和标准成长!H$13)*养成规划和标准成长!$B354+养成规划和标准成长!H$14*养成规划和标准成长!$C354*养成规划和标准成长!$E354+养成规划和标准成长!H$17*10*养成规划和标准成长!$G354+养成规划和标准成长!H$18*10*养成规划和标准成长!$H354+养成规划和标准成长!H$19*养成规划和标准成长!$I354,0)</f>
        <v>760</v>
      </c>
      <c r="Y108" s="9">
        <f>ROUND(属性投放!H$4+养成规划和标准成长!I$3*养成规划和标准成长!$C354*养成规划和标准成长!$D354+养成规划和标准成长!I$4*养成规划和标准成长!$J354+养成规划和标准成长!I$5*养成规划和标准成长!$F354+(养成规划和标准成长!I$12+养成规划和标准成长!I$13)*养成规划和标准成长!$B354+养成规划和标准成长!I$14*养成规划和标准成长!$C354*养成规划和标准成长!$E354+养成规划和标准成长!I$17*10*养成规划和标准成长!$G354+养成规划和标准成长!I$18*10*养成规划和标准成长!$H354+养成规划和标准成长!I$19*养成规划和标准成长!$I354,0)</f>
        <v>1289</v>
      </c>
      <c r="Z108" s="9">
        <f>ROUND(属性投放!I$4+养成规划和标准成长!J$3*养成规划和标准成长!$C354*养成规划和标准成长!$D354+养成规划和标准成长!J$4*养成规划和标准成长!$J354+养成规划和标准成长!J$5*养成规划和标准成长!$F354+(养成规划和标准成长!J$12+养成规划和标准成长!J$13)*养成规划和标准成长!$B354+养成规划和标准成长!J$14*养成规划和标准成长!$C354*养成规划和标准成长!$E354+养成规划和标准成长!J$17*10*养成规划和标准成长!$G354+养成规划和标准成长!J$18*10*养成规划和标准成长!$H354+养成规划和标准成长!J$19*养成规划和标准成长!$I354,0)</f>
        <v>928</v>
      </c>
      <c r="AA108" s="9">
        <f>ROUND(属性投放!J$4+养成规划和标准成长!K$3*养成规划和标准成长!$C354*养成规划和标准成长!$D354+养成规划和标准成长!K$4*养成规划和标准成长!$J354+养成规划和标准成长!K$5*养成规划和标准成长!$F354+(养成规划和标准成长!K$12+养成规划和标准成长!K$13)*养成规划和标准成长!$B354+养成规划和标准成长!K$14*养成规划和标准成长!$C354*养成规划和标准成长!$E354+养成规划和标准成长!K$17*10*养成规划和标准成长!$G354+养成规划和标准成长!K$18*10*养成规划和标准成长!$H354+养成规划和标准成长!K$19*养成规划和标准成长!$I354,0)</f>
        <v>630</v>
      </c>
      <c r="AB108" s="9">
        <f>ROUND(属性投放!K$4+养成规划和标准成长!L$3*养成规划和标准成长!$C354*养成规划和标准成长!$D354+养成规划和标准成长!L$4*养成规划和标准成长!$J354+养成规划和标准成长!L$5*养成规划和标准成长!$F354+(养成规划和标准成长!L$12+养成规划和标准成长!L$13)*养成规划和标准成长!$B354+养成规划和标准成长!L$14*养成规划和标准成长!$C354*养成规划和标准成长!$E354+养成规划和标准成长!L$17*10*养成规划和标准成长!$G354+养成规划和标准成长!L$18*10*养成规划和标准成长!$H354+养成规划和标准成长!L$19*养成规划和标准成长!$I354,0)</f>
        <v>361</v>
      </c>
      <c r="AC108" s="9">
        <f>ROUND(属性投放!L$4+养成规划和标准成长!M$3*养成规划和标准成长!$C354*养成规划和标准成长!$D354+养成规划和标准成长!M$4*养成规划和标准成长!$J354+养成规划和标准成长!M$5*养成规划和标准成长!$F354+(养成规划和标准成长!M$12+养成规划和标准成长!M$13)*养成规划和标准成长!$B354+养成规划和标准成长!M$14*养成规划和标准成长!$C354*养成规划和标准成长!$E354+养成规划和标准成长!M$17*10*养成规划和标准成长!$G354+养成规划和标准成长!M$18*10*养成规划和标准成长!$H354+养成规划和标准成长!M$19*养成规划和标准成长!$I354,0)</f>
        <v>1088</v>
      </c>
      <c r="AD108" s="9">
        <f>ROUND(属性投放!M$4+养成规划和标准成长!N$3*养成规划和标准成长!$C354*养成规划和标准成长!$D354+养成规划和标准成长!N$4*养成规划和标准成长!$J354+养成规划和标准成长!N$5*养成规划和标准成长!$F354+(养成规划和标准成长!N$12+养成规划和标准成长!N$13)*养成规划和标准成长!$B354+养成规划和标准成长!N$14*养成规划和标准成长!$C354*养成规划和标准成长!$E354+养成规划和标准成长!N$17*10*养成规划和标准成长!$G354+养成规划和标准成长!N$18*10*养成规划和标准成长!$H354+养成规划和标准成长!N$19*养成规划和标准成长!$I354,0)</f>
        <v>1100</v>
      </c>
      <c r="AE108" s="9">
        <f>VLOOKUP(养成规划和标准成长!$L354,阵法、技能和修炼!$C$20:$N$40,COLUMNS(阵法、技能和修炼!$C$20:G$40),0)</f>
        <v>373</v>
      </c>
      <c r="AF108" s="9">
        <f>VLOOKUP(养成规划和标准成长!$L354,阵法、技能和修炼!$C$20:$N$40,COLUMNS(阵法、技能和修炼!$C$20:H$40),0)</f>
        <v>276</v>
      </c>
      <c r="AG108" s="9">
        <f>VLOOKUP(养成规划和标准成长!$L354,阵法、技能和修炼!$C$20:$N$40,COLUMNS(阵法、技能和修炼!$C$20:I$40),0)</f>
        <v>373</v>
      </c>
      <c r="AH108" s="9">
        <f>VLOOKUP(养成规划和标准成长!$L354,阵法、技能和修炼!$C$20:$N$40,COLUMNS(阵法、技能和修炼!$C$20:J$40),0)</f>
        <v>276</v>
      </c>
      <c r="AI108" s="9">
        <f>VLOOKUP(养成规划和标准成长!$L354,阵法、技能和修炼!$C$20:$N$40,COLUMNS(阵法、技能和修炼!$C$20:K$40),0)</f>
        <v>80</v>
      </c>
      <c r="AJ108" s="9">
        <f>VLOOKUP(养成规划和标准成长!$L354,阵法、技能和修炼!$C$20:$N$40,COLUMNS(阵法、技能和修炼!$C$20:L$40),0)</f>
        <v>80</v>
      </c>
      <c r="AK108" s="9">
        <f>VLOOKUP(养成规划和标准成长!$L354,阵法、技能和修炼!$C$20:$N$40,COLUMNS(阵法、技能和修炼!$C$20:M$40),0)</f>
        <v>96.000000000000085</v>
      </c>
      <c r="AL108" s="9">
        <f>VLOOKUP(养成规划和标准成长!$L354,阵法、技能和修炼!$C$20:$N$40,COLUMNS(阵法、技能和修炼!$C$20:N$40),0)</f>
        <v>96.000000000000085</v>
      </c>
      <c r="AN108" s="1">
        <v>105</v>
      </c>
      <c r="AO108" s="9">
        <f>ROUND(属性投放!D$4+养成规划和标准成长!E$3*养成规划和标准成长!$O354*养成规划和标准成长!$P354+养成规划和标准成长!E$4*养成规划和标准成长!$V354+养成规划和标准成长!E$5*养成规划和标准成长!$R354+(养成规划和标准成长!E$12+养成规划和标准成长!E$13)*养成规划和标准成长!$N354+养成规划和标准成长!E$14*养成规划和标准成长!$O354*养成规划和标准成长!$Q354+养成规划和标准成长!E$17*10*养成规划和标准成长!$S354+养成规划和标准成长!E$18*10*养成规划和标准成长!$T354+养成规划和标准成长!E$19*养成规划和标准成长!$U354,0)</f>
        <v>5339</v>
      </c>
      <c r="AP108" s="9">
        <f>ROUND(属性投放!E$4+养成规划和标准成长!F$3*养成规划和标准成长!$O354*养成规划和标准成长!$P354+养成规划和标准成长!F$4*养成规划和标准成长!$V354+养成规划和标准成长!F$5*养成规划和标准成长!$R354+(养成规划和标准成长!F$12+养成规划和标准成长!F$13)*养成规划和标准成长!$N354+养成规划和标准成长!F$14*养成规划和标准成长!$O354*养成规划和标准成长!$Q354+养成规划和标准成长!F$17*10*养成规划和标准成长!$S354+养成规划和标准成长!F$18*10*养成规划和标准成长!$T354+养成规划和标准成长!F$19*养成规划和标准成长!$U354,0)</f>
        <v>4958</v>
      </c>
      <c r="AQ108" s="9">
        <f>ROUND(属性投放!F$4+养成规划和标准成长!G$3*养成规划和标准成长!$O354*养成规划和标准成长!$P354+养成规划和标准成长!G$4*养成规划和标准成长!$V354+养成规划和标准成长!G$5*养成规划和标准成长!$R354+(养成规划和标准成长!G$12+养成规划和标准成长!G$13)*养成规划和标准成长!$N354+养成规划和标准成长!G$14*养成规划和标准成长!$O354*养成规划和标准成长!$Q354+养成规划和标准成长!G$17*10*养成规划和标准成长!$S354+养成规划和标准成长!G$18*10*养成规划和标准成长!$T354+养成规划和标准成长!G$19*养成规划和标准成长!$U354,0)</f>
        <v>1887</v>
      </c>
      <c r="AR108" s="9">
        <f>ROUND(属性投放!G$4+养成规划和标准成长!H$3*养成规划和标准成长!$O354*养成规划和标准成长!$P354+养成规划和标准成长!H$4*养成规划和标准成长!$V354+养成规划和标准成长!H$5*养成规划和标准成长!$R354+(养成规划和标准成长!H$12+养成规划和标准成长!H$13)*养成规划和标准成长!$N354+养成规划和标准成长!H$14*养成规划和标准成长!$O354*养成规划和标准成长!$Q354+养成规划和标准成长!H$17*10*养成规划和标准成长!$S354+养成规划和标准成长!H$18*10*养成规划和标准成长!$T354+养成规划和标准成长!H$19*养成规划和标准成长!$U354,0)</f>
        <v>886</v>
      </c>
      <c r="AS108" s="9">
        <f>ROUND(属性投放!H$4+养成规划和标准成长!I$3*养成规划和标准成长!$O354*养成规划和标准成长!$P354+养成规划和标准成长!I$4*养成规划和标准成长!$V354+养成规划和标准成长!I$5*养成规划和标准成长!$R354+(养成规划和标准成长!I$12+养成规划和标准成长!I$13)*养成规划和标准成长!$N354+养成规划和标准成长!I$14*养成规划和标准成长!$O354*养成规划和标准成长!$Q354+养成规划和标准成长!I$17*10*养成规划和标准成长!$S354+养成规划和标准成长!I$18*10*养成规划和标准成长!$T354+养成规划和标准成长!I$19*养成规划和标准成长!$U354,0)</f>
        <v>1413</v>
      </c>
      <c r="AT108" s="9">
        <f>ROUND(属性投放!I$4+养成规划和标准成长!J$3*养成规划和标准成长!$O354*养成规划和标准成长!$P354+养成规划和标准成长!J$4*养成规划和标准成长!$V354+养成规划和标准成长!J$5*养成规划和标准成长!$R354+(养成规划和标准成长!J$12+养成规划和标准成长!J$13)*养成规划和标准成长!$N354+养成规划和标准成长!J$14*养成规划和标准成长!$O354*养成规划和标准成长!$Q354+养成规划和标准成长!J$17*10*养成规划和标准成长!$S354+养成规划和标准成长!J$18*10*养成规划和标准成长!$T354+养成规划和标准成长!J$19*养成规划和标准成长!$U354,0)</f>
        <v>1037</v>
      </c>
      <c r="AU108" s="9">
        <f>ROUND(属性投放!J$4+养成规划和标准成长!K$3*养成规划和标准成长!$O354*养成规划和标准成长!$P354+养成规划和标准成长!K$4*养成规划和标准成长!$V354+养成规划和标准成长!K$5*养成规划和标准成长!$R354+(养成规划和标准成长!K$12+养成规划和标准成长!K$13)*养成规划和标准成长!$N354+养成规划和标准成长!K$14*养成规划和标准成长!$O354*养成规划和标准成长!$Q354+养成规划和标准成长!K$17*10*养成规划和标准成长!$S354+养成规划和标准成长!K$18*10*养成规划和标准成长!$T354+养成规划和标准成长!K$19*养成规划和标准成长!$U354,0)</f>
        <v>698</v>
      </c>
      <c r="AV108" s="9">
        <f>ROUND(属性投放!K$4+养成规划和标准成长!L$3*养成规划和标准成长!$O354*养成规划和标准成长!$P354+养成规划和标准成长!L$4*养成规划和标准成长!$V354+养成规划和标准成长!L$5*养成规划和标准成长!$R354+(养成规划和标准成长!L$12+养成规划和标准成长!L$13)*养成规划和标准成长!$N354+养成规划和标准成长!L$14*养成规划和标准成长!$O354*养成规划和标准成长!$Q354+养成规划和标准成长!L$17*10*养成规划和标准成长!$S354+养成规划和标准成长!L$18*10*养成规划和标准成长!$T354+养成规划和标准成长!L$19*养成规划和标准成长!$U354,0)</f>
        <v>441</v>
      </c>
      <c r="AW108" s="9">
        <f>ROUND(属性投放!L$4+养成规划和标准成长!M$3*养成规划和标准成长!$O354*养成规划和标准成长!$P354+养成规划和标准成长!M$4*养成规划和标准成长!$V354+养成规划和标准成长!M$5*养成规划和标准成长!$R354+(养成规划和标准成长!M$12+养成规划和标准成长!M$13)*养成规划和标准成长!$N354+养成规划和标准成长!M$14*养成规划和标准成长!$O354*养成规划和标准成长!$Q354+养成规划和标准成长!M$17*10*养成规划和标准成长!$S354+养成规划和标准成长!M$18*10*养成规划和标准成长!$T354+养成规划和标准成长!M$19*养成规划和标准成长!$U354,0)</f>
        <v>1111</v>
      </c>
      <c r="AX108" s="9">
        <f>ROUND(属性投放!M$4+养成规划和标准成长!N$3*养成规划和标准成长!$O354*养成规划和标准成长!$P354+养成规划和标准成长!N$4*养成规划和标准成长!$V354+养成规划和标准成长!N$5*养成规划和标准成长!$R354+(养成规划和标准成长!N$12+养成规划和标准成长!N$13)*养成规划和标准成长!$N354+养成规划和标准成长!N$14*养成规划和标准成长!$O354*养成规划和标准成长!$Q354+养成规划和标准成长!N$17*10*养成规划和标准成长!$S354+养成规划和标准成长!N$18*10*养成规划和标准成长!$T354+养成规划和标准成长!N$19*养成规划和标准成长!$U354,0)</f>
        <v>1127</v>
      </c>
      <c r="AY108" s="9">
        <f>VLOOKUP(养成规划和标准成长!$X354,阵法、技能和修炼!$C$20:$N$40,COLUMNS(阵法、技能和修炼!$C$20:G$40),0)</f>
        <v>428</v>
      </c>
      <c r="AZ108" s="9">
        <f>VLOOKUP(养成规划和标准成长!$X354,阵法、技能和修炼!$C$20:$N$40,COLUMNS(阵法、技能和修炼!$C$20:H$40),0)</f>
        <v>305</v>
      </c>
      <c r="BA108" s="9">
        <f>VLOOKUP(养成规划和标准成长!$X354,阵法、技能和修炼!$C$20:$N$40,COLUMNS(阵法、技能和修炼!$C$20:I$40),0)</f>
        <v>428</v>
      </c>
      <c r="BB108" s="9">
        <f>VLOOKUP(养成规划和标准成长!$X354,阵法、技能和修炼!$C$20:$N$40,COLUMNS(阵法、技能和修炼!$C$20:J$40),0)</f>
        <v>305</v>
      </c>
      <c r="BC108" s="9">
        <f>VLOOKUP(养成规划和标准成长!$X354,阵法、技能和修炼!$C$20:$N$40,COLUMNS(阵法、技能和修炼!$C$20:K$40),0)</f>
        <v>90</v>
      </c>
      <c r="BD108" s="9">
        <f>VLOOKUP(养成规划和标准成长!$X354,阵法、技能和修炼!$C$20:$N$40,COLUMNS(阵法、技能和修炼!$C$20:L$40),0)</f>
        <v>90</v>
      </c>
      <c r="BE108" s="9">
        <f>VLOOKUP(养成规划和标准成长!$X354,阵法、技能和修炼!$C$20:$N$40,COLUMNS(阵法、技能和修炼!$C$20:M$40),0)</f>
        <v>108.0000000000001</v>
      </c>
      <c r="BF108" s="9">
        <f>VLOOKUP(养成规划和标准成长!$X354,阵法、技能和修炼!$C$20:$N$40,COLUMNS(阵法、技能和修炼!$C$20:N$40),0)</f>
        <v>108.0000000000001</v>
      </c>
      <c r="BH108" s="1">
        <v>105</v>
      </c>
      <c r="BI108" s="9">
        <f>ROUND(属性投放!D$4+养成规划和标准成长!E$3*养成规划和标准成长!$AA354*养成规划和标准成长!$AB354+养成规划和标准成长!E$4*养成规划和标准成长!$AH354+养成规划和标准成长!E$5*养成规划和标准成长!$AD354+(养成规划和标准成长!E$12+养成规划和标准成长!E$13)*养成规划和标准成长!$Z354+养成规划和标准成长!E$14*养成规划和标准成长!$AA354*养成规划和标准成长!$AC354+养成规划和标准成长!E$17*10*养成规划和标准成长!$AE354+养成规划和标准成长!E$18*10*养成规划和标准成长!$AF354+养成规划和标准成长!E$19*养成规划和标准成长!$AG354,0)</f>
        <v>5910</v>
      </c>
      <c r="BJ108" s="9">
        <f>ROUND(属性投放!E$4+养成规划和标准成长!F$3*养成规划和标准成长!$AA354*养成规划和标准成长!$AB354+养成规划和标准成长!F$4*养成规划和标准成长!$AH354+养成规划和标准成长!F$5*养成规划和标准成长!$AD354+(养成规划和标准成长!F$12+养成规划和标准成长!F$13)*养成规划和标准成长!$Z354+养成规划和标准成长!F$14*养成规划和标准成长!$AA354*养成规划和标准成长!$AC354+养成规划和标准成长!F$17*10*养成规划和标准成长!$AE354+养成规划和标准成长!F$18*10*养成规划和标准成长!$AF354+养成规划和标准成长!F$19*养成规划和标准成长!$AG354,0)</f>
        <v>5195</v>
      </c>
      <c r="BK108" s="9">
        <f>ROUND(属性投放!F$4+养成规划和标准成长!G$3*养成规划和标准成长!$AA354*养成规划和标准成长!$AB354+养成规划和标准成长!G$4*养成规划和标准成长!$AH354+养成规划和标准成长!G$5*养成规划和标准成长!$AD354+(养成规划和标准成长!G$12+养成规划和标准成长!G$13)*养成规划和标准成长!$Z354+养成规划和标准成长!G$14*养成规划和标准成长!$AA354*养成规划和标准成长!$AC354+养成规划和标准成长!G$17*10*养成规划和标准成长!$AE354+养成规划和标准成长!G$18*10*养成规划和标准成长!$AF354+养成规划和标准成长!G$19*养成规划和标准成长!$AG354,0)</f>
        <v>2036</v>
      </c>
      <c r="BL108" s="9">
        <f>ROUND(属性投放!G$4+养成规划和标准成长!H$3*养成规划和标准成长!$AA354*养成规划和标准成长!$AB354+养成规划和标准成长!H$4*养成规划和标准成长!$AH354+养成规划和标准成长!H$5*养成规划和标准成长!$AD354+(养成规划和标准成长!H$12+养成规划和标准成长!H$13)*养成规划和标准成长!$Z354+养成规划和标准成长!H$14*养成规划和标准成长!$AA354*养成规划和标准成长!$AC354+养成规划和标准成长!H$17*10*养成规划和标准成长!$AE354+养成规划和标准成长!H$18*10*养成规划和标准成长!$AF354+养成规划和标准成长!H$19*养成规划和标准成长!$AG354,0)</f>
        <v>991</v>
      </c>
      <c r="BM108" s="9">
        <f>ROUND(属性投放!H$4+养成规划和标准成长!I$3*养成规划和标准成长!$AA354*养成规划和标准成长!$AB354+养成规划和标准成长!I$4*养成规划和标准成长!$AH354+养成规划和标准成长!I$5*养成规划和标准成长!$AD354+(养成规划和标准成长!I$12+养成规划和标准成长!I$13)*养成规划和标准成长!$Z354+养成规划和标准成长!I$14*养成规划和标准成长!$AA354*养成规划和标准成长!$AC354+养成规划和标准成长!I$17*10*养成规划和标准成长!$AE354+养成规划和标准成长!I$18*10*养成规划和标准成长!$AF354+养成规划和标准成长!I$19*养成规划和标准成长!$AG354,0)</f>
        <v>1517</v>
      </c>
      <c r="BN108" s="9">
        <f>ROUND(属性投放!I$4+养成规划和标准成长!J$3*养成规划和标准成长!$AA354*养成规划和标准成长!$AB354+养成规划和标准成长!J$4*养成规划和标准成长!$AH354+养成规划和标准成长!J$5*养成规划和标准成长!$AD354+(养成规划和标准成长!J$12+养成规划和标准成长!J$13)*养成规划和标准成长!$Z354+养成规划和标准成长!J$14*养成规划和标准成长!$AA354*养成规划和标准成长!$AC354+养成规划和标准成长!J$17*10*养成规划和标准成长!$AE354+养成规划和标准成长!J$18*10*养成规划和标准成长!$AF354+养成规划和标准成长!J$19*养成规划和标准成长!$AG354,0)</f>
        <v>1124</v>
      </c>
      <c r="BO108" s="9">
        <f>ROUND(属性投放!J$4+养成规划和标准成长!K$3*养成规划和标准成长!$AA354*养成规划和标准成长!$AB354+养成规划和标准成长!K$4*养成规划和标准成长!$AH354+养成规划和标准成长!K$5*养成规划和标准成长!$AD354+(养成规划和标准成长!K$12+养成规划和标准成长!K$13)*养成规划和标准成长!$Z354+养成规划和标准成长!K$14*养成规划和标准成长!$AA354*养成规划和标准成长!$AC354+养成规划和标准成长!K$17*10*养成规划和标准成长!$AE354+养成规划和标准成长!K$18*10*养成规划和标准成长!$AF354+养成规划和标准成长!K$19*养成规划和标准成长!$AG354,0)</f>
        <v>749</v>
      </c>
      <c r="BP108" s="9">
        <f>ROUND(属性投放!K$4+养成规划和标准成长!L$3*养成规划和标准成长!$AA354*养成规划和标准成长!$AB354+养成规划和标准成长!L$4*养成规划和标准成长!$AH354+养成规划和标准成长!L$5*养成规划和标准成长!$AD354+(养成规划和标准成长!L$12+养成规划和标准成长!L$13)*养成规划和标准成长!$Z354+养成规划和标准成长!L$14*养成规划和标准成长!$AA354*养成规划和标准成长!$AC354+养成规划和标准成长!L$17*10*养成规划和标准成长!$AE354+养成规划和标准成长!L$18*10*养成规划和标准成长!$AF354+养成规划和标准成长!L$19*养成规划和标准成长!$AG354,0)</f>
        <v>506</v>
      </c>
      <c r="BQ108" s="9">
        <f>ROUND(属性投放!L$4+养成规划和标准成长!M$3*养成规划和标准成长!$AA354*养成规划和标准成长!$AB354+养成规划和标准成长!M$4*养成规划和标准成长!$AH354+养成规划和标准成长!M$5*养成规划和标准成长!$AD354+(养成规划和标准成长!M$12+养成规划和标准成长!M$13)*养成规划和标准成长!$Z354+养成规划和标准成长!M$14*养成规划和标准成长!$AA354*养成规划和标准成长!$AC354+养成规划和标准成长!M$17*10*养成规划和标准成长!$AE354+养成规划和标准成长!M$18*10*养成规划和标准成长!$AF354+养成规划和标准成长!M$19*养成规划和标准成长!$AG354,0)</f>
        <v>1129</v>
      </c>
      <c r="BR108" s="9">
        <f>ROUND(属性投放!M$4+养成规划和标准成长!N$3*养成规划和标准成长!$AA354*养成规划和标准成长!$AB354+养成规划和标准成长!N$4*养成规划和标准成长!$AH354+养成规划和标准成长!N$5*养成规划和标准成长!$AD354+(养成规划和标准成长!N$12+养成规划和标准成长!N$13)*养成规划和标准成长!$Z354+养成规划和标准成长!N$14*养成规划和标准成长!$AA354*养成规划和标准成长!$AC354+养成规划和标准成长!N$17*10*养成规划和标准成长!$AE354+养成规划和标准成长!N$18*10*养成规划和标准成长!$AF354+养成规划和标准成长!N$19*养成规划和标准成长!$AG354,0)</f>
        <v>1147</v>
      </c>
      <c r="BS108" s="9">
        <f>VLOOKUP(养成规划和标准成长!$AJ354,阵法、技能和修炼!$C$20:$N$40,COLUMNS(阵法、技能和修炼!$C$20:G$40),0)</f>
        <v>486</v>
      </c>
      <c r="BT108" s="9">
        <f>VLOOKUP(养成规划和标准成长!$AJ354,阵法、技能和修炼!$C$20:$N$40,COLUMNS(阵法、技能和修炼!$C$20:H$40),0)</f>
        <v>332</v>
      </c>
      <c r="BU108" s="9">
        <f>VLOOKUP(养成规划和标准成长!$AJ354,阵法、技能和修炼!$C$20:$N$40,COLUMNS(阵法、技能和修炼!$C$20:I$40),0)</f>
        <v>486</v>
      </c>
      <c r="BV108" s="9">
        <f>VLOOKUP(养成规划和标准成长!$AJ354,阵法、技能和修炼!$C$20:$N$40,COLUMNS(阵法、技能和修炼!$C$20:J$40),0)</f>
        <v>332</v>
      </c>
      <c r="BW108" s="9">
        <f>VLOOKUP(养成规划和标准成长!$AJ354,阵法、技能和修炼!$C$20:$N$40,COLUMNS(阵法、技能和修炼!$C$20:K$40),0)</f>
        <v>100</v>
      </c>
      <c r="BX108" s="9">
        <f>VLOOKUP(养成规划和标准成长!$AJ354,阵法、技能和修炼!$C$20:$N$40,COLUMNS(阵法、技能和修炼!$C$20:L$40),0)</f>
        <v>100</v>
      </c>
      <c r="BY108" s="9">
        <f>VLOOKUP(养成规划和标准成长!$AJ354,阵法、技能和修炼!$C$20:$N$40,COLUMNS(阵法、技能和修炼!$C$20:M$40),0)</f>
        <v>120.00000000000011</v>
      </c>
      <c r="BZ108" s="9">
        <f>VLOOKUP(养成规划和标准成长!$AJ354,阵法、技能和修炼!$C$20:$N$40,COLUMNS(阵法、技能和修炼!$C$20:N$40),0)</f>
        <v>120.00000000000011</v>
      </c>
    </row>
    <row r="109" spans="1:78">
      <c r="A109" s="1">
        <v>106</v>
      </c>
      <c r="B109" s="9">
        <f>ROUND(属性投放!D$4+养成规划和标准成长!E$3*养成规划和标准成长!$O202*养成规划和标准成长!$P202+养成规划和标准成长!E$4*养成规划和标准成长!$V202+养成规划和标准成长!E$5*养成规划和标准成长!$R202+(养成规划和标准成长!E$12+养成规划和标准成长!E$13)*养成规划和标准成长!$N202+养成规划和标准成长!E$14*养成规划和标准成长!$O202*养成规划和标准成长!$Q202+养成规划和标准成长!E$17*10*养成规划和标准成长!$S202+养成规划和标准成长!E$18*10*养成规划和标准成长!$T202+养成规划和标准成长!E$19*养成规划和标准成长!$U202,0)</f>
        <v>4246</v>
      </c>
      <c r="C109" s="9">
        <f>ROUND(属性投放!E$4+养成规划和标准成长!F$3*养成规划和标准成长!$O202*养成规划和标准成长!$P202+养成规划和标准成长!F$4*养成规划和标准成长!$V202+养成规划和标准成长!F$5*养成规划和标准成长!$R202+(养成规划和标准成长!F$12+养成规划和标准成长!F$13)*养成规划和标准成长!$N202+养成规划和标准成长!F$14*养成规划和标准成长!$O202*养成规划和标准成长!$Q202+养成规划和标准成长!F$17*10*养成规划和标准成长!$S202+养成规划和标准成长!F$18*10*养成规划和标准成长!$T202+养成规划和标准成长!F$19*养成规划和标准成长!$U202,0)</f>
        <v>4416</v>
      </c>
      <c r="D109" s="9">
        <f>ROUND(属性投放!F$4+养成规划和标准成长!G$3*养成规划和标准成长!$O202*养成规划和标准成长!$P202+养成规划和标准成长!G$4*养成规划和标准成长!$V202+养成规划和标准成长!G$5*养成规划和标准成长!$R202+(养成规划和标准成长!G$12+养成规划和标准成长!G$13)*养成规划和标准成长!$N202+养成规划和标准成长!G$14*养成规划和标准成长!$O202*养成规划和标准成长!$Q202+养成规划和标准成长!G$17*10*养成规划和标准成长!$S202+养成规划和标准成长!G$18*10*养成规划和标准成长!$T202+养成规划和标准成长!G$19*养成规划和标准成长!$U202,0)</f>
        <v>1591</v>
      </c>
      <c r="E109" s="9">
        <f>ROUND(属性投放!G$4+养成规划和标准成长!H$3*养成规划和标准成长!$O202*养成规划和标准成长!$P202+养成规划和标准成长!H$4*养成规划和标准成长!$V202+养成规划和标准成长!H$5*养成规划和标准成长!$R202+(养成规划和标准成长!H$12+养成规划和标准成长!H$13)*养成规划和标准成长!$N202+养成规划和标准成长!H$14*养成规划和标准成长!$O202*养成规划和标准成长!$Q202+养成规划和标准成长!H$17*10*养成规划和标准成长!$S202+养成规划和标准成长!H$18*10*养成规划和标准成长!$T202+养成规划和标准成长!H$19*养成规划和标准成长!$U202,0)</f>
        <v>678</v>
      </c>
      <c r="F109" s="9">
        <f>ROUND(属性投放!H$4+养成规划和标准成长!I$3*养成规划和标准成长!$O202*养成规划和标准成长!$P202+养成规划和标准成长!I$4*养成规划和标准成长!$V202+养成规划和标准成长!I$5*养成规划和标准成长!$R202+(养成规划和标准成长!I$12+养成规划和标准成长!I$13)*养成规划和标准成长!$N202+养成规划和标准成长!I$14*养成规划和标准成长!$O202*养成规划和标准成长!$Q202+养成规划和标准成长!I$17*10*养成规划和标准成长!$S202+养成规划和标准成长!I$18*10*养成规划和标准成长!$T202+养成规划和标准成长!I$19*养成规划和标准成长!$U202,0)</f>
        <v>1213</v>
      </c>
      <c r="G109" s="9">
        <f>ROUND(属性投放!I$4+养成规划和标准成长!J$3*养成规划和标准成长!$O202*养成规划和标准成长!$P202+养成规划和标准成长!J$4*养成规划和标准成长!$V202+养成规划和标准成长!J$5*养成规划和标准成长!$R202+(养成规划和标准成长!J$12+养成规划和标准成长!J$13)*养成规划和标准成长!$N202+养成规划和标准成长!J$14*养成规划和标准成长!$O202*养成规划和标准成长!$Q202+养成规划和标准成长!J$17*10*养成规划和标准成长!$S202+养成规划和标准成长!J$18*10*养成规划和标准成长!$T202+养成规划和标准成长!J$19*养成规划和标准成长!$U202,0)</f>
        <v>866</v>
      </c>
      <c r="H109" s="9">
        <f>ROUND(属性投放!J$4+养成规划和标准成长!K$3*养成规划和标准成长!$O202*养成规划和标准成长!$P202+养成规划和标准成长!K$4*养成规划和标准成长!$V202+养成规划和标准成长!K$5*养成规划和标准成长!$R202+(养成规划和标准成长!K$12+养成规划和标准成长!K$13)*养成规划和标准成长!$N202+养成规划和标准成长!K$14*养成规划和标准成长!$O202*养成规划和标准成长!$Q202+养成规划和标准成长!K$17*10*养成规划和标准成长!$S202+养成规划和标准成长!K$18*10*养成规划和标准成长!$T202+养成规划和标准成长!K$19*养成规划和标准成长!$U202,0)</f>
        <v>587</v>
      </c>
      <c r="I109" s="9">
        <f>ROUND(属性投放!K$4+养成规划和标准成长!L$3*养成规划和标准成长!$O202*养成规划和标准成长!$P202+养成规划和标准成长!L$4*养成规划和标准成长!$V202+养成规划和标准成长!L$5*养成规划和标准成长!$R202+(养成规划和标准成长!L$12+养成规划和标准成长!L$13)*养成规划和标准成长!$N202+养成规划和标准成长!L$14*养成规划和标准成长!$O202*养成规划和标准成长!$Q202+养成规划和标准成长!L$17*10*养成规划和标准成长!$S202+养成规划和标准成长!L$18*10*养成规划和标准成长!$T202+养成规划和标准成长!L$19*养成规划和标准成长!$U202,0)</f>
        <v>302</v>
      </c>
      <c r="J109" s="9">
        <f>ROUND(属性投放!L$4+养成规划和标准成长!M$3*养成规划和标准成长!$O202*养成规划和标准成长!$P202+养成规划和标准成长!M$4*养成规划和标准成长!$V202+养成规划和标准成长!M$5*养成规划和标准成长!$R202+(养成规划和标准成长!M$12+养成规划和标准成长!M$13)*养成规划和标准成长!$N202+养成规划和标准成长!M$14*养成规划和标准成长!$O202*养成规划和标准成长!$Q202+养成规划和标准成长!M$17*10*养成规划和标准成长!$S202+养成规划和标准成长!M$18*10*养成规划和标准成长!$T202+养成规划和标准成长!M$19*养成规划和标准成长!$U202,0)</f>
        <v>1087</v>
      </c>
      <c r="K109" s="9">
        <f>ROUND(属性投放!M$4+养成规划和标准成长!N$3*养成规划和标准成长!$O202*养成规划和标准成长!$P202+养成规划和标准成长!N$4*养成规划和标准成长!$V202+养成规划和标准成长!N$5*养成规划和标准成长!$R202+(养成规划和标准成长!N$12+养成规划和标准成长!N$13)*养成规划和标准成长!$N202+养成规划和标准成长!N$14*养成规划和标准成长!$O202*养成规划和标准成长!$Q202+养成规划和标准成长!N$17*10*养成规划和标准成长!$S202+养成规划和标准成长!N$18*10*养成规划和标准成长!$T202+养成规划和标准成长!N$19*养成规划和标准成长!$U202,0)</f>
        <v>1096</v>
      </c>
      <c r="L109" s="9">
        <f>VLOOKUP(养成规划和标准成长!$X202,阵法、技能和修炼!$C$20:$N$40,COLUMNS(阵法、技能和修炼!$C$20:G$40),0)</f>
        <v>319</v>
      </c>
      <c r="M109" s="9">
        <f>VLOOKUP(养成规划和标准成长!$X202,阵法、技能和修炼!$C$20:$N$40,COLUMNS(阵法、技能和修炼!$C$20:H$40),0)</f>
        <v>246</v>
      </c>
      <c r="N109" s="9">
        <f>VLOOKUP(养成规划和标准成长!$X202,阵法、技能和修炼!$C$20:$N$40,COLUMNS(阵法、技能和修炼!$C$20:I$40),0)</f>
        <v>319</v>
      </c>
      <c r="O109" s="9">
        <f>VLOOKUP(养成规划和标准成长!$X202,阵法、技能和修炼!$C$20:$N$40,COLUMNS(阵法、技能和修炼!$C$20:J$40),0)</f>
        <v>246</v>
      </c>
      <c r="P109" s="9">
        <f>VLOOKUP(养成规划和标准成长!$X202,阵法、技能和修炼!$C$20:$N$40,COLUMNS(阵法、技能和修炼!$C$20:K$40),0)</f>
        <v>70</v>
      </c>
      <c r="Q109" s="9">
        <f>VLOOKUP(养成规划和标准成长!$X202,阵法、技能和修炼!$C$20:$N$40,COLUMNS(阵法、技能和修炼!$C$20:L$40),0)</f>
        <v>70</v>
      </c>
      <c r="R109" s="9">
        <f>VLOOKUP(养成规划和标准成长!$X202,阵法、技能和修炼!$C$20:$N$40,COLUMNS(阵法、技能和修炼!$C$20:M$40),0)</f>
        <v>84.000000000000071</v>
      </c>
      <c r="S109" s="9">
        <f>VLOOKUP(养成规划和标准成长!$X202,阵法、技能和修炼!$C$20:$N$40,COLUMNS(阵法、技能和修炼!$C$20:N$40),0)</f>
        <v>84.000000000000071</v>
      </c>
      <c r="T109" s="1">
        <v>106</v>
      </c>
      <c r="U109" s="9">
        <f>ROUND(属性投放!D$4+养成规划和标准成长!E$3*养成规划和标准成长!$C355*养成规划和标准成长!$D355+养成规划和标准成长!E$4*养成规划和标准成长!$J355+养成规划和标准成长!E$5*养成规划和标准成长!$F355+(养成规划和标准成长!E$12+养成规划和标准成长!E$13)*养成规划和标准成长!$B355+养成规划和标准成长!E$14*养成规划和标准成长!$C355*养成规划和标准成长!$E355+养成规划和标准成长!E$17*10*养成规划和标准成长!$G355+养成规划和标准成长!E$18*10*养成规划和标准成长!$H355+养成规划和标准成长!E$19*养成规划和标准成长!$I355,0)</f>
        <v>4700</v>
      </c>
      <c r="V109" s="9">
        <f>ROUND(属性投放!E$4+养成规划和标准成长!F$3*养成规划和标准成长!$C355*养成规划和标准成长!$D355+养成规划和标准成长!F$4*养成规划和标准成长!$J355+养成规划和标准成长!F$5*养成规划和标准成长!$F355+(养成规划和标准成长!F$12+养成规划和标准成长!F$13)*养成规划和标准成长!$B355+养成规划和标准成长!F$14*养成规划和标准成长!$C355*养成规划和标准成长!$E355+养成规划和标准成长!F$17*10*养成规划和标准成长!$G355+养成规划和标准成长!F$18*10*养成规划和标准成长!$H355+养成规划和标准成长!F$19*养成规划和标准成长!$I355,0)</f>
        <v>4704</v>
      </c>
      <c r="W109" s="9">
        <f>ROUND(属性投放!F$4+养成规划和标准成长!G$3*养成规划和标准成长!$C355*养成规划和标准成长!$D355+养成规划和标准成长!G$4*养成规划和标准成长!$J355+养成规划和标准成长!G$5*养成规划和标准成长!$F355+(养成规划和标准成长!G$12+养成规划和标准成长!G$13)*养成规划和标准成长!$B355+养成规划和标准成长!G$14*养成规划和标准成长!$C355*养成规划和标准成长!$E355+养成规划和标准成长!G$17*10*养成规划和标准成长!$G355+养成规划和标准成长!G$18*10*养成规划和标准成长!$H355+养成规划和标准成长!G$19*养成规划和标准成长!$I355,0)</f>
        <v>1722</v>
      </c>
      <c r="X109" s="9">
        <f>ROUND(属性投放!G$4+养成规划和标准成长!H$3*养成规划和标准成长!$C355*养成规划和标准成长!$D355+养成规划和标准成长!H$4*养成规划和标准成长!$J355+养成规划和标准成长!H$5*养成规划和标准成长!$F355+(养成规划和标准成长!H$12+养成规划和标准成长!H$13)*养成规划和标准成长!$B355+养成规划和标准成长!H$14*养成规划和标准成长!$C355*养成规划和标准成长!$E355+养成规划和标准成长!H$17*10*养成规划和标准成长!$G355+养成规划和标准成长!H$18*10*养成规划和标准成长!$H355+养成规划和标准成长!H$19*养成规划和标准成长!$I355,0)</f>
        <v>762</v>
      </c>
      <c r="Y109" s="9">
        <f>ROUND(属性投放!H$4+养成规划和标准成长!I$3*养成规划和标准成长!$C355*养成规划和标准成长!$D355+养成规划和标准成长!I$4*养成规划和标准成长!$J355+养成规划和标准成长!I$5*养成规划和标准成长!$F355+(养成规划和标准成长!I$12+养成规划和标准成长!I$13)*养成规划和标准成长!$B355+养成规划和标准成长!I$14*养成规划和标准成长!$C355*养成规划和标准成长!$E355+养成规划和标准成长!I$17*10*养成规划和标准成长!$G355+养成规划和标准成长!I$18*10*养成规划和标准成长!$H355+养成规划和标准成长!I$19*养成规划和标准成长!$I355,0)</f>
        <v>1296</v>
      </c>
      <c r="Z109" s="9">
        <f>ROUND(属性投放!I$4+养成规划和标准成长!J$3*养成规划和标准成长!$C355*养成规划和标准成长!$D355+养成规划和标准成长!J$4*养成规划和标准成长!$J355+养成规划和标准成长!J$5*养成规划和标准成长!$F355+(养成规划和标准成长!J$12+养成规划和标准成长!J$13)*养成规划和标准成长!$B355+养成规划和标准成长!J$14*养成规划和标准成长!$C355*养成规划和标准成长!$E355+养成规划和标准成长!J$17*10*养成规划和标准成长!$G355+养成规划和标准成长!J$18*10*养成规划和标准成长!$H355+养成规划和标准成长!J$19*养成规划和标准成长!$I355,0)</f>
        <v>933</v>
      </c>
      <c r="AA109" s="9">
        <f>ROUND(属性投放!J$4+养成规划和标准成长!K$3*养成规划和标准成长!$C355*养成规划和标准成长!$D355+养成规划和标准成长!K$4*养成规划和标准成长!$J355+养成规划和标准成长!K$5*养成规划和标准成长!$F355+(养成规划和标准成长!K$12+养成规划和标准成长!K$13)*养成规划和标准成长!$B355+养成规划和标准成长!K$14*养成规划和标准成长!$C355*养成规划和标准成长!$E355+养成规划和标准成长!K$17*10*养成规划和标准成长!$G355+养成规划和标准成长!K$18*10*养成规划和标准成长!$H355+养成规划和标准成长!K$19*养成规划和标准成长!$I355,0)</f>
        <v>634</v>
      </c>
      <c r="AB109" s="9">
        <f>ROUND(属性投放!K$4+养成规划和标准成长!L$3*养成规划和标准成长!$C355*养成规划和标准成长!$D355+养成规划和标准成长!L$4*养成规划和标准成长!$J355+养成规划和标准成长!L$5*养成规划和标准成长!$F355+(养成规划和标准成长!L$12+养成规划和标准成长!L$13)*养成规划和标准成长!$B355+养成规划和标准成长!L$14*养成规划和标准成长!$C355*养成规划和标准成长!$E355+养成规划和标准成长!L$17*10*养成规划和标准成长!$G355+养成规划和标准成长!L$18*10*养成规划和标准成长!$H355+养成规划和标准成长!L$19*养成规划和标准成长!$I355,0)</f>
        <v>361</v>
      </c>
      <c r="AC109" s="9">
        <f>ROUND(属性投放!L$4+养成规划和标准成长!M$3*养成规划和标准成长!$C355*养成规划和标准成长!$D355+养成规划和标准成长!M$4*养成规划和标准成长!$J355+养成规划和标准成长!M$5*养成规划和标准成长!$F355+(养成规划和标准成长!M$12+养成规划和标准成长!M$13)*养成规划和标准成长!$B355+养成规划和标准成长!M$14*养成规划和标准成长!$C355*养成规划和标准成长!$E355+养成规划和标准成长!M$17*10*养成规划和标准成长!$G355+养成规划和标准成长!M$18*10*养成规划和标准成长!$H355+养成规划和标准成长!M$19*养成规划和标准成长!$I355,0)</f>
        <v>1098</v>
      </c>
      <c r="AD109" s="9">
        <f>ROUND(属性投放!M$4+养成规划和标准成长!N$3*养成规划和标准成长!$C355*养成规划和标准成长!$D355+养成规划和标准成长!N$4*养成规划和标准成长!$J355+养成规划和标准成长!N$5*养成规划和标准成长!$F355+(养成规划和标准成长!N$12+养成规划和标准成长!N$13)*养成规划和标准成长!$B355+养成规划和标准成长!N$14*养成规划和标准成长!$C355*养成规划和标准成长!$E355+养成规划和标准成长!N$17*10*养成规划和标准成长!$G355+养成规划和标准成长!N$18*10*养成规划和标准成长!$H355+养成规划和标准成长!N$19*养成规划和标准成长!$I355,0)</f>
        <v>1110</v>
      </c>
      <c r="AE109" s="9">
        <f>VLOOKUP(养成规划和标准成长!$L355,阵法、技能和修炼!$C$20:$N$40,COLUMNS(阵法、技能和修炼!$C$20:G$40),0)</f>
        <v>373</v>
      </c>
      <c r="AF109" s="9">
        <f>VLOOKUP(养成规划和标准成长!$L355,阵法、技能和修炼!$C$20:$N$40,COLUMNS(阵法、技能和修炼!$C$20:H$40),0)</f>
        <v>276</v>
      </c>
      <c r="AG109" s="9">
        <f>VLOOKUP(养成规划和标准成长!$L355,阵法、技能和修炼!$C$20:$N$40,COLUMNS(阵法、技能和修炼!$C$20:I$40),0)</f>
        <v>373</v>
      </c>
      <c r="AH109" s="9">
        <f>VLOOKUP(养成规划和标准成长!$L355,阵法、技能和修炼!$C$20:$N$40,COLUMNS(阵法、技能和修炼!$C$20:J$40),0)</f>
        <v>276</v>
      </c>
      <c r="AI109" s="9">
        <f>VLOOKUP(养成规划和标准成长!$L355,阵法、技能和修炼!$C$20:$N$40,COLUMNS(阵法、技能和修炼!$C$20:K$40),0)</f>
        <v>80</v>
      </c>
      <c r="AJ109" s="9">
        <f>VLOOKUP(养成规划和标准成长!$L355,阵法、技能和修炼!$C$20:$N$40,COLUMNS(阵法、技能和修炼!$C$20:L$40),0)</f>
        <v>80</v>
      </c>
      <c r="AK109" s="9">
        <f>VLOOKUP(养成规划和标准成长!$L355,阵法、技能和修炼!$C$20:$N$40,COLUMNS(阵法、技能和修炼!$C$20:M$40),0)</f>
        <v>96.000000000000085</v>
      </c>
      <c r="AL109" s="9">
        <f>VLOOKUP(养成规划和标准成长!$L355,阵法、技能和修炼!$C$20:$N$40,COLUMNS(阵法、技能和修炼!$C$20:N$40),0)</f>
        <v>96.000000000000085</v>
      </c>
      <c r="AN109" s="1">
        <v>106</v>
      </c>
      <c r="AO109" s="9">
        <f>ROUND(属性投放!D$4+养成规划和标准成长!E$3*养成规划和标准成长!$O355*养成规划和标准成长!$P355+养成规划和标准成长!E$4*养成规划和标准成长!$V355+养成规划和标准成长!E$5*养成规划和标准成长!$R355+(养成规划和标准成长!E$12+养成规划和标准成长!E$13)*养成规划和标准成长!$N355+养成规划和标准成长!E$14*养成规划和标准成长!$O355*养成规划和标准成长!$Q355+养成规划和标准成长!E$17*10*养成规划和标准成长!$S355+养成规划和标准成长!E$18*10*养成规划和标准成长!$T355+养成规划和标准成长!E$19*养成规划和标准成长!$U355,0)</f>
        <v>5366</v>
      </c>
      <c r="AP109" s="9">
        <f>ROUND(属性投放!E$4+养成规划和标准成长!F$3*养成规划和标准成长!$O355*养成规划和标准成长!$P355+养成规划和标准成长!F$4*养成规划和标准成长!$V355+养成规划和标准成长!F$5*养成规划和标准成长!$R355+(养成规划和标准成长!F$12+养成规划和标准成长!F$13)*养成规划和标准成长!$N355+养成规划和标准成长!F$14*养成规划和标准成长!$O355*养成规划和标准成长!$Q355+养成规划和标准成长!F$17*10*养成规划和标准成长!$S355+养成规划和标准成长!F$18*10*养成规划和标准成长!$T355+养成规划和标准成长!F$19*养成规划和标准成长!$U355,0)</f>
        <v>4992</v>
      </c>
      <c r="AQ109" s="9">
        <f>ROUND(属性投放!F$4+养成规划和标准成长!G$3*养成规划和标准成长!$O355*养成规划和标准成长!$P355+养成规划和标准成长!G$4*养成规划和标准成长!$V355+养成规划和标准成长!G$5*养成规划和标准成长!$R355+(养成规划和标准成长!G$12+养成规划和标准成长!G$13)*养成规划和标准成长!$N355+养成规划和标准成长!G$14*养成规划和标准成长!$O355*养成规划和标准成长!$Q355+养成规划和标准成长!G$17*10*养成规划和标准成长!$S355+养成规划和标准成长!G$18*10*养成规划和标准成长!$T355+养成规划和标准成长!G$19*养成规划和标准成长!$U355,0)</f>
        <v>1895</v>
      </c>
      <c r="AR109" s="9">
        <f>ROUND(属性投放!G$4+养成规划和标准成长!H$3*养成规划和标准成长!$O355*养成规划和标准成长!$P355+养成规划和标准成长!H$4*养成规划和标准成长!$V355+养成规划和标准成长!H$5*养成规划和标准成长!$R355+(养成规划和标准成长!H$12+养成规划和标准成长!H$13)*养成规划和标准成长!$N355+养成规划和标准成长!H$14*养成规划和标准成长!$O355*养成规划和标准成长!$Q355+养成规划和标准成长!H$17*10*养成规划和标准成长!$S355+养成规划和标准成长!H$18*10*养成规划和标准成长!$T355+养成规划和标准成长!H$19*养成规划和标准成长!$U355,0)</f>
        <v>889</v>
      </c>
      <c r="AS109" s="9">
        <f>ROUND(属性投放!H$4+养成规划和标准成长!I$3*养成规划和标准成长!$O355*养成规划和标准成长!$P355+养成规划和标准成长!I$4*养成规划和标准成长!$V355+养成规划和标准成长!I$5*养成规划和标准成长!$R355+(养成规划和标准成长!I$12+养成规划和标准成长!I$13)*养成规划和标准成长!$N355+养成规划和标准成长!I$14*养成规划和标准成长!$O355*养成规划和标准成长!$Q355+养成规划和标准成长!I$17*10*养成规划和标准成长!$S355+养成规划和标准成长!I$18*10*养成规划和标准成长!$T355+养成规划和标准成长!I$19*养成规划和标准成长!$U355,0)</f>
        <v>1421</v>
      </c>
      <c r="AT109" s="9">
        <f>ROUND(属性投放!I$4+养成规划和标准成长!J$3*养成规划和标准成长!$O355*养成规划和标准成长!$P355+养成规划和标准成长!J$4*养成规划和标准成长!$V355+养成规划和标准成长!J$5*养成规划和标准成长!$R355+(养成规划和标准成长!J$12+养成规划和标准成长!J$13)*养成规划和标准成长!$N355+养成规划和标准成长!J$14*养成规划和标准成长!$O355*养成规划和标准成长!$Q355+养成规划和标准成长!J$17*10*养成规划和标准成长!$S355+养成规划和标准成长!J$18*10*养成规划和标准成长!$T355+养成规划和标准成长!J$19*养成规划和标准成长!$U355,0)</f>
        <v>1042</v>
      </c>
      <c r="AU109" s="9">
        <f>ROUND(属性投放!J$4+养成规划和标准成长!K$3*养成规划和标准成长!$O355*养成规划和标准成长!$P355+养成规划和标准成长!K$4*养成规划和标准成长!$V355+养成规划和标准成长!K$5*养成规划和标准成长!$R355+(养成规划和标准成长!K$12+养成规划和标准成长!K$13)*养成规划和标准成长!$N355+养成规划和标准成长!K$14*养成规划和标准成长!$O355*养成规划和标准成长!$Q355+养成规划和标准成长!K$17*10*养成规划和标准成长!$S355+养成规划和标准成长!K$18*10*养成规划和标准成长!$T355+养成规划和标准成长!K$19*养成规划和标准成长!$U355,0)</f>
        <v>702</v>
      </c>
      <c r="AV109" s="9">
        <f>ROUND(属性投放!K$4+养成规划和标准成长!L$3*养成规划和标准成长!$O355*养成规划和标准成长!$P355+养成规划和标准成长!L$4*养成规划和标准成长!$V355+养成规划和标准成长!L$5*养成规划和标准成长!$R355+(养成规划和标准成长!L$12+养成规划和标准成长!L$13)*养成规划和标准成长!$N355+养成规划和标准成长!L$14*养成规划和标准成长!$O355*养成规划和标准成长!$Q355+养成规划和标准成长!L$17*10*养成规划和标准成长!$S355+养成规划和标准成长!L$18*10*养成规划和标准成长!$T355+养成规划和标准成长!L$19*养成规划和标准成长!$U355,0)</f>
        <v>441</v>
      </c>
      <c r="AW109" s="9">
        <f>ROUND(属性投放!L$4+养成规划和标准成长!M$3*养成规划和标准成长!$O355*养成规划和标准成长!$P355+养成规划和标准成长!M$4*养成规划和标准成长!$V355+养成规划和标准成长!M$5*养成规划和标准成长!$R355+(养成规划和标准成长!M$12+养成规划和标准成长!M$13)*养成规划和标准成长!$N355+养成规划和标准成长!M$14*养成规划和标准成长!$O355*养成规划和标准成长!$Q355+养成规划和标准成长!M$17*10*养成规划和标准成长!$S355+养成规划和标准成长!M$18*10*养成规划和标准成长!$T355+养成规划和标准成长!M$19*养成规划和标准成长!$U355,0)</f>
        <v>1121</v>
      </c>
      <c r="AX109" s="9">
        <f>ROUND(属性投放!M$4+养成规划和标准成长!N$3*养成规划和标准成长!$O355*养成规划和标准成长!$P355+养成规划和标准成长!N$4*养成规划和标准成长!$V355+养成规划和标准成长!N$5*养成规划和标准成长!$R355+(养成规划和标准成长!N$12+养成规划和标准成长!N$13)*养成规划和标准成长!$N355+养成规划和标准成长!N$14*养成规划和标准成长!$O355*养成规划和标准成长!$Q355+养成规划和标准成长!N$17*10*养成规划和标准成长!$S355+养成规划和标准成长!N$18*10*养成规划和标准成长!$T355+养成规划和标准成长!N$19*养成规划和标准成长!$U355,0)</f>
        <v>1138</v>
      </c>
      <c r="AY109" s="9">
        <f>VLOOKUP(养成规划和标准成长!$X355,阵法、技能和修炼!$C$20:$N$40,COLUMNS(阵法、技能和修炼!$C$20:G$40),0)</f>
        <v>428</v>
      </c>
      <c r="AZ109" s="9">
        <f>VLOOKUP(养成规划和标准成长!$X355,阵法、技能和修炼!$C$20:$N$40,COLUMNS(阵法、技能和修炼!$C$20:H$40),0)</f>
        <v>305</v>
      </c>
      <c r="BA109" s="9">
        <f>VLOOKUP(养成规划和标准成长!$X355,阵法、技能和修炼!$C$20:$N$40,COLUMNS(阵法、技能和修炼!$C$20:I$40),0)</f>
        <v>428</v>
      </c>
      <c r="BB109" s="9">
        <f>VLOOKUP(养成规划和标准成长!$X355,阵法、技能和修炼!$C$20:$N$40,COLUMNS(阵法、技能和修炼!$C$20:J$40),0)</f>
        <v>305</v>
      </c>
      <c r="BC109" s="9">
        <f>VLOOKUP(养成规划和标准成长!$X355,阵法、技能和修炼!$C$20:$N$40,COLUMNS(阵法、技能和修炼!$C$20:K$40),0)</f>
        <v>90</v>
      </c>
      <c r="BD109" s="9">
        <f>VLOOKUP(养成规划和标准成长!$X355,阵法、技能和修炼!$C$20:$N$40,COLUMNS(阵法、技能和修炼!$C$20:L$40),0)</f>
        <v>90</v>
      </c>
      <c r="BE109" s="9">
        <f>VLOOKUP(养成规划和标准成长!$X355,阵法、技能和修炼!$C$20:$N$40,COLUMNS(阵法、技能和修炼!$C$20:M$40),0)</f>
        <v>108.0000000000001</v>
      </c>
      <c r="BF109" s="9">
        <f>VLOOKUP(养成规划和标准成长!$X355,阵法、技能和修炼!$C$20:$N$40,COLUMNS(阵法、技能和修炼!$C$20:N$40),0)</f>
        <v>108.0000000000001</v>
      </c>
      <c r="BH109" s="1">
        <v>106</v>
      </c>
      <c r="BI109" s="9">
        <f>ROUND(属性投放!D$4+养成规划和标准成长!E$3*养成规划和标准成长!$AA355*养成规划和标准成长!$AB355+养成规划和标准成长!E$4*养成规划和标准成长!$AH355+养成规划和标准成长!E$5*养成规划和标准成长!$AD355+(养成规划和标准成长!E$12+养成规划和标准成长!E$13)*养成规划和标准成长!$Z355+养成规划和标准成长!E$14*养成规划和标准成长!$AA355*养成规划和标准成长!$AC355+养成规划和标准成长!E$17*10*养成规划和标准成长!$AE355+养成规划和标准成长!E$18*10*养成规划和标准成长!$AF355+养成规划和标准成长!E$19*养成规划和标准成长!$AG355,0)</f>
        <v>5940</v>
      </c>
      <c r="BJ109" s="9">
        <f>ROUND(属性投放!E$4+养成规划和标准成长!F$3*养成规划和标准成长!$AA355*养成规划和标准成长!$AB355+养成规划和标准成长!F$4*养成规划和标准成长!$AH355+养成规划和标准成长!F$5*养成规划和标准成长!$AD355+(养成规划和标准成长!F$12+养成规划和标准成长!F$13)*养成规划和标准成长!$Z355+养成规划和标准成长!F$14*养成规划和标准成长!$AA355*养成规划和标准成长!$AC355+养成规划和标准成长!F$17*10*养成规划和标准成长!$AE355+养成规划和标准成长!F$18*10*养成规划和标准成长!$AF355+养成规划和标准成长!F$19*养成规划和标准成长!$AG355,0)</f>
        <v>5230</v>
      </c>
      <c r="BK109" s="9">
        <f>ROUND(属性投放!F$4+养成规划和标准成长!G$3*养成规划和标准成长!$AA355*养成规划和标准成长!$AB355+养成规划和标准成长!G$4*养成规划和标准成长!$AH355+养成规划和标准成长!G$5*养成规划和标准成长!$AD355+(养成规划和标准成长!G$12+养成规划和标准成长!G$13)*养成规划和标准成长!$Z355+养成规划和标准成长!G$14*养成规划和标准成长!$AA355*养成规划和标准成长!$AC355+养成规划和标准成长!G$17*10*养成规划和标准成长!$AE355+养成规划和标准成长!G$18*10*养成规划和标准成长!$AF355+养成规划和标准成长!G$19*养成规划和标准成长!$AG355,0)</f>
        <v>2044</v>
      </c>
      <c r="BL109" s="9">
        <f>ROUND(属性投放!G$4+养成规划和标准成长!H$3*养成规划和标准成长!$AA355*养成规划和标准成长!$AB355+养成规划和标准成长!H$4*养成规划和标准成长!$AH355+养成规划和标准成长!H$5*养成规划和标准成长!$AD355+(养成规划和标准成长!H$12+养成规划和标准成长!H$13)*养成规划和标准成长!$Z355+养成规划和标准成长!H$14*养成规划和标准成长!$AA355*养成规划和标准成长!$AC355+养成规划和标准成长!H$17*10*养成规划和标准成长!$AE355+养成规划和标准成长!H$18*10*养成规划和标准成长!$AF355+养成规划和标准成长!H$19*养成规划和标准成长!$AG355,0)</f>
        <v>994</v>
      </c>
      <c r="BM109" s="9">
        <f>ROUND(属性投放!H$4+养成规划和标准成长!I$3*养成规划和标准成长!$AA355*养成规划和标准成长!$AB355+养成规划和标准成长!I$4*养成规划和标准成长!$AH355+养成规划和标准成长!I$5*养成规划和标准成长!$AD355+(养成规划和标准成长!I$12+养成规划和标准成长!I$13)*养成规划和标准成长!$Z355+养成规划和标准成长!I$14*养成规划和标准成长!$AA355*养成规划和标准成长!$AC355+养成规划和标准成长!I$17*10*养成规划和标准成长!$AE355+养成规划和标准成长!I$18*10*养成规划和标准成长!$AF355+养成规划和标准成长!I$19*养成规划和标准成长!$AG355,0)</f>
        <v>1525</v>
      </c>
      <c r="BN109" s="9">
        <f>ROUND(属性投放!I$4+养成规划和标准成长!J$3*养成规划和标准成长!$AA355*养成规划和标准成长!$AB355+养成规划和标准成长!J$4*养成规划和标准成长!$AH355+养成规划和标准成长!J$5*养成规划和标准成长!$AD355+(养成规划和标准成长!J$12+养成规划和标准成长!J$13)*养成规划和标准成长!$Z355+养成规划和标准成长!J$14*养成规划和标准成长!$AA355*养成规划和标准成长!$AC355+养成规划和标准成长!J$17*10*养成规划和标准成长!$AE355+养成规划和标准成长!J$18*10*养成规划和标准成长!$AF355+养成规划和标准成长!J$19*养成规划和标准成长!$AG355,0)</f>
        <v>1130</v>
      </c>
      <c r="BO109" s="9">
        <f>ROUND(属性投放!J$4+养成规划和标准成长!K$3*养成规划和标准成长!$AA355*养成规划和标准成长!$AB355+养成规划和标准成长!K$4*养成规划和标准成长!$AH355+养成规划和标准成长!K$5*养成规划和标准成长!$AD355+(养成规划和标准成长!K$12+养成规划和标准成长!K$13)*养成规划和标准成长!$Z355+养成规划和标准成长!K$14*养成规划和标准成长!$AA355*养成规划和标准成长!$AC355+养成规划和标准成长!K$17*10*养成规划和标准成长!$AE355+养成规划和标准成长!K$18*10*养成规划和标准成长!$AF355+养成规划和标准成长!K$19*养成规划和标准成长!$AG355,0)</f>
        <v>753</v>
      </c>
      <c r="BP109" s="9">
        <f>ROUND(属性投放!K$4+养成规划和标准成长!L$3*养成规划和标准成长!$AA355*养成规划和标准成长!$AB355+养成规划和标准成长!L$4*养成规划和标准成长!$AH355+养成规划和标准成长!L$5*养成规划和标准成长!$AD355+(养成规划和标准成长!L$12+养成规划和标准成长!L$13)*养成规划和标准成长!$Z355+养成规划和标准成长!L$14*养成规划和标准成长!$AA355*养成规划和标准成长!$AC355+养成规划和标准成长!L$17*10*养成规划和标准成长!$AE355+养成规划和标准成长!L$18*10*养成规划和标准成长!$AF355+养成规划和标准成长!L$19*养成规划和标准成长!$AG355,0)</f>
        <v>506</v>
      </c>
      <c r="BQ109" s="9">
        <f>ROUND(属性投放!L$4+养成规划和标准成长!M$3*养成规划和标准成长!$AA355*养成规划和标准成长!$AB355+养成规划和标准成长!M$4*养成规划和标准成长!$AH355+养成规划和标准成长!M$5*养成规划和标准成长!$AD355+(养成规划和标准成长!M$12+养成规划和标准成长!M$13)*养成规划和标准成长!$Z355+养成规划和标准成长!M$14*养成规划和标准成长!$AA355*养成规划和标准成长!$AC355+养成规划和标准成长!M$17*10*养成规划和标准成长!$AE355+养成规划和标准成长!M$18*10*养成规划和标准成长!$AF355+养成规划和标准成长!M$19*养成规划和标准成长!$AG355,0)</f>
        <v>1139</v>
      </c>
      <c r="BR109" s="9">
        <f>ROUND(属性投放!M$4+养成规划和标准成长!N$3*养成规划和标准成长!$AA355*养成规划和标准成长!$AB355+养成规划和标准成长!N$4*养成规划和标准成长!$AH355+养成规划和标准成长!N$5*养成规划和标准成长!$AD355+(养成规划和标准成长!N$12+养成规划和标准成长!N$13)*养成规划和标准成长!$Z355+养成规划和标准成长!N$14*养成规划和标准成长!$AA355*养成规划和标准成长!$AC355+养成规划和标准成长!N$17*10*养成规划和标准成长!$AE355+养成规划和标准成长!N$18*10*养成规划和标准成长!$AF355+养成规划和标准成长!N$19*养成规划和标准成长!$AG355,0)</f>
        <v>1157</v>
      </c>
      <c r="BS109" s="9">
        <f>VLOOKUP(养成规划和标准成长!$AJ355,阵法、技能和修炼!$C$20:$N$40,COLUMNS(阵法、技能和修炼!$C$20:G$40),0)</f>
        <v>486</v>
      </c>
      <c r="BT109" s="9">
        <f>VLOOKUP(养成规划和标准成长!$AJ355,阵法、技能和修炼!$C$20:$N$40,COLUMNS(阵法、技能和修炼!$C$20:H$40),0)</f>
        <v>332</v>
      </c>
      <c r="BU109" s="9">
        <f>VLOOKUP(养成规划和标准成长!$AJ355,阵法、技能和修炼!$C$20:$N$40,COLUMNS(阵法、技能和修炼!$C$20:I$40),0)</f>
        <v>486</v>
      </c>
      <c r="BV109" s="9">
        <f>VLOOKUP(养成规划和标准成长!$AJ355,阵法、技能和修炼!$C$20:$N$40,COLUMNS(阵法、技能和修炼!$C$20:J$40),0)</f>
        <v>332</v>
      </c>
      <c r="BW109" s="9">
        <f>VLOOKUP(养成规划和标准成长!$AJ355,阵法、技能和修炼!$C$20:$N$40,COLUMNS(阵法、技能和修炼!$C$20:K$40),0)</f>
        <v>100</v>
      </c>
      <c r="BX109" s="9">
        <f>VLOOKUP(养成规划和标准成长!$AJ355,阵法、技能和修炼!$C$20:$N$40,COLUMNS(阵法、技能和修炼!$C$20:L$40),0)</f>
        <v>100</v>
      </c>
      <c r="BY109" s="9">
        <f>VLOOKUP(养成规划和标准成长!$AJ355,阵法、技能和修炼!$C$20:$N$40,COLUMNS(阵法、技能和修炼!$C$20:M$40),0)</f>
        <v>120.00000000000011</v>
      </c>
      <c r="BZ109" s="9">
        <f>VLOOKUP(养成规划和标准成长!$AJ355,阵法、技能和修炼!$C$20:$N$40,COLUMNS(阵法、技能和修炼!$C$20:N$40),0)</f>
        <v>120.00000000000011</v>
      </c>
    </row>
    <row r="110" spans="1:78">
      <c r="A110" s="1">
        <v>107</v>
      </c>
      <c r="B110" s="9">
        <f>ROUND(属性投放!D$4+养成规划和标准成长!E$3*养成规划和标准成长!$O203*养成规划和标准成长!$P203+养成规划和标准成长!E$4*养成规划和标准成长!$V203+养成规划和标准成长!E$5*养成规划和标准成长!$R203+(养成规划和标准成长!E$12+养成规划和标准成长!E$13)*养成规划和标准成长!$N203+养成规划和标准成长!E$14*养成规划和标准成长!$O203*养成规划和标准成长!$Q203+养成规划和标准成长!E$17*10*养成规划和标准成长!$S203+养成规划和标准成长!E$18*10*养成规划和标准成长!$T203+养成规划和标准成长!E$19*养成规划和标准成长!$U203,0)</f>
        <v>4269</v>
      </c>
      <c r="C110" s="9">
        <f>ROUND(属性投放!E$4+养成规划和标准成长!F$3*养成规划和标准成长!$O203*养成规划和标准成长!$P203+养成规划和标准成长!F$4*养成规划和标准成长!$V203+养成规划和标准成长!F$5*养成规划和标准成长!$R203+(养成规划和标准成长!F$12+养成规划和标准成长!F$13)*养成规划和标准成长!$N203+养成规划和标准成长!F$14*养成规划和标准成长!$O203*养成规划和标准成长!$Q203+养成规划和标准成长!F$17*10*养成规划和标准成长!$S203+养成规划和标准成长!F$18*10*养成规划和标准成长!$T203+养成规划和标准成长!F$19*养成规划和标准成长!$U203,0)</f>
        <v>4448</v>
      </c>
      <c r="D110" s="9">
        <f>ROUND(属性投放!F$4+养成规划和标准成长!G$3*养成规划和标准成长!$O203*养成规划和标准成长!$P203+养成规划和标准成长!G$4*养成规划和标准成长!$V203+养成规划和标准成长!G$5*养成规划和标准成长!$R203+(养成规划和标准成长!G$12+养成规划和标准成长!G$13)*养成规划和标准成长!$N203+养成规划和标准成长!G$14*养成规划和标准成长!$O203*养成规划和标准成长!$Q203+养成规划和标准成长!G$17*10*养成规划和标准成长!$S203+养成规划和标准成长!G$18*10*养成规划和标准成长!$T203+养成规划和标准成长!G$19*养成规划和标准成长!$U203,0)</f>
        <v>1599</v>
      </c>
      <c r="E110" s="9">
        <f>ROUND(属性投放!G$4+养成规划和标准成长!H$3*养成规划和标准成长!$O203*养成规划和标准成长!$P203+养成规划和标准成长!H$4*养成规划和标准成长!$V203+养成规划和标准成长!H$5*养成规划和标准成长!$R203+(养成规划和标准成长!H$12+养成规划和标准成长!H$13)*养成规划和标准成长!$N203+养成规划和标准成长!H$14*养成规划和标准成长!$O203*养成规划和标准成长!$Q203+养成规划和标准成长!H$17*10*养成规划和标准成长!$S203+养成规划和标准成长!H$18*10*养成规划和标准成长!$T203+养成规划和标准成长!H$19*养成规划和标准成长!$U203,0)</f>
        <v>680</v>
      </c>
      <c r="F110" s="9">
        <f>ROUND(属性投放!H$4+养成规划和标准成长!I$3*养成规划和标准成长!$O203*养成规划和标准成长!$P203+养成规划和标准成长!I$4*养成规划和标准成长!$V203+养成规划和标准成长!I$5*养成规划和标准成长!$R203+(养成规划和标准成长!I$12+养成规划和标准成长!I$13)*养成规划和标准成长!$N203+养成规划和标准成长!I$14*养成规划和标准成长!$O203*养成规划和标准成长!$Q203+养成规划和标准成长!I$17*10*养成规划和标准成长!$S203+养成规划和标准成长!I$18*10*养成规划和标准成长!$T203+养成规划和标准成长!I$19*养成规划和标准成长!$U203,0)</f>
        <v>1220</v>
      </c>
      <c r="G110" s="9">
        <f>ROUND(属性投放!I$4+养成规划和标准成长!J$3*养成规划和标准成长!$O203*养成规划和标准成长!$P203+养成规划和标准成长!J$4*养成规划和标准成长!$V203+养成规划和标准成长!J$5*养成规划和标准成长!$R203+(养成规划和标准成长!J$12+养成规划和标准成长!J$13)*养成规划和标准成长!$N203+养成规划和标准成长!J$14*养成规划和标准成长!$O203*养成规划和标准成长!$Q203+养成规划和标准成长!J$17*10*养成规划和标准成长!$S203+养成规划和标准成长!J$18*10*养成规划和标准成长!$T203+养成规划和标准成长!J$19*养成规划和标准成长!$U203,0)</f>
        <v>871</v>
      </c>
      <c r="H110" s="9">
        <f>ROUND(属性投放!J$4+养成规划和标准成长!K$3*养成规划和标准成长!$O203*养成规划和标准成长!$P203+养成规划和标准成长!K$4*养成规划和标准成长!$V203+养成规划和标准成长!K$5*养成规划和标准成长!$R203+(养成规划和标准成长!K$12+养成规划和标准成长!K$13)*养成规划和标准成长!$N203+养成规划和标准成长!K$14*养成规划和标准成长!$O203*养成规划和标准成长!$Q203+养成规划和标准成长!K$17*10*养成规划和标准成长!$S203+养成规划和标准成长!K$18*10*养成规划和标准成长!$T203+养成规划和标准成长!K$19*养成规划和标准成长!$U203,0)</f>
        <v>591</v>
      </c>
      <c r="I110" s="9">
        <f>ROUND(属性投放!K$4+养成规划和标准成长!L$3*养成规划和标准成长!$O203*养成规划和标准成长!$P203+养成规划和标准成长!L$4*养成规划和标准成长!$V203+养成规划和标准成长!L$5*养成规划和标准成长!$R203+(养成规划和标准成长!L$12+养成规划和标准成长!L$13)*养成规划和标准成长!$N203+养成规划和标准成长!L$14*养成规划和标准成长!$O203*养成规划和标准成长!$Q203+养成规划和标准成长!L$17*10*养成规划和标准成长!$S203+养成规划和标准成长!L$18*10*养成规划和标准成长!$T203+养成规划和标准成长!L$19*养成规划和标准成长!$U203,0)</f>
        <v>302</v>
      </c>
      <c r="J110" s="9">
        <f>ROUND(属性投放!L$4+养成规划和标准成长!M$3*养成规划和标准成长!$O203*养成规划和标准成长!$P203+养成规划和标准成长!M$4*养成规划和标准成长!$V203+养成规划和标准成长!M$5*养成规划和标准成长!$R203+(养成规划和标准成长!M$12+养成规划和标准成长!M$13)*养成规划和标准成长!$N203+养成规划和标准成长!M$14*养成规划和标准成长!$O203*养成规划和标准成长!$Q203+养成规划和标准成长!M$17*10*养成规划和标准成长!$S203+养成规划和标准成长!M$18*10*养成规划和标准成长!$T203+养成规划和标准成长!M$19*养成规划和标准成长!$U203,0)</f>
        <v>1097</v>
      </c>
      <c r="K110" s="9">
        <f>ROUND(属性投放!M$4+养成规划和标准成长!N$3*养成规划和标准成长!$O203*养成规划和标准成长!$P203+养成规划和标准成长!N$4*养成规划和标准成长!$V203+养成规划和标准成长!N$5*养成规划和标准成长!$R203+(养成规划和标准成长!N$12+养成规划和标准成长!N$13)*养成规划和标准成长!$N203+养成规划和标准成长!N$14*养成规划和标准成长!$O203*养成规划和标准成长!$Q203+养成规划和标准成长!N$17*10*养成规划和标准成长!$S203+养成规划和标准成长!N$18*10*养成规划和标准成长!$T203+养成规划和标准成长!N$19*养成规划和标准成长!$U203,0)</f>
        <v>1106</v>
      </c>
      <c r="L110" s="9">
        <f>VLOOKUP(养成规划和标准成长!$X203,阵法、技能和修炼!$C$20:$N$40,COLUMNS(阵法、技能和修炼!$C$20:G$40),0)</f>
        <v>319</v>
      </c>
      <c r="M110" s="9">
        <f>VLOOKUP(养成规划和标准成长!$X203,阵法、技能和修炼!$C$20:$N$40,COLUMNS(阵法、技能和修炼!$C$20:H$40),0)</f>
        <v>246</v>
      </c>
      <c r="N110" s="9">
        <f>VLOOKUP(养成规划和标准成长!$X203,阵法、技能和修炼!$C$20:$N$40,COLUMNS(阵法、技能和修炼!$C$20:I$40),0)</f>
        <v>319</v>
      </c>
      <c r="O110" s="9">
        <f>VLOOKUP(养成规划和标准成长!$X203,阵法、技能和修炼!$C$20:$N$40,COLUMNS(阵法、技能和修炼!$C$20:J$40),0)</f>
        <v>246</v>
      </c>
      <c r="P110" s="9">
        <f>VLOOKUP(养成规划和标准成长!$X203,阵法、技能和修炼!$C$20:$N$40,COLUMNS(阵法、技能和修炼!$C$20:K$40),0)</f>
        <v>70</v>
      </c>
      <c r="Q110" s="9">
        <f>VLOOKUP(养成规划和标准成长!$X203,阵法、技能和修炼!$C$20:$N$40,COLUMNS(阵法、技能和修炼!$C$20:L$40),0)</f>
        <v>70</v>
      </c>
      <c r="R110" s="9">
        <f>VLOOKUP(养成规划和标准成长!$X203,阵法、技能和修炼!$C$20:$N$40,COLUMNS(阵法、技能和修炼!$C$20:M$40),0)</f>
        <v>84.000000000000071</v>
      </c>
      <c r="S110" s="9">
        <f>VLOOKUP(养成规划和标准成长!$X203,阵法、技能和修炼!$C$20:$N$40,COLUMNS(阵法、技能和修炼!$C$20:N$40),0)</f>
        <v>84.000000000000071</v>
      </c>
      <c r="T110" s="1">
        <v>107</v>
      </c>
      <c r="U110" s="9">
        <f>ROUND(属性投放!D$4+养成规划和标准成长!E$3*养成规划和标准成长!$C356*养成规划和标准成长!$D356+养成规划和标准成长!E$4*养成规划和标准成长!$J356+养成规划和标准成长!E$5*养成规划和标准成长!$F356+(养成规划和标准成长!E$12+养成规划和标准成长!E$13)*养成规划和标准成长!$B356+养成规划和标准成长!E$14*养成规划和标准成长!$C356*养成规划和标准成长!$E356+养成规划和标准成长!E$17*10*养成规划和标准成长!$G356+养成规划和标准成长!E$18*10*养成规划和标准成长!$H356+养成规划和标准成长!E$19*养成规划和标准成长!$I356,0)</f>
        <v>4724</v>
      </c>
      <c r="V110" s="9">
        <f>ROUND(属性投放!E$4+养成规划和标准成长!F$3*养成规划和标准成长!$C356*养成规划和标准成长!$D356+养成规划和标准成长!F$4*养成规划和标准成长!$J356+养成规划和标准成长!F$5*养成规划和标准成长!$F356+(养成规划和标准成长!F$12+养成规划和标准成长!F$13)*养成规划和标准成长!$B356+养成规划和标准成长!F$14*养成规划和标准成长!$C356*养成规划和标准成长!$E356+养成规划和标准成长!F$17*10*养成规划和标准成长!$G356+养成规划和标准成长!F$18*10*养成规划和标准成长!$H356+养成规划和标准成长!F$19*养成规划和标准成长!$I356,0)</f>
        <v>4737</v>
      </c>
      <c r="W110" s="9">
        <f>ROUND(属性投放!F$4+养成规划和标准成长!G$3*养成规划和标准成长!$C356*养成规划和标准成长!$D356+养成规划和标准成长!G$4*养成规划和标准成长!$J356+养成规划和标准成长!G$5*养成规划和标准成长!$F356+(养成规划和标准成长!G$12+养成规划和标准成长!G$13)*养成规划和标准成长!$B356+养成规划和标准成长!G$14*养成规划和标准成长!$C356*养成规划和标准成长!$E356+养成规划和标准成长!G$17*10*养成规划和标准成长!$G356+养成规划和标准成长!G$18*10*养成规划和标准成长!$H356+养成规划和标准成长!G$19*养成规划和标准成长!$I356,0)</f>
        <v>1729</v>
      </c>
      <c r="X110" s="9">
        <f>ROUND(属性投放!G$4+养成规划和标准成长!H$3*养成规划和标准成长!$C356*养成规划和标准成长!$D356+养成规划和标准成长!H$4*养成规划和标准成长!$J356+养成规划和标准成长!H$5*养成规划和标准成长!$F356+(养成规划和标准成长!H$12+养成规划和标准成长!H$13)*养成规划和标准成长!$B356+养成规划和标准成长!H$14*养成规划和标准成长!$C356*养成规划和标准成长!$E356+养成规划和标准成长!H$17*10*养成规划和标准成长!$G356+养成规划和标准成长!H$18*10*养成规划和标准成长!$H356+养成规划和标准成长!H$19*养成规划和标准成长!$I356,0)</f>
        <v>765</v>
      </c>
      <c r="Y110" s="9">
        <f>ROUND(属性投放!H$4+养成规划和标准成长!I$3*养成规划和标准成长!$C356*养成规划和标准成长!$D356+养成规划和标准成长!I$4*养成规划和标准成长!$J356+养成规划和标准成长!I$5*养成规划和标准成长!$F356+(养成规划和标准成长!I$12+养成规划和标准成长!I$13)*养成规划和标准成长!$B356+养成规划和标准成长!I$14*养成规划和标准成长!$C356*养成规划和标准成长!$E356+养成规划和标准成长!I$17*10*养成规划和标准成长!$G356+养成规划和标准成长!I$18*10*养成规划和标准成长!$H356+养成规划和标准成长!I$19*养成规划和标准成长!$I356,0)</f>
        <v>1303</v>
      </c>
      <c r="Z110" s="9">
        <f>ROUND(属性投放!I$4+养成规划和标准成长!J$3*养成规划和标准成长!$C356*养成规划和标准成长!$D356+养成规划和标准成长!J$4*养成规划和标准成长!$J356+养成规划和标准成长!J$5*养成规划和标准成长!$F356+(养成规划和标准成长!J$12+养成规划和标准成长!J$13)*养成规划和标准成长!$B356+养成规划和标准成长!J$14*养成规划和标准成长!$C356*养成规划和标准成长!$E356+养成规划和标准成长!J$17*10*养成规划和标准成长!$G356+养成规划和标准成长!J$18*10*养成规划和标准成长!$H356+养成规划和标准成长!J$19*养成规划和标准成长!$I356,0)</f>
        <v>938</v>
      </c>
      <c r="AA110" s="9">
        <f>ROUND(属性投放!J$4+养成规划和标准成长!K$3*养成规划和标准成长!$C356*养成规划和标准成长!$D356+养成规划和标准成长!K$4*养成规划和标准成长!$J356+养成规划和标准成长!K$5*养成规划和标准成长!$F356+(养成规划和标准成长!K$12+养成规划和标准成长!K$13)*养成规划和标准成长!$B356+养成规划和标准成长!K$14*养成规划和标准成长!$C356*养成规划和标准成长!$E356+养成规划和标准成长!K$17*10*养成规划和标准成长!$G356+养成规划和标准成长!K$18*10*养成规划和标准成长!$H356+养成规划和标准成长!K$19*养成规划和标准成长!$I356,0)</f>
        <v>638</v>
      </c>
      <c r="AB110" s="9">
        <f>ROUND(属性投放!K$4+养成规划和标准成长!L$3*养成规划和标准成长!$C356*养成规划和标准成长!$D356+养成规划和标准成长!L$4*养成规划和标准成长!$J356+养成规划和标准成长!L$5*养成规划和标准成长!$F356+(养成规划和标准成长!L$12+养成规划和标准成长!L$13)*养成规划和标准成长!$B356+养成规划和标准成长!L$14*养成规划和标准成长!$C356*养成规划和标准成长!$E356+养成规划和标准成长!L$17*10*养成规划和标准成长!$G356+养成规划和标准成长!L$18*10*养成规划和标准成长!$H356+养成规划和标准成长!L$19*养成规划和标准成长!$I356,0)</f>
        <v>361</v>
      </c>
      <c r="AC110" s="9">
        <f>ROUND(属性投放!L$4+养成规划和标准成长!M$3*养成规划和标准成长!$C356*养成规划和标准成长!$D356+养成规划和标准成长!M$4*养成规划和标准成长!$J356+养成规划和标准成长!M$5*养成规划和标准成长!$F356+(养成规划和标准成长!M$12+养成规划和标准成长!M$13)*养成规划和标准成长!$B356+养成规划和标准成长!M$14*养成规划和标准成长!$C356*养成规划和标准成长!$E356+养成规划和标准成长!M$17*10*养成规划和标准成长!$G356+养成规划和标准成长!M$18*10*养成规划和标准成长!$H356+养成规划和标准成长!M$19*养成规划和标准成长!$I356,0)</f>
        <v>1108</v>
      </c>
      <c r="AD110" s="9">
        <f>ROUND(属性投放!M$4+养成规划和标准成长!N$3*养成规划和标准成长!$C356*养成规划和标准成长!$D356+养成规划和标准成长!N$4*养成规划和标准成长!$J356+养成规划和标准成长!N$5*养成规划和标准成长!$F356+(养成规划和标准成长!N$12+养成规划和标准成长!N$13)*养成规划和标准成长!$B356+养成规划和标准成长!N$14*养成规划和标准成长!$C356*养成规划和标准成长!$E356+养成规划和标准成长!N$17*10*养成规划和标准成长!$G356+养成规划和标准成长!N$18*10*养成规划和标准成长!$H356+养成规划和标准成长!N$19*养成规划和标准成长!$I356,0)</f>
        <v>1120</v>
      </c>
      <c r="AE110" s="9">
        <f>VLOOKUP(养成规划和标准成长!$L356,阵法、技能和修炼!$C$20:$N$40,COLUMNS(阵法、技能和修炼!$C$20:G$40),0)</f>
        <v>373</v>
      </c>
      <c r="AF110" s="9">
        <f>VLOOKUP(养成规划和标准成长!$L356,阵法、技能和修炼!$C$20:$N$40,COLUMNS(阵法、技能和修炼!$C$20:H$40),0)</f>
        <v>276</v>
      </c>
      <c r="AG110" s="9">
        <f>VLOOKUP(养成规划和标准成长!$L356,阵法、技能和修炼!$C$20:$N$40,COLUMNS(阵法、技能和修炼!$C$20:I$40),0)</f>
        <v>373</v>
      </c>
      <c r="AH110" s="9">
        <f>VLOOKUP(养成规划和标准成长!$L356,阵法、技能和修炼!$C$20:$N$40,COLUMNS(阵法、技能和修炼!$C$20:J$40),0)</f>
        <v>276</v>
      </c>
      <c r="AI110" s="9">
        <f>VLOOKUP(养成规划和标准成长!$L356,阵法、技能和修炼!$C$20:$N$40,COLUMNS(阵法、技能和修炼!$C$20:K$40),0)</f>
        <v>80</v>
      </c>
      <c r="AJ110" s="9">
        <f>VLOOKUP(养成规划和标准成长!$L356,阵法、技能和修炼!$C$20:$N$40,COLUMNS(阵法、技能和修炼!$C$20:L$40),0)</f>
        <v>80</v>
      </c>
      <c r="AK110" s="9">
        <f>VLOOKUP(养成规划和标准成长!$L356,阵法、技能和修炼!$C$20:$N$40,COLUMNS(阵法、技能和修炼!$C$20:M$40),0)</f>
        <v>96.000000000000085</v>
      </c>
      <c r="AL110" s="9">
        <f>VLOOKUP(养成规划和标准成长!$L356,阵法、技能和修炼!$C$20:$N$40,COLUMNS(阵法、技能和修炼!$C$20:N$40),0)</f>
        <v>96.000000000000085</v>
      </c>
      <c r="AN110" s="1">
        <v>107</v>
      </c>
      <c r="AO110" s="9">
        <f>ROUND(属性投放!D$4+养成规划和标准成长!E$3*养成规划和标准成长!$O356*养成规划和标准成长!$P356+养成规划和标准成长!E$4*养成规划和标准成长!$V356+养成规划和标准成长!E$5*养成规划和标准成长!$R356+(养成规划和标准成长!E$12+养成规划和标准成长!E$13)*养成规划和标准成长!$N356+养成规划和标准成长!E$14*养成规划和标准成长!$O356*养成规划和标准成长!$Q356+养成规划和标准成长!E$17*10*养成规划和标准成长!$S356+养成规划和标准成长!E$18*10*养成规划和标准成长!$T356+养成规划和标准成长!E$19*养成规划和标准成长!$U356,0)</f>
        <v>5393</v>
      </c>
      <c r="AP110" s="9">
        <f>ROUND(属性投放!E$4+养成规划和标准成长!F$3*养成规划和标准成长!$O356*养成规划和标准成长!$P356+养成规划和标准成长!F$4*养成规划和标准成长!$V356+养成规划和标准成长!F$5*养成规划和标准成长!$R356+(养成规划和标准成长!F$12+养成规划和标准成长!F$13)*养成规划和标准成长!$N356+养成规划和标准成长!F$14*养成规划和标准成长!$O356*养成规划和标准成长!$Q356+养成规划和标准成长!F$17*10*养成规划和标准成长!$S356+养成规划和标准成长!F$18*10*养成规划和标准成长!$T356+养成规划和标准成长!F$19*养成规划和标准成长!$U356,0)</f>
        <v>5026</v>
      </c>
      <c r="AQ110" s="9">
        <f>ROUND(属性投放!F$4+养成规划和标准成长!G$3*养成规划和标准成长!$O356*养成规划和标准成长!$P356+养成规划和标准成长!G$4*养成规划和标准成长!$V356+养成规划和标准成长!G$5*养成规划和标准成长!$R356+(养成规划和标准成长!G$12+养成规划和标准成长!G$13)*养成规划和标准成长!$N356+养成规划和标准成长!G$14*养成规划和标准成长!$O356*养成规划和标准成长!$Q356+养成规划和标准成长!G$17*10*养成规划和标准成长!$S356+养成规划和标准成长!G$18*10*养成规划和标准成长!$T356+养成规划和标准成长!G$19*养成规划和标准成长!$U356,0)</f>
        <v>1903</v>
      </c>
      <c r="AR110" s="9">
        <f>ROUND(属性投放!G$4+养成规划和标准成长!H$3*养成规划和标准成长!$O356*养成规划和标准成长!$P356+养成规划和标准成长!H$4*养成规划和标准成长!$V356+养成规划和标准成长!H$5*养成规划和标准成长!$R356+(养成规划和标准成长!H$12+养成规划和标准成长!H$13)*养成规划和标准成长!$N356+养成规划和标准成长!H$14*养成规划和标准成长!$O356*养成规划和标准成长!$Q356+养成规划和标准成长!H$17*10*养成规划和标准成长!$S356+养成规划和标准成长!H$18*10*养成规划和标准成长!$T356+养成规划和标准成长!H$19*养成规划和标准成长!$U356,0)</f>
        <v>892</v>
      </c>
      <c r="AS110" s="9">
        <f>ROUND(属性投放!H$4+养成规划和标准成长!I$3*养成规划和标准成长!$O356*养成规划和标准成长!$P356+养成规划和标准成长!I$4*养成规划和标准成长!$V356+养成规划和标准成长!I$5*养成规划和标准成长!$R356+(养成规划和标准成长!I$12+养成规划和标准成长!I$13)*养成规划和标准成长!$N356+养成规划和标准成长!I$14*养成规划和标准成长!$O356*养成规划和标准成长!$Q356+养成规划和标准成长!I$17*10*养成规划和标准成长!$S356+养成规划和标准成长!I$18*10*养成规划和标准成长!$T356+养成规划和标准成长!I$19*养成规划和标准成长!$U356,0)</f>
        <v>1428</v>
      </c>
      <c r="AT110" s="9">
        <f>ROUND(属性投放!I$4+养成规划和标准成长!J$3*养成规划和标准成长!$O356*养成规划和标准成长!$P356+养成规划和标准成长!J$4*养成规划和标准成长!$V356+养成规划和标准成长!J$5*养成规划和标准成长!$R356+(养成规划和标准成长!J$12+养成规划和标准成长!J$13)*养成规划和标准成长!$N356+养成规划和标准成长!J$14*养成规划和标准成长!$O356*养成规划和标准成长!$Q356+养成规划和标准成长!J$17*10*养成规划和标准成长!$S356+养成规划和标准成长!J$18*10*养成规划和标准成长!$T356+养成规划和标准成长!J$19*养成规划和标准成长!$U356,0)</f>
        <v>1048</v>
      </c>
      <c r="AU110" s="9">
        <f>ROUND(属性投放!J$4+养成规划和标准成长!K$3*养成规划和标准成长!$O356*养成规划和标准成长!$P356+养成规划和标准成长!K$4*养成规划和标准成长!$V356+养成规划和标准成长!K$5*养成规划和标准成长!$R356+(养成规划和标准成长!K$12+养成规划和标准成长!K$13)*养成规划和标准成长!$N356+养成规划和标准成长!K$14*养成规划和标准成长!$O356*养成规划和标准成长!$Q356+养成规划和标准成长!K$17*10*养成规划和标准成长!$S356+养成规划和标准成长!K$18*10*养成规划和标准成长!$T356+养成规划和标准成长!K$19*养成规划和标准成长!$U356,0)</f>
        <v>706</v>
      </c>
      <c r="AV110" s="9">
        <f>ROUND(属性投放!K$4+养成规划和标准成长!L$3*养成规划和标准成长!$O356*养成规划和标准成长!$P356+养成规划和标准成长!L$4*养成规划和标准成长!$V356+养成规划和标准成长!L$5*养成规划和标准成长!$R356+(养成规划和标准成长!L$12+养成规划和标准成长!L$13)*养成规划和标准成长!$N356+养成规划和标准成长!L$14*养成规划和标准成长!$O356*养成规划和标准成长!$Q356+养成规划和标准成长!L$17*10*养成规划和标准成长!$S356+养成规划和标准成长!L$18*10*养成规划和标准成长!$T356+养成规划和标准成长!L$19*养成规划和标准成长!$U356,0)</f>
        <v>441</v>
      </c>
      <c r="AW110" s="9">
        <f>ROUND(属性投放!L$4+养成规划和标准成长!M$3*养成规划和标准成长!$O356*养成规划和标准成长!$P356+养成规划和标准成长!M$4*养成规划和标准成长!$V356+养成规划和标准成长!M$5*养成规划和标准成长!$R356+(养成规划和标准成长!M$12+养成规划和标准成长!M$13)*养成规划和标准成长!$N356+养成规划和标准成长!M$14*养成规划和标准成长!$O356*养成规划和标准成长!$Q356+养成规划和标准成长!M$17*10*养成规划和标准成长!$S356+养成规划和标准成长!M$18*10*养成规划和标准成长!$T356+养成规划和标准成长!M$19*养成规划和标准成长!$U356,0)</f>
        <v>1131</v>
      </c>
      <c r="AX110" s="9">
        <f>ROUND(属性投放!M$4+养成规划和标准成长!N$3*养成规划和标准成长!$O356*养成规划和标准成长!$P356+养成规划和标准成长!N$4*养成规划和标准成长!$V356+养成规划和标准成长!N$5*养成规划和标准成长!$R356+(养成规划和标准成长!N$12+养成规划和标准成长!N$13)*养成规划和标准成长!$N356+养成规划和标准成长!N$14*养成规划和标准成长!$O356*养成规划和标准成长!$Q356+养成规划和标准成长!N$17*10*养成规划和标准成长!$S356+养成规划和标准成长!N$18*10*养成规划和标准成长!$T356+养成规划和标准成长!N$19*养成规划和标准成长!$U356,0)</f>
        <v>1148</v>
      </c>
      <c r="AY110" s="9">
        <f>VLOOKUP(养成规划和标准成长!$X356,阵法、技能和修炼!$C$20:$N$40,COLUMNS(阵法、技能和修炼!$C$20:G$40),0)</f>
        <v>428</v>
      </c>
      <c r="AZ110" s="9">
        <f>VLOOKUP(养成规划和标准成长!$X356,阵法、技能和修炼!$C$20:$N$40,COLUMNS(阵法、技能和修炼!$C$20:H$40),0)</f>
        <v>305</v>
      </c>
      <c r="BA110" s="9">
        <f>VLOOKUP(养成规划和标准成长!$X356,阵法、技能和修炼!$C$20:$N$40,COLUMNS(阵法、技能和修炼!$C$20:I$40),0)</f>
        <v>428</v>
      </c>
      <c r="BB110" s="9">
        <f>VLOOKUP(养成规划和标准成长!$X356,阵法、技能和修炼!$C$20:$N$40,COLUMNS(阵法、技能和修炼!$C$20:J$40),0)</f>
        <v>305</v>
      </c>
      <c r="BC110" s="9">
        <f>VLOOKUP(养成规划和标准成长!$X356,阵法、技能和修炼!$C$20:$N$40,COLUMNS(阵法、技能和修炼!$C$20:K$40),0)</f>
        <v>90</v>
      </c>
      <c r="BD110" s="9">
        <f>VLOOKUP(养成规划和标准成长!$X356,阵法、技能和修炼!$C$20:$N$40,COLUMNS(阵法、技能和修炼!$C$20:L$40),0)</f>
        <v>90</v>
      </c>
      <c r="BE110" s="9">
        <f>VLOOKUP(养成规划和标准成长!$X356,阵法、技能和修炼!$C$20:$N$40,COLUMNS(阵法、技能和修炼!$C$20:M$40),0)</f>
        <v>108.0000000000001</v>
      </c>
      <c r="BF110" s="9">
        <f>VLOOKUP(养成规划和标准成长!$X356,阵法、技能和修炼!$C$20:$N$40,COLUMNS(阵法、技能和修炼!$C$20:N$40),0)</f>
        <v>108.0000000000001</v>
      </c>
      <c r="BH110" s="1">
        <v>107</v>
      </c>
      <c r="BI110" s="9">
        <f>ROUND(属性投放!D$4+养成规划和标准成长!E$3*养成规划和标准成长!$AA356*养成规划和标准成长!$AB356+养成规划和标准成长!E$4*养成规划和标准成长!$AH356+养成规划和标准成长!E$5*养成规划和标准成长!$AD356+(养成规划和标准成长!E$12+养成规划和标准成长!E$13)*养成规划和标准成长!$Z356+养成规划和标准成长!E$14*养成规划和标准成长!$AA356*养成规划和标准成长!$AC356+养成规划和标准成长!E$17*10*养成规划和标准成长!$AE356+养成规划和标准成长!E$18*10*养成规划和标准成长!$AF356+养成规划和标准成长!E$19*养成规划和标准成长!$AG356,0)</f>
        <v>5970</v>
      </c>
      <c r="BJ110" s="9">
        <f>ROUND(属性投放!E$4+养成规划和标准成长!F$3*养成规划和标准成长!$AA356*养成规划和标准成长!$AB356+养成规划和标准成长!F$4*养成规划和标准成长!$AH356+养成规划和标准成长!F$5*养成规划和标准成长!$AD356+(养成规划和标准成长!F$12+养成规划和标准成长!F$13)*养成规划和标准成长!$Z356+养成规划和标准成长!F$14*养成规划和标准成长!$AA356*养成规划和标准成长!$AC356+养成规划和标准成长!F$17*10*养成规划和标准成长!$AE356+养成规划和标准成长!F$18*10*养成规划和标准成长!$AF356+养成规划和标准成长!F$19*养成规划和标准成长!$AG356,0)</f>
        <v>5265</v>
      </c>
      <c r="BK110" s="9">
        <f>ROUND(属性投放!F$4+养成规划和标准成长!G$3*养成规划和标准成长!$AA356*养成规划和标准成长!$AB356+养成规划和标准成长!G$4*养成规划和标准成长!$AH356+养成规划和标准成长!G$5*养成规划和标准成长!$AD356+(养成规划和标准成长!G$12+养成规划和标准成长!G$13)*养成规划和标准成长!$Z356+养成规划和标准成长!G$14*养成规划和标准成长!$AA356*养成规划和标准成长!$AC356+养成规划和标准成长!G$17*10*养成规划和标准成长!$AE356+养成规划和标准成长!G$18*10*养成规划和标准成长!$AF356+养成规划和标准成长!G$19*养成规划和标准成长!$AG356,0)</f>
        <v>2052</v>
      </c>
      <c r="BL110" s="9">
        <f>ROUND(属性投放!G$4+养成规划和标准成长!H$3*养成规划和标准成长!$AA356*养成规划和标准成长!$AB356+养成规划和标准成长!H$4*养成规划和标准成长!$AH356+养成规划和标准成长!H$5*养成规划和标准成长!$AD356+(养成规划和标准成长!H$12+养成规划和标准成长!H$13)*养成规划和标准成长!$Z356+养成规划和标准成长!H$14*养成规划和标准成长!$AA356*养成规划和标准成长!$AC356+养成规划和标准成长!H$17*10*养成规划和标准成长!$AE356+养成规划和标准成长!H$18*10*养成规划和标准成长!$AF356+养成规划和标准成长!H$19*养成规划和标准成长!$AG356,0)</f>
        <v>997</v>
      </c>
      <c r="BM110" s="9">
        <f>ROUND(属性投放!H$4+养成规划和标准成长!I$3*养成规划和标准成长!$AA356*养成规划和标准成长!$AB356+养成规划和标准成长!I$4*养成规划和标准成长!$AH356+养成规划和标准成长!I$5*养成规划和标准成长!$AD356+(养成规划和标准成长!I$12+养成规划和标准成长!I$13)*养成规划和标准成长!$Z356+养成规划和标准成长!I$14*养成规划和标准成长!$AA356*养成规划和标准成长!$AC356+养成规划和标准成长!I$17*10*养成规划和标准成长!$AE356+养成规划和标准成长!I$18*10*养成规划和标准成长!$AF356+养成规划和标准成长!I$19*养成规划和标准成长!$AG356,0)</f>
        <v>1533</v>
      </c>
      <c r="BN110" s="9">
        <f>ROUND(属性投放!I$4+养成规划和标准成长!J$3*养成规划和标准成长!$AA356*养成规划和标准成长!$AB356+养成规划和标准成长!J$4*养成规划和标准成长!$AH356+养成规划和标准成长!J$5*养成规划和标准成长!$AD356+(养成规划和标准成长!J$12+养成规划和标准成长!J$13)*养成规划和标准成长!$Z356+养成规划和标准成长!J$14*养成规划和标准成长!$AA356*养成规划和标准成长!$AC356+养成规划和标准成长!J$17*10*养成规划和标准成长!$AE356+养成规划和标准成长!J$18*10*养成规划和标准成长!$AF356+养成规划和标准成长!J$19*养成规划和标准成长!$AG356,0)</f>
        <v>1136</v>
      </c>
      <c r="BO110" s="9">
        <f>ROUND(属性投放!J$4+养成规划和标准成长!K$3*养成规划和标准成长!$AA356*养成规划和标准成长!$AB356+养成规划和标准成长!K$4*养成规划和标准成长!$AH356+养成规划和标准成长!K$5*养成规划和标准成长!$AD356+(养成规划和标准成长!K$12+养成规划和标准成长!K$13)*养成规划和标准成长!$Z356+养成规划和标准成长!K$14*养成规划和标准成长!$AA356*养成规划和标准成长!$AC356+养成规划和标准成长!K$17*10*养成规划和标准成长!$AE356+养成规划和标准成长!K$18*10*养成规划和标准成长!$AF356+养成规划和标准成长!K$19*养成规划和标准成长!$AG356,0)</f>
        <v>757</v>
      </c>
      <c r="BP110" s="9">
        <f>ROUND(属性投放!K$4+养成规划和标准成长!L$3*养成规划和标准成长!$AA356*养成规划和标准成长!$AB356+养成规划和标准成长!L$4*养成规划和标准成长!$AH356+养成规划和标准成长!L$5*养成规划和标准成长!$AD356+(养成规划和标准成长!L$12+养成规划和标准成长!L$13)*养成规划和标准成长!$Z356+养成规划和标准成长!L$14*养成规划和标准成长!$AA356*养成规划和标准成长!$AC356+养成规划和标准成长!L$17*10*养成规划和标准成长!$AE356+养成规划和标准成长!L$18*10*养成规划和标准成长!$AF356+养成规划和标准成长!L$19*养成规划和标准成长!$AG356,0)</f>
        <v>507</v>
      </c>
      <c r="BQ110" s="9">
        <f>ROUND(属性投放!L$4+养成规划和标准成长!M$3*养成规划和标准成长!$AA356*养成规划和标准成长!$AB356+养成规划和标准成长!M$4*养成规划和标准成长!$AH356+养成规划和标准成长!M$5*养成规划和标准成长!$AD356+(养成规划和标准成长!M$12+养成规划和标准成长!M$13)*养成规划和标准成长!$Z356+养成规划和标准成长!M$14*养成规划和标准成长!$AA356*养成规划和标准成长!$AC356+养成规划和标准成长!M$17*10*养成规划和标准成长!$AE356+养成规划和标准成长!M$18*10*养成规划和标准成长!$AF356+养成规划和标准成长!M$19*养成规划和标准成长!$AG356,0)</f>
        <v>1150</v>
      </c>
      <c r="BR110" s="9">
        <f>ROUND(属性投放!M$4+养成规划和标准成长!N$3*养成规划和标准成长!$AA356*养成规划和标准成长!$AB356+养成规划和标准成长!N$4*养成规划和标准成长!$AH356+养成规划和标准成长!N$5*养成规划和标准成长!$AD356+(养成规划和标准成长!N$12+养成规划和标准成长!N$13)*养成规划和标准成长!$Z356+养成规划和标准成长!N$14*养成规划和标准成长!$AA356*养成规划和标准成长!$AC356+养成规划和标准成长!N$17*10*养成规划和标准成长!$AE356+养成规划和标准成长!N$18*10*养成规划和标准成长!$AF356+养成规划和标准成长!N$19*养成规划和标准成长!$AG356,0)</f>
        <v>1168</v>
      </c>
      <c r="BS110" s="9">
        <f>VLOOKUP(养成规划和标准成长!$AJ356,阵法、技能和修炼!$C$20:$N$40,COLUMNS(阵法、技能和修炼!$C$20:G$40),0)</f>
        <v>486</v>
      </c>
      <c r="BT110" s="9">
        <f>VLOOKUP(养成规划和标准成长!$AJ356,阵法、技能和修炼!$C$20:$N$40,COLUMNS(阵法、技能和修炼!$C$20:H$40),0)</f>
        <v>332</v>
      </c>
      <c r="BU110" s="9">
        <f>VLOOKUP(养成规划和标准成长!$AJ356,阵法、技能和修炼!$C$20:$N$40,COLUMNS(阵法、技能和修炼!$C$20:I$40),0)</f>
        <v>486</v>
      </c>
      <c r="BV110" s="9">
        <f>VLOOKUP(养成规划和标准成长!$AJ356,阵法、技能和修炼!$C$20:$N$40,COLUMNS(阵法、技能和修炼!$C$20:J$40),0)</f>
        <v>332</v>
      </c>
      <c r="BW110" s="9">
        <f>VLOOKUP(养成规划和标准成长!$AJ356,阵法、技能和修炼!$C$20:$N$40,COLUMNS(阵法、技能和修炼!$C$20:K$40),0)</f>
        <v>100</v>
      </c>
      <c r="BX110" s="9">
        <f>VLOOKUP(养成规划和标准成长!$AJ356,阵法、技能和修炼!$C$20:$N$40,COLUMNS(阵法、技能和修炼!$C$20:L$40),0)</f>
        <v>100</v>
      </c>
      <c r="BY110" s="9">
        <f>VLOOKUP(养成规划和标准成长!$AJ356,阵法、技能和修炼!$C$20:$N$40,COLUMNS(阵法、技能和修炼!$C$20:M$40),0)</f>
        <v>120.00000000000011</v>
      </c>
      <c r="BZ110" s="9">
        <f>VLOOKUP(养成规划和标准成长!$AJ356,阵法、技能和修炼!$C$20:$N$40,COLUMNS(阵法、技能和修炼!$C$20:N$40),0)</f>
        <v>120.00000000000011</v>
      </c>
    </row>
    <row r="111" spans="1:78">
      <c r="A111" s="1">
        <v>108</v>
      </c>
      <c r="B111" s="9">
        <f>ROUND(属性投放!D$4+养成规划和标准成长!E$3*养成规划和标准成长!$O204*养成规划和标准成长!$P204+养成规划和标准成长!E$4*养成规划和标准成长!$V204+养成规划和标准成长!E$5*养成规划和标准成长!$R204+(养成规划和标准成长!E$12+养成规划和标准成长!E$13)*养成规划和标准成长!$N204+养成规划和标准成长!E$14*养成规划和标准成长!$O204*养成规划和标准成长!$Q204+养成规划和标准成长!E$17*10*养成规划和标准成长!$S204+养成规划和标准成长!E$18*10*养成规划和标准成长!$T204+养成规划和标准成长!E$19*养成规划和标准成长!$U204,0)</f>
        <v>4292</v>
      </c>
      <c r="C111" s="9">
        <f>ROUND(属性投放!E$4+养成规划和标准成长!F$3*养成规划和标准成长!$O204*养成规划和标准成长!$P204+养成规划和标准成长!F$4*养成规划和标准成长!$V204+养成规划和标准成长!F$5*养成规划和标准成长!$R204+(养成规划和标准成长!F$12+养成规划和标准成长!F$13)*养成规划和标准成长!$N204+养成规划和标准成长!F$14*养成规划和标准成长!$O204*养成规划和标准成长!$Q204+养成规划和标准成长!F$17*10*养成规划和标准成长!$S204+养成规划和标准成长!F$18*10*养成规划和标准成长!$T204+养成规划和标准成长!F$19*养成规划和标准成长!$U204,0)</f>
        <v>4480</v>
      </c>
      <c r="D111" s="9">
        <f>ROUND(属性投放!F$4+养成规划和标准成长!G$3*养成规划和标准成长!$O204*养成规划和标准成长!$P204+养成规划和标准成长!G$4*养成规划和标准成长!$V204+养成规划和标准成长!G$5*养成规划和标准成长!$R204+(养成规划和标准成长!G$12+养成规划和标准成长!G$13)*养成规划和标准成长!$N204+养成规划和标准成长!G$14*养成规划和标准成长!$O204*养成规划和标准成长!$Q204+养成规划和标准成长!G$17*10*养成规划和标准成长!$S204+养成规划和标准成长!G$18*10*养成规划和标准成长!$T204+养成规划和标准成长!G$19*养成规划和标准成长!$U204,0)</f>
        <v>1606</v>
      </c>
      <c r="E111" s="9">
        <f>ROUND(属性投放!G$4+养成规划和标准成长!H$3*养成规划和标准成长!$O204*养成规划和标准成长!$P204+养成规划和标准成长!H$4*养成规划和标准成长!$V204+养成规划和标准成长!H$5*养成规划和标准成长!$R204+(养成规划和标准成长!H$12+养成规划和标准成长!H$13)*养成规划和标准成长!$N204+养成规划和标准成长!H$14*养成规划和标准成长!$O204*养成规划和标准成长!$Q204+养成规划和标准成长!H$17*10*养成规划和标准成长!$S204+养成规划和标准成长!H$18*10*养成规划和标准成长!$T204+养成规划和标准成长!H$19*养成规划和标准成长!$U204,0)</f>
        <v>683</v>
      </c>
      <c r="F111" s="9">
        <f>ROUND(属性投放!H$4+养成规划和标准成长!I$3*养成规划和标准成长!$O204*养成规划和标准成长!$P204+养成规划和标准成长!I$4*养成规划和标准成长!$V204+养成规划和标准成长!I$5*养成规划和标准成长!$R204+(养成规划和标准成长!I$12+养成规划和标准成长!I$13)*养成规划和标准成长!$N204+养成规划和标准成长!I$14*养成规划和标准成长!$O204*养成规划和标准成长!$Q204+养成规划和标准成长!I$17*10*养成规划和标准成长!$S204+养成规划和标准成长!I$18*10*养成规划和标准成长!$T204+养成规划和标准成长!I$19*养成规划和标准成长!$U204,0)</f>
        <v>1227</v>
      </c>
      <c r="G111" s="9">
        <f>ROUND(属性投放!I$4+养成规划和标准成长!J$3*养成规划和标准成长!$O204*养成规划和标准成长!$P204+养成规划和标准成长!J$4*养成规划和标准成长!$V204+养成规划和标准成长!J$5*养成规划和标准成长!$R204+(养成规划和标准成长!J$12+养成规划和标准成长!J$13)*养成规划和标准成长!$N204+养成规划和标准成长!J$14*养成规划和标准成长!$O204*养成规划和标准成长!$Q204+养成规划和标准成长!J$17*10*养成规划和标准成长!$S204+养成规划和标准成长!J$18*10*养成规划和标准成长!$T204+养成规划和标准成长!J$19*养成规划和标准成长!$U204,0)</f>
        <v>877</v>
      </c>
      <c r="H111" s="9">
        <f>ROUND(属性投放!J$4+养成规划和标准成长!K$3*养成规划和标准成长!$O204*养成规划和标准成长!$P204+养成规划和标准成长!K$4*养成规划和标准成长!$V204+养成规划和标准成长!K$5*养成规划和标准成长!$R204+(养成规划和标准成长!K$12+养成规划和标准成长!K$13)*养成规划和标准成长!$N204+养成规划和标准成长!K$14*养成规划和标准成长!$O204*养成规划和标准成长!$Q204+养成规划和标准成长!K$17*10*养成规划和标准成长!$S204+养成规划和标准成长!K$18*10*养成规划和标准成长!$T204+养成规划和标准成长!K$19*养成规划和标准成长!$U204,0)</f>
        <v>594</v>
      </c>
      <c r="I111" s="9">
        <f>ROUND(属性投放!K$4+养成规划和标准成长!L$3*养成规划和标准成长!$O204*养成规划和标准成长!$P204+养成规划和标准成长!L$4*养成规划和标准成长!$V204+养成规划和标准成长!L$5*养成规划和标准成长!$R204+(养成规划和标准成长!L$12+养成规划和标准成长!L$13)*养成规划和标准成长!$N204+养成规划和标准成长!L$14*养成规划和标准成长!$O204*养成规划和标准成长!$Q204+养成规划和标准成长!L$17*10*养成规划和标准成长!$S204+养成规划和标准成长!L$18*10*养成规划和标准成长!$T204+养成规划和标准成长!L$19*养成规划和标准成长!$U204,0)</f>
        <v>302</v>
      </c>
      <c r="J111" s="9">
        <f>ROUND(属性投放!L$4+养成规划和标准成长!M$3*养成规划和标准成长!$O204*养成规划和标准成长!$P204+养成规划和标准成长!M$4*养成规划和标准成长!$V204+养成规划和标准成长!M$5*养成规划和标准成长!$R204+(养成规划和标准成长!M$12+养成规划和标准成长!M$13)*养成规划和标准成长!$N204+养成规划和标准成长!M$14*养成规划和标准成长!$O204*养成规划和标准成长!$Q204+养成规划和标准成长!M$17*10*养成规划和标准成长!$S204+养成规划和标准成长!M$18*10*养成规划和标准成长!$T204+养成规划和标准成长!M$19*养成规划和标准成长!$U204,0)</f>
        <v>1107</v>
      </c>
      <c r="K111" s="9">
        <f>ROUND(属性投放!M$4+养成规划和标准成长!N$3*养成规划和标准成长!$O204*养成规划和标准成长!$P204+养成规划和标准成长!N$4*养成规划和标准成长!$V204+养成规划和标准成长!N$5*养成规划和标准成长!$R204+(养成规划和标准成长!N$12+养成规划和标准成长!N$13)*养成规划和标准成长!$N204+养成规划和标准成长!N$14*养成规划和标准成长!$O204*养成规划和标准成长!$Q204+养成规划和标准成长!N$17*10*养成规划和标准成长!$S204+养成规划和标准成长!N$18*10*养成规划和标准成长!$T204+养成规划和标准成长!N$19*养成规划和标准成长!$U204,0)</f>
        <v>1116</v>
      </c>
      <c r="L111" s="9">
        <f>VLOOKUP(养成规划和标准成长!$X204,阵法、技能和修炼!$C$20:$N$40,COLUMNS(阵法、技能和修炼!$C$20:G$40),0)</f>
        <v>319</v>
      </c>
      <c r="M111" s="9">
        <f>VLOOKUP(养成规划和标准成长!$X204,阵法、技能和修炼!$C$20:$N$40,COLUMNS(阵法、技能和修炼!$C$20:H$40),0)</f>
        <v>246</v>
      </c>
      <c r="N111" s="9">
        <f>VLOOKUP(养成规划和标准成长!$X204,阵法、技能和修炼!$C$20:$N$40,COLUMNS(阵法、技能和修炼!$C$20:I$40),0)</f>
        <v>319</v>
      </c>
      <c r="O111" s="9">
        <f>VLOOKUP(养成规划和标准成长!$X204,阵法、技能和修炼!$C$20:$N$40,COLUMNS(阵法、技能和修炼!$C$20:J$40),0)</f>
        <v>246</v>
      </c>
      <c r="P111" s="9">
        <f>VLOOKUP(养成规划和标准成长!$X204,阵法、技能和修炼!$C$20:$N$40,COLUMNS(阵法、技能和修炼!$C$20:K$40),0)</f>
        <v>70</v>
      </c>
      <c r="Q111" s="9">
        <f>VLOOKUP(养成规划和标准成长!$X204,阵法、技能和修炼!$C$20:$N$40,COLUMNS(阵法、技能和修炼!$C$20:L$40),0)</f>
        <v>70</v>
      </c>
      <c r="R111" s="9">
        <f>VLOOKUP(养成规划和标准成长!$X204,阵法、技能和修炼!$C$20:$N$40,COLUMNS(阵法、技能和修炼!$C$20:M$40),0)</f>
        <v>84.000000000000071</v>
      </c>
      <c r="S111" s="9">
        <f>VLOOKUP(养成规划和标准成长!$X204,阵法、技能和修炼!$C$20:$N$40,COLUMNS(阵法、技能和修炼!$C$20:N$40),0)</f>
        <v>84.000000000000071</v>
      </c>
      <c r="T111" s="1">
        <v>108</v>
      </c>
      <c r="U111" s="9">
        <f>ROUND(属性投放!D$4+养成规划和标准成长!E$3*养成规划和标准成长!$C357*养成规划和标准成长!$D357+养成规划和标准成长!E$4*养成规划和标准成长!$J357+养成规划和标准成长!E$5*养成规划和标准成长!$F357+(养成规划和标准成长!E$12+养成规划和标准成长!E$13)*养成规划和标准成长!$B357+养成规划和标准成长!E$14*养成规划和标准成长!$C357*养成规划和标准成长!$E357+养成规划和标准成长!E$17*10*养成规划和标准成长!$G357+养成规划和标准成长!E$18*10*养成规划和标准成长!$H357+养成规划和标准成长!E$19*养成规划和标准成长!$I357,0)</f>
        <v>4748</v>
      </c>
      <c r="V111" s="9">
        <f>ROUND(属性投放!E$4+养成规划和标准成长!F$3*养成规划和标准成长!$C357*养成规划和标准成长!$D357+养成规划和标准成长!F$4*养成规划和标准成长!$J357+养成规划和标准成长!F$5*养成规划和标准成长!$F357+(养成规划和标准成长!F$12+养成规划和标准成长!F$13)*养成规划和标准成长!$B357+养成规划和标准成长!F$14*养成规划和标准成长!$C357*养成规划和标准成长!$E357+养成规划和标准成长!F$17*10*养成规划和标准成长!$G357+养成规划和标准成长!F$18*10*养成规划和标准成长!$H357+养成规划和标准成长!F$19*养成规划和标准成长!$I357,0)</f>
        <v>4770</v>
      </c>
      <c r="W111" s="9">
        <f>ROUND(属性投放!F$4+养成规划和标准成长!G$3*养成规划和标准成长!$C357*养成规划和标准成长!$D357+养成规划和标准成长!G$4*养成规划和标准成长!$J357+养成规划和标准成长!G$5*养成规划和标准成长!$F357+(养成规划和标准成长!G$12+养成规划和标准成长!G$13)*养成规划和标准成长!$B357+养成规划和标准成长!G$14*养成规划和标准成长!$C357*养成规划和标准成长!$E357+养成规划和标准成长!G$17*10*养成规划和标准成长!$G357+养成规划和标准成长!G$18*10*养成规划和标准成长!$H357+养成规划和标准成长!G$19*养成规划和标准成长!$I357,0)</f>
        <v>1737</v>
      </c>
      <c r="X111" s="9">
        <f>ROUND(属性投放!G$4+养成规划和标准成长!H$3*养成规划和标准成长!$C357*养成规划和标准成长!$D357+养成规划和标准成长!H$4*养成规划和标准成长!$J357+养成规划和标准成长!H$5*养成规划和标准成长!$F357+(养成规划和标准成长!H$12+养成规划和标准成长!H$13)*养成规划和标准成长!$B357+养成规划和标准成长!H$14*养成规划和标准成长!$C357*养成规划和标准成长!$E357+养成规划和标准成长!H$17*10*养成规划和标准成长!$G357+养成规划和标准成长!H$18*10*养成规划和标准成长!$H357+养成规划和标准成长!H$19*养成规划和标准成长!$I357,0)</f>
        <v>767</v>
      </c>
      <c r="Y111" s="9">
        <f>ROUND(属性投放!H$4+养成规划和标准成长!I$3*养成规划和标准成长!$C357*养成规划和标准成长!$D357+养成规划和标准成长!I$4*养成规划和标准成长!$J357+养成规划和标准成长!I$5*养成规划和标准成长!$F357+(养成规划和标准成长!I$12+养成规划和标准成长!I$13)*养成规划和标准成长!$B357+养成规划和标准成长!I$14*养成规划和标准成长!$C357*养成规划和标准成长!$E357+养成规划和标准成长!I$17*10*养成规划和标准成长!$G357+养成规划和标准成长!I$18*10*养成规划和标准成长!$H357+养成规划和标准成长!I$19*养成规划和标准成长!$I357,0)</f>
        <v>1310</v>
      </c>
      <c r="Z111" s="9">
        <f>ROUND(属性投放!I$4+养成规划和标准成长!J$3*养成规划和标准成长!$C357*养成规划和标准成长!$D357+养成规划和标准成长!J$4*养成规划和标准成长!$J357+养成规划和标准成长!J$5*养成规划和标准成长!$F357+(养成规划和标准成长!J$12+养成规划和标准成长!J$13)*养成规划和标准成长!$B357+养成规划和标准成长!J$14*养成规划和标准成长!$C357*养成规划和标准成长!$E357+养成规划和标准成长!J$17*10*养成规划和标准成长!$G357+养成规划和标准成长!J$18*10*养成规划和标准成长!$H357+养成规划和标准成长!J$19*养成规划和标准成长!$I357,0)</f>
        <v>943</v>
      </c>
      <c r="AA111" s="9">
        <f>ROUND(属性投放!J$4+养成规划和标准成长!K$3*养成规划和标准成长!$C357*养成规划和标准成长!$D357+养成规划和标准成长!K$4*养成规划和标准成长!$J357+养成规划和标准成长!K$5*养成规划和标准成长!$F357+(养成规划和标准成长!K$12+养成规划和标准成长!K$13)*养成规划和标准成长!$B357+养成规划和标准成长!K$14*养成规划和标准成长!$C357*养成规划和标准成长!$E357+养成规划和标准成长!K$17*10*养成规划和标准成长!$G357+养成规划和标准成长!K$18*10*养成规划和标准成长!$H357+养成规划和标准成长!K$19*养成规划和标准成长!$I357,0)</f>
        <v>641</v>
      </c>
      <c r="AB111" s="9">
        <f>ROUND(属性投放!K$4+养成规划和标准成长!L$3*养成规划和标准成长!$C357*养成规划和标准成长!$D357+养成规划和标准成长!L$4*养成规划和标准成长!$J357+养成规划和标准成长!L$5*养成规划和标准成长!$F357+(养成规划和标准成长!L$12+养成规划和标准成长!L$13)*养成规划和标准成长!$B357+养成规划和标准成长!L$14*养成规划和标准成长!$C357*养成规划和标准成长!$E357+养成规划和标准成长!L$17*10*养成规划和标准成长!$G357+养成规划和标准成长!L$18*10*养成规划和标准成长!$H357+养成规划和标准成长!L$19*养成规划和标准成长!$I357,0)</f>
        <v>361</v>
      </c>
      <c r="AC111" s="9">
        <f>ROUND(属性投放!L$4+养成规划和标准成长!M$3*养成规划和标准成长!$C357*养成规划和标准成长!$D357+养成规划和标准成长!M$4*养成规划和标准成长!$J357+养成规划和标准成长!M$5*养成规划和标准成长!$F357+(养成规划和标准成长!M$12+养成规划和标准成长!M$13)*养成规划和标准成长!$B357+养成规划和标准成长!M$14*养成规划和标准成长!$C357*养成规划和标准成长!$E357+养成规划和标准成长!M$17*10*养成规划和标准成长!$G357+养成规划和标准成长!M$18*10*养成规划和标准成长!$H357+养成规划和标准成长!M$19*养成规划和标准成长!$I357,0)</f>
        <v>1118</v>
      </c>
      <c r="AD111" s="9">
        <f>ROUND(属性投放!M$4+养成规划和标准成长!N$3*养成规划和标准成长!$C357*养成规划和标准成长!$D357+养成规划和标准成长!N$4*养成规划和标准成长!$J357+养成规划和标准成长!N$5*养成规划和标准成长!$F357+(养成规划和标准成长!N$12+养成规划和标准成长!N$13)*养成规划和标准成长!$B357+养成规划和标准成长!N$14*养成规划和标准成长!$C357*养成规划和标准成长!$E357+养成规划和标准成长!N$17*10*养成规划和标准成长!$G357+养成规划和标准成长!N$18*10*养成规划和标准成长!$H357+养成规划和标准成长!N$19*养成规划和标准成长!$I357,0)</f>
        <v>1130</v>
      </c>
      <c r="AE111" s="9">
        <f>VLOOKUP(养成规划和标准成长!$L357,阵法、技能和修炼!$C$20:$N$40,COLUMNS(阵法、技能和修炼!$C$20:G$40),0)</f>
        <v>373</v>
      </c>
      <c r="AF111" s="9">
        <f>VLOOKUP(养成规划和标准成长!$L357,阵法、技能和修炼!$C$20:$N$40,COLUMNS(阵法、技能和修炼!$C$20:H$40),0)</f>
        <v>276</v>
      </c>
      <c r="AG111" s="9">
        <f>VLOOKUP(养成规划和标准成长!$L357,阵法、技能和修炼!$C$20:$N$40,COLUMNS(阵法、技能和修炼!$C$20:I$40),0)</f>
        <v>373</v>
      </c>
      <c r="AH111" s="9">
        <f>VLOOKUP(养成规划和标准成长!$L357,阵法、技能和修炼!$C$20:$N$40,COLUMNS(阵法、技能和修炼!$C$20:J$40),0)</f>
        <v>276</v>
      </c>
      <c r="AI111" s="9">
        <f>VLOOKUP(养成规划和标准成长!$L357,阵法、技能和修炼!$C$20:$N$40,COLUMNS(阵法、技能和修炼!$C$20:K$40),0)</f>
        <v>80</v>
      </c>
      <c r="AJ111" s="9">
        <f>VLOOKUP(养成规划和标准成长!$L357,阵法、技能和修炼!$C$20:$N$40,COLUMNS(阵法、技能和修炼!$C$20:L$40),0)</f>
        <v>80</v>
      </c>
      <c r="AK111" s="9">
        <f>VLOOKUP(养成规划和标准成长!$L357,阵法、技能和修炼!$C$20:$N$40,COLUMNS(阵法、技能和修炼!$C$20:M$40),0)</f>
        <v>96.000000000000085</v>
      </c>
      <c r="AL111" s="9">
        <f>VLOOKUP(养成规划和标准成长!$L357,阵法、技能和修炼!$C$20:$N$40,COLUMNS(阵法、技能和修炼!$C$20:N$40),0)</f>
        <v>96.000000000000085</v>
      </c>
      <c r="AN111" s="1">
        <v>108</v>
      </c>
      <c r="AO111" s="9">
        <f>ROUND(属性投放!D$4+养成规划和标准成长!E$3*养成规划和标准成长!$O357*养成规划和标准成长!$P357+养成规划和标准成长!E$4*养成规划和标准成长!$V357+养成规划和标准成长!E$5*养成规划和标准成长!$R357+(养成规划和标准成长!E$12+养成规划和标准成长!E$13)*养成规划和标准成长!$N357+养成规划和标准成长!E$14*养成规划和标准成长!$O357*养成规划和标准成长!$Q357+养成规划和标准成长!E$17*10*养成规划和标准成长!$S357+养成规划和标准成长!E$18*10*养成规划和标准成长!$T357+养成规划和标准成长!E$19*养成规划和标准成长!$U357,0)</f>
        <v>5420</v>
      </c>
      <c r="AP111" s="9">
        <f>ROUND(属性投放!E$4+养成规划和标准成长!F$3*养成规划和标准成长!$O357*养成规划和标准成长!$P357+养成规划和标准成长!F$4*养成规划和标准成长!$V357+养成规划和标准成长!F$5*养成规划和标准成长!$R357+(养成规划和标准成长!F$12+养成规划和标准成长!F$13)*养成规划和标准成长!$N357+养成规划和标准成长!F$14*养成规划和标准成长!$O357*养成规划和标准成长!$Q357+养成规划和标准成长!F$17*10*养成规划和标准成长!$S357+养成规划和标准成长!F$18*10*养成规划和标准成长!$T357+养成规划和标准成长!F$19*养成规划和标准成长!$U357,0)</f>
        <v>5060</v>
      </c>
      <c r="AQ111" s="9">
        <f>ROUND(属性投放!F$4+养成规划和标准成长!G$3*养成规划和标准成长!$O357*养成规划和标准成长!$P357+养成规划和标准成长!G$4*养成规划和标准成长!$V357+养成规划和标准成长!G$5*养成规划和标准成长!$R357+(养成规划和标准成长!G$12+养成规划和标准成长!G$13)*养成规划和标准成长!$N357+养成规划和标准成长!G$14*养成规划和标准成长!$O357*养成规划和标准成长!$Q357+养成规划和标准成长!G$17*10*养成规划和标准成长!$S357+养成规划和标准成长!G$18*10*养成规划和标准成长!$T357+养成规划和标准成长!G$19*养成规划和标准成长!$U357,0)</f>
        <v>1911</v>
      </c>
      <c r="AR111" s="9">
        <f>ROUND(属性投放!G$4+养成规划和标准成长!H$3*养成规划和标准成长!$O357*养成规划和标准成长!$P357+养成规划和标准成长!H$4*养成规划和标准成长!$V357+养成规划和标准成长!H$5*养成规划和标准成长!$R357+(养成规划和标准成长!H$12+养成规划和标准成长!H$13)*养成规划和标准成长!$N357+养成规划和标准成长!H$14*养成规划和标准成长!$O357*养成规划和标准成长!$Q357+养成规划和标准成长!H$17*10*养成规划和标准成长!$S357+养成规划和标准成长!H$18*10*养成规划和标准成长!$T357+养成规划和标准成长!H$19*养成规划和标准成长!$U357,0)</f>
        <v>894</v>
      </c>
      <c r="AS111" s="9">
        <f>ROUND(属性投放!H$4+养成规划和标准成长!I$3*养成规划和标准成长!$O357*养成规划和标准成长!$P357+养成规划和标准成长!I$4*养成规划和标准成长!$V357+养成规划和标准成长!I$5*养成规划和标准成长!$R357+(养成规划和标准成长!I$12+养成规划和标准成长!I$13)*养成规划和标准成长!$N357+养成规划和标准成长!I$14*养成规划和标准成长!$O357*养成规划和标准成长!$Q357+养成规划和标准成长!I$17*10*养成规划和标准成长!$S357+养成规划和标准成长!I$18*10*养成规划和标准成长!$T357+养成规划和标准成长!I$19*养成规划和标准成长!$U357,0)</f>
        <v>1435</v>
      </c>
      <c r="AT111" s="9">
        <f>ROUND(属性投放!I$4+养成规划和标准成长!J$3*养成规划和标准成长!$O357*养成规划和标准成长!$P357+养成规划和标准成长!J$4*养成规划和标准成长!$V357+养成规划和标准成长!J$5*养成规划和标准成长!$R357+(养成规划和标准成长!J$12+养成规划和标准成长!J$13)*养成规划和标准成长!$N357+养成规划和标准成长!J$14*养成规划和标准成长!$O357*养成规划和标准成长!$Q357+养成规划和标准成长!J$17*10*养成规划和标准成长!$S357+养成规划和标准成长!J$18*10*养成规划和标准成长!$T357+养成规划和标准成长!J$19*养成规划和标准成长!$U357,0)</f>
        <v>1053</v>
      </c>
      <c r="AU111" s="9">
        <f>ROUND(属性投放!J$4+养成规划和标准成长!K$3*养成规划和标准成长!$O357*养成规划和标准成长!$P357+养成规划和标准成长!K$4*养成规划和标准成长!$V357+养成规划和标准成长!K$5*养成规划和标准成长!$R357+(养成规划和标准成长!K$12+养成规划和标准成长!K$13)*养成规划和标准成长!$N357+养成规划和标准成长!K$14*养成规划和标准成长!$O357*养成规划和标准成长!$Q357+养成规划和标准成长!K$17*10*养成规划和标准成长!$S357+养成规划和标准成长!K$18*10*养成规划和标准成长!$T357+养成规划和标准成长!K$19*养成规划和标准成长!$U357,0)</f>
        <v>710</v>
      </c>
      <c r="AV111" s="9">
        <f>ROUND(属性投放!K$4+养成规划和标准成长!L$3*养成规划和标准成长!$O357*养成规划和标准成长!$P357+养成规划和标准成长!L$4*养成规划和标准成长!$V357+养成规划和标准成长!L$5*养成规划和标准成长!$R357+(养成规划和标准成长!L$12+养成规划和标准成长!L$13)*养成规划和标准成长!$N357+养成规划和标准成长!L$14*养成规划和标准成长!$O357*养成规划和标准成长!$Q357+养成规划和标准成长!L$17*10*养成规划和标准成长!$S357+养成规划和标准成长!L$18*10*养成规划和标准成长!$T357+养成规划和标准成长!L$19*养成规划和标准成长!$U357,0)</f>
        <v>441</v>
      </c>
      <c r="AW111" s="9">
        <f>ROUND(属性投放!L$4+养成规划和标准成长!M$3*养成规划和标准成长!$O357*养成规划和标准成长!$P357+养成规划和标准成长!M$4*养成规划和标准成长!$V357+养成规划和标准成长!M$5*养成规划和标准成长!$R357+(养成规划和标准成长!M$12+养成规划和标准成长!M$13)*养成规划和标准成长!$N357+养成规划和标准成长!M$14*养成规划和标准成长!$O357*养成规划和标准成长!$Q357+养成规划和标准成长!M$17*10*养成规划和标准成长!$S357+养成规划和标准成长!M$18*10*养成规划和标准成长!$T357+养成规划和标准成长!M$19*养成规划和标准成长!$U357,0)</f>
        <v>1142</v>
      </c>
      <c r="AX111" s="9">
        <f>ROUND(属性投放!M$4+养成规划和标准成长!N$3*养成规划和标准成长!$O357*养成规划和标准成长!$P357+养成规划和标准成长!N$4*养成规划和标准成长!$V357+养成规划和标准成长!N$5*养成规划和标准成长!$R357+(养成规划和标准成长!N$12+养成规划和标准成长!N$13)*养成规划和标准成长!$N357+养成规划和标准成长!N$14*养成规划和标准成长!$O357*养成规划和标准成长!$Q357+养成规划和标准成长!N$17*10*养成规划和标准成长!$S357+养成规划和标准成长!N$18*10*养成规划和标准成长!$T357+养成规划和标准成长!N$19*养成规划和标准成长!$U357,0)</f>
        <v>1158</v>
      </c>
      <c r="AY111" s="9">
        <f>VLOOKUP(养成规划和标准成长!$X357,阵法、技能和修炼!$C$20:$N$40,COLUMNS(阵法、技能和修炼!$C$20:G$40),0)</f>
        <v>428</v>
      </c>
      <c r="AZ111" s="9">
        <f>VLOOKUP(养成规划和标准成长!$X357,阵法、技能和修炼!$C$20:$N$40,COLUMNS(阵法、技能和修炼!$C$20:H$40),0)</f>
        <v>305</v>
      </c>
      <c r="BA111" s="9">
        <f>VLOOKUP(养成规划和标准成长!$X357,阵法、技能和修炼!$C$20:$N$40,COLUMNS(阵法、技能和修炼!$C$20:I$40),0)</f>
        <v>428</v>
      </c>
      <c r="BB111" s="9">
        <f>VLOOKUP(养成规划和标准成长!$X357,阵法、技能和修炼!$C$20:$N$40,COLUMNS(阵法、技能和修炼!$C$20:J$40),0)</f>
        <v>305</v>
      </c>
      <c r="BC111" s="9">
        <f>VLOOKUP(养成规划和标准成长!$X357,阵法、技能和修炼!$C$20:$N$40,COLUMNS(阵法、技能和修炼!$C$20:K$40),0)</f>
        <v>90</v>
      </c>
      <c r="BD111" s="9">
        <f>VLOOKUP(养成规划和标准成长!$X357,阵法、技能和修炼!$C$20:$N$40,COLUMNS(阵法、技能和修炼!$C$20:L$40),0)</f>
        <v>90</v>
      </c>
      <c r="BE111" s="9">
        <f>VLOOKUP(养成规划和标准成长!$X357,阵法、技能和修炼!$C$20:$N$40,COLUMNS(阵法、技能和修炼!$C$20:M$40),0)</f>
        <v>108.0000000000001</v>
      </c>
      <c r="BF111" s="9">
        <f>VLOOKUP(养成规划和标准成长!$X357,阵法、技能和修炼!$C$20:$N$40,COLUMNS(阵法、技能和修炼!$C$20:N$40),0)</f>
        <v>108.0000000000001</v>
      </c>
      <c r="BH111" s="1">
        <v>108</v>
      </c>
      <c r="BI111" s="9">
        <f>ROUND(属性投放!D$4+养成规划和标准成长!E$3*养成规划和标准成长!$AA357*养成规划和标准成长!$AB357+养成规划和标准成长!E$4*养成规划和标准成长!$AH357+养成规划和标准成长!E$5*养成规划和标准成长!$AD357+(养成规划和标准成长!E$12+养成规划和标准成长!E$13)*养成规划和标准成长!$Z357+养成规划和标准成长!E$14*养成规划和标准成长!$AA357*养成规划和标准成长!$AC357+养成规划和标准成长!E$17*10*养成规划和标准成长!$AE357+养成规划和标准成长!E$18*10*养成规划和标准成长!$AF357+养成规划和标准成长!E$19*养成规划和标准成长!$AG357,0)</f>
        <v>6000</v>
      </c>
      <c r="BJ111" s="9">
        <f>ROUND(属性投放!E$4+养成规划和标准成长!F$3*养成规划和标准成长!$AA357*养成规划和标准成长!$AB357+养成规划和标准成长!F$4*养成规划和标准成长!$AH357+养成规划和标准成长!F$5*养成规划和标准成长!$AD357+(养成规划和标准成长!F$12+养成规划和标准成长!F$13)*养成规划和标准成长!$Z357+养成规划和标准成长!F$14*养成规划和标准成长!$AA357*养成规划和标准成长!$AC357+养成规划和标准成长!F$17*10*养成规划和标准成长!$AE357+养成规划和标准成长!F$18*10*养成规划和标准成长!$AF357+养成规划和标准成长!F$19*养成规划和标准成长!$AG357,0)</f>
        <v>5300</v>
      </c>
      <c r="BK111" s="9">
        <f>ROUND(属性投放!F$4+养成规划和标准成长!G$3*养成规划和标准成长!$AA357*养成规划和标准成长!$AB357+养成规划和标准成长!G$4*养成规划和标准成长!$AH357+养成规划和标准成长!G$5*养成规划和标准成长!$AD357+(养成规划和标准成长!G$12+养成规划和标准成长!G$13)*养成规划和标准成长!$Z357+养成规划和标准成长!G$14*养成规划和标准成长!$AA357*养成规划和标准成长!$AC357+养成规划和标准成长!G$17*10*养成规划和标准成长!$AE357+养成规划和标准成长!G$18*10*养成规划和标准成长!$AF357+养成规划和标准成长!G$19*养成规划和标准成长!$AG357,0)</f>
        <v>2060</v>
      </c>
      <c r="BL111" s="9">
        <f>ROUND(属性投放!G$4+养成规划和标准成长!H$3*养成规划和标准成长!$AA357*养成规划和标准成长!$AB357+养成规划和标准成长!H$4*养成规划和标准成长!$AH357+养成规划和标准成长!H$5*养成规划和标准成长!$AD357+(养成规划和标准成长!H$12+养成规划和标准成长!H$13)*养成规划和标准成长!$Z357+养成规划和标准成长!H$14*养成规划和标准成长!$AA357*养成规划和标准成长!$AC357+养成规划和标准成长!H$17*10*养成规划和标准成长!$AE357+养成规划和标准成长!H$18*10*养成规划和标准成长!$AF357+养成规划和标准成长!H$19*养成规划和标准成长!$AG357,0)</f>
        <v>1000</v>
      </c>
      <c r="BM111" s="9">
        <f>ROUND(属性投放!H$4+养成规划和标准成长!I$3*养成规划和标准成长!$AA357*养成规划和标准成长!$AB357+养成规划和标准成长!I$4*养成规划和标准成长!$AH357+养成规划和标准成长!I$5*养成规划和标准成长!$AD357+(养成规划和标准成长!I$12+养成规划和标准成长!I$13)*养成规划和标准成长!$Z357+养成规划和标准成长!I$14*养成规划和标准成长!$AA357*养成规划和标准成长!$AC357+养成规划和标准成长!I$17*10*养成规划和标准成长!$AE357+养成规划和标准成长!I$18*10*养成规划和标准成长!$AF357+养成规划和标准成长!I$19*养成规划和标准成长!$AG357,0)</f>
        <v>1540</v>
      </c>
      <c r="BN111" s="9">
        <f>ROUND(属性投放!I$4+养成规划和标准成长!J$3*养成规划和标准成长!$AA357*养成规划和标准成长!$AB357+养成规划和标准成长!J$4*养成规划和标准成长!$AH357+养成规划和标准成长!J$5*养成规划和标准成长!$AD357+(养成规划和标准成长!J$12+养成规划和标准成长!J$13)*养成规划和标准成长!$Z357+养成规划和标准成长!J$14*养成规划和标准成长!$AA357*养成规划和标准成长!$AC357+养成规划和标准成长!J$17*10*养成规划和标准成长!$AE357+养成规划和标准成长!J$18*10*养成规划和标准成长!$AF357+养成规划和标准成长!J$19*养成规划和标准成长!$AG357,0)</f>
        <v>1142</v>
      </c>
      <c r="BO111" s="9">
        <f>ROUND(属性投放!J$4+养成规划和标准成长!K$3*养成规划和标准成长!$AA357*养成规划和标准成长!$AB357+养成规划和标准成长!K$4*养成规划和标准成长!$AH357+养成规划和标准成长!K$5*养成规划和标准成长!$AD357+(养成规划和标准成长!K$12+养成规划和标准成长!K$13)*养成规划和标准成长!$Z357+养成规划和标准成长!K$14*养成规划和标准成长!$AA357*养成规划和标准成长!$AC357+养成规划和标准成长!K$17*10*养成规划和标准成长!$AE357+养成规划和标准成长!K$18*10*养成规划和标准成长!$AF357+养成规划和标准成长!K$19*养成规划和标准成长!$AG357,0)</f>
        <v>761</v>
      </c>
      <c r="BP111" s="9">
        <f>ROUND(属性投放!K$4+养成规划和标准成长!L$3*养成规划和标准成长!$AA357*养成规划和标准成长!$AB357+养成规划和标准成长!L$4*养成规划和标准成长!$AH357+养成规划和标准成长!L$5*养成规划和标准成长!$AD357+(养成规划和标准成长!L$12+养成规划和标准成长!L$13)*养成规划和标准成长!$Z357+养成规划和标准成长!L$14*养成规划和标准成长!$AA357*养成规划和标准成长!$AC357+养成规划和标准成长!L$17*10*养成规划和标准成长!$AE357+养成规划和标准成长!L$18*10*养成规划和标准成长!$AF357+养成规划和标准成长!L$19*养成规划和标准成长!$AG357,0)</f>
        <v>507</v>
      </c>
      <c r="BQ111" s="9">
        <f>ROUND(属性投放!L$4+养成规划和标准成长!M$3*养成规划和标准成长!$AA357*养成规划和标准成长!$AB357+养成规划和标准成长!M$4*养成规划和标准成长!$AH357+养成规划和标准成长!M$5*养成规划和标准成长!$AD357+(养成规划和标准成长!M$12+养成规划和标准成长!M$13)*养成规划和标准成长!$Z357+养成规划和标准成长!M$14*养成规划和标准成长!$AA357*养成规划和标准成长!$AC357+养成规划和标准成长!M$17*10*养成规划和标准成长!$AE357+养成规划和标准成长!M$18*10*养成规划和标准成长!$AF357+养成规划和标准成长!M$19*养成规划和标准成长!$AG357,0)</f>
        <v>1160</v>
      </c>
      <c r="BR111" s="9">
        <f>ROUND(属性投放!M$4+养成规划和标准成长!N$3*养成规划和标准成长!$AA357*养成规划和标准成长!$AB357+养成规划和标准成长!N$4*养成规划和标准成长!$AH357+养成规划和标准成长!N$5*养成规划和标准成长!$AD357+(养成规划和标准成长!N$12+养成规划和标准成长!N$13)*养成规划和标准成长!$Z357+养成规划和标准成长!N$14*养成规划和标准成长!$AA357*养成规划和标准成长!$AC357+养成规划和标准成长!N$17*10*养成规划和标准成长!$AE357+养成规划和标准成长!N$18*10*养成规划和标准成长!$AF357+养成规划和标准成长!N$19*养成规划和标准成长!$AG357,0)</f>
        <v>1178</v>
      </c>
      <c r="BS111" s="9">
        <f>VLOOKUP(养成规划和标准成长!$AJ357,阵法、技能和修炼!$C$20:$N$40,COLUMNS(阵法、技能和修炼!$C$20:G$40),0)</f>
        <v>486</v>
      </c>
      <c r="BT111" s="9">
        <f>VLOOKUP(养成规划和标准成长!$AJ357,阵法、技能和修炼!$C$20:$N$40,COLUMNS(阵法、技能和修炼!$C$20:H$40),0)</f>
        <v>332</v>
      </c>
      <c r="BU111" s="9">
        <f>VLOOKUP(养成规划和标准成长!$AJ357,阵法、技能和修炼!$C$20:$N$40,COLUMNS(阵法、技能和修炼!$C$20:I$40),0)</f>
        <v>486</v>
      </c>
      <c r="BV111" s="9">
        <f>VLOOKUP(养成规划和标准成长!$AJ357,阵法、技能和修炼!$C$20:$N$40,COLUMNS(阵法、技能和修炼!$C$20:J$40),0)</f>
        <v>332</v>
      </c>
      <c r="BW111" s="9">
        <f>VLOOKUP(养成规划和标准成长!$AJ357,阵法、技能和修炼!$C$20:$N$40,COLUMNS(阵法、技能和修炼!$C$20:K$40),0)</f>
        <v>100</v>
      </c>
      <c r="BX111" s="9">
        <f>VLOOKUP(养成规划和标准成长!$AJ357,阵法、技能和修炼!$C$20:$N$40,COLUMNS(阵法、技能和修炼!$C$20:L$40),0)</f>
        <v>100</v>
      </c>
      <c r="BY111" s="9">
        <f>VLOOKUP(养成规划和标准成长!$AJ357,阵法、技能和修炼!$C$20:$N$40,COLUMNS(阵法、技能和修炼!$C$20:M$40),0)</f>
        <v>120.00000000000011</v>
      </c>
      <c r="BZ111" s="9">
        <f>VLOOKUP(养成规划和标准成长!$AJ357,阵法、技能和修炼!$C$20:$N$40,COLUMNS(阵法、技能和修炼!$C$20:N$40),0)</f>
        <v>120.00000000000011</v>
      </c>
    </row>
    <row r="112" spans="1:78">
      <c r="A112" s="1">
        <v>109</v>
      </c>
      <c r="B112" s="9">
        <f>ROUND(属性投放!D$4+养成规划和标准成长!E$3*养成规划和标准成长!$O205*养成规划和标准成长!$P205+养成规划和标准成长!E$4*养成规划和标准成长!$V205+养成规划和标准成长!E$5*养成规划和标准成长!$R205+(养成规划和标准成长!E$12+养成规划和标准成长!E$13)*养成规划和标准成长!$N205+养成规划和标准成长!E$14*养成规划和标准成长!$O205*养成规划和标准成长!$Q205+养成规划和标准成长!E$17*10*养成规划和标准成长!$S205+养成规划和标准成长!E$18*10*养成规划和标准成长!$T205+养成规划和标准成长!E$19*养成规划和标准成长!$U205,0)</f>
        <v>4315</v>
      </c>
      <c r="C112" s="9">
        <f>ROUND(属性投放!E$4+养成规划和标准成长!F$3*养成规划和标准成长!$O205*养成规划和标准成长!$P205+养成规划和标准成长!F$4*养成规划和标准成长!$V205+养成规划和标准成长!F$5*养成规划和标准成长!$R205+(养成规划和标准成长!F$12+养成规划和标准成长!F$13)*养成规划和标准成长!$N205+养成规划和标准成长!F$14*养成规划和标准成长!$O205*养成规划和标准成长!$Q205+养成规划和标准成长!F$17*10*养成规划和标准成长!$S205+养成规划和标准成长!F$18*10*养成规划和标准成长!$T205+养成规划和标准成长!F$19*养成规划和标准成长!$U205,0)</f>
        <v>4512</v>
      </c>
      <c r="D112" s="9">
        <f>ROUND(属性投放!F$4+养成规划和标准成长!G$3*养成规划和标准成长!$O205*养成规划和标准成长!$P205+养成规划和标准成长!G$4*养成规划和标准成长!$V205+养成规划和标准成长!G$5*养成规划和标准成长!$R205+(养成规划和标准成长!G$12+养成规划和标准成长!G$13)*养成规划和标准成长!$N205+养成规划和标准成长!G$14*养成规划和标准成长!$O205*养成规划和标准成长!$Q205+养成规划和标准成长!G$17*10*养成规划和标准成长!$S205+养成规划和标准成长!G$18*10*养成规划和标准成长!$T205+养成规划和标准成长!G$19*养成规划和标准成长!$U205,0)</f>
        <v>1614</v>
      </c>
      <c r="E112" s="9">
        <f>ROUND(属性投放!G$4+养成规划和标准成长!H$3*养成规划和标准成长!$O205*养成规划和标准成长!$P205+养成规划和标准成长!H$4*养成规划和标准成长!$V205+养成规划和标准成长!H$5*养成规划和标准成长!$R205+(养成规划和标准成长!H$12+养成规划和标准成长!H$13)*养成规划和标准成长!$N205+养成规划和标准成长!H$14*养成规划和标准成长!$O205*养成规划和标准成长!$Q205+养成规划和标准成长!H$17*10*养成规划和标准成长!$S205+养成规划和标准成长!H$18*10*养成规划和标准成长!$T205+养成规划和标准成长!H$19*养成规划和标准成长!$U205,0)</f>
        <v>685</v>
      </c>
      <c r="F112" s="9">
        <f>ROUND(属性投放!H$4+养成规划和标准成长!I$3*养成规划和标准成长!$O205*养成规划和标准成长!$P205+养成规划和标准成长!I$4*养成规划和标准成长!$V205+养成规划和标准成长!I$5*养成规划和标准成长!$R205+(养成规划和标准成长!I$12+养成规划和标准成长!I$13)*养成规划和标准成长!$N205+养成规划和标准成长!I$14*养成规划和标准成长!$O205*养成规划和标准成长!$Q205+养成规划和标准成长!I$17*10*养成规划和标准成长!$S205+养成规划和标准成长!I$18*10*养成规划和标准成长!$T205+养成规划和标准成长!I$19*养成规划和标准成长!$U205,0)</f>
        <v>1234</v>
      </c>
      <c r="G112" s="9">
        <f>ROUND(属性投放!I$4+养成规划和标准成长!J$3*养成规划和标准成长!$O205*养成规划和标准成长!$P205+养成规划和标准成长!J$4*养成规划和标准成长!$V205+养成规划和标准成长!J$5*养成规划和标准成长!$R205+(养成规划和标准成长!J$12+养成规划和标准成长!J$13)*养成规划和标准成长!$N205+养成规划和标准成长!J$14*养成规划和标准成长!$O205*养成规划和标准成长!$Q205+养成规划和标准成长!J$17*10*养成规划和标准成长!$S205+养成规划和标准成长!J$18*10*养成规划和标准成长!$T205+养成规划和标准成长!J$19*养成规划和标准成长!$U205,0)</f>
        <v>882</v>
      </c>
      <c r="H112" s="9">
        <f>ROUND(属性投放!J$4+养成规划和标准成长!K$3*养成规划和标准成长!$O205*养成规划和标准成长!$P205+养成规划和标准成长!K$4*养成规划和标准成长!$V205+养成规划和标准成长!K$5*养成规划和标准成长!$R205+(养成规划和标准成长!K$12+养成规划和标准成长!K$13)*养成规划和标准成长!$N205+养成规划和标准成长!K$14*养成规划和标准成长!$O205*养成规划和标准成长!$Q205+养成规划和标准成长!K$17*10*养成规划和标准成长!$S205+养成规划和标准成长!K$18*10*养成规划和标准成长!$T205+养成规划和标准成长!K$19*养成规划和标准成长!$U205,0)</f>
        <v>598</v>
      </c>
      <c r="I112" s="9">
        <f>ROUND(属性投放!K$4+养成规划和标准成长!L$3*养成规划和标准成长!$O205*养成规划和标准成长!$P205+养成规划和标准成长!L$4*养成规划和标准成长!$V205+养成规划和标准成长!L$5*养成规划和标准成长!$R205+(养成规划和标准成长!L$12+养成规划和标准成长!L$13)*养成规划和标准成长!$N205+养成规划和标准成长!L$14*养成规划和标准成长!$O205*养成规划和标准成长!$Q205+养成规划和标准成长!L$17*10*养成规划和标准成长!$S205+养成规划和标准成长!L$18*10*养成规划和标准成长!$T205+养成规划和标准成长!L$19*养成规划和标准成长!$U205,0)</f>
        <v>302</v>
      </c>
      <c r="J112" s="9">
        <f>ROUND(属性投放!L$4+养成规划和标准成长!M$3*养成规划和标准成长!$O205*养成规划和标准成长!$P205+养成规划和标准成长!M$4*养成规划和标准成长!$V205+养成规划和标准成长!M$5*养成规划和标准成长!$R205+(养成规划和标准成长!M$12+养成规划和标准成长!M$13)*养成规划和标准成长!$N205+养成规划和标准成长!M$14*养成规划和标准成长!$O205*养成规划和标准成长!$Q205+养成规划和标准成长!M$17*10*养成规划和标准成长!$S205+养成规划和标准成长!M$18*10*养成规划和标准成长!$T205+养成规划和标准成长!M$19*养成规划和标准成长!$U205,0)</f>
        <v>1117</v>
      </c>
      <c r="K112" s="9">
        <f>ROUND(属性投放!M$4+养成规划和标准成长!N$3*养成规划和标准成长!$O205*养成规划和标准成长!$P205+养成规划和标准成长!N$4*养成规划和标准成长!$V205+养成规划和标准成长!N$5*养成规划和标准成长!$R205+(养成规划和标准成长!N$12+养成规划和标准成长!N$13)*养成规划和标准成长!$N205+养成规划和标准成长!N$14*养成规划和标准成长!$O205*养成规划和标准成长!$Q205+养成规划和标准成长!N$17*10*养成规划和标准成长!$S205+养成规划和标准成长!N$18*10*养成规划和标准成长!$T205+养成规划和标准成长!N$19*养成规划和标准成长!$U205,0)</f>
        <v>1126</v>
      </c>
      <c r="L112" s="9">
        <f>VLOOKUP(养成规划和标准成长!$X205,阵法、技能和修炼!$C$20:$N$40,COLUMNS(阵法、技能和修炼!$C$20:G$40),0)</f>
        <v>319</v>
      </c>
      <c r="M112" s="9">
        <f>VLOOKUP(养成规划和标准成长!$X205,阵法、技能和修炼!$C$20:$N$40,COLUMNS(阵法、技能和修炼!$C$20:H$40),0)</f>
        <v>246</v>
      </c>
      <c r="N112" s="9">
        <f>VLOOKUP(养成规划和标准成长!$X205,阵法、技能和修炼!$C$20:$N$40,COLUMNS(阵法、技能和修炼!$C$20:I$40),0)</f>
        <v>319</v>
      </c>
      <c r="O112" s="9">
        <f>VLOOKUP(养成规划和标准成长!$X205,阵法、技能和修炼!$C$20:$N$40,COLUMNS(阵法、技能和修炼!$C$20:J$40),0)</f>
        <v>246</v>
      </c>
      <c r="P112" s="9">
        <f>VLOOKUP(养成规划和标准成长!$X205,阵法、技能和修炼!$C$20:$N$40,COLUMNS(阵法、技能和修炼!$C$20:K$40),0)</f>
        <v>70</v>
      </c>
      <c r="Q112" s="9">
        <f>VLOOKUP(养成规划和标准成长!$X205,阵法、技能和修炼!$C$20:$N$40,COLUMNS(阵法、技能和修炼!$C$20:L$40),0)</f>
        <v>70</v>
      </c>
      <c r="R112" s="9">
        <f>VLOOKUP(养成规划和标准成长!$X205,阵法、技能和修炼!$C$20:$N$40,COLUMNS(阵法、技能和修炼!$C$20:M$40),0)</f>
        <v>84.000000000000071</v>
      </c>
      <c r="S112" s="9">
        <f>VLOOKUP(养成规划和标准成长!$X205,阵法、技能和修炼!$C$20:$N$40,COLUMNS(阵法、技能和修炼!$C$20:N$40),0)</f>
        <v>84.000000000000071</v>
      </c>
      <c r="T112" s="1">
        <v>109</v>
      </c>
      <c r="U112" s="9">
        <f>ROUND(属性投放!D$4+养成规划和标准成长!E$3*养成规划和标准成长!$C358*养成规划和标准成长!$D358+养成规划和标准成长!E$4*养成规划和标准成长!$J358+养成规划和标准成长!E$5*养成规划和标准成长!$F358+(养成规划和标准成长!E$12+养成规划和标准成长!E$13)*养成规划和标准成长!$B358+养成规划和标准成长!E$14*养成规划和标准成长!$C358*养成规划和标准成长!$E358+养成规划和标准成长!E$17*10*养成规划和标准成长!$G358+养成规划和标准成长!E$18*10*养成规划和标准成长!$H358+养成规划和标准成长!E$19*养成规划和标准成长!$I358,0)</f>
        <v>4772</v>
      </c>
      <c r="V112" s="9">
        <f>ROUND(属性投放!E$4+养成规划和标准成长!F$3*养成规划和标准成长!$C358*养成规划和标准成长!$D358+养成规划和标准成长!F$4*养成规划和标准成长!$J358+养成规划和标准成长!F$5*养成规划和标准成长!$F358+(养成规划和标准成长!F$12+养成规划和标准成长!F$13)*养成规划和标准成长!$B358+养成规划和标准成长!F$14*养成规划和标准成长!$C358*养成规划和标准成长!$E358+养成规划和标准成长!F$17*10*养成规划和标准成长!$G358+养成规划和标准成长!F$18*10*养成规划和标准成长!$H358+养成规划和标准成长!F$19*养成规划和标准成长!$I358,0)</f>
        <v>4803</v>
      </c>
      <c r="W112" s="9">
        <f>ROUND(属性投放!F$4+养成规划和标准成长!G$3*养成规划和标准成长!$C358*养成规划和标准成长!$D358+养成规划和标准成长!G$4*养成规划和标准成长!$J358+养成规划和标准成长!G$5*养成规划和标准成长!$F358+(养成规划和标准成长!G$12+养成规划和标准成长!G$13)*养成规划和标准成长!$B358+养成规划和标准成长!G$14*养成规划和标准成长!$C358*养成规划和标准成长!$E358+养成规划和标准成长!G$17*10*养成规划和标准成长!$G358+养成规划和标准成长!G$18*10*养成规划和标准成长!$H358+养成规划和标准成长!G$19*养成规划和标准成长!$I358,0)</f>
        <v>1744</v>
      </c>
      <c r="X112" s="9">
        <f>ROUND(属性投放!G$4+养成规划和标准成长!H$3*养成规划和标准成长!$C358*养成规划和标准成长!$D358+养成规划和标准成长!H$4*养成规划和标准成长!$J358+养成规划和标准成长!H$5*养成规划和标准成长!$F358+(养成规划和标准成长!H$12+养成规划和标准成长!H$13)*养成规划和标准成长!$B358+养成规划和标准成长!H$14*养成规划和标准成长!$C358*养成规划和标准成长!$E358+养成规划和标准成长!H$17*10*养成规划和标准成长!$G358+养成规划和标准成长!H$18*10*养成规划和标准成长!$H358+养成规划和标准成长!H$19*养成规划和标准成长!$I358,0)</f>
        <v>769</v>
      </c>
      <c r="Y112" s="9">
        <f>ROUND(属性投放!H$4+养成规划和标准成长!I$3*养成规划和标准成长!$C358*养成规划和标准成长!$D358+养成规划和标准成长!I$4*养成规划和标准成长!$J358+养成规划和标准成长!I$5*养成规划和标准成长!$F358+(养成规划和标准成长!I$12+养成规划和标准成长!I$13)*养成规划和标准成长!$B358+养成规划和标准成长!I$14*养成规划和标准成长!$C358*养成规划和标准成长!$E358+养成规划和标准成长!I$17*10*养成规划和标准成长!$G358+养成规划和标准成长!I$18*10*养成规划和标准成长!$H358+养成规划和标准成长!I$19*养成规划和标准成长!$I358,0)</f>
        <v>1317</v>
      </c>
      <c r="Z112" s="9">
        <f>ROUND(属性投放!I$4+养成规划和标准成长!J$3*养成规划和标准成长!$C358*养成规划和标准成长!$D358+养成规划和标准成长!J$4*养成规划和标准成长!$J358+养成规划和标准成长!J$5*养成规划和标准成长!$F358+(养成规划和标准成长!J$12+养成规划和标准成长!J$13)*养成规划和标准成长!$B358+养成规划和标准成长!J$14*养成规划和标准成长!$C358*养成规划和标准成长!$E358+养成规划和标准成长!J$17*10*养成规划和标准成长!$G358+养成规划和标准成长!J$18*10*养成规划和标准成长!$H358+养成规划和标准成长!J$19*养成规划和标准成长!$I358,0)</f>
        <v>949</v>
      </c>
      <c r="AA112" s="9">
        <f>ROUND(属性投放!J$4+养成规划和标准成长!K$3*养成规划和标准成长!$C358*养成规划和标准成长!$D358+养成规划和标准成长!K$4*养成规划和标准成长!$J358+养成规划和标准成长!K$5*养成规划和标准成长!$F358+(养成规划和标准成长!K$12+养成规划和标准成长!K$13)*养成规划和标准成长!$B358+养成规划和标准成长!K$14*养成规划和标准成长!$C358*养成规划和标准成长!$E358+养成规划和标准成长!K$17*10*养成规划和标准成长!$G358+养成规划和标准成长!K$18*10*养成规划和标准成长!$H358+养成规划和标准成长!K$19*养成规划和标准成长!$I358,0)</f>
        <v>645</v>
      </c>
      <c r="AB112" s="9">
        <f>ROUND(属性投放!K$4+养成规划和标准成长!L$3*养成规划和标准成长!$C358*养成规划和标准成长!$D358+养成规划和标准成长!L$4*养成规划和标准成长!$J358+养成规划和标准成长!L$5*养成规划和标准成长!$F358+(养成规划和标准成长!L$12+养成规划和标准成长!L$13)*养成规划和标准成长!$B358+养成规划和标准成长!L$14*养成规划和标准成长!$C358*养成规划和标准成长!$E358+养成规划和标准成长!L$17*10*养成规划和标准成长!$G358+养成规划和标准成长!L$18*10*养成规划和标准成长!$H358+养成规划和标准成长!L$19*养成规划和标准成长!$I358,0)</f>
        <v>361</v>
      </c>
      <c r="AC112" s="9">
        <f>ROUND(属性投放!L$4+养成规划和标准成长!M$3*养成规划和标准成长!$C358*养成规划和标准成长!$D358+养成规划和标准成长!M$4*养成规划和标准成长!$J358+养成规划和标准成长!M$5*养成规划和标准成长!$F358+(养成规划和标准成长!M$12+养成规划和标准成长!M$13)*养成规划和标准成长!$B358+养成规划和标准成长!M$14*养成规划和标准成长!$C358*养成规划和标准成长!$E358+养成规划和标准成长!M$17*10*养成规划和标准成长!$G358+养成规划和标准成长!M$18*10*养成规划和标准成长!$H358+养成规划和标准成长!M$19*养成规划和标准成长!$I358,0)</f>
        <v>1128</v>
      </c>
      <c r="AD112" s="9">
        <f>ROUND(属性投放!M$4+养成规划和标准成长!N$3*养成规划和标准成长!$C358*养成规划和标准成长!$D358+养成规划和标准成长!N$4*养成规划和标准成长!$J358+养成规划和标准成长!N$5*养成规划和标准成长!$F358+(养成规划和标准成长!N$12+养成规划和标准成长!N$13)*养成规划和标准成长!$B358+养成规划和标准成长!N$14*养成规划和标准成长!$C358*养成规划和标准成长!$E358+养成规划和标准成长!N$17*10*养成规划和标准成长!$G358+养成规划和标准成长!N$18*10*养成规划和标准成长!$H358+养成规划和标准成长!N$19*养成规划和标准成长!$I358,0)</f>
        <v>1140</v>
      </c>
      <c r="AE112" s="9">
        <f>VLOOKUP(养成规划和标准成长!$L358,阵法、技能和修炼!$C$20:$N$40,COLUMNS(阵法、技能和修炼!$C$20:G$40),0)</f>
        <v>373</v>
      </c>
      <c r="AF112" s="9">
        <f>VLOOKUP(养成规划和标准成长!$L358,阵法、技能和修炼!$C$20:$N$40,COLUMNS(阵法、技能和修炼!$C$20:H$40),0)</f>
        <v>276</v>
      </c>
      <c r="AG112" s="9">
        <f>VLOOKUP(养成规划和标准成长!$L358,阵法、技能和修炼!$C$20:$N$40,COLUMNS(阵法、技能和修炼!$C$20:I$40),0)</f>
        <v>373</v>
      </c>
      <c r="AH112" s="9">
        <f>VLOOKUP(养成规划和标准成长!$L358,阵法、技能和修炼!$C$20:$N$40,COLUMNS(阵法、技能和修炼!$C$20:J$40),0)</f>
        <v>276</v>
      </c>
      <c r="AI112" s="9">
        <f>VLOOKUP(养成规划和标准成长!$L358,阵法、技能和修炼!$C$20:$N$40,COLUMNS(阵法、技能和修炼!$C$20:K$40),0)</f>
        <v>80</v>
      </c>
      <c r="AJ112" s="9">
        <f>VLOOKUP(养成规划和标准成长!$L358,阵法、技能和修炼!$C$20:$N$40,COLUMNS(阵法、技能和修炼!$C$20:L$40),0)</f>
        <v>80</v>
      </c>
      <c r="AK112" s="9">
        <f>VLOOKUP(养成规划和标准成长!$L358,阵法、技能和修炼!$C$20:$N$40,COLUMNS(阵法、技能和修炼!$C$20:M$40),0)</f>
        <v>96.000000000000085</v>
      </c>
      <c r="AL112" s="9">
        <f>VLOOKUP(养成规划和标准成长!$L358,阵法、技能和修炼!$C$20:$N$40,COLUMNS(阵法、技能和修炼!$C$20:N$40),0)</f>
        <v>96.000000000000085</v>
      </c>
      <c r="AN112" s="1">
        <v>109</v>
      </c>
      <c r="AO112" s="9">
        <f>ROUND(属性投放!D$4+养成规划和标准成长!E$3*养成规划和标准成长!$O358*养成规划和标准成长!$P358+养成规划和标准成长!E$4*养成规划和标准成长!$V358+养成规划和标准成长!E$5*养成规划和标准成长!$R358+(养成规划和标准成长!E$12+养成规划和标准成长!E$13)*养成规划和标准成长!$N358+养成规划和标准成长!E$14*养成规划和标准成长!$O358*养成规划和标准成长!$Q358+养成规划和标准成长!E$17*10*养成规划和标准成长!$S358+养成规划和标准成长!E$18*10*养成规划和标准成长!$T358+养成规划和标准成长!E$19*养成规划和标准成长!$U358,0)</f>
        <v>5447</v>
      </c>
      <c r="AP112" s="9">
        <f>ROUND(属性投放!E$4+养成规划和标准成长!F$3*养成规划和标准成长!$O358*养成规划和标准成长!$P358+养成规划和标准成长!F$4*养成规划和标准成长!$V358+养成规划和标准成长!F$5*养成规划和标准成长!$R358+(养成规划和标准成长!F$12+养成规划和标准成长!F$13)*养成规划和标准成长!$N358+养成规划和标准成长!F$14*养成规划和标准成长!$O358*养成规划和标准成长!$Q358+养成规划和标准成长!F$17*10*养成规划和标准成长!$S358+养成规划和标准成长!F$18*10*养成规划和标准成长!$T358+养成规划和标准成长!F$19*养成规划和标准成长!$U358,0)</f>
        <v>5094</v>
      </c>
      <c r="AQ112" s="9">
        <f>ROUND(属性投放!F$4+养成规划和标准成长!G$3*养成规划和标准成长!$O358*养成规划和标准成长!$P358+养成规划和标准成长!G$4*养成规划和标准成长!$V358+养成规划和标准成长!G$5*养成规划和标准成长!$R358+(养成规划和标准成长!G$12+养成规划和标准成长!G$13)*养成规划和标准成长!$N358+养成规划和标准成长!G$14*养成规划和标准成长!$O358*养成规划和标准成长!$Q358+养成规划和标准成长!G$17*10*养成规划和标准成长!$S358+养成规划和标准成长!G$18*10*养成规划和标准成长!$T358+养成规划和标准成长!G$19*养成规划和标准成长!$U358,0)</f>
        <v>1919</v>
      </c>
      <c r="AR112" s="9">
        <f>ROUND(属性投放!G$4+养成规划和标准成长!H$3*养成规划和标准成长!$O358*养成规划和标准成长!$P358+养成规划和标准成长!H$4*养成规划和标准成长!$V358+养成规划和标准成长!H$5*养成规划和标准成长!$R358+(养成规划和标准成长!H$12+养成规划和标准成长!H$13)*养成规划和标准成长!$N358+养成规划和标准成长!H$14*养成规划和标准成长!$O358*养成规划和标准成长!$Q358+养成规划和标准成长!H$17*10*养成规划和标准成长!$S358+养成规划和标准成长!H$18*10*养成规划和标准成长!$T358+养成规划和标准成长!H$19*养成规划和标准成长!$U358,0)</f>
        <v>897</v>
      </c>
      <c r="AS112" s="9">
        <f>ROUND(属性投放!H$4+养成规划和标准成长!I$3*养成规划和标准成长!$O358*养成规划和标准成长!$P358+养成规划和标准成长!I$4*养成规划和标准成长!$V358+养成规划和标准成长!I$5*养成规划和标准成长!$R358+(养成规划和标准成长!I$12+养成规划和标准成长!I$13)*养成规划和标准成长!$N358+养成规划和标准成长!I$14*养成规划和标准成长!$O358*养成规划和标准成长!$Q358+养成规划和标准成长!I$17*10*养成规划和标准成长!$S358+养成规划和标准成长!I$18*10*养成规划和标准成长!$T358+养成规划和标准成长!I$19*养成规划和标准成长!$U358,0)</f>
        <v>1443</v>
      </c>
      <c r="AT112" s="9">
        <f>ROUND(属性投放!I$4+养成规划和标准成长!J$3*养成规划和标准成长!$O358*养成规划和标准成长!$P358+养成规划和标准成长!J$4*养成规划和标准成长!$V358+养成规划和标准成长!J$5*养成规划和标准成长!$R358+(养成规划和标准成长!J$12+养成规划和标准成长!J$13)*养成规划和标准成长!$N358+养成规划和标准成长!J$14*养成规划和标准成长!$O358*养成规划和标准成长!$Q358+养成规划和标准成长!J$17*10*养成规划和标准成长!$S358+养成规划和标准成长!J$18*10*养成规划和标准成长!$T358+养成规划和标准成长!J$19*养成规划和标准成长!$U358,0)</f>
        <v>1059</v>
      </c>
      <c r="AU112" s="9">
        <f>ROUND(属性投放!J$4+养成规划和标准成长!K$3*养成规划和标准成长!$O358*养成规划和标准成长!$P358+养成规划和标准成长!K$4*养成规划和标准成长!$V358+养成规划和标准成长!K$5*养成规划和标准成长!$R358+(养成规划和标准成长!K$12+养成规划和标准成长!K$13)*养成规划和标准成长!$N358+养成规划和标准成长!K$14*养成规划和标准成长!$O358*养成规划和标准成长!$Q358+养成规划和标准成长!K$17*10*养成规划和标准成长!$S358+养成规划和标准成长!K$18*10*养成规划和标准成长!$T358+养成规划和标准成长!K$19*养成规划和标准成长!$U358,0)</f>
        <v>713</v>
      </c>
      <c r="AV112" s="9">
        <f>ROUND(属性投放!K$4+养成规划和标准成长!L$3*养成规划和标准成长!$O358*养成规划和标准成长!$P358+养成规划和标准成长!L$4*养成规划和标准成长!$V358+养成规划和标准成长!L$5*养成规划和标准成长!$R358+(养成规划和标准成长!L$12+养成规划和标准成长!L$13)*养成规划和标准成长!$N358+养成规划和标准成长!L$14*养成规划和标准成长!$O358*养成规划和标准成长!$Q358+养成规划和标准成长!L$17*10*养成规划和标准成长!$S358+养成规划和标准成长!L$18*10*养成规划和标准成长!$T358+养成规划和标准成长!L$19*养成规划和标准成长!$U358,0)</f>
        <v>441</v>
      </c>
      <c r="AW112" s="9">
        <f>ROUND(属性投放!L$4+养成规划和标准成长!M$3*养成规划和标准成长!$O358*养成规划和标准成长!$P358+养成规划和标准成长!M$4*养成规划和标准成长!$V358+养成规划和标准成长!M$5*养成规划和标准成长!$R358+(养成规划和标准成长!M$12+养成规划和标准成长!M$13)*养成规划和标准成长!$N358+养成规划和标准成长!M$14*养成规划和标准成长!$O358*养成规划和标准成长!$Q358+养成规划和标准成长!M$17*10*养成规划和标准成长!$S358+养成规划和标准成长!M$18*10*养成规划和标准成长!$T358+养成规划和标准成长!M$19*养成规划和标准成长!$U358,0)</f>
        <v>1152</v>
      </c>
      <c r="AX112" s="9">
        <f>ROUND(属性投放!M$4+养成规划和标准成长!N$3*养成规划和标准成长!$O358*养成规划和标准成长!$P358+养成规划和标准成长!N$4*养成规划和标准成长!$V358+养成规划和标准成长!N$5*养成规划和标准成长!$R358+(养成规划和标准成长!N$12+养成规划和标准成长!N$13)*养成规划和标准成长!$N358+养成规划和标准成长!N$14*养成规划和标准成长!$O358*养成规划和标准成长!$Q358+养成规划和标准成长!N$17*10*养成规划和标准成长!$S358+养成规划和标准成长!N$18*10*养成规划和标准成长!$T358+养成规划和标准成长!N$19*养成规划和标准成长!$U358,0)</f>
        <v>1168</v>
      </c>
      <c r="AY112" s="9">
        <f>VLOOKUP(养成规划和标准成长!$X358,阵法、技能和修炼!$C$20:$N$40,COLUMNS(阵法、技能和修炼!$C$20:G$40),0)</f>
        <v>428</v>
      </c>
      <c r="AZ112" s="9">
        <f>VLOOKUP(养成规划和标准成长!$X358,阵法、技能和修炼!$C$20:$N$40,COLUMNS(阵法、技能和修炼!$C$20:H$40),0)</f>
        <v>305</v>
      </c>
      <c r="BA112" s="9">
        <f>VLOOKUP(养成规划和标准成长!$X358,阵法、技能和修炼!$C$20:$N$40,COLUMNS(阵法、技能和修炼!$C$20:I$40),0)</f>
        <v>428</v>
      </c>
      <c r="BB112" s="9">
        <f>VLOOKUP(养成规划和标准成长!$X358,阵法、技能和修炼!$C$20:$N$40,COLUMNS(阵法、技能和修炼!$C$20:J$40),0)</f>
        <v>305</v>
      </c>
      <c r="BC112" s="9">
        <f>VLOOKUP(养成规划和标准成长!$X358,阵法、技能和修炼!$C$20:$N$40,COLUMNS(阵法、技能和修炼!$C$20:K$40),0)</f>
        <v>90</v>
      </c>
      <c r="BD112" s="9">
        <f>VLOOKUP(养成规划和标准成长!$X358,阵法、技能和修炼!$C$20:$N$40,COLUMNS(阵法、技能和修炼!$C$20:L$40),0)</f>
        <v>90</v>
      </c>
      <c r="BE112" s="9">
        <f>VLOOKUP(养成规划和标准成长!$X358,阵法、技能和修炼!$C$20:$N$40,COLUMNS(阵法、技能和修炼!$C$20:M$40),0)</f>
        <v>108.0000000000001</v>
      </c>
      <c r="BF112" s="9">
        <f>VLOOKUP(养成规划和标准成长!$X358,阵法、技能和修炼!$C$20:$N$40,COLUMNS(阵法、技能和修炼!$C$20:N$40),0)</f>
        <v>108.0000000000001</v>
      </c>
      <c r="BH112" s="1">
        <v>109</v>
      </c>
      <c r="BI112" s="9">
        <f>ROUND(属性投放!D$4+养成规划和标准成长!E$3*养成规划和标准成长!$AA358*养成规划和标准成长!$AB358+养成规划和标准成长!E$4*养成规划和标准成长!$AH358+养成规划和标准成长!E$5*养成规划和标准成长!$AD358+(养成规划和标准成长!E$12+养成规划和标准成长!E$13)*养成规划和标准成长!$Z358+养成规划和标准成长!E$14*养成规划和标准成长!$AA358*养成规划和标准成长!$AC358+养成规划和标准成长!E$17*10*养成规划和标准成长!$AE358+养成规划和标准成长!E$18*10*养成规划和标准成长!$AF358+养成规划和标准成长!E$19*养成规划和标准成长!$AG358,0)</f>
        <v>6030</v>
      </c>
      <c r="BJ112" s="9">
        <f>ROUND(属性投放!E$4+养成规划和标准成长!F$3*养成规划和标准成长!$AA358*养成规划和标准成长!$AB358+养成规划和标准成长!F$4*养成规划和标准成长!$AH358+养成规划和标准成长!F$5*养成规划和标准成长!$AD358+(养成规划和标准成长!F$12+养成规划和标准成长!F$13)*养成规划和标准成长!$Z358+养成规划和标准成长!F$14*养成规划和标准成长!$AA358*养成规划和标准成长!$AC358+养成规划和标准成长!F$17*10*养成规划和标准成长!$AE358+养成规划和标准成长!F$18*10*养成规划和标准成长!$AF358+养成规划和标准成长!F$19*养成规划和标准成长!$AG358,0)</f>
        <v>5335</v>
      </c>
      <c r="BK112" s="9">
        <f>ROUND(属性投放!F$4+养成规划和标准成长!G$3*养成规划和标准成长!$AA358*养成规划和标准成长!$AB358+养成规划和标准成长!G$4*养成规划和标准成长!$AH358+养成规划和标准成长!G$5*养成规划和标准成长!$AD358+(养成规划和标准成长!G$12+养成规划和标准成长!G$13)*养成规划和标准成长!$Z358+养成规划和标准成长!G$14*养成规划和标准成长!$AA358*养成规划和标准成长!$AC358+养成规划和标准成长!G$17*10*养成规划和标准成长!$AE358+养成规划和标准成长!G$18*10*养成规划和标准成长!$AF358+养成规划和标准成长!G$19*养成规划和标准成长!$AG358,0)</f>
        <v>2069</v>
      </c>
      <c r="BL112" s="9">
        <f>ROUND(属性投放!G$4+养成规划和标准成长!H$3*养成规划和标准成长!$AA358*养成规划和标准成长!$AB358+养成规划和标准成长!H$4*养成规划和标准成长!$AH358+养成规划和标准成长!H$5*养成规划和标准成长!$AD358+(养成规划和标准成长!H$12+养成规划和标准成长!H$13)*养成规划和标准成长!$Z358+养成规划和标准成长!H$14*养成规划和标准成长!$AA358*养成规划和标准成长!$AC358+养成规划和标准成长!H$17*10*养成规划和标准成长!$AE358+养成规划和标准成长!H$18*10*养成规划和标准成长!$AF358+养成规划和标准成长!H$19*养成规划和标准成长!$AG358,0)</f>
        <v>1003</v>
      </c>
      <c r="BM112" s="9">
        <f>ROUND(属性投放!H$4+养成规划和标准成长!I$3*养成规划和标准成长!$AA358*养成规划和标准成长!$AB358+养成规划和标准成长!I$4*养成规划和标准成长!$AH358+养成规划和标准成长!I$5*养成规划和标准成长!$AD358+(养成规划和标准成长!I$12+养成规划和标准成长!I$13)*养成规划和标准成长!$Z358+养成规划和标准成长!I$14*养成规划和标准成长!$AA358*养成规划和标准成长!$AC358+养成规划和标准成长!I$17*10*养成规划和标准成长!$AE358+养成规划和标准成长!I$18*10*养成规划和标准成长!$AF358+养成规划和标准成长!I$19*养成规划和标准成长!$AG358,0)</f>
        <v>1548</v>
      </c>
      <c r="BN112" s="9">
        <f>ROUND(属性投放!I$4+养成规划和标准成长!J$3*养成规划和标准成长!$AA358*养成规划和标准成长!$AB358+养成规划和标准成长!J$4*养成规划和标准成长!$AH358+养成规划和标准成长!J$5*养成规划和标准成长!$AD358+(养成规划和标准成长!J$12+养成规划和标准成长!J$13)*养成规划和标准成长!$Z358+养成规划和标准成长!J$14*养成规划和标准成长!$AA358*养成规划和标准成长!$AC358+养成规划和标准成长!J$17*10*养成规划和标准成长!$AE358+养成规划和标准成长!J$18*10*养成规划和标准成长!$AF358+养成规划和标准成长!J$19*养成规划和标准成长!$AG358,0)</f>
        <v>1148</v>
      </c>
      <c r="BO112" s="9">
        <f>ROUND(属性投放!J$4+养成规划和标准成长!K$3*养成规划和标准成长!$AA358*养成规划和标准成长!$AB358+养成规划和标准成长!K$4*养成规划和标准成长!$AH358+养成规划和标准成长!K$5*养成规划和标准成长!$AD358+(养成规划和标准成长!K$12+养成规划和标准成长!K$13)*养成规划和标准成长!$Z358+养成规划和标准成长!K$14*养成规划和标准成长!$AA358*养成规划和标准成长!$AC358+养成规划和标准成长!K$17*10*养成规划和标准成长!$AE358+养成规划和标准成长!K$18*10*养成规划和标准成长!$AF358+养成规划和标准成长!K$19*养成规划和标准成长!$AG358,0)</f>
        <v>765</v>
      </c>
      <c r="BP112" s="9">
        <f>ROUND(属性投放!K$4+养成规划和标准成长!L$3*养成规划和标准成长!$AA358*养成规划和标准成长!$AB358+养成规划和标准成长!L$4*养成规划和标准成长!$AH358+养成规划和标准成长!L$5*养成规划和标准成长!$AD358+(养成规划和标准成长!L$12+养成规划和标准成长!L$13)*养成规划和标准成长!$Z358+养成规划和标准成长!L$14*养成规划和标准成长!$AA358*养成规划和标准成长!$AC358+养成规划和标准成长!L$17*10*养成规划和标准成长!$AE358+养成规划和标准成长!L$18*10*养成规划和标准成长!$AF358+养成规划和标准成长!L$19*养成规划和标准成长!$AG358,0)</f>
        <v>508</v>
      </c>
      <c r="BQ112" s="9">
        <f>ROUND(属性投放!L$4+养成规划和标准成长!M$3*养成规划和标准成长!$AA358*养成规划和标准成长!$AB358+养成规划和标准成长!M$4*养成规划和标准成长!$AH358+养成规划和标准成长!M$5*养成规划和标准成长!$AD358+(养成规划和标准成长!M$12+养成规划和标准成长!M$13)*养成规划和标准成长!$Z358+养成规划和标准成长!M$14*养成规划和标准成长!$AA358*养成规划和标准成长!$AC358+养成规划和标准成长!M$17*10*养成规划和标准成长!$AE358+养成规划和标准成长!M$18*10*养成规划和标准成长!$AF358+养成规划和标准成长!M$19*养成规划和标准成长!$AG358,0)</f>
        <v>1170</v>
      </c>
      <c r="BR112" s="9">
        <f>ROUND(属性投放!M$4+养成规划和标准成长!N$3*养成规划和标准成长!$AA358*养成规划和标准成长!$AB358+养成规划和标准成长!N$4*养成规划和标准成长!$AH358+养成规划和标准成长!N$5*养成规划和标准成长!$AD358+(养成规划和标准成长!N$12+养成规划和标准成长!N$13)*养成规划和标准成长!$Z358+养成规划和标准成长!N$14*养成规划和标准成长!$AA358*养成规划和标准成长!$AC358+养成规划和标准成长!N$17*10*养成规划和标准成长!$AE358+养成规划和标准成长!N$18*10*养成规划和标准成长!$AF358+养成规划和标准成长!N$19*养成规划和标准成长!$AG358,0)</f>
        <v>1188</v>
      </c>
      <c r="BS112" s="9">
        <f>VLOOKUP(养成规划和标准成长!$AJ358,阵法、技能和修炼!$C$20:$N$40,COLUMNS(阵法、技能和修炼!$C$20:G$40),0)</f>
        <v>486</v>
      </c>
      <c r="BT112" s="9">
        <f>VLOOKUP(养成规划和标准成长!$AJ358,阵法、技能和修炼!$C$20:$N$40,COLUMNS(阵法、技能和修炼!$C$20:H$40),0)</f>
        <v>332</v>
      </c>
      <c r="BU112" s="9">
        <f>VLOOKUP(养成规划和标准成长!$AJ358,阵法、技能和修炼!$C$20:$N$40,COLUMNS(阵法、技能和修炼!$C$20:I$40),0)</f>
        <v>486</v>
      </c>
      <c r="BV112" s="9">
        <f>VLOOKUP(养成规划和标准成长!$AJ358,阵法、技能和修炼!$C$20:$N$40,COLUMNS(阵法、技能和修炼!$C$20:J$40),0)</f>
        <v>332</v>
      </c>
      <c r="BW112" s="9">
        <f>VLOOKUP(养成规划和标准成长!$AJ358,阵法、技能和修炼!$C$20:$N$40,COLUMNS(阵法、技能和修炼!$C$20:K$40),0)</f>
        <v>100</v>
      </c>
      <c r="BX112" s="9">
        <f>VLOOKUP(养成规划和标准成长!$AJ358,阵法、技能和修炼!$C$20:$N$40,COLUMNS(阵法、技能和修炼!$C$20:L$40),0)</f>
        <v>100</v>
      </c>
      <c r="BY112" s="9">
        <f>VLOOKUP(养成规划和标准成长!$AJ358,阵法、技能和修炼!$C$20:$N$40,COLUMNS(阵法、技能和修炼!$C$20:M$40),0)</f>
        <v>120.00000000000011</v>
      </c>
      <c r="BZ112" s="9">
        <f>VLOOKUP(养成规划和标准成长!$AJ358,阵法、技能和修炼!$C$20:$N$40,COLUMNS(阵法、技能和修炼!$C$20:N$40),0)</f>
        <v>120.00000000000011</v>
      </c>
    </row>
    <row r="113" spans="1:78">
      <c r="A113" s="1">
        <v>110</v>
      </c>
      <c r="B113" s="9">
        <f>ROUND(属性投放!D$4+养成规划和标准成长!E$3*养成规划和标准成长!$O206*养成规划和标准成长!$P206+养成规划和标准成长!E$4*养成规划和标准成长!$V206+养成规划和标准成长!E$5*养成规划和标准成长!$R206+(养成规划和标准成长!E$12+养成规划和标准成长!E$13)*养成规划和标准成长!$N206+养成规划和标准成长!E$14*养成规划和标准成长!$O206*养成规划和标准成长!$Q206+养成规划和标准成长!E$17*10*养成规划和标准成长!$S206+养成规划和标准成长!E$18*10*养成规划和标准成长!$T206+养成规划和标准成长!E$19*养成规划和标准成长!$U206,0)</f>
        <v>4463</v>
      </c>
      <c r="C113" s="9">
        <f>ROUND(属性投放!E$4+养成规划和标准成长!F$3*养成规划和标准成长!$O206*养成规划和标准成长!$P206+养成规划和标准成长!F$4*养成规划和标准成长!$V206+养成规划和标准成长!F$5*养成规划和标准成长!$R206+(养成规划和标准成长!F$12+养成规划和标准成长!F$13)*养成规划和标准成长!$N206+养成规划和标准成长!F$14*养成规划和标准成长!$O206*养成规划和标准成长!$Q206+养成规划和标准成长!F$17*10*养成规划和标准成长!$S206+养成规划和标准成长!F$18*10*养成规划和标准成长!$T206+养成规划和标准成长!F$19*养成规划和标准成长!$U206,0)</f>
        <v>4626</v>
      </c>
      <c r="D113" s="9">
        <f>ROUND(属性投放!F$4+养成规划和标准成长!G$3*养成规划和标准成长!$O206*养成规划和标准成长!$P206+养成规划和标准成长!G$4*养成规划和标准成长!$V206+养成规划和标准成长!G$5*养成规划和标准成长!$R206+(养成规划和标准成长!G$12+养成规划和标准成长!G$13)*养成规划和标准成长!$N206+养成规划和标准成长!G$14*养成规划和标准成长!$O206*养成规划和标准成长!$Q206+养成规划和标准成长!G$17*10*养成规划和标准成长!$S206+养成规划和标准成长!G$18*10*养成规划和标准成长!$T206+养成规划和标准成长!G$19*养成规划和标准成长!$U206,0)</f>
        <v>1683</v>
      </c>
      <c r="E113" s="9">
        <f>ROUND(属性投放!G$4+养成规划和标准成长!H$3*养成规划和标准成长!$O206*养成规划和标准成长!$P206+养成规划和标准成长!H$4*养成规划和标准成长!$V206+养成规划和标准成长!H$5*养成规划和标准成长!$R206+(养成规划和标准成长!H$12+养成规划和标准成长!H$13)*养成规划和标准成长!$N206+养成规划和标准成长!H$14*养成规划和标准成长!$O206*养成规划和标准成长!$Q206+养成规划和标准成长!H$17*10*养成规划和标准成长!$S206+养成规划和标准成长!H$18*10*养成规划和标准成长!$T206+养成规划和标准成长!H$19*养成规划和标准成长!$U206,0)</f>
        <v>716</v>
      </c>
      <c r="F113" s="9">
        <f>ROUND(属性投放!H$4+养成规划和标准成长!I$3*养成规划和标准成长!$O206*养成规划和标准成长!$P206+养成规划和标准成长!I$4*养成规划和标准成长!$V206+养成规划和标准成长!I$5*养成规划和标准成长!$R206+(养成规划和标准成长!I$12+养成规划和标准成长!I$13)*养成规划和标准成长!$N206+养成规划和标准成长!I$14*养成规划和标准成长!$O206*养成规划和标准成长!$Q206+养成规划和标准成长!I$17*10*养成规划和标准成长!$S206+养成规划和标准成长!I$18*10*养成规划和标准成长!$T206+养成规划和标准成长!I$19*养成规划和标准成长!$U206,0)</f>
        <v>1275</v>
      </c>
      <c r="G113" s="9">
        <f>ROUND(属性投放!I$4+养成规划和标准成长!J$3*养成规划和标准成长!$O206*养成规划和标准成长!$P206+养成规划和标准成长!J$4*养成规划和标准成长!$V206+养成规划和标准成长!J$5*养成规划和标准成长!$R206+(养成规划和标准成长!J$12+养成规划和标准成长!J$13)*养成规划和标准成长!$N206+养成规划和标准成长!J$14*养成规划和标准成长!$O206*养成规划和标准成长!$Q206+养成规划和标准成长!J$17*10*养成规划和标准成长!$S206+养成规划和标准成长!J$18*10*养成规划和标准成长!$T206+养成规划和标准成长!J$19*养成规划和标准成长!$U206,0)</f>
        <v>907</v>
      </c>
      <c r="H113" s="9">
        <f>ROUND(属性投放!J$4+养成规划和标准成长!K$3*养成规划和标准成长!$O206*养成规划和标准成长!$P206+养成规划和标准成长!K$4*养成规划和标准成长!$V206+养成规划和标准成长!K$5*养成规划和标准成长!$R206+(养成规划和标准成长!K$12+养成规划和标准成长!K$13)*养成规划和标准成长!$N206+养成规划和标准成长!K$14*养成规划和标准成长!$O206*养成规划和标准成长!$Q206+养成规划和标准成长!K$17*10*养成规划和标准成长!$S206+养成规划和标准成长!K$18*10*养成规划和标准成长!$T206+养成规划和标准成长!K$19*养成规划和标准成长!$U206,0)</f>
        <v>612</v>
      </c>
      <c r="I113" s="9">
        <f>ROUND(属性投放!K$4+养成规划和标准成长!L$3*养成规划和标准成长!$O206*养成规划和标准成长!$P206+养成规划和标准成长!L$4*养成规划和标准成长!$V206+养成规划和标准成长!L$5*养成规划和标准成长!$R206+(养成规划和标准成长!L$12+养成规划和标准成长!L$13)*养成规划和标准成长!$N206+养成规划和标准成长!L$14*养成规划和标准成长!$O206*养成规划和标准成长!$Q206+养成规划和标准成长!L$17*10*养成规划和标准成长!$S206+养成规划和标准成长!L$18*10*养成规划和标准成长!$T206+养成规划和标准成长!L$19*养成规划和标准成长!$U206,0)</f>
        <v>323</v>
      </c>
      <c r="J113" s="9">
        <f>ROUND(属性投放!L$4+养成规划和标准成长!M$3*养成规划和标准成长!$O206*养成规划和标准成长!$P206+养成规划和标准成长!M$4*养成规划和标准成长!$V206+养成规划和标准成长!M$5*养成规划和标准成长!$R206+(养成规划和标准成长!M$12+养成规划和标准成长!M$13)*养成规划和标准成长!$N206+养成规划和标准成长!M$14*养成规划和标准成长!$O206*养成规划和标准成长!$Q206+养成规划和标准成长!M$17*10*养成规划和标准成长!$S206+养成规划和标准成长!M$18*10*养成规划和标准成长!$T206+养成规划和标准成长!M$19*养成规划和标准成长!$U206,0)</f>
        <v>1127</v>
      </c>
      <c r="K113" s="9">
        <f>ROUND(属性投放!M$4+养成规划和标准成长!N$3*养成规划和标准成长!$O206*养成规划和标准成长!$P206+养成规划和标准成长!N$4*养成规划和标准成长!$V206+养成规划和标准成长!N$5*养成规划和标准成长!$R206+(养成规划和标准成长!N$12+养成规划和标准成长!N$13)*养成规划和标准成长!$N206+养成规划和标准成长!N$14*养成规划和标准成长!$O206*养成规划和标准成长!$Q206+养成规划和标准成长!N$17*10*养成规划和标准成长!$S206+养成规划和标准成长!N$18*10*养成规划和标准成长!$T206+养成规划和标准成长!N$19*养成规划和标准成长!$U206,0)</f>
        <v>1136</v>
      </c>
      <c r="L113" s="9">
        <f>VLOOKUP(养成规划和标准成长!$X206,阵法、技能和修炼!$C$20:$N$40,COLUMNS(阵法、技能和修炼!$C$20:G$40),0)</f>
        <v>319</v>
      </c>
      <c r="M113" s="9">
        <f>VLOOKUP(养成规划和标准成长!$X206,阵法、技能和修炼!$C$20:$N$40,COLUMNS(阵法、技能和修炼!$C$20:H$40),0)</f>
        <v>246</v>
      </c>
      <c r="N113" s="9">
        <f>VLOOKUP(养成规划和标准成长!$X206,阵法、技能和修炼!$C$20:$N$40,COLUMNS(阵法、技能和修炼!$C$20:I$40),0)</f>
        <v>319</v>
      </c>
      <c r="O113" s="9">
        <f>VLOOKUP(养成规划和标准成长!$X206,阵法、技能和修炼!$C$20:$N$40,COLUMNS(阵法、技能和修炼!$C$20:J$40),0)</f>
        <v>246</v>
      </c>
      <c r="P113" s="9">
        <f>VLOOKUP(养成规划和标准成长!$X206,阵法、技能和修炼!$C$20:$N$40,COLUMNS(阵法、技能和修炼!$C$20:K$40),0)</f>
        <v>70</v>
      </c>
      <c r="Q113" s="9">
        <f>VLOOKUP(养成规划和标准成长!$X206,阵法、技能和修炼!$C$20:$N$40,COLUMNS(阵法、技能和修炼!$C$20:L$40),0)</f>
        <v>70</v>
      </c>
      <c r="R113" s="9">
        <f>VLOOKUP(养成规划和标准成长!$X206,阵法、技能和修炼!$C$20:$N$40,COLUMNS(阵法、技能和修炼!$C$20:M$40),0)</f>
        <v>84.000000000000071</v>
      </c>
      <c r="S113" s="9">
        <f>VLOOKUP(养成规划和标准成长!$X206,阵法、技能和修炼!$C$20:$N$40,COLUMNS(阵法、技能和修炼!$C$20:N$40),0)</f>
        <v>84.000000000000071</v>
      </c>
      <c r="T113" s="1">
        <v>110</v>
      </c>
      <c r="U113" s="9">
        <f>ROUND(属性投放!D$4+养成规划和标准成长!E$3*养成规划和标准成长!$C359*养成规划和标准成长!$D359+养成规划和标准成长!E$4*养成规划和标准成长!$J359+养成规划和标准成长!E$5*养成规划和标准成长!$F359+(养成规划和标准成长!E$12+养成规划和标准成长!E$13)*养成规划和标准成长!$B359+养成规划和标准成长!E$14*养成规划和标准成长!$C359*养成规划和标准成长!$E359+养成规划和标准成长!E$17*10*养成规划和标准成长!$G359+养成规划和标准成长!E$18*10*养成规划和标准成长!$H359+养成规划和标准成长!E$19*养成规划和标准成长!$I359,0)</f>
        <v>4941</v>
      </c>
      <c r="V113" s="9">
        <f>ROUND(属性投放!E$4+养成规划和标准成长!F$3*养成规划和标准成长!$C359*养成规划和标准成长!$D359+养成规划和标准成长!F$4*养成规划和标准成长!$J359+养成规划和标准成长!F$5*养成规划和标准成长!$F359+(养成规划和标准成长!F$12+养成规划和标准成长!F$13)*养成规划和标准成长!$B359+养成规划和标准成长!F$14*养成规划和标准成长!$C359*养成规划和标准成长!$E359+养成规划和标准成长!F$17*10*养成规划和标准成长!$G359+养成规划和标准成长!F$18*10*养成规划和标准成长!$H359+养成规划和标准成长!F$19*养成规划和标准成长!$I359,0)</f>
        <v>4937</v>
      </c>
      <c r="W113" s="9">
        <f>ROUND(属性投放!F$4+养成规划和标准成长!G$3*养成规划和标准成长!$C359*养成规划和标准成长!$D359+养成规划和标准成长!G$4*养成规划和标准成长!$J359+养成规划和标准成长!G$5*养成规划和标准成长!$F359+(养成规划和标准成长!G$12+养成规划和标准成长!G$13)*养成规划和标准成长!$B359+养成规划和标准成长!G$14*养成规划和标准成长!$C359*养成规划和标准成长!$E359+养成规划和标准成长!G$17*10*养成规划和标准成长!$G359+养成规划和标准成长!G$18*10*养成规划和标准成长!$H359+养成规划和标准成长!G$19*养成规划和标准成长!$I359,0)</f>
        <v>1824</v>
      </c>
      <c r="X113" s="9">
        <f>ROUND(属性投放!G$4+养成规划和标准成长!H$3*养成规划和标准成长!$C359*养成规划和标准成长!$D359+养成规划和标准成长!H$4*养成规划和标准成长!$J359+养成规划和标准成长!H$5*养成规划和标准成长!$F359+(养成规划和标准成长!H$12+养成规划和标准成长!H$13)*养成规划和标准成长!$B359+养成规划和标准成长!H$14*养成规划和标准成长!$C359*养成规划和标准成长!$E359+养成规划和标准成长!H$17*10*养成规划和标准成长!$G359+养成规划和标准成长!H$18*10*养成规划和标准成长!$H359+养成规划和标准成长!H$19*养成规划和标准成长!$I359,0)</f>
        <v>804</v>
      </c>
      <c r="Y113" s="9">
        <f>ROUND(属性投放!H$4+养成规划和标准成长!I$3*养成规划和标准成长!$C359*养成规划和标准成长!$D359+养成规划和标准成长!I$4*养成规划和标准成长!$J359+养成规划和标准成长!I$5*养成规划和标准成长!$F359+(养成规划和标准成长!I$12+养成规划和标准成长!I$13)*养成规划和标准成长!$B359+养成规划和标准成长!I$14*养成规划和标准成长!$C359*养成规划和标准成长!$E359+养成规划和标准成长!I$17*10*养成规划和标准成长!$G359+养成规划和标准成长!I$18*10*养成规划和标准成长!$H359+养成规划和标准成长!I$19*养成规划和标准成长!$I359,0)</f>
        <v>1363</v>
      </c>
      <c r="Z113" s="9">
        <f>ROUND(属性投放!I$4+养成规划和标准成长!J$3*养成规划和标准成长!$C359*养成规划和标准成长!$D359+养成规划和标准成长!J$4*养成规划和标准成长!$J359+养成规划和标准成长!J$5*养成规划和标准成长!$F359+(养成规划和标准成长!J$12+养成规划和标准成长!J$13)*养成规划和标准成长!$B359+养成规划和标准成长!J$14*养成规划和标准成长!$C359*养成规划和标准成长!$E359+养成规划和标准成长!J$17*10*养成规划和标准成长!$G359+养成规划和标准成长!J$18*10*养成规划和标准成长!$H359+养成规划和标准成长!J$19*养成规划和标准成长!$I359,0)</f>
        <v>978</v>
      </c>
      <c r="AA113" s="9">
        <f>ROUND(属性投放!J$4+养成规划和标准成长!K$3*养成规划和标准成长!$C359*养成规划和标准成长!$D359+养成规划和标准成长!K$4*养成规划和标准成长!$J359+养成规划和标准成长!K$5*养成规划和标准成长!$F359+(养成规划和标准成长!K$12+养成规划和标准成长!K$13)*养成规划和标准成长!$B359+养成规划和标准成长!K$14*养成规划和标准成长!$C359*养成规划和标准成长!$E359+养成规划和标准成长!K$17*10*养成规划和标准成长!$G359+养成规划和标准成长!K$18*10*养成规划和标准成长!$H359+养成规划和标准成长!K$19*养成规划和标准成长!$I359,0)</f>
        <v>660</v>
      </c>
      <c r="AB113" s="9">
        <f>ROUND(属性投放!K$4+养成规划和标准成长!L$3*养成规划和标准成长!$C359*养成规划和标准成长!$D359+养成规划和标准成长!L$4*养成规划和标准成长!$J359+养成规划和标准成长!L$5*养成规划和标准成长!$F359+(养成规划和标准成长!L$12+养成规划和标准成长!L$13)*养成规划和标准成长!$B359+养成规划和标准成长!L$14*养成规划和标准成长!$C359*养成规划和标准成长!$E359+养成规划和标准成长!L$17*10*养成规划和标准成长!$G359+养成规划和标准成长!L$18*10*养成规划和标准成长!$H359+养成规划和标准成长!L$19*养成规划和标准成长!$I359,0)</f>
        <v>385</v>
      </c>
      <c r="AC113" s="9">
        <f>ROUND(属性投放!L$4+养成规划和标准成长!M$3*养成规划和标准成长!$C359*养成规划和标准成长!$D359+养成规划和标准成长!M$4*养成规划和标准成长!$J359+养成规划和标准成长!M$5*养成规划和标准成长!$F359+(养成规划和标准成长!M$12+养成规划和标准成长!M$13)*养成规划和标准成长!$B359+养成规划和标准成长!M$14*养成规划和标准成长!$C359*养成规划和标准成长!$E359+养成规划和标准成长!M$17*10*养成规划和标准成长!$G359+养成规划和标准成长!M$18*10*养成规划和标准成长!$H359+养成规划和标准成长!M$19*养成规划和标准成长!$I359,0)</f>
        <v>1138</v>
      </c>
      <c r="AD113" s="9">
        <f>ROUND(属性投放!M$4+养成规划和标准成长!N$3*养成规划和标准成长!$C359*养成规划和标准成长!$D359+养成规划和标准成长!N$4*养成规划和标准成长!$J359+养成规划和标准成长!N$5*养成规划和标准成长!$F359+(养成规划和标准成长!N$12+养成规划和标准成长!N$13)*养成规划和标准成长!$B359+养成规划和标准成长!N$14*养成规划和标准成长!$C359*养成规划和标准成长!$E359+养成规划和标准成长!N$17*10*养成规划和标准成长!$G359+养成规划和标准成长!N$18*10*养成规划和标准成长!$H359+养成规划和标准成长!N$19*养成规划和标准成长!$I359,0)</f>
        <v>1150</v>
      </c>
      <c r="AE113" s="9">
        <f>VLOOKUP(养成规划和标准成长!$L359,阵法、技能和修炼!$C$20:$N$40,COLUMNS(阵法、技能和修炼!$C$20:G$40),0)</f>
        <v>373</v>
      </c>
      <c r="AF113" s="9">
        <f>VLOOKUP(养成规划和标准成长!$L359,阵法、技能和修炼!$C$20:$N$40,COLUMNS(阵法、技能和修炼!$C$20:H$40),0)</f>
        <v>276</v>
      </c>
      <c r="AG113" s="9">
        <f>VLOOKUP(养成规划和标准成长!$L359,阵法、技能和修炼!$C$20:$N$40,COLUMNS(阵法、技能和修炼!$C$20:I$40),0)</f>
        <v>373</v>
      </c>
      <c r="AH113" s="9">
        <f>VLOOKUP(养成规划和标准成长!$L359,阵法、技能和修炼!$C$20:$N$40,COLUMNS(阵法、技能和修炼!$C$20:J$40),0)</f>
        <v>276</v>
      </c>
      <c r="AI113" s="9">
        <f>VLOOKUP(养成规划和标准成长!$L359,阵法、技能和修炼!$C$20:$N$40,COLUMNS(阵法、技能和修炼!$C$20:K$40),0)</f>
        <v>80</v>
      </c>
      <c r="AJ113" s="9">
        <f>VLOOKUP(养成规划和标准成长!$L359,阵法、技能和修炼!$C$20:$N$40,COLUMNS(阵法、技能和修炼!$C$20:L$40),0)</f>
        <v>80</v>
      </c>
      <c r="AK113" s="9">
        <f>VLOOKUP(养成规划和标准成长!$L359,阵法、技能和修炼!$C$20:$N$40,COLUMNS(阵法、技能和修炼!$C$20:M$40),0)</f>
        <v>96.000000000000085</v>
      </c>
      <c r="AL113" s="9">
        <f>VLOOKUP(养成规划和标准成长!$L359,阵法、技能和修炼!$C$20:$N$40,COLUMNS(阵法、技能和修炼!$C$20:N$40),0)</f>
        <v>96.000000000000085</v>
      </c>
      <c r="AN113" s="1">
        <v>110</v>
      </c>
      <c r="AO113" s="9">
        <f>ROUND(属性投放!D$4+养成规划和标准成长!E$3*养成规划和标准成长!$O359*养成规划和标准成长!$P359+养成规划和标准成长!E$4*养成规划和标准成长!$V359+养成规划和标准成长!E$5*养成规划和标准成长!$R359+(养成规划和标准成长!E$12+养成规划和标准成长!E$13)*养成规划和标准成长!$N359+养成规划和标准成长!E$14*养成规划和标准成长!$O359*养成规划和标准成长!$Q359+养成规划和标准成长!E$17*10*养成规划和标准成长!$S359+养成规划和标准成长!E$18*10*养成规划和标准成长!$T359+养成规划和标准成长!E$19*养成规划和标准成长!$U359,0)</f>
        <v>5640</v>
      </c>
      <c r="AP113" s="9">
        <f>ROUND(属性投放!E$4+养成规划和标准成长!F$3*养成规划和标准成长!$O359*养成规划和标准成长!$P359+养成规划和标准成长!F$4*养成规划和标准成长!$V359+养成规划和标准成长!F$5*养成规划和标准成长!$R359+(养成规划和标准成长!F$12+养成规划和标准成长!F$13)*养成规划和标准成长!$N359+养成规划和标准成长!F$14*养成规划和标准成长!$O359*养成规划和标准成长!$Q359+养成规划和标准成长!F$17*10*养成规划和标准成长!$S359+养成规划和标准成长!F$18*10*养成规划和标准成长!$T359+养成规划和标准成长!F$19*养成规划和标准成长!$U359,0)</f>
        <v>5247</v>
      </c>
      <c r="AQ113" s="9">
        <f>ROUND(属性投放!F$4+养成规划和标准成长!G$3*养成规划和标准成长!$O359*养成规划和标准成长!$P359+养成规划和标准成长!G$4*养成规划和标准成长!$V359+养成规划和标准成长!G$5*养成规划和标准成长!$R359+(养成规划和标准成长!G$12+养成规划和标准成长!G$13)*养成规划和标准成长!$N359+养成规划和标准成长!G$14*养成规划和标准成长!$O359*养成规划和标准成长!$Q359+养成规划和标准成长!G$17*10*养成规划和标准成长!$S359+养成规划和标准成长!G$18*10*养成规划和标准成长!$T359+养成规划和标准成长!G$19*养成规划和标准成长!$U359,0)</f>
        <v>2009</v>
      </c>
      <c r="AR113" s="9">
        <f>ROUND(属性投放!G$4+养成规划和标准成长!H$3*养成规划和标准成长!$O359*养成规划和标准成长!$P359+养成规划和标准成长!H$4*养成规划和标准成长!$V359+养成规划和标准成长!H$5*养成规划和标准成长!$R359+(养成规划和标准成长!H$12+养成规划和标准成长!H$13)*养成规划和标准成长!$N359+养成规划和标准成长!H$14*养成规划和标准成长!$O359*养成规划和标准成长!$Q359+养成规划和标准成长!H$17*10*养成规划和标准成长!$S359+养成规划和标准成长!H$18*10*养成规划和标准成长!$T359+养成规划和标准成长!H$19*养成规划和标准成长!$U359,0)</f>
        <v>936</v>
      </c>
      <c r="AS113" s="9">
        <f>ROUND(属性投放!H$4+养成规划和标准成长!I$3*养成规划和标准成长!$O359*养成规划和标准成长!$P359+养成规划和标准成长!I$4*养成规划和标准成长!$V359+养成规划和标准成长!I$5*养成规划和标准成长!$R359+(养成规划和标准成长!I$12+养成规划和标准成长!I$13)*养成规划和标准成长!$N359+养成规划和标准成长!I$14*养成规划和标准成长!$O359*养成规划和标准成长!$Q359+养成规划和标准成长!I$17*10*养成规划和标准成长!$S359+养成规划和标准成长!I$18*10*养成规划和标准成长!$T359+养成规划和标准成长!I$19*养成规划和标准成长!$U359,0)</f>
        <v>1496</v>
      </c>
      <c r="AT113" s="9">
        <f>ROUND(属性投放!I$4+养成规划和标准成长!J$3*养成规划和标准成长!$O359*养成规划和标准成长!$P359+养成规划和标准成长!J$4*养成规划和标准成长!$V359+养成规划和标准成长!J$5*养成规划和标准成长!$R359+(养成规划和标准成长!J$12+养成规划和标准成长!J$13)*养成规划和标准成长!$N359+养成规划和标准成长!J$14*养成规划和标准成长!$O359*养成规划和标准成长!$Q359+养成规划和标准成长!J$17*10*养成规划和标准成长!$S359+养成规划和标准成长!J$18*10*养成规划和标准成长!$T359+养成规划和标准成长!J$19*养成规划和标准成长!$U359,0)</f>
        <v>1093</v>
      </c>
      <c r="AU113" s="9">
        <f>ROUND(属性投放!J$4+养成规划和标准成长!K$3*养成规划和标准成长!$O359*养成规划和标准成长!$P359+养成规划和标准成长!K$4*养成规划和标准成长!$V359+养成规划和标准成长!K$5*养成规划和标准成长!$R359+(养成规划和标准成长!K$12+养成规划和标准成长!K$13)*养成规划和标准成长!$N359+养成规划和标准成长!K$14*养成规划和标准成长!$O359*养成规划和标准成长!$Q359+养成规划和标准成长!K$17*10*养成规划和标准成长!$S359+养成规划和标准成长!K$18*10*养成规划和标准成长!$T359+养成规划和标准成长!K$19*养成规划和标准成长!$U359,0)</f>
        <v>731</v>
      </c>
      <c r="AV113" s="9">
        <f>ROUND(属性投放!K$4+养成规划和标准成长!L$3*养成规划和标准成长!$O359*养成规划和标准成长!$P359+养成规划和标准成长!L$4*养成规划和标准成长!$V359+养成规划和标准成长!L$5*养成规划和标准成长!$R359+(养成规划和标准成长!L$12+养成规划和标准成长!L$13)*养成规划和标准成长!$N359+养成规划和标准成长!L$14*养成规划和标准成长!$O359*养成规划和标准成长!$Q359+养成规划和标准成长!L$17*10*养成规划和标准成长!$S359+养成规划和标准成长!L$18*10*养成规划和标准成长!$T359+养成规划和标准成长!L$19*养成规划和标准成长!$U359,0)</f>
        <v>469</v>
      </c>
      <c r="AW113" s="9">
        <f>ROUND(属性投放!L$4+养成规划和标准成长!M$3*养成规划和标准成长!$O359*养成规划和标准成长!$P359+养成规划和标准成长!M$4*养成规划和标准成长!$V359+养成规划和标准成长!M$5*养成规划和标准成长!$R359+(养成规划和标准成长!M$12+养成规划和标准成长!M$13)*养成规划和标准成长!$N359+养成规划和标准成长!M$14*养成规划和标准成长!$O359*养成规划和标准成长!$Q359+养成规划和标准成长!M$17*10*养成规划和标准成长!$S359+养成规划和标准成长!M$18*10*养成规划和标准成长!$T359+养成规划和标准成长!M$19*养成规划和标准成长!$U359,0)</f>
        <v>1162</v>
      </c>
      <c r="AX113" s="9">
        <f>ROUND(属性投放!M$4+养成规划和标准成长!N$3*养成规划和标准成长!$O359*养成规划和标准成长!$P359+养成规划和标准成长!N$4*养成规划和标准成长!$V359+养成规划和标准成长!N$5*养成规划和标准成长!$R359+(养成规划和标准成长!N$12+养成规划和标准成长!N$13)*养成规划和标准成长!$N359+养成规划和标准成长!N$14*养成规划和标准成长!$O359*养成规划和标准成长!$Q359+养成规划和标准成长!N$17*10*养成规划和标准成长!$S359+养成规划和标准成长!N$18*10*养成规划和标准成长!$T359+养成规划和标准成长!N$19*养成规划和标准成长!$U359,0)</f>
        <v>1178</v>
      </c>
      <c r="AY113" s="9">
        <f>VLOOKUP(养成规划和标准成长!$X359,阵法、技能和修炼!$C$20:$N$40,COLUMNS(阵法、技能和修炼!$C$20:G$40),0)</f>
        <v>428</v>
      </c>
      <c r="AZ113" s="9">
        <f>VLOOKUP(养成规划和标准成长!$X359,阵法、技能和修炼!$C$20:$N$40,COLUMNS(阵法、技能和修炼!$C$20:H$40),0)</f>
        <v>305</v>
      </c>
      <c r="BA113" s="9">
        <f>VLOOKUP(养成规划和标准成长!$X359,阵法、技能和修炼!$C$20:$N$40,COLUMNS(阵法、技能和修炼!$C$20:I$40),0)</f>
        <v>428</v>
      </c>
      <c r="BB113" s="9">
        <f>VLOOKUP(养成规划和标准成长!$X359,阵法、技能和修炼!$C$20:$N$40,COLUMNS(阵法、技能和修炼!$C$20:J$40),0)</f>
        <v>305</v>
      </c>
      <c r="BC113" s="9">
        <f>VLOOKUP(养成规划和标准成长!$X359,阵法、技能和修炼!$C$20:$N$40,COLUMNS(阵法、技能和修炼!$C$20:K$40),0)</f>
        <v>90</v>
      </c>
      <c r="BD113" s="9">
        <f>VLOOKUP(养成规划和标准成长!$X359,阵法、技能和修炼!$C$20:$N$40,COLUMNS(阵法、技能和修炼!$C$20:L$40),0)</f>
        <v>90</v>
      </c>
      <c r="BE113" s="9">
        <f>VLOOKUP(养成规划和标准成长!$X359,阵法、技能和修炼!$C$20:$N$40,COLUMNS(阵法、技能和修炼!$C$20:M$40),0)</f>
        <v>108.0000000000001</v>
      </c>
      <c r="BF113" s="9">
        <f>VLOOKUP(养成规划和标准成长!$X359,阵法、技能和修炼!$C$20:$N$40,COLUMNS(阵法、技能和修炼!$C$20:N$40),0)</f>
        <v>108.0000000000001</v>
      </c>
      <c r="BH113" s="1">
        <v>110</v>
      </c>
      <c r="BI113" s="9">
        <f>ROUND(属性投放!D$4+养成规划和标准成长!E$3*养成规划和标准成长!$AA359*养成规划和标准成长!$AB359+养成规划和标准成长!E$4*养成规划和标准成长!$AH359+养成规划和标准成长!E$5*养成规划和标准成长!$AD359+(养成规划和标准成长!E$12+养成规划和标准成长!E$13)*养成规划和标准成长!$Z359+养成规划和标准成长!E$14*养成规划和标准成长!$AA359*养成规划和标准成长!$AC359+养成规划和标准成长!E$17*10*养成规划和标准成长!$AE359+养成规划和标准成长!E$18*10*养成规划和标准成长!$AF359+养成规划和标准成长!E$19*养成规划和标准成长!$AG359,0)</f>
        <v>6244</v>
      </c>
      <c r="BJ113" s="9">
        <f>ROUND(属性投放!E$4+养成规划和标准成长!F$3*养成规划和标准成长!$AA359*养成规划和标准成长!$AB359+养成规划和标准成长!F$4*养成规划和标准成长!$AH359+养成规划和标准成长!F$5*养成规划和标准成长!$AD359+(养成规划和标准成长!F$12+养成规划和标准成长!F$13)*养成规划和标准成长!$Z359+养成规划和标准成长!F$14*养成规划和标准成长!$AA359*养成规划和标准成长!$AC359+养成规划和标准成长!F$17*10*养成规划和标准成长!$AE359+养成规划和标准成长!F$18*10*养成规划和标准成长!$AF359+养成规划和标准成长!F$19*养成规划和标准成长!$AG359,0)</f>
        <v>5502</v>
      </c>
      <c r="BK113" s="9">
        <f>ROUND(属性投放!F$4+养成规划和标准成长!G$3*养成规划和标准成长!$AA359*养成规划和标准成长!$AB359+养成规划和标准成长!G$4*养成规划和标准成长!$AH359+养成规划和标准成长!G$5*养成规划和标准成长!$AD359+(养成规划和标准成长!G$12+养成规划和标准成长!G$13)*养成规划和标准成长!$Z359+养成规划和标准成长!G$14*养成规划和标准成长!$AA359*养成规划和标准成长!$AC359+养成规划和标准成长!G$17*10*养成规划和标准成长!$AE359+养成规划和标准成长!G$18*10*养成规划和标准成长!$AF359+养成规划和标准成长!G$19*养成规划和标准成长!$AG359,0)</f>
        <v>2169</v>
      </c>
      <c r="BL113" s="9">
        <f>ROUND(属性投放!G$4+养成规划和标准成长!H$3*养成规划和标准成长!$AA359*养成规划和标准成长!$AB359+养成规划和标准成长!H$4*养成规划和标准成长!$AH359+养成规划和标准成长!H$5*养成规划和标准成长!$AD359+(养成规划和标准成长!H$12+养成规划和标准成长!H$13)*养成规划和标准成长!$Z359+养成规划和标准成长!H$14*养成规划和标准成长!$AA359*养成规划和标准成长!$AC359+养成规划和标准成长!H$17*10*养成规划和标准成长!$AE359+养成规划和标准成长!H$18*10*养成规划和标准成长!$AF359+养成规划和标准成长!H$19*养成规划和标准成长!$AG359,0)</f>
        <v>1047</v>
      </c>
      <c r="BM113" s="9">
        <f>ROUND(属性投放!H$4+养成规划和标准成长!I$3*养成规划和标准成长!$AA359*养成规划和标准成长!$AB359+养成规划和标准成长!I$4*养成规划和标准成长!$AH359+养成规划和标准成长!I$5*养成规划和标准成长!$AD359+(养成规划和标准成长!I$12+养成规划和标准成长!I$13)*养成规划和标准成长!$Z359+养成规划和标准成长!I$14*养成规划和标准成长!$AA359*养成规划和标准成长!$AC359+养成规划和标准成长!I$17*10*养成规划和标准成长!$AE359+养成规划和标准成长!I$18*10*养成规划和标准成长!$AF359+养成规划和标准成长!I$19*养成规划和标准成长!$AG359,0)</f>
        <v>1607</v>
      </c>
      <c r="BN113" s="9">
        <f>ROUND(属性投放!I$4+养成规划和标准成长!J$3*养成规划和标准成长!$AA359*养成规划和标准成长!$AB359+养成规划和标准成长!J$4*养成规划和标准成长!$AH359+养成规划和标准成长!J$5*养成规划和标准成长!$AD359+(养成规划和标准成长!J$12+养成规划和标准成长!J$13)*养成规划和标准成长!$Z359+养成规划和标准成长!J$14*养成规划和标准成长!$AA359*养成规划和标准成长!$AC359+养成规划和标准成长!J$17*10*养成规划和标准成长!$AE359+养成规划和标准成长!J$18*10*养成规划和标准成长!$AF359+养成规划和标准成长!J$19*养成规划和标准成长!$AG359,0)</f>
        <v>1185</v>
      </c>
      <c r="BO113" s="9">
        <f>ROUND(属性投放!J$4+养成规划和标准成长!K$3*养成规划和标准成长!$AA359*养成规划和标准成长!$AB359+养成规划和标准成长!K$4*养成规划和标准成长!$AH359+养成规划和标准成长!K$5*养成规划和标准成长!$AD359+(养成规划和标准成长!K$12+养成规划和标准成长!K$13)*养成规划和标准成长!$Z359+养成规划和标准成长!K$14*养成规划和标准成长!$AA359*养成规划和标准成长!$AC359+养成规划和标准成长!K$17*10*养成规划和标准成长!$AE359+养成规划和标准成长!K$18*10*养成规划和标准成长!$AF359+养成规划和标准成长!K$19*养成规划和标准成长!$AG359,0)</f>
        <v>785</v>
      </c>
      <c r="BP113" s="9">
        <f>ROUND(属性投放!K$4+养成规划和标准成长!L$3*养成规划和标准成长!$AA359*养成规划和标准成长!$AB359+养成规划和标准成长!L$4*养成规划和标准成长!$AH359+养成规划和标准成长!L$5*养成规划和标准成长!$AD359+(养成规划和标准成长!L$12+养成规划和标准成长!L$13)*养成规划和标准成长!$Z359+养成规划和标准成长!L$14*养成规划和标准成长!$AA359*养成规划和标准成长!$AC359+养成规划和标准成长!L$17*10*养成规划和标准成长!$AE359+养成规划和标准成长!L$18*10*养成规划和标准成长!$AF359+养成规划和标准成长!L$19*养成规划和标准成长!$AG359,0)</f>
        <v>538</v>
      </c>
      <c r="BQ113" s="9">
        <f>ROUND(属性投放!L$4+养成规划和标准成长!M$3*养成规划和标准成长!$AA359*养成规划和标准成长!$AB359+养成规划和标准成长!M$4*养成规划和标准成长!$AH359+养成规划和标准成长!M$5*养成规划和标准成长!$AD359+(养成规划和标准成长!M$12+养成规划和标准成长!M$13)*养成规划和标准成长!$Z359+养成规划和标准成长!M$14*养成规划和标准成长!$AA359*养成规划和标准成长!$AC359+养成规划和标准成长!M$17*10*养成规划和标准成长!$AE359+养成规划和标准成长!M$18*10*养成规划和标准成长!$AF359+养成规划和标准成长!M$19*养成规划和标准成长!$AG359,0)</f>
        <v>1180</v>
      </c>
      <c r="BR113" s="9">
        <f>ROUND(属性投放!M$4+养成规划和标准成长!N$3*养成规划和标准成长!$AA359*养成规划和标准成长!$AB359+养成规划和标准成长!N$4*养成规划和标准成长!$AH359+养成规划和标准成长!N$5*养成规划和标准成长!$AD359+(养成规划和标准成长!N$12+养成规划和标准成长!N$13)*养成规划和标准成长!$Z359+养成规划和标准成长!N$14*养成规划和标准成长!$AA359*养成规划和标准成长!$AC359+养成规划和标准成长!N$17*10*养成规划和标准成长!$AE359+养成规划和标准成长!N$18*10*养成规划和标准成长!$AF359+养成规划和标准成长!N$19*养成规划和标准成长!$AG359,0)</f>
        <v>1198</v>
      </c>
      <c r="BS113" s="9">
        <f>VLOOKUP(养成规划和标准成长!$AJ359,阵法、技能和修炼!$C$20:$N$40,COLUMNS(阵法、技能和修炼!$C$20:G$40),0)</f>
        <v>486</v>
      </c>
      <c r="BT113" s="9">
        <f>VLOOKUP(养成规划和标准成长!$AJ359,阵法、技能和修炼!$C$20:$N$40,COLUMNS(阵法、技能和修炼!$C$20:H$40),0)</f>
        <v>332</v>
      </c>
      <c r="BU113" s="9">
        <f>VLOOKUP(养成规划和标准成长!$AJ359,阵法、技能和修炼!$C$20:$N$40,COLUMNS(阵法、技能和修炼!$C$20:I$40),0)</f>
        <v>486</v>
      </c>
      <c r="BV113" s="9">
        <f>VLOOKUP(养成规划和标准成长!$AJ359,阵法、技能和修炼!$C$20:$N$40,COLUMNS(阵法、技能和修炼!$C$20:J$40),0)</f>
        <v>332</v>
      </c>
      <c r="BW113" s="9">
        <f>VLOOKUP(养成规划和标准成长!$AJ359,阵法、技能和修炼!$C$20:$N$40,COLUMNS(阵法、技能和修炼!$C$20:K$40),0)</f>
        <v>100</v>
      </c>
      <c r="BX113" s="9">
        <f>VLOOKUP(养成规划和标准成长!$AJ359,阵法、技能和修炼!$C$20:$N$40,COLUMNS(阵法、技能和修炼!$C$20:L$40),0)</f>
        <v>100</v>
      </c>
      <c r="BY113" s="9">
        <f>VLOOKUP(养成规划和标准成长!$AJ359,阵法、技能和修炼!$C$20:$N$40,COLUMNS(阵法、技能和修炼!$C$20:M$40),0)</f>
        <v>120.00000000000011</v>
      </c>
      <c r="BZ113" s="9">
        <f>VLOOKUP(养成规划和标准成长!$AJ359,阵法、技能和修炼!$C$20:$N$40,COLUMNS(阵法、技能和修炼!$C$20:N$40),0)</f>
        <v>120.00000000000011</v>
      </c>
    </row>
    <row r="114" spans="1:78">
      <c r="A114" s="1">
        <v>111</v>
      </c>
      <c r="B114" s="9">
        <f>ROUND(属性投放!D$4+养成规划和标准成长!E$3*养成规划和标准成长!$O207*养成规划和标准成长!$P207+养成规划和标准成长!E$4*养成规划和标准成长!$V207+养成规划和标准成长!E$5*养成规划和标准成长!$R207+(养成规划和标准成长!E$12+养成规划和标准成长!E$13)*养成规划和标准成长!$N207+养成规划和标准成长!E$14*养成规划和标准成长!$O207*养成规划和标准成长!$Q207+养成规划和标准成长!E$17*10*养成规划和标准成长!$S207+养成规划和标准成长!E$18*10*养成规划和标准成长!$T207+养成规划和标准成长!E$19*养成规划和标准成长!$U207,0)</f>
        <v>4486</v>
      </c>
      <c r="C114" s="9">
        <f>ROUND(属性投放!E$4+养成规划和标准成长!F$3*养成规划和标准成长!$O207*养成规划和标准成长!$P207+养成规划和标准成长!F$4*养成规划和标准成长!$V207+养成规划和标准成长!F$5*养成规划和标准成长!$R207+(养成规划和标准成长!F$12+养成规划和标准成长!F$13)*养成规划和标准成长!$N207+养成规划和标准成长!F$14*养成规划和标准成长!$O207*养成规划和标准成长!$Q207+养成规划和标准成长!F$17*10*养成规划和标准成长!$S207+养成规划和标准成长!F$18*10*养成规划和标准成长!$T207+养成规划和标准成长!F$19*养成规划和标准成长!$U207,0)</f>
        <v>4658</v>
      </c>
      <c r="D114" s="9">
        <f>ROUND(属性投放!F$4+养成规划和标准成长!G$3*养成规划和标准成长!$O207*养成规划和标准成长!$P207+养成规划和标准成长!G$4*养成规划和标准成长!$V207+养成规划和标准成长!G$5*养成规划和标准成长!$R207+(养成规划和标准成长!G$12+养成规划和标准成长!G$13)*养成规划和标准成长!$N207+养成规划和标准成长!G$14*养成规划和标准成长!$O207*养成规划和标准成长!$Q207+养成规划和标准成长!G$17*10*养成规划和标准成长!$S207+养成规划和标准成长!G$18*10*养成规划和标准成长!$T207+养成规划和标准成长!G$19*养成规划和标准成长!$U207,0)</f>
        <v>1691</v>
      </c>
      <c r="E114" s="9">
        <f>ROUND(属性投放!G$4+养成规划和标准成长!H$3*养成规划和标准成长!$O207*养成规划和标准成长!$P207+养成规划和标准成长!H$4*养成规划和标准成长!$V207+养成规划和标准成长!H$5*养成规划和标准成长!$R207+(养成规划和标准成长!H$12+养成规划和标准成长!H$13)*养成规划和标准成长!$N207+养成规划和标准成长!H$14*养成规划和标准成长!$O207*养成规划和标准成长!$Q207+养成规划和标准成长!H$17*10*养成规划和标准成长!$S207+养成规划和标准成长!H$18*10*养成规划和标准成长!$T207+养成规划和标准成长!H$19*养成规划和标准成长!$U207,0)</f>
        <v>718</v>
      </c>
      <c r="F114" s="9">
        <f>ROUND(属性投放!H$4+养成规划和标准成长!I$3*养成规划和标准成长!$O207*养成规划和标准成长!$P207+养成规划和标准成长!I$4*养成规划和标准成长!$V207+养成规划和标准成长!I$5*养成规划和标准成长!$R207+(养成规划和标准成长!I$12+养成规划和标准成长!I$13)*养成规划和标准成长!$N207+养成规划和标准成长!I$14*养成规划和标准成长!$O207*养成规划和标准成长!$Q207+养成规划和标准成长!I$17*10*养成规划和标准成长!$S207+养成规划和标准成长!I$18*10*养成规划和标准成长!$T207+养成规划和标准成长!I$19*养成规划和标准成长!$U207,0)</f>
        <v>1282</v>
      </c>
      <c r="G114" s="9">
        <f>ROUND(属性投放!I$4+养成规划和标准成长!J$3*养成规划和标准成长!$O207*养成规划和标准成长!$P207+养成规划和标准成长!J$4*养成规划和标准成长!$V207+养成规划和标准成长!J$5*养成规划和标准成长!$R207+(养成规划和标准成长!J$12+养成规划和标准成长!J$13)*养成规划和标准成长!$N207+养成规划和标准成长!J$14*养成规划和标准成长!$O207*养成规划和标准成长!$Q207+养成规划和标准成长!J$17*10*养成规划和标准成长!$S207+养成规划和标准成长!J$18*10*养成规划和标准成长!$T207+养成规划和标准成长!J$19*养成规划和标准成长!$U207,0)</f>
        <v>913</v>
      </c>
      <c r="H114" s="9">
        <f>ROUND(属性投放!J$4+养成规划和标准成长!K$3*养成规划和标准成长!$O207*养成规划和标准成长!$P207+养成规划和标准成长!K$4*养成规划和标准成长!$V207+养成规划和标准成长!K$5*养成规划和标准成长!$R207+(养成规划和标准成长!K$12+养成规划和标准成长!K$13)*养成规划和标准成长!$N207+养成规划和标准成长!K$14*养成规划和标准成长!$O207*养成规划和标准成长!$Q207+养成规划和标准成长!K$17*10*养成规划和标准成长!$S207+养成规划和标准成长!K$18*10*养成规划和标准成长!$T207+养成规划和标准成长!K$19*养成规划和标准成长!$U207,0)</f>
        <v>615</v>
      </c>
      <c r="I114" s="9">
        <f>ROUND(属性投放!K$4+养成规划和标准成长!L$3*养成规划和标准成长!$O207*养成规划和标准成长!$P207+养成规划和标准成长!L$4*养成规划和标准成长!$V207+养成规划和标准成长!L$5*养成规划和标准成长!$R207+(养成规划和标准成长!L$12+养成规划和标准成长!L$13)*养成规划和标准成长!$N207+养成规划和标准成长!L$14*养成规划和标准成长!$O207*养成规划和标准成长!$Q207+养成规划和标准成长!L$17*10*养成规划和标准成长!$S207+养成规划和标准成长!L$18*10*养成规划和标准成长!$T207+养成规划和标准成长!L$19*养成规划和标准成长!$U207,0)</f>
        <v>323</v>
      </c>
      <c r="J114" s="9">
        <f>ROUND(属性投放!L$4+养成规划和标准成长!M$3*养成规划和标准成长!$O207*养成规划和标准成长!$P207+养成规划和标准成长!M$4*养成规划和标准成长!$V207+养成规划和标准成长!M$5*养成规划和标准成长!$R207+(养成规划和标准成长!M$12+养成规划和标准成长!M$13)*养成规划和标准成长!$N207+养成规划和标准成长!M$14*养成规划和标准成长!$O207*养成规划和标准成长!$Q207+养成规划和标准成长!M$17*10*养成规划和标准成长!$S207+养成规划和标准成长!M$18*10*养成规划和标准成长!$T207+养成规划和标准成长!M$19*养成规划和标准成长!$U207,0)</f>
        <v>1137</v>
      </c>
      <c r="K114" s="9">
        <f>ROUND(属性投放!M$4+养成规划和标准成长!N$3*养成规划和标准成长!$O207*养成规划和标准成长!$P207+养成规划和标准成长!N$4*养成规划和标准成长!$V207+养成规划和标准成长!N$5*养成规划和标准成长!$R207+(养成规划和标准成长!N$12+养成规划和标准成长!N$13)*养成规划和标准成长!$N207+养成规划和标准成长!N$14*养成规划和标准成长!$O207*养成规划和标准成长!$Q207+养成规划和标准成长!N$17*10*养成规划和标准成长!$S207+养成规划和标准成长!N$18*10*养成规划和标准成长!$T207+养成规划和标准成长!N$19*养成规划和标准成长!$U207,0)</f>
        <v>1146</v>
      </c>
      <c r="L114" s="9">
        <f>VLOOKUP(养成规划和标准成长!$X207,阵法、技能和修炼!$C$20:$N$40,COLUMNS(阵法、技能和修炼!$C$20:G$40),0)</f>
        <v>319</v>
      </c>
      <c r="M114" s="9">
        <f>VLOOKUP(养成规划和标准成长!$X207,阵法、技能和修炼!$C$20:$N$40,COLUMNS(阵法、技能和修炼!$C$20:H$40),0)</f>
        <v>246</v>
      </c>
      <c r="N114" s="9">
        <f>VLOOKUP(养成规划和标准成长!$X207,阵法、技能和修炼!$C$20:$N$40,COLUMNS(阵法、技能和修炼!$C$20:I$40),0)</f>
        <v>319</v>
      </c>
      <c r="O114" s="9">
        <f>VLOOKUP(养成规划和标准成长!$X207,阵法、技能和修炼!$C$20:$N$40,COLUMNS(阵法、技能和修炼!$C$20:J$40),0)</f>
        <v>246</v>
      </c>
      <c r="P114" s="9">
        <f>VLOOKUP(养成规划和标准成长!$X207,阵法、技能和修炼!$C$20:$N$40,COLUMNS(阵法、技能和修炼!$C$20:K$40),0)</f>
        <v>70</v>
      </c>
      <c r="Q114" s="9">
        <f>VLOOKUP(养成规划和标准成长!$X207,阵法、技能和修炼!$C$20:$N$40,COLUMNS(阵法、技能和修炼!$C$20:L$40),0)</f>
        <v>70</v>
      </c>
      <c r="R114" s="9">
        <f>VLOOKUP(养成规划和标准成长!$X207,阵法、技能和修炼!$C$20:$N$40,COLUMNS(阵法、技能和修炼!$C$20:M$40),0)</f>
        <v>84.000000000000071</v>
      </c>
      <c r="S114" s="9">
        <f>VLOOKUP(养成规划和标准成长!$X207,阵法、技能和修炼!$C$20:$N$40,COLUMNS(阵法、技能和修炼!$C$20:N$40),0)</f>
        <v>84.000000000000071</v>
      </c>
      <c r="T114" s="1">
        <v>111</v>
      </c>
      <c r="U114" s="9">
        <f>ROUND(属性投放!D$4+养成规划和标准成长!E$3*养成规划和标准成长!$C360*养成规划和标准成长!$D360+养成规划和标准成长!E$4*养成规划和标准成长!$J360+养成规划和标准成长!E$5*养成规划和标准成长!$F360+(养成规划和标准成长!E$12+养成规划和标准成长!E$13)*养成规划和标准成长!$B360+养成规划和标准成长!E$14*养成规划和标准成长!$C360*养成规划和标准成长!$E360+养成规划和标准成长!E$17*10*养成规划和标准成长!$G360+养成规划和标准成长!E$18*10*养成规划和标准成长!$H360+养成规划和标准成长!E$19*养成规划和标准成长!$I360,0)</f>
        <v>4965</v>
      </c>
      <c r="V114" s="9">
        <f>ROUND(属性投放!E$4+养成规划和标准成长!F$3*养成规划和标准成长!$C360*养成规划和标准成长!$D360+养成规划和标准成长!F$4*养成规划和标准成长!$J360+养成规划和标准成长!F$5*养成规划和标准成长!$F360+(养成规划和标准成长!F$12+养成规划和标准成长!F$13)*养成规划和标准成长!$B360+养成规划和标准成长!F$14*养成规划和标准成长!$C360*养成规划和标准成长!$E360+养成规划和标准成长!F$17*10*养成规划和标准成长!$G360+养成规划和标准成长!F$18*10*养成规划和标准成长!$H360+养成规划和标准成长!F$19*养成规划和标准成长!$I360,0)</f>
        <v>4970</v>
      </c>
      <c r="W114" s="9">
        <f>ROUND(属性投放!F$4+养成规划和标准成长!G$3*养成规划和标准成长!$C360*养成规划和标准成长!$D360+养成规划和标准成长!G$4*养成规划和标准成长!$J360+养成规划和标准成长!G$5*养成规划和标准成长!$F360+(养成规划和标准成长!G$12+养成规划和标准成长!G$13)*养成规划和标准成长!$B360+养成规划和标准成长!G$14*养成规划和标准成长!$C360*养成规划和标准成长!$E360+养成规划和标准成长!G$17*10*养成规划和标准成长!$G360+养成规划和标准成长!G$18*10*养成规划和标准成长!$H360+养成规划和标准成长!G$19*养成规划和标准成长!$I360,0)</f>
        <v>1832</v>
      </c>
      <c r="X114" s="9">
        <f>ROUND(属性投放!G$4+养成规划和标准成长!H$3*养成规划和标准成长!$C360*养成规划和标准成长!$D360+养成规划和标准成长!H$4*养成规划和标准成长!$J360+养成规划和标准成长!H$5*养成规划和标准成长!$F360+(养成规划和标准成长!H$12+养成规划和标准成长!H$13)*养成规划和标准成长!$B360+养成规划和标准成长!H$14*养成规划和标准成长!$C360*养成规划和标准成长!$E360+养成规划和标准成长!H$17*10*养成规划和标准成长!$G360+养成规划和标准成长!H$18*10*养成规划和标准成长!$H360+养成规划和标准成长!H$19*养成规划和标准成长!$I360,0)</f>
        <v>806</v>
      </c>
      <c r="Y114" s="9">
        <f>ROUND(属性投放!H$4+养成规划和标准成长!I$3*养成规划和标准成长!$C360*养成规划和标准成长!$D360+养成规划和标准成长!I$4*养成规划和标准成长!$J360+养成规划和标准成长!I$5*养成规划和标准成长!$F360+(养成规划和标准成长!I$12+养成规划和标准成长!I$13)*养成规划和标准成长!$B360+养成规划和标准成长!I$14*养成规划和标准成长!$C360*养成规划和标准成长!$E360+养成规划和标准成长!I$17*10*养成规划和标准成长!$G360+养成规划和标准成长!I$18*10*养成规划和标准成长!$H360+养成规划和标准成长!I$19*养成规划和标准成长!$I360,0)</f>
        <v>1370</v>
      </c>
      <c r="Z114" s="9">
        <f>ROUND(属性投放!I$4+养成规划和标准成长!J$3*养成规划和标准成长!$C360*养成规划和标准成长!$D360+养成规划和标准成长!J$4*养成规划和标准成长!$J360+养成规划和标准成长!J$5*养成规划和标准成长!$F360+(养成规划和标准成长!J$12+养成规划和标准成长!J$13)*养成规划和标准成长!$B360+养成规划和标准成长!J$14*养成规划和标准成长!$C360*养成规划和标准成长!$E360+养成规划和标准成长!J$17*10*养成规划和标准成长!$G360+养成规划和标准成长!J$18*10*养成规划和标准成长!$H360+养成规划和标准成长!J$19*养成规划和标准成长!$I360,0)</f>
        <v>983</v>
      </c>
      <c r="AA114" s="9">
        <f>ROUND(属性投放!J$4+养成规划和标准成长!K$3*养成规划和标准成长!$C360*养成规划和标准成长!$D360+养成规划和标准成长!K$4*养成规划和标准成长!$J360+养成规划和标准成长!K$5*养成规划和标准成长!$F360+(养成规划和标准成长!K$12+养成规划和标准成长!K$13)*养成规划和标准成长!$B360+养成规划和标准成长!K$14*养成规划和标准成长!$C360*养成规划和标准成长!$E360+养成规划和标准成长!K$17*10*养成规划和标准成长!$G360+养成规划和标准成长!K$18*10*养成规划和标准成长!$H360+养成规划和标准成长!K$19*养成规划和标准成长!$I360,0)</f>
        <v>664</v>
      </c>
      <c r="AB114" s="9">
        <f>ROUND(属性投放!K$4+养成规划和标准成长!L$3*养成规划和标准成长!$C360*养成规划和标准成长!$D360+养成规划和标准成长!L$4*养成规划和标准成长!$J360+养成规划和标准成长!L$5*养成规划和标准成长!$F360+(养成规划和标准成长!L$12+养成规划和标准成长!L$13)*养成规划和标准成长!$B360+养成规划和标准成长!L$14*养成规划和标准成长!$C360*养成规划和标准成长!$E360+养成规划和标准成长!L$17*10*养成规划和标准成长!$G360+养成规划和标准成长!L$18*10*养成规划和标准成长!$H360+养成规划和标准成长!L$19*养成规划和标准成长!$I360,0)</f>
        <v>385</v>
      </c>
      <c r="AC114" s="9">
        <f>ROUND(属性投放!L$4+养成规划和标准成长!M$3*养成规划和标准成长!$C360*养成规划和标准成长!$D360+养成规划和标准成长!M$4*养成规划和标准成长!$J360+养成规划和标准成长!M$5*养成规划和标准成长!$F360+(养成规划和标准成长!M$12+养成规划和标准成长!M$13)*养成规划和标准成长!$B360+养成规划和标准成长!M$14*养成规划和标准成长!$C360*养成规划和标准成长!$E360+养成规划和标准成长!M$17*10*养成规划和标准成长!$G360+养成规划和标准成长!M$18*10*养成规划和标准成长!$H360+养成规划和标准成长!M$19*养成规划和标准成长!$I360,0)</f>
        <v>1148</v>
      </c>
      <c r="AD114" s="9">
        <f>ROUND(属性投放!M$4+养成规划和标准成长!N$3*养成规划和标准成长!$C360*养成规划和标准成长!$D360+养成规划和标准成长!N$4*养成规划和标准成长!$J360+养成规划和标准成长!N$5*养成规划和标准成长!$F360+(养成规划和标准成长!N$12+养成规划和标准成长!N$13)*养成规划和标准成长!$B360+养成规划和标准成长!N$14*养成规划和标准成长!$C360*养成规划和标准成长!$E360+养成规划和标准成长!N$17*10*养成规划和标准成长!$G360+养成规划和标准成长!N$18*10*养成规划和标准成长!$H360+养成规划和标准成长!N$19*养成规划和标准成长!$I360,0)</f>
        <v>1160</v>
      </c>
      <c r="AE114" s="9">
        <f>VLOOKUP(养成规划和标准成长!$L360,阵法、技能和修炼!$C$20:$N$40,COLUMNS(阵法、技能和修炼!$C$20:G$40),0)</f>
        <v>373</v>
      </c>
      <c r="AF114" s="9">
        <f>VLOOKUP(养成规划和标准成长!$L360,阵法、技能和修炼!$C$20:$N$40,COLUMNS(阵法、技能和修炼!$C$20:H$40),0)</f>
        <v>276</v>
      </c>
      <c r="AG114" s="9">
        <f>VLOOKUP(养成规划和标准成长!$L360,阵法、技能和修炼!$C$20:$N$40,COLUMNS(阵法、技能和修炼!$C$20:I$40),0)</f>
        <v>373</v>
      </c>
      <c r="AH114" s="9">
        <f>VLOOKUP(养成规划和标准成长!$L360,阵法、技能和修炼!$C$20:$N$40,COLUMNS(阵法、技能和修炼!$C$20:J$40),0)</f>
        <v>276</v>
      </c>
      <c r="AI114" s="9">
        <f>VLOOKUP(养成规划和标准成长!$L360,阵法、技能和修炼!$C$20:$N$40,COLUMNS(阵法、技能和修炼!$C$20:K$40),0)</f>
        <v>80</v>
      </c>
      <c r="AJ114" s="9">
        <f>VLOOKUP(养成规划和标准成长!$L360,阵法、技能和修炼!$C$20:$N$40,COLUMNS(阵法、技能和修炼!$C$20:L$40),0)</f>
        <v>80</v>
      </c>
      <c r="AK114" s="9">
        <f>VLOOKUP(养成规划和标准成长!$L360,阵法、技能和修炼!$C$20:$N$40,COLUMNS(阵法、技能和修炼!$C$20:M$40),0)</f>
        <v>96.000000000000085</v>
      </c>
      <c r="AL114" s="9">
        <f>VLOOKUP(养成规划和标准成长!$L360,阵法、技能和修炼!$C$20:$N$40,COLUMNS(阵法、技能和修炼!$C$20:N$40),0)</f>
        <v>96.000000000000085</v>
      </c>
      <c r="AN114" s="1">
        <v>111</v>
      </c>
      <c r="AO114" s="9">
        <f>ROUND(属性投放!D$4+养成规划和标准成长!E$3*养成规划和标准成长!$O360*养成规划和标准成长!$P360+养成规划和标准成长!E$4*养成规划和标准成长!$V360+养成规划和标准成长!E$5*养成规划和标准成长!$R360+(养成规划和标准成长!E$12+养成规划和标准成长!E$13)*养成规划和标准成长!$N360+养成规划和标准成长!E$14*养成规划和标准成长!$O360*养成规划和标准成长!$Q360+养成规划和标准成长!E$17*10*养成规划和标准成长!$S360+养成规划和标准成长!E$18*10*养成规划和标准成长!$T360+养成规划和标准成长!E$19*养成规划和标准成长!$U360,0)</f>
        <v>5667</v>
      </c>
      <c r="AP114" s="9">
        <f>ROUND(属性投放!E$4+养成规划和标准成长!F$3*养成规划和标准成长!$O360*养成规划和标准成长!$P360+养成规划和标准成长!F$4*养成规划和标准成长!$V360+养成规划和标准成长!F$5*养成规划和标准成长!$R360+(养成规划和标准成长!F$12+养成规划和标准成长!F$13)*养成规划和标准成长!$N360+养成规划和标准成长!F$14*养成规划和标准成长!$O360*养成规划和标准成长!$Q360+养成规划和标准成长!F$17*10*养成规划和标准成长!$S360+养成规划和标准成长!F$18*10*养成规划和标准成长!$T360+养成规划和标准成长!F$19*养成规划和标准成长!$U360,0)</f>
        <v>5281</v>
      </c>
      <c r="AQ114" s="9">
        <f>ROUND(属性投放!F$4+养成规划和标准成长!G$3*养成规划和标准成长!$O360*养成规划和标准成长!$P360+养成规划和标准成长!G$4*养成规划和标准成长!$V360+养成规划和标准成长!G$5*养成规划和标准成长!$R360+(养成规划和标准成长!G$12+养成规划和标准成长!G$13)*养成规划和标准成长!$N360+养成规划和标准成长!G$14*养成规划和标准成长!$O360*养成规划和标准成长!$Q360+养成规划和标准成长!G$17*10*养成规划和标准成长!$S360+养成规划和标准成长!G$18*10*养成规划和标准成长!$T360+养成规划和标准成长!G$19*养成规划和标准成长!$U360,0)</f>
        <v>2017</v>
      </c>
      <c r="AR114" s="9">
        <f>ROUND(属性投放!G$4+养成规划和标准成长!H$3*养成规划和标准成长!$O360*养成规划和标准成长!$P360+养成规划和标准成长!H$4*养成规划和标准成长!$V360+养成规划和标准成长!H$5*养成规划和标准成长!$R360+(养成规划和标准成长!H$12+养成规划和标准成长!H$13)*养成规划和标准成长!$N360+养成规划和标准成长!H$14*养成规划和标准成长!$O360*养成规划和标准成长!$Q360+养成规划和标准成长!H$17*10*养成规划和标准成长!$S360+养成规划和标准成长!H$18*10*养成规划和标准成长!$T360+养成规划和标准成长!H$19*养成规划和标准成长!$U360,0)</f>
        <v>939</v>
      </c>
      <c r="AS114" s="9">
        <f>ROUND(属性投放!H$4+养成规划和标准成长!I$3*养成规划和标准成长!$O360*养成规划和标准成长!$P360+养成规划和标准成长!I$4*养成规划和标准成长!$V360+养成规划和标准成长!I$5*养成规划和标准成长!$R360+(养成规划和标准成长!I$12+养成规划和标准成长!I$13)*养成规划和标准成长!$N360+养成规划和标准成长!I$14*养成规划和标准成长!$O360*养成规划和标准成长!$Q360+养成规划和标准成长!I$17*10*养成规划和标准成长!$S360+养成规划和标准成长!I$18*10*养成规划和标准成长!$T360+养成规划和标准成长!I$19*养成规划和标准成长!$U360,0)</f>
        <v>1504</v>
      </c>
      <c r="AT114" s="9">
        <f>ROUND(属性投放!I$4+养成规划和标准成长!J$3*养成规划和标准成长!$O360*养成规划和标准成长!$P360+养成规划和标准成长!J$4*养成规划和标准成长!$V360+养成规划和标准成长!J$5*养成规划和标准成长!$R360+(养成规划和标准成长!J$12+养成规划和标准成长!J$13)*养成规划和标准成长!$N360+养成规划和标准成长!J$14*养成规划和标准成长!$O360*养成规划和标准成长!$Q360+养成规划和标准成长!J$17*10*养成规划和标准成长!$S360+养成规划和标准成长!J$18*10*养成规划和标准成长!$T360+养成规划和标准成长!J$19*养成规划和标准成长!$U360,0)</f>
        <v>1098</v>
      </c>
      <c r="AU114" s="9">
        <f>ROUND(属性投放!J$4+养成规划和标准成长!K$3*养成规划和标准成长!$O360*养成规划和标准成长!$P360+养成规划和标准成长!K$4*养成规划和标准成长!$V360+养成规划和标准成长!K$5*养成规划和标准成长!$R360+(养成规划和标准成长!K$12+养成规划和标准成长!K$13)*养成规划和标准成长!$N360+养成规划和标准成长!K$14*养成规划和标准成长!$O360*养成规划和标准成长!$Q360+养成规划和标准成长!K$17*10*养成规划和标准成长!$S360+养成规划和标准成长!K$18*10*养成规划和标准成长!$T360+养成规划和标准成长!K$19*养成规划和标准成长!$U360,0)</f>
        <v>735</v>
      </c>
      <c r="AV114" s="9">
        <f>ROUND(属性投放!K$4+养成规划和标准成长!L$3*养成规划和标准成长!$O360*养成规划和标准成长!$P360+养成规划和标准成长!L$4*养成规划和标准成长!$V360+养成规划和标准成长!L$5*养成规划和标准成长!$R360+(养成规划和标准成长!L$12+养成规划和标准成长!L$13)*养成规划和标准成长!$N360+养成规划和标准成长!L$14*养成规划和标准成长!$O360*养成规划和标准成长!$Q360+养成规划和标准成长!L$17*10*养成规划和标准成长!$S360+养成规划和标准成长!L$18*10*养成规划和标准成长!$T360+养成规划和标准成长!L$19*养成规划和标准成长!$U360,0)</f>
        <v>469</v>
      </c>
      <c r="AW114" s="9">
        <f>ROUND(属性投放!L$4+养成规划和标准成长!M$3*养成规划和标准成长!$O360*养成规划和标准成长!$P360+养成规划和标准成长!M$4*养成规划和标准成长!$V360+养成规划和标准成长!M$5*养成规划和标准成长!$R360+(养成规划和标准成长!M$12+养成规划和标准成长!M$13)*养成规划和标准成长!$N360+养成规划和标准成长!M$14*养成规划和标准成长!$O360*养成规划和标准成长!$Q360+养成规划和标准成长!M$17*10*养成规划和标准成长!$S360+养成规划和标准成长!M$18*10*养成规划和标准成长!$T360+养成规划和标准成长!M$19*养成规划和标准成长!$U360,0)</f>
        <v>1172</v>
      </c>
      <c r="AX114" s="9">
        <f>ROUND(属性投放!M$4+养成规划和标准成长!N$3*养成规划和标准成长!$O360*养成规划和标准成长!$P360+养成规划和标准成长!N$4*养成规划和标准成长!$V360+养成规划和标准成长!N$5*养成规划和标准成长!$R360+(养成规划和标准成长!N$12+养成规划和标准成长!N$13)*养成规划和标准成长!$N360+养成规划和标准成长!N$14*养成规划和标准成长!$O360*养成规划和标准成长!$Q360+养成规划和标准成长!N$17*10*养成规划和标准成长!$S360+养成规划和标准成长!N$18*10*养成规划和标准成长!$T360+养成规划和标准成长!N$19*养成规划和标准成长!$U360,0)</f>
        <v>1188</v>
      </c>
      <c r="AY114" s="9">
        <f>VLOOKUP(养成规划和标准成长!$X360,阵法、技能和修炼!$C$20:$N$40,COLUMNS(阵法、技能和修炼!$C$20:G$40),0)</f>
        <v>428</v>
      </c>
      <c r="AZ114" s="9">
        <f>VLOOKUP(养成规划和标准成长!$X360,阵法、技能和修炼!$C$20:$N$40,COLUMNS(阵法、技能和修炼!$C$20:H$40),0)</f>
        <v>305</v>
      </c>
      <c r="BA114" s="9">
        <f>VLOOKUP(养成规划和标准成长!$X360,阵法、技能和修炼!$C$20:$N$40,COLUMNS(阵法、技能和修炼!$C$20:I$40),0)</f>
        <v>428</v>
      </c>
      <c r="BB114" s="9">
        <f>VLOOKUP(养成规划和标准成长!$X360,阵法、技能和修炼!$C$20:$N$40,COLUMNS(阵法、技能和修炼!$C$20:J$40),0)</f>
        <v>305</v>
      </c>
      <c r="BC114" s="9">
        <f>VLOOKUP(养成规划和标准成长!$X360,阵法、技能和修炼!$C$20:$N$40,COLUMNS(阵法、技能和修炼!$C$20:K$40),0)</f>
        <v>90</v>
      </c>
      <c r="BD114" s="9">
        <f>VLOOKUP(养成规划和标准成长!$X360,阵法、技能和修炼!$C$20:$N$40,COLUMNS(阵法、技能和修炼!$C$20:L$40),0)</f>
        <v>90</v>
      </c>
      <c r="BE114" s="9">
        <f>VLOOKUP(养成规划和标准成长!$X360,阵法、技能和修炼!$C$20:$N$40,COLUMNS(阵法、技能和修炼!$C$20:M$40),0)</f>
        <v>108.0000000000001</v>
      </c>
      <c r="BF114" s="9">
        <f>VLOOKUP(养成规划和标准成长!$X360,阵法、技能和修炼!$C$20:$N$40,COLUMNS(阵法、技能和修炼!$C$20:N$40),0)</f>
        <v>108.0000000000001</v>
      </c>
      <c r="BH114" s="1">
        <v>111</v>
      </c>
      <c r="BI114" s="9">
        <f>ROUND(属性投放!D$4+养成规划和标准成长!E$3*养成规划和标准成长!$AA360*养成规划和标准成长!$AB360+养成规划和标准成长!E$4*养成规划和标准成长!$AH360+养成规划和标准成长!E$5*养成规划和标准成长!$AD360+(养成规划和标准成长!E$12+养成规划和标准成长!E$13)*养成规划和标准成长!$Z360+养成规划和标准成长!E$14*养成规划和标准成长!$AA360*养成规划和标准成长!$AC360+养成规划和标准成长!E$17*10*养成规划和标准成长!$AE360+养成规划和标准成长!E$18*10*养成规划和标准成长!$AF360+养成规划和标准成长!E$19*养成规划和标准成长!$AG360,0)</f>
        <v>6274</v>
      </c>
      <c r="BJ114" s="9">
        <f>ROUND(属性投放!E$4+养成规划和标准成长!F$3*养成规划和标准成长!$AA360*养成规划和标准成长!$AB360+养成规划和标准成长!F$4*养成规划和标准成长!$AH360+养成规划和标准成长!F$5*养成规划和标准成长!$AD360+(养成规划和标准成长!F$12+养成规划和标准成长!F$13)*养成规划和标准成长!$Z360+养成规划和标准成长!F$14*养成规划和标准成长!$AA360*养成规划和标准成长!$AC360+养成规划和标准成长!F$17*10*养成规划和标准成长!$AE360+养成规划和标准成长!F$18*10*养成规划和标准成长!$AF360+养成规划和标准成长!F$19*养成规划和标准成长!$AG360,0)</f>
        <v>5537</v>
      </c>
      <c r="BK114" s="9">
        <f>ROUND(属性投放!F$4+养成规划和标准成长!G$3*养成规划和标准成长!$AA360*养成规划和标准成长!$AB360+养成规划和标准成长!G$4*养成规划和标准成长!$AH360+养成规划和标准成长!G$5*养成规划和标准成长!$AD360+(养成规划和标准成长!G$12+养成规划和标准成长!G$13)*养成规划和标准成长!$Z360+养成规划和标准成长!G$14*养成规划和标准成长!$AA360*养成规划和标准成长!$AC360+养成规划和标准成长!G$17*10*养成规划和标准成长!$AE360+养成规划和标准成长!G$18*10*养成规划和标准成长!$AF360+养成规划和标准成长!G$19*养成规划和标准成长!$AG360,0)</f>
        <v>2177</v>
      </c>
      <c r="BL114" s="9">
        <f>ROUND(属性投放!G$4+养成规划和标准成长!H$3*养成规划和标准成长!$AA360*养成规划和标准成长!$AB360+养成规划和标准成长!H$4*养成规划和标准成长!$AH360+养成规划和标准成长!H$5*养成规划和标准成长!$AD360+(养成规划和标准成长!H$12+养成规划和标准成长!H$13)*养成规划和标准成长!$Z360+养成规划和标准成长!H$14*养成规划和标准成长!$AA360*养成规划和标准成长!$AC360+养成规划和标准成长!H$17*10*养成规划和标准成长!$AE360+养成规划和标准成长!H$18*10*养成规划和标准成长!$AF360+养成规划和标准成长!H$19*养成规划和标准成长!$AG360,0)</f>
        <v>1050</v>
      </c>
      <c r="BM114" s="9">
        <f>ROUND(属性投放!H$4+养成规划和标准成长!I$3*养成规划和标准成长!$AA360*养成规划和标准成长!$AB360+养成规划和标准成长!I$4*养成规划和标准成长!$AH360+养成规划和标准成长!I$5*养成规划和标准成长!$AD360+(养成规划和标准成长!I$12+养成规划和标准成长!I$13)*养成规划和标准成长!$Z360+养成规划和标准成长!I$14*养成规划和标准成长!$AA360*养成规划和标准成长!$AC360+养成规划和标准成长!I$17*10*养成规划和标准成长!$AE360+养成规划和标准成长!I$18*10*养成规划和标准成长!$AF360+养成规划和标准成长!I$19*养成规划和标准成长!$AG360,0)</f>
        <v>1615</v>
      </c>
      <c r="BN114" s="9">
        <f>ROUND(属性投放!I$4+养成规划和标准成长!J$3*养成规划和标准成长!$AA360*养成规划和标准成长!$AB360+养成规划和标准成长!J$4*养成规划和标准成长!$AH360+养成规划和标准成长!J$5*养成规划和标准成长!$AD360+(养成规划和标准成长!J$12+养成规划和标准成长!J$13)*养成规划和标准成长!$Z360+养成规划和标准成长!J$14*养成规划和标准成长!$AA360*养成规划和标准成长!$AC360+养成规划和标准成长!J$17*10*养成规划和标准成长!$AE360+养成规划和标准成长!J$18*10*养成规划和标准成长!$AF360+养成规划和标准成长!J$19*养成规划和标准成长!$AG360,0)</f>
        <v>1191</v>
      </c>
      <c r="BO114" s="9">
        <f>ROUND(属性投放!J$4+养成规划和标准成长!K$3*养成规划和标准成长!$AA360*养成规划和标准成长!$AB360+养成规划和标准成长!K$4*养成规划和标准成长!$AH360+养成规划和标准成长!K$5*养成规划和标准成长!$AD360+(养成规划和标准成长!K$12+养成规划和标准成长!K$13)*养成规划和标准成长!$Z360+养成规划和标准成长!K$14*养成规划和标准成长!$AA360*养成规划和标准成长!$AC360+养成规划和标准成长!K$17*10*养成规划和标准成长!$AE360+养成规划和标准成长!K$18*10*养成规划和标准成长!$AF360+养成规划和标准成长!K$19*养成规划和标准成长!$AG360,0)</f>
        <v>789</v>
      </c>
      <c r="BP114" s="9">
        <f>ROUND(属性投放!K$4+养成规划和标准成长!L$3*养成规划和标准成长!$AA360*养成规划和标准成长!$AB360+养成规划和标准成长!L$4*养成规划和标准成长!$AH360+养成规划和标准成长!L$5*养成规划和标准成长!$AD360+(养成规划和标准成长!L$12+养成规划和标准成长!L$13)*养成规划和标准成长!$Z360+养成规划和标准成长!L$14*养成规划和标准成长!$AA360*养成规划和标准成长!$AC360+养成规划和标准成长!L$17*10*养成规划和标准成长!$AE360+养成规划和标准成长!L$18*10*养成规划和标准成长!$AF360+养成规划和标准成长!L$19*养成规划和标准成长!$AG360,0)</f>
        <v>538</v>
      </c>
      <c r="BQ114" s="9">
        <f>ROUND(属性投放!L$4+养成规划和标准成长!M$3*养成规划和标准成长!$AA360*养成规划和标准成长!$AB360+养成规划和标准成长!M$4*养成规划和标准成长!$AH360+养成规划和标准成长!M$5*养成规划和标准成长!$AD360+(养成规划和标准成长!M$12+养成规划和标准成长!M$13)*养成规划和标准成长!$Z360+养成规划和标准成长!M$14*养成规划和标准成长!$AA360*养成规划和标准成长!$AC360+养成规划和标准成长!M$17*10*养成规划和标准成长!$AE360+养成规划和标准成长!M$18*10*养成规划和标准成长!$AF360+养成规划和标准成长!M$19*养成规划和标准成长!$AG360,0)</f>
        <v>1191</v>
      </c>
      <c r="BR114" s="9">
        <f>ROUND(属性投放!M$4+养成规划和标准成长!N$3*养成规划和标准成长!$AA360*养成规划和标准成长!$AB360+养成规划和标准成长!N$4*养成规划和标准成长!$AH360+养成规划和标准成长!N$5*养成规划和标准成长!$AD360+(养成规划和标准成长!N$12+养成规划和标准成长!N$13)*养成规划和标准成长!$Z360+养成规划和标准成长!N$14*养成规划和标准成长!$AA360*养成规划和标准成长!$AC360+养成规划和标准成长!N$17*10*养成规划和标准成长!$AE360+养成规划和标准成长!N$18*10*养成规划和标准成长!$AF360+养成规划和标准成长!N$19*养成规划和标准成长!$AG360,0)</f>
        <v>1209</v>
      </c>
      <c r="BS114" s="9">
        <f>VLOOKUP(养成规划和标准成长!$AJ360,阵法、技能和修炼!$C$20:$N$40,COLUMNS(阵法、技能和修炼!$C$20:G$40),0)</f>
        <v>486</v>
      </c>
      <c r="BT114" s="9">
        <f>VLOOKUP(养成规划和标准成长!$AJ360,阵法、技能和修炼!$C$20:$N$40,COLUMNS(阵法、技能和修炼!$C$20:H$40),0)</f>
        <v>332</v>
      </c>
      <c r="BU114" s="9">
        <f>VLOOKUP(养成规划和标准成长!$AJ360,阵法、技能和修炼!$C$20:$N$40,COLUMNS(阵法、技能和修炼!$C$20:I$40),0)</f>
        <v>486</v>
      </c>
      <c r="BV114" s="9">
        <f>VLOOKUP(养成规划和标准成长!$AJ360,阵法、技能和修炼!$C$20:$N$40,COLUMNS(阵法、技能和修炼!$C$20:J$40),0)</f>
        <v>332</v>
      </c>
      <c r="BW114" s="9">
        <f>VLOOKUP(养成规划和标准成长!$AJ360,阵法、技能和修炼!$C$20:$N$40,COLUMNS(阵法、技能和修炼!$C$20:K$40),0)</f>
        <v>100</v>
      </c>
      <c r="BX114" s="9">
        <f>VLOOKUP(养成规划和标准成长!$AJ360,阵法、技能和修炼!$C$20:$N$40,COLUMNS(阵法、技能和修炼!$C$20:L$40),0)</f>
        <v>100</v>
      </c>
      <c r="BY114" s="9">
        <f>VLOOKUP(养成规划和标准成长!$AJ360,阵法、技能和修炼!$C$20:$N$40,COLUMNS(阵法、技能和修炼!$C$20:M$40),0)</f>
        <v>120.00000000000011</v>
      </c>
      <c r="BZ114" s="9">
        <f>VLOOKUP(养成规划和标准成长!$AJ360,阵法、技能和修炼!$C$20:$N$40,COLUMNS(阵法、技能和修炼!$C$20:N$40),0)</f>
        <v>120.00000000000011</v>
      </c>
    </row>
    <row r="115" spans="1:78">
      <c r="A115" s="1">
        <v>112</v>
      </c>
      <c r="B115" s="9">
        <f>ROUND(属性投放!D$4+养成规划和标准成长!E$3*养成规划和标准成长!$O208*养成规划和标准成长!$P208+养成规划和标准成长!E$4*养成规划和标准成长!$V208+养成规划和标准成长!E$5*养成规划和标准成长!$R208+(养成规划和标准成长!E$12+养成规划和标准成长!E$13)*养成规划和标准成长!$N208+养成规划和标准成长!E$14*养成规划和标准成长!$O208*养成规划和标准成长!$Q208+养成规划和标准成长!E$17*10*养成规划和标准成长!$S208+养成规划和标准成长!E$18*10*养成规划和标准成长!$T208+养成规划和标准成长!E$19*养成规划和标准成长!$U208,0)</f>
        <v>4509</v>
      </c>
      <c r="C115" s="9">
        <f>ROUND(属性投放!E$4+养成规划和标准成长!F$3*养成规划和标准成长!$O208*养成规划和标准成长!$P208+养成规划和标准成长!F$4*养成规划和标准成长!$V208+养成规划和标准成长!F$5*养成规划和标准成长!$R208+(养成规划和标准成长!F$12+养成规划和标准成长!F$13)*养成规划和标准成长!$N208+养成规划和标准成长!F$14*养成规划和标准成长!$O208*养成规划和标准成长!$Q208+养成规划和标准成长!F$17*10*养成规划和标准成长!$S208+养成规划和标准成长!F$18*10*养成规划和标准成长!$T208+养成规划和标准成长!F$19*养成规划和标准成长!$U208,0)</f>
        <v>4690</v>
      </c>
      <c r="D115" s="9">
        <f>ROUND(属性投放!F$4+养成规划和标准成长!G$3*养成规划和标准成长!$O208*养成规划和标准成长!$P208+养成规划和标准成长!G$4*养成规划和标准成长!$V208+养成规划和标准成长!G$5*养成规划和标准成长!$R208+(养成规划和标准成长!G$12+养成规划和标准成长!G$13)*养成规划和标准成长!$N208+养成规划和标准成长!G$14*养成规划和标准成长!$O208*养成规划和标准成长!$Q208+养成规划和标准成长!G$17*10*养成规划和标准成长!$S208+养成规划和标准成长!G$18*10*养成规划和标准成长!$T208+养成规划和标准成长!G$19*养成规划和标准成长!$U208,0)</f>
        <v>1698</v>
      </c>
      <c r="E115" s="9">
        <f>ROUND(属性投放!G$4+养成规划和标准成长!H$3*养成规划和标准成长!$O208*养成规划和标准成长!$P208+养成规划和标准成长!H$4*养成规划和标准成长!$V208+养成规划和标准成长!H$5*养成规划和标准成长!$R208+(养成规划和标准成长!H$12+养成规划和标准成长!H$13)*养成规划和标准成长!$N208+养成规划和标准成长!H$14*养成规划和标准成长!$O208*养成规划和标准成长!$Q208+养成规划和标准成长!H$17*10*养成规划和标准成长!$S208+养成规划和标准成长!H$18*10*养成规划和标准成长!$T208+养成规划和标准成长!H$19*养成规划和标准成长!$U208,0)</f>
        <v>720</v>
      </c>
      <c r="F115" s="9">
        <f>ROUND(属性投放!H$4+养成规划和标准成长!I$3*养成规划和标准成长!$O208*养成规划和标准成长!$P208+养成规划和标准成长!I$4*养成规划和标准成长!$V208+养成规划和标准成长!I$5*养成规划和标准成长!$R208+(养成规划和标准成长!I$12+养成规划和标准成长!I$13)*养成规划和标准成长!$N208+养成规划和标准成长!I$14*养成规划和标准成长!$O208*养成规划和标准成长!$Q208+养成规划和标准成长!I$17*10*养成规划和标准成长!$S208+养成规划和标准成长!I$18*10*养成规划和标准成长!$T208+养成规划和标准成长!I$19*养成规划和标准成长!$U208,0)</f>
        <v>1289</v>
      </c>
      <c r="G115" s="9">
        <f>ROUND(属性投放!I$4+养成规划和标准成长!J$3*养成规划和标准成长!$O208*养成规划和标准成长!$P208+养成规划和标准成长!J$4*养成规划和标准成长!$V208+养成规划和标准成长!J$5*养成规划和标准成长!$R208+(养成规划和标准成长!J$12+养成规划和标准成长!J$13)*养成规划和标准成长!$N208+养成规划和标准成长!J$14*养成规划和标准成长!$O208*养成规划和标准成长!$Q208+养成规划和标准成长!J$17*10*养成规划和标准成长!$S208+养成规划和标准成长!J$18*10*养成规划和标准成长!$T208+养成规划和标准成长!J$19*养成规划和标准成长!$U208,0)</f>
        <v>918</v>
      </c>
      <c r="H115" s="9">
        <f>ROUND(属性投放!J$4+养成规划和标准成长!K$3*养成规划和标准成长!$O208*养成规划和标准成长!$P208+养成规划和标准成长!K$4*养成规划和标准成长!$V208+养成规划和标准成长!K$5*养成规划和标准成长!$R208+(养成规划和标准成长!K$12+养成规划和标准成长!K$13)*养成规划和标准成长!$N208+养成规划和标准成长!K$14*养成规划和标准成长!$O208*养成规划和标准成长!$Q208+养成规划和标准成长!K$17*10*养成规划和标准成长!$S208+养成规划和标准成长!K$18*10*养成规划和标准成长!$T208+养成规划和标准成长!K$19*养成规划和标准成长!$U208,0)</f>
        <v>619</v>
      </c>
      <c r="I115" s="9">
        <f>ROUND(属性投放!K$4+养成规划和标准成长!L$3*养成规划和标准成长!$O208*养成规划和标准成长!$P208+养成规划和标准成长!L$4*养成规划和标准成长!$V208+养成规划和标准成长!L$5*养成规划和标准成长!$R208+(养成规划和标准成长!L$12+养成规划和标准成长!L$13)*养成规划和标准成长!$N208+养成规划和标准成长!L$14*养成规划和标准成长!$O208*养成规划和标准成长!$Q208+养成规划和标准成长!L$17*10*养成规划和标准成长!$S208+养成规划和标准成长!L$18*10*养成规划和标准成长!$T208+养成规划和标准成长!L$19*养成规划和标准成长!$U208,0)</f>
        <v>323</v>
      </c>
      <c r="J115" s="9">
        <f>ROUND(属性投放!L$4+养成规划和标准成长!M$3*养成规划和标准成长!$O208*养成规划和标准成长!$P208+养成规划和标准成长!M$4*养成规划和标准成长!$V208+养成规划和标准成长!M$5*养成规划和标准成长!$R208+(养成规划和标准成长!M$12+养成规划和标准成长!M$13)*养成规划和标准成长!$N208+养成规划和标准成长!M$14*养成规划和标准成长!$O208*养成规划和标准成长!$Q208+养成规划和标准成长!M$17*10*养成规划和标准成长!$S208+养成规划和标准成长!M$18*10*养成规划和标准成长!$T208+养成规划和标准成长!M$19*养成规划和标准成长!$U208,0)</f>
        <v>1147</v>
      </c>
      <c r="K115" s="9">
        <f>ROUND(属性投放!M$4+养成规划和标准成长!N$3*养成规划和标准成长!$O208*养成规划和标准成长!$P208+养成规划和标准成长!N$4*养成规划和标准成长!$V208+养成规划和标准成长!N$5*养成规划和标准成长!$R208+(养成规划和标准成长!N$12+养成规划和标准成长!N$13)*养成规划和标准成长!$N208+养成规划和标准成长!N$14*养成规划和标准成长!$O208*养成规划和标准成长!$Q208+养成规划和标准成长!N$17*10*养成规划和标准成长!$S208+养成规划和标准成长!N$18*10*养成规划和标准成长!$T208+养成规划和标准成长!N$19*养成规划和标准成长!$U208,0)</f>
        <v>1156</v>
      </c>
      <c r="L115" s="9">
        <f>VLOOKUP(养成规划和标准成长!$X208,阵法、技能和修炼!$C$20:$N$40,COLUMNS(阵法、技能和修炼!$C$20:G$40),0)</f>
        <v>319</v>
      </c>
      <c r="M115" s="9">
        <f>VLOOKUP(养成规划和标准成长!$X208,阵法、技能和修炼!$C$20:$N$40,COLUMNS(阵法、技能和修炼!$C$20:H$40),0)</f>
        <v>246</v>
      </c>
      <c r="N115" s="9">
        <f>VLOOKUP(养成规划和标准成长!$X208,阵法、技能和修炼!$C$20:$N$40,COLUMNS(阵法、技能和修炼!$C$20:I$40),0)</f>
        <v>319</v>
      </c>
      <c r="O115" s="9">
        <f>VLOOKUP(养成规划和标准成长!$X208,阵法、技能和修炼!$C$20:$N$40,COLUMNS(阵法、技能和修炼!$C$20:J$40),0)</f>
        <v>246</v>
      </c>
      <c r="P115" s="9">
        <f>VLOOKUP(养成规划和标准成长!$X208,阵法、技能和修炼!$C$20:$N$40,COLUMNS(阵法、技能和修炼!$C$20:K$40),0)</f>
        <v>70</v>
      </c>
      <c r="Q115" s="9">
        <f>VLOOKUP(养成规划和标准成长!$X208,阵法、技能和修炼!$C$20:$N$40,COLUMNS(阵法、技能和修炼!$C$20:L$40),0)</f>
        <v>70</v>
      </c>
      <c r="R115" s="9">
        <f>VLOOKUP(养成规划和标准成长!$X208,阵法、技能和修炼!$C$20:$N$40,COLUMNS(阵法、技能和修炼!$C$20:M$40),0)</f>
        <v>84.000000000000071</v>
      </c>
      <c r="S115" s="9">
        <f>VLOOKUP(养成规划和标准成长!$X208,阵法、技能和修炼!$C$20:$N$40,COLUMNS(阵法、技能和修炼!$C$20:N$40),0)</f>
        <v>84.000000000000071</v>
      </c>
      <c r="T115" s="1">
        <v>112</v>
      </c>
      <c r="U115" s="9">
        <f>ROUND(属性投放!D$4+养成规划和标准成长!E$3*养成规划和标准成长!$C361*养成规划和标准成长!$D361+养成规划和标准成长!E$4*养成规划和标准成长!$J361+养成规划和标准成长!E$5*养成规划和标准成长!$F361+(养成规划和标准成长!E$12+养成规划和标准成长!E$13)*养成规划和标准成长!$B361+养成规划和标准成长!E$14*养成规划和标准成长!$C361*养成规划和标准成长!$E361+养成规划和标准成长!E$17*10*养成规划和标准成长!$G361+养成规划和标准成长!E$18*10*养成规划和标准成长!$H361+养成规划和标准成长!E$19*养成规划和标准成长!$I361,0)</f>
        <v>4989</v>
      </c>
      <c r="V115" s="9">
        <f>ROUND(属性投放!E$4+养成规划和标准成长!F$3*养成规划和标准成长!$C361*养成规划和标准成长!$D361+养成规划和标准成长!F$4*养成规划和标准成长!$J361+养成规划和标准成长!F$5*养成规划和标准成长!$F361+(养成规划和标准成长!F$12+养成规划和标准成长!F$13)*养成规划和标准成长!$B361+养成规划和标准成长!F$14*养成规划和标准成长!$C361*养成规划和标准成长!$E361+养成规划和标准成长!F$17*10*养成规划和标准成长!$G361+养成规划和标准成长!F$18*10*养成规划和标准成长!$H361+养成规划和标准成长!F$19*养成规划和标准成长!$I361,0)</f>
        <v>5003</v>
      </c>
      <c r="W115" s="9">
        <f>ROUND(属性投放!F$4+养成规划和标准成长!G$3*养成规划和标准成长!$C361*养成规划和标准成长!$D361+养成规划和标准成长!G$4*养成规划和标准成长!$J361+养成规划和标准成长!G$5*养成规划和标准成长!$F361+(养成规划和标准成长!G$12+养成规划和标准成长!G$13)*养成规划和标准成长!$B361+养成规划和标准成长!G$14*养成规划和标准成长!$C361*养成规划和标准成长!$E361+养成规划和标准成长!G$17*10*养成规划和标准成长!$G361+养成规划和标准成长!G$18*10*养成规划和标准成长!$H361+养成规划和标准成长!G$19*养成规划和标准成长!$I361,0)</f>
        <v>1839</v>
      </c>
      <c r="X115" s="9">
        <f>ROUND(属性投放!G$4+养成规划和标准成长!H$3*养成规划和标准成长!$C361*养成规划和标准成长!$D361+养成规划和标准成长!H$4*养成规划和标准成长!$J361+养成规划和标准成长!H$5*养成规划和标准成长!$F361+(养成规划和标准成长!H$12+养成规划和标准成长!H$13)*养成规划和标准成长!$B361+养成规划和标准成长!H$14*养成规划和标准成长!$C361*养成规划和标准成长!$E361+养成规划和标准成长!H$17*10*养成规划和标准成长!$G361+养成规划和标准成长!H$18*10*养成规划和标准成长!$H361+养成规划和标准成长!H$19*养成规划和标准成长!$I361,0)</f>
        <v>808</v>
      </c>
      <c r="Y115" s="9">
        <f>ROUND(属性投放!H$4+养成规划和标准成长!I$3*养成规划和标准成长!$C361*养成规划和标准成长!$D361+养成规划和标准成长!I$4*养成规划和标准成长!$J361+养成规划和标准成长!I$5*养成规划和标准成长!$F361+(养成规划和标准成长!I$12+养成规划和标准成长!I$13)*养成规划和标准成长!$B361+养成规划和标准成长!I$14*养成规划和标准成长!$C361*养成规划和标准成长!$E361+养成规划和标准成长!I$17*10*养成规划和标准成长!$G361+养成规划和标准成长!I$18*10*养成规划和标准成长!$H361+养成规划和标准成长!I$19*养成规划和标准成长!$I361,0)</f>
        <v>1377</v>
      </c>
      <c r="Z115" s="9">
        <f>ROUND(属性投放!I$4+养成规划和标准成长!J$3*养成规划和标准成长!$C361*养成规划和标准成长!$D361+养成规划和标准成长!J$4*养成规划和标准成长!$J361+养成规划和标准成长!J$5*养成规划和标准成长!$F361+(养成规划和标准成长!J$12+养成规划和标准成长!J$13)*养成规划和标准成长!$B361+养成规划和标准成长!J$14*养成规划和标准成长!$C361*养成规划和标准成长!$E361+养成规划和标准成长!J$17*10*养成规划和标准成长!$G361+养成规划和标准成长!J$18*10*养成规划和标准成长!$H361+养成规划和标准成长!J$19*养成规划和标准成长!$I361,0)</f>
        <v>988</v>
      </c>
      <c r="AA115" s="9">
        <f>ROUND(属性投放!J$4+养成规划和标准成长!K$3*养成规划和标准成长!$C361*养成规划和标准成长!$D361+养成规划和标准成长!K$4*养成规划和标准成长!$J361+养成规划和标准成长!K$5*养成规划和标准成长!$F361+(养成规划和标准成长!K$12+养成规划和标准成长!K$13)*养成规划和标准成长!$B361+养成规划和标准成长!K$14*养成规划和标准成长!$C361*养成规划和标准成长!$E361+养成规划和标准成长!K$17*10*养成规划和标准成长!$G361+养成规划和标准成长!K$18*10*养成规划和标准成长!$H361+养成规划和标准成长!K$19*养成规划和标准成长!$I361,0)</f>
        <v>668</v>
      </c>
      <c r="AB115" s="9">
        <f>ROUND(属性投放!K$4+养成规划和标准成长!L$3*养成规划和标准成长!$C361*养成规划和标准成长!$D361+养成规划和标准成长!L$4*养成规划和标准成长!$J361+养成规划和标准成长!L$5*养成规划和标准成长!$F361+(养成规划和标准成长!L$12+养成规划和标准成长!L$13)*养成规划和标准成长!$B361+养成规划和标准成长!L$14*养成规划和标准成长!$C361*养成规划和标准成长!$E361+养成规划和标准成长!L$17*10*养成规划和标准成长!$G361+养成规划和标准成长!L$18*10*养成规划和标准成长!$H361+养成规划和标准成长!L$19*养成规划和标准成长!$I361,0)</f>
        <v>385</v>
      </c>
      <c r="AC115" s="9">
        <f>ROUND(属性投放!L$4+养成规划和标准成长!M$3*养成规划和标准成长!$C361*养成规划和标准成长!$D361+养成规划和标准成长!M$4*养成规划和标准成长!$J361+养成规划和标准成长!M$5*养成规划和标准成长!$F361+(养成规划和标准成长!M$12+养成规划和标准成长!M$13)*养成规划和标准成长!$B361+养成规划和标准成长!M$14*养成规划和标准成长!$C361*养成规划和标准成长!$E361+养成规划和标准成长!M$17*10*养成规划和标准成长!$G361+养成规划和标准成长!M$18*10*养成规划和标准成长!$H361+养成规划和标准成长!M$19*养成规划和标准成长!$I361,0)</f>
        <v>1158</v>
      </c>
      <c r="AD115" s="9">
        <f>ROUND(属性投放!M$4+养成规划和标准成长!N$3*养成规划和标准成长!$C361*养成规划和标准成长!$D361+养成规划和标准成长!N$4*养成规划和标准成长!$J361+养成规划和标准成长!N$5*养成规划和标准成长!$F361+(养成规划和标准成长!N$12+养成规划和标准成长!N$13)*养成规划和标准成长!$B361+养成规划和标准成长!N$14*养成规划和标准成长!$C361*养成规划和标准成长!$E361+养成规划和标准成长!N$17*10*养成规划和标准成长!$G361+养成规划和标准成长!N$18*10*养成规划和标准成长!$H361+养成规划和标准成长!N$19*养成规划和标准成长!$I361,0)</f>
        <v>1170</v>
      </c>
      <c r="AE115" s="9">
        <f>VLOOKUP(养成规划和标准成长!$L361,阵法、技能和修炼!$C$20:$N$40,COLUMNS(阵法、技能和修炼!$C$20:G$40),0)</f>
        <v>373</v>
      </c>
      <c r="AF115" s="9">
        <f>VLOOKUP(养成规划和标准成长!$L361,阵法、技能和修炼!$C$20:$N$40,COLUMNS(阵法、技能和修炼!$C$20:H$40),0)</f>
        <v>276</v>
      </c>
      <c r="AG115" s="9">
        <f>VLOOKUP(养成规划和标准成长!$L361,阵法、技能和修炼!$C$20:$N$40,COLUMNS(阵法、技能和修炼!$C$20:I$40),0)</f>
        <v>373</v>
      </c>
      <c r="AH115" s="9">
        <f>VLOOKUP(养成规划和标准成长!$L361,阵法、技能和修炼!$C$20:$N$40,COLUMNS(阵法、技能和修炼!$C$20:J$40),0)</f>
        <v>276</v>
      </c>
      <c r="AI115" s="9">
        <f>VLOOKUP(养成规划和标准成长!$L361,阵法、技能和修炼!$C$20:$N$40,COLUMNS(阵法、技能和修炼!$C$20:K$40),0)</f>
        <v>80</v>
      </c>
      <c r="AJ115" s="9">
        <f>VLOOKUP(养成规划和标准成长!$L361,阵法、技能和修炼!$C$20:$N$40,COLUMNS(阵法、技能和修炼!$C$20:L$40),0)</f>
        <v>80</v>
      </c>
      <c r="AK115" s="9">
        <f>VLOOKUP(养成规划和标准成长!$L361,阵法、技能和修炼!$C$20:$N$40,COLUMNS(阵法、技能和修炼!$C$20:M$40),0)</f>
        <v>96.000000000000085</v>
      </c>
      <c r="AL115" s="9">
        <f>VLOOKUP(养成规划和标准成长!$L361,阵法、技能和修炼!$C$20:$N$40,COLUMNS(阵法、技能和修炼!$C$20:N$40),0)</f>
        <v>96.000000000000085</v>
      </c>
      <c r="AN115" s="1">
        <v>112</v>
      </c>
      <c r="AO115" s="9">
        <f>ROUND(属性投放!D$4+养成规划和标准成长!E$3*养成规划和标准成长!$O361*养成规划和标准成长!$P361+养成规划和标准成长!E$4*养成规划和标准成长!$V361+养成规划和标准成长!E$5*养成规划和标准成长!$R361+(养成规划和标准成长!E$12+养成规划和标准成长!E$13)*养成规划和标准成长!$N361+养成规划和标准成长!E$14*养成规划和标准成长!$O361*养成规划和标准成长!$Q361+养成规划和标准成长!E$17*10*养成规划和标准成长!$S361+养成规划和标准成长!E$18*10*养成规划和标准成长!$T361+养成规划和标准成长!E$19*养成规划和标准成长!$U361,0)</f>
        <v>5694</v>
      </c>
      <c r="AP115" s="9">
        <f>ROUND(属性投放!E$4+养成规划和标准成长!F$3*养成规划和标准成长!$O361*养成规划和标准成长!$P361+养成规划和标准成长!F$4*养成规划和标准成长!$V361+养成规划和标准成长!F$5*养成规划和标准成长!$R361+(养成规划和标准成长!F$12+养成规划和标准成长!F$13)*养成规划和标准成长!$N361+养成规划和标准成长!F$14*养成规划和标准成长!$O361*养成规划和标准成长!$Q361+养成规划和标准成长!F$17*10*养成规划和标准成长!$S361+养成规划和标准成长!F$18*10*养成规划和标准成长!$T361+养成规划和标准成长!F$19*养成规划和标准成长!$U361,0)</f>
        <v>5315</v>
      </c>
      <c r="AQ115" s="9">
        <f>ROUND(属性投放!F$4+养成规划和标准成长!G$3*养成规划和标准成长!$O361*养成规划和标准成长!$P361+养成规划和标准成长!G$4*养成规划和标准成长!$V361+养成规划和标准成长!G$5*养成规划和标准成长!$R361+(养成规划和标准成长!G$12+养成规划和标准成长!G$13)*养成规划和标准成长!$N361+养成规划和标准成长!G$14*养成规划和标准成长!$O361*养成规划和标准成长!$Q361+养成规划和标准成长!G$17*10*养成规划和标准成长!$S361+养成规划和标准成长!G$18*10*养成规划和标准成长!$T361+养成规划和标准成长!G$19*养成规划和标准成长!$U361,0)</f>
        <v>2025</v>
      </c>
      <c r="AR115" s="9">
        <f>ROUND(属性投放!G$4+养成规划和标准成长!H$3*养成规划和标准成长!$O361*养成规划和标准成长!$P361+养成规划和标准成长!H$4*养成规划和标准成长!$V361+养成规划和标准成长!H$5*养成规划和标准成长!$R361+(养成规划和标准成长!H$12+养成规划和标准成长!H$13)*养成规划和标准成长!$N361+养成规划和标准成长!H$14*养成规划和标准成长!$O361*养成规划和标准成长!$Q361+养成规划和标准成长!H$17*10*养成规划和标准成长!$S361+养成规划和标准成长!H$18*10*养成规划和标准成长!$T361+养成规划和标准成长!H$19*养成规划和标准成长!$U361,0)</f>
        <v>942</v>
      </c>
      <c r="AS115" s="9">
        <f>ROUND(属性投放!H$4+养成规划和标准成长!I$3*养成规划和标准成长!$O361*养成规划和标准成长!$P361+养成规划和标准成长!I$4*养成规划和标准成长!$V361+养成规划和标准成长!I$5*养成规划和标准成长!$R361+(养成规划和标准成长!I$12+养成规划和标准成长!I$13)*养成规划和标准成长!$N361+养成规划和标准成长!I$14*养成规划和标准成长!$O361*养成规划和标准成长!$Q361+养成规划和标准成长!I$17*10*养成规划和标准成长!$S361+养成规划和标准成长!I$18*10*养成规划和标准成长!$T361+养成规划和标准成长!I$19*养成规划和标准成长!$U361,0)</f>
        <v>1511</v>
      </c>
      <c r="AT115" s="9">
        <f>ROUND(属性投放!I$4+养成规划和标准成长!J$3*养成规划和标准成长!$O361*养成规划和标准成长!$P361+养成规划和标准成长!J$4*养成规划和标准成长!$V361+养成规划和标准成长!J$5*养成规划和标准成长!$R361+(养成规划和标准成长!J$12+养成规划和标准成长!J$13)*养成规划和标准成长!$N361+养成规划和标准成长!J$14*养成规划和标准成长!$O361*养成规划和标准成长!$Q361+养成规划和标准成长!J$17*10*养成规划和标准成长!$S361+养成规划和标准成长!J$18*10*养成规划和标准成长!$T361+养成规划和标准成长!J$19*养成规划和标准成长!$U361,0)</f>
        <v>1104</v>
      </c>
      <c r="AU115" s="9">
        <f>ROUND(属性投放!J$4+养成规划和标准成长!K$3*养成规划和标准成长!$O361*养成规划和标准成长!$P361+养成规划和标准成长!K$4*养成规划和标准成长!$V361+养成规划和标准成长!K$5*养成规划和标准成长!$R361+(养成规划和标准成长!K$12+养成规划和标准成长!K$13)*养成规划和标准成长!$N361+养成规划和标准成长!K$14*养成规划和标准成长!$O361*养成规划和标准成长!$Q361+养成规划和标准成长!K$17*10*养成规划和标准成长!$S361+养成规划和标准成长!K$18*10*养成规划和标准成长!$T361+养成规划和标准成长!K$19*养成规划和标准成长!$U361,0)</f>
        <v>739</v>
      </c>
      <c r="AV115" s="9">
        <f>ROUND(属性投放!K$4+养成规划和标准成长!L$3*养成规划和标准成长!$O361*养成规划和标准成长!$P361+养成规划和标准成长!L$4*养成规划和标准成长!$V361+养成规划和标准成长!L$5*养成规划和标准成长!$R361+(养成规划和标准成长!L$12+养成规划和标准成长!L$13)*养成规划和标准成长!$N361+养成规划和标准成长!L$14*养成规划和标准成长!$O361*养成规划和标准成长!$Q361+养成规划和标准成长!L$17*10*养成规划和标准成长!$S361+养成规划和标准成长!L$18*10*养成规划和标准成长!$T361+养成规划和标准成长!L$19*养成规划和标准成长!$U361,0)</f>
        <v>469</v>
      </c>
      <c r="AW115" s="9">
        <f>ROUND(属性投放!L$4+养成规划和标准成长!M$3*养成规划和标准成长!$O361*养成规划和标准成长!$P361+养成规划和标准成长!M$4*养成规划和标准成长!$V361+养成规划和标准成长!M$5*养成规划和标准成长!$R361+(养成规划和标准成长!M$12+养成规划和标准成长!M$13)*养成规划和标准成长!$N361+养成规划和标准成长!M$14*养成规划和标准成长!$O361*养成规划和标准成长!$Q361+养成规划和标准成长!M$17*10*养成规划和标准成长!$S361+养成规划和标准成长!M$18*10*养成规划和标准成长!$T361+养成规划和标准成长!M$19*养成规划和标准成长!$U361,0)</f>
        <v>1182</v>
      </c>
      <c r="AX115" s="9">
        <f>ROUND(属性投放!M$4+养成规划和标准成长!N$3*养成规划和标准成长!$O361*养成规划和标准成长!$P361+养成规划和标准成长!N$4*养成规划和标准成长!$V361+养成规划和标准成长!N$5*养成规划和标准成长!$R361+(养成规划和标准成长!N$12+养成规划和标准成长!N$13)*养成规划和标准成长!$N361+养成规划和标准成长!N$14*养成规划和标准成长!$O361*养成规划和标准成长!$Q361+养成规划和标准成长!N$17*10*养成规划和标准成长!$S361+养成规划和标准成长!N$18*10*养成规划和标准成长!$T361+养成规划和标准成长!N$19*养成规划和标准成长!$U361,0)</f>
        <v>1198</v>
      </c>
      <c r="AY115" s="9">
        <f>VLOOKUP(养成规划和标准成长!$X361,阵法、技能和修炼!$C$20:$N$40,COLUMNS(阵法、技能和修炼!$C$20:G$40),0)</f>
        <v>428</v>
      </c>
      <c r="AZ115" s="9">
        <f>VLOOKUP(养成规划和标准成长!$X361,阵法、技能和修炼!$C$20:$N$40,COLUMNS(阵法、技能和修炼!$C$20:H$40),0)</f>
        <v>305</v>
      </c>
      <c r="BA115" s="9">
        <f>VLOOKUP(养成规划和标准成长!$X361,阵法、技能和修炼!$C$20:$N$40,COLUMNS(阵法、技能和修炼!$C$20:I$40),0)</f>
        <v>428</v>
      </c>
      <c r="BB115" s="9">
        <f>VLOOKUP(养成规划和标准成长!$X361,阵法、技能和修炼!$C$20:$N$40,COLUMNS(阵法、技能和修炼!$C$20:J$40),0)</f>
        <v>305</v>
      </c>
      <c r="BC115" s="9">
        <f>VLOOKUP(养成规划和标准成长!$X361,阵法、技能和修炼!$C$20:$N$40,COLUMNS(阵法、技能和修炼!$C$20:K$40),0)</f>
        <v>90</v>
      </c>
      <c r="BD115" s="9">
        <f>VLOOKUP(养成规划和标准成长!$X361,阵法、技能和修炼!$C$20:$N$40,COLUMNS(阵法、技能和修炼!$C$20:L$40),0)</f>
        <v>90</v>
      </c>
      <c r="BE115" s="9">
        <f>VLOOKUP(养成规划和标准成长!$X361,阵法、技能和修炼!$C$20:$N$40,COLUMNS(阵法、技能和修炼!$C$20:M$40),0)</f>
        <v>108.0000000000001</v>
      </c>
      <c r="BF115" s="9">
        <f>VLOOKUP(养成规划和标准成长!$X361,阵法、技能和修炼!$C$20:$N$40,COLUMNS(阵法、技能和修炼!$C$20:N$40),0)</f>
        <v>108.0000000000001</v>
      </c>
      <c r="BH115" s="1">
        <v>112</v>
      </c>
      <c r="BI115" s="9">
        <f>ROUND(属性投放!D$4+养成规划和标准成长!E$3*养成规划和标准成长!$AA361*养成规划和标准成长!$AB361+养成规划和标准成长!E$4*养成规划和标准成长!$AH361+养成规划和标准成长!E$5*养成规划和标准成长!$AD361+(养成规划和标准成长!E$12+养成规划和标准成长!E$13)*养成规划和标准成长!$Z361+养成规划和标准成长!E$14*养成规划和标准成长!$AA361*养成规划和标准成长!$AC361+养成规划和标准成长!E$17*10*养成规划和标准成长!$AE361+养成规划和标准成长!E$18*10*养成规划和标准成长!$AF361+养成规划和标准成长!E$19*养成规划和标准成长!$AG361,0)</f>
        <v>6304</v>
      </c>
      <c r="BJ115" s="9">
        <f>ROUND(属性投放!E$4+养成规划和标准成长!F$3*养成规划和标准成长!$AA361*养成规划和标准成长!$AB361+养成规划和标准成长!F$4*养成规划和标准成长!$AH361+养成规划和标准成长!F$5*养成规划和标准成长!$AD361+(养成规划和标准成长!F$12+养成规划和标准成长!F$13)*养成规划和标准成长!$Z361+养成规划和标准成长!F$14*养成规划和标准成长!$AA361*养成规划和标准成长!$AC361+养成规划和标准成长!F$17*10*养成规划和标准成长!$AE361+养成规划和标准成长!F$18*10*养成规划和标准成长!$AF361+养成规划和标准成长!F$19*养成规划和标准成长!$AG361,0)</f>
        <v>5572</v>
      </c>
      <c r="BK115" s="9">
        <f>ROUND(属性投放!F$4+养成规划和标准成长!G$3*养成规划和标准成长!$AA361*养成规划和标准成长!$AB361+养成规划和标准成长!G$4*养成规划和标准成长!$AH361+养成规划和标准成长!G$5*养成规划和标准成长!$AD361+(养成规划和标准成长!G$12+养成规划和标准成长!G$13)*养成规划和标准成长!$Z361+养成规划和标准成长!G$14*养成规划和标准成长!$AA361*养成规划和标准成长!$AC361+养成规划和标准成长!G$17*10*养成规划和标准成长!$AE361+养成规划和标准成长!G$18*10*养成规划和标准成长!$AF361+养成规划和标准成长!G$19*养成规划和标准成长!$AG361,0)</f>
        <v>2186</v>
      </c>
      <c r="BL115" s="9">
        <f>ROUND(属性投放!G$4+养成规划和标准成长!H$3*养成规划和标准成长!$AA361*养成规划和标准成长!$AB361+养成规划和标准成长!H$4*养成规划和标准成长!$AH361+养成规划和标准成长!H$5*养成规划和标准成长!$AD361+(养成规划和标准成长!H$12+养成规划和标准成长!H$13)*养成规划和标准成长!$Z361+养成规划和标准成长!H$14*养成规划和标准成长!$AA361*养成规划和标准成长!$AC361+养成规划和标准成长!H$17*10*养成规划和标准成长!$AE361+养成规划和标准成长!H$18*10*养成规划和标准成长!$AF361+养成规划和标准成长!H$19*养成规划和标准成长!$AG361,0)</f>
        <v>1053</v>
      </c>
      <c r="BM115" s="9">
        <f>ROUND(属性投放!H$4+养成规划和标准成长!I$3*养成规划和标准成长!$AA361*养成规划和标准成长!$AB361+养成规划和标准成长!I$4*养成规划和标准成长!$AH361+养成规划和标准成长!I$5*养成规划和标准成长!$AD361+(养成规划和标准成长!I$12+养成规划和标准成长!I$13)*养成规划和标准成长!$Z361+养成规划和标准成长!I$14*养成规划和标准成长!$AA361*养成规划和标准成长!$AC361+养成规划和标准成长!I$17*10*养成规划和标准成长!$AE361+养成规划和标准成长!I$18*10*养成规划和标准成长!$AF361+养成规划和标准成长!I$19*养成规划和标准成长!$AG361,0)</f>
        <v>1623</v>
      </c>
      <c r="BN115" s="9">
        <f>ROUND(属性投放!I$4+养成规划和标准成长!J$3*养成规划和标准成长!$AA361*养成规划和标准成长!$AB361+养成规划和标准成长!J$4*养成规划和标准成长!$AH361+养成规划和标准成长!J$5*养成规划和标准成长!$AD361+(养成规划和标准成长!J$12+养成规划和标准成长!J$13)*养成规划和标准成长!$Z361+养成规划和标准成长!J$14*养成规划和标准成长!$AA361*养成规划和标准成长!$AC361+养成规划和标准成长!J$17*10*养成规划和标准成长!$AE361+养成规划和标准成长!J$18*10*养成规划和标准成长!$AF361+养成规划和标准成长!J$19*养成规划和标准成长!$AG361,0)</f>
        <v>1197</v>
      </c>
      <c r="BO115" s="9">
        <f>ROUND(属性投放!J$4+养成规划和标准成长!K$3*养成规划和标准成长!$AA361*养成规划和标准成长!$AB361+养成规划和标准成长!K$4*养成规划和标准成长!$AH361+养成规划和标准成长!K$5*养成规划和标准成长!$AD361+(养成规划和标准成长!K$12+养成规划和标准成长!K$13)*养成规划和标准成长!$Z361+养成规划和标准成长!K$14*养成规划和标准成长!$AA361*养成规划和标准成长!$AC361+养成规划和标准成长!K$17*10*养成规划和标准成长!$AE361+养成规划和标准成长!K$18*10*养成规划和标准成长!$AF361+养成规划和标准成长!K$19*养成规划和标准成长!$AG361,0)</f>
        <v>793</v>
      </c>
      <c r="BP115" s="9">
        <f>ROUND(属性投放!K$4+养成规划和标准成长!L$3*养成规划和标准成长!$AA361*养成规划和标准成长!$AB361+养成规划和标准成长!L$4*养成规划和标准成长!$AH361+养成规划和标准成长!L$5*养成规划和标准成长!$AD361+(养成规划和标准成长!L$12+养成规划和标准成长!L$13)*养成规划和标准成长!$Z361+养成规划和标准成长!L$14*养成规划和标准成长!$AA361*养成规划和标准成长!$AC361+养成规划和标准成长!L$17*10*养成规划和标准成长!$AE361+养成规划和标准成长!L$18*10*养成规划和标准成长!$AF361+养成规划和标准成长!L$19*养成规划和标准成长!$AG361,0)</f>
        <v>539</v>
      </c>
      <c r="BQ115" s="9">
        <f>ROUND(属性投放!L$4+养成规划和标准成长!M$3*养成规划和标准成长!$AA361*养成规划和标准成长!$AB361+养成规划和标准成长!M$4*养成规划和标准成长!$AH361+养成规划和标准成长!M$5*养成规划和标准成长!$AD361+(养成规划和标准成长!M$12+养成规划和标准成长!M$13)*养成规划和标准成长!$Z361+养成规划和标准成长!M$14*养成规划和标准成长!$AA361*养成规划和标准成长!$AC361+养成规划和标准成长!M$17*10*养成规划和标准成长!$AE361+养成规划和标准成长!M$18*10*养成规划和标准成长!$AF361+养成规划和标准成长!M$19*养成规划和标准成长!$AG361,0)</f>
        <v>1201</v>
      </c>
      <c r="BR115" s="9">
        <f>ROUND(属性投放!M$4+养成规划和标准成长!N$3*养成规划和标准成长!$AA361*养成规划和标准成长!$AB361+养成规划和标准成长!N$4*养成规划和标准成长!$AH361+养成规划和标准成长!N$5*养成规划和标准成长!$AD361+(养成规划和标准成长!N$12+养成规划和标准成长!N$13)*养成规划和标准成长!$Z361+养成规划和标准成长!N$14*养成规划和标准成长!$AA361*养成规划和标准成长!$AC361+养成规划和标准成长!N$17*10*养成规划和标准成长!$AE361+养成规划和标准成长!N$18*10*养成规划和标准成长!$AF361+养成规划和标准成长!N$19*养成规划和标准成长!$AG361,0)</f>
        <v>1219</v>
      </c>
      <c r="BS115" s="9">
        <f>VLOOKUP(养成规划和标准成长!$AJ361,阵法、技能和修炼!$C$20:$N$40,COLUMNS(阵法、技能和修炼!$C$20:G$40),0)</f>
        <v>486</v>
      </c>
      <c r="BT115" s="9">
        <f>VLOOKUP(养成规划和标准成长!$AJ361,阵法、技能和修炼!$C$20:$N$40,COLUMNS(阵法、技能和修炼!$C$20:H$40),0)</f>
        <v>332</v>
      </c>
      <c r="BU115" s="9">
        <f>VLOOKUP(养成规划和标准成长!$AJ361,阵法、技能和修炼!$C$20:$N$40,COLUMNS(阵法、技能和修炼!$C$20:I$40),0)</f>
        <v>486</v>
      </c>
      <c r="BV115" s="9">
        <f>VLOOKUP(养成规划和标准成长!$AJ361,阵法、技能和修炼!$C$20:$N$40,COLUMNS(阵法、技能和修炼!$C$20:J$40),0)</f>
        <v>332</v>
      </c>
      <c r="BW115" s="9">
        <f>VLOOKUP(养成规划和标准成长!$AJ361,阵法、技能和修炼!$C$20:$N$40,COLUMNS(阵法、技能和修炼!$C$20:K$40),0)</f>
        <v>100</v>
      </c>
      <c r="BX115" s="9">
        <f>VLOOKUP(养成规划和标准成长!$AJ361,阵法、技能和修炼!$C$20:$N$40,COLUMNS(阵法、技能和修炼!$C$20:L$40),0)</f>
        <v>100</v>
      </c>
      <c r="BY115" s="9">
        <f>VLOOKUP(养成规划和标准成长!$AJ361,阵法、技能和修炼!$C$20:$N$40,COLUMNS(阵法、技能和修炼!$C$20:M$40),0)</f>
        <v>120.00000000000011</v>
      </c>
      <c r="BZ115" s="9">
        <f>VLOOKUP(养成规划和标准成长!$AJ361,阵法、技能和修炼!$C$20:$N$40,COLUMNS(阵法、技能和修炼!$C$20:N$40),0)</f>
        <v>120.00000000000011</v>
      </c>
    </row>
    <row r="116" spans="1:78">
      <c r="A116" s="1">
        <v>113</v>
      </c>
      <c r="B116" s="9">
        <f>ROUND(属性投放!D$4+养成规划和标准成长!E$3*养成规划和标准成长!$O209*养成规划和标准成长!$P209+养成规划和标准成长!E$4*养成规划和标准成长!$V209+养成规划和标准成长!E$5*养成规划和标准成长!$R209+(养成规划和标准成长!E$12+养成规划和标准成长!E$13)*养成规划和标准成长!$N209+养成规划和标准成长!E$14*养成规划和标准成长!$O209*养成规划和标准成长!$Q209+养成规划和标准成长!E$17*10*养成规划和标准成长!$S209+养成规划和标准成长!E$18*10*养成规划和标准成长!$T209+养成规划和标准成长!E$19*养成规划和标准成长!$U209,0)</f>
        <v>4532</v>
      </c>
      <c r="C116" s="9">
        <f>ROUND(属性投放!E$4+养成规划和标准成长!F$3*养成规划和标准成长!$O209*养成规划和标准成长!$P209+养成规划和标准成长!F$4*养成规划和标准成长!$V209+养成规划和标准成长!F$5*养成规划和标准成长!$R209+(养成规划和标准成长!F$12+养成规划和标准成长!F$13)*养成规划和标准成长!$N209+养成规划和标准成长!F$14*养成规划和标准成长!$O209*养成规划和标准成长!$Q209+养成规划和标准成长!F$17*10*养成规划和标准成长!$S209+养成规划和标准成长!F$18*10*养成规划和标准成长!$T209+养成规划和标准成长!F$19*养成规划和标准成长!$U209,0)</f>
        <v>4722</v>
      </c>
      <c r="D116" s="9">
        <f>ROUND(属性投放!F$4+养成规划和标准成长!G$3*养成规划和标准成长!$O209*养成规划和标准成长!$P209+养成规划和标准成长!G$4*养成规划和标准成长!$V209+养成规划和标准成长!G$5*养成规划和标准成长!$R209+(养成规划和标准成长!G$12+养成规划和标准成长!G$13)*养成规划和标准成长!$N209+养成规划和标准成长!G$14*养成规划和标准成长!$O209*养成规划和标准成长!$Q209+养成规划和标准成长!G$17*10*养成规划和标准成长!$S209+养成规划和标准成长!G$18*10*养成规划和标准成长!$T209+养成规划和标准成长!G$19*养成规划和标准成长!$U209,0)</f>
        <v>1706</v>
      </c>
      <c r="E116" s="9">
        <f>ROUND(属性投放!G$4+养成规划和标准成长!H$3*养成规划和标准成长!$O209*养成规划和标准成长!$P209+养成规划和标准成长!H$4*养成规划和标准成长!$V209+养成规划和标准成长!H$5*养成规划和标准成长!$R209+(养成规划和标准成长!H$12+养成规划和标准成长!H$13)*养成规划和标准成长!$N209+养成规划和标准成长!H$14*养成规划和标准成长!$O209*养成规划和标准成长!$Q209+养成规划和标准成长!H$17*10*养成规划和标准成长!$S209+养成规划和标准成长!H$18*10*养成规划和标准成长!$T209+养成规划和标准成长!H$19*养成规划和标准成长!$U209,0)</f>
        <v>722</v>
      </c>
      <c r="F116" s="9">
        <f>ROUND(属性投放!H$4+养成规划和标准成长!I$3*养成规划和标准成长!$O209*养成规划和标准成长!$P209+养成规划和标准成长!I$4*养成规划和标准成长!$V209+养成规划和标准成长!I$5*养成规划和标准成长!$R209+(养成规划和标准成长!I$12+养成规划和标准成长!I$13)*养成规划和标准成长!$N209+养成规划和标准成长!I$14*养成规划和标准成长!$O209*养成规划和标准成长!$Q209+养成规划和标准成长!I$17*10*养成规划和标准成长!$S209+养成规划和标准成长!I$18*10*养成规划和标准成长!$T209+养成规划和标准成长!I$19*养成规划和标准成长!$U209,0)</f>
        <v>1296</v>
      </c>
      <c r="G116" s="9">
        <f>ROUND(属性投放!I$4+养成规划和标准成长!J$3*养成规划和标准成长!$O209*养成规划和标准成长!$P209+养成规划和标准成长!J$4*养成规划和标准成长!$V209+养成规划和标准成长!J$5*养成规划和标准成长!$R209+(养成规划和标准成长!J$12+养成规划和标准成长!J$13)*养成规划和标准成长!$N209+养成规划和标准成长!J$14*养成规划和标准成长!$O209*养成规划和标准成长!$Q209+养成规划和标准成长!J$17*10*养成规划和标准成长!$S209+养成规划和标准成长!J$18*10*养成规划和标准成长!$T209+养成规划和标准成长!J$19*养成规划和标准成长!$U209,0)</f>
        <v>923</v>
      </c>
      <c r="H116" s="9">
        <f>ROUND(属性投放!J$4+养成规划和标准成长!K$3*养成规划和标准成长!$O209*养成规划和标准成长!$P209+养成规划和标准成长!K$4*养成规划和标准成长!$V209+养成规划和标准成长!K$5*养成规划和标准成长!$R209+(养成规划和标准成长!K$12+养成规划和标准成长!K$13)*养成规划和标准成长!$N209+养成规划和标准成长!K$14*养成规划和标准成长!$O209*养成规划和标准成长!$Q209+养成规划和标准成长!K$17*10*养成规划和标准成长!$S209+养成规划和标准成长!K$18*10*养成规划和标准成长!$T209+养成规划和标准成长!K$19*养成规划和标准成长!$U209,0)</f>
        <v>623</v>
      </c>
      <c r="I116" s="9">
        <f>ROUND(属性投放!K$4+养成规划和标准成长!L$3*养成规划和标准成长!$O209*养成规划和标准成长!$P209+养成规划和标准成长!L$4*养成规划和标准成长!$V209+养成规划和标准成长!L$5*养成规划和标准成长!$R209+(养成规划和标准成长!L$12+养成规划和标准成长!L$13)*养成规划和标准成长!$N209+养成规划和标准成长!L$14*养成规划和标准成长!$O209*养成规划和标准成长!$Q209+养成规划和标准成长!L$17*10*养成规划和标准成长!$S209+养成规划和标准成长!L$18*10*养成规划和标准成长!$T209+养成规划和标准成长!L$19*养成规划和标准成长!$U209,0)</f>
        <v>323</v>
      </c>
      <c r="J116" s="9">
        <f>ROUND(属性投放!L$4+养成规划和标准成长!M$3*养成规划和标准成长!$O209*养成规划和标准成长!$P209+养成规划和标准成长!M$4*养成规划和标准成长!$V209+养成规划和标准成长!M$5*养成规划和标准成长!$R209+(养成规划和标准成长!M$12+养成规划和标准成长!M$13)*养成规划和标准成长!$N209+养成规划和标准成长!M$14*养成规划和标准成长!$O209*养成规划和标准成长!$Q209+养成规划和标准成长!M$17*10*养成规划和标准成长!$S209+养成规划和标准成长!M$18*10*养成规划和标准成长!$T209+养成规划和标准成长!M$19*养成规划和标准成长!$U209,0)</f>
        <v>1157</v>
      </c>
      <c r="K116" s="9">
        <f>ROUND(属性投放!M$4+养成规划和标准成长!N$3*养成规划和标准成长!$O209*养成规划和标准成长!$P209+养成规划和标准成长!N$4*养成规划和标准成长!$V209+养成规划和标准成长!N$5*养成规划和标准成长!$R209+(养成规划和标准成长!N$12+养成规划和标准成长!N$13)*养成规划和标准成长!$N209+养成规划和标准成长!N$14*养成规划和标准成长!$O209*养成规划和标准成长!$Q209+养成规划和标准成长!N$17*10*养成规划和标准成长!$S209+养成规划和标准成长!N$18*10*养成规划和标准成长!$T209+养成规划和标准成长!N$19*养成规划和标准成长!$U209,0)</f>
        <v>1166</v>
      </c>
      <c r="L116" s="9">
        <f>VLOOKUP(养成规划和标准成长!$X209,阵法、技能和修炼!$C$20:$N$40,COLUMNS(阵法、技能和修炼!$C$20:G$40),0)</f>
        <v>319</v>
      </c>
      <c r="M116" s="9">
        <f>VLOOKUP(养成规划和标准成长!$X209,阵法、技能和修炼!$C$20:$N$40,COLUMNS(阵法、技能和修炼!$C$20:H$40),0)</f>
        <v>246</v>
      </c>
      <c r="N116" s="9">
        <f>VLOOKUP(养成规划和标准成长!$X209,阵法、技能和修炼!$C$20:$N$40,COLUMNS(阵法、技能和修炼!$C$20:I$40),0)</f>
        <v>319</v>
      </c>
      <c r="O116" s="9">
        <f>VLOOKUP(养成规划和标准成长!$X209,阵法、技能和修炼!$C$20:$N$40,COLUMNS(阵法、技能和修炼!$C$20:J$40),0)</f>
        <v>246</v>
      </c>
      <c r="P116" s="9">
        <f>VLOOKUP(养成规划和标准成长!$X209,阵法、技能和修炼!$C$20:$N$40,COLUMNS(阵法、技能和修炼!$C$20:K$40),0)</f>
        <v>70</v>
      </c>
      <c r="Q116" s="9">
        <f>VLOOKUP(养成规划和标准成长!$X209,阵法、技能和修炼!$C$20:$N$40,COLUMNS(阵法、技能和修炼!$C$20:L$40),0)</f>
        <v>70</v>
      </c>
      <c r="R116" s="9">
        <f>VLOOKUP(养成规划和标准成长!$X209,阵法、技能和修炼!$C$20:$N$40,COLUMNS(阵法、技能和修炼!$C$20:M$40),0)</f>
        <v>84.000000000000071</v>
      </c>
      <c r="S116" s="9">
        <f>VLOOKUP(养成规划和标准成长!$X209,阵法、技能和修炼!$C$20:$N$40,COLUMNS(阵法、技能和修炼!$C$20:N$40),0)</f>
        <v>84.000000000000071</v>
      </c>
      <c r="T116" s="1">
        <v>113</v>
      </c>
      <c r="U116" s="9">
        <f>ROUND(属性投放!D$4+养成规划和标准成长!E$3*养成规划和标准成长!$C362*养成规划和标准成长!$D362+养成规划和标准成长!E$4*养成规划和标准成长!$J362+养成规划和标准成长!E$5*养成规划和标准成长!$F362+(养成规划和标准成长!E$12+养成规划和标准成长!E$13)*养成规划和标准成长!$B362+养成规划和标准成长!E$14*养成规划和标准成长!$C362*养成规划和标准成长!$E362+养成规划和标准成长!E$17*10*养成规划和标准成长!$G362+养成规划和标准成长!E$18*10*养成规划和标准成长!$H362+养成规划和标准成长!E$19*养成规划和标准成长!$I362,0)</f>
        <v>5013</v>
      </c>
      <c r="V116" s="9">
        <f>ROUND(属性投放!E$4+养成规划和标准成长!F$3*养成规划和标准成长!$C362*养成规划和标准成长!$D362+养成规划和标准成长!F$4*养成规划和标准成长!$J362+养成规划和标准成长!F$5*养成规划和标准成长!$F362+(养成规划和标准成长!F$12+养成规划和标准成长!F$13)*养成规划和标准成长!$B362+养成规划和标准成长!F$14*养成规划和标准成长!$C362*养成规划和标准成长!$E362+养成规划和标准成长!F$17*10*养成规划和标准成长!$G362+养成规划和标准成长!F$18*10*养成规划和标准成长!$H362+养成规划和标准成长!F$19*养成规划和标准成长!$I362,0)</f>
        <v>5036</v>
      </c>
      <c r="W116" s="9">
        <f>ROUND(属性投放!F$4+养成规划和标准成长!G$3*养成规划和标准成长!$C362*养成规划和标准成长!$D362+养成规划和标准成长!G$4*养成规划和标准成长!$J362+养成规划和标准成长!G$5*养成规划和标准成长!$F362+(养成规划和标准成长!G$12+养成规划和标准成长!G$13)*养成规划和标准成长!$B362+养成规划和标准成长!G$14*养成规划和标准成长!$C362*养成规划和标准成长!$E362+养成规划和标准成长!G$17*10*养成规划和标准成长!$G362+养成规划和标准成长!G$18*10*养成规划和标准成长!$H362+养成规划和标准成长!G$19*养成规划和标准成长!$I362,0)</f>
        <v>1847</v>
      </c>
      <c r="X116" s="9">
        <f>ROUND(属性投放!G$4+养成规划和标准成长!H$3*养成规划和标准成长!$C362*养成规划和标准成长!$D362+养成规划和标准成长!H$4*养成规划和标准成长!$J362+养成规划和标准成长!H$5*养成规划和标准成长!$F362+(养成规划和标准成长!H$12+养成规划和标准成长!H$13)*养成规划和标准成长!$B362+养成规划和标准成长!H$14*养成规划和标准成长!$C362*养成规划和标准成长!$E362+养成规划和标准成长!H$17*10*养成规划和标准成长!$G362+养成规划和标准成长!H$18*10*养成规划和标准成长!$H362+养成规划和标准成长!H$19*养成规划和标准成长!$I362,0)</f>
        <v>811</v>
      </c>
      <c r="Y116" s="9">
        <f>ROUND(属性投放!H$4+养成规划和标准成长!I$3*养成规划和标准成长!$C362*养成规划和标准成长!$D362+养成规划和标准成长!I$4*养成规划和标准成长!$J362+养成规划和标准成长!I$5*养成规划和标准成长!$F362+(养成规划和标准成长!I$12+养成规划和标准成长!I$13)*养成规划和标准成长!$B362+养成规划和标准成长!I$14*养成规划和标准成长!$C362*养成规划和标准成长!$E362+养成规划和标准成长!I$17*10*养成规划和标准成长!$G362+养成规划和标准成长!I$18*10*养成规划和标准成长!$H362+养成规划和标准成长!I$19*养成规划和标准成长!$I362,0)</f>
        <v>1384</v>
      </c>
      <c r="Z116" s="9">
        <f>ROUND(属性投放!I$4+养成规划和标准成长!J$3*养成规划和标准成长!$C362*养成规划和标准成长!$D362+养成规划和标准成长!J$4*养成规划和标准成长!$J362+养成规划和标准成长!J$5*养成规划和标准成长!$F362+(养成规划和标准成长!J$12+养成规划和标准成长!J$13)*养成规划和标准成长!$B362+养成规划和标准成长!J$14*养成规划和标准成长!$C362*养成规划和标准成长!$E362+养成规划和标准成长!J$17*10*养成规划和标准成长!$G362+养成规划和标准成长!J$18*10*养成规划和标准成长!$H362+养成规划和标准成长!J$19*养成规划和标准成长!$I362,0)</f>
        <v>994</v>
      </c>
      <c r="AA116" s="9">
        <f>ROUND(属性投放!J$4+养成规划和标准成长!K$3*养成规划和标准成长!$C362*养成规划和标准成长!$D362+养成规划和标准成长!K$4*养成规划和标准成长!$J362+养成规划和标准成长!K$5*养成规划和标准成长!$F362+(养成规划和标准成长!K$12+养成规划和标准成长!K$13)*养成规划和标准成长!$B362+养成规划和标准成长!K$14*养成规划和标准成长!$C362*养成规划和标准成长!$E362+养成规划和标准成长!K$17*10*养成规划和标准成长!$G362+养成规划和标准成长!K$18*10*养成规划和标准成长!$H362+养成规划和标准成长!K$19*养成规划和标准成长!$I362,0)</f>
        <v>671</v>
      </c>
      <c r="AB116" s="9">
        <f>ROUND(属性投放!K$4+养成规划和标准成长!L$3*养成规划和标准成长!$C362*养成规划和标准成长!$D362+养成规划和标准成长!L$4*养成规划和标准成长!$J362+养成规划和标准成长!L$5*养成规划和标准成长!$F362+(养成规划和标准成长!L$12+养成规划和标准成长!L$13)*养成规划和标准成长!$B362+养成规划和标准成长!L$14*养成规划和标准成长!$C362*养成规划和标准成长!$E362+养成规划和标准成长!L$17*10*养成规划和标准成长!$G362+养成规划和标准成长!L$18*10*养成规划和标准成长!$H362+养成规划和标准成长!L$19*养成规划和标准成长!$I362,0)</f>
        <v>385</v>
      </c>
      <c r="AC116" s="9">
        <f>ROUND(属性投放!L$4+养成规划和标准成长!M$3*养成规划和标准成长!$C362*养成规划和标准成长!$D362+养成规划和标准成长!M$4*养成规划和标准成长!$J362+养成规划和标准成长!M$5*养成规划和标准成长!$F362+(养成规划和标准成长!M$12+养成规划和标准成长!M$13)*养成规划和标准成长!$B362+养成规划和标准成长!M$14*养成规划和标准成长!$C362*养成规划和标准成长!$E362+养成规划和标准成长!M$17*10*养成规划和标准成长!$G362+养成规划和标准成长!M$18*10*养成规划和标准成长!$H362+养成规划和标准成长!M$19*养成规划和标准成长!$I362,0)</f>
        <v>1168</v>
      </c>
      <c r="AD116" s="9">
        <f>ROUND(属性投放!M$4+养成规划和标准成长!N$3*养成规划和标准成长!$C362*养成规划和标准成长!$D362+养成规划和标准成长!N$4*养成规划和标准成长!$J362+养成规划和标准成长!N$5*养成规划和标准成长!$F362+(养成规划和标准成长!N$12+养成规划和标准成长!N$13)*养成规划和标准成长!$B362+养成规划和标准成长!N$14*养成规划和标准成长!$C362*养成规划和标准成长!$E362+养成规划和标准成长!N$17*10*养成规划和标准成长!$G362+养成规划和标准成长!N$18*10*养成规划和标准成长!$H362+养成规划和标准成长!N$19*养成规划和标准成长!$I362,0)</f>
        <v>1180</v>
      </c>
      <c r="AE116" s="9">
        <f>VLOOKUP(养成规划和标准成长!$L362,阵法、技能和修炼!$C$20:$N$40,COLUMNS(阵法、技能和修炼!$C$20:G$40),0)</f>
        <v>373</v>
      </c>
      <c r="AF116" s="9">
        <f>VLOOKUP(养成规划和标准成长!$L362,阵法、技能和修炼!$C$20:$N$40,COLUMNS(阵法、技能和修炼!$C$20:H$40),0)</f>
        <v>276</v>
      </c>
      <c r="AG116" s="9">
        <f>VLOOKUP(养成规划和标准成长!$L362,阵法、技能和修炼!$C$20:$N$40,COLUMNS(阵法、技能和修炼!$C$20:I$40),0)</f>
        <v>373</v>
      </c>
      <c r="AH116" s="9">
        <f>VLOOKUP(养成规划和标准成长!$L362,阵法、技能和修炼!$C$20:$N$40,COLUMNS(阵法、技能和修炼!$C$20:J$40),0)</f>
        <v>276</v>
      </c>
      <c r="AI116" s="9">
        <f>VLOOKUP(养成规划和标准成长!$L362,阵法、技能和修炼!$C$20:$N$40,COLUMNS(阵法、技能和修炼!$C$20:K$40),0)</f>
        <v>80</v>
      </c>
      <c r="AJ116" s="9">
        <f>VLOOKUP(养成规划和标准成长!$L362,阵法、技能和修炼!$C$20:$N$40,COLUMNS(阵法、技能和修炼!$C$20:L$40),0)</f>
        <v>80</v>
      </c>
      <c r="AK116" s="9">
        <f>VLOOKUP(养成规划和标准成长!$L362,阵法、技能和修炼!$C$20:$N$40,COLUMNS(阵法、技能和修炼!$C$20:M$40),0)</f>
        <v>96.000000000000085</v>
      </c>
      <c r="AL116" s="9">
        <f>VLOOKUP(养成规划和标准成长!$L362,阵法、技能和修炼!$C$20:$N$40,COLUMNS(阵法、技能和修炼!$C$20:N$40),0)</f>
        <v>96.000000000000085</v>
      </c>
      <c r="AN116" s="1">
        <v>113</v>
      </c>
      <c r="AO116" s="9">
        <f>ROUND(属性投放!D$4+养成规划和标准成长!E$3*养成规划和标准成长!$O362*养成规划和标准成长!$P362+养成规划和标准成长!E$4*养成规划和标准成长!$V362+养成规划和标准成长!E$5*养成规划和标准成长!$R362+(养成规划和标准成长!E$12+养成规划和标准成长!E$13)*养成规划和标准成长!$N362+养成规划和标准成长!E$14*养成规划和标准成长!$O362*养成规划和标准成长!$Q362+养成规划和标准成长!E$17*10*养成规划和标准成长!$S362+养成规划和标准成长!E$18*10*养成规划和标准成长!$T362+养成规划和标准成长!E$19*养成规划和标准成长!$U362,0)</f>
        <v>5721</v>
      </c>
      <c r="AP116" s="9">
        <f>ROUND(属性投放!E$4+养成规划和标准成长!F$3*养成规划和标准成长!$O362*养成规划和标准成长!$P362+养成规划和标准成长!F$4*养成规划和标准成长!$V362+养成规划和标准成长!F$5*养成规划和标准成长!$R362+(养成规划和标准成长!F$12+养成规划和标准成长!F$13)*养成规划和标准成长!$N362+养成规划和标准成长!F$14*养成规划和标准成长!$O362*养成规划和标准成长!$Q362+养成规划和标准成长!F$17*10*养成规划和标准成长!$S362+养成规划和标准成长!F$18*10*养成规划和标准成长!$T362+养成规划和标准成长!F$19*养成规划和标准成长!$U362,0)</f>
        <v>5349</v>
      </c>
      <c r="AQ116" s="9">
        <f>ROUND(属性投放!F$4+养成规划和标准成长!G$3*养成规划和标准成长!$O362*养成规划和标准成长!$P362+养成规划和标准成长!G$4*养成规划和标准成长!$V362+养成规划和标准成长!G$5*养成规划和标准成长!$R362+(养成规划和标准成长!G$12+养成规划和标准成长!G$13)*养成规划和标准成长!$N362+养成规划和标准成长!G$14*养成规划和标准成长!$O362*养成规划和标准成长!$Q362+养成规划和标准成长!G$17*10*养成规划和标准成长!$S362+养成规划和标准成长!G$18*10*养成规划和标准成长!$T362+养成规划和标准成长!G$19*养成规划和标准成长!$U362,0)</f>
        <v>2033</v>
      </c>
      <c r="AR116" s="9">
        <f>ROUND(属性投放!G$4+养成规划和标准成长!H$3*养成规划和标准成长!$O362*养成规划和标准成长!$P362+养成规划和标准成长!H$4*养成规划和标准成长!$V362+养成规划和标准成长!H$5*养成规划和标准成长!$R362+(养成规划和标准成长!H$12+养成规划和标准成长!H$13)*养成规划和标准成长!$N362+养成规划和标准成长!H$14*养成规划和标准成长!$O362*养成规划和标准成长!$Q362+养成规划和标准成长!H$17*10*养成规划和标准成长!$S362+养成规划和标准成长!H$18*10*养成规划和标准成长!$T362+养成规划和标准成长!H$19*养成规划和标准成长!$U362,0)</f>
        <v>944</v>
      </c>
      <c r="AS116" s="9">
        <f>ROUND(属性投放!H$4+养成规划和标准成长!I$3*养成规划和标准成长!$O362*养成规划和标准成长!$P362+养成规划和标准成长!I$4*养成规划和标准成长!$V362+养成规划和标准成长!I$5*养成规划和标准成长!$R362+(养成规划和标准成长!I$12+养成规划和标准成长!I$13)*养成规划和标准成长!$N362+养成规划和标准成长!I$14*养成规划和标准成长!$O362*养成规划和标准成长!$Q362+养成规划和标准成长!I$17*10*养成规划和标准成长!$S362+养成规划和标准成长!I$18*10*养成规划和标准成长!$T362+养成规划和标准成长!I$19*养成规划和标准成长!$U362,0)</f>
        <v>1518</v>
      </c>
      <c r="AT116" s="9">
        <f>ROUND(属性投放!I$4+养成规划和标准成长!J$3*养成规划和标准成长!$O362*养成规划和标准成长!$P362+养成规划和标准成长!J$4*养成规划和标准成长!$V362+养成规划和标准成长!J$5*养成规划和标准成长!$R362+(养成规划和标准成长!J$12+养成规划和标准成长!J$13)*养成规划和标准成长!$N362+养成规划和标准成长!J$14*养成规划和标准成长!$O362*养成规划和标准成长!$Q362+养成规划和标准成长!J$17*10*养成规划和标准成长!$S362+养成规划和标准成长!J$18*10*养成规划和标准成长!$T362+养成规划和标准成长!J$19*养成规划和标准成长!$U362,0)</f>
        <v>1109</v>
      </c>
      <c r="AU116" s="9">
        <f>ROUND(属性投放!J$4+养成规划和标准成长!K$3*养成规划和标准成长!$O362*养成规划和标准成长!$P362+养成规划和标准成长!K$4*养成规划和标准成长!$V362+养成规划和标准成长!K$5*养成规划和标准成长!$R362+(养成规划和标准成长!K$12+养成规划和标准成长!K$13)*养成规划和标准成长!$N362+养成规划和标准成长!K$14*养成规划和标准成长!$O362*养成规划和标准成长!$Q362+养成规划和标准成长!K$17*10*养成规划和标准成长!$S362+养成规划和标准成长!K$18*10*养成规划和标准成长!$T362+养成规划和标准成长!K$19*养成规划和标准成长!$U362,0)</f>
        <v>742</v>
      </c>
      <c r="AV116" s="9">
        <f>ROUND(属性投放!K$4+养成规划和标准成长!L$3*养成规划和标准成长!$O362*养成规划和标准成长!$P362+养成规划和标准成长!L$4*养成规划和标准成长!$V362+养成规划和标准成长!L$5*养成规划和标准成长!$R362+(养成规划和标准成长!L$12+养成规划和标准成长!L$13)*养成规划和标准成长!$N362+养成规划和标准成长!L$14*养成规划和标准成长!$O362*养成规划和标准成长!$Q362+养成规划和标准成长!L$17*10*养成规划和标准成长!$S362+养成规划和标准成长!L$18*10*养成规划和标准成长!$T362+养成规划和标准成长!L$19*养成规划和标准成长!$U362,0)</f>
        <v>469</v>
      </c>
      <c r="AW116" s="9">
        <f>ROUND(属性投放!L$4+养成规划和标准成长!M$3*养成规划和标准成长!$O362*养成规划和标准成长!$P362+养成规划和标准成长!M$4*养成规划和标准成长!$V362+养成规划和标准成长!M$5*养成规划和标准成长!$R362+(养成规划和标准成长!M$12+养成规划和标准成长!M$13)*养成规划和标准成长!$N362+养成规划和标准成长!M$14*养成规划和标准成长!$O362*养成规划和标准成长!$Q362+养成规划和标准成长!M$17*10*养成规划和标准成长!$S362+养成规划和标准成长!M$18*10*养成规划和标准成长!$T362+养成规划和标准成长!M$19*养成规划和标准成长!$U362,0)</f>
        <v>1192</v>
      </c>
      <c r="AX116" s="9">
        <f>ROUND(属性投放!M$4+养成规划和标准成长!N$3*养成规划和标准成长!$O362*养成规划和标准成长!$P362+养成规划和标准成长!N$4*养成规划和标准成长!$V362+养成规划和标准成长!N$5*养成规划和标准成长!$R362+(养成规划和标准成长!N$12+养成规划和标准成长!N$13)*养成规划和标准成长!$N362+养成规划和标准成长!N$14*养成规划和标准成长!$O362*养成规划和标准成长!$Q362+养成规划和标准成长!N$17*10*养成规划和标准成长!$S362+养成规划和标准成长!N$18*10*养成规划和标准成长!$T362+养成规划和标准成长!N$19*养成规划和标准成长!$U362,0)</f>
        <v>1208</v>
      </c>
      <c r="AY116" s="9">
        <f>VLOOKUP(养成规划和标准成长!$X362,阵法、技能和修炼!$C$20:$N$40,COLUMNS(阵法、技能和修炼!$C$20:G$40),0)</f>
        <v>428</v>
      </c>
      <c r="AZ116" s="9">
        <f>VLOOKUP(养成规划和标准成长!$X362,阵法、技能和修炼!$C$20:$N$40,COLUMNS(阵法、技能和修炼!$C$20:H$40),0)</f>
        <v>305</v>
      </c>
      <c r="BA116" s="9">
        <f>VLOOKUP(养成规划和标准成长!$X362,阵法、技能和修炼!$C$20:$N$40,COLUMNS(阵法、技能和修炼!$C$20:I$40),0)</f>
        <v>428</v>
      </c>
      <c r="BB116" s="9">
        <f>VLOOKUP(养成规划和标准成长!$X362,阵法、技能和修炼!$C$20:$N$40,COLUMNS(阵法、技能和修炼!$C$20:J$40),0)</f>
        <v>305</v>
      </c>
      <c r="BC116" s="9">
        <f>VLOOKUP(养成规划和标准成长!$X362,阵法、技能和修炼!$C$20:$N$40,COLUMNS(阵法、技能和修炼!$C$20:K$40),0)</f>
        <v>90</v>
      </c>
      <c r="BD116" s="9">
        <f>VLOOKUP(养成规划和标准成长!$X362,阵法、技能和修炼!$C$20:$N$40,COLUMNS(阵法、技能和修炼!$C$20:L$40),0)</f>
        <v>90</v>
      </c>
      <c r="BE116" s="9">
        <f>VLOOKUP(养成规划和标准成长!$X362,阵法、技能和修炼!$C$20:$N$40,COLUMNS(阵法、技能和修炼!$C$20:M$40),0)</f>
        <v>108.0000000000001</v>
      </c>
      <c r="BF116" s="9">
        <f>VLOOKUP(养成规划和标准成长!$X362,阵法、技能和修炼!$C$20:$N$40,COLUMNS(阵法、技能和修炼!$C$20:N$40),0)</f>
        <v>108.0000000000001</v>
      </c>
      <c r="BH116" s="1">
        <v>113</v>
      </c>
      <c r="BI116" s="9">
        <f>ROUND(属性投放!D$4+养成规划和标准成长!E$3*养成规划和标准成长!$AA362*养成规划和标准成长!$AB362+养成规划和标准成长!E$4*养成规划和标准成长!$AH362+养成规划和标准成长!E$5*养成规划和标准成长!$AD362+(养成规划和标准成长!E$12+养成规划和标准成长!E$13)*养成规划和标准成长!$Z362+养成规划和标准成长!E$14*养成规划和标准成长!$AA362*养成规划和标准成长!$AC362+养成规划和标准成长!E$17*10*养成规划和标准成长!$AE362+养成规划和标准成长!E$18*10*养成规划和标准成长!$AF362+养成规划和标准成长!E$19*养成规划和标准成长!$AG362,0)</f>
        <v>6334</v>
      </c>
      <c r="BJ116" s="9">
        <f>ROUND(属性投放!E$4+养成规划和标准成长!F$3*养成规划和标准成长!$AA362*养成规划和标准成长!$AB362+养成规划和标准成长!F$4*养成规划和标准成长!$AH362+养成规划和标准成长!F$5*养成规划和标准成长!$AD362+(养成规划和标准成长!F$12+养成规划和标准成长!F$13)*养成规划和标准成长!$Z362+养成规划和标准成长!F$14*养成规划和标准成长!$AA362*养成规划和标准成长!$AC362+养成规划和标准成长!F$17*10*养成规划和标准成长!$AE362+养成规划和标准成长!F$18*10*养成规划和标准成长!$AF362+养成规划和标准成长!F$19*养成规划和标准成长!$AG362,0)</f>
        <v>5607</v>
      </c>
      <c r="BK116" s="9">
        <f>ROUND(属性投放!F$4+养成规划和标准成长!G$3*养成规划和标准成长!$AA362*养成规划和标准成长!$AB362+养成规划和标准成长!G$4*养成规划和标准成长!$AH362+养成规划和标准成长!G$5*养成规划和标准成长!$AD362+(养成规划和标准成长!G$12+养成规划和标准成长!G$13)*养成规划和标准成长!$Z362+养成规划和标准成长!G$14*养成规划和标准成长!$AA362*养成规划和标准成长!$AC362+养成规划和标准成长!G$17*10*养成规划和标准成长!$AE362+养成规划和标准成长!G$18*10*养成规划和标准成长!$AF362+养成规划和标准成长!G$19*养成规划和标准成长!$AG362,0)</f>
        <v>2194</v>
      </c>
      <c r="BL116" s="9">
        <f>ROUND(属性投放!G$4+养成规划和标准成长!H$3*养成规划和标准成长!$AA362*养成规划和标准成长!$AB362+养成规划和标准成长!H$4*养成规划和标准成长!$AH362+养成规划和标准成长!H$5*养成规划和标准成长!$AD362+(养成规划和标准成长!H$12+养成规划和标准成长!H$13)*养成规划和标准成长!$Z362+养成规划和标准成长!H$14*养成规划和标准成长!$AA362*养成规划和标准成长!$AC362+养成规划和标准成长!H$17*10*养成规划和标准成长!$AE362+养成规划和标准成长!H$18*10*养成规划和标准成长!$AF362+养成规划和标准成长!H$19*养成规划和标准成长!$AG362,0)</f>
        <v>1056</v>
      </c>
      <c r="BM116" s="9">
        <f>ROUND(属性投放!H$4+养成规划和标准成长!I$3*养成规划和标准成长!$AA362*养成规划和标准成长!$AB362+养成规划和标准成长!I$4*养成规划和标准成长!$AH362+养成规划和标准成长!I$5*养成规划和标准成长!$AD362+(养成规划和标准成长!I$12+养成规划和标准成长!I$13)*养成规划和标准成长!$Z362+养成规划和标准成长!I$14*养成规划和标准成长!$AA362*养成规划和标准成长!$AC362+养成规划和标准成长!I$17*10*养成规划和标准成长!$AE362+养成规划和标准成长!I$18*10*养成规划和标准成长!$AF362+养成规划和标准成长!I$19*养成规划和标准成长!$AG362,0)</f>
        <v>1630</v>
      </c>
      <c r="BN116" s="9">
        <f>ROUND(属性投放!I$4+养成规划和标准成长!J$3*养成规划和标准成长!$AA362*养成规划和标准成长!$AB362+养成规划和标准成长!J$4*养成规划和标准成长!$AH362+养成规划和标准成长!J$5*养成规划和标准成长!$AD362+(养成规划和标准成长!J$12+养成规划和标准成长!J$13)*养成规划和标准成长!$Z362+养成规划和标准成长!J$14*养成规划和标准成长!$AA362*养成规划和标准成长!$AC362+养成规划和标准成长!J$17*10*养成规划和标准成长!$AE362+养成规划和标准成长!J$18*10*养成规划和标准成长!$AF362+养成规划和标准成长!J$19*养成规划和标准成长!$AG362,0)</f>
        <v>1203</v>
      </c>
      <c r="BO116" s="9">
        <f>ROUND(属性投放!J$4+养成规划和标准成长!K$3*养成规划和标准成长!$AA362*养成规划和标准成长!$AB362+养成规划和标准成长!K$4*养成规划和标准成长!$AH362+养成规划和标准成长!K$5*养成规划和标准成长!$AD362+(养成规划和标准成长!K$12+养成规划和标准成长!K$13)*养成规划和标准成长!$Z362+养成规划和标准成长!K$14*养成规划和标准成长!$AA362*养成规划和标准成长!$AC362+养成规划和标准成长!K$17*10*养成规划和标准成长!$AE362+养成规划和标准成长!K$18*10*养成规划和标准成长!$AF362+养成规划和标准成长!K$19*养成规划和标准成长!$AG362,0)</f>
        <v>797</v>
      </c>
      <c r="BP116" s="9">
        <f>ROUND(属性投放!K$4+养成规划和标准成长!L$3*养成规划和标准成长!$AA362*养成规划和标准成长!$AB362+养成规划和标准成长!L$4*养成规划和标准成长!$AH362+养成规划和标准成长!L$5*养成规划和标准成长!$AD362+(养成规划和标准成长!L$12+养成规划和标准成长!L$13)*养成规划和标准成长!$Z362+养成规划和标准成长!L$14*养成规划和标准成长!$AA362*养成规划和标准成长!$AC362+养成规划和标准成长!L$17*10*养成规划和标准成长!$AE362+养成规划和标准成长!L$18*10*养成规划和标准成长!$AF362+养成规划和标准成长!L$19*养成规划和标准成长!$AG362,0)</f>
        <v>539</v>
      </c>
      <c r="BQ116" s="9">
        <f>ROUND(属性投放!L$4+养成规划和标准成长!M$3*养成规划和标准成长!$AA362*养成规划和标准成长!$AB362+养成规划和标准成长!M$4*养成规划和标准成长!$AH362+养成规划和标准成长!M$5*养成规划和标准成长!$AD362+(养成规划和标准成长!M$12+养成规划和标准成长!M$13)*养成规划和标准成长!$Z362+养成规划和标准成长!M$14*养成规划和标准成长!$AA362*养成规划和标准成长!$AC362+养成规划和标准成长!M$17*10*养成规划和标准成长!$AE362+养成规划和标准成长!M$18*10*养成规划和标准成长!$AF362+养成规划和标准成长!M$19*养成规划和标准成长!$AG362,0)</f>
        <v>1211</v>
      </c>
      <c r="BR116" s="9">
        <f>ROUND(属性投放!M$4+养成规划和标准成长!N$3*养成规划和标准成长!$AA362*养成规划和标准成长!$AB362+养成规划和标准成长!N$4*养成规划和标准成长!$AH362+养成规划和标准成长!N$5*养成规划和标准成长!$AD362+(养成规划和标准成长!N$12+养成规划和标准成长!N$13)*养成规划和标准成长!$Z362+养成规划和标准成长!N$14*养成规划和标准成长!$AA362*养成规划和标准成长!$AC362+养成规划和标准成长!N$17*10*养成规划和标准成长!$AE362+养成规划和标准成长!N$18*10*养成规划和标准成长!$AF362+养成规划和标准成长!N$19*养成规划和标准成长!$AG362,0)</f>
        <v>1229</v>
      </c>
      <c r="BS116" s="9">
        <f>VLOOKUP(养成规划和标准成长!$AJ362,阵法、技能和修炼!$C$20:$N$40,COLUMNS(阵法、技能和修炼!$C$20:G$40),0)</f>
        <v>486</v>
      </c>
      <c r="BT116" s="9">
        <f>VLOOKUP(养成规划和标准成长!$AJ362,阵法、技能和修炼!$C$20:$N$40,COLUMNS(阵法、技能和修炼!$C$20:H$40),0)</f>
        <v>332</v>
      </c>
      <c r="BU116" s="9">
        <f>VLOOKUP(养成规划和标准成长!$AJ362,阵法、技能和修炼!$C$20:$N$40,COLUMNS(阵法、技能和修炼!$C$20:I$40),0)</f>
        <v>486</v>
      </c>
      <c r="BV116" s="9">
        <f>VLOOKUP(养成规划和标准成长!$AJ362,阵法、技能和修炼!$C$20:$N$40,COLUMNS(阵法、技能和修炼!$C$20:J$40),0)</f>
        <v>332</v>
      </c>
      <c r="BW116" s="9">
        <f>VLOOKUP(养成规划和标准成长!$AJ362,阵法、技能和修炼!$C$20:$N$40,COLUMNS(阵法、技能和修炼!$C$20:K$40),0)</f>
        <v>100</v>
      </c>
      <c r="BX116" s="9">
        <f>VLOOKUP(养成规划和标准成长!$AJ362,阵法、技能和修炼!$C$20:$N$40,COLUMNS(阵法、技能和修炼!$C$20:L$40),0)</f>
        <v>100</v>
      </c>
      <c r="BY116" s="9">
        <f>VLOOKUP(养成规划和标准成长!$AJ362,阵法、技能和修炼!$C$20:$N$40,COLUMNS(阵法、技能和修炼!$C$20:M$40),0)</f>
        <v>120.00000000000011</v>
      </c>
      <c r="BZ116" s="9">
        <f>VLOOKUP(养成规划和标准成长!$AJ362,阵法、技能和修炼!$C$20:$N$40,COLUMNS(阵法、技能和修炼!$C$20:N$40),0)</f>
        <v>120.00000000000011</v>
      </c>
    </row>
    <row r="117" spans="1:78">
      <c r="A117" s="1">
        <v>114</v>
      </c>
      <c r="B117" s="9">
        <f>ROUND(属性投放!D$4+养成规划和标准成长!E$3*养成规划和标准成长!$O210*养成规划和标准成长!$P210+养成规划和标准成长!E$4*养成规划和标准成长!$V210+养成规划和标准成长!E$5*养成规划和标准成长!$R210+(养成规划和标准成长!E$12+养成规划和标准成长!E$13)*养成规划和标准成长!$N210+养成规划和标准成长!E$14*养成规划和标准成长!$O210*养成规划和标准成长!$Q210+养成规划和标准成长!E$17*10*养成规划和标准成长!$S210+养成规划和标准成长!E$18*10*养成规划和标准成长!$T210+养成规划和标准成长!E$19*养成规划和标准成长!$U210,0)</f>
        <v>4555</v>
      </c>
      <c r="C117" s="9">
        <f>ROUND(属性投放!E$4+养成规划和标准成长!F$3*养成规划和标准成长!$O210*养成规划和标准成长!$P210+养成规划和标准成长!F$4*养成规划和标准成长!$V210+养成规划和标准成长!F$5*养成规划和标准成长!$R210+(养成规划和标准成长!F$12+养成规划和标准成长!F$13)*养成规划和标准成长!$N210+养成规划和标准成长!F$14*养成规划和标准成长!$O210*养成规划和标准成长!$Q210+养成规划和标准成长!F$17*10*养成规划和标准成长!$S210+养成规划和标准成长!F$18*10*养成规划和标准成长!$T210+养成规划和标准成长!F$19*养成规划和标准成长!$U210,0)</f>
        <v>4754</v>
      </c>
      <c r="D117" s="9">
        <f>ROUND(属性投放!F$4+养成规划和标准成长!G$3*养成规划和标准成长!$O210*养成规划和标准成长!$P210+养成规划和标准成长!G$4*养成规划和标准成长!$V210+养成规划和标准成长!G$5*养成规划和标准成长!$R210+(养成规划和标准成长!G$12+养成规划和标准成长!G$13)*养成规划和标准成长!$N210+养成规划和标准成长!G$14*养成规划和标准成长!$O210*养成规划和标准成长!$Q210+养成规划和标准成长!G$17*10*养成规划和标准成长!$S210+养成规划和标准成长!G$18*10*养成规划和标准成长!$T210+养成规划和标准成长!G$19*养成规划和标准成长!$U210,0)</f>
        <v>1713</v>
      </c>
      <c r="E117" s="9">
        <f>ROUND(属性投放!G$4+养成规划和标准成长!H$3*养成规划和标准成长!$O210*养成规划和标准成长!$P210+养成规划和标准成长!H$4*养成规划和标准成长!$V210+养成规划和标准成长!H$5*养成规划和标准成长!$R210+(养成规划和标准成长!H$12+养成规划和标准成长!H$13)*养成规划和标准成长!$N210+养成规划和标准成长!H$14*养成规划和标准成长!$O210*养成规划和标准成长!$Q210+养成规划和标准成长!H$17*10*养成规划和标准成长!$S210+养成规划和标准成长!H$18*10*养成规划和标准成长!$T210+养成规划和标准成长!H$19*养成规划和标准成长!$U210,0)</f>
        <v>725</v>
      </c>
      <c r="F117" s="9">
        <f>ROUND(属性投放!H$4+养成规划和标准成长!I$3*养成规划和标准成长!$O210*养成规划和标准成长!$P210+养成规划和标准成长!I$4*养成规划和标准成长!$V210+养成规划和标准成长!I$5*养成规划和标准成长!$R210+(养成规划和标准成长!I$12+养成规划和标准成长!I$13)*养成规划和标准成长!$N210+养成规划和标准成长!I$14*养成规划和标准成长!$O210*养成规划和标准成长!$Q210+养成规划和标准成长!I$17*10*养成规划和标准成长!$S210+养成规划和标准成长!I$18*10*养成规划和标准成长!$T210+养成规划和标准成长!I$19*养成规划和标准成长!$U210,0)</f>
        <v>1303</v>
      </c>
      <c r="G117" s="9">
        <f>ROUND(属性投放!I$4+养成规划和标准成长!J$3*养成规划和标准成长!$O210*养成规划和标准成长!$P210+养成规划和标准成长!J$4*养成规划和标准成长!$V210+养成规划和标准成长!J$5*养成规划和标准成长!$R210+(养成规划和标准成长!J$12+养成规划和标准成长!J$13)*养成规划和标准成长!$N210+养成规划和标准成长!J$14*养成规划和标准成长!$O210*养成规划和标准成长!$Q210+养成规划和标准成长!J$17*10*养成规划和标准成长!$S210+养成规划和标准成长!J$18*10*养成规划和标准成长!$T210+养成规划和标准成长!J$19*养成规划和标准成长!$U210,0)</f>
        <v>928</v>
      </c>
      <c r="H117" s="9">
        <f>ROUND(属性投放!J$4+养成规划和标准成长!K$3*养成规划和标准成长!$O210*养成规划和标准成长!$P210+养成规划和标准成长!K$4*养成规划和标准成长!$V210+养成规划和标准成长!K$5*养成规划和标准成长!$R210+(养成规划和标准成长!K$12+养成规划和标准成长!K$13)*养成规划和标准成长!$N210+养成规划和标准成长!K$14*养成规划和标准成长!$O210*养成规划和标准成长!$Q210+养成规划和标准成长!K$17*10*养成规划和标准成长!$S210+养成规划和标准成长!K$18*10*养成规划和标准成长!$T210+养成规划和标准成长!K$19*养成规划和标准成长!$U210,0)</f>
        <v>626</v>
      </c>
      <c r="I117" s="9">
        <f>ROUND(属性投放!K$4+养成规划和标准成长!L$3*养成规划和标准成长!$O210*养成规划和标准成长!$P210+养成规划和标准成长!L$4*养成规划和标准成长!$V210+养成规划和标准成长!L$5*养成规划和标准成长!$R210+(养成规划和标准成长!L$12+养成规划和标准成长!L$13)*养成规划和标准成长!$N210+养成规划和标准成长!L$14*养成规划和标准成长!$O210*养成规划和标准成长!$Q210+养成规划和标准成长!L$17*10*养成规划和标准成长!$S210+养成规划和标准成长!L$18*10*养成规划和标准成长!$T210+养成规划和标准成长!L$19*养成规划和标准成长!$U210,0)</f>
        <v>323</v>
      </c>
      <c r="J117" s="9">
        <f>ROUND(属性投放!L$4+养成规划和标准成长!M$3*养成规划和标准成长!$O210*养成规划和标准成长!$P210+养成规划和标准成长!M$4*养成规划和标准成长!$V210+养成规划和标准成长!M$5*养成规划和标准成长!$R210+(养成规划和标准成长!M$12+养成规划和标准成长!M$13)*养成规划和标准成长!$N210+养成规划和标准成长!M$14*养成规划和标准成长!$O210*养成规划和标准成长!$Q210+养成规划和标准成长!M$17*10*养成规划和标准成长!$S210+养成规划和标准成长!M$18*10*养成规划和标准成长!$T210+养成规划和标准成长!M$19*养成规划和标准成长!$U210,0)</f>
        <v>1167</v>
      </c>
      <c r="K117" s="9">
        <f>ROUND(属性投放!M$4+养成规划和标准成长!N$3*养成规划和标准成长!$O210*养成规划和标准成长!$P210+养成规划和标准成长!N$4*养成规划和标准成长!$V210+养成规划和标准成长!N$5*养成规划和标准成长!$R210+(养成规划和标准成长!N$12+养成规划和标准成长!N$13)*养成规划和标准成长!$N210+养成规划和标准成长!N$14*养成规划和标准成长!$O210*养成规划和标准成长!$Q210+养成规划和标准成长!N$17*10*养成规划和标准成长!$S210+养成规划和标准成长!N$18*10*养成规划和标准成长!$T210+养成规划和标准成长!N$19*养成规划和标准成长!$U210,0)</f>
        <v>1176</v>
      </c>
      <c r="L117" s="9">
        <f>VLOOKUP(养成规划和标准成长!$X210,阵法、技能和修炼!$C$20:$N$40,COLUMNS(阵法、技能和修炼!$C$20:G$40),0)</f>
        <v>319</v>
      </c>
      <c r="M117" s="9">
        <f>VLOOKUP(养成规划和标准成长!$X210,阵法、技能和修炼!$C$20:$N$40,COLUMNS(阵法、技能和修炼!$C$20:H$40),0)</f>
        <v>246</v>
      </c>
      <c r="N117" s="9">
        <f>VLOOKUP(养成规划和标准成长!$X210,阵法、技能和修炼!$C$20:$N$40,COLUMNS(阵法、技能和修炼!$C$20:I$40),0)</f>
        <v>319</v>
      </c>
      <c r="O117" s="9">
        <f>VLOOKUP(养成规划和标准成长!$X210,阵法、技能和修炼!$C$20:$N$40,COLUMNS(阵法、技能和修炼!$C$20:J$40),0)</f>
        <v>246</v>
      </c>
      <c r="P117" s="9">
        <f>VLOOKUP(养成规划和标准成长!$X210,阵法、技能和修炼!$C$20:$N$40,COLUMNS(阵法、技能和修炼!$C$20:K$40),0)</f>
        <v>70</v>
      </c>
      <c r="Q117" s="9">
        <f>VLOOKUP(养成规划和标准成长!$X210,阵法、技能和修炼!$C$20:$N$40,COLUMNS(阵法、技能和修炼!$C$20:L$40),0)</f>
        <v>70</v>
      </c>
      <c r="R117" s="9">
        <f>VLOOKUP(养成规划和标准成长!$X210,阵法、技能和修炼!$C$20:$N$40,COLUMNS(阵法、技能和修炼!$C$20:M$40),0)</f>
        <v>84.000000000000071</v>
      </c>
      <c r="S117" s="9">
        <f>VLOOKUP(养成规划和标准成长!$X210,阵法、技能和修炼!$C$20:$N$40,COLUMNS(阵法、技能和修炼!$C$20:N$40),0)</f>
        <v>84.000000000000071</v>
      </c>
      <c r="T117" s="1">
        <v>114</v>
      </c>
      <c r="U117" s="9">
        <f>ROUND(属性投放!D$4+养成规划和标准成长!E$3*养成规划和标准成长!$C363*养成规划和标准成长!$D363+养成规划和标准成长!E$4*养成规划和标准成长!$J363+养成规划和标准成长!E$5*养成规划和标准成长!$F363+(养成规划和标准成长!E$12+养成规划和标准成长!E$13)*养成规划和标准成长!$B363+养成规划和标准成长!E$14*养成规划和标准成长!$C363*养成规划和标准成长!$E363+养成规划和标准成长!E$17*10*养成规划和标准成长!$G363+养成规划和标准成长!E$18*10*养成规划和标准成长!$H363+养成规划和标准成长!E$19*养成规划和标准成长!$I363,0)</f>
        <v>5037</v>
      </c>
      <c r="V117" s="9">
        <f>ROUND(属性投放!E$4+养成规划和标准成长!F$3*养成规划和标准成长!$C363*养成规划和标准成长!$D363+养成规划和标准成长!F$4*养成规划和标准成长!$J363+养成规划和标准成长!F$5*养成规划和标准成长!$F363+(养成规划和标准成长!F$12+养成规划和标准成长!F$13)*养成规划和标准成长!$B363+养成规划和标准成长!F$14*养成规划和标准成长!$C363*养成规划和标准成长!$E363+养成规划和标准成长!F$17*10*养成规划和标准成长!$G363+养成规划和标准成长!F$18*10*养成规划和标准成长!$H363+养成规划和标准成长!F$19*养成规划和标准成长!$I363,0)</f>
        <v>5069</v>
      </c>
      <c r="W117" s="9">
        <f>ROUND(属性投放!F$4+养成规划和标准成长!G$3*养成规划和标准成长!$C363*养成规划和标准成长!$D363+养成规划和标准成长!G$4*养成规划和标准成长!$J363+养成规划和标准成长!G$5*养成规划和标准成长!$F363+(养成规划和标准成长!G$12+养成规划和标准成长!G$13)*养成规划和标准成长!$B363+养成规划和标准成长!G$14*养成规划和标准成长!$C363*养成规划和标准成长!$E363+养成规划和标准成长!G$17*10*养成规划和标准成长!$G363+养成规划和标准成长!G$18*10*养成规划和标准成长!$H363+养成规划和标准成长!G$19*养成规划和标准成长!$I363,0)</f>
        <v>1854</v>
      </c>
      <c r="X117" s="9">
        <f>ROUND(属性投放!G$4+养成规划和标准成长!H$3*养成规划和标准成长!$C363*养成规划和标准成长!$D363+养成规划和标准成长!H$4*养成规划和标准成长!$J363+养成规划和标准成长!H$5*养成规划和标准成长!$F363+(养成规划和标准成长!H$12+养成规划和标准成长!H$13)*养成规划和标准成长!$B363+养成规划和标准成长!H$14*养成规划和标准成长!$C363*养成规划和标准成长!$E363+养成规划和标准成长!H$17*10*养成规划和标准成长!$G363+养成规划和标准成长!H$18*10*养成规划和标准成长!$H363+养成规划和标准成长!H$19*养成规划和标准成长!$I363,0)</f>
        <v>813</v>
      </c>
      <c r="Y117" s="9">
        <f>ROUND(属性投放!H$4+养成规划和标准成长!I$3*养成规划和标准成长!$C363*养成规划和标准成长!$D363+养成规划和标准成长!I$4*养成规划和标准成长!$J363+养成规划和标准成长!I$5*养成规划和标准成长!$F363+(养成规划和标准成长!I$12+养成规划和标准成长!I$13)*养成规划和标准成长!$B363+养成规划和标准成长!I$14*养成规划和标准成长!$C363*养成规划和标准成长!$E363+养成规划和标准成长!I$17*10*养成规划和标准成长!$G363+养成规划和标准成长!I$18*10*养成规划和标准成长!$H363+养成规划和标准成长!I$19*养成规划和标准成长!$I363,0)</f>
        <v>1391</v>
      </c>
      <c r="Z117" s="9">
        <f>ROUND(属性投放!I$4+养成规划和标准成长!J$3*养成规划和标准成长!$C363*养成规划和标准成长!$D363+养成规划和标准成长!J$4*养成规划和标准成长!$J363+养成规划和标准成长!J$5*养成规划和标准成长!$F363+(养成规划和标准成长!J$12+养成规划和标准成长!J$13)*养成规划和标准成长!$B363+养成规划和标准成长!J$14*养成规划和标准成长!$C363*养成规划和标准成长!$E363+养成规划和标准成长!J$17*10*养成规划和标准成长!$G363+养成规划和标准成长!J$18*10*养成规划和标准成长!$H363+养成规划和标准成长!J$19*养成规划和标准成长!$I363,0)</f>
        <v>999</v>
      </c>
      <c r="AA117" s="9">
        <f>ROUND(属性投放!J$4+养成规划和标准成长!K$3*养成规划和标准成长!$C363*养成规划和标准成长!$D363+养成规划和标准成长!K$4*养成规划和标准成长!$J363+养成规划和标准成长!K$5*养成规划和标准成长!$F363+(养成规划和标准成长!K$12+养成规划和标准成长!K$13)*养成规划和标准成长!$B363+养成规划和标准成长!K$14*养成规划和标准成长!$C363*养成规划和标准成长!$E363+养成规划和标准成长!K$17*10*养成规划和标准成长!$G363+养成规划和标准成长!K$18*10*养成规划和标准成长!$H363+养成规划和标准成长!K$19*养成规划和标准成长!$I363,0)</f>
        <v>675</v>
      </c>
      <c r="AB117" s="9">
        <f>ROUND(属性投放!K$4+养成规划和标准成长!L$3*养成规划和标准成长!$C363*养成规划和标准成长!$D363+养成规划和标准成长!L$4*养成规划和标准成长!$J363+养成规划和标准成长!L$5*养成规划和标准成长!$F363+(养成规划和标准成长!L$12+养成规划和标准成长!L$13)*养成规划和标准成长!$B363+养成规划和标准成长!L$14*养成规划和标准成长!$C363*养成规划和标准成长!$E363+养成规划和标准成长!L$17*10*养成规划和标准成长!$G363+养成规划和标准成长!L$18*10*养成规划和标准成长!$H363+养成规划和标准成长!L$19*养成规划和标准成长!$I363,0)</f>
        <v>385</v>
      </c>
      <c r="AC117" s="9">
        <f>ROUND(属性投放!L$4+养成规划和标准成长!M$3*养成规划和标准成长!$C363*养成规划和标准成长!$D363+养成规划和标准成长!M$4*养成规划和标准成长!$J363+养成规划和标准成长!M$5*养成规划和标准成长!$F363+(养成规划和标准成长!M$12+养成规划和标准成长!M$13)*养成规划和标准成长!$B363+养成规划和标准成长!M$14*养成规划和标准成长!$C363*养成规划和标准成长!$E363+养成规划和标准成长!M$17*10*养成规划和标准成长!$G363+养成规划和标准成长!M$18*10*养成规划和标准成长!$H363+养成规划和标准成长!M$19*养成规划和标准成长!$I363,0)</f>
        <v>1178</v>
      </c>
      <c r="AD117" s="9">
        <f>ROUND(属性投放!M$4+养成规划和标准成长!N$3*养成规划和标准成长!$C363*养成规划和标准成长!$D363+养成规划和标准成长!N$4*养成规划和标准成长!$J363+养成规划和标准成长!N$5*养成规划和标准成长!$F363+(养成规划和标准成长!N$12+养成规划和标准成长!N$13)*养成规划和标准成长!$B363+养成规划和标准成长!N$14*养成规划和标准成长!$C363*养成规划和标准成长!$E363+养成规划和标准成长!N$17*10*养成规划和标准成长!$G363+养成规划和标准成长!N$18*10*养成规划和标准成长!$H363+养成规划和标准成长!N$19*养成规划和标准成长!$I363,0)</f>
        <v>1190</v>
      </c>
      <c r="AE117" s="9">
        <f>VLOOKUP(养成规划和标准成长!$L363,阵法、技能和修炼!$C$20:$N$40,COLUMNS(阵法、技能和修炼!$C$20:G$40),0)</f>
        <v>373</v>
      </c>
      <c r="AF117" s="9">
        <f>VLOOKUP(养成规划和标准成长!$L363,阵法、技能和修炼!$C$20:$N$40,COLUMNS(阵法、技能和修炼!$C$20:H$40),0)</f>
        <v>276</v>
      </c>
      <c r="AG117" s="9">
        <f>VLOOKUP(养成规划和标准成长!$L363,阵法、技能和修炼!$C$20:$N$40,COLUMNS(阵法、技能和修炼!$C$20:I$40),0)</f>
        <v>373</v>
      </c>
      <c r="AH117" s="9">
        <f>VLOOKUP(养成规划和标准成长!$L363,阵法、技能和修炼!$C$20:$N$40,COLUMNS(阵法、技能和修炼!$C$20:J$40),0)</f>
        <v>276</v>
      </c>
      <c r="AI117" s="9">
        <f>VLOOKUP(养成规划和标准成长!$L363,阵法、技能和修炼!$C$20:$N$40,COLUMNS(阵法、技能和修炼!$C$20:K$40),0)</f>
        <v>80</v>
      </c>
      <c r="AJ117" s="9">
        <f>VLOOKUP(养成规划和标准成长!$L363,阵法、技能和修炼!$C$20:$N$40,COLUMNS(阵法、技能和修炼!$C$20:L$40),0)</f>
        <v>80</v>
      </c>
      <c r="AK117" s="9">
        <f>VLOOKUP(养成规划和标准成长!$L363,阵法、技能和修炼!$C$20:$N$40,COLUMNS(阵法、技能和修炼!$C$20:M$40),0)</f>
        <v>96.000000000000085</v>
      </c>
      <c r="AL117" s="9">
        <f>VLOOKUP(养成规划和标准成长!$L363,阵法、技能和修炼!$C$20:$N$40,COLUMNS(阵法、技能和修炼!$C$20:N$40),0)</f>
        <v>96.000000000000085</v>
      </c>
      <c r="AN117" s="1">
        <v>114</v>
      </c>
      <c r="AO117" s="9">
        <f>ROUND(属性投放!D$4+养成规划和标准成长!E$3*养成规划和标准成长!$O363*养成规划和标准成长!$P363+养成规划和标准成长!E$4*养成规划和标准成长!$V363+养成规划和标准成长!E$5*养成规划和标准成长!$R363+(养成规划和标准成长!E$12+养成规划和标准成长!E$13)*养成规划和标准成长!$N363+养成规划和标准成长!E$14*养成规划和标准成长!$O363*养成规划和标准成长!$Q363+养成规划和标准成长!E$17*10*养成规划和标准成长!$S363+养成规划和标准成长!E$18*10*养成规划和标准成长!$T363+养成规划和标准成长!E$19*养成规划和标准成长!$U363,0)</f>
        <v>5748</v>
      </c>
      <c r="AP117" s="9">
        <f>ROUND(属性投放!E$4+养成规划和标准成长!F$3*养成规划和标准成长!$O363*养成规划和标准成长!$P363+养成规划和标准成长!F$4*养成规划和标准成长!$V363+养成规划和标准成长!F$5*养成规划和标准成长!$R363+(养成规划和标准成长!F$12+养成规划和标准成长!F$13)*养成规划和标准成长!$N363+养成规划和标准成长!F$14*养成规划和标准成长!$O363*养成规划和标准成长!$Q363+养成规划和标准成长!F$17*10*养成规划和标准成长!$S363+养成规划和标准成长!F$18*10*养成规划和标准成长!$T363+养成规划和标准成长!F$19*养成规划和标准成长!$U363,0)</f>
        <v>5383</v>
      </c>
      <c r="AQ117" s="9">
        <f>ROUND(属性投放!F$4+养成规划和标准成长!G$3*养成规划和标准成长!$O363*养成规划和标准成长!$P363+养成规划和标准成长!G$4*养成规划和标准成长!$V363+养成规划和标准成长!G$5*养成规划和标准成长!$R363+(养成规划和标准成长!G$12+养成规划和标准成长!G$13)*养成规划和标准成长!$N363+养成规划和标准成长!G$14*养成规划和标准成长!$O363*养成规划和标准成长!$Q363+养成规划和标准成长!G$17*10*养成规划和标准成长!$S363+养成规划和标准成长!G$18*10*养成规划和标准成长!$T363+养成规划和标准成长!G$19*养成规划和标准成长!$U363,0)</f>
        <v>2041</v>
      </c>
      <c r="AR117" s="9">
        <f>ROUND(属性投放!G$4+养成规划和标准成长!H$3*养成规划和标准成长!$O363*养成规划和标准成长!$P363+养成规划和标准成长!H$4*养成规划和标准成长!$V363+养成规划和标准成长!H$5*养成规划和标准成长!$R363+(养成规划和标准成长!H$12+养成规划和标准成长!H$13)*养成规划和标准成长!$N363+养成规划和标准成长!H$14*养成规划和标准成长!$O363*养成规划和标准成长!$Q363+养成规划和标准成长!H$17*10*养成规划和标准成长!$S363+养成规划和标准成长!H$18*10*养成规划和标准成长!$T363+养成规划和标准成长!H$19*养成规划和标准成长!$U363,0)</f>
        <v>947</v>
      </c>
      <c r="AS117" s="9">
        <f>ROUND(属性投放!H$4+养成规划和标准成长!I$3*养成规划和标准成长!$O363*养成规划和标准成长!$P363+养成规划和标准成长!I$4*养成规划和标准成长!$V363+养成规划和标准成长!I$5*养成规划和标准成长!$R363+(养成规划和标准成长!I$12+养成规划和标准成长!I$13)*养成规划和标准成长!$N363+养成规划和标准成长!I$14*养成规划和标准成长!$O363*养成规划和标准成长!$Q363+养成规划和标准成长!I$17*10*养成规划和标准成长!$S363+养成规划和标准成长!I$18*10*养成规划和标准成长!$T363+养成规划和标准成长!I$19*养成规划和标准成长!$U363,0)</f>
        <v>1526</v>
      </c>
      <c r="AT117" s="9">
        <f>ROUND(属性投放!I$4+养成规划和标准成长!J$3*养成规划和标准成长!$O363*养成规划和标准成长!$P363+养成规划和标准成长!J$4*养成规划和标准成长!$V363+养成规划和标准成长!J$5*养成规划和标准成长!$R363+(养成规划和标准成长!J$12+养成规划和标准成长!J$13)*养成规划和标准成长!$N363+养成规划和标准成长!J$14*养成规划和标准成长!$O363*养成规划和标准成长!$Q363+养成规划和标准成长!J$17*10*养成规划和标准成长!$S363+养成规划和标准成长!J$18*10*养成规划和标准成长!$T363+养成规划和标准成长!J$19*养成规划和标准成长!$U363,0)</f>
        <v>1115</v>
      </c>
      <c r="AU117" s="9">
        <f>ROUND(属性投放!J$4+养成规划和标准成长!K$3*养成规划和标准成长!$O363*养成规划和标准成长!$P363+养成规划和标准成长!K$4*养成规划和标准成长!$V363+养成规划和标准成长!K$5*养成规划和标准成长!$R363+(养成规划和标准成长!K$12+养成规划和标准成长!K$13)*养成规划和标准成长!$N363+养成规划和标准成长!K$14*养成规划和标准成长!$O363*养成规划和标准成长!$Q363+养成规划和标准成长!K$17*10*养成规划和标准成长!$S363+养成规划和标准成长!K$18*10*养成规划和标准成长!$T363+养成规划和标准成长!K$19*养成规划和标准成长!$U363,0)</f>
        <v>746</v>
      </c>
      <c r="AV117" s="9">
        <f>ROUND(属性投放!K$4+养成规划和标准成长!L$3*养成规划和标准成长!$O363*养成规划和标准成长!$P363+养成规划和标准成长!L$4*养成规划和标准成长!$V363+养成规划和标准成长!L$5*养成规划和标准成长!$R363+(养成规划和标准成长!L$12+养成规划和标准成长!L$13)*养成规划和标准成长!$N363+养成规划和标准成长!L$14*养成规划和标准成长!$O363*养成规划和标准成长!$Q363+养成规划和标准成长!L$17*10*养成规划和标准成长!$S363+养成规划和标准成长!L$18*10*养成规划和标准成长!$T363+养成规划和标准成长!L$19*养成规划和标准成长!$U363,0)</f>
        <v>469</v>
      </c>
      <c r="AW117" s="9">
        <f>ROUND(属性投放!L$4+养成规划和标准成长!M$3*养成规划和标准成长!$O363*养成规划和标准成长!$P363+养成规划和标准成长!M$4*养成规划和标准成长!$V363+养成规划和标准成长!M$5*养成规划和标准成长!$R363+(养成规划和标准成长!M$12+养成规划和标准成长!M$13)*养成规划和标准成长!$N363+养成规划和标准成长!M$14*养成规划和标准成长!$O363*养成规划和标准成长!$Q363+养成规划和标准成长!M$17*10*养成规划和标准成长!$S363+养成规划和标准成长!M$18*10*养成规划和标准成长!$T363+养成规划和标准成长!M$19*养成规划和标准成长!$U363,0)</f>
        <v>1202</v>
      </c>
      <c r="AX117" s="9">
        <f>ROUND(属性投放!M$4+养成规划和标准成长!N$3*养成规划和标准成长!$O363*养成规划和标准成长!$P363+养成规划和标准成长!N$4*养成规划和标准成长!$V363+养成规划和标准成长!N$5*养成规划和标准成长!$R363+(养成规划和标准成长!N$12+养成规划和标准成长!N$13)*养成规划和标准成长!$N363+养成规划和标准成长!N$14*养成规划和标准成长!$O363*养成规划和标准成长!$Q363+养成规划和标准成长!N$17*10*养成规划和标准成长!$S363+养成规划和标准成长!N$18*10*养成规划和标准成长!$T363+养成规划和标准成长!N$19*养成规划和标准成长!$U363,0)</f>
        <v>1218</v>
      </c>
      <c r="AY117" s="9">
        <f>VLOOKUP(养成规划和标准成长!$X363,阵法、技能和修炼!$C$20:$N$40,COLUMNS(阵法、技能和修炼!$C$20:G$40),0)</f>
        <v>428</v>
      </c>
      <c r="AZ117" s="9">
        <f>VLOOKUP(养成规划和标准成长!$X363,阵法、技能和修炼!$C$20:$N$40,COLUMNS(阵法、技能和修炼!$C$20:H$40),0)</f>
        <v>305</v>
      </c>
      <c r="BA117" s="9">
        <f>VLOOKUP(养成规划和标准成长!$X363,阵法、技能和修炼!$C$20:$N$40,COLUMNS(阵法、技能和修炼!$C$20:I$40),0)</f>
        <v>428</v>
      </c>
      <c r="BB117" s="9">
        <f>VLOOKUP(养成规划和标准成长!$X363,阵法、技能和修炼!$C$20:$N$40,COLUMNS(阵法、技能和修炼!$C$20:J$40),0)</f>
        <v>305</v>
      </c>
      <c r="BC117" s="9">
        <f>VLOOKUP(养成规划和标准成长!$X363,阵法、技能和修炼!$C$20:$N$40,COLUMNS(阵法、技能和修炼!$C$20:K$40),0)</f>
        <v>90</v>
      </c>
      <c r="BD117" s="9">
        <f>VLOOKUP(养成规划和标准成长!$X363,阵法、技能和修炼!$C$20:$N$40,COLUMNS(阵法、技能和修炼!$C$20:L$40),0)</f>
        <v>90</v>
      </c>
      <c r="BE117" s="9">
        <f>VLOOKUP(养成规划和标准成长!$X363,阵法、技能和修炼!$C$20:$N$40,COLUMNS(阵法、技能和修炼!$C$20:M$40),0)</f>
        <v>108.0000000000001</v>
      </c>
      <c r="BF117" s="9">
        <f>VLOOKUP(养成规划和标准成长!$X363,阵法、技能和修炼!$C$20:$N$40,COLUMNS(阵法、技能和修炼!$C$20:N$40),0)</f>
        <v>108.0000000000001</v>
      </c>
      <c r="BH117" s="1">
        <v>114</v>
      </c>
      <c r="BI117" s="9">
        <f>ROUND(属性投放!D$4+养成规划和标准成长!E$3*养成规划和标准成长!$AA363*养成规划和标准成长!$AB363+养成规划和标准成长!E$4*养成规划和标准成长!$AH363+养成规划和标准成长!E$5*养成规划和标准成长!$AD363+(养成规划和标准成长!E$12+养成规划和标准成长!E$13)*养成规划和标准成长!$Z363+养成规划和标准成长!E$14*养成规划和标准成长!$AA363*养成规划和标准成长!$AC363+养成规划和标准成长!E$17*10*养成规划和标准成长!$AE363+养成规划和标准成长!E$18*10*养成规划和标准成长!$AF363+养成规划和标准成长!E$19*养成规划和标准成长!$AG363,0)</f>
        <v>6364</v>
      </c>
      <c r="BJ117" s="9">
        <f>ROUND(属性投放!E$4+养成规划和标准成长!F$3*养成规划和标准成长!$AA363*养成规划和标准成长!$AB363+养成规划和标准成长!F$4*养成规划和标准成长!$AH363+养成规划和标准成长!F$5*养成规划和标准成长!$AD363+(养成规划和标准成长!F$12+养成规划和标准成长!F$13)*养成规划和标准成长!$Z363+养成规划和标准成长!F$14*养成规划和标准成长!$AA363*养成规划和标准成长!$AC363+养成规划和标准成长!F$17*10*养成规划和标准成长!$AE363+养成规划和标准成长!F$18*10*养成规划和标准成长!$AF363+养成规划和标准成长!F$19*养成规划和标准成长!$AG363,0)</f>
        <v>5642</v>
      </c>
      <c r="BK117" s="9">
        <f>ROUND(属性投放!F$4+养成规划和标准成长!G$3*养成规划和标准成长!$AA363*养成规划和标准成长!$AB363+养成规划和标准成长!G$4*养成规划和标准成长!$AH363+养成规划和标准成长!G$5*养成规划和标准成长!$AD363+(养成规划和标准成长!G$12+养成规划和标准成长!G$13)*养成规划和标准成长!$Z363+养成规划和标准成长!G$14*养成规划和标准成长!$AA363*养成规划和标准成长!$AC363+养成规划和标准成长!G$17*10*养成规划和标准成长!$AE363+养成规划和标准成长!G$18*10*养成规划和标准成长!$AF363+养成规划和标准成长!G$19*养成规划和标准成长!$AG363,0)</f>
        <v>2202</v>
      </c>
      <c r="BL117" s="9">
        <f>ROUND(属性投放!G$4+养成规划和标准成长!H$3*养成规划和标准成长!$AA363*养成规划和标准成长!$AB363+养成规划和标准成长!H$4*养成规划和标准成长!$AH363+养成规划和标准成长!H$5*养成规划和标准成长!$AD363+(养成规划和标准成长!H$12+养成规划和标准成长!H$13)*养成规划和标准成长!$Z363+养成规划和标准成长!H$14*养成规划和标准成长!$AA363*养成规划和标准成长!$AC363+养成规划和标准成长!H$17*10*养成规划和标准成长!$AE363+养成规划和标准成长!H$18*10*养成规划和标准成长!$AF363+养成规划和标准成长!H$19*养成规划和标准成长!$AG363,0)</f>
        <v>1059</v>
      </c>
      <c r="BM117" s="9">
        <f>ROUND(属性投放!H$4+养成规划和标准成长!I$3*养成规划和标准成长!$AA363*养成规划和标准成长!$AB363+养成规划和标准成长!I$4*养成规划和标准成长!$AH363+养成规划和标准成长!I$5*养成规划和标准成长!$AD363+(养成规划和标准成长!I$12+养成规划和标准成长!I$13)*养成规划和标准成长!$Z363+养成规划和标准成长!I$14*养成规划和标准成长!$AA363*养成规划和标准成长!$AC363+养成规划和标准成长!I$17*10*养成规划和标准成长!$AE363+养成规划和标准成长!I$18*10*养成规划和标准成长!$AF363+养成规划和标准成长!I$19*养成规划和标准成长!$AG363,0)</f>
        <v>1638</v>
      </c>
      <c r="BN117" s="9">
        <f>ROUND(属性投放!I$4+养成规划和标准成长!J$3*养成规划和标准成长!$AA363*养成规划和标准成长!$AB363+养成规划和标准成长!J$4*养成规划和标准成长!$AH363+养成规划和标准成长!J$5*养成规划和标准成长!$AD363+(养成规划和标准成长!J$12+养成规划和标准成长!J$13)*养成规划和标准成长!$Z363+养成规划和标准成长!J$14*养成规划和标准成长!$AA363*养成规划和标准成长!$AC363+养成规划和标准成长!J$17*10*养成规划和标准成长!$AE363+养成规划和标准成长!J$18*10*养成规划和标准成长!$AF363+养成规划和标准成长!J$19*养成规划和标准成长!$AG363,0)</f>
        <v>1209</v>
      </c>
      <c r="BO117" s="9">
        <f>ROUND(属性投放!J$4+养成规划和标准成长!K$3*养成规划和标准成长!$AA363*养成规划和标准成长!$AB363+养成规划和标准成长!K$4*养成规划和标准成长!$AH363+养成规划和标准成长!K$5*养成规划和标准成长!$AD363+(养成规划和标准成长!K$12+养成规划和标准成长!K$13)*养成规划和标准成长!$Z363+养成规划和标准成长!K$14*养成规划和标准成长!$AA363*养成规划和标准成长!$AC363+养成规划和标准成长!K$17*10*养成规划和标准成长!$AE363+养成规划和标准成长!K$18*10*养成规划和标准成长!$AF363+养成规划和标准成长!K$19*养成规划和标准成长!$AG363,0)</f>
        <v>801</v>
      </c>
      <c r="BP117" s="9">
        <f>ROUND(属性投放!K$4+养成规划和标准成长!L$3*养成规划和标准成长!$AA363*养成规划和标准成长!$AB363+养成规划和标准成长!L$4*养成规划和标准成长!$AH363+养成规划和标准成长!L$5*养成规划和标准成长!$AD363+(养成规划和标准成长!L$12+养成规划和标准成长!L$13)*养成规划和标准成长!$Z363+养成规划和标准成长!L$14*养成规划和标准成长!$AA363*养成规划和标准成长!$AC363+养成规划和标准成长!L$17*10*养成规划和标准成长!$AE363+养成规划和标准成长!L$18*10*养成规划和标准成长!$AF363+养成规划和标准成长!L$19*养成规划和标准成长!$AG363,0)</f>
        <v>540</v>
      </c>
      <c r="BQ117" s="9">
        <f>ROUND(属性投放!L$4+养成规划和标准成长!M$3*养成规划和标准成长!$AA363*养成规划和标准成长!$AB363+养成规划和标准成长!M$4*养成规划和标准成长!$AH363+养成规划和标准成长!M$5*养成规划和标准成长!$AD363+(养成规划和标准成长!M$12+养成规划和标准成长!M$13)*养成规划和标准成长!$Z363+养成规划和标准成长!M$14*养成规划和标准成长!$AA363*养成规划和标准成长!$AC363+养成规划和标准成长!M$17*10*养成规划和标准成长!$AE363+养成规划和标准成长!M$18*10*养成规划和标准成长!$AF363+养成规划和标准成长!M$19*养成规划和标准成长!$AG363,0)</f>
        <v>1221</v>
      </c>
      <c r="BR117" s="9">
        <f>ROUND(属性投放!M$4+养成规划和标准成长!N$3*养成规划和标准成长!$AA363*养成规划和标准成长!$AB363+养成规划和标准成长!N$4*养成规划和标准成长!$AH363+养成规划和标准成长!N$5*养成规划和标准成长!$AD363+(养成规划和标准成长!N$12+养成规划和标准成长!N$13)*养成规划和标准成长!$Z363+养成规划和标准成长!N$14*养成规划和标准成长!$AA363*养成规划和标准成长!$AC363+养成规划和标准成长!N$17*10*养成规划和标准成长!$AE363+养成规划和标准成长!N$18*10*养成规划和标准成长!$AF363+养成规划和标准成长!N$19*养成规划和标准成长!$AG363,0)</f>
        <v>1239</v>
      </c>
      <c r="BS117" s="9">
        <f>VLOOKUP(养成规划和标准成长!$AJ363,阵法、技能和修炼!$C$20:$N$40,COLUMNS(阵法、技能和修炼!$C$20:G$40),0)</f>
        <v>486</v>
      </c>
      <c r="BT117" s="9">
        <f>VLOOKUP(养成规划和标准成长!$AJ363,阵法、技能和修炼!$C$20:$N$40,COLUMNS(阵法、技能和修炼!$C$20:H$40),0)</f>
        <v>332</v>
      </c>
      <c r="BU117" s="9">
        <f>VLOOKUP(养成规划和标准成长!$AJ363,阵法、技能和修炼!$C$20:$N$40,COLUMNS(阵法、技能和修炼!$C$20:I$40),0)</f>
        <v>486</v>
      </c>
      <c r="BV117" s="9">
        <f>VLOOKUP(养成规划和标准成长!$AJ363,阵法、技能和修炼!$C$20:$N$40,COLUMNS(阵法、技能和修炼!$C$20:J$40),0)</f>
        <v>332</v>
      </c>
      <c r="BW117" s="9">
        <f>VLOOKUP(养成规划和标准成长!$AJ363,阵法、技能和修炼!$C$20:$N$40,COLUMNS(阵法、技能和修炼!$C$20:K$40),0)</f>
        <v>100</v>
      </c>
      <c r="BX117" s="9">
        <f>VLOOKUP(养成规划和标准成长!$AJ363,阵法、技能和修炼!$C$20:$N$40,COLUMNS(阵法、技能和修炼!$C$20:L$40),0)</f>
        <v>100</v>
      </c>
      <c r="BY117" s="9">
        <f>VLOOKUP(养成规划和标准成长!$AJ363,阵法、技能和修炼!$C$20:$N$40,COLUMNS(阵法、技能和修炼!$C$20:M$40),0)</f>
        <v>120.00000000000011</v>
      </c>
      <c r="BZ117" s="9">
        <f>VLOOKUP(养成规划和标准成长!$AJ363,阵法、技能和修炼!$C$20:$N$40,COLUMNS(阵法、技能和修炼!$C$20:N$40),0)</f>
        <v>120.00000000000011</v>
      </c>
    </row>
    <row r="118" spans="1:78">
      <c r="A118" s="1">
        <v>115</v>
      </c>
      <c r="B118" s="9">
        <f>ROUND(属性投放!D$4+养成规划和标准成长!E$3*养成规划和标准成长!$O211*养成规划和标准成长!$P211+养成规划和标准成长!E$4*养成规划和标准成长!$V211+养成规划和标准成长!E$5*养成规划和标准成长!$R211+(养成规划和标准成长!E$12+养成规划和标准成长!E$13)*养成规划和标准成长!$N211+养成规划和标准成长!E$14*养成规划和标准成长!$O211*养成规划和标准成长!$Q211+养成规划和标准成长!E$17*10*养成规划和标准成长!$S211+养成规划和标准成长!E$18*10*养成规划和标准成长!$T211+养成规划和标准成长!E$19*养成规划和标准成长!$U211,0)</f>
        <v>4578</v>
      </c>
      <c r="C118" s="9">
        <f>ROUND(属性投放!E$4+养成规划和标准成长!F$3*养成规划和标准成长!$O211*养成规划和标准成长!$P211+养成规划和标准成长!F$4*养成规划和标准成长!$V211+养成规划和标准成长!F$5*养成规划和标准成长!$R211+(养成规划和标准成长!F$12+养成规划和标准成长!F$13)*养成规划和标准成长!$N211+养成规划和标准成长!F$14*养成规划和标准成长!$O211*养成规划和标准成长!$Q211+养成规划和标准成长!F$17*10*养成规划和标准成长!$S211+养成规划和标准成长!F$18*10*养成规划和标准成长!$T211+养成规划和标准成长!F$19*养成规划和标准成长!$U211,0)</f>
        <v>4786</v>
      </c>
      <c r="D118" s="9">
        <f>ROUND(属性投放!F$4+养成规划和标准成长!G$3*养成规划和标准成长!$O211*养成规划和标准成长!$P211+养成规划和标准成长!G$4*养成规划和标准成长!$V211+养成规划和标准成长!G$5*养成规划和标准成长!$R211+(养成规划和标准成长!G$12+养成规划和标准成长!G$13)*养成规划和标准成长!$N211+养成规划和标准成长!G$14*养成规划和标准成长!$O211*养成规划和标准成长!$Q211+养成规划和标准成长!G$17*10*养成规划和标准成长!$S211+养成规划和标准成长!G$18*10*养成规划和标准成长!$T211+养成规划和标准成长!G$19*养成规划和标准成长!$U211,0)</f>
        <v>1721</v>
      </c>
      <c r="E118" s="9">
        <f>ROUND(属性投放!G$4+养成规划和标准成长!H$3*养成规划和标准成长!$O211*养成规划和标准成长!$P211+养成规划和标准成长!H$4*养成规划和标准成长!$V211+养成规划和标准成长!H$5*养成规划和标准成长!$R211+(养成规划和标准成长!H$12+养成规划和标准成长!H$13)*养成规划和标准成长!$N211+养成规划和标准成长!H$14*养成规划和标准成长!$O211*养成规划和标准成长!$Q211+养成规划和标准成长!H$17*10*养成规划和标准成长!$S211+养成规划和标准成长!H$18*10*养成规划和标准成长!$T211+养成规划和标准成长!H$19*养成规划和标准成长!$U211,0)</f>
        <v>727</v>
      </c>
      <c r="F118" s="9">
        <f>ROUND(属性投放!H$4+养成规划和标准成长!I$3*养成规划和标准成长!$O211*养成规划和标准成长!$P211+养成规划和标准成长!I$4*养成规划和标准成长!$V211+养成规划和标准成长!I$5*养成规划和标准成长!$R211+(养成规划和标准成长!I$12+养成规划和标准成长!I$13)*养成规划和标准成长!$N211+养成规划和标准成长!I$14*养成规划和标准成长!$O211*养成规划和标准成长!$Q211+养成规划和标准成长!I$17*10*养成规划和标准成长!$S211+养成规划和标准成长!I$18*10*养成规划和标准成长!$T211+养成规划和标准成长!I$19*养成规划和标准成长!$U211,0)</f>
        <v>1310</v>
      </c>
      <c r="G118" s="9">
        <f>ROUND(属性投放!I$4+养成规划和标准成长!J$3*养成规划和标准成长!$O211*养成规划和标准成长!$P211+养成规划和标准成长!J$4*养成规划和标准成长!$V211+养成规划和标准成长!J$5*养成规划和标准成长!$R211+(养成规划和标准成长!J$12+养成规划和标准成长!J$13)*养成规划和标准成长!$N211+养成规划和标准成长!J$14*养成规划和标准成长!$O211*养成规划和标准成长!$Q211+养成规划和标准成长!J$17*10*养成规划和标准成长!$S211+养成规划和标准成长!J$18*10*养成规划和标准成长!$T211+养成规划和标准成长!J$19*养成规划和标准成长!$U211,0)</f>
        <v>933</v>
      </c>
      <c r="H118" s="9">
        <f>ROUND(属性投放!J$4+养成规划和标准成长!K$3*养成规划和标准成长!$O211*养成规划和标准成长!$P211+养成规划和标准成长!K$4*养成规划和标准成长!$V211+养成规划和标准成长!K$5*养成规划和标准成长!$R211+(养成规划和标准成长!K$12+养成规划和标准成长!K$13)*养成规划和标准成长!$N211+养成规划和标准成长!K$14*养成规划和标准成长!$O211*养成规划和标准成长!$Q211+养成规划和标准成长!K$17*10*养成规划和标准成长!$S211+养成规划和标准成长!K$18*10*养成规划和标准成长!$T211+养成规划和标准成长!K$19*养成规划和标准成长!$U211,0)</f>
        <v>630</v>
      </c>
      <c r="I118" s="9">
        <f>ROUND(属性投放!K$4+养成规划和标准成长!L$3*养成规划和标准成长!$O211*养成规划和标准成长!$P211+养成规划和标准成长!L$4*养成规划和标准成长!$V211+养成规划和标准成长!L$5*养成规划和标准成长!$R211+(养成规划和标准成长!L$12+养成规划和标准成长!L$13)*养成规划和标准成长!$N211+养成规划和标准成长!L$14*养成规划和标准成长!$O211*养成规划和标准成长!$Q211+养成规划和标准成长!L$17*10*养成规划和标准成长!$S211+养成规划和标准成长!L$18*10*养成规划和标准成长!$T211+养成规划和标准成长!L$19*养成规划和标准成长!$U211,0)</f>
        <v>323</v>
      </c>
      <c r="J118" s="9">
        <f>ROUND(属性投放!L$4+养成规划和标准成长!M$3*养成规划和标准成长!$O211*养成规划和标准成长!$P211+养成规划和标准成长!M$4*养成规划和标准成长!$V211+养成规划和标准成长!M$5*养成规划和标准成长!$R211+(养成规划和标准成长!M$12+养成规划和标准成长!M$13)*养成规划和标准成长!$N211+养成规划和标准成长!M$14*养成规划和标准成长!$O211*养成规划和标准成长!$Q211+养成规划和标准成长!M$17*10*养成规划和标准成长!$S211+养成规划和标准成长!M$18*10*养成规划和标准成长!$T211+养成规划和标准成长!M$19*养成规划和标准成长!$U211,0)</f>
        <v>1177</v>
      </c>
      <c r="K118" s="9">
        <f>ROUND(属性投放!M$4+养成规划和标准成长!N$3*养成规划和标准成长!$O211*养成规划和标准成长!$P211+养成规划和标准成长!N$4*养成规划和标准成长!$V211+养成规划和标准成长!N$5*养成规划和标准成长!$R211+(养成规划和标准成长!N$12+养成规划和标准成长!N$13)*养成规划和标准成长!$N211+养成规划和标准成长!N$14*养成规划和标准成长!$O211*养成规划和标准成长!$Q211+养成规划和标准成长!N$17*10*养成规划和标准成长!$S211+养成规划和标准成长!N$18*10*养成规划和标准成长!$T211+养成规划和标准成长!N$19*养成规划和标准成长!$U211,0)</f>
        <v>1186</v>
      </c>
      <c r="L118" s="9">
        <f>VLOOKUP(养成规划和标准成长!$X211,阵法、技能和修炼!$C$20:$N$40,COLUMNS(阵法、技能和修炼!$C$20:G$40),0)</f>
        <v>319</v>
      </c>
      <c r="M118" s="9">
        <f>VLOOKUP(养成规划和标准成长!$X211,阵法、技能和修炼!$C$20:$N$40,COLUMNS(阵法、技能和修炼!$C$20:H$40),0)</f>
        <v>246</v>
      </c>
      <c r="N118" s="9">
        <f>VLOOKUP(养成规划和标准成长!$X211,阵法、技能和修炼!$C$20:$N$40,COLUMNS(阵法、技能和修炼!$C$20:I$40),0)</f>
        <v>319</v>
      </c>
      <c r="O118" s="9">
        <f>VLOOKUP(养成规划和标准成长!$X211,阵法、技能和修炼!$C$20:$N$40,COLUMNS(阵法、技能和修炼!$C$20:J$40),0)</f>
        <v>246</v>
      </c>
      <c r="P118" s="9">
        <f>VLOOKUP(养成规划和标准成长!$X211,阵法、技能和修炼!$C$20:$N$40,COLUMNS(阵法、技能和修炼!$C$20:K$40),0)</f>
        <v>70</v>
      </c>
      <c r="Q118" s="9">
        <f>VLOOKUP(养成规划和标准成长!$X211,阵法、技能和修炼!$C$20:$N$40,COLUMNS(阵法、技能和修炼!$C$20:L$40),0)</f>
        <v>70</v>
      </c>
      <c r="R118" s="9">
        <f>VLOOKUP(养成规划和标准成长!$X211,阵法、技能和修炼!$C$20:$N$40,COLUMNS(阵法、技能和修炼!$C$20:M$40),0)</f>
        <v>84.000000000000071</v>
      </c>
      <c r="S118" s="9">
        <f>VLOOKUP(养成规划和标准成长!$X211,阵法、技能和修炼!$C$20:$N$40,COLUMNS(阵法、技能和修炼!$C$20:N$40),0)</f>
        <v>84.000000000000071</v>
      </c>
      <c r="T118" s="1">
        <v>115</v>
      </c>
      <c r="U118" s="9">
        <f>ROUND(属性投放!D$4+养成规划和标准成长!E$3*养成规划和标准成长!$C364*养成规划和标准成长!$D364+养成规划和标准成长!E$4*养成规划和标准成长!$J364+养成规划和标准成长!E$5*养成规划和标准成长!$F364+(养成规划和标准成长!E$12+养成规划和标准成长!E$13)*养成规划和标准成长!$B364+养成规划和标准成长!E$14*养成规划和标准成长!$C364*养成规划和标准成长!$E364+养成规划和标准成长!E$17*10*养成规划和标准成长!$G364+养成规划和标准成长!E$18*10*养成规划和标准成长!$H364+养成规划和标准成长!E$19*养成规划和标准成长!$I364,0)</f>
        <v>5061</v>
      </c>
      <c r="V118" s="9">
        <f>ROUND(属性投放!E$4+养成规划和标准成长!F$3*养成规划和标准成长!$C364*养成规划和标准成长!$D364+养成规划和标准成长!F$4*养成规划和标准成长!$J364+养成规划和标准成长!F$5*养成规划和标准成长!$F364+(养成规划和标准成长!F$12+养成规划和标准成长!F$13)*养成规划和标准成长!$B364+养成规划和标准成长!F$14*养成规划和标准成长!$C364*养成规划和标准成长!$E364+养成规划和标准成长!F$17*10*养成规划和标准成长!$G364+养成规划和标准成长!F$18*10*养成规划和标准成长!$H364+养成规划和标准成长!F$19*养成规划和标准成长!$I364,0)</f>
        <v>5102</v>
      </c>
      <c r="W118" s="9">
        <f>ROUND(属性投放!F$4+养成规划和标准成长!G$3*养成规划和标准成长!$C364*养成规划和标准成长!$D364+养成规划和标准成长!G$4*养成规划和标准成长!$J364+养成规划和标准成长!G$5*养成规划和标准成长!$F364+(养成规划和标准成长!G$12+养成规划和标准成长!G$13)*养成规划和标准成长!$B364+养成规划和标准成长!G$14*养成规划和标准成长!$C364*养成规划和标准成长!$E364+养成规划和标准成长!G$17*10*养成规划和标准成长!$G364+养成规划和标准成长!G$18*10*养成规划和标准成长!$H364+养成规划和标准成长!G$19*养成规划和标准成长!$I364,0)</f>
        <v>1862</v>
      </c>
      <c r="X118" s="9">
        <f>ROUND(属性投放!G$4+养成规划和标准成长!H$3*养成规划和标准成长!$C364*养成规划和标准成长!$D364+养成规划和标准成长!H$4*养成规划和标准成长!$J364+养成规划和标准成长!H$5*养成规划和标准成长!$F364+(养成规划和标准成长!H$12+养成规划和标准成长!H$13)*养成规划和标准成长!$B364+养成规划和标准成长!H$14*养成规划和标准成长!$C364*养成规划和标准成长!$E364+养成规划和标准成长!H$17*10*养成规划和标准成长!$G364+养成规划和标准成长!H$18*10*养成规划和标准成长!$H364+养成规划和标准成长!H$19*养成规划和标准成长!$I364,0)</f>
        <v>815</v>
      </c>
      <c r="Y118" s="9">
        <f>ROUND(属性投放!H$4+养成规划和标准成长!I$3*养成规划和标准成长!$C364*养成规划和标准成长!$D364+养成规划和标准成长!I$4*养成规划和标准成长!$J364+养成规划和标准成长!I$5*养成规划和标准成长!$F364+(养成规划和标准成长!I$12+养成规划和标准成长!I$13)*养成规划和标准成长!$B364+养成规划和标准成长!I$14*养成规划和标准成长!$C364*养成规划和标准成长!$E364+养成规划和标准成长!I$17*10*养成规划和标准成长!$G364+养成规划和标准成长!I$18*10*养成规划和标准成长!$H364+养成规划和标准成长!I$19*养成规划和标准成长!$I364,0)</f>
        <v>1398</v>
      </c>
      <c r="Z118" s="9">
        <f>ROUND(属性投放!I$4+养成规划和标准成长!J$3*养成规划和标准成长!$C364*养成规划和标准成长!$D364+养成规划和标准成长!J$4*养成规划和标准成长!$J364+养成规划和标准成长!J$5*养成规划和标准成长!$F364+(养成规划和标准成长!J$12+养成规划和标准成长!J$13)*养成规划和标准成长!$B364+养成规划和标准成长!J$14*养成规划和标准成长!$C364*养成规划和标准成长!$E364+养成规划和标准成长!J$17*10*养成规划和标准成长!$G364+养成规划和标准成长!J$18*10*养成规划和标准成长!$H364+养成规划和标准成长!J$19*养成规划和标准成长!$I364,0)</f>
        <v>1004</v>
      </c>
      <c r="AA118" s="9">
        <f>ROUND(属性投放!J$4+养成规划和标准成长!K$3*养成规划和标准成长!$C364*养成规划和标准成长!$D364+养成规划和标准成长!K$4*养成规划和标准成长!$J364+养成规划和标准成长!K$5*养成规划和标准成长!$F364+(养成规划和标准成长!K$12+养成规划和标准成长!K$13)*养成规划和标准成长!$B364+养成规划和标准成长!K$14*养成规划和标准成长!$C364*养成规划和标准成长!$E364+养成规划和标准成长!K$17*10*养成规划和标准成长!$G364+养成规划和标准成长!K$18*10*养成规划和标准成长!$H364+养成规划和标准成长!K$19*养成规划和标准成长!$I364,0)</f>
        <v>678</v>
      </c>
      <c r="AB118" s="9">
        <f>ROUND(属性投放!K$4+养成规划和标准成长!L$3*养成规划和标准成长!$C364*养成规划和标准成长!$D364+养成规划和标准成长!L$4*养成规划和标准成长!$J364+养成规划和标准成长!L$5*养成规划和标准成长!$F364+(养成规划和标准成长!L$12+养成规划和标准成长!L$13)*养成规划和标准成长!$B364+养成规划和标准成长!L$14*养成规划和标准成长!$C364*养成规划和标准成长!$E364+养成规划和标准成长!L$17*10*养成规划和标准成长!$G364+养成规划和标准成长!L$18*10*养成规划和标准成长!$H364+养成规划和标准成长!L$19*养成规划和标准成长!$I364,0)</f>
        <v>385</v>
      </c>
      <c r="AC118" s="9">
        <f>ROUND(属性投放!L$4+养成规划和标准成长!M$3*养成规划和标准成长!$C364*养成规划和标准成长!$D364+养成规划和标准成长!M$4*养成规划和标准成长!$J364+养成规划和标准成长!M$5*养成规划和标准成长!$F364+(养成规划和标准成长!M$12+养成规划和标准成长!M$13)*养成规划和标准成长!$B364+养成规划和标准成长!M$14*养成规划和标准成长!$C364*养成规划和标准成长!$E364+养成规划和标准成长!M$17*10*养成规划和标准成长!$G364+养成规划和标准成长!M$18*10*养成规划和标准成长!$H364+养成规划和标准成长!M$19*养成规划和标准成长!$I364,0)</f>
        <v>1188</v>
      </c>
      <c r="AD118" s="9">
        <f>ROUND(属性投放!M$4+养成规划和标准成长!N$3*养成规划和标准成长!$C364*养成规划和标准成长!$D364+养成规划和标准成长!N$4*养成规划和标准成长!$J364+养成规划和标准成长!N$5*养成规划和标准成长!$F364+(养成规划和标准成长!N$12+养成规划和标准成长!N$13)*养成规划和标准成长!$B364+养成规划和标准成长!N$14*养成规划和标准成长!$C364*养成规划和标准成长!$E364+养成规划和标准成长!N$17*10*养成规划和标准成长!$G364+养成规划和标准成长!N$18*10*养成规划和标准成长!$H364+养成规划和标准成长!N$19*养成规划和标准成长!$I364,0)</f>
        <v>1200</v>
      </c>
      <c r="AE118" s="9">
        <f>VLOOKUP(养成规划和标准成长!$L364,阵法、技能和修炼!$C$20:$N$40,COLUMNS(阵法、技能和修炼!$C$20:G$40),0)</f>
        <v>373</v>
      </c>
      <c r="AF118" s="9">
        <f>VLOOKUP(养成规划和标准成长!$L364,阵法、技能和修炼!$C$20:$N$40,COLUMNS(阵法、技能和修炼!$C$20:H$40),0)</f>
        <v>276</v>
      </c>
      <c r="AG118" s="9">
        <f>VLOOKUP(养成规划和标准成长!$L364,阵法、技能和修炼!$C$20:$N$40,COLUMNS(阵法、技能和修炼!$C$20:I$40),0)</f>
        <v>373</v>
      </c>
      <c r="AH118" s="9">
        <f>VLOOKUP(养成规划和标准成长!$L364,阵法、技能和修炼!$C$20:$N$40,COLUMNS(阵法、技能和修炼!$C$20:J$40),0)</f>
        <v>276</v>
      </c>
      <c r="AI118" s="9">
        <f>VLOOKUP(养成规划和标准成长!$L364,阵法、技能和修炼!$C$20:$N$40,COLUMNS(阵法、技能和修炼!$C$20:K$40),0)</f>
        <v>80</v>
      </c>
      <c r="AJ118" s="9">
        <f>VLOOKUP(养成规划和标准成长!$L364,阵法、技能和修炼!$C$20:$N$40,COLUMNS(阵法、技能和修炼!$C$20:L$40),0)</f>
        <v>80</v>
      </c>
      <c r="AK118" s="9">
        <f>VLOOKUP(养成规划和标准成长!$L364,阵法、技能和修炼!$C$20:$N$40,COLUMNS(阵法、技能和修炼!$C$20:M$40),0)</f>
        <v>96.000000000000085</v>
      </c>
      <c r="AL118" s="9">
        <f>VLOOKUP(养成规划和标准成长!$L364,阵法、技能和修炼!$C$20:$N$40,COLUMNS(阵法、技能和修炼!$C$20:N$40),0)</f>
        <v>96.000000000000085</v>
      </c>
      <c r="AN118" s="1">
        <v>115</v>
      </c>
      <c r="AO118" s="9">
        <f>ROUND(属性投放!D$4+养成规划和标准成长!E$3*养成规划和标准成长!$O364*养成规划和标准成长!$P364+养成规划和标准成长!E$4*养成规划和标准成长!$V364+养成规划和标准成长!E$5*养成规划和标准成长!$R364+(养成规划和标准成长!E$12+养成规划和标准成长!E$13)*养成规划和标准成长!$N364+养成规划和标准成长!E$14*养成规划和标准成长!$O364*养成规划和标准成长!$Q364+养成规划和标准成长!E$17*10*养成规划和标准成长!$S364+养成规划和标准成长!E$18*10*养成规划和标准成长!$T364+养成规划和标准成长!E$19*养成规划和标准成长!$U364,0)</f>
        <v>5775</v>
      </c>
      <c r="AP118" s="9">
        <f>ROUND(属性投放!E$4+养成规划和标准成长!F$3*养成规划和标准成长!$O364*养成规划和标准成长!$P364+养成规划和标准成长!F$4*养成规划和标准成长!$V364+养成规划和标准成长!F$5*养成规划和标准成长!$R364+(养成规划和标准成长!F$12+养成规划和标准成长!F$13)*养成规划和标准成长!$N364+养成规划和标准成长!F$14*养成规划和标准成长!$O364*养成规划和标准成长!$Q364+养成规划和标准成长!F$17*10*养成规划和标准成长!$S364+养成规划和标准成长!F$18*10*养成规划和标准成长!$T364+养成规划和标准成长!F$19*养成规划和标准成长!$U364,0)</f>
        <v>5417</v>
      </c>
      <c r="AQ118" s="9">
        <f>ROUND(属性投放!F$4+养成规划和标准成长!G$3*养成规划和标准成长!$O364*养成规划和标准成长!$P364+养成规划和标准成长!G$4*养成规划和标准成长!$V364+养成规划和标准成长!G$5*养成规划和标准成长!$R364+(养成规划和标准成长!G$12+养成规划和标准成长!G$13)*养成规划和标准成长!$N364+养成规划和标准成长!G$14*养成规划和标准成长!$O364*养成规划和标准成长!$Q364+养成规划和标准成长!G$17*10*养成规划和标准成长!$S364+养成规划和标准成长!G$18*10*养成规划和标准成长!$T364+养成规划和标准成长!G$19*养成规划和标准成长!$U364,0)</f>
        <v>2049</v>
      </c>
      <c r="AR118" s="9">
        <f>ROUND(属性投放!G$4+养成规划和标准成长!H$3*养成规划和标准成长!$O364*养成规划和标准成长!$P364+养成规划和标准成长!H$4*养成规划和标准成长!$V364+养成规划和标准成长!H$5*养成规划和标准成长!$R364+(养成规划和标准成长!H$12+养成规划和标准成长!H$13)*养成规划和标准成长!$N364+养成规划和标准成长!H$14*养成规划和标准成长!$O364*养成规划和标准成长!$Q364+养成规划和标准成长!H$17*10*养成规划和标准成长!$S364+养成规划和标准成长!H$18*10*养成规划和标准成长!$T364+养成规划和标准成长!H$19*养成规划和标准成长!$U364,0)</f>
        <v>949</v>
      </c>
      <c r="AS118" s="9">
        <f>ROUND(属性投放!H$4+养成规划和标准成长!I$3*养成规划和标准成长!$O364*养成规划和标准成长!$P364+养成规划和标准成长!I$4*养成规划和标准成长!$V364+养成规划和标准成长!I$5*养成规划和标准成长!$R364+(养成规划和标准成长!I$12+养成规划和标准成长!I$13)*养成规划和标准成长!$N364+养成规划和标准成长!I$14*养成规划和标准成长!$O364*养成规划和标准成长!$Q364+养成规划和标准成长!I$17*10*养成规划和标准成长!$S364+养成规划和标准成长!I$18*10*养成规划和标准成长!$T364+养成规划和标准成长!I$19*养成规划和标准成长!$U364,0)</f>
        <v>1533</v>
      </c>
      <c r="AT118" s="9">
        <f>ROUND(属性投放!I$4+养成规划和标准成长!J$3*养成规划和标准成长!$O364*养成规划和标准成长!$P364+养成规划和标准成长!J$4*养成规划和标准成长!$V364+养成规划和标准成长!J$5*养成规划和标准成长!$R364+(养成规划和标准成长!J$12+养成规划和标准成长!J$13)*养成规划和标准成长!$N364+养成规划和标准成长!J$14*养成规划和标准成长!$O364*养成规划和标准成长!$Q364+养成规划和标准成长!J$17*10*养成规划和标准成长!$S364+养成规划和标准成长!J$18*10*养成规划和标准成长!$T364+养成规划和标准成长!J$19*养成规划和标准成长!$U364,0)</f>
        <v>1121</v>
      </c>
      <c r="AU118" s="9">
        <f>ROUND(属性投放!J$4+养成规划和标准成长!K$3*养成规划和标准成长!$O364*养成规划和标准成长!$P364+养成规划和标准成长!K$4*养成规划和标准成长!$V364+养成规划和标准成长!K$5*养成规划和标准成长!$R364+(养成规划和标准成长!K$12+养成规划和标准成长!K$13)*养成规划和标准成长!$N364+养成规划和标准成长!K$14*养成规划和标准成长!$O364*养成规划和标准成长!$Q364+养成规划和标准成长!K$17*10*养成规划和标准成长!$S364+养成规划和标准成长!K$18*10*养成规划和标准成长!$T364+养成规划和标准成长!K$19*养成规划和标准成长!$U364,0)</f>
        <v>750</v>
      </c>
      <c r="AV118" s="9">
        <f>ROUND(属性投放!K$4+养成规划和标准成长!L$3*养成规划和标准成长!$O364*养成规划和标准成长!$P364+养成规划和标准成长!L$4*养成规划和标准成长!$V364+养成规划和标准成长!L$5*养成规划和标准成长!$R364+(养成规划和标准成长!L$12+养成规划和标准成长!L$13)*养成规划和标准成长!$N364+养成规划和标准成长!L$14*养成规划和标准成长!$O364*养成规划和标准成长!$Q364+养成规划和标准成长!L$17*10*养成规划和标准成长!$S364+养成规划和标准成长!L$18*10*养成规划和标准成长!$T364+养成规划和标准成长!L$19*养成规划和标准成长!$U364,0)</f>
        <v>470</v>
      </c>
      <c r="AW118" s="9">
        <f>ROUND(属性投放!L$4+养成规划和标准成长!M$3*养成规划和标准成长!$O364*养成规划和标准成长!$P364+养成规划和标准成长!M$4*养成规划和标准成长!$V364+养成规划和标准成长!M$5*养成规划和标准成长!$R364+(养成规划和标准成长!M$12+养成规划和标准成长!M$13)*养成规划和标准成长!$N364+养成规划和标准成长!M$14*养成规划和标准成长!$O364*养成规划和标准成长!$Q364+养成规划和标准成长!M$17*10*养成规划和标准成长!$S364+养成规划和标准成长!M$18*10*养成规划和标准成长!$T364+养成规划和标准成长!M$19*养成规划和标准成长!$U364,0)</f>
        <v>1212</v>
      </c>
      <c r="AX118" s="9">
        <f>ROUND(属性投放!M$4+养成规划和标准成长!N$3*养成规划和标准成长!$O364*养成规划和标准成长!$P364+养成规划和标准成长!N$4*养成规划和标准成长!$V364+养成规划和标准成长!N$5*养成规划和标准成长!$R364+(养成规划和标准成长!N$12+养成规划和标准成长!N$13)*养成规划和标准成长!$N364+养成规划和标准成长!N$14*养成规划和标准成长!$O364*养成规划和标准成长!$Q364+养成规划和标准成长!N$17*10*养成规划和标准成长!$S364+养成规划和标准成长!N$18*10*养成规划和标准成长!$T364+养成规划和标准成长!N$19*养成规划和标准成长!$U364,0)</f>
        <v>1229</v>
      </c>
      <c r="AY118" s="9">
        <f>VLOOKUP(养成规划和标准成长!$X364,阵法、技能和修炼!$C$20:$N$40,COLUMNS(阵法、技能和修炼!$C$20:G$40),0)</f>
        <v>428</v>
      </c>
      <c r="AZ118" s="9">
        <f>VLOOKUP(养成规划和标准成长!$X364,阵法、技能和修炼!$C$20:$N$40,COLUMNS(阵法、技能和修炼!$C$20:H$40),0)</f>
        <v>305</v>
      </c>
      <c r="BA118" s="9">
        <f>VLOOKUP(养成规划和标准成长!$X364,阵法、技能和修炼!$C$20:$N$40,COLUMNS(阵法、技能和修炼!$C$20:I$40),0)</f>
        <v>428</v>
      </c>
      <c r="BB118" s="9">
        <f>VLOOKUP(养成规划和标准成长!$X364,阵法、技能和修炼!$C$20:$N$40,COLUMNS(阵法、技能和修炼!$C$20:J$40),0)</f>
        <v>305</v>
      </c>
      <c r="BC118" s="9">
        <f>VLOOKUP(养成规划和标准成长!$X364,阵法、技能和修炼!$C$20:$N$40,COLUMNS(阵法、技能和修炼!$C$20:K$40),0)</f>
        <v>90</v>
      </c>
      <c r="BD118" s="9">
        <f>VLOOKUP(养成规划和标准成长!$X364,阵法、技能和修炼!$C$20:$N$40,COLUMNS(阵法、技能和修炼!$C$20:L$40),0)</f>
        <v>90</v>
      </c>
      <c r="BE118" s="9">
        <f>VLOOKUP(养成规划和标准成长!$X364,阵法、技能和修炼!$C$20:$N$40,COLUMNS(阵法、技能和修炼!$C$20:M$40),0)</f>
        <v>108.0000000000001</v>
      </c>
      <c r="BF118" s="9">
        <f>VLOOKUP(养成规划和标准成长!$X364,阵法、技能和修炼!$C$20:$N$40,COLUMNS(阵法、技能和修炼!$C$20:N$40),0)</f>
        <v>108.0000000000001</v>
      </c>
      <c r="BH118" s="1">
        <v>115</v>
      </c>
      <c r="BI118" s="9">
        <f>ROUND(属性投放!D$4+养成规划和标准成长!E$3*养成规划和标准成长!$AA364*养成规划和标准成长!$AB364+养成规划和标准成长!E$4*养成规划和标准成长!$AH364+养成规划和标准成长!E$5*养成规划和标准成长!$AD364+(养成规划和标准成长!E$12+养成规划和标准成长!E$13)*养成规划和标准成长!$Z364+养成规划和标准成长!E$14*养成规划和标准成长!$AA364*养成规划和标准成长!$AC364+养成规划和标准成长!E$17*10*养成规划和标准成长!$AE364+养成规划和标准成长!E$18*10*养成规划和标准成长!$AF364+养成规划和标准成长!E$19*养成规划和标准成长!$AG364,0)</f>
        <v>6394</v>
      </c>
      <c r="BJ118" s="9">
        <f>ROUND(属性投放!E$4+养成规划和标准成长!F$3*养成规划和标准成长!$AA364*养成规划和标准成长!$AB364+养成规划和标准成长!F$4*养成规划和标准成长!$AH364+养成规划和标准成长!F$5*养成规划和标准成长!$AD364+(养成规划和标准成长!F$12+养成规划和标准成长!F$13)*养成规划和标准成长!$Z364+养成规划和标准成长!F$14*养成规划和标准成长!$AA364*养成规划和标准成长!$AC364+养成规划和标准成长!F$17*10*养成规划和标准成长!$AE364+养成规划和标准成长!F$18*10*养成规划和标准成长!$AF364+养成规划和标准成长!F$19*养成规划和标准成长!$AG364,0)</f>
        <v>5677</v>
      </c>
      <c r="BK118" s="9">
        <f>ROUND(属性投放!F$4+养成规划和标准成长!G$3*养成规划和标准成长!$AA364*养成规划和标准成长!$AB364+养成规划和标准成长!G$4*养成规划和标准成长!$AH364+养成规划和标准成长!G$5*养成规划和标准成长!$AD364+(养成规划和标准成长!G$12+养成规划和标准成长!G$13)*养成规划和标准成长!$Z364+养成规划和标准成长!G$14*养成规划和标准成长!$AA364*养成规划和标准成长!$AC364+养成规划和标准成长!G$17*10*养成规划和标准成长!$AE364+养成规划和标准成长!G$18*10*养成规划和标准成长!$AF364+养成规划和标准成长!G$19*养成规划和标准成长!$AG364,0)</f>
        <v>2211</v>
      </c>
      <c r="BL118" s="9">
        <f>ROUND(属性投放!G$4+养成规划和标准成长!H$3*养成规划和标准成长!$AA364*养成规划和标准成长!$AB364+养成规划和标准成长!H$4*养成规划和标准成长!$AH364+养成规划和标准成长!H$5*养成规划和标准成长!$AD364+(养成规划和标准成长!H$12+养成规划和标准成长!H$13)*养成规划和标准成长!$Z364+养成规划和标准成长!H$14*养成规划和标准成长!$AA364*养成规划和标准成长!$AC364+养成规划和标准成长!H$17*10*养成规划和标准成长!$AE364+养成规划和标准成长!H$18*10*养成规划和标准成长!$AF364+养成规划和标准成长!H$19*养成规划和标准成长!$AG364,0)</f>
        <v>1062</v>
      </c>
      <c r="BM118" s="9">
        <f>ROUND(属性投放!H$4+养成规划和标准成长!I$3*养成规划和标准成长!$AA364*养成规划和标准成长!$AB364+养成规划和标准成长!I$4*养成规划和标准成长!$AH364+养成规划和标准成长!I$5*养成规划和标准成长!$AD364+(养成规划和标准成长!I$12+养成规划和标准成长!I$13)*养成规划和标准成长!$Z364+养成规划和标准成长!I$14*养成规划和标准成长!$AA364*养成规划和标准成长!$AC364+养成规划和标准成长!I$17*10*养成规划和标准成长!$AE364+养成规划和标准成长!I$18*10*养成规划和标准成长!$AF364+养成规划和标准成长!I$19*养成规划和标准成长!$AG364,0)</f>
        <v>1646</v>
      </c>
      <c r="BN118" s="9">
        <f>ROUND(属性投放!I$4+养成规划和标准成长!J$3*养成规划和标准成长!$AA364*养成规划和标准成长!$AB364+养成规划和标准成长!J$4*养成规划和标准成长!$AH364+养成规划和标准成长!J$5*养成规划和标准成长!$AD364+(养成规划和标准成长!J$12+养成规划和标准成长!J$13)*养成规划和标准成长!$Z364+养成规划和标准成长!J$14*养成规划和标准成长!$AA364*养成规划和标准成长!$AC364+养成规划和标准成长!J$17*10*养成规划和标准成长!$AE364+养成规划和标准成长!J$18*10*养成规划和标准成长!$AF364+养成规划和标准成长!J$19*养成规划和标准成长!$AG364,0)</f>
        <v>1215</v>
      </c>
      <c r="BO118" s="9">
        <f>ROUND(属性投放!J$4+养成规划和标准成长!K$3*养成规划和标准成长!$AA364*养成规划和标准成长!$AB364+养成规划和标准成长!K$4*养成规划和标准成长!$AH364+养成规划和标准成长!K$5*养成规划和标准成长!$AD364+(养成规划和标准成长!K$12+养成规划和标准成长!K$13)*养成规划和标准成长!$Z364+养成规划和标准成长!K$14*养成规划和标准成长!$AA364*养成规划和标准成长!$AC364+养成规划和标准成长!K$17*10*养成规划和标准成长!$AE364+养成规划和标准成长!K$18*10*养成规划和标准成长!$AF364+养成规划和标准成长!K$19*养成规划和标准成长!$AG364,0)</f>
        <v>805</v>
      </c>
      <c r="BP118" s="9">
        <f>ROUND(属性投放!K$4+养成规划和标准成长!L$3*养成规划和标准成长!$AA364*养成规划和标准成长!$AB364+养成规划和标准成长!L$4*养成规划和标准成长!$AH364+养成规划和标准成长!L$5*养成规划和标准成长!$AD364+(养成规划和标准成长!L$12+养成规划和标准成长!L$13)*养成规划和标准成长!$Z364+养成规划和标准成长!L$14*养成规划和标准成长!$AA364*养成规划和标准成长!$AC364+养成规划和标准成长!L$17*10*养成规划和标准成长!$AE364+养成规划和标准成长!L$18*10*养成规划和标准成长!$AF364+养成规划和标准成长!L$19*养成规划和标准成长!$AG364,0)</f>
        <v>540</v>
      </c>
      <c r="BQ118" s="9">
        <f>ROUND(属性投放!L$4+养成规划和标准成长!M$3*养成规划和标准成长!$AA364*养成规划和标准成长!$AB364+养成规划和标准成长!M$4*养成规划和标准成长!$AH364+养成规划和标准成长!M$5*养成规划和标准成长!$AD364+(养成规划和标准成长!M$12+养成规划和标准成长!M$13)*养成规划和标准成长!$Z364+养成规划和标准成长!M$14*养成规划和标准成长!$AA364*养成规划和标准成长!$AC364+养成规划和标准成长!M$17*10*养成规划和标准成长!$AE364+养成规划和标准成长!M$18*10*养成规划和标准成长!$AF364+养成规划和标准成长!M$19*养成规划和标准成长!$AG364,0)</f>
        <v>1232</v>
      </c>
      <c r="BR118" s="9">
        <f>ROUND(属性投放!M$4+养成规划和标准成长!N$3*养成规划和标准成长!$AA364*养成规划和标准成长!$AB364+养成规划和标准成长!N$4*养成规划和标准成长!$AH364+养成规划和标准成长!N$5*养成规划和标准成长!$AD364+(养成规划和标准成长!N$12+养成规划和标准成长!N$13)*养成规划和标准成长!$Z364+养成规划和标准成长!N$14*养成规划和标准成长!$AA364*养成规划和标准成长!$AC364+养成规划和标准成长!N$17*10*养成规划和标准成长!$AE364+养成规划和标准成长!N$18*10*养成规划和标准成长!$AF364+养成规划和标准成长!N$19*养成规划和标准成长!$AG364,0)</f>
        <v>1250</v>
      </c>
      <c r="BS118" s="9">
        <f>VLOOKUP(养成规划和标准成长!$AJ364,阵法、技能和修炼!$C$20:$N$40,COLUMNS(阵法、技能和修炼!$C$20:G$40),0)</f>
        <v>486</v>
      </c>
      <c r="BT118" s="9">
        <f>VLOOKUP(养成规划和标准成长!$AJ364,阵法、技能和修炼!$C$20:$N$40,COLUMNS(阵法、技能和修炼!$C$20:H$40),0)</f>
        <v>332</v>
      </c>
      <c r="BU118" s="9">
        <f>VLOOKUP(养成规划和标准成长!$AJ364,阵法、技能和修炼!$C$20:$N$40,COLUMNS(阵法、技能和修炼!$C$20:I$40),0)</f>
        <v>486</v>
      </c>
      <c r="BV118" s="9">
        <f>VLOOKUP(养成规划和标准成长!$AJ364,阵法、技能和修炼!$C$20:$N$40,COLUMNS(阵法、技能和修炼!$C$20:J$40),0)</f>
        <v>332</v>
      </c>
      <c r="BW118" s="9">
        <f>VLOOKUP(养成规划和标准成长!$AJ364,阵法、技能和修炼!$C$20:$N$40,COLUMNS(阵法、技能和修炼!$C$20:K$40),0)</f>
        <v>100</v>
      </c>
      <c r="BX118" s="9">
        <f>VLOOKUP(养成规划和标准成长!$AJ364,阵法、技能和修炼!$C$20:$N$40,COLUMNS(阵法、技能和修炼!$C$20:L$40),0)</f>
        <v>100</v>
      </c>
      <c r="BY118" s="9">
        <f>VLOOKUP(养成规划和标准成长!$AJ364,阵法、技能和修炼!$C$20:$N$40,COLUMNS(阵法、技能和修炼!$C$20:M$40),0)</f>
        <v>120.00000000000011</v>
      </c>
      <c r="BZ118" s="9">
        <f>VLOOKUP(养成规划和标准成长!$AJ364,阵法、技能和修炼!$C$20:$N$40,COLUMNS(阵法、技能和修炼!$C$20:N$40),0)</f>
        <v>120.00000000000011</v>
      </c>
    </row>
    <row r="119" spans="1:78">
      <c r="A119" s="1">
        <v>116</v>
      </c>
      <c r="B119" s="9">
        <f>ROUND(属性投放!D$4+养成规划和标准成长!E$3*养成规划和标准成长!$O212*养成规划和标准成长!$P212+养成规划和标准成长!E$4*养成规划和标准成长!$V212+养成规划和标准成长!E$5*养成规划和标准成长!$R212+(养成规划和标准成长!E$12+养成规划和标准成长!E$13)*养成规划和标准成长!$N212+养成规划和标准成长!E$14*养成规划和标准成长!$O212*养成规划和标准成长!$Q212+养成规划和标准成长!E$17*10*养成规划和标准成长!$S212+养成规划和标准成长!E$18*10*养成规划和标准成长!$T212+养成规划和标准成长!E$19*养成规划和标准成长!$U212,0)</f>
        <v>4601</v>
      </c>
      <c r="C119" s="9">
        <f>ROUND(属性投放!E$4+养成规划和标准成长!F$3*养成规划和标准成长!$O212*养成规划和标准成长!$P212+养成规划和标准成长!F$4*养成规划和标准成长!$V212+养成规划和标准成长!F$5*养成规划和标准成长!$R212+(养成规划和标准成长!F$12+养成规划和标准成长!F$13)*养成规划和标准成长!$N212+养成规划和标准成长!F$14*养成规划和标准成长!$O212*养成规划和标准成长!$Q212+养成规划和标准成长!F$17*10*养成规划和标准成长!$S212+养成规划和标准成长!F$18*10*养成规划和标准成长!$T212+养成规划和标准成长!F$19*养成规划和标准成长!$U212,0)</f>
        <v>4818</v>
      </c>
      <c r="D119" s="9">
        <f>ROUND(属性投放!F$4+养成规划和标准成长!G$3*养成规划和标准成长!$O212*养成规划和标准成长!$P212+养成规划和标准成长!G$4*养成规划和标准成长!$V212+养成规划和标准成长!G$5*养成规划和标准成长!$R212+(养成规划和标准成长!G$12+养成规划和标准成长!G$13)*养成规划和标准成长!$N212+养成规划和标准成长!G$14*养成规划和标准成长!$O212*养成规划和标准成长!$Q212+养成规划和标准成长!G$17*10*养成规划和标准成长!$S212+养成规划和标准成长!G$18*10*养成规划和标准成长!$T212+养成规划和标准成长!G$19*养成规划和标准成长!$U212,0)</f>
        <v>1728</v>
      </c>
      <c r="E119" s="9">
        <f>ROUND(属性投放!G$4+养成规划和标准成长!H$3*养成规划和标准成长!$O212*养成规划和标准成长!$P212+养成规划和标准成长!H$4*养成规划和标准成长!$V212+养成规划和标准成长!H$5*养成规划和标准成长!$R212+(养成规划和标准成长!H$12+养成规划和标准成长!H$13)*养成规划和标准成长!$N212+养成规划和标准成长!H$14*养成规划和标准成长!$O212*养成规划和标准成长!$Q212+养成规划和标准成长!H$17*10*养成规划和标准成长!$S212+养成规划和标准成长!H$18*10*养成规划和标准成长!$T212+养成规划和标准成长!H$19*养成规划和标准成长!$U212,0)</f>
        <v>729</v>
      </c>
      <c r="F119" s="9">
        <f>ROUND(属性投放!H$4+养成规划和标准成长!I$3*养成规划和标准成长!$O212*养成规划和标准成长!$P212+养成规划和标准成长!I$4*养成规划和标准成长!$V212+养成规划和标准成长!I$5*养成规划和标准成长!$R212+(养成规划和标准成长!I$12+养成规划和标准成长!I$13)*养成规划和标准成长!$N212+养成规划和标准成长!I$14*养成规划和标准成长!$O212*养成规划和标准成长!$Q212+养成规划和标准成长!I$17*10*养成规划和标准成长!$S212+养成规划和标准成长!I$18*10*养成规划和标准成长!$T212+养成规划和标准成长!I$19*养成规划和标准成长!$U212,0)</f>
        <v>1317</v>
      </c>
      <c r="G119" s="9">
        <f>ROUND(属性投放!I$4+养成规划和标准成长!J$3*养成规划和标准成长!$O212*养成规划和标准成长!$P212+养成规划和标准成长!J$4*养成规划和标准成长!$V212+养成规划和标准成长!J$5*养成规划和标准成长!$R212+(养成规划和标准成长!J$12+养成规划和标准成长!J$13)*养成规划和标准成长!$N212+养成规划和标准成长!J$14*养成规划和标准成长!$O212*养成规划和标准成长!$Q212+养成规划和标准成长!J$17*10*养成规划和标准成长!$S212+养成规划和标准成长!J$18*10*养成规划和标准成长!$T212+养成规划和标准成长!J$19*养成规划和标准成长!$U212,0)</f>
        <v>939</v>
      </c>
      <c r="H119" s="9">
        <f>ROUND(属性投放!J$4+养成规划和标准成长!K$3*养成规划和标准成长!$O212*养成规划和标准成长!$P212+养成规划和标准成长!K$4*养成规划和标准成长!$V212+养成规划和标准成长!K$5*养成规划和标准成长!$R212+(养成规划和标准成长!K$12+养成规划和标准成长!K$13)*养成规划和标准成长!$N212+养成规划和标准成长!K$14*养成规划和标准成长!$O212*养成规划和标准成长!$Q212+养成规划和标准成长!K$17*10*养成规划和标准成长!$S212+养成规划和标准成长!K$18*10*养成规划和标准成长!$T212+养成规划和标准成长!K$19*养成规划和标准成长!$U212,0)</f>
        <v>633</v>
      </c>
      <c r="I119" s="9">
        <f>ROUND(属性投放!K$4+养成规划和标准成长!L$3*养成规划和标准成长!$O212*养成规划和标准成长!$P212+养成规划和标准成长!L$4*养成规划和标准成长!$V212+养成规划和标准成长!L$5*养成规划和标准成长!$R212+(养成规划和标准成长!L$12+养成规划和标准成长!L$13)*养成规划和标准成长!$N212+养成规划和标准成长!L$14*养成规划和标准成长!$O212*养成规划和标准成长!$Q212+养成规划和标准成长!L$17*10*养成规划和标准成长!$S212+养成规划和标准成长!L$18*10*养成规划和标准成长!$T212+养成规划和标准成长!L$19*养成规划和标准成长!$U212,0)</f>
        <v>323</v>
      </c>
      <c r="J119" s="9">
        <f>ROUND(属性投放!L$4+养成规划和标准成长!M$3*养成规划和标准成长!$O212*养成规划和标准成长!$P212+养成规划和标准成长!M$4*养成规划和标准成长!$V212+养成规划和标准成长!M$5*养成规划和标准成长!$R212+(养成规划和标准成长!M$12+养成规划和标准成长!M$13)*养成规划和标准成长!$N212+养成规划和标准成长!M$14*养成规划和标准成长!$O212*养成规划和标准成长!$Q212+养成规划和标准成长!M$17*10*养成规划和标准成长!$S212+养成规划和标准成长!M$18*10*养成规划和标准成长!$T212+养成规划和标准成长!M$19*养成规划和标准成长!$U212,0)</f>
        <v>1187</v>
      </c>
      <c r="K119" s="9">
        <f>ROUND(属性投放!M$4+养成规划和标准成长!N$3*养成规划和标准成长!$O212*养成规划和标准成长!$P212+养成规划和标准成长!N$4*养成规划和标准成长!$V212+养成规划和标准成长!N$5*养成规划和标准成长!$R212+(养成规划和标准成长!N$12+养成规划和标准成长!N$13)*养成规划和标准成长!$N212+养成规划和标准成长!N$14*养成规划和标准成长!$O212*养成规划和标准成长!$Q212+养成规划和标准成长!N$17*10*养成规划和标准成长!$S212+养成规划和标准成长!N$18*10*养成规划和标准成长!$T212+养成规划和标准成长!N$19*养成规划和标准成长!$U212,0)</f>
        <v>1196</v>
      </c>
      <c r="L119" s="9">
        <f>VLOOKUP(养成规划和标准成长!$X212,阵法、技能和修炼!$C$20:$N$40,COLUMNS(阵法、技能和修炼!$C$20:G$40),0)</f>
        <v>319</v>
      </c>
      <c r="M119" s="9">
        <f>VLOOKUP(养成规划和标准成长!$X212,阵法、技能和修炼!$C$20:$N$40,COLUMNS(阵法、技能和修炼!$C$20:H$40),0)</f>
        <v>246</v>
      </c>
      <c r="N119" s="9">
        <f>VLOOKUP(养成规划和标准成长!$X212,阵法、技能和修炼!$C$20:$N$40,COLUMNS(阵法、技能和修炼!$C$20:I$40),0)</f>
        <v>319</v>
      </c>
      <c r="O119" s="9">
        <f>VLOOKUP(养成规划和标准成长!$X212,阵法、技能和修炼!$C$20:$N$40,COLUMNS(阵法、技能和修炼!$C$20:J$40),0)</f>
        <v>246</v>
      </c>
      <c r="P119" s="9">
        <f>VLOOKUP(养成规划和标准成长!$X212,阵法、技能和修炼!$C$20:$N$40,COLUMNS(阵法、技能和修炼!$C$20:K$40),0)</f>
        <v>70</v>
      </c>
      <c r="Q119" s="9">
        <f>VLOOKUP(养成规划和标准成长!$X212,阵法、技能和修炼!$C$20:$N$40,COLUMNS(阵法、技能和修炼!$C$20:L$40),0)</f>
        <v>70</v>
      </c>
      <c r="R119" s="9">
        <f>VLOOKUP(养成规划和标准成长!$X212,阵法、技能和修炼!$C$20:$N$40,COLUMNS(阵法、技能和修炼!$C$20:M$40),0)</f>
        <v>84.000000000000071</v>
      </c>
      <c r="S119" s="9">
        <f>VLOOKUP(养成规划和标准成长!$X212,阵法、技能和修炼!$C$20:$N$40,COLUMNS(阵法、技能和修炼!$C$20:N$40),0)</f>
        <v>84.000000000000071</v>
      </c>
      <c r="T119" s="1">
        <v>116</v>
      </c>
      <c r="U119" s="9">
        <f>ROUND(属性投放!D$4+养成规划和标准成长!E$3*养成规划和标准成长!$C365*养成规划和标准成长!$D365+养成规划和标准成长!E$4*养成规划和标准成长!$J365+养成规划和标准成长!E$5*养成规划和标准成长!$F365+(养成规划和标准成长!E$12+养成规划和标准成长!E$13)*养成规划和标准成长!$B365+养成规划和标准成长!E$14*养成规划和标准成长!$C365*养成规划和标准成长!$E365+养成规划和标准成长!E$17*10*养成规划和标准成长!$G365+养成规划和标准成长!E$18*10*养成规划和标准成长!$H365+养成规划和标准成长!E$19*养成规划和标准成长!$I365,0)</f>
        <v>5085</v>
      </c>
      <c r="V119" s="9">
        <f>ROUND(属性投放!E$4+养成规划和标准成长!F$3*养成规划和标准成长!$C365*养成规划和标准成长!$D365+养成规划和标准成长!F$4*养成规划和标准成长!$J365+养成规划和标准成长!F$5*养成规划和标准成长!$F365+(养成规划和标准成长!F$12+养成规划和标准成长!F$13)*养成规划和标准成长!$B365+养成规划和标准成长!F$14*养成规划和标准成长!$C365*养成规划和标准成长!$E365+养成规划和标准成长!F$17*10*养成规划和标准成长!$G365+养成规划和标准成长!F$18*10*养成规划和标准成长!$H365+养成规划和标准成长!F$19*养成规划和标准成长!$I365,0)</f>
        <v>5135</v>
      </c>
      <c r="W119" s="9">
        <f>ROUND(属性投放!F$4+养成规划和标准成长!G$3*养成规划和标准成长!$C365*养成规划和标准成长!$D365+养成规划和标准成长!G$4*养成规划和标准成长!$J365+养成规划和标准成长!G$5*养成规划和标准成长!$F365+(养成规划和标准成长!G$12+养成规划和标准成长!G$13)*养成规划和标准成长!$B365+养成规划和标准成长!G$14*养成规划和标准成长!$C365*养成规划和标准成长!$E365+养成规划和标准成长!G$17*10*养成规划和标准成长!$G365+养成规划和标准成长!G$18*10*养成规划和标准成长!$H365+养成规划和标准成长!G$19*养成规划和标准成长!$I365,0)</f>
        <v>1869</v>
      </c>
      <c r="X119" s="9">
        <f>ROUND(属性投放!G$4+养成规划和标准成长!H$3*养成规划和标准成长!$C365*养成规划和标准成长!$D365+养成规划和标准成长!H$4*养成规划和标准成长!$J365+养成规划和标准成长!H$5*养成规划和标准成长!$F365+(养成规划和标准成长!H$12+养成规划和标准成长!H$13)*养成规划和标准成长!$B365+养成规划和标准成长!H$14*养成规划和标准成长!$C365*养成规划和标准成长!$E365+养成规划和标准成长!H$17*10*养成规划和标准成长!$G365+养成规划和标准成长!H$18*10*养成规划和标准成长!$H365+养成规划和标准成长!H$19*养成规划和标准成长!$I365,0)</f>
        <v>817</v>
      </c>
      <c r="Y119" s="9">
        <f>ROUND(属性投放!H$4+养成规划和标准成长!I$3*养成规划和标准成长!$C365*养成规划和标准成长!$D365+养成规划和标准成长!I$4*养成规划和标准成长!$J365+养成规划和标准成长!I$5*养成规划和标准成长!$F365+(养成规划和标准成长!I$12+养成规划和标准成长!I$13)*养成规划和标准成长!$B365+养成规划和标准成长!I$14*养成规划和标准成长!$C365*养成规划和标准成长!$E365+养成规划和标准成长!I$17*10*养成规划和标准成长!$G365+养成规划和标准成长!I$18*10*养成规划和标准成长!$H365+养成规划和标准成长!I$19*养成规划和标准成长!$I365,0)</f>
        <v>1405</v>
      </c>
      <c r="Z119" s="9">
        <f>ROUND(属性投放!I$4+养成规划和标准成长!J$3*养成规划和标准成长!$C365*养成规划和标准成长!$D365+养成规划和标准成长!J$4*养成规划和标准成长!$J365+养成规划和标准成长!J$5*养成规划和标准成长!$F365+(养成规划和标准成长!J$12+养成规划和标准成长!J$13)*养成规划和标准成长!$B365+养成规划和标准成长!J$14*养成规划和标准成长!$C365*养成规划和标准成长!$E365+养成规划和标准成长!J$17*10*养成规划和标准成长!$G365+养成规划和标准成长!J$18*10*养成规划和标准成长!$H365+养成规划和标准成长!J$19*养成规划和标准成长!$I365,0)</f>
        <v>1009</v>
      </c>
      <c r="AA119" s="9">
        <f>ROUND(属性投放!J$4+养成规划和标准成长!K$3*养成规划和标准成长!$C365*养成规划和标准成长!$D365+养成规划和标准成长!K$4*养成规划和标准成长!$J365+养成规划和标准成长!K$5*养成规划和标准成长!$F365+(养成规划和标准成长!K$12+养成规划和标准成长!K$13)*养成规划和标准成长!$B365+养成规划和标准成长!K$14*养成规划和标准成长!$C365*养成规划和标准成长!$E365+养成规划和标准成长!K$17*10*养成规划和标准成长!$G365+养成规划和标准成长!K$18*10*养成规划和标准成长!$H365+养成规划和标准成长!K$19*养成规划和标准成长!$I365,0)</f>
        <v>682</v>
      </c>
      <c r="AB119" s="9">
        <f>ROUND(属性投放!K$4+养成规划和标准成长!L$3*养成规划和标准成长!$C365*养成规划和标准成长!$D365+养成规划和标准成长!L$4*养成规划和标准成长!$J365+养成规划和标准成长!L$5*养成规划和标准成长!$F365+(养成规划和标准成长!L$12+养成规划和标准成长!L$13)*养成规划和标准成长!$B365+养成规划和标准成长!L$14*养成规划和标准成长!$C365*养成规划和标准成长!$E365+养成规划和标准成长!L$17*10*养成规划和标准成长!$G365+养成规划和标准成长!L$18*10*养成规划和标准成长!$H365+养成规划和标准成长!L$19*养成规划和标准成长!$I365,0)</f>
        <v>385</v>
      </c>
      <c r="AC119" s="9">
        <f>ROUND(属性投放!L$4+养成规划和标准成长!M$3*养成规划和标准成长!$C365*养成规划和标准成长!$D365+养成规划和标准成长!M$4*养成规划和标准成长!$J365+养成规划和标准成长!M$5*养成规划和标准成长!$F365+(养成规划和标准成长!M$12+养成规划和标准成长!M$13)*养成规划和标准成长!$B365+养成规划和标准成长!M$14*养成规划和标准成长!$C365*养成规划和标准成长!$E365+养成规划和标准成长!M$17*10*养成规划和标准成长!$G365+养成规划和标准成长!M$18*10*养成规划和标准成长!$H365+养成规划和标准成长!M$19*养成规划和标准成长!$I365,0)</f>
        <v>1198</v>
      </c>
      <c r="AD119" s="9">
        <f>ROUND(属性投放!M$4+养成规划和标准成长!N$3*养成规划和标准成长!$C365*养成规划和标准成长!$D365+养成规划和标准成长!N$4*养成规划和标准成长!$J365+养成规划和标准成长!N$5*养成规划和标准成长!$F365+(养成规划和标准成长!N$12+养成规划和标准成长!N$13)*养成规划和标准成长!$B365+养成规划和标准成长!N$14*养成规划和标准成长!$C365*养成规划和标准成长!$E365+养成规划和标准成长!N$17*10*养成规划和标准成长!$G365+养成规划和标准成长!N$18*10*养成规划和标准成长!$H365+养成规划和标准成长!N$19*养成规划和标准成长!$I365,0)</f>
        <v>1210</v>
      </c>
      <c r="AE119" s="9">
        <f>VLOOKUP(养成规划和标准成长!$L365,阵法、技能和修炼!$C$20:$N$40,COLUMNS(阵法、技能和修炼!$C$20:G$40),0)</f>
        <v>373</v>
      </c>
      <c r="AF119" s="9">
        <f>VLOOKUP(养成规划和标准成长!$L365,阵法、技能和修炼!$C$20:$N$40,COLUMNS(阵法、技能和修炼!$C$20:H$40),0)</f>
        <v>276</v>
      </c>
      <c r="AG119" s="9">
        <f>VLOOKUP(养成规划和标准成长!$L365,阵法、技能和修炼!$C$20:$N$40,COLUMNS(阵法、技能和修炼!$C$20:I$40),0)</f>
        <v>373</v>
      </c>
      <c r="AH119" s="9">
        <f>VLOOKUP(养成规划和标准成长!$L365,阵法、技能和修炼!$C$20:$N$40,COLUMNS(阵法、技能和修炼!$C$20:J$40),0)</f>
        <v>276</v>
      </c>
      <c r="AI119" s="9">
        <f>VLOOKUP(养成规划和标准成长!$L365,阵法、技能和修炼!$C$20:$N$40,COLUMNS(阵法、技能和修炼!$C$20:K$40),0)</f>
        <v>80</v>
      </c>
      <c r="AJ119" s="9">
        <f>VLOOKUP(养成规划和标准成长!$L365,阵法、技能和修炼!$C$20:$N$40,COLUMNS(阵法、技能和修炼!$C$20:L$40),0)</f>
        <v>80</v>
      </c>
      <c r="AK119" s="9">
        <f>VLOOKUP(养成规划和标准成长!$L365,阵法、技能和修炼!$C$20:$N$40,COLUMNS(阵法、技能和修炼!$C$20:M$40),0)</f>
        <v>96.000000000000085</v>
      </c>
      <c r="AL119" s="9">
        <f>VLOOKUP(养成规划和标准成长!$L365,阵法、技能和修炼!$C$20:$N$40,COLUMNS(阵法、技能和修炼!$C$20:N$40),0)</f>
        <v>96.000000000000085</v>
      </c>
      <c r="AN119" s="1">
        <v>116</v>
      </c>
      <c r="AO119" s="9">
        <f>ROUND(属性投放!D$4+养成规划和标准成长!E$3*养成规划和标准成长!$O365*养成规划和标准成长!$P365+养成规划和标准成长!E$4*养成规划和标准成长!$V365+养成规划和标准成长!E$5*养成规划和标准成长!$R365+(养成规划和标准成长!E$12+养成规划和标准成长!E$13)*养成规划和标准成长!$N365+养成规划和标准成长!E$14*养成规划和标准成长!$O365*养成规划和标准成长!$Q365+养成规划和标准成长!E$17*10*养成规划和标准成长!$S365+养成规划和标准成长!E$18*10*养成规划和标准成长!$T365+养成规划和标准成长!E$19*养成规划和标准成长!$U365,0)</f>
        <v>5802</v>
      </c>
      <c r="AP119" s="9">
        <f>ROUND(属性投放!E$4+养成规划和标准成长!F$3*养成规划和标准成长!$O365*养成规划和标准成长!$P365+养成规划和标准成长!F$4*养成规划和标准成长!$V365+养成规划和标准成长!F$5*养成规划和标准成长!$R365+(养成规划和标准成长!F$12+养成规划和标准成长!F$13)*养成规划和标准成长!$N365+养成规划和标准成长!F$14*养成规划和标准成长!$O365*养成规划和标准成长!$Q365+养成规划和标准成长!F$17*10*养成规划和标准成长!$S365+养成规划和标准成长!F$18*10*养成规划和标准成长!$T365+养成规划和标准成长!F$19*养成规划和标准成长!$U365,0)</f>
        <v>5451</v>
      </c>
      <c r="AQ119" s="9">
        <f>ROUND(属性投放!F$4+养成规划和标准成长!G$3*养成规划和标准成长!$O365*养成规划和标准成长!$P365+养成规划和标准成长!G$4*养成规划和标准成长!$V365+养成规划和标准成长!G$5*养成规划和标准成长!$R365+(养成规划和标准成长!G$12+养成规划和标准成长!G$13)*养成规划和标准成长!$N365+养成规划和标准成长!G$14*养成规划和标准成长!$O365*养成规划和标准成长!$Q365+养成规划和标准成长!G$17*10*养成规划和标准成长!$S365+养成规划和标准成长!G$18*10*养成规划和标准成长!$T365+养成规划和标准成长!G$19*养成规划和标准成长!$U365,0)</f>
        <v>2057</v>
      </c>
      <c r="AR119" s="9">
        <f>ROUND(属性投放!G$4+养成规划和标准成长!H$3*养成规划和标准成长!$O365*养成规划和标准成长!$P365+养成规划和标准成长!H$4*养成规划和标准成长!$V365+养成规划和标准成长!H$5*养成规划和标准成长!$R365+(养成规划和标准成长!H$12+养成规划和标准成长!H$13)*养成规划和标准成长!$N365+养成规划和标准成长!H$14*养成规划和标准成长!$O365*养成规划和标准成长!$Q365+养成规划和标准成长!H$17*10*养成规划和标准成长!$S365+养成规划和标准成长!H$18*10*养成规划和标准成长!$T365+养成规划和标准成长!H$19*养成规划和标准成长!$U365,0)</f>
        <v>952</v>
      </c>
      <c r="AS119" s="9">
        <f>ROUND(属性投放!H$4+养成规划和标准成长!I$3*养成规划和标准成长!$O365*养成规划和标准成长!$P365+养成规划和标准成长!I$4*养成规划和标准成长!$V365+养成规划和标准成长!I$5*养成规划和标准成长!$R365+(养成规划和标准成长!I$12+养成规划和标准成长!I$13)*养成规划和标准成长!$N365+养成规划和标准成长!I$14*养成规划和标准成长!$O365*养成规划和标准成长!$Q365+养成规划和标准成长!I$17*10*养成规划和标准成长!$S365+养成规划和标准成长!I$18*10*养成规划和标准成长!$T365+养成规划和标准成长!I$19*养成规划和标准成长!$U365,0)</f>
        <v>1541</v>
      </c>
      <c r="AT119" s="9">
        <f>ROUND(属性投放!I$4+养成规划和标准成长!J$3*养成规划和标准成长!$O365*养成规划和标准成长!$P365+养成规划和标准成长!J$4*养成规划和标准成长!$V365+养成规划和标准成长!J$5*养成规划和标准成长!$R365+(养成规划和标准成长!J$12+养成规划和标准成长!J$13)*养成规划和标准成长!$N365+养成规划和标准成长!J$14*养成规划和标准成长!$O365*养成规划和标准成长!$Q365+养成规划和标准成长!J$17*10*养成规划和标准成长!$S365+养成规划和标准成长!J$18*10*养成规划和标准成长!$T365+养成规划和标准成长!J$19*养成规划和标准成长!$U365,0)</f>
        <v>1126</v>
      </c>
      <c r="AU119" s="9">
        <f>ROUND(属性投放!J$4+养成规划和标准成长!K$3*养成规划和标准成长!$O365*养成规划和标准成长!$P365+养成规划和标准成长!K$4*养成规划和标准成长!$V365+养成规划和标准成长!K$5*养成规划和标准成长!$R365+(养成规划和标准成长!K$12+养成规划和标准成长!K$13)*养成规划和标准成长!$N365+养成规划和标准成长!K$14*养成规划和标准成长!$O365*养成规划和标准成长!$Q365+养成规划和标准成长!K$17*10*养成规划和标准成长!$S365+养成规划和标准成长!K$18*10*养成规划和标准成长!$T365+养成规划和标准成长!K$19*养成规划和标准成长!$U365,0)</f>
        <v>754</v>
      </c>
      <c r="AV119" s="9">
        <f>ROUND(属性投放!K$4+养成规划和标准成长!L$3*养成规划和标准成长!$O365*养成规划和标准成长!$P365+养成规划和标准成长!L$4*养成规划和标准成长!$V365+养成规划和标准成长!L$5*养成规划和标准成长!$R365+(养成规划和标准成长!L$12+养成规划和标准成长!L$13)*养成规划和标准成长!$N365+养成规划和标准成长!L$14*养成规划和标准成长!$O365*养成规划和标准成长!$Q365+养成规划和标准成长!L$17*10*养成规划和标准成长!$S365+养成规划和标准成长!L$18*10*养成规划和标准成长!$T365+养成规划和标准成长!L$19*养成规划和标准成长!$U365,0)</f>
        <v>470</v>
      </c>
      <c r="AW119" s="9">
        <f>ROUND(属性投放!L$4+养成规划和标准成长!M$3*养成规划和标准成长!$O365*养成规划和标准成长!$P365+养成规划和标准成长!M$4*养成规划和标准成长!$V365+养成规划和标准成长!M$5*养成规划和标准成长!$R365+(养成规划和标准成长!M$12+养成规划和标准成长!M$13)*养成规划和标准成长!$N365+养成规划和标准成长!M$14*养成规划和标准成长!$O365*养成规划和标准成长!$Q365+养成规划和标准成长!M$17*10*养成规划和标准成长!$S365+养成规划和标准成长!M$18*10*养成规划和标准成长!$T365+养成规划和标准成长!M$19*养成规划和标准成长!$U365,0)</f>
        <v>1223</v>
      </c>
      <c r="AX119" s="9">
        <f>ROUND(属性投放!M$4+养成规划和标准成长!N$3*养成规划和标准成长!$O365*养成规划和标准成长!$P365+养成规划和标准成长!N$4*养成规划和标准成长!$V365+养成规划和标准成长!N$5*养成规划和标准成长!$R365+(养成规划和标准成长!N$12+养成规划和标准成长!N$13)*养成规划和标准成长!$N365+养成规划和标准成长!N$14*养成规划和标准成长!$O365*养成规划和标准成长!$Q365+养成规划和标准成长!N$17*10*养成规划和标准成长!$S365+养成规划和标准成长!N$18*10*养成规划和标准成长!$T365+养成规划和标准成长!N$19*养成规划和标准成长!$U365,0)</f>
        <v>1239</v>
      </c>
      <c r="AY119" s="9">
        <f>VLOOKUP(养成规划和标准成长!$X365,阵法、技能和修炼!$C$20:$N$40,COLUMNS(阵法、技能和修炼!$C$20:G$40),0)</f>
        <v>428</v>
      </c>
      <c r="AZ119" s="9">
        <f>VLOOKUP(养成规划和标准成长!$X365,阵法、技能和修炼!$C$20:$N$40,COLUMNS(阵法、技能和修炼!$C$20:H$40),0)</f>
        <v>305</v>
      </c>
      <c r="BA119" s="9">
        <f>VLOOKUP(养成规划和标准成长!$X365,阵法、技能和修炼!$C$20:$N$40,COLUMNS(阵法、技能和修炼!$C$20:I$40),0)</f>
        <v>428</v>
      </c>
      <c r="BB119" s="9">
        <f>VLOOKUP(养成规划和标准成长!$X365,阵法、技能和修炼!$C$20:$N$40,COLUMNS(阵法、技能和修炼!$C$20:J$40),0)</f>
        <v>305</v>
      </c>
      <c r="BC119" s="9">
        <f>VLOOKUP(养成规划和标准成长!$X365,阵法、技能和修炼!$C$20:$N$40,COLUMNS(阵法、技能和修炼!$C$20:K$40),0)</f>
        <v>90</v>
      </c>
      <c r="BD119" s="9">
        <f>VLOOKUP(养成规划和标准成长!$X365,阵法、技能和修炼!$C$20:$N$40,COLUMNS(阵法、技能和修炼!$C$20:L$40),0)</f>
        <v>90</v>
      </c>
      <c r="BE119" s="9">
        <f>VLOOKUP(养成规划和标准成长!$X365,阵法、技能和修炼!$C$20:$N$40,COLUMNS(阵法、技能和修炼!$C$20:M$40),0)</f>
        <v>108.0000000000001</v>
      </c>
      <c r="BF119" s="9">
        <f>VLOOKUP(养成规划和标准成长!$X365,阵法、技能和修炼!$C$20:$N$40,COLUMNS(阵法、技能和修炼!$C$20:N$40),0)</f>
        <v>108.0000000000001</v>
      </c>
      <c r="BH119" s="1">
        <v>116</v>
      </c>
      <c r="BI119" s="9">
        <f>ROUND(属性投放!D$4+养成规划和标准成长!E$3*养成规划和标准成长!$AA365*养成规划和标准成长!$AB365+养成规划和标准成长!E$4*养成规划和标准成长!$AH365+养成规划和标准成长!E$5*养成规划和标准成长!$AD365+(养成规划和标准成长!E$12+养成规划和标准成长!E$13)*养成规划和标准成长!$Z365+养成规划和标准成长!E$14*养成规划和标准成长!$AA365*养成规划和标准成长!$AC365+养成规划和标准成长!E$17*10*养成规划和标准成长!$AE365+养成规划和标准成长!E$18*10*养成规划和标准成长!$AF365+养成规划和标准成长!E$19*养成规划和标准成长!$AG365,0)</f>
        <v>6424</v>
      </c>
      <c r="BJ119" s="9">
        <f>ROUND(属性投放!E$4+养成规划和标准成长!F$3*养成规划和标准成长!$AA365*养成规划和标准成长!$AB365+养成规划和标准成长!F$4*养成规划和标准成长!$AH365+养成规划和标准成长!F$5*养成规划和标准成长!$AD365+(养成规划和标准成长!F$12+养成规划和标准成长!F$13)*养成规划和标准成长!$Z365+养成规划和标准成长!F$14*养成规划和标准成长!$AA365*养成规划和标准成长!$AC365+养成规划和标准成长!F$17*10*养成规划和标准成长!$AE365+养成规划和标准成长!F$18*10*养成规划和标准成长!$AF365+养成规划和标准成长!F$19*养成规划和标准成长!$AG365,0)</f>
        <v>5712</v>
      </c>
      <c r="BK119" s="9">
        <f>ROUND(属性投放!F$4+养成规划和标准成长!G$3*养成规划和标准成长!$AA365*养成规划和标准成长!$AB365+养成规划和标准成长!G$4*养成规划和标准成长!$AH365+养成规划和标准成长!G$5*养成规划和标准成长!$AD365+(养成规划和标准成长!G$12+养成规划和标准成长!G$13)*养成规划和标准成长!$Z365+养成规划和标准成长!G$14*养成规划和标准成长!$AA365*养成规划和标准成长!$AC365+养成规划和标准成长!G$17*10*养成规划和标准成长!$AE365+养成规划和标准成长!G$18*10*养成规划和标准成长!$AF365+养成规划和标准成长!G$19*养成规划和标准成长!$AG365,0)</f>
        <v>2219</v>
      </c>
      <c r="BL119" s="9">
        <f>ROUND(属性投放!G$4+养成规划和标准成长!H$3*养成规划和标准成长!$AA365*养成规划和标准成长!$AB365+养成规划和标准成长!H$4*养成规划和标准成长!$AH365+养成规划和标准成长!H$5*养成规划和标准成长!$AD365+(养成规划和标准成长!H$12+养成规划和标准成长!H$13)*养成规划和标准成长!$Z365+养成规划和标准成长!H$14*养成规划和标准成长!$AA365*养成规划和标准成长!$AC365+养成规划和标准成长!H$17*10*养成规划和标准成长!$AE365+养成规划和标准成长!H$18*10*养成规划和标准成长!$AF365+养成规划和标准成长!H$19*养成规划和标准成长!$AG365,0)</f>
        <v>1065</v>
      </c>
      <c r="BM119" s="9">
        <f>ROUND(属性投放!H$4+养成规划和标准成长!I$3*养成规划和标准成长!$AA365*养成规划和标准成长!$AB365+养成规划和标准成长!I$4*养成规划和标准成长!$AH365+养成规划和标准成长!I$5*养成规划和标准成长!$AD365+(养成规划和标准成长!I$12+养成规划和标准成长!I$13)*养成规划和标准成长!$Z365+养成规划和标准成长!I$14*养成规划和标准成长!$AA365*养成规划和标准成长!$AC365+养成规划和标准成长!I$17*10*养成规划和标准成长!$AE365+养成规划和标准成长!I$18*10*养成规划和标准成长!$AF365+养成规划和标准成长!I$19*养成规划和标准成长!$AG365,0)</f>
        <v>1654</v>
      </c>
      <c r="BN119" s="9">
        <f>ROUND(属性投放!I$4+养成规划和标准成长!J$3*养成规划和标准成长!$AA365*养成规划和标准成长!$AB365+养成规划和标准成长!J$4*养成规划和标准成长!$AH365+养成规划和标准成长!J$5*养成规划和标准成长!$AD365+(养成规划和标准成长!J$12+养成规划和标准成长!J$13)*养成规划和标准成长!$Z365+养成规划和标准成长!J$14*养成规划和标准成长!$AA365*养成规划和标准成长!$AC365+养成规划和标准成长!J$17*10*养成规划和标准成长!$AE365+养成规划和标准成长!J$18*10*养成规划和标准成长!$AF365+养成规划和标准成长!J$19*养成规划和标准成长!$AG365,0)</f>
        <v>1221</v>
      </c>
      <c r="BO119" s="9">
        <f>ROUND(属性投放!J$4+养成规划和标准成长!K$3*养成规划和标准成长!$AA365*养成规划和标准成长!$AB365+养成规划和标准成长!K$4*养成规划和标准成长!$AH365+养成规划和标准成长!K$5*养成规划和标准成长!$AD365+(养成规划和标准成长!K$12+养成规划和标准成长!K$13)*养成规划和标准成长!$Z365+养成规划和标准成长!K$14*养成规划和标准成长!$AA365*养成规划和标准成长!$AC365+养成规划和标准成长!K$17*10*养成规划和标准成长!$AE365+养成规划和标准成长!K$18*10*养成规划和标准成长!$AF365+养成规划和标准成长!K$19*养成规划和标准成长!$AG365,0)</f>
        <v>809</v>
      </c>
      <c r="BP119" s="9">
        <f>ROUND(属性投放!K$4+养成规划和标准成长!L$3*养成规划和标准成长!$AA365*养成规划和标准成长!$AB365+养成规划和标准成长!L$4*养成规划和标准成长!$AH365+养成规划和标准成长!L$5*养成规划和标准成长!$AD365+(养成规划和标准成长!L$12+养成规划和标准成长!L$13)*养成规划和标准成长!$Z365+养成规划和标准成长!L$14*养成规划和标准成长!$AA365*养成规划和标准成长!$AC365+养成规划和标准成长!L$17*10*养成规划和标准成长!$AE365+养成规划和标准成长!L$18*10*养成规划和标准成长!$AF365+养成规划和标准成长!L$19*养成规划和标准成长!$AG365,0)</f>
        <v>540</v>
      </c>
      <c r="BQ119" s="9">
        <f>ROUND(属性投放!L$4+养成规划和标准成长!M$3*养成规划和标准成长!$AA365*养成规划和标准成长!$AB365+养成规划和标准成长!M$4*养成规划和标准成长!$AH365+养成规划和标准成长!M$5*养成规划和标准成长!$AD365+(养成规划和标准成长!M$12+养成规划和标准成长!M$13)*养成规划和标准成长!$Z365+养成规划和标准成长!M$14*养成规划和标准成长!$AA365*养成规划和标准成长!$AC365+养成规划和标准成长!M$17*10*养成规划和标准成长!$AE365+养成规划和标准成长!M$18*10*养成规划和标准成长!$AF365+养成规划和标准成长!M$19*养成规划和标准成长!$AG365,0)</f>
        <v>1242</v>
      </c>
      <c r="BR119" s="9">
        <f>ROUND(属性投放!M$4+养成规划和标准成长!N$3*养成规划和标准成长!$AA365*养成规划和标准成长!$AB365+养成规划和标准成长!N$4*养成规划和标准成长!$AH365+养成规划和标准成长!N$5*养成规划和标准成长!$AD365+(养成规划和标准成长!N$12+养成规划和标准成长!N$13)*养成规划和标准成长!$Z365+养成规划和标准成长!N$14*养成规划和标准成长!$AA365*养成规划和标准成长!$AC365+养成规划和标准成长!N$17*10*养成规划和标准成长!$AE365+养成规划和标准成长!N$18*10*养成规划和标准成长!$AF365+养成规划和标准成长!N$19*养成规划和标准成长!$AG365,0)</f>
        <v>1260</v>
      </c>
      <c r="BS119" s="9">
        <f>VLOOKUP(养成规划和标准成长!$AJ365,阵法、技能和修炼!$C$20:$N$40,COLUMNS(阵法、技能和修炼!$C$20:G$40),0)</f>
        <v>486</v>
      </c>
      <c r="BT119" s="9">
        <f>VLOOKUP(养成规划和标准成长!$AJ365,阵法、技能和修炼!$C$20:$N$40,COLUMNS(阵法、技能和修炼!$C$20:H$40),0)</f>
        <v>332</v>
      </c>
      <c r="BU119" s="9">
        <f>VLOOKUP(养成规划和标准成长!$AJ365,阵法、技能和修炼!$C$20:$N$40,COLUMNS(阵法、技能和修炼!$C$20:I$40),0)</f>
        <v>486</v>
      </c>
      <c r="BV119" s="9">
        <f>VLOOKUP(养成规划和标准成长!$AJ365,阵法、技能和修炼!$C$20:$N$40,COLUMNS(阵法、技能和修炼!$C$20:J$40),0)</f>
        <v>332</v>
      </c>
      <c r="BW119" s="9">
        <f>VLOOKUP(养成规划和标准成长!$AJ365,阵法、技能和修炼!$C$20:$N$40,COLUMNS(阵法、技能和修炼!$C$20:K$40),0)</f>
        <v>100</v>
      </c>
      <c r="BX119" s="9">
        <f>VLOOKUP(养成规划和标准成长!$AJ365,阵法、技能和修炼!$C$20:$N$40,COLUMNS(阵法、技能和修炼!$C$20:L$40),0)</f>
        <v>100</v>
      </c>
      <c r="BY119" s="9">
        <f>VLOOKUP(养成规划和标准成长!$AJ365,阵法、技能和修炼!$C$20:$N$40,COLUMNS(阵法、技能和修炼!$C$20:M$40),0)</f>
        <v>120.00000000000011</v>
      </c>
      <c r="BZ119" s="9">
        <f>VLOOKUP(养成规划和标准成长!$AJ365,阵法、技能和修炼!$C$20:$N$40,COLUMNS(阵法、技能和修炼!$C$20:N$40),0)</f>
        <v>120.00000000000011</v>
      </c>
    </row>
    <row r="120" spans="1:78">
      <c r="A120" s="1">
        <v>117</v>
      </c>
      <c r="B120" s="9">
        <f>ROUND(属性投放!D$4+养成规划和标准成长!E$3*养成规划和标准成长!$O213*养成规划和标准成长!$P213+养成规划和标准成长!E$4*养成规划和标准成长!$V213+养成规划和标准成长!E$5*养成规划和标准成长!$R213+(养成规划和标准成长!E$12+养成规划和标准成长!E$13)*养成规划和标准成长!$N213+养成规划和标准成长!E$14*养成规划和标准成长!$O213*养成规划和标准成长!$Q213+养成规划和标准成长!E$17*10*养成规划和标准成长!$S213+养成规划和标准成长!E$18*10*养成规划和标准成长!$T213+养成规划和标准成长!E$19*养成规划和标准成长!$U213,0)</f>
        <v>4624</v>
      </c>
      <c r="C120" s="9">
        <f>ROUND(属性投放!E$4+养成规划和标准成长!F$3*养成规划和标准成长!$O213*养成规划和标准成长!$P213+养成规划和标准成长!F$4*养成规划和标准成长!$V213+养成规划和标准成长!F$5*养成规划和标准成长!$R213+(养成规划和标准成长!F$12+养成规划和标准成长!F$13)*养成规划和标准成长!$N213+养成规划和标准成长!F$14*养成规划和标准成长!$O213*养成规划和标准成长!$Q213+养成规划和标准成长!F$17*10*养成规划和标准成长!$S213+养成规划和标准成长!F$18*10*养成规划和标准成长!$T213+养成规划和标准成长!F$19*养成规划和标准成长!$U213,0)</f>
        <v>4850</v>
      </c>
      <c r="D120" s="9">
        <f>ROUND(属性投放!F$4+养成规划和标准成长!G$3*养成规划和标准成长!$O213*养成规划和标准成长!$P213+养成规划和标准成长!G$4*养成规划和标准成长!$V213+养成规划和标准成长!G$5*养成规划和标准成长!$R213+(养成规划和标准成长!G$12+养成规划和标准成长!G$13)*养成规划和标准成长!$N213+养成规划和标准成长!G$14*养成规划和标准成长!$O213*养成规划和标准成长!$Q213+养成规划和标准成长!G$17*10*养成规划和标准成长!$S213+养成规划和标准成长!G$18*10*养成规划和标准成长!$T213+养成规划和标准成长!G$19*养成规划和标准成长!$U213,0)</f>
        <v>1736</v>
      </c>
      <c r="E120" s="9">
        <f>ROUND(属性投放!G$4+养成规划和标准成长!H$3*养成规划和标准成长!$O213*养成规划和标准成长!$P213+养成规划和标准成长!H$4*养成规划和标准成长!$V213+养成规划和标准成长!H$5*养成规划和标准成长!$R213+(养成规划和标准成长!H$12+养成规划和标准成长!H$13)*养成规划和标准成长!$N213+养成规划和标准成长!H$14*养成规划和标准成长!$O213*养成规划和标准成长!$Q213+养成规划和标准成长!H$17*10*养成规划和标准成长!$S213+养成规划和标准成长!H$18*10*养成规划和标准成长!$T213+养成规划和标准成长!H$19*养成规划和标准成长!$U213,0)</f>
        <v>731</v>
      </c>
      <c r="F120" s="9">
        <f>ROUND(属性投放!H$4+养成规划和标准成长!I$3*养成规划和标准成长!$O213*养成规划和标准成长!$P213+养成规划和标准成长!I$4*养成规划和标准成长!$V213+养成规划和标准成长!I$5*养成规划和标准成长!$R213+(养成规划和标准成长!I$12+养成规划和标准成长!I$13)*养成规划和标准成长!$N213+养成规划和标准成长!I$14*养成规划和标准成长!$O213*养成规划和标准成长!$Q213+养成规划和标准成长!I$17*10*养成规划和标准成长!$S213+养成规划和标准成长!I$18*10*养成规划和标准成长!$T213+养成规划和标准成长!I$19*养成规划和标准成长!$U213,0)</f>
        <v>1324</v>
      </c>
      <c r="G120" s="9">
        <f>ROUND(属性投放!I$4+养成规划和标准成长!J$3*养成规划和标准成长!$O213*养成规划和标准成长!$P213+养成规划和标准成长!J$4*养成规划和标准成长!$V213+养成规划和标准成长!J$5*养成规划和标准成长!$R213+(养成规划和标准成长!J$12+养成规划和标准成长!J$13)*养成规划和标准成长!$N213+养成规划和标准成长!J$14*养成规划和标准成长!$O213*养成规划和标准成长!$Q213+养成规划和标准成长!J$17*10*养成规划和标准成长!$S213+养成规划和标准成长!J$18*10*养成规划和标准成长!$T213+养成规划和标准成长!J$19*养成规划和标准成长!$U213,0)</f>
        <v>944</v>
      </c>
      <c r="H120" s="9">
        <f>ROUND(属性投放!J$4+养成规划和标准成长!K$3*养成规划和标准成长!$O213*养成规划和标准成长!$P213+养成规划和标准成长!K$4*养成规划和标准成长!$V213+养成规划和标准成长!K$5*养成规划和标准成长!$R213+(养成规划和标准成长!K$12+养成规划和标准成长!K$13)*养成规划和标准成长!$N213+养成规划和标准成长!K$14*养成规划和标准成长!$O213*养成规划和标准成长!$Q213+养成规划和标准成长!K$17*10*养成规划和标准成长!$S213+养成规划和标准成长!K$18*10*养成规划和标准成长!$T213+养成规划和标准成长!K$19*养成规划和标准成长!$U213,0)</f>
        <v>637</v>
      </c>
      <c r="I120" s="9">
        <f>ROUND(属性投放!K$4+养成规划和标准成长!L$3*养成规划和标准成长!$O213*养成规划和标准成长!$P213+养成规划和标准成长!L$4*养成规划和标准成长!$V213+养成规划和标准成长!L$5*养成规划和标准成长!$R213+(养成规划和标准成长!L$12+养成规划和标准成长!L$13)*养成规划和标准成长!$N213+养成规划和标准成长!L$14*养成规划和标准成长!$O213*养成规划和标准成长!$Q213+养成规划和标准成长!L$17*10*养成规划和标准成长!$S213+养成规划和标准成长!L$18*10*养成规划和标准成长!$T213+养成规划和标准成长!L$19*养成规划和标准成长!$U213,0)</f>
        <v>323</v>
      </c>
      <c r="J120" s="9">
        <f>ROUND(属性投放!L$4+养成规划和标准成长!M$3*养成规划和标准成长!$O213*养成规划和标准成长!$P213+养成规划和标准成长!M$4*养成规划和标准成长!$V213+养成规划和标准成长!M$5*养成规划和标准成长!$R213+(养成规划和标准成长!M$12+养成规划和标准成长!M$13)*养成规划和标准成长!$N213+养成规划和标准成长!M$14*养成规划和标准成长!$O213*养成规划和标准成长!$Q213+养成规划和标准成长!M$17*10*养成规划和标准成长!$S213+养成规划和标准成长!M$18*10*养成规划和标准成长!$T213+养成规划和标准成长!M$19*养成规划和标准成长!$U213,0)</f>
        <v>1197</v>
      </c>
      <c r="K120" s="9">
        <f>ROUND(属性投放!M$4+养成规划和标准成长!N$3*养成规划和标准成长!$O213*养成规划和标准成长!$P213+养成规划和标准成长!N$4*养成规划和标准成长!$V213+养成规划和标准成长!N$5*养成规划和标准成长!$R213+(养成规划和标准成长!N$12+养成规划和标准成长!N$13)*养成规划和标准成长!$N213+养成规划和标准成长!N$14*养成规划和标准成长!$O213*养成规划和标准成长!$Q213+养成规划和标准成长!N$17*10*养成规划和标准成长!$S213+养成规划和标准成长!N$18*10*养成规划和标准成长!$T213+养成规划和标准成长!N$19*养成规划和标准成长!$U213,0)</f>
        <v>1206</v>
      </c>
      <c r="L120" s="9">
        <f>VLOOKUP(养成规划和标准成长!$X213,阵法、技能和修炼!$C$20:$N$40,COLUMNS(阵法、技能和修炼!$C$20:G$40),0)</f>
        <v>319</v>
      </c>
      <c r="M120" s="9">
        <f>VLOOKUP(养成规划和标准成长!$X213,阵法、技能和修炼!$C$20:$N$40,COLUMNS(阵法、技能和修炼!$C$20:H$40),0)</f>
        <v>246</v>
      </c>
      <c r="N120" s="9">
        <f>VLOOKUP(养成规划和标准成长!$X213,阵法、技能和修炼!$C$20:$N$40,COLUMNS(阵法、技能和修炼!$C$20:I$40),0)</f>
        <v>319</v>
      </c>
      <c r="O120" s="9">
        <f>VLOOKUP(养成规划和标准成长!$X213,阵法、技能和修炼!$C$20:$N$40,COLUMNS(阵法、技能和修炼!$C$20:J$40),0)</f>
        <v>246</v>
      </c>
      <c r="P120" s="9">
        <f>VLOOKUP(养成规划和标准成长!$X213,阵法、技能和修炼!$C$20:$N$40,COLUMNS(阵法、技能和修炼!$C$20:K$40),0)</f>
        <v>70</v>
      </c>
      <c r="Q120" s="9">
        <f>VLOOKUP(养成规划和标准成长!$X213,阵法、技能和修炼!$C$20:$N$40,COLUMNS(阵法、技能和修炼!$C$20:L$40),0)</f>
        <v>70</v>
      </c>
      <c r="R120" s="9">
        <f>VLOOKUP(养成规划和标准成长!$X213,阵法、技能和修炼!$C$20:$N$40,COLUMNS(阵法、技能和修炼!$C$20:M$40),0)</f>
        <v>84.000000000000071</v>
      </c>
      <c r="S120" s="9">
        <f>VLOOKUP(养成规划和标准成长!$X213,阵法、技能和修炼!$C$20:$N$40,COLUMNS(阵法、技能和修炼!$C$20:N$40),0)</f>
        <v>84.000000000000071</v>
      </c>
      <c r="T120" s="1">
        <v>117</v>
      </c>
      <c r="U120" s="9">
        <f>ROUND(属性投放!D$4+养成规划和标准成长!E$3*养成规划和标准成长!$C366*养成规划和标准成长!$D366+养成规划和标准成长!E$4*养成规划和标准成长!$J366+养成规划和标准成长!E$5*养成规划和标准成长!$F366+(养成规划和标准成长!E$12+养成规划和标准成长!E$13)*养成规划和标准成长!$B366+养成规划和标准成长!E$14*养成规划和标准成长!$C366*养成规划和标准成长!$E366+养成规划和标准成长!E$17*10*养成规划和标准成长!$G366+养成规划和标准成长!E$18*10*养成规划和标准成长!$H366+养成规划和标准成长!E$19*养成规划和标准成长!$I366,0)</f>
        <v>5109</v>
      </c>
      <c r="V120" s="9">
        <f>ROUND(属性投放!E$4+养成规划和标准成长!F$3*养成规划和标准成长!$C366*养成规划和标准成长!$D366+养成规划和标准成长!F$4*养成规划和标准成长!$J366+养成规划和标准成长!F$5*养成规划和标准成长!$F366+(养成规划和标准成长!F$12+养成规划和标准成长!F$13)*养成规划和标准成长!$B366+养成规划和标准成长!F$14*养成规划和标准成长!$C366*养成规划和标准成长!$E366+养成规划和标准成长!F$17*10*养成规划和标准成长!$G366+养成规划和标准成长!F$18*10*养成规划和标准成长!$H366+养成规划和标准成长!F$19*养成规划和标准成长!$I366,0)</f>
        <v>5168</v>
      </c>
      <c r="W120" s="9">
        <f>ROUND(属性投放!F$4+养成规划和标准成长!G$3*养成规划和标准成长!$C366*养成规划和标准成长!$D366+养成规划和标准成长!G$4*养成规划和标准成长!$J366+养成规划和标准成长!G$5*养成规划和标准成长!$F366+(养成规划和标准成长!G$12+养成规划和标准成长!G$13)*养成规划和标准成长!$B366+养成规划和标准成长!G$14*养成规划和标准成长!$C366*养成规划和标准成长!$E366+养成规划和标准成长!G$17*10*养成规划和标准成长!$G366+养成规划和标准成长!G$18*10*养成规划和标准成长!$H366+养成规划和标准成长!G$19*养成规划和标准成长!$I366,0)</f>
        <v>1877</v>
      </c>
      <c r="X120" s="9">
        <f>ROUND(属性投放!G$4+养成规划和标准成长!H$3*养成规划和标准成长!$C366*养成规划和标准成长!$D366+养成规划和标准成长!H$4*养成规划和标准成长!$J366+养成规划和标准成长!H$5*养成规划和标准成长!$F366+(养成规划和标准成长!H$12+养成规划和标准成长!H$13)*养成规划和标准成长!$B366+养成规划和标准成长!H$14*养成规划和标准成长!$C366*养成规划和标准成长!$E366+养成规划和标准成长!H$17*10*养成规划和标准成长!$G366+养成规划和标准成长!H$18*10*养成规划和标准成长!$H366+养成规划和标准成长!H$19*养成规划和标准成长!$I366,0)</f>
        <v>819</v>
      </c>
      <c r="Y120" s="9">
        <f>ROUND(属性投放!H$4+养成规划和标准成长!I$3*养成规划和标准成长!$C366*养成规划和标准成长!$D366+养成规划和标准成长!I$4*养成规划和标准成长!$J366+养成规划和标准成长!I$5*养成规划和标准成长!$F366+(养成规划和标准成长!I$12+养成规划和标准成长!I$13)*养成规划和标准成长!$B366+养成规划和标准成长!I$14*养成规划和标准成长!$C366*养成规划和标准成长!$E366+养成规划和标准成长!I$17*10*养成规划和标准成长!$G366+养成规划和标准成长!I$18*10*养成规划和标准成长!$H366+养成规划和标准成长!I$19*养成规划和标准成长!$I366,0)</f>
        <v>1412</v>
      </c>
      <c r="Z120" s="9">
        <f>ROUND(属性投放!I$4+养成规划和标准成长!J$3*养成规划和标准成长!$C366*养成规划和标准成长!$D366+养成规划和标准成长!J$4*养成规划和标准成长!$J366+养成规划和标准成长!J$5*养成规划和标准成长!$F366+(养成规划和标准成长!J$12+养成规划和标准成长!J$13)*养成规划和标准成长!$B366+养成规划和标准成长!J$14*养成规划和标准成长!$C366*养成规划和标准成长!$E366+养成规划和标准成长!J$17*10*养成规划和标准成长!$G366+养成规划和标准成长!J$18*10*养成规划和标准成长!$H366+养成规划和标准成长!J$19*养成规划和标准成长!$I366,0)</f>
        <v>1014</v>
      </c>
      <c r="AA120" s="9">
        <f>ROUND(属性投放!J$4+养成规划和标准成长!K$3*养成规划和标准成长!$C366*养成规划和标准成长!$D366+养成规划和标准成长!K$4*养成规划和标准成长!$J366+养成规划和标准成长!K$5*养成规划和标准成长!$F366+(养成规划和标准成长!K$12+养成规划和标准成长!K$13)*养成规划和标准成长!$B366+养成规划和标准成长!K$14*养成规划和标准成长!$C366*养成规划和标准成长!$E366+养成规划和标准成长!K$17*10*养成规划和标准成长!$G366+养成规划和标准成长!K$18*10*养成规划和标准成长!$H366+养成规划和标准成长!K$19*养成规划和标准成长!$I366,0)</f>
        <v>686</v>
      </c>
      <c r="AB120" s="9">
        <f>ROUND(属性投放!K$4+养成规划和标准成长!L$3*养成规划和标准成长!$C366*养成规划和标准成长!$D366+养成规划和标准成长!L$4*养成规划和标准成长!$J366+养成规划和标准成长!L$5*养成规划和标准成长!$F366+(养成规划和标准成长!L$12+养成规划和标准成长!L$13)*养成规划和标准成长!$B366+养成规划和标准成长!L$14*养成规划和标准成长!$C366*养成规划和标准成长!$E366+养成规划和标准成长!L$17*10*养成规划和标准成长!$G366+养成规划和标准成长!L$18*10*养成规划和标准成长!$H366+养成规划和标准成长!L$19*养成规划和标准成长!$I366,0)</f>
        <v>385</v>
      </c>
      <c r="AC120" s="9">
        <f>ROUND(属性投放!L$4+养成规划和标准成长!M$3*养成规划和标准成长!$C366*养成规划和标准成长!$D366+养成规划和标准成长!M$4*养成规划和标准成长!$J366+养成规划和标准成长!M$5*养成规划和标准成长!$F366+(养成规划和标准成长!M$12+养成规划和标准成长!M$13)*养成规划和标准成长!$B366+养成规划和标准成长!M$14*养成规划和标准成长!$C366*养成规划和标准成长!$E366+养成规划和标准成长!M$17*10*养成规划和标准成长!$G366+养成规划和标准成长!M$18*10*养成规划和标准成长!$H366+养成规划和标准成长!M$19*养成规划和标准成长!$I366,0)</f>
        <v>1208</v>
      </c>
      <c r="AD120" s="9">
        <f>ROUND(属性投放!M$4+养成规划和标准成长!N$3*养成规划和标准成长!$C366*养成规划和标准成长!$D366+养成规划和标准成长!N$4*养成规划和标准成长!$J366+养成规划和标准成长!N$5*养成规划和标准成长!$F366+(养成规划和标准成长!N$12+养成规划和标准成长!N$13)*养成规划和标准成长!$B366+养成规划和标准成长!N$14*养成规划和标准成长!$C366*养成规划和标准成长!$E366+养成规划和标准成长!N$17*10*养成规划和标准成长!$G366+养成规划和标准成长!N$18*10*养成规划和标准成长!$H366+养成规划和标准成长!N$19*养成规划和标准成长!$I366,0)</f>
        <v>1220</v>
      </c>
      <c r="AE120" s="9">
        <f>VLOOKUP(养成规划和标准成长!$L366,阵法、技能和修炼!$C$20:$N$40,COLUMNS(阵法、技能和修炼!$C$20:G$40),0)</f>
        <v>373</v>
      </c>
      <c r="AF120" s="9">
        <f>VLOOKUP(养成规划和标准成长!$L366,阵法、技能和修炼!$C$20:$N$40,COLUMNS(阵法、技能和修炼!$C$20:H$40),0)</f>
        <v>276</v>
      </c>
      <c r="AG120" s="9">
        <f>VLOOKUP(养成规划和标准成长!$L366,阵法、技能和修炼!$C$20:$N$40,COLUMNS(阵法、技能和修炼!$C$20:I$40),0)</f>
        <v>373</v>
      </c>
      <c r="AH120" s="9">
        <f>VLOOKUP(养成规划和标准成长!$L366,阵法、技能和修炼!$C$20:$N$40,COLUMNS(阵法、技能和修炼!$C$20:J$40),0)</f>
        <v>276</v>
      </c>
      <c r="AI120" s="9">
        <f>VLOOKUP(养成规划和标准成长!$L366,阵法、技能和修炼!$C$20:$N$40,COLUMNS(阵法、技能和修炼!$C$20:K$40),0)</f>
        <v>80</v>
      </c>
      <c r="AJ120" s="9">
        <f>VLOOKUP(养成规划和标准成长!$L366,阵法、技能和修炼!$C$20:$N$40,COLUMNS(阵法、技能和修炼!$C$20:L$40),0)</f>
        <v>80</v>
      </c>
      <c r="AK120" s="9">
        <f>VLOOKUP(养成规划和标准成长!$L366,阵法、技能和修炼!$C$20:$N$40,COLUMNS(阵法、技能和修炼!$C$20:M$40),0)</f>
        <v>96.000000000000085</v>
      </c>
      <c r="AL120" s="9">
        <f>VLOOKUP(养成规划和标准成长!$L366,阵法、技能和修炼!$C$20:$N$40,COLUMNS(阵法、技能和修炼!$C$20:N$40),0)</f>
        <v>96.000000000000085</v>
      </c>
      <c r="AN120" s="1">
        <v>117</v>
      </c>
      <c r="AO120" s="9">
        <f>ROUND(属性投放!D$4+养成规划和标准成长!E$3*养成规划和标准成长!$O366*养成规划和标准成长!$P366+养成规划和标准成长!E$4*养成规划和标准成长!$V366+养成规划和标准成长!E$5*养成规划和标准成长!$R366+(养成规划和标准成长!E$12+养成规划和标准成长!E$13)*养成规划和标准成长!$N366+养成规划和标准成长!E$14*养成规划和标准成长!$O366*养成规划和标准成长!$Q366+养成规划和标准成长!E$17*10*养成规划和标准成长!$S366+养成规划和标准成长!E$18*10*养成规划和标准成长!$T366+养成规划和标准成长!E$19*养成规划和标准成长!$U366,0)</f>
        <v>5829</v>
      </c>
      <c r="AP120" s="9">
        <f>ROUND(属性投放!E$4+养成规划和标准成长!F$3*养成规划和标准成长!$O366*养成规划和标准成长!$P366+养成规划和标准成长!F$4*养成规划和标准成长!$V366+养成规划和标准成长!F$5*养成规划和标准成长!$R366+(养成规划和标准成长!F$12+养成规划和标准成长!F$13)*养成规划和标准成长!$N366+养成规划和标准成长!F$14*养成规划和标准成长!$O366*养成规划和标准成长!$Q366+养成规划和标准成长!F$17*10*养成规划和标准成长!$S366+养成规划和标准成长!F$18*10*养成规划和标准成长!$T366+养成规划和标准成长!F$19*养成规划和标准成长!$U366,0)</f>
        <v>5485</v>
      </c>
      <c r="AQ120" s="9">
        <f>ROUND(属性投放!F$4+养成规划和标准成长!G$3*养成规划和标准成长!$O366*养成规划和标准成长!$P366+养成规划和标准成长!G$4*养成规划和标准成长!$V366+养成规划和标准成长!G$5*养成规划和标准成长!$R366+(养成规划和标准成长!G$12+养成规划和标准成长!G$13)*养成规划和标准成长!$N366+养成规划和标准成长!G$14*养成规划和标准成长!$O366*养成规划和标准成长!$Q366+养成规划和标准成长!G$17*10*养成规划和标准成长!$S366+养成规划和标准成长!G$18*10*养成规划和标准成长!$T366+养成规划和标准成长!G$19*养成规划和标准成长!$U366,0)</f>
        <v>2065</v>
      </c>
      <c r="AR120" s="9">
        <f>ROUND(属性投放!G$4+养成规划和标准成长!H$3*养成规划和标准成长!$O366*养成规划和标准成长!$P366+养成规划和标准成长!H$4*养成规划和标准成长!$V366+养成规划和标准成长!H$5*养成规划和标准成长!$R366+(养成规划和标准成长!H$12+养成规划和标准成长!H$13)*养成规划和标准成长!$N366+养成规划和标准成长!H$14*养成规划和标准成长!$O366*养成规划和标准成长!$Q366+养成规划和标准成长!H$17*10*养成规划和标准成长!$S366+养成规划和标准成长!H$18*10*养成规划和标准成长!$T366+养成规划和标准成长!H$19*养成规划和标准成长!$U366,0)</f>
        <v>955</v>
      </c>
      <c r="AS120" s="9">
        <f>ROUND(属性投放!H$4+养成规划和标准成长!I$3*养成规划和标准成长!$O366*养成规划和标准成长!$P366+养成规划和标准成长!I$4*养成规划和标准成长!$V366+养成规划和标准成长!I$5*养成规划和标准成长!$R366+(养成规划和标准成长!I$12+养成规划和标准成长!I$13)*养成规划和标准成长!$N366+养成规划和标准成长!I$14*养成规划和标准成长!$O366*养成规划和标准成长!$Q366+养成规划和标准成长!I$17*10*养成规划和标准成长!$S366+养成规划和标准成长!I$18*10*养成规划和标准成长!$T366+养成规划和标准成长!I$19*养成规划和标准成长!$U366,0)</f>
        <v>1548</v>
      </c>
      <c r="AT120" s="9">
        <f>ROUND(属性投放!I$4+养成规划和标准成长!J$3*养成规划和标准成长!$O366*养成规划和标准成长!$P366+养成规划和标准成长!J$4*养成规划和标准成长!$V366+养成规划和标准成长!J$5*养成规划和标准成长!$R366+(养成规划和标准成长!J$12+养成规划和标准成长!J$13)*养成规划和标准成长!$N366+养成规划和标准成长!J$14*养成规划和标准成长!$O366*养成规划和标准成长!$Q366+养成规划和标准成长!J$17*10*养成规划和标准成长!$S366+养成规划和标准成长!J$18*10*养成规划和标准成长!$T366+养成规划和标准成长!J$19*养成规划和标准成长!$U366,0)</f>
        <v>1132</v>
      </c>
      <c r="AU120" s="9">
        <f>ROUND(属性投放!J$4+养成规划和标准成长!K$3*养成规划和标准成长!$O366*养成规划和标准成长!$P366+养成规划和标准成长!K$4*养成规划和标准成长!$V366+养成规划和标准成长!K$5*养成规划和标准成长!$R366+(养成规划和标准成长!K$12+养成规划和标准成长!K$13)*养成规划和标准成长!$N366+养成规划和标准成长!K$14*养成规划和标准成长!$O366*养成规划和标准成长!$Q366+养成规划和标准成长!K$17*10*养成规划和标准成长!$S366+养成规划和标准成长!K$18*10*养成规划和标准成长!$T366+养成规划和标准成长!K$19*养成规划和标准成长!$U366,0)</f>
        <v>758</v>
      </c>
      <c r="AV120" s="9">
        <f>ROUND(属性投放!K$4+养成规划和标准成长!L$3*养成规划和标准成长!$O366*养成规划和标准成长!$P366+养成规划和标准成长!L$4*养成规划和标准成长!$V366+养成规划和标准成长!L$5*养成规划和标准成长!$R366+(养成规划和标准成长!L$12+养成规划和标准成长!L$13)*养成规划和标准成长!$N366+养成规划和标准成长!L$14*养成规划和标准成长!$O366*养成规划和标准成长!$Q366+养成规划和标准成长!L$17*10*养成规划和标准成长!$S366+养成规划和标准成长!L$18*10*养成规划和标准成长!$T366+养成规划和标准成长!L$19*养成规划和标准成长!$U366,0)</f>
        <v>470</v>
      </c>
      <c r="AW120" s="9">
        <f>ROUND(属性投放!L$4+养成规划和标准成长!M$3*养成规划和标准成长!$O366*养成规划和标准成长!$P366+养成规划和标准成长!M$4*养成规划和标准成长!$V366+养成规划和标准成长!M$5*养成规划和标准成长!$R366+(养成规划和标准成长!M$12+养成规划和标准成长!M$13)*养成规划和标准成长!$N366+养成规划和标准成长!M$14*养成规划和标准成长!$O366*养成规划和标准成长!$Q366+养成规划和标准成长!M$17*10*养成规划和标准成长!$S366+养成规划和标准成长!M$18*10*养成规划和标准成长!$T366+养成规划和标准成长!M$19*养成规划和标准成长!$U366,0)</f>
        <v>1233</v>
      </c>
      <c r="AX120" s="9">
        <f>ROUND(属性投放!M$4+养成规划和标准成长!N$3*养成规划和标准成长!$O366*养成规划和标准成长!$P366+养成规划和标准成长!N$4*养成规划和标准成长!$V366+养成规划和标准成长!N$5*养成规划和标准成长!$R366+(养成规划和标准成长!N$12+养成规划和标准成长!N$13)*养成规划和标准成长!$N366+养成规划和标准成长!N$14*养成规划和标准成长!$O366*养成规划和标准成长!$Q366+养成规划和标准成长!N$17*10*养成规划和标准成长!$S366+养成规划和标准成长!N$18*10*养成规划和标准成长!$T366+养成规划和标准成长!N$19*养成规划和标准成长!$U366,0)</f>
        <v>1249</v>
      </c>
      <c r="AY120" s="9">
        <f>VLOOKUP(养成规划和标准成长!$X366,阵法、技能和修炼!$C$20:$N$40,COLUMNS(阵法、技能和修炼!$C$20:G$40),0)</f>
        <v>428</v>
      </c>
      <c r="AZ120" s="9">
        <f>VLOOKUP(养成规划和标准成长!$X366,阵法、技能和修炼!$C$20:$N$40,COLUMNS(阵法、技能和修炼!$C$20:H$40),0)</f>
        <v>305</v>
      </c>
      <c r="BA120" s="9">
        <f>VLOOKUP(养成规划和标准成长!$X366,阵法、技能和修炼!$C$20:$N$40,COLUMNS(阵法、技能和修炼!$C$20:I$40),0)</f>
        <v>428</v>
      </c>
      <c r="BB120" s="9">
        <f>VLOOKUP(养成规划和标准成长!$X366,阵法、技能和修炼!$C$20:$N$40,COLUMNS(阵法、技能和修炼!$C$20:J$40),0)</f>
        <v>305</v>
      </c>
      <c r="BC120" s="9">
        <f>VLOOKUP(养成规划和标准成长!$X366,阵法、技能和修炼!$C$20:$N$40,COLUMNS(阵法、技能和修炼!$C$20:K$40),0)</f>
        <v>90</v>
      </c>
      <c r="BD120" s="9">
        <f>VLOOKUP(养成规划和标准成长!$X366,阵法、技能和修炼!$C$20:$N$40,COLUMNS(阵法、技能和修炼!$C$20:L$40),0)</f>
        <v>90</v>
      </c>
      <c r="BE120" s="9">
        <f>VLOOKUP(养成规划和标准成长!$X366,阵法、技能和修炼!$C$20:$N$40,COLUMNS(阵法、技能和修炼!$C$20:M$40),0)</f>
        <v>108.0000000000001</v>
      </c>
      <c r="BF120" s="9">
        <f>VLOOKUP(养成规划和标准成长!$X366,阵法、技能和修炼!$C$20:$N$40,COLUMNS(阵法、技能和修炼!$C$20:N$40),0)</f>
        <v>108.0000000000001</v>
      </c>
      <c r="BH120" s="1">
        <v>117</v>
      </c>
      <c r="BI120" s="9">
        <f>ROUND(属性投放!D$4+养成规划和标准成长!E$3*养成规划和标准成长!$AA366*养成规划和标准成长!$AB366+养成规划和标准成长!E$4*养成规划和标准成长!$AH366+养成规划和标准成长!E$5*养成规划和标准成长!$AD366+(养成规划和标准成长!E$12+养成规划和标准成长!E$13)*养成规划和标准成长!$Z366+养成规划和标准成长!E$14*养成规划和标准成长!$AA366*养成规划和标准成长!$AC366+养成规划和标准成长!E$17*10*养成规划和标准成长!$AE366+养成规划和标准成长!E$18*10*养成规划和标准成长!$AF366+养成规划和标准成长!E$19*养成规划和标准成长!$AG366,0)</f>
        <v>6454</v>
      </c>
      <c r="BJ120" s="9">
        <f>ROUND(属性投放!E$4+养成规划和标准成长!F$3*养成规划和标准成长!$AA366*养成规划和标准成长!$AB366+养成规划和标准成长!F$4*养成规划和标准成长!$AH366+养成规划和标准成长!F$5*养成规划和标准成长!$AD366+(养成规划和标准成长!F$12+养成规划和标准成长!F$13)*养成规划和标准成长!$Z366+养成规划和标准成长!F$14*养成规划和标准成长!$AA366*养成规划和标准成长!$AC366+养成规划和标准成长!F$17*10*养成规划和标准成长!$AE366+养成规划和标准成长!F$18*10*养成规划和标准成长!$AF366+养成规划和标准成长!F$19*养成规划和标准成长!$AG366,0)</f>
        <v>5747</v>
      </c>
      <c r="BK120" s="9">
        <f>ROUND(属性投放!F$4+养成规划和标准成长!G$3*养成规划和标准成长!$AA366*养成规划和标准成长!$AB366+养成规划和标准成长!G$4*养成规划和标准成长!$AH366+养成规划和标准成长!G$5*养成规划和标准成长!$AD366+(养成规划和标准成长!G$12+养成规划和标准成长!G$13)*养成规划和标准成长!$Z366+养成规划和标准成长!G$14*养成规划和标准成长!$AA366*养成规划和标准成长!$AC366+养成规划和标准成长!G$17*10*养成规划和标准成长!$AE366+养成规划和标准成长!G$18*10*养成规划和标准成长!$AF366+养成规划和标准成长!G$19*养成规划和标准成长!$AG366,0)</f>
        <v>2227</v>
      </c>
      <c r="BL120" s="9">
        <f>ROUND(属性投放!G$4+养成规划和标准成长!H$3*养成规划和标准成长!$AA366*养成规划和标准成长!$AB366+养成规划和标准成长!H$4*养成规划和标准成长!$AH366+养成规划和标准成长!H$5*养成规划和标准成长!$AD366+(养成规划和标准成长!H$12+养成规划和标准成长!H$13)*养成规划和标准成长!$Z366+养成规划和标准成长!H$14*养成规划和标准成长!$AA366*养成规划和标准成长!$AC366+养成规划和标准成长!H$17*10*养成规划和标准成长!$AE366+养成规划和标准成长!H$18*10*养成规划和标准成长!$AF366+养成规划和标准成长!H$19*养成规划和标准成长!$AG366,0)</f>
        <v>1068</v>
      </c>
      <c r="BM120" s="9">
        <f>ROUND(属性投放!H$4+养成规划和标准成长!I$3*养成规划和标准成长!$AA366*养成规划和标准成长!$AB366+养成规划和标准成长!I$4*养成规划和标准成长!$AH366+养成规划和标准成长!I$5*养成规划和标准成长!$AD366+(养成规划和标准成长!I$12+养成规划和标准成长!I$13)*养成规划和标准成长!$Z366+养成规划和标准成长!I$14*养成规划和标准成长!$AA366*养成规划和标准成长!$AC366+养成规划和标准成长!I$17*10*养成规划和标准成长!$AE366+养成规划和标准成长!I$18*10*养成规划和标准成长!$AF366+养成规划和标准成长!I$19*养成规划和标准成长!$AG366,0)</f>
        <v>1662</v>
      </c>
      <c r="BN120" s="9">
        <f>ROUND(属性投放!I$4+养成规划和标准成长!J$3*养成规划和标准成长!$AA366*养成规划和标准成长!$AB366+养成规划和标准成长!J$4*养成规划和标准成长!$AH366+养成规划和标准成长!J$5*养成规划和标准成长!$AD366+(养成规划和标准成长!J$12+养成规划和标准成长!J$13)*养成规划和标准成长!$Z366+养成规划和标准成长!J$14*养成规划和标准成长!$AA366*养成规划和标准成长!$AC366+养成规划和标准成长!J$17*10*养成规划和标准成长!$AE366+养成规划和标准成长!J$18*10*养成规划和标准成长!$AF366+养成规划和标准成长!J$19*养成规划和标准成长!$AG366,0)</f>
        <v>1227</v>
      </c>
      <c r="BO120" s="9">
        <f>ROUND(属性投放!J$4+养成规划和标准成长!K$3*养成规划和标准成长!$AA366*养成规划和标准成长!$AB366+养成规划和标准成长!K$4*养成规划和标准成长!$AH366+养成规划和标准成长!K$5*养成规划和标准成长!$AD366+(养成规划和标准成长!K$12+养成规划和标准成长!K$13)*养成规划和标准成长!$Z366+养成规划和标准成长!K$14*养成规划和标准成长!$AA366*养成规划和标准成长!$AC366+养成规划和标准成长!K$17*10*养成规划和标准成长!$AE366+养成规划和标准成长!K$18*10*养成规划和标准成长!$AF366+养成规划和标准成长!K$19*养成规划和标准成长!$AG366,0)</f>
        <v>813</v>
      </c>
      <c r="BP120" s="9">
        <f>ROUND(属性投放!K$4+养成规划和标准成长!L$3*养成规划和标准成长!$AA366*养成规划和标准成长!$AB366+养成规划和标准成长!L$4*养成规划和标准成长!$AH366+养成规划和标准成长!L$5*养成规划和标准成长!$AD366+(养成规划和标准成长!L$12+养成规划和标准成长!L$13)*养成规划和标准成长!$Z366+养成规划和标准成长!L$14*养成规划和标准成长!$AA366*养成规划和标准成长!$AC366+养成规划和标准成长!L$17*10*养成规划和标准成长!$AE366+养成规划和标准成长!L$18*10*养成规划和标准成长!$AF366+养成规划和标准成长!L$19*养成规划和标准成长!$AG366,0)</f>
        <v>541</v>
      </c>
      <c r="BQ120" s="9">
        <f>ROUND(属性投放!L$4+养成规划和标准成长!M$3*养成规划和标准成长!$AA366*养成规划和标准成长!$AB366+养成规划和标准成长!M$4*养成规划和标准成长!$AH366+养成规划和标准成长!M$5*养成规划和标准成长!$AD366+(养成规划和标准成长!M$12+养成规划和标准成长!M$13)*养成规划和标准成长!$Z366+养成规划和标准成长!M$14*养成规划和标准成长!$AA366*养成规划和标准成长!$AC366+养成规划和标准成长!M$17*10*养成规划和标准成长!$AE366+养成规划和标准成长!M$18*10*养成规划和标准成长!$AF366+养成规划和标准成长!M$19*养成规划和标准成长!$AG366,0)</f>
        <v>1252</v>
      </c>
      <c r="BR120" s="9">
        <f>ROUND(属性投放!M$4+养成规划和标准成长!N$3*养成规划和标准成长!$AA366*养成规划和标准成长!$AB366+养成规划和标准成长!N$4*养成规划和标准成长!$AH366+养成规划和标准成长!N$5*养成规划和标准成长!$AD366+(养成规划和标准成长!N$12+养成规划和标准成长!N$13)*养成规划和标准成长!$Z366+养成规划和标准成长!N$14*养成规划和标准成长!$AA366*养成规划和标准成长!$AC366+养成规划和标准成长!N$17*10*养成规划和标准成长!$AE366+养成规划和标准成长!N$18*10*养成规划和标准成长!$AF366+养成规划和标准成长!N$19*养成规划和标准成长!$AG366,0)</f>
        <v>1270</v>
      </c>
      <c r="BS120" s="9">
        <f>VLOOKUP(养成规划和标准成长!$AJ366,阵法、技能和修炼!$C$20:$N$40,COLUMNS(阵法、技能和修炼!$C$20:G$40),0)</f>
        <v>486</v>
      </c>
      <c r="BT120" s="9">
        <f>VLOOKUP(养成规划和标准成长!$AJ366,阵法、技能和修炼!$C$20:$N$40,COLUMNS(阵法、技能和修炼!$C$20:H$40),0)</f>
        <v>332</v>
      </c>
      <c r="BU120" s="9">
        <f>VLOOKUP(养成规划和标准成长!$AJ366,阵法、技能和修炼!$C$20:$N$40,COLUMNS(阵法、技能和修炼!$C$20:I$40),0)</f>
        <v>486</v>
      </c>
      <c r="BV120" s="9">
        <f>VLOOKUP(养成规划和标准成长!$AJ366,阵法、技能和修炼!$C$20:$N$40,COLUMNS(阵法、技能和修炼!$C$20:J$40),0)</f>
        <v>332</v>
      </c>
      <c r="BW120" s="9">
        <f>VLOOKUP(养成规划和标准成长!$AJ366,阵法、技能和修炼!$C$20:$N$40,COLUMNS(阵法、技能和修炼!$C$20:K$40),0)</f>
        <v>100</v>
      </c>
      <c r="BX120" s="9">
        <f>VLOOKUP(养成规划和标准成长!$AJ366,阵法、技能和修炼!$C$20:$N$40,COLUMNS(阵法、技能和修炼!$C$20:L$40),0)</f>
        <v>100</v>
      </c>
      <c r="BY120" s="9">
        <f>VLOOKUP(养成规划和标准成长!$AJ366,阵法、技能和修炼!$C$20:$N$40,COLUMNS(阵法、技能和修炼!$C$20:M$40),0)</f>
        <v>120.00000000000011</v>
      </c>
      <c r="BZ120" s="9">
        <f>VLOOKUP(养成规划和标准成长!$AJ366,阵法、技能和修炼!$C$20:$N$40,COLUMNS(阵法、技能和修炼!$C$20:N$40),0)</f>
        <v>120.00000000000011</v>
      </c>
    </row>
    <row r="121" spans="1:78">
      <c r="A121" s="1">
        <v>118</v>
      </c>
      <c r="B121" s="9">
        <f>ROUND(属性投放!D$4+养成规划和标准成长!E$3*养成规划和标准成长!$O214*养成规划和标准成长!$P214+养成规划和标准成长!E$4*养成规划和标准成长!$V214+养成规划和标准成长!E$5*养成规划和标准成长!$R214+(养成规划和标准成长!E$12+养成规划和标准成长!E$13)*养成规划和标准成长!$N214+养成规划和标准成长!E$14*养成规划和标准成长!$O214*养成规划和标准成长!$Q214+养成规划和标准成长!E$17*10*养成规划和标准成长!$S214+养成规划和标准成长!E$18*10*养成规划和标准成长!$T214+养成规划和标准成长!E$19*养成规划和标准成长!$U214,0)</f>
        <v>4647</v>
      </c>
      <c r="C121" s="9">
        <f>ROUND(属性投放!E$4+养成规划和标准成长!F$3*养成规划和标准成长!$O214*养成规划和标准成长!$P214+养成规划和标准成长!F$4*养成规划和标准成长!$V214+养成规划和标准成长!F$5*养成规划和标准成长!$R214+(养成规划和标准成长!F$12+养成规划和标准成长!F$13)*养成规划和标准成长!$N214+养成规划和标准成长!F$14*养成规划和标准成长!$O214*养成规划和标准成长!$Q214+养成规划和标准成长!F$17*10*养成规划和标准成长!$S214+养成规划和标准成长!F$18*10*养成规划和标准成长!$T214+养成规划和标准成长!F$19*养成规划和标准成长!$U214,0)</f>
        <v>4882</v>
      </c>
      <c r="D121" s="9">
        <f>ROUND(属性投放!F$4+养成规划和标准成长!G$3*养成规划和标准成长!$O214*养成规划和标准成长!$P214+养成规划和标准成长!G$4*养成规划和标准成长!$V214+养成规划和标准成长!G$5*养成规划和标准成长!$R214+(养成规划和标准成长!G$12+养成规划和标准成长!G$13)*养成规划和标准成长!$N214+养成规划和标准成长!G$14*养成规划和标准成长!$O214*养成规划和标准成长!$Q214+养成规划和标准成长!G$17*10*养成规划和标准成长!$S214+养成规划和标准成长!G$18*10*养成规划和标准成长!$T214+养成规划和标准成长!G$19*养成规划和标准成长!$U214,0)</f>
        <v>1743</v>
      </c>
      <c r="E121" s="9">
        <f>ROUND(属性投放!G$4+养成规划和标准成长!H$3*养成规划和标准成长!$O214*养成规划和标准成长!$P214+养成规划和标准成长!H$4*养成规划和标准成长!$V214+养成规划和标准成长!H$5*养成规划和标准成长!$R214+(养成规划和标准成长!H$12+养成规划和标准成长!H$13)*养成规划和标准成长!$N214+养成规划和标准成长!H$14*养成规划和标准成长!$O214*养成规划和标准成长!$Q214+养成规划和标准成长!H$17*10*养成规划和标准成长!$S214+养成规划和标准成长!H$18*10*养成规划和标准成长!$T214+养成规划和标准成长!H$19*养成规划和标准成长!$U214,0)</f>
        <v>733</v>
      </c>
      <c r="F121" s="9">
        <f>ROUND(属性投放!H$4+养成规划和标准成长!I$3*养成规划和标准成长!$O214*养成规划和标准成长!$P214+养成规划和标准成长!I$4*养成规划和标准成长!$V214+养成规划和标准成长!I$5*养成规划和标准成长!$R214+(养成规划和标准成长!I$12+养成规划和标准成长!I$13)*养成规划和标准成长!$N214+养成规划和标准成长!I$14*养成规划和标准成长!$O214*养成规划和标准成长!$Q214+养成规划和标准成长!I$17*10*养成规划和标准成长!$S214+养成规划和标准成长!I$18*10*养成规划和标准成长!$T214+养成规划和标准成长!I$19*养成规划和标准成长!$U214,0)</f>
        <v>1331</v>
      </c>
      <c r="G121" s="9">
        <f>ROUND(属性投放!I$4+养成规划和标准成长!J$3*养成规划和标准成长!$O214*养成规划和标准成长!$P214+养成规划和标准成长!J$4*养成规划和标准成长!$V214+养成规划和标准成长!J$5*养成规划和标准成长!$R214+(养成规划和标准成长!J$12+养成规划和标准成长!J$13)*养成规划和标准成长!$N214+养成规划和标准成长!J$14*养成规划和标准成长!$O214*养成规划和标准成长!$Q214+养成规划和标准成长!J$17*10*养成规划和标准成长!$S214+养成规划和标准成长!J$18*10*养成规划和标准成长!$T214+养成规划和标准成长!J$19*养成规划和标准成长!$U214,0)</f>
        <v>949</v>
      </c>
      <c r="H121" s="9">
        <f>ROUND(属性投放!J$4+养成规划和标准成长!K$3*养成规划和标准成长!$O214*养成规划和标准成长!$P214+养成规划和标准成长!K$4*养成规划和标准成长!$V214+养成规划和标准成长!K$5*养成规划和标准成长!$R214+(养成规划和标准成长!K$12+养成规划和标准成长!K$13)*养成规划和标准成长!$N214+养成规划和标准成长!K$14*养成规划和标准成长!$O214*养成规划和标准成长!$Q214+养成规划和标准成长!K$17*10*养成规划和标准成长!$S214+养成规划和标准成长!K$18*10*养成规划和标准成长!$T214+养成规划和标准成长!K$19*养成规划和标准成长!$U214,0)</f>
        <v>641</v>
      </c>
      <c r="I121" s="9">
        <f>ROUND(属性投放!K$4+养成规划和标准成长!L$3*养成规划和标准成长!$O214*养成规划和标准成长!$P214+养成规划和标准成长!L$4*养成规划和标准成长!$V214+养成规划和标准成长!L$5*养成规划和标准成长!$R214+(养成规划和标准成长!L$12+养成规划和标准成长!L$13)*养成规划和标准成长!$N214+养成规划和标准成长!L$14*养成规划和标准成长!$O214*养成规划和标准成长!$Q214+养成规划和标准成长!L$17*10*养成规划和标准成长!$S214+养成规划和标准成长!L$18*10*养成规划和标准成长!$T214+养成规划和标准成长!L$19*养成规划和标准成长!$U214,0)</f>
        <v>323</v>
      </c>
      <c r="J121" s="9">
        <f>ROUND(属性投放!L$4+养成规划和标准成长!M$3*养成规划和标准成长!$O214*养成规划和标准成长!$P214+养成规划和标准成长!M$4*养成规划和标准成长!$V214+养成规划和标准成长!M$5*养成规划和标准成长!$R214+(养成规划和标准成长!M$12+养成规划和标准成长!M$13)*养成规划和标准成长!$N214+养成规划和标准成长!M$14*养成规划和标准成长!$O214*养成规划和标准成长!$Q214+养成规划和标准成长!M$17*10*养成规划和标准成长!$S214+养成规划和标准成长!M$18*10*养成规划和标准成长!$T214+养成规划和标准成长!M$19*养成规划和标准成长!$U214,0)</f>
        <v>1207</v>
      </c>
      <c r="K121" s="9">
        <f>ROUND(属性投放!M$4+养成规划和标准成长!N$3*养成规划和标准成长!$O214*养成规划和标准成长!$P214+养成规划和标准成长!N$4*养成规划和标准成长!$V214+养成规划和标准成长!N$5*养成规划和标准成长!$R214+(养成规划和标准成长!N$12+养成规划和标准成长!N$13)*养成规划和标准成长!$N214+养成规划和标准成长!N$14*养成规划和标准成长!$O214*养成规划和标准成长!$Q214+养成规划和标准成长!N$17*10*养成规划和标准成长!$S214+养成规划和标准成长!N$18*10*养成规划和标准成长!$T214+养成规划和标准成长!N$19*养成规划和标准成长!$U214,0)</f>
        <v>1216</v>
      </c>
      <c r="L121" s="9">
        <f>VLOOKUP(养成规划和标准成长!$X214,阵法、技能和修炼!$C$20:$N$40,COLUMNS(阵法、技能和修炼!$C$20:G$40),0)</f>
        <v>319</v>
      </c>
      <c r="M121" s="9">
        <f>VLOOKUP(养成规划和标准成长!$X214,阵法、技能和修炼!$C$20:$N$40,COLUMNS(阵法、技能和修炼!$C$20:H$40),0)</f>
        <v>246</v>
      </c>
      <c r="N121" s="9">
        <f>VLOOKUP(养成规划和标准成长!$X214,阵法、技能和修炼!$C$20:$N$40,COLUMNS(阵法、技能和修炼!$C$20:I$40),0)</f>
        <v>319</v>
      </c>
      <c r="O121" s="9">
        <f>VLOOKUP(养成规划和标准成长!$X214,阵法、技能和修炼!$C$20:$N$40,COLUMNS(阵法、技能和修炼!$C$20:J$40),0)</f>
        <v>246</v>
      </c>
      <c r="P121" s="9">
        <f>VLOOKUP(养成规划和标准成长!$X214,阵法、技能和修炼!$C$20:$N$40,COLUMNS(阵法、技能和修炼!$C$20:K$40),0)</f>
        <v>70</v>
      </c>
      <c r="Q121" s="9">
        <f>VLOOKUP(养成规划和标准成长!$X214,阵法、技能和修炼!$C$20:$N$40,COLUMNS(阵法、技能和修炼!$C$20:L$40),0)</f>
        <v>70</v>
      </c>
      <c r="R121" s="9">
        <f>VLOOKUP(养成规划和标准成长!$X214,阵法、技能和修炼!$C$20:$N$40,COLUMNS(阵法、技能和修炼!$C$20:M$40),0)</f>
        <v>84.000000000000071</v>
      </c>
      <c r="S121" s="9">
        <f>VLOOKUP(养成规划和标准成长!$X214,阵法、技能和修炼!$C$20:$N$40,COLUMNS(阵法、技能和修炼!$C$20:N$40),0)</f>
        <v>84.000000000000071</v>
      </c>
      <c r="T121" s="1">
        <v>118</v>
      </c>
      <c r="U121" s="9">
        <f>ROUND(属性投放!D$4+养成规划和标准成长!E$3*养成规划和标准成长!$C367*养成规划和标准成长!$D367+养成规划和标准成长!E$4*养成规划和标准成长!$J367+养成规划和标准成长!E$5*养成规划和标准成长!$F367+(养成规划和标准成长!E$12+养成规划和标准成长!E$13)*养成规划和标准成长!$B367+养成规划和标准成长!E$14*养成规划和标准成长!$C367*养成规划和标准成长!$E367+养成规划和标准成长!E$17*10*养成规划和标准成长!$G367+养成规划和标准成长!E$18*10*养成规划和标准成长!$H367+养成规划和标准成长!E$19*养成规划和标准成长!$I367,0)</f>
        <v>5133</v>
      </c>
      <c r="V121" s="9">
        <f>ROUND(属性投放!E$4+养成规划和标准成长!F$3*养成规划和标准成长!$C367*养成规划和标准成长!$D367+养成规划和标准成长!F$4*养成规划和标准成长!$J367+养成规划和标准成长!F$5*养成规划和标准成长!$F367+(养成规划和标准成长!F$12+养成规划和标准成长!F$13)*养成规划和标准成长!$B367+养成规划和标准成长!F$14*养成规划和标准成长!$C367*养成规划和标准成长!$E367+养成规划和标准成长!F$17*10*养成规划和标准成长!$G367+养成规划和标准成长!F$18*10*养成规划和标准成长!$H367+养成规划和标准成长!F$19*养成规划和标准成长!$I367,0)</f>
        <v>5201</v>
      </c>
      <c r="W121" s="9">
        <f>ROUND(属性投放!F$4+养成规划和标准成长!G$3*养成规划和标准成长!$C367*养成规划和标准成长!$D367+养成规划和标准成长!G$4*养成规划和标准成长!$J367+养成规划和标准成长!G$5*养成规划和标准成长!$F367+(养成规划和标准成长!G$12+养成规划和标准成长!G$13)*养成规划和标准成长!$B367+养成规划和标准成长!G$14*养成规划和标准成长!$C367*养成规划和标准成长!$E367+养成规划和标准成长!G$17*10*养成规划和标准成长!$G367+养成规划和标准成长!G$18*10*养成规划和标准成长!$H367+养成规划和标准成长!G$19*养成规划和标准成长!$I367,0)</f>
        <v>1884</v>
      </c>
      <c r="X121" s="9">
        <f>ROUND(属性投放!G$4+养成规划和标准成长!H$3*养成规划和标准成长!$C367*养成规划和标准成长!$D367+养成规划和标准成长!H$4*养成规划和标准成长!$J367+养成规划和标准成长!H$5*养成规划和标准成长!$F367+(养成规划和标准成长!H$12+养成规划和标准成长!H$13)*养成规划和标准成长!$B367+养成规划和标准成长!H$14*养成规划和标准成长!$C367*养成规划和标准成长!$E367+养成规划和标准成长!H$17*10*养成规划和标准成长!$G367+养成规划和标准成长!H$18*10*养成规划和标准成长!$H367+养成规划和标准成长!H$19*养成规划和标准成长!$I367,0)</f>
        <v>822</v>
      </c>
      <c r="Y121" s="9">
        <f>ROUND(属性投放!H$4+养成规划和标准成长!I$3*养成规划和标准成长!$C367*养成规划和标准成长!$D367+养成规划和标准成长!I$4*养成规划和标准成长!$J367+养成规划和标准成长!I$5*养成规划和标准成长!$F367+(养成规划和标准成长!I$12+养成规划和标准成长!I$13)*养成规划和标准成长!$B367+养成规划和标准成长!I$14*养成规划和标准成长!$C367*养成规划和标准成长!$E367+养成规划和标准成长!I$17*10*养成规划和标准成长!$G367+养成规划和标准成长!I$18*10*养成规划和标准成长!$H367+养成规划和标准成长!I$19*养成规划和标准成长!$I367,0)</f>
        <v>1419</v>
      </c>
      <c r="Z121" s="9">
        <f>ROUND(属性投放!I$4+养成规划和标准成长!J$3*养成规划和标准成长!$C367*养成规划和标准成长!$D367+养成规划和标准成长!J$4*养成规划和标准成长!$J367+养成规划和标准成长!J$5*养成规划和标准成长!$F367+(养成规划和标准成长!J$12+养成规划和标准成长!J$13)*养成规划和标准成长!$B367+养成规划和标准成长!J$14*养成规划和标准成长!$C367*养成规划和标准成长!$E367+养成规划和标准成长!J$17*10*养成规划和标准成长!$G367+养成规划和标准成长!J$18*10*养成规划和标准成长!$H367+养成规划和标准成长!J$19*养成规划和标准成长!$I367,0)</f>
        <v>1020</v>
      </c>
      <c r="AA121" s="9">
        <f>ROUND(属性投放!J$4+养成规划和标准成长!K$3*养成规划和标准成长!$C367*养成规划和标准成长!$D367+养成规划和标准成长!K$4*养成规划和标准成长!$J367+养成规划和标准成长!K$5*养成规划和标准成长!$F367+(养成规划和标准成长!K$12+养成规划和标准成长!K$13)*养成规划和标准成长!$B367+养成规划和标准成长!K$14*养成规划和标准成长!$C367*养成规划和标准成长!$E367+养成规划和标准成长!K$17*10*养成规划和标准成长!$G367+养成规划和标准成长!K$18*10*养成规划和标准成长!$H367+养成规划和标准成长!K$19*养成规划和标准成长!$I367,0)</f>
        <v>689</v>
      </c>
      <c r="AB121" s="9">
        <f>ROUND(属性投放!K$4+养成规划和标准成长!L$3*养成规划和标准成长!$C367*养成规划和标准成长!$D367+养成规划和标准成长!L$4*养成规划和标准成长!$J367+养成规划和标准成长!L$5*养成规划和标准成长!$F367+(养成规划和标准成长!L$12+养成规划和标准成长!L$13)*养成规划和标准成长!$B367+养成规划和标准成长!L$14*养成规划和标准成长!$C367*养成规划和标准成长!$E367+养成规划和标准成长!L$17*10*养成规划和标准成长!$G367+养成规划和标准成长!L$18*10*养成规划和标准成长!$H367+养成规划和标准成长!L$19*养成规划和标准成长!$I367,0)</f>
        <v>385</v>
      </c>
      <c r="AC121" s="9">
        <f>ROUND(属性投放!L$4+养成规划和标准成长!M$3*养成规划和标准成长!$C367*养成规划和标准成长!$D367+养成规划和标准成长!M$4*养成规划和标准成长!$J367+养成规划和标准成长!M$5*养成规划和标准成长!$F367+(养成规划和标准成长!M$12+养成规划和标准成长!M$13)*养成规划和标准成长!$B367+养成规划和标准成长!M$14*养成规划和标准成长!$C367*养成规划和标准成长!$E367+养成规划和标准成长!M$17*10*养成规划和标准成长!$G367+养成规划和标准成长!M$18*10*养成规划和标准成长!$H367+养成规划和标准成长!M$19*养成规划和标准成长!$I367,0)</f>
        <v>1218</v>
      </c>
      <c r="AD121" s="9">
        <f>ROUND(属性投放!M$4+养成规划和标准成长!N$3*养成规划和标准成长!$C367*养成规划和标准成长!$D367+养成规划和标准成长!N$4*养成规划和标准成长!$J367+养成规划和标准成长!N$5*养成规划和标准成长!$F367+(养成规划和标准成长!N$12+养成规划和标准成长!N$13)*养成规划和标准成长!$B367+养成规划和标准成长!N$14*养成规划和标准成长!$C367*养成规划和标准成长!$E367+养成规划和标准成长!N$17*10*养成规划和标准成长!$G367+养成规划和标准成长!N$18*10*养成规划和标准成长!$H367+养成规划和标准成长!N$19*养成规划和标准成长!$I367,0)</f>
        <v>1230</v>
      </c>
      <c r="AE121" s="9">
        <f>VLOOKUP(养成规划和标准成长!$L367,阵法、技能和修炼!$C$20:$N$40,COLUMNS(阵法、技能和修炼!$C$20:G$40),0)</f>
        <v>373</v>
      </c>
      <c r="AF121" s="9">
        <f>VLOOKUP(养成规划和标准成长!$L367,阵法、技能和修炼!$C$20:$N$40,COLUMNS(阵法、技能和修炼!$C$20:H$40),0)</f>
        <v>276</v>
      </c>
      <c r="AG121" s="9">
        <f>VLOOKUP(养成规划和标准成长!$L367,阵法、技能和修炼!$C$20:$N$40,COLUMNS(阵法、技能和修炼!$C$20:I$40),0)</f>
        <v>373</v>
      </c>
      <c r="AH121" s="9">
        <f>VLOOKUP(养成规划和标准成长!$L367,阵法、技能和修炼!$C$20:$N$40,COLUMNS(阵法、技能和修炼!$C$20:J$40),0)</f>
        <v>276</v>
      </c>
      <c r="AI121" s="9">
        <f>VLOOKUP(养成规划和标准成长!$L367,阵法、技能和修炼!$C$20:$N$40,COLUMNS(阵法、技能和修炼!$C$20:K$40),0)</f>
        <v>80</v>
      </c>
      <c r="AJ121" s="9">
        <f>VLOOKUP(养成规划和标准成长!$L367,阵法、技能和修炼!$C$20:$N$40,COLUMNS(阵法、技能和修炼!$C$20:L$40),0)</f>
        <v>80</v>
      </c>
      <c r="AK121" s="9">
        <f>VLOOKUP(养成规划和标准成长!$L367,阵法、技能和修炼!$C$20:$N$40,COLUMNS(阵法、技能和修炼!$C$20:M$40),0)</f>
        <v>96.000000000000085</v>
      </c>
      <c r="AL121" s="9">
        <f>VLOOKUP(养成规划和标准成长!$L367,阵法、技能和修炼!$C$20:$N$40,COLUMNS(阵法、技能和修炼!$C$20:N$40),0)</f>
        <v>96.000000000000085</v>
      </c>
      <c r="AN121" s="1">
        <v>118</v>
      </c>
      <c r="AO121" s="9">
        <f>ROUND(属性投放!D$4+养成规划和标准成长!E$3*养成规划和标准成长!$O367*养成规划和标准成长!$P367+养成规划和标准成长!E$4*养成规划和标准成长!$V367+养成规划和标准成长!E$5*养成规划和标准成长!$R367+(养成规划和标准成长!E$12+养成规划和标准成长!E$13)*养成规划和标准成长!$N367+养成规划和标准成长!E$14*养成规划和标准成长!$O367*养成规划和标准成长!$Q367+养成规划和标准成长!E$17*10*养成规划和标准成长!$S367+养成规划和标准成长!E$18*10*养成规划和标准成长!$T367+养成规划和标准成长!E$19*养成规划和标准成长!$U367,0)</f>
        <v>5856</v>
      </c>
      <c r="AP121" s="9">
        <f>ROUND(属性投放!E$4+养成规划和标准成长!F$3*养成规划和标准成长!$O367*养成规划和标准成长!$P367+养成规划和标准成长!F$4*养成规划和标准成长!$V367+养成规划和标准成长!F$5*养成规划和标准成长!$R367+(养成规划和标准成长!F$12+养成规划和标准成长!F$13)*养成规划和标准成长!$N367+养成规划和标准成长!F$14*养成规划和标准成长!$O367*养成规划和标准成长!$Q367+养成规划和标准成长!F$17*10*养成规划和标准成长!$S367+养成规划和标准成长!F$18*10*养成规划和标准成长!$T367+养成规划和标准成长!F$19*养成规划和标准成长!$U367,0)</f>
        <v>5519</v>
      </c>
      <c r="AQ121" s="9">
        <f>ROUND(属性投放!F$4+养成规划和标准成长!G$3*养成规划和标准成长!$O367*养成规划和标准成长!$P367+养成规划和标准成长!G$4*养成规划和标准成长!$V367+养成规划和标准成长!G$5*养成规划和标准成长!$R367+(养成规划和标准成长!G$12+养成规划和标准成长!G$13)*养成规划和标准成长!$N367+养成规划和标准成长!G$14*养成规划和标准成长!$O367*养成规划和标准成长!$Q367+养成规划和标准成长!G$17*10*养成规划和标准成长!$S367+养成规划和标准成长!G$18*10*养成规划和标准成长!$T367+养成规划和标准成长!G$19*养成规划和标准成长!$U367,0)</f>
        <v>2073</v>
      </c>
      <c r="AR121" s="9">
        <f>ROUND(属性投放!G$4+养成规划和标准成长!H$3*养成规划和标准成长!$O367*养成规划和标准成长!$P367+养成规划和标准成长!H$4*养成规划和标准成长!$V367+养成规划和标准成长!H$5*养成规划和标准成长!$R367+(养成规划和标准成长!H$12+养成规划和标准成长!H$13)*养成规划和标准成长!$N367+养成规划和标准成长!H$14*养成规划和标准成长!$O367*养成规划和标准成长!$Q367+养成规划和标准成长!H$17*10*养成规划和标准成长!$S367+养成规划和标准成长!H$18*10*养成规划和标准成长!$T367+养成规划和标准成长!H$19*养成规划和标准成长!$U367,0)</f>
        <v>957</v>
      </c>
      <c r="AS121" s="9">
        <f>ROUND(属性投放!H$4+养成规划和标准成长!I$3*养成规划和标准成长!$O367*养成规划和标准成长!$P367+养成规划和标准成长!I$4*养成规划和标准成长!$V367+养成规划和标准成长!I$5*养成规划和标准成长!$R367+(养成规划和标准成长!I$12+养成规划和标准成长!I$13)*养成规划和标准成长!$N367+养成规划和标准成长!I$14*养成规划和标准成长!$O367*养成规划和标准成长!$Q367+养成规划和标准成长!I$17*10*养成规划和标准成长!$S367+养成规划和标准成长!I$18*10*养成规划和标准成长!$T367+养成规划和标准成长!I$19*养成规划和标准成长!$U367,0)</f>
        <v>1555</v>
      </c>
      <c r="AT121" s="9">
        <f>ROUND(属性投放!I$4+养成规划和标准成长!J$3*养成规划和标准成长!$O367*养成规划和标准成长!$P367+养成规划和标准成长!J$4*养成规划和标准成长!$V367+养成规划和标准成长!J$5*养成规划和标准成长!$R367+(养成规划和标准成长!J$12+养成规划和标准成长!J$13)*养成规划和标准成长!$N367+养成规划和标准成长!J$14*养成规划和标准成长!$O367*养成规划和标准成长!$Q367+养成规划和标准成长!J$17*10*养成规划和标准成长!$S367+养成规划和标准成长!J$18*10*养成规划和标准成长!$T367+养成规划和标准成长!J$19*养成规划和标准成长!$U367,0)</f>
        <v>1137</v>
      </c>
      <c r="AU121" s="9">
        <f>ROUND(属性投放!J$4+养成规划和标准成长!K$3*养成规划和标准成长!$O367*养成规划和标准成长!$P367+养成规划和标准成长!K$4*养成规划和标准成长!$V367+养成规划和标准成长!K$5*养成规划和标准成长!$R367+(养成规划和标准成长!K$12+养成规划和标准成长!K$13)*养成规划和标准成长!$N367+养成规划和标准成长!K$14*养成规划和标准成长!$O367*养成规划和标准成长!$Q367+养成规划和标准成长!K$17*10*养成规划和标准成长!$S367+养成规划和标准成长!K$18*10*养成规划和标准成长!$T367+养成规划和标准成长!K$19*养成规划和标准成长!$U367,0)</f>
        <v>761</v>
      </c>
      <c r="AV121" s="9">
        <f>ROUND(属性投放!K$4+养成规划和标准成长!L$3*养成规划和标准成长!$O367*养成规划和标准成长!$P367+养成规划和标准成长!L$4*养成规划和标准成长!$V367+养成规划和标准成长!L$5*养成规划和标准成长!$R367+(养成规划和标准成长!L$12+养成规划和标准成长!L$13)*养成规划和标准成长!$N367+养成规划和标准成长!L$14*养成规划和标准成长!$O367*养成规划和标准成长!$Q367+养成规划和标准成长!L$17*10*养成规划和标准成长!$S367+养成规划和标准成长!L$18*10*养成规划和标准成长!$T367+养成规划和标准成长!L$19*养成规划和标准成长!$U367,0)</f>
        <v>470</v>
      </c>
      <c r="AW121" s="9">
        <f>ROUND(属性投放!L$4+养成规划和标准成长!M$3*养成规划和标准成长!$O367*养成规划和标准成长!$P367+养成规划和标准成长!M$4*养成规划和标准成长!$V367+养成规划和标准成长!M$5*养成规划和标准成长!$R367+(养成规划和标准成长!M$12+养成规划和标准成长!M$13)*养成规划和标准成长!$N367+养成规划和标准成长!M$14*养成规划和标准成长!$O367*养成规划和标准成长!$Q367+养成规划和标准成长!M$17*10*养成规划和标准成长!$S367+养成规划和标准成长!M$18*10*养成规划和标准成长!$T367+养成规划和标准成长!M$19*养成规划和标准成长!$U367,0)</f>
        <v>1243</v>
      </c>
      <c r="AX121" s="9">
        <f>ROUND(属性投放!M$4+养成规划和标准成长!N$3*养成规划和标准成长!$O367*养成规划和标准成长!$P367+养成规划和标准成长!N$4*养成规划和标准成长!$V367+养成规划和标准成长!N$5*养成规划和标准成长!$R367+(养成规划和标准成长!N$12+养成规划和标准成长!N$13)*养成规划和标准成长!$N367+养成规划和标准成长!N$14*养成规划和标准成长!$O367*养成规划和标准成长!$Q367+养成规划和标准成长!N$17*10*养成规划和标准成长!$S367+养成规划和标准成长!N$18*10*养成规划和标准成长!$T367+养成规划和标准成长!N$19*养成规划和标准成长!$U367,0)</f>
        <v>1259</v>
      </c>
      <c r="AY121" s="9">
        <f>VLOOKUP(养成规划和标准成长!$X367,阵法、技能和修炼!$C$20:$N$40,COLUMNS(阵法、技能和修炼!$C$20:G$40),0)</f>
        <v>428</v>
      </c>
      <c r="AZ121" s="9">
        <f>VLOOKUP(养成规划和标准成长!$X367,阵法、技能和修炼!$C$20:$N$40,COLUMNS(阵法、技能和修炼!$C$20:H$40),0)</f>
        <v>305</v>
      </c>
      <c r="BA121" s="9">
        <f>VLOOKUP(养成规划和标准成长!$X367,阵法、技能和修炼!$C$20:$N$40,COLUMNS(阵法、技能和修炼!$C$20:I$40),0)</f>
        <v>428</v>
      </c>
      <c r="BB121" s="9">
        <f>VLOOKUP(养成规划和标准成长!$X367,阵法、技能和修炼!$C$20:$N$40,COLUMNS(阵法、技能和修炼!$C$20:J$40),0)</f>
        <v>305</v>
      </c>
      <c r="BC121" s="9">
        <f>VLOOKUP(养成规划和标准成长!$X367,阵法、技能和修炼!$C$20:$N$40,COLUMNS(阵法、技能和修炼!$C$20:K$40),0)</f>
        <v>90</v>
      </c>
      <c r="BD121" s="9">
        <f>VLOOKUP(养成规划和标准成长!$X367,阵法、技能和修炼!$C$20:$N$40,COLUMNS(阵法、技能和修炼!$C$20:L$40),0)</f>
        <v>90</v>
      </c>
      <c r="BE121" s="9">
        <f>VLOOKUP(养成规划和标准成长!$X367,阵法、技能和修炼!$C$20:$N$40,COLUMNS(阵法、技能和修炼!$C$20:M$40),0)</f>
        <v>108.0000000000001</v>
      </c>
      <c r="BF121" s="9">
        <f>VLOOKUP(养成规划和标准成长!$X367,阵法、技能和修炼!$C$20:$N$40,COLUMNS(阵法、技能和修炼!$C$20:N$40),0)</f>
        <v>108.0000000000001</v>
      </c>
      <c r="BH121" s="1">
        <v>118</v>
      </c>
      <c r="BI121" s="9">
        <f>ROUND(属性投放!D$4+养成规划和标准成长!E$3*养成规划和标准成长!$AA367*养成规划和标准成长!$AB367+养成规划和标准成长!E$4*养成规划和标准成长!$AH367+养成规划和标准成长!E$5*养成规划和标准成长!$AD367+(养成规划和标准成长!E$12+养成规划和标准成长!E$13)*养成规划和标准成长!$Z367+养成规划和标准成长!E$14*养成规划和标准成长!$AA367*养成规划和标准成长!$AC367+养成规划和标准成长!E$17*10*养成规划和标准成长!$AE367+养成规划和标准成长!E$18*10*养成规划和标准成长!$AF367+养成规划和标准成长!E$19*养成规划和标准成长!$AG367,0)</f>
        <v>6484</v>
      </c>
      <c r="BJ121" s="9">
        <f>ROUND(属性投放!E$4+养成规划和标准成长!F$3*养成规划和标准成长!$AA367*养成规划和标准成长!$AB367+养成规划和标准成长!F$4*养成规划和标准成长!$AH367+养成规划和标准成长!F$5*养成规划和标准成长!$AD367+(养成规划和标准成长!F$12+养成规划和标准成长!F$13)*养成规划和标准成长!$Z367+养成规划和标准成长!F$14*养成规划和标准成长!$AA367*养成规划和标准成长!$AC367+养成规划和标准成长!F$17*10*养成规划和标准成长!$AE367+养成规划和标准成长!F$18*10*养成规划和标准成长!$AF367+养成规划和标准成长!F$19*养成规划和标准成长!$AG367,0)</f>
        <v>5782</v>
      </c>
      <c r="BK121" s="9">
        <f>ROUND(属性投放!F$4+养成规划和标准成长!G$3*养成规划和标准成长!$AA367*养成规划和标准成长!$AB367+养成规划和标准成长!G$4*养成规划和标准成长!$AH367+养成规划和标准成长!G$5*养成规划和标准成长!$AD367+(养成规划和标准成长!G$12+养成规划和标准成长!G$13)*养成规划和标准成长!$Z367+养成规划和标准成长!G$14*养成规划和标准成长!$AA367*养成规划和标准成长!$AC367+养成规划和标准成长!G$17*10*养成规划和标准成长!$AE367+养成规划和标准成长!G$18*10*养成规划和标准成长!$AF367+养成规划和标准成长!G$19*养成规划和标准成长!$AG367,0)</f>
        <v>2235</v>
      </c>
      <c r="BL121" s="9">
        <f>ROUND(属性投放!G$4+养成规划和标准成长!H$3*养成规划和标准成长!$AA367*养成规划和标准成长!$AB367+养成规划和标准成长!H$4*养成规划和标准成长!$AH367+养成规划和标准成长!H$5*养成规划和标准成长!$AD367+(养成规划和标准成长!H$12+养成规划和标准成长!H$13)*养成规划和标准成长!$Z367+养成规划和标准成长!H$14*养成规划和标准成长!$AA367*养成规划和标准成长!$AC367+养成规划和标准成长!H$17*10*养成规划和标准成长!$AE367+养成规划和标准成长!H$18*10*养成规划和标准成长!$AF367+养成规划和标准成长!H$19*养成规划和标准成长!$AG367,0)</f>
        <v>1071</v>
      </c>
      <c r="BM121" s="9">
        <f>ROUND(属性投放!H$4+养成规划和标准成长!I$3*养成规划和标准成长!$AA367*养成规划和标准成长!$AB367+养成规划和标准成长!I$4*养成规划和标准成长!$AH367+养成规划和标准成长!I$5*养成规划和标准成长!$AD367+(养成规划和标准成长!I$12+养成规划和标准成长!I$13)*养成规划和标准成长!$Z367+养成规划和标准成长!I$14*养成规划和标准成长!$AA367*养成规划和标准成长!$AC367+养成规划和标准成长!I$17*10*养成规划和标准成长!$AE367+养成规划和标准成长!I$18*10*养成规划和标准成长!$AF367+养成规划和标准成长!I$19*养成规划和标准成长!$AG367,0)</f>
        <v>1669</v>
      </c>
      <c r="BN121" s="9">
        <f>ROUND(属性投放!I$4+养成规划和标准成长!J$3*养成规划和标准成长!$AA367*养成规划和标准成长!$AB367+养成规划和标准成长!J$4*养成规划和标准成长!$AH367+养成规划和标准成长!J$5*养成规划和标准成长!$AD367+(养成规划和标准成长!J$12+养成规划和标准成长!J$13)*养成规划和标准成长!$Z367+养成规划和标准成长!J$14*养成规划和标准成长!$AA367*养成规划和标准成长!$AC367+养成规划和标准成长!J$17*10*养成规划和标准成长!$AE367+养成规划和标准成长!J$18*10*养成规划和标准成长!$AF367+养成规划和标准成长!J$19*养成规划和标准成长!$AG367,0)</f>
        <v>1233</v>
      </c>
      <c r="BO121" s="9">
        <f>ROUND(属性投放!J$4+养成规划和标准成长!K$3*养成规划和标准成长!$AA367*养成规划和标准成长!$AB367+养成规划和标准成长!K$4*养成规划和标准成长!$AH367+养成规划和标准成长!K$5*养成规划和标准成长!$AD367+(养成规划和标准成长!K$12+养成规划和标准成长!K$13)*养成规划和标准成长!$Z367+养成规划和标准成长!K$14*养成规划和标准成长!$AA367*养成规划和标准成长!$AC367+养成规划和标准成长!K$17*10*养成规划和标准成长!$AE367+养成规划和标准成长!K$18*10*养成规划和标准成长!$AF367+养成规划和标准成长!K$19*养成规划和标准成长!$AG367,0)</f>
        <v>817</v>
      </c>
      <c r="BP121" s="9">
        <f>ROUND(属性投放!K$4+养成规划和标准成长!L$3*养成规划和标准成长!$AA367*养成规划和标准成长!$AB367+养成规划和标准成长!L$4*养成规划和标准成长!$AH367+养成规划和标准成长!L$5*养成规划和标准成长!$AD367+(养成规划和标准成长!L$12+养成规划和标准成长!L$13)*养成规划和标准成长!$Z367+养成规划和标准成长!L$14*养成规划和标准成长!$AA367*养成规划和标准成长!$AC367+养成规划和标准成长!L$17*10*养成规划和标准成长!$AE367+养成规划和标准成长!L$18*10*养成规划和标准成长!$AF367+养成规划和标准成长!L$19*养成规划和标准成长!$AG367,0)</f>
        <v>541</v>
      </c>
      <c r="BQ121" s="9">
        <f>ROUND(属性投放!L$4+养成规划和标准成长!M$3*养成规划和标准成长!$AA367*养成规划和标准成长!$AB367+养成规划和标准成长!M$4*养成规划和标准成长!$AH367+养成规划和标准成长!M$5*养成规划和标准成长!$AD367+(养成规划和标准成长!M$12+养成规划和标准成长!M$13)*养成规划和标准成长!$Z367+养成规划和标准成长!M$14*养成规划和标准成长!$AA367*养成规划和标准成长!$AC367+养成规划和标准成长!M$17*10*养成规划和标准成长!$AE367+养成规划和标准成长!M$18*10*养成规划和标准成长!$AF367+养成规划和标准成长!M$19*养成规划和标准成长!$AG367,0)</f>
        <v>1262</v>
      </c>
      <c r="BR121" s="9">
        <f>ROUND(属性投放!M$4+养成规划和标准成长!N$3*养成规划和标准成长!$AA367*养成规划和标准成长!$AB367+养成规划和标准成长!N$4*养成规划和标准成长!$AH367+养成规划和标准成长!N$5*养成规划和标准成长!$AD367+(养成规划和标准成长!N$12+养成规划和标准成长!N$13)*养成规划和标准成长!$Z367+养成规划和标准成长!N$14*养成规划和标准成长!$AA367*养成规划和标准成长!$AC367+养成规划和标准成长!N$17*10*养成规划和标准成长!$AE367+养成规划和标准成长!N$18*10*养成规划和标准成长!$AF367+养成规划和标准成长!N$19*养成规划和标准成长!$AG367,0)</f>
        <v>1280</v>
      </c>
      <c r="BS121" s="9">
        <f>VLOOKUP(养成规划和标准成长!$AJ367,阵法、技能和修炼!$C$20:$N$40,COLUMNS(阵法、技能和修炼!$C$20:G$40),0)</f>
        <v>486</v>
      </c>
      <c r="BT121" s="9">
        <f>VLOOKUP(养成规划和标准成长!$AJ367,阵法、技能和修炼!$C$20:$N$40,COLUMNS(阵法、技能和修炼!$C$20:H$40),0)</f>
        <v>332</v>
      </c>
      <c r="BU121" s="9">
        <f>VLOOKUP(养成规划和标准成长!$AJ367,阵法、技能和修炼!$C$20:$N$40,COLUMNS(阵法、技能和修炼!$C$20:I$40),0)</f>
        <v>486</v>
      </c>
      <c r="BV121" s="9">
        <f>VLOOKUP(养成规划和标准成长!$AJ367,阵法、技能和修炼!$C$20:$N$40,COLUMNS(阵法、技能和修炼!$C$20:J$40),0)</f>
        <v>332</v>
      </c>
      <c r="BW121" s="9">
        <f>VLOOKUP(养成规划和标准成长!$AJ367,阵法、技能和修炼!$C$20:$N$40,COLUMNS(阵法、技能和修炼!$C$20:K$40),0)</f>
        <v>100</v>
      </c>
      <c r="BX121" s="9">
        <f>VLOOKUP(养成规划和标准成长!$AJ367,阵法、技能和修炼!$C$20:$N$40,COLUMNS(阵法、技能和修炼!$C$20:L$40),0)</f>
        <v>100</v>
      </c>
      <c r="BY121" s="9">
        <f>VLOOKUP(养成规划和标准成长!$AJ367,阵法、技能和修炼!$C$20:$N$40,COLUMNS(阵法、技能和修炼!$C$20:M$40),0)</f>
        <v>120.00000000000011</v>
      </c>
      <c r="BZ121" s="9">
        <f>VLOOKUP(养成规划和标准成长!$AJ367,阵法、技能和修炼!$C$20:$N$40,COLUMNS(阵法、技能和修炼!$C$20:N$40),0)</f>
        <v>120.00000000000011</v>
      </c>
    </row>
    <row r="122" spans="1:78">
      <c r="A122" s="1">
        <v>119</v>
      </c>
      <c r="B122" s="9">
        <f>ROUND(属性投放!D$4+养成规划和标准成长!E$3*养成规划和标准成长!$O215*养成规划和标准成长!$P215+养成规划和标准成长!E$4*养成规划和标准成长!$V215+养成规划和标准成长!E$5*养成规划和标准成长!$R215+(养成规划和标准成长!E$12+养成规划和标准成长!E$13)*养成规划和标准成长!$N215+养成规划和标准成长!E$14*养成规划和标准成长!$O215*养成规划和标准成长!$Q215+养成规划和标准成长!E$17*10*养成规划和标准成长!$S215+养成规划和标准成长!E$18*10*养成规划和标准成长!$T215+养成规划和标准成长!E$19*养成规划和标准成长!$U215,0)</f>
        <v>4670</v>
      </c>
      <c r="C122" s="9">
        <f>ROUND(属性投放!E$4+养成规划和标准成长!F$3*养成规划和标准成长!$O215*养成规划和标准成长!$P215+养成规划和标准成长!F$4*养成规划和标准成长!$V215+养成规划和标准成长!F$5*养成规划和标准成长!$R215+(养成规划和标准成长!F$12+养成规划和标准成长!F$13)*养成规划和标准成长!$N215+养成规划和标准成长!F$14*养成规划和标准成长!$O215*养成规划和标准成长!$Q215+养成规划和标准成长!F$17*10*养成规划和标准成长!$S215+养成规划和标准成长!F$18*10*养成规划和标准成长!$T215+养成规划和标准成长!F$19*养成规划和标准成长!$U215,0)</f>
        <v>4914</v>
      </c>
      <c r="D122" s="9">
        <f>ROUND(属性投放!F$4+养成规划和标准成长!G$3*养成规划和标准成长!$O215*养成规划和标准成长!$P215+养成规划和标准成长!G$4*养成规划和标准成长!$V215+养成规划和标准成长!G$5*养成规划和标准成长!$R215+(养成规划和标准成长!G$12+养成规划和标准成长!G$13)*养成规划和标准成长!$N215+养成规划和标准成长!G$14*养成规划和标准成长!$O215*养成规划和标准成长!$Q215+养成规划和标准成长!G$17*10*养成规划和标准成长!$S215+养成规划和标准成长!G$18*10*养成规划和标准成长!$T215+养成规划和标准成长!G$19*养成规划和标准成长!$U215,0)</f>
        <v>1751</v>
      </c>
      <c r="E122" s="9">
        <f>ROUND(属性投放!G$4+养成规划和标准成长!H$3*养成规划和标准成长!$O215*养成规划和标准成长!$P215+养成规划和标准成长!H$4*养成规划和标准成长!$V215+养成规划和标准成长!H$5*养成规划和标准成长!$R215+(养成规划和标准成长!H$12+养成规划和标准成长!H$13)*养成规划和标准成长!$N215+养成规划和标准成长!H$14*养成规划和标准成长!$O215*养成规划和标准成长!$Q215+养成规划和标准成长!H$17*10*养成规划和标准成长!$S215+养成规划和标准成长!H$18*10*养成规划和标准成长!$T215+养成规划和标准成长!H$19*养成规划和标准成长!$U215,0)</f>
        <v>736</v>
      </c>
      <c r="F122" s="9">
        <f>ROUND(属性投放!H$4+养成规划和标准成长!I$3*养成规划和标准成长!$O215*养成规划和标准成长!$P215+养成规划和标准成长!I$4*养成规划和标准成长!$V215+养成规划和标准成长!I$5*养成规划和标准成长!$R215+(养成规划和标准成长!I$12+养成规划和标准成长!I$13)*养成规划和标准成长!$N215+养成规划和标准成长!I$14*养成规划和标准成长!$O215*养成规划和标准成长!$Q215+养成规划和标准成长!I$17*10*养成规划和标准成长!$S215+养成规划和标准成长!I$18*10*养成规划和标准成长!$T215+养成规划和标准成长!I$19*养成规划和标准成长!$U215,0)</f>
        <v>1338</v>
      </c>
      <c r="G122" s="9">
        <f>ROUND(属性投放!I$4+养成规划和标准成长!J$3*养成规划和标准成长!$O215*养成规划和标准成长!$P215+养成规划和标准成长!J$4*养成规划和标准成长!$V215+养成规划和标准成长!J$5*养成规划和标准成长!$R215+(养成规划和标准成长!J$12+养成规划和标准成长!J$13)*养成规划和标准成长!$N215+养成规划和标准成长!J$14*养成规划和标准成长!$O215*养成规划和标准成长!$Q215+养成规划和标准成长!J$17*10*养成规划和标准成长!$S215+养成规划和标准成长!J$18*10*养成规划和标准成长!$T215+养成规划和标准成长!J$19*养成规划和标准成长!$U215,0)</f>
        <v>954</v>
      </c>
      <c r="H122" s="9">
        <f>ROUND(属性投放!J$4+养成规划和标准成长!K$3*养成规划和标准成长!$O215*养成规划和标准成长!$P215+养成规划和标准成长!K$4*养成规划和标准成长!$V215+养成规划和标准成长!K$5*养成规划和标准成长!$R215+(养成规划和标准成长!K$12+养成规划和标准成长!K$13)*养成规划和标准成长!$N215+养成规划和标准成长!K$14*养成规划和标准成长!$O215*养成规划和标准成长!$Q215+养成规划和标准成长!K$17*10*养成规划和标准成长!$S215+养成规划和标准成长!K$18*10*养成规划和标准成长!$T215+养成规划和标准成长!K$19*养成规划和标准成长!$U215,0)</f>
        <v>644</v>
      </c>
      <c r="I122" s="9">
        <f>ROUND(属性投放!K$4+养成规划和标准成长!L$3*养成规划和标准成长!$O215*养成规划和标准成长!$P215+养成规划和标准成长!L$4*养成规划和标准成长!$V215+养成规划和标准成长!L$5*养成规划和标准成长!$R215+(养成规划和标准成长!L$12+养成规划和标准成长!L$13)*养成规划和标准成长!$N215+养成规划和标准成长!L$14*养成规划和标准成长!$O215*养成规划和标准成长!$Q215+养成规划和标准成长!L$17*10*养成规划和标准成长!$S215+养成规划和标准成长!L$18*10*养成规划和标准成长!$T215+养成规划和标准成长!L$19*养成规划和标准成长!$U215,0)</f>
        <v>323</v>
      </c>
      <c r="J122" s="9">
        <f>ROUND(属性投放!L$4+养成规划和标准成长!M$3*养成规划和标准成长!$O215*养成规划和标准成长!$P215+养成规划和标准成长!M$4*养成规划和标准成长!$V215+养成规划和标准成长!M$5*养成规划和标准成长!$R215+(养成规划和标准成长!M$12+养成规划和标准成长!M$13)*养成规划和标准成长!$N215+养成规划和标准成长!M$14*养成规划和标准成长!$O215*养成规划和标准成长!$Q215+养成规划和标准成长!M$17*10*养成规划和标准成长!$S215+养成规划和标准成长!M$18*10*养成规划和标准成长!$T215+养成规划和标准成长!M$19*养成规划和标准成长!$U215,0)</f>
        <v>1217</v>
      </c>
      <c r="K122" s="9">
        <f>ROUND(属性投放!M$4+养成规划和标准成长!N$3*养成规划和标准成长!$O215*养成规划和标准成长!$P215+养成规划和标准成长!N$4*养成规划和标准成长!$V215+养成规划和标准成长!N$5*养成规划和标准成长!$R215+(养成规划和标准成长!N$12+养成规划和标准成长!N$13)*养成规划和标准成长!$N215+养成规划和标准成长!N$14*养成规划和标准成长!$O215*养成规划和标准成长!$Q215+养成规划和标准成长!N$17*10*养成规划和标准成长!$S215+养成规划和标准成长!N$18*10*养成规划和标准成长!$T215+养成规划和标准成长!N$19*养成规划和标准成长!$U215,0)</f>
        <v>1226</v>
      </c>
      <c r="L122" s="9">
        <f>VLOOKUP(养成规划和标准成长!$X215,阵法、技能和修炼!$C$20:$N$40,COLUMNS(阵法、技能和修炼!$C$20:G$40),0)</f>
        <v>319</v>
      </c>
      <c r="M122" s="9">
        <f>VLOOKUP(养成规划和标准成长!$X215,阵法、技能和修炼!$C$20:$N$40,COLUMNS(阵法、技能和修炼!$C$20:H$40),0)</f>
        <v>246</v>
      </c>
      <c r="N122" s="9">
        <f>VLOOKUP(养成规划和标准成长!$X215,阵法、技能和修炼!$C$20:$N$40,COLUMNS(阵法、技能和修炼!$C$20:I$40),0)</f>
        <v>319</v>
      </c>
      <c r="O122" s="9">
        <f>VLOOKUP(养成规划和标准成长!$X215,阵法、技能和修炼!$C$20:$N$40,COLUMNS(阵法、技能和修炼!$C$20:J$40),0)</f>
        <v>246</v>
      </c>
      <c r="P122" s="9">
        <f>VLOOKUP(养成规划和标准成长!$X215,阵法、技能和修炼!$C$20:$N$40,COLUMNS(阵法、技能和修炼!$C$20:K$40),0)</f>
        <v>70</v>
      </c>
      <c r="Q122" s="9">
        <f>VLOOKUP(养成规划和标准成长!$X215,阵法、技能和修炼!$C$20:$N$40,COLUMNS(阵法、技能和修炼!$C$20:L$40),0)</f>
        <v>70</v>
      </c>
      <c r="R122" s="9">
        <f>VLOOKUP(养成规划和标准成长!$X215,阵法、技能和修炼!$C$20:$N$40,COLUMNS(阵法、技能和修炼!$C$20:M$40),0)</f>
        <v>84.000000000000071</v>
      </c>
      <c r="S122" s="9">
        <f>VLOOKUP(养成规划和标准成长!$X215,阵法、技能和修炼!$C$20:$N$40,COLUMNS(阵法、技能和修炼!$C$20:N$40),0)</f>
        <v>84.000000000000071</v>
      </c>
      <c r="T122" s="1">
        <v>119</v>
      </c>
      <c r="U122" s="9">
        <f>ROUND(属性投放!D$4+养成规划和标准成长!E$3*养成规划和标准成长!$C368*养成规划和标准成长!$D368+养成规划和标准成长!E$4*养成规划和标准成长!$J368+养成规划和标准成长!E$5*养成规划和标准成长!$F368+(养成规划和标准成长!E$12+养成规划和标准成长!E$13)*养成规划和标准成长!$B368+养成规划和标准成长!E$14*养成规划和标准成长!$C368*养成规划和标准成长!$E368+养成规划和标准成长!E$17*10*养成规划和标准成长!$G368+养成规划和标准成长!E$18*10*养成规划和标准成长!$H368+养成规划和标准成长!E$19*养成规划和标准成长!$I368,0)</f>
        <v>5157</v>
      </c>
      <c r="V122" s="9">
        <f>ROUND(属性投放!E$4+养成规划和标准成长!F$3*养成规划和标准成长!$C368*养成规划和标准成长!$D368+养成规划和标准成长!F$4*养成规划和标准成长!$J368+养成规划和标准成长!F$5*养成规划和标准成长!$F368+(养成规划和标准成长!F$12+养成规划和标准成长!F$13)*养成规划和标准成长!$B368+养成规划和标准成长!F$14*养成规划和标准成长!$C368*养成规划和标准成长!$E368+养成规划和标准成长!F$17*10*养成规划和标准成长!$G368+养成规划和标准成长!F$18*10*养成规划和标准成长!$H368+养成规划和标准成长!F$19*养成规划和标准成长!$I368,0)</f>
        <v>5234</v>
      </c>
      <c r="W122" s="9">
        <f>ROUND(属性投放!F$4+养成规划和标准成长!G$3*养成规划和标准成长!$C368*养成规划和标准成长!$D368+养成规划和标准成长!G$4*养成规划和标准成长!$J368+养成规划和标准成长!G$5*养成规划和标准成长!$F368+(养成规划和标准成长!G$12+养成规划和标准成长!G$13)*养成规划和标准成长!$B368+养成规划和标准成长!G$14*养成规划和标准成长!$C368*养成规划和标准成长!$E368+养成规划和标准成长!G$17*10*养成规划和标准成长!$G368+养成规划和标准成长!G$18*10*养成规划和标准成长!$H368+养成规划和标准成长!G$19*养成规划和标准成长!$I368,0)</f>
        <v>1892</v>
      </c>
      <c r="X122" s="9">
        <f>ROUND(属性投放!G$4+养成规划和标准成长!H$3*养成规划和标准成长!$C368*养成规划和标准成长!$D368+养成规划和标准成长!H$4*养成规划和标准成长!$J368+养成规划和标准成长!H$5*养成规划和标准成长!$F368+(养成规划和标准成长!H$12+养成规划和标准成长!H$13)*养成规划和标准成长!$B368+养成规划和标准成长!H$14*养成规划和标准成长!$C368*养成规划和标准成长!$E368+养成规划和标准成长!H$17*10*养成规划和标准成长!$G368+养成规划和标准成长!H$18*10*养成规划和标准成长!$H368+养成规划和标准成长!H$19*养成规划和标准成长!$I368,0)</f>
        <v>824</v>
      </c>
      <c r="Y122" s="9">
        <f>ROUND(属性投放!H$4+养成规划和标准成长!I$3*养成规划和标准成长!$C368*养成规划和标准成长!$D368+养成规划和标准成长!I$4*养成规划和标准成长!$J368+养成规划和标准成长!I$5*养成规划和标准成长!$F368+(养成规划和标准成长!I$12+养成规划和标准成长!I$13)*养成规划和标准成长!$B368+养成规划和标准成长!I$14*养成规划和标准成长!$C368*养成规划和标准成长!$E368+养成规划和标准成长!I$17*10*养成规划和标准成长!$G368+养成规划和标准成长!I$18*10*养成规划和标准成长!$H368+养成规划和标准成长!I$19*养成规划和标准成长!$I368,0)</f>
        <v>1426</v>
      </c>
      <c r="Z122" s="9">
        <f>ROUND(属性投放!I$4+养成规划和标准成长!J$3*养成规划和标准成长!$C368*养成规划和标准成长!$D368+养成规划和标准成长!J$4*养成规划和标准成长!$J368+养成规划和标准成长!J$5*养成规划和标准成长!$F368+(养成规划和标准成长!J$12+养成规划和标准成长!J$13)*养成规划和标准成长!$B368+养成规划和标准成长!J$14*养成规划和标准成长!$C368*养成规划和标准成长!$E368+养成规划和标准成长!J$17*10*养成规划和标准成长!$G368+养成规划和标准成长!J$18*10*养成规划和标准成长!$H368+养成规划和标准成长!J$19*养成规划和标准成长!$I368,0)</f>
        <v>1025</v>
      </c>
      <c r="AA122" s="9">
        <f>ROUND(属性投放!J$4+养成规划和标准成长!K$3*养成规划和标准成长!$C368*养成规划和标准成长!$D368+养成规划和标准成长!K$4*养成规划和标准成长!$J368+养成规划和标准成长!K$5*养成规划和标准成长!$F368+(养成规划和标准成长!K$12+养成规划和标准成长!K$13)*养成规划和标准成长!$B368+养成规划和标准成长!K$14*养成规划和标准成长!$C368*养成规划和标准成长!$E368+养成规划和标准成长!K$17*10*养成规划和标准成长!$G368+养成规划和标准成长!K$18*10*养成规划和标准成长!$H368+养成规划和标准成长!K$19*养成规划和标准成长!$I368,0)</f>
        <v>693</v>
      </c>
      <c r="AB122" s="9">
        <f>ROUND(属性投放!K$4+养成规划和标准成长!L$3*养成规划和标准成长!$C368*养成规划和标准成长!$D368+养成规划和标准成长!L$4*养成规划和标准成长!$J368+养成规划和标准成长!L$5*养成规划和标准成长!$F368+(养成规划和标准成长!L$12+养成规划和标准成长!L$13)*养成规划和标准成长!$B368+养成规划和标准成长!L$14*养成规划和标准成长!$C368*养成规划和标准成长!$E368+养成规划和标准成长!L$17*10*养成规划和标准成长!$G368+养成规划和标准成长!L$18*10*养成规划和标准成长!$H368+养成规划和标准成长!L$19*养成规划和标准成长!$I368,0)</f>
        <v>385</v>
      </c>
      <c r="AC122" s="9">
        <f>ROUND(属性投放!L$4+养成规划和标准成长!M$3*养成规划和标准成长!$C368*养成规划和标准成长!$D368+养成规划和标准成长!M$4*养成规划和标准成长!$J368+养成规划和标准成长!M$5*养成规划和标准成长!$F368+(养成规划和标准成长!M$12+养成规划和标准成长!M$13)*养成规划和标准成长!$B368+养成规划和标准成长!M$14*养成规划和标准成长!$C368*养成规划和标准成长!$E368+养成规划和标准成长!M$17*10*养成规划和标准成长!$G368+养成规划和标准成长!M$18*10*养成规划和标准成长!$H368+养成规划和标准成长!M$19*养成规划和标准成长!$I368,0)</f>
        <v>1228</v>
      </c>
      <c r="AD122" s="9">
        <f>ROUND(属性投放!M$4+养成规划和标准成长!N$3*养成规划和标准成长!$C368*养成规划和标准成长!$D368+养成规划和标准成长!N$4*养成规划和标准成长!$J368+养成规划和标准成长!N$5*养成规划和标准成长!$F368+(养成规划和标准成长!N$12+养成规划和标准成长!N$13)*养成规划和标准成长!$B368+养成规划和标准成长!N$14*养成规划和标准成长!$C368*养成规划和标准成长!$E368+养成规划和标准成长!N$17*10*养成规划和标准成长!$G368+养成规划和标准成长!N$18*10*养成规划和标准成长!$H368+养成规划和标准成长!N$19*养成规划和标准成长!$I368,0)</f>
        <v>1240</v>
      </c>
      <c r="AE122" s="9">
        <f>VLOOKUP(养成规划和标准成长!$L368,阵法、技能和修炼!$C$20:$N$40,COLUMNS(阵法、技能和修炼!$C$20:G$40),0)</f>
        <v>373</v>
      </c>
      <c r="AF122" s="9">
        <f>VLOOKUP(养成规划和标准成长!$L368,阵法、技能和修炼!$C$20:$N$40,COLUMNS(阵法、技能和修炼!$C$20:H$40),0)</f>
        <v>276</v>
      </c>
      <c r="AG122" s="9">
        <f>VLOOKUP(养成规划和标准成长!$L368,阵法、技能和修炼!$C$20:$N$40,COLUMNS(阵法、技能和修炼!$C$20:I$40),0)</f>
        <v>373</v>
      </c>
      <c r="AH122" s="9">
        <f>VLOOKUP(养成规划和标准成长!$L368,阵法、技能和修炼!$C$20:$N$40,COLUMNS(阵法、技能和修炼!$C$20:J$40),0)</f>
        <v>276</v>
      </c>
      <c r="AI122" s="9">
        <f>VLOOKUP(养成规划和标准成长!$L368,阵法、技能和修炼!$C$20:$N$40,COLUMNS(阵法、技能和修炼!$C$20:K$40),0)</f>
        <v>80</v>
      </c>
      <c r="AJ122" s="9">
        <f>VLOOKUP(养成规划和标准成长!$L368,阵法、技能和修炼!$C$20:$N$40,COLUMNS(阵法、技能和修炼!$C$20:L$40),0)</f>
        <v>80</v>
      </c>
      <c r="AK122" s="9">
        <f>VLOOKUP(养成规划和标准成长!$L368,阵法、技能和修炼!$C$20:$N$40,COLUMNS(阵法、技能和修炼!$C$20:M$40),0)</f>
        <v>96.000000000000085</v>
      </c>
      <c r="AL122" s="9">
        <f>VLOOKUP(养成规划和标准成长!$L368,阵法、技能和修炼!$C$20:$N$40,COLUMNS(阵法、技能和修炼!$C$20:N$40),0)</f>
        <v>96.000000000000085</v>
      </c>
      <c r="AN122" s="1">
        <v>119</v>
      </c>
      <c r="AO122" s="9">
        <f>ROUND(属性投放!D$4+养成规划和标准成长!E$3*养成规划和标准成长!$O368*养成规划和标准成长!$P368+养成规划和标准成长!E$4*养成规划和标准成长!$V368+养成规划和标准成长!E$5*养成规划和标准成长!$R368+(养成规划和标准成长!E$12+养成规划和标准成长!E$13)*养成规划和标准成长!$N368+养成规划和标准成长!E$14*养成规划和标准成长!$O368*养成规划和标准成长!$Q368+养成规划和标准成长!E$17*10*养成规划和标准成长!$S368+养成规划和标准成长!E$18*10*养成规划和标准成长!$T368+养成规划和标准成长!E$19*养成规划和标准成长!$U368,0)</f>
        <v>5883</v>
      </c>
      <c r="AP122" s="9">
        <f>ROUND(属性投放!E$4+养成规划和标准成长!F$3*养成规划和标准成长!$O368*养成规划和标准成长!$P368+养成规划和标准成长!F$4*养成规划和标准成长!$V368+养成规划和标准成长!F$5*养成规划和标准成长!$R368+(养成规划和标准成长!F$12+养成规划和标准成长!F$13)*养成规划和标准成长!$N368+养成规划和标准成长!F$14*养成规划和标准成长!$O368*养成规划和标准成长!$Q368+养成规划和标准成长!F$17*10*养成规划和标准成长!$S368+养成规划和标准成长!F$18*10*养成规划和标准成长!$T368+养成规划和标准成长!F$19*养成规划和标准成长!$U368,0)</f>
        <v>5553</v>
      </c>
      <c r="AQ122" s="9">
        <f>ROUND(属性投放!F$4+养成规划和标准成长!G$3*养成规划和标准成长!$O368*养成规划和标准成长!$P368+养成规划和标准成长!G$4*养成规划和标准成长!$V368+养成规划和标准成长!G$5*养成规划和标准成长!$R368+(养成规划和标准成长!G$12+养成规划和标准成长!G$13)*养成规划和标准成长!$N368+养成规划和标准成长!G$14*养成规划和标准成长!$O368*养成规划和标准成长!$Q368+养成规划和标准成长!G$17*10*养成规划和标准成长!$S368+养成规划和标准成长!G$18*10*养成规划和标准成长!$T368+养成规划和标准成长!G$19*养成规划和标准成长!$U368,0)</f>
        <v>2081</v>
      </c>
      <c r="AR122" s="9">
        <f>ROUND(属性投放!G$4+养成规划和标准成长!H$3*养成规划和标准成长!$O368*养成规划和标准成长!$P368+养成规划和标准成长!H$4*养成规划和标准成长!$V368+养成规划和标准成长!H$5*养成规划和标准成长!$R368+(养成规划和标准成长!H$12+养成规划和标准成长!H$13)*养成规划和标准成长!$N368+养成规划和标准成长!H$14*养成规划和标准成长!$O368*养成规划和标准成长!$Q368+养成规划和标准成长!H$17*10*养成规划和标准成长!$S368+养成规划和标准成长!H$18*10*养成规划和标准成长!$T368+养成规划和标准成长!H$19*养成规划和标准成长!$U368,0)</f>
        <v>960</v>
      </c>
      <c r="AS122" s="9">
        <f>ROUND(属性投放!H$4+养成规划和标准成长!I$3*养成规划和标准成长!$O368*养成规划和标准成长!$P368+养成规划和标准成长!I$4*养成规划和标准成长!$V368+养成规划和标准成长!I$5*养成规划和标准成长!$R368+(养成规划和标准成长!I$12+养成规划和标准成长!I$13)*养成规划和标准成长!$N368+养成规划和标准成长!I$14*养成规划和标准成长!$O368*养成规划和标准成长!$Q368+养成规划和标准成长!I$17*10*养成规划和标准成长!$S368+养成规划和标准成长!I$18*10*养成规划和标准成长!$T368+养成规划和标准成长!I$19*养成规划和标准成长!$U368,0)</f>
        <v>1563</v>
      </c>
      <c r="AT122" s="9">
        <f>ROUND(属性投放!I$4+养成规划和标准成长!J$3*养成规划和标准成长!$O368*养成规划和标准成长!$P368+养成规划和标准成长!J$4*养成规划和标准成长!$V368+养成规划和标准成长!J$5*养成规划和标准成长!$R368+(养成规划和标准成长!J$12+养成规划和标准成长!J$13)*养成规划和标准成长!$N368+养成规划和标准成长!J$14*养成规划和标准成长!$O368*养成规划和标准成长!$Q368+养成规划和标准成长!J$17*10*养成规划和标准成长!$S368+养成规划和标准成长!J$18*10*养成规划和标准成长!$T368+养成规划和标准成长!J$19*养成规划和标准成长!$U368,0)</f>
        <v>1143</v>
      </c>
      <c r="AU122" s="9">
        <f>ROUND(属性投放!J$4+养成规划和标准成长!K$3*养成规划和标准成长!$O368*养成规划和标准成长!$P368+养成规划和标准成长!K$4*养成规划和标准成长!$V368+养成规划和标准成长!K$5*养成规划和标准成长!$R368+(养成规划和标准成长!K$12+养成规划和标准成长!K$13)*养成规划和标准成长!$N368+养成规划和标准成长!K$14*养成规划和标准成长!$O368*养成规划和标准成长!$Q368+养成规划和标准成长!K$17*10*养成规划和标准成长!$S368+养成规划和标准成长!K$18*10*养成规划和标准成长!$T368+养成规划和标准成长!K$19*养成规划和标准成长!$U368,0)</f>
        <v>765</v>
      </c>
      <c r="AV122" s="9">
        <f>ROUND(属性投放!K$4+养成规划和标准成长!L$3*养成规划和标准成长!$O368*养成规划和标准成长!$P368+养成规划和标准成长!L$4*养成规划和标准成长!$V368+养成规划和标准成长!L$5*养成规划和标准成长!$R368+(养成规划和标准成长!L$12+养成规划和标准成长!L$13)*养成规划和标准成长!$N368+养成规划和标准成长!L$14*养成规划和标准成长!$O368*养成规划和标准成长!$Q368+养成规划和标准成长!L$17*10*养成规划和标准成长!$S368+养成规划和标准成长!L$18*10*养成规划和标准成长!$T368+养成规划和标准成长!L$19*养成规划和标准成长!$U368,0)</f>
        <v>470</v>
      </c>
      <c r="AW122" s="9">
        <f>ROUND(属性投放!L$4+养成规划和标准成长!M$3*养成规划和标准成长!$O368*养成规划和标准成长!$P368+养成规划和标准成长!M$4*养成规划和标准成长!$V368+养成规划和标准成长!M$5*养成规划和标准成长!$R368+(养成规划和标准成长!M$12+养成规划和标准成长!M$13)*养成规划和标准成长!$N368+养成规划和标准成长!M$14*养成规划和标准成长!$O368*养成规划和标准成长!$Q368+养成规划和标准成长!M$17*10*养成规划和标准成长!$S368+养成规划和标准成长!M$18*10*养成规划和标准成长!$T368+养成规划和标准成长!M$19*养成规划和标准成长!$U368,0)</f>
        <v>1253</v>
      </c>
      <c r="AX122" s="9">
        <f>ROUND(属性投放!M$4+养成规划和标准成长!N$3*养成规划和标准成长!$O368*养成规划和标准成长!$P368+养成规划和标准成长!N$4*养成规划和标准成长!$V368+养成规划和标准成长!N$5*养成规划和标准成长!$R368+(养成规划和标准成长!N$12+养成规划和标准成长!N$13)*养成规划和标准成长!$N368+养成规划和标准成长!N$14*养成规划和标准成长!$O368*养成规划和标准成长!$Q368+养成规划和标准成长!N$17*10*养成规划和标准成长!$S368+养成规划和标准成长!N$18*10*养成规划和标准成长!$T368+养成规划和标准成长!N$19*养成规划和标准成长!$U368,0)</f>
        <v>1269</v>
      </c>
      <c r="AY122" s="9">
        <f>VLOOKUP(养成规划和标准成长!$X368,阵法、技能和修炼!$C$20:$N$40,COLUMNS(阵法、技能和修炼!$C$20:G$40),0)</f>
        <v>428</v>
      </c>
      <c r="AZ122" s="9">
        <f>VLOOKUP(养成规划和标准成长!$X368,阵法、技能和修炼!$C$20:$N$40,COLUMNS(阵法、技能和修炼!$C$20:H$40),0)</f>
        <v>305</v>
      </c>
      <c r="BA122" s="9">
        <f>VLOOKUP(养成规划和标准成长!$X368,阵法、技能和修炼!$C$20:$N$40,COLUMNS(阵法、技能和修炼!$C$20:I$40),0)</f>
        <v>428</v>
      </c>
      <c r="BB122" s="9">
        <f>VLOOKUP(养成规划和标准成长!$X368,阵法、技能和修炼!$C$20:$N$40,COLUMNS(阵法、技能和修炼!$C$20:J$40),0)</f>
        <v>305</v>
      </c>
      <c r="BC122" s="9">
        <f>VLOOKUP(养成规划和标准成长!$X368,阵法、技能和修炼!$C$20:$N$40,COLUMNS(阵法、技能和修炼!$C$20:K$40),0)</f>
        <v>90</v>
      </c>
      <c r="BD122" s="9">
        <f>VLOOKUP(养成规划和标准成长!$X368,阵法、技能和修炼!$C$20:$N$40,COLUMNS(阵法、技能和修炼!$C$20:L$40),0)</f>
        <v>90</v>
      </c>
      <c r="BE122" s="9">
        <f>VLOOKUP(养成规划和标准成长!$X368,阵法、技能和修炼!$C$20:$N$40,COLUMNS(阵法、技能和修炼!$C$20:M$40),0)</f>
        <v>108.0000000000001</v>
      </c>
      <c r="BF122" s="9">
        <f>VLOOKUP(养成规划和标准成长!$X368,阵法、技能和修炼!$C$20:$N$40,COLUMNS(阵法、技能和修炼!$C$20:N$40),0)</f>
        <v>108.0000000000001</v>
      </c>
      <c r="BH122" s="1">
        <v>119</v>
      </c>
      <c r="BI122" s="9">
        <f>ROUND(属性投放!D$4+养成规划和标准成长!E$3*养成规划和标准成长!$AA368*养成规划和标准成长!$AB368+养成规划和标准成长!E$4*养成规划和标准成长!$AH368+养成规划和标准成长!E$5*养成规划和标准成长!$AD368+(养成规划和标准成长!E$12+养成规划和标准成长!E$13)*养成规划和标准成长!$Z368+养成规划和标准成长!E$14*养成规划和标准成长!$AA368*养成规划和标准成长!$AC368+养成规划和标准成长!E$17*10*养成规划和标准成长!$AE368+养成规划和标准成长!E$18*10*养成规划和标准成长!$AF368+养成规划和标准成长!E$19*养成规划和标准成长!$AG368,0)</f>
        <v>6514</v>
      </c>
      <c r="BJ122" s="9">
        <f>ROUND(属性投放!E$4+养成规划和标准成长!F$3*养成规划和标准成长!$AA368*养成规划和标准成长!$AB368+养成规划和标准成长!F$4*养成规划和标准成长!$AH368+养成规划和标准成长!F$5*养成规划和标准成长!$AD368+(养成规划和标准成长!F$12+养成规划和标准成长!F$13)*养成规划和标准成长!$Z368+养成规划和标准成长!F$14*养成规划和标准成长!$AA368*养成规划和标准成长!$AC368+养成规划和标准成长!F$17*10*养成规划和标准成长!$AE368+养成规划和标准成长!F$18*10*养成规划和标准成长!$AF368+养成规划和标准成长!F$19*养成规划和标准成长!$AG368,0)</f>
        <v>5817</v>
      </c>
      <c r="BK122" s="9">
        <f>ROUND(属性投放!F$4+养成规划和标准成长!G$3*养成规划和标准成长!$AA368*养成规划和标准成长!$AB368+养成规划和标准成长!G$4*养成规划和标准成长!$AH368+养成规划和标准成长!G$5*养成规划和标准成长!$AD368+(养成规划和标准成长!G$12+养成规划和标准成长!G$13)*养成规划和标准成长!$Z368+养成规划和标准成长!G$14*养成规划和标准成长!$AA368*养成规划和标准成长!$AC368+养成规划和标准成长!G$17*10*养成规划和标准成长!$AE368+养成规划和标准成长!G$18*10*养成规划和标准成长!$AF368+养成规划和标准成长!G$19*养成规划和标准成长!$AG368,0)</f>
        <v>2244</v>
      </c>
      <c r="BL122" s="9">
        <f>ROUND(属性投放!G$4+养成规划和标准成长!H$3*养成规划和标准成长!$AA368*养成规划和标准成长!$AB368+养成规划和标准成长!H$4*养成规划和标准成长!$AH368+养成规划和标准成长!H$5*养成规划和标准成长!$AD368+(养成规划和标准成长!H$12+养成规划和标准成长!H$13)*养成规划和标准成长!$Z368+养成规划和标准成长!H$14*养成规划和标准成长!$AA368*养成规划和标准成长!$AC368+养成规划和标准成长!H$17*10*养成规划和标准成长!$AE368+养成规划和标准成长!H$18*10*养成规划和标准成长!$AF368+养成规划和标准成长!H$19*养成规划和标准成长!$AG368,0)</f>
        <v>1074</v>
      </c>
      <c r="BM122" s="9">
        <f>ROUND(属性投放!H$4+养成规划和标准成长!I$3*养成规划和标准成长!$AA368*养成规划和标准成长!$AB368+养成规划和标准成长!I$4*养成规划和标准成长!$AH368+养成规划和标准成长!I$5*养成规划和标准成长!$AD368+(养成规划和标准成长!I$12+养成规划和标准成长!I$13)*养成规划和标准成长!$Z368+养成规划和标准成长!I$14*养成规划和标准成长!$AA368*养成规划和标准成长!$AC368+养成规划和标准成长!I$17*10*养成规划和标准成长!$AE368+养成规划和标准成长!I$18*10*养成规划和标准成长!$AF368+养成规划和标准成长!I$19*养成规划和标准成长!$AG368,0)</f>
        <v>1677</v>
      </c>
      <c r="BN122" s="9">
        <f>ROUND(属性投放!I$4+养成规划和标准成长!J$3*养成规划和标准成长!$AA368*养成规划和标准成长!$AB368+养成规划和标准成长!J$4*养成规划和标准成长!$AH368+养成规划和标准成长!J$5*养成规划和标准成长!$AD368+(养成规划和标准成长!J$12+养成规划和标准成长!J$13)*养成规划和标准成长!$Z368+养成规划和标准成长!J$14*养成规划和标准成长!$AA368*养成规划和标准成长!$AC368+养成规划和标准成长!J$17*10*养成规划和标准成长!$AE368+养成规划和标准成长!J$18*10*养成规划和标准成长!$AF368+养成规划和标准成长!J$19*养成规划和标准成长!$AG368,0)</f>
        <v>1239</v>
      </c>
      <c r="BO122" s="9">
        <f>ROUND(属性投放!J$4+养成规划和标准成长!K$3*养成规划和标准成长!$AA368*养成规划和标准成长!$AB368+养成规划和标准成长!K$4*养成规划和标准成长!$AH368+养成规划和标准成长!K$5*养成规划和标准成长!$AD368+(养成规划和标准成长!K$12+养成规划和标准成长!K$13)*养成规划和标准成长!$Z368+养成规划和标准成长!K$14*养成规划和标准成长!$AA368*养成规划和标准成长!$AC368+养成规划和标准成长!K$17*10*养成规划和标准成长!$AE368+养成规划和标准成长!K$18*10*养成规划和标准成长!$AF368+养成规划和标准成长!K$19*养成规划和标准成长!$AG368,0)</f>
        <v>821</v>
      </c>
      <c r="BP122" s="9">
        <f>ROUND(属性投放!K$4+养成规划和标准成长!L$3*养成规划和标准成长!$AA368*养成规划和标准成长!$AB368+养成规划和标准成长!L$4*养成规划和标准成长!$AH368+养成规划和标准成长!L$5*养成规划和标准成长!$AD368+(养成规划和标准成长!L$12+养成规划和标准成长!L$13)*养成规划和标准成长!$Z368+养成规划和标准成长!L$14*养成规划和标准成长!$AA368*养成规划和标准成长!$AC368+养成规划和标准成长!L$17*10*养成规划和标准成长!$AE368+养成规划和标准成长!L$18*10*养成规划和标准成长!$AF368+养成规划和标准成长!L$19*养成规划和标准成长!$AG368,0)</f>
        <v>542</v>
      </c>
      <c r="BQ122" s="9">
        <f>ROUND(属性投放!L$4+养成规划和标准成长!M$3*养成规划和标准成长!$AA368*养成规划和标准成长!$AB368+养成规划和标准成长!M$4*养成规划和标准成长!$AH368+养成规划和标准成长!M$5*养成规划和标准成长!$AD368+(养成规划和标准成长!M$12+养成规划和标准成长!M$13)*养成规划和标准成长!$Z368+养成规划和标准成长!M$14*养成规划和标准成长!$AA368*养成规划和标准成长!$AC368+养成规划和标准成长!M$17*10*养成规划和标准成长!$AE368+养成规划和标准成长!M$18*10*养成规划和标准成长!$AF368+养成规划和标准成长!M$19*养成规划和标准成长!$AG368,0)</f>
        <v>1273</v>
      </c>
      <c r="BR122" s="9">
        <f>ROUND(属性投放!M$4+养成规划和标准成长!N$3*养成规划和标准成长!$AA368*养成规划和标准成长!$AB368+养成规划和标准成长!N$4*养成规划和标准成长!$AH368+养成规划和标准成长!N$5*养成规划和标准成长!$AD368+(养成规划和标准成长!N$12+养成规划和标准成长!N$13)*养成规划和标准成长!$Z368+养成规划和标准成长!N$14*养成规划和标准成长!$AA368*养成规划和标准成长!$AC368+养成规划和标准成长!N$17*10*养成规划和标准成长!$AE368+养成规划和标准成长!N$18*10*养成规划和标准成长!$AF368+养成规划和标准成长!N$19*养成规划和标准成长!$AG368,0)</f>
        <v>1291</v>
      </c>
      <c r="BS122" s="9">
        <f>VLOOKUP(养成规划和标准成长!$AJ368,阵法、技能和修炼!$C$20:$N$40,COLUMNS(阵法、技能和修炼!$C$20:G$40),0)</f>
        <v>486</v>
      </c>
      <c r="BT122" s="9">
        <f>VLOOKUP(养成规划和标准成长!$AJ368,阵法、技能和修炼!$C$20:$N$40,COLUMNS(阵法、技能和修炼!$C$20:H$40),0)</f>
        <v>332</v>
      </c>
      <c r="BU122" s="9">
        <f>VLOOKUP(养成规划和标准成长!$AJ368,阵法、技能和修炼!$C$20:$N$40,COLUMNS(阵法、技能和修炼!$C$20:I$40),0)</f>
        <v>486</v>
      </c>
      <c r="BV122" s="9">
        <f>VLOOKUP(养成规划和标准成长!$AJ368,阵法、技能和修炼!$C$20:$N$40,COLUMNS(阵法、技能和修炼!$C$20:J$40),0)</f>
        <v>332</v>
      </c>
      <c r="BW122" s="9">
        <f>VLOOKUP(养成规划和标准成长!$AJ368,阵法、技能和修炼!$C$20:$N$40,COLUMNS(阵法、技能和修炼!$C$20:K$40),0)</f>
        <v>100</v>
      </c>
      <c r="BX122" s="9">
        <f>VLOOKUP(养成规划和标准成长!$AJ368,阵法、技能和修炼!$C$20:$N$40,COLUMNS(阵法、技能和修炼!$C$20:L$40),0)</f>
        <v>100</v>
      </c>
      <c r="BY122" s="9">
        <f>VLOOKUP(养成规划和标准成长!$AJ368,阵法、技能和修炼!$C$20:$N$40,COLUMNS(阵法、技能和修炼!$C$20:M$40),0)</f>
        <v>120.00000000000011</v>
      </c>
      <c r="BZ122" s="9">
        <f>VLOOKUP(养成规划和标准成长!$AJ368,阵法、技能和修炼!$C$20:$N$40,COLUMNS(阵法、技能和修炼!$C$20:N$40),0)</f>
        <v>120.00000000000011</v>
      </c>
    </row>
    <row r="123" spans="1:78">
      <c r="A123" s="1">
        <v>120</v>
      </c>
      <c r="B123" s="9">
        <f>ROUND(属性投放!D$4+养成规划和标准成长!E$3*养成规划和标准成长!$O216*养成规划和标准成长!$P216+养成规划和标准成长!E$4*养成规划和标准成长!$V216+养成规划和标准成长!E$5*养成规划和标准成长!$R216+(养成规划和标准成长!E$12+养成规划和标准成长!E$13)*养成规划和标准成长!$N216+养成规划和标准成长!E$14*养成规划和标准成长!$O216*养成规划和标准成长!$Q216+养成规划和标准成长!E$17*10*养成规划和标准成长!$S216+养成规划和标准成长!E$18*10*养成规划和标准成长!$T216+养成规划和标准成长!E$19*养成规划和标准成长!$U216,0)</f>
        <v>4818</v>
      </c>
      <c r="C123" s="9">
        <f>ROUND(属性投放!E$4+养成规划和标准成长!F$3*养成规划和标准成长!$O216*养成规划和标准成长!$P216+养成规划和标准成长!F$4*养成规划和标准成长!$V216+养成规划和标准成长!F$5*养成规划和标准成长!$R216+(养成规划和标准成长!F$12+养成规划和标准成长!F$13)*养成规划和标准成长!$N216+养成规划和标准成长!F$14*养成规划和标准成长!$O216*养成规划和标准成长!$Q216+养成规划和标准成长!F$17*10*养成规划和标准成长!$S216+养成规划和标准成长!F$18*10*养成规划和标准成长!$T216+养成规划和标准成长!F$19*养成规划和标准成长!$U216,0)</f>
        <v>5029</v>
      </c>
      <c r="D123" s="9">
        <f>ROUND(属性投放!F$4+养成规划和标准成长!G$3*养成规划和标准成长!$O216*养成规划和标准成长!$P216+养成规划和标准成长!G$4*养成规划和标准成长!$V216+养成规划和标准成长!G$5*养成规划和标准成长!$R216+(养成规划和标准成长!G$12+养成规划和标准成长!G$13)*养成规划和标准成长!$N216+养成规划和标准成长!G$14*养成规划和标准成长!$O216*养成规划和标准成长!$Q216+养成规划和标准成长!G$17*10*养成规划和标准成长!$S216+养成规划和标准成长!G$18*10*养成规划和标准成长!$T216+养成规划和标准成长!G$19*养成规划和标准成长!$U216,0)</f>
        <v>1821</v>
      </c>
      <c r="E123" s="9">
        <f>ROUND(属性投放!G$4+养成规划和标准成长!H$3*养成规划和标准成长!$O216*养成规划和标准成长!$P216+养成规划和标准成长!H$4*养成规划和标准成长!$V216+养成规划和标准成长!H$5*养成规划和标准成长!$R216+(养成规划和标准成长!H$12+养成规划和标准成长!H$13)*养成规划和标准成长!$N216+养成规划和标准成长!H$14*养成规划和标准成长!$O216*养成规划和标准成长!$Q216+养成规划和标准成长!H$17*10*养成规划和标准成长!$S216+养成规划和标准成长!H$18*10*养成规划和标准成长!$T216+养成规划和标准成长!H$19*养成规划和标准成长!$U216,0)</f>
        <v>766</v>
      </c>
      <c r="F123" s="9">
        <f>ROUND(属性投放!H$4+养成规划和标准成长!I$3*养成规划和标准成长!$O216*养成规划和标准成长!$P216+养成规划和标准成长!I$4*养成规划和标准成长!$V216+养成规划和标准成长!I$5*养成规划和标准成长!$R216+(养成规划和标准成长!I$12+养成规划和标准成长!I$13)*养成规划和标准成长!$N216+养成规划和标准成长!I$14*养成规划和标准成长!$O216*养成规划和标准成长!$Q216+养成规划和标准成长!I$17*10*养成规划和标准成长!$S216+养成规划和标准成长!I$18*10*养成规划和标准成长!$T216+养成规划和标准成长!I$19*养成规划和标准成长!$U216,0)</f>
        <v>1378</v>
      </c>
      <c r="G123" s="9">
        <f>ROUND(属性投放!I$4+养成规划和标准成长!J$3*养成规划和标准成长!$O216*养成规划和标准成长!$P216+养成规划和标准成长!J$4*养成规划和标准成长!$V216+养成规划和标准成长!J$5*养成规划和标准成长!$R216+(养成规划和标准成长!J$12+养成规划和标准成长!J$13)*养成规划和标准成长!$N216+养成规划和标准成长!J$14*养成规划和标准成长!$O216*养成规划和标准成长!$Q216+养成规划和标准成长!J$17*10*养成规划和标准成长!$S216+养成规划和标准成长!J$18*10*养成规划和标准成长!$T216+养成规划和标准成长!J$19*养成规划和标准成长!$U216,0)</f>
        <v>980</v>
      </c>
      <c r="H123" s="9">
        <f>ROUND(属性投放!J$4+养成规划和标准成长!K$3*养成规划和标准成长!$O216*养成规划和标准成长!$P216+养成规划和标准成长!K$4*养成规划和标准成长!$V216+养成规划和标准成长!K$5*养成规划和标准成长!$R216+(养成规划和标准成长!K$12+养成规划和标准成长!K$13)*养成规划和标准成长!$N216+养成规划和标准成长!K$14*养成规划和标准成长!$O216*养成规划和标准成长!$Q216+养成规划和标准成长!K$17*10*养成规划和标准成长!$S216+养成规划和标准成长!K$18*10*养成规划和标准成长!$T216+养成规划和标准成长!K$19*养成规划和标准成长!$U216,0)</f>
        <v>658</v>
      </c>
      <c r="I123" s="9">
        <f>ROUND(属性投放!K$4+养成规划和标准成长!L$3*养成规划和标准成长!$O216*养成规划和标准成长!$P216+养成规划和标准成长!L$4*养成规划和标准成长!$V216+养成规划和标准成长!L$5*养成规划和标准成长!$R216+(养成规划和标准成长!L$12+养成规划和标准成长!L$13)*养成规划和标准成长!$N216+养成规划和标准成长!L$14*养成规划和标准成长!$O216*养成规划和标准成长!$Q216+养成规划和标准成长!L$17*10*养成规划和标准成长!$S216+养成规划和标准成长!L$18*10*养成规划和标准成长!$T216+养成规划和标准成长!L$19*养成规划和标准成长!$U216,0)</f>
        <v>344</v>
      </c>
      <c r="J123" s="9">
        <f>ROUND(属性投放!L$4+养成规划和标准成长!M$3*养成规划和标准成长!$O216*养成规划和标准成长!$P216+养成规划和标准成长!M$4*养成规划和标准成长!$V216+养成规划和标准成长!M$5*养成规划和标准成长!$R216+(养成规划和标准成长!M$12+养成规划和标准成长!M$13)*养成规划和标准成长!$N216+养成规划和标准成长!M$14*养成规划和标准成长!$O216*养成规划和标准成长!$Q216+养成规划和标准成长!M$17*10*养成规划和标准成长!$S216+养成规划和标准成长!M$18*10*养成规划和标准成长!$T216+养成规划和标准成长!M$19*养成规划和标准成长!$U216,0)</f>
        <v>1227</v>
      </c>
      <c r="K123" s="9">
        <f>ROUND(属性投放!M$4+养成规划和标准成长!N$3*养成规划和标准成长!$O216*养成规划和标准成长!$P216+养成规划和标准成长!N$4*养成规划和标准成长!$V216+养成规划和标准成长!N$5*养成规划和标准成长!$R216+(养成规划和标准成长!N$12+养成规划和标准成长!N$13)*养成规划和标准成长!$N216+养成规划和标准成长!N$14*养成规划和标准成长!$O216*养成规划和标准成长!$Q216+养成规划和标准成长!N$17*10*养成规划和标准成长!$S216+养成规划和标准成长!N$18*10*养成规划和标准成长!$T216+养成规划和标准成长!N$19*养成规划和标准成长!$U216,0)</f>
        <v>1236</v>
      </c>
      <c r="L123" s="9">
        <f>VLOOKUP(养成规划和标准成长!$X216,阵法、技能和修炼!$C$20:$N$40,COLUMNS(阵法、技能和修炼!$C$20:G$40),0)</f>
        <v>319</v>
      </c>
      <c r="M123" s="9">
        <f>VLOOKUP(养成规划和标准成长!$X216,阵法、技能和修炼!$C$20:$N$40,COLUMNS(阵法、技能和修炼!$C$20:H$40),0)</f>
        <v>246</v>
      </c>
      <c r="N123" s="9">
        <f>VLOOKUP(养成规划和标准成长!$X216,阵法、技能和修炼!$C$20:$N$40,COLUMNS(阵法、技能和修炼!$C$20:I$40),0)</f>
        <v>319</v>
      </c>
      <c r="O123" s="9">
        <f>VLOOKUP(养成规划和标准成长!$X216,阵法、技能和修炼!$C$20:$N$40,COLUMNS(阵法、技能和修炼!$C$20:J$40),0)</f>
        <v>246</v>
      </c>
      <c r="P123" s="9">
        <f>VLOOKUP(养成规划和标准成长!$X216,阵法、技能和修炼!$C$20:$N$40,COLUMNS(阵法、技能和修炼!$C$20:K$40),0)</f>
        <v>70</v>
      </c>
      <c r="Q123" s="9">
        <f>VLOOKUP(养成规划和标准成长!$X216,阵法、技能和修炼!$C$20:$N$40,COLUMNS(阵法、技能和修炼!$C$20:L$40),0)</f>
        <v>70</v>
      </c>
      <c r="R123" s="9">
        <f>VLOOKUP(养成规划和标准成长!$X216,阵法、技能和修炼!$C$20:$N$40,COLUMNS(阵法、技能和修炼!$C$20:M$40),0)</f>
        <v>84.000000000000071</v>
      </c>
      <c r="S123" s="9">
        <f>VLOOKUP(养成规划和标准成长!$X216,阵法、技能和修炼!$C$20:$N$40,COLUMNS(阵法、技能和修炼!$C$20:N$40),0)</f>
        <v>84.000000000000071</v>
      </c>
      <c r="T123" s="1">
        <v>120</v>
      </c>
      <c r="U123" s="9">
        <f>ROUND(属性投放!D$4+养成规划和标准成长!E$3*养成规划和标准成长!$C369*养成规划和标准成长!$D369+养成规划和标准成长!E$4*养成规划和标准成长!$J369+养成规划和标准成长!E$5*养成规划和标准成长!$F369+(养成规划和标准成长!E$12+养成规划和标准成长!E$13)*养成规划和标准成长!$B369+养成规划和标准成长!E$14*养成规划和标准成长!$C369*养成规划和标准成长!$E369+养成规划和标准成长!E$17*10*养成规划和标准成长!$G369+养成规划和标准成长!E$18*10*养成规划和标准成长!$H369+养成规划和标准成长!E$19*养成规划和标准成长!$I369,0)</f>
        <v>5326</v>
      </c>
      <c r="V123" s="9">
        <f>ROUND(属性投放!E$4+养成规划和标准成长!F$3*养成规划和标准成长!$C369*养成规划和标准成长!$D369+养成规划和标准成长!F$4*养成规划和标准成长!$J369+养成规划和标准成长!F$5*养成规划和标准成长!$F369+(养成规划和标准成长!F$12+养成规划和标准成长!F$13)*养成规划和标准成长!$B369+养成规划和标准成长!F$14*养成规划和标准成长!$C369*养成规划和标准成长!$E369+养成规划和标准成长!F$17*10*养成规划和标准成长!$G369+养成规划和标准成长!F$18*10*养成规划和标准成长!$H369+养成规划和标准成长!F$19*养成规划和标准成长!$I369,0)</f>
        <v>5367</v>
      </c>
      <c r="W123" s="9">
        <f>ROUND(属性投放!F$4+养成规划和标准成长!G$3*养成规划和标准成长!$C369*养成规划和标准成长!$D369+养成规划和标准成长!G$4*养成规划和标准成长!$J369+养成规划和标准成长!G$5*养成规划和标准成长!$F369+(养成规划和标准成长!G$12+养成规划和标准成长!G$13)*养成规划和标准成长!$B369+养成规划和标准成长!G$14*养成规划和标准成长!$C369*养成规划和标准成长!$E369+养成规划和标准成长!G$17*10*养成规划和标准成长!$G369+养成规划和标准成长!G$18*10*养成规划和标准成长!$H369+养成规划和标准成长!G$19*养成规划和标准成长!$I369,0)</f>
        <v>1972</v>
      </c>
      <c r="X123" s="9">
        <f>ROUND(属性投放!G$4+养成规划和标准成长!H$3*养成规划和标准成长!$C369*养成规划和标准成长!$D369+养成规划和标准成长!H$4*养成规划和标准成长!$J369+养成规划和标准成长!H$5*养成规划和标准成长!$F369+(养成规划和标准成长!H$12+养成规划和标准成长!H$13)*养成规划和标准成长!$B369+养成规划和标准成长!H$14*养成规划和标准成长!$C369*养成规划和标准成长!$E369+养成规划和标准成长!H$17*10*养成规划和标准成长!$G369+养成规划和标准成长!H$18*10*养成规划和标准成长!$H369+养成规划和标准成长!H$19*养成规划和标准成长!$I369,0)</f>
        <v>859</v>
      </c>
      <c r="Y123" s="9">
        <f>ROUND(属性投放!H$4+养成规划和标准成长!I$3*养成规划和标准成长!$C369*养成规划和标准成长!$D369+养成规划和标准成长!I$4*养成规划和标准成长!$J369+养成规划和标准成长!I$5*养成规划和标准成长!$F369+(养成规划和标准成长!I$12+养成规划和标准成长!I$13)*养成规划和标准成长!$B369+养成规划和标准成长!I$14*养成规划和标准成长!$C369*养成规划和标准成长!$E369+养成规划和标准成长!I$17*10*养成规划和标准成长!$G369+养成规划和标准成长!I$18*10*养成规划和标准成长!$H369+养成规划和标准成长!I$19*养成规划和标准成长!$I369,0)</f>
        <v>1473</v>
      </c>
      <c r="Z123" s="9">
        <f>ROUND(属性投放!I$4+养成规划和标准成长!J$3*养成规划和标准成长!$C369*养成规划和标准成长!$D369+养成规划和标准成长!J$4*养成规划和标准成长!$J369+养成规划和标准成长!J$5*养成规划和标准成长!$F369+(养成规划和标准成长!J$12+养成规划和标准成长!J$13)*养成规划和标准成长!$B369+养成规划和标准成长!J$14*养成规划和标准成长!$C369*养成规划和标准成长!$E369+养成规划和标准成长!J$17*10*养成规划和标准成长!$G369+养成规划和标准成长!J$18*10*养成规划和标准成长!$H369+养成规划和标准成长!J$19*养成规划和标准成长!$I369,0)</f>
        <v>1054</v>
      </c>
      <c r="AA123" s="9">
        <f>ROUND(属性投放!J$4+养成规划和标准成长!K$3*养成规划和标准成长!$C369*养成规划和标准成长!$D369+养成规划和标准成长!K$4*养成规划和标准成长!$J369+养成规划和标准成长!K$5*养成规划和标准成长!$F369+(养成规划和标准成长!K$12+养成规划和标准成长!K$13)*养成规划和标准成长!$B369+养成规划和标准成长!K$14*养成规划和标准成长!$C369*养成规划和标准成长!$E369+养成规划和标准成长!K$17*10*养成规划和标准成长!$G369+养成规划和标准成长!K$18*10*养成规划和标准成长!$H369+养成规划和标准成长!K$19*养成规划和标准成长!$I369,0)</f>
        <v>709</v>
      </c>
      <c r="AB123" s="9">
        <f>ROUND(属性投放!K$4+养成规划和标准成长!L$3*养成规划和标准成长!$C369*养成规划和标准成长!$D369+养成规划和标准成长!L$4*养成规划和标准成长!$J369+养成规划和标准成长!L$5*养成规划和标准成长!$F369+(养成规划和标准成长!L$12+养成规划和标准成长!L$13)*养成规划和标准成长!$B369+养成规划和标准成长!L$14*养成规划和标准成长!$C369*养成规划和标准成长!$E369+养成规划和标准成长!L$17*10*养成规划和标准成长!$G369+养成规划和标准成长!L$18*10*养成规划和标准成长!$H369+养成规划和标准成长!L$19*养成规划和标准成长!$I369,0)</f>
        <v>409</v>
      </c>
      <c r="AC123" s="9">
        <f>ROUND(属性投放!L$4+养成规划和标准成长!M$3*养成规划和标准成长!$C369*养成规划和标准成长!$D369+养成规划和标准成长!M$4*养成规划和标准成长!$J369+养成规划和标准成长!M$5*养成规划和标准成长!$F369+(养成规划和标准成长!M$12+养成规划和标准成长!M$13)*养成规划和标准成长!$B369+养成规划和标准成长!M$14*养成规划和标准成长!$C369*养成规划和标准成长!$E369+养成规划和标准成长!M$17*10*养成规划和标准成长!$G369+养成规划和标准成长!M$18*10*养成规划和标准成长!$H369+养成规划和标准成长!M$19*养成规划和标准成长!$I369,0)</f>
        <v>1238</v>
      </c>
      <c r="AD123" s="9">
        <f>ROUND(属性投放!M$4+养成规划和标准成长!N$3*养成规划和标准成长!$C369*养成规划和标准成长!$D369+养成规划和标准成长!N$4*养成规划和标准成长!$J369+养成规划和标准成长!N$5*养成规划和标准成长!$F369+(养成规划和标准成长!N$12+养成规划和标准成长!N$13)*养成规划和标准成长!$B369+养成规划和标准成长!N$14*养成规划和标准成长!$C369*养成规划和标准成长!$E369+养成规划和标准成长!N$17*10*养成规划和标准成长!$G369+养成规划和标准成长!N$18*10*养成规划和标准成长!$H369+养成规划和标准成长!N$19*养成规划和标准成长!$I369,0)</f>
        <v>1250</v>
      </c>
      <c r="AE123" s="9">
        <f>VLOOKUP(养成规划和标准成长!$L369,阵法、技能和修炼!$C$20:$N$40,COLUMNS(阵法、技能和修炼!$C$20:G$40),0)</f>
        <v>373</v>
      </c>
      <c r="AF123" s="9">
        <f>VLOOKUP(养成规划和标准成长!$L369,阵法、技能和修炼!$C$20:$N$40,COLUMNS(阵法、技能和修炼!$C$20:H$40),0)</f>
        <v>276</v>
      </c>
      <c r="AG123" s="9">
        <f>VLOOKUP(养成规划和标准成长!$L369,阵法、技能和修炼!$C$20:$N$40,COLUMNS(阵法、技能和修炼!$C$20:I$40),0)</f>
        <v>373</v>
      </c>
      <c r="AH123" s="9">
        <f>VLOOKUP(养成规划和标准成长!$L369,阵法、技能和修炼!$C$20:$N$40,COLUMNS(阵法、技能和修炼!$C$20:J$40),0)</f>
        <v>276</v>
      </c>
      <c r="AI123" s="9">
        <f>VLOOKUP(养成规划和标准成长!$L369,阵法、技能和修炼!$C$20:$N$40,COLUMNS(阵法、技能和修炼!$C$20:K$40),0)</f>
        <v>80</v>
      </c>
      <c r="AJ123" s="9">
        <f>VLOOKUP(养成规划和标准成长!$L369,阵法、技能和修炼!$C$20:$N$40,COLUMNS(阵法、技能和修炼!$C$20:L$40),0)</f>
        <v>80</v>
      </c>
      <c r="AK123" s="9">
        <f>VLOOKUP(养成规划和标准成长!$L369,阵法、技能和修炼!$C$20:$N$40,COLUMNS(阵法、技能和修炼!$C$20:M$40),0)</f>
        <v>96.000000000000085</v>
      </c>
      <c r="AL123" s="9">
        <f>VLOOKUP(养成规划和标准成长!$L369,阵法、技能和修炼!$C$20:$N$40,COLUMNS(阵法、技能和修炼!$C$20:N$40),0)</f>
        <v>96.000000000000085</v>
      </c>
      <c r="AN123" s="1">
        <v>120</v>
      </c>
      <c r="AO123" s="9">
        <f>ROUND(属性投放!D$4+养成规划和标准成长!E$3*养成规划和标准成长!$O369*养成规划和标准成长!$P369+养成规划和标准成长!E$4*养成规划和标准成长!$V369+养成规划和标准成长!E$5*养成规划和标准成长!$R369+(养成规划和标准成长!E$12+养成规划和标准成长!E$13)*养成规划和标准成长!$N369+养成规划和标准成长!E$14*养成规划和标准成长!$O369*养成规划和标准成长!$Q369+养成规划和标准成长!E$17*10*养成规划和标准成长!$S369+养成规划和标准成长!E$18*10*养成规划和标准成长!$T369+养成规划和标准成长!E$19*养成规划和标准成长!$U369,0)</f>
        <v>6075</v>
      </c>
      <c r="AP123" s="9">
        <f>ROUND(属性投放!E$4+养成规划和标准成长!F$3*养成规划和标准成长!$O369*养成规划和标准成长!$P369+养成规划和标准成长!F$4*养成规划和标准成长!$V369+养成规划和标准成长!F$5*养成规划和标准成长!$R369+(养成规划和标准成长!F$12+养成规划和标准成长!F$13)*养成规划和标准成长!$N369+养成规划和标准成长!F$14*养成规划和标准成长!$O369*养成规划和标准成长!$Q369+养成规划和标准成长!F$17*10*养成规划和标准成长!$S369+养成规划和标准成长!F$18*10*养成规划和标准成长!$T369+养成规划和标准成长!F$19*养成规划和标准成长!$U369,0)</f>
        <v>5706</v>
      </c>
      <c r="AQ123" s="9">
        <f>ROUND(属性投放!F$4+养成规划和标准成长!G$3*养成规划和标准成长!$O369*养成规划和标准成长!$P369+养成规划和标准成长!G$4*养成规划和标准成长!$V369+养成规划和标准成长!G$5*养成规划和标准成长!$R369+(养成规划和标准成长!G$12+养成规划和标准成长!G$13)*养成规划和标准成长!$N369+养成规划和标准成长!G$14*养成规划和标准成长!$O369*养成规划和标准成长!$Q369+养成规划和标准成长!G$17*10*养成规划和标准成长!$S369+养成规划和标准成长!G$18*10*养成规划和标准成长!$T369+养成规划和标准成长!G$19*养成规划和标准成长!$U369,0)</f>
        <v>2171</v>
      </c>
      <c r="AR123" s="9">
        <f>ROUND(属性投放!G$4+养成规划和标准成长!H$3*养成规划和标准成长!$O369*养成规划和标准成长!$P369+养成规划和标准成长!H$4*养成规划和标准成长!$V369+养成规划和标准成长!H$5*养成规划和标准成长!$R369+(养成规划和标准成长!H$12+养成规划和标准成长!H$13)*养成规划和标准成长!$N369+养成规划和标准成长!H$14*养成规划和标准成长!$O369*养成规划和标准成长!$Q369+养成规划和标准成长!H$17*10*养成规划和标准成长!$S369+养成规划和标准成长!H$18*10*养成规划和标准成长!$T369+养成规划和标准成长!H$19*养成规划和标准成长!$U369,0)</f>
        <v>999</v>
      </c>
      <c r="AS123" s="9">
        <f>ROUND(属性投放!H$4+养成规划和标准成长!I$3*养成规划和标准成长!$O369*养成规划和标准成长!$P369+养成规划和标准成长!I$4*养成规划和标准成长!$V369+养成规划和标准成长!I$5*养成规划和标准成长!$R369+(养成规划和标准成长!I$12+养成规划和标准成长!I$13)*养成规划和标准成长!$N369+养成规划和标准成长!I$14*养成规划和标准成长!$O369*养成规划和标准成长!$Q369+养成规划和标准成长!I$17*10*养成规划和标准成长!$S369+养成规划和标准成长!I$18*10*养成规划和标准成长!$T369+养成规划和标准成长!I$19*养成规划和标准成长!$U369,0)</f>
        <v>1616</v>
      </c>
      <c r="AT123" s="9">
        <f>ROUND(属性投放!I$4+养成规划和标准成长!J$3*养成规划和标准成长!$O369*养成规划和标准成长!$P369+养成规划和标准成长!J$4*养成规划和标准成长!$V369+养成规划和标准成长!J$5*养成规划和标准成长!$R369+(养成规划和标准成长!J$12+养成规划和标准成长!J$13)*养成规划和标准成长!$N369+养成规划和标准成长!J$14*养成规划和标准成长!$O369*养成规划和标准成长!$Q369+养成规划和标准成长!J$17*10*养成规划和标准成长!$S369+养成规划和标准成长!J$18*10*养成规划和标准成长!$T369+养成规划和标准成长!J$19*养成规划和标准成长!$U369,0)</f>
        <v>1176</v>
      </c>
      <c r="AU123" s="9">
        <f>ROUND(属性投放!J$4+养成规划和标准成长!K$3*养成规划和标准成长!$O369*养成规划和标准成长!$P369+养成规划和标准成长!K$4*养成规划和标准成长!$V369+养成规划和标准成长!K$5*养成规划和标准成长!$R369+(养成规划和标准成长!K$12+养成规划和标准成长!K$13)*养成规划和标准成长!$N369+养成规划和标准成长!K$14*养成规划和标准成长!$O369*养成规划和标准成长!$Q369+养成规划和标准成长!K$17*10*养成规划和标准成长!$S369+养成规划和标准成长!K$18*10*养成规划和标准成长!$T369+养成规划和标准成长!K$19*养成规划和标准成长!$U369,0)</f>
        <v>783</v>
      </c>
      <c r="AV123" s="9">
        <f>ROUND(属性投放!K$4+养成规划和标准成长!L$3*养成规划和标准成长!$O369*养成规划和标准成长!$P369+养成规划和标准成长!L$4*养成规划和标准成长!$V369+养成规划和标准成长!L$5*养成规划和标准成长!$R369+(养成规划和标准成长!L$12+养成规划和标准成长!L$13)*养成规划和标准成长!$N369+养成规划和标准成长!L$14*养成规划和标准成长!$O369*养成规划和标准成长!$Q369+养成规划和标准成长!L$17*10*养成规划和标准成长!$S369+养成规划和标准成长!L$18*10*养成规划和标准成长!$T369+养成规划和标准成长!L$19*养成规划和标准成长!$U369,0)</f>
        <v>498</v>
      </c>
      <c r="AW123" s="9">
        <f>ROUND(属性投放!L$4+养成规划和标准成长!M$3*养成规划和标准成长!$O369*养成规划和标准成长!$P369+养成规划和标准成长!M$4*养成规划和标准成长!$V369+养成规划和标准成长!M$5*养成规划和标准成长!$R369+(养成规划和标准成长!M$12+养成规划和标准成长!M$13)*养成规划和标准成长!$N369+养成规划和标准成长!M$14*养成规划和标准成长!$O369*养成规划和标准成长!$Q369+养成规划和标准成长!M$17*10*养成规划和标准成长!$S369+养成规划和标准成长!M$18*10*养成规划和标准成长!$T369+养成规划和标准成长!M$19*养成规划和标准成长!$U369,0)</f>
        <v>1263</v>
      </c>
      <c r="AX123" s="9">
        <f>ROUND(属性投放!M$4+养成规划和标准成长!N$3*养成规划和标准成长!$O369*养成规划和标准成长!$P369+养成规划和标准成长!N$4*养成规划和标准成长!$V369+养成规划和标准成长!N$5*养成规划和标准成长!$R369+(养成规划和标准成长!N$12+养成规划和标准成长!N$13)*养成规划和标准成长!$N369+养成规划和标准成长!N$14*养成规划和标准成长!$O369*养成规划和标准成长!$Q369+养成规划和标准成长!N$17*10*养成规划和标准成长!$S369+养成规划和标准成长!N$18*10*养成规划和标准成长!$T369+养成规划和标准成长!N$19*养成规划和标准成长!$U369,0)</f>
        <v>1279</v>
      </c>
      <c r="AY123" s="9">
        <f>VLOOKUP(养成规划和标准成长!$X369,阵法、技能和修炼!$C$20:$N$40,COLUMNS(阵法、技能和修炼!$C$20:G$40),0)</f>
        <v>428</v>
      </c>
      <c r="AZ123" s="9">
        <f>VLOOKUP(养成规划和标准成长!$X369,阵法、技能和修炼!$C$20:$N$40,COLUMNS(阵法、技能和修炼!$C$20:H$40),0)</f>
        <v>305</v>
      </c>
      <c r="BA123" s="9">
        <f>VLOOKUP(养成规划和标准成长!$X369,阵法、技能和修炼!$C$20:$N$40,COLUMNS(阵法、技能和修炼!$C$20:I$40),0)</f>
        <v>428</v>
      </c>
      <c r="BB123" s="9">
        <f>VLOOKUP(养成规划和标准成长!$X369,阵法、技能和修炼!$C$20:$N$40,COLUMNS(阵法、技能和修炼!$C$20:J$40),0)</f>
        <v>305</v>
      </c>
      <c r="BC123" s="9">
        <f>VLOOKUP(养成规划和标准成长!$X369,阵法、技能和修炼!$C$20:$N$40,COLUMNS(阵法、技能和修炼!$C$20:K$40),0)</f>
        <v>90</v>
      </c>
      <c r="BD123" s="9">
        <f>VLOOKUP(养成规划和标准成长!$X369,阵法、技能和修炼!$C$20:$N$40,COLUMNS(阵法、技能和修炼!$C$20:L$40),0)</f>
        <v>90</v>
      </c>
      <c r="BE123" s="9">
        <f>VLOOKUP(养成规划和标准成长!$X369,阵法、技能和修炼!$C$20:$N$40,COLUMNS(阵法、技能和修炼!$C$20:M$40),0)</f>
        <v>108.0000000000001</v>
      </c>
      <c r="BF123" s="9">
        <f>VLOOKUP(养成规划和标准成长!$X369,阵法、技能和修炼!$C$20:$N$40,COLUMNS(阵法、技能和修炼!$C$20:N$40),0)</f>
        <v>108.0000000000001</v>
      </c>
      <c r="BH123" s="1">
        <v>120</v>
      </c>
      <c r="BI123" s="9">
        <f>ROUND(属性投放!D$4+养成规划和标准成长!E$3*养成规划和标准成长!$AA369*养成规划和标准成长!$AB369+养成规划和标准成长!E$4*养成规划和标准成长!$AH369+养成规划和标准成长!E$5*养成规划和标准成长!$AD369+(养成规划和标准成长!E$12+养成规划和标准成长!E$13)*养成规划和标准成长!$Z369+养成规划和标准成长!E$14*养成规划和标准成长!$AA369*养成规划和标准成长!$AC369+养成规划和标准成长!E$17*10*养成规划和标准成长!$AE369+养成规划和标准成长!E$18*10*养成规划和标准成长!$AF369+养成规划和标准成长!E$19*养成规划和标准成长!$AG369,0)</f>
        <v>6728</v>
      </c>
      <c r="BJ123" s="9">
        <f>ROUND(属性投放!E$4+养成规划和标准成长!F$3*养成规划和标准成长!$AA369*养成规划和标准成长!$AB369+养成规划和标准成长!F$4*养成规划和标准成长!$AH369+养成规划和标准成长!F$5*养成规划和标准成长!$AD369+(养成规划和标准成长!F$12+养成规划和标准成长!F$13)*养成规划和标准成长!$Z369+养成规划和标准成长!F$14*养成规划和标准成长!$AA369*养成规划和标准成长!$AC369+养成规划和标准成长!F$17*10*养成规划和标准成长!$AE369+养成规划和标准成长!F$18*10*养成规划和标准成长!$AF369+养成规划和标准成长!F$19*养成规划和标准成长!$AG369,0)</f>
        <v>5984</v>
      </c>
      <c r="BK123" s="9">
        <f>ROUND(属性投放!F$4+养成规划和标准成长!G$3*养成规划和标准成长!$AA369*养成规划和标准成长!$AB369+养成规划和标准成长!G$4*养成规划和标准成长!$AH369+养成规划和标准成长!G$5*养成规划和标准成长!$AD369+(养成规划和标准成长!G$12+养成规划和标准成长!G$13)*养成规划和标准成长!$Z369+养成规划和标准成长!G$14*养成规划和标准成长!$AA369*养成规划和标准成长!$AC369+养成规划和标准成长!G$17*10*养成规划和标准成长!$AE369+养成规划和标准成长!G$18*10*养成规划和标准成长!$AF369+养成规划和标准成长!G$19*养成规划和标准成长!$AG369,0)</f>
        <v>2344</v>
      </c>
      <c r="BL123" s="9">
        <f>ROUND(属性投放!G$4+养成规划和标准成长!H$3*养成规划和标准成长!$AA369*养成规划和标准成长!$AB369+养成规划和标准成长!H$4*养成规划和标准成长!$AH369+养成规划和标准成长!H$5*养成规划和标准成长!$AD369+(养成规划和标准成长!H$12+养成规划和标准成长!H$13)*养成规划和标准成长!$Z369+养成规划和标准成长!H$14*养成规划和标准成长!$AA369*养成规划和标准成长!$AC369+养成规划和标准成长!H$17*10*养成规划和标准成长!$AE369+养成规划和标准成长!H$18*10*养成规划和标准成长!$AF369+养成规划和标准成长!H$19*养成规划和标准成长!$AG369,0)</f>
        <v>1118</v>
      </c>
      <c r="BM123" s="9">
        <f>ROUND(属性投放!H$4+养成规划和标准成长!I$3*养成规划和标准成长!$AA369*养成规划和标准成长!$AB369+养成规划和标准成长!I$4*养成规划和标准成长!$AH369+养成规划和标准成长!I$5*养成规划和标准成长!$AD369+(养成规划和标准成长!I$12+养成规划和标准成长!I$13)*养成规划和标准成长!$Z369+养成规划和标准成长!I$14*养成规划和标准成长!$AA369*养成规划和标准成长!$AC369+养成规划和标准成长!I$17*10*养成规划和标准成长!$AE369+养成规划和标准成长!I$18*10*养成规划和标准成长!$AF369+养成规划和标准成长!I$19*养成规划和标准成长!$AG369,0)</f>
        <v>1736</v>
      </c>
      <c r="BN123" s="9">
        <f>ROUND(属性投放!I$4+养成规划和标准成长!J$3*养成规划和标准成长!$AA369*养成规划和标准成长!$AB369+养成规划和标准成长!J$4*养成规划和标准成长!$AH369+养成规划和标准成长!J$5*养成规划和标准成长!$AD369+(养成规划和标准成长!J$12+养成规划和标准成长!J$13)*养成规划和标准成长!$Z369+养成规划和标准成长!J$14*养成规划和标准成长!$AA369*养成规划和标准成长!$AC369+养成规划和标准成长!J$17*10*养成规划和标准成长!$AE369+养成规划和标准成长!J$18*10*养成规划和标准成长!$AF369+养成规划和标准成长!J$19*养成规划和标准成长!$AG369,0)</f>
        <v>1276</v>
      </c>
      <c r="BO123" s="9">
        <f>ROUND(属性投放!J$4+养成规划和标准成长!K$3*养成规划和标准成长!$AA369*养成规划和标准成长!$AB369+养成规划和标准成长!K$4*养成规划和标准成长!$AH369+养成规划和标准成长!K$5*养成规划和标准成长!$AD369+(养成规划和标准成长!K$12+养成规划和标准成长!K$13)*养成规划和标准成长!$Z369+养成规划和标准成长!K$14*养成规划和标准成长!$AA369*养成规划和标准成长!$AC369+养成规划和标准成长!K$17*10*养成规划和标准成长!$AE369+养成规划和标准成长!K$18*10*养成规划和标准成长!$AF369+养成规划和标准成长!K$19*养成规划和标准成长!$AG369,0)</f>
        <v>840</v>
      </c>
      <c r="BP123" s="9">
        <f>ROUND(属性投放!K$4+养成规划和标准成长!L$3*养成规划和标准成长!$AA369*养成规划和标准成长!$AB369+养成规划和标准成长!L$4*养成规划和标准成长!$AH369+养成规划和标准成长!L$5*养成规划和标准成长!$AD369+(养成规划和标准成长!L$12+养成规划和标准成长!L$13)*养成规划和标准成长!$Z369+养成规划和标准成长!L$14*养成规划和标准成长!$AA369*养成规划和标准成长!$AC369+养成规划和标准成长!L$17*10*养成规划和标准成长!$AE369+养成规划和标准成长!L$18*10*养成规划和标准成长!$AF369+养成规划和标准成长!L$19*养成规划和标准成长!$AG369,0)</f>
        <v>572</v>
      </c>
      <c r="BQ123" s="9">
        <f>ROUND(属性投放!L$4+养成规划和标准成长!M$3*养成规划和标准成长!$AA369*养成规划和标准成长!$AB369+养成规划和标准成长!M$4*养成规划和标准成长!$AH369+养成规划和标准成长!M$5*养成规划和标准成长!$AD369+(养成规划和标准成长!M$12+养成规划和标准成长!M$13)*养成规划和标准成长!$Z369+养成规划和标准成长!M$14*养成规划和标准成长!$AA369*养成规划和标准成长!$AC369+养成规划和标准成长!M$17*10*养成规划和标准成长!$AE369+养成规划和标准成长!M$18*10*养成规划和标准成长!$AF369+养成规划和标准成长!M$19*养成规划和标准成长!$AG369,0)</f>
        <v>1283</v>
      </c>
      <c r="BR123" s="9">
        <f>ROUND(属性投放!M$4+养成规划和标准成长!N$3*养成规划和标准成长!$AA369*养成规划和标准成长!$AB369+养成规划和标准成长!N$4*养成规划和标准成长!$AH369+养成规划和标准成长!N$5*养成规划和标准成长!$AD369+(养成规划和标准成长!N$12+养成规划和标准成长!N$13)*养成规划和标准成长!$Z369+养成规划和标准成长!N$14*养成规划和标准成长!$AA369*养成规划和标准成长!$AC369+养成规划和标准成长!N$17*10*养成规划和标准成长!$AE369+养成规划和标准成长!N$18*10*养成规划和标准成长!$AF369+养成规划和标准成长!N$19*养成规划和标准成长!$AG369,0)</f>
        <v>1301</v>
      </c>
      <c r="BS123" s="9">
        <f>VLOOKUP(养成规划和标准成长!$AJ369,阵法、技能和修炼!$C$20:$N$40,COLUMNS(阵法、技能和修炼!$C$20:G$40),0)</f>
        <v>486</v>
      </c>
      <c r="BT123" s="9">
        <f>VLOOKUP(养成规划和标准成长!$AJ369,阵法、技能和修炼!$C$20:$N$40,COLUMNS(阵法、技能和修炼!$C$20:H$40),0)</f>
        <v>332</v>
      </c>
      <c r="BU123" s="9">
        <f>VLOOKUP(养成规划和标准成长!$AJ369,阵法、技能和修炼!$C$20:$N$40,COLUMNS(阵法、技能和修炼!$C$20:I$40),0)</f>
        <v>486</v>
      </c>
      <c r="BV123" s="9">
        <f>VLOOKUP(养成规划和标准成长!$AJ369,阵法、技能和修炼!$C$20:$N$40,COLUMNS(阵法、技能和修炼!$C$20:J$40),0)</f>
        <v>332</v>
      </c>
      <c r="BW123" s="9">
        <f>VLOOKUP(养成规划和标准成长!$AJ369,阵法、技能和修炼!$C$20:$N$40,COLUMNS(阵法、技能和修炼!$C$20:K$40),0)</f>
        <v>100</v>
      </c>
      <c r="BX123" s="9">
        <f>VLOOKUP(养成规划和标准成长!$AJ369,阵法、技能和修炼!$C$20:$N$40,COLUMNS(阵法、技能和修炼!$C$20:L$40),0)</f>
        <v>100</v>
      </c>
      <c r="BY123" s="9">
        <f>VLOOKUP(养成规划和标准成长!$AJ369,阵法、技能和修炼!$C$20:$N$40,COLUMNS(阵法、技能和修炼!$C$20:M$40),0)</f>
        <v>120.00000000000011</v>
      </c>
      <c r="BZ123" s="9">
        <f>VLOOKUP(养成规划和标准成长!$AJ369,阵法、技能和修炼!$C$20:$N$40,COLUMNS(阵法、技能和修炼!$C$20:N$40),0)</f>
        <v>120.00000000000011</v>
      </c>
    </row>
    <row r="124" spans="1:78">
      <c r="A124" s="1">
        <v>121</v>
      </c>
      <c r="B124" s="9">
        <f>ROUND(属性投放!D$4+养成规划和标准成长!E$3*养成规划和标准成长!$O217*养成规划和标准成长!$P217+养成规划和标准成长!E$4*养成规划和标准成长!$V217+养成规划和标准成长!E$5*养成规划和标准成长!$R217+(养成规划和标准成长!E$12+养成规划和标准成长!E$13)*养成规划和标准成长!$N217+养成规划和标准成长!E$14*养成规划和标准成长!$O217*养成规划和标准成长!$Q217+养成规划和标准成长!E$17*10*养成规划和标准成长!$S217+养成规划和标准成长!E$18*10*养成规划和标准成长!$T217+养成规划和标准成长!E$19*养成规划和标准成长!$U217,0)</f>
        <v>4841</v>
      </c>
      <c r="C124" s="9">
        <f>ROUND(属性投放!E$4+养成规划和标准成长!F$3*养成规划和标准成长!$O217*养成规划和标准成长!$P217+养成规划和标准成长!F$4*养成规划和标准成长!$V217+养成规划和标准成长!F$5*养成规划和标准成长!$R217+(养成规划和标准成长!F$12+养成规划和标准成长!F$13)*养成规划和标准成长!$N217+养成规划和标准成长!F$14*养成规划和标准成长!$O217*养成规划和标准成长!$Q217+养成规划和标准成长!F$17*10*养成规划和标准成长!$S217+养成规划和标准成长!F$18*10*养成规划和标准成长!$T217+养成规划和标准成长!F$19*养成规划和标准成长!$U217,0)</f>
        <v>5061</v>
      </c>
      <c r="D124" s="9">
        <f>ROUND(属性投放!F$4+养成规划和标准成长!G$3*养成规划和标准成长!$O217*养成规划和标准成长!$P217+养成规划和标准成长!G$4*养成规划和标准成长!$V217+养成规划和标准成长!G$5*养成规划和标准成长!$R217+(养成规划和标准成长!G$12+养成规划和标准成长!G$13)*养成规划和标准成长!$N217+养成规划和标准成长!G$14*养成规划和标准成长!$O217*养成规划和标准成长!$Q217+养成规划和标准成长!G$17*10*养成规划和标准成长!$S217+养成规划和标准成长!G$18*10*养成规划和标准成长!$T217+养成规划和标准成长!G$19*养成规划和标准成长!$U217,0)</f>
        <v>1828</v>
      </c>
      <c r="E124" s="9">
        <f>ROUND(属性投放!G$4+养成规划和标准成长!H$3*养成规划和标准成长!$O217*养成规划和标准成长!$P217+养成规划和标准成长!H$4*养成规划和标准成长!$V217+养成规划和标准成长!H$5*养成规划和标准成长!$R217+(养成规划和标准成长!H$12+养成规划和标准成长!H$13)*养成规划和标准成长!$N217+养成规划和标准成长!H$14*养成规划和标准成长!$O217*养成规划和标准成长!$Q217+养成规划和标准成长!H$17*10*养成规划和标准成长!$S217+养成规划和标准成长!H$18*10*养成规划和标准成长!$T217+养成规划和标准成长!H$19*养成规划和标准成长!$U217,0)</f>
        <v>769</v>
      </c>
      <c r="F124" s="9">
        <f>ROUND(属性投放!H$4+养成规划和标准成长!I$3*养成规划和标准成长!$O217*养成规划和标准成长!$P217+养成规划和标准成长!I$4*养成规划和标准成长!$V217+养成规划和标准成长!I$5*养成规划和标准成长!$R217+(养成规划和标准成长!I$12+养成规划和标准成长!I$13)*养成规划和标准成长!$N217+养成规划和标准成长!I$14*养成规划和标准成长!$O217*养成规划和标准成长!$Q217+养成规划和标准成长!I$17*10*养成规划和标准成长!$S217+养成规划和标准成长!I$18*10*养成规划和标准成长!$T217+养成规划和标准成长!I$19*养成规划和标准成长!$U217,0)</f>
        <v>1385</v>
      </c>
      <c r="G124" s="9">
        <f>ROUND(属性投放!I$4+养成规划和标准成长!J$3*养成规划和标准成长!$O217*养成规划和标准成长!$P217+养成规划和标准成长!J$4*养成规划和标准成长!$V217+养成规划和标准成长!J$5*养成规划和标准成长!$R217+(养成规划和标准成长!J$12+养成规划和标准成长!J$13)*养成规划和标准成长!$N217+养成规划和标准成长!J$14*养成规划和标准成长!$O217*养成规划和标准成长!$Q217+养成规划和标准成长!J$17*10*养成规划和标准成长!$S217+养成规划和标准成长!J$18*10*养成规划和标准成长!$T217+养成规划和标准成长!J$19*养成规划和标准成长!$U217,0)</f>
        <v>985</v>
      </c>
      <c r="H124" s="9">
        <f>ROUND(属性投放!J$4+养成规划和标准成长!K$3*养成规划和标准成长!$O217*养成规划和标准成长!$P217+养成规划和标准成长!K$4*养成规划和标准成长!$V217+养成规划和标准成长!K$5*养成规划和标准成长!$R217+(养成规划和标准成长!K$12+养成规划和标准成长!K$13)*养成规划和标准成长!$N217+养成规划和标准成长!K$14*养成规划和标准成长!$O217*养成规划和标准成长!$Q217+养成规划和标准成长!K$17*10*养成规划和标准成长!$S217+养成规划和标准成长!K$18*10*养成规划和标准成长!$T217+养成规划和标准成长!K$19*养成规划和标准成长!$U217,0)</f>
        <v>662</v>
      </c>
      <c r="I124" s="9">
        <f>ROUND(属性投放!K$4+养成规划和标准成长!L$3*养成规划和标准成长!$O217*养成规划和标准成长!$P217+养成规划和标准成长!L$4*养成规划和标准成长!$V217+养成规划和标准成长!L$5*养成规划和标准成长!$R217+(养成规划和标准成长!L$12+养成规划和标准成长!L$13)*养成规划和标准成长!$N217+养成规划和标准成长!L$14*养成规划和标准成长!$O217*养成规划和标准成长!$Q217+养成规划和标准成长!L$17*10*养成规划和标准成长!$S217+养成规划和标准成长!L$18*10*养成规划和标准成长!$T217+养成规划和标准成长!L$19*养成规划和标准成长!$U217,0)</f>
        <v>344</v>
      </c>
      <c r="J124" s="9">
        <f>ROUND(属性投放!L$4+养成规划和标准成长!M$3*养成规划和标准成长!$O217*养成规划和标准成长!$P217+养成规划和标准成长!M$4*养成规划和标准成长!$V217+养成规划和标准成长!M$5*养成规划和标准成长!$R217+(养成规划和标准成长!M$12+养成规划和标准成长!M$13)*养成规划和标准成长!$N217+养成规划和标准成长!M$14*养成规划和标准成长!$O217*养成规划和标准成长!$Q217+养成规划和标准成长!M$17*10*养成规划和标准成长!$S217+养成规划和标准成长!M$18*10*养成规划和标准成长!$T217+养成规划和标准成长!M$19*养成规划和标准成长!$U217,0)</f>
        <v>1237</v>
      </c>
      <c r="K124" s="9">
        <f>ROUND(属性投放!M$4+养成规划和标准成长!N$3*养成规划和标准成长!$O217*养成规划和标准成长!$P217+养成规划和标准成长!N$4*养成规划和标准成长!$V217+养成规划和标准成长!N$5*养成规划和标准成长!$R217+(养成规划和标准成长!N$12+养成规划和标准成长!N$13)*养成规划和标准成长!$N217+养成规划和标准成长!N$14*养成规划和标准成长!$O217*养成规划和标准成长!$Q217+养成规划和标准成长!N$17*10*养成规划和标准成长!$S217+养成规划和标准成长!N$18*10*养成规划和标准成长!$T217+养成规划和标准成长!N$19*养成规划和标准成长!$U217,0)</f>
        <v>1246</v>
      </c>
      <c r="L124" s="9">
        <f>VLOOKUP(养成规划和标准成长!$X217,阵法、技能和修炼!$C$20:$N$40,COLUMNS(阵法、技能和修炼!$C$20:G$40),0)</f>
        <v>319</v>
      </c>
      <c r="M124" s="9">
        <f>VLOOKUP(养成规划和标准成长!$X217,阵法、技能和修炼!$C$20:$N$40,COLUMNS(阵法、技能和修炼!$C$20:H$40),0)</f>
        <v>246</v>
      </c>
      <c r="N124" s="9">
        <f>VLOOKUP(养成规划和标准成长!$X217,阵法、技能和修炼!$C$20:$N$40,COLUMNS(阵法、技能和修炼!$C$20:I$40),0)</f>
        <v>319</v>
      </c>
      <c r="O124" s="9">
        <f>VLOOKUP(养成规划和标准成长!$X217,阵法、技能和修炼!$C$20:$N$40,COLUMNS(阵法、技能和修炼!$C$20:J$40),0)</f>
        <v>246</v>
      </c>
      <c r="P124" s="9">
        <f>VLOOKUP(养成规划和标准成长!$X217,阵法、技能和修炼!$C$20:$N$40,COLUMNS(阵法、技能和修炼!$C$20:K$40),0)</f>
        <v>70</v>
      </c>
      <c r="Q124" s="9">
        <f>VLOOKUP(养成规划和标准成长!$X217,阵法、技能和修炼!$C$20:$N$40,COLUMNS(阵法、技能和修炼!$C$20:L$40),0)</f>
        <v>70</v>
      </c>
      <c r="R124" s="9">
        <f>VLOOKUP(养成规划和标准成长!$X217,阵法、技能和修炼!$C$20:$N$40,COLUMNS(阵法、技能和修炼!$C$20:M$40),0)</f>
        <v>84.000000000000071</v>
      </c>
      <c r="S124" s="9">
        <f>VLOOKUP(养成规划和标准成长!$X217,阵法、技能和修炼!$C$20:$N$40,COLUMNS(阵法、技能和修炼!$C$20:N$40),0)</f>
        <v>84.000000000000071</v>
      </c>
      <c r="T124" s="1">
        <v>121</v>
      </c>
      <c r="U124" s="9">
        <f>ROUND(属性投放!D$4+养成规划和标准成长!E$3*养成规划和标准成长!$C370*养成规划和标准成长!$D370+养成规划和标准成长!E$4*养成规划和标准成长!$J370+养成规划和标准成长!E$5*养成规划和标准成长!$F370+(养成规划和标准成长!E$12+养成规划和标准成长!E$13)*养成规划和标准成长!$B370+养成规划和标准成长!E$14*养成规划和标准成长!$C370*养成规划和标准成长!$E370+养成规划和标准成长!E$17*10*养成规划和标准成长!$G370+养成规划和标准成长!E$18*10*养成规划和标准成长!$H370+养成规划和标准成长!E$19*养成规划和标准成长!$I370,0)</f>
        <v>5350</v>
      </c>
      <c r="V124" s="9">
        <f>ROUND(属性投放!E$4+养成规划和标准成长!F$3*养成规划和标准成长!$C370*养成规划和标准成长!$D370+养成规划和标准成长!F$4*养成规划和标准成长!$J370+养成规划和标准成长!F$5*养成规划和标准成长!$F370+(养成规划和标准成长!F$12+养成规划和标准成长!F$13)*养成规划和标准成长!$B370+养成规划和标准成长!F$14*养成规划和标准成长!$C370*养成规划和标准成长!$E370+养成规划和标准成长!F$17*10*养成规划和标准成长!$G370+养成规划和标准成长!F$18*10*养成规划和标准成长!$H370+养成规划和标准成长!F$19*养成规划和标准成长!$I370,0)</f>
        <v>5400</v>
      </c>
      <c r="W124" s="9">
        <f>ROUND(属性投放!F$4+养成规划和标准成长!G$3*养成规划和标准成长!$C370*养成规划和标准成长!$D370+养成规划和标准成长!G$4*养成规划和标准成长!$J370+养成规划和标准成长!G$5*养成规划和标准成长!$F370+(养成规划和标准成长!G$12+养成规划和标准成长!G$13)*养成规划和标准成长!$B370+养成规划和标准成长!G$14*养成规划和标准成长!$C370*养成规划和标准成长!$E370+养成规划和标准成长!G$17*10*养成规划和标准成长!$G370+养成规划和标准成长!G$18*10*养成规划和标准成长!$H370+养成规划和标准成长!G$19*养成规划和标准成长!$I370,0)</f>
        <v>1980</v>
      </c>
      <c r="X124" s="9">
        <f>ROUND(属性投放!G$4+养成规划和标准成长!H$3*养成规划和标准成长!$C370*养成规划和标准成长!$D370+养成规划和标准成长!H$4*养成规划和标准成长!$J370+养成规划和标准成长!H$5*养成规划和标准成长!$F370+(养成规划和标准成长!H$12+养成规划和标准成长!H$13)*养成规划和标准成长!$B370+养成规划和标准成长!H$14*养成规划和标准成长!$C370*养成规划和标准成长!$E370+养成规划和标准成长!H$17*10*养成规划和标准成长!$G370+养成规划和标准成长!H$18*10*养成规划和标准成长!$H370+养成规划和标准成长!H$19*养成规划和标准成长!$I370,0)</f>
        <v>861</v>
      </c>
      <c r="Y124" s="9">
        <f>ROUND(属性投放!H$4+养成规划和标准成长!I$3*养成规划和标准成长!$C370*养成规划和标准成长!$D370+养成规划和标准成长!I$4*养成规划和标准成长!$J370+养成规划和标准成长!I$5*养成规划和标准成长!$F370+(养成规划和标准成长!I$12+养成规划和标准成长!I$13)*养成规划和标准成长!$B370+养成规划和标准成长!I$14*养成规划和标准成长!$C370*养成规划和标准成长!$E370+养成规划和标准成长!I$17*10*养成规划和标准成长!$G370+养成规划和标准成长!I$18*10*养成规划和标准成长!$H370+养成规划和标准成长!I$19*养成规划和标准成长!$I370,0)</f>
        <v>1480</v>
      </c>
      <c r="Z124" s="9">
        <f>ROUND(属性投放!I$4+养成规划和标准成长!J$3*养成规划和标准成长!$C370*养成规划和标准成长!$D370+养成规划和标准成长!J$4*养成规划和标准成长!$J370+养成规划和标准成长!J$5*养成规划和标准成长!$F370+(养成规划和标准成长!J$12+养成规划和标准成长!J$13)*养成规划和标准成长!$B370+养成规划和标准成长!J$14*养成规划和标准成长!$C370*养成规划和标准成长!$E370+养成规划和标准成长!J$17*10*养成规划和标准成长!$G370+养成规划和标准成长!J$18*10*养成规划和标准成长!$H370+养成规划和标准成长!J$19*养成规划和标准成长!$I370,0)</f>
        <v>1059</v>
      </c>
      <c r="AA124" s="9">
        <f>ROUND(属性投放!J$4+养成规划和标准成长!K$3*养成规划和标准成长!$C370*养成规划和标准成长!$D370+养成规划和标准成长!K$4*养成规划和标准成长!$J370+养成规划和标准成长!K$5*养成规划和标准成长!$F370+(养成规划和标准成长!K$12+养成规划和标准成长!K$13)*养成规划和标准成长!$B370+养成规划和标准成长!K$14*养成规划和标准成长!$C370*养成规划和标准成长!$E370+养成规划和标准成长!K$17*10*养成规划和标准成长!$G370+养成规划和标准成长!K$18*10*养成规划和标准成长!$H370+养成规划和标准成长!K$19*养成规划和标准成长!$I370,0)</f>
        <v>712</v>
      </c>
      <c r="AB124" s="9">
        <f>ROUND(属性投放!K$4+养成规划和标准成长!L$3*养成规划和标准成长!$C370*养成规划和标准成长!$D370+养成规划和标准成长!L$4*养成规划和标准成长!$J370+养成规划和标准成长!L$5*养成规划和标准成长!$F370+(养成规划和标准成长!L$12+养成规划和标准成长!L$13)*养成规划和标准成长!$B370+养成规划和标准成长!L$14*养成规划和标准成长!$C370*养成规划和标准成长!$E370+养成规划和标准成长!L$17*10*养成规划和标准成长!$G370+养成规划和标准成长!L$18*10*养成规划和标准成长!$H370+养成规划和标准成长!L$19*养成规划和标准成长!$I370,0)</f>
        <v>409</v>
      </c>
      <c r="AC124" s="9">
        <f>ROUND(属性投放!L$4+养成规划和标准成长!M$3*养成规划和标准成长!$C370*养成规划和标准成长!$D370+养成规划和标准成长!M$4*养成规划和标准成长!$J370+养成规划和标准成长!M$5*养成规划和标准成长!$F370+(养成规划和标准成长!M$12+养成规划和标准成长!M$13)*养成规划和标准成长!$B370+养成规划和标准成长!M$14*养成规划和标准成长!$C370*养成规划和标准成长!$E370+养成规划和标准成长!M$17*10*养成规划和标准成长!$G370+养成规划和标准成长!M$18*10*养成规划和标准成长!$H370+养成规划和标准成长!M$19*养成规划和标准成长!$I370,0)</f>
        <v>1248</v>
      </c>
      <c r="AD124" s="9">
        <f>ROUND(属性投放!M$4+养成规划和标准成长!N$3*养成规划和标准成长!$C370*养成规划和标准成长!$D370+养成规划和标准成长!N$4*养成规划和标准成长!$J370+养成规划和标准成长!N$5*养成规划和标准成长!$F370+(养成规划和标准成长!N$12+养成规划和标准成长!N$13)*养成规划和标准成长!$B370+养成规划和标准成长!N$14*养成规划和标准成长!$C370*养成规划和标准成长!$E370+养成规划和标准成长!N$17*10*养成规划和标准成长!$G370+养成规划和标准成长!N$18*10*养成规划和标准成长!$H370+养成规划和标准成长!N$19*养成规划和标准成长!$I370,0)</f>
        <v>1260</v>
      </c>
      <c r="AE124" s="9">
        <f>VLOOKUP(养成规划和标准成长!$L370,阵法、技能和修炼!$C$20:$N$40,COLUMNS(阵法、技能和修炼!$C$20:G$40),0)</f>
        <v>373</v>
      </c>
      <c r="AF124" s="9">
        <f>VLOOKUP(养成规划和标准成长!$L370,阵法、技能和修炼!$C$20:$N$40,COLUMNS(阵法、技能和修炼!$C$20:H$40),0)</f>
        <v>276</v>
      </c>
      <c r="AG124" s="9">
        <f>VLOOKUP(养成规划和标准成长!$L370,阵法、技能和修炼!$C$20:$N$40,COLUMNS(阵法、技能和修炼!$C$20:I$40),0)</f>
        <v>373</v>
      </c>
      <c r="AH124" s="9">
        <f>VLOOKUP(养成规划和标准成长!$L370,阵法、技能和修炼!$C$20:$N$40,COLUMNS(阵法、技能和修炼!$C$20:J$40),0)</f>
        <v>276</v>
      </c>
      <c r="AI124" s="9">
        <f>VLOOKUP(养成规划和标准成长!$L370,阵法、技能和修炼!$C$20:$N$40,COLUMNS(阵法、技能和修炼!$C$20:K$40),0)</f>
        <v>80</v>
      </c>
      <c r="AJ124" s="9">
        <f>VLOOKUP(养成规划和标准成长!$L370,阵法、技能和修炼!$C$20:$N$40,COLUMNS(阵法、技能和修炼!$C$20:L$40),0)</f>
        <v>80</v>
      </c>
      <c r="AK124" s="9">
        <f>VLOOKUP(养成规划和标准成长!$L370,阵法、技能和修炼!$C$20:$N$40,COLUMNS(阵法、技能和修炼!$C$20:M$40),0)</f>
        <v>96.000000000000085</v>
      </c>
      <c r="AL124" s="9">
        <f>VLOOKUP(养成规划和标准成长!$L370,阵法、技能和修炼!$C$20:$N$40,COLUMNS(阵法、技能和修炼!$C$20:N$40),0)</f>
        <v>96.000000000000085</v>
      </c>
      <c r="AN124" s="1">
        <v>121</v>
      </c>
      <c r="AO124" s="9">
        <f>ROUND(属性投放!D$4+养成规划和标准成长!E$3*养成规划和标准成长!$O370*养成规划和标准成长!$P370+养成规划和标准成长!E$4*养成规划和标准成长!$V370+养成规划和标准成长!E$5*养成规划和标准成长!$R370+(养成规划和标准成长!E$12+养成规划和标准成长!E$13)*养成规划和标准成长!$N370+养成规划和标准成长!E$14*养成规划和标准成长!$O370*养成规划和标准成长!$Q370+养成规划和标准成长!E$17*10*养成规划和标准成长!$S370+养成规划和标准成长!E$18*10*养成规划和标准成长!$T370+养成规划和标准成长!E$19*养成规划和标准成长!$U370,0)</f>
        <v>6102</v>
      </c>
      <c r="AP124" s="9">
        <f>ROUND(属性投放!E$4+养成规划和标准成长!F$3*养成规划和标准成长!$O370*养成规划和标准成长!$P370+养成规划和标准成长!F$4*养成规划和标准成长!$V370+养成规划和标准成长!F$5*养成规划和标准成长!$R370+(养成规划和标准成长!F$12+养成规划和标准成长!F$13)*养成规划和标准成长!$N370+养成规划和标准成长!F$14*养成规划和标准成长!$O370*养成规划和标准成长!$Q370+养成规划和标准成长!F$17*10*养成规划和标准成长!$S370+养成规划和标准成长!F$18*10*养成规划和标准成长!$T370+养成规划和标准成长!F$19*养成规划和标准成长!$U370,0)</f>
        <v>5740</v>
      </c>
      <c r="AQ124" s="9">
        <f>ROUND(属性投放!F$4+养成规划和标准成长!G$3*养成规划和标准成长!$O370*养成规划和标准成长!$P370+养成规划和标准成长!G$4*养成规划和标准成长!$V370+养成规划和标准成长!G$5*养成规划和标准成长!$R370+(养成规划和标准成长!G$12+养成规划和标准成长!G$13)*养成规划和标准成长!$N370+养成规划和标准成长!G$14*养成规划和标准成长!$O370*养成规划和标准成长!$Q370+养成规划和标准成长!G$17*10*养成规划和标准成长!$S370+养成规划和标准成长!G$18*10*养成规划和标准成长!$T370+养成规划和标准成长!G$19*养成规划和标准成长!$U370,0)</f>
        <v>2179</v>
      </c>
      <c r="AR124" s="9">
        <f>ROUND(属性投放!G$4+养成规划和标准成长!H$3*养成规划和标准成长!$O370*养成规划和标准成长!$P370+养成规划和标准成长!H$4*养成规划和标准成长!$V370+养成规划和标准成长!H$5*养成规划和标准成长!$R370+(养成规划和标准成长!H$12+养成规划和标准成长!H$13)*养成规划和标准成长!$N370+养成规划和标准成长!H$14*养成规划和标准成长!$O370*养成规划和标准成长!$Q370+养成规划和标准成长!H$17*10*养成规划和标准成长!$S370+养成规划和标准成长!H$18*10*养成规划和标准成长!$T370+养成规划和标准成长!H$19*养成规划和标准成长!$U370,0)</f>
        <v>1002</v>
      </c>
      <c r="AS124" s="9">
        <f>ROUND(属性投放!H$4+养成规划和标准成长!I$3*养成规划和标准成长!$O370*养成规划和标准成长!$P370+养成规划和标准成长!I$4*养成规划和标准成长!$V370+养成规划和标准成长!I$5*养成规划和标准成长!$R370+(养成规划和标准成长!I$12+养成规划和标准成长!I$13)*养成规划和标准成长!$N370+养成规划和标准成长!I$14*养成规划和标准成长!$O370*养成规划和标准成长!$Q370+养成规划和标准成长!I$17*10*养成规划和标准成长!$S370+养成规划和标准成长!I$18*10*养成规划和标准成长!$T370+养成规划和标准成长!I$19*养成规划和标准成长!$U370,0)</f>
        <v>1623</v>
      </c>
      <c r="AT124" s="9">
        <f>ROUND(属性投放!I$4+养成规划和标准成长!J$3*养成规划和标准成长!$O370*养成规划和标准成长!$P370+养成规划和标准成长!J$4*养成规划和标准成长!$V370+养成规划和标准成长!J$5*养成规划和标准成长!$R370+(养成规划和标准成长!J$12+养成规划和标准成长!J$13)*养成规划和标准成长!$N370+养成规划和标准成长!J$14*养成规划和标准成长!$O370*养成规划和标准成长!$Q370+养成规划和标准成长!J$17*10*养成规划和标准成长!$S370+养成规划和标准成长!J$18*10*养成规划和标准成长!$T370+养成规划和标准成长!J$19*养成规划和标准成长!$U370,0)</f>
        <v>1182</v>
      </c>
      <c r="AU124" s="9">
        <f>ROUND(属性投放!J$4+养成规划和标准成长!K$3*养成规划和标准成长!$O370*养成规划和标准成长!$P370+养成规划和标准成长!K$4*养成规划和标准成长!$V370+养成规划和标准成长!K$5*养成规划和标准成长!$R370+(养成规划和标准成长!K$12+养成规划和标准成长!K$13)*养成规划和标准成长!$N370+养成规划和标准成长!K$14*养成规划和标准成长!$O370*养成规划和标准成长!$Q370+养成规划和标准成长!K$17*10*养成规划和标准成长!$S370+养成规划和标准成长!K$18*10*养成规划和标准成长!$T370+养成规划和标准成长!K$19*养成规划和标准成长!$U370,0)</f>
        <v>787</v>
      </c>
      <c r="AV124" s="9">
        <f>ROUND(属性投放!K$4+养成规划和标准成长!L$3*养成规划和标准成长!$O370*养成规划和标准成长!$P370+养成规划和标准成长!L$4*养成规划和标准成长!$V370+养成规划和标准成长!L$5*养成规划和标准成长!$R370+(养成规划和标准成长!L$12+养成规划和标准成长!L$13)*养成规划和标准成长!$N370+养成规划和标准成长!L$14*养成规划和标准成长!$O370*养成规划和标准成长!$Q370+养成规划和标准成长!L$17*10*养成规划和标准成长!$S370+养成规划和标准成长!L$18*10*养成规划和标准成长!$T370+养成规划和标准成长!L$19*养成规划和标准成长!$U370,0)</f>
        <v>498</v>
      </c>
      <c r="AW124" s="9">
        <f>ROUND(属性投放!L$4+养成规划和标准成长!M$3*养成规划和标准成长!$O370*养成规划和标准成长!$P370+养成规划和标准成长!M$4*养成规划和标准成长!$V370+养成规划和标准成长!M$5*养成规划和标准成长!$R370+(养成规划和标准成长!M$12+养成规划和标准成长!M$13)*养成规划和标准成长!$N370+养成规划和标准成长!M$14*养成规划和标准成长!$O370*养成规划和标准成长!$Q370+养成规划和标准成长!M$17*10*养成规划和标准成长!$S370+养成规划和标准成长!M$18*10*养成规划和标准成长!$T370+养成规划和标准成长!M$19*养成规划和标准成长!$U370,0)</f>
        <v>1273</v>
      </c>
      <c r="AX124" s="9">
        <f>ROUND(属性投放!M$4+养成规划和标准成长!N$3*养成规划和标准成长!$O370*养成规划和标准成长!$P370+养成规划和标准成长!N$4*养成规划和标准成长!$V370+养成规划和标准成长!N$5*养成规划和标准成长!$R370+(养成规划和标准成长!N$12+养成规划和标准成长!N$13)*养成规划和标准成长!$N370+养成规划和标准成长!N$14*养成规划和标准成长!$O370*养成规划和标准成长!$Q370+养成规划和标准成长!N$17*10*养成规划和标准成长!$S370+养成规划和标准成长!N$18*10*养成规划和标准成长!$T370+养成规划和标准成长!N$19*养成规划和标准成长!$U370,0)</f>
        <v>1289</v>
      </c>
      <c r="AY124" s="9">
        <f>VLOOKUP(养成规划和标准成长!$X370,阵法、技能和修炼!$C$20:$N$40,COLUMNS(阵法、技能和修炼!$C$20:G$40),0)</f>
        <v>428</v>
      </c>
      <c r="AZ124" s="9">
        <f>VLOOKUP(养成规划和标准成长!$X370,阵法、技能和修炼!$C$20:$N$40,COLUMNS(阵法、技能和修炼!$C$20:H$40),0)</f>
        <v>305</v>
      </c>
      <c r="BA124" s="9">
        <f>VLOOKUP(养成规划和标准成长!$X370,阵法、技能和修炼!$C$20:$N$40,COLUMNS(阵法、技能和修炼!$C$20:I$40),0)</f>
        <v>428</v>
      </c>
      <c r="BB124" s="9">
        <f>VLOOKUP(养成规划和标准成长!$X370,阵法、技能和修炼!$C$20:$N$40,COLUMNS(阵法、技能和修炼!$C$20:J$40),0)</f>
        <v>305</v>
      </c>
      <c r="BC124" s="9">
        <f>VLOOKUP(养成规划和标准成长!$X370,阵法、技能和修炼!$C$20:$N$40,COLUMNS(阵法、技能和修炼!$C$20:K$40),0)</f>
        <v>90</v>
      </c>
      <c r="BD124" s="9">
        <f>VLOOKUP(养成规划和标准成长!$X370,阵法、技能和修炼!$C$20:$N$40,COLUMNS(阵法、技能和修炼!$C$20:L$40),0)</f>
        <v>90</v>
      </c>
      <c r="BE124" s="9">
        <f>VLOOKUP(养成规划和标准成长!$X370,阵法、技能和修炼!$C$20:$N$40,COLUMNS(阵法、技能和修炼!$C$20:M$40),0)</f>
        <v>108.0000000000001</v>
      </c>
      <c r="BF124" s="9">
        <f>VLOOKUP(养成规划和标准成长!$X370,阵法、技能和修炼!$C$20:$N$40,COLUMNS(阵法、技能和修炼!$C$20:N$40),0)</f>
        <v>108.0000000000001</v>
      </c>
      <c r="BH124" s="1">
        <v>121</v>
      </c>
      <c r="BI124" s="9">
        <f>ROUND(属性投放!D$4+养成规划和标准成长!E$3*养成规划和标准成长!$AA370*养成规划和标准成长!$AB370+养成规划和标准成长!E$4*养成规划和标准成长!$AH370+养成规划和标准成长!E$5*养成规划和标准成长!$AD370+(养成规划和标准成长!E$12+养成规划和标准成长!E$13)*养成规划和标准成长!$Z370+养成规划和标准成长!E$14*养成规划和标准成长!$AA370*养成规划和标准成长!$AC370+养成规划和标准成长!E$17*10*养成规划和标准成长!$AE370+养成规划和标准成长!E$18*10*养成规划和标准成长!$AF370+养成规划和标准成长!E$19*养成规划和标准成长!$AG370,0)</f>
        <v>6758</v>
      </c>
      <c r="BJ124" s="9">
        <f>ROUND(属性投放!E$4+养成规划和标准成长!F$3*养成规划和标准成长!$AA370*养成规划和标准成长!$AB370+养成规划和标准成长!F$4*养成规划和标准成长!$AH370+养成规划和标准成长!F$5*养成规划和标准成长!$AD370+(养成规划和标准成长!F$12+养成规划和标准成长!F$13)*养成规划和标准成长!$Z370+养成规划和标准成长!F$14*养成规划和标准成长!$AA370*养成规划和标准成长!$AC370+养成规划和标准成长!F$17*10*养成规划和标准成长!$AE370+养成规划和标准成长!F$18*10*养成规划和标准成长!$AF370+养成规划和标准成长!F$19*养成规划和标准成长!$AG370,0)</f>
        <v>6019</v>
      </c>
      <c r="BK124" s="9">
        <f>ROUND(属性投放!F$4+养成规划和标准成长!G$3*养成规划和标准成长!$AA370*养成规划和标准成长!$AB370+养成规划和标准成长!G$4*养成规划和标准成长!$AH370+养成规划和标准成长!G$5*养成规划和标准成长!$AD370+(养成规划和标准成长!G$12+养成规划和标准成长!G$13)*养成规划和标准成长!$Z370+养成规划和标准成长!G$14*养成规划和标准成长!$AA370*养成规划和标准成长!$AC370+养成规划和标准成长!G$17*10*养成规划和标准成长!$AE370+养成规划和标准成长!G$18*10*养成规划和标准成长!$AF370+养成规划和标准成长!G$19*养成规划和标准成长!$AG370,0)</f>
        <v>2352</v>
      </c>
      <c r="BL124" s="9">
        <f>ROUND(属性投放!G$4+养成规划和标准成长!H$3*养成规划和标准成长!$AA370*养成规划和标准成长!$AB370+养成规划和标准成长!H$4*养成规划和标准成长!$AH370+养成规划和标准成长!H$5*养成规划和标准成长!$AD370+(养成规划和标准成长!H$12+养成规划和标准成长!H$13)*养成规划和标准成长!$Z370+养成规划和标准成长!H$14*养成规划和标准成长!$AA370*养成规划和标准成长!$AC370+养成规划和标准成长!H$17*10*养成规划和标准成长!$AE370+养成规划和标准成长!H$18*10*养成规划和标准成长!$AF370+养成规划和标准成长!H$19*养成规划和标准成长!$AG370,0)</f>
        <v>1121</v>
      </c>
      <c r="BM124" s="9">
        <f>ROUND(属性投放!H$4+养成规划和标准成长!I$3*养成规划和标准成长!$AA370*养成规划和标准成长!$AB370+养成规划和标准成长!I$4*养成规划和标准成长!$AH370+养成规划和标准成长!I$5*养成规划和标准成长!$AD370+(养成规划和标准成长!I$12+养成规划和标准成长!I$13)*养成规划和标准成长!$Z370+养成规划和标准成长!I$14*养成规划和标准成长!$AA370*养成规划和标准成长!$AC370+养成规划和标准成长!I$17*10*养成规划和标准成长!$AE370+养成规划和标准成长!I$18*10*养成规划和标准成长!$AF370+养成规划和标准成长!I$19*养成规划和标准成长!$AG370,0)</f>
        <v>1744</v>
      </c>
      <c r="BN124" s="9">
        <f>ROUND(属性投放!I$4+养成规划和标准成长!J$3*养成规划和标准成长!$AA370*养成规划和标准成长!$AB370+养成规划和标准成长!J$4*养成规划和标准成长!$AH370+养成规划和标准成长!J$5*养成规划和标准成长!$AD370+(养成规划和标准成长!J$12+养成规划和标准成长!J$13)*养成规划和标准成长!$Z370+养成规划和标准成长!J$14*养成规划和标准成长!$AA370*养成规划和标准成长!$AC370+养成规划和标准成长!J$17*10*养成规划和标准成长!$AE370+养成规划和标准成长!J$18*10*养成规划和标准成长!$AF370+养成规划和标准成长!J$19*养成规划和标准成长!$AG370,0)</f>
        <v>1282</v>
      </c>
      <c r="BO124" s="9">
        <f>ROUND(属性投放!J$4+养成规划和标准成长!K$3*养成规划和标准成长!$AA370*养成规划和标准成长!$AB370+养成规划和标准成长!K$4*养成规划和标准成长!$AH370+养成规划和标准成长!K$5*养成规划和标准成长!$AD370+(养成规划和标准成长!K$12+养成规划和标准成长!K$13)*养成规划和标准成长!$Z370+养成规划和标准成长!K$14*养成规划和标准成长!$AA370*养成规划和标准成长!$AC370+养成规划和标准成长!K$17*10*养成规划和标准成长!$AE370+养成规划和标准成长!K$18*10*养成规划和标准成长!$AF370+养成规划和标准成长!K$19*养成规划和标准成长!$AG370,0)</f>
        <v>844</v>
      </c>
      <c r="BP124" s="9">
        <f>ROUND(属性投放!K$4+养成规划和标准成长!L$3*养成规划和标准成长!$AA370*养成规划和标准成长!$AB370+养成规划和标准成长!L$4*养成规划和标准成长!$AH370+养成规划和标准成长!L$5*养成规划和标准成长!$AD370+(养成规划和标准成长!L$12+养成规划和标准成长!L$13)*养成规划和标准成长!$Z370+养成规划和标准成长!L$14*养成规划和标准成长!$AA370*养成规划和标准成长!$AC370+养成规划和标准成长!L$17*10*养成规划和标准成长!$AE370+养成规划和标准成长!L$18*10*养成规划和标准成长!$AF370+养成规划和标准成长!L$19*养成规划和标准成长!$AG370,0)</f>
        <v>572</v>
      </c>
      <c r="BQ124" s="9">
        <f>ROUND(属性投放!L$4+养成规划和标准成长!M$3*养成规划和标准成长!$AA370*养成规划和标准成长!$AB370+养成规划和标准成长!M$4*养成规划和标准成长!$AH370+养成规划和标准成长!M$5*养成规划和标准成长!$AD370+(养成规划和标准成长!M$12+养成规划和标准成长!M$13)*养成规划和标准成长!$Z370+养成规划和标准成长!M$14*养成规划和标准成长!$AA370*养成规划和标准成长!$AC370+养成规划和标准成长!M$17*10*养成规划和标准成长!$AE370+养成规划和标准成长!M$18*10*养成规划和标准成长!$AF370+养成规划和标准成长!M$19*养成规划和标准成长!$AG370,0)</f>
        <v>1293</v>
      </c>
      <c r="BR124" s="9">
        <f>ROUND(属性投放!M$4+养成规划和标准成长!N$3*养成规划和标准成长!$AA370*养成规划和标准成长!$AB370+养成规划和标准成长!N$4*养成规划和标准成长!$AH370+养成规划和标准成长!N$5*养成规划和标准成长!$AD370+(养成规划和标准成长!N$12+养成规划和标准成长!N$13)*养成规划和标准成长!$Z370+养成规划和标准成长!N$14*养成规划和标准成长!$AA370*养成规划和标准成长!$AC370+养成规划和标准成长!N$17*10*养成规划和标准成长!$AE370+养成规划和标准成长!N$18*10*养成规划和标准成长!$AF370+养成规划和标准成长!N$19*养成规划和标准成长!$AG370,0)</f>
        <v>1311</v>
      </c>
      <c r="BS124" s="9">
        <f>VLOOKUP(养成规划和标准成长!$AJ370,阵法、技能和修炼!$C$20:$N$40,COLUMNS(阵法、技能和修炼!$C$20:G$40),0)</f>
        <v>486</v>
      </c>
      <c r="BT124" s="9">
        <f>VLOOKUP(养成规划和标准成长!$AJ370,阵法、技能和修炼!$C$20:$N$40,COLUMNS(阵法、技能和修炼!$C$20:H$40),0)</f>
        <v>332</v>
      </c>
      <c r="BU124" s="9">
        <f>VLOOKUP(养成规划和标准成长!$AJ370,阵法、技能和修炼!$C$20:$N$40,COLUMNS(阵法、技能和修炼!$C$20:I$40),0)</f>
        <v>486</v>
      </c>
      <c r="BV124" s="9">
        <f>VLOOKUP(养成规划和标准成长!$AJ370,阵法、技能和修炼!$C$20:$N$40,COLUMNS(阵法、技能和修炼!$C$20:J$40),0)</f>
        <v>332</v>
      </c>
      <c r="BW124" s="9">
        <f>VLOOKUP(养成规划和标准成长!$AJ370,阵法、技能和修炼!$C$20:$N$40,COLUMNS(阵法、技能和修炼!$C$20:K$40),0)</f>
        <v>100</v>
      </c>
      <c r="BX124" s="9">
        <f>VLOOKUP(养成规划和标准成长!$AJ370,阵法、技能和修炼!$C$20:$N$40,COLUMNS(阵法、技能和修炼!$C$20:L$40),0)</f>
        <v>100</v>
      </c>
      <c r="BY124" s="9">
        <f>VLOOKUP(养成规划和标准成长!$AJ370,阵法、技能和修炼!$C$20:$N$40,COLUMNS(阵法、技能和修炼!$C$20:M$40),0)</f>
        <v>120.00000000000011</v>
      </c>
      <c r="BZ124" s="9">
        <f>VLOOKUP(养成规划和标准成长!$AJ370,阵法、技能和修炼!$C$20:$N$40,COLUMNS(阵法、技能和修炼!$C$20:N$40),0)</f>
        <v>120.00000000000011</v>
      </c>
    </row>
    <row r="125" spans="1:78">
      <c r="A125" s="1">
        <v>122</v>
      </c>
      <c r="B125" s="9">
        <f>ROUND(属性投放!D$4+养成规划和标准成长!E$3*养成规划和标准成长!$O218*养成规划和标准成长!$P218+养成规划和标准成长!E$4*养成规划和标准成长!$V218+养成规划和标准成长!E$5*养成规划和标准成长!$R218+(养成规划和标准成长!E$12+养成规划和标准成长!E$13)*养成规划和标准成长!$N218+养成规划和标准成长!E$14*养成规划和标准成长!$O218*养成规划和标准成长!$Q218+养成规划和标准成长!E$17*10*养成规划和标准成长!$S218+养成规划和标准成长!E$18*10*养成规划和标准成长!$T218+养成规划和标准成长!E$19*养成规划和标准成长!$U218,0)</f>
        <v>4864</v>
      </c>
      <c r="C125" s="9">
        <f>ROUND(属性投放!E$4+养成规划和标准成长!F$3*养成规划和标准成长!$O218*养成规划和标准成长!$P218+养成规划和标准成长!F$4*养成规划和标准成长!$V218+养成规划和标准成长!F$5*养成规划和标准成长!$R218+(养成规划和标准成长!F$12+养成规划和标准成长!F$13)*养成规划和标准成长!$N218+养成规划和标准成长!F$14*养成规划和标准成长!$O218*养成规划和标准成长!$Q218+养成规划和标准成长!F$17*10*养成规划和标准成长!$S218+养成规划和标准成长!F$18*10*养成规划和标准成长!$T218+养成规划和标准成长!F$19*养成规划和标准成长!$U218,0)</f>
        <v>5093</v>
      </c>
      <c r="D125" s="9">
        <f>ROUND(属性投放!F$4+养成规划和标准成长!G$3*养成规划和标准成长!$O218*养成规划和标准成长!$P218+养成规划和标准成长!G$4*养成规划和标准成长!$V218+养成规划和标准成长!G$5*养成规划和标准成长!$R218+(养成规划和标准成长!G$12+养成规划和标准成长!G$13)*养成规划和标准成长!$N218+养成规划和标准成长!G$14*养成规划和标准成长!$O218*养成规划和标准成长!$Q218+养成规划和标准成长!G$17*10*养成规划和标准成长!$S218+养成规划和标准成长!G$18*10*养成规划和标准成长!$T218+养成规划和标准成长!G$19*养成规划和标准成长!$U218,0)</f>
        <v>1836</v>
      </c>
      <c r="E125" s="9">
        <f>ROUND(属性投放!G$4+养成规划和标准成长!H$3*养成规划和标准成长!$O218*养成规划和标准成长!$P218+养成规划和标准成长!H$4*养成规划和标准成长!$V218+养成规划和标准成长!H$5*养成规划和标准成长!$R218+(养成规划和标准成长!H$12+养成规划和标准成长!H$13)*养成规划和标准成长!$N218+养成规划和标准成长!H$14*养成规划和标准成长!$O218*养成规划和标准成长!$Q218+养成规划和标准成长!H$17*10*养成规划和标准成长!$S218+养成规划和标准成长!H$18*10*养成规划和标准成长!$T218+养成规划和标准成长!H$19*养成规划和标准成长!$U218,0)</f>
        <v>771</v>
      </c>
      <c r="F125" s="9">
        <f>ROUND(属性投放!H$4+养成规划和标准成长!I$3*养成规划和标准成长!$O218*养成规划和标准成长!$P218+养成规划和标准成长!I$4*养成规划和标准成长!$V218+养成规划和标准成长!I$5*养成规划和标准成长!$R218+(养成规划和标准成长!I$12+养成规划和标准成长!I$13)*养成规划和标准成长!$N218+养成规划和标准成长!I$14*养成规划和标准成长!$O218*养成规划和标准成长!$Q218+养成规划和标准成长!I$17*10*养成规划和标准成长!$S218+养成规划和标准成长!I$18*10*养成规划和标准成长!$T218+养成规划和标准成长!I$19*养成规划和标准成长!$U218,0)</f>
        <v>1392</v>
      </c>
      <c r="G125" s="9">
        <f>ROUND(属性投放!I$4+养成规划和标准成长!J$3*养成规划和标准成长!$O218*养成规划和标准成长!$P218+养成规划和标准成长!J$4*养成规划和标准成长!$V218+养成规划和标准成长!J$5*养成规划和标准成长!$R218+(养成规划和标准成长!J$12+养成规划和标准成长!J$13)*养成规划和标准成长!$N218+养成规划和标准成长!J$14*养成规划和标准成长!$O218*养成规划和标准成长!$Q218+养成规划和标准成长!J$17*10*养成规划和标准成长!$S218+养成规划和标准成长!J$18*10*养成规划和标准成长!$T218+养成规划和标准成长!J$19*养成规划和标准成长!$U218,0)</f>
        <v>990</v>
      </c>
      <c r="H125" s="9">
        <f>ROUND(属性投放!J$4+养成规划和标准成长!K$3*养成规划和标准成长!$O218*养成规划和标准成长!$P218+养成规划和标准成长!K$4*养成规划和标准成长!$V218+养成规划和标准成长!K$5*养成规划和标准成长!$R218+(养成规划和标准成长!K$12+养成规划和标准成长!K$13)*养成规划和标准成长!$N218+养成规划和标准成长!K$14*养成规划和标准成长!$O218*养成规划和标准成长!$Q218+养成规划和标准成长!K$17*10*养成规划和标准成长!$S218+养成规划和标准成长!K$18*10*养成规划和标准成长!$T218+养成规划和标准成长!K$19*养成规划和标准成长!$U218,0)</f>
        <v>665</v>
      </c>
      <c r="I125" s="9">
        <f>ROUND(属性投放!K$4+养成规划和标准成长!L$3*养成规划和标准成长!$O218*养成规划和标准成长!$P218+养成规划和标准成长!L$4*养成规划和标准成长!$V218+养成规划和标准成长!L$5*养成规划和标准成长!$R218+(养成规划和标准成长!L$12+养成规划和标准成长!L$13)*养成规划和标准成长!$N218+养成规划和标准成长!L$14*养成规划和标准成长!$O218*养成规划和标准成长!$Q218+养成规划和标准成长!L$17*10*养成规划和标准成长!$S218+养成规划和标准成长!L$18*10*养成规划和标准成长!$T218+养成规划和标准成长!L$19*养成规划和标准成长!$U218,0)</f>
        <v>344</v>
      </c>
      <c r="J125" s="9">
        <f>ROUND(属性投放!L$4+养成规划和标准成长!M$3*养成规划和标准成长!$O218*养成规划和标准成长!$P218+养成规划和标准成长!M$4*养成规划和标准成长!$V218+养成规划和标准成长!M$5*养成规划和标准成长!$R218+(养成规划和标准成长!M$12+养成规划和标准成长!M$13)*养成规划和标准成长!$N218+养成规划和标准成长!M$14*养成规划和标准成长!$O218*养成规划和标准成长!$Q218+养成规划和标准成长!M$17*10*养成规划和标准成长!$S218+养成规划和标准成长!M$18*10*养成规划和标准成长!$T218+养成规划和标准成长!M$19*养成规划和标准成长!$U218,0)</f>
        <v>1247</v>
      </c>
      <c r="K125" s="9">
        <f>ROUND(属性投放!M$4+养成规划和标准成长!N$3*养成规划和标准成长!$O218*养成规划和标准成长!$P218+养成规划和标准成长!N$4*养成规划和标准成长!$V218+养成规划和标准成长!N$5*养成规划和标准成长!$R218+(养成规划和标准成长!N$12+养成规划和标准成长!N$13)*养成规划和标准成长!$N218+养成规划和标准成长!N$14*养成规划和标准成长!$O218*养成规划和标准成长!$Q218+养成规划和标准成长!N$17*10*养成规划和标准成长!$S218+养成规划和标准成长!N$18*10*养成规划和标准成长!$T218+养成规划和标准成长!N$19*养成规划和标准成长!$U218,0)</f>
        <v>1256</v>
      </c>
      <c r="L125" s="9">
        <f>VLOOKUP(养成规划和标准成长!$X218,阵法、技能和修炼!$C$20:$N$40,COLUMNS(阵法、技能和修炼!$C$20:G$40),0)</f>
        <v>319</v>
      </c>
      <c r="M125" s="9">
        <f>VLOOKUP(养成规划和标准成长!$X218,阵法、技能和修炼!$C$20:$N$40,COLUMNS(阵法、技能和修炼!$C$20:H$40),0)</f>
        <v>246</v>
      </c>
      <c r="N125" s="9">
        <f>VLOOKUP(养成规划和标准成长!$X218,阵法、技能和修炼!$C$20:$N$40,COLUMNS(阵法、技能和修炼!$C$20:I$40),0)</f>
        <v>319</v>
      </c>
      <c r="O125" s="9">
        <f>VLOOKUP(养成规划和标准成长!$X218,阵法、技能和修炼!$C$20:$N$40,COLUMNS(阵法、技能和修炼!$C$20:J$40),0)</f>
        <v>246</v>
      </c>
      <c r="P125" s="9">
        <f>VLOOKUP(养成规划和标准成长!$X218,阵法、技能和修炼!$C$20:$N$40,COLUMNS(阵法、技能和修炼!$C$20:K$40),0)</f>
        <v>70</v>
      </c>
      <c r="Q125" s="9">
        <f>VLOOKUP(养成规划和标准成长!$X218,阵法、技能和修炼!$C$20:$N$40,COLUMNS(阵法、技能和修炼!$C$20:L$40),0)</f>
        <v>70</v>
      </c>
      <c r="R125" s="9">
        <f>VLOOKUP(养成规划和标准成长!$X218,阵法、技能和修炼!$C$20:$N$40,COLUMNS(阵法、技能和修炼!$C$20:M$40),0)</f>
        <v>84.000000000000071</v>
      </c>
      <c r="S125" s="9">
        <f>VLOOKUP(养成规划和标准成长!$X218,阵法、技能和修炼!$C$20:$N$40,COLUMNS(阵法、技能和修炼!$C$20:N$40),0)</f>
        <v>84.000000000000071</v>
      </c>
      <c r="T125" s="1">
        <v>122</v>
      </c>
      <c r="U125" s="9">
        <f>ROUND(属性投放!D$4+养成规划和标准成长!E$3*养成规划和标准成长!$C371*养成规划和标准成长!$D371+养成规划和标准成长!E$4*养成规划和标准成长!$J371+养成规划和标准成长!E$5*养成规划和标准成长!$F371+(养成规划和标准成长!E$12+养成规划和标准成长!E$13)*养成规划和标准成长!$B371+养成规划和标准成长!E$14*养成规划和标准成长!$C371*养成规划和标准成长!$E371+养成规划和标准成长!E$17*10*养成规划和标准成长!$G371+养成规划和标准成长!E$18*10*养成规划和标准成长!$H371+养成规划和标准成长!E$19*养成规划和标准成长!$I371,0)</f>
        <v>5374</v>
      </c>
      <c r="V125" s="9">
        <f>ROUND(属性投放!E$4+养成规划和标准成长!F$3*养成规划和标准成长!$C371*养成规划和标准成长!$D371+养成规划和标准成长!F$4*养成规划和标准成长!$J371+养成规划和标准成长!F$5*养成规划和标准成长!$F371+(养成规划和标准成长!F$12+养成规划和标准成长!F$13)*养成规划和标准成长!$B371+养成规划和标准成长!F$14*养成规划和标准成长!$C371*养成规划和标准成长!$E371+养成规划和标准成长!F$17*10*养成规划和标准成长!$G371+养成规划和标准成长!F$18*10*养成规划和标准成长!$H371+养成规划和标准成长!F$19*养成规划和标准成长!$I371,0)</f>
        <v>5433</v>
      </c>
      <c r="W125" s="9">
        <f>ROUND(属性投放!F$4+养成规划和标准成长!G$3*养成规划和标准成长!$C371*养成规划和标准成长!$D371+养成规划和标准成长!G$4*养成规划和标准成长!$J371+养成规划和标准成长!G$5*养成规划和标准成长!$F371+(养成规划和标准成长!G$12+养成规划和标准成长!G$13)*养成规划和标准成长!$B371+养成规划和标准成长!G$14*养成规划和标准成长!$C371*养成规划和标准成长!$E371+养成规划和标准成长!G$17*10*养成规划和标准成长!$G371+养成规划和标准成长!G$18*10*养成规划和标准成长!$H371+养成规划和标准成长!G$19*养成规划和标准成长!$I371,0)</f>
        <v>1987</v>
      </c>
      <c r="X125" s="9">
        <f>ROUND(属性投放!G$4+养成规划和标准成长!H$3*养成规划和标准成长!$C371*养成规划和标准成长!$D371+养成规划和标准成长!H$4*养成规划和标准成长!$J371+养成规划和标准成长!H$5*养成规划和标准成长!$F371+(养成规划和标准成长!H$12+养成规划和标准成长!H$13)*养成规划和标准成长!$B371+养成规划和标准成长!H$14*养成规划和标准成长!$C371*养成规划和标准成长!$E371+养成规划和标准成长!H$17*10*养成规划和标准成长!$G371+养成规划和标准成长!H$18*10*养成规划和标准成长!$H371+养成规划和标准成长!H$19*养成规划和标准成长!$I371,0)</f>
        <v>863</v>
      </c>
      <c r="Y125" s="9">
        <f>ROUND(属性投放!H$4+养成规划和标准成长!I$3*养成规划和标准成长!$C371*养成规划和标准成长!$D371+养成规划和标准成长!I$4*养成规划和标准成长!$J371+养成规划和标准成长!I$5*养成规划和标准成长!$F371+(养成规划和标准成长!I$12+养成规划和标准成长!I$13)*养成规划和标准成长!$B371+养成规划和标准成长!I$14*养成规划和标准成长!$C371*养成规划和标准成长!$E371+养成规划和标准成长!I$17*10*养成规划和标准成长!$G371+养成规划和标准成长!I$18*10*养成规划和标准成长!$H371+养成规划和标准成长!I$19*养成规划和标准成长!$I371,0)</f>
        <v>1487</v>
      </c>
      <c r="Z125" s="9">
        <f>ROUND(属性投放!I$4+养成规划和标准成长!J$3*养成规划和标准成长!$C371*养成规划和标准成长!$D371+养成规划和标准成长!J$4*养成规划和标准成长!$J371+养成规划和标准成长!J$5*养成规划和标准成长!$F371+(养成规划和标准成长!J$12+养成规划和标准成长!J$13)*养成规划和标准成长!$B371+养成规划和标准成长!J$14*养成规划和标准成长!$C371*养成规划和标准成长!$E371+养成规划和标准成长!J$17*10*养成规划和标准成长!$G371+养成规划和标准成长!J$18*10*养成规划和标准成长!$H371+养成规划和标准成长!J$19*养成规划和标准成长!$I371,0)</f>
        <v>1064</v>
      </c>
      <c r="AA125" s="9">
        <f>ROUND(属性投放!J$4+养成规划和标准成长!K$3*养成规划和标准成长!$C371*养成规划和标准成长!$D371+养成规划和标准成长!K$4*养成规划和标准成长!$J371+养成规划和标准成长!K$5*养成规划和标准成长!$F371+(养成规划和标准成长!K$12+养成规划和标准成长!K$13)*养成规划和标准成长!$B371+养成规划和标准成长!K$14*养成规划和标准成长!$C371*养成规划和标准成长!$E371+养成规划和标准成长!K$17*10*养成规划和标准成长!$G371+养成规划和标准成长!K$18*10*养成规划和标准成长!$H371+养成规划和标准成长!K$19*养成规划和标准成长!$I371,0)</f>
        <v>716</v>
      </c>
      <c r="AB125" s="9">
        <f>ROUND(属性投放!K$4+养成规划和标准成长!L$3*养成规划和标准成长!$C371*养成规划和标准成长!$D371+养成规划和标准成长!L$4*养成规划和标准成长!$J371+养成规划和标准成长!L$5*养成规划和标准成长!$F371+(养成规划和标准成长!L$12+养成规划和标准成长!L$13)*养成规划和标准成长!$B371+养成规划和标准成长!L$14*养成规划和标准成长!$C371*养成规划和标准成长!$E371+养成规划和标准成长!L$17*10*养成规划和标准成长!$G371+养成规划和标准成长!L$18*10*养成规划和标准成长!$H371+养成规划和标准成长!L$19*养成规划和标准成长!$I371,0)</f>
        <v>409</v>
      </c>
      <c r="AC125" s="9">
        <f>ROUND(属性投放!L$4+养成规划和标准成长!M$3*养成规划和标准成长!$C371*养成规划和标准成长!$D371+养成规划和标准成长!M$4*养成规划和标准成长!$J371+养成规划和标准成长!M$5*养成规划和标准成长!$F371+(养成规划和标准成长!M$12+养成规划和标准成长!M$13)*养成规划和标准成长!$B371+养成规划和标准成长!M$14*养成规划和标准成长!$C371*养成规划和标准成长!$E371+养成规划和标准成长!M$17*10*养成规划和标准成长!$G371+养成规划和标准成长!M$18*10*养成规划和标准成长!$H371+养成规划和标准成长!M$19*养成规划和标准成长!$I371,0)</f>
        <v>1258</v>
      </c>
      <c r="AD125" s="9">
        <f>ROUND(属性投放!M$4+养成规划和标准成长!N$3*养成规划和标准成长!$C371*养成规划和标准成长!$D371+养成规划和标准成长!N$4*养成规划和标准成长!$J371+养成规划和标准成长!N$5*养成规划和标准成长!$F371+(养成规划和标准成长!N$12+养成规划和标准成长!N$13)*养成规划和标准成长!$B371+养成规划和标准成长!N$14*养成规划和标准成长!$C371*养成规划和标准成长!$E371+养成规划和标准成长!N$17*10*养成规划和标准成长!$G371+养成规划和标准成长!N$18*10*养成规划和标准成长!$H371+养成规划和标准成长!N$19*养成规划和标准成长!$I371,0)</f>
        <v>1270</v>
      </c>
      <c r="AE125" s="9">
        <f>VLOOKUP(养成规划和标准成长!$L371,阵法、技能和修炼!$C$20:$N$40,COLUMNS(阵法、技能和修炼!$C$20:G$40),0)</f>
        <v>373</v>
      </c>
      <c r="AF125" s="9">
        <f>VLOOKUP(养成规划和标准成长!$L371,阵法、技能和修炼!$C$20:$N$40,COLUMNS(阵法、技能和修炼!$C$20:H$40),0)</f>
        <v>276</v>
      </c>
      <c r="AG125" s="9">
        <f>VLOOKUP(养成规划和标准成长!$L371,阵法、技能和修炼!$C$20:$N$40,COLUMNS(阵法、技能和修炼!$C$20:I$40),0)</f>
        <v>373</v>
      </c>
      <c r="AH125" s="9">
        <f>VLOOKUP(养成规划和标准成长!$L371,阵法、技能和修炼!$C$20:$N$40,COLUMNS(阵法、技能和修炼!$C$20:J$40),0)</f>
        <v>276</v>
      </c>
      <c r="AI125" s="9">
        <f>VLOOKUP(养成规划和标准成长!$L371,阵法、技能和修炼!$C$20:$N$40,COLUMNS(阵法、技能和修炼!$C$20:K$40),0)</f>
        <v>80</v>
      </c>
      <c r="AJ125" s="9">
        <f>VLOOKUP(养成规划和标准成长!$L371,阵法、技能和修炼!$C$20:$N$40,COLUMNS(阵法、技能和修炼!$C$20:L$40),0)</f>
        <v>80</v>
      </c>
      <c r="AK125" s="9">
        <f>VLOOKUP(养成规划和标准成长!$L371,阵法、技能和修炼!$C$20:$N$40,COLUMNS(阵法、技能和修炼!$C$20:M$40),0)</f>
        <v>96.000000000000085</v>
      </c>
      <c r="AL125" s="9">
        <f>VLOOKUP(养成规划和标准成长!$L371,阵法、技能和修炼!$C$20:$N$40,COLUMNS(阵法、技能和修炼!$C$20:N$40),0)</f>
        <v>96.000000000000085</v>
      </c>
      <c r="AN125" s="1">
        <v>122</v>
      </c>
      <c r="AO125" s="9">
        <f>ROUND(属性投放!D$4+养成规划和标准成长!E$3*养成规划和标准成长!$O371*养成规划和标准成长!$P371+养成规划和标准成长!E$4*养成规划和标准成长!$V371+养成规划和标准成长!E$5*养成规划和标准成长!$R371+(养成规划和标准成长!E$12+养成规划和标准成长!E$13)*养成规划和标准成长!$N371+养成规划和标准成长!E$14*养成规划和标准成长!$O371*养成规划和标准成长!$Q371+养成规划和标准成长!E$17*10*养成规划和标准成长!$S371+养成规划和标准成长!E$18*10*养成规划和标准成长!$T371+养成规划和标准成长!E$19*养成规划和标准成长!$U371,0)</f>
        <v>6129</v>
      </c>
      <c r="AP125" s="9">
        <f>ROUND(属性投放!E$4+养成规划和标准成长!F$3*养成规划和标准成长!$O371*养成规划和标准成长!$P371+养成规划和标准成长!F$4*养成规划和标准成长!$V371+养成规划和标准成长!F$5*养成规划和标准成长!$R371+(养成规划和标准成长!F$12+养成规划和标准成长!F$13)*养成规划和标准成长!$N371+养成规划和标准成长!F$14*养成规划和标准成长!$O371*养成规划和标准成长!$Q371+养成规划和标准成长!F$17*10*养成规划和标准成长!$S371+养成规划和标准成长!F$18*10*养成规划和标准成长!$T371+养成规划和标准成长!F$19*养成规划和标准成长!$U371,0)</f>
        <v>5774</v>
      </c>
      <c r="AQ125" s="9">
        <f>ROUND(属性投放!F$4+养成规划和标准成长!G$3*养成规划和标准成长!$O371*养成规划和标准成长!$P371+养成规划和标准成长!G$4*养成规划和标准成长!$V371+养成规划和标准成长!G$5*养成规划和标准成长!$R371+(养成规划和标准成长!G$12+养成规划和标准成长!G$13)*养成规划和标准成长!$N371+养成规划和标准成长!G$14*养成规划和标准成长!$O371*养成规划和标准成长!$Q371+养成规划和标准成长!G$17*10*养成规划和标准成长!$S371+养成规划和标准成长!G$18*10*养成规划和标准成长!$T371+养成规划和标准成长!G$19*养成规划和标准成长!$U371,0)</f>
        <v>2187</v>
      </c>
      <c r="AR125" s="9">
        <f>ROUND(属性投放!G$4+养成规划和标准成长!H$3*养成规划和标准成长!$O371*养成规划和标准成长!$P371+养成规划和标准成长!H$4*养成规划和标准成长!$V371+养成规划和标准成长!H$5*养成规划和标准成长!$R371+(养成规划和标准成长!H$12+养成规划和标准成长!H$13)*养成规划和标准成长!$N371+养成规划和标准成长!H$14*养成规划和标准成长!$O371*养成规划和标准成长!$Q371+养成规划和标准成长!H$17*10*养成规划和标准成长!$S371+养成规划和标准成长!H$18*10*养成规划和标准成长!$T371+养成规划和标准成长!H$19*养成规划和标准成长!$U371,0)</f>
        <v>1004</v>
      </c>
      <c r="AS125" s="9">
        <f>ROUND(属性投放!H$4+养成规划和标准成长!I$3*养成规划和标准成长!$O371*养成规划和标准成长!$P371+养成规划和标准成长!I$4*养成规划和标准成长!$V371+养成规划和标准成长!I$5*养成规划和标准成长!$R371+(养成规划和标准成长!I$12+养成规划和标准成长!I$13)*养成规划和标准成长!$N371+养成规划和标准成长!I$14*养成规划和标准成长!$O371*养成规划和标准成长!$Q371+养成规划和标准成长!I$17*10*养成规划和标准成长!$S371+养成规划和标准成长!I$18*10*养成规划和标准成长!$T371+养成规划和标准成长!I$19*养成规划和标准成长!$U371,0)</f>
        <v>1631</v>
      </c>
      <c r="AT125" s="9">
        <f>ROUND(属性投放!I$4+养成规划和标准成长!J$3*养成规划和标准成长!$O371*养成规划和标准成长!$P371+养成规划和标准成长!J$4*养成规划和标准成长!$V371+养成规划和标准成长!J$5*养成规划和标准成长!$R371+(养成规划和标准成长!J$12+养成规划和标准成长!J$13)*养成规划和标准成长!$N371+养成规划和标准成长!J$14*养成规划和标准成长!$O371*养成规划和标准成长!$Q371+养成规划和标准成长!J$17*10*养成规划和标准成长!$S371+养成规划和标准成长!J$18*10*养成规划和标准成长!$T371+养成规划和标准成长!J$19*养成规划和标准成长!$U371,0)</f>
        <v>1188</v>
      </c>
      <c r="AU125" s="9">
        <f>ROUND(属性投放!J$4+养成规划和标准成长!K$3*养成规划和标准成长!$O371*养成规划和标准成长!$P371+养成规划和标准成长!K$4*养成规划和标准成长!$V371+养成规划和标准成长!K$5*养成规划和标准成长!$R371+(养成规划和标准成长!K$12+养成规划和标准成长!K$13)*养成规划和标准成长!$N371+养成规划和标准成长!K$14*养成规划和标准成长!$O371*养成规划和标准成长!$Q371+养成规划和标准成长!K$17*10*养成规划和标准成长!$S371+养成规划和标准成长!K$18*10*养成规划和标准成长!$T371+养成规划和标准成长!K$19*养成规划和标准成长!$U371,0)</f>
        <v>791</v>
      </c>
      <c r="AV125" s="9">
        <f>ROUND(属性投放!K$4+养成规划和标准成长!L$3*养成规划和标准成长!$O371*养成规划和标准成长!$P371+养成规划和标准成长!L$4*养成规划和标准成长!$V371+养成规划和标准成长!L$5*养成规划和标准成长!$R371+(养成规划和标准成长!L$12+养成规划和标准成长!L$13)*养成规划和标准成长!$N371+养成规划和标准成长!L$14*养成规划和标准成长!$O371*养成规划和标准成长!$Q371+养成规划和标准成长!L$17*10*养成规划和标准成长!$S371+养成规划和标准成长!L$18*10*养成规划和标准成长!$T371+养成规划和标准成长!L$19*养成规划和标准成长!$U371,0)</f>
        <v>498</v>
      </c>
      <c r="AW125" s="9">
        <f>ROUND(属性投放!L$4+养成规划和标准成长!M$3*养成规划和标准成长!$O371*养成规划和标准成长!$P371+养成规划和标准成长!M$4*养成规划和标准成长!$V371+养成规划和标准成长!M$5*养成规划和标准成长!$R371+(养成规划和标准成长!M$12+养成规划和标准成长!M$13)*养成规划和标准成长!$N371+养成规划和标准成长!M$14*养成规划和标准成长!$O371*养成规划和标准成长!$Q371+养成规划和标准成长!M$17*10*养成规划和标准成长!$S371+养成规划和标准成长!M$18*10*养成规划和标准成长!$T371+养成规划和标准成长!M$19*养成规划和标准成长!$U371,0)</f>
        <v>1283</v>
      </c>
      <c r="AX125" s="9">
        <f>ROUND(属性投放!M$4+养成规划和标准成长!N$3*养成规划和标准成长!$O371*养成规划和标准成长!$P371+养成规划和标准成长!N$4*养成规划和标准成长!$V371+养成规划和标准成长!N$5*养成规划和标准成长!$R371+(养成规划和标准成长!N$12+养成规划和标准成长!N$13)*养成规划和标准成长!$N371+养成规划和标准成长!N$14*养成规划和标准成长!$O371*养成规划和标准成长!$Q371+养成规划和标准成长!N$17*10*养成规划和标准成长!$S371+养成规划和标准成长!N$18*10*养成规划和标准成长!$T371+养成规划和标准成长!N$19*养成规划和标准成长!$U371,0)</f>
        <v>1299</v>
      </c>
      <c r="AY125" s="9">
        <f>VLOOKUP(养成规划和标准成长!$X371,阵法、技能和修炼!$C$20:$N$40,COLUMNS(阵法、技能和修炼!$C$20:G$40),0)</f>
        <v>428</v>
      </c>
      <c r="AZ125" s="9">
        <f>VLOOKUP(养成规划和标准成长!$X371,阵法、技能和修炼!$C$20:$N$40,COLUMNS(阵法、技能和修炼!$C$20:H$40),0)</f>
        <v>305</v>
      </c>
      <c r="BA125" s="9">
        <f>VLOOKUP(养成规划和标准成长!$X371,阵法、技能和修炼!$C$20:$N$40,COLUMNS(阵法、技能和修炼!$C$20:I$40),0)</f>
        <v>428</v>
      </c>
      <c r="BB125" s="9">
        <f>VLOOKUP(养成规划和标准成长!$X371,阵法、技能和修炼!$C$20:$N$40,COLUMNS(阵法、技能和修炼!$C$20:J$40),0)</f>
        <v>305</v>
      </c>
      <c r="BC125" s="9">
        <f>VLOOKUP(养成规划和标准成长!$X371,阵法、技能和修炼!$C$20:$N$40,COLUMNS(阵法、技能和修炼!$C$20:K$40),0)</f>
        <v>90</v>
      </c>
      <c r="BD125" s="9">
        <f>VLOOKUP(养成规划和标准成长!$X371,阵法、技能和修炼!$C$20:$N$40,COLUMNS(阵法、技能和修炼!$C$20:L$40),0)</f>
        <v>90</v>
      </c>
      <c r="BE125" s="9">
        <f>VLOOKUP(养成规划和标准成长!$X371,阵法、技能和修炼!$C$20:$N$40,COLUMNS(阵法、技能和修炼!$C$20:M$40),0)</f>
        <v>108.0000000000001</v>
      </c>
      <c r="BF125" s="9">
        <f>VLOOKUP(养成规划和标准成长!$X371,阵法、技能和修炼!$C$20:$N$40,COLUMNS(阵法、技能和修炼!$C$20:N$40),0)</f>
        <v>108.0000000000001</v>
      </c>
      <c r="BH125" s="1">
        <v>122</v>
      </c>
      <c r="BI125" s="9">
        <f>ROUND(属性投放!D$4+养成规划和标准成长!E$3*养成规划和标准成长!$AA371*养成规划和标准成长!$AB371+养成规划和标准成长!E$4*养成规划和标准成长!$AH371+养成规划和标准成长!E$5*养成规划和标准成长!$AD371+(养成规划和标准成长!E$12+养成规划和标准成长!E$13)*养成规划和标准成长!$Z371+养成规划和标准成长!E$14*养成规划和标准成长!$AA371*养成规划和标准成长!$AC371+养成规划和标准成长!E$17*10*养成规划和标准成长!$AE371+养成规划和标准成长!E$18*10*养成规划和标准成长!$AF371+养成规划和标准成长!E$19*养成规划和标准成长!$AG371,0)</f>
        <v>6788</v>
      </c>
      <c r="BJ125" s="9">
        <f>ROUND(属性投放!E$4+养成规划和标准成长!F$3*养成规划和标准成长!$AA371*养成规划和标准成长!$AB371+养成规划和标准成长!F$4*养成规划和标准成长!$AH371+养成规划和标准成长!F$5*养成规划和标准成长!$AD371+(养成规划和标准成长!F$12+养成规划和标准成长!F$13)*养成规划和标准成长!$Z371+养成规划和标准成长!F$14*养成规划和标准成长!$AA371*养成规划和标准成长!$AC371+养成规划和标准成长!F$17*10*养成规划和标准成长!$AE371+养成规划和标准成长!F$18*10*养成规划和标准成长!$AF371+养成规划和标准成长!F$19*养成规划和标准成长!$AG371,0)</f>
        <v>6054</v>
      </c>
      <c r="BK125" s="9">
        <f>ROUND(属性投放!F$4+养成规划和标准成长!G$3*养成规划和标准成长!$AA371*养成规划和标准成长!$AB371+养成规划和标准成长!G$4*养成规划和标准成长!$AH371+养成规划和标准成长!G$5*养成规划和标准成长!$AD371+(养成规划和标准成长!G$12+养成规划和标准成长!G$13)*养成规划和标准成长!$Z371+养成规划和标准成长!G$14*养成规划和标准成长!$AA371*养成规划和标准成长!$AC371+养成规划和标准成长!G$17*10*养成规划和标准成长!$AE371+养成规划和标准成长!G$18*10*养成规划和标准成长!$AF371+养成规划和标准成长!G$19*养成规划和标准成长!$AG371,0)</f>
        <v>2361</v>
      </c>
      <c r="BL125" s="9">
        <f>ROUND(属性投放!G$4+养成规划和标准成长!H$3*养成规划和标准成长!$AA371*养成规划和标准成长!$AB371+养成规划和标准成长!H$4*养成规划和标准成长!$AH371+养成规划和标准成长!H$5*养成规划和标准成长!$AD371+(养成规划和标准成长!H$12+养成规划和标准成长!H$13)*养成规划和标准成长!$Z371+养成规划和标准成长!H$14*养成规划和标准成长!$AA371*养成规划和标准成长!$AC371+养成规划和标准成长!H$17*10*养成规划和标准成长!$AE371+养成规划和标准成长!H$18*10*养成规划和标准成长!$AF371+养成规划和标准成长!H$19*养成规划和标准成长!$AG371,0)</f>
        <v>1124</v>
      </c>
      <c r="BM125" s="9">
        <f>ROUND(属性投放!H$4+养成规划和标准成长!I$3*养成规划和标准成长!$AA371*养成规划和标准成长!$AB371+养成规划和标准成长!I$4*养成规划和标准成长!$AH371+养成规划和标准成长!I$5*养成规划和标准成长!$AD371+(养成规划和标准成长!I$12+养成规划和标准成长!I$13)*养成规划和标准成长!$Z371+养成规划和标准成长!I$14*养成规划和标准成长!$AA371*养成规划和标准成长!$AC371+养成规划和标准成长!I$17*10*养成规划和标准成长!$AE371+养成规划和标准成长!I$18*10*养成规划和标准成长!$AF371+养成规划和标准成长!I$19*养成规划和标准成长!$AG371,0)</f>
        <v>1752</v>
      </c>
      <c r="BN125" s="9">
        <f>ROUND(属性投放!I$4+养成规划和标准成长!J$3*养成规划和标准成长!$AA371*养成规划和标准成长!$AB371+养成规划和标准成长!J$4*养成规划和标准成长!$AH371+养成规划和标准成长!J$5*养成规划和标准成长!$AD371+(养成规划和标准成长!J$12+养成规划和标准成长!J$13)*养成规划和标准成长!$Z371+养成规划和标准成长!J$14*养成规划和标准成长!$AA371*养成规划和标准成长!$AC371+养成规划和标准成长!J$17*10*养成规划和标准成长!$AE371+养成规划和标准成长!J$18*10*养成规划和标准成长!$AF371+养成规划和标准成长!J$19*养成规划和标准成长!$AG371,0)</f>
        <v>1288</v>
      </c>
      <c r="BO125" s="9">
        <f>ROUND(属性投放!J$4+养成规划和标准成长!K$3*养成规划和标准成长!$AA371*养成规划和标准成长!$AB371+养成规划和标准成长!K$4*养成规划和标准成长!$AH371+养成规划和标准成长!K$5*养成规划和标准成长!$AD371+(养成规划和标准成长!K$12+养成规划和标准成长!K$13)*养成规划和标准成长!$Z371+养成规划和标准成长!K$14*养成规划和标准成长!$AA371*养成规划和标准成长!$AC371+养成规划和标准成长!K$17*10*养成规划和标准成长!$AE371+养成规划和标准成长!K$18*10*养成规划和标准成长!$AF371+养成规划和标准成长!K$19*养成规划和标准成长!$AG371,0)</f>
        <v>848</v>
      </c>
      <c r="BP125" s="9">
        <f>ROUND(属性投放!K$4+养成规划和标准成长!L$3*养成规划和标准成长!$AA371*养成规划和标准成长!$AB371+养成规划和标准成长!L$4*养成规划和标准成长!$AH371+养成规划和标准成长!L$5*养成规划和标准成长!$AD371+(养成规划和标准成长!L$12+养成规划和标准成长!L$13)*养成规划和标准成长!$Z371+养成规划和标准成长!L$14*养成规划和标准成长!$AA371*养成规划和标准成长!$AC371+养成规划和标准成长!L$17*10*养成规划和标准成长!$AE371+养成规划和标准成长!L$18*10*养成规划和标准成长!$AF371+养成规划和标准成长!L$19*养成规划和标准成长!$AG371,0)</f>
        <v>573</v>
      </c>
      <c r="BQ125" s="9">
        <f>ROUND(属性投放!L$4+养成规划和标准成长!M$3*养成规划和标准成长!$AA371*养成规划和标准成长!$AB371+养成规划和标准成长!M$4*养成规划和标准成长!$AH371+养成规划和标准成长!M$5*养成规划和标准成长!$AD371+(养成规划和标准成长!M$12+养成规划和标准成长!M$13)*养成规划和标准成长!$Z371+养成规划和标准成长!M$14*养成规划和标准成长!$AA371*养成规划和标准成长!$AC371+养成规划和标准成长!M$17*10*养成规划和标准成长!$AE371+养成规划和标准成长!M$18*10*养成规划和标准成长!$AF371+养成规划和标准成长!M$19*养成规划和标准成长!$AG371,0)</f>
        <v>1303</v>
      </c>
      <c r="BR125" s="9">
        <f>ROUND(属性投放!M$4+养成规划和标准成长!N$3*养成规划和标准成长!$AA371*养成规划和标准成长!$AB371+养成规划和标准成长!N$4*养成规划和标准成长!$AH371+养成规划和标准成长!N$5*养成规划和标准成长!$AD371+(养成规划和标准成长!N$12+养成规划和标准成长!N$13)*养成规划和标准成长!$Z371+养成规划和标准成长!N$14*养成规划和标准成长!$AA371*养成规划和标准成长!$AC371+养成规划和标准成长!N$17*10*养成规划和标准成长!$AE371+养成规划和标准成长!N$18*10*养成规划和标准成长!$AF371+养成规划和标准成长!N$19*养成规划和标准成长!$AG371,0)</f>
        <v>1321</v>
      </c>
      <c r="BS125" s="9">
        <f>VLOOKUP(养成规划和标准成长!$AJ371,阵法、技能和修炼!$C$20:$N$40,COLUMNS(阵法、技能和修炼!$C$20:G$40),0)</f>
        <v>486</v>
      </c>
      <c r="BT125" s="9">
        <f>VLOOKUP(养成规划和标准成长!$AJ371,阵法、技能和修炼!$C$20:$N$40,COLUMNS(阵法、技能和修炼!$C$20:H$40),0)</f>
        <v>332</v>
      </c>
      <c r="BU125" s="9">
        <f>VLOOKUP(养成规划和标准成长!$AJ371,阵法、技能和修炼!$C$20:$N$40,COLUMNS(阵法、技能和修炼!$C$20:I$40),0)</f>
        <v>486</v>
      </c>
      <c r="BV125" s="9">
        <f>VLOOKUP(养成规划和标准成长!$AJ371,阵法、技能和修炼!$C$20:$N$40,COLUMNS(阵法、技能和修炼!$C$20:J$40),0)</f>
        <v>332</v>
      </c>
      <c r="BW125" s="9">
        <f>VLOOKUP(养成规划和标准成长!$AJ371,阵法、技能和修炼!$C$20:$N$40,COLUMNS(阵法、技能和修炼!$C$20:K$40),0)</f>
        <v>100</v>
      </c>
      <c r="BX125" s="9">
        <f>VLOOKUP(养成规划和标准成长!$AJ371,阵法、技能和修炼!$C$20:$N$40,COLUMNS(阵法、技能和修炼!$C$20:L$40),0)</f>
        <v>100</v>
      </c>
      <c r="BY125" s="9">
        <f>VLOOKUP(养成规划和标准成长!$AJ371,阵法、技能和修炼!$C$20:$N$40,COLUMNS(阵法、技能和修炼!$C$20:M$40),0)</f>
        <v>120.00000000000011</v>
      </c>
      <c r="BZ125" s="9">
        <f>VLOOKUP(养成规划和标准成长!$AJ371,阵法、技能和修炼!$C$20:$N$40,COLUMNS(阵法、技能和修炼!$C$20:N$40),0)</f>
        <v>120.00000000000011</v>
      </c>
    </row>
    <row r="126" spans="1:78">
      <c r="A126" s="1">
        <v>123</v>
      </c>
      <c r="B126" s="9">
        <f>ROUND(属性投放!D$4+养成规划和标准成长!E$3*养成规划和标准成长!$O219*养成规划和标准成长!$P219+养成规划和标准成长!E$4*养成规划和标准成长!$V219+养成规划和标准成长!E$5*养成规划和标准成长!$R219+(养成规划和标准成长!E$12+养成规划和标准成长!E$13)*养成规划和标准成长!$N219+养成规划和标准成长!E$14*养成规划和标准成长!$O219*养成规划和标准成长!$Q219+养成规划和标准成长!E$17*10*养成规划和标准成长!$S219+养成规划和标准成长!E$18*10*养成规划和标准成长!$T219+养成规划和标准成长!E$19*养成规划和标准成长!$U219,0)</f>
        <v>4887</v>
      </c>
      <c r="C126" s="9">
        <f>ROUND(属性投放!E$4+养成规划和标准成长!F$3*养成规划和标准成长!$O219*养成规划和标准成长!$P219+养成规划和标准成长!F$4*养成规划和标准成长!$V219+养成规划和标准成长!F$5*养成规划和标准成长!$R219+(养成规划和标准成长!F$12+养成规划和标准成长!F$13)*养成规划和标准成长!$N219+养成规划和标准成长!F$14*养成规划和标准成长!$O219*养成规划和标准成长!$Q219+养成规划和标准成长!F$17*10*养成规划和标准成长!$S219+养成规划和标准成长!F$18*10*养成规划和标准成长!$T219+养成规划和标准成长!F$19*养成规划和标准成长!$U219,0)</f>
        <v>5125</v>
      </c>
      <c r="D126" s="9">
        <f>ROUND(属性投放!F$4+养成规划和标准成长!G$3*养成规划和标准成长!$O219*养成规划和标准成长!$P219+养成规划和标准成长!G$4*养成规划和标准成长!$V219+养成规划和标准成长!G$5*养成规划和标准成长!$R219+(养成规划和标准成长!G$12+养成规划和标准成长!G$13)*养成规划和标准成长!$N219+养成规划和标准成长!G$14*养成规划和标准成长!$O219*养成规划和标准成长!$Q219+养成规划和标准成长!G$17*10*养成规划和标准成长!$S219+养成规划和标准成长!G$18*10*养成规划和标准成长!$T219+养成规划和标准成长!G$19*养成规划和标准成长!$U219,0)</f>
        <v>1843</v>
      </c>
      <c r="E126" s="9">
        <f>ROUND(属性投放!G$4+养成规划和标准成长!H$3*养成规划和标准成长!$O219*养成规划和标准成长!$P219+养成规划和标准成长!H$4*养成规划和标准成长!$V219+养成规划和标准成长!H$5*养成规划和标准成长!$R219+(养成规划和标准成长!H$12+养成规划和标准成长!H$13)*养成规划和标准成长!$N219+养成规划和标准成长!H$14*养成规划和标准成长!$O219*养成规划和标准成长!$Q219+养成规划和标准成长!H$17*10*养成规划和标准成长!$S219+养成规划和标准成长!H$18*10*养成规划和标准成长!$T219+养成规划和标准成长!H$19*养成规划和标准成长!$U219,0)</f>
        <v>773</v>
      </c>
      <c r="F126" s="9">
        <f>ROUND(属性投放!H$4+养成规划和标准成长!I$3*养成规划和标准成长!$O219*养成规划和标准成长!$P219+养成规划和标准成长!I$4*养成规划和标准成长!$V219+养成规划和标准成长!I$5*养成规划和标准成长!$R219+(养成规划和标准成长!I$12+养成规划和标准成长!I$13)*养成规划和标准成长!$N219+养成规划和标准成长!I$14*养成规划和标准成长!$O219*养成规划和标准成长!$Q219+养成规划和标准成长!I$17*10*养成规划和标准成长!$S219+养成规划和标准成长!I$18*10*养成规划和标准成长!$T219+养成规划和标准成长!I$19*养成规划和标准成长!$U219,0)</f>
        <v>1399</v>
      </c>
      <c r="G126" s="9">
        <f>ROUND(属性投放!I$4+养成规划和标准成长!J$3*养成规划和标准成长!$O219*养成规划和标准成长!$P219+养成规划和标准成长!J$4*养成规划和标准成长!$V219+养成规划和标准成长!J$5*养成规划和标准成长!$R219+(养成规划和标准成长!J$12+养成规划和标准成长!J$13)*养成规划和标准成长!$N219+养成规划和标准成长!J$14*养成规划和标准成长!$O219*养成规划和标准成长!$Q219+养成规划和标准成长!J$17*10*养成规划和标准成长!$S219+养成规划和标准成长!J$18*10*养成规划和标准成长!$T219+养成规划和标准成长!J$19*养成规划和标准成长!$U219,0)</f>
        <v>995</v>
      </c>
      <c r="H126" s="9">
        <f>ROUND(属性投放!J$4+养成规划和标准成长!K$3*养成规划和标准成长!$O219*养成规划和标准成长!$P219+养成规划和标准成长!K$4*养成规划和标准成长!$V219+养成规划和标准成长!K$5*养成规划和标准成长!$R219+(养成规划和标准成长!K$12+养成规划和标准成长!K$13)*养成规划和标准成长!$N219+养成规划和标准成长!K$14*养成规划和标准成长!$O219*养成规划和标准成长!$Q219+养成规划和标准成长!K$17*10*养成规划和标准成长!$S219+养成规划和标准成长!K$18*10*养成规划和标准成长!$T219+养成规划和标准成长!K$19*养成规划和标准成长!$U219,0)</f>
        <v>669</v>
      </c>
      <c r="I126" s="9">
        <f>ROUND(属性投放!K$4+养成规划和标准成长!L$3*养成规划和标准成长!$O219*养成规划和标准成长!$P219+养成规划和标准成长!L$4*养成规划和标准成长!$V219+养成规划和标准成长!L$5*养成规划和标准成长!$R219+(养成规划和标准成长!L$12+养成规划和标准成长!L$13)*养成规划和标准成长!$N219+养成规划和标准成长!L$14*养成规划和标准成长!$O219*养成规划和标准成长!$Q219+养成规划和标准成长!L$17*10*养成规划和标准成长!$S219+养成规划和标准成长!L$18*10*养成规划和标准成长!$T219+养成规划和标准成长!L$19*养成规划和标准成长!$U219,0)</f>
        <v>344</v>
      </c>
      <c r="J126" s="9">
        <f>ROUND(属性投放!L$4+养成规划和标准成长!M$3*养成规划和标准成长!$O219*养成规划和标准成长!$P219+养成规划和标准成长!M$4*养成规划和标准成长!$V219+养成规划和标准成长!M$5*养成规划和标准成长!$R219+(养成规划和标准成长!M$12+养成规划和标准成长!M$13)*养成规划和标准成长!$N219+养成规划和标准成长!M$14*养成规划和标准成长!$O219*养成规划和标准成长!$Q219+养成规划和标准成长!M$17*10*养成规划和标准成长!$S219+养成规划和标准成长!M$18*10*养成规划和标准成长!$T219+养成规划和标准成长!M$19*养成规划和标准成长!$U219,0)</f>
        <v>1257</v>
      </c>
      <c r="K126" s="9">
        <f>ROUND(属性投放!M$4+养成规划和标准成长!N$3*养成规划和标准成长!$O219*养成规划和标准成长!$P219+养成规划和标准成长!N$4*养成规划和标准成长!$V219+养成规划和标准成长!N$5*养成规划和标准成长!$R219+(养成规划和标准成长!N$12+养成规划和标准成长!N$13)*养成规划和标准成长!$N219+养成规划和标准成长!N$14*养成规划和标准成长!$O219*养成规划和标准成长!$Q219+养成规划和标准成长!N$17*10*养成规划和标准成长!$S219+养成规划和标准成长!N$18*10*养成规划和标准成长!$T219+养成规划和标准成长!N$19*养成规划和标准成长!$U219,0)</f>
        <v>1266</v>
      </c>
      <c r="L126" s="9">
        <f>VLOOKUP(养成规划和标准成长!$X219,阵法、技能和修炼!$C$20:$N$40,COLUMNS(阵法、技能和修炼!$C$20:G$40),0)</f>
        <v>319</v>
      </c>
      <c r="M126" s="9">
        <f>VLOOKUP(养成规划和标准成长!$X219,阵法、技能和修炼!$C$20:$N$40,COLUMNS(阵法、技能和修炼!$C$20:H$40),0)</f>
        <v>246</v>
      </c>
      <c r="N126" s="9">
        <f>VLOOKUP(养成规划和标准成长!$X219,阵法、技能和修炼!$C$20:$N$40,COLUMNS(阵法、技能和修炼!$C$20:I$40),0)</f>
        <v>319</v>
      </c>
      <c r="O126" s="9">
        <f>VLOOKUP(养成规划和标准成长!$X219,阵法、技能和修炼!$C$20:$N$40,COLUMNS(阵法、技能和修炼!$C$20:J$40),0)</f>
        <v>246</v>
      </c>
      <c r="P126" s="9">
        <f>VLOOKUP(养成规划和标准成长!$X219,阵法、技能和修炼!$C$20:$N$40,COLUMNS(阵法、技能和修炼!$C$20:K$40),0)</f>
        <v>70</v>
      </c>
      <c r="Q126" s="9">
        <f>VLOOKUP(养成规划和标准成长!$X219,阵法、技能和修炼!$C$20:$N$40,COLUMNS(阵法、技能和修炼!$C$20:L$40),0)</f>
        <v>70</v>
      </c>
      <c r="R126" s="9">
        <f>VLOOKUP(养成规划和标准成长!$X219,阵法、技能和修炼!$C$20:$N$40,COLUMNS(阵法、技能和修炼!$C$20:M$40),0)</f>
        <v>84.000000000000071</v>
      </c>
      <c r="S126" s="9">
        <f>VLOOKUP(养成规划和标准成长!$X219,阵法、技能和修炼!$C$20:$N$40,COLUMNS(阵法、技能和修炼!$C$20:N$40),0)</f>
        <v>84.000000000000071</v>
      </c>
      <c r="T126" s="1">
        <v>123</v>
      </c>
      <c r="U126" s="9">
        <f>ROUND(属性投放!D$4+养成规划和标准成长!E$3*养成规划和标准成长!$C372*养成规划和标准成长!$D372+养成规划和标准成长!E$4*养成规划和标准成长!$J372+养成规划和标准成长!E$5*养成规划和标准成长!$F372+(养成规划和标准成长!E$12+养成规划和标准成长!E$13)*养成规划和标准成长!$B372+养成规划和标准成长!E$14*养成规划和标准成长!$C372*养成规划和标准成长!$E372+养成规划和标准成长!E$17*10*养成规划和标准成长!$G372+养成规划和标准成长!E$18*10*养成规划和标准成长!$H372+养成规划和标准成长!E$19*养成规划和标准成长!$I372,0)</f>
        <v>5398</v>
      </c>
      <c r="V126" s="9">
        <f>ROUND(属性投放!E$4+养成规划和标准成长!F$3*养成规划和标准成长!$C372*养成规划和标准成长!$D372+养成规划和标准成长!F$4*养成规划和标准成长!$J372+养成规划和标准成长!F$5*养成规划和标准成长!$F372+(养成规划和标准成长!F$12+养成规划和标准成长!F$13)*养成规划和标准成长!$B372+养成规划和标准成长!F$14*养成规划和标准成长!$C372*养成规划和标准成长!$E372+养成规划和标准成长!F$17*10*养成规划和标准成长!$G372+养成规划和标准成长!F$18*10*养成规划和标准成长!$H372+养成规划和标准成长!F$19*养成规划和标准成长!$I372,0)</f>
        <v>5466</v>
      </c>
      <c r="W126" s="9">
        <f>ROUND(属性投放!F$4+养成规划和标准成长!G$3*养成规划和标准成长!$C372*养成规划和标准成长!$D372+养成规划和标准成长!G$4*养成规划和标准成长!$J372+养成规划和标准成长!G$5*养成规划和标准成长!$F372+(养成规划和标准成长!G$12+养成规划和标准成长!G$13)*养成规划和标准成长!$B372+养成规划和标准成长!G$14*养成规划和标准成长!$C372*养成规划和标准成长!$E372+养成规划和标准成长!G$17*10*养成规划和标准成长!$G372+养成规划和标准成长!G$18*10*养成规划和标准成长!$H372+养成规划和标准成长!G$19*养成规划和标准成长!$I372,0)</f>
        <v>1995</v>
      </c>
      <c r="X126" s="9">
        <f>ROUND(属性投放!G$4+养成规划和标准成长!H$3*养成规划和标准成长!$C372*养成规划和标准成长!$D372+养成规划和标准成长!H$4*养成规划和标准成长!$J372+养成规划和标准成长!H$5*养成规划和标准成长!$F372+(养成规划和标准成长!H$12+养成规划和标准成长!H$13)*养成规划和标准成长!$B372+养成规划和标准成长!H$14*养成规划和标准成长!$C372*养成规划和标准成长!$E372+养成规划和标准成长!H$17*10*养成规划和标准成长!$G372+养成规划和标准成长!H$18*10*养成规划和标准成长!$H372+养成规划和标准成长!H$19*养成规划和标准成长!$I372,0)</f>
        <v>865</v>
      </c>
      <c r="Y126" s="9">
        <f>ROUND(属性投放!H$4+养成规划和标准成长!I$3*养成规划和标准成长!$C372*养成规划和标准成长!$D372+养成规划和标准成长!I$4*养成规划和标准成长!$J372+养成规划和标准成长!I$5*养成规划和标准成长!$F372+(养成规划和标准成长!I$12+养成规划和标准成长!I$13)*养成规划和标准成长!$B372+养成规划和标准成长!I$14*养成规划和标准成长!$C372*养成规划和标准成长!$E372+养成规划和标准成长!I$17*10*养成规划和标准成长!$G372+养成规划和标准成长!I$18*10*养成规划和标准成长!$H372+养成规划和标准成长!I$19*养成规划和标准成长!$I372,0)</f>
        <v>1494</v>
      </c>
      <c r="Z126" s="9">
        <f>ROUND(属性投放!I$4+养成规划和标准成长!J$3*养成规划和标准成长!$C372*养成规划和标准成长!$D372+养成规划和标准成长!J$4*养成规划和标准成长!$J372+养成规划和标准成长!J$5*养成规划和标准成长!$F372+(养成规划和标准成长!J$12+养成规划和标准成长!J$13)*养成规划和标准成长!$B372+养成规划和标准成长!J$14*养成规划和标准成长!$C372*养成规划和标准成长!$E372+养成规划和标准成长!J$17*10*养成规划和标准成长!$G372+养成规划和标准成长!J$18*10*养成规划和标准成长!$H372+养成规划和标准成长!J$19*养成规划和标准成长!$I372,0)</f>
        <v>1070</v>
      </c>
      <c r="AA126" s="9">
        <f>ROUND(属性投放!J$4+养成规划和标准成长!K$3*养成规划和标准成长!$C372*养成规划和标准成长!$D372+养成规划和标准成长!K$4*养成规划和标准成长!$J372+养成规划和标准成长!K$5*养成规划和标准成长!$F372+(养成规划和标准成长!K$12+养成规划和标准成长!K$13)*养成规划和标准成长!$B372+养成规划和标准成长!K$14*养成规划和标准成长!$C372*养成规划和标准成长!$E372+养成规划和标准成长!K$17*10*养成规划和标准成长!$G372+养成规划和标准成长!K$18*10*养成规划和标准成长!$H372+养成规划和标准成长!K$19*养成规划和标准成长!$I372,0)</f>
        <v>719</v>
      </c>
      <c r="AB126" s="9">
        <f>ROUND(属性投放!K$4+养成规划和标准成长!L$3*养成规划和标准成长!$C372*养成规划和标准成长!$D372+养成规划和标准成长!L$4*养成规划和标准成长!$J372+养成规划和标准成长!L$5*养成规划和标准成长!$F372+(养成规划和标准成长!L$12+养成规划和标准成长!L$13)*养成规划和标准成长!$B372+养成规划和标准成长!L$14*养成规划和标准成长!$C372*养成规划和标准成长!$E372+养成规划和标准成长!L$17*10*养成规划和标准成长!$G372+养成规划和标准成长!L$18*10*养成规划和标准成长!$H372+养成规划和标准成长!L$19*养成规划和标准成长!$I372,0)</f>
        <v>409</v>
      </c>
      <c r="AC126" s="9">
        <f>ROUND(属性投放!L$4+养成规划和标准成长!M$3*养成规划和标准成长!$C372*养成规划和标准成长!$D372+养成规划和标准成长!M$4*养成规划和标准成长!$J372+养成规划和标准成长!M$5*养成规划和标准成长!$F372+(养成规划和标准成长!M$12+养成规划和标准成长!M$13)*养成规划和标准成长!$B372+养成规划和标准成长!M$14*养成规划和标准成长!$C372*养成规划和标准成长!$E372+养成规划和标准成长!M$17*10*养成规划和标准成长!$G372+养成规划和标准成长!M$18*10*养成规划和标准成长!$H372+养成规划和标准成长!M$19*养成规划和标准成长!$I372,0)</f>
        <v>1268</v>
      </c>
      <c r="AD126" s="9">
        <f>ROUND(属性投放!M$4+养成规划和标准成长!N$3*养成规划和标准成长!$C372*养成规划和标准成长!$D372+养成规划和标准成长!N$4*养成规划和标准成长!$J372+养成规划和标准成长!N$5*养成规划和标准成长!$F372+(养成规划和标准成长!N$12+养成规划和标准成长!N$13)*养成规划和标准成长!$B372+养成规划和标准成长!N$14*养成规划和标准成长!$C372*养成规划和标准成长!$E372+养成规划和标准成长!N$17*10*养成规划和标准成长!$G372+养成规划和标准成长!N$18*10*养成规划和标准成长!$H372+养成规划和标准成长!N$19*养成规划和标准成长!$I372,0)</f>
        <v>1280</v>
      </c>
      <c r="AE126" s="9">
        <f>VLOOKUP(养成规划和标准成长!$L372,阵法、技能和修炼!$C$20:$N$40,COLUMNS(阵法、技能和修炼!$C$20:G$40),0)</f>
        <v>373</v>
      </c>
      <c r="AF126" s="9">
        <f>VLOOKUP(养成规划和标准成长!$L372,阵法、技能和修炼!$C$20:$N$40,COLUMNS(阵法、技能和修炼!$C$20:H$40),0)</f>
        <v>276</v>
      </c>
      <c r="AG126" s="9">
        <f>VLOOKUP(养成规划和标准成长!$L372,阵法、技能和修炼!$C$20:$N$40,COLUMNS(阵法、技能和修炼!$C$20:I$40),0)</f>
        <v>373</v>
      </c>
      <c r="AH126" s="9">
        <f>VLOOKUP(养成规划和标准成长!$L372,阵法、技能和修炼!$C$20:$N$40,COLUMNS(阵法、技能和修炼!$C$20:J$40),0)</f>
        <v>276</v>
      </c>
      <c r="AI126" s="9">
        <f>VLOOKUP(养成规划和标准成长!$L372,阵法、技能和修炼!$C$20:$N$40,COLUMNS(阵法、技能和修炼!$C$20:K$40),0)</f>
        <v>80</v>
      </c>
      <c r="AJ126" s="9">
        <f>VLOOKUP(养成规划和标准成长!$L372,阵法、技能和修炼!$C$20:$N$40,COLUMNS(阵法、技能和修炼!$C$20:L$40),0)</f>
        <v>80</v>
      </c>
      <c r="AK126" s="9">
        <f>VLOOKUP(养成规划和标准成长!$L372,阵法、技能和修炼!$C$20:$N$40,COLUMNS(阵法、技能和修炼!$C$20:M$40),0)</f>
        <v>96.000000000000085</v>
      </c>
      <c r="AL126" s="9">
        <f>VLOOKUP(养成规划和标准成长!$L372,阵法、技能和修炼!$C$20:$N$40,COLUMNS(阵法、技能和修炼!$C$20:N$40),0)</f>
        <v>96.000000000000085</v>
      </c>
      <c r="AN126" s="1">
        <v>123</v>
      </c>
      <c r="AO126" s="9">
        <f>ROUND(属性投放!D$4+养成规划和标准成长!E$3*养成规划和标准成长!$O372*养成规划和标准成长!$P372+养成规划和标准成长!E$4*养成规划和标准成长!$V372+养成规划和标准成长!E$5*养成规划和标准成长!$R372+(养成规划和标准成长!E$12+养成规划和标准成长!E$13)*养成规划和标准成长!$N372+养成规划和标准成长!E$14*养成规划和标准成长!$O372*养成规划和标准成长!$Q372+养成规划和标准成长!E$17*10*养成规划和标准成长!$S372+养成规划和标准成长!E$18*10*养成规划和标准成长!$T372+养成规划和标准成长!E$19*养成规划和标准成长!$U372,0)</f>
        <v>6156</v>
      </c>
      <c r="AP126" s="9">
        <f>ROUND(属性投放!E$4+养成规划和标准成长!F$3*养成规划和标准成长!$O372*养成规划和标准成长!$P372+养成规划和标准成长!F$4*养成规划和标准成长!$V372+养成规划和标准成长!F$5*养成规划和标准成长!$R372+(养成规划和标准成长!F$12+养成规划和标准成长!F$13)*养成规划和标准成长!$N372+养成规划和标准成长!F$14*养成规划和标准成长!$O372*养成规划和标准成长!$Q372+养成规划和标准成长!F$17*10*养成规划和标准成长!$S372+养成规划和标准成长!F$18*10*养成规划和标准成长!$T372+养成规划和标准成长!F$19*养成规划和标准成长!$U372,0)</f>
        <v>5808</v>
      </c>
      <c r="AQ126" s="9">
        <f>ROUND(属性投放!F$4+养成规划和标准成长!G$3*养成规划和标准成长!$O372*养成规划和标准成长!$P372+养成规划和标准成长!G$4*养成规划和标准成长!$V372+养成规划和标准成长!G$5*养成规划和标准成长!$R372+(养成规划和标准成长!G$12+养成规划和标准成长!G$13)*养成规划和标准成长!$N372+养成规划和标准成长!G$14*养成规划和标准成长!$O372*养成规划和标准成长!$Q372+养成规划和标准成长!G$17*10*养成规划和标准成长!$S372+养成规划和标准成长!G$18*10*养成规划和标准成长!$T372+养成规划和标准成长!G$19*养成规划和标准成长!$U372,0)</f>
        <v>2195</v>
      </c>
      <c r="AR126" s="9">
        <f>ROUND(属性投放!G$4+养成规划和标准成长!H$3*养成规划和标准成长!$O372*养成规划和标准成长!$P372+养成规划和标准成长!H$4*养成规划和标准成长!$V372+养成规划和标准成长!H$5*养成规划和标准成长!$R372+(养成规划和标准成长!H$12+养成规划和标准成长!H$13)*养成规划和标准成长!$N372+养成规划和标准成长!H$14*养成规划和标准成长!$O372*养成规划和标准成长!$Q372+养成规划和标准成长!H$17*10*养成规划和标准成长!$S372+养成规划和标准成长!H$18*10*养成规划和标准成长!$T372+养成规划和标准成长!H$19*养成规划和标准成长!$U372,0)</f>
        <v>1007</v>
      </c>
      <c r="AS126" s="9">
        <f>ROUND(属性投放!H$4+养成规划和标准成长!I$3*养成规划和标准成长!$O372*养成规划和标准成长!$P372+养成规划和标准成长!I$4*养成规划和标准成长!$V372+养成规划和标准成长!I$5*养成规划和标准成长!$R372+(养成规划和标准成长!I$12+养成规划和标准成长!I$13)*养成规划和标准成长!$N372+养成规划和标准成长!I$14*养成规划和标准成长!$O372*养成规划和标准成长!$Q372+养成规划和标准成长!I$17*10*养成规划和标准成长!$S372+养成规划和标准成长!I$18*10*养成规划和标准成长!$T372+养成规划和标准成长!I$19*养成规划和标准成长!$U372,0)</f>
        <v>1638</v>
      </c>
      <c r="AT126" s="9">
        <f>ROUND(属性投放!I$4+养成规划和标准成长!J$3*养成规划和标准成长!$O372*养成规划和标准成长!$P372+养成规划和标准成长!J$4*养成规划和标准成长!$V372+养成规划和标准成长!J$5*养成规划和标准成长!$R372+(养成规划和标准成长!J$12+养成规划和标准成长!J$13)*养成规划和标准成长!$N372+养成规划和标准成长!J$14*养成规划和标准成长!$O372*养成规划和标准成长!$Q372+养成规划和标准成长!J$17*10*养成规划和标准成长!$S372+养成规划和标准成长!J$18*10*养成规划和标准成长!$T372+养成规划和标准成长!J$19*养成规划和标准成长!$U372,0)</f>
        <v>1193</v>
      </c>
      <c r="AU126" s="9">
        <f>ROUND(属性投放!J$4+养成规划和标准成长!K$3*养成规划和标准成长!$O372*养成规划和标准成长!$P372+养成规划和标准成长!K$4*养成规划和标准成长!$V372+养成规划和标准成长!K$5*养成规划和标准成长!$R372+(养成规划和标准成长!K$12+养成规划和标准成长!K$13)*养成规划和标准成长!$N372+养成规划和标准成长!K$14*养成规划和标准成长!$O372*养成规划和标准成长!$Q372+养成规划和标准成长!K$17*10*养成规划和标准成长!$S372+养成规划和标准成长!K$18*10*养成规划和标准成长!$T372+养成规划和标准成长!K$19*养成规划和标准成长!$U372,0)</f>
        <v>794</v>
      </c>
      <c r="AV126" s="9">
        <f>ROUND(属性投放!K$4+养成规划和标准成长!L$3*养成规划和标准成长!$O372*养成规划和标准成长!$P372+养成规划和标准成长!L$4*养成规划和标准成长!$V372+养成规划和标准成长!L$5*养成规划和标准成长!$R372+(养成规划和标准成长!L$12+养成规划和标准成长!L$13)*养成规划和标准成长!$N372+养成规划和标准成长!L$14*养成规划和标准成长!$O372*养成规划和标准成长!$Q372+养成规划和标准成长!L$17*10*养成规划和标准成长!$S372+养成规划和标准成长!L$18*10*养成规划和标准成长!$T372+养成规划和标准成长!L$19*养成规划和标准成长!$U372,0)</f>
        <v>498</v>
      </c>
      <c r="AW126" s="9">
        <f>ROUND(属性投放!L$4+养成规划和标准成长!M$3*养成规划和标准成长!$O372*养成规划和标准成长!$P372+养成规划和标准成长!M$4*养成规划和标准成长!$V372+养成规划和标准成长!M$5*养成规划和标准成长!$R372+(养成规划和标准成长!M$12+养成规划和标准成长!M$13)*养成规划和标准成长!$N372+养成规划和标准成长!M$14*养成规划和标准成长!$O372*养成规划和标准成长!$Q372+养成规划和标准成长!M$17*10*养成规划和标准成长!$S372+养成规划和标准成长!M$18*10*养成规划和标准成长!$T372+养成规划和标准成长!M$19*养成规划和标准成长!$U372,0)</f>
        <v>1293</v>
      </c>
      <c r="AX126" s="9">
        <f>ROUND(属性投放!M$4+养成规划和标准成长!N$3*养成规划和标准成长!$O372*养成规划和标准成长!$P372+养成规划和标准成长!N$4*养成规划和标准成长!$V372+养成规划和标准成长!N$5*养成规划和标准成长!$R372+(养成规划和标准成长!N$12+养成规划和标准成长!N$13)*养成规划和标准成长!$N372+养成规划和标准成长!N$14*养成规划和标准成长!$O372*养成规划和标准成长!$Q372+养成规划和标准成长!N$17*10*养成规划和标准成长!$S372+养成规划和标准成长!N$18*10*养成规划和标准成长!$T372+养成规划和标准成长!N$19*养成规划和标准成长!$U372,0)</f>
        <v>1310</v>
      </c>
      <c r="AY126" s="9">
        <f>VLOOKUP(养成规划和标准成长!$X372,阵法、技能和修炼!$C$20:$N$40,COLUMNS(阵法、技能和修炼!$C$20:G$40),0)</f>
        <v>428</v>
      </c>
      <c r="AZ126" s="9">
        <f>VLOOKUP(养成规划和标准成长!$X372,阵法、技能和修炼!$C$20:$N$40,COLUMNS(阵法、技能和修炼!$C$20:H$40),0)</f>
        <v>305</v>
      </c>
      <c r="BA126" s="9">
        <f>VLOOKUP(养成规划和标准成长!$X372,阵法、技能和修炼!$C$20:$N$40,COLUMNS(阵法、技能和修炼!$C$20:I$40),0)</f>
        <v>428</v>
      </c>
      <c r="BB126" s="9">
        <f>VLOOKUP(养成规划和标准成长!$X372,阵法、技能和修炼!$C$20:$N$40,COLUMNS(阵法、技能和修炼!$C$20:J$40),0)</f>
        <v>305</v>
      </c>
      <c r="BC126" s="9">
        <f>VLOOKUP(养成规划和标准成长!$X372,阵法、技能和修炼!$C$20:$N$40,COLUMNS(阵法、技能和修炼!$C$20:K$40),0)</f>
        <v>90</v>
      </c>
      <c r="BD126" s="9">
        <f>VLOOKUP(养成规划和标准成长!$X372,阵法、技能和修炼!$C$20:$N$40,COLUMNS(阵法、技能和修炼!$C$20:L$40),0)</f>
        <v>90</v>
      </c>
      <c r="BE126" s="9">
        <f>VLOOKUP(养成规划和标准成长!$X372,阵法、技能和修炼!$C$20:$N$40,COLUMNS(阵法、技能和修炼!$C$20:M$40),0)</f>
        <v>108.0000000000001</v>
      </c>
      <c r="BF126" s="9">
        <f>VLOOKUP(养成规划和标准成长!$X372,阵法、技能和修炼!$C$20:$N$40,COLUMNS(阵法、技能和修炼!$C$20:N$40),0)</f>
        <v>108.0000000000001</v>
      </c>
      <c r="BH126" s="1">
        <v>123</v>
      </c>
      <c r="BI126" s="9">
        <f>ROUND(属性投放!D$4+养成规划和标准成长!E$3*养成规划和标准成长!$AA372*养成规划和标准成长!$AB372+养成规划和标准成长!E$4*养成规划和标准成长!$AH372+养成规划和标准成长!E$5*养成规划和标准成长!$AD372+(养成规划和标准成长!E$12+养成规划和标准成长!E$13)*养成规划和标准成长!$Z372+养成规划和标准成长!E$14*养成规划和标准成长!$AA372*养成规划和标准成长!$AC372+养成规划和标准成长!E$17*10*养成规划和标准成长!$AE372+养成规划和标准成长!E$18*10*养成规划和标准成长!$AF372+养成规划和标准成长!E$19*养成规划和标准成长!$AG372,0)</f>
        <v>6818</v>
      </c>
      <c r="BJ126" s="9">
        <f>ROUND(属性投放!E$4+养成规划和标准成长!F$3*养成规划和标准成长!$AA372*养成规划和标准成长!$AB372+养成规划和标准成长!F$4*养成规划和标准成长!$AH372+养成规划和标准成长!F$5*养成规划和标准成长!$AD372+(养成规划和标准成长!F$12+养成规划和标准成长!F$13)*养成规划和标准成长!$Z372+养成规划和标准成长!F$14*养成规划和标准成长!$AA372*养成规划和标准成长!$AC372+养成规划和标准成长!F$17*10*养成规划和标准成长!$AE372+养成规划和标准成长!F$18*10*养成规划和标准成长!$AF372+养成规划和标准成长!F$19*养成规划和标准成长!$AG372,0)</f>
        <v>6089</v>
      </c>
      <c r="BK126" s="9">
        <f>ROUND(属性投放!F$4+养成规划和标准成长!G$3*养成规划和标准成长!$AA372*养成规划和标准成长!$AB372+养成规划和标准成长!G$4*养成规划和标准成长!$AH372+养成规划和标准成长!G$5*养成规划和标准成长!$AD372+(养成规划和标准成长!G$12+养成规划和标准成长!G$13)*养成规划和标准成长!$Z372+养成规划和标准成长!G$14*养成规划和标准成长!$AA372*养成规划和标准成长!$AC372+养成规划和标准成长!G$17*10*养成规划和标准成长!$AE372+养成规划和标准成长!G$18*10*养成规划和标准成长!$AF372+养成规划和标准成长!G$19*养成规划和标准成长!$AG372,0)</f>
        <v>2369</v>
      </c>
      <c r="BL126" s="9">
        <f>ROUND(属性投放!G$4+养成规划和标准成长!H$3*养成规划和标准成长!$AA372*养成规划和标准成长!$AB372+养成规划和标准成长!H$4*养成规划和标准成长!$AH372+养成规划和标准成长!H$5*养成规划和标准成长!$AD372+(养成规划和标准成长!H$12+养成规划和标准成长!H$13)*养成规划和标准成长!$Z372+养成规划和标准成长!H$14*养成规划和标准成长!$AA372*养成规划和标准成长!$AC372+养成规划和标准成长!H$17*10*养成规划和标准成长!$AE372+养成规划和标准成长!H$18*10*养成规划和标准成长!$AF372+养成规划和标准成长!H$19*养成规划和标准成长!$AG372,0)</f>
        <v>1127</v>
      </c>
      <c r="BM126" s="9">
        <f>ROUND(属性投放!H$4+养成规划和标准成长!I$3*养成规划和标准成长!$AA372*养成规划和标准成长!$AB372+养成规划和标准成长!I$4*养成规划和标准成长!$AH372+养成规划和标准成长!I$5*养成规划和标准成长!$AD372+(养成规划和标准成长!I$12+养成规划和标准成长!I$13)*养成规划和标准成长!$Z372+养成规划和标准成长!I$14*养成规划和标准成长!$AA372*养成规划和标准成长!$AC372+养成规划和标准成长!I$17*10*养成规划和标准成长!$AE372+养成规划和标准成长!I$18*10*养成规划和标准成长!$AF372+养成规划和标准成长!I$19*养成规划和标准成长!$AG372,0)</f>
        <v>1759</v>
      </c>
      <c r="BN126" s="9">
        <f>ROUND(属性投放!I$4+养成规划和标准成长!J$3*养成规划和标准成长!$AA372*养成规划和标准成长!$AB372+养成规划和标准成长!J$4*养成规划和标准成长!$AH372+养成规划和标准成长!J$5*养成规划和标准成长!$AD372+(养成规划和标准成长!J$12+养成规划和标准成长!J$13)*养成规划和标准成长!$Z372+养成规划和标准成长!J$14*养成规划和标准成长!$AA372*养成规划和标准成长!$AC372+养成规划和标准成长!J$17*10*养成规划和标准成长!$AE372+养成规划和标准成长!J$18*10*养成规划和标准成长!$AF372+养成规划和标准成长!J$19*养成规划和标准成长!$AG372,0)</f>
        <v>1294</v>
      </c>
      <c r="BO126" s="9">
        <f>ROUND(属性投放!J$4+养成规划和标准成长!K$3*养成规划和标准成长!$AA372*养成规划和标准成长!$AB372+养成规划和标准成长!K$4*养成规划和标准成长!$AH372+养成规划和标准成长!K$5*养成规划和标准成长!$AD372+(养成规划和标准成长!K$12+养成规划和标准成长!K$13)*养成规划和标准成长!$Z372+养成规划和标准成长!K$14*养成规划和标准成长!$AA372*养成规划和标准成长!$AC372+养成规划和标准成长!K$17*10*养成规划和标准成长!$AE372+养成规划和标准成长!K$18*10*养成规划和标准成长!$AF372+养成规划和标准成长!K$19*养成规划和标准成长!$AG372,0)</f>
        <v>852</v>
      </c>
      <c r="BP126" s="9">
        <f>ROUND(属性投放!K$4+养成规划和标准成长!L$3*养成规划和标准成长!$AA372*养成规划和标准成长!$AB372+养成规划和标准成长!L$4*养成规划和标准成长!$AH372+养成规划和标准成长!L$5*养成规划和标准成长!$AD372+(养成规划和标准成长!L$12+养成规划和标准成长!L$13)*养成规划和标准成长!$Z372+养成规划和标准成长!L$14*养成规划和标准成长!$AA372*养成规划和标准成长!$AC372+养成规划和标准成长!L$17*10*养成规划和标准成长!$AE372+养成规划和标准成长!L$18*10*养成规划和标准成长!$AF372+养成规划和标准成长!L$19*养成规划和标准成长!$AG372,0)</f>
        <v>573</v>
      </c>
      <c r="BQ126" s="9">
        <f>ROUND(属性投放!L$4+养成规划和标准成长!M$3*养成规划和标准成长!$AA372*养成规划和标准成长!$AB372+养成规划和标准成长!M$4*养成规划和标准成长!$AH372+养成规划和标准成长!M$5*养成规划和标准成长!$AD372+(养成规划和标准成长!M$12+养成规划和标准成长!M$13)*养成规划和标准成长!$Z372+养成规划和标准成长!M$14*养成规划和标准成长!$AA372*养成规划和标准成长!$AC372+养成规划和标准成长!M$17*10*养成规划和标准成长!$AE372+养成规划和标准成长!M$18*10*养成规划和标准成长!$AF372+养成规划和标准成长!M$19*养成规划和标准成长!$AG372,0)</f>
        <v>1314</v>
      </c>
      <c r="BR126" s="9">
        <f>ROUND(属性投放!M$4+养成规划和标准成长!N$3*养成规划和标准成长!$AA372*养成规划和标准成长!$AB372+养成规划和标准成长!N$4*养成规划和标准成长!$AH372+养成规划和标准成长!N$5*养成规划和标准成长!$AD372+(养成规划和标准成长!N$12+养成规划和标准成长!N$13)*养成规划和标准成长!$Z372+养成规划和标准成长!N$14*养成规划和标准成长!$AA372*养成规划和标准成长!$AC372+养成规划和标准成长!N$17*10*养成规划和标准成长!$AE372+养成规划和标准成长!N$18*10*养成规划和标准成长!$AF372+养成规划和标准成长!N$19*养成规划和标准成长!$AG372,0)</f>
        <v>1332</v>
      </c>
      <c r="BS126" s="9">
        <f>VLOOKUP(养成规划和标准成长!$AJ372,阵法、技能和修炼!$C$20:$N$40,COLUMNS(阵法、技能和修炼!$C$20:G$40),0)</f>
        <v>486</v>
      </c>
      <c r="BT126" s="9">
        <f>VLOOKUP(养成规划和标准成长!$AJ372,阵法、技能和修炼!$C$20:$N$40,COLUMNS(阵法、技能和修炼!$C$20:H$40),0)</f>
        <v>332</v>
      </c>
      <c r="BU126" s="9">
        <f>VLOOKUP(养成规划和标准成长!$AJ372,阵法、技能和修炼!$C$20:$N$40,COLUMNS(阵法、技能和修炼!$C$20:I$40),0)</f>
        <v>486</v>
      </c>
      <c r="BV126" s="9">
        <f>VLOOKUP(养成规划和标准成长!$AJ372,阵法、技能和修炼!$C$20:$N$40,COLUMNS(阵法、技能和修炼!$C$20:J$40),0)</f>
        <v>332</v>
      </c>
      <c r="BW126" s="9">
        <f>VLOOKUP(养成规划和标准成长!$AJ372,阵法、技能和修炼!$C$20:$N$40,COLUMNS(阵法、技能和修炼!$C$20:K$40),0)</f>
        <v>100</v>
      </c>
      <c r="BX126" s="9">
        <f>VLOOKUP(养成规划和标准成长!$AJ372,阵法、技能和修炼!$C$20:$N$40,COLUMNS(阵法、技能和修炼!$C$20:L$40),0)</f>
        <v>100</v>
      </c>
      <c r="BY126" s="9">
        <f>VLOOKUP(养成规划和标准成长!$AJ372,阵法、技能和修炼!$C$20:$N$40,COLUMNS(阵法、技能和修炼!$C$20:M$40),0)</f>
        <v>120.00000000000011</v>
      </c>
      <c r="BZ126" s="9">
        <f>VLOOKUP(养成规划和标准成长!$AJ372,阵法、技能和修炼!$C$20:$N$40,COLUMNS(阵法、技能和修炼!$C$20:N$40),0)</f>
        <v>120.00000000000011</v>
      </c>
    </row>
    <row r="127" spans="1:78">
      <c r="A127" s="1">
        <v>124</v>
      </c>
      <c r="B127" s="9">
        <f>ROUND(属性投放!D$4+养成规划和标准成长!E$3*养成规划和标准成长!$O220*养成规划和标准成长!$P220+养成规划和标准成长!E$4*养成规划和标准成长!$V220+养成规划和标准成长!E$5*养成规划和标准成长!$R220+(养成规划和标准成长!E$12+养成规划和标准成长!E$13)*养成规划和标准成长!$N220+养成规划和标准成长!E$14*养成规划和标准成长!$O220*养成规划和标准成长!$Q220+养成规划和标准成长!E$17*10*养成规划和标准成长!$S220+养成规划和标准成长!E$18*10*养成规划和标准成长!$T220+养成规划和标准成长!E$19*养成规划和标准成长!$U220,0)</f>
        <v>4910</v>
      </c>
      <c r="C127" s="9">
        <f>ROUND(属性投放!E$4+养成规划和标准成长!F$3*养成规划和标准成长!$O220*养成规划和标准成长!$P220+养成规划和标准成长!F$4*养成规划和标准成长!$V220+养成规划和标准成长!F$5*养成规划和标准成长!$R220+(养成规划和标准成长!F$12+养成规划和标准成长!F$13)*养成规划和标准成长!$N220+养成规划和标准成长!F$14*养成规划和标准成长!$O220*养成规划和标准成长!$Q220+养成规划和标准成长!F$17*10*养成规划和标准成长!$S220+养成规划和标准成长!F$18*10*养成规划和标准成长!$T220+养成规划和标准成长!F$19*养成规划和标准成长!$U220,0)</f>
        <v>5157</v>
      </c>
      <c r="D127" s="9">
        <f>ROUND(属性投放!F$4+养成规划和标准成长!G$3*养成规划和标准成长!$O220*养成规划和标准成长!$P220+养成规划和标准成长!G$4*养成规划和标准成长!$V220+养成规划和标准成长!G$5*养成规划和标准成长!$R220+(养成规划和标准成长!G$12+养成规划和标准成长!G$13)*养成规划和标准成长!$N220+养成规划和标准成长!G$14*养成规划和标准成长!$O220*养成规划和标准成长!$Q220+养成规划和标准成长!G$17*10*养成规划和标准成长!$S220+养成规划和标准成长!G$18*10*养成规划和标准成长!$T220+养成规划和标准成长!G$19*养成规划和标准成长!$U220,0)</f>
        <v>1851</v>
      </c>
      <c r="E127" s="9">
        <f>ROUND(属性投放!G$4+养成规划和标准成长!H$3*养成规划和标准成长!$O220*养成规划和标准成长!$P220+养成规划和标准成长!H$4*养成规划和标准成长!$V220+养成规划和标准成长!H$5*养成规划和标准成长!$R220+(养成规划和标准成长!H$12+养成规划和标准成长!H$13)*养成规划和标准成长!$N220+养成规划和标准成长!H$14*养成规划和标准成长!$O220*养成规划和标准成长!$Q220+养成规划和标准成长!H$17*10*养成规划和标准成长!$S220+养成规划和标准成长!H$18*10*养成规划和标准成长!$T220+养成规划和标准成长!H$19*养成规划和标准成长!$U220,0)</f>
        <v>775</v>
      </c>
      <c r="F127" s="9">
        <f>ROUND(属性投放!H$4+养成规划和标准成长!I$3*养成规划和标准成长!$O220*养成规划和标准成长!$P220+养成规划和标准成长!I$4*养成规划和标准成长!$V220+养成规划和标准成长!I$5*养成规划和标准成长!$R220+(养成规划和标准成长!I$12+养成规划和标准成长!I$13)*养成规划和标准成长!$N220+养成规划和标准成长!I$14*养成规划和标准成长!$O220*养成规划和标准成长!$Q220+养成规划和标准成长!I$17*10*养成规划和标准成长!$S220+养成规划和标准成长!I$18*10*养成规划和标准成长!$T220+养成规划和标准成长!I$19*养成规划和标准成长!$U220,0)</f>
        <v>1406</v>
      </c>
      <c r="G127" s="9">
        <f>ROUND(属性投放!I$4+养成规划和标准成长!J$3*养成规划和标准成长!$O220*养成规划和标准成长!$P220+养成规划和标准成长!J$4*养成规划和标准成长!$V220+养成规划和标准成长!J$5*养成规划和标准成长!$R220+(养成规划和标准成长!J$12+养成规划和标准成长!J$13)*养成规划和标准成长!$N220+养成规划和标准成长!J$14*养成规划和标准成长!$O220*养成规划和标准成长!$Q220+养成规划和标准成长!J$17*10*养成规划和标准成长!$S220+养成规划和标准成长!J$18*10*养成规划和标准成长!$T220+养成规划和标准成长!J$19*养成规划和标准成长!$U220,0)</f>
        <v>1000</v>
      </c>
      <c r="H127" s="9">
        <f>ROUND(属性投放!J$4+养成规划和标准成长!K$3*养成规划和标准成长!$O220*养成规划和标准成长!$P220+养成规划和标准成长!K$4*养成规划和标准成长!$V220+养成规划和标准成长!K$5*养成规划和标准成长!$R220+(养成规划和标准成长!K$12+养成规划和标准成长!K$13)*养成规划和标准成长!$N220+养成规划和标准成长!K$14*养成规划和标准成长!$O220*养成规划和标准成长!$Q220+养成规划和标准成长!K$17*10*养成规划和标准成长!$S220+养成规划和标准成长!K$18*10*养成规划和标准成长!$T220+养成规划和标准成长!K$19*养成规划和标准成长!$U220,0)</f>
        <v>673</v>
      </c>
      <c r="I127" s="9">
        <f>ROUND(属性投放!K$4+养成规划和标准成长!L$3*养成规划和标准成长!$O220*养成规划和标准成长!$P220+养成规划和标准成长!L$4*养成规划和标准成长!$V220+养成规划和标准成长!L$5*养成规划和标准成长!$R220+(养成规划和标准成长!L$12+养成规划和标准成长!L$13)*养成规划和标准成长!$N220+养成规划和标准成长!L$14*养成规划和标准成长!$O220*养成规划和标准成长!$Q220+养成规划和标准成长!L$17*10*养成规划和标准成长!$S220+养成规划和标准成长!L$18*10*养成规划和标准成长!$T220+养成规划和标准成长!L$19*养成规划和标准成长!$U220,0)</f>
        <v>344</v>
      </c>
      <c r="J127" s="9">
        <f>ROUND(属性投放!L$4+养成规划和标准成长!M$3*养成规划和标准成长!$O220*养成规划和标准成长!$P220+养成规划和标准成长!M$4*养成规划和标准成长!$V220+养成规划和标准成长!M$5*养成规划和标准成长!$R220+(养成规划和标准成长!M$12+养成规划和标准成长!M$13)*养成规划和标准成长!$N220+养成规划和标准成长!M$14*养成规划和标准成长!$O220*养成规划和标准成长!$Q220+养成规划和标准成长!M$17*10*养成规划和标准成长!$S220+养成规划和标准成长!M$18*10*养成规划和标准成长!$T220+养成规划和标准成长!M$19*养成规划和标准成长!$U220,0)</f>
        <v>1267</v>
      </c>
      <c r="K127" s="9">
        <f>ROUND(属性投放!M$4+养成规划和标准成长!N$3*养成规划和标准成长!$O220*养成规划和标准成长!$P220+养成规划和标准成长!N$4*养成规划和标准成长!$V220+养成规划和标准成长!N$5*养成规划和标准成长!$R220+(养成规划和标准成长!N$12+养成规划和标准成长!N$13)*养成规划和标准成长!$N220+养成规划和标准成长!N$14*养成规划和标准成长!$O220*养成规划和标准成长!$Q220+养成规划和标准成长!N$17*10*养成规划和标准成长!$S220+养成规划和标准成长!N$18*10*养成规划和标准成长!$T220+养成规划和标准成长!N$19*养成规划和标准成长!$U220,0)</f>
        <v>1276</v>
      </c>
      <c r="L127" s="9">
        <f>VLOOKUP(养成规划和标准成长!$X220,阵法、技能和修炼!$C$20:$N$40,COLUMNS(阵法、技能和修炼!$C$20:G$40),0)</f>
        <v>319</v>
      </c>
      <c r="M127" s="9">
        <f>VLOOKUP(养成规划和标准成长!$X220,阵法、技能和修炼!$C$20:$N$40,COLUMNS(阵法、技能和修炼!$C$20:H$40),0)</f>
        <v>246</v>
      </c>
      <c r="N127" s="9">
        <f>VLOOKUP(养成规划和标准成长!$X220,阵法、技能和修炼!$C$20:$N$40,COLUMNS(阵法、技能和修炼!$C$20:I$40),0)</f>
        <v>319</v>
      </c>
      <c r="O127" s="9">
        <f>VLOOKUP(养成规划和标准成长!$X220,阵法、技能和修炼!$C$20:$N$40,COLUMNS(阵法、技能和修炼!$C$20:J$40),0)</f>
        <v>246</v>
      </c>
      <c r="P127" s="9">
        <f>VLOOKUP(养成规划和标准成长!$X220,阵法、技能和修炼!$C$20:$N$40,COLUMNS(阵法、技能和修炼!$C$20:K$40),0)</f>
        <v>70</v>
      </c>
      <c r="Q127" s="9">
        <f>VLOOKUP(养成规划和标准成长!$X220,阵法、技能和修炼!$C$20:$N$40,COLUMNS(阵法、技能和修炼!$C$20:L$40),0)</f>
        <v>70</v>
      </c>
      <c r="R127" s="9">
        <f>VLOOKUP(养成规划和标准成长!$X220,阵法、技能和修炼!$C$20:$N$40,COLUMNS(阵法、技能和修炼!$C$20:M$40),0)</f>
        <v>84.000000000000071</v>
      </c>
      <c r="S127" s="9">
        <f>VLOOKUP(养成规划和标准成长!$X220,阵法、技能和修炼!$C$20:$N$40,COLUMNS(阵法、技能和修炼!$C$20:N$40),0)</f>
        <v>84.000000000000071</v>
      </c>
      <c r="T127" s="1">
        <v>124</v>
      </c>
      <c r="U127" s="9">
        <f>ROUND(属性投放!D$4+养成规划和标准成长!E$3*养成规划和标准成长!$C373*养成规划和标准成长!$D373+养成规划和标准成长!E$4*养成规划和标准成长!$J373+养成规划和标准成长!E$5*养成规划和标准成长!$F373+(养成规划和标准成长!E$12+养成规划和标准成长!E$13)*养成规划和标准成长!$B373+养成规划和标准成长!E$14*养成规划和标准成长!$C373*养成规划和标准成长!$E373+养成规划和标准成长!E$17*10*养成规划和标准成长!$G373+养成规划和标准成长!E$18*10*养成规划和标准成长!$H373+养成规划和标准成长!E$19*养成规划和标准成长!$I373,0)</f>
        <v>5422</v>
      </c>
      <c r="V127" s="9">
        <f>ROUND(属性投放!E$4+养成规划和标准成长!F$3*养成规划和标准成长!$C373*养成规划和标准成长!$D373+养成规划和标准成长!F$4*养成规划和标准成长!$J373+养成规划和标准成长!F$5*养成规划和标准成长!$F373+(养成规划和标准成长!F$12+养成规划和标准成长!F$13)*养成规划和标准成长!$B373+养成规划和标准成长!F$14*养成规划和标准成长!$C373*养成规划和标准成长!$E373+养成规划和标准成长!F$17*10*养成规划和标准成长!$G373+养成规划和标准成长!F$18*10*养成规划和标准成长!$H373+养成规划和标准成长!F$19*养成规划和标准成长!$I373,0)</f>
        <v>5499</v>
      </c>
      <c r="W127" s="9">
        <f>ROUND(属性投放!F$4+养成规划和标准成长!G$3*养成规划和标准成长!$C373*养成规划和标准成长!$D373+养成规划和标准成长!G$4*养成规划和标准成长!$J373+养成规划和标准成长!G$5*养成规划和标准成长!$F373+(养成规划和标准成长!G$12+养成规划和标准成长!G$13)*养成规划和标准成长!$B373+养成规划和标准成长!G$14*养成规划和标准成长!$C373*养成规划和标准成长!$E373+养成规划和标准成长!G$17*10*养成规划和标准成长!$G373+养成规划和标准成长!G$18*10*养成规划和标准成长!$H373+养成规划和标准成长!G$19*养成规划和标准成长!$I373,0)</f>
        <v>2002</v>
      </c>
      <c r="X127" s="9">
        <f>ROUND(属性投放!G$4+养成规划和标准成长!H$3*养成规划和标准成长!$C373*养成规划和标准成长!$D373+养成规划和标准成长!H$4*养成规划和标准成长!$J373+养成规划和标准成长!H$5*养成规划和标准成长!$F373+(养成规划和标准成长!H$12+养成规划和标准成长!H$13)*养成规划和标准成长!$B373+养成规划和标准成长!H$14*养成规划和标准成长!$C373*养成规划和标准成长!$E373+养成规划和标准成长!H$17*10*养成规划和标准成长!$G373+养成规划和标准成长!H$18*10*养成规划和标准成长!$H373+养成规划和标准成长!H$19*养成规划和标准成长!$I373,0)</f>
        <v>868</v>
      </c>
      <c r="Y127" s="9">
        <f>ROUND(属性投放!H$4+养成规划和标准成长!I$3*养成规划和标准成长!$C373*养成规划和标准成长!$D373+养成规划和标准成长!I$4*养成规划和标准成长!$J373+养成规划和标准成长!I$5*养成规划和标准成长!$F373+(养成规划和标准成长!I$12+养成规划和标准成长!I$13)*养成规划和标准成长!$B373+养成规划和标准成长!I$14*养成规划和标准成长!$C373*养成规划和标准成长!$E373+养成规划和标准成长!I$17*10*养成规划和标准成长!$G373+养成规划和标准成长!I$18*10*养成规划和标准成长!$H373+养成规划和标准成长!I$19*养成规划和标准成长!$I373,0)</f>
        <v>1501</v>
      </c>
      <c r="Z127" s="9">
        <f>ROUND(属性投放!I$4+养成规划和标准成长!J$3*养成规划和标准成长!$C373*养成规划和标准成长!$D373+养成规划和标准成长!J$4*养成规划和标准成长!$J373+养成规划和标准成长!J$5*养成规划和标准成长!$F373+(养成规划和标准成长!J$12+养成规划和标准成长!J$13)*养成规划和标准成长!$B373+养成规划和标准成长!J$14*养成规划和标准成长!$C373*养成规划和标准成长!$E373+养成规划和标准成长!J$17*10*养成规划和标准成长!$G373+养成规划和标准成长!J$18*10*养成规划和标准成长!$H373+养成规划和标准成长!J$19*养成规划和标准成长!$I373,0)</f>
        <v>1075</v>
      </c>
      <c r="AA127" s="9">
        <f>ROUND(属性投放!J$4+养成规划和标准成长!K$3*养成规划和标准成长!$C373*养成规划和标准成长!$D373+养成规划和标准成长!K$4*养成规划和标准成长!$J373+养成规划和标准成长!K$5*养成规划和标准成长!$F373+(养成规划和标准成长!K$12+养成规划和标准成长!K$13)*养成规划和标准成长!$B373+养成规划和标准成长!K$14*养成规划和标准成长!$C373*养成规划和标准成长!$E373+养成规划和标准成长!K$17*10*养成规划和标准成长!$G373+养成规划和标准成长!K$18*10*养成规划和标准成长!$H373+养成规划和标准成长!K$19*养成规划和标准成长!$I373,0)</f>
        <v>723</v>
      </c>
      <c r="AB127" s="9">
        <f>ROUND(属性投放!K$4+养成规划和标准成长!L$3*养成规划和标准成长!$C373*养成规划和标准成长!$D373+养成规划和标准成长!L$4*养成规划和标准成长!$J373+养成规划和标准成长!L$5*养成规划和标准成长!$F373+(养成规划和标准成长!L$12+养成规划和标准成长!L$13)*养成规划和标准成长!$B373+养成规划和标准成长!L$14*养成规划和标准成长!$C373*养成规划和标准成长!$E373+养成规划和标准成长!L$17*10*养成规划和标准成长!$G373+养成规划和标准成长!L$18*10*养成规划和标准成长!$H373+养成规划和标准成长!L$19*养成规划和标准成长!$I373,0)</f>
        <v>409</v>
      </c>
      <c r="AC127" s="9">
        <f>ROUND(属性投放!L$4+养成规划和标准成长!M$3*养成规划和标准成长!$C373*养成规划和标准成长!$D373+养成规划和标准成长!M$4*养成规划和标准成长!$J373+养成规划和标准成长!M$5*养成规划和标准成长!$F373+(养成规划和标准成长!M$12+养成规划和标准成长!M$13)*养成规划和标准成长!$B373+养成规划和标准成长!M$14*养成规划和标准成长!$C373*养成规划和标准成长!$E373+养成规划和标准成长!M$17*10*养成规划和标准成长!$G373+养成规划和标准成长!M$18*10*养成规划和标准成长!$H373+养成规划和标准成长!M$19*养成规划和标准成长!$I373,0)</f>
        <v>1278</v>
      </c>
      <c r="AD127" s="9">
        <f>ROUND(属性投放!M$4+养成规划和标准成长!N$3*养成规划和标准成长!$C373*养成规划和标准成长!$D373+养成规划和标准成长!N$4*养成规划和标准成长!$J373+养成规划和标准成长!N$5*养成规划和标准成长!$F373+(养成规划和标准成长!N$12+养成规划和标准成长!N$13)*养成规划和标准成长!$B373+养成规划和标准成长!N$14*养成规划和标准成长!$C373*养成规划和标准成长!$E373+养成规划和标准成长!N$17*10*养成规划和标准成长!$G373+养成规划和标准成长!N$18*10*养成规划和标准成长!$H373+养成规划和标准成长!N$19*养成规划和标准成长!$I373,0)</f>
        <v>1290</v>
      </c>
      <c r="AE127" s="9">
        <f>VLOOKUP(养成规划和标准成长!$L373,阵法、技能和修炼!$C$20:$N$40,COLUMNS(阵法、技能和修炼!$C$20:G$40),0)</f>
        <v>373</v>
      </c>
      <c r="AF127" s="9">
        <f>VLOOKUP(养成规划和标准成长!$L373,阵法、技能和修炼!$C$20:$N$40,COLUMNS(阵法、技能和修炼!$C$20:H$40),0)</f>
        <v>276</v>
      </c>
      <c r="AG127" s="9">
        <f>VLOOKUP(养成规划和标准成长!$L373,阵法、技能和修炼!$C$20:$N$40,COLUMNS(阵法、技能和修炼!$C$20:I$40),0)</f>
        <v>373</v>
      </c>
      <c r="AH127" s="9">
        <f>VLOOKUP(养成规划和标准成长!$L373,阵法、技能和修炼!$C$20:$N$40,COLUMNS(阵法、技能和修炼!$C$20:J$40),0)</f>
        <v>276</v>
      </c>
      <c r="AI127" s="9">
        <f>VLOOKUP(养成规划和标准成长!$L373,阵法、技能和修炼!$C$20:$N$40,COLUMNS(阵法、技能和修炼!$C$20:K$40),0)</f>
        <v>80</v>
      </c>
      <c r="AJ127" s="9">
        <f>VLOOKUP(养成规划和标准成长!$L373,阵法、技能和修炼!$C$20:$N$40,COLUMNS(阵法、技能和修炼!$C$20:L$40),0)</f>
        <v>80</v>
      </c>
      <c r="AK127" s="9">
        <f>VLOOKUP(养成规划和标准成长!$L373,阵法、技能和修炼!$C$20:$N$40,COLUMNS(阵法、技能和修炼!$C$20:M$40),0)</f>
        <v>96.000000000000085</v>
      </c>
      <c r="AL127" s="9">
        <f>VLOOKUP(养成规划和标准成长!$L373,阵法、技能和修炼!$C$20:$N$40,COLUMNS(阵法、技能和修炼!$C$20:N$40),0)</f>
        <v>96.000000000000085</v>
      </c>
      <c r="AN127" s="1">
        <v>124</v>
      </c>
      <c r="AO127" s="9">
        <f>ROUND(属性投放!D$4+养成规划和标准成长!E$3*养成规划和标准成长!$O373*养成规划和标准成长!$P373+养成规划和标准成长!E$4*养成规划和标准成长!$V373+养成规划和标准成长!E$5*养成规划和标准成长!$R373+(养成规划和标准成长!E$12+养成规划和标准成长!E$13)*养成规划和标准成长!$N373+养成规划和标准成长!E$14*养成规划和标准成长!$O373*养成规划和标准成长!$Q373+养成规划和标准成长!E$17*10*养成规划和标准成长!$S373+养成规划和标准成长!E$18*10*养成规划和标准成长!$T373+养成规划和标准成长!E$19*养成规划和标准成长!$U373,0)</f>
        <v>6183</v>
      </c>
      <c r="AP127" s="9">
        <f>ROUND(属性投放!E$4+养成规划和标准成长!F$3*养成规划和标准成长!$O373*养成规划和标准成长!$P373+养成规划和标准成长!F$4*养成规划和标准成长!$V373+养成规划和标准成长!F$5*养成规划和标准成长!$R373+(养成规划和标准成长!F$12+养成规划和标准成长!F$13)*养成规划和标准成长!$N373+养成规划和标准成长!F$14*养成规划和标准成长!$O373*养成规划和标准成长!$Q373+养成规划和标准成长!F$17*10*养成规划和标准成长!$S373+养成规划和标准成长!F$18*10*养成规划和标准成长!$T373+养成规划和标准成长!F$19*养成规划和标准成长!$U373,0)</f>
        <v>5842</v>
      </c>
      <c r="AQ127" s="9">
        <f>ROUND(属性投放!F$4+养成规划和标准成长!G$3*养成规划和标准成长!$O373*养成规划和标准成长!$P373+养成规划和标准成长!G$4*养成规划和标准成长!$V373+养成规划和标准成长!G$5*养成规划和标准成长!$R373+(养成规划和标准成长!G$12+养成规划和标准成长!G$13)*养成规划和标准成长!$N373+养成规划和标准成长!G$14*养成规划和标准成长!$O373*养成规划和标准成长!$Q373+养成规划和标准成长!G$17*10*养成规划和标准成长!$S373+养成规划和标准成长!G$18*10*养成规划和标准成长!$T373+养成规划和标准成长!G$19*养成规划和标准成长!$U373,0)</f>
        <v>2203</v>
      </c>
      <c r="AR127" s="9">
        <f>ROUND(属性投放!G$4+养成规划和标准成长!H$3*养成规划和标准成长!$O373*养成规划和标准成长!$P373+养成规划和标准成长!H$4*养成规划和标准成长!$V373+养成规划和标准成长!H$5*养成规划和标准成长!$R373+(养成规划和标准成长!H$12+养成规划和标准成长!H$13)*养成规划和标准成长!$N373+养成规划和标准成长!H$14*养成规划和标准成长!$O373*养成规划和标准成长!$Q373+养成规划和标准成长!H$17*10*养成规划和标准成长!$S373+养成规划和标准成长!H$18*10*养成规划和标准成长!$T373+养成规划和标准成长!H$19*养成规划和标准成长!$U373,0)</f>
        <v>1010</v>
      </c>
      <c r="AS127" s="9">
        <f>ROUND(属性投放!H$4+养成规划和标准成长!I$3*养成规划和标准成长!$O373*养成规划和标准成长!$P373+养成规划和标准成长!I$4*养成规划和标准成长!$V373+养成规划和标准成长!I$5*养成规划和标准成长!$R373+(养成规划和标准成长!I$12+养成规划和标准成长!I$13)*养成规划和标准成长!$N373+养成规划和标准成长!I$14*养成规划和标准成长!$O373*养成规划和标准成长!$Q373+养成规划和标准成长!I$17*10*养成规划和标准成长!$S373+养成规划和标准成长!I$18*10*养成规划和标准成长!$T373+养成规划和标准成长!I$19*养成规划和标准成长!$U373,0)</f>
        <v>1646</v>
      </c>
      <c r="AT127" s="9">
        <f>ROUND(属性投放!I$4+养成规划和标准成长!J$3*养成规划和标准成长!$O373*养成规划和标准成长!$P373+养成规划和标准成长!J$4*养成规划和标准成长!$V373+养成规划和标准成长!J$5*养成规划和标准成长!$R373+(养成规划和标准成长!J$12+养成规划和标准成长!J$13)*养成规划和标准成长!$N373+养成规划和标准成长!J$14*养成规划和标准成长!$O373*养成规划和标准成长!$Q373+养成规划和标准成长!J$17*10*养成规划和标准成长!$S373+养成规划和标准成长!J$18*10*养成规划和标准成长!$T373+养成规划和标准成长!J$19*养成规划和标准成长!$U373,0)</f>
        <v>1199</v>
      </c>
      <c r="AU127" s="9">
        <f>ROUND(属性投放!J$4+养成规划和标准成长!K$3*养成规划和标准成长!$O373*养成规划和标准成长!$P373+养成规划和标准成长!K$4*养成规划和标准成长!$V373+养成规划和标准成长!K$5*养成规划和标准成长!$R373+(养成规划和标准成长!K$12+养成规划和标准成长!K$13)*养成规划和标准成长!$N373+养成规划和标准成长!K$14*养成规划和标准成长!$O373*养成规划和标准成长!$Q373+养成规划和标准成长!K$17*10*养成规划和标准成长!$S373+养成规划和标准成长!K$18*10*养成规划和标准成长!$T373+养成规划和标准成长!K$19*养成规划和标准成长!$U373,0)</f>
        <v>798</v>
      </c>
      <c r="AV127" s="9">
        <f>ROUND(属性投放!K$4+养成规划和标准成长!L$3*养成规划和标准成长!$O373*养成规划和标准成长!$P373+养成规划和标准成长!L$4*养成规划和标准成长!$V373+养成规划和标准成长!L$5*养成规划和标准成长!$R373+(养成规划和标准成长!L$12+养成规划和标准成长!L$13)*养成规划和标准成长!$N373+养成规划和标准成长!L$14*养成规划和标准成长!$O373*养成规划和标准成长!$Q373+养成规划和标准成长!L$17*10*养成规划和标准成长!$S373+养成规划和标准成长!L$18*10*养成规划和标准成长!$T373+养成规划和标准成长!L$19*养成规划和标准成长!$U373,0)</f>
        <v>498</v>
      </c>
      <c r="AW127" s="9">
        <f>ROUND(属性投放!L$4+养成规划和标准成长!M$3*养成规划和标准成长!$O373*养成规划和标准成长!$P373+养成规划和标准成长!M$4*养成规划和标准成长!$V373+养成规划和标准成长!M$5*养成规划和标准成长!$R373+(养成规划和标准成长!M$12+养成规划和标准成长!M$13)*养成规划和标准成长!$N373+养成规划和标准成长!M$14*养成规划和标准成长!$O373*养成规划和标准成长!$Q373+养成规划和标准成长!M$17*10*养成规划和标准成长!$S373+养成规划和标准成长!M$18*10*养成规划和标准成长!$T373+养成规划和标准成长!M$19*养成规划和标准成长!$U373,0)</f>
        <v>1303</v>
      </c>
      <c r="AX127" s="9">
        <f>ROUND(属性投放!M$4+养成规划和标准成长!N$3*养成规划和标准成长!$O373*养成规划和标准成长!$P373+养成规划和标准成长!N$4*养成规划和标准成长!$V373+养成规划和标准成长!N$5*养成规划和标准成长!$R373+(养成规划和标准成长!N$12+养成规划和标准成长!N$13)*养成规划和标准成长!$N373+养成规划和标准成长!N$14*养成规划和标准成长!$O373*养成规划和标准成长!$Q373+养成规划和标准成长!N$17*10*养成规划和标准成长!$S373+养成规划和标准成长!N$18*10*养成规划和标准成长!$T373+养成规划和标准成长!N$19*养成规划和标准成长!$U373,0)</f>
        <v>1320</v>
      </c>
      <c r="AY127" s="9">
        <f>VLOOKUP(养成规划和标准成长!$X373,阵法、技能和修炼!$C$20:$N$40,COLUMNS(阵法、技能和修炼!$C$20:G$40),0)</f>
        <v>428</v>
      </c>
      <c r="AZ127" s="9">
        <f>VLOOKUP(养成规划和标准成长!$X373,阵法、技能和修炼!$C$20:$N$40,COLUMNS(阵法、技能和修炼!$C$20:H$40),0)</f>
        <v>305</v>
      </c>
      <c r="BA127" s="9">
        <f>VLOOKUP(养成规划和标准成长!$X373,阵法、技能和修炼!$C$20:$N$40,COLUMNS(阵法、技能和修炼!$C$20:I$40),0)</f>
        <v>428</v>
      </c>
      <c r="BB127" s="9">
        <f>VLOOKUP(养成规划和标准成长!$X373,阵法、技能和修炼!$C$20:$N$40,COLUMNS(阵法、技能和修炼!$C$20:J$40),0)</f>
        <v>305</v>
      </c>
      <c r="BC127" s="9">
        <f>VLOOKUP(养成规划和标准成长!$X373,阵法、技能和修炼!$C$20:$N$40,COLUMNS(阵法、技能和修炼!$C$20:K$40),0)</f>
        <v>90</v>
      </c>
      <c r="BD127" s="9">
        <f>VLOOKUP(养成规划和标准成长!$X373,阵法、技能和修炼!$C$20:$N$40,COLUMNS(阵法、技能和修炼!$C$20:L$40),0)</f>
        <v>90</v>
      </c>
      <c r="BE127" s="9">
        <f>VLOOKUP(养成规划和标准成长!$X373,阵法、技能和修炼!$C$20:$N$40,COLUMNS(阵法、技能和修炼!$C$20:M$40),0)</f>
        <v>108.0000000000001</v>
      </c>
      <c r="BF127" s="9">
        <f>VLOOKUP(养成规划和标准成长!$X373,阵法、技能和修炼!$C$20:$N$40,COLUMNS(阵法、技能和修炼!$C$20:N$40),0)</f>
        <v>108.0000000000001</v>
      </c>
      <c r="BH127" s="1">
        <v>124</v>
      </c>
      <c r="BI127" s="9">
        <f>ROUND(属性投放!D$4+养成规划和标准成长!E$3*养成规划和标准成长!$AA373*养成规划和标准成长!$AB373+养成规划和标准成长!E$4*养成规划和标准成长!$AH373+养成规划和标准成长!E$5*养成规划和标准成长!$AD373+(养成规划和标准成长!E$12+养成规划和标准成长!E$13)*养成规划和标准成长!$Z373+养成规划和标准成长!E$14*养成规划和标准成长!$AA373*养成规划和标准成长!$AC373+养成规划和标准成长!E$17*10*养成规划和标准成长!$AE373+养成规划和标准成长!E$18*10*养成规划和标准成长!$AF373+养成规划和标准成长!E$19*养成规划和标准成长!$AG373,0)</f>
        <v>6848</v>
      </c>
      <c r="BJ127" s="9">
        <f>ROUND(属性投放!E$4+养成规划和标准成长!F$3*养成规划和标准成长!$AA373*养成规划和标准成长!$AB373+养成规划和标准成长!F$4*养成规划和标准成长!$AH373+养成规划和标准成长!F$5*养成规划和标准成长!$AD373+(养成规划和标准成长!F$12+养成规划和标准成长!F$13)*养成规划和标准成长!$Z373+养成规划和标准成长!F$14*养成规划和标准成长!$AA373*养成规划和标准成长!$AC373+养成规划和标准成长!F$17*10*养成规划和标准成长!$AE373+养成规划和标准成长!F$18*10*养成规划和标准成长!$AF373+养成规划和标准成长!F$19*养成规划和标准成长!$AG373,0)</f>
        <v>6124</v>
      </c>
      <c r="BK127" s="9">
        <f>ROUND(属性投放!F$4+养成规划和标准成长!G$3*养成规划和标准成长!$AA373*养成规划和标准成长!$AB373+养成规划和标准成长!G$4*养成规划和标准成长!$AH373+养成规划和标准成长!G$5*养成规划和标准成长!$AD373+(养成规划和标准成长!G$12+养成规划和标准成长!G$13)*养成规划和标准成长!$Z373+养成规划和标准成长!G$14*养成规划和标准成长!$AA373*养成规划和标准成长!$AC373+养成规划和标准成长!G$17*10*养成规划和标准成长!$AE373+养成规划和标准成长!G$18*10*养成规划和标准成长!$AF373+养成规划和标准成长!G$19*养成规划和标准成长!$AG373,0)</f>
        <v>2377</v>
      </c>
      <c r="BL127" s="9">
        <f>ROUND(属性投放!G$4+养成规划和标准成长!H$3*养成规划和标准成长!$AA373*养成规划和标准成长!$AB373+养成规划和标准成长!H$4*养成规划和标准成长!$AH373+养成规划和标准成长!H$5*养成规划和标准成长!$AD373+(养成规划和标准成长!H$12+养成规划和标准成长!H$13)*养成规划和标准成长!$Z373+养成规划和标准成长!H$14*养成规划和标准成长!$AA373*养成规划和标准成长!$AC373+养成规划和标准成长!H$17*10*养成规划和标准成长!$AE373+养成规划和标准成长!H$18*10*养成规划和标准成长!$AF373+养成规划和标准成长!H$19*养成规划和标准成长!$AG373,0)</f>
        <v>1130</v>
      </c>
      <c r="BM127" s="9">
        <f>ROUND(属性投放!H$4+养成规划和标准成长!I$3*养成规划和标准成长!$AA373*养成规划和标准成长!$AB373+养成规划和标准成长!I$4*养成规划和标准成长!$AH373+养成规划和标准成长!I$5*养成规划和标准成长!$AD373+(养成规划和标准成长!I$12+养成规划和标准成长!I$13)*养成规划和标准成长!$Z373+养成规划和标准成长!I$14*养成规划和标准成长!$AA373*养成规划和标准成长!$AC373+养成规划和标准成长!I$17*10*养成规划和标准成长!$AE373+养成规划和标准成长!I$18*10*养成规划和标准成长!$AF373+养成规划和标准成长!I$19*养成规划和标准成长!$AG373,0)</f>
        <v>1767</v>
      </c>
      <c r="BN127" s="9">
        <f>ROUND(属性投放!I$4+养成规划和标准成长!J$3*养成规划和标准成长!$AA373*养成规划和标准成长!$AB373+养成规划和标准成长!J$4*养成规划和标准成长!$AH373+养成规划和标准成长!J$5*养成规划和标准成长!$AD373+(养成规划和标准成长!J$12+养成规划和标准成长!J$13)*养成规划和标准成长!$Z373+养成规划和标准成长!J$14*养成规划和标准成长!$AA373*养成规划和标准成长!$AC373+养成规划和标准成长!J$17*10*养成规划和标准成长!$AE373+养成规划和标准成长!J$18*10*养成规划和标准成长!$AF373+养成规划和标准成长!J$19*养成规划和标准成长!$AG373,0)</f>
        <v>1300</v>
      </c>
      <c r="BO127" s="9">
        <f>ROUND(属性投放!J$4+养成规划和标准成长!K$3*养成规划和标准成长!$AA373*养成规划和标准成长!$AB373+养成规划和标准成长!K$4*养成规划和标准成长!$AH373+养成规划和标准成长!K$5*养成规划和标准成长!$AD373+(养成规划和标准成长!K$12+养成规划和标准成长!K$13)*养成规划和标准成长!$Z373+养成规划和标准成长!K$14*养成规划和标准成长!$AA373*养成规划和标准成长!$AC373+养成规划和标准成长!K$17*10*养成规划和标准成长!$AE373+养成规划和标准成长!K$18*10*养成规划和标准成长!$AF373+养成规划和标准成长!K$19*养成规划和标准成长!$AG373,0)</f>
        <v>856</v>
      </c>
      <c r="BP127" s="9">
        <f>ROUND(属性投放!K$4+养成规划和标准成长!L$3*养成规划和标准成长!$AA373*养成规划和标准成长!$AB373+养成规划和标准成长!L$4*养成规划和标准成长!$AH373+养成规划和标准成长!L$5*养成规划和标准成长!$AD373+(养成规划和标准成长!L$12+养成规划和标准成长!L$13)*养成规划和标准成长!$Z373+养成规划和标准成长!L$14*养成规划和标准成长!$AA373*养成规划和标准成长!$AC373+养成规划和标准成长!L$17*10*养成规划和标准成长!$AE373+养成规划和标准成长!L$18*10*养成规划和标准成长!$AF373+养成规划和标准成长!L$19*养成规划和标准成长!$AG373,0)</f>
        <v>574</v>
      </c>
      <c r="BQ127" s="9">
        <f>ROUND(属性投放!L$4+养成规划和标准成长!M$3*养成规划和标准成长!$AA373*养成规划和标准成长!$AB373+养成规划和标准成长!M$4*养成规划和标准成长!$AH373+养成规划和标准成长!M$5*养成规划和标准成长!$AD373+(养成规划和标准成长!M$12+养成规划和标准成长!M$13)*养成规划和标准成长!$Z373+养成规划和标准成长!M$14*养成规划和标准成长!$AA373*养成规划和标准成长!$AC373+养成规划和标准成长!M$17*10*养成规划和标准成长!$AE373+养成规划和标准成长!M$18*10*养成规划和标准成长!$AF373+养成规划和标准成长!M$19*养成规划和标准成长!$AG373,0)</f>
        <v>1324</v>
      </c>
      <c r="BR127" s="9">
        <f>ROUND(属性投放!M$4+养成规划和标准成长!N$3*养成规划和标准成长!$AA373*养成规划和标准成长!$AB373+养成规划和标准成长!N$4*养成规划和标准成长!$AH373+养成规划和标准成长!N$5*养成规划和标准成长!$AD373+(养成规划和标准成长!N$12+养成规划和标准成长!N$13)*养成规划和标准成长!$Z373+养成规划和标准成长!N$14*养成规划和标准成长!$AA373*养成规划和标准成长!$AC373+养成规划和标准成长!N$17*10*养成规划和标准成长!$AE373+养成规划和标准成长!N$18*10*养成规划和标准成长!$AF373+养成规划和标准成长!N$19*养成规划和标准成长!$AG373,0)</f>
        <v>1342</v>
      </c>
      <c r="BS127" s="9">
        <f>VLOOKUP(养成规划和标准成长!$AJ373,阵法、技能和修炼!$C$20:$N$40,COLUMNS(阵法、技能和修炼!$C$20:G$40),0)</f>
        <v>486</v>
      </c>
      <c r="BT127" s="9">
        <f>VLOOKUP(养成规划和标准成长!$AJ373,阵法、技能和修炼!$C$20:$N$40,COLUMNS(阵法、技能和修炼!$C$20:H$40),0)</f>
        <v>332</v>
      </c>
      <c r="BU127" s="9">
        <f>VLOOKUP(养成规划和标准成长!$AJ373,阵法、技能和修炼!$C$20:$N$40,COLUMNS(阵法、技能和修炼!$C$20:I$40),0)</f>
        <v>486</v>
      </c>
      <c r="BV127" s="9">
        <f>VLOOKUP(养成规划和标准成长!$AJ373,阵法、技能和修炼!$C$20:$N$40,COLUMNS(阵法、技能和修炼!$C$20:J$40),0)</f>
        <v>332</v>
      </c>
      <c r="BW127" s="9">
        <f>VLOOKUP(养成规划和标准成长!$AJ373,阵法、技能和修炼!$C$20:$N$40,COLUMNS(阵法、技能和修炼!$C$20:K$40),0)</f>
        <v>100</v>
      </c>
      <c r="BX127" s="9">
        <f>VLOOKUP(养成规划和标准成长!$AJ373,阵法、技能和修炼!$C$20:$N$40,COLUMNS(阵法、技能和修炼!$C$20:L$40),0)</f>
        <v>100</v>
      </c>
      <c r="BY127" s="9">
        <f>VLOOKUP(养成规划和标准成长!$AJ373,阵法、技能和修炼!$C$20:$N$40,COLUMNS(阵法、技能和修炼!$C$20:M$40),0)</f>
        <v>120.00000000000011</v>
      </c>
      <c r="BZ127" s="9">
        <f>VLOOKUP(养成规划和标准成长!$AJ373,阵法、技能和修炼!$C$20:$N$40,COLUMNS(阵法、技能和修炼!$C$20:N$40),0)</f>
        <v>120.00000000000011</v>
      </c>
    </row>
    <row r="128" spans="1:78">
      <c r="A128" s="1">
        <v>125</v>
      </c>
      <c r="B128" s="9">
        <f>ROUND(属性投放!D$4+养成规划和标准成长!E$3*养成规划和标准成长!$O221*养成规划和标准成长!$P221+养成规划和标准成长!E$4*养成规划和标准成长!$V221+养成规划和标准成长!E$5*养成规划和标准成长!$R221+(养成规划和标准成长!E$12+养成规划和标准成长!E$13)*养成规划和标准成长!$N221+养成规划和标准成长!E$14*养成规划和标准成长!$O221*养成规划和标准成长!$Q221+养成规划和标准成长!E$17*10*养成规划和标准成长!$S221+养成规划和标准成长!E$18*10*养成规划和标准成长!$T221+养成规划和标准成长!E$19*养成规划和标准成长!$U221,0)</f>
        <v>4933</v>
      </c>
      <c r="C128" s="9">
        <f>ROUND(属性投放!E$4+养成规划和标准成长!F$3*养成规划和标准成长!$O221*养成规划和标准成长!$P221+养成规划和标准成长!F$4*养成规划和标准成长!$V221+养成规划和标准成长!F$5*养成规划和标准成长!$R221+(养成规划和标准成长!F$12+养成规划和标准成长!F$13)*养成规划和标准成长!$N221+养成规划和标准成长!F$14*养成规划和标准成长!$O221*养成规划和标准成长!$Q221+养成规划和标准成长!F$17*10*养成规划和标准成长!$S221+养成规划和标准成长!F$18*10*养成规划和标准成长!$T221+养成规划和标准成长!F$19*养成规划和标准成长!$U221,0)</f>
        <v>5189</v>
      </c>
      <c r="D128" s="9">
        <f>ROUND(属性投放!F$4+养成规划和标准成长!G$3*养成规划和标准成长!$O221*养成规划和标准成长!$P221+养成规划和标准成长!G$4*养成规划和标准成长!$V221+养成规划和标准成长!G$5*养成规划和标准成长!$R221+(养成规划和标准成长!G$12+养成规划和标准成长!G$13)*养成规划和标准成长!$N221+养成规划和标准成长!G$14*养成规划和标准成长!$O221*养成规划和标准成长!$Q221+养成规划和标准成长!G$17*10*养成规划和标准成长!$S221+养成规划和标准成长!G$18*10*养成规划和标准成长!$T221+养成规划和标准成长!G$19*养成规划和标准成长!$U221,0)</f>
        <v>1858</v>
      </c>
      <c r="E128" s="9">
        <f>ROUND(属性投放!G$4+养成规划和标准成长!H$3*养成规划和标准成长!$O221*养成规划和标准成长!$P221+养成规划和标准成长!H$4*养成规划和标准成长!$V221+养成规划和标准成长!H$5*养成规划和标准成长!$R221+(养成规划和标准成长!H$12+养成规划和标准成长!H$13)*养成规划和标准成长!$N221+养成规划和标准成长!H$14*养成规划和标准成长!$O221*养成规划和标准成长!$Q221+养成规划和标准成长!H$17*10*养成规划和标准成长!$S221+养成规划和标准成长!H$18*10*养成规划和标准成长!$T221+养成规划和标准成长!H$19*养成规划和标准成长!$U221,0)</f>
        <v>777</v>
      </c>
      <c r="F128" s="9">
        <f>ROUND(属性投放!H$4+养成规划和标准成长!I$3*养成规划和标准成长!$O221*养成规划和标准成长!$P221+养成规划和标准成长!I$4*养成规划和标准成长!$V221+养成规划和标准成长!I$5*养成规划和标准成长!$R221+(养成规划和标准成长!I$12+养成规划和标准成长!I$13)*养成规划和标准成长!$N221+养成规划和标准成长!I$14*养成规划和标准成长!$O221*养成规划和标准成长!$Q221+养成规划和标准成长!I$17*10*养成规划和标准成长!$S221+养成规划和标准成长!I$18*10*养成规划和标准成长!$T221+养成规划和标准成长!I$19*养成规划和标准成长!$U221,0)</f>
        <v>1413</v>
      </c>
      <c r="G128" s="9">
        <f>ROUND(属性投放!I$4+养成规划和标准成长!J$3*养成规划和标准成长!$O221*养成规划和标准成长!$P221+养成规划和标准成长!J$4*养成规划和标准成长!$V221+养成规划和标准成长!J$5*养成规划和标准成长!$R221+(养成规划和标准成长!J$12+养成规划和标准成长!J$13)*养成规划和标准成长!$N221+养成规划和标准成长!J$14*养成规划和标准成长!$O221*养成规划和标准成长!$Q221+养成规划和标准成长!J$17*10*养成规划和标准成长!$S221+养成规划和标准成长!J$18*10*养成规划和标准成长!$T221+养成规划和标准成长!J$19*养成规划和标准成长!$U221,0)</f>
        <v>1006</v>
      </c>
      <c r="H128" s="9">
        <f>ROUND(属性投放!J$4+养成规划和标准成长!K$3*养成规划和标准成长!$O221*养成规划和标准成长!$P221+养成规划和标准成长!K$4*养成规划和标准成长!$V221+养成规划和标准成长!K$5*养成规划和标准成长!$R221+(养成规划和标准成长!K$12+养成规划和标准成长!K$13)*养成规划和标准成长!$N221+养成规划和标准成长!K$14*养成规划和标准成长!$O221*养成规划和标准成长!$Q221+养成规划和标准成长!K$17*10*养成规划和标准成长!$S221+养成规划和标准成长!K$18*10*养成规划和标准成长!$T221+养成规划和标准成长!K$19*养成规划和标准成长!$U221,0)</f>
        <v>676</v>
      </c>
      <c r="I128" s="9">
        <f>ROUND(属性投放!K$4+养成规划和标准成长!L$3*养成规划和标准成长!$O221*养成规划和标准成长!$P221+养成规划和标准成长!L$4*养成规划和标准成长!$V221+养成规划和标准成长!L$5*养成规划和标准成长!$R221+(养成规划和标准成长!L$12+养成规划和标准成长!L$13)*养成规划和标准成长!$N221+养成规划和标准成长!L$14*养成规划和标准成长!$O221*养成规划和标准成长!$Q221+养成规划和标准成长!L$17*10*养成规划和标准成长!$S221+养成规划和标准成长!L$18*10*养成规划和标准成长!$T221+养成规划和标准成长!L$19*养成规划和标准成长!$U221,0)</f>
        <v>344</v>
      </c>
      <c r="J128" s="9">
        <f>ROUND(属性投放!L$4+养成规划和标准成长!M$3*养成规划和标准成长!$O221*养成规划和标准成长!$P221+养成规划和标准成长!M$4*养成规划和标准成长!$V221+养成规划和标准成长!M$5*养成规划和标准成长!$R221+(养成规划和标准成长!M$12+养成规划和标准成长!M$13)*养成规划和标准成长!$N221+养成规划和标准成长!M$14*养成规划和标准成长!$O221*养成规划和标准成长!$Q221+养成规划和标准成长!M$17*10*养成规划和标准成长!$S221+养成规划和标准成长!M$18*10*养成规划和标准成长!$T221+养成规划和标准成长!M$19*养成规划和标准成长!$U221,0)</f>
        <v>1277</v>
      </c>
      <c r="K128" s="9">
        <f>ROUND(属性投放!M$4+养成规划和标准成长!N$3*养成规划和标准成长!$O221*养成规划和标准成长!$P221+养成规划和标准成长!N$4*养成规划和标准成长!$V221+养成规划和标准成长!N$5*养成规划和标准成长!$R221+(养成规划和标准成长!N$12+养成规划和标准成长!N$13)*养成规划和标准成长!$N221+养成规划和标准成长!N$14*养成规划和标准成长!$O221*养成规划和标准成长!$Q221+养成规划和标准成长!N$17*10*养成规划和标准成长!$S221+养成规划和标准成长!N$18*10*养成规划和标准成长!$T221+养成规划和标准成长!N$19*养成规划和标准成长!$U221,0)</f>
        <v>1286</v>
      </c>
      <c r="L128" s="9">
        <f>VLOOKUP(养成规划和标准成长!$X221,阵法、技能和修炼!$C$20:$N$40,COLUMNS(阵法、技能和修炼!$C$20:G$40),0)</f>
        <v>319</v>
      </c>
      <c r="M128" s="9">
        <f>VLOOKUP(养成规划和标准成长!$X221,阵法、技能和修炼!$C$20:$N$40,COLUMNS(阵法、技能和修炼!$C$20:H$40),0)</f>
        <v>246</v>
      </c>
      <c r="N128" s="9">
        <f>VLOOKUP(养成规划和标准成长!$X221,阵法、技能和修炼!$C$20:$N$40,COLUMNS(阵法、技能和修炼!$C$20:I$40),0)</f>
        <v>319</v>
      </c>
      <c r="O128" s="9">
        <f>VLOOKUP(养成规划和标准成长!$X221,阵法、技能和修炼!$C$20:$N$40,COLUMNS(阵法、技能和修炼!$C$20:J$40),0)</f>
        <v>246</v>
      </c>
      <c r="P128" s="9">
        <f>VLOOKUP(养成规划和标准成长!$X221,阵法、技能和修炼!$C$20:$N$40,COLUMNS(阵法、技能和修炼!$C$20:K$40),0)</f>
        <v>70</v>
      </c>
      <c r="Q128" s="9">
        <f>VLOOKUP(养成规划和标准成长!$X221,阵法、技能和修炼!$C$20:$N$40,COLUMNS(阵法、技能和修炼!$C$20:L$40),0)</f>
        <v>70</v>
      </c>
      <c r="R128" s="9">
        <f>VLOOKUP(养成规划和标准成长!$X221,阵法、技能和修炼!$C$20:$N$40,COLUMNS(阵法、技能和修炼!$C$20:M$40),0)</f>
        <v>84.000000000000071</v>
      </c>
      <c r="S128" s="9">
        <f>VLOOKUP(养成规划和标准成长!$X221,阵法、技能和修炼!$C$20:$N$40,COLUMNS(阵法、技能和修炼!$C$20:N$40),0)</f>
        <v>84.000000000000071</v>
      </c>
      <c r="T128" s="1">
        <v>125</v>
      </c>
      <c r="U128" s="9">
        <f>ROUND(属性投放!D$4+养成规划和标准成长!E$3*养成规划和标准成长!$C374*养成规划和标准成长!$D374+养成规划和标准成长!E$4*养成规划和标准成长!$J374+养成规划和标准成长!E$5*养成规划和标准成长!$F374+(养成规划和标准成长!E$12+养成规划和标准成长!E$13)*养成规划和标准成长!$B374+养成规划和标准成长!E$14*养成规划和标准成长!$C374*养成规划和标准成长!$E374+养成规划和标准成长!E$17*10*养成规划和标准成长!$G374+养成规划和标准成长!E$18*10*养成规划和标准成长!$H374+养成规划和标准成长!E$19*养成规划和标准成长!$I374,0)</f>
        <v>5446</v>
      </c>
      <c r="V128" s="9">
        <f>ROUND(属性投放!E$4+养成规划和标准成长!F$3*养成规划和标准成长!$C374*养成规划和标准成长!$D374+养成规划和标准成长!F$4*养成规划和标准成长!$J374+养成规划和标准成长!F$5*养成规划和标准成长!$F374+(养成规划和标准成长!F$12+养成规划和标准成长!F$13)*养成规划和标准成长!$B374+养成规划和标准成长!F$14*养成规划和标准成长!$C374*养成规划和标准成长!$E374+养成规划和标准成长!F$17*10*养成规划和标准成长!$G374+养成规划和标准成长!F$18*10*养成规划和标准成长!$H374+养成规划和标准成长!F$19*养成规划和标准成长!$I374,0)</f>
        <v>5532</v>
      </c>
      <c r="W128" s="9">
        <f>ROUND(属性投放!F$4+养成规划和标准成长!G$3*养成规划和标准成长!$C374*养成规划和标准成长!$D374+养成规划和标准成长!G$4*养成规划和标准成长!$J374+养成规划和标准成长!G$5*养成规划和标准成长!$F374+(养成规划和标准成长!G$12+养成规划和标准成长!G$13)*养成规划和标准成长!$B374+养成规划和标准成长!G$14*养成规划和标准成长!$C374*养成规划和标准成长!$E374+养成规划和标准成长!G$17*10*养成规划和标准成长!$G374+养成规划和标准成长!G$18*10*养成规划和标准成长!$H374+养成规划和标准成长!G$19*养成规划和标准成长!$I374,0)</f>
        <v>2010</v>
      </c>
      <c r="X128" s="9">
        <f>ROUND(属性投放!G$4+养成规划和标准成长!H$3*养成规划和标准成长!$C374*养成规划和标准成长!$D374+养成规划和标准成长!H$4*养成规划和标准成长!$J374+养成规划和标准成长!H$5*养成规划和标准成长!$F374+(养成规划和标准成长!H$12+养成规划和标准成长!H$13)*养成规划和标准成长!$B374+养成规划和标准成长!H$14*养成规划和标准成长!$C374*养成规划和标准成长!$E374+养成规划和标准成长!H$17*10*养成规划和标准成长!$G374+养成规划和标准成长!H$18*10*养成规划和标准成长!$H374+养成规划和标准成长!H$19*养成规划和标准成长!$I374,0)</f>
        <v>870</v>
      </c>
      <c r="Y128" s="9">
        <f>ROUND(属性投放!H$4+养成规划和标准成长!I$3*养成规划和标准成长!$C374*养成规划和标准成长!$D374+养成规划和标准成长!I$4*养成规划和标准成长!$J374+养成规划和标准成长!I$5*养成规划和标准成长!$F374+(养成规划和标准成长!I$12+养成规划和标准成长!I$13)*养成规划和标准成长!$B374+养成规划和标准成长!I$14*养成规划和标准成长!$C374*养成规划和标准成长!$E374+养成规划和标准成长!I$17*10*养成规划和标准成长!$G374+养成规划和标准成长!I$18*10*养成规划和标准成长!$H374+养成规划和标准成长!I$19*养成规划和标准成长!$I374,0)</f>
        <v>1508</v>
      </c>
      <c r="Z128" s="9">
        <f>ROUND(属性投放!I$4+养成规划和标准成长!J$3*养成规划和标准成长!$C374*养成规划和标准成长!$D374+养成规划和标准成长!J$4*养成规划和标准成长!$J374+养成规划和标准成长!J$5*养成规划和标准成长!$F374+(养成规划和标准成长!J$12+养成规划和标准成长!J$13)*养成规划和标准成长!$B374+养成规划和标准成长!J$14*养成规划和标准成长!$C374*养成规划和标准成长!$E374+养成规划和标准成长!J$17*10*养成规划和标准成长!$G374+养成规划和标准成长!J$18*10*养成规划和标准成长!$H374+养成规划和标准成长!J$19*养成规划和标准成长!$I374,0)</f>
        <v>1080</v>
      </c>
      <c r="AA128" s="9">
        <f>ROUND(属性投放!J$4+养成规划和标准成长!K$3*养成规划和标准成长!$C374*养成规划和标准成长!$D374+养成规划和标准成长!K$4*养成规划和标准成长!$J374+养成规划和标准成长!K$5*养成规划和标准成长!$F374+(养成规划和标准成长!K$12+养成规划和标准成长!K$13)*养成规划和标准成长!$B374+养成规划和标准成长!K$14*养成规划和标准成长!$C374*养成规划和标准成长!$E374+养成规划和标准成长!K$17*10*养成规划和标准成长!$G374+养成规划和标准成长!K$18*10*养成规划和标准成长!$H374+养成规划和标准成长!K$19*养成规划和标准成长!$I374,0)</f>
        <v>727</v>
      </c>
      <c r="AB128" s="9">
        <f>ROUND(属性投放!K$4+养成规划和标准成长!L$3*养成规划和标准成长!$C374*养成规划和标准成长!$D374+养成规划和标准成长!L$4*养成规划和标准成长!$J374+养成规划和标准成长!L$5*养成规划和标准成长!$F374+(养成规划和标准成长!L$12+养成规划和标准成长!L$13)*养成规划和标准成长!$B374+养成规划和标准成长!L$14*养成规划和标准成长!$C374*养成规划和标准成长!$E374+养成规划和标准成长!L$17*10*养成规划和标准成长!$G374+养成规划和标准成长!L$18*10*养成规划和标准成长!$H374+养成规划和标准成长!L$19*养成规划和标准成长!$I374,0)</f>
        <v>409</v>
      </c>
      <c r="AC128" s="9">
        <f>ROUND(属性投放!L$4+养成规划和标准成长!M$3*养成规划和标准成长!$C374*养成规划和标准成长!$D374+养成规划和标准成长!M$4*养成规划和标准成长!$J374+养成规划和标准成长!M$5*养成规划和标准成长!$F374+(养成规划和标准成长!M$12+养成规划和标准成长!M$13)*养成规划和标准成长!$B374+养成规划和标准成长!M$14*养成规划和标准成长!$C374*养成规划和标准成长!$E374+养成规划和标准成长!M$17*10*养成规划和标准成长!$G374+养成规划和标准成长!M$18*10*养成规划和标准成长!$H374+养成规划和标准成长!M$19*养成规划和标准成长!$I374,0)</f>
        <v>1288</v>
      </c>
      <c r="AD128" s="9">
        <f>ROUND(属性投放!M$4+养成规划和标准成长!N$3*养成规划和标准成长!$C374*养成规划和标准成长!$D374+养成规划和标准成长!N$4*养成规划和标准成长!$J374+养成规划和标准成长!N$5*养成规划和标准成长!$F374+(养成规划和标准成长!N$12+养成规划和标准成长!N$13)*养成规划和标准成长!$B374+养成规划和标准成长!N$14*养成规划和标准成长!$C374*养成规划和标准成长!$E374+养成规划和标准成长!N$17*10*养成规划和标准成长!$G374+养成规划和标准成长!N$18*10*养成规划和标准成长!$H374+养成规划和标准成长!N$19*养成规划和标准成长!$I374,0)</f>
        <v>1300</v>
      </c>
      <c r="AE128" s="9">
        <f>VLOOKUP(养成规划和标准成长!$L374,阵法、技能和修炼!$C$20:$N$40,COLUMNS(阵法、技能和修炼!$C$20:G$40),0)</f>
        <v>373</v>
      </c>
      <c r="AF128" s="9">
        <f>VLOOKUP(养成规划和标准成长!$L374,阵法、技能和修炼!$C$20:$N$40,COLUMNS(阵法、技能和修炼!$C$20:H$40),0)</f>
        <v>276</v>
      </c>
      <c r="AG128" s="9">
        <f>VLOOKUP(养成规划和标准成长!$L374,阵法、技能和修炼!$C$20:$N$40,COLUMNS(阵法、技能和修炼!$C$20:I$40),0)</f>
        <v>373</v>
      </c>
      <c r="AH128" s="9">
        <f>VLOOKUP(养成规划和标准成长!$L374,阵法、技能和修炼!$C$20:$N$40,COLUMNS(阵法、技能和修炼!$C$20:J$40),0)</f>
        <v>276</v>
      </c>
      <c r="AI128" s="9">
        <f>VLOOKUP(养成规划和标准成长!$L374,阵法、技能和修炼!$C$20:$N$40,COLUMNS(阵法、技能和修炼!$C$20:K$40),0)</f>
        <v>80</v>
      </c>
      <c r="AJ128" s="9">
        <f>VLOOKUP(养成规划和标准成长!$L374,阵法、技能和修炼!$C$20:$N$40,COLUMNS(阵法、技能和修炼!$C$20:L$40),0)</f>
        <v>80</v>
      </c>
      <c r="AK128" s="9">
        <f>VLOOKUP(养成规划和标准成长!$L374,阵法、技能和修炼!$C$20:$N$40,COLUMNS(阵法、技能和修炼!$C$20:M$40),0)</f>
        <v>96.000000000000085</v>
      </c>
      <c r="AL128" s="9">
        <f>VLOOKUP(养成规划和标准成长!$L374,阵法、技能和修炼!$C$20:$N$40,COLUMNS(阵法、技能和修炼!$C$20:N$40),0)</f>
        <v>96.000000000000085</v>
      </c>
      <c r="AN128" s="1">
        <v>125</v>
      </c>
      <c r="AO128" s="9">
        <f>ROUND(属性投放!D$4+养成规划和标准成长!E$3*养成规划和标准成长!$O374*养成规划和标准成长!$P374+养成规划和标准成长!E$4*养成规划和标准成长!$V374+养成规划和标准成长!E$5*养成规划和标准成长!$R374+(养成规划和标准成长!E$12+养成规划和标准成长!E$13)*养成规划和标准成长!$N374+养成规划和标准成长!E$14*养成规划和标准成长!$O374*养成规划和标准成长!$Q374+养成规划和标准成长!E$17*10*养成规划和标准成长!$S374+养成规划和标准成长!E$18*10*养成规划和标准成长!$T374+养成规划和标准成长!E$19*养成规划和标准成长!$U374,0)</f>
        <v>6210</v>
      </c>
      <c r="AP128" s="9">
        <f>ROUND(属性投放!E$4+养成规划和标准成长!F$3*养成规划和标准成长!$O374*养成规划和标准成长!$P374+养成规划和标准成长!F$4*养成规划和标准成长!$V374+养成规划和标准成长!F$5*养成规划和标准成长!$R374+(养成规划和标准成长!F$12+养成规划和标准成长!F$13)*养成规划和标准成长!$N374+养成规划和标准成长!F$14*养成规划和标准成长!$O374*养成规划和标准成长!$Q374+养成规划和标准成长!F$17*10*养成规划和标准成长!$S374+养成规划和标准成长!F$18*10*养成规划和标准成长!$T374+养成规划和标准成长!F$19*养成规划和标准成长!$U374,0)</f>
        <v>5876</v>
      </c>
      <c r="AQ128" s="9">
        <f>ROUND(属性投放!F$4+养成规划和标准成长!G$3*养成规划和标准成长!$O374*养成规划和标准成长!$P374+养成规划和标准成长!G$4*养成规划和标准成长!$V374+养成规划和标准成长!G$5*养成规划和标准成长!$R374+(养成规划和标准成长!G$12+养成规划和标准成长!G$13)*养成规划和标准成长!$N374+养成规划和标准成长!G$14*养成规划和标准成长!$O374*养成规划和标准成长!$Q374+养成规划和标准成长!G$17*10*养成规划和标准成长!$S374+养成规划和标准成长!G$18*10*养成规划和标准成长!$T374+养成规划和标准成长!G$19*养成规划和标准成长!$U374,0)</f>
        <v>2211</v>
      </c>
      <c r="AR128" s="9">
        <f>ROUND(属性投放!G$4+养成规划和标准成长!H$3*养成规划和标准成长!$O374*养成规划和标准成长!$P374+养成规划和标准成长!H$4*养成规划和标准成长!$V374+养成规划和标准成长!H$5*养成规划和标准成长!$R374+(养成规划和标准成长!H$12+养成规划和标准成长!H$13)*养成规划和标准成长!$N374+养成规划和标准成长!H$14*养成规划和标准成长!$O374*养成规划和标准成长!$Q374+养成规划和标准成长!H$17*10*养成规划和标准成长!$S374+养成规划和标准成长!H$18*10*养成规划和标准成长!$T374+养成规划和标准成长!H$19*养成规划和标准成长!$U374,0)</f>
        <v>1012</v>
      </c>
      <c r="AS128" s="9">
        <f>ROUND(属性投放!H$4+养成规划和标准成长!I$3*养成规划和标准成长!$O374*养成规划和标准成长!$P374+养成规划和标准成长!I$4*养成规划和标准成长!$V374+养成规划和标准成长!I$5*养成规划和标准成长!$R374+(养成规划和标准成长!I$12+养成规划和标准成长!I$13)*养成规划和标准成长!$N374+养成规划和标准成长!I$14*养成规划和标准成长!$O374*养成规划和标准成长!$Q374+养成规划和标准成长!I$17*10*养成规划和标准成长!$S374+养成规划和标准成长!I$18*10*养成规划和标准成长!$T374+养成规划和标准成长!I$19*养成规划和标准成长!$U374,0)</f>
        <v>1653</v>
      </c>
      <c r="AT128" s="9">
        <f>ROUND(属性投放!I$4+养成规划和标准成长!J$3*养成规划和标准成长!$O374*养成规划和标准成长!$P374+养成规划和标准成长!J$4*养成规划和标准成长!$V374+养成规划和标准成长!J$5*养成规划和标准成长!$R374+(养成规划和标准成长!J$12+养成规划和标准成长!J$13)*养成规划和标准成长!$N374+养成规划和标准成长!J$14*养成规划和标准成长!$O374*养成规划和标准成长!$Q374+养成规划和标准成长!J$17*10*养成规划和标准成长!$S374+养成规划和标准成长!J$18*10*养成规划和标准成长!$T374+养成规划和标准成长!J$19*养成规划和标准成长!$U374,0)</f>
        <v>1204</v>
      </c>
      <c r="AU128" s="9">
        <f>ROUND(属性投放!J$4+养成规划和标准成长!K$3*养成规划和标准成长!$O374*养成规划和标准成长!$P374+养成规划和标准成长!K$4*养成规划和标准成长!$V374+养成规划和标准成长!K$5*养成规划和标准成长!$R374+(养成规划和标准成长!K$12+养成规划和标准成长!K$13)*养成规划和标准成长!$N374+养成规划和标准成长!K$14*养成规划和标准成长!$O374*养成规划和标准成长!$Q374+养成规划和标准成长!K$17*10*养成规划和标准成长!$S374+养成规划和标准成长!K$18*10*养成规划和标准成长!$T374+养成规划和标准成长!K$19*养成规划和标准成长!$U374,0)</f>
        <v>802</v>
      </c>
      <c r="AV128" s="9">
        <f>ROUND(属性投放!K$4+养成规划和标准成长!L$3*养成规划和标准成长!$O374*养成规划和标准成长!$P374+养成规划和标准成长!L$4*养成规划和标准成长!$V374+养成规划和标准成长!L$5*养成规划和标准成长!$R374+(养成规划和标准成长!L$12+养成规划和标准成长!L$13)*养成规划和标准成长!$N374+养成规划和标准成长!L$14*养成规划和标准成长!$O374*养成规划和标准成长!$Q374+养成规划和标准成长!L$17*10*养成规划和标准成长!$S374+养成规划和标准成长!L$18*10*养成规划和标准成长!$T374+养成规划和标准成长!L$19*养成规划和标准成长!$U374,0)</f>
        <v>499</v>
      </c>
      <c r="AW128" s="9">
        <f>ROUND(属性投放!L$4+养成规划和标准成长!M$3*养成规划和标准成长!$O374*养成规划和标准成长!$P374+养成规划和标准成长!M$4*养成规划和标准成长!$V374+养成规划和标准成长!M$5*养成规划和标准成长!$R374+(养成规划和标准成长!M$12+养成规划和标准成长!M$13)*养成规划和标准成长!$N374+养成规划和标准成长!M$14*养成规划和标准成长!$O374*养成规划和标准成长!$Q374+养成规划和标准成长!M$17*10*养成规划和标准成长!$S374+养成规划和标准成长!M$18*10*养成规划和标准成长!$T374+养成规划和标准成长!M$19*养成规划和标准成长!$U374,0)</f>
        <v>1314</v>
      </c>
      <c r="AX128" s="9">
        <f>ROUND(属性投放!M$4+养成规划和标准成长!N$3*养成规划和标准成长!$O374*养成规划和标准成长!$P374+养成规划和标准成长!N$4*养成规划和标准成长!$V374+养成规划和标准成长!N$5*养成规划和标准成长!$R374+(养成规划和标准成长!N$12+养成规划和标准成长!N$13)*养成规划和标准成长!$N374+养成规划和标准成长!N$14*养成规划和标准成长!$O374*养成规划和标准成长!$Q374+养成规划和标准成长!N$17*10*养成规划和标准成长!$S374+养成规划和标准成长!N$18*10*养成规划和标准成长!$T374+养成规划和标准成长!N$19*养成规划和标准成长!$U374,0)</f>
        <v>1330</v>
      </c>
      <c r="AY128" s="9">
        <f>VLOOKUP(养成规划和标准成长!$X374,阵法、技能和修炼!$C$20:$N$40,COLUMNS(阵法、技能和修炼!$C$20:G$40),0)</f>
        <v>428</v>
      </c>
      <c r="AZ128" s="9">
        <f>VLOOKUP(养成规划和标准成长!$X374,阵法、技能和修炼!$C$20:$N$40,COLUMNS(阵法、技能和修炼!$C$20:H$40),0)</f>
        <v>305</v>
      </c>
      <c r="BA128" s="9">
        <f>VLOOKUP(养成规划和标准成长!$X374,阵法、技能和修炼!$C$20:$N$40,COLUMNS(阵法、技能和修炼!$C$20:I$40),0)</f>
        <v>428</v>
      </c>
      <c r="BB128" s="9">
        <f>VLOOKUP(养成规划和标准成长!$X374,阵法、技能和修炼!$C$20:$N$40,COLUMNS(阵法、技能和修炼!$C$20:J$40),0)</f>
        <v>305</v>
      </c>
      <c r="BC128" s="9">
        <f>VLOOKUP(养成规划和标准成长!$X374,阵法、技能和修炼!$C$20:$N$40,COLUMNS(阵法、技能和修炼!$C$20:K$40),0)</f>
        <v>90</v>
      </c>
      <c r="BD128" s="9">
        <f>VLOOKUP(养成规划和标准成长!$X374,阵法、技能和修炼!$C$20:$N$40,COLUMNS(阵法、技能和修炼!$C$20:L$40),0)</f>
        <v>90</v>
      </c>
      <c r="BE128" s="9">
        <f>VLOOKUP(养成规划和标准成长!$X374,阵法、技能和修炼!$C$20:$N$40,COLUMNS(阵法、技能和修炼!$C$20:M$40),0)</f>
        <v>108.0000000000001</v>
      </c>
      <c r="BF128" s="9">
        <f>VLOOKUP(养成规划和标准成长!$X374,阵法、技能和修炼!$C$20:$N$40,COLUMNS(阵法、技能和修炼!$C$20:N$40),0)</f>
        <v>108.0000000000001</v>
      </c>
      <c r="BH128" s="1">
        <v>125</v>
      </c>
      <c r="BI128" s="9">
        <f>ROUND(属性投放!D$4+养成规划和标准成长!E$3*养成规划和标准成长!$AA374*养成规划和标准成长!$AB374+养成规划和标准成长!E$4*养成规划和标准成长!$AH374+养成规划和标准成长!E$5*养成规划和标准成长!$AD374+(养成规划和标准成长!E$12+养成规划和标准成长!E$13)*养成规划和标准成长!$Z374+养成规划和标准成长!E$14*养成规划和标准成长!$AA374*养成规划和标准成长!$AC374+养成规划和标准成长!E$17*10*养成规划和标准成长!$AE374+养成规划和标准成长!E$18*10*养成规划和标准成长!$AF374+养成规划和标准成长!E$19*养成规划和标准成长!$AG374,0)</f>
        <v>6878</v>
      </c>
      <c r="BJ128" s="9">
        <f>ROUND(属性投放!E$4+养成规划和标准成长!F$3*养成规划和标准成长!$AA374*养成规划和标准成长!$AB374+养成规划和标准成长!F$4*养成规划和标准成长!$AH374+养成规划和标准成长!F$5*养成规划和标准成长!$AD374+(养成规划和标准成长!F$12+养成规划和标准成长!F$13)*养成规划和标准成长!$Z374+养成规划和标准成长!F$14*养成规划和标准成长!$AA374*养成规划和标准成长!$AC374+养成规划和标准成长!F$17*10*养成规划和标准成长!$AE374+养成规划和标准成长!F$18*10*养成规划和标准成长!$AF374+养成规划和标准成长!F$19*养成规划和标准成长!$AG374,0)</f>
        <v>6159</v>
      </c>
      <c r="BK128" s="9">
        <f>ROUND(属性投放!F$4+养成规划和标准成长!G$3*养成规划和标准成长!$AA374*养成规划和标准成长!$AB374+养成规划和标准成长!G$4*养成规划和标准成长!$AH374+养成规划和标准成长!G$5*养成规划和标准成长!$AD374+(养成规划和标准成长!G$12+养成规划和标准成长!G$13)*养成规划和标准成长!$Z374+养成规划和标准成长!G$14*养成规划和标准成长!$AA374*养成规划和标准成长!$AC374+养成规划和标准成长!G$17*10*养成规划和标准成长!$AE374+养成规划和标准成长!G$18*10*养成规划和标准成长!$AF374+养成规划和标准成长!G$19*养成规划和标准成长!$AG374,0)</f>
        <v>2386</v>
      </c>
      <c r="BL128" s="9">
        <f>ROUND(属性投放!G$4+养成规划和标准成长!H$3*养成规划和标准成长!$AA374*养成规划和标准成长!$AB374+养成规划和标准成长!H$4*养成规划和标准成长!$AH374+养成规划和标准成长!H$5*养成规划和标准成长!$AD374+(养成规划和标准成长!H$12+养成规划和标准成长!H$13)*养成规划和标准成长!$Z374+养成规划和标准成长!H$14*养成规划和标准成长!$AA374*养成规划和标准成长!$AC374+养成规划和标准成长!H$17*10*养成规划和标准成长!$AE374+养成规划和标准成长!H$18*10*养成规划和标准成长!$AF374+养成规划和标准成长!H$19*养成规划和标准成长!$AG374,0)</f>
        <v>1133</v>
      </c>
      <c r="BM128" s="9">
        <f>ROUND(属性投放!H$4+养成规划和标准成长!I$3*养成规划和标准成长!$AA374*养成规划和标准成长!$AB374+养成规划和标准成长!I$4*养成规划和标准成长!$AH374+养成规划和标准成长!I$5*养成规划和标准成长!$AD374+(养成规划和标准成长!I$12+养成规划和标准成长!I$13)*养成规划和标准成长!$Z374+养成规划和标准成长!I$14*养成规划和标准成长!$AA374*养成规划和标准成长!$AC374+养成规划和标准成长!I$17*10*养成规划和标准成长!$AE374+养成规划和标准成长!I$18*10*养成规划和标准成长!$AF374+养成规划和标准成长!I$19*养成规划和标准成长!$AG374,0)</f>
        <v>1775</v>
      </c>
      <c r="BN128" s="9">
        <f>ROUND(属性投放!I$4+养成规划和标准成长!J$3*养成规划和标准成长!$AA374*养成规划和标准成长!$AB374+养成规划和标准成长!J$4*养成规划和标准成长!$AH374+养成规划和标准成长!J$5*养成规划和标准成长!$AD374+(养成规划和标准成长!J$12+养成规划和标准成长!J$13)*养成规划和标准成长!$Z374+养成规划和标准成长!J$14*养成规划和标准成长!$AA374*养成规划和标准成长!$AC374+养成规划和标准成长!J$17*10*养成规划和标准成长!$AE374+养成规划和标准成长!J$18*10*养成规划和标准成长!$AF374+养成规划和标准成长!J$19*养成规划和标准成长!$AG374,0)</f>
        <v>1306</v>
      </c>
      <c r="BO128" s="9">
        <f>ROUND(属性投放!J$4+养成规划和标准成长!K$3*养成规划和标准成长!$AA374*养成规划和标准成长!$AB374+养成规划和标准成长!K$4*养成规划和标准成长!$AH374+养成规划和标准成长!K$5*养成规划和标准成长!$AD374+(养成规划和标准成长!K$12+养成规划和标准成长!K$13)*养成规划和标准成长!$Z374+养成规划和标准成长!K$14*养成规划和标准成长!$AA374*养成规划和标准成长!$AC374+养成规划和标准成长!K$17*10*养成规划和标准成长!$AE374+养成规划和标准成长!K$18*10*养成规划和标准成长!$AF374+养成规划和标准成长!K$19*养成规划和标准成长!$AG374,0)</f>
        <v>860</v>
      </c>
      <c r="BP128" s="9">
        <f>ROUND(属性投放!K$4+养成规划和标准成长!L$3*养成规划和标准成长!$AA374*养成规划和标准成长!$AB374+养成规划和标准成长!L$4*养成规划和标准成长!$AH374+养成规划和标准成长!L$5*养成规划和标准成长!$AD374+(养成规划和标准成长!L$12+养成规划和标准成长!L$13)*养成规划和标准成长!$Z374+养成规划和标准成长!L$14*养成规划和标准成长!$AA374*养成规划和标准成长!$AC374+养成规划和标准成长!L$17*10*养成规划和标准成长!$AE374+养成规划和标准成长!L$18*10*养成规划和标准成长!$AF374+养成规划和标准成长!L$19*养成规划和标准成长!$AG374,0)</f>
        <v>574</v>
      </c>
      <c r="BQ128" s="9">
        <f>ROUND(属性投放!L$4+养成规划和标准成长!M$3*养成规划和标准成长!$AA374*养成规划和标准成长!$AB374+养成规划和标准成长!M$4*养成规划和标准成长!$AH374+养成规划和标准成长!M$5*养成规划和标准成长!$AD374+(养成规划和标准成长!M$12+养成规划和标准成长!M$13)*养成规划和标准成长!$Z374+养成规划和标准成长!M$14*养成规划和标准成长!$AA374*养成规划和标准成长!$AC374+养成规划和标准成长!M$17*10*养成规划和标准成长!$AE374+养成规划和标准成长!M$18*10*养成规划和标准成长!$AF374+养成规划和标准成长!M$19*养成规划和标准成长!$AG374,0)</f>
        <v>1334</v>
      </c>
      <c r="BR128" s="9">
        <f>ROUND(属性投放!M$4+养成规划和标准成长!N$3*养成规划和标准成长!$AA374*养成规划和标准成长!$AB374+养成规划和标准成长!N$4*养成规划和标准成长!$AH374+养成规划和标准成长!N$5*养成规划和标准成长!$AD374+(养成规划和标准成长!N$12+养成规划和标准成长!N$13)*养成规划和标准成长!$Z374+养成规划和标准成长!N$14*养成规划和标准成长!$AA374*养成规划和标准成长!$AC374+养成规划和标准成长!N$17*10*养成规划和标准成长!$AE374+养成规划和标准成长!N$18*10*养成规划和标准成长!$AF374+养成规划和标准成长!N$19*养成规划和标准成长!$AG374,0)</f>
        <v>1352</v>
      </c>
      <c r="BS128" s="9">
        <f>VLOOKUP(养成规划和标准成长!$AJ374,阵法、技能和修炼!$C$20:$N$40,COLUMNS(阵法、技能和修炼!$C$20:G$40),0)</f>
        <v>486</v>
      </c>
      <c r="BT128" s="9">
        <f>VLOOKUP(养成规划和标准成长!$AJ374,阵法、技能和修炼!$C$20:$N$40,COLUMNS(阵法、技能和修炼!$C$20:H$40),0)</f>
        <v>332</v>
      </c>
      <c r="BU128" s="9">
        <f>VLOOKUP(养成规划和标准成长!$AJ374,阵法、技能和修炼!$C$20:$N$40,COLUMNS(阵法、技能和修炼!$C$20:I$40),0)</f>
        <v>486</v>
      </c>
      <c r="BV128" s="9">
        <f>VLOOKUP(养成规划和标准成长!$AJ374,阵法、技能和修炼!$C$20:$N$40,COLUMNS(阵法、技能和修炼!$C$20:J$40),0)</f>
        <v>332</v>
      </c>
      <c r="BW128" s="9">
        <f>VLOOKUP(养成规划和标准成长!$AJ374,阵法、技能和修炼!$C$20:$N$40,COLUMNS(阵法、技能和修炼!$C$20:K$40),0)</f>
        <v>100</v>
      </c>
      <c r="BX128" s="9">
        <f>VLOOKUP(养成规划和标准成长!$AJ374,阵法、技能和修炼!$C$20:$N$40,COLUMNS(阵法、技能和修炼!$C$20:L$40),0)</f>
        <v>100</v>
      </c>
      <c r="BY128" s="9">
        <f>VLOOKUP(养成规划和标准成长!$AJ374,阵法、技能和修炼!$C$20:$N$40,COLUMNS(阵法、技能和修炼!$C$20:M$40),0)</f>
        <v>120.00000000000011</v>
      </c>
      <c r="BZ128" s="9">
        <f>VLOOKUP(养成规划和标准成长!$AJ374,阵法、技能和修炼!$C$20:$N$40,COLUMNS(阵法、技能和修炼!$C$20:N$40),0)</f>
        <v>120.00000000000011</v>
      </c>
    </row>
    <row r="129" spans="1:78">
      <c r="A129" s="1">
        <v>126</v>
      </c>
      <c r="B129" s="9">
        <f>ROUND(属性投放!D$4+养成规划和标准成长!E$3*养成规划和标准成长!$O222*养成规划和标准成长!$P222+养成规划和标准成长!E$4*养成规划和标准成长!$V222+养成规划和标准成长!E$5*养成规划和标准成长!$R222+(养成规划和标准成长!E$12+养成规划和标准成长!E$13)*养成规划和标准成长!$N222+养成规划和标准成长!E$14*养成规划和标准成长!$O222*养成规划和标准成长!$Q222+养成规划和标准成长!E$17*10*养成规划和标准成长!$S222+养成规划和标准成长!E$18*10*养成规划和标准成长!$T222+养成规划和标准成长!E$19*养成规划和标准成长!$U222,0)</f>
        <v>4956</v>
      </c>
      <c r="C129" s="9">
        <f>ROUND(属性投放!E$4+养成规划和标准成长!F$3*养成规划和标准成长!$O222*养成规划和标准成长!$P222+养成规划和标准成长!F$4*养成规划和标准成长!$V222+养成规划和标准成长!F$5*养成规划和标准成长!$R222+(养成规划和标准成长!F$12+养成规划和标准成长!F$13)*养成规划和标准成长!$N222+养成规划和标准成长!F$14*养成规划和标准成长!$O222*养成规划和标准成长!$Q222+养成规划和标准成长!F$17*10*养成规划和标准成长!$S222+养成规划和标准成长!F$18*10*养成规划和标准成长!$T222+养成规划和标准成长!F$19*养成规划和标准成长!$U222,0)</f>
        <v>5221</v>
      </c>
      <c r="D129" s="9">
        <f>ROUND(属性投放!F$4+养成规划和标准成长!G$3*养成规划和标准成长!$O222*养成规划和标准成长!$P222+养成规划和标准成长!G$4*养成规划和标准成长!$V222+养成规划和标准成长!G$5*养成规划和标准成长!$R222+(养成规划和标准成长!G$12+养成规划和标准成长!G$13)*养成规划和标准成长!$N222+养成规划和标准成长!G$14*养成规划和标准成长!$O222*养成规划和标准成长!$Q222+养成规划和标准成长!G$17*10*养成规划和标准成长!$S222+养成规划和标准成长!G$18*10*养成规划和标准成长!$T222+养成规划和标准成长!G$19*养成规划和标准成长!$U222,0)</f>
        <v>1866</v>
      </c>
      <c r="E129" s="9">
        <f>ROUND(属性投放!G$4+养成规划和标准成长!H$3*养成规划和标准成长!$O222*养成规划和标准成长!$P222+养成规划和标准成长!H$4*养成规划和标准成长!$V222+养成规划和标准成长!H$5*养成规划和标准成长!$R222+(养成规划和标准成长!H$12+养成规划和标准成长!H$13)*养成规划和标准成长!$N222+养成规划和标准成长!H$14*养成规划和标准成长!$O222*养成规划和标准成长!$Q222+养成规划和标准成长!H$17*10*养成规划和标准成长!$S222+养成规划和标准成长!H$18*10*养成规划和标准成长!$T222+养成规划和标准成长!H$19*养成规划和标准成长!$U222,0)</f>
        <v>780</v>
      </c>
      <c r="F129" s="9">
        <f>ROUND(属性投放!H$4+养成规划和标准成长!I$3*养成规划和标准成长!$O222*养成规划和标准成长!$P222+养成规划和标准成长!I$4*养成规划和标准成长!$V222+养成规划和标准成长!I$5*养成规划和标准成长!$R222+(养成规划和标准成长!I$12+养成规划和标准成长!I$13)*养成规划和标准成长!$N222+养成规划和标准成长!I$14*养成规划和标准成长!$O222*养成规划和标准成长!$Q222+养成规划和标准成长!I$17*10*养成规划和标准成长!$S222+养成规划和标准成长!I$18*10*养成规划和标准成长!$T222+养成规划和标准成长!I$19*养成规划和标准成长!$U222,0)</f>
        <v>1420</v>
      </c>
      <c r="G129" s="9">
        <f>ROUND(属性投放!I$4+养成规划和标准成长!J$3*养成规划和标准成长!$O222*养成规划和标准成长!$P222+养成规划和标准成长!J$4*养成规划和标准成长!$V222+养成规划和标准成长!J$5*养成规划和标准成长!$R222+(养成规划和标准成长!J$12+养成规划和标准成长!J$13)*养成规划和标准成长!$N222+养成规划和标准成长!J$14*养成规划和标准成长!$O222*养成规划和标准成长!$Q222+养成规划和标准成长!J$17*10*养成规划和标准成长!$S222+养成规划和标准成长!J$18*10*养成规划和标准成长!$T222+养成规划和标准成长!J$19*养成规划和标准成长!$U222,0)</f>
        <v>1011</v>
      </c>
      <c r="H129" s="9">
        <f>ROUND(属性投放!J$4+养成规划和标准成长!K$3*养成规划和标准成长!$O222*养成规划和标准成长!$P222+养成规划和标准成长!K$4*养成规划和标准成长!$V222+养成规划和标准成长!K$5*养成规划和标准成长!$R222+(养成规划和标准成长!K$12+养成规划和标准成长!K$13)*养成规划和标准成长!$N222+养成规划和标准成长!K$14*养成规划和标准成长!$O222*养成规划和标准成长!$Q222+养成规划和标准成长!K$17*10*养成规划和标准成长!$S222+养成规划和标准成长!K$18*10*养成规划和标准成长!$T222+养成规划和标准成长!K$19*养成规划和标准成长!$U222,0)</f>
        <v>680</v>
      </c>
      <c r="I129" s="9">
        <f>ROUND(属性投放!K$4+养成规划和标准成长!L$3*养成规划和标准成长!$O222*养成规划和标准成长!$P222+养成规划和标准成长!L$4*养成规划和标准成长!$V222+养成规划和标准成长!L$5*养成规划和标准成长!$R222+(养成规划和标准成长!L$12+养成规划和标准成长!L$13)*养成规划和标准成长!$N222+养成规划和标准成长!L$14*养成规划和标准成长!$O222*养成规划和标准成长!$Q222+养成规划和标准成长!L$17*10*养成规划和标准成长!$S222+养成规划和标准成长!L$18*10*养成规划和标准成长!$T222+养成规划和标准成长!L$19*养成规划和标准成长!$U222,0)</f>
        <v>344</v>
      </c>
      <c r="J129" s="9">
        <f>ROUND(属性投放!L$4+养成规划和标准成长!M$3*养成规划和标准成长!$O222*养成规划和标准成长!$P222+养成规划和标准成长!M$4*养成规划和标准成长!$V222+养成规划和标准成长!M$5*养成规划和标准成长!$R222+(养成规划和标准成长!M$12+养成规划和标准成长!M$13)*养成规划和标准成长!$N222+养成规划和标准成长!M$14*养成规划和标准成长!$O222*养成规划和标准成长!$Q222+养成规划和标准成长!M$17*10*养成规划和标准成长!$S222+养成规划和标准成长!M$18*10*养成规划和标准成长!$T222+养成规划和标准成长!M$19*养成规划和标准成长!$U222,0)</f>
        <v>1287</v>
      </c>
      <c r="K129" s="9">
        <f>ROUND(属性投放!M$4+养成规划和标准成长!N$3*养成规划和标准成长!$O222*养成规划和标准成长!$P222+养成规划和标准成长!N$4*养成规划和标准成长!$V222+养成规划和标准成长!N$5*养成规划和标准成长!$R222+(养成规划和标准成长!N$12+养成规划和标准成长!N$13)*养成规划和标准成长!$N222+养成规划和标准成长!N$14*养成规划和标准成长!$O222*养成规划和标准成长!$Q222+养成规划和标准成长!N$17*10*养成规划和标准成长!$S222+养成规划和标准成长!N$18*10*养成规划和标准成长!$T222+养成规划和标准成长!N$19*养成规划和标准成长!$U222,0)</f>
        <v>1296</v>
      </c>
      <c r="L129" s="9">
        <f>VLOOKUP(养成规划和标准成长!$X222,阵法、技能和修炼!$C$20:$N$40,COLUMNS(阵法、技能和修炼!$C$20:G$40),0)</f>
        <v>319</v>
      </c>
      <c r="M129" s="9">
        <f>VLOOKUP(养成规划和标准成长!$X222,阵法、技能和修炼!$C$20:$N$40,COLUMNS(阵法、技能和修炼!$C$20:H$40),0)</f>
        <v>246</v>
      </c>
      <c r="N129" s="9">
        <f>VLOOKUP(养成规划和标准成长!$X222,阵法、技能和修炼!$C$20:$N$40,COLUMNS(阵法、技能和修炼!$C$20:I$40),0)</f>
        <v>319</v>
      </c>
      <c r="O129" s="9">
        <f>VLOOKUP(养成规划和标准成长!$X222,阵法、技能和修炼!$C$20:$N$40,COLUMNS(阵法、技能和修炼!$C$20:J$40),0)</f>
        <v>246</v>
      </c>
      <c r="P129" s="9">
        <f>VLOOKUP(养成规划和标准成长!$X222,阵法、技能和修炼!$C$20:$N$40,COLUMNS(阵法、技能和修炼!$C$20:K$40),0)</f>
        <v>70</v>
      </c>
      <c r="Q129" s="9">
        <f>VLOOKUP(养成规划和标准成长!$X222,阵法、技能和修炼!$C$20:$N$40,COLUMNS(阵法、技能和修炼!$C$20:L$40),0)</f>
        <v>70</v>
      </c>
      <c r="R129" s="9">
        <f>VLOOKUP(养成规划和标准成长!$X222,阵法、技能和修炼!$C$20:$N$40,COLUMNS(阵法、技能和修炼!$C$20:M$40),0)</f>
        <v>84.000000000000071</v>
      </c>
      <c r="S129" s="9">
        <f>VLOOKUP(养成规划和标准成长!$X222,阵法、技能和修炼!$C$20:$N$40,COLUMNS(阵法、技能和修炼!$C$20:N$40),0)</f>
        <v>84.000000000000071</v>
      </c>
      <c r="T129" s="1">
        <v>126</v>
      </c>
      <c r="U129" s="9">
        <f>ROUND(属性投放!D$4+养成规划和标准成长!E$3*养成规划和标准成长!$C375*养成规划和标准成长!$D375+养成规划和标准成长!E$4*养成规划和标准成长!$J375+养成规划和标准成长!E$5*养成规划和标准成长!$F375+(养成规划和标准成长!E$12+养成规划和标准成长!E$13)*养成规划和标准成长!$B375+养成规划和标准成长!E$14*养成规划和标准成长!$C375*养成规划和标准成长!$E375+养成规划和标准成长!E$17*10*养成规划和标准成长!$G375+养成规划和标准成长!E$18*10*养成规划和标准成长!$H375+养成规划和标准成长!E$19*养成规划和标准成长!$I375,0)</f>
        <v>5470</v>
      </c>
      <c r="V129" s="9">
        <f>ROUND(属性投放!E$4+养成规划和标准成长!F$3*养成规划和标准成长!$C375*养成规划和标准成长!$D375+养成规划和标准成长!F$4*养成规划和标准成长!$J375+养成规划和标准成长!F$5*养成规划和标准成长!$F375+(养成规划和标准成长!F$12+养成规划和标准成长!F$13)*养成规划和标准成长!$B375+养成规划和标准成长!F$14*养成规划和标准成长!$C375*养成规划和标准成长!$E375+养成规划和标准成长!F$17*10*养成规划和标准成长!$G375+养成规划和标准成长!F$18*10*养成规划和标准成长!$H375+养成规划和标准成长!F$19*养成规划和标准成长!$I375,0)</f>
        <v>5565</v>
      </c>
      <c r="W129" s="9">
        <f>ROUND(属性投放!F$4+养成规划和标准成长!G$3*养成规划和标准成长!$C375*养成规划和标准成长!$D375+养成规划和标准成长!G$4*养成规划和标准成长!$J375+养成规划和标准成长!G$5*养成规划和标准成长!$F375+(养成规划和标准成长!G$12+养成规划和标准成长!G$13)*养成规划和标准成长!$B375+养成规划和标准成长!G$14*养成规划和标准成长!$C375*养成规划和标准成长!$E375+养成规划和标准成长!G$17*10*养成规划和标准成长!$G375+养成规划和标准成长!G$18*10*养成规划和标准成长!$H375+养成规划和标准成长!G$19*养成规划和标准成长!$I375,0)</f>
        <v>2017</v>
      </c>
      <c r="X129" s="9">
        <f>ROUND(属性投放!G$4+养成规划和标准成长!H$3*养成规划和标准成长!$C375*养成规划和标准成长!$D375+养成规划和标准成长!H$4*养成规划和标准成长!$J375+养成规划和标准成长!H$5*养成规划和标准成长!$F375+(养成规划和标准成长!H$12+养成规划和标准成长!H$13)*养成规划和标准成长!$B375+养成规划和标准成长!H$14*养成规划和标准成长!$C375*养成规划和标准成长!$E375+养成规划和标准成长!H$17*10*养成规划和标准成长!$G375+养成规划和标准成长!H$18*10*养成规划和标准成长!$H375+养成规划和标准成长!H$19*养成规划和标准成长!$I375,0)</f>
        <v>872</v>
      </c>
      <c r="Y129" s="9">
        <f>ROUND(属性投放!H$4+养成规划和标准成长!I$3*养成规划和标准成长!$C375*养成规划和标准成长!$D375+养成规划和标准成长!I$4*养成规划和标准成长!$J375+养成规划和标准成长!I$5*养成规划和标准成长!$F375+(养成规划和标准成长!I$12+养成规划和标准成长!I$13)*养成规划和标准成长!$B375+养成规划和标准成长!I$14*养成规划和标准成长!$C375*养成规划和标准成长!$E375+养成规划和标准成长!I$17*10*养成规划和标准成长!$G375+养成规划和标准成长!I$18*10*养成规划和标准成长!$H375+养成规划和标准成长!I$19*养成规划和标准成长!$I375,0)</f>
        <v>1515</v>
      </c>
      <c r="Z129" s="9">
        <f>ROUND(属性投放!I$4+养成规划和标准成长!J$3*养成规划和标准成长!$C375*养成规划和标准成长!$D375+养成规划和标准成长!J$4*养成规划和标准成长!$J375+养成规划和标准成长!J$5*养成规划和标准成长!$F375+(养成规划和标准成长!J$12+养成规划和标准成长!J$13)*养成规划和标准成长!$B375+养成规划和标准成长!J$14*养成规划和标准成长!$C375*养成规划和标准成长!$E375+养成规划和标准成长!J$17*10*养成规划和标准成长!$G375+养成规划和标准成长!J$18*10*养成规划和标准成长!$H375+养成规划和标准成长!J$19*养成规划和标准成长!$I375,0)</f>
        <v>1085</v>
      </c>
      <c r="AA129" s="9">
        <f>ROUND(属性投放!J$4+养成规划和标准成长!K$3*养成规划和标准成长!$C375*养成规划和标准成长!$D375+养成规划和标准成长!K$4*养成规划和标准成长!$J375+养成规划和标准成长!K$5*养成规划和标准成长!$F375+(养成规划和标准成长!K$12+养成规划和标准成长!K$13)*养成规划和标准成长!$B375+养成规划和标准成长!K$14*养成规划和标准成长!$C375*养成规划和标准成长!$E375+养成规划和标准成长!K$17*10*养成规划和标准成长!$G375+养成规划和标准成长!K$18*10*养成规划和标准成长!$H375+养成规划和标准成长!K$19*养成规划和标准成长!$I375,0)</f>
        <v>730</v>
      </c>
      <c r="AB129" s="9">
        <f>ROUND(属性投放!K$4+养成规划和标准成长!L$3*养成规划和标准成长!$C375*养成规划和标准成长!$D375+养成规划和标准成长!L$4*养成规划和标准成长!$J375+养成规划和标准成长!L$5*养成规划和标准成长!$F375+(养成规划和标准成长!L$12+养成规划和标准成长!L$13)*养成规划和标准成长!$B375+养成规划和标准成长!L$14*养成规划和标准成长!$C375*养成规划和标准成长!$E375+养成规划和标准成长!L$17*10*养成规划和标准成长!$G375+养成规划和标准成长!L$18*10*养成规划和标准成长!$H375+养成规划和标准成长!L$19*养成规划和标准成长!$I375,0)</f>
        <v>409</v>
      </c>
      <c r="AC129" s="9">
        <f>ROUND(属性投放!L$4+养成规划和标准成长!M$3*养成规划和标准成长!$C375*养成规划和标准成长!$D375+养成规划和标准成长!M$4*养成规划和标准成长!$J375+养成规划和标准成长!M$5*养成规划和标准成长!$F375+(养成规划和标准成长!M$12+养成规划和标准成长!M$13)*养成规划和标准成长!$B375+养成规划和标准成长!M$14*养成规划和标准成长!$C375*养成规划和标准成长!$E375+养成规划和标准成长!M$17*10*养成规划和标准成长!$G375+养成规划和标准成长!M$18*10*养成规划和标准成长!$H375+养成规划和标准成长!M$19*养成规划和标准成长!$I375,0)</f>
        <v>1298</v>
      </c>
      <c r="AD129" s="9">
        <f>ROUND(属性投放!M$4+养成规划和标准成长!N$3*养成规划和标准成长!$C375*养成规划和标准成长!$D375+养成规划和标准成长!N$4*养成规划和标准成长!$J375+养成规划和标准成长!N$5*养成规划和标准成长!$F375+(养成规划和标准成长!N$12+养成规划和标准成长!N$13)*养成规划和标准成长!$B375+养成规划和标准成长!N$14*养成规划和标准成长!$C375*养成规划和标准成长!$E375+养成规划和标准成长!N$17*10*养成规划和标准成长!$G375+养成规划和标准成长!N$18*10*养成规划和标准成长!$H375+养成规划和标准成长!N$19*养成规划和标准成长!$I375,0)</f>
        <v>1310</v>
      </c>
      <c r="AE129" s="9">
        <f>VLOOKUP(养成规划和标准成长!$L375,阵法、技能和修炼!$C$20:$N$40,COLUMNS(阵法、技能和修炼!$C$20:G$40),0)</f>
        <v>373</v>
      </c>
      <c r="AF129" s="9">
        <f>VLOOKUP(养成规划和标准成长!$L375,阵法、技能和修炼!$C$20:$N$40,COLUMNS(阵法、技能和修炼!$C$20:H$40),0)</f>
        <v>276</v>
      </c>
      <c r="AG129" s="9">
        <f>VLOOKUP(养成规划和标准成长!$L375,阵法、技能和修炼!$C$20:$N$40,COLUMNS(阵法、技能和修炼!$C$20:I$40),0)</f>
        <v>373</v>
      </c>
      <c r="AH129" s="9">
        <f>VLOOKUP(养成规划和标准成长!$L375,阵法、技能和修炼!$C$20:$N$40,COLUMNS(阵法、技能和修炼!$C$20:J$40),0)</f>
        <v>276</v>
      </c>
      <c r="AI129" s="9">
        <f>VLOOKUP(养成规划和标准成长!$L375,阵法、技能和修炼!$C$20:$N$40,COLUMNS(阵法、技能和修炼!$C$20:K$40),0)</f>
        <v>80</v>
      </c>
      <c r="AJ129" s="9">
        <f>VLOOKUP(养成规划和标准成长!$L375,阵法、技能和修炼!$C$20:$N$40,COLUMNS(阵法、技能和修炼!$C$20:L$40),0)</f>
        <v>80</v>
      </c>
      <c r="AK129" s="9">
        <f>VLOOKUP(养成规划和标准成长!$L375,阵法、技能和修炼!$C$20:$N$40,COLUMNS(阵法、技能和修炼!$C$20:M$40),0)</f>
        <v>96.000000000000085</v>
      </c>
      <c r="AL129" s="9">
        <f>VLOOKUP(养成规划和标准成长!$L375,阵法、技能和修炼!$C$20:$N$40,COLUMNS(阵法、技能和修炼!$C$20:N$40),0)</f>
        <v>96.000000000000085</v>
      </c>
      <c r="AN129" s="1">
        <v>126</v>
      </c>
      <c r="AO129" s="9">
        <f>ROUND(属性投放!D$4+养成规划和标准成长!E$3*养成规划和标准成长!$O375*养成规划和标准成长!$P375+养成规划和标准成长!E$4*养成规划和标准成长!$V375+养成规划和标准成长!E$5*养成规划和标准成长!$R375+(养成规划和标准成长!E$12+养成规划和标准成长!E$13)*养成规划和标准成长!$N375+养成规划和标准成长!E$14*养成规划和标准成长!$O375*养成规划和标准成长!$Q375+养成规划和标准成长!E$17*10*养成规划和标准成长!$S375+养成规划和标准成长!E$18*10*养成规划和标准成长!$T375+养成规划和标准成长!E$19*养成规划和标准成长!$U375,0)</f>
        <v>6237</v>
      </c>
      <c r="AP129" s="9">
        <f>ROUND(属性投放!E$4+养成规划和标准成长!F$3*养成规划和标准成长!$O375*养成规划和标准成长!$P375+养成规划和标准成长!F$4*养成规划和标准成长!$V375+养成规划和标准成长!F$5*养成规划和标准成长!$R375+(养成规划和标准成长!F$12+养成规划和标准成长!F$13)*养成规划和标准成长!$N375+养成规划和标准成长!F$14*养成规划和标准成长!$O375*养成规划和标准成长!$Q375+养成规划和标准成长!F$17*10*养成规划和标准成长!$S375+养成规划和标准成长!F$18*10*养成规划和标准成长!$T375+养成规划和标准成长!F$19*养成规划和标准成长!$U375,0)</f>
        <v>5910</v>
      </c>
      <c r="AQ129" s="9">
        <f>ROUND(属性投放!F$4+养成规划和标准成长!G$3*养成规划和标准成长!$O375*养成规划和标准成长!$P375+养成规划和标准成长!G$4*养成规划和标准成长!$V375+养成规划和标准成长!G$5*养成规划和标准成长!$R375+(养成规划和标准成长!G$12+养成规划和标准成长!G$13)*养成规划和标准成长!$N375+养成规划和标准成长!G$14*养成规划和标准成长!$O375*养成规划和标准成长!$Q375+养成规划和标准成长!G$17*10*养成规划和标准成长!$S375+养成规划和标准成长!G$18*10*养成规划和标准成长!$T375+养成规划和标准成长!G$19*养成规划和标准成长!$U375,0)</f>
        <v>2219</v>
      </c>
      <c r="AR129" s="9">
        <f>ROUND(属性投放!G$4+养成规划和标准成长!H$3*养成规划和标准成长!$O375*养成规划和标准成长!$P375+养成规划和标准成长!H$4*养成规划和标准成长!$V375+养成规划和标准成长!H$5*养成规划和标准成长!$R375+(养成规划和标准成长!H$12+养成规划和标准成长!H$13)*养成规划和标准成长!$N375+养成规划和标准成长!H$14*养成规划和标准成长!$O375*养成规划和标准成长!$Q375+养成规划和标准成长!H$17*10*养成规划和标准成长!$S375+养成规划和标准成长!H$18*10*养成规划和标准成长!$T375+养成规划和标准成长!H$19*养成规划和标准成长!$U375,0)</f>
        <v>1015</v>
      </c>
      <c r="AS129" s="9">
        <f>ROUND(属性投放!H$4+养成规划和标准成长!I$3*养成规划和标准成长!$O375*养成规划和标准成长!$P375+养成规划和标准成长!I$4*养成规划和标准成长!$V375+养成规划和标准成长!I$5*养成规划和标准成长!$R375+(养成规划和标准成长!I$12+养成规划和标准成长!I$13)*养成规划和标准成长!$N375+养成规划和标准成长!I$14*养成规划和标准成长!$O375*养成规划和标准成长!$Q375+养成规划和标准成长!I$17*10*养成规划和标准成长!$S375+养成规划和标准成长!I$18*10*养成规划和标准成长!$T375+养成规划和标准成长!I$19*养成规划和标准成长!$U375,0)</f>
        <v>1660</v>
      </c>
      <c r="AT129" s="9">
        <f>ROUND(属性投放!I$4+养成规划和标准成长!J$3*养成规划和标准成长!$O375*养成规划和标准成长!$P375+养成规划和标准成长!J$4*养成规划和标准成长!$V375+养成规划和标准成长!J$5*养成规划和标准成长!$R375+(养成规划和标准成长!J$12+养成规划和标准成长!J$13)*养成规划和标准成长!$N375+养成规划和标准成长!J$14*养成规划和标准成长!$O375*养成规划和标准成长!$Q375+养成规划和标准成长!J$17*10*养成规划和标准成长!$S375+养成规划和标准成长!J$18*10*养成规划和标准成长!$T375+养成规划和标准成长!J$19*养成规划和标准成长!$U375,0)</f>
        <v>1210</v>
      </c>
      <c r="AU129" s="9">
        <f>ROUND(属性投放!J$4+养成规划和标准成长!K$3*养成规划和标准成长!$O375*养成规划和标准成长!$P375+养成规划和标准成长!K$4*养成规划和标准成长!$V375+养成规划和标准成长!K$5*养成规划和标准成长!$R375+(养成规划和标准成长!K$12+养成规划和标准成长!K$13)*养成规划和标准成长!$N375+养成规划和标准成长!K$14*养成规划和标准成长!$O375*养成规划和标准成长!$Q375+养成规划和标准成长!K$17*10*养成规划和标准成长!$S375+养成规划和标准成长!K$18*10*养成规划和标准成长!$T375+养成规划和标准成长!K$19*养成规划和标准成长!$U375,0)</f>
        <v>806</v>
      </c>
      <c r="AV129" s="9">
        <f>ROUND(属性投放!K$4+养成规划和标准成长!L$3*养成规划和标准成长!$O375*养成规划和标准成长!$P375+养成规划和标准成长!L$4*养成规划和标准成长!$V375+养成规划和标准成长!L$5*养成规划和标准成长!$R375+(养成规划和标准成长!L$12+养成规划和标准成长!L$13)*养成规划和标准成长!$N375+养成规划和标准成长!L$14*养成规划和标准成长!$O375*养成规划和标准成长!$Q375+养成规划和标准成长!L$17*10*养成规划和标准成长!$S375+养成规划和标准成长!L$18*10*养成规划和标准成长!$T375+养成规划和标准成长!L$19*养成规划和标准成长!$U375,0)</f>
        <v>499</v>
      </c>
      <c r="AW129" s="9">
        <f>ROUND(属性投放!L$4+养成规划和标准成长!M$3*养成规划和标准成长!$O375*养成规划和标准成长!$P375+养成规划和标准成长!M$4*养成规划和标准成长!$V375+养成规划和标准成长!M$5*养成规划和标准成长!$R375+(养成规划和标准成长!M$12+养成规划和标准成长!M$13)*养成规划和标准成长!$N375+养成规划和标准成长!M$14*养成规划和标准成长!$O375*养成规划和标准成长!$Q375+养成规划和标准成长!M$17*10*养成规划和标准成长!$S375+养成规划和标准成长!M$18*10*养成规划和标准成长!$T375+养成规划和标准成长!M$19*养成规划和标准成长!$U375,0)</f>
        <v>1324</v>
      </c>
      <c r="AX129" s="9">
        <f>ROUND(属性投放!M$4+养成规划和标准成长!N$3*养成规划和标准成长!$O375*养成规划和标准成长!$P375+养成规划和标准成长!N$4*养成规划和标准成长!$V375+养成规划和标准成长!N$5*养成规划和标准成长!$R375+(养成规划和标准成长!N$12+养成规划和标准成长!N$13)*养成规划和标准成长!$N375+养成规划和标准成长!N$14*养成规划和标准成长!$O375*养成规划和标准成长!$Q375+养成规划和标准成长!N$17*10*养成规划和标准成长!$S375+养成规划和标准成长!N$18*10*养成规划和标准成长!$T375+养成规划和标准成长!N$19*养成规划和标准成长!$U375,0)</f>
        <v>1340</v>
      </c>
      <c r="AY129" s="9">
        <f>VLOOKUP(养成规划和标准成长!$X375,阵法、技能和修炼!$C$20:$N$40,COLUMNS(阵法、技能和修炼!$C$20:G$40),0)</f>
        <v>428</v>
      </c>
      <c r="AZ129" s="9">
        <f>VLOOKUP(养成规划和标准成长!$X375,阵法、技能和修炼!$C$20:$N$40,COLUMNS(阵法、技能和修炼!$C$20:H$40),0)</f>
        <v>305</v>
      </c>
      <c r="BA129" s="9">
        <f>VLOOKUP(养成规划和标准成长!$X375,阵法、技能和修炼!$C$20:$N$40,COLUMNS(阵法、技能和修炼!$C$20:I$40),0)</f>
        <v>428</v>
      </c>
      <c r="BB129" s="9">
        <f>VLOOKUP(养成规划和标准成长!$X375,阵法、技能和修炼!$C$20:$N$40,COLUMNS(阵法、技能和修炼!$C$20:J$40),0)</f>
        <v>305</v>
      </c>
      <c r="BC129" s="9">
        <f>VLOOKUP(养成规划和标准成长!$X375,阵法、技能和修炼!$C$20:$N$40,COLUMNS(阵法、技能和修炼!$C$20:K$40),0)</f>
        <v>90</v>
      </c>
      <c r="BD129" s="9">
        <f>VLOOKUP(养成规划和标准成长!$X375,阵法、技能和修炼!$C$20:$N$40,COLUMNS(阵法、技能和修炼!$C$20:L$40),0)</f>
        <v>90</v>
      </c>
      <c r="BE129" s="9">
        <f>VLOOKUP(养成规划和标准成长!$X375,阵法、技能和修炼!$C$20:$N$40,COLUMNS(阵法、技能和修炼!$C$20:M$40),0)</f>
        <v>108.0000000000001</v>
      </c>
      <c r="BF129" s="9">
        <f>VLOOKUP(养成规划和标准成长!$X375,阵法、技能和修炼!$C$20:$N$40,COLUMNS(阵法、技能和修炼!$C$20:N$40),0)</f>
        <v>108.0000000000001</v>
      </c>
      <c r="BH129" s="1">
        <v>126</v>
      </c>
      <c r="BI129" s="9">
        <f>ROUND(属性投放!D$4+养成规划和标准成长!E$3*养成规划和标准成长!$AA375*养成规划和标准成长!$AB375+养成规划和标准成长!E$4*养成规划和标准成长!$AH375+养成规划和标准成长!E$5*养成规划和标准成长!$AD375+(养成规划和标准成长!E$12+养成规划和标准成长!E$13)*养成规划和标准成长!$Z375+养成规划和标准成长!E$14*养成规划和标准成长!$AA375*养成规划和标准成长!$AC375+养成规划和标准成长!E$17*10*养成规划和标准成长!$AE375+养成规划和标准成长!E$18*10*养成规划和标准成长!$AF375+养成规划和标准成长!E$19*养成规划和标准成长!$AG375,0)</f>
        <v>6908</v>
      </c>
      <c r="BJ129" s="9">
        <f>ROUND(属性投放!E$4+养成规划和标准成长!F$3*养成规划和标准成长!$AA375*养成规划和标准成长!$AB375+养成规划和标准成长!F$4*养成规划和标准成长!$AH375+养成规划和标准成长!F$5*养成规划和标准成长!$AD375+(养成规划和标准成长!F$12+养成规划和标准成长!F$13)*养成规划和标准成长!$Z375+养成规划和标准成长!F$14*养成规划和标准成长!$AA375*养成规划和标准成长!$AC375+养成规划和标准成长!F$17*10*养成规划和标准成长!$AE375+养成规划和标准成长!F$18*10*养成规划和标准成长!$AF375+养成规划和标准成长!F$19*养成规划和标准成长!$AG375,0)</f>
        <v>6194</v>
      </c>
      <c r="BK129" s="9">
        <f>ROUND(属性投放!F$4+养成规划和标准成长!G$3*养成规划和标准成长!$AA375*养成规划和标准成长!$AB375+养成规划和标准成长!G$4*养成规划和标准成长!$AH375+养成规划和标准成长!G$5*养成规划和标准成长!$AD375+(养成规划和标准成长!G$12+养成规划和标准成长!G$13)*养成规划和标准成长!$Z375+养成规划和标准成长!G$14*养成规划和标准成长!$AA375*养成规划和标准成长!$AC375+养成规划和标准成长!G$17*10*养成规划和标准成长!$AE375+养成规划和标准成长!G$18*10*养成规划和标准成长!$AF375+养成规划和标准成长!G$19*养成规划和标准成长!$AG375,0)</f>
        <v>2394</v>
      </c>
      <c r="BL129" s="9">
        <f>ROUND(属性投放!G$4+养成规划和标准成长!H$3*养成规划和标准成长!$AA375*养成规划和标准成长!$AB375+养成规划和标准成长!H$4*养成规划和标准成长!$AH375+养成规划和标准成长!H$5*养成规划和标准成长!$AD375+(养成规划和标准成长!H$12+养成规划和标准成长!H$13)*养成规划和标准成长!$Z375+养成规划和标准成长!H$14*养成规划和标准成长!$AA375*养成规划和标准成长!$AC375+养成规划和标准成长!H$17*10*养成规划和标准成长!$AE375+养成规划和标准成长!H$18*10*养成规划和标准成长!$AF375+养成规划和标准成长!H$19*养成规划和标准成长!$AG375,0)</f>
        <v>1136</v>
      </c>
      <c r="BM129" s="9">
        <f>ROUND(属性投放!H$4+养成规划和标准成长!I$3*养成规划和标准成长!$AA375*养成规划和标准成长!$AB375+养成规划和标准成长!I$4*养成规划和标准成长!$AH375+养成规划和标准成长!I$5*养成规划和标准成长!$AD375+(养成规划和标准成长!I$12+养成规划和标准成长!I$13)*养成规划和标准成长!$Z375+养成规划和标准成长!I$14*养成规划和标准成长!$AA375*养成规划和标准成长!$AC375+养成规划和标准成长!I$17*10*养成规划和标准成长!$AE375+养成规划和标准成长!I$18*10*养成规划和标准成长!$AF375+养成规划和标准成长!I$19*养成规划和标准成长!$AG375,0)</f>
        <v>1783</v>
      </c>
      <c r="BN129" s="9">
        <f>ROUND(属性投放!I$4+养成规划和标准成长!J$3*养成规划和标准成长!$AA375*养成规划和标准成长!$AB375+养成规划和标准成长!J$4*养成规划和标准成长!$AH375+养成规划和标准成长!J$5*养成规划和标准成长!$AD375+(养成规划和标准成长!J$12+养成规划和标准成长!J$13)*养成规划和标准成长!$Z375+养成规划和标准成长!J$14*养成规划和标准成长!$AA375*养成规划和标准成长!$AC375+养成规划和标准成长!J$17*10*养成规划和标准成长!$AE375+养成规划和标准成长!J$18*10*养成规划和标准成长!$AF375+养成规划和标准成长!J$19*养成规划和标准成长!$AG375,0)</f>
        <v>1312</v>
      </c>
      <c r="BO129" s="9">
        <f>ROUND(属性投放!J$4+养成规划和标准成长!K$3*养成规划和标准成长!$AA375*养成规划和标准成长!$AB375+养成规划和标准成长!K$4*养成规划和标准成长!$AH375+养成规划和标准成长!K$5*养成规划和标准成长!$AD375+(养成规划和标准成长!K$12+养成规划和标准成长!K$13)*养成规划和标准成长!$Z375+养成规划和标准成长!K$14*养成规划和标准成长!$AA375*养成规划和标准成长!$AC375+养成规划和标准成长!K$17*10*养成规划和标准成长!$AE375+养成规划和标准成长!K$18*10*养成规划和标准成长!$AF375+养成规划和标准成长!K$19*养成规划和标准成长!$AG375,0)</f>
        <v>864</v>
      </c>
      <c r="BP129" s="9">
        <f>ROUND(属性投放!K$4+养成规划和标准成长!L$3*养成规划和标准成长!$AA375*养成规划和标准成长!$AB375+养成规划和标准成长!L$4*养成规划和标准成长!$AH375+养成规划和标准成长!L$5*养成规划和标准成长!$AD375+(养成规划和标准成长!L$12+养成规划和标准成长!L$13)*养成规划和标准成长!$Z375+养成规划和标准成长!L$14*养成规划和标准成长!$AA375*养成规划和标准成长!$AC375+养成规划和标准成长!L$17*10*养成规划和标准成长!$AE375+养成规划和标准成长!L$18*10*养成规划和标准成长!$AF375+养成规划和标准成长!L$19*养成规划和标准成长!$AG375,0)</f>
        <v>574</v>
      </c>
      <c r="BQ129" s="9">
        <f>ROUND(属性投放!L$4+养成规划和标准成长!M$3*养成规划和标准成长!$AA375*养成规划和标准成长!$AB375+养成规划和标准成长!M$4*养成规划和标准成长!$AH375+养成规划和标准成长!M$5*养成规划和标准成长!$AD375+(养成规划和标准成长!M$12+养成规划和标准成长!M$13)*养成规划和标准成长!$Z375+养成规划和标准成长!M$14*养成规划和标准成长!$AA375*养成规划和标准成长!$AC375+养成规划和标准成长!M$17*10*养成规划和标准成长!$AE375+养成规划和标准成长!M$18*10*养成规划和标准成长!$AF375+养成规划和标准成长!M$19*养成规划和标准成长!$AG375,0)</f>
        <v>1344</v>
      </c>
      <c r="BR129" s="9">
        <f>ROUND(属性投放!M$4+养成规划和标准成长!N$3*养成规划和标准成长!$AA375*养成规划和标准成长!$AB375+养成规划和标准成长!N$4*养成规划和标准成长!$AH375+养成规划和标准成长!N$5*养成规划和标准成长!$AD375+(养成规划和标准成长!N$12+养成规划和标准成长!N$13)*养成规划和标准成长!$Z375+养成规划和标准成长!N$14*养成规划和标准成长!$AA375*养成规划和标准成长!$AC375+养成规划和标准成长!N$17*10*养成规划和标准成长!$AE375+养成规划和标准成长!N$18*10*养成规划和标准成长!$AF375+养成规划和标准成长!N$19*养成规划和标准成长!$AG375,0)</f>
        <v>1362</v>
      </c>
      <c r="BS129" s="9">
        <f>VLOOKUP(养成规划和标准成长!$AJ375,阵法、技能和修炼!$C$20:$N$40,COLUMNS(阵法、技能和修炼!$C$20:G$40),0)</f>
        <v>486</v>
      </c>
      <c r="BT129" s="9">
        <f>VLOOKUP(养成规划和标准成长!$AJ375,阵法、技能和修炼!$C$20:$N$40,COLUMNS(阵法、技能和修炼!$C$20:H$40),0)</f>
        <v>332</v>
      </c>
      <c r="BU129" s="9">
        <f>VLOOKUP(养成规划和标准成长!$AJ375,阵法、技能和修炼!$C$20:$N$40,COLUMNS(阵法、技能和修炼!$C$20:I$40),0)</f>
        <v>486</v>
      </c>
      <c r="BV129" s="9">
        <f>VLOOKUP(养成规划和标准成长!$AJ375,阵法、技能和修炼!$C$20:$N$40,COLUMNS(阵法、技能和修炼!$C$20:J$40),0)</f>
        <v>332</v>
      </c>
      <c r="BW129" s="9">
        <f>VLOOKUP(养成规划和标准成长!$AJ375,阵法、技能和修炼!$C$20:$N$40,COLUMNS(阵法、技能和修炼!$C$20:K$40),0)</f>
        <v>100</v>
      </c>
      <c r="BX129" s="9">
        <f>VLOOKUP(养成规划和标准成长!$AJ375,阵法、技能和修炼!$C$20:$N$40,COLUMNS(阵法、技能和修炼!$C$20:L$40),0)</f>
        <v>100</v>
      </c>
      <c r="BY129" s="9">
        <f>VLOOKUP(养成规划和标准成长!$AJ375,阵法、技能和修炼!$C$20:$N$40,COLUMNS(阵法、技能和修炼!$C$20:M$40),0)</f>
        <v>120.00000000000011</v>
      </c>
      <c r="BZ129" s="9">
        <f>VLOOKUP(养成规划和标准成长!$AJ375,阵法、技能和修炼!$C$20:$N$40,COLUMNS(阵法、技能和修炼!$C$20:N$40),0)</f>
        <v>120.00000000000011</v>
      </c>
    </row>
    <row r="130" spans="1:78">
      <c r="A130" s="1">
        <v>127</v>
      </c>
      <c r="B130" s="9">
        <f>ROUND(属性投放!D$4+养成规划和标准成长!E$3*养成规划和标准成长!$O223*养成规划和标准成长!$P223+养成规划和标准成长!E$4*养成规划和标准成长!$V223+养成规划和标准成长!E$5*养成规划和标准成长!$R223+(养成规划和标准成长!E$12+养成规划和标准成长!E$13)*养成规划和标准成长!$N223+养成规划和标准成长!E$14*养成规划和标准成长!$O223*养成规划和标准成长!$Q223+养成规划和标准成长!E$17*10*养成规划和标准成长!$S223+养成规划和标准成长!E$18*10*养成规划和标准成长!$T223+养成规划和标准成长!E$19*养成规划和标准成长!$U223,0)</f>
        <v>4979</v>
      </c>
      <c r="C130" s="9">
        <f>ROUND(属性投放!E$4+养成规划和标准成长!F$3*养成规划和标准成长!$O223*养成规划和标准成长!$P223+养成规划和标准成长!F$4*养成规划和标准成长!$V223+养成规划和标准成长!F$5*养成规划和标准成长!$R223+(养成规划和标准成长!F$12+养成规划和标准成长!F$13)*养成规划和标准成长!$N223+养成规划和标准成长!F$14*养成规划和标准成长!$O223*养成规划和标准成长!$Q223+养成规划和标准成长!F$17*10*养成规划和标准成长!$S223+养成规划和标准成长!F$18*10*养成规划和标准成长!$T223+养成规划和标准成长!F$19*养成规划和标准成长!$U223,0)</f>
        <v>5253</v>
      </c>
      <c r="D130" s="9">
        <f>ROUND(属性投放!F$4+养成规划和标准成长!G$3*养成规划和标准成长!$O223*养成规划和标准成长!$P223+养成规划和标准成长!G$4*养成规划和标准成长!$V223+养成规划和标准成长!G$5*养成规划和标准成长!$R223+(养成规划和标准成长!G$12+养成规划和标准成长!G$13)*养成规划和标准成长!$N223+养成规划和标准成长!G$14*养成规划和标准成长!$O223*养成规划和标准成长!$Q223+养成规划和标准成长!G$17*10*养成规划和标准成长!$S223+养成规划和标准成长!G$18*10*养成规划和标准成长!$T223+养成规划和标准成长!G$19*养成规划和标准成长!$U223,0)</f>
        <v>1873</v>
      </c>
      <c r="E130" s="9">
        <f>ROUND(属性投放!G$4+养成规划和标准成长!H$3*养成规划和标准成长!$O223*养成规划和标准成长!$P223+养成规划和标准成长!H$4*养成规划和标准成长!$V223+养成规划和标准成长!H$5*养成规划和标准成长!$R223+(养成规划和标准成长!H$12+养成规划和标准成长!H$13)*养成规划和标准成长!$N223+养成规划和标准成长!H$14*养成规划和标准成长!$O223*养成规划和标准成长!$Q223+养成规划和标准成长!H$17*10*养成规划和标准成长!$S223+养成规划和标准成长!H$18*10*养成规划和标准成长!$T223+养成规划和标准成长!H$19*养成规划和标准成长!$U223,0)</f>
        <v>782</v>
      </c>
      <c r="F130" s="9">
        <f>ROUND(属性投放!H$4+养成规划和标准成长!I$3*养成规划和标准成长!$O223*养成规划和标准成长!$P223+养成规划和标准成长!I$4*养成规划和标准成长!$V223+养成规划和标准成长!I$5*养成规划和标准成长!$R223+(养成规划和标准成长!I$12+养成规划和标准成长!I$13)*养成规划和标准成长!$N223+养成规划和标准成长!I$14*养成规划和标准成长!$O223*养成规划和标准成长!$Q223+养成规划和标准成长!I$17*10*养成规划和标准成长!$S223+养成规划和标准成长!I$18*10*养成规划和标准成长!$T223+养成规划和标准成长!I$19*养成规划和标准成长!$U223,0)</f>
        <v>1427</v>
      </c>
      <c r="G130" s="9">
        <f>ROUND(属性投放!I$4+养成规划和标准成长!J$3*养成规划和标准成长!$O223*养成规划和标准成长!$P223+养成规划和标准成长!J$4*养成规划和标准成长!$V223+养成规划和标准成长!J$5*养成规划和标准成长!$R223+(养成规划和标准成长!J$12+养成规划和标准成长!J$13)*养成规划和标准成长!$N223+养成规划和标准成长!J$14*养成规划和标准成长!$O223*养成规划和标准成长!$Q223+养成规划和标准成长!J$17*10*养成规划和标准成长!$S223+养成规划和标准成长!J$18*10*养成规划和标准成长!$T223+养成规划和标准成长!J$19*养成规划和标准成长!$U223,0)</f>
        <v>1016</v>
      </c>
      <c r="H130" s="9">
        <f>ROUND(属性投放!J$4+养成规划和标准成长!K$3*养成规划和标准成长!$O223*养成规划和标准成长!$P223+养成规划和标准成长!K$4*养成规划和标准成长!$V223+养成规划和标准成长!K$5*养成规划和标准成长!$R223+(养成规划和标准成长!K$12+养成规划和标准成长!K$13)*养成规划和标准成长!$N223+养成规划和标准成长!K$14*养成规划和标准成长!$O223*养成规划和标准成长!$Q223+养成规划和标准成长!K$17*10*养成规划和标准成长!$S223+养成规划和标准成长!K$18*10*养成规划和标准成长!$T223+养成规划和标准成长!K$19*养成规划和标准成长!$U223,0)</f>
        <v>683</v>
      </c>
      <c r="I130" s="9">
        <f>ROUND(属性投放!K$4+养成规划和标准成长!L$3*养成规划和标准成长!$O223*养成规划和标准成长!$P223+养成规划和标准成长!L$4*养成规划和标准成长!$V223+养成规划和标准成长!L$5*养成规划和标准成长!$R223+(养成规划和标准成长!L$12+养成规划和标准成长!L$13)*养成规划和标准成长!$N223+养成规划和标准成长!L$14*养成规划和标准成长!$O223*养成规划和标准成长!$Q223+养成规划和标准成长!L$17*10*养成规划和标准成长!$S223+养成规划和标准成长!L$18*10*养成规划和标准成长!$T223+养成规划和标准成长!L$19*养成规划和标准成长!$U223,0)</f>
        <v>344</v>
      </c>
      <c r="J130" s="9">
        <f>ROUND(属性投放!L$4+养成规划和标准成长!M$3*养成规划和标准成长!$O223*养成规划和标准成长!$P223+养成规划和标准成长!M$4*养成规划和标准成长!$V223+养成规划和标准成长!M$5*养成规划和标准成长!$R223+(养成规划和标准成长!M$12+养成规划和标准成长!M$13)*养成规划和标准成长!$N223+养成规划和标准成长!M$14*养成规划和标准成长!$O223*养成规划和标准成长!$Q223+养成规划和标准成长!M$17*10*养成规划和标准成长!$S223+养成规划和标准成长!M$18*10*养成规划和标准成长!$T223+养成规划和标准成长!M$19*养成规划和标准成长!$U223,0)</f>
        <v>1297</v>
      </c>
      <c r="K130" s="9">
        <f>ROUND(属性投放!M$4+养成规划和标准成长!N$3*养成规划和标准成长!$O223*养成规划和标准成长!$P223+养成规划和标准成长!N$4*养成规划和标准成长!$V223+养成规划和标准成长!N$5*养成规划和标准成长!$R223+(养成规划和标准成长!N$12+养成规划和标准成长!N$13)*养成规划和标准成长!$N223+养成规划和标准成长!N$14*养成规划和标准成长!$O223*养成规划和标准成长!$Q223+养成规划和标准成长!N$17*10*养成规划和标准成长!$S223+养成规划和标准成长!N$18*10*养成规划和标准成长!$T223+养成规划和标准成长!N$19*养成规划和标准成长!$U223,0)</f>
        <v>1306</v>
      </c>
      <c r="L130" s="9">
        <f>VLOOKUP(养成规划和标准成长!$X223,阵法、技能和修炼!$C$20:$N$40,COLUMNS(阵法、技能和修炼!$C$20:G$40),0)</f>
        <v>319</v>
      </c>
      <c r="M130" s="9">
        <f>VLOOKUP(养成规划和标准成长!$X223,阵法、技能和修炼!$C$20:$N$40,COLUMNS(阵法、技能和修炼!$C$20:H$40),0)</f>
        <v>246</v>
      </c>
      <c r="N130" s="9">
        <f>VLOOKUP(养成规划和标准成长!$X223,阵法、技能和修炼!$C$20:$N$40,COLUMNS(阵法、技能和修炼!$C$20:I$40),0)</f>
        <v>319</v>
      </c>
      <c r="O130" s="9">
        <f>VLOOKUP(养成规划和标准成长!$X223,阵法、技能和修炼!$C$20:$N$40,COLUMNS(阵法、技能和修炼!$C$20:J$40),0)</f>
        <v>246</v>
      </c>
      <c r="P130" s="9">
        <f>VLOOKUP(养成规划和标准成长!$X223,阵法、技能和修炼!$C$20:$N$40,COLUMNS(阵法、技能和修炼!$C$20:K$40),0)</f>
        <v>70</v>
      </c>
      <c r="Q130" s="9">
        <f>VLOOKUP(养成规划和标准成长!$X223,阵法、技能和修炼!$C$20:$N$40,COLUMNS(阵法、技能和修炼!$C$20:L$40),0)</f>
        <v>70</v>
      </c>
      <c r="R130" s="9">
        <f>VLOOKUP(养成规划和标准成长!$X223,阵法、技能和修炼!$C$20:$N$40,COLUMNS(阵法、技能和修炼!$C$20:M$40),0)</f>
        <v>84.000000000000071</v>
      </c>
      <c r="S130" s="9">
        <f>VLOOKUP(养成规划和标准成长!$X223,阵法、技能和修炼!$C$20:$N$40,COLUMNS(阵法、技能和修炼!$C$20:N$40),0)</f>
        <v>84.000000000000071</v>
      </c>
      <c r="T130" s="1">
        <v>127</v>
      </c>
      <c r="U130" s="9">
        <f>ROUND(属性投放!D$4+养成规划和标准成长!E$3*养成规划和标准成长!$C376*养成规划和标准成长!$D376+养成规划和标准成长!E$4*养成规划和标准成长!$J376+养成规划和标准成长!E$5*养成规划和标准成长!$F376+(养成规划和标准成长!E$12+养成规划和标准成长!E$13)*养成规划和标准成长!$B376+养成规划和标准成长!E$14*养成规划和标准成长!$C376*养成规划和标准成长!$E376+养成规划和标准成长!E$17*10*养成规划和标准成长!$G376+养成规划和标准成长!E$18*10*养成规划和标准成长!$H376+养成规划和标准成长!E$19*养成规划和标准成长!$I376,0)</f>
        <v>5494</v>
      </c>
      <c r="V130" s="9">
        <f>ROUND(属性投放!E$4+养成规划和标准成长!F$3*养成规划和标准成长!$C376*养成规划和标准成长!$D376+养成规划和标准成长!F$4*养成规划和标准成长!$J376+养成规划和标准成长!F$5*养成规划和标准成长!$F376+(养成规划和标准成长!F$12+养成规划和标准成长!F$13)*养成规划和标准成长!$B376+养成规划和标准成长!F$14*养成规划和标准成长!$C376*养成规划和标准成长!$E376+养成规划和标准成长!F$17*10*养成规划和标准成长!$G376+养成规划和标准成长!F$18*10*养成规划和标准成长!$H376+养成规划和标准成长!F$19*养成规划和标准成长!$I376,0)</f>
        <v>5598</v>
      </c>
      <c r="W130" s="9">
        <f>ROUND(属性投放!F$4+养成规划和标准成长!G$3*养成规划和标准成长!$C376*养成规划和标准成长!$D376+养成规划和标准成长!G$4*养成规划和标准成长!$J376+养成规划和标准成长!G$5*养成规划和标准成长!$F376+(养成规划和标准成长!G$12+养成规划和标准成长!G$13)*养成规划和标准成长!$B376+养成规划和标准成长!G$14*养成规划和标准成长!$C376*养成规划和标准成长!$E376+养成规划和标准成长!G$17*10*养成规划和标准成长!$G376+养成规划和标准成长!G$18*10*养成规划和标准成长!$H376+养成规划和标准成长!G$19*养成规划和标准成长!$I376,0)</f>
        <v>2025</v>
      </c>
      <c r="X130" s="9">
        <f>ROUND(属性投放!G$4+养成规划和标准成长!H$3*养成规划和标准成长!$C376*养成规划和标准成长!$D376+养成规划和标准成长!H$4*养成规划和标准成长!$J376+养成规划和标准成长!H$5*养成规划和标准成长!$F376+(养成规划和标准成长!H$12+养成规划和标准成长!H$13)*养成规划和标准成长!$B376+养成规划和标准成长!H$14*养成规划和标准成长!$C376*养成规划和标准成长!$E376+养成规划和标准成长!H$17*10*养成规划和标准成长!$G376+养成规划和标准成长!H$18*10*养成规划和标准成长!$H376+养成规划和标准成长!H$19*养成规划和标准成长!$I376,0)</f>
        <v>874</v>
      </c>
      <c r="Y130" s="9">
        <f>ROUND(属性投放!H$4+养成规划和标准成长!I$3*养成规划和标准成长!$C376*养成规划和标准成长!$D376+养成规划和标准成长!I$4*养成规划和标准成长!$J376+养成规划和标准成长!I$5*养成规划和标准成长!$F376+(养成规划和标准成长!I$12+养成规划和标准成长!I$13)*养成规划和标准成长!$B376+养成规划和标准成长!I$14*养成规划和标准成长!$C376*养成规划和标准成长!$E376+养成规划和标准成长!I$17*10*养成规划和标准成长!$G376+养成规划和标准成长!I$18*10*养成规划和标准成长!$H376+养成规划和标准成长!I$19*养成规划和标准成长!$I376,0)</f>
        <v>1522</v>
      </c>
      <c r="Z130" s="9">
        <f>ROUND(属性投放!I$4+养成规划和标准成长!J$3*养成规划和标准成长!$C376*养成规划和标准成长!$D376+养成规划和标准成长!J$4*养成规划和标准成长!$J376+养成规划和标准成长!J$5*养成规划和标准成长!$F376+(养成规划和标准成长!J$12+养成规划和标准成长!J$13)*养成规划和标准成长!$B376+养成规划和标准成长!J$14*养成规划和标准成长!$C376*养成规划和标准成长!$E376+养成规划和标准成长!J$17*10*养成规划和标准成长!$G376+养成规划和标准成长!J$18*10*养成规划和标准成长!$H376+养成规划和标准成长!J$19*养成规划和标准成长!$I376,0)</f>
        <v>1090</v>
      </c>
      <c r="AA130" s="9">
        <f>ROUND(属性投放!J$4+养成规划和标准成长!K$3*养成规划和标准成长!$C376*养成规划和标准成长!$D376+养成规划和标准成长!K$4*养成规划和标准成长!$J376+养成规划和标准成长!K$5*养成规划和标准成长!$F376+(养成规划和标准成长!K$12+养成规划和标准成长!K$13)*养成规划和标准成长!$B376+养成规划和标准成长!K$14*养成规划和标准成长!$C376*养成规划和标准成长!$E376+养成规划和标准成长!K$17*10*养成规划和标准成长!$G376+养成规划和标准成长!K$18*10*养成规划和标准成长!$H376+养成规划和标准成长!K$19*养成规划和标准成长!$I376,0)</f>
        <v>734</v>
      </c>
      <c r="AB130" s="9">
        <f>ROUND(属性投放!K$4+养成规划和标准成长!L$3*养成规划和标准成长!$C376*养成规划和标准成长!$D376+养成规划和标准成长!L$4*养成规划和标准成长!$J376+养成规划和标准成长!L$5*养成规划和标准成长!$F376+(养成规划和标准成长!L$12+养成规划和标准成长!L$13)*养成规划和标准成长!$B376+养成规划和标准成长!L$14*养成规划和标准成长!$C376*养成规划和标准成长!$E376+养成规划和标准成长!L$17*10*养成规划和标准成长!$G376+养成规划和标准成长!L$18*10*养成规划和标准成长!$H376+养成规划和标准成长!L$19*养成规划和标准成长!$I376,0)</f>
        <v>409</v>
      </c>
      <c r="AC130" s="9">
        <f>ROUND(属性投放!L$4+养成规划和标准成长!M$3*养成规划和标准成长!$C376*养成规划和标准成长!$D376+养成规划和标准成长!M$4*养成规划和标准成长!$J376+养成规划和标准成长!M$5*养成规划和标准成长!$F376+(养成规划和标准成长!M$12+养成规划和标准成长!M$13)*养成规划和标准成长!$B376+养成规划和标准成长!M$14*养成规划和标准成长!$C376*养成规划和标准成长!$E376+养成规划和标准成长!M$17*10*养成规划和标准成长!$G376+养成规划和标准成长!M$18*10*养成规划和标准成长!$H376+养成规划和标准成长!M$19*养成规划和标准成长!$I376,0)</f>
        <v>1308</v>
      </c>
      <c r="AD130" s="9">
        <f>ROUND(属性投放!M$4+养成规划和标准成长!N$3*养成规划和标准成长!$C376*养成规划和标准成长!$D376+养成规划和标准成长!N$4*养成规划和标准成长!$J376+养成规划和标准成长!N$5*养成规划和标准成长!$F376+(养成规划和标准成长!N$12+养成规划和标准成长!N$13)*养成规划和标准成长!$B376+养成规划和标准成长!N$14*养成规划和标准成长!$C376*养成规划和标准成长!$E376+养成规划和标准成长!N$17*10*养成规划和标准成长!$G376+养成规划和标准成长!N$18*10*养成规划和标准成长!$H376+养成规划和标准成长!N$19*养成规划和标准成长!$I376,0)</f>
        <v>1320</v>
      </c>
      <c r="AE130" s="9">
        <f>VLOOKUP(养成规划和标准成长!$L376,阵法、技能和修炼!$C$20:$N$40,COLUMNS(阵法、技能和修炼!$C$20:G$40),0)</f>
        <v>373</v>
      </c>
      <c r="AF130" s="9">
        <f>VLOOKUP(养成规划和标准成长!$L376,阵法、技能和修炼!$C$20:$N$40,COLUMNS(阵法、技能和修炼!$C$20:H$40),0)</f>
        <v>276</v>
      </c>
      <c r="AG130" s="9">
        <f>VLOOKUP(养成规划和标准成长!$L376,阵法、技能和修炼!$C$20:$N$40,COLUMNS(阵法、技能和修炼!$C$20:I$40),0)</f>
        <v>373</v>
      </c>
      <c r="AH130" s="9">
        <f>VLOOKUP(养成规划和标准成长!$L376,阵法、技能和修炼!$C$20:$N$40,COLUMNS(阵法、技能和修炼!$C$20:J$40),0)</f>
        <v>276</v>
      </c>
      <c r="AI130" s="9">
        <f>VLOOKUP(养成规划和标准成长!$L376,阵法、技能和修炼!$C$20:$N$40,COLUMNS(阵法、技能和修炼!$C$20:K$40),0)</f>
        <v>80</v>
      </c>
      <c r="AJ130" s="9">
        <f>VLOOKUP(养成规划和标准成长!$L376,阵法、技能和修炼!$C$20:$N$40,COLUMNS(阵法、技能和修炼!$C$20:L$40),0)</f>
        <v>80</v>
      </c>
      <c r="AK130" s="9">
        <f>VLOOKUP(养成规划和标准成长!$L376,阵法、技能和修炼!$C$20:$N$40,COLUMNS(阵法、技能和修炼!$C$20:M$40),0)</f>
        <v>96.000000000000085</v>
      </c>
      <c r="AL130" s="9">
        <f>VLOOKUP(养成规划和标准成长!$L376,阵法、技能和修炼!$C$20:$N$40,COLUMNS(阵法、技能和修炼!$C$20:N$40),0)</f>
        <v>96.000000000000085</v>
      </c>
      <c r="AN130" s="1">
        <v>127</v>
      </c>
      <c r="AO130" s="9">
        <f>ROUND(属性投放!D$4+养成规划和标准成长!E$3*养成规划和标准成长!$O376*养成规划和标准成长!$P376+养成规划和标准成长!E$4*养成规划和标准成长!$V376+养成规划和标准成长!E$5*养成规划和标准成长!$R376+(养成规划和标准成长!E$12+养成规划和标准成长!E$13)*养成规划和标准成长!$N376+养成规划和标准成长!E$14*养成规划和标准成长!$O376*养成规划和标准成长!$Q376+养成规划和标准成长!E$17*10*养成规划和标准成长!$S376+养成规划和标准成长!E$18*10*养成规划和标准成长!$T376+养成规划和标准成长!E$19*养成规划和标准成长!$U376,0)</f>
        <v>6264</v>
      </c>
      <c r="AP130" s="9">
        <f>ROUND(属性投放!E$4+养成规划和标准成长!F$3*养成规划和标准成长!$O376*养成规划和标准成长!$P376+养成规划和标准成长!F$4*养成规划和标准成长!$V376+养成规划和标准成长!F$5*养成规划和标准成长!$R376+(养成规划和标准成长!F$12+养成规划和标准成长!F$13)*养成规划和标准成长!$N376+养成规划和标准成长!F$14*养成规划和标准成长!$O376*养成规划和标准成长!$Q376+养成规划和标准成长!F$17*10*养成规划和标准成长!$S376+养成规划和标准成长!F$18*10*养成规划和标准成长!$T376+养成规划和标准成长!F$19*养成规划和标准成长!$U376,0)</f>
        <v>5944</v>
      </c>
      <c r="AQ130" s="9">
        <f>ROUND(属性投放!F$4+养成规划和标准成长!G$3*养成规划和标准成长!$O376*养成规划和标准成长!$P376+养成规划和标准成长!G$4*养成规划和标准成长!$V376+养成规划和标准成长!G$5*养成规划和标准成长!$R376+(养成规划和标准成长!G$12+养成规划和标准成长!G$13)*养成规划和标准成长!$N376+养成规划和标准成长!G$14*养成规划和标准成长!$O376*养成规划和标准成长!$Q376+养成规划和标准成长!G$17*10*养成规划和标准成长!$S376+养成规划和标准成长!G$18*10*养成规划和标准成长!$T376+养成规划和标准成长!G$19*养成规划和标准成长!$U376,0)</f>
        <v>2227</v>
      </c>
      <c r="AR130" s="9">
        <f>ROUND(属性投放!G$4+养成规划和标准成长!H$3*养成规划和标准成长!$O376*养成规划和标准成长!$P376+养成规划和标准成长!H$4*养成规划和标准成长!$V376+养成规划和标准成长!H$5*养成规划和标准成长!$R376+(养成规划和标准成长!H$12+养成规划和标准成长!H$13)*养成规划和标准成长!$N376+养成规划和标准成长!H$14*养成规划和标准成长!$O376*养成规划和标准成长!$Q376+养成规划和标准成长!H$17*10*养成规划和标准成长!$S376+养成规划和标准成长!H$18*10*养成规划和标准成长!$T376+养成规划和标准成长!H$19*养成规划和标准成长!$U376,0)</f>
        <v>1017</v>
      </c>
      <c r="AS130" s="9">
        <f>ROUND(属性投放!H$4+养成规划和标准成长!I$3*养成规划和标准成长!$O376*养成规划和标准成长!$P376+养成规划和标准成长!I$4*养成规划和标准成长!$V376+养成规划和标准成长!I$5*养成规划和标准成长!$R376+(养成规划和标准成长!I$12+养成规划和标准成长!I$13)*养成规划和标准成长!$N376+养成规划和标准成长!I$14*养成规划和标准成长!$O376*养成规划和标准成长!$Q376+养成规划和标准成长!I$17*10*养成规划和标准成长!$S376+养成规划和标准成长!I$18*10*养成规划和标准成长!$T376+养成规划和标准成长!I$19*养成规划和标准成长!$U376,0)</f>
        <v>1668</v>
      </c>
      <c r="AT130" s="9">
        <f>ROUND(属性投放!I$4+养成规划和标准成长!J$3*养成规划和标准成长!$O376*养成规划和标准成长!$P376+养成规划和标准成长!J$4*养成规划和标准成长!$V376+养成规划和标准成长!J$5*养成规划和标准成长!$R376+(养成规划和标准成长!J$12+养成规划和标准成长!J$13)*养成规划和标准成长!$N376+养成规划和标准成长!J$14*养成规划和标准成长!$O376*养成规划和标准成长!$Q376+养成规划和标准成长!J$17*10*养成规划和标准成长!$S376+养成规划和标准成长!J$18*10*养成规划和标准成长!$T376+养成规划和标准成长!J$19*养成规划和标准成长!$U376,0)</f>
        <v>1216</v>
      </c>
      <c r="AU130" s="9">
        <f>ROUND(属性投放!J$4+养成规划和标准成长!K$3*养成规划和标准成长!$O376*养成规划和标准成长!$P376+养成规划和标准成长!K$4*养成规划和标准成长!$V376+养成规划和标准成长!K$5*养成规划和标准成长!$R376+(养成规划和标准成长!K$12+养成规划和标准成长!K$13)*养成规划和标准成长!$N376+养成规划和标准成长!K$14*养成规划和标准成长!$O376*养成规划和标准成长!$Q376+养成规划和标准成长!K$17*10*养成规划和标准成长!$S376+养成规划和标准成长!K$18*10*养成规划和标准成长!$T376+养成规划和标准成长!K$19*养成规划和标准成长!$U376,0)</f>
        <v>810</v>
      </c>
      <c r="AV130" s="9">
        <f>ROUND(属性投放!K$4+养成规划和标准成长!L$3*养成规划和标准成长!$O376*养成规划和标准成长!$P376+养成规划和标准成长!L$4*养成规划和标准成长!$V376+养成规划和标准成长!L$5*养成规划和标准成长!$R376+(养成规划和标准成长!L$12+养成规划和标准成长!L$13)*养成规划和标准成长!$N376+养成规划和标准成长!L$14*养成规划和标准成长!$O376*养成规划和标准成长!$Q376+养成规划和标准成长!L$17*10*养成规划和标准成长!$S376+养成规划和标准成长!L$18*10*养成规划和标准成长!$T376+养成规划和标准成长!L$19*养成规划和标准成长!$U376,0)</f>
        <v>499</v>
      </c>
      <c r="AW130" s="9">
        <f>ROUND(属性投放!L$4+养成规划和标准成长!M$3*养成规划和标准成长!$O376*养成规划和标准成长!$P376+养成规划和标准成长!M$4*养成规划和标准成长!$V376+养成规划和标准成长!M$5*养成规划和标准成长!$R376+(养成规划和标准成长!M$12+养成规划和标准成长!M$13)*养成规划和标准成长!$N376+养成规划和标准成长!M$14*养成规划和标准成长!$O376*养成规划和标准成长!$Q376+养成规划和标准成长!M$17*10*养成规划和标准成长!$S376+养成规划和标准成长!M$18*10*养成规划和标准成长!$T376+养成规划和标准成长!M$19*养成规划和标准成长!$U376,0)</f>
        <v>1334</v>
      </c>
      <c r="AX130" s="9">
        <f>ROUND(属性投放!M$4+养成规划和标准成长!N$3*养成规划和标准成长!$O376*养成规划和标准成长!$P376+养成规划和标准成长!N$4*养成规划和标准成长!$V376+养成规划和标准成长!N$5*养成规划和标准成长!$R376+(养成规划和标准成长!N$12+养成规划和标准成长!N$13)*养成规划和标准成长!$N376+养成规划和标准成长!N$14*养成规划和标准成长!$O376*养成规划和标准成长!$Q376+养成规划和标准成长!N$17*10*养成规划和标准成长!$S376+养成规划和标准成长!N$18*10*养成规划和标准成长!$T376+养成规划和标准成长!N$19*养成规划和标准成长!$U376,0)</f>
        <v>1350</v>
      </c>
      <c r="AY130" s="9">
        <f>VLOOKUP(养成规划和标准成长!$X376,阵法、技能和修炼!$C$20:$N$40,COLUMNS(阵法、技能和修炼!$C$20:G$40),0)</f>
        <v>428</v>
      </c>
      <c r="AZ130" s="9">
        <f>VLOOKUP(养成规划和标准成长!$X376,阵法、技能和修炼!$C$20:$N$40,COLUMNS(阵法、技能和修炼!$C$20:H$40),0)</f>
        <v>305</v>
      </c>
      <c r="BA130" s="9">
        <f>VLOOKUP(养成规划和标准成长!$X376,阵法、技能和修炼!$C$20:$N$40,COLUMNS(阵法、技能和修炼!$C$20:I$40),0)</f>
        <v>428</v>
      </c>
      <c r="BB130" s="9">
        <f>VLOOKUP(养成规划和标准成长!$X376,阵法、技能和修炼!$C$20:$N$40,COLUMNS(阵法、技能和修炼!$C$20:J$40),0)</f>
        <v>305</v>
      </c>
      <c r="BC130" s="9">
        <f>VLOOKUP(养成规划和标准成长!$X376,阵法、技能和修炼!$C$20:$N$40,COLUMNS(阵法、技能和修炼!$C$20:K$40),0)</f>
        <v>90</v>
      </c>
      <c r="BD130" s="9">
        <f>VLOOKUP(养成规划和标准成长!$X376,阵法、技能和修炼!$C$20:$N$40,COLUMNS(阵法、技能和修炼!$C$20:L$40),0)</f>
        <v>90</v>
      </c>
      <c r="BE130" s="9">
        <f>VLOOKUP(养成规划和标准成长!$X376,阵法、技能和修炼!$C$20:$N$40,COLUMNS(阵法、技能和修炼!$C$20:M$40),0)</f>
        <v>108.0000000000001</v>
      </c>
      <c r="BF130" s="9">
        <f>VLOOKUP(养成规划和标准成长!$X376,阵法、技能和修炼!$C$20:$N$40,COLUMNS(阵法、技能和修炼!$C$20:N$40),0)</f>
        <v>108.0000000000001</v>
      </c>
      <c r="BH130" s="1">
        <v>127</v>
      </c>
      <c r="BI130" s="9">
        <f>ROUND(属性投放!D$4+养成规划和标准成长!E$3*养成规划和标准成长!$AA376*养成规划和标准成长!$AB376+养成规划和标准成长!E$4*养成规划和标准成长!$AH376+养成规划和标准成长!E$5*养成规划和标准成长!$AD376+(养成规划和标准成长!E$12+养成规划和标准成长!E$13)*养成规划和标准成长!$Z376+养成规划和标准成长!E$14*养成规划和标准成长!$AA376*养成规划和标准成长!$AC376+养成规划和标准成长!E$17*10*养成规划和标准成长!$AE376+养成规划和标准成长!E$18*10*养成规划和标准成长!$AF376+养成规划和标准成长!E$19*养成规划和标准成长!$AG376,0)</f>
        <v>6938</v>
      </c>
      <c r="BJ130" s="9">
        <f>ROUND(属性投放!E$4+养成规划和标准成长!F$3*养成规划和标准成长!$AA376*养成规划和标准成长!$AB376+养成规划和标准成长!F$4*养成规划和标准成长!$AH376+养成规划和标准成长!F$5*养成规划和标准成长!$AD376+(养成规划和标准成长!F$12+养成规划和标准成长!F$13)*养成规划和标准成长!$Z376+养成规划和标准成长!F$14*养成规划和标准成长!$AA376*养成规划和标准成长!$AC376+养成规划和标准成长!F$17*10*养成规划和标准成长!$AE376+养成规划和标准成长!F$18*10*养成规划和标准成长!$AF376+养成规划和标准成长!F$19*养成规划和标准成长!$AG376,0)</f>
        <v>6229</v>
      </c>
      <c r="BK130" s="9">
        <f>ROUND(属性投放!F$4+养成规划和标准成长!G$3*养成规划和标准成长!$AA376*养成规划和标准成长!$AB376+养成规划和标准成长!G$4*养成规划和标准成长!$AH376+养成规划和标准成长!G$5*养成规划和标准成长!$AD376+(养成规划和标准成长!G$12+养成规划和标准成长!G$13)*养成规划和标准成长!$Z376+养成规划和标准成长!G$14*养成规划和标准成长!$AA376*养成规划和标准成长!$AC376+养成规划和标准成长!G$17*10*养成规划和标准成长!$AE376+养成规划和标准成长!G$18*10*养成规划和标准成长!$AF376+养成规划和标准成长!G$19*养成规划和标准成长!$AG376,0)</f>
        <v>2402</v>
      </c>
      <c r="BL130" s="9">
        <f>ROUND(属性投放!G$4+养成规划和标准成长!H$3*养成规划和标准成长!$AA376*养成规划和标准成长!$AB376+养成规划和标准成长!H$4*养成规划和标准成长!$AH376+养成规划和标准成长!H$5*养成规划和标准成长!$AD376+(养成规划和标准成长!H$12+养成规划和标准成长!H$13)*养成规划和标准成长!$Z376+养成规划和标准成长!H$14*养成规划和标准成长!$AA376*养成规划和标准成长!$AC376+养成规划和标准成长!H$17*10*养成规划和标准成长!$AE376+养成规划和标准成长!H$18*10*养成规划和标准成长!$AF376+养成规划和标准成长!H$19*养成规划和标准成长!$AG376,0)</f>
        <v>1139</v>
      </c>
      <c r="BM130" s="9">
        <f>ROUND(属性投放!H$4+养成规划和标准成长!I$3*养成规划和标准成长!$AA376*养成规划和标准成长!$AB376+养成规划和标准成长!I$4*养成规划和标准成长!$AH376+养成规划和标准成长!I$5*养成规划和标准成长!$AD376+(养成规划和标准成长!I$12+养成规划和标准成长!I$13)*养成规划和标准成长!$Z376+养成规划和标准成长!I$14*养成规划和标准成长!$AA376*养成规划和标准成长!$AC376+养成规划和标准成长!I$17*10*养成规划和标准成长!$AE376+养成规划和标准成长!I$18*10*养成规划和标准成长!$AF376+养成规划和标准成长!I$19*养成规划和标准成长!$AG376,0)</f>
        <v>1791</v>
      </c>
      <c r="BN130" s="9">
        <f>ROUND(属性投放!I$4+养成规划和标准成长!J$3*养成规划和标准成长!$AA376*养成规划和标准成长!$AB376+养成规划和标准成长!J$4*养成规划和标准成长!$AH376+养成规划和标准成长!J$5*养成规划和标准成长!$AD376+(养成规划和标准成长!J$12+养成规划和标准成长!J$13)*养成规划和标准成长!$Z376+养成规划和标准成长!J$14*养成规划和标准成长!$AA376*养成规划和标准成长!$AC376+养成规划和标准成长!J$17*10*养成规划和标准成长!$AE376+养成规划和标准成长!J$18*10*养成规划和标准成长!$AF376+养成规划和标准成长!J$19*养成规划和标准成长!$AG376,0)</f>
        <v>1318</v>
      </c>
      <c r="BO130" s="9">
        <f>ROUND(属性投放!J$4+养成规划和标准成长!K$3*养成规划和标准成长!$AA376*养成规划和标准成长!$AB376+养成规划和标准成长!K$4*养成规划和标准成长!$AH376+养成规划和标准成长!K$5*养成规划和标准成长!$AD376+(养成规划和标准成长!K$12+养成规划和标准成长!K$13)*养成规划和标准成长!$Z376+养成规划和标准成长!K$14*养成规划和标准成长!$AA376*养成规划和标准成长!$AC376+养成规划和标准成长!K$17*10*养成规划和标准成长!$AE376+养成规划和标准成长!K$18*10*养成规划和标准成长!$AF376+养成规划和标准成长!K$19*养成规划和标准成长!$AG376,0)</f>
        <v>868</v>
      </c>
      <c r="BP130" s="9">
        <f>ROUND(属性投放!K$4+养成规划和标准成长!L$3*养成规划和标准成长!$AA376*养成规划和标准成长!$AB376+养成规划和标准成长!L$4*养成规划和标准成长!$AH376+养成规划和标准成长!L$5*养成规划和标准成长!$AD376+(养成规划和标准成长!L$12+养成规划和标准成长!L$13)*养成规划和标准成长!$Z376+养成规划和标准成长!L$14*养成规划和标准成长!$AA376*养成规划和标准成长!$AC376+养成规划和标准成长!L$17*10*养成规划和标准成长!$AE376+养成规划和标准成长!L$18*10*养成规划和标准成长!$AF376+养成规划和标准成长!L$19*养成规划和标准成长!$AG376,0)</f>
        <v>575</v>
      </c>
      <c r="BQ130" s="9">
        <f>ROUND(属性投放!L$4+养成规划和标准成长!M$3*养成规划和标准成长!$AA376*养成规划和标准成长!$AB376+养成规划和标准成长!M$4*养成规划和标准成长!$AH376+养成规划和标准成长!M$5*养成规划和标准成长!$AD376+(养成规划和标准成长!M$12+养成规划和标准成长!M$13)*养成规划和标准成长!$Z376+养成规划和标准成长!M$14*养成规划和标准成长!$AA376*养成规划和标准成长!$AC376+养成规划和标准成长!M$17*10*养成规划和标准成长!$AE376+养成规划和标准成长!M$18*10*养成规划和标准成长!$AF376+养成规划和标准成长!M$19*养成规划和标准成长!$AG376,0)</f>
        <v>1354</v>
      </c>
      <c r="BR130" s="9">
        <f>ROUND(属性投放!M$4+养成规划和标准成长!N$3*养成规划和标准成长!$AA376*养成规划和标准成长!$AB376+养成规划和标准成长!N$4*养成规划和标准成长!$AH376+养成规划和标准成长!N$5*养成规划和标准成长!$AD376+(养成规划和标准成长!N$12+养成规划和标准成长!N$13)*养成规划和标准成长!$Z376+养成规划和标准成长!N$14*养成规划和标准成长!$AA376*养成规划和标准成长!$AC376+养成规划和标准成长!N$17*10*养成规划和标准成长!$AE376+养成规划和标准成长!N$18*10*养成规划和标准成长!$AF376+养成规划和标准成长!N$19*养成规划和标准成长!$AG376,0)</f>
        <v>1372</v>
      </c>
      <c r="BS130" s="9">
        <f>VLOOKUP(养成规划和标准成长!$AJ376,阵法、技能和修炼!$C$20:$N$40,COLUMNS(阵法、技能和修炼!$C$20:G$40),0)</f>
        <v>486</v>
      </c>
      <c r="BT130" s="9">
        <f>VLOOKUP(养成规划和标准成长!$AJ376,阵法、技能和修炼!$C$20:$N$40,COLUMNS(阵法、技能和修炼!$C$20:H$40),0)</f>
        <v>332</v>
      </c>
      <c r="BU130" s="9">
        <f>VLOOKUP(养成规划和标准成长!$AJ376,阵法、技能和修炼!$C$20:$N$40,COLUMNS(阵法、技能和修炼!$C$20:I$40),0)</f>
        <v>486</v>
      </c>
      <c r="BV130" s="9">
        <f>VLOOKUP(养成规划和标准成长!$AJ376,阵法、技能和修炼!$C$20:$N$40,COLUMNS(阵法、技能和修炼!$C$20:J$40),0)</f>
        <v>332</v>
      </c>
      <c r="BW130" s="9">
        <f>VLOOKUP(养成规划和标准成长!$AJ376,阵法、技能和修炼!$C$20:$N$40,COLUMNS(阵法、技能和修炼!$C$20:K$40),0)</f>
        <v>100</v>
      </c>
      <c r="BX130" s="9">
        <f>VLOOKUP(养成规划和标准成长!$AJ376,阵法、技能和修炼!$C$20:$N$40,COLUMNS(阵法、技能和修炼!$C$20:L$40),0)</f>
        <v>100</v>
      </c>
      <c r="BY130" s="9">
        <f>VLOOKUP(养成规划和标准成长!$AJ376,阵法、技能和修炼!$C$20:$N$40,COLUMNS(阵法、技能和修炼!$C$20:M$40),0)</f>
        <v>120.00000000000011</v>
      </c>
      <c r="BZ130" s="9">
        <f>VLOOKUP(养成规划和标准成长!$AJ376,阵法、技能和修炼!$C$20:$N$40,COLUMNS(阵法、技能和修炼!$C$20:N$40),0)</f>
        <v>120.00000000000011</v>
      </c>
    </row>
    <row r="131" spans="1:78">
      <c r="A131" s="1">
        <v>128</v>
      </c>
      <c r="B131" s="9">
        <f>ROUND(属性投放!D$4+养成规划和标准成长!E$3*养成规划和标准成长!$O224*养成规划和标准成长!$P224+养成规划和标准成长!E$4*养成规划和标准成长!$V224+养成规划和标准成长!E$5*养成规划和标准成长!$R224+(养成规划和标准成长!E$12+养成规划和标准成长!E$13)*养成规划和标准成长!$N224+养成规划和标准成长!E$14*养成规划和标准成长!$O224*养成规划和标准成长!$Q224+养成规划和标准成长!E$17*10*养成规划和标准成长!$S224+养成规划和标准成长!E$18*10*养成规划和标准成长!$T224+养成规划和标准成长!E$19*养成规划和标准成长!$U224,0)</f>
        <v>5002</v>
      </c>
      <c r="C131" s="9">
        <f>ROUND(属性投放!E$4+养成规划和标准成长!F$3*养成规划和标准成长!$O224*养成规划和标准成长!$P224+养成规划和标准成长!F$4*养成规划和标准成长!$V224+养成规划和标准成长!F$5*养成规划和标准成长!$R224+(养成规划和标准成长!F$12+养成规划和标准成长!F$13)*养成规划和标准成长!$N224+养成规划和标准成长!F$14*养成规划和标准成长!$O224*养成规划和标准成长!$Q224+养成规划和标准成长!F$17*10*养成规划和标准成长!$S224+养成规划和标准成长!F$18*10*养成规划和标准成长!$T224+养成规划和标准成长!F$19*养成规划和标准成长!$U224,0)</f>
        <v>5285</v>
      </c>
      <c r="D131" s="9">
        <f>ROUND(属性投放!F$4+养成规划和标准成长!G$3*养成规划和标准成长!$O224*养成规划和标准成长!$P224+养成规划和标准成长!G$4*养成规划和标准成长!$V224+养成规划和标准成长!G$5*养成规划和标准成长!$R224+(养成规划和标准成长!G$12+养成规划和标准成长!G$13)*养成规划和标准成长!$N224+养成规划和标准成长!G$14*养成规划和标准成长!$O224*养成规划和标准成长!$Q224+养成规划和标准成长!G$17*10*养成规划和标准成长!$S224+养成规划和标准成长!G$18*10*养成规划和标准成长!$T224+养成规划和标准成长!G$19*养成规划和标准成长!$U224,0)</f>
        <v>1881</v>
      </c>
      <c r="E131" s="9">
        <f>ROUND(属性投放!G$4+养成规划和标准成长!H$3*养成规划和标准成长!$O224*养成规划和标准成长!$P224+养成规划和标准成长!H$4*养成规划和标准成长!$V224+养成规划和标准成长!H$5*养成规划和标准成长!$R224+(养成规划和标准成长!H$12+养成规划和标准成长!H$13)*养成规划和标准成长!$N224+养成规划和标准成长!H$14*养成规划和标准成长!$O224*养成规划和标准成长!$Q224+养成规划和标准成长!H$17*10*养成规划和标准成长!$S224+养成规划和标准成长!H$18*10*养成规划和标准成长!$T224+养成规划和标准成长!H$19*养成规划和标准成长!$U224,0)</f>
        <v>784</v>
      </c>
      <c r="F131" s="9">
        <f>ROUND(属性投放!H$4+养成规划和标准成长!I$3*养成规划和标准成长!$O224*养成规划和标准成长!$P224+养成规划和标准成长!I$4*养成规划和标准成长!$V224+养成规划和标准成长!I$5*养成规划和标准成长!$R224+(养成规划和标准成长!I$12+养成规划和标准成长!I$13)*养成规划和标准成长!$N224+养成规划和标准成长!I$14*养成规划和标准成长!$O224*养成规划和标准成长!$Q224+养成规划和标准成长!I$17*10*养成规划和标准成长!$S224+养成规划和标准成长!I$18*10*养成规划和标准成长!$T224+养成规划和标准成长!I$19*养成规划和标准成长!$U224,0)</f>
        <v>1434</v>
      </c>
      <c r="G131" s="9">
        <f>ROUND(属性投放!I$4+养成规划和标准成长!J$3*养成规划和标准成长!$O224*养成规划和标准成长!$P224+养成规划和标准成长!J$4*养成规划和标准成长!$V224+养成规划和标准成长!J$5*养成规划和标准成长!$R224+(养成规划和标准成长!J$12+养成规划和标准成长!J$13)*养成规划和标准成长!$N224+养成规划和标准成长!J$14*养成规划和标准成长!$O224*养成规划和标准成长!$Q224+养成规划和标准成长!J$17*10*养成规划和标准成长!$S224+养成规划和标准成长!J$18*10*养成规划和标准成长!$T224+养成规划和标准成长!J$19*养成规划和标准成长!$U224,0)</f>
        <v>1021</v>
      </c>
      <c r="H131" s="9">
        <f>ROUND(属性投放!J$4+养成规划和标准成长!K$3*养成规划和标准成长!$O224*养成规划和标准成长!$P224+养成规划和标准成长!K$4*养成规划和标准成长!$V224+养成规划和标准成长!K$5*养成规划和标准成长!$R224+(养成规划和标准成长!K$12+养成规划和标准成长!K$13)*养成规划和标准成长!$N224+养成规划和标准成长!K$14*养成规划和标准成长!$O224*养成规划和标准成长!$Q224+养成规划和标准成长!K$17*10*养成规划和标准成长!$S224+养成规划和标准成长!K$18*10*养成规划和标准成长!$T224+养成规划和标准成长!K$19*养成规划和标准成长!$U224,0)</f>
        <v>687</v>
      </c>
      <c r="I131" s="9">
        <f>ROUND(属性投放!K$4+养成规划和标准成长!L$3*养成规划和标准成长!$O224*养成规划和标准成长!$P224+养成规划和标准成长!L$4*养成规划和标准成长!$V224+养成规划和标准成长!L$5*养成规划和标准成长!$R224+(养成规划和标准成长!L$12+养成规划和标准成长!L$13)*养成规划和标准成长!$N224+养成规划和标准成长!L$14*养成规划和标准成长!$O224*养成规划和标准成长!$Q224+养成规划和标准成长!L$17*10*养成规划和标准成长!$S224+养成规划和标准成长!L$18*10*养成规划和标准成长!$T224+养成规划和标准成长!L$19*养成规划和标准成长!$U224,0)</f>
        <v>344</v>
      </c>
      <c r="J131" s="9">
        <f>ROUND(属性投放!L$4+养成规划和标准成长!M$3*养成规划和标准成长!$O224*养成规划和标准成长!$P224+养成规划和标准成长!M$4*养成规划和标准成长!$V224+养成规划和标准成长!M$5*养成规划和标准成长!$R224+(养成规划和标准成长!M$12+养成规划和标准成长!M$13)*养成规划和标准成长!$N224+养成规划和标准成长!M$14*养成规划和标准成长!$O224*养成规划和标准成长!$Q224+养成规划和标准成长!M$17*10*养成规划和标准成长!$S224+养成规划和标准成长!M$18*10*养成规划和标准成长!$T224+养成规划和标准成长!M$19*养成规划和标准成长!$U224,0)</f>
        <v>1307</v>
      </c>
      <c r="K131" s="9">
        <f>ROUND(属性投放!M$4+养成规划和标准成长!N$3*养成规划和标准成长!$O224*养成规划和标准成长!$P224+养成规划和标准成长!N$4*养成规划和标准成长!$V224+养成规划和标准成长!N$5*养成规划和标准成长!$R224+(养成规划和标准成长!N$12+养成规划和标准成长!N$13)*养成规划和标准成长!$N224+养成规划和标准成长!N$14*养成规划和标准成长!$O224*养成规划和标准成长!$Q224+养成规划和标准成长!N$17*10*养成规划和标准成长!$S224+养成规划和标准成长!N$18*10*养成规划和标准成长!$T224+养成规划和标准成长!N$19*养成规划和标准成长!$U224,0)</f>
        <v>1316</v>
      </c>
      <c r="L131" s="9">
        <f>VLOOKUP(养成规划和标准成长!$X224,阵法、技能和修炼!$C$20:$N$40,COLUMNS(阵法、技能和修炼!$C$20:G$40),0)</f>
        <v>319</v>
      </c>
      <c r="M131" s="9">
        <f>VLOOKUP(养成规划和标准成长!$X224,阵法、技能和修炼!$C$20:$N$40,COLUMNS(阵法、技能和修炼!$C$20:H$40),0)</f>
        <v>246</v>
      </c>
      <c r="N131" s="9">
        <f>VLOOKUP(养成规划和标准成长!$X224,阵法、技能和修炼!$C$20:$N$40,COLUMNS(阵法、技能和修炼!$C$20:I$40),0)</f>
        <v>319</v>
      </c>
      <c r="O131" s="9">
        <f>VLOOKUP(养成规划和标准成长!$X224,阵法、技能和修炼!$C$20:$N$40,COLUMNS(阵法、技能和修炼!$C$20:J$40),0)</f>
        <v>246</v>
      </c>
      <c r="P131" s="9">
        <f>VLOOKUP(养成规划和标准成长!$X224,阵法、技能和修炼!$C$20:$N$40,COLUMNS(阵法、技能和修炼!$C$20:K$40),0)</f>
        <v>70</v>
      </c>
      <c r="Q131" s="9">
        <f>VLOOKUP(养成规划和标准成长!$X224,阵法、技能和修炼!$C$20:$N$40,COLUMNS(阵法、技能和修炼!$C$20:L$40),0)</f>
        <v>70</v>
      </c>
      <c r="R131" s="9">
        <f>VLOOKUP(养成规划和标准成长!$X224,阵法、技能和修炼!$C$20:$N$40,COLUMNS(阵法、技能和修炼!$C$20:M$40),0)</f>
        <v>84.000000000000071</v>
      </c>
      <c r="S131" s="9">
        <f>VLOOKUP(养成规划和标准成长!$X224,阵法、技能和修炼!$C$20:$N$40,COLUMNS(阵法、技能和修炼!$C$20:N$40),0)</f>
        <v>84.000000000000071</v>
      </c>
      <c r="T131" s="1">
        <v>128</v>
      </c>
      <c r="U131" s="9">
        <f>ROUND(属性投放!D$4+养成规划和标准成长!E$3*养成规划和标准成长!$C377*养成规划和标准成长!$D377+养成规划和标准成长!E$4*养成规划和标准成长!$J377+养成规划和标准成长!E$5*养成规划和标准成长!$F377+(养成规划和标准成长!E$12+养成规划和标准成长!E$13)*养成规划和标准成长!$B377+养成规划和标准成长!E$14*养成规划和标准成长!$C377*养成规划和标准成长!$E377+养成规划和标准成长!E$17*10*养成规划和标准成长!$G377+养成规划和标准成长!E$18*10*养成规划和标准成长!$H377+养成规划和标准成长!E$19*养成规划和标准成长!$I377,0)</f>
        <v>5518</v>
      </c>
      <c r="V131" s="9">
        <f>ROUND(属性投放!E$4+养成规划和标准成长!F$3*养成规划和标准成长!$C377*养成规划和标准成长!$D377+养成规划和标准成长!F$4*养成规划和标准成长!$J377+养成规划和标准成长!F$5*养成规划和标准成长!$F377+(养成规划和标准成长!F$12+养成规划和标准成长!F$13)*养成规划和标准成长!$B377+养成规划和标准成长!F$14*养成规划和标准成长!$C377*养成规划和标准成长!$E377+养成规划和标准成长!F$17*10*养成规划和标准成长!$G377+养成规划和标准成长!F$18*10*养成规划和标准成长!$H377+养成规划和标准成长!F$19*养成规划和标准成长!$I377,0)</f>
        <v>5631</v>
      </c>
      <c r="W131" s="9">
        <f>ROUND(属性投放!F$4+养成规划和标准成长!G$3*养成规划和标准成长!$C377*养成规划和标准成长!$D377+养成规划和标准成长!G$4*养成规划和标准成长!$J377+养成规划和标准成长!G$5*养成规划和标准成长!$F377+(养成规划和标准成长!G$12+养成规划和标准成长!G$13)*养成规划和标准成长!$B377+养成规划和标准成长!G$14*养成规划和标准成长!$C377*养成规划和标准成长!$E377+养成规划和标准成长!G$17*10*养成规划和标准成长!$G377+养成规划和标准成长!G$18*10*养成规划和标准成长!$H377+养成规划和标准成长!G$19*养成规划和标准成长!$I377,0)</f>
        <v>2032</v>
      </c>
      <c r="X131" s="9">
        <f>ROUND(属性投放!G$4+养成规划和标准成长!H$3*养成规划和标准成长!$C377*养成规划和标准成长!$D377+养成规划和标准成长!H$4*养成规划和标准成长!$J377+养成规划和标准成长!H$5*养成规划和标准成长!$F377+(养成规划和标准成长!H$12+养成规划和标准成长!H$13)*养成规划和标准成长!$B377+养成规划和标准成长!H$14*养成规划和标准成长!$C377*养成规划和标准成长!$E377+养成规划和标准成长!H$17*10*养成规划和标准成长!$G377+养成规划和标准成长!H$18*10*养成规划和标准成长!$H377+养成规划和标准成长!H$19*养成规划和标准成长!$I377,0)</f>
        <v>876</v>
      </c>
      <c r="Y131" s="9">
        <f>ROUND(属性投放!H$4+养成规划和标准成长!I$3*养成规划和标准成长!$C377*养成规划和标准成长!$D377+养成规划和标准成长!I$4*养成规划和标准成长!$J377+养成规划和标准成长!I$5*养成规划和标准成长!$F377+(养成规划和标准成长!I$12+养成规划和标准成长!I$13)*养成规划和标准成长!$B377+养成规划和标准成长!I$14*养成规划和标准成长!$C377*养成规划和标准成长!$E377+养成规划和标准成长!I$17*10*养成规划和标准成长!$G377+养成规划和标准成长!I$18*10*养成规划和标准成长!$H377+养成规划和标准成长!I$19*养成规划和标准成长!$I377,0)</f>
        <v>1529</v>
      </c>
      <c r="Z131" s="9">
        <f>ROUND(属性投放!I$4+养成规划和标准成长!J$3*养成规划和标准成长!$C377*养成规划和标准成长!$D377+养成规划和标准成长!J$4*养成规划和标准成长!$J377+养成规划和标准成长!J$5*养成规划和标准成长!$F377+(养成规划和标准成长!J$12+养成规划和标准成长!J$13)*养成规划和标准成长!$B377+养成规划和标准成长!J$14*养成规划和标准成长!$C377*养成规划和标准成长!$E377+养成规划和标准成长!J$17*10*养成规划和标准成长!$G377+养成规划和标准成长!J$18*10*养成规划和标准成长!$H377+养成规划和标准成长!J$19*养成规划和标准成长!$I377,0)</f>
        <v>1096</v>
      </c>
      <c r="AA131" s="9">
        <f>ROUND(属性投放!J$4+养成规划和标准成长!K$3*养成规划和标准成长!$C377*养成规划和标准成长!$D377+养成规划和标准成长!K$4*养成规划和标准成长!$J377+养成规划和标准成长!K$5*养成规划和标准成长!$F377+(养成规划和标准成长!K$12+养成规划和标准成长!K$13)*养成规划和标准成长!$B377+养成规划和标准成长!K$14*养成规划和标准成长!$C377*养成规划和标准成长!$E377+养成规划和标准成长!K$17*10*养成规划和标准成长!$G377+养成规划和标准成长!K$18*10*养成规划和标准成长!$H377+养成规划和标准成长!K$19*养成规划和标准成长!$I377,0)</f>
        <v>737</v>
      </c>
      <c r="AB131" s="9">
        <f>ROUND(属性投放!K$4+养成规划和标准成长!L$3*养成规划和标准成长!$C377*养成规划和标准成长!$D377+养成规划和标准成长!L$4*养成规划和标准成长!$J377+养成规划和标准成长!L$5*养成规划和标准成长!$F377+(养成规划和标准成长!L$12+养成规划和标准成长!L$13)*养成规划和标准成长!$B377+养成规划和标准成长!L$14*养成规划和标准成长!$C377*养成规划和标准成长!$E377+养成规划和标准成长!L$17*10*养成规划和标准成长!$G377+养成规划和标准成长!L$18*10*养成规划和标准成长!$H377+养成规划和标准成长!L$19*养成规划和标准成长!$I377,0)</f>
        <v>409</v>
      </c>
      <c r="AC131" s="9">
        <f>ROUND(属性投放!L$4+养成规划和标准成长!M$3*养成规划和标准成长!$C377*养成规划和标准成长!$D377+养成规划和标准成长!M$4*养成规划和标准成长!$J377+养成规划和标准成长!M$5*养成规划和标准成长!$F377+(养成规划和标准成长!M$12+养成规划和标准成长!M$13)*养成规划和标准成长!$B377+养成规划和标准成长!M$14*养成规划和标准成长!$C377*养成规划和标准成长!$E377+养成规划和标准成长!M$17*10*养成规划和标准成长!$G377+养成规划和标准成长!M$18*10*养成规划和标准成长!$H377+养成规划和标准成长!M$19*养成规划和标准成长!$I377,0)</f>
        <v>1318</v>
      </c>
      <c r="AD131" s="9">
        <f>ROUND(属性投放!M$4+养成规划和标准成长!N$3*养成规划和标准成长!$C377*养成规划和标准成长!$D377+养成规划和标准成长!N$4*养成规划和标准成长!$J377+养成规划和标准成长!N$5*养成规划和标准成长!$F377+(养成规划和标准成长!N$12+养成规划和标准成长!N$13)*养成规划和标准成长!$B377+养成规划和标准成长!N$14*养成规划和标准成长!$C377*养成规划和标准成长!$E377+养成规划和标准成长!N$17*10*养成规划和标准成长!$G377+养成规划和标准成长!N$18*10*养成规划和标准成长!$H377+养成规划和标准成长!N$19*养成规划和标准成长!$I377,0)</f>
        <v>1330</v>
      </c>
      <c r="AE131" s="9">
        <f>VLOOKUP(养成规划和标准成长!$L377,阵法、技能和修炼!$C$20:$N$40,COLUMNS(阵法、技能和修炼!$C$20:G$40),0)</f>
        <v>373</v>
      </c>
      <c r="AF131" s="9">
        <f>VLOOKUP(养成规划和标准成长!$L377,阵法、技能和修炼!$C$20:$N$40,COLUMNS(阵法、技能和修炼!$C$20:H$40),0)</f>
        <v>276</v>
      </c>
      <c r="AG131" s="9">
        <f>VLOOKUP(养成规划和标准成长!$L377,阵法、技能和修炼!$C$20:$N$40,COLUMNS(阵法、技能和修炼!$C$20:I$40),0)</f>
        <v>373</v>
      </c>
      <c r="AH131" s="9">
        <f>VLOOKUP(养成规划和标准成长!$L377,阵法、技能和修炼!$C$20:$N$40,COLUMNS(阵法、技能和修炼!$C$20:J$40),0)</f>
        <v>276</v>
      </c>
      <c r="AI131" s="9">
        <f>VLOOKUP(养成规划和标准成长!$L377,阵法、技能和修炼!$C$20:$N$40,COLUMNS(阵法、技能和修炼!$C$20:K$40),0)</f>
        <v>80</v>
      </c>
      <c r="AJ131" s="9">
        <f>VLOOKUP(养成规划和标准成长!$L377,阵法、技能和修炼!$C$20:$N$40,COLUMNS(阵法、技能和修炼!$C$20:L$40),0)</f>
        <v>80</v>
      </c>
      <c r="AK131" s="9">
        <f>VLOOKUP(养成规划和标准成长!$L377,阵法、技能和修炼!$C$20:$N$40,COLUMNS(阵法、技能和修炼!$C$20:M$40),0)</f>
        <v>96.000000000000085</v>
      </c>
      <c r="AL131" s="9">
        <f>VLOOKUP(养成规划和标准成长!$L377,阵法、技能和修炼!$C$20:$N$40,COLUMNS(阵法、技能和修炼!$C$20:N$40),0)</f>
        <v>96.000000000000085</v>
      </c>
      <c r="AN131" s="1">
        <v>128</v>
      </c>
      <c r="AO131" s="9">
        <f>ROUND(属性投放!D$4+养成规划和标准成长!E$3*养成规划和标准成长!$O377*养成规划和标准成长!$P377+养成规划和标准成长!E$4*养成规划和标准成长!$V377+养成规划和标准成长!E$5*养成规划和标准成长!$R377+(养成规划和标准成长!E$12+养成规划和标准成长!E$13)*养成规划和标准成长!$N377+养成规划和标准成长!E$14*养成规划和标准成长!$O377*养成规划和标准成长!$Q377+养成规划和标准成长!E$17*10*养成规划和标准成长!$S377+养成规划和标准成长!E$18*10*养成规划和标准成长!$T377+养成规划和标准成长!E$19*养成规划和标准成长!$U377,0)</f>
        <v>6291</v>
      </c>
      <c r="AP131" s="9">
        <f>ROUND(属性投放!E$4+养成规划和标准成长!F$3*养成规划和标准成长!$O377*养成规划和标准成长!$P377+养成规划和标准成长!F$4*养成规划和标准成长!$V377+养成规划和标准成长!F$5*养成规划和标准成长!$R377+(养成规划和标准成长!F$12+养成规划和标准成长!F$13)*养成规划和标准成长!$N377+养成规划和标准成长!F$14*养成规划和标准成长!$O377*养成规划和标准成长!$Q377+养成规划和标准成长!F$17*10*养成规划和标准成长!$S377+养成规划和标准成长!F$18*10*养成规划和标准成长!$T377+养成规划和标准成长!F$19*养成规划和标准成长!$U377,0)</f>
        <v>5978</v>
      </c>
      <c r="AQ131" s="9">
        <f>ROUND(属性投放!F$4+养成规划和标准成长!G$3*养成规划和标准成长!$O377*养成规划和标准成长!$P377+养成规划和标准成长!G$4*养成规划和标准成长!$V377+养成规划和标准成长!G$5*养成规划和标准成长!$R377+(养成规划和标准成长!G$12+养成规划和标准成长!G$13)*养成规划和标准成长!$N377+养成规划和标准成长!G$14*养成规划和标准成长!$O377*养成规划和标准成长!$Q377+养成规划和标准成长!G$17*10*养成规划和标准成长!$S377+养成规划和标准成长!G$18*10*养成规划和标准成长!$T377+养成规划和标准成长!G$19*养成规划和标准成长!$U377,0)</f>
        <v>2234</v>
      </c>
      <c r="AR131" s="9">
        <f>ROUND(属性投放!G$4+养成规划和标准成长!H$3*养成规划和标准成长!$O377*养成规划和标准成长!$P377+养成规划和标准成长!H$4*养成规划和标准成长!$V377+养成规划和标准成长!H$5*养成规划和标准成长!$R377+(养成规划和标准成长!H$12+养成规划和标准成长!H$13)*养成规划和标准成长!$N377+养成规划和标准成长!H$14*养成规划和标准成长!$O377*养成规划和标准成长!$Q377+养成规划和标准成长!H$17*10*养成规划和标准成长!$S377+养成规划和标准成长!H$18*10*养成规划和标准成长!$T377+养成规划和标准成长!H$19*养成规划和标准成长!$U377,0)</f>
        <v>1020</v>
      </c>
      <c r="AS131" s="9">
        <f>ROUND(属性投放!H$4+养成规划和标准成长!I$3*养成规划和标准成长!$O377*养成规划和标准成长!$P377+养成规划和标准成长!I$4*养成规划和标准成长!$V377+养成规划和标准成长!I$5*养成规划和标准成长!$R377+(养成规划和标准成长!I$12+养成规划和标准成长!I$13)*养成规划和标准成长!$N377+养成规划和标准成长!I$14*养成规划和标准成长!$O377*养成规划和标准成长!$Q377+养成规划和标准成长!I$17*10*养成规划和标准成长!$S377+养成规划和标准成长!I$18*10*养成规划和标准成长!$T377+养成规划和标准成长!I$19*养成规划和标准成长!$U377,0)</f>
        <v>1675</v>
      </c>
      <c r="AT131" s="9">
        <f>ROUND(属性投放!I$4+养成规划和标准成长!J$3*养成规划和标准成长!$O377*养成规划和标准成长!$P377+养成规划和标准成长!J$4*养成规划和标准成长!$V377+养成规划和标准成长!J$5*养成规划和标准成长!$R377+(养成规划和标准成长!J$12+养成规划和标准成长!J$13)*养成规划和标准成长!$N377+养成规划和标准成长!J$14*养成规划和标准成长!$O377*养成规划和标准成长!$Q377+养成规划和标准成长!J$17*10*养成规划和标准成长!$S377+养成规划和标准成长!J$18*10*养成规划和标准成长!$T377+养成规划和标准成长!J$19*养成规划和标准成长!$U377,0)</f>
        <v>1221</v>
      </c>
      <c r="AU131" s="9">
        <f>ROUND(属性投放!J$4+养成规划和标准成长!K$3*养成规划和标准成长!$O377*养成规划和标准成长!$P377+养成规划和标准成长!K$4*养成规划和标准成长!$V377+养成规划和标准成长!K$5*养成规划和标准成长!$R377+(养成规划和标准成长!K$12+养成规划和标准成长!K$13)*养成规划和标准成长!$N377+养成规划和标准成长!K$14*养成规划和标准成长!$O377*养成规划和标准成长!$Q377+养成规划和标准成长!K$17*10*养成规划和标准成长!$S377+养成规划和标准成长!K$18*10*养成规划和标准成长!$T377+养成规划和标准成长!K$19*养成规划和标准成长!$U377,0)</f>
        <v>813</v>
      </c>
      <c r="AV131" s="9">
        <f>ROUND(属性投放!K$4+养成规划和标准成长!L$3*养成规划和标准成长!$O377*养成规划和标准成长!$P377+养成规划和标准成长!L$4*养成规划和标准成长!$V377+养成规划和标准成长!L$5*养成规划和标准成长!$R377+(养成规划和标准成长!L$12+养成规划和标准成长!L$13)*养成规划和标准成长!$N377+养成规划和标准成长!L$14*养成规划和标准成长!$O377*养成规划和标准成长!$Q377+养成规划和标准成长!L$17*10*养成规划和标准成长!$S377+养成规划和标准成长!L$18*10*养成规划和标准成长!$T377+养成规划和标准成长!L$19*养成规划和标准成长!$U377,0)</f>
        <v>499</v>
      </c>
      <c r="AW131" s="9">
        <f>ROUND(属性投放!L$4+养成规划和标准成长!M$3*养成规划和标准成长!$O377*养成规划和标准成长!$P377+养成规划和标准成长!M$4*养成规划和标准成长!$V377+养成规划和标准成长!M$5*养成规划和标准成长!$R377+(养成规划和标准成长!M$12+养成规划和标准成长!M$13)*养成规划和标准成长!$N377+养成规划和标准成长!M$14*养成规划和标准成长!$O377*养成规划和标准成长!$Q377+养成规划和标准成长!M$17*10*养成规划和标准成长!$S377+养成规划和标准成长!M$18*10*养成规划和标准成长!$T377+养成规划和标准成长!M$19*养成规划和标准成长!$U377,0)</f>
        <v>1344</v>
      </c>
      <c r="AX131" s="9">
        <f>ROUND(属性投放!M$4+养成规划和标准成长!N$3*养成规划和标准成长!$O377*养成规划和标准成长!$P377+养成规划和标准成长!N$4*养成规划和标准成长!$V377+养成规划和标准成长!N$5*养成规划和标准成长!$R377+(养成规划和标准成长!N$12+养成规划和标准成长!N$13)*养成规划和标准成长!$N377+养成规划和标准成长!N$14*养成规划和标准成长!$O377*养成规划和标准成长!$Q377+养成规划和标准成长!N$17*10*养成规划和标准成长!$S377+养成规划和标准成长!N$18*10*养成规划和标准成长!$T377+养成规划和标准成长!N$19*养成规划和标准成长!$U377,0)</f>
        <v>1360</v>
      </c>
      <c r="AY131" s="9">
        <f>VLOOKUP(养成规划和标准成长!$X377,阵法、技能和修炼!$C$20:$N$40,COLUMNS(阵法、技能和修炼!$C$20:G$40),0)</f>
        <v>428</v>
      </c>
      <c r="AZ131" s="9">
        <f>VLOOKUP(养成规划和标准成长!$X377,阵法、技能和修炼!$C$20:$N$40,COLUMNS(阵法、技能和修炼!$C$20:H$40),0)</f>
        <v>305</v>
      </c>
      <c r="BA131" s="9">
        <f>VLOOKUP(养成规划和标准成长!$X377,阵法、技能和修炼!$C$20:$N$40,COLUMNS(阵法、技能和修炼!$C$20:I$40),0)</f>
        <v>428</v>
      </c>
      <c r="BB131" s="9">
        <f>VLOOKUP(养成规划和标准成长!$X377,阵法、技能和修炼!$C$20:$N$40,COLUMNS(阵法、技能和修炼!$C$20:J$40),0)</f>
        <v>305</v>
      </c>
      <c r="BC131" s="9">
        <f>VLOOKUP(养成规划和标准成长!$X377,阵法、技能和修炼!$C$20:$N$40,COLUMNS(阵法、技能和修炼!$C$20:K$40),0)</f>
        <v>90</v>
      </c>
      <c r="BD131" s="9">
        <f>VLOOKUP(养成规划和标准成长!$X377,阵法、技能和修炼!$C$20:$N$40,COLUMNS(阵法、技能和修炼!$C$20:L$40),0)</f>
        <v>90</v>
      </c>
      <c r="BE131" s="9">
        <f>VLOOKUP(养成规划和标准成长!$X377,阵法、技能和修炼!$C$20:$N$40,COLUMNS(阵法、技能和修炼!$C$20:M$40),0)</f>
        <v>108.0000000000001</v>
      </c>
      <c r="BF131" s="9">
        <f>VLOOKUP(养成规划和标准成长!$X377,阵法、技能和修炼!$C$20:$N$40,COLUMNS(阵法、技能和修炼!$C$20:N$40),0)</f>
        <v>108.0000000000001</v>
      </c>
      <c r="BH131" s="1">
        <v>128</v>
      </c>
      <c r="BI131" s="9">
        <f>ROUND(属性投放!D$4+养成规划和标准成长!E$3*养成规划和标准成长!$AA377*养成规划和标准成长!$AB377+养成规划和标准成长!E$4*养成规划和标准成长!$AH377+养成规划和标准成长!E$5*养成规划和标准成长!$AD377+(养成规划和标准成长!E$12+养成规划和标准成长!E$13)*养成规划和标准成长!$Z377+养成规划和标准成长!E$14*养成规划和标准成长!$AA377*养成规划和标准成长!$AC377+养成规划和标准成长!E$17*10*养成规划和标准成长!$AE377+养成规划和标准成长!E$18*10*养成规划和标准成长!$AF377+养成规划和标准成长!E$19*养成规划和标准成长!$AG377,0)</f>
        <v>6968</v>
      </c>
      <c r="BJ131" s="9">
        <f>ROUND(属性投放!E$4+养成规划和标准成长!F$3*养成规划和标准成长!$AA377*养成规划和标准成长!$AB377+养成规划和标准成长!F$4*养成规划和标准成长!$AH377+养成规划和标准成长!F$5*养成规划和标准成长!$AD377+(养成规划和标准成长!F$12+养成规划和标准成长!F$13)*养成规划和标准成长!$Z377+养成规划和标准成长!F$14*养成规划和标准成长!$AA377*养成规划和标准成长!$AC377+养成规划和标准成长!F$17*10*养成规划和标准成长!$AE377+养成规划和标准成长!F$18*10*养成规划和标准成长!$AF377+养成规划和标准成长!F$19*养成规划和标准成长!$AG377,0)</f>
        <v>6264</v>
      </c>
      <c r="BK131" s="9">
        <f>ROUND(属性投放!F$4+养成规划和标准成长!G$3*养成规划和标准成长!$AA377*养成规划和标准成长!$AB377+养成规划和标准成长!G$4*养成规划和标准成长!$AH377+养成规划和标准成长!G$5*养成规划和标准成长!$AD377+(养成规划和标准成长!G$12+养成规划和标准成长!G$13)*养成规划和标准成长!$Z377+养成规划和标准成长!G$14*养成规划和标准成长!$AA377*养成规划和标准成长!$AC377+养成规划和标准成长!G$17*10*养成规划和标准成长!$AE377+养成规划和标准成长!G$18*10*养成规划和标准成长!$AF377+养成规划和标准成长!G$19*养成规划和标准成长!$AG377,0)</f>
        <v>2410</v>
      </c>
      <c r="BL131" s="9">
        <f>ROUND(属性投放!G$4+养成规划和标准成长!H$3*养成规划和标准成长!$AA377*养成规划和标准成长!$AB377+养成规划和标准成长!H$4*养成规划和标准成长!$AH377+养成规划和标准成长!H$5*养成规划和标准成长!$AD377+(养成规划和标准成长!H$12+养成规划和标准成长!H$13)*养成规划和标准成长!$Z377+养成规划和标准成长!H$14*养成规划和标准成长!$AA377*养成规划和标准成长!$AC377+养成规划和标准成长!H$17*10*养成规划和标准成长!$AE377+养成规划和标准成长!H$18*10*养成规划和标准成长!$AF377+养成规划和标准成长!H$19*养成规划和标准成长!$AG377,0)</f>
        <v>1142</v>
      </c>
      <c r="BM131" s="9">
        <f>ROUND(属性投放!H$4+养成规划和标准成长!I$3*养成规划和标准成长!$AA377*养成规划和标准成长!$AB377+养成规划和标准成长!I$4*养成规划和标准成长!$AH377+养成规划和标准成长!I$5*养成规划和标准成长!$AD377+(养成规划和标准成长!I$12+养成规划和标准成长!I$13)*养成规划和标准成长!$Z377+养成规划和标准成长!I$14*养成规划和标准成长!$AA377*养成规划和标准成长!$AC377+养成规划和标准成长!I$17*10*养成规划和标准成长!$AE377+养成规划和标准成长!I$18*10*养成规划和标准成长!$AF377+养成规划和标准成长!I$19*养成规划和标准成长!$AG377,0)</f>
        <v>1798</v>
      </c>
      <c r="BN131" s="9">
        <f>ROUND(属性投放!I$4+养成规划和标准成长!J$3*养成规划和标准成长!$AA377*养成规划和标准成长!$AB377+养成规划和标准成长!J$4*养成规划和标准成长!$AH377+养成规划和标准成长!J$5*养成规划和标准成长!$AD377+(养成规划和标准成长!J$12+养成规划和标准成长!J$13)*养成规划和标准成长!$Z377+养成规划和标准成长!J$14*养成规划和标准成长!$AA377*养成规划和标准成长!$AC377+养成规划和标准成长!J$17*10*养成规划和标准成长!$AE377+养成规划和标准成长!J$18*10*养成规划和标准成长!$AF377+养成规划和标准成长!J$19*养成规划和标准成长!$AG377,0)</f>
        <v>1324</v>
      </c>
      <c r="BO131" s="9">
        <f>ROUND(属性投放!J$4+养成规划和标准成长!K$3*养成规划和标准成长!$AA377*养成规划和标准成长!$AB377+养成规划和标准成长!K$4*养成规划和标准成长!$AH377+养成规划和标准成长!K$5*养成规划和标准成长!$AD377+(养成规划和标准成长!K$12+养成规划和标准成长!K$13)*养成规划和标准成长!$Z377+养成规划和标准成长!K$14*养成规划和标准成长!$AA377*养成规划和标准成长!$AC377+养成规划和标准成长!K$17*10*养成规划和标准成长!$AE377+养成规划和标准成长!K$18*10*养成规划和标准成长!$AF377+养成规划和标准成长!K$19*养成规划和标准成长!$AG377,0)</f>
        <v>872</v>
      </c>
      <c r="BP131" s="9">
        <f>ROUND(属性投放!K$4+养成规划和标准成长!L$3*养成规划和标准成长!$AA377*养成规划和标准成长!$AB377+养成规划和标准成长!L$4*养成规划和标准成长!$AH377+养成规划和标准成长!L$5*养成规划和标准成长!$AD377+(养成规划和标准成长!L$12+养成规划和标准成长!L$13)*养成规划和标准成长!$Z377+养成规划和标准成长!L$14*养成规划和标准成长!$AA377*养成规划和标准成长!$AC377+养成规划和标准成长!L$17*10*养成规划和标准成长!$AE377+养成规划和标准成长!L$18*10*养成规划和标准成长!$AF377+养成规划和标准成长!L$19*养成规划和标准成长!$AG377,0)</f>
        <v>575</v>
      </c>
      <c r="BQ131" s="9">
        <f>ROUND(属性投放!L$4+养成规划和标准成长!M$3*养成规划和标准成长!$AA377*养成规划和标准成长!$AB377+养成规划和标准成长!M$4*养成规划和标准成长!$AH377+养成规划和标准成长!M$5*养成规划和标准成长!$AD377+(养成规划和标准成长!M$12+养成规划和标准成长!M$13)*养成规划和标准成长!$Z377+养成规划和标准成长!M$14*养成规划和标准成长!$AA377*养成规划和标准成长!$AC377+养成规划和标准成长!M$17*10*养成规划和标准成长!$AE377+养成规划和标准成长!M$18*10*养成规划和标准成长!$AF377+养成规划和标准成长!M$19*养成规划和标准成长!$AG377,0)</f>
        <v>1365</v>
      </c>
      <c r="BR131" s="9">
        <f>ROUND(属性投放!M$4+养成规划和标准成长!N$3*养成规划和标准成长!$AA377*养成规划和标准成长!$AB377+养成规划和标准成长!N$4*养成规划和标准成长!$AH377+养成规划和标准成长!N$5*养成规划和标准成长!$AD377+(养成规划和标准成长!N$12+养成规划和标准成长!N$13)*养成规划和标准成长!$Z377+养成规划和标准成长!N$14*养成规划和标准成长!$AA377*养成规划和标准成长!$AC377+养成规划和标准成长!N$17*10*养成规划和标准成长!$AE377+养成规划和标准成长!N$18*10*养成规划和标准成长!$AF377+养成规划和标准成长!N$19*养成规划和标准成长!$AG377,0)</f>
        <v>1383</v>
      </c>
      <c r="BS131" s="9">
        <f>VLOOKUP(养成规划和标准成长!$AJ377,阵法、技能和修炼!$C$20:$N$40,COLUMNS(阵法、技能和修炼!$C$20:G$40),0)</f>
        <v>486</v>
      </c>
      <c r="BT131" s="9">
        <f>VLOOKUP(养成规划和标准成长!$AJ377,阵法、技能和修炼!$C$20:$N$40,COLUMNS(阵法、技能和修炼!$C$20:H$40),0)</f>
        <v>332</v>
      </c>
      <c r="BU131" s="9">
        <f>VLOOKUP(养成规划和标准成长!$AJ377,阵法、技能和修炼!$C$20:$N$40,COLUMNS(阵法、技能和修炼!$C$20:I$40),0)</f>
        <v>486</v>
      </c>
      <c r="BV131" s="9">
        <f>VLOOKUP(养成规划和标准成长!$AJ377,阵法、技能和修炼!$C$20:$N$40,COLUMNS(阵法、技能和修炼!$C$20:J$40),0)</f>
        <v>332</v>
      </c>
      <c r="BW131" s="9">
        <f>VLOOKUP(养成规划和标准成长!$AJ377,阵法、技能和修炼!$C$20:$N$40,COLUMNS(阵法、技能和修炼!$C$20:K$40),0)</f>
        <v>100</v>
      </c>
      <c r="BX131" s="9">
        <f>VLOOKUP(养成规划和标准成长!$AJ377,阵法、技能和修炼!$C$20:$N$40,COLUMNS(阵法、技能和修炼!$C$20:L$40),0)</f>
        <v>100</v>
      </c>
      <c r="BY131" s="9">
        <f>VLOOKUP(养成规划和标准成长!$AJ377,阵法、技能和修炼!$C$20:$N$40,COLUMNS(阵法、技能和修炼!$C$20:M$40),0)</f>
        <v>120.00000000000011</v>
      </c>
      <c r="BZ131" s="9">
        <f>VLOOKUP(养成规划和标准成长!$AJ377,阵法、技能和修炼!$C$20:$N$40,COLUMNS(阵法、技能和修炼!$C$20:N$40),0)</f>
        <v>120.00000000000011</v>
      </c>
    </row>
    <row r="132" spans="1:78">
      <c r="A132" s="1">
        <v>129</v>
      </c>
      <c r="B132" s="9">
        <f>ROUND(属性投放!D$4+养成规划和标准成长!E$3*养成规划和标准成长!$O225*养成规划和标准成长!$P225+养成规划和标准成长!E$4*养成规划和标准成长!$V225+养成规划和标准成长!E$5*养成规划和标准成长!$R225+(养成规划和标准成长!E$12+养成规划和标准成长!E$13)*养成规划和标准成长!$N225+养成规划和标准成长!E$14*养成规划和标准成长!$O225*养成规划和标准成长!$Q225+养成规划和标准成长!E$17*10*养成规划和标准成长!$S225+养成规划和标准成长!E$18*10*养成规划和标准成长!$T225+养成规划和标准成长!E$19*养成规划和标准成长!$U225,0)</f>
        <v>5025</v>
      </c>
      <c r="C132" s="9">
        <f>ROUND(属性投放!E$4+养成规划和标准成长!F$3*养成规划和标准成长!$O225*养成规划和标准成长!$P225+养成规划和标准成长!F$4*养成规划和标准成长!$V225+养成规划和标准成长!F$5*养成规划和标准成长!$R225+(养成规划和标准成长!F$12+养成规划和标准成长!F$13)*养成规划和标准成长!$N225+养成规划和标准成长!F$14*养成规划和标准成长!$O225*养成规划和标准成长!$Q225+养成规划和标准成长!F$17*10*养成规划和标准成长!$S225+养成规划和标准成长!F$18*10*养成规划和标准成长!$T225+养成规划和标准成长!F$19*养成规划和标准成长!$U225,0)</f>
        <v>5317</v>
      </c>
      <c r="D132" s="9">
        <f>ROUND(属性投放!F$4+养成规划和标准成长!G$3*养成规划和标准成长!$O225*养成规划和标准成长!$P225+养成规划和标准成长!G$4*养成规划和标准成长!$V225+养成规划和标准成长!G$5*养成规划和标准成长!$R225+(养成规划和标准成长!G$12+养成规划和标准成长!G$13)*养成规划和标准成长!$N225+养成规划和标准成长!G$14*养成规划和标准成长!$O225*养成规划和标准成长!$Q225+养成规划和标准成长!G$17*10*养成规划和标准成长!$S225+养成规划和标准成长!G$18*10*养成规划和标准成长!$T225+养成规划和标准成长!G$19*养成规划和标准成长!$U225,0)</f>
        <v>1888</v>
      </c>
      <c r="E132" s="9">
        <f>ROUND(属性投放!G$4+养成规划和标准成长!H$3*养成规划和标准成长!$O225*养成规划和标准成长!$P225+养成规划和标准成长!H$4*养成规划和标准成长!$V225+养成规划和标准成长!H$5*养成规划和标准成长!$R225+(养成规划和标准成长!H$12+养成规划和标准成长!H$13)*养成规划和标准成长!$N225+养成规划和标准成长!H$14*养成规划和标准成长!$O225*养成规划和标准成长!$Q225+养成规划和标准成长!H$17*10*养成规划和标准成长!$S225+养成规划和标准成长!H$18*10*养成规划和标准成长!$T225+养成规划和标准成长!H$19*养成规划和标准成长!$U225,0)</f>
        <v>786</v>
      </c>
      <c r="F132" s="9">
        <f>ROUND(属性投放!H$4+养成规划和标准成长!I$3*养成规划和标准成长!$O225*养成规划和标准成长!$P225+养成规划和标准成长!I$4*养成规划和标准成长!$V225+养成规划和标准成长!I$5*养成规划和标准成长!$R225+(养成规划和标准成长!I$12+养成规划和标准成长!I$13)*养成规划和标准成长!$N225+养成规划和标准成长!I$14*养成规划和标准成长!$O225*养成规划和标准成长!$Q225+养成规划和标准成长!I$17*10*养成规划和标准成长!$S225+养成规划和标准成长!I$18*10*养成规划和标准成长!$T225+养成规划和标准成长!I$19*养成规划和标准成长!$U225,0)</f>
        <v>1441</v>
      </c>
      <c r="G132" s="9">
        <f>ROUND(属性投放!I$4+养成规划和标准成长!J$3*养成规划和标准成长!$O225*养成规划和标准成长!$P225+养成规划和标准成长!J$4*养成规划和标准成长!$V225+养成规划和标准成长!J$5*养成规划和标准成长!$R225+(养成规划和标准成长!J$12+养成规划和标准成长!J$13)*养成规划和标准成长!$N225+养成规划和标准成长!J$14*养成规划和标准成长!$O225*养成规划和标准成长!$Q225+养成规划和标准成长!J$17*10*养成规划和标准成长!$S225+养成规划和标准成长!J$18*10*养成规划和标准成长!$T225+养成规划和标准成长!J$19*养成规划和标准成长!$U225,0)</f>
        <v>1026</v>
      </c>
      <c r="H132" s="9">
        <f>ROUND(属性投放!J$4+养成规划和标准成长!K$3*养成规划和标准成长!$O225*养成规划和标准成长!$P225+养成规划和标准成长!K$4*养成规划和标准成长!$V225+养成规划和标准成长!K$5*养成规划和标准成长!$R225+(养成规划和标准成长!K$12+养成规划和标准成长!K$13)*养成规划和标准成长!$N225+养成规划和标准成长!K$14*养成规划和标准成长!$O225*养成规划和标准成长!$Q225+养成规划和标准成长!K$17*10*养成规划和标准成长!$S225+养成规划和标准成长!K$18*10*养成规划和标准成长!$T225+养成规划和标准成长!K$19*养成规划和标准成长!$U225,0)</f>
        <v>691</v>
      </c>
      <c r="I132" s="9">
        <f>ROUND(属性投放!K$4+养成规划和标准成长!L$3*养成规划和标准成长!$O225*养成规划和标准成长!$P225+养成规划和标准成长!L$4*养成规划和标准成长!$V225+养成规划和标准成长!L$5*养成规划和标准成长!$R225+(养成规划和标准成长!L$12+养成规划和标准成长!L$13)*养成规划和标准成长!$N225+养成规划和标准成长!L$14*养成规划和标准成长!$O225*养成规划和标准成长!$Q225+养成规划和标准成长!L$17*10*养成规划和标准成长!$S225+养成规划和标准成长!L$18*10*养成规划和标准成长!$T225+养成规划和标准成长!L$19*养成规划和标准成长!$U225,0)</f>
        <v>344</v>
      </c>
      <c r="J132" s="9">
        <f>ROUND(属性投放!L$4+养成规划和标准成长!M$3*养成规划和标准成长!$O225*养成规划和标准成长!$P225+养成规划和标准成长!M$4*养成规划和标准成长!$V225+养成规划和标准成长!M$5*养成规划和标准成长!$R225+(养成规划和标准成长!M$12+养成规划和标准成长!M$13)*养成规划和标准成长!$N225+养成规划和标准成长!M$14*养成规划和标准成长!$O225*养成规划和标准成长!$Q225+养成规划和标准成长!M$17*10*养成规划和标准成长!$S225+养成规划和标准成长!M$18*10*养成规划和标准成长!$T225+养成规划和标准成长!M$19*养成规划和标准成长!$U225,0)</f>
        <v>1317</v>
      </c>
      <c r="K132" s="9">
        <f>ROUND(属性投放!M$4+养成规划和标准成长!N$3*养成规划和标准成长!$O225*养成规划和标准成长!$P225+养成规划和标准成长!N$4*养成规划和标准成长!$V225+养成规划和标准成长!N$5*养成规划和标准成长!$R225+(养成规划和标准成长!N$12+养成规划和标准成长!N$13)*养成规划和标准成长!$N225+养成规划和标准成长!N$14*养成规划和标准成长!$O225*养成规划和标准成长!$Q225+养成规划和标准成长!N$17*10*养成规划和标准成长!$S225+养成规划和标准成长!N$18*10*养成规划和标准成长!$T225+养成规划和标准成长!N$19*养成规划和标准成长!$U225,0)</f>
        <v>1326</v>
      </c>
      <c r="L132" s="9">
        <f>VLOOKUP(养成规划和标准成长!$X225,阵法、技能和修炼!$C$20:$N$40,COLUMNS(阵法、技能和修炼!$C$20:G$40),0)</f>
        <v>319</v>
      </c>
      <c r="M132" s="9">
        <f>VLOOKUP(养成规划和标准成长!$X225,阵法、技能和修炼!$C$20:$N$40,COLUMNS(阵法、技能和修炼!$C$20:H$40),0)</f>
        <v>246</v>
      </c>
      <c r="N132" s="9">
        <f>VLOOKUP(养成规划和标准成长!$X225,阵法、技能和修炼!$C$20:$N$40,COLUMNS(阵法、技能和修炼!$C$20:I$40),0)</f>
        <v>319</v>
      </c>
      <c r="O132" s="9">
        <f>VLOOKUP(养成规划和标准成长!$X225,阵法、技能和修炼!$C$20:$N$40,COLUMNS(阵法、技能和修炼!$C$20:J$40),0)</f>
        <v>246</v>
      </c>
      <c r="P132" s="9">
        <f>VLOOKUP(养成规划和标准成长!$X225,阵法、技能和修炼!$C$20:$N$40,COLUMNS(阵法、技能和修炼!$C$20:K$40),0)</f>
        <v>70</v>
      </c>
      <c r="Q132" s="9">
        <f>VLOOKUP(养成规划和标准成长!$X225,阵法、技能和修炼!$C$20:$N$40,COLUMNS(阵法、技能和修炼!$C$20:L$40),0)</f>
        <v>70</v>
      </c>
      <c r="R132" s="9">
        <f>VLOOKUP(养成规划和标准成长!$X225,阵法、技能和修炼!$C$20:$N$40,COLUMNS(阵法、技能和修炼!$C$20:M$40),0)</f>
        <v>84.000000000000071</v>
      </c>
      <c r="S132" s="9">
        <f>VLOOKUP(养成规划和标准成长!$X225,阵法、技能和修炼!$C$20:$N$40,COLUMNS(阵法、技能和修炼!$C$20:N$40),0)</f>
        <v>84.000000000000071</v>
      </c>
      <c r="T132" s="1">
        <v>129</v>
      </c>
      <c r="U132" s="9">
        <f>ROUND(属性投放!D$4+养成规划和标准成长!E$3*养成规划和标准成长!$C378*养成规划和标准成长!$D378+养成规划和标准成长!E$4*养成规划和标准成长!$J378+养成规划和标准成长!E$5*养成规划和标准成长!$F378+(养成规划和标准成长!E$12+养成规划和标准成长!E$13)*养成规划和标准成长!$B378+养成规划和标准成长!E$14*养成规划和标准成长!$C378*养成规划和标准成长!$E378+养成规划和标准成长!E$17*10*养成规划和标准成长!$G378+养成规划和标准成长!E$18*10*养成规划和标准成长!$H378+养成规划和标准成长!E$19*养成规划和标准成长!$I378,0)</f>
        <v>5542</v>
      </c>
      <c r="V132" s="9">
        <f>ROUND(属性投放!E$4+养成规划和标准成长!F$3*养成规划和标准成长!$C378*养成规划和标准成长!$D378+养成规划和标准成长!F$4*养成规划和标准成长!$J378+养成规划和标准成长!F$5*养成规划和标准成长!$F378+(养成规划和标准成长!F$12+养成规划和标准成长!F$13)*养成规划和标准成长!$B378+养成规划和标准成长!F$14*养成规划和标准成长!$C378*养成规划和标准成长!$E378+养成规划和标准成长!F$17*10*养成规划和标准成长!$G378+养成规划和标准成长!F$18*10*养成规划和标准成长!$H378+养成规划和标准成长!F$19*养成规划和标准成长!$I378,0)</f>
        <v>5664</v>
      </c>
      <c r="W132" s="9">
        <f>ROUND(属性投放!F$4+养成规划和标准成长!G$3*养成规划和标准成长!$C378*养成规划和标准成长!$D378+养成规划和标准成长!G$4*养成规划和标准成长!$J378+养成规划和标准成长!G$5*养成规划和标准成长!$F378+(养成规划和标准成长!G$12+养成规划和标准成长!G$13)*养成规划和标准成长!$B378+养成规划和标准成长!G$14*养成规划和标准成长!$C378*养成规划和标准成长!$E378+养成规划和标准成长!G$17*10*养成规划和标准成长!$G378+养成规划和标准成长!G$18*10*养成规划和标准成长!$H378+养成规划和标准成长!G$19*养成规划和标准成长!$I378,0)</f>
        <v>2040</v>
      </c>
      <c r="X132" s="9">
        <f>ROUND(属性投放!G$4+养成规划和标准成长!H$3*养成规划和标准成长!$C378*养成规划和标准成长!$D378+养成规划和标准成长!H$4*养成规划和标准成长!$J378+养成规划和标准成长!H$5*养成规划和标准成长!$F378+(养成规划和标准成长!H$12+养成规划和标准成长!H$13)*养成规划和标准成长!$B378+养成规划和标准成长!H$14*养成规划和标准成长!$C378*养成规划和标准成长!$E378+养成规划和标准成长!H$17*10*养成规划和标准成长!$G378+养成规划和标准成长!H$18*10*养成规划和标准成长!$H378+养成规划和标准成长!H$19*养成规划和标准成长!$I378,0)</f>
        <v>879</v>
      </c>
      <c r="Y132" s="9">
        <f>ROUND(属性投放!H$4+养成规划和标准成长!I$3*养成规划和标准成长!$C378*养成规划和标准成长!$D378+养成规划和标准成长!I$4*养成规划和标准成长!$J378+养成规划和标准成长!I$5*养成规划和标准成长!$F378+(养成规划和标准成长!I$12+养成规划和标准成长!I$13)*养成规划和标准成长!$B378+养成规划和标准成长!I$14*养成规划和标准成长!$C378*养成规划和标准成长!$E378+养成规划和标准成长!I$17*10*养成规划和标准成长!$G378+养成规划和标准成长!I$18*10*养成规划和标准成长!$H378+养成规划和标准成长!I$19*养成规划和标准成长!$I378,0)</f>
        <v>1536</v>
      </c>
      <c r="Z132" s="9">
        <f>ROUND(属性投放!I$4+养成规划和标准成长!J$3*养成规划和标准成长!$C378*养成规划和标准成长!$D378+养成规划和标准成长!J$4*养成规划和标准成长!$J378+养成规划和标准成长!J$5*养成规划和标准成长!$F378+(养成规划和标准成长!J$12+养成规划和标准成长!J$13)*养成规划和标准成长!$B378+养成规划和标准成长!J$14*养成规划和标准成长!$C378*养成规划和标准成长!$E378+养成规划和标准成长!J$17*10*养成规划和标准成长!$G378+养成规划和标准成长!J$18*10*养成规划和标准成长!$H378+养成规划和标准成长!J$19*养成规划和标准成长!$I378,0)</f>
        <v>1101</v>
      </c>
      <c r="AA132" s="9">
        <f>ROUND(属性投放!J$4+养成规划和标准成长!K$3*养成规划和标准成长!$C378*养成规划和标准成长!$D378+养成规划和标准成长!K$4*养成规划和标准成长!$J378+养成规划和标准成长!K$5*养成规划和标准成长!$F378+(养成规划和标准成长!K$12+养成规划和标准成长!K$13)*养成规划和标准成长!$B378+养成规划和标准成长!K$14*养成规划和标准成长!$C378*养成规划和标准成长!$E378+养成规划和标准成长!K$17*10*养成规划和标准成长!$G378+养成规划和标准成长!K$18*10*养成规划和标准成长!$H378+养成规划和标准成长!K$19*养成规划和标准成长!$I378,0)</f>
        <v>741</v>
      </c>
      <c r="AB132" s="9">
        <f>ROUND(属性投放!K$4+养成规划和标准成长!L$3*养成规划和标准成长!$C378*养成规划和标准成长!$D378+养成规划和标准成长!L$4*养成规划和标准成长!$J378+养成规划和标准成长!L$5*养成规划和标准成长!$F378+(养成规划和标准成长!L$12+养成规划和标准成长!L$13)*养成规划和标准成长!$B378+养成规划和标准成长!L$14*养成规划和标准成长!$C378*养成规划和标准成长!$E378+养成规划和标准成长!L$17*10*养成规划和标准成长!$G378+养成规划和标准成长!L$18*10*养成规划和标准成长!$H378+养成规划和标准成长!L$19*养成规划和标准成长!$I378,0)</f>
        <v>409</v>
      </c>
      <c r="AC132" s="9">
        <f>ROUND(属性投放!L$4+养成规划和标准成长!M$3*养成规划和标准成长!$C378*养成规划和标准成长!$D378+养成规划和标准成长!M$4*养成规划和标准成长!$J378+养成规划和标准成长!M$5*养成规划和标准成长!$F378+(养成规划和标准成长!M$12+养成规划和标准成长!M$13)*养成规划和标准成长!$B378+养成规划和标准成长!M$14*养成规划和标准成长!$C378*养成规划和标准成长!$E378+养成规划和标准成长!M$17*10*养成规划和标准成长!$G378+养成规划和标准成长!M$18*10*养成规划和标准成长!$H378+养成规划和标准成长!M$19*养成规划和标准成长!$I378,0)</f>
        <v>1328</v>
      </c>
      <c r="AD132" s="9">
        <f>ROUND(属性投放!M$4+养成规划和标准成长!N$3*养成规划和标准成长!$C378*养成规划和标准成长!$D378+养成规划和标准成长!N$4*养成规划和标准成长!$J378+养成规划和标准成长!N$5*养成规划和标准成长!$F378+(养成规划和标准成长!N$12+养成规划和标准成长!N$13)*养成规划和标准成长!$B378+养成规划和标准成长!N$14*养成规划和标准成长!$C378*养成规划和标准成长!$E378+养成规划和标准成长!N$17*10*养成规划和标准成长!$G378+养成规划和标准成长!N$18*10*养成规划和标准成长!$H378+养成规划和标准成长!N$19*养成规划和标准成长!$I378,0)</f>
        <v>1340</v>
      </c>
      <c r="AE132" s="9">
        <f>VLOOKUP(养成规划和标准成长!$L378,阵法、技能和修炼!$C$20:$N$40,COLUMNS(阵法、技能和修炼!$C$20:G$40),0)</f>
        <v>373</v>
      </c>
      <c r="AF132" s="9">
        <f>VLOOKUP(养成规划和标准成长!$L378,阵法、技能和修炼!$C$20:$N$40,COLUMNS(阵法、技能和修炼!$C$20:H$40),0)</f>
        <v>276</v>
      </c>
      <c r="AG132" s="9">
        <f>VLOOKUP(养成规划和标准成长!$L378,阵法、技能和修炼!$C$20:$N$40,COLUMNS(阵法、技能和修炼!$C$20:I$40),0)</f>
        <v>373</v>
      </c>
      <c r="AH132" s="9">
        <f>VLOOKUP(养成规划和标准成长!$L378,阵法、技能和修炼!$C$20:$N$40,COLUMNS(阵法、技能和修炼!$C$20:J$40),0)</f>
        <v>276</v>
      </c>
      <c r="AI132" s="9">
        <f>VLOOKUP(养成规划和标准成长!$L378,阵法、技能和修炼!$C$20:$N$40,COLUMNS(阵法、技能和修炼!$C$20:K$40),0)</f>
        <v>80</v>
      </c>
      <c r="AJ132" s="9">
        <f>VLOOKUP(养成规划和标准成长!$L378,阵法、技能和修炼!$C$20:$N$40,COLUMNS(阵法、技能和修炼!$C$20:L$40),0)</f>
        <v>80</v>
      </c>
      <c r="AK132" s="9">
        <f>VLOOKUP(养成规划和标准成长!$L378,阵法、技能和修炼!$C$20:$N$40,COLUMNS(阵法、技能和修炼!$C$20:M$40),0)</f>
        <v>96.000000000000085</v>
      </c>
      <c r="AL132" s="9">
        <f>VLOOKUP(养成规划和标准成长!$L378,阵法、技能和修炼!$C$20:$N$40,COLUMNS(阵法、技能和修炼!$C$20:N$40),0)</f>
        <v>96.000000000000085</v>
      </c>
      <c r="AN132" s="1">
        <v>129</v>
      </c>
      <c r="AO132" s="9">
        <f>ROUND(属性投放!D$4+养成规划和标准成长!E$3*养成规划和标准成长!$O378*养成规划和标准成长!$P378+养成规划和标准成长!E$4*养成规划和标准成长!$V378+养成规划和标准成长!E$5*养成规划和标准成长!$R378+(养成规划和标准成长!E$12+养成规划和标准成长!E$13)*养成规划和标准成长!$N378+养成规划和标准成长!E$14*养成规划和标准成长!$O378*养成规划和标准成长!$Q378+养成规划和标准成长!E$17*10*养成规划和标准成长!$S378+养成规划和标准成长!E$18*10*养成规划和标准成长!$T378+养成规划和标准成长!E$19*养成规划和标准成长!$U378,0)</f>
        <v>6318</v>
      </c>
      <c r="AP132" s="9">
        <f>ROUND(属性投放!E$4+养成规划和标准成长!F$3*养成规划和标准成长!$O378*养成规划和标准成长!$P378+养成规划和标准成长!F$4*养成规划和标准成长!$V378+养成规划和标准成长!F$5*养成规划和标准成长!$R378+(养成规划和标准成长!F$12+养成规划和标准成长!F$13)*养成规划和标准成长!$N378+养成规划和标准成长!F$14*养成规划和标准成长!$O378*养成规划和标准成长!$Q378+养成规划和标准成长!F$17*10*养成规划和标准成长!$S378+养成规划和标准成长!F$18*10*养成规划和标准成长!$T378+养成规划和标准成长!F$19*养成规划和标准成长!$U378,0)</f>
        <v>6012</v>
      </c>
      <c r="AQ132" s="9">
        <f>ROUND(属性投放!F$4+养成规划和标准成长!G$3*养成规划和标准成长!$O378*养成规划和标准成长!$P378+养成规划和标准成长!G$4*养成规划和标准成长!$V378+养成规划和标准成长!G$5*养成规划和标准成长!$R378+(养成规划和标准成长!G$12+养成规划和标准成长!G$13)*养成规划和标准成长!$N378+养成规划和标准成长!G$14*养成规划和标准成长!$O378*养成规划和标准成长!$Q378+养成规划和标准成长!G$17*10*养成规划和标准成长!$S378+养成规划和标准成长!G$18*10*养成规划和标准成长!$T378+养成规划和标准成长!G$19*养成规划和标准成长!$U378,0)</f>
        <v>2242</v>
      </c>
      <c r="AR132" s="9">
        <f>ROUND(属性投放!G$4+养成规划和标准成长!H$3*养成规划和标准成长!$O378*养成规划和标准成长!$P378+养成规划和标准成长!H$4*养成规划和标准成长!$V378+养成规划和标准成长!H$5*养成规划和标准成长!$R378+(养成规划和标准成长!H$12+养成规划和标准成长!H$13)*养成规划和标准成长!$N378+养成规划和标准成长!H$14*养成规划和标准成长!$O378*养成规划和标准成长!$Q378+养成规划和标准成长!H$17*10*养成规划和标准成长!$S378+养成规划和标准成长!H$18*10*养成规划和标准成长!$T378+养成规划和标准成长!H$19*养成规划和标准成长!$U378,0)</f>
        <v>1023</v>
      </c>
      <c r="AS132" s="9">
        <f>ROUND(属性投放!H$4+养成规划和标准成长!I$3*养成规划和标准成长!$O378*养成规划和标准成长!$P378+养成规划和标准成长!I$4*养成规划和标准成长!$V378+养成规划和标准成长!I$5*养成规划和标准成长!$R378+(养成规划和标准成长!I$12+养成规划和标准成长!I$13)*养成规划和标准成长!$N378+养成规划和标准成长!I$14*养成规划和标准成长!$O378*养成规划和标准成长!$Q378+养成规划和标准成长!I$17*10*养成规划和标准成长!$S378+养成规划和标准成长!I$18*10*养成规划和标准成长!$T378+养成规划和标准成长!I$19*养成规划和标准成长!$U378,0)</f>
        <v>1683</v>
      </c>
      <c r="AT132" s="9">
        <f>ROUND(属性投放!I$4+养成规划和标准成长!J$3*养成规划和标准成长!$O378*养成规划和标准成长!$P378+养成规划和标准成长!J$4*养成规划和标准成长!$V378+养成规划和标准成长!J$5*养成规划和标准成长!$R378+(养成规划和标准成长!J$12+养成规划和标准成长!J$13)*养成规划和标准成长!$N378+养成规划和标准成长!J$14*养成规划和标准成长!$O378*养成规划和标准成长!$Q378+养成规划和标准成长!J$17*10*养成规划和标准成长!$S378+养成规划和标准成长!J$18*10*养成规划和标准成长!$T378+养成规划和标准成长!J$19*养成规划和标准成长!$U378,0)</f>
        <v>1227</v>
      </c>
      <c r="AU132" s="9">
        <f>ROUND(属性投放!J$4+养成规划和标准成长!K$3*养成规划和标准成长!$O378*养成规划和标准成长!$P378+养成规划和标准成长!K$4*养成规划和标准成长!$V378+养成规划和标准成长!K$5*养成规划和标准成长!$R378+(养成规划和标准成长!K$12+养成规划和标准成长!K$13)*养成规划和标准成长!$N378+养成规划和标准成长!K$14*养成规划和标准成长!$O378*养成规划和标准成长!$Q378+养成规划和标准成长!K$17*10*养成规划和标准成长!$S378+养成规划和标准成长!K$18*10*养成规划和标准成长!$T378+养成规划和标准成长!K$19*养成规划和标准成长!$U378,0)</f>
        <v>817</v>
      </c>
      <c r="AV132" s="9">
        <f>ROUND(属性投放!K$4+养成规划和标准成长!L$3*养成规划和标准成长!$O378*养成规划和标准成长!$P378+养成规划和标准成长!L$4*养成规划和标准成长!$V378+养成规划和标准成长!L$5*养成规划和标准成长!$R378+(养成规划和标准成长!L$12+养成规划和标准成长!L$13)*养成规划和标准成长!$N378+养成规划和标准成长!L$14*养成规划和标准成长!$O378*养成规划和标准成长!$Q378+养成规划和标准成长!L$17*10*养成规划和标准成长!$S378+养成规划和标准成长!L$18*10*养成规划和标准成长!$T378+养成规划和标准成长!L$19*养成规划和标准成长!$U378,0)</f>
        <v>499</v>
      </c>
      <c r="AW132" s="9">
        <f>ROUND(属性投放!L$4+养成规划和标准成长!M$3*养成规划和标准成长!$O378*养成规划和标准成长!$P378+养成规划和标准成长!M$4*养成规划和标准成长!$V378+养成规划和标准成长!M$5*养成规划和标准成长!$R378+(养成规划和标准成长!M$12+养成规划和标准成长!M$13)*养成规划和标准成长!$N378+养成规划和标准成长!M$14*养成规划和标准成长!$O378*养成规划和标准成长!$Q378+养成规划和标准成长!M$17*10*养成规划和标准成长!$S378+养成规划和标准成长!M$18*10*养成规划和标准成长!$T378+养成规划和标准成长!M$19*养成规划和标准成长!$U378,0)</f>
        <v>1354</v>
      </c>
      <c r="AX132" s="9">
        <f>ROUND(属性投放!M$4+养成规划和标准成长!N$3*养成规划和标准成长!$O378*养成规划和标准成长!$P378+养成规划和标准成长!N$4*养成规划和标准成长!$V378+养成规划和标准成长!N$5*养成规划和标准成长!$R378+(养成规划和标准成长!N$12+养成规划和标准成长!N$13)*养成规划和标准成长!$N378+养成规划和标准成长!N$14*养成规划和标准成长!$O378*养成规划和标准成长!$Q378+养成规划和标准成长!N$17*10*养成规划和标准成长!$S378+养成规划和标准成长!N$18*10*养成规划和标准成长!$T378+养成规划和标准成长!N$19*养成规划和标准成长!$U378,0)</f>
        <v>1370</v>
      </c>
      <c r="AY132" s="9">
        <f>VLOOKUP(养成规划和标准成长!$X378,阵法、技能和修炼!$C$20:$N$40,COLUMNS(阵法、技能和修炼!$C$20:G$40),0)</f>
        <v>428</v>
      </c>
      <c r="AZ132" s="9">
        <f>VLOOKUP(养成规划和标准成长!$X378,阵法、技能和修炼!$C$20:$N$40,COLUMNS(阵法、技能和修炼!$C$20:H$40),0)</f>
        <v>305</v>
      </c>
      <c r="BA132" s="9">
        <f>VLOOKUP(养成规划和标准成长!$X378,阵法、技能和修炼!$C$20:$N$40,COLUMNS(阵法、技能和修炼!$C$20:I$40),0)</f>
        <v>428</v>
      </c>
      <c r="BB132" s="9">
        <f>VLOOKUP(养成规划和标准成长!$X378,阵法、技能和修炼!$C$20:$N$40,COLUMNS(阵法、技能和修炼!$C$20:J$40),0)</f>
        <v>305</v>
      </c>
      <c r="BC132" s="9">
        <f>VLOOKUP(养成规划和标准成长!$X378,阵法、技能和修炼!$C$20:$N$40,COLUMNS(阵法、技能和修炼!$C$20:K$40),0)</f>
        <v>90</v>
      </c>
      <c r="BD132" s="9">
        <f>VLOOKUP(养成规划和标准成长!$X378,阵法、技能和修炼!$C$20:$N$40,COLUMNS(阵法、技能和修炼!$C$20:L$40),0)</f>
        <v>90</v>
      </c>
      <c r="BE132" s="9">
        <f>VLOOKUP(养成规划和标准成长!$X378,阵法、技能和修炼!$C$20:$N$40,COLUMNS(阵法、技能和修炼!$C$20:M$40),0)</f>
        <v>108.0000000000001</v>
      </c>
      <c r="BF132" s="9">
        <f>VLOOKUP(养成规划和标准成长!$X378,阵法、技能和修炼!$C$20:$N$40,COLUMNS(阵法、技能和修炼!$C$20:N$40),0)</f>
        <v>108.0000000000001</v>
      </c>
      <c r="BH132" s="1">
        <v>129</v>
      </c>
      <c r="BI132" s="9">
        <f>ROUND(属性投放!D$4+养成规划和标准成长!E$3*养成规划和标准成长!$AA378*养成规划和标准成长!$AB378+养成规划和标准成长!E$4*养成规划和标准成长!$AH378+养成规划和标准成长!E$5*养成规划和标准成长!$AD378+(养成规划和标准成长!E$12+养成规划和标准成长!E$13)*养成规划和标准成长!$Z378+养成规划和标准成长!E$14*养成规划和标准成长!$AA378*养成规划和标准成长!$AC378+养成规划和标准成长!E$17*10*养成规划和标准成长!$AE378+养成规划和标准成长!E$18*10*养成规划和标准成长!$AF378+养成规划和标准成长!E$19*养成规划和标准成长!$AG378,0)</f>
        <v>6998</v>
      </c>
      <c r="BJ132" s="9">
        <f>ROUND(属性投放!E$4+养成规划和标准成长!F$3*养成规划和标准成长!$AA378*养成规划和标准成长!$AB378+养成规划和标准成长!F$4*养成规划和标准成长!$AH378+养成规划和标准成长!F$5*养成规划和标准成长!$AD378+(养成规划和标准成长!F$12+养成规划和标准成长!F$13)*养成规划和标准成长!$Z378+养成规划和标准成长!F$14*养成规划和标准成长!$AA378*养成规划和标准成长!$AC378+养成规划和标准成长!F$17*10*养成规划和标准成长!$AE378+养成规划和标准成长!F$18*10*养成规划和标准成长!$AF378+养成规划和标准成长!F$19*养成规划和标准成长!$AG378,0)</f>
        <v>6299</v>
      </c>
      <c r="BK132" s="9">
        <f>ROUND(属性投放!F$4+养成规划和标准成长!G$3*养成规划和标准成长!$AA378*养成规划和标准成长!$AB378+养成规划和标准成长!G$4*养成规划和标准成长!$AH378+养成规划和标准成长!G$5*养成规划和标准成长!$AD378+(养成规划和标准成长!G$12+养成规划和标准成长!G$13)*养成规划和标准成长!$Z378+养成规划和标准成长!G$14*养成规划和标准成长!$AA378*养成规划和标准成长!$AC378+养成规划和标准成长!G$17*10*养成规划和标准成长!$AE378+养成规划和标准成长!G$18*10*养成规划和标准成长!$AF378+养成规划和标准成长!G$19*养成规划和标准成长!$AG378,0)</f>
        <v>2419</v>
      </c>
      <c r="BL132" s="9">
        <f>ROUND(属性投放!G$4+养成规划和标准成长!H$3*养成规划和标准成长!$AA378*养成规划和标准成长!$AB378+养成规划和标准成长!H$4*养成规划和标准成长!$AH378+养成规划和标准成长!H$5*养成规划和标准成长!$AD378+(养成规划和标准成长!H$12+养成规划和标准成长!H$13)*养成规划和标准成长!$Z378+养成规划和标准成长!H$14*养成规划和标准成长!$AA378*养成规划和标准成长!$AC378+养成规划和标准成长!H$17*10*养成规划和标准成长!$AE378+养成规划和标准成长!H$18*10*养成规划和标准成长!$AF378+养成规划和标准成长!H$19*养成规划和标准成长!$AG378,0)</f>
        <v>1145</v>
      </c>
      <c r="BM132" s="9">
        <f>ROUND(属性投放!H$4+养成规划和标准成长!I$3*养成规划和标准成长!$AA378*养成规划和标准成长!$AB378+养成规划和标准成长!I$4*养成规划和标准成长!$AH378+养成规划和标准成长!I$5*养成规划和标准成长!$AD378+(养成规划和标准成长!I$12+养成规划和标准成长!I$13)*养成规划和标准成长!$Z378+养成规划和标准成长!I$14*养成规划和标准成长!$AA378*养成规划和标准成长!$AC378+养成规划和标准成长!I$17*10*养成规划和标准成长!$AE378+养成规划和标准成长!I$18*10*养成规划和标准成长!$AF378+养成规划和标准成长!I$19*养成规划和标准成长!$AG378,0)</f>
        <v>1806</v>
      </c>
      <c r="BN132" s="9">
        <f>ROUND(属性投放!I$4+养成规划和标准成长!J$3*养成规划和标准成长!$AA378*养成规划和标准成长!$AB378+养成规划和标准成长!J$4*养成规划和标准成长!$AH378+养成规划和标准成长!J$5*养成规划和标准成长!$AD378+(养成规划和标准成长!J$12+养成规划和标准成长!J$13)*养成规划和标准成长!$Z378+养成规划和标准成长!J$14*养成规划和标准成长!$AA378*养成规划和标准成长!$AC378+养成规划和标准成长!J$17*10*养成规划和标准成长!$AE378+养成规划和标准成长!J$18*10*养成规划和标准成长!$AF378+养成规划和标准成长!J$19*养成规划和标准成长!$AG378,0)</f>
        <v>1330</v>
      </c>
      <c r="BO132" s="9">
        <f>ROUND(属性投放!J$4+养成规划和标准成长!K$3*养成规划和标准成长!$AA378*养成规划和标准成长!$AB378+养成规划和标准成长!K$4*养成规划和标准成长!$AH378+养成规划和标准成长!K$5*养成规划和标准成长!$AD378+(养成规划和标准成长!K$12+养成规划和标准成长!K$13)*养成规划和标准成长!$Z378+养成规划和标准成长!K$14*养成规划和标准成长!$AA378*养成规划和标准成长!$AC378+养成规划和标准成长!K$17*10*养成规划和标准成长!$AE378+养成规划和标准成长!K$18*10*养成规划和标准成长!$AF378+养成规划和标准成长!K$19*养成规划和标准成长!$AG378,0)</f>
        <v>876</v>
      </c>
      <c r="BP132" s="9">
        <f>ROUND(属性投放!K$4+养成规划和标准成长!L$3*养成规划和标准成长!$AA378*养成规划和标准成长!$AB378+养成规划和标准成长!L$4*养成规划和标准成长!$AH378+养成规划和标准成长!L$5*养成规划和标准成长!$AD378+(养成规划和标准成长!L$12+养成规划和标准成长!L$13)*养成规划和标准成长!$Z378+养成规划和标准成长!L$14*养成规划和标准成长!$AA378*养成规划和标准成长!$AC378+养成规划和标准成长!L$17*10*养成规划和标准成长!$AE378+养成规划和标准成长!L$18*10*养成规划和标准成长!$AF378+养成规划和标准成长!L$19*养成规划和标准成长!$AG378,0)</f>
        <v>576</v>
      </c>
      <c r="BQ132" s="9">
        <f>ROUND(属性投放!L$4+养成规划和标准成长!M$3*养成规划和标准成长!$AA378*养成规划和标准成长!$AB378+养成规划和标准成长!M$4*养成规划和标准成长!$AH378+养成规划和标准成长!M$5*养成规划和标准成长!$AD378+(养成规划和标准成长!M$12+养成规划和标准成长!M$13)*养成规划和标准成长!$Z378+养成规划和标准成长!M$14*养成规划和标准成长!$AA378*养成规划和标准成长!$AC378+养成规划和标准成长!M$17*10*养成规划和标准成长!$AE378+养成规划和标准成长!M$18*10*养成规划和标准成长!$AF378+养成规划和标准成长!M$19*养成规划和标准成长!$AG378,0)</f>
        <v>1375</v>
      </c>
      <c r="BR132" s="9">
        <f>ROUND(属性投放!M$4+养成规划和标准成长!N$3*养成规划和标准成长!$AA378*养成规划和标准成长!$AB378+养成规划和标准成长!N$4*养成规划和标准成长!$AH378+养成规划和标准成长!N$5*养成规划和标准成长!$AD378+(养成规划和标准成长!N$12+养成规划和标准成长!N$13)*养成规划和标准成长!$Z378+养成规划和标准成长!N$14*养成规划和标准成长!$AA378*养成规划和标准成长!$AC378+养成规划和标准成长!N$17*10*养成规划和标准成长!$AE378+养成规划和标准成长!N$18*10*养成规划和标准成长!$AF378+养成规划和标准成长!N$19*养成规划和标准成长!$AG378,0)</f>
        <v>1393</v>
      </c>
      <c r="BS132" s="9">
        <f>VLOOKUP(养成规划和标准成长!$AJ378,阵法、技能和修炼!$C$20:$N$40,COLUMNS(阵法、技能和修炼!$C$20:G$40),0)</f>
        <v>486</v>
      </c>
      <c r="BT132" s="9">
        <f>VLOOKUP(养成规划和标准成长!$AJ378,阵法、技能和修炼!$C$20:$N$40,COLUMNS(阵法、技能和修炼!$C$20:H$40),0)</f>
        <v>332</v>
      </c>
      <c r="BU132" s="9">
        <f>VLOOKUP(养成规划和标准成长!$AJ378,阵法、技能和修炼!$C$20:$N$40,COLUMNS(阵法、技能和修炼!$C$20:I$40),0)</f>
        <v>486</v>
      </c>
      <c r="BV132" s="9">
        <f>VLOOKUP(养成规划和标准成长!$AJ378,阵法、技能和修炼!$C$20:$N$40,COLUMNS(阵法、技能和修炼!$C$20:J$40),0)</f>
        <v>332</v>
      </c>
      <c r="BW132" s="9">
        <f>VLOOKUP(养成规划和标准成长!$AJ378,阵法、技能和修炼!$C$20:$N$40,COLUMNS(阵法、技能和修炼!$C$20:K$40),0)</f>
        <v>100</v>
      </c>
      <c r="BX132" s="9">
        <f>VLOOKUP(养成规划和标准成长!$AJ378,阵法、技能和修炼!$C$20:$N$40,COLUMNS(阵法、技能和修炼!$C$20:L$40),0)</f>
        <v>100</v>
      </c>
      <c r="BY132" s="9">
        <f>VLOOKUP(养成规划和标准成长!$AJ378,阵法、技能和修炼!$C$20:$N$40,COLUMNS(阵法、技能和修炼!$C$20:M$40),0)</f>
        <v>120.00000000000011</v>
      </c>
      <c r="BZ132" s="9">
        <f>VLOOKUP(养成规划和标准成长!$AJ378,阵法、技能和修炼!$C$20:$N$40,COLUMNS(阵法、技能和修炼!$C$20:N$40),0)</f>
        <v>120.00000000000011</v>
      </c>
    </row>
    <row r="133" spans="1:78">
      <c r="A133" s="1">
        <v>130</v>
      </c>
      <c r="B133" s="9">
        <f>ROUND(属性投放!D$4+养成规划和标准成长!E$3*养成规划和标准成长!$O226*养成规划和标准成长!$P226+养成规划和标准成长!E$4*养成规划和标准成长!$V226+养成规划和标准成长!E$5*养成规划和标准成长!$R226+(养成规划和标准成长!E$12+养成规划和标准成长!E$13)*养成规划和标准成长!$N226+养成规划和标准成长!E$14*养成规划和标准成长!$O226*养成规划和标准成长!$Q226+养成规划和标准成长!E$17*10*养成规划和标准成长!$S226+养成规划和标准成长!E$18*10*养成规划和标准成长!$T226+养成规划和标准成长!E$19*养成规划和标准成长!$U226,0)</f>
        <v>5172</v>
      </c>
      <c r="C133" s="9">
        <f>ROUND(属性投放!E$4+养成规划和标准成长!F$3*养成规划和标准成长!$O226*养成规划和标准成长!$P226+养成规划和标准成长!F$4*养成规划和标准成长!$V226+养成规划和标准成长!F$5*养成规划和标准成长!$R226+(养成规划和标准成长!F$12+养成规划和标准成长!F$13)*养成规划和标准成长!$N226+养成规划和标准成长!F$14*养成规划和标准成长!$O226*养成规划和标准成长!$Q226+养成规划和标准成长!F$17*10*养成规划和标准成长!$S226+养成规划和标准成长!F$18*10*养成规划和标准成长!$T226+养成规划和标准成长!F$19*养成规划和标准成长!$U226,0)</f>
        <v>5431</v>
      </c>
      <c r="D133" s="9">
        <f>ROUND(属性投放!F$4+养成规划和标准成长!G$3*养成规划和标准成长!$O226*养成规划和标准成长!$P226+养成规划和标准成长!G$4*养成规划和标准成长!$V226+养成规划和标准成长!G$5*养成规划和标准成长!$R226+(养成规划和标准成长!G$12+养成规划和标准成长!G$13)*养成规划和标准成长!$N226+养成规划和标准成长!G$14*养成规划和标准成长!$O226*养成规划和标准成长!$Q226+养成规划和标准成长!G$17*10*养成规划和标准成长!$S226+养成规划和标准成长!G$18*10*养成规划和标准成长!$T226+养成规划和标准成长!G$19*养成规划和标准成长!$U226,0)</f>
        <v>1958</v>
      </c>
      <c r="E133" s="9">
        <f>ROUND(属性投放!G$4+养成规划和标准成长!H$3*养成规划和标准成长!$O226*养成规划和标准成长!$P226+养成规划和标准成长!H$4*养成规划和标准成长!$V226+养成规划和标准成长!H$5*养成规划和标准成长!$R226+(养成规划和标准成长!H$12+养成规划和标准成长!H$13)*养成规划和标准成长!$N226+养成规划和标准成长!H$14*养成规划和标准成长!$O226*养成规划和标准成长!$Q226+养成规划和标准成长!H$17*10*养成规划和标准成长!$S226+养成规划和标准成长!H$18*10*养成规划和标准成长!$T226+养成规划和标准成长!H$19*养成规划和标准成长!$U226,0)</f>
        <v>817</v>
      </c>
      <c r="F133" s="9">
        <f>ROUND(属性投放!H$4+养成规划和标准成长!I$3*养成规划和标准成长!$O226*养成规划和标准成长!$P226+养成规划和标准成长!I$4*养成规划和标准成长!$V226+养成规划和标准成长!I$5*养成规划和标准成长!$R226+(养成规划和标准成长!I$12+养成规划和标准成长!I$13)*养成规划和标准成长!$N226+养成规划和标准成长!I$14*养成规划和标准成长!$O226*养成规划和标准成长!$Q226+养成规划和标准成长!I$17*10*养成规划和标准成长!$S226+养成规划和标准成长!I$18*10*养成规划和标准成长!$T226+养成规划和标准成长!I$19*养成规划和标准成长!$U226,0)</f>
        <v>1482</v>
      </c>
      <c r="G133" s="9">
        <f>ROUND(属性投放!I$4+养成规划和标准成长!J$3*养成规划和标准成长!$O226*养成规划和标准成长!$P226+养成规划和标准成长!J$4*养成规划和标准成长!$V226+养成规划和标准成长!J$5*养成规划和标准成长!$R226+(养成规划和标准成长!J$12+养成规划和标准成长!J$13)*养成规划和标准成长!$N226+养成规划和标准成长!J$14*养成规划和标准成长!$O226*养成规划和标准成长!$Q226+养成规划和标准成长!J$17*10*养成规划和标准成长!$S226+养成规划和标准成长!J$18*10*养成规划和标准成长!$T226+养成规划和标准成长!J$19*养成规划和标准成长!$U226,0)</f>
        <v>1052</v>
      </c>
      <c r="H133" s="9">
        <f>ROUND(属性投放!J$4+养成规划和标准成长!K$3*养成规划和标准成长!$O226*养成规划和标准成长!$P226+养成规划和标准成长!K$4*养成规划和标准成长!$V226+养成规划和标准成长!K$5*养成规划和标准成长!$R226+(养成规划和标准成长!K$12+养成规划和标准成长!K$13)*养成规划和标准成长!$N226+养成规划和标准成长!K$14*养成规划和标准成长!$O226*养成规划和标准成长!$Q226+养成规划和标准成长!K$17*10*养成规划和标准成长!$S226+养成规划和标准成长!K$18*10*养成规划和标准成长!$T226+养成规划和标准成长!K$19*养成规划和标准成长!$U226,0)</f>
        <v>705</v>
      </c>
      <c r="I133" s="9">
        <f>ROUND(属性投放!K$4+养成规划和标准成长!L$3*养成规划和标准成长!$O226*养成规划和标准成长!$P226+养成规划和标准成长!L$4*养成规划和标准成长!$V226+养成规划和标准成长!L$5*养成规划和标准成长!$R226+(养成规划和标准成长!L$12+养成规划和标准成长!L$13)*养成规划和标准成长!$N226+养成规划和标准成长!L$14*养成规划和标准成长!$O226*养成规划和标准成长!$Q226+养成规划和标准成长!L$17*10*养成规划和标准成长!$S226+养成规划和标准成长!L$18*10*养成规划和标准成长!$T226+养成规划和标准成长!L$19*养成规划和标准成长!$U226,0)</f>
        <v>365</v>
      </c>
      <c r="J133" s="9">
        <f>ROUND(属性投放!L$4+养成规划和标准成长!M$3*养成规划和标准成长!$O226*养成规划和标准成长!$P226+养成规划和标准成长!M$4*养成规划和标准成长!$V226+养成规划和标准成长!M$5*养成规划和标准成长!$R226+(养成规划和标准成长!M$12+养成规划和标准成长!M$13)*养成规划和标准成长!$N226+养成规划和标准成长!M$14*养成规划和标准成长!$O226*养成规划和标准成长!$Q226+养成规划和标准成长!M$17*10*养成规划和标准成长!$S226+养成规划和标准成长!M$18*10*养成规划和标准成长!$T226+养成规划和标准成长!M$19*养成规划和标准成长!$U226,0)</f>
        <v>1327</v>
      </c>
      <c r="K133" s="9">
        <f>ROUND(属性投放!M$4+养成规划和标准成长!N$3*养成规划和标准成长!$O226*养成规划和标准成长!$P226+养成规划和标准成长!N$4*养成规划和标准成长!$V226+养成规划和标准成长!N$5*养成规划和标准成长!$R226+(养成规划和标准成长!N$12+养成规划和标准成长!N$13)*养成规划和标准成长!$N226+养成规划和标准成长!N$14*养成规划和标准成长!$O226*养成规划和标准成长!$Q226+养成规划和标准成长!N$17*10*养成规划和标准成长!$S226+养成规划和标准成长!N$18*10*养成规划和标准成长!$T226+养成规划和标准成长!N$19*养成规划和标准成长!$U226,0)</f>
        <v>1336</v>
      </c>
      <c r="L133" s="9">
        <f>VLOOKUP(养成规划和标准成长!$X226,阵法、技能和修炼!$C$20:$N$40,COLUMNS(阵法、技能和修炼!$C$20:G$40),0)</f>
        <v>319</v>
      </c>
      <c r="M133" s="9">
        <f>VLOOKUP(养成规划和标准成长!$X226,阵法、技能和修炼!$C$20:$N$40,COLUMNS(阵法、技能和修炼!$C$20:H$40),0)</f>
        <v>246</v>
      </c>
      <c r="N133" s="9">
        <f>VLOOKUP(养成规划和标准成长!$X226,阵法、技能和修炼!$C$20:$N$40,COLUMNS(阵法、技能和修炼!$C$20:I$40),0)</f>
        <v>319</v>
      </c>
      <c r="O133" s="9">
        <f>VLOOKUP(养成规划和标准成长!$X226,阵法、技能和修炼!$C$20:$N$40,COLUMNS(阵法、技能和修炼!$C$20:J$40),0)</f>
        <v>246</v>
      </c>
      <c r="P133" s="9">
        <f>VLOOKUP(养成规划和标准成长!$X226,阵法、技能和修炼!$C$20:$N$40,COLUMNS(阵法、技能和修炼!$C$20:K$40),0)</f>
        <v>70</v>
      </c>
      <c r="Q133" s="9">
        <f>VLOOKUP(养成规划和标准成长!$X226,阵法、技能和修炼!$C$20:$N$40,COLUMNS(阵法、技能和修炼!$C$20:L$40),0)</f>
        <v>70</v>
      </c>
      <c r="R133" s="9">
        <f>VLOOKUP(养成规划和标准成长!$X226,阵法、技能和修炼!$C$20:$N$40,COLUMNS(阵法、技能和修炼!$C$20:M$40),0)</f>
        <v>84.000000000000071</v>
      </c>
      <c r="S133" s="9">
        <f>VLOOKUP(养成规划和标准成长!$X226,阵法、技能和修炼!$C$20:$N$40,COLUMNS(阵法、技能和修炼!$C$20:N$40),0)</f>
        <v>84.000000000000071</v>
      </c>
      <c r="T133" s="1">
        <v>130</v>
      </c>
      <c r="U133" s="9">
        <f>ROUND(属性投放!D$4+养成规划和标准成长!E$3*养成规划和标准成长!$C379*养成规划和标准成长!$D379+养成规划和标准成长!E$4*养成规划和标准成长!$J379+养成规划和标准成长!E$5*养成规划和标准成长!$F379+(养成规划和标准成长!E$12+养成规划和标准成长!E$13)*养成规划和标准成长!$B379+养成规划和标准成长!E$14*养成规划和标准成长!$C379*养成规划和标准成长!$E379+养成规划和标准成长!E$17*10*养成规划和标准成长!$G379+养成规划和标准成长!E$18*10*养成规划和标准成长!$H379+养成规划和标准成长!E$19*养成规划和标准成长!$I379,0)</f>
        <v>5712</v>
      </c>
      <c r="V133" s="9">
        <f>ROUND(属性投放!E$4+养成规划和标准成长!F$3*养成规划和标准成长!$C379*养成规划和标准成长!$D379+养成规划和标准成长!F$4*养成规划和标准成长!$J379+养成规划和标准成长!F$5*养成规划和标准成长!$F379+(养成规划和标准成长!F$12+养成规划和标准成长!F$13)*养成规划和标准成长!$B379+养成规划和标准成长!F$14*养成规划和标准成长!$C379*养成规划和标准成长!$E379+养成规划和标准成长!F$17*10*养成规划和标准成长!$G379+养成规划和标准成长!F$18*10*养成规划和标准成长!$H379+养成规划和标准成长!F$19*养成规划和标准成长!$I379,0)</f>
        <v>5798</v>
      </c>
      <c r="W133" s="9">
        <f>ROUND(属性投放!F$4+养成规划和标准成长!G$3*养成规划和标准成长!$C379*养成规划和标准成长!$D379+养成规划和标准成长!G$4*养成规划和标准成长!$J379+养成规划和标准成长!G$5*养成规划和标准成长!$F379+(养成规划和标准成长!G$12+养成规划和标准成长!G$13)*养成规划和标准成长!$B379+养成规划和标准成长!G$14*养成规划和标准成长!$C379*养成规划和标准成长!$E379+养成规划和标准成长!G$17*10*养成规划和标准成长!$G379+养成规划和标准成长!G$18*10*养成规划和标准成长!$H379+养成规划和标准成长!G$19*养成规划和标准成长!$I379,0)</f>
        <v>2120</v>
      </c>
      <c r="X133" s="9">
        <f>ROUND(属性投放!G$4+养成规划和标准成长!H$3*养成规划和标准成长!$C379*养成规划和标准成长!$D379+养成规划和标准成长!H$4*养成规划和标准成长!$J379+养成规划和标准成长!H$5*养成规划和标准成长!$F379+(养成规划和标准成长!H$12+养成规划和标准成长!H$13)*养成规划和标准成长!$B379+养成规划和标准成长!H$14*养成规划和标准成长!$C379*养成规划和标准成长!$E379+养成规划和标准成长!H$17*10*养成规划和标准成长!$G379+养成规划和标准成长!H$18*10*养成规划和标准成长!$H379+养成规划和标准成长!H$19*养成规划和标准成长!$I379,0)</f>
        <v>914</v>
      </c>
      <c r="Y133" s="9">
        <f>ROUND(属性投放!H$4+养成规划和标准成长!I$3*养成规划和标准成长!$C379*养成规划和标准成长!$D379+养成规划和标准成长!I$4*养成规划和标准成长!$J379+养成规划和标准成长!I$5*养成规划和标准成长!$F379+(养成规划和标准成长!I$12+养成规划和标准成长!I$13)*养成规划和标准成长!$B379+养成规划和标准成长!I$14*养成规划和标准成长!$C379*养成规划和标准成长!$E379+养成规划和标准成长!I$17*10*养成规划和标准成长!$G379+养成规划和标准成长!I$18*10*养成规划和标准成长!$H379+养成规划和标准成长!I$19*养成规划和标准成长!$I379,0)</f>
        <v>1583</v>
      </c>
      <c r="Z133" s="9">
        <f>ROUND(属性投放!I$4+养成规划和标准成长!J$3*养成规划和标准成长!$C379*养成规划和标准成长!$D379+养成规划和标准成长!J$4*养成规划和标准成长!$J379+养成规划和标准成长!J$5*养成规划和标准成长!$F379+(养成规划和标准成长!J$12+养成规划和标准成长!J$13)*养成规划和标准成长!$B379+养成规划和标准成长!J$14*养成规划和标准成长!$C379*养成规划和标准成长!$E379+养成规划和标准成长!J$17*10*养成规划和标准成长!$G379+养成规划和标准成长!J$18*10*养成规划和标准成长!$H379+养成规划和标准成长!J$19*养成规划和标准成长!$I379,0)</f>
        <v>1130</v>
      </c>
      <c r="AA133" s="9">
        <f>ROUND(属性投放!J$4+养成规划和标准成长!K$3*养成规划和标准成长!$C379*养成规划和标准成长!$D379+养成规划和标准成长!K$4*养成规划和标准成长!$J379+养成规划和标准成长!K$5*养成规划和标准成长!$F379+(养成规划和标准成长!K$12+养成规划和标准成长!K$13)*养成规划和标准成长!$B379+养成规划和标准成长!K$14*养成规划和标准成长!$C379*养成规划和标准成长!$E379+养成规划和标准成长!K$17*10*养成规划和标准成长!$G379+养成规划和标准成长!K$18*10*养成规划和标准成长!$H379+养成规划和标准成长!K$19*养成规划和标准成长!$I379,0)</f>
        <v>757</v>
      </c>
      <c r="AB133" s="9">
        <f>ROUND(属性投放!K$4+养成规划和标准成长!L$3*养成规划和标准成长!$C379*养成规划和标准成长!$D379+养成规划和标准成长!L$4*养成规划和标准成长!$J379+养成规划和标准成长!L$5*养成规划和标准成长!$F379+(养成规划和标准成长!L$12+养成规划和标准成长!L$13)*养成规划和标准成长!$B379+养成规划和标准成长!L$14*养成规划和标准成长!$C379*养成规划和标准成长!$E379+养成规划和标准成长!L$17*10*养成规划和标准成长!$G379+养成规划和标准成长!L$18*10*养成规划和标准成长!$H379+养成规划和标准成长!L$19*养成规划和标准成长!$I379,0)</f>
        <v>433</v>
      </c>
      <c r="AC133" s="9">
        <f>ROUND(属性投放!L$4+养成规划和标准成长!M$3*养成规划和标准成长!$C379*养成规划和标准成长!$D379+养成规划和标准成长!M$4*养成规划和标准成长!$J379+养成规划和标准成长!M$5*养成规划和标准成长!$F379+(养成规划和标准成长!M$12+养成规划和标准成长!M$13)*养成规划和标准成长!$B379+养成规划和标准成长!M$14*养成规划和标准成长!$C379*养成规划和标准成长!$E379+养成规划和标准成长!M$17*10*养成规划和标准成长!$G379+养成规划和标准成长!M$18*10*养成规划和标准成长!$H379+养成规划和标准成长!M$19*养成规划和标准成长!$I379,0)</f>
        <v>1338</v>
      </c>
      <c r="AD133" s="9">
        <f>ROUND(属性投放!M$4+养成规划和标准成长!N$3*养成规划和标准成长!$C379*养成规划和标准成长!$D379+养成规划和标准成长!N$4*养成规划和标准成长!$J379+养成规划和标准成长!N$5*养成规划和标准成长!$F379+(养成规划和标准成长!N$12+养成规划和标准成长!N$13)*养成规划和标准成长!$B379+养成规划和标准成长!N$14*养成规划和标准成长!$C379*养成规划和标准成长!$E379+养成规划和标准成长!N$17*10*养成规划和标准成长!$G379+养成规划和标准成长!N$18*10*养成规划和标准成长!$H379+养成规划和标准成长!N$19*养成规划和标准成长!$I379,0)</f>
        <v>1350</v>
      </c>
      <c r="AE133" s="9">
        <f>VLOOKUP(养成规划和标准成长!$L379,阵法、技能和修炼!$C$20:$N$40,COLUMNS(阵法、技能和修炼!$C$20:G$40),0)</f>
        <v>373</v>
      </c>
      <c r="AF133" s="9">
        <f>VLOOKUP(养成规划和标准成长!$L379,阵法、技能和修炼!$C$20:$N$40,COLUMNS(阵法、技能和修炼!$C$20:H$40),0)</f>
        <v>276</v>
      </c>
      <c r="AG133" s="9">
        <f>VLOOKUP(养成规划和标准成长!$L379,阵法、技能和修炼!$C$20:$N$40,COLUMNS(阵法、技能和修炼!$C$20:I$40),0)</f>
        <v>373</v>
      </c>
      <c r="AH133" s="9">
        <f>VLOOKUP(养成规划和标准成长!$L379,阵法、技能和修炼!$C$20:$N$40,COLUMNS(阵法、技能和修炼!$C$20:J$40),0)</f>
        <v>276</v>
      </c>
      <c r="AI133" s="9">
        <f>VLOOKUP(养成规划和标准成长!$L379,阵法、技能和修炼!$C$20:$N$40,COLUMNS(阵法、技能和修炼!$C$20:K$40),0)</f>
        <v>80</v>
      </c>
      <c r="AJ133" s="9">
        <f>VLOOKUP(养成规划和标准成长!$L379,阵法、技能和修炼!$C$20:$N$40,COLUMNS(阵法、技能和修炼!$C$20:L$40),0)</f>
        <v>80</v>
      </c>
      <c r="AK133" s="9">
        <f>VLOOKUP(养成规划和标准成长!$L379,阵法、技能和修炼!$C$20:$N$40,COLUMNS(阵法、技能和修炼!$C$20:M$40),0)</f>
        <v>96.000000000000085</v>
      </c>
      <c r="AL133" s="9">
        <f>VLOOKUP(养成规划和标准成长!$L379,阵法、技能和修炼!$C$20:$N$40,COLUMNS(阵法、技能和修炼!$C$20:N$40),0)</f>
        <v>96.000000000000085</v>
      </c>
      <c r="AN133" s="1">
        <v>130</v>
      </c>
      <c r="AO133" s="9">
        <f>ROUND(属性投放!D$4+养成规划和标准成长!E$3*养成规划和标准成长!$O379*养成规划和标准成长!$P379+养成规划和标准成长!E$4*养成规划和标准成长!$V379+养成规划和标准成长!E$5*养成规划和标准成长!$R379+(养成规划和标准成长!E$12+养成规划和标准成长!E$13)*养成规划和标准成长!$N379+养成规划和标准成长!E$14*养成规划和标准成长!$O379*养成规划和标准成长!$Q379+养成规划和标准成长!E$17*10*养成规划和标准成长!$S379+养成规划和标准成长!E$18*10*养成规划和标准成长!$T379+养成规划和标准成长!E$19*养成规划和标准成长!$U379,0)</f>
        <v>6511</v>
      </c>
      <c r="AP133" s="9">
        <f>ROUND(属性投放!E$4+养成规划和标准成长!F$3*养成规划和标准成长!$O379*养成规划和标准成长!$P379+养成规划和标准成长!F$4*养成规划和标准成长!$V379+养成规划和标准成长!F$5*养成规划和标准成长!$R379+(养成规划和标准成长!F$12+养成规划和标准成长!F$13)*养成规划和标准成长!$N379+养成规划和标准成长!F$14*养成规划和标准成长!$O379*养成规划和标准成长!$Q379+养成规划和标准成长!F$17*10*养成规划和标准成长!$S379+养成规划和标准成长!F$18*10*养成规划和标准成长!$T379+养成规划和标准成长!F$19*养成规划和标准成长!$U379,0)</f>
        <v>6164</v>
      </c>
      <c r="AQ133" s="9">
        <f>ROUND(属性投放!F$4+养成规划和标准成长!G$3*养成规划和标准成长!$O379*养成规划和标准成长!$P379+养成规划和标准成长!G$4*养成规划和标准成长!$V379+养成规划和标准成长!G$5*养成规划和标准成长!$R379+(养成规划和标准成长!G$12+养成规划和标准成长!G$13)*养成规划和标准成长!$N379+养成规划和标准成长!G$14*养成规划和标准成长!$O379*养成规划和标准成长!$Q379+养成规划和标准成长!G$17*10*养成规划和标准成长!$S379+养成规划和标准成长!G$18*10*养成规划和标准成长!$T379+养成规划和标准成长!G$19*养成规划和标准成长!$U379,0)</f>
        <v>2333</v>
      </c>
      <c r="AR133" s="9">
        <f>ROUND(属性投放!G$4+养成规划和标准成长!H$3*养成规划和标准成长!$O379*养成规划和标准成长!$P379+养成规划和标准成长!H$4*养成规划和标准成长!$V379+养成规划和标准成长!H$5*养成规划和标准成长!$R379+(养成规划和标准成长!H$12+养成规划和标准成长!H$13)*养成规划和标准成长!$N379+养成规划和标准成长!H$14*养成规划和标准成长!$O379*养成规划和标准成长!$Q379+养成规划和标准成长!H$17*10*养成规划和标准成长!$S379+养成规划和标准成长!H$18*10*养成规划和标准成长!$T379+养成规划和标准成长!H$19*养成规划和标准成长!$U379,0)</f>
        <v>1062</v>
      </c>
      <c r="AS133" s="9">
        <f>ROUND(属性投放!H$4+养成规划和标准成长!I$3*养成规划和标准成长!$O379*养成规划和标准成长!$P379+养成规划和标准成长!I$4*养成规划和标准成长!$V379+养成规划和标准成长!I$5*养成规划和标准成长!$R379+(养成规划和标准成长!I$12+养成规划和标准成长!I$13)*养成规划和标准成长!$N379+养成规划和标准成长!I$14*养成规划和标准成长!$O379*养成规划和标准成长!$Q379+养成规划和标准成长!I$17*10*养成规划和标准成长!$S379+养成规划和标准成长!I$18*10*养成规划和标准成长!$T379+养成规划和标准成长!I$19*养成规划和标准成长!$U379,0)</f>
        <v>1736</v>
      </c>
      <c r="AT133" s="9">
        <f>ROUND(属性投放!I$4+养成规划和标准成长!J$3*养成规划和标准成长!$O379*养成规划和标准成长!$P379+养成规划和标准成长!J$4*养成规划和标准成长!$V379+养成规划和标准成长!J$5*养成规划和标准成长!$R379+(养成规划和标准成长!J$12+养成规划和标准成长!J$13)*养成规划和标准成长!$N379+养成规划和标准成长!J$14*养成规划和标准成长!$O379*养成规划和标准成长!$Q379+养成规划和标准成长!J$17*10*养成规划和标准成长!$S379+养成规划和标准成长!J$18*10*养成规划和标准成长!$T379+养成规划和标准成长!J$19*养成规划和标准成长!$U379,0)</f>
        <v>1260</v>
      </c>
      <c r="AU133" s="9">
        <f>ROUND(属性投放!J$4+养成规划和标准成长!K$3*养成规划和标准成长!$O379*养成规划和标准成长!$P379+养成规划和标准成长!K$4*养成规划和标准成长!$V379+养成规划和标准成长!K$5*养成规划和标准成长!$R379+(养成规划和标准成长!K$12+养成规划和标准成长!K$13)*养成规划和标准成长!$N379+养成规划和标准成长!K$14*养成规划和标准成长!$O379*养成规划和标准成长!$Q379+养成规划和标准成长!K$17*10*养成规划和标准成长!$S379+养成规划和标准成长!K$18*10*养成规划和标准成长!$T379+养成规划和标准成长!K$19*养成规划和标准成长!$U379,0)</f>
        <v>835</v>
      </c>
      <c r="AV133" s="9">
        <f>ROUND(属性投放!K$4+养成规划和标准成长!L$3*养成规划和标准成长!$O379*养成规划和标准成长!$P379+养成规划和标准成长!L$4*养成规划和标准成长!$V379+养成规划和标准成长!L$5*养成规划和标准成长!$R379+(养成规划和标准成长!L$12+养成规划和标准成长!L$13)*养成规划和标准成长!$N379+养成规划和标准成长!L$14*养成规划和标准成长!$O379*养成规划和标准成长!$Q379+养成规划和标准成长!L$17*10*养成规划和标准成长!$S379+养成规划和标准成长!L$18*10*养成规划和标准成长!$T379+养成规划和标准成长!L$19*养成规划和标准成长!$U379,0)</f>
        <v>527</v>
      </c>
      <c r="AW133" s="9">
        <f>ROUND(属性投放!L$4+养成规划和标准成长!M$3*养成规划和标准成长!$O379*养成规划和标准成长!$P379+养成规划和标准成长!M$4*养成规划和标准成长!$V379+养成规划和标准成长!M$5*养成规划和标准成长!$R379+(养成规划和标准成长!M$12+养成规划和标准成长!M$13)*养成规划和标准成长!$N379+养成规划和标准成长!M$14*养成规划和标准成长!$O379*养成规划和标准成长!$Q379+养成规划和标准成长!M$17*10*养成规划和标准成长!$S379+养成规划和标准成长!M$18*10*养成规划和标准成长!$T379+养成规划和标准成长!M$19*养成规划和标准成长!$U379,0)</f>
        <v>1364</v>
      </c>
      <c r="AX133" s="9">
        <f>ROUND(属性投放!M$4+养成规划和标准成长!N$3*养成规划和标准成长!$O379*养成规划和标准成长!$P379+养成规划和标准成长!N$4*养成规划和标准成长!$V379+养成规划和标准成长!N$5*养成规划和标准成长!$R379+(养成规划和标准成长!N$12+养成规划和标准成长!N$13)*养成规划和标准成长!$N379+养成规划和标准成长!N$14*养成规划和标准成长!$O379*养成规划和标准成长!$Q379+养成规划和标准成长!N$17*10*养成规划和标准成长!$S379+养成规划和标准成长!N$18*10*养成规划和标准成长!$T379+养成规划和标准成长!N$19*养成规划和标准成长!$U379,0)</f>
        <v>1380</v>
      </c>
      <c r="AY133" s="9">
        <f>VLOOKUP(养成规划和标准成长!$X379,阵法、技能和修炼!$C$20:$N$40,COLUMNS(阵法、技能和修炼!$C$20:G$40),0)</f>
        <v>428</v>
      </c>
      <c r="AZ133" s="9">
        <f>VLOOKUP(养成规划和标准成长!$X379,阵法、技能和修炼!$C$20:$N$40,COLUMNS(阵法、技能和修炼!$C$20:H$40),0)</f>
        <v>305</v>
      </c>
      <c r="BA133" s="9">
        <f>VLOOKUP(养成规划和标准成长!$X379,阵法、技能和修炼!$C$20:$N$40,COLUMNS(阵法、技能和修炼!$C$20:I$40),0)</f>
        <v>428</v>
      </c>
      <c r="BB133" s="9">
        <f>VLOOKUP(养成规划和标准成长!$X379,阵法、技能和修炼!$C$20:$N$40,COLUMNS(阵法、技能和修炼!$C$20:J$40),0)</f>
        <v>305</v>
      </c>
      <c r="BC133" s="9">
        <f>VLOOKUP(养成规划和标准成长!$X379,阵法、技能和修炼!$C$20:$N$40,COLUMNS(阵法、技能和修炼!$C$20:K$40),0)</f>
        <v>90</v>
      </c>
      <c r="BD133" s="9">
        <f>VLOOKUP(养成规划和标准成长!$X379,阵法、技能和修炼!$C$20:$N$40,COLUMNS(阵法、技能和修炼!$C$20:L$40),0)</f>
        <v>90</v>
      </c>
      <c r="BE133" s="9">
        <f>VLOOKUP(养成规划和标准成长!$X379,阵法、技能和修炼!$C$20:$N$40,COLUMNS(阵法、技能和修炼!$C$20:M$40),0)</f>
        <v>108.0000000000001</v>
      </c>
      <c r="BF133" s="9">
        <f>VLOOKUP(养成规划和标准成长!$X379,阵法、技能和修炼!$C$20:$N$40,COLUMNS(阵法、技能和修炼!$C$20:N$40),0)</f>
        <v>108.0000000000001</v>
      </c>
      <c r="BH133" s="1">
        <v>130</v>
      </c>
      <c r="BI133" s="9">
        <f>ROUND(属性投放!D$4+养成规划和标准成长!E$3*养成规划和标准成长!$AA379*养成规划和标准成长!$AB379+养成规划和标准成长!E$4*养成规划和标准成长!$AH379+养成规划和标准成长!E$5*养成规划和标准成长!$AD379+(养成规划和标准成长!E$12+养成规划和标准成长!E$13)*养成规划和标准成长!$Z379+养成规划和标准成长!E$14*养成规划和标准成长!$AA379*养成规划和标准成长!$AC379+养成规划和标准成长!E$17*10*养成规划和标准成长!$AE379+养成规划和标准成长!E$18*10*养成规划和标准成长!$AF379+养成规划和标准成长!E$19*养成规划和标准成长!$AG379,0)</f>
        <v>7212</v>
      </c>
      <c r="BJ133" s="9">
        <f>ROUND(属性投放!E$4+养成规划和标准成长!F$3*养成规划和标准成长!$AA379*养成规划和标准成长!$AB379+养成规划和标准成长!F$4*养成规划和标准成长!$AH379+养成规划和标准成长!F$5*养成规划和标准成长!$AD379+(养成规划和标准成长!F$12+养成规划和标准成长!F$13)*养成规划和标准成长!$Z379+养成规划和标准成长!F$14*养成规划和标准成长!$AA379*养成规划和标准成长!$AC379+养成规划和标准成长!F$17*10*养成规划和标准成长!$AE379+养成规划和标准成长!F$18*10*养成规划和标准成长!$AF379+养成规划和标准成长!F$19*养成规划和标准成长!$AG379,0)</f>
        <v>6466</v>
      </c>
      <c r="BK133" s="9">
        <f>ROUND(属性投放!F$4+养成规划和标准成长!G$3*养成规划和标准成长!$AA379*养成规划和标准成长!$AB379+养成规划和标准成长!G$4*养成规划和标准成长!$AH379+养成规划和标准成长!G$5*养成规划和标准成长!$AD379+(养成规划和标准成长!G$12+养成规划和标准成长!G$13)*养成规划和标准成长!$Z379+养成规划和标准成长!G$14*养成规划和标准成长!$AA379*养成规划和标准成长!$AC379+养成规划和标准成长!G$17*10*养成规划和标准成长!$AE379+养成规划和标准成长!G$18*10*养成规划和标准成长!$AF379+养成规划和标准成长!G$19*养成规划和标准成长!$AG379,0)</f>
        <v>2519</v>
      </c>
      <c r="BL133" s="9">
        <f>ROUND(属性投放!G$4+养成规划和标准成长!H$3*养成规划和标准成长!$AA379*养成规划和标准成长!$AB379+养成规划和标准成长!H$4*养成规划和标准成长!$AH379+养成规划和标准成长!H$5*养成规划和标准成长!$AD379+(养成规划和标准成长!H$12+养成规划和标准成长!H$13)*养成规划和标准成长!$Z379+养成规划和标准成长!H$14*养成规划和标准成长!$AA379*养成规划和标准成长!$AC379+养成规划和标准成长!H$17*10*养成规划和标准成长!$AE379+养成规划和标准成长!H$18*10*养成规划和标准成长!$AF379+养成规划和标准成长!H$19*养成规划和标准成长!$AG379,0)</f>
        <v>1189</v>
      </c>
      <c r="BM133" s="9">
        <f>ROUND(属性投放!H$4+养成规划和标准成长!I$3*养成规划和标准成长!$AA379*养成规划和标准成长!$AB379+养成规划和标准成长!I$4*养成规划和标准成长!$AH379+养成规划和标准成长!I$5*养成规划和标准成长!$AD379+(养成规划和标准成长!I$12+养成规划和标准成长!I$13)*养成规划和标准成长!$Z379+养成规划和标准成长!I$14*养成规划和标准成长!$AA379*养成规划和标准成长!$AC379+养成规划和标准成长!I$17*10*养成规划和标准成长!$AE379+养成规划和标准成长!I$18*10*养成规划和标准成长!$AF379+养成规划和标准成长!I$19*养成规划和标准成长!$AG379,0)</f>
        <v>1865</v>
      </c>
      <c r="BN133" s="9">
        <f>ROUND(属性投放!I$4+养成规划和标准成长!J$3*养成规划和标准成长!$AA379*养成规划和标准成长!$AB379+养成规划和标准成长!J$4*养成规划和标准成长!$AH379+养成规划和标准成长!J$5*养成规划和标准成长!$AD379+(养成规划和标准成长!J$12+养成规划和标准成长!J$13)*养成规划和标准成长!$Z379+养成规划和标准成长!J$14*养成规划和标准成长!$AA379*养成规划和标准成长!$AC379+养成规划和标准成长!J$17*10*养成规划和标准成长!$AE379+养成规划和标准成长!J$18*10*养成规划和标准成长!$AF379+养成规划和标准成长!J$19*养成规划和标准成长!$AG379,0)</f>
        <v>1367</v>
      </c>
      <c r="BO133" s="9">
        <f>ROUND(属性投放!J$4+养成规划和标准成长!K$3*养成规划和标准成长!$AA379*养成规划和标准成长!$AB379+养成规划和标准成长!K$4*养成规划和标准成长!$AH379+养成规划和标准成长!K$5*养成规划和标准成长!$AD379+(养成规划和标准成长!K$12+养成规划和标准成长!K$13)*养成规划和标准成长!$Z379+养成规划和标准成长!K$14*养成规划和标准成长!$AA379*养成规划和标准成长!$AC379+养成规划和标准成长!K$17*10*养成规划和标准成长!$AE379+养成规划和标准成长!K$18*10*养成规划和标准成长!$AF379+养成规划和标准成长!K$19*养成规划和标准成长!$AG379,0)</f>
        <v>896</v>
      </c>
      <c r="BP133" s="9">
        <f>ROUND(属性投放!K$4+养成规划和标准成长!L$3*养成规划和标准成长!$AA379*养成规划和标准成长!$AB379+养成规划和标准成长!L$4*养成规划和标准成长!$AH379+养成规划和标准成长!L$5*养成规划和标准成长!$AD379+(养成规划和标准成长!L$12+养成规划和标准成长!L$13)*养成规划和标准成长!$Z379+养成规划和标准成长!L$14*养成规划和标准成长!$AA379*养成规划和标准成长!$AC379+养成规划和标准成长!L$17*10*养成规划和标准成长!$AE379+养成规划和标准成长!L$18*10*养成规划和标准成长!$AF379+养成规划和标准成长!L$19*养成规划和标准成长!$AG379,0)</f>
        <v>606</v>
      </c>
      <c r="BQ133" s="9">
        <f>ROUND(属性投放!L$4+养成规划和标准成长!M$3*养成规划和标准成长!$AA379*养成规划和标准成长!$AB379+养成规划和标准成长!M$4*养成规划和标准成长!$AH379+养成规划和标准成长!M$5*养成规划和标准成长!$AD379+(养成规划和标准成长!M$12+养成规划和标准成长!M$13)*养成规划和标准成长!$Z379+养成规划和标准成长!M$14*养成规划和标准成长!$AA379*养成规划和标准成长!$AC379+养成规划和标准成长!M$17*10*养成规划和标准成长!$AE379+养成规划和标准成长!M$18*10*养成规划和标准成长!$AF379+养成规划和标准成长!M$19*养成规划和标准成长!$AG379,0)</f>
        <v>1385</v>
      </c>
      <c r="BR133" s="9">
        <f>ROUND(属性投放!M$4+养成规划和标准成长!N$3*养成规划和标准成长!$AA379*养成规划和标准成长!$AB379+养成规划和标准成长!N$4*养成规划和标准成长!$AH379+养成规划和标准成长!N$5*养成规划和标准成长!$AD379+(养成规划和标准成长!N$12+养成规划和标准成长!N$13)*养成规划和标准成长!$Z379+养成规划和标准成长!N$14*养成规划和标准成长!$AA379*养成规划和标准成长!$AC379+养成规划和标准成长!N$17*10*养成规划和标准成长!$AE379+养成规划和标准成长!N$18*10*养成规划和标准成长!$AF379+养成规划和标准成长!N$19*养成规划和标准成长!$AG379,0)</f>
        <v>1403</v>
      </c>
      <c r="BS133" s="9">
        <f>VLOOKUP(养成规划和标准成长!$AJ379,阵法、技能和修炼!$C$20:$N$40,COLUMNS(阵法、技能和修炼!$C$20:G$40),0)</f>
        <v>486</v>
      </c>
      <c r="BT133" s="9">
        <f>VLOOKUP(养成规划和标准成长!$AJ379,阵法、技能和修炼!$C$20:$N$40,COLUMNS(阵法、技能和修炼!$C$20:H$40),0)</f>
        <v>332</v>
      </c>
      <c r="BU133" s="9">
        <f>VLOOKUP(养成规划和标准成长!$AJ379,阵法、技能和修炼!$C$20:$N$40,COLUMNS(阵法、技能和修炼!$C$20:I$40),0)</f>
        <v>486</v>
      </c>
      <c r="BV133" s="9">
        <f>VLOOKUP(养成规划和标准成长!$AJ379,阵法、技能和修炼!$C$20:$N$40,COLUMNS(阵法、技能和修炼!$C$20:J$40),0)</f>
        <v>332</v>
      </c>
      <c r="BW133" s="9">
        <f>VLOOKUP(养成规划和标准成长!$AJ379,阵法、技能和修炼!$C$20:$N$40,COLUMNS(阵法、技能和修炼!$C$20:K$40),0)</f>
        <v>100</v>
      </c>
      <c r="BX133" s="9">
        <f>VLOOKUP(养成规划和标准成长!$AJ379,阵法、技能和修炼!$C$20:$N$40,COLUMNS(阵法、技能和修炼!$C$20:L$40),0)</f>
        <v>100</v>
      </c>
      <c r="BY133" s="9">
        <f>VLOOKUP(养成规划和标准成长!$AJ379,阵法、技能和修炼!$C$20:$N$40,COLUMNS(阵法、技能和修炼!$C$20:M$40),0)</f>
        <v>120.00000000000011</v>
      </c>
      <c r="BZ133" s="9">
        <f>VLOOKUP(养成规划和标准成长!$AJ379,阵法、技能和修炼!$C$20:$N$40,COLUMNS(阵法、技能和修炼!$C$20:N$40),0)</f>
        <v>120.00000000000011</v>
      </c>
    </row>
    <row r="134" spans="1:78">
      <c r="A134" s="1">
        <v>131</v>
      </c>
      <c r="B134" s="9">
        <f>ROUND(属性投放!D$4+养成规划和标准成长!E$3*养成规划和标准成长!$O227*养成规划和标准成长!$P227+养成规划和标准成长!E$4*养成规划和标准成长!$V227+养成规划和标准成长!E$5*养成规划和标准成长!$R227+(养成规划和标准成长!E$12+养成规划和标准成长!E$13)*养成规划和标准成长!$N227+养成规划和标准成长!E$14*养成规划和标准成长!$O227*养成规划和标准成长!$Q227+养成规划和标准成长!E$17*10*养成规划和标准成长!$S227+养成规划和标准成长!E$18*10*养成规划和标准成长!$T227+养成规划和标准成长!E$19*养成规划和标准成长!$U227,0)</f>
        <v>5195</v>
      </c>
      <c r="C134" s="9">
        <f>ROUND(属性投放!E$4+养成规划和标准成长!F$3*养成规划和标准成长!$O227*养成规划和标准成长!$P227+养成规划和标准成长!F$4*养成规划和标准成长!$V227+养成规划和标准成长!F$5*养成规划和标准成长!$R227+(养成规划和标准成长!F$12+养成规划和标准成长!F$13)*养成规划和标准成长!$N227+养成规划和标准成长!F$14*养成规划和标准成长!$O227*养成规划和标准成长!$Q227+养成规划和标准成长!F$17*10*养成规划和标准成长!$S227+养成规划和标准成长!F$18*10*养成规划和标准成长!$T227+养成规划和标准成长!F$19*养成规划和标准成长!$U227,0)</f>
        <v>5463</v>
      </c>
      <c r="D134" s="9">
        <f>ROUND(属性投放!F$4+养成规划和标准成长!G$3*养成规划和标准成长!$O227*养成规划和标准成长!$P227+养成规划和标准成长!G$4*养成规划和标准成长!$V227+养成规划和标准成长!G$5*养成规划和标准成长!$R227+(养成规划和标准成长!G$12+养成规划和标准成长!G$13)*养成规划和标准成长!$N227+养成规划和标准成长!G$14*养成规划和标准成长!$O227*养成规划和标准成长!$Q227+养成规划和标准成长!G$17*10*养成规划和标准成长!$S227+养成规划和标准成长!G$18*10*养成规划和标准成长!$T227+养成规划和标准成长!G$19*养成规划和标准成长!$U227,0)</f>
        <v>1966</v>
      </c>
      <c r="E134" s="9">
        <f>ROUND(属性投放!G$4+养成规划和标准成长!H$3*养成规划和标准成长!$O227*养成规划和标准成长!$P227+养成规划和标准成长!H$4*养成规划和标准成长!$V227+养成规划和标准成长!H$5*养成规划和标准成长!$R227+(养成规划和标准成长!H$12+养成规划和标准成长!H$13)*养成规划和标准成长!$N227+养成规划和标准成长!H$14*养成规划和标准成长!$O227*养成规划和标准成长!$Q227+养成规划和标准成长!H$17*10*养成规划和标准成长!$S227+养成规划和标准成长!H$18*10*养成规划和标准成长!$T227+养成规划和标准成长!H$19*养成规划和标准成长!$U227,0)</f>
        <v>819</v>
      </c>
      <c r="F134" s="9">
        <f>ROUND(属性投放!H$4+养成规划和标准成长!I$3*养成规划和标准成长!$O227*养成规划和标准成长!$P227+养成规划和标准成长!I$4*养成规划和标准成长!$V227+养成规划和标准成长!I$5*养成规划和标准成长!$R227+(养成规划和标准成长!I$12+养成规划和标准成长!I$13)*养成规划和标准成长!$N227+养成规划和标准成长!I$14*养成规划和标准成长!$O227*养成规划和标准成长!$Q227+养成规划和标准成长!I$17*10*养成规划和标准成长!$S227+养成规划和标准成长!I$18*10*养成规划和标准成长!$T227+养成规划和标准成长!I$19*养成规划和标准成长!$U227,0)</f>
        <v>1489</v>
      </c>
      <c r="G134" s="9">
        <f>ROUND(属性投放!I$4+养成规划和标准成长!J$3*养成规划和标准成长!$O227*养成规划和标准成长!$P227+养成规划和标准成长!J$4*养成规划和标准成长!$V227+养成规划和标准成长!J$5*养成规划和标准成长!$R227+(养成规划和标准成长!J$12+养成规划和标准成长!J$13)*养成规划和标准成长!$N227+养成规划和标准成长!J$14*养成规划和标准成长!$O227*养成规划和标准成长!$Q227+养成规划和标准成长!J$17*10*养成规划和标准成长!$S227+养成规划和标准成长!J$18*10*养成规划和标准成长!$T227+养成规划和标准成长!J$19*养成规划和标准成长!$U227,0)</f>
        <v>1057</v>
      </c>
      <c r="H134" s="9">
        <f>ROUND(属性投放!J$4+养成规划和标准成长!K$3*养成规划和标准成长!$O227*养成规划和标准成长!$P227+养成规划和标准成长!K$4*养成规划和标准成长!$V227+养成规划和标准成长!K$5*养成规划和标准成长!$R227+(养成规划和标准成长!K$12+养成规划和标准成长!K$13)*养成规划和标准成长!$N227+养成规划和标准成长!K$14*养成规划和标准成长!$O227*养成规划和标准成长!$Q227+养成规划和标准成长!K$17*10*养成规划和标准成长!$S227+养成规划和标准成长!K$18*10*养成规划和标准成长!$T227+养成规划和标准成长!K$19*养成规划和标准成长!$U227,0)</f>
        <v>708</v>
      </c>
      <c r="I134" s="9">
        <f>ROUND(属性投放!K$4+养成规划和标准成长!L$3*养成规划和标准成长!$O227*养成规划和标准成长!$P227+养成规划和标准成长!L$4*养成规划和标准成长!$V227+养成规划和标准成长!L$5*养成规划和标准成长!$R227+(养成规划和标准成长!L$12+养成规划和标准成长!L$13)*养成规划和标准成长!$N227+养成规划和标准成长!L$14*养成规划和标准成长!$O227*养成规划和标准成长!$Q227+养成规划和标准成长!L$17*10*养成规划和标准成长!$S227+养成规划和标准成长!L$18*10*养成规划和标准成长!$T227+养成规划和标准成长!L$19*养成规划和标准成长!$U227,0)</f>
        <v>365</v>
      </c>
      <c r="J134" s="9">
        <f>ROUND(属性投放!L$4+养成规划和标准成长!M$3*养成规划和标准成长!$O227*养成规划和标准成长!$P227+养成规划和标准成长!M$4*养成规划和标准成长!$V227+养成规划和标准成长!M$5*养成规划和标准成长!$R227+(养成规划和标准成长!M$12+养成规划和标准成长!M$13)*养成规划和标准成长!$N227+养成规划和标准成长!M$14*养成规划和标准成长!$O227*养成规划和标准成长!$Q227+养成规划和标准成长!M$17*10*养成规划和标准成长!$S227+养成规划和标准成长!M$18*10*养成规划和标准成长!$T227+养成规划和标准成长!M$19*养成规划和标准成长!$U227,0)</f>
        <v>1337</v>
      </c>
      <c r="K134" s="9">
        <f>ROUND(属性投放!M$4+养成规划和标准成长!N$3*养成规划和标准成长!$O227*养成规划和标准成长!$P227+养成规划和标准成长!N$4*养成规划和标准成长!$V227+养成规划和标准成长!N$5*养成规划和标准成长!$R227+(养成规划和标准成长!N$12+养成规划和标准成长!N$13)*养成规划和标准成长!$N227+养成规划和标准成长!N$14*养成规划和标准成长!$O227*养成规划和标准成长!$Q227+养成规划和标准成长!N$17*10*养成规划和标准成长!$S227+养成规划和标准成长!N$18*10*养成规划和标准成长!$T227+养成规划和标准成长!N$19*养成规划和标准成长!$U227,0)</f>
        <v>1346</v>
      </c>
      <c r="L134" s="9">
        <f>VLOOKUP(养成规划和标准成长!$X227,阵法、技能和修炼!$C$20:$N$40,COLUMNS(阵法、技能和修炼!$C$20:G$40),0)</f>
        <v>319</v>
      </c>
      <c r="M134" s="9">
        <f>VLOOKUP(养成规划和标准成长!$X227,阵法、技能和修炼!$C$20:$N$40,COLUMNS(阵法、技能和修炼!$C$20:H$40),0)</f>
        <v>246</v>
      </c>
      <c r="N134" s="9">
        <f>VLOOKUP(养成规划和标准成长!$X227,阵法、技能和修炼!$C$20:$N$40,COLUMNS(阵法、技能和修炼!$C$20:I$40),0)</f>
        <v>319</v>
      </c>
      <c r="O134" s="9">
        <f>VLOOKUP(养成规划和标准成长!$X227,阵法、技能和修炼!$C$20:$N$40,COLUMNS(阵法、技能和修炼!$C$20:J$40),0)</f>
        <v>246</v>
      </c>
      <c r="P134" s="9">
        <f>VLOOKUP(养成规划和标准成长!$X227,阵法、技能和修炼!$C$20:$N$40,COLUMNS(阵法、技能和修炼!$C$20:K$40),0)</f>
        <v>70</v>
      </c>
      <c r="Q134" s="9">
        <f>VLOOKUP(养成规划和标准成长!$X227,阵法、技能和修炼!$C$20:$N$40,COLUMNS(阵法、技能和修炼!$C$20:L$40),0)</f>
        <v>70</v>
      </c>
      <c r="R134" s="9">
        <f>VLOOKUP(养成规划和标准成长!$X227,阵法、技能和修炼!$C$20:$N$40,COLUMNS(阵法、技能和修炼!$C$20:M$40),0)</f>
        <v>84.000000000000071</v>
      </c>
      <c r="S134" s="9">
        <f>VLOOKUP(养成规划和标准成长!$X227,阵法、技能和修炼!$C$20:$N$40,COLUMNS(阵法、技能和修炼!$C$20:N$40),0)</f>
        <v>84.000000000000071</v>
      </c>
      <c r="T134" s="1">
        <v>131</v>
      </c>
      <c r="U134" s="9">
        <f>ROUND(属性投放!D$4+养成规划和标准成长!E$3*养成规划和标准成长!$C380*养成规划和标准成长!$D380+养成规划和标准成长!E$4*养成规划和标准成长!$J380+养成规划和标准成长!E$5*养成规划和标准成长!$F380+(养成规划和标准成长!E$12+养成规划和标准成长!E$13)*养成规划和标准成长!$B380+养成规划和标准成长!E$14*养成规划和标准成长!$C380*养成规划和标准成长!$E380+养成规划和标准成长!E$17*10*养成规划和标准成长!$G380+养成规划和标准成长!E$18*10*养成规划和标准成长!$H380+养成规划和标准成长!E$19*养成规划和标准成长!$I380,0)</f>
        <v>5736</v>
      </c>
      <c r="V134" s="9">
        <f>ROUND(属性投放!E$4+养成规划和标准成长!F$3*养成规划和标准成长!$C380*养成规划和标准成长!$D380+养成规划和标准成长!F$4*养成规划和标准成长!$J380+养成规划和标准成长!F$5*养成规划和标准成长!$F380+(养成规划和标准成长!F$12+养成规划和标准成长!F$13)*养成规划和标准成长!$B380+养成规划和标准成长!F$14*养成规划和标准成长!$C380*养成规划和标准成长!$E380+养成规划和标准成长!F$17*10*养成规划和标准成长!$G380+养成规划和标准成长!F$18*10*养成规划和标准成长!$H380+养成规划和标准成长!F$19*养成规划和标准成长!$I380,0)</f>
        <v>5831</v>
      </c>
      <c r="W134" s="9">
        <f>ROUND(属性投放!F$4+养成规划和标准成长!G$3*养成规划和标准成长!$C380*养成规划和标准成长!$D380+养成规划和标准成长!G$4*养成规划和标准成长!$J380+养成规划和标准成长!G$5*养成规划和标准成长!$F380+(养成规划和标准成长!G$12+养成规划和标准成长!G$13)*养成规划和标准成长!$B380+养成规划和标准成长!G$14*养成规划和标准成长!$C380*养成规划和标准成长!$E380+养成规划和标准成长!G$17*10*养成规划和标准成长!$G380+养成规划和标准成长!G$18*10*养成规划和标准成长!$H380+养成规划和标准成长!G$19*养成规划和标准成长!$I380,0)</f>
        <v>2127</v>
      </c>
      <c r="X134" s="9">
        <f>ROUND(属性投放!G$4+养成规划和标准成长!H$3*养成规划和标准成长!$C380*养成规划和标准成长!$D380+养成规划和标准成长!H$4*养成规划和标准成长!$J380+养成规划和标准成长!H$5*养成规划和标准成长!$F380+(养成规划和标准成长!H$12+养成规划和标准成长!H$13)*养成规划和标准成长!$B380+养成规划和标准成长!H$14*养成规划和标准成长!$C380*养成规划和标准成长!$E380+养成规划和标准成长!H$17*10*养成规划和标准成长!$G380+养成规划和标准成长!H$18*10*养成规划和标准成长!$H380+养成规划和标准成长!H$19*养成规划和标准成长!$I380,0)</f>
        <v>916</v>
      </c>
      <c r="Y134" s="9">
        <f>ROUND(属性投放!H$4+养成规划和标准成长!I$3*养成规划和标准成长!$C380*养成规划和标准成长!$D380+养成规划和标准成长!I$4*养成规划和标准成长!$J380+养成规划和标准成长!I$5*养成规划和标准成长!$F380+(养成规划和标准成长!I$12+养成规划和标准成长!I$13)*养成规划和标准成长!$B380+养成规划和标准成长!I$14*养成规划和标准成长!$C380*养成规划和标准成长!$E380+养成规划和标准成长!I$17*10*养成规划和标准成长!$G380+养成规划和标准成长!I$18*10*养成规划和标准成长!$H380+养成规划和标准成长!I$19*养成规划和标准成长!$I380,0)</f>
        <v>1590</v>
      </c>
      <c r="Z134" s="9">
        <f>ROUND(属性投放!I$4+养成规划和标准成长!J$3*养成规划和标准成长!$C380*养成规划和标准成长!$D380+养成规划和标准成长!J$4*养成规划和标准成长!$J380+养成规划和标准成长!J$5*养成规划和标准成长!$F380+(养成规划和标准成长!J$12+养成规划和标准成长!J$13)*养成规划和标准成长!$B380+养成规划和标准成长!J$14*养成规划和标准成长!$C380*养成规划和标准成长!$E380+养成规划和标准成长!J$17*10*养成规划和标准成长!$G380+养成规划和标准成长!J$18*10*养成规划和标准成长!$H380+养成规划和标准成长!J$19*养成规划和标准成长!$I380,0)</f>
        <v>1135</v>
      </c>
      <c r="AA134" s="9">
        <f>ROUND(属性投放!J$4+养成规划和标准成长!K$3*养成规划和标准成长!$C380*养成规划和标准成长!$D380+养成规划和标准成长!K$4*养成规划和标准成长!$J380+养成规划和标准成长!K$5*养成规划和标准成长!$F380+(养成规划和标准成长!K$12+养成规划和标准成长!K$13)*养成规划和标准成长!$B380+养成规划和标准成长!K$14*养成规划和标准成长!$C380*养成规划和标准成长!$E380+养成规划和标准成长!K$17*10*养成规划和标准成长!$G380+养成规划和标准成长!K$18*10*养成规划和标准成长!$H380+养成规划和标准成长!K$19*养成规划和标准成长!$I380,0)</f>
        <v>760</v>
      </c>
      <c r="AB134" s="9">
        <f>ROUND(属性投放!K$4+养成规划和标准成长!L$3*养成规划和标准成长!$C380*养成规划和标准成长!$D380+养成规划和标准成长!L$4*养成规划和标准成长!$J380+养成规划和标准成长!L$5*养成规划和标准成长!$F380+(养成规划和标准成长!L$12+养成规划和标准成长!L$13)*养成规划和标准成长!$B380+养成规划和标准成长!L$14*养成规划和标准成长!$C380*养成规划和标准成长!$E380+养成规划和标准成长!L$17*10*养成规划和标准成长!$G380+养成规划和标准成长!L$18*10*养成规划和标准成长!$H380+养成规划和标准成长!L$19*养成规划和标准成长!$I380,0)</f>
        <v>433</v>
      </c>
      <c r="AC134" s="9">
        <f>ROUND(属性投放!L$4+养成规划和标准成长!M$3*养成规划和标准成长!$C380*养成规划和标准成长!$D380+养成规划和标准成长!M$4*养成规划和标准成长!$J380+养成规划和标准成长!M$5*养成规划和标准成长!$F380+(养成规划和标准成长!M$12+养成规划和标准成长!M$13)*养成规划和标准成长!$B380+养成规划和标准成长!M$14*养成规划和标准成长!$C380*养成规划和标准成长!$E380+养成规划和标准成长!M$17*10*养成规划和标准成长!$G380+养成规划和标准成长!M$18*10*养成规划和标准成长!$H380+养成规划和标准成长!M$19*养成规划和标准成长!$I380,0)</f>
        <v>1348</v>
      </c>
      <c r="AD134" s="9">
        <f>ROUND(属性投放!M$4+养成规划和标准成长!N$3*养成规划和标准成长!$C380*养成规划和标准成长!$D380+养成规划和标准成长!N$4*养成规划和标准成长!$J380+养成规划和标准成长!N$5*养成规划和标准成长!$F380+(养成规划和标准成长!N$12+养成规划和标准成长!N$13)*养成规划和标准成长!$B380+养成规划和标准成长!N$14*养成规划和标准成长!$C380*养成规划和标准成长!$E380+养成规划和标准成长!N$17*10*养成规划和标准成长!$G380+养成规划和标准成长!N$18*10*养成规划和标准成长!$H380+养成规划和标准成长!N$19*养成规划和标准成长!$I380,0)</f>
        <v>1360</v>
      </c>
      <c r="AE134" s="9">
        <f>VLOOKUP(养成规划和标准成长!$L380,阵法、技能和修炼!$C$20:$N$40,COLUMNS(阵法、技能和修炼!$C$20:G$40),0)</f>
        <v>373</v>
      </c>
      <c r="AF134" s="9">
        <f>VLOOKUP(养成规划和标准成长!$L380,阵法、技能和修炼!$C$20:$N$40,COLUMNS(阵法、技能和修炼!$C$20:H$40),0)</f>
        <v>276</v>
      </c>
      <c r="AG134" s="9">
        <f>VLOOKUP(养成规划和标准成长!$L380,阵法、技能和修炼!$C$20:$N$40,COLUMNS(阵法、技能和修炼!$C$20:I$40),0)</f>
        <v>373</v>
      </c>
      <c r="AH134" s="9">
        <f>VLOOKUP(养成规划和标准成长!$L380,阵法、技能和修炼!$C$20:$N$40,COLUMNS(阵法、技能和修炼!$C$20:J$40),0)</f>
        <v>276</v>
      </c>
      <c r="AI134" s="9">
        <f>VLOOKUP(养成规划和标准成长!$L380,阵法、技能和修炼!$C$20:$N$40,COLUMNS(阵法、技能和修炼!$C$20:K$40),0)</f>
        <v>80</v>
      </c>
      <c r="AJ134" s="9">
        <f>VLOOKUP(养成规划和标准成长!$L380,阵法、技能和修炼!$C$20:$N$40,COLUMNS(阵法、技能和修炼!$C$20:L$40),0)</f>
        <v>80</v>
      </c>
      <c r="AK134" s="9">
        <f>VLOOKUP(养成规划和标准成长!$L380,阵法、技能和修炼!$C$20:$N$40,COLUMNS(阵法、技能和修炼!$C$20:M$40),0)</f>
        <v>96.000000000000085</v>
      </c>
      <c r="AL134" s="9">
        <f>VLOOKUP(养成规划和标准成长!$L380,阵法、技能和修炼!$C$20:$N$40,COLUMNS(阵法、技能和修炼!$C$20:N$40),0)</f>
        <v>96.000000000000085</v>
      </c>
      <c r="AN134" s="1">
        <v>131</v>
      </c>
      <c r="AO134" s="9">
        <f>ROUND(属性投放!D$4+养成规划和标准成长!E$3*养成规划和标准成长!$O380*养成规划和标准成长!$P380+养成规划和标准成长!E$4*养成规划和标准成长!$V380+养成规划和标准成长!E$5*养成规划和标准成长!$R380+(养成规划和标准成长!E$12+养成规划和标准成长!E$13)*养成规划和标准成长!$N380+养成规划和标准成长!E$14*养成规划和标准成长!$O380*养成规划和标准成长!$Q380+养成规划和标准成长!E$17*10*养成规划和标准成长!$S380+养成规划和标准成长!E$18*10*养成规划和标准成长!$T380+养成规划和标准成长!E$19*养成规划和标准成长!$U380,0)</f>
        <v>6538</v>
      </c>
      <c r="AP134" s="9">
        <f>ROUND(属性投放!E$4+养成规划和标准成长!F$3*养成规划和标准成长!$O380*养成规划和标准成长!$P380+养成规划和标准成长!F$4*养成规划和标准成长!$V380+养成规划和标准成长!F$5*养成规划和标准成长!$R380+(养成规划和标准成长!F$12+养成规划和标准成长!F$13)*养成规划和标准成长!$N380+养成规划和标准成长!F$14*养成规划和标准成长!$O380*养成规划和标准成长!$Q380+养成规划和标准成长!F$17*10*养成规划和标准成长!$S380+养成规划和标准成长!F$18*10*养成规划和标准成长!$T380+养成规划和标准成长!F$19*养成规划和标准成长!$U380,0)</f>
        <v>6198</v>
      </c>
      <c r="AQ134" s="9">
        <f>ROUND(属性投放!F$4+养成规划和标准成长!G$3*养成规划和标准成长!$O380*养成规划和标准成长!$P380+养成规划和标准成长!G$4*养成规划和标准成长!$V380+养成规划和标准成长!G$5*养成规划和标准成长!$R380+(养成规划和标准成长!G$12+养成规划和标准成长!G$13)*养成规划和标准成长!$N380+养成规划和标准成长!G$14*养成规划和标准成长!$O380*养成规划和标准成长!$Q380+养成规划和标准成长!G$17*10*养成规划和标准成长!$S380+养成规划和标准成长!G$18*10*养成规划和标准成长!$T380+养成规划和标准成长!G$19*养成规划和标准成长!$U380,0)</f>
        <v>2341</v>
      </c>
      <c r="AR134" s="9">
        <f>ROUND(属性投放!G$4+养成规划和标准成长!H$3*养成规划和标准成长!$O380*养成规划和标准成长!$P380+养成规划和标准成长!H$4*养成规划和标准成长!$V380+养成规划和标准成长!H$5*养成规划和标准成长!$R380+(养成规划和标准成长!H$12+养成规划和标准成长!H$13)*养成规划和标准成长!$N380+养成规划和标准成长!H$14*养成规划和标准成长!$O380*养成规划和标准成长!$Q380+养成规划和标准成长!H$17*10*养成规划和标准成长!$S380+养成规划和标准成长!H$18*10*养成规划和标准成长!$T380+养成规划和标准成长!H$19*养成规划和标准成长!$U380,0)</f>
        <v>1065</v>
      </c>
      <c r="AS134" s="9">
        <f>ROUND(属性投放!H$4+养成规划和标准成长!I$3*养成规划和标准成长!$O380*养成规划和标准成长!$P380+养成规划和标准成长!I$4*养成规划和标准成长!$V380+养成规划和标准成长!I$5*养成规划和标准成长!$R380+(养成规划和标准成长!I$12+养成规划和标准成长!I$13)*养成规划和标准成长!$N380+养成规划和标准成长!I$14*养成规划和标准成长!$O380*养成规划和标准成长!$Q380+养成规划和标准成长!I$17*10*养成规划和标准成长!$S380+养成规划和标准成长!I$18*10*养成规划和标准成长!$T380+养成规划和标准成长!I$19*养成规划和标准成长!$U380,0)</f>
        <v>1743</v>
      </c>
      <c r="AT134" s="9">
        <f>ROUND(属性投放!I$4+养成规划和标准成长!J$3*养成规划和标准成长!$O380*养成规划和标准成长!$P380+养成规划和标准成长!J$4*养成规划和标准成长!$V380+养成规划和标准成长!J$5*养成规划和标准成长!$R380+(养成规划和标准成长!J$12+养成规划和标准成长!J$13)*养成规划和标准成长!$N380+养成规划和标准成长!J$14*养成规划和标准成长!$O380*养成规划和标准成长!$Q380+养成规划和标准成长!J$17*10*养成规划和标准成长!$S380+养成规划和标准成长!J$18*10*养成规划和标准成长!$T380+养成规划和标准成长!J$19*养成规划和标准成长!$U380,0)</f>
        <v>1266</v>
      </c>
      <c r="AU134" s="9">
        <f>ROUND(属性投放!J$4+养成规划和标准成长!K$3*养成规划和标准成长!$O380*养成规划和标准成长!$P380+养成规划和标准成长!K$4*养成规划和标准成长!$V380+养成规划和标准成长!K$5*养成规划和标准成长!$R380+(养成规划和标准成长!K$12+养成规划和标准成长!K$13)*养成规划和标准成长!$N380+养成规划和标准成长!K$14*养成规划和标准成长!$O380*养成规划和标准成长!$Q380+养成规划和标准成长!K$17*10*养成规划和标准成长!$S380+养成规划和标准成长!K$18*10*养成规划和标准成长!$T380+养成规划和标准成长!K$19*养成规划和标准成长!$U380,0)</f>
        <v>839</v>
      </c>
      <c r="AV134" s="9">
        <f>ROUND(属性投放!K$4+养成规划和标准成长!L$3*养成规划和标准成长!$O380*养成规划和标准成长!$P380+养成规划和标准成长!L$4*养成规划和标准成长!$V380+养成规划和标准成长!L$5*养成规划和标准成长!$R380+(养成规划和标准成长!L$12+养成规划和标准成长!L$13)*养成规划和标准成长!$N380+养成规划和标准成长!L$14*养成规划和标准成长!$O380*养成规划和标准成长!$Q380+养成规划和标准成长!L$17*10*养成规划和标准成长!$S380+养成规划和标准成长!L$18*10*养成规划和标准成长!$T380+养成规划和标准成长!L$19*养成规划和标准成长!$U380,0)</f>
        <v>527</v>
      </c>
      <c r="AW134" s="9">
        <f>ROUND(属性投放!L$4+养成规划和标准成长!M$3*养成规划和标准成长!$O380*养成规划和标准成长!$P380+养成规划和标准成长!M$4*养成规划和标准成长!$V380+养成规划和标准成长!M$5*养成规划和标准成长!$R380+(养成规划和标准成长!M$12+养成规划和标准成长!M$13)*养成规划和标准成长!$N380+养成规划和标准成长!M$14*养成规划和标准成长!$O380*养成规划和标准成长!$Q380+养成规划和标准成长!M$17*10*养成规划和标准成长!$S380+养成规划和标准成长!M$18*10*养成规划和标准成长!$T380+养成规划和标准成长!M$19*养成规划和标准成长!$U380,0)</f>
        <v>1374</v>
      </c>
      <c r="AX134" s="9">
        <f>ROUND(属性投放!M$4+养成规划和标准成长!N$3*养成规划和标准成长!$O380*养成规划和标准成长!$P380+养成规划和标准成长!N$4*养成规划和标准成长!$V380+养成规划和标准成长!N$5*养成规划和标准成长!$R380+(养成规划和标准成长!N$12+养成规划和标准成长!N$13)*养成规划和标准成长!$N380+养成规划和标准成长!N$14*养成规划和标准成长!$O380*养成规划和标准成长!$Q380+养成规划和标准成长!N$17*10*养成规划和标准成长!$S380+养成规划和标准成长!N$18*10*养成规划和标准成长!$T380+养成规划和标准成长!N$19*养成规划和标准成长!$U380,0)</f>
        <v>1391</v>
      </c>
      <c r="AY134" s="9">
        <f>VLOOKUP(养成规划和标准成长!$X380,阵法、技能和修炼!$C$20:$N$40,COLUMNS(阵法、技能和修炼!$C$20:G$40),0)</f>
        <v>428</v>
      </c>
      <c r="AZ134" s="9">
        <f>VLOOKUP(养成规划和标准成长!$X380,阵法、技能和修炼!$C$20:$N$40,COLUMNS(阵法、技能和修炼!$C$20:H$40),0)</f>
        <v>305</v>
      </c>
      <c r="BA134" s="9">
        <f>VLOOKUP(养成规划和标准成长!$X380,阵法、技能和修炼!$C$20:$N$40,COLUMNS(阵法、技能和修炼!$C$20:I$40),0)</f>
        <v>428</v>
      </c>
      <c r="BB134" s="9">
        <f>VLOOKUP(养成规划和标准成长!$X380,阵法、技能和修炼!$C$20:$N$40,COLUMNS(阵法、技能和修炼!$C$20:J$40),0)</f>
        <v>305</v>
      </c>
      <c r="BC134" s="9">
        <f>VLOOKUP(养成规划和标准成长!$X380,阵法、技能和修炼!$C$20:$N$40,COLUMNS(阵法、技能和修炼!$C$20:K$40),0)</f>
        <v>90</v>
      </c>
      <c r="BD134" s="9">
        <f>VLOOKUP(养成规划和标准成长!$X380,阵法、技能和修炼!$C$20:$N$40,COLUMNS(阵法、技能和修炼!$C$20:L$40),0)</f>
        <v>90</v>
      </c>
      <c r="BE134" s="9">
        <f>VLOOKUP(养成规划和标准成长!$X380,阵法、技能和修炼!$C$20:$N$40,COLUMNS(阵法、技能和修炼!$C$20:M$40),0)</f>
        <v>108.0000000000001</v>
      </c>
      <c r="BF134" s="9">
        <f>VLOOKUP(养成规划和标准成长!$X380,阵法、技能和修炼!$C$20:$N$40,COLUMNS(阵法、技能和修炼!$C$20:N$40),0)</f>
        <v>108.0000000000001</v>
      </c>
      <c r="BH134" s="1">
        <v>131</v>
      </c>
      <c r="BI134" s="9">
        <f>ROUND(属性投放!D$4+养成规划和标准成长!E$3*养成规划和标准成长!$AA380*养成规划和标准成长!$AB380+养成规划和标准成长!E$4*养成规划和标准成长!$AH380+养成规划和标准成长!E$5*养成规划和标准成长!$AD380+(养成规划和标准成长!E$12+养成规划和标准成长!E$13)*养成规划和标准成长!$Z380+养成规划和标准成长!E$14*养成规划和标准成长!$AA380*养成规划和标准成长!$AC380+养成规划和标准成长!E$17*10*养成规划和标准成长!$AE380+养成规划和标准成长!E$18*10*养成规划和标准成长!$AF380+养成规划和标准成长!E$19*养成规划和标准成长!$AG380,0)</f>
        <v>7242</v>
      </c>
      <c r="BJ134" s="9">
        <f>ROUND(属性投放!E$4+养成规划和标准成长!F$3*养成规划和标准成长!$AA380*养成规划和标准成长!$AB380+养成规划和标准成长!F$4*养成规划和标准成长!$AH380+养成规划和标准成长!F$5*养成规划和标准成长!$AD380+(养成规划和标准成长!F$12+养成规划和标准成长!F$13)*养成规划和标准成长!$Z380+养成规划和标准成长!F$14*养成规划和标准成长!$AA380*养成规划和标准成长!$AC380+养成规划和标准成长!F$17*10*养成规划和标准成长!$AE380+养成规划和标准成长!F$18*10*养成规划和标准成长!$AF380+养成规划和标准成长!F$19*养成规划和标准成长!$AG380,0)</f>
        <v>6501</v>
      </c>
      <c r="BK134" s="9">
        <f>ROUND(属性投放!F$4+养成规划和标准成长!G$3*养成规划和标准成长!$AA380*养成规划和标准成长!$AB380+养成规划和标准成长!G$4*养成规划和标准成长!$AH380+养成规划和标准成长!G$5*养成规划和标准成长!$AD380+(养成规划和标准成长!G$12+养成规划和标准成长!G$13)*养成规划和标准成长!$Z380+养成规划和标准成长!G$14*养成规划和标准成长!$AA380*养成规划和标准成长!$AC380+养成规划和标准成长!G$17*10*养成规划和标准成长!$AE380+养成规划和标准成长!G$18*10*养成规划和标准成长!$AF380+养成规划和标准成长!G$19*养成规划和标准成长!$AG380,0)</f>
        <v>2527</v>
      </c>
      <c r="BL134" s="9">
        <f>ROUND(属性投放!G$4+养成规划和标准成长!H$3*养成规划和标准成长!$AA380*养成规划和标准成长!$AB380+养成规划和标准成长!H$4*养成规划和标准成长!$AH380+养成规划和标准成长!H$5*养成规划和标准成长!$AD380+(养成规划和标准成长!H$12+养成规划和标准成长!H$13)*养成规划和标准成长!$Z380+养成规划和标准成长!H$14*养成规划和标准成长!$AA380*养成规划和标准成长!$AC380+养成规划和标准成长!H$17*10*养成规划和标准成长!$AE380+养成规划和标准成长!H$18*10*养成规划和标准成长!$AF380+养成规划和标准成长!H$19*养成规划和标准成长!$AG380,0)</f>
        <v>1192</v>
      </c>
      <c r="BM134" s="9">
        <f>ROUND(属性投放!H$4+养成规划和标准成长!I$3*养成规划和标准成长!$AA380*养成规划和标准成长!$AB380+养成规划和标准成长!I$4*养成规划和标准成长!$AH380+养成规划和标准成长!I$5*养成规划和标准成长!$AD380+(养成规划和标准成长!I$12+养成规划和标准成长!I$13)*养成规划和标准成长!$Z380+养成规划和标准成长!I$14*养成规划和标准成长!$AA380*养成规划和标准成长!$AC380+养成规划和标准成长!I$17*10*养成规划和标准成长!$AE380+养成规划和标准成长!I$18*10*养成规划和标准成长!$AF380+养成规划和标准成长!I$19*养成规划和标准成长!$AG380,0)</f>
        <v>1873</v>
      </c>
      <c r="BN134" s="9">
        <f>ROUND(属性投放!I$4+养成规划和标准成长!J$3*养成规划和标准成长!$AA380*养成规划和标准成长!$AB380+养成规划和标准成长!J$4*养成规划和标准成长!$AH380+养成规划和标准成长!J$5*养成规划和标准成长!$AD380+(养成规划和标准成长!J$12+养成规划和标准成长!J$13)*养成规划和标准成长!$Z380+养成规划和标准成长!J$14*养成规划和标准成长!$AA380*养成规划和标准成长!$AC380+养成规划和标准成长!J$17*10*养成规划和标准成长!$AE380+养成规划和标准成长!J$18*10*养成规划和标准成长!$AF380+养成规划和标准成长!J$19*养成规划和标准成长!$AG380,0)</f>
        <v>1373</v>
      </c>
      <c r="BO134" s="9">
        <f>ROUND(属性投放!J$4+养成规划和标准成长!K$3*养成规划和标准成长!$AA380*养成规划和标准成长!$AB380+养成规划和标准成长!K$4*养成规划和标准成长!$AH380+养成规划和标准成长!K$5*养成规划和标准成长!$AD380+(养成规划和标准成长!K$12+养成规划和标准成长!K$13)*养成规划和标准成长!$Z380+养成规划和标准成长!K$14*养成规划和标准成长!$AA380*养成规划和标准成长!$AC380+养成规划和标准成长!K$17*10*养成规划和标准成长!$AE380+养成规划和标准成长!K$18*10*养成规划和标准成长!$AF380+养成规划和标准成长!K$19*养成规划和标准成长!$AG380,0)</f>
        <v>900</v>
      </c>
      <c r="BP134" s="9">
        <f>ROUND(属性投放!K$4+养成规划和标准成长!L$3*养成规划和标准成长!$AA380*养成规划和标准成长!$AB380+养成规划和标准成长!L$4*养成规划和标准成长!$AH380+养成规划和标准成长!L$5*养成规划和标准成长!$AD380+(养成规划和标准成长!L$12+养成规划和标准成长!L$13)*养成规划和标准成长!$Z380+养成规划和标准成长!L$14*养成规划和标准成长!$AA380*养成规划和标准成长!$AC380+养成规划和标准成长!L$17*10*养成规划和标准成长!$AE380+养成规划和标准成长!L$18*10*养成规划和标准成长!$AF380+养成规划和标准成长!L$19*养成规划和标准成长!$AG380,0)</f>
        <v>606</v>
      </c>
      <c r="BQ134" s="9">
        <f>ROUND(属性投放!L$4+养成规划和标准成长!M$3*养成规划和标准成长!$AA380*养成规划和标准成长!$AB380+养成规划和标准成长!M$4*养成规划和标准成长!$AH380+养成规划和标准成长!M$5*养成规划和标准成长!$AD380+(养成规划和标准成长!M$12+养成规划和标准成长!M$13)*养成规划和标准成长!$Z380+养成规划和标准成长!M$14*养成规划和标准成长!$AA380*养成规划和标准成长!$AC380+养成规划和标准成长!M$17*10*养成规划和标准成长!$AE380+养成规划和标准成长!M$18*10*养成规划和标准成长!$AF380+养成规划和标准成长!M$19*养成规划和标准成长!$AG380,0)</f>
        <v>1395</v>
      </c>
      <c r="BR134" s="9">
        <f>ROUND(属性投放!M$4+养成规划和标准成长!N$3*养成规划和标准成长!$AA380*养成规划和标准成长!$AB380+养成规划和标准成长!N$4*养成规划和标准成长!$AH380+养成规划和标准成长!N$5*养成规划和标准成长!$AD380+(养成规划和标准成长!N$12+养成规划和标准成长!N$13)*养成规划和标准成长!$Z380+养成规划和标准成长!N$14*养成规划和标准成长!$AA380*养成规划和标准成长!$AC380+养成规划和标准成长!N$17*10*养成规划和标准成长!$AE380+养成规划和标准成长!N$18*10*养成规划和标准成长!$AF380+养成规划和标准成长!N$19*养成规划和标准成长!$AG380,0)</f>
        <v>1413</v>
      </c>
      <c r="BS134" s="9">
        <f>VLOOKUP(养成规划和标准成长!$AJ380,阵法、技能和修炼!$C$20:$N$40,COLUMNS(阵法、技能和修炼!$C$20:G$40),0)</f>
        <v>486</v>
      </c>
      <c r="BT134" s="9">
        <f>VLOOKUP(养成规划和标准成长!$AJ380,阵法、技能和修炼!$C$20:$N$40,COLUMNS(阵法、技能和修炼!$C$20:H$40),0)</f>
        <v>332</v>
      </c>
      <c r="BU134" s="9">
        <f>VLOOKUP(养成规划和标准成长!$AJ380,阵法、技能和修炼!$C$20:$N$40,COLUMNS(阵法、技能和修炼!$C$20:I$40),0)</f>
        <v>486</v>
      </c>
      <c r="BV134" s="9">
        <f>VLOOKUP(养成规划和标准成长!$AJ380,阵法、技能和修炼!$C$20:$N$40,COLUMNS(阵法、技能和修炼!$C$20:J$40),0)</f>
        <v>332</v>
      </c>
      <c r="BW134" s="9">
        <f>VLOOKUP(养成规划和标准成长!$AJ380,阵法、技能和修炼!$C$20:$N$40,COLUMNS(阵法、技能和修炼!$C$20:K$40),0)</f>
        <v>100</v>
      </c>
      <c r="BX134" s="9">
        <f>VLOOKUP(养成规划和标准成长!$AJ380,阵法、技能和修炼!$C$20:$N$40,COLUMNS(阵法、技能和修炼!$C$20:L$40),0)</f>
        <v>100</v>
      </c>
      <c r="BY134" s="9">
        <f>VLOOKUP(养成规划和标准成长!$AJ380,阵法、技能和修炼!$C$20:$N$40,COLUMNS(阵法、技能和修炼!$C$20:M$40),0)</f>
        <v>120.00000000000011</v>
      </c>
      <c r="BZ134" s="9">
        <f>VLOOKUP(养成规划和标准成长!$AJ380,阵法、技能和修炼!$C$20:$N$40,COLUMNS(阵法、技能和修炼!$C$20:N$40),0)</f>
        <v>120.00000000000011</v>
      </c>
    </row>
    <row r="135" spans="1:78">
      <c r="A135" s="1">
        <v>132</v>
      </c>
      <c r="B135" s="9">
        <f>ROUND(属性投放!D$4+养成规划和标准成长!E$3*养成规划和标准成长!$O228*养成规划和标准成长!$P228+养成规划和标准成长!E$4*养成规划和标准成长!$V228+养成规划和标准成长!E$5*养成规划和标准成长!$R228+(养成规划和标准成长!E$12+养成规划和标准成长!E$13)*养成规划和标准成长!$N228+养成规划和标准成长!E$14*养成规划和标准成长!$O228*养成规划和标准成长!$Q228+养成规划和标准成长!E$17*10*养成规划和标准成长!$S228+养成规划和标准成长!E$18*10*养成规划和标准成长!$T228+养成规划和标准成长!E$19*养成规划和标准成长!$U228,0)</f>
        <v>5218</v>
      </c>
      <c r="C135" s="9">
        <f>ROUND(属性投放!E$4+养成规划和标准成长!F$3*养成规划和标准成长!$O228*养成规划和标准成长!$P228+养成规划和标准成长!F$4*养成规划和标准成长!$V228+养成规划和标准成长!F$5*养成规划和标准成长!$R228+(养成规划和标准成长!F$12+养成规划和标准成长!F$13)*养成规划和标准成长!$N228+养成规划和标准成长!F$14*养成规划和标准成长!$O228*养成规划和标准成长!$Q228+养成规划和标准成长!F$17*10*养成规划和标准成长!$S228+养成规划和标准成长!F$18*10*养成规划和标准成长!$T228+养成规划和标准成长!F$19*养成规划和标准成长!$U228,0)</f>
        <v>5495</v>
      </c>
      <c r="D135" s="9">
        <f>ROUND(属性投放!F$4+养成规划和标准成长!G$3*养成规划和标准成长!$O228*养成规划和标准成长!$P228+养成规划和标准成长!G$4*养成规划和标准成长!$V228+养成规划和标准成长!G$5*养成规划和标准成长!$R228+(养成规划和标准成长!G$12+养成规划和标准成长!G$13)*养成规划和标准成长!$N228+养成规划和标准成长!G$14*养成规划和标准成长!$O228*养成规划和标准成长!$Q228+养成规划和标准成长!G$17*10*养成规划和标准成长!$S228+养成规划和标准成长!G$18*10*养成规划和标准成长!$T228+养成规划和标准成长!G$19*养成规划和标准成长!$U228,0)</f>
        <v>1973</v>
      </c>
      <c r="E135" s="9">
        <f>ROUND(属性投放!G$4+养成规划和标准成长!H$3*养成规划和标准成长!$O228*养成规划和标准成长!$P228+养成规划和标准成长!H$4*养成规划和标准成长!$V228+养成规划和标准成长!H$5*养成规划和标准成长!$R228+(养成规划和标准成长!H$12+养成规划和标准成长!H$13)*养成规划和标准成长!$N228+养成规划和标准成长!H$14*养成规划和标准成长!$O228*养成规划和标准成长!$Q228+养成规划和标准成长!H$17*10*养成规划和标准成长!$S228+养成规划和标准成长!H$18*10*养成规划和标准成长!$T228+养成规划和标准成长!H$19*养成规划和标准成长!$U228,0)</f>
        <v>822</v>
      </c>
      <c r="F135" s="9">
        <f>ROUND(属性投放!H$4+养成规划和标准成长!I$3*养成规划和标准成长!$O228*养成规划和标准成长!$P228+养成规划和标准成长!I$4*养成规划和标准成长!$V228+养成规划和标准成长!I$5*养成规划和标准成长!$R228+(养成规划和标准成长!I$12+养成规划和标准成长!I$13)*养成规划和标准成长!$N228+养成规划和标准成长!I$14*养成规划和标准成长!$O228*养成规划和标准成长!$Q228+养成规划和标准成长!I$17*10*养成规划和标准成长!$S228+养成规划和标准成长!I$18*10*养成规划和标准成长!$T228+养成规划和标准成长!I$19*养成规划和标准成长!$U228,0)</f>
        <v>1496</v>
      </c>
      <c r="G135" s="9">
        <f>ROUND(属性投放!I$4+养成规划和标准成长!J$3*养成规划和标准成长!$O228*养成规划和标准成长!$P228+养成规划和标准成长!J$4*养成规划和标准成长!$V228+养成规划和标准成长!J$5*养成规划和标准成长!$R228+(养成规划和标准成长!J$12+养成规划和标准成长!J$13)*养成规划和标准成长!$N228+养成规划和标准成长!J$14*养成规划和标准成长!$O228*养成规划和标准成长!$Q228+养成规划和标准成长!J$17*10*养成规划和标准成长!$S228+养成规划和标准成长!J$18*10*养成规划和标准成长!$T228+养成规划和标准成长!J$19*养成规划和标准成长!$U228,0)</f>
        <v>1062</v>
      </c>
      <c r="H135" s="9">
        <f>ROUND(属性投放!J$4+养成规划和标准成长!K$3*养成规划和标准成长!$O228*养成规划和标准成长!$P228+养成规划和标准成长!K$4*养成规划和标准成长!$V228+养成规划和标准成长!K$5*养成规划和标准成长!$R228+(养成规划和标准成长!K$12+养成规划和标准成长!K$13)*养成规划和标准成长!$N228+养成规划和标准成长!K$14*养成规划和标准成长!$O228*养成规划和标准成长!$Q228+养成规划和标准成长!K$17*10*养成规划和标准成长!$S228+养成规划和标准成长!K$18*10*养成规划和标准成长!$T228+养成规划和标准成长!K$19*养成规划和标准成长!$U228,0)</f>
        <v>712</v>
      </c>
      <c r="I135" s="9">
        <f>ROUND(属性投放!K$4+养成规划和标准成长!L$3*养成规划和标准成长!$O228*养成规划和标准成长!$P228+养成规划和标准成长!L$4*养成规划和标准成长!$V228+养成规划和标准成长!L$5*养成规划和标准成长!$R228+(养成规划和标准成长!L$12+养成规划和标准成长!L$13)*养成规划和标准成长!$N228+养成规划和标准成长!L$14*养成规划和标准成长!$O228*养成规划和标准成长!$Q228+养成规划和标准成长!L$17*10*养成规划和标准成长!$S228+养成规划和标准成长!L$18*10*养成规划和标准成长!$T228+养成规划和标准成长!L$19*养成规划和标准成长!$U228,0)</f>
        <v>365</v>
      </c>
      <c r="J135" s="9">
        <f>ROUND(属性投放!L$4+养成规划和标准成长!M$3*养成规划和标准成长!$O228*养成规划和标准成长!$P228+养成规划和标准成长!M$4*养成规划和标准成长!$V228+养成规划和标准成长!M$5*养成规划和标准成长!$R228+(养成规划和标准成长!M$12+养成规划和标准成长!M$13)*养成规划和标准成长!$N228+养成规划和标准成长!M$14*养成规划和标准成长!$O228*养成规划和标准成长!$Q228+养成规划和标准成长!M$17*10*养成规划和标准成长!$S228+养成规划和标准成长!M$18*10*养成规划和标准成长!$T228+养成规划和标准成长!M$19*养成规划和标准成长!$U228,0)</f>
        <v>1347</v>
      </c>
      <c r="K135" s="9">
        <f>ROUND(属性投放!M$4+养成规划和标准成长!N$3*养成规划和标准成长!$O228*养成规划和标准成长!$P228+养成规划和标准成长!N$4*养成规划和标准成长!$V228+养成规划和标准成长!N$5*养成规划和标准成长!$R228+(养成规划和标准成长!N$12+养成规划和标准成长!N$13)*养成规划和标准成长!$N228+养成规划和标准成长!N$14*养成规划和标准成长!$O228*养成规划和标准成长!$Q228+养成规划和标准成长!N$17*10*养成规划和标准成长!$S228+养成规划和标准成长!N$18*10*养成规划和标准成长!$T228+养成规划和标准成长!N$19*养成规划和标准成长!$U228,0)</f>
        <v>1356</v>
      </c>
      <c r="L135" s="9">
        <f>VLOOKUP(养成规划和标准成长!$X228,阵法、技能和修炼!$C$20:$N$40,COLUMNS(阵法、技能和修炼!$C$20:G$40),0)</f>
        <v>319</v>
      </c>
      <c r="M135" s="9">
        <f>VLOOKUP(养成规划和标准成长!$X228,阵法、技能和修炼!$C$20:$N$40,COLUMNS(阵法、技能和修炼!$C$20:H$40),0)</f>
        <v>246</v>
      </c>
      <c r="N135" s="9">
        <f>VLOOKUP(养成规划和标准成长!$X228,阵法、技能和修炼!$C$20:$N$40,COLUMNS(阵法、技能和修炼!$C$20:I$40),0)</f>
        <v>319</v>
      </c>
      <c r="O135" s="9">
        <f>VLOOKUP(养成规划和标准成长!$X228,阵法、技能和修炼!$C$20:$N$40,COLUMNS(阵法、技能和修炼!$C$20:J$40),0)</f>
        <v>246</v>
      </c>
      <c r="P135" s="9">
        <f>VLOOKUP(养成规划和标准成长!$X228,阵法、技能和修炼!$C$20:$N$40,COLUMNS(阵法、技能和修炼!$C$20:K$40),0)</f>
        <v>70</v>
      </c>
      <c r="Q135" s="9">
        <f>VLOOKUP(养成规划和标准成长!$X228,阵法、技能和修炼!$C$20:$N$40,COLUMNS(阵法、技能和修炼!$C$20:L$40),0)</f>
        <v>70</v>
      </c>
      <c r="R135" s="9">
        <f>VLOOKUP(养成规划和标准成长!$X228,阵法、技能和修炼!$C$20:$N$40,COLUMNS(阵法、技能和修炼!$C$20:M$40),0)</f>
        <v>84.000000000000071</v>
      </c>
      <c r="S135" s="9">
        <f>VLOOKUP(养成规划和标准成长!$X228,阵法、技能和修炼!$C$20:$N$40,COLUMNS(阵法、技能和修炼!$C$20:N$40),0)</f>
        <v>84.000000000000071</v>
      </c>
      <c r="T135" s="1">
        <v>132</v>
      </c>
      <c r="U135" s="9">
        <f>ROUND(属性投放!D$4+养成规划和标准成长!E$3*养成规划和标准成长!$C381*养成规划和标准成长!$D381+养成规划和标准成长!E$4*养成规划和标准成长!$J381+养成规划和标准成长!E$5*养成规划和标准成长!$F381+(养成规划和标准成长!E$12+养成规划和标准成长!E$13)*养成规划和标准成长!$B381+养成规划和标准成长!E$14*养成规划和标准成长!$C381*养成规划和标准成长!$E381+养成规划和标准成长!E$17*10*养成规划和标准成长!$G381+养成规划和标准成长!E$18*10*养成规划和标准成长!$H381+养成规划和标准成长!E$19*养成规划和标准成长!$I381,0)</f>
        <v>5760</v>
      </c>
      <c r="V135" s="9">
        <f>ROUND(属性投放!E$4+养成规划和标准成长!F$3*养成规划和标准成长!$C381*养成规划和标准成长!$D381+养成规划和标准成长!F$4*养成规划和标准成长!$J381+养成规划和标准成长!F$5*养成规划和标准成长!$F381+(养成规划和标准成长!F$12+养成规划和标准成长!F$13)*养成规划和标准成长!$B381+养成规划和标准成长!F$14*养成规划和标准成长!$C381*养成规划和标准成长!$E381+养成规划和标准成长!F$17*10*养成规划和标准成长!$G381+养成规划和标准成长!F$18*10*养成规划和标准成长!$H381+养成规划和标准成长!F$19*养成规划和标准成长!$I381,0)</f>
        <v>5864</v>
      </c>
      <c r="W135" s="9">
        <f>ROUND(属性投放!F$4+养成规划和标准成长!G$3*养成规划和标准成长!$C381*养成规划和标准成长!$D381+养成规划和标准成长!G$4*养成规划和标准成长!$J381+养成规划和标准成长!G$5*养成规划和标准成长!$F381+(养成规划和标准成长!G$12+养成规划和标准成长!G$13)*养成规划和标准成长!$B381+养成规划和标准成长!G$14*养成规划和标准成长!$C381*养成规划和标准成长!$E381+养成规划和标准成长!G$17*10*养成规划和标准成长!$G381+养成规划和标准成长!G$18*10*养成规划和标准成长!$H381+养成规划和标准成长!G$19*养成规划和标准成长!$I381,0)</f>
        <v>2135</v>
      </c>
      <c r="X135" s="9">
        <f>ROUND(属性投放!G$4+养成规划和标准成长!H$3*养成规划和标准成长!$C381*养成规划和标准成长!$D381+养成规划和标准成长!H$4*养成规划和标准成长!$J381+养成规划和标准成长!H$5*养成规划和标准成长!$F381+(养成规划和标准成长!H$12+养成规划和标准成长!H$13)*养成规划和标准成长!$B381+养成规划和标准成长!H$14*养成规划和标准成长!$C381*养成规划和标准成长!$E381+养成规划和标准成长!H$17*10*养成规划和标准成长!$G381+养成规划和标准成长!H$18*10*养成规划和标准成长!$H381+养成规划和标准成长!H$19*养成规划和标准成长!$I381,0)</f>
        <v>918</v>
      </c>
      <c r="Y135" s="9">
        <f>ROUND(属性投放!H$4+养成规划和标准成长!I$3*养成规划和标准成长!$C381*养成规划和标准成长!$D381+养成规划和标准成长!I$4*养成规划和标准成长!$J381+养成规划和标准成长!I$5*养成规划和标准成长!$F381+(养成规划和标准成长!I$12+养成规划和标准成长!I$13)*养成规划和标准成长!$B381+养成规划和标准成长!I$14*养成规划和标准成长!$C381*养成规划和标准成长!$E381+养成规划和标准成长!I$17*10*养成规划和标准成长!$G381+养成规划和标准成长!I$18*10*养成规划和标准成长!$H381+养成规划和标准成长!I$19*养成规划和标准成长!$I381,0)</f>
        <v>1597</v>
      </c>
      <c r="Z135" s="9">
        <f>ROUND(属性投放!I$4+养成规划和标准成长!J$3*养成规划和标准成长!$C381*养成规划和标准成长!$D381+养成规划和标准成长!J$4*养成规划和标准成长!$J381+养成规划和标准成长!J$5*养成规划和标准成长!$F381+(养成规划和标准成长!J$12+养成规划和标准成长!J$13)*养成规划和标准成长!$B381+养成规划和标准成长!J$14*养成规划和标准成长!$C381*养成规划和标准成长!$E381+养成规划和标准成长!J$17*10*养成规划和标准成长!$G381+养成规划和标准成长!J$18*10*养成规划和标准成长!$H381+养成规划和标准成长!J$19*养成规划和标准成长!$I381,0)</f>
        <v>1141</v>
      </c>
      <c r="AA135" s="9">
        <f>ROUND(属性投放!J$4+养成规划和标准成长!K$3*养成规划和标准成长!$C381*养成规划和标准成长!$D381+养成规划和标准成长!K$4*养成规划和标准成长!$J381+养成规划和标准成长!K$5*养成规划和标准成长!$F381+(养成规划和标准成长!K$12+养成规划和标准成长!K$13)*养成规划和标准成长!$B381+养成规划和标准成长!K$14*养成规划和标准成长!$C381*养成规划和标准成长!$E381+养成规划和标准成长!K$17*10*养成规划和标准成长!$G381+养成规划和标准成长!K$18*10*养成规划和标准成长!$H381+养成规划和标准成长!K$19*养成规划和标准成长!$I381,0)</f>
        <v>764</v>
      </c>
      <c r="AB135" s="9">
        <f>ROUND(属性投放!K$4+养成规划和标准成长!L$3*养成规划和标准成长!$C381*养成规划和标准成长!$D381+养成规划和标准成长!L$4*养成规划和标准成长!$J381+养成规划和标准成长!L$5*养成规划和标准成长!$F381+(养成规划和标准成长!L$12+养成规划和标准成长!L$13)*养成规划和标准成长!$B381+养成规划和标准成长!L$14*养成规划和标准成长!$C381*养成规划和标准成长!$E381+养成规划和标准成长!L$17*10*养成规划和标准成长!$G381+养成规划和标准成长!L$18*10*养成规划和标准成长!$H381+养成规划和标准成长!L$19*养成规划和标准成长!$I381,0)</f>
        <v>433</v>
      </c>
      <c r="AC135" s="9">
        <f>ROUND(属性投放!L$4+养成规划和标准成长!M$3*养成规划和标准成长!$C381*养成规划和标准成长!$D381+养成规划和标准成长!M$4*养成规划和标准成长!$J381+养成规划和标准成长!M$5*养成规划和标准成长!$F381+(养成规划和标准成长!M$12+养成规划和标准成长!M$13)*养成规划和标准成长!$B381+养成规划和标准成长!M$14*养成规划和标准成长!$C381*养成规划和标准成长!$E381+养成规划和标准成长!M$17*10*养成规划和标准成长!$G381+养成规划和标准成长!M$18*10*养成规划和标准成长!$H381+养成规划和标准成长!M$19*养成规划和标准成长!$I381,0)</f>
        <v>1358</v>
      </c>
      <c r="AD135" s="9">
        <f>ROUND(属性投放!M$4+养成规划和标准成长!N$3*养成规划和标准成长!$C381*养成规划和标准成长!$D381+养成规划和标准成长!N$4*养成规划和标准成长!$J381+养成规划和标准成长!N$5*养成规划和标准成长!$F381+(养成规划和标准成长!N$12+养成规划和标准成长!N$13)*养成规划和标准成长!$B381+养成规划和标准成长!N$14*养成规划和标准成长!$C381*养成规划和标准成长!$E381+养成规划和标准成长!N$17*10*养成规划和标准成长!$G381+养成规划和标准成长!N$18*10*养成规划和标准成长!$H381+养成规划和标准成长!N$19*养成规划和标准成长!$I381,0)</f>
        <v>1370</v>
      </c>
      <c r="AE135" s="9">
        <f>VLOOKUP(养成规划和标准成长!$L381,阵法、技能和修炼!$C$20:$N$40,COLUMNS(阵法、技能和修炼!$C$20:G$40),0)</f>
        <v>373</v>
      </c>
      <c r="AF135" s="9">
        <f>VLOOKUP(养成规划和标准成长!$L381,阵法、技能和修炼!$C$20:$N$40,COLUMNS(阵法、技能和修炼!$C$20:H$40),0)</f>
        <v>276</v>
      </c>
      <c r="AG135" s="9">
        <f>VLOOKUP(养成规划和标准成长!$L381,阵法、技能和修炼!$C$20:$N$40,COLUMNS(阵法、技能和修炼!$C$20:I$40),0)</f>
        <v>373</v>
      </c>
      <c r="AH135" s="9">
        <f>VLOOKUP(养成规划和标准成长!$L381,阵法、技能和修炼!$C$20:$N$40,COLUMNS(阵法、技能和修炼!$C$20:J$40),0)</f>
        <v>276</v>
      </c>
      <c r="AI135" s="9">
        <f>VLOOKUP(养成规划和标准成长!$L381,阵法、技能和修炼!$C$20:$N$40,COLUMNS(阵法、技能和修炼!$C$20:K$40),0)</f>
        <v>80</v>
      </c>
      <c r="AJ135" s="9">
        <f>VLOOKUP(养成规划和标准成长!$L381,阵法、技能和修炼!$C$20:$N$40,COLUMNS(阵法、技能和修炼!$C$20:L$40),0)</f>
        <v>80</v>
      </c>
      <c r="AK135" s="9">
        <f>VLOOKUP(养成规划和标准成长!$L381,阵法、技能和修炼!$C$20:$N$40,COLUMNS(阵法、技能和修炼!$C$20:M$40),0)</f>
        <v>96.000000000000085</v>
      </c>
      <c r="AL135" s="9">
        <f>VLOOKUP(养成规划和标准成长!$L381,阵法、技能和修炼!$C$20:$N$40,COLUMNS(阵法、技能和修炼!$C$20:N$40),0)</f>
        <v>96.000000000000085</v>
      </c>
      <c r="AN135" s="1">
        <v>132</v>
      </c>
      <c r="AO135" s="9">
        <f>ROUND(属性投放!D$4+养成规划和标准成长!E$3*养成规划和标准成长!$O381*养成规划和标准成长!$P381+养成规划和标准成长!E$4*养成规划和标准成长!$V381+养成规划和标准成长!E$5*养成规划和标准成长!$R381+(养成规划和标准成长!E$12+养成规划和标准成长!E$13)*养成规划和标准成长!$N381+养成规划和标准成长!E$14*养成规划和标准成长!$O381*养成规划和标准成长!$Q381+养成规划和标准成长!E$17*10*养成规划和标准成长!$S381+养成规划和标准成长!E$18*10*养成规划和标准成长!$T381+养成规划和标准成长!E$19*养成规划和标准成长!$U381,0)</f>
        <v>6565</v>
      </c>
      <c r="AP135" s="9">
        <f>ROUND(属性投放!E$4+养成规划和标准成长!F$3*养成规划和标准成长!$O381*养成规划和标准成长!$P381+养成规划和标准成长!F$4*养成规划和标准成长!$V381+养成规划和标准成长!F$5*养成规划和标准成长!$R381+(养成规划和标准成长!F$12+养成规划和标准成长!F$13)*养成规划和标准成长!$N381+养成规划和标准成长!F$14*养成规划和标准成长!$O381*养成规划和标准成长!$Q381+养成规划和标准成长!F$17*10*养成规划和标准成长!$S381+养成规划和标准成长!F$18*10*养成规划和标准成长!$T381+养成规划和标准成长!F$19*养成规划和标准成长!$U381,0)</f>
        <v>6232</v>
      </c>
      <c r="AQ135" s="9">
        <f>ROUND(属性投放!F$4+养成规划和标准成长!G$3*养成规划和标准成长!$O381*养成规划和标准成长!$P381+养成规划和标准成长!G$4*养成规划和标准成长!$V381+养成规划和标准成长!G$5*养成规划和标准成长!$R381+(养成规划和标准成长!G$12+养成规划和标准成长!G$13)*养成规划和标准成长!$N381+养成规划和标准成长!G$14*养成规划和标准成长!$O381*养成规划和标准成长!$Q381+养成规划和标准成长!G$17*10*养成规划和标准成长!$S381+养成规划和标准成长!G$18*10*养成规划和标准成长!$T381+养成规划和标准成长!G$19*养成规划和标准成长!$U381,0)</f>
        <v>2349</v>
      </c>
      <c r="AR135" s="9">
        <f>ROUND(属性投放!G$4+养成规划和标准成长!H$3*养成规划和标准成长!$O381*养成规划和标准成长!$P381+养成规划和标准成长!H$4*养成规划和标准成长!$V381+养成规划和标准成长!H$5*养成规划和标准成长!$R381+(养成规划和标准成长!H$12+养成规划和标准成长!H$13)*养成规划和标准成长!$N381+养成规划和标准成长!H$14*养成规划和标准成长!$O381*养成规划和标准成长!$Q381+养成规划和标准成长!H$17*10*养成规划和标准成长!$S381+养成规划和标准成长!H$18*10*养成规划和标准成长!$T381+养成规划和标准成长!H$19*养成规划和标准成长!$U381,0)</f>
        <v>1067</v>
      </c>
      <c r="AS135" s="9">
        <f>ROUND(属性投放!H$4+养成规划和标准成长!I$3*养成规划和标准成长!$O381*养成规划和标准成长!$P381+养成规划和标准成长!I$4*养成规划和标准成长!$V381+养成规划和标准成长!I$5*养成规划和标准成长!$R381+(养成规划和标准成长!I$12+养成规划和标准成长!I$13)*养成规划和标准成长!$N381+养成规划和标准成长!I$14*养成规划和标准成长!$O381*养成规划和标准成长!$Q381+养成规划和标准成长!I$17*10*养成规划和标准成长!$S381+养成规划和标准成长!I$18*10*养成规划和标准成长!$T381+养成规划和标准成长!I$19*养成规划和标准成长!$U381,0)</f>
        <v>1751</v>
      </c>
      <c r="AT135" s="9">
        <f>ROUND(属性投放!I$4+养成规划和标准成长!J$3*养成规划和标准成长!$O381*养成规划和标准成长!$P381+养成规划和标准成长!J$4*养成规划和标准成长!$V381+养成规划和标准成长!J$5*养成规划和标准成长!$R381+(养成规划和标准成长!J$12+养成规划和标准成长!J$13)*养成规划和标准成长!$N381+养成规划和标准成长!J$14*养成规划和标准成长!$O381*养成规划和标准成长!$Q381+养成规划和标准成长!J$17*10*养成规划和标准成长!$S381+养成规划和标准成长!J$18*10*养成规划和标准成长!$T381+养成规划和标准成长!J$19*养成规划和标准成长!$U381,0)</f>
        <v>1272</v>
      </c>
      <c r="AU135" s="9">
        <f>ROUND(属性投放!J$4+养成规划和标准成长!K$3*养成规划和标准成长!$O381*养成规划和标准成长!$P381+养成规划和标准成长!K$4*养成规划和标准成长!$V381+养成规划和标准成长!K$5*养成规划和标准成长!$R381+(养成规划和标准成长!K$12+养成规划和标准成长!K$13)*养成规划和标准成长!$N381+养成规划和标准成长!K$14*养成规划和标准成长!$O381*养成规划和标准成长!$Q381+养成规划和标准成长!K$17*10*养成规划和标准成长!$S381+养成规划和标准成长!K$18*10*养成规划和标准成长!$T381+养成规划和标准成长!K$19*养成规划和标准成长!$U381,0)</f>
        <v>843</v>
      </c>
      <c r="AV135" s="9">
        <f>ROUND(属性投放!K$4+养成规划和标准成长!L$3*养成规划和标准成长!$O381*养成规划和标准成长!$P381+养成规划和标准成长!L$4*养成规划和标准成长!$V381+养成规划和标准成长!L$5*养成规划和标准成长!$R381+(养成规划和标准成长!L$12+养成规划和标准成长!L$13)*养成规划和标准成长!$N381+养成规划和标准成长!L$14*养成规划和标准成长!$O381*养成规划和标准成长!$Q381+养成规划和标准成长!L$17*10*养成规划和标准成长!$S381+养成规划和标准成长!L$18*10*养成规划和标准成长!$T381+养成规划和标准成长!L$19*养成规划和标准成长!$U381,0)</f>
        <v>527</v>
      </c>
      <c r="AW135" s="9">
        <f>ROUND(属性投放!L$4+养成规划和标准成长!M$3*养成规划和标准成长!$O381*养成规划和标准成长!$P381+养成规划和标准成长!M$4*养成规划和标准成长!$V381+养成规划和标准成长!M$5*养成规划和标准成长!$R381+(养成规划和标准成长!M$12+养成规划和标准成长!M$13)*养成规划和标准成长!$N381+养成规划和标准成长!M$14*养成规划和标准成长!$O381*养成规划和标准成长!$Q381+养成规划和标准成长!M$17*10*养成规划和标准成长!$S381+养成规划和标准成长!M$18*10*养成规划和标准成长!$T381+养成规划和标准成长!M$19*养成规划和标准成长!$U381,0)</f>
        <v>1384</v>
      </c>
      <c r="AX135" s="9">
        <f>ROUND(属性投放!M$4+养成规划和标准成长!N$3*养成规划和标准成长!$O381*养成规划和标准成长!$P381+养成规划和标准成长!N$4*养成规划和标准成长!$V381+养成规划和标准成长!N$5*养成规划和标准成长!$R381+(养成规划和标准成长!N$12+养成规划和标准成长!N$13)*养成规划和标准成长!$N381+养成规划和标准成长!N$14*养成规划和标准成长!$O381*养成规划和标准成长!$Q381+养成规划和标准成长!N$17*10*养成规划和标准成长!$S381+养成规划和标准成长!N$18*10*养成规划和标准成长!$T381+养成规划和标准成长!N$19*养成规划和标准成长!$U381,0)</f>
        <v>1401</v>
      </c>
      <c r="AY135" s="9">
        <f>VLOOKUP(养成规划和标准成长!$X381,阵法、技能和修炼!$C$20:$N$40,COLUMNS(阵法、技能和修炼!$C$20:G$40),0)</f>
        <v>428</v>
      </c>
      <c r="AZ135" s="9">
        <f>VLOOKUP(养成规划和标准成长!$X381,阵法、技能和修炼!$C$20:$N$40,COLUMNS(阵法、技能和修炼!$C$20:H$40),0)</f>
        <v>305</v>
      </c>
      <c r="BA135" s="9">
        <f>VLOOKUP(养成规划和标准成长!$X381,阵法、技能和修炼!$C$20:$N$40,COLUMNS(阵法、技能和修炼!$C$20:I$40),0)</f>
        <v>428</v>
      </c>
      <c r="BB135" s="9">
        <f>VLOOKUP(养成规划和标准成长!$X381,阵法、技能和修炼!$C$20:$N$40,COLUMNS(阵法、技能和修炼!$C$20:J$40),0)</f>
        <v>305</v>
      </c>
      <c r="BC135" s="9">
        <f>VLOOKUP(养成规划和标准成长!$X381,阵法、技能和修炼!$C$20:$N$40,COLUMNS(阵法、技能和修炼!$C$20:K$40),0)</f>
        <v>90</v>
      </c>
      <c r="BD135" s="9">
        <f>VLOOKUP(养成规划和标准成长!$X381,阵法、技能和修炼!$C$20:$N$40,COLUMNS(阵法、技能和修炼!$C$20:L$40),0)</f>
        <v>90</v>
      </c>
      <c r="BE135" s="9">
        <f>VLOOKUP(养成规划和标准成长!$X381,阵法、技能和修炼!$C$20:$N$40,COLUMNS(阵法、技能和修炼!$C$20:M$40),0)</f>
        <v>108.0000000000001</v>
      </c>
      <c r="BF135" s="9">
        <f>VLOOKUP(养成规划和标准成长!$X381,阵法、技能和修炼!$C$20:$N$40,COLUMNS(阵法、技能和修炼!$C$20:N$40),0)</f>
        <v>108.0000000000001</v>
      </c>
      <c r="BH135" s="1">
        <v>132</v>
      </c>
      <c r="BI135" s="9">
        <f>ROUND(属性投放!D$4+养成规划和标准成长!E$3*养成规划和标准成长!$AA381*养成规划和标准成长!$AB381+养成规划和标准成长!E$4*养成规划和标准成长!$AH381+养成规划和标准成长!E$5*养成规划和标准成长!$AD381+(养成规划和标准成长!E$12+养成规划和标准成长!E$13)*养成规划和标准成长!$Z381+养成规划和标准成长!E$14*养成规划和标准成长!$AA381*养成规划和标准成长!$AC381+养成规划和标准成长!E$17*10*养成规划和标准成长!$AE381+养成规划和标准成长!E$18*10*养成规划和标准成长!$AF381+养成规划和标准成长!E$19*养成规划和标准成长!$AG381,0)</f>
        <v>7272</v>
      </c>
      <c r="BJ135" s="9">
        <f>ROUND(属性投放!E$4+养成规划和标准成长!F$3*养成规划和标准成长!$AA381*养成规划和标准成长!$AB381+养成规划和标准成长!F$4*养成规划和标准成长!$AH381+养成规划和标准成长!F$5*养成规划和标准成长!$AD381+(养成规划和标准成长!F$12+养成规划和标准成长!F$13)*养成规划和标准成长!$Z381+养成规划和标准成长!F$14*养成规划和标准成长!$AA381*养成规划和标准成长!$AC381+养成规划和标准成长!F$17*10*养成规划和标准成长!$AE381+养成规划和标准成长!F$18*10*养成规划和标准成长!$AF381+养成规划和标准成长!F$19*养成规划和标准成长!$AG381,0)</f>
        <v>6536</v>
      </c>
      <c r="BK135" s="9">
        <f>ROUND(属性投放!F$4+养成规划和标准成长!G$3*养成规划和标准成长!$AA381*养成规划和标准成长!$AB381+养成规划和标准成长!G$4*养成规划和标准成长!$AH381+养成规划和标准成长!G$5*养成规划和标准成长!$AD381+(养成规划和标准成长!G$12+养成规划和标准成长!G$13)*养成规划和标准成长!$Z381+养成规划和标准成长!G$14*养成规划和标准成长!$AA381*养成规划和标准成长!$AC381+养成规划和标准成长!G$17*10*养成规划和标准成长!$AE381+养成规划和标准成长!G$18*10*养成规划和标准成长!$AF381+养成规划和标准成长!G$19*养成规划和标准成长!$AG381,0)</f>
        <v>2536</v>
      </c>
      <c r="BL135" s="9">
        <f>ROUND(属性投放!G$4+养成规划和标准成长!H$3*养成规划和标准成长!$AA381*养成规划和标准成长!$AB381+养成规划和标准成长!H$4*养成规划和标准成长!$AH381+养成规划和标准成长!H$5*养成规划和标准成长!$AD381+(养成规划和标准成长!H$12+养成规划和标准成长!H$13)*养成规划和标准成长!$Z381+养成规划和标准成长!H$14*养成规划和标准成长!$AA381*养成规划和标准成长!$AC381+养成规划和标准成长!H$17*10*养成规划和标准成长!$AE381+养成规划和标准成长!H$18*10*养成规划和标准成长!$AF381+养成规划和标准成长!H$19*养成规划和标准成长!$AG381,0)</f>
        <v>1195</v>
      </c>
      <c r="BM135" s="9">
        <f>ROUND(属性投放!H$4+养成规划和标准成长!I$3*养成规划和标准成长!$AA381*养成规划和标准成长!$AB381+养成规划和标准成长!I$4*养成规划和标准成长!$AH381+养成规划和标准成长!I$5*养成规划和标准成长!$AD381+(养成规划和标准成长!I$12+养成规划和标准成长!I$13)*养成规划和标准成长!$Z381+养成规划和标准成长!I$14*养成规划和标准成长!$AA381*养成规划和标准成长!$AC381+养成规划和标准成长!I$17*10*养成规划和标准成长!$AE381+养成规划和标准成长!I$18*10*养成规划和标准成长!$AF381+养成规划和标准成长!I$19*养成规划和标准成长!$AG381,0)</f>
        <v>1881</v>
      </c>
      <c r="BN135" s="9">
        <f>ROUND(属性投放!I$4+养成规划和标准成长!J$3*养成规划和标准成长!$AA381*养成规划和标准成长!$AB381+养成规划和标准成长!J$4*养成规划和标准成长!$AH381+养成规划和标准成长!J$5*养成规划和标准成长!$AD381+(养成规划和标准成长!J$12+养成规划和标准成长!J$13)*养成规划和标准成长!$Z381+养成规划和标准成长!J$14*养成规划和标准成长!$AA381*养成规划和标准成长!$AC381+养成规划和标准成长!J$17*10*养成规划和标准成长!$AE381+养成规划和标准成长!J$18*10*养成规划和标准成长!$AF381+养成规划和标准成长!J$19*养成规划和标准成长!$AG381,0)</f>
        <v>1379</v>
      </c>
      <c r="BO135" s="9">
        <f>ROUND(属性投放!J$4+养成规划和标准成长!K$3*养成规划和标准成长!$AA381*养成规划和标准成长!$AB381+养成规划和标准成长!K$4*养成规划和标准成长!$AH381+养成规划和标准成长!K$5*养成规划和标准成长!$AD381+(养成规划和标准成长!K$12+养成规划和标准成长!K$13)*养成规划和标准成长!$Z381+养成规划和标准成长!K$14*养成规划和标准成长!$AA381*养成规划和标准成长!$AC381+养成规划和标准成长!K$17*10*养成规划和标准成长!$AE381+养成规划和标准成长!K$18*10*养成规划和标准成长!$AF381+养成规划和标准成长!K$19*养成规划和标准成长!$AG381,0)</f>
        <v>904</v>
      </c>
      <c r="BP135" s="9">
        <f>ROUND(属性投放!K$4+养成规划和标准成长!L$3*养成规划和标准成长!$AA381*养成规划和标准成长!$AB381+养成规划和标准成长!L$4*养成规划和标准成长!$AH381+养成规划和标准成长!L$5*养成规划和标准成长!$AD381+(养成规划和标准成长!L$12+养成规划和标准成长!L$13)*养成规划和标准成长!$Z381+养成规划和标准成长!L$14*养成规划和标准成长!$AA381*养成规划和标准成长!$AC381+养成规划和标准成长!L$17*10*养成规划和标准成长!$AE381+养成规划和标准成长!L$18*10*养成规划和标准成长!$AF381+养成规划和标准成长!L$19*养成规划和标准成长!$AG381,0)</f>
        <v>607</v>
      </c>
      <c r="BQ135" s="9">
        <f>ROUND(属性投放!L$4+养成规划和标准成长!M$3*养成规划和标准成长!$AA381*养成规划和标准成长!$AB381+养成规划和标准成长!M$4*养成规划和标准成长!$AH381+养成规划和标准成长!M$5*养成规划和标准成长!$AD381+(养成规划和标准成长!M$12+养成规划和标准成长!M$13)*养成规划和标准成长!$Z381+养成规划和标准成长!M$14*养成规划和标准成长!$AA381*养成规划和标准成长!$AC381+养成规划和标准成长!M$17*10*养成规划和标准成长!$AE381+养成规划和标准成长!M$18*10*养成规划和标准成长!$AF381+养成规划和标准成长!M$19*养成规划和标准成长!$AG381,0)</f>
        <v>1406</v>
      </c>
      <c r="BR135" s="9">
        <f>ROUND(属性投放!M$4+养成规划和标准成长!N$3*养成规划和标准成长!$AA381*养成规划和标准成长!$AB381+养成规划和标准成长!N$4*养成规划和标准成长!$AH381+养成规划和标准成长!N$5*养成规划和标准成长!$AD381+(养成规划和标准成长!N$12+养成规划和标准成长!N$13)*养成规划和标准成长!$Z381+养成规划和标准成长!N$14*养成规划和标准成长!$AA381*养成规划和标准成长!$AC381+养成规划和标准成长!N$17*10*养成规划和标准成长!$AE381+养成规划和标准成长!N$18*10*养成规划和标准成长!$AF381+养成规划和标准成长!N$19*养成规划和标准成长!$AG381,0)</f>
        <v>1424</v>
      </c>
      <c r="BS135" s="9">
        <f>VLOOKUP(养成规划和标准成长!$AJ381,阵法、技能和修炼!$C$20:$N$40,COLUMNS(阵法、技能和修炼!$C$20:G$40),0)</f>
        <v>486</v>
      </c>
      <c r="BT135" s="9">
        <f>VLOOKUP(养成规划和标准成长!$AJ381,阵法、技能和修炼!$C$20:$N$40,COLUMNS(阵法、技能和修炼!$C$20:H$40),0)</f>
        <v>332</v>
      </c>
      <c r="BU135" s="9">
        <f>VLOOKUP(养成规划和标准成长!$AJ381,阵法、技能和修炼!$C$20:$N$40,COLUMNS(阵法、技能和修炼!$C$20:I$40),0)</f>
        <v>486</v>
      </c>
      <c r="BV135" s="9">
        <f>VLOOKUP(养成规划和标准成长!$AJ381,阵法、技能和修炼!$C$20:$N$40,COLUMNS(阵法、技能和修炼!$C$20:J$40),0)</f>
        <v>332</v>
      </c>
      <c r="BW135" s="9">
        <f>VLOOKUP(养成规划和标准成长!$AJ381,阵法、技能和修炼!$C$20:$N$40,COLUMNS(阵法、技能和修炼!$C$20:K$40),0)</f>
        <v>100</v>
      </c>
      <c r="BX135" s="9">
        <f>VLOOKUP(养成规划和标准成长!$AJ381,阵法、技能和修炼!$C$20:$N$40,COLUMNS(阵法、技能和修炼!$C$20:L$40),0)</f>
        <v>100</v>
      </c>
      <c r="BY135" s="9">
        <f>VLOOKUP(养成规划和标准成长!$AJ381,阵法、技能和修炼!$C$20:$N$40,COLUMNS(阵法、技能和修炼!$C$20:M$40),0)</f>
        <v>120.00000000000011</v>
      </c>
      <c r="BZ135" s="9">
        <f>VLOOKUP(养成规划和标准成长!$AJ381,阵法、技能和修炼!$C$20:$N$40,COLUMNS(阵法、技能和修炼!$C$20:N$40),0)</f>
        <v>120.00000000000011</v>
      </c>
    </row>
    <row r="136" spans="1:78">
      <c r="A136" s="1">
        <v>133</v>
      </c>
      <c r="B136" s="9">
        <f>ROUND(属性投放!D$4+养成规划和标准成长!E$3*养成规划和标准成长!$O229*养成规划和标准成长!$P229+养成规划和标准成长!E$4*养成规划和标准成长!$V229+养成规划和标准成长!E$5*养成规划和标准成长!$R229+(养成规划和标准成长!E$12+养成规划和标准成长!E$13)*养成规划和标准成长!$N229+养成规划和标准成长!E$14*养成规划和标准成长!$O229*养成规划和标准成长!$Q229+养成规划和标准成长!E$17*10*养成规划和标准成长!$S229+养成规划和标准成长!E$18*10*养成规划和标准成长!$T229+养成规划和标准成长!E$19*养成规划和标准成长!$U229,0)</f>
        <v>5241</v>
      </c>
      <c r="C136" s="9">
        <f>ROUND(属性投放!E$4+养成规划和标准成长!F$3*养成规划和标准成长!$O229*养成规划和标准成长!$P229+养成规划和标准成长!F$4*养成规划和标准成长!$V229+养成规划和标准成长!F$5*养成规划和标准成长!$R229+(养成规划和标准成长!F$12+养成规划和标准成长!F$13)*养成规划和标准成长!$N229+养成规划和标准成长!F$14*养成规划和标准成长!$O229*养成规划和标准成长!$Q229+养成规划和标准成长!F$17*10*养成规划和标准成长!$S229+养成规划和标准成长!F$18*10*养成规划和标准成长!$T229+养成规划和标准成长!F$19*养成规划和标准成长!$U229,0)</f>
        <v>5527</v>
      </c>
      <c r="D136" s="9">
        <f>ROUND(属性投放!F$4+养成规划和标准成长!G$3*养成规划和标准成长!$O229*养成规划和标准成长!$P229+养成规划和标准成长!G$4*养成规划和标准成长!$V229+养成规划和标准成长!G$5*养成规划和标准成长!$R229+(养成规划和标准成长!G$12+养成规划和标准成长!G$13)*养成规划和标准成长!$N229+养成规划和标准成长!G$14*养成规划和标准成长!$O229*养成规划和标准成长!$Q229+养成规划和标准成长!G$17*10*养成规划和标准成长!$S229+养成规划和标准成长!G$18*10*养成规划和标准成长!$T229+养成规划和标准成长!G$19*养成规划和标准成长!$U229,0)</f>
        <v>1981</v>
      </c>
      <c r="E136" s="9">
        <f>ROUND(属性投放!G$4+养成规划和标准成长!H$3*养成规划和标准成长!$O229*养成规划和标准成长!$P229+养成规划和标准成长!H$4*养成规划和标准成长!$V229+养成规划和标准成长!H$5*养成规划和标准成长!$R229+(养成规划和标准成长!H$12+养成规划和标准成长!H$13)*养成规划和标准成长!$N229+养成规划和标准成长!H$14*养成规划和标准成长!$O229*养成规划和标准成长!$Q229+养成规划和标准成长!H$17*10*养成规划和标准成长!$S229+养成规划和标准成长!H$18*10*养成规划和标准成长!$T229+养成规划和标准成长!H$19*养成规划和标准成长!$U229,0)</f>
        <v>824</v>
      </c>
      <c r="F136" s="9">
        <f>ROUND(属性投放!H$4+养成规划和标准成长!I$3*养成规划和标准成长!$O229*养成规划和标准成长!$P229+养成规划和标准成长!I$4*养成规划和标准成长!$V229+养成规划和标准成长!I$5*养成规划和标准成长!$R229+(养成规划和标准成长!I$12+养成规划和标准成长!I$13)*养成规划和标准成长!$N229+养成规划和标准成长!I$14*养成规划和标准成长!$O229*养成规划和标准成长!$Q229+养成规划和标准成长!I$17*10*养成规划和标准成长!$S229+养成规划和标准成长!I$18*10*养成规划和标准成长!$T229+养成规划和标准成长!I$19*养成规划和标准成长!$U229,0)</f>
        <v>1503</v>
      </c>
      <c r="G136" s="9">
        <f>ROUND(属性投放!I$4+养成规划和标准成长!J$3*养成规划和标准成长!$O229*养成规划和标准成长!$P229+养成规划和标准成长!J$4*养成规划和标准成长!$V229+养成规划和标准成长!J$5*养成规划和标准成长!$R229+(养成规划和标准成长!J$12+养成规划和标准成长!J$13)*养成规划和标准成长!$N229+养成规划和标准成长!J$14*养成规划和标准成长!$O229*养成规划和标准成长!$Q229+养成规划和标准成长!J$17*10*养成规划和标准成长!$S229+养成规划和标准成长!J$18*10*养成规划和标准成长!$T229+养成规划和标准成长!J$19*养成规划和标准成长!$U229,0)</f>
        <v>1068</v>
      </c>
      <c r="H136" s="9">
        <f>ROUND(属性投放!J$4+养成规划和标准成长!K$3*养成规划和标准成长!$O229*养成规划和标准成长!$P229+养成规划和标准成长!K$4*养成规划和标准成长!$V229+养成规划和标准成长!K$5*养成规划和标准成长!$R229+(养成规划和标准成长!K$12+养成规划和标准成长!K$13)*养成规划和标准成长!$N229+养成规划和标准成长!K$14*养成规划和标准成长!$O229*养成规划和标准成长!$Q229+养成规划和标准成长!K$17*10*养成规划和标准成长!$S229+养成规划和标准成长!K$18*10*养成规划和标准成长!$T229+养成规划和标准成长!K$19*养成规划和标准成长!$U229,0)</f>
        <v>715</v>
      </c>
      <c r="I136" s="9">
        <f>ROUND(属性投放!K$4+养成规划和标准成长!L$3*养成规划和标准成长!$O229*养成规划和标准成长!$P229+养成规划和标准成长!L$4*养成规划和标准成长!$V229+养成规划和标准成长!L$5*养成规划和标准成长!$R229+(养成规划和标准成长!L$12+养成规划和标准成长!L$13)*养成规划和标准成长!$N229+养成规划和标准成长!L$14*养成规划和标准成长!$O229*养成规划和标准成长!$Q229+养成规划和标准成长!L$17*10*养成规划和标准成长!$S229+养成规划和标准成长!L$18*10*养成规划和标准成长!$T229+养成规划和标准成长!L$19*养成规划和标准成长!$U229,0)</f>
        <v>365</v>
      </c>
      <c r="J136" s="9">
        <f>ROUND(属性投放!L$4+养成规划和标准成长!M$3*养成规划和标准成长!$O229*养成规划和标准成长!$P229+养成规划和标准成长!M$4*养成规划和标准成长!$V229+养成规划和标准成长!M$5*养成规划和标准成长!$R229+(养成规划和标准成长!M$12+养成规划和标准成长!M$13)*养成规划和标准成长!$N229+养成规划和标准成长!M$14*养成规划和标准成长!$O229*养成规划和标准成长!$Q229+养成规划和标准成长!M$17*10*养成规划和标准成长!$S229+养成规划和标准成长!M$18*10*养成规划和标准成长!$T229+养成规划和标准成长!M$19*养成规划和标准成长!$U229,0)</f>
        <v>1357</v>
      </c>
      <c r="K136" s="9">
        <f>ROUND(属性投放!M$4+养成规划和标准成长!N$3*养成规划和标准成长!$O229*养成规划和标准成长!$P229+养成规划和标准成长!N$4*养成规划和标准成长!$V229+养成规划和标准成长!N$5*养成规划和标准成长!$R229+(养成规划和标准成长!N$12+养成规划和标准成长!N$13)*养成规划和标准成长!$N229+养成规划和标准成长!N$14*养成规划和标准成长!$O229*养成规划和标准成长!$Q229+养成规划和标准成长!N$17*10*养成规划和标准成长!$S229+养成规划和标准成长!N$18*10*养成规划和标准成长!$T229+养成规划和标准成长!N$19*养成规划和标准成长!$U229,0)</f>
        <v>1366</v>
      </c>
      <c r="L136" s="9">
        <f>VLOOKUP(养成规划和标准成长!$X229,阵法、技能和修炼!$C$20:$N$40,COLUMNS(阵法、技能和修炼!$C$20:G$40),0)</f>
        <v>319</v>
      </c>
      <c r="M136" s="9">
        <f>VLOOKUP(养成规划和标准成长!$X229,阵法、技能和修炼!$C$20:$N$40,COLUMNS(阵法、技能和修炼!$C$20:H$40),0)</f>
        <v>246</v>
      </c>
      <c r="N136" s="9">
        <f>VLOOKUP(养成规划和标准成长!$X229,阵法、技能和修炼!$C$20:$N$40,COLUMNS(阵法、技能和修炼!$C$20:I$40),0)</f>
        <v>319</v>
      </c>
      <c r="O136" s="9">
        <f>VLOOKUP(养成规划和标准成长!$X229,阵法、技能和修炼!$C$20:$N$40,COLUMNS(阵法、技能和修炼!$C$20:J$40),0)</f>
        <v>246</v>
      </c>
      <c r="P136" s="9">
        <f>VLOOKUP(养成规划和标准成长!$X229,阵法、技能和修炼!$C$20:$N$40,COLUMNS(阵法、技能和修炼!$C$20:K$40),0)</f>
        <v>70</v>
      </c>
      <c r="Q136" s="9">
        <f>VLOOKUP(养成规划和标准成长!$X229,阵法、技能和修炼!$C$20:$N$40,COLUMNS(阵法、技能和修炼!$C$20:L$40),0)</f>
        <v>70</v>
      </c>
      <c r="R136" s="9">
        <f>VLOOKUP(养成规划和标准成长!$X229,阵法、技能和修炼!$C$20:$N$40,COLUMNS(阵法、技能和修炼!$C$20:M$40),0)</f>
        <v>84.000000000000071</v>
      </c>
      <c r="S136" s="9">
        <f>VLOOKUP(养成规划和标准成长!$X229,阵法、技能和修炼!$C$20:$N$40,COLUMNS(阵法、技能和修炼!$C$20:N$40),0)</f>
        <v>84.000000000000071</v>
      </c>
      <c r="T136" s="1">
        <v>133</v>
      </c>
      <c r="U136" s="9">
        <f>ROUND(属性投放!D$4+养成规划和标准成长!E$3*养成规划和标准成长!$C382*养成规划和标准成长!$D382+养成规划和标准成长!E$4*养成规划和标准成长!$J382+养成规划和标准成长!E$5*养成规划和标准成长!$F382+(养成规划和标准成长!E$12+养成规划和标准成长!E$13)*养成规划和标准成长!$B382+养成规划和标准成长!E$14*养成规划和标准成长!$C382*养成规划和标准成长!$E382+养成规划和标准成长!E$17*10*养成规划和标准成长!$G382+养成规划和标准成长!E$18*10*养成规划和标准成长!$H382+养成规划和标准成长!E$19*养成规划和标准成长!$I382,0)</f>
        <v>5784</v>
      </c>
      <c r="V136" s="9">
        <f>ROUND(属性投放!E$4+养成规划和标准成长!F$3*养成规划和标准成长!$C382*养成规划和标准成长!$D382+养成规划和标准成长!F$4*养成规划和标准成长!$J382+养成规划和标准成长!F$5*养成规划和标准成长!$F382+(养成规划和标准成长!F$12+养成规划和标准成长!F$13)*养成规划和标准成长!$B382+养成规划和标准成长!F$14*养成规划和标准成长!$C382*养成规划和标准成长!$E382+养成规划和标准成长!F$17*10*养成规划和标准成长!$G382+养成规划和标准成长!F$18*10*养成规划和标准成长!$H382+养成规划和标准成长!F$19*养成规划和标准成长!$I382,0)</f>
        <v>5897</v>
      </c>
      <c r="W136" s="9">
        <f>ROUND(属性投放!F$4+养成规划和标准成长!G$3*养成规划和标准成长!$C382*养成规划和标准成长!$D382+养成规划和标准成长!G$4*养成规划和标准成长!$J382+养成规划和标准成长!G$5*养成规划和标准成长!$F382+(养成规划和标准成长!G$12+养成规划和标准成长!G$13)*养成规划和标准成长!$B382+养成规划和标准成长!G$14*养成规划和标准成长!$C382*养成规划和标准成长!$E382+养成规划和标准成长!G$17*10*养成规划和标准成长!$G382+养成规划和标准成长!G$18*10*养成规划和标准成长!$H382+养成规划和标准成长!G$19*养成规划和标准成长!$I382,0)</f>
        <v>2142</v>
      </c>
      <c r="X136" s="9">
        <f>ROUND(属性投放!G$4+养成规划和标准成长!H$3*养成规划和标准成长!$C382*养成规划和标准成长!$D382+养成规划和标准成长!H$4*养成规划和标准成长!$J382+养成规划和标准成长!H$5*养成规划和标准成长!$F382+(养成规划和标准成长!H$12+养成规划和标准成长!H$13)*养成规划和标准成长!$B382+养成规划和标准成长!H$14*养成规划和标准成长!$C382*养成规划和标准成长!$E382+养成规划和标准成长!H$17*10*养成规划和标准成长!$G382+养成规划和标准成长!H$18*10*养成规划和标准成长!$H382+养成规划和标准成长!H$19*养成规划和标准成长!$I382,0)</f>
        <v>920</v>
      </c>
      <c r="Y136" s="9">
        <f>ROUND(属性投放!H$4+养成规划和标准成长!I$3*养成规划和标准成长!$C382*养成规划和标准成长!$D382+养成规划和标准成长!I$4*养成规划和标准成长!$J382+养成规划和标准成长!I$5*养成规划和标准成长!$F382+(养成规划和标准成长!I$12+养成规划和标准成长!I$13)*养成规划和标准成长!$B382+养成规划和标准成长!I$14*养成规划和标准成长!$C382*养成规划和标准成长!$E382+养成规划和标准成长!I$17*10*养成规划和标准成长!$G382+养成规划和标准成长!I$18*10*养成规划和标准成长!$H382+养成规划和标准成长!I$19*养成规划和标准成长!$I382,0)</f>
        <v>1604</v>
      </c>
      <c r="Z136" s="9">
        <f>ROUND(属性投放!I$4+养成规划和标准成长!J$3*养成规划和标准成长!$C382*养成规划和标准成长!$D382+养成规划和标准成长!J$4*养成规划和标准成长!$J382+养成规划和标准成长!J$5*养成规划和标准成长!$F382+(养成规划和标准成长!J$12+养成规划和标准成长!J$13)*养成规划和标准成长!$B382+养成规划和标准成长!J$14*养成规划和标准成长!$C382*养成规划和标准成长!$E382+养成规划和标准成长!J$17*10*养成规划和标准成长!$G382+养成规划和标准成长!J$18*10*养成规划和标准成长!$H382+养成规划和标准成长!J$19*养成规划和标准成长!$I382,0)</f>
        <v>1146</v>
      </c>
      <c r="AA136" s="9">
        <f>ROUND(属性投放!J$4+养成规划和标准成长!K$3*养成规划和标准成长!$C382*养成规划和标准成长!$D382+养成规划和标准成长!K$4*养成规划和标准成长!$J382+养成规划和标准成长!K$5*养成规划和标准成长!$F382+(养成规划和标准成长!K$12+养成规划和标准成长!K$13)*养成规划和标准成长!$B382+养成规划和标准成长!K$14*养成规划和标准成长!$C382*养成规划和标准成长!$E382+养成规划和标准成长!K$17*10*养成规划和标准成长!$G382+养成规划和标准成长!K$18*10*养成规划和标准成长!$H382+养成规划和标准成长!K$19*养成规划和标准成长!$I382,0)</f>
        <v>768</v>
      </c>
      <c r="AB136" s="9">
        <f>ROUND(属性投放!K$4+养成规划和标准成长!L$3*养成规划和标准成长!$C382*养成规划和标准成长!$D382+养成规划和标准成长!L$4*养成规划和标准成长!$J382+养成规划和标准成长!L$5*养成规划和标准成长!$F382+(养成规划和标准成长!L$12+养成规划和标准成长!L$13)*养成规划和标准成长!$B382+养成规划和标准成长!L$14*养成规划和标准成长!$C382*养成规划和标准成长!$E382+养成规划和标准成长!L$17*10*养成规划和标准成长!$G382+养成规划和标准成长!L$18*10*养成规划和标准成长!$H382+养成规划和标准成长!L$19*养成规划和标准成长!$I382,0)</f>
        <v>433</v>
      </c>
      <c r="AC136" s="9">
        <f>ROUND(属性投放!L$4+养成规划和标准成长!M$3*养成规划和标准成长!$C382*养成规划和标准成长!$D382+养成规划和标准成长!M$4*养成规划和标准成长!$J382+养成规划和标准成长!M$5*养成规划和标准成长!$F382+(养成规划和标准成长!M$12+养成规划和标准成长!M$13)*养成规划和标准成长!$B382+养成规划和标准成长!M$14*养成规划和标准成长!$C382*养成规划和标准成长!$E382+养成规划和标准成长!M$17*10*养成规划和标准成长!$G382+养成规划和标准成长!M$18*10*养成规划和标准成长!$H382+养成规划和标准成长!M$19*养成规划和标准成长!$I382,0)</f>
        <v>1368</v>
      </c>
      <c r="AD136" s="9">
        <f>ROUND(属性投放!M$4+养成规划和标准成长!N$3*养成规划和标准成长!$C382*养成规划和标准成长!$D382+养成规划和标准成长!N$4*养成规划和标准成长!$J382+养成规划和标准成长!N$5*养成规划和标准成长!$F382+(养成规划和标准成长!N$12+养成规划和标准成长!N$13)*养成规划和标准成长!$B382+养成规划和标准成长!N$14*养成规划和标准成长!$C382*养成规划和标准成长!$E382+养成规划和标准成长!N$17*10*养成规划和标准成长!$G382+养成规划和标准成长!N$18*10*养成规划和标准成长!$H382+养成规划和标准成长!N$19*养成规划和标准成长!$I382,0)</f>
        <v>1380</v>
      </c>
      <c r="AE136" s="9">
        <f>VLOOKUP(养成规划和标准成长!$L382,阵法、技能和修炼!$C$20:$N$40,COLUMNS(阵法、技能和修炼!$C$20:G$40),0)</f>
        <v>373</v>
      </c>
      <c r="AF136" s="9">
        <f>VLOOKUP(养成规划和标准成长!$L382,阵法、技能和修炼!$C$20:$N$40,COLUMNS(阵法、技能和修炼!$C$20:H$40),0)</f>
        <v>276</v>
      </c>
      <c r="AG136" s="9">
        <f>VLOOKUP(养成规划和标准成长!$L382,阵法、技能和修炼!$C$20:$N$40,COLUMNS(阵法、技能和修炼!$C$20:I$40),0)</f>
        <v>373</v>
      </c>
      <c r="AH136" s="9">
        <f>VLOOKUP(养成规划和标准成长!$L382,阵法、技能和修炼!$C$20:$N$40,COLUMNS(阵法、技能和修炼!$C$20:J$40),0)</f>
        <v>276</v>
      </c>
      <c r="AI136" s="9">
        <f>VLOOKUP(养成规划和标准成长!$L382,阵法、技能和修炼!$C$20:$N$40,COLUMNS(阵法、技能和修炼!$C$20:K$40),0)</f>
        <v>80</v>
      </c>
      <c r="AJ136" s="9">
        <f>VLOOKUP(养成规划和标准成长!$L382,阵法、技能和修炼!$C$20:$N$40,COLUMNS(阵法、技能和修炼!$C$20:L$40),0)</f>
        <v>80</v>
      </c>
      <c r="AK136" s="9">
        <f>VLOOKUP(养成规划和标准成长!$L382,阵法、技能和修炼!$C$20:$N$40,COLUMNS(阵法、技能和修炼!$C$20:M$40),0)</f>
        <v>96.000000000000085</v>
      </c>
      <c r="AL136" s="9">
        <f>VLOOKUP(养成规划和标准成长!$L382,阵法、技能和修炼!$C$20:$N$40,COLUMNS(阵法、技能和修炼!$C$20:N$40),0)</f>
        <v>96.000000000000085</v>
      </c>
      <c r="AN136" s="1">
        <v>133</v>
      </c>
      <c r="AO136" s="9">
        <f>ROUND(属性投放!D$4+养成规划和标准成长!E$3*养成规划和标准成长!$O382*养成规划和标准成长!$P382+养成规划和标准成长!E$4*养成规划和标准成长!$V382+养成规划和标准成长!E$5*养成规划和标准成长!$R382+(养成规划和标准成长!E$12+养成规划和标准成长!E$13)*养成规划和标准成长!$N382+养成规划和标准成长!E$14*养成规划和标准成长!$O382*养成规划和标准成长!$Q382+养成规划和标准成长!E$17*10*养成规划和标准成长!$S382+养成规划和标准成长!E$18*10*养成规划和标准成长!$T382+养成规划和标准成长!E$19*养成规划和标准成长!$U382,0)</f>
        <v>6592</v>
      </c>
      <c r="AP136" s="9">
        <f>ROUND(属性投放!E$4+养成规划和标准成长!F$3*养成规划和标准成长!$O382*养成规划和标准成长!$P382+养成规划和标准成长!F$4*养成规划和标准成长!$V382+养成规划和标准成长!F$5*养成规划和标准成长!$R382+(养成规划和标准成长!F$12+养成规划和标准成长!F$13)*养成规划和标准成长!$N382+养成规划和标准成长!F$14*养成规划和标准成长!$O382*养成规划和标准成长!$Q382+养成规划和标准成长!F$17*10*养成规划和标准成长!$S382+养成规划和标准成长!F$18*10*养成规划和标准成长!$T382+养成规划和标准成长!F$19*养成规划和标准成长!$U382,0)</f>
        <v>6266</v>
      </c>
      <c r="AQ136" s="9">
        <f>ROUND(属性投放!F$4+养成规划和标准成长!G$3*养成规划和标准成长!$O382*养成规划和标准成长!$P382+养成规划和标准成长!G$4*养成规划和标准成长!$V382+养成规划和标准成长!G$5*养成规划和标准成长!$R382+(养成规划和标准成长!G$12+养成规划和标准成长!G$13)*养成规划和标准成长!$N382+养成规划和标准成长!G$14*养成规划和标准成长!$O382*养成规划和标准成长!$Q382+养成规划和标准成长!G$17*10*养成规划和标准成长!$S382+养成规划和标准成长!G$18*10*养成规划和标准成长!$T382+养成规划和标准成长!G$19*养成规划和标准成长!$U382,0)</f>
        <v>2357</v>
      </c>
      <c r="AR136" s="9">
        <f>ROUND(属性投放!G$4+养成规划和标准成长!H$3*养成规划和标准成长!$O382*养成规划和标准成长!$P382+养成规划和标准成长!H$4*养成规划和标准成长!$V382+养成规划和标准成长!H$5*养成规划和标准成长!$R382+(养成规划和标准成长!H$12+养成规划和标准成长!H$13)*养成规划和标准成长!$N382+养成规划和标准成长!H$14*养成规划和标准成长!$O382*养成规划和标准成长!$Q382+养成规划和标准成长!H$17*10*养成规划和标准成长!$S382+养成规划和标准成长!H$18*10*养成规划和标准成长!$T382+养成规划和标准成长!H$19*养成规划和标准成长!$U382,0)</f>
        <v>1070</v>
      </c>
      <c r="AS136" s="9">
        <f>ROUND(属性投放!H$4+养成规划和标准成长!I$3*养成规划和标准成长!$O382*养成规划和标准成长!$P382+养成规划和标准成长!I$4*养成规划和标准成长!$V382+养成规划和标准成长!I$5*养成规划和标准成长!$R382+(养成规划和标准成长!I$12+养成规划和标准成长!I$13)*养成规划和标准成长!$N382+养成规划和标准成长!I$14*养成规划和标准成长!$O382*养成规划和标准成长!$Q382+养成规划和标准成长!I$17*10*养成规划和标准成长!$S382+养成规划和标准成长!I$18*10*养成规划和标准成长!$T382+养成规划和标准成长!I$19*养成规划和标准成长!$U382,0)</f>
        <v>1758</v>
      </c>
      <c r="AT136" s="9">
        <f>ROUND(属性投放!I$4+养成规划和标准成长!J$3*养成规划和标准成长!$O382*养成规划和标准成长!$P382+养成规划和标准成长!J$4*养成规划和标准成长!$V382+养成规划和标准成长!J$5*养成规划和标准成长!$R382+(养成规划和标准成长!J$12+养成规划和标准成长!J$13)*养成规划和标准成长!$N382+养成规划和标准成长!J$14*养成规划和标准成长!$O382*养成规划和标准成长!$Q382+养成规划和标准成长!J$17*10*养成规划和标准成长!$S382+养成规划和标准成长!J$18*10*养成规划和标准成长!$T382+养成规划和标准成长!J$19*养成规划和标准成长!$U382,0)</f>
        <v>1277</v>
      </c>
      <c r="AU136" s="9">
        <f>ROUND(属性投放!J$4+养成规划和标准成长!K$3*养成规划和标准成长!$O382*养成规划和标准成长!$P382+养成规划和标准成长!K$4*养成规划和标准成长!$V382+养成规划和标准成长!K$5*养成规划和标准成长!$R382+(养成规划和标准成长!K$12+养成规划和标准成长!K$13)*养成规划和标准成长!$N382+养成规划和标准成长!K$14*养成规划和标准成长!$O382*养成规划和标准成长!$Q382+养成规划和标准成长!K$17*10*养成规划和标准成长!$S382+养成规划和标准成长!K$18*10*养成规划和标准成长!$T382+养成规划和标准成长!K$19*养成规划和标准成长!$U382,0)</f>
        <v>846</v>
      </c>
      <c r="AV136" s="9">
        <f>ROUND(属性投放!K$4+养成规划和标准成长!L$3*养成规划和标准成长!$O382*养成规划和标准成长!$P382+养成规划和标准成长!L$4*养成规划和标准成长!$V382+养成规划和标准成长!L$5*养成规划和标准成长!$R382+(养成规划和标准成长!L$12+养成规划和标准成长!L$13)*养成规划和标准成长!$N382+养成规划和标准成长!L$14*养成规划和标准成长!$O382*养成规划和标准成长!$Q382+养成规划和标准成长!L$17*10*养成规划和标准成长!$S382+养成规划和标准成长!L$18*10*养成规划和标准成长!$T382+养成规划和标准成长!L$19*养成规划和标准成长!$U382,0)</f>
        <v>527</v>
      </c>
      <c r="AW136" s="9">
        <f>ROUND(属性投放!L$4+养成规划和标准成长!M$3*养成规划和标准成长!$O382*养成规划和标准成长!$P382+养成规划和标准成长!M$4*养成规划和标准成长!$V382+养成规划和标准成长!M$5*养成规划和标准成长!$R382+(养成规划和标准成长!M$12+养成规划和标准成长!M$13)*养成规划和标准成长!$N382+养成规划和标准成长!M$14*养成规划和标准成长!$O382*养成规划和标准成长!$Q382+养成规划和标准成长!M$17*10*养成规划和标准成长!$S382+养成规划和标准成长!M$18*10*养成规划和标准成长!$T382+养成规划和标准成长!M$19*养成规划和标准成长!$U382,0)</f>
        <v>1395</v>
      </c>
      <c r="AX136" s="9">
        <f>ROUND(属性投放!M$4+养成规划和标准成长!N$3*养成规划和标准成长!$O382*养成规划和标准成长!$P382+养成规划和标准成长!N$4*养成规划和标准成长!$V382+养成规划和标准成长!N$5*养成规划和标准成长!$R382+(养成规划和标准成长!N$12+养成规划和标准成长!N$13)*养成规划和标准成长!$N382+养成规划和标准成长!N$14*养成规划和标准成长!$O382*养成规划和标准成长!$Q382+养成规划和标准成长!N$17*10*养成规划和标准成长!$S382+养成规划和标准成长!N$18*10*养成规划和标准成长!$T382+养成规划和标准成长!N$19*养成规划和标准成长!$U382,0)</f>
        <v>1411</v>
      </c>
      <c r="AY136" s="9">
        <f>VLOOKUP(养成规划和标准成长!$X382,阵法、技能和修炼!$C$20:$N$40,COLUMNS(阵法、技能和修炼!$C$20:G$40),0)</f>
        <v>428</v>
      </c>
      <c r="AZ136" s="9">
        <f>VLOOKUP(养成规划和标准成长!$X382,阵法、技能和修炼!$C$20:$N$40,COLUMNS(阵法、技能和修炼!$C$20:H$40),0)</f>
        <v>305</v>
      </c>
      <c r="BA136" s="9">
        <f>VLOOKUP(养成规划和标准成长!$X382,阵法、技能和修炼!$C$20:$N$40,COLUMNS(阵法、技能和修炼!$C$20:I$40),0)</f>
        <v>428</v>
      </c>
      <c r="BB136" s="9">
        <f>VLOOKUP(养成规划和标准成长!$X382,阵法、技能和修炼!$C$20:$N$40,COLUMNS(阵法、技能和修炼!$C$20:J$40),0)</f>
        <v>305</v>
      </c>
      <c r="BC136" s="9">
        <f>VLOOKUP(养成规划和标准成长!$X382,阵法、技能和修炼!$C$20:$N$40,COLUMNS(阵法、技能和修炼!$C$20:K$40),0)</f>
        <v>90</v>
      </c>
      <c r="BD136" s="9">
        <f>VLOOKUP(养成规划和标准成长!$X382,阵法、技能和修炼!$C$20:$N$40,COLUMNS(阵法、技能和修炼!$C$20:L$40),0)</f>
        <v>90</v>
      </c>
      <c r="BE136" s="9">
        <f>VLOOKUP(养成规划和标准成长!$X382,阵法、技能和修炼!$C$20:$N$40,COLUMNS(阵法、技能和修炼!$C$20:M$40),0)</f>
        <v>108.0000000000001</v>
      </c>
      <c r="BF136" s="9">
        <f>VLOOKUP(养成规划和标准成长!$X382,阵法、技能和修炼!$C$20:$N$40,COLUMNS(阵法、技能和修炼!$C$20:N$40),0)</f>
        <v>108.0000000000001</v>
      </c>
      <c r="BH136" s="1">
        <v>133</v>
      </c>
      <c r="BI136" s="9">
        <f>ROUND(属性投放!D$4+养成规划和标准成长!E$3*养成规划和标准成长!$AA382*养成规划和标准成长!$AB382+养成规划和标准成长!E$4*养成规划和标准成长!$AH382+养成规划和标准成长!E$5*养成规划和标准成长!$AD382+(养成规划和标准成长!E$12+养成规划和标准成长!E$13)*养成规划和标准成长!$Z382+养成规划和标准成长!E$14*养成规划和标准成长!$AA382*养成规划和标准成长!$AC382+养成规划和标准成长!E$17*10*养成规划和标准成长!$AE382+养成规划和标准成长!E$18*10*养成规划和标准成长!$AF382+养成规划和标准成长!E$19*养成规划和标准成长!$AG382,0)</f>
        <v>7302</v>
      </c>
      <c r="BJ136" s="9">
        <f>ROUND(属性投放!E$4+养成规划和标准成长!F$3*养成规划和标准成长!$AA382*养成规划和标准成长!$AB382+养成规划和标准成长!F$4*养成规划和标准成长!$AH382+养成规划和标准成长!F$5*养成规划和标准成长!$AD382+(养成规划和标准成长!F$12+养成规划和标准成长!F$13)*养成规划和标准成长!$Z382+养成规划和标准成长!F$14*养成规划和标准成长!$AA382*养成规划和标准成长!$AC382+养成规划和标准成长!F$17*10*养成规划和标准成长!$AE382+养成规划和标准成长!F$18*10*养成规划和标准成长!$AF382+养成规划和标准成长!F$19*养成规划和标准成长!$AG382,0)</f>
        <v>6571</v>
      </c>
      <c r="BK136" s="9">
        <f>ROUND(属性投放!F$4+养成规划和标准成长!G$3*养成规划和标准成长!$AA382*养成规划和标准成长!$AB382+养成规划和标准成长!G$4*养成规划和标准成长!$AH382+养成规划和标准成长!G$5*养成规划和标准成长!$AD382+(养成规划和标准成长!G$12+养成规划和标准成长!G$13)*养成规划和标准成长!$Z382+养成规划和标准成长!G$14*养成规划和标准成长!$AA382*养成规划和标准成长!$AC382+养成规划和标准成长!G$17*10*养成规划和标准成长!$AE382+养成规划和标准成长!G$18*10*养成规划和标准成长!$AF382+养成规划和标准成长!G$19*养成规划和标准成长!$AG382,0)</f>
        <v>2544</v>
      </c>
      <c r="BL136" s="9">
        <f>ROUND(属性投放!G$4+养成规划和标准成长!H$3*养成规划和标准成长!$AA382*养成规划和标准成长!$AB382+养成规划和标准成长!H$4*养成规划和标准成长!$AH382+养成规划和标准成长!H$5*养成规划和标准成长!$AD382+(养成规划和标准成长!H$12+养成规划和标准成长!H$13)*养成规划和标准成长!$Z382+养成规划和标准成长!H$14*养成规划和标准成长!$AA382*养成规划和标准成长!$AC382+养成规划和标准成长!H$17*10*养成规划和标准成长!$AE382+养成规划和标准成长!H$18*10*养成规划和标准成长!$AF382+养成规划和标准成长!H$19*养成规划和标准成长!$AG382,0)</f>
        <v>1198</v>
      </c>
      <c r="BM136" s="9">
        <f>ROUND(属性投放!H$4+养成规划和标准成长!I$3*养成规划和标准成长!$AA382*养成规划和标准成长!$AB382+养成规划和标准成长!I$4*养成规划和标准成长!$AH382+养成规划和标准成长!I$5*养成规划和标准成长!$AD382+(养成规划和标准成长!I$12+养成规划和标准成长!I$13)*养成规划和标准成长!$Z382+养成规划和标准成长!I$14*养成规划和标准成长!$AA382*养成规划和标准成长!$AC382+养成规划和标准成长!I$17*10*养成规划和标准成长!$AE382+养成规划和标准成长!I$18*10*养成规划和标准成长!$AF382+养成规划和标准成长!I$19*养成规划和标准成长!$AG382,0)</f>
        <v>1888</v>
      </c>
      <c r="BN136" s="9">
        <f>ROUND(属性投放!I$4+养成规划和标准成长!J$3*养成规划和标准成长!$AA382*养成规划和标准成长!$AB382+养成规划和标准成长!J$4*养成规划和标准成长!$AH382+养成规划和标准成长!J$5*养成规划和标准成长!$AD382+(养成规划和标准成长!J$12+养成规划和标准成长!J$13)*养成规划和标准成长!$Z382+养成规划和标准成长!J$14*养成规划和标准成长!$AA382*养成规划和标准成长!$AC382+养成规划和标准成长!J$17*10*养成规划和标准成长!$AE382+养成规划和标准成长!J$18*10*养成规划和标准成长!$AF382+养成规划和标准成长!J$19*养成规划和标准成长!$AG382,0)</f>
        <v>1385</v>
      </c>
      <c r="BO136" s="9">
        <f>ROUND(属性投放!J$4+养成规划和标准成长!K$3*养成规划和标准成长!$AA382*养成规划和标准成长!$AB382+养成规划和标准成长!K$4*养成规划和标准成长!$AH382+养成规划和标准成长!K$5*养成规划和标准成长!$AD382+(养成规划和标准成长!K$12+养成规划和标准成长!K$13)*养成规划和标准成长!$Z382+养成规划和标准成长!K$14*养成规划和标准成长!$AA382*养成规划和标准成长!$AC382+养成规划和标准成长!K$17*10*养成规划和标准成长!$AE382+养成规划和标准成长!K$18*10*养成规划和标准成长!$AF382+养成规划和标准成长!K$19*养成规划和标准成长!$AG382,0)</f>
        <v>908</v>
      </c>
      <c r="BP136" s="9">
        <f>ROUND(属性投放!K$4+养成规划和标准成长!L$3*养成规划和标准成长!$AA382*养成规划和标准成长!$AB382+养成规划和标准成长!L$4*养成规划和标准成长!$AH382+养成规划和标准成长!L$5*养成规划和标准成长!$AD382+(养成规划和标准成长!L$12+养成规划和标准成长!L$13)*养成规划和标准成长!$Z382+养成规划和标准成长!L$14*养成规划和标准成长!$AA382*养成规划和标准成长!$AC382+养成规划和标准成长!L$17*10*养成规划和标准成长!$AE382+养成规划和标准成长!L$18*10*养成规划和标准成长!$AF382+养成规划和标准成长!L$19*养成规划和标准成长!$AG382,0)</f>
        <v>607</v>
      </c>
      <c r="BQ136" s="9">
        <f>ROUND(属性投放!L$4+养成规划和标准成长!M$3*养成规划和标准成长!$AA382*养成规划和标准成长!$AB382+养成规划和标准成长!M$4*养成规划和标准成长!$AH382+养成规划和标准成长!M$5*养成规划和标准成长!$AD382+(养成规划和标准成长!M$12+养成规划和标准成长!M$13)*养成规划和标准成长!$Z382+养成规划和标准成长!M$14*养成规划和标准成长!$AA382*养成规划和标准成长!$AC382+养成规划和标准成长!M$17*10*养成规划和标准成长!$AE382+养成规划和标准成长!M$18*10*养成规划和标准成长!$AF382+养成规划和标准成长!M$19*养成规划和标准成长!$AG382,0)</f>
        <v>1416</v>
      </c>
      <c r="BR136" s="9">
        <f>ROUND(属性投放!M$4+养成规划和标准成长!N$3*养成规划和标准成长!$AA382*养成规划和标准成长!$AB382+养成规划和标准成长!N$4*养成规划和标准成长!$AH382+养成规划和标准成长!N$5*养成规划和标准成长!$AD382+(养成规划和标准成长!N$12+养成规划和标准成长!N$13)*养成规划和标准成长!$Z382+养成规划和标准成长!N$14*养成规划和标准成长!$AA382*养成规划和标准成长!$AC382+养成规划和标准成长!N$17*10*养成规划和标准成长!$AE382+养成规划和标准成长!N$18*10*养成规划和标准成长!$AF382+养成规划和标准成长!N$19*养成规划和标准成长!$AG382,0)</f>
        <v>1434</v>
      </c>
      <c r="BS136" s="9">
        <f>VLOOKUP(养成规划和标准成长!$AJ382,阵法、技能和修炼!$C$20:$N$40,COLUMNS(阵法、技能和修炼!$C$20:G$40),0)</f>
        <v>486</v>
      </c>
      <c r="BT136" s="9">
        <f>VLOOKUP(养成规划和标准成长!$AJ382,阵法、技能和修炼!$C$20:$N$40,COLUMNS(阵法、技能和修炼!$C$20:H$40),0)</f>
        <v>332</v>
      </c>
      <c r="BU136" s="9">
        <f>VLOOKUP(养成规划和标准成长!$AJ382,阵法、技能和修炼!$C$20:$N$40,COLUMNS(阵法、技能和修炼!$C$20:I$40),0)</f>
        <v>486</v>
      </c>
      <c r="BV136" s="9">
        <f>VLOOKUP(养成规划和标准成长!$AJ382,阵法、技能和修炼!$C$20:$N$40,COLUMNS(阵法、技能和修炼!$C$20:J$40),0)</f>
        <v>332</v>
      </c>
      <c r="BW136" s="9">
        <f>VLOOKUP(养成规划和标准成长!$AJ382,阵法、技能和修炼!$C$20:$N$40,COLUMNS(阵法、技能和修炼!$C$20:K$40),0)</f>
        <v>100</v>
      </c>
      <c r="BX136" s="9">
        <f>VLOOKUP(养成规划和标准成长!$AJ382,阵法、技能和修炼!$C$20:$N$40,COLUMNS(阵法、技能和修炼!$C$20:L$40),0)</f>
        <v>100</v>
      </c>
      <c r="BY136" s="9">
        <f>VLOOKUP(养成规划和标准成长!$AJ382,阵法、技能和修炼!$C$20:$N$40,COLUMNS(阵法、技能和修炼!$C$20:M$40),0)</f>
        <v>120.00000000000011</v>
      </c>
      <c r="BZ136" s="9">
        <f>VLOOKUP(养成规划和标准成长!$AJ382,阵法、技能和修炼!$C$20:$N$40,COLUMNS(阵法、技能和修炼!$C$20:N$40),0)</f>
        <v>120.00000000000011</v>
      </c>
    </row>
    <row r="137" spans="1:78">
      <c r="A137" s="1">
        <v>134</v>
      </c>
      <c r="B137" s="9">
        <f>ROUND(属性投放!D$4+养成规划和标准成长!E$3*养成规划和标准成长!$O230*养成规划和标准成长!$P230+养成规划和标准成长!E$4*养成规划和标准成长!$V230+养成规划和标准成长!E$5*养成规划和标准成长!$R230+(养成规划和标准成长!E$12+养成规划和标准成长!E$13)*养成规划和标准成长!$N230+养成规划和标准成长!E$14*养成规划和标准成长!$O230*养成规划和标准成长!$Q230+养成规划和标准成长!E$17*10*养成规划和标准成长!$S230+养成规划和标准成长!E$18*10*养成规划和标准成长!$T230+养成规划和标准成长!E$19*养成规划和标准成长!$U230,0)</f>
        <v>5264</v>
      </c>
      <c r="C137" s="9">
        <f>ROUND(属性投放!E$4+养成规划和标准成长!F$3*养成规划和标准成长!$O230*养成规划和标准成长!$P230+养成规划和标准成长!F$4*养成规划和标准成长!$V230+养成规划和标准成长!F$5*养成规划和标准成长!$R230+(养成规划和标准成长!F$12+养成规划和标准成长!F$13)*养成规划和标准成长!$N230+养成规划和标准成长!F$14*养成规划和标准成长!$O230*养成规划和标准成长!$Q230+养成规划和标准成长!F$17*10*养成规划和标准成长!$S230+养成规划和标准成长!F$18*10*养成规划和标准成长!$T230+养成规划和标准成长!F$19*养成规划和标准成长!$U230,0)</f>
        <v>5559</v>
      </c>
      <c r="D137" s="9">
        <f>ROUND(属性投放!F$4+养成规划和标准成长!G$3*养成规划和标准成长!$O230*养成规划和标准成长!$P230+养成规划和标准成长!G$4*养成规划和标准成长!$V230+养成规划和标准成长!G$5*养成规划和标准成长!$R230+(养成规划和标准成长!G$12+养成规划和标准成长!G$13)*养成规划和标准成长!$N230+养成规划和标准成长!G$14*养成规划和标准成长!$O230*养成规划和标准成长!$Q230+养成规划和标准成长!G$17*10*养成规划和标准成长!$S230+养成规划和标准成长!G$18*10*养成规划和标准成长!$T230+养成规划和标准成长!G$19*养成规划和标准成长!$U230,0)</f>
        <v>1988</v>
      </c>
      <c r="E137" s="9">
        <f>ROUND(属性投放!G$4+养成规划和标准成长!H$3*养成规划和标准成长!$O230*养成规划和标准成长!$P230+养成规划和标准成长!H$4*养成规划和标准成长!$V230+养成规划和标准成长!H$5*养成规划和标准成长!$R230+(养成规划和标准成长!H$12+养成规划和标准成长!H$13)*养成规划和标准成长!$N230+养成规划和标准成长!H$14*养成规划和标准成长!$O230*养成规划和标准成长!$Q230+养成规划和标准成长!H$17*10*养成规划和标准成长!$S230+养成规划和标准成长!H$18*10*养成规划和标准成长!$T230+养成规划和标准成长!H$19*养成规划和标准成长!$U230,0)</f>
        <v>826</v>
      </c>
      <c r="F137" s="9">
        <f>ROUND(属性投放!H$4+养成规划和标准成长!I$3*养成规划和标准成长!$O230*养成规划和标准成长!$P230+养成规划和标准成长!I$4*养成规划和标准成长!$V230+养成规划和标准成长!I$5*养成规划和标准成长!$R230+(养成规划和标准成长!I$12+养成规划和标准成长!I$13)*养成规划和标准成长!$N230+养成规划和标准成长!I$14*养成规划和标准成长!$O230*养成规划和标准成长!$Q230+养成规划和标准成长!I$17*10*养成规划和标准成长!$S230+养成规划和标准成长!I$18*10*养成规划和标准成长!$T230+养成规划和标准成长!I$19*养成规划和标准成长!$U230,0)</f>
        <v>1510</v>
      </c>
      <c r="G137" s="9">
        <f>ROUND(属性投放!I$4+养成规划和标准成长!J$3*养成规划和标准成长!$O230*养成规划和标准成长!$P230+养成规划和标准成长!J$4*养成规划和标准成长!$V230+养成规划和标准成长!J$5*养成规划和标准成长!$R230+(养成规划和标准成长!J$12+养成规划和标准成长!J$13)*养成规划和标准成长!$N230+养成规划和标准成长!J$14*养成规划和标准成长!$O230*养成规划和标准成长!$Q230+养成规划和标准成长!J$17*10*养成规划和标准成长!$S230+养成规划和标准成长!J$18*10*养成规划和标准成长!$T230+养成规划和标准成长!J$19*养成规划和标准成长!$U230,0)</f>
        <v>1073</v>
      </c>
      <c r="H137" s="9">
        <f>ROUND(属性投放!J$4+养成规划和标准成长!K$3*养成规划和标准成长!$O230*养成规划和标准成长!$P230+养成规划和标准成长!K$4*养成规划和标准成长!$V230+养成规划和标准成长!K$5*养成规划和标准成长!$R230+(养成规划和标准成长!K$12+养成规划和标准成长!K$13)*养成规划和标准成长!$N230+养成规划和标准成长!K$14*养成规划和标准成长!$O230*养成规划和标准成长!$Q230+养成规划和标准成长!K$17*10*养成规划和标准成长!$S230+养成规划和标准成长!K$18*10*养成规划和标准成长!$T230+养成规划和标准成长!K$19*养成规划和标准成长!$U230,0)</f>
        <v>719</v>
      </c>
      <c r="I137" s="9">
        <f>ROUND(属性投放!K$4+养成规划和标准成长!L$3*养成规划和标准成长!$O230*养成规划和标准成长!$P230+养成规划和标准成长!L$4*养成规划和标准成长!$V230+养成规划和标准成长!L$5*养成规划和标准成长!$R230+(养成规划和标准成长!L$12+养成规划和标准成长!L$13)*养成规划和标准成长!$N230+养成规划和标准成长!L$14*养成规划和标准成长!$O230*养成规划和标准成长!$Q230+养成规划和标准成长!L$17*10*养成规划和标准成长!$S230+养成规划和标准成长!L$18*10*养成规划和标准成长!$T230+养成规划和标准成长!L$19*养成规划和标准成长!$U230,0)</f>
        <v>365</v>
      </c>
      <c r="J137" s="9">
        <f>ROUND(属性投放!L$4+养成规划和标准成长!M$3*养成规划和标准成长!$O230*养成规划和标准成长!$P230+养成规划和标准成长!M$4*养成规划和标准成长!$V230+养成规划和标准成长!M$5*养成规划和标准成长!$R230+(养成规划和标准成长!M$12+养成规划和标准成长!M$13)*养成规划和标准成长!$N230+养成规划和标准成长!M$14*养成规划和标准成长!$O230*养成规划和标准成长!$Q230+养成规划和标准成长!M$17*10*养成规划和标准成长!$S230+养成规划和标准成长!M$18*10*养成规划和标准成长!$T230+养成规划和标准成长!M$19*养成规划和标准成长!$U230,0)</f>
        <v>1367</v>
      </c>
      <c r="K137" s="9">
        <f>ROUND(属性投放!M$4+养成规划和标准成长!N$3*养成规划和标准成长!$O230*养成规划和标准成长!$P230+养成规划和标准成长!N$4*养成规划和标准成长!$V230+养成规划和标准成长!N$5*养成规划和标准成长!$R230+(养成规划和标准成长!N$12+养成规划和标准成长!N$13)*养成规划和标准成长!$N230+养成规划和标准成长!N$14*养成规划和标准成长!$O230*养成规划和标准成长!$Q230+养成规划和标准成长!N$17*10*养成规划和标准成长!$S230+养成规划和标准成长!N$18*10*养成规划和标准成长!$T230+养成规划和标准成长!N$19*养成规划和标准成长!$U230,0)</f>
        <v>1376</v>
      </c>
      <c r="L137" s="9">
        <f>VLOOKUP(养成规划和标准成长!$X230,阵法、技能和修炼!$C$20:$N$40,COLUMNS(阵法、技能和修炼!$C$20:G$40),0)</f>
        <v>319</v>
      </c>
      <c r="M137" s="9">
        <f>VLOOKUP(养成规划和标准成长!$X230,阵法、技能和修炼!$C$20:$N$40,COLUMNS(阵法、技能和修炼!$C$20:H$40),0)</f>
        <v>246</v>
      </c>
      <c r="N137" s="9">
        <f>VLOOKUP(养成规划和标准成长!$X230,阵法、技能和修炼!$C$20:$N$40,COLUMNS(阵法、技能和修炼!$C$20:I$40),0)</f>
        <v>319</v>
      </c>
      <c r="O137" s="9">
        <f>VLOOKUP(养成规划和标准成长!$X230,阵法、技能和修炼!$C$20:$N$40,COLUMNS(阵法、技能和修炼!$C$20:J$40),0)</f>
        <v>246</v>
      </c>
      <c r="P137" s="9">
        <f>VLOOKUP(养成规划和标准成长!$X230,阵法、技能和修炼!$C$20:$N$40,COLUMNS(阵法、技能和修炼!$C$20:K$40),0)</f>
        <v>70</v>
      </c>
      <c r="Q137" s="9">
        <f>VLOOKUP(养成规划和标准成长!$X230,阵法、技能和修炼!$C$20:$N$40,COLUMNS(阵法、技能和修炼!$C$20:L$40),0)</f>
        <v>70</v>
      </c>
      <c r="R137" s="9">
        <f>VLOOKUP(养成规划和标准成长!$X230,阵法、技能和修炼!$C$20:$N$40,COLUMNS(阵法、技能和修炼!$C$20:M$40),0)</f>
        <v>84.000000000000071</v>
      </c>
      <c r="S137" s="9">
        <f>VLOOKUP(养成规划和标准成长!$X230,阵法、技能和修炼!$C$20:$N$40,COLUMNS(阵法、技能和修炼!$C$20:N$40),0)</f>
        <v>84.000000000000071</v>
      </c>
      <c r="T137" s="1">
        <v>134</v>
      </c>
      <c r="U137" s="9">
        <f>ROUND(属性投放!D$4+养成规划和标准成长!E$3*养成规划和标准成长!$C383*养成规划和标准成长!$D383+养成规划和标准成长!E$4*养成规划和标准成长!$J383+养成规划和标准成长!E$5*养成规划和标准成长!$F383+(养成规划和标准成长!E$12+养成规划和标准成长!E$13)*养成规划和标准成长!$B383+养成规划和标准成长!E$14*养成规划和标准成长!$C383*养成规划和标准成长!$E383+养成规划和标准成长!E$17*10*养成规划和标准成长!$G383+养成规划和标准成长!E$18*10*养成规划和标准成长!$H383+养成规划和标准成长!E$19*养成规划和标准成长!$I383,0)</f>
        <v>5808</v>
      </c>
      <c r="V137" s="9">
        <f>ROUND(属性投放!E$4+养成规划和标准成长!F$3*养成规划和标准成长!$C383*养成规划和标准成长!$D383+养成规划和标准成长!F$4*养成规划和标准成长!$J383+养成规划和标准成长!F$5*养成规划和标准成长!$F383+(养成规划和标准成长!F$12+养成规划和标准成长!F$13)*养成规划和标准成长!$B383+养成规划和标准成长!F$14*养成规划和标准成长!$C383*养成规划和标准成长!$E383+养成规划和标准成长!F$17*10*养成规划和标准成长!$G383+养成规划和标准成长!F$18*10*养成规划和标准成长!$H383+养成规划和标准成长!F$19*养成规划和标准成长!$I383,0)</f>
        <v>5930</v>
      </c>
      <c r="W137" s="9">
        <f>ROUND(属性投放!F$4+养成规划和标准成长!G$3*养成规划和标准成长!$C383*养成规划和标准成长!$D383+养成规划和标准成长!G$4*养成规划和标准成长!$J383+养成规划和标准成长!G$5*养成规划和标准成长!$F383+(养成规划和标准成长!G$12+养成规划和标准成长!G$13)*养成规划和标准成长!$B383+养成规划和标准成长!G$14*养成规划和标准成长!$C383*养成规划和标准成长!$E383+养成规划和标准成长!G$17*10*养成规划和标准成长!$G383+养成规划和标准成长!G$18*10*养成规划和标准成长!$H383+养成规划和标准成长!G$19*养成规划和标准成长!$I383,0)</f>
        <v>2150</v>
      </c>
      <c r="X137" s="9">
        <f>ROUND(属性投放!G$4+养成规划和标准成长!H$3*养成规划和标准成长!$C383*养成规划和标准成长!$D383+养成规划和标准成长!H$4*养成规划和标准成长!$J383+养成规划和标准成长!H$5*养成规划和标准成长!$F383+(养成规划和标准成长!H$12+养成规划和标准成长!H$13)*养成规划和标准成长!$B383+养成规划和标准成长!H$14*养成规划和标准成长!$C383*养成规划和标准成长!$E383+养成规划和标准成长!H$17*10*养成规划和标准成长!$G383+养成规划和标准成长!H$18*10*养成规划和标准成长!$H383+养成规划和标准成长!H$19*养成规划和标准成长!$I383,0)</f>
        <v>922</v>
      </c>
      <c r="Y137" s="9">
        <f>ROUND(属性投放!H$4+养成规划和标准成长!I$3*养成规划和标准成长!$C383*养成规划和标准成长!$D383+养成规划和标准成长!I$4*养成规划和标准成长!$J383+养成规划和标准成长!I$5*养成规划和标准成长!$F383+(养成规划和标准成长!I$12+养成规划和标准成长!I$13)*养成规划和标准成长!$B383+养成规划和标准成长!I$14*养成规划和标准成长!$C383*养成规划和标准成长!$E383+养成规划和标准成长!I$17*10*养成规划和标准成长!$G383+养成规划和标准成长!I$18*10*养成规划和标准成长!$H383+养成规划和标准成长!I$19*养成规划和标准成长!$I383,0)</f>
        <v>1611</v>
      </c>
      <c r="Z137" s="9">
        <f>ROUND(属性投放!I$4+养成规划和标准成长!J$3*养成规划和标准成长!$C383*养成规划和标准成长!$D383+养成规划和标准成长!J$4*养成规划和标准成长!$J383+养成规划和标准成长!J$5*养成规划和标准成长!$F383+(养成规划和标准成长!J$12+养成规划和标准成长!J$13)*养成规划和标准成长!$B383+养成规划和标准成长!J$14*养成规划和标准成长!$C383*养成规划和标准成长!$E383+养成规划和标准成长!J$17*10*养成规划和标准成长!$G383+养成规划和标准成长!J$18*10*养成规划和标准成长!$H383+养成规划和标准成长!J$19*养成规划和标准成长!$I383,0)</f>
        <v>1151</v>
      </c>
      <c r="AA137" s="9">
        <f>ROUND(属性投放!J$4+养成规划和标准成长!K$3*养成规划和标准成长!$C383*养成规划和标准成长!$D383+养成规划和标准成长!K$4*养成规划和标准成长!$J383+养成规划和标准成长!K$5*养成规划和标准成长!$F383+(养成规划和标准成长!K$12+养成规划和标准成长!K$13)*养成规划和标准成长!$B383+养成规划和标准成长!K$14*养成规划和标准成长!$C383*养成规划和标准成长!$E383+养成规划和标准成长!K$17*10*养成规划和标准成长!$G383+养成规划和标准成长!K$18*10*养成规划和标准成长!$H383+养成规划和标准成长!K$19*养成规划和标准成长!$I383,0)</f>
        <v>771</v>
      </c>
      <c r="AB137" s="9">
        <f>ROUND(属性投放!K$4+养成规划和标准成长!L$3*养成规划和标准成长!$C383*养成规划和标准成长!$D383+养成规划和标准成长!L$4*养成规划和标准成长!$J383+养成规划和标准成长!L$5*养成规划和标准成长!$F383+(养成规划和标准成长!L$12+养成规划和标准成长!L$13)*养成规划和标准成长!$B383+养成规划和标准成长!L$14*养成规划和标准成长!$C383*养成规划和标准成长!$E383+养成规划和标准成长!L$17*10*养成规划和标准成长!$G383+养成规划和标准成长!L$18*10*养成规划和标准成长!$H383+养成规划和标准成长!L$19*养成规划和标准成长!$I383,0)</f>
        <v>433</v>
      </c>
      <c r="AC137" s="9">
        <f>ROUND(属性投放!L$4+养成规划和标准成长!M$3*养成规划和标准成长!$C383*养成规划和标准成长!$D383+养成规划和标准成长!M$4*养成规划和标准成长!$J383+养成规划和标准成长!M$5*养成规划和标准成长!$F383+(养成规划和标准成长!M$12+养成规划和标准成长!M$13)*养成规划和标准成长!$B383+养成规划和标准成长!M$14*养成规划和标准成长!$C383*养成规划和标准成长!$E383+养成规划和标准成长!M$17*10*养成规划和标准成长!$G383+养成规划和标准成长!M$18*10*养成规划和标准成长!$H383+养成规划和标准成长!M$19*养成规划和标准成长!$I383,0)</f>
        <v>1378</v>
      </c>
      <c r="AD137" s="9">
        <f>ROUND(属性投放!M$4+养成规划和标准成长!N$3*养成规划和标准成长!$C383*养成规划和标准成长!$D383+养成规划和标准成长!N$4*养成规划和标准成长!$J383+养成规划和标准成长!N$5*养成规划和标准成长!$F383+(养成规划和标准成长!N$12+养成规划和标准成长!N$13)*养成规划和标准成长!$B383+养成规划和标准成长!N$14*养成规划和标准成长!$C383*养成规划和标准成长!$E383+养成规划和标准成长!N$17*10*养成规划和标准成长!$G383+养成规划和标准成长!N$18*10*养成规划和标准成长!$H383+养成规划和标准成长!N$19*养成规划和标准成长!$I383,0)</f>
        <v>1390</v>
      </c>
      <c r="AE137" s="9">
        <f>VLOOKUP(养成规划和标准成长!$L383,阵法、技能和修炼!$C$20:$N$40,COLUMNS(阵法、技能和修炼!$C$20:G$40),0)</f>
        <v>373</v>
      </c>
      <c r="AF137" s="9">
        <f>VLOOKUP(养成规划和标准成长!$L383,阵法、技能和修炼!$C$20:$N$40,COLUMNS(阵法、技能和修炼!$C$20:H$40),0)</f>
        <v>276</v>
      </c>
      <c r="AG137" s="9">
        <f>VLOOKUP(养成规划和标准成长!$L383,阵法、技能和修炼!$C$20:$N$40,COLUMNS(阵法、技能和修炼!$C$20:I$40),0)</f>
        <v>373</v>
      </c>
      <c r="AH137" s="9">
        <f>VLOOKUP(养成规划和标准成长!$L383,阵法、技能和修炼!$C$20:$N$40,COLUMNS(阵法、技能和修炼!$C$20:J$40),0)</f>
        <v>276</v>
      </c>
      <c r="AI137" s="9">
        <f>VLOOKUP(养成规划和标准成长!$L383,阵法、技能和修炼!$C$20:$N$40,COLUMNS(阵法、技能和修炼!$C$20:K$40),0)</f>
        <v>80</v>
      </c>
      <c r="AJ137" s="9">
        <f>VLOOKUP(养成规划和标准成长!$L383,阵法、技能和修炼!$C$20:$N$40,COLUMNS(阵法、技能和修炼!$C$20:L$40),0)</f>
        <v>80</v>
      </c>
      <c r="AK137" s="9">
        <f>VLOOKUP(养成规划和标准成长!$L383,阵法、技能和修炼!$C$20:$N$40,COLUMNS(阵法、技能和修炼!$C$20:M$40),0)</f>
        <v>96.000000000000085</v>
      </c>
      <c r="AL137" s="9">
        <f>VLOOKUP(养成规划和标准成长!$L383,阵法、技能和修炼!$C$20:$N$40,COLUMNS(阵法、技能和修炼!$C$20:N$40),0)</f>
        <v>96.000000000000085</v>
      </c>
      <c r="AN137" s="1">
        <v>134</v>
      </c>
      <c r="AO137" s="9">
        <f>ROUND(属性投放!D$4+养成规划和标准成长!E$3*养成规划和标准成长!$O383*养成规划和标准成长!$P383+养成规划和标准成长!E$4*养成规划和标准成长!$V383+养成规划和标准成长!E$5*养成规划和标准成长!$R383+(养成规划和标准成长!E$12+养成规划和标准成长!E$13)*养成规划和标准成长!$N383+养成规划和标准成长!E$14*养成规划和标准成长!$O383*养成规划和标准成长!$Q383+养成规划和标准成长!E$17*10*养成规划和标准成长!$S383+养成规划和标准成长!E$18*10*养成规划和标准成长!$T383+养成规划和标准成长!E$19*养成规划和标准成长!$U383,0)</f>
        <v>6619</v>
      </c>
      <c r="AP137" s="9">
        <f>ROUND(属性投放!E$4+养成规划和标准成长!F$3*养成规划和标准成长!$O383*养成规划和标准成长!$P383+养成规划和标准成长!F$4*养成规划和标准成长!$V383+养成规划和标准成长!F$5*养成规划和标准成长!$R383+(养成规划和标准成长!F$12+养成规划和标准成长!F$13)*养成规划和标准成长!$N383+养成规划和标准成长!F$14*养成规划和标准成长!$O383*养成规划和标准成长!$Q383+养成规划和标准成长!F$17*10*养成规划和标准成长!$S383+养成规划和标准成长!F$18*10*养成规划和标准成长!$T383+养成规划和标准成长!F$19*养成规划和标准成长!$U383,0)</f>
        <v>6300</v>
      </c>
      <c r="AQ137" s="9">
        <f>ROUND(属性投放!F$4+养成规划和标准成长!G$3*养成规划和标准成长!$O383*养成规划和标准成长!$P383+养成规划和标准成长!G$4*养成规划和标准成长!$V383+养成规划和标准成长!G$5*养成规划和标准成长!$R383+(养成规划和标准成长!G$12+养成规划和标准成长!G$13)*养成规划和标准成长!$N383+养成规划和标准成长!G$14*养成规划和标准成长!$O383*养成规划和标准成长!$Q383+养成规划和标准成长!G$17*10*养成规划和标准成长!$S383+养成规划和标准成长!G$18*10*养成规划和标准成长!$T383+养成规划和标准成长!G$19*养成规划和标准成长!$U383,0)</f>
        <v>2365</v>
      </c>
      <c r="AR137" s="9">
        <f>ROUND(属性投放!G$4+养成规划和标准成长!H$3*养成规划和标准成长!$O383*养成规划和标准成长!$P383+养成规划和标准成长!H$4*养成规划和标准成长!$V383+养成规划和标准成长!H$5*养成规划和标准成长!$R383+(养成规划和标准成长!H$12+养成规划和标准成长!H$13)*养成规划和标准成长!$N383+养成规划和标准成长!H$14*养成规划和标准成长!$O383*养成规划和标准成长!$Q383+养成规划和标准成长!H$17*10*养成规划和标准成长!$S383+养成规划和标准成长!H$18*10*养成规划和标准成长!$T383+养成规划和标准成长!H$19*养成规划和标准成长!$U383,0)</f>
        <v>1073</v>
      </c>
      <c r="AS137" s="9">
        <f>ROUND(属性投放!H$4+养成规划和标准成长!I$3*养成规划和标准成长!$O383*养成规划和标准成长!$P383+养成规划和标准成长!I$4*养成规划和标准成长!$V383+养成规划和标准成长!I$5*养成规划和标准成长!$R383+(养成规划和标准成长!I$12+养成规划和标准成长!I$13)*养成规划和标准成长!$N383+养成规划和标准成长!I$14*养成规划和标准成长!$O383*养成规划和标准成长!$Q383+养成规划和标准成长!I$17*10*养成规划和标准成长!$S383+养成规划和标准成长!I$18*10*养成规划和标准成长!$T383+养成规划和标准成长!I$19*养成规划和标准成长!$U383,0)</f>
        <v>1766</v>
      </c>
      <c r="AT137" s="9">
        <f>ROUND(属性投放!I$4+养成规划和标准成长!J$3*养成规划和标准成长!$O383*养成规划和标准成长!$P383+养成规划和标准成长!J$4*养成规划和标准成长!$V383+养成规划和标准成长!J$5*养成规划和标准成长!$R383+(养成规划和标准成长!J$12+养成规划和标准成长!J$13)*养成规划和标准成长!$N383+养成规划和标准成长!J$14*养成规划和标准成长!$O383*养成规划和标准成长!$Q383+养成规划和标准成长!J$17*10*养成规划和标准成长!$S383+养成规划和标准成长!J$18*10*养成规划和标准成长!$T383+养成规划和标准成长!J$19*养成规划和标准成长!$U383,0)</f>
        <v>1283</v>
      </c>
      <c r="AU137" s="9">
        <f>ROUND(属性投放!J$4+养成规划和标准成长!K$3*养成规划和标准成长!$O383*养成规划和标准成长!$P383+养成规划和标准成长!K$4*养成规划和标准成长!$V383+养成规划和标准成长!K$5*养成规划和标准成长!$R383+(养成规划和标准成长!K$12+养成规划和标准成长!K$13)*养成规划和标准成长!$N383+养成规划和标准成长!K$14*养成规划和标准成长!$O383*养成规划和标准成长!$Q383+养成规划和标准成长!K$17*10*养成规划和标准成长!$S383+养成规划和标准成长!K$18*10*养成规划和标准成长!$T383+养成规划和标准成长!K$19*养成规划和标准成长!$U383,0)</f>
        <v>850</v>
      </c>
      <c r="AV137" s="9">
        <f>ROUND(属性投放!K$4+养成规划和标准成长!L$3*养成规划和标准成长!$O383*养成规划和标准成长!$P383+养成规划和标准成长!L$4*养成规划和标准成长!$V383+养成规划和标准成长!L$5*养成规划和标准成长!$R383+(养成规划和标准成长!L$12+养成规划和标准成长!L$13)*养成规划和标准成长!$N383+养成规划和标准成长!L$14*养成规划和标准成长!$O383*养成规划和标准成长!$Q383+养成规划和标准成长!L$17*10*养成规划和标准成长!$S383+养成规划和标准成长!L$18*10*养成规划和标准成长!$T383+养成规划和标准成长!L$19*养成规划和标准成长!$U383,0)</f>
        <v>527</v>
      </c>
      <c r="AW137" s="9">
        <f>ROUND(属性投放!L$4+养成规划和标准成长!M$3*养成规划和标准成长!$O383*养成规划和标准成长!$P383+养成规划和标准成长!M$4*养成规划和标准成长!$V383+养成规划和标准成长!M$5*养成规划和标准成长!$R383+(养成规划和标准成长!M$12+养成规划和标准成长!M$13)*养成规划和标准成长!$N383+养成规划和标准成长!M$14*养成规划和标准成长!$O383*养成规划和标准成长!$Q383+养成规划和标准成长!M$17*10*养成规划和标准成长!$S383+养成规划和标准成长!M$18*10*养成规划和标准成长!$T383+养成规划和标准成长!M$19*养成规划和标准成长!$U383,0)</f>
        <v>1405</v>
      </c>
      <c r="AX137" s="9">
        <f>ROUND(属性投放!M$4+养成规划和标准成长!N$3*养成规划和标准成长!$O383*养成规划和标准成长!$P383+养成规划和标准成长!N$4*养成规划和标准成长!$V383+养成规划和标准成长!N$5*养成规划和标准成长!$R383+(养成规划和标准成长!N$12+养成规划和标准成长!N$13)*养成规划和标准成长!$N383+养成规划和标准成长!N$14*养成规划和标准成长!$O383*养成规划和标准成长!$Q383+养成规划和标准成长!N$17*10*养成规划和标准成长!$S383+养成规划和标准成长!N$18*10*养成规划和标准成长!$T383+养成规划和标准成长!N$19*养成规划和标准成长!$U383,0)</f>
        <v>1421</v>
      </c>
      <c r="AY137" s="9">
        <f>VLOOKUP(养成规划和标准成长!$X383,阵法、技能和修炼!$C$20:$N$40,COLUMNS(阵法、技能和修炼!$C$20:G$40),0)</f>
        <v>428</v>
      </c>
      <c r="AZ137" s="9">
        <f>VLOOKUP(养成规划和标准成长!$X383,阵法、技能和修炼!$C$20:$N$40,COLUMNS(阵法、技能和修炼!$C$20:H$40),0)</f>
        <v>305</v>
      </c>
      <c r="BA137" s="9">
        <f>VLOOKUP(养成规划和标准成长!$X383,阵法、技能和修炼!$C$20:$N$40,COLUMNS(阵法、技能和修炼!$C$20:I$40),0)</f>
        <v>428</v>
      </c>
      <c r="BB137" s="9">
        <f>VLOOKUP(养成规划和标准成长!$X383,阵法、技能和修炼!$C$20:$N$40,COLUMNS(阵法、技能和修炼!$C$20:J$40),0)</f>
        <v>305</v>
      </c>
      <c r="BC137" s="9">
        <f>VLOOKUP(养成规划和标准成长!$X383,阵法、技能和修炼!$C$20:$N$40,COLUMNS(阵法、技能和修炼!$C$20:K$40),0)</f>
        <v>90</v>
      </c>
      <c r="BD137" s="9">
        <f>VLOOKUP(养成规划和标准成长!$X383,阵法、技能和修炼!$C$20:$N$40,COLUMNS(阵法、技能和修炼!$C$20:L$40),0)</f>
        <v>90</v>
      </c>
      <c r="BE137" s="9">
        <f>VLOOKUP(养成规划和标准成长!$X383,阵法、技能和修炼!$C$20:$N$40,COLUMNS(阵法、技能和修炼!$C$20:M$40),0)</f>
        <v>108.0000000000001</v>
      </c>
      <c r="BF137" s="9">
        <f>VLOOKUP(养成规划和标准成长!$X383,阵法、技能和修炼!$C$20:$N$40,COLUMNS(阵法、技能和修炼!$C$20:N$40),0)</f>
        <v>108.0000000000001</v>
      </c>
      <c r="BH137" s="1">
        <v>134</v>
      </c>
      <c r="BI137" s="9">
        <f>ROUND(属性投放!D$4+养成规划和标准成长!E$3*养成规划和标准成长!$AA383*养成规划和标准成长!$AB383+养成规划和标准成长!E$4*养成规划和标准成长!$AH383+养成规划和标准成长!E$5*养成规划和标准成长!$AD383+(养成规划和标准成长!E$12+养成规划和标准成长!E$13)*养成规划和标准成长!$Z383+养成规划和标准成长!E$14*养成规划和标准成长!$AA383*养成规划和标准成长!$AC383+养成规划和标准成长!E$17*10*养成规划和标准成长!$AE383+养成规划和标准成长!E$18*10*养成规划和标准成长!$AF383+养成规划和标准成长!E$19*养成规划和标准成长!$AG383,0)</f>
        <v>7332</v>
      </c>
      <c r="BJ137" s="9">
        <f>ROUND(属性投放!E$4+养成规划和标准成长!F$3*养成规划和标准成长!$AA383*养成规划和标准成长!$AB383+养成规划和标准成长!F$4*养成规划和标准成长!$AH383+养成规划和标准成长!F$5*养成规划和标准成长!$AD383+(养成规划和标准成长!F$12+养成规划和标准成长!F$13)*养成规划和标准成长!$Z383+养成规划和标准成长!F$14*养成规划和标准成长!$AA383*养成规划和标准成长!$AC383+养成规划和标准成长!F$17*10*养成规划和标准成长!$AE383+养成规划和标准成长!F$18*10*养成规划和标准成长!$AF383+养成规划和标准成长!F$19*养成规划和标准成长!$AG383,0)</f>
        <v>6606</v>
      </c>
      <c r="BK137" s="9">
        <f>ROUND(属性投放!F$4+养成规划和标准成长!G$3*养成规划和标准成长!$AA383*养成规划和标准成长!$AB383+养成规划和标准成长!G$4*养成规划和标准成长!$AH383+养成规划和标准成长!G$5*养成规划和标准成长!$AD383+(养成规划和标准成长!G$12+养成规划和标准成长!G$13)*养成规划和标准成长!$Z383+养成规划和标准成长!G$14*养成规划和标准成长!$AA383*养成规划和标准成长!$AC383+养成规划和标准成长!G$17*10*养成规划和标准成长!$AE383+养成规划和标准成长!G$18*10*养成规划和标准成长!$AF383+养成规划和标准成长!G$19*养成规划和标准成长!$AG383,0)</f>
        <v>2552</v>
      </c>
      <c r="BL137" s="9">
        <f>ROUND(属性投放!G$4+养成规划和标准成长!H$3*养成规划和标准成长!$AA383*养成规划和标准成长!$AB383+养成规划和标准成长!H$4*养成规划和标准成长!$AH383+养成规划和标准成长!H$5*养成规划和标准成长!$AD383+(养成规划和标准成长!H$12+养成规划和标准成长!H$13)*养成规划和标准成长!$Z383+养成规划和标准成长!H$14*养成规划和标准成长!$AA383*养成规划和标准成长!$AC383+养成规划和标准成长!H$17*10*养成规划和标准成长!$AE383+养成规划和标准成长!H$18*10*养成规划和标准成长!$AF383+养成规划和标准成长!H$19*养成规划和标准成长!$AG383,0)</f>
        <v>1201</v>
      </c>
      <c r="BM137" s="9">
        <f>ROUND(属性投放!H$4+养成规划和标准成长!I$3*养成规划和标准成长!$AA383*养成规划和标准成长!$AB383+养成规划和标准成长!I$4*养成规划和标准成长!$AH383+养成规划和标准成长!I$5*养成规划和标准成长!$AD383+(养成规划和标准成长!I$12+养成规划和标准成长!I$13)*养成规划和标准成长!$Z383+养成规划和标准成长!I$14*养成规划和标准成长!$AA383*养成规划和标准成长!$AC383+养成规划和标准成长!I$17*10*养成规划和标准成长!$AE383+养成规划和标准成长!I$18*10*养成规划和标准成长!$AF383+养成规划和标准成长!I$19*养成规划和标准成长!$AG383,0)</f>
        <v>1896</v>
      </c>
      <c r="BN137" s="9">
        <f>ROUND(属性投放!I$4+养成规划和标准成长!J$3*养成规划和标准成长!$AA383*养成规划和标准成长!$AB383+养成规划和标准成长!J$4*养成规划和标准成长!$AH383+养成规划和标准成长!J$5*养成规划和标准成长!$AD383+(养成规划和标准成长!J$12+养成规划和标准成长!J$13)*养成规划和标准成长!$Z383+养成规划和标准成长!J$14*养成规划和标准成长!$AA383*养成规划和标准成长!$AC383+养成规划和标准成长!J$17*10*养成规划和标准成长!$AE383+养成规划和标准成长!J$18*10*养成规划和标准成长!$AF383+养成规划和标准成长!J$19*养成规划和标准成长!$AG383,0)</f>
        <v>1391</v>
      </c>
      <c r="BO137" s="9">
        <f>ROUND(属性投放!J$4+养成规划和标准成长!K$3*养成规划和标准成长!$AA383*养成规划和标准成长!$AB383+养成规划和标准成长!K$4*养成规划和标准成长!$AH383+养成规划和标准成长!K$5*养成规划和标准成长!$AD383+(养成规划和标准成长!K$12+养成规划和标准成长!K$13)*养成规划和标准成长!$Z383+养成规划和标准成长!K$14*养成规划和标准成长!$AA383*养成规划和标准成长!$AC383+养成规划和标准成长!K$17*10*养成规划和标准成长!$AE383+养成规划和标准成长!K$18*10*养成规划和标准成长!$AF383+养成规划和标准成长!K$19*养成规划和标准成长!$AG383,0)</f>
        <v>912</v>
      </c>
      <c r="BP137" s="9">
        <f>ROUND(属性投放!K$4+养成规划和标准成长!L$3*养成规划和标准成长!$AA383*养成规划和标准成长!$AB383+养成规划和标准成长!L$4*养成规划和标准成长!$AH383+养成规划和标准成长!L$5*养成规划和标准成长!$AD383+(养成规划和标准成长!L$12+养成规划和标准成长!L$13)*养成规划和标准成长!$Z383+养成规划和标准成长!L$14*养成规划和标准成长!$AA383*养成规划和标准成长!$AC383+养成规划和标准成长!L$17*10*养成规划和标准成长!$AE383+养成规划和标准成长!L$18*10*养成规划和标准成长!$AF383+养成规划和标准成长!L$19*养成规划和标准成长!$AG383,0)</f>
        <v>608</v>
      </c>
      <c r="BQ137" s="9">
        <f>ROUND(属性投放!L$4+养成规划和标准成长!M$3*养成规划和标准成长!$AA383*养成规划和标准成长!$AB383+养成规划和标准成长!M$4*养成规划和标准成长!$AH383+养成规划和标准成长!M$5*养成规划和标准成长!$AD383+(养成规划和标准成长!M$12+养成规划和标准成长!M$13)*养成规划和标准成长!$Z383+养成规划和标准成长!M$14*养成规划和标准成长!$AA383*养成规划和标准成长!$AC383+养成规划和标准成长!M$17*10*养成规划和标准成长!$AE383+养成规划和标准成长!M$18*10*养成规划和标准成长!$AF383+养成规划和标准成长!M$19*养成规划和标准成长!$AG383,0)</f>
        <v>1426</v>
      </c>
      <c r="BR137" s="9">
        <f>ROUND(属性投放!M$4+养成规划和标准成长!N$3*养成规划和标准成长!$AA383*养成规划和标准成长!$AB383+养成规划和标准成长!N$4*养成规划和标准成长!$AH383+养成规划和标准成长!N$5*养成规划和标准成长!$AD383+(养成规划和标准成长!N$12+养成规划和标准成长!N$13)*养成规划和标准成长!$Z383+养成规划和标准成长!N$14*养成规划和标准成长!$AA383*养成规划和标准成长!$AC383+养成规划和标准成长!N$17*10*养成规划和标准成长!$AE383+养成规划和标准成长!N$18*10*养成规划和标准成长!$AF383+养成规划和标准成长!N$19*养成规划和标准成长!$AG383,0)</f>
        <v>1444</v>
      </c>
      <c r="BS137" s="9">
        <f>VLOOKUP(养成规划和标准成长!$AJ383,阵法、技能和修炼!$C$20:$N$40,COLUMNS(阵法、技能和修炼!$C$20:G$40),0)</f>
        <v>486</v>
      </c>
      <c r="BT137" s="9">
        <f>VLOOKUP(养成规划和标准成长!$AJ383,阵法、技能和修炼!$C$20:$N$40,COLUMNS(阵法、技能和修炼!$C$20:H$40),0)</f>
        <v>332</v>
      </c>
      <c r="BU137" s="9">
        <f>VLOOKUP(养成规划和标准成长!$AJ383,阵法、技能和修炼!$C$20:$N$40,COLUMNS(阵法、技能和修炼!$C$20:I$40),0)</f>
        <v>486</v>
      </c>
      <c r="BV137" s="9">
        <f>VLOOKUP(养成规划和标准成长!$AJ383,阵法、技能和修炼!$C$20:$N$40,COLUMNS(阵法、技能和修炼!$C$20:J$40),0)</f>
        <v>332</v>
      </c>
      <c r="BW137" s="9">
        <f>VLOOKUP(养成规划和标准成长!$AJ383,阵法、技能和修炼!$C$20:$N$40,COLUMNS(阵法、技能和修炼!$C$20:K$40),0)</f>
        <v>100</v>
      </c>
      <c r="BX137" s="9">
        <f>VLOOKUP(养成规划和标准成长!$AJ383,阵法、技能和修炼!$C$20:$N$40,COLUMNS(阵法、技能和修炼!$C$20:L$40),0)</f>
        <v>100</v>
      </c>
      <c r="BY137" s="9">
        <f>VLOOKUP(养成规划和标准成长!$AJ383,阵法、技能和修炼!$C$20:$N$40,COLUMNS(阵法、技能和修炼!$C$20:M$40),0)</f>
        <v>120.00000000000011</v>
      </c>
      <c r="BZ137" s="9">
        <f>VLOOKUP(养成规划和标准成长!$AJ383,阵法、技能和修炼!$C$20:$N$40,COLUMNS(阵法、技能和修炼!$C$20:N$40),0)</f>
        <v>120.00000000000011</v>
      </c>
    </row>
    <row r="138" spans="1:78">
      <c r="A138" s="1">
        <v>135</v>
      </c>
      <c r="B138" s="9">
        <f>ROUND(属性投放!D$4+养成规划和标准成长!E$3*养成规划和标准成长!$O231*养成规划和标准成长!$P231+养成规划和标准成长!E$4*养成规划和标准成长!$V231+养成规划和标准成长!E$5*养成规划和标准成长!$R231+(养成规划和标准成长!E$12+养成规划和标准成长!E$13)*养成规划和标准成长!$N231+养成规划和标准成长!E$14*养成规划和标准成长!$O231*养成规划和标准成长!$Q231+养成规划和标准成长!E$17*10*养成规划和标准成长!$S231+养成规划和标准成长!E$18*10*养成规划和标准成长!$T231+养成规划和标准成长!E$19*养成规划和标准成长!$U231,0)</f>
        <v>5287</v>
      </c>
      <c r="C138" s="9">
        <f>ROUND(属性投放!E$4+养成规划和标准成长!F$3*养成规划和标准成长!$O231*养成规划和标准成长!$P231+养成规划和标准成长!F$4*养成规划和标准成长!$V231+养成规划和标准成长!F$5*养成规划和标准成长!$R231+(养成规划和标准成长!F$12+养成规划和标准成长!F$13)*养成规划和标准成长!$N231+养成规划和标准成长!F$14*养成规划和标准成长!$O231*养成规划和标准成长!$Q231+养成规划和标准成长!F$17*10*养成规划和标准成长!$S231+养成规划和标准成长!F$18*10*养成规划和标准成长!$T231+养成规划和标准成长!F$19*养成规划和标准成长!$U231,0)</f>
        <v>5591</v>
      </c>
      <c r="D138" s="9">
        <f>ROUND(属性投放!F$4+养成规划和标准成长!G$3*养成规划和标准成长!$O231*养成规划和标准成长!$P231+养成规划和标准成长!G$4*养成规划和标准成长!$V231+养成规划和标准成长!G$5*养成规划和标准成长!$R231+(养成规划和标准成长!G$12+养成规划和标准成长!G$13)*养成规划和标准成长!$N231+养成规划和标准成长!G$14*养成规划和标准成长!$O231*养成规划和标准成长!$Q231+养成规划和标准成长!G$17*10*养成规划和标准成长!$S231+养成规划和标准成长!G$18*10*养成规划和标准成长!$T231+养成规划和标准成长!G$19*养成规划和标准成长!$U231,0)</f>
        <v>1996</v>
      </c>
      <c r="E138" s="9">
        <f>ROUND(属性投放!G$4+养成规划和标准成长!H$3*养成规划和标准成长!$O231*养成规划和标准成长!$P231+养成规划和标准成长!H$4*养成规划和标准成长!$V231+养成规划和标准成长!H$5*养成规划和标准成长!$R231+(养成规划和标准成长!H$12+养成规划和标准成长!H$13)*养成规划和标准成长!$N231+养成规划和标准成长!H$14*养成规划和标准成长!$O231*养成规划和标准成长!$Q231+养成规划和标准成长!H$17*10*养成规划和标准成长!$S231+养成规划和标准成长!H$18*10*养成规划和标准成长!$T231+养成规划和标准成长!H$19*养成规划和标准成长!$U231,0)</f>
        <v>828</v>
      </c>
      <c r="F138" s="9">
        <f>ROUND(属性投放!H$4+养成规划和标准成长!I$3*养成规划和标准成长!$O231*养成规划和标准成长!$P231+养成规划和标准成长!I$4*养成规划和标准成长!$V231+养成规划和标准成长!I$5*养成规划和标准成长!$R231+(养成规划和标准成长!I$12+养成规划和标准成长!I$13)*养成规划和标准成长!$N231+养成规划和标准成长!I$14*养成规划和标准成长!$O231*养成规划和标准成长!$Q231+养成规划和标准成长!I$17*10*养成规划和标准成长!$S231+养成规划和标准成长!I$18*10*养成规划和标准成长!$T231+养成规划和标准成长!I$19*养成规划和标准成长!$U231,0)</f>
        <v>1517</v>
      </c>
      <c r="G138" s="9">
        <f>ROUND(属性投放!I$4+养成规划和标准成长!J$3*养成规划和标准成长!$O231*养成规划和标准成长!$P231+养成规划和标准成长!J$4*养成规划和标准成长!$V231+养成规划和标准成长!J$5*养成规划和标准成长!$R231+(养成规划和标准成长!J$12+养成规划和标准成长!J$13)*养成规划和标准成长!$N231+养成规划和标准成长!J$14*养成规划和标准成长!$O231*养成规划和标准成长!$Q231+养成规划和标准成长!J$17*10*养成规划和标准成长!$S231+养成规划和标准成长!J$18*10*养成规划和标准成长!$T231+养成规划和标准成长!J$19*养成规划和标准成长!$U231,0)</f>
        <v>1078</v>
      </c>
      <c r="H138" s="9">
        <f>ROUND(属性投放!J$4+养成规划和标准成长!K$3*养成规划和标准成长!$O231*养成规划和标准成长!$P231+养成规划和标准成长!K$4*养成规划和标准成长!$V231+养成规划和标准成长!K$5*养成规划和标准成长!$R231+(养成规划和标准成长!K$12+养成规划和标准成长!K$13)*养成规划和标准成长!$N231+养成规划和标准成长!K$14*养成规划和标准成长!$O231*养成规划和标准成长!$Q231+养成规划和标准成长!K$17*10*养成规划和标准成长!$S231+养成规划和标准成长!K$18*10*养成规划和标准成长!$T231+养成规划和标准成长!K$19*养成规划和标准成长!$U231,0)</f>
        <v>723</v>
      </c>
      <c r="I138" s="9">
        <f>ROUND(属性投放!K$4+养成规划和标准成长!L$3*养成规划和标准成长!$O231*养成规划和标准成长!$P231+养成规划和标准成长!L$4*养成规划和标准成长!$V231+养成规划和标准成长!L$5*养成规划和标准成长!$R231+(养成规划和标准成长!L$12+养成规划和标准成长!L$13)*养成规划和标准成长!$N231+养成规划和标准成长!L$14*养成规划和标准成长!$O231*养成规划和标准成长!$Q231+养成规划和标准成长!L$17*10*养成规划和标准成长!$S231+养成规划和标准成长!L$18*10*养成规划和标准成长!$T231+养成规划和标准成长!L$19*养成规划和标准成长!$U231,0)</f>
        <v>365</v>
      </c>
      <c r="J138" s="9">
        <f>ROUND(属性投放!L$4+养成规划和标准成长!M$3*养成规划和标准成长!$O231*养成规划和标准成长!$P231+养成规划和标准成长!M$4*养成规划和标准成长!$V231+养成规划和标准成长!M$5*养成规划和标准成长!$R231+(养成规划和标准成长!M$12+养成规划和标准成长!M$13)*养成规划和标准成长!$N231+养成规划和标准成长!M$14*养成规划和标准成长!$O231*养成规划和标准成长!$Q231+养成规划和标准成长!M$17*10*养成规划和标准成长!$S231+养成规划和标准成长!M$18*10*养成规划和标准成长!$T231+养成规划和标准成长!M$19*养成规划和标准成长!$U231,0)</f>
        <v>1377</v>
      </c>
      <c r="K138" s="9">
        <f>ROUND(属性投放!M$4+养成规划和标准成长!N$3*养成规划和标准成长!$O231*养成规划和标准成长!$P231+养成规划和标准成长!N$4*养成规划和标准成长!$V231+养成规划和标准成长!N$5*养成规划和标准成长!$R231+(养成规划和标准成长!N$12+养成规划和标准成长!N$13)*养成规划和标准成长!$N231+养成规划和标准成长!N$14*养成规划和标准成长!$O231*养成规划和标准成长!$Q231+养成规划和标准成长!N$17*10*养成规划和标准成长!$S231+养成规划和标准成长!N$18*10*养成规划和标准成长!$T231+养成规划和标准成长!N$19*养成规划和标准成长!$U231,0)</f>
        <v>1386</v>
      </c>
      <c r="L138" s="9">
        <f>VLOOKUP(养成规划和标准成长!$X231,阵法、技能和修炼!$C$20:$N$40,COLUMNS(阵法、技能和修炼!$C$20:G$40),0)</f>
        <v>319</v>
      </c>
      <c r="M138" s="9">
        <f>VLOOKUP(养成规划和标准成长!$X231,阵法、技能和修炼!$C$20:$N$40,COLUMNS(阵法、技能和修炼!$C$20:H$40),0)</f>
        <v>246</v>
      </c>
      <c r="N138" s="9">
        <f>VLOOKUP(养成规划和标准成长!$X231,阵法、技能和修炼!$C$20:$N$40,COLUMNS(阵法、技能和修炼!$C$20:I$40),0)</f>
        <v>319</v>
      </c>
      <c r="O138" s="9">
        <f>VLOOKUP(养成规划和标准成长!$X231,阵法、技能和修炼!$C$20:$N$40,COLUMNS(阵法、技能和修炼!$C$20:J$40),0)</f>
        <v>246</v>
      </c>
      <c r="P138" s="9">
        <f>VLOOKUP(养成规划和标准成长!$X231,阵法、技能和修炼!$C$20:$N$40,COLUMNS(阵法、技能和修炼!$C$20:K$40),0)</f>
        <v>70</v>
      </c>
      <c r="Q138" s="9">
        <f>VLOOKUP(养成规划和标准成长!$X231,阵法、技能和修炼!$C$20:$N$40,COLUMNS(阵法、技能和修炼!$C$20:L$40),0)</f>
        <v>70</v>
      </c>
      <c r="R138" s="9">
        <f>VLOOKUP(养成规划和标准成长!$X231,阵法、技能和修炼!$C$20:$N$40,COLUMNS(阵法、技能和修炼!$C$20:M$40),0)</f>
        <v>84.000000000000071</v>
      </c>
      <c r="S138" s="9">
        <f>VLOOKUP(养成规划和标准成长!$X231,阵法、技能和修炼!$C$20:$N$40,COLUMNS(阵法、技能和修炼!$C$20:N$40),0)</f>
        <v>84.000000000000071</v>
      </c>
      <c r="T138" s="1">
        <v>135</v>
      </c>
      <c r="U138" s="9">
        <f>ROUND(属性投放!D$4+养成规划和标准成长!E$3*养成规划和标准成长!$C384*养成规划和标准成长!$D384+养成规划和标准成长!E$4*养成规划和标准成长!$J384+养成规划和标准成长!E$5*养成规划和标准成长!$F384+(养成规划和标准成长!E$12+养成规划和标准成长!E$13)*养成规划和标准成长!$B384+养成规划和标准成长!E$14*养成规划和标准成长!$C384*养成规划和标准成长!$E384+养成规划和标准成长!E$17*10*养成规划和标准成长!$G384+养成规划和标准成长!E$18*10*养成规划和标准成长!$H384+养成规划和标准成长!E$19*养成规划和标准成长!$I384,0)</f>
        <v>5832</v>
      </c>
      <c r="V138" s="9">
        <f>ROUND(属性投放!E$4+养成规划和标准成长!F$3*养成规划和标准成长!$C384*养成规划和标准成长!$D384+养成规划和标准成长!F$4*养成规划和标准成长!$J384+养成规划和标准成长!F$5*养成规划和标准成长!$F384+(养成规划和标准成长!F$12+养成规划和标准成长!F$13)*养成规划和标准成长!$B384+养成规划和标准成长!F$14*养成规划和标准成长!$C384*养成规划和标准成长!$E384+养成规划和标准成长!F$17*10*养成规划和标准成长!$G384+养成规划和标准成长!F$18*10*养成规划和标准成长!$H384+养成规划和标准成长!F$19*养成规划和标准成长!$I384,0)</f>
        <v>5963</v>
      </c>
      <c r="W138" s="9">
        <f>ROUND(属性投放!F$4+养成规划和标准成长!G$3*养成规划和标准成长!$C384*养成规划和标准成长!$D384+养成规划和标准成长!G$4*养成规划和标准成长!$J384+养成规划和标准成长!G$5*养成规划和标准成长!$F384+(养成规划和标准成长!G$12+养成规划和标准成长!G$13)*养成规划和标准成长!$B384+养成规划和标准成长!G$14*养成规划和标准成长!$C384*养成规划和标准成长!$E384+养成规划和标准成长!G$17*10*养成规划和标准成长!$G384+养成规划和标准成长!G$18*10*养成规划和标准成长!$H384+养成规划和标准成长!G$19*养成规划和标准成长!$I384,0)</f>
        <v>2157</v>
      </c>
      <c r="X138" s="9">
        <f>ROUND(属性投放!G$4+养成规划和标准成长!H$3*养成规划和标准成长!$C384*养成规划和标准成长!$D384+养成规划和标准成长!H$4*养成规划和标准成长!$J384+养成规划和标准成长!H$5*养成规划和标准成长!$F384+(养成规划和标准成长!H$12+养成规划和标准成长!H$13)*养成规划和标准成长!$B384+养成规划和标准成长!H$14*养成规划和标准成长!$C384*养成规划和标准成长!$E384+养成规划和标准成长!H$17*10*养成规划和标准成长!$G384+养成规划和标准成长!H$18*10*养成规划和标准成长!$H384+养成规划和标准成长!H$19*养成规划和标准成长!$I384,0)</f>
        <v>925</v>
      </c>
      <c r="Y138" s="9">
        <f>ROUND(属性投放!H$4+养成规划和标准成长!I$3*养成规划和标准成长!$C384*养成规划和标准成长!$D384+养成规划和标准成长!I$4*养成规划和标准成长!$J384+养成规划和标准成长!I$5*养成规划和标准成长!$F384+(养成规划和标准成长!I$12+养成规划和标准成长!I$13)*养成规划和标准成长!$B384+养成规划和标准成长!I$14*养成规划和标准成长!$C384*养成规划和标准成长!$E384+养成规划和标准成长!I$17*10*养成规划和标准成长!$G384+养成规划和标准成长!I$18*10*养成规划和标准成长!$H384+养成规划和标准成长!I$19*养成规划和标准成长!$I384,0)</f>
        <v>1618</v>
      </c>
      <c r="Z138" s="9">
        <f>ROUND(属性投放!I$4+养成规划和标准成长!J$3*养成规划和标准成长!$C384*养成规划和标准成长!$D384+养成规划和标准成长!J$4*养成规划和标准成长!$J384+养成规划和标准成长!J$5*养成规划和标准成长!$F384+(养成规划和标准成长!J$12+养成规划和标准成长!J$13)*养成规划和标准成长!$B384+养成规划和标准成长!J$14*养成规划和标准成长!$C384*养成规划和标准成长!$E384+养成规划和标准成长!J$17*10*养成规划和标准成长!$G384+养成规划和标准成长!J$18*10*养成规划和标准成长!$H384+养成规划和标准成长!J$19*养成规划和标准成长!$I384,0)</f>
        <v>1156</v>
      </c>
      <c r="AA138" s="9">
        <f>ROUND(属性投放!J$4+养成规划和标准成长!K$3*养成规划和标准成长!$C384*养成规划和标准成长!$D384+养成规划和标准成长!K$4*养成规划和标准成长!$J384+养成规划和标准成长!K$5*养成规划和标准成长!$F384+(养成规划和标准成长!K$12+养成规划和标准成长!K$13)*养成规划和标准成长!$B384+养成规划和标准成长!K$14*养成规划和标准成长!$C384*养成规划和标准成长!$E384+养成规划和标准成长!K$17*10*养成规划和标准成长!$G384+养成规划和标准成长!K$18*10*养成规划和标准成长!$H384+养成规划和标准成长!K$19*养成规划和标准成长!$I384,0)</f>
        <v>775</v>
      </c>
      <c r="AB138" s="9">
        <f>ROUND(属性投放!K$4+养成规划和标准成长!L$3*养成规划和标准成长!$C384*养成规划和标准成长!$D384+养成规划和标准成长!L$4*养成规划和标准成长!$J384+养成规划和标准成长!L$5*养成规划和标准成长!$F384+(养成规划和标准成长!L$12+养成规划和标准成长!L$13)*养成规划和标准成长!$B384+养成规划和标准成长!L$14*养成规划和标准成长!$C384*养成规划和标准成长!$E384+养成规划和标准成长!L$17*10*养成规划和标准成长!$G384+养成规划和标准成长!L$18*10*养成规划和标准成长!$H384+养成规划和标准成长!L$19*养成规划和标准成长!$I384,0)</f>
        <v>433</v>
      </c>
      <c r="AC138" s="9">
        <f>ROUND(属性投放!L$4+养成规划和标准成长!M$3*养成规划和标准成长!$C384*养成规划和标准成长!$D384+养成规划和标准成长!M$4*养成规划和标准成长!$J384+养成规划和标准成长!M$5*养成规划和标准成长!$F384+(养成规划和标准成长!M$12+养成规划和标准成长!M$13)*养成规划和标准成长!$B384+养成规划和标准成长!M$14*养成规划和标准成长!$C384*养成规划和标准成长!$E384+养成规划和标准成长!M$17*10*养成规划和标准成长!$G384+养成规划和标准成长!M$18*10*养成规划和标准成长!$H384+养成规划和标准成长!M$19*养成规划和标准成长!$I384,0)</f>
        <v>1388</v>
      </c>
      <c r="AD138" s="9">
        <f>ROUND(属性投放!M$4+养成规划和标准成长!N$3*养成规划和标准成长!$C384*养成规划和标准成长!$D384+养成规划和标准成长!N$4*养成规划和标准成长!$J384+养成规划和标准成长!N$5*养成规划和标准成长!$F384+(养成规划和标准成长!N$12+养成规划和标准成长!N$13)*养成规划和标准成长!$B384+养成规划和标准成长!N$14*养成规划和标准成长!$C384*养成规划和标准成长!$E384+养成规划和标准成长!N$17*10*养成规划和标准成长!$G384+养成规划和标准成长!N$18*10*养成规划和标准成长!$H384+养成规划和标准成长!N$19*养成规划和标准成长!$I384,0)</f>
        <v>1400</v>
      </c>
      <c r="AE138" s="9">
        <f>VLOOKUP(养成规划和标准成长!$L384,阵法、技能和修炼!$C$20:$N$40,COLUMNS(阵法、技能和修炼!$C$20:G$40),0)</f>
        <v>373</v>
      </c>
      <c r="AF138" s="9">
        <f>VLOOKUP(养成规划和标准成长!$L384,阵法、技能和修炼!$C$20:$N$40,COLUMNS(阵法、技能和修炼!$C$20:H$40),0)</f>
        <v>276</v>
      </c>
      <c r="AG138" s="9">
        <f>VLOOKUP(养成规划和标准成长!$L384,阵法、技能和修炼!$C$20:$N$40,COLUMNS(阵法、技能和修炼!$C$20:I$40),0)</f>
        <v>373</v>
      </c>
      <c r="AH138" s="9">
        <f>VLOOKUP(养成规划和标准成长!$L384,阵法、技能和修炼!$C$20:$N$40,COLUMNS(阵法、技能和修炼!$C$20:J$40),0)</f>
        <v>276</v>
      </c>
      <c r="AI138" s="9">
        <f>VLOOKUP(养成规划和标准成长!$L384,阵法、技能和修炼!$C$20:$N$40,COLUMNS(阵法、技能和修炼!$C$20:K$40),0)</f>
        <v>80</v>
      </c>
      <c r="AJ138" s="9">
        <f>VLOOKUP(养成规划和标准成长!$L384,阵法、技能和修炼!$C$20:$N$40,COLUMNS(阵法、技能和修炼!$C$20:L$40),0)</f>
        <v>80</v>
      </c>
      <c r="AK138" s="9">
        <f>VLOOKUP(养成规划和标准成长!$L384,阵法、技能和修炼!$C$20:$N$40,COLUMNS(阵法、技能和修炼!$C$20:M$40),0)</f>
        <v>96.000000000000085</v>
      </c>
      <c r="AL138" s="9">
        <f>VLOOKUP(养成规划和标准成长!$L384,阵法、技能和修炼!$C$20:$N$40,COLUMNS(阵法、技能和修炼!$C$20:N$40),0)</f>
        <v>96.000000000000085</v>
      </c>
      <c r="AN138" s="1">
        <v>135</v>
      </c>
      <c r="AO138" s="9">
        <f>ROUND(属性投放!D$4+养成规划和标准成长!E$3*养成规划和标准成长!$O384*养成规划和标准成长!$P384+养成规划和标准成长!E$4*养成规划和标准成长!$V384+养成规划和标准成长!E$5*养成规划和标准成长!$R384+(养成规划和标准成长!E$12+养成规划和标准成长!E$13)*养成规划和标准成长!$N384+养成规划和标准成长!E$14*养成规划和标准成长!$O384*养成规划和标准成长!$Q384+养成规划和标准成长!E$17*10*养成规划和标准成长!$S384+养成规划和标准成长!E$18*10*养成规划和标准成长!$T384+养成规划和标准成长!E$19*养成规划和标准成长!$U384,0)</f>
        <v>6646</v>
      </c>
      <c r="AP138" s="9">
        <f>ROUND(属性投放!E$4+养成规划和标准成长!F$3*养成规划和标准成长!$O384*养成规划和标准成长!$P384+养成规划和标准成长!F$4*养成规划和标准成长!$V384+养成规划和标准成长!F$5*养成规划和标准成长!$R384+(养成规划和标准成长!F$12+养成规划和标准成长!F$13)*养成规划和标准成长!$N384+养成规划和标准成长!F$14*养成规划和标准成长!$O384*养成规划和标准成长!$Q384+养成规划和标准成长!F$17*10*养成规划和标准成长!$S384+养成规划和标准成长!F$18*10*养成规划和标准成长!$T384+养成规划和标准成长!F$19*养成规划和标准成长!$U384,0)</f>
        <v>6334</v>
      </c>
      <c r="AQ138" s="9">
        <f>ROUND(属性投放!F$4+养成规划和标准成长!G$3*养成规划和标准成长!$O384*养成规划和标准成长!$P384+养成规划和标准成长!G$4*养成规划和标准成长!$V384+养成规划和标准成长!G$5*养成规划和标准成长!$R384+(养成规划和标准成长!G$12+养成规划和标准成长!G$13)*养成规划和标准成长!$N384+养成规划和标准成长!G$14*养成规划和标准成长!$O384*养成规划和标准成长!$Q384+养成规划和标准成长!G$17*10*养成规划和标准成长!$S384+养成规划和标准成长!G$18*10*养成规划和标准成长!$T384+养成规划和标准成长!G$19*养成规划和标准成长!$U384,0)</f>
        <v>2373</v>
      </c>
      <c r="AR138" s="9">
        <f>ROUND(属性投放!G$4+养成规划和标准成长!H$3*养成规划和标准成长!$O384*养成规划和标准成长!$P384+养成规划和标准成长!H$4*养成规划和标准成长!$V384+养成规划和标准成长!H$5*养成规划和标准成长!$R384+(养成规划和标准成长!H$12+养成规划和标准成长!H$13)*养成规划和标准成长!$N384+养成规划和标准成长!H$14*养成规划和标准成长!$O384*养成规划和标准成长!$Q384+养成规划和标准成长!H$17*10*养成规划和标准成长!$S384+养成规划和标准成长!H$18*10*养成规划和标准成长!$T384+养成规划和标准成长!H$19*养成规划和标准成长!$U384,0)</f>
        <v>1075</v>
      </c>
      <c r="AS138" s="9">
        <f>ROUND(属性投放!H$4+养成规划和标准成长!I$3*养成规划和标准成长!$O384*养成规划和标准成长!$P384+养成规划和标准成长!I$4*养成规划和标准成长!$V384+养成规划和标准成长!I$5*养成规划和标准成长!$R384+(养成规划和标准成长!I$12+养成规划和标准成长!I$13)*养成规划和标准成长!$N384+养成规划和标准成长!I$14*养成规划和标准成长!$O384*养成规划和标准成长!$Q384+养成规划和标准成长!I$17*10*养成规划和标准成长!$S384+养成规划和标准成长!I$18*10*养成规划和标准成长!$T384+养成规划和标准成长!I$19*养成规划和标准成长!$U384,0)</f>
        <v>1773</v>
      </c>
      <c r="AT138" s="9">
        <f>ROUND(属性投放!I$4+养成规划和标准成长!J$3*养成规划和标准成长!$O384*养成规划和标准成长!$P384+养成规划和标准成长!J$4*养成规划和标准成长!$V384+养成规划和标准成长!J$5*养成规划和标准成长!$R384+(养成规划和标准成长!J$12+养成规划和标准成长!J$13)*养成规划和标准成长!$N384+养成规划和标准成长!J$14*养成规划和标准成长!$O384*养成规划和标准成长!$Q384+养成规划和标准成长!J$17*10*养成规划和标准成长!$S384+养成规划和标准成长!J$18*10*养成规划和标准成长!$T384+养成规划和标准成长!J$19*养成规划和标准成长!$U384,0)</f>
        <v>1288</v>
      </c>
      <c r="AU138" s="9">
        <f>ROUND(属性投放!J$4+养成规划和标准成长!K$3*养成规划和标准成长!$O384*养成规划和标准成长!$P384+养成规划和标准成长!K$4*养成规划和标准成长!$V384+养成规划和标准成长!K$5*养成规划和标准成长!$R384+(养成规划和标准成长!K$12+养成规划和标准成长!K$13)*养成规划和标准成长!$N384+养成规划和标准成长!K$14*养成规划和标准成长!$O384*养成规划和标准成长!$Q384+养成规划和标准成长!K$17*10*养成规划和标准成长!$S384+养成规划和标准成长!K$18*10*养成规划和标准成长!$T384+养成规划和标准成长!K$19*养成规划和标准成长!$U384,0)</f>
        <v>854</v>
      </c>
      <c r="AV138" s="9">
        <f>ROUND(属性投放!K$4+养成规划和标准成长!L$3*养成规划和标准成长!$O384*养成规划和标准成长!$P384+养成规划和标准成长!L$4*养成规划和标准成长!$V384+养成规划和标准成长!L$5*养成规划和标准成长!$R384+(养成规划和标准成长!L$12+养成规划和标准成长!L$13)*养成规划和标准成长!$N384+养成规划和标准成长!L$14*养成规划和标准成长!$O384*养成规划和标准成长!$Q384+养成规划和标准成长!L$17*10*养成规划和标准成长!$S384+养成规划和标准成长!L$18*10*养成规划和标准成长!$T384+养成规划和标准成长!L$19*养成规划和标准成长!$U384,0)</f>
        <v>528</v>
      </c>
      <c r="AW138" s="9">
        <f>ROUND(属性投放!L$4+养成规划和标准成长!M$3*养成规划和标准成长!$O384*养成规划和标准成长!$P384+养成规划和标准成长!M$4*养成规划和标准成长!$V384+养成规划和标准成长!M$5*养成规划和标准成长!$R384+(养成规划和标准成长!M$12+养成规划和标准成长!M$13)*养成规划和标准成长!$N384+养成规划和标准成长!M$14*养成规划和标准成长!$O384*养成规划和标准成长!$Q384+养成规划和标准成长!M$17*10*养成规划和标准成长!$S384+养成规划和标准成长!M$18*10*养成规划和标准成长!$T384+养成规划和标准成长!M$19*养成规划和标准成长!$U384,0)</f>
        <v>1415</v>
      </c>
      <c r="AX138" s="9">
        <f>ROUND(属性投放!M$4+养成规划和标准成长!N$3*养成规划和标准成长!$O384*养成规划和标准成长!$P384+养成规划和标准成长!N$4*养成规划和标准成长!$V384+养成规划和标准成长!N$5*养成规划和标准成长!$R384+(养成规划和标准成长!N$12+养成规划和标准成长!N$13)*养成规划和标准成长!$N384+养成规划和标准成长!N$14*养成规划和标准成长!$O384*养成规划和标准成长!$Q384+养成规划和标准成长!N$17*10*养成规划和标准成长!$S384+养成规划和标准成长!N$18*10*养成规划和标准成长!$T384+养成规划和标准成长!N$19*养成规划和标准成长!$U384,0)</f>
        <v>1431</v>
      </c>
      <c r="AY138" s="9">
        <f>VLOOKUP(养成规划和标准成长!$X384,阵法、技能和修炼!$C$20:$N$40,COLUMNS(阵法、技能和修炼!$C$20:G$40),0)</f>
        <v>428</v>
      </c>
      <c r="AZ138" s="9">
        <f>VLOOKUP(养成规划和标准成长!$X384,阵法、技能和修炼!$C$20:$N$40,COLUMNS(阵法、技能和修炼!$C$20:H$40),0)</f>
        <v>305</v>
      </c>
      <c r="BA138" s="9">
        <f>VLOOKUP(养成规划和标准成长!$X384,阵法、技能和修炼!$C$20:$N$40,COLUMNS(阵法、技能和修炼!$C$20:I$40),0)</f>
        <v>428</v>
      </c>
      <c r="BB138" s="9">
        <f>VLOOKUP(养成规划和标准成长!$X384,阵法、技能和修炼!$C$20:$N$40,COLUMNS(阵法、技能和修炼!$C$20:J$40),0)</f>
        <v>305</v>
      </c>
      <c r="BC138" s="9">
        <f>VLOOKUP(养成规划和标准成长!$X384,阵法、技能和修炼!$C$20:$N$40,COLUMNS(阵法、技能和修炼!$C$20:K$40),0)</f>
        <v>90</v>
      </c>
      <c r="BD138" s="9">
        <f>VLOOKUP(养成规划和标准成长!$X384,阵法、技能和修炼!$C$20:$N$40,COLUMNS(阵法、技能和修炼!$C$20:L$40),0)</f>
        <v>90</v>
      </c>
      <c r="BE138" s="9">
        <f>VLOOKUP(养成规划和标准成长!$X384,阵法、技能和修炼!$C$20:$N$40,COLUMNS(阵法、技能和修炼!$C$20:M$40),0)</f>
        <v>108.0000000000001</v>
      </c>
      <c r="BF138" s="9">
        <f>VLOOKUP(养成规划和标准成长!$X384,阵法、技能和修炼!$C$20:$N$40,COLUMNS(阵法、技能和修炼!$C$20:N$40),0)</f>
        <v>108.0000000000001</v>
      </c>
      <c r="BH138" s="1">
        <v>135</v>
      </c>
      <c r="BI138" s="9">
        <f>ROUND(属性投放!D$4+养成规划和标准成长!E$3*养成规划和标准成长!$AA384*养成规划和标准成长!$AB384+养成规划和标准成长!E$4*养成规划和标准成长!$AH384+养成规划和标准成长!E$5*养成规划和标准成长!$AD384+(养成规划和标准成长!E$12+养成规划和标准成长!E$13)*养成规划和标准成长!$Z384+养成规划和标准成长!E$14*养成规划和标准成长!$AA384*养成规划和标准成长!$AC384+养成规划和标准成长!E$17*10*养成规划和标准成长!$AE384+养成规划和标准成长!E$18*10*养成规划和标准成长!$AF384+养成规划和标准成长!E$19*养成规划和标准成长!$AG384,0)</f>
        <v>7362</v>
      </c>
      <c r="BJ138" s="9">
        <f>ROUND(属性投放!E$4+养成规划和标准成长!F$3*养成规划和标准成长!$AA384*养成规划和标准成长!$AB384+养成规划和标准成长!F$4*养成规划和标准成长!$AH384+养成规划和标准成长!F$5*养成规划和标准成长!$AD384+(养成规划和标准成长!F$12+养成规划和标准成长!F$13)*养成规划和标准成长!$Z384+养成规划和标准成长!F$14*养成规划和标准成长!$AA384*养成规划和标准成长!$AC384+养成规划和标准成长!F$17*10*养成规划和标准成长!$AE384+养成规划和标准成长!F$18*10*养成规划和标准成长!$AF384+养成规划和标准成长!F$19*养成规划和标准成长!$AG384,0)</f>
        <v>6641</v>
      </c>
      <c r="BK138" s="9">
        <f>ROUND(属性投放!F$4+养成规划和标准成长!G$3*养成规划和标准成长!$AA384*养成规划和标准成长!$AB384+养成规划和标准成长!G$4*养成规划和标准成长!$AH384+养成规划和标准成长!G$5*养成规划和标准成长!$AD384+(养成规划和标准成长!G$12+养成规划和标准成长!G$13)*养成规划和标准成长!$Z384+养成规划和标准成长!G$14*养成规划和标准成长!$AA384*养成规划和标准成长!$AC384+养成规划和标准成长!G$17*10*养成规划和标准成长!$AE384+养成规划和标准成长!G$18*10*养成规划和标准成长!$AF384+养成规划和标准成长!G$19*养成规划和标准成长!$AG384,0)</f>
        <v>2561</v>
      </c>
      <c r="BL138" s="9">
        <f>ROUND(属性投放!G$4+养成规划和标准成长!H$3*养成规划和标准成长!$AA384*养成规划和标准成长!$AB384+养成规划和标准成长!H$4*养成规划和标准成长!$AH384+养成规划和标准成长!H$5*养成规划和标准成长!$AD384+(养成规划和标准成长!H$12+养成规划和标准成长!H$13)*养成规划和标准成长!$Z384+养成规划和标准成长!H$14*养成规划和标准成长!$AA384*养成规划和标准成长!$AC384+养成规划和标准成长!H$17*10*养成规划和标准成长!$AE384+养成规划和标准成长!H$18*10*养成规划和标准成长!$AF384+养成规划和标准成长!H$19*养成规划和标准成长!$AG384,0)</f>
        <v>1204</v>
      </c>
      <c r="BM138" s="9">
        <f>ROUND(属性投放!H$4+养成规划和标准成长!I$3*养成规划和标准成长!$AA384*养成规划和标准成长!$AB384+养成规划和标准成长!I$4*养成规划和标准成长!$AH384+养成规划和标准成长!I$5*养成规划和标准成长!$AD384+(养成规划和标准成长!I$12+养成规划和标准成长!I$13)*养成规划和标准成长!$Z384+养成规划和标准成长!I$14*养成规划和标准成长!$AA384*养成规划和标准成长!$AC384+养成规划和标准成长!I$17*10*养成规划和标准成长!$AE384+养成规划和标准成长!I$18*10*养成规划和标准成长!$AF384+养成规划和标准成长!I$19*养成规划和标准成长!$AG384,0)</f>
        <v>1904</v>
      </c>
      <c r="BN138" s="9">
        <f>ROUND(属性投放!I$4+养成规划和标准成长!J$3*养成规划和标准成长!$AA384*养成规划和标准成长!$AB384+养成规划和标准成长!J$4*养成规划和标准成长!$AH384+养成规划和标准成长!J$5*养成规划和标准成长!$AD384+(养成规划和标准成长!J$12+养成规划和标准成长!J$13)*养成规划和标准成长!$Z384+养成规划和标准成长!J$14*养成规划和标准成长!$AA384*养成规划和标准成长!$AC384+养成规划和标准成长!J$17*10*养成规划和标准成长!$AE384+养成规划和标准成长!J$18*10*养成规划和标准成长!$AF384+养成规划和标准成长!J$19*养成规划和标准成长!$AG384,0)</f>
        <v>1397</v>
      </c>
      <c r="BO138" s="9">
        <f>ROUND(属性投放!J$4+养成规划和标准成长!K$3*养成规划和标准成长!$AA384*养成规划和标准成长!$AB384+养成规划和标准成长!K$4*养成规划和标准成长!$AH384+养成规划和标准成长!K$5*养成规划和标准成长!$AD384+(养成规划和标准成长!K$12+养成规划和标准成长!K$13)*养成规划和标准成长!$Z384+养成规划和标准成长!K$14*养成规划和标准成长!$AA384*养成规划和标准成长!$AC384+养成规划和标准成长!K$17*10*养成规划和标准成长!$AE384+养成规划和标准成长!K$18*10*养成规划和标准成长!$AF384+养成规划和标准成长!K$19*养成规划和标准成长!$AG384,0)</f>
        <v>916</v>
      </c>
      <c r="BP138" s="9">
        <f>ROUND(属性投放!K$4+养成规划和标准成长!L$3*养成规划和标准成长!$AA384*养成规划和标准成长!$AB384+养成规划和标准成长!L$4*养成规划和标准成长!$AH384+养成规划和标准成长!L$5*养成规划和标准成长!$AD384+(养成规划和标准成长!L$12+养成规划和标准成长!L$13)*养成规划和标准成长!$Z384+养成规划和标准成长!L$14*养成规划和标准成长!$AA384*养成规划和标准成长!$AC384+养成规划和标准成长!L$17*10*养成规划和标准成长!$AE384+养成规划和标准成长!L$18*10*养成规划和标准成长!$AF384+养成规划和标准成长!L$19*养成规划和标准成长!$AG384,0)</f>
        <v>608</v>
      </c>
      <c r="BQ138" s="9">
        <f>ROUND(属性投放!L$4+养成规划和标准成长!M$3*养成规划和标准成长!$AA384*养成规划和标准成长!$AB384+养成规划和标准成长!M$4*养成规划和标准成长!$AH384+养成规划和标准成长!M$5*养成规划和标准成长!$AD384+(养成规划和标准成长!M$12+养成规划和标准成长!M$13)*养成规划和标准成长!$Z384+养成规划和标准成长!M$14*养成规划和标准成长!$AA384*养成规划和标准成长!$AC384+养成规划和标准成长!M$17*10*养成规划和标准成长!$AE384+养成规划和标准成长!M$18*10*养成规划和标准成长!$AF384+养成规划和标准成长!M$19*养成规划和标准成长!$AG384,0)</f>
        <v>1436</v>
      </c>
      <c r="BR138" s="9">
        <f>ROUND(属性投放!M$4+养成规划和标准成长!N$3*养成规划和标准成长!$AA384*养成规划和标准成长!$AB384+养成规划和标准成长!N$4*养成规划和标准成长!$AH384+养成规划和标准成长!N$5*养成规划和标准成长!$AD384+(养成规划和标准成长!N$12+养成规划和标准成长!N$13)*养成规划和标准成长!$Z384+养成规划和标准成长!N$14*养成规划和标准成长!$AA384*养成规划和标准成长!$AC384+养成规划和标准成长!N$17*10*养成规划和标准成长!$AE384+养成规划和标准成长!N$18*10*养成规划和标准成长!$AF384+养成规划和标准成长!N$19*养成规划和标准成长!$AG384,0)</f>
        <v>1454</v>
      </c>
      <c r="BS138" s="9">
        <f>VLOOKUP(养成规划和标准成长!$AJ384,阵法、技能和修炼!$C$20:$N$40,COLUMNS(阵法、技能和修炼!$C$20:G$40),0)</f>
        <v>486</v>
      </c>
      <c r="BT138" s="9">
        <f>VLOOKUP(养成规划和标准成长!$AJ384,阵法、技能和修炼!$C$20:$N$40,COLUMNS(阵法、技能和修炼!$C$20:H$40),0)</f>
        <v>332</v>
      </c>
      <c r="BU138" s="9">
        <f>VLOOKUP(养成规划和标准成长!$AJ384,阵法、技能和修炼!$C$20:$N$40,COLUMNS(阵法、技能和修炼!$C$20:I$40),0)</f>
        <v>486</v>
      </c>
      <c r="BV138" s="9">
        <f>VLOOKUP(养成规划和标准成长!$AJ384,阵法、技能和修炼!$C$20:$N$40,COLUMNS(阵法、技能和修炼!$C$20:J$40),0)</f>
        <v>332</v>
      </c>
      <c r="BW138" s="9">
        <f>VLOOKUP(养成规划和标准成长!$AJ384,阵法、技能和修炼!$C$20:$N$40,COLUMNS(阵法、技能和修炼!$C$20:K$40),0)</f>
        <v>100</v>
      </c>
      <c r="BX138" s="9">
        <f>VLOOKUP(养成规划和标准成长!$AJ384,阵法、技能和修炼!$C$20:$N$40,COLUMNS(阵法、技能和修炼!$C$20:L$40),0)</f>
        <v>100</v>
      </c>
      <c r="BY138" s="9">
        <f>VLOOKUP(养成规划和标准成长!$AJ384,阵法、技能和修炼!$C$20:$N$40,COLUMNS(阵法、技能和修炼!$C$20:M$40),0)</f>
        <v>120.00000000000011</v>
      </c>
      <c r="BZ138" s="9">
        <f>VLOOKUP(养成规划和标准成长!$AJ384,阵法、技能和修炼!$C$20:$N$40,COLUMNS(阵法、技能和修炼!$C$20:N$40),0)</f>
        <v>120.00000000000011</v>
      </c>
    </row>
    <row r="139" spans="1:78">
      <c r="A139" s="1">
        <v>136</v>
      </c>
      <c r="B139" s="9">
        <f>ROUND(属性投放!D$4+养成规划和标准成长!E$3*养成规划和标准成长!$O232*养成规划和标准成长!$P232+养成规划和标准成长!E$4*养成规划和标准成长!$V232+养成规划和标准成长!E$5*养成规划和标准成长!$R232+(养成规划和标准成长!E$12+养成规划和标准成长!E$13)*养成规划和标准成长!$N232+养成规划和标准成长!E$14*养成规划和标准成长!$O232*养成规划和标准成长!$Q232+养成规划和标准成长!E$17*10*养成规划和标准成长!$S232+养成规划和标准成长!E$18*10*养成规划和标准成长!$T232+养成规划和标准成长!E$19*养成规划和标准成长!$U232,0)</f>
        <v>5310</v>
      </c>
      <c r="C139" s="9">
        <f>ROUND(属性投放!E$4+养成规划和标准成长!F$3*养成规划和标准成长!$O232*养成规划和标准成长!$P232+养成规划和标准成长!F$4*养成规划和标准成长!$V232+养成规划和标准成长!F$5*养成规划和标准成长!$R232+(养成规划和标准成长!F$12+养成规划和标准成长!F$13)*养成规划和标准成长!$N232+养成规划和标准成长!F$14*养成规划和标准成长!$O232*养成规划和标准成长!$Q232+养成规划和标准成长!F$17*10*养成规划和标准成长!$S232+养成规划和标准成长!F$18*10*养成规划和标准成长!$T232+养成规划和标准成长!F$19*养成规划和标准成长!$U232,0)</f>
        <v>5623</v>
      </c>
      <c r="D139" s="9">
        <f>ROUND(属性投放!F$4+养成规划和标准成长!G$3*养成规划和标准成长!$O232*养成规划和标准成长!$P232+养成规划和标准成长!G$4*养成规划和标准成长!$V232+养成规划和标准成长!G$5*养成规划和标准成长!$R232+(养成规划和标准成长!G$12+养成规划和标准成长!G$13)*养成规划和标准成长!$N232+养成规划和标准成长!G$14*养成规划和标准成长!$O232*养成规划和标准成长!$Q232+养成规划和标准成长!G$17*10*养成规划和标准成长!$S232+养成规划和标准成长!G$18*10*养成规划和标准成长!$T232+养成规划和标准成长!G$19*养成规划和标准成长!$U232,0)</f>
        <v>2003</v>
      </c>
      <c r="E139" s="9">
        <f>ROUND(属性投放!G$4+养成规划和标准成长!H$3*养成规划和标准成长!$O232*养成规划和标准成长!$P232+养成规划和标准成长!H$4*养成规划和标准成长!$V232+养成规划和标准成长!H$5*养成规划和标准成长!$R232+(养成规划和标准成长!H$12+养成规划和标准成长!H$13)*养成规划和标准成长!$N232+养成规划和标准成长!H$14*养成规划和标准成长!$O232*养成规划和标准成长!$Q232+养成规划和标准成长!H$17*10*养成规划和标准成长!$S232+养成规划和标准成长!H$18*10*养成规划和标准成长!$T232+养成规划和标准成长!H$19*养成规划和标准成长!$U232,0)</f>
        <v>830</v>
      </c>
      <c r="F139" s="9">
        <f>ROUND(属性投放!H$4+养成规划和标准成长!I$3*养成规划和标准成长!$O232*养成规划和标准成长!$P232+养成规划和标准成长!I$4*养成规划和标准成长!$V232+养成规划和标准成长!I$5*养成规划和标准成长!$R232+(养成规划和标准成长!I$12+养成规划和标准成长!I$13)*养成规划和标准成长!$N232+养成规划和标准成长!I$14*养成规划和标准成长!$O232*养成规划和标准成长!$Q232+养成规划和标准成长!I$17*10*养成规划和标准成长!$S232+养成规划和标准成长!I$18*10*养成规划和标准成长!$T232+养成规划和标准成长!I$19*养成规划和标准成长!$U232,0)</f>
        <v>1524</v>
      </c>
      <c r="G139" s="9">
        <f>ROUND(属性投放!I$4+养成规划和标准成长!J$3*养成规划和标准成长!$O232*养成规划和标准成长!$P232+养成规划和标准成长!J$4*养成规划和标准成长!$V232+养成规划和标准成长!J$5*养成规划和标准成长!$R232+(养成规划和标准成长!J$12+养成规划和标准成长!J$13)*养成规划和标准成长!$N232+养成规划和标准成长!J$14*养成规划和标准成长!$O232*养成规划和标准成长!$Q232+养成规划和标准成长!J$17*10*养成规划和标准成长!$S232+养成规划和标准成长!J$18*10*养成规划和标准成长!$T232+养成规划和标准成长!J$19*养成规划和标准成长!$U232,0)</f>
        <v>1083</v>
      </c>
      <c r="H139" s="9">
        <f>ROUND(属性投放!J$4+养成规划和标准成长!K$3*养成规划和标准成长!$O232*养成规划和标准成长!$P232+养成规划和标准成长!K$4*养成规划和标准成长!$V232+养成规划和标准成长!K$5*养成规划和标准成长!$R232+(养成规划和标准成长!K$12+养成规划和标准成长!K$13)*养成规划和标准成长!$N232+养成规划和标准成长!K$14*养成规划和标准成长!$O232*养成规划和标准成长!$Q232+养成规划和标准成长!K$17*10*养成规划和标准成长!$S232+养成规划和标准成长!K$18*10*养成规划和标准成长!$T232+养成规划和标准成长!K$19*养成规划和标准成长!$U232,0)</f>
        <v>726</v>
      </c>
      <c r="I139" s="9">
        <f>ROUND(属性投放!K$4+养成规划和标准成长!L$3*养成规划和标准成长!$O232*养成规划和标准成长!$P232+养成规划和标准成长!L$4*养成规划和标准成长!$V232+养成规划和标准成长!L$5*养成规划和标准成长!$R232+(养成规划和标准成长!L$12+养成规划和标准成长!L$13)*养成规划和标准成长!$N232+养成规划和标准成长!L$14*养成规划和标准成长!$O232*养成规划和标准成长!$Q232+养成规划和标准成长!L$17*10*养成规划和标准成长!$S232+养成规划和标准成长!L$18*10*养成规划和标准成长!$T232+养成规划和标准成长!L$19*养成规划和标准成长!$U232,0)</f>
        <v>365</v>
      </c>
      <c r="J139" s="9">
        <f>ROUND(属性投放!L$4+养成规划和标准成长!M$3*养成规划和标准成长!$O232*养成规划和标准成长!$P232+养成规划和标准成长!M$4*养成规划和标准成长!$V232+养成规划和标准成长!M$5*养成规划和标准成长!$R232+(养成规划和标准成长!M$12+养成规划和标准成长!M$13)*养成规划和标准成长!$N232+养成规划和标准成长!M$14*养成规划和标准成长!$O232*养成规划和标准成长!$Q232+养成规划和标准成长!M$17*10*养成规划和标准成长!$S232+养成规划和标准成长!M$18*10*养成规划和标准成长!$T232+养成规划和标准成长!M$19*养成规划和标准成长!$U232,0)</f>
        <v>1387</v>
      </c>
      <c r="K139" s="9">
        <f>ROUND(属性投放!M$4+养成规划和标准成长!N$3*养成规划和标准成长!$O232*养成规划和标准成长!$P232+养成规划和标准成长!N$4*养成规划和标准成长!$V232+养成规划和标准成长!N$5*养成规划和标准成长!$R232+(养成规划和标准成长!N$12+养成规划和标准成长!N$13)*养成规划和标准成长!$N232+养成规划和标准成长!N$14*养成规划和标准成长!$O232*养成规划和标准成长!$Q232+养成规划和标准成长!N$17*10*养成规划和标准成长!$S232+养成规划和标准成长!N$18*10*养成规划和标准成长!$T232+养成规划和标准成长!N$19*养成规划和标准成长!$U232,0)</f>
        <v>1396</v>
      </c>
      <c r="L139" s="9">
        <f>VLOOKUP(养成规划和标准成长!$X232,阵法、技能和修炼!$C$20:$N$40,COLUMNS(阵法、技能和修炼!$C$20:G$40),0)</f>
        <v>319</v>
      </c>
      <c r="M139" s="9">
        <f>VLOOKUP(养成规划和标准成长!$X232,阵法、技能和修炼!$C$20:$N$40,COLUMNS(阵法、技能和修炼!$C$20:H$40),0)</f>
        <v>246</v>
      </c>
      <c r="N139" s="9">
        <f>VLOOKUP(养成规划和标准成长!$X232,阵法、技能和修炼!$C$20:$N$40,COLUMNS(阵法、技能和修炼!$C$20:I$40),0)</f>
        <v>319</v>
      </c>
      <c r="O139" s="9">
        <f>VLOOKUP(养成规划和标准成长!$X232,阵法、技能和修炼!$C$20:$N$40,COLUMNS(阵法、技能和修炼!$C$20:J$40),0)</f>
        <v>246</v>
      </c>
      <c r="P139" s="9">
        <f>VLOOKUP(养成规划和标准成长!$X232,阵法、技能和修炼!$C$20:$N$40,COLUMNS(阵法、技能和修炼!$C$20:K$40),0)</f>
        <v>70</v>
      </c>
      <c r="Q139" s="9">
        <f>VLOOKUP(养成规划和标准成长!$X232,阵法、技能和修炼!$C$20:$N$40,COLUMNS(阵法、技能和修炼!$C$20:L$40),0)</f>
        <v>70</v>
      </c>
      <c r="R139" s="9">
        <f>VLOOKUP(养成规划和标准成长!$X232,阵法、技能和修炼!$C$20:$N$40,COLUMNS(阵法、技能和修炼!$C$20:M$40),0)</f>
        <v>84.000000000000071</v>
      </c>
      <c r="S139" s="9">
        <f>VLOOKUP(养成规划和标准成长!$X232,阵法、技能和修炼!$C$20:$N$40,COLUMNS(阵法、技能和修炼!$C$20:N$40),0)</f>
        <v>84.000000000000071</v>
      </c>
      <c r="T139" s="1">
        <v>136</v>
      </c>
      <c r="U139" s="9">
        <f>ROUND(属性投放!D$4+养成规划和标准成长!E$3*养成规划和标准成长!$C385*养成规划和标准成长!$D385+养成规划和标准成长!E$4*养成规划和标准成长!$J385+养成规划和标准成长!E$5*养成规划和标准成长!$F385+(养成规划和标准成长!E$12+养成规划和标准成长!E$13)*养成规划和标准成长!$B385+养成规划和标准成长!E$14*养成规划和标准成长!$C385*养成规划和标准成长!$E385+养成规划和标准成长!E$17*10*养成规划和标准成长!$G385+养成规划和标准成长!E$18*10*养成规划和标准成长!$H385+养成规划和标准成长!E$19*养成规划和标准成长!$I385,0)</f>
        <v>5856</v>
      </c>
      <c r="V139" s="9">
        <f>ROUND(属性投放!E$4+养成规划和标准成长!F$3*养成规划和标准成长!$C385*养成规划和标准成长!$D385+养成规划和标准成长!F$4*养成规划和标准成长!$J385+养成规划和标准成长!F$5*养成规划和标准成长!$F385+(养成规划和标准成长!F$12+养成规划和标准成长!F$13)*养成规划和标准成长!$B385+养成规划和标准成长!F$14*养成规划和标准成长!$C385*养成规划和标准成长!$E385+养成规划和标准成长!F$17*10*养成规划和标准成长!$G385+养成规划和标准成长!F$18*10*养成规划和标准成长!$H385+养成规划和标准成长!F$19*养成规划和标准成长!$I385,0)</f>
        <v>5996</v>
      </c>
      <c r="W139" s="9">
        <f>ROUND(属性投放!F$4+养成规划和标准成长!G$3*养成规划和标准成长!$C385*养成规划和标准成长!$D385+养成规划和标准成长!G$4*养成规划和标准成长!$J385+养成规划和标准成长!G$5*养成规划和标准成长!$F385+(养成规划和标准成长!G$12+养成规划和标准成长!G$13)*养成规划和标准成长!$B385+养成规划和标准成长!G$14*养成规划和标准成长!$C385*养成规划和标准成长!$E385+养成规划和标准成长!G$17*10*养成规划和标准成长!$G385+养成规划和标准成长!G$18*10*养成规划和标准成长!$H385+养成规划和标准成长!G$19*养成规划和标准成长!$I385,0)</f>
        <v>2165</v>
      </c>
      <c r="X139" s="9">
        <f>ROUND(属性投放!G$4+养成规划和标准成长!H$3*养成规划和标准成长!$C385*养成规划和标准成长!$D385+养成规划和标准成长!H$4*养成规划和标准成长!$J385+养成规划和标准成长!H$5*养成规划和标准成长!$F385+(养成规划和标准成长!H$12+养成规划和标准成长!H$13)*养成规划和标准成长!$B385+养成规划和标准成长!H$14*养成规划和标准成长!$C385*养成规划和标准成长!$E385+养成规划和标准成长!H$17*10*养成规划和标准成长!$G385+养成规划和标准成长!H$18*10*养成规划和标准成长!$H385+养成规划和标准成长!H$19*养成规划和标准成长!$I385,0)</f>
        <v>927</v>
      </c>
      <c r="Y139" s="9">
        <f>ROUND(属性投放!H$4+养成规划和标准成长!I$3*养成规划和标准成长!$C385*养成规划和标准成长!$D385+养成规划和标准成长!I$4*养成规划和标准成长!$J385+养成规划和标准成长!I$5*养成规划和标准成长!$F385+(养成规划和标准成长!I$12+养成规划和标准成长!I$13)*养成规划和标准成长!$B385+养成规划和标准成长!I$14*养成规划和标准成长!$C385*养成规划和标准成长!$E385+养成规划和标准成长!I$17*10*养成规划和标准成长!$G385+养成规划和标准成长!I$18*10*养成规划和标准成长!$H385+养成规划和标准成长!I$19*养成规划和标准成长!$I385,0)</f>
        <v>1625</v>
      </c>
      <c r="Z139" s="9">
        <f>ROUND(属性投放!I$4+养成规划和标准成长!J$3*养成规划和标准成长!$C385*养成规划和标准成长!$D385+养成规划和标准成长!J$4*养成规划和标准成长!$J385+养成规划和标准成长!J$5*养成规划和标准成长!$F385+(养成规划和标准成长!J$12+养成规划和标准成长!J$13)*养成规划和标准成长!$B385+养成规划和标准成长!J$14*养成规划和标准成长!$C385*养成规划和标准成长!$E385+养成规划和标准成长!J$17*10*养成规划和标准成长!$G385+养成规划和标准成长!J$18*10*养成规划和标准成长!$H385+养成规划和标准成长!J$19*养成规划和标准成长!$I385,0)</f>
        <v>1161</v>
      </c>
      <c r="AA139" s="9">
        <f>ROUND(属性投放!J$4+养成规划和标准成长!K$3*养成规划和标准成长!$C385*养成规划和标准成长!$D385+养成规划和标准成长!K$4*养成规划和标准成长!$J385+养成规划和标准成长!K$5*养成规划和标准成长!$F385+(养成规划和标准成长!K$12+养成规划和标准成长!K$13)*养成规划和标准成长!$B385+养成规划和标准成长!K$14*养成规划和标准成长!$C385*养成规划和标准成长!$E385+养成规划和标准成长!K$17*10*养成规划和标准成长!$G385+养成规划和标准成长!K$18*10*养成规划和标准成长!$H385+养成规划和标准成长!K$19*养成规划和标准成长!$I385,0)</f>
        <v>778</v>
      </c>
      <c r="AB139" s="9">
        <f>ROUND(属性投放!K$4+养成规划和标准成长!L$3*养成规划和标准成长!$C385*养成规划和标准成长!$D385+养成规划和标准成长!L$4*养成规划和标准成长!$J385+养成规划和标准成长!L$5*养成规划和标准成长!$F385+(养成规划和标准成长!L$12+养成规划和标准成长!L$13)*养成规划和标准成长!$B385+养成规划和标准成长!L$14*养成规划和标准成长!$C385*养成规划和标准成长!$E385+养成规划和标准成长!L$17*10*养成规划和标准成长!$G385+养成规划和标准成长!L$18*10*养成规划和标准成长!$H385+养成规划和标准成长!L$19*养成规划和标准成长!$I385,0)</f>
        <v>433</v>
      </c>
      <c r="AC139" s="9">
        <f>ROUND(属性投放!L$4+养成规划和标准成长!M$3*养成规划和标准成长!$C385*养成规划和标准成长!$D385+养成规划和标准成长!M$4*养成规划和标准成长!$J385+养成规划和标准成长!M$5*养成规划和标准成长!$F385+(养成规划和标准成长!M$12+养成规划和标准成长!M$13)*养成规划和标准成长!$B385+养成规划和标准成长!M$14*养成规划和标准成长!$C385*养成规划和标准成长!$E385+养成规划和标准成长!M$17*10*养成规划和标准成长!$G385+养成规划和标准成长!M$18*10*养成规划和标准成长!$H385+养成规划和标准成长!M$19*养成规划和标准成长!$I385,0)</f>
        <v>1398</v>
      </c>
      <c r="AD139" s="9">
        <f>ROUND(属性投放!M$4+养成规划和标准成长!N$3*养成规划和标准成长!$C385*养成规划和标准成长!$D385+养成规划和标准成长!N$4*养成规划和标准成长!$J385+养成规划和标准成长!N$5*养成规划和标准成长!$F385+(养成规划和标准成长!N$12+养成规划和标准成长!N$13)*养成规划和标准成长!$B385+养成规划和标准成长!N$14*养成规划和标准成长!$C385*养成规划和标准成长!$E385+养成规划和标准成长!N$17*10*养成规划和标准成长!$G385+养成规划和标准成长!N$18*10*养成规划和标准成长!$H385+养成规划和标准成长!N$19*养成规划和标准成长!$I385,0)</f>
        <v>1410</v>
      </c>
      <c r="AE139" s="9">
        <f>VLOOKUP(养成规划和标准成长!$L385,阵法、技能和修炼!$C$20:$N$40,COLUMNS(阵法、技能和修炼!$C$20:G$40),0)</f>
        <v>373</v>
      </c>
      <c r="AF139" s="9">
        <f>VLOOKUP(养成规划和标准成长!$L385,阵法、技能和修炼!$C$20:$N$40,COLUMNS(阵法、技能和修炼!$C$20:H$40),0)</f>
        <v>276</v>
      </c>
      <c r="AG139" s="9">
        <f>VLOOKUP(养成规划和标准成长!$L385,阵法、技能和修炼!$C$20:$N$40,COLUMNS(阵法、技能和修炼!$C$20:I$40),0)</f>
        <v>373</v>
      </c>
      <c r="AH139" s="9">
        <f>VLOOKUP(养成规划和标准成长!$L385,阵法、技能和修炼!$C$20:$N$40,COLUMNS(阵法、技能和修炼!$C$20:J$40),0)</f>
        <v>276</v>
      </c>
      <c r="AI139" s="9">
        <f>VLOOKUP(养成规划和标准成长!$L385,阵法、技能和修炼!$C$20:$N$40,COLUMNS(阵法、技能和修炼!$C$20:K$40),0)</f>
        <v>80</v>
      </c>
      <c r="AJ139" s="9">
        <f>VLOOKUP(养成规划和标准成长!$L385,阵法、技能和修炼!$C$20:$N$40,COLUMNS(阵法、技能和修炼!$C$20:L$40),0)</f>
        <v>80</v>
      </c>
      <c r="AK139" s="9">
        <f>VLOOKUP(养成规划和标准成长!$L385,阵法、技能和修炼!$C$20:$N$40,COLUMNS(阵法、技能和修炼!$C$20:M$40),0)</f>
        <v>96.000000000000085</v>
      </c>
      <c r="AL139" s="9">
        <f>VLOOKUP(养成规划和标准成长!$L385,阵法、技能和修炼!$C$20:$N$40,COLUMNS(阵法、技能和修炼!$C$20:N$40),0)</f>
        <v>96.000000000000085</v>
      </c>
      <c r="AN139" s="1">
        <v>136</v>
      </c>
      <c r="AO139" s="9">
        <f>ROUND(属性投放!D$4+养成规划和标准成长!E$3*养成规划和标准成长!$O385*养成规划和标准成长!$P385+养成规划和标准成长!E$4*养成规划和标准成长!$V385+养成规划和标准成长!E$5*养成规划和标准成长!$R385+(养成规划和标准成长!E$12+养成规划和标准成长!E$13)*养成规划和标准成长!$N385+养成规划和标准成长!E$14*养成规划和标准成长!$O385*养成规划和标准成长!$Q385+养成规划和标准成长!E$17*10*养成规划和标准成长!$S385+养成规划和标准成长!E$18*10*养成规划和标准成长!$T385+养成规划和标准成长!E$19*养成规划和标准成长!$U385,0)</f>
        <v>6673</v>
      </c>
      <c r="AP139" s="9">
        <f>ROUND(属性投放!E$4+养成规划和标准成长!F$3*养成规划和标准成长!$O385*养成规划和标准成长!$P385+养成规划和标准成长!F$4*养成规划和标准成长!$V385+养成规划和标准成长!F$5*养成规划和标准成长!$R385+(养成规划和标准成长!F$12+养成规划和标准成长!F$13)*养成规划和标准成长!$N385+养成规划和标准成长!F$14*养成规划和标准成长!$O385*养成规划和标准成长!$Q385+养成规划和标准成长!F$17*10*养成规划和标准成长!$S385+养成规划和标准成长!F$18*10*养成规划和标准成长!$T385+养成规划和标准成长!F$19*养成规划和标准成长!$U385,0)</f>
        <v>6368</v>
      </c>
      <c r="AQ139" s="9">
        <f>ROUND(属性投放!F$4+养成规划和标准成长!G$3*养成规划和标准成长!$O385*养成规划和标准成长!$P385+养成规划和标准成长!G$4*养成规划和标准成长!$V385+养成规划和标准成长!G$5*养成规划和标准成长!$R385+(养成规划和标准成长!G$12+养成规划和标准成长!G$13)*养成规划和标准成长!$N385+养成规划和标准成长!G$14*养成规划和标准成长!$O385*养成规划和标准成长!$Q385+养成规划和标准成长!G$17*10*养成规划和标准成长!$S385+养成规划和标准成长!G$18*10*养成规划和标准成长!$T385+养成规划和标准成长!G$19*养成规划和标准成长!$U385,0)</f>
        <v>2380</v>
      </c>
      <c r="AR139" s="9">
        <f>ROUND(属性投放!G$4+养成规划和标准成长!H$3*养成规划和标准成长!$O385*养成规划和标准成长!$P385+养成规划和标准成长!H$4*养成规划和标准成长!$V385+养成规划和标准成长!H$5*养成规划和标准成长!$R385+(养成规划和标准成长!H$12+养成规划和标准成长!H$13)*养成规划和标准成长!$N385+养成规划和标准成长!H$14*养成规划和标准成长!$O385*养成规划和标准成长!$Q385+养成规划和标准成长!H$17*10*养成规划和标准成长!$S385+养成规划和标准成长!H$18*10*养成规划和标准成长!$T385+养成规划和标准成长!H$19*养成规划和标准成长!$U385,0)</f>
        <v>1078</v>
      </c>
      <c r="AS139" s="9">
        <f>ROUND(属性投放!H$4+养成规划和标准成长!I$3*养成规划和标准成长!$O385*养成规划和标准成长!$P385+养成规划和标准成长!I$4*养成规划和标准成长!$V385+养成规划和标准成长!I$5*养成规划和标准成长!$R385+(养成规划和标准成长!I$12+养成规划和标准成长!I$13)*养成规划和标准成长!$N385+养成规划和标准成长!I$14*养成规划和标准成长!$O385*养成规划和标准成长!$Q385+养成规划和标准成长!I$17*10*养成规划和标准成长!$S385+养成规划和标准成长!I$18*10*养成规划和标准成长!$T385+养成规划和标准成长!I$19*养成规划和标准成长!$U385,0)</f>
        <v>1780</v>
      </c>
      <c r="AT139" s="9">
        <f>ROUND(属性投放!I$4+养成规划和标准成长!J$3*养成规划和标准成长!$O385*养成规划和标准成长!$P385+养成规划和标准成长!J$4*养成规划和标准成长!$V385+养成规划和标准成长!J$5*养成规划和标准成长!$R385+(养成规划和标准成长!J$12+养成规划和标准成长!J$13)*养成规划和标准成长!$N385+养成规划和标准成长!J$14*养成规划和标准成长!$O385*养成规划和标准成长!$Q385+养成规划和标准成长!J$17*10*养成规划和标准成长!$S385+养成规划和标准成长!J$18*10*养成规划和标准成长!$T385+养成规划和标准成长!J$19*养成规划和标准成长!$U385,0)</f>
        <v>1294</v>
      </c>
      <c r="AU139" s="9">
        <f>ROUND(属性投放!J$4+养成规划和标准成长!K$3*养成规划和标准成长!$O385*养成规划和标准成长!$P385+养成规划和标准成长!K$4*养成规划和标准成长!$V385+养成规划和标准成长!K$5*养成规划和标准成长!$R385+(养成规划和标准成长!K$12+养成规划和标准成长!K$13)*养成规划和标准成长!$N385+养成规划和标准成长!K$14*养成规划和标准成长!$O385*养成规划和标准成长!$Q385+养成规划和标准成长!K$17*10*养成规划和标准成长!$S385+养成规划和标准成长!K$18*10*养成规划和标准成长!$T385+养成规划和标准成长!K$19*养成规划和标准成长!$U385,0)</f>
        <v>858</v>
      </c>
      <c r="AV139" s="9">
        <f>ROUND(属性投放!K$4+养成规划和标准成长!L$3*养成规划和标准成长!$O385*养成规划和标准成长!$P385+养成规划和标准成长!L$4*养成规划和标准成长!$V385+养成规划和标准成长!L$5*养成规划和标准成长!$R385+(养成规划和标准成长!L$12+养成规划和标准成长!L$13)*养成规划和标准成长!$N385+养成规划和标准成长!L$14*养成规划和标准成长!$O385*养成规划和标准成长!$Q385+养成规划和标准成长!L$17*10*养成规划和标准成长!$S385+养成规划和标准成长!L$18*10*养成规划和标准成长!$T385+养成规划和标准成长!L$19*养成规划和标准成长!$U385,0)</f>
        <v>528</v>
      </c>
      <c r="AW139" s="9">
        <f>ROUND(属性投放!L$4+养成规划和标准成长!M$3*养成规划和标准成长!$O385*养成规划和标准成长!$P385+养成规划和标准成长!M$4*养成规划和标准成长!$V385+养成规划和标准成长!M$5*养成规划和标准成长!$R385+(养成规划和标准成长!M$12+养成规划和标准成长!M$13)*养成规划和标准成长!$N385+养成规划和标准成长!M$14*养成规划和标准成长!$O385*养成规划和标准成长!$Q385+养成规划和标准成长!M$17*10*养成规划和标准成长!$S385+养成规划和标准成长!M$18*10*养成规划和标准成长!$T385+养成规划和标准成长!M$19*养成规划和标准成长!$U385,0)</f>
        <v>1425</v>
      </c>
      <c r="AX139" s="9">
        <f>ROUND(属性投放!M$4+养成规划和标准成长!N$3*养成规划和标准成长!$O385*养成规划和标准成长!$P385+养成规划和标准成长!N$4*养成规划和标准成长!$V385+养成规划和标准成长!N$5*养成规划和标准成长!$R385+(养成规划和标准成长!N$12+养成规划和标准成长!N$13)*养成规划和标准成长!$N385+养成规划和标准成长!N$14*养成规划和标准成长!$O385*养成规划和标准成长!$Q385+养成规划和标准成长!N$17*10*养成规划和标准成长!$S385+养成规划和标准成长!N$18*10*养成规划和标准成长!$T385+养成规划和标准成长!N$19*养成规划和标准成长!$U385,0)</f>
        <v>1441</v>
      </c>
      <c r="AY139" s="9">
        <f>VLOOKUP(养成规划和标准成长!$X385,阵法、技能和修炼!$C$20:$N$40,COLUMNS(阵法、技能和修炼!$C$20:G$40),0)</f>
        <v>428</v>
      </c>
      <c r="AZ139" s="9">
        <f>VLOOKUP(养成规划和标准成长!$X385,阵法、技能和修炼!$C$20:$N$40,COLUMNS(阵法、技能和修炼!$C$20:H$40),0)</f>
        <v>305</v>
      </c>
      <c r="BA139" s="9">
        <f>VLOOKUP(养成规划和标准成长!$X385,阵法、技能和修炼!$C$20:$N$40,COLUMNS(阵法、技能和修炼!$C$20:I$40),0)</f>
        <v>428</v>
      </c>
      <c r="BB139" s="9">
        <f>VLOOKUP(养成规划和标准成长!$X385,阵法、技能和修炼!$C$20:$N$40,COLUMNS(阵法、技能和修炼!$C$20:J$40),0)</f>
        <v>305</v>
      </c>
      <c r="BC139" s="9">
        <f>VLOOKUP(养成规划和标准成长!$X385,阵法、技能和修炼!$C$20:$N$40,COLUMNS(阵法、技能和修炼!$C$20:K$40),0)</f>
        <v>90</v>
      </c>
      <c r="BD139" s="9">
        <f>VLOOKUP(养成规划和标准成长!$X385,阵法、技能和修炼!$C$20:$N$40,COLUMNS(阵法、技能和修炼!$C$20:L$40),0)</f>
        <v>90</v>
      </c>
      <c r="BE139" s="9">
        <f>VLOOKUP(养成规划和标准成长!$X385,阵法、技能和修炼!$C$20:$N$40,COLUMNS(阵法、技能和修炼!$C$20:M$40),0)</f>
        <v>108.0000000000001</v>
      </c>
      <c r="BF139" s="9">
        <f>VLOOKUP(养成规划和标准成长!$X385,阵法、技能和修炼!$C$20:$N$40,COLUMNS(阵法、技能和修炼!$C$20:N$40),0)</f>
        <v>108.0000000000001</v>
      </c>
      <c r="BH139" s="1">
        <v>136</v>
      </c>
      <c r="BI139" s="9">
        <f>ROUND(属性投放!D$4+养成规划和标准成长!E$3*养成规划和标准成长!$AA385*养成规划和标准成长!$AB385+养成规划和标准成长!E$4*养成规划和标准成长!$AH385+养成规划和标准成长!E$5*养成规划和标准成长!$AD385+(养成规划和标准成长!E$12+养成规划和标准成长!E$13)*养成规划和标准成长!$Z385+养成规划和标准成长!E$14*养成规划和标准成长!$AA385*养成规划和标准成长!$AC385+养成规划和标准成长!E$17*10*养成规划和标准成长!$AE385+养成规划和标准成长!E$18*10*养成规划和标准成长!$AF385+养成规划和标准成长!E$19*养成规划和标准成长!$AG385,0)</f>
        <v>7392</v>
      </c>
      <c r="BJ139" s="9">
        <f>ROUND(属性投放!E$4+养成规划和标准成长!F$3*养成规划和标准成长!$AA385*养成规划和标准成长!$AB385+养成规划和标准成长!F$4*养成规划和标准成长!$AH385+养成规划和标准成长!F$5*养成规划和标准成长!$AD385+(养成规划和标准成长!F$12+养成规划和标准成长!F$13)*养成规划和标准成长!$Z385+养成规划和标准成长!F$14*养成规划和标准成长!$AA385*养成规划和标准成长!$AC385+养成规划和标准成长!F$17*10*养成规划和标准成长!$AE385+养成规划和标准成长!F$18*10*养成规划和标准成长!$AF385+养成规划和标准成长!F$19*养成规划和标准成长!$AG385,0)</f>
        <v>6676</v>
      </c>
      <c r="BK139" s="9">
        <f>ROUND(属性投放!F$4+养成规划和标准成长!G$3*养成规划和标准成长!$AA385*养成规划和标准成长!$AB385+养成规划和标准成长!G$4*养成规划和标准成长!$AH385+养成规划和标准成长!G$5*养成规划和标准成长!$AD385+(养成规划和标准成长!G$12+养成规划和标准成长!G$13)*养成规划和标准成长!$Z385+养成规划和标准成长!G$14*养成规划和标准成长!$AA385*养成规划和标准成长!$AC385+养成规划和标准成长!G$17*10*养成规划和标准成长!$AE385+养成规划和标准成长!G$18*10*养成规划和标准成长!$AF385+养成规划和标准成长!G$19*养成规划和标准成长!$AG385,0)</f>
        <v>2569</v>
      </c>
      <c r="BL139" s="9">
        <f>ROUND(属性投放!G$4+养成规划和标准成长!H$3*养成规划和标准成长!$AA385*养成规划和标准成长!$AB385+养成规划和标准成长!H$4*养成规划和标准成长!$AH385+养成规划和标准成长!H$5*养成规划和标准成长!$AD385+(养成规划和标准成长!H$12+养成规划和标准成长!H$13)*养成规划和标准成长!$Z385+养成规划和标准成长!H$14*养成规划和标准成长!$AA385*养成规划和标准成长!$AC385+养成规划和标准成长!H$17*10*养成规划和标准成长!$AE385+养成规划和标准成长!H$18*10*养成规划和标准成长!$AF385+养成规划和标准成长!H$19*养成规划和标准成长!$AG385,0)</f>
        <v>1207</v>
      </c>
      <c r="BM139" s="9">
        <f>ROUND(属性投放!H$4+养成规划和标准成长!I$3*养成规划和标准成长!$AA385*养成规划和标准成长!$AB385+养成规划和标准成长!I$4*养成规划和标准成长!$AH385+养成规划和标准成长!I$5*养成规划和标准成长!$AD385+(养成规划和标准成长!I$12+养成规划和标准成长!I$13)*养成规划和标准成长!$Z385+养成规划和标准成长!I$14*养成规划和标准成长!$AA385*养成规划和标准成长!$AC385+养成规划和标准成长!I$17*10*养成规划和标准成长!$AE385+养成规划和标准成长!I$18*10*养成规划和标准成长!$AF385+养成规划和标准成长!I$19*养成规划和标准成长!$AG385,0)</f>
        <v>1912</v>
      </c>
      <c r="BN139" s="9">
        <f>ROUND(属性投放!I$4+养成规划和标准成长!J$3*养成规划和标准成长!$AA385*养成规划和标准成长!$AB385+养成规划和标准成长!J$4*养成规划和标准成长!$AH385+养成规划和标准成长!J$5*养成规划和标准成长!$AD385+(养成规划和标准成长!J$12+养成规划和标准成长!J$13)*养成规划和标准成长!$Z385+养成规划和标准成长!J$14*养成规划和标准成长!$AA385*养成规划和标准成长!$AC385+养成规划和标准成长!J$17*10*养成规划和标准成长!$AE385+养成规划和标准成长!J$18*10*养成规划和标准成长!$AF385+养成规划和标准成长!J$19*养成规划和标准成长!$AG385,0)</f>
        <v>1403</v>
      </c>
      <c r="BO139" s="9">
        <f>ROUND(属性投放!J$4+养成规划和标准成长!K$3*养成规划和标准成长!$AA385*养成规划和标准成长!$AB385+养成规划和标准成长!K$4*养成规划和标准成长!$AH385+养成规划和标准成长!K$5*养成规划和标准成长!$AD385+(养成规划和标准成长!K$12+养成规划和标准成长!K$13)*养成规划和标准成长!$Z385+养成规划和标准成长!K$14*养成规划和标准成长!$AA385*养成规划和标准成长!$AC385+养成规划和标准成长!K$17*10*养成规划和标准成长!$AE385+养成规划和标准成长!K$18*10*养成规划和标准成长!$AF385+养成规划和标准成长!K$19*养成规划和标准成长!$AG385,0)</f>
        <v>920</v>
      </c>
      <c r="BP139" s="9">
        <f>ROUND(属性投放!K$4+养成规划和标准成长!L$3*养成规划和标准成长!$AA385*养成规划和标准成长!$AB385+养成规划和标准成长!L$4*养成规划和标准成长!$AH385+养成规划和标准成长!L$5*养成规划和标准成长!$AD385+(养成规划和标准成长!L$12+养成规划和标准成长!L$13)*养成规划和标准成长!$Z385+养成规划和标准成长!L$14*养成规划和标准成长!$AA385*养成规划和标准成长!$AC385+养成规划和标准成长!L$17*10*养成规划和标准成长!$AE385+养成规划和标准成长!L$18*10*养成规划和标准成长!$AF385+养成规划和标准成长!L$19*养成规划和标准成长!$AG385,0)</f>
        <v>608</v>
      </c>
      <c r="BQ139" s="9">
        <f>ROUND(属性投放!L$4+养成规划和标准成长!M$3*养成规划和标准成长!$AA385*养成规划和标准成长!$AB385+养成规划和标准成长!M$4*养成规划和标准成长!$AH385+养成规划和标准成长!M$5*养成规划和标准成长!$AD385+(养成规划和标准成长!M$12+养成规划和标准成长!M$13)*养成规划和标准成长!$Z385+养成规划和标准成长!M$14*养成规划和标准成长!$AA385*养成规划和标准成长!$AC385+养成规划和标准成长!M$17*10*养成规划和标准成长!$AE385+养成规划和标准成长!M$18*10*养成规划和标准成长!$AF385+养成规划和标准成长!M$19*养成规划和标准成长!$AG385,0)</f>
        <v>1447</v>
      </c>
      <c r="BR139" s="9">
        <f>ROUND(属性投放!M$4+养成规划和标准成长!N$3*养成规划和标准成长!$AA385*养成规划和标准成长!$AB385+养成规划和标准成长!N$4*养成规划和标准成长!$AH385+养成规划和标准成长!N$5*养成规划和标准成长!$AD385+(养成规划和标准成长!N$12+养成规划和标准成长!N$13)*养成规划和标准成长!$Z385+养成规划和标准成长!N$14*养成规划和标准成长!$AA385*养成规划和标准成长!$AC385+养成规划和标准成长!N$17*10*养成规划和标准成长!$AE385+养成规划和标准成长!N$18*10*养成规划和标准成长!$AF385+养成规划和标准成长!N$19*养成规划和标准成长!$AG385,0)</f>
        <v>1465</v>
      </c>
      <c r="BS139" s="9">
        <f>VLOOKUP(养成规划和标准成长!$AJ385,阵法、技能和修炼!$C$20:$N$40,COLUMNS(阵法、技能和修炼!$C$20:G$40),0)</f>
        <v>486</v>
      </c>
      <c r="BT139" s="9">
        <f>VLOOKUP(养成规划和标准成长!$AJ385,阵法、技能和修炼!$C$20:$N$40,COLUMNS(阵法、技能和修炼!$C$20:H$40),0)</f>
        <v>332</v>
      </c>
      <c r="BU139" s="9">
        <f>VLOOKUP(养成规划和标准成长!$AJ385,阵法、技能和修炼!$C$20:$N$40,COLUMNS(阵法、技能和修炼!$C$20:I$40),0)</f>
        <v>486</v>
      </c>
      <c r="BV139" s="9">
        <f>VLOOKUP(养成规划和标准成长!$AJ385,阵法、技能和修炼!$C$20:$N$40,COLUMNS(阵法、技能和修炼!$C$20:J$40),0)</f>
        <v>332</v>
      </c>
      <c r="BW139" s="9">
        <f>VLOOKUP(养成规划和标准成长!$AJ385,阵法、技能和修炼!$C$20:$N$40,COLUMNS(阵法、技能和修炼!$C$20:K$40),0)</f>
        <v>100</v>
      </c>
      <c r="BX139" s="9">
        <f>VLOOKUP(养成规划和标准成长!$AJ385,阵法、技能和修炼!$C$20:$N$40,COLUMNS(阵法、技能和修炼!$C$20:L$40),0)</f>
        <v>100</v>
      </c>
      <c r="BY139" s="9">
        <f>VLOOKUP(养成规划和标准成长!$AJ385,阵法、技能和修炼!$C$20:$N$40,COLUMNS(阵法、技能和修炼!$C$20:M$40),0)</f>
        <v>120.00000000000011</v>
      </c>
      <c r="BZ139" s="9">
        <f>VLOOKUP(养成规划和标准成长!$AJ385,阵法、技能和修炼!$C$20:$N$40,COLUMNS(阵法、技能和修炼!$C$20:N$40),0)</f>
        <v>120.00000000000011</v>
      </c>
    </row>
    <row r="140" spans="1:78">
      <c r="A140" s="1">
        <v>137</v>
      </c>
      <c r="B140" s="9">
        <f>ROUND(属性投放!D$4+养成规划和标准成长!E$3*养成规划和标准成长!$O233*养成规划和标准成长!$P233+养成规划和标准成长!E$4*养成规划和标准成长!$V233+养成规划和标准成长!E$5*养成规划和标准成长!$R233+(养成规划和标准成长!E$12+养成规划和标准成长!E$13)*养成规划和标准成长!$N233+养成规划和标准成长!E$14*养成规划和标准成长!$O233*养成规划和标准成长!$Q233+养成规划和标准成长!E$17*10*养成规划和标准成长!$S233+养成规划和标准成长!E$18*10*养成规划和标准成长!$T233+养成规划和标准成长!E$19*养成规划和标准成长!$U233,0)</f>
        <v>5333</v>
      </c>
      <c r="C140" s="9">
        <f>ROUND(属性投放!E$4+养成规划和标准成长!F$3*养成规划和标准成长!$O233*养成规划和标准成长!$P233+养成规划和标准成长!F$4*养成规划和标准成长!$V233+养成规划和标准成长!F$5*养成规划和标准成长!$R233+(养成规划和标准成长!F$12+养成规划和标准成长!F$13)*养成规划和标准成长!$N233+养成规划和标准成长!F$14*养成规划和标准成长!$O233*养成规划和标准成长!$Q233+养成规划和标准成长!F$17*10*养成规划和标准成长!$S233+养成规划和标准成长!F$18*10*养成规划和标准成长!$T233+养成规划和标准成长!F$19*养成规划和标准成长!$U233,0)</f>
        <v>5655</v>
      </c>
      <c r="D140" s="9">
        <f>ROUND(属性投放!F$4+养成规划和标准成长!G$3*养成规划和标准成长!$O233*养成规划和标准成长!$P233+养成规划和标准成长!G$4*养成规划和标准成长!$V233+养成规划和标准成长!G$5*养成规划和标准成长!$R233+(养成规划和标准成长!G$12+养成规划和标准成长!G$13)*养成规划和标准成长!$N233+养成规划和标准成长!G$14*养成规划和标准成长!$O233*养成规划和标准成长!$Q233+养成规划和标准成长!G$17*10*养成规划和标准成长!$S233+养成规划和标准成长!G$18*10*养成规划和标准成长!$T233+养成规划和标准成长!G$19*养成规划和标准成长!$U233,0)</f>
        <v>2011</v>
      </c>
      <c r="E140" s="9">
        <f>ROUND(属性投放!G$4+养成规划和标准成长!H$3*养成规划和标准成长!$O233*养成规划和标准成长!$P233+养成规划和标准成长!H$4*养成规划和标准成长!$V233+养成规划和标准成长!H$5*养成规划和标准成长!$R233+(养成规划和标准成长!H$12+养成规划和标准成长!H$13)*养成规划和标准成长!$N233+养成规划和标准成长!H$14*养成规划和标准成长!$O233*养成规划和标准成长!$Q233+养成规划和标准成长!H$17*10*养成规划和标准成长!$S233+养成规划和标准成长!H$18*10*养成规划和标准成长!$T233+养成规划和标准成长!H$19*养成规划和标准成长!$U233,0)</f>
        <v>833</v>
      </c>
      <c r="F140" s="9">
        <f>ROUND(属性投放!H$4+养成规划和标准成长!I$3*养成规划和标准成长!$O233*养成规划和标准成长!$P233+养成规划和标准成长!I$4*养成规划和标准成长!$V233+养成规划和标准成长!I$5*养成规划和标准成长!$R233+(养成规划和标准成长!I$12+养成规划和标准成长!I$13)*养成规划和标准成长!$N233+养成规划和标准成长!I$14*养成规划和标准成长!$O233*养成规划和标准成长!$Q233+养成规划和标准成长!I$17*10*养成规划和标准成长!$S233+养成规划和标准成长!I$18*10*养成规划和标准成长!$T233+养成规划和标准成长!I$19*养成规划和标准成长!$U233,0)</f>
        <v>1531</v>
      </c>
      <c r="G140" s="9">
        <f>ROUND(属性投放!I$4+养成规划和标准成长!J$3*养成规划和标准成长!$O233*养成规划和标准成长!$P233+养成规划和标准成长!J$4*养成规划和标准成长!$V233+养成规划和标准成长!J$5*养成规划和标准成长!$R233+(养成规划和标准成长!J$12+养成规划和标准成长!J$13)*养成规划和标准成长!$N233+养成规划和标准成长!J$14*养成规划和标准成长!$O233*养成规划和标准成长!$Q233+养成规划和标准成长!J$17*10*养成规划和标准成长!$S233+养成规划和标准成长!J$18*10*养成规划和标准成长!$T233+养成规划和标准成长!J$19*养成规划和标准成长!$U233,0)</f>
        <v>1088</v>
      </c>
      <c r="H140" s="9">
        <f>ROUND(属性投放!J$4+养成规划和标准成长!K$3*养成规划和标准成长!$O233*养成规划和标准成长!$P233+养成规划和标准成长!K$4*养成规划和标准成长!$V233+养成规划和标准成长!K$5*养成规划和标准成长!$R233+(养成规划和标准成长!K$12+养成规划和标准成长!K$13)*养成规划和标准成长!$N233+养成规划和标准成长!K$14*养成规划和标准成长!$O233*养成规划和标准成长!$Q233+养成规划和标准成长!K$17*10*养成规划和标准成长!$S233+养成规划和标准成长!K$18*10*养成规划和标准成长!$T233+养成规划和标准成长!K$19*养成规划和标准成长!$U233,0)</f>
        <v>730</v>
      </c>
      <c r="I140" s="9">
        <f>ROUND(属性投放!K$4+养成规划和标准成长!L$3*养成规划和标准成长!$O233*养成规划和标准成长!$P233+养成规划和标准成长!L$4*养成规划和标准成长!$V233+养成规划和标准成长!L$5*养成规划和标准成长!$R233+(养成规划和标准成长!L$12+养成规划和标准成长!L$13)*养成规划和标准成长!$N233+养成规划和标准成长!L$14*养成规划和标准成长!$O233*养成规划和标准成长!$Q233+养成规划和标准成长!L$17*10*养成规划和标准成长!$S233+养成规划和标准成长!L$18*10*养成规划和标准成长!$T233+养成规划和标准成长!L$19*养成规划和标准成长!$U233,0)</f>
        <v>365</v>
      </c>
      <c r="J140" s="9">
        <f>ROUND(属性投放!L$4+养成规划和标准成长!M$3*养成规划和标准成长!$O233*养成规划和标准成长!$P233+养成规划和标准成长!M$4*养成规划和标准成长!$V233+养成规划和标准成长!M$5*养成规划和标准成长!$R233+(养成规划和标准成长!M$12+养成规划和标准成长!M$13)*养成规划和标准成长!$N233+养成规划和标准成长!M$14*养成规划和标准成长!$O233*养成规划和标准成长!$Q233+养成规划和标准成长!M$17*10*养成规划和标准成长!$S233+养成规划和标准成长!M$18*10*养成规划和标准成长!$T233+养成规划和标准成长!M$19*养成规划和标准成长!$U233,0)</f>
        <v>1397</v>
      </c>
      <c r="K140" s="9">
        <f>ROUND(属性投放!M$4+养成规划和标准成长!N$3*养成规划和标准成长!$O233*养成规划和标准成长!$P233+养成规划和标准成长!N$4*养成规划和标准成长!$V233+养成规划和标准成长!N$5*养成规划和标准成长!$R233+(养成规划和标准成长!N$12+养成规划和标准成长!N$13)*养成规划和标准成长!$N233+养成规划和标准成长!N$14*养成规划和标准成长!$O233*养成规划和标准成长!$Q233+养成规划和标准成长!N$17*10*养成规划和标准成长!$S233+养成规划和标准成长!N$18*10*养成规划和标准成长!$T233+养成规划和标准成长!N$19*养成规划和标准成长!$U233,0)</f>
        <v>1406</v>
      </c>
      <c r="L140" s="9">
        <f>VLOOKUP(养成规划和标准成长!$X233,阵法、技能和修炼!$C$20:$N$40,COLUMNS(阵法、技能和修炼!$C$20:G$40),0)</f>
        <v>319</v>
      </c>
      <c r="M140" s="9">
        <f>VLOOKUP(养成规划和标准成长!$X233,阵法、技能和修炼!$C$20:$N$40,COLUMNS(阵法、技能和修炼!$C$20:H$40),0)</f>
        <v>246</v>
      </c>
      <c r="N140" s="9">
        <f>VLOOKUP(养成规划和标准成长!$X233,阵法、技能和修炼!$C$20:$N$40,COLUMNS(阵法、技能和修炼!$C$20:I$40),0)</f>
        <v>319</v>
      </c>
      <c r="O140" s="9">
        <f>VLOOKUP(养成规划和标准成长!$X233,阵法、技能和修炼!$C$20:$N$40,COLUMNS(阵法、技能和修炼!$C$20:J$40),0)</f>
        <v>246</v>
      </c>
      <c r="P140" s="9">
        <f>VLOOKUP(养成规划和标准成长!$X233,阵法、技能和修炼!$C$20:$N$40,COLUMNS(阵法、技能和修炼!$C$20:K$40),0)</f>
        <v>70</v>
      </c>
      <c r="Q140" s="9">
        <f>VLOOKUP(养成规划和标准成长!$X233,阵法、技能和修炼!$C$20:$N$40,COLUMNS(阵法、技能和修炼!$C$20:L$40),0)</f>
        <v>70</v>
      </c>
      <c r="R140" s="9">
        <f>VLOOKUP(养成规划和标准成长!$X233,阵法、技能和修炼!$C$20:$N$40,COLUMNS(阵法、技能和修炼!$C$20:M$40),0)</f>
        <v>84.000000000000071</v>
      </c>
      <c r="S140" s="9">
        <f>VLOOKUP(养成规划和标准成长!$X233,阵法、技能和修炼!$C$20:$N$40,COLUMNS(阵法、技能和修炼!$C$20:N$40),0)</f>
        <v>84.000000000000071</v>
      </c>
      <c r="T140" s="1">
        <v>137</v>
      </c>
      <c r="U140" s="9">
        <f>ROUND(属性投放!D$4+养成规划和标准成长!E$3*养成规划和标准成长!$C386*养成规划和标准成长!$D386+养成规划和标准成长!E$4*养成规划和标准成长!$J386+养成规划和标准成长!E$5*养成规划和标准成长!$F386+(养成规划和标准成长!E$12+养成规划和标准成长!E$13)*养成规划和标准成长!$B386+养成规划和标准成长!E$14*养成规划和标准成长!$C386*养成规划和标准成长!$E386+养成规划和标准成长!E$17*10*养成规划和标准成长!$G386+养成规划和标准成长!E$18*10*养成规划和标准成长!$H386+养成规划和标准成长!E$19*养成规划和标准成长!$I386,0)</f>
        <v>5880</v>
      </c>
      <c r="V140" s="9">
        <f>ROUND(属性投放!E$4+养成规划和标准成长!F$3*养成规划和标准成长!$C386*养成规划和标准成长!$D386+养成规划和标准成长!F$4*养成规划和标准成长!$J386+养成规划和标准成长!F$5*养成规划和标准成长!$F386+(养成规划和标准成长!F$12+养成规划和标准成长!F$13)*养成规划和标准成长!$B386+养成规划和标准成长!F$14*养成规划和标准成长!$C386*养成规划和标准成长!$E386+养成规划和标准成长!F$17*10*养成规划和标准成长!$G386+养成规划和标准成长!F$18*10*养成规划和标准成长!$H386+养成规划和标准成长!F$19*养成规划和标准成长!$I386,0)</f>
        <v>6029</v>
      </c>
      <c r="W140" s="9">
        <f>ROUND(属性投放!F$4+养成规划和标准成长!G$3*养成规划和标准成长!$C386*养成规划和标准成长!$D386+养成规划和标准成长!G$4*养成规划和标准成长!$J386+养成规划和标准成长!G$5*养成规划和标准成长!$F386+(养成规划和标准成长!G$12+养成规划和标准成长!G$13)*养成规划和标准成长!$B386+养成规划和标准成长!G$14*养成规划和标准成长!$C386*养成规划和标准成长!$E386+养成规划和标准成长!G$17*10*养成规划和标准成长!$G386+养成规划和标准成长!G$18*10*养成规划和标准成长!$H386+养成规划和标准成长!G$19*养成规划和标准成长!$I386,0)</f>
        <v>2172</v>
      </c>
      <c r="X140" s="9">
        <f>ROUND(属性投放!G$4+养成规划和标准成长!H$3*养成规划和标准成长!$C386*养成规划和标准成长!$D386+养成规划和标准成长!H$4*养成规划和标准成长!$J386+养成规划和标准成长!H$5*养成规划和标准成长!$F386+(养成规划和标准成长!H$12+养成规划和标准成长!H$13)*养成规划和标准成长!$B386+养成规划和标准成长!H$14*养成规划和标准成长!$C386*养成规划和标准成长!$E386+养成规划和标准成长!H$17*10*养成规划和标准成长!$G386+养成规划和标准成长!H$18*10*养成规划和标准成长!$H386+养成规划和标准成长!H$19*养成规划和标准成长!$I386,0)</f>
        <v>929</v>
      </c>
      <c r="Y140" s="9">
        <f>ROUND(属性投放!H$4+养成规划和标准成长!I$3*养成规划和标准成长!$C386*养成规划和标准成长!$D386+养成规划和标准成长!I$4*养成规划和标准成长!$J386+养成规划和标准成长!I$5*养成规划和标准成长!$F386+(养成规划和标准成长!I$12+养成规划和标准成长!I$13)*养成规划和标准成长!$B386+养成规划和标准成长!I$14*养成规划和标准成长!$C386*养成规划和标准成长!$E386+养成规划和标准成长!I$17*10*养成规划和标准成长!$G386+养成规划和标准成长!I$18*10*养成规划和标准成长!$H386+养成规划和标准成长!I$19*养成规划和标准成长!$I386,0)</f>
        <v>1632</v>
      </c>
      <c r="Z140" s="9">
        <f>ROUND(属性投放!I$4+养成规划和标准成长!J$3*养成规划和标准成长!$C386*养成规划和标准成长!$D386+养成规划和标准成长!J$4*养成规划和标准成长!$J386+养成规划和标准成长!J$5*养成规划和标准成长!$F386+(养成规划和标准成长!J$12+养成规划和标准成长!J$13)*养成规划和标准成长!$B386+养成规划和标准成长!J$14*养成规划和标准成长!$C386*养成规划和标准成长!$E386+养成规划和标准成长!J$17*10*养成规划和标准成长!$G386+养成规划和标准成长!J$18*10*养成规划和标准成长!$H386+养成规划和标准成长!J$19*养成规划和标准成长!$I386,0)</f>
        <v>1167</v>
      </c>
      <c r="AA140" s="9">
        <f>ROUND(属性投放!J$4+养成规划和标准成长!K$3*养成规划和标准成长!$C386*养成规划和标准成长!$D386+养成规划和标准成长!K$4*养成规划和标准成长!$J386+养成规划和标准成长!K$5*养成规划和标准成长!$F386+(养成规划和标准成长!K$12+养成规划和标准成长!K$13)*养成规划和标准成长!$B386+养成规划和标准成长!K$14*养成规划和标准成长!$C386*养成规划和标准成长!$E386+养成规划和标准成长!K$17*10*养成规划和标准成长!$G386+养成规划和标准成长!K$18*10*养成规划和标准成长!$H386+养成规划和标准成长!K$19*养成规划和标准成长!$I386,0)</f>
        <v>782</v>
      </c>
      <c r="AB140" s="9">
        <f>ROUND(属性投放!K$4+养成规划和标准成长!L$3*养成规划和标准成长!$C386*养成规划和标准成长!$D386+养成规划和标准成长!L$4*养成规划和标准成长!$J386+养成规划和标准成长!L$5*养成规划和标准成长!$F386+(养成规划和标准成长!L$12+养成规划和标准成长!L$13)*养成规划和标准成长!$B386+养成规划和标准成长!L$14*养成规划和标准成长!$C386*养成规划和标准成长!$E386+养成规划和标准成长!L$17*10*养成规划和标准成长!$G386+养成规划和标准成长!L$18*10*养成规划和标准成长!$H386+养成规划和标准成长!L$19*养成规划和标准成长!$I386,0)</f>
        <v>433</v>
      </c>
      <c r="AC140" s="9">
        <f>ROUND(属性投放!L$4+养成规划和标准成长!M$3*养成规划和标准成长!$C386*养成规划和标准成长!$D386+养成规划和标准成长!M$4*养成规划和标准成长!$J386+养成规划和标准成长!M$5*养成规划和标准成长!$F386+(养成规划和标准成长!M$12+养成规划和标准成长!M$13)*养成规划和标准成长!$B386+养成规划和标准成长!M$14*养成规划和标准成长!$C386*养成规划和标准成长!$E386+养成规划和标准成长!M$17*10*养成规划和标准成长!$G386+养成规划和标准成长!M$18*10*养成规划和标准成长!$H386+养成规划和标准成长!M$19*养成规划和标准成长!$I386,0)</f>
        <v>1408</v>
      </c>
      <c r="AD140" s="9">
        <f>ROUND(属性投放!M$4+养成规划和标准成长!N$3*养成规划和标准成长!$C386*养成规划和标准成长!$D386+养成规划和标准成长!N$4*养成规划和标准成长!$J386+养成规划和标准成长!N$5*养成规划和标准成长!$F386+(养成规划和标准成长!N$12+养成规划和标准成长!N$13)*养成规划和标准成长!$B386+养成规划和标准成长!N$14*养成规划和标准成长!$C386*养成规划和标准成长!$E386+养成规划和标准成长!N$17*10*养成规划和标准成长!$G386+养成规划和标准成长!N$18*10*养成规划和标准成长!$H386+养成规划和标准成长!N$19*养成规划和标准成长!$I386,0)</f>
        <v>1420</v>
      </c>
      <c r="AE140" s="9">
        <f>VLOOKUP(养成规划和标准成长!$L386,阵法、技能和修炼!$C$20:$N$40,COLUMNS(阵法、技能和修炼!$C$20:G$40),0)</f>
        <v>373</v>
      </c>
      <c r="AF140" s="9">
        <f>VLOOKUP(养成规划和标准成长!$L386,阵法、技能和修炼!$C$20:$N$40,COLUMNS(阵法、技能和修炼!$C$20:H$40),0)</f>
        <v>276</v>
      </c>
      <c r="AG140" s="9">
        <f>VLOOKUP(养成规划和标准成长!$L386,阵法、技能和修炼!$C$20:$N$40,COLUMNS(阵法、技能和修炼!$C$20:I$40),0)</f>
        <v>373</v>
      </c>
      <c r="AH140" s="9">
        <f>VLOOKUP(养成规划和标准成长!$L386,阵法、技能和修炼!$C$20:$N$40,COLUMNS(阵法、技能和修炼!$C$20:J$40),0)</f>
        <v>276</v>
      </c>
      <c r="AI140" s="9">
        <f>VLOOKUP(养成规划和标准成长!$L386,阵法、技能和修炼!$C$20:$N$40,COLUMNS(阵法、技能和修炼!$C$20:K$40),0)</f>
        <v>80</v>
      </c>
      <c r="AJ140" s="9">
        <f>VLOOKUP(养成规划和标准成长!$L386,阵法、技能和修炼!$C$20:$N$40,COLUMNS(阵法、技能和修炼!$C$20:L$40),0)</f>
        <v>80</v>
      </c>
      <c r="AK140" s="9">
        <f>VLOOKUP(养成规划和标准成长!$L386,阵法、技能和修炼!$C$20:$N$40,COLUMNS(阵法、技能和修炼!$C$20:M$40),0)</f>
        <v>96.000000000000085</v>
      </c>
      <c r="AL140" s="9">
        <f>VLOOKUP(养成规划和标准成长!$L386,阵法、技能和修炼!$C$20:$N$40,COLUMNS(阵法、技能和修炼!$C$20:N$40),0)</f>
        <v>96.000000000000085</v>
      </c>
      <c r="AN140" s="1">
        <v>137</v>
      </c>
      <c r="AO140" s="9">
        <f>ROUND(属性投放!D$4+养成规划和标准成长!E$3*养成规划和标准成长!$O386*养成规划和标准成长!$P386+养成规划和标准成长!E$4*养成规划和标准成长!$V386+养成规划和标准成长!E$5*养成规划和标准成长!$R386+(养成规划和标准成长!E$12+养成规划和标准成长!E$13)*养成规划和标准成长!$N386+养成规划和标准成长!E$14*养成规划和标准成长!$O386*养成规划和标准成长!$Q386+养成规划和标准成长!E$17*10*养成规划和标准成长!$S386+养成规划和标准成长!E$18*10*养成规划和标准成长!$T386+养成规划和标准成长!E$19*养成规划和标准成长!$U386,0)</f>
        <v>6700</v>
      </c>
      <c r="AP140" s="9">
        <f>ROUND(属性投放!E$4+养成规划和标准成长!F$3*养成规划和标准成长!$O386*养成规划和标准成长!$P386+养成规划和标准成长!F$4*养成规划和标准成长!$V386+养成规划和标准成长!F$5*养成规划和标准成长!$R386+(养成规划和标准成长!F$12+养成规划和标准成长!F$13)*养成规划和标准成长!$N386+养成规划和标准成长!F$14*养成规划和标准成长!$O386*养成规划和标准成长!$Q386+养成规划和标准成长!F$17*10*养成规划和标准成长!$S386+养成规划和标准成长!F$18*10*养成规划和标准成长!$T386+养成规划和标准成长!F$19*养成规划和标准成长!$U386,0)</f>
        <v>6402</v>
      </c>
      <c r="AQ140" s="9">
        <f>ROUND(属性投放!F$4+养成规划和标准成长!G$3*养成规划和标准成长!$O386*养成规划和标准成长!$P386+养成规划和标准成长!G$4*养成规划和标准成长!$V386+养成规划和标准成长!G$5*养成规划和标准成长!$R386+(养成规划和标准成长!G$12+养成规划和标准成长!G$13)*养成规划和标准成长!$N386+养成规划和标准成长!G$14*养成规划和标准成长!$O386*养成规划和标准成长!$Q386+养成规划和标准成长!G$17*10*养成规划和标准成长!$S386+养成规划和标准成长!G$18*10*养成规划和标准成长!$T386+养成规划和标准成长!G$19*养成规划和标准成长!$U386,0)</f>
        <v>2388</v>
      </c>
      <c r="AR140" s="9">
        <f>ROUND(属性投放!G$4+养成规划和标准成长!H$3*养成规划和标准成长!$O386*养成规划和标准成长!$P386+养成规划和标准成长!H$4*养成规划和标准成长!$V386+养成规划和标准成长!H$5*养成规划和标准成长!$R386+(养成规划和标准成长!H$12+养成规划和标准成长!H$13)*养成规划和标准成长!$N386+养成规划和标准成长!H$14*养成规划和标准成长!$O386*养成规划和标准成长!$Q386+养成规划和标准成长!H$17*10*养成规划和标准成长!$S386+养成规划和标准成长!H$18*10*养成规划和标准成长!$T386+养成规划和标准成长!H$19*养成规划和标准成长!$U386,0)</f>
        <v>1080</v>
      </c>
      <c r="AS140" s="9">
        <f>ROUND(属性投放!H$4+养成规划和标准成长!I$3*养成规划和标准成长!$O386*养成规划和标准成长!$P386+养成规划和标准成长!I$4*养成规划和标准成长!$V386+养成规划和标准成长!I$5*养成规划和标准成长!$R386+(养成规划和标准成长!I$12+养成规划和标准成长!I$13)*养成规划和标准成长!$N386+养成规划和标准成长!I$14*养成规划和标准成长!$O386*养成规划和标准成长!$Q386+养成规划和标准成长!I$17*10*养成规划和标准成长!$S386+养成规划和标准成长!I$18*10*养成规划和标准成长!$T386+养成规划和标准成长!I$19*养成规划和标准成长!$U386,0)</f>
        <v>1788</v>
      </c>
      <c r="AT140" s="9">
        <f>ROUND(属性投放!I$4+养成规划和标准成长!J$3*养成规划和标准成长!$O386*养成规划和标准成长!$P386+养成规划和标准成长!J$4*养成规划和标准成长!$V386+养成规划和标准成长!J$5*养成规划和标准成长!$R386+(养成规划和标准成长!J$12+养成规划和标准成长!J$13)*养成规划和标准成长!$N386+养成规划和标准成长!J$14*养成规划和标准成长!$O386*养成规划和标准成长!$Q386+养成规划和标准成长!J$17*10*养成规划和标准成长!$S386+养成规划和标准成长!J$18*10*养成规划和标准成长!$T386+养成规划和标准成长!J$19*养成规划和标准成长!$U386,0)</f>
        <v>1300</v>
      </c>
      <c r="AU140" s="9">
        <f>ROUND(属性投放!J$4+养成规划和标准成长!K$3*养成规划和标准成长!$O386*养成规划和标准成长!$P386+养成规划和标准成长!K$4*养成规划和标准成长!$V386+养成规划和标准成长!K$5*养成规划和标准成长!$R386+(养成规划和标准成长!K$12+养成规划和标准成长!K$13)*养成规划和标准成长!$N386+养成规划和标准成长!K$14*养成规划和标准成长!$O386*养成规划和标准成长!$Q386+养成规划和标准成长!K$17*10*养成规划和标准成长!$S386+养成规划和标准成长!K$18*10*养成规划和标准成长!$T386+养成规划和标准成长!K$19*养成规划和标准成长!$U386,0)</f>
        <v>862</v>
      </c>
      <c r="AV140" s="9">
        <f>ROUND(属性投放!K$4+养成规划和标准成长!L$3*养成规划和标准成长!$O386*养成规划和标准成长!$P386+养成规划和标准成长!L$4*养成规划和标准成长!$V386+养成规划和标准成长!L$5*养成规划和标准成长!$R386+(养成规划和标准成长!L$12+养成规划和标准成长!L$13)*养成规划和标准成长!$N386+养成规划和标准成长!L$14*养成规划和标准成长!$O386*养成规划和标准成长!$Q386+养成规划和标准成长!L$17*10*养成规划和标准成长!$S386+养成规划和标准成长!L$18*10*养成规划和标准成长!$T386+养成规划和标准成长!L$19*养成规划和标准成长!$U386,0)</f>
        <v>528</v>
      </c>
      <c r="AW140" s="9">
        <f>ROUND(属性投放!L$4+养成规划和标准成长!M$3*养成规划和标准成长!$O386*养成规划和标准成长!$P386+养成规划和标准成长!M$4*养成规划和标准成长!$V386+养成规划和标准成长!M$5*养成规划和标准成长!$R386+(养成规划和标准成长!M$12+养成规划和标准成长!M$13)*养成规划和标准成长!$N386+养成规划和标准成长!M$14*养成规划和标准成长!$O386*养成规划和标准成长!$Q386+养成规划和标准成长!M$17*10*养成规划和标准成长!$S386+养成规划和标准成长!M$18*10*养成规划和标准成长!$T386+养成规划和标准成长!M$19*养成规划和标准成长!$U386,0)</f>
        <v>1435</v>
      </c>
      <c r="AX140" s="9">
        <f>ROUND(属性投放!M$4+养成规划和标准成长!N$3*养成规划和标准成长!$O386*养成规划和标准成长!$P386+养成规划和标准成长!N$4*养成规划和标准成长!$V386+养成规划和标准成长!N$5*养成规划和标准成长!$R386+(养成规划和标准成长!N$12+养成规划和标准成长!N$13)*养成规划和标准成长!$N386+养成规划和标准成长!N$14*养成规划和标准成长!$O386*养成规划和标准成长!$Q386+养成规划和标准成长!N$17*10*养成规划和标准成长!$S386+养成规划和标准成长!N$18*10*养成规划和标准成长!$T386+养成规划和标准成长!N$19*养成规划和标准成长!$U386,0)</f>
        <v>1451</v>
      </c>
      <c r="AY140" s="9">
        <f>VLOOKUP(养成规划和标准成长!$X386,阵法、技能和修炼!$C$20:$N$40,COLUMNS(阵法、技能和修炼!$C$20:G$40),0)</f>
        <v>428</v>
      </c>
      <c r="AZ140" s="9">
        <f>VLOOKUP(养成规划和标准成长!$X386,阵法、技能和修炼!$C$20:$N$40,COLUMNS(阵法、技能和修炼!$C$20:H$40),0)</f>
        <v>305</v>
      </c>
      <c r="BA140" s="9">
        <f>VLOOKUP(养成规划和标准成长!$X386,阵法、技能和修炼!$C$20:$N$40,COLUMNS(阵法、技能和修炼!$C$20:I$40),0)</f>
        <v>428</v>
      </c>
      <c r="BB140" s="9">
        <f>VLOOKUP(养成规划和标准成长!$X386,阵法、技能和修炼!$C$20:$N$40,COLUMNS(阵法、技能和修炼!$C$20:J$40),0)</f>
        <v>305</v>
      </c>
      <c r="BC140" s="9">
        <f>VLOOKUP(养成规划和标准成长!$X386,阵法、技能和修炼!$C$20:$N$40,COLUMNS(阵法、技能和修炼!$C$20:K$40),0)</f>
        <v>90</v>
      </c>
      <c r="BD140" s="9">
        <f>VLOOKUP(养成规划和标准成长!$X386,阵法、技能和修炼!$C$20:$N$40,COLUMNS(阵法、技能和修炼!$C$20:L$40),0)</f>
        <v>90</v>
      </c>
      <c r="BE140" s="9">
        <f>VLOOKUP(养成规划和标准成长!$X386,阵法、技能和修炼!$C$20:$N$40,COLUMNS(阵法、技能和修炼!$C$20:M$40),0)</f>
        <v>108.0000000000001</v>
      </c>
      <c r="BF140" s="9">
        <f>VLOOKUP(养成规划和标准成长!$X386,阵法、技能和修炼!$C$20:$N$40,COLUMNS(阵法、技能和修炼!$C$20:N$40),0)</f>
        <v>108.0000000000001</v>
      </c>
      <c r="BH140" s="1">
        <v>137</v>
      </c>
      <c r="BI140" s="9">
        <f>ROUND(属性投放!D$4+养成规划和标准成长!E$3*养成规划和标准成长!$AA386*养成规划和标准成长!$AB386+养成规划和标准成长!E$4*养成规划和标准成长!$AH386+养成规划和标准成长!E$5*养成规划和标准成长!$AD386+(养成规划和标准成长!E$12+养成规划和标准成长!E$13)*养成规划和标准成长!$Z386+养成规划和标准成长!E$14*养成规划和标准成长!$AA386*养成规划和标准成长!$AC386+养成规划和标准成长!E$17*10*养成规划和标准成长!$AE386+养成规划和标准成长!E$18*10*养成规划和标准成长!$AF386+养成规划和标准成长!E$19*养成规划和标准成长!$AG386,0)</f>
        <v>7422</v>
      </c>
      <c r="BJ140" s="9">
        <f>ROUND(属性投放!E$4+养成规划和标准成长!F$3*养成规划和标准成长!$AA386*养成规划和标准成长!$AB386+养成规划和标准成长!F$4*养成规划和标准成长!$AH386+养成规划和标准成长!F$5*养成规划和标准成长!$AD386+(养成规划和标准成长!F$12+养成规划和标准成长!F$13)*养成规划和标准成长!$Z386+养成规划和标准成长!F$14*养成规划和标准成长!$AA386*养成规划和标准成长!$AC386+养成规划和标准成长!F$17*10*养成规划和标准成长!$AE386+养成规划和标准成长!F$18*10*养成规划和标准成长!$AF386+养成规划和标准成长!F$19*养成规划和标准成长!$AG386,0)</f>
        <v>6711</v>
      </c>
      <c r="BK140" s="9">
        <f>ROUND(属性投放!F$4+养成规划和标准成长!G$3*养成规划和标准成长!$AA386*养成规划和标准成长!$AB386+养成规划和标准成长!G$4*养成规划和标准成长!$AH386+养成规划和标准成长!G$5*养成规划和标准成长!$AD386+(养成规划和标准成长!G$12+养成规划和标准成长!G$13)*养成规划和标准成长!$Z386+养成规划和标准成长!G$14*养成规划和标准成长!$AA386*养成规划和标准成长!$AC386+养成规划和标准成长!G$17*10*养成规划和标准成长!$AE386+养成规划和标准成长!G$18*10*养成规划和标准成长!$AF386+养成规划和标准成长!G$19*养成规划和标准成长!$AG386,0)</f>
        <v>2577</v>
      </c>
      <c r="BL140" s="9">
        <f>ROUND(属性投放!G$4+养成规划和标准成长!H$3*养成规划和标准成长!$AA386*养成规划和标准成长!$AB386+养成规划和标准成长!H$4*养成规划和标准成长!$AH386+养成规划和标准成长!H$5*养成规划和标准成长!$AD386+(养成规划和标准成长!H$12+养成规划和标准成长!H$13)*养成规划和标准成长!$Z386+养成规划和标准成长!H$14*养成规划和标准成长!$AA386*养成规划和标准成长!$AC386+养成规划和标准成长!H$17*10*养成规划和标准成长!$AE386+养成规划和标准成长!H$18*10*养成规划和标准成长!$AF386+养成规划和标准成长!H$19*养成规划和标准成长!$AG386,0)</f>
        <v>1210</v>
      </c>
      <c r="BM140" s="9">
        <f>ROUND(属性投放!H$4+养成规划和标准成长!I$3*养成规划和标准成长!$AA386*养成规划和标准成长!$AB386+养成规划和标准成长!I$4*养成规划和标准成长!$AH386+养成规划和标准成长!I$5*养成规划和标准成长!$AD386+(养成规划和标准成长!I$12+养成规划和标准成长!I$13)*养成规划和标准成长!$Z386+养成规划和标准成长!I$14*养成规划和标准成长!$AA386*养成规划和标准成长!$AC386+养成规划和标准成长!I$17*10*养成规划和标准成长!$AE386+养成规划和标准成长!I$18*10*养成规划和标准成长!$AF386+养成规划和标准成长!I$19*养成规划和标准成长!$AG386,0)</f>
        <v>1920</v>
      </c>
      <c r="BN140" s="9">
        <f>ROUND(属性投放!I$4+养成规划和标准成长!J$3*养成规划和标准成长!$AA386*养成规划和标准成长!$AB386+养成规划和标准成长!J$4*养成规划和标准成长!$AH386+养成规划和标准成长!J$5*养成规划和标准成长!$AD386+(养成规划和标准成长!J$12+养成规划和标准成长!J$13)*养成规划和标准成长!$Z386+养成规划和标准成长!J$14*养成规划和标准成长!$AA386*养成规划和标准成长!$AC386+养成规划和标准成长!J$17*10*养成规划和标准成长!$AE386+养成规划和标准成长!J$18*10*养成规划和标准成长!$AF386+养成规划和标准成长!J$19*养成规划和标准成长!$AG386,0)</f>
        <v>1409</v>
      </c>
      <c r="BO140" s="9">
        <f>ROUND(属性投放!J$4+养成规划和标准成长!K$3*养成规划和标准成长!$AA386*养成规划和标准成长!$AB386+养成规划和标准成长!K$4*养成规划和标准成长!$AH386+养成规划和标准成长!K$5*养成规划和标准成长!$AD386+(养成规划和标准成长!K$12+养成规划和标准成长!K$13)*养成规划和标准成长!$Z386+养成规划和标准成长!K$14*养成规划和标准成长!$AA386*养成规划和标准成长!$AC386+养成规划和标准成长!K$17*10*养成规划和标准成长!$AE386+养成规划和标准成长!K$18*10*养成规划和标准成长!$AF386+养成规划和标准成长!K$19*养成规划和标准成长!$AG386,0)</f>
        <v>924</v>
      </c>
      <c r="BP140" s="9">
        <f>ROUND(属性投放!K$4+养成规划和标准成长!L$3*养成规划和标准成长!$AA386*养成规划和标准成长!$AB386+养成规划和标准成长!L$4*养成规划和标准成长!$AH386+养成规划和标准成长!L$5*养成规划和标准成长!$AD386+(养成规划和标准成长!L$12+养成规划和标准成长!L$13)*养成规划和标准成长!$Z386+养成规划和标准成长!L$14*养成规划和标准成长!$AA386*养成规划和标准成长!$AC386+养成规划和标准成长!L$17*10*养成规划和标准成长!$AE386+养成规划和标准成长!L$18*10*养成规划和标准成长!$AF386+养成规划和标准成长!L$19*养成规划和标准成长!$AG386,0)</f>
        <v>609</v>
      </c>
      <c r="BQ140" s="9">
        <f>ROUND(属性投放!L$4+养成规划和标准成长!M$3*养成规划和标准成长!$AA386*养成规划和标准成长!$AB386+养成规划和标准成长!M$4*养成规划和标准成长!$AH386+养成规划和标准成长!M$5*养成规划和标准成长!$AD386+(养成规划和标准成长!M$12+养成规划和标准成长!M$13)*养成规划和标准成长!$Z386+养成规划和标准成长!M$14*养成规划和标准成长!$AA386*养成规划和标准成长!$AC386+养成规划和标准成长!M$17*10*养成规划和标准成长!$AE386+养成规划和标准成长!M$18*10*养成规划和标准成长!$AF386+养成规划和标准成长!M$19*养成规划和标准成长!$AG386,0)</f>
        <v>1457</v>
      </c>
      <c r="BR140" s="9">
        <f>ROUND(属性投放!M$4+养成规划和标准成长!N$3*养成规划和标准成长!$AA386*养成规划和标准成长!$AB386+养成规划和标准成长!N$4*养成规划和标准成长!$AH386+养成规划和标准成长!N$5*养成规划和标准成长!$AD386+(养成规划和标准成长!N$12+养成规划和标准成长!N$13)*养成规划和标准成长!$Z386+养成规划和标准成长!N$14*养成规划和标准成长!$AA386*养成规划和标准成长!$AC386+养成规划和标准成长!N$17*10*养成规划和标准成长!$AE386+养成规划和标准成长!N$18*10*养成规划和标准成长!$AF386+养成规划和标准成长!N$19*养成规划和标准成长!$AG386,0)</f>
        <v>1475</v>
      </c>
      <c r="BS140" s="9">
        <f>VLOOKUP(养成规划和标准成长!$AJ386,阵法、技能和修炼!$C$20:$N$40,COLUMNS(阵法、技能和修炼!$C$20:G$40),0)</f>
        <v>486</v>
      </c>
      <c r="BT140" s="9">
        <f>VLOOKUP(养成规划和标准成长!$AJ386,阵法、技能和修炼!$C$20:$N$40,COLUMNS(阵法、技能和修炼!$C$20:H$40),0)</f>
        <v>332</v>
      </c>
      <c r="BU140" s="9">
        <f>VLOOKUP(养成规划和标准成长!$AJ386,阵法、技能和修炼!$C$20:$N$40,COLUMNS(阵法、技能和修炼!$C$20:I$40),0)</f>
        <v>486</v>
      </c>
      <c r="BV140" s="9">
        <f>VLOOKUP(养成规划和标准成长!$AJ386,阵法、技能和修炼!$C$20:$N$40,COLUMNS(阵法、技能和修炼!$C$20:J$40),0)</f>
        <v>332</v>
      </c>
      <c r="BW140" s="9">
        <f>VLOOKUP(养成规划和标准成长!$AJ386,阵法、技能和修炼!$C$20:$N$40,COLUMNS(阵法、技能和修炼!$C$20:K$40),0)</f>
        <v>100</v>
      </c>
      <c r="BX140" s="9">
        <f>VLOOKUP(养成规划和标准成长!$AJ386,阵法、技能和修炼!$C$20:$N$40,COLUMNS(阵法、技能和修炼!$C$20:L$40),0)</f>
        <v>100</v>
      </c>
      <c r="BY140" s="9">
        <f>VLOOKUP(养成规划和标准成长!$AJ386,阵法、技能和修炼!$C$20:$N$40,COLUMNS(阵法、技能和修炼!$C$20:M$40),0)</f>
        <v>120.00000000000011</v>
      </c>
      <c r="BZ140" s="9">
        <f>VLOOKUP(养成规划和标准成长!$AJ386,阵法、技能和修炼!$C$20:$N$40,COLUMNS(阵法、技能和修炼!$C$20:N$40),0)</f>
        <v>120.00000000000011</v>
      </c>
    </row>
    <row r="141" spans="1:78">
      <c r="A141" s="1">
        <v>138</v>
      </c>
      <c r="B141" s="9">
        <f>ROUND(属性投放!D$4+养成规划和标准成长!E$3*养成规划和标准成长!$O234*养成规划和标准成长!$P234+养成规划和标准成长!E$4*养成规划和标准成长!$V234+养成规划和标准成长!E$5*养成规划和标准成长!$R234+(养成规划和标准成长!E$12+养成规划和标准成长!E$13)*养成规划和标准成长!$N234+养成规划和标准成长!E$14*养成规划和标准成长!$O234*养成规划和标准成长!$Q234+养成规划和标准成长!E$17*10*养成规划和标准成长!$S234+养成规划和标准成长!E$18*10*养成规划和标准成长!$T234+养成规划和标准成长!E$19*养成规划和标准成长!$U234,0)</f>
        <v>5356</v>
      </c>
      <c r="C141" s="9">
        <f>ROUND(属性投放!E$4+养成规划和标准成长!F$3*养成规划和标准成长!$O234*养成规划和标准成长!$P234+养成规划和标准成长!F$4*养成规划和标准成长!$V234+养成规划和标准成长!F$5*养成规划和标准成长!$R234+(养成规划和标准成长!F$12+养成规划和标准成长!F$13)*养成规划和标准成长!$N234+养成规划和标准成长!F$14*养成规划和标准成长!$O234*养成规划和标准成长!$Q234+养成规划和标准成长!F$17*10*养成规划和标准成长!$S234+养成规划和标准成长!F$18*10*养成规划和标准成长!$T234+养成规划和标准成长!F$19*养成规划和标准成长!$U234,0)</f>
        <v>5687</v>
      </c>
      <c r="D141" s="9">
        <f>ROUND(属性投放!F$4+养成规划和标准成长!G$3*养成规划和标准成长!$O234*养成规划和标准成长!$P234+养成规划和标准成长!G$4*养成规划和标准成长!$V234+养成规划和标准成长!G$5*养成规划和标准成长!$R234+(养成规划和标准成长!G$12+养成规划和标准成长!G$13)*养成规划和标准成长!$N234+养成规划和标准成长!G$14*养成规划和标准成长!$O234*养成规划和标准成长!$Q234+养成规划和标准成长!G$17*10*养成规划和标准成长!$S234+养成规划和标准成长!G$18*10*养成规划和标准成长!$T234+养成规划和标准成长!G$19*养成规划和标准成长!$U234,0)</f>
        <v>2018</v>
      </c>
      <c r="E141" s="9">
        <f>ROUND(属性投放!G$4+养成规划和标准成长!H$3*养成规划和标准成长!$O234*养成规划和标准成长!$P234+养成规划和标准成长!H$4*养成规划和标准成长!$V234+养成规划和标准成长!H$5*养成规划和标准成长!$R234+(养成规划和标准成长!H$12+养成规划和标准成长!H$13)*养成规划和标准成长!$N234+养成规划和标准成长!H$14*养成规划和标准成长!$O234*养成规划和标准成长!$Q234+养成规划和标准成长!H$17*10*养成规划和标准成长!$S234+养成规划和标准成长!H$18*10*养成规划和标准成长!$T234+养成规划和标准成长!H$19*养成规划和标准成长!$U234,0)</f>
        <v>835</v>
      </c>
      <c r="F141" s="9">
        <f>ROUND(属性投放!H$4+养成规划和标准成长!I$3*养成规划和标准成长!$O234*养成规划和标准成长!$P234+养成规划和标准成长!I$4*养成规划和标准成长!$V234+养成规划和标准成长!I$5*养成规划和标准成长!$R234+(养成规划和标准成长!I$12+养成规划和标准成长!I$13)*养成规划和标准成长!$N234+养成规划和标准成长!I$14*养成规划和标准成长!$O234*养成规划和标准成长!$Q234+养成规划和标准成长!I$17*10*养成规划和标准成长!$S234+养成规划和标准成长!I$18*10*养成规划和标准成长!$T234+养成规划和标准成长!I$19*养成规划和标准成长!$U234,0)</f>
        <v>1538</v>
      </c>
      <c r="G141" s="9">
        <f>ROUND(属性投放!I$4+养成规划和标准成长!J$3*养成规划和标准成长!$O234*养成规划和标准成长!$P234+养成规划和标准成长!J$4*养成规划和标准成长!$V234+养成规划和标准成长!J$5*养成规划和标准成长!$R234+(养成规划和标准成长!J$12+养成规划和标准成长!J$13)*养成规划和标准成长!$N234+养成规划和标准成长!J$14*养成规划和标准成长!$O234*养成规划和标准成长!$Q234+养成规划和标准成长!J$17*10*养成规划和标准成长!$S234+养成规划和标准成长!J$18*10*养成规划和标准成长!$T234+养成规划和标准成长!J$19*养成规划和标准成长!$U234,0)</f>
        <v>1094</v>
      </c>
      <c r="H141" s="9">
        <f>ROUND(属性投放!J$4+养成规划和标准成长!K$3*养成规划和标准成长!$O234*养成规划和标准成长!$P234+养成规划和标准成长!K$4*养成规划和标准成长!$V234+养成规划和标准成长!K$5*养成规划和标准成长!$R234+(养成规划和标准成长!K$12+养成规划和标准成长!K$13)*养成规划和标准成长!$N234+养成规划和标准成长!K$14*养成规划和标准成长!$O234*养成规划和标准成长!$Q234+养成规划和标准成长!K$17*10*养成规划和标准成长!$S234+养成规划和标准成长!K$18*10*养成规划和标准成长!$T234+养成规划和标准成长!K$19*养成规划和标准成长!$U234,0)</f>
        <v>733</v>
      </c>
      <c r="I141" s="9">
        <f>ROUND(属性投放!K$4+养成规划和标准成长!L$3*养成规划和标准成长!$O234*养成规划和标准成长!$P234+养成规划和标准成长!L$4*养成规划和标准成长!$V234+养成规划和标准成长!L$5*养成规划和标准成长!$R234+(养成规划和标准成长!L$12+养成规划和标准成长!L$13)*养成规划和标准成长!$N234+养成规划和标准成长!L$14*养成规划和标准成长!$O234*养成规划和标准成长!$Q234+养成规划和标准成长!L$17*10*养成规划和标准成长!$S234+养成规划和标准成长!L$18*10*养成规划和标准成长!$T234+养成规划和标准成长!L$19*养成规划和标准成长!$U234,0)</f>
        <v>365</v>
      </c>
      <c r="J141" s="9">
        <f>ROUND(属性投放!L$4+养成规划和标准成长!M$3*养成规划和标准成长!$O234*养成规划和标准成长!$P234+养成规划和标准成长!M$4*养成规划和标准成长!$V234+养成规划和标准成长!M$5*养成规划和标准成长!$R234+(养成规划和标准成长!M$12+养成规划和标准成长!M$13)*养成规划和标准成长!$N234+养成规划和标准成长!M$14*养成规划和标准成长!$O234*养成规划和标准成长!$Q234+养成规划和标准成长!M$17*10*养成规划和标准成长!$S234+养成规划和标准成长!M$18*10*养成规划和标准成长!$T234+养成规划和标准成长!M$19*养成规划和标准成长!$U234,0)</f>
        <v>1407</v>
      </c>
      <c r="K141" s="9">
        <f>ROUND(属性投放!M$4+养成规划和标准成长!N$3*养成规划和标准成长!$O234*养成规划和标准成长!$P234+养成规划和标准成长!N$4*养成规划和标准成长!$V234+养成规划和标准成长!N$5*养成规划和标准成长!$R234+(养成规划和标准成长!N$12+养成规划和标准成长!N$13)*养成规划和标准成长!$N234+养成规划和标准成长!N$14*养成规划和标准成长!$O234*养成规划和标准成长!$Q234+养成规划和标准成长!N$17*10*养成规划和标准成长!$S234+养成规划和标准成长!N$18*10*养成规划和标准成长!$T234+养成规划和标准成长!N$19*养成规划和标准成长!$U234,0)</f>
        <v>1416</v>
      </c>
      <c r="L141" s="9">
        <f>VLOOKUP(养成规划和标准成长!$X234,阵法、技能和修炼!$C$20:$N$40,COLUMNS(阵法、技能和修炼!$C$20:G$40),0)</f>
        <v>319</v>
      </c>
      <c r="M141" s="9">
        <f>VLOOKUP(养成规划和标准成长!$X234,阵法、技能和修炼!$C$20:$N$40,COLUMNS(阵法、技能和修炼!$C$20:H$40),0)</f>
        <v>246</v>
      </c>
      <c r="N141" s="9">
        <f>VLOOKUP(养成规划和标准成长!$X234,阵法、技能和修炼!$C$20:$N$40,COLUMNS(阵法、技能和修炼!$C$20:I$40),0)</f>
        <v>319</v>
      </c>
      <c r="O141" s="9">
        <f>VLOOKUP(养成规划和标准成长!$X234,阵法、技能和修炼!$C$20:$N$40,COLUMNS(阵法、技能和修炼!$C$20:J$40),0)</f>
        <v>246</v>
      </c>
      <c r="P141" s="9">
        <f>VLOOKUP(养成规划和标准成长!$X234,阵法、技能和修炼!$C$20:$N$40,COLUMNS(阵法、技能和修炼!$C$20:K$40),0)</f>
        <v>70</v>
      </c>
      <c r="Q141" s="9">
        <f>VLOOKUP(养成规划和标准成长!$X234,阵法、技能和修炼!$C$20:$N$40,COLUMNS(阵法、技能和修炼!$C$20:L$40),0)</f>
        <v>70</v>
      </c>
      <c r="R141" s="9">
        <f>VLOOKUP(养成规划和标准成长!$X234,阵法、技能和修炼!$C$20:$N$40,COLUMNS(阵法、技能和修炼!$C$20:M$40),0)</f>
        <v>84.000000000000071</v>
      </c>
      <c r="S141" s="9">
        <f>VLOOKUP(养成规划和标准成长!$X234,阵法、技能和修炼!$C$20:$N$40,COLUMNS(阵法、技能和修炼!$C$20:N$40),0)</f>
        <v>84.000000000000071</v>
      </c>
      <c r="T141" s="1">
        <v>138</v>
      </c>
      <c r="U141" s="9">
        <f>ROUND(属性投放!D$4+养成规划和标准成长!E$3*养成规划和标准成长!$C387*养成规划和标准成长!$D387+养成规划和标准成长!E$4*养成规划和标准成长!$J387+养成规划和标准成长!E$5*养成规划和标准成长!$F387+(养成规划和标准成长!E$12+养成规划和标准成长!E$13)*养成规划和标准成长!$B387+养成规划和标准成长!E$14*养成规划和标准成长!$C387*养成规划和标准成长!$E387+养成规划和标准成长!E$17*10*养成规划和标准成长!$G387+养成规划和标准成长!E$18*10*养成规划和标准成长!$H387+养成规划和标准成长!E$19*养成规划和标准成长!$I387,0)</f>
        <v>5904</v>
      </c>
      <c r="V141" s="9">
        <f>ROUND(属性投放!E$4+养成规划和标准成长!F$3*养成规划和标准成长!$C387*养成规划和标准成长!$D387+养成规划和标准成长!F$4*养成规划和标准成长!$J387+养成规划和标准成长!F$5*养成规划和标准成长!$F387+(养成规划和标准成长!F$12+养成规划和标准成长!F$13)*养成规划和标准成长!$B387+养成规划和标准成长!F$14*养成规划和标准成长!$C387*养成规划和标准成长!$E387+养成规划和标准成长!F$17*10*养成规划和标准成长!$G387+养成规划和标准成长!F$18*10*养成规划和标准成长!$H387+养成规划和标准成长!F$19*养成规划和标准成长!$I387,0)</f>
        <v>6062</v>
      </c>
      <c r="W141" s="9">
        <f>ROUND(属性投放!F$4+养成规划和标准成长!G$3*养成规划和标准成长!$C387*养成规划和标准成长!$D387+养成规划和标准成长!G$4*养成规划和标准成长!$J387+养成规划和标准成长!G$5*养成规划和标准成长!$F387+(养成规划和标准成长!G$12+养成规划和标准成长!G$13)*养成规划和标准成长!$B387+养成规划和标准成长!G$14*养成规划和标准成长!$C387*养成规划和标准成长!$E387+养成规划和标准成长!G$17*10*养成规划和标准成长!$G387+养成规划和标准成长!G$18*10*养成规划和标准成长!$H387+养成规划和标准成长!G$19*养成规划和标准成长!$I387,0)</f>
        <v>2180</v>
      </c>
      <c r="X141" s="9">
        <f>ROUND(属性投放!G$4+养成规划和标准成长!H$3*养成规划和标准成长!$C387*养成规划和标准成长!$D387+养成规划和标准成长!H$4*养成规划和标准成长!$J387+养成规划和标准成长!H$5*养成规划和标准成长!$F387+(养成规划和标准成长!H$12+养成规划和标准成长!H$13)*养成规划和标准成长!$B387+养成规划和标准成长!H$14*养成规划和标准成长!$C387*养成规划和标准成长!$E387+养成规划和标准成长!H$17*10*养成规划和标准成长!$G387+养成规划和标准成长!H$18*10*养成规划和标准成长!$H387+养成规划和标准成长!H$19*养成规划和标准成长!$I387,0)</f>
        <v>931</v>
      </c>
      <c r="Y141" s="9">
        <f>ROUND(属性投放!H$4+养成规划和标准成长!I$3*养成规划和标准成长!$C387*养成规划和标准成长!$D387+养成规划和标准成长!I$4*养成规划和标准成长!$J387+养成规划和标准成长!I$5*养成规划和标准成长!$F387+(养成规划和标准成长!I$12+养成规划和标准成长!I$13)*养成规划和标准成长!$B387+养成规划和标准成长!I$14*养成规划和标准成长!$C387*养成规划和标准成长!$E387+养成规划和标准成长!I$17*10*养成规划和标准成长!$G387+养成规划和标准成长!I$18*10*养成规划和标准成长!$H387+养成规划和标准成长!I$19*养成规划和标准成长!$I387,0)</f>
        <v>1639</v>
      </c>
      <c r="Z141" s="9">
        <f>ROUND(属性投放!I$4+养成规划和标准成长!J$3*养成规划和标准成长!$C387*养成规划和标准成长!$D387+养成规划和标准成长!J$4*养成规划和标准成长!$J387+养成规划和标准成长!J$5*养成规划和标准成长!$F387+(养成规划和标准成长!J$12+养成规划和标准成长!J$13)*养成规划和标准成长!$B387+养成规划和标准成长!J$14*养成规划和标准成长!$C387*养成规划和标准成长!$E387+养成规划和标准成长!J$17*10*养成规划和标准成长!$G387+养成规划和标准成长!J$18*10*养成规划和标准成长!$H387+养成规划和标准成长!J$19*养成规划和标准成长!$I387,0)</f>
        <v>1172</v>
      </c>
      <c r="AA141" s="9">
        <f>ROUND(属性投放!J$4+养成规划和标准成长!K$3*养成规划和标准成长!$C387*养成规划和标准成长!$D387+养成规划和标准成长!K$4*养成规划和标准成长!$J387+养成规划和标准成长!K$5*养成规划和标准成长!$F387+(养成规划和标准成长!K$12+养成规划和标准成长!K$13)*养成规划和标准成长!$B387+养成规划和标准成长!K$14*养成规划和标准成长!$C387*养成规划和标准成长!$E387+养成规划和标准成长!K$17*10*养成规划和标准成长!$G387+养成规划和标准成长!K$18*10*养成规划和标准成长!$H387+养成规划和标准成长!K$19*养成规划和标准成长!$I387,0)</f>
        <v>786</v>
      </c>
      <c r="AB141" s="9">
        <f>ROUND(属性投放!K$4+养成规划和标准成长!L$3*养成规划和标准成长!$C387*养成规划和标准成长!$D387+养成规划和标准成长!L$4*养成规划和标准成长!$J387+养成规划和标准成长!L$5*养成规划和标准成长!$F387+(养成规划和标准成长!L$12+养成规划和标准成长!L$13)*养成规划和标准成长!$B387+养成规划和标准成长!L$14*养成规划和标准成长!$C387*养成规划和标准成长!$E387+养成规划和标准成长!L$17*10*养成规划和标准成长!$G387+养成规划和标准成长!L$18*10*养成规划和标准成长!$H387+养成规划和标准成长!L$19*养成规划和标准成长!$I387,0)</f>
        <v>433</v>
      </c>
      <c r="AC141" s="9">
        <f>ROUND(属性投放!L$4+养成规划和标准成长!M$3*养成规划和标准成长!$C387*养成规划和标准成长!$D387+养成规划和标准成长!M$4*养成规划和标准成长!$J387+养成规划和标准成长!M$5*养成规划和标准成长!$F387+(养成规划和标准成长!M$12+养成规划和标准成长!M$13)*养成规划和标准成长!$B387+养成规划和标准成长!M$14*养成规划和标准成长!$C387*养成规划和标准成长!$E387+养成规划和标准成长!M$17*10*养成规划和标准成长!$G387+养成规划和标准成长!M$18*10*养成规划和标准成长!$H387+养成规划和标准成长!M$19*养成规划和标准成长!$I387,0)</f>
        <v>1418</v>
      </c>
      <c r="AD141" s="9">
        <f>ROUND(属性投放!M$4+养成规划和标准成长!N$3*养成规划和标准成长!$C387*养成规划和标准成长!$D387+养成规划和标准成长!N$4*养成规划和标准成长!$J387+养成规划和标准成长!N$5*养成规划和标准成长!$F387+(养成规划和标准成长!N$12+养成规划和标准成长!N$13)*养成规划和标准成长!$B387+养成规划和标准成长!N$14*养成规划和标准成长!$C387*养成规划和标准成长!$E387+养成规划和标准成长!N$17*10*养成规划和标准成长!$G387+养成规划和标准成长!N$18*10*养成规划和标准成长!$H387+养成规划和标准成长!N$19*养成规划和标准成长!$I387,0)</f>
        <v>1430</v>
      </c>
      <c r="AE141" s="9">
        <f>VLOOKUP(养成规划和标准成长!$L387,阵法、技能和修炼!$C$20:$N$40,COLUMNS(阵法、技能和修炼!$C$20:G$40),0)</f>
        <v>373</v>
      </c>
      <c r="AF141" s="9">
        <f>VLOOKUP(养成规划和标准成长!$L387,阵法、技能和修炼!$C$20:$N$40,COLUMNS(阵法、技能和修炼!$C$20:H$40),0)</f>
        <v>276</v>
      </c>
      <c r="AG141" s="9">
        <f>VLOOKUP(养成规划和标准成长!$L387,阵法、技能和修炼!$C$20:$N$40,COLUMNS(阵法、技能和修炼!$C$20:I$40),0)</f>
        <v>373</v>
      </c>
      <c r="AH141" s="9">
        <f>VLOOKUP(养成规划和标准成长!$L387,阵法、技能和修炼!$C$20:$N$40,COLUMNS(阵法、技能和修炼!$C$20:J$40),0)</f>
        <v>276</v>
      </c>
      <c r="AI141" s="9">
        <f>VLOOKUP(养成规划和标准成长!$L387,阵法、技能和修炼!$C$20:$N$40,COLUMNS(阵法、技能和修炼!$C$20:K$40),0)</f>
        <v>80</v>
      </c>
      <c r="AJ141" s="9">
        <f>VLOOKUP(养成规划和标准成长!$L387,阵法、技能和修炼!$C$20:$N$40,COLUMNS(阵法、技能和修炼!$C$20:L$40),0)</f>
        <v>80</v>
      </c>
      <c r="AK141" s="9">
        <f>VLOOKUP(养成规划和标准成长!$L387,阵法、技能和修炼!$C$20:$N$40,COLUMNS(阵法、技能和修炼!$C$20:M$40),0)</f>
        <v>96.000000000000085</v>
      </c>
      <c r="AL141" s="9">
        <f>VLOOKUP(养成规划和标准成长!$L387,阵法、技能和修炼!$C$20:$N$40,COLUMNS(阵法、技能和修炼!$C$20:N$40),0)</f>
        <v>96.000000000000085</v>
      </c>
      <c r="AN141" s="1">
        <v>138</v>
      </c>
      <c r="AO141" s="9">
        <f>ROUND(属性投放!D$4+养成规划和标准成长!E$3*养成规划和标准成长!$O387*养成规划和标准成长!$P387+养成规划和标准成长!E$4*养成规划和标准成长!$V387+养成规划和标准成长!E$5*养成规划和标准成长!$R387+(养成规划和标准成长!E$12+养成规划和标准成长!E$13)*养成规划和标准成长!$N387+养成规划和标准成长!E$14*养成规划和标准成长!$O387*养成规划和标准成长!$Q387+养成规划和标准成长!E$17*10*养成规划和标准成长!$S387+养成规划和标准成长!E$18*10*养成规划和标准成长!$T387+养成规划和标准成长!E$19*养成规划和标准成长!$U387,0)</f>
        <v>6727</v>
      </c>
      <c r="AP141" s="9">
        <f>ROUND(属性投放!E$4+养成规划和标准成长!F$3*养成规划和标准成长!$O387*养成规划和标准成长!$P387+养成规划和标准成长!F$4*养成规划和标准成长!$V387+养成规划和标准成长!F$5*养成规划和标准成长!$R387+(养成规划和标准成长!F$12+养成规划和标准成长!F$13)*养成规划和标准成长!$N387+养成规划和标准成长!F$14*养成规划和标准成长!$O387*养成规划和标准成长!$Q387+养成规划和标准成长!F$17*10*养成规划和标准成长!$S387+养成规划和标准成长!F$18*10*养成规划和标准成长!$T387+养成规划和标准成长!F$19*养成规划和标准成长!$U387,0)</f>
        <v>6436</v>
      </c>
      <c r="AQ141" s="9">
        <f>ROUND(属性投放!F$4+养成规划和标准成长!G$3*养成规划和标准成长!$O387*养成规划和标准成长!$P387+养成规划和标准成长!G$4*养成规划和标准成长!$V387+养成规划和标准成长!G$5*养成规划和标准成长!$R387+(养成规划和标准成长!G$12+养成规划和标准成长!G$13)*养成规划和标准成长!$N387+养成规划和标准成长!G$14*养成规划和标准成长!$O387*养成规划和标准成长!$Q387+养成规划和标准成长!G$17*10*养成规划和标准成长!$S387+养成规划和标准成长!G$18*10*养成规划和标准成长!$T387+养成规划和标准成长!G$19*养成规划和标准成长!$U387,0)</f>
        <v>2396</v>
      </c>
      <c r="AR141" s="9">
        <f>ROUND(属性投放!G$4+养成规划和标准成长!H$3*养成规划和标准成长!$O387*养成规划和标准成长!$P387+养成规划和标准成长!H$4*养成规划和标准成长!$V387+养成规划和标准成长!H$5*养成规划和标准成长!$R387+(养成规划和标准成长!H$12+养成规划和标准成长!H$13)*养成规划和标准成长!$N387+养成规划和标准成长!H$14*养成规划和标准成长!$O387*养成规划和标准成长!$Q387+养成规划和标准成长!H$17*10*养成规划和标准成长!$S387+养成规划和标准成长!H$18*10*养成规划和标准成长!$T387+养成规划和标准成长!H$19*养成规划和标准成长!$U387,0)</f>
        <v>1083</v>
      </c>
      <c r="AS141" s="9">
        <f>ROUND(属性投放!H$4+养成规划和标准成长!I$3*养成规划和标准成长!$O387*养成规划和标准成长!$P387+养成规划和标准成长!I$4*养成规划和标准成长!$V387+养成规划和标准成长!I$5*养成规划和标准成长!$R387+(养成规划和标准成长!I$12+养成规划和标准成长!I$13)*养成规划和标准成长!$N387+养成规划和标准成长!I$14*养成规划和标准成长!$O387*养成规划和标准成长!$Q387+养成规划和标准成长!I$17*10*养成规划和标准成长!$S387+养成规划和标准成长!I$18*10*养成规划和标准成长!$T387+养成规划和标准成长!I$19*养成规划和标准成长!$U387,0)</f>
        <v>1795</v>
      </c>
      <c r="AT141" s="9">
        <f>ROUND(属性投放!I$4+养成规划和标准成长!J$3*养成规划和标准成长!$O387*养成规划和标准成长!$P387+养成规划和标准成长!J$4*养成规划和标准成长!$V387+养成规划和标准成长!J$5*养成规划和标准成长!$R387+(养成规划和标准成长!J$12+养成规划和标准成长!J$13)*养成规划和标准成长!$N387+养成规划和标准成长!J$14*养成规划和标准成长!$O387*养成规划和标准成长!$Q387+养成规划和标准成长!J$17*10*养成规划和标准成长!$S387+养成规划和标准成长!J$18*10*养成规划和标准成长!$T387+养成规划和标准成长!J$19*养成规划和标准成长!$U387,0)</f>
        <v>1305</v>
      </c>
      <c r="AU141" s="9">
        <f>ROUND(属性投放!J$4+养成规划和标准成长!K$3*养成规划和标准成长!$O387*养成规划和标准成长!$P387+养成规划和标准成长!K$4*养成规划和标准成长!$V387+养成规划和标准成长!K$5*养成规划和标准成长!$R387+(养成规划和标准成长!K$12+养成规划和标准成长!K$13)*养成规划和标准成长!$N387+养成规划和标准成长!K$14*养成规划和标准成长!$O387*养成规划和标准成长!$Q387+养成规划和标准成长!K$17*10*养成规划和标准成长!$S387+养成规划和标准成长!K$18*10*养成规划和标准成长!$T387+养成规划和标准成长!K$19*养成规划和标准成长!$U387,0)</f>
        <v>865</v>
      </c>
      <c r="AV141" s="9">
        <f>ROUND(属性投放!K$4+养成规划和标准成长!L$3*养成规划和标准成长!$O387*养成规划和标准成长!$P387+养成规划和标准成长!L$4*养成规划和标准成长!$V387+养成规划和标准成长!L$5*养成规划和标准成长!$R387+(养成规划和标准成长!L$12+养成规划和标准成长!L$13)*养成规划和标准成长!$N387+养成规划和标准成长!L$14*养成规划和标准成长!$O387*养成规划和标准成长!$Q387+养成规划和标准成长!L$17*10*养成规划和标准成长!$S387+养成规划和标准成长!L$18*10*养成规划和标准成长!$T387+养成规划和标准成长!L$19*养成规划和标准成长!$U387,0)</f>
        <v>528</v>
      </c>
      <c r="AW141" s="9">
        <f>ROUND(属性投放!L$4+养成规划和标准成长!M$3*养成规划和标准成长!$O387*养成规划和标准成长!$P387+养成规划和标准成长!M$4*养成规划和标准成长!$V387+养成规划和标准成长!M$5*养成规划和标准成长!$R387+(养成规划和标准成长!M$12+养成规划和标准成长!M$13)*养成规划和标准成长!$N387+养成规划和标准成长!M$14*养成规划和标准成长!$O387*养成规划和标准成长!$Q387+养成规划和标准成长!M$17*10*养成规划和标准成长!$S387+养成规划和标准成长!M$18*10*养成规划和标准成长!$T387+养成规划和标准成长!M$19*养成规划和标准成长!$U387,0)</f>
        <v>1445</v>
      </c>
      <c r="AX141" s="9">
        <f>ROUND(属性投放!M$4+养成规划和标准成长!N$3*养成规划和标准成长!$O387*养成规划和标准成长!$P387+养成规划和标准成长!N$4*养成规划和标准成长!$V387+养成规划和标准成长!N$5*养成规划和标准成长!$R387+(养成规划和标准成长!N$12+养成规划和标准成长!N$13)*养成规划和标准成长!$N387+养成规划和标准成长!N$14*养成规划和标准成长!$O387*养成规划和标准成长!$Q387+养成规划和标准成长!N$17*10*养成规划和标准成长!$S387+养成规划和标准成长!N$18*10*养成规划和标准成长!$T387+养成规划和标准成长!N$19*养成规划和标准成长!$U387,0)</f>
        <v>1461</v>
      </c>
      <c r="AY141" s="9">
        <f>VLOOKUP(养成规划和标准成长!$X387,阵法、技能和修炼!$C$20:$N$40,COLUMNS(阵法、技能和修炼!$C$20:G$40),0)</f>
        <v>428</v>
      </c>
      <c r="AZ141" s="9">
        <f>VLOOKUP(养成规划和标准成长!$X387,阵法、技能和修炼!$C$20:$N$40,COLUMNS(阵法、技能和修炼!$C$20:H$40),0)</f>
        <v>305</v>
      </c>
      <c r="BA141" s="9">
        <f>VLOOKUP(养成规划和标准成长!$X387,阵法、技能和修炼!$C$20:$N$40,COLUMNS(阵法、技能和修炼!$C$20:I$40),0)</f>
        <v>428</v>
      </c>
      <c r="BB141" s="9">
        <f>VLOOKUP(养成规划和标准成长!$X387,阵法、技能和修炼!$C$20:$N$40,COLUMNS(阵法、技能和修炼!$C$20:J$40),0)</f>
        <v>305</v>
      </c>
      <c r="BC141" s="9">
        <f>VLOOKUP(养成规划和标准成长!$X387,阵法、技能和修炼!$C$20:$N$40,COLUMNS(阵法、技能和修炼!$C$20:K$40),0)</f>
        <v>90</v>
      </c>
      <c r="BD141" s="9">
        <f>VLOOKUP(养成规划和标准成长!$X387,阵法、技能和修炼!$C$20:$N$40,COLUMNS(阵法、技能和修炼!$C$20:L$40),0)</f>
        <v>90</v>
      </c>
      <c r="BE141" s="9">
        <f>VLOOKUP(养成规划和标准成长!$X387,阵法、技能和修炼!$C$20:$N$40,COLUMNS(阵法、技能和修炼!$C$20:M$40),0)</f>
        <v>108.0000000000001</v>
      </c>
      <c r="BF141" s="9">
        <f>VLOOKUP(养成规划和标准成长!$X387,阵法、技能和修炼!$C$20:$N$40,COLUMNS(阵法、技能和修炼!$C$20:N$40),0)</f>
        <v>108.0000000000001</v>
      </c>
      <c r="BH141" s="1">
        <v>138</v>
      </c>
      <c r="BI141" s="9">
        <f>ROUND(属性投放!D$4+养成规划和标准成长!E$3*养成规划和标准成长!$AA387*养成规划和标准成长!$AB387+养成规划和标准成长!E$4*养成规划和标准成长!$AH387+养成规划和标准成长!E$5*养成规划和标准成长!$AD387+(养成规划和标准成长!E$12+养成规划和标准成长!E$13)*养成规划和标准成长!$Z387+养成规划和标准成长!E$14*养成规划和标准成长!$AA387*养成规划和标准成长!$AC387+养成规划和标准成长!E$17*10*养成规划和标准成长!$AE387+养成规划和标准成长!E$18*10*养成规划和标准成长!$AF387+养成规划和标准成长!E$19*养成规划和标准成长!$AG387,0)</f>
        <v>7452</v>
      </c>
      <c r="BJ141" s="9">
        <f>ROUND(属性投放!E$4+养成规划和标准成长!F$3*养成规划和标准成长!$AA387*养成规划和标准成长!$AB387+养成规划和标准成长!F$4*养成规划和标准成长!$AH387+养成规划和标准成长!F$5*养成规划和标准成长!$AD387+(养成规划和标准成长!F$12+养成规划和标准成长!F$13)*养成规划和标准成长!$Z387+养成规划和标准成长!F$14*养成规划和标准成长!$AA387*养成规划和标准成长!$AC387+养成规划和标准成长!F$17*10*养成规划和标准成长!$AE387+养成规划和标准成长!F$18*10*养成规划和标准成长!$AF387+养成规划和标准成长!F$19*养成规划和标准成长!$AG387,0)</f>
        <v>6746</v>
      </c>
      <c r="BK141" s="9">
        <f>ROUND(属性投放!F$4+养成规划和标准成长!G$3*养成规划和标准成长!$AA387*养成规划和标准成长!$AB387+养成规划和标准成长!G$4*养成规划和标准成长!$AH387+养成规划和标准成长!G$5*养成规划和标准成长!$AD387+(养成规划和标准成长!G$12+养成规划和标准成长!G$13)*养成规划和标准成长!$Z387+养成规划和标准成长!G$14*养成规划和标准成长!$AA387*养成规划和标准成长!$AC387+养成规划和标准成长!G$17*10*养成规划和标准成长!$AE387+养成规划和标准成长!G$18*10*养成规划和标准成长!$AF387+养成规划和标准成长!G$19*养成规划和标准成长!$AG387,0)</f>
        <v>2585</v>
      </c>
      <c r="BL141" s="9">
        <f>ROUND(属性投放!G$4+养成规划和标准成长!H$3*养成规划和标准成长!$AA387*养成规划和标准成长!$AB387+养成规划和标准成长!H$4*养成规划和标准成长!$AH387+养成规划和标准成长!H$5*养成规划和标准成长!$AD387+(养成规划和标准成长!H$12+养成规划和标准成长!H$13)*养成规划和标准成长!$Z387+养成规划和标准成长!H$14*养成规划和标准成长!$AA387*养成规划和标准成长!$AC387+养成规划和标准成长!H$17*10*养成规划和标准成长!$AE387+养成规划和标准成长!H$18*10*养成规划和标准成长!$AF387+养成规划和标准成长!H$19*养成规划和标准成长!$AG387,0)</f>
        <v>1213</v>
      </c>
      <c r="BM141" s="9">
        <f>ROUND(属性投放!H$4+养成规划和标准成长!I$3*养成规划和标准成长!$AA387*养成规划和标准成长!$AB387+养成规划和标准成长!I$4*养成规划和标准成长!$AH387+养成规划和标准成长!I$5*养成规划和标准成长!$AD387+(养成规划和标准成长!I$12+养成规划和标准成长!I$13)*养成规划和标准成长!$Z387+养成规划和标准成长!I$14*养成规划和标准成长!$AA387*养成规划和标准成长!$AC387+养成规划和标准成长!I$17*10*养成规划和标准成长!$AE387+养成规划和标准成长!I$18*10*养成规划和标准成长!$AF387+养成规划和标准成长!I$19*养成规划和标准成长!$AG387,0)</f>
        <v>1927</v>
      </c>
      <c r="BN141" s="9">
        <f>ROUND(属性投放!I$4+养成规划和标准成长!J$3*养成规划和标准成长!$AA387*养成规划和标准成长!$AB387+养成规划和标准成长!J$4*养成规划和标准成长!$AH387+养成规划和标准成长!J$5*养成规划和标准成长!$AD387+(养成规划和标准成长!J$12+养成规划和标准成长!J$13)*养成规划和标准成长!$Z387+养成规划和标准成长!J$14*养成规划和标准成长!$AA387*养成规划和标准成长!$AC387+养成规划和标准成长!J$17*10*养成规划和标准成长!$AE387+养成规划和标准成长!J$18*10*养成规划和标准成长!$AF387+养成规划和标准成长!J$19*养成规划和标准成长!$AG387,0)</f>
        <v>1415</v>
      </c>
      <c r="BO141" s="9">
        <f>ROUND(属性投放!J$4+养成规划和标准成长!K$3*养成规划和标准成长!$AA387*养成规划和标准成长!$AB387+养成规划和标准成长!K$4*养成规划和标准成长!$AH387+养成规划和标准成长!K$5*养成规划和标准成长!$AD387+(养成规划和标准成长!K$12+养成规划和标准成长!K$13)*养成规划和标准成长!$Z387+养成规划和标准成长!K$14*养成规划和标准成长!$AA387*养成规划和标准成长!$AC387+养成规划和标准成长!K$17*10*养成规划和标准成长!$AE387+养成规划和标准成长!K$18*10*养成规划和标准成长!$AF387+养成规划和标准成长!K$19*养成规划和标准成长!$AG387,0)</f>
        <v>928</v>
      </c>
      <c r="BP141" s="9">
        <f>ROUND(属性投放!K$4+养成规划和标准成长!L$3*养成规划和标准成长!$AA387*养成规划和标准成长!$AB387+养成规划和标准成长!L$4*养成规划和标准成长!$AH387+养成规划和标准成长!L$5*养成规划和标准成长!$AD387+(养成规划和标准成长!L$12+养成规划和标准成长!L$13)*养成规划和标准成长!$Z387+养成规划和标准成长!L$14*养成规划和标准成长!$AA387*养成规划和标准成长!$AC387+养成规划和标准成长!L$17*10*养成规划和标准成长!$AE387+养成规划和标准成长!L$18*10*养成规划和标准成长!$AF387+养成规划和标准成长!L$19*养成规划和标准成长!$AG387,0)</f>
        <v>609</v>
      </c>
      <c r="BQ141" s="9">
        <f>ROUND(属性投放!L$4+养成规划和标准成长!M$3*养成规划和标准成长!$AA387*养成规划和标准成长!$AB387+养成规划和标准成长!M$4*养成规划和标准成长!$AH387+养成规划和标准成长!M$5*养成规划和标准成长!$AD387+(养成规划和标准成长!M$12+养成规划和标准成长!M$13)*养成规划和标准成长!$Z387+养成规划和标准成长!M$14*养成规划和标准成长!$AA387*养成规划和标准成长!$AC387+养成规划和标准成长!M$17*10*养成规划和标准成长!$AE387+养成规划和标准成长!M$18*10*养成规划和标准成长!$AF387+养成规划和标准成长!M$19*养成规划和标准成长!$AG387,0)</f>
        <v>1467</v>
      </c>
      <c r="BR141" s="9">
        <f>ROUND(属性投放!M$4+养成规划和标准成长!N$3*养成规划和标准成长!$AA387*养成规划和标准成长!$AB387+养成规划和标准成长!N$4*养成规划和标准成长!$AH387+养成规划和标准成长!N$5*养成规划和标准成长!$AD387+(养成规划和标准成长!N$12+养成规划和标准成长!N$13)*养成规划和标准成长!$Z387+养成规划和标准成长!N$14*养成规划和标准成长!$AA387*养成规划和标准成长!$AC387+养成规划和标准成长!N$17*10*养成规划和标准成长!$AE387+养成规划和标准成长!N$18*10*养成规划和标准成长!$AF387+养成规划和标准成长!N$19*养成规划和标准成长!$AG387,0)</f>
        <v>1485</v>
      </c>
      <c r="BS141" s="9">
        <f>VLOOKUP(养成规划和标准成长!$AJ387,阵法、技能和修炼!$C$20:$N$40,COLUMNS(阵法、技能和修炼!$C$20:G$40),0)</f>
        <v>486</v>
      </c>
      <c r="BT141" s="9">
        <f>VLOOKUP(养成规划和标准成长!$AJ387,阵法、技能和修炼!$C$20:$N$40,COLUMNS(阵法、技能和修炼!$C$20:H$40),0)</f>
        <v>332</v>
      </c>
      <c r="BU141" s="9">
        <f>VLOOKUP(养成规划和标准成长!$AJ387,阵法、技能和修炼!$C$20:$N$40,COLUMNS(阵法、技能和修炼!$C$20:I$40),0)</f>
        <v>486</v>
      </c>
      <c r="BV141" s="9">
        <f>VLOOKUP(养成规划和标准成长!$AJ387,阵法、技能和修炼!$C$20:$N$40,COLUMNS(阵法、技能和修炼!$C$20:J$40),0)</f>
        <v>332</v>
      </c>
      <c r="BW141" s="9">
        <f>VLOOKUP(养成规划和标准成长!$AJ387,阵法、技能和修炼!$C$20:$N$40,COLUMNS(阵法、技能和修炼!$C$20:K$40),0)</f>
        <v>100</v>
      </c>
      <c r="BX141" s="9">
        <f>VLOOKUP(养成规划和标准成长!$AJ387,阵法、技能和修炼!$C$20:$N$40,COLUMNS(阵法、技能和修炼!$C$20:L$40),0)</f>
        <v>100</v>
      </c>
      <c r="BY141" s="9">
        <f>VLOOKUP(养成规划和标准成长!$AJ387,阵法、技能和修炼!$C$20:$N$40,COLUMNS(阵法、技能和修炼!$C$20:M$40),0)</f>
        <v>120.00000000000011</v>
      </c>
      <c r="BZ141" s="9">
        <f>VLOOKUP(养成规划和标准成长!$AJ387,阵法、技能和修炼!$C$20:$N$40,COLUMNS(阵法、技能和修炼!$C$20:N$40),0)</f>
        <v>120.00000000000011</v>
      </c>
    </row>
    <row r="142" spans="1:78">
      <c r="A142" s="1">
        <v>139</v>
      </c>
      <c r="B142" s="9">
        <f>ROUND(属性投放!D$4+养成规划和标准成长!E$3*养成规划和标准成长!$O235*养成规划和标准成长!$P235+养成规划和标准成长!E$4*养成规划和标准成长!$V235+养成规划和标准成长!E$5*养成规划和标准成长!$R235+(养成规划和标准成长!E$12+养成规划和标准成长!E$13)*养成规划和标准成长!$N235+养成规划和标准成长!E$14*养成规划和标准成长!$O235*养成规划和标准成长!$Q235+养成规划和标准成长!E$17*10*养成规划和标准成长!$S235+养成规划和标准成长!E$18*10*养成规划和标准成长!$T235+养成规划和标准成长!E$19*养成规划和标准成长!$U235,0)</f>
        <v>5379</v>
      </c>
      <c r="C142" s="9">
        <f>ROUND(属性投放!E$4+养成规划和标准成长!F$3*养成规划和标准成长!$O235*养成规划和标准成长!$P235+养成规划和标准成长!F$4*养成规划和标准成长!$V235+养成规划和标准成长!F$5*养成规划和标准成长!$R235+(养成规划和标准成长!F$12+养成规划和标准成长!F$13)*养成规划和标准成长!$N235+养成规划和标准成长!F$14*养成规划和标准成长!$O235*养成规划和标准成长!$Q235+养成规划和标准成长!F$17*10*养成规划和标准成长!$S235+养成规划和标准成长!F$18*10*养成规划和标准成长!$T235+养成规划和标准成长!F$19*养成规划和标准成长!$U235,0)</f>
        <v>5719</v>
      </c>
      <c r="D142" s="9">
        <f>ROUND(属性投放!F$4+养成规划和标准成长!G$3*养成规划和标准成长!$O235*养成规划和标准成长!$P235+养成规划和标准成长!G$4*养成规划和标准成长!$V235+养成规划和标准成长!G$5*养成规划和标准成长!$R235+(养成规划和标准成长!G$12+养成规划和标准成长!G$13)*养成规划和标准成长!$N235+养成规划和标准成长!G$14*养成规划和标准成长!$O235*养成规划和标准成长!$Q235+养成规划和标准成长!G$17*10*养成规划和标准成长!$S235+养成规划和标准成长!G$18*10*养成规划和标准成长!$T235+养成规划和标准成长!G$19*养成规划和标准成长!$U235,0)</f>
        <v>2026</v>
      </c>
      <c r="E142" s="9">
        <f>ROUND(属性投放!G$4+养成规划和标准成长!H$3*养成规划和标准成长!$O235*养成规划和标准成长!$P235+养成规划和标准成长!H$4*养成规划和标准成长!$V235+养成规划和标准成长!H$5*养成规划和标准成长!$R235+(养成规划和标准成长!H$12+养成规划和标准成长!H$13)*养成规划和标准成长!$N235+养成规划和标准成长!H$14*养成规划和标准成长!$O235*养成规划和标准成长!$Q235+养成规划和标准成长!H$17*10*养成规划和标准成长!$S235+养成规划和标准成长!H$18*10*养成规划和标准成长!$T235+养成规划和标准成长!H$19*养成规划和标准成长!$U235,0)</f>
        <v>837</v>
      </c>
      <c r="F142" s="9">
        <f>ROUND(属性投放!H$4+养成规划和标准成长!I$3*养成规划和标准成长!$O235*养成规划和标准成长!$P235+养成规划和标准成长!I$4*养成规划和标准成长!$V235+养成规划和标准成长!I$5*养成规划和标准成长!$R235+(养成规划和标准成长!I$12+养成规划和标准成长!I$13)*养成规划和标准成长!$N235+养成规划和标准成长!I$14*养成规划和标准成长!$O235*养成规划和标准成长!$Q235+养成规划和标准成长!I$17*10*养成规划和标准成长!$S235+养成规划和标准成长!I$18*10*养成规划和标准成长!$T235+养成规划和标准成长!I$19*养成规划和标准成长!$U235,0)</f>
        <v>1545</v>
      </c>
      <c r="G142" s="9">
        <f>ROUND(属性投放!I$4+养成规划和标准成长!J$3*养成规划和标准成长!$O235*养成规划和标准成长!$P235+养成规划和标准成长!J$4*养成规划和标准成长!$V235+养成规划和标准成长!J$5*养成规划和标准成长!$R235+(养成规划和标准成长!J$12+养成规划和标准成长!J$13)*养成规划和标准成长!$N235+养成规划和标准成长!J$14*养成规划和标准成长!$O235*养成规划和标准成长!$Q235+养成规划和标准成长!J$17*10*养成规划和标准成长!$S235+养成规划和标准成长!J$18*10*养成规划和标准成长!$T235+养成规划和标准成长!J$19*养成规划和标准成长!$U235,0)</f>
        <v>1099</v>
      </c>
      <c r="H142" s="9">
        <f>ROUND(属性投放!J$4+养成规划和标准成长!K$3*养成规划和标准成长!$O235*养成规划和标准成长!$P235+养成规划和标准成长!K$4*养成规划和标准成长!$V235+养成规划和标准成长!K$5*养成规划和标准成长!$R235+(养成规划和标准成长!K$12+养成规划和标准成长!K$13)*养成规划和标准成长!$N235+养成规划和标准成长!K$14*养成规划和标准成长!$O235*养成规划和标准成长!$Q235+养成规划和标准成长!K$17*10*养成规划和标准成长!$S235+养成规划和标准成长!K$18*10*养成规划和标准成长!$T235+养成规划和标准成长!K$19*养成规划和标准成长!$U235,0)</f>
        <v>737</v>
      </c>
      <c r="I142" s="9">
        <f>ROUND(属性投放!K$4+养成规划和标准成长!L$3*养成规划和标准成长!$O235*养成规划和标准成长!$P235+养成规划和标准成长!L$4*养成规划和标准成长!$V235+养成规划和标准成长!L$5*养成规划和标准成长!$R235+(养成规划和标准成长!L$12+养成规划和标准成长!L$13)*养成规划和标准成长!$N235+养成规划和标准成长!L$14*养成规划和标准成长!$O235*养成规划和标准成长!$Q235+养成规划和标准成长!L$17*10*养成规划和标准成长!$S235+养成规划和标准成长!L$18*10*养成规划和标准成长!$T235+养成规划和标准成长!L$19*养成规划和标准成长!$U235,0)</f>
        <v>365</v>
      </c>
      <c r="J142" s="9">
        <f>ROUND(属性投放!L$4+养成规划和标准成长!M$3*养成规划和标准成长!$O235*养成规划和标准成长!$P235+养成规划和标准成长!M$4*养成规划和标准成长!$V235+养成规划和标准成长!M$5*养成规划和标准成长!$R235+(养成规划和标准成长!M$12+养成规划和标准成长!M$13)*养成规划和标准成长!$N235+养成规划和标准成长!M$14*养成规划和标准成长!$O235*养成规划和标准成长!$Q235+养成规划和标准成长!M$17*10*养成规划和标准成长!$S235+养成规划和标准成长!M$18*10*养成规划和标准成长!$T235+养成规划和标准成长!M$19*养成规划和标准成长!$U235,0)</f>
        <v>1417</v>
      </c>
      <c r="K142" s="9">
        <f>ROUND(属性投放!M$4+养成规划和标准成长!N$3*养成规划和标准成长!$O235*养成规划和标准成长!$P235+养成规划和标准成长!N$4*养成规划和标准成长!$V235+养成规划和标准成长!N$5*养成规划和标准成长!$R235+(养成规划和标准成长!N$12+养成规划和标准成长!N$13)*养成规划和标准成长!$N235+养成规划和标准成长!N$14*养成规划和标准成长!$O235*养成规划和标准成长!$Q235+养成规划和标准成长!N$17*10*养成规划和标准成长!$S235+养成规划和标准成长!N$18*10*养成规划和标准成长!$T235+养成规划和标准成长!N$19*养成规划和标准成长!$U235,0)</f>
        <v>1426</v>
      </c>
      <c r="L142" s="9">
        <f>VLOOKUP(养成规划和标准成长!$X235,阵法、技能和修炼!$C$20:$N$40,COLUMNS(阵法、技能和修炼!$C$20:G$40),0)</f>
        <v>319</v>
      </c>
      <c r="M142" s="9">
        <f>VLOOKUP(养成规划和标准成长!$X235,阵法、技能和修炼!$C$20:$N$40,COLUMNS(阵法、技能和修炼!$C$20:H$40),0)</f>
        <v>246</v>
      </c>
      <c r="N142" s="9">
        <f>VLOOKUP(养成规划和标准成长!$X235,阵法、技能和修炼!$C$20:$N$40,COLUMNS(阵法、技能和修炼!$C$20:I$40),0)</f>
        <v>319</v>
      </c>
      <c r="O142" s="9">
        <f>VLOOKUP(养成规划和标准成长!$X235,阵法、技能和修炼!$C$20:$N$40,COLUMNS(阵法、技能和修炼!$C$20:J$40),0)</f>
        <v>246</v>
      </c>
      <c r="P142" s="9">
        <f>VLOOKUP(养成规划和标准成长!$X235,阵法、技能和修炼!$C$20:$N$40,COLUMNS(阵法、技能和修炼!$C$20:K$40),0)</f>
        <v>70</v>
      </c>
      <c r="Q142" s="9">
        <f>VLOOKUP(养成规划和标准成长!$X235,阵法、技能和修炼!$C$20:$N$40,COLUMNS(阵法、技能和修炼!$C$20:L$40),0)</f>
        <v>70</v>
      </c>
      <c r="R142" s="9">
        <f>VLOOKUP(养成规划和标准成长!$X235,阵法、技能和修炼!$C$20:$N$40,COLUMNS(阵法、技能和修炼!$C$20:M$40),0)</f>
        <v>84.000000000000071</v>
      </c>
      <c r="S142" s="9">
        <f>VLOOKUP(养成规划和标准成长!$X235,阵法、技能和修炼!$C$20:$N$40,COLUMNS(阵法、技能和修炼!$C$20:N$40),0)</f>
        <v>84.000000000000071</v>
      </c>
      <c r="T142" s="1">
        <v>139</v>
      </c>
      <c r="U142" s="9">
        <f>ROUND(属性投放!D$4+养成规划和标准成长!E$3*养成规划和标准成长!$C388*养成规划和标准成长!$D388+养成规划和标准成长!E$4*养成规划和标准成长!$J388+养成规划和标准成长!E$5*养成规划和标准成长!$F388+(养成规划和标准成长!E$12+养成规划和标准成长!E$13)*养成规划和标准成长!$B388+养成规划和标准成长!E$14*养成规划和标准成长!$C388*养成规划和标准成长!$E388+养成规划和标准成长!E$17*10*养成规划和标准成长!$G388+养成规划和标准成长!E$18*10*养成规划和标准成长!$H388+养成规划和标准成长!E$19*养成规划和标准成长!$I388,0)</f>
        <v>5928</v>
      </c>
      <c r="V142" s="9">
        <f>ROUND(属性投放!E$4+养成规划和标准成长!F$3*养成规划和标准成长!$C388*养成规划和标准成长!$D388+养成规划和标准成长!F$4*养成规划和标准成长!$J388+养成规划和标准成长!F$5*养成规划和标准成长!$F388+(养成规划和标准成长!F$12+养成规划和标准成长!F$13)*养成规划和标准成长!$B388+养成规划和标准成长!F$14*养成规划和标准成长!$C388*养成规划和标准成长!$E388+养成规划和标准成长!F$17*10*养成规划和标准成长!$G388+养成规划和标准成长!F$18*10*养成规划和标准成长!$H388+养成规划和标准成长!F$19*养成规划和标准成长!$I388,0)</f>
        <v>6095</v>
      </c>
      <c r="W142" s="9">
        <f>ROUND(属性投放!F$4+养成规划和标准成长!G$3*养成规划和标准成长!$C388*养成规划和标准成长!$D388+养成规划和标准成长!G$4*养成规划和标准成长!$J388+养成规划和标准成长!G$5*养成规划和标准成长!$F388+(养成规划和标准成长!G$12+养成规划和标准成长!G$13)*养成规划和标准成长!$B388+养成规划和标准成长!G$14*养成规划和标准成长!$C388*养成规划和标准成长!$E388+养成规划和标准成长!G$17*10*养成规划和标准成长!$G388+养成规划和标准成长!G$18*10*养成规划和标准成长!$H388+养成规划和标准成长!G$19*养成规划和标准成长!$I388,0)</f>
        <v>2187</v>
      </c>
      <c r="X142" s="9">
        <f>ROUND(属性投放!G$4+养成规划和标准成长!H$3*养成规划和标准成长!$C388*养成规划和标准成长!$D388+养成规划和标准成长!H$4*养成规划和标准成长!$J388+养成规划和标准成长!H$5*养成规划和标准成长!$F388+(养成规划和标准成长!H$12+养成规划和标准成长!H$13)*养成规划和标准成长!$B388+养成规划和标准成长!H$14*养成规划和标准成长!$C388*养成规划和标准成长!$E388+养成规划和标准成长!H$17*10*养成规划和标准成长!$G388+养成规划和标准成长!H$18*10*养成规划和标准成长!$H388+养成规划和标准成长!H$19*养成规划和标准成长!$I388,0)</f>
        <v>933</v>
      </c>
      <c r="Y142" s="9">
        <f>ROUND(属性投放!H$4+养成规划和标准成长!I$3*养成规划和标准成长!$C388*养成规划和标准成长!$D388+养成规划和标准成长!I$4*养成规划和标准成长!$J388+养成规划和标准成长!I$5*养成规划和标准成长!$F388+(养成规划和标准成长!I$12+养成规划和标准成长!I$13)*养成规划和标准成长!$B388+养成规划和标准成长!I$14*养成规划和标准成长!$C388*养成规划和标准成长!$E388+养成规划和标准成长!I$17*10*养成规划和标准成长!$G388+养成规划和标准成长!I$18*10*养成规划和标准成长!$H388+养成规划和标准成长!I$19*养成规划和标准成长!$I388,0)</f>
        <v>1646</v>
      </c>
      <c r="Z142" s="9">
        <f>ROUND(属性投放!I$4+养成规划和标准成长!J$3*养成规划和标准成长!$C388*养成规划和标准成长!$D388+养成规划和标准成长!J$4*养成规划和标准成长!$J388+养成规划和标准成长!J$5*养成规划和标准成长!$F388+(养成规划和标准成长!J$12+养成规划和标准成长!J$13)*养成规划和标准成长!$B388+养成规划和标准成长!J$14*养成规划和标准成长!$C388*养成规划和标准成长!$E388+养成规划和标准成长!J$17*10*养成规划和标准成长!$G388+养成规划和标准成长!J$18*10*养成规划和标准成长!$H388+养成规划和标准成长!J$19*养成规划和标准成长!$I388,0)</f>
        <v>1177</v>
      </c>
      <c r="AA142" s="9">
        <f>ROUND(属性投放!J$4+养成规划和标准成长!K$3*养成规划和标准成长!$C388*养成规划和标准成长!$D388+养成规划和标准成长!K$4*养成规划和标准成长!$J388+养成规划和标准成长!K$5*养成规划和标准成长!$F388+(养成规划和标准成长!K$12+养成规划和标准成长!K$13)*养成规划和标准成长!$B388+养成规划和标准成长!K$14*养成规划和标准成长!$C388*养成规划和标准成长!$E388+养成规划和标准成长!K$17*10*养成规划和标准成长!$G388+养成规划和标准成长!K$18*10*养成规划和标准成长!$H388+养成规划和标准成长!K$19*养成规划和标准成长!$I388,0)</f>
        <v>789</v>
      </c>
      <c r="AB142" s="9">
        <f>ROUND(属性投放!K$4+养成规划和标准成长!L$3*养成规划和标准成长!$C388*养成规划和标准成长!$D388+养成规划和标准成长!L$4*养成规划和标准成长!$J388+养成规划和标准成长!L$5*养成规划和标准成长!$F388+(养成规划和标准成长!L$12+养成规划和标准成长!L$13)*养成规划和标准成长!$B388+养成规划和标准成长!L$14*养成规划和标准成长!$C388*养成规划和标准成长!$E388+养成规划和标准成长!L$17*10*养成规划和标准成长!$G388+养成规划和标准成长!L$18*10*养成规划和标准成长!$H388+养成规划和标准成长!L$19*养成规划和标准成长!$I388,0)</f>
        <v>433</v>
      </c>
      <c r="AC142" s="9">
        <f>ROUND(属性投放!L$4+养成规划和标准成长!M$3*养成规划和标准成长!$C388*养成规划和标准成长!$D388+养成规划和标准成长!M$4*养成规划和标准成长!$J388+养成规划和标准成长!M$5*养成规划和标准成长!$F388+(养成规划和标准成长!M$12+养成规划和标准成长!M$13)*养成规划和标准成长!$B388+养成规划和标准成长!M$14*养成规划和标准成长!$C388*养成规划和标准成长!$E388+养成规划和标准成长!M$17*10*养成规划和标准成长!$G388+养成规划和标准成长!M$18*10*养成规划和标准成长!$H388+养成规划和标准成长!M$19*养成规划和标准成长!$I388,0)</f>
        <v>1428</v>
      </c>
      <c r="AD142" s="9">
        <f>ROUND(属性投放!M$4+养成规划和标准成长!N$3*养成规划和标准成长!$C388*养成规划和标准成长!$D388+养成规划和标准成长!N$4*养成规划和标准成长!$J388+养成规划和标准成长!N$5*养成规划和标准成长!$F388+(养成规划和标准成长!N$12+养成规划和标准成长!N$13)*养成规划和标准成长!$B388+养成规划和标准成长!N$14*养成规划和标准成长!$C388*养成规划和标准成长!$E388+养成规划和标准成长!N$17*10*养成规划和标准成长!$G388+养成规划和标准成长!N$18*10*养成规划和标准成长!$H388+养成规划和标准成长!N$19*养成规划和标准成长!$I388,0)</f>
        <v>1440</v>
      </c>
      <c r="AE142" s="9">
        <f>VLOOKUP(养成规划和标准成长!$L388,阵法、技能和修炼!$C$20:$N$40,COLUMNS(阵法、技能和修炼!$C$20:G$40),0)</f>
        <v>373</v>
      </c>
      <c r="AF142" s="9">
        <f>VLOOKUP(养成规划和标准成长!$L388,阵法、技能和修炼!$C$20:$N$40,COLUMNS(阵法、技能和修炼!$C$20:H$40),0)</f>
        <v>276</v>
      </c>
      <c r="AG142" s="9">
        <f>VLOOKUP(养成规划和标准成长!$L388,阵法、技能和修炼!$C$20:$N$40,COLUMNS(阵法、技能和修炼!$C$20:I$40),0)</f>
        <v>373</v>
      </c>
      <c r="AH142" s="9">
        <f>VLOOKUP(养成规划和标准成长!$L388,阵法、技能和修炼!$C$20:$N$40,COLUMNS(阵法、技能和修炼!$C$20:J$40),0)</f>
        <v>276</v>
      </c>
      <c r="AI142" s="9">
        <f>VLOOKUP(养成规划和标准成长!$L388,阵法、技能和修炼!$C$20:$N$40,COLUMNS(阵法、技能和修炼!$C$20:K$40),0)</f>
        <v>80</v>
      </c>
      <c r="AJ142" s="9">
        <f>VLOOKUP(养成规划和标准成长!$L388,阵法、技能和修炼!$C$20:$N$40,COLUMNS(阵法、技能和修炼!$C$20:L$40),0)</f>
        <v>80</v>
      </c>
      <c r="AK142" s="9">
        <f>VLOOKUP(养成规划和标准成长!$L388,阵法、技能和修炼!$C$20:$N$40,COLUMNS(阵法、技能和修炼!$C$20:M$40),0)</f>
        <v>96.000000000000085</v>
      </c>
      <c r="AL142" s="9">
        <f>VLOOKUP(养成规划和标准成长!$L388,阵法、技能和修炼!$C$20:$N$40,COLUMNS(阵法、技能和修炼!$C$20:N$40),0)</f>
        <v>96.000000000000085</v>
      </c>
      <c r="AN142" s="1">
        <v>139</v>
      </c>
      <c r="AO142" s="9">
        <f>ROUND(属性投放!D$4+养成规划和标准成长!E$3*养成规划和标准成长!$O388*养成规划和标准成长!$P388+养成规划和标准成长!E$4*养成规划和标准成长!$V388+养成规划和标准成长!E$5*养成规划和标准成长!$R388+(养成规划和标准成长!E$12+养成规划和标准成长!E$13)*养成规划和标准成长!$N388+养成规划和标准成长!E$14*养成规划和标准成长!$O388*养成规划和标准成长!$Q388+养成规划和标准成长!E$17*10*养成规划和标准成长!$S388+养成规划和标准成长!E$18*10*养成规划和标准成长!$T388+养成规划和标准成长!E$19*养成规划和标准成长!$U388,0)</f>
        <v>6754</v>
      </c>
      <c r="AP142" s="9">
        <f>ROUND(属性投放!E$4+养成规划和标准成长!F$3*养成规划和标准成长!$O388*养成规划和标准成长!$P388+养成规划和标准成长!F$4*养成规划和标准成长!$V388+养成规划和标准成长!F$5*养成规划和标准成长!$R388+(养成规划和标准成长!F$12+养成规划和标准成长!F$13)*养成规划和标准成长!$N388+养成规划和标准成长!F$14*养成规划和标准成长!$O388*养成规划和标准成长!$Q388+养成规划和标准成长!F$17*10*养成规划和标准成长!$S388+养成规划和标准成长!F$18*10*养成规划和标准成长!$T388+养成规划和标准成长!F$19*养成规划和标准成长!$U388,0)</f>
        <v>6470</v>
      </c>
      <c r="AQ142" s="9">
        <f>ROUND(属性投放!F$4+养成规划和标准成长!G$3*养成规划和标准成长!$O388*养成规划和标准成长!$P388+养成规划和标准成长!G$4*养成规划和标准成长!$V388+养成规划和标准成长!G$5*养成规划和标准成长!$R388+(养成规划和标准成长!G$12+养成规划和标准成长!G$13)*养成规划和标准成长!$N388+养成规划和标准成长!G$14*养成规划和标准成长!$O388*养成规划和标准成长!$Q388+养成规划和标准成长!G$17*10*养成规划和标准成长!$S388+养成规划和标准成长!G$18*10*养成规划和标准成长!$T388+养成规划和标准成长!G$19*养成规划和标准成长!$U388,0)</f>
        <v>2404</v>
      </c>
      <c r="AR142" s="9">
        <f>ROUND(属性投放!G$4+养成规划和标准成长!H$3*养成规划和标准成长!$O388*养成规划和标准成长!$P388+养成规划和标准成长!H$4*养成规划和标准成长!$V388+养成规划和标准成长!H$5*养成规划和标准成长!$R388+(养成规划和标准成长!H$12+养成规划和标准成长!H$13)*养成规划和标准成长!$N388+养成规划和标准成长!H$14*养成规划和标准成长!$O388*养成规划和标准成长!$Q388+养成规划和标准成长!H$17*10*养成规划和标准成长!$S388+养成规划和标准成长!H$18*10*养成规划和标准成长!$T388+养成规划和标准成长!H$19*养成规划和标准成长!$U388,0)</f>
        <v>1086</v>
      </c>
      <c r="AS142" s="9">
        <f>ROUND(属性投放!H$4+养成规划和标准成长!I$3*养成规划和标准成长!$O388*养成规划和标准成长!$P388+养成规划和标准成长!I$4*养成规划和标准成长!$V388+养成规划和标准成长!I$5*养成规划和标准成长!$R388+(养成规划和标准成长!I$12+养成规划和标准成长!I$13)*养成规划和标准成长!$N388+养成规划和标准成长!I$14*养成规划和标准成长!$O388*养成规划和标准成长!$Q388+养成规划和标准成长!I$17*10*养成规划和标准成长!$S388+养成规划和标准成长!I$18*10*养成规划和标准成长!$T388+养成规划和标准成长!I$19*养成规划和标准成长!$U388,0)</f>
        <v>1803</v>
      </c>
      <c r="AT142" s="9">
        <f>ROUND(属性投放!I$4+养成规划和标准成长!J$3*养成规划和标准成长!$O388*养成规划和标准成长!$P388+养成规划和标准成长!J$4*养成规划和标准成长!$V388+养成规划和标准成长!J$5*养成规划和标准成长!$R388+(养成规划和标准成长!J$12+养成规划和标准成长!J$13)*养成规划和标准成长!$N388+养成规划和标准成长!J$14*养成规划和标准成长!$O388*养成规划和标准成长!$Q388+养成规划和标准成长!J$17*10*养成规划和标准成长!$S388+养成规划和标准成长!J$18*10*养成规划和标准成长!$T388+养成规划和标准成长!J$19*养成规划和标准成长!$U388,0)</f>
        <v>1311</v>
      </c>
      <c r="AU142" s="9">
        <f>ROUND(属性投放!J$4+养成规划和标准成长!K$3*养成规划和标准成长!$O388*养成规划和标准成长!$P388+养成规划和标准成长!K$4*养成规划和标准成长!$V388+养成规划和标准成长!K$5*养成规划和标准成长!$R388+(养成规划和标准成长!K$12+养成规划和标准成长!K$13)*养成规划和标准成长!$N388+养成规划和标准成长!K$14*养成规划和标准成长!$O388*养成规划和标准成长!$Q388+养成规划和标准成长!K$17*10*养成规划和标准成长!$S388+养成规划和标准成长!K$18*10*养成规划和标准成长!$T388+养成规划和标准成长!K$19*养成规划和标准成长!$U388,0)</f>
        <v>869</v>
      </c>
      <c r="AV142" s="9">
        <f>ROUND(属性投放!K$4+养成规划和标准成长!L$3*养成规划和标准成长!$O388*养成规划和标准成长!$P388+养成规划和标准成长!L$4*养成规划和标准成长!$V388+养成规划和标准成长!L$5*养成规划和标准成长!$R388+(养成规划和标准成长!L$12+养成规划和标准成长!L$13)*养成规划和标准成长!$N388+养成规划和标准成长!L$14*养成规划和标准成长!$O388*养成规划和标准成长!$Q388+养成规划和标准成长!L$17*10*养成规划和标准成长!$S388+养成规划和标准成长!L$18*10*养成规划和标准成长!$T388+养成规划和标准成长!L$19*养成规划和标准成长!$U388,0)</f>
        <v>528</v>
      </c>
      <c r="AW142" s="9">
        <f>ROUND(属性投放!L$4+养成规划和标准成长!M$3*养成规划和标准成长!$O388*养成规划和标准成长!$P388+养成规划和标准成长!M$4*养成规划和标准成长!$V388+养成规划和标准成长!M$5*养成规划和标准成长!$R388+(养成规划和标准成长!M$12+养成规划和标准成长!M$13)*养成规划和标准成长!$N388+养成规划和标准成长!M$14*养成规划和标准成长!$O388*养成规划和标准成长!$Q388+养成规划和标准成长!M$17*10*养成规划和标准成长!$S388+养成规划和标准成长!M$18*10*养成规划和标准成长!$T388+养成规划和标准成长!M$19*养成规划和标准成长!$U388,0)</f>
        <v>1455</v>
      </c>
      <c r="AX142" s="9">
        <f>ROUND(属性投放!M$4+养成规划和标准成长!N$3*养成规划和标准成长!$O388*养成规划和标准成长!$P388+养成规划和标准成长!N$4*养成规划和标准成长!$V388+养成规划和标准成长!N$5*养成规划和标准成长!$R388+(养成规划和标准成长!N$12+养成规划和标准成长!N$13)*养成规划和标准成长!$N388+养成规划和标准成长!N$14*养成规划和标准成长!$O388*养成规划和标准成长!$Q388+养成规划和标准成长!N$17*10*养成规划和标准成长!$S388+养成规划和标准成长!N$18*10*养成规划和标准成长!$T388+养成规划和标准成长!N$19*养成规划和标准成长!$U388,0)</f>
        <v>1471</v>
      </c>
      <c r="AY142" s="9">
        <f>VLOOKUP(养成规划和标准成长!$X388,阵法、技能和修炼!$C$20:$N$40,COLUMNS(阵法、技能和修炼!$C$20:G$40),0)</f>
        <v>428</v>
      </c>
      <c r="AZ142" s="9">
        <f>VLOOKUP(养成规划和标准成长!$X388,阵法、技能和修炼!$C$20:$N$40,COLUMNS(阵法、技能和修炼!$C$20:H$40),0)</f>
        <v>305</v>
      </c>
      <c r="BA142" s="9">
        <f>VLOOKUP(养成规划和标准成长!$X388,阵法、技能和修炼!$C$20:$N$40,COLUMNS(阵法、技能和修炼!$C$20:I$40),0)</f>
        <v>428</v>
      </c>
      <c r="BB142" s="9">
        <f>VLOOKUP(养成规划和标准成长!$X388,阵法、技能和修炼!$C$20:$N$40,COLUMNS(阵法、技能和修炼!$C$20:J$40),0)</f>
        <v>305</v>
      </c>
      <c r="BC142" s="9">
        <f>VLOOKUP(养成规划和标准成长!$X388,阵法、技能和修炼!$C$20:$N$40,COLUMNS(阵法、技能和修炼!$C$20:K$40),0)</f>
        <v>90</v>
      </c>
      <c r="BD142" s="9">
        <f>VLOOKUP(养成规划和标准成长!$X388,阵法、技能和修炼!$C$20:$N$40,COLUMNS(阵法、技能和修炼!$C$20:L$40),0)</f>
        <v>90</v>
      </c>
      <c r="BE142" s="9">
        <f>VLOOKUP(养成规划和标准成长!$X388,阵法、技能和修炼!$C$20:$N$40,COLUMNS(阵法、技能和修炼!$C$20:M$40),0)</f>
        <v>108.0000000000001</v>
      </c>
      <c r="BF142" s="9">
        <f>VLOOKUP(养成规划和标准成长!$X388,阵法、技能和修炼!$C$20:$N$40,COLUMNS(阵法、技能和修炼!$C$20:N$40),0)</f>
        <v>108.0000000000001</v>
      </c>
      <c r="BH142" s="1">
        <v>139</v>
      </c>
      <c r="BI142" s="9">
        <f>ROUND(属性投放!D$4+养成规划和标准成长!E$3*养成规划和标准成长!$AA388*养成规划和标准成长!$AB388+养成规划和标准成长!E$4*养成规划和标准成长!$AH388+养成规划和标准成长!E$5*养成规划和标准成长!$AD388+(养成规划和标准成长!E$12+养成规划和标准成长!E$13)*养成规划和标准成长!$Z388+养成规划和标准成长!E$14*养成规划和标准成长!$AA388*养成规划和标准成长!$AC388+养成规划和标准成长!E$17*10*养成规划和标准成长!$AE388+养成规划和标准成长!E$18*10*养成规划和标准成长!$AF388+养成规划和标准成长!E$19*养成规划和标准成长!$AG388,0)</f>
        <v>7482</v>
      </c>
      <c r="BJ142" s="9">
        <f>ROUND(属性投放!E$4+养成规划和标准成长!F$3*养成规划和标准成长!$AA388*养成规划和标准成长!$AB388+养成规划和标准成长!F$4*养成规划和标准成长!$AH388+养成规划和标准成长!F$5*养成规划和标准成长!$AD388+(养成规划和标准成长!F$12+养成规划和标准成长!F$13)*养成规划和标准成长!$Z388+养成规划和标准成长!F$14*养成规划和标准成长!$AA388*养成规划和标准成长!$AC388+养成规划和标准成长!F$17*10*养成规划和标准成长!$AE388+养成规划和标准成长!F$18*10*养成规划和标准成长!$AF388+养成规划和标准成长!F$19*养成规划和标准成长!$AG388,0)</f>
        <v>6781</v>
      </c>
      <c r="BK142" s="9">
        <f>ROUND(属性投放!F$4+养成规划和标准成长!G$3*养成规划和标准成长!$AA388*养成规划和标准成长!$AB388+养成规划和标准成长!G$4*养成规划和标准成长!$AH388+养成规划和标准成长!G$5*养成规划和标准成长!$AD388+(养成规划和标准成长!G$12+养成规划和标准成长!G$13)*养成规划和标准成长!$Z388+养成规划和标准成长!G$14*养成规划和标准成长!$AA388*养成规划和标准成长!$AC388+养成规划和标准成长!G$17*10*养成规划和标准成长!$AE388+养成规划和标准成长!G$18*10*养成规划和标准成长!$AF388+养成规划和标准成长!G$19*养成规划和标准成长!$AG388,0)</f>
        <v>2594</v>
      </c>
      <c r="BL142" s="9">
        <f>ROUND(属性投放!G$4+养成规划和标准成长!H$3*养成规划和标准成长!$AA388*养成规划和标准成长!$AB388+养成规划和标准成长!H$4*养成规划和标准成长!$AH388+养成规划和标准成长!H$5*养成规划和标准成长!$AD388+(养成规划和标准成长!H$12+养成规划和标准成长!H$13)*养成规划和标准成长!$Z388+养成规划和标准成长!H$14*养成规划和标准成长!$AA388*养成规划和标准成长!$AC388+养成规划和标准成长!H$17*10*养成规划和标准成长!$AE388+养成规划和标准成长!H$18*10*养成规划和标准成长!$AF388+养成规划和标准成长!H$19*养成规划和标准成长!$AG388,0)</f>
        <v>1216</v>
      </c>
      <c r="BM142" s="9">
        <f>ROUND(属性投放!H$4+养成规划和标准成长!I$3*养成规划和标准成长!$AA388*养成规划和标准成长!$AB388+养成规划和标准成长!I$4*养成规划和标准成长!$AH388+养成规划和标准成长!I$5*养成规划和标准成长!$AD388+(养成规划和标准成长!I$12+养成规划和标准成长!I$13)*养成规划和标准成长!$Z388+养成规划和标准成长!I$14*养成规划和标准成长!$AA388*养成规划和标准成长!$AC388+养成规划和标准成长!I$17*10*养成规划和标准成长!$AE388+养成规划和标准成长!I$18*10*养成规划和标准成长!$AF388+养成规划和标准成长!I$19*养成规划和标准成长!$AG388,0)</f>
        <v>1935</v>
      </c>
      <c r="BN142" s="9">
        <f>ROUND(属性投放!I$4+养成规划和标准成长!J$3*养成规划和标准成长!$AA388*养成规划和标准成长!$AB388+养成规划和标准成长!J$4*养成规划和标准成长!$AH388+养成规划和标准成长!J$5*养成规划和标准成长!$AD388+(养成规划和标准成长!J$12+养成规划和标准成长!J$13)*养成规划和标准成长!$Z388+养成规划和标准成长!J$14*养成规划和标准成长!$AA388*养成规划和标准成长!$AC388+养成规划和标准成长!J$17*10*养成规划和标准成长!$AE388+养成规划和标准成长!J$18*10*养成规划和标准成长!$AF388+养成规划和标准成长!J$19*养成规划和标准成长!$AG388,0)</f>
        <v>1421</v>
      </c>
      <c r="BO142" s="9">
        <f>ROUND(属性投放!J$4+养成规划和标准成长!K$3*养成规划和标准成长!$AA388*养成规划和标准成长!$AB388+养成规划和标准成长!K$4*养成规划和标准成长!$AH388+养成规划和标准成长!K$5*养成规划和标准成长!$AD388+(养成规划和标准成长!K$12+养成规划和标准成长!K$13)*养成规划和标准成长!$Z388+养成规划和标准成长!K$14*养成规划和标准成长!$AA388*养成规划和标准成长!$AC388+养成规划和标准成长!K$17*10*养成规划和标准成长!$AE388+养成规划和标准成长!K$18*10*养成规划和标准成长!$AF388+养成规划和标准成长!K$19*养成规划和标准成长!$AG388,0)</f>
        <v>932</v>
      </c>
      <c r="BP142" s="9">
        <f>ROUND(属性投放!K$4+养成规划和标准成长!L$3*养成规划和标准成长!$AA388*养成规划和标准成长!$AB388+养成规划和标准成长!L$4*养成规划和标准成长!$AH388+养成规划和标准成长!L$5*养成规划和标准成长!$AD388+(养成规划和标准成长!L$12+养成规划和标准成长!L$13)*养成规划和标准成长!$Z388+养成规划和标准成长!L$14*养成规划和标准成长!$AA388*养成规划和标准成长!$AC388+养成规划和标准成长!L$17*10*养成规划和标准成长!$AE388+养成规划和标准成长!L$18*10*养成规划和标准成长!$AF388+养成规划和标准成长!L$19*养成规划和标准成长!$AG388,0)</f>
        <v>610</v>
      </c>
      <c r="BQ142" s="9">
        <f>ROUND(属性投放!L$4+养成规划和标准成长!M$3*养成规划和标准成长!$AA388*养成规划和标准成长!$AB388+养成规划和标准成长!M$4*养成规划和标准成长!$AH388+养成规划和标准成长!M$5*养成规划和标准成长!$AD388+(养成规划和标准成长!M$12+养成规划和标准成长!M$13)*养成规划和标准成长!$Z388+养成规划和标准成长!M$14*养成规划和标准成长!$AA388*养成规划和标准成长!$AC388+养成规划和标准成长!M$17*10*养成规划和标准成长!$AE388+养成规划和标准成长!M$18*10*养成规划和标准成长!$AF388+养成规划和标准成长!M$19*养成规划和标准成长!$AG388,0)</f>
        <v>1477</v>
      </c>
      <c r="BR142" s="9">
        <f>ROUND(属性投放!M$4+养成规划和标准成长!N$3*养成规划和标准成长!$AA388*养成规划和标准成长!$AB388+养成规划和标准成长!N$4*养成规划和标准成长!$AH388+养成规划和标准成长!N$5*养成规划和标准成长!$AD388+(养成规划和标准成长!N$12+养成规划和标准成长!N$13)*养成规划和标准成长!$Z388+养成规划和标准成长!N$14*养成规划和标准成长!$AA388*养成规划和标准成长!$AC388+养成规划和标准成长!N$17*10*养成规划和标准成长!$AE388+养成规划和标准成长!N$18*10*养成规划和标准成长!$AF388+养成规划和标准成长!N$19*养成规划和标准成长!$AG388,0)</f>
        <v>1495</v>
      </c>
      <c r="BS142" s="9">
        <f>VLOOKUP(养成规划和标准成长!$AJ388,阵法、技能和修炼!$C$20:$N$40,COLUMNS(阵法、技能和修炼!$C$20:G$40),0)</f>
        <v>486</v>
      </c>
      <c r="BT142" s="9">
        <f>VLOOKUP(养成规划和标准成长!$AJ388,阵法、技能和修炼!$C$20:$N$40,COLUMNS(阵法、技能和修炼!$C$20:H$40),0)</f>
        <v>332</v>
      </c>
      <c r="BU142" s="9">
        <f>VLOOKUP(养成规划和标准成长!$AJ388,阵法、技能和修炼!$C$20:$N$40,COLUMNS(阵法、技能和修炼!$C$20:I$40),0)</f>
        <v>486</v>
      </c>
      <c r="BV142" s="9">
        <f>VLOOKUP(养成规划和标准成长!$AJ388,阵法、技能和修炼!$C$20:$N$40,COLUMNS(阵法、技能和修炼!$C$20:J$40),0)</f>
        <v>332</v>
      </c>
      <c r="BW142" s="9">
        <f>VLOOKUP(养成规划和标准成长!$AJ388,阵法、技能和修炼!$C$20:$N$40,COLUMNS(阵法、技能和修炼!$C$20:K$40),0)</f>
        <v>100</v>
      </c>
      <c r="BX142" s="9">
        <f>VLOOKUP(养成规划和标准成长!$AJ388,阵法、技能和修炼!$C$20:$N$40,COLUMNS(阵法、技能和修炼!$C$20:L$40),0)</f>
        <v>100</v>
      </c>
      <c r="BY142" s="9">
        <f>VLOOKUP(养成规划和标准成长!$AJ388,阵法、技能和修炼!$C$20:$N$40,COLUMNS(阵法、技能和修炼!$C$20:M$40),0)</f>
        <v>120.00000000000011</v>
      </c>
      <c r="BZ142" s="9">
        <f>VLOOKUP(养成规划和标准成长!$AJ388,阵法、技能和修炼!$C$20:$N$40,COLUMNS(阵法、技能和修炼!$C$20:N$40),0)</f>
        <v>120.00000000000011</v>
      </c>
    </row>
    <row r="143" spans="1:78">
      <c r="A143" s="1">
        <v>140</v>
      </c>
      <c r="B143" s="9">
        <f>ROUND(属性投放!D$4+养成规划和标准成长!E$3*养成规划和标准成长!$O236*养成规划和标准成长!$P236+养成规划和标准成长!E$4*养成规划和标准成长!$V236+养成规划和标准成长!E$5*养成规划和标准成长!$R236+(养成规划和标准成长!E$12+养成规划和标准成长!E$13)*养成规划和标准成长!$N236+养成规划和标准成长!E$14*养成规划和标准成长!$O236*养成规划和标准成长!$Q236+养成规划和标准成长!E$17*10*养成规划和标准成长!$S236+养成规划和标准成长!E$18*10*养成规划和标准成长!$T236+养成规划和标准成长!E$19*养成规划和标准成长!$U236,0)</f>
        <v>5527</v>
      </c>
      <c r="C143" s="9">
        <f>ROUND(属性投放!E$4+养成规划和标准成长!F$3*养成规划和标准成长!$O236*养成规划和标准成长!$P236+养成规划和标准成长!F$4*养成规划和标准成长!$V236+养成规划和标准成长!F$5*养成规划和标准成长!$R236+(养成规划和标准成长!F$12+养成规划和标准成长!F$13)*养成规划和标准成长!$N236+养成规划和标准成长!F$14*养成规划和标准成长!$O236*养成规划和标准成长!$Q236+养成规划和标准成长!F$17*10*养成规划和标准成长!$S236+养成规划和标准成长!F$18*10*养成规划和标准成长!$T236+养成规划和标准成长!F$19*养成规划和标准成长!$U236,0)</f>
        <v>5834</v>
      </c>
      <c r="D143" s="9">
        <f>ROUND(属性投放!F$4+养成规划和标准成长!G$3*养成规划和标准成长!$O236*养成规划和标准成长!$P236+养成规划和标准成长!G$4*养成规划和标准成长!$V236+养成规划和标准成长!G$5*养成规划和标准成长!$R236+(养成规划和标准成长!G$12+养成规划和标准成长!G$13)*养成规划和标准成长!$N236+养成规划和标准成长!G$14*养成规划和标准成长!$O236*养成规划和标准成长!$Q236+养成规划和标准成长!G$17*10*养成规划和标准成长!$S236+养成规划和标准成长!G$18*10*养成规划和标准成长!$T236+养成规划和标准成长!G$19*养成规划和标准成长!$U236,0)</f>
        <v>2096</v>
      </c>
      <c r="E143" s="9">
        <f>ROUND(属性投放!G$4+养成规划和标准成长!H$3*养成规划和标准成长!$O236*养成规划和标准成长!$P236+养成规划和标准成长!H$4*养成规划和标准成长!$V236+养成规划和标准成长!H$5*养成规划和标准成长!$R236+(养成规划和标准成长!H$12+养成规划和标准成长!H$13)*养成规划和标准成长!$N236+养成规划和标准成长!H$14*养成规划和标准成长!$O236*养成规划和标准成长!$Q236+养成规划和标准成长!H$17*10*养成规划和标准成长!$S236+养成规划和标准成长!H$18*10*养成规划和标准成长!$T236+养成规划和标准成长!H$19*养成规划和标准成长!$U236,0)</f>
        <v>868</v>
      </c>
      <c r="F143" s="9">
        <f>ROUND(属性投放!H$4+养成规划和标准成长!I$3*养成规划和标准成长!$O236*养成规划和标准成长!$P236+养成规划和标准成长!I$4*养成规划和标准成长!$V236+养成规划和标准成长!I$5*养成规划和标准成长!$R236+(养成规划和标准成长!I$12+养成规划和标准成长!I$13)*养成规划和标准成长!$N236+养成规划和标准成长!I$14*养成规划和标准成长!$O236*养成规划和标准成长!$Q236+养成规划和标准成长!I$17*10*养成规划和标准成长!$S236+养成规划和标准成长!I$18*10*养成规划和标准成长!$T236+养成规划和标准成长!I$19*养成规划和标准成长!$U236,0)</f>
        <v>1586</v>
      </c>
      <c r="G143" s="9">
        <f>ROUND(属性投放!I$4+养成规划和标准成长!J$3*养成规划和标准成长!$O236*养成规划和标准成长!$P236+养成规划和标准成长!J$4*养成规划和标准成长!$V236+养成规划和标准成长!J$5*养成规划和标准成长!$R236+(养成规划和标准成长!J$12+养成规划和标准成长!J$13)*养成规划和标准成长!$N236+养成规划和标准成长!J$14*养成规划和标准成长!$O236*养成规划和标准成长!$Q236+养成规划和标准成长!J$17*10*养成规划和标准成长!$S236+养成规划和标准成长!J$18*10*养成规划和标准成长!$T236+养成规划和标准成长!J$19*养成规划和标准成长!$U236,0)</f>
        <v>1124</v>
      </c>
      <c r="H143" s="9">
        <f>ROUND(属性投放!J$4+养成规划和标准成长!K$3*养成规划和标准成长!$O236*养成规划和标准成长!$P236+养成规划和标准成长!K$4*养成规划和标准成长!$V236+养成规划和标准成长!K$5*养成规划和标准成长!$R236+(养成规划和标准成长!K$12+养成规划和标准成长!K$13)*养成规划和标准成长!$N236+养成规划和标准成长!K$14*养成规划和标准成长!$O236*养成规划和标准成长!$Q236+养成规划和标准成长!K$17*10*养成规划和标准成长!$S236+养成规划和标准成长!K$18*10*养成规划和标准成长!$T236+养成规划和标准成长!K$19*养成规划和标准成长!$U236,0)</f>
        <v>751</v>
      </c>
      <c r="I143" s="9">
        <f>ROUND(属性投放!K$4+养成规划和标准成长!L$3*养成规划和标准成长!$O236*养成规划和标准成长!$P236+养成规划和标准成长!L$4*养成规划和标准成长!$V236+养成规划和标准成长!L$5*养成规划和标准成长!$R236+(养成规划和标准成长!L$12+养成规划和标准成长!L$13)*养成规划和标准成长!$N236+养成规划和标准成长!L$14*养成规划和标准成长!$O236*养成规划和标准成长!$Q236+养成规划和标准成长!L$17*10*养成规划和标准成长!$S236+养成规划和标准成长!L$18*10*养成规划和标准成长!$T236+养成规划和标准成长!L$19*养成规划和标准成长!$U236,0)</f>
        <v>386</v>
      </c>
      <c r="J143" s="9">
        <f>ROUND(属性投放!L$4+养成规划和标准成长!M$3*养成规划和标准成长!$O236*养成规划和标准成长!$P236+养成规划和标准成长!M$4*养成规划和标准成长!$V236+养成规划和标准成长!M$5*养成规划和标准成长!$R236+(养成规划和标准成长!M$12+养成规划和标准成长!M$13)*养成规划和标准成长!$N236+养成规划和标准成长!M$14*养成规划和标准成长!$O236*养成规划和标准成长!$Q236+养成规划和标准成长!M$17*10*养成规划和标准成长!$S236+养成规划和标准成长!M$18*10*养成规划和标准成长!$T236+养成规划和标准成长!M$19*养成规划和标准成长!$U236,0)</f>
        <v>1427</v>
      </c>
      <c r="K143" s="9">
        <f>ROUND(属性投放!M$4+养成规划和标准成长!N$3*养成规划和标准成长!$O236*养成规划和标准成长!$P236+养成规划和标准成长!N$4*养成规划和标准成长!$V236+养成规划和标准成长!N$5*养成规划和标准成长!$R236+(养成规划和标准成长!N$12+养成规划和标准成长!N$13)*养成规划和标准成长!$N236+养成规划和标准成长!N$14*养成规划和标准成长!$O236*养成规划和标准成长!$Q236+养成规划和标准成长!N$17*10*养成规划和标准成长!$S236+养成规划和标准成长!N$18*10*养成规划和标准成长!$T236+养成规划和标准成长!N$19*养成规划和标准成长!$U236,0)</f>
        <v>1436</v>
      </c>
      <c r="L143" s="9">
        <f>VLOOKUP(养成规划和标准成长!$X236,阵法、技能和修炼!$C$20:$N$40,COLUMNS(阵法、技能和修炼!$C$20:G$40),0)</f>
        <v>319</v>
      </c>
      <c r="M143" s="9">
        <f>VLOOKUP(养成规划和标准成长!$X236,阵法、技能和修炼!$C$20:$N$40,COLUMNS(阵法、技能和修炼!$C$20:H$40),0)</f>
        <v>246</v>
      </c>
      <c r="N143" s="9">
        <f>VLOOKUP(养成规划和标准成长!$X236,阵法、技能和修炼!$C$20:$N$40,COLUMNS(阵法、技能和修炼!$C$20:I$40),0)</f>
        <v>319</v>
      </c>
      <c r="O143" s="9">
        <f>VLOOKUP(养成规划和标准成长!$X236,阵法、技能和修炼!$C$20:$N$40,COLUMNS(阵法、技能和修炼!$C$20:J$40),0)</f>
        <v>246</v>
      </c>
      <c r="P143" s="9">
        <f>VLOOKUP(养成规划和标准成长!$X236,阵法、技能和修炼!$C$20:$N$40,COLUMNS(阵法、技能和修炼!$C$20:K$40),0)</f>
        <v>70</v>
      </c>
      <c r="Q143" s="9">
        <f>VLOOKUP(养成规划和标准成长!$X236,阵法、技能和修炼!$C$20:$N$40,COLUMNS(阵法、技能和修炼!$C$20:L$40),0)</f>
        <v>70</v>
      </c>
      <c r="R143" s="9">
        <f>VLOOKUP(养成规划和标准成长!$X236,阵法、技能和修炼!$C$20:$N$40,COLUMNS(阵法、技能和修炼!$C$20:M$40),0)</f>
        <v>84.000000000000071</v>
      </c>
      <c r="S143" s="9">
        <f>VLOOKUP(养成规划和标准成长!$X236,阵法、技能和修炼!$C$20:$N$40,COLUMNS(阵法、技能和修炼!$C$20:N$40),0)</f>
        <v>84.000000000000071</v>
      </c>
      <c r="T143" s="1">
        <v>140</v>
      </c>
      <c r="U143" s="9">
        <f>ROUND(属性投放!D$4+养成规划和标准成长!E$3*养成规划和标准成长!$C389*养成规划和标准成长!$D389+养成规划和标准成长!E$4*养成规划和标准成长!$J389+养成规划和标准成长!E$5*养成规划和标准成长!$F389+(养成规划和标准成长!E$12+养成规划和标准成长!E$13)*养成规划和标准成长!$B389+养成规划和标准成长!E$14*养成规划和标准成长!$C389*养成规划和标准成长!$E389+养成规划和标准成长!E$17*10*养成规划和标准成长!$G389+养成规划和标准成长!E$18*10*养成规划和标准成长!$H389+养成规划和标准成长!E$19*养成规划和标准成长!$I389,0)</f>
        <v>6097</v>
      </c>
      <c r="V143" s="9">
        <f>ROUND(属性投放!E$4+养成规划和标准成长!F$3*养成规划和标准成长!$C389*养成规划和标准成长!$D389+养成规划和标准成长!F$4*养成规划和标准成长!$J389+养成规划和标准成长!F$5*养成规划和标准成长!$F389+(养成规划和标准成长!F$12+养成规划和标准成长!F$13)*养成规划和标准成长!$B389+养成规划和标准成长!F$14*养成规划和标准成长!$C389*养成规划和标准成长!$E389+养成规划和标准成长!F$17*10*养成规划和标准成长!$G389+养成规划和标准成长!F$18*10*养成规划和标准成长!$H389+养成规划和标准成长!F$19*养成规划和标准成长!$I389,0)</f>
        <v>6228</v>
      </c>
      <c r="W143" s="9">
        <f>ROUND(属性投放!F$4+养成规划和标准成长!G$3*养成规划和标准成长!$C389*养成规划和标准成长!$D389+养成规划和标准成长!G$4*养成规划和标准成长!$J389+养成规划和标准成长!G$5*养成规划和标准成长!$F389+(养成规划和标准成长!G$12+养成规划和标准成长!G$13)*养成规划和标准成长!$B389+养成规划和标准成长!G$14*养成规划和标准成长!$C389*养成规划和标准成长!$E389+养成规划和标准成长!G$17*10*养成规划和标准成长!$G389+养成规划和标准成长!G$18*10*养成规划和标准成长!$H389+养成规划和标准成长!G$19*养成规划和标准成长!$I389,0)</f>
        <v>2267</v>
      </c>
      <c r="X143" s="9">
        <f>ROUND(属性投放!G$4+养成规划和标准成长!H$3*养成规划和标准成长!$C389*养成规划和标准成长!$D389+养成规划和标准成长!H$4*养成规划和标准成长!$J389+养成规划和标准成长!H$5*养成规划和标准成长!$F389+(养成规划和标准成长!H$12+养成规划和标准成长!H$13)*养成规划和标准成长!$B389+养成规划和标准成长!H$14*养成规划和标准成长!$C389*养成规划和标准成长!$E389+养成规划和标准成长!H$17*10*养成规划和标准成长!$G389+养成规划和标准成长!H$18*10*养成规划和标准成长!$H389+养成规划和标准成长!H$19*养成规划和标准成长!$I389,0)</f>
        <v>968</v>
      </c>
      <c r="Y143" s="9">
        <f>ROUND(属性投放!H$4+养成规划和标准成长!I$3*养成规划和标准成长!$C389*养成规划和标准成长!$D389+养成规划和标准成长!I$4*养成规划和标准成长!$J389+养成规划和标准成长!I$5*养成规划和标准成长!$F389+(养成规划和标准成长!I$12+养成规划和标准成长!I$13)*养成规划和标准成长!$B389+养成规划和标准成长!I$14*养成规划和标准成长!$C389*养成规划和标准成长!$E389+养成规划和标准成长!I$17*10*养成规划和标准成长!$G389+养成规划和标准成长!I$18*10*养成规划和标准成长!$H389+养成规划和标准成长!I$19*养成规划和标准成长!$I389,0)</f>
        <v>1693</v>
      </c>
      <c r="Z143" s="9">
        <f>ROUND(属性投放!I$4+养成规划和标准成长!J$3*养成规划和标准成长!$C389*养成规划和标准成长!$D389+养成规划和标准成长!J$4*养成规划和标准成长!$J389+养成规划和标准成长!J$5*养成规划和标准成长!$F389+(养成规划和标准成长!J$12+养成规划和标准成长!J$13)*养成规划和标准成长!$B389+养成规划和标准成长!J$14*养成规划和标准成长!$C389*养成规划和标准成长!$E389+养成规划和标准成长!J$17*10*养成规划和标准成长!$G389+养成规划和标准成长!J$18*10*养成规划和标准成长!$H389+养成规划和标准成长!J$19*养成规划和标准成长!$I389,0)</f>
        <v>1206</v>
      </c>
      <c r="AA143" s="9">
        <f>ROUND(属性投放!J$4+养成规划和标准成长!K$3*养成规划和标准成长!$C389*养成规划和标准成长!$D389+养成规划和标准成长!K$4*养成规划和标准成长!$J389+养成规划和标准成长!K$5*养成规划和标准成长!$F389+(养成规划和标准成长!K$12+养成规划和标准成长!K$13)*养成规划和标准成长!$B389+养成规划和标准成长!K$14*养成规划和标准成长!$C389*养成规划和标准成长!$E389+养成规划和标准成长!K$17*10*养成规划和标准成长!$G389+养成规划和标准成长!K$18*10*养成规划和标准成长!$H389+养成规划和标准成长!K$19*养成规划和标准成长!$I389,0)</f>
        <v>805</v>
      </c>
      <c r="AB143" s="9">
        <f>ROUND(属性投放!K$4+养成规划和标准成长!L$3*养成规划和标准成长!$C389*养成规划和标准成长!$D389+养成规划和标准成长!L$4*养成规划和标准成长!$J389+养成规划和标准成长!L$5*养成规划和标准成长!$F389+(养成规划和标准成长!L$12+养成规划和标准成长!L$13)*养成规划和标准成长!$B389+养成规划和标准成长!L$14*养成规划和标准成长!$C389*养成规划和标准成长!$E389+养成规划和标准成长!L$17*10*养成规划和标准成长!$G389+养成规划和标准成长!L$18*10*养成规划和标准成长!$H389+养成规划和标准成长!L$19*养成规划和标准成长!$I389,0)</f>
        <v>457</v>
      </c>
      <c r="AC143" s="9">
        <f>ROUND(属性投放!L$4+养成规划和标准成长!M$3*养成规划和标准成长!$C389*养成规划和标准成长!$D389+养成规划和标准成长!M$4*养成规划和标准成长!$J389+养成规划和标准成长!M$5*养成规划和标准成长!$F389+(养成规划和标准成长!M$12+养成规划和标准成长!M$13)*养成规划和标准成长!$B389+养成规划和标准成长!M$14*养成规划和标准成长!$C389*养成规划和标准成长!$E389+养成规划和标准成长!M$17*10*养成规划和标准成长!$G389+养成规划和标准成长!M$18*10*养成规划和标准成长!$H389+养成规划和标准成长!M$19*养成规划和标准成长!$I389,0)</f>
        <v>1438</v>
      </c>
      <c r="AD143" s="9">
        <f>ROUND(属性投放!M$4+养成规划和标准成长!N$3*养成规划和标准成长!$C389*养成规划和标准成长!$D389+养成规划和标准成长!N$4*养成规划和标准成长!$J389+养成规划和标准成长!N$5*养成规划和标准成长!$F389+(养成规划和标准成长!N$12+养成规划和标准成长!N$13)*养成规划和标准成长!$B389+养成规划和标准成长!N$14*养成规划和标准成长!$C389*养成规划和标准成长!$E389+养成规划和标准成长!N$17*10*养成规划和标准成长!$G389+养成规划和标准成长!N$18*10*养成规划和标准成长!$H389+养成规划和标准成长!N$19*养成规划和标准成长!$I389,0)</f>
        <v>1450</v>
      </c>
      <c r="AE143" s="9">
        <f>VLOOKUP(养成规划和标准成长!$L389,阵法、技能和修炼!$C$20:$N$40,COLUMNS(阵法、技能和修炼!$C$20:G$40),0)</f>
        <v>373</v>
      </c>
      <c r="AF143" s="9">
        <f>VLOOKUP(养成规划和标准成长!$L389,阵法、技能和修炼!$C$20:$N$40,COLUMNS(阵法、技能和修炼!$C$20:H$40),0)</f>
        <v>276</v>
      </c>
      <c r="AG143" s="9">
        <f>VLOOKUP(养成规划和标准成长!$L389,阵法、技能和修炼!$C$20:$N$40,COLUMNS(阵法、技能和修炼!$C$20:I$40),0)</f>
        <v>373</v>
      </c>
      <c r="AH143" s="9">
        <f>VLOOKUP(养成规划和标准成长!$L389,阵法、技能和修炼!$C$20:$N$40,COLUMNS(阵法、技能和修炼!$C$20:J$40),0)</f>
        <v>276</v>
      </c>
      <c r="AI143" s="9">
        <f>VLOOKUP(养成规划和标准成长!$L389,阵法、技能和修炼!$C$20:$N$40,COLUMNS(阵法、技能和修炼!$C$20:K$40),0)</f>
        <v>80</v>
      </c>
      <c r="AJ143" s="9">
        <f>VLOOKUP(养成规划和标准成长!$L389,阵法、技能和修炼!$C$20:$N$40,COLUMNS(阵法、技能和修炼!$C$20:L$40),0)</f>
        <v>80</v>
      </c>
      <c r="AK143" s="9">
        <f>VLOOKUP(养成规划和标准成长!$L389,阵法、技能和修炼!$C$20:$N$40,COLUMNS(阵法、技能和修炼!$C$20:M$40),0)</f>
        <v>96.000000000000085</v>
      </c>
      <c r="AL143" s="9">
        <f>VLOOKUP(养成规划和标准成长!$L389,阵法、技能和修炼!$C$20:$N$40,COLUMNS(阵法、技能和修炼!$C$20:N$40),0)</f>
        <v>96.000000000000085</v>
      </c>
      <c r="AN143" s="1">
        <v>140</v>
      </c>
      <c r="AO143" s="9">
        <f>ROUND(属性投放!D$4+养成规划和标准成长!E$3*养成规划和标准成长!$O389*养成规划和标准成长!$P389+养成规划和标准成长!E$4*养成规划和标准成长!$V389+养成规划和标准成长!E$5*养成规划和标准成长!$R389+(养成规划和标准成长!E$12+养成规划和标准成长!E$13)*养成规划和标准成长!$N389+养成规划和标准成长!E$14*养成规划和标准成长!$O389*养成规划和标准成长!$Q389+养成规划和标准成长!E$17*10*养成规划和标准成长!$S389+养成规划和标准成长!E$18*10*养成规划和标准成长!$T389+养成规划和标准成长!E$19*养成规划和标准成长!$U389,0)</f>
        <v>6946</v>
      </c>
      <c r="AP143" s="9">
        <f>ROUND(属性投放!E$4+养成规划和标准成长!F$3*养成规划和标准成长!$O389*养成规划和标准成长!$P389+养成规划和标准成长!F$4*养成规划和标准成长!$V389+养成规划和标准成长!F$5*养成规划和标准成长!$R389+(养成规划和标准成长!F$12+养成规划和标准成长!F$13)*养成规划和标准成长!$N389+养成规划和标准成长!F$14*养成规划和标准成长!$O389*养成规划和标准成长!$Q389+养成规划和标准成长!F$17*10*养成规划和标准成长!$S389+养成规划和标准成长!F$18*10*养成规划和标准成长!$T389+养成规划和标准成长!F$19*养成规划和标准成长!$U389,0)</f>
        <v>6623</v>
      </c>
      <c r="AQ143" s="9">
        <f>ROUND(属性投放!F$4+养成规划和标准成长!G$3*养成规划和标准成长!$O389*养成规划和标准成长!$P389+养成规划和标准成长!G$4*养成规划和标准成长!$V389+养成规划和标准成长!G$5*养成规划和标准成长!$R389+(养成规划和标准成长!G$12+养成规划和标准成长!G$13)*养成规划和标准成长!$N389+养成规划和标准成长!G$14*养成规划和标准成长!$O389*养成规划和标准成长!$Q389+养成规划和标准成长!G$17*10*养成规划和标准成长!$S389+养成规划和标准成长!G$18*10*养成规划和标准成长!$T389+养成规划和标准成长!G$19*养成规划和标准成长!$U389,0)</f>
        <v>2495</v>
      </c>
      <c r="AR143" s="9">
        <f>ROUND(属性投放!G$4+养成规划和标准成长!H$3*养成规划和标准成长!$O389*养成规划和标准成长!$P389+养成规划和标准成长!H$4*养成规划和标准成长!$V389+养成规划和标准成长!H$5*养成规划和标准成长!$R389+(养成规划和标准成长!H$12+养成规划和标准成长!H$13)*养成规划和标准成长!$N389+养成规划和标准成长!H$14*养成规划和标准成长!$O389*养成规划和标准成长!$Q389+养成规划和标准成长!H$17*10*养成规划和标准成长!$S389+养成规划和标准成长!H$18*10*养成规划和标准成长!$T389+养成规划和标准成长!H$19*养成规划和标准成长!$U389,0)</f>
        <v>1125</v>
      </c>
      <c r="AS143" s="9">
        <f>ROUND(属性投放!H$4+养成规划和标准成长!I$3*养成规划和标准成长!$O389*养成规划和标准成长!$P389+养成规划和标准成长!I$4*养成规划和标准成长!$V389+养成规划和标准成长!I$5*养成规划和标准成长!$R389+(养成规划和标准成长!I$12+养成规划和标准成长!I$13)*养成规划和标准成长!$N389+养成规划和标准成长!I$14*养成规划和标准成长!$O389*养成规划和标准成长!$Q389+养成规划和标准成长!I$17*10*养成规划和标准成长!$S389+养成规划和标准成长!I$18*10*养成规划和标准成长!$T389+养成规划和标准成长!I$19*养成规划和标准成长!$U389,0)</f>
        <v>1856</v>
      </c>
      <c r="AT143" s="9">
        <f>ROUND(属性投放!I$4+养成规划和标准成长!J$3*养成规划和标准成长!$O389*养成规划和标准成长!$P389+养成规划和标准成长!J$4*养成规划和标准成长!$V389+养成规划和标准成长!J$5*养成规划和标准成长!$R389+(养成规划和标准成长!J$12+养成规划和标准成长!J$13)*养成规划和标准成长!$N389+养成规划和标准成长!J$14*养成规划和标准成长!$O389*养成规划和标准成长!$Q389+养成规划和标准成长!J$17*10*养成规划和标准成长!$S389+养成规划和标准成长!J$18*10*养成规划和标准成长!$T389+养成规划和标准成长!J$19*养成规划和标准成长!$U389,0)</f>
        <v>1344</v>
      </c>
      <c r="AU143" s="9">
        <f>ROUND(属性投放!J$4+养成规划和标准成长!K$3*养成规划和标准成长!$O389*养成规划和标准成长!$P389+养成规划和标准成长!K$4*养成规划和标准成长!$V389+养成规划和标准成长!K$5*养成规划和标准成长!$R389+(养成规划和标准成长!K$12+养成规划和标准成长!K$13)*养成规划和标准成长!$N389+养成规划和标准成长!K$14*养成规划和标准成长!$O389*养成规划和标准成长!$Q389+养成规划和标准成长!K$17*10*养成规划和标准成长!$S389+养成规划和标准成长!K$18*10*养成规划和标准成长!$T389+养成规划和标准成长!K$19*养成规划和标准成长!$U389,0)</f>
        <v>887</v>
      </c>
      <c r="AV143" s="9">
        <f>ROUND(属性投放!K$4+养成规划和标准成长!L$3*养成规划和标准成长!$O389*养成规划和标准成长!$P389+养成规划和标准成长!L$4*养成规划和标准成长!$V389+养成规划和标准成长!L$5*养成规划和标准成长!$R389+(养成规划和标准成长!L$12+养成规划和标准成长!L$13)*养成规划和标准成长!$N389+养成规划和标准成长!L$14*养成规划和标准成长!$O389*养成规划和标准成长!$Q389+养成规划和标准成长!L$17*10*养成规划和标准成长!$S389+养成规划和标准成长!L$18*10*养成规划和标准成长!$T389+养成规划和标准成长!L$19*养成规划和标准成长!$U389,0)</f>
        <v>556</v>
      </c>
      <c r="AW143" s="9">
        <f>ROUND(属性投放!L$4+养成规划和标准成长!M$3*养成规划和标准成长!$O389*养成规划和标准成长!$P389+养成规划和标准成长!M$4*养成规划和标准成长!$V389+养成规划和标准成长!M$5*养成规划和标准成长!$R389+(养成规划和标准成长!M$12+养成规划和标准成长!M$13)*养成规划和标准成长!$N389+养成规划和标准成长!M$14*养成规划和标准成长!$O389*养成规划和标准成长!$Q389+养成规划和标准成长!M$17*10*养成规划和标准成长!$S389+养成规划和标准成长!M$18*10*养成规划和标准成长!$T389+养成规划和标准成长!M$19*养成规划和标准成长!$U389,0)</f>
        <v>1465</v>
      </c>
      <c r="AX143" s="9">
        <f>ROUND(属性投放!M$4+养成规划和标准成长!N$3*养成规划和标准成长!$O389*养成规划和标准成长!$P389+养成规划和标准成长!N$4*养成规划和标准成长!$V389+养成规划和标准成长!N$5*养成规划和标准成长!$R389+(养成规划和标准成长!N$12+养成规划和标准成长!N$13)*养成规划和标准成长!$N389+养成规划和标准成长!N$14*养成规划和标准成长!$O389*养成规划和标准成长!$Q389+养成规划和标准成长!N$17*10*养成规划和标准成长!$S389+养成规划和标准成长!N$18*10*养成规划和标准成长!$T389+养成规划和标准成长!N$19*养成规划和标准成长!$U389,0)</f>
        <v>1482</v>
      </c>
      <c r="AY143" s="9">
        <f>VLOOKUP(养成规划和标准成长!$X389,阵法、技能和修炼!$C$20:$N$40,COLUMNS(阵法、技能和修炼!$C$20:G$40),0)</f>
        <v>428</v>
      </c>
      <c r="AZ143" s="9">
        <f>VLOOKUP(养成规划和标准成长!$X389,阵法、技能和修炼!$C$20:$N$40,COLUMNS(阵法、技能和修炼!$C$20:H$40),0)</f>
        <v>305</v>
      </c>
      <c r="BA143" s="9">
        <f>VLOOKUP(养成规划和标准成长!$X389,阵法、技能和修炼!$C$20:$N$40,COLUMNS(阵法、技能和修炼!$C$20:I$40),0)</f>
        <v>428</v>
      </c>
      <c r="BB143" s="9">
        <f>VLOOKUP(养成规划和标准成长!$X389,阵法、技能和修炼!$C$20:$N$40,COLUMNS(阵法、技能和修炼!$C$20:J$40),0)</f>
        <v>305</v>
      </c>
      <c r="BC143" s="9">
        <f>VLOOKUP(养成规划和标准成长!$X389,阵法、技能和修炼!$C$20:$N$40,COLUMNS(阵法、技能和修炼!$C$20:K$40),0)</f>
        <v>90</v>
      </c>
      <c r="BD143" s="9">
        <f>VLOOKUP(养成规划和标准成长!$X389,阵法、技能和修炼!$C$20:$N$40,COLUMNS(阵法、技能和修炼!$C$20:L$40),0)</f>
        <v>90</v>
      </c>
      <c r="BE143" s="9">
        <f>VLOOKUP(养成规划和标准成长!$X389,阵法、技能和修炼!$C$20:$N$40,COLUMNS(阵法、技能和修炼!$C$20:M$40),0)</f>
        <v>108.0000000000001</v>
      </c>
      <c r="BF143" s="9">
        <f>VLOOKUP(养成规划和标准成长!$X389,阵法、技能和修炼!$C$20:$N$40,COLUMNS(阵法、技能和修炼!$C$20:N$40),0)</f>
        <v>108.0000000000001</v>
      </c>
      <c r="BH143" s="1">
        <v>140</v>
      </c>
      <c r="BI143" s="9">
        <f>ROUND(属性投放!D$4+养成规划和标准成长!E$3*养成规划和标准成长!$AA389*养成规划和标准成长!$AB389+养成规划和标准成长!E$4*养成规划和标准成长!$AH389+养成规划和标准成长!E$5*养成规划和标准成长!$AD389+(养成规划和标准成长!E$12+养成规划和标准成长!E$13)*养成规划和标准成长!$Z389+养成规划和标准成长!E$14*养成规划和标准成长!$AA389*养成规划和标准成长!$AC389+养成规划和标准成长!E$17*10*养成规划和标准成长!$AE389+养成规划和标准成长!E$18*10*养成规划和标准成长!$AF389+养成规划和标准成长!E$19*养成规划和标准成长!$AG389,0)</f>
        <v>7696</v>
      </c>
      <c r="BJ143" s="9">
        <f>ROUND(属性投放!E$4+养成规划和标准成长!F$3*养成规划和标准成长!$AA389*养成规划和标准成长!$AB389+养成规划和标准成长!F$4*养成规划和标准成长!$AH389+养成规划和标准成长!F$5*养成规划和标准成长!$AD389+(养成规划和标准成长!F$12+养成规划和标准成长!F$13)*养成规划和标准成长!$Z389+养成规划和标准成长!F$14*养成规划和标准成长!$AA389*养成规划和标准成长!$AC389+养成规划和标准成长!F$17*10*养成规划和标准成长!$AE389+养成规划和标准成长!F$18*10*养成规划和标准成长!$AF389+养成规划和标准成长!F$19*养成规划和标准成长!$AG389,0)</f>
        <v>6948</v>
      </c>
      <c r="BK143" s="9">
        <f>ROUND(属性投放!F$4+养成规划和标准成长!G$3*养成规划和标准成长!$AA389*养成规划和标准成长!$AB389+养成规划和标准成长!G$4*养成规划和标准成长!$AH389+养成规划和标准成长!G$5*养成规划和标准成长!$AD389+(养成规划和标准成长!G$12+养成规划和标准成长!G$13)*养成规划和标准成长!$Z389+养成规划和标准成长!G$14*养成规划和标准成长!$AA389*养成规划和标准成长!$AC389+养成规划和标准成长!G$17*10*养成规划和标准成长!$AE389+养成规划和标准成长!G$18*10*养成规划和标准成长!$AF389+养成规划和标准成长!G$19*养成规划和标准成长!$AG389,0)</f>
        <v>2694</v>
      </c>
      <c r="BL143" s="9">
        <f>ROUND(属性投放!G$4+养成规划和标准成长!H$3*养成规划和标准成长!$AA389*养成规划和标准成长!$AB389+养成规划和标准成长!H$4*养成规划和标准成长!$AH389+养成规划和标准成长!H$5*养成规划和标准成长!$AD389+(养成规划和标准成长!H$12+养成规划和标准成长!H$13)*养成规划和标准成长!$Z389+养成规划和标准成长!H$14*养成规划和标准成长!$AA389*养成规划和标准成长!$AC389+养成规划和标准成长!H$17*10*养成规划和标准成长!$AE389+养成规划和标准成长!H$18*10*养成规划和标准成长!$AF389+养成规划和标准成长!H$19*养成规划和标准成长!$AG389,0)</f>
        <v>1260</v>
      </c>
      <c r="BM143" s="9">
        <f>ROUND(属性投放!H$4+养成规划和标准成长!I$3*养成规划和标准成长!$AA389*养成规划和标准成长!$AB389+养成规划和标准成长!I$4*养成规划和标准成长!$AH389+养成规划和标准成长!I$5*养成规划和标准成长!$AD389+(养成规划和标准成长!I$12+养成规划和标准成长!I$13)*养成规划和标准成长!$Z389+养成规划和标准成长!I$14*养成规划和标准成长!$AA389*养成规划和标准成长!$AC389+养成规划和标准成长!I$17*10*养成规划和标准成长!$AE389+养成规划和标准成长!I$18*10*养成规划和标准成长!$AF389+养成规划和标准成长!I$19*养成规划和标准成长!$AG389,0)</f>
        <v>1994</v>
      </c>
      <c r="BN143" s="9">
        <f>ROUND(属性投放!I$4+养成规划和标准成长!J$3*养成规划和标准成长!$AA389*养成规划和标准成长!$AB389+养成规划和标准成长!J$4*养成规划和标准成长!$AH389+养成规划和标准成长!J$5*养成规划和标准成长!$AD389+(养成规划和标准成长!J$12+养成规划和标准成长!J$13)*养成规划和标准成长!$Z389+养成规划和标准成长!J$14*养成规划和标准成长!$AA389*养成规划和标准成长!$AC389+养成规划和标准成长!J$17*10*养成规划和标准成长!$AE389+养成规划和标准成长!J$18*10*养成规划和标准成长!$AF389+养成规划和标准成长!J$19*养成规划和标准成长!$AG389,0)</f>
        <v>1458</v>
      </c>
      <c r="BO143" s="9">
        <f>ROUND(属性投放!J$4+养成规划和标准成长!K$3*养成规划和标准成长!$AA389*养成规划和标准成长!$AB389+养成规划和标准成长!K$4*养成规划和标准成长!$AH389+养成规划和标准成长!K$5*养成规划和标准成长!$AD389+(养成规划和标准成长!K$12+养成规划和标准成长!K$13)*养成规划和标准成长!$Z389+养成规划和标准成长!K$14*养成规划和标准成长!$AA389*养成规划和标准成长!$AC389+养成规划和标准成长!K$17*10*养成规划和标准成长!$AE389+养成规划和标准成长!K$18*10*养成规划和标准成长!$AF389+养成规划和标准成长!K$19*养成规划和标准成长!$AG389,0)</f>
        <v>951</v>
      </c>
      <c r="BP143" s="9">
        <f>ROUND(属性投放!K$4+养成规划和标准成长!L$3*养成规划和标准成长!$AA389*养成规划和标准成长!$AB389+养成规划和标准成长!L$4*养成规划和标准成长!$AH389+养成规划和标准成长!L$5*养成规划和标准成长!$AD389+(养成规划和标准成长!L$12+养成规划和标准成长!L$13)*养成规划和标准成长!$Z389+养成规划和标准成长!L$14*养成规划和标准成长!$AA389*养成规划和标准成长!$AC389+养成规划和标准成长!L$17*10*养成规划和标准成长!$AE389+养成规划和标准成长!L$18*10*养成规划和标准成长!$AF389+养成规划和标准成长!L$19*养成规划和标准成长!$AG389,0)</f>
        <v>640</v>
      </c>
      <c r="BQ143" s="9">
        <f>ROUND(属性投放!L$4+养成规划和标准成长!M$3*养成规划和标准成长!$AA389*养成规划和标准成长!$AB389+养成规划和标准成长!M$4*养成规划和标准成长!$AH389+养成规划和标准成长!M$5*养成规划和标准成长!$AD389+(养成规划和标准成长!M$12+养成规划和标准成长!M$13)*养成规划和标准成长!$Z389+养成规划和标准成长!M$14*养成规划和标准成长!$AA389*养成规划和标准成长!$AC389+养成规划和标准成长!M$17*10*养成规划和标准成长!$AE389+养成规划和标准成长!M$18*10*养成规划和标准成长!$AF389+养成规划和标准成长!M$19*养成规划和标准成长!$AG389,0)</f>
        <v>1488</v>
      </c>
      <c r="BR143" s="9">
        <f>ROUND(属性投放!M$4+养成规划和标准成长!N$3*养成规划和标准成长!$AA389*养成规划和标准成长!$AB389+养成规划和标准成长!N$4*养成规划和标准成长!$AH389+养成规划和标准成长!N$5*养成规划和标准成长!$AD389+(养成规划和标准成长!N$12+养成规划和标准成长!N$13)*养成规划和标准成长!$Z389+养成规划和标准成长!N$14*养成规划和标准成长!$AA389*养成规划和标准成长!$AC389+养成规划和标准成长!N$17*10*养成规划和标准成长!$AE389+养成规划和标准成长!N$18*10*养成规划和标准成长!$AF389+养成规划和标准成长!N$19*养成规划和标准成长!$AG389,0)</f>
        <v>1506</v>
      </c>
      <c r="BS143" s="9">
        <f>VLOOKUP(养成规划和标准成长!$AJ389,阵法、技能和修炼!$C$20:$N$40,COLUMNS(阵法、技能和修炼!$C$20:G$40),0)</f>
        <v>486</v>
      </c>
      <c r="BT143" s="9">
        <f>VLOOKUP(养成规划和标准成长!$AJ389,阵法、技能和修炼!$C$20:$N$40,COLUMNS(阵法、技能和修炼!$C$20:H$40),0)</f>
        <v>332</v>
      </c>
      <c r="BU143" s="9">
        <f>VLOOKUP(养成规划和标准成长!$AJ389,阵法、技能和修炼!$C$20:$N$40,COLUMNS(阵法、技能和修炼!$C$20:I$40),0)</f>
        <v>486</v>
      </c>
      <c r="BV143" s="9">
        <f>VLOOKUP(养成规划和标准成长!$AJ389,阵法、技能和修炼!$C$20:$N$40,COLUMNS(阵法、技能和修炼!$C$20:J$40),0)</f>
        <v>332</v>
      </c>
      <c r="BW143" s="9">
        <f>VLOOKUP(养成规划和标准成长!$AJ389,阵法、技能和修炼!$C$20:$N$40,COLUMNS(阵法、技能和修炼!$C$20:K$40),0)</f>
        <v>100</v>
      </c>
      <c r="BX143" s="9">
        <f>VLOOKUP(养成规划和标准成长!$AJ389,阵法、技能和修炼!$C$20:$N$40,COLUMNS(阵法、技能和修炼!$C$20:L$40),0)</f>
        <v>100</v>
      </c>
      <c r="BY143" s="9">
        <f>VLOOKUP(养成规划和标准成长!$AJ389,阵法、技能和修炼!$C$20:$N$40,COLUMNS(阵法、技能和修炼!$C$20:M$40),0)</f>
        <v>120.00000000000011</v>
      </c>
      <c r="BZ143" s="9">
        <f>VLOOKUP(养成规划和标准成长!$AJ389,阵法、技能和修炼!$C$20:$N$40,COLUMNS(阵法、技能和修炼!$C$20:N$40),0)</f>
        <v>120.00000000000011</v>
      </c>
    </row>
    <row r="144" spans="1:78">
      <c r="A144" s="1">
        <v>141</v>
      </c>
      <c r="B144" s="9">
        <f>ROUND(属性投放!D$4+养成规划和标准成长!E$3*养成规划和标准成长!$O237*养成规划和标准成长!$P237+养成规划和标准成长!E$4*养成规划和标准成长!$V237+养成规划和标准成长!E$5*养成规划和标准成长!$R237+(养成规划和标准成长!E$12+养成规划和标准成长!E$13)*养成规划和标准成长!$N237+养成规划和标准成长!E$14*养成规划和标准成长!$O237*养成规划和标准成长!$Q237+养成规划和标准成长!E$17*10*养成规划和标准成长!$S237+养成规划和标准成长!E$18*10*养成规划和标准成长!$T237+养成规划和标准成长!E$19*养成规划和标准成长!$U237,0)</f>
        <v>5550</v>
      </c>
      <c r="C144" s="9">
        <f>ROUND(属性投放!E$4+养成规划和标准成长!F$3*养成规划和标准成长!$O237*养成规划和标准成长!$P237+养成规划和标准成长!F$4*养成规划和标准成长!$V237+养成规划和标准成长!F$5*养成规划和标准成长!$R237+(养成规划和标准成长!F$12+养成规划和标准成长!F$13)*养成规划和标准成长!$N237+养成规划和标准成长!F$14*养成规划和标准成长!$O237*养成规划和标准成长!$Q237+养成规划和标准成长!F$17*10*养成规划和标准成长!$S237+养成规划和标准成长!F$18*10*养成规划和标准成长!$T237+养成规划和标准成长!F$19*养成规划和标准成长!$U237,0)</f>
        <v>5866</v>
      </c>
      <c r="D144" s="9">
        <f>ROUND(属性投放!F$4+养成规划和标准成长!G$3*养成规划和标准成长!$O237*养成规划和标准成长!$P237+养成规划和标准成长!G$4*养成规划和标准成长!$V237+养成规划和标准成长!G$5*养成规划和标准成长!$R237+(养成规划和标准成长!G$12+养成规划和标准成长!G$13)*养成规划和标准成长!$N237+养成规划和标准成长!G$14*养成规划和标准成长!$O237*养成规划和标准成长!$Q237+养成规划和标准成长!G$17*10*养成规划和标准成长!$S237+养成规划和标准成长!G$18*10*养成规划和标准成长!$T237+养成规划和标准成长!G$19*养成规划和标准成长!$U237,0)</f>
        <v>2103</v>
      </c>
      <c r="E144" s="9">
        <f>ROUND(属性投放!G$4+养成规划和标准成长!H$3*养成规划和标准成长!$O237*养成规划和标准成长!$P237+养成规划和标准成长!H$4*养成规划和标准成长!$V237+养成规划和标准成长!H$5*养成规划和标准成长!$R237+(养成规划和标准成长!H$12+养成规划和标准成长!H$13)*养成规划和标准成长!$N237+养成规划和标准成长!H$14*养成规划和标准成长!$O237*养成规划和标准成长!$Q237+养成规划和标准成长!H$17*10*养成规划和标准成长!$S237+养成规划和标准成长!H$18*10*养成规划和标准成长!$T237+养成规划和标准成长!H$19*养成规划和标准成长!$U237,0)</f>
        <v>870</v>
      </c>
      <c r="F144" s="9">
        <f>ROUND(属性投放!H$4+养成规划和标准成长!I$3*养成规划和标准成长!$O237*养成规划和标准成长!$P237+养成规划和标准成长!I$4*养成规划和标准成长!$V237+养成规划和标准成长!I$5*养成规划和标准成长!$R237+(养成规划和标准成长!I$12+养成规划和标准成长!I$13)*养成规划和标准成长!$N237+养成规划和标准成长!I$14*养成规划和标准成长!$O237*养成规划和标准成长!$Q237+养成规划和标准成长!I$17*10*养成规划和标准成长!$S237+养成规划和标准成长!I$18*10*养成规划和标准成长!$T237+养成规划和标准成长!I$19*养成规划和标准成长!$U237,0)</f>
        <v>1593</v>
      </c>
      <c r="G144" s="9">
        <f>ROUND(属性投放!I$4+养成规划和标准成长!J$3*养成规划和标准成长!$O237*养成规划和标准成长!$P237+养成规划和标准成长!J$4*养成规划和标准成长!$V237+养成规划和标准成长!J$5*养成规划和标准成长!$R237+(养成规划和标准成长!J$12+养成规划和标准成长!J$13)*养成规划和标准成长!$N237+养成规划和标准成长!J$14*养成规划和标准成长!$O237*养成规划和标准成长!$Q237+养成规划和标准成长!J$17*10*养成规划和标准成长!$S237+养成规划和标准成长!J$18*10*养成规划和标准成长!$T237+养成规划和标准成长!J$19*养成规划和标准成长!$U237,0)</f>
        <v>1129</v>
      </c>
      <c r="H144" s="9">
        <f>ROUND(属性投放!J$4+养成规划和标准成长!K$3*养成规划和标准成长!$O237*养成规划和标准成长!$P237+养成规划和标准成长!K$4*养成规划和标准成长!$V237+养成规划和标准成长!K$5*养成规划和标准成长!$R237+(养成规划和标准成长!K$12+养成规划和标准成长!K$13)*养成规划和标准成长!$N237+养成规划和标准成长!K$14*养成规划和标准成长!$O237*养成规划和标准成长!$Q237+养成规划和标准成长!K$17*10*养成规划和标准成长!$S237+养成规划和标准成长!K$18*10*养成规划和标准成长!$T237+养成规划和标准成长!K$19*养成规划和标准成长!$U237,0)</f>
        <v>755</v>
      </c>
      <c r="I144" s="9">
        <f>ROUND(属性投放!K$4+养成规划和标准成长!L$3*养成规划和标准成长!$O237*养成规划和标准成长!$P237+养成规划和标准成长!L$4*养成规划和标准成长!$V237+养成规划和标准成长!L$5*养成规划和标准成长!$R237+(养成规划和标准成长!L$12+养成规划和标准成长!L$13)*养成规划和标准成长!$N237+养成规划和标准成长!L$14*养成规划和标准成长!$O237*养成规划和标准成长!$Q237+养成规划和标准成长!L$17*10*养成规划和标准成长!$S237+养成规划和标准成长!L$18*10*养成规划和标准成长!$T237+养成规划和标准成长!L$19*养成规划和标准成长!$U237,0)</f>
        <v>386</v>
      </c>
      <c r="J144" s="9">
        <f>ROUND(属性投放!L$4+养成规划和标准成长!M$3*养成规划和标准成长!$O237*养成规划和标准成长!$P237+养成规划和标准成长!M$4*养成规划和标准成长!$V237+养成规划和标准成长!M$5*养成规划和标准成长!$R237+(养成规划和标准成长!M$12+养成规划和标准成长!M$13)*养成规划和标准成长!$N237+养成规划和标准成长!M$14*养成规划和标准成长!$O237*养成规划和标准成长!$Q237+养成规划和标准成长!M$17*10*养成规划和标准成长!$S237+养成规划和标准成长!M$18*10*养成规划和标准成长!$T237+养成规划和标准成长!M$19*养成规划和标准成长!$U237,0)</f>
        <v>1437</v>
      </c>
      <c r="K144" s="9">
        <f>ROUND(属性投放!M$4+养成规划和标准成长!N$3*养成规划和标准成长!$O237*养成规划和标准成长!$P237+养成规划和标准成长!N$4*养成规划和标准成长!$V237+养成规划和标准成长!N$5*养成规划和标准成长!$R237+(养成规划和标准成长!N$12+养成规划和标准成长!N$13)*养成规划和标准成长!$N237+养成规划和标准成长!N$14*养成规划和标准成长!$O237*养成规划和标准成长!$Q237+养成规划和标准成长!N$17*10*养成规划和标准成长!$S237+养成规划和标准成长!N$18*10*养成规划和标准成长!$T237+养成规划和标准成长!N$19*养成规划和标准成长!$U237,0)</f>
        <v>1446</v>
      </c>
      <c r="L144" s="9">
        <f>VLOOKUP(养成规划和标准成长!$X237,阵法、技能和修炼!$C$20:$N$40,COLUMNS(阵法、技能和修炼!$C$20:G$40),0)</f>
        <v>319</v>
      </c>
      <c r="M144" s="9">
        <f>VLOOKUP(养成规划和标准成长!$X237,阵法、技能和修炼!$C$20:$N$40,COLUMNS(阵法、技能和修炼!$C$20:H$40),0)</f>
        <v>246</v>
      </c>
      <c r="N144" s="9">
        <f>VLOOKUP(养成规划和标准成长!$X237,阵法、技能和修炼!$C$20:$N$40,COLUMNS(阵法、技能和修炼!$C$20:I$40),0)</f>
        <v>319</v>
      </c>
      <c r="O144" s="9">
        <f>VLOOKUP(养成规划和标准成长!$X237,阵法、技能和修炼!$C$20:$N$40,COLUMNS(阵法、技能和修炼!$C$20:J$40),0)</f>
        <v>246</v>
      </c>
      <c r="P144" s="9">
        <f>VLOOKUP(养成规划和标准成长!$X237,阵法、技能和修炼!$C$20:$N$40,COLUMNS(阵法、技能和修炼!$C$20:K$40),0)</f>
        <v>70</v>
      </c>
      <c r="Q144" s="9">
        <f>VLOOKUP(养成规划和标准成长!$X237,阵法、技能和修炼!$C$20:$N$40,COLUMNS(阵法、技能和修炼!$C$20:L$40),0)</f>
        <v>70</v>
      </c>
      <c r="R144" s="9">
        <f>VLOOKUP(养成规划和标准成长!$X237,阵法、技能和修炼!$C$20:$N$40,COLUMNS(阵法、技能和修炼!$C$20:M$40),0)</f>
        <v>84.000000000000071</v>
      </c>
      <c r="S144" s="9">
        <f>VLOOKUP(养成规划和标准成长!$X237,阵法、技能和修炼!$C$20:$N$40,COLUMNS(阵法、技能和修炼!$C$20:N$40),0)</f>
        <v>84.000000000000071</v>
      </c>
      <c r="T144" s="1">
        <v>141</v>
      </c>
      <c r="U144" s="9">
        <f>ROUND(属性投放!D$4+养成规划和标准成长!E$3*养成规划和标准成长!$C390*养成规划和标准成长!$D390+养成规划和标准成长!E$4*养成规划和标准成长!$J390+养成规划和标准成长!E$5*养成规划和标准成长!$F390+(养成规划和标准成长!E$12+养成规划和标准成长!E$13)*养成规划和标准成长!$B390+养成规划和标准成长!E$14*养成规划和标准成长!$C390*养成规划和标准成长!$E390+养成规划和标准成长!E$17*10*养成规划和标准成长!$G390+养成规划和标准成长!E$18*10*养成规划和标准成长!$H390+养成规划和标准成长!E$19*养成规划和标准成长!$I390,0)</f>
        <v>6121</v>
      </c>
      <c r="V144" s="9">
        <f>ROUND(属性投放!E$4+养成规划和标准成长!F$3*养成规划和标准成长!$C390*养成规划和标准成长!$D390+养成规划和标准成长!F$4*养成规划和标准成长!$J390+养成规划和标准成长!F$5*养成规划和标准成长!$F390+(养成规划和标准成长!F$12+养成规划和标准成长!F$13)*养成规划和标准成长!$B390+养成规划和标准成长!F$14*养成规划和标准成长!$C390*养成规划和标准成长!$E390+养成规划和标准成长!F$17*10*养成规划和标准成长!$G390+养成规划和标准成长!F$18*10*养成规划和标准成长!$H390+养成规划和标准成长!F$19*养成规划和标准成长!$I390,0)</f>
        <v>6261</v>
      </c>
      <c r="W144" s="9">
        <f>ROUND(属性投放!F$4+养成规划和标准成长!G$3*养成规划和标准成长!$C390*养成规划和标准成长!$D390+养成规划和标准成长!G$4*养成规划和标准成长!$J390+养成规划和标准成长!G$5*养成规划和标准成长!$F390+(养成规划和标准成长!G$12+养成规划和标准成长!G$13)*养成规划和标准成长!$B390+养成规划和标准成长!G$14*养成规划和标准成长!$C390*养成规划和标准成长!$E390+养成规划和标准成长!G$17*10*养成规划和标准成长!$G390+养成规划和标准成长!G$18*10*养成规划和标准成长!$H390+养成规划和标准成长!G$19*养成规划和标准成长!$I390,0)</f>
        <v>2275</v>
      </c>
      <c r="X144" s="9">
        <f>ROUND(属性投放!G$4+养成规划和标准成长!H$3*养成规划和标准成长!$C390*养成规划和标准成长!$D390+养成规划和标准成长!H$4*养成规划和标准成长!$J390+养成规划和标准成长!H$5*养成规划和标准成长!$F390+(养成规划和标准成长!H$12+养成规划和标准成长!H$13)*养成规划和标准成长!$B390+养成规划和标准成长!H$14*养成规划和标准成长!$C390*养成规划和标准成长!$E390+养成规划和标准成长!H$17*10*养成规划和标准成长!$G390+养成规划和标准成长!H$18*10*养成规划和标准成长!$H390+养成规划和标准成长!H$19*养成规划和标准成长!$I390,0)</f>
        <v>971</v>
      </c>
      <c r="Y144" s="9">
        <f>ROUND(属性投放!H$4+养成规划和标准成长!I$3*养成规划和标准成长!$C390*养成规划和标准成长!$D390+养成规划和标准成长!I$4*养成规划和标准成长!$J390+养成规划和标准成长!I$5*养成规划和标准成长!$F390+(养成规划和标准成长!I$12+养成规划和标准成长!I$13)*养成规划和标准成长!$B390+养成规划和标准成长!I$14*养成规划和标准成长!$C390*养成规划和标准成长!$E390+养成规划和标准成长!I$17*10*养成规划和标准成长!$G390+养成规划和标准成长!I$18*10*养成规划和标准成长!$H390+养成规划和标准成长!I$19*养成规划和标准成长!$I390,0)</f>
        <v>1700</v>
      </c>
      <c r="Z144" s="9">
        <f>ROUND(属性投放!I$4+养成规划和标准成长!J$3*养成规划和标准成长!$C390*养成规划和标准成长!$D390+养成规划和标准成长!J$4*养成规划和标准成长!$J390+养成规划和标准成长!J$5*养成规划和标准成长!$F390+(养成规划和标准成长!J$12+养成规划和标准成长!J$13)*养成规划和标准成长!$B390+养成规划和标准成长!J$14*养成规划和标准成长!$C390*养成规划和标准成长!$E390+养成规划和标准成长!J$17*10*养成规划和标准成长!$G390+养成规划和标准成长!J$18*10*养成规划和标准成长!$H390+养成规划和标准成长!J$19*养成规划和标准成长!$I390,0)</f>
        <v>1211</v>
      </c>
      <c r="AA144" s="9">
        <f>ROUND(属性投放!J$4+养成规划和标准成长!K$3*养成规划和标准成长!$C390*养成规划和标准成长!$D390+养成规划和标准成长!K$4*养成规划和标准成长!$J390+养成规划和标准成长!K$5*养成规划和标准成长!$F390+(养成规划和标准成长!K$12+养成规划和标准成长!K$13)*养成规划和标准成长!$B390+养成规划和标准成长!K$14*养成规划和标准成长!$C390*养成规划和标准成长!$E390+养成规划和标准成长!K$17*10*养成规划和标准成长!$G390+养成规划和标准成长!K$18*10*养成规划和标准成长!$H390+养成规划和标准成长!K$19*养成规划和标准成长!$I390,0)</f>
        <v>809</v>
      </c>
      <c r="AB144" s="9">
        <f>ROUND(属性投放!K$4+养成规划和标准成长!L$3*养成规划和标准成长!$C390*养成规划和标准成长!$D390+养成规划和标准成长!L$4*养成规划和标准成长!$J390+养成规划和标准成长!L$5*养成规划和标准成长!$F390+(养成规划和标准成长!L$12+养成规划和标准成长!L$13)*养成规划和标准成长!$B390+养成规划和标准成长!L$14*养成规划和标准成长!$C390*养成规划和标准成长!$E390+养成规划和标准成长!L$17*10*养成规划和标准成长!$G390+养成规划和标准成长!L$18*10*养成规划和标准成长!$H390+养成规划和标准成长!L$19*养成规划和标准成长!$I390,0)</f>
        <v>457</v>
      </c>
      <c r="AC144" s="9">
        <f>ROUND(属性投放!L$4+养成规划和标准成长!M$3*养成规划和标准成长!$C390*养成规划和标准成长!$D390+养成规划和标准成长!M$4*养成规划和标准成长!$J390+养成规划和标准成长!M$5*养成规划和标准成长!$F390+(养成规划和标准成长!M$12+养成规划和标准成长!M$13)*养成规划和标准成长!$B390+养成规划和标准成长!M$14*养成规划和标准成长!$C390*养成规划和标准成长!$E390+养成规划和标准成长!M$17*10*养成规划和标准成长!$G390+养成规划和标准成长!M$18*10*养成规划和标准成长!$H390+养成规划和标准成长!M$19*养成规划和标准成长!$I390,0)</f>
        <v>1448</v>
      </c>
      <c r="AD144" s="9">
        <f>ROUND(属性投放!M$4+养成规划和标准成长!N$3*养成规划和标准成长!$C390*养成规划和标准成长!$D390+养成规划和标准成长!N$4*养成规划和标准成长!$J390+养成规划和标准成长!N$5*养成规划和标准成长!$F390+(养成规划和标准成长!N$12+养成规划和标准成长!N$13)*养成规划和标准成长!$B390+养成规划和标准成长!N$14*养成规划和标准成长!$C390*养成规划和标准成长!$E390+养成规划和标准成长!N$17*10*养成规划和标准成长!$G390+养成规划和标准成长!N$18*10*养成规划和标准成长!$H390+养成规划和标准成长!N$19*养成规划和标准成长!$I390,0)</f>
        <v>1460</v>
      </c>
      <c r="AE144" s="9">
        <f>VLOOKUP(养成规划和标准成长!$L390,阵法、技能和修炼!$C$20:$N$40,COLUMNS(阵法、技能和修炼!$C$20:G$40),0)</f>
        <v>373</v>
      </c>
      <c r="AF144" s="9">
        <f>VLOOKUP(养成规划和标准成长!$L390,阵法、技能和修炼!$C$20:$N$40,COLUMNS(阵法、技能和修炼!$C$20:H$40),0)</f>
        <v>276</v>
      </c>
      <c r="AG144" s="9">
        <f>VLOOKUP(养成规划和标准成长!$L390,阵法、技能和修炼!$C$20:$N$40,COLUMNS(阵法、技能和修炼!$C$20:I$40),0)</f>
        <v>373</v>
      </c>
      <c r="AH144" s="9">
        <f>VLOOKUP(养成规划和标准成长!$L390,阵法、技能和修炼!$C$20:$N$40,COLUMNS(阵法、技能和修炼!$C$20:J$40),0)</f>
        <v>276</v>
      </c>
      <c r="AI144" s="9">
        <f>VLOOKUP(养成规划和标准成长!$L390,阵法、技能和修炼!$C$20:$N$40,COLUMNS(阵法、技能和修炼!$C$20:K$40),0)</f>
        <v>80</v>
      </c>
      <c r="AJ144" s="9">
        <f>VLOOKUP(养成规划和标准成长!$L390,阵法、技能和修炼!$C$20:$N$40,COLUMNS(阵法、技能和修炼!$C$20:L$40),0)</f>
        <v>80</v>
      </c>
      <c r="AK144" s="9">
        <f>VLOOKUP(养成规划和标准成长!$L390,阵法、技能和修炼!$C$20:$N$40,COLUMNS(阵法、技能和修炼!$C$20:M$40),0)</f>
        <v>96.000000000000085</v>
      </c>
      <c r="AL144" s="9">
        <f>VLOOKUP(养成规划和标准成长!$L390,阵法、技能和修炼!$C$20:$N$40,COLUMNS(阵法、技能和修炼!$C$20:N$40),0)</f>
        <v>96.000000000000085</v>
      </c>
      <c r="AN144" s="1">
        <v>141</v>
      </c>
      <c r="AO144" s="9">
        <f>ROUND(属性投放!D$4+养成规划和标准成长!E$3*养成规划和标准成长!$O390*养成规划和标准成长!$P390+养成规划和标准成长!E$4*养成规划和标准成长!$V390+养成规划和标准成长!E$5*养成规划和标准成长!$R390+(养成规划和标准成长!E$12+养成规划和标准成长!E$13)*养成规划和标准成长!$N390+养成规划和标准成长!E$14*养成规划和标准成长!$O390*养成规划和标准成长!$Q390+养成规划和标准成长!E$17*10*养成规划和标准成长!$S390+养成规划和标准成长!E$18*10*养成规划和标准成长!$T390+养成规划和标准成长!E$19*养成规划和标准成长!$U390,0)</f>
        <v>6973</v>
      </c>
      <c r="AP144" s="9">
        <f>ROUND(属性投放!E$4+养成规划和标准成长!F$3*养成规划和标准成长!$O390*养成规划和标准成长!$P390+养成规划和标准成长!F$4*养成规划和标准成长!$V390+养成规划和标准成长!F$5*养成规划和标准成长!$R390+(养成规划和标准成长!F$12+养成规划和标准成长!F$13)*养成规划和标准成长!$N390+养成规划和标准成长!F$14*养成规划和标准成长!$O390*养成规划和标准成长!$Q390+养成规划和标准成长!F$17*10*养成规划和标准成长!$S390+养成规划和标准成长!F$18*10*养成规划和标准成长!$T390+养成规划和标准成长!F$19*养成规划和标准成长!$U390,0)</f>
        <v>6657</v>
      </c>
      <c r="AQ144" s="9">
        <f>ROUND(属性投放!F$4+养成规划和标准成长!G$3*养成规划和标准成长!$O390*养成规划和标准成长!$P390+养成规划和标准成长!G$4*养成规划和标准成长!$V390+养成规划和标准成长!G$5*养成规划和标准成长!$R390+(养成规划和标准成长!G$12+养成规划和标准成长!G$13)*养成规划和标准成长!$N390+养成规划和标准成长!G$14*养成规划和标准成长!$O390*养成规划和标准成长!$Q390+养成规划和标准成长!G$17*10*养成规划和标准成长!$S390+养成规划和标准成长!G$18*10*养成规划和标准成长!$T390+养成规划和标准成长!G$19*养成规划和标准成长!$U390,0)</f>
        <v>2503</v>
      </c>
      <c r="AR144" s="9">
        <f>ROUND(属性投放!G$4+养成规划和标准成长!H$3*养成规划和标准成长!$O390*养成规划和标准成长!$P390+养成规划和标准成长!H$4*养成规划和标准成长!$V390+养成规划和标准成长!H$5*养成规划和标准成长!$R390+(养成规划和标准成长!H$12+养成规划和标准成长!H$13)*养成规划和标准成长!$N390+养成规划和标准成长!H$14*养成规划和标准成长!$O390*养成规划和标准成长!$Q390+养成规划和标准成长!H$17*10*养成规划和标准成长!$S390+养成规划和标准成长!H$18*10*养成规划和标准成长!$T390+养成规划和标准成长!H$19*养成规划和标准成长!$U390,0)</f>
        <v>1128</v>
      </c>
      <c r="AS144" s="9">
        <f>ROUND(属性投放!H$4+养成规划和标准成长!I$3*养成规划和标准成长!$O390*养成规划和标准成长!$P390+养成规划和标准成长!I$4*养成规划和标准成长!$V390+养成规划和标准成长!I$5*养成规划和标准成长!$R390+(养成规划和标准成长!I$12+养成规划和标准成长!I$13)*养成规划和标准成长!$N390+养成规划和标准成长!I$14*养成规划和标准成长!$O390*养成规划和标准成长!$Q390+养成规划和标准成长!I$17*10*养成规划和标准成长!$S390+养成规划和标准成长!I$18*10*养成规划和标准成长!$T390+养成规划和标准成长!I$19*养成规划和标准成长!$U390,0)</f>
        <v>1863</v>
      </c>
      <c r="AT144" s="9">
        <f>ROUND(属性投放!I$4+养成规划和标准成长!J$3*养成规划和标准成长!$O390*养成规划和标准成长!$P390+养成规划和标准成长!J$4*养成规划和标准成长!$V390+养成规划和标准成长!J$5*养成规划和标准成长!$R390+(养成规划和标准成长!J$12+养成规划和标准成长!J$13)*养成规划和标准成长!$N390+养成规划和标准成长!J$14*养成规划和标准成长!$O390*养成规划和标准成长!$Q390+养成规划和标准成长!J$17*10*养成规划和标准成长!$S390+养成规划和标准成长!J$18*10*养成规划和标准成长!$T390+养成规划和标准成长!J$19*养成规划和标准成长!$U390,0)</f>
        <v>1350</v>
      </c>
      <c r="AU144" s="9">
        <f>ROUND(属性投放!J$4+养成规划和标准成长!K$3*养成规划和标准成长!$O390*养成规划和标准成长!$P390+养成规划和标准成长!K$4*养成规划和标准成长!$V390+养成规划和标准成长!K$5*养成规划和标准成长!$R390+(养成规划和标准成长!K$12+养成规划和标准成长!K$13)*养成规划和标准成长!$N390+养成规划和标准成长!K$14*养成规划和标准成长!$O390*养成规划和标准成长!$Q390+养成规划和标准成长!K$17*10*养成规划和标准成长!$S390+养成规划和标准成长!K$18*10*养成规划和标准成长!$T390+养成规划和标准成长!K$19*养成规划和标准成长!$U390,0)</f>
        <v>891</v>
      </c>
      <c r="AV144" s="9">
        <f>ROUND(属性投放!K$4+养成规划和标准成长!L$3*养成规划和标准成长!$O390*养成规划和标准成长!$P390+养成规划和标准成长!L$4*养成规划和标准成长!$V390+养成规划和标准成长!L$5*养成规划和标准成长!$R390+(养成规划和标准成长!L$12+养成规划和标准成长!L$13)*养成规划和标准成长!$N390+养成规划和标准成长!L$14*养成规划和标准成长!$O390*养成规划和标准成长!$Q390+养成规划和标准成长!L$17*10*养成规划和标准成长!$S390+养成规划和标准成长!L$18*10*养成规划和标准成长!$T390+养成规划和标准成长!L$19*养成规划和标准成长!$U390,0)</f>
        <v>556</v>
      </c>
      <c r="AW144" s="9">
        <f>ROUND(属性投放!L$4+养成规划和标准成长!M$3*养成规划和标准成长!$O390*养成规划和标准成长!$P390+养成规划和标准成长!M$4*养成规划和标准成长!$V390+养成规划和标准成长!M$5*养成规划和标准成长!$R390+(养成规划和标准成长!M$12+养成规划和标准成长!M$13)*养成规划和标准成长!$N390+养成规划和标准成长!M$14*养成规划和标准成长!$O390*养成规划和标准成长!$Q390+养成规划和标准成长!M$17*10*养成规划和标准成长!$S390+养成规划和标准成长!M$18*10*养成规划和标准成长!$T390+养成规划和标准成长!M$19*养成规划和标准成长!$U390,0)</f>
        <v>1476</v>
      </c>
      <c r="AX144" s="9">
        <f>ROUND(属性投放!M$4+养成规划和标准成长!N$3*养成规划和标准成长!$O390*养成规划和标准成长!$P390+养成规划和标准成长!N$4*养成规划和标准成长!$V390+养成规划和标准成长!N$5*养成规划和标准成长!$R390+(养成规划和标准成长!N$12+养成规划和标准成长!N$13)*养成规划和标准成长!$N390+养成规划和标准成长!N$14*养成规划和标准成长!$O390*养成规划和标准成长!$Q390+养成规划和标准成长!N$17*10*养成规划和标准成长!$S390+养成规划和标准成长!N$18*10*养成规划和标准成长!$T390+养成规划和标准成长!N$19*养成规划和标准成长!$U390,0)</f>
        <v>1492</v>
      </c>
      <c r="AY144" s="9">
        <f>VLOOKUP(养成规划和标准成长!$X390,阵法、技能和修炼!$C$20:$N$40,COLUMNS(阵法、技能和修炼!$C$20:G$40),0)</f>
        <v>428</v>
      </c>
      <c r="AZ144" s="9">
        <f>VLOOKUP(养成规划和标准成长!$X390,阵法、技能和修炼!$C$20:$N$40,COLUMNS(阵法、技能和修炼!$C$20:H$40),0)</f>
        <v>305</v>
      </c>
      <c r="BA144" s="9">
        <f>VLOOKUP(养成规划和标准成长!$X390,阵法、技能和修炼!$C$20:$N$40,COLUMNS(阵法、技能和修炼!$C$20:I$40),0)</f>
        <v>428</v>
      </c>
      <c r="BB144" s="9">
        <f>VLOOKUP(养成规划和标准成长!$X390,阵法、技能和修炼!$C$20:$N$40,COLUMNS(阵法、技能和修炼!$C$20:J$40),0)</f>
        <v>305</v>
      </c>
      <c r="BC144" s="9">
        <f>VLOOKUP(养成规划和标准成长!$X390,阵法、技能和修炼!$C$20:$N$40,COLUMNS(阵法、技能和修炼!$C$20:K$40),0)</f>
        <v>90</v>
      </c>
      <c r="BD144" s="9">
        <f>VLOOKUP(养成规划和标准成长!$X390,阵法、技能和修炼!$C$20:$N$40,COLUMNS(阵法、技能和修炼!$C$20:L$40),0)</f>
        <v>90</v>
      </c>
      <c r="BE144" s="9">
        <f>VLOOKUP(养成规划和标准成长!$X390,阵法、技能和修炼!$C$20:$N$40,COLUMNS(阵法、技能和修炼!$C$20:M$40),0)</f>
        <v>108.0000000000001</v>
      </c>
      <c r="BF144" s="9">
        <f>VLOOKUP(养成规划和标准成长!$X390,阵法、技能和修炼!$C$20:$N$40,COLUMNS(阵法、技能和修炼!$C$20:N$40),0)</f>
        <v>108.0000000000001</v>
      </c>
      <c r="BH144" s="1">
        <v>141</v>
      </c>
      <c r="BI144" s="9">
        <f>ROUND(属性投放!D$4+养成规划和标准成长!E$3*养成规划和标准成长!$AA390*养成规划和标准成长!$AB390+养成规划和标准成长!E$4*养成规划和标准成长!$AH390+养成规划和标准成长!E$5*养成规划和标准成长!$AD390+(养成规划和标准成长!E$12+养成规划和标准成长!E$13)*养成规划和标准成长!$Z390+养成规划和标准成长!E$14*养成规划和标准成长!$AA390*养成规划和标准成长!$AC390+养成规划和标准成长!E$17*10*养成规划和标准成长!$AE390+养成规划和标准成长!E$18*10*养成规划和标准成长!$AF390+养成规划和标准成长!E$19*养成规划和标准成长!$AG390,0)</f>
        <v>7726</v>
      </c>
      <c r="BJ144" s="9">
        <f>ROUND(属性投放!E$4+养成规划和标准成长!F$3*养成规划和标准成长!$AA390*养成规划和标准成长!$AB390+养成规划和标准成长!F$4*养成规划和标准成长!$AH390+养成规划和标准成长!F$5*养成规划和标准成长!$AD390+(养成规划和标准成长!F$12+养成规划和标准成长!F$13)*养成规划和标准成长!$Z390+养成规划和标准成长!F$14*养成规划和标准成长!$AA390*养成规划和标准成长!$AC390+养成规划和标准成长!F$17*10*养成规划和标准成长!$AE390+养成规划和标准成长!F$18*10*养成规划和标准成长!$AF390+养成规划和标准成长!F$19*养成规划和标准成长!$AG390,0)</f>
        <v>6983</v>
      </c>
      <c r="BK144" s="9">
        <f>ROUND(属性投放!F$4+养成规划和标准成长!G$3*养成规划和标准成长!$AA390*养成规划和标准成长!$AB390+养成规划和标准成长!G$4*养成规划和标准成长!$AH390+养成规划和标准成长!G$5*养成规划和标准成长!$AD390+(养成规划和标准成长!G$12+养成规划和标准成长!G$13)*养成规划和标准成长!$Z390+养成规划和标准成长!G$14*养成规划和标准成长!$AA390*养成规划和标准成长!$AC390+养成规划和标准成长!G$17*10*养成规划和标准成长!$AE390+养成规划和标准成长!G$18*10*养成规划和标准成长!$AF390+养成规划和标准成长!G$19*养成规划和标准成长!$AG390,0)</f>
        <v>2702</v>
      </c>
      <c r="BL144" s="9">
        <f>ROUND(属性投放!G$4+养成规划和标准成长!H$3*养成规划和标准成长!$AA390*养成规划和标准成长!$AB390+养成规划和标准成长!H$4*养成规划和标准成长!$AH390+养成规划和标准成长!H$5*养成规划和标准成长!$AD390+(养成规划和标准成长!H$12+养成规划和标准成长!H$13)*养成规划和标准成长!$Z390+养成规划和标准成长!H$14*养成规划和标准成长!$AA390*养成规划和标准成长!$AC390+养成规划和标准成长!H$17*10*养成规划和标准成长!$AE390+养成规划和标准成长!H$18*10*养成规划和标准成长!$AF390+养成规划和标准成长!H$19*养成规划和标准成长!$AG390,0)</f>
        <v>1263</v>
      </c>
      <c r="BM144" s="9">
        <f>ROUND(属性投放!H$4+养成规划和标准成长!I$3*养成规划和标准成长!$AA390*养成规划和标准成长!$AB390+养成规划和标准成长!I$4*养成规划和标准成长!$AH390+养成规划和标准成长!I$5*养成规划和标准成长!$AD390+(养成规划和标准成长!I$12+养成规划和标准成长!I$13)*养成规划和标准成长!$Z390+养成规划和标准成长!I$14*养成规划和标准成长!$AA390*养成规划和标准成长!$AC390+养成规划和标准成长!I$17*10*养成规划和标准成长!$AE390+养成规划和标准成长!I$18*10*养成规划和标准成长!$AF390+养成规划和标准成长!I$19*养成规划和标准成长!$AG390,0)</f>
        <v>2002</v>
      </c>
      <c r="BN144" s="9">
        <f>ROUND(属性投放!I$4+养成规划和标准成长!J$3*养成规划和标准成长!$AA390*养成规划和标准成长!$AB390+养成规划和标准成长!J$4*养成规划和标准成长!$AH390+养成规划和标准成长!J$5*养成规划和标准成长!$AD390+(养成规划和标准成长!J$12+养成规划和标准成长!J$13)*养成规划和标准成长!$Z390+养成规划和标准成长!J$14*养成规划和标准成长!$AA390*养成规划和标准成长!$AC390+养成规划和标准成长!J$17*10*养成规划和标准成长!$AE390+养成规划和标准成长!J$18*10*养成规划和标准成长!$AF390+养成规划和标准成长!J$19*养成规划和标准成长!$AG390,0)</f>
        <v>1464</v>
      </c>
      <c r="BO144" s="9">
        <f>ROUND(属性投放!J$4+养成规划和标准成长!K$3*养成规划和标准成长!$AA390*养成规划和标准成长!$AB390+养成规划和标准成长!K$4*养成规划和标准成长!$AH390+养成规划和标准成长!K$5*养成规划和标准成长!$AD390+(养成规划和标准成长!K$12+养成规划和标准成长!K$13)*养成规划和标准成长!$Z390+养成规划和标准成长!K$14*养成规划和标准成长!$AA390*养成规划和标准成长!$AC390+养成规划和标准成长!K$17*10*养成规划和标准成长!$AE390+养成规划和标准成长!K$18*10*养成规划和标准成长!$AF390+养成规划和标准成长!K$19*养成规划和标准成长!$AG390,0)</f>
        <v>955</v>
      </c>
      <c r="BP144" s="9">
        <f>ROUND(属性投放!K$4+养成规划和标准成长!L$3*养成规划和标准成长!$AA390*养成规划和标准成长!$AB390+养成规划和标准成长!L$4*养成规划和标准成长!$AH390+养成规划和标准成长!L$5*养成规划和标准成长!$AD390+(养成规划和标准成长!L$12+养成规划和标准成长!L$13)*养成规划和标准成长!$Z390+养成规划和标准成长!L$14*养成规划和标准成长!$AA390*养成规划和标准成长!$AC390+养成规划和标准成长!L$17*10*养成规划和标准成长!$AE390+养成规划和标准成长!L$18*10*养成规划和标准成长!$AF390+养成规划和标准成长!L$19*养成规划和标准成长!$AG390,0)</f>
        <v>640</v>
      </c>
      <c r="BQ144" s="9">
        <f>ROUND(属性投放!L$4+养成规划和标准成长!M$3*养成规划和标准成长!$AA390*养成规划和标准成长!$AB390+养成规划和标准成长!M$4*养成规划和标准成长!$AH390+养成规划和标准成长!M$5*养成规划和标准成长!$AD390+(养成规划和标准成长!M$12+养成规划和标准成长!M$13)*养成规划和标准成长!$Z390+养成规划和标准成长!M$14*养成规划和标准成长!$AA390*养成规划和标准成长!$AC390+养成规划和标准成长!M$17*10*养成规划和标准成长!$AE390+养成规划和标准成长!M$18*10*养成规划和标准成长!$AF390+养成规划和标准成长!M$19*养成规划和标准成长!$AG390,0)</f>
        <v>1498</v>
      </c>
      <c r="BR144" s="9">
        <f>ROUND(属性投放!M$4+养成规划和标准成长!N$3*养成规划和标准成长!$AA390*养成规划和标准成长!$AB390+养成规划和标准成长!N$4*养成规划和标准成长!$AH390+养成规划和标准成长!N$5*养成规划和标准成长!$AD390+(养成规划和标准成长!N$12+养成规划和标准成长!N$13)*养成规划和标准成长!$Z390+养成规划和标准成长!N$14*养成规划和标准成长!$AA390*养成规划和标准成长!$AC390+养成规划和标准成长!N$17*10*养成规划和标准成长!$AE390+养成规划和标准成长!N$18*10*养成规划和标准成长!$AF390+养成规划和标准成长!N$19*养成规划和标准成长!$AG390,0)</f>
        <v>1516</v>
      </c>
      <c r="BS144" s="9">
        <f>VLOOKUP(养成规划和标准成长!$AJ390,阵法、技能和修炼!$C$20:$N$40,COLUMNS(阵法、技能和修炼!$C$20:G$40),0)</f>
        <v>486</v>
      </c>
      <c r="BT144" s="9">
        <f>VLOOKUP(养成规划和标准成长!$AJ390,阵法、技能和修炼!$C$20:$N$40,COLUMNS(阵法、技能和修炼!$C$20:H$40),0)</f>
        <v>332</v>
      </c>
      <c r="BU144" s="9">
        <f>VLOOKUP(养成规划和标准成长!$AJ390,阵法、技能和修炼!$C$20:$N$40,COLUMNS(阵法、技能和修炼!$C$20:I$40),0)</f>
        <v>486</v>
      </c>
      <c r="BV144" s="9">
        <f>VLOOKUP(养成规划和标准成长!$AJ390,阵法、技能和修炼!$C$20:$N$40,COLUMNS(阵法、技能和修炼!$C$20:J$40),0)</f>
        <v>332</v>
      </c>
      <c r="BW144" s="9">
        <f>VLOOKUP(养成规划和标准成长!$AJ390,阵法、技能和修炼!$C$20:$N$40,COLUMNS(阵法、技能和修炼!$C$20:K$40),0)</f>
        <v>100</v>
      </c>
      <c r="BX144" s="9">
        <f>VLOOKUP(养成规划和标准成长!$AJ390,阵法、技能和修炼!$C$20:$N$40,COLUMNS(阵法、技能和修炼!$C$20:L$40),0)</f>
        <v>100</v>
      </c>
      <c r="BY144" s="9">
        <f>VLOOKUP(养成规划和标准成长!$AJ390,阵法、技能和修炼!$C$20:$N$40,COLUMNS(阵法、技能和修炼!$C$20:M$40),0)</f>
        <v>120.00000000000011</v>
      </c>
      <c r="BZ144" s="9">
        <f>VLOOKUP(养成规划和标准成长!$AJ390,阵法、技能和修炼!$C$20:$N$40,COLUMNS(阵法、技能和修炼!$C$20:N$40),0)</f>
        <v>120.00000000000011</v>
      </c>
    </row>
    <row r="145" spans="1:78">
      <c r="A145" s="1">
        <v>142</v>
      </c>
      <c r="B145" s="9">
        <f>ROUND(属性投放!D$4+养成规划和标准成长!E$3*养成规划和标准成长!$O238*养成规划和标准成长!$P238+养成规划和标准成长!E$4*养成规划和标准成长!$V238+养成规划和标准成长!E$5*养成规划和标准成长!$R238+(养成规划和标准成长!E$12+养成规划和标准成长!E$13)*养成规划和标准成长!$N238+养成规划和标准成长!E$14*养成规划和标准成长!$O238*养成规划和标准成长!$Q238+养成规划和标准成长!E$17*10*养成规划和标准成长!$S238+养成规划和标准成长!E$18*10*养成规划和标准成长!$T238+养成规划和标准成长!E$19*养成规划和标准成长!$U238,0)</f>
        <v>5573</v>
      </c>
      <c r="C145" s="9">
        <f>ROUND(属性投放!E$4+养成规划和标准成长!F$3*养成规划和标准成长!$O238*养成规划和标准成长!$P238+养成规划和标准成长!F$4*养成规划和标准成长!$V238+养成规划和标准成长!F$5*养成规划和标准成长!$R238+(养成规划和标准成长!F$12+养成规划和标准成长!F$13)*养成规划和标准成长!$N238+养成规划和标准成长!F$14*养成规划和标准成长!$O238*养成规划和标准成长!$Q238+养成规划和标准成长!F$17*10*养成规划和标准成长!$S238+养成规划和标准成长!F$18*10*养成规划和标准成长!$T238+养成规划和标准成长!F$19*养成规划和标准成长!$U238,0)</f>
        <v>5898</v>
      </c>
      <c r="D145" s="9">
        <f>ROUND(属性投放!F$4+养成规划和标准成长!G$3*养成规划和标准成长!$O238*养成规划和标准成长!$P238+养成规划和标准成长!G$4*养成规划和标准成长!$V238+养成规划和标准成长!G$5*养成规划和标准成长!$R238+(养成规划和标准成长!G$12+养成规划和标准成长!G$13)*养成规划和标准成长!$N238+养成规划和标准成长!G$14*养成规划和标准成长!$O238*养成规划和标准成长!$Q238+养成规划和标准成长!G$17*10*养成规划和标准成长!$S238+养成规划和标准成长!G$18*10*养成规划和标准成长!$T238+养成规划和标准成长!G$19*养成规划和标准成长!$U238,0)</f>
        <v>2111</v>
      </c>
      <c r="E145" s="9">
        <f>ROUND(属性投放!G$4+养成规划和标准成长!H$3*养成规划和标准成长!$O238*养成规划和标准成长!$P238+养成规划和标准成长!H$4*养成规划和标准成长!$V238+养成规划和标准成长!H$5*养成规划和标准成长!$R238+(养成规划和标准成长!H$12+养成规划和标准成长!H$13)*养成规划和标准成长!$N238+养成规划和标准成长!H$14*养成规划和标准成长!$O238*养成规划和标准成长!$Q238+养成规划和标准成长!H$17*10*养成规划和标准成长!$S238+养成规划和标准成长!H$18*10*养成规划和标准成长!$T238+养成规划和标准成长!H$19*养成规划和标准成长!$U238,0)</f>
        <v>872</v>
      </c>
      <c r="F145" s="9">
        <f>ROUND(属性投放!H$4+养成规划和标准成长!I$3*养成规划和标准成长!$O238*养成规划和标准成长!$P238+养成规划和标准成长!I$4*养成规划和标准成长!$V238+养成规划和标准成长!I$5*养成规划和标准成长!$R238+(养成规划和标准成长!I$12+养成规划和标准成长!I$13)*养成规划和标准成长!$N238+养成规划和标准成长!I$14*养成规划和标准成长!$O238*养成规划和标准成长!$Q238+养成规划和标准成长!I$17*10*养成规划和标准成长!$S238+养成规划和标准成长!I$18*10*养成规划和标准成长!$T238+养成规划和标准成长!I$19*养成规划和标准成长!$U238,0)</f>
        <v>1600</v>
      </c>
      <c r="G145" s="9">
        <f>ROUND(属性投放!I$4+养成规划和标准成长!J$3*养成规划和标准成长!$O238*养成规划和标准成长!$P238+养成规划和标准成长!J$4*养成规划和标准成长!$V238+养成规划和标准成长!J$5*养成规划和标准成长!$R238+(养成规划和标准成长!J$12+养成规划和标准成长!J$13)*养成规划和标准成长!$N238+养成规划和标准成长!J$14*养成规划和标准成长!$O238*养成规划和标准成长!$Q238+养成规划和标准成长!J$17*10*养成规划和标准成长!$S238+养成规划和标准成长!J$18*10*养成规划和标准成长!$T238+养成规划和标准成长!J$19*养成规划和标准成长!$U238,0)</f>
        <v>1135</v>
      </c>
      <c r="H145" s="9">
        <f>ROUND(属性投放!J$4+养成规划和标准成长!K$3*养成规划和标准成长!$O238*养成规划和标准成长!$P238+养成规划和标准成长!K$4*养成规划和标准成长!$V238+养成规划和标准成长!K$5*养成规划和标准成长!$R238+(养成规划和标准成长!K$12+养成规划和标准成长!K$13)*养成规划和标准成长!$N238+养成规划和标准成长!K$14*养成规划和标准成长!$O238*养成规划和标准成长!$Q238+养成规划和标准成长!K$17*10*养成规划和标准成长!$S238+养成规划和标准成长!K$18*10*养成规划和标准成长!$T238+养成规划和标准成长!K$19*养成规划和标准成长!$U238,0)</f>
        <v>758</v>
      </c>
      <c r="I145" s="9">
        <f>ROUND(属性投放!K$4+养成规划和标准成长!L$3*养成规划和标准成长!$O238*养成规划和标准成长!$P238+养成规划和标准成长!L$4*养成规划和标准成长!$V238+养成规划和标准成长!L$5*养成规划和标准成长!$R238+(养成规划和标准成长!L$12+养成规划和标准成长!L$13)*养成规划和标准成长!$N238+养成规划和标准成长!L$14*养成规划和标准成长!$O238*养成规划和标准成长!$Q238+养成规划和标准成长!L$17*10*养成规划和标准成长!$S238+养成规划和标准成长!L$18*10*养成规划和标准成长!$T238+养成规划和标准成长!L$19*养成规划和标准成长!$U238,0)</f>
        <v>386</v>
      </c>
      <c r="J145" s="9">
        <f>ROUND(属性投放!L$4+养成规划和标准成长!M$3*养成规划和标准成长!$O238*养成规划和标准成长!$P238+养成规划和标准成长!M$4*养成规划和标准成长!$V238+养成规划和标准成长!M$5*养成规划和标准成长!$R238+(养成规划和标准成长!M$12+养成规划和标准成长!M$13)*养成规划和标准成长!$N238+养成规划和标准成长!M$14*养成规划和标准成长!$O238*养成规划和标准成长!$Q238+养成规划和标准成长!M$17*10*养成规划和标准成长!$S238+养成规划和标准成长!M$18*10*养成规划和标准成长!$T238+养成规划和标准成长!M$19*养成规划和标准成长!$U238,0)</f>
        <v>1447</v>
      </c>
      <c r="K145" s="9">
        <f>ROUND(属性投放!M$4+养成规划和标准成长!N$3*养成规划和标准成长!$O238*养成规划和标准成长!$P238+养成规划和标准成长!N$4*养成规划和标准成长!$V238+养成规划和标准成长!N$5*养成规划和标准成长!$R238+(养成规划和标准成长!N$12+养成规划和标准成长!N$13)*养成规划和标准成长!$N238+养成规划和标准成长!N$14*养成规划和标准成长!$O238*养成规划和标准成长!$Q238+养成规划和标准成长!N$17*10*养成规划和标准成长!$S238+养成规划和标准成长!N$18*10*养成规划和标准成长!$T238+养成规划和标准成长!N$19*养成规划和标准成长!$U238,0)</f>
        <v>1456</v>
      </c>
      <c r="L145" s="9">
        <f>VLOOKUP(养成规划和标准成长!$X238,阵法、技能和修炼!$C$20:$N$40,COLUMNS(阵法、技能和修炼!$C$20:G$40),0)</f>
        <v>319</v>
      </c>
      <c r="M145" s="9">
        <f>VLOOKUP(养成规划和标准成长!$X238,阵法、技能和修炼!$C$20:$N$40,COLUMNS(阵法、技能和修炼!$C$20:H$40),0)</f>
        <v>246</v>
      </c>
      <c r="N145" s="9">
        <f>VLOOKUP(养成规划和标准成长!$X238,阵法、技能和修炼!$C$20:$N$40,COLUMNS(阵法、技能和修炼!$C$20:I$40),0)</f>
        <v>319</v>
      </c>
      <c r="O145" s="9">
        <f>VLOOKUP(养成规划和标准成长!$X238,阵法、技能和修炼!$C$20:$N$40,COLUMNS(阵法、技能和修炼!$C$20:J$40),0)</f>
        <v>246</v>
      </c>
      <c r="P145" s="9">
        <f>VLOOKUP(养成规划和标准成长!$X238,阵法、技能和修炼!$C$20:$N$40,COLUMNS(阵法、技能和修炼!$C$20:K$40),0)</f>
        <v>70</v>
      </c>
      <c r="Q145" s="9">
        <f>VLOOKUP(养成规划和标准成长!$X238,阵法、技能和修炼!$C$20:$N$40,COLUMNS(阵法、技能和修炼!$C$20:L$40),0)</f>
        <v>70</v>
      </c>
      <c r="R145" s="9">
        <f>VLOOKUP(养成规划和标准成长!$X238,阵法、技能和修炼!$C$20:$N$40,COLUMNS(阵法、技能和修炼!$C$20:M$40),0)</f>
        <v>84.000000000000071</v>
      </c>
      <c r="S145" s="9">
        <f>VLOOKUP(养成规划和标准成长!$X238,阵法、技能和修炼!$C$20:$N$40,COLUMNS(阵法、技能和修炼!$C$20:N$40),0)</f>
        <v>84.000000000000071</v>
      </c>
      <c r="T145" s="1">
        <v>142</v>
      </c>
      <c r="U145" s="9">
        <f>ROUND(属性投放!D$4+养成规划和标准成长!E$3*养成规划和标准成长!$C391*养成规划和标准成长!$D391+养成规划和标准成长!E$4*养成规划和标准成长!$J391+养成规划和标准成长!E$5*养成规划和标准成长!$F391+(养成规划和标准成长!E$12+养成规划和标准成长!E$13)*养成规划和标准成长!$B391+养成规划和标准成长!E$14*养成规划和标准成长!$C391*养成规划和标准成长!$E391+养成规划和标准成长!E$17*10*养成规划和标准成长!$G391+养成规划和标准成长!E$18*10*养成规划和标准成长!$H391+养成规划和标准成长!E$19*养成规划和标准成长!$I391,0)</f>
        <v>6145</v>
      </c>
      <c r="V145" s="9">
        <f>ROUND(属性投放!E$4+养成规划和标准成长!F$3*养成规划和标准成长!$C391*养成规划和标准成长!$D391+养成规划和标准成长!F$4*养成规划和标准成长!$J391+养成规划和标准成长!F$5*养成规划和标准成长!$F391+(养成规划和标准成长!F$12+养成规划和标准成长!F$13)*养成规划和标准成长!$B391+养成规划和标准成长!F$14*养成规划和标准成长!$C391*养成规划和标准成长!$E391+养成规划和标准成长!F$17*10*养成规划和标准成长!$G391+养成规划和标准成长!F$18*10*养成规划和标准成长!$H391+养成规划和标准成长!F$19*养成规划和标准成长!$I391,0)</f>
        <v>6294</v>
      </c>
      <c r="W145" s="9">
        <f>ROUND(属性投放!F$4+养成规划和标准成长!G$3*养成规划和标准成长!$C391*养成规划和标准成长!$D391+养成规划和标准成长!G$4*养成规划和标准成长!$J391+养成规划和标准成长!G$5*养成规划和标准成长!$F391+(养成规划和标准成长!G$12+养成规划和标准成长!G$13)*养成规划和标准成长!$B391+养成规划和标准成长!G$14*养成规划和标准成长!$C391*养成规划和标准成长!$E391+养成规划和标准成长!G$17*10*养成规划和标准成长!$G391+养成规划和标准成长!G$18*10*养成规划和标准成长!$H391+养成规划和标准成长!G$19*养成规划和标准成长!$I391,0)</f>
        <v>2282</v>
      </c>
      <c r="X145" s="9">
        <f>ROUND(属性投放!G$4+养成规划和标准成长!H$3*养成规划和标准成长!$C391*养成规划和标准成长!$D391+养成规划和标准成长!H$4*养成规划和标准成长!$J391+养成规划和标准成长!H$5*养成规划和标准成长!$F391+(养成规划和标准成长!H$12+养成规划和标准成长!H$13)*养成规划和标准成长!$B391+养成规划和标准成长!H$14*养成规划和标准成长!$C391*养成规划和标准成长!$E391+养成规划和标准成长!H$17*10*养成规划和标准成长!$G391+养成规划和标准成长!H$18*10*养成规划和标准成长!$H391+养成规划和标准成长!H$19*养成规划和标准成长!$I391,0)</f>
        <v>973</v>
      </c>
      <c r="Y145" s="9">
        <f>ROUND(属性投放!H$4+养成规划和标准成长!I$3*养成规划和标准成长!$C391*养成规划和标准成长!$D391+养成规划和标准成长!I$4*养成规划和标准成长!$J391+养成规划和标准成长!I$5*养成规划和标准成长!$F391+(养成规划和标准成长!I$12+养成规划和标准成长!I$13)*养成规划和标准成长!$B391+养成规划和标准成长!I$14*养成规划和标准成长!$C391*养成规划和标准成长!$E391+养成规划和标准成长!I$17*10*养成规划和标准成长!$G391+养成规划和标准成长!I$18*10*养成规划和标准成长!$H391+养成规划和标准成长!I$19*养成规划和标准成长!$I391,0)</f>
        <v>1707</v>
      </c>
      <c r="Z145" s="9">
        <f>ROUND(属性投放!I$4+养成规划和标准成长!J$3*养成规划和标准成长!$C391*养成规划和标准成长!$D391+养成规划和标准成长!J$4*养成规划和标准成长!$J391+养成规划和标准成长!J$5*养成规划和标准成长!$F391+(养成规划和标准成长!J$12+养成规划和标准成长!J$13)*养成规划和标准成长!$B391+养成规划和标准成长!J$14*养成规划和标准成长!$C391*养成规划和标准成长!$E391+养成规划和标准成长!J$17*10*养成规划和标准成长!$G391+养成规划和标准成长!J$18*10*养成规划和标准成长!$H391+养成规划和标准成长!J$19*养成规划和标准成长!$I391,0)</f>
        <v>1217</v>
      </c>
      <c r="AA145" s="9">
        <f>ROUND(属性投放!J$4+养成规划和标准成长!K$3*养成规划和标准成长!$C391*养成规划和标准成长!$D391+养成规划和标准成长!K$4*养成规划和标准成长!$J391+养成规划和标准成长!K$5*养成规划和标准成长!$F391+(养成规划和标准成长!K$12+养成规划和标准成长!K$13)*养成规划和标准成长!$B391+养成规划和标准成长!K$14*养成规划和标准成长!$C391*养成规划和标准成长!$E391+养成规划和标准成长!K$17*10*养成规划和标准成长!$G391+养成规划和标准成长!K$18*10*养成规划和标准成长!$H391+养成规划和标准成长!K$19*养成规划和标准成长!$I391,0)</f>
        <v>812</v>
      </c>
      <c r="AB145" s="9">
        <f>ROUND(属性投放!K$4+养成规划和标准成长!L$3*养成规划和标准成长!$C391*养成规划和标准成长!$D391+养成规划和标准成长!L$4*养成规划和标准成长!$J391+养成规划和标准成长!L$5*养成规划和标准成长!$F391+(养成规划和标准成长!L$12+养成规划和标准成长!L$13)*养成规划和标准成长!$B391+养成规划和标准成长!L$14*养成规划和标准成长!$C391*养成规划和标准成长!$E391+养成规划和标准成长!L$17*10*养成规划和标准成长!$G391+养成规划和标准成长!L$18*10*养成规划和标准成长!$H391+养成规划和标准成长!L$19*养成规划和标准成长!$I391,0)</f>
        <v>457</v>
      </c>
      <c r="AC145" s="9">
        <f>ROUND(属性投放!L$4+养成规划和标准成长!M$3*养成规划和标准成长!$C391*养成规划和标准成长!$D391+养成规划和标准成长!M$4*养成规划和标准成长!$J391+养成规划和标准成长!M$5*养成规划和标准成长!$F391+(养成规划和标准成长!M$12+养成规划和标准成长!M$13)*养成规划和标准成长!$B391+养成规划和标准成长!M$14*养成规划和标准成长!$C391*养成规划和标准成长!$E391+养成规划和标准成长!M$17*10*养成规划和标准成长!$G391+养成规划和标准成长!M$18*10*养成规划和标准成长!$H391+养成规划和标准成长!M$19*养成规划和标准成长!$I391,0)</f>
        <v>1458</v>
      </c>
      <c r="AD145" s="9">
        <f>ROUND(属性投放!M$4+养成规划和标准成长!N$3*养成规划和标准成长!$C391*养成规划和标准成长!$D391+养成规划和标准成长!N$4*养成规划和标准成长!$J391+养成规划和标准成长!N$5*养成规划和标准成长!$F391+(养成规划和标准成长!N$12+养成规划和标准成长!N$13)*养成规划和标准成长!$B391+养成规划和标准成长!N$14*养成规划和标准成长!$C391*养成规划和标准成长!$E391+养成规划和标准成长!N$17*10*养成规划和标准成长!$G391+养成规划和标准成长!N$18*10*养成规划和标准成长!$H391+养成规划和标准成长!N$19*养成规划和标准成长!$I391,0)</f>
        <v>1470</v>
      </c>
      <c r="AE145" s="9">
        <f>VLOOKUP(养成规划和标准成长!$L391,阵法、技能和修炼!$C$20:$N$40,COLUMNS(阵法、技能和修炼!$C$20:G$40),0)</f>
        <v>373</v>
      </c>
      <c r="AF145" s="9">
        <f>VLOOKUP(养成规划和标准成长!$L391,阵法、技能和修炼!$C$20:$N$40,COLUMNS(阵法、技能和修炼!$C$20:H$40),0)</f>
        <v>276</v>
      </c>
      <c r="AG145" s="9">
        <f>VLOOKUP(养成规划和标准成长!$L391,阵法、技能和修炼!$C$20:$N$40,COLUMNS(阵法、技能和修炼!$C$20:I$40),0)</f>
        <v>373</v>
      </c>
      <c r="AH145" s="9">
        <f>VLOOKUP(养成规划和标准成长!$L391,阵法、技能和修炼!$C$20:$N$40,COLUMNS(阵法、技能和修炼!$C$20:J$40),0)</f>
        <v>276</v>
      </c>
      <c r="AI145" s="9">
        <f>VLOOKUP(养成规划和标准成长!$L391,阵法、技能和修炼!$C$20:$N$40,COLUMNS(阵法、技能和修炼!$C$20:K$40),0)</f>
        <v>80</v>
      </c>
      <c r="AJ145" s="9">
        <f>VLOOKUP(养成规划和标准成长!$L391,阵法、技能和修炼!$C$20:$N$40,COLUMNS(阵法、技能和修炼!$C$20:L$40),0)</f>
        <v>80</v>
      </c>
      <c r="AK145" s="9">
        <f>VLOOKUP(养成规划和标准成长!$L391,阵法、技能和修炼!$C$20:$N$40,COLUMNS(阵法、技能和修炼!$C$20:M$40),0)</f>
        <v>96.000000000000085</v>
      </c>
      <c r="AL145" s="9">
        <f>VLOOKUP(养成规划和标准成长!$L391,阵法、技能和修炼!$C$20:$N$40,COLUMNS(阵法、技能和修炼!$C$20:N$40),0)</f>
        <v>96.000000000000085</v>
      </c>
      <c r="AN145" s="1">
        <v>142</v>
      </c>
      <c r="AO145" s="9">
        <f>ROUND(属性投放!D$4+养成规划和标准成长!E$3*养成规划和标准成长!$O391*养成规划和标准成长!$P391+养成规划和标准成长!E$4*养成规划和标准成长!$V391+养成规划和标准成长!E$5*养成规划和标准成长!$R391+(养成规划和标准成长!E$12+养成规划和标准成长!E$13)*养成规划和标准成长!$N391+养成规划和标准成长!E$14*养成规划和标准成长!$O391*养成规划和标准成长!$Q391+养成规划和标准成长!E$17*10*养成规划和标准成长!$S391+养成规划和标准成长!E$18*10*养成规划和标准成长!$T391+养成规划和标准成长!E$19*养成规划和标准成长!$U391,0)</f>
        <v>7000</v>
      </c>
      <c r="AP145" s="9">
        <f>ROUND(属性投放!E$4+养成规划和标准成长!F$3*养成规划和标准成长!$O391*养成规划和标准成长!$P391+养成规划和标准成长!F$4*养成规划和标准成长!$V391+养成规划和标准成长!F$5*养成规划和标准成长!$R391+(养成规划和标准成长!F$12+养成规划和标准成长!F$13)*养成规划和标准成长!$N391+养成规划和标准成长!F$14*养成规划和标准成长!$O391*养成规划和标准成长!$Q391+养成规划和标准成长!F$17*10*养成规划和标准成长!$S391+养成规划和标准成长!F$18*10*养成规划和标准成长!$T391+养成规划和标准成长!F$19*养成规划和标准成长!$U391,0)</f>
        <v>6691</v>
      </c>
      <c r="AQ145" s="9">
        <f>ROUND(属性投放!F$4+养成规划和标准成长!G$3*养成规划和标准成长!$O391*养成规划和标准成长!$P391+养成规划和标准成长!G$4*养成规划和标准成长!$V391+养成规划和标准成长!G$5*养成规划和标准成长!$R391+(养成规划和标准成长!G$12+养成规划和标准成长!G$13)*养成规划和标准成长!$N391+养成规划和标准成长!G$14*养成规划和标准成长!$O391*养成规划和标准成长!$Q391+养成规划和标准成长!G$17*10*养成规划和标准成长!$S391+养成规划和标准成长!G$18*10*养成规划和标准成长!$T391+养成规划和标准成长!G$19*养成规划和标准成长!$U391,0)</f>
        <v>2511</v>
      </c>
      <c r="AR145" s="9">
        <f>ROUND(属性投放!G$4+养成规划和标准成长!H$3*养成规划和标准成长!$O391*养成规划和标准成长!$P391+养成规划和标准成长!H$4*养成规划和标准成长!$V391+养成规划和标准成长!H$5*养成规划和标准成长!$R391+(养成规划和标准成长!H$12+养成规划和标准成长!H$13)*养成规划和标准成长!$N391+养成规划和标准成长!H$14*养成规划和标准成长!$O391*养成规划和标准成长!$Q391+养成规划和标准成长!H$17*10*养成规划和标准成长!$S391+养成规划和标准成长!H$18*10*养成规划和标准成长!$T391+养成规划和标准成长!H$19*养成规划和标准成长!$U391,0)</f>
        <v>1130</v>
      </c>
      <c r="AS145" s="9">
        <f>ROUND(属性投放!H$4+养成规划和标准成长!I$3*养成规划和标准成长!$O391*养成规划和标准成长!$P391+养成规划和标准成长!I$4*养成规划和标准成长!$V391+养成规划和标准成长!I$5*养成规划和标准成长!$R391+(养成规划和标准成长!I$12+养成规划和标准成长!I$13)*养成规划和标准成长!$N391+养成规划和标准成长!I$14*养成规划和标准成长!$O391*养成规划和标准成长!$Q391+养成规划和标准成长!I$17*10*养成规划和标准成长!$S391+养成规划和标准成长!I$18*10*养成规划和标准成长!$T391+养成规划和标准成长!I$19*养成规划和标准成长!$U391,0)</f>
        <v>1871</v>
      </c>
      <c r="AT145" s="9">
        <f>ROUND(属性投放!I$4+养成规划和标准成长!J$3*养成规划和标准成长!$O391*养成规划和标准成长!$P391+养成规划和标准成长!J$4*养成规划和标准成长!$V391+养成规划和标准成长!J$5*养成规划和标准成长!$R391+(养成规划和标准成长!J$12+养成规划和标准成长!J$13)*养成规划和标准成长!$N391+养成规划和标准成长!J$14*养成规划和标准成长!$O391*养成规划和标准成长!$Q391+养成规划和标准成长!J$17*10*养成规划和标准成长!$S391+养成规划和标准成长!J$18*10*养成规划和标准成长!$T391+养成规划和标准成长!J$19*养成规划和标准成长!$U391,0)</f>
        <v>1355</v>
      </c>
      <c r="AU145" s="9">
        <f>ROUND(属性投放!J$4+养成规划和标准成长!K$3*养成规划和标准成长!$O391*养成规划和标准成长!$P391+养成规划和标准成长!K$4*养成规划和标准成长!$V391+养成规划和标准成长!K$5*养成规划和标准成长!$R391+(养成规划和标准成长!K$12+养成规划和标准成长!K$13)*养成规划和标准成长!$N391+养成规划和标准成长!K$14*养成规划和标准成长!$O391*养成规划和标准成长!$Q391+养成规划和标准成长!K$17*10*养成规划和标准成长!$S391+养成规划和标准成长!K$18*10*养成规划和标准成长!$T391+养成规划和标准成长!K$19*养成规划和标准成长!$U391,0)</f>
        <v>895</v>
      </c>
      <c r="AV145" s="9">
        <f>ROUND(属性投放!K$4+养成规划和标准成长!L$3*养成规划和标准成长!$O391*养成规划和标准成长!$P391+养成规划和标准成长!L$4*养成规划和标准成长!$V391+养成规划和标准成长!L$5*养成规划和标准成长!$R391+(养成规划和标准成长!L$12+养成规划和标准成长!L$13)*养成规划和标准成长!$N391+养成规划和标准成长!L$14*养成规划和标准成长!$O391*养成规划和标准成长!$Q391+养成规划和标准成长!L$17*10*养成规划和标准成长!$S391+养成规划和标准成长!L$18*10*养成规划和标准成长!$T391+养成规划和标准成长!L$19*养成规划和标准成长!$U391,0)</f>
        <v>556</v>
      </c>
      <c r="AW145" s="9">
        <f>ROUND(属性投放!L$4+养成规划和标准成长!M$3*养成规划和标准成长!$O391*养成规划和标准成长!$P391+养成规划和标准成长!M$4*养成规划和标准成长!$V391+养成规划和标准成长!M$5*养成规划和标准成长!$R391+(养成规划和标准成长!M$12+养成规划和标准成长!M$13)*养成规划和标准成长!$N391+养成规划和标准成长!M$14*养成规划和标准成长!$O391*养成规划和标准成长!$Q391+养成规划和标准成长!M$17*10*养成规划和标准成长!$S391+养成规划和标准成长!M$18*10*养成规划和标准成长!$T391+养成规划和标准成长!M$19*养成规划和标准成长!$U391,0)</f>
        <v>1486</v>
      </c>
      <c r="AX145" s="9">
        <f>ROUND(属性投放!M$4+养成规划和标准成长!N$3*养成规划和标准成长!$O391*养成规划和标准成长!$P391+养成规划和标准成长!N$4*养成规划和标准成长!$V391+养成规划和标准成长!N$5*养成规划和标准成长!$R391+(养成规划和标准成长!N$12+养成规划和标准成长!N$13)*养成规划和标准成长!$N391+养成规划和标准成长!N$14*养成规划和标准成长!$O391*养成规划和标准成长!$Q391+养成规划和标准成长!N$17*10*养成规划和标准成长!$S391+养成规划和标准成长!N$18*10*养成规划和标准成长!$T391+养成规划和标准成长!N$19*养成规划和标准成长!$U391,0)</f>
        <v>1502</v>
      </c>
      <c r="AY145" s="9">
        <f>VLOOKUP(养成规划和标准成长!$X391,阵法、技能和修炼!$C$20:$N$40,COLUMNS(阵法、技能和修炼!$C$20:G$40),0)</f>
        <v>428</v>
      </c>
      <c r="AZ145" s="9">
        <f>VLOOKUP(养成规划和标准成长!$X391,阵法、技能和修炼!$C$20:$N$40,COLUMNS(阵法、技能和修炼!$C$20:H$40),0)</f>
        <v>305</v>
      </c>
      <c r="BA145" s="9">
        <f>VLOOKUP(养成规划和标准成长!$X391,阵法、技能和修炼!$C$20:$N$40,COLUMNS(阵法、技能和修炼!$C$20:I$40),0)</f>
        <v>428</v>
      </c>
      <c r="BB145" s="9">
        <f>VLOOKUP(养成规划和标准成长!$X391,阵法、技能和修炼!$C$20:$N$40,COLUMNS(阵法、技能和修炼!$C$20:J$40),0)</f>
        <v>305</v>
      </c>
      <c r="BC145" s="9">
        <f>VLOOKUP(养成规划和标准成长!$X391,阵法、技能和修炼!$C$20:$N$40,COLUMNS(阵法、技能和修炼!$C$20:K$40),0)</f>
        <v>90</v>
      </c>
      <c r="BD145" s="9">
        <f>VLOOKUP(养成规划和标准成长!$X391,阵法、技能和修炼!$C$20:$N$40,COLUMNS(阵法、技能和修炼!$C$20:L$40),0)</f>
        <v>90</v>
      </c>
      <c r="BE145" s="9">
        <f>VLOOKUP(养成规划和标准成长!$X391,阵法、技能和修炼!$C$20:$N$40,COLUMNS(阵法、技能和修炼!$C$20:M$40),0)</f>
        <v>108.0000000000001</v>
      </c>
      <c r="BF145" s="9">
        <f>VLOOKUP(养成规划和标准成长!$X391,阵法、技能和修炼!$C$20:$N$40,COLUMNS(阵法、技能和修炼!$C$20:N$40),0)</f>
        <v>108.0000000000001</v>
      </c>
      <c r="BH145" s="1">
        <v>142</v>
      </c>
      <c r="BI145" s="9">
        <f>ROUND(属性投放!D$4+养成规划和标准成长!E$3*养成规划和标准成长!$AA391*养成规划和标准成长!$AB391+养成规划和标准成长!E$4*养成规划和标准成长!$AH391+养成规划和标准成长!E$5*养成规划和标准成长!$AD391+(养成规划和标准成长!E$12+养成规划和标准成长!E$13)*养成规划和标准成长!$Z391+养成规划和标准成长!E$14*养成规划和标准成长!$AA391*养成规划和标准成长!$AC391+养成规划和标准成长!E$17*10*养成规划和标准成长!$AE391+养成规划和标准成长!E$18*10*养成规划和标准成长!$AF391+养成规划和标准成长!E$19*养成规划和标准成长!$AG391,0)</f>
        <v>7756</v>
      </c>
      <c r="BJ145" s="9">
        <f>ROUND(属性投放!E$4+养成规划和标准成长!F$3*养成规划和标准成长!$AA391*养成规划和标准成长!$AB391+养成规划和标准成长!F$4*养成规划和标准成长!$AH391+养成规划和标准成长!F$5*养成规划和标准成长!$AD391+(养成规划和标准成长!F$12+养成规划和标准成长!F$13)*养成规划和标准成长!$Z391+养成规划和标准成长!F$14*养成规划和标准成长!$AA391*养成规划和标准成长!$AC391+养成规划和标准成长!F$17*10*养成规划和标准成长!$AE391+养成规划和标准成长!F$18*10*养成规划和标准成长!$AF391+养成规划和标准成长!F$19*养成规划和标准成长!$AG391,0)</f>
        <v>7018</v>
      </c>
      <c r="BK145" s="9">
        <f>ROUND(属性投放!F$4+养成规划和标准成长!G$3*养成规划和标准成长!$AA391*养成规划和标准成长!$AB391+养成规划和标准成长!G$4*养成规划和标准成长!$AH391+养成规划和标准成长!G$5*养成规划和标准成长!$AD391+(养成规划和标准成长!G$12+养成规划和标准成长!G$13)*养成规划和标准成长!$Z391+养成规划和标准成长!G$14*养成规划和标准成长!$AA391*养成规划和标准成长!$AC391+养成规划和标准成长!G$17*10*养成规划和标准成长!$AE391+养成规划和标准成长!G$18*10*养成规划和标准成长!$AF391+养成规划和标准成长!G$19*养成规划和标准成长!$AG391,0)</f>
        <v>2711</v>
      </c>
      <c r="BL145" s="9">
        <f>ROUND(属性投放!G$4+养成规划和标准成长!H$3*养成规划和标准成长!$AA391*养成规划和标准成长!$AB391+养成规划和标准成长!H$4*养成规划和标准成长!$AH391+养成规划和标准成长!H$5*养成规划和标准成长!$AD391+(养成规划和标准成长!H$12+养成规划和标准成长!H$13)*养成规划和标准成长!$Z391+养成规划和标准成长!H$14*养成规划和标准成长!$AA391*养成规划和标准成长!$AC391+养成规划和标准成长!H$17*10*养成规划和标准成长!$AE391+养成规划和标准成长!H$18*10*养成规划和标准成长!$AF391+养成规划和标准成长!H$19*养成规划和标准成长!$AG391,0)</f>
        <v>1266</v>
      </c>
      <c r="BM145" s="9">
        <f>ROUND(属性投放!H$4+养成规划和标准成长!I$3*养成规划和标准成长!$AA391*养成规划和标准成长!$AB391+养成规划和标准成长!I$4*养成规划和标准成长!$AH391+养成规划和标准成长!I$5*养成规划和标准成长!$AD391+(养成规划和标准成长!I$12+养成规划和标准成长!I$13)*养成规划和标准成长!$Z391+养成规划和标准成长!I$14*养成规划和标准成长!$AA391*养成规划和标准成长!$AC391+养成规划和标准成长!I$17*10*养成规划和标准成长!$AE391+养成规划和标准成长!I$18*10*养成规划和标准成长!$AF391+养成规划和标准成长!I$19*养成规划和标准成长!$AG391,0)</f>
        <v>2010</v>
      </c>
      <c r="BN145" s="9">
        <f>ROUND(属性投放!I$4+养成规划和标准成长!J$3*养成规划和标准成长!$AA391*养成规划和标准成长!$AB391+养成规划和标准成长!J$4*养成规划和标准成长!$AH391+养成规划和标准成长!J$5*养成规划和标准成长!$AD391+(养成规划和标准成长!J$12+养成规划和标准成长!J$13)*养成规划和标准成长!$Z391+养成规划和标准成长!J$14*养成规划和标准成长!$AA391*养成规划和标准成长!$AC391+养成规划和标准成长!J$17*10*养成规划和标准成长!$AE391+养成规划和标准成长!J$18*10*养成规划和标准成长!$AF391+养成规划和标准成长!J$19*养成规划和标准成长!$AG391,0)</f>
        <v>1470</v>
      </c>
      <c r="BO145" s="9">
        <f>ROUND(属性投放!J$4+养成规划和标准成长!K$3*养成规划和标准成长!$AA391*养成规划和标准成长!$AB391+养成规划和标准成长!K$4*养成规划和标准成长!$AH391+养成规划和标准成长!K$5*养成规划和标准成长!$AD391+(养成规划和标准成长!K$12+养成规划和标准成长!K$13)*养成规划和标准成长!$Z391+养成规划和标准成长!K$14*养成规划和标准成长!$AA391*养成规划和标准成长!$AC391+养成规划和标准成长!K$17*10*养成规划和标准成长!$AE391+养成规划和标准成长!K$18*10*养成规划和标准成长!$AF391+养成规划和标准成长!K$19*养成规划和标准成长!$AG391,0)</f>
        <v>959</v>
      </c>
      <c r="BP145" s="9">
        <f>ROUND(属性投放!K$4+养成规划和标准成长!L$3*养成规划和标准成长!$AA391*养成规划和标准成长!$AB391+养成规划和标准成长!L$4*养成规划和标准成长!$AH391+养成规划和标准成长!L$5*养成规划和标准成长!$AD391+(养成规划和标准成长!L$12+养成规划和标准成长!L$13)*养成规划和标准成长!$Z391+养成规划和标准成长!L$14*养成规划和标准成长!$AA391*养成规划和标准成长!$AC391+养成规划和标准成长!L$17*10*养成规划和标准成长!$AE391+养成规划和标准成长!L$18*10*养成规划和标准成长!$AF391+养成规划和标准成长!L$19*养成规划和标准成长!$AG391,0)</f>
        <v>641</v>
      </c>
      <c r="BQ145" s="9">
        <f>ROUND(属性投放!L$4+养成规划和标准成长!M$3*养成规划和标准成长!$AA391*养成规划和标准成长!$AB391+养成规划和标准成长!M$4*养成规划和标准成长!$AH391+养成规划和标准成长!M$5*养成规划和标准成长!$AD391+(养成规划和标准成长!M$12+养成规划和标准成长!M$13)*养成规划和标准成长!$Z391+养成规划和标准成长!M$14*养成规划和标准成长!$AA391*养成规划和标准成长!$AC391+养成规划和标准成长!M$17*10*养成规划和标准成长!$AE391+养成规划和标准成长!M$18*10*养成规划和标准成长!$AF391+养成规划和标准成长!M$19*养成规划和标准成长!$AG391,0)</f>
        <v>1508</v>
      </c>
      <c r="BR145" s="9">
        <f>ROUND(属性投放!M$4+养成规划和标准成长!N$3*养成规划和标准成长!$AA391*养成规划和标准成长!$AB391+养成规划和标准成长!N$4*养成规划和标准成长!$AH391+养成规划和标准成长!N$5*养成规划和标准成长!$AD391+(养成规划和标准成长!N$12+养成规划和标准成长!N$13)*养成规划和标准成长!$Z391+养成规划和标准成长!N$14*养成规划和标准成长!$AA391*养成规划和标准成长!$AC391+养成规划和标准成长!N$17*10*养成规划和标准成长!$AE391+养成规划和标准成长!N$18*10*养成规划和标准成长!$AF391+养成规划和标准成长!N$19*养成规划和标准成长!$AG391,0)</f>
        <v>1526</v>
      </c>
      <c r="BS145" s="9">
        <f>VLOOKUP(养成规划和标准成长!$AJ391,阵法、技能和修炼!$C$20:$N$40,COLUMNS(阵法、技能和修炼!$C$20:G$40),0)</f>
        <v>486</v>
      </c>
      <c r="BT145" s="9">
        <f>VLOOKUP(养成规划和标准成长!$AJ391,阵法、技能和修炼!$C$20:$N$40,COLUMNS(阵法、技能和修炼!$C$20:H$40),0)</f>
        <v>332</v>
      </c>
      <c r="BU145" s="9">
        <f>VLOOKUP(养成规划和标准成长!$AJ391,阵法、技能和修炼!$C$20:$N$40,COLUMNS(阵法、技能和修炼!$C$20:I$40),0)</f>
        <v>486</v>
      </c>
      <c r="BV145" s="9">
        <f>VLOOKUP(养成规划和标准成长!$AJ391,阵法、技能和修炼!$C$20:$N$40,COLUMNS(阵法、技能和修炼!$C$20:J$40),0)</f>
        <v>332</v>
      </c>
      <c r="BW145" s="9">
        <f>VLOOKUP(养成规划和标准成长!$AJ391,阵法、技能和修炼!$C$20:$N$40,COLUMNS(阵法、技能和修炼!$C$20:K$40),0)</f>
        <v>100</v>
      </c>
      <c r="BX145" s="9">
        <f>VLOOKUP(养成规划和标准成长!$AJ391,阵法、技能和修炼!$C$20:$N$40,COLUMNS(阵法、技能和修炼!$C$20:L$40),0)</f>
        <v>100</v>
      </c>
      <c r="BY145" s="9">
        <f>VLOOKUP(养成规划和标准成长!$AJ391,阵法、技能和修炼!$C$20:$N$40,COLUMNS(阵法、技能和修炼!$C$20:M$40),0)</f>
        <v>120.00000000000011</v>
      </c>
      <c r="BZ145" s="9">
        <f>VLOOKUP(养成规划和标准成长!$AJ391,阵法、技能和修炼!$C$20:$N$40,COLUMNS(阵法、技能和修炼!$C$20:N$40),0)</f>
        <v>120.00000000000011</v>
      </c>
    </row>
    <row r="146" spans="1:78">
      <c r="A146" s="1">
        <v>143</v>
      </c>
      <c r="B146" s="9">
        <f>ROUND(属性投放!D$4+养成规划和标准成长!E$3*养成规划和标准成长!$O239*养成规划和标准成长!$P239+养成规划和标准成长!E$4*养成规划和标准成长!$V239+养成规划和标准成长!E$5*养成规划和标准成长!$R239+(养成规划和标准成长!E$12+养成规划和标准成长!E$13)*养成规划和标准成长!$N239+养成规划和标准成长!E$14*养成规划和标准成长!$O239*养成规划和标准成长!$Q239+养成规划和标准成长!E$17*10*养成规划和标准成长!$S239+养成规划和标准成长!E$18*10*养成规划和标准成长!$T239+养成规划和标准成长!E$19*养成规划和标准成长!$U239,0)</f>
        <v>5596</v>
      </c>
      <c r="C146" s="9">
        <f>ROUND(属性投放!E$4+养成规划和标准成长!F$3*养成规划和标准成长!$O239*养成规划和标准成长!$P239+养成规划和标准成长!F$4*养成规划和标准成长!$V239+养成规划和标准成长!F$5*养成规划和标准成长!$R239+(养成规划和标准成长!F$12+养成规划和标准成长!F$13)*养成规划和标准成长!$N239+养成规划和标准成长!F$14*养成规划和标准成长!$O239*养成规划和标准成长!$Q239+养成规划和标准成长!F$17*10*养成规划和标准成长!$S239+养成规划和标准成长!F$18*10*养成规划和标准成长!$T239+养成规划和标准成长!F$19*养成规划和标准成长!$U239,0)</f>
        <v>5930</v>
      </c>
      <c r="D146" s="9">
        <f>ROUND(属性投放!F$4+养成规划和标准成长!G$3*养成规划和标准成长!$O239*养成规划和标准成长!$P239+养成规划和标准成长!G$4*养成规划和标准成长!$V239+养成规划和标准成长!G$5*养成规划和标准成长!$R239+(养成规划和标准成长!G$12+养成规划和标准成长!G$13)*养成规划和标准成长!$N239+养成规划和标准成长!G$14*养成规划和标准成长!$O239*养成规划和标准成长!$Q239+养成规划和标准成长!G$17*10*养成规划和标准成长!$S239+养成规划和标准成长!G$18*10*养成规划和标准成长!$T239+养成规划和标准成长!G$19*养成规划和标准成长!$U239,0)</f>
        <v>2118</v>
      </c>
      <c r="E146" s="9">
        <f>ROUND(属性投放!G$4+养成规划和标准成长!H$3*养成规划和标准成长!$O239*养成规划和标准成长!$P239+养成规划和标准成长!H$4*养成规划和标准成长!$V239+养成规划和标准成长!H$5*养成规划和标准成长!$R239+(养成规划和标准成长!H$12+养成规划和标准成长!H$13)*养成规划和标准成长!$N239+养成规划和标准成长!H$14*养成规划和标准成长!$O239*养成规划和标准成长!$Q239+养成规划和标准成长!H$17*10*养成规划和标准成长!$S239+养成规划和标准成长!H$18*10*养成规划和标准成长!$T239+养成规划和标准成长!H$19*养成规划和标准成长!$U239,0)</f>
        <v>874</v>
      </c>
      <c r="F146" s="9">
        <f>ROUND(属性投放!H$4+养成规划和标准成长!I$3*养成规划和标准成长!$O239*养成规划和标准成长!$P239+养成规划和标准成长!I$4*养成规划和标准成长!$V239+养成规划和标准成长!I$5*养成规划和标准成长!$R239+(养成规划和标准成长!I$12+养成规划和标准成长!I$13)*养成规划和标准成长!$N239+养成规划和标准成长!I$14*养成规划和标准成长!$O239*养成规划和标准成长!$Q239+养成规划和标准成长!I$17*10*养成规划和标准成长!$S239+养成规划和标准成长!I$18*10*养成规划和标准成长!$T239+养成规划和标准成长!I$19*养成规划和标准成长!$U239,0)</f>
        <v>1607</v>
      </c>
      <c r="G146" s="9">
        <f>ROUND(属性投放!I$4+养成规划和标准成长!J$3*养成规划和标准成长!$O239*养成规划和标准成长!$P239+养成规划和标准成长!J$4*养成规划和标准成长!$V239+养成规划和标准成长!J$5*养成规划和标准成长!$R239+(养成规划和标准成长!J$12+养成规划和标准成长!J$13)*养成规划和标准成长!$N239+养成规划和标准成长!J$14*养成规划和标准成长!$O239*养成规划和标准成长!$Q239+养成规划和标准成长!J$17*10*养成规划和标准成长!$S239+养成规划和标准成长!J$18*10*养成规划和标准成长!$T239+养成规划和标准成长!J$19*养成规划和标准成长!$U239,0)</f>
        <v>1140</v>
      </c>
      <c r="H146" s="9">
        <f>ROUND(属性投放!J$4+养成规划和标准成长!K$3*养成规划和标准成长!$O239*养成规划和标准成长!$P239+养成规划和标准成长!K$4*养成规划和标准成长!$V239+养成规划和标准成长!K$5*养成规划和标准成长!$R239+(养成规划和标准成长!K$12+养成规划和标准成长!K$13)*养成规划和标准成长!$N239+养成规划和标准成长!K$14*养成规划和标准成长!$O239*养成规划和标准成长!$Q239+养成规划和标准成长!K$17*10*养成规划和标准成长!$S239+养成规划和标准成长!K$18*10*养成规划和标准成长!$T239+养成规划和标准成长!K$19*养成规划和标准成长!$U239,0)</f>
        <v>762</v>
      </c>
      <c r="I146" s="9">
        <f>ROUND(属性投放!K$4+养成规划和标准成长!L$3*养成规划和标准成长!$O239*养成规划和标准成长!$P239+养成规划和标准成长!L$4*养成规划和标准成长!$V239+养成规划和标准成长!L$5*养成规划和标准成长!$R239+(养成规划和标准成长!L$12+养成规划和标准成长!L$13)*养成规划和标准成长!$N239+养成规划和标准成长!L$14*养成规划和标准成长!$O239*养成规划和标准成长!$Q239+养成规划和标准成长!L$17*10*养成规划和标准成长!$S239+养成规划和标准成长!L$18*10*养成规划和标准成长!$T239+养成规划和标准成长!L$19*养成规划和标准成长!$U239,0)</f>
        <v>386</v>
      </c>
      <c r="J146" s="9">
        <f>ROUND(属性投放!L$4+养成规划和标准成长!M$3*养成规划和标准成长!$O239*养成规划和标准成长!$P239+养成规划和标准成长!M$4*养成规划和标准成长!$V239+养成规划和标准成长!M$5*养成规划和标准成长!$R239+(养成规划和标准成长!M$12+养成规划和标准成长!M$13)*养成规划和标准成长!$N239+养成规划和标准成长!M$14*养成规划和标准成长!$O239*养成规划和标准成长!$Q239+养成规划和标准成长!M$17*10*养成规划和标准成长!$S239+养成规划和标准成长!M$18*10*养成规划和标准成长!$T239+养成规划和标准成长!M$19*养成规划和标准成长!$U239,0)</f>
        <v>1457</v>
      </c>
      <c r="K146" s="9">
        <f>ROUND(属性投放!M$4+养成规划和标准成长!N$3*养成规划和标准成长!$O239*养成规划和标准成长!$P239+养成规划和标准成长!N$4*养成规划和标准成长!$V239+养成规划和标准成长!N$5*养成规划和标准成长!$R239+(养成规划和标准成长!N$12+养成规划和标准成长!N$13)*养成规划和标准成长!$N239+养成规划和标准成长!N$14*养成规划和标准成长!$O239*养成规划和标准成长!$Q239+养成规划和标准成长!N$17*10*养成规划和标准成长!$S239+养成规划和标准成长!N$18*10*养成规划和标准成长!$T239+养成规划和标准成长!N$19*养成规划和标准成长!$U239,0)</f>
        <v>1466</v>
      </c>
      <c r="L146" s="9">
        <f>VLOOKUP(养成规划和标准成长!$X239,阵法、技能和修炼!$C$20:$N$40,COLUMNS(阵法、技能和修炼!$C$20:G$40),0)</f>
        <v>319</v>
      </c>
      <c r="M146" s="9">
        <f>VLOOKUP(养成规划和标准成长!$X239,阵法、技能和修炼!$C$20:$N$40,COLUMNS(阵法、技能和修炼!$C$20:H$40),0)</f>
        <v>246</v>
      </c>
      <c r="N146" s="9">
        <f>VLOOKUP(养成规划和标准成长!$X239,阵法、技能和修炼!$C$20:$N$40,COLUMNS(阵法、技能和修炼!$C$20:I$40),0)</f>
        <v>319</v>
      </c>
      <c r="O146" s="9">
        <f>VLOOKUP(养成规划和标准成长!$X239,阵法、技能和修炼!$C$20:$N$40,COLUMNS(阵法、技能和修炼!$C$20:J$40),0)</f>
        <v>246</v>
      </c>
      <c r="P146" s="9">
        <f>VLOOKUP(养成规划和标准成长!$X239,阵法、技能和修炼!$C$20:$N$40,COLUMNS(阵法、技能和修炼!$C$20:K$40),0)</f>
        <v>70</v>
      </c>
      <c r="Q146" s="9">
        <f>VLOOKUP(养成规划和标准成长!$X239,阵法、技能和修炼!$C$20:$N$40,COLUMNS(阵法、技能和修炼!$C$20:L$40),0)</f>
        <v>70</v>
      </c>
      <c r="R146" s="9">
        <f>VLOOKUP(养成规划和标准成长!$X239,阵法、技能和修炼!$C$20:$N$40,COLUMNS(阵法、技能和修炼!$C$20:M$40),0)</f>
        <v>84.000000000000071</v>
      </c>
      <c r="S146" s="9">
        <f>VLOOKUP(养成规划和标准成长!$X239,阵法、技能和修炼!$C$20:$N$40,COLUMNS(阵法、技能和修炼!$C$20:N$40),0)</f>
        <v>84.000000000000071</v>
      </c>
      <c r="T146" s="1">
        <v>143</v>
      </c>
      <c r="U146" s="9">
        <f>ROUND(属性投放!D$4+养成规划和标准成长!E$3*养成规划和标准成长!$C392*养成规划和标准成长!$D392+养成规划和标准成长!E$4*养成规划和标准成长!$J392+养成规划和标准成长!E$5*养成规划和标准成长!$F392+(养成规划和标准成长!E$12+养成规划和标准成长!E$13)*养成规划和标准成长!$B392+养成规划和标准成长!E$14*养成规划和标准成长!$C392*养成规划和标准成长!$E392+养成规划和标准成长!E$17*10*养成规划和标准成长!$G392+养成规划和标准成长!E$18*10*养成规划和标准成长!$H392+养成规划和标准成长!E$19*养成规划和标准成长!$I392,0)</f>
        <v>6169</v>
      </c>
      <c r="V146" s="9">
        <f>ROUND(属性投放!E$4+养成规划和标准成长!F$3*养成规划和标准成长!$C392*养成规划和标准成长!$D392+养成规划和标准成长!F$4*养成规划和标准成长!$J392+养成规划和标准成长!F$5*养成规划和标准成长!$F392+(养成规划和标准成长!F$12+养成规划和标准成长!F$13)*养成规划和标准成长!$B392+养成规划和标准成长!F$14*养成规划和标准成长!$C392*养成规划和标准成长!$E392+养成规划和标准成长!F$17*10*养成规划和标准成长!$G392+养成规划和标准成长!F$18*10*养成规划和标准成长!$H392+养成规划和标准成长!F$19*养成规划和标准成长!$I392,0)</f>
        <v>6327</v>
      </c>
      <c r="W146" s="9">
        <f>ROUND(属性投放!F$4+养成规划和标准成长!G$3*养成规划和标准成长!$C392*养成规划和标准成长!$D392+养成规划和标准成长!G$4*养成规划和标准成长!$J392+养成规划和标准成长!G$5*养成规划和标准成长!$F392+(养成规划和标准成长!G$12+养成规划和标准成长!G$13)*养成规划和标准成长!$B392+养成规划和标准成长!G$14*养成规划和标准成长!$C392*养成规划和标准成长!$E392+养成规划和标准成长!G$17*10*养成规划和标准成长!$G392+养成规划和标准成长!G$18*10*养成规划和标准成长!$H392+养成规划和标准成长!G$19*养成规划和标准成长!$I392,0)</f>
        <v>2290</v>
      </c>
      <c r="X146" s="9">
        <f>ROUND(属性投放!G$4+养成规划和标准成长!H$3*养成规划和标准成长!$C392*养成规划和标准成长!$D392+养成规划和标准成长!H$4*养成规划和标准成长!$J392+养成规划和标准成长!H$5*养成规划和标准成长!$F392+(养成规划和标准成长!H$12+养成规划和标准成长!H$13)*养成规划和标准成长!$B392+养成规划和标准成长!H$14*养成规划和标准成长!$C392*养成规划和标准成长!$E392+养成规划和标准成长!H$17*10*养成规划和标准成长!$G392+养成规划和标准成长!H$18*10*养成规划和标准成长!$H392+养成规划和标准成长!H$19*养成规划和标准成长!$I392,0)</f>
        <v>975</v>
      </c>
      <c r="Y146" s="9">
        <f>ROUND(属性投放!H$4+养成规划和标准成长!I$3*养成规划和标准成长!$C392*养成规划和标准成长!$D392+养成规划和标准成长!I$4*养成规划和标准成长!$J392+养成规划和标准成长!I$5*养成规划和标准成长!$F392+(养成规划和标准成长!I$12+养成规划和标准成长!I$13)*养成规划和标准成长!$B392+养成规划和标准成长!I$14*养成规划和标准成长!$C392*养成规划和标准成长!$E392+养成规划和标准成长!I$17*10*养成规划和标准成长!$G392+养成规划和标准成长!I$18*10*养成规划和标准成长!$H392+养成规划和标准成长!I$19*养成规划和标准成长!$I392,0)</f>
        <v>1714</v>
      </c>
      <c r="Z146" s="9">
        <f>ROUND(属性投放!I$4+养成规划和标准成长!J$3*养成规划和标准成长!$C392*养成规划和标准成长!$D392+养成规划和标准成长!J$4*养成规划和标准成长!$J392+养成规划和标准成长!J$5*养成规划和标准成长!$F392+(养成规划和标准成长!J$12+养成规划和标准成长!J$13)*养成规划和标准成长!$B392+养成规划和标准成长!J$14*养成规划和标准成长!$C392*养成规划和标准成长!$E392+养成规划和标准成长!J$17*10*养成规划和标准成长!$G392+养成规划和标准成长!J$18*10*养成规划和标准成长!$H392+养成规划和标准成长!J$19*养成规划和标准成长!$I392,0)</f>
        <v>1222</v>
      </c>
      <c r="AA146" s="9">
        <f>ROUND(属性投放!J$4+养成规划和标准成长!K$3*养成规划和标准成长!$C392*养成规划和标准成长!$D392+养成规划和标准成长!K$4*养成规划和标准成长!$J392+养成规划和标准成长!K$5*养成规划和标准成长!$F392+(养成规划和标准成长!K$12+养成规划和标准成长!K$13)*养成规划和标准成长!$B392+养成规划和标准成长!K$14*养成规划和标准成长!$C392*养成规划和标准成长!$E392+养成规划和标准成长!K$17*10*养成规划和标准成长!$G392+养成规划和标准成长!K$18*10*养成规划和标准成长!$H392+养成规划和标准成长!K$19*养成规划和标准成长!$I392,0)</f>
        <v>816</v>
      </c>
      <c r="AB146" s="9">
        <f>ROUND(属性投放!K$4+养成规划和标准成长!L$3*养成规划和标准成长!$C392*养成规划和标准成长!$D392+养成规划和标准成长!L$4*养成规划和标准成长!$J392+养成规划和标准成长!L$5*养成规划和标准成长!$F392+(养成规划和标准成长!L$12+养成规划和标准成长!L$13)*养成规划和标准成长!$B392+养成规划和标准成长!L$14*养成规划和标准成长!$C392*养成规划和标准成长!$E392+养成规划和标准成长!L$17*10*养成规划和标准成长!$G392+养成规划和标准成长!L$18*10*养成规划和标准成长!$H392+养成规划和标准成长!L$19*养成规划和标准成长!$I392,0)</f>
        <v>457</v>
      </c>
      <c r="AC146" s="9">
        <f>ROUND(属性投放!L$4+养成规划和标准成长!M$3*养成规划和标准成长!$C392*养成规划和标准成长!$D392+养成规划和标准成长!M$4*养成规划和标准成长!$J392+养成规划和标准成长!M$5*养成规划和标准成长!$F392+(养成规划和标准成长!M$12+养成规划和标准成长!M$13)*养成规划和标准成长!$B392+养成规划和标准成长!M$14*养成规划和标准成长!$C392*养成规划和标准成长!$E392+养成规划和标准成长!M$17*10*养成规划和标准成长!$G392+养成规划和标准成长!M$18*10*养成规划和标准成长!$H392+养成规划和标准成长!M$19*养成规划和标准成长!$I392,0)</f>
        <v>1468</v>
      </c>
      <c r="AD146" s="9">
        <f>ROUND(属性投放!M$4+养成规划和标准成长!N$3*养成规划和标准成长!$C392*养成规划和标准成长!$D392+养成规划和标准成长!N$4*养成规划和标准成长!$J392+养成规划和标准成长!N$5*养成规划和标准成长!$F392+(养成规划和标准成长!N$12+养成规划和标准成长!N$13)*养成规划和标准成长!$B392+养成规划和标准成长!N$14*养成规划和标准成长!$C392*养成规划和标准成长!$E392+养成规划和标准成长!N$17*10*养成规划和标准成长!$G392+养成规划和标准成长!N$18*10*养成规划和标准成长!$H392+养成规划和标准成长!N$19*养成规划和标准成长!$I392,0)</f>
        <v>1480</v>
      </c>
      <c r="AE146" s="9">
        <f>VLOOKUP(养成规划和标准成长!$L392,阵法、技能和修炼!$C$20:$N$40,COLUMNS(阵法、技能和修炼!$C$20:G$40),0)</f>
        <v>373</v>
      </c>
      <c r="AF146" s="9">
        <f>VLOOKUP(养成规划和标准成长!$L392,阵法、技能和修炼!$C$20:$N$40,COLUMNS(阵法、技能和修炼!$C$20:H$40),0)</f>
        <v>276</v>
      </c>
      <c r="AG146" s="9">
        <f>VLOOKUP(养成规划和标准成长!$L392,阵法、技能和修炼!$C$20:$N$40,COLUMNS(阵法、技能和修炼!$C$20:I$40),0)</f>
        <v>373</v>
      </c>
      <c r="AH146" s="9">
        <f>VLOOKUP(养成规划和标准成长!$L392,阵法、技能和修炼!$C$20:$N$40,COLUMNS(阵法、技能和修炼!$C$20:J$40),0)</f>
        <v>276</v>
      </c>
      <c r="AI146" s="9">
        <f>VLOOKUP(养成规划和标准成长!$L392,阵法、技能和修炼!$C$20:$N$40,COLUMNS(阵法、技能和修炼!$C$20:K$40),0)</f>
        <v>80</v>
      </c>
      <c r="AJ146" s="9">
        <f>VLOOKUP(养成规划和标准成长!$L392,阵法、技能和修炼!$C$20:$N$40,COLUMNS(阵法、技能和修炼!$C$20:L$40),0)</f>
        <v>80</v>
      </c>
      <c r="AK146" s="9">
        <f>VLOOKUP(养成规划和标准成长!$L392,阵法、技能和修炼!$C$20:$N$40,COLUMNS(阵法、技能和修炼!$C$20:M$40),0)</f>
        <v>96.000000000000085</v>
      </c>
      <c r="AL146" s="9">
        <f>VLOOKUP(养成规划和标准成长!$L392,阵法、技能和修炼!$C$20:$N$40,COLUMNS(阵法、技能和修炼!$C$20:N$40),0)</f>
        <v>96.000000000000085</v>
      </c>
      <c r="AN146" s="1">
        <v>143</v>
      </c>
      <c r="AO146" s="9">
        <f>ROUND(属性投放!D$4+养成规划和标准成长!E$3*养成规划和标准成长!$O392*养成规划和标准成长!$P392+养成规划和标准成长!E$4*养成规划和标准成长!$V392+养成规划和标准成长!E$5*养成规划和标准成长!$R392+(养成规划和标准成长!E$12+养成规划和标准成长!E$13)*养成规划和标准成长!$N392+养成规划和标准成长!E$14*养成规划和标准成长!$O392*养成规划和标准成长!$Q392+养成规划和标准成长!E$17*10*养成规划和标准成长!$S392+养成规划和标准成长!E$18*10*养成规划和标准成长!$T392+养成规划和标准成长!E$19*养成规划和标准成长!$U392,0)</f>
        <v>7027</v>
      </c>
      <c r="AP146" s="9">
        <f>ROUND(属性投放!E$4+养成规划和标准成长!F$3*养成规划和标准成长!$O392*养成规划和标准成长!$P392+养成规划和标准成长!F$4*养成规划和标准成长!$V392+养成规划和标准成长!F$5*养成规划和标准成长!$R392+(养成规划和标准成长!F$12+养成规划和标准成长!F$13)*养成规划和标准成长!$N392+养成规划和标准成长!F$14*养成规划和标准成长!$O392*养成规划和标准成长!$Q392+养成规划和标准成长!F$17*10*养成规划和标准成长!$S392+养成规划和标准成长!F$18*10*养成规划和标准成长!$T392+养成规划和标准成长!F$19*养成规划和标准成长!$U392,0)</f>
        <v>6725</v>
      </c>
      <c r="AQ146" s="9">
        <f>ROUND(属性投放!F$4+养成规划和标准成长!G$3*养成规划和标准成长!$O392*养成规划和标准成长!$P392+养成规划和标准成长!G$4*养成规划和标准成长!$V392+养成规划和标准成长!G$5*养成规划和标准成长!$R392+(养成规划和标准成长!G$12+养成规划和标准成长!G$13)*养成规划和标准成长!$N392+养成规划和标准成长!G$14*养成规划和标准成长!$O392*养成规划和标准成长!$Q392+养成规划和标准成长!G$17*10*养成规划和标准成长!$S392+养成规划和标准成长!G$18*10*养成规划和标准成长!$T392+养成规划和标准成长!G$19*养成规划和标准成长!$U392,0)</f>
        <v>2519</v>
      </c>
      <c r="AR146" s="9">
        <f>ROUND(属性投放!G$4+养成规划和标准成长!H$3*养成规划和标准成长!$O392*养成规划和标准成长!$P392+养成规划和标准成长!H$4*养成规划和标准成长!$V392+养成规划和标准成长!H$5*养成规划和标准成长!$R392+(养成规划和标准成长!H$12+养成规划和标准成长!H$13)*养成规划和标准成长!$N392+养成规划和标准成长!H$14*养成规划和标准成长!$O392*养成规划和标准成长!$Q392+养成规划和标准成长!H$17*10*养成规划和标准成长!$S392+养成规划和标准成长!H$18*10*养成规划和标准成长!$T392+养成规划和标准成长!H$19*养成规划和标准成长!$U392,0)</f>
        <v>1133</v>
      </c>
      <c r="AS146" s="9">
        <f>ROUND(属性投放!H$4+养成规划和标准成长!I$3*养成规划和标准成长!$O392*养成规划和标准成长!$P392+养成规划和标准成长!I$4*养成规划和标准成长!$V392+养成规划和标准成长!I$5*养成规划和标准成长!$R392+(养成规划和标准成长!I$12+养成规划和标准成长!I$13)*养成规划和标准成长!$N392+养成规划和标准成长!I$14*养成规划和标准成长!$O392*养成规划和标准成长!$Q392+养成规划和标准成长!I$17*10*养成规划和标准成长!$S392+养成规划和标准成长!I$18*10*养成规划和标准成长!$T392+养成规划和标准成长!I$19*养成规划和标准成长!$U392,0)</f>
        <v>1878</v>
      </c>
      <c r="AT146" s="9">
        <f>ROUND(属性投放!I$4+养成规划和标准成长!J$3*养成规划和标准成长!$O392*养成规划和标准成长!$P392+养成规划和标准成长!J$4*养成规划和标准成长!$V392+养成规划和标准成长!J$5*养成规划和标准成长!$R392+(养成规划和标准成长!J$12+养成规划和标准成长!J$13)*养成规划和标准成长!$N392+养成规划和标准成长!J$14*养成规划和标准成长!$O392*养成规划和标准成长!$Q392+养成规划和标准成长!J$17*10*养成规划和标准成长!$S392+养成规划和标准成长!J$18*10*养成规划和标准成长!$T392+养成规划和标准成长!J$19*养成规划和标准成长!$U392,0)</f>
        <v>1361</v>
      </c>
      <c r="AU146" s="9">
        <f>ROUND(属性投放!J$4+养成规划和标准成长!K$3*养成规划和标准成长!$O392*养成规划和标准成长!$P392+养成规划和标准成长!K$4*养成规划和标准成长!$V392+养成规划和标准成长!K$5*养成规划和标准成长!$R392+(养成规划和标准成长!K$12+养成规划和标准成长!K$13)*养成规划和标准成长!$N392+养成规划和标准成长!K$14*养成规划和标准成长!$O392*养成规划和标准成长!$Q392+养成规划和标准成长!K$17*10*养成规划和标准成长!$S392+养成规划和标准成长!K$18*10*养成规划和标准成长!$T392+养成规划和标准成长!K$19*养成规划和标准成长!$U392,0)</f>
        <v>898</v>
      </c>
      <c r="AV146" s="9">
        <f>ROUND(属性投放!K$4+养成规划和标准成长!L$3*养成规划和标准成长!$O392*养成规划和标准成长!$P392+养成规划和标准成长!L$4*养成规划和标准成长!$V392+养成规划和标准成长!L$5*养成规划和标准成长!$R392+(养成规划和标准成长!L$12+养成规划和标准成长!L$13)*养成规划和标准成长!$N392+养成规划和标准成长!L$14*养成规划和标准成长!$O392*养成规划和标准成长!$Q392+养成规划和标准成长!L$17*10*养成规划和标准成长!$S392+养成规划和标准成长!L$18*10*养成规划和标准成长!$T392+养成规划和标准成长!L$19*养成规划和标准成长!$U392,0)</f>
        <v>556</v>
      </c>
      <c r="AW146" s="9">
        <f>ROUND(属性投放!L$4+养成规划和标准成长!M$3*养成规划和标准成长!$O392*养成规划和标准成长!$P392+养成规划和标准成长!M$4*养成规划和标准成长!$V392+养成规划和标准成长!M$5*养成规划和标准成长!$R392+(养成规划和标准成长!M$12+养成规划和标准成长!M$13)*养成规划和标准成长!$N392+养成规划和标准成长!M$14*养成规划和标准成长!$O392*养成规划和标准成长!$Q392+养成规划和标准成长!M$17*10*养成规划和标准成长!$S392+养成规划和标准成长!M$18*10*养成规划和标准成长!$T392+养成规划和标准成长!M$19*养成规划和标准成长!$U392,0)</f>
        <v>1496</v>
      </c>
      <c r="AX146" s="9">
        <f>ROUND(属性投放!M$4+养成规划和标准成长!N$3*养成规划和标准成长!$O392*养成规划和标准成长!$P392+养成规划和标准成长!N$4*养成规划和标准成长!$V392+养成规划和标准成长!N$5*养成规划和标准成长!$R392+(养成规划和标准成长!N$12+养成规划和标准成长!N$13)*养成规划和标准成长!$N392+养成规划和标准成长!N$14*养成规划和标准成长!$O392*养成规划和标准成长!$Q392+养成规划和标准成长!N$17*10*养成规划和标准成长!$S392+养成规划和标准成长!N$18*10*养成规划和标准成长!$T392+养成规划和标准成长!N$19*养成规划和标准成长!$U392,0)</f>
        <v>1512</v>
      </c>
      <c r="AY146" s="9">
        <f>VLOOKUP(养成规划和标准成长!$X392,阵法、技能和修炼!$C$20:$N$40,COLUMNS(阵法、技能和修炼!$C$20:G$40),0)</f>
        <v>428</v>
      </c>
      <c r="AZ146" s="9">
        <f>VLOOKUP(养成规划和标准成长!$X392,阵法、技能和修炼!$C$20:$N$40,COLUMNS(阵法、技能和修炼!$C$20:H$40),0)</f>
        <v>305</v>
      </c>
      <c r="BA146" s="9">
        <f>VLOOKUP(养成规划和标准成长!$X392,阵法、技能和修炼!$C$20:$N$40,COLUMNS(阵法、技能和修炼!$C$20:I$40),0)</f>
        <v>428</v>
      </c>
      <c r="BB146" s="9">
        <f>VLOOKUP(养成规划和标准成长!$X392,阵法、技能和修炼!$C$20:$N$40,COLUMNS(阵法、技能和修炼!$C$20:J$40),0)</f>
        <v>305</v>
      </c>
      <c r="BC146" s="9">
        <f>VLOOKUP(养成规划和标准成长!$X392,阵法、技能和修炼!$C$20:$N$40,COLUMNS(阵法、技能和修炼!$C$20:K$40),0)</f>
        <v>90</v>
      </c>
      <c r="BD146" s="9">
        <f>VLOOKUP(养成规划和标准成长!$X392,阵法、技能和修炼!$C$20:$N$40,COLUMNS(阵法、技能和修炼!$C$20:L$40),0)</f>
        <v>90</v>
      </c>
      <c r="BE146" s="9">
        <f>VLOOKUP(养成规划和标准成长!$X392,阵法、技能和修炼!$C$20:$N$40,COLUMNS(阵法、技能和修炼!$C$20:M$40),0)</f>
        <v>108.0000000000001</v>
      </c>
      <c r="BF146" s="9">
        <f>VLOOKUP(养成规划和标准成长!$X392,阵法、技能和修炼!$C$20:$N$40,COLUMNS(阵法、技能和修炼!$C$20:N$40),0)</f>
        <v>108.0000000000001</v>
      </c>
      <c r="BH146" s="1">
        <v>143</v>
      </c>
      <c r="BI146" s="9">
        <f>ROUND(属性投放!D$4+养成规划和标准成长!E$3*养成规划和标准成长!$AA392*养成规划和标准成长!$AB392+养成规划和标准成长!E$4*养成规划和标准成长!$AH392+养成规划和标准成长!E$5*养成规划和标准成长!$AD392+(养成规划和标准成长!E$12+养成规划和标准成长!E$13)*养成规划和标准成长!$Z392+养成规划和标准成长!E$14*养成规划和标准成长!$AA392*养成规划和标准成长!$AC392+养成规划和标准成长!E$17*10*养成规划和标准成长!$AE392+养成规划和标准成长!E$18*10*养成规划和标准成长!$AF392+养成规划和标准成长!E$19*养成规划和标准成长!$AG392,0)</f>
        <v>7786</v>
      </c>
      <c r="BJ146" s="9">
        <f>ROUND(属性投放!E$4+养成规划和标准成长!F$3*养成规划和标准成长!$AA392*养成规划和标准成长!$AB392+养成规划和标准成长!F$4*养成规划和标准成长!$AH392+养成规划和标准成长!F$5*养成规划和标准成长!$AD392+(养成规划和标准成长!F$12+养成规划和标准成长!F$13)*养成规划和标准成长!$Z392+养成规划和标准成长!F$14*养成规划和标准成长!$AA392*养成规划和标准成长!$AC392+养成规划和标准成长!F$17*10*养成规划和标准成长!$AE392+养成规划和标准成长!F$18*10*养成规划和标准成长!$AF392+养成规划和标准成长!F$19*养成规划和标准成长!$AG392,0)</f>
        <v>7053</v>
      </c>
      <c r="BK146" s="9">
        <f>ROUND(属性投放!F$4+养成规划和标准成长!G$3*养成规划和标准成长!$AA392*养成规划和标准成长!$AB392+养成规划和标准成长!G$4*养成规划和标准成长!$AH392+养成规划和标准成长!G$5*养成规划和标准成长!$AD392+(养成规划和标准成长!G$12+养成规划和标准成长!G$13)*养成规划和标准成长!$Z392+养成规划和标准成长!G$14*养成规划和标准成长!$AA392*养成规划和标准成长!$AC392+养成规划和标准成长!G$17*10*养成规划和标准成长!$AE392+养成规划和标准成长!G$18*10*养成规划和标准成长!$AF392+养成规划和标准成长!G$19*养成规划和标准成长!$AG392,0)</f>
        <v>2719</v>
      </c>
      <c r="BL146" s="9">
        <f>ROUND(属性投放!G$4+养成规划和标准成长!H$3*养成规划和标准成长!$AA392*养成规划和标准成长!$AB392+养成规划和标准成长!H$4*养成规划和标准成长!$AH392+养成规划和标准成长!H$5*养成规划和标准成长!$AD392+(养成规划和标准成长!H$12+养成规划和标准成长!H$13)*养成规划和标准成长!$Z392+养成规划和标准成长!H$14*养成规划和标准成长!$AA392*养成规划和标准成长!$AC392+养成规划和标准成长!H$17*10*养成规划和标准成长!$AE392+养成规划和标准成长!H$18*10*养成规划和标准成长!$AF392+养成规划和标准成长!H$19*养成规划和标准成长!$AG392,0)</f>
        <v>1269</v>
      </c>
      <c r="BM146" s="9">
        <f>ROUND(属性投放!H$4+养成规划和标准成长!I$3*养成规划和标准成长!$AA392*养成规划和标准成长!$AB392+养成规划和标准成长!I$4*养成规划和标准成长!$AH392+养成规划和标准成长!I$5*养成规划和标准成长!$AD392+(养成规划和标准成长!I$12+养成规划和标准成长!I$13)*养成规划和标准成长!$Z392+养成规划和标准成长!I$14*养成规划和标准成长!$AA392*养成规划和标准成长!$AC392+养成规划和标准成长!I$17*10*养成规划和标准成长!$AE392+养成规划和标准成长!I$18*10*养成规划和标准成长!$AF392+养成规划和标准成长!I$19*养成规划和标准成长!$AG392,0)</f>
        <v>2017</v>
      </c>
      <c r="BN146" s="9">
        <f>ROUND(属性投放!I$4+养成规划和标准成长!J$3*养成规划和标准成长!$AA392*养成规划和标准成长!$AB392+养成规划和标准成长!J$4*养成规划和标准成长!$AH392+养成规划和标准成长!J$5*养成规划和标准成长!$AD392+(养成规划和标准成长!J$12+养成规划和标准成长!J$13)*养成规划和标准成长!$Z392+养成规划和标准成长!J$14*养成规划和标准成长!$AA392*养成规划和标准成长!$AC392+养成规划和标准成长!J$17*10*养成规划和标准成长!$AE392+养成规划和标准成长!J$18*10*养成规划和标准成长!$AF392+养成规划和标准成长!J$19*养成规划和标准成长!$AG392,0)</f>
        <v>1476</v>
      </c>
      <c r="BO146" s="9">
        <f>ROUND(属性投放!J$4+养成规划和标准成长!K$3*养成规划和标准成长!$AA392*养成规划和标准成长!$AB392+养成规划和标准成长!K$4*养成规划和标准成长!$AH392+养成规划和标准成长!K$5*养成规划和标准成长!$AD392+(养成规划和标准成长!K$12+养成规划和标准成长!K$13)*养成规划和标准成长!$Z392+养成规划和标准成长!K$14*养成规划和标准成长!$AA392*养成规划和标准成长!$AC392+养成规划和标准成长!K$17*10*养成规划和标准成长!$AE392+养成规划和标准成长!K$18*10*养成规划和标准成长!$AF392+养成规划和标准成长!K$19*养成规划和标准成长!$AG392,0)</f>
        <v>963</v>
      </c>
      <c r="BP146" s="9">
        <f>ROUND(属性投放!K$4+养成规划和标准成长!L$3*养成规划和标准成长!$AA392*养成规划和标准成长!$AB392+养成规划和标准成长!L$4*养成规划和标准成长!$AH392+养成规划和标准成长!L$5*养成规划和标准成长!$AD392+(养成规划和标准成长!L$12+养成规划和标准成长!L$13)*养成规划和标准成长!$Z392+养成规划和标准成长!L$14*养成规划和标准成长!$AA392*养成规划和标准成长!$AC392+养成规划和标准成长!L$17*10*养成规划和标准成长!$AE392+养成规划和标准成长!L$18*10*养成规划和标准成长!$AF392+养成规划和标准成长!L$19*养成规划和标准成长!$AG392,0)</f>
        <v>641</v>
      </c>
      <c r="BQ146" s="9">
        <f>ROUND(属性投放!L$4+养成规划和标准成长!M$3*养成规划和标准成长!$AA392*养成规划和标准成长!$AB392+养成规划和标准成长!M$4*养成规划和标准成长!$AH392+养成规划和标准成长!M$5*养成规划和标准成长!$AD392+(养成规划和标准成长!M$12+养成规划和标准成长!M$13)*养成规划和标准成长!$Z392+养成规划和标准成长!M$14*养成规划和标准成长!$AA392*养成规划和标准成长!$AC392+养成规划和标准成长!M$17*10*养成规划和标准成长!$AE392+养成规划和标准成长!M$18*10*养成规划和标准成长!$AF392+养成规划和标准成长!M$19*养成规划和标准成长!$AG392,0)</f>
        <v>1518</v>
      </c>
      <c r="BR146" s="9">
        <f>ROUND(属性投放!M$4+养成规划和标准成长!N$3*养成规划和标准成长!$AA392*养成规划和标准成长!$AB392+养成规划和标准成长!N$4*养成规划和标准成长!$AH392+养成规划和标准成长!N$5*养成规划和标准成长!$AD392+(养成规划和标准成长!N$12+养成规划和标准成长!N$13)*养成规划和标准成长!$Z392+养成规划和标准成长!N$14*养成规划和标准成长!$AA392*养成规划和标准成长!$AC392+养成规划和标准成长!N$17*10*养成规划和标准成长!$AE392+养成规划和标准成长!N$18*10*养成规划和标准成长!$AF392+养成规划和标准成长!N$19*养成规划和标准成长!$AG392,0)</f>
        <v>1536</v>
      </c>
      <c r="BS146" s="9">
        <f>VLOOKUP(养成规划和标准成长!$AJ392,阵法、技能和修炼!$C$20:$N$40,COLUMNS(阵法、技能和修炼!$C$20:G$40),0)</f>
        <v>486</v>
      </c>
      <c r="BT146" s="9">
        <f>VLOOKUP(养成规划和标准成长!$AJ392,阵法、技能和修炼!$C$20:$N$40,COLUMNS(阵法、技能和修炼!$C$20:H$40),0)</f>
        <v>332</v>
      </c>
      <c r="BU146" s="9">
        <f>VLOOKUP(养成规划和标准成长!$AJ392,阵法、技能和修炼!$C$20:$N$40,COLUMNS(阵法、技能和修炼!$C$20:I$40),0)</f>
        <v>486</v>
      </c>
      <c r="BV146" s="9">
        <f>VLOOKUP(养成规划和标准成长!$AJ392,阵法、技能和修炼!$C$20:$N$40,COLUMNS(阵法、技能和修炼!$C$20:J$40),0)</f>
        <v>332</v>
      </c>
      <c r="BW146" s="9">
        <f>VLOOKUP(养成规划和标准成长!$AJ392,阵法、技能和修炼!$C$20:$N$40,COLUMNS(阵法、技能和修炼!$C$20:K$40),0)</f>
        <v>100</v>
      </c>
      <c r="BX146" s="9">
        <f>VLOOKUP(养成规划和标准成长!$AJ392,阵法、技能和修炼!$C$20:$N$40,COLUMNS(阵法、技能和修炼!$C$20:L$40),0)</f>
        <v>100</v>
      </c>
      <c r="BY146" s="9">
        <f>VLOOKUP(养成规划和标准成长!$AJ392,阵法、技能和修炼!$C$20:$N$40,COLUMNS(阵法、技能和修炼!$C$20:M$40),0)</f>
        <v>120.00000000000011</v>
      </c>
      <c r="BZ146" s="9">
        <f>VLOOKUP(养成规划和标准成长!$AJ392,阵法、技能和修炼!$C$20:$N$40,COLUMNS(阵法、技能和修炼!$C$20:N$40),0)</f>
        <v>120.00000000000011</v>
      </c>
    </row>
    <row r="147" spans="1:78">
      <c r="A147" s="1">
        <v>144</v>
      </c>
      <c r="B147" s="9">
        <f>ROUND(属性投放!D$4+养成规划和标准成长!E$3*养成规划和标准成长!$O240*养成规划和标准成长!$P240+养成规划和标准成长!E$4*养成规划和标准成长!$V240+养成规划和标准成长!E$5*养成规划和标准成长!$R240+(养成规划和标准成长!E$12+养成规划和标准成长!E$13)*养成规划和标准成长!$N240+养成规划和标准成长!E$14*养成规划和标准成长!$O240*养成规划和标准成长!$Q240+养成规划和标准成长!E$17*10*养成规划和标准成长!$S240+养成规划和标准成长!E$18*10*养成规划和标准成长!$T240+养成规划和标准成长!E$19*养成规划和标准成长!$U240,0)</f>
        <v>5619</v>
      </c>
      <c r="C147" s="9">
        <f>ROUND(属性投放!E$4+养成规划和标准成长!F$3*养成规划和标准成长!$O240*养成规划和标准成长!$P240+养成规划和标准成长!F$4*养成规划和标准成长!$V240+养成规划和标准成长!F$5*养成规划和标准成长!$R240+(养成规划和标准成长!F$12+养成规划和标准成长!F$13)*养成规划和标准成长!$N240+养成规划和标准成长!F$14*养成规划和标准成长!$O240*养成规划和标准成长!$Q240+养成规划和标准成长!F$17*10*养成规划和标准成长!$S240+养成规划和标准成长!F$18*10*养成规划和标准成长!$T240+养成规划和标准成长!F$19*养成规划和标准成长!$U240,0)</f>
        <v>5962</v>
      </c>
      <c r="D147" s="9">
        <f>ROUND(属性投放!F$4+养成规划和标准成长!G$3*养成规划和标准成长!$O240*养成规划和标准成长!$P240+养成规划和标准成长!G$4*养成规划和标准成长!$V240+养成规划和标准成长!G$5*养成规划和标准成长!$R240+(养成规划和标准成长!G$12+养成规划和标准成长!G$13)*养成规划和标准成长!$N240+养成规划和标准成长!G$14*养成规划和标准成长!$O240*养成规划和标准成长!$Q240+养成规划和标准成长!G$17*10*养成规划和标准成长!$S240+养成规划和标准成长!G$18*10*养成规划和标准成长!$T240+养成规划和标准成长!G$19*养成规划和标准成长!$U240,0)</f>
        <v>2126</v>
      </c>
      <c r="E147" s="9">
        <f>ROUND(属性投放!G$4+养成规划和标准成长!H$3*养成规划和标准成长!$O240*养成规划和标准成长!$P240+养成规划和标准成长!H$4*养成规划和标准成长!$V240+养成规划和标准成长!H$5*养成规划和标准成长!$R240+(养成规划和标准成长!H$12+养成规划和标准成长!H$13)*养成规划和标准成长!$N240+养成规划和标准成长!H$14*养成规划和标准成长!$O240*养成规划和标准成长!$Q240+养成规划和标准成长!H$17*10*养成规划和标准成长!$S240+养成规划和标准成长!H$18*10*养成规划和标准成长!$T240+养成规划和标准成长!H$19*养成规划和标准成长!$U240,0)</f>
        <v>877</v>
      </c>
      <c r="F147" s="9">
        <f>ROUND(属性投放!H$4+养成规划和标准成长!I$3*养成规划和标准成长!$O240*养成规划和标准成长!$P240+养成规划和标准成长!I$4*养成规划和标准成长!$V240+养成规划和标准成长!I$5*养成规划和标准成长!$R240+(养成规划和标准成长!I$12+养成规划和标准成长!I$13)*养成规划和标准成长!$N240+养成规划和标准成长!I$14*养成规划和标准成长!$O240*养成规划和标准成长!$Q240+养成规划和标准成长!I$17*10*养成规划和标准成长!$S240+养成规划和标准成长!I$18*10*养成规划和标准成长!$T240+养成规划和标准成长!I$19*养成规划和标准成长!$U240,0)</f>
        <v>1614</v>
      </c>
      <c r="G147" s="9">
        <f>ROUND(属性投放!I$4+养成规划和标准成长!J$3*养成规划和标准成长!$O240*养成规划和标准成长!$P240+养成规划和标准成长!J$4*养成规划和标准成长!$V240+养成规划和标准成长!J$5*养成规划和标准成长!$R240+(养成规划和标准成长!J$12+养成规划和标准成长!J$13)*养成规划和标准成长!$N240+养成规划和标准成长!J$14*养成规划和标准成长!$O240*养成规划和标准成长!$Q240+养成规划和标准成长!J$17*10*养成规划和标准成长!$S240+养成规划和标准成长!J$18*10*养成规划和标准成长!$T240+养成规划和标准成长!J$19*养成规划和标准成长!$U240,0)</f>
        <v>1145</v>
      </c>
      <c r="H147" s="9">
        <f>ROUND(属性投放!J$4+养成规划和标准成长!K$3*养成规划和标准成长!$O240*养成规划和标准成长!$P240+养成规划和标准成长!K$4*养成规划和标准成长!$V240+养成规划和标准成长!K$5*养成规划和标准成长!$R240+(养成规划和标准成长!K$12+养成规划和标准成长!K$13)*养成规划和标准成长!$N240+养成规划和标准成长!K$14*养成规划和标准成长!$O240*养成规划和标准成长!$Q240+养成规划和标准成长!K$17*10*养成规划和标准成长!$S240+养成规划和标准成长!K$18*10*养成规划和标准成长!$T240+养成规划和标准成长!K$19*养成规划和标准成长!$U240,0)</f>
        <v>765</v>
      </c>
      <c r="I147" s="9">
        <f>ROUND(属性投放!K$4+养成规划和标准成长!L$3*养成规划和标准成长!$O240*养成规划和标准成长!$P240+养成规划和标准成长!L$4*养成规划和标准成长!$V240+养成规划和标准成长!L$5*养成规划和标准成长!$R240+(养成规划和标准成长!L$12+养成规划和标准成长!L$13)*养成规划和标准成长!$N240+养成规划和标准成长!L$14*养成规划和标准成长!$O240*养成规划和标准成长!$Q240+养成规划和标准成长!L$17*10*养成规划和标准成长!$S240+养成规划和标准成长!L$18*10*养成规划和标准成长!$T240+养成规划和标准成长!L$19*养成规划和标准成长!$U240,0)</f>
        <v>386</v>
      </c>
      <c r="J147" s="9">
        <f>ROUND(属性投放!L$4+养成规划和标准成长!M$3*养成规划和标准成长!$O240*养成规划和标准成长!$P240+养成规划和标准成长!M$4*养成规划和标准成长!$V240+养成规划和标准成长!M$5*养成规划和标准成长!$R240+(养成规划和标准成长!M$12+养成规划和标准成长!M$13)*养成规划和标准成长!$N240+养成规划和标准成长!M$14*养成规划和标准成长!$O240*养成规划和标准成长!$Q240+养成规划和标准成长!M$17*10*养成规划和标准成长!$S240+养成规划和标准成长!M$18*10*养成规划和标准成长!$T240+养成规划和标准成长!M$19*养成规划和标准成长!$U240,0)</f>
        <v>1467</v>
      </c>
      <c r="K147" s="9">
        <f>ROUND(属性投放!M$4+养成规划和标准成长!N$3*养成规划和标准成长!$O240*养成规划和标准成长!$P240+养成规划和标准成长!N$4*养成规划和标准成长!$V240+养成规划和标准成长!N$5*养成规划和标准成长!$R240+(养成规划和标准成长!N$12+养成规划和标准成长!N$13)*养成规划和标准成长!$N240+养成规划和标准成长!N$14*养成规划和标准成长!$O240*养成规划和标准成长!$Q240+养成规划和标准成长!N$17*10*养成规划和标准成长!$S240+养成规划和标准成长!N$18*10*养成规划和标准成长!$T240+养成规划和标准成长!N$19*养成规划和标准成长!$U240,0)</f>
        <v>1476</v>
      </c>
      <c r="L147" s="9">
        <f>VLOOKUP(养成规划和标准成长!$X240,阵法、技能和修炼!$C$20:$N$40,COLUMNS(阵法、技能和修炼!$C$20:G$40),0)</f>
        <v>319</v>
      </c>
      <c r="M147" s="9">
        <f>VLOOKUP(养成规划和标准成长!$X240,阵法、技能和修炼!$C$20:$N$40,COLUMNS(阵法、技能和修炼!$C$20:H$40),0)</f>
        <v>246</v>
      </c>
      <c r="N147" s="9">
        <f>VLOOKUP(养成规划和标准成长!$X240,阵法、技能和修炼!$C$20:$N$40,COLUMNS(阵法、技能和修炼!$C$20:I$40),0)</f>
        <v>319</v>
      </c>
      <c r="O147" s="9">
        <f>VLOOKUP(养成规划和标准成长!$X240,阵法、技能和修炼!$C$20:$N$40,COLUMNS(阵法、技能和修炼!$C$20:J$40),0)</f>
        <v>246</v>
      </c>
      <c r="P147" s="9">
        <f>VLOOKUP(养成规划和标准成长!$X240,阵法、技能和修炼!$C$20:$N$40,COLUMNS(阵法、技能和修炼!$C$20:K$40),0)</f>
        <v>70</v>
      </c>
      <c r="Q147" s="9">
        <f>VLOOKUP(养成规划和标准成长!$X240,阵法、技能和修炼!$C$20:$N$40,COLUMNS(阵法、技能和修炼!$C$20:L$40),0)</f>
        <v>70</v>
      </c>
      <c r="R147" s="9">
        <f>VLOOKUP(养成规划和标准成长!$X240,阵法、技能和修炼!$C$20:$N$40,COLUMNS(阵法、技能和修炼!$C$20:M$40),0)</f>
        <v>84.000000000000071</v>
      </c>
      <c r="S147" s="9">
        <f>VLOOKUP(养成规划和标准成长!$X240,阵法、技能和修炼!$C$20:$N$40,COLUMNS(阵法、技能和修炼!$C$20:N$40),0)</f>
        <v>84.000000000000071</v>
      </c>
      <c r="T147" s="1">
        <v>144</v>
      </c>
      <c r="U147" s="9">
        <f>ROUND(属性投放!D$4+养成规划和标准成长!E$3*养成规划和标准成长!$C393*养成规划和标准成长!$D393+养成规划和标准成长!E$4*养成规划和标准成长!$J393+养成规划和标准成长!E$5*养成规划和标准成长!$F393+(养成规划和标准成长!E$12+养成规划和标准成长!E$13)*养成规划和标准成长!$B393+养成规划和标准成长!E$14*养成规划和标准成长!$C393*养成规划和标准成长!$E393+养成规划和标准成长!E$17*10*养成规划和标准成长!$G393+养成规划和标准成长!E$18*10*养成规划和标准成长!$H393+养成规划和标准成长!E$19*养成规划和标准成长!$I393,0)</f>
        <v>6193</v>
      </c>
      <c r="V147" s="9">
        <f>ROUND(属性投放!E$4+养成规划和标准成长!F$3*养成规划和标准成长!$C393*养成规划和标准成长!$D393+养成规划和标准成长!F$4*养成规划和标准成长!$J393+养成规划和标准成长!F$5*养成规划和标准成长!$F393+(养成规划和标准成长!F$12+养成规划和标准成长!F$13)*养成规划和标准成长!$B393+养成规划和标准成长!F$14*养成规划和标准成长!$C393*养成规划和标准成长!$E393+养成规划和标准成长!F$17*10*养成规划和标准成长!$G393+养成规划和标准成长!F$18*10*养成规划和标准成长!$H393+养成规划和标准成长!F$19*养成规划和标准成长!$I393,0)</f>
        <v>6360</v>
      </c>
      <c r="W147" s="9">
        <f>ROUND(属性投放!F$4+养成规划和标准成长!G$3*养成规划和标准成长!$C393*养成规划和标准成长!$D393+养成规划和标准成长!G$4*养成规划和标准成长!$J393+养成规划和标准成长!G$5*养成规划和标准成长!$F393+(养成规划和标准成长!G$12+养成规划和标准成长!G$13)*养成规划和标准成长!$B393+养成规划和标准成长!G$14*养成规划和标准成长!$C393*养成规划和标准成长!$E393+养成规划和标准成长!G$17*10*养成规划和标准成长!$G393+养成规划和标准成长!G$18*10*养成规划和标准成长!$H393+养成规划和标准成长!G$19*养成规划和标准成长!$I393,0)</f>
        <v>2297</v>
      </c>
      <c r="X147" s="9">
        <f>ROUND(属性投放!G$4+养成规划和标准成长!H$3*养成规划和标准成长!$C393*养成规划和标准成长!$D393+养成规划和标准成长!H$4*养成规划和标准成长!$J393+养成规划和标准成长!H$5*养成规划和标准成长!$F393+(养成规划和标准成长!H$12+养成规划和标准成长!H$13)*养成规划和标准成长!$B393+养成规划和标准成长!H$14*养成规划和标准成长!$C393*养成规划和标准成长!$E393+养成规划和标准成长!H$17*10*养成规划和标准成长!$G393+养成规划和标准成长!H$18*10*养成规划和标准成长!$H393+养成规划和标准成长!H$19*养成规划和标准成长!$I393,0)</f>
        <v>977</v>
      </c>
      <c r="Y147" s="9">
        <f>ROUND(属性投放!H$4+养成规划和标准成长!I$3*养成规划和标准成长!$C393*养成规划和标准成长!$D393+养成规划和标准成长!I$4*养成规划和标准成长!$J393+养成规划和标准成长!I$5*养成规划和标准成长!$F393+(养成规划和标准成长!I$12+养成规划和标准成长!I$13)*养成规划和标准成长!$B393+养成规划和标准成长!I$14*养成规划和标准成长!$C393*养成规划和标准成长!$E393+养成规划和标准成长!I$17*10*养成规划和标准成长!$G393+养成规划和标准成长!I$18*10*养成规划和标准成长!$H393+养成规划和标准成长!I$19*养成规划和标准成长!$I393,0)</f>
        <v>1721</v>
      </c>
      <c r="Z147" s="9">
        <f>ROUND(属性投放!I$4+养成规划和标准成长!J$3*养成规划和标准成长!$C393*养成规划和标准成长!$D393+养成规划和标准成长!J$4*养成规划和标准成长!$J393+养成规划和标准成长!J$5*养成规划和标准成长!$F393+(养成规划和标准成长!J$12+养成规划和标准成长!J$13)*养成规划和标准成长!$B393+养成规划和标准成长!J$14*养成规划和标准成长!$C393*养成规划和标准成长!$E393+养成规划和标准成长!J$17*10*养成规划和标准成长!$G393+养成规划和标准成长!J$18*10*养成规划和标准成长!$H393+养成规划和标准成长!J$19*养成规划和标准成长!$I393,0)</f>
        <v>1227</v>
      </c>
      <c r="AA147" s="9">
        <f>ROUND(属性投放!J$4+养成规划和标准成长!K$3*养成规划和标准成长!$C393*养成规划和标准成长!$D393+养成规划和标准成长!K$4*养成规划和标准成长!$J393+养成规划和标准成长!K$5*养成规划和标准成长!$F393+(养成规划和标准成长!K$12+养成规划和标准成长!K$13)*养成规划和标准成长!$B393+养成规划和标准成长!K$14*养成规划和标准成长!$C393*养成规划和标准成长!$E393+养成规划和标准成长!K$17*10*养成规划和标准成长!$G393+养成规划和标准成长!K$18*10*养成规划和标准成长!$H393+养成规划和标准成长!K$19*养成规划和标准成长!$I393,0)</f>
        <v>819</v>
      </c>
      <c r="AB147" s="9">
        <f>ROUND(属性投放!K$4+养成规划和标准成长!L$3*养成规划和标准成长!$C393*养成规划和标准成长!$D393+养成规划和标准成长!L$4*养成规划和标准成长!$J393+养成规划和标准成长!L$5*养成规划和标准成长!$F393+(养成规划和标准成长!L$12+养成规划和标准成长!L$13)*养成规划和标准成长!$B393+养成规划和标准成长!L$14*养成规划和标准成长!$C393*养成规划和标准成长!$E393+养成规划和标准成长!L$17*10*养成规划和标准成长!$G393+养成规划和标准成长!L$18*10*养成规划和标准成长!$H393+养成规划和标准成长!L$19*养成规划和标准成长!$I393,0)</f>
        <v>457</v>
      </c>
      <c r="AC147" s="9">
        <f>ROUND(属性投放!L$4+养成规划和标准成长!M$3*养成规划和标准成长!$C393*养成规划和标准成长!$D393+养成规划和标准成长!M$4*养成规划和标准成长!$J393+养成规划和标准成长!M$5*养成规划和标准成长!$F393+(养成规划和标准成长!M$12+养成规划和标准成长!M$13)*养成规划和标准成长!$B393+养成规划和标准成长!M$14*养成规划和标准成长!$C393*养成规划和标准成长!$E393+养成规划和标准成长!M$17*10*养成规划和标准成长!$G393+养成规划和标准成长!M$18*10*养成规划和标准成长!$H393+养成规划和标准成长!M$19*养成规划和标准成长!$I393,0)</f>
        <v>1478</v>
      </c>
      <c r="AD147" s="9">
        <f>ROUND(属性投放!M$4+养成规划和标准成长!N$3*养成规划和标准成长!$C393*养成规划和标准成长!$D393+养成规划和标准成长!N$4*养成规划和标准成长!$J393+养成规划和标准成长!N$5*养成规划和标准成长!$F393+(养成规划和标准成长!N$12+养成规划和标准成长!N$13)*养成规划和标准成长!$B393+养成规划和标准成长!N$14*养成规划和标准成长!$C393*养成规划和标准成长!$E393+养成规划和标准成长!N$17*10*养成规划和标准成长!$G393+养成规划和标准成长!N$18*10*养成规划和标准成长!$H393+养成规划和标准成长!N$19*养成规划和标准成长!$I393,0)</f>
        <v>1490</v>
      </c>
      <c r="AE147" s="9">
        <f>VLOOKUP(养成规划和标准成长!$L393,阵法、技能和修炼!$C$20:$N$40,COLUMNS(阵法、技能和修炼!$C$20:G$40),0)</f>
        <v>373</v>
      </c>
      <c r="AF147" s="9">
        <f>VLOOKUP(养成规划和标准成长!$L393,阵法、技能和修炼!$C$20:$N$40,COLUMNS(阵法、技能和修炼!$C$20:H$40),0)</f>
        <v>276</v>
      </c>
      <c r="AG147" s="9">
        <f>VLOOKUP(养成规划和标准成长!$L393,阵法、技能和修炼!$C$20:$N$40,COLUMNS(阵法、技能和修炼!$C$20:I$40),0)</f>
        <v>373</v>
      </c>
      <c r="AH147" s="9">
        <f>VLOOKUP(养成规划和标准成长!$L393,阵法、技能和修炼!$C$20:$N$40,COLUMNS(阵法、技能和修炼!$C$20:J$40),0)</f>
        <v>276</v>
      </c>
      <c r="AI147" s="9">
        <f>VLOOKUP(养成规划和标准成长!$L393,阵法、技能和修炼!$C$20:$N$40,COLUMNS(阵法、技能和修炼!$C$20:K$40),0)</f>
        <v>80</v>
      </c>
      <c r="AJ147" s="9">
        <f>VLOOKUP(养成规划和标准成长!$L393,阵法、技能和修炼!$C$20:$N$40,COLUMNS(阵法、技能和修炼!$C$20:L$40),0)</f>
        <v>80</v>
      </c>
      <c r="AK147" s="9">
        <f>VLOOKUP(养成规划和标准成长!$L393,阵法、技能和修炼!$C$20:$N$40,COLUMNS(阵法、技能和修炼!$C$20:M$40),0)</f>
        <v>96.000000000000085</v>
      </c>
      <c r="AL147" s="9">
        <f>VLOOKUP(养成规划和标准成长!$L393,阵法、技能和修炼!$C$20:$N$40,COLUMNS(阵法、技能和修炼!$C$20:N$40),0)</f>
        <v>96.000000000000085</v>
      </c>
      <c r="AN147" s="1">
        <v>144</v>
      </c>
      <c r="AO147" s="9">
        <f>ROUND(属性投放!D$4+养成规划和标准成长!E$3*养成规划和标准成长!$O393*养成规划和标准成长!$P393+养成规划和标准成长!E$4*养成规划和标准成长!$V393+养成规划和标准成长!E$5*养成规划和标准成长!$R393+(养成规划和标准成长!E$12+养成规划和标准成长!E$13)*养成规划和标准成长!$N393+养成规划和标准成长!E$14*养成规划和标准成长!$O393*养成规划和标准成长!$Q393+养成规划和标准成长!E$17*10*养成规划和标准成长!$S393+养成规划和标准成长!E$18*10*养成规划和标准成长!$T393+养成规划和标准成长!E$19*养成规划和标准成长!$U393,0)</f>
        <v>7054</v>
      </c>
      <c r="AP147" s="9">
        <f>ROUND(属性投放!E$4+养成规划和标准成长!F$3*养成规划和标准成长!$O393*养成规划和标准成长!$P393+养成规划和标准成长!F$4*养成规划和标准成长!$V393+养成规划和标准成长!F$5*养成规划和标准成长!$R393+(养成规划和标准成长!F$12+养成规划和标准成长!F$13)*养成规划和标准成长!$N393+养成规划和标准成长!F$14*养成规划和标准成长!$O393*养成规划和标准成长!$Q393+养成规划和标准成长!F$17*10*养成规划和标准成长!$S393+养成规划和标准成长!F$18*10*养成规划和标准成长!$T393+养成规划和标准成长!F$19*养成规划和标准成长!$U393,0)</f>
        <v>6759</v>
      </c>
      <c r="AQ147" s="9">
        <f>ROUND(属性投放!F$4+养成规划和标准成长!G$3*养成规划和标准成长!$O393*养成规划和标准成长!$P393+养成规划和标准成长!G$4*养成规划和标准成长!$V393+养成规划和标准成长!G$5*养成规划和标准成长!$R393+(养成规划和标准成长!G$12+养成规划和标准成长!G$13)*养成规划和标准成长!$N393+养成规划和标准成长!G$14*养成规划和标准成长!$O393*养成规划和标准成长!$Q393+养成规划和标准成长!G$17*10*养成规划和标准成长!$S393+养成规划和标准成长!G$18*10*养成规划和标准成长!$T393+养成规划和标准成长!G$19*养成规划和标准成长!$U393,0)</f>
        <v>2526</v>
      </c>
      <c r="AR147" s="9">
        <f>ROUND(属性投放!G$4+养成规划和标准成长!H$3*养成规划和标准成长!$O393*养成规划和标准成长!$P393+养成规划和标准成长!H$4*养成规划和标准成长!$V393+养成规划和标准成长!H$5*养成规划和标准成长!$R393+(养成规划和标准成长!H$12+养成规划和标准成长!H$13)*养成规划和标准成长!$N393+养成规划和标准成长!H$14*养成规划和标准成长!$O393*养成规划和标准成长!$Q393+养成规划和标准成长!H$17*10*养成规划和标准成长!$S393+养成规划和标准成长!H$18*10*养成规划和标准成长!$T393+养成规划和标准成长!H$19*养成规划和标准成长!$U393,0)</f>
        <v>1135</v>
      </c>
      <c r="AS147" s="9">
        <f>ROUND(属性投放!H$4+养成规划和标准成长!I$3*养成规划和标准成长!$O393*养成规划和标准成长!$P393+养成规划和标准成长!I$4*养成规划和标准成长!$V393+养成规划和标准成长!I$5*养成规划和标准成长!$R393+(养成规划和标准成长!I$12+养成规划和标准成长!I$13)*养成规划和标准成长!$N393+养成规划和标准成长!I$14*养成规划和标准成长!$O393*养成规划和标准成长!$Q393+养成规划和标准成长!I$17*10*养成规划和标准成长!$S393+养成规划和标准成长!I$18*10*养成规划和标准成长!$T393+养成规划和标准成长!I$19*养成规划和标准成长!$U393,0)</f>
        <v>1885</v>
      </c>
      <c r="AT147" s="9">
        <f>ROUND(属性投放!I$4+养成规划和标准成长!J$3*养成规划和标准成长!$O393*养成规划和标准成长!$P393+养成规划和标准成长!J$4*养成规划和标准成长!$V393+养成规划和标准成长!J$5*养成规划和标准成长!$R393+(养成规划和标准成长!J$12+养成规划和标准成长!J$13)*养成规划和标准成长!$N393+养成规划和标准成长!J$14*养成规划和标准成长!$O393*养成规划和标准成长!$Q393+养成规划和标准成长!J$17*10*养成规划和标准成长!$S393+养成规划和标准成长!J$18*10*养成规划和标准成长!$T393+养成规划和标准成长!J$19*养成规划和标准成长!$U393,0)</f>
        <v>1367</v>
      </c>
      <c r="AU147" s="9">
        <f>ROUND(属性投放!J$4+养成规划和标准成长!K$3*养成规划和标准成长!$O393*养成规划和标准成长!$P393+养成规划和标准成长!K$4*养成规划和标准成长!$V393+养成规划和标准成长!K$5*养成规划和标准成长!$R393+(养成规划和标准成长!K$12+养成规划和标准成长!K$13)*养成规划和标准成长!$N393+养成规划和标准成长!K$14*养成规划和标准成长!$O393*养成规划和标准成长!$Q393+养成规划和标准成长!K$17*10*养成规划和标准成长!$S393+养成规划和标准成长!K$18*10*养成规划和标准成长!$T393+养成规划和标准成长!K$19*养成规划和标准成长!$U393,0)</f>
        <v>902</v>
      </c>
      <c r="AV147" s="9">
        <f>ROUND(属性投放!K$4+养成规划和标准成长!L$3*养成规划和标准成长!$O393*养成规划和标准成长!$P393+养成规划和标准成长!L$4*养成规划和标准成长!$V393+养成规划和标准成长!L$5*养成规划和标准成长!$R393+(养成规划和标准成长!L$12+养成规划和标准成长!L$13)*养成规划和标准成长!$N393+养成规划和标准成长!L$14*养成规划和标准成长!$O393*养成规划和标准成长!$Q393+养成规划和标准成长!L$17*10*养成规划和标准成长!$S393+养成规划和标准成长!L$18*10*养成规划和标准成长!$T393+养成规划和标准成长!L$19*养成规划和标准成长!$U393,0)</f>
        <v>556</v>
      </c>
      <c r="AW147" s="9">
        <f>ROUND(属性投放!L$4+养成规划和标准成长!M$3*养成规划和标准成长!$O393*养成规划和标准成长!$P393+养成规划和标准成长!M$4*养成规划和标准成长!$V393+养成规划和标准成长!M$5*养成规划和标准成长!$R393+(养成规划和标准成长!M$12+养成规划和标准成长!M$13)*养成规划和标准成长!$N393+养成规划和标准成长!M$14*养成规划和标准成长!$O393*养成规划和标准成长!$Q393+养成规划和标准成长!M$17*10*养成规划和标准成长!$S393+养成规划和标准成长!M$18*10*养成规划和标准成长!$T393+养成规划和标准成长!M$19*养成规划和标准成长!$U393,0)</f>
        <v>1506</v>
      </c>
      <c r="AX147" s="9">
        <f>ROUND(属性投放!M$4+养成规划和标准成长!N$3*养成规划和标准成长!$O393*养成规划和标准成长!$P393+养成规划和标准成长!N$4*养成规划和标准成长!$V393+养成规划和标准成长!N$5*养成规划和标准成长!$R393+(养成规划和标准成长!N$12+养成规划和标准成长!N$13)*养成规划和标准成长!$N393+养成规划和标准成长!N$14*养成规划和标准成长!$O393*养成规划和标准成长!$Q393+养成规划和标准成长!N$17*10*养成规划和标准成长!$S393+养成规划和标准成长!N$18*10*养成规划和标准成长!$T393+养成规划和标准成长!N$19*养成规划和标准成长!$U393,0)</f>
        <v>1522</v>
      </c>
      <c r="AY147" s="9">
        <f>VLOOKUP(养成规划和标准成长!$X393,阵法、技能和修炼!$C$20:$N$40,COLUMNS(阵法、技能和修炼!$C$20:G$40),0)</f>
        <v>428</v>
      </c>
      <c r="AZ147" s="9">
        <f>VLOOKUP(养成规划和标准成长!$X393,阵法、技能和修炼!$C$20:$N$40,COLUMNS(阵法、技能和修炼!$C$20:H$40),0)</f>
        <v>305</v>
      </c>
      <c r="BA147" s="9">
        <f>VLOOKUP(养成规划和标准成长!$X393,阵法、技能和修炼!$C$20:$N$40,COLUMNS(阵法、技能和修炼!$C$20:I$40),0)</f>
        <v>428</v>
      </c>
      <c r="BB147" s="9">
        <f>VLOOKUP(养成规划和标准成长!$X393,阵法、技能和修炼!$C$20:$N$40,COLUMNS(阵法、技能和修炼!$C$20:J$40),0)</f>
        <v>305</v>
      </c>
      <c r="BC147" s="9">
        <f>VLOOKUP(养成规划和标准成长!$X393,阵法、技能和修炼!$C$20:$N$40,COLUMNS(阵法、技能和修炼!$C$20:K$40),0)</f>
        <v>90</v>
      </c>
      <c r="BD147" s="9">
        <f>VLOOKUP(养成规划和标准成长!$X393,阵法、技能和修炼!$C$20:$N$40,COLUMNS(阵法、技能和修炼!$C$20:L$40),0)</f>
        <v>90</v>
      </c>
      <c r="BE147" s="9">
        <f>VLOOKUP(养成规划和标准成长!$X393,阵法、技能和修炼!$C$20:$N$40,COLUMNS(阵法、技能和修炼!$C$20:M$40),0)</f>
        <v>108.0000000000001</v>
      </c>
      <c r="BF147" s="9">
        <f>VLOOKUP(养成规划和标准成长!$X393,阵法、技能和修炼!$C$20:$N$40,COLUMNS(阵法、技能和修炼!$C$20:N$40),0)</f>
        <v>108.0000000000001</v>
      </c>
      <c r="BH147" s="1">
        <v>144</v>
      </c>
      <c r="BI147" s="9">
        <f>ROUND(属性投放!D$4+养成规划和标准成长!E$3*养成规划和标准成长!$AA393*养成规划和标准成长!$AB393+养成规划和标准成长!E$4*养成规划和标准成长!$AH393+养成规划和标准成长!E$5*养成规划和标准成长!$AD393+(养成规划和标准成长!E$12+养成规划和标准成长!E$13)*养成规划和标准成长!$Z393+养成规划和标准成长!E$14*养成规划和标准成长!$AA393*养成规划和标准成长!$AC393+养成规划和标准成长!E$17*10*养成规划和标准成长!$AE393+养成规划和标准成长!E$18*10*养成规划和标准成长!$AF393+养成规划和标准成长!E$19*养成规划和标准成长!$AG393,0)</f>
        <v>7816</v>
      </c>
      <c r="BJ147" s="9">
        <f>ROUND(属性投放!E$4+养成规划和标准成长!F$3*养成规划和标准成长!$AA393*养成规划和标准成长!$AB393+养成规划和标准成长!F$4*养成规划和标准成长!$AH393+养成规划和标准成长!F$5*养成规划和标准成长!$AD393+(养成规划和标准成长!F$12+养成规划和标准成长!F$13)*养成规划和标准成长!$Z393+养成规划和标准成长!F$14*养成规划和标准成长!$AA393*养成规划和标准成长!$AC393+养成规划和标准成长!F$17*10*养成规划和标准成长!$AE393+养成规划和标准成长!F$18*10*养成规划和标准成长!$AF393+养成规划和标准成长!F$19*养成规划和标准成长!$AG393,0)</f>
        <v>7088</v>
      </c>
      <c r="BK147" s="9">
        <f>ROUND(属性投放!F$4+养成规划和标准成长!G$3*养成规划和标准成长!$AA393*养成规划和标准成长!$AB393+养成规划和标准成长!G$4*养成规划和标准成长!$AH393+养成规划和标准成长!G$5*养成规划和标准成长!$AD393+(养成规划和标准成长!G$12+养成规划和标准成长!G$13)*养成规划和标准成长!$Z393+养成规划和标准成长!G$14*养成规划和标准成长!$AA393*养成规划和标准成长!$AC393+养成规划和标准成长!G$17*10*养成规划和标准成长!$AE393+养成规划和标准成长!G$18*10*养成规划和标准成长!$AF393+养成规划和标准成长!G$19*养成规划和标准成长!$AG393,0)</f>
        <v>2727</v>
      </c>
      <c r="BL147" s="9">
        <f>ROUND(属性投放!G$4+养成规划和标准成长!H$3*养成规划和标准成长!$AA393*养成规划和标准成长!$AB393+养成规划和标准成长!H$4*养成规划和标准成长!$AH393+养成规划和标准成长!H$5*养成规划和标准成长!$AD393+(养成规划和标准成长!H$12+养成规划和标准成长!H$13)*养成规划和标准成长!$Z393+养成规划和标准成长!H$14*养成规划和标准成长!$AA393*养成规划和标准成长!$AC393+养成规划和标准成长!H$17*10*养成规划和标准成长!$AE393+养成规划和标准成长!H$18*10*养成规划和标准成长!$AF393+养成规划和标准成长!H$19*养成规划和标准成长!$AG393,0)</f>
        <v>1272</v>
      </c>
      <c r="BM147" s="9">
        <f>ROUND(属性投放!H$4+养成规划和标准成长!I$3*养成规划和标准成长!$AA393*养成规划和标准成长!$AB393+养成规划和标准成长!I$4*养成规划和标准成长!$AH393+养成规划和标准成长!I$5*养成规划和标准成长!$AD393+(养成规划和标准成长!I$12+养成规划和标准成长!I$13)*养成规划和标准成长!$Z393+养成规划和标准成长!I$14*养成规划和标准成长!$AA393*养成规划和标准成长!$AC393+养成规划和标准成长!I$17*10*养成规划和标准成长!$AE393+养成规划和标准成长!I$18*10*养成规划和标准成长!$AF393+养成规划和标准成长!I$19*养成规划和标准成长!$AG393,0)</f>
        <v>2025</v>
      </c>
      <c r="BN147" s="9">
        <f>ROUND(属性投放!I$4+养成规划和标准成长!J$3*养成规划和标准成长!$AA393*养成规划和标准成长!$AB393+养成规划和标准成长!J$4*养成规划和标准成长!$AH393+养成规划和标准成长!J$5*养成规划和标准成长!$AD393+(养成规划和标准成长!J$12+养成规划和标准成长!J$13)*养成规划和标准成长!$Z393+养成规划和标准成长!J$14*养成规划和标准成长!$AA393*养成规划和标准成长!$AC393+养成规划和标准成长!J$17*10*养成规划和标准成长!$AE393+养成规划和标准成长!J$18*10*养成规划和标准成长!$AF393+养成规划和标准成长!J$19*养成规划和标准成长!$AG393,0)</f>
        <v>1482</v>
      </c>
      <c r="BO147" s="9">
        <f>ROUND(属性投放!J$4+养成规划和标准成长!K$3*养成规划和标准成长!$AA393*养成规划和标准成长!$AB393+养成规划和标准成长!K$4*养成规划和标准成长!$AH393+养成规划和标准成长!K$5*养成规划和标准成长!$AD393+(养成规划和标准成长!K$12+养成规划和标准成长!K$13)*养成规划和标准成长!$Z393+养成规划和标准成长!K$14*养成规划和标准成长!$AA393*养成规划和标准成长!$AC393+养成规划和标准成长!K$17*10*养成规划和标准成长!$AE393+养成规划和标准成长!K$18*10*养成规划和标准成长!$AF393+养成规划和标准成长!K$19*养成规划和标准成长!$AG393,0)</f>
        <v>967</v>
      </c>
      <c r="BP147" s="9">
        <f>ROUND(属性投放!K$4+养成规划和标准成长!L$3*养成规划和标准成长!$AA393*养成规划和标准成长!$AB393+养成规划和标准成长!L$4*养成规划和标准成长!$AH393+养成规划和标准成长!L$5*养成规划和标准成长!$AD393+(养成规划和标准成长!L$12+养成规划和标准成长!L$13)*养成规划和标准成长!$Z393+养成规划和标准成长!L$14*养成规划和标准成长!$AA393*养成规划和标准成长!$AC393+养成规划和标准成长!L$17*10*养成规划和标准成长!$AE393+养成规划和标准成长!L$18*10*养成规划和标准成长!$AF393+养成规划和标准成长!L$19*养成规划和标准成长!$AG393,0)</f>
        <v>642</v>
      </c>
      <c r="BQ147" s="9">
        <f>ROUND(属性投放!L$4+养成规划和标准成长!M$3*养成规划和标准成长!$AA393*养成规划和标准成长!$AB393+养成规划和标准成长!M$4*养成规划和标准成长!$AH393+养成规划和标准成长!M$5*养成规划和标准成长!$AD393+(养成规划和标准成长!M$12+养成规划和标准成长!M$13)*养成规划和标准成长!$Z393+养成规划和标准成长!M$14*养成规划和标准成长!$AA393*养成规划和标准成长!$AC393+养成规划和标准成长!M$17*10*养成规划和标准成长!$AE393+养成规划和标准成长!M$18*10*养成规划和标准成长!$AF393+养成规划和标准成长!M$19*养成规划和标准成长!$AG393,0)</f>
        <v>1529</v>
      </c>
      <c r="BR147" s="9">
        <f>ROUND(属性投放!M$4+养成规划和标准成长!N$3*养成规划和标准成长!$AA393*养成规划和标准成长!$AB393+养成规划和标准成长!N$4*养成规划和标准成长!$AH393+养成规划和标准成长!N$5*养成规划和标准成长!$AD393+(养成规划和标准成长!N$12+养成规划和标准成长!N$13)*养成规划和标准成长!$Z393+养成规划和标准成长!N$14*养成规划和标准成长!$AA393*养成规划和标准成长!$AC393+养成规划和标准成长!N$17*10*养成规划和标准成长!$AE393+养成规划和标准成长!N$18*10*养成规划和标准成长!$AF393+养成规划和标准成长!N$19*养成规划和标准成长!$AG393,0)</f>
        <v>1547</v>
      </c>
      <c r="BS147" s="9">
        <f>VLOOKUP(养成规划和标准成长!$AJ393,阵法、技能和修炼!$C$20:$N$40,COLUMNS(阵法、技能和修炼!$C$20:G$40),0)</f>
        <v>486</v>
      </c>
      <c r="BT147" s="9">
        <f>VLOOKUP(养成规划和标准成长!$AJ393,阵法、技能和修炼!$C$20:$N$40,COLUMNS(阵法、技能和修炼!$C$20:H$40),0)</f>
        <v>332</v>
      </c>
      <c r="BU147" s="9">
        <f>VLOOKUP(养成规划和标准成长!$AJ393,阵法、技能和修炼!$C$20:$N$40,COLUMNS(阵法、技能和修炼!$C$20:I$40),0)</f>
        <v>486</v>
      </c>
      <c r="BV147" s="9">
        <f>VLOOKUP(养成规划和标准成长!$AJ393,阵法、技能和修炼!$C$20:$N$40,COLUMNS(阵法、技能和修炼!$C$20:J$40),0)</f>
        <v>332</v>
      </c>
      <c r="BW147" s="9">
        <f>VLOOKUP(养成规划和标准成长!$AJ393,阵法、技能和修炼!$C$20:$N$40,COLUMNS(阵法、技能和修炼!$C$20:K$40),0)</f>
        <v>100</v>
      </c>
      <c r="BX147" s="9">
        <f>VLOOKUP(养成规划和标准成长!$AJ393,阵法、技能和修炼!$C$20:$N$40,COLUMNS(阵法、技能和修炼!$C$20:L$40),0)</f>
        <v>100</v>
      </c>
      <c r="BY147" s="9">
        <f>VLOOKUP(养成规划和标准成长!$AJ393,阵法、技能和修炼!$C$20:$N$40,COLUMNS(阵法、技能和修炼!$C$20:M$40),0)</f>
        <v>120.00000000000011</v>
      </c>
      <c r="BZ147" s="9">
        <f>VLOOKUP(养成规划和标准成长!$AJ393,阵法、技能和修炼!$C$20:$N$40,COLUMNS(阵法、技能和修炼!$C$20:N$40),0)</f>
        <v>120.00000000000011</v>
      </c>
    </row>
    <row r="148" spans="1:78">
      <c r="A148" s="1">
        <v>145</v>
      </c>
      <c r="B148" s="9">
        <f>ROUND(属性投放!D$4+养成规划和标准成长!E$3*养成规划和标准成长!$O241*养成规划和标准成长!$P241+养成规划和标准成长!E$4*养成规划和标准成长!$V241+养成规划和标准成长!E$5*养成规划和标准成长!$R241+(养成规划和标准成长!E$12+养成规划和标准成长!E$13)*养成规划和标准成长!$N241+养成规划和标准成长!E$14*养成规划和标准成长!$O241*养成规划和标准成长!$Q241+养成规划和标准成长!E$17*10*养成规划和标准成长!$S241+养成规划和标准成长!E$18*10*养成规划和标准成长!$T241+养成规划和标准成长!E$19*养成规划和标准成长!$U241,0)</f>
        <v>5642</v>
      </c>
      <c r="C148" s="9">
        <f>ROUND(属性投放!E$4+养成规划和标准成长!F$3*养成规划和标准成长!$O241*养成规划和标准成长!$P241+养成规划和标准成长!F$4*养成规划和标准成长!$V241+养成规划和标准成长!F$5*养成规划和标准成长!$R241+(养成规划和标准成长!F$12+养成规划和标准成长!F$13)*养成规划和标准成长!$N241+养成规划和标准成长!F$14*养成规划和标准成长!$O241*养成规划和标准成长!$Q241+养成规划和标准成长!F$17*10*养成规划和标准成长!$S241+养成规划和标准成长!F$18*10*养成规划和标准成长!$T241+养成规划和标准成长!F$19*养成规划和标准成长!$U241,0)</f>
        <v>5994</v>
      </c>
      <c r="D148" s="9">
        <f>ROUND(属性投放!F$4+养成规划和标准成长!G$3*养成规划和标准成长!$O241*养成规划和标准成长!$P241+养成规划和标准成长!G$4*养成规划和标准成长!$V241+养成规划和标准成长!G$5*养成规划和标准成长!$R241+(养成规划和标准成长!G$12+养成规划和标准成长!G$13)*养成规划和标准成长!$N241+养成规划和标准成长!G$14*养成规划和标准成长!$O241*养成规划和标准成长!$Q241+养成规划和标准成长!G$17*10*养成规划和标准成长!$S241+养成规划和标准成长!G$18*10*养成规划和标准成长!$T241+养成规划和标准成长!G$19*养成规划和标准成长!$U241,0)</f>
        <v>2133</v>
      </c>
      <c r="E148" s="9">
        <f>ROUND(属性投放!G$4+养成规划和标准成长!H$3*养成规划和标准成长!$O241*养成规划和标准成长!$P241+养成规划和标准成长!H$4*养成规划和标准成长!$V241+养成规划和标准成长!H$5*养成规划和标准成长!$R241+(养成规划和标准成长!H$12+养成规划和标准成长!H$13)*养成规划和标准成长!$N241+养成规划和标准成长!H$14*养成规划和标准成长!$O241*养成规划和标准成长!$Q241+养成规划和标准成长!H$17*10*养成规划和标准成长!$S241+养成规划和标准成长!H$18*10*养成规划和标准成长!$T241+养成规划和标准成长!H$19*养成规划和标准成长!$U241,0)</f>
        <v>879</v>
      </c>
      <c r="F148" s="9">
        <f>ROUND(属性投放!H$4+养成规划和标准成长!I$3*养成规划和标准成长!$O241*养成规划和标准成长!$P241+养成规划和标准成长!I$4*养成规划和标准成长!$V241+养成规划和标准成长!I$5*养成规划和标准成长!$R241+(养成规划和标准成长!I$12+养成规划和标准成长!I$13)*养成规划和标准成长!$N241+养成规划和标准成长!I$14*养成规划和标准成长!$O241*养成规划和标准成长!$Q241+养成规划和标准成长!I$17*10*养成规划和标准成长!$S241+养成规划和标准成长!I$18*10*养成规划和标准成长!$T241+养成规划和标准成长!I$19*养成规划和标准成长!$U241,0)</f>
        <v>1621</v>
      </c>
      <c r="G148" s="9">
        <f>ROUND(属性投放!I$4+养成规划和标准成长!J$3*养成规划和标准成长!$O241*养成规划和标准成长!$P241+养成规划和标准成长!J$4*养成规划和标准成长!$V241+养成规划和标准成长!J$5*养成规划和标准成长!$R241+(养成规划和标准成长!J$12+养成规划和标准成长!J$13)*养成规划和标准成长!$N241+养成规划和标准成长!J$14*养成规划和标准成长!$O241*养成规划和标准成长!$Q241+养成规划和标准成长!J$17*10*养成规划和标准成长!$S241+养成规划和标准成长!J$18*10*养成规划和标准成长!$T241+养成规划和标准成长!J$19*养成规划和标准成长!$U241,0)</f>
        <v>1150</v>
      </c>
      <c r="H148" s="9">
        <f>ROUND(属性投放!J$4+养成规划和标准成长!K$3*养成规划和标准成长!$O241*养成规划和标准成长!$P241+养成规划和标准成长!K$4*养成规划和标准成长!$V241+养成规划和标准成长!K$5*养成规划和标准成长!$R241+(养成规划和标准成长!K$12+养成规划和标准成长!K$13)*养成规划和标准成长!$N241+养成规划和标准成长!K$14*养成规划和标准成长!$O241*养成规划和标准成长!$Q241+养成规划和标准成长!K$17*10*养成规划和标准成长!$S241+养成规划和标准成长!K$18*10*养成规划和标准成长!$T241+养成规划和标准成长!K$19*养成规划和标准成长!$U241,0)</f>
        <v>769</v>
      </c>
      <c r="I148" s="9">
        <f>ROUND(属性投放!K$4+养成规划和标准成长!L$3*养成规划和标准成长!$O241*养成规划和标准成长!$P241+养成规划和标准成长!L$4*养成规划和标准成长!$V241+养成规划和标准成长!L$5*养成规划和标准成长!$R241+(养成规划和标准成长!L$12+养成规划和标准成长!L$13)*养成规划和标准成长!$N241+养成规划和标准成长!L$14*养成规划和标准成长!$O241*养成规划和标准成长!$Q241+养成规划和标准成长!L$17*10*养成规划和标准成长!$S241+养成规划和标准成长!L$18*10*养成规划和标准成长!$T241+养成规划和标准成长!L$19*养成规划和标准成长!$U241,0)</f>
        <v>386</v>
      </c>
      <c r="J148" s="9">
        <f>ROUND(属性投放!L$4+养成规划和标准成长!M$3*养成规划和标准成长!$O241*养成规划和标准成长!$P241+养成规划和标准成长!M$4*养成规划和标准成长!$V241+养成规划和标准成长!M$5*养成规划和标准成长!$R241+(养成规划和标准成长!M$12+养成规划和标准成长!M$13)*养成规划和标准成长!$N241+养成规划和标准成长!M$14*养成规划和标准成长!$O241*养成规划和标准成长!$Q241+养成规划和标准成长!M$17*10*养成规划和标准成长!$S241+养成规划和标准成长!M$18*10*养成规划和标准成长!$T241+养成规划和标准成长!M$19*养成规划和标准成长!$U241,0)</f>
        <v>1477</v>
      </c>
      <c r="K148" s="9">
        <f>ROUND(属性投放!M$4+养成规划和标准成长!N$3*养成规划和标准成长!$O241*养成规划和标准成长!$P241+养成规划和标准成长!N$4*养成规划和标准成长!$V241+养成规划和标准成长!N$5*养成规划和标准成长!$R241+(养成规划和标准成长!N$12+养成规划和标准成长!N$13)*养成规划和标准成长!$N241+养成规划和标准成长!N$14*养成规划和标准成长!$O241*养成规划和标准成长!$Q241+养成规划和标准成长!N$17*10*养成规划和标准成长!$S241+养成规划和标准成长!N$18*10*养成规划和标准成长!$T241+养成规划和标准成长!N$19*养成规划和标准成长!$U241,0)</f>
        <v>1486</v>
      </c>
      <c r="L148" s="9">
        <f>VLOOKUP(养成规划和标准成长!$X241,阵法、技能和修炼!$C$20:$N$40,COLUMNS(阵法、技能和修炼!$C$20:G$40),0)</f>
        <v>319</v>
      </c>
      <c r="M148" s="9">
        <f>VLOOKUP(养成规划和标准成长!$X241,阵法、技能和修炼!$C$20:$N$40,COLUMNS(阵法、技能和修炼!$C$20:H$40),0)</f>
        <v>246</v>
      </c>
      <c r="N148" s="9">
        <f>VLOOKUP(养成规划和标准成长!$X241,阵法、技能和修炼!$C$20:$N$40,COLUMNS(阵法、技能和修炼!$C$20:I$40),0)</f>
        <v>319</v>
      </c>
      <c r="O148" s="9">
        <f>VLOOKUP(养成规划和标准成长!$X241,阵法、技能和修炼!$C$20:$N$40,COLUMNS(阵法、技能和修炼!$C$20:J$40),0)</f>
        <v>246</v>
      </c>
      <c r="P148" s="9">
        <f>VLOOKUP(养成规划和标准成长!$X241,阵法、技能和修炼!$C$20:$N$40,COLUMNS(阵法、技能和修炼!$C$20:K$40),0)</f>
        <v>70</v>
      </c>
      <c r="Q148" s="9">
        <f>VLOOKUP(养成规划和标准成长!$X241,阵法、技能和修炼!$C$20:$N$40,COLUMNS(阵法、技能和修炼!$C$20:L$40),0)</f>
        <v>70</v>
      </c>
      <c r="R148" s="9">
        <f>VLOOKUP(养成规划和标准成长!$X241,阵法、技能和修炼!$C$20:$N$40,COLUMNS(阵法、技能和修炼!$C$20:M$40),0)</f>
        <v>84.000000000000071</v>
      </c>
      <c r="S148" s="9">
        <f>VLOOKUP(养成规划和标准成长!$X241,阵法、技能和修炼!$C$20:$N$40,COLUMNS(阵法、技能和修炼!$C$20:N$40),0)</f>
        <v>84.000000000000071</v>
      </c>
      <c r="T148" s="1">
        <v>145</v>
      </c>
      <c r="U148" s="9">
        <f>ROUND(属性投放!D$4+养成规划和标准成长!E$3*养成规划和标准成长!$C394*养成规划和标准成长!$D394+养成规划和标准成长!E$4*养成规划和标准成长!$J394+养成规划和标准成长!E$5*养成规划和标准成长!$F394+(养成规划和标准成长!E$12+养成规划和标准成长!E$13)*养成规划和标准成长!$B394+养成规划和标准成长!E$14*养成规划和标准成长!$C394*养成规划和标准成长!$E394+养成规划和标准成长!E$17*10*养成规划和标准成长!$G394+养成规划和标准成长!E$18*10*养成规划和标准成长!$H394+养成规划和标准成长!E$19*养成规划和标准成长!$I394,0)</f>
        <v>6217</v>
      </c>
      <c r="V148" s="9">
        <f>ROUND(属性投放!E$4+养成规划和标准成长!F$3*养成规划和标准成长!$C394*养成规划和标准成长!$D394+养成规划和标准成长!F$4*养成规划和标准成长!$J394+养成规划和标准成长!F$5*养成规划和标准成长!$F394+(养成规划和标准成长!F$12+养成规划和标准成长!F$13)*养成规划和标准成长!$B394+养成规划和标准成长!F$14*养成规划和标准成长!$C394*养成规划和标准成长!$E394+养成规划和标准成长!F$17*10*养成规划和标准成长!$G394+养成规划和标准成长!F$18*10*养成规划和标准成长!$H394+养成规划和标准成长!F$19*养成规划和标准成长!$I394,0)</f>
        <v>6393</v>
      </c>
      <c r="W148" s="9">
        <f>ROUND(属性投放!F$4+养成规划和标准成长!G$3*养成规划和标准成长!$C394*养成规划和标准成长!$D394+养成规划和标准成长!G$4*养成规划和标准成长!$J394+养成规划和标准成长!G$5*养成规划和标准成长!$F394+(养成规划和标准成长!G$12+养成规划和标准成长!G$13)*养成规划和标准成长!$B394+养成规划和标准成长!G$14*养成规划和标准成长!$C394*养成规划和标准成长!$E394+养成规划和标准成长!G$17*10*养成规划和标准成长!$G394+养成规划和标准成长!G$18*10*养成规划和标准成长!$H394+养成规划和标准成长!G$19*养成规划和标准成长!$I394,0)</f>
        <v>2305</v>
      </c>
      <c r="X148" s="9">
        <f>ROUND(属性投放!G$4+养成规划和标准成长!H$3*养成规划和标准成长!$C394*养成规划和标准成长!$D394+养成规划和标准成长!H$4*养成规划和标准成长!$J394+养成规划和标准成长!H$5*养成规划和标准成长!$F394+(养成规划和标准成长!H$12+养成规划和标准成长!H$13)*养成规划和标准成长!$B394+养成规划和标准成长!H$14*养成规划和标准成长!$C394*养成规划和标准成长!$E394+养成规划和标准成长!H$17*10*养成规划和标准成长!$G394+养成规划和标准成长!H$18*10*养成规划和标准成长!$H394+养成规划和标准成长!H$19*养成规划和标准成长!$I394,0)</f>
        <v>979</v>
      </c>
      <c r="Y148" s="9">
        <f>ROUND(属性投放!H$4+养成规划和标准成长!I$3*养成规划和标准成长!$C394*养成规划和标准成长!$D394+养成规划和标准成长!I$4*养成规划和标准成长!$J394+养成规划和标准成长!I$5*养成规划和标准成长!$F394+(养成规划和标准成长!I$12+养成规划和标准成长!I$13)*养成规划和标准成长!$B394+养成规划和标准成长!I$14*养成规划和标准成长!$C394*养成规划和标准成长!$E394+养成规划和标准成长!I$17*10*养成规划和标准成长!$G394+养成规划和标准成长!I$18*10*养成规划和标准成长!$H394+养成规划和标准成长!I$19*养成规划和标准成长!$I394,0)</f>
        <v>1728</v>
      </c>
      <c r="Z148" s="9">
        <f>ROUND(属性投放!I$4+养成规划和标准成长!J$3*养成规划和标准成长!$C394*养成规划和标准成长!$D394+养成规划和标准成长!J$4*养成规划和标准成长!$J394+养成规划和标准成长!J$5*养成规划和标准成长!$F394+(养成规划和标准成长!J$12+养成规划和标准成长!J$13)*养成规划和标准成长!$B394+养成规划和标准成长!J$14*养成规划和标准成长!$C394*养成规划和标准成长!$E394+养成规划和标准成长!J$17*10*养成规划和标准成长!$G394+养成规划和标准成长!J$18*10*养成规划和标准成长!$H394+养成规划和标准成长!J$19*养成规划和标准成长!$I394,0)</f>
        <v>1232</v>
      </c>
      <c r="AA148" s="9">
        <f>ROUND(属性投放!J$4+养成规划和标准成长!K$3*养成规划和标准成长!$C394*养成规划和标准成长!$D394+养成规划和标准成长!K$4*养成规划和标准成长!$J394+养成规划和标准成长!K$5*养成规划和标准成长!$F394+(养成规划和标准成长!K$12+养成规划和标准成长!K$13)*养成规划和标准成长!$B394+养成规划和标准成长!K$14*养成规划和标准成长!$C394*养成规划和标准成长!$E394+养成规划和标准成长!K$17*10*养成规划和标准成长!$G394+养成规划和标准成长!K$18*10*养成规划和标准成长!$H394+养成规划和标准成长!K$19*养成规划和标准成长!$I394,0)</f>
        <v>823</v>
      </c>
      <c r="AB148" s="9">
        <f>ROUND(属性投放!K$4+养成规划和标准成长!L$3*养成规划和标准成长!$C394*养成规划和标准成长!$D394+养成规划和标准成长!L$4*养成规划和标准成长!$J394+养成规划和标准成长!L$5*养成规划和标准成长!$F394+(养成规划和标准成长!L$12+养成规划和标准成长!L$13)*养成规划和标准成长!$B394+养成规划和标准成长!L$14*养成规划和标准成长!$C394*养成规划和标准成长!$E394+养成规划和标准成长!L$17*10*养成规划和标准成长!$G394+养成规划和标准成长!L$18*10*养成规划和标准成长!$H394+养成规划和标准成长!L$19*养成规划和标准成长!$I394,0)</f>
        <v>457</v>
      </c>
      <c r="AC148" s="9">
        <f>ROUND(属性投放!L$4+养成规划和标准成长!M$3*养成规划和标准成长!$C394*养成规划和标准成长!$D394+养成规划和标准成长!M$4*养成规划和标准成长!$J394+养成规划和标准成长!M$5*养成规划和标准成长!$F394+(养成规划和标准成长!M$12+养成规划和标准成长!M$13)*养成规划和标准成长!$B394+养成规划和标准成长!M$14*养成规划和标准成长!$C394*养成规划和标准成长!$E394+养成规划和标准成长!M$17*10*养成规划和标准成长!$G394+养成规划和标准成长!M$18*10*养成规划和标准成长!$H394+养成规划和标准成长!M$19*养成规划和标准成长!$I394,0)</f>
        <v>1488</v>
      </c>
      <c r="AD148" s="9">
        <f>ROUND(属性投放!M$4+养成规划和标准成长!N$3*养成规划和标准成长!$C394*养成规划和标准成长!$D394+养成规划和标准成长!N$4*养成规划和标准成长!$J394+养成规划和标准成长!N$5*养成规划和标准成长!$F394+(养成规划和标准成长!N$12+养成规划和标准成长!N$13)*养成规划和标准成长!$B394+养成规划和标准成长!N$14*养成规划和标准成长!$C394*养成规划和标准成长!$E394+养成规划和标准成长!N$17*10*养成规划和标准成长!$G394+养成规划和标准成长!N$18*10*养成规划和标准成长!$H394+养成规划和标准成长!N$19*养成规划和标准成长!$I394,0)</f>
        <v>1500</v>
      </c>
      <c r="AE148" s="9">
        <f>VLOOKUP(养成规划和标准成长!$L394,阵法、技能和修炼!$C$20:$N$40,COLUMNS(阵法、技能和修炼!$C$20:G$40),0)</f>
        <v>373</v>
      </c>
      <c r="AF148" s="9">
        <f>VLOOKUP(养成规划和标准成长!$L394,阵法、技能和修炼!$C$20:$N$40,COLUMNS(阵法、技能和修炼!$C$20:H$40),0)</f>
        <v>276</v>
      </c>
      <c r="AG148" s="9">
        <f>VLOOKUP(养成规划和标准成长!$L394,阵法、技能和修炼!$C$20:$N$40,COLUMNS(阵法、技能和修炼!$C$20:I$40),0)</f>
        <v>373</v>
      </c>
      <c r="AH148" s="9">
        <f>VLOOKUP(养成规划和标准成长!$L394,阵法、技能和修炼!$C$20:$N$40,COLUMNS(阵法、技能和修炼!$C$20:J$40),0)</f>
        <v>276</v>
      </c>
      <c r="AI148" s="9">
        <f>VLOOKUP(养成规划和标准成长!$L394,阵法、技能和修炼!$C$20:$N$40,COLUMNS(阵法、技能和修炼!$C$20:K$40),0)</f>
        <v>80</v>
      </c>
      <c r="AJ148" s="9">
        <f>VLOOKUP(养成规划和标准成长!$L394,阵法、技能和修炼!$C$20:$N$40,COLUMNS(阵法、技能和修炼!$C$20:L$40),0)</f>
        <v>80</v>
      </c>
      <c r="AK148" s="9">
        <f>VLOOKUP(养成规划和标准成长!$L394,阵法、技能和修炼!$C$20:$N$40,COLUMNS(阵法、技能和修炼!$C$20:M$40),0)</f>
        <v>96.000000000000085</v>
      </c>
      <c r="AL148" s="9">
        <f>VLOOKUP(养成规划和标准成长!$L394,阵法、技能和修炼!$C$20:$N$40,COLUMNS(阵法、技能和修炼!$C$20:N$40),0)</f>
        <v>96.000000000000085</v>
      </c>
      <c r="AN148" s="1">
        <v>145</v>
      </c>
      <c r="AO148" s="9">
        <f>ROUND(属性投放!D$4+养成规划和标准成长!E$3*养成规划和标准成长!$O394*养成规划和标准成长!$P394+养成规划和标准成长!E$4*养成规划和标准成长!$V394+养成规划和标准成长!E$5*养成规划和标准成长!$R394+(养成规划和标准成长!E$12+养成规划和标准成长!E$13)*养成规划和标准成长!$N394+养成规划和标准成长!E$14*养成规划和标准成长!$O394*养成规划和标准成长!$Q394+养成规划和标准成长!E$17*10*养成规划和标准成长!$S394+养成规划和标准成长!E$18*10*养成规划和标准成长!$T394+养成规划和标准成长!E$19*养成规划和标准成长!$U394,0)</f>
        <v>7081</v>
      </c>
      <c r="AP148" s="9">
        <f>ROUND(属性投放!E$4+养成规划和标准成长!F$3*养成规划和标准成长!$O394*养成规划和标准成长!$P394+养成规划和标准成长!F$4*养成规划和标准成长!$V394+养成规划和标准成长!F$5*养成规划和标准成长!$R394+(养成规划和标准成长!F$12+养成规划和标准成长!F$13)*养成规划和标准成长!$N394+养成规划和标准成长!F$14*养成规划和标准成长!$O394*养成规划和标准成长!$Q394+养成规划和标准成长!F$17*10*养成规划和标准成长!$S394+养成规划和标准成长!F$18*10*养成规划和标准成长!$T394+养成规划和标准成长!F$19*养成规划和标准成长!$U394,0)</f>
        <v>6793</v>
      </c>
      <c r="AQ148" s="9">
        <f>ROUND(属性投放!F$4+养成规划和标准成长!G$3*养成规划和标准成长!$O394*养成规划和标准成长!$P394+养成规划和标准成长!G$4*养成规划和标准成长!$V394+养成规划和标准成长!G$5*养成规划和标准成长!$R394+(养成规划和标准成长!G$12+养成规划和标准成长!G$13)*养成规划和标准成长!$N394+养成规划和标准成长!G$14*养成规划和标准成长!$O394*养成规划和标准成长!$Q394+养成规划和标准成长!G$17*10*养成规划和标准成长!$S394+养成规划和标准成长!G$18*10*养成规划和标准成长!$T394+养成规划和标准成长!G$19*养成规划和标准成长!$U394,0)</f>
        <v>2534</v>
      </c>
      <c r="AR148" s="9">
        <f>ROUND(属性投放!G$4+养成规划和标准成长!H$3*养成规划和标准成长!$O394*养成规划和标准成长!$P394+养成规划和标准成长!H$4*养成规划和标准成长!$V394+养成规划和标准成长!H$5*养成规划和标准成长!$R394+(养成规划和标准成长!H$12+养成规划和标准成长!H$13)*养成规划和标准成长!$N394+养成规划和标准成长!H$14*养成规划和标准成长!$O394*养成规划和标准成长!$Q394+养成规划和标准成长!H$17*10*养成规划和标准成长!$S394+养成规划和标准成长!H$18*10*养成规划和标准成长!$T394+养成规划和标准成长!H$19*养成规划和标准成长!$U394,0)</f>
        <v>1138</v>
      </c>
      <c r="AS148" s="9">
        <f>ROUND(属性投放!H$4+养成规划和标准成长!I$3*养成规划和标准成长!$O394*养成规划和标准成长!$P394+养成规划和标准成长!I$4*养成规划和标准成长!$V394+养成规划和标准成长!I$5*养成规划和标准成长!$R394+(养成规划和标准成长!I$12+养成规划和标准成长!I$13)*养成规划和标准成长!$N394+养成规划和标准成长!I$14*养成规划和标准成长!$O394*养成规划和标准成长!$Q394+养成规划和标准成长!I$17*10*养成规划和标准成长!$S394+养成规划和标准成长!I$18*10*养成规划和标准成长!$T394+养成规划和标准成长!I$19*养成规划和标准成长!$U394,0)</f>
        <v>1893</v>
      </c>
      <c r="AT148" s="9">
        <f>ROUND(属性投放!I$4+养成规划和标准成长!J$3*养成规划和标准成长!$O394*养成规划和标准成长!$P394+养成规划和标准成长!J$4*养成规划和标准成长!$V394+养成规划和标准成长!J$5*养成规划和标准成长!$R394+(养成规划和标准成长!J$12+养成规划和标准成长!J$13)*养成规划和标准成长!$N394+养成规划和标准成长!J$14*养成规划和标准成长!$O394*养成规划和标准成长!$Q394+养成规划和标准成长!J$17*10*养成规划和标准成长!$S394+养成规划和标准成长!J$18*10*养成规划和标准成长!$T394+养成规划和标准成长!J$19*养成规划和标准成长!$U394,0)</f>
        <v>1372</v>
      </c>
      <c r="AU148" s="9">
        <f>ROUND(属性投放!J$4+养成规划和标准成长!K$3*养成规划和标准成长!$O394*养成规划和标准成长!$P394+养成规划和标准成长!K$4*养成规划和标准成长!$V394+养成规划和标准成长!K$5*养成规划和标准成长!$R394+(养成规划和标准成长!K$12+养成规划和标准成长!K$13)*养成规划和标准成长!$N394+养成规划和标准成长!K$14*养成规划和标准成长!$O394*养成规划和标准成长!$Q394+养成规划和标准成长!K$17*10*养成规划和标准成长!$S394+养成规划和标准成长!K$18*10*养成规划和标准成长!$T394+养成规划和标准成长!K$19*养成规划和标准成长!$U394,0)</f>
        <v>906</v>
      </c>
      <c r="AV148" s="9">
        <f>ROUND(属性投放!K$4+养成规划和标准成长!L$3*养成规划和标准成长!$O394*养成规划和标准成长!$P394+养成规划和标准成长!L$4*养成规划和标准成长!$V394+养成规划和标准成长!L$5*养成规划和标准成长!$R394+(养成规划和标准成长!L$12+养成规划和标准成长!L$13)*养成规划和标准成长!$N394+养成规划和标准成长!L$14*养成规划和标准成长!$O394*养成规划和标准成长!$Q394+养成规划和标准成长!L$17*10*养成规划和标准成长!$S394+养成规划和标准成长!L$18*10*养成规划和标准成长!$T394+养成规划和标准成长!L$19*养成规划和标准成长!$U394,0)</f>
        <v>557</v>
      </c>
      <c r="AW148" s="9">
        <f>ROUND(属性投放!L$4+养成规划和标准成长!M$3*养成规划和标准成长!$O394*养成规划和标准成长!$P394+养成规划和标准成长!M$4*养成规划和标准成长!$V394+养成规划和标准成长!M$5*养成规划和标准成长!$R394+(养成规划和标准成长!M$12+养成规划和标准成长!M$13)*养成规划和标准成长!$N394+养成规划和标准成长!M$14*养成规划和标准成长!$O394*养成规划和标准成长!$Q394+养成规划和标准成长!M$17*10*养成规划和标准成长!$S394+养成规划和标准成长!M$18*10*养成规划和标准成长!$T394+养成规划和标准成长!M$19*养成规划和标准成长!$U394,0)</f>
        <v>1516</v>
      </c>
      <c r="AX148" s="9">
        <f>ROUND(属性投放!M$4+养成规划和标准成长!N$3*养成规划和标准成长!$O394*养成规划和标准成长!$P394+养成规划和标准成长!N$4*养成规划和标准成长!$V394+养成规划和标准成长!N$5*养成规划和标准成长!$R394+(养成规划和标准成长!N$12+养成规划和标准成长!N$13)*养成规划和标准成长!$N394+养成规划和标准成长!N$14*养成规划和标准成长!$O394*养成规划和标准成长!$Q394+养成规划和标准成长!N$17*10*养成规划和标准成长!$S394+养成规划和标准成长!N$18*10*养成规划和标准成长!$T394+养成规划和标准成长!N$19*养成规划和标准成长!$U394,0)</f>
        <v>1532</v>
      </c>
      <c r="AY148" s="9">
        <f>VLOOKUP(养成规划和标准成长!$X394,阵法、技能和修炼!$C$20:$N$40,COLUMNS(阵法、技能和修炼!$C$20:G$40),0)</f>
        <v>428</v>
      </c>
      <c r="AZ148" s="9">
        <f>VLOOKUP(养成规划和标准成长!$X394,阵法、技能和修炼!$C$20:$N$40,COLUMNS(阵法、技能和修炼!$C$20:H$40),0)</f>
        <v>305</v>
      </c>
      <c r="BA148" s="9">
        <f>VLOOKUP(养成规划和标准成长!$X394,阵法、技能和修炼!$C$20:$N$40,COLUMNS(阵法、技能和修炼!$C$20:I$40),0)</f>
        <v>428</v>
      </c>
      <c r="BB148" s="9">
        <f>VLOOKUP(养成规划和标准成长!$X394,阵法、技能和修炼!$C$20:$N$40,COLUMNS(阵法、技能和修炼!$C$20:J$40),0)</f>
        <v>305</v>
      </c>
      <c r="BC148" s="9">
        <f>VLOOKUP(养成规划和标准成长!$X394,阵法、技能和修炼!$C$20:$N$40,COLUMNS(阵法、技能和修炼!$C$20:K$40),0)</f>
        <v>90</v>
      </c>
      <c r="BD148" s="9">
        <f>VLOOKUP(养成规划和标准成长!$X394,阵法、技能和修炼!$C$20:$N$40,COLUMNS(阵法、技能和修炼!$C$20:L$40),0)</f>
        <v>90</v>
      </c>
      <c r="BE148" s="9">
        <f>VLOOKUP(养成规划和标准成长!$X394,阵法、技能和修炼!$C$20:$N$40,COLUMNS(阵法、技能和修炼!$C$20:M$40),0)</f>
        <v>108.0000000000001</v>
      </c>
      <c r="BF148" s="9">
        <f>VLOOKUP(养成规划和标准成长!$X394,阵法、技能和修炼!$C$20:$N$40,COLUMNS(阵法、技能和修炼!$C$20:N$40),0)</f>
        <v>108.0000000000001</v>
      </c>
      <c r="BH148" s="1">
        <v>145</v>
      </c>
      <c r="BI148" s="9">
        <f>ROUND(属性投放!D$4+养成规划和标准成长!E$3*养成规划和标准成长!$AA394*养成规划和标准成长!$AB394+养成规划和标准成长!E$4*养成规划和标准成长!$AH394+养成规划和标准成长!E$5*养成规划和标准成长!$AD394+(养成规划和标准成长!E$12+养成规划和标准成长!E$13)*养成规划和标准成长!$Z394+养成规划和标准成长!E$14*养成规划和标准成长!$AA394*养成规划和标准成长!$AC394+养成规划和标准成长!E$17*10*养成规划和标准成长!$AE394+养成规划和标准成长!E$18*10*养成规划和标准成长!$AF394+养成规划和标准成长!E$19*养成规划和标准成长!$AG394,0)</f>
        <v>7846</v>
      </c>
      <c r="BJ148" s="9">
        <f>ROUND(属性投放!E$4+养成规划和标准成长!F$3*养成规划和标准成长!$AA394*养成规划和标准成长!$AB394+养成规划和标准成长!F$4*养成规划和标准成长!$AH394+养成规划和标准成长!F$5*养成规划和标准成长!$AD394+(养成规划和标准成长!F$12+养成规划和标准成长!F$13)*养成规划和标准成长!$Z394+养成规划和标准成长!F$14*养成规划和标准成长!$AA394*养成规划和标准成长!$AC394+养成规划和标准成长!F$17*10*养成规划和标准成长!$AE394+养成规划和标准成长!F$18*10*养成规划和标准成长!$AF394+养成规划和标准成长!F$19*养成规划和标准成长!$AG394,0)</f>
        <v>7123</v>
      </c>
      <c r="BK148" s="9">
        <f>ROUND(属性投放!F$4+养成规划和标准成长!G$3*养成规划和标准成长!$AA394*养成规划和标准成长!$AB394+养成规划和标准成长!G$4*养成规划和标准成长!$AH394+养成规划和标准成长!G$5*养成规划和标准成长!$AD394+(养成规划和标准成长!G$12+养成规划和标准成长!G$13)*养成规划和标准成长!$Z394+养成规划和标准成长!G$14*养成规划和标准成长!$AA394*养成规划和标准成长!$AC394+养成规划和标准成长!G$17*10*养成规划和标准成长!$AE394+养成规划和标准成长!G$18*10*养成规划和标准成长!$AF394+养成规划和标准成长!G$19*养成规划和标准成长!$AG394,0)</f>
        <v>2736</v>
      </c>
      <c r="BL148" s="9">
        <f>ROUND(属性投放!G$4+养成规划和标准成长!H$3*养成规划和标准成长!$AA394*养成规划和标准成长!$AB394+养成规划和标准成长!H$4*养成规划和标准成长!$AH394+养成规划和标准成长!H$5*养成规划和标准成长!$AD394+(养成规划和标准成长!H$12+养成规划和标准成长!H$13)*养成规划和标准成长!$Z394+养成规划和标准成长!H$14*养成规划和标准成长!$AA394*养成规划和标准成长!$AC394+养成规划和标准成长!H$17*10*养成规划和标准成长!$AE394+养成规划和标准成长!H$18*10*养成规划和标准成长!$AF394+养成规划和标准成长!H$19*养成规划和标准成长!$AG394,0)</f>
        <v>1275</v>
      </c>
      <c r="BM148" s="9">
        <f>ROUND(属性投放!H$4+养成规划和标准成长!I$3*养成规划和标准成长!$AA394*养成规划和标准成长!$AB394+养成规划和标准成长!I$4*养成规划和标准成长!$AH394+养成规划和标准成长!I$5*养成规划和标准成长!$AD394+(养成规划和标准成长!I$12+养成规划和标准成长!I$13)*养成规划和标准成长!$Z394+养成规划和标准成长!I$14*养成规划和标准成长!$AA394*养成规划和标准成长!$AC394+养成规划和标准成长!I$17*10*养成规划和标准成长!$AE394+养成规划和标准成长!I$18*10*养成规划和标准成长!$AF394+养成规划和标准成长!I$19*养成规划和标准成长!$AG394,0)</f>
        <v>2033</v>
      </c>
      <c r="BN148" s="9">
        <f>ROUND(属性投放!I$4+养成规划和标准成长!J$3*养成规划和标准成长!$AA394*养成规划和标准成长!$AB394+养成规划和标准成长!J$4*养成规划和标准成长!$AH394+养成规划和标准成长!J$5*养成规划和标准成长!$AD394+(养成规划和标准成长!J$12+养成规划和标准成长!J$13)*养成规划和标准成长!$Z394+养成规划和标准成长!J$14*养成规划和标准成长!$AA394*养成规划和标准成长!$AC394+养成规划和标准成长!J$17*10*养成规划和标准成长!$AE394+养成规划和标准成长!J$18*10*养成规划和标准成长!$AF394+养成规划和标准成长!J$19*养成规划和标准成长!$AG394,0)</f>
        <v>1488</v>
      </c>
      <c r="BO148" s="9">
        <f>ROUND(属性投放!J$4+养成规划和标准成长!K$3*养成规划和标准成长!$AA394*养成规划和标准成长!$AB394+养成规划和标准成长!K$4*养成规划和标准成长!$AH394+养成规划和标准成长!K$5*养成规划和标准成长!$AD394+(养成规划和标准成长!K$12+养成规划和标准成长!K$13)*养成规划和标准成长!$Z394+养成规划和标准成长!K$14*养成规划和标准成长!$AA394*养成规划和标准成长!$AC394+养成规划和标准成长!K$17*10*养成规划和标准成长!$AE394+养成规划和标准成长!K$18*10*养成规划和标准成长!$AF394+养成规划和标准成长!K$19*养成规划和标准成长!$AG394,0)</f>
        <v>971</v>
      </c>
      <c r="BP148" s="9">
        <f>ROUND(属性投放!K$4+养成规划和标准成长!L$3*养成规划和标准成长!$AA394*养成规划和标准成长!$AB394+养成规划和标准成长!L$4*养成规划和标准成长!$AH394+养成规划和标准成长!L$5*养成规划和标准成长!$AD394+(养成规划和标准成长!L$12+养成规划和标准成长!L$13)*养成规划和标准成长!$Z394+养成规划和标准成长!L$14*养成规划和标准成长!$AA394*养成规划和标准成长!$AC394+养成规划和标准成长!L$17*10*养成规划和标准成长!$AE394+养成规划和标准成长!L$18*10*养成规划和标准成长!$AF394+养成规划和标准成长!L$19*养成规划和标准成长!$AG394,0)</f>
        <v>642</v>
      </c>
      <c r="BQ148" s="9">
        <f>ROUND(属性投放!L$4+养成规划和标准成长!M$3*养成规划和标准成长!$AA394*养成规划和标准成长!$AB394+养成规划和标准成长!M$4*养成规划和标准成长!$AH394+养成规划和标准成长!M$5*养成规划和标准成长!$AD394+(养成规划和标准成长!M$12+养成规划和标准成长!M$13)*养成规划和标准成长!$Z394+养成规划和标准成长!M$14*养成规划和标准成长!$AA394*养成规划和标准成长!$AC394+养成规划和标准成长!M$17*10*养成规划和标准成长!$AE394+养成规划和标准成长!M$18*10*养成规划和标准成长!$AF394+养成规划和标准成长!M$19*养成规划和标准成长!$AG394,0)</f>
        <v>1539</v>
      </c>
      <c r="BR148" s="9">
        <f>ROUND(属性投放!M$4+养成规划和标准成长!N$3*养成规划和标准成长!$AA394*养成规划和标准成长!$AB394+养成规划和标准成长!N$4*养成规划和标准成长!$AH394+养成规划和标准成长!N$5*养成规划和标准成长!$AD394+(养成规划和标准成长!N$12+养成规划和标准成长!N$13)*养成规划和标准成长!$Z394+养成规划和标准成长!N$14*养成规划和标准成长!$AA394*养成规划和标准成长!$AC394+养成规划和标准成长!N$17*10*养成规划和标准成长!$AE394+养成规划和标准成长!N$18*10*养成规划和标准成长!$AF394+养成规划和标准成长!N$19*养成规划和标准成长!$AG394,0)</f>
        <v>1557</v>
      </c>
      <c r="BS148" s="9">
        <f>VLOOKUP(养成规划和标准成长!$AJ394,阵法、技能和修炼!$C$20:$N$40,COLUMNS(阵法、技能和修炼!$C$20:G$40),0)</f>
        <v>486</v>
      </c>
      <c r="BT148" s="9">
        <f>VLOOKUP(养成规划和标准成长!$AJ394,阵法、技能和修炼!$C$20:$N$40,COLUMNS(阵法、技能和修炼!$C$20:H$40),0)</f>
        <v>332</v>
      </c>
      <c r="BU148" s="9">
        <f>VLOOKUP(养成规划和标准成长!$AJ394,阵法、技能和修炼!$C$20:$N$40,COLUMNS(阵法、技能和修炼!$C$20:I$40),0)</f>
        <v>486</v>
      </c>
      <c r="BV148" s="9">
        <f>VLOOKUP(养成规划和标准成长!$AJ394,阵法、技能和修炼!$C$20:$N$40,COLUMNS(阵法、技能和修炼!$C$20:J$40),0)</f>
        <v>332</v>
      </c>
      <c r="BW148" s="9">
        <f>VLOOKUP(养成规划和标准成长!$AJ394,阵法、技能和修炼!$C$20:$N$40,COLUMNS(阵法、技能和修炼!$C$20:K$40),0)</f>
        <v>100</v>
      </c>
      <c r="BX148" s="9">
        <f>VLOOKUP(养成规划和标准成长!$AJ394,阵法、技能和修炼!$C$20:$N$40,COLUMNS(阵法、技能和修炼!$C$20:L$40),0)</f>
        <v>100</v>
      </c>
      <c r="BY148" s="9">
        <f>VLOOKUP(养成规划和标准成长!$AJ394,阵法、技能和修炼!$C$20:$N$40,COLUMNS(阵法、技能和修炼!$C$20:M$40),0)</f>
        <v>120.00000000000011</v>
      </c>
      <c r="BZ148" s="9">
        <f>VLOOKUP(养成规划和标准成长!$AJ394,阵法、技能和修炼!$C$20:$N$40,COLUMNS(阵法、技能和修炼!$C$20:N$40),0)</f>
        <v>120.00000000000011</v>
      </c>
    </row>
    <row r="149" spans="1:78">
      <c r="A149" s="1">
        <v>146</v>
      </c>
      <c r="B149" s="9">
        <f>ROUND(属性投放!D$4+养成规划和标准成长!E$3*养成规划和标准成长!$O242*养成规划和标准成长!$P242+养成规划和标准成长!E$4*养成规划和标准成长!$V242+养成规划和标准成长!E$5*养成规划和标准成长!$R242+(养成规划和标准成长!E$12+养成规划和标准成长!E$13)*养成规划和标准成长!$N242+养成规划和标准成长!E$14*养成规划和标准成长!$O242*养成规划和标准成长!$Q242+养成规划和标准成长!E$17*10*养成规划和标准成长!$S242+养成规划和标准成长!E$18*10*养成规划和标准成长!$T242+养成规划和标准成长!E$19*养成规划和标准成长!$U242,0)</f>
        <v>5665</v>
      </c>
      <c r="C149" s="9">
        <f>ROUND(属性投放!E$4+养成规划和标准成长!F$3*养成规划和标准成长!$O242*养成规划和标准成长!$P242+养成规划和标准成长!F$4*养成规划和标准成长!$V242+养成规划和标准成长!F$5*养成规划和标准成长!$R242+(养成规划和标准成长!F$12+养成规划和标准成长!F$13)*养成规划和标准成长!$N242+养成规划和标准成长!F$14*养成规划和标准成长!$O242*养成规划和标准成长!$Q242+养成规划和标准成长!F$17*10*养成规划和标准成长!$S242+养成规划和标准成长!F$18*10*养成规划和标准成长!$T242+养成规划和标准成长!F$19*养成规划和标准成长!$U242,0)</f>
        <v>6026</v>
      </c>
      <c r="D149" s="9">
        <f>ROUND(属性投放!F$4+养成规划和标准成长!G$3*养成规划和标准成长!$O242*养成规划和标准成长!$P242+养成规划和标准成长!G$4*养成规划和标准成长!$V242+养成规划和标准成长!G$5*养成规划和标准成长!$R242+(养成规划和标准成长!G$12+养成规划和标准成长!G$13)*养成规划和标准成长!$N242+养成规划和标准成长!G$14*养成规划和标准成长!$O242*养成规划和标准成长!$Q242+养成规划和标准成长!G$17*10*养成规划和标准成长!$S242+养成规划和标准成长!G$18*10*养成规划和标准成长!$T242+养成规划和标准成长!G$19*养成规划和标准成长!$U242,0)</f>
        <v>2141</v>
      </c>
      <c r="E149" s="9">
        <f>ROUND(属性投放!G$4+养成规划和标准成长!H$3*养成规划和标准成长!$O242*养成规划和标准成长!$P242+养成规划和标准成长!H$4*养成规划和标准成长!$V242+养成规划和标准成长!H$5*养成规划和标准成长!$R242+(养成规划和标准成长!H$12+养成规划和标准成长!H$13)*养成规划和标准成长!$N242+养成规划和标准成长!H$14*养成规划和标准成长!$O242*养成规划和标准成长!$Q242+养成规划和标准成长!H$17*10*养成规划和标准成长!$S242+养成规划和标准成长!H$18*10*养成规划和标准成长!$T242+养成规划和标准成长!H$19*养成规划和标准成长!$U242,0)</f>
        <v>881</v>
      </c>
      <c r="F149" s="9">
        <f>ROUND(属性投放!H$4+养成规划和标准成长!I$3*养成规划和标准成长!$O242*养成规划和标准成长!$P242+养成规划和标准成长!I$4*养成规划和标准成长!$V242+养成规划和标准成长!I$5*养成规划和标准成长!$R242+(养成规划和标准成长!I$12+养成规划和标准成长!I$13)*养成规划和标准成长!$N242+养成规划和标准成长!I$14*养成规划和标准成长!$O242*养成规划和标准成长!$Q242+养成规划和标准成长!I$17*10*养成规划和标准成长!$S242+养成规划和标准成长!I$18*10*养成规划和标准成长!$T242+养成规划和标准成长!I$19*养成规划和标准成长!$U242,0)</f>
        <v>1628</v>
      </c>
      <c r="G149" s="9">
        <f>ROUND(属性投放!I$4+养成规划和标准成长!J$3*养成规划和标准成长!$O242*养成规划和标准成长!$P242+养成规划和标准成长!J$4*养成规划和标准成长!$V242+养成规划和标准成长!J$5*养成规划和标准成长!$R242+(养成规划和标准成长!J$12+养成规划和标准成长!J$13)*养成规划和标准成长!$N242+养成规划和标准成长!J$14*养成规划和标准成长!$O242*养成规划和标准成长!$Q242+养成规划和标准成长!J$17*10*养成规划和标准成长!$S242+养成规划和标准成长!J$18*10*养成规划和标准成长!$T242+养成规划和标准成长!J$19*养成规划和标准成长!$U242,0)</f>
        <v>1155</v>
      </c>
      <c r="H149" s="9">
        <f>ROUND(属性投放!J$4+养成规划和标准成长!K$3*养成规划和标准成长!$O242*养成规划和标准成长!$P242+养成规划和标准成长!K$4*养成规划和标准成长!$V242+养成规划和标准成长!K$5*养成规划和标准成长!$R242+(养成规划和标准成长!K$12+养成规划和标准成长!K$13)*养成规划和标准成长!$N242+养成规划和标准成长!K$14*养成规划和标准成长!$O242*养成规划和标准成长!$Q242+养成规划和标准成长!K$17*10*养成规划和标准成长!$S242+养成规划和标准成长!K$18*10*养成规划和标准成长!$T242+养成规划和标准成长!K$19*养成规划和标准成长!$U242,0)</f>
        <v>773</v>
      </c>
      <c r="I149" s="9">
        <f>ROUND(属性投放!K$4+养成规划和标准成长!L$3*养成规划和标准成长!$O242*养成规划和标准成长!$P242+养成规划和标准成长!L$4*养成规划和标准成长!$V242+养成规划和标准成长!L$5*养成规划和标准成长!$R242+(养成规划和标准成长!L$12+养成规划和标准成长!L$13)*养成规划和标准成长!$N242+养成规划和标准成长!L$14*养成规划和标准成长!$O242*养成规划和标准成长!$Q242+养成规划和标准成长!L$17*10*养成规划和标准成长!$S242+养成规划和标准成长!L$18*10*养成规划和标准成长!$T242+养成规划和标准成长!L$19*养成规划和标准成长!$U242,0)</f>
        <v>386</v>
      </c>
      <c r="J149" s="9">
        <f>ROUND(属性投放!L$4+养成规划和标准成长!M$3*养成规划和标准成长!$O242*养成规划和标准成长!$P242+养成规划和标准成长!M$4*养成规划和标准成长!$V242+养成规划和标准成长!M$5*养成规划和标准成长!$R242+(养成规划和标准成长!M$12+养成规划和标准成长!M$13)*养成规划和标准成长!$N242+养成规划和标准成长!M$14*养成规划和标准成长!$O242*养成规划和标准成长!$Q242+养成规划和标准成长!M$17*10*养成规划和标准成长!$S242+养成规划和标准成长!M$18*10*养成规划和标准成长!$T242+养成规划和标准成长!M$19*养成规划和标准成长!$U242,0)</f>
        <v>1487</v>
      </c>
      <c r="K149" s="9">
        <f>ROUND(属性投放!M$4+养成规划和标准成长!N$3*养成规划和标准成长!$O242*养成规划和标准成长!$P242+养成规划和标准成长!N$4*养成规划和标准成长!$V242+养成规划和标准成长!N$5*养成规划和标准成长!$R242+(养成规划和标准成长!N$12+养成规划和标准成长!N$13)*养成规划和标准成长!$N242+养成规划和标准成长!N$14*养成规划和标准成长!$O242*养成规划和标准成长!$Q242+养成规划和标准成长!N$17*10*养成规划和标准成长!$S242+养成规划和标准成长!N$18*10*养成规划和标准成长!$T242+养成规划和标准成长!N$19*养成规划和标准成长!$U242,0)</f>
        <v>1496</v>
      </c>
      <c r="L149" s="9">
        <f>VLOOKUP(养成规划和标准成长!$X242,阵法、技能和修炼!$C$20:$N$40,COLUMNS(阵法、技能和修炼!$C$20:G$40),0)</f>
        <v>319</v>
      </c>
      <c r="M149" s="9">
        <f>VLOOKUP(养成规划和标准成长!$X242,阵法、技能和修炼!$C$20:$N$40,COLUMNS(阵法、技能和修炼!$C$20:H$40),0)</f>
        <v>246</v>
      </c>
      <c r="N149" s="9">
        <f>VLOOKUP(养成规划和标准成长!$X242,阵法、技能和修炼!$C$20:$N$40,COLUMNS(阵法、技能和修炼!$C$20:I$40),0)</f>
        <v>319</v>
      </c>
      <c r="O149" s="9">
        <f>VLOOKUP(养成规划和标准成长!$X242,阵法、技能和修炼!$C$20:$N$40,COLUMNS(阵法、技能和修炼!$C$20:J$40),0)</f>
        <v>246</v>
      </c>
      <c r="P149" s="9">
        <f>VLOOKUP(养成规划和标准成长!$X242,阵法、技能和修炼!$C$20:$N$40,COLUMNS(阵法、技能和修炼!$C$20:K$40),0)</f>
        <v>70</v>
      </c>
      <c r="Q149" s="9">
        <f>VLOOKUP(养成规划和标准成长!$X242,阵法、技能和修炼!$C$20:$N$40,COLUMNS(阵法、技能和修炼!$C$20:L$40),0)</f>
        <v>70</v>
      </c>
      <c r="R149" s="9">
        <f>VLOOKUP(养成规划和标准成长!$X242,阵法、技能和修炼!$C$20:$N$40,COLUMNS(阵法、技能和修炼!$C$20:M$40),0)</f>
        <v>84.000000000000071</v>
      </c>
      <c r="S149" s="9">
        <f>VLOOKUP(养成规划和标准成长!$X242,阵法、技能和修炼!$C$20:$N$40,COLUMNS(阵法、技能和修炼!$C$20:N$40),0)</f>
        <v>84.000000000000071</v>
      </c>
      <c r="T149" s="1">
        <v>146</v>
      </c>
      <c r="U149" s="9">
        <f>ROUND(属性投放!D$4+养成规划和标准成长!E$3*养成规划和标准成长!$C395*养成规划和标准成长!$D395+养成规划和标准成长!E$4*养成规划和标准成长!$J395+养成规划和标准成长!E$5*养成规划和标准成长!$F395+(养成规划和标准成长!E$12+养成规划和标准成长!E$13)*养成规划和标准成长!$B395+养成规划和标准成长!E$14*养成规划和标准成长!$C395*养成规划和标准成长!$E395+养成规划和标准成长!E$17*10*养成规划和标准成长!$G395+养成规划和标准成长!E$18*10*养成规划和标准成长!$H395+养成规划和标准成长!E$19*养成规划和标准成长!$I395,0)</f>
        <v>6241</v>
      </c>
      <c r="V149" s="9">
        <f>ROUND(属性投放!E$4+养成规划和标准成长!F$3*养成规划和标准成长!$C395*养成规划和标准成长!$D395+养成规划和标准成长!F$4*养成规划和标准成长!$J395+养成规划和标准成长!F$5*养成规划和标准成长!$F395+(养成规划和标准成长!F$12+养成规划和标准成长!F$13)*养成规划和标准成长!$B395+养成规划和标准成长!F$14*养成规划和标准成长!$C395*养成规划和标准成长!$E395+养成规划和标准成长!F$17*10*养成规划和标准成长!$G395+养成规划和标准成长!F$18*10*养成规划和标准成长!$H395+养成规划和标准成长!F$19*养成规划和标准成长!$I395,0)</f>
        <v>6426</v>
      </c>
      <c r="W149" s="9">
        <f>ROUND(属性投放!F$4+养成规划和标准成长!G$3*养成规划和标准成长!$C395*养成规划和标准成长!$D395+养成规划和标准成长!G$4*养成规划和标准成长!$J395+养成规划和标准成长!G$5*养成规划和标准成长!$F395+(养成规划和标准成长!G$12+养成规划和标准成长!G$13)*养成规划和标准成长!$B395+养成规划和标准成长!G$14*养成规划和标准成长!$C395*养成规划和标准成长!$E395+养成规划和标准成长!G$17*10*养成规划和标准成长!$G395+养成规划和标准成长!G$18*10*养成规划和标准成长!$H395+养成规划和标准成长!G$19*养成规划和标准成长!$I395,0)</f>
        <v>2312</v>
      </c>
      <c r="X149" s="9">
        <f>ROUND(属性投放!G$4+养成规划和标准成长!H$3*养成规划和标准成长!$C395*养成规划和标准成长!$D395+养成规划和标准成长!H$4*养成规划和标准成长!$J395+养成规划和标准成长!H$5*养成规划和标准成长!$F395+(养成规划和标准成长!H$12+养成规划和标准成长!H$13)*养成规划和标准成长!$B395+养成规划和标准成长!H$14*养成规划和标准成长!$C395*养成规划和标准成长!$E395+养成规划和标准成长!H$17*10*养成规划和标准成长!$G395+养成规划和标准成长!H$18*10*养成规划和标准成长!$H395+养成规划和标准成长!H$19*养成规划和标准成长!$I395,0)</f>
        <v>982</v>
      </c>
      <c r="Y149" s="9">
        <f>ROUND(属性投放!H$4+养成规划和标准成长!I$3*养成规划和标准成长!$C395*养成规划和标准成长!$D395+养成规划和标准成长!I$4*养成规划和标准成长!$J395+养成规划和标准成长!I$5*养成规划和标准成长!$F395+(养成规划和标准成长!I$12+养成规划和标准成长!I$13)*养成规划和标准成长!$B395+养成规划和标准成长!I$14*养成规划和标准成长!$C395*养成规划和标准成长!$E395+养成规划和标准成长!I$17*10*养成规划和标准成长!$G395+养成规划和标准成长!I$18*10*养成规划和标准成长!$H395+养成规划和标准成长!I$19*养成规划和标准成长!$I395,0)</f>
        <v>1735</v>
      </c>
      <c r="Z149" s="9">
        <f>ROUND(属性投放!I$4+养成规划和标准成长!J$3*养成规划和标准成长!$C395*养成规划和标准成长!$D395+养成规划和标准成长!J$4*养成规划和标准成长!$J395+养成规划和标准成长!J$5*养成规划和标准成长!$F395+(养成规划和标准成长!J$12+养成规划和标准成长!J$13)*养成规划和标准成长!$B395+养成规划和标准成长!J$14*养成规划和标准成长!$C395*养成规划和标准成长!$E395+养成规划和标准成长!J$17*10*养成规划和标准成长!$G395+养成规划和标准成长!J$18*10*养成规划和标准成长!$H395+养成规划和标准成长!J$19*养成规划和标准成长!$I395,0)</f>
        <v>1237</v>
      </c>
      <c r="AA149" s="9">
        <f>ROUND(属性投放!J$4+养成规划和标准成长!K$3*养成规划和标准成长!$C395*养成规划和标准成长!$D395+养成规划和标准成长!K$4*养成规划和标准成长!$J395+养成规划和标准成长!K$5*养成规划和标准成长!$F395+(养成规划和标准成长!K$12+养成规划和标准成长!K$13)*养成规划和标准成长!$B395+养成规划和标准成长!K$14*养成规划和标准成长!$C395*养成规划和标准成长!$E395+养成规划和标准成长!K$17*10*养成规划和标准成长!$G395+养成规划和标准成长!K$18*10*养成规划和标准成长!$H395+养成规划和标准成长!K$19*养成规划和标准成长!$I395,0)</f>
        <v>827</v>
      </c>
      <c r="AB149" s="9">
        <f>ROUND(属性投放!K$4+养成规划和标准成长!L$3*养成规划和标准成长!$C395*养成规划和标准成长!$D395+养成规划和标准成长!L$4*养成规划和标准成长!$J395+养成规划和标准成长!L$5*养成规划和标准成长!$F395+(养成规划和标准成长!L$12+养成规划和标准成长!L$13)*养成规划和标准成长!$B395+养成规划和标准成长!L$14*养成规划和标准成长!$C395*养成规划和标准成长!$E395+养成规划和标准成长!L$17*10*养成规划和标准成长!$G395+养成规划和标准成长!L$18*10*养成规划和标准成长!$H395+养成规划和标准成长!L$19*养成规划和标准成长!$I395,0)</f>
        <v>457</v>
      </c>
      <c r="AC149" s="9">
        <f>ROUND(属性投放!L$4+养成规划和标准成长!M$3*养成规划和标准成长!$C395*养成规划和标准成长!$D395+养成规划和标准成长!M$4*养成规划和标准成长!$J395+养成规划和标准成长!M$5*养成规划和标准成长!$F395+(养成规划和标准成长!M$12+养成规划和标准成长!M$13)*养成规划和标准成长!$B395+养成规划和标准成长!M$14*养成规划和标准成长!$C395*养成规划和标准成长!$E395+养成规划和标准成长!M$17*10*养成规划和标准成长!$G395+养成规划和标准成长!M$18*10*养成规划和标准成长!$H395+养成规划和标准成长!M$19*养成规划和标准成长!$I395,0)</f>
        <v>1498</v>
      </c>
      <c r="AD149" s="9">
        <f>ROUND(属性投放!M$4+养成规划和标准成长!N$3*养成规划和标准成长!$C395*养成规划和标准成长!$D395+养成规划和标准成长!N$4*养成规划和标准成长!$J395+养成规划和标准成长!N$5*养成规划和标准成长!$F395+(养成规划和标准成长!N$12+养成规划和标准成长!N$13)*养成规划和标准成长!$B395+养成规划和标准成长!N$14*养成规划和标准成长!$C395*养成规划和标准成长!$E395+养成规划和标准成长!N$17*10*养成规划和标准成长!$G395+养成规划和标准成长!N$18*10*养成规划和标准成长!$H395+养成规划和标准成长!N$19*养成规划和标准成长!$I395,0)</f>
        <v>1510</v>
      </c>
      <c r="AE149" s="9">
        <f>VLOOKUP(养成规划和标准成长!$L395,阵法、技能和修炼!$C$20:$N$40,COLUMNS(阵法、技能和修炼!$C$20:G$40),0)</f>
        <v>373</v>
      </c>
      <c r="AF149" s="9">
        <f>VLOOKUP(养成规划和标准成长!$L395,阵法、技能和修炼!$C$20:$N$40,COLUMNS(阵法、技能和修炼!$C$20:H$40),0)</f>
        <v>276</v>
      </c>
      <c r="AG149" s="9">
        <f>VLOOKUP(养成规划和标准成长!$L395,阵法、技能和修炼!$C$20:$N$40,COLUMNS(阵法、技能和修炼!$C$20:I$40),0)</f>
        <v>373</v>
      </c>
      <c r="AH149" s="9">
        <f>VLOOKUP(养成规划和标准成长!$L395,阵法、技能和修炼!$C$20:$N$40,COLUMNS(阵法、技能和修炼!$C$20:J$40),0)</f>
        <v>276</v>
      </c>
      <c r="AI149" s="9">
        <f>VLOOKUP(养成规划和标准成长!$L395,阵法、技能和修炼!$C$20:$N$40,COLUMNS(阵法、技能和修炼!$C$20:K$40),0)</f>
        <v>80</v>
      </c>
      <c r="AJ149" s="9">
        <f>VLOOKUP(养成规划和标准成长!$L395,阵法、技能和修炼!$C$20:$N$40,COLUMNS(阵法、技能和修炼!$C$20:L$40),0)</f>
        <v>80</v>
      </c>
      <c r="AK149" s="9">
        <f>VLOOKUP(养成规划和标准成长!$L395,阵法、技能和修炼!$C$20:$N$40,COLUMNS(阵法、技能和修炼!$C$20:M$40),0)</f>
        <v>96.000000000000085</v>
      </c>
      <c r="AL149" s="9">
        <f>VLOOKUP(养成规划和标准成长!$L395,阵法、技能和修炼!$C$20:$N$40,COLUMNS(阵法、技能和修炼!$C$20:N$40),0)</f>
        <v>96.000000000000085</v>
      </c>
      <c r="AN149" s="1">
        <v>146</v>
      </c>
      <c r="AO149" s="9">
        <f>ROUND(属性投放!D$4+养成规划和标准成长!E$3*养成规划和标准成长!$O395*养成规划和标准成长!$P395+养成规划和标准成长!E$4*养成规划和标准成长!$V395+养成规划和标准成长!E$5*养成规划和标准成长!$R395+(养成规划和标准成长!E$12+养成规划和标准成长!E$13)*养成规划和标准成长!$N395+养成规划和标准成长!E$14*养成规划和标准成长!$O395*养成规划和标准成长!$Q395+养成规划和标准成长!E$17*10*养成规划和标准成长!$S395+养成规划和标准成长!E$18*10*养成规划和标准成长!$T395+养成规划和标准成长!E$19*养成规划和标准成长!$U395,0)</f>
        <v>7108</v>
      </c>
      <c r="AP149" s="9">
        <f>ROUND(属性投放!E$4+养成规划和标准成长!F$3*养成规划和标准成长!$O395*养成规划和标准成长!$P395+养成规划和标准成长!F$4*养成规划和标准成长!$V395+养成规划和标准成长!F$5*养成规划和标准成长!$R395+(养成规划和标准成长!F$12+养成规划和标准成长!F$13)*养成规划和标准成长!$N395+养成规划和标准成长!F$14*养成规划和标准成长!$O395*养成规划和标准成长!$Q395+养成规划和标准成长!F$17*10*养成规划和标准成长!$S395+养成规划和标准成长!F$18*10*养成规划和标准成长!$T395+养成规划和标准成长!F$19*养成规划和标准成长!$U395,0)</f>
        <v>6827</v>
      </c>
      <c r="AQ149" s="9">
        <f>ROUND(属性投放!F$4+养成规划和标准成长!G$3*养成规划和标准成长!$O395*养成规划和标准成长!$P395+养成规划和标准成长!G$4*养成规划和标准成长!$V395+养成规划和标准成长!G$5*养成规划和标准成长!$R395+(养成规划和标准成长!G$12+养成规划和标准成长!G$13)*养成规划和标准成长!$N395+养成规划和标准成长!G$14*养成规划和标准成长!$O395*养成规划和标准成长!$Q395+养成规划和标准成长!G$17*10*养成规划和标准成长!$S395+养成规划和标准成长!G$18*10*养成规划和标准成长!$T395+养成规划和标准成长!G$19*养成规划和标准成长!$U395,0)</f>
        <v>2542</v>
      </c>
      <c r="AR149" s="9">
        <f>ROUND(属性投放!G$4+养成规划和标准成长!H$3*养成规划和标准成长!$O395*养成规划和标准成长!$P395+养成规划和标准成长!H$4*养成规划和标准成长!$V395+养成规划和标准成长!H$5*养成规划和标准成长!$R395+(养成规划和标准成长!H$12+养成规划和标准成长!H$13)*养成规划和标准成长!$N395+养成规划和标准成长!H$14*养成规划和标准成长!$O395*养成规划和标准成长!$Q395+养成规划和标准成长!H$17*10*养成规划和标准成长!$S395+养成规划和标准成长!H$18*10*养成规划和标准成长!$T395+养成规划和标准成长!H$19*养成规划和标准成长!$U395,0)</f>
        <v>1141</v>
      </c>
      <c r="AS149" s="9">
        <f>ROUND(属性投放!H$4+养成规划和标准成长!I$3*养成规划和标准成长!$O395*养成规划和标准成长!$P395+养成规划和标准成长!I$4*养成规划和标准成长!$V395+养成规划和标准成长!I$5*养成规划和标准成长!$R395+(养成规划和标准成长!I$12+养成规划和标准成长!I$13)*养成规划和标准成长!$N395+养成规划和标准成长!I$14*养成规划和标准成长!$O395*养成规划和标准成长!$Q395+养成规划和标准成长!I$17*10*养成规划和标准成长!$S395+养成规划和标准成长!I$18*10*养成规划和标准成长!$T395+养成规划和标准成长!I$19*养成规划和标准成长!$U395,0)</f>
        <v>1900</v>
      </c>
      <c r="AT149" s="9">
        <f>ROUND(属性投放!I$4+养成规划和标准成长!J$3*养成规划和标准成长!$O395*养成规划和标准成长!$P395+养成规划和标准成长!J$4*养成规划和标准成长!$V395+养成规划和标准成长!J$5*养成规划和标准成长!$R395+(养成规划和标准成长!J$12+养成规划和标准成长!J$13)*养成规划和标准成长!$N395+养成规划和标准成长!J$14*养成规划和标准成长!$O395*养成规划和标准成长!$Q395+养成规划和标准成长!J$17*10*养成规划和标准成长!$S395+养成规划和标准成长!J$18*10*养成规划和标准成长!$T395+养成规划和标准成长!J$19*养成规划和标准成长!$U395,0)</f>
        <v>1378</v>
      </c>
      <c r="AU149" s="9">
        <f>ROUND(属性投放!J$4+养成规划和标准成长!K$3*养成规划和标准成长!$O395*养成规划和标准成长!$P395+养成规划和标准成长!K$4*养成规划和标准成长!$V395+养成规划和标准成长!K$5*养成规划和标准成长!$R395+(养成规划和标准成长!K$12+养成规划和标准成长!K$13)*养成规划和标准成长!$N395+养成规划和标准成长!K$14*养成规划和标准成长!$O395*养成规划和标准成长!$Q395+养成规划和标准成长!K$17*10*养成规划和标准成长!$S395+养成规划和标准成长!K$18*10*养成规划和标准成长!$T395+养成规划和标准成长!K$19*养成规划和标准成长!$U395,0)</f>
        <v>910</v>
      </c>
      <c r="AV149" s="9">
        <f>ROUND(属性投放!K$4+养成规划和标准成长!L$3*养成规划和标准成长!$O395*养成规划和标准成长!$P395+养成规划和标准成长!L$4*养成规划和标准成长!$V395+养成规划和标准成长!L$5*养成规划和标准成长!$R395+(养成规划和标准成长!L$12+养成规划和标准成长!L$13)*养成规划和标准成长!$N395+养成规划和标准成长!L$14*养成规划和标准成长!$O395*养成规划和标准成长!$Q395+养成规划和标准成长!L$17*10*养成规划和标准成长!$S395+养成规划和标准成长!L$18*10*养成规划和标准成长!$T395+养成规划和标准成长!L$19*养成规划和标准成长!$U395,0)</f>
        <v>557</v>
      </c>
      <c r="AW149" s="9">
        <f>ROUND(属性投放!L$4+养成规划和标准成长!M$3*养成规划和标准成长!$O395*养成规划和标准成长!$P395+养成规划和标准成长!M$4*养成规划和标准成长!$V395+养成规划和标准成长!M$5*养成规划和标准成长!$R395+(养成规划和标准成长!M$12+养成规划和标准成长!M$13)*养成规划和标准成长!$N395+养成规划和标准成长!M$14*养成规划和标准成长!$O395*养成规划和标准成长!$Q395+养成规划和标准成长!M$17*10*养成规划和标准成长!$S395+养成规划和标准成长!M$18*10*养成规划和标准成长!$T395+养成规划和标准成长!M$19*养成规划和标准成长!$U395,0)</f>
        <v>1526</v>
      </c>
      <c r="AX149" s="9">
        <f>ROUND(属性投放!M$4+养成规划和标准成长!N$3*养成规划和标准成长!$O395*养成规划和标准成长!$P395+养成规划和标准成长!N$4*养成规划和标准成长!$V395+养成规划和标准成长!N$5*养成规划和标准成长!$R395+(养成规划和标准成长!N$12+养成规划和标准成长!N$13)*养成规划和标准成长!$N395+养成规划和标准成长!N$14*养成规划和标准成长!$O395*养成规划和标准成长!$Q395+养成规划和标准成长!N$17*10*养成规划和标准成长!$S395+养成规划和标准成长!N$18*10*养成规划和标准成长!$T395+养成规划和标准成长!N$19*养成规划和标准成长!$U395,0)</f>
        <v>1542</v>
      </c>
      <c r="AY149" s="9">
        <f>VLOOKUP(养成规划和标准成长!$X395,阵法、技能和修炼!$C$20:$N$40,COLUMNS(阵法、技能和修炼!$C$20:G$40),0)</f>
        <v>428</v>
      </c>
      <c r="AZ149" s="9">
        <f>VLOOKUP(养成规划和标准成长!$X395,阵法、技能和修炼!$C$20:$N$40,COLUMNS(阵法、技能和修炼!$C$20:H$40),0)</f>
        <v>305</v>
      </c>
      <c r="BA149" s="9">
        <f>VLOOKUP(养成规划和标准成长!$X395,阵法、技能和修炼!$C$20:$N$40,COLUMNS(阵法、技能和修炼!$C$20:I$40),0)</f>
        <v>428</v>
      </c>
      <c r="BB149" s="9">
        <f>VLOOKUP(养成规划和标准成长!$X395,阵法、技能和修炼!$C$20:$N$40,COLUMNS(阵法、技能和修炼!$C$20:J$40),0)</f>
        <v>305</v>
      </c>
      <c r="BC149" s="9">
        <f>VLOOKUP(养成规划和标准成长!$X395,阵法、技能和修炼!$C$20:$N$40,COLUMNS(阵法、技能和修炼!$C$20:K$40),0)</f>
        <v>90</v>
      </c>
      <c r="BD149" s="9">
        <f>VLOOKUP(养成规划和标准成长!$X395,阵法、技能和修炼!$C$20:$N$40,COLUMNS(阵法、技能和修炼!$C$20:L$40),0)</f>
        <v>90</v>
      </c>
      <c r="BE149" s="9">
        <f>VLOOKUP(养成规划和标准成长!$X395,阵法、技能和修炼!$C$20:$N$40,COLUMNS(阵法、技能和修炼!$C$20:M$40),0)</f>
        <v>108.0000000000001</v>
      </c>
      <c r="BF149" s="9">
        <f>VLOOKUP(养成规划和标准成长!$X395,阵法、技能和修炼!$C$20:$N$40,COLUMNS(阵法、技能和修炼!$C$20:N$40),0)</f>
        <v>108.0000000000001</v>
      </c>
      <c r="BH149" s="1">
        <v>146</v>
      </c>
      <c r="BI149" s="9">
        <f>ROUND(属性投放!D$4+养成规划和标准成长!E$3*养成规划和标准成长!$AA395*养成规划和标准成长!$AB395+养成规划和标准成长!E$4*养成规划和标准成长!$AH395+养成规划和标准成长!E$5*养成规划和标准成长!$AD395+(养成规划和标准成长!E$12+养成规划和标准成长!E$13)*养成规划和标准成长!$Z395+养成规划和标准成长!E$14*养成规划和标准成长!$AA395*养成规划和标准成长!$AC395+养成规划和标准成长!E$17*10*养成规划和标准成长!$AE395+养成规划和标准成长!E$18*10*养成规划和标准成长!$AF395+养成规划和标准成长!E$19*养成规划和标准成长!$AG395,0)</f>
        <v>7876</v>
      </c>
      <c r="BJ149" s="9">
        <f>ROUND(属性投放!E$4+养成规划和标准成长!F$3*养成规划和标准成长!$AA395*养成规划和标准成长!$AB395+养成规划和标准成长!F$4*养成规划和标准成长!$AH395+养成规划和标准成长!F$5*养成规划和标准成长!$AD395+(养成规划和标准成长!F$12+养成规划和标准成长!F$13)*养成规划和标准成长!$Z395+养成规划和标准成长!F$14*养成规划和标准成长!$AA395*养成规划和标准成长!$AC395+养成规划和标准成长!F$17*10*养成规划和标准成长!$AE395+养成规划和标准成长!F$18*10*养成规划和标准成长!$AF395+养成规划和标准成长!F$19*养成规划和标准成长!$AG395,0)</f>
        <v>7158</v>
      </c>
      <c r="BK149" s="9">
        <f>ROUND(属性投放!F$4+养成规划和标准成长!G$3*养成规划和标准成长!$AA395*养成规划和标准成长!$AB395+养成规划和标准成长!G$4*养成规划和标准成长!$AH395+养成规划和标准成长!G$5*养成规划和标准成长!$AD395+(养成规划和标准成长!G$12+养成规划和标准成长!G$13)*养成规划和标准成长!$Z395+养成规划和标准成长!G$14*养成规划和标准成长!$AA395*养成规划和标准成长!$AC395+养成规划和标准成长!G$17*10*养成规划和标准成长!$AE395+养成规划和标准成长!G$18*10*养成规划和标准成长!$AF395+养成规划和标准成长!G$19*养成规划和标准成长!$AG395,0)</f>
        <v>2744</v>
      </c>
      <c r="BL149" s="9">
        <f>ROUND(属性投放!G$4+养成规划和标准成长!H$3*养成规划和标准成长!$AA395*养成规划和标准成长!$AB395+养成规划和标准成长!H$4*养成规划和标准成长!$AH395+养成规划和标准成长!H$5*养成规划和标准成长!$AD395+(养成规划和标准成长!H$12+养成规划和标准成长!H$13)*养成规划和标准成长!$Z395+养成规划和标准成长!H$14*养成规划和标准成长!$AA395*养成规划和标准成长!$AC395+养成规划和标准成长!H$17*10*养成规划和标准成长!$AE395+养成规划和标准成长!H$18*10*养成规划和标准成长!$AF395+养成规划和标准成长!H$19*养成规划和标准成长!$AG395,0)</f>
        <v>1278</v>
      </c>
      <c r="BM149" s="9">
        <f>ROUND(属性投放!H$4+养成规划和标准成长!I$3*养成规划和标准成长!$AA395*养成规划和标准成长!$AB395+养成规划和标准成长!I$4*养成规划和标准成长!$AH395+养成规划和标准成长!I$5*养成规划和标准成长!$AD395+(养成规划和标准成长!I$12+养成规划和标准成长!I$13)*养成规划和标准成长!$Z395+养成规划和标准成长!I$14*养成规划和标准成长!$AA395*养成规划和标准成长!$AC395+养成规划和标准成长!I$17*10*养成规划和标准成长!$AE395+养成规划和标准成长!I$18*10*养成规划和标准成长!$AF395+养成规划和标准成长!I$19*养成规划和标准成长!$AG395,0)</f>
        <v>2041</v>
      </c>
      <c r="BN149" s="9">
        <f>ROUND(属性投放!I$4+养成规划和标准成长!J$3*养成规划和标准成长!$AA395*养成规划和标准成长!$AB395+养成规划和标准成长!J$4*养成规划和标准成长!$AH395+养成规划和标准成长!J$5*养成规划和标准成长!$AD395+(养成规划和标准成长!J$12+养成规划和标准成长!J$13)*养成规划和标准成长!$Z395+养成规划和标准成长!J$14*养成规划和标准成长!$AA395*养成规划和标准成长!$AC395+养成规划和标准成长!J$17*10*养成规划和标准成长!$AE395+养成规划和标准成长!J$18*10*养成规划和标准成长!$AF395+养成规划和标准成长!J$19*养成规划和标准成长!$AG395,0)</f>
        <v>1494</v>
      </c>
      <c r="BO149" s="9">
        <f>ROUND(属性投放!J$4+养成规划和标准成长!K$3*养成规划和标准成长!$AA395*养成规划和标准成长!$AB395+养成规划和标准成长!K$4*养成规划和标准成长!$AH395+养成规划和标准成长!K$5*养成规划和标准成长!$AD395+(养成规划和标准成长!K$12+养成规划和标准成长!K$13)*养成规划和标准成长!$Z395+养成规划和标准成长!K$14*养成规划和标准成长!$AA395*养成规划和标准成长!$AC395+养成规划和标准成长!K$17*10*养成规划和标准成长!$AE395+养成规划和标准成长!K$18*10*养成规划和标准成长!$AF395+养成规划和标准成长!K$19*养成规划和标准成长!$AG395,0)</f>
        <v>975</v>
      </c>
      <c r="BP149" s="9">
        <f>ROUND(属性投放!K$4+养成规划和标准成长!L$3*养成规划和标准成长!$AA395*养成规划和标准成长!$AB395+养成规划和标准成长!L$4*养成规划和标准成长!$AH395+养成规划和标准成长!L$5*养成规划和标准成长!$AD395+(养成规划和标准成长!L$12+养成规划和标准成长!L$13)*养成规划和标准成长!$Z395+养成规划和标准成长!L$14*养成规划和标准成长!$AA395*养成规划和标准成长!$AC395+养成规划和标准成长!L$17*10*养成规划和标准成长!$AE395+养成规划和标准成长!L$18*10*养成规划和标准成长!$AF395+养成规划和标准成长!L$19*养成规划和标准成长!$AG395,0)</f>
        <v>642</v>
      </c>
      <c r="BQ149" s="9">
        <f>ROUND(属性投放!L$4+养成规划和标准成长!M$3*养成规划和标准成长!$AA395*养成规划和标准成长!$AB395+养成规划和标准成长!M$4*养成规划和标准成长!$AH395+养成规划和标准成长!M$5*养成规划和标准成长!$AD395+(养成规划和标准成长!M$12+养成规划和标准成长!M$13)*养成规划和标准成长!$Z395+养成规划和标准成长!M$14*养成规划和标准成长!$AA395*养成规划和标准成长!$AC395+养成规划和标准成长!M$17*10*养成规划和标准成长!$AE395+养成规划和标准成长!M$18*10*养成规划和标准成长!$AF395+养成规划和标准成长!M$19*养成规划和标准成长!$AG395,0)</f>
        <v>1549</v>
      </c>
      <c r="BR149" s="9">
        <f>ROUND(属性投放!M$4+养成规划和标准成长!N$3*养成规划和标准成长!$AA395*养成规划和标准成长!$AB395+养成规划和标准成长!N$4*养成规划和标准成长!$AH395+养成规划和标准成长!N$5*养成规划和标准成长!$AD395+(养成规划和标准成长!N$12+养成规划和标准成长!N$13)*养成规划和标准成长!$Z395+养成规划和标准成长!N$14*养成规划和标准成长!$AA395*养成规划和标准成长!$AC395+养成规划和标准成长!N$17*10*养成规划和标准成长!$AE395+养成规划和标准成长!N$18*10*养成规划和标准成长!$AF395+养成规划和标准成长!N$19*养成规划和标准成长!$AG395,0)</f>
        <v>1567</v>
      </c>
      <c r="BS149" s="9">
        <f>VLOOKUP(养成规划和标准成长!$AJ395,阵法、技能和修炼!$C$20:$N$40,COLUMNS(阵法、技能和修炼!$C$20:G$40),0)</f>
        <v>486</v>
      </c>
      <c r="BT149" s="9">
        <f>VLOOKUP(养成规划和标准成长!$AJ395,阵法、技能和修炼!$C$20:$N$40,COLUMNS(阵法、技能和修炼!$C$20:H$40),0)</f>
        <v>332</v>
      </c>
      <c r="BU149" s="9">
        <f>VLOOKUP(养成规划和标准成长!$AJ395,阵法、技能和修炼!$C$20:$N$40,COLUMNS(阵法、技能和修炼!$C$20:I$40),0)</f>
        <v>486</v>
      </c>
      <c r="BV149" s="9">
        <f>VLOOKUP(养成规划和标准成长!$AJ395,阵法、技能和修炼!$C$20:$N$40,COLUMNS(阵法、技能和修炼!$C$20:J$40),0)</f>
        <v>332</v>
      </c>
      <c r="BW149" s="9">
        <f>VLOOKUP(养成规划和标准成长!$AJ395,阵法、技能和修炼!$C$20:$N$40,COLUMNS(阵法、技能和修炼!$C$20:K$40),0)</f>
        <v>100</v>
      </c>
      <c r="BX149" s="9">
        <f>VLOOKUP(养成规划和标准成长!$AJ395,阵法、技能和修炼!$C$20:$N$40,COLUMNS(阵法、技能和修炼!$C$20:L$40),0)</f>
        <v>100</v>
      </c>
      <c r="BY149" s="9">
        <f>VLOOKUP(养成规划和标准成长!$AJ395,阵法、技能和修炼!$C$20:$N$40,COLUMNS(阵法、技能和修炼!$C$20:M$40),0)</f>
        <v>120.00000000000011</v>
      </c>
      <c r="BZ149" s="9">
        <f>VLOOKUP(养成规划和标准成长!$AJ395,阵法、技能和修炼!$C$20:$N$40,COLUMNS(阵法、技能和修炼!$C$20:N$40),0)</f>
        <v>120.00000000000011</v>
      </c>
    </row>
    <row r="150" spans="1:78">
      <c r="A150" s="1">
        <v>147</v>
      </c>
      <c r="B150" s="9">
        <f>ROUND(属性投放!D$4+养成规划和标准成长!E$3*养成规划和标准成长!$O243*养成规划和标准成长!$P243+养成规划和标准成长!E$4*养成规划和标准成长!$V243+养成规划和标准成长!E$5*养成规划和标准成长!$R243+(养成规划和标准成长!E$12+养成规划和标准成长!E$13)*养成规划和标准成长!$N243+养成规划和标准成长!E$14*养成规划和标准成长!$O243*养成规划和标准成长!$Q243+养成规划和标准成长!E$17*10*养成规划和标准成长!$S243+养成规划和标准成长!E$18*10*养成规划和标准成长!$T243+养成规划和标准成长!E$19*养成规划和标准成长!$U243,0)</f>
        <v>5688</v>
      </c>
      <c r="C150" s="9">
        <f>ROUND(属性投放!E$4+养成规划和标准成长!F$3*养成规划和标准成长!$O243*养成规划和标准成长!$P243+养成规划和标准成长!F$4*养成规划和标准成长!$V243+养成规划和标准成长!F$5*养成规划和标准成长!$R243+(养成规划和标准成长!F$12+养成规划和标准成长!F$13)*养成规划和标准成长!$N243+养成规划和标准成长!F$14*养成规划和标准成长!$O243*养成规划和标准成长!$Q243+养成规划和标准成长!F$17*10*养成规划和标准成长!$S243+养成规划和标准成长!F$18*10*养成规划和标准成长!$T243+养成规划和标准成长!F$19*养成规划和标准成长!$U243,0)</f>
        <v>6058</v>
      </c>
      <c r="D150" s="9">
        <f>ROUND(属性投放!F$4+养成规划和标准成长!G$3*养成规划和标准成长!$O243*养成规划和标准成长!$P243+养成规划和标准成长!G$4*养成规划和标准成长!$V243+养成规划和标准成长!G$5*养成规划和标准成长!$R243+(养成规划和标准成长!G$12+养成规划和标准成长!G$13)*养成规划和标准成长!$N243+养成规划和标准成长!G$14*养成规划和标准成长!$O243*养成规划和标准成长!$Q243+养成规划和标准成长!G$17*10*养成规划和标准成长!$S243+养成规划和标准成长!G$18*10*养成规划和标准成长!$T243+养成规划和标准成长!G$19*养成规划和标准成长!$U243,0)</f>
        <v>2148</v>
      </c>
      <c r="E150" s="9">
        <f>ROUND(属性投放!G$4+养成规划和标准成长!H$3*养成规划和标准成长!$O243*养成规划和标准成长!$P243+养成规划和标准成长!H$4*养成规划和标准成长!$V243+养成规划和标准成长!H$5*养成规划和标准成长!$R243+(养成规划和标准成长!H$12+养成规划和标准成长!H$13)*养成规划和标准成长!$N243+养成规划和标准成长!H$14*养成规划和标准成长!$O243*养成规划和标准成长!$Q243+养成规划和标准成长!H$17*10*养成规划和标准成长!$S243+养成规划和标准成长!H$18*10*养成规划和标准成长!$T243+养成规划和标准成长!H$19*养成规划和标准成长!$U243,0)</f>
        <v>883</v>
      </c>
      <c r="F150" s="9">
        <f>ROUND(属性投放!H$4+养成规划和标准成长!I$3*养成规划和标准成长!$O243*养成规划和标准成长!$P243+养成规划和标准成长!I$4*养成规划和标准成长!$V243+养成规划和标准成长!I$5*养成规划和标准成长!$R243+(养成规划和标准成长!I$12+养成规划和标准成长!I$13)*养成规划和标准成长!$N243+养成规划和标准成长!I$14*养成规划和标准成长!$O243*养成规划和标准成长!$Q243+养成规划和标准成长!I$17*10*养成规划和标准成长!$S243+养成规划和标准成长!I$18*10*养成规划和标准成长!$T243+养成规划和标准成长!I$19*养成规划和标准成长!$U243,0)</f>
        <v>1635</v>
      </c>
      <c r="G150" s="9">
        <f>ROUND(属性投放!I$4+养成规划和标准成长!J$3*养成规划和标准成长!$O243*养成规划和标准成长!$P243+养成规划和标准成长!J$4*养成规划和标准成长!$V243+养成规划和标准成长!J$5*养成规划和标准成长!$R243+(养成规划和标准成长!J$12+养成规划和标准成长!J$13)*养成规划和标准成长!$N243+养成规划和标准成长!J$14*养成规划和标准成长!$O243*养成规划和标准成长!$Q243+养成规划和标准成长!J$17*10*养成规划和标准成长!$S243+养成规划和标准成长!J$18*10*养成规划和标准成长!$T243+养成规划和标准成长!J$19*养成规划和标准成长!$U243,0)</f>
        <v>1161</v>
      </c>
      <c r="H150" s="9">
        <f>ROUND(属性投放!J$4+养成规划和标准成长!K$3*养成规划和标准成长!$O243*养成规划和标准成长!$P243+养成规划和标准成长!K$4*养成规划和标准成长!$V243+养成规划和标准成长!K$5*养成规划和标准成长!$R243+(养成规划和标准成长!K$12+养成规划和标准成长!K$13)*养成规划和标准成长!$N243+养成规划和标准成长!K$14*养成规划和标准成长!$O243*养成规划和标准成长!$Q243+养成规划和标准成长!K$17*10*养成规划和标准成长!$S243+养成规划和标准成长!K$18*10*养成规划和标准成长!$T243+养成规划和标准成长!K$19*养成规划和标准成长!$U243,0)</f>
        <v>776</v>
      </c>
      <c r="I150" s="9">
        <f>ROUND(属性投放!K$4+养成规划和标准成长!L$3*养成规划和标准成长!$O243*养成规划和标准成长!$P243+养成规划和标准成长!L$4*养成规划和标准成长!$V243+养成规划和标准成长!L$5*养成规划和标准成长!$R243+(养成规划和标准成长!L$12+养成规划和标准成长!L$13)*养成规划和标准成长!$N243+养成规划和标准成长!L$14*养成规划和标准成长!$O243*养成规划和标准成长!$Q243+养成规划和标准成长!L$17*10*养成规划和标准成长!$S243+养成规划和标准成长!L$18*10*养成规划和标准成长!$T243+养成规划和标准成长!L$19*养成规划和标准成长!$U243,0)</f>
        <v>386</v>
      </c>
      <c r="J150" s="9">
        <f>ROUND(属性投放!L$4+养成规划和标准成长!M$3*养成规划和标准成长!$O243*养成规划和标准成长!$P243+养成规划和标准成长!M$4*养成规划和标准成长!$V243+养成规划和标准成长!M$5*养成规划和标准成长!$R243+(养成规划和标准成长!M$12+养成规划和标准成长!M$13)*养成规划和标准成长!$N243+养成规划和标准成长!M$14*养成规划和标准成长!$O243*养成规划和标准成长!$Q243+养成规划和标准成长!M$17*10*养成规划和标准成长!$S243+养成规划和标准成长!M$18*10*养成规划和标准成长!$T243+养成规划和标准成长!M$19*养成规划和标准成长!$U243,0)</f>
        <v>1497</v>
      </c>
      <c r="K150" s="9">
        <f>ROUND(属性投放!M$4+养成规划和标准成长!N$3*养成规划和标准成长!$O243*养成规划和标准成长!$P243+养成规划和标准成长!N$4*养成规划和标准成长!$V243+养成规划和标准成长!N$5*养成规划和标准成长!$R243+(养成规划和标准成长!N$12+养成规划和标准成长!N$13)*养成规划和标准成长!$N243+养成规划和标准成长!N$14*养成规划和标准成长!$O243*养成规划和标准成长!$Q243+养成规划和标准成长!N$17*10*养成规划和标准成长!$S243+养成规划和标准成长!N$18*10*养成规划和标准成长!$T243+养成规划和标准成长!N$19*养成规划和标准成长!$U243,0)</f>
        <v>1506</v>
      </c>
      <c r="L150" s="9">
        <f>VLOOKUP(养成规划和标准成长!$X243,阵法、技能和修炼!$C$20:$N$40,COLUMNS(阵法、技能和修炼!$C$20:G$40),0)</f>
        <v>319</v>
      </c>
      <c r="M150" s="9">
        <f>VLOOKUP(养成规划和标准成长!$X243,阵法、技能和修炼!$C$20:$N$40,COLUMNS(阵法、技能和修炼!$C$20:H$40),0)</f>
        <v>246</v>
      </c>
      <c r="N150" s="9">
        <f>VLOOKUP(养成规划和标准成长!$X243,阵法、技能和修炼!$C$20:$N$40,COLUMNS(阵法、技能和修炼!$C$20:I$40),0)</f>
        <v>319</v>
      </c>
      <c r="O150" s="9">
        <f>VLOOKUP(养成规划和标准成长!$X243,阵法、技能和修炼!$C$20:$N$40,COLUMNS(阵法、技能和修炼!$C$20:J$40),0)</f>
        <v>246</v>
      </c>
      <c r="P150" s="9">
        <f>VLOOKUP(养成规划和标准成长!$X243,阵法、技能和修炼!$C$20:$N$40,COLUMNS(阵法、技能和修炼!$C$20:K$40),0)</f>
        <v>70</v>
      </c>
      <c r="Q150" s="9">
        <f>VLOOKUP(养成规划和标准成长!$X243,阵法、技能和修炼!$C$20:$N$40,COLUMNS(阵法、技能和修炼!$C$20:L$40),0)</f>
        <v>70</v>
      </c>
      <c r="R150" s="9">
        <f>VLOOKUP(养成规划和标准成长!$X243,阵法、技能和修炼!$C$20:$N$40,COLUMNS(阵法、技能和修炼!$C$20:M$40),0)</f>
        <v>84.000000000000071</v>
      </c>
      <c r="S150" s="9">
        <f>VLOOKUP(养成规划和标准成长!$X243,阵法、技能和修炼!$C$20:$N$40,COLUMNS(阵法、技能和修炼!$C$20:N$40),0)</f>
        <v>84.000000000000071</v>
      </c>
      <c r="T150" s="1">
        <v>147</v>
      </c>
      <c r="U150" s="9">
        <f>ROUND(属性投放!D$4+养成规划和标准成长!E$3*养成规划和标准成长!$C396*养成规划和标准成长!$D396+养成规划和标准成长!E$4*养成规划和标准成长!$J396+养成规划和标准成长!E$5*养成规划和标准成长!$F396+(养成规划和标准成长!E$12+养成规划和标准成长!E$13)*养成规划和标准成长!$B396+养成规划和标准成长!E$14*养成规划和标准成长!$C396*养成规划和标准成长!$E396+养成规划和标准成长!E$17*10*养成规划和标准成长!$G396+养成规划和标准成长!E$18*10*养成规划和标准成长!$H396+养成规划和标准成长!E$19*养成规划和标准成长!$I396,0)</f>
        <v>6265</v>
      </c>
      <c r="V150" s="9">
        <f>ROUND(属性投放!E$4+养成规划和标准成长!F$3*养成规划和标准成长!$C396*养成规划和标准成长!$D396+养成规划和标准成长!F$4*养成规划和标准成长!$J396+养成规划和标准成长!F$5*养成规划和标准成长!$F396+(养成规划和标准成长!F$12+养成规划和标准成长!F$13)*养成规划和标准成长!$B396+养成规划和标准成长!F$14*养成规划和标准成长!$C396*养成规划和标准成长!$E396+养成规划和标准成长!F$17*10*养成规划和标准成长!$G396+养成规划和标准成长!F$18*10*养成规划和标准成长!$H396+养成规划和标准成长!F$19*养成规划和标准成长!$I396,0)</f>
        <v>6459</v>
      </c>
      <c r="W150" s="9">
        <f>ROUND(属性投放!F$4+养成规划和标准成长!G$3*养成规划和标准成长!$C396*养成规划和标准成长!$D396+养成规划和标准成长!G$4*养成规划和标准成长!$J396+养成规划和标准成长!G$5*养成规划和标准成长!$F396+(养成规划和标准成长!G$12+养成规划和标准成长!G$13)*养成规划和标准成长!$B396+养成规划和标准成长!G$14*养成规划和标准成长!$C396*养成规划和标准成长!$E396+养成规划和标准成长!G$17*10*养成规划和标准成长!$G396+养成规划和标准成长!G$18*10*养成规划和标准成长!$H396+养成规划和标准成长!G$19*养成规划和标准成长!$I396,0)</f>
        <v>2320</v>
      </c>
      <c r="X150" s="9">
        <f>ROUND(属性投放!G$4+养成规划和标准成长!H$3*养成规划和标准成长!$C396*养成规划和标准成长!$D396+养成规划和标准成长!H$4*养成规划和标准成长!$J396+养成规划和标准成长!H$5*养成规划和标准成长!$F396+(养成规划和标准成长!H$12+养成规划和标准成长!H$13)*养成规划和标准成长!$B396+养成规划和标准成长!H$14*养成规划和标准成长!$C396*养成规划和标准成长!$E396+养成规划和标准成长!H$17*10*养成规划和标准成长!$G396+养成规划和标准成长!H$18*10*养成规划和标准成长!$H396+养成规划和标准成长!H$19*养成规划和标准成长!$I396,0)</f>
        <v>984</v>
      </c>
      <c r="Y150" s="9">
        <f>ROUND(属性投放!H$4+养成规划和标准成长!I$3*养成规划和标准成长!$C396*养成规划和标准成长!$D396+养成规划和标准成长!I$4*养成规划和标准成长!$J396+养成规划和标准成长!I$5*养成规划和标准成长!$F396+(养成规划和标准成长!I$12+养成规划和标准成长!I$13)*养成规划和标准成长!$B396+养成规划和标准成长!I$14*养成规划和标准成长!$C396*养成规划和标准成长!$E396+养成规划和标准成长!I$17*10*养成规划和标准成长!$G396+养成规划和标准成长!I$18*10*养成规划和标准成长!$H396+养成规划和标准成长!I$19*养成规划和标准成长!$I396,0)</f>
        <v>1742</v>
      </c>
      <c r="Z150" s="9">
        <f>ROUND(属性投放!I$4+养成规划和标准成长!J$3*养成规划和标准成长!$C396*养成规划和标准成长!$D396+养成规划和标准成长!J$4*养成规划和标准成长!$J396+养成规划和标准成长!J$5*养成规划和标准成长!$F396+(养成规划和标准成长!J$12+养成规划和标准成长!J$13)*养成规划和标准成长!$B396+养成规划和标准成长!J$14*养成规划和标准成长!$C396*养成规划和标准成长!$E396+养成规划和标准成长!J$17*10*养成规划和标准成长!$G396+养成规划和标准成长!J$18*10*养成规划和标准成长!$H396+养成规划和标准成长!J$19*养成规划和标准成长!$I396,0)</f>
        <v>1243</v>
      </c>
      <c r="AA150" s="9">
        <f>ROUND(属性投放!J$4+养成规划和标准成长!K$3*养成规划和标准成长!$C396*养成规划和标准成长!$D396+养成规划和标准成长!K$4*养成规划和标准成长!$J396+养成规划和标准成长!K$5*养成规划和标准成长!$F396+(养成规划和标准成长!K$12+养成规划和标准成长!K$13)*养成规划和标准成长!$B396+养成规划和标准成长!K$14*养成规划和标准成长!$C396*养成规划和标准成长!$E396+养成规划和标准成长!K$17*10*养成规划和标准成长!$G396+养成规划和标准成长!K$18*10*养成规划和标准成长!$H396+养成规划和标准成长!K$19*养成规划和标准成长!$I396,0)</f>
        <v>830</v>
      </c>
      <c r="AB150" s="9">
        <f>ROUND(属性投放!K$4+养成规划和标准成长!L$3*养成规划和标准成长!$C396*养成规划和标准成长!$D396+养成规划和标准成长!L$4*养成规划和标准成长!$J396+养成规划和标准成长!L$5*养成规划和标准成长!$F396+(养成规划和标准成长!L$12+养成规划和标准成长!L$13)*养成规划和标准成长!$B396+养成规划和标准成长!L$14*养成规划和标准成长!$C396*养成规划和标准成长!$E396+养成规划和标准成长!L$17*10*养成规划和标准成长!$G396+养成规划和标准成长!L$18*10*养成规划和标准成长!$H396+养成规划和标准成长!L$19*养成规划和标准成长!$I396,0)</f>
        <v>457</v>
      </c>
      <c r="AC150" s="9">
        <f>ROUND(属性投放!L$4+养成规划和标准成长!M$3*养成规划和标准成长!$C396*养成规划和标准成长!$D396+养成规划和标准成长!M$4*养成规划和标准成长!$J396+养成规划和标准成长!M$5*养成规划和标准成长!$F396+(养成规划和标准成长!M$12+养成规划和标准成长!M$13)*养成规划和标准成长!$B396+养成规划和标准成长!M$14*养成规划和标准成长!$C396*养成规划和标准成长!$E396+养成规划和标准成长!M$17*10*养成规划和标准成长!$G396+养成规划和标准成长!M$18*10*养成规划和标准成长!$H396+养成规划和标准成长!M$19*养成规划和标准成长!$I396,0)</f>
        <v>1508</v>
      </c>
      <c r="AD150" s="9">
        <f>ROUND(属性投放!M$4+养成规划和标准成长!N$3*养成规划和标准成长!$C396*养成规划和标准成长!$D396+养成规划和标准成长!N$4*养成规划和标准成长!$J396+养成规划和标准成长!N$5*养成规划和标准成长!$F396+(养成规划和标准成长!N$12+养成规划和标准成长!N$13)*养成规划和标准成长!$B396+养成规划和标准成长!N$14*养成规划和标准成长!$C396*养成规划和标准成长!$E396+养成规划和标准成长!N$17*10*养成规划和标准成长!$G396+养成规划和标准成长!N$18*10*养成规划和标准成长!$H396+养成规划和标准成长!N$19*养成规划和标准成长!$I396,0)</f>
        <v>1520</v>
      </c>
      <c r="AE150" s="9">
        <f>VLOOKUP(养成规划和标准成长!$L396,阵法、技能和修炼!$C$20:$N$40,COLUMNS(阵法、技能和修炼!$C$20:G$40),0)</f>
        <v>373</v>
      </c>
      <c r="AF150" s="9">
        <f>VLOOKUP(养成规划和标准成长!$L396,阵法、技能和修炼!$C$20:$N$40,COLUMNS(阵法、技能和修炼!$C$20:H$40),0)</f>
        <v>276</v>
      </c>
      <c r="AG150" s="9">
        <f>VLOOKUP(养成规划和标准成长!$L396,阵法、技能和修炼!$C$20:$N$40,COLUMNS(阵法、技能和修炼!$C$20:I$40),0)</f>
        <v>373</v>
      </c>
      <c r="AH150" s="9">
        <f>VLOOKUP(养成规划和标准成长!$L396,阵法、技能和修炼!$C$20:$N$40,COLUMNS(阵法、技能和修炼!$C$20:J$40),0)</f>
        <v>276</v>
      </c>
      <c r="AI150" s="9">
        <f>VLOOKUP(养成规划和标准成长!$L396,阵法、技能和修炼!$C$20:$N$40,COLUMNS(阵法、技能和修炼!$C$20:K$40),0)</f>
        <v>80</v>
      </c>
      <c r="AJ150" s="9">
        <f>VLOOKUP(养成规划和标准成长!$L396,阵法、技能和修炼!$C$20:$N$40,COLUMNS(阵法、技能和修炼!$C$20:L$40),0)</f>
        <v>80</v>
      </c>
      <c r="AK150" s="9">
        <f>VLOOKUP(养成规划和标准成长!$L396,阵法、技能和修炼!$C$20:$N$40,COLUMNS(阵法、技能和修炼!$C$20:M$40),0)</f>
        <v>96.000000000000085</v>
      </c>
      <c r="AL150" s="9">
        <f>VLOOKUP(养成规划和标准成长!$L396,阵法、技能和修炼!$C$20:$N$40,COLUMNS(阵法、技能和修炼!$C$20:N$40),0)</f>
        <v>96.000000000000085</v>
      </c>
      <c r="AN150" s="1">
        <v>147</v>
      </c>
      <c r="AO150" s="9">
        <f>ROUND(属性投放!D$4+养成规划和标准成长!E$3*养成规划和标准成长!$O396*养成规划和标准成长!$P396+养成规划和标准成长!E$4*养成规划和标准成长!$V396+养成规划和标准成长!E$5*养成规划和标准成长!$R396+(养成规划和标准成长!E$12+养成规划和标准成长!E$13)*养成规划和标准成长!$N396+养成规划和标准成长!E$14*养成规划和标准成长!$O396*养成规划和标准成长!$Q396+养成规划和标准成长!E$17*10*养成规划和标准成长!$S396+养成规划和标准成长!E$18*10*养成规划和标准成长!$T396+养成规划和标准成长!E$19*养成规划和标准成长!$U396,0)</f>
        <v>7135</v>
      </c>
      <c r="AP150" s="9">
        <f>ROUND(属性投放!E$4+养成规划和标准成长!F$3*养成规划和标准成长!$O396*养成规划和标准成长!$P396+养成规划和标准成长!F$4*养成规划和标准成长!$V396+养成规划和标准成长!F$5*养成规划和标准成长!$R396+(养成规划和标准成长!F$12+养成规划和标准成长!F$13)*养成规划和标准成长!$N396+养成规划和标准成长!F$14*养成规划和标准成长!$O396*养成规划和标准成长!$Q396+养成规划和标准成长!F$17*10*养成规划和标准成长!$S396+养成规划和标准成长!F$18*10*养成规划和标准成长!$T396+养成规划和标准成长!F$19*养成规划和标准成长!$U396,0)</f>
        <v>6861</v>
      </c>
      <c r="AQ150" s="9">
        <f>ROUND(属性投放!F$4+养成规划和标准成长!G$3*养成规划和标准成长!$O396*养成规划和标准成长!$P396+养成规划和标准成长!G$4*养成规划和标准成长!$V396+养成规划和标准成长!G$5*养成规划和标准成长!$R396+(养成规划和标准成长!G$12+养成规划和标准成长!G$13)*养成规划和标准成长!$N396+养成规划和标准成长!G$14*养成规划和标准成长!$O396*养成规划和标准成长!$Q396+养成规划和标准成长!G$17*10*养成规划和标准成长!$S396+养成规划和标准成长!G$18*10*养成规划和标准成长!$T396+养成规划和标准成长!G$19*养成规划和标准成长!$U396,0)</f>
        <v>2550</v>
      </c>
      <c r="AR150" s="9">
        <f>ROUND(属性投放!G$4+养成规划和标准成长!H$3*养成规划和标准成长!$O396*养成规划和标准成长!$P396+养成规划和标准成长!H$4*养成规划和标准成长!$V396+养成规划和标准成长!H$5*养成规划和标准成长!$R396+(养成规划和标准成长!H$12+养成规划和标准成长!H$13)*养成规划和标准成长!$N396+养成规划和标准成长!H$14*养成规划和标准成长!$O396*养成规划和标准成长!$Q396+养成规划和标准成长!H$17*10*养成规划和标准成长!$S396+养成规划和标准成长!H$18*10*养成规划和标准成长!$T396+养成规划和标准成长!H$19*养成规划和标准成长!$U396,0)</f>
        <v>1143</v>
      </c>
      <c r="AS150" s="9">
        <f>ROUND(属性投放!H$4+养成规划和标准成长!I$3*养成规划和标准成长!$O396*养成规划和标准成长!$P396+养成规划和标准成长!I$4*养成规划和标准成长!$V396+养成规划和标准成长!I$5*养成规划和标准成长!$R396+(养成规划和标准成长!I$12+养成规划和标准成长!I$13)*养成规划和标准成长!$N396+养成规划和标准成长!I$14*养成规划和标准成长!$O396*养成规划和标准成长!$Q396+养成规划和标准成长!I$17*10*养成规划和标准成长!$S396+养成规划和标准成长!I$18*10*养成规划和标准成长!$T396+养成规划和标准成长!I$19*养成规划和标准成长!$U396,0)</f>
        <v>1908</v>
      </c>
      <c r="AT150" s="9">
        <f>ROUND(属性投放!I$4+养成规划和标准成长!J$3*养成规划和标准成长!$O396*养成规划和标准成长!$P396+养成规划和标准成长!J$4*养成规划和标准成长!$V396+养成规划和标准成长!J$5*养成规划和标准成长!$R396+(养成规划和标准成长!J$12+养成规划和标准成长!J$13)*养成规划和标准成长!$N396+养成规划和标准成长!J$14*养成规划和标准成长!$O396*养成规划和标准成长!$Q396+养成规划和标准成长!J$17*10*养成规划和标准成长!$S396+养成规划和标准成长!J$18*10*养成规划和标准成长!$T396+养成规划和标准成长!J$19*养成规划和标准成长!$U396,0)</f>
        <v>1383</v>
      </c>
      <c r="AU150" s="9">
        <f>ROUND(属性投放!J$4+养成规划和标准成长!K$3*养成规划和标准成长!$O396*养成规划和标准成长!$P396+养成规划和标准成长!K$4*养成规划和标准成长!$V396+养成规划和标准成长!K$5*养成规划和标准成长!$R396+(养成规划和标准成长!K$12+养成规划和标准成长!K$13)*养成规划和标准成长!$N396+养成规划和标准成长!K$14*养成规划和标准成长!$O396*养成规划和标准成长!$Q396+养成规划和标准成长!K$17*10*养成规划和标准成长!$S396+养成规划和标准成长!K$18*10*养成规划和标准成长!$T396+养成规划和标准成长!K$19*养成规划和标准成长!$U396,0)</f>
        <v>914</v>
      </c>
      <c r="AV150" s="9">
        <f>ROUND(属性投放!K$4+养成规划和标准成长!L$3*养成规划和标准成长!$O396*养成规划和标准成长!$P396+养成规划和标准成长!L$4*养成规划和标准成长!$V396+养成规划和标准成长!L$5*养成规划和标准成长!$R396+(养成规划和标准成长!L$12+养成规划和标准成长!L$13)*养成规划和标准成长!$N396+养成规划和标准成长!L$14*养成规划和标准成长!$O396*养成规划和标准成长!$Q396+养成规划和标准成长!L$17*10*养成规划和标准成长!$S396+养成规划和标准成长!L$18*10*养成规划和标准成长!$T396+养成规划和标准成长!L$19*养成规划和标准成长!$U396,0)</f>
        <v>557</v>
      </c>
      <c r="AW150" s="9">
        <f>ROUND(属性投放!L$4+养成规划和标准成长!M$3*养成规划和标准成长!$O396*养成规划和标准成长!$P396+养成规划和标准成长!M$4*养成规划和标准成长!$V396+养成规划和标准成长!M$5*养成规划和标准成长!$R396+(养成规划和标准成长!M$12+养成规划和标准成长!M$13)*养成规划和标准成长!$N396+养成规划和标准成长!M$14*养成规划和标准成长!$O396*养成规划和标准成长!$Q396+养成规划和标准成长!M$17*10*养成规划和标准成长!$S396+养成规划和标准成长!M$18*10*养成规划和标准成长!$T396+养成规划和标准成长!M$19*养成规划和标准成长!$U396,0)</f>
        <v>1536</v>
      </c>
      <c r="AX150" s="9">
        <f>ROUND(属性投放!M$4+养成规划和标准成长!N$3*养成规划和标准成长!$O396*养成规划和标准成长!$P396+养成规划和标准成长!N$4*养成规划和标准成长!$V396+养成规划和标准成长!N$5*养成规划和标准成长!$R396+(养成规划和标准成长!N$12+养成规划和标准成长!N$13)*养成规划和标准成长!$N396+养成规划和标准成长!N$14*养成规划和标准成长!$O396*养成规划和标准成长!$Q396+养成规划和标准成长!N$17*10*养成规划和标准成长!$S396+养成规划和标准成长!N$18*10*养成规划和标准成长!$T396+养成规划和标准成长!N$19*养成规划和标准成长!$U396,0)</f>
        <v>1552</v>
      </c>
      <c r="AY150" s="9">
        <f>VLOOKUP(养成规划和标准成长!$X396,阵法、技能和修炼!$C$20:$N$40,COLUMNS(阵法、技能和修炼!$C$20:G$40),0)</f>
        <v>428</v>
      </c>
      <c r="AZ150" s="9">
        <f>VLOOKUP(养成规划和标准成长!$X396,阵法、技能和修炼!$C$20:$N$40,COLUMNS(阵法、技能和修炼!$C$20:H$40),0)</f>
        <v>305</v>
      </c>
      <c r="BA150" s="9">
        <f>VLOOKUP(养成规划和标准成长!$X396,阵法、技能和修炼!$C$20:$N$40,COLUMNS(阵法、技能和修炼!$C$20:I$40),0)</f>
        <v>428</v>
      </c>
      <c r="BB150" s="9">
        <f>VLOOKUP(养成规划和标准成长!$X396,阵法、技能和修炼!$C$20:$N$40,COLUMNS(阵法、技能和修炼!$C$20:J$40),0)</f>
        <v>305</v>
      </c>
      <c r="BC150" s="9">
        <f>VLOOKUP(养成规划和标准成长!$X396,阵法、技能和修炼!$C$20:$N$40,COLUMNS(阵法、技能和修炼!$C$20:K$40),0)</f>
        <v>90</v>
      </c>
      <c r="BD150" s="9">
        <f>VLOOKUP(养成规划和标准成长!$X396,阵法、技能和修炼!$C$20:$N$40,COLUMNS(阵法、技能和修炼!$C$20:L$40),0)</f>
        <v>90</v>
      </c>
      <c r="BE150" s="9">
        <f>VLOOKUP(养成规划和标准成长!$X396,阵法、技能和修炼!$C$20:$N$40,COLUMNS(阵法、技能和修炼!$C$20:M$40),0)</f>
        <v>108.0000000000001</v>
      </c>
      <c r="BF150" s="9">
        <f>VLOOKUP(养成规划和标准成长!$X396,阵法、技能和修炼!$C$20:$N$40,COLUMNS(阵法、技能和修炼!$C$20:N$40),0)</f>
        <v>108.0000000000001</v>
      </c>
      <c r="BH150" s="1">
        <v>147</v>
      </c>
      <c r="BI150" s="9">
        <f>ROUND(属性投放!D$4+养成规划和标准成长!E$3*养成规划和标准成长!$AA396*养成规划和标准成长!$AB396+养成规划和标准成长!E$4*养成规划和标准成长!$AH396+养成规划和标准成长!E$5*养成规划和标准成长!$AD396+(养成规划和标准成长!E$12+养成规划和标准成长!E$13)*养成规划和标准成长!$Z396+养成规划和标准成长!E$14*养成规划和标准成长!$AA396*养成规划和标准成长!$AC396+养成规划和标准成长!E$17*10*养成规划和标准成长!$AE396+养成规划和标准成长!E$18*10*养成规划和标准成长!$AF396+养成规划和标准成长!E$19*养成规划和标准成长!$AG396,0)</f>
        <v>7906</v>
      </c>
      <c r="BJ150" s="9">
        <f>ROUND(属性投放!E$4+养成规划和标准成长!F$3*养成规划和标准成长!$AA396*养成规划和标准成长!$AB396+养成规划和标准成长!F$4*养成规划和标准成长!$AH396+养成规划和标准成长!F$5*养成规划和标准成长!$AD396+(养成规划和标准成长!F$12+养成规划和标准成长!F$13)*养成规划和标准成长!$Z396+养成规划和标准成长!F$14*养成规划和标准成长!$AA396*养成规划和标准成长!$AC396+养成规划和标准成长!F$17*10*养成规划和标准成长!$AE396+养成规划和标准成长!F$18*10*养成规划和标准成长!$AF396+养成规划和标准成长!F$19*养成规划和标准成长!$AG396,0)</f>
        <v>7193</v>
      </c>
      <c r="BK150" s="9">
        <f>ROUND(属性投放!F$4+养成规划和标准成长!G$3*养成规划和标准成长!$AA396*养成规划和标准成长!$AB396+养成规划和标准成长!G$4*养成规划和标准成长!$AH396+养成规划和标准成长!G$5*养成规划和标准成长!$AD396+(养成规划和标准成长!G$12+养成规划和标准成长!G$13)*养成规划和标准成长!$Z396+养成规划和标准成长!G$14*养成规划和标准成长!$AA396*养成规划和标准成长!$AC396+养成规划和标准成长!G$17*10*养成规划和标准成长!$AE396+养成规划和标准成长!G$18*10*养成规划和标准成长!$AF396+养成规划和标准成长!G$19*养成规划和标准成长!$AG396,0)</f>
        <v>2752</v>
      </c>
      <c r="BL150" s="9">
        <f>ROUND(属性投放!G$4+养成规划和标准成长!H$3*养成规划和标准成长!$AA396*养成规划和标准成长!$AB396+养成规划和标准成长!H$4*养成规划和标准成长!$AH396+养成规划和标准成长!H$5*养成规划和标准成长!$AD396+(养成规划和标准成长!H$12+养成规划和标准成长!H$13)*养成规划和标准成长!$Z396+养成规划和标准成长!H$14*养成规划和标准成长!$AA396*养成规划和标准成长!$AC396+养成规划和标准成长!H$17*10*养成规划和标准成长!$AE396+养成规划和标准成长!H$18*10*养成规划和标准成长!$AF396+养成规划和标准成长!H$19*养成规划和标准成长!$AG396,0)</f>
        <v>1281</v>
      </c>
      <c r="BM150" s="9">
        <f>ROUND(属性投放!H$4+养成规划和标准成长!I$3*养成规划和标准成长!$AA396*养成规划和标准成长!$AB396+养成规划和标准成长!I$4*养成规划和标准成长!$AH396+养成规划和标准成长!I$5*养成规划和标准成长!$AD396+(养成规划和标准成长!I$12+养成规划和标准成长!I$13)*养成规划和标准成长!$Z396+养成规划和标准成长!I$14*养成规划和标准成长!$AA396*养成规划和标准成长!$AC396+养成规划和标准成长!I$17*10*养成规划和标准成长!$AE396+养成规划和标准成长!I$18*10*养成规划和标准成长!$AF396+养成规划和标准成长!I$19*养成规划和标准成长!$AG396,0)</f>
        <v>2049</v>
      </c>
      <c r="BN150" s="9">
        <f>ROUND(属性投放!I$4+养成规划和标准成长!J$3*养成规划和标准成长!$AA396*养成规划和标准成长!$AB396+养成规划和标准成长!J$4*养成规划和标准成长!$AH396+养成规划和标准成长!J$5*养成规划和标准成长!$AD396+(养成规划和标准成长!J$12+养成规划和标准成长!J$13)*养成规划和标准成长!$Z396+养成规划和标准成长!J$14*养成规划和标准成长!$AA396*养成规划和标准成长!$AC396+养成规划和标准成长!J$17*10*养成规划和标准成长!$AE396+养成规划和标准成长!J$18*10*养成规划和标准成长!$AF396+养成规划和标准成长!J$19*养成规划和标准成长!$AG396,0)</f>
        <v>1500</v>
      </c>
      <c r="BO150" s="9">
        <f>ROUND(属性投放!J$4+养成规划和标准成长!K$3*养成规划和标准成长!$AA396*养成规划和标准成长!$AB396+养成规划和标准成长!K$4*养成规划和标准成长!$AH396+养成规划和标准成长!K$5*养成规划和标准成长!$AD396+(养成规划和标准成长!K$12+养成规划和标准成长!K$13)*养成规划和标准成长!$Z396+养成规划和标准成长!K$14*养成规划和标准成长!$AA396*养成规划和标准成长!$AC396+养成规划和标准成长!K$17*10*养成规划和标准成长!$AE396+养成规划和标准成长!K$18*10*养成规划和标准成长!$AF396+养成规划和标准成长!K$19*养成规划和标准成长!$AG396,0)</f>
        <v>979</v>
      </c>
      <c r="BP150" s="9">
        <f>ROUND(属性投放!K$4+养成规划和标准成长!L$3*养成规划和标准成长!$AA396*养成规划和标准成长!$AB396+养成规划和标准成长!L$4*养成规划和标准成长!$AH396+养成规划和标准成长!L$5*养成规划和标准成长!$AD396+(养成规划和标准成长!L$12+养成规划和标准成长!L$13)*养成规划和标准成长!$Z396+养成规划和标准成长!L$14*养成规划和标准成长!$AA396*养成规划和标准成长!$AC396+养成规划和标准成长!L$17*10*养成规划和标准成长!$AE396+养成规划和标准成长!L$18*10*养成规划和标准成长!$AF396+养成规划和标准成长!L$19*养成规划和标准成长!$AG396,0)</f>
        <v>643</v>
      </c>
      <c r="BQ150" s="9">
        <f>ROUND(属性投放!L$4+养成规划和标准成长!M$3*养成规划和标准成长!$AA396*养成规划和标准成长!$AB396+养成规划和标准成长!M$4*养成规划和标准成长!$AH396+养成规划和标准成长!M$5*养成规划和标准成长!$AD396+(养成规划和标准成长!M$12+养成规划和标准成长!M$13)*养成规划和标准成长!$Z396+养成规划和标准成长!M$14*养成规划和标准成长!$AA396*养成规划和标准成长!$AC396+养成规划和标准成长!M$17*10*养成规划和标准成长!$AE396+养成规划和标准成长!M$18*10*养成规划和标准成长!$AF396+养成规划和标准成长!M$19*养成规划和标准成长!$AG396,0)</f>
        <v>1559</v>
      </c>
      <c r="BR150" s="9">
        <f>ROUND(属性投放!M$4+养成规划和标准成长!N$3*养成规划和标准成长!$AA396*养成规划和标准成长!$AB396+养成规划和标准成长!N$4*养成规划和标准成长!$AH396+养成规划和标准成长!N$5*养成规划和标准成长!$AD396+(养成规划和标准成长!N$12+养成规划和标准成长!N$13)*养成规划和标准成长!$Z396+养成规划和标准成长!N$14*养成规划和标准成长!$AA396*养成规划和标准成长!$AC396+养成规划和标准成长!N$17*10*养成规划和标准成长!$AE396+养成规划和标准成长!N$18*10*养成规划和标准成长!$AF396+养成规划和标准成长!N$19*养成规划和标准成长!$AG396,0)</f>
        <v>1577</v>
      </c>
      <c r="BS150" s="9">
        <f>VLOOKUP(养成规划和标准成长!$AJ396,阵法、技能和修炼!$C$20:$N$40,COLUMNS(阵法、技能和修炼!$C$20:G$40),0)</f>
        <v>486</v>
      </c>
      <c r="BT150" s="9">
        <f>VLOOKUP(养成规划和标准成长!$AJ396,阵法、技能和修炼!$C$20:$N$40,COLUMNS(阵法、技能和修炼!$C$20:H$40),0)</f>
        <v>332</v>
      </c>
      <c r="BU150" s="9">
        <f>VLOOKUP(养成规划和标准成长!$AJ396,阵法、技能和修炼!$C$20:$N$40,COLUMNS(阵法、技能和修炼!$C$20:I$40),0)</f>
        <v>486</v>
      </c>
      <c r="BV150" s="9">
        <f>VLOOKUP(养成规划和标准成长!$AJ396,阵法、技能和修炼!$C$20:$N$40,COLUMNS(阵法、技能和修炼!$C$20:J$40),0)</f>
        <v>332</v>
      </c>
      <c r="BW150" s="9">
        <f>VLOOKUP(养成规划和标准成长!$AJ396,阵法、技能和修炼!$C$20:$N$40,COLUMNS(阵法、技能和修炼!$C$20:K$40),0)</f>
        <v>100</v>
      </c>
      <c r="BX150" s="9">
        <f>VLOOKUP(养成规划和标准成长!$AJ396,阵法、技能和修炼!$C$20:$N$40,COLUMNS(阵法、技能和修炼!$C$20:L$40),0)</f>
        <v>100</v>
      </c>
      <c r="BY150" s="9">
        <f>VLOOKUP(养成规划和标准成长!$AJ396,阵法、技能和修炼!$C$20:$N$40,COLUMNS(阵法、技能和修炼!$C$20:M$40),0)</f>
        <v>120.00000000000011</v>
      </c>
      <c r="BZ150" s="9">
        <f>VLOOKUP(养成规划和标准成长!$AJ396,阵法、技能和修炼!$C$20:$N$40,COLUMNS(阵法、技能和修炼!$C$20:N$40),0)</f>
        <v>120.00000000000011</v>
      </c>
    </row>
    <row r="151" spans="1:78">
      <c r="A151" s="1">
        <v>148</v>
      </c>
      <c r="B151" s="9">
        <f>ROUND(属性投放!D$4+养成规划和标准成长!E$3*养成规划和标准成长!$O244*养成规划和标准成长!$P244+养成规划和标准成长!E$4*养成规划和标准成长!$V244+养成规划和标准成长!E$5*养成规划和标准成长!$R244+(养成规划和标准成长!E$12+养成规划和标准成长!E$13)*养成规划和标准成长!$N244+养成规划和标准成长!E$14*养成规划和标准成长!$O244*养成规划和标准成长!$Q244+养成规划和标准成长!E$17*10*养成规划和标准成长!$S244+养成规划和标准成长!E$18*10*养成规划和标准成长!$T244+养成规划和标准成长!E$19*养成规划和标准成长!$U244,0)</f>
        <v>5711</v>
      </c>
      <c r="C151" s="9">
        <f>ROUND(属性投放!E$4+养成规划和标准成长!F$3*养成规划和标准成长!$O244*养成规划和标准成长!$P244+养成规划和标准成长!F$4*养成规划和标准成长!$V244+养成规划和标准成长!F$5*养成规划和标准成长!$R244+(养成规划和标准成长!F$12+养成规划和标准成长!F$13)*养成规划和标准成长!$N244+养成规划和标准成长!F$14*养成规划和标准成长!$O244*养成规划和标准成长!$Q244+养成规划和标准成长!F$17*10*养成规划和标准成长!$S244+养成规划和标准成长!F$18*10*养成规划和标准成长!$T244+养成规划和标准成长!F$19*养成规划和标准成长!$U244,0)</f>
        <v>6090</v>
      </c>
      <c r="D151" s="9">
        <f>ROUND(属性投放!F$4+养成规划和标准成长!G$3*养成规划和标准成长!$O244*养成规划和标准成长!$P244+养成规划和标准成长!G$4*养成规划和标准成长!$V244+养成规划和标准成长!G$5*养成规划和标准成长!$R244+(养成规划和标准成长!G$12+养成规划和标准成长!G$13)*养成规划和标准成长!$N244+养成规划和标准成长!G$14*养成规划和标准成长!$O244*养成规划和标准成长!$Q244+养成规划和标准成长!G$17*10*养成规划和标准成长!$S244+养成规划和标准成长!G$18*10*养成规划和标准成长!$T244+养成规划和标准成长!G$19*养成规划和标准成长!$U244,0)</f>
        <v>2156</v>
      </c>
      <c r="E151" s="9">
        <f>ROUND(属性投放!G$4+养成规划和标准成长!H$3*养成规划和标准成长!$O244*养成规划和标准成长!$P244+养成规划和标准成长!H$4*养成规划和标准成长!$V244+养成规划和标准成长!H$5*养成规划和标准成长!$R244+(养成规划和标准成长!H$12+养成规划和标准成长!H$13)*养成规划和标准成长!$N244+养成规划和标准成长!H$14*养成规划和标准成长!$O244*养成规划和标准成长!$Q244+养成规划和标准成长!H$17*10*养成规划和标准成长!$S244+养成规划和标准成长!H$18*10*养成规划和标准成长!$T244+养成规划和标准成长!H$19*养成规划和标准成长!$U244,0)</f>
        <v>885</v>
      </c>
      <c r="F151" s="9">
        <f>ROUND(属性投放!H$4+养成规划和标准成长!I$3*养成规划和标准成长!$O244*养成规划和标准成长!$P244+养成规划和标准成长!I$4*养成规划和标准成长!$V244+养成规划和标准成长!I$5*养成规划和标准成长!$R244+(养成规划和标准成长!I$12+养成规划和标准成长!I$13)*养成规划和标准成长!$N244+养成规划和标准成长!I$14*养成规划和标准成长!$O244*养成规划和标准成长!$Q244+养成规划和标准成长!I$17*10*养成规划和标准成长!$S244+养成规划和标准成长!I$18*10*养成规划和标准成长!$T244+养成规划和标准成长!I$19*养成规划和标准成长!$U244,0)</f>
        <v>1642</v>
      </c>
      <c r="G151" s="9">
        <f>ROUND(属性投放!I$4+养成规划和标准成长!J$3*养成规划和标准成长!$O244*养成规划和标准成长!$P244+养成规划和标准成长!J$4*养成规划和标准成长!$V244+养成规划和标准成长!J$5*养成规划和标准成长!$R244+(养成规划和标准成长!J$12+养成规划和标准成长!J$13)*养成规划和标准成长!$N244+养成规划和标准成长!J$14*养成规划和标准成长!$O244*养成规划和标准成长!$Q244+养成规划和标准成长!J$17*10*养成规划和标准成长!$S244+养成规划和标准成长!J$18*10*养成规划和标准成长!$T244+养成规划和标准成长!J$19*养成规划和标准成长!$U244,0)</f>
        <v>1166</v>
      </c>
      <c r="H151" s="9">
        <f>ROUND(属性投放!J$4+养成规划和标准成长!K$3*养成规划和标准成长!$O244*养成规划和标准成长!$P244+养成规划和标准成长!K$4*养成规划和标准成长!$V244+养成规划和标准成长!K$5*养成规划和标准成长!$R244+(养成规划和标准成长!K$12+养成规划和标准成长!K$13)*养成规划和标准成长!$N244+养成规划和标准成长!K$14*养成规划和标准成长!$O244*养成规划和标准成长!$Q244+养成规划和标准成长!K$17*10*养成规划和标准成长!$S244+养成规划和标准成长!K$18*10*养成规划和标准成长!$T244+养成规划和标准成长!K$19*养成规划和标准成长!$U244,0)</f>
        <v>780</v>
      </c>
      <c r="I151" s="9">
        <f>ROUND(属性投放!K$4+养成规划和标准成长!L$3*养成规划和标准成长!$O244*养成规划和标准成长!$P244+养成规划和标准成长!L$4*养成规划和标准成长!$V244+养成规划和标准成长!L$5*养成规划和标准成长!$R244+(养成规划和标准成长!L$12+养成规划和标准成长!L$13)*养成规划和标准成长!$N244+养成规划和标准成长!L$14*养成规划和标准成长!$O244*养成规划和标准成长!$Q244+养成规划和标准成长!L$17*10*养成规划和标准成长!$S244+养成规划和标准成长!L$18*10*养成规划和标准成长!$T244+养成规划和标准成长!L$19*养成规划和标准成长!$U244,0)</f>
        <v>386</v>
      </c>
      <c r="J151" s="9">
        <f>ROUND(属性投放!L$4+养成规划和标准成长!M$3*养成规划和标准成长!$O244*养成规划和标准成长!$P244+养成规划和标准成长!M$4*养成规划和标准成长!$V244+养成规划和标准成长!M$5*养成规划和标准成长!$R244+(养成规划和标准成长!M$12+养成规划和标准成长!M$13)*养成规划和标准成长!$N244+养成规划和标准成长!M$14*养成规划和标准成长!$O244*养成规划和标准成长!$Q244+养成规划和标准成长!M$17*10*养成规划和标准成长!$S244+养成规划和标准成长!M$18*10*养成规划和标准成长!$T244+养成规划和标准成长!M$19*养成规划和标准成长!$U244,0)</f>
        <v>1507</v>
      </c>
      <c r="K151" s="9">
        <f>ROUND(属性投放!M$4+养成规划和标准成长!N$3*养成规划和标准成长!$O244*养成规划和标准成长!$P244+养成规划和标准成长!N$4*养成规划和标准成长!$V244+养成规划和标准成长!N$5*养成规划和标准成长!$R244+(养成规划和标准成长!N$12+养成规划和标准成长!N$13)*养成规划和标准成长!$N244+养成规划和标准成长!N$14*养成规划和标准成长!$O244*养成规划和标准成长!$Q244+养成规划和标准成长!N$17*10*养成规划和标准成长!$S244+养成规划和标准成长!N$18*10*养成规划和标准成长!$T244+养成规划和标准成长!N$19*养成规划和标准成长!$U244,0)</f>
        <v>1516</v>
      </c>
      <c r="L151" s="9">
        <f>VLOOKUP(养成规划和标准成长!$X244,阵法、技能和修炼!$C$20:$N$40,COLUMNS(阵法、技能和修炼!$C$20:G$40),0)</f>
        <v>319</v>
      </c>
      <c r="M151" s="9">
        <f>VLOOKUP(养成规划和标准成长!$X244,阵法、技能和修炼!$C$20:$N$40,COLUMNS(阵法、技能和修炼!$C$20:H$40),0)</f>
        <v>246</v>
      </c>
      <c r="N151" s="9">
        <f>VLOOKUP(养成规划和标准成长!$X244,阵法、技能和修炼!$C$20:$N$40,COLUMNS(阵法、技能和修炼!$C$20:I$40),0)</f>
        <v>319</v>
      </c>
      <c r="O151" s="9">
        <f>VLOOKUP(养成规划和标准成长!$X244,阵法、技能和修炼!$C$20:$N$40,COLUMNS(阵法、技能和修炼!$C$20:J$40),0)</f>
        <v>246</v>
      </c>
      <c r="P151" s="9">
        <f>VLOOKUP(养成规划和标准成长!$X244,阵法、技能和修炼!$C$20:$N$40,COLUMNS(阵法、技能和修炼!$C$20:K$40),0)</f>
        <v>70</v>
      </c>
      <c r="Q151" s="9">
        <f>VLOOKUP(养成规划和标准成长!$X244,阵法、技能和修炼!$C$20:$N$40,COLUMNS(阵法、技能和修炼!$C$20:L$40),0)</f>
        <v>70</v>
      </c>
      <c r="R151" s="9">
        <f>VLOOKUP(养成规划和标准成长!$X244,阵法、技能和修炼!$C$20:$N$40,COLUMNS(阵法、技能和修炼!$C$20:M$40),0)</f>
        <v>84.000000000000071</v>
      </c>
      <c r="S151" s="9">
        <f>VLOOKUP(养成规划和标准成长!$X244,阵法、技能和修炼!$C$20:$N$40,COLUMNS(阵法、技能和修炼!$C$20:N$40),0)</f>
        <v>84.000000000000071</v>
      </c>
      <c r="T151" s="1">
        <v>148</v>
      </c>
      <c r="U151" s="9">
        <f>ROUND(属性投放!D$4+养成规划和标准成长!E$3*养成规划和标准成长!$C397*养成规划和标准成长!$D397+养成规划和标准成长!E$4*养成规划和标准成长!$J397+养成规划和标准成长!E$5*养成规划和标准成长!$F397+(养成规划和标准成长!E$12+养成规划和标准成长!E$13)*养成规划和标准成长!$B397+养成规划和标准成长!E$14*养成规划和标准成长!$C397*养成规划和标准成长!$E397+养成规划和标准成长!E$17*10*养成规划和标准成长!$G397+养成规划和标准成长!E$18*10*养成规划和标准成长!$H397+养成规划和标准成长!E$19*养成规划和标准成长!$I397,0)</f>
        <v>6289</v>
      </c>
      <c r="V151" s="9">
        <f>ROUND(属性投放!E$4+养成规划和标准成长!F$3*养成规划和标准成长!$C397*养成规划和标准成长!$D397+养成规划和标准成长!F$4*养成规划和标准成长!$J397+养成规划和标准成长!F$5*养成规划和标准成长!$F397+(养成规划和标准成长!F$12+养成规划和标准成长!F$13)*养成规划和标准成长!$B397+养成规划和标准成长!F$14*养成规划和标准成长!$C397*养成规划和标准成长!$E397+养成规划和标准成长!F$17*10*养成规划和标准成长!$G397+养成规划和标准成长!F$18*10*养成规划和标准成长!$H397+养成规划和标准成长!F$19*养成规划和标准成长!$I397,0)</f>
        <v>6492</v>
      </c>
      <c r="W151" s="9">
        <f>ROUND(属性投放!F$4+养成规划和标准成长!G$3*养成规划和标准成长!$C397*养成规划和标准成长!$D397+养成规划和标准成长!G$4*养成规划和标准成长!$J397+养成规划和标准成长!G$5*养成规划和标准成长!$F397+(养成规划和标准成长!G$12+养成规划和标准成长!G$13)*养成规划和标准成长!$B397+养成规划和标准成长!G$14*养成规划和标准成长!$C397*养成规划和标准成长!$E397+养成规划和标准成长!G$17*10*养成规划和标准成长!$G397+养成规划和标准成长!G$18*10*养成规划和标准成长!$H397+养成规划和标准成长!G$19*养成规划和标准成长!$I397,0)</f>
        <v>2327</v>
      </c>
      <c r="X151" s="9">
        <f>ROUND(属性投放!G$4+养成规划和标准成长!H$3*养成规划和标准成长!$C397*养成规划和标准成长!$D397+养成规划和标准成长!H$4*养成规划和标准成长!$J397+养成规划和标准成长!H$5*养成规划和标准成长!$F397+(养成规划和标准成长!H$12+养成规划和标准成长!H$13)*养成规划和标准成长!$B397+养成规划和标准成长!H$14*养成规划和标准成长!$C397*养成规划和标准成长!$E397+养成规划和标准成长!H$17*10*养成规划和标准成长!$G397+养成规划和标准成长!H$18*10*养成规划和标准成长!$H397+养成规划和标准成长!H$19*养成规划和标准成长!$I397,0)</f>
        <v>986</v>
      </c>
      <c r="Y151" s="9">
        <f>ROUND(属性投放!H$4+养成规划和标准成长!I$3*养成规划和标准成长!$C397*养成规划和标准成长!$D397+养成规划和标准成长!I$4*养成规划和标准成长!$J397+养成规划和标准成长!I$5*养成规划和标准成长!$F397+(养成规划和标准成长!I$12+养成规划和标准成长!I$13)*养成规划和标准成长!$B397+养成规划和标准成长!I$14*养成规划和标准成长!$C397*养成规划和标准成长!$E397+养成规划和标准成长!I$17*10*养成规划和标准成长!$G397+养成规划和标准成长!I$18*10*养成规划和标准成长!$H397+养成规划和标准成长!I$19*养成规划和标准成长!$I397,0)</f>
        <v>1749</v>
      </c>
      <c r="Z151" s="9">
        <f>ROUND(属性投放!I$4+养成规划和标准成长!J$3*养成规划和标准成长!$C397*养成规划和标准成长!$D397+养成规划和标准成长!J$4*养成规划和标准成长!$J397+养成规划和标准成长!J$5*养成规划和标准成长!$F397+(养成规划和标准成长!J$12+养成规划和标准成长!J$13)*养成规划和标准成长!$B397+养成规划和标准成长!J$14*养成规划和标准成长!$C397*养成规划和标准成长!$E397+养成规划和标准成长!J$17*10*养成规划和标准成长!$G397+养成规划和标准成长!J$18*10*养成规划和标准成长!$H397+养成规划和标准成长!J$19*养成规划和标准成长!$I397,0)</f>
        <v>1248</v>
      </c>
      <c r="AA151" s="9">
        <f>ROUND(属性投放!J$4+养成规划和标准成长!K$3*养成规划和标准成长!$C397*养成规划和标准成长!$D397+养成规划和标准成长!K$4*养成规划和标准成长!$J397+养成规划和标准成长!K$5*养成规划和标准成长!$F397+(养成规划和标准成长!K$12+养成规划和标准成长!K$13)*养成规划和标准成长!$B397+养成规划和标准成长!K$14*养成规划和标准成长!$C397*养成规划和标准成长!$E397+养成规划和标准成长!K$17*10*养成规划和标准成长!$G397+养成规划和标准成长!K$18*10*养成规划和标准成长!$H397+养成规划和标准成长!K$19*养成规划和标准成长!$I397,0)</f>
        <v>834</v>
      </c>
      <c r="AB151" s="9">
        <f>ROUND(属性投放!K$4+养成规划和标准成长!L$3*养成规划和标准成长!$C397*养成规划和标准成长!$D397+养成规划和标准成长!L$4*养成规划和标准成长!$J397+养成规划和标准成长!L$5*养成规划和标准成长!$F397+(养成规划和标准成长!L$12+养成规划和标准成长!L$13)*养成规划和标准成长!$B397+养成规划和标准成长!L$14*养成规划和标准成长!$C397*养成规划和标准成长!$E397+养成规划和标准成长!L$17*10*养成规划和标准成长!$G397+养成规划和标准成长!L$18*10*养成规划和标准成长!$H397+养成规划和标准成长!L$19*养成规划和标准成长!$I397,0)</f>
        <v>457</v>
      </c>
      <c r="AC151" s="9">
        <f>ROUND(属性投放!L$4+养成规划和标准成长!M$3*养成规划和标准成长!$C397*养成规划和标准成长!$D397+养成规划和标准成长!M$4*养成规划和标准成长!$J397+养成规划和标准成长!M$5*养成规划和标准成长!$F397+(养成规划和标准成长!M$12+养成规划和标准成长!M$13)*养成规划和标准成长!$B397+养成规划和标准成长!M$14*养成规划和标准成长!$C397*养成规划和标准成长!$E397+养成规划和标准成长!M$17*10*养成规划和标准成长!$G397+养成规划和标准成长!M$18*10*养成规划和标准成长!$H397+养成规划和标准成长!M$19*养成规划和标准成长!$I397,0)</f>
        <v>1518</v>
      </c>
      <c r="AD151" s="9">
        <f>ROUND(属性投放!M$4+养成规划和标准成长!N$3*养成规划和标准成长!$C397*养成规划和标准成长!$D397+养成规划和标准成长!N$4*养成规划和标准成长!$J397+养成规划和标准成长!N$5*养成规划和标准成长!$F397+(养成规划和标准成长!N$12+养成规划和标准成长!N$13)*养成规划和标准成长!$B397+养成规划和标准成长!N$14*养成规划和标准成长!$C397*养成规划和标准成长!$E397+养成规划和标准成长!N$17*10*养成规划和标准成长!$G397+养成规划和标准成长!N$18*10*养成规划和标准成长!$H397+养成规划和标准成长!N$19*养成规划和标准成长!$I397,0)</f>
        <v>1530</v>
      </c>
      <c r="AE151" s="9">
        <f>VLOOKUP(养成规划和标准成长!$L397,阵法、技能和修炼!$C$20:$N$40,COLUMNS(阵法、技能和修炼!$C$20:G$40),0)</f>
        <v>373</v>
      </c>
      <c r="AF151" s="9">
        <f>VLOOKUP(养成规划和标准成长!$L397,阵法、技能和修炼!$C$20:$N$40,COLUMNS(阵法、技能和修炼!$C$20:H$40),0)</f>
        <v>276</v>
      </c>
      <c r="AG151" s="9">
        <f>VLOOKUP(养成规划和标准成长!$L397,阵法、技能和修炼!$C$20:$N$40,COLUMNS(阵法、技能和修炼!$C$20:I$40),0)</f>
        <v>373</v>
      </c>
      <c r="AH151" s="9">
        <f>VLOOKUP(养成规划和标准成长!$L397,阵法、技能和修炼!$C$20:$N$40,COLUMNS(阵法、技能和修炼!$C$20:J$40),0)</f>
        <v>276</v>
      </c>
      <c r="AI151" s="9">
        <f>VLOOKUP(养成规划和标准成长!$L397,阵法、技能和修炼!$C$20:$N$40,COLUMNS(阵法、技能和修炼!$C$20:K$40),0)</f>
        <v>80</v>
      </c>
      <c r="AJ151" s="9">
        <f>VLOOKUP(养成规划和标准成长!$L397,阵法、技能和修炼!$C$20:$N$40,COLUMNS(阵法、技能和修炼!$C$20:L$40),0)</f>
        <v>80</v>
      </c>
      <c r="AK151" s="9">
        <f>VLOOKUP(养成规划和标准成长!$L397,阵法、技能和修炼!$C$20:$N$40,COLUMNS(阵法、技能和修炼!$C$20:M$40),0)</f>
        <v>96.000000000000085</v>
      </c>
      <c r="AL151" s="9">
        <f>VLOOKUP(养成规划和标准成长!$L397,阵法、技能和修炼!$C$20:$N$40,COLUMNS(阵法、技能和修炼!$C$20:N$40),0)</f>
        <v>96.000000000000085</v>
      </c>
      <c r="AN151" s="1">
        <v>148</v>
      </c>
      <c r="AO151" s="9">
        <f>ROUND(属性投放!D$4+养成规划和标准成长!E$3*养成规划和标准成长!$O397*养成规划和标准成长!$P397+养成规划和标准成长!E$4*养成规划和标准成长!$V397+养成规划和标准成长!E$5*养成规划和标准成长!$R397+(养成规划和标准成长!E$12+养成规划和标准成长!E$13)*养成规划和标准成长!$N397+养成规划和标准成长!E$14*养成规划和标准成长!$O397*养成规划和标准成长!$Q397+养成规划和标准成长!E$17*10*养成规划和标准成长!$S397+养成规划和标准成长!E$18*10*养成规划和标准成长!$T397+养成规划和标准成长!E$19*养成规划和标准成长!$U397,0)</f>
        <v>7162</v>
      </c>
      <c r="AP151" s="9">
        <f>ROUND(属性投放!E$4+养成规划和标准成长!F$3*养成规划和标准成长!$O397*养成规划和标准成长!$P397+养成规划和标准成长!F$4*养成规划和标准成长!$V397+养成规划和标准成长!F$5*养成规划和标准成长!$R397+(养成规划和标准成长!F$12+养成规划和标准成长!F$13)*养成规划和标准成长!$N397+养成规划和标准成长!F$14*养成规划和标准成长!$O397*养成规划和标准成长!$Q397+养成规划和标准成长!F$17*10*养成规划和标准成长!$S397+养成规划和标准成长!F$18*10*养成规划和标准成长!$T397+养成规划和标准成长!F$19*养成规划和标准成长!$U397,0)</f>
        <v>6895</v>
      </c>
      <c r="AQ151" s="9">
        <f>ROUND(属性投放!F$4+养成规划和标准成长!G$3*养成规划和标准成长!$O397*养成规划和标准成长!$P397+养成规划和标准成长!G$4*养成规划和标准成长!$V397+养成规划和标准成长!G$5*养成规划和标准成长!$R397+(养成规划和标准成长!G$12+养成规划和标准成长!G$13)*养成规划和标准成长!$N397+养成规划和标准成长!G$14*养成规划和标准成长!$O397*养成规划和标准成长!$Q397+养成规划和标准成长!G$17*10*养成规划和标准成长!$S397+养成规划和标准成长!G$18*10*养成规划和标准成长!$T397+养成规划和标准成长!G$19*养成规划和标准成长!$U397,0)</f>
        <v>2558</v>
      </c>
      <c r="AR151" s="9">
        <f>ROUND(属性投放!G$4+养成规划和标准成长!H$3*养成规划和标准成长!$O397*养成规划和标准成长!$P397+养成规划和标准成长!H$4*养成规划和标准成长!$V397+养成规划和标准成长!H$5*养成规划和标准成长!$R397+(养成规划和标准成长!H$12+养成规划和标准成长!H$13)*养成规划和标准成长!$N397+养成规划和标准成长!H$14*养成规划和标准成长!$O397*养成规划和标准成长!$Q397+养成规划和标准成长!H$17*10*养成规划和标准成长!$S397+养成规划和标准成长!H$18*10*养成规划和标准成长!$T397+养成规划和标准成长!H$19*养成规划和标准成长!$U397,0)</f>
        <v>1146</v>
      </c>
      <c r="AS151" s="9">
        <f>ROUND(属性投放!H$4+养成规划和标准成长!I$3*养成规划和标准成长!$O397*养成规划和标准成长!$P397+养成规划和标准成长!I$4*养成规划和标准成长!$V397+养成规划和标准成长!I$5*养成规划和标准成长!$R397+(养成规划和标准成长!I$12+养成规划和标准成长!I$13)*养成规划和标准成长!$N397+养成规划和标准成长!I$14*养成规划和标准成长!$O397*养成规划和标准成长!$Q397+养成规划和标准成长!I$17*10*养成规划和标准成长!$S397+养成规划和标准成长!I$18*10*养成规划和标准成长!$T397+养成规划和标准成长!I$19*养成规划和标准成长!$U397,0)</f>
        <v>1915</v>
      </c>
      <c r="AT151" s="9">
        <f>ROUND(属性投放!I$4+养成规划和标准成长!J$3*养成规划和标准成长!$O397*养成规划和标准成长!$P397+养成规划和标准成长!J$4*养成规划和标准成长!$V397+养成规划和标准成长!J$5*养成规划和标准成长!$R397+(养成规划和标准成长!J$12+养成规划和标准成长!J$13)*养成规划和标准成长!$N397+养成规划和标准成长!J$14*养成规划和标准成长!$O397*养成规划和标准成长!$Q397+养成规划和标准成长!J$17*10*养成规划和标准成长!$S397+养成规划和标准成长!J$18*10*养成规划和标准成长!$T397+养成规划和标准成长!J$19*养成规划和标准成长!$U397,0)</f>
        <v>1389</v>
      </c>
      <c r="AU151" s="9">
        <f>ROUND(属性投放!J$4+养成规划和标准成长!K$3*养成规划和标准成长!$O397*养成规划和标准成长!$P397+养成规划和标准成长!K$4*养成规划和标准成长!$V397+养成规划和标准成长!K$5*养成规划和标准成长!$R397+(养成规划和标准成长!K$12+养成规划和标准成长!K$13)*养成规划和标准成长!$N397+养成规划和标准成长!K$14*养成规划和标准成长!$O397*养成规划和标准成长!$Q397+养成规划和标准成长!K$17*10*养成规划和标准成长!$S397+养成规划和标准成长!K$18*10*养成规划和标准成长!$T397+养成规划和标准成长!K$19*养成规划和标准成长!$U397,0)</f>
        <v>917</v>
      </c>
      <c r="AV151" s="9">
        <f>ROUND(属性投放!K$4+养成规划和标准成长!L$3*养成规划和标准成长!$O397*养成规划和标准成长!$P397+养成规划和标准成长!L$4*养成规划和标准成长!$V397+养成规划和标准成长!L$5*养成规划和标准成长!$R397+(养成规划和标准成长!L$12+养成规划和标准成长!L$13)*养成规划和标准成长!$N397+养成规划和标准成长!L$14*养成规划和标准成长!$O397*养成规划和标准成长!$Q397+养成规划和标准成长!L$17*10*养成规划和标准成长!$S397+养成规划和标准成长!L$18*10*养成规划和标准成长!$T397+养成规划和标准成长!L$19*养成规划和标准成长!$U397,0)</f>
        <v>557</v>
      </c>
      <c r="AW151" s="9">
        <f>ROUND(属性投放!L$4+养成规划和标准成长!M$3*养成规划和标准成长!$O397*养成规划和标准成长!$P397+养成规划和标准成长!M$4*养成规划和标准成长!$V397+养成规划和标准成长!M$5*养成规划和标准成长!$R397+(养成规划和标准成长!M$12+养成规划和标准成长!M$13)*养成规划和标准成长!$N397+养成规划和标准成长!M$14*养成规划和标准成长!$O397*养成规划和标准成长!$Q397+养成规划和标准成长!M$17*10*养成规划和标准成长!$S397+养成规划和标准成长!M$18*10*养成规划和标准成长!$T397+养成规划和标准成长!M$19*养成规划和标准成长!$U397,0)</f>
        <v>1546</v>
      </c>
      <c r="AX151" s="9">
        <f>ROUND(属性投放!M$4+养成规划和标准成长!N$3*养成规划和标准成长!$O397*养成规划和标准成长!$P397+养成规划和标准成长!N$4*养成规划和标准成长!$V397+养成规划和标准成长!N$5*养成规划和标准成长!$R397+(养成规划和标准成长!N$12+养成规划和标准成长!N$13)*养成规划和标准成长!$N397+养成规划和标准成长!N$14*养成规划和标准成长!$O397*养成规划和标准成长!$Q397+养成规划和标准成长!N$17*10*养成规划和标准成长!$S397+养成规划和标准成长!N$18*10*养成规划和标准成长!$T397+养成规划和标准成长!N$19*养成规划和标准成长!$U397,0)</f>
        <v>1563</v>
      </c>
      <c r="AY151" s="9">
        <f>VLOOKUP(养成规划和标准成长!$X397,阵法、技能和修炼!$C$20:$N$40,COLUMNS(阵法、技能和修炼!$C$20:G$40),0)</f>
        <v>428</v>
      </c>
      <c r="AZ151" s="9">
        <f>VLOOKUP(养成规划和标准成长!$X397,阵法、技能和修炼!$C$20:$N$40,COLUMNS(阵法、技能和修炼!$C$20:H$40),0)</f>
        <v>305</v>
      </c>
      <c r="BA151" s="9">
        <f>VLOOKUP(养成规划和标准成长!$X397,阵法、技能和修炼!$C$20:$N$40,COLUMNS(阵法、技能和修炼!$C$20:I$40),0)</f>
        <v>428</v>
      </c>
      <c r="BB151" s="9">
        <f>VLOOKUP(养成规划和标准成长!$X397,阵法、技能和修炼!$C$20:$N$40,COLUMNS(阵法、技能和修炼!$C$20:J$40),0)</f>
        <v>305</v>
      </c>
      <c r="BC151" s="9">
        <f>VLOOKUP(养成规划和标准成长!$X397,阵法、技能和修炼!$C$20:$N$40,COLUMNS(阵法、技能和修炼!$C$20:K$40),0)</f>
        <v>90</v>
      </c>
      <c r="BD151" s="9">
        <f>VLOOKUP(养成规划和标准成长!$X397,阵法、技能和修炼!$C$20:$N$40,COLUMNS(阵法、技能和修炼!$C$20:L$40),0)</f>
        <v>90</v>
      </c>
      <c r="BE151" s="9">
        <f>VLOOKUP(养成规划和标准成长!$X397,阵法、技能和修炼!$C$20:$N$40,COLUMNS(阵法、技能和修炼!$C$20:M$40),0)</f>
        <v>108.0000000000001</v>
      </c>
      <c r="BF151" s="9">
        <f>VLOOKUP(养成规划和标准成长!$X397,阵法、技能和修炼!$C$20:$N$40,COLUMNS(阵法、技能和修炼!$C$20:N$40),0)</f>
        <v>108.0000000000001</v>
      </c>
      <c r="BH151" s="1">
        <v>148</v>
      </c>
      <c r="BI151" s="9">
        <f>ROUND(属性投放!D$4+养成规划和标准成长!E$3*养成规划和标准成长!$AA397*养成规划和标准成长!$AB397+养成规划和标准成长!E$4*养成规划和标准成长!$AH397+养成规划和标准成长!E$5*养成规划和标准成长!$AD397+(养成规划和标准成长!E$12+养成规划和标准成长!E$13)*养成规划和标准成长!$Z397+养成规划和标准成长!E$14*养成规划和标准成长!$AA397*养成规划和标准成长!$AC397+养成规划和标准成长!E$17*10*养成规划和标准成长!$AE397+养成规划和标准成长!E$18*10*养成规划和标准成长!$AF397+养成规划和标准成长!E$19*养成规划和标准成长!$AG397,0)</f>
        <v>7936</v>
      </c>
      <c r="BJ151" s="9">
        <f>ROUND(属性投放!E$4+养成规划和标准成长!F$3*养成规划和标准成长!$AA397*养成规划和标准成长!$AB397+养成规划和标准成长!F$4*养成规划和标准成长!$AH397+养成规划和标准成长!F$5*养成规划和标准成长!$AD397+(养成规划和标准成长!F$12+养成规划和标准成长!F$13)*养成规划和标准成长!$Z397+养成规划和标准成长!F$14*养成规划和标准成长!$AA397*养成规划和标准成长!$AC397+养成规划和标准成长!F$17*10*养成规划和标准成长!$AE397+养成规划和标准成长!F$18*10*养成规划和标准成长!$AF397+养成规划和标准成长!F$19*养成规划和标准成长!$AG397,0)</f>
        <v>7228</v>
      </c>
      <c r="BK151" s="9">
        <f>ROUND(属性投放!F$4+养成规划和标准成长!G$3*养成规划和标准成长!$AA397*养成规划和标准成长!$AB397+养成规划和标准成长!G$4*养成规划和标准成长!$AH397+养成规划和标准成长!G$5*养成规划和标准成长!$AD397+(养成规划和标准成长!G$12+养成规划和标准成长!G$13)*养成规划和标准成长!$Z397+养成规划和标准成长!G$14*养成规划和标准成长!$AA397*养成规划和标准成长!$AC397+养成规划和标准成长!G$17*10*养成规划和标准成长!$AE397+养成规划和标准成长!G$18*10*养成规划和标准成长!$AF397+养成规划和标准成长!G$19*养成规划和标准成长!$AG397,0)</f>
        <v>2760</v>
      </c>
      <c r="BL151" s="9">
        <f>ROUND(属性投放!G$4+养成规划和标准成长!H$3*养成规划和标准成长!$AA397*养成规划和标准成长!$AB397+养成规划和标准成长!H$4*养成规划和标准成长!$AH397+养成规划和标准成长!H$5*养成规划和标准成长!$AD397+(养成规划和标准成长!H$12+养成规划和标准成长!H$13)*养成规划和标准成长!$Z397+养成规划和标准成长!H$14*养成规划和标准成长!$AA397*养成规划和标准成长!$AC397+养成规划和标准成长!H$17*10*养成规划和标准成长!$AE397+养成规划和标准成长!H$18*10*养成规划和标准成长!$AF397+养成规划和标准成长!H$19*养成规划和标准成长!$AG397,0)</f>
        <v>1284</v>
      </c>
      <c r="BM151" s="9">
        <f>ROUND(属性投放!H$4+养成规划和标准成长!I$3*养成规划和标准成长!$AA397*养成规划和标准成长!$AB397+养成规划和标准成长!I$4*养成规划和标准成长!$AH397+养成规划和标准成长!I$5*养成规划和标准成长!$AD397+(养成规划和标准成长!I$12+养成规划和标准成长!I$13)*养成规划和标准成长!$Z397+养成规划和标准成长!I$14*养成规划和标准成长!$AA397*养成规划和标准成长!$AC397+养成规划和标准成长!I$17*10*养成规划和标准成长!$AE397+养成规划和标准成长!I$18*10*养成规划和标准成长!$AF397+养成规划和标准成长!I$19*养成规划和标准成长!$AG397,0)</f>
        <v>2056</v>
      </c>
      <c r="BN151" s="9">
        <f>ROUND(属性投放!I$4+养成规划和标准成长!J$3*养成规划和标准成长!$AA397*养成规划和标准成长!$AB397+养成规划和标准成长!J$4*养成规划和标准成长!$AH397+养成规划和标准成长!J$5*养成规划和标准成长!$AD397+(养成规划和标准成长!J$12+养成规划和标准成长!J$13)*养成规划和标准成长!$Z397+养成规划和标准成长!J$14*养成规划和标准成长!$AA397*养成规划和标准成长!$AC397+养成规划和标准成长!J$17*10*养成规划和标准成长!$AE397+养成规划和标准成长!J$18*10*养成规划和标准成长!$AF397+养成规划和标准成长!J$19*养成规划和标准成长!$AG397,0)</f>
        <v>1506</v>
      </c>
      <c r="BO151" s="9">
        <f>ROUND(属性投放!J$4+养成规划和标准成长!K$3*养成规划和标准成长!$AA397*养成规划和标准成长!$AB397+养成规划和标准成长!K$4*养成规划和标准成长!$AH397+养成规划和标准成长!K$5*养成规划和标准成长!$AD397+(养成规划和标准成长!K$12+养成规划和标准成长!K$13)*养成规划和标准成长!$Z397+养成规划和标准成长!K$14*养成规划和标准成长!$AA397*养成规划和标准成长!$AC397+养成规划和标准成长!K$17*10*养成规划和标准成长!$AE397+养成规划和标准成长!K$18*10*养成规划和标准成长!$AF397+养成规划和标准成长!K$19*养成规划和标准成长!$AG397,0)</f>
        <v>983</v>
      </c>
      <c r="BP151" s="9">
        <f>ROUND(属性投放!K$4+养成规划和标准成长!L$3*养成规划和标准成长!$AA397*养成规划和标准成长!$AB397+养成规划和标准成长!L$4*养成规划和标准成长!$AH397+养成规划和标准成长!L$5*养成规划和标准成长!$AD397+(养成规划和标准成长!L$12+养成规划和标准成长!L$13)*养成规划和标准成长!$Z397+养成规划和标准成长!L$14*养成规划和标准成长!$AA397*养成规划和标准成长!$AC397+养成规划和标准成长!L$17*10*养成规划和标准成长!$AE397+养成规划和标准成长!L$18*10*养成规划和标准成长!$AF397+养成规划和标准成长!L$19*养成规划和标准成长!$AG397,0)</f>
        <v>643</v>
      </c>
      <c r="BQ151" s="9">
        <f>ROUND(属性投放!L$4+养成规划和标准成长!M$3*养成规划和标准成长!$AA397*养成规划和标准成长!$AB397+养成规划和标准成长!M$4*养成规划和标准成长!$AH397+养成规划和标准成长!M$5*养成规划和标准成长!$AD397+(养成规划和标准成长!M$12+养成规划和标准成长!M$13)*养成规划和标准成长!$Z397+养成规划和标准成长!M$14*养成规划和标准成长!$AA397*养成规划和标准成长!$AC397+养成规划和标准成长!M$17*10*养成规划和标准成长!$AE397+养成规划和标准成长!M$18*10*养成规划和标准成长!$AF397+养成规划和标准成长!M$19*养成规划和标准成长!$AG397,0)</f>
        <v>1570</v>
      </c>
      <c r="BR151" s="9">
        <f>ROUND(属性投放!M$4+养成规划和标准成长!N$3*养成规划和标准成长!$AA397*养成规划和标准成长!$AB397+养成规划和标准成长!N$4*养成规划和标准成长!$AH397+养成规划和标准成长!N$5*养成规划和标准成长!$AD397+(养成规划和标准成长!N$12+养成规划和标准成长!N$13)*养成规划和标准成长!$Z397+养成规划和标准成长!N$14*养成规划和标准成长!$AA397*养成规划和标准成长!$AC397+养成规划和标准成长!N$17*10*养成规划和标准成长!$AE397+养成规划和标准成长!N$18*10*养成规划和标准成长!$AF397+养成规划和标准成长!N$19*养成规划和标准成长!$AG397,0)</f>
        <v>1588</v>
      </c>
      <c r="BS151" s="9">
        <f>VLOOKUP(养成规划和标准成长!$AJ397,阵法、技能和修炼!$C$20:$N$40,COLUMNS(阵法、技能和修炼!$C$20:G$40),0)</f>
        <v>486</v>
      </c>
      <c r="BT151" s="9">
        <f>VLOOKUP(养成规划和标准成长!$AJ397,阵法、技能和修炼!$C$20:$N$40,COLUMNS(阵法、技能和修炼!$C$20:H$40),0)</f>
        <v>332</v>
      </c>
      <c r="BU151" s="9">
        <f>VLOOKUP(养成规划和标准成长!$AJ397,阵法、技能和修炼!$C$20:$N$40,COLUMNS(阵法、技能和修炼!$C$20:I$40),0)</f>
        <v>486</v>
      </c>
      <c r="BV151" s="9">
        <f>VLOOKUP(养成规划和标准成长!$AJ397,阵法、技能和修炼!$C$20:$N$40,COLUMNS(阵法、技能和修炼!$C$20:J$40),0)</f>
        <v>332</v>
      </c>
      <c r="BW151" s="9">
        <f>VLOOKUP(养成规划和标准成长!$AJ397,阵法、技能和修炼!$C$20:$N$40,COLUMNS(阵法、技能和修炼!$C$20:K$40),0)</f>
        <v>100</v>
      </c>
      <c r="BX151" s="9">
        <f>VLOOKUP(养成规划和标准成长!$AJ397,阵法、技能和修炼!$C$20:$N$40,COLUMNS(阵法、技能和修炼!$C$20:L$40),0)</f>
        <v>100</v>
      </c>
      <c r="BY151" s="9">
        <f>VLOOKUP(养成规划和标准成长!$AJ397,阵法、技能和修炼!$C$20:$N$40,COLUMNS(阵法、技能和修炼!$C$20:M$40),0)</f>
        <v>120.00000000000011</v>
      </c>
      <c r="BZ151" s="9">
        <f>VLOOKUP(养成规划和标准成长!$AJ397,阵法、技能和修炼!$C$20:$N$40,COLUMNS(阵法、技能和修炼!$C$20:N$40),0)</f>
        <v>120.00000000000011</v>
      </c>
    </row>
    <row r="152" spans="1:78">
      <c r="A152" s="1">
        <v>149</v>
      </c>
      <c r="B152" s="9">
        <f>ROUND(属性投放!D$4+养成规划和标准成长!E$3*养成规划和标准成长!$O245*养成规划和标准成长!$P245+养成规划和标准成长!E$4*养成规划和标准成长!$V245+养成规划和标准成长!E$5*养成规划和标准成长!$R245+(养成规划和标准成长!E$12+养成规划和标准成长!E$13)*养成规划和标准成长!$N245+养成规划和标准成长!E$14*养成规划和标准成长!$O245*养成规划和标准成长!$Q245+养成规划和标准成长!E$17*10*养成规划和标准成长!$S245+养成规划和标准成长!E$18*10*养成规划和标准成长!$T245+养成规划和标准成长!E$19*养成规划和标准成长!$U245,0)</f>
        <v>5734</v>
      </c>
      <c r="C152" s="9">
        <f>ROUND(属性投放!E$4+养成规划和标准成长!F$3*养成规划和标准成长!$O245*养成规划和标准成长!$P245+养成规划和标准成长!F$4*养成规划和标准成长!$V245+养成规划和标准成长!F$5*养成规划和标准成长!$R245+(养成规划和标准成长!F$12+养成规划和标准成长!F$13)*养成规划和标准成长!$N245+养成规划和标准成长!F$14*养成规划和标准成长!$O245*养成规划和标准成长!$Q245+养成规划和标准成长!F$17*10*养成规划和标准成长!$S245+养成规划和标准成长!F$18*10*养成规划和标准成长!$T245+养成规划和标准成长!F$19*养成规划和标准成长!$U245,0)</f>
        <v>6122</v>
      </c>
      <c r="D152" s="9">
        <f>ROUND(属性投放!F$4+养成规划和标准成长!G$3*养成规划和标准成长!$O245*养成规划和标准成长!$P245+养成规划和标准成长!G$4*养成规划和标准成长!$V245+养成规划和标准成长!G$5*养成规划和标准成长!$R245+(养成规划和标准成长!G$12+养成规划和标准成长!G$13)*养成规划和标准成长!$N245+养成规划和标准成长!G$14*养成规划和标准成长!$O245*养成规划和标准成长!$Q245+养成规划和标准成长!G$17*10*养成规划和标准成长!$S245+养成规划和标准成长!G$18*10*养成规划和标准成长!$T245+养成规划和标准成长!G$19*养成规划和标准成长!$U245,0)</f>
        <v>2163</v>
      </c>
      <c r="E152" s="9">
        <f>ROUND(属性投放!G$4+养成规划和标准成长!H$3*养成规划和标准成长!$O245*养成规划和标准成长!$P245+养成规划和标准成长!H$4*养成规划和标准成长!$V245+养成规划和标准成长!H$5*养成规划和标准成长!$R245+(养成规划和标准成长!H$12+养成规划和标准成长!H$13)*养成规划和标准成长!$N245+养成规划和标准成长!H$14*养成规划和标准成长!$O245*养成规划和标准成长!$Q245+养成规划和标准成长!H$17*10*养成规划和标准成长!$S245+养成规划和标准成长!H$18*10*养成规划和标准成长!$T245+养成规划和标准成长!H$19*养成规划和标准成长!$U245,0)</f>
        <v>888</v>
      </c>
      <c r="F152" s="9">
        <f>ROUND(属性投放!H$4+养成规划和标准成长!I$3*养成规划和标准成长!$O245*养成规划和标准成长!$P245+养成规划和标准成长!I$4*养成规划和标准成长!$V245+养成规划和标准成长!I$5*养成规划和标准成长!$R245+(养成规划和标准成长!I$12+养成规划和标准成长!I$13)*养成规划和标准成长!$N245+养成规划和标准成长!I$14*养成规划和标准成长!$O245*养成规划和标准成长!$Q245+养成规划和标准成长!I$17*10*养成规划和标准成长!$S245+养成规划和标准成长!I$18*10*养成规划和标准成长!$T245+养成规划和标准成长!I$19*养成规划和标准成长!$U245,0)</f>
        <v>1649</v>
      </c>
      <c r="G152" s="9">
        <f>ROUND(属性投放!I$4+养成规划和标准成长!J$3*养成规划和标准成长!$O245*养成规划和标准成长!$P245+养成规划和标准成长!J$4*养成规划和标准成长!$V245+养成规划和标准成长!J$5*养成规划和标准成长!$R245+(养成规划和标准成长!J$12+养成规划和标准成长!J$13)*养成规划和标准成长!$N245+养成规划和标准成长!J$14*养成规划和标准成长!$O245*养成规划和标准成长!$Q245+养成规划和标准成长!J$17*10*养成规划和标准成长!$S245+养成规划和标准成长!J$18*10*养成规划和标准成长!$T245+养成规划和标准成长!J$19*养成规划和标准成长!$U245,0)</f>
        <v>1171</v>
      </c>
      <c r="H152" s="9">
        <f>ROUND(属性投放!J$4+养成规划和标准成长!K$3*养成规划和标准成长!$O245*养成规划和标准成长!$P245+养成规划和标准成长!K$4*养成规划和标准成长!$V245+养成规划和标准成长!K$5*养成规划和标准成长!$R245+(养成规划和标准成长!K$12+养成规划和标准成长!K$13)*养成规划和标准成长!$N245+养成规划和标准成长!K$14*养成规划和标准成长!$O245*养成规划和标准成长!$Q245+养成规划和标准成长!K$17*10*养成规划和标准成长!$S245+养成规划和标准成长!K$18*10*养成规划和标准成长!$T245+养成规划和标准成长!K$19*养成规划和标准成长!$U245,0)</f>
        <v>783</v>
      </c>
      <c r="I152" s="9">
        <f>ROUND(属性投放!K$4+养成规划和标准成长!L$3*养成规划和标准成长!$O245*养成规划和标准成长!$P245+养成规划和标准成长!L$4*养成规划和标准成长!$V245+养成规划和标准成长!L$5*养成规划和标准成长!$R245+(养成规划和标准成长!L$12+养成规划和标准成长!L$13)*养成规划和标准成长!$N245+养成规划和标准成长!L$14*养成规划和标准成长!$O245*养成规划和标准成长!$Q245+养成规划和标准成长!L$17*10*养成规划和标准成长!$S245+养成规划和标准成长!L$18*10*养成规划和标准成长!$T245+养成规划和标准成长!L$19*养成规划和标准成长!$U245,0)</f>
        <v>386</v>
      </c>
      <c r="J152" s="9">
        <f>ROUND(属性投放!L$4+养成规划和标准成长!M$3*养成规划和标准成长!$O245*养成规划和标准成长!$P245+养成规划和标准成长!M$4*养成规划和标准成长!$V245+养成规划和标准成长!M$5*养成规划和标准成长!$R245+(养成规划和标准成长!M$12+养成规划和标准成长!M$13)*养成规划和标准成长!$N245+养成规划和标准成长!M$14*养成规划和标准成长!$O245*养成规划和标准成长!$Q245+养成规划和标准成长!M$17*10*养成规划和标准成长!$S245+养成规划和标准成长!M$18*10*养成规划和标准成长!$T245+养成规划和标准成长!M$19*养成规划和标准成长!$U245,0)</f>
        <v>1517</v>
      </c>
      <c r="K152" s="9">
        <f>ROUND(属性投放!M$4+养成规划和标准成长!N$3*养成规划和标准成长!$O245*养成规划和标准成长!$P245+养成规划和标准成长!N$4*养成规划和标准成长!$V245+养成规划和标准成长!N$5*养成规划和标准成长!$R245+(养成规划和标准成长!N$12+养成规划和标准成长!N$13)*养成规划和标准成长!$N245+养成规划和标准成长!N$14*养成规划和标准成长!$O245*养成规划和标准成长!$Q245+养成规划和标准成长!N$17*10*养成规划和标准成长!$S245+养成规划和标准成长!N$18*10*养成规划和标准成长!$T245+养成规划和标准成长!N$19*养成规划和标准成长!$U245,0)</f>
        <v>1526</v>
      </c>
      <c r="L152" s="9">
        <f>VLOOKUP(养成规划和标准成长!$X245,阵法、技能和修炼!$C$20:$N$40,COLUMNS(阵法、技能和修炼!$C$20:G$40),0)</f>
        <v>319</v>
      </c>
      <c r="M152" s="9">
        <f>VLOOKUP(养成规划和标准成长!$X245,阵法、技能和修炼!$C$20:$N$40,COLUMNS(阵法、技能和修炼!$C$20:H$40),0)</f>
        <v>246</v>
      </c>
      <c r="N152" s="9">
        <f>VLOOKUP(养成规划和标准成长!$X245,阵法、技能和修炼!$C$20:$N$40,COLUMNS(阵法、技能和修炼!$C$20:I$40),0)</f>
        <v>319</v>
      </c>
      <c r="O152" s="9">
        <f>VLOOKUP(养成规划和标准成长!$X245,阵法、技能和修炼!$C$20:$N$40,COLUMNS(阵法、技能和修炼!$C$20:J$40),0)</f>
        <v>246</v>
      </c>
      <c r="P152" s="9">
        <f>VLOOKUP(养成规划和标准成长!$X245,阵法、技能和修炼!$C$20:$N$40,COLUMNS(阵法、技能和修炼!$C$20:K$40),0)</f>
        <v>70</v>
      </c>
      <c r="Q152" s="9">
        <f>VLOOKUP(养成规划和标准成长!$X245,阵法、技能和修炼!$C$20:$N$40,COLUMNS(阵法、技能和修炼!$C$20:L$40),0)</f>
        <v>70</v>
      </c>
      <c r="R152" s="9">
        <f>VLOOKUP(养成规划和标准成长!$X245,阵法、技能和修炼!$C$20:$N$40,COLUMNS(阵法、技能和修炼!$C$20:M$40),0)</f>
        <v>84.000000000000071</v>
      </c>
      <c r="S152" s="9">
        <f>VLOOKUP(养成规划和标准成长!$X245,阵法、技能和修炼!$C$20:$N$40,COLUMNS(阵法、技能和修炼!$C$20:N$40),0)</f>
        <v>84.000000000000071</v>
      </c>
      <c r="T152" s="1">
        <v>149</v>
      </c>
      <c r="U152" s="9">
        <f>ROUND(属性投放!D$4+养成规划和标准成长!E$3*养成规划和标准成长!$C398*养成规划和标准成长!$D398+养成规划和标准成长!E$4*养成规划和标准成长!$J398+养成规划和标准成长!E$5*养成规划和标准成长!$F398+(养成规划和标准成长!E$12+养成规划和标准成长!E$13)*养成规划和标准成长!$B398+养成规划和标准成长!E$14*养成规划和标准成长!$C398*养成规划和标准成长!$E398+养成规划和标准成长!E$17*10*养成规划和标准成长!$G398+养成规划和标准成长!E$18*10*养成规划和标准成长!$H398+养成规划和标准成长!E$19*养成规划和标准成长!$I398,0)</f>
        <v>6313</v>
      </c>
      <c r="V152" s="9">
        <f>ROUND(属性投放!E$4+养成规划和标准成长!F$3*养成规划和标准成长!$C398*养成规划和标准成长!$D398+养成规划和标准成长!F$4*养成规划和标准成长!$J398+养成规划和标准成长!F$5*养成规划和标准成长!$F398+(养成规划和标准成长!F$12+养成规划和标准成长!F$13)*养成规划和标准成长!$B398+养成规划和标准成长!F$14*养成规划和标准成长!$C398*养成规划和标准成长!$E398+养成规划和标准成长!F$17*10*养成规划和标准成长!$G398+养成规划和标准成长!F$18*10*养成规划和标准成长!$H398+养成规划和标准成长!F$19*养成规划和标准成长!$I398,0)</f>
        <v>6525</v>
      </c>
      <c r="W152" s="9">
        <f>ROUND(属性投放!F$4+养成规划和标准成长!G$3*养成规划和标准成长!$C398*养成规划和标准成长!$D398+养成规划和标准成长!G$4*养成规划和标准成长!$J398+养成规划和标准成长!G$5*养成规划和标准成长!$F398+(养成规划和标准成长!G$12+养成规划和标准成长!G$13)*养成规划和标准成长!$B398+养成规划和标准成长!G$14*养成规划和标准成长!$C398*养成规划和标准成长!$E398+养成规划和标准成长!G$17*10*养成规划和标准成长!$G398+养成规划和标准成长!G$18*10*养成规划和标准成长!$H398+养成规划和标准成长!G$19*养成规划和标准成长!$I398,0)</f>
        <v>2335</v>
      </c>
      <c r="X152" s="9">
        <f>ROUND(属性投放!G$4+养成规划和标准成长!H$3*养成规划和标准成长!$C398*养成规划和标准成长!$D398+养成规划和标准成长!H$4*养成规划和标准成长!$J398+养成规划和标准成长!H$5*养成规划和标准成长!$F398+(养成规划和标准成长!H$12+养成规划和标准成长!H$13)*养成规划和标准成长!$B398+养成规划和标准成长!H$14*养成规划和标准成长!$C398*养成规划和标准成长!$E398+养成规划和标准成长!H$17*10*养成规划和标准成长!$G398+养成规划和标准成长!H$18*10*养成规划和标准成长!$H398+养成规划和标准成长!H$19*养成规划和标准成长!$I398,0)</f>
        <v>988</v>
      </c>
      <c r="Y152" s="9">
        <f>ROUND(属性投放!H$4+养成规划和标准成长!I$3*养成规划和标准成长!$C398*养成规划和标准成长!$D398+养成规划和标准成长!I$4*养成规划和标准成长!$J398+养成规划和标准成长!I$5*养成规划和标准成长!$F398+(养成规划和标准成长!I$12+养成规划和标准成长!I$13)*养成规划和标准成长!$B398+养成规划和标准成长!I$14*养成规划和标准成长!$C398*养成规划和标准成长!$E398+养成规划和标准成长!I$17*10*养成规划和标准成长!$G398+养成规划和标准成长!I$18*10*养成规划和标准成长!$H398+养成规划和标准成长!I$19*养成规划和标准成长!$I398,0)</f>
        <v>1756</v>
      </c>
      <c r="Z152" s="9">
        <f>ROUND(属性投放!I$4+养成规划和标准成长!J$3*养成规划和标准成长!$C398*养成规划和标准成长!$D398+养成规划和标准成长!J$4*养成规划和标准成长!$J398+养成规划和标准成长!J$5*养成规划和标准成长!$F398+(养成规划和标准成长!J$12+养成规划和标准成长!J$13)*养成规划和标准成长!$B398+养成规划和标准成长!J$14*养成规划和标准成长!$C398*养成规划和标准成长!$E398+养成规划和标准成长!J$17*10*养成规划和标准成长!$G398+养成规划和标准成长!J$18*10*养成规划和标准成长!$H398+养成规划和标准成长!J$19*养成规划和标准成长!$I398,0)</f>
        <v>1253</v>
      </c>
      <c r="AA152" s="9">
        <f>ROUND(属性投放!J$4+养成规划和标准成长!K$3*养成规划和标准成长!$C398*养成规划和标准成长!$D398+养成规划和标准成长!K$4*养成规划和标准成长!$J398+养成规划和标准成长!K$5*养成规划和标准成长!$F398+(养成规划和标准成长!K$12+养成规划和标准成长!K$13)*养成规划和标准成长!$B398+养成规划和标准成长!K$14*养成规划和标准成长!$C398*养成规划和标准成长!$E398+养成规划和标准成长!K$17*10*养成规划和标准成长!$G398+养成规划和标准成长!K$18*10*养成规划和标准成长!$H398+养成规划和标准成长!K$19*养成规划和标准成长!$I398,0)</f>
        <v>837</v>
      </c>
      <c r="AB152" s="9">
        <f>ROUND(属性投放!K$4+养成规划和标准成长!L$3*养成规划和标准成长!$C398*养成规划和标准成长!$D398+养成规划和标准成长!L$4*养成规划和标准成长!$J398+养成规划和标准成长!L$5*养成规划和标准成长!$F398+(养成规划和标准成长!L$12+养成规划和标准成长!L$13)*养成规划和标准成长!$B398+养成规划和标准成长!L$14*养成规划和标准成长!$C398*养成规划和标准成长!$E398+养成规划和标准成长!L$17*10*养成规划和标准成长!$G398+养成规划和标准成长!L$18*10*养成规划和标准成长!$H398+养成规划和标准成长!L$19*养成规划和标准成长!$I398,0)</f>
        <v>457</v>
      </c>
      <c r="AC152" s="9">
        <f>ROUND(属性投放!L$4+养成规划和标准成长!M$3*养成规划和标准成长!$C398*养成规划和标准成长!$D398+养成规划和标准成长!M$4*养成规划和标准成长!$J398+养成规划和标准成长!M$5*养成规划和标准成长!$F398+(养成规划和标准成长!M$12+养成规划和标准成长!M$13)*养成规划和标准成长!$B398+养成规划和标准成长!M$14*养成规划和标准成长!$C398*养成规划和标准成长!$E398+养成规划和标准成长!M$17*10*养成规划和标准成长!$G398+养成规划和标准成长!M$18*10*养成规划和标准成长!$H398+养成规划和标准成长!M$19*养成规划和标准成长!$I398,0)</f>
        <v>1528</v>
      </c>
      <c r="AD152" s="9">
        <f>ROUND(属性投放!M$4+养成规划和标准成长!N$3*养成规划和标准成长!$C398*养成规划和标准成长!$D398+养成规划和标准成长!N$4*养成规划和标准成长!$J398+养成规划和标准成长!N$5*养成规划和标准成长!$F398+(养成规划和标准成长!N$12+养成规划和标准成长!N$13)*养成规划和标准成长!$B398+养成规划和标准成长!N$14*养成规划和标准成长!$C398*养成规划和标准成长!$E398+养成规划和标准成长!N$17*10*养成规划和标准成长!$G398+养成规划和标准成长!N$18*10*养成规划和标准成长!$H398+养成规划和标准成长!N$19*养成规划和标准成长!$I398,0)</f>
        <v>1540</v>
      </c>
      <c r="AE152" s="9">
        <f>VLOOKUP(养成规划和标准成长!$L398,阵法、技能和修炼!$C$20:$N$40,COLUMNS(阵法、技能和修炼!$C$20:G$40),0)</f>
        <v>373</v>
      </c>
      <c r="AF152" s="9">
        <f>VLOOKUP(养成规划和标准成长!$L398,阵法、技能和修炼!$C$20:$N$40,COLUMNS(阵法、技能和修炼!$C$20:H$40),0)</f>
        <v>276</v>
      </c>
      <c r="AG152" s="9">
        <f>VLOOKUP(养成规划和标准成长!$L398,阵法、技能和修炼!$C$20:$N$40,COLUMNS(阵法、技能和修炼!$C$20:I$40),0)</f>
        <v>373</v>
      </c>
      <c r="AH152" s="9">
        <f>VLOOKUP(养成规划和标准成长!$L398,阵法、技能和修炼!$C$20:$N$40,COLUMNS(阵法、技能和修炼!$C$20:J$40),0)</f>
        <v>276</v>
      </c>
      <c r="AI152" s="9">
        <f>VLOOKUP(养成规划和标准成长!$L398,阵法、技能和修炼!$C$20:$N$40,COLUMNS(阵法、技能和修炼!$C$20:K$40),0)</f>
        <v>80</v>
      </c>
      <c r="AJ152" s="9">
        <f>VLOOKUP(养成规划和标准成长!$L398,阵法、技能和修炼!$C$20:$N$40,COLUMNS(阵法、技能和修炼!$C$20:L$40),0)</f>
        <v>80</v>
      </c>
      <c r="AK152" s="9">
        <f>VLOOKUP(养成规划和标准成长!$L398,阵法、技能和修炼!$C$20:$N$40,COLUMNS(阵法、技能和修炼!$C$20:M$40),0)</f>
        <v>96.000000000000085</v>
      </c>
      <c r="AL152" s="9">
        <f>VLOOKUP(养成规划和标准成长!$L398,阵法、技能和修炼!$C$20:$N$40,COLUMNS(阵法、技能和修炼!$C$20:N$40),0)</f>
        <v>96.000000000000085</v>
      </c>
      <c r="AN152" s="1">
        <v>149</v>
      </c>
      <c r="AO152" s="9">
        <f>ROUND(属性投放!D$4+养成规划和标准成长!E$3*养成规划和标准成长!$O398*养成规划和标准成长!$P398+养成规划和标准成长!E$4*养成规划和标准成长!$V398+养成规划和标准成长!E$5*养成规划和标准成长!$R398+(养成规划和标准成长!E$12+养成规划和标准成长!E$13)*养成规划和标准成长!$N398+养成规划和标准成长!E$14*养成规划和标准成长!$O398*养成规划和标准成长!$Q398+养成规划和标准成长!E$17*10*养成规划和标准成长!$S398+养成规划和标准成长!E$18*10*养成规划和标准成长!$T398+养成规划和标准成长!E$19*养成规划和标准成长!$U398,0)</f>
        <v>7189</v>
      </c>
      <c r="AP152" s="9">
        <f>ROUND(属性投放!E$4+养成规划和标准成长!F$3*养成规划和标准成长!$O398*养成规划和标准成长!$P398+养成规划和标准成长!F$4*养成规划和标准成长!$V398+养成规划和标准成长!F$5*养成规划和标准成长!$R398+(养成规划和标准成长!F$12+养成规划和标准成长!F$13)*养成规划和标准成长!$N398+养成规划和标准成长!F$14*养成规划和标准成长!$O398*养成规划和标准成长!$Q398+养成规划和标准成长!F$17*10*养成规划和标准成长!$S398+养成规划和标准成长!F$18*10*养成规划和标准成长!$T398+养成规划和标准成长!F$19*养成规划和标准成长!$U398,0)</f>
        <v>6929</v>
      </c>
      <c r="AQ152" s="9">
        <f>ROUND(属性投放!F$4+养成规划和标准成长!G$3*养成规划和标准成长!$O398*养成规划和标准成长!$P398+养成规划和标准成长!G$4*养成规划和标准成长!$V398+养成规划和标准成长!G$5*养成规划和标准成长!$R398+(养成规划和标准成长!G$12+养成规划和标准成长!G$13)*养成规划和标准成长!$N398+养成规划和标准成长!G$14*养成规划和标准成长!$O398*养成规划和标准成长!$Q398+养成规划和标准成长!G$17*10*养成规划和标准成长!$S398+养成规划和标准成长!G$18*10*养成规划和标准成长!$T398+养成规划和标准成长!G$19*养成规划和标准成长!$U398,0)</f>
        <v>2566</v>
      </c>
      <c r="AR152" s="9">
        <f>ROUND(属性投放!G$4+养成规划和标准成长!H$3*养成规划和标准成长!$O398*养成规划和标准成长!$P398+养成规划和标准成长!H$4*养成规划和标准成长!$V398+养成规划和标准成长!H$5*养成规划和标准成长!$R398+(养成规划和标准成长!H$12+养成规划和标准成长!H$13)*养成规划和标准成长!$N398+养成规划和标准成长!H$14*养成规划和标准成长!$O398*养成规划和标准成长!$Q398+养成规划和标准成长!H$17*10*养成规划和标准成长!$S398+养成规划和标准成长!H$18*10*养成规划和标准成长!$T398+养成规划和标准成长!H$19*养成规划和标准成长!$U398,0)</f>
        <v>1148</v>
      </c>
      <c r="AS152" s="9">
        <f>ROUND(属性投放!H$4+养成规划和标准成长!I$3*养成规划和标准成长!$O398*养成规划和标准成长!$P398+养成规划和标准成长!I$4*养成规划和标准成长!$V398+养成规划和标准成长!I$5*养成规划和标准成长!$R398+(养成规划和标准成长!I$12+养成规划和标准成长!I$13)*养成规划和标准成长!$N398+养成规划和标准成长!I$14*养成规划和标准成长!$O398*养成规划和标准成长!$Q398+养成规划和标准成长!I$17*10*养成规划和标准成长!$S398+养成规划和标准成长!I$18*10*养成规划和标准成长!$T398+养成规划和标准成长!I$19*养成规划和标准成长!$U398,0)</f>
        <v>1922</v>
      </c>
      <c r="AT152" s="9">
        <f>ROUND(属性投放!I$4+养成规划和标准成长!J$3*养成规划和标准成长!$O398*养成规划和标准成长!$P398+养成规划和标准成长!J$4*养成规划和标准成长!$V398+养成规划和标准成长!J$5*养成规划和标准成长!$R398+(养成规划和标准成长!J$12+养成规划和标准成长!J$13)*养成规划和标准成长!$N398+养成规划和标准成长!J$14*养成规划和标准成长!$O398*养成规划和标准成长!$Q398+养成规划和标准成长!J$17*10*养成规划和标准成长!$S398+养成规划和标准成长!J$18*10*养成规划和标准成长!$T398+养成规划和标准成长!J$19*养成规划和标准成长!$U398,0)</f>
        <v>1395</v>
      </c>
      <c r="AU152" s="9">
        <f>ROUND(属性投放!J$4+养成规划和标准成长!K$3*养成规划和标准成长!$O398*养成规划和标准成长!$P398+养成规划和标准成长!K$4*养成规划和标准成长!$V398+养成规划和标准成长!K$5*养成规划和标准成长!$R398+(养成规划和标准成长!K$12+养成规划和标准成长!K$13)*养成规划和标准成长!$N398+养成规划和标准成长!K$14*养成规划和标准成长!$O398*养成规划和标准成长!$Q398+养成规划和标准成长!K$17*10*养成规划和标准成长!$S398+养成规划和标准成长!K$18*10*养成规划和标准成长!$T398+养成规划和标准成长!K$19*养成规划和标准成长!$U398,0)</f>
        <v>921</v>
      </c>
      <c r="AV152" s="9">
        <f>ROUND(属性投放!K$4+养成规划和标准成长!L$3*养成规划和标准成长!$O398*养成规划和标准成长!$P398+养成规划和标准成长!L$4*养成规划和标准成长!$V398+养成规划和标准成长!L$5*养成规划和标准成长!$R398+(养成规划和标准成长!L$12+养成规划和标准成长!L$13)*养成规划和标准成长!$N398+养成规划和标准成长!L$14*养成规划和标准成长!$O398*养成规划和标准成长!$Q398+养成规划和标准成长!L$17*10*养成规划和标准成长!$S398+养成规划和标准成长!L$18*10*养成规划和标准成长!$T398+养成规划和标准成长!L$19*养成规划和标准成长!$U398,0)</f>
        <v>557</v>
      </c>
      <c r="AW152" s="9">
        <f>ROUND(属性投放!L$4+养成规划和标准成长!M$3*养成规划和标准成长!$O398*养成规划和标准成长!$P398+养成规划和标准成长!M$4*养成规划和标准成长!$V398+养成规划和标准成长!M$5*养成规划和标准成长!$R398+(养成规划和标准成长!M$12+养成规划和标准成长!M$13)*养成规划和标准成长!$N398+养成规划和标准成长!M$14*养成规划和标准成长!$O398*养成规划和标准成长!$Q398+养成规划和标准成长!M$17*10*养成规划和标准成长!$S398+养成规划和标准成长!M$18*10*养成规划和标准成长!$T398+养成规划和标准成长!M$19*养成规划和标准成长!$U398,0)</f>
        <v>1556</v>
      </c>
      <c r="AX152" s="9">
        <f>ROUND(属性投放!M$4+养成规划和标准成长!N$3*养成规划和标准成长!$O398*养成规划和标准成长!$P398+养成规划和标准成长!N$4*养成规划和标准成长!$V398+养成规划和标准成长!N$5*养成规划和标准成长!$R398+(养成规划和标准成长!N$12+养成规划和标准成长!N$13)*养成规划和标准成长!$N398+养成规划和标准成长!N$14*养成规划和标准成长!$O398*养成规划和标准成长!$Q398+养成规划和标准成长!N$17*10*养成规划和标准成长!$S398+养成规划和标准成长!N$18*10*养成规划和标准成长!$T398+养成规划和标准成长!N$19*养成规划和标准成长!$U398,0)</f>
        <v>1573</v>
      </c>
      <c r="AY152" s="9">
        <f>VLOOKUP(养成规划和标准成长!$X398,阵法、技能和修炼!$C$20:$N$40,COLUMNS(阵法、技能和修炼!$C$20:G$40),0)</f>
        <v>428</v>
      </c>
      <c r="AZ152" s="9">
        <f>VLOOKUP(养成规划和标准成长!$X398,阵法、技能和修炼!$C$20:$N$40,COLUMNS(阵法、技能和修炼!$C$20:H$40),0)</f>
        <v>305</v>
      </c>
      <c r="BA152" s="9">
        <f>VLOOKUP(养成规划和标准成长!$X398,阵法、技能和修炼!$C$20:$N$40,COLUMNS(阵法、技能和修炼!$C$20:I$40),0)</f>
        <v>428</v>
      </c>
      <c r="BB152" s="9">
        <f>VLOOKUP(养成规划和标准成长!$X398,阵法、技能和修炼!$C$20:$N$40,COLUMNS(阵法、技能和修炼!$C$20:J$40),0)</f>
        <v>305</v>
      </c>
      <c r="BC152" s="9">
        <f>VLOOKUP(养成规划和标准成长!$X398,阵法、技能和修炼!$C$20:$N$40,COLUMNS(阵法、技能和修炼!$C$20:K$40),0)</f>
        <v>90</v>
      </c>
      <c r="BD152" s="9">
        <f>VLOOKUP(养成规划和标准成长!$X398,阵法、技能和修炼!$C$20:$N$40,COLUMNS(阵法、技能和修炼!$C$20:L$40),0)</f>
        <v>90</v>
      </c>
      <c r="BE152" s="9">
        <f>VLOOKUP(养成规划和标准成长!$X398,阵法、技能和修炼!$C$20:$N$40,COLUMNS(阵法、技能和修炼!$C$20:M$40),0)</f>
        <v>108.0000000000001</v>
      </c>
      <c r="BF152" s="9">
        <f>VLOOKUP(养成规划和标准成长!$X398,阵法、技能和修炼!$C$20:$N$40,COLUMNS(阵法、技能和修炼!$C$20:N$40),0)</f>
        <v>108.0000000000001</v>
      </c>
      <c r="BH152" s="1">
        <v>149</v>
      </c>
      <c r="BI152" s="9">
        <f>ROUND(属性投放!D$4+养成规划和标准成长!E$3*养成规划和标准成长!$AA398*养成规划和标准成长!$AB398+养成规划和标准成长!E$4*养成规划和标准成长!$AH398+养成规划和标准成长!E$5*养成规划和标准成长!$AD398+(养成规划和标准成长!E$12+养成规划和标准成长!E$13)*养成规划和标准成长!$Z398+养成规划和标准成长!E$14*养成规划和标准成长!$AA398*养成规划和标准成长!$AC398+养成规划和标准成长!E$17*10*养成规划和标准成长!$AE398+养成规划和标准成长!E$18*10*养成规划和标准成长!$AF398+养成规划和标准成长!E$19*养成规划和标准成长!$AG398,0)</f>
        <v>7966</v>
      </c>
      <c r="BJ152" s="9">
        <f>ROUND(属性投放!E$4+养成规划和标准成长!F$3*养成规划和标准成长!$AA398*养成规划和标准成长!$AB398+养成规划和标准成长!F$4*养成规划和标准成长!$AH398+养成规划和标准成长!F$5*养成规划和标准成长!$AD398+(养成规划和标准成长!F$12+养成规划和标准成长!F$13)*养成规划和标准成长!$Z398+养成规划和标准成长!F$14*养成规划和标准成长!$AA398*养成规划和标准成长!$AC398+养成规划和标准成长!F$17*10*养成规划和标准成长!$AE398+养成规划和标准成长!F$18*10*养成规划和标准成长!$AF398+养成规划和标准成长!F$19*养成规划和标准成长!$AG398,0)</f>
        <v>7263</v>
      </c>
      <c r="BK152" s="9">
        <f>ROUND(属性投放!F$4+养成规划和标准成长!G$3*养成规划和标准成长!$AA398*养成规划和标准成长!$AB398+养成规划和标准成长!G$4*养成规划和标准成长!$AH398+养成规划和标准成长!G$5*养成规划和标准成长!$AD398+(养成规划和标准成长!G$12+养成规划和标准成长!G$13)*养成规划和标准成长!$Z398+养成规划和标准成长!G$14*养成规划和标准成长!$AA398*养成规划和标准成长!$AC398+养成规划和标准成长!G$17*10*养成规划和标准成长!$AE398+养成规划和标准成长!G$18*10*养成规划和标准成长!$AF398+养成规划和标准成长!G$19*养成规划和标准成长!$AG398,0)</f>
        <v>2769</v>
      </c>
      <c r="BL152" s="9">
        <f>ROUND(属性投放!G$4+养成规划和标准成长!H$3*养成规划和标准成长!$AA398*养成规划和标准成长!$AB398+养成规划和标准成长!H$4*养成规划和标准成长!$AH398+养成规划和标准成长!H$5*养成规划和标准成长!$AD398+(养成规划和标准成长!H$12+养成规划和标准成长!H$13)*养成规划和标准成长!$Z398+养成规划和标准成长!H$14*养成规划和标准成长!$AA398*养成规划和标准成长!$AC398+养成规划和标准成长!H$17*10*养成规划和标准成长!$AE398+养成规划和标准成长!H$18*10*养成规划和标准成长!$AF398+养成规划和标准成长!H$19*养成规划和标准成长!$AG398,0)</f>
        <v>1287</v>
      </c>
      <c r="BM152" s="9">
        <f>ROUND(属性投放!H$4+养成规划和标准成长!I$3*养成规划和标准成长!$AA398*养成规划和标准成长!$AB398+养成规划和标准成长!I$4*养成规划和标准成长!$AH398+养成规划和标准成长!I$5*养成规划和标准成长!$AD398+(养成规划和标准成长!I$12+养成规划和标准成长!I$13)*养成规划和标准成长!$Z398+养成规划和标准成长!I$14*养成规划和标准成长!$AA398*养成规划和标准成长!$AC398+养成规划和标准成长!I$17*10*养成规划和标准成长!$AE398+养成规划和标准成长!I$18*10*养成规划和标准成长!$AF398+养成规划和标准成长!I$19*养成规划和标准成长!$AG398,0)</f>
        <v>2064</v>
      </c>
      <c r="BN152" s="9">
        <f>ROUND(属性投放!I$4+养成规划和标准成长!J$3*养成规划和标准成长!$AA398*养成规划和标准成长!$AB398+养成规划和标准成长!J$4*养成规划和标准成长!$AH398+养成规划和标准成长!J$5*养成规划和标准成长!$AD398+(养成规划和标准成长!J$12+养成规划和标准成长!J$13)*养成规划和标准成长!$Z398+养成规划和标准成长!J$14*养成规划和标准成长!$AA398*养成规划和标准成长!$AC398+养成规划和标准成长!J$17*10*养成规划和标准成长!$AE398+养成规划和标准成长!J$18*10*养成规划和标准成长!$AF398+养成规划和标准成长!J$19*养成规划和标准成长!$AG398,0)</f>
        <v>1512</v>
      </c>
      <c r="BO152" s="9">
        <f>ROUND(属性投放!J$4+养成规划和标准成长!K$3*养成规划和标准成长!$AA398*养成规划和标准成长!$AB398+养成规划和标准成长!K$4*养成规划和标准成长!$AH398+养成规划和标准成长!K$5*养成规划和标准成长!$AD398+(养成规划和标准成长!K$12+养成规划和标准成长!K$13)*养成规划和标准成长!$Z398+养成规划和标准成长!K$14*养成规划和标准成长!$AA398*养成规划和标准成长!$AC398+养成规划和标准成长!K$17*10*养成规划和标准成长!$AE398+养成规划和标准成长!K$18*10*养成规划和标准成长!$AF398+养成规划和标准成长!K$19*养成规划和标准成长!$AG398,0)</f>
        <v>987</v>
      </c>
      <c r="BP152" s="9">
        <f>ROUND(属性投放!K$4+养成规划和标准成长!L$3*养成规划和标准成长!$AA398*养成规划和标准成长!$AB398+养成规划和标准成长!L$4*养成规划和标准成长!$AH398+养成规划和标准成长!L$5*养成规划和标准成长!$AD398+(养成规划和标准成长!L$12+养成规划和标准成长!L$13)*养成规划和标准成长!$Z398+养成规划和标准成长!L$14*养成规划和标准成长!$AA398*养成规划和标准成长!$AC398+养成规划和标准成长!L$17*10*养成规划和标准成长!$AE398+养成规划和标准成长!L$18*10*养成规划和标准成长!$AF398+养成规划和标准成长!L$19*养成规划和标准成长!$AG398,0)</f>
        <v>644</v>
      </c>
      <c r="BQ152" s="9">
        <f>ROUND(属性投放!L$4+养成规划和标准成长!M$3*养成规划和标准成长!$AA398*养成规划和标准成长!$AB398+养成规划和标准成长!M$4*养成规划和标准成长!$AH398+养成规划和标准成长!M$5*养成规划和标准成长!$AD398+(养成规划和标准成长!M$12+养成规划和标准成长!M$13)*养成规划和标准成长!$Z398+养成规划和标准成长!M$14*养成规划和标准成长!$AA398*养成规划和标准成长!$AC398+养成规划和标准成长!M$17*10*养成规划和标准成长!$AE398+养成规划和标准成长!M$18*10*养成规划和标准成长!$AF398+养成规划和标准成长!M$19*养成规划和标准成长!$AG398,0)</f>
        <v>1580</v>
      </c>
      <c r="BR152" s="9">
        <f>ROUND(属性投放!M$4+养成规划和标准成长!N$3*养成规划和标准成长!$AA398*养成规划和标准成长!$AB398+养成规划和标准成长!N$4*养成规划和标准成长!$AH398+养成规划和标准成长!N$5*养成规划和标准成长!$AD398+(养成规划和标准成长!N$12+养成规划和标准成长!N$13)*养成规划和标准成长!$Z398+养成规划和标准成长!N$14*养成规划和标准成长!$AA398*养成规划和标准成长!$AC398+养成规划和标准成长!N$17*10*养成规划和标准成长!$AE398+养成规划和标准成长!N$18*10*养成规划和标准成长!$AF398+养成规划和标准成长!N$19*养成规划和标准成长!$AG398,0)</f>
        <v>1598</v>
      </c>
      <c r="BS152" s="9">
        <f>VLOOKUP(养成规划和标准成长!$AJ398,阵法、技能和修炼!$C$20:$N$40,COLUMNS(阵法、技能和修炼!$C$20:G$40),0)</f>
        <v>486</v>
      </c>
      <c r="BT152" s="9">
        <f>VLOOKUP(养成规划和标准成长!$AJ398,阵法、技能和修炼!$C$20:$N$40,COLUMNS(阵法、技能和修炼!$C$20:H$40),0)</f>
        <v>332</v>
      </c>
      <c r="BU152" s="9">
        <f>VLOOKUP(养成规划和标准成长!$AJ398,阵法、技能和修炼!$C$20:$N$40,COLUMNS(阵法、技能和修炼!$C$20:I$40),0)</f>
        <v>486</v>
      </c>
      <c r="BV152" s="9">
        <f>VLOOKUP(养成规划和标准成长!$AJ398,阵法、技能和修炼!$C$20:$N$40,COLUMNS(阵法、技能和修炼!$C$20:J$40),0)</f>
        <v>332</v>
      </c>
      <c r="BW152" s="9">
        <f>VLOOKUP(养成规划和标准成长!$AJ398,阵法、技能和修炼!$C$20:$N$40,COLUMNS(阵法、技能和修炼!$C$20:K$40),0)</f>
        <v>100</v>
      </c>
      <c r="BX152" s="9">
        <f>VLOOKUP(养成规划和标准成长!$AJ398,阵法、技能和修炼!$C$20:$N$40,COLUMNS(阵法、技能和修炼!$C$20:L$40),0)</f>
        <v>100</v>
      </c>
      <c r="BY152" s="9">
        <f>VLOOKUP(养成规划和标准成长!$AJ398,阵法、技能和修炼!$C$20:$N$40,COLUMNS(阵法、技能和修炼!$C$20:M$40),0)</f>
        <v>120.00000000000011</v>
      </c>
      <c r="BZ152" s="9">
        <f>VLOOKUP(养成规划和标准成长!$AJ398,阵法、技能和修炼!$C$20:$N$40,COLUMNS(阵法、技能和修炼!$C$20:N$40),0)</f>
        <v>120.00000000000011</v>
      </c>
    </row>
    <row r="153" spans="1:78">
      <c r="A153" s="1">
        <v>150</v>
      </c>
      <c r="B153" s="9">
        <f>ROUND(属性投放!D$4+养成规划和标准成长!E$3*养成规划和标准成长!$O246*养成规划和标准成长!$P246+养成规划和标准成长!E$4*养成规划和标准成长!$V246+养成规划和标准成长!E$5*养成规划和标准成长!$R246+(养成规划和标准成长!E$12+养成规划和标准成长!E$13)*养成规划和标准成长!$N246+养成规划和标准成长!E$14*养成规划和标准成长!$O246*养成规划和标准成长!$Q246+养成规划和标准成长!E$17*10*养成规划和标准成长!$S246+养成规划和标准成长!E$18*10*养成规划和标准成长!$T246+养成规划和标准成长!E$19*养成规划和标准成长!$U246,0)</f>
        <v>5882</v>
      </c>
      <c r="C153" s="9">
        <f>ROUND(属性投放!E$4+养成规划和标准成长!F$3*养成规划和标准成长!$O246*养成规划和标准成长!$P246+养成规划和标准成长!F$4*养成规划和标准成长!$V246+养成规划和标准成长!F$5*养成规划和标准成长!$R246+(养成规划和标准成长!F$12+养成规划和标准成长!F$13)*养成规划和标准成长!$N246+养成规划和标准成长!F$14*养成规划和标准成长!$O246*养成规划和标准成长!$Q246+养成规划和标准成长!F$17*10*养成规划和标准成长!$S246+养成规划和标准成长!F$18*10*养成规划和标准成长!$T246+养成规划和标准成长!F$19*养成规划和标准成长!$U246,0)</f>
        <v>6236</v>
      </c>
      <c r="D153" s="9">
        <f>ROUND(属性投放!F$4+养成规划和标准成长!G$3*养成规划和标准成长!$O246*养成规划和标准成长!$P246+养成规划和标准成长!G$4*养成规划和标准成长!$V246+养成规划和标准成长!G$5*养成规划和标准成长!$R246+(养成规划和标准成长!G$12+养成规划和标准成长!G$13)*养成规划和标准成长!$N246+养成规划和标准成长!G$14*养成规划和标准成长!$O246*养成规划和标准成长!$Q246+养成规划和标准成长!G$17*10*养成规划和标准成长!$S246+养成规划和标准成长!G$18*10*养成规划和标准成长!$T246+养成规划和标准成长!G$19*养成规划和标准成长!$U246,0)</f>
        <v>2233</v>
      </c>
      <c r="E153" s="9">
        <f>ROUND(属性投放!G$4+养成规划和标准成长!H$3*养成规划和标准成长!$O246*养成规划和标准成长!$P246+养成规划和标准成长!H$4*养成规划和标准成长!$V246+养成规划和标准成长!H$5*养成规划和标准成长!$R246+(养成规划和标准成长!H$12+养成规划和标准成长!H$13)*养成规划和标准成长!$N246+养成规划和标准成长!H$14*养成规划和标准成长!$O246*养成规划和标准成长!$Q246+养成规划和标准成长!H$17*10*养成规划和标准成长!$S246+养成规划和标准成长!H$18*10*养成规划和标准成长!$T246+养成规划和标准成长!H$19*养成规划和标准成长!$U246,0)</f>
        <v>919</v>
      </c>
      <c r="F153" s="9">
        <f>ROUND(属性投放!H$4+养成规划和标准成长!I$3*养成规划和标准成长!$O246*养成规划和标准成长!$P246+养成规划和标准成长!I$4*养成规划和标准成长!$V246+养成规划和标准成长!I$5*养成规划和标准成长!$R246+(养成规划和标准成长!I$12+养成规划和标准成长!I$13)*养成规划和标准成长!$N246+养成规划和标准成长!I$14*养成规划和标准成长!$O246*养成规划和标准成长!$Q246+养成规划和标准成长!I$17*10*养成规划和标准成长!$S246+养成规划和标准成长!I$18*10*养成规划和标准成长!$T246+养成规划和标准成长!I$19*养成规划和标准成长!$U246,0)</f>
        <v>1690</v>
      </c>
      <c r="G153" s="9">
        <f>ROUND(属性投放!I$4+养成规划和标准成长!J$3*养成规划和标准成长!$O246*养成规划和标准成长!$P246+养成规划和标准成长!J$4*养成规划和标准成长!$V246+养成规划和标准成长!J$5*养成规划和标准成长!$R246+(养成规划和标准成长!J$12+养成规划和标准成长!J$13)*养成规划和标准成长!$N246+养成规划和标准成长!J$14*养成规划和标准成长!$O246*养成规划和标准成长!$Q246+养成规划和标准成长!J$17*10*养成规划和标准成长!$S246+养成规划和标准成长!J$18*10*养成规划和标准成长!$T246+养成规划和标准成长!J$19*养成规划和标准成长!$U246,0)</f>
        <v>1197</v>
      </c>
      <c r="H153" s="9">
        <f>ROUND(属性投放!J$4+养成规划和标准成长!K$3*养成规划和标准成长!$O246*养成规划和标准成长!$P246+养成规划和标准成长!K$4*养成规划和标准成长!$V246+养成规划和标准成长!K$5*养成规划和标准成长!$R246+(养成规划和标准成长!K$12+养成规划和标准成长!K$13)*养成规划和标准成长!$N246+养成规划和标准成长!K$14*养成规划和标准成长!$O246*养成规划和标准成长!$Q246+养成规划和标准成长!K$17*10*养成规划和标准成长!$S246+养成规划和标准成长!K$18*10*养成规划和标准成长!$T246+养成规划和标准成长!K$19*养成规划和标准成长!$U246,0)</f>
        <v>797</v>
      </c>
      <c r="I153" s="9">
        <f>ROUND(属性投放!K$4+养成规划和标准成长!L$3*养成规划和标准成长!$O246*养成规划和标准成长!$P246+养成规划和标准成长!L$4*养成规划和标准成长!$V246+养成规划和标准成长!L$5*养成规划和标准成长!$R246+(养成规划和标准成长!L$12+养成规划和标准成长!L$13)*养成规划和标准成长!$N246+养成规划和标准成长!L$14*养成规划和标准成长!$O246*养成规划和标准成长!$Q246+养成规划和标准成长!L$17*10*养成规划和标准成长!$S246+养成规划和标准成长!L$18*10*养成规划和标准成长!$T246+养成规划和标准成长!L$19*养成规划和标准成长!$U246,0)</f>
        <v>407</v>
      </c>
      <c r="J153" s="9">
        <f>ROUND(属性投放!L$4+养成规划和标准成长!M$3*养成规划和标准成长!$O246*养成规划和标准成长!$P246+养成规划和标准成长!M$4*养成规划和标准成长!$V246+养成规划和标准成长!M$5*养成规划和标准成长!$R246+(养成规划和标准成长!M$12+养成规划和标准成长!M$13)*养成规划和标准成长!$N246+养成规划和标准成长!M$14*养成规划和标准成长!$O246*养成规划和标准成长!$Q246+养成规划和标准成长!M$17*10*养成规划和标准成长!$S246+养成规划和标准成长!M$18*10*养成规划和标准成长!$T246+养成规划和标准成长!M$19*养成规划和标准成长!$U246,0)</f>
        <v>1527</v>
      </c>
      <c r="K153" s="9">
        <f>ROUND(属性投放!M$4+养成规划和标准成长!N$3*养成规划和标准成长!$O246*养成规划和标准成长!$P246+养成规划和标准成长!N$4*养成规划和标准成长!$V246+养成规划和标准成长!N$5*养成规划和标准成长!$R246+(养成规划和标准成长!N$12+养成规划和标准成长!N$13)*养成规划和标准成长!$N246+养成规划和标准成长!N$14*养成规划和标准成长!$O246*养成规划和标准成长!$Q246+养成规划和标准成长!N$17*10*养成规划和标准成长!$S246+养成规划和标准成长!N$18*10*养成规划和标准成长!$T246+养成规划和标准成长!N$19*养成规划和标准成长!$U246,0)</f>
        <v>1536</v>
      </c>
      <c r="L153" s="9">
        <f>VLOOKUP(养成规划和标准成长!$X246,阵法、技能和修炼!$C$20:$N$40,COLUMNS(阵法、技能和修炼!$C$20:G$40),0)</f>
        <v>319</v>
      </c>
      <c r="M153" s="9">
        <f>VLOOKUP(养成规划和标准成长!$X246,阵法、技能和修炼!$C$20:$N$40,COLUMNS(阵法、技能和修炼!$C$20:H$40),0)</f>
        <v>246</v>
      </c>
      <c r="N153" s="9">
        <f>VLOOKUP(养成规划和标准成长!$X246,阵法、技能和修炼!$C$20:$N$40,COLUMNS(阵法、技能和修炼!$C$20:I$40),0)</f>
        <v>319</v>
      </c>
      <c r="O153" s="9">
        <f>VLOOKUP(养成规划和标准成长!$X246,阵法、技能和修炼!$C$20:$N$40,COLUMNS(阵法、技能和修炼!$C$20:J$40),0)</f>
        <v>246</v>
      </c>
      <c r="P153" s="9">
        <f>VLOOKUP(养成规划和标准成长!$X246,阵法、技能和修炼!$C$20:$N$40,COLUMNS(阵法、技能和修炼!$C$20:K$40),0)</f>
        <v>70</v>
      </c>
      <c r="Q153" s="9">
        <f>VLOOKUP(养成规划和标准成长!$X246,阵法、技能和修炼!$C$20:$N$40,COLUMNS(阵法、技能和修炼!$C$20:L$40),0)</f>
        <v>70</v>
      </c>
      <c r="R153" s="9">
        <f>VLOOKUP(养成规划和标准成长!$X246,阵法、技能和修炼!$C$20:$N$40,COLUMNS(阵法、技能和修炼!$C$20:M$40),0)</f>
        <v>84.000000000000071</v>
      </c>
      <c r="S153" s="9">
        <f>VLOOKUP(养成规划和标准成长!$X246,阵法、技能和修炼!$C$20:$N$40,COLUMNS(阵法、技能和修炼!$C$20:N$40),0)</f>
        <v>84.000000000000071</v>
      </c>
      <c r="T153" s="1">
        <v>150</v>
      </c>
      <c r="U153" s="9">
        <f>ROUND(属性投放!D$4+养成规划和标准成长!E$3*养成规划和标准成长!$C399*养成规划和标准成长!$D399+养成规划和标准成长!E$4*养成规划和标准成长!$J399+养成规划和标准成长!E$5*养成规划和标准成长!$F399+(养成规划和标准成长!E$12+养成规划和标准成长!E$13)*养成规划和标准成长!$B399+养成规划和标准成长!E$14*养成规划和标准成长!$C399*养成规划和标准成长!$E399+养成规划和标准成长!E$17*10*养成规划和标准成长!$G399+养成规划和标准成长!E$18*10*养成规划和标准成长!$H399+养成规划和标准成长!E$19*养成规划和标准成长!$I399,0)</f>
        <v>6482</v>
      </c>
      <c r="V153" s="9">
        <f>ROUND(属性投放!E$4+养成规划和标准成长!F$3*养成规划和标准成长!$C399*养成规划和标准成长!$D399+养成规划和标准成长!F$4*养成规划和标准成长!$J399+养成规划和标准成长!F$5*养成规划和标准成长!$F399+(养成规划和标准成长!F$12+养成规划和标准成长!F$13)*养成规划和标准成长!$B399+养成规划和标准成长!F$14*养成规划和标准成长!$C399*养成规划和标准成长!$E399+养成规划和标准成长!F$17*10*养成规划和标准成长!$G399+养成规划和标准成长!F$18*10*养成规划和标准成长!$H399+养成规划和标准成长!F$19*养成规划和标准成长!$I399,0)</f>
        <v>6659</v>
      </c>
      <c r="W153" s="9">
        <f>ROUND(属性投放!F$4+养成规划和标准成长!G$3*养成规划和标准成长!$C399*养成规划和标准成长!$D399+养成规划和标准成长!G$4*养成规划和标准成长!$J399+养成规划和标准成长!G$5*养成规划和标准成长!$F399+(养成规划和标准成长!G$12+养成规划和标准成长!G$13)*养成规划和标准成长!$B399+养成规划和标准成长!G$14*养成规划和标准成长!$C399*养成规划和标准成长!$E399+养成规划和标准成长!G$17*10*养成规划和标准成长!$G399+养成规划和标准成长!G$18*10*养成规划和标准成长!$H399+养成规划和标准成长!G$19*养成规划和标准成长!$I399,0)</f>
        <v>2415</v>
      </c>
      <c r="X153" s="9">
        <f>ROUND(属性投放!G$4+养成规划和标准成长!H$3*养成规划和标准成长!$C399*养成规划和标准成长!$D399+养成规划和标准成长!H$4*养成规划和标准成长!$J399+养成规划和标准成长!H$5*养成规划和标准成长!$F399+(养成规划和标准成长!H$12+养成规划和标准成长!H$13)*养成规划和标准成长!$B399+养成规划和标准成长!H$14*养成规划和标准成长!$C399*养成规划和标准成长!$E399+养成规划和标准成长!H$17*10*养成规划和标准成长!$G399+养成规划和标准成长!H$18*10*养成规划和标准成长!$H399+养成规划和标准成长!H$19*养成规划和标准成长!$I399,0)</f>
        <v>1023</v>
      </c>
      <c r="Y153" s="9">
        <f>ROUND(属性投放!H$4+养成规划和标准成长!I$3*养成规划和标准成长!$C399*养成规划和标准成长!$D399+养成规划和标准成长!I$4*养成规划和标准成长!$J399+养成规划和标准成长!I$5*养成规划和标准成长!$F399+(养成规划和标准成长!I$12+养成规划和标准成长!I$13)*养成规划和标准成长!$B399+养成规划和标准成长!I$14*养成规划和标准成长!$C399*养成规划和标准成长!$E399+养成规划和标准成长!I$17*10*养成规划和标准成长!$G399+养成规划和标准成长!I$18*10*养成规划和标准成长!$H399+养成规划和标准成长!I$19*养成规划和标准成长!$I399,0)</f>
        <v>1803</v>
      </c>
      <c r="Z153" s="9">
        <f>ROUND(属性投放!I$4+养成规划和标准成长!J$3*养成规划和标准成长!$C399*养成规划和标准成长!$D399+养成规划和标准成长!J$4*养成规划和标准成长!$J399+养成规划和标准成长!J$5*养成规划和标准成长!$F399+(养成规划和标准成长!J$12+养成规划和标准成长!J$13)*养成规划和标准成长!$B399+养成规划和标准成长!J$14*养成规划和标准成长!$C399*养成规划和标准成长!$E399+养成规划和标准成长!J$17*10*养成规划和标准成长!$G399+养成规划和标准成长!J$18*10*养成规划和标准成长!$H399+养成规划和标准成长!J$19*养成规划和标准成长!$I399,0)</f>
        <v>1282</v>
      </c>
      <c r="AA153" s="9">
        <f>ROUND(属性投放!J$4+养成规划和标准成长!K$3*养成规划和标准成长!$C399*养成规划和标准成长!$D399+养成规划和标准成长!K$4*养成规划和标准成长!$J399+养成规划和标准成长!K$5*养成规划和标准成长!$F399+(养成规划和标准成长!K$12+养成规划和标准成长!K$13)*养成规划和标准成长!$B399+养成规划和标准成长!K$14*养成规划和标准成长!$C399*养成规划和标准成长!$E399+养成规划和标准成长!K$17*10*养成规划和标准成长!$G399+养成规划和标准成长!K$18*10*养成规划和标准成长!$H399+养成规划和标准成长!K$19*养成规划和标准成长!$I399,0)</f>
        <v>853</v>
      </c>
      <c r="AB153" s="9">
        <f>ROUND(属性投放!K$4+养成规划和标准成长!L$3*养成规划和标准成长!$C399*养成规划和标准成长!$D399+养成规划和标准成长!L$4*养成规划和标准成长!$J399+养成规划和标准成长!L$5*养成规划和标准成长!$F399+(养成规划和标准成长!L$12+养成规划和标准成长!L$13)*养成规划和标准成长!$B399+养成规划和标准成长!L$14*养成规划和标准成长!$C399*养成规划和标准成长!$E399+养成规划和标准成长!L$17*10*养成规划和标准成长!$G399+养成规划和标准成长!L$18*10*养成规划和标准成长!$H399+养成规划和标准成长!L$19*养成规划和标准成长!$I399,0)</f>
        <v>481</v>
      </c>
      <c r="AC153" s="9">
        <f>ROUND(属性投放!L$4+养成规划和标准成长!M$3*养成规划和标准成长!$C399*养成规划和标准成长!$D399+养成规划和标准成长!M$4*养成规划和标准成长!$J399+养成规划和标准成长!M$5*养成规划和标准成长!$F399+(养成规划和标准成长!M$12+养成规划和标准成长!M$13)*养成规划和标准成长!$B399+养成规划和标准成长!M$14*养成规划和标准成长!$C399*养成规划和标准成长!$E399+养成规划和标准成长!M$17*10*养成规划和标准成长!$G399+养成规划和标准成长!M$18*10*养成规划和标准成长!$H399+养成规划和标准成长!M$19*养成规划和标准成长!$I399,0)</f>
        <v>1538</v>
      </c>
      <c r="AD153" s="9">
        <f>ROUND(属性投放!M$4+养成规划和标准成长!N$3*养成规划和标准成长!$C399*养成规划和标准成长!$D399+养成规划和标准成长!N$4*养成规划和标准成长!$J399+养成规划和标准成长!N$5*养成规划和标准成长!$F399+(养成规划和标准成长!N$12+养成规划和标准成长!N$13)*养成规划和标准成长!$B399+养成规划和标准成长!N$14*养成规划和标准成长!$C399*养成规划和标准成长!$E399+养成规划和标准成长!N$17*10*养成规划和标准成长!$G399+养成规划和标准成长!N$18*10*养成规划和标准成长!$H399+养成规划和标准成长!N$19*养成规划和标准成长!$I399,0)</f>
        <v>1550</v>
      </c>
      <c r="AE153" s="9">
        <f>VLOOKUP(养成规划和标准成长!$L399,阵法、技能和修炼!$C$20:$N$40,COLUMNS(阵法、技能和修炼!$C$20:G$40),0)</f>
        <v>373</v>
      </c>
      <c r="AF153" s="9">
        <f>VLOOKUP(养成规划和标准成长!$L399,阵法、技能和修炼!$C$20:$N$40,COLUMNS(阵法、技能和修炼!$C$20:H$40),0)</f>
        <v>276</v>
      </c>
      <c r="AG153" s="9">
        <f>VLOOKUP(养成规划和标准成长!$L399,阵法、技能和修炼!$C$20:$N$40,COLUMNS(阵法、技能和修炼!$C$20:I$40),0)</f>
        <v>373</v>
      </c>
      <c r="AH153" s="9">
        <f>VLOOKUP(养成规划和标准成长!$L399,阵法、技能和修炼!$C$20:$N$40,COLUMNS(阵法、技能和修炼!$C$20:J$40),0)</f>
        <v>276</v>
      </c>
      <c r="AI153" s="9">
        <f>VLOOKUP(养成规划和标准成长!$L399,阵法、技能和修炼!$C$20:$N$40,COLUMNS(阵法、技能和修炼!$C$20:K$40),0)</f>
        <v>80</v>
      </c>
      <c r="AJ153" s="9">
        <f>VLOOKUP(养成规划和标准成长!$L399,阵法、技能和修炼!$C$20:$N$40,COLUMNS(阵法、技能和修炼!$C$20:L$40),0)</f>
        <v>80</v>
      </c>
      <c r="AK153" s="9">
        <f>VLOOKUP(养成规划和标准成长!$L399,阵法、技能和修炼!$C$20:$N$40,COLUMNS(阵法、技能和修炼!$C$20:M$40),0)</f>
        <v>96.000000000000085</v>
      </c>
      <c r="AL153" s="9">
        <f>VLOOKUP(养成规划和标准成长!$L399,阵法、技能和修炼!$C$20:$N$40,COLUMNS(阵法、技能和修炼!$C$20:N$40),0)</f>
        <v>96.000000000000085</v>
      </c>
      <c r="AN153" s="1">
        <v>150</v>
      </c>
      <c r="AO153" s="9">
        <f>ROUND(属性投放!D$4+养成规划和标准成长!E$3*养成规划和标准成长!$O399*养成规划和标准成长!$P399+养成规划和标准成长!E$4*养成规划和标准成长!$V399+养成规划和标准成长!E$5*养成规划和标准成长!$R399+(养成规划和标准成长!E$12+养成规划和标准成长!E$13)*养成规划和标准成长!$N399+养成规划和标准成长!E$14*养成规划和标准成长!$O399*养成规划和标准成长!$Q399+养成规划和标准成长!E$17*10*养成规划和标准成长!$S399+养成规划和标准成长!E$18*10*养成规划和标准成长!$T399+养成规划和标准成长!E$19*养成规划和标准成长!$U399,0)</f>
        <v>7382</v>
      </c>
      <c r="AP153" s="9">
        <f>ROUND(属性投放!E$4+养成规划和标准成长!F$3*养成规划和标准成长!$O399*养成规划和标准成长!$P399+养成规划和标准成长!F$4*养成规划和标准成长!$V399+养成规划和标准成长!F$5*养成规划和标准成长!$R399+(养成规划和标准成长!F$12+养成规划和标准成长!F$13)*养成规划和标准成长!$N399+养成规划和标准成长!F$14*养成规划和标准成长!$O399*养成规划和标准成长!$Q399+养成规划和标准成长!F$17*10*养成规划和标准成长!$S399+养成规划和标准成长!F$18*10*养成规划和标准成长!$T399+养成规划和标准成长!F$19*养成规划和标准成长!$U399,0)</f>
        <v>7082</v>
      </c>
      <c r="AQ153" s="9">
        <f>ROUND(属性投放!F$4+养成规划和标准成长!G$3*养成规划和标准成长!$O399*养成规划和标准成长!$P399+养成规划和标准成长!G$4*养成规划和标准成长!$V399+养成规划和标准成长!G$5*养成规划和标准成长!$R399+(养成规划和标准成长!G$12+养成规划和标准成长!G$13)*养成规划和标准成长!$N399+养成规划和标准成长!G$14*养成规划和标准成长!$O399*养成规划和标准成长!$Q399+养成规划和标准成长!G$17*10*养成规划和标准成长!$S399+养成规划和标准成长!G$18*10*养成规划和标准成长!$T399+养成规划和标准成长!G$19*养成规划和标准成长!$U399,0)</f>
        <v>2657</v>
      </c>
      <c r="AR153" s="9">
        <f>ROUND(属性投放!G$4+养成规划和标准成长!H$3*养成规划和标准成长!$O399*养成规划和标准成长!$P399+养成规划和标准成长!H$4*养成规划和标准成长!$V399+养成规划和标准成长!H$5*养成规划和标准成长!$R399+(养成规划和标准成长!H$12+养成规划和标准成长!H$13)*养成规划和标准成长!$N399+养成规划和标准成长!H$14*养成规划和标准成长!$O399*养成规划和标准成长!$Q399+养成规划和标准成长!H$17*10*养成规划和标准成长!$S399+养成规划和标准成长!H$18*10*养成规划和标准成长!$T399+养成规划和标准成长!H$19*养成规划和标准成长!$U399,0)</f>
        <v>1188</v>
      </c>
      <c r="AS153" s="9">
        <f>ROUND(属性投放!H$4+养成规划和标准成长!I$3*养成规划和标准成长!$O399*养成规划和标准成长!$P399+养成规划和标准成长!I$4*养成规划和标准成长!$V399+养成规划和标准成长!I$5*养成规划和标准成长!$R399+(养成规划和标准成长!I$12+养成规划和标准成长!I$13)*养成规划和标准成长!$N399+养成规划和标准成长!I$14*养成规划和标准成长!$O399*养成规划和标准成长!$Q399+养成规划和标准成长!I$17*10*养成规划和标准成长!$S399+养成规划和标准成长!I$18*10*养成规划和标准成长!$T399+养成规划和标准成长!I$19*养成规划和标准成长!$U399,0)</f>
        <v>1976</v>
      </c>
      <c r="AT153" s="9">
        <f>ROUND(属性投放!I$4+养成规划和标准成长!J$3*养成规划和标准成长!$O399*养成规划和标准成长!$P399+养成规划和标准成长!J$4*养成规划和标准成长!$V399+养成规划和标准成长!J$5*养成规划和标准成长!$R399+(养成规划和标准成长!J$12+养成规划和标准成长!J$13)*养成规划和标准成长!$N399+养成规划和标准成长!J$14*养成规划和标准成长!$O399*养成规划和标准成长!$Q399+养成规划和标准成长!J$17*10*养成规划和标准成长!$S399+养成规划和标准成长!J$18*10*养成规划和标准成长!$T399+养成规划和标准成长!J$19*养成规划和标准成长!$U399,0)</f>
        <v>1428</v>
      </c>
      <c r="AU153" s="9">
        <f>ROUND(属性投放!J$4+养成规划和标准成长!K$3*养成规划和标准成长!$O399*养成规划和标准成长!$P399+养成规划和标准成长!K$4*养成规划和标准成长!$V399+养成规划和标准成长!K$5*养成规划和标准成长!$R399+(养成规划和标准成长!K$12+养成规划和标准成长!K$13)*养成规划和标准成长!$N399+养成规划和标准成长!K$14*养成规划和标准成长!$O399*养成规划和标准成长!$Q399+养成规划和标准成长!K$17*10*养成规划和标准成长!$S399+养成规划和标准成长!K$18*10*养成规划和标准成长!$T399+养成规划和标准成长!K$19*养成规划和标准成长!$U399,0)</f>
        <v>939</v>
      </c>
      <c r="AV153" s="9">
        <f>ROUND(属性投放!K$4+养成规划和标准成长!L$3*养成规划和标准成长!$O399*养成规划和标准成长!$P399+养成规划和标准成长!L$4*养成规划和标准成长!$V399+养成规划和标准成长!L$5*养成规划和标准成长!$R399+(养成规划和标准成长!L$12+养成规划和标准成长!L$13)*养成规划和标准成长!$N399+养成规划和标准成长!L$14*养成规划和标准成长!$O399*养成规划和标准成长!$Q399+养成规划和标准成长!L$17*10*养成规划和标准成长!$S399+养成规划和标准成长!L$18*10*养成规划和标准成长!$T399+养成规划和标准成长!L$19*养成规划和标准成长!$U399,0)</f>
        <v>585</v>
      </c>
      <c r="AW153" s="9">
        <f>ROUND(属性投放!L$4+养成规划和标准成长!M$3*养成规划和标准成长!$O399*养成规划和标准成长!$P399+养成规划和标准成长!M$4*养成规划和标准成长!$V399+养成规划和标准成长!M$5*养成规划和标准成长!$R399+(养成规划和标准成长!M$12+养成规划和标准成长!M$13)*养成规划和标准成长!$N399+养成规划和标准成长!M$14*养成规划和标准成长!$O399*养成规划和标准成长!$Q399+养成规划和标准成长!M$17*10*养成规划和标准成长!$S399+养成规划和标准成长!M$18*10*养成规划和标准成长!$T399+养成规划和标准成长!M$19*养成规划和标准成长!$U399,0)</f>
        <v>1567</v>
      </c>
      <c r="AX153" s="9">
        <f>ROUND(属性投放!M$4+养成规划和标准成长!N$3*养成规划和标准成长!$O399*养成规划和标准成长!$P399+养成规划和标准成长!N$4*养成规划和标准成长!$V399+养成规划和标准成长!N$5*养成规划和标准成长!$R399+(养成规划和标准成长!N$12+养成规划和标准成长!N$13)*养成规划和标准成长!$N399+养成规划和标准成长!N$14*养成规划和标准成长!$O399*养成规划和标准成长!$Q399+养成规划和标准成长!N$17*10*养成规划和标准成长!$S399+养成规划和标准成长!N$18*10*养成规划和标准成长!$T399+养成规划和标准成长!N$19*养成规划和标准成长!$U399,0)</f>
        <v>1583</v>
      </c>
      <c r="AY153" s="9">
        <f>VLOOKUP(养成规划和标准成长!$X399,阵法、技能和修炼!$C$20:$N$40,COLUMNS(阵法、技能和修炼!$C$20:G$40),0)</f>
        <v>428</v>
      </c>
      <c r="AZ153" s="9">
        <f>VLOOKUP(养成规划和标准成长!$X399,阵法、技能和修炼!$C$20:$N$40,COLUMNS(阵法、技能和修炼!$C$20:H$40),0)</f>
        <v>305</v>
      </c>
      <c r="BA153" s="9">
        <f>VLOOKUP(养成规划和标准成长!$X399,阵法、技能和修炼!$C$20:$N$40,COLUMNS(阵法、技能和修炼!$C$20:I$40),0)</f>
        <v>428</v>
      </c>
      <c r="BB153" s="9">
        <f>VLOOKUP(养成规划和标准成长!$X399,阵法、技能和修炼!$C$20:$N$40,COLUMNS(阵法、技能和修炼!$C$20:J$40),0)</f>
        <v>305</v>
      </c>
      <c r="BC153" s="9">
        <f>VLOOKUP(养成规划和标准成长!$X399,阵法、技能和修炼!$C$20:$N$40,COLUMNS(阵法、技能和修炼!$C$20:K$40),0)</f>
        <v>90</v>
      </c>
      <c r="BD153" s="9">
        <f>VLOOKUP(养成规划和标准成长!$X399,阵法、技能和修炼!$C$20:$N$40,COLUMNS(阵法、技能和修炼!$C$20:L$40),0)</f>
        <v>90</v>
      </c>
      <c r="BE153" s="9">
        <f>VLOOKUP(养成规划和标准成长!$X399,阵法、技能和修炼!$C$20:$N$40,COLUMNS(阵法、技能和修炼!$C$20:M$40),0)</f>
        <v>108.0000000000001</v>
      </c>
      <c r="BF153" s="9">
        <f>VLOOKUP(养成规划和标准成长!$X399,阵法、技能和修炼!$C$20:$N$40,COLUMNS(阵法、技能和修炼!$C$20:N$40),0)</f>
        <v>108.0000000000001</v>
      </c>
      <c r="BH153" s="1">
        <v>150</v>
      </c>
      <c r="BI153" s="9">
        <f>ROUND(属性投放!D$4+养成规划和标准成长!E$3*养成规划和标准成长!$AA399*养成规划和标准成长!$AB399+养成规划和标准成长!E$4*养成规划和标准成长!$AH399+养成规划和标准成长!E$5*养成规划和标准成长!$AD399+(养成规划和标准成长!E$12+养成规划和标准成长!E$13)*养成规划和标准成长!$Z399+养成规划和标准成长!E$14*养成规划和标准成长!$AA399*养成规划和标准成长!$AC399+养成规划和标准成长!E$17*10*养成规划和标准成长!$AE399+养成规划和标准成长!E$18*10*养成规划和标准成长!$AF399+养成规划和标准成长!E$19*养成规划和标准成长!$AG399,0)</f>
        <v>8180</v>
      </c>
      <c r="BJ153" s="9">
        <f>ROUND(属性投放!E$4+养成规划和标准成长!F$3*养成规划和标准成长!$AA399*养成规划和标准成长!$AB399+养成规划和标准成长!F$4*养成规划和标准成长!$AH399+养成规划和标准成长!F$5*养成规划和标准成长!$AD399+(养成规划和标准成长!F$12+养成规划和标准成长!F$13)*养成规划和标准成长!$Z399+养成规划和标准成长!F$14*养成规划和标准成长!$AA399*养成规划和标准成长!$AC399+养成规划和标准成长!F$17*10*养成规划和标准成长!$AE399+养成规划和标准成长!F$18*10*养成规划和标准成长!$AF399+养成规划和标准成长!F$19*养成规划和标准成长!$AG399,0)</f>
        <v>7430</v>
      </c>
      <c r="BK153" s="9">
        <f>ROUND(属性投放!F$4+养成规划和标准成长!G$3*养成规划和标准成长!$AA399*养成规划和标准成长!$AB399+养成规划和标准成长!G$4*养成规划和标准成长!$AH399+养成规划和标准成长!G$5*养成规划和标准成长!$AD399+(养成规划和标准成长!G$12+养成规划和标准成长!G$13)*养成规划和标准成长!$Z399+养成规划和标准成长!G$14*养成规划和标准成长!$AA399*养成规划和标准成长!$AC399+养成规划和标准成长!G$17*10*养成规划和标准成长!$AE399+养成规划和标准成长!G$18*10*养成规划和标准成长!$AF399+养成规划和标准成长!G$19*养成规划和标准成长!$AG399,0)</f>
        <v>2869</v>
      </c>
      <c r="BL153" s="9">
        <f>ROUND(属性投放!G$4+养成规划和标准成长!H$3*养成规划和标准成长!$AA399*养成规划和标准成长!$AB399+养成规划和标准成长!H$4*养成规划和标准成长!$AH399+养成规划和标准成长!H$5*养成规划和标准成长!$AD399+(养成规划和标准成长!H$12+养成规划和标准成长!H$13)*养成规划和标准成长!$Z399+养成规划和标准成长!H$14*养成规划和标准成长!$AA399*养成规划和标准成长!$AC399+养成规划和标准成长!H$17*10*养成规划和标准成长!$AE399+养成规划和标准成长!H$18*10*养成规划和标准成长!$AF399+养成规划和标准成长!H$19*养成规划和标准成长!$AG399,0)</f>
        <v>1331</v>
      </c>
      <c r="BM153" s="9">
        <f>ROUND(属性投放!H$4+养成规划和标准成长!I$3*养成规划和标准成长!$AA399*养成规划和标准成长!$AB399+养成规划和标准成长!I$4*养成规划和标准成长!$AH399+养成规划和标准成长!I$5*养成规划和标准成长!$AD399+(养成规划和标准成长!I$12+养成规划和标准成长!I$13)*养成规划和标准成长!$Z399+养成规划和标准成长!I$14*养成规划和标准成长!$AA399*养成规划和标准成长!$AC399+养成规划和标准成长!I$17*10*养成规划和标准成长!$AE399+养成规划和标准成长!I$18*10*养成规划和标准成长!$AF399+养成规划和标准成长!I$19*养成规划和标准成长!$AG399,0)</f>
        <v>2123</v>
      </c>
      <c r="BN153" s="9">
        <f>ROUND(属性投放!I$4+养成规划和标准成长!J$3*养成规划和标准成长!$AA399*养成规划和标准成长!$AB399+养成规划和标准成长!J$4*养成规划和标准成长!$AH399+养成规划和标准成长!J$5*养成规划和标准成长!$AD399+(养成规划和标准成长!J$12+养成规划和标准成长!J$13)*养成规划和标准成长!$Z399+养成规划和标准成长!J$14*养成规划和标准成长!$AA399*养成规划和标准成长!$AC399+养成规划和标准成长!J$17*10*养成规划和标准成长!$AE399+养成规划和标准成长!J$18*10*养成规划和标准成长!$AF399+养成规划和标准成长!J$19*养成规划和标准成长!$AG399,0)</f>
        <v>1549</v>
      </c>
      <c r="BO153" s="9">
        <f>ROUND(属性投放!J$4+养成规划和标准成长!K$3*养成规划和标准成长!$AA399*养成规划和标准成长!$AB399+养成规划和标准成长!K$4*养成规划和标准成长!$AH399+养成规划和标准成长!K$5*养成规划和标准成长!$AD399+(养成规划和标准成长!K$12+养成规划和标准成长!K$13)*养成规划和标准成长!$Z399+养成规划和标准成长!K$14*养成规划和标准成长!$AA399*养成规划和标准成长!$AC399+养成规划和标准成长!K$17*10*养成规划和标准成长!$AE399+养成规划和标准成长!K$18*10*养成规划和标准成长!$AF399+养成规划和标准成长!K$19*养成规划和标准成长!$AG399,0)</f>
        <v>1007</v>
      </c>
      <c r="BP153" s="9">
        <f>ROUND(属性投放!K$4+养成规划和标准成长!L$3*养成规划和标准成长!$AA399*养成规划和标准成长!$AB399+养成规划和标准成长!L$4*养成规划和标准成长!$AH399+养成规划和标准成长!L$5*养成规划和标准成长!$AD399+(养成规划和标准成长!L$12+养成规划和标准成长!L$13)*养成规划和标准成长!$Z399+养成规划和标准成长!L$14*养成规划和标准成长!$AA399*养成规划和标准成长!$AC399+养成规划和标准成长!L$17*10*养成规划和标准成长!$AE399+养成规划和标准成长!L$18*10*养成规划和标准成长!$AF399+养成规划和标准成长!L$19*养成规划和标准成长!$AG399,0)</f>
        <v>674</v>
      </c>
      <c r="BQ153" s="9">
        <f>ROUND(属性投放!L$4+养成规划和标准成长!M$3*养成规划和标准成长!$AA399*养成规划和标准成长!$AB399+养成规划和标准成长!M$4*养成规划和标准成长!$AH399+养成规划和标准成长!M$5*养成规划和标准成长!$AD399+(养成规划和标准成长!M$12+养成规划和标准成长!M$13)*养成规划和标准成长!$Z399+养成规划和标准成长!M$14*养成规划和标准成长!$AA399*养成规划和标准成长!$AC399+养成规划和标准成长!M$17*10*养成规划和标准成长!$AE399+养成规划和标准成长!M$18*10*养成规划和标准成长!$AF399+养成规划和标准成长!M$19*养成规划和标准成长!$AG399,0)</f>
        <v>1590</v>
      </c>
      <c r="BR153" s="9">
        <f>ROUND(属性投放!M$4+养成规划和标准成长!N$3*养成规划和标准成长!$AA399*养成规划和标准成长!$AB399+养成规划和标准成长!N$4*养成规划和标准成长!$AH399+养成规划和标准成长!N$5*养成规划和标准成长!$AD399+(养成规划和标准成长!N$12+养成规划和标准成长!N$13)*养成规划和标准成长!$Z399+养成规划和标准成长!N$14*养成规划和标准成长!$AA399*养成规划和标准成长!$AC399+养成规划和标准成长!N$17*10*养成规划和标准成长!$AE399+养成规划和标准成长!N$18*10*养成规划和标准成长!$AF399+养成规划和标准成长!N$19*养成规划和标准成长!$AG399,0)</f>
        <v>1608</v>
      </c>
      <c r="BS153" s="9">
        <f>VLOOKUP(养成规划和标准成长!$AJ399,阵法、技能和修炼!$C$20:$N$40,COLUMNS(阵法、技能和修炼!$C$20:G$40),0)</f>
        <v>486</v>
      </c>
      <c r="BT153" s="9">
        <f>VLOOKUP(养成规划和标准成长!$AJ399,阵法、技能和修炼!$C$20:$N$40,COLUMNS(阵法、技能和修炼!$C$20:H$40),0)</f>
        <v>332</v>
      </c>
      <c r="BU153" s="9">
        <f>VLOOKUP(养成规划和标准成长!$AJ399,阵法、技能和修炼!$C$20:$N$40,COLUMNS(阵法、技能和修炼!$C$20:I$40),0)</f>
        <v>486</v>
      </c>
      <c r="BV153" s="9">
        <f>VLOOKUP(养成规划和标准成长!$AJ399,阵法、技能和修炼!$C$20:$N$40,COLUMNS(阵法、技能和修炼!$C$20:J$40),0)</f>
        <v>332</v>
      </c>
      <c r="BW153" s="9">
        <f>VLOOKUP(养成规划和标准成长!$AJ399,阵法、技能和修炼!$C$20:$N$40,COLUMNS(阵法、技能和修炼!$C$20:K$40),0)</f>
        <v>100</v>
      </c>
      <c r="BX153" s="9">
        <f>VLOOKUP(养成规划和标准成长!$AJ399,阵法、技能和修炼!$C$20:$N$40,COLUMNS(阵法、技能和修炼!$C$20:L$40),0)</f>
        <v>100</v>
      </c>
      <c r="BY153" s="9">
        <f>VLOOKUP(养成规划和标准成长!$AJ399,阵法、技能和修炼!$C$20:$N$40,COLUMNS(阵法、技能和修炼!$C$20:M$40),0)</f>
        <v>120.00000000000011</v>
      </c>
      <c r="BZ153" s="9">
        <f>VLOOKUP(养成规划和标准成长!$AJ399,阵法、技能和修炼!$C$20:$N$40,COLUMNS(阵法、技能和修炼!$C$20:N$40),0)</f>
        <v>120.00000000000011</v>
      </c>
    </row>
    <row r="156" spans="1:78">
      <c r="A156" s="1"/>
      <c r="B156" s="511" t="s">
        <v>1071</v>
      </c>
      <c r="C156" s="512"/>
      <c r="D156" s="512"/>
      <c r="E156" s="512"/>
      <c r="F156" s="512"/>
      <c r="G156" s="512"/>
      <c r="H156" s="512"/>
      <c r="I156" s="512"/>
      <c r="J156" s="512"/>
      <c r="K156" s="513"/>
      <c r="L156" s="509" t="s">
        <v>1199</v>
      </c>
      <c r="M156" s="510"/>
      <c r="N156" s="510"/>
      <c r="O156" s="510"/>
      <c r="P156" s="510"/>
      <c r="Q156" s="510"/>
      <c r="R156" s="510"/>
      <c r="S156" s="510"/>
    </row>
    <row r="157" spans="1:78">
      <c r="A157" s="44" t="s">
        <v>409</v>
      </c>
      <c r="B157" s="140" t="s">
        <v>9</v>
      </c>
      <c r="C157" s="140" t="s">
        <v>10</v>
      </c>
      <c r="D157" s="140" t="s">
        <v>4</v>
      </c>
      <c r="E157" s="140" t="s">
        <v>5</v>
      </c>
      <c r="F157" s="140" t="s">
        <v>6</v>
      </c>
      <c r="G157" s="140" t="s">
        <v>7</v>
      </c>
      <c r="H157" s="140" t="s">
        <v>8</v>
      </c>
      <c r="I157" s="141" t="s">
        <v>13</v>
      </c>
      <c r="J157" s="141" t="s">
        <v>12</v>
      </c>
      <c r="K157" s="141" t="s">
        <v>14</v>
      </c>
      <c r="L157" s="443" t="s">
        <v>1188</v>
      </c>
      <c r="M157" s="443" t="s">
        <v>1189</v>
      </c>
      <c r="N157" s="443" t="s">
        <v>1190</v>
      </c>
      <c r="O157" s="443" t="s">
        <v>1191</v>
      </c>
      <c r="P157" s="443" t="s">
        <v>1192</v>
      </c>
      <c r="Q157" s="443" t="s">
        <v>1193</v>
      </c>
      <c r="R157" s="444" t="s">
        <v>1194</v>
      </c>
      <c r="S157" s="444" t="s">
        <v>1195</v>
      </c>
    </row>
    <row r="158" spans="1:78">
      <c r="A158" s="1">
        <v>1</v>
      </c>
      <c r="B158" s="9">
        <f>ROUND(属性投放!D$4+养成规划和标准成长!E$43*$A158,0)</f>
        <v>239</v>
      </c>
      <c r="C158" s="9">
        <f>ROUND(属性投放!E$4+养成规划和标准成长!F$43*$A158,0)</f>
        <v>240</v>
      </c>
      <c r="D158" s="9">
        <f>ROUND(属性投放!F$4+养成规划和标准成长!G$43*$A158,0)</f>
        <v>115</v>
      </c>
      <c r="E158" s="9">
        <f>ROUND(属性投放!G$4+养成规划和标准成长!H$43*$A158,0)</f>
        <v>56</v>
      </c>
      <c r="F158" s="9">
        <f>ROUND(属性投放!H$4+养成规划和标准成长!I$43*$A158,0)</f>
        <v>91</v>
      </c>
      <c r="G158" s="9">
        <f>ROUND(属性投放!I$4+养成规划和标准成长!J$43*$A158,0)</f>
        <v>48</v>
      </c>
      <c r="H158" s="9">
        <f>ROUND(属性投放!J$4+养成规划和标准成长!K$43*$A158,0)</f>
        <v>35</v>
      </c>
      <c r="I158" s="9">
        <f>ROUND(属性投放!K$4+养成规划和标准成长!L$43*$A158,0)</f>
        <v>22</v>
      </c>
      <c r="J158" s="9">
        <f>ROUND(属性投放!L$4+养成规划和标准成长!M$43*$A158,0)</f>
        <v>10</v>
      </c>
      <c r="K158" s="9">
        <f>ROUND(属性投放!M$4+养成规划和标准成长!N$43*$A158,0)</f>
        <v>10</v>
      </c>
      <c r="L158" s="9">
        <f>养成规划和标准成长!C$91</f>
        <v>2</v>
      </c>
      <c r="M158" s="9">
        <f>养成规划和标准成长!D$91</f>
        <v>2</v>
      </c>
      <c r="N158" s="9">
        <f>养成规划和标准成长!E$91</f>
        <v>2</v>
      </c>
      <c r="O158" s="9">
        <f>养成规划和标准成长!F$91</f>
        <v>2</v>
      </c>
      <c r="P158" s="9">
        <f>养成规划和标准成长!G$91</f>
        <v>0.5</v>
      </c>
      <c r="Q158" s="9">
        <f>养成规划和标准成长!H$91</f>
        <v>0.5</v>
      </c>
      <c r="R158" s="9">
        <f>养成规划和标准成长!I$91</f>
        <v>0.60000000000000009</v>
      </c>
      <c r="S158" s="9">
        <f>养成规划和标准成长!J$91</f>
        <v>0.60000000000000009</v>
      </c>
      <c r="T158">
        <f t="shared" ref="T158:T189" si="0">B158/B4</f>
        <v>1.052863436123348</v>
      </c>
    </row>
    <row r="159" spans="1:78">
      <c r="A159" s="1">
        <v>2</v>
      </c>
      <c r="B159" s="9">
        <f>ROUND(属性投放!D$4+养成规划和标准成长!E$43*$A159,0)</f>
        <v>279</v>
      </c>
      <c r="C159" s="9">
        <f>ROUND(属性投放!E$4+养成规划和标准成长!F$43*$A159,0)</f>
        <v>280</v>
      </c>
      <c r="D159" s="9">
        <f>ROUND(属性投放!F$4+养成规划和标准成长!G$43*$A159,0)</f>
        <v>129</v>
      </c>
      <c r="E159" s="9">
        <f>ROUND(属性投放!G$4+养成规划和标准成长!H$43*$A159,0)</f>
        <v>63</v>
      </c>
      <c r="F159" s="9">
        <f>ROUND(属性投放!H$4+养成规划和标准成长!I$43*$A159,0)</f>
        <v>102</v>
      </c>
      <c r="G159" s="9">
        <f>ROUND(属性投放!I$4+养成规划和标准成长!J$43*$A159,0)</f>
        <v>56</v>
      </c>
      <c r="H159" s="9">
        <f>ROUND(属性投放!J$4+养成规划和标准成长!K$43*$A159,0)</f>
        <v>40</v>
      </c>
      <c r="I159" s="9">
        <f>ROUND(属性投放!K$4+养成规划和标准成长!L$43*$A159,0)</f>
        <v>25</v>
      </c>
      <c r="J159" s="9">
        <f>ROUND(属性投放!L$4+养成规划和标准成长!M$43*$A159,0)</f>
        <v>21</v>
      </c>
      <c r="K159" s="9">
        <f>ROUND(属性投放!M$4+养成规划和标准成长!N$43*$A159,0)</f>
        <v>21</v>
      </c>
      <c r="L159" s="9">
        <f>养成规划和标准成长!C$91</f>
        <v>2</v>
      </c>
      <c r="M159" s="9">
        <f>养成规划和标准成长!D$91</f>
        <v>2</v>
      </c>
      <c r="N159" s="9">
        <f>养成规划和标准成长!E$91</f>
        <v>2</v>
      </c>
      <c r="O159" s="9">
        <f>养成规划和标准成长!F$91</f>
        <v>2</v>
      </c>
      <c r="P159" s="9">
        <f>养成规划和标准成长!G$91</f>
        <v>0.5</v>
      </c>
      <c r="Q159" s="9">
        <f>养成规划和标准成长!H$91</f>
        <v>0.5</v>
      </c>
      <c r="R159" s="9">
        <f>养成规划和标准成长!I$91</f>
        <v>0.60000000000000009</v>
      </c>
      <c r="S159" s="9">
        <f>养成规划和标准成长!J$91</f>
        <v>0.60000000000000009</v>
      </c>
      <c r="T159">
        <f t="shared" si="0"/>
        <v>1.1481481481481481</v>
      </c>
    </row>
    <row r="160" spans="1:78">
      <c r="A160" s="1">
        <v>3</v>
      </c>
      <c r="B160" s="9">
        <f>ROUND(属性投放!D$4+养成规划和标准成长!E$43*$A160,0)</f>
        <v>318</v>
      </c>
      <c r="C160" s="9">
        <f>ROUND(属性投放!E$4+养成规划和标准成长!F$43*$A160,0)</f>
        <v>321</v>
      </c>
      <c r="D160" s="9">
        <f>ROUND(属性投放!F$4+养成规划和标准成长!G$43*$A160,0)</f>
        <v>144</v>
      </c>
      <c r="E160" s="9">
        <f>ROUND(属性投放!G$4+养成规划和标准成长!H$43*$A160,0)</f>
        <v>69</v>
      </c>
      <c r="F160" s="9">
        <f>ROUND(属性投放!H$4+养成规划和标准成长!I$43*$A160,0)</f>
        <v>113</v>
      </c>
      <c r="G160" s="9">
        <f>ROUND(属性投放!I$4+养成规划和标准成长!J$43*$A160,0)</f>
        <v>64</v>
      </c>
      <c r="H160" s="9">
        <f>ROUND(属性投放!J$4+养成规划和标准成长!K$43*$A160,0)</f>
        <v>46</v>
      </c>
      <c r="I160" s="9">
        <f>ROUND(属性投放!K$4+养成规划和标准成长!L$43*$A160,0)</f>
        <v>27</v>
      </c>
      <c r="J160" s="9">
        <f>ROUND(属性投放!L$4+养成规划和标准成长!M$43*$A160,0)</f>
        <v>31</v>
      </c>
      <c r="K160" s="9">
        <f>ROUND(属性投放!M$4+养成规划和标准成长!N$43*$A160,0)</f>
        <v>31</v>
      </c>
      <c r="L160" s="9">
        <f>养成规划和标准成长!C$91</f>
        <v>2</v>
      </c>
      <c r="M160" s="9">
        <f>养成规划和标准成长!D$91</f>
        <v>2</v>
      </c>
      <c r="N160" s="9">
        <f>养成规划和标准成长!E$91</f>
        <v>2</v>
      </c>
      <c r="O160" s="9">
        <f>养成规划和标准成长!F$91</f>
        <v>2</v>
      </c>
      <c r="P160" s="9">
        <f>养成规划和标准成长!G$91</f>
        <v>0.5</v>
      </c>
      <c r="Q160" s="9">
        <f>养成规划和标准成长!H$91</f>
        <v>0.5</v>
      </c>
      <c r="R160" s="9">
        <f>养成规划和标准成长!I$91</f>
        <v>0.60000000000000009</v>
      </c>
      <c r="S160" s="9">
        <f>养成规划和标准成长!J$91</f>
        <v>0.60000000000000009</v>
      </c>
      <c r="T160">
        <f t="shared" si="0"/>
        <v>1.2277992277992278</v>
      </c>
    </row>
    <row r="161" spans="1:20">
      <c r="A161" s="1">
        <v>4</v>
      </c>
      <c r="B161" s="9">
        <f>ROUND(属性投放!D$4+养成规划和标准成长!E$43*$A161,0)</f>
        <v>358</v>
      </c>
      <c r="C161" s="9">
        <f>ROUND(属性投放!E$4+养成规划和标准成长!F$43*$A161,0)</f>
        <v>361</v>
      </c>
      <c r="D161" s="9">
        <f>ROUND(属性投放!F$4+养成规划和标准成长!G$43*$A161,0)</f>
        <v>158</v>
      </c>
      <c r="E161" s="9">
        <f>ROUND(属性投放!G$4+养成规划和标准成长!H$43*$A161,0)</f>
        <v>75</v>
      </c>
      <c r="F161" s="9">
        <f>ROUND(属性投放!H$4+养成规划和标准成长!I$43*$A161,0)</f>
        <v>124</v>
      </c>
      <c r="G161" s="9">
        <f>ROUND(属性投放!I$4+养成规划和标准成长!J$43*$A161,0)</f>
        <v>72</v>
      </c>
      <c r="H161" s="9">
        <f>ROUND(属性投放!J$4+养成规划和标准成长!K$43*$A161,0)</f>
        <v>51</v>
      </c>
      <c r="I161" s="9">
        <f>ROUND(属性投放!K$4+养成规划和标准成长!L$43*$A161,0)</f>
        <v>29</v>
      </c>
      <c r="J161" s="9">
        <f>ROUND(属性投放!L$4+养成规划和标准成长!M$43*$A161,0)</f>
        <v>41</v>
      </c>
      <c r="K161" s="9">
        <f>ROUND(属性投放!M$4+养成规划和标准成长!N$43*$A161,0)</f>
        <v>42</v>
      </c>
      <c r="L161" s="9">
        <f>养成规划和标准成长!C$91</f>
        <v>2</v>
      </c>
      <c r="M161" s="9">
        <f>养成规划和标准成长!D$91</f>
        <v>2</v>
      </c>
      <c r="N161" s="9">
        <f>养成规划和标准成长!E$91</f>
        <v>2</v>
      </c>
      <c r="O161" s="9">
        <f>养成规划和标准成长!F$91</f>
        <v>2</v>
      </c>
      <c r="P161" s="9">
        <f>养成规划和标准成长!G$91</f>
        <v>0.5</v>
      </c>
      <c r="Q161" s="9">
        <f>养成规划和标准成长!H$91</f>
        <v>0.5</v>
      </c>
      <c r="R161" s="9">
        <f>养成规划和标准成长!I$91</f>
        <v>0.60000000000000009</v>
      </c>
      <c r="S161" s="9">
        <f>养成规划和标准成长!J$91</f>
        <v>0.60000000000000009</v>
      </c>
      <c r="T161">
        <f t="shared" si="0"/>
        <v>1.3018181818181818</v>
      </c>
    </row>
    <row r="162" spans="1:20">
      <c r="A162" s="1">
        <v>5</v>
      </c>
      <c r="B162" s="9">
        <f>ROUND(属性投放!D$4+养成规划和标准成长!E$43*$A162,0)</f>
        <v>397</v>
      </c>
      <c r="C162" s="9">
        <f>ROUND(属性投放!E$4+养成规划和标准成长!F$43*$A162,0)</f>
        <v>401</v>
      </c>
      <c r="D162" s="9">
        <f>ROUND(属性投放!F$4+养成规划和标准成长!G$43*$A162,0)</f>
        <v>173</v>
      </c>
      <c r="E162" s="9">
        <f>ROUND(属性投放!G$4+养成规划和标准成长!H$43*$A162,0)</f>
        <v>81</v>
      </c>
      <c r="F162" s="9">
        <f>ROUND(属性投放!H$4+养成规划和标准成长!I$43*$A162,0)</f>
        <v>135</v>
      </c>
      <c r="G162" s="9">
        <f>ROUND(属性投放!I$4+养成规划和标准成长!J$43*$A162,0)</f>
        <v>80</v>
      </c>
      <c r="H162" s="9">
        <f>ROUND(属性投放!J$4+养成规划和标准成长!K$43*$A162,0)</f>
        <v>56</v>
      </c>
      <c r="I162" s="9">
        <f>ROUND(属性投放!K$4+养成规划和标准成长!L$43*$A162,0)</f>
        <v>32</v>
      </c>
      <c r="J162" s="9">
        <f>ROUND(属性投放!L$4+养成规划和标准成长!M$43*$A162,0)</f>
        <v>52</v>
      </c>
      <c r="K162" s="9">
        <f>ROUND(属性投放!M$4+养成规划和标准成长!N$43*$A162,0)</f>
        <v>52</v>
      </c>
      <c r="L162" s="9">
        <f>养成规划和标准成长!C$91</f>
        <v>2</v>
      </c>
      <c r="M162" s="9">
        <f>养成规划和标准成长!D$91</f>
        <v>2</v>
      </c>
      <c r="N162" s="9">
        <f>养成规划和标准成长!E$91</f>
        <v>2</v>
      </c>
      <c r="O162" s="9">
        <f>养成规划和标准成长!F$91</f>
        <v>2</v>
      </c>
      <c r="P162" s="9">
        <f>养成规划和标准成长!G$91</f>
        <v>0.5</v>
      </c>
      <c r="Q162" s="9">
        <f>养成规划和标准成长!H$91</f>
        <v>0.5</v>
      </c>
      <c r="R162" s="9">
        <f>养成规划和标准成长!I$91</f>
        <v>0.60000000000000009</v>
      </c>
      <c r="S162" s="9">
        <f>养成规划和标准成长!J$91</f>
        <v>0.60000000000000009</v>
      </c>
      <c r="T162">
        <f t="shared" si="0"/>
        <v>1.3642611683848798</v>
      </c>
    </row>
    <row r="163" spans="1:20">
      <c r="A163" s="1">
        <v>6</v>
      </c>
      <c r="B163" s="9">
        <f>ROUND(属性投放!D$4+养成规划和标准成长!E$43*$A163,0)</f>
        <v>437</v>
      </c>
      <c r="C163" s="9">
        <f>ROUND(属性投放!E$4+养成规划和标准成长!F$43*$A163,0)</f>
        <v>441</v>
      </c>
      <c r="D163" s="9">
        <f>ROUND(属性投放!F$4+养成规划和标准成长!G$43*$A163,0)</f>
        <v>187</v>
      </c>
      <c r="E163" s="9">
        <f>ROUND(属性投放!G$4+养成规划和标准成长!H$43*$A163,0)</f>
        <v>88</v>
      </c>
      <c r="F163" s="9">
        <f>ROUND(属性投放!H$4+养成规划和标准成长!I$43*$A163,0)</f>
        <v>146</v>
      </c>
      <c r="G163" s="9">
        <f>ROUND(属性投放!I$4+养成规划和标准成长!J$43*$A163,0)</f>
        <v>88</v>
      </c>
      <c r="H163" s="9">
        <f>ROUND(属性投放!J$4+养成规划和标准成长!K$43*$A163,0)</f>
        <v>61</v>
      </c>
      <c r="I163" s="9">
        <f>ROUND(属性投放!K$4+养成规划和标准成长!L$43*$A163,0)</f>
        <v>34</v>
      </c>
      <c r="J163" s="9">
        <f>ROUND(属性投放!L$4+养成规划和标准成长!M$43*$A163,0)</f>
        <v>62</v>
      </c>
      <c r="K163" s="9">
        <f>ROUND(属性投放!M$4+养成规划和标准成长!N$43*$A163,0)</f>
        <v>62</v>
      </c>
      <c r="L163" s="9">
        <f>养成规划和标准成长!C$91</f>
        <v>2</v>
      </c>
      <c r="M163" s="9">
        <f>养成规划和标准成长!D$91</f>
        <v>2</v>
      </c>
      <c r="N163" s="9">
        <f>养成规划和标准成长!E$91</f>
        <v>2</v>
      </c>
      <c r="O163" s="9">
        <f>养成规划和标准成长!F$91</f>
        <v>2</v>
      </c>
      <c r="P163" s="9">
        <f>养成规划和标准成长!G$91</f>
        <v>0.5</v>
      </c>
      <c r="Q163" s="9">
        <f>养成规划和标准成长!H$91</f>
        <v>0.5</v>
      </c>
      <c r="R163" s="9">
        <f>养成规划和标准成长!I$91</f>
        <v>0.60000000000000009</v>
      </c>
      <c r="S163" s="9">
        <f>养成规划和标准成长!J$91</f>
        <v>0.60000000000000009</v>
      </c>
      <c r="T163">
        <f t="shared" si="0"/>
        <v>1.4234527687296417</v>
      </c>
    </row>
    <row r="164" spans="1:20">
      <c r="A164" s="1">
        <v>7</v>
      </c>
      <c r="B164" s="9">
        <f>ROUND(属性投放!D$4+养成规划和标准成长!E$43*$A164,0)</f>
        <v>476</v>
      </c>
      <c r="C164" s="9">
        <f>ROUND(属性投放!E$4+养成规划和标准成长!F$43*$A164,0)</f>
        <v>482</v>
      </c>
      <c r="D164" s="9">
        <f>ROUND(属性投放!F$4+养成规划和标准成长!G$43*$A164,0)</f>
        <v>202</v>
      </c>
      <c r="E164" s="9">
        <f>ROUND(属性投放!G$4+养成规划和标准成长!H$43*$A164,0)</f>
        <v>94</v>
      </c>
      <c r="F164" s="9">
        <f>ROUND(属性投放!H$4+养成规划和标准成长!I$43*$A164,0)</f>
        <v>157</v>
      </c>
      <c r="G164" s="9">
        <f>ROUND(属性投放!I$4+养成规划和标准成长!J$43*$A164,0)</f>
        <v>96</v>
      </c>
      <c r="H164" s="9">
        <f>ROUND(属性投放!J$4+养成规划和标准成长!K$43*$A164,0)</f>
        <v>66</v>
      </c>
      <c r="I164" s="9">
        <f>ROUND(属性投放!K$4+养成规划和标准成长!L$43*$A164,0)</f>
        <v>36</v>
      </c>
      <c r="J164" s="9">
        <f>ROUND(属性投放!L$4+养成规划和标准成长!M$43*$A164,0)</f>
        <v>72</v>
      </c>
      <c r="K164" s="9">
        <f>ROUND(属性投放!M$4+养成规划和标准成长!N$43*$A164,0)</f>
        <v>73</v>
      </c>
      <c r="L164" s="9">
        <f>养成规划和标准成长!C$91</f>
        <v>2</v>
      </c>
      <c r="M164" s="9">
        <f>养成规划和标准成长!D$91</f>
        <v>2</v>
      </c>
      <c r="N164" s="9">
        <f>养成规划和标准成长!E$91</f>
        <v>2</v>
      </c>
      <c r="O164" s="9">
        <f>养成规划和标准成长!F$91</f>
        <v>2</v>
      </c>
      <c r="P164" s="9">
        <f>养成规划和标准成长!G$91</f>
        <v>0.5</v>
      </c>
      <c r="Q164" s="9">
        <f>养成规划和标准成长!H$91</f>
        <v>0.5</v>
      </c>
      <c r="R164" s="9">
        <f>养成规划和标准成长!I$91</f>
        <v>0.60000000000000009</v>
      </c>
      <c r="S164" s="9">
        <f>养成规划和标准成长!J$91</f>
        <v>0.60000000000000009</v>
      </c>
      <c r="T164">
        <f t="shared" si="0"/>
        <v>1.4736842105263157</v>
      </c>
    </row>
    <row r="165" spans="1:20">
      <c r="A165" s="1">
        <v>8</v>
      </c>
      <c r="B165" s="9">
        <f>ROUND(属性投放!D$4+养成规划和标准成长!E$43*$A165,0)</f>
        <v>516</v>
      </c>
      <c r="C165" s="9">
        <f>ROUND(属性投放!E$4+养成规划和标准成长!F$43*$A165,0)</f>
        <v>522</v>
      </c>
      <c r="D165" s="9">
        <f>ROUND(属性投放!F$4+养成规划和标准成长!G$43*$A165,0)</f>
        <v>216</v>
      </c>
      <c r="E165" s="9">
        <f>ROUND(属性投放!G$4+养成规划和标准成长!H$43*$A165,0)</f>
        <v>100</v>
      </c>
      <c r="F165" s="9">
        <f>ROUND(属性投放!H$4+养成规划和标准成长!I$43*$A165,0)</f>
        <v>168</v>
      </c>
      <c r="G165" s="9">
        <f>ROUND(属性投放!I$4+养成规划和标准成长!J$43*$A165,0)</f>
        <v>104</v>
      </c>
      <c r="H165" s="9">
        <f>ROUND(属性投放!J$4+养成规划和标准成长!K$43*$A165,0)</f>
        <v>71</v>
      </c>
      <c r="I165" s="9">
        <f>ROUND(属性投放!K$4+养成规划和标准成长!L$43*$A165,0)</f>
        <v>38</v>
      </c>
      <c r="J165" s="9">
        <f>ROUND(属性投放!L$4+养成规划和标准成长!M$43*$A165,0)</f>
        <v>82</v>
      </c>
      <c r="K165" s="9">
        <f>ROUND(属性投放!M$4+养成规划和标准成长!N$43*$A165,0)</f>
        <v>83</v>
      </c>
      <c r="L165" s="9">
        <f>养成规划和标准成长!C$91</f>
        <v>2</v>
      </c>
      <c r="M165" s="9">
        <f>养成规划和标准成长!D$91</f>
        <v>2</v>
      </c>
      <c r="N165" s="9">
        <f>养成规划和标准成长!E$91</f>
        <v>2</v>
      </c>
      <c r="O165" s="9">
        <f>养成规划和标准成长!F$91</f>
        <v>2</v>
      </c>
      <c r="P165" s="9">
        <f>养成规划和标准成长!G$91</f>
        <v>0.5</v>
      </c>
      <c r="Q165" s="9">
        <f>养成规划和标准成长!H$91</f>
        <v>0.5</v>
      </c>
      <c r="R165" s="9">
        <f>养成规划和标准成长!I$91</f>
        <v>0.60000000000000009</v>
      </c>
      <c r="S165" s="9">
        <f>养成规划和标准成长!J$91</f>
        <v>0.60000000000000009</v>
      </c>
      <c r="T165">
        <f t="shared" si="0"/>
        <v>1.5221238938053097</v>
      </c>
    </row>
    <row r="166" spans="1:20">
      <c r="A166" s="1">
        <v>9</v>
      </c>
      <c r="B166" s="9">
        <f>ROUND(属性投放!D$4+养成规划和标准成长!E$43*$A166,0)</f>
        <v>555</v>
      </c>
      <c r="C166" s="9">
        <f>ROUND(属性投放!E$4+养成规划和标准成长!F$43*$A166,0)</f>
        <v>562</v>
      </c>
      <c r="D166" s="9">
        <f>ROUND(属性投放!F$4+养成规划和标准成长!G$43*$A166,0)</f>
        <v>231</v>
      </c>
      <c r="E166" s="9">
        <f>ROUND(属性投放!G$4+养成规划和标准成长!H$43*$A166,0)</f>
        <v>106</v>
      </c>
      <c r="F166" s="9">
        <f>ROUND(属性投放!H$4+养成规划和标准成长!I$43*$A166,0)</f>
        <v>179</v>
      </c>
      <c r="G166" s="9">
        <f>ROUND(属性投放!I$4+养成规划和标准成长!J$43*$A166,0)</f>
        <v>112</v>
      </c>
      <c r="H166" s="9">
        <f>ROUND(属性投放!J$4+养成规划和标准成长!K$43*$A166,0)</f>
        <v>77</v>
      </c>
      <c r="I166" s="9">
        <f>ROUND(属性投放!K$4+养成规划和标准成长!L$43*$A166,0)</f>
        <v>41</v>
      </c>
      <c r="J166" s="9">
        <f>ROUND(属性投放!L$4+养成规划和标准成长!M$43*$A166,0)</f>
        <v>93</v>
      </c>
      <c r="K166" s="9">
        <f>ROUND(属性投放!M$4+养成规划和标准成长!N$43*$A166,0)</f>
        <v>94</v>
      </c>
      <c r="L166" s="9">
        <f>养成规划和标准成长!C$91</f>
        <v>2</v>
      </c>
      <c r="M166" s="9">
        <f>养成规划和标准成长!D$91</f>
        <v>2</v>
      </c>
      <c r="N166" s="9">
        <f>养成规划和标准成长!E$91</f>
        <v>2</v>
      </c>
      <c r="O166" s="9">
        <f>养成规划和标准成长!F$91</f>
        <v>2</v>
      </c>
      <c r="P166" s="9">
        <f>养成规划和标准成长!G$91</f>
        <v>0.5</v>
      </c>
      <c r="Q166" s="9">
        <f>养成规划和标准成长!H$91</f>
        <v>0.5</v>
      </c>
      <c r="R166" s="9">
        <f>养成规划和标准成长!I$91</f>
        <v>0.60000000000000009</v>
      </c>
      <c r="S166" s="9">
        <f>养成规划和标准成长!J$91</f>
        <v>0.60000000000000009</v>
      </c>
      <c r="T166">
        <f t="shared" si="0"/>
        <v>1.5633802816901408</v>
      </c>
    </row>
    <row r="167" spans="1:20">
      <c r="A167" s="1">
        <v>10</v>
      </c>
      <c r="B167" s="9">
        <f>ROUND(属性投放!D$4+养成规划和标准成长!E$43*$A167,0)</f>
        <v>595</v>
      </c>
      <c r="C167" s="9">
        <f>ROUND(属性投放!E$4+养成规划和标准成长!F$43*$A167,0)</f>
        <v>602</v>
      </c>
      <c r="D167" s="9">
        <f>ROUND(属性投放!F$4+养成规划和标准成长!G$43*$A167,0)</f>
        <v>245</v>
      </c>
      <c r="E167" s="9">
        <f>ROUND(属性投放!G$4+养成规划和标准成长!H$43*$A167,0)</f>
        <v>113</v>
      </c>
      <c r="F167" s="9">
        <f>ROUND(属性投放!H$4+养成规划和标准成长!I$43*$A167,0)</f>
        <v>190</v>
      </c>
      <c r="G167" s="9">
        <f>ROUND(属性投放!I$4+养成规划和标准成长!J$43*$A167,0)</f>
        <v>120</v>
      </c>
      <c r="H167" s="9">
        <f>ROUND(属性投放!J$4+养成规划和标准成长!K$43*$A167,0)</f>
        <v>82</v>
      </c>
      <c r="I167" s="9">
        <f>ROUND(属性投放!K$4+养成规划和标准成长!L$43*$A167,0)</f>
        <v>43</v>
      </c>
      <c r="J167" s="9">
        <f>ROUND(属性投放!L$4+养成规划和标准成长!M$43*$A167,0)</f>
        <v>103</v>
      </c>
      <c r="K167" s="9">
        <f>ROUND(属性投放!M$4+养成规划和标准成长!N$43*$A167,0)</f>
        <v>104</v>
      </c>
      <c r="L167" s="9">
        <f>养成规划和标准成长!C$91</f>
        <v>2</v>
      </c>
      <c r="M167" s="9">
        <f>养成规划和标准成长!D$91</f>
        <v>2</v>
      </c>
      <c r="N167" s="9">
        <f>养成规划和标准成长!E$91</f>
        <v>2</v>
      </c>
      <c r="O167" s="9">
        <f>养成规划和标准成长!F$91</f>
        <v>2</v>
      </c>
      <c r="P167" s="9">
        <f>养成规划和标准成长!G$91</f>
        <v>0.5</v>
      </c>
      <c r="Q167" s="9">
        <f>养成规划和标准成长!H$91</f>
        <v>0.5</v>
      </c>
      <c r="R167" s="9">
        <f>养成规划和标准成长!I$91</f>
        <v>0.60000000000000009</v>
      </c>
      <c r="S167" s="9">
        <f>养成规划和标准成长!J$91</f>
        <v>0.60000000000000009</v>
      </c>
      <c r="T167">
        <f t="shared" si="0"/>
        <v>1.2526315789473683</v>
      </c>
    </row>
    <row r="168" spans="1:20">
      <c r="A168" s="1">
        <v>11</v>
      </c>
      <c r="B168" s="9">
        <f>ROUND(属性投放!D$4+养成规划和标准成长!E$43*$A168,0)</f>
        <v>634</v>
      </c>
      <c r="C168" s="9">
        <f>ROUND(属性投放!E$4+养成规划和标准成长!F$43*$A168,0)</f>
        <v>643</v>
      </c>
      <c r="D168" s="9">
        <f>ROUND(属性投放!F$4+养成规划和标准成长!G$43*$A168,0)</f>
        <v>260</v>
      </c>
      <c r="E168" s="9">
        <f>ROUND(属性投放!G$4+养成规划和标准成长!H$43*$A168,0)</f>
        <v>119</v>
      </c>
      <c r="F168" s="9">
        <f>ROUND(属性投放!H$4+养成规划和标准成长!I$43*$A168,0)</f>
        <v>201</v>
      </c>
      <c r="G168" s="9">
        <f>ROUND(属性投放!I$4+养成规划和标准成长!J$43*$A168,0)</f>
        <v>128</v>
      </c>
      <c r="H168" s="9">
        <f>ROUND(属性投放!J$4+养成规划和标准成长!K$43*$A168,0)</f>
        <v>87</v>
      </c>
      <c r="I168" s="9">
        <f>ROUND(属性投放!K$4+养成规划和标准成长!L$43*$A168,0)</f>
        <v>45</v>
      </c>
      <c r="J168" s="9">
        <f>ROUND(属性投放!L$4+养成规划和标准成长!M$43*$A168,0)</f>
        <v>113</v>
      </c>
      <c r="K168" s="9">
        <f>ROUND(属性投放!M$4+养成规划和标准成长!N$43*$A168,0)</f>
        <v>114</v>
      </c>
      <c r="L168" s="9">
        <f>养成规划和标准成长!C$91</f>
        <v>2</v>
      </c>
      <c r="M168" s="9">
        <f>养成规划和标准成长!D$91</f>
        <v>2</v>
      </c>
      <c r="N168" s="9">
        <f>养成规划和标准成长!E$91</f>
        <v>2</v>
      </c>
      <c r="O168" s="9">
        <f>养成规划和标准成长!F$91</f>
        <v>2</v>
      </c>
      <c r="P168" s="9">
        <f>养成规划和标准成长!G$91</f>
        <v>0.5</v>
      </c>
      <c r="Q168" s="9">
        <f>养成规划和标准成长!H$91</f>
        <v>0.5</v>
      </c>
      <c r="R168" s="9">
        <f>养成规划和标准成长!I$91</f>
        <v>0.60000000000000009</v>
      </c>
      <c r="S168" s="9">
        <f>养成规划和标准成长!J$91</f>
        <v>0.60000000000000009</v>
      </c>
      <c r="T168">
        <f t="shared" si="0"/>
        <v>1.2912423625254583</v>
      </c>
    </row>
    <row r="169" spans="1:20">
      <c r="A169" s="1">
        <v>12</v>
      </c>
      <c r="B169" s="9">
        <f>ROUND(属性投放!D$4+养成规划和标准成长!E$43*$A169,0)</f>
        <v>674</v>
      </c>
      <c r="C169" s="9">
        <f>ROUND(属性投放!E$4+养成规划和标准成长!F$43*$A169,0)</f>
        <v>683</v>
      </c>
      <c r="D169" s="9">
        <f>ROUND(属性投放!F$4+养成规划和标准成长!G$43*$A169,0)</f>
        <v>274</v>
      </c>
      <c r="E169" s="9">
        <f>ROUND(属性投放!G$4+养成规划和标准成长!H$43*$A169,0)</f>
        <v>125</v>
      </c>
      <c r="F169" s="9">
        <f>ROUND(属性投放!H$4+养成规划和标准成长!I$43*$A169,0)</f>
        <v>212</v>
      </c>
      <c r="G169" s="9">
        <f>ROUND(属性投放!I$4+养成规划和标准成长!J$43*$A169,0)</f>
        <v>136</v>
      </c>
      <c r="H169" s="9">
        <f>ROUND(属性投放!J$4+养成规划和标准成长!K$43*$A169,0)</f>
        <v>92</v>
      </c>
      <c r="I169" s="9">
        <f>ROUND(属性投放!K$4+养成规划和标准成长!L$43*$A169,0)</f>
        <v>48</v>
      </c>
      <c r="J169" s="9">
        <f>ROUND(属性投放!L$4+养成规划和标准成长!M$43*$A169,0)</f>
        <v>124</v>
      </c>
      <c r="K169" s="9">
        <f>ROUND(属性投放!M$4+养成规划和标准成长!N$43*$A169,0)</f>
        <v>125</v>
      </c>
      <c r="L169" s="9">
        <f>养成规划和标准成长!C$91</f>
        <v>2</v>
      </c>
      <c r="M169" s="9">
        <f>养成规划和标准成长!D$91</f>
        <v>2</v>
      </c>
      <c r="N169" s="9">
        <f>养成规划和标准成长!E$91</f>
        <v>2</v>
      </c>
      <c r="O169" s="9">
        <f>养成规划和标准成长!F$91</f>
        <v>2</v>
      </c>
      <c r="P169" s="9">
        <f>养成规划和标准成长!G$91</f>
        <v>0.5</v>
      </c>
      <c r="Q169" s="9">
        <f>养成规划和标准成长!H$91</f>
        <v>0.5</v>
      </c>
      <c r="R169" s="9">
        <f>养成规划和标准成长!I$91</f>
        <v>0.60000000000000009</v>
      </c>
      <c r="S169" s="9">
        <f>养成规划和标准成长!J$91</f>
        <v>0.60000000000000009</v>
      </c>
      <c r="T169">
        <f t="shared" si="0"/>
        <v>1.3293885601577908</v>
      </c>
    </row>
    <row r="170" spans="1:20">
      <c r="A170" s="1">
        <v>13</v>
      </c>
      <c r="B170" s="9">
        <f>ROUND(属性投放!D$4+养成规划和标准成长!E$43*$A170,0)</f>
        <v>713</v>
      </c>
      <c r="C170" s="9">
        <f>ROUND(属性投放!E$4+养成规划和标准成长!F$43*$A170,0)</f>
        <v>723</v>
      </c>
      <c r="D170" s="9">
        <f>ROUND(属性投放!F$4+养成规划和标准成长!G$43*$A170,0)</f>
        <v>289</v>
      </c>
      <c r="E170" s="9">
        <f>ROUND(属性投放!G$4+养成规划和标准成长!H$43*$A170,0)</f>
        <v>132</v>
      </c>
      <c r="F170" s="9">
        <f>ROUND(属性投放!H$4+养成规划和标准成长!I$43*$A170,0)</f>
        <v>223</v>
      </c>
      <c r="G170" s="9">
        <f>ROUND(属性投放!I$4+养成规划和标准成长!J$43*$A170,0)</f>
        <v>144</v>
      </c>
      <c r="H170" s="9">
        <f>ROUND(属性投放!J$4+养成规划和标准成长!K$43*$A170,0)</f>
        <v>97</v>
      </c>
      <c r="I170" s="9">
        <f>ROUND(属性投放!K$4+养成规划和标准成长!L$43*$A170,0)</f>
        <v>50</v>
      </c>
      <c r="J170" s="9">
        <f>ROUND(属性投放!L$4+养成规划和标准成长!M$43*$A170,0)</f>
        <v>134</v>
      </c>
      <c r="K170" s="9">
        <f>ROUND(属性投放!M$4+养成规划和标准成长!N$43*$A170,0)</f>
        <v>135</v>
      </c>
      <c r="L170" s="9">
        <f>养成规划和标准成长!C$91</f>
        <v>2</v>
      </c>
      <c r="M170" s="9">
        <f>养成规划和标准成长!D$91</f>
        <v>2</v>
      </c>
      <c r="N170" s="9">
        <f>养成规划和标准成长!E$91</f>
        <v>2</v>
      </c>
      <c r="O170" s="9">
        <f>养成规划和标准成长!F$91</f>
        <v>2</v>
      </c>
      <c r="P170" s="9">
        <f>养成规划和标准成长!G$91</f>
        <v>0.5</v>
      </c>
      <c r="Q170" s="9">
        <f>养成规划和标准成长!H$91</f>
        <v>0.5</v>
      </c>
      <c r="R170" s="9">
        <f>养成规划和标准成长!I$91</f>
        <v>0.60000000000000009</v>
      </c>
      <c r="S170" s="9">
        <f>养成规划和标准成长!J$91</f>
        <v>0.60000000000000009</v>
      </c>
      <c r="T170">
        <f t="shared" si="0"/>
        <v>1.3632887189292544</v>
      </c>
    </row>
    <row r="171" spans="1:20">
      <c r="A171" s="1">
        <v>14</v>
      </c>
      <c r="B171" s="9">
        <f>ROUND(属性投放!D$4+养成规划和标准成长!E$43*$A171,0)</f>
        <v>753</v>
      </c>
      <c r="C171" s="9">
        <f>ROUND(属性投放!E$4+养成规划和标准成长!F$43*$A171,0)</f>
        <v>763</v>
      </c>
      <c r="D171" s="9">
        <f>ROUND(属性投放!F$4+养成规划和标准成长!G$43*$A171,0)</f>
        <v>304</v>
      </c>
      <c r="E171" s="9">
        <f>ROUND(属性投放!G$4+养成规划和标准成长!H$43*$A171,0)</f>
        <v>138</v>
      </c>
      <c r="F171" s="9">
        <f>ROUND(属性投放!H$4+养成规划和标准成长!I$43*$A171,0)</f>
        <v>234</v>
      </c>
      <c r="G171" s="9">
        <f>ROUND(属性投放!I$4+养成规划和标准成长!J$43*$A171,0)</f>
        <v>152</v>
      </c>
      <c r="H171" s="9">
        <f>ROUND(属性投放!J$4+养成规划和标准成长!K$43*$A171,0)</f>
        <v>103</v>
      </c>
      <c r="I171" s="9">
        <f>ROUND(属性投放!K$4+养成规划和标准成长!L$43*$A171,0)</f>
        <v>52</v>
      </c>
      <c r="J171" s="9">
        <f>ROUND(属性投放!L$4+养成规划和标准成长!M$43*$A171,0)</f>
        <v>144</v>
      </c>
      <c r="K171" s="9">
        <f>ROUND(属性投放!M$4+养成规划和标准成长!N$43*$A171,0)</f>
        <v>146</v>
      </c>
      <c r="L171" s="9">
        <f>养成规划和标准成长!C$91</f>
        <v>2</v>
      </c>
      <c r="M171" s="9">
        <f>养成规划和标准成长!D$91</f>
        <v>2</v>
      </c>
      <c r="N171" s="9">
        <f>养成规划和标准成长!E$91</f>
        <v>2</v>
      </c>
      <c r="O171" s="9">
        <f>养成规划和标准成长!F$91</f>
        <v>2</v>
      </c>
      <c r="P171" s="9">
        <f>养成规划和标准成长!G$91</f>
        <v>0.5</v>
      </c>
      <c r="Q171" s="9">
        <f>养成规划和标准成长!H$91</f>
        <v>0.5</v>
      </c>
      <c r="R171" s="9">
        <f>养成规划和标准成长!I$91</f>
        <v>0.60000000000000009</v>
      </c>
      <c r="S171" s="9">
        <f>养成规划和标准成长!J$91</f>
        <v>0.60000000000000009</v>
      </c>
      <c r="T171">
        <f t="shared" si="0"/>
        <v>1.3970315398886828</v>
      </c>
    </row>
    <row r="172" spans="1:20">
      <c r="A172" s="1">
        <v>15</v>
      </c>
      <c r="B172" s="9">
        <f>ROUND(属性投放!D$4+养成规划和标准成长!E$43*$A172,0)</f>
        <v>792</v>
      </c>
      <c r="C172" s="9">
        <f>ROUND(属性投放!E$4+养成规划和标准成长!F$43*$A172,0)</f>
        <v>804</v>
      </c>
      <c r="D172" s="9">
        <f>ROUND(属性投放!F$4+养成规划和标准成长!G$43*$A172,0)</f>
        <v>318</v>
      </c>
      <c r="E172" s="9">
        <f>ROUND(属性投放!G$4+养成规划和标准成长!H$43*$A172,0)</f>
        <v>144</v>
      </c>
      <c r="F172" s="9">
        <f>ROUND(属性投放!H$4+养成规划和标准成长!I$43*$A172,0)</f>
        <v>245</v>
      </c>
      <c r="G172" s="9">
        <f>ROUND(属性投放!I$4+养成规划和标准成长!J$43*$A172,0)</f>
        <v>160</v>
      </c>
      <c r="H172" s="9">
        <f>ROUND(属性投放!J$4+养成规划和标准成长!K$43*$A172,0)</f>
        <v>108</v>
      </c>
      <c r="I172" s="9">
        <f>ROUND(属性投放!K$4+养成规划和标准成长!L$43*$A172,0)</f>
        <v>55</v>
      </c>
      <c r="J172" s="9">
        <f>ROUND(属性投放!L$4+养成规划和标准成长!M$43*$A172,0)</f>
        <v>155</v>
      </c>
      <c r="K172" s="9">
        <f>ROUND(属性投放!M$4+养成规划和标准成长!N$43*$A172,0)</f>
        <v>156</v>
      </c>
      <c r="L172" s="9">
        <f>养成规划和标准成长!C$91</f>
        <v>2</v>
      </c>
      <c r="M172" s="9">
        <f>养成规划和标准成长!D$91</f>
        <v>2</v>
      </c>
      <c r="N172" s="9">
        <f>养成规划和标准成长!E$91</f>
        <v>2</v>
      </c>
      <c r="O172" s="9">
        <f>养成规划和标准成长!F$91</f>
        <v>2</v>
      </c>
      <c r="P172" s="9">
        <f>养成规划和标准成长!G$91</f>
        <v>0.5</v>
      </c>
      <c r="Q172" s="9">
        <f>养成规划和标准成长!H$91</f>
        <v>0.5</v>
      </c>
      <c r="R172" s="9">
        <f>养成规划和标准成长!I$91</f>
        <v>0.60000000000000009</v>
      </c>
      <c r="S172" s="9">
        <f>养成规划和标准成长!J$91</f>
        <v>0.60000000000000009</v>
      </c>
      <c r="T172">
        <f t="shared" si="0"/>
        <v>1.4270270270270271</v>
      </c>
    </row>
    <row r="173" spans="1:20">
      <c r="A173" s="1">
        <v>16</v>
      </c>
      <c r="B173" s="9">
        <f>ROUND(属性投放!D$4+养成规划和标准成长!E$43*$A173,0)</f>
        <v>832</v>
      </c>
      <c r="C173" s="9">
        <f>ROUND(属性投放!E$4+养成规划和标准成长!F$43*$A173,0)</f>
        <v>844</v>
      </c>
      <c r="D173" s="9">
        <f>ROUND(属性投放!F$4+养成规划和标准成长!G$43*$A173,0)</f>
        <v>333</v>
      </c>
      <c r="E173" s="9">
        <f>ROUND(属性投放!G$4+养成规划和标准成长!H$43*$A173,0)</f>
        <v>150</v>
      </c>
      <c r="F173" s="9">
        <f>ROUND(属性投放!H$4+养成规划和标准成长!I$43*$A173,0)</f>
        <v>256</v>
      </c>
      <c r="G173" s="9">
        <f>ROUND(属性投放!I$4+养成规划和标准成长!J$43*$A173,0)</f>
        <v>168</v>
      </c>
      <c r="H173" s="9">
        <f>ROUND(属性投放!J$4+养成规划和标准成长!K$43*$A173,0)</f>
        <v>113</v>
      </c>
      <c r="I173" s="9">
        <f>ROUND(属性投放!K$4+养成规划和标准成长!L$43*$A173,0)</f>
        <v>57</v>
      </c>
      <c r="J173" s="9">
        <f>ROUND(属性投放!L$4+养成规划和标准成长!M$43*$A173,0)</f>
        <v>165</v>
      </c>
      <c r="K173" s="9">
        <f>ROUND(属性投放!M$4+养成规划和标准成长!N$43*$A173,0)</f>
        <v>166</v>
      </c>
      <c r="L173" s="9">
        <f>养成规划和标准成长!C$91</f>
        <v>2</v>
      </c>
      <c r="M173" s="9">
        <f>养成规划和标准成长!D$91</f>
        <v>2</v>
      </c>
      <c r="N173" s="9">
        <f>养成规划和标准成长!E$91</f>
        <v>2</v>
      </c>
      <c r="O173" s="9">
        <f>养成规划和标准成长!F$91</f>
        <v>2</v>
      </c>
      <c r="P173" s="9">
        <f>养成规划和标准成长!G$91</f>
        <v>0.5</v>
      </c>
      <c r="Q173" s="9">
        <f>养成规划和标准成长!H$91</f>
        <v>0.5</v>
      </c>
      <c r="R173" s="9">
        <f>养成规划和标准成长!I$91</f>
        <v>0.60000000000000009</v>
      </c>
      <c r="S173" s="9">
        <f>养成规划和标准成长!J$91</f>
        <v>0.60000000000000009</v>
      </c>
      <c r="T173">
        <f t="shared" si="0"/>
        <v>1.457092819614711</v>
      </c>
    </row>
    <row r="174" spans="1:20">
      <c r="A174" s="1">
        <v>17</v>
      </c>
      <c r="B174" s="9">
        <f>ROUND(属性投放!D$4+养成规划和标准成长!E$43*$A174,0)</f>
        <v>871</v>
      </c>
      <c r="C174" s="9">
        <f>ROUND(属性投放!E$4+养成规划和标准成长!F$43*$A174,0)</f>
        <v>884</v>
      </c>
      <c r="D174" s="9">
        <f>ROUND(属性投放!F$4+养成规划和标准成长!G$43*$A174,0)</f>
        <v>347</v>
      </c>
      <c r="E174" s="9">
        <f>ROUND(属性投放!G$4+养成规划和标准成长!H$43*$A174,0)</f>
        <v>157</v>
      </c>
      <c r="F174" s="9">
        <f>ROUND(属性投放!H$4+养成规划和标准成长!I$43*$A174,0)</f>
        <v>266</v>
      </c>
      <c r="G174" s="9">
        <f>ROUND(属性投放!I$4+养成规划和标准成长!J$43*$A174,0)</f>
        <v>177</v>
      </c>
      <c r="H174" s="9">
        <f>ROUND(属性投放!J$4+养成规划和标准成长!K$43*$A174,0)</f>
        <v>118</v>
      </c>
      <c r="I174" s="9">
        <f>ROUND(属性投放!K$4+养成规划和标准成长!L$43*$A174,0)</f>
        <v>59</v>
      </c>
      <c r="J174" s="9">
        <f>ROUND(属性投放!L$4+养成规划和标准成长!M$43*$A174,0)</f>
        <v>175</v>
      </c>
      <c r="K174" s="9">
        <f>ROUND(属性投放!M$4+养成规划和标准成长!N$43*$A174,0)</f>
        <v>177</v>
      </c>
      <c r="L174" s="9">
        <f>养成规划和标准成长!C$91</f>
        <v>2</v>
      </c>
      <c r="M174" s="9">
        <f>养成规划和标准成长!D$91</f>
        <v>2</v>
      </c>
      <c r="N174" s="9">
        <f>养成规划和标准成长!E$91</f>
        <v>2</v>
      </c>
      <c r="O174" s="9">
        <f>养成规划和标准成长!F$91</f>
        <v>2</v>
      </c>
      <c r="P174" s="9">
        <f>养成规划和标准成长!G$91</f>
        <v>0.5</v>
      </c>
      <c r="Q174" s="9">
        <f>养成规划和标准成长!H$91</f>
        <v>0.5</v>
      </c>
      <c r="R174" s="9">
        <f>养成规划和标准成长!I$91</f>
        <v>0.60000000000000009</v>
      </c>
      <c r="S174" s="9">
        <f>养成规划和标准成长!J$91</f>
        <v>0.60000000000000009</v>
      </c>
      <c r="T174">
        <f t="shared" si="0"/>
        <v>1.48381601362862</v>
      </c>
    </row>
    <row r="175" spans="1:20">
      <c r="A175" s="1">
        <v>18</v>
      </c>
      <c r="B175" s="9">
        <f>ROUND(属性投放!D$4+养成规划和标准成长!E$43*$A175,0)</f>
        <v>911</v>
      </c>
      <c r="C175" s="9">
        <f>ROUND(属性投放!E$4+养成规划和标准成长!F$43*$A175,0)</f>
        <v>924</v>
      </c>
      <c r="D175" s="9">
        <f>ROUND(属性投放!F$4+养成规划和标准成长!G$43*$A175,0)</f>
        <v>362</v>
      </c>
      <c r="E175" s="9">
        <f>ROUND(属性投放!G$4+养成规划和标准成长!H$43*$A175,0)</f>
        <v>163</v>
      </c>
      <c r="F175" s="9">
        <f>ROUND(属性投放!H$4+养成规划和标准成长!I$43*$A175,0)</f>
        <v>277</v>
      </c>
      <c r="G175" s="9">
        <f>ROUND(属性投放!I$4+养成规划和标准成长!J$43*$A175,0)</f>
        <v>185</v>
      </c>
      <c r="H175" s="9">
        <f>ROUND(属性投放!J$4+养成规划和标准成长!K$43*$A175,0)</f>
        <v>123</v>
      </c>
      <c r="I175" s="9">
        <f>ROUND(属性投放!K$4+养成规划和标准成长!L$43*$A175,0)</f>
        <v>61</v>
      </c>
      <c r="J175" s="9">
        <f>ROUND(属性投放!L$4+养成规划和标准成长!M$43*$A175,0)</f>
        <v>185</v>
      </c>
      <c r="K175" s="9">
        <f>ROUND(属性投放!M$4+养成规划和标准成长!N$43*$A175,0)</f>
        <v>187</v>
      </c>
      <c r="L175" s="9">
        <f>养成规划和标准成长!C$91</f>
        <v>2</v>
      </c>
      <c r="M175" s="9">
        <f>养成规划和标准成长!D$91</f>
        <v>2</v>
      </c>
      <c r="N175" s="9">
        <f>养成规划和标准成长!E$91</f>
        <v>2</v>
      </c>
      <c r="O175" s="9">
        <f>养成规划和标准成长!F$91</f>
        <v>2</v>
      </c>
      <c r="P175" s="9">
        <f>养成规划和标准成长!G$91</f>
        <v>0.5</v>
      </c>
      <c r="Q175" s="9">
        <f>养成规划和标准成长!H$91</f>
        <v>0.5</v>
      </c>
      <c r="R175" s="9">
        <f>养成规划和标准成长!I$91</f>
        <v>0.60000000000000009</v>
      </c>
      <c r="S175" s="9">
        <f>养成规划和标准成长!J$91</f>
        <v>0.60000000000000009</v>
      </c>
      <c r="T175">
        <f t="shared" si="0"/>
        <v>1.5107794361525704</v>
      </c>
    </row>
    <row r="176" spans="1:20">
      <c r="A176" s="1">
        <v>19</v>
      </c>
      <c r="B176" s="9">
        <f>ROUND(属性投放!D$4+养成规划和标准成长!E$43*$A176,0)</f>
        <v>950</v>
      </c>
      <c r="C176" s="9">
        <f>ROUND(属性投放!E$4+养成规划和标准成长!F$43*$A176,0)</f>
        <v>965</v>
      </c>
      <c r="D176" s="9">
        <f>ROUND(属性投放!F$4+养成规划和标准成长!G$43*$A176,0)</f>
        <v>376</v>
      </c>
      <c r="E176" s="9">
        <f>ROUND(属性投放!G$4+养成规划和标准成长!H$43*$A176,0)</f>
        <v>169</v>
      </c>
      <c r="F176" s="9">
        <f>ROUND(属性投放!H$4+养成规划和标准成长!I$43*$A176,0)</f>
        <v>288</v>
      </c>
      <c r="G176" s="9">
        <f>ROUND(属性投放!I$4+养成规划和标准成长!J$43*$A176,0)</f>
        <v>193</v>
      </c>
      <c r="H176" s="9">
        <f>ROUND(属性投放!J$4+养成规划和标准成长!K$43*$A176,0)</f>
        <v>128</v>
      </c>
      <c r="I176" s="9">
        <f>ROUND(属性投放!K$4+养成规划和标准成长!L$43*$A176,0)</f>
        <v>64</v>
      </c>
      <c r="J176" s="9">
        <f>ROUND(属性投放!L$4+养成规划和标准成长!M$43*$A176,0)</f>
        <v>196</v>
      </c>
      <c r="K176" s="9">
        <f>ROUND(属性投放!M$4+养成规划和标准成长!N$43*$A176,0)</f>
        <v>198</v>
      </c>
      <c r="L176" s="9">
        <f>养成规划和标准成长!C$91</f>
        <v>2</v>
      </c>
      <c r="M176" s="9">
        <f>养成规划和标准成长!D$91</f>
        <v>2</v>
      </c>
      <c r="N176" s="9">
        <f>养成规划和标准成长!E$91</f>
        <v>2</v>
      </c>
      <c r="O176" s="9">
        <f>养成规划和标准成长!F$91</f>
        <v>2</v>
      </c>
      <c r="P176" s="9">
        <f>养成规划和标准成长!G$91</f>
        <v>0.5</v>
      </c>
      <c r="Q176" s="9">
        <f>养成规划和标准成长!H$91</f>
        <v>0.5</v>
      </c>
      <c r="R176" s="9">
        <f>养成规划和标准成长!I$91</f>
        <v>0.60000000000000009</v>
      </c>
      <c r="S176" s="9">
        <f>养成规划和标准成长!J$91</f>
        <v>0.60000000000000009</v>
      </c>
      <c r="T176">
        <f t="shared" si="0"/>
        <v>1.5347334410339257</v>
      </c>
    </row>
    <row r="177" spans="1:20">
      <c r="A177" s="1">
        <v>20</v>
      </c>
      <c r="B177" s="9">
        <f>ROUND(属性投放!D$4+养成规划和标准成长!E$43*$A177,0)</f>
        <v>990</v>
      </c>
      <c r="C177" s="9">
        <f>ROUND(属性投放!E$4+养成规划和标准成长!F$43*$A177,0)</f>
        <v>1005</v>
      </c>
      <c r="D177" s="9">
        <f>ROUND(属性投放!F$4+养成规划和标准成长!G$43*$A177,0)</f>
        <v>391</v>
      </c>
      <c r="E177" s="9">
        <f>ROUND(属性投放!G$4+养成规划和标准成长!H$43*$A177,0)</f>
        <v>175</v>
      </c>
      <c r="F177" s="9">
        <f>ROUND(属性投放!H$4+养成规划和标准成长!I$43*$A177,0)</f>
        <v>299</v>
      </c>
      <c r="G177" s="9">
        <f>ROUND(属性投放!I$4+养成规划和标准成长!J$43*$A177,0)</f>
        <v>201</v>
      </c>
      <c r="H177" s="9">
        <f>ROUND(属性投放!J$4+养成规划和标准成长!K$43*$A177,0)</f>
        <v>134</v>
      </c>
      <c r="I177" s="9">
        <f>ROUND(属性投放!K$4+养成规划和标准成长!L$43*$A177,0)</f>
        <v>66</v>
      </c>
      <c r="J177" s="9">
        <f>ROUND(属性投放!L$4+养成规划和标准成长!M$43*$A177,0)</f>
        <v>206</v>
      </c>
      <c r="K177" s="9">
        <f>ROUND(属性投放!M$4+养成规划和标准成长!N$43*$A177,0)</f>
        <v>208</v>
      </c>
      <c r="L177" s="9">
        <f>养成规划和标准成长!C$91</f>
        <v>2</v>
      </c>
      <c r="M177" s="9">
        <f>养成规划和标准成长!D$91</f>
        <v>2</v>
      </c>
      <c r="N177" s="9">
        <f>养成规划和标准成长!E$91</f>
        <v>2</v>
      </c>
      <c r="O177" s="9">
        <f>养成规划和标准成长!F$91</f>
        <v>2</v>
      </c>
      <c r="P177" s="9">
        <f>养成规划和标准成长!G$91</f>
        <v>0.5</v>
      </c>
      <c r="Q177" s="9">
        <f>养成规划和标准成长!H$91</f>
        <v>0.5</v>
      </c>
      <c r="R177" s="9">
        <f>养成规划和标准成长!I$91</f>
        <v>0.60000000000000009</v>
      </c>
      <c r="S177" s="9">
        <f>养成规划和标准成长!J$91</f>
        <v>0.60000000000000009</v>
      </c>
      <c r="T177">
        <f t="shared" si="0"/>
        <v>1.32</v>
      </c>
    </row>
    <row r="178" spans="1:20">
      <c r="A178" s="1">
        <v>21</v>
      </c>
      <c r="B178" s="9">
        <f>ROUND(属性投放!D$4+养成规划和标准成长!E$43*$A178,0)</f>
        <v>1029</v>
      </c>
      <c r="C178" s="9">
        <f>ROUND(属性投放!E$4+养成规划和标准成长!F$43*$A178,0)</f>
        <v>1045</v>
      </c>
      <c r="D178" s="9">
        <f>ROUND(属性投放!F$4+养成规划和标准成长!G$43*$A178,0)</f>
        <v>405</v>
      </c>
      <c r="E178" s="9">
        <f>ROUND(属性投放!G$4+养成规划和标准成长!H$43*$A178,0)</f>
        <v>182</v>
      </c>
      <c r="F178" s="9">
        <f>ROUND(属性投放!H$4+养成规划和标准成长!I$43*$A178,0)</f>
        <v>310</v>
      </c>
      <c r="G178" s="9">
        <f>ROUND(属性投放!I$4+养成规划和标准成长!J$43*$A178,0)</f>
        <v>209</v>
      </c>
      <c r="H178" s="9">
        <f>ROUND(属性投放!J$4+养成规划和标准成长!K$43*$A178,0)</f>
        <v>139</v>
      </c>
      <c r="I178" s="9">
        <f>ROUND(属性投放!K$4+养成规划和标准成长!L$43*$A178,0)</f>
        <v>68</v>
      </c>
      <c r="J178" s="9">
        <f>ROUND(属性投放!L$4+养成规划和标准成长!M$43*$A178,0)</f>
        <v>216</v>
      </c>
      <c r="K178" s="9">
        <f>ROUND(属性投放!M$4+养成规划和标准成长!N$43*$A178,0)</f>
        <v>218</v>
      </c>
      <c r="L178" s="9">
        <f>养成规划和标准成长!C$91</f>
        <v>2</v>
      </c>
      <c r="M178" s="9">
        <f>养成规划和标准成长!D$91</f>
        <v>2</v>
      </c>
      <c r="N178" s="9">
        <f>养成规划和标准成长!E$91</f>
        <v>2</v>
      </c>
      <c r="O178" s="9">
        <f>养成规划和标准成长!F$91</f>
        <v>2</v>
      </c>
      <c r="P178" s="9">
        <f>养成规划和标准成长!G$91</f>
        <v>0.5</v>
      </c>
      <c r="Q178" s="9">
        <f>养成规划和标准成长!H$91</f>
        <v>0.5</v>
      </c>
      <c r="R178" s="9">
        <f>养成规划和标准成长!I$91</f>
        <v>0.60000000000000009</v>
      </c>
      <c r="S178" s="9">
        <f>养成规划和标准成长!J$91</f>
        <v>0.60000000000000009</v>
      </c>
      <c r="T178">
        <f t="shared" si="0"/>
        <v>1.3433420365535249</v>
      </c>
    </row>
    <row r="179" spans="1:20">
      <c r="A179" s="1">
        <v>22</v>
      </c>
      <c r="B179" s="9">
        <f>ROUND(属性投放!D$4+养成规划和标准成长!E$43*$A179,0)</f>
        <v>1069</v>
      </c>
      <c r="C179" s="9">
        <f>ROUND(属性投放!E$4+养成规划和标准成长!F$43*$A179,0)</f>
        <v>1085</v>
      </c>
      <c r="D179" s="9">
        <f>ROUND(属性投放!F$4+养成规划和标准成长!G$43*$A179,0)</f>
        <v>420</v>
      </c>
      <c r="E179" s="9">
        <f>ROUND(属性投放!G$4+养成规划和标准成长!H$43*$A179,0)</f>
        <v>188</v>
      </c>
      <c r="F179" s="9">
        <f>ROUND(属性投放!H$4+养成规划和标准成长!I$43*$A179,0)</f>
        <v>321</v>
      </c>
      <c r="G179" s="9">
        <f>ROUND(属性投放!I$4+养成规划和标准成长!J$43*$A179,0)</f>
        <v>217</v>
      </c>
      <c r="H179" s="9">
        <f>ROUND(属性投放!J$4+养成规划和标准成长!K$43*$A179,0)</f>
        <v>144</v>
      </c>
      <c r="I179" s="9">
        <f>ROUND(属性投放!K$4+养成规划和标准成长!L$43*$A179,0)</f>
        <v>71</v>
      </c>
      <c r="J179" s="9">
        <f>ROUND(属性投放!L$4+养成规划和标准成长!M$43*$A179,0)</f>
        <v>227</v>
      </c>
      <c r="K179" s="9">
        <f>ROUND(属性投放!M$4+养成规划和标准成长!N$43*$A179,0)</f>
        <v>229</v>
      </c>
      <c r="L179" s="9">
        <f>养成规划和标准成长!C$91</f>
        <v>2</v>
      </c>
      <c r="M179" s="9">
        <f>养成规划和标准成长!D$91</f>
        <v>2</v>
      </c>
      <c r="N179" s="9">
        <f>养成规划和标准成长!E$91</f>
        <v>2</v>
      </c>
      <c r="O179" s="9">
        <f>养成规划和标准成长!F$91</f>
        <v>2</v>
      </c>
      <c r="P179" s="9">
        <f>养成规划和标准成长!G$91</f>
        <v>0.5</v>
      </c>
      <c r="Q179" s="9">
        <f>养成规划和标准成长!H$91</f>
        <v>0.5</v>
      </c>
      <c r="R179" s="9">
        <f>养成规划和标准成长!I$91</f>
        <v>0.60000000000000009</v>
      </c>
      <c r="S179" s="9">
        <f>养成规划和标准成长!J$91</f>
        <v>0.60000000000000009</v>
      </c>
      <c r="T179">
        <f t="shared" si="0"/>
        <v>1.367007672634271</v>
      </c>
    </row>
    <row r="180" spans="1:20">
      <c r="A180" s="1">
        <v>23</v>
      </c>
      <c r="B180" s="9">
        <f>ROUND(属性投放!D$4+养成规划和标准成长!E$43*$A180,0)</f>
        <v>1108</v>
      </c>
      <c r="C180" s="9">
        <f>ROUND(属性投放!E$4+养成规划和标准成长!F$43*$A180,0)</f>
        <v>1126</v>
      </c>
      <c r="D180" s="9">
        <f>ROUND(属性投放!F$4+养成规划和标准成长!G$43*$A180,0)</f>
        <v>434</v>
      </c>
      <c r="E180" s="9">
        <f>ROUND(属性投放!G$4+养成规划和标准成长!H$43*$A180,0)</f>
        <v>194</v>
      </c>
      <c r="F180" s="9">
        <f>ROUND(属性投放!H$4+养成规划和标准成长!I$43*$A180,0)</f>
        <v>332</v>
      </c>
      <c r="G180" s="9">
        <f>ROUND(属性投放!I$4+养成规划和标准成长!J$43*$A180,0)</f>
        <v>225</v>
      </c>
      <c r="H180" s="9">
        <f>ROUND(属性投放!J$4+养成规划和标准成长!K$43*$A180,0)</f>
        <v>149</v>
      </c>
      <c r="I180" s="9">
        <f>ROUND(属性投放!K$4+养成规划和标准成长!L$43*$A180,0)</f>
        <v>73</v>
      </c>
      <c r="J180" s="9">
        <f>ROUND(属性投放!L$4+养成规划和标准成长!M$43*$A180,0)</f>
        <v>237</v>
      </c>
      <c r="K180" s="9">
        <f>ROUND(属性投放!M$4+养成规划和标准成长!N$43*$A180,0)</f>
        <v>239</v>
      </c>
      <c r="L180" s="9">
        <f>养成规划和标准成长!C$91</f>
        <v>2</v>
      </c>
      <c r="M180" s="9">
        <f>养成规划和标准成长!D$91</f>
        <v>2</v>
      </c>
      <c r="N180" s="9">
        <f>养成规划和标准成长!E$91</f>
        <v>2</v>
      </c>
      <c r="O180" s="9">
        <f>养成规划和标准成长!F$91</f>
        <v>2</v>
      </c>
      <c r="P180" s="9">
        <f>养成规划和标准成长!G$91</f>
        <v>0.5</v>
      </c>
      <c r="Q180" s="9">
        <f>养成规划和标准成长!H$91</f>
        <v>0.5</v>
      </c>
      <c r="R180" s="9">
        <f>养成规划和标准成长!I$91</f>
        <v>0.60000000000000009</v>
      </c>
      <c r="S180" s="9">
        <f>养成规划和标准成长!J$91</f>
        <v>0.60000000000000009</v>
      </c>
      <c r="T180">
        <f t="shared" si="0"/>
        <v>1.3884711779448622</v>
      </c>
    </row>
    <row r="181" spans="1:20">
      <c r="A181" s="1">
        <v>24</v>
      </c>
      <c r="B181" s="9">
        <f>ROUND(属性投放!D$4+养成规划和标准成长!E$43*$A181,0)</f>
        <v>1148</v>
      </c>
      <c r="C181" s="9">
        <f>ROUND(属性投放!E$4+养成规划和标准成长!F$43*$A181,0)</f>
        <v>1166</v>
      </c>
      <c r="D181" s="9">
        <f>ROUND(属性投放!F$4+养成规划和标准成长!G$43*$A181,0)</f>
        <v>449</v>
      </c>
      <c r="E181" s="9">
        <f>ROUND(属性投放!G$4+养成规划和标准成长!H$43*$A181,0)</f>
        <v>200</v>
      </c>
      <c r="F181" s="9">
        <f>ROUND(属性投放!H$4+养成规划和标准成长!I$43*$A181,0)</f>
        <v>343</v>
      </c>
      <c r="G181" s="9">
        <f>ROUND(属性投放!I$4+养成规划和标准成长!J$43*$A181,0)</f>
        <v>233</v>
      </c>
      <c r="H181" s="9">
        <f>ROUND(属性投放!J$4+养成规划和标准成长!K$43*$A181,0)</f>
        <v>154</v>
      </c>
      <c r="I181" s="9">
        <f>ROUND(属性投放!K$4+养成规划和标准成长!L$43*$A181,0)</f>
        <v>75</v>
      </c>
      <c r="J181" s="9">
        <f>ROUND(属性投放!L$4+养成规划和标准成长!M$43*$A181,0)</f>
        <v>247</v>
      </c>
      <c r="K181" s="9">
        <f>ROUND(属性投放!M$4+养成规划和标准成长!N$43*$A181,0)</f>
        <v>250</v>
      </c>
      <c r="L181" s="9">
        <f>养成规划和标准成长!C$91</f>
        <v>2</v>
      </c>
      <c r="M181" s="9">
        <f>养成规划和标准成长!D$91</f>
        <v>2</v>
      </c>
      <c r="N181" s="9">
        <f>养成规划和标准成长!E$91</f>
        <v>2</v>
      </c>
      <c r="O181" s="9">
        <f>养成规划和标准成长!F$91</f>
        <v>2</v>
      </c>
      <c r="P181" s="9">
        <f>养成规划和标准成长!G$91</f>
        <v>0.5</v>
      </c>
      <c r="Q181" s="9">
        <f>养成规划和标准成长!H$91</f>
        <v>0.5</v>
      </c>
      <c r="R181" s="9">
        <f>养成规划和标准成长!I$91</f>
        <v>0.60000000000000009</v>
      </c>
      <c r="S181" s="9">
        <f>养成规划和标准成长!J$91</f>
        <v>0.60000000000000009</v>
      </c>
      <c r="T181">
        <f t="shared" si="0"/>
        <v>1.4103194103194103</v>
      </c>
    </row>
    <row r="182" spans="1:20">
      <c r="A182" s="1">
        <v>25</v>
      </c>
      <c r="B182" s="9">
        <f>ROUND(属性投放!D$4+养成规划和标准成长!E$43*$A182,0)</f>
        <v>1187</v>
      </c>
      <c r="C182" s="9">
        <f>ROUND(属性投放!E$4+养成规划和标准成长!F$43*$A182,0)</f>
        <v>1206</v>
      </c>
      <c r="D182" s="9">
        <f>ROUND(属性投放!F$4+养成规划和标准成长!G$43*$A182,0)</f>
        <v>464</v>
      </c>
      <c r="E182" s="9">
        <f>ROUND(属性投放!G$4+养成规划和标准成长!H$43*$A182,0)</f>
        <v>207</v>
      </c>
      <c r="F182" s="9">
        <f>ROUND(属性投放!H$4+养成规划和标准成长!I$43*$A182,0)</f>
        <v>354</v>
      </c>
      <c r="G182" s="9">
        <f>ROUND(属性投放!I$4+养成规划和标准成长!J$43*$A182,0)</f>
        <v>241</v>
      </c>
      <c r="H182" s="9">
        <f>ROUND(属性投放!J$4+养成规划和标准成长!K$43*$A182,0)</f>
        <v>160</v>
      </c>
      <c r="I182" s="9">
        <f>ROUND(属性投放!K$4+养成规划和标准成长!L$43*$A182,0)</f>
        <v>78</v>
      </c>
      <c r="J182" s="9">
        <f>ROUND(属性投放!L$4+养成规划和标准成长!M$43*$A182,0)</f>
        <v>258</v>
      </c>
      <c r="K182" s="9">
        <f>ROUND(属性投放!M$4+养成规划和标准成长!N$43*$A182,0)</f>
        <v>260</v>
      </c>
      <c r="L182" s="9">
        <f>养成规划和标准成长!C$91</f>
        <v>2</v>
      </c>
      <c r="M182" s="9">
        <f>养成规划和标准成长!D$91</f>
        <v>2</v>
      </c>
      <c r="N182" s="9">
        <f>养成规划和标准成长!E$91</f>
        <v>2</v>
      </c>
      <c r="O182" s="9">
        <f>养成规划和标准成长!F$91</f>
        <v>2</v>
      </c>
      <c r="P182" s="9">
        <f>养成规划和标准成长!G$91</f>
        <v>0.5</v>
      </c>
      <c r="Q182" s="9">
        <f>养成规划和标准成长!H$91</f>
        <v>0.5</v>
      </c>
      <c r="R182" s="9">
        <f>养成规划和标准成长!I$91</f>
        <v>0.60000000000000009</v>
      </c>
      <c r="S182" s="9">
        <f>养成规划和标准成长!J$91</f>
        <v>0.60000000000000009</v>
      </c>
      <c r="T182">
        <f t="shared" si="0"/>
        <v>1.4301204819277109</v>
      </c>
    </row>
    <row r="183" spans="1:20">
      <c r="A183" s="1">
        <v>26</v>
      </c>
      <c r="B183" s="9">
        <f>ROUND(属性投放!D$4+养成规划和标准成长!E$43*$A183,0)</f>
        <v>1226</v>
      </c>
      <c r="C183" s="9">
        <f>ROUND(属性投放!E$4+养成规划和标准成长!F$43*$A183,0)</f>
        <v>1246</v>
      </c>
      <c r="D183" s="9">
        <f>ROUND(属性投放!F$4+养成规划和标准成长!G$43*$A183,0)</f>
        <v>478</v>
      </c>
      <c r="E183" s="9">
        <f>ROUND(属性投放!G$4+养成规划和标准成长!H$43*$A183,0)</f>
        <v>213</v>
      </c>
      <c r="F183" s="9">
        <f>ROUND(属性投放!H$4+养成规划和标准成长!I$43*$A183,0)</f>
        <v>365</v>
      </c>
      <c r="G183" s="9">
        <f>ROUND(属性投放!I$4+养成规划和标准成长!J$43*$A183,0)</f>
        <v>249</v>
      </c>
      <c r="H183" s="9">
        <f>ROUND(属性投放!J$4+养成规划和标准成长!K$43*$A183,0)</f>
        <v>165</v>
      </c>
      <c r="I183" s="9">
        <f>ROUND(属性投放!K$4+养成规划和标准成长!L$43*$A183,0)</f>
        <v>80</v>
      </c>
      <c r="J183" s="9">
        <f>ROUND(属性投放!L$4+养成规划和标准成长!M$43*$A183,0)</f>
        <v>268</v>
      </c>
      <c r="K183" s="9">
        <f>ROUND(属性投放!M$4+养成规划和标准成长!N$43*$A183,0)</f>
        <v>270</v>
      </c>
      <c r="L183" s="9">
        <f>养成规划和标准成长!C$91</f>
        <v>2</v>
      </c>
      <c r="M183" s="9">
        <f>养成规划和标准成长!D$91</f>
        <v>2</v>
      </c>
      <c r="N183" s="9">
        <f>养成规划和标准成长!E$91</f>
        <v>2</v>
      </c>
      <c r="O183" s="9">
        <f>养成规划和标准成长!F$91</f>
        <v>2</v>
      </c>
      <c r="P183" s="9">
        <f>养成规划和标准成长!G$91</f>
        <v>0.5</v>
      </c>
      <c r="Q183" s="9">
        <f>养成规划和标准成长!H$91</f>
        <v>0.5</v>
      </c>
      <c r="R183" s="9">
        <f>养成规划和标准成长!I$91</f>
        <v>0.60000000000000009</v>
      </c>
      <c r="S183" s="9">
        <f>养成规划和标准成长!J$91</f>
        <v>0.60000000000000009</v>
      </c>
      <c r="T183">
        <f t="shared" si="0"/>
        <v>1.4491725768321513</v>
      </c>
    </row>
    <row r="184" spans="1:20">
      <c r="A184" s="1">
        <v>27</v>
      </c>
      <c r="B184" s="9">
        <f>ROUND(属性投放!D$4+养成规划和标准成长!E$43*$A184,0)</f>
        <v>1266</v>
      </c>
      <c r="C184" s="9">
        <f>ROUND(属性投放!E$4+养成规划和标准成长!F$43*$A184,0)</f>
        <v>1286</v>
      </c>
      <c r="D184" s="9">
        <f>ROUND(属性投放!F$4+养成规划和标准成长!G$43*$A184,0)</f>
        <v>493</v>
      </c>
      <c r="E184" s="9">
        <f>ROUND(属性投放!G$4+养成规划和标准成长!H$43*$A184,0)</f>
        <v>219</v>
      </c>
      <c r="F184" s="9">
        <f>ROUND(属性投放!H$4+养成规划和标准成长!I$43*$A184,0)</f>
        <v>376</v>
      </c>
      <c r="G184" s="9">
        <f>ROUND(属性投放!I$4+养成规划和标准成长!J$43*$A184,0)</f>
        <v>257</v>
      </c>
      <c r="H184" s="9">
        <f>ROUND(属性投放!J$4+养成规划和标准成长!K$43*$A184,0)</f>
        <v>170</v>
      </c>
      <c r="I184" s="9">
        <f>ROUND(属性投放!K$4+养成规划和标准成长!L$43*$A184,0)</f>
        <v>82</v>
      </c>
      <c r="J184" s="9">
        <f>ROUND(属性投放!L$4+养成规划和标准成长!M$43*$A184,0)</f>
        <v>278</v>
      </c>
      <c r="K184" s="9">
        <f>ROUND(属性投放!M$4+养成规划和标准成长!N$43*$A184,0)</f>
        <v>281</v>
      </c>
      <c r="L184" s="9">
        <f>养成规划和标准成长!C$91</f>
        <v>2</v>
      </c>
      <c r="M184" s="9">
        <f>养成规划和标准成长!D$91</f>
        <v>2</v>
      </c>
      <c r="N184" s="9">
        <f>养成规划和标准成长!E$91</f>
        <v>2</v>
      </c>
      <c r="O184" s="9">
        <f>养成规划和标准成长!F$91</f>
        <v>2</v>
      </c>
      <c r="P184" s="9">
        <f>养成规划和标准成长!G$91</f>
        <v>0.5</v>
      </c>
      <c r="Q184" s="9">
        <f>养成规划和标准成长!H$91</f>
        <v>0.5</v>
      </c>
      <c r="R184" s="9">
        <f>养成规划和标准成长!I$91</f>
        <v>0.60000000000000009</v>
      </c>
      <c r="S184" s="9">
        <f>养成规划和标准成长!J$91</f>
        <v>0.60000000000000009</v>
      </c>
      <c r="T184">
        <f t="shared" si="0"/>
        <v>1.468677494199536</v>
      </c>
    </row>
    <row r="185" spans="1:20">
      <c r="A185" s="1">
        <v>28</v>
      </c>
      <c r="B185" s="9">
        <f>ROUND(属性投放!D$4+养成规划和标准成长!E$43*$A185,0)</f>
        <v>1305</v>
      </c>
      <c r="C185" s="9">
        <f>ROUND(属性投放!E$4+养成规划和标准成长!F$43*$A185,0)</f>
        <v>1327</v>
      </c>
      <c r="D185" s="9">
        <f>ROUND(属性投放!F$4+养成规划和标准成长!G$43*$A185,0)</f>
        <v>507</v>
      </c>
      <c r="E185" s="9">
        <f>ROUND(属性投放!G$4+养成规划和标准成长!H$43*$A185,0)</f>
        <v>226</v>
      </c>
      <c r="F185" s="9">
        <f>ROUND(属性投放!H$4+养成规划和标准成长!I$43*$A185,0)</f>
        <v>387</v>
      </c>
      <c r="G185" s="9">
        <f>ROUND(属性投放!I$4+养成规划和标准成长!J$43*$A185,0)</f>
        <v>265</v>
      </c>
      <c r="H185" s="9">
        <f>ROUND(属性投放!J$4+养成规划和标准成长!K$43*$A185,0)</f>
        <v>175</v>
      </c>
      <c r="I185" s="9">
        <f>ROUND(属性投放!K$4+养成规划和标准成长!L$43*$A185,0)</f>
        <v>84</v>
      </c>
      <c r="J185" s="9">
        <f>ROUND(属性投放!L$4+养成规划和标准成长!M$43*$A185,0)</f>
        <v>288</v>
      </c>
      <c r="K185" s="9">
        <f>ROUND(属性投放!M$4+养成规划和标准成长!N$43*$A185,0)</f>
        <v>291</v>
      </c>
      <c r="L185" s="9">
        <f>养成规划和标准成长!C$91</f>
        <v>2</v>
      </c>
      <c r="M185" s="9">
        <f>养成规划和标准成长!D$91</f>
        <v>2</v>
      </c>
      <c r="N185" s="9">
        <f>养成规划和标准成长!E$91</f>
        <v>2</v>
      </c>
      <c r="O185" s="9">
        <f>养成规划和标准成长!F$91</f>
        <v>2</v>
      </c>
      <c r="P185" s="9">
        <f>养成规划和标准成长!G$91</f>
        <v>0.5</v>
      </c>
      <c r="Q185" s="9">
        <f>养成规划和标准成长!H$91</f>
        <v>0.5</v>
      </c>
      <c r="R185" s="9">
        <f>养成规划和标准成长!I$91</f>
        <v>0.60000000000000009</v>
      </c>
      <c r="S185" s="9">
        <f>养成规划和标准成长!J$91</f>
        <v>0.60000000000000009</v>
      </c>
      <c r="T185">
        <f t="shared" si="0"/>
        <v>1.4863325740318907</v>
      </c>
    </row>
    <row r="186" spans="1:20">
      <c r="A186" s="1">
        <v>29</v>
      </c>
      <c r="B186" s="9">
        <f>ROUND(属性投放!D$4+养成规划和标准成长!E$43*$A186,0)</f>
        <v>1345</v>
      </c>
      <c r="C186" s="9">
        <f>ROUND(属性投放!E$4+养成规划和标准成长!F$43*$A186,0)</f>
        <v>1367</v>
      </c>
      <c r="D186" s="9">
        <f>ROUND(属性投放!F$4+养成规划和标准成长!G$43*$A186,0)</f>
        <v>522</v>
      </c>
      <c r="E186" s="9">
        <f>ROUND(属性投放!G$4+养成规划和标准成长!H$43*$A186,0)</f>
        <v>232</v>
      </c>
      <c r="F186" s="9">
        <f>ROUND(属性投放!H$4+养成规划和标准成长!I$43*$A186,0)</f>
        <v>398</v>
      </c>
      <c r="G186" s="9">
        <f>ROUND(属性投放!I$4+养成规划和标准成长!J$43*$A186,0)</f>
        <v>273</v>
      </c>
      <c r="H186" s="9">
        <f>ROUND(属性投放!J$4+养成规划和标准成长!K$43*$A186,0)</f>
        <v>180</v>
      </c>
      <c r="I186" s="9">
        <f>ROUND(属性投放!K$4+养成规划和标准成长!L$43*$A186,0)</f>
        <v>87</v>
      </c>
      <c r="J186" s="9">
        <f>ROUND(属性投放!L$4+养成规划和标准成长!M$43*$A186,0)</f>
        <v>299</v>
      </c>
      <c r="K186" s="9">
        <f>ROUND(属性投放!M$4+养成规划和标准成长!N$43*$A186,0)</f>
        <v>302</v>
      </c>
      <c r="L186" s="9">
        <f>养成规划和标准成长!C$91</f>
        <v>2</v>
      </c>
      <c r="M186" s="9">
        <f>养成规划和标准成长!D$91</f>
        <v>2</v>
      </c>
      <c r="N186" s="9">
        <f>养成规划和标准成长!E$91</f>
        <v>2</v>
      </c>
      <c r="O186" s="9">
        <f>养成规划和标准成长!F$91</f>
        <v>2</v>
      </c>
      <c r="P186" s="9">
        <f>养成规划和标准成长!G$91</f>
        <v>0.5</v>
      </c>
      <c r="Q186" s="9">
        <f>养成规划和标准成长!H$91</f>
        <v>0.5</v>
      </c>
      <c r="R186" s="9">
        <f>养成规划和标准成长!I$91</f>
        <v>0.60000000000000009</v>
      </c>
      <c r="S186" s="9">
        <f>养成规划和标准成长!J$91</f>
        <v>0.60000000000000009</v>
      </c>
      <c r="T186">
        <f t="shared" si="0"/>
        <v>1.5044742729306488</v>
      </c>
    </row>
    <row r="187" spans="1:20">
      <c r="A187" s="1">
        <v>30</v>
      </c>
      <c r="B187" s="9">
        <f>ROUND(属性投放!D$4+养成规划和标准成长!E$43*$A187,0)</f>
        <v>1384</v>
      </c>
      <c r="C187" s="9">
        <f>ROUND(属性投放!E$4+养成规划和标准成长!F$43*$A187,0)</f>
        <v>1407</v>
      </c>
      <c r="D187" s="9">
        <f>ROUND(属性投放!F$4+养成规划和标准成长!G$43*$A187,0)</f>
        <v>536</v>
      </c>
      <c r="E187" s="9">
        <f>ROUND(属性投放!G$4+养成规划和标准成长!H$43*$A187,0)</f>
        <v>238</v>
      </c>
      <c r="F187" s="9">
        <f>ROUND(属性投放!H$4+养成规划和标准成长!I$43*$A187,0)</f>
        <v>409</v>
      </c>
      <c r="G187" s="9">
        <f>ROUND(属性投放!I$4+养成规划和标准成长!J$43*$A187,0)</f>
        <v>281</v>
      </c>
      <c r="H187" s="9">
        <f>ROUND(属性投放!J$4+养成规划和标准成长!K$43*$A187,0)</f>
        <v>185</v>
      </c>
      <c r="I187" s="9">
        <f>ROUND(属性投放!K$4+养成规划和标准成长!L$43*$A187,0)</f>
        <v>89</v>
      </c>
      <c r="J187" s="9">
        <f>ROUND(属性投放!L$4+养成规划和标准成长!M$43*$A187,0)</f>
        <v>309</v>
      </c>
      <c r="K187" s="9">
        <f>ROUND(属性投放!M$4+养成规划和标准成长!N$43*$A187,0)</f>
        <v>312</v>
      </c>
      <c r="L187" s="9">
        <f>养成规划和标准成长!C$91</f>
        <v>2</v>
      </c>
      <c r="M187" s="9">
        <f>养成规划和标准成长!D$91</f>
        <v>2</v>
      </c>
      <c r="N187" s="9">
        <f>养成规划和标准成长!E$91</f>
        <v>2</v>
      </c>
      <c r="O187" s="9">
        <f>养成规划和标准成长!F$91</f>
        <v>2</v>
      </c>
      <c r="P187" s="9">
        <f>养成规划和标准成长!G$91</f>
        <v>0.5</v>
      </c>
      <c r="Q187" s="9">
        <f>养成规划和标准成长!H$91</f>
        <v>0.5</v>
      </c>
      <c r="R187" s="9">
        <f>养成规划和标准成长!I$91</f>
        <v>0.60000000000000009</v>
      </c>
      <c r="S187" s="9">
        <f>养成规划和标准成长!J$91</f>
        <v>0.60000000000000009</v>
      </c>
      <c r="T187">
        <f t="shared" si="0"/>
        <v>1.2097902097902098</v>
      </c>
    </row>
    <row r="188" spans="1:20">
      <c r="A188" s="1">
        <v>31</v>
      </c>
      <c r="B188" s="9">
        <f>ROUND(属性投放!D$4+养成规划和标准成长!E$43*$A188,0)</f>
        <v>1424</v>
      </c>
      <c r="C188" s="9">
        <f>ROUND(属性投放!E$4+养成规划和标准成长!F$43*$A188,0)</f>
        <v>1447</v>
      </c>
      <c r="D188" s="9">
        <f>ROUND(属性投放!F$4+养成规划和标准成长!G$43*$A188,0)</f>
        <v>551</v>
      </c>
      <c r="E188" s="9">
        <f>ROUND(属性投放!G$4+养成规划和标准成长!H$43*$A188,0)</f>
        <v>244</v>
      </c>
      <c r="F188" s="9">
        <f>ROUND(属性投放!H$4+养成规划和标准成长!I$43*$A188,0)</f>
        <v>420</v>
      </c>
      <c r="G188" s="9">
        <f>ROUND(属性投放!I$4+养成规划和标准成长!J$43*$A188,0)</f>
        <v>289</v>
      </c>
      <c r="H188" s="9">
        <f>ROUND(属性投放!J$4+养成规划和标准成长!K$43*$A188,0)</f>
        <v>191</v>
      </c>
      <c r="I188" s="9">
        <f>ROUND(属性投放!K$4+养成规划和标准成长!L$43*$A188,0)</f>
        <v>91</v>
      </c>
      <c r="J188" s="9">
        <f>ROUND(属性投放!L$4+养成规划和标准成长!M$43*$A188,0)</f>
        <v>319</v>
      </c>
      <c r="K188" s="9">
        <f>ROUND(属性投放!M$4+养成规划和标准成长!N$43*$A188,0)</f>
        <v>322</v>
      </c>
      <c r="L188" s="9">
        <f>养成规划和标准成长!C$91</f>
        <v>2</v>
      </c>
      <c r="M188" s="9">
        <f>养成规划和标准成长!D$91</f>
        <v>2</v>
      </c>
      <c r="N188" s="9">
        <f>养成规划和标准成长!E$91</f>
        <v>2</v>
      </c>
      <c r="O188" s="9">
        <f>养成规划和标准成长!F$91</f>
        <v>2</v>
      </c>
      <c r="P188" s="9">
        <f>养成规划和标准成长!G$91</f>
        <v>0.5</v>
      </c>
      <c r="Q188" s="9">
        <f>养成规划和标准成长!H$91</f>
        <v>0.5</v>
      </c>
      <c r="R188" s="9">
        <f>养成规划和标准成长!I$91</f>
        <v>0.60000000000000009</v>
      </c>
      <c r="S188" s="9">
        <f>养成规划和标准成长!J$91</f>
        <v>0.60000000000000009</v>
      </c>
      <c r="T188">
        <f t="shared" si="0"/>
        <v>1.2275862068965517</v>
      </c>
    </row>
    <row r="189" spans="1:20">
      <c r="A189" s="1">
        <v>32</v>
      </c>
      <c r="B189" s="9">
        <f>ROUND(属性投放!D$4+养成规划和标准成长!E$43*$A189,0)</f>
        <v>1463</v>
      </c>
      <c r="C189" s="9">
        <f>ROUND(属性投放!E$4+养成规划和标准成长!F$43*$A189,0)</f>
        <v>1488</v>
      </c>
      <c r="D189" s="9">
        <f>ROUND(属性投放!F$4+养成规划和标准成长!G$43*$A189,0)</f>
        <v>565</v>
      </c>
      <c r="E189" s="9">
        <f>ROUND(属性投放!G$4+养成规划和标准成长!H$43*$A189,0)</f>
        <v>251</v>
      </c>
      <c r="F189" s="9">
        <f>ROUND(属性投放!H$4+养成规划和标准成长!I$43*$A189,0)</f>
        <v>431</v>
      </c>
      <c r="G189" s="9">
        <f>ROUND(属性投放!I$4+养成规划和标准成长!J$43*$A189,0)</f>
        <v>297</v>
      </c>
      <c r="H189" s="9">
        <f>ROUND(属性投放!J$4+养成规划和标准成长!K$43*$A189,0)</f>
        <v>196</v>
      </c>
      <c r="I189" s="9">
        <f>ROUND(属性投放!K$4+养成规划和标准成长!L$43*$A189,0)</f>
        <v>94</v>
      </c>
      <c r="J189" s="9">
        <f>ROUND(属性投放!L$4+养成规划和标准成长!M$43*$A189,0)</f>
        <v>330</v>
      </c>
      <c r="K189" s="9">
        <f>ROUND(属性投放!M$4+养成规划和标准成长!N$43*$A189,0)</f>
        <v>333</v>
      </c>
      <c r="L189" s="9">
        <f>养成规划和标准成长!C$91</f>
        <v>2</v>
      </c>
      <c r="M189" s="9">
        <f>养成规划和标准成长!D$91</f>
        <v>2</v>
      </c>
      <c r="N189" s="9">
        <f>养成规划和标准成长!E$91</f>
        <v>2</v>
      </c>
      <c r="O189" s="9">
        <f>养成规划和标准成长!F$91</f>
        <v>2</v>
      </c>
      <c r="P189" s="9">
        <f>养成规划和标准成长!G$91</f>
        <v>0.5</v>
      </c>
      <c r="Q189" s="9">
        <f>养成规划和标准成长!H$91</f>
        <v>0.5</v>
      </c>
      <c r="R189" s="9">
        <f>养成规划和标准成长!I$91</f>
        <v>0.60000000000000009</v>
      </c>
      <c r="S189" s="9">
        <f>养成规划和标准成长!J$91</f>
        <v>0.60000000000000009</v>
      </c>
      <c r="T189">
        <f t="shared" si="0"/>
        <v>1.2440476190476191</v>
      </c>
    </row>
    <row r="190" spans="1:20">
      <c r="A190" s="1">
        <v>33</v>
      </c>
      <c r="B190" s="9">
        <f>ROUND(属性投放!D$4+养成规划和标准成长!E$43*$A190,0)</f>
        <v>1503</v>
      </c>
      <c r="C190" s="9">
        <f>ROUND(属性投放!E$4+养成规划和标准成长!F$43*$A190,0)</f>
        <v>1528</v>
      </c>
      <c r="D190" s="9">
        <f>ROUND(属性投放!F$4+养成规划和标准成长!G$43*$A190,0)</f>
        <v>580</v>
      </c>
      <c r="E190" s="9">
        <f>ROUND(属性投放!G$4+养成规划和标准成长!H$43*$A190,0)</f>
        <v>257</v>
      </c>
      <c r="F190" s="9">
        <f>ROUND(属性投放!H$4+养成规划和标准成长!I$43*$A190,0)</f>
        <v>442</v>
      </c>
      <c r="G190" s="9">
        <f>ROUND(属性投放!I$4+养成规划和标准成长!J$43*$A190,0)</f>
        <v>305</v>
      </c>
      <c r="H190" s="9">
        <f>ROUND(属性投放!J$4+养成规划和标准成长!K$43*$A190,0)</f>
        <v>201</v>
      </c>
      <c r="I190" s="9">
        <f>ROUND(属性投放!K$4+养成规划和标准成长!L$43*$A190,0)</f>
        <v>96</v>
      </c>
      <c r="J190" s="9">
        <f>ROUND(属性投放!L$4+养成规划和标准成长!M$43*$A190,0)</f>
        <v>340</v>
      </c>
      <c r="K190" s="9">
        <f>ROUND(属性投放!M$4+养成规划和标准成长!N$43*$A190,0)</f>
        <v>343</v>
      </c>
      <c r="L190" s="9">
        <f>养成规划和标准成长!C$91</f>
        <v>2</v>
      </c>
      <c r="M190" s="9">
        <f>养成规划和标准成长!D$91</f>
        <v>2</v>
      </c>
      <c r="N190" s="9">
        <f>养成规划和标准成长!E$91</f>
        <v>2</v>
      </c>
      <c r="O190" s="9">
        <f>养成规划和标准成长!F$91</f>
        <v>2</v>
      </c>
      <c r="P190" s="9">
        <f>养成规划和标准成长!G$91</f>
        <v>0.5</v>
      </c>
      <c r="Q190" s="9">
        <f>养成规划和标准成长!H$91</f>
        <v>0.5</v>
      </c>
      <c r="R190" s="9">
        <f>养成规划和标准成长!I$91</f>
        <v>0.60000000000000009</v>
      </c>
      <c r="S190" s="9">
        <f>养成规划和标准成长!J$91</f>
        <v>0.60000000000000009</v>
      </c>
      <c r="T190">
        <f t="shared" ref="T190:T221" si="1">B190/B36</f>
        <v>1.2609060402684564</v>
      </c>
    </row>
    <row r="191" spans="1:20">
      <c r="A191" s="1">
        <v>34</v>
      </c>
      <c r="B191" s="9">
        <f>ROUND(属性投放!D$4+养成规划和标准成长!E$43*$A191,0)</f>
        <v>1542</v>
      </c>
      <c r="C191" s="9">
        <f>ROUND(属性投放!E$4+养成规划和标准成长!F$43*$A191,0)</f>
        <v>1568</v>
      </c>
      <c r="D191" s="9">
        <f>ROUND(属性投放!F$4+养成规划和标准成长!G$43*$A191,0)</f>
        <v>594</v>
      </c>
      <c r="E191" s="9">
        <f>ROUND(属性投放!G$4+养成规划和标准成长!H$43*$A191,0)</f>
        <v>263</v>
      </c>
      <c r="F191" s="9">
        <f>ROUND(属性投放!H$4+养成规划和标准成长!I$43*$A191,0)</f>
        <v>453</v>
      </c>
      <c r="G191" s="9">
        <f>ROUND(属性投放!I$4+养成规划和标准成长!J$43*$A191,0)</f>
        <v>313</v>
      </c>
      <c r="H191" s="9">
        <f>ROUND(属性投放!J$4+养成规划和标准成长!K$43*$A191,0)</f>
        <v>206</v>
      </c>
      <c r="I191" s="9">
        <f>ROUND(属性投放!K$4+养成规划和标准成长!L$43*$A191,0)</f>
        <v>98</v>
      </c>
      <c r="J191" s="9">
        <f>ROUND(属性投放!L$4+养成规划和标准成长!M$43*$A191,0)</f>
        <v>350</v>
      </c>
      <c r="K191" s="9">
        <f>ROUND(属性投放!M$4+养成规划和标准成长!N$43*$A191,0)</f>
        <v>354</v>
      </c>
      <c r="L191" s="9">
        <f>养成规划和标准成长!C$91</f>
        <v>2</v>
      </c>
      <c r="M191" s="9">
        <f>养成规划和标准成长!D$91</f>
        <v>2</v>
      </c>
      <c r="N191" s="9">
        <f>养成规划和标准成长!E$91</f>
        <v>2</v>
      </c>
      <c r="O191" s="9">
        <f>养成规划和标准成长!F$91</f>
        <v>2</v>
      </c>
      <c r="P191" s="9">
        <f>养成规划和标准成长!G$91</f>
        <v>0.5</v>
      </c>
      <c r="Q191" s="9">
        <f>养成规划和标准成长!H$91</f>
        <v>0.5</v>
      </c>
      <c r="R191" s="9">
        <f>养成规划和标准成长!I$91</f>
        <v>0.60000000000000009</v>
      </c>
      <c r="S191" s="9">
        <f>养成规划和标准成长!J$91</f>
        <v>0.60000000000000009</v>
      </c>
      <c r="T191">
        <f t="shared" si="1"/>
        <v>1.2764900662251655</v>
      </c>
    </row>
    <row r="192" spans="1:20">
      <c r="A192" s="1">
        <v>35</v>
      </c>
      <c r="B192" s="9">
        <f>ROUND(属性投放!D$4+养成规划和标准成长!E$43*$A192,0)</f>
        <v>1582</v>
      </c>
      <c r="C192" s="9">
        <f>ROUND(属性投放!E$4+养成规划和标准成长!F$43*$A192,0)</f>
        <v>1608</v>
      </c>
      <c r="D192" s="9">
        <f>ROUND(属性投放!F$4+养成规划和标准成长!G$43*$A192,0)</f>
        <v>609</v>
      </c>
      <c r="E192" s="9">
        <f>ROUND(属性投放!G$4+养成规划和标准成长!H$43*$A192,0)</f>
        <v>269</v>
      </c>
      <c r="F192" s="9">
        <f>ROUND(属性投放!H$4+养成规划和标准成长!I$43*$A192,0)</f>
        <v>464</v>
      </c>
      <c r="G192" s="9">
        <f>ROUND(属性投放!I$4+养成规划和标准成长!J$43*$A192,0)</f>
        <v>321</v>
      </c>
      <c r="H192" s="9">
        <f>ROUND(属性投放!J$4+养成规划和标准成长!K$43*$A192,0)</f>
        <v>211</v>
      </c>
      <c r="I192" s="9">
        <f>ROUND(属性投放!K$4+养成规划和标准成长!L$43*$A192,0)</f>
        <v>101</v>
      </c>
      <c r="J192" s="9">
        <f>ROUND(属性投放!L$4+养成规划和标准成长!M$43*$A192,0)</f>
        <v>361</v>
      </c>
      <c r="K192" s="9">
        <f>ROUND(属性投放!M$4+养成规划和标准成长!N$43*$A192,0)</f>
        <v>364</v>
      </c>
      <c r="L192" s="9">
        <f>养成规划和标准成长!C$91</f>
        <v>2</v>
      </c>
      <c r="M192" s="9">
        <f>养成规划和标准成长!D$91</f>
        <v>2</v>
      </c>
      <c r="N192" s="9">
        <f>养成规划和标准成长!E$91</f>
        <v>2</v>
      </c>
      <c r="O192" s="9">
        <f>养成规划和标准成长!F$91</f>
        <v>2</v>
      </c>
      <c r="P192" s="9">
        <f>养成规划和标准成长!G$91</f>
        <v>0.5</v>
      </c>
      <c r="Q192" s="9">
        <f>养成规划和标准成长!H$91</f>
        <v>0.5</v>
      </c>
      <c r="R192" s="9">
        <f>养成规划和标准成长!I$91</f>
        <v>0.60000000000000009</v>
      </c>
      <c r="S192" s="9">
        <f>养成规划和标准成长!J$91</f>
        <v>0.60000000000000009</v>
      </c>
      <c r="T192">
        <f t="shared" si="1"/>
        <v>1.0769230769230769</v>
      </c>
    </row>
    <row r="193" spans="1:20">
      <c r="A193" s="1">
        <v>36</v>
      </c>
      <c r="B193" s="9">
        <f>ROUND(属性投放!D$4+养成规划和标准成长!E$43*$A193,0)</f>
        <v>1621</v>
      </c>
      <c r="C193" s="9">
        <f>ROUND(属性投放!E$4+养成规划和标准成长!F$43*$A193,0)</f>
        <v>1649</v>
      </c>
      <c r="D193" s="9">
        <f>ROUND(属性投放!F$4+养成规划和标准成长!G$43*$A193,0)</f>
        <v>623</v>
      </c>
      <c r="E193" s="9">
        <f>ROUND(属性投放!G$4+养成规划和标准成长!H$43*$A193,0)</f>
        <v>276</v>
      </c>
      <c r="F193" s="9">
        <f>ROUND(属性投放!H$4+养成规划和标准成长!I$43*$A193,0)</f>
        <v>475</v>
      </c>
      <c r="G193" s="9">
        <f>ROUND(属性投放!I$4+养成规划和标准成长!J$43*$A193,0)</f>
        <v>329</v>
      </c>
      <c r="H193" s="9">
        <f>ROUND(属性投放!J$4+养成规划和标准成长!K$43*$A193,0)</f>
        <v>216</v>
      </c>
      <c r="I193" s="9">
        <f>ROUND(属性投放!K$4+养成规划和标准成长!L$43*$A193,0)</f>
        <v>103</v>
      </c>
      <c r="J193" s="9">
        <f>ROUND(属性投放!L$4+养成规划和标准成长!M$43*$A193,0)</f>
        <v>371</v>
      </c>
      <c r="K193" s="9">
        <f>ROUND(属性投放!M$4+养成规划和标准成长!N$43*$A193,0)</f>
        <v>374</v>
      </c>
      <c r="L193" s="9">
        <f>养成规划和标准成长!C$91</f>
        <v>2</v>
      </c>
      <c r="M193" s="9">
        <f>养成规划和标准成长!D$91</f>
        <v>2</v>
      </c>
      <c r="N193" s="9">
        <f>养成规划和标准成长!E$91</f>
        <v>2</v>
      </c>
      <c r="O193" s="9">
        <f>养成规划和标准成长!F$91</f>
        <v>2</v>
      </c>
      <c r="P193" s="9">
        <f>养成规划和标准成长!G$91</f>
        <v>0.5</v>
      </c>
      <c r="Q193" s="9">
        <f>养成规划和标准成长!H$91</f>
        <v>0.5</v>
      </c>
      <c r="R193" s="9">
        <f>养成规划和标准成长!I$91</f>
        <v>0.60000000000000009</v>
      </c>
      <c r="S193" s="9">
        <f>养成规划和标准成长!J$91</f>
        <v>0.60000000000000009</v>
      </c>
      <c r="T193">
        <f t="shared" si="1"/>
        <v>1.0864611260053618</v>
      </c>
    </row>
    <row r="194" spans="1:20">
      <c r="A194" s="1">
        <v>37</v>
      </c>
      <c r="B194" s="9">
        <f>ROUND(属性投放!D$4+养成规划和标准成长!E$43*$A194,0)</f>
        <v>1661</v>
      </c>
      <c r="C194" s="9">
        <f>ROUND(属性投放!E$4+养成规划和标准成长!F$43*$A194,0)</f>
        <v>1689</v>
      </c>
      <c r="D194" s="9">
        <f>ROUND(属性投放!F$4+养成规划和标准成长!G$43*$A194,0)</f>
        <v>638</v>
      </c>
      <c r="E194" s="9">
        <f>ROUND(属性投放!G$4+养成规划和标准成长!H$43*$A194,0)</f>
        <v>282</v>
      </c>
      <c r="F194" s="9">
        <f>ROUND(属性投放!H$4+养成规划和标准成长!I$43*$A194,0)</f>
        <v>486</v>
      </c>
      <c r="G194" s="9">
        <f>ROUND(属性投放!I$4+养成规划和标准成长!J$43*$A194,0)</f>
        <v>337</v>
      </c>
      <c r="H194" s="9">
        <f>ROUND(属性投放!J$4+养成规划和标准成长!K$43*$A194,0)</f>
        <v>222</v>
      </c>
      <c r="I194" s="9">
        <f>ROUND(属性投放!K$4+养成规划和标准成长!L$43*$A194,0)</f>
        <v>105</v>
      </c>
      <c r="J194" s="9">
        <f>ROUND(属性投放!L$4+养成规划和标准成长!M$43*$A194,0)</f>
        <v>381</v>
      </c>
      <c r="K194" s="9">
        <f>ROUND(属性投放!M$4+养成规划和标准成长!N$43*$A194,0)</f>
        <v>385</v>
      </c>
      <c r="L194" s="9">
        <f>养成规划和标准成长!C$91</f>
        <v>2</v>
      </c>
      <c r="M194" s="9">
        <f>养成规划和标准成长!D$91</f>
        <v>2</v>
      </c>
      <c r="N194" s="9">
        <f>养成规划和标准成长!E$91</f>
        <v>2</v>
      </c>
      <c r="O194" s="9">
        <f>养成规划和标准成长!F$91</f>
        <v>2</v>
      </c>
      <c r="P194" s="9">
        <f>养成规划和标准成长!G$91</f>
        <v>0.5</v>
      </c>
      <c r="Q194" s="9">
        <f>养成规划和标准成长!H$91</f>
        <v>0.5</v>
      </c>
      <c r="R194" s="9">
        <f>养成规划和标准成长!I$91</f>
        <v>0.60000000000000009</v>
      </c>
      <c r="S194" s="9">
        <f>养成规划和标准成长!J$91</f>
        <v>0.60000000000000009</v>
      </c>
      <c r="T194">
        <f t="shared" si="1"/>
        <v>1.0963696369636964</v>
      </c>
    </row>
    <row r="195" spans="1:20">
      <c r="A195" s="1">
        <v>38</v>
      </c>
      <c r="B195" s="9">
        <f>ROUND(属性投放!D$4+养成规划和标准成长!E$43*$A195,0)</f>
        <v>1700</v>
      </c>
      <c r="C195" s="9">
        <f>ROUND(属性投放!E$4+养成规划和标准成长!F$43*$A195,0)</f>
        <v>1729</v>
      </c>
      <c r="D195" s="9">
        <f>ROUND(属性投放!F$4+养成规划和标准成长!G$43*$A195,0)</f>
        <v>653</v>
      </c>
      <c r="E195" s="9">
        <f>ROUND(属性投放!G$4+养成规划和标准成长!H$43*$A195,0)</f>
        <v>288</v>
      </c>
      <c r="F195" s="9">
        <f>ROUND(属性投放!H$4+养成规划和标准成长!I$43*$A195,0)</f>
        <v>497</v>
      </c>
      <c r="G195" s="9">
        <f>ROUND(属性投放!I$4+养成规划和标准成长!J$43*$A195,0)</f>
        <v>345</v>
      </c>
      <c r="H195" s="9">
        <f>ROUND(属性投放!J$4+养成规划和标准成长!K$43*$A195,0)</f>
        <v>227</v>
      </c>
      <c r="I195" s="9">
        <f>ROUND(属性投放!K$4+养成规划和标准成长!L$43*$A195,0)</f>
        <v>107</v>
      </c>
      <c r="J195" s="9">
        <f>ROUND(属性投放!L$4+养成规划和标准成长!M$43*$A195,0)</f>
        <v>391</v>
      </c>
      <c r="K195" s="9">
        <f>ROUND(属性投放!M$4+养成规划和标准成长!N$43*$A195,0)</f>
        <v>395</v>
      </c>
      <c r="L195" s="9">
        <f>养成规划和标准成长!C$91</f>
        <v>2</v>
      </c>
      <c r="M195" s="9">
        <f>养成规划和标准成长!D$91</f>
        <v>2</v>
      </c>
      <c r="N195" s="9">
        <f>养成规划和标准成长!E$91</f>
        <v>2</v>
      </c>
      <c r="O195" s="9">
        <f>养成规划和标准成长!F$91</f>
        <v>2</v>
      </c>
      <c r="P195" s="9">
        <f>养成规划和标准成长!G$91</f>
        <v>0.5</v>
      </c>
      <c r="Q195" s="9">
        <f>养成规划和标准成长!H$91</f>
        <v>0.5</v>
      </c>
      <c r="R195" s="9">
        <f>养成规划和标准成长!I$91</f>
        <v>0.60000000000000009</v>
      </c>
      <c r="S195" s="9">
        <f>养成规划和标准成长!J$91</f>
        <v>0.60000000000000009</v>
      </c>
      <c r="T195">
        <f t="shared" si="1"/>
        <v>1.1053315994798441</v>
      </c>
    </row>
    <row r="196" spans="1:20">
      <c r="A196" s="1">
        <v>39</v>
      </c>
      <c r="B196" s="9">
        <f>ROUND(属性投放!D$4+养成规划和标准成长!E$43*$A196,0)</f>
        <v>1740</v>
      </c>
      <c r="C196" s="9">
        <f>ROUND(属性投放!E$4+养成规划和标准成长!F$43*$A196,0)</f>
        <v>1769</v>
      </c>
      <c r="D196" s="9">
        <f>ROUND(属性投放!F$4+养成规划和标准成长!G$43*$A196,0)</f>
        <v>667</v>
      </c>
      <c r="E196" s="9">
        <f>ROUND(属性投放!G$4+养成规划和标准成长!H$43*$A196,0)</f>
        <v>295</v>
      </c>
      <c r="F196" s="9">
        <f>ROUND(属性投放!H$4+养成规划和标准成长!I$43*$A196,0)</f>
        <v>508</v>
      </c>
      <c r="G196" s="9">
        <f>ROUND(属性投放!I$4+养成规划和标准成长!J$43*$A196,0)</f>
        <v>353</v>
      </c>
      <c r="H196" s="9">
        <f>ROUND(属性投放!J$4+养成规划和标准成长!K$43*$A196,0)</f>
        <v>232</v>
      </c>
      <c r="I196" s="9">
        <f>ROUND(属性投放!K$4+养成规划和标准成长!L$43*$A196,0)</f>
        <v>110</v>
      </c>
      <c r="J196" s="9">
        <f>ROUND(属性投放!L$4+养成规划和标准成长!M$43*$A196,0)</f>
        <v>402</v>
      </c>
      <c r="K196" s="9">
        <f>ROUND(属性投放!M$4+养成规划和标准成长!N$43*$A196,0)</f>
        <v>406</v>
      </c>
      <c r="L196" s="9">
        <f>养成规划和标准成长!C$91</f>
        <v>2</v>
      </c>
      <c r="M196" s="9">
        <f>养成规划和标准成长!D$91</f>
        <v>2</v>
      </c>
      <c r="N196" s="9">
        <f>养成规划和标准成长!E$91</f>
        <v>2</v>
      </c>
      <c r="O196" s="9">
        <f>养成规划和标准成长!F$91</f>
        <v>2</v>
      </c>
      <c r="P196" s="9">
        <f>养成规划和标准成长!G$91</f>
        <v>0.5</v>
      </c>
      <c r="Q196" s="9">
        <f>养成规划和标准成长!H$91</f>
        <v>0.5</v>
      </c>
      <c r="R196" s="9">
        <f>养成规划和标准成长!I$91</f>
        <v>0.60000000000000009</v>
      </c>
      <c r="S196" s="9">
        <f>养成规划和标准成长!J$91</f>
        <v>0.60000000000000009</v>
      </c>
      <c r="T196">
        <f t="shared" si="1"/>
        <v>1.1146700832799488</v>
      </c>
    </row>
    <row r="197" spans="1:20">
      <c r="A197" s="1">
        <v>40</v>
      </c>
      <c r="B197" s="9">
        <f>ROUND(属性投放!D$4+养成规划和标准成长!E$43*$A197,0)</f>
        <v>1779</v>
      </c>
      <c r="C197" s="9">
        <f>ROUND(属性投放!E$4+养成规划和标准成长!F$43*$A197,0)</f>
        <v>1810</v>
      </c>
      <c r="D197" s="9">
        <f>ROUND(属性投放!F$4+养成规划和标准成长!G$43*$A197,0)</f>
        <v>682</v>
      </c>
      <c r="E197" s="9">
        <f>ROUND(属性投放!G$4+养成规划和标准成长!H$43*$A197,0)</f>
        <v>301</v>
      </c>
      <c r="F197" s="9">
        <f>ROUND(属性投放!H$4+养成规划和标准成长!I$43*$A197,0)</f>
        <v>519</v>
      </c>
      <c r="G197" s="9">
        <f>ROUND(属性投放!I$4+养成规划和标准成长!J$43*$A197,0)</f>
        <v>361</v>
      </c>
      <c r="H197" s="9">
        <f>ROUND(属性投放!J$4+养成规划和标准成长!K$43*$A197,0)</f>
        <v>237</v>
      </c>
      <c r="I197" s="9">
        <f>ROUND(属性投放!K$4+养成规划和标准成长!L$43*$A197,0)</f>
        <v>112</v>
      </c>
      <c r="J197" s="9">
        <f>ROUND(属性投放!L$4+养成规划和标准成长!M$43*$A197,0)</f>
        <v>412</v>
      </c>
      <c r="K197" s="9">
        <f>ROUND(属性投放!M$4+养成规划和标准成长!N$43*$A197,0)</f>
        <v>416</v>
      </c>
      <c r="L197" s="9">
        <f>养成规划和标准成长!C$91</f>
        <v>2</v>
      </c>
      <c r="M197" s="9">
        <f>养成规划和标准成长!D$91</f>
        <v>2</v>
      </c>
      <c r="N197" s="9">
        <f>养成规划和标准成长!E$91</f>
        <v>2</v>
      </c>
      <c r="O197" s="9">
        <f>养成规划和标准成长!F$91</f>
        <v>2</v>
      </c>
      <c r="P197" s="9">
        <f>养成规划和标准成长!G$91</f>
        <v>0.5</v>
      </c>
      <c r="Q197" s="9">
        <f>养成规划和标准成长!H$91</f>
        <v>0.5</v>
      </c>
      <c r="R197" s="9">
        <f>养成规划和标准成长!I$91</f>
        <v>0.60000000000000009</v>
      </c>
      <c r="S197" s="9">
        <f>养成规划和标准成长!J$91</f>
        <v>0.60000000000000009</v>
      </c>
      <c r="T197">
        <f t="shared" si="1"/>
        <v>1.0136752136752136</v>
      </c>
    </row>
    <row r="198" spans="1:20">
      <c r="A198" s="1">
        <v>41</v>
      </c>
      <c r="B198" s="9">
        <f>ROUND(属性投放!D$4+养成规划和标准成长!E$43*$A198,0)</f>
        <v>1819</v>
      </c>
      <c r="C198" s="9">
        <f>ROUND(属性投放!E$4+养成规划和标准成长!F$43*$A198,0)</f>
        <v>1850</v>
      </c>
      <c r="D198" s="9">
        <f>ROUND(属性投放!F$4+养成规划和标准成长!G$43*$A198,0)</f>
        <v>696</v>
      </c>
      <c r="E198" s="9">
        <f>ROUND(属性投放!G$4+养成规划和标准成长!H$43*$A198,0)</f>
        <v>307</v>
      </c>
      <c r="F198" s="9">
        <f>ROUND(属性投放!H$4+养成规划和标准成长!I$43*$A198,0)</f>
        <v>530</v>
      </c>
      <c r="G198" s="9">
        <f>ROUND(属性投放!I$4+养成规划和标准成长!J$43*$A198,0)</f>
        <v>369</v>
      </c>
      <c r="H198" s="9">
        <f>ROUND(属性投放!J$4+养成规划和标准成长!K$43*$A198,0)</f>
        <v>242</v>
      </c>
      <c r="I198" s="9">
        <f>ROUND(属性投放!K$4+养成规划和标准成长!L$43*$A198,0)</f>
        <v>114</v>
      </c>
      <c r="J198" s="9">
        <f>ROUND(属性投放!L$4+养成规划和标准成长!M$43*$A198,0)</f>
        <v>422</v>
      </c>
      <c r="K198" s="9">
        <f>ROUND(属性投放!M$4+养成规划和标准成长!N$43*$A198,0)</f>
        <v>426</v>
      </c>
      <c r="L198" s="9">
        <f>养成规划和标准成长!C$91</f>
        <v>2</v>
      </c>
      <c r="M198" s="9">
        <f>养成规划和标准成长!D$91</f>
        <v>2</v>
      </c>
      <c r="N198" s="9">
        <f>养成规划和标准成长!E$91</f>
        <v>2</v>
      </c>
      <c r="O198" s="9">
        <f>养成规划和标准成长!F$91</f>
        <v>2</v>
      </c>
      <c r="P198" s="9">
        <f>养成规划和标准成长!G$91</f>
        <v>0.5</v>
      </c>
      <c r="Q198" s="9">
        <f>养成规划和标准成长!H$91</f>
        <v>0.5</v>
      </c>
      <c r="R198" s="9">
        <f>养成规划和标准成长!I$91</f>
        <v>0.60000000000000009</v>
      </c>
      <c r="S198" s="9">
        <f>养成规划和标准成长!J$91</f>
        <v>0.60000000000000009</v>
      </c>
      <c r="T198">
        <f t="shared" si="1"/>
        <v>1.0230596175478066</v>
      </c>
    </row>
    <row r="199" spans="1:20">
      <c r="A199" s="1">
        <v>42</v>
      </c>
      <c r="B199" s="9">
        <f>ROUND(属性投放!D$4+养成规划和标准成长!E$43*$A199,0)</f>
        <v>1858</v>
      </c>
      <c r="C199" s="9">
        <f>ROUND(属性投放!E$4+养成规划和标准成长!F$43*$A199,0)</f>
        <v>1890</v>
      </c>
      <c r="D199" s="9">
        <f>ROUND(属性投放!F$4+养成规划和标准成长!G$43*$A199,0)</f>
        <v>711</v>
      </c>
      <c r="E199" s="9">
        <f>ROUND(属性投放!G$4+养成规划和标准成长!H$43*$A199,0)</f>
        <v>313</v>
      </c>
      <c r="F199" s="9">
        <f>ROUND(属性投放!H$4+养成规划和标准成长!I$43*$A199,0)</f>
        <v>541</v>
      </c>
      <c r="G199" s="9">
        <f>ROUND(属性投放!I$4+养成规划和标准成长!J$43*$A199,0)</f>
        <v>377</v>
      </c>
      <c r="H199" s="9">
        <f>ROUND(属性投放!J$4+养成规划和标准成长!K$43*$A199,0)</f>
        <v>248</v>
      </c>
      <c r="I199" s="9">
        <f>ROUND(属性投放!K$4+养成规划和标准成长!L$43*$A199,0)</f>
        <v>117</v>
      </c>
      <c r="J199" s="9">
        <f>ROUND(属性投放!L$4+养成规划和标准成长!M$43*$A199,0)</f>
        <v>433</v>
      </c>
      <c r="K199" s="9">
        <f>ROUND(属性投放!M$4+养成规划和标准成长!N$43*$A199,0)</f>
        <v>437</v>
      </c>
      <c r="L199" s="9">
        <f>养成规划和标准成长!C$91</f>
        <v>2</v>
      </c>
      <c r="M199" s="9">
        <f>养成规划和标准成长!D$91</f>
        <v>2</v>
      </c>
      <c r="N199" s="9">
        <f>养成规划和标准成长!E$91</f>
        <v>2</v>
      </c>
      <c r="O199" s="9">
        <f>养成规划和标准成长!F$91</f>
        <v>2</v>
      </c>
      <c r="P199" s="9">
        <f>养成规划和标准成长!G$91</f>
        <v>0.5</v>
      </c>
      <c r="Q199" s="9">
        <f>养成规划和标准成长!H$91</f>
        <v>0.5</v>
      </c>
      <c r="R199" s="9">
        <f>养成规划和标准成长!I$91</f>
        <v>0.60000000000000009</v>
      </c>
      <c r="S199" s="9">
        <f>养成规划和标准成长!J$91</f>
        <v>0.60000000000000009</v>
      </c>
      <c r="T199">
        <f t="shared" si="1"/>
        <v>1.0316490838423098</v>
      </c>
    </row>
    <row r="200" spans="1:20">
      <c r="A200" s="1">
        <v>43</v>
      </c>
      <c r="B200" s="9">
        <f>ROUND(属性投放!D$4+养成规划和标准成长!E$43*$A200,0)</f>
        <v>1898</v>
      </c>
      <c r="C200" s="9">
        <f>ROUND(属性投放!E$4+养成规划和标准成长!F$43*$A200,0)</f>
        <v>1930</v>
      </c>
      <c r="D200" s="9">
        <f>ROUND(属性投放!F$4+养成规划和标准成长!G$43*$A200,0)</f>
        <v>725</v>
      </c>
      <c r="E200" s="9">
        <f>ROUND(属性投放!G$4+养成规划和标准成长!H$43*$A200,0)</f>
        <v>320</v>
      </c>
      <c r="F200" s="9">
        <f>ROUND(属性投放!H$4+养成规划和标准成长!I$43*$A200,0)</f>
        <v>552</v>
      </c>
      <c r="G200" s="9">
        <f>ROUND(属性投放!I$4+养成规划和标准成长!J$43*$A200,0)</f>
        <v>385</v>
      </c>
      <c r="H200" s="9">
        <f>ROUND(属性投放!J$4+养成规划和标准成长!K$43*$A200,0)</f>
        <v>253</v>
      </c>
      <c r="I200" s="9">
        <f>ROUND(属性投放!K$4+养成规划和标准成长!L$43*$A200,0)</f>
        <v>119</v>
      </c>
      <c r="J200" s="9">
        <f>ROUND(属性投放!L$4+养成规划和标准成长!M$43*$A200,0)</f>
        <v>443</v>
      </c>
      <c r="K200" s="9">
        <f>ROUND(属性投放!M$4+养成规划和标准成长!N$43*$A200,0)</f>
        <v>447</v>
      </c>
      <c r="L200" s="9">
        <f>养成规划和标准成长!C$91</f>
        <v>2</v>
      </c>
      <c r="M200" s="9">
        <f>养成规划和标准成长!D$91</f>
        <v>2</v>
      </c>
      <c r="N200" s="9">
        <f>养成规划和标准成长!E$91</f>
        <v>2</v>
      </c>
      <c r="O200" s="9">
        <f>养成规划和标准成长!F$91</f>
        <v>2</v>
      </c>
      <c r="P200" s="9">
        <f>养成规划和标准成长!G$91</f>
        <v>0.5</v>
      </c>
      <c r="Q200" s="9">
        <f>养成规划和标准成长!H$91</f>
        <v>0.5</v>
      </c>
      <c r="R200" s="9">
        <f>养成规划和标准成长!I$91</f>
        <v>0.60000000000000009</v>
      </c>
      <c r="S200" s="9">
        <f>养成规划和标准成长!J$91</f>
        <v>0.60000000000000009</v>
      </c>
      <c r="T200">
        <f t="shared" si="1"/>
        <v>1.0405701754385965</v>
      </c>
    </row>
    <row r="201" spans="1:20">
      <c r="A201" s="1">
        <v>44</v>
      </c>
      <c r="B201" s="9">
        <f>ROUND(属性投放!D$4+养成规划和标准成长!E$43*$A201,0)</f>
        <v>1937</v>
      </c>
      <c r="C201" s="9">
        <f>ROUND(属性投放!E$4+养成规划和标准成长!F$43*$A201,0)</f>
        <v>1971</v>
      </c>
      <c r="D201" s="9">
        <f>ROUND(属性投放!F$4+养成规划和标准成长!G$43*$A201,0)</f>
        <v>740</v>
      </c>
      <c r="E201" s="9">
        <f>ROUND(属性投放!G$4+养成规划和标准成长!H$43*$A201,0)</f>
        <v>326</v>
      </c>
      <c r="F201" s="9">
        <f>ROUND(属性投放!H$4+养成规划和标准成长!I$43*$A201,0)</f>
        <v>563</v>
      </c>
      <c r="G201" s="9">
        <f>ROUND(属性投放!I$4+养成规划和标准成长!J$43*$A201,0)</f>
        <v>393</v>
      </c>
      <c r="H201" s="9">
        <f>ROUND(属性投放!J$4+养成规划和标准成长!K$43*$A201,0)</f>
        <v>258</v>
      </c>
      <c r="I201" s="9">
        <f>ROUND(属性投放!K$4+养成规划和标准成长!L$43*$A201,0)</f>
        <v>121</v>
      </c>
      <c r="J201" s="9">
        <f>ROUND(属性投放!L$4+养成规划和标准成长!M$43*$A201,0)</f>
        <v>453</v>
      </c>
      <c r="K201" s="9">
        <f>ROUND(属性投放!M$4+养成规划和标准成长!N$43*$A201,0)</f>
        <v>458</v>
      </c>
      <c r="L201" s="9">
        <f>养成规划和标准成长!C$91</f>
        <v>2</v>
      </c>
      <c r="M201" s="9">
        <f>养成规划和标准成长!D$91</f>
        <v>2</v>
      </c>
      <c r="N201" s="9">
        <f>养成规划和标准成长!E$91</f>
        <v>2</v>
      </c>
      <c r="O201" s="9">
        <f>养成规划和标准成长!F$91</f>
        <v>2</v>
      </c>
      <c r="P201" s="9">
        <f>养成规划和标准成长!G$91</f>
        <v>0.5</v>
      </c>
      <c r="Q201" s="9">
        <f>养成规划和标准成长!H$91</f>
        <v>0.5</v>
      </c>
      <c r="R201" s="9">
        <f>养成规划和标准成长!I$91</f>
        <v>0.60000000000000009</v>
      </c>
      <c r="S201" s="9">
        <f>养成规划和标准成长!J$91</f>
        <v>0.60000000000000009</v>
      </c>
      <c r="T201">
        <f t="shared" si="1"/>
        <v>1.0487276664861938</v>
      </c>
    </row>
    <row r="202" spans="1:20">
      <c r="A202" s="1">
        <v>45</v>
      </c>
      <c r="B202" s="9">
        <f>ROUND(属性投放!D$4+养成规划和标准成长!E$43*$A202,0)</f>
        <v>1977</v>
      </c>
      <c r="C202" s="9">
        <f>ROUND(属性投放!E$4+养成规划和标准成长!F$43*$A202,0)</f>
        <v>2011</v>
      </c>
      <c r="D202" s="9">
        <f>ROUND(属性投放!F$4+养成规划和标准成长!G$43*$A202,0)</f>
        <v>754</v>
      </c>
      <c r="E202" s="9">
        <f>ROUND(属性投放!G$4+养成规划和标准成长!H$43*$A202,0)</f>
        <v>332</v>
      </c>
      <c r="F202" s="9">
        <f>ROUND(属性投放!H$4+养成规划和标准成长!I$43*$A202,0)</f>
        <v>574</v>
      </c>
      <c r="G202" s="9">
        <f>ROUND(属性投放!I$4+养成规划和标准成长!J$43*$A202,0)</f>
        <v>401</v>
      </c>
      <c r="H202" s="9">
        <f>ROUND(属性投放!J$4+养成规划和标准成长!K$43*$A202,0)</f>
        <v>263</v>
      </c>
      <c r="I202" s="9">
        <f>ROUND(属性投放!K$4+养成规划和标准成长!L$43*$A202,0)</f>
        <v>124</v>
      </c>
      <c r="J202" s="9">
        <f>ROUND(属性投放!L$4+养成规划和标准成长!M$43*$A202,0)</f>
        <v>464</v>
      </c>
      <c r="K202" s="9">
        <f>ROUND(属性投放!M$4+养成规划和标准成长!N$43*$A202,0)</f>
        <v>468</v>
      </c>
      <c r="L202" s="9">
        <f>养成规划和标准成长!C$91</f>
        <v>2</v>
      </c>
      <c r="M202" s="9">
        <f>养成规划和标准成长!D$91</f>
        <v>2</v>
      </c>
      <c r="N202" s="9">
        <f>养成规划和标准成长!E$91</f>
        <v>2</v>
      </c>
      <c r="O202" s="9">
        <f>养成规划和标准成长!F$91</f>
        <v>2</v>
      </c>
      <c r="P202" s="9">
        <f>养成规划和标准成长!G$91</f>
        <v>0.5</v>
      </c>
      <c r="Q202" s="9">
        <f>养成规划和标准成长!H$91</f>
        <v>0.5</v>
      </c>
      <c r="R202" s="9">
        <f>养成规划和标准成长!I$91</f>
        <v>0.60000000000000009</v>
      </c>
      <c r="S202" s="9">
        <f>养成规划和标准成长!J$91</f>
        <v>0.60000000000000009</v>
      </c>
      <c r="T202">
        <f t="shared" si="1"/>
        <v>1.0572192513368983</v>
      </c>
    </row>
    <row r="203" spans="1:20">
      <c r="A203" s="1">
        <v>46</v>
      </c>
      <c r="B203" s="9">
        <f>ROUND(属性投放!D$4+养成规划和标准成长!E$43*$A203,0)</f>
        <v>2016</v>
      </c>
      <c r="C203" s="9">
        <f>ROUND(属性投放!E$4+养成规划和标准成长!F$43*$A203,0)</f>
        <v>2051</v>
      </c>
      <c r="D203" s="9">
        <f>ROUND(属性投放!F$4+养成规划和标准成长!G$43*$A203,0)</f>
        <v>769</v>
      </c>
      <c r="E203" s="9">
        <f>ROUND(属性投放!G$4+养成规划和标准成长!H$43*$A203,0)</f>
        <v>338</v>
      </c>
      <c r="F203" s="9">
        <f>ROUND(属性投放!H$4+养成规划和标准成长!I$43*$A203,0)</f>
        <v>585</v>
      </c>
      <c r="G203" s="9">
        <f>ROUND(属性投放!I$4+养成规划和标准成长!J$43*$A203,0)</f>
        <v>409</v>
      </c>
      <c r="H203" s="9">
        <f>ROUND(属性投放!J$4+养成规划和标准成长!K$43*$A203,0)</f>
        <v>268</v>
      </c>
      <c r="I203" s="9">
        <f>ROUND(属性投放!K$4+养成规划和标准成长!L$43*$A203,0)</f>
        <v>126</v>
      </c>
      <c r="J203" s="9">
        <f>ROUND(属性投放!L$4+养成规划和标准成长!M$43*$A203,0)</f>
        <v>474</v>
      </c>
      <c r="K203" s="9">
        <f>ROUND(属性投放!M$4+养成规划和标准成长!N$43*$A203,0)</f>
        <v>478</v>
      </c>
      <c r="L203" s="9">
        <f>养成规划和标准成长!C$91</f>
        <v>2</v>
      </c>
      <c r="M203" s="9">
        <f>养成规划和标准成长!D$91</f>
        <v>2</v>
      </c>
      <c r="N203" s="9">
        <f>养成规划和标准成长!E$91</f>
        <v>2</v>
      </c>
      <c r="O203" s="9">
        <f>养成规划和标准成长!F$91</f>
        <v>2</v>
      </c>
      <c r="P203" s="9">
        <f>养成规划和标准成长!G$91</f>
        <v>0.5</v>
      </c>
      <c r="Q203" s="9">
        <f>养成规划和标准成长!H$91</f>
        <v>0.5</v>
      </c>
      <c r="R203" s="9">
        <f>养成规划和标准成长!I$91</f>
        <v>0.60000000000000009</v>
      </c>
      <c r="S203" s="9">
        <f>养成规划和标准成长!J$91</f>
        <v>0.60000000000000009</v>
      </c>
      <c r="T203">
        <f t="shared" si="1"/>
        <v>1.0649762282091917</v>
      </c>
    </row>
    <row r="204" spans="1:20">
      <c r="A204" s="1">
        <v>47</v>
      </c>
      <c r="B204" s="9">
        <f>ROUND(属性投放!D$4+养成规划和标准成长!E$43*$A204,0)</f>
        <v>2056</v>
      </c>
      <c r="C204" s="9">
        <f>ROUND(属性投放!E$4+养成规划和标准成长!F$43*$A204,0)</f>
        <v>2091</v>
      </c>
      <c r="D204" s="9">
        <f>ROUND(属性投放!F$4+养成规划和标准成长!G$43*$A204,0)</f>
        <v>783</v>
      </c>
      <c r="E204" s="9">
        <f>ROUND(属性投放!G$4+养成规划和标准成长!H$43*$A204,0)</f>
        <v>345</v>
      </c>
      <c r="F204" s="9">
        <f>ROUND(属性投放!H$4+养成规划和标准成长!I$43*$A204,0)</f>
        <v>596</v>
      </c>
      <c r="G204" s="9">
        <f>ROUND(属性投放!I$4+养成规划和标准成长!J$43*$A204,0)</f>
        <v>417</v>
      </c>
      <c r="H204" s="9">
        <f>ROUND(属性投放!J$4+养成规划和标准成长!K$43*$A204,0)</f>
        <v>273</v>
      </c>
      <c r="I204" s="9">
        <f>ROUND(属性投放!K$4+养成规划和标准成长!L$43*$A204,0)</f>
        <v>128</v>
      </c>
      <c r="J204" s="9">
        <f>ROUND(属性投放!L$4+养成规划和标准成长!M$43*$A204,0)</f>
        <v>484</v>
      </c>
      <c r="K204" s="9">
        <f>ROUND(属性投放!M$4+养成规划和标准成长!N$43*$A204,0)</f>
        <v>489</v>
      </c>
      <c r="L204" s="9">
        <f>养成规划和标准成长!C$91</f>
        <v>2</v>
      </c>
      <c r="M204" s="9">
        <f>养成规划和标准成长!D$91</f>
        <v>2</v>
      </c>
      <c r="N204" s="9">
        <f>养成规划和标准成长!E$91</f>
        <v>2</v>
      </c>
      <c r="O204" s="9">
        <f>养成规划和标准成长!F$91</f>
        <v>2</v>
      </c>
      <c r="P204" s="9">
        <f>养成规划和标准成长!G$91</f>
        <v>0.5</v>
      </c>
      <c r="Q204" s="9">
        <f>养成规划和标准成长!H$91</f>
        <v>0.5</v>
      </c>
      <c r="R204" s="9">
        <f>养成规划和标准成长!I$91</f>
        <v>0.60000000000000009</v>
      </c>
      <c r="S204" s="9">
        <f>养成规划和标准成长!J$91</f>
        <v>0.60000000000000009</v>
      </c>
      <c r="T204">
        <f t="shared" si="1"/>
        <v>1.0730688935281838</v>
      </c>
    </row>
    <row r="205" spans="1:20">
      <c r="A205" s="1">
        <v>48</v>
      </c>
      <c r="B205" s="9">
        <f>ROUND(属性投放!D$4+养成规划和标准成长!E$43*$A205,0)</f>
        <v>2095</v>
      </c>
      <c r="C205" s="9">
        <f>ROUND(属性投放!E$4+养成规划和标准成长!F$43*$A205,0)</f>
        <v>2132</v>
      </c>
      <c r="D205" s="9">
        <f>ROUND(属性投放!F$4+养成规划和标准成长!G$43*$A205,0)</f>
        <v>798</v>
      </c>
      <c r="E205" s="9">
        <f>ROUND(属性投放!G$4+养成规划和标准成长!H$43*$A205,0)</f>
        <v>351</v>
      </c>
      <c r="F205" s="9">
        <f>ROUND(属性投放!H$4+养成规划和标准成长!I$43*$A205,0)</f>
        <v>607</v>
      </c>
      <c r="G205" s="9">
        <f>ROUND(属性投放!I$4+养成规划和标准成长!J$43*$A205,0)</f>
        <v>425</v>
      </c>
      <c r="H205" s="9">
        <f>ROUND(属性投放!J$4+养成规划和标准成长!K$43*$A205,0)</f>
        <v>279</v>
      </c>
      <c r="I205" s="9">
        <f>ROUND(属性投放!K$4+养成规划和标准成长!L$43*$A205,0)</f>
        <v>130</v>
      </c>
      <c r="J205" s="9">
        <f>ROUND(属性投放!L$4+养成规划和标准成长!M$43*$A205,0)</f>
        <v>494</v>
      </c>
      <c r="K205" s="9">
        <f>ROUND(属性投放!M$4+养成规划和标准成长!N$43*$A205,0)</f>
        <v>499</v>
      </c>
      <c r="L205" s="9">
        <f>养成规划和标准成长!C$91</f>
        <v>2</v>
      </c>
      <c r="M205" s="9">
        <f>养成规划和标准成长!D$91</f>
        <v>2</v>
      </c>
      <c r="N205" s="9">
        <f>养成规划和标准成长!E$91</f>
        <v>2</v>
      </c>
      <c r="O205" s="9">
        <f>养成规划和标准成长!F$91</f>
        <v>2</v>
      </c>
      <c r="P205" s="9">
        <f>养成规划和标准成长!G$91</f>
        <v>0.5</v>
      </c>
      <c r="Q205" s="9">
        <f>养成规划和标准成长!H$91</f>
        <v>0.5</v>
      </c>
      <c r="R205" s="9">
        <f>养成规划和标准成长!I$91</f>
        <v>0.60000000000000009</v>
      </c>
      <c r="S205" s="9">
        <f>养成规划和标准成长!J$91</f>
        <v>0.60000000000000009</v>
      </c>
      <c r="T205">
        <f t="shared" si="1"/>
        <v>1.0804538421866943</v>
      </c>
    </row>
    <row r="206" spans="1:20">
      <c r="A206" s="1">
        <v>49</v>
      </c>
      <c r="B206" s="9">
        <f>ROUND(属性投放!D$4+养成规划和标准成长!E$43*$A206,0)</f>
        <v>2135</v>
      </c>
      <c r="C206" s="9">
        <f>ROUND(属性投放!E$4+养成规划和标准成长!F$43*$A206,0)</f>
        <v>2172</v>
      </c>
      <c r="D206" s="9">
        <f>ROUND(属性投放!F$4+养成规划和标准成长!G$43*$A206,0)</f>
        <v>812</v>
      </c>
      <c r="E206" s="9">
        <f>ROUND(属性投放!G$4+养成规划和标准成长!H$43*$A206,0)</f>
        <v>357</v>
      </c>
      <c r="F206" s="9">
        <f>ROUND(属性投放!H$4+养成规划和标准成长!I$43*$A206,0)</f>
        <v>618</v>
      </c>
      <c r="G206" s="9">
        <f>ROUND(属性投放!I$4+养成规划和标准成长!J$43*$A206,0)</f>
        <v>433</v>
      </c>
      <c r="H206" s="9">
        <f>ROUND(属性投放!J$4+养成规划和标准成长!K$43*$A206,0)</f>
        <v>284</v>
      </c>
      <c r="I206" s="9">
        <f>ROUND(属性投放!K$4+养成规划和标准成长!L$43*$A206,0)</f>
        <v>133</v>
      </c>
      <c r="J206" s="9">
        <f>ROUND(属性投放!L$4+养成规划和标准成长!M$43*$A206,0)</f>
        <v>505</v>
      </c>
      <c r="K206" s="9">
        <f>ROUND(属性投放!M$4+养成规划和标准成长!N$43*$A206,0)</f>
        <v>510</v>
      </c>
      <c r="L206" s="9">
        <f>养成规划和标准成长!C$91</f>
        <v>2</v>
      </c>
      <c r="M206" s="9">
        <f>养成规划和标准成长!D$91</f>
        <v>2</v>
      </c>
      <c r="N206" s="9">
        <f>养成规划和标准成长!E$91</f>
        <v>2</v>
      </c>
      <c r="O206" s="9">
        <f>养成规划和标准成长!F$91</f>
        <v>2</v>
      </c>
      <c r="P206" s="9">
        <f>养成规划和标准成长!G$91</f>
        <v>0.5</v>
      </c>
      <c r="Q206" s="9">
        <f>养成规划和标准成长!H$91</f>
        <v>0.5</v>
      </c>
      <c r="R206" s="9">
        <f>养成规划和标准成长!I$91</f>
        <v>0.60000000000000009</v>
      </c>
      <c r="S206" s="9">
        <f>养成规划和标准成长!J$91</f>
        <v>0.60000000000000009</v>
      </c>
      <c r="T206">
        <f t="shared" si="1"/>
        <v>1.0881753312945974</v>
      </c>
    </row>
    <row r="207" spans="1:20">
      <c r="A207" s="1">
        <v>50</v>
      </c>
      <c r="B207" s="9">
        <f>ROUND(属性投放!D$4+养成规划和标准成长!E$43*$A207,0)</f>
        <v>2174</v>
      </c>
      <c r="C207" s="9">
        <f>ROUND(属性投放!E$4+养成规划和标准成长!F$43*$A207,0)</f>
        <v>2212</v>
      </c>
      <c r="D207" s="9">
        <f>ROUND(属性投放!F$4+养成规划和标准成长!G$43*$A207,0)</f>
        <v>827</v>
      </c>
      <c r="E207" s="9">
        <f>ROUND(属性投放!G$4+养成规划和标准成长!H$43*$A207,0)</f>
        <v>364</v>
      </c>
      <c r="F207" s="9">
        <f>ROUND(属性投放!H$4+养成规划和标准成长!I$43*$A207,0)</f>
        <v>629</v>
      </c>
      <c r="G207" s="9">
        <f>ROUND(属性投放!I$4+养成规划和标准成长!J$43*$A207,0)</f>
        <v>442</v>
      </c>
      <c r="H207" s="9">
        <f>ROUND(属性投放!J$4+养成规划和标准成长!K$43*$A207,0)</f>
        <v>289</v>
      </c>
      <c r="I207" s="9">
        <f>ROUND(属性投放!K$4+养成规划和标准成长!L$43*$A207,0)</f>
        <v>135</v>
      </c>
      <c r="J207" s="9">
        <f>ROUND(属性投放!L$4+养成规划和标准成长!M$43*$A207,0)</f>
        <v>515</v>
      </c>
      <c r="K207" s="9">
        <f>ROUND(属性投放!M$4+养成规划和标准成长!N$43*$A207,0)</f>
        <v>520</v>
      </c>
      <c r="L207" s="9">
        <f>养成规划和标准成长!C$91</f>
        <v>2</v>
      </c>
      <c r="M207" s="9">
        <f>养成规划和标准成长!D$91</f>
        <v>2</v>
      </c>
      <c r="N207" s="9">
        <f>养成规划和标准成长!E$91</f>
        <v>2</v>
      </c>
      <c r="O207" s="9">
        <f>养成规划和标准成长!F$91</f>
        <v>2</v>
      </c>
      <c r="P207" s="9">
        <f>养成规划和标准成长!G$91</f>
        <v>0.5</v>
      </c>
      <c r="Q207" s="9">
        <f>养成规划和标准成长!H$91</f>
        <v>0.5</v>
      </c>
      <c r="R207" s="9">
        <f>养成规划和标准成长!I$91</f>
        <v>0.60000000000000009</v>
      </c>
      <c r="S207" s="9">
        <f>养成规划和标准成长!J$91</f>
        <v>0.60000000000000009</v>
      </c>
      <c r="T207">
        <f t="shared" si="1"/>
        <v>1.0069476609541455</v>
      </c>
    </row>
    <row r="208" spans="1:20">
      <c r="A208" s="1">
        <v>51</v>
      </c>
      <c r="B208" s="9">
        <f>ROUND(属性投放!D$4+养成规划和标准成长!E$43*$A208,0)</f>
        <v>2213</v>
      </c>
      <c r="C208" s="9">
        <f>ROUND(属性投放!E$4+养成规划和标准成长!F$43*$A208,0)</f>
        <v>2252</v>
      </c>
      <c r="D208" s="9">
        <f>ROUND(属性投放!F$4+养成规划和标准成长!G$43*$A208,0)</f>
        <v>842</v>
      </c>
      <c r="E208" s="9">
        <f>ROUND(属性投放!G$4+养成规划和标准成长!H$43*$A208,0)</f>
        <v>370</v>
      </c>
      <c r="F208" s="9">
        <f>ROUND(属性投放!H$4+养成规划和标准成长!I$43*$A208,0)</f>
        <v>639</v>
      </c>
      <c r="G208" s="9">
        <f>ROUND(属性投放!I$4+养成规划和标准成长!J$43*$A208,0)</f>
        <v>450</v>
      </c>
      <c r="H208" s="9">
        <f>ROUND(属性投放!J$4+养成规划和标准成长!K$43*$A208,0)</f>
        <v>294</v>
      </c>
      <c r="I208" s="9">
        <f>ROUND(属性投放!K$4+养成规划和标准成长!L$43*$A208,0)</f>
        <v>137</v>
      </c>
      <c r="J208" s="9">
        <f>ROUND(属性投放!L$4+养成规划和标准成长!M$43*$A208,0)</f>
        <v>525</v>
      </c>
      <c r="K208" s="9">
        <f>ROUND(属性投放!M$4+养成规划和标准成长!N$43*$A208,0)</f>
        <v>530</v>
      </c>
      <c r="L208" s="9">
        <f>养成规划和标准成长!C$91</f>
        <v>2</v>
      </c>
      <c r="M208" s="9">
        <f>养成规划和标准成长!D$91</f>
        <v>2</v>
      </c>
      <c r="N208" s="9">
        <f>养成规划和标准成长!E$91</f>
        <v>2</v>
      </c>
      <c r="O208" s="9">
        <f>养成规划和标准成长!F$91</f>
        <v>2</v>
      </c>
      <c r="P208" s="9">
        <f>养成规划和标准成长!G$91</f>
        <v>0.5</v>
      </c>
      <c r="Q208" s="9">
        <f>养成规划和标准成长!H$91</f>
        <v>0.5</v>
      </c>
      <c r="R208" s="9">
        <f>养成规划和标准成长!I$91</f>
        <v>0.60000000000000009</v>
      </c>
      <c r="S208" s="9">
        <f>养成规划和标准成长!J$91</f>
        <v>0.60000000000000009</v>
      </c>
      <c r="T208">
        <f t="shared" si="1"/>
        <v>1.0142071494042164</v>
      </c>
    </row>
    <row r="209" spans="1:20">
      <c r="A209" s="1">
        <v>52</v>
      </c>
      <c r="B209" s="9">
        <f>ROUND(属性投放!D$4+养成规划和标准成长!E$43*$A209,0)</f>
        <v>2253</v>
      </c>
      <c r="C209" s="9">
        <f>ROUND(属性投放!E$4+养成规划和标准成长!F$43*$A209,0)</f>
        <v>2292</v>
      </c>
      <c r="D209" s="9">
        <f>ROUND(属性投放!F$4+养成规划和标准成长!G$43*$A209,0)</f>
        <v>856</v>
      </c>
      <c r="E209" s="9">
        <f>ROUND(属性投放!G$4+养成规划和标准成长!H$43*$A209,0)</f>
        <v>376</v>
      </c>
      <c r="F209" s="9">
        <f>ROUND(属性投放!H$4+养成规划和标准成长!I$43*$A209,0)</f>
        <v>650</v>
      </c>
      <c r="G209" s="9">
        <f>ROUND(属性投放!I$4+养成规划和标准成长!J$43*$A209,0)</f>
        <v>458</v>
      </c>
      <c r="H209" s="9">
        <f>ROUND(属性投放!J$4+养成规划和标准成长!K$43*$A209,0)</f>
        <v>299</v>
      </c>
      <c r="I209" s="9">
        <f>ROUND(属性投放!K$4+养成规划和标准成长!L$43*$A209,0)</f>
        <v>140</v>
      </c>
      <c r="J209" s="9">
        <f>ROUND(属性投放!L$4+养成规划和标准成长!M$43*$A209,0)</f>
        <v>536</v>
      </c>
      <c r="K209" s="9">
        <f>ROUND(属性投放!M$4+养成规划和标准成长!N$43*$A209,0)</f>
        <v>541</v>
      </c>
      <c r="L209" s="9">
        <f>养成规划和标准成长!C$91</f>
        <v>2</v>
      </c>
      <c r="M209" s="9">
        <f>养成规划和标准成长!D$91</f>
        <v>2</v>
      </c>
      <c r="N209" s="9">
        <f>养成规划和标准成长!E$91</f>
        <v>2</v>
      </c>
      <c r="O209" s="9">
        <f>养成规划和标准成长!F$91</f>
        <v>2</v>
      </c>
      <c r="P209" s="9">
        <f>养成规划和标准成长!G$91</f>
        <v>0.5</v>
      </c>
      <c r="Q209" s="9">
        <f>养成规划和标准成长!H$91</f>
        <v>0.5</v>
      </c>
      <c r="R209" s="9">
        <f>养成规划和标准成长!I$91</f>
        <v>0.60000000000000009</v>
      </c>
      <c r="S209" s="9">
        <f>养成规划和标准成长!J$91</f>
        <v>0.60000000000000009</v>
      </c>
      <c r="T209">
        <f t="shared" si="1"/>
        <v>1.0217687074829931</v>
      </c>
    </row>
    <row r="210" spans="1:20">
      <c r="A210" s="1">
        <v>53</v>
      </c>
      <c r="B210" s="9">
        <f>ROUND(属性投放!D$4+养成规划和标准成长!E$43*$A210,0)</f>
        <v>2292</v>
      </c>
      <c r="C210" s="9">
        <f>ROUND(属性投放!E$4+养成规划和标准成长!F$43*$A210,0)</f>
        <v>2333</v>
      </c>
      <c r="D210" s="9">
        <f>ROUND(属性投放!F$4+养成规划和标准成长!G$43*$A210,0)</f>
        <v>871</v>
      </c>
      <c r="E210" s="9">
        <f>ROUND(属性投放!G$4+养成规划和标准成长!H$43*$A210,0)</f>
        <v>382</v>
      </c>
      <c r="F210" s="9">
        <f>ROUND(属性投放!H$4+养成规划和标准成长!I$43*$A210,0)</f>
        <v>661</v>
      </c>
      <c r="G210" s="9">
        <f>ROUND(属性投放!I$4+养成规划和标准成长!J$43*$A210,0)</f>
        <v>466</v>
      </c>
      <c r="H210" s="9">
        <f>ROUND(属性投放!J$4+养成规划和标准成长!K$43*$A210,0)</f>
        <v>305</v>
      </c>
      <c r="I210" s="9">
        <f>ROUND(属性投放!K$4+养成规划和标准成长!L$43*$A210,0)</f>
        <v>142</v>
      </c>
      <c r="J210" s="9">
        <f>ROUND(属性投放!L$4+养成规划和标准成长!M$43*$A210,0)</f>
        <v>546</v>
      </c>
      <c r="K210" s="9">
        <f>ROUND(属性投放!M$4+养成规划和标准成长!N$43*$A210,0)</f>
        <v>551</v>
      </c>
      <c r="L210" s="9">
        <f>养成规划和标准成长!C$91</f>
        <v>2</v>
      </c>
      <c r="M210" s="9">
        <f>养成规划和标准成长!D$91</f>
        <v>2</v>
      </c>
      <c r="N210" s="9">
        <f>养成规划和标准成长!E$91</f>
        <v>2</v>
      </c>
      <c r="O210" s="9">
        <f>养成规划和标准成长!F$91</f>
        <v>2</v>
      </c>
      <c r="P210" s="9">
        <f>养成规划和标准成长!G$91</f>
        <v>0.5</v>
      </c>
      <c r="Q210" s="9">
        <f>养成规划和标准成长!H$91</f>
        <v>0.5</v>
      </c>
      <c r="R210" s="9">
        <f>养成规划和标准成长!I$91</f>
        <v>0.60000000000000009</v>
      </c>
      <c r="S210" s="9">
        <f>养成规划和标准成长!J$91</f>
        <v>0.60000000000000009</v>
      </c>
      <c r="T210">
        <f t="shared" si="1"/>
        <v>1.0287253141831239</v>
      </c>
    </row>
    <row r="211" spans="1:20">
      <c r="A211" s="1">
        <v>54</v>
      </c>
      <c r="B211" s="9">
        <f>ROUND(属性投放!D$4+养成规划和标准成长!E$43*$A211,0)</f>
        <v>2332</v>
      </c>
      <c r="C211" s="9">
        <f>ROUND(属性投放!E$4+养成规划和标准成长!F$43*$A211,0)</f>
        <v>2373</v>
      </c>
      <c r="D211" s="9">
        <f>ROUND(属性投放!F$4+养成规划和标准成长!G$43*$A211,0)</f>
        <v>885</v>
      </c>
      <c r="E211" s="9">
        <f>ROUND(属性投放!G$4+养成规划和标准成长!H$43*$A211,0)</f>
        <v>389</v>
      </c>
      <c r="F211" s="9">
        <f>ROUND(属性投放!H$4+养成规划和标准成长!I$43*$A211,0)</f>
        <v>672</v>
      </c>
      <c r="G211" s="9">
        <f>ROUND(属性投放!I$4+养成规划和标准成长!J$43*$A211,0)</f>
        <v>474</v>
      </c>
      <c r="H211" s="9">
        <f>ROUND(属性投放!J$4+养成规划和标准成长!K$43*$A211,0)</f>
        <v>310</v>
      </c>
      <c r="I211" s="9">
        <f>ROUND(属性投放!K$4+养成规划和标准成长!L$43*$A211,0)</f>
        <v>144</v>
      </c>
      <c r="J211" s="9">
        <f>ROUND(属性投放!L$4+养成规划和标准成长!M$43*$A211,0)</f>
        <v>556</v>
      </c>
      <c r="K211" s="9">
        <f>ROUND(属性投放!M$4+养成规划和标准成长!N$43*$A211,0)</f>
        <v>562</v>
      </c>
      <c r="L211" s="9">
        <f>养成规划和标准成长!C$91</f>
        <v>2</v>
      </c>
      <c r="M211" s="9">
        <f>养成规划和标准成长!D$91</f>
        <v>2</v>
      </c>
      <c r="N211" s="9">
        <f>养成规划和标准成长!E$91</f>
        <v>2</v>
      </c>
      <c r="O211" s="9">
        <f>养成规划和标准成长!F$91</f>
        <v>2</v>
      </c>
      <c r="P211" s="9">
        <f>养成规划和标准成长!G$91</f>
        <v>0.5</v>
      </c>
      <c r="Q211" s="9">
        <f>养成规划和标准成长!H$91</f>
        <v>0.5</v>
      </c>
      <c r="R211" s="9">
        <f>养成规划和标准成长!I$91</f>
        <v>0.60000000000000009</v>
      </c>
      <c r="S211" s="9">
        <f>养成规划和标准成长!J$91</f>
        <v>0.60000000000000009</v>
      </c>
      <c r="T211">
        <f t="shared" si="1"/>
        <v>1.035984007107952</v>
      </c>
    </row>
    <row r="212" spans="1:20">
      <c r="A212" s="1">
        <v>55</v>
      </c>
      <c r="B212" s="9">
        <f>ROUND(属性投放!D$4+养成规划和标准成长!E$43*$A212,0)</f>
        <v>2371</v>
      </c>
      <c r="C212" s="9">
        <f>ROUND(属性投放!E$4+养成规划和标准成长!F$43*$A212,0)</f>
        <v>2413</v>
      </c>
      <c r="D212" s="9">
        <f>ROUND(属性投放!F$4+养成规划和标准成长!G$43*$A212,0)</f>
        <v>900</v>
      </c>
      <c r="E212" s="9">
        <f>ROUND(属性投放!G$4+养成规划和标准成长!H$43*$A212,0)</f>
        <v>395</v>
      </c>
      <c r="F212" s="9">
        <f>ROUND(属性投放!H$4+养成规划和标准成长!I$43*$A212,0)</f>
        <v>683</v>
      </c>
      <c r="G212" s="9">
        <f>ROUND(属性投放!I$4+养成规划和标准成长!J$43*$A212,0)</f>
        <v>482</v>
      </c>
      <c r="H212" s="9">
        <f>ROUND(属性投放!J$4+养成规划和标准成长!K$43*$A212,0)</f>
        <v>315</v>
      </c>
      <c r="I212" s="9">
        <f>ROUND(属性投放!K$4+养成规划和标准成长!L$43*$A212,0)</f>
        <v>147</v>
      </c>
      <c r="J212" s="9">
        <f>ROUND(属性投放!L$4+养成规划和标准成长!M$43*$A212,0)</f>
        <v>567</v>
      </c>
      <c r="K212" s="9">
        <f>ROUND(属性投放!M$4+养成规划和标准成长!N$43*$A212,0)</f>
        <v>572</v>
      </c>
      <c r="L212" s="9">
        <f>养成规划和标准成长!C$91</f>
        <v>2</v>
      </c>
      <c r="M212" s="9">
        <f>养成规划和标准成长!D$91</f>
        <v>2</v>
      </c>
      <c r="N212" s="9">
        <f>养成规划和标准成长!E$91</f>
        <v>2</v>
      </c>
      <c r="O212" s="9">
        <f>养成规划和标准成长!F$91</f>
        <v>2</v>
      </c>
      <c r="P212" s="9">
        <f>养成规划和标准成长!G$91</f>
        <v>0.5</v>
      </c>
      <c r="Q212" s="9">
        <f>养成规划和标准成长!H$91</f>
        <v>0.5</v>
      </c>
      <c r="R212" s="9">
        <f>养成规划和标准成长!I$91</f>
        <v>0.60000000000000009</v>
      </c>
      <c r="S212" s="9">
        <f>养成规划和标准成长!J$91</f>
        <v>0.60000000000000009</v>
      </c>
      <c r="T212">
        <f t="shared" si="1"/>
        <v>1.0426561125769569</v>
      </c>
    </row>
    <row r="213" spans="1:20">
      <c r="A213" s="1">
        <v>56</v>
      </c>
      <c r="B213" s="9">
        <f>ROUND(属性投放!D$4+养成规划和标准成长!E$43*$A213,0)</f>
        <v>2411</v>
      </c>
      <c r="C213" s="9">
        <f>ROUND(属性投放!E$4+养成规划和标准成长!F$43*$A213,0)</f>
        <v>2453</v>
      </c>
      <c r="D213" s="9">
        <f>ROUND(属性投放!F$4+养成规划和标准成长!G$43*$A213,0)</f>
        <v>914</v>
      </c>
      <c r="E213" s="9">
        <f>ROUND(属性投放!G$4+养成规划和标准成长!H$43*$A213,0)</f>
        <v>401</v>
      </c>
      <c r="F213" s="9">
        <f>ROUND(属性投放!H$4+养成规划和标准成长!I$43*$A213,0)</f>
        <v>694</v>
      </c>
      <c r="G213" s="9">
        <f>ROUND(属性投放!I$4+养成规划和标准成长!J$43*$A213,0)</f>
        <v>490</v>
      </c>
      <c r="H213" s="9">
        <f>ROUND(属性投放!J$4+养成规划和标准成长!K$43*$A213,0)</f>
        <v>320</v>
      </c>
      <c r="I213" s="9">
        <f>ROUND(属性投放!K$4+养成规划和标准成长!L$43*$A213,0)</f>
        <v>149</v>
      </c>
      <c r="J213" s="9">
        <f>ROUND(属性投放!L$4+养成规划和标准成长!M$43*$A213,0)</f>
        <v>577</v>
      </c>
      <c r="K213" s="9">
        <f>ROUND(属性投放!M$4+养成规划和标准成长!N$43*$A213,0)</f>
        <v>582</v>
      </c>
      <c r="L213" s="9">
        <f>养成规划和标准成长!C$91</f>
        <v>2</v>
      </c>
      <c r="M213" s="9">
        <f>养成规划和标准成长!D$91</f>
        <v>2</v>
      </c>
      <c r="N213" s="9">
        <f>养成规划和标准成长!E$91</f>
        <v>2</v>
      </c>
      <c r="O213" s="9">
        <f>养成规划和标准成长!F$91</f>
        <v>2</v>
      </c>
      <c r="P213" s="9">
        <f>养成规划和标准成长!G$91</f>
        <v>0.5</v>
      </c>
      <c r="Q213" s="9">
        <f>养成规划和标准成长!H$91</f>
        <v>0.5</v>
      </c>
      <c r="R213" s="9">
        <f>养成规划和标准成长!I$91</f>
        <v>0.60000000000000009</v>
      </c>
      <c r="S213" s="9">
        <f>养成规划和标准成长!J$91</f>
        <v>0.60000000000000009</v>
      </c>
      <c r="T213">
        <f t="shared" si="1"/>
        <v>1.0496299521114498</v>
      </c>
    </row>
    <row r="214" spans="1:20">
      <c r="A214" s="1">
        <v>57</v>
      </c>
      <c r="B214" s="9">
        <f>ROUND(属性投放!D$4+养成规划和标准成长!E$43*$A214,0)</f>
        <v>2450</v>
      </c>
      <c r="C214" s="9">
        <f>ROUND(属性投放!E$4+养成规划和标准成长!F$43*$A214,0)</f>
        <v>2494</v>
      </c>
      <c r="D214" s="9">
        <f>ROUND(属性投放!F$4+养成规划和标准成长!G$43*$A214,0)</f>
        <v>929</v>
      </c>
      <c r="E214" s="9">
        <f>ROUND(属性投放!G$4+养成规划和标准成长!H$43*$A214,0)</f>
        <v>407</v>
      </c>
      <c r="F214" s="9">
        <f>ROUND(属性投放!H$4+养成规划和标准成长!I$43*$A214,0)</f>
        <v>705</v>
      </c>
      <c r="G214" s="9">
        <f>ROUND(属性投放!I$4+养成规划和标准成长!J$43*$A214,0)</f>
        <v>498</v>
      </c>
      <c r="H214" s="9">
        <f>ROUND(属性投放!J$4+养成规划和标准成长!K$43*$A214,0)</f>
        <v>325</v>
      </c>
      <c r="I214" s="9">
        <f>ROUND(属性投放!K$4+养成规划和标准成长!L$43*$A214,0)</f>
        <v>151</v>
      </c>
      <c r="J214" s="9">
        <f>ROUND(属性投放!L$4+养成规划和标准成长!M$43*$A214,0)</f>
        <v>587</v>
      </c>
      <c r="K214" s="9">
        <f>ROUND(属性投放!M$4+养成规划和标准成长!N$43*$A214,0)</f>
        <v>593</v>
      </c>
      <c r="L214" s="9">
        <f>养成规划和标准成长!C$91</f>
        <v>2</v>
      </c>
      <c r="M214" s="9">
        <f>养成规划和标准成长!D$91</f>
        <v>2</v>
      </c>
      <c r="N214" s="9">
        <f>养成规划和标准成长!E$91</f>
        <v>2</v>
      </c>
      <c r="O214" s="9">
        <f>养成规划和标准成长!F$91</f>
        <v>2</v>
      </c>
      <c r="P214" s="9">
        <f>养成规划和标准成长!G$91</f>
        <v>0.5</v>
      </c>
      <c r="Q214" s="9">
        <f>养成规划和标准成长!H$91</f>
        <v>0.5</v>
      </c>
      <c r="R214" s="9">
        <f>养成规划和标准成长!I$91</f>
        <v>0.60000000000000009</v>
      </c>
      <c r="S214" s="9">
        <f>养成规划和标准成长!J$91</f>
        <v>0.60000000000000009</v>
      </c>
      <c r="T214">
        <f t="shared" si="1"/>
        <v>1.0560344827586208</v>
      </c>
    </row>
    <row r="215" spans="1:20">
      <c r="A215" s="1">
        <v>58</v>
      </c>
      <c r="B215" s="9">
        <f>ROUND(属性投放!D$4+养成规划和标准成长!E$43*$A215,0)</f>
        <v>2490</v>
      </c>
      <c r="C215" s="9">
        <f>ROUND(属性投放!E$4+养成规划和标准成长!F$43*$A215,0)</f>
        <v>2534</v>
      </c>
      <c r="D215" s="9">
        <f>ROUND(属性投放!F$4+养成规划和标准成长!G$43*$A215,0)</f>
        <v>943</v>
      </c>
      <c r="E215" s="9">
        <f>ROUND(属性投放!G$4+养成规划和标准成长!H$43*$A215,0)</f>
        <v>414</v>
      </c>
      <c r="F215" s="9">
        <f>ROUND(属性投放!H$4+养成规划和标准成长!I$43*$A215,0)</f>
        <v>716</v>
      </c>
      <c r="G215" s="9">
        <f>ROUND(属性投放!I$4+养成规划和标准成长!J$43*$A215,0)</f>
        <v>506</v>
      </c>
      <c r="H215" s="9">
        <f>ROUND(属性投放!J$4+养成规划和标准成长!K$43*$A215,0)</f>
        <v>330</v>
      </c>
      <c r="I215" s="9">
        <f>ROUND(属性投放!K$4+养成规划和标准成长!L$43*$A215,0)</f>
        <v>153</v>
      </c>
      <c r="J215" s="9">
        <f>ROUND(属性投放!L$4+养成规划和标准成长!M$43*$A215,0)</f>
        <v>597</v>
      </c>
      <c r="K215" s="9">
        <f>ROUND(属性投放!M$4+养成规划和标准成长!N$43*$A215,0)</f>
        <v>603</v>
      </c>
      <c r="L215" s="9">
        <f>养成规划和标准成长!C$91</f>
        <v>2</v>
      </c>
      <c r="M215" s="9">
        <f>养成规划和标准成长!D$91</f>
        <v>2</v>
      </c>
      <c r="N215" s="9">
        <f>养成规划和标准成长!E$91</f>
        <v>2</v>
      </c>
      <c r="O215" s="9">
        <f>养成规划和标准成长!F$91</f>
        <v>2</v>
      </c>
      <c r="P215" s="9">
        <f>养成规划和标准成长!G$91</f>
        <v>0.5</v>
      </c>
      <c r="Q215" s="9">
        <f>养成规划和标准成长!H$91</f>
        <v>0.5</v>
      </c>
      <c r="R215" s="9">
        <f>养成规划和标准成长!I$91</f>
        <v>0.60000000000000009</v>
      </c>
      <c r="S215" s="9">
        <f>养成规划和标准成长!J$91</f>
        <v>0.60000000000000009</v>
      </c>
      <c r="T215">
        <f t="shared" si="1"/>
        <v>1.0627400768245838</v>
      </c>
    </row>
    <row r="216" spans="1:20">
      <c r="A216" s="1">
        <v>59</v>
      </c>
      <c r="B216" s="9">
        <f>ROUND(属性投放!D$4+养成规划和标准成长!E$43*$A216,0)</f>
        <v>2529</v>
      </c>
      <c r="C216" s="9">
        <f>ROUND(属性投放!E$4+养成规划和标准成长!F$43*$A216,0)</f>
        <v>2574</v>
      </c>
      <c r="D216" s="9">
        <f>ROUND(属性投放!F$4+养成规划和标准成长!G$43*$A216,0)</f>
        <v>958</v>
      </c>
      <c r="E216" s="9">
        <f>ROUND(属性投放!G$4+养成规划和标准成长!H$43*$A216,0)</f>
        <v>420</v>
      </c>
      <c r="F216" s="9">
        <f>ROUND(属性投放!H$4+养成规划和标准成长!I$43*$A216,0)</f>
        <v>727</v>
      </c>
      <c r="G216" s="9">
        <f>ROUND(属性投放!I$4+养成规划和标准成长!J$43*$A216,0)</f>
        <v>514</v>
      </c>
      <c r="H216" s="9">
        <f>ROUND(属性投放!J$4+养成规划和标准成长!K$43*$A216,0)</f>
        <v>336</v>
      </c>
      <c r="I216" s="9">
        <f>ROUND(属性投放!K$4+养成规划和标准成长!L$43*$A216,0)</f>
        <v>156</v>
      </c>
      <c r="J216" s="9">
        <f>ROUND(属性投放!L$4+养成规划和标准成长!M$43*$A216,0)</f>
        <v>608</v>
      </c>
      <c r="K216" s="9">
        <f>ROUND(属性投放!M$4+养成规划和标准成长!N$43*$A216,0)</f>
        <v>614</v>
      </c>
      <c r="L216" s="9">
        <f>养成规划和标准成长!C$91</f>
        <v>2</v>
      </c>
      <c r="M216" s="9">
        <f>养成规划和标准成长!D$91</f>
        <v>2</v>
      </c>
      <c r="N216" s="9">
        <f>养成规划和标准成长!E$91</f>
        <v>2</v>
      </c>
      <c r="O216" s="9">
        <f>养成规划和标准成长!F$91</f>
        <v>2</v>
      </c>
      <c r="P216" s="9">
        <f>养成规划和标准成长!G$91</f>
        <v>0.5</v>
      </c>
      <c r="Q216" s="9">
        <f>养成规划和标准成长!H$91</f>
        <v>0.5</v>
      </c>
      <c r="R216" s="9">
        <f>养成规划和标准成长!I$91</f>
        <v>0.60000000000000009</v>
      </c>
      <c r="S216" s="9">
        <f>养成规划和标准成长!J$91</f>
        <v>0.60000000000000009</v>
      </c>
      <c r="T216">
        <f t="shared" si="1"/>
        <v>1.0688926458157226</v>
      </c>
    </row>
    <row r="217" spans="1:20">
      <c r="A217" s="1">
        <v>60</v>
      </c>
      <c r="B217" s="9">
        <f>ROUND(属性投放!D$4+养成规划和标准成长!E$43*$A217,0)</f>
        <v>2569</v>
      </c>
      <c r="C217" s="9">
        <f>ROUND(属性投放!E$4+养成规划和标准成长!F$43*$A217,0)</f>
        <v>2614</v>
      </c>
      <c r="D217" s="9">
        <f>ROUND(属性投放!F$4+养成规划和标准成长!G$43*$A217,0)</f>
        <v>972</v>
      </c>
      <c r="E217" s="9">
        <f>ROUND(属性投放!G$4+养成规划和标准成长!H$43*$A217,0)</f>
        <v>426</v>
      </c>
      <c r="F217" s="9">
        <f>ROUND(属性投放!H$4+养成规划和标准成长!I$43*$A217,0)</f>
        <v>738</v>
      </c>
      <c r="G217" s="9">
        <f>ROUND(属性投放!I$4+养成规划和标准成长!J$43*$A217,0)</f>
        <v>522</v>
      </c>
      <c r="H217" s="9">
        <f>ROUND(属性投放!J$4+养成规划和标准成长!K$43*$A217,0)</f>
        <v>341</v>
      </c>
      <c r="I217" s="9">
        <f>ROUND(属性投放!K$4+养成规划和标准成长!L$43*$A217,0)</f>
        <v>158</v>
      </c>
      <c r="J217" s="9">
        <f>ROUND(属性投放!L$4+养成规划和标准成长!M$43*$A217,0)</f>
        <v>618</v>
      </c>
      <c r="K217" s="9">
        <f>ROUND(属性投放!M$4+养成规划和标准成长!N$43*$A217,0)</f>
        <v>624</v>
      </c>
      <c r="L217" s="9">
        <f>养成规划和标准成长!C$91</f>
        <v>2</v>
      </c>
      <c r="M217" s="9">
        <f>养成规划和标准成长!D$91</f>
        <v>2</v>
      </c>
      <c r="N217" s="9">
        <f>养成规划和标准成长!E$91</f>
        <v>2</v>
      </c>
      <c r="O217" s="9">
        <f>养成规划和标准成长!F$91</f>
        <v>2</v>
      </c>
      <c r="P217" s="9">
        <f>养成规划和标准成长!G$91</f>
        <v>0.5</v>
      </c>
      <c r="Q217" s="9">
        <f>养成规划和标准成长!H$91</f>
        <v>0.5</v>
      </c>
      <c r="R217" s="9">
        <f>养成规划和标准成长!I$91</f>
        <v>0.60000000000000009</v>
      </c>
      <c r="S217" s="9">
        <f>养成规划和标准成长!J$91</f>
        <v>0.60000000000000009</v>
      </c>
      <c r="T217">
        <f t="shared" si="1"/>
        <v>0.98466845534687619</v>
      </c>
    </row>
    <row r="218" spans="1:20">
      <c r="A218" s="1">
        <v>61</v>
      </c>
      <c r="B218" s="9">
        <f>ROUND(属性投放!D$4+养成规划和标准成长!E$43*$A218,0)</f>
        <v>2608</v>
      </c>
      <c r="C218" s="9">
        <f>ROUND(属性投放!E$4+养成规划和标准成长!F$43*$A218,0)</f>
        <v>2655</v>
      </c>
      <c r="D218" s="9">
        <f>ROUND(属性投放!F$4+养成规划和标准成长!G$43*$A218,0)</f>
        <v>987</v>
      </c>
      <c r="E218" s="9">
        <f>ROUND(属性投放!G$4+养成规划和标准成长!H$43*$A218,0)</f>
        <v>432</v>
      </c>
      <c r="F218" s="9">
        <f>ROUND(属性投放!H$4+养成规划和标准成长!I$43*$A218,0)</f>
        <v>749</v>
      </c>
      <c r="G218" s="9">
        <f>ROUND(属性投放!I$4+养成规划和标准成长!J$43*$A218,0)</f>
        <v>530</v>
      </c>
      <c r="H218" s="9">
        <f>ROUND(属性投放!J$4+养成规划和标准成长!K$43*$A218,0)</f>
        <v>346</v>
      </c>
      <c r="I218" s="9">
        <f>ROUND(属性投放!K$4+养成规划和标准成长!L$43*$A218,0)</f>
        <v>160</v>
      </c>
      <c r="J218" s="9">
        <f>ROUND(属性投放!L$4+养成规划和标准成长!M$43*$A218,0)</f>
        <v>628</v>
      </c>
      <c r="K218" s="9">
        <f>ROUND(属性投放!M$4+养成规划和标准成长!N$43*$A218,0)</f>
        <v>634</v>
      </c>
      <c r="L218" s="9">
        <f>养成规划和标准成长!C$91</f>
        <v>2</v>
      </c>
      <c r="M218" s="9">
        <f>养成规划和标准成长!D$91</f>
        <v>2</v>
      </c>
      <c r="N218" s="9">
        <f>养成规划和标准成长!E$91</f>
        <v>2</v>
      </c>
      <c r="O218" s="9">
        <f>养成规划和标准成长!F$91</f>
        <v>2</v>
      </c>
      <c r="P218" s="9">
        <f>养成规划和标准成长!G$91</f>
        <v>0.5</v>
      </c>
      <c r="Q218" s="9">
        <f>养成规划和标准成长!H$91</f>
        <v>0.5</v>
      </c>
      <c r="R218" s="9">
        <f>养成规划和标准成长!I$91</f>
        <v>0.60000000000000009</v>
      </c>
      <c r="S218" s="9">
        <f>养成规划和标准成长!J$91</f>
        <v>0.60000000000000009</v>
      </c>
      <c r="T218">
        <f t="shared" si="1"/>
        <v>0.99088145896656532</v>
      </c>
    </row>
    <row r="219" spans="1:20">
      <c r="A219" s="1">
        <v>62</v>
      </c>
      <c r="B219" s="9">
        <f>ROUND(属性投放!D$4+养成规划和标准成长!E$43*$A219,0)</f>
        <v>2648</v>
      </c>
      <c r="C219" s="9">
        <f>ROUND(属性投放!E$4+养成规划和标准成长!F$43*$A219,0)</f>
        <v>2695</v>
      </c>
      <c r="D219" s="9">
        <f>ROUND(属性投放!F$4+养成规划和标准成长!G$43*$A219,0)</f>
        <v>1001</v>
      </c>
      <c r="E219" s="9">
        <f>ROUND(属性投放!G$4+养成规划和标准成长!H$43*$A219,0)</f>
        <v>439</v>
      </c>
      <c r="F219" s="9">
        <f>ROUND(属性投放!H$4+养成规划和标准成长!I$43*$A219,0)</f>
        <v>760</v>
      </c>
      <c r="G219" s="9">
        <f>ROUND(属性投放!I$4+养成规划和标准成长!J$43*$A219,0)</f>
        <v>538</v>
      </c>
      <c r="H219" s="9">
        <f>ROUND(属性投放!J$4+养成规划和标准成长!K$43*$A219,0)</f>
        <v>351</v>
      </c>
      <c r="I219" s="9">
        <f>ROUND(属性投放!K$4+养成规划和标准成长!L$43*$A219,0)</f>
        <v>163</v>
      </c>
      <c r="J219" s="9">
        <f>ROUND(属性投放!L$4+养成规划和标准成长!M$43*$A219,0)</f>
        <v>639</v>
      </c>
      <c r="K219" s="9">
        <f>ROUND(属性投放!M$4+养成规划和标准成长!N$43*$A219,0)</f>
        <v>645</v>
      </c>
      <c r="L219" s="9">
        <f>养成规划和标准成长!C$91</f>
        <v>2</v>
      </c>
      <c r="M219" s="9">
        <f>养成规划和标准成长!D$91</f>
        <v>2</v>
      </c>
      <c r="N219" s="9">
        <f>养成规划和标准成长!E$91</f>
        <v>2</v>
      </c>
      <c r="O219" s="9">
        <f>养成规划和标准成长!F$91</f>
        <v>2</v>
      </c>
      <c r="P219" s="9">
        <f>养成规划和标准成长!G$91</f>
        <v>0.5</v>
      </c>
      <c r="Q219" s="9">
        <f>养成规划和标准成长!H$91</f>
        <v>0.5</v>
      </c>
      <c r="R219" s="9">
        <f>养成规划和标准成长!I$91</f>
        <v>0.60000000000000009</v>
      </c>
      <c r="S219" s="9">
        <f>养成规划和标准成长!J$91</f>
        <v>0.60000000000000009</v>
      </c>
      <c r="T219">
        <f t="shared" si="1"/>
        <v>0.99736346516007535</v>
      </c>
    </row>
    <row r="220" spans="1:20">
      <c r="A220" s="1">
        <v>63</v>
      </c>
      <c r="B220" s="9">
        <f>ROUND(属性投放!D$4+养成规划和标准成长!E$43*$A220,0)</f>
        <v>2687</v>
      </c>
      <c r="C220" s="9">
        <f>ROUND(属性投放!E$4+养成规划和标准成长!F$43*$A220,0)</f>
        <v>2735</v>
      </c>
      <c r="D220" s="9">
        <f>ROUND(属性投放!F$4+养成规划和标准成长!G$43*$A220,0)</f>
        <v>1016</v>
      </c>
      <c r="E220" s="9">
        <f>ROUND(属性投放!G$4+养成规划和标准成长!H$43*$A220,0)</f>
        <v>445</v>
      </c>
      <c r="F220" s="9">
        <f>ROUND(属性投放!H$4+养成规划和标准成长!I$43*$A220,0)</f>
        <v>771</v>
      </c>
      <c r="G220" s="9">
        <f>ROUND(属性投放!I$4+养成规划和标准成长!J$43*$A220,0)</f>
        <v>546</v>
      </c>
      <c r="H220" s="9">
        <f>ROUND(属性投放!J$4+养成规划和标准成长!K$43*$A220,0)</f>
        <v>356</v>
      </c>
      <c r="I220" s="9">
        <f>ROUND(属性投放!K$4+养成规划和标准成长!L$43*$A220,0)</f>
        <v>165</v>
      </c>
      <c r="J220" s="9">
        <f>ROUND(属性投放!L$4+养成规划和标准成长!M$43*$A220,0)</f>
        <v>649</v>
      </c>
      <c r="K220" s="9">
        <f>ROUND(属性投放!M$4+养成规划和标准成长!N$43*$A220,0)</f>
        <v>655</v>
      </c>
      <c r="L220" s="9">
        <f>养成规划和标准成长!C$91</f>
        <v>2</v>
      </c>
      <c r="M220" s="9">
        <f>养成规划和标准成长!D$91</f>
        <v>2</v>
      </c>
      <c r="N220" s="9">
        <f>养成规划和标准成长!E$91</f>
        <v>2</v>
      </c>
      <c r="O220" s="9">
        <f>养成规划和标准成长!F$91</f>
        <v>2</v>
      </c>
      <c r="P220" s="9">
        <f>养成规划和标准成长!G$91</f>
        <v>0.5</v>
      </c>
      <c r="Q220" s="9">
        <f>养成规划和标准成长!H$91</f>
        <v>0.5</v>
      </c>
      <c r="R220" s="9">
        <f>养成规划和标准成长!I$91</f>
        <v>0.60000000000000009</v>
      </c>
      <c r="S220" s="9">
        <f>养成规划和标准成长!J$91</f>
        <v>0.60000000000000009</v>
      </c>
      <c r="T220">
        <f t="shared" si="1"/>
        <v>1.0033607169529499</v>
      </c>
    </row>
    <row r="221" spans="1:20">
      <c r="A221" s="1">
        <v>64</v>
      </c>
      <c r="B221" s="9">
        <f>ROUND(属性投放!D$4+养成规划和标准成长!E$43*$A221,0)</f>
        <v>2727</v>
      </c>
      <c r="C221" s="9">
        <f>ROUND(属性投放!E$4+养成规划和标准成长!F$43*$A221,0)</f>
        <v>2775</v>
      </c>
      <c r="D221" s="9">
        <f>ROUND(属性投放!F$4+养成规划和标准成长!G$43*$A221,0)</f>
        <v>1031</v>
      </c>
      <c r="E221" s="9">
        <f>ROUND(属性投放!G$4+养成规划和标准成长!H$43*$A221,0)</f>
        <v>451</v>
      </c>
      <c r="F221" s="9">
        <f>ROUND(属性投放!H$4+养成规划和标准成长!I$43*$A221,0)</f>
        <v>782</v>
      </c>
      <c r="G221" s="9">
        <f>ROUND(属性投放!I$4+养成规划和标准成长!J$43*$A221,0)</f>
        <v>554</v>
      </c>
      <c r="H221" s="9">
        <f>ROUND(属性投放!J$4+养成规划和标准成长!K$43*$A221,0)</f>
        <v>362</v>
      </c>
      <c r="I221" s="9">
        <f>ROUND(属性投放!K$4+养成规划和标准成长!L$43*$A221,0)</f>
        <v>167</v>
      </c>
      <c r="J221" s="9">
        <f>ROUND(属性投放!L$4+养成规划和标准成长!M$43*$A221,0)</f>
        <v>659</v>
      </c>
      <c r="K221" s="9">
        <f>ROUND(属性投放!M$4+养成规划和标准成长!N$43*$A221,0)</f>
        <v>666</v>
      </c>
      <c r="L221" s="9">
        <f>养成规划和标准成长!C$91</f>
        <v>2</v>
      </c>
      <c r="M221" s="9">
        <f>养成规划和标准成长!D$91</f>
        <v>2</v>
      </c>
      <c r="N221" s="9">
        <f>养成规划和标准成长!E$91</f>
        <v>2</v>
      </c>
      <c r="O221" s="9">
        <f>养成规划和标准成长!F$91</f>
        <v>2</v>
      </c>
      <c r="P221" s="9">
        <f>养成规划和标准成长!G$91</f>
        <v>0.5</v>
      </c>
      <c r="Q221" s="9">
        <f>养成规划和标准成长!H$91</f>
        <v>0.5</v>
      </c>
      <c r="R221" s="9">
        <f>养成规划和标准成长!I$91</f>
        <v>0.60000000000000009</v>
      </c>
      <c r="S221" s="9">
        <f>养成规划和标准成长!J$91</f>
        <v>0.60000000000000009</v>
      </c>
      <c r="T221">
        <f t="shared" si="1"/>
        <v>1.009626064420585</v>
      </c>
    </row>
    <row r="222" spans="1:20">
      <c r="A222" s="1">
        <v>65</v>
      </c>
      <c r="B222" s="9">
        <f>ROUND(属性投放!D$4+养成规划和标准成长!E$43*$A222,0)</f>
        <v>2766</v>
      </c>
      <c r="C222" s="9">
        <f>ROUND(属性投放!E$4+养成规划和标准成长!F$43*$A222,0)</f>
        <v>2816</v>
      </c>
      <c r="D222" s="9">
        <f>ROUND(属性投放!F$4+养成规划和标准成长!G$43*$A222,0)</f>
        <v>1045</v>
      </c>
      <c r="E222" s="9">
        <f>ROUND(属性投放!G$4+养成规划和标准成长!H$43*$A222,0)</f>
        <v>458</v>
      </c>
      <c r="F222" s="9">
        <f>ROUND(属性投放!H$4+养成规划和标准成长!I$43*$A222,0)</f>
        <v>793</v>
      </c>
      <c r="G222" s="9">
        <f>ROUND(属性投放!I$4+养成规划和标准成长!J$43*$A222,0)</f>
        <v>562</v>
      </c>
      <c r="H222" s="9">
        <f>ROUND(属性投放!J$4+养成规划和标准成长!K$43*$A222,0)</f>
        <v>367</v>
      </c>
      <c r="I222" s="9">
        <f>ROUND(属性投放!K$4+养成规划和标准成长!L$43*$A222,0)</f>
        <v>170</v>
      </c>
      <c r="J222" s="9">
        <f>ROUND(属性投放!L$4+养成规划和标准成长!M$43*$A222,0)</f>
        <v>670</v>
      </c>
      <c r="K222" s="9">
        <f>ROUND(属性投放!M$4+养成规划和标准成长!N$43*$A222,0)</f>
        <v>676</v>
      </c>
      <c r="L222" s="9">
        <f>养成规划和标准成长!C$91</f>
        <v>2</v>
      </c>
      <c r="M222" s="9">
        <f>养成规划和标准成长!D$91</f>
        <v>2</v>
      </c>
      <c r="N222" s="9">
        <f>养成规划和标准成长!E$91</f>
        <v>2</v>
      </c>
      <c r="O222" s="9">
        <f>养成规划和标准成长!F$91</f>
        <v>2</v>
      </c>
      <c r="P222" s="9">
        <f>养成规划和标准成长!G$91</f>
        <v>0.5</v>
      </c>
      <c r="Q222" s="9">
        <f>养成规划和标准成长!H$91</f>
        <v>0.5</v>
      </c>
      <c r="R222" s="9">
        <f>养成规划和标准成长!I$91</f>
        <v>0.60000000000000009</v>
      </c>
      <c r="S222" s="9">
        <f>养成规划和标准成长!J$91</f>
        <v>0.60000000000000009</v>
      </c>
      <c r="T222">
        <f t="shared" ref="T222:T253" si="2">B222/B68</f>
        <v>1.0154185022026432</v>
      </c>
    </row>
    <row r="223" spans="1:20">
      <c r="A223" s="1">
        <v>66</v>
      </c>
      <c r="B223" s="9">
        <f>ROUND(属性投放!D$4+养成规划和标准成长!E$43*$A223,0)</f>
        <v>2806</v>
      </c>
      <c r="C223" s="9">
        <f>ROUND(属性投放!E$4+养成规划和标准成长!F$43*$A223,0)</f>
        <v>2856</v>
      </c>
      <c r="D223" s="9">
        <f>ROUND(属性投放!F$4+养成规划和标准成长!G$43*$A223,0)</f>
        <v>1060</v>
      </c>
      <c r="E223" s="9">
        <f>ROUND(属性投放!G$4+养成规划和标准成长!H$43*$A223,0)</f>
        <v>464</v>
      </c>
      <c r="F223" s="9">
        <f>ROUND(属性投放!H$4+养成规划和标准成长!I$43*$A223,0)</f>
        <v>804</v>
      </c>
      <c r="G223" s="9">
        <f>ROUND(属性投放!I$4+养成规划和标准成长!J$43*$A223,0)</f>
        <v>570</v>
      </c>
      <c r="H223" s="9">
        <f>ROUND(属性投放!J$4+养成规划和标准成长!K$43*$A223,0)</f>
        <v>372</v>
      </c>
      <c r="I223" s="9">
        <f>ROUND(属性投放!K$4+养成规划和标准成长!L$43*$A223,0)</f>
        <v>172</v>
      </c>
      <c r="J223" s="9">
        <f>ROUND(属性投放!L$4+养成规划和标准成长!M$43*$A223,0)</f>
        <v>680</v>
      </c>
      <c r="K223" s="9">
        <f>ROUND(属性投放!M$4+养成规划和标准成长!N$43*$A223,0)</f>
        <v>686</v>
      </c>
      <c r="L223" s="9">
        <f>养成规划和标准成长!C$91</f>
        <v>2</v>
      </c>
      <c r="M223" s="9">
        <f>养成规划和标准成长!D$91</f>
        <v>2</v>
      </c>
      <c r="N223" s="9">
        <f>养成规划和标准成长!E$91</f>
        <v>2</v>
      </c>
      <c r="O223" s="9">
        <f>养成规划和标准成长!F$91</f>
        <v>2</v>
      </c>
      <c r="P223" s="9">
        <f>养成规划和标准成长!G$91</f>
        <v>0.5</v>
      </c>
      <c r="Q223" s="9">
        <f>养成规划和标准成长!H$91</f>
        <v>0.5</v>
      </c>
      <c r="R223" s="9">
        <f>养成规划和标准成长!I$91</f>
        <v>0.60000000000000009</v>
      </c>
      <c r="S223" s="9">
        <f>养成规划和标准成长!J$91</f>
        <v>0.60000000000000009</v>
      </c>
      <c r="T223">
        <f t="shared" si="2"/>
        <v>1.0214779759737895</v>
      </c>
    </row>
    <row r="224" spans="1:20">
      <c r="A224" s="1">
        <v>67</v>
      </c>
      <c r="B224" s="9">
        <f>ROUND(属性投放!D$4+养成规划和标准成长!E$43*$A224,0)</f>
        <v>2845</v>
      </c>
      <c r="C224" s="9">
        <f>ROUND(属性投放!E$4+养成规划和标准成长!F$43*$A224,0)</f>
        <v>2896</v>
      </c>
      <c r="D224" s="9">
        <f>ROUND(属性投放!F$4+养成规划和标准成长!G$43*$A224,0)</f>
        <v>1074</v>
      </c>
      <c r="E224" s="9">
        <f>ROUND(属性投放!G$4+养成规划和标准成长!H$43*$A224,0)</f>
        <v>470</v>
      </c>
      <c r="F224" s="9">
        <f>ROUND(属性投放!H$4+养成规划和标准成长!I$43*$A224,0)</f>
        <v>815</v>
      </c>
      <c r="G224" s="9">
        <f>ROUND(属性投放!I$4+养成规划和标准成长!J$43*$A224,0)</f>
        <v>578</v>
      </c>
      <c r="H224" s="9">
        <f>ROUND(属性投放!J$4+养成规划和标准成长!K$43*$A224,0)</f>
        <v>377</v>
      </c>
      <c r="I224" s="9">
        <f>ROUND(属性投放!K$4+养成规划和标准成长!L$43*$A224,0)</f>
        <v>174</v>
      </c>
      <c r="J224" s="9">
        <f>ROUND(属性投放!L$4+养成规划和标准成长!M$43*$A224,0)</f>
        <v>690</v>
      </c>
      <c r="K224" s="9">
        <f>ROUND(属性投放!M$4+养成规划和标准成长!N$43*$A224,0)</f>
        <v>697</v>
      </c>
      <c r="L224" s="9">
        <f>养成规划和标准成长!C$91</f>
        <v>2</v>
      </c>
      <c r="M224" s="9">
        <f>养成规划和标准成长!D$91</f>
        <v>2</v>
      </c>
      <c r="N224" s="9">
        <f>养成规划和标准成长!E$91</f>
        <v>2</v>
      </c>
      <c r="O224" s="9">
        <f>养成规划和标准成长!F$91</f>
        <v>2</v>
      </c>
      <c r="P224" s="9">
        <f>养成规划和标准成长!G$91</f>
        <v>0.5</v>
      </c>
      <c r="Q224" s="9">
        <f>养成规划和标准成长!H$91</f>
        <v>0.5</v>
      </c>
      <c r="R224" s="9">
        <f>养成规划和标准成长!I$91</f>
        <v>0.60000000000000009</v>
      </c>
      <c r="S224" s="9">
        <f>养成规划和标准成长!J$91</f>
        <v>0.60000000000000009</v>
      </c>
      <c r="T224">
        <f t="shared" si="2"/>
        <v>1.0270758122743682</v>
      </c>
    </row>
    <row r="225" spans="1:20">
      <c r="A225" s="1">
        <v>68</v>
      </c>
      <c r="B225" s="9">
        <f>ROUND(属性投放!D$4+养成规划和标准成长!E$43*$A225,0)</f>
        <v>2885</v>
      </c>
      <c r="C225" s="9">
        <f>ROUND(属性投放!E$4+养成规划和标准成长!F$43*$A225,0)</f>
        <v>2936</v>
      </c>
      <c r="D225" s="9">
        <f>ROUND(属性投放!F$4+养成规划和标准成长!G$43*$A225,0)</f>
        <v>1089</v>
      </c>
      <c r="E225" s="9">
        <f>ROUND(属性投放!G$4+养成规划和标准成长!H$43*$A225,0)</f>
        <v>476</v>
      </c>
      <c r="F225" s="9">
        <f>ROUND(属性投放!H$4+养成规划和标准成长!I$43*$A225,0)</f>
        <v>826</v>
      </c>
      <c r="G225" s="9">
        <f>ROUND(属性投放!I$4+养成规划和标准成长!J$43*$A225,0)</f>
        <v>586</v>
      </c>
      <c r="H225" s="9">
        <f>ROUND(属性投放!J$4+养成规划和标准成长!K$43*$A225,0)</f>
        <v>382</v>
      </c>
      <c r="I225" s="9">
        <f>ROUND(属性投放!K$4+养成规划和标准成长!L$43*$A225,0)</f>
        <v>176</v>
      </c>
      <c r="J225" s="9">
        <f>ROUND(属性投放!L$4+养成规划和标准成长!M$43*$A225,0)</f>
        <v>700</v>
      </c>
      <c r="K225" s="9">
        <f>ROUND(属性投放!M$4+养成规划和标准成长!N$43*$A225,0)</f>
        <v>707</v>
      </c>
      <c r="L225" s="9">
        <f>养成规划和标准成长!C$91</f>
        <v>2</v>
      </c>
      <c r="M225" s="9">
        <f>养成规划和标准成长!D$91</f>
        <v>2</v>
      </c>
      <c r="N225" s="9">
        <f>养成规划和标准成长!E$91</f>
        <v>2</v>
      </c>
      <c r="O225" s="9">
        <f>养成规划和标准成长!F$91</f>
        <v>2</v>
      </c>
      <c r="P225" s="9">
        <f>养成规划和标准成长!G$91</f>
        <v>0.5</v>
      </c>
      <c r="Q225" s="9">
        <f>养成规划和标准成长!H$91</f>
        <v>0.5</v>
      </c>
      <c r="R225" s="9">
        <f>养成规划和标准成长!I$91</f>
        <v>0.60000000000000009</v>
      </c>
      <c r="S225" s="9">
        <f>养成规划和标准成长!J$91</f>
        <v>0.60000000000000009</v>
      </c>
      <c r="T225">
        <f t="shared" si="2"/>
        <v>1.0329394915861081</v>
      </c>
    </row>
    <row r="226" spans="1:20">
      <c r="A226" s="1">
        <v>69</v>
      </c>
      <c r="B226" s="9">
        <f>ROUND(属性投放!D$4+养成规划和标准成长!E$43*$A226,0)</f>
        <v>2924</v>
      </c>
      <c r="C226" s="9">
        <f>ROUND(属性投放!E$4+养成规划和标准成长!F$43*$A226,0)</f>
        <v>2977</v>
      </c>
      <c r="D226" s="9">
        <f>ROUND(属性投放!F$4+养成规划和标准成长!G$43*$A226,0)</f>
        <v>1103</v>
      </c>
      <c r="E226" s="9">
        <f>ROUND(属性投放!G$4+养成规划和标准成长!H$43*$A226,0)</f>
        <v>483</v>
      </c>
      <c r="F226" s="9">
        <f>ROUND(属性投放!H$4+养成规划和标准成长!I$43*$A226,0)</f>
        <v>837</v>
      </c>
      <c r="G226" s="9">
        <f>ROUND(属性投放!I$4+养成规划和标准成长!J$43*$A226,0)</f>
        <v>594</v>
      </c>
      <c r="H226" s="9">
        <f>ROUND(属性投放!J$4+养成规划和标准成长!K$43*$A226,0)</f>
        <v>387</v>
      </c>
      <c r="I226" s="9">
        <f>ROUND(属性投放!K$4+养成规划和标准成长!L$43*$A226,0)</f>
        <v>179</v>
      </c>
      <c r="J226" s="9">
        <f>ROUND(属性投放!L$4+养成规划和标准成长!M$43*$A226,0)</f>
        <v>711</v>
      </c>
      <c r="K226" s="9">
        <f>ROUND(属性投放!M$4+养成规划和标准成长!N$43*$A226,0)</f>
        <v>718</v>
      </c>
      <c r="L226" s="9">
        <f>养成规划和标准成长!C$91</f>
        <v>2</v>
      </c>
      <c r="M226" s="9">
        <f>养成规划和标准成长!D$91</f>
        <v>2</v>
      </c>
      <c r="N226" s="9">
        <f>养成规划和标准成长!E$91</f>
        <v>2</v>
      </c>
      <c r="O226" s="9">
        <f>养成规划和标准成长!F$91</f>
        <v>2</v>
      </c>
      <c r="P226" s="9">
        <f>养成规划和标准成长!G$91</f>
        <v>0.5</v>
      </c>
      <c r="Q226" s="9">
        <f>养成规划和标准成长!H$91</f>
        <v>0.5</v>
      </c>
      <c r="R226" s="9">
        <f>养成规划和标准成长!I$91</f>
        <v>0.60000000000000009</v>
      </c>
      <c r="S226" s="9">
        <f>养成规划和标准成长!J$91</f>
        <v>0.60000000000000009</v>
      </c>
      <c r="T226">
        <f t="shared" si="2"/>
        <v>1.0383522727272727</v>
      </c>
    </row>
    <row r="227" spans="1:20">
      <c r="A227" s="186">
        <v>70</v>
      </c>
      <c r="B227" s="9">
        <f>ROUND(属性投放!D$4+养成规划和标准成长!E$43*$A227,0)</f>
        <v>2964</v>
      </c>
      <c r="C227" s="9">
        <f>ROUND(属性投放!E$4+养成规划和标准成长!F$43*$A227,0)</f>
        <v>3017</v>
      </c>
      <c r="D227" s="9">
        <f>ROUND(属性投放!F$4+养成规划和标准成长!G$43*$A227,0)</f>
        <v>1118</v>
      </c>
      <c r="E227" s="9">
        <f>ROUND(属性投放!G$4+养成规划和标准成长!H$43*$A227,0)</f>
        <v>489</v>
      </c>
      <c r="F227" s="9">
        <f>ROUND(属性投放!H$4+养成规划和标准成长!I$43*$A227,0)</f>
        <v>848</v>
      </c>
      <c r="G227" s="9">
        <f>ROUND(属性投放!I$4+养成规划和标准成长!J$43*$A227,0)</f>
        <v>602</v>
      </c>
      <c r="H227" s="9">
        <f>ROUND(属性投放!J$4+养成规划和标准成长!K$43*$A227,0)</f>
        <v>393</v>
      </c>
      <c r="I227" s="9">
        <f>ROUND(属性投放!K$4+养成规划和标准成长!L$43*$A227,0)</f>
        <v>181</v>
      </c>
      <c r="J227" s="9">
        <f>ROUND(属性投放!L$4+养成规划和标准成长!M$43*$A227,0)</f>
        <v>721</v>
      </c>
      <c r="K227" s="9">
        <f>ROUND(属性投放!M$4+养成规划和标准成长!N$43*$A227,0)</f>
        <v>728</v>
      </c>
      <c r="L227" s="9">
        <f>养成规划和标准成长!C$91</f>
        <v>2</v>
      </c>
      <c r="M227" s="9">
        <f>养成规划和标准成长!D$91</f>
        <v>2</v>
      </c>
      <c r="N227" s="9">
        <f>养成规划和标准成长!E$91</f>
        <v>2</v>
      </c>
      <c r="O227" s="9">
        <f>养成规划和标准成长!F$91</f>
        <v>2</v>
      </c>
      <c r="P227" s="9">
        <f>养成规划和标准成长!G$91</f>
        <v>0.5</v>
      </c>
      <c r="Q227" s="9">
        <f>养成规划和标准成长!H$91</f>
        <v>0.5</v>
      </c>
      <c r="R227" s="9">
        <f>养成规划和标准成长!I$91</f>
        <v>0.60000000000000009</v>
      </c>
      <c r="S227" s="9">
        <f>养成规划和标准成长!J$91</f>
        <v>0.60000000000000009</v>
      </c>
      <c r="T227">
        <f t="shared" si="2"/>
        <v>0.97371879106438897</v>
      </c>
    </row>
    <row r="228" spans="1:20">
      <c r="A228" s="1">
        <v>71</v>
      </c>
      <c r="B228" s="9">
        <f>ROUND(属性投放!D$4+养成规划和标准成长!E$43*$A228,0)</f>
        <v>3003</v>
      </c>
      <c r="C228" s="9">
        <f>ROUND(属性投放!E$4+养成规划和标准成长!F$43*$A228,0)</f>
        <v>3057</v>
      </c>
      <c r="D228" s="9">
        <f>ROUND(属性投放!F$4+养成规划和标准成长!G$43*$A228,0)</f>
        <v>1132</v>
      </c>
      <c r="E228" s="9">
        <f>ROUND(属性投放!G$4+养成规划和标准成长!H$43*$A228,0)</f>
        <v>495</v>
      </c>
      <c r="F228" s="9">
        <f>ROUND(属性投放!H$4+养成规划和标准成长!I$43*$A228,0)</f>
        <v>859</v>
      </c>
      <c r="G228" s="9">
        <f>ROUND(属性投放!I$4+养成规划和标准成长!J$43*$A228,0)</f>
        <v>610</v>
      </c>
      <c r="H228" s="9">
        <f>ROUND(属性投放!J$4+养成规划和标准成长!K$43*$A228,0)</f>
        <v>398</v>
      </c>
      <c r="I228" s="9">
        <f>ROUND(属性投放!K$4+养成规划和标准成长!L$43*$A228,0)</f>
        <v>183</v>
      </c>
      <c r="J228" s="9">
        <f>ROUND(属性投放!L$4+养成规划和标准成长!M$43*$A228,0)</f>
        <v>731</v>
      </c>
      <c r="K228" s="9">
        <f>ROUND(属性投放!M$4+养成规划和标准成长!N$43*$A228,0)</f>
        <v>738</v>
      </c>
      <c r="L228" s="9">
        <f>养成规划和标准成长!C$91</f>
        <v>2</v>
      </c>
      <c r="M228" s="9">
        <f>养成规划和标准成长!D$91</f>
        <v>2</v>
      </c>
      <c r="N228" s="9">
        <f>养成规划和标准成长!E$91</f>
        <v>2</v>
      </c>
      <c r="O228" s="9">
        <f>养成规划和标准成长!F$91</f>
        <v>2</v>
      </c>
      <c r="P228" s="9">
        <f>养成规划和标准成长!G$91</f>
        <v>0.5</v>
      </c>
      <c r="Q228" s="9">
        <f>养成规划和标准成长!H$91</f>
        <v>0.5</v>
      </c>
      <c r="R228" s="9">
        <f>养成规划和标准成长!I$91</f>
        <v>0.60000000000000009</v>
      </c>
      <c r="S228" s="9">
        <f>养成规划和标准成长!J$91</f>
        <v>0.60000000000000009</v>
      </c>
      <c r="T228">
        <f t="shared" si="2"/>
        <v>0.97913270296706878</v>
      </c>
    </row>
    <row r="229" spans="1:20">
      <c r="A229" s="1">
        <v>72</v>
      </c>
      <c r="B229" s="9">
        <f>ROUND(属性投放!D$4+养成规划和标准成长!E$43*$A229,0)</f>
        <v>3043</v>
      </c>
      <c r="C229" s="9">
        <f>ROUND(属性投放!E$4+养成规划和标准成长!F$43*$A229,0)</f>
        <v>3097</v>
      </c>
      <c r="D229" s="9">
        <f>ROUND(属性投放!F$4+养成规划和标准成长!G$43*$A229,0)</f>
        <v>1147</v>
      </c>
      <c r="E229" s="9">
        <f>ROUND(属性投放!G$4+养成规划和标准成长!H$43*$A229,0)</f>
        <v>501</v>
      </c>
      <c r="F229" s="9">
        <f>ROUND(属性投放!H$4+养成规划和标准成长!I$43*$A229,0)</f>
        <v>870</v>
      </c>
      <c r="G229" s="9">
        <f>ROUND(属性投放!I$4+养成规划和标准成长!J$43*$A229,0)</f>
        <v>618</v>
      </c>
      <c r="H229" s="9">
        <f>ROUND(属性投放!J$4+养成规划和标准成长!K$43*$A229,0)</f>
        <v>403</v>
      </c>
      <c r="I229" s="9">
        <f>ROUND(属性投放!K$4+养成规划和标准成长!L$43*$A229,0)</f>
        <v>186</v>
      </c>
      <c r="J229" s="9">
        <f>ROUND(属性投放!L$4+养成规划和标准成长!M$43*$A229,0)</f>
        <v>742</v>
      </c>
      <c r="K229" s="9">
        <f>ROUND(属性投放!M$4+养成规划和标准成长!N$43*$A229,0)</f>
        <v>749</v>
      </c>
      <c r="L229" s="9">
        <f>养成规划和标准成长!C$91</f>
        <v>2</v>
      </c>
      <c r="M229" s="9">
        <f>养成规划和标准成长!D$91</f>
        <v>2</v>
      </c>
      <c r="N229" s="9">
        <f>养成规划和标准成长!E$91</f>
        <v>2</v>
      </c>
      <c r="O229" s="9">
        <f>养成规划和标准成长!F$91</f>
        <v>2</v>
      </c>
      <c r="P229" s="9">
        <f>养成规划和标准成长!G$91</f>
        <v>0.5</v>
      </c>
      <c r="Q229" s="9">
        <f>养成规划和标准成长!H$91</f>
        <v>0.5</v>
      </c>
      <c r="R229" s="9">
        <f>养成规划和标准成长!I$91</f>
        <v>0.60000000000000009</v>
      </c>
      <c r="S229" s="9">
        <f>养成规划和标准成长!J$91</f>
        <v>0.60000000000000009</v>
      </c>
      <c r="T229">
        <f t="shared" si="2"/>
        <v>0.984789644012945</v>
      </c>
    </row>
    <row r="230" spans="1:20">
      <c r="A230" s="1">
        <v>73</v>
      </c>
      <c r="B230" s="9">
        <f>ROUND(属性投放!D$4+养成规划和标准成长!E$43*$A230,0)</f>
        <v>3082</v>
      </c>
      <c r="C230" s="9">
        <f>ROUND(属性投放!E$4+养成规划和标准成长!F$43*$A230,0)</f>
        <v>3138</v>
      </c>
      <c r="D230" s="9">
        <f>ROUND(属性投放!F$4+养成规划和标准成长!G$43*$A230,0)</f>
        <v>1161</v>
      </c>
      <c r="E230" s="9">
        <f>ROUND(属性投放!G$4+养成规划和标准成长!H$43*$A230,0)</f>
        <v>508</v>
      </c>
      <c r="F230" s="9">
        <f>ROUND(属性投放!H$4+养成规划和标准成长!I$43*$A230,0)</f>
        <v>881</v>
      </c>
      <c r="G230" s="9">
        <f>ROUND(属性投放!I$4+养成规划和标准成长!J$43*$A230,0)</f>
        <v>626</v>
      </c>
      <c r="H230" s="9">
        <f>ROUND(属性投放!J$4+养成规划和标准成长!K$43*$A230,0)</f>
        <v>408</v>
      </c>
      <c r="I230" s="9">
        <f>ROUND(属性投放!K$4+养成规划和标准成长!L$43*$A230,0)</f>
        <v>188</v>
      </c>
      <c r="J230" s="9">
        <f>ROUND(属性投放!L$4+养成规划和标准成长!M$43*$A230,0)</f>
        <v>752</v>
      </c>
      <c r="K230" s="9">
        <f>ROUND(属性投放!M$4+养成规划和标准成长!N$43*$A230,0)</f>
        <v>759</v>
      </c>
      <c r="L230" s="9">
        <f>养成规划和标准成长!C$91</f>
        <v>2</v>
      </c>
      <c r="M230" s="9">
        <f>养成规划和标准成长!D$91</f>
        <v>2</v>
      </c>
      <c r="N230" s="9">
        <f>养成规划和标准成长!E$91</f>
        <v>2</v>
      </c>
      <c r="O230" s="9">
        <f>养成规划和标准成长!F$91</f>
        <v>2</v>
      </c>
      <c r="P230" s="9">
        <f>养成规划和标准成长!G$91</f>
        <v>0.5</v>
      </c>
      <c r="Q230" s="9">
        <f>养成规划和标准成长!H$91</f>
        <v>0.5</v>
      </c>
      <c r="R230" s="9">
        <f>养成规划和标准成长!I$91</f>
        <v>0.60000000000000009</v>
      </c>
      <c r="S230" s="9">
        <f>养成规划和标准成长!J$91</f>
        <v>0.60000000000000009</v>
      </c>
      <c r="T230">
        <f t="shared" si="2"/>
        <v>0.99004176035978153</v>
      </c>
    </row>
    <row r="231" spans="1:20">
      <c r="A231" s="1">
        <v>74</v>
      </c>
      <c r="B231" s="9">
        <f>ROUND(属性投放!D$4+养成规划和标准成长!E$43*$A231,0)</f>
        <v>3122</v>
      </c>
      <c r="C231" s="9">
        <f>ROUND(属性投放!E$4+养成规划和标准成长!F$43*$A231,0)</f>
        <v>3178</v>
      </c>
      <c r="D231" s="9">
        <f>ROUND(属性投放!F$4+养成规划和标准成长!G$43*$A231,0)</f>
        <v>1176</v>
      </c>
      <c r="E231" s="9">
        <f>ROUND(属性投放!G$4+养成规划和标准成长!H$43*$A231,0)</f>
        <v>514</v>
      </c>
      <c r="F231" s="9">
        <f>ROUND(属性投放!H$4+养成规划和标准成长!I$43*$A231,0)</f>
        <v>892</v>
      </c>
      <c r="G231" s="9">
        <f>ROUND(属性投放!I$4+养成规划和标准成长!J$43*$A231,0)</f>
        <v>634</v>
      </c>
      <c r="H231" s="9">
        <f>ROUND(属性投放!J$4+养成规划和标准成长!K$43*$A231,0)</f>
        <v>413</v>
      </c>
      <c r="I231" s="9">
        <f>ROUND(属性投放!K$4+养成规划和标准成长!L$43*$A231,0)</f>
        <v>190</v>
      </c>
      <c r="J231" s="9">
        <f>ROUND(属性投放!L$4+养成规划和标准成长!M$43*$A231,0)</f>
        <v>762</v>
      </c>
      <c r="K231" s="9">
        <f>ROUND(属性投放!M$4+养成规划和标准成长!N$43*$A231,0)</f>
        <v>770</v>
      </c>
      <c r="L231" s="9">
        <f>养成规划和标准成长!C$91</f>
        <v>2</v>
      </c>
      <c r="M231" s="9">
        <f>养成规划和标准成长!D$91</f>
        <v>2</v>
      </c>
      <c r="N231" s="9">
        <f>养成规划和标准成长!E$91</f>
        <v>2</v>
      </c>
      <c r="O231" s="9">
        <f>养成规划和标准成长!F$91</f>
        <v>2</v>
      </c>
      <c r="P231" s="9">
        <f>养成规划和标准成长!G$91</f>
        <v>0.5</v>
      </c>
      <c r="Q231" s="9">
        <f>养成规划和标准成长!H$91</f>
        <v>0.5</v>
      </c>
      <c r="R231" s="9">
        <f>养成规划和标准成长!I$91</f>
        <v>0.60000000000000009</v>
      </c>
      <c r="S231" s="9">
        <f>养成规划和标准成长!J$91</f>
        <v>0.60000000000000009</v>
      </c>
      <c r="T231">
        <f t="shared" si="2"/>
        <v>0.9955357142857143</v>
      </c>
    </row>
    <row r="232" spans="1:20">
      <c r="A232" s="1">
        <v>75</v>
      </c>
      <c r="B232" s="9">
        <f>ROUND(属性投放!D$4+养成规划和标准成长!E$43*$A232,0)</f>
        <v>3161</v>
      </c>
      <c r="C232" s="9">
        <f>ROUND(属性投放!E$4+养成规划和标准成长!F$43*$A232,0)</f>
        <v>3218</v>
      </c>
      <c r="D232" s="9">
        <f>ROUND(属性投放!F$4+养成规划和标准成长!G$43*$A232,0)</f>
        <v>1191</v>
      </c>
      <c r="E232" s="9">
        <f>ROUND(属性投放!G$4+养成规划和标准成长!H$43*$A232,0)</f>
        <v>520</v>
      </c>
      <c r="F232" s="9">
        <f>ROUND(属性投放!H$4+养成规划和标准成长!I$43*$A232,0)</f>
        <v>903</v>
      </c>
      <c r="G232" s="9">
        <f>ROUND(属性投放!I$4+养成规划和标准成长!J$43*$A232,0)</f>
        <v>642</v>
      </c>
      <c r="H232" s="9">
        <f>ROUND(属性投放!J$4+养成规划和标准成长!K$43*$A232,0)</f>
        <v>419</v>
      </c>
      <c r="I232" s="9">
        <f>ROUND(属性投放!K$4+养成规划和标准成长!L$43*$A232,0)</f>
        <v>193</v>
      </c>
      <c r="J232" s="9">
        <f>ROUND(属性投放!L$4+养成规划和标准成长!M$43*$A232,0)</f>
        <v>773</v>
      </c>
      <c r="K232" s="9">
        <f>ROUND(属性投放!M$4+养成规划和标准成长!N$43*$A232,0)</f>
        <v>780</v>
      </c>
      <c r="L232" s="9">
        <f>养成规划和标准成长!C$91</f>
        <v>2</v>
      </c>
      <c r="M232" s="9">
        <f>养成规划和标准成长!D$91</f>
        <v>2</v>
      </c>
      <c r="N232" s="9">
        <f>养成规划和标准成长!E$91</f>
        <v>2</v>
      </c>
      <c r="O232" s="9">
        <f>养成规划和标准成长!F$91</f>
        <v>2</v>
      </c>
      <c r="P232" s="9">
        <f>养成规划和标准成长!G$91</f>
        <v>0.5</v>
      </c>
      <c r="Q232" s="9">
        <f>养成规划和标准成长!H$91</f>
        <v>0.5</v>
      </c>
      <c r="R232" s="9">
        <f>养成规划和标准成长!I$91</f>
        <v>0.60000000000000009</v>
      </c>
      <c r="S232" s="9">
        <f>养成规划和标准成长!J$91</f>
        <v>0.60000000000000009</v>
      </c>
      <c r="T232">
        <f t="shared" si="2"/>
        <v>1.0006331117442229</v>
      </c>
    </row>
    <row r="233" spans="1:20">
      <c r="A233" s="1">
        <v>76</v>
      </c>
      <c r="B233" s="9">
        <f>ROUND(属性投放!D$4+养成规划和标准成长!E$43*$A233,0)</f>
        <v>3200</v>
      </c>
      <c r="C233" s="9">
        <f>ROUND(属性投放!E$4+养成规划和标准成长!F$43*$A233,0)</f>
        <v>3258</v>
      </c>
      <c r="D233" s="9">
        <f>ROUND(属性投放!F$4+养成规划和标准成长!G$43*$A233,0)</f>
        <v>1205</v>
      </c>
      <c r="E233" s="9">
        <f>ROUND(属性投放!G$4+养成规划和标准成长!H$43*$A233,0)</f>
        <v>527</v>
      </c>
      <c r="F233" s="9">
        <f>ROUND(属性投放!H$4+养成规划和标准成长!I$43*$A233,0)</f>
        <v>914</v>
      </c>
      <c r="G233" s="9">
        <f>ROUND(属性投放!I$4+养成规划和标准成长!J$43*$A233,0)</f>
        <v>650</v>
      </c>
      <c r="H233" s="9">
        <f>ROUND(属性投放!J$4+养成规划和标准成长!K$43*$A233,0)</f>
        <v>424</v>
      </c>
      <c r="I233" s="9">
        <f>ROUND(属性投放!K$4+养成规划和标准成长!L$43*$A233,0)</f>
        <v>195</v>
      </c>
      <c r="J233" s="9">
        <f>ROUND(属性投放!L$4+养成规划和标准成长!M$43*$A233,0)</f>
        <v>783</v>
      </c>
      <c r="K233" s="9">
        <f>ROUND(属性投放!M$4+养成规划和标准成长!N$43*$A233,0)</f>
        <v>790</v>
      </c>
      <c r="L233" s="9">
        <f>养成规划和标准成长!C$91</f>
        <v>2</v>
      </c>
      <c r="M233" s="9">
        <f>养成规划和标准成长!D$91</f>
        <v>2</v>
      </c>
      <c r="N233" s="9">
        <f>养成规划和标准成长!E$91</f>
        <v>2</v>
      </c>
      <c r="O233" s="9">
        <f>养成规划和标准成长!F$91</f>
        <v>2</v>
      </c>
      <c r="P233" s="9">
        <f>养成规划和标准成长!G$91</f>
        <v>0.5</v>
      </c>
      <c r="Q233" s="9">
        <f>养成规划和标准成长!H$91</f>
        <v>0.5</v>
      </c>
      <c r="R233" s="9">
        <f>养成规划和标准成长!I$91</f>
        <v>0.60000000000000009</v>
      </c>
      <c r="S233" s="9">
        <f>养成规划和标准成长!J$91</f>
        <v>0.60000000000000009</v>
      </c>
      <c r="T233">
        <f t="shared" si="2"/>
        <v>1.005656819610308</v>
      </c>
    </row>
    <row r="234" spans="1:20">
      <c r="A234" s="1">
        <v>77</v>
      </c>
      <c r="B234" s="9">
        <f>ROUND(属性投放!D$4+养成规划和标准成长!E$43*$A234,0)</f>
        <v>3240</v>
      </c>
      <c r="C234" s="9">
        <f>ROUND(属性投放!E$4+养成规划和标准成长!F$43*$A234,0)</f>
        <v>3298</v>
      </c>
      <c r="D234" s="9">
        <f>ROUND(属性投放!F$4+养成规划和标准成长!G$43*$A234,0)</f>
        <v>1220</v>
      </c>
      <c r="E234" s="9">
        <f>ROUND(属性投放!G$4+养成规划和标准成长!H$43*$A234,0)</f>
        <v>533</v>
      </c>
      <c r="F234" s="9">
        <f>ROUND(属性投放!H$4+养成规划和标准成长!I$43*$A234,0)</f>
        <v>925</v>
      </c>
      <c r="G234" s="9">
        <f>ROUND(属性投放!I$4+养成规划和标准成长!J$43*$A234,0)</f>
        <v>658</v>
      </c>
      <c r="H234" s="9">
        <f>ROUND(属性投放!J$4+养成规划和标准成长!K$43*$A234,0)</f>
        <v>429</v>
      </c>
      <c r="I234" s="9">
        <f>ROUND(属性投放!K$4+养成规划和标准成长!L$43*$A234,0)</f>
        <v>197</v>
      </c>
      <c r="J234" s="9">
        <f>ROUND(属性投放!L$4+养成规划和标准成长!M$43*$A234,0)</f>
        <v>793</v>
      </c>
      <c r="K234" s="9">
        <f>ROUND(属性投放!M$4+养成规划和标准成长!N$43*$A234,0)</f>
        <v>801</v>
      </c>
      <c r="L234" s="9">
        <f>养成规划和标准成长!C$91</f>
        <v>2</v>
      </c>
      <c r="M234" s="9">
        <f>养成规划和标准成长!D$91</f>
        <v>2</v>
      </c>
      <c r="N234" s="9">
        <f>养成规划和标准成长!E$91</f>
        <v>2</v>
      </c>
      <c r="O234" s="9">
        <f>养成规划和标准成长!F$91</f>
        <v>2</v>
      </c>
      <c r="P234" s="9">
        <f>养成规划和标准成长!G$91</f>
        <v>0.5</v>
      </c>
      <c r="Q234" s="9">
        <f>养成规划和标准成长!H$91</f>
        <v>0.5</v>
      </c>
      <c r="R234" s="9">
        <f>养成规划和标准成长!I$91</f>
        <v>0.60000000000000009</v>
      </c>
      <c r="S234" s="9">
        <f>养成规划和标准成长!J$91</f>
        <v>0.60000000000000009</v>
      </c>
      <c r="T234">
        <f t="shared" si="2"/>
        <v>1.0109204368174727</v>
      </c>
    </row>
    <row r="235" spans="1:20">
      <c r="A235" s="1">
        <v>78</v>
      </c>
      <c r="B235" s="9">
        <f>ROUND(属性投放!D$4+养成规划和标准成长!E$43*$A235,0)</f>
        <v>3279</v>
      </c>
      <c r="C235" s="9">
        <f>ROUND(属性投放!E$4+养成规划和标准成长!F$43*$A235,0)</f>
        <v>3339</v>
      </c>
      <c r="D235" s="9">
        <f>ROUND(属性投放!F$4+养成规划和标准成长!G$43*$A235,0)</f>
        <v>1234</v>
      </c>
      <c r="E235" s="9">
        <f>ROUND(属性投放!G$4+养成规划和标准成长!H$43*$A235,0)</f>
        <v>539</v>
      </c>
      <c r="F235" s="9">
        <f>ROUND(属性投放!H$4+养成规划和标准成长!I$43*$A235,0)</f>
        <v>936</v>
      </c>
      <c r="G235" s="9">
        <f>ROUND(属性投放!I$4+养成规划和标准成长!J$43*$A235,0)</f>
        <v>666</v>
      </c>
      <c r="H235" s="9">
        <f>ROUND(属性投放!J$4+养成规划和标准成长!K$43*$A235,0)</f>
        <v>434</v>
      </c>
      <c r="I235" s="9">
        <f>ROUND(属性投放!K$4+养成规划和标准成长!L$43*$A235,0)</f>
        <v>199</v>
      </c>
      <c r="J235" s="9">
        <f>ROUND(属性投放!L$4+养成规划和标准成长!M$43*$A235,0)</f>
        <v>803</v>
      </c>
      <c r="K235" s="9">
        <f>ROUND(属性投放!M$4+养成规划和标准成长!N$43*$A235,0)</f>
        <v>811</v>
      </c>
      <c r="L235" s="9">
        <f>养成规划和标准成长!C$91</f>
        <v>2</v>
      </c>
      <c r="M235" s="9">
        <f>养成规划和标准成长!D$91</f>
        <v>2</v>
      </c>
      <c r="N235" s="9">
        <f>养成规划和标准成长!E$91</f>
        <v>2</v>
      </c>
      <c r="O235" s="9">
        <f>养成规划和标准成长!F$91</f>
        <v>2</v>
      </c>
      <c r="P235" s="9">
        <f>养成规划和标准成长!G$91</f>
        <v>0.5</v>
      </c>
      <c r="Q235" s="9">
        <f>养成规划和标准成长!H$91</f>
        <v>0.5</v>
      </c>
      <c r="R235" s="9">
        <f>养成规划和标准成长!I$91</f>
        <v>0.60000000000000009</v>
      </c>
      <c r="S235" s="9">
        <f>养成规划和标准成长!J$91</f>
        <v>0.60000000000000009</v>
      </c>
      <c r="T235">
        <f t="shared" si="2"/>
        <v>1.0157992565055762</v>
      </c>
    </row>
    <row r="236" spans="1:20">
      <c r="A236" s="1">
        <v>79</v>
      </c>
      <c r="B236" s="9">
        <f>ROUND(属性投放!D$4+养成规划和标准成长!E$43*$A236,0)</f>
        <v>3319</v>
      </c>
      <c r="C236" s="9">
        <f>ROUND(属性投放!E$4+养成规划和标准成长!F$43*$A236,0)</f>
        <v>3379</v>
      </c>
      <c r="D236" s="9">
        <f>ROUND(属性投放!F$4+养成规划和标准成长!G$43*$A236,0)</f>
        <v>1249</v>
      </c>
      <c r="E236" s="9">
        <f>ROUND(属性投放!G$4+养成规划和标准成长!H$43*$A236,0)</f>
        <v>545</v>
      </c>
      <c r="F236" s="9">
        <f>ROUND(属性投放!H$4+养成规划和标准成长!I$43*$A236,0)</f>
        <v>947</v>
      </c>
      <c r="G236" s="9">
        <f>ROUND(属性投放!I$4+养成规划和标准成长!J$43*$A236,0)</f>
        <v>674</v>
      </c>
      <c r="H236" s="9">
        <f>ROUND(属性投放!J$4+养成规划和标准成长!K$43*$A236,0)</f>
        <v>439</v>
      </c>
      <c r="I236" s="9">
        <f>ROUND(属性投放!K$4+养成规划和标准成长!L$43*$A236,0)</f>
        <v>202</v>
      </c>
      <c r="J236" s="9">
        <f>ROUND(属性投放!L$4+养成规划和标准成长!M$43*$A236,0)</f>
        <v>814</v>
      </c>
      <c r="K236" s="9">
        <f>ROUND(属性投放!M$4+养成规划和标准成长!N$43*$A236,0)</f>
        <v>822</v>
      </c>
      <c r="L236" s="9">
        <f>养成规划和标准成长!C$91</f>
        <v>2</v>
      </c>
      <c r="M236" s="9">
        <f>养成规划和标准成长!D$91</f>
        <v>2</v>
      </c>
      <c r="N236" s="9">
        <f>养成规划和标准成长!E$91</f>
        <v>2</v>
      </c>
      <c r="O236" s="9">
        <f>养成规划和标准成长!F$91</f>
        <v>2</v>
      </c>
      <c r="P236" s="9">
        <f>养成规划和标准成长!G$91</f>
        <v>0.5</v>
      </c>
      <c r="Q236" s="9">
        <f>养成规划和标准成长!H$91</f>
        <v>0.5</v>
      </c>
      <c r="R236" s="9">
        <f>养成规划和标准成长!I$91</f>
        <v>0.60000000000000009</v>
      </c>
      <c r="S236" s="9">
        <f>养成规划和标准成长!J$91</f>
        <v>0.60000000000000009</v>
      </c>
      <c r="T236">
        <f t="shared" si="2"/>
        <v>1.0209166410335282</v>
      </c>
    </row>
    <row r="237" spans="1:20">
      <c r="A237" s="1">
        <v>80</v>
      </c>
      <c r="B237" s="9">
        <f>ROUND(属性投放!D$4+养成规划和标准成长!E$43*$A237,0)</f>
        <v>3358</v>
      </c>
      <c r="C237" s="9">
        <f>ROUND(属性投放!E$4+养成规划和标准成长!F$43*$A237,0)</f>
        <v>3419</v>
      </c>
      <c r="D237" s="9">
        <f>ROUND(属性投放!F$4+养成规划和标准成长!G$43*$A237,0)</f>
        <v>1263</v>
      </c>
      <c r="E237" s="9">
        <f>ROUND(属性投放!G$4+养成规划和标准成长!H$43*$A237,0)</f>
        <v>552</v>
      </c>
      <c r="F237" s="9">
        <f>ROUND(属性投放!H$4+养成规划和标准成长!I$43*$A237,0)</f>
        <v>958</v>
      </c>
      <c r="G237" s="9">
        <f>ROUND(属性投放!I$4+养成规划和标准成长!J$43*$A237,0)</f>
        <v>682</v>
      </c>
      <c r="H237" s="9">
        <f>ROUND(属性投放!J$4+养成规划和标准成长!K$43*$A237,0)</f>
        <v>444</v>
      </c>
      <c r="I237" s="9">
        <f>ROUND(属性投放!K$4+养成规划和标准成长!L$43*$A237,0)</f>
        <v>204</v>
      </c>
      <c r="J237" s="9">
        <f>ROUND(属性投放!L$4+养成规划和标准成长!M$43*$A237,0)</f>
        <v>824</v>
      </c>
      <c r="K237" s="9">
        <f>ROUND(属性投放!M$4+养成规划和标准成长!N$43*$A237,0)</f>
        <v>832</v>
      </c>
      <c r="L237" s="9">
        <f>养成规划和标准成长!C$91</f>
        <v>2</v>
      </c>
      <c r="M237" s="9">
        <f>养成规划和标准成长!D$91</f>
        <v>2</v>
      </c>
      <c r="N237" s="9">
        <f>养成规划和标准成长!E$91</f>
        <v>2</v>
      </c>
      <c r="O237" s="9">
        <f>养成规划和标准成长!F$91</f>
        <v>2</v>
      </c>
      <c r="P237" s="9">
        <f>养成规划和标准成长!G$91</f>
        <v>0.5</v>
      </c>
      <c r="Q237" s="9">
        <f>养成规划和标准成长!H$91</f>
        <v>0.5</v>
      </c>
      <c r="R237" s="9">
        <f>养成规划和标准成长!I$91</f>
        <v>0.60000000000000009</v>
      </c>
      <c r="S237" s="9">
        <f>养成规划和标准成长!J$91</f>
        <v>0.60000000000000009</v>
      </c>
      <c r="T237">
        <f t="shared" si="2"/>
        <v>0.98822836962919369</v>
      </c>
    </row>
    <row r="238" spans="1:20">
      <c r="A238" s="1">
        <v>81</v>
      </c>
      <c r="B238" s="9">
        <f>ROUND(属性投放!D$4+养成规划和标准成长!E$43*$A238,0)</f>
        <v>3398</v>
      </c>
      <c r="C238" s="9">
        <f>ROUND(属性投放!E$4+养成规划和标准成长!F$43*$A238,0)</f>
        <v>3459</v>
      </c>
      <c r="D238" s="9">
        <f>ROUND(属性投放!F$4+养成规划和标准成长!G$43*$A238,0)</f>
        <v>1278</v>
      </c>
      <c r="E238" s="9">
        <f>ROUND(属性投放!G$4+养成规划和标准成长!H$43*$A238,0)</f>
        <v>558</v>
      </c>
      <c r="F238" s="9">
        <f>ROUND(属性投放!H$4+养成规划和标准成长!I$43*$A238,0)</f>
        <v>969</v>
      </c>
      <c r="G238" s="9">
        <f>ROUND(属性投放!I$4+养成规划和标准成长!J$43*$A238,0)</f>
        <v>690</v>
      </c>
      <c r="H238" s="9">
        <f>ROUND(属性投放!J$4+养成规划和标准成长!K$43*$A238,0)</f>
        <v>450</v>
      </c>
      <c r="I238" s="9">
        <f>ROUND(属性投放!K$4+养成规划和标准成长!L$43*$A238,0)</f>
        <v>206</v>
      </c>
      <c r="J238" s="9">
        <f>ROUND(属性投放!L$4+养成规划和标准成长!M$43*$A238,0)</f>
        <v>834</v>
      </c>
      <c r="K238" s="9">
        <f>ROUND(属性投放!M$4+养成规划和标准成长!N$43*$A238,0)</f>
        <v>842</v>
      </c>
      <c r="L238" s="9">
        <f>养成规划和标准成长!C$91</f>
        <v>2</v>
      </c>
      <c r="M238" s="9">
        <f>养成规划和标准成长!D$91</f>
        <v>2</v>
      </c>
      <c r="N238" s="9">
        <f>养成规划和标准成长!E$91</f>
        <v>2</v>
      </c>
      <c r="O238" s="9">
        <f>养成规划和标准成长!F$91</f>
        <v>2</v>
      </c>
      <c r="P238" s="9">
        <f>养成规划和标准成长!G$91</f>
        <v>0.5</v>
      </c>
      <c r="Q238" s="9">
        <f>养成规划和标准成长!H$91</f>
        <v>0.5</v>
      </c>
      <c r="R238" s="9">
        <f>养成规划和标准成长!I$91</f>
        <v>0.60000000000000009</v>
      </c>
      <c r="S238" s="9">
        <f>养成规划和标准成长!J$91</f>
        <v>0.60000000000000009</v>
      </c>
      <c r="T238">
        <f t="shared" si="2"/>
        <v>0.99327681964337911</v>
      </c>
    </row>
    <row r="239" spans="1:20">
      <c r="A239" s="1">
        <v>82</v>
      </c>
      <c r="B239" s="9">
        <f>ROUND(属性投放!D$4+养成规划和标准成长!E$43*$A239,0)</f>
        <v>3437</v>
      </c>
      <c r="C239" s="9">
        <f>ROUND(属性投放!E$4+养成规划和标准成长!F$43*$A239,0)</f>
        <v>3500</v>
      </c>
      <c r="D239" s="9">
        <f>ROUND(属性投放!F$4+养成规划和标准成长!G$43*$A239,0)</f>
        <v>1292</v>
      </c>
      <c r="E239" s="9">
        <f>ROUND(属性投放!G$4+养成规划和标准成长!H$43*$A239,0)</f>
        <v>564</v>
      </c>
      <c r="F239" s="9">
        <f>ROUND(属性投放!H$4+养成规划和标准成长!I$43*$A239,0)</f>
        <v>980</v>
      </c>
      <c r="G239" s="9">
        <f>ROUND(属性投放!I$4+养成规划和标准成长!J$43*$A239,0)</f>
        <v>698</v>
      </c>
      <c r="H239" s="9">
        <f>ROUND(属性投放!J$4+养成规划和标准成长!K$43*$A239,0)</f>
        <v>455</v>
      </c>
      <c r="I239" s="9">
        <f>ROUND(属性投放!K$4+养成规划和标准成长!L$43*$A239,0)</f>
        <v>209</v>
      </c>
      <c r="J239" s="9">
        <f>ROUND(属性投放!L$4+养成规划和标准成长!M$43*$A239,0)</f>
        <v>845</v>
      </c>
      <c r="K239" s="9">
        <f>ROUND(属性投放!M$4+养成规划和标准成长!N$43*$A239,0)</f>
        <v>853</v>
      </c>
      <c r="L239" s="9">
        <f>养成规划和标准成长!C$91</f>
        <v>2</v>
      </c>
      <c r="M239" s="9">
        <f>养成规划和标准成长!D$91</f>
        <v>2</v>
      </c>
      <c r="N239" s="9">
        <f>养成规划和标准成长!E$91</f>
        <v>2</v>
      </c>
      <c r="O239" s="9">
        <f>养成规划和标准成长!F$91</f>
        <v>2</v>
      </c>
      <c r="P239" s="9">
        <f>养成规划和标准成长!G$91</f>
        <v>0.5</v>
      </c>
      <c r="Q239" s="9">
        <f>养成规划和标准成长!H$91</f>
        <v>0.5</v>
      </c>
      <c r="R239" s="9">
        <f>养成规划和标准成长!I$91</f>
        <v>0.60000000000000009</v>
      </c>
      <c r="S239" s="9">
        <f>养成规划和标准成长!J$91</f>
        <v>0.60000000000000009</v>
      </c>
      <c r="T239">
        <f t="shared" si="2"/>
        <v>0.99796747967479671</v>
      </c>
    </row>
    <row r="240" spans="1:20">
      <c r="A240" s="1">
        <v>83</v>
      </c>
      <c r="B240" s="9">
        <f>ROUND(属性投放!D$4+养成规划和标准成长!E$43*$A240,0)</f>
        <v>3477</v>
      </c>
      <c r="C240" s="9">
        <f>ROUND(属性投放!E$4+养成规划和标准成长!F$43*$A240,0)</f>
        <v>3540</v>
      </c>
      <c r="D240" s="9">
        <f>ROUND(属性投放!F$4+养成规划和标准成长!G$43*$A240,0)</f>
        <v>1307</v>
      </c>
      <c r="E240" s="9">
        <f>ROUND(属性投放!G$4+养成规划和标准成长!H$43*$A240,0)</f>
        <v>570</v>
      </c>
      <c r="F240" s="9">
        <f>ROUND(属性投放!H$4+养成规划和标准成长!I$43*$A240,0)</f>
        <v>991</v>
      </c>
      <c r="G240" s="9">
        <f>ROUND(属性投放!I$4+养成规划和标准成长!J$43*$A240,0)</f>
        <v>706</v>
      </c>
      <c r="H240" s="9">
        <f>ROUND(属性投放!J$4+养成规划和标准成长!K$43*$A240,0)</f>
        <v>460</v>
      </c>
      <c r="I240" s="9">
        <f>ROUND(属性投放!K$4+养成规划和标准成长!L$43*$A240,0)</f>
        <v>211</v>
      </c>
      <c r="J240" s="9">
        <f>ROUND(属性投放!L$4+养成规划和标准成长!M$43*$A240,0)</f>
        <v>855</v>
      </c>
      <c r="K240" s="9">
        <f>ROUND(属性投放!M$4+养成规划和标准成长!N$43*$A240,0)</f>
        <v>863</v>
      </c>
      <c r="L240" s="9">
        <f>养成规划和标准成长!C$91</f>
        <v>2</v>
      </c>
      <c r="M240" s="9">
        <f>养成规划和标准成长!D$91</f>
        <v>2</v>
      </c>
      <c r="N240" s="9">
        <f>养成规划和标准成长!E$91</f>
        <v>2</v>
      </c>
      <c r="O240" s="9">
        <f>养成规划和标准成长!F$91</f>
        <v>2</v>
      </c>
      <c r="P240" s="9">
        <f>养成规划和标准成长!G$91</f>
        <v>0.5</v>
      </c>
      <c r="Q240" s="9">
        <f>养成规划和标准成长!H$91</f>
        <v>0.5</v>
      </c>
      <c r="R240" s="9">
        <f>养成规划和标准成长!I$91</f>
        <v>0.60000000000000009</v>
      </c>
      <c r="S240" s="9">
        <f>养成规划和标准成长!J$91</f>
        <v>0.60000000000000009</v>
      </c>
      <c r="T240">
        <f t="shared" si="2"/>
        <v>1.0028843380444188</v>
      </c>
    </row>
    <row r="241" spans="1:20">
      <c r="A241" s="1">
        <v>84</v>
      </c>
      <c r="B241" s="9">
        <f>ROUND(属性投放!D$4+养成规划和标准成长!E$43*$A241,0)</f>
        <v>3516</v>
      </c>
      <c r="C241" s="9">
        <f>ROUND(属性投放!E$4+养成规划和标准成长!F$43*$A241,0)</f>
        <v>3580</v>
      </c>
      <c r="D241" s="9">
        <f>ROUND(属性投放!F$4+养成规划和标准成长!G$43*$A241,0)</f>
        <v>1321</v>
      </c>
      <c r="E241" s="9">
        <f>ROUND(属性投放!G$4+养成规划和标准成长!H$43*$A241,0)</f>
        <v>577</v>
      </c>
      <c r="F241" s="9">
        <f>ROUND(属性投放!H$4+养成规划和标准成长!I$43*$A241,0)</f>
        <v>1001</v>
      </c>
      <c r="G241" s="9">
        <f>ROUND(属性投放!I$4+养成规划和标准成长!J$43*$A241,0)</f>
        <v>715</v>
      </c>
      <c r="H241" s="9">
        <f>ROUND(属性投放!J$4+养成规划和标准成长!K$43*$A241,0)</f>
        <v>465</v>
      </c>
      <c r="I241" s="9">
        <f>ROUND(属性投放!K$4+养成规划和标准成长!L$43*$A241,0)</f>
        <v>213</v>
      </c>
      <c r="J241" s="9">
        <f>ROUND(属性投放!L$4+养成规划和标准成长!M$43*$A241,0)</f>
        <v>865</v>
      </c>
      <c r="K241" s="9">
        <f>ROUND(属性投放!M$4+养成规划和标准成长!N$43*$A241,0)</f>
        <v>874</v>
      </c>
      <c r="L241" s="9">
        <f>养成规划和标准成长!C$91</f>
        <v>2</v>
      </c>
      <c r="M241" s="9">
        <f>养成规划和标准成长!D$91</f>
        <v>2</v>
      </c>
      <c r="N241" s="9">
        <f>养成规划和标准成长!E$91</f>
        <v>2</v>
      </c>
      <c r="O241" s="9">
        <f>养成规划和标准成长!F$91</f>
        <v>2</v>
      </c>
      <c r="P241" s="9">
        <f>养成规划和标准成长!G$91</f>
        <v>0.5</v>
      </c>
      <c r="Q241" s="9">
        <f>养成规划和标准成长!H$91</f>
        <v>0.5</v>
      </c>
      <c r="R241" s="9">
        <f>养成规划和标准成长!I$91</f>
        <v>0.60000000000000009</v>
      </c>
      <c r="S241" s="9">
        <f>养成规划和标准成长!J$91</f>
        <v>0.60000000000000009</v>
      </c>
      <c r="T241">
        <f t="shared" si="2"/>
        <v>1.0074498567335244</v>
      </c>
    </row>
    <row r="242" spans="1:20">
      <c r="A242" s="1">
        <v>85</v>
      </c>
      <c r="B242" s="9">
        <f>ROUND(属性投放!D$4+养成规划和标准成长!E$43*$A242,0)</f>
        <v>3556</v>
      </c>
      <c r="C242" s="9">
        <f>ROUND(属性投放!E$4+养成规划和标准成长!F$43*$A242,0)</f>
        <v>3620</v>
      </c>
      <c r="D242" s="9">
        <f>ROUND(属性投放!F$4+养成规划和标准成长!G$43*$A242,0)</f>
        <v>1336</v>
      </c>
      <c r="E242" s="9">
        <f>ROUND(属性投放!G$4+养成规划和标准成长!H$43*$A242,0)</f>
        <v>583</v>
      </c>
      <c r="F242" s="9">
        <f>ROUND(属性投放!H$4+养成规划和标准成长!I$43*$A242,0)</f>
        <v>1012</v>
      </c>
      <c r="G242" s="9">
        <f>ROUND(属性投放!I$4+养成规划和标准成长!J$43*$A242,0)</f>
        <v>723</v>
      </c>
      <c r="H242" s="9">
        <f>ROUND(属性投放!J$4+养成规划和标准成长!K$43*$A242,0)</f>
        <v>470</v>
      </c>
      <c r="I242" s="9">
        <f>ROUND(属性投放!K$4+养成规划和标准成长!L$43*$A242,0)</f>
        <v>216</v>
      </c>
      <c r="J242" s="9">
        <f>ROUND(属性投放!L$4+养成规划和标准成长!M$43*$A242,0)</f>
        <v>876</v>
      </c>
      <c r="K242" s="9">
        <f>ROUND(属性投放!M$4+养成规划和标准成长!N$43*$A242,0)</f>
        <v>884</v>
      </c>
      <c r="L242" s="9">
        <f>养成规划和标准成长!C$91</f>
        <v>2</v>
      </c>
      <c r="M242" s="9">
        <f>养成规划和标准成长!D$91</f>
        <v>2</v>
      </c>
      <c r="N242" s="9">
        <f>养成规划和标准成长!E$91</f>
        <v>2</v>
      </c>
      <c r="O242" s="9">
        <f>养成规划和标准成长!F$91</f>
        <v>2</v>
      </c>
      <c r="P242" s="9">
        <f>养成规划和标准成长!G$91</f>
        <v>0.5</v>
      </c>
      <c r="Q242" s="9">
        <f>养成规划和标准成长!H$91</f>
        <v>0.5</v>
      </c>
      <c r="R242" s="9">
        <f>养成规划和标准成长!I$91</f>
        <v>0.60000000000000009</v>
      </c>
      <c r="S242" s="9">
        <f>养成规划和标准成长!J$91</f>
        <v>0.60000000000000009</v>
      </c>
      <c r="T242">
        <f t="shared" si="2"/>
        <v>1.0122402504981498</v>
      </c>
    </row>
    <row r="243" spans="1:20">
      <c r="A243" s="1">
        <v>86</v>
      </c>
      <c r="B243" s="9">
        <f>ROUND(属性投放!D$4+养成规划和标准成长!E$43*$A243,0)</f>
        <v>3595</v>
      </c>
      <c r="C243" s="9">
        <f>ROUND(属性投放!E$4+养成规划和标准成长!F$43*$A243,0)</f>
        <v>3661</v>
      </c>
      <c r="D243" s="9">
        <f>ROUND(属性投放!F$4+养成规划和标准成长!G$43*$A243,0)</f>
        <v>1350</v>
      </c>
      <c r="E243" s="9">
        <f>ROUND(属性投放!G$4+养成规划和标准成长!H$43*$A243,0)</f>
        <v>589</v>
      </c>
      <c r="F243" s="9">
        <f>ROUND(属性投放!H$4+养成规划和标准成长!I$43*$A243,0)</f>
        <v>1023</v>
      </c>
      <c r="G243" s="9">
        <f>ROUND(属性投放!I$4+养成规划和标准成长!J$43*$A243,0)</f>
        <v>731</v>
      </c>
      <c r="H243" s="9">
        <f>ROUND(属性投放!J$4+养成规划和标准成长!K$43*$A243,0)</f>
        <v>475</v>
      </c>
      <c r="I243" s="9">
        <f>ROUND(属性投放!K$4+养成规划和标准成长!L$43*$A243,0)</f>
        <v>218</v>
      </c>
      <c r="J243" s="9">
        <f>ROUND(属性投放!L$4+养成规划和标准成长!M$43*$A243,0)</f>
        <v>886</v>
      </c>
      <c r="K243" s="9">
        <f>ROUND(属性投放!M$4+养成规划和标准成长!N$43*$A243,0)</f>
        <v>894</v>
      </c>
      <c r="L243" s="9">
        <f>养成规划和标准成长!C$91</f>
        <v>2</v>
      </c>
      <c r="M243" s="9">
        <f>养成规划和标准成长!D$91</f>
        <v>2</v>
      </c>
      <c r="N243" s="9">
        <f>养成规划和标准成长!E$91</f>
        <v>2</v>
      </c>
      <c r="O243" s="9">
        <f>养成规划和标准成长!F$91</f>
        <v>2</v>
      </c>
      <c r="P243" s="9">
        <f>养成规划和标准成长!G$91</f>
        <v>0.5</v>
      </c>
      <c r="Q243" s="9">
        <f>养成规划和标准成长!H$91</f>
        <v>0.5</v>
      </c>
      <c r="R243" s="9">
        <f>养成规划和标准成长!I$91</f>
        <v>0.60000000000000009</v>
      </c>
      <c r="S243" s="9">
        <f>养成规划和标准成长!J$91</f>
        <v>0.60000000000000009</v>
      </c>
      <c r="T243">
        <f t="shared" si="2"/>
        <v>1.0166855203619909</v>
      </c>
    </row>
    <row r="244" spans="1:20">
      <c r="A244" s="1">
        <v>87</v>
      </c>
      <c r="B244" s="9">
        <f>ROUND(属性投放!D$4+养成规划和标准成长!E$43*$A244,0)</f>
        <v>3635</v>
      </c>
      <c r="C244" s="9">
        <f>ROUND(属性投放!E$4+养成规划和标准成长!F$43*$A244,0)</f>
        <v>3701</v>
      </c>
      <c r="D244" s="9">
        <f>ROUND(属性投放!F$4+养成规划和标准成长!G$43*$A244,0)</f>
        <v>1365</v>
      </c>
      <c r="E244" s="9">
        <f>ROUND(属性投放!G$4+养成规划和标准成长!H$43*$A244,0)</f>
        <v>595</v>
      </c>
      <c r="F244" s="9">
        <f>ROUND(属性投放!H$4+养成规划和标准成长!I$43*$A244,0)</f>
        <v>1034</v>
      </c>
      <c r="G244" s="9">
        <f>ROUND(属性投放!I$4+养成规划和标准成长!J$43*$A244,0)</f>
        <v>739</v>
      </c>
      <c r="H244" s="9">
        <f>ROUND(属性投放!J$4+养成规划和标准成长!K$43*$A244,0)</f>
        <v>481</v>
      </c>
      <c r="I244" s="9">
        <f>ROUND(属性投放!K$4+养成规划和标准成长!L$43*$A244,0)</f>
        <v>220</v>
      </c>
      <c r="J244" s="9">
        <f>ROUND(属性投放!L$4+养成规划和标准成长!M$43*$A244,0)</f>
        <v>896</v>
      </c>
      <c r="K244" s="9">
        <f>ROUND(属性投放!M$4+养成规划和标准成长!N$43*$A244,0)</f>
        <v>905</v>
      </c>
      <c r="L244" s="9">
        <f>养成规划和标准成长!C$91</f>
        <v>2</v>
      </c>
      <c r="M244" s="9">
        <f>养成规划和标准成长!D$91</f>
        <v>2</v>
      </c>
      <c r="N244" s="9">
        <f>养成规划和标准成长!E$91</f>
        <v>2</v>
      </c>
      <c r="O244" s="9">
        <f>养成规划和标准成长!F$91</f>
        <v>2</v>
      </c>
      <c r="P244" s="9">
        <f>养成规划和标准成长!G$91</f>
        <v>0.5</v>
      </c>
      <c r="Q244" s="9">
        <f>养成规划和标准成长!H$91</f>
        <v>0.5</v>
      </c>
      <c r="R244" s="9">
        <f>养成规划和标准成长!I$91</f>
        <v>0.60000000000000009</v>
      </c>
      <c r="S244" s="9">
        <f>养成规划和标准成长!J$91</f>
        <v>0.60000000000000009</v>
      </c>
      <c r="T244">
        <f t="shared" si="2"/>
        <v>1.0213543130092724</v>
      </c>
    </row>
    <row r="245" spans="1:20">
      <c r="A245" s="1">
        <v>88</v>
      </c>
      <c r="B245" s="9">
        <f>ROUND(属性投放!D$4+养成规划和标准成长!E$43*$A245,0)</f>
        <v>3674</v>
      </c>
      <c r="C245" s="9">
        <f>ROUND(属性投放!E$4+养成规划和标准成长!F$43*$A245,0)</f>
        <v>3741</v>
      </c>
      <c r="D245" s="9">
        <f>ROUND(属性投放!F$4+养成规划和标准成长!G$43*$A245,0)</f>
        <v>1380</v>
      </c>
      <c r="E245" s="9">
        <f>ROUND(属性投放!G$4+养成规划和标准成长!H$43*$A245,0)</f>
        <v>602</v>
      </c>
      <c r="F245" s="9">
        <f>ROUND(属性投放!H$4+养成规划和标准成长!I$43*$A245,0)</f>
        <v>1045</v>
      </c>
      <c r="G245" s="9">
        <f>ROUND(属性投放!I$4+养成规划和标准成长!J$43*$A245,0)</f>
        <v>747</v>
      </c>
      <c r="H245" s="9">
        <f>ROUND(属性投放!J$4+养成规划和标准成长!K$43*$A245,0)</f>
        <v>486</v>
      </c>
      <c r="I245" s="9">
        <f>ROUND(属性投放!K$4+养成规划和标准成长!L$43*$A245,0)</f>
        <v>222</v>
      </c>
      <c r="J245" s="9">
        <f>ROUND(属性投放!L$4+养成规划和标准成长!M$43*$A245,0)</f>
        <v>906</v>
      </c>
      <c r="K245" s="9">
        <f>ROUND(属性投放!M$4+养成规划和标准成长!N$43*$A245,0)</f>
        <v>915</v>
      </c>
      <c r="L245" s="9">
        <f>养成规划和标准成长!C$91</f>
        <v>2</v>
      </c>
      <c r="M245" s="9">
        <f>养成规划和标准成长!D$91</f>
        <v>2</v>
      </c>
      <c r="N245" s="9">
        <f>养成规划和标准成长!E$91</f>
        <v>2</v>
      </c>
      <c r="O245" s="9">
        <f>养成规划和标准成长!F$91</f>
        <v>2</v>
      </c>
      <c r="P245" s="9">
        <f>养成规划和标准成长!G$91</f>
        <v>0.5</v>
      </c>
      <c r="Q245" s="9">
        <f>养成规划和标准成长!H$91</f>
        <v>0.5</v>
      </c>
      <c r="R245" s="9">
        <f>养成规划和标准成长!I$91</f>
        <v>0.60000000000000009</v>
      </c>
      <c r="S245" s="9">
        <f>养成规划和标准成长!J$91</f>
        <v>0.60000000000000009</v>
      </c>
      <c r="T245">
        <f t="shared" si="2"/>
        <v>1.0256839754327192</v>
      </c>
    </row>
    <row r="246" spans="1:20">
      <c r="A246" s="1">
        <v>89</v>
      </c>
      <c r="B246" s="9">
        <f>ROUND(属性投放!D$4+养成规划和标准成长!E$43*$A246,0)</f>
        <v>3714</v>
      </c>
      <c r="C246" s="9">
        <f>ROUND(属性投放!E$4+养成规划和标准成长!F$43*$A246,0)</f>
        <v>3781</v>
      </c>
      <c r="D246" s="9">
        <f>ROUND(属性投放!F$4+养成规划和标准成长!G$43*$A246,0)</f>
        <v>1394</v>
      </c>
      <c r="E246" s="9">
        <f>ROUND(属性投放!G$4+养成规划和标准成长!H$43*$A246,0)</f>
        <v>608</v>
      </c>
      <c r="F246" s="9">
        <f>ROUND(属性投放!H$4+养成规划和标准成长!I$43*$A246,0)</f>
        <v>1056</v>
      </c>
      <c r="G246" s="9">
        <f>ROUND(属性投放!I$4+养成规划和标准成长!J$43*$A246,0)</f>
        <v>755</v>
      </c>
      <c r="H246" s="9">
        <f>ROUND(属性投放!J$4+养成规划和标准成长!K$43*$A246,0)</f>
        <v>491</v>
      </c>
      <c r="I246" s="9">
        <f>ROUND(属性投放!K$4+养成规划和标准成长!L$43*$A246,0)</f>
        <v>225</v>
      </c>
      <c r="J246" s="9">
        <f>ROUND(属性投放!L$4+养成规划和标准成长!M$43*$A246,0)</f>
        <v>917</v>
      </c>
      <c r="K246" s="9">
        <f>ROUND(属性投放!M$4+养成规划和标准成长!N$43*$A246,0)</f>
        <v>926</v>
      </c>
      <c r="L246" s="9">
        <f>养成规划和标准成长!C$91</f>
        <v>2</v>
      </c>
      <c r="M246" s="9">
        <f>养成规划和标准成长!D$91</f>
        <v>2</v>
      </c>
      <c r="N246" s="9">
        <f>养成规划和标准成长!E$91</f>
        <v>2</v>
      </c>
      <c r="O246" s="9">
        <f>养成规划和标准成长!F$91</f>
        <v>2</v>
      </c>
      <c r="P246" s="9">
        <f>养成规划和标准成长!G$91</f>
        <v>0.5</v>
      </c>
      <c r="Q246" s="9">
        <f>养成规划和标准成长!H$91</f>
        <v>0.5</v>
      </c>
      <c r="R246" s="9">
        <f>养成规划和标准成长!I$91</f>
        <v>0.60000000000000009</v>
      </c>
      <c r="S246" s="9">
        <f>养成规划和标准成长!J$91</f>
        <v>0.60000000000000009</v>
      </c>
      <c r="T246">
        <f t="shared" si="2"/>
        <v>1.0302357836338418</v>
      </c>
    </row>
    <row r="247" spans="1:20">
      <c r="A247" s="1">
        <v>90</v>
      </c>
      <c r="B247" s="9">
        <f>ROUND(属性投放!D$4+养成规划和标准成长!E$43*$A247,0)</f>
        <v>3753</v>
      </c>
      <c r="C247" s="9">
        <f>ROUND(属性投放!E$4+养成规划和标准成长!F$43*$A247,0)</f>
        <v>3822</v>
      </c>
      <c r="D247" s="9">
        <f>ROUND(属性投放!F$4+养成规划和标准成长!G$43*$A247,0)</f>
        <v>1409</v>
      </c>
      <c r="E247" s="9">
        <f>ROUND(属性投放!G$4+养成规划和标准成长!H$43*$A247,0)</f>
        <v>614</v>
      </c>
      <c r="F247" s="9">
        <f>ROUND(属性投放!H$4+养成规划和标准成长!I$43*$A247,0)</f>
        <v>1067</v>
      </c>
      <c r="G247" s="9">
        <f>ROUND(属性投放!I$4+养成规划和标准成长!J$43*$A247,0)</f>
        <v>763</v>
      </c>
      <c r="H247" s="9">
        <f>ROUND(属性投放!J$4+养成规划和标准成长!K$43*$A247,0)</f>
        <v>496</v>
      </c>
      <c r="I247" s="9">
        <f>ROUND(属性投放!K$4+养成规划和标准成长!L$43*$A247,0)</f>
        <v>227</v>
      </c>
      <c r="J247" s="9">
        <f>ROUND(属性投放!L$4+养成规划和标准成长!M$43*$A247,0)</f>
        <v>927</v>
      </c>
      <c r="K247" s="9">
        <f>ROUND(属性投放!M$4+养成规划和标准成长!N$43*$A247,0)</f>
        <v>936</v>
      </c>
      <c r="L247" s="9">
        <f>养成规划和标准成长!C$91</f>
        <v>2</v>
      </c>
      <c r="M247" s="9">
        <f>养成规划和标准成长!D$91</f>
        <v>2</v>
      </c>
      <c r="N247" s="9">
        <f>养成规划和标准成长!E$91</f>
        <v>2</v>
      </c>
      <c r="O247" s="9">
        <f>养成规划和标准成长!F$91</f>
        <v>2</v>
      </c>
      <c r="P247" s="9">
        <f>养成规划和标准成长!G$91</f>
        <v>0.5</v>
      </c>
      <c r="Q247" s="9">
        <f>养成规划和标准成长!H$91</f>
        <v>0.5</v>
      </c>
      <c r="R247" s="9">
        <f>养成规划和标准成长!I$91</f>
        <v>0.60000000000000009</v>
      </c>
      <c r="S247" s="9">
        <f>养成规划和标准成长!J$91</f>
        <v>0.60000000000000009</v>
      </c>
      <c r="T247">
        <f t="shared" si="2"/>
        <v>1</v>
      </c>
    </row>
    <row r="248" spans="1:20">
      <c r="A248" s="1">
        <v>91</v>
      </c>
      <c r="B248" s="9">
        <f>ROUND(属性投放!D$4+养成规划和标准成长!E$43*$A248,0)</f>
        <v>3793</v>
      </c>
      <c r="C248" s="9">
        <f>ROUND(属性投放!E$4+养成规划和标准成长!F$43*$A248,0)</f>
        <v>3862</v>
      </c>
      <c r="D248" s="9">
        <f>ROUND(属性投放!F$4+养成规划和标准成长!G$43*$A248,0)</f>
        <v>1423</v>
      </c>
      <c r="E248" s="9">
        <f>ROUND(属性投放!G$4+养成规划和标准成长!H$43*$A248,0)</f>
        <v>621</v>
      </c>
      <c r="F248" s="9">
        <f>ROUND(属性投放!H$4+养成规划和标准成长!I$43*$A248,0)</f>
        <v>1078</v>
      </c>
      <c r="G248" s="9">
        <f>ROUND(属性投放!I$4+养成规划和标准成长!J$43*$A248,0)</f>
        <v>771</v>
      </c>
      <c r="H248" s="9">
        <f>ROUND(属性投放!J$4+养成规划和标准成长!K$43*$A248,0)</f>
        <v>501</v>
      </c>
      <c r="I248" s="9">
        <f>ROUND(属性投放!K$4+养成规划和标准成长!L$43*$A248,0)</f>
        <v>229</v>
      </c>
      <c r="J248" s="9">
        <f>ROUND(属性投放!L$4+养成规划和标准成长!M$43*$A248,0)</f>
        <v>937</v>
      </c>
      <c r="K248" s="9">
        <f>ROUND(属性投放!M$4+养成规划和标准成长!N$43*$A248,0)</f>
        <v>946</v>
      </c>
      <c r="L248" s="9">
        <f>养成规划和标准成长!C$91</f>
        <v>2</v>
      </c>
      <c r="M248" s="9">
        <f>养成规划和标准成长!D$91</f>
        <v>2</v>
      </c>
      <c r="N248" s="9">
        <f>养成规划和标准成长!E$91</f>
        <v>2</v>
      </c>
      <c r="O248" s="9">
        <f>养成规划和标准成长!F$91</f>
        <v>2</v>
      </c>
      <c r="P248" s="9">
        <f>养成规划和标准成长!G$91</f>
        <v>0.5</v>
      </c>
      <c r="Q248" s="9">
        <f>养成规划和标准成长!H$91</f>
        <v>0.5</v>
      </c>
      <c r="R248" s="9">
        <f>养成规划和标准成长!I$91</f>
        <v>0.60000000000000009</v>
      </c>
      <c r="S248" s="9">
        <f>养成规划和标准成长!J$91</f>
        <v>0.60000000000000009</v>
      </c>
      <c r="T248">
        <f t="shared" si="2"/>
        <v>1.0045021186440677</v>
      </c>
    </row>
    <row r="249" spans="1:20">
      <c r="A249" s="1">
        <v>92</v>
      </c>
      <c r="B249" s="9">
        <f>ROUND(属性投放!D$4+养成规划和标准成长!E$43*$A249,0)</f>
        <v>3832</v>
      </c>
      <c r="C249" s="9">
        <f>ROUND(属性投放!E$4+养成规划和标准成长!F$43*$A249,0)</f>
        <v>3902</v>
      </c>
      <c r="D249" s="9">
        <f>ROUND(属性投放!F$4+养成规划和标准成长!G$43*$A249,0)</f>
        <v>1438</v>
      </c>
      <c r="E249" s="9">
        <f>ROUND(属性投放!G$4+养成规划和标准成长!H$43*$A249,0)</f>
        <v>627</v>
      </c>
      <c r="F249" s="9">
        <f>ROUND(属性投放!H$4+养成规划和标准成长!I$43*$A249,0)</f>
        <v>1089</v>
      </c>
      <c r="G249" s="9">
        <f>ROUND(属性投放!I$4+养成规划和标准成长!J$43*$A249,0)</f>
        <v>779</v>
      </c>
      <c r="H249" s="9">
        <f>ROUND(属性投放!J$4+养成规划和标准成长!K$43*$A249,0)</f>
        <v>507</v>
      </c>
      <c r="I249" s="9">
        <f>ROUND(属性投放!K$4+养成规划和标准成长!L$43*$A249,0)</f>
        <v>232</v>
      </c>
      <c r="J249" s="9">
        <f>ROUND(属性投放!L$4+养成规划和标准成长!M$43*$A249,0)</f>
        <v>948</v>
      </c>
      <c r="K249" s="9">
        <f>ROUND(属性投放!M$4+养成规划和标准成长!N$43*$A249,0)</f>
        <v>957</v>
      </c>
      <c r="L249" s="9">
        <f>养成规划和标准成长!C$91</f>
        <v>2</v>
      </c>
      <c r="M249" s="9">
        <f>养成规划和标准成长!D$91</f>
        <v>2</v>
      </c>
      <c r="N249" s="9">
        <f>养成规划和标准成长!E$91</f>
        <v>2</v>
      </c>
      <c r="O249" s="9">
        <f>养成规划和标准成长!F$91</f>
        <v>2</v>
      </c>
      <c r="P249" s="9">
        <f>养成规划和标准成长!G$91</f>
        <v>0.5</v>
      </c>
      <c r="Q249" s="9">
        <f>养成规划和标准成长!H$91</f>
        <v>0.5</v>
      </c>
      <c r="R249" s="9">
        <f>养成规划和标准成长!I$91</f>
        <v>0.60000000000000009</v>
      </c>
      <c r="S249" s="9">
        <f>养成规划和标准成长!J$91</f>
        <v>0.60000000000000009</v>
      </c>
      <c r="T249">
        <f t="shared" si="2"/>
        <v>1.0086864964464333</v>
      </c>
    </row>
    <row r="250" spans="1:20">
      <c r="A250" s="1">
        <v>93</v>
      </c>
      <c r="B250" s="9">
        <f>ROUND(属性投放!D$4+养成规划和标准成长!E$43*$A250,0)</f>
        <v>3872</v>
      </c>
      <c r="C250" s="9">
        <f>ROUND(属性投放!E$4+养成规划和标准成长!F$43*$A250,0)</f>
        <v>3942</v>
      </c>
      <c r="D250" s="9">
        <f>ROUND(属性投放!F$4+养成规划和标准成长!G$43*$A250,0)</f>
        <v>1452</v>
      </c>
      <c r="E250" s="9">
        <f>ROUND(属性投放!G$4+养成规划和标准成长!H$43*$A250,0)</f>
        <v>633</v>
      </c>
      <c r="F250" s="9">
        <f>ROUND(属性投放!H$4+养成规划和标准成长!I$43*$A250,0)</f>
        <v>1100</v>
      </c>
      <c r="G250" s="9">
        <f>ROUND(属性投放!I$4+养成规划和标准成长!J$43*$A250,0)</f>
        <v>787</v>
      </c>
      <c r="H250" s="9">
        <f>ROUND(属性投放!J$4+养成规划和标准成长!K$43*$A250,0)</f>
        <v>512</v>
      </c>
      <c r="I250" s="9">
        <f>ROUND(属性投放!K$4+养成规划和标准成长!L$43*$A250,0)</f>
        <v>234</v>
      </c>
      <c r="J250" s="9">
        <f>ROUND(属性投放!L$4+养成规划和标准成长!M$43*$A250,0)</f>
        <v>958</v>
      </c>
      <c r="K250" s="9">
        <f>ROUND(属性投放!M$4+养成规划和标准成长!N$43*$A250,0)</f>
        <v>967</v>
      </c>
      <c r="L250" s="9">
        <f>养成规划和标准成长!C$91</f>
        <v>2</v>
      </c>
      <c r="M250" s="9">
        <f>养成规划和标准成长!D$91</f>
        <v>2</v>
      </c>
      <c r="N250" s="9">
        <f>养成规划和标准成长!E$91</f>
        <v>2</v>
      </c>
      <c r="O250" s="9">
        <f>养成规划和标准成长!F$91</f>
        <v>2</v>
      </c>
      <c r="P250" s="9">
        <f>养成规划和标准成长!G$91</f>
        <v>0.5</v>
      </c>
      <c r="Q250" s="9">
        <f>养成规划和标准成长!H$91</f>
        <v>0.5</v>
      </c>
      <c r="R250" s="9">
        <f>养成规划和标准成长!I$91</f>
        <v>0.60000000000000009</v>
      </c>
      <c r="S250" s="9">
        <f>养成规划和标准成长!J$91</f>
        <v>0.60000000000000009</v>
      </c>
      <c r="T250">
        <f t="shared" si="2"/>
        <v>1.0130821559392988</v>
      </c>
    </row>
    <row r="251" spans="1:20">
      <c r="A251" s="1">
        <v>94</v>
      </c>
      <c r="B251" s="9">
        <f>ROUND(属性投放!D$4+养成规划和标准成长!E$43*$A251,0)</f>
        <v>3911</v>
      </c>
      <c r="C251" s="9">
        <f>ROUND(属性投放!E$4+养成规划和标准成长!F$43*$A251,0)</f>
        <v>3983</v>
      </c>
      <c r="D251" s="9">
        <f>ROUND(属性投放!F$4+养成规划和标准成长!G$43*$A251,0)</f>
        <v>1467</v>
      </c>
      <c r="E251" s="9">
        <f>ROUND(属性投放!G$4+养成规划和标准成长!H$43*$A251,0)</f>
        <v>639</v>
      </c>
      <c r="F251" s="9">
        <f>ROUND(属性投放!H$4+养成规划和标准成长!I$43*$A251,0)</f>
        <v>1111</v>
      </c>
      <c r="G251" s="9">
        <f>ROUND(属性投放!I$4+养成规划和标准成长!J$43*$A251,0)</f>
        <v>795</v>
      </c>
      <c r="H251" s="9">
        <f>ROUND(属性投放!J$4+养成规划和标准成长!K$43*$A251,0)</f>
        <v>517</v>
      </c>
      <c r="I251" s="9">
        <f>ROUND(属性投放!K$4+养成规划和标准成长!L$43*$A251,0)</f>
        <v>236</v>
      </c>
      <c r="J251" s="9">
        <f>ROUND(属性投放!L$4+养成规划和标准成长!M$43*$A251,0)</f>
        <v>968</v>
      </c>
      <c r="K251" s="9">
        <f>ROUND(属性投放!M$4+养成规划和标准成长!N$43*$A251,0)</f>
        <v>978</v>
      </c>
      <c r="L251" s="9">
        <f>养成规划和标准成长!C$91</f>
        <v>2</v>
      </c>
      <c r="M251" s="9">
        <f>养成规划和标准成长!D$91</f>
        <v>2</v>
      </c>
      <c r="N251" s="9">
        <f>养成规划和标准成长!E$91</f>
        <v>2</v>
      </c>
      <c r="O251" s="9">
        <f>养成规划和标准成长!F$91</f>
        <v>2</v>
      </c>
      <c r="P251" s="9">
        <f>养成规划和标准成长!G$91</f>
        <v>0.5</v>
      </c>
      <c r="Q251" s="9">
        <f>养成规划和标准成长!H$91</f>
        <v>0.5</v>
      </c>
      <c r="R251" s="9">
        <f>养成规划和标准成长!I$91</f>
        <v>0.60000000000000009</v>
      </c>
      <c r="S251" s="9">
        <f>养成规划和标准成长!J$91</f>
        <v>0.60000000000000009</v>
      </c>
      <c r="T251">
        <f t="shared" si="2"/>
        <v>1.0171651495448635</v>
      </c>
    </row>
    <row r="252" spans="1:20">
      <c r="A252" s="1">
        <v>95</v>
      </c>
      <c r="B252" s="9">
        <f>ROUND(属性投放!D$4+养成规划和标准成长!E$43*$A252,0)</f>
        <v>3951</v>
      </c>
      <c r="C252" s="9">
        <f>ROUND(属性投放!E$4+养成规划和标准成长!F$43*$A252,0)</f>
        <v>4023</v>
      </c>
      <c r="D252" s="9">
        <f>ROUND(属性投放!F$4+养成规划和标准成长!G$43*$A252,0)</f>
        <v>1481</v>
      </c>
      <c r="E252" s="9">
        <f>ROUND(属性投放!G$4+养成规划和标准成长!H$43*$A252,0)</f>
        <v>646</v>
      </c>
      <c r="F252" s="9">
        <f>ROUND(属性投放!H$4+养成规划和标准成长!I$43*$A252,0)</f>
        <v>1122</v>
      </c>
      <c r="G252" s="9">
        <f>ROUND(属性投放!I$4+养成规划和标准成长!J$43*$A252,0)</f>
        <v>803</v>
      </c>
      <c r="H252" s="9">
        <f>ROUND(属性投放!J$4+养成规划和标准成长!K$43*$A252,0)</f>
        <v>522</v>
      </c>
      <c r="I252" s="9">
        <f>ROUND(属性投放!K$4+养成规划和标准成长!L$43*$A252,0)</f>
        <v>239</v>
      </c>
      <c r="J252" s="9">
        <f>ROUND(属性投放!L$4+养成规划和标准成长!M$43*$A252,0)</f>
        <v>979</v>
      </c>
      <c r="K252" s="9">
        <f>ROUND(属性投放!M$4+养成规划和标准成长!N$43*$A252,0)</f>
        <v>988</v>
      </c>
      <c r="L252" s="9">
        <f>养成规划和标准成长!C$91</f>
        <v>2</v>
      </c>
      <c r="M252" s="9">
        <f>养成规划和标准成长!D$91</f>
        <v>2</v>
      </c>
      <c r="N252" s="9">
        <f>养成规划和标准成长!E$91</f>
        <v>2</v>
      </c>
      <c r="O252" s="9">
        <f>养成规划和标准成长!F$91</f>
        <v>2</v>
      </c>
      <c r="P252" s="9">
        <f>养成规划和标准成长!G$91</f>
        <v>0.5</v>
      </c>
      <c r="Q252" s="9">
        <f>养成规划和标准成长!H$91</f>
        <v>0.5</v>
      </c>
      <c r="R252" s="9">
        <f>养成规划和标准成长!I$91</f>
        <v>0.60000000000000009</v>
      </c>
      <c r="S252" s="9">
        <f>养成规划和标准成长!J$91</f>
        <v>0.60000000000000009</v>
      </c>
      <c r="T252">
        <f t="shared" si="2"/>
        <v>1.0214581178903825</v>
      </c>
    </row>
    <row r="253" spans="1:20">
      <c r="A253" s="1">
        <v>96</v>
      </c>
      <c r="B253" s="9">
        <f>ROUND(属性投放!D$4+养成规划和标准成长!E$43*$A253,0)</f>
        <v>3990</v>
      </c>
      <c r="C253" s="9">
        <f>ROUND(属性投放!E$4+养成规划和标准成长!F$43*$A253,0)</f>
        <v>4063</v>
      </c>
      <c r="D253" s="9">
        <f>ROUND(属性投放!F$4+养成规划和标准成长!G$43*$A253,0)</f>
        <v>1496</v>
      </c>
      <c r="E253" s="9">
        <f>ROUND(属性投放!G$4+养成规划和标准成长!H$43*$A253,0)</f>
        <v>652</v>
      </c>
      <c r="F253" s="9">
        <f>ROUND(属性投放!H$4+养成规划和标准成长!I$43*$A253,0)</f>
        <v>1133</v>
      </c>
      <c r="G253" s="9">
        <f>ROUND(属性投放!I$4+养成规划和标准成长!J$43*$A253,0)</f>
        <v>811</v>
      </c>
      <c r="H253" s="9">
        <f>ROUND(属性投放!J$4+养成规划和标准成长!K$43*$A253,0)</f>
        <v>527</v>
      </c>
      <c r="I253" s="9">
        <f>ROUND(属性投放!K$4+养成规划和标准成长!L$43*$A253,0)</f>
        <v>241</v>
      </c>
      <c r="J253" s="9">
        <f>ROUND(属性投放!L$4+养成规划和标准成长!M$43*$A253,0)</f>
        <v>989</v>
      </c>
      <c r="K253" s="9">
        <f>ROUND(属性投放!M$4+养成规划和标准成长!N$43*$A253,0)</f>
        <v>998</v>
      </c>
      <c r="L253" s="9">
        <f>养成规划和标准成长!C$91</f>
        <v>2</v>
      </c>
      <c r="M253" s="9">
        <f>养成规划和标准成长!D$91</f>
        <v>2</v>
      </c>
      <c r="N253" s="9">
        <f>养成规划和标准成长!E$91</f>
        <v>2</v>
      </c>
      <c r="O253" s="9">
        <f>养成规划和标准成长!F$91</f>
        <v>2</v>
      </c>
      <c r="P253" s="9">
        <f>养成规划和标准成长!G$91</f>
        <v>0.5</v>
      </c>
      <c r="Q253" s="9">
        <f>养成规划和标准成长!H$91</f>
        <v>0.5</v>
      </c>
      <c r="R253" s="9">
        <f>养成规划和标准成长!I$91</f>
        <v>0.60000000000000009</v>
      </c>
      <c r="S253" s="9">
        <f>养成规划和标准成长!J$91</f>
        <v>0.60000000000000009</v>
      </c>
      <c r="T253">
        <f t="shared" si="2"/>
        <v>1.0254433307633</v>
      </c>
    </row>
    <row r="254" spans="1:20">
      <c r="A254" s="1">
        <v>97</v>
      </c>
      <c r="B254" s="9">
        <f>ROUND(属性投放!D$4+养成规划和标准成长!E$43*$A254,0)</f>
        <v>4030</v>
      </c>
      <c r="C254" s="9">
        <f>ROUND(属性投放!E$4+养成规划和标准成长!F$43*$A254,0)</f>
        <v>4103</v>
      </c>
      <c r="D254" s="9">
        <f>ROUND(属性投放!F$4+养成规划和标准成长!G$43*$A254,0)</f>
        <v>1510</v>
      </c>
      <c r="E254" s="9">
        <f>ROUND(属性投放!G$4+养成规划和标准成长!H$43*$A254,0)</f>
        <v>658</v>
      </c>
      <c r="F254" s="9">
        <f>ROUND(属性投放!H$4+养成规划和标准成长!I$43*$A254,0)</f>
        <v>1144</v>
      </c>
      <c r="G254" s="9">
        <f>ROUND(属性投放!I$4+养成规划和标准成长!J$43*$A254,0)</f>
        <v>819</v>
      </c>
      <c r="H254" s="9">
        <f>ROUND(属性投放!J$4+养成规划和标准成长!K$43*$A254,0)</f>
        <v>532</v>
      </c>
      <c r="I254" s="9">
        <f>ROUND(属性投放!K$4+养成规划和标准成长!L$43*$A254,0)</f>
        <v>243</v>
      </c>
      <c r="J254" s="9">
        <f>ROUND(属性投放!L$4+养成规划和标准成长!M$43*$A254,0)</f>
        <v>999</v>
      </c>
      <c r="K254" s="9">
        <f>ROUND(属性投放!M$4+养成规划和标准成长!N$43*$A254,0)</f>
        <v>1009</v>
      </c>
      <c r="L254" s="9">
        <f>养成规划和标准成长!C$91</f>
        <v>2</v>
      </c>
      <c r="M254" s="9">
        <f>养成规划和标准成长!D$91</f>
        <v>2</v>
      </c>
      <c r="N254" s="9">
        <f>养成规划和标准成长!E$91</f>
        <v>2</v>
      </c>
      <c r="O254" s="9">
        <f>养成规划和标准成长!F$91</f>
        <v>2</v>
      </c>
      <c r="P254" s="9">
        <f>养成规划和标准成长!G$91</f>
        <v>0.5</v>
      </c>
      <c r="Q254" s="9">
        <f>养成规划和标准成长!H$91</f>
        <v>0.5</v>
      </c>
      <c r="R254" s="9">
        <f>养成规划和标准成长!I$91</f>
        <v>0.60000000000000009</v>
      </c>
      <c r="S254" s="9">
        <f>养成规划和标准成长!J$91</f>
        <v>0.60000000000000009</v>
      </c>
      <c r="T254">
        <f t="shared" ref="T254:T285" si="3">B254/B100</f>
        <v>1.0296371997956055</v>
      </c>
    </row>
    <row r="255" spans="1:20">
      <c r="A255" s="1">
        <v>98</v>
      </c>
      <c r="B255" s="9">
        <f>ROUND(属性投放!D$4+养成规划和标准成长!E$43*$A255,0)</f>
        <v>4069</v>
      </c>
      <c r="C255" s="9">
        <f>ROUND(属性投放!E$4+养成规划和标准成长!F$43*$A255,0)</f>
        <v>4144</v>
      </c>
      <c r="D255" s="9">
        <f>ROUND(属性投放!F$4+养成规划和标准成长!G$43*$A255,0)</f>
        <v>1525</v>
      </c>
      <c r="E255" s="9">
        <f>ROUND(属性投放!G$4+养成规划和标准成长!H$43*$A255,0)</f>
        <v>664</v>
      </c>
      <c r="F255" s="9">
        <f>ROUND(属性投放!H$4+养成规划和标准成长!I$43*$A255,0)</f>
        <v>1155</v>
      </c>
      <c r="G255" s="9">
        <f>ROUND(属性投放!I$4+养成规划和标准成长!J$43*$A255,0)</f>
        <v>827</v>
      </c>
      <c r="H255" s="9">
        <f>ROUND(属性投放!J$4+养成规划和标准成长!K$43*$A255,0)</f>
        <v>538</v>
      </c>
      <c r="I255" s="9">
        <f>ROUND(属性投放!K$4+养成规划和标准成长!L$43*$A255,0)</f>
        <v>245</v>
      </c>
      <c r="J255" s="9">
        <f>ROUND(属性投放!L$4+养成规划和标准成长!M$43*$A255,0)</f>
        <v>1009</v>
      </c>
      <c r="K255" s="9">
        <f>ROUND(属性投放!M$4+养成规划和标准成长!N$43*$A255,0)</f>
        <v>1019</v>
      </c>
      <c r="L255" s="9">
        <f>养成规划和标准成长!C$91</f>
        <v>2</v>
      </c>
      <c r="M255" s="9">
        <f>养成规划和标准成长!D$91</f>
        <v>2</v>
      </c>
      <c r="N255" s="9">
        <f>养成规划和标准成长!E$91</f>
        <v>2</v>
      </c>
      <c r="O255" s="9">
        <f>养成规划和标准成长!F$91</f>
        <v>2</v>
      </c>
      <c r="P255" s="9">
        <f>养成规划和标准成长!G$91</f>
        <v>0.5</v>
      </c>
      <c r="Q255" s="9">
        <f>养成规划和标准成长!H$91</f>
        <v>0.5</v>
      </c>
      <c r="R255" s="9">
        <f>养成规划和标准成长!I$91</f>
        <v>0.60000000000000009</v>
      </c>
      <c r="S255" s="9">
        <f>养成规划和标准成长!J$91</f>
        <v>0.60000000000000009</v>
      </c>
      <c r="T255">
        <f t="shared" si="3"/>
        <v>1.0335280670561342</v>
      </c>
    </row>
    <row r="256" spans="1:20">
      <c r="A256" s="1">
        <v>99</v>
      </c>
      <c r="B256" s="9">
        <f>ROUND(属性投放!D$4+养成规划和标准成长!E$43*$A256,0)</f>
        <v>4109</v>
      </c>
      <c r="C256" s="9">
        <f>ROUND(属性投放!E$4+养成规划和标准成长!F$43*$A256,0)</f>
        <v>4184</v>
      </c>
      <c r="D256" s="9">
        <f>ROUND(属性投放!F$4+养成规划和标准成长!G$43*$A256,0)</f>
        <v>1539</v>
      </c>
      <c r="E256" s="9">
        <f>ROUND(属性投放!G$4+养成规划和标准成长!H$43*$A256,0)</f>
        <v>671</v>
      </c>
      <c r="F256" s="9">
        <f>ROUND(属性投放!H$4+养成规划和标准成长!I$43*$A256,0)</f>
        <v>1166</v>
      </c>
      <c r="G256" s="9">
        <f>ROUND(属性投放!I$4+养成规划和标准成长!J$43*$A256,0)</f>
        <v>835</v>
      </c>
      <c r="H256" s="9">
        <f>ROUND(属性投放!J$4+养成规划和标准成长!K$43*$A256,0)</f>
        <v>543</v>
      </c>
      <c r="I256" s="9">
        <f>ROUND(属性投放!K$4+养成规划和标准成长!L$43*$A256,0)</f>
        <v>248</v>
      </c>
      <c r="J256" s="9">
        <f>ROUND(属性投放!L$4+养成规划和标准成长!M$43*$A256,0)</f>
        <v>1020</v>
      </c>
      <c r="K256" s="9">
        <f>ROUND(属性投放!M$4+养成规划和标准成长!N$43*$A256,0)</f>
        <v>1030</v>
      </c>
      <c r="L256" s="9">
        <f>养成规划和标准成长!C$91</f>
        <v>2</v>
      </c>
      <c r="M256" s="9">
        <f>养成规划和标准成长!D$91</f>
        <v>2</v>
      </c>
      <c r="N256" s="9">
        <f>养成规划和标准成长!E$91</f>
        <v>2</v>
      </c>
      <c r="O256" s="9">
        <f>养成规划和标准成长!F$91</f>
        <v>2</v>
      </c>
      <c r="P256" s="9">
        <f>养成规划和标准成长!G$91</f>
        <v>0.5</v>
      </c>
      <c r="Q256" s="9">
        <f>养成规划和标准成长!H$91</f>
        <v>0.5</v>
      </c>
      <c r="R256" s="9">
        <f>养成规划和标准成长!I$91</f>
        <v>0.60000000000000009</v>
      </c>
      <c r="S256" s="9">
        <f>养成规划和标准成长!J$91</f>
        <v>0.60000000000000009</v>
      </c>
      <c r="T256">
        <f t="shared" si="3"/>
        <v>1.0376262626262627</v>
      </c>
    </row>
    <row r="257" spans="1:20">
      <c r="A257" s="1">
        <v>100</v>
      </c>
      <c r="B257" s="9">
        <f>ROUND(属性投放!D$4+养成规划和标准成长!E$43*$A257,0)</f>
        <v>4148</v>
      </c>
      <c r="C257" s="9">
        <f>ROUND(属性投放!E$4+养成规划和标准成长!F$43*$A257,0)</f>
        <v>4224</v>
      </c>
      <c r="D257" s="9">
        <f>ROUND(属性投放!F$4+养成规划和标准成长!G$43*$A257,0)</f>
        <v>1554</v>
      </c>
      <c r="E257" s="9">
        <f>ROUND(属性投放!G$4+养成规划和标准成长!H$43*$A257,0)</f>
        <v>677</v>
      </c>
      <c r="F257" s="9">
        <f>ROUND(属性投放!H$4+养成规划和标准成长!I$43*$A257,0)</f>
        <v>1177</v>
      </c>
      <c r="G257" s="9">
        <f>ROUND(属性投放!I$4+养成规划和标准成长!J$43*$A257,0)</f>
        <v>843</v>
      </c>
      <c r="H257" s="9">
        <f>ROUND(属性投放!J$4+养成规划和标准成长!K$43*$A257,0)</f>
        <v>548</v>
      </c>
      <c r="I257" s="9">
        <f>ROUND(属性投放!K$4+养成规划和标准成长!L$43*$A257,0)</f>
        <v>250</v>
      </c>
      <c r="J257" s="9">
        <f>ROUND(属性投放!L$4+养成规划和标准成长!M$43*$A257,0)</f>
        <v>1030</v>
      </c>
      <c r="K257" s="9">
        <f>ROUND(属性投放!M$4+养成规划和标准成长!N$43*$A257,0)</f>
        <v>1040</v>
      </c>
      <c r="L257" s="9">
        <f>养成规划和标准成长!C$91</f>
        <v>2</v>
      </c>
      <c r="M257" s="9">
        <f>养成规划和标准成长!D$91</f>
        <v>2</v>
      </c>
      <c r="N257" s="9">
        <f>养成规划和标准成长!E$91</f>
        <v>2</v>
      </c>
      <c r="O257" s="9">
        <f>养成规划和标准成长!F$91</f>
        <v>2</v>
      </c>
      <c r="P257" s="9">
        <f>养成规划和标准成长!G$91</f>
        <v>0.5</v>
      </c>
      <c r="Q257" s="9">
        <f>养成规划和标准成长!H$91</f>
        <v>0.5</v>
      </c>
      <c r="R257" s="9">
        <f>养成规划和标准成长!I$91</f>
        <v>0.60000000000000009</v>
      </c>
      <c r="S257" s="9">
        <f>养成规划和标准成长!J$91</f>
        <v>0.60000000000000009</v>
      </c>
      <c r="T257">
        <f t="shared" si="3"/>
        <v>1.0097370983446934</v>
      </c>
    </row>
    <row r="258" spans="1:20">
      <c r="A258" s="1">
        <v>101</v>
      </c>
      <c r="B258" s="9">
        <f>ROUND(属性投放!D$4+养成规划和标准成长!E$43*$A258,0)</f>
        <v>4187</v>
      </c>
      <c r="C258" s="9">
        <f>ROUND(属性投放!E$4+养成规划和标准成长!F$43*$A258,0)</f>
        <v>4264</v>
      </c>
      <c r="D258" s="9">
        <f>ROUND(属性投放!F$4+养成规划和标准成长!G$43*$A258,0)</f>
        <v>1569</v>
      </c>
      <c r="E258" s="9">
        <f>ROUND(属性投放!G$4+养成规划和标准成长!H$43*$A258,0)</f>
        <v>683</v>
      </c>
      <c r="F258" s="9">
        <f>ROUND(属性投放!H$4+养成规划和标准成长!I$43*$A258,0)</f>
        <v>1188</v>
      </c>
      <c r="G258" s="9">
        <f>ROUND(属性投放!I$4+养成规划和标准成长!J$43*$A258,0)</f>
        <v>851</v>
      </c>
      <c r="H258" s="9">
        <f>ROUND(属性投放!J$4+养成规划和标准成长!K$43*$A258,0)</f>
        <v>553</v>
      </c>
      <c r="I258" s="9">
        <f>ROUND(属性投放!K$4+养成规划和标准成长!L$43*$A258,0)</f>
        <v>252</v>
      </c>
      <c r="J258" s="9">
        <f>ROUND(属性投放!L$4+养成规划和标准成长!M$43*$A258,0)</f>
        <v>1040</v>
      </c>
      <c r="K258" s="9">
        <f>ROUND(属性投放!M$4+养成规划和标准成长!N$43*$A258,0)</f>
        <v>1050</v>
      </c>
      <c r="L258" s="9">
        <f>养成规划和标准成长!C$91</f>
        <v>2</v>
      </c>
      <c r="M258" s="9">
        <f>养成规划和标准成长!D$91</f>
        <v>2</v>
      </c>
      <c r="N258" s="9">
        <f>养成规划和标准成长!E$91</f>
        <v>2</v>
      </c>
      <c r="O258" s="9">
        <f>养成规划和标准成长!F$91</f>
        <v>2</v>
      </c>
      <c r="P258" s="9">
        <f>养成规划和标准成长!G$91</f>
        <v>0.5</v>
      </c>
      <c r="Q258" s="9">
        <f>养成规划和标准成长!H$91</f>
        <v>0.5</v>
      </c>
      <c r="R258" s="9">
        <f>养成规划和标准成长!I$91</f>
        <v>0.60000000000000009</v>
      </c>
      <c r="S258" s="9">
        <f>养成规划和标准成长!J$91</f>
        <v>0.60000000000000009</v>
      </c>
      <c r="T258">
        <f t="shared" si="3"/>
        <v>1.0135560396998307</v>
      </c>
    </row>
    <row r="259" spans="1:20">
      <c r="A259" s="1">
        <v>102</v>
      </c>
      <c r="B259" s="9">
        <f>ROUND(属性投放!D$4+养成规划和标准成长!E$43*$A259,0)</f>
        <v>4227</v>
      </c>
      <c r="C259" s="9">
        <f>ROUND(属性投放!E$4+养成规划和标准成长!F$43*$A259,0)</f>
        <v>4304</v>
      </c>
      <c r="D259" s="9">
        <f>ROUND(属性投放!F$4+养成规划和标准成长!G$43*$A259,0)</f>
        <v>1583</v>
      </c>
      <c r="E259" s="9">
        <f>ROUND(属性投放!G$4+养成规划和标准成长!H$43*$A259,0)</f>
        <v>690</v>
      </c>
      <c r="F259" s="9">
        <f>ROUND(属性投放!H$4+养成规划和标准成长!I$43*$A259,0)</f>
        <v>1199</v>
      </c>
      <c r="G259" s="9">
        <f>ROUND(属性投放!I$4+养成规划和标准成长!J$43*$A259,0)</f>
        <v>859</v>
      </c>
      <c r="H259" s="9">
        <f>ROUND(属性投放!J$4+养成规划和标准成长!K$43*$A259,0)</f>
        <v>558</v>
      </c>
      <c r="I259" s="9">
        <f>ROUND(属性投放!K$4+养成规划和标准成长!L$43*$A259,0)</f>
        <v>255</v>
      </c>
      <c r="J259" s="9">
        <f>ROUND(属性投放!L$4+养成规划和标准成长!M$43*$A259,0)</f>
        <v>1051</v>
      </c>
      <c r="K259" s="9">
        <f>ROUND(属性投放!M$4+养成规划和标准成长!N$43*$A259,0)</f>
        <v>1061</v>
      </c>
      <c r="L259" s="9">
        <f>养成规划和标准成长!C$91</f>
        <v>2</v>
      </c>
      <c r="M259" s="9">
        <f>养成规划和标准成长!D$91</f>
        <v>2</v>
      </c>
      <c r="N259" s="9">
        <f>养成规划和标准成长!E$91</f>
        <v>2</v>
      </c>
      <c r="O259" s="9">
        <f>养成规划和标准成长!F$91</f>
        <v>2</v>
      </c>
      <c r="P259" s="9">
        <f>养成规划和标准成长!G$91</f>
        <v>0.5</v>
      </c>
      <c r="Q259" s="9">
        <f>养成规划和标准成长!H$91</f>
        <v>0.5</v>
      </c>
      <c r="R259" s="9">
        <f>养成规划和标准成长!I$91</f>
        <v>0.60000000000000009</v>
      </c>
      <c r="S259" s="9">
        <f>养成规划和标准成长!J$91</f>
        <v>0.60000000000000009</v>
      </c>
      <c r="T259">
        <f t="shared" si="3"/>
        <v>1.0175734232065479</v>
      </c>
    </row>
    <row r="260" spans="1:20">
      <c r="A260" s="1">
        <v>103</v>
      </c>
      <c r="B260" s="9">
        <f>ROUND(属性投放!D$4+养成规划和标准成长!E$43*$A260,0)</f>
        <v>4266</v>
      </c>
      <c r="C260" s="9">
        <f>ROUND(属性投放!E$4+养成规划和标准成长!F$43*$A260,0)</f>
        <v>4345</v>
      </c>
      <c r="D260" s="9">
        <f>ROUND(属性投放!F$4+养成规划和标准成长!G$43*$A260,0)</f>
        <v>1598</v>
      </c>
      <c r="E260" s="9">
        <f>ROUND(属性投放!G$4+养成规划和标准成长!H$43*$A260,0)</f>
        <v>696</v>
      </c>
      <c r="F260" s="9">
        <f>ROUND(属性投放!H$4+养成规划和标准成长!I$43*$A260,0)</f>
        <v>1210</v>
      </c>
      <c r="G260" s="9">
        <f>ROUND(属性投放!I$4+养成规划和标准成长!J$43*$A260,0)</f>
        <v>867</v>
      </c>
      <c r="H260" s="9">
        <f>ROUND(属性投放!J$4+养成规划和标准成长!K$43*$A260,0)</f>
        <v>564</v>
      </c>
      <c r="I260" s="9">
        <f>ROUND(属性投放!K$4+养成规划和标准成长!L$43*$A260,0)</f>
        <v>257</v>
      </c>
      <c r="J260" s="9">
        <f>ROUND(属性投放!L$4+养成规划和标准成长!M$43*$A260,0)</f>
        <v>1061</v>
      </c>
      <c r="K260" s="9">
        <f>ROUND(属性投放!M$4+养成规划和标准成长!N$43*$A260,0)</f>
        <v>1071</v>
      </c>
      <c r="L260" s="9">
        <f>养成规划和标准成长!C$91</f>
        <v>2</v>
      </c>
      <c r="M260" s="9">
        <f>养成规划和标准成长!D$91</f>
        <v>2</v>
      </c>
      <c r="N260" s="9">
        <f>养成规划和标准成长!E$91</f>
        <v>2</v>
      </c>
      <c r="O260" s="9">
        <f>养成规划和标准成长!F$91</f>
        <v>2</v>
      </c>
      <c r="P260" s="9">
        <f>养成规划和标准成长!G$91</f>
        <v>0.5</v>
      </c>
      <c r="Q260" s="9">
        <f>养成规划和标准成长!H$91</f>
        <v>0.5</v>
      </c>
      <c r="R260" s="9">
        <f>养成规划和标准成长!I$91</f>
        <v>0.60000000000000009</v>
      </c>
      <c r="S260" s="9">
        <f>养成规划和标准成长!J$91</f>
        <v>0.60000000000000009</v>
      </c>
      <c r="T260">
        <f t="shared" si="3"/>
        <v>1.0213071582475461</v>
      </c>
    </row>
    <row r="261" spans="1:20">
      <c r="A261" s="1">
        <v>104</v>
      </c>
      <c r="B261" s="9">
        <f>ROUND(属性投放!D$4+养成规划和标准成长!E$43*$A261,0)</f>
        <v>4306</v>
      </c>
      <c r="C261" s="9">
        <f>ROUND(属性投放!E$4+养成规划和标准成长!F$43*$A261,0)</f>
        <v>4385</v>
      </c>
      <c r="D261" s="9">
        <f>ROUND(属性投放!F$4+养成规划和标准成长!G$43*$A261,0)</f>
        <v>1612</v>
      </c>
      <c r="E261" s="9">
        <f>ROUND(属性投放!G$4+养成规划和标准成长!H$43*$A261,0)</f>
        <v>702</v>
      </c>
      <c r="F261" s="9">
        <f>ROUND(属性投放!H$4+养成规划和标准成长!I$43*$A261,0)</f>
        <v>1221</v>
      </c>
      <c r="G261" s="9">
        <f>ROUND(属性投放!I$4+养成规划和标准成长!J$43*$A261,0)</f>
        <v>875</v>
      </c>
      <c r="H261" s="9">
        <f>ROUND(属性投放!J$4+养成规划和标准成长!K$43*$A261,0)</f>
        <v>569</v>
      </c>
      <c r="I261" s="9">
        <f>ROUND(属性投放!K$4+养成规划和标准成长!L$43*$A261,0)</f>
        <v>259</v>
      </c>
      <c r="J261" s="9">
        <f>ROUND(属性投放!L$4+养成规划和标准成长!M$43*$A261,0)</f>
        <v>1071</v>
      </c>
      <c r="K261" s="9">
        <f>ROUND(属性投放!M$4+养成规划和标准成长!N$43*$A261,0)</f>
        <v>1082</v>
      </c>
      <c r="L261" s="9">
        <f>养成规划和标准成长!C$91</f>
        <v>2</v>
      </c>
      <c r="M261" s="9">
        <f>养成规划和标准成长!D$91</f>
        <v>2</v>
      </c>
      <c r="N261" s="9">
        <f>养成规划和标准成长!E$91</f>
        <v>2</v>
      </c>
      <c r="O261" s="9">
        <f>养成规划和标准成长!F$91</f>
        <v>2</v>
      </c>
      <c r="P261" s="9">
        <f>养成规划和标准成长!G$91</f>
        <v>0.5</v>
      </c>
      <c r="Q261" s="9">
        <f>养成规划和标准成长!H$91</f>
        <v>0.5</v>
      </c>
      <c r="R261" s="9">
        <f>养成规划和标准成长!I$91</f>
        <v>0.60000000000000009</v>
      </c>
      <c r="S261" s="9">
        <f>养成规划和标准成长!J$91</f>
        <v>0.60000000000000009</v>
      </c>
      <c r="T261">
        <f t="shared" si="3"/>
        <v>1.0252380952380953</v>
      </c>
    </row>
    <row r="262" spans="1:20">
      <c r="A262" s="1">
        <v>105</v>
      </c>
      <c r="B262" s="9">
        <f>ROUND(属性投放!D$4+养成规划和标准成长!E$43*$A262,0)</f>
        <v>4345</v>
      </c>
      <c r="C262" s="9">
        <f>ROUND(属性投放!E$4+养成规划和标准成长!F$43*$A262,0)</f>
        <v>4425</v>
      </c>
      <c r="D262" s="9">
        <f>ROUND(属性投放!F$4+养成规划和标准成长!G$43*$A262,0)</f>
        <v>1627</v>
      </c>
      <c r="E262" s="9">
        <f>ROUND(属性投放!G$4+养成规划和标准成长!H$43*$A262,0)</f>
        <v>708</v>
      </c>
      <c r="F262" s="9">
        <f>ROUND(属性投放!H$4+养成规划和标准成长!I$43*$A262,0)</f>
        <v>1232</v>
      </c>
      <c r="G262" s="9">
        <f>ROUND(属性投放!I$4+养成规划和标准成长!J$43*$A262,0)</f>
        <v>883</v>
      </c>
      <c r="H262" s="9">
        <f>ROUND(属性投放!J$4+养成规划和标准成长!K$43*$A262,0)</f>
        <v>574</v>
      </c>
      <c r="I262" s="9">
        <f>ROUND(属性投放!K$4+养成规划和标准成长!L$43*$A262,0)</f>
        <v>262</v>
      </c>
      <c r="J262" s="9">
        <f>ROUND(属性投放!L$4+养成规划和标准成长!M$43*$A262,0)</f>
        <v>1082</v>
      </c>
      <c r="K262" s="9">
        <f>ROUND(属性投放!M$4+养成规划和标准成长!N$43*$A262,0)</f>
        <v>1092</v>
      </c>
      <c r="L262" s="9">
        <f>养成规划和标准成长!C$91</f>
        <v>2</v>
      </c>
      <c r="M262" s="9">
        <f>养成规划和标准成长!D$91</f>
        <v>2</v>
      </c>
      <c r="N262" s="9">
        <f>养成规划和标准成长!E$91</f>
        <v>2</v>
      </c>
      <c r="O262" s="9">
        <f>养成规划和标准成长!F$91</f>
        <v>2</v>
      </c>
      <c r="P262" s="9">
        <f>养成规划和标准成长!G$91</f>
        <v>0.5</v>
      </c>
      <c r="Q262" s="9">
        <f>养成规划和标准成长!H$91</f>
        <v>0.5</v>
      </c>
      <c r="R262" s="9">
        <f>养成规划和标准成长!I$91</f>
        <v>0.60000000000000009</v>
      </c>
      <c r="S262" s="9">
        <f>养成规划和标准成长!J$91</f>
        <v>0.60000000000000009</v>
      </c>
      <c r="T262">
        <f t="shared" si="3"/>
        <v>1.0288894151077432</v>
      </c>
    </row>
    <row r="263" spans="1:20">
      <c r="A263" s="1">
        <v>106</v>
      </c>
      <c r="B263" s="9">
        <f>ROUND(属性投放!D$4+养成规划和标准成长!E$43*$A263,0)</f>
        <v>4385</v>
      </c>
      <c r="C263" s="9">
        <f>ROUND(属性投放!E$4+养成规划和标准成长!F$43*$A263,0)</f>
        <v>4465</v>
      </c>
      <c r="D263" s="9">
        <f>ROUND(属性投放!F$4+养成规划和标准成长!G$43*$A263,0)</f>
        <v>1641</v>
      </c>
      <c r="E263" s="9">
        <f>ROUND(属性投放!G$4+养成规划和标准成长!H$43*$A263,0)</f>
        <v>715</v>
      </c>
      <c r="F263" s="9">
        <f>ROUND(属性投放!H$4+养成规划和标准成长!I$43*$A263,0)</f>
        <v>1243</v>
      </c>
      <c r="G263" s="9">
        <f>ROUND(属性投放!I$4+养成规划和标准成长!J$43*$A263,0)</f>
        <v>891</v>
      </c>
      <c r="H263" s="9">
        <f>ROUND(属性投放!J$4+养成规划和标准成长!K$43*$A263,0)</f>
        <v>579</v>
      </c>
      <c r="I263" s="9">
        <f>ROUND(属性投放!K$4+养成规划和标准成长!L$43*$A263,0)</f>
        <v>264</v>
      </c>
      <c r="J263" s="9">
        <f>ROUND(属性投放!L$4+养成规划和标准成长!M$43*$A263,0)</f>
        <v>1092</v>
      </c>
      <c r="K263" s="9">
        <f>ROUND(属性投放!M$4+养成规划和标准成长!N$43*$A263,0)</f>
        <v>1102</v>
      </c>
      <c r="L263" s="9">
        <f>养成规划和标准成长!C$91</f>
        <v>2</v>
      </c>
      <c r="M263" s="9">
        <f>养成规划和标准成长!D$91</f>
        <v>2</v>
      </c>
      <c r="N263" s="9">
        <f>养成规划和标准成长!E$91</f>
        <v>2</v>
      </c>
      <c r="O263" s="9">
        <f>养成规划和标准成长!F$91</f>
        <v>2</v>
      </c>
      <c r="P263" s="9">
        <f>养成规划和标准成长!G$91</f>
        <v>0.5</v>
      </c>
      <c r="Q263" s="9">
        <f>养成规划和标准成长!H$91</f>
        <v>0.5</v>
      </c>
      <c r="R263" s="9">
        <f>养成规划和标准成长!I$91</f>
        <v>0.60000000000000009</v>
      </c>
      <c r="S263" s="9">
        <f>养成规划和标准成长!J$91</f>
        <v>0.60000000000000009</v>
      </c>
      <c r="T263">
        <f t="shared" si="3"/>
        <v>1.032736693358455</v>
      </c>
    </row>
    <row r="264" spans="1:20">
      <c r="A264" s="1">
        <v>107</v>
      </c>
      <c r="B264" s="9">
        <f>ROUND(属性投放!D$4+养成规划和标准成长!E$43*$A264,0)</f>
        <v>4424</v>
      </c>
      <c r="C264" s="9">
        <f>ROUND(属性投放!E$4+养成规划和标准成长!F$43*$A264,0)</f>
        <v>4506</v>
      </c>
      <c r="D264" s="9">
        <f>ROUND(属性投放!F$4+养成规划和标准成长!G$43*$A264,0)</f>
        <v>1656</v>
      </c>
      <c r="E264" s="9">
        <f>ROUND(属性投放!G$4+养成规划和标准成长!H$43*$A264,0)</f>
        <v>721</v>
      </c>
      <c r="F264" s="9">
        <f>ROUND(属性投放!H$4+养成规划和标准成长!I$43*$A264,0)</f>
        <v>1254</v>
      </c>
      <c r="G264" s="9">
        <f>ROUND(属性投放!I$4+养成规划和标准成长!J$43*$A264,0)</f>
        <v>899</v>
      </c>
      <c r="H264" s="9">
        <f>ROUND(属性投放!J$4+养成规划和标准成长!K$43*$A264,0)</f>
        <v>584</v>
      </c>
      <c r="I264" s="9">
        <f>ROUND(属性投放!K$4+养成规划和标准成长!L$43*$A264,0)</f>
        <v>266</v>
      </c>
      <c r="J264" s="9">
        <f>ROUND(属性投放!L$4+养成规划和标准成长!M$43*$A264,0)</f>
        <v>1102</v>
      </c>
      <c r="K264" s="9">
        <f>ROUND(属性投放!M$4+养成规划和标准成长!N$43*$A264,0)</f>
        <v>1113</v>
      </c>
      <c r="L264" s="9">
        <f>养成规划和标准成长!C$91</f>
        <v>2</v>
      </c>
      <c r="M264" s="9">
        <f>养成规划和标准成长!D$91</f>
        <v>2</v>
      </c>
      <c r="N264" s="9">
        <f>养成规划和标准成长!E$91</f>
        <v>2</v>
      </c>
      <c r="O264" s="9">
        <f>养成规划和标准成长!F$91</f>
        <v>2</v>
      </c>
      <c r="P264" s="9">
        <f>养成规划和标准成长!G$91</f>
        <v>0.5</v>
      </c>
      <c r="Q264" s="9">
        <f>养成规划和标准成长!H$91</f>
        <v>0.5</v>
      </c>
      <c r="R264" s="9">
        <f>养成规划和标准成长!I$91</f>
        <v>0.60000000000000009</v>
      </c>
      <c r="S264" s="9">
        <f>养成规划和标准成长!J$91</f>
        <v>0.60000000000000009</v>
      </c>
      <c r="T264">
        <f t="shared" si="3"/>
        <v>1.0363082689154368</v>
      </c>
    </row>
    <row r="265" spans="1:20">
      <c r="A265" s="1">
        <v>108</v>
      </c>
      <c r="B265" s="9">
        <f>ROUND(属性投放!D$4+养成规划和标准成长!E$43*$A265,0)</f>
        <v>4464</v>
      </c>
      <c r="C265" s="9">
        <f>ROUND(属性投放!E$4+养成规划和标准成长!F$43*$A265,0)</f>
        <v>4546</v>
      </c>
      <c r="D265" s="9">
        <f>ROUND(属性投放!F$4+养成规划和标准成长!G$43*$A265,0)</f>
        <v>1670</v>
      </c>
      <c r="E265" s="9">
        <f>ROUND(属性投放!G$4+养成规划和标准成长!H$43*$A265,0)</f>
        <v>727</v>
      </c>
      <c r="F265" s="9">
        <f>ROUND(属性投放!H$4+养成规划和标准成长!I$43*$A265,0)</f>
        <v>1265</v>
      </c>
      <c r="G265" s="9">
        <f>ROUND(属性投放!I$4+养成规划和标准成长!J$43*$A265,0)</f>
        <v>907</v>
      </c>
      <c r="H265" s="9">
        <f>ROUND(属性投放!J$4+养成规划和标准成长!K$43*$A265,0)</f>
        <v>589</v>
      </c>
      <c r="I265" s="9">
        <f>ROUND(属性投放!K$4+养成规划和标准成长!L$43*$A265,0)</f>
        <v>268</v>
      </c>
      <c r="J265" s="9">
        <f>ROUND(属性投放!L$4+养成规划和标准成长!M$43*$A265,0)</f>
        <v>1112</v>
      </c>
      <c r="K265" s="9">
        <f>ROUND(属性投放!M$4+养成规划和标准成长!N$43*$A265,0)</f>
        <v>1123</v>
      </c>
      <c r="L265" s="9">
        <f>养成规划和标准成长!C$91</f>
        <v>2</v>
      </c>
      <c r="M265" s="9">
        <f>养成规划和标准成长!D$91</f>
        <v>2</v>
      </c>
      <c r="N265" s="9">
        <f>养成规划和标准成长!E$91</f>
        <v>2</v>
      </c>
      <c r="O265" s="9">
        <f>养成规划和标准成长!F$91</f>
        <v>2</v>
      </c>
      <c r="P265" s="9">
        <f>养成规划和标准成长!G$91</f>
        <v>0.5</v>
      </c>
      <c r="Q265" s="9">
        <f>养成规划和标准成长!H$91</f>
        <v>0.5</v>
      </c>
      <c r="R265" s="9">
        <f>养成规划和标准成长!I$91</f>
        <v>0.60000000000000009</v>
      </c>
      <c r="S265" s="9">
        <f>养成规划和标准成长!J$91</f>
        <v>0.60000000000000009</v>
      </c>
      <c r="T265">
        <f t="shared" si="3"/>
        <v>1.0400745573159367</v>
      </c>
    </row>
    <row r="266" spans="1:20">
      <c r="A266" s="1">
        <v>109</v>
      </c>
      <c r="B266" s="9">
        <f>ROUND(属性投放!D$4+养成规划和标准成长!E$43*$A266,0)</f>
        <v>4503</v>
      </c>
      <c r="C266" s="9">
        <f>ROUND(属性投放!E$4+养成规划和标准成长!F$43*$A266,0)</f>
        <v>4586</v>
      </c>
      <c r="D266" s="9">
        <f>ROUND(属性投放!F$4+养成规划和标准成长!G$43*$A266,0)</f>
        <v>1685</v>
      </c>
      <c r="E266" s="9">
        <f>ROUND(属性投放!G$4+养成规划和标准成长!H$43*$A266,0)</f>
        <v>733</v>
      </c>
      <c r="F266" s="9">
        <f>ROUND(属性投放!H$4+养成规划和标准成长!I$43*$A266,0)</f>
        <v>1276</v>
      </c>
      <c r="G266" s="9">
        <f>ROUND(属性投放!I$4+养成规划和标准成长!J$43*$A266,0)</f>
        <v>915</v>
      </c>
      <c r="H266" s="9">
        <f>ROUND(属性投放!J$4+养成规划和标准成长!K$43*$A266,0)</f>
        <v>595</v>
      </c>
      <c r="I266" s="9">
        <f>ROUND(属性投放!K$4+养成规划和标准成长!L$43*$A266,0)</f>
        <v>271</v>
      </c>
      <c r="J266" s="9">
        <f>ROUND(属性投放!L$4+养成规划和标准成长!M$43*$A266,0)</f>
        <v>1123</v>
      </c>
      <c r="K266" s="9">
        <f>ROUND(属性投放!M$4+养成规划和标准成长!N$43*$A266,0)</f>
        <v>1134</v>
      </c>
      <c r="L266" s="9">
        <f>养成规划和标准成长!C$91</f>
        <v>2</v>
      </c>
      <c r="M266" s="9">
        <f>养成规划和标准成长!D$91</f>
        <v>2</v>
      </c>
      <c r="N266" s="9">
        <f>养成规划和标准成长!E$91</f>
        <v>2</v>
      </c>
      <c r="O266" s="9">
        <f>养成规划和标准成长!F$91</f>
        <v>2</v>
      </c>
      <c r="P266" s="9">
        <f>养成规划和标准成长!G$91</f>
        <v>0.5</v>
      </c>
      <c r="Q266" s="9">
        <f>养成规划和标准成长!H$91</f>
        <v>0.5</v>
      </c>
      <c r="R266" s="9">
        <f>养成规划和标准成长!I$91</f>
        <v>0.60000000000000009</v>
      </c>
      <c r="S266" s="9">
        <f>养成规划和标准成长!J$91</f>
        <v>0.60000000000000009</v>
      </c>
      <c r="T266">
        <f t="shared" si="3"/>
        <v>1.0435689455388182</v>
      </c>
    </row>
    <row r="267" spans="1:20">
      <c r="A267" s="1">
        <v>110</v>
      </c>
      <c r="B267" s="9">
        <f>ROUND(属性投放!D$4+养成规划和标准成长!E$43*$A267,0)</f>
        <v>4543</v>
      </c>
      <c r="C267" s="9">
        <f>ROUND(属性投放!E$4+养成规划和标准成长!F$43*$A267,0)</f>
        <v>4626</v>
      </c>
      <c r="D267" s="9">
        <f>ROUND(属性投放!F$4+养成规划和标准成长!G$43*$A267,0)</f>
        <v>1699</v>
      </c>
      <c r="E267" s="9">
        <f>ROUND(属性投放!G$4+养成规划和标准成长!H$43*$A267,0)</f>
        <v>740</v>
      </c>
      <c r="F267" s="9">
        <f>ROUND(属性投放!H$4+养成规划和标准成长!I$43*$A267,0)</f>
        <v>1287</v>
      </c>
      <c r="G267" s="9">
        <f>ROUND(属性投放!I$4+养成规划和标准成长!J$43*$A267,0)</f>
        <v>923</v>
      </c>
      <c r="H267" s="9">
        <f>ROUND(属性投放!J$4+养成规划和标准成长!K$43*$A267,0)</f>
        <v>600</v>
      </c>
      <c r="I267" s="9">
        <f>ROUND(属性投放!K$4+养成规划和标准成长!L$43*$A267,0)</f>
        <v>273</v>
      </c>
      <c r="J267" s="9">
        <f>ROUND(属性投放!L$4+养成规划和标准成长!M$43*$A267,0)</f>
        <v>1133</v>
      </c>
      <c r="K267" s="9">
        <f>ROUND(属性投放!M$4+养成规划和标准成长!N$43*$A267,0)</f>
        <v>1144</v>
      </c>
      <c r="L267" s="9">
        <f>养成规划和标准成长!C$91</f>
        <v>2</v>
      </c>
      <c r="M267" s="9">
        <f>养成规划和标准成长!D$91</f>
        <v>2</v>
      </c>
      <c r="N267" s="9">
        <f>养成规划和标准成长!E$91</f>
        <v>2</v>
      </c>
      <c r="O267" s="9">
        <f>养成规划和标准成长!F$91</f>
        <v>2</v>
      </c>
      <c r="P267" s="9">
        <f>养成规划和标准成长!G$91</f>
        <v>0.5</v>
      </c>
      <c r="Q267" s="9">
        <f>养成规划和标准成长!H$91</f>
        <v>0.5</v>
      </c>
      <c r="R267" s="9">
        <f>养成规划和标准成长!I$91</f>
        <v>0.60000000000000009</v>
      </c>
      <c r="S267" s="9">
        <f>养成规划和标准成长!J$91</f>
        <v>0.60000000000000009</v>
      </c>
      <c r="T267">
        <f t="shared" si="3"/>
        <v>1.0179251624467847</v>
      </c>
    </row>
    <row r="268" spans="1:20">
      <c r="A268" s="1">
        <v>111</v>
      </c>
      <c r="B268" s="9">
        <f>ROUND(属性投放!D$4+养成规划和标准成长!E$43*$A268,0)</f>
        <v>4582</v>
      </c>
      <c r="C268" s="9">
        <f>ROUND(属性投放!E$4+养成规划和标准成长!F$43*$A268,0)</f>
        <v>4667</v>
      </c>
      <c r="D268" s="9">
        <f>ROUND(属性投放!F$4+养成规划和标准成长!G$43*$A268,0)</f>
        <v>1714</v>
      </c>
      <c r="E268" s="9">
        <f>ROUND(属性投放!G$4+养成规划和标准成长!H$43*$A268,0)</f>
        <v>746</v>
      </c>
      <c r="F268" s="9">
        <f>ROUND(属性投放!H$4+养成规划和标准成长!I$43*$A268,0)</f>
        <v>1298</v>
      </c>
      <c r="G268" s="9">
        <f>ROUND(属性投放!I$4+养成规划和标准成长!J$43*$A268,0)</f>
        <v>931</v>
      </c>
      <c r="H268" s="9">
        <f>ROUND(属性投放!J$4+养成规划和标准成长!K$43*$A268,0)</f>
        <v>605</v>
      </c>
      <c r="I268" s="9">
        <f>ROUND(属性投放!K$4+养成规划和标准成长!L$43*$A268,0)</f>
        <v>275</v>
      </c>
      <c r="J268" s="9">
        <f>ROUND(属性投放!L$4+养成规划和标准成长!M$43*$A268,0)</f>
        <v>1143</v>
      </c>
      <c r="K268" s="9">
        <f>ROUND(属性投放!M$4+养成规划和标准成长!N$43*$A268,0)</f>
        <v>1154</v>
      </c>
      <c r="L268" s="9">
        <f>养成规划和标准成长!C$91</f>
        <v>2</v>
      </c>
      <c r="M268" s="9">
        <f>养成规划和标准成长!D$91</f>
        <v>2</v>
      </c>
      <c r="N268" s="9">
        <f>养成规划和标准成长!E$91</f>
        <v>2</v>
      </c>
      <c r="O268" s="9">
        <f>养成规划和标准成长!F$91</f>
        <v>2</v>
      </c>
      <c r="P268" s="9">
        <f>养成规划和标准成长!G$91</f>
        <v>0.5</v>
      </c>
      <c r="Q268" s="9">
        <f>养成规划和标准成长!H$91</f>
        <v>0.5</v>
      </c>
      <c r="R268" s="9">
        <f>养成规划和标准成长!I$91</f>
        <v>0.60000000000000009</v>
      </c>
      <c r="S268" s="9">
        <f>养成规划和标准成长!J$91</f>
        <v>0.60000000000000009</v>
      </c>
      <c r="T268">
        <f t="shared" si="3"/>
        <v>1.0213999108337048</v>
      </c>
    </row>
    <row r="269" spans="1:20">
      <c r="A269" s="1">
        <v>112</v>
      </c>
      <c r="B269" s="9">
        <f>ROUND(属性投放!D$4+养成规划和标准成长!E$43*$A269,0)</f>
        <v>4622</v>
      </c>
      <c r="C269" s="9">
        <f>ROUND(属性投放!E$4+养成规划和标准成长!F$43*$A269,0)</f>
        <v>4707</v>
      </c>
      <c r="D269" s="9">
        <f>ROUND(属性投放!F$4+养成规划和标准成长!G$43*$A269,0)</f>
        <v>1728</v>
      </c>
      <c r="E269" s="9">
        <f>ROUND(属性投放!G$4+养成规划和标准成长!H$43*$A269,0)</f>
        <v>752</v>
      </c>
      <c r="F269" s="9">
        <f>ROUND(属性投放!H$4+养成规划和标准成长!I$43*$A269,0)</f>
        <v>1309</v>
      </c>
      <c r="G269" s="9">
        <f>ROUND(属性投放!I$4+养成规划和标准成长!J$43*$A269,0)</f>
        <v>939</v>
      </c>
      <c r="H269" s="9">
        <f>ROUND(属性投放!J$4+养成规划和标准成长!K$43*$A269,0)</f>
        <v>610</v>
      </c>
      <c r="I269" s="9">
        <f>ROUND(属性投放!K$4+养成规划和标准成长!L$43*$A269,0)</f>
        <v>278</v>
      </c>
      <c r="J269" s="9">
        <f>ROUND(属性投放!L$4+养成规划和标准成长!M$43*$A269,0)</f>
        <v>1154</v>
      </c>
      <c r="K269" s="9">
        <f>ROUND(属性投放!M$4+养成规划和标准成长!N$43*$A269,0)</f>
        <v>1165</v>
      </c>
      <c r="L269" s="9">
        <f>养成规划和标准成长!C$91</f>
        <v>2</v>
      </c>
      <c r="M269" s="9">
        <f>养成规划和标准成长!D$91</f>
        <v>2</v>
      </c>
      <c r="N269" s="9">
        <f>养成规划和标准成长!E$91</f>
        <v>2</v>
      </c>
      <c r="O269" s="9">
        <f>养成规划和标准成长!F$91</f>
        <v>2</v>
      </c>
      <c r="P269" s="9">
        <f>养成规划和标准成长!G$91</f>
        <v>0.5</v>
      </c>
      <c r="Q269" s="9">
        <f>养成规划和标准成长!H$91</f>
        <v>0.5</v>
      </c>
      <c r="R269" s="9">
        <f>养成规划和标准成长!I$91</f>
        <v>0.60000000000000009</v>
      </c>
      <c r="S269" s="9">
        <f>养成规划和标准成长!J$91</f>
        <v>0.60000000000000009</v>
      </c>
      <c r="T269">
        <f t="shared" si="3"/>
        <v>1.0250609891328455</v>
      </c>
    </row>
    <row r="270" spans="1:20">
      <c r="A270" s="1">
        <v>113</v>
      </c>
      <c r="B270" s="9">
        <f>ROUND(属性投放!D$4+养成规划和标准成长!E$43*$A270,0)</f>
        <v>4661</v>
      </c>
      <c r="C270" s="9">
        <f>ROUND(属性投放!E$4+养成规划和标准成长!F$43*$A270,0)</f>
        <v>4747</v>
      </c>
      <c r="D270" s="9">
        <f>ROUND(属性投放!F$4+养成规划和标准成长!G$43*$A270,0)</f>
        <v>1743</v>
      </c>
      <c r="E270" s="9">
        <f>ROUND(属性投放!G$4+养成规划和标准成长!H$43*$A270,0)</f>
        <v>759</v>
      </c>
      <c r="F270" s="9">
        <f>ROUND(属性投放!H$4+养成规划和标准成长!I$43*$A270,0)</f>
        <v>1320</v>
      </c>
      <c r="G270" s="9">
        <f>ROUND(属性投放!I$4+养成规划和标准成长!J$43*$A270,0)</f>
        <v>947</v>
      </c>
      <c r="H270" s="9">
        <f>ROUND(属性投放!J$4+养成规划和标准成长!K$43*$A270,0)</f>
        <v>615</v>
      </c>
      <c r="I270" s="9">
        <f>ROUND(属性投放!K$4+养成规划和标准成长!L$43*$A270,0)</f>
        <v>280</v>
      </c>
      <c r="J270" s="9">
        <f>ROUND(属性投放!L$4+养成规划和标准成长!M$43*$A270,0)</f>
        <v>1164</v>
      </c>
      <c r="K270" s="9">
        <f>ROUND(属性投放!M$4+养成规划和标准成长!N$43*$A270,0)</f>
        <v>1175</v>
      </c>
      <c r="L270" s="9">
        <f>养成规划和标准成长!C$91</f>
        <v>2</v>
      </c>
      <c r="M270" s="9">
        <f>养成规划和标准成长!D$91</f>
        <v>2</v>
      </c>
      <c r="N270" s="9">
        <f>养成规划和标准成长!E$91</f>
        <v>2</v>
      </c>
      <c r="O270" s="9">
        <f>养成规划和标准成长!F$91</f>
        <v>2</v>
      </c>
      <c r="P270" s="9">
        <f>养成规划和标准成长!G$91</f>
        <v>0.5</v>
      </c>
      <c r="Q270" s="9">
        <f>养成规划和标准成长!H$91</f>
        <v>0.5</v>
      </c>
      <c r="R270" s="9">
        <f>养成规划和标准成长!I$91</f>
        <v>0.60000000000000009</v>
      </c>
      <c r="S270" s="9">
        <f>养成规划和标准成长!J$91</f>
        <v>0.60000000000000009</v>
      </c>
      <c r="T270">
        <f t="shared" si="3"/>
        <v>1.0284642541924096</v>
      </c>
    </row>
    <row r="271" spans="1:20">
      <c r="A271" s="1">
        <v>114</v>
      </c>
      <c r="B271" s="9">
        <f>ROUND(属性投放!D$4+养成规划和标准成长!E$43*$A271,0)</f>
        <v>4701</v>
      </c>
      <c r="C271" s="9">
        <f>ROUND(属性投放!E$4+养成规划和标准成长!F$43*$A271,0)</f>
        <v>4787</v>
      </c>
      <c r="D271" s="9">
        <f>ROUND(属性投放!F$4+养成规划和标准成长!G$43*$A271,0)</f>
        <v>1758</v>
      </c>
      <c r="E271" s="9">
        <f>ROUND(属性投放!G$4+养成规划和标准成长!H$43*$A271,0)</f>
        <v>765</v>
      </c>
      <c r="F271" s="9">
        <f>ROUND(属性投放!H$4+养成规划和标准成长!I$43*$A271,0)</f>
        <v>1331</v>
      </c>
      <c r="G271" s="9">
        <f>ROUND(属性投放!I$4+养成规划和标准成长!J$43*$A271,0)</f>
        <v>955</v>
      </c>
      <c r="H271" s="9">
        <f>ROUND(属性投放!J$4+养成规划和标准成长!K$43*$A271,0)</f>
        <v>621</v>
      </c>
      <c r="I271" s="9">
        <f>ROUND(属性投放!K$4+养成规划和标准成长!L$43*$A271,0)</f>
        <v>282</v>
      </c>
      <c r="J271" s="9">
        <f>ROUND(属性投放!L$4+养成规划和标准成长!M$43*$A271,0)</f>
        <v>1174</v>
      </c>
      <c r="K271" s="9">
        <f>ROUND(属性投放!M$4+养成规划和标准成长!N$43*$A271,0)</f>
        <v>1186</v>
      </c>
      <c r="L271" s="9">
        <f>养成规划和标准成长!C$91</f>
        <v>2</v>
      </c>
      <c r="M271" s="9">
        <f>养成规划和标准成长!D$91</f>
        <v>2</v>
      </c>
      <c r="N271" s="9">
        <f>养成规划和标准成长!E$91</f>
        <v>2</v>
      </c>
      <c r="O271" s="9">
        <f>养成规划和标准成长!F$91</f>
        <v>2</v>
      </c>
      <c r="P271" s="9">
        <f>养成规划和标准成长!G$91</f>
        <v>0.5</v>
      </c>
      <c r="Q271" s="9">
        <f>养成规划和标准成长!H$91</f>
        <v>0.5</v>
      </c>
      <c r="R271" s="9">
        <f>养成规划和标准成长!I$91</f>
        <v>0.60000000000000009</v>
      </c>
      <c r="S271" s="9">
        <f>养成规划和标准成长!J$91</f>
        <v>0.60000000000000009</v>
      </c>
      <c r="T271">
        <f t="shared" si="3"/>
        <v>1.0320526893523601</v>
      </c>
    </row>
    <row r="272" spans="1:20">
      <c r="A272" s="1">
        <v>115</v>
      </c>
      <c r="B272" s="9">
        <f>ROUND(属性投放!D$4+养成规划和标准成长!E$43*$A272,0)</f>
        <v>4740</v>
      </c>
      <c r="C272" s="9">
        <f>ROUND(属性投放!E$4+养成规划和标准成长!F$43*$A272,0)</f>
        <v>4828</v>
      </c>
      <c r="D272" s="9">
        <f>ROUND(属性投放!F$4+养成规划和标准成长!G$43*$A272,0)</f>
        <v>1772</v>
      </c>
      <c r="E272" s="9">
        <f>ROUND(属性投放!G$4+养成规划和标准成长!H$43*$A272,0)</f>
        <v>771</v>
      </c>
      <c r="F272" s="9">
        <f>ROUND(属性投放!H$4+养成规划和标准成长!I$43*$A272,0)</f>
        <v>1342</v>
      </c>
      <c r="G272" s="9">
        <f>ROUND(属性投放!I$4+养成规划和标准成长!J$43*$A272,0)</f>
        <v>963</v>
      </c>
      <c r="H272" s="9">
        <f>ROUND(属性投放!J$4+养成规划和标准成长!K$43*$A272,0)</f>
        <v>626</v>
      </c>
      <c r="I272" s="9">
        <f>ROUND(属性投放!K$4+养成规划和标准成长!L$43*$A272,0)</f>
        <v>285</v>
      </c>
      <c r="J272" s="9">
        <f>ROUND(属性投放!L$4+养成规划和标准成长!M$43*$A272,0)</f>
        <v>1185</v>
      </c>
      <c r="K272" s="9">
        <f>ROUND(属性投放!M$4+养成规划和标准成长!N$43*$A272,0)</f>
        <v>1196</v>
      </c>
      <c r="L272" s="9">
        <f>养成规划和标准成长!C$91</f>
        <v>2</v>
      </c>
      <c r="M272" s="9">
        <f>养成规划和标准成长!D$91</f>
        <v>2</v>
      </c>
      <c r="N272" s="9">
        <f>养成规划和标准成长!E$91</f>
        <v>2</v>
      </c>
      <c r="O272" s="9">
        <f>养成规划和标准成长!F$91</f>
        <v>2</v>
      </c>
      <c r="P272" s="9">
        <f>养成规划和标准成长!G$91</f>
        <v>0.5</v>
      </c>
      <c r="Q272" s="9">
        <f>养成规划和标准成长!H$91</f>
        <v>0.5</v>
      </c>
      <c r="R272" s="9">
        <f>养成规划和标准成长!I$91</f>
        <v>0.60000000000000009</v>
      </c>
      <c r="S272" s="9">
        <f>养成规划和标准成长!J$91</f>
        <v>0.60000000000000009</v>
      </c>
      <c r="T272">
        <f t="shared" si="3"/>
        <v>1.0353866317169069</v>
      </c>
    </row>
    <row r="273" spans="1:20">
      <c r="A273" s="1">
        <v>116</v>
      </c>
      <c r="B273" s="9">
        <f>ROUND(属性投放!D$4+养成规划和标准成长!E$43*$A273,0)</f>
        <v>4780</v>
      </c>
      <c r="C273" s="9">
        <f>ROUND(属性投放!E$4+养成规划和标准成长!F$43*$A273,0)</f>
        <v>4868</v>
      </c>
      <c r="D273" s="9">
        <f>ROUND(属性投放!F$4+养成规划和标准成长!G$43*$A273,0)</f>
        <v>1787</v>
      </c>
      <c r="E273" s="9">
        <f>ROUND(属性投放!G$4+养成规划和标准成长!H$43*$A273,0)</f>
        <v>777</v>
      </c>
      <c r="F273" s="9">
        <f>ROUND(属性投放!H$4+养成规划和标准成长!I$43*$A273,0)</f>
        <v>1353</v>
      </c>
      <c r="G273" s="9">
        <f>ROUND(属性投放!I$4+养成规划和标准成长!J$43*$A273,0)</f>
        <v>971</v>
      </c>
      <c r="H273" s="9">
        <f>ROUND(属性投放!J$4+养成规划和标准成长!K$43*$A273,0)</f>
        <v>631</v>
      </c>
      <c r="I273" s="9">
        <f>ROUND(属性投放!K$4+养成规划和标准成长!L$43*$A273,0)</f>
        <v>287</v>
      </c>
      <c r="J273" s="9">
        <f>ROUND(属性投放!L$4+养成规划和标准成长!M$43*$A273,0)</f>
        <v>1195</v>
      </c>
      <c r="K273" s="9">
        <f>ROUND(属性投放!M$4+养成规划和标准成长!N$43*$A273,0)</f>
        <v>1206</v>
      </c>
      <c r="L273" s="9">
        <f>养成规划和标准成长!C$91</f>
        <v>2</v>
      </c>
      <c r="M273" s="9">
        <f>养成规划和标准成长!D$91</f>
        <v>2</v>
      </c>
      <c r="N273" s="9">
        <f>养成规划和标准成长!E$91</f>
        <v>2</v>
      </c>
      <c r="O273" s="9">
        <f>养成规划和标准成长!F$91</f>
        <v>2</v>
      </c>
      <c r="P273" s="9">
        <f>养成规划和标准成长!G$91</f>
        <v>0.5</v>
      </c>
      <c r="Q273" s="9">
        <f>养成规划和标准成长!H$91</f>
        <v>0.5</v>
      </c>
      <c r="R273" s="9">
        <f>养成规划和标准成长!I$91</f>
        <v>0.60000000000000009</v>
      </c>
      <c r="S273" s="9">
        <f>养成规划和标准成长!J$91</f>
        <v>0.60000000000000009</v>
      </c>
      <c r="T273">
        <f t="shared" si="3"/>
        <v>1.038904585959574</v>
      </c>
    </row>
    <row r="274" spans="1:20">
      <c r="A274" s="1">
        <v>117</v>
      </c>
      <c r="B274" s="9">
        <f>ROUND(属性投放!D$4+养成规划和标准成长!E$43*$A274,0)</f>
        <v>4819</v>
      </c>
      <c r="C274" s="9">
        <f>ROUND(属性投放!E$4+养成规划和标准成长!F$43*$A274,0)</f>
        <v>4908</v>
      </c>
      <c r="D274" s="9">
        <f>ROUND(属性投放!F$4+养成规划和标准成长!G$43*$A274,0)</f>
        <v>1801</v>
      </c>
      <c r="E274" s="9">
        <f>ROUND(属性投放!G$4+养成规划和标准成长!H$43*$A274,0)</f>
        <v>784</v>
      </c>
      <c r="F274" s="9">
        <f>ROUND(属性投放!H$4+养成规划和标准成长!I$43*$A274,0)</f>
        <v>1363</v>
      </c>
      <c r="G274" s="9">
        <f>ROUND(属性投放!I$4+养成规划和标准成长!J$43*$A274,0)</f>
        <v>980</v>
      </c>
      <c r="H274" s="9">
        <f>ROUND(属性投放!J$4+养成规划和标准成长!K$43*$A274,0)</f>
        <v>636</v>
      </c>
      <c r="I274" s="9">
        <f>ROUND(属性投放!K$4+养成规划和标准成长!L$43*$A274,0)</f>
        <v>289</v>
      </c>
      <c r="J274" s="9">
        <f>ROUND(属性投放!L$4+养成规划和标准成长!M$43*$A274,0)</f>
        <v>1205</v>
      </c>
      <c r="K274" s="9">
        <f>ROUND(属性投放!M$4+养成规划和标准成长!N$43*$A274,0)</f>
        <v>1217</v>
      </c>
      <c r="L274" s="9">
        <f>养成规划和标准成长!C$91</f>
        <v>2</v>
      </c>
      <c r="M274" s="9">
        <f>养成规划和标准成长!D$91</f>
        <v>2</v>
      </c>
      <c r="N274" s="9">
        <f>养成规划和标准成长!E$91</f>
        <v>2</v>
      </c>
      <c r="O274" s="9">
        <f>养成规划和标准成长!F$91</f>
        <v>2</v>
      </c>
      <c r="P274" s="9">
        <f>养成规划和标准成长!G$91</f>
        <v>0.5</v>
      </c>
      <c r="Q274" s="9">
        <f>养成规划和标准成长!H$91</f>
        <v>0.5</v>
      </c>
      <c r="R274" s="9">
        <f>养成规划和标准成长!I$91</f>
        <v>0.60000000000000009</v>
      </c>
      <c r="S274" s="9">
        <f>养成规划和标准成长!J$91</f>
        <v>0.60000000000000009</v>
      </c>
      <c r="T274">
        <f t="shared" si="3"/>
        <v>1.0421712802768166</v>
      </c>
    </row>
    <row r="275" spans="1:20">
      <c r="A275" s="1">
        <v>118</v>
      </c>
      <c r="B275" s="9">
        <f>ROUND(属性投放!D$4+养成规划和标准成长!E$43*$A275,0)</f>
        <v>4859</v>
      </c>
      <c r="C275" s="9">
        <f>ROUND(属性投放!E$4+养成规划和标准成长!F$43*$A275,0)</f>
        <v>4948</v>
      </c>
      <c r="D275" s="9">
        <f>ROUND(属性投放!F$4+养成规划和标准成长!G$43*$A275,0)</f>
        <v>1816</v>
      </c>
      <c r="E275" s="9">
        <f>ROUND(属性投放!G$4+养成规划和标准成长!H$43*$A275,0)</f>
        <v>790</v>
      </c>
      <c r="F275" s="9">
        <f>ROUND(属性投放!H$4+养成规划和标准成长!I$43*$A275,0)</f>
        <v>1374</v>
      </c>
      <c r="G275" s="9">
        <f>ROUND(属性投放!I$4+养成规划和标准成长!J$43*$A275,0)</f>
        <v>988</v>
      </c>
      <c r="H275" s="9">
        <f>ROUND(属性投放!J$4+养成规划和标准成长!K$43*$A275,0)</f>
        <v>641</v>
      </c>
      <c r="I275" s="9">
        <f>ROUND(属性投放!K$4+养成规划和标准成长!L$43*$A275,0)</f>
        <v>291</v>
      </c>
      <c r="J275" s="9">
        <f>ROUND(属性投放!L$4+养成规划和标准成长!M$43*$A275,0)</f>
        <v>1215</v>
      </c>
      <c r="K275" s="9">
        <f>ROUND(属性投放!M$4+养成规划和标准成长!N$43*$A275,0)</f>
        <v>1227</v>
      </c>
      <c r="L275" s="9">
        <f>养成规划和标准成长!C$91</f>
        <v>2</v>
      </c>
      <c r="M275" s="9">
        <f>养成规划和标准成长!D$91</f>
        <v>2</v>
      </c>
      <c r="N275" s="9">
        <f>养成规划和标准成长!E$91</f>
        <v>2</v>
      </c>
      <c r="O275" s="9">
        <f>养成规划和标准成长!F$91</f>
        <v>2</v>
      </c>
      <c r="P275" s="9">
        <f>养成规划和标准成长!G$91</f>
        <v>0.5</v>
      </c>
      <c r="Q275" s="9">
        <f>养成规划和标准成长!H$91</f>
        <v>0.5</v>
      </c>
      <c r="R275" s="9">
        <f>养成规划和标准成长!I$91</f>
        <v>0.60000000000000009</v>
      </c>
      <c r="S275" s="9">
        <f>养成规划和标准成长!J$91</f>
        <v>0.60000000000000009</v>
      </c>
      <c r="T275">
        <f t="shared" si="3"/>
        <v>1.0456208306434258</v>
      </c>
    </row>
    <row r="276" spans="1:20">
      <c r="A276" s="1">
        <v>119</v>
      </c>
      <c r="B276" s="9">
        <f>ROUND(属性投放!D$4+养成规划和标准成长!E$43*$A276,0)</f>
        <v>4898</v>
      </c>
      <c r="C276" s="9">
        <f>ROUND(属性投放!E$4+养成规划和标准成长!F$43*$A276,0)</f>
        <v>4989</v>
      </c>
      <c r="D276" s="9">
        <f>ROUND(属性投放!F$4+养成规划和标准成长!G$43*$A276,0)</f>
        <v>1830</v>
      </c>
      <c r="E276" s="9">
        <f>ROUND(属性投放!G$4+养成规划和标准成长!H$43*$A276,0)</f>
        <v>796</v>
      </c>
      <c r="F276" s="9">
        <f>ROUND(属性投放!H$4+养成规划和标准成长!I$43*$A276,0)</f>
        <v>1385</v>
      </c>
      <c r="G276" s="9">
        <f>ROUND(属性投放!I$4+养成规划和标准成长!J$43*$A276,0)</f>
        <v>996</v>
      </c>
      <c r="H276" s="9">
        <f>ROUND(属性投放!J$4+养成规划和标准成长!K$43*$A276,0)</f>
        <v>646</v>
      </c>
      <c r="I276" s="9">
        <f>ROUND(属性投放!K$4+养成规划和标准成长!L$43*$A276,0)</f>
        <v>294</v>
      </c>
      <c r="J276" s="9">
        <f>ROUND(属性投放!L$4+养成规划和标准成长!M$43*$A276,0)</f>
        <v>1226</v>
      </c>
      <c r="K276" s="9">
        <f>ROUND(属性投放!M$4+养成规划和标准成长!N$43*$A276,0)</f>
        <v>1238</v>
      </c>
      <c r="L276" s="9">
        <f>养成规划和标准成长!C$91</f>
        <v>2</v>
      </c>
      <c r="M276" s="9">
        <f>养成规划和标准成长!D$91</f>
        <v>2</v>
      </c>
      <c r="N276" s="9">
        <f>养成规划和标准成长!E$91</f>
        <v>2</v>
      </c>
      <c r="O276" s="9">
        <f>养成规划和标准成长!F$91</f>
        <v>2</v>
      </c>
      <c r="P276" s="9">
        <f>养成规划和标准成长!G$91</f>
        <v>0.5</v>
      </c>
      <c r="Q276" s="9">
        <f>养成规划和标准成长!H$91</f>
        <v>0.5</v>
      </c>
      <c r="R276" s="9">
        <f>养成规划和标准成长!I$91</f>
        <v>0.60000000000000009</v>
      </c>
      <c r="S276" s="9">
        <f>养成规划和标准成长!J$91</f>
        <v>0.60000000000000009</v>
      </c>
      <c r="T276">
        <f t="shared" si="3"/>
        <v>1.0488222698072804</v>
      </c>
    </row>
    <row r="277" spans="1:20">
      <c r="A277" s="1">
        <v>120</v>
      </c>
      <c r="B277" s="9">
        <f>ROUND(属性投放!D$4+养成规划和标准成长!E$43*$A277,0)</f>
        <v>4938</v>
      </c>
      <c r="C277" s="9">
        <f>ROUND(属性投放!E$4+养成规划和标准成长!F$43*$A277,0)</f>
        <v>5029</v>
      </c>
      <c r="D277" s="9">
        <f>ROUND(属性投放!F$4+养成规划和标准成长!G$43*$A277,0)</f>
        <v>1845</v>
      </c>
      <c r="E277" s="9">
        <f>ROUND(属性投放!G$4+养成规划和标准成长!H$43*$A277,0)</f>
        <v>802</v>
      </c>
      <c r="F277" s="9">
        <f>ROUND(属性投放!H$4+养成规划和标准成长!I$43*$A277,0)</f>
        <v>1396</v>
      </c>
      <c r="G277" s="9">
        <f>ROUND(属性投放!I$4+养成规划和标准成长!J$43*$A277,0)</f>
        <v>1004</v>
      </c>
      <c r="H277" s="9">
        <f>ROUND(属性投放!J$4+养成规划和标准成长!K$43*$A277,0)</f>
        <v>652</v>
      </c>
      <c r="I277" s="9">
        <f>ROUND(属性投放!K$4+养成规划和标准成长!L$43*$A277,0)</f>
        <v>296</v>
      </c>
      <c r="J277" s="9">
        <f>ROUND(属性投放!L$4+养成规划和标准成长!M$43*$A277,0)</f>
        <v>1236</v>
      </c>
      <c r="K277" s="9">
        <f>ROUND(属性投放!M$4+养成规划和标准成长!N$43*$A277,0)</f>
        <v>1248</v>
      </c>
      <c r="L277" s="9">
        <f>养成规划和标准成长!C$91</f>
        <v>2</v>
      </c>
      <c r="M277" s="9">
        <f>养成规划和标准成长!D$91</f>
        <v>2</v>
      </c>
      <c r="N277" s="9">
        <f>养成规划和标准成长!E$91</f>
        <v>2</v>
      </c>
      <c r="O277" s="9">
        <f>养成规划和标准成长!F$91</f>
        <v>2</v>
      </c>
      <c r="P277" s="9">
        <f>养成规划和标准成长!G$91</f>
        <v>0.5</v>
      </c>
      <c r="Q277" s="9">
        <f>养成规划和标准成长!H$91</f>
        <v>0.5</v>
      </c>
      <c r="R277" s="9">
        <f>养成规划和标准成长!I$91</f>
        <v>0.60000000000000009</v>
      </c>
      <c r="S277" s="9">
        <f>养成规划和标准成长!J$91</f>
        <v>0.60000000000000009</v>
      </c>
      <c r="T277">
        <f t="shared" si="3"/>
        <v>1.0249066002490661</v>
      </c>
    </row>
    <row r="278" spans="1:20">
      <c r="A278" s="1">
        <v>121</v>
      </c>
      <c r="B278" s="9">
        <f>ROUND(属性投放!D$4+养成规划和标准成长!E$43*$A278,0)</f>
        <v>4977</v>
      </c>
      <c r="C278" s="9">
        <f>ROUND(属性投放!E$4+养成规划和标准成长!F$43*$A278,0)</f>
        <v>5069</v>
      </c>
      <c r="D278" s="9">
        <f>ROUND(属性投放!F$4+养成规划和标准成长!G$43*$A278,0)</f>
        <v>1859</v>
      </c>
      <c r="E278" s="9">
        <f>ROUND(属性投放!G$4+养成规划和标准成长!H$43*$A278,0)</f>
        <v>809</v>
      </c>
      <c r="F278" s="9">
        <f>ROUND(属性投放!H$4+养成规划和标准成长!I$43*$A278,0)</f>
        <v>1407</v>
      </c>
      <c r="G278" s="9">
        <f>ROUND(属性投放!I$4+养成规划和标准成长!J$43*$A278,0)</f>
        <v>1012</v>
      </c>
      <c r="H278" s="9">
        <f>ROUND(属性投放!J$4+养成规划和标准成长!K$43*$A278,0)</f>
        <v>657</v>
      </c>
      <c r="I278" s="9">
        <f>ROUND(属性投放!K$4+养成规划和标准成长!L$43*$A278,0)</f>
        <v>298</v>
      </c>
      <c r="J278" s="9">
        <f>ROUND(属性投放!L$4+养成规划和标准成长!M$43*$A278,0)</f>
        <v>1246</v>
      </c>
      <c r="K278" s="9">
        <f>ROUND(属性投放!M$4+养成规划和标准成长!N$43*$A278,0)</f>
        <v>1258</v>
      </c>
      <c r="L278" s="9">
        <f>养成规划和标准成长!C$91</f>
        <v>2</v>
      </c>
      <c r="M278" s="9">
        <f>养成规划和标准成长!D$91</f>
        <v>2</v>
      </c>
      <c r="N278" s="9">
        <f>养成规划和标准成长!E$91</f>
        <v>2</v>
      </c>
      <c r="O278" s="9">
        <f>养成规划和标准成长!F$91</f>
        <v>2</v>
      </c>
      <c r="P278" s="9">
        <f>养成规划和标准成长!G$91</f>
        <v>0.5</v>
      </c>
      <c r="Q278" s="9">
        <f>养成规划和标准成长!H$91</f>
        <v>0.5</v>
      </c>
      <c r="R278" s="9">
        <f>养成规划和标准成长!I$91</f>
        <v>0.60000000000000009</v>
      </c>
      <c r="S278" s="9">
        <f>养成规划和标准成长!J$91</f>
        <v>0.60000000000000009</v>
      </c>
      <c r="T278">
        <f t="shared" si="3"/>
        <v>1.0280933691386078</v>
      </c>
    </row>
    <row r="279" spans="1:20">
      <c r="A279" s="1">
        <v>122</v>
      </c>
      <c r="B279" s="9">
        <f>ROUND(属性投放!D$4+养成规划和标准成长!E$43*$A279,0)</f>
        <v>5017</v>
      </c>
      <c r="C279" s="9">
        <f>ROUND(属性投放!E$4+养成规划和标准成长!F$43*$A279,0)</f>
        <v>5109</v>
      </c>
      <c r="D279" s="9">
        <f>ROUND(属性投放!F$4+养成规划和标准成长!G$43*$A279,0)</f>
        <v>1874</v>
      </c>
      <c r="E279" s="9">
        <f>ROUND(属性投放!G$4+养成规划和标准成长!H$43*$A279,0)</f>
        <v>815</v>
      </c>
      <c r="F279" s="9">
        <f>ROUND(属性投放!H$4+养成规划和标准成长!I$43*$A279,0)</f>
        <v>1418</v>
      </c>
      <c r="G279" s="9">
        <f>ROUND(属性投放!I$4+养成规划和标准成长!J$43*$A279,0)</f>
        <v>1020</v>
      </c>
      <c r="H279" s="9">
        <f>ROUND(属性投放!J$4+养成规划和标准成长!K$43*$A279,0)</f>
        <v>662</v>
      </c>
      <c r="I279" s="9">
        <f>ROUND(属性投放!K$4+养成规划和标准成长!L$43*$A279,0)</f>
        <v>301</v>
      </c>
      <c r="J279" s="9">
        <f>ROUND(属性投放!L$4+养成规划和标准成长!M$43*$A279,0)</f>
        <v>1257</v>
      </c>
      <c r="K279" s="9">
        <f>ROUND(属性投放!M$4+养成规划和标准成长!N$43*$A279,0)</f>
        <v>1269</v>
      </c>
      <c r="L279" s="9">
        <f>养成规划和标准成长!C$91</f>
        <v>2</v>
      </c>
      <c r="M279" s="9">
        <f>养成规划和标准成长!D$91</f>
        <v>2</v>
      </c>
      <c r="N279" s="9">
        <f>养成规划和标准成长!E$91</f>
        <v>2</v>
      </c>
      <c r="O279" s="9">
        <f>养成规划和标准成长!F$91</f>
        <v>2</v>
      </c>
      <c r="P279" s="9">
        <f>养成规划和标准成长!G$91</f>
        <v>0.5</v>
      </c>
      <c r="Q279" s="9">
        <f>养成规划和标准成长!H$91</f>
        <v>0.5</v>
      </c>
      <c r="R279" s="9">
        <f>养成规划和标准成长!I$91</f>
        <v>0.60000000000000009</v>
      </c>
      <c r="S279" s="9">
        <f>养成规划和标准成长!J$91</f>
        <v>0.60000000000000009</v>
      </c>
      <c r="T279">
        <f t="shared" si="3"/>
        <v>1.0314555921052631</v>
      </c>
    </row>
    <row r="280" spans="1:20">
      <c r="A280" s="1">
        <v>123</v>
      </c>
      <c r="B280" s="9">
        <f>ROUND(属性投放!D$4+养成规划和标准成长!E$43*$A280,0)</f>
        <v>5056</v>
      </c>
      <c r="C280" s="9">
        <f>ROUND(属性投放!E$4+养成规划和标准成长!F$43*$A280,0)</f>
        <v>5150</v>
      </c>
      <c r="D280" s="9">
        <f>ROUND(属性投放!F$4+养成规划和标准成长!G$43*$A280,0)</f>
        <v>1888</v>
      </c>
      <c r="E280" s="9">
        <f>ROUND(属性投放!G$4+养成规划和标准成长!H$43*$A280,0)</f>
        <v>821</v>
      </c>
      <c r="F280" s="9">
        <f>ROUND(属性投放!H$4+养成规划和标准成长!I$43*$A280,0)</f>
        <v>1429</v>
      </c>
      <c r="G280" s="9">
        <f>ROUND(属性投放!I$4+养成规划和标准成长!J$43*$A280,0)</f>
        <v>1028</v>
      </c>
      <c r="H280" s="9">
        <f>ROUND(属性投放!J$4+养成规划和标准成长!K$43*$A280,0)</f>
        <v>667</v>
      </c>
      <c r="I280" s="9">
        <f>ROUND(属性投放!K$4+养成规划和标准成长!L$43*$A280,0)</f>
        <v>303</v>
      </c>
      <c r="J280" s="9">
        <f>ROUND(属性投放!L$4+养成规划和标准成长!M$43*$A280,0)</f>
        <v>1267</v>
      </c>
      <c r="K280" s="9">
        <f>ROUND(属性投放!M$4+养成规划和标准成长!N$43*$A280,0)</f>
        <v>1279</v>
      </c>
      <c r="L280" s="9">
        <f>养成规划和标准成长!C$91</f>
        <v>2</v>
      </c>
      <c r="M280" s="9">
        <f>养成规划和标准成长!D$91</f>
        <v>2</v>
      </c>
      <c r="N280" s="9">
        <f>养成规划和标准成长!E$91</f>
        <v>2</v>
      </c>
      <c r="O280" s="9">
        <f>养成规划和标准成长!F$91</f>
        <v>2</v>
      </c>
      <c r="P280" s="9">
        <f>养成规划和标准成长!G$91</f>
        <v>0.5</v>
      </c>
      <c r="Q280" s="9">
        <f>养成规划和标准成长!H$91</f>
        <v>0.5</v>
      </c>
      <c r="R280" s="9">
        <f>养成规划和标准成长!I$91</f>
        <v>0.60000000000000009</v>
      </c>
      <c r="S280" s="9">
        <f>养成规划和标准成长!J$91</f>
        <v>0.60000000000000009</v>
      </c>
      <c r="T280">
        <f t="shared" si="3"/>
        <v>1.0345815428688356</v>
      </c>
    </row>
    <row r="281" spans="1:20">
      <c r="A281" s="1">
        <v>124</v>
      </c>
      <c r="B281" s="9">
        <f>ROUND(属性投放!D$4+养成规划和标准成长!E$43*$A281,0)</f>
        <v>5096</v>
      </c>
      <c r="C281" s="9">
        <f>ROUND(属性投放!E$4+养成规划和标准成长!F$43*$A281,0)</f>
        <v>5190</v>
      </c>
      <c r="D281" s="9">
        <f>ROUND(属性投放!F$4+养成规划和标准成长!G$43*$A281,0)</f>
        <v>1903</v>
      </c>
      <c r="E281" s="9">
        <f>ROUND(属性投放!G$4+养成规划和标准成长!H$43*$A281,0)</f>
        <v>827</v>
      </c>
      <c r="F281" s="9">
        <f>ROUND(属性投放!H$4+养成规划和标准成长!I$43*$A281,0)</f>
        <v>1440</v>
      </c>
      <c r="G281" s="9">
        <f>ROUND(属性投放!I$4+养成规划和标准成长!J$43*$A281,0)</f>
        <v>1036</v>
      </c>
      <c r="H281" s="9">
        <f>ROUND(属性投放!J$4+养成规划和标准成长!K$43*$A281,0)</f>
        <v>672</v>
      </c>
      <c r="I281" s="9">
        <f>ROUND(属性投放!K$4+养成规划和标准成长!L$43*$A281,0)</f>
        <v>305</v>
      </c>
      <c r="J281" s="9">
        <f>ROUND(属性投放!L$4+养成规划和标准成长!M$43*$A281,0)</f>
        <v>1277</v>
      </c>
      <c r="K281" s="9">
        <f>ROUND(属性投放!M$4+养成规划和标准成长!N$43*$A281,0)</f>
        <v>1290</v>
      </c>
      <c r="L281" s="9">
        <f>养成规划和标准成长!C$91</f>
        <v>2</v>
      </c>
      <c r="M281" s="9">
        <f>养成规划和标准成长!D$91</f>
        <v>2</v>
      </c>
      <c r="N281" s="9">
        <f>养成规划和标准成长!E$91</f>
        <v>2</v>
      </c>
      <c r="O281" s="9">
        <f>养成规划和标准成长!F$91</f>
        <v>2</v>
      </c>
      <c r="P281" s="9">
        <f>养成规划和标准成长!G$91</f>
        <v>0.5</v>
      </c>
      <c r="Q281" s="9">
        <f>养成规划和标准成长!H$91</f>
        <v>0.5</v>
      </c>
      <c r="R281" s="9">
        <f>养成规划和标准成长!I$91</f>
        <v>0.60000000000000009</v>
      </c>
      <c r="S281" s="9">
        <f>养成规划和标准成长!J$91</f>
        <v>0.60000000000000009</v>
      </c>
      <c r="T281">
        <f t="shared" si="3"/>
        <v>1.0378818737270876</v>
      </c>
    </row>
    <row r="282" spans="1:20">
      <c r="A282" s="1">
        <v>125</v>
      </c>
      <c r="B282" s="9">
        <f>ROUND(属性投放!D$4+养成规划和标准成长!E$43*$A282,0)</f>
        <v>5135</v>
      </c>
      <c r="C282" s="9">
        <f>ROUND(属性投放!E$4+养成规划和标准成长!F$43*$A282,0)</f>
        <v>5230</v>
      </c>
      <c r="D282" s="9">
        <f>ROUND(属性投放!F$4+养成规划和标准成长!G$43*$A282,0)</f>
        <v>1918</v>
      </c>
      <c r="E282" s="9">
        <f>ROUND(属性投放!G$4+养成规划和标准成长!H$43*$A282,0)</f>
        <v>834</v>
      </c>
      <c r="F282" s="9">
        <f>ROUND(属性投放!H$4+养成规划和标准成长!I$43*$A282,0)</f>
        <v>1451</v>
      </c>
      <c r="G282" s="9">
        <f>ROUND(属性投放!I$4+养成规划和标准成长!J$43*$A282,0)</f>
        <v>1044</v>
      </c>
      <c r="H282" s="9">
        <f>ROUND(属性投放!J$4+养成规划和标准成长!K$43*$A282,0)</f>
        <v>678</v>
      </c>
      <c r="I282" s="9">
        <f>ROUND(属性投放!K$4+养成规划和标准成长!L$43*$A282,0)</f>
        <v>308</v>
      </c>
      <c r="J282" s="9">
        <f>ROUND(属性投放!L$4+养成规划和标准成长!M$43*$A282,0)</f>
        <v>1288</v>
      </c>
      <c r="K282" s="9">
        <f>ROUND(属性投放!M$4+养成规划和标准成长!N$43*$A282,0)</f>
        <v>1300</v>
      </c>
      <c r="L282" s="9">
        <f>养成规划和标准成长!C$91</f>
        <v>2</v>
      </c>
      <c r="M282" s="9">
        <f>养成规划和标准成长!D$91</f>
        <v>2</v>
      </c>
      <c r="N282" s="9">
        <f>养成规划和标准成长!E$91</f>
        <v>2</v>
      </c>
      <c r="O282" s="9">
        <f>养成规划和标准成长!F$91</f>
        <v>2</v>
      </c>
      <c r="P282" s="9">
        <f>养成规划和标准成长!G$91</f>
        <v>0.5</v>
      </c>
      <c r="Q282" s="9">
        <f>养成规划和标准成长!H$91</f>
        <v>0.5</v>
      </c>
      <c r="R282" s="9">
        <f>养成规划和标准成长!I$91</f>
        <v>0.60000000000000009</v>
      </c>
      <c r="S282" s="9">
        <f>养成规划和标准成长!J$91</f>
        <v>0.60000000000000009</v>
      </c>
      <c r="T282">
        <f t="shared" si="3"/>
        <v>1.0409487127508616</v>
      </c>
    </row>
    <row r="283" spans="1:20">
      <c r="A283" s="1">
        <v>126</v>
      </c>
      <c r="B283" s="9">
        <f>ROUND(属性投放!D$4+养成规划和标准成长!E$43*$A283,0)</f>
        <v>5174</v>
      </c>
      <c r="C283" s="9">
        <f>ROUND(属性投放!E$4+养成规划和标准成长!F$43*$A283,0)</f>
        <v>5270</v>
      </c>
      <c r="D283" s="9">
        <f>ROUND(属性投放!F$4+养成规划和标准成长!G$43*$A283,0)</f>
        <v>1932</v>
      </c>
      <c r="E283" s="9">
        <f>ROUND(属性投放!G$4+养成规划和标准成长!H$43*$A283,0)</f>
        <v>840</v>
      </c>
      <c r="F283" s="9">
        <f>ROUND(属性投放!H$4+养成规划和标准成长!I$43*$A283,0)</f>
        <v>1462</v>
      </c>
      <c r="G283" s="9">
        <f>ROUND(属性投放!I$4+养成规划和标准成长!J$43*$A283,0)</f>
        <v>1052</v>
      </c>
      <c r="H283" s="9">
        <f>ROUND(属性投放!J$4+养成规划和标准成长!K$43*$A283,0)</f>
        <v>683</v>
      </c>
      <c r="I283" s="9">
        <f>ROUND(属性投放!K$4+养成规划和标准成长!L$43*$A283,0)</f>
        <v>310</v>
      </c>
      <c r="J283" s="9">
        <f>ROUND(属性投放!L$4+养成规划和标准成长!M$43*$A283,0)</f>
        <v>1298</v>
      </c>
      <c r="K283" s="9">
        <f>ROUND(属性投放!M$4+养成规划和标准成长!N$43*$A283,0)</f>
        <v>1310</v>
      </c>
      <c r="L283" s="9">
        <f>养成规划和标准成长!C$91</f>
        <v>2</v>
      </c>
      <c r="M283" s="9">
        <f>养成规划和标准成长!D$91</f>
        <v>2</v>
      </c>
      <c r="N283" s="9">
        <f>养成规划和标准成长!E$91</f>
        <v>2</v>
      </c>
      <c r="O283" s="9">
        <f>养成规划和标准成长!F$91</f>
        <v>2</v>
      </c>
      <c r="P283" s="9">
        <f>养成规划和标准成长!G$91</f>
        <v>0.5</v>
      </c>
      <c r="Q283" s="9">
        <f>养成规划和标准成长!H$91</f>
        <v>0.5</v>
      </c>
      <c r="R283" s="9">
        <f>养成规划和标准成长!I$91</f>
        <v>0.60000000000000009</v>
      </c>
      <c r="S283" s="9">
        <f>养成规划和标准成长!J$91</f>
        <v>0.60000000000000009</v>
      </c>
      <c r="T283">
        <f t="shared" si="3"/>
        <v>1.0439870863599676</v>
      </c>
    </row>
    <row r="284" spans="1:20">
      <c r="A284" s="1">
        <v>127</v>
      </c>
      <c r="B284" s="9">
        <f>ROUND(属性投放!D$4+养成规划和标准成长!E$43*$A284,0)</f>
        <v>5214</v>
      </c>
      <c r="C284" s="9">
        <f>ROUND(属性投放!E$4+养成规划和标准成长!F$43*$A284,0)</f>
        <v>5310</v>
      </c>
      <c r="D284" s="9">
        <f>ROUND(属性投放!F$4+养成规划和标准成长!G$43*$A284,0)</f>
        <v>1947</v>
      </c>
      <c r="E284" s="9">
        <f>ROUND(属性投放!G$4+养成规划和标准成长!H$43*$A284,0)</f>
        <v>846</v>
      </c>
      <c r="F284" s="9">
        <f>ROUND(属性投放!H$4+养成规划和标准成长!I$43*$A284,0)</f>
        <v>1473</v>
      </c>
      <c r="G284" s="9">
        <f>ROUND(属性投放!I$4+养成规划和标准成长!J$43*$A284,0)</f>
        <v>1060</v>
      </c>
      <c r="H284" s="9">
        <f>ROUND(属性投放!J$4+养成规划和标准成长!K$43*$A284,0)</f>
        <v>688</v>
      </c>
      <c r="I284" s="9">
        <f>ROUND(属性投放!K$4+养成规划和标准成长!L$43*$A284,0)</f>
        <v>312</v>
      </c>
      <c r="J284" s="9">
        <f>ROUND(属性投放!L$4+养成规划和标准成长!M$43*$A284,0)</f>
        <v>1308</v>
      </c>
      <c r="K284" s="9">
        <f>ROUND(属性投放!M$4+养成规划和标准成长!N$43*$A284,0)</f>
        <v>1321</v>
      </c>
      <c r="L284" s="9">
        <f>养成规划和标准成长!C$91</f>
        <v>2</v>
      </c>
      <c r="M284" s="9">
        <f>养成规划和标准成长!D$91</f>
        <v>2</v>
      </c>
      <c r="N284" s="9">
        <f>养成规划和标准成长!E$91</f>
        <v>2</v>
      </c>
      <c r="O284" s="9">
        <f>养成规划和标准成长!F$91</f>
        <v>2</v>
      </c>
      <c r="P284" s="9">
        <f>养成规划和标准成长!G$91</f>
        <v>0.5</v>
      </c>
      <c r="Q284" s="9">
        <f>养成规划和标准成长!H$91</f>
        <v>0.5</v>
      </c>
      <c r="R284" s="9">
        <f>养成规划和标准成长!I$91</f>
        <v>0.60000000000000009</v>
      </c>
      <c r="S284" s="9">
        <f>养成规划和标准成长!J$91</f>
        <v>0.60000000000000009</v>
      </c>
      <c r="T284">
        <f t="shared" si="3"/>
        <v>1.0471982325768228</v>
      </c>
    </row>
    <row r="285" spans="1:20">
      <c r="A285" s="1">
        <v>128</v>
      </c>
      <c r="B285" s="9">
        <f>ROUND(属性投放!D$4+养成规划和标准成长!E$43*$A285,0)</f>
        <v>5253</v>
      </c>
      <c r="C285" s="9">
        <f>ROUND(属性投放!E$4+养成规划和标准成长!F$43*$A285,0)</f>
        <v>5351</v>
      </c>
      <c r="D285" s="9">
        <f>ROUND(属性投放!F$4+养成规划和标准成长!G$43*$A285,0)</f>
        <v>1961</v>
      </c>
      <c r="E285" s="9">
        <f>ROUND(属性投放!G$4+养成规划和标准成长!H$43*$A285,0)</f>
        <v>853</v>
      </c>
      <c r="F285" s="9">
        <f>ROUND(属性投放!H$4+养成规划和标准成长!I$43*$A285,0)</f>
        <v>1484</v>
      </c>
      <c r="G285" s="9">
        <f>ROUND(属性投放!I$4+养成规划和标准成长!J$43*$A285,0)</f>
        <v>1068</v>
      </c>
      <c r="H285" s="9">
        <f>ROUND(属性投放!J$4+养成规划和标准成长!K$43*$A285,0)</f>
        <v>693</v>
      </c>
      <c r="I285" s="9">
        <f>ROUND(属性投放!K$4+养成规划和标准成长!L$43*$A285,0)</f>
        <v>314</v>
      </c>
      <c r="J285" s="9">
        <f>ROUND(属性投放!L$4+养成规划和标准成长!M$43*$A285,0)</f>
        <v>1318</v>
      </c>
      <c r="K285" s="9">
        <f>ROUND(属性投放!M$4+养成规划和标准成长!N$43*$A285,0)</f>
        <v>1331</v>
      </c>
      <c r="L285" s="9">
        <f>养成规划和标准成长!C$91</f>
        <v>2</v>
      </c>
      <c r="M285" s="9">
        <f>养成规划和标准成长!D$91</f>
        <v>2</v>
      </c>
      <c r="N285" s="9">
        <f>养成规划和标准成长!E$91</f>
        <v>2</v>
      </c>
      <c r="O285" s="9">
        <f>养成规划和标准成长!F$91</f>
        <v>2</v>
      </c>
      <c r="P285" s="9">
        <f>养成规划和标准成长!G$91</f>
        <v>0.5</v>
      </c>
      <c r="Q285" s="9">
        <f>养成规划和标准成长!H$91</f>
        <v>0.5</v>
      </c>
      <c r="R285" s="9">
        <f>养成规划和标准成长!I$91</f>
        <v>0.60000000000000009</v>
      </c>
      <c r="S285" s="9">
        <f>养成规划和标准成长!J$91</f>
        <v>0.60000000000000009</v>
      </c>
      <c r="T285">
        <f t="shared" si="3"/>
        <v>1.0501799280287885</v>
      </c>
    </row>
    <row r="286" spans="1:20">
      <c r="A286" s="1">
        <v>129</v>
      </c>
      <c r="B286" s="9">
        <f>ROUND(属性投放!D$4+养成规划和标准成长!E$43*$A286,0)</f>
        <v>5293</v>
      </c>
      <c r="C286" s="9">
        <f>ROUND(属性投放!E$4+养成规划和标准成长!F$43*$A286,0)</f>
        <v>5391</v>
      </c>
      <c r="D286" s="9">
        <f>ROUND(属性投放!F$4+养成规划和标准成长!G$43*$A286,0)</f>
        <v>1976</v>
      </c>
      <c r="E286" s="9">
        <f>ROUND(属性投放!G$4+养成规划和标准成长!H$43*$A286,0)</f>
        <v>859</v>
      </c>
      <c r="F286" s="9">
        <f>ROUND(属性投放!H$4+养成规划和标准成长!I$43*$A286,0)</f>
        <v>1495</v>
      </c>
      <c r="G286" s="9">
        <f>ROUND(属性投放!I$4+养成规划和标准成长!J$43*$A286,0)</f>
        <v>1076</v>
      </c>
      <c r="H286" s="9">
        <f>ROUND(属性投放!J$4+养成规划和标准成长!K$43*$A286,0)</f>
        <v>698</v>
      </c>
      <c r="I286" s="9">
        <f>ROUND(属性投放!K$4+养成规划和标准成长!L$43*$A286,0)</f>
        <v>317</v>
      </c>
      <c r="J286" s="9">
        <f>ROUND(属性投放!L$4+养成规划和标准成长!M$43*$A286,0)</f>
        <v>1329</v>
      </c>
      <c r="K286" s="9">
        <f>ROUND(属性投放!M$4+养成规划和标准成长!N$43*$A286,0)</f>
        <v>1342</v>
      </c>
      <c r="L286" s="9">
        <f>养成规划和标准成长!C$91</f>
        <v>2</v>
      </c>
      <c r="M286" s="9">
        <f>养成规划和标准成长!D$91</f>
        <v>2</v>
      </c>
      <c r="N286" s="9">
        <f>养成规划和标准成长!E$91</f>
        <v>2</v>
      </c>
      <c r="O286" s="9">
        <f>养成规划和标准成长!F$91</f>
        <v>2</v>
      </c>
      <c r="P286" s="9">
        <f>养成规划和标准成长!G$91</f>
        <v>0.5</v>
      </c>
      <c r="Q286" s="9">
        <f>养成规划和标准成长!H$91</f>
        <v>0.5</v>
      </c>
      <c r="R286" s="9">
        <f>养成规划和标准成长!I$91</f>
        <v>0.60000000000000009</v>
      </c>
      <c r="S286" s="9">
        <f>养成规划和标准成长!J$91</f>
        <v>0.60000000000000009</v>
      </c>
      <c r="T286">
        <f t="shared" ref="T286:T307" si="4">B286/B132</f>
        <v>1.0533333333333332</v>
      </c>
    </row>
    <row r="287" spans="1:20">
      <c r="A287" s="1">
        <v>130</v>
      </c>
      <c r="B287" s="9">
        <f>ROUND(属性投放!D$4+养成规划和标准成长!E$43*$A287,0)</f>
        <v>5332</v>
      </c>
      <c r="C287" s="9">
        <f>ROUND(属性投放!E$4+养成规划和标准成长!F$43*$A287,0)</f>
        <v>5431</v>
      </c>
      <c r="D287" s="9">
        <f>ROUND(属性投放!F$4+养成规划和标准成长!G$43*$A287,0)</f>
        <v>1990</v>
      </c>
      <c r="E287" s="9">
        <f>ROUND(属性投放!G$4+养成规划和标准成长!H$43*$A287,0)</f>
        <v>865</v>
      </c>
      <c r="F287" s="9">
        <f>ROUND(属性投放!H$4+养成规划和标准成长!I$43*$A287,0)</f>
        <v>1506</v>
      </c>
      <c r="G287" s="9">
        <f>ROUND(属性投放!I$4+养成规划和标准成长!J$43*$A287,0)</f>
        <v>1084</v>
      </c>
      <c r="H287" s="9">
        <f>ROUND(属性投放!J$4+养成规划和标准成长!K$43*$A287,0)</f>
        <v>703</v>
      </c>
      <c r="I287" s="9">
        <f>ROUND(属性投放!K$4+养成规划和标准成长!L$43*$A287,0)</f>
        <v>319</v>
      </c>
      <c r="J287" s="9">
        <f>ROUND(属性投放!L$4+养成规划和标准成长!M$43*$A287,0)</f>
        <v>1339</v>
      </c>
      <c r="K287" s="9">
        <f>ROUND(属性投放!M$4+养成规划和标准成长!N$43*$A287,0)</f>
        <v>1352</v>
      </c>
      <c r="L287" s="9">
        <f>养成规划和标准成长!C$91</f>
        <v>2</v>
      </c>
      <c r="M287" s="9">
        <f>养成规划和标准成长!D$91</f>
        <v>2</v>
      </c>
      <c r="N287" s="9">
        <f>养成规划和标准成长!E$91</f>
        <v>2</v>
      </c>
      <c r="O287" s="9">
        <f>养成规划和标准成长!F$91</f>
        <v>2</v>
      </c>
      <c r="P287" s="9">
        <f>养成规划和标准成长!G$91</f>
        <v>0.5</v>
      </c>
      <c r="Q287" s="9">
        <f>养成规划和标准成长!H$91</f>
        <v>0.5</v>
      </c>
      <c r="R287" s="9">
        <f>养成规划和标准成长!I$91</f>
        <v>0.60000000000000009</v>
      </c>
      <c r="S287" s="9">
        <f>养成规划和标准成长!J$91</f>
        <v>0.60000000000000009</v>
      </c>
      <c r="T287">
        <f t="shared" si="4"/>
        <v>1.0309358081979891</v>
      </c>
    </row>
    <row r="288" spans="1:20">
      <c r="A288" s="1">
        <v>131</v>
      </c>
      <c r="B288" s="9">
        <f>ROUND(属性投放!D$4+养成规划和标准成长!E$43*$A288,0)</f>
        <v>5372</v>
      </c>
      <c r="C288" s="9">
        <f>ROUND(属性投放!E$4+养成规划和标准成长!F$43*$A288,0)</f>
        <v>5471</v>
      </c>
      <c r="D288" s="9">
        <f>ROUND(属性投放!F$4+养成规划和标准成长!G$43*$A288,0)</f>
        <v>2005</v>
      </c>
      <c r="E288" s="9">
        <f>ROUND(属性投放!G$4+养成规划和标准成长!H$43*$A288,0)</f>
        <v>871</v>
      </c>
      <c r="F288" s="9">
        <f>ROUND(属性投放!H$4+养成规划和标准成长!I$43*$A288,0)</f>
        <v>1517</v>
      </c>
      <c r="G288" s="9">
        <f>ROUND(属性投放!I$4+养成规划和标准成长!J$43*$A288,0)</f>
        <v>1092</v>
      </c>
      <c r="H288" s="9">
        <f>ROUND(属性投放!J$4+养成规划和标准成长!K$43*$A288,0)</f>
        <v>709</v>
      </c>
      <c r="I288" s="9">
        <f>ROUND(属性投放!K$4+养成规划和标准成长!L$43*$A288,0)</f>
        <v>321</v>
      </c>
      <c r="J288" s="9">
        <f>ROUND(属性投放!L$4+养成规划和标准成长!M$43*$A288,0)</f>
        <v>1349</v>
      </c>
      <c r="K288" s="9">
        <f>ROUND(属性投放!M$4+养成规划和标准成长!N$43*$A288,0)</f>
        <v>1362</v>
      </c>
      <c r="L288" s="9">
        <f>养成规划和标准成长!C$91</f>
        <v>2</v>
      </c>
      <c r="M288" s="9">
        <f>养成规划和标准成长!D$91</f>
        <v>2</v>
      </c>
      <c r="N288" s="9">
        <f>养成规划和标准成长!E$91</f>
        <v>2</v>
      </c>
      <c r="O288" s="9">
        <f>养成规划和标准成长!F$91</f>
        <v>2</v>
      </c>
      <c r="P288" s="9">
        <f>养成规划和标准成长!G$91</f>
        <v>0.5</v>
      </c>
      <c r="Q288" s="9">
        <f>养成规划和标准成长!H$91</f>
        <v>0.5</v>
      </c>
      <c r="R288" s="9">
        <f>养成规划和标准成长!I$91</f>
        <v>0.60000000000000009</v>
      </c>
      <c r="S288" s="9">
        <f>养成规划和标准成长!J$91</f>
        <v>0.60000000000000009</v>
      </c>
      <c r="T288">
        <f t="shared" si="4"/>
        <v>1.0340712223291626</v>
      </c>
    </row>
    <row r="289" spans="1:20">
      <c r="A289" s="1">
        <v>132</v>
      </c>
      <c r="B289" s="9">
        <f>ROUND(属性投放!D$4+养成规划和标准成长!E$43*$A289,0)</f>
        <v>5411</v>
      </c>
      <c r="C289" s="9">
        <f>ROUND(属性投放!E$4+养成规划和标准成长!F$43*$A289,0)</f>
        <v>5512</v>
      </c>
      <c r="D289" s="9">
        <f>ROUND(属性投放!F$4+养成规划和标准成长!G$43*$A289,0)</f>
        <v>2019</v>
      </c>
      <c r="E289" s="9">
        <f>ROUND(属性投放!G$4+养成规划和标准成长!H$43*$A289,0)</f>
        <v>878</v>
      </c>
      <c r="F289" s="9">
        <f>ROUND(属性投放!H$4+养成规划和标准成长!I$43*$A289,0)</f>
        <v>1528</v>
      </c>
      <c r="G289" s="9">
        <f>ROUND(属性投放!I$4+养成规划和标准成长!J$43*$A289,0)</f>
        <v>1100</v>
      </c>
      <c r="H289" s="9">
        <f>ROUND(属性投放!J$4+养成规划和标准成长!K$43*$A289,0)</f>
        <v>714</v>
      </c>
      <c r="I289" s="9">
        <f>ROUND(属性投放!K$4+养成规划和标准成长!L$43*$A289,0)</f>
        <v>324</v>
      </c>
      <c r="J289" s="9">
        <f>ROUND(属性投放!L$4+养成规划和标准成长!M$43*$A289,0)</f>
        <v>1360</v>
      </c>
      <c r="K289" s="9">
        <f>ROUND(属性投放!M$4+养成规划和标准成长!N$43*$A289,0)</f>
        <v>1373</v>
      </c>
      <c r="L289" s="9">
        <f>养成规划和标准成长!C$91</f>
        <v>2</v>
      </c>
      <c r="M289" s="9">
        <f>养成规划和标准成长!D$91</f>
        <v>2</v>
      </c>
      <c r="N289" s="9">
        <f>养成规划和标准成长!E$91</f>
        <v>2</v>
      </c>
      <c r="O289" s="9">
        <f>养成规划和标准成长!F$91</f>
        <v>2</v>
      </c>
      <c r="P289" s="9">
        <f>养成规划和标准成长!G$91</f>
        <v>0.5</v>
      </c>
      <c r="Q289" s="9">
        <f>养成规划和标准成长!H$91</f>
        <v>0.5</v>
      </c>
      <c r="R289" s="9">
        <f>养成规划和标准成长!I$91</f>
        <v>0.60000000000000009</v>
      </c>
      <c r="S289" s="9">
        <f>养成规划和标准成长!J$91</f>
        <v>0.60000000000000009</v>
      </c>
      <c r="T289">
        <f t="shared" si="4"/>
        <v>1.0369873514756611</v>
      </c>
    </row>
    <row r="290" spans="1:20">
      <c r="A290" s="1">
        <v>133</v>
      </c>
      <c r="B290" s="9">
        <f>ROUND(属性投放!D$4+养成规划和标准成长!E$43*$A290,0)</f>
        <v>5451</v>
      </c>
      <c r="C290" s="9">
        <f>ROUND(属性投放!E$4+养成规划和标准成长!F$43*$A290,0)</f>
        <v>5552</v>
      </c>
      <c r="D290" s="9">
        <f>ROUND(属性投放!F$4+养成规划和标准成长!G$43*$A290,0)</f>
        <v>2034</v>
      </c>
      <c r="E290" s="9">
        <f>ROUND(属性投放!G$4+养成规划和标准成长!H$43*$A290,0)</f>
        <v>884</v>
      </c>
      <c r="F290" s="9">
        <f>ROUND(属性投放!H$4+养成规划和标准成长!I$43*$A290,0)</f>
        <v>1539</v>
      </c>
      <c r="G290" s="9">
        <f>ROUND(属性投放!I$4+养成规划和标准成长!J$43*$A290,0)</f>
        <v>1108</v>
      </c>
      <c r="H290" s="9">
        <f>ROUND(属性投放!J$4+养成规划和标准成长!K$43*$A290,0)</f>
        <v>719</v>
      </c>
      <c r="I290" s="9">
        <f>ROUND(属性投放!K$4+养成规划和标准成长!L$43*$A290,0)</f>
        <v>326</v>
      </c>
      <c r="J290" s="9">
        <f>ROUND(属性投放!L$4+养成规划和标准成长!M$43*$A290,0)</f>
        <v>1370</v>
      </c>
      <c r="K290" s="9">
        <f>ROUND(属性投放!M$4+养成规划和标准成长!N$43*$A290,0)</f>
        <v>1383</v>
      </c>
      <c r="L290" s="9">
        <f>养成规划和标准成长!C$91</f>
        <v>2</v>
      </c>
      <c r="M290" s="9">
        <f>养成规划和标准成长!D$91</f>
        <v>2</v>
      </c>
      <c r="N290" s="9">
        <f>养成规划和标准成长!E$91</f>
        <v>2</v>
      </c>
      <c r="O290" s="9">
        <f>养成规划和标准成长!F$91</f>
        <v>2</v>
      </c>
      <c r="P290" s="9">
        <f>养成规划和标准成长!G$91</f>
        <v>0.5</v>
      </c>
      <c r="Q290" s="9">
        <f>养成规划和标准成长!H$91</f>
        <v>0.5</v>
      </c>
      <c r="R290" s="9">
        <f>养成规划和标准成长!I$91</f>
        <v>0.60000000000000009</v>
      </c>
      <c r="S290" s="9">
        <f>养成规划和标准成长!J$91</f>
        <v>0.60000000000000009</v>
      </c>
      <c r="T290">
        <f t="shared" si="4"/>
        <v>1.0400686891814539</v>
      </c>
    </row>
    <row r="291" spans="1:20">
      <c r="A291" s="1">
        <v>134</v>
      </c>
      <c r="B291" s="9">
        <f>ROUND(属性投放!D$4+养成规划和标准成长!E$43*$A291,0)</f>
        <v>5490</v>
      </c>
      <c r="C291" s="9">
        <f>ROUND(属性投放!E$4+养成规划和标准成长!F$43*$A291,0)</f>
        <v>5592</v>
      </c>
      <c r="D291" s="9">
        <f>ROUND(属性投放!F$4+养成规划和标准成长!G$43*$A291,0)</f>
        <v>2048</v>
      </c>
      <c r="E291" s="9">
        <f>ROUND(属性投放!G$4+养成规划和标准成长!H$43*$A291,0)</f>
        <v>890</v>
      </c>
      <c r="F291" s="9">
        <f>ROUND(属性投放!H$4+养成规划和标准成长!I$43*$A291,0)</f>
        <v>1550</v>
      </c>
      <c r="G291" s="9">
        <f>ROUND(属性投放!I$4+养成规划和标准成长!J$43*$A291,0)</f>
        <v>1116</v>
      </c>
      <c r="H291" s="9">
        <f>ROUND(属性投放!J$4+养成规划和标准成长!K$43*$A291,0)</f>
        <v>724</v>
      </c>
      <c r="I291" s="9">
        <f>ROUND(属性投放!K$4+养成规划和标准成长!L$43*$A291,0)</f>
        <v>328</v>
      </c>
      <c r="J291" s="9">
        <f>ROUND(属性投放!L$4+养成规划和标准成长!M$43*$A291,0)</f>
        <v>1380</v>
      </c>
      <c r="K291" s="9">
        <f>ROUND(属性投放!M$4+养成规划和标准成长!N$43*$A291,0)</f>
        <v>1394</v>
      </c>
      <c r="L291" s="9">
        <f>养成规划和标准成长!C$91</f>
        <v>2</v>
      </c>
      <c r="M291" s="9">
        <f>养成规划和标准成长!D$91</f>
        <v>2</v>
      </c>
      <c r="N291" s="9">
        <f>养成规划和标准成长!E$91</f>
        <v>2</v>
      </c>
      <c r="O291" s="9">
        <f>养成规划和标准成长!F$91</f>
        <v>2</v>
      </c>
      <c r="P291" s="9">
        <f>养成规划和标准成长!G$91</f>
        <v>0.5</v>
      </c>
      <c r="Q291" s="9">
        <f>养成规划和标准成长!H$91</f>
        <v>0.5</v>
      </c>
      <c r="R291" s="9">
        <f>养成规划和标准成长!I$91</f>
        <v>0.60000000000000009</v>
      </c>
      <c r="S291" s="9">
        <f>养成规划和标准成长!J$91</f>
        <v>0.60000000000000009</v>
      </c>
      <c r="T291">
        <f t="shared" si="4"/>
        <v>1.0429331306990881</v>
      </c>
    </row>
    <row r="292" spans="1:20">
      <c r="A292" s="1">
        <v>135</v>
      </c>
      <c r="B292" s="9">
        <f>ROUND(属性投放!D$4+养成规划和标准成长!E$43*$A292,0)</f>
        <v>5530</v>
      </c>
      <c r="C292" s="9">
        <f>ROUND(属性投放!E$4+养成规划和标准成长!F$43*$A292,0)</f>
        <v>5632</v>
      </c>
      <c r="D292" s="9">
        <f>ROUND(属性投放!F$4+养成规划和标准成长!G$43*$A292,0)</f>
        <v>2063</v>
      </c>
      <c r="E292" s="9">
        <f>ROUND(属性投放!G$4+养成规划和标准成长!H$43*$A292,0)</f>
        <v>896</v>
      </c>
      <c r="F292" s="9">
        <f>ROUND(属性投放!H$4+养成规划和标准成长!I$43*$A292,0)</f>
        <v>1561</v>
      </c>
      <c r="G292" s="9">
        <f>ROUND(属性投放!I$4+养成规划和标准成长!J$43*$A292,0)</f>
        <v>1124</v>
      </c>
      <c r="H292" s="9">
        <f>ROUND(属性投放!J$4+养成规划和标准成长!K$43*$A292,0)</f>
        <v>729</v>
      </c>
      <c r="I292" s="9">
        <f>ROUND(属性投放!K$4+养成规划和标准成长!L$43*$A292,0)</f>
        <v>331</v>
      </c>
      <c r="J292" s="9">
        <f>ROUND(属性投放!L$4+养成规划和标准成长!M$43*$A292,0)</f>
        <v>1391</v>
      </c>
      <c r="K292" s="9">
        <f>ROUND(属性投放!M$4+养成规划和标准成长!N$43*$A292,0)</f>
        <v>1404</v>
      </c>
      <c r="L292" s="9">
        <f>养成规划和标准成长!C$91</f>
        <v>2</v>
      </c>
      <c r="M292" s="9">
        <f>养成规划和标准成长!D$91</f>
        <v>2</v>
      </c>
      <c r="N292" s="9">
        <f>养成规划和标准成长!E$91</f>
        <v>2</v>
      </c>
      <c r="O292" s="9">
        <f>养成规划和标准成长!F$91</f>
        <v>2</v>
      </c>
      <c r="P292" s="9">
        <f>养成规划和标准成长!G$91</f>
        <v>0.5</v>
      </c>
      <c r="Q292" s="9">
        <f>养成规划和标准成长!H$91</f>
        <v>0.5</v>
      </c>
      <c r="R292" s="9">
        <f>养成规划和标准成长!I$91</f>
        <v>0.60000000000000009</v>
      </c>
      <c r="S292" s="9">
        <f>养成规划和标准成长!J$91</f>
        <v>0.60000000000000009</v>
      </c>
      <c r="T292">
        <f t="shared" si="4"/>
        <v>1.0459617930773595</v>
      </c>
    </row>
    <row r="293" spans="1:20">
      <c r="A293" s="1">
        <v>136</v>
      </c>
      <c r="B293" s="9">
        <f>ROUND(属性投放!D$4+养成规划和标准成长!E$43*$A293,0)</f>
        <v>5569</v>
      </c>
      <c r="C293" s="9">
        <f>ROUND(属性投放!E$4+养成规划和标准成长!F$43*$A293,0)</f>
        <v>5673</v>
      </c>
      <c r="D293" s="9">
        <f>ROUND(属性投放!F$4+养成规划和标准成长!G$43*$A293,0)</f>
        <v>2077</v>
      </c>
      <c r="E293" s="9">
        <f>ROUND(属性投放!G$4+养成规划和标准成长!H$43*$A293,0)</f>
        <v>903</v>
      </c>
      <c r="F293" s="9">
        <f>ROUND(属性投放!H$4+养成规划和标准成长!I$43*$A293,0)</f>
        <v>1572</v>
      </c>
      <c r="G293" s="9">
        <f>ROUND(属性投放!I$4+养成规划和标准成长!J$43*$A293,0)</f>
        <v>1132</v>
      </c>
      <c r="H293" s="9">
        <f>ROUND(属性投放!J$4+养成规划和标准成长!K$43*$A293,0)</f>
        <v>734</v>
      </c>
      <c r="I293" s="9">
        <f>ROUND(属性投放!K$4+养成规划和标准成长!L$43*$A293,0)</f>
        <v>333</v>
      </c>
      <c r="J293" s="9">
        <f>ROUND(属性投放!L$4+养成规划和标准成长!M$43*$A293,0)</f>
        <v>1401</v>
      </c>
      <c r="K293" s="9">
        <f>ROUND(属性投放!M$4+养成规划和标准成长!N$43*$A293,0)</f>
        <v>1414</v>
      </c>
      <c r="L293" s="9">
        <f>养成规划和标准成长!C$91</f>
        <v>2</v>
      </c>
      <c r="M293" s="9">
        <f>养成规划和标准成长!D$91</f>
        <v>2</v>
      </c>
      <c r="N293" s="9">
        <f>养成规划和标准成长!E$91</f>
        <v>2</v>
      </c>
      <c r="O293" s="9">
        <f>养成规划和标准成长!F$91</f>
        <v>2</v>
      </c>
      <c r="P293" s="9">
        <f>养成规划和标准成长!G$91</f>
        <v>0.5</v>
      </c>
      <c r="Q293" s="9">
        <f>养成规划和标准成长!H$91</f>
        <v>0.5</v>
      </c>
      <c r="R293" s="9">
        <f>养成规划和标准成长!I$91</f>
        <v>0.60000000000000009</v>
      </c>
      <c r="S293" s="9">
        <f>养成规划和标准成长!J$91</f>
        <v>0.60000000000000009</v>
      </c>
      <c r="T293">
        <f t="shared" si="4"/>
        <v>1.0487758945386063</v>
      </c>
    </row>
    <row r="294" spans="1:20">
      <c r="A294" s="1">
        <v>137</v>
      </c>
      <c r="B294" s="9">
        <f>ROUND(属性投放!D$4+养成规划和标准成长!E$43*$A294,0)</f>
        <v>5609</v>
      </c>
      <c r="C294" s="9">
        <f>ROUND(属性投放!E$4+养成规划和标准成长!F$43*$A294,0)</f>
        <v>5713</v>
      </c>
      <c r="D294" s="9">
        <f>ROUND(属性投放!F$4+养成规划和标准成长!G$43*$A294,0)</f>
        <v>2092</v>
      </c>
      <c r="E294" s="9">
        <f>ROUND(属性投放!G$4+养成规划和标准成长!H$43*$A294,0)</f>
        <v>909</v>
      </c>
      <c r="F294" s="9">
        <f>ROUND(属性投放!H$4+养成规划和标准成长!I$43*$A294,0)</f>
        <v>1583</v>
      </c>
      <c r="G294" s="9">
        <f>ROUND(属性投放!I$4+养成规划和标准成长!J$43*$A294,0)</f>
        <v>1140</v>
      </c>
      <c r="H294" s="9">
        <f>ROUND(属性投放!J$4+养成规划和标准成长!K$43*$A294,0)</f>
        <v>740</v>
      </c>
      <c r="I294" s="9">
        <f>ROUND(属性投放!K$4+养成规划和标准成长!L$43*$A294,0)</f>
        <v>335</v>
      </c>
      <c r="J294" s="9">
        <f>ROUND(属性投放!L$4+养成规划和标准成长!M$43*$A294,0)</f>
        <v>1411</v>
      </c>
      <c r="K294" s="9">
        <f>ROUND(属性投放!M$4+养成规划和标准成长!N$43*$A294,0)</f>
        <v>1425</v>
      </c>
      <c r="L294" s="9">
        <f>养成规划和标准成长!C$91</f>
        <v>2</v>
      </c>
      <c r="M294" s="9">
        <f>养成规划和标准成长!D$91</f>
        <v>2</v>
      </c>
      <c r="N294" s="9">
        <f>养成规划和标准成长!E$91</f>
        <v>2</v>
      </c>
      <c r="O294" s="9">
        <f>养成规划和标准成长!F$91</f>
        <v>2</v>
      </c>
      <c r="P294" s="9">
        <f>养成规划和标准成长!G$91</f>
        <v>0.5</v>
      </c>
      <c r="Q294" s="9">
        <f>养成规划和标准成长!H$91</f>
        <v>0.5</v>
      </c>
      <c r="R294" s="9">
        <f>养成规划和标准成长!I$91</f>
        <v>0.60000000000000009</v>
      </c>
      <c r="S294" s="9">
        <f>养成规划和标准成长!J$91</f>
        <v>0.60000000000000009</v>
      </c>
      <c r="T294">
        <f t="shared" si="4"/>
        <v>1.051753234577161</v>
      </c>
    </row>
    <row r="295" spans="1:20">
      <c r="A295" s="1">
        <v>138</v>
      </c>
      <c r="B295" s="9">
        <f>ROUND(属性投放!D$4+养成规划和标准成长!E$43*$A295,0)</f>
        <v>5648</v>
      </c>
      <c r="C295" s="9">
        <f>ROUND(属性投放!E$4+养成规划和标准成长!F$43*$A295,0)</f>
        <v>5753</v>
      </c>
      <c r="D295" s="9">
        <f>ROUND(属性投放!F$4+养成规划和标准成长!G$43*$A295,0)</f>
        <v>2107</v>
      </c>
      <c r="E295" s="9">
        <f>ROUND(属性投放!G$4+养成规划和标准成长!H$43*$A295,0)</f>
        <v>915</v>
      </c>
      <c r="F295" s="9">
        <f>ROUND(属性投放!H$4+养成规划和标准成长!I$43*$A295,0)</f>
        <v>1594</v>
      </c>
      <c r="G295" s="9">
        <f>ROUND(属性投放!I$4+养成规划和标准成长!J$43*$A295,0)</f>
        <v>1148</v>
      </c>
      <c r="H295" s="9">
        <f>ROUND(属性投放!J$4+养成规划和标准成长!K$43*$A295,0)</f>
        <v>745</v>
      </c>
      <c r="I295" s="9">
        <f>ROUND(属性投放!K$4+养成规划和标准成长!L$43*$A295,0)</f>
        <v>337</v>
      </c>
      <c r="J295" s="9">
        <f>ROUND(属性投放!L$4+养成规划和标准成长!M$43*$A295,0)</f>
        <v>1421</v>
      </c>
      <c r="K295" s="9">
        <f>ROUND(属性投放!M$4+养成规划和标准成长!N$43*$A295,0)</f>
        <v>1435</v>
      </c>
      <c r="L295" s="9">
        <f>养成规划和标准成长!C$91</f>
        <v>2</v>
      </c>
      <c r="M295" s="9">
        <f>养成规划和标准成长!D$91</f>
        <v>2</v>
      </c>
      <c r="N295" s="9">
        <f>养成规划和标准成长!E$91</f>
        <v>2</v>
      </c>
      <c r="O295" s="9">
        <f>养成规划和标准成长!F$91</f>
        <v>2</v>
      </c>
      <c r="P295" s="9">
        <f>养成规划和标准成长!G$91</f>
        <v>0.5</v>
      </c>
      <c r="Q295" s="9">
        <f>养成规划和标准成长!H$91</f>
        <v>0.5</v>
      </c>
      <c r="R295" s="9">
        <f>养成规划和标准成长!I$91</f>
        <v>0.60000000000000009</v>
      </c>
      <c r="S295" s="9">
        <f>养成规划和标准成长!J$91</f>
        <v>0.60000000000000009</v>
      </c>
      <c r="T295">
        <f t="shared" si="4"/>
        <v>1.0545182972367437</v>
      </c>
    </row>
    <row r="296" spans="1:20">
      <c r="A296" s="1">
        <v>139</v>
      </c>
      <c r="B296" s="9">
        <f>ROUND(属性投放!D$4+养成规划和标准成长!E$43*$A296,0)</f>
        <v>5688</v>
      </c>
      <c r="C296" s="9">
        <f>ROUND(属性投放!E$4+养成规划和标准成长!F$43*$A296,0)</f>
        <v>5793</v>
      </c>
      <c r="D296" s="9">
        <f>ROUND(属性投放!F$4+养成规划和标准成长!G$43*$A296,0)</f>
        <v>2121</v>
      </c>
      <c r="E296" s="9">
        <f>ROUND(属性投放!G$4+养成规划和标准成长!H$43*$A296,0)</f>
        <v>922</v>
      </c>
      <c r="F296" s="9">
        <f>ROUND(属性投放!H$4+养成规划和标准成长!I$43*$A296,0)</f>
        <v>1605</v>
      </c>
      <c r="G296" s="9">
        <f>ROUND(属性投放!I$4+养成规划和标准成长!J$43*$A296,0)</f>
        <v>1156</v>
      </c>
      <c r="H296" s="9">
        <f>ROUND(属性投放!J$4+养成规划和标准成长!K$43*$A296,0)</f>
        <v>750</v>
      </c>
      <c r="I296" s="9">
        <f>ROUND(属性投放!K$4+养成规划和标准成长!L$43*$A296,0)</f>
        <v>340</v>
      </c>
      <c r="J296" s="9">
        <f>ROUND(属性投放!L$4+养成规划和标准成长!M$43*$A296,0)</f>
        <v>1432</v>
      </c>
      <c r="K296" s="9">
        <f>ROUND(属性投放!M$4+养成规划和标准成长!N$43*$A296,0)</f>
        <v>1446</v>
      </c>
      <c r="L296" s="9">
        <f>养成规划和标准成长!C$91</f>
        <v>2</v>
      </c>
      <c r="M296" s="9">
        <f>养成规划和标准成长!D$91</f>
        <v>2</v>
      </c>
      <c r="N296" s="9">
        <f>养成规划和标准成长!E$91</f>
        <v>2</v>
      </c>
      <c r="O296" s="9">
        <f>养成规划和标准成长!F$91</f>
        <v>2</v>
      </c>
      <c r="P296" s="9">
        <f>养成规划和标准成长!G$91</f>
        <v>0.5</v>
      </c>
      <c r="Q296" s="9">
        <f>养成规划和标准成长!H$91</f>
        <v>0.5</v>
      </c>
      <c r="R296" s="9">
        <f>养成规划和标准成长!I$91</f>
        <v>0.60000000000000009</v>
      </c>
      <c r="S296" s="9">
        <f>养成规划和标准成长!J$91</f>
        <v>0.60000000000000009</v>
      </c>
      <c r="T296">
        <f t="shared" si="4"/>
        <v>1.0574456218627997</v>
      </c>
    </row>
    <row r="297" spans="1:20">
      <c r="A297" s="1">
        <v>140</v>
      </c>
      <c r="B297" s="9">
        <f>ROUND(属性投放!D$4+养成规划和标准成长!E$43*$A297,0)</f>
        <v>5727</v>
      </c>
      <c r="C297" s="9">
        <f>ROUND(属性投放!E$4+养成规划和标准成长!F$43*$A297,0)</f>
        <v>5834</v>
      </c>
      <c r="D297" s="9">
        <f>ROUND(属性投放!F$4+养成规划和标准成长!G$43*$A297,0)</f>
        <v>2136</v>
      </c>
      <c r="E297" s="9">
        <f>ROUND(属性投放!G$4+养成规划和标准成长!H$43*$A297,0)</f>
        <v>928</v>
      </c>
      <c r="F297" s="9">
        <f>ROUND(属性投放!H$4+养成规划和标准成长!I$43*$A297,0)</f>
        <v>1616</v>
      </c>
      <c r="G297" s="9">
        <f>ROUND(属性投放!I$4+养成规划和标准成长!J$43*$A297,0)</f>
        <v>1164</v>
      </c>
      <c r="H297" s="9">
        <f>ROUND(属性投放!J$4+养成规划和标准成长!K$43*$A297,0)</f>
        <v>755</v>
      </c>
      <c r="I297" s="9">
        <f>ROUND(属性投放!K$4+养成规划和标准成长!L$43*$A297,0)</f>
        <v>342</v>
      </c>
      <c r="J297" s="9">
        <f>ROUND(属性投放!L$4+养成规划和标准成长!M$43*$A297,0)</f>
        <v>1442</v>
      </c>
      <c r="K297" s="9">
        <f>ROUND(属性投放!M$4+养成规划和标准成长!N$43*$A297,0)</f>
        <v>1456</v>
      </c>
      <c r="L297" s="9">
        <f>养成规划和标准成长!C$91</f>
        <v>2</v>
      </c>
      <c r="M297" s="9">
        <f>养成规划和标准成长!D$91</f>
        <v>2</v>
      </c>
      <c r="N297" s="9">
        <f>养成规划和标准成长!E$91</f>
        <v>2</v>
      </c>
      <c r="O297" s="9">
        <f>养成规划和标准成长!F$91</f>
        <v>2</v>
      </c>
      <c r="P297" s="9">
        <f>养成规划和标准成长!G$91</f>
        <v>0.5</v>
      </c>
      <c r="Q297" s="9">
        <f>养成规划和标准成长!H$91</f>
        <v>0.5</v>
      </c>
      <c r="R297" s="9">
        <f>养成规划和标准成长!I$91</f>
        <v>0.60000000000000009</v>
      </c>
      <c r="S297" s="9">
        <f>养成规划和标准成长!J$91</f>
        <v>0.60000000000000009</v>
      </c>
      <c r="T297">
        <f t="shared" si="4"/>
        <v>1.0361859960195405</v>
      </c>
    </row>
    <row r="298" spans="1:20">
      <c r="A298" s="1">
        <v>141</v>
      </c>
      <c r="B298" s="9">
        <f>ROUND(属性投放!D$4+养成规划和标准成长!E$43*$A298,0)</f>
        <v>5767</v>
      </c>
      <c r="C298" s="9">
        <f>ROUND(属性投放!E$4+养成规划和标准成长!F$43*$A298,0)</f>
        <v>5874</v>
      </c>
      <c r="D298" s="9">
        <f>ROUND(属性投放!F$4+养成规划和标准成长!G$43*$A298,0)</f>
        <v>2150</v>
      </c>
      <c r="E298" s="9">
        <f>ROUND(属性投放!G$4+养成规划和标准成长!H$43*$A298,0)</f>
        <v>934</v>
      </c>
      <c r="F298" s="9">
        <f>ROUND(属性投放!H$4+养成规划和标准成长!I$43*$A298,0)</f>
        <v>1627</v>
      </c>
      <c r="G298" s="9">
        <f>ROUND(属性投放!I$4+养成规划和标准成长!J$43*$A298,0)</f>
        <v>1172</v>
      </c>
      <c r="H298" s="9">
        <f>ROUND(属性投放!J$4+养成规划和标准成长!K$43*$A298,0)</f>
        <v>760</v>
      </c>
      <c r="I298" s="9">
        <f>ROUND(属性投放!K$4+养成规划和标准成长!L$43*$A298,0)</f>
        <v>344</v>
      </c>
      <c r="J298" s="9">
        <f>ROUND(属性投放!L$4+养成规划和标准成长!M$43*$A298,0)</f>
        <v>1452</v>
      </c>
      <c r="K298" s="9">
        <f>ROUND(属性投放!M$4+养成规划和标准成长!N$43*$A298,0)</f>
        <v>1466</v>
      </c>
      <c r="L298" s="9">
        <f>养成规划和标准成长!C$91</f>
        <v>2</v>
      </c>
      <c r="M298" s="9">
        <f>养成规划和标准成长!D$91</f>
        <v>2</v>
      </c>
      <c r="N298" s="9">
        <f>养成规划和标准成长!E$91</f>
        <v>2</v>
      </c>
      <c r="O298" s="9">
        <f>养成规划和标准成长!F$91</f>
        <v>2</v>
      </c>
      <c r="P298" s="9">
        <f>养成规划和标准成长!G$91</f>
        <v>0.5</v>
      </c>
      <c r="Q298" s="9">
        <f>养成规划和标准成长!H$91</f>
        <v>0.5</v>
      </c>
      <c r="R298" s="9">
        <f>养成规划和标准成长!I$91</f>
        <v>0.60000000000000009</v>
      </c>
      <c r="S298" s="9">
        <f>养成规划和标准成长!J$91</f>
        <v>0.60000000000000009</v>
      </c>
      <c r="T298">
        <f t="shared" si="4"/>
        <v>1.0390990990990991</v>
      </c>
    </row>
    <row r="299" spans="1:20">
      <c r="A299" s="1">
        <v>142</v>
      </c>
      <c r="B299" s="9">
        <f>ROUND(属性投放!D$4+养成规划和标准成长!E$43*$A299,0)</f>
        <v>5806</v>
      </c>
      <c r="C299" s="9">
        <f>ROUND(属性投放!E$4+养成规划和标准成长!F$43*$A299,0)</f>
        <v>5914</v>
      </c>
      <c r="D299" s="9">
        <f>ROUND(属性投放!F$4+养成规划和标准成长!G$43*$A299,0)</f>
        <v>2165</v>
      </c>
      <c r="E299" s="9">
        <f>ROUND(属性投放!G$4+养成规划和标准成长!H$43*$A299,0)</f>
        <v>940</v>
      </c>
      <c r="F299" s="9">
        <f>ROUND(属性投放!H$4+养成规划和标准成长!I$43*$A299,0)</f>
        <v>1638</v>
      </c>
      <c r="G299" s="9">
        <f>ROUND(属性投放!I$4+养成规划和标准成长!J$43*$A299,0)</f>
        <v>1180</v>
      </c>
      <c r="H299" s="9">
        <f>ROUND(属性投放!J$4+养成规划和标准成长!K$43*$A299,0)</f>
        <v>766</v>
      </c>
      <c r="I299" s="9">
        <f>ROUND(属性投放!K$4+养成规划和标准成长!L$43*$A299,0)</f>
        <v>347</v>
      </c>
      <c r="J299" s="9">
        <f>ROUND(属性投放!L$4+养成规划和标准成长!M$43*$A299,0)</f>
        <v>1463</v>
      </c>
      <c r="K299" s="9">
        <f>ROUND(属性投放!M$4+养成规划和标准成长!N$43*$A299,0)</f>
        <v>1477</v>
      </c>
      <c r="L299" s="9">
        <f>养成规划和标准成长!C$91</f>
        <v>2</v>
      </c>
      <c r="M299" s="9">
        <f>养成规划和标准成长!D$91</f>
        <v>2</v>
      </c>
      <c r="N299" s="9">
        <f>养成规划和标准成长!E$91</f>
        <v>2</v>
      </c>
      <c r="O299" s="9">
        <f>养成规划和标准成长!F$91</f>
        <v>2</v>
      </c>
      <c r="P299" s="9">
        <f>养成规划和标准成长!G$91</f>
        <v>0.5</v>
      </c>
      <c r="Q299" s="9">
        <f>养成规划和标准成长!H$91</f>
        <v>0.5</v>
      </c>
      <c r="R299" s="9">
        <f>养成规划和标准成长!I$91</f>
        <v>0.60000000000000009</v>
      </c>
      <c r="S299" s="9">
        <f>养成规划和标准成长!J$91</f>
        <v>0.60000000000000009</v>
      </c>
      <c r="T299">
        <f t="shared" si="4"/>
        <v>1.0418087206172617</v>
      </c>
    </row>
    <row r="300" spans="1:20">
      <c r="A300" s="1">
        <v>143</v>
      </c>
      <c r="B300" s="9">
        <f>ROUND(属性投放!D$4+养成规划和标准成长!E$43*$A300,0)</f>
        <v>5846</v>
      </c>
      <c r="C300" s="9">
        <f>ROUND(属性投放!E$4+养成规划和标准成长!F$43*$A300,0)</f>
        <v>5954</v>
      </c>
      <c r="D300" s="9">
        <f>ROUND(属性投放!F$4+养成规划和标准成长!G$43*$A300,0)</f>
        <v>2179</v>
      </c>
      <c r="E300" s="9">
        <f>ROUND(属性投放!G$4+养成规划和标准成长!H$43*$A300,0)</f>
        <v>947</v>
      </c>
      <c r="F300" s="9">
        <f>ROUND(属性投放!H$4+养成规划和标准成长!I$43*$A300,0)</f>
        <v>1649</v>
      </c>
      <c r="G300" s="9">
        <f>ROUND(属性投放!I$4+养成规划和标准成长!J$43*$A300,0)</f>
        <v>1188</v>
      </c>
      <c r="H300" s="9">
        <f>ROUND(属性投放!J$4+养成规划和标准成长!K$43*$A300,0)</f>
        <v>771</v>
      </c>
      <c r="I300" s="9">
        <f>ROUND(属性投放!K$4+养成规划和标准成长!L$43*$A300,0)</f>
        <v>349</v>
      </c>
      <c r="J300" s="9">
        <f>ROUND(属性投放!L$4+养成规划和标准成长!M$43*$A300,0)</f>
        <v>1473</v>
      </c>
      <c r="K300" s="9">
        <f>ROUND(属性投放!M$4+养成规划和标准成长!N$43*$A300,0)</f>
        <v>1487</v>
      </c>
      <c r="L300" s="9">
        <f>养成规划和标准成长!C$91</f>
        <v>2</v>
      </c>
      <c r="M300" s="9">
        <f>养成规划和标准成长!D$91</f>
        <v>2</v>
      </c>
      <c r="N300" s="9">
        <f>养成规划和标准成长!E$91</f>
        <v>2</v>
      </c>
      <c r="O300" s="9">
        <f>养成规划和标准成长!F$91</f>
        <v>2</v>
      </c>
      <c r="P300" s="9">
        <f>养成规划和标准成长!G$91</f>
        <v>0.5</v>
      </c>
      <c r="Q300" s="9">
        <f>养成规划和标准成长!H$91</f>
        <v>0.5</v>
      </c>
      <c r="R300" s="9">
        <f>养成规划和标准成长!I$91</f>
        <v>0.60000000000000009</v>
      </c>
      <c r="S300" s="9">
        <f>养成规划和标准成长!J$91</f>
        <v>0.60000000000000009</v>
      </c>
      <c r="T300">
        <f t="shared" si="4"/>
        <v>1.044674767691208</v>
      </c>
    </row>
    <row r="301" spans="1:20">
      <c r="A301" s="1">
        <v>144</v>
      </c>
      <c r="B301" s="9">
        <f>ROUND(属性投放!D$4+养成规划和标准成长!E$43*$A301,0)</f>
        <v>5885</v>
      </c>
      <c r="C301" s="9">
        <f>ROUND(属性投放!E$4+养成规划和标准成长!F$43*$A301,0)</f>
        <v>5995</v>
      </c>
      <c r="D301" s="9">
        <f>ROUND(属性投放!F$4+养成规划和标准成长!G$43*$A301,0)</f>
        <v>2194</v>
      </c>
      <c r="E301" s="9">
        <f>ROUND(属性投放!G$4+养成规划和标准成长!H$43*$A301,0)</f>
        <v>953</v>
      </c>
      <c r="F301" s="9">
        <f>ROUND(属性投放!H$4+养成规划和标准成长!I$43*$A301,0)</f>
        <v>1660</v>
      </c>
      <c r="G301" s="9">
        <f>ROUND(属性投放!I$4+养成规划和标准成长!J$43*$A301,0)</f>
        <v>1196</v>
      </c>
      <c r="H301" s="9">
        <f>ROUND(属性投放!J$4+养成规划和标准成长!K$43*$A301,0)</f>
        <v>776</v>
      </c>
      <c r="I301" s="9">
        <f>ROUND(属性投放!K$4+养成规划和标准成长!L$43*$A301,0)</f>
        <v>351</v>
      </c>
      <c r="J301" s="9">
        <f>ROUND(属性投放!L$4+养成规划和标准成长!M$43*$A301,0)</f>
        <v>1483</v>
      </c>
      <c r="K301" s="9">
        <f>ROUND(属性投放!M$4+养成规划和标准成长!N$43*$A301,0)</f>
        <v>1498</v>
      </c>
      <c r="L301" s="9">
        <f>养成规划和标准成长!C$91</f>
        <v>2</v>
      </c>
      <c r="M301" s="9">
        <f>养成规划和标准成长!D$91</f>
        <v>2</v>
      </c>
      <c r="N301" s="9">
        <f>养成规划和标准成长!E$91</f>
        <v>2</v>
      </c>
      <c r="O301" s="9">
        <f>养成规划和标准成长!F$91</f>
        <v>2</v>
      </c>
      <c r="P301" s="9">
        <f>养成规划和标准成长!G$91</f>
        <v>0.5</v>
      </c>
      <c r="Q301" s="9">
        <f>养成规划和标准成长!H$91</f>
        <v>0.5</v>
      </c>
      <c r="R301" s="9">
        <f>养成规划和标准成长!I$91</f>
        <v>0.60000000000000009</v>
      </c>
      <c r="S301" s="9">
        <f>养成规划和标准成长!J$91</f>
        <v>0.60000000000000009</v>
      </c>
      <c r="T301">
        <f t="shared" si="4"/>
        <v>1.0473393842320697</v>
      </c>
    </row>
    <row r="302" spans="1:20">
      <c r="A302" s="1">
        <v>145</v>
      </c>
      <c r="B302" s="9">
        <f>ROUND(属性投放!D$4+养成规划和标准成长!E$43*$A302,0)</f>
        <v>5925</v>
      </c>
      <c r="C302" s="9">
        <f>ROUND(属性投放!E$4+养成规划和标准成长!F$43*$A302,0)</f>
        <v>6035</v>
      </c>
      <c r="D302" s="9">
        <f>ROUND(属性投放!F$4+养成规划和标准成长!G$43*$A302,0)</f>
        <v>2208</v>
      </c>
      <c r="E302" s="9">
        <f>ROUND(属性投放!G$4+养成规划和标准成长!H$43*$A302,0)</f>
        <v>959</v>
      </c>
      <c r="F302" s="9">
        <f>ROUND(属性投放!H$4+养成规划和标准成长!I$43*$A302,0)</f>
        <v>1671</v>
      </c>
      <c r="G302" s="9">
        <f>ROUND(属性投放!I$4+养成规划和标准成长!J$43*$A302,0)</f>
        <v>1204</v>
      </c>
      <c r="H302" s="9">
        <f>ROUND(属性投放!J$4+养成规划和标准成长!K$43*$A302,0)</f>
        <v>781</v>
      </c>
      <c r="I302" s="9">
        <f>ROUND(属性投放!K$4+养成规划和标准成长!L$43*$A302,0)</f>
        <v>354</v>
      </c>
      <c r="J302" s="9">
        <f>ROUND(属性投放!L$4+养成规划和标准成长!M$43*$A302,0)</f>
        <v>1494</v>
      </c>
      <c r="K302" s="9">
        <f>ROUND(属性投放!M$4+养成规划和标准成长!N$43*$A302,0)</f>
        <v>1508</v>
      </c>
      <c r="L302" s="9">
        <f>养成规划和标准成长!C$91</f>
        <v>2</v>
      </c>
      <c r="M302" s="9">
        <f>养成规划和标准成长!D$91</f>
        <v>2</v>
      </c>
      <c r="N302" s="9">
        <f>养成规划和标准成长!E$91</f>
        <v>2</v>
      </c>
      <c r="O302" s="9">
        <f>养成规划和标准成长!F$91</f>
        <v>2</v>
      </c>
      <c r="P302" s="9">
        <f>养成规划和标准成长!G$91</f>
        <v>0.5</v>
      </c>
      <c r="Q302" s="9">
        <f>养成规划和标准成长!H$91</f>
        <v>0.5</v>
      </c>
      <c r="R302" s="9">
        <f>养成规划和标准成长!I$91</f>
        <v>0.60000000000000009</v>
      </c>
      <c r="S302" s="9">
        <f>养成规划和标准成长!J$91</f>
        <v>0.60000000000000009</v>
      </c>
      <c r="T302">
        <f t="shared" si="4"/>
        <v>1.0501595179014533</v>
      </c>
    </row>
    <row r="303" spans="1:20">
      <c r="A303" s="1">
        <v>146</v>
      </c>
      <c r="B303" s="9">
        <f>ROUND(属性投放!D$4+养成规划和标准成长!E$43*$A303,0)</f>
        <v>5964</v>
      </c>
      <c r="C303" s="9">
        <f>ROUND(属性投放!E$4+养成规划和标准成长!F$43*$A303,0)</f>
        <v>6075</v>
      </c>
      <c r="D303" s="9">
        <f>ROUND(属性投放!F$4+养成规划和标准成长!G$43*$A303,0)</f>
        <v>2223</v>
      </c>
      <c r="E303" s="9">
        <f>ROUND(属性投放!G$4+养成规划和标准成长!H$43*$A303,0)</f>
        <v>965</v>
      </c>
      <c r="F303" s="9">
        <f>ROUND(属性投放!H$4+养成规划和标准成长!I$43*$A303,0)</f>
        <v>1682</v>
      </c>
      <c r="G303" s="9">
        <f>ROUND(属性投放!I$4+养成规划和标准成长!J$43*$A303,0)</f>
        <v>1212</v>
      </c>
      <c r="H303" s="9">
        <f>ROUND(属性投放!J$4+养成规划和标准成长!K$43*$A303,0)</f>
        <v>786</v>
      </c>
      <c r="I303" s="9">
        <f>ROUND(属性投放!K$4+养成规划和标准成长!L$43*$A303,0)</f>
        <v>356</v>
      </c>
      <c r="J303" s="9">
        <f>ROUND(属性投放!L$4+养成规划和标准成长!M$43*$A303,0)</f>
        <v>1504</v>
      </c>
      <c r="K303" s="9">
        <f>ROUND(属性投放!M$4+养成规划和标准成长!N$43*$A303,0)</f>
        <v>1518</v>
      </c>
      <c r="L303" s="9">
        <f>养成规划和标准成长!C$91</f>
        <v>2</v>
      </c>
      <c r="M303" s="9">
        <f>养成规划和标准成长!D$91</f>
        <v>2</v>
      </c>
      <c r="N303" s="9">
        <f>养成规划和标准成长!E$91</f>
        <v>2</v>
      </c>
      <c r="O303" s="9">
        <f>养成规划和标准成长!F$91</f>
        <v>2</v>
      </c>
      <c r="P303" s="9">
        <f>养成规划和标准成长!G$91</f>
        <v>0.5</v>
      </c>
      <c r="Q303" s="9">
        <f>养成规划和标准成长!H$91</f>
        <v>0.5</v>
      </c>
      <c r="R303" s="9">
        <f>养成规划和标准成长!I$91</f>
        <v>0.60000000000000009</v>
      </c>
      <c r="S303" s="9">
        <f>养成规划和标准成长!J$91</f>
        <v>0.60000000000000009</v>
      </c>
      <c r="T303">
        <f t="shared" si="4"/>
        <v>1.0527802294792585</v>
      </c>
    </row>
    <row r="304" spans="1:20">
      <c r="A304" s="1">
        <v>147</v>
      </c>
      <c r="B304" s="9">
        <f>ROUND(属性投放!D$4+养成规划和标准成长!E$43*$A304,0)</f>
        <v>6004</v>
      </c>
      <c r="C304" s="9">
        <f>ROUND(属性投放!E$4+养成规划和标准成长!F$43*$A304,0)</f>
        <v>6115</v>
      </c>
      <c r="D304" s="9">
        <f>ROUND(属性投放!F$4+养成规划和标准成长!G$43*$A304,0)</f>
        <v>2237</v>
      </c>
      <c r="E304" s="9">
        <f>ROUND(属性投放!G$4+养成规划和标准成长!H$43*$A304,0)</f>
        <v>972</v>
      </c>
      <c r="F304" s="9">
        <f>ROUND(属性投放!H$4+养成规划和标准成长!I$43*$A304,0)</f>
        <v>1693</v>
      </c>
      <c r="G304" s="9">
        <f>ROUND(属性投放!I$4+养成规划和标准成长!J$43*$A304,0)</f>
        <v>1220</v>
      </c>
      <c r="H304" s="9">
        <f>ROUND(属性投放!J$4+养成规划和标准成长!K$43*$A304,0)</f>
        <v>791</v>
      </c>
      <c r="I304" s="9">
        <f>ROUND(属性投放!K$4+养成规划和标准成长!L$43*$A304,0)</f>
        <v>358</v>
      </c>
      <c r="J304" s="9">
        <f>ROUND(属性投放!L$4+养成规划和标准成长!M$43*$A304,0)</f>
        <v>1514</v>
      </c>
      <c r="K304" s="9">
        <f>ROUND(属性投放!M$4+养成规划和标准成长!N$43*$A304,0)</f>
        <v>1529</v>
      </c>
      <c r="L304" s="9">
        <f>养成规划和标准成长!C$91</f>
        <v>2</v>
      </c>
      <c r="M304" s="9">
        <f>养成规划和标准成长!D$91</f>
        <v>2</v>
      </c>
      <c r="N304" s="9">
        <f>养成规划和标准成长!E$91</f>
        <v>2</v>
      </c>
      <c r="O304" s="9">
        <f>养成规划和标准成长!F$91</f>
        <v>2</v>
      </c>
      <c r="P304" s="9">
        <f>养成规划和标准成长!G$91</f>
        <v>0.5</v>
      </c>
      <c r="Q304" s="9">
        <f>养成规划和标准成长!H$91</f>
        <v>0.5</v>
      </c>
      <c r="R304" s="9">
        <f>养成规划和标准成长!I$91</f>
        <v>0.60000000000000009</v>
      </c>
      <c r="S304" s="9">
        <f>养成规划和标准成长!J$91</f>
        <v>0.60000000000000009</v>
      </c>
      <c r="T304">
        <f t="shared" si="4"/>
        <v>1.0555555555555556</v>
      </c>
    </row>
    <row r="305" spans="1:20">
      <c r="A305" s="1">
        <v>148</v>
      </c>
      <c r="B305" s="9">
        <f>ROUND(属性投放!D$4+养成规划和标准成长!E$43*$A305,0)</f>
        <v>6043</v>
      </c>
      <c r="C305" s="9">
        <f>ROUND(属性投放!E$4+养成规划和标准成长!F$43*$A305,0)</f>
        <v>6156</v>
      </c>
      <c r="D305" s="9">
        <f>ROUND(属性投放!F$4+养成规划和标准成长!G$43*$A305,0)</f>
        <v>2252</v>
      </c>
      <c r="E305" s="9">
        <f>ROUND(属性投放!G$4+养成规划和标准成长!H$43*$A305,0)</f>
        <v>978</v>
      </c>
      <c r="F305" s="9">
        <f>ROUND(属性投放!H$4+养成规划和标准成长!I$43*$A305,0)</f>
        <v>1704</v>
      </c>
      <c r="G305" s="9">
        <f>ROUND(属性投放!I$4+养成规划和标准成长!J$43*$A305,0)</f>
        <v>1228</v>
      </c>
      <c r="H305" s="9">
        <f>ROUND(属性投放!J$4+养成规划和标准成长!K$43*$A305,0)</f>
        <v>797</v>
      </c>
      <c r="I305" s="9">
        <f>ROUND(属性投放!K$4+养成规划和标准成长!L$43*$A305,0)</f>
        <v>360</v>
      </c>
      <c r="J305" s="9">
        <f>ROUND(属性投放!L$4+养成规划和标准成长!M$43*$A305,0)</f>
        <v>1524</v>
      </c>
      <c r="K305" s="9">
        <f>ROUND(属性投放!M$4+养成规划和标准成长!N$43*$A305,0)</f>
        <v>1539</v>
      </c>
      <c r="L305" s="9">
        <f>养成规划和标准成长!C$91</f>
        <v>2</v>
      </c>
      <c r="M305" s="9">
        <f>养成规划和标准成长!D$91</f>
        <v>2</v>
      </c>
      <c r="N305" s="9">
        <f>养成规划和标准成长!E$91</f>
        <v>2</v>
      </c>
      <c r="O305" s="9">
        <f>养成规划和标准成长!F$91</f>
        <v>2</v>
      </c>
      <c r="P305" s="9">
        <f>养成规划和标准成长!G$91</f>
        <v>0.5</v>
      </c>
      <c r="Q305" s="9">
        <f>养成规划和标准成长!H$91</f>
        <v>0.5</v>
      </c>
      <c r="R305" s="9">
        <f>养成规划和标准成长!I$91</f>
        <v>0.60000000000000009</v>
      </c>
      <c r="S305" s="9">
        <f>养成规划和标准成长!J$91</f>
        <v>0.60000000000000009</v>
      </c>
      <c r="T305">
        <f t="shared" si="4"/>
        <v>1.0581334267203641</v>
      </c>
    </row>
    <row r="306" spans="1:20">
      <c r="A306" s="1">
        <v>149</v>
      </c>
      <c r="B306" s="9">
        <f>ROUND(属性投放!D$4+养成规划和标准成长!E$43*$A306,0)</f>
        <v>6083</v>
      </c>
      <c r="C306" s="9">
        <f>ROUND(属性投放!E$4+养成规划和标准成长!F$43*$A306,0)</f>
        <v>6196</v>
      </c>
      <c r="D306" s="9">
        <f>ROUND(属性投放!F$4+养成规划和标准成长!G$43*$A306,0)</f>
        <v>2266</v>
      </c>
      <c r="E306" s="9">
        <f>ROUND(属性投放!G$4+养成规划和标准成长!H$43*$A306,0)</f>
        <v>984</v>
      </c>
      <c r="F306" s="9">
        <f>ROUND(属性投放!H$4+养成规划和标准成长!I$43*$A306,0)</f>
        <v>1715</v>
      </c>
      <c r="G306" s="9">
        <f>ROUND(属性投放!I$4+养成规划和标准成长!J$43*$A306,0)</f>
        <v>1236</v>
      </c>
      <c r="H306" s="9">
        <f>ROUND(属性投放!J$4+养成规划和标准成长!K$43*$A306,0)</f>
        <v>802</v>
      </c>
      <c r="I306" s="9">
        <f>ROUND(属性投放!K$4+养成规划和标准成长!L$43*$A306,0)</f>
        <v>363</v>
      </c>
      <c r="J306" s="9">
        <f>ROUND(属性投放!L$4+养成规划和标准成长!M$43*$A306,0)</f>
        <v>1535</v>
      </c>
      <c r="K306" s="9">
        <f>ROUND(属性投放!M$4+养成规划和标准成长!N$43*$A306,0)</f>
        <v>1550</v>
      </c>
      <c r="L306" s="9">
        <f>养成规划和标准成长!C$91</f>
        <v>2</v>
      </c>
      <c r="M306" s="9">
        <f>养成规划和标准成长!D$91</f>
        <v>2</v>
      </c>
      <c r="N306" s="9">
        <f>养成规划和标准成长!E$91</f>
        <v>2</v>
      </c>
      <c r="O306" s="9">
        <f>养成规划和标准成长!F$91</f>
        <v>2</v>
      </c>
      <c r="P306" s="9">
        <f>养成规划和标准成长!G$91</f>
        <v>0.5</v>
      </c>
      <c r="Q306" s="9">
        <f>养成规划和标准成长!H$91</f>
        <v>0.5</v>
      </c>
      <c r="R306" s="9">
        <f>养成规划和标准成长!I$91</f>
        <v>0.60000000000000009</v>
      </c>
      <c r="S306" s="9">
        <f>养成规划和标准成长!J$91</f>
        <v>0.60000000000000009</v>
      </c>
      <c r="T306">
        <f t="shared" si="4"/>
        <v>1.0608650156958492</v>
      </c>
    </row>
    <row r="307" spans="1:20">
      <c r="A307" s="1">
        <v>150</v>
      </c>
      <c r="B307" s="9">
        <f>ROUND(属性投放!D$4+养成规划和标准成长!E$43*$A307,0)</f>
        <v>6122</v>
      </c>
      <c r="C307" s="9">
        <f>ROUND(属性投放!E$4+养成规划和标准成长!F$43*$A307,0)</f>
        <v>6236</v>
      </c>
      <c r="D307" s="9">
        <f>ROUND(属性投放!F$4+养成规划和标准成长!G$43*$A307,0)</f>
        <v>2281</v>
      </c>
      <c r="E307" s="9">
        <f>ROUND(属性投放!G$4+养成规划和标准成长!H$43*$A307,0)</f>
        <v>991</v>
      </c>
      <c r="F307" s="9">
        <f>ROUND(属性投放!H$4+养成规划和标准成长!I$43*$A307,0)</f>
        <v>1726</v>
      </c>
      <c r="G307" s="9">
        <f>ROUND(属性投放!I$4+养成规划和标准成长!J$43*$A307,0)</f>
        <v>1245</v>
      </c>
      <c r="H307" s="9">
        <f>ROUND(属性投放!J$4+养成规划和标准成长!K$43*$A307,0)</f>
        <v>807</v>
      </c>
      <c r="I307" s="9">
        <f>ROUND(属性投放!K$4+养成规划和标准成长!L$43*$A307,0)</f>
        <v>365</v>
      </c>
      <c r="J307" s="9">
        <f>ROUND(属性投放!L$4+养成规划和标准成长!M$43*$A307,0)</f>
        <v>1545</v>
      </c>
      <c r="K307" s="9">
        <f>ROUND(属性投放!M$4+养成规划和标准成长!N$43*$A307,0)</f>
        <v>1560</v>
      </c>
      <c r="L307" s="9">
        <f>养成规划和标准成长!C$91</f>
        <v>2</v>
      </c>
      <c r="M307" s="9">
        <f>养成规划和标准成长!D$91</f>
        <v>2</v>
      </c>
      <c r="N307" s="9">
        <f>养成规划和标准成长!E$91</f>
        <v>2</v>
      </c>
      <c r="O307" s="9">
        <f>养成规划和标准成长!F$91</f>
        <v>2</v>
      </c>
      <c r="P307" s="9">
        <f>养成规划和标准成长!G$91</f>
        <v>0.5</v>
      </c>
      <c r="Q307" s="9">
        <f>养成规划和标准成长!H$91</f>
        <v>0.5</v>
      </c>
      <c r="R307" s="9">
        <f>养成规划和标准成长!I$91</f>
        <v>0.60000000000000009</v>
      </c>
      <c r="S307" s="9">
        <f>养成规划和标准成长!J$91</f>
        <v>0.60000000000000009</v>
      </c>
      <c r="T307">
        <f t="shared" si="4"/>
        <v>1.0408024481468887</v>
      </c>
    </row>
  </sheetData>
  <mergeCells count="10">
    <mergeCell ref="BS2:BZ2"/>
    <mergeCell ref="B2:K2"/>
    <mergeCell ref="B156:K156"/>
    <mergeCell ref="U2:AD2"/>
    <mergeCell ref="AO2:AX2"/>
    <mergeCell ref="BI2:BR2"/>
    <mergeCell ref="L2:S2"/>
    <mergeCell ref="L156:S156"/>
    <mergeCell ref="AE2:AL2"/>
    <mergeCell ref="AY2:BF2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EP153"/>
  <sheetViews>
    <sheetView topLeftCell="DR1" workbookViewId="0">
      <selection activeCell="EN18" sqref="EN18"/>
    </sheetView>
  </sheetViews>
  <sheetFormatPr defaultRowHeight="12"/>
  <cols>
    <col min="1" max="4" width="9" style="1"/>
    <col min="5" max="5" width="10.375" style="1" customWidth="1"/>
    <col min="6" max="16" width="9" style="1"/>
    <col min="17" max="17" width="11.375" style="1" bestFit="1" customWidth="1"/>
    <col min="18" max="16384" width="9" style="1"/>
  </cols>
  <sheetData>
    <row r="2" spans="2:146" ht="13.5">
      <c r="C2" s="511" t="s">
        <v>449</v>
      </c>
      <c r="D2" s="512"/>
      <c r="E2" s="512"/>
      <c r="F2" s="512"/>
      <c r="G2" s="512"/>
      <c r="H2" s="512"/>
      <c r="I2" s="512"/>
      <c r="J2" s="512"/>
      <c r="K2" s="512"/>
      <c r="L2" s="512"/>
      <c r="M2" s="523"/>
      <c r="N2" s="35"/>
      <c r="P2" s="511" t="s">
        <v>304</v>
      </c>
      <c r="Q2" s="512"/>
      <c r="R2" s="512"/>
      <c r="S2" s="512"/>
      <c r="T2" s="512"/>
      <c r="U2" s="512"/>
      <c r="V2" s="512"/>
      <c r="W2" s="512"/>
      <c r="X2" s="512"/>
      <c r="Y2" s="512"/>
      <c r="Z2" s="523"/>
      <c r="AC2" s="511" t="s">
        <v>306</v>
      </c>
      <c r="AD2" s="512"/>
      <c r="AE2" s="512"/>
      <c r="AF2" s="512"/>
      <c r="AG2" s="512"/>
      <c r="AH2" s="512"/>
      <c r="AI2" s="512"/>
      <c r="AJ2" s="512"/>
      <c r="AK2" s="512"/>
      <c r="AL2" s="512"/>
      <c r="AM2" s="523"/>
      <c r="AP2" s="511" t="s">
        <v>308</v>
      </c>
      <c r="AQ2" s="512"/>
      <c r="AR2" s="512"/>
      <c r="AS2" s="512"/>
      <c r="AT2" s="512"/>
      <c r="AU2" s="512"/>
      <c r="AV2" s="512"/>
      <c r="AW2" s="512"/>
      <c r="AX2" s="512"/>
      <c r="AY2" s="512"/>
      <c r="AZ2" s="523"/>
      <c r="BC2" s="511" t="s">
        <v>310</v>
      </c>
      <c r="BD2" s="512"/>
      <c r="BE2" s="512"/>
      <c r="BF2" s="512"/>
      <c r="BG2" s="512"/>
      <c r="BH2" s="512"/>
      <c r="BI2" s="512"/>
      <c r="BJ2" s="512"/>
      <c r="BK2" s="512"/>
      <c r="BL2" s="512"/>
      <c r="BM2" s="523"/>
      <c r="BP2" s="511" t="s">
        <v>312</v>
      </c>
      <c r="BQ2" s="512"/>
      <c r="BR2" s="512"/>
      <c r="BS2" s="512"/>
      <c r="BT2" s="512"/>
      <c r="BU2" s="512"/>
      <c r="BV2" s="512"/>
      <c r="BW2" s="512"/>
      <c r="BX2" s="512"/>
      <c r="BY2" s="512"/>
      <c r="BZ2" s="523"/>
      <c r="CC2" s="511" t="s">
        <v>17</v>
      </c>
      <c r="CD2" s="512"/>
      <c r="CE2" s="512"/>
      <c r="CF2" s="512"/>
      <c r="CG2" s="512"/>
      <c r="CH2" s="512"/>
      <c r="CI2" s="512"/>
      <c r="CJ2" s="512"/>
      <c r="CK2" s="512"/>
      <c r="CL2" s="512"/>
      <c r="CM2" s="523"/>
      <c r="CP2" s="511" t="s">
        <v>40</v>
      </c>
      <c r="CQ2" s="512"/>
      <c r="CR2" s="512"/>
      <c r="CS2" s="512"/>
      <c r="CT2" s="512"/>
      <c r="CU2" s="512"/>
      <c r="CV2" s="512"/>
      <c r="CW2" s="512"/>
      <c r="CX2" s="512"/>
      <c r="CY2" s="512"/>
      <c r="CZ2" s="523"/>
      <c r="DC2" s="511" t="s">
        <v>19</v>
      </c>
      <c r="DD2" s="512"/>
      <c r="DE2" s="512"/>
      <c r="DF2" s="512"/>
      <c r="DG2" s="512"/>
      <c r="DH2" s="512"/>
      <c r="DI2" s="512"/>
      <c r="DJ2" s="512"/>
      <c r="DK2" s="512"/>
      <c r="DL2" s="512"/>
      <c r="DM2" s="523"/>
      <c r="DP2" s="511" t="s">
        <v>18</v>
      </c>
      <c r="DQ2" s="512"/>
      <c r="DR2" s="512"/>
      <c r="DS2" s="512"/>
      <c r="DT2" s="512"/>
      <c r="DU2" s="512"/>
      <c r="DV2" s="512"/>
      <c r="DW2" s="512"/>
      <c r="DX2" s="512"/>
      <c r="DY2" s="512"/>
      <c r="DZ2" s="523"/>
      <c r="EA2" s="152"/>
      <c r="EB2" s="2" t="s">
        <v>467</v>
      </c>
      <c r="EH2" s="1" t="s">
        <v>1228</v>
      </c>
      <c r="EM2" s="1" t="s">
        <v>1229</v>
      </c>
    </row>
    <row r="3" spans="2:146" ht="13.5">
      <c r="B3" s="44" t="s">
        <v>448</v>
      </c>
      <c r="C3" s="140" t="s">
        <v>9</v>
      </c>
      <c r="D3" s="140" t="s">
        <v>10</v>
      </c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1" t="s">
        <v>13</v>
      </c>
      <c r="K3" s="141" t="s">
        <v>12</v>
      </c>
      <c r="L3" s="141" t="s">
        <v>14</v>
      </c>
      <c r="M3" s="142" t="s">
        <v>450</v>
      </c>
      <c r="O3" s="44" t="s">
        <v>409</v>
      </c>
      <c r="P3" s="140" t="s">
        <v>9</v>
      </c>
      <c r="Q3" s="140" t="s">
        <v>10</v>
      </c>
      <c r="R3" s="140" t="s">
        <v>4</v>
      </c>
      <c r="S3" s="140" t="s">
        <v>5</v>
      </c>
      <c r="T3" s="140" t="s">
        <v>6</v>
      </c>
      <c r="U3" s="140" t="s">
        <v>7</v>
      </c>
      <c r="V3" s="140" t="s">
        <v>8</v>
      </c>
      <c r="W3" s="141" t="s">
        <v>13</v>
      </c>
      <c r="X3" s="141" t="s">
        <v>12</v>
      </c>
      <c r="Y3" s="141" t="s">
        <v>14</v>
      </c>
      <c r="Z3" s="142" t="s">
        <v>450</v>
      </c>
      <c r="AB3" s="44" t="s">
        <v>409</v>
      </c>
      <c r="AC3" s="140" t="s">
        <v>9</v>
      </c>
      <c r="AD3" s="140" t="s">
        <v>10</v>
      </c>
      <c r="AE3" s="140" t="s">
        <v>4</v>
      </c>
      <c r="AF3" s="140" t="s">
        <v>5</v>
      </c>
      <c r="AG3" s="140" t="s">
        <v>6</v>
      </c>
      <c r="AH3" s="140" t="s">
        <v>7</v>
      </c>
      <c r="AI3" s="140" t="s">
        <v>8</v>
      </c>
      <c r="AJ3" s="141" t="s">
        <v>13</v>
      </c>
      <c r="AK3" s="141" t="s">
        <v>12</v>
      </c>
      <c r="AL3" s="141" t="s">
        <v>14</v>
      </c>
      <c r="AM3" s="142" t="s">
        <v>450</v>
      </c>
      <c r="AO3" s="44" t="s">
        <v>409</v>
      </c>
      <c r="AP3" s="140" t="s">
        <v>9</v>
      </c>
      <c r="AQ3" s="140" t="s">
        <v>10</v>
      </c>
      <c r="AR3" s="140" t="s">
        <v>4</v>
      </c>
      <c r="AS3" s="140" t="s">
        <v>5</v>
      </c>
      <c r="AT3" s="140" t="s">
        <v>6</v>
      </c>
      <c r="AU3" s="140" t="s">
        <v>7</v>
      </c>
      <c r="AV3" s="140" t="s">
        <v>8</v>
      </c>
      <c r="AW3" s="141" t="s">
        <v>13</v>
      </c>
      <c r="AX3" s="141" t="s">
        <v>12</v>
      </c>
      <c r="AY3" s="141" t="s">
        <v>14</v>
      </c>
      <c r="AZ3" s="142" t="s">
        <v>450</v>
      </c>
      <c r="BB3" s="44" t="s">
        <v>409</v>
      </c>
      <c r="BC3" s="140" t="s">
        <v>9</v>
      </c>
      <c r="BD3" s="140" t="s">
        <v>10</v>
      </c>
      <c r="BE3" s="140" t="s">
        <v>4</v>
      </c>
      <c r="BF3" s="140" t="s">
        <v>5</v>
      </c>
      <c r="BG3" s="140" t="s">
        <v>6</v>
      </c>
      <c r="BH3" s="140" t="s">
        <v>7</v>
      </c>
      <c r="BI3" s="140" t="s">
        <v>8</v>
      </c>
      <c r="BJ3" s="141" t="s">
        <v>13</v>
      </c>
      <c r="BK3" s="141" t="s">
        <v>12</v>
      </c>
      <c r="BL3" s="141" t="s">
        <v>14</v>
      </c>
      <c r="BM3" s="142" t="s">
        <v>450</v>
      </c>
      <c r="BO3" s="44" t="s">
        <v>409</v>
      </c>
      <c r="BP3" s="140" t="s">
        <v>9</v>
      </c>
      <c r="BQ3" s="140" t="s">
        <v>10</v>
      </c>
      <c r="BR3" s="140" t="s">
        <v>4</v>
      </c>
      <c r="BS3" s="140" t="s">
        <v>5</v>
      </c>
      <c r="BT3" s="140" t="s">
        <v>6</v>
      </c>
      <c r="BU3" s="140" t="s">
        <v>7</v>
      </c>
      <c r="BV3" s="140" t="s">
        <v>8</v>
      </c>
      <c r="BW3" s="141" t="s">
        <v>13</v>
      </c>
      <c r="BX3" s="141" t="s">
        <v>12</v>
      </c>
      <c r="BY3" s="141" t="s">
        <v>14</v>
      </c>
      <c r="BZ3" s="142" t="s">
        <v>450</v>
      </c>
      <c r="CB3" s="44" t="s">
        <v>409</v>
      </c>
      <c r="CC3" s="140" t="s">
        <v>9</v>
      </c>
      <c r="CD3" s="140" t="s">
        <v>10</v>
      </c>
      <c r="CE3" s="140" t="s">
        <v>4</v>
      </c>
      <c r="CF3" s="140" t="s">
        <v>5</v>
      </c>
      <c r="CG3" s="140" t="s">
        <v>6</v>
      </c>
      <c r="CH3" s="140" t="s">
        <v>7</v>
      </c>
      <c r="CI3" s="140" t="s">
        <v>8</v>
      </c>
      <c r="CJ3" s="141" t="s">
        <v>13</v>
      </c>
      <c r="CK3" s="141" t="s">
        <v>12</v>
      </c>
      <c r="CL3" s="141" t="s">
        <v>14</v>
      </c>
      <c r="CM3" s="142" t="s">
        <v>450</v>
      </c>
      <c r="CO3" s="44" t="s">
        <v>409</v>
      </c>
      <c r="CP3" s="140" t="s">
        <v>9</v>
      </c>
      <c r="CQ3" s="140" t="s">
        <v>10</v>
      </c>
      <c r="CR3" s="140" t="s">
        <v>4</v>
      </c>
      <c r="CS3" s="140" t="s">
        <v>5</v>
      </c>
      <c r="CT3" s="140" t="s">
        <v>6</v>
      </c>
      <c r="CU3" s="140" t="s">
        <v>7</v>
      </c>
      <c r="CV3" s="140" t="s">
        <v>8</v>
      </c>
      <c r="CW3" s="141" t="s">
        <v>13</v>
      </c>
      <c r="CX3" s="141" t="s">
        <v>12</v>
      </c>
      <c r="CY3" s="141" t="s">
        <v>14</v>
      </c>
      <c r="CZ3" s="142" t="s">
        <v>450</v>
      </c>
      <c r="DB3" s="44" t="s">
        <v>409</v>
      </c>
      <c r="DC3" s="140" t="s">
        <v>9</v>
      </c>
      <c r="DD3" s="140" t="s">
        <v>10</v>
      </c>
      <c r="DE3" s="140" t="s">
        <v>4</v>
      </c>
      <c r="DF3" s="140" t="s">
        <v>5</v>
      </c>
      <c r="DG3" s="140" t="s">
        <v>6</v>
      </c>
      <c r="DH3" s="140" t="s">
        <v>7</v>
      </c>
      <c r="DI3" s="140" t="s">
        <v>8</v>
      </c>
      <c r="DJ3" s="141" t="s">
        <v>13</v>
      </c>
      <c r="DK3" s="141" t="s">
        <v>12</v>
      </c>
      <c r="DL3" s="141" t="s">
        <v>14</v>
      </c>
      <c r="DM3" s="142" t="s">
        <v>450</v>
      </c>
      <c r="DO3" s="44" t="s">
        <v>409</v>
      </c>
      <c r="DP3" s="140" t="s">
        <v>9</v>
      </c>
      <c r="DQ3" s="140" t="s">
        <v>10</v>
      </c>
      <c r="DR3" s="140" t="s">
        <v>4</v>
      </c>
      <c r="DS3" s="140" t="s">
        <v>5</v>
      </c>
      <c r="DT3" s="140" t="s">
        <v>6</v>
      </c>
      <c r="DU3" s="140" t="s">
        <v>7</v>
      </c>
      <c r="DV3" s="140" t="s">
        <v>8</v>
      </c>
      <c r="DW3" s="141" t="s">
        <v>13</v>
      </c>
      <c r="DX3" s="141" t="s">
        <v>12</v>
      </c>
      <c r="DY3" s="141" t="s">
        <v>14</v>
      </c>
      <c r="DZ3" s="142" t="s">
        <v>450</v>
      </c>
      <c r="EA3" s="152"/>
      <c r="EB3" s="1" t="s">
        <v>462</v>
      </c>
      <c r="EC3" s="1" t="s">
        <v>455</v>
      </c>
      <c r="ED3" s="1" t="s">
        <v>454</v>
      </c>
      <c r="EE3" s="1" t="s">
        <v>456</v>
      </c>
      <c r="EF3" s="1" t="s">
        <v>457</v>
      </c>
      <c r="EH3" s="1" t="s">
        <v>458</v>
      </c>
      <c r="EI3" s="1" t="s">
        <v>459</v>
      </c>
      <c r="EJ3" s="1" t="s">
        <v>460</v>
      </c>
      <c r="EK3" s="1" t="s">
        <v>461</v>
      </c>
      <c r="EM3" s="1" t="s">
        <v>463</v>
      </c>
      <c r="EN3" s="1" t="s">
        <v>464</v>
      </c>
      <c r="EO3" s="1" t="s">
        <v>465</v>
      </c>
      <c r="EP3" s="1" t="s">
        <v>466</v>
      </c>
    </row>
    <row r="4" spans="2:146">
      <c r="B4" s="1">
        <v>1</v>
      </c>
      <c r="C4" s="9">
        <f>ROUND(属性投放!D$4+装备属性!D$4*IF($B4&lt;10,1,ROUNDDOWN($B4,-1))+SUM(属性投放!E$37:E$45)*$B4+VLOOKUP($C$2,一级属性!$E$41:$P$64,COLUMNS(一级属性!$E$41:G$64),0)*($B4+0.25*IF($B4&lt;10,1,ROUNDDOWN($B4,-1)))+VLOOKUP($C$2,宝石属性!$B$43:$M$66,COLUMNS(宝石属性!$B$43:D$66),0)*10*VLOOKUP(ROUNDDOWN($B4,-1),宝石属性!$B$25:$N$41,2,0)*VLOOKUP(ROUNDDOWN($B4,-1),宝石属性!$B$25:$N$41,3,0)+VLOOKUP($C$2,职业被动!$B$6:$M$29,COLUMNS(职业被动!$B$6:D$29),0)*$B4,0)</f>
        <v>249</v>
      </c>
      <c r="D4" s="9">
        <f>ROUND(属性投放!E$4+装备属性!E$4*IF($B4&lt;10,1,ROUNDDOWN($B4,-1))+SUM(属性投放!F$37:F$38)*$B4+VLOOKUP($C$2,一级属性!$E$67:$P$90,COLUMNS(一级属性!$E$67:H$90),0)*$B4+VLOOKUP($C$2,宝石属性!$B$43:$M$66,COLUMNS(宝石属性!$B$43:E$66),0)*10*VLOOKUP(ROUNDDOWN($B4,-1),宝石属性!$B$25:$N$41,2,0)*VLOOKUP(ROUNDDOWN($B4,-1),宝石属性!$B$25:$N$41,3,0)+VLOOKUP($C$2,职业被动!$B$6:$M$29,COLUMNS(职业被动!$B$6:E$29),0)*$B4,0)</f>
        <v>223</v>
      </c>
      <c r="E4" s="9">
        <f>ROUND(属性投放!F$4+装备属性!F$4*IF($B4&lt;10,1,ROUNDDOWN($B4,-1))+SUM(属性投放!G$37:G$38)*$B4+VLOOKUP($C$2,一级属性!$E$67:$P$90,COLUMNS(一级属性!$E$67:I$90),0)*$B4+VLOOKUP($C$2,宝石属性!$B$43:$M$66,COLUMNS(宝石属性!$B$43:F$66),0)*10*VLOOKUP(ROUNDDOWN($B4,-1),宝石属性!$B$25:$N$41,2,0)*VLOOKUP(ROUNDDOWN($B4,-1),宝石属性!$B$25:$N$41,3,0)+VLOOKUP($C$2,职业被动!$B$6:$M$29,COLUMNS(职业被动!$B$6:F$29),0)*$B4,0)</f>
        <v>118</v>
      </c>
      <c r="F4" s="9">
        <f>ROUND(属性投放!G$4+装备属性!G$4*IF($B4&lt;10,1,ROUNDDOWN($B4,-1))+SUM(属性投放!H$37:H$38)*$B4+VLOOKUP($C$2,一级属性!$E$67:$P$90,COLUMNS(一级属性!$E$67:J$90),0)*$B4+VLOOKUP($C$2,宝石属性!$B$43:$M$66,COLUMNS(宝石属性!$B$43:G$66),0)*10*VLOOKUP(ROUNDDOWN($B4,-1),宝石属性!$B$25:$N$41,2,0)*VLOOKUP(ROUNDDOWN($B4,-1),宝石属性!$B$25:$N$41,3,0)+VLOOKUP($C$2,职业被动!$B$6:$M$29,COLUMNS(职业被动!$B$6:G$29),0)*$B4,0)</f>
        <v>58</v>
      </c>
      <c r="G4" s="9">
        <f>ROUND(属性投放!H$4+装备属性!H$4*IF($B4&lt;10,1,ROUNDDOWN($B4,-1))+SUM(属性投放!I$37:I$38)*$B4+VLOOKUP($C$2,一级属性!$E$67:$P$90,COLUMNS(一级属性!$E$67:K$90),0)*$B4+VLOOKUP($C$2,宝石属性!$B$43:$M$66,COLUMNS(宝石属性!$B$43:H$66),0)*10*VLOOKUP(ROUNDDOWN($B4,-1),宝石属性!$B$25:$N$41,2,0)*VLOOKUP(ROUNDDOWN($B4,-1),宝石属性!$B$25:$N$41,3,0)+VLOOKUP($C$2,职业被动!$B$6:$M$29,COLUMNS(职业被动!$B$6:H$29),0)*$B4,0)</f>
        <v>86</v>
      </c>
      <c r="H4" s="9">
        <f>ROUND(属性投放!I$4+装备属性!I$4*IF($B4&lt;10,1,ROUNDDOWN($B4,-1))+SUM(属性投放!J$37:J$38)*$B4+VLOOKUP($C$2,一级属性!$E$67:$P$90,COLUMNS(一级属性!$E$67:L$90),0)*$B4+VLOOKUP($C$2,宝石属性!$B$43:$M$66,COLUMNS(宝石属性!$B$43:I$66),0)*10*VLOOKUP(ROUNDDOWN($B4,-1),宝石属性!$B$25:$N$41,2,0)*VLOOKUP(ROUNDDOWN($B4,-1),宝石属性!$B$25:$N$41,3,0)+VLOOKUP($C$2,职业被动!$B$6:$M$29,COLUMNS(职业被动!$B$6:I$29),0)*$B4,0)</f>
        <v>49</v>
      </c>
      <c r="I4" s="9">
        <f>ROUND(属性投放!J$4+装备属性!J$4*IF($B4&lt;10,1,ROUNDDOWN($B4,-1))+SUM(属性投放!K$37:K$38)*$B4+VLOOKUP($C$2,一级属性!$E$67:$P$90,COLUMNS(一级属性!$E$67:M$90),0)*$B4+VLOOKUP($C$2,宝石属性!$B$43:$M$66,COLUMNS(宝石属性!$B$43:J$66),0)*10*VLOOKUP(ROUNDDOWN($B4,-1),宝石属性!$B$25:$N$41,2,0)*VLOOKUP(ROUNDDOWN($B4,-1),宝石属性!$B$25:$N$41,3,0)+VLOOKUP($C$2,职业被动!$B$6:$M$29,COLUMNS(职业被动!$B$6:J$29),0)*$B4,0)</f>
        <v>36</v>
      </c>
      <c r="J4" s="9">
        <f>ROUND(属性投放!K$4+装备属性!K$4*IF($B4&lt;10,1,ROUNDDOWN($B4,-1))+SUM(属性投放!L$37:L$38)*$B4+VLOOKUP($C$2,一级属性!$E$67:$P$90,COLUMNS(一级属性!$E$67:N$90),0)*$B4+VLOOKUP($C$2,宝石属性!$B$43:$M$66,COLUMNS(宝石属性!$B$43:K$66),0)*10*VLOOKUP(ROUNDDOWN($B4,-1),宝石属性!$B$25:$N$41,2,0)*VLOOKUP(ROUNDDOWN($B4,-1),宝石属性!$B$25:$N$41,3,0)+VLOOKUP($C$2,职业被动!$B$6:$M$29,COLUMNS(职业被动!$B$6:K$29),0)*$B4,0)</f>
        <v>24</v>
      </c>
      <c r="K4" s="9">
        <f>ROUND(属性投放!L$4+装备属性!L$4*IF($B4&lt;10,1,ROUNDDOWN($B4,-1))+SUM(属性投放!M$37:M$38)*$B4+VLOOKUP($C$2,一级属性!$E$67:$P$90,COLUMNS(一级属性!$E$67:O$90),0)*$B4+VLOOKUP($C$2,宝石属性!$B$43:$M$66,COLUMNS(宝石属性!$B$43:L$66),0)*10*VLOOKUP(ROUNDDOWN($B4,-1),宝石属性!$B$25:$N$41,2,0)*VLOOKUP(ROUNDDOWN($B4,-1),宝石属性!$B$25:$N$41,3,0)+VLOOKUP($C$2,职业被动!$B$6:$M$29,COLUMNS(职业被动!$B$6:L$29),0)*$B4,0)</f>
        <v>0</v>
      </c>
      <c r="L4" s="9">
        <f>ROUND(属性投放!M$4+装备属性!M$4*IF($B4&lt;10,1,ROUNDDOWN($B4,-1))+SUM(属性投放!N$37:N$38)*$B4+VLOOKUP($C$2,一级属性!$E$67:$P$90,COLUMNS(一级属性!$E$67:P$90),0)*$B4+VLOOKUP($C$2,宝石属性!$B$43:$M$66,COLUMNS(宝石属性!$B$43:M$66),0)*10*VLOOKUP(ROUNDDOWN($B4,-1),宝石属性!$B$25:$N$41,2,0)*VLOOKUP(ROUNDDOWN($B4,-1),宝石属性!$B$25:$N$41,3,0)+VLOOKUP($C$2,职业被动!$B$6:$M$29,COLUMNS(职业被动!$B$6:M$29),0)*$B4,0)</f>
        <v>10</v>
      </c>
      <c r="M4" s="48">
        <f>属性价值和能力评分!$F$9+ROUND(属性价值和能力评分!$F$38*10,0)*B4+ROUND((SUM(装备属性!$W$9:$W$14)+属性价值和能力评分!$F$38*1.25+1.4+2.8)*IF(B4&lt;10,1,ROUNDDOWN(B4,-1)),0)+15*VLOOKUP(ROUNDDOWN(B4,-1),宝石属性!$B$26:$D$41,2,0)*6*VLOOKUP(ROUNDDOWN(B4,-1),宝石属性!$B$26:$D$41,3,0)+(属性价值和能力评分!$F$49*9+属性价值和能力评分!$F$50*2+属性价值和能力评分!$F$53*8/5)*B4</f>
        <v>766</v>
      </c>
      <c r="N4" s="20"/>
      <c r="O4" s="1">
        <v>1</v>
      </c>
      <c r="P4" s="9">
        <f>ROUND(属性投放!D$4+装备属性!D$4*IF($O4&lt;10,1,ROUNDDOWN($O4,-1))+SUM(属性投放!E$37:E$45)*$O4+VLOOKUP($P$2,一级属性!$E$41:$P$64,COLUMNS(一级属性!$E$41:G$64),0)*($O4+0.25*IF($O4&lt;10,1,ROUNDDOWN($O4,-1)))+VLOOKUP($P$2,宝石属性!$B$43:$M$66,COLUMNS(宝石属性!$B$43:D$66),0)*10*VLOOKUP(ROUNDDOWN($O4,-1),宝石属性!$B$25:$N$41,2,0)*VLOOKUP(ROUNDDOWN($O4,-1),宝石属性!$B$25:$N$41,3,0)+VLOOKUP($P$2,职业被动!$B$6:$M$29,COLUMNS(职业被动!$B$6:D$29),0)*$O4,0)</f>
        <v>263</v>
      </c>
      <c r="Q4" s="9">
        <f>ROUND(属性投放!E$4+装备属性!E$4*IF($O4&lt;10,1,ROUNDDOWN($O4,-1))+SUM(属性投放!F$37:F$45)*$O4+VLOOKUP($P$2,一级属性!$E$41:$P$64,COLUMNS(一级属性!$E$41:H$64),0)*($O4+0.25*IF($O4&lt;10,1,ROUNDDOWN($O4,-1)))+VLOOKUP($P$2,宝石属性!$B$43:$M$66,COLUMNS(宝石属性!$B$43:E$66),0)*10*VLOOKUP(ROUNDDOWN($O4,-1),宝石属性!$B$25:$N$41,2,0)*VLOOKUP(ROUNDDOWN($O4,-1),宝石属性!$B$25:$N$41,3,0)+VLOOKUP($P$2,职业被动!$B$6:$M$29,COLUMNS(职业被动!$B$6:E$29),0)*$O4,0)</f>
        <v>242</v>
      </c>
      <c r="R4" s="9">
        <f>ROUND(属性投放!F$4+装备属性!F$4*IF($O4&lt;10,1,ROUNDDOWN($O4,-1))+SUM(属性投放!G$37:G$45)*$O4+VLOOKUP($P$2,一级属性!$E$41:$P$64,COLUMNS(一级属性!$E$41:I$64),0)*($O4+0.25*IF($O4&lt;10,1,ROUNDDOWN($O4,-1)))+VLOOKUP($P$2,宝石属性!$B$43:$M$66,COLUMNS(宝石属性!$B$43:F$66),0)*10*VLOOKUP(ROUNDDOWN($O4,-1),宝石属性!$B$25:$N$41,2,0)*VLOOKUP(ROUNDDOWN($O4,-1),宝石属性!$B$25:$N$41,3,0)+VLOOKUP($P$2,职业被动!$B$6:$M$29,COLUMNS(职业被动!$B$6:F$29),0)*$O4,0)</f>
        <v>110</v>
      </c>
      <c r="S4" s="9">
        <f>ROUND(属性投放!G$4+装备属性!G$4*IF($O4&lt;10,1,ROUNDDOWN($O4,-1))+SUM(属性投放!H$37:H$45)*$O4+VLOOKUP($P$2,一级属性!$E$41:$P$64,COLUMNS(一级属性!$E$41:J$64),0)*($O4+0.25*IF($O4&lt;10,1,ROUNDDOWN($O4,-1)))+VLOOKUP($P$2,宝石属性!$B$43:$M$66,COLUMNS(宝石属性!$B$43:G$66),0)*10*VLOOKUP(ROUNDDOWN($O4,-1),宝石属性!$B$25:$N$41,2,0)*VLOOKUP(ROUNDDOWN($O4,-1),宝石属性!$B$25:$N$41,3,0)+VLOOKUP($P$2,职业被动!$B$6:$M$29,COLUMNS(职业被动!$B$6:G$29),0)*$O4,0)</f>
        <v>57</v>
      </c>
      <c r="T4" s="9">
        <f>ROUND(属性投放!H$4+装备属性!H$4*IF($O4&lt;10,1,ROUNDDOWN($O4,-1))+SUM(属性投放!I$37:I$45)*$O4+VLOOKUP($P$2,一级属性!$E$41:$P$64,COLUMNS(一级属性!$E$41:K$64),0)*($O4+0.25*IF($O4&lt;10,1,ROUNDDOWN($O4,-1)))+VLOOKUP($P$2,宝石属性!$B$43:$M$66,COLUMNS(宝石属性!$B$43:H$66),0)*10*VLOOKUP(ROUNDDOWN($O4,-1),宝石属性!$B$25:$N$41,2,0)*VLOOKUP(ROUNDDOWN($O4,-1),宝石属性!$B$25:$N$41,3,0)+VLOOKUP($P$2,职业被动!$B$6:$M$29,COLUMNS(职业被动!$B$6:H$29),0)*$O4,0)</f>
        <v>91</v>
      </c>
      <c r="U4" s="9">
        <f>ROUND(属性投放!I$4+装备属性!I$4*IF($O4&lt;10,1,ROUNDDOWN($O4,-1))+SUM(属性投放!J$37:J$45)*$O4+VLOOKUP($P$2,一级属性!$E$41:$P$64,COLUMNS(一级属性!$E$41:L$64),0)*($O4+0.25*IF($O4&lt;10,1,ROUNDDOWN($O4,-1)))+VLOOKUP($P$2,宝石属性!$B$43:$M$66,COLUMNS(宝石属性!$B$43:I$66),0)*10*VLOOKUP(ROUNDDOWN($O4,-1),宝石属性!$B$25:$N$41,2,0)*VLOOKUP(ROUNDDOWN($O4,-1),宝石属性!$B$25:$N$41,3,0)+VLOOKUP($P$2,职业被动!$B$6:$M$29,COLUMNS(职业被动!$B$6:I$29),0)*$O4,0)</f>
        <v>50</v>
      </c>
      <c r="V4" s="9">
        <f>ROUND(属性投放!J$4+装备属性!J$4*IF($O4&lt;10,1,ROUNDDOWN($O4,-1))+SUM(属性投放!K$37:K$45)*$O4+VLOOKUP($P$2,一级属性!$E$41:$P$64,COLUMNS(一级属性!$E$41:M$64),0)*($O4+0.25*IF($O4&lt;10,1,ROUNDDOWN($O4,-1)))+VLOOKUP($P$2,宝石属性!$B$43:$M$66,COLUMNS(宝石属性!$B$43:J$66),0)*10*VLOOKUP(ROUNDDOWN($O4,-1),宝石属性!$B$25:$N$41,2,0)*VLOOKUP(ROUNDDOWN($O4,-1),宝石属性!$B$25:$N$41,3,0)+VLOOKUP($P$2,职业被动!$B$6:$M$29,COLUMNS(职业被动!$B$6:J$29),0)*$O4,0)</f>
        <v>37</v>
      </c>
      <c r="W4" s="9">
        <f>ROUND(属性投放!K$4+装备属性!K$4*IF($O4&lt;10,1,ROUNDDOWN($O4,-1))+SUM(属性投放!L$37:L$45)*$O4+VLOOKUP($P$2,一级属性!$E$41:$P$64,COLUMNS(一级属性!$E$41:N$64),0)*($O4+0.25*IF($O4&lt;10,1,ROUNDDOWN($O4,-1)))+VLOOKUP($P$2,宝石属性!$B$43:$M$66,COLUMNS(宝石属性!$B$43:K$66),0)*10*VLOOKUP(ROUNDDOWN($O4,-1),宝石属性!$B$25:$N$41,2,0)*VLOOKUP(ROUNDDOWN($O4,-1),宝石属性!$B$25:$N$41,3,0)+VLOOKUP($P$2,职业被动!$B$6:$M$29,COLUMNS(职业被动!$B$6:K$29),0)*$O4,0)</f>
        <v>24</v>
      </c>
      <c r="X4" s="9">
        <f>ROUND(属性投放!L$4+装备属性!L$4*IF($O4&lt;10,1,ROUNDDOWN($O4,-1))+SUM(属性投放!M$37:M$45)*$O4+VLOOKUP($P$2,一级属性!$E$41:$P$64,COLUMNS(一级属性!$E$41:O$64),0)*($O4+0.25*IF($O4&lt;10,1,ROUNDDOWN($O4,-1)))+VLOOKUP($P$2,宝石属性!$B$43:$M$66,COLUMNS(宝石属性!$B$43:L$66),0)*10*VLOOKUP(ROUNDDOWN($O4,-1),宝石属性!$B$25:$N$41,2,0)*VLOOKUP(ROUNDDOWN($O4,-1),宝石属性!$B$25:$N$41,3,0)+VLOOKUP($P$2,职业被动!$B$6:$M$29,COLUMNS(职业被动!$B$6:L$29),0)*$O4,0)</f>
        <v>0</v>
      </c>
      <c r="Y4" s="9">
        <f>ROUND(属性投放!M$4+装备属性!M$4*IF($O4&lt;10,1,ROUNDDOWN($O4,-1))+SUM(属性投放!N$37:N$45)*$O4+VLOOKUP($P$2,一级属性!$E$41:$P$64,COLUMNS(一级属性!$E$41:P$64),0)*($O4+0.25*IF($O4&lt;10,1,ROUNDDOWN($O4,-1)))+VLOOKUP($P$2,宝石属性!$B$43:$M$66,COLUMNS(宝石属性!$B$43:M$66),0)*10*VLOOKUP(ROUNDDOWN($O4,-1),宝石属性!$B$25:$N$41,2,0)*VLOOKUP(ROUNDDOWN($O4,-1),宝石属性!$B$25:$N$41,3,0)+VLOOKUP($P$2,职业被动!$B$6:$M$29,COLUMNS(职业被动!$B$6:M$29),0)*$O4,0)</f>
        <v>10</v>
      </c>
      <c r="Z4" s="48">
        <f>属性价值和能力评分!$F$9+ROUND(属性价值和能力评分!$F$38*10,0)*O4+ROUND((SUM(装备属性!$W$9:$W$14)+属性价值和能力评分!$F$38*1.25+1.4+2.8)*IF(O4&lt;10,1,ROUNDDOWN(O4,-1)),0)+15*VLOOKUP(ROUNDDOWN(O4,-1),宝石属性!$B$26:$D$41,2,0)*6*VLOOKUP(ROUNDDOWN(O4,-1),宝石属性!$B$26:$D$41,3,0)+(属性价值和能力评分!$F$49*9+属性价值和能力评分!$F$50*2+属性价值和能力评分!$F$53*8/5)*O4</f>
        <v>766</v>
      </c>
      <c r="AB4" s="1">
        <v>1</v>
      </c>
      <c r="AC4" s="9">
        <f>ROUND(属性投放!D$4+装备属性!D$4*IF($AB4&lt;10,1,ROUNDDOWN($AB4,-1))+SUM(属性投放!E$37:E$45)*$AB4+VLOOKUP($AC$2,一级属性!$E$41:$P$64,COLUMNS(一级属性!$E$41:G$64),0)*($AB4+0.25*IF($AB4&lt;10,1,ROUNDDOWN($AB4,-1)))+VLOOKUP($AC$2,宝石属性!$B$43:$M$66,COLUMNS(宝石属性!$B$43:D$66),0)*10*VLOOKUP(ROUNDDOWN($AB4,-1),宝石属性!$B$25:$N$41,2,0)*VLOOKUP(ROUNDDOWN($AB4,-1),宝石属性!$B$25:$N$41,3,0)+VLOOKUP($AC$2,职业被动!$B$6:$M$29,COLUMNS(职业被动!$B$6:D$29),0)*$AB4,0)</f>
        <v>256</v>
      </c>
      <c r="AD4" s="9">
        <f>ROUND(属性投放!E$4+装备属性!E$4*IF($AB4&lt;10,1,ROUNDDOWN($AB4,-1))+SUM(属性投放!F$37:F$45)*$AB4+VLOOKUP($AC$2,一级属性!$E$41:$P$64,COLUMNS(一级属性!$E$41:H$64),0)*($AB4+0.25*IF($AB4&lt;10,1,ROUNDDOWN($AB4,-1)))+VLOOKUP($AC$2,宝石属性!$B$43:$M$66,COLUMNS(宝石属性!$B$43:E$66),0)*10*VLOOKUP(ROUNDDOWN($AB4,-1),宝石属性!$B$25:$N$41,2,0)*VLOOKUP(ROUNDDOWN($AB4,-1),宝石属性!$B$25:$N$41,3,0)+VLOOKUP($AC$2,职业被动!$B$6:$M$29,COLUMNS(职业被动!$B$6:E$29),0)*$AB4,0)</f>
        <v>223</v>
      </c>
      <c r="AE4" s="9">
        <f>ROUND(属性投放!F$4+装备属性!F$4*IF($AB4&lt;10,1,ROUNDDOWN($AB4,-1))+SUM(属性投放!G$37:G$45)*$AB4+VLOOKUP($AC$2,一级属性!$E$41:$P$64,COLUMNS(一级属性!$E$41:I$64),0)*($AB4+0.25*IF($AB4&lt;10,1,ROUNDDOWN($AB4,-1)))+VLOOKUP($AC$2,宝石属性!$B$43:$M$66,COLUMNS(宝石属性!$B$43:F$66),0)*10*VLOOKUP(ROUNDDOWN($AB4,-1),宝石属性!$B$25:$N$41,2,0)*VLOOKUP(ROUNDDOWN($AB4,-1),宝石属性!$B$25:$N$41,3,0)+VLOOKUP($AC$2,职业被动!$B$6:$M$29,COLUMNS(职业被动!$B$6:F$29),0)*$AB4,0)</f>
        <v>115</v>
      </c>
      <c r="AF4" s="9">
        <f>ROUND(属性投放!G$4+装备属性!G$4*IF($AB4&lt;10,1,ROUNDDOWN($AB4,-1))+SUM(属性投放!H$37:H$45)*$AB4+VLOOKUP($AC$2,一级属性!$E$41:$P$64,COLUMNS(一级属性!$E$41:J$64),0)*($AB4+0.25*IF($AB4&lt;10,1,ROUNDDOWN($AB4,-1)))+VLOOKUP($AC$2,宝石属性!$B$43:$M$66,COLUMNS(宝石属性!$B$43:G$66),0)*10*VLOOKUP(ROUNDDOWN($AB4,-1),宝石属性!$B$25:$N$41,2,0)*VLOOKUP(ROUNDDOWN($AB4,-1),宝石属性!$B$25:$N$41,3,0)+VLOOKUP($AC$2,职业被动!$B$6:$M$29,COLUMNS(职业被动!$B$6:G$29),0)*$AB4,0)</f>
        <v>59</v>
      </c>
      <c r="AG4" s="9">
        <f>ROUND(属性投放!H$4+装备属性!H$4*IF($AB4&lt;10,1,ROUNDDOWN($AB4,-1))+SUM(属性投放!I$37:I$45)*$AB4+VLOOKUP($AC$2,一级属性!$E$41:$P$64,COLUMNS(一级属性!$E$41:K$64),0)*($AB4+0.25*IF($AB4&lt;10,1,ROUNDDOWN($AB4,-1)))+VLOOKUP($AC$2,宝石属性!$B$43:$M$66,COLUMNS(宝石属性!$B$43:H$66),0)*10*VLOOKUP(ROUNDDOWN($AB4,-1),宝石属性!$B$25:$N$41,2,0)*VLOOKUP(ROUNDDOWN($AB4,-1),宝石属性!$B$25:$N$41,3,0)+VLOOKUP($AC$2,职业被动!$B$6:$M$29,COLUMNS(职业被动!$B$6:H$29),0)*$AB4,0)</f>
        <v>86</v>
      </c>
      <c r="AH4" s="9">
        <f>ROUND(属性投放!I$4+装备属性!I$4*IF($AB4&lt;10,1,ROUNDDOWN($AB4,-1))+SUM(属性投放!J$37:J$45)*$AB4+VLOOKUP($AC$2,一级属性!$E$41:$P$64,COLUMNS(一级属性!$E$41:L$64),0)*($AB4+0.25*IF($AB4&lt;10,1,ROUNDDOWN($AB4,-1)))+VLOOKUP($AC$2,宝石属性!$B$43:$M$66,COLUMNS(宝石属性!$B$43:I$66),0)*10*VLOOKUP(ROUNDDOWN($AB4,-1),宝石属性!$B$25:$N$41,2,0)*VLOOKUP(ROUNDDOWN($AB4,-1),宝石属性!$B$25:$N$41,3,0)+VLOOKUP($AC$2,职业被动!$B$6:$M$29,COLUMNS(职业被动!$B$6:I$29),0)*$AB4,0)</f>
        <v>49</v>
      </c>
      <c r="AI4" s="9">
        <f>ROUND(属性投放!J$4+装备属性!J$4*IF($AB4&lt;10,1,ROUNDDOWN($AB4,-1))+SUM(属性投放!K$37:K$45)*$AB4+VLOOKUP($AC$2,一级属性!$E$41:$P$64,COLUMNS(一级属性!$E$41:M$64),0)*($AB4+0.25*IF($AB4&lt;10,1,ROUNDDOWN($AB4,-1)))+VLOOKUP($AC$2,宝石属性!$B$43:$M$66,COLUMNS(宝石属性!$B$43:J$66),0)*10*VLOOKUP(ROUNDDOWN($AB4,-1),宝石属性!$B$25:$N$41,2,0)*VLOOKUP(ROUNDDOWN($AB4,-1),宝石属性!$B$25:$N$41,3,0)+VLOOKUP($AC$2,职业被动!$B$6:$M$29,COLUMNS(职业被动!$B$6:J$29),0)*$AB4,0)</f>
        <v>36</v>
      </c>
      <c r="AJ4" s="9">
        <f>ROUND(属性投放!K$4+装备属性!K$4*IF($AB4&lt;10,1,ROUNDDOWN($AB4,-1))+SUM(属性投放!L$37:L$45)*$AB4+VLOOKUP($AC$2,一级属性!$E$41:$P$64,COLUMNS(一级属性!$E$41:N$64),0)*($AB4+0.25*IF($AB4&lt;10,1,ROUNDDOWN($AB4,-1)))+VLOOKUP($AC$2,宝石属性!$B$43:$M$66,COLUMNS(宝石属性!$B$43:K$66),0)*10*VLOOKUP(ROUNDDOWN($AB4,-1),宝石属性!$B$25:$N$41,2,0)*VLOOKUP(ROUNDDOWN($AB4,-1),宝石属性!$B$25:$N$41,3,0)+VLOOKUP($AC$2,职业被动!$B$6:$M$29,COLUMNS(职业被动!$B$6:K$29),0)*$AB4,0)</f>
        <v>24</v>
      </c>
      <c r="AK4" s="9">
        <f>ROUND(属性投放!L$4+装备属性!L$4*IF($AB4&lt;10,1,ROUNDDOWN($AB4,-1))+SUM(属性投放!M$37:M$45)*$AB4+VLOOKUP($AC$2,一级属性!$E$41:$P$64,COLUMNS(一级属性!$E$41:O$64),0)*($AB4+0.25*IF($AB4&lt;10,1,ROUNDDOWN($AB4,-1)))+VLOOKUP($AC$2,宝石属性!$B$43:$M$66,COLUMNS(宝石属性!$B$43:L$66),0)*10*VLOOKUP(ROUNDDOWN($AB4,-1),宝石属性!$B$25:$N$41,2,0)*VLOOKUP(ROUNDDOWN($AB4,-1),宝石属性!$B$25:$N$41,3,0)+VLOOKUP($AC$2,职业被动!$B$6:$M$29,COLUMNS(职业被动!$B$6:L$29),0)*$AB4,0)</f>
        <v>0</v>
      </c>
      <c r="AL4" s="9">
        <f>ROUND(属性投放!M$4+装备属性!M$4*IF($AB4&lt;10,1,ROUNDDOWN($AB4,-1))+SUM(属性投放!N$37:N$45)*$AB4+VLOOKUP($AC$2,一级属性!$E$41:$P$64,COLUMNS(一级属性!$E$41:P$64),0)*($AB4+0.25*IF($AB4&lt;10,1,ROUNDDOWN($AB4,-1)))+VLOOKUP($AC$2,宝石属性!$B$43:$M$66,COLUMNS(宝石属性!$B$43:M$66),0)*10*VLOOKUP(ROUNDDOWN($AB4,-1),宝石属性!$B$25:$N$41,2,0)*VLOOKUP(ROUNDDOWN($AB4,-1),宝石属性!$B$25:$N$41,3,0)+VLOOKUP($AC$2,职业被动!$B$6:$M$29,COLUMNS(职业被动!$B$6:M$29),0)*$AB4,0)</f>
        <v>10</v>
      </c>
      <c r="AM4" s="48">
        <f>属性价值和能力评分!$F$9+ROUND(属性价值和能力评分!$F$38*10,0)*AB4+ROUND((SUM(装备属性!$W$9:$W$14)+属性价值和能力评分!$F$38*1.25+1.4+2.8)*IF(AB4&lt;10,1,ROUNDDOWN(AB4,-1)),0)+15*VLOOKUP(ROUNDDOWN(AB4,-1),宝石属性!$B$26:$D$41,2,0)*6*VLOOKUP(ROUNDDOWN(AB4,-1),宝石属性!$B$26:$D$41,3,0)+(属性价值和能力评分!$F$49*9+属性价值和能力评分!$F$50*2+属性价值和能力评分!$F$53*8/5)*AB4</f>
        <v>766</v>
      </c>
      <c r="AO4" s="1">
        <v>1</v>
      </c>
      <c r="AP4" s="9">
        <f>ROUND(属性投放!D$4+装备属性!D$4*IF($AO4&lt;10,1,ROUNDDOWN($AO4,-1))+SUM(属性投放!E$37:E$45)*$AO4+VLOOKUP($AP$2,一级属性!$E$41:$P$64,COLUMNS(一级属性!$E$41:G$64),0)*($AO4+0.25*IF($AO4&lt;10,1,ROUNDDOWN($AO4,-1)))+VLOOKUP($AP$2,宝石属性!$B$43:$M$66,COLUMNS(宝石属性!$B$43:D$66),0)*10*VLOOKUP(ROUNDDOWN($AO4,-1),宝石属性!$B$25:$N$41,2,0)*VLOOKUP(ROUNDDOWN($AO4,-1),宝石属性!$B$25:$N$41,3,0)+VLOOKUP($AP$2,职业被动!$B$6:$M$29,COLUMNS(职业被动!$B$6:D$29),0)*$AO4,0)</f>
        <v>256</v>
      </c>
      <c r="AQ4" s="9">
        <f>ROUND(属性投放!E$4+装备属性!E$4*IF($AO4&lt;10,1,ROUNDDOWN($AO4,-1))+SUM(属性投放!F$37:F$45)*$AO4+VLOOKUP($AP$2,一级属性!$E$41:$P$64,COLUMNS(一级属性!$E$41:H$64),0)*($AO4+0.25*IF($AO4&lt;10,1,ROUNDDOWN($AO4,-1)))+VLOOKUP($AP$2,宝石属性!$B$43:$M$66,COLUMNS(宝石属性!$B$43:E$66),0)*10*VLOOKUP(ROUNDDOWN($AO4,-1),宝石属性!$B$25:$N$41,2,0)*VLOOKUP(ROUNDDOWN($AO4,-1),宝石属性!$B$25:$N$41,3,0)+VLOOKUP($AP$2,职业被动!$B$6:$M$29,COLUMNS(职业被动!$B$6:E$29),0)*$AO4,0)</f>
        <v>242</v>
      </c>
      <c r="AR4" s="9">
        <f>ROUND(属性投放!F$4+装备属性!F$4*IF($AO4&lt;10,1,ROUNDDOWN($AO4,-1))+SUM(属性投放!G$37:G$45)*$AO4+VLOOKUP($AP$2,一级属性!$E$41:$P$64,COLUMNS(一级属性!$E$41:I$64),0)*($AO4+0.25*IF($AO4&lt;10,1,ROUNDDOWN($AO4,-1)))+VLOOKUP($AP$2,宝石属性!$B$43:$M$66,COLUMNS(宝石属性!$B$43:F$66),0)*10*VLOOKUP(ROUNDDOWN($AO4,-1),宝石属性!$B$25:$N$41,2,0)*VLOOKUP(ROUNDDOWN($AO4,-1),宝石属性!$B$25:$N$41,3,0)+VLOOKUP($AP$2,职业被动!$B$6:$M$29,COLUMNS(职业被动!$B$6:F$29),0)*$AO4,0)</f>
        <v>110</v>
      </c>
      <c r="AS4" s="9">
        <f>ROUND(属性投放!G$4+装备属性!G$4*IF($AO4&lt;10,1,ROUNDDOWN($AO4,-1))+SUM(属性投放!H$37:H$45)*$AO4+VLOOKUP($AP$2,一级属性!$E$41:$P$64,COLUMNS(一级属性!$E$41:J$64),0)*($AO4+0.25*IF($AO4&lt;10,1,ROUNDDOWN($AO4,-1)))+VLOOKUP($AP$2,宝石属性!$B$43:$M$66,COLUMNS(宝石属性!$B$43:G$66),0)*10*VLOOKUP(ROUNDDOWN($AO4,-1),宝石属性!$B$25:$N$41,2,0)*VLOOKUP(ROUNDDOWN($AO4,-1),宝石属性!$B$25:$N$41,3,0)+VLOOKUP($AP$2,职业被动!$B$6:$M$29,COLUMNS(职业被动!$B$6:G$29),0)*$AO4,0)</f>
        <v>57</v>
      </c>
      <c r="AT4" s="9">
        <f>ROUND(属性投放!H$4+装备属性!H$4*IF($AO4&lt;10,1,ROUNDDOWN($AO4,-1))+SUM(属性投放!I$37:I$45)*$AO4+VLOOKUP($AP$2,一级属性!$E$41:$P$64,COLUMNS(一级属性!$E$41:K$64),0)*($AO4+0.25*IF($AO4&lt;10,1,ROUNDDOWN($AO4,-1)))+VLOOKUP($AP$2,宝石属性!$B$43:$M$66,COLUMNS(宝石属性!$B$43:H$66),0)*10*VLOOKUP(ROUNDDOWN($AO4,-1),宝石属性!$B$25:$N$41,2,0)*VLOOKUP(ROUNDDOWN($AO4,-1),宝石属性!$B$25:$N$41,3,0)+VLOOKUP($AP$2,职业被动!$B$6:$M$29,COLUMNS(职业被动!$B$6:H$29),0)*$AO4,0)</f>
        <v>90</v>
      </c>
      <c r="AU4" s="9">
        <f>ROUND(属性投放!I$4+装备属性!I$4*IF($AO4&lt;10,1,ROUNDDOWN($AO4,-1))+SUM(属性投放!J$37:J$45)*$AO4+VLOOKUP($AP$2,一级属性!$E$41:$P$64,COLUMNS(一级属性!$E$41:L$64),0)*($AO4+0.25*IF($AO4&lt;10,1,ROUNDDOWN($AO4,-1)))+VLOOKUP($AP$2,宝石属性!$B$43:$M$66,COLUMNS(宝石属性!$B$43:I$66),0)*10*VLOOKUP(ROUNDDOWN($AO4,-1),宝石属性!$B$25:$N$41,2,0)*VLOOKUP(ROUNDDOWN($AO4,-1),宝石属性!$B$25:$N$41,3,0)+VLOOKUP($AP$2,职业被动!$B$6:$M$29,COLUMNS(职业被动!$B$6:I$29),0)*$AO4,0)</f>
        <v>50</v>
      </c>
      <c r="AV4" s="9">
        <f>ROUND(属性投放!J$4+装备属性!J$4*IF($AO4&lt;10,1,ROUNDDOWN($AO4,-1))+SUM(属性投放!K$37:K$45)*$AO4+VLOOKUP($AP$2,一级属性!$E$41:$P$64,COLUMNS(一级属性!$E$41:M$64),0)*($AO4+0.25*IF($AO4&lt;10,1,ROUNDDOWN($AO4,-1)))+VLOOKUP($AP$2,宝石属性!$B$43:$M$66,COLUMNS(宝石属性!$B$43:J$66),0)*10*VLOOKUP(ROUNDDOWN($AO4,-1),宝石属性!$B$25:$N$41,2,0)*VLOOKUP(ROUNDDOWN($AO4,-1),宝石属性!$B$25:$N$41,3,0)+VLOOKUP($AP$2,职业被动!$B$6:$M$29,COLUMNS(职业被动!$B$6:J$29),0)*$AO4,0)</f>
        <v>37</v>
      </c>
      <c r="AW4" s="9">
        <f>ROUND(属性投放!K$4+装备属性!K$4*IF($AO4&lt;10,1,ROUNDDOWN($AO4,-1))+SUM(属性投放!L$37:L$45)*$AO4+VLOOKUP($AP$2,一级属性!$E$41:$P$64,COLUMNS(一级属性!$E$41:N$64),0)*($AO4+0.25*IF($AO4&lt;10,1,ROUNDDOWN($AO4,-1)))+VLOOKUP($AP$2,宝石属性!$B$43:$M$66,COLUMNS(宝石属性!$B$43:K$66),0)*10*VLOOKUP(ROUNDDOWN($AO4,-1),宝石属性!$B$25:$N$41,2,0)*VLOOKUP(ROUNDDOWN($AO4,-1),宝石属性!$B$25:$N$41,3,0)+VLOOKUP($AP$2,职业被动!$B$6:$M$29,COLUMNS(职业被动!$B$6:K$29),0)*$AO4,0)</f>
        <v>24</v>
      </c>
      <c r="AX4" s="9">
        <f>ROUND(属性投放!L$4+装备属性!L$4*IF($AO4&lt;10,1,ROUNDDOWN($AO4,-1))+SUM(属性投放!M$37:M$45)*$AO4+VLOOKUP($AP$2,一级属性!$E$41:$P$64,COLUMNS(一级属性!$E$41:O$64),0)*($AO4+0.25*IF($AO4&lt;10,1,ROUNDDOWN($AO4,-1)))+VLOOKUP($AP$2,宝石属性!$B$43:$M$66,COLUMNS(宝石属性!$B$43:L$66),0)*10*VLOOKUP(ROUNDDOWN($AO4,-1),宝石属性!$B$25:$N$41,2,0)*VLOOKUP(ROUNDDOWN($AO4,-1),宝石属性!$B$25:$N$41,3,0)+VLOOKUP($AP$2,职业被动!$B$6:$M$29,COLUMNS(职业被动!$B$6:L$29),0)*$AO4,0)</f>
        <v>10</v>
      </c>
      <c r="AY4" s="9">
        <f>ROUND(属性投放!M$4+装备属性!M$4*IF($AO4&lt;10,1,ROUNDDOWN($AO4,-1))+SUM(属性投放!N$37:N$45)*$AO4+VLOOKUP($AP$2,一级属性!$E$41:$P$64,COLUMNS(一级属性!$E$41:P$64),0)*($AO4+0.25*IF($AO4&lt;10,1,ROUNDDOWN($AO4,-1)))+VLOOKUP($AP$2,宝石属性!$B$43:$M$66,COLUMNS(宝石属性!$B$43:M$66),0)*10*VLOOKUP(ROUNDDOWN($AO4,-1),宝石属性!$B$25:$N$41,2,0)*VLOOKUP(ROUNDDOWN($AO4,-1),宝石属性!$B$25:$N$41,3,0)+VLOOKUP($AP$2,职业被动!$B$6:$M$29,COLUMNS(职业被动!$B$6:M$29),0)*$AO4,0)</f>
        <v>10</v>
      </c>
      <c r="AZ4" s="48">
        <f>属性价值和能力评分!$F$9+ROUND(属性价值和能力评分!$F$38*10,0)*AO4+ROUND((SUM(装备属性!$W$9:$W$14)+属性价值和能力评分!$F$38*1.25+1.4+2.8)*IF(AO4&lt;10,1,ROUNDDOWN(AO4,-1)),0)+15*VLOOKUP(ROUNDDOWN(AO4,-1),宝石属性!$B$26:$D$41,2,0)*6*VLOOKUP(ROUNDDOWN(AO4,-1),宝石属性!$B$26:$D$41,3,0)+(属性价值和能力评分!$F$49*9+属性价值和能力评分!$F$50*2+属性价值和能力评分!$F$53*8/5)*AO4</f>
        <v>766</v>
      </c>
      <c r="BB4" s="1">
        <v>1</v>
      </c>
      <c r="BC4" s="9">
        <f>ROUND(属性投放!D$4+装备属性!D$4*IF($BB4&lt;10,1,ROUNDDOWN($BB4,-1))+SUM(属性投放!E$37:E$45)*$BB4+VLOOKUP($BC$2,一级属性!$E$41:$P$64,COLUMNS(一级属性!$E$41:G$64),0)*($BB4+0.25*IF($BB4&lt;10,1,ROUNDDOWN($BB4,-1)))+VLOOKUP($BC$2,宝石属性!$B$43:$M$66,COLUMNS(宝石属性!$B$43:D$66),0)*10*VLOOKUP(ROUNDDOWN($BB4,-1),宝石属性!$B$25:$N$41,2,0)*VLOOKUP(ROUNDDOWN($BB4,-1),宝石属性!$B$25:$N$41,3,0)+VLOOKUP($BC$2,职业被动!$B$6:$M$29,COLUMNS(职业被动!$B$6:D$29),0)*$BB4,0)</f>
        <v>249</v>
      </c>
      <c r="BD4" s="9">
        <f>ROUND(属性投放!E$4+装备属性!E$4*IF($BB4&lt;10,1,ROUNDDOWN($BB4,-1))+SUM(属性投放!F$37:F$45)*$BB4+VLOOKUP($BC$2,一级属性!$E$41:$P$64,COLUMNS(一级属性!$E$41:H$64),0)*($BB4+0.25*IF($BB4&lt;10,1,ROUNDDOWN($BB4,-1)))+VLOOKUP($BC$2,宝石属性!$B$43:$M$66,COLUMNS(宝石属性!$B$43:E$66),0)*10*VLOOKUP(ROUNDDOWN($BB4,-1),宝石属性!$B$25:$N$41,2,0)*VLOOKUP(ROUNDDOWN($BB4,-1),宝石属性!$B$25:$N$41,3,0)+VLOOKUP($BC$2,职业被动!$B$6:$M$29,COLUMNS(职业被动!$B$6:E$29),0)*$BB4,0)</f>
        <v>248</v>
      </c>
      <c r="BE4" s="9">
        <f>ROUND(属性投放!F$4+装备属性!F$4*IF($BB4&lt;10,1,ROUNDDOWN($BB4,-1))+SUM(属性投放!G$37:G$45)*$BB4+VLOOKUP($BC$2,一级属性!$E$41:$P$64,COLUMNS(一级属性!$E$41:I$64),0)*($BB4+0.25*IF($BB4&lt;10,1,ROUNDDOWN($BB4,-1)))+VLOOKUP($BC$2,宝石属性!$B$43:$M$66,COLUMNS(宝石属性!$B$43:F$66),0)*10*VLOOKUP(ROUNDDOWN($BB4,-1),宝石属性!$B$25:$N$41,2,0)*VLOOKUP(ROUNDDOWN($BB4,-1),宝石属性!$B$25:$N$41,3,0)+VLOOKUP($BC$2,职业被动!$B$6:$M$29,COLUMNS(职业被动!$B$6:F$29),0)*$BB4,0)</f>
        <v>110</v>
      </c>
      <c r="BF4" s="9">
        <f>ROUND(属性投放!G$4+装备属性!G$4*IF($BB4&lt;10,1,ROUNDDOWN($BB4,-1))+SUM(属性投放!H$37:H$45)*$BB4+VLOOKUP($BC$2,一级属性!$E$41:$P$64,COLUMNS(一级属性!$E$41:J$64),0)*($BB4+0.25*IF($BB4&lt;10,1,ROUNDDOWN($BB4,-1)))+VLOOKUP($BC$2,宝石属性!$B$43:$M$66,COLUMNS(宝石属性!$B$43:G$66),0)*10*VLOOKUP(ROUNDDOWN($BB4,-1),宝石属性!$B$25:$N$41,2,0)*VLOOKUP(ROUNDDOWN($BB4,-1),宝石属性!$B$25:$N$41,3,0)+VLOOKUP($BC$2,职业被动!$B$6:$M$29,COLUMNS(职业被动!$B$6:G$29),0)*$BB4,0)</f>
        <v>57</v>
      </c>
      <c r="BG4" s="9">
        <f>ROUND(属性投放!H$4+装备属性!H$4*IF($BB4&lt;10,1,ROUNDDOWN($BB4,-1))+SUM(属性投放!I$37:I$45)*$BB4+VLOOKUP($BC$2,一级属性!$E$41:$P$64,COLUMNS(一级属性!$E$41:K$64),0)*($BB4+0.25*IF($BB4&lt;10,1,ROUNDDOWN($BB4,-1)))+VLOOKUP($BC$2,宝石属性!$B$43:$M$66,COLUMNS(宝石属性!$B$43:H$66),0)*10*VLOOKUP(ROUNDDOWN($BB4,-1),宝石属性!$B$25:$N$41,2,0)*VLOOKUP(ROUNDDOWN($BB4,-1),宝石属性!$B$25:$N$41,3,0)+VLOOKUP($BC$2,职业被动!$B$6:$M$29,COLUMNS(职业被动!$B$6:H$29),0)*$BB4,0)</f>
        <v>93</v>
      </c>
      <c r="BH4" s="9">
        <f>ROUND(属性投放!I$4+装备属性!I$4*IF($BB4&lt;10,1,ROUNDDOWN($BB4,-1))+SUM(属性投放!J$37:J$45)*$BB4+VLOOKUP($BC$2,一级属性!$E$41:$P$64,COLUMNS(一级属性!$E$41:L$64),0)*($BB4+0.25*IF($BB4&lt;10,1,ROUNDDOWN($BB4,-1)))+VLOOKUP($BC$2,宝石属性!$B$43:$M$66,COLUMNS(宝石属性!$B$43:I$66),0)*10*VLOOKUP(ROUNDDOWN($BB4,-1),宝石属性!$B$25:$N$41,2,0)*VLOOKUP(ROUNDDOWN($BB4,-1),宝石属性!$B$25:$N$41,3,0)+VLOOKUP($BC$2,职业被动!$B$6:$M$29,COLUMNS(职业被动!$B$6:I$29),0)*$BB4,0)</f>
        <v>52</v>
      </c>
      <c r="BI4" s="9">
        <f>ROUND(属性投放!J$4+装备属性!J$4*IF($BB4&lt;10,1,ROUNDDOWN($BB4,-1))+SUM(属性投放!K$37:K$45)*$BB4+VLOOKUP($BC$2,一级属性!$E$41:$P$64,COLUMNS(一级属性!$E$41:M$64),0)*($BB4+0.25*IF($BB4&lt;10,1,ROUNDDOWN($BB4,-1)))+VLOOKUP($BC$2,宝石属性!$B$43:$M$66,COLUMNS(宝石属性!$B$43:J$66),0)*10*VLOOKUP(ROUNDDOWN($BB4,-1),宝石属性!$B$25:$N$41,2,0)*VLOOKUP(ROUNDDOWN($BB4,-1),宝石属性!$B$25:$N$41,3,0)+VLOOKUP($BC$2,职业被动!$B$6:$M$29,COLUMNS(职业被动!$B$6:J$29),0)*$BB4,0)</f>
        <v>35</v>
      </c>
      <c r="BJ4" s="9">
        <f>ROUND(属性投放!K$4+装备属性!K$4*IF($BB4&lt;10,1,ROUNDDOWN($BB4,-1))+SUM(属性投放!L$37:L$45)*$BB4+VLOOKUP($BC$2,一级属性!$E$41:$P$64,COLUMNS(一级属性!$E$41:N$64),0)*($BB4+0.25*IF($BB4&lt;10,1,ROUNDDOWN($BB4,-1)))+VLOOKUP($BC$2,宝石属性!$B$43:$M$66,COLUMNS(宝石属性!$B$43:K$66),0)*10*VLOOKUP(ROUNDDOWN($BB4,-1),宝石属性!$B$25:$N$41,2,0)*VLOOKUP(ROUNDDOWN($BB4,-1),宝石属性!$B$25:$N$41,3,0)+VLOOKUP($BC$2,职业被动!$B$6:$M$29,COLUMNS(职业被动!$B$6:K$29),0)*$BB4,0)</f>
        <v>24</v>
      </c>
      <c r="BK4" s="9">
        <f>ROUND(属性投放!L$4+装备属性!L$4*IF($BB4&lt;10,1,ROUNDDOWN($BB4,-1))+SUM(属性投放!M$37:M$45)*$BB4+VLOOKUP($BC$2,一级属性!$E$41:$P$64,COLUMNS(一级属性!$E$41:O$64),0)*($BB4+0.25*IF($BB4&lt;10,1,ROUNDDOWN($BB4,-1)))+VLOOKUP($BC$2,宝石属性!$B$43:$M$66,COLUMNS(宝石属性!$B$43:L$66),0)*10*VLOOKUP(ROUNDDOWN($BB4,-1),宝石属性!$B$25:$N$41,2,0)*VLOOKUP(ROUNDDOWN($BB4,-1),宝石属性!$B$25:$N$41,3,0)+VLOOKUP($BC$2,职业被动!$B$6:$M$29,COLUMNS(职业被动!$B$6:L$29),0)*$BB4,0)</f>
        <v>0</v>
      </c>
      <c r="BL4" s="9">
        <f>ROUND(属性投放!M$4+装备属性!M$4*IF($BB4&lt;10,1,ROUNDDOWN($BB4,-1))+SUM(属性投放!N$37:N$45)*$BB4+VLOOKUP($BC$2,一级属性!$E$41:$P$64,COLUMNS(一级属性!$E$41:P$64),0)*($BB4+0.25*IF($BB4&lt;10,1,ROUNDDOWN($BB4,-1)))+VLOOKUP($BC$2,宝石属性!$B$43:$M$66,COLUMNS(宝石属性!$B$43:M$66),0)*10*VLOOKUP(ROUNDDOWN($BB4,-1),宝石属性!$B$25:$N$41,2,0)*VLOOKUP(ROUNDDOWN($BB4,-1),宝石属性!$B$25:$N$41,3,0)+VLOOKUP($BC$2,职业被动!$B$6:$M$29,COLUMNS(职业被动!$B$6:M$29),0)*$BB4,0)</f>
        <v>10</v>
      </c>
      <c r="BM4" s="48">
        <f>属性价值和能力评分!$F$9+ROUND(属性价值和能力评分!$F$38*10,0)*BB4+ROUND((SUM(装备属性!$W$9:$W$14)+属性价值和能力评分!$F$38*1.25+1.4+2.8)*IF(BB4&lt;10,1,ROUNDDOWN(BB4,-1)),0)+15*VLOOKUP(ROUNDDOWN(BB4,-1),宝石属性!$B$26:$D$41,2,0)*6*VLOOKUP(ROUNDDOWN(BB4,-1),宝石属性!$B$26:$D$41,3,0)+(属性价值和能力评分!$F$49*9+属性价值和能力评分!$F$50*2+属性价值和能力评分!$F$53*8/5)*BB4</f>
        <v>766</v>
      </c>
      <c r="BO4" s="1">
        <v>1</v>
      </c>
      <c r="BP4" s="9">
        <f>ROUND(属性投放!D$4+装备属性!D$4*IF($BO4&lt;10,1,ROUNDDOWN($BO4,-1))+SUM(属性投放!E$37:E$45)*$BO4+VLOOKUP($BP$2,一级属性!$E$41:$P$64,COLUMNS(一级属性!$E$41:G$64),0)*($BO4+0.25*IF($BO4&lt;10,1,ROUNDDOWN($BO4,-1)))+VLOOKUP($BP$2,宝石属性!$B$43:$M$66,COLUMNS(宝石属性!$B$43:D$66),0)*10*VLOOKUP(ROUNDDOWN($BO4,-1),宝石属性!$B$25:$N$41,2,0)*VLOOKUP(ROUNDDOWN($BO4,-1),宝石属性!$B$25:$N$41,3,0)+VLOOKUP($BP$2,职业被动!$B$6:$M$29,COLUMNS(职业被动!$B$6:D$29),0)*$BO4,0)</f>
        <v>263</v>
      </c>
      <c r="BQ4" s="9">
        <f>ROUND(属性投放!E$4+装备属性!E$4*IF($BO4&lt;10,1,ROUNDDOWN($BO4,-1))+SUM(属性投放!F$37:F$45)*$BO4+VLOOKUP($BP$2,一级属性!$E$41:$P$64,COLUMNS(一级属性!$E$41:H$64),0)*($BO4+0.25*IF($BO4&lt;10,1,ROUNDDOWN($BO4,-1)))+VLOOKUP($BP$2,宝石属性!$B$43:$M$66,COLUMNS(宝石属性!$B$43:E$66),0)*10*VLOOKUP(ROUNDDOWN($BO4,-1),宝石属性!$B$25:$N$41,2,0)*VLOOKUP(ROUNDDOWN($BO4,-1),宝石属性!$B$25:$N$41,3,0)+VLOOKUP($BP$2,职业被动!$B$6:$M$29,COLUMNS(职业被动!$B$6:E$29),0)*$BO4,0)</f>
        <v>242</v>
      </c>
      <c r="BR4" s="9">
        <f>ROUND(属性投放!F$4+装备属性!F$4*IF($BO4&lt;10,1,ROUNDDOWN($BO4,-1))+SUM(属性投放!G$37:G$45)*$BO4+VLOOKUP($BP$2,一级属性!$E$41:$P$64,COLUMNS(一级属性!$E$41:I$64),0)*($BO4+0.25*IF($BO4&lt;10,1,ROUNDDOWN($BO4,-1)))+VLOOKUP($BP$2,宝石属性!$B$43:$M$66,COLUMNS(宝石属性!$B$43:F$66),0)*10*VLOOKUP(ROUNDDOWN($BO4,-1),宝石属性!$B$25:$N$41,2,0)*VLOOKUP(ROUNDDOWN($BO4,-1),宝石属性!$B$25:$N$41,3,0)+VLOOKUP($BP$2,职业被动!$B$6:$M$29,COLUMNS(职业被动!$B$6:F$29),0)*$BO4,0)</f>
        <v>110</v>
      </c>
      <c r="BS4" s="9">
        <f>ROUND(属性投放!G$4+装备属性!G$4*IF($BO4&lt;10,1,ROUNDDOWN($BO4,-1))+SUM(属性投放!H$37:H$45)*$BO4+VLOOKUP($BP$2,一级属性!$E$41:$P$64,COLUMNS(一级属性!$E$41:J$64),0)*($BO4+0.25*IF($BO4&lt;10,1,ROUNDDOWN($BO4,-1)))+VLOOKUP($BP$2,宝石属性!$B$43:$M$66,COLUMNS(宝石属性!$B$43:G$66),0)*10*VLOOKUP(ROUNDDOWN($BO4,-1),宝石属性!$B$25:$N$41,2,0)*VLOOKUP(ROUNDDOWN($BO4,-1),宝石属性!$B$25:$N$41,3,0)+VLOOKUP($BP$2,职业被动!$B$6:$M$29,COLUMNS(职业被动!$B$6:G$29),0)*$BO4,0)</f>
        <v>57</v>
      </c>
      <c r="BT4" s="9">
        <f>ROUND(属性投放!H$4+装备属性!H$4*IF($BO4&lt;10,1,ROUNDDOWN($BO4,-1))+SUM(属性投放!I$37:I$45)*$BO4+VLOOKUP($BP$2,一级属性!$E$41:$P$64,COLUMNS(一级属性!$E$41:K$64),0)*($BO4+0.25*IF($BO4&lt;10,1,ROUNDDOWN($BO4,-1)))+VLOOKUP($BP$2,宝石属性!$B$43:$M$66,COLUMNS(宝石属性!$B$43:H$66),0)*10*VLOOKUP(ROUNDDOWN($BO4,-1),宝石属性!$B$25:$N$41,2,0)*VLOOKUP(ROUNDDOWN($BO4,-1),宝石属性!$B$25:$N$41,3,0)+VLOOKUP($BP$2,职业被动!$B$6:$M$29,COLUMNS(职业被动!$B$6:H$29),0)*$BO4,0)</f>
        <v>91</v>
      </c>
      <c r="BU4" s="9">
        <f>ROUND(属性投放!I$4+装备属性!I$4*IF($BO4&lt;10,1,ROUNDDOWN($BO4,-1))+SUM(属性投放!J$37:J$45)*$BO4+VLOOKUP($BP$2,一级属性!$E$41:$P$64,COLUMNS(一级属性!$E$41:L$64),0)*($BO4+0.25*IF($BO4&lt;10,1,ROUNDDOWN($BO4,-1)))+VLOOKUP($BP$2,宝石属性!$B$43:$M$66,COLUMNS(宝石属性!$B$43:I$66),0)*10*VLOOKUP(ROUNDDOWN($BO4,-1),宝石属性!$B$25:$N$41,2,0)*VLOOKUP(ROUNDDOWN($BO4,-1),宝石属性!$B$25:$N$41,3,0)+VLOOKUP($BP$2,职业被动!$B$6:$M$29,COLUMNS(职业被动!$B$6:I$29),0)*$BO4,0)</f>
        <v>50</v>
      </c>
      <c r="BV4" s="9">
        <f>ROUND(属性投放!J$4+装备属性!J$4*IF($BO4&lt;10,1,ROUNDDOWN($BO4,-1))+SUM(属性投放!K$37:K$45)*$BO4+VLOOKUP($BP$2,一级属性!$E$41:$P$64,COLUMNS(一级属性!$E$41:M$64),0)*($BO4+0.25*IF($BO4&lt;10,1,ROUNDDOWN($BO4,-1)))+VLOOKUP($BP$2,宝石属性!$B$43:$M$66,COLUMNS(宝石属性!$B$43:J$66),0)*10*VLOOKUP(ROUNDDOWN($BO4,-1),宝石属性!$B$25:$N$41,2,0)*VLOOKUP(ROUNDDOWN($BO4,-1),宝石属性!$B$25:$N$41,3,0)+VLOOKUP($BP$2,职业被动!$B$6:$M$29,COLUMNS(职业被动!$B$6:J$29),0)*$BO4,0)</f>
        <v>37</v>
      </c>
      <c r="BW4" s="9">
        <f>ROUND(属性投放!K$4+装备属性!K$4*IF($BO4&lt;10,1,ROUNDDOWN($BO4,-1))+SUM(属性投放!L$37:L$45)*$BO4+VLOOKUP($BP$2,一级属性!$E$41:$P$64,COLUMNS(一级属性!$E$41:N$64),0)*($BO4+0.25*IF($BO4&lt;10,1,ROUNDDOWN($BO4,-1)))+VLOOKUP($BP$2,宝石属性!$B$43:$M$66,COLUMNS(宝石属性!$B$43:K$66),0)*10*VLOOKUP(ROUNDDOWN($BO4,-1),宝石属性!$B$25:$N$41,2,0)*VLOOKUP(ROUNDDOWN($BO4,-1),宝石属性!$B$25:$N$41,3,0)+VLOOKUP($BP$2,职业被动!$B$6:$M$29,COLUMNS(职业被动!$B$6:K$29),0)*$BO4,0)</f>
        <v>24</v>
      </c>
      <c r="BX4" s="9">
        <f>ROUND(属性投放!L$4+装备属性!L$4*IF($BO4&lt;10,1,ROUNDDOWN($BO4,-1))+SUM(属性投放!M$37:M$45)*$BO4+VLOOKUP($BP$2,一级属性!$E$41:$P$64,COLUMNS(一级属性!$E$41:O$64),0)*($BO4+0.25*IF($BO4&lt;10,1,ROUNDDOWN($BO4,-1)))+VLOOKUP($BP$2,宝石属性!$B$43:$M$66,COLUMNS(宝石属性!$B$43:L$66),0)*10*VLOOKUP(ROUNDDOWN($BO4,-1),宝石属性!$B$25:$N$41,2,0)*VLOOKUP(ROUNDDOWN($BO4,-1),宝石属性!$B$25:$N$41,3,0)+VLOOKUP($BP$2,职业被动!$B$6:$M$29,COLUMNS(职业被动!$B$6:L$29),0)*$BO4,0)</f>
        <v>0</v>
      </c>
      <c r="BY4" s="9">
        <f>ROUND(属性投放!M$4+装备属性!M$4*IF($BO4&lt;10,1,ROUNDDOWN($BO4,-1))+SUM(属性投放!N$37:N$45)*$BO4+VLOOKUP($BP$2,一级属性!$E$41:$P$64,COLUMNS(一级属性!$E$41:P$64),0)*($BO4+0.25*IF($BO4&lt;10,1,ROUNDDOWN($BO4,-1)))+VLOOKUP($BP$2,宝石属性!$B$43:$M$66,COLUMNS(宝石属性!$B$43:M$66),0)*10*VLOOKUP(ROUNDDOWN($BO4,-1),宝石属性!$B$25:$N$41,2,0)*VLOOKUP(ROUNDDOWN($BO4,-1),宝石属性!$B$25:$N$41,3,0)+VLOOKUP($BP$2,职业被动!$B$6:$M$29,COLUMNS(职业被动!$B$6:M$29),0)*$BO4,0)</f>
        <v>10</v>
      </c>
      <c r="BZ4" s="48">
        <f>属性价值和能力评分!$F$9+ROUND(属性价值和能力评分!$F$38*10,0)*BO4+ROUND((SUM(装备属性!$W$9:$W$14)+属性价值和能力评分!$F$38*1.25+1.4+2.8)*IF(BO4&lt;10,1,ROUNDDOWN(BO4,-1)),0)+15*VLOOKUP(ROUNDDOWN(BO4,-1),宝石属性!$B$26:$D$41,2,0)*6*VLOOKUP(ROUNDDOWN(BO4,-1),宝石属性!$B$26:$D$41,3,0)+(属性价值和能力评分!$F$49*9+属性价值和能力评分!$F$50*2+属性价值和能力评分!$F$53*8/5)*BO4</f>
        <v>766</v>
      </c>
      <c r="CB4" s="1">
        <v>1</v>
      </c>
      <c r="CC4" s="9">
        <f>ROUND(属性投放!D$4+装备属性!D$4*IF($CB4&lt;10,1,ROUNDDOWN($CB4,-1))+SUM(属性投放!E$37:E$45)*$CB4+VLOOKUP($CC$2,一级属性!$E$41:$P$64,COLUMNS(一级属性!$E$41:G$64),0)*($CB4+0.25*IF($CB4&lt;10,1,ROUNDDOWN($CB4,-1)))+VLOOKUP($CC$2,宝石属性!$B$43:$M$66,COLUMNS(宝石属性!$B$43:D$66),0)*10*VLOOKUP(ROUNDDOWN($CB4,-1),宝石属性!$B$25:$N$41,2,0)*VLOOKUP(ROUNDDOWN($CB4,-1),宝石属性!$B$25:$N$41,3,0)+VLOOKUP($CC$2,职业被动!$B$6:$M$29,COLUMNS(职业被动!$B$6:D$29),0)*$CB4,0)</f>
        <v>239</v>
      </c>
      <c r="CD4" s="9">
        <f>ROUND(属性投放!E$4+装备属性!E$4*IF($CB4&lt;10,1,ROUNDDOWN($CB4,-1))+SUM(属性投放!F$37:F$45)*$CB4+VLOOKUP($CC$2,一级属性!$E$41:$P$64,COLUMNS(一级属性!$E$41:H$64),0)*($CB4+0.25*IF($CB4&lt;10,1,ROUNDDOWN($CB4,-1)))+VLOOKUP($CC$2,宝石属性!$B$43:$M$66,COLUMNS(宝石属性!$B$43:E$66),0)*10*VLOOKUP(ROUNDDOWN($CB4,-1),宝石属性!$B$25:$N$41,2,0)*VLOOKUP(ROUNDDOWN($CB4,-1),宝石属性!$B$25:$N$41,3,0)+VLOOKUP($CC$2,职业被动!$B$6:$M$29,COLUMNS(职业被动!$B$6:E$29),0)*$CB4,0)</f>
        <v>223</v>
      </c>
      <c r="CE4" s="9">
        <f>ROUND(属性投放!F$4+装备属性!F$4*IF($CB4&lt;10,1,ROUNDDOWN($CB4,-1))+SUM(属性投放!G$37:G$45)*$CB4+VLOOKUP($CC$2,一级属性!$E$41:$P$64,COLUMNS(一级属性!$E$41:I$64),0)*($CB4+0.25*IF($CB4&lt;10,1,ROUNDDOWN($CB4,-1)))+VLOOKUP($CC$2,宝石属性!$B$43:$M$66,COLUMNS(宝石属性!$B$43:F$66),0)*10*VLOOKUP(ROUNDDOWN($CB4,-1),宝石属性!$B$25:$N$41,2,0)*VLOOKUP(ROUNDDOWN($CB4,-1),宝石属性!$B$25:$N$41,3,0)+VLOOKUP($CC$2,职业被动!$B$6:$M$29,COLUMNS(职业被动!$B$6:F$29),0)*$CB4,0)</f>
        <v>119</v>
      </c>
      <c r="CF4" s="9">
        <f>ROUND(属性投放!G$4+装备属性!G$4*IF($CB4&lt;10,1,ROUNDDOWN($CB4,-1))+SUM(属性投放!H$37:H$45)*$CB4+VLOOKUP($CC$2,一级属性!$E$41:$P$64,COLUMNS(一级属性!$E$41:J$64),0)*($CB4+0.25*IF($CB4&lt;10,1,ROUNDDOWN($CB4,-1)))+VLOOKUP($CC$2,宝石属性!$B$43:$M$66,COLUMNS(宝石属性!$B$43:G$66),0)*10*VLOOKUP(ROUNDDOWN($CB4,-1),宝石属性!$B$25:$N$41,2,0)*VLOOKUP(ROUNDDOWN($CB4,-1),宝石属性!$B$25:$N$41,3,0)+VLOOKUP($CC$2,职业被动!$B$6:$M$29,COLUMNS(职业被动!$B$6:G$29),0)*$CB4,0)</f>
        <v>58</v>
      </c>
      <c r="CG4" s="9">
        <f>ROUND(属性投放!H$4+装备属性!H$4*IF($CB4&lt;10,1,ROUNDDOWN($CB4,-1))+SUM(属性投放!I$37:I$45)*$CB4+VLOOKUP($CC$2,一级属性!$E$41:$P$64,COLUMNS(一级属性!$E$41:K$64),0)*($CB4+0.25*IF($CB4&lt;10,1,ROUNDDOWN($CB4,-1)))+VLOOKUP($CC$2,宝石属性!$B$43:$M$66,COLUMNS(宝石属性!$B$43:H$66),0)*10*VLOOKUP(ROUNDDOWN($CB4,-1),宝石属性!$B$25:$N$41,2,0)*VLOOKUP(ROUNDDOWN($CB4,-1),宝石属性!$B$25:$N$41,3,0)+VLOOKUP($CC$2,职业被动!$B$6:$M$29,COLUMNS(职业被动!$B$6:H$29),0)*$CB4,0)</f>
        <v>86</v>
      </c>
      <c r="CH4" s="9">
        <f>ROUND(属性投放!I$4+装备属性!I$4*IF($CB4&lt;10,1,ROUNDDOWN($CB4,-1))+SUM(属性投放!J$37:J$45)*$CB4+VLOOKUP($CC$2,一级属性!$E$41:$P$64,COLUMNS(一级属性!$E$41:L$64),0)*($CB4+0.25*IF($CB4&lt;10,1,ROUNDDOWN($CB4,-1)))+VLOOKUP($CC$2,宝石属性!$B$43:$M$66,COLUMNS(宝石属性!$B$43:I$66),0)*10*VLOOKUP(ROUNDDOWN($CB4,-1),宝石属性!$B$25:$N$41,2,0)*VLOOKUP(ROUNDDOWN($CB4,-1),宝石属性!$B$25:$N$41,3,0)+VLOOKUP($CC$2,职业被动!$B$6:$M$29,COLUMNS(职业被动!$B$6:I$29),0)*$CB4,0)</f>
        <v>50</v>
      </c>
      <c r="CI4" s="9">
        <f>ROUND(属性投放!J$4+装备属性!J$4*IF($CB4&lt;10,1,ROUNDDOWN($CB4,-1))+SUM(属性投放!K$37:K$45)*$CB4+VLOOKUP($CC$2,一级属性!$E$41:$P$64,COLUMNS(一级属性!$E$41:M$64),0)*($CB4+0.25*IF($CB4&lt;10,1,ROUNDDOWN($CB4,-1)))+VLOOKUP($CC$2,宝石属性!$B$43:$M$66,COLUMNS(宝石属性!$B$43:J$66),0)*10*VLOOKUP(ROUNDDOWN($CB4,-1),宝石属性!$B$25:$N$41,2,0)*VLOOKUP(ROUNDDOWN($CB4,-1),宝石属性!$B$25:$N$41,3,0)+VLOOKUP($CC$2,职业被动!$B$6:$M$29,COLUMNS(职业被动!$B$6:J$29),0)*$CB4,0)</f>
        <v>36</v>
      </c>
      <c r="CJ4" s="9">
        <f>ROUND(属性投放!K$4+装备属性!K$4*IF($CB4&lt;10,1,ROUNDDOWN($CB4,-1))+SUM(属性投放!L$37:L$45)*$CB4+VLOOKUP($CC$2,一级属性!$E$41:$P$64,COLUMNS(一级属性!$E$41:N$64),0)*($CB4+0.25*IF($CB4&lt;10,1,ROUNDDOWN($CB4,-1)))+VLOOKUP($CC$2,宝石属性!$B$43:$M$66,COLUMNS(宝石属性!$B$43:K$66),0)*10*VLOOKUP(ROUNDDOWN($CB4,-1),宝石属性!$B$25:$N$41,2,0)*VLOOKUP(ROUNDDOWN($CB4,-1),宝石属性!$B$25:$N$41,3,0)+VLOOKUP($CC$2,职业被动!$B$6:$M$29,COLUMNS(职业被动!$B$6:K$29),0)*$CB4,0)</f>
        <v>24</v>
      </c>
      <c r="CK4" s="9">
        <f>ROUND(属性投放!L$4+装备属性!L$4*IF($CB4&lt;10,1,ROUNDDOWN($CB4,-1))+SUM(属性投放!M$37:M$45)*$CB4+VLOOKUP($CC$2,一级属性!$E$41:$P$64,COLUMNS(一级属性!$E$41:O$64),0)*($CB4+0.25*IF($CB4&lt;10,1,ROUNDDOWN($CB4,-1)))+VLOOKUP($CC$2,宝石属性!$B$43:$M$66,COLUMNS(宝石属性!$B$43:L$66),0)*10*VLOOKUP(ROUNDDOWN($CB4,-1),宝石属性!$B$25:$N$41,2,0)*VLOOKUP(ROUNDDOWN($CB4,-1),宝石属性!$B$25:$N$41,3,0)+VLOOKUP($CC$2,职业被动!$B$6:$M$29,COLUMNS(职业被动!$B$6:L$29),0)*$CB4,0)</f>
        <v>0</v>
      </c>
      <c r="CL4" s="9">
        <f>ROUND(属性投放!M$4+装备属性!M$4*IF($CB4&lt;10,1,ROUNDDOWN($CB4,-1))+SUM(属性投放!N$37:N$45)*$CB4+VLOOKUP($CC$2,一级属性!$E$41:$P$64,COLUMNS(一级属性!$E$41:P$64),0)*($CB4+0.25*IF($CB4&lt;10,1,ROUNDDOWN($CB4,-1)))+VLOOKUP($CC$2,宝石属性!$B$43:$M$66,COLUMNS(宝石属性!$B$43:M$66),0)*10*VLOOKUP(ROUNDDOWN($CB4,-1),宝石属性!$B$25:$N$41,2,0)*VLOOKUP(ROUNDDOWN($CB4,-1),宝石属性!$B$25:$N$41,3,0)+VLOOKUP($CC$2,职业被动!$B$6:$M$29,COLUMNS(职业被动!$B$6:M$29),0)*$CB4,0)</f>
        <v>10</v>
      </c>
      <c r="CM4" s="48">
        <f>属性价值和能力评分!$F$9+ROUND(属性价值和能力评分!$F$38*10,0)*CB4+ROUND((SUM(装备属性!$W$9:$W$14)+属性价值和能力评分!$F$38*1.25+1.4+2.8)*IF(CB4&lt;10,1,ROUNDDOWN(CB4,-1)),0)+15*VLOOKUP(ROUNDDOWN(CB4,-1),宝石属性!$B$26:$D$41,2,0)*6*VLOOKUP(ROUNDDOWN(CB4,-1),宝石属性!$B$26:$D$41,3,0)+(属性价值和能力评分!$F$49*9+属性价值和能力评分!$F$50*2+属性价值和能力评分!$F$53*8/5)*CB4</f>
        <v>766</v>
      </c>
      <c r="CO4" s="1">
        <v>1</v>
      </c>
      <c r="CP4" s="9">
        <f>ROUND(属性投放!D$4+装备属性!D$4*IF($CO4&lt;10,1,ROUNDDOWN($CO4,-1))+SUM(属性投放!E$37:E$45)*$CO4+VLOOKUP($CP$2,一级属性!$E$41:$P$64,COLUMNS(一级属性!$E$41:G$64),0)*($CO4+0.25*IF($CO4&lt;10,1,ROUNDDOWN($CO4,-1)))+VLOOKUP($CP$2,宝石属性!$B$43:$M$66,COLUMNS(宝石属性!$B$43:D$66),0)*10*VLOOKUP(ROUNDDOWN($CO4,-1),宝石属性!$B$25:$N$41,2,0)*VLOOKUP(ROUNDDOWN($CO4,-1),宝石属性!$B$25:$N$41,3,0)+VLOOKUP($CP$2,职业被动!$B$6:$M$29,COLUMNS(职业被动!$B$6:D$29),0)*$CO4,0)</f>
        <v>239</v>
      </c>
      <c r="CQ4" s="9">
        <f>ROUND(属性投放!E$4+装备属性!E$4*IF($CO4&lt;10,1,ROUNDDOWN($CO4,-1))+SUM(属性投放!F$37:F$45)*$CO4+VLOOKUP($CP$2,一级属性!$E$41:$P$64,COLUMNS(一级属性!$E$41:H$64),0)*($CO4+0.25*IF($CO4&lt;10,1,ROUNDDOWN($CO4,-1)))+VLOOKUP($CP$2,宝石属性!$B$43:$M$66,COLUMNS(宝石属性!$B$43:E$66),0)*10*VLOOKUP(ROUNDDOWN($CO4,-1),宝石属性!$B$25:$N$41,2,0)*VLOOKUP(ROUNDDOWN($CO4,-1),宝石属性!$B$25:$N$41,3,0)+VLOOKUP($CP$2,职业被动!$B$6:$M$29,COLUMNS(职业被动!$B$6:E$29),0)*$CO4,0)</f>
        <v>254</v>
      </c>
      <c r="CR4" s="9">
        <f>ROUND(属性投放!F$4+装备属性!F$4*IF($CO4&lt;10,1,ROUNDDOWN($CO4,-1))+SUM(属性投放!G$37:G$45)*$CO4+VLOOKUP($CP$2,一级属性!$E$41:$P$64,COLUMNS(一级属性!$E$41:I$64),0)*($CO4+0.25*IF($CO4&lt;10,1,ROUNDDOWN($CO4,-1)))+VLOOKUP($CP$2,宝石属性!$B$43:$M$66,COLUMNS(宝石属性!$B$43:F$66),0)*10*VLOOKUP(ROUNDDOWN($CO4,-1),宝石属性!$B$25:$N$41,2,0)*VLOOKUP(ROUNDDOWN($CO4,-1),宝石属性!$B$25:$N$41,3,0)+VLOOKUP($CP$2,职业被动!$B$6:$M$29,COLUMNS(职业被动!$B$6:F$29),0)*$CO4,0)</f>
        <v>110</v>
      </c>
      <c r="CS4" s="9">
        <f>ROUND(属性投放!G$4+装备属性!G$4*IF($CO4&lt;10,1,ROUNDDOWN($CO4,-1))+SUM(属性投放!H$37:H$45)*$CO4+VLOOKUP($CP$2,一级属性!$E$41:$P$64,COLUMNS(一级属性!$E$41:J$64),0)*($CO4+0.25*IF($CO4&lt;10,1,ROUNDDOWN($CO4,-1)))+VLOOKUP($CP$2,宝石属性!$B$43:$M$66,COLUMNS(宝石属性!$B$43:G$66),0)*10*VLOOKUP(ROUNDDOWN($CO4,-1),宝石属性!$B$25:$N$41,2,0)*VLOOKUP(ROUNDDOWN($CO4,-1),宝石属性!$B$25:$N$41,3,0)+VLOOKUP($CP$2,职业被动!$B$6:$M$29,COLUMNS(职业被动!$B$6:G$29),0)*$CO4,0)</f>
        <v>57</v>
      </c>
      <c r="CT4" s="9">
        <f>ROUND(属性投放!H$4+装备属性!H$4*IF($CO4&lt;10,1,ROUNDDOWN($CO4,-1))+SUM(属性投放!I$37:I$45)*$CO4+VLOOKUP($CP$2,一级属性!$E$41:$P$64,COLUMNS(一级属性!$E$41:K$64),0)*($CO4+0.25*IF($CO4&lt;10,1,ROUNDDOWN($CO4,-1)))+VLOOKUP($CP$2,宝石属性!$B$43:$M$66,COLUMNS(宝石属性!$B$43:H$66),0)*10*VLOOKUP(ROUNDDOWN($CO4,-1),宝石属性!$B$25:$N$41,2,0)*VLOOKUP(ROUNDDOWN($CO4,-1),宝石属性!$B$25:$N$41,3,0)+VLOOKUP($CP$2,职业被动!$B$6:$M$29,COLUMNS(职业被动!$B$6:H$29),0)*$CO4,0)</f>
        <v>94</v>
      </c>
      <c r="CU4" s="9">
        <f>ROUND(属性投放!I$4+装备属性!I$4*IF($CO4&lt;10,1,ROUNDDOWN($CO4,-1))+SUM(属性投放!J$37:J$45)*$CO4+VLOOKUP($CP$2,一级属性!$E$41:$P$64,COLUMNS(一级属性!$E$41:L$64),0)*($CO4+0.25*IF($CO4&lt;10,1,ROUNDDOWN($CO4,-1)))+VLOOKUP($CP$2,宝石属性!$B$43:$M$66,COLUMNS(宝石属性!$B$43:I$66),0)*10*VLOOKUP(ROUNDDOWN($CO4,-1),宝石属性!$B$25:$N$41,2,0)*VLOOKUP(ROUNDDOWN($CO4,-1),宝石属性!$B$25:$N$41,3,0)+VLOOKUP($CP$2,职业被动!$B$6:$M$29,COLUMNS(职业被动!$B$6:I$29),0)*$CO4,0)</f>
        <v>53</v>
      </c>
      <c r="CV4" s="9">
        <f>ROUND(属性投放!J$4+装备属性!J$4*IF($CO4&lt;10,1,ROUNDDOWN($CO4,-1))+SUM(属性投放!K$37:K$45)*$CO4+VLOOKUP($CP$2,一级属性!$E$41:$P$64,COLUMNS(一级属性!$E$41:M$64),0)*($CO4+0.25*IF($CO4&lt;10,1,ROUNDDOWN($CO4,-1)))+VLOOKUP($CP$2,宝石属性!$B$43:$M$66,COLUMNS(宝石属性!$B$43:J$66),0)*10*VLOOKUP(ROUNDDOWN($CO4,-1),宝石属性!$B$25:$N$41,2,0)*VLOOKUP(ROUNDDOWN($CO4,-1),宝石属性!$B$25:$N$41,3,0)+VLOOKUP($CP$2,职业被动!$B$6:$M$29,COLUMNS(职业被动!$B$6:J$29),0)*$CO4,0)</f>
        <v>34</v>
      </c>
      <c r="CW4" s="9">
        <f>ROUND(属性投放!K$4+装备属性!K$4*IF($CO4&lt;10,1,ROUNDDOWN($CO4,-1))+SUM(属性投放!L$37:L$45)*$CO4+VLOOKUP($CP$2,一级属性!$E$41:$P$64,COLUMNS(一级属性!$E$41:N$64),0)*($CO4+0.25*IF($CO4&lt;10,1,ROUNDDOWN($CO4,-1)))+VLOOKUP($CP$2,宝石属性!$B$43:$M$66,COLUMNS(宝石属性!$B$43:K$66),0)*10*VLOOKUP(ROUNDDOWN($CO4,-1),宝石属性!$B$25:$N$41,2,0)*VLOOKUP(ROUNDDOWN($CO4,-1),宝石属性!$B$25:$N$41,3,0)+VLOOKUP($CP$2,职业被动!$B$6:$M$29,COLUMNS(职业被动!$B$6:K$29),0)*$CO4,0)</f>
        <v>24</v>
      </c>
      <c r="CX4" s="9">
        <f>ROUND(属性投放!L$4+装备属性!L$4*IF($CO4&lt;10,1,ROUNDDOWN($CO4,-1))+SUM(属性投放!M$37:M$45)*$CO4+VLOOKUP($CP$2,一级属性!$E$41:$P$64,COLUMNS(一级属性!$E$41:O$64),0)*($CO4+0.25*IF($CO4&lt;10,1,ROUNDDOWN($CO4,-1)))+VLOOKUP($CP$2,宝石属性!$B$43:$M$66,COLUMNS(宝石属性!$B$43:L$66),0)*10*VLOOKUP(ROUNDDOWN($CO4,-1),宝石属性!$B$25:$N$41,2,0)*VLOOKUP(ROUNDDOWN($CO4,-1),宝石属性!$B$25:$N$41,3,0)+VLOOKUP($CP$2,职业被动!$B$6:$M$29,COLUMNS(职业被动!$B$6:L$29),0)*$CO4,0)</f>
        <v>0</v>
      </c>
      <c r="CY4" s="9">
        <f>ROUND(属性投放!M$4+装备属性!M$4*IF($CO4&lt;10,1,ROUNDDOWN($CO4,-1))+SUM(属性投放!N$37:N$45)*$CO4+VLOOKUP($CP$2,一级属性!$E$41:$P$64,COLUMNS(一级属性!$E$41:P$64),0)*($CO4+0.25*IF($CO4&lt;10,1,ROUNDDOWN($CO4,-1)))+VLOOKUP($CP$2,宝石属性!$B$43:$M$66,COLUMNS(宝石属性!$B$43:M$66),0)*10*VLOOKUP(ROUNDDOWN($CO4,-1),宝石属性!$B$25:$N$41,2,0)*VLOOKUP(ROUNDDOWN($CO4,-1),宝石属性!$B$25:$N$41,3,0)+VLOOKUP($CP$2,职业被动!$B$6:$M$29,COLUMNS(职业被动!$B$6:M$29),0)*$CO4,0)</f>
        <v>10</v>
      </c>
      <c r="CZ4" s="48">
        <f>属性价值和能力评分!$F$9+ROUND(属性价值和能力评分!$F$38*10,0)*CO4+ROUND((SUM(装备属性!$W$9:$W$14)+属性价值和能力评分!$F$38*1.25+1.4+2.8)*IF(CO4&lt;10,1,ROUNDDOWN(CO4,-1)),0)+15*VLOOKUP(ROUNDDOWN(CO4,-1),宝石属性!$B$26:$D$41,2,0)*6*VLOOKUP(ROUNDDOWN(CO4,-1),宝石属性!$B$26:$D$41,3,0)+(属性价值和能力评分!$F$49*9+属性价值和能力评分!$F$50*2+属性价值和能力评分!$F$53*8/5)*CO4</f>
        <v>766</v>
      </c>
      <c r="DB4" s="1">
        <v>1</v>
      </c>
      <c r="DC4" s="9">
        <f>ROUND(属性投放!D$4+装备属性!D$4*IF($DB4&lt;10,1,ROUNDDOWN($DB4,-1))+SUM(属性投放!E$37:E$45)*$DB4+VLOOKUP($DC$2,一级属性!$E$41:$P$64,COLUMNS(一级属性!$E$41:G$64),0)*($DB4+0.25*IF($DB4&lt;10,1,ROUNDDOWN($DB4,-1)))+VLOOKUP($DC$2,宝石属性!$B$43:$M$66,COLUMNS(宝石属性!$B$43:D$66),0)*10*VLOOKUP(ROUNDDOWN($DB4,-1),宝石属性!$B$25:$N$41,2,0)*VLOOKUP(ROUNDDOWN($DB4,-1),宝石属性!$B$25:$N$41,3,0)+VLOOKUP($DC$2,职业被动!$B$6:$M$29,COLUMNS(职业被动!$B$6:D$29),0)*$DB4,0)</f>
        <v>246</v>
      </c>
      <c r="DD4" s="9">
        <f>ROUND(属性投放!E$4+装备属性!E$4*IF($DB4&lt;10,1,ROUNDDOWN($DB4,-1))+SUM(属性投放!F$37:F$45)*$DB4+VLOOKUP($DC$2,一级属性!$E$41:$P$64,COLUMNS(一级属性!$E$41:H$64),0)*($DB4+0.25*IF($DB4&lt;10,1,ROUNDDOWN($DB4,-1)))+VLOOKUP($DC$2,宝石属性!$B$43:$M$66,COLUMNS(宝石属性!$B$43:E$66),0)*10*VLOOKUP(ROUNDDOWN($DB4,-1),宝石属性!$B$25:$N$41,2,0)*VLOOKUP(ROUNDDOWN($DB4,-1),宝石属性!$B$25:$N$41,3,0)+VLOOKUP($DC$2,职业被动!$B$6:$M$29,COLUMNS(职业被动!$B$6:E$29),0)*$DB4,0)</f>
        <v>223</v>
      </c>
      <c r="DE4" s="9">
        <f>ROUND(属性投放!F$4+装备属性!F$4*IF($DB4&lt;10,1,ROUNDDOWN($DB4,-1))+SUM(属性投放!G$37:G$45)*$DB4+VLOOKUP($DC$2,一级属性!$E$41:$P$64,COLUMNS(一级属性!$E$41:I$64),0)*($DB4+0.25*IF($DB4&lt;10,1,ROUNDDOWN($DB4,-1)))+VLOOKUP($DC$2,宝石属性!$B$43:$M$66,COLUMNS(宝石属性!$B$43:F$66),0)*10*VLOOKUP(ROUNDDOWN($DB4,-1),宝石属性!$B$25:$N$41,2,0)*VLOOKUP(ROUNDDOWN($DB4,-1),宝石属性!$B$25:$N$41,3,0)+VLOOKUP($DC$2,职业被动!$B$6:$M$29,COLUMNS(职业被动!$B$6:F$29),0)*$DB4,0)</f>
        <v>110</v>
      </c>
      <c r="DF4" s="9">
        <f>ROUND(属性投放!G$4+装备属性!G$4*IF($DB4&lt;10,1,ROUNDDOWN($DB4,-1))+SUM(属性投放!H$37:H$45)*$DB4+VLOOKUP($DC$2,一级属性!$E$41:$P$64,COLUMNS(一级属性!$E$41:J$64),0)*($DB4+0.25*IF($DB4&lt;10,1,ROUNDDOWN($DB4,-1)))+VLOOKUP($DC$2,宝石属性!$B$43:$M$66,COLUMNS(宝石属性!$B$43:G$66),0)*10*VLOOKUP(ROUNDDOWN($DB4,-1),宝石属性!$B$25:$N$41,2,0)*VLOOKUP(ROUNDDOWN($DB4,-1),宝石属性!$B$25:$N$41,3,0)+VLOOKUP($DC$2,职业被动!$B$6:$M$29,COLUMNS(职业被动!$B$6:G$29),0)*$DB4,0)</f>
        <v>73</v>
      </c>
      <c r="DG4" s="9">
        <f>ROUND(属性投放!H$4+装备属性!H$4*IF($DB4&lt;10,1,ROUNDDOWN($DB4,-1))+SUM(属性投放!I$37:I$45)*$DB4+VLOOKUP($DC$2,一级属性!$E$41:$P$64,COLUMNS(一级属性!$E$41:K$64),0)*($DB4+0.25*IF($DB4&lt;10,1,ROUNDDOWN($DB4,-1)))+VLOOKUP($DC$2,宝石属性!$B$43:$M$66,COLUMNS(宝石属性!$B$43:H$66),0)*10*VLOOKUP(ROUNDDOWN($DB4,-1),宝石属性!$B$25:$N$41,2,0)*VLOOKUP(ROUNDDOWN($DB4,-1),宝石属性!$B$25:$N$41,3,0)+VLOOKUP($DC$2,职业被动!$B$6:$M$29,COLUMNS(职业被动!$B$6:H$29),0)*$DB4,0)</f>
        <v>86</v>
      </c>
      <c r="DH4" s="9">
        <f>ROUND(属性投放!I$4+装备属性!I$4*IF($DB4&lt;10,1,ROUNDDOWN($DB4,-1))+SUM(属性投放!J$37:J$45)*$DB4+VLOOKUP($DC$2,一级属性!$E$41:$P$64,COLUMNS(一级属性!$E$41:L$64),0)*($DB4+0.25*IF($DB4&lt;10,1,ROUNDDOWN($DB4,-1)))+VLOOKUP($DC$2,宝石属性!$B$43:$M$66,COLUMNS(宝石属性!$B$43:I$66),0)*10*VLOOKUP(ROUNDDOWN($DB4,-1),宝石属性!$B$25:$N$41,2,0)*VLOOKUP(ROUNDDOWN($DB4,-1),宝石属性!$B$25:$N$41,3,0)+VLOOKUP($DC$2,职业被动!$B$6:$M$29,COLUMNS(职业被动!$B$6:I$29),0)*$DB4,0)</f>
        <v>48</v>
      </c>
      <c r="DI4" s="9">
        <f>ROUND(属性投放!J$4+装备属性!J$4*IF($DB4&lt;10,1,ROUNDDOWN($DB4,-1))+SUM(属性投放!K$37:K$45)*$DB4+VLOOKUP($DC$2,一级属性!$E$41:$P$64,COLUMNS(一级属性!$E$41:M$64),0)*($DB4+0.25*IF($DB4&lt;10,1,ROUNDDOWN($DB4,-1)))+VLOOKUP($DC$2,宝石属性!$B$43:$M$66,COLUMNS(宝石属性!$B$43:J$66),0)*10*VLOOKUP(ROUNDDOWN($DB4,-1),宝石属性!$B$25:$N$41,2,0)*VLOOKUP(ROUNDDOWN($DB4,-1),宝石属性!$B$25:$N$41,3,0)+VLOOKUP($DC$2,职业被动!$B$6:$M$29,COLUMNS(职业被动!$B$6:J$29),0)*$DB4,0)</f>
        <v>36</v>
      </c>
      <c r="DJ4" s="9">
        <f>ROUND(属性投放!K$4+装备属性!K$4*IF($DB4&lt;10,1,ROUNDDOWN($DB4,-1))+SUM(属性投放!L$37:L$45)*$DB4+VLOOKUP($DC$2,一级属性!$E$41:$P$64,COLUMNS(一级属性!$E$41:N$64),0)*($DB4+0.25*IF($DB4&lt;10,1,ROUNDDOWN($DB4,-1)))+VLOOKUP($DC$2,宝石属性!$B$43:$M$66,COLUMNS(宝石属性!$B$43:K$66),0)*10*VLOOKUP(ROUNDDOWN($DB4,-1),宝石属性!$B$25:$N$41,2,0)*VLOOKUP(ROUNDDOWN($DB4,-1),宝石属性!$B$25:$N$41,3,0)+VLOOKUP($DC$2,职业被动!$B$6:$M$29,COLUMNS(职业被动!$B$6:K$29),0)*$DB4,0)</f>
        <v>24</v>
      </c>
      <c r="DK4" s="9">
        <f>ROUND(属性投放!L$4+装备属性!L$4*IF($DB4&lt;10,1,ROUNDDOWN($DB4,-1))+SUM(属性投放!M$37:M$45)*$DB4+VLOOKUP($DC$2,一级属性!$E$41:$P$64,COLUMNS(一级属性!$E$41:O$64),0)*($DB4+0.25*IF($DB4&lt;10,1,ROUNDDOWN($DB4,-1)))+VLOOKUP($DC$2,宝石属性!$B$43:$M$66,COLUMNS(宝石属性!$B$43:L$66),0)*10*VLOOKUP(ROUNDDOWN($DB4,-1),宝石属性!$B$25:$N$41,2,0)*VLOOKUP(ROUNDDOWN($DB4,-1),宝石属性!$B$25:$N$41,3,0)+VLOOKUP($DC$2,职业被动!$B$6:$M$29,COLUMNS(职业被动!$B$6:L$29),0)*$DB4,0)</f>
        <v>0</v>
      </c>
      <c r="DL4" s="9">
        <f>ROUND(属性投放!M$4+装备属性!M$4*IF($DB4&lt;10,1,ROUNDDOWN($DB4,-1))+SUM(属性投放!N$37:N$45)*$DB4+VLOOKUP($DC$2,一级属性!$E$41:$P$64,COLUMNS(一级属性!$E$41:P$64),0)*($DB4+0.25*IF($DB4&lt;10,1,ROUNDDOWN($DB4,-1)))+VLOOKUP($DC$2,宝石属性!$B$43:$M$66,COLUMNS(宝石属性!$B$43:M$66),0)*10*VLOOKUP(ROUNDDOWN($DB4,-1),宝石属性!$B$25:$N$41,2,0)*VLOOKUP(ROUNDDOWN($DB4,-1),宝石属性!$B$25:$N$41,3,0)+VLOOKUP($DC$2,职业被动!$B$6:$M$29,COLUMNS(职业被动!$B$6:M$29),0)*$DB4,0)</f>
        <v>10</v>
      </c>
      <c r="DM4" s="48">
        <f>属性价值和能力评分!$F$9+ROUND(属性价值和能力评分!$F$38*10,0)*DB4+ROUND((SUM(装备属性!$W$9:$W$14)+属性价值和能力评分!$F$38*1.25+1.4+2.8)*IF(DB4&lt;10,1,ROUNDDOWN(DB4,-1)),0)+15*VLOOKUP(ROUNDDOWN(DB4,-1),宝石属性!$B$26:$D$41,2,0)*6*VLOOKUP(ROUNDDOWN(DB4,-1),宝石属性!$B$26:$D$41,3,0)+(属性价值和能力评分!$F$49*9+属性价值和能力评分!$F$50*2+属性价值和能力评分!$F$53*8/5)*DB4</f>
        <v>766</v>
      </c>
      <c r="DO4" s="1">
        <v>1</v>
      </c>
      <c r="DP4" s="9">
        <f>ROUND(属性投放!D$4+装备属性!D$4*IF($DO4&lt;10,1,ROUNDDOWN($DO4,-1))+SUM(属性投放!E$37:E$45)*$DO4+VLOOKUP($DP$2,一级属性!$E$41:$P$64,COLUMNS(一级属性!$E$41:G$64),0)*($DO4+0.25*IF($DO4&lt;10,1,ROUNDDOWN($DO4,-1)))+VLOOKUP($DP$2,宝石属性!$B$43:$M$66,COLUMNS(宝石属性!$B$43:D$66),0)*10*VLOOKUP(ROUNDDOWN($DO4,-1),宝石属性!$B$25:$N$41,2,0)*VLOOKUP(ROUNDDOWN($DO4,-1),宝石属性!$B$25:$N$41,3,0)+VLOOKUP($DP$2,职业被动!$B$6:$M$29,COLUMNS(职业被动!$B$6:D$29),0)*$DO4,0)</f>
        <v>303</v>
      </c>
      <c r="DQ4" s="9">
        <f>ROUND(属性投放!E$4+装备属性!E$4*IF($DO4&lt;10,1,ROUNDDOWN($DO4,-1))+SUM(属性投放!F$37:F$45)*$DO4+VLOOKUP($DP$2,一级属性!$E$41:$P$64,COLUMNS(一级属性!$E$41:H$64),0)*($DO4+0.25*IF($DO4&lt;10,1,ROUNDDOWN($DO4,-1)))+VLOOKUP($DP$2,宝石属性!$B$43:$M$66,COLUMNS(宝石属性!$B$43:E$66),0)*10*VLOOKUP(ROUNDDOWN($DO4,-1),宝石属性!$B$25:$N$41,2,0)*VLOOKUP(ROUNDDOWN($DO4,-1),宝石属性!$B$25:$N$41,3,0)+VLOOKUP($DP$2,职业被动!$B$6:$M$29,COLUMNS(职业被动!$B$6:E$29),0)*$DO4,0)</f>
        <v>223</v>
      </c>
      <c r="DR4" s="9">
        <f>ROUND(属性投放!F$4+装备属性!F$4*IF($DO4&lt;10,1,ROUNDDOWN($DO4,-1))+SUM(属性投放!G$37:G$45)*$DO4+VLOOKUP($DP$2,一级属性!$E$41:$P$64,COLUMNS(一级属性!$E$41:I$64),0)*($DO4+0.25*IF($DO4&lt;10,1,ROUNDDOWN($DO4,-1)))+VLOOKUP($DP$2,宝石属性!$B$43:$M$66,COLUMNS(宝石属性!$B$43:F$66),0)*10*VLOOKUP(ROUNDDOWN($DO4,-1),宝石属性!$B$25:$N$41,2,0)*VLOOKUP(ROUNDDOWN($DO4,-1),宝石属性!$B$25:$N$41,3,0)+VLOOKUP($DP$2,职业被动!$B$6:$M$29,COLUMNS(职业被动!$B$6:F$29),0)*$DO4,0)</f>
        <v>110</v>
      </c>
      <c r="DS4" s="9">
        <f>ROUND(属性投放!G$4+装备属性!G$4*IF($DO4&lt;10,1,ROUNDDOWN($DO4,-1))+SUM(属性投放!H$37:H$45)*$DO4+VLOOKUP($DP$2,一级属性!$E$41:$P$64,COLUMNS(一级属性!$E$41:J$64),0)*($DO4+0.25*IF($DO4&lt;10,1,ROUNDDOWN($DO4,-1)))+VLOOKUP($DP$2,宝石属性!$B$43:$M$66,COLUMNS(宝石属性!$B$43:G$66),0)*10*VLOOKUP(ROUNDDOWN($DO4,-1),宝石属性!$B$25:$N$41,2,0)*VLOOKUP(ROUNDDOWN($DO4,-1),宝石属性!$B$25:$N$41,3,0)+VLOOKUP($DP$2,职业被动!$B$6:$M$29,COLUMNS(职业被动!$B$6:G$29),0)*$DO4,0)</f>
        <v>57</v>
      </c>
      <c r="DT4" s="9">
        <f>ROUND(属性投放!H$4+装备属性!H$4*IF($DO4&lt;10,1,ROUNDDOWN($DO4,-1))+SUM(属性投放!I$37:I$45)*$DO4+VLOOKUP($DP$2,一级属性!$E$41:$P$64,COLUMNS(一级属性!$E$41:K$64),0)*($DO4+0.25*IF($DO4&lt;10,1,ROUNDDOWN($DO4,-1)))+VLOOKUP($DP$2,宝石属性!$B$43:$M$66,COLUMNS(宝石属性!$B$43:H$66),0)*10*VLOOKUP(ROUNDDOWN($DO4,-1),宝石属性!$B$25:$N$41,2,0)*VLOOKUP(ROUNDDOWN($DO4,-1),宝石属性!$B$25:$N$41,3,0)+VLOOKUP($DP$2,职业被动!$B$6:$M$29,COLUMNS(职业被动!$B$6:H$29),0)*$DO4,0)</f>
        <v>87</v>
      </c>
      <c r="DU4" s="9">
        <f>ROUND(属性投放!I$4+装备属性!I$4*IF($DO4&lt;10,1,ROUNDDOWN($DO4,-1))+SUM(属性投放!J$37:J$45)*$DO4+VLOOKUP($DP$2,一级属性!$E$41:$P$64,COLUMNS(一级属性!$E$41:L$64),0)*($DO4+0.25*IF($DO4&lt;10,1,ROUNDDOWN($DO4,-1)))+VLOOKUP($DP$2,宝石属性!$B$43:$M$66,COLUMNS(宝石属性!$B$43:I$66),0)*10*VLOOKUP(ROUNDDOWN($DO4,-1),宝石属性!$B$25:$N$41,2,0)*VLOOKUP(ROUNDDOWN($DO4,-1),宝石属性!$B$25:$N$41,3,0)+VLOOKUP($DP$2,职业被动!$B$6:$M$29,COLUMNS(职业被动!$B$6:I$29),0)*$DO4,0)</f>
        <v>48</v>
      </c>
      <c r="DV4" s="9">
        <f>ROUND(属性投放!J$4+装备属性!J$4*IF($DO4&lt;10,1,ROUNDDOWN($DO4,-1))+SUM(属性投放!K$37:K$45)*$DO4+VLOOKUP($DP$2,一级属性!$E$41:$P$64,COLUMNS(一级属性!$E$41:M$64),0)*($DO4+0.25*IF($DO4&lt;10,1,ROUNDDOWN($DO4,-1)))+VLOOKUP($DP$2,宝石属性!$B$43:$M$66,COLUMNS(宝石属性!$B$43:J$66),0)*10*VLOOKUP(ROUNDDOWN($DO4,-1),宝石属性!$B$25:$N$41,2,0)*VLOOKUP(ROUNDDOWN($DO4,-1),宝石属性!$B$25:$N$41,3,0)+VLOOKUP($DP$2,职业被动!$B$6:$M$29,COLUMNS(职业被动!$B$6:J$29),0)*$DO4,0)</f>
        <v>36</v>
      </c>
      <c r="DW4" s="9">
        <f>ROUND(属性投放!K$4+装备属性!K$4*IF($DO4&lt;10,1,ROUNDDOWN($DO4,-1))+SUM(属性投放!L$37:L$45)*$DO4+VLOOKUP($DP$2,一级属性!$E$41:$P$64,COLUMNS(一级属性!$E$41:N$64),0)*($DO4+0.25*IF($DO4&lt;10,1,ROUNDDOWN($DO4,-1)))+VLOOKUP($DP$2,宝石属性!$B$43:$M$66,COLUMNS(宝石属性!$B$43:K$66),0)*10*VLOOKUP(ROUNDDOWN($DO4,-1),宝石属性!$B$25:$N$41,2,0)*VLOOKUP(ROUNDDOWN($DO4,-1),宝石属性!$B$25:$N$41,3,0)+VLOOKUP($DP$2,职业被动!$B$6:$M$29,COLUMNS(职业被动!$B$6:K$29),0)*$DO4,0)</f>
        <v>24</v>
      </c>
      <c r="DX4" s="9">
        <f>ROUND(属性投放!L$4+装备属性!L$4*IF($DO4&lt;10,1,ROUNDDOWN($DO4,-1))+SUM(属性投放!M$37:M$45)*$DO4+VLOOKUP($DP$2,一级属性!$E$41:$P$64,COLUMNS(一级属性!$E$41:O$64),0)*($DO4+0.25*IF($DO4&lt;10,1,ROUNDDOWN($DO4,-1)))+VLOOKUP($DP$2,宝石属性!$B$43:$M$66,COLUMNS(宝石属性!$B$43:L$66),0)*10*VLOOKUP(ROUNDDOWN($DO4,-1),宝石属性!$B$25:$N$41,2,0)*VLOOKUP(ROUNDDOWN($DO4,-1),宝石属性!$B$25:$N$41,3,0)+VLOOKUP($DP$2,职业被动!$B$6:$M$29,COLUMNS(职业被动!$B$6:L$29),0)*$DO4,0)</f>
        <v>0</v>
      </c>
      <c r="DY4" s="9">
        <f>ROUND(属性投放!M$4+装备属性!M$4*IF($DO4&lt;10,1,ROUNDDOWN($DO4,-1))+SUM(属性投放!N$37:N$45)*$DO4+VLOOKUP($DP$2,一级属性!$E$41:$P$64,COLUMNS(一级属性!$E$41:P$64),0)*($DO4+0.25*IF($DO4&lt;10,1,ROUNDDOWN($DO4,-1)))+VLOOKUP($DP$2,宝石属性!$B$43:$M$66,COLUMNS(宝石属性!$B$43:M$66),0)*10*VLOOKUP(ROUNDDOWN($DO4,-1),宝石属性!$B$25:$N$41,2,0)*VLOOKUP(ROUNDDOWN($DO4,-1),宝石属性!$B$25:$N$41,3,0)+VLOOKUP($DP$2,职业被动!$B$6:$M$29,COLUMNS(职业被动!$B$6:M$29),0)*$DO4,0)</f>
        <v>10</v>
      </c>
      <c r="DZ4" s="48">
        <f>属性价值和能力评分!$F$9+ROUND(属性价值和能力评分!$F$38*10,0)*DO4+ROUND((SUM(装备属性!$W$9:$W$14)+属性价值和能力评分!$F$38*1.25+1.4+2.8)*IF(DO4&lt;10,1,ROUNDDOWN(DO4,-1)),0)+15*VLOOKUP(ROUNDDOWN(DO4,-1),宝石属性!$B$26:$D$41,2,0)*6*VLOOKUP(ROUNDDOWN(DO4,-1),宝石属性!$B$26:$D$41,3,0)+(属性价值和能力评分!$F$49*9+属性价值和能力评分!$F$50*2+属性价值和能力评分!$F$53*8/5)*DO4</f>
        <v>766</v>
      </c>
      <c r="EA4" s="17"/>
      <c r="EB4" s="1">
        <v>1</v>
      </c>
      <c r="EC4" s="1">
        <f>ROUND(CC4/MAX(CE4/10,((CE4*(1+属性投放!$E$8)-CF4+属性投放!$F$8*EB4)*(1+属性投放!$G$8)*(1+属性投放!$H$8))),1)</f>
        <v>2.9</v>
      </c>
      <c r="ED4" s="1">
        <f>ROUND(CP4/MAX(CE4/10,((CE4*(1+属性投放!$E$8)-CS4+属性投放!$F$8*EB4)*(1+属性投放!$G$8)*(1+属性投放!$H$8))),1)</f>
        <v>2.8</v>
      </c>
      <c r="EE4" s="1">
        <f>ROUND(DC4/MAX(CE4/10,((CE4*(1+属性投放!$E$8)-DF4+属性投放!$F$8*EB4)*(1+属性投放!$G$8)*(1+属性投放!$H$8))),1)</f>
        <v>3.7</v>
      </c>
      <c r="EF4" s="1">
        <f>ROUND(DP4/MAX(CE4/10,((CE4*(1+属性投放!$E$8)-DS4+属性投放!$F$8*EB4)*(1+属性投放!$G$8)*(1+属性投放!$H$8))),1)</f>
        <v>3.6</v>
      </c>
      <c r="EH4" s="1">
        <f>ROUND(CC4/MAX(属性投放!$F$9*EB4,((CT4*(1+属性投放!$E$9)-CH4+属性投放!$F$9*EB4)*(1+属性投放!$G$9)*(1+属性投放!$H$9))),1)</f>
        <v>2.2999999999999998</v>
      </c>
      <c r="EI4" s="1">
        <f>ROUND(CP4/MAX(属性投放!$F$9*EB4,((CT4*(1+属性投放!$E$9)-CU4+属性投放!$F$9*EB4)*(1+属性投放!$G$9)*(1+属性投放!$H$9))),1)</f>
        <v>2.4</v>
      </c>
      <c r="EJ4" s="1">
        <f>ROUND(DC4/MAX(属性投放!$F$9*EB4,((CT4*(1+属性投放!$E$9)-DH4+属性投放!$F$9*EB4)*(1+属性投放!$G$9)*(1+属性投放!$H$9))),1)</f>
        <v>2.2999999999999998</v>
      </c>
      <c r="EK4" s="1">
        <f>ROUND(DP4/MAX(属性投放!$F$9*EB4,((CT4*(1+属性投放!$E$9)-DU4+属性投放!$F$9*EB4)*(1+属性投放!$G$9)*(1+属性投放!$H$9))),1)</f>
        <v>2.8</v>
      </c>
      <c r="EM4" s="1">
        <f>ROUND(CC4/((BW4*(1+属性投放!$E$10)+属性投放!$F$10*EB4)*(1+属性投放!$G$10)*(1+属性投放!$H$10)),1)</f>
        <v>8.4</v>
      </c>
      <c r="EN4" s="1">
        <f>ROUND(CP4/((BW4*(1+属性投放!$E$10)+属性投放!$F$10*EB4)*(1+属性投放!$G$10)*(1+属性投放!$H$10)),1)</f>
        <v>8.4</v>
      </c>
      <c r="EO4" s="1">
        <f>ROUND(DC4/((BW4*(1+属性投放!$E$10)+属性投放!$F$10*EB4)*(1+属性投放!$G$10)*(1+属性投放!$H$10)),1)</f>
        <v>8.6</v>
      </c>
      <c r="EP4" s="1">
        <f>ROUND(DP4/((BW4*(1+属性投放!$E$10)+属性投放!$F$10*EB4)*(1+属性投放!$G$10)*(1+属性投放!$H$10)),1)</f>
        <v>10.6</v>
      </c>
    </row>
    <row r="5" spans="2:146">
      <c r="B5" s="1">
        <v>2</v>
      </c>
      <c r="C5" s="9">
        <f>ROUND(属性投放!D$4+装备属性!D$4*IF($B5&lt;10,1,ROUNDDOWN($B5,-1))+SUM(属性投放!E$37:E$45)*$B5+VLOOKUP($C$2,一级属性!$E$41:$P$64,COLUMNS(一级属性!$E$41:G$64),0)*($B5+0.25*IF($B5&lt;10,1,ROUNDDOWN($B5,-1)))+VLOOKUP($C$2,宝石属性!$B$43:$M$66,COLUMNS(宝石属性!$B$43:D$66),0)*10*VLOOKUP(ROUNDDOWN($B5,-1),宝石属性!$B$25:$N$41,2,0)*VLOOKUP(ROUNDDOWN($B5,-1),宝石属性!$B$25:$N$41,3,0)+VLOOKUP($C$2,职业被动!$B$6:$M$29,COLUMNS(职业被动!$B$6:D$29),0)*$B5,0)</f>
        <v>280</v>
      </c>
      <c r="D5" s="9">
        <f>ROUND(属性投放!E$4+装备属性!E$4*IF($B5&lt;10,1,ROUNDDOWN($B5,-1))+SUM(属性投放!F$37:F$38)*$B5+VLOOKUP($C$2,一级属性!$E$67:$P$90,COLUMNS(一级属性!$E$67:H$90),0)*$B5+VLOOKUP($C$2,宝石属性!$B$43:$M$66,COLUMNS(宝石属性!$B$43:E$66),0)*10*VLOOKUP(ROUNDDOWN($B5,-1),宝石属性!$B$25:$N$41,2,0)*VLOOKUP(ROUNDDOWN($B5,-1),宝石属性!$B$25:$N$41,3,0)+VLOOKUP($C$2,职业被动!$B$6:$M$29,COLUMNS(职业被动!$B$6:E$29),0)*$B5,0)</f>
        <v>238</v>
      </c>
      <c r="E5" s="9">
        <f>ROUND(属性投放!F$4+装备属性!F$4*IF($B5&lt;10,1,ROUNDDOWN($B5,-1))+SUM(属性投放!G$37:G$38)*$B5+VLOOKUP($C$2,一级属性!$E$67:$P$90,COLUMNS(一级属性!$E$67:I$90),0)*$B5+VLOOKUP($C$2,宝石属性!$B$43:$M$66,COLUMNS(宝石属性!$B$43:F$66),0)*10*VLOOKUP(ROUNDDOWN($B5,-1),宝石属性!$B$25:$N$41,2,0)*VLOOKUP(ROUNDDOWN($B5,-1),宝石属性!$B$25:$N$41,3,0)+VLOOKUP($C$2,职业被动!$B$6:$M$29,COLUMNS(职业被动!$B$6:F$29),0)*$B5,0)</f>
        <v>127</v>
      </c>
      <c r="F5" s="9">
        <f>ROUND(属性投放!G$4+装备属性!G$4*IF($B5&lt;10,1,ROUNDDOWN($B5,-1))+SUM(属性投放!H$37:H$38)*$B5+VLOOKUP($C$2,一级属性!$E$67:$P$90,COLUMNS(一级属性!$E$67:J$90),0)*$B5+VLOOKUP($C$2,宝石属性!$B$43:$M$66,COLUMNS(宝石属性!$B$43:G$66),0)*10*VLOOKUP(ROUNDDOWN($B5,-1),宝石属性!$B$25:$N$41,2,0)*VLOOKUP(ROUNDDOWN($B5,-1),宝石属性!$B$25:$N$41,3,0)+VLOOKUP($C$2,职业被动!$B$6:$M$29,COLUMNS(职业被动!$B$6:G$29),0)*$B5,0)</f>
        <v>63</v>
      </c>
      <c r="G5" s="9">
        <f>ROUND(属性投放!H$4+装备属性!H$4*IF($B5&lt;10,1,ROUNDDOWN($B5,-1))+SUM(属性投放!I$37:I$38)*$B5+VLOOKUP($C$2,一级属性!$E$67:$P$90,COLUMNS(一级属性!$E$67:K$90),0)*$B5+VLOOKUP($C$2,宝石属性!$B$43:$M$66,COLUMNS(宝石属性!$B$43:H$66),0)*10*VLOOKUP(ROUNDDOWN($B5,-1),宝石属性!$B$25:$N$41,2,0)*VLOOKUP(ROUNDDOWN($B5,-1),宝石属性!$B$25:$N$41,3,0)+VLOOKUP($C$2,职业被动!$B$6:$M$29,COLUMNS(职业被动!$B$6:H$29),0)*$B5,0)</f>
        <v>88</v>
      </c>
      <c r="H5" s="9">
        <f>ROUND(属性投放!I$4+装备属性!I$4*IF($B5&lt;10,1,ROUNDDOWN($B5,-1))+SUM(属性投放!J$37:J$38)*$B5+VLOOKUP($C$2,一级属性!$E$67:$P$90,COLUMNS(一级属性!$E$67:L$90),0)*$B5+VLOOKUP($C$2,宝石属性!$B$43:$M$66,COLUMNS(宝石属性!$B$43:I$66),0)*10*VLOOKUP(ROUNDDOWN($B5,-1),宝石属性!$B$25:$N$41,2,0)*VLOOKUP(ROUNDDOWN($B5,-1),宝石属性!$B$25:$N$41,3,0)+VLOOKUP($C$2,职业被动!$B$6:$M$29,COLUMNS(职业被动!$B$6:I$29),0)*$B5,0)</f>
        <v>56</v>
      </c>
      <c r="I5" s="9">
        <f>ROUND(属性投放!J$4+装备属性!J$4*IF($B5&lt;10,1,ROUNDDOWN($B5,-1))+SUM(属性投放!K$37:K$38)*$B5+VLOOKUP($C$2,一级属性!$E$67:$P$90,COLUMNS(一级属性!$E$67:M$90),0)*$B5+VLOOKUP($C$2,宝石属性!$B$43:$M$66,COLUMNS(宝石属性!$B$43:J$66),0)*10*VLOOKUP(ROUNDDOWN($B5,-1),宝石属性!$B$25:$N$41,2,0)*VLOOKUP(ROUNDDOWN($B5,-1),宝石属性!$B$25:$N$41,3,0)+VLOOKUP($C$2,职业被动!$B$6:$M$29,COLUMNS(职业被动!$B$6:J$29),0)*$B5,0)</f>
        <v>40</v>
      </c>
      <c r="J5" s="9">
        <f>ROUND(属性投放!K$4+装备属性!K$4*IF($B5&lt;10,1,ROUNDDOWN($B5,-1))+SUM(属性投放!L$37:L$38)*$B5+VLOOKUP($C$2,一级属性!$E$67:$P$90,COLUMNS(一级属性!$E$67:N$90),0)*$B5+VLOOKUP($C$2,宝石属性!$B$43:$M$66,COLUMNS(宝石属性!$B$43:K$66),0)*10*VLOOKUP(ROUNDDOWN($B5,-1),宝石属性!$B$25:$N$41,2,0)*VLOOKUP(ROUNDDOWN($B5,-1),宝石属性!$B$25:$N$41,3,0)+VLOOKUP($C$2,职业被动!$B$6:$M$29,COLUMNS(职业被动!$B$6:K$29),0)*$B5,0)</f>
        <v>24</v>
      </c>
      <c r="K5" s="9">
        <f>ROUND(属性投放!L$4+装备属性!L$4*IF($B5&lt;10,1,ROUNDDOWN($B5,-1))+SUM(属性投放!M$37:M$38)*$B5+VLOOKUP($C$2,一级属性!$E$67:$P$90,COLUMNS(一级属性!$E$67:O$90),0)*$B5+VLOOKUP($C$2,宝石属性!$B$43:$M$66,COLUMNS(宝石属性!$B$43:L$66),0)*10*VLOOKUP(ROUNDDOWN($B5,-1),宝石属性!$B$25:$N$41,2,0)*VLOOKUP(ROUNDDOWN($B5,-1),宝石属性!$B$25:$N$41,3,0)+VLOOKUP($C$2,职业被动!$B$6:$M$29,COLUMNS(职业被动!$B$6:L$29),0)*$B5,0)</f>
        <v>1</v>
      </c>
      <c r="L5" s="9">
        <f>ROUND(属性投放!M$4+装备属性!M$4*IF($B5&lt;10,1,ROUNDDOWN($B5,-1))+SUM(属性投放!N$37:N$38)*$B5+VLOOKUP($C$2,一级属性!$E$67:$P$90,COLUMNS(一级属性!$E$67:P$90),0)*$B5+VLOOKUP($C$2,宝石属性!$B$43:$M$66,COLUMNS(宝石属性!$B$43:M$66),0)*10*VLOOKUP(ROUNDDOWN($B5,-1),宝石属性!$B$25:$N$41,2,0)*VLOOKUP(ROUNDDOWN($B5,-1),宝石属性!$B$25:$N$41,3,0)+VLOOKUP($C$2,职业被动!$B$6:$M$29,COLUMNS(职业被动!$B$6:M$29),0)*$B5,0)</f>
        <v>21</v>
      </c>
      <c r="M5" s="48">
        <f>属性价值和能力评分!$F$9+ROUND(属性价值和能力评分!$F$38*10,0)*B5+ROUND((SUM(装备属性!$W$9:$W$14)+属性价值和能力评分!$F$38*1.25+1.4+2.8)*IF(B5&lt;10,1,ROUNDDOWN(B5,-1)),0)+15*VLOOKUP(ROUNDDOWN(B5,-1),宝石属性!$B$26:$D$41,2,0)*6*VLOOKUP(ROUNDDOWN(B5,-1),宝石属性!$B$26:$D$41,3,0)+(属性价值和能力评分!$F$49*9+属性价值和能力评分!$F$50*2+属性价值和能力评分!$F$53*8/5)*B5</f>
        <v>886</v>
      </c>
      <c r="N5" s="20"/>
      <c r="O5" s="1">
        <v>2</v>
      </c>
      <c r="P5" s="9">
        <f>ROUND(属性投放!D$4+装备属性!D$4*IF($O5&lt;10,1,ROUNDDOWN($O5,-1))+SUM(属性投放!E$37:E$45)*$O5+VLOOKUP($P$2,一级属性!$E$41:$P$64,COLUMNS(一级属性!$E$41:G$64),0)*($O5+0.25*IF($O5&lt;10,1,ROUNDDOWN($O5,-1)))+VLOOKUP($P$2,宝石属性!$B$43:$M$66,COLUMNS(宝石属性!$B$43:D$66),0)*10*VLOOKUP(ROUNDDOWN($O5,-1),宝石属性!$B$25:$N$41,2,0)*VLOOKUP(ROUNDDOWN($O5,-1),宝石属性!$B$25:$N$41,3,0)+VLOOKUP($P$2,职业被动!$B$6:$M$29,COLUMNS(职业被动!$B$6:D$29),0)*$O5,0)</f>
        <v>308</v>
      </c>
      <c r="Q5" s="9">
        <f>ROUND(属性投放!E$4+装备属性!E$4*IF($O5&lt;10,1,ROUNDDOWN($O5,-1))+SUM(属性投放!F$37:F$45)*$O5+VLOOKUP($P$2,一级属性!$E$41:$P$64,COLUMNS(一级属性!$E$41:H$64),0)*($O5+0.25*IF($O5&lt;10,1,ROUNDDOWN($O5,-1)))+VLOOKUP($P$2,宝石属性!$B$43:$M$66,COLUMNS(宝石属性!$B$43:E$66),0)*10*VLOOKUP(ROUNDDOWN($O5,-1),宝石属性!$B$25:$N$41,2,0)*VLOOKUP(ROUNDDOWN($O5,-1),宝石属性!$B$25:$N$41,3,0)+VLOOKUP($P$2,职业被动!$B$6:$M$29,COLUMNS(职业被动!$B$6:E$29),0)*$O5,0)</f>
        <v>272</v>
      </c>
      <c r="R5" s="9">
        <f>ROUND(属性投放!F$4+装备属性!F$4*IF($O5&lt;10,1,ROUNDDOWN($O5,-1))+SUM(属性投放!G$37:G$45)*$O5+VLOOKUP($P$2,一级属性!$E$41:$P$64,COLUMNS(一级属性!$E$41:I$64),0)*($O5+0.25*IF($O5&lt;10,1,ROUNDDOWN($O5,-1)))+VLOOKUP($P$2,宝石属性!$B$43:$M$66,COLUMNS(宝石属性!$B$43:F$66),0)*10*VLOOKUP(ROUNDDOWN($O5,-1),宝石属性!$B$25:$N$41,2,0)*VLOOKUP(ROUNDDOWN($O5,-1),宝石属性!$B$25:$N$41,3,0)+VLOOKUP($P$2,职业被动!$B$6:$M$29,COLUMNS(职业被动!$B$6:F$29),0)*$O5,0)</f>
        <v>112</v>
      </c>
      <c r="S5" s="9">
        <f>ROUND(属性投放!G$4+装备属性!G$4*IF($O5&lt;10,1,ROUNDDOWN($O5,-1))+SUM(属性投放!H$37:H$45)*$O5+VLOOKUP($P$2,一级属性!$E$41:$P$64,COLUMNS(一级属性!$E$41:J$64),0)*($O5+0.25*IF($O5&lt;10,1,ROUNDDOWN($O5,-1)))+VLOOKUP($P$2,宝石属性!$B$43:$M$66,COLUMNS(宝石属性!$B$43:G$66),0)*10*VLOOKUP(ROUNDDOWN($O5,-1),宝石属性!$B$25:$N$41,2,0)*VLOOKUP(ROUNDDOWN($O5,-1),宝石属性!$B$25:$N$41,3,0)+VLOOKUP($P$2,职业被动!$B$6:$M$29,COLUMNS(职业被动!$B$6:G$29),0)*$O5,0)</f>
        <v>61</v>
      </c>
      <c r="T5" s="9">
        <f>ROUND(属性投放!H$4+装备属性!H$4*IF($O5&lt;10,1,ROUNDDOWN($O5,-1))+SUM(属性投放!I$37:I$45)*$O5+VLOOKUP($P$2,一级属性!$E$41:$P$64,COLUMNS(一级属性!$E$41:K$64),0)*($O5+0.25*IF($O5&lt;10,1,ROUNDDOWN($O5,-1)))+VLOOKUP($P$2,宝石属性!$B$43:$M$66,COLUMNS(宝石属性!$B$43:H$66),0)*10*VLOOKUP(ROUNDDOWN($O5,-1),宝石属性!$B$25:$N$41,2,0)*VLOOKUP(ROUNDDOWN($O5,-1),宝石属性!$B$25:$N$41,3,0)+VLOOKUP($P$2,职业被动!$B$6:$M$29,COLUMNS(职业被动!$B$6:H$29),0)*$O5,0)</f>
        <v>97</v>
      </c>
      <c r="U5" s="9">
        <f>ROUND(属性投放!I$4+装备属性!I$4*IF($O5&lt;10,1,ROUNDDOWN($O5,-1))+SUM(属性投放!J$37:J$45)*$O5+VLOOKUP($P$2,一级属性!$E$41:$P$64,COLUMNS(一级属性!$E$41:L$64),0)*($O5+0.25*IF($O5&lt;10,1,ROUNDDOWN($O5,-1)))+VLOOKUP($P$2,宝石属性!$B$43:$M$66,COLUMNS(宝石属性!$B$43:I$66),0)*10*VLOOKUP(ROUNDDOWN($O5,-1),宝石属性!$B$25:$N$41,2,0)*VLOOKUP(ROUNDDOWN($O5,-1),宝石属性!$B$25:$N$41,3,0)+VLOOKUP($P$2,职业被动!$B$6:$M$29,COLUMNS(职业被动!$B$6:I$29),0)*$O5,0)</f>
        <v>57</v>
      </c>
      <c r="V5" s="9">
        <f>ROUND(属性投放!J$4+装备属性!J$4*IF($O5&lt;10,1,ROUNDDOWN($O5,-1))+SUM(属性投放!K$37:K$45)*$O5+VLOOKUP($P$2,一级属性!$E$41:$P$64,COLUMNS(一级属性!$E$41:M$64),0)*($O5+0.25*IF($O5&lt;10,1,ROUNDDOWN($O5,-1)))+VLOOKUP($P$2,宝石属性!$B$43:$M$66,COLUMNS(宝石属性!$B$43:J$66),0)*10*VLOOKUP(ROUNDDOWN($O5,-1),宝石属性!$B$25:$N$41,2,0)*VLOOKUP(ROUNDDOWN($O5,-1),宝石属性!$B$25:$N$41,3,0)+VLOOKUP($P$2,职业被动!$B$6:$M$29,COLUMNS(职业被动!$B$6:J$29),0)*$O5,0)</f>
        <v>41</v>
      </c>
      <c r="W5" s="9">
        <f>ROUND(属性投放!K$4+装备属性!K$4*IF($O5&lt;10,1,ROUNDDOWN($O5,-1))+SUM(属性投放!L$37:L$45)*$O5+VLOOKUP($P$2,一级属性!$E$41:$P$64,COLUMNS(一级属性!$E$41:N$64),0)*($O5+0.25*IF($O5&lt;10,1,ROUNDDOWN($O5,-1)))+VLOOKUP($P$2,宝石属性!$B$43:$M$66,COLUMNS(宝石属性!$B$43:K$66),0)*10*VLOOKUP(ROUNDDOWN($O5,-1),宝石属性!$B$25:$N$41,2,0)*VLOOKUP(ROUNDDOWN($O5,-1),宝石属性!$B$25:$N$41,3,0)+VLOOKUP($P$2,职业被动!$B$6:$M$29,COLUMNS(职业被动!$B$6:K$29),0)*$O5,0)</f>
        <v>24</v>
      </c>
      <c r="X5" s="9">
        <f>ROUND(属性投放!L$4+装备属性!L$4*IF($O5&lt;10,1,ROUNDDOWN($O5,-1))+SUM(属性投放!M$37:M$45)*$O5+VLOOKUP($P$2,一级属性!$E$41:$P$64,COLUMNS(一级属性!$E$41:O$64),0)*($O5+0.25*IF($O5&lt;10,1,ROUNDDOWN($O5,-1)))+VLOOKUP($P$2,宝石属性!$B$43:$M$66,COLUMNS(宝石属性!$B$43:L$66),0)*10*VLOOKUP(ROUNDDOWN($O5,-1),宝石属性!$B$25:$N$41,2,0)*VLOOKUP(ROUNDDOWN($O5,-1),宝石属性!$B$25:$N$41,3,0)+VLOOKUP($P$2,职业被动!$B$6:$M$29,COLUMNS(职业被动!$B$6:L$29),0)*$O5,0)</f>
        <v>1</v>
      </c>
      <c r="Y5" s="9">
        <f>ROUND(属性投放!M$4+装备属性!M$4*IF($O5&lt;10,1,ROUNDDOWN($O5,-1))+SUM(属性投放!N$37:N$45)*$O5+VLOOKUP($P$2,一级属性!$E$41:$P$64,COLUMNS(一级属性!$E$41:P$64),0)*($O5+0.25*IF($O5&lt;10,1,ROUNDDOWN($O5,-1)))+VLOOKUP($P$2,宝石属性!$B$43:$M$66,COLUMNS(宝石属性!$B$43:M$66),0)*10*VLOOKUP(ROUNDDOWN($O5,-1),宝石属性!$B$25:$N$41,2,0)*VLOOKUP(ROUNDDOWN($O5,-1),宝石属性!$B$25:$N$41,3,0)+VLOOKUP($P$2,职业被动!$B$6:$M$29,COLUMNS(职业被动!$B$6:M$29),0)*$O5,0)</f>
        <v>21</v>
      </c>
      <c r="Z5" s="48">
        <f>属性价值和能力评分!$F$9+ROUND(属性价值和能力评分!$F$38*10,0)*O5+ROUND((SUM(装备属性!$W$9:$W$14)+属性价值和能力评分!$F$38*1.25+1.4+2.8)*IF(O5&lt;10,1,ROUNDDOWN(O5,-1)),0)+15*VLOOKUP(ROUNDDOWN(O5,-1),宝石属性!$B$26:$D$41,2,0)*6*VLOOKUP(ROUNDDOWN(O5,-1),宝石属性!$B$26:$D$41,3,0)+(属性价值和能力评分!$F$49*9+属性价值和能力评分!$F$50*2+属性价值和能力评分!$F$53*8/5)*O5</f>
        <v>886</v>
      </c>
      <c r="AB5" s="1">
        <v>2</v>
      </c>
      <c r="AC5" s="9">
        <f>ROUND(属性投放!D$4+装备属性!D$4*IF($AB5&lt;10,1,ROUNDDOWN($AB5,-1))+SUM(属性投放!E$37:E$45)*$AB5+VLOOKUP($AC$2,一级属性!$E$41:$P$64,COLUMNS(一级属性!$E$41:G$64),0)*($AB5+0.25*IF($AB5&lt;10,1,ROUNDDOWN($AB5,-1)))+VLOOKUP($AC$2,宝石属性!$B$43:$M$66,COLUMNS(宝石属性!$B$43:D$66),0)*10*VLOOKUP(ROUNDDOWN($AB5,-1),宝石属性!$B$25:$N$41,2,0)*VLOOKUP(ROUNDDOWN($AB5,-1),宝石属性!$B$25:$N$41,3,0)+VLOOKUP($AC$2,职业被动!$B$6:$M$29,COLUMNS(职业被动!$B$6:D$29),0)*$AB5,0)</f>
        <v>294</v>
      </c>
      <c r="AD5" s="9">
        <f>ROUND(属性投放!E$4+装备属性!E$4*IF($AB5&lt;10,1,ROUNDDOWN($AB5,-1))+SUM(属性投放!F$37:F$45)*$AB5+VLOOKUP($AC$2,一级属性!$E$41:$P$64,COLUMNS(一级属性!$E$41:H$64),0)*($AB5+0.25*IF($AB5&lt;10,1,ROUNDDOWN($AB5,-1)))+VLOOKUP($AC$2,宝石属性!$B$43:$M$66,COLUMNS(宝石属性!$B$43:E$66),0)*10*VLOOKUP(ROUNDDOWN($AB5,-1),宝石属性!$B$25:$N$41,2,0)*VLOOKUP(ROUNDDOWN($AB5,-1),宝石属性!$B$25:$N$41,3,0)+VLOOKUP($AC$2,职业被动!$B$6:$M$29,COLUMNS(职业被动!$B$6:E$29),0)*$AB5,0)</f>
        <v>238</v>
      </c>
      <c r="AE5" s="9">
        <f>ROUND(属性投放!F$4+装备属性!F$4*IF($AB5&lt;10,1,ROUNDDOWN($AB5,-1))+SUM(属性投放!G$37:G$45)*$AB5+VLOOKUP($AC$2,一级属性!$E$41:$P$64,COLUMNS(一级属性!$E$41:I$64),0)*($AB5+0.25*IF($AB5&lt;10,1,ROUNDDOWN($AB5,-1)))+VLOOKUP($AC$2,宝石属性!$B$43:$M$66,COLUMNS(宝石属性!$B$43:F$66),0)*10*VLOOKUP(ROUNDDOWN($AB5,-1),宝石属性!$B$25:$N$41,2,0)*VLOOKUP(ROUNDDOWN($AB5,-1),宝石属性!$B$25:$N$41,3,0)+VLOOKUP($AC$2,职业被动!$B$6:$M$29,COLUMNS(职业被动!$B$6:F$29),0)*$AB5,0)</f>
        <v>121</v>
      </c>
      <c r="AF5" s="9">
        <f>ROUND(属性投放!G$4+装备属性!G$4*IF($AB5&lt;10,1,ROUNDDOWN($AB5,-1))+SUM(属性投放!H$37:H$45)*$AB5+VLOOKUP($AC$2,一级属性!$E$41:$P$64,COLUMNS(一级属性!$E$41:J$64),0)*($AB5+0.25*IF($AB5&lt;10,1,ROUNDDOWN($AB5,-1)))+VLOOKUP($AC$2,宝石属性!$B$43:$M$66,COLUMNS(宝石属性!$B$43:G$66),0)*10*VLOOKUP(ROUNDDOWN($AB5,-1),宝石属性!$B$25:$N$41,2,0)*VLOOKUP(ROUNDDOWN($AB5,-1),宝石属性!$B$25:$N$41,3,0)+VLOOKUP($AC$2,职业被动!$B$6:$M$29,COLUMNS(职业被动!$B$6:G$29),0)*$AB5,0)</f>
        <v>65</v>
      </c>
      <c r="AG5" s="9">
        <f>ROUND(属性投放!H$4+装备属性!H$4*IF($AB5&lt;10,1,ROUNDDOWN($AB5,-1))+SUM(属性投放!I$37:I$45)*$AB5+VLOOKUP($AC$2,一级属性!$E$41:$P$64,COLUMNS(一级属性!$E$41:K$64),0)*($AB5+0.25*IF($AB5&lt;10,1,ROUNDDOWN($AB5,-1)))+VLOOKUP($AC$2,宝石属性!$B$43:$M$66,COLUMNS(宝石属性!$B$43:H$66),0)*10*VLOOKUP(ROUNDDOWN($AB5,-1),宝石属性!$B$25:$N$41,2,0)*VLOOKUP(ROUNDDOWN($AB5,-1),宝石属性!$B$25:$N$41,3,0)+VLOOKUP($AC$2,职业被动!$B$6:$M$29,COLUMNS(职业被动!$B$6:H$29),0)*$AB5,0)</f>
        <v>88</v>
      </c>
      <c r="AH5" s="9">
        <f>ROUND(属性投放!I$4+装备属性!I$4*IF($AB5&lt;10,1,ROUNDDOWN($AB5,-1))+SUM(属性投放!J$37:J$45)*$AB5+VLOOKUP($AC$2,一级属性!$E$41:$P$64,COLUMNS(一级属性!$E$41:L$64),0)*($AB5+0.25*IF($AB5&lt;10,1,ROUNDDOWN($AB5,-1)))+VLOOKUP($AC$2,宝石属性!$B$43:$M$66,COLUMNS(宝石属性!$B$43:I$66),0)*10*VLOOKUP(ROUNDDOWN($AB5,-1),宝石属性!$B$25:$N$41,2,0)*VLOOKUP(ROUNDDOWN($AB5,-1),宝石属性!$B$25:$N$41,3,0)+VLOOKUP($AC$2,职业被动!$B$6:$M$29,COLUMNS(职业被动!$B$6:I$29),0)*$AB5,0)</f>
        <v>56</v>
      </c>
      <c r="AI5" s="9">
        <f>ROUND(属性投放!J$4+装备属性!J$4*IF($AB5&lt;10,1,ROUNDDOWN($AB5,-1))+SUM(属性投放!K$37:K$45)*$AB5+VLOOKUP($AC$2,一级属性!$E$41:$P$64,COLUMNS(一级属性!$E$41:M$64),0)*($AB5+0.25*IF($AB5&lt;10,1,ROUNDDOWN($AB5,-1)))+VLOOKUP($AC$2,宝石属性!$B$43:$M$66,COLUMNS(宝石属性!$B$43:J$66),0)*10*VLOOKUP(ROUNDDOWN($AB5,-1),宝石属性!$B$25:$N$41,2,0)*VLOOKUP(ROUNDDOWN($AB5,-1),宝石属性!$B$25:$N$41,3,0)+VLOOKUP($AC$2,职业被动!$B$6:$M$29,COLUMNS(职业被动!$B$6:J$29),0)*$AB5,0)</f>
        <v>40</v>
      </c>
      <c r="AJ5" s="9">
        <f>ROUND(属性投放!K$4+装备属性!K$4*IF($AB5&lt;10,1,ROUNDDOWN($AB5,-1))+SUM(属性投放!L$37:L$45)*$AB5+VLOOKUP($AC$2,一级属性!$E$41:$P$64,COLUMNS(一级属性!$E$41:N$64),0)*($AB5+0.25*IF($AB5&lt;10,1,ROUNDDOWN($AB5,-1)))+VLOOKUP($AC$2,宝石属性!$B$43:$M$66,COLUMNS(宝石属性!$B$43:K$66),0)*10*VLOOKUP(ROUNDDOWN($AB5,-1),宝石属性!$B$25:$N$41,2,0)*VLOOKUP(ROUNDDOWN($AB5,-1),宝石属性!$B$25:$N$41,3,0)+VLOOKUP($AC$2,职业被动!$B$6:$M$29,COLUMNS(职业被动!$B$6:K$29),0)*$AB5,0)</f>
        <v>24</v>
      </c>
      <c r="AK5" s="9">
        <f>ROUND(属性投放!L$4+装备属性!L$4*IF($AB5&lt;10,1,ROUNDDOWN($AB5,-1))+SUM(属性投放!M$37:M$45)*$AB5+VLOOKUP($AC$2,一级属性!$E$41:$P$64,COLUMNS(一级属性!$E$41:O$64),0)*($AB5+0.25*IF($AB5&lt;10,1,ROUNDDOWN($AB5,-1)))+VLOOKUP($AC$2,宝石属性!$B$43:$M$66,COLUMNS(宝石属性!$B$43:L$66),0)*10*VLOOKUP(ROUNDDOWN($AB5,-1),宝石属性!$B$25:$N$41,2,0)*VLOOKUP(ROUNDDOWN($AB5,-1),宝石属性!$B$25:$N$41,3,0)+VLOOKUP($AC$2,职业被动!$B$6:$M$29,COLUMNS(职业被动!$B$6:L$29),0)*$AB5,0)</f>
        <v>1</v>
      </c>
      <c r="AL5" s="9">
        <f>ROUND(属性投放!M$4+装备属性!M$4*IF($AB5&lt;10,1,ROUNDDOWN($AB5,-1))+SUM(属性投放!N$37:N$45)*$AB5+VLOOKUP($AC$2,一级属性!$E$41:$P$64,COLUMNS(一级属性!$E$41:P$64),0)*($AB5+0.25*IF($AB5&lt;10,1,ROUNDDOWN($AB5,-1)))+VLOOKUP($AC$2,宝石属性!$B$43:$M$66,COLUMNS(宝石属性!$B$43:M$66),0)*10*VLOOKUP(ROUNDDOWN($AB5,-1),宝石属性!$B$25:$N$41,2,0)*VLOOKUP(ROUNDDOWN($AB5,-1),宝石属性!$B$25:$N$41,3,0)+VLOOKUP($AC$2,职业被动!$B$6:$M$29,COLUMNS(职业被动!$B$6:M$29),0)*$AB5,0)</f>
        <v>21</v>
      </c>
      <c r="AM5" s="48">
        <f>属性价值和能力评分!$F$9+ROUND(属性价值和能力评分!$F$38*10,0)*AB5+ROUND((SUM(装备属性!$W$9:$W$14)+属性价值和能力评分!$F$38*1.25+1.4+2.8)*IF(AB5&lt;10,1,ROUNDDOWN(AB5,-1)),0)+15*VLOOKUP(ROUNDDOWN(AB5,-1),宝石属性!$B$26:$D$41,2,0)*6*VLOOKUP(ROUNDDOWN(AB5,-1),宝石属性!$B$26:$D$41,3,0)+(属性价值和能力评分!$F$49*9+属性价值和能力评分!$F$50*2+属性价值和能力评分!$F$53*8/5)*AB5</f>
        <v>886</v>
      </c>
      <c r="AO5" s="1">
        <v>2</v>
      </c>
      <c r="AP5" s="9">
        <f>ROUND(属性投放!D$4+装备属性!D$4*IF($AO5&lt;10,1,ROUNDDOWN($AO5,-1))+SUM(属性投放!E$37:E$45)*$AO5+VLOOKUP($AP$2,一级属性!$E$41:$P$64,COLUMNS(一级属性!$E$41:G$64),0)*($AO5+0.25*IF($AO5&lt;10,1,ROUNDDOWN($AO5,-1)))+VLOOKUP($AP$2,宝石属性!$B$43:$M$66,COLUMNS(宝石属性!$B$43:D$66),0)*10*VLOOKUP(ROUNDDOWN($AO5,-1),宝石属性!$B$25:$N$41,2,0)*VLOOKUP(ROUNDDOWN($AO5,-1),宝石属性!$B$25:$N$41,3,0)+VLOOKUP($AP$2,职业被动!$B$6:$M$29,COLUMNS(职业被动!$B$6:D$29),0)*$AO5,0)</f>
        <v>294</v>
      </c>
      <c r="AQ5" s="9">
        <f>ROUND(属性投放!E$4+装备属性!E$4*IF($AO5&lt;10,1,ROUNDDOWN($AO5,-1))+SUM(属性投放!F$37:F$45)*$AO5+VLOOKUP($AP$2,一级属性!$E$41:$P$64,COLUMNS(一级属性!$E$41:H$64),0)*($AO5+0.25*IF($AO5&lt;10,1,ROUNDDOWN($AO5,-1)))+VLOOKUP($AP$2,宝石属性!$B$43:$M$66,COLUMNS(宝石属性!$B$43:E$66),0)*10*VLOOKUP(ROUNDDOWN($AO5,-1),宝石属性!$B$25:$N$41,2,0)*VLOOKUP(ROUNDDOWN($AO5,-1),宝石属性!$B$25:$N$41,3,0)+VLOOKUP($AP$2,职业被动!$B$6:$M$29,COLUMNS(职业被动!$B$6:E$29),0)*$AO5,0)</f>
        <v>272</v>
      </c>
      <c r="AR5" s="9">
        <f>ROUND(属性投放!F$4+装备属性!F$4*IF($AO5&lt;10,1,ROUNDDOWN($AO5,-1))+SUM(属性投放!G$37:G$45)*$AO5+VLOOKUP($AP$2,一级属性!$E$41:$P$64,COLUMNS(一级属性!$E$41:I$64),0)*($AO5+0.25*IF($AO5&lt;10,1,ROUNDDOWN($AO5,-1)))+VLOOKUP($AP$2,宝石属性!$B$43:$M$66,COLUMNS(宝石属性!$B$43:F$66),0)*10*VLOOKUP(ROUNDDOWN($AO5,-1),宝石属性!$B$25:$N$41,2,0)*VLOOKUP(ROUNDDOWN($AO5,-1),宝石属性!$B$25:$N$41,3,0)+VLOOKUP($AP$2,职业被动!$B$6:$M$29,COLUMNS(职业被动!$B$6:F$29),0)*$AO5,0)</f>
        <v>112</v>
      </c>
      <c r="AS5" s="9">
        <f>ROUND(属性投放!G$4+装备属性!G$4*IF($AO5&lt;10,1,ROUNDDOWN($AO5,-1))+SUM(属性投放!H$37:H$45)*$AO5+VLOOKUP($AP$2,一级属性!$E$41:$P$64,COLUMNS(一级属性!$E$41:J$64),0)*($AO5+0.25*IF($AO5&lt;10,1,ROUNDDOWN($AO5,-1)))+VLOOKUP($AP$2,宝石属性!$B$43:$M$66,COLUMNS(宝石属性!$B$43:G$66),0)*10*VLOOKUP(ROUNDDOWN($AO5,-1),宝石属性!$B$25:$N$41,2,0)*VLOOKUP(ROUNDDOWN($AO5,-1),宝石属性!$B$25:$N$41,3,0)+VLOOKUP($AP$2,职业被动!$B$6:$M$29,COLUMNS(职业被动!$B$6:G$29),0)*$AO5,0)</f>
        <v>61</v>
      </c>
      <c r="AT5" s="9">
        <f>ROUND(属性投放!H$4+装备属性!H$4*IF($AO5&lt;10,1,ROUNDDOWN($AO5,-1))+SUM(属性投放!I$37:I$45)*$AO5+VLOOKUP($AP$2,一级属性!$E$41:$P$64,COLUMNS(一级属性!$E$41:K$64),0)*($AO5+0.25*IF($AO5&lt;10,1,ROUNDDOWN($AO5,-1)))+VLOOKUP($AP$2,宝石属性!$B$43:$M$66,COLUMNS(宝石属性!$B$43:H$66),0)*10*VLOOKUP(ROUNDDOWN($AO5,-1),宝石属性!$B$25:$N$41,2,0)*VLOOKUP(ROUNDDOWN($AO5,-1),宝石属性!$B$25:$N$41,3,0)+VLOOKUP($AP$2,职业被动!$B$6:$M$29,COLUMNS(职业被动!$B$6:H$29),0)*$AO5,0)</f>
        <v>95</v>
      </c>
      <c r="AU5" s="9">
        <f>ROUND(属性投放!I$4+装备属性!I$4*IF($AO5&lt;10,1,ROUNDDOWN($AO5,-1))+SUM(属性投放!J$37:J$45)*$AO5+VLOOKUP($AP$2,一级属性!$E$41:$P$64,COLUMNS(一级属性!$E$41:L$64),0)*($AO5+0.25*IF($AO5&lt;10,1,ROUNDDOWN($AO5,-1)))+VLOOKUP($AP$2,宝石属性!$B$43:$M$66,COLUMNS(宝石属性!$B$43:I$66),0)*10*VLOOKUP(ROUNDDOWN($AO5,-1),宝石属性!$B$25:$N$41,2,0)*VLOOKUP(ROUNDDOWN($AO5,-1),宝石属性!$B$25:$N$41,3,0)+VLOOKUP($AP$2,职业被动!$B$6:$M$29,COLUMNS(职业被动!$B$6:I$29),0)*$AO5,0)</f>
        <v>57</v>
      </c>
      <c r="AV5" s="9">
        <f>ROUND(属性投放!J$4+装备属性!J$4*IF($AO5&lt;10,1,ROUNDDOWN($AO5,-1))+SUM(属性投放!K$37:K$45)*$AO5+VLOOKUP($AP$2,一级属性!$E$41:$P$64,COLUMNS(一级属性!$E$41:M$64),0)*($AO5+0.25*IF($AO5&lt;10,1,ROUNDDOWN($AO5,-1)))+VLOOKUP($AP$2,宝石属性!$B$43:$M$66,COLUMNS(宝石属性!$B$43:J$66),0)*10*VLOOKUP(ROUNDDOWN($AO5,-1),宝石属性!$B$25:$N$41,2,0)*VLOOKUP(ROUNDDOWN($AO5,-1),宝石属性!$B$25:$N$41,3,0)+VLOOKUP($AP$2,职业被动!$B$6:$M$29,COLUMNS(职业被动!$B$6:J$29),0)*$AO5,0)</f>
        <v>41</v>
      </c>
      <c r="AW5" s="9">
        <f>ROUND(属性投放!K$4+装备属性!K$4*IF($AO5&lt;10,1,ROUNDDOWN($AO5,-1))+SUM(属性投放!L$37:L$45)*$AO5+VLOOKUP($AP$2,一级属性!$E$41:$P$64,COLUMNS(一级属性!$E$41:N$64),0)*($AO5+0.25*IF($AO5&lt;10,1,ROUNDDOWN($AO5,-1)))+VLOOKUP($AP$2,宝石属性!$B$43:$M$66,COLUMNS(宝石属性!$B$43:K$66),0)*10*VLOOKUP(ROUNDDOWN($AO5,-1),宝石属性!$B$25:$N$41,2,0)*VLOOKUP(ROUNDDOWN($AO5,-1),宝石属性!$B$25:$N$41,3,0)+VLOOKUP($AP$2,职业被动!$B$6:$M$29,COLUMNS(职业被动!$B$6:K$29),0)*$AO5,0)</f>
        <v>24</v>
      </c>
      <c r="AX5" s="9">
        <f>ROUND(属性投放!L$4+装备属性!L$4*IF($AO5&lt;10,1,ROUNDDOWN($AO5,-1))+SUM(属性投放!M$37:M$45)*$AO5+VLOOKUP($AP$2,一级属性!$E$41:$P$64,COLUMNS(一级属性!$E$41:O$64),0)*($AO5+0.25*IF($AO5&lt;10,1,ROUNDDOWN($AO5,-1)))+VLOOKUP($AP$2,宝石属性!$B$43:$M$66,COLUMNS(宝石属性!$B$43:L$66),0)*10*VLOOKUP(ROUNDDOWN($AO5,-1),宝石属性!$B$25:$N$41,2,0)*VLOOKUP(ROUNDDOWN($AO5,-1),宝石属性!$B$25:$N$41,3,0)+VLOOKUP($AP$2,职业被动!$B$6:$M$29,COLUMNS(职业被动!$B$6:L$29),0)*$AO5,0)</f>
        <v>21</v>
      </c>
      <c r="AY5" s="9">
        <f>ROUND(属性投放!M$4+装备属性!M$4*IF($AO5&lt;10,1,ROUNDDOWN($AO5,-1))+SUM(属性投放!N$37:N$45)*$AO5+VLOOKUP($AP$2,一级属性!$E$41:$P$64,COLUMNS(一级属性!$E$41:P$64),0)*($AO5+0.25*IF($AO5&lt;10,1,ROUNDDOWN($AO5,-1)))+VLOOKUP($AP$2,宝石属性!$B$43:$M$66,COLUMNS(宝石属性!$B$43:M$66),0)*10*VLOOKUP(ROUNDDOWN($AO5,-1),宝石属性!$B$25:$N$41,2,0)*VLOOKUP(ROUNDDOWN($AO5,-1),宝石属性!$B$25:$N$41,3,0)+VLOOKUP($AP$2,职业被动!$B$6:$M$29,COLUMNS(职业被动!$B$6:M$29),0)*$AO5,0)</f>
        <v>21</v>
      </c>
      <c r="AZ5" s="48">
        <f>属性价值和能力评分!$F$9+ROUND(属性价值和能力评分!$F$38*10,0)*AO5+ROUND((SUM(装备属性!$W$9:$W$14)+属性价值和能力评分!$F$38*1.25+1.4+2.8)*IF(AO5&lt;10,1,ROUNDDOWN(AO5,-1)),0)+15*VLOOKUP(ROUNDDOWN(AO5,-1),宝石属性!$B$26:$D$41,2,0)*6*VLOOKUP(ROUNDDOWN(AO5,-1),宝石属性!$B$26:$D$41,3,0)+(属性价值和能力评分!$F$49*9+属性价值和能力评分!$F$50*2+属性价值和能力评分!$F$53*8/5)*AO5</f>
        <v>886</v>
      </c>
      <c r="BB5" s="1">
        <v>2</v>
      </c>
      <c r="BC5" s="9">
        <f>ROUND(属性投放!D$4+装备属性!D$4*IF($BB5&lt;10,1,ROUNDDOWN($BB5,-1))+SUM(属性投放!E$37:E$45)*$BB5+VLOOKUP($BC$2,一级属性!$E$41:$P$64,COLUMNS(一级属性!$E$41:G$64),0)*($BB5+0.25*IF($BB5&lt;10,1,ROUNDDOWN($BB5,-1)))+VLOOKUP($BC$2,宝石属性!$B$43:$M$66,COLUMNS(宝石属性!$B$43:D$66),0)*10*VLOOKUP(ROUNDDOWN($BB5,-1),宝石属性!$B$25:$N$41,2,0)*VLOOKUP(ROUNDDOWN($BB5,-1),宝石属性!$B$25:$N$41,3,0)+VLOOKUP($BC$2,职业被动!$B$6:$M$29,COLUMNS(职业被动!$B$6:D$29),0)*$BB5,0)</f>
        <v>280</v>
      </c>
      <c r="BD5" s="9">
        <f>ROUND(属性投放!E$4+装备属性!E$4*IF($BB5&lt;10,1,ROUNDDOWN($BB5,-1))+SUM(属性投放!F$37:F$45)*$BB5+VLOOKUP($BC$2,一级属性!$E$41:$P$64,COLUMNS(一级属性!$E$41:H$64),0)*($BB5+0.25*IF($BB5&lt;10,1,ROUNDDOWN($BB5,-1)))+VLOOKUP($BC$2,宝石属性!$B$43:$M$66,COLUMNS(宝石属性!$B$43:E$66),0)*10*VLOOKUP(ROUNDDOWN($BB5,-1),宝石属性!$B$25:$N$41,2,0)*VLOOKUP(ROUNDDOWN($BB5,-1),宝石属性!$B$25:$N$41,3,0)+VLOOKUP($BC$2,职业被动!$B$6:$M$29,COLUMNS(职业被动!$B$6:E$29),0)*$BB5,0)</f>
        <v>283</v>
      </c>
      <c r="BE5" s="9">
        <f>ROUND(属性投放!F$4+装备属性!F$4*IF($BB5&lt;10,1,ROUNDDOWN($BB5,-1))+SUM(属性投放!G$37:G$45)*$BB5+VLOOKUP($BC$2,一级属性!$E$41:$P$64,COLUMNS(一级属性!$E$41:I$64),0)*($BB5+0.25*IF($BB5&lt;10,1,ROUNDDOWN($BB5,-1)))+VLOOKUP($BC$2,宝石属性!$B$43:$M$66,COLUMNS(宝石属性!$B$43:F$66),0)*10*VLOOKUP(ROUNDDOWN($BB5,-1),宝石属性!$B$25:$N$41,2,0)*VLOOKUP(ROUNDDOWN($BB5,-1),宝石属性!$B$25:$N$41,3,0)+VLOOKUP($BC$2,职业被动!$B$6:$M$29,COLUMNS(职业被动!$B$6:F$29),0)*$BB5,0)</f>
        <v>112</v>
      </c>
      <c r="BF5" s="9">
        <f>ROUND(属性投放!G$4+装备属性!G$4*IF($BB5&lt;10,1,ROUNDDOWN($BB5,-1))+SUM(属性投放!H$37:H$45)*$BB5+VLOOKUP($BC$2,一级属性!$E$41:$P$64,COLUMNS(一级属性!$E$41:J$64),0)*($BB5+0.25*IF($BB5&lt;10,1,ROUNDDOWN($BB5,-1)))+VLOOKUP($BC$2,宝石属性!$B$43:$M$66,COLUMNS(宝石属性!$B$43:G$66),0)*10*VLOOKUP(ROUNDDOWN($BB5,-1),宝石属性!$B$25:$N$41,2,0)*VLOOKUP(ROUNDDOWN($BB5,-1),宝石属性!$B$25:$N$41,3,0)+VLOOKUP($BC$2,职业被动!$B$6:$M$29,COLUMNS(职业被动!$B$6:G$29),0)*$BB5,0)</f>
        <v>61</v>
      </c>
      <c r="BG5" s="9">
        <f>ROUND(属性投放!H$4+装备属性!H$4*IF($BB5&lt;10,1,ROUNDDOWN($BB5,-1))+SUM(属性投放!I$37:I$45)*$BB5+VLOOKUP($BC$2,一级属性!$E$41:$P$64,COLUMNS(一级属性!$E$41:K$64),0)*($BB5+0.25*IF($BB5&lt;10,1,ROUNDDOWN($BB5,-1)))+VLOOKUP($BC$2,宝石属性!$B$43:$M$66,COLUMNS(宝石属性!$B$43:H$66),0)*10*VLOOKUP(ROUNDDOWN($BB5,-1),宝石属性!$B$25:$N$41,2,0)*VLOOKUP(ROUNDDOWN($BB5,-1),宝石属性!$B$25:$N$41,3,0)+VLOOKUP($BC$2,职业被动!$B$6:$M$29,COLUMNS(职业被动!$B$6:H$29),0)*$BB5,0)</f>
        <v>101</v>
      </c>
      <c r="BH5" s="9">
        <f>ROUND(属性投放!I$4+装备属性!I$4*IF($BB5&lt;10,1,ROUNDDOWN($BB5,-1))+SUM(属性投放!J$37:J$45)*$BB5+VLOOKUP($BC$2,一级属性!$E$41:$P$64,COLUMNS(一级属性!$E$41:L$64),0)*($BB5+0.25*IF($BB5&lt;10,1,ROUNDDOWN($BB5,-1)))+VLOOKUP($BC$2,宝石属性!$B$43:$M$66,COLUMNS(宝石属性!$B$43:I$66),0)*10*VLOOKUP(ROUNDDOWN($BB5,-1),宝石属性!$B$25:$N$41,2,0)*VLOOKUP(ROUNDDOWN($BB5,-1),宝石属性!$B$25:$N$41,3,0)+VLOOKUP($BC$2,职业被动!$B$6:$M$29,COLUMNS(职业被动!$B$6:I$29),0)*$BB5,0)</f>
        <v>61</v>
      </c>
      <c r="BI5" s="9">
        <f>ROUND(属性投放!J$4+装备属性!J$4*IF($BB5&lt;10,1,ROUNDDOWN($BB5,-1))+SUM(属性投放!K$37:K$45)*$BB5+VLOOKUP($BC$2,一级属性!$E$41:$P$64,COLUMNS(一级属性!$E$41:M$64),0)*($BB5+0.25*IF($BB5&lt;10,1,ROUNDDOWN($BB5,-1)))+VLOOKUP($BC$2,宝石属性!$B$43:$M$66,COLUMNS(宝石属性!$B$43:J$66),0)*10*VLOOKUP(ROUNDDOWN($BB5,-1),宝石属性!$B$25:$N$41,2,0)*VLOOKUP(ROUNDDOWN($BB5,-1),宝石属性!$B$25:$N$41,3,0)+VLOOKUP($BC$2,职业被动!$B$6:$M$29,COLUMNS(职业被动!$B$6:J$29),0)*$BB5,0)</f>
        <v>38</v>
      </c>
      <c r="BJ5" s="9">
        <f>ROUND(属性投放!K$4+装备属性!K$4*IF($BB5&lt;10,1,ROUNDDOWN($BB5,-1))+SUM(属性投放!L$37:L$45)*$BB5+VLOOKUP($BC$2,一级属性!$E$41:$P$64,COLUMNS(一级属性!$E$41:N$64),0)*($BB5+0.25*IF($BB5&lt;10,1,ROUNDDOWN($BB5,-1)))+VLOOKUP($BC$2,宝石属性!$B$43:$M$66,COLUMNS(宝石属性!$B$43:K$66),0)*10*VLOOKUP(ROUNDDOWN($BB5,-1),宝石属性!$B$25:$N$41,2,0)*VLOOKUP(ROUNDDOWN($BB5,-1),宝石属性!$B$25:$N$41,3,0)+VLOOKUP($BC$2,职业被动!$B$6:$M$29,COLUMNS(职业被动!$B$6:K$29),0)*$BB5,0)</f>
        <v>24</v>
      </c>
      <c r="BK5" s="9">
        <f>ROUND(属性投放!L$4+装备属性!L$4*IF($BB5&lt;10,1,ROUNDDOWN($BB5,-1))+SUM(属性投放!M$37:M$45)*$BB5+VLOOKUP($BC$2,一级属性!$E$41:$P$64,COLUMNS(一级属性!$E$41:O$64),0)*($BB5+0.25*IF($BB5&lt;10,1,ROUNDDOWN($BB5,-1)))+VLOOKUP($BC$2,宝石属性!$B$43:$M$66,COLUMNS(宝石属性!$B$43:L$66),0)*10*VLOOKUP(ROUNDDOWN($BB5,-1),宝石属性!$B$25:$N$41,2,0)*VLOOKUP(ROUNDDOWN($BB5,-1),宝石属性!$B$25:$N$41,3,0)+VLOOKUP($BC$2,职业被动!$B$6:$M$29,COLUMNS(职业被动!$B$6:L$29),0)*$BB5,0)</f>
        <v>1</v>
      </c>
      <c r="BL5" s="9">
        <f>ROUND(属性投放!M$4+装备属性!M$4*IF($BB5&lt;10,1,ROUNDDOWN($BB5,-1))+SUM(属性投放!N$37:N$45)*$BB5+VLOOKUP($BC$2,一级属性!$E$41:$P$64,COLUMNS(一级属性!$E$41:P$64),0)*($BB5+0.25*IF($BB5&lt;10,1,ROUNDDOWN($BB5,-1)))+VLOOKUP($BC$2,宝石属性!$B$43:$M$66,COLUMNS(宝石属性!$B$43:M$66),0)*10*VLOOKUP(ROUNDDOWN($BB5,-1),宝石属性!$B$25:$N$41,2,0)*VLOOKUP(ROUNDDOWN($BB5,-1),宝石属性!$B$25:$N$41,3,0)+VLOOKUP($BC$2,职业被动!$B$6:$M$29,COLUMNS(职业被动!$B$6:M$29),0)*$BB5,0)</f>
        <v>21</v>
      </c>
      <c r="BM5" s="48">
        <f>属性价值和能力评分!$F$9+ROUND(属性价值和能力评分!$F$38*10,0)*BB5+ROUND((SUM(装备属性!$W$9:$W$14)+属性价值和能力评分!$F$38*1.25+1.4+2.8)*IF(BB5&lt;10,1,ROUNDDOWN(BB5,-1)),0)+15*VLOOKUP(ROUNDDOWN(BB5,-1),宝石属性!$B$26:$D$41,2,0)*6*VLOOKUP(ROUNDDOWN(BB5,-1),宝石属性!$B$26:$D$41,3,0)+(属性价值和能力评分!$F$49*9+属性价值和能力评分!$F$50*2+属性价值和能力评分!$F$53*8/5)*BB5</f>
        <v>886</v>
      </c>
      <c r="BO5" s="1">
        <v>2</v>
      </c>
      <c r="BP5" s="9">
        <f>ROUND(属性投放!D$4+装备属性!D$4*IF($BO5&lt;10,1,ROUNDDOWN($BO5,-1))+SUM(属性投放!E$37:E$45)*$BO5+VLOOKUP($BP$2,一级属性!$E$41:$P$64,COLUMNS(一级属性!$E$41:G$64),0)*($BO5+0.25*IF($BO5&lt;10,1,ROUNDDOWN($BO5,-1)))+VLOOKUP($BP$2,宝石属性!$B$43:$M$66,COLUMNS(宝石属性!$B$43:D$66),0)*10*VLOOKUP(ROUNDDOWN($BO5,-1),宝石属性!$B$25:$N$41,2,0)*VLOOKUP(ROUNDDOWN($BO5,-1),宝石属性!$B$25:$N$41,3,0)+VLOOKUP($BP$2,职业被动!$B$6:$M$29,COLUMNS(职业被动!$B$6:D$29),0)*$BO5,0)</f>
        <v>308</v>
      </c>
      <c r="BQ5" s="9">
        <f>ROUND(属性投放!E$4+装备属性!E$4*IF($BO5&lt;10,1,ROUNDDOWN($BO5,-1))+SUM(属性投放!F$37:F$45)*$BO5+VLOOKUP($BP$2,一级属性!$E$41:$P$64,COLUMNS(一级属性!$E$41:H$64),0)*($BO5+0.25*IF($BO5&lt;10,1,ROUNDDOWN($BO5,-1)))+VLOOKUP($BP$2,宝石属性!$B$43:$M$66,COLUMNS(宝石属性!$B$43:E$66),0)*10*VLOOKUP(ROUNDDOWN($BO5,-1),宝石属性!$B$25:$N$41,2,0)*VLOOKUP(ROUNDDOWN($BO5,-1),宝石属性!$B$25:$N$41,3,0)+VLOOKUP($BP$2,职业被动!$B$6:$M$29,COLUMNS(职业被动!$B$6:E$29),0)*$BO5,0)</f>
        <v>272</v>
      </c>
      <c r="BR5" s="9">
        <f>ROUND(属性投放!F$4+装备属性!F$4*IF($BO5&lt;10,1,ROUNDDOWN($BO5,-1))+SUM(属性投放!G$37:G$45)*$BO5+VLOOKUP($BP$2,一级属性!$E$41:$P$64,COLUMNS(一级属性!$E$41:I$64),0)*($BO5+0.25*IF($BO5&lt;10,1,ROUNDDOWN($BO5,-1)))+VLOOKUP($BP$2,宝石属性!$B$43:$M$66,COLUMNS(宝石属性!$B$43:F$66),0)*10*VLOOKUP(ROUNDDOWN($BO5,-1),宝石属性!$B$25:$N$41,2,0)*VLOOKUP(ROUNDDOWN($BO5,-1),宝石属性!$B$25:$N$41,3,0)+VLOOKUP($BP$2,职业被动!$B$6:$M$29,COLUMNS(职业被动!$B$6:F$29),0)*$BO5,0)</f>
        <v>112</v>
      </c>
      <c r="BS5" s="9">
        <f>ROUND(属性投放!G$4+装备属性!G$4*IF($BO5&lt;10,1,ROUNDDOWN($BO5,-1))+SUM(属性投放!H$37:H$45)*$BO5+VLOOKUP($BP$2,一级属性!$E$41:$P$64,COLUMNS(一级属性!$E$41:J$64),0)*($BO5+0.25*IF($BO5&lt;10,1,ROUNDDOWN($BO5,-1)))+VLOOKUP($BP$2,宝石属性!$B$43:$M$66,COLUMNS(宝石属性!$B$43:G$66),0)*10*VLOOKUP(ROUNDDOWN($BO5,-1),宝石属性!$B$25:$N$41,2,0)*VLOOKUP(ROUNDDOWN($BO5,-1),宝石属性!$B$25:$N$41,3,0)+VLOOKUP($BP$2,职业被动!$B$6:$M$29,COLUMNS(职业被动!$B$6:G$29),0)*$BO5,0)</f>
        <v>61</v>
      </c>
      <c r="BT5" s="9">
        <f>ROUND(属性投放!H$4+装备属性!H$4*IF($BO5&lt;10,1,ROUNDDOWN($BO5,-1))+SUM(属性投放!I$37:I$45)*$BO5+VLOOKUP($BP$2,一级属性!$E$41:$P$64,COLUMNS(一级属性!$E$41:K$64),0)*($BO5+0.25*IF($BO5&lt;10,1,ROUNDDOWN($BO5,-1)))+VLOOKUP($BP$2,宝石属性!$B$43:$M$66,COLUMNS(宝石属性!$B$43:H$66),0)*10*VLOOKUP(ROUNDDOWN($BO5,-1),宝石属性!$B$25:$N$41,2,0)*VLOOKUP(ROUNDDOWN($BO5,-1),宝石属性!$B$25:$N$41,3,0)+VLOOKUP($BP$2,职业被动!$B$6:$M$29,COLUMNS(职业被动!$B$6:H$29),0)*$BO5,0)</f>
        <v>97</v>
      </c>
      <c r="BU5" s="9">
        <f>ROUND(属性投放!I$4+装备属性!I$4*IF($BO5&lt;10,1,ROUNDDOWN($BO5,-1))+SUM(属性投放!J$37:J$45)*$BO5+VLOOKUP($BP$2,一级属性!$E$41:$P$64,COLUMNS(一级属性!$E$41:L$64),0)*($BO5+0.25*IF($BO5&lt;10,1,ROUNDDOWN($BO5,-1)))+VLOOKUP($BP$2,宝石属性!$B$43:$M$66,COLUMNS(宝石属性!$B$43:I$66),0)*10*VLOOKUP(ROUNDDOWN($BO5,-1),宝石属性!$B$25:$N$41,2,0)*VLOOKUP(ROUNDDOWN($BO5,-1),宝石属性!$B$25:$N$41,3,0)+VLOOKUP($BP$2,职业被动!$B$6:$M$29,COLUMNS(职业被动!$B$6:I$29),0)*$BO5,0)</f>
        <v>57</v>
      </c>
      <c r="BV5" s="9">
        <f>ROUND(属性投放!J$4+装备属性!J$4*IF($BO5&lt;10,1,ROUNDDOWN($BO5,-1))+SUM(属性投放!K$37:K$45)*$BO5+VLOOKUP($BP$2,一级属性!$E$41:$P$64,COLUMNS(一级属性!$E$41:M$64),0)*($BO5+0.25*IF($BO5&lt;10,1,ROUNDDOWN($BO5,-1)))+VLOOKUP($BP$2,宝石属性!$B$43:$M$66,COLUMNS(宝石属性!$B$43:J$66),0)*10*VLOOKUP(ROUNDDOWN($BO5,-1),宝石属性!$B$25:$N$41,2,0)*VLOOKUP(ROUNDDOWN($BO5,-1),宝石属性!$B$25:$N$41,3,0)+VLOOKUP($BP$2,职业被动!$B$6:$M$29,COLUMNS(职业被动!$B$6:J$29),0)*$BO5,0)</f>
        <v>41</v>
      </c>
      <c r="BW5" s="9">
        <f>ROUND(属性投放!K$4+装备属性!K$4*IF($BO5&lt;10,1,ROUNDDOWN($BO5,-1))+SUM(属性投放!L$37:L$45)*$BO5+VLOOKUP($BP$2,一级属性!$E$41:$P$64,COLUMNS(一级属性!$E$41:N$64),0)*($BO5+0.25*IF($BO5&lt;10,1,ROUNDDOWN($BO5,-1)))+VLOOKUP($BP$2,宝石属性!$B$43:$M$66,COLUMNS(宝石属性!$B$43:K$66),0)*10*VLOOKUP(ROUNDDOWN($BO5,-1),宝石属性!$B$25:$N$41,2,0)*VLOOKUP(ROUNDDOWN($BO5,-1),宝石属性!$B$25:$N$41,3,0)+VLOOKUP($BP$2,职业被动!$B$6:$M$29,COLUMNS(职业被动!$B$6:K$29),0)*$BO5,0)</f>
        <v>24</v>
      </c>
      <c r="BX5" s="9">
        <f>ROUND(属性投放!L$4+装备属性!L$4*IF($BO5&lt;10,1,ROUNDDOWN($BO5,-1))+SUM(属性投放!M$37:M$45)*$BO5+VLOOKUP($BP$2,一级属性!$E$41:$P$64,COLUMNS(一级属性!$E$41:O$64),0)*($BO5+0.25*IF($BO5&lt;10,1,ROUNDDOWN($BO5,-1)))+VLOOKUP($BP$2,宝石属性!$B$43:$M$66,COLUMNS(宝石属性!$B$43:L$66),0)*10*VLOOKUP(ROUNDDOWN($BO5,-1),宝石属性!$B$25:$N$41,2,0)*VLOOKUP(ROUNDDOWN($BO5,-1),宝石属性!$B$25:$N$41,3,0)+VLOOKUP($BP$2,职业被动!$B$6:$M$29,COLUMNS(职业被动!$B$6:L$29),0)*$BO5,0)</f>
        <v>1</v>
      </c>
      <c r="BY5" s="9">
        <f>ROUND(属性投放!M$4+装备属性!M$4*IF($BO5&lt;10,1,ROUNDDOWN($BO5,-1))+SUM(属性投放!N$37:N$45)*$BO5+VLOOKUP($BP$2,一级属性!$E$41:$P$64,COLUMNS(一级属性!$E$41:P$64),0)*($BO5+0.25*IF($BO5&lt;10,1,ROUNDDOWN($BO5,-1)))+VLOOKUP($BP$2,宝石属性!$B$43:$M$66,COLUMNS(宝石属性!$B$43:M$66),0)*10*VLOOKUP(ROUNDDOWN($BO5,-1),宝石属性!$B$25:$N$41,2,0)*VLOOKUP(ROUNDDOWN($BO5,-1),宝石属性!$B$25:$N$41,3,0)+VLOOKUP($BP$2,职业被动!$B$6:$M$29,COLUMNS(职业被动!$B$6:M$29),0)*$BO5,0)</f>
        <v>21</v>
      </c>
      <c r="BZ5" s="48">
        <f>属性价值和能力评分!$F$9+ROUND(属性价值和能力评分!$F$38*10,0)*BO5+ROUND((SUM(装备属性!$W$9:$W$14)+属性价值和能力评分!$F$38*1.25+1.4+2.8)*IF(BO5&lt;10,1,ROUNDDOWN(BO5,-1)),0)+15*VLOOKUP(ROUNDDOWN(BO5,-1),宝石属性!$B$26:$D$41,2,0)*6*VLOOKUP(ROUNDDOWN(BO5,-1),宝石属性!$B$26:$D$41,3,0)+(属性价值和能力评分!$F$49*9+属性价值和能力评分!$F$50*2+属性价值和能力评分!$F$53*8/5)*BO5</f>
        <v>886</v>
      </c>
      <c r="CB5" s="1">
        <v>2</v>
      </c>
      <c r="CC5" s="9">
        <f>ROUND(属性投放!D$4+装备属性!D$4*IF($CB5&lt;10,1,ROUNDDOWN($CB5,-1))+SUM(属性投放!E$37:E$45)*$CB5+VLOOKUP($CC$2,一级属性!$E$41:$P$64,COLUMNS(一级属性!$E$41:G$64),0)*($CB5+0.25*IF($CB5&lt;10,1,ROUNDDOWN($CB5,-1)))+VLOOKUP($CC$2,宝石属性!$B$43:$M$66,COLUMNS(宝石属性!$B$43:D$66),0)*10*VLOOKUP(ROUNDDOWN($CB5,-1),宝石属性!$B$25:$N$41,2,0)*VLOOKUP(ROUNDDOWN($CB5,-1),宝石属性!$B$25:$N$41,3,0)+VLOOKUP($CC$2,职业被动!$B$6:$M$29,COLUMNS(职业被动!$B$6:D$29),0)*$CB5,0)</f>
        <v>262</v>
      </c>
      <c r="CD5" s="9">
        <f>ROUND(属性投放!E$4+装备属性!E$4*IF($CB5&lt;10,1,ROUNDDOWN($CB5,-1))+SUM(属性投放!F$37:F$45)*$CB5+VLOOKUP($CC$2,一级属性!$E$41:$P$64,COLUMNS(一级属性!$E$41:H$64),0)*($CB5+0.25*IF($CB5&lt;10,1,ROUNDDOWN($CB5,-1)))+VLOOKUP($CC$2,宝石属性!$B$43:$M$66,COLUMNS(宝石属性!$B$43:E$66),0)*10*VLOOKUP(ROUNDDOWN($CB5,-1),宝石属性!$B$25:$N$41,2,0)*VLOOKUP(ROUNDDOWN($CB5,-1),宝石属性!$B$25:$N$41,3,0)+VLOOKUP($CC$2,职业被动!$B$6:$M$29,COLUMNS(职业被动!$B$6:E$29),0)*$CB5,0)</f>
        <v>238</v>
      </c>
      <c r="CE5" s="9">
        <f>ROUND(属性投放!F$4+装备属性!F$4*IF($CB5&lt;10,1,ROUNDDOWN($CB5,-1))+SUM(属性投放!G$37:G$45)*$CB5+VLOOKUP($CC$2,一级属性!$E$41:$P$64,COLUMNS(一级属性!$E$41:I$64),0)*($CB5+0.25*IF($CB5&lt;10,1,ROUNDDOWN($CB5,-1)))+VLOOKUP($CC$2,宝石属性!$B$43:$M$66,COLUMNS(宝石属性!$B$43:F$66),0)*10*VLOOKUP(ROUNDDOWN($CB5,-1),宝石属性!$B$25:$N$41,2,0)*VLOOKUP(ROUNDDOWN($CB5,-1),宝石属性!$B$25:$N$41,3,0)+VLOOKUP($CC$2,职业被动!$B$6:$M$29,COLUMNS(职业被动!$B$6:F$29),0)*$CB5,0)</f>
        <v>128</v>
      </c>
      <c r="CF5" s="9">
        <f>ROUND(属性投放!G$4+装备属性!G$4*IF($CB5&lt;10,1,ROUNDDOWN($CB5,-1))+SUM(属性投放!H$37:H$45)*$CB5+VLOOKUP($CC$2,一级属性!$E$41:$P$64,COLUMNS(一级属性!$E$41:J$64),0)*($CB5+0.25*IF($CB5&lt;10,1,ROUNDDOWN($CB5,-1)))+VLOOKUP($CC$2,宝石属性!$B$43:$M$66,COLUMNS(宝石属性!$B$43:G$66),0)*10*VLOOKUP(ROUNDDOWN($CB5,-1),宝石属性!$B$25:$N$41,2,0)*VLOOKUP(ROUNDDOWN($CB5,-1),宝石属性!$B$25:$N$41,3,0)+VLOOKUP($CC$2,职业被动!$B$6:$M$29,COLUMNS(职业被动!$B$6:G$29),0)*$CB5,0)</f>
        <v>63</v>
      </c>
      <c r="CG5" s="9">
        <f>ROUND(属性投放!H$4+装备属性!H$4*IF($CB5&lt;10,1,ROUNDDOWN($CB5,-1))+SUM(属性投放!I$37:I$45)*$CB5+VLOOKUP($CC$2,一级属性!$E$41:$P$64,COLUMNS(一级属性!$E$41:K$64),0)*($CB5+0.25*IF($CB5&lt;10,1,ROUNDDOWN($CB5,-1)))+VLOOKUP($CC$2,宝石属性!$B$43:$M$66,COLUMNS(宝石属性!$B$43:H$66),0)*10*VLOOKUP(ROUNDDOWN($CB5,-1),宝石属性!$B$25:$N$41,2,0)*VLOOKUP(ROUNDDOWN($CB5,-1),宝石属性!$B$25:$N$41,3,0)+VLOOKUP($CC$2,职业被动!$B$6:$M$29,COLUMNS(职业被动!$B$6:H$29),0)*$CB5,0)</f>
        <v>88</v>
      </c>
      <c r="CH5" s="9">
        <f>ROUND(属性投放!I$4+装备属性!I$4*IF($CB5&lt;10,1,ROUNDDOWN($CB5,-1))+SUM(属性投放!J$37:J$45)*$CB5+VLOOKUP($CC$2,一级属性!$E$41:$P$64,COLUMNS(一级属性!$E$41:L$64),0)*($CB5+0.25*IF($CB5&lt;10,1,ROUNDDOWN($CB5,-1)))+VLOOKUP($CC$2,宝石属性!$B$43:$M$66,COLUMNS(宝石属性!$B$43:I$66),0)*10*VLOOKUP(ROUNDDOWN($CB5,-1),宝石属性!$B$25:$N$41,2,0)*VLOOKUP(ROUNDDOWN($CB5,-1),宝石属性!$B$25:$N$41,3,0)+VLOOKUP($CC$2,职业被动!$B$6:$M$29,COLUMNS(职业被动!$B$6:I$29),0)*$CB5,0)</f>
        <v>56</v>
      </c>
      <c r="CI5" s="9">
        <f>ROUND(属性投放!J$4+装备属性!J$4*IF($CB5&lt;10,1,ROUNDDOWN($CB5,-1))+SUM(属性投放!K$37:K$45)*$CB5+VLOOKUP($CC$2,一级属性!$E$41:$P$64,COLUMNS(一级属性!$E$41:M$64),0)*($CB5+0.25*IF($CB5&lt;10,1,ROUNDDOWN($CB5,-1)))+VLOOKUP($CC$2,宝石属性!$B$43:$M$66,COLUMNS(宝石属性!$B$43:J$66),0)*10*VLOOKUP(ROUNDDOWN($CB5,-1),宝石属性!$B$25:$N$41,2,0)*VLOOKUP(ROUNDDOWN($CB5,-1),宝石属性!$B$25:$N$41,3,0)+VLOOKUP($CC$2,职业被动!$B$6:$M$29,COLUMNS(职业被动!$B$6:J$29),0)*$CB5,0)</f>
        <v>40</v>
      </c>
      <c r="CJ5" s="9">
        <f>ROUND(属性投放!K$4+装备属性!K$4*IF($CB5&lt;10,1,ROUNDDOWN($CB5,-1))+SUM(属性投放!L$37:L$45)*$CB5+VLOOKUP($CC$2,一级属性!$E$41:$P$64,COLUMNS(一级属性!$E$41:N$64),0)*($CB5+0.25*IF($CB5&lt;10,1,ROUNDDOWN($CB5,-1)))+VLOOKUP($CC$2,宝石属性!$B$43:$M$66,COLUMNS(宝石属性!$B$43:K$66),0)*10*VLOOKUP(ROUNDDOWN($CB5,-1),宝石属性!$B$25:$N$41,2,0)*VLOOKUP(ROUNDDOWN($CB5,-1),宝石属性!$B$25:$N$41,3,0)+VLOOKUP($CC$2,职业被动!$B$6:$M$29,COLUMNS(职业被动!$B$6:K$29),0)*$CB5,0)</f>
        <v>24</v>
      </c>
      <c r="CK5" s="9">
        <f>ROUND(属性投放!L$4+装备属性!L$4*IF($CB5&lt;10,1,ROUNDDOWN($CB5,-1))+SUM(属性投放!M$37:M$45)*$CB5+VLOOKUP($CC$2,一级属性!$E$41:$P$64,COLUMNS(一级属性!$E$41:O$64),0)*($CB5+0.25*IF($CB5&lt;10,1,ROUNDDOWN($CB5,-1)))+VLOOKUP($CC$2,宝石属性!$B$43:$M$66,COLUMNS(宝石属性!$B$43:L$66),0)*10*VLOOKUP(ROUNDDOWN($CB5,-1),宝石属性!$B$25:$N$41,2,0)*VLOOKUP(ROUNDDOWN($CB5,-1),宝石属性!$B$25:$N$41,3,0)+VLOOKUP($CC$2,职业被动!$B$6:$M$29,COLUMNS(职业被动!$B$6:L$29),0)*$CB5,0)</f>
        <v>1</v>
      </c>
      <c r="CL5" s="9">
        <f>ROUND(属性投放!M$4+装备属性!M$4*IF($CB5&lt;10,1,ROUNDDOWN($CB5,-1))+SUM(属性投放!N$37:N$45)*$CB5+VLOOKUP($CC$2,一级属性!$E$41:$P$64,COLUMNS(一级属性!$E$41:P$64),0)*($CB5+0.25*IF($CB5&lt;10,1,ROUNDDOWN($CB5,-1)))+VLOOKUP($CC$2,宝石属性!$B$43:$M$66,COLUMNS(宝石属性!$B$43:M$66),0)*10*VLOOKUP(ROUNDDOWN($CB5,-1),宝石属性!$B$25:$N$41,2,0)*VLOOKUP(ROUNDDOWN($CB5,-1),宝石属性!$B$25:$N$41,3,0)+VLOOKUP($CC$2,职业被动!$B$6:$M$29,COLUMNS(职业被动!$B$6:M$29),0)*$CB5,0)</f>
        <v>21</v>
      </c>
      <c r="CM5" s="48">
        <f>属性价值和能力评分!$F$9+ROUND(属性价值和能力评分!$F$38*10,0)*CB5+ROUND((SUM(装备属性!$W$9:$W$14)+属性价值和能力评分!$F$38*1.25+1.4+2.8)*IF(CB5&lt;10,1,ROUNDDOWN(CB5,-1)),0)+15*VLOOKUP(ROUNDDOWN(CB5,-1),宝石属性!$B$26:$D$41,2,0)*6*VLOOKUP(ROUNDDOWN(CB5,-1),宝石属性!$B$26:$D$41,3,0)+(属性价值和能力评分!$F$49*9+属性价值和能力评分!$F$50*2+属性价值和能力评分!$F$53*8/5)*CB5</f>
        <v>886</v>
      </c>
      <c r="CO5" s="1">
        <v>2</v>
      </c>
      <c r="CP5" s="9">
        <f>ROUND(属性投放!D$4+装备属性!D$4*IF($CO5&lt;10,1,ROUNDDOWN($CO5,-1))+SUM(属性投放!E$37:E$45)*$CO5+VLOOKUP($CP$2,一级属性!$E$41:$P$64,COLUMNS(一级属性!$E$41:G$64),0)*($CO5+0.25*IF($CO5&lt;10,1,ROUNDDOWN($CO5,-1)))+VLOOKUP($CP$2,宝石属性!$B$43:$M$66,COLUMNS(宝石属性!$B$43:D$66),0)*10*VLOOKUP(ROUNDDOWN($CO5,-1),宝石属性!$B$25:$N$41,2,0)*VLOOKUP(ROUNDDOWN($CO5,-1),宝石属性!$B$25:$N$41,3,0)+VLOOKUP($CP$2,职业被动!$B$6:$M$29,COLUMNS(职业被动!$B$6:D$29),0)*$CO5,0)</f>
        <v>262</v>
      </c>
      <c r="CQ5" s="9">
        <f>ROUND(属性投放!E$4+装备属性!E$4*IF($CO5&lt;10,1,ROUNDDOWN($CO5,-1))+SUM(属性投放!F$37:F$45)*$CO5+VLOOKUP($CP$2,一级属性!$E$41:$P$64,COLUMNS(一级属性!$E$41:H$64),0)*($CO5+0.25*IF($CO5&lt;10,1,ROUNDDOWN($CO5,-1)))+VLOOKUP($CP$2,宝石属性!$B$43:$M$66,COLUMNS(宝石属性!$B$43:E$66),0)*10*VLOOKUP(ROUNDDOWN($CO5,-1),宝石属性!$B$25:$N$41,2,0)*VLOOKUP(ROUNDDOWN($CO5,-1),宝石属性!$B$25:$N$41,3,0)+VLOOKUP($CP$2,职业被动!$B$6:$M$29,COLUMNS(职业被动!$B$6:E$29),0)*$CO5,0)</f>
        <v>294</v>
      </c>
      <c r="CR5" s="9">
        <f>ROUND(属性投放!F$4+装备属性!F$4*IF($CO5&lt;10,1,ROUNDDOWN($CO5,-1))+SUM(属性投放!G$37:G$45)*$CO5+VLOOKUP($CP$2,一级属性!$E$41:$P$64,COLUMNS(一级属性!$E$41:I$64),0)*($CO5+0.25*IF($CO5&lt;10,1,ROUNDDOWN($CO5,-1)))+VLOOKUP($CP$2,宝石属性!$B$43:$M$66,COLUMNS(宝石属性!$B$43:F$66),0)*10*VLOOKUP(ROUNDDOWN($CO5,-1),宝石属性!$B$25:$N$41,2,0)*VLOOKUP(ROUNDDOWN($CO5,-1),宝石属性!$B$25:$N$41,3,0)+VLOOKUP($CP$2,职业被动!$B$6:$M$29,COLUMNS(职业被动!$B$6:F$29),0)*$CO5,0)</f>
        <v>112</v>
      </c>
      <c r="CS5" s="9">
        <f>ROUND(属性投放!G$4+装备属性!G$4*IF($CO5&lt;10,1,ROUNDDOWN($CO5,-1))+SUM(属性投放!H$37:H$45)*$CO5+VLOOKUP($CP$2,一级属性!$E$41:$P$64,COLUMNS(一级属性!$E$41:J$64),0)*($CO5+0.25*IF($CO5&lt;10,1,ROUNDDOWN($CO5,-1)))+VLOOKUP($CP$2,宝石属性!$B$43:$M$66,COLUMNS(宝石属性!$B$43:G$66),0)*10*VLOOKUP(ROUNDDOWN($CO5,-1),宝石属性!$B$25:$N$41,2,0)*VLOOKUP(ROUNDDOWN($CO5,-1),宝石属性!$B$25:$N$41,3,0)+VLOOKUP($CP$2,职业被动!$B$6:$M$29,COLUMNS(职业被动!$B$6:G$29),0)*$CO5,0)</f>
        <v>61</v>
      </c>
      <c r="CT5" s="9">
        <f>ROUND(属性投放!H$4+装备属性!H$4*IF($CO5&lt;10,1,ROUNDDOWN($CO5,-1))+SUM(属性投放!I$37:I$45)*$CO5+VLOOKUP($CP$2,一级属性!$E$41:$P$64,COLUMNS(一级属性!$E$41:K$64),0)*($CO5+0.25*IF($CO5&lt;10,1,ROUNDDOWN($CO5,-1)))+VLOOKUP($CP$2,宝石属性!$B$43:$M$66,COLUMNS(宝石属性!$B$43:H$66),0)*10*VLOOKUP(ROUNDDOWN($CO5,-1),宝石属性!$B$25:$N$41,2,0)*VLOOKUP(ROUNDDOWN($CO5,-1),宝石属性!$B$25:$N$41,3,0)+VLOOKUP($CP$2,职业被动!$B$6:$M$29,COLUMNS(职业被动!$B$6:H$29),0)*$CO5,0)</f>
        <v>103</v>
      </c>
      <c r="CU5" s="9">
        <f>ROUND(属性投放!I$4+装备属性!I$4*IF($CO5&lt;10,1,ROUNDDOWN($CO5,-1))+SUM(属性投放!J$37:J$45)*$CO5+VLOOKUP($CP$2,一级属性!$E$41:$P$64,COLUMNS(一级属性!$E$41:L$64),0)*($CO5+0.25*IF($CO5&lt;10,1,ROUNDDOWN($CO5,-1)))+VLOOKUP($CP$2,宝石属性!$B$43:$M$66,COLUMNS(宝石属性!$B$43:I$66),0)*10*VLOOKUP(ROUNDDOWN($CO5,-1),宝石属性!$B$25:$N$41,2,0)*VLOOKUP(ROUNDDOWN($CO5,-1),宝石属性!$B$25:$N$41,3,0)+VLOOKUP($CP$2,职业被动!$B$6:$M$29,COLUMNS(职业被动!$B$6:I$29),0)*$CO5,0)</f>
        <v>62</v>
      </c>
      <c r="CV5" s="9">
        <f>ROUND(属性投放!J$4+装备属性!J$4*IF($CO5&lt;10,1,ROUNDDOWN($CO5,-1))+SUM(属性投放!K$37:K$45)*$CO5+VLOOKUP($CP$2,一级属性!$E$41:$P$64,COLUMNS(一级属性!$E$41:M$64),0)*($CO5+0.25*IF($CO5&lt;10,1,ROUNDDOWN($CO5,-1)))+VLOOKUP($CP$2,宝石属性!$B$43:$M$66,COLUMNS(宝石属性!$B$43:J$66),0)*10*VLOOKUP(ROUNDDOWN($CO5,-1),宝石属性!$B$25:$N$41,2,0)*VLOOKUP(ROUNDDOWN($CO5,-1),宝石属性!$B$25:$N$41,3,0)+VLOOKUP($CP$2,职业被动!$B$6:$M$29,COLUMNS(职业被动!$B$6:J$29),0)*$CO5,0)</f>
        <v>38</v>
      </c>
      <c r="CW5" s="9">
        <f>ROUND(属性投放!K$4+装备属性!K$4*IF($CO5&lt;10,1,ROUNDDOWN($CO5,-1))+SUM(属性投放!L$37:L$45)*$CO5+VLOOKUP($CP$2,一级属性!$E$41:$P$64,COLUMNS(一级属性!$E$41:N$64),0)*($CO5+0.25*IF($CO5&lt;10,1,ROUNDDOWN($CO5,-1)))+VLOOKUP($CP$2,宝石属性!$B$43:$M$66,COLUMNS(宝石属性!$B$43:K$66),0)*10*VLOOKUP(ROUNDDOWN($CO5,-1),宝石属性!$B$25:$N$41,2,0)*VLOOKUP(ROUNDDOWN($CO5,-1),宝石属性!$B$25:$N$41,3,0)+VLOOKUP($CP$2,职业被动!$B$6:$M$29,COLUMNS(职业被动!$B$6:K$29),0)*$CO5,0)</f>
        <v>24</v>
      </c>
      <c r="CX5" s="9">
        <f>ROUND(属性投放!L$4+装备属性!L$4*IF($CO5&lt;10,1,ROUNDDOWN($CO5,-1))+SUM(属性投放!M$37:M$45)*$CO5+VLOOKUP($CP$2,一级属性!$E$41:$P$64,COLUMNS(一级属性!$E$41:O$64),0)*($CO5+0.25*IF($CO5&lt;10,1,ROUNDDOWN($CO5,-1)))+VLOOKUP($CP$2,宝石属性!$B$43:$M$66,COLUMNS(宝石属性!$B$43:L$66),0)*10*VLOOKUP(ROUNDDOWN($CO5,-1),宝石属性!$B$25:$N$41,2,0)*VLOOKUP(ROUNDDOWN($CO5,-1),宝石属性!$B$25:$N$41,3,0)+VLOOKUP($CP$2,职业被动!$B$6:$M$29,COLUMNS(职业被动!$B$6:L$29),0)*$CO5,0)</f>
        <v>1</v>
      </c>
      <c r="CY5" s="9">
        <f>ROUND(属性投放!M$4+装备属性!M$4*IF($CO5&lt;10,1,ROUNDDOWN($CO5,-1))+SUM(属性投放!N$37:N$45)*$CO5+VLOOKUP($CP$2,一级属性!$E$41:$P$64,COLUMNS(一级属性!$E$41:P$64),0)*($CO5+0.25*IF($CO5&lt;10,1,ROUNDDOWN($CO5,-1)))+VLOOKUP($CP$2,宝石属性!$B$43:$M$66,COLUMNS(宝石属性!$B$43:M$66),0)*10*VLOOKUP(ROUNDDOWN($CO5,-1),宝石属性!$B$25:$N$41,2,0)*VLOOKUP(ROUNDDOWN($CO5,-1),宝石属性!$B$25:$N$41,3,0)+VLOOKUP($CP$2,职业被动!$B$6:$M$29,COLUMNS(职业被动!$B$6:M$29),0)*$CO5,0)</f>
        <v>21</v>
      </c>
      <c r="CZ5" s="48">
        <f>属性价值和能力评分!$F$9+ROUND(属性价值和能力评分!$F$38*10,0)*CO5+ROUND((SUM(装备属性!$W$9:$W$14)+属性价值和能力评分!$F$38*1.25+1.4+2.8)*IF(CO5&lt;10,1,ROUNDDOWN(CO5,-1)),0)+15*VLOOKUP(ROUNDDOWN(CO5,-1),宝石属性!$B$26:$D$41,2,0)*6*VLOOKUP(ROUNDDOWN(CO5,-1),宝石属性!$B$26:$D$41,3,0)+(属性价值和能力评分!$F$49*9+属性价值和能力评分!$F$50*2+属性价值和能力评分!$F$53*8/5)*CO5</f>
        <v>886</v>
      </c>
      <c r="DB5" s="1">
        <v>2</v>
      </c>
      <c r="DC5" s="9">
        <f>ROUND(属性投放!D$4+装备属性!D$4*IF($DB5&lt;10,1,ROUNDDOWN($DB5,-1))+SUM(属性投放!E$37:E$45)*$DB5+VLOOKUP($DC$2,一级属性!$E$41:$P$64,COLUMNS(一级属性!$E$41:G$64),0)*($DB5+0.25*IF($DB5&lt;10,1,ROUNDDOWN($DB5,-1)))+VLOOKUP($DC$2,宝石属性!$B$43:$M$66,COLUMNS(宝石属性!$B$43:D$66),0)*10*VLOOKUP(ROUNDDOWN($DB5,-1),宝石属性!$B$25:$N$41,2,0)*VLOOKUP(ROUNDDOWN($DB5,-1),宝石属性!$B$25:$N$41,3,0)+VLOOKUP($DC$2,职业被动!$B$6:$M$29,COLUMNS(职业被动!$B$6:D$29),0)*$DB5,0)</f>
        <v>276</v>
      </c>
      <c r="DD5" s="9">
        <f>ROUND(属性投放!E$4+装备属性!E$4*IF($DB5&lt;10,1,ROUNDDOWN($DB5,-1))+SUM(属性投放!F$37:F$45)*$DB5+VLOOKUP($DC$2,一级属性!$E$41:$P$64,COLUMNS(一级属性!$E$41:H$64),0)*($DB5+0.25*IF($DB5&lt;10,1,ROUNDDOWN($DB5,-1)))+VLOOKUP($DC$2,宝石属性!$B$43:$M$66,COLUMNS(宝石属性!$B$43:E$66),0)*10*VLOOKUP(ROUNDDOWN($DB5,-1),宝石属性!$B$25:$N$41,2,0)*VLOOKUP(ROUNDDOWN($DB5,-1),宝石属性!$B$25:$N$41,3,0)+VLOOKUP($DC$2,职业被动!$B$6:$M$29,COLUMNS(职业被动!$B$6:E$29),0)*$DB5,0)</f>
        <v>238</v>
      </c>
      <c r="DE5" s="9">
        <f>ROUND(属性投放!F$4+装备属性!F$4*IF($DB5&lt;10,1,ROUNDDOWN($DB5,-1))+SUM(属性投放!G$37:G$45)*$DB5+VLOOKUP($DC$2,一级属性!$E$41:$P$64,COLUMNS(一级属性!$E$41:I$64),0)*($DB5+0.25*IF($DB5&lt;10,1,ROUNDDOWN($DB5,-1)))+VLOOKUP($DC$2,宝石属性!$B$43:$M$66,COLUMNS(宝石属性!$B$43:F$66),0)*10*VLOOKUP(ROUNDDOWN($DB5,-1),宝石属性!$B$25:$N$41,2,0)*VLOOKUP(ROUNDDOWN($DB5,-1),宝石属性!$B$25:$N$41,3,0)+VLOOKUP($DC$2,职业被动!$B$6:$M$29,COLUMNS(职业被动!$B$6:F$29),0)*$DB5,0)</f>
        <v>112</v>
      </c>
      <c r="DF5" s="9">
        <f>ROUND(属性投放!G$4+装备属性!G$4*IF($DB5&lt;10,1,ROUNDDOWN($DB5,-1))+SUM(属性投放!H$37:H$45)*$DB5+VLOOKUP($DC$2,一级属性!$E$41:$P$64,COLUMNS(一级属性!$E$41:J$64),0)*($DB5+0.25*IF($DB5&lt;10,1,ROUNDDOWN($DB5,-1)))+VLOOKUP($DC$2,宝石属性!$B$43:$M$66,COLUMNS(宝石属性!$B$43:G$66),0)*10*VLOOKUP(ROUNDDOWN($DB5,-1),宝石属性!$B$25:$N$41,2,0)*VLOOKUP(ROUNDDOWN($DB5,-1),宝石属性!$B$25:$N$41,3,0)+VLOOKUP($DC$2,职业被动!$B$6:$M$29,COLUMNS(职业被动!$B$6:G$29),0)*$DB5,0)</f>
        <v>89</v>
      </c>
      <c r="DG5" s="9">
        <f>ROUND(属性投放!H$4+装备属性!H$4*IF($DB5&lt;10,1,ROUNDDOWN($DB5,-1))+SUM(属性投放!I$37:I$45)*$DB5+VLOOKUP($DC$2,一级属性!$E$41:$P$64,COLUMNS(一级属性!$E$41:K$64),0)*($DB5+0.25*IF($DB5&lt;10,1,ROUNDDOWN($DB5,-1)))+VLOOKUP($DC$2,宝石属性!$B$43:$M$66,COLUMNS(宝石属性!$B$43:H$66),0)*10*VLOOKUP(ROUNDDOWN($DB5,-1),宝石属性!$B$25:$N$41,2,0)*VLOOKUP(ROUNDDOWN($DB5,-1),宝石属性!$B$25:$N$41,3,0)+VLOOKUP($DC$2,职业被动!$B$6:$M$29,COLUMNS(职业被动!$B$6:H$29),0)*$DB5,0)</f>
        <v>88</v>
      </c>
      <c r="DH5" s="9">
        <f>ROUND(属性投放!I$4+装备属性!I$4*IF($DB5&lt;10,1,ROUNDDOWN($DB5,-1))+SUM(属性投放!J$37:J$45)*$DB5+VLOOKUP($DC$2,一级属性!$E$41:$P$64,COLUMNS(一级属性!$E$41:L$64),0)*($DB5+0.25*IF($DB5&lt;10,1,ROUNDDOWN($DB5,-1)))+VLOOKUP($DC$2,宝石属性!$B$43:$M$66,COLUMNS(宝石属性!$B$43:I$66),0)*10*VLOOKUP(ROUNDDOWN($DB5,-1),宝石属性!$B$25:$N$41,2,0)*VLOOKUP(ROUNDDOWN($DB5,-1),宝石属性!$B$25:$N$41,3,0)+VLOOKUP($DC$2,职业被动!$B$6:$M$29,COLUMNS(职业被动!$B$6:I$29),0)*$DB5,0)</f>
        <v>54</v>
      </c>
      <c r="DI5" s="9">
        <f>ROUND(属性投放!J$4+装备属性!J$4*IF($DB5&lt;10,1,ROUNDDOWN($DB5,-1))+SUM(属性投放!K$37:K$45)*$DB5+VLOOKUP($DC$2,一级属性!$E$41:$P$64,COLUMNS(一级属性!$E$41:M$64),0)*($DB5+0.25*IF($DB5&lt;10,1,ROUNDDOWN($DB5,-1)))+VLOOKUP($DC$2,宝石属性!$B$43:$M$66,COLUMNS(宝石属性!$B$43:J$66),0)*10*VLOOKUP(ROUNDDOWN($DB5,-1),宝石属性!$B$25:$N$41,2,0)*VLOOKUP(ROUNDDOWN($DB5,-1),宝石属性!$B$25:$N$41,3,0)+VLOOKUP($DC$2,职业被动!$B$6:$M$29,COLUMNS(职业被动!$B$6:J$29),0)*$DB5,0)</f>
        <v>40</v>
      </c>
      <c r="DJ5" s="9">
        <f>ROUND(属性投放!K$4+装备属性!K$4*IF($DB5&lt;10,1,ROUNDDOWN($DB5,-1))+SUM(属性投放!L$37:L$45)*$DB5+VLOOKUP($DC$2,一级属性!$E$41:$P$64,COLUMNS(一级属性!$E$41:N$64),0)*($DB5+0.25*IF($DB5&lt;10,1,ROUNDDOWN($DB5,-1)))+VLOOKUP($DC$2,宝石属性!$B$43:$M$66,COLUMNS(宝石属性!$B$43:K$66),0)*10*VLOOKUP(ROUNDDOWN($DB5,-1),宝石属性!$B$25:$N$41,2,0)*VLOOKUP(ROUNDDOWN($DB5,-1),宝石属性!$B$25:$N$41,3,0)+VLOOKUP($DC$2,职业被动!$B$6:$M$29,COLUMNS(职业被动!$B$6:K$29),0)*$DB5,0)</f>
        <v>24</v>
      </c>
      <c r="DK5" s="9">
        <f>ROUND(属性投放!L$4+装备属性!L$4*IF($DB5&lt;10,1,ROUNDDOWN($DB5,-1))+SUM(属性投放!M$37:M$45)*$DB5+VLOOKUP($DC$2,一级属性!$E$41:$P$64,COLUMNS(一级属性!$E$41:O$64),0)*($DB5+0.25*IF($DB5&lt;10,1,ROUNDDOWN($DB5,-1)))+VLOOKUP($DC$2,宝石属性!$B$43:$M$66,COLUMNS(宝石属性!$B$43:L$66),0)*10*VLOOKUP(ROUNDDOWN($DB5,-1),宝石属性!$B$25:$N$41,2,0)*VLOOKUP(ROUNDDOWN($DB5,-1),宝石属性!$B$25:$N$41,3,0)+VLOOKUP($DC$2,职业被动!$B$6:$M$29,COLUMNS(职业被动!$B$6:L$29),0)*$DB5,0)</f>
        <v>1</v>
      </c>
      <c r="DL5" s="9">
        <f>ROUND(属性投放!M$4+装备属性!M$4*IF($DB5&lt;10,1,ROUNDDOWN($DB5,-1))+SUM(属性投放!N$37:N$45)*$DB5+VLOOKUP($DC$2,一级属性!$E$41:$P$64,COLUMNS(一级属性!$E$41:P$64),0)*($DB5+0.25*IF($DB5&lt;10,1,ROUNDDOWN($DB5,-1)))+VLOOKUP($DC$2,宝石属性!$B$43:$M$66,COLUMNS(宝石属性!$B$43:M$66),0)*10*VLOOKUP(ROUNDDOWN($DB5,-1),宝石属性!$B$25:$N$41,2,0)*VLOOKUP(ROUNDDOWN($DB5,-1),宝石属性!$B$25:$N$41,3,0)+VLOOKUP($DC$2,职业被动!$B$6:$M$29,COLUMNS(职业被动!$B$6:M$29),0)*$DB5,0)</f>
        <v>21</v>
      </c>
      <c r="DM5" s="48">
        <f>属性价值和能力评分!$F$9+ROUND(属性价值和能力评分!$F$38*10,0)*DB5+ROUND((SUM(装备属性!$W$9:$W$14)+属性价值和能力评分!$F$38*1.25+1.4+2.8)*IF(DB5&lt;10,1,ROUNDDOWN(DB5,-1)),0)+15*VLOOKUP(ROUNDDOWN(DB5,-1),宝石属性!$B$26:$D$41,2,0)*6*VLOOKUP(ROUNDDOWN(DB5,-1),宝石属性!$B$26:$D$41,3,0)+(属性价值和能力评分!$F$49*9+属性价值和能力评分!$F$50*2+属性价值和能力评分!$F$53*8/5)*DB5</f>
        <v>886</v>
      </c>
      <c r="DO5" s="1">
        <v>2</v>
      </c>
      <c r="DP5" s="9">
        <f>ROUND(属性投放!D$4+装备属性!D$4*IF($DO5&lt;10,1,ROUNDDOWN($DO5,-1))+SUM(属性投放!E$37:E$45)*$DO5+VLOOKUP($DP$2,一级属性!$E$41:$P$64,COLUMNS(一级属性!$E$41:G$64),0)*($DO5+0.25*IF($DO5&lt;10,1,ROUNDDOWN($DO5,-1)))+VLOOKUP($DP$2,宝石属性!$B$43:$M$66,COLUMNS(宝石属性!$B$43:D$66),0)*10*VLOOKUP(ROUNDDOWN($DO5,-1),宝石属性!$B$25:$N$41,2,0)*VLOOKUP(ROUNDDOWN($DO5,-1),宝石属性!$B$25:$N$41,3,0)+VLOOKUP($DP$2,职业被动!$B$6:$M$29,COLUMNS(职业被动!$B$6:D$29),0)*$DO5,0)</f>
        <v>380</v>
      </c>
      <c r="DQ5" s="9">
        <f>ROUND(属性投放!E$4+装备属性!E$4*IF($DO5&lt;10,1,ROUNDDOWN($DO5,-1))+SUM(属性投放!F$37:F$45)*$DO5+VLOOKUP($DP$2,一级属性!$E$41:$P$64,COLUMNS(一级属性!$E$41:H$64),0)*($DO5+0.25*IF($DO5&lt;10,1,ROUNDDOWN($DO5,-1)))+VLOOKUP($DP$2,宝石属性!$B$43:$M$66,COLUMNS(宝石属性!$B$43:E$66),0)*10*VLOOKUP(ROUNDDOWN($DO5,-1),宝石属性!$B$25:$N$41,2,0)*VLOOKUP(ROUNDDOWN($DO5,-1),宝石属性!$B$25:$N$41,3,0)+VLOOKUP($DP$2,职业被动!$B$6:$M$29,COLUMNS(职业被动!$B$6:E$29),0)*$DO5,0)</f>
        <v>238</v>
      </c>
      <c r="DR5" s="9">
        <f>ROUND(属性投放!F$4+装备属性!F$4*IF($DO5&lt;10,1,ROUNDDOWN($DO5,-1))+SUM(属性投放!G$37:G$45)*$DO5+VLOOKUP($DP$2,一级属性!$E$41:$P$64,COLUMNS(一级属性!$E$41:I$64),0)*($DO5+0.25*IF($DO5&lt;10,1,ROUNDDOWN($DO5,-1)))+VLOOKUP($DP$2,宝石属性!$B$43:$M$66,COLUMNS(宝石属性!$B$43:F$66),0)*10*VLOOKUP(ROUNDDOWN($DO5,-1),宝石属性!$B$25:$N$41,2,0)*VLOOKUP(ROUNDDOWN($DO5,-1),宝石属性!$B$25:$N$41,3,0)+VLOOKUP($DP$2,职业被动!$B$6:$M$29,COLUMNS(职业被动!$B$6:F$29),0)*$DO5,0)</f>
        <v>112</v>
      </c>
      <c r="DS5" s="9">
        <f>ROUND(属性投放!G$4+装备属性!G$4*IF($DO5&lt;10,1,ROUNDDOWN($DO5,-1))+SUM(属性投放!H$37:H$45)*$DO5+VLOOKUP($DP$2,一级属性!$E$41:$P$64,COLUMNS(一级属性!$E$41:J$64),0)*($DO5+0.25*IF($DO5&lt;10,1,ROUNDDOWN($DO5,-1)))+VLOOKUP($DP$2,宝石属性!$B$43:$M$66,COLUMNS(宝石属性!$B$43:G$66),0)*10*VLOOKUP(ROUNDDOWN($DO5,-1),宝石属性!$B$25:$N$41,2,0)*VLOOKUP(ROUNDDOWN($DO5,-1),宝石属性!$B$25:$N$41,3,0)+VLOOKUP($DP$2,职业被动!$B$6:$M$29,COLUMNS(职业被动!$B$6:G$29),0)*$DO5,0)</f>
        <v>61</v>
      </c>
      <c r="DT5" s="9">
        <f>ROUND(属性投放!H$4+装备属性!H$4*IF($DO5&lt;10,1,ROUNDDOWN($DO5,-1))+SUM(属性投放!I$37:I$45)*$DO5+VLOOKUP($DP$2,一级属性!$E$41:$P$64,COLUMNS(一级属性!$E$41:K$64),0)*($DO5+0.25*IF($DO5&lt;10,1,ROUNDDOWN($DO5,-1)))+VLOOKUP($DP$2,宝石属性!$B$43:$M$66,COLUMNS(宝石属性!$B$43:H$66),0)*10*VLOOKUP(ROUNDDOWN($DO5,-1),宝石属性!$B$25:$N$41,2,0)*VLOOKUP(ROUNDDOWN($DO5,-1),宝石属性!$B$25:$N$41,3,0)+VLOOKUP($DP$2,职业被动!$B$6:$M$29,COLUMNS(职业被动!$B$6:H$29),0)*$DO5,0)</f>
        <v>90</v>
      </c>
      <c r="DU5" s="9">
        <f>ROUND(属性投放!I$4+装备属性!I$4*IF($DO5&lt;10,1,ROUNDDOWN($DO5,-1))+SUM(属性投放!J$37:J$45)*$DO5+VLOOKUP($DP$2,一级属性!$E$41:$P$64,COLUMNS(一级属性!$E$41:L$64),0)*($DO5+0.25*IF($DO5&lt;10,1,ROUNDDOWN($DO5,-1)))+VLOOKUP($DP$2,宝石属性!$B$43:$M$66,COLUMNS(宝石属性!$B$43:I$66),0)*10*VLOOKUP(ROUNDDOWN($DO5,-1),宝石属性!$B$25:$N$41,2,0)*VLOOKUP(ROUNDDOWN($DO5,-1),宝石属性!$B$25:$N$41,3,0)+VLOOKUP($DP$2,职业被动!$B$6:$M$29,COLUMNS(职业被动!$B$6:I$29),0)*$DO5,0)</f>
        <v>54</v>
      </c>
      <c r="DV5" s="9">
        <f>ROUND(属性投放!J$4+装备属性!J$4*IF($DO5&lt;10,1,ROUNDDOWN($DO5,-1))+SUM(属性投放!K$37:K$45)*$DO5+VLOOKUP($DP$2,一级属性!$E$41:$P$64,COLUMNS(一级属性!$E$41:M$64),0)*($DO5+0.25*IF($DO5&lt;10,1,ROUNDDOWN($DO5,-1)))+VLOOKUP($DP$2,宝石属性!$B$43:$M$66,COLUMNS(宝石属性!$B$43:J$66),0)*10*VLOOKUP(ROUNDDOWN($DO5,-1),宝石属性!$B$25:$N$41,2,0)*VLOOKUP(ROUNDDOWN($DO5,-1),宝石属性!$B$25:$N$41,3,0)+VLOOKUP($DP$2,职业被动!$B$6:$M$29,COLUMNS(职业被动!$B$6:J$29),0)*$DO5,0)</f>
        <v>40</v>
      </c>
      <c r="DW5" s="9">
        <f>ROUND(属性投放!K$4+装备属性!K$4*IF($DO5&lt;10,1,ROUNDDOWN($DO5,-1))+SUM(属性投放!L$37:L$45)*$DO5+VLOOKUP($DP$2,一级属性!$E$41:$P$64,COLUMNS(一级属性!$E$41:N$64),0)*($DO5+0.25*IF($DO5&lt;10,1,ROUNDDOWN($DO5,-1)))+VLOOKUP($DP$2,宝石属性!$B$43:$M$66,COLUMNS(宝石属性!$B$43:K$66),0)*10*VLOOKUP(ROUNDDOWN($DO5,-1),宝石属性!$B$25:$N$41,2,0)*VLOOKUP(ROUNDDOWN($DO5,-1),宝石属性!$B$25:$N$41,3,0)+VLOOKUP($DP$2,职业被动!$B$6:$M$29,COLUMNS(职业被动!$B$6:K$29),0)*$DO5,0)</f>
        <v>24</v>
      </c>
      <c r="DX5" s="9">
        <f>ROUND(属性投放!L$4+装备属性!L$4*IF($DO5&lt;10,1,ROUNDDOWN($DO5,-1))+SUM(属性投放!M$37:M$45)*$DO5+VLOOKUP($DP$2,一级属性!$E$41:$P$64,COLUMNS(一级属性!$E$41:O$64),0)*($DO5+0.25*IF($DO5&lt;10,1,ROUNDDOWN($DO5,-1)))+VLOOKUP($DP$2,宝石属性!$B$43:$M$66,COLUMNS(宝石属性!$B$43:L$66),0)*10*VLOOKUP(ROUNDDOWN($DO5,-1),宝石属性!$B$25:$N$41,2,0)*VLOOKUP(ROUNDDOWN($DO5,-1),宝石属性!$B$25:$N$41,3,0)+VLOOKUP($DP$2,职业被动!$B$6:$M$29,COLUMNS(职业被动!$B$6:L$29),0)*$DO5,0)</f>
        <v>1</v>
      </c>
      <c r="DY5" s="9">
        <f>ROUND(属性投放!M$4+装备属性!M$4*IF($DO5&lt;10,1,ROUNDDOWN($DO5,-1))+SUM(属性投放!N$37:N$45)*$DO5+VLOOKUP($DP$2,一级属性!$E$41:$P$64,COLUMNS(一级属性!$E$41:P$64),0)*($DO5+0.25*IF($DO5&lt;10,1,ROUNDDOWN($DO5,-1)))+VLOOKUP($DP$2,宝石属性!$B$43:$M$66,COLUMNS(宝石属性!$B$43:M$66),0)*10*VLOOKUP(ROUNDDOWN($DO5,-1),宝石属性!$B$25:$N$41,2,0)*VLOOKUP(ROUNDDOWN($DO5,-1),宝石属性!$B$25:$N$41,3,0)+VLOOKUP($DP$2,职业被动!$B$6:$M$29,COLUMNS(职业被动!$B$6:M$29),0)*$DO5,0)</f>
        <v>21</v>
      </c>
      <c r="DZ5" s="48">
        <f>属性价值和能力评分!$F$9+ROUND(属性价值和能力评分!$F$38*10,0)*DO5+ROUND((SUM(装备属性!$W$9:$W$14)+属性价值和能力评分!$F$38*1.25+1.4+2.8)*IF(DO5&lt;10,1,ROUNDDOWN(DO5,-1)),0)+15*VLOOKUP(ROUNDDOWN(DO5,-1),宝石属性!$B$26:$D$41,2,0)*6*VLOOKUP(ROUNDDOWN(DO5,-1),宝石属性!$B$26:$D$41,3,0)+(属性价值和能力评分!$F$49*9+属性价值和能力评分!$F$50*2+属性价值和能力评分!$F$53*8/5)*DO5</f>
        <v>886</v>
      </c>
      <c r="EA5" s="17"/>
      <c r="EB5" s="1">
        <v>2</v>
      </c>
      <c r="EC5" s="1">
        <f>ROUND(CC5/MAX(CE5/10,((CE5*(1+属性投放!$E$8)-CF5+属性投放!$F$8*EB5)*(1+属性投放!$G$8)*(1+属性投放!$H$8))),1)</f>
        <v>2.9</v>
      </c>
      <c r="ED5" s="1">
        <f>ROUND(CP5/MAX(CE5/10,((CE5*(1+属性投放!$E$8)-CS5+属性投放!$F$8*EB5)*(1+属性投放!$G$8)*(1+属性投放!$H$8))),1)</f>
        <v>2.9</v>
      </c>
      <c r="EE5" s="1">
        <f>ROUND(DC5/MAX(CE5/10,((CE5*(1+属性投放!$E$8)-DF5+属性投放!$F$8*EB5)*(1+属性投放!$G$8)*(1+属性投放!$H$8))),1)</f>
        <v>4.5999999999999996</v>
      </c>
      <c r="EF5" s="1">
        <f>ROUND(DP5/MAX(CE5/10,((CE5*(1+属性投放!$E$8)-DS5+属性投放!$F$8*EB5)*(1+属性投放!$G$8)*(1+属性投放!$H$8))),1)</f>
        <v>4.0999999999999996</v>
      </c>
      <c r="EH5" s="1">
        <f>ROUND(CC5/MAX(属性投放!$F$9*EB5,((CT5*(1+属性投放!$E$9)-CH5+属性投放!$F$9*EB5)*(1+属性投放!$G$9)*(1+属性投放!$H$9))),1)</f>
        <v>2.2999999999999998</v>
      </c>
      <c r="EI5" s="1">
        <f>ROUND(CP5/MAX(属性投放!$F$9*EB5,((CT5*(1+属性投放!$E$9)-CU5+属性投放!$F$9*EB5)*(1+属性投放!$G$9)*(1+属性投放!$H$9))),1)</f>
        <v>2.4</v>
      </c>
      <c r="EJ5" s="1">
        <f>ROUND(DC5/MAX(属性投放!$F$9*EB5,((CT5*(1+属性投放!$E$9)-DH5+属性投放!$F$9*EB5)*(1+属性投放!$G$9)*(1+属性投放!$H$9))),1)</f>
        <v>2.4</v>
      </c>
      <c r="EK5" s="1">
        <f>ROUND(DP5/MAX(属性投放!$F$9*EB5,((CT5*(1+属性投放!$E$9)-DU5+属性投放!$F$9*EB5)*(1+属性投放!$G$9)*(1+属性投放!$H$9))),1)</f>
        <v>3.2</v>
      </c>
      <c r="EM5" s="1">
        <f>ROUND(CC5/((BW5*(1+属性投放!$E$10)+属性投放!$F$10*EB5)*(1+属性投放!$G$10)*(1+属性投放!$H$10)),1)</f>
        <v>8.1999999999999993</v>
      </c>
      <c r="EN5" s="1">
        <f>ROUND(CP5/((BW5*(1+属性投放!$E$10)+属性投放!$F$10*EB5)*(1+属性投放!$G$10)*(1+属性投放!$H$10)),1)</f>
        <v>8.1999999999999993</v>
      </c>
      <c r="EO5" s="1">
        <f>ROUND(DC5/((BW5*(1+属性投放!$E$10)+属性投放!$F$10*EB5)*(1+属性投放!$G$10)*(1+属性投放!$H$10)),1)</f>
        <v>8.6999999999999993</v>
      </c>
      <c r="EP5" s="1">
        <f>ROUND(DP5/((BW5*(1+属性投放!$E$10)+属性投放!$F$10*EB5)*(1+属性投放!$G$10)*(1+属性投放!$H$10)),1)</f>
        <v>11.9</v>
      </c>
    </row>
    <row r="6" spans="2:146">
      <c r="B6" s="1">
        <v>3</v>
      </c>
      <c r="C6" s="9">
        <f>ROUND(属性投放!D$4+装备属性!D$4*IF($B6&lt;10,1,ROUNDDOWN($B6,-1))+SUM(属性投放!E$37:E$45)*$B6+VLOOKUP($C$2,一级属性!$E$41:$P$64,COLUMNS(一级属性!$E$41:G$64),0)*($B6+0.25*IF($B6&lt;10,1,ROUNDDOWN($B6,-1)))+VLOOKUP($C$2,宝石属性!$B$43:$M$66,COLUMNS(宝石属性!$B$43:D$66),0)*10*VLOOKUP(ROUNDDOWN($B6,-1),宝石属性!$B$25:$N$41,2,0)*VLOOKUP(ROUNDDOWN($B6,-1),宝石属性!$B$25:$N$41,3,0)+VLOOKUP($C$2,职业被动!$B$6:$M$29,COLUMNS(职业被动!$B$6:D$29),0)*$B6,0)</f>
        <v>311</v>
      </c>
      <c r="D6" s="9">
        <f>ROUND(属性投放!E$4+装备属性!E$4*IF($B6&lt;10,1,ROUNDDOWN($B6,-1))+SUM(属性投放!F$37:F$38)*$B6+VLOOKUP($C$2,一级属性!$E$67:$P$90,COLUMNS(一级属性!$E$67:H$90),0)*$B6+VLOOKUP($C$2,宝石属性!$B$43:$M$66,COLUMNS(宝石属性!$B$43:E$66),0)*10*VLOOKUP(ROUNDDOWN($B6,-1),宝石属性!$B$25:$N$41,2,0)*VLOOKUP(ROUNDDOWN($B6,-1),宝石属性!$B$25:$N$41,3,0)+VLOOKUP($C$2,职业被动!$B$6:$M$29,COLUMNS(职业被动!$B$6:E$29),0)*$B6,0)</f>
        <v>253</v>
      </c>
      <c r="E6" s="9">
        <f>ROUND(属性投放!F$4+装备属性!F$4*IF($B6&lt;10,1,ROUNDDOWN($B6,-1))+SUM(属性投放!G$37:G$38)*$B6+VLOOKUP($C$2,一级属性!$E$67:$P$90,COLUMNS(一级属性!$E$67:I$90),0)*$B6+VLOOKUP($C$2,宝石属性!$B$43:$M$66,COLUMNS(宝石属性!$B$43:F$66),0)*10*VLOOKUP(ROUNDDOWN($B6,-1),宝石属性!$B$25:$N$41,2,0)*VLOOKUP(ROUNDDOWN($B6,-1),宝石属性!$B$25:$N$41,3,0)+VLOOKUP($C$2,职业被动!$B$6:$M$29,COLUMNS(职业被动!$B$6:F$29),0)*$B6,0)</f>
        <v>137</v>
      </c>
      <c r="F6" s="9">
        <f>ROUND(属性投放!G$4+装备属性!G$4*IF($B6&lt;10,1,ROUNDDOWN($B6,-1))+SUM(属性投放!H$37:H$38)*$B6+VLOOKUP($C$2,一级属性!$E$67:$P$90,COLUMNS(一级属性!$E$67:J$90),0)*$B6+VLOOKUP($C$2,宝石属性!$B$43:$M$66,COLUMNS(宝石属性!$B$43:G$66),0)*10*VLOOKUP(ROUNDDOWN($B6,-1),宝石属性!$B$25:$N$41,2,0)*VLOOKUP(ROUNDDOWN($B6,-1),宝石属性!$B$25:$N$41,3,0)+VLOOKUP($C$2,职业被动!$B$6:$M$29,COLUMNS(职业被动!$B$6:G$29),0)*$B6,0)</f>
        <v>67</v>
      </c>
      <c r="G6" s="9">
        <f>ROUND(属性投放!H$4+装备属性!H$4*IF($B6&lt;10,1,ROUNDDOWN($B6,-1))+SUM(属性投放!I$37:I$38)*$B6+VLOOKUP($C$2,一级属性!$E$67:$P$90,COLUMNS(一级属性!$E$67:K$90),0)*$B6+VLOOKUP($C$2,宝石属性!$B$43:$M$66,COLUMNS(宝石属性!$B$43:H$66),0)*10*VLOOKUP(ROUNDDOWN($B6,-1),宝石属性!$B$25:$N$41,2,0)*VLOOKUP(ROUNDDOWN($B6,-1),宝石属性!$B$25:$N$41,3,0)+VLOOKUP($C$2,职业被动!$B$6:$M$29,COLUMNS(职业被动!$B$6:H$29),0)*$B6,0)</f>
        <v>90</v>
      </c>
      <c r="H6" s="9">
        <f>ROUND(属性投放!I$4+装备属性!I$4*IF($B6&lt;10,1,ROUNDDOWN($B6,-1))+SUM(属性投放!J$37:J$38)*$B6+VLOOKUP($C$2,一级属性!$E$67:$P$90,COLUMNS(一级属性!$E$67:L$90),0)*$B6+VLOOKUP($C$2,宝石属性!$B$43:$M$66,COLUMNS(宝石属性!$B$43:I$66),0)*10*VLOOKUP(ROUNDDOWN($B6,-1),宝石属性!$B$25:$N$41,2,0)*VLOOKUP(ROUNDDOWN($B6,-1),宝石属性!$B$25:$N$41,3,0)+VLOOKUP($C$2,职业被动!$B$6:$M$29,COLUMNS(职业被动!$B$6:I$29),0)*$B6,0)</f>
        <v>63</v>
      </c>
      <c r="I6" s="9">
        <f>ROUND(属性投放!J$4+装备属性!J$4*IF($B6&lt;10,1,ROUNDDOWN($B6,-1))+SUM(属性投放!K$37:K$38)*$B6+VLOOKUP($C$2,一级属性!$E$67:$P$90,COLUMNS(一级属性!$E$67:M$90),0)*$B6+VLOOKUP($C$2,宝石属性!$B$43:$M$66,COLUMNS(宝石属性!$B$43:J$66),0)*10*VLOOKUP(ROUNDDOWN($B6,-1),宝石属性!$B$25:$N$41,2,0)*VLOOKUP(ROUNDDOWN($B6,-1),宝石属性!$B$25:$N$41,3,0)+VLOOKUP($C$2,职业被动!$B$6:$M$29,COLUMNS(职业被动!$B$6:J$29),0)*$B6,0)</f>
        <v>44</v>
      </c>
      <c r="J6" s="9">
        <f>ROUND(属性投放!K$4+装备属性!K$4*IF($B6&lt;10,1,ROUNDDOWN($B6,-1))+SUM(属性投放!L$37:L$38)*$B6+VLOOKUP($C$2,一级属性!$E$67:$P$90,COLUMNS(一级属性!$E$67:N$90),0)*$B6+VLOOKUP($C$2,宝石属性!$B$43:$M$66,COLUMNS(宝石属性!$B$43:K$66),0)*10*VLOOKUP(ROUNDDOWN($B6,-1),宝石属性!$B$25:$N$41,2,0)*VLOOKUP(ROUNDDOWN($B6,-1),宝石属性!$B$25:$N$41,3,0)+VLOOKUP($C$2,职业被动!$B$6:$M$29,COLUMNS(职业被动!$B$6:K$29),0)*$B6,0)</f>
        <v>25</v>
      </c>
      <c r="K6" s="9">
        <f>ROUND(属性投放!L$4+装备属性!L$4*IF($B6&lt;10,1,ROUNDDOWN($B6,-1))+SUM(属性投放!M$37:M$38)*$B6+VLOOKUP($C$2,一级属性!$E$67:$P$90,COLUMNS(一级属性!$E$67:O$90),0)*$B6+VLOOKUP($C$2,宝石属性!$B$43:$M$66,COLUMNS(宝石属性!$B$43:L$66),0)*10*VLOOKUP(ROUNDDOWN($B6,-1),宝石属性!$B$25:$N$41,2,0)*VLOOKUP(ROUNDDOWN($B6,-1),宝石属性!$B$25:$N$41,3,0)+VLOOKUP($C$2,职业被动!$B$6:$M$29,COLUMNS(职业被动!$B$6:L$29),0)*$B6,0)</f>
        <v>1</v>
      </c>
      <c r="L6" s="9">
        <f>ROUND(属性投放!M$4+装备属性!M$4*IF($B6&lt;10,1,ROUNDDOWN($B6,-1))+SUM(属性投放!N$37:N$38)*$B6+VLOOKUP($C$2,一级属性!$E$67:$P$90,COLUMNS(一级属性!$E$67:P$90),0)*$B6+VLOOKUP($C$2,宝石属性!$B$43:$M$66,COLUMNS(宝石属性!$B$43:M$66),0)*10*VLOOKUP(ROUNDDOWN($B6,-1),宝石属性!$B$25:$N$41,2,0)*VLOOKUP(ROUNDDOWN($B6,-1),宝石属性!$B$25:$N$41,3,0)+VLOOKUP($C$2,职业被动!$B$6:$M$29,COLUMNS(职业被动!$B$6:M$29),0)*$B6,0)</f>
        <v>31</v>
      </c>
      <c r="M6" s="48">
        <f>属性价值和能力评分!$F$9+ROUND(属性价值和能力评分!$F$38*10,0)*B6+ROUND((SUM(装备属性!$W$9:$W$14)+属性价值和能力评分!$F$38*1.25+1.4+2.8)*IF(B6&lt;10,1,ROUNDDOWN(B6,-1)),0)+15*VLOOKUP(ROUNDDOWN(B6,-1),宝石属性!$B$26:$D$41,2,0)*6*VLOOKUP(ROUNDDOWN(B6,-1),宝石属性!$B$26:$D$41,3,0)+(属性价值和能力评分!$F$49*9+属性价值和能力评分!$F$50*2+属性价值和能力评分!$F$53*8/5)*B6</f>
        <v>1006</v>
      </c>
      <c r="N6" s="20"/>
      <c r="O6" s="1">
        <v>3</v>
      </c>
      <c r="P6" s="9">
        <f>ROUND(属性投放!D$4+装备属性!D$4*IF($O6&lt;10,1,ROUNDDOWN($O6,-1))+SUM(属性投放!E$37:E$45)*$O6+VLOOKUP($P$2,一级属性!$E$41:$P$64,COLUMNS(一级属性!$E$41:G$64),0)*($O6+0.25*IF($O6&lt;10,1,ROUNDDOWN($O6,-1)))+VLOOKUP($P$2,宝石属性!$B$43:$M$66,COLUMNS(宝石属性!$B$43:D$66),0)*10*VLOOKUP(ROUNDDOWN($O6,-1),宝石属性!$B$25:$N$41,2,0)*VLOOKUP(ROUNDDOWN($O6,-1),宝石属性!$B$25:$N$41,3,0)+VLOOKUP($P$2,职业被动!$B$6:$M$29,COLUMNS(职业被动!$B$6:D$29),0)*$O6,0)</f>
        <v>353</v>
      </c>
      <c r="Q6" s="9">
        <f>ROUND(属性投放!E$4+装备属性!E$4*IF($O6&lt;10,1,ROUNDDOWN($O6,-1))+SUM(属性投放!F$37:F$45)*$O6+VLOOKUP($P$2,一级属性!$E$41:$P$64,COLUMNS(一级属性!$E$41:H$64),0)*($O6+0.25*IF($O6&lt;10,1,ROUNDDOWN($O6,-1)))+VLOOKUP($P$2,宝石属性!$B$43:$M$66,COLUMNS(宝石属性!$B$43:E$66),0)*10*VLOOKUP(ROUNDDOWN($O6,-1),宝石属性!$B$25:$N$41,2,0)*VLOOKUP(ROUNDDOWN($O6,-1),宝石属性!$B$25:$N$41,3,0)+VLOOKUP($P$2,职业被动!$B$6:$M$29,COLUMNS(职业被动!$B$6:E$29),0)*$O6,0)</f>
        <v>302</v>
      </c>
      <c r="R6" s="9">
        <f>ROUND(属性投放!F$4+装备属性!F$4*IF($O6&lt;10,1,ROUNDDOWN($O6,-1))+SUM(属性投放!G$37:G$45)*$O6+VLOOKUP($P$2,一级属性!$E$41:$P$64,COLUMNS(一级属性!$E$41:I$64),0)*($O6+0.25*IF($O6&lt;10,1,ROUNDDOWN($O6,-1)))+VLOOKUP($P$2,宝石属性!$B$43:$M$66,COLUMNS(宝石属性!$B$43:F$66),0)*10*VLOOKUP(ROUNDDOWN($O6,-1),宝石属性!$B$25:$N$41,2,0)*VLOOKUP(ROUNDDOWN($O6,-1),宝石属性!$B$25:$N$41,3,0)+VLOOKUP($P$2,职业被动!$B$6:$M$29,COLUMNS(职业被动!$B$6:F$29),0)*$O6,0)</f>
        <v>114</v>
      </c>
      <c r="S6" s="9">
        <f>ROUND(属性投放!G$4+装备属性!G$4*IF($O6&lt;10,1,ROUNDDOWN($O6,-1))+SUM(属性投放!H$37:H$45)*$O6+VLOOKUP($P$2,一级属性!$E$41:$P$64,COLUMNS(一级属性!$E$41:J$64),0)*($O6+0.25*IF($O6&lt;10,1,ROUNDDOWN($O6,-1)))+VLOOKUP($P$2,宝石属性!$B$43:$M$66,COLUMNS(宝石属性!$B$43:G$66),0)*10*VLOOKUP(ROUNDDOWN($O6,-1),宝石属性!$B$25:$N$41,2,0)*VLOOKUP(ROUNDDOWN($O6,-1),宝石属性!$B$25:$N$41,3,0)+VLOOKUP($P$2,职业被动!$B$6:$M$29,COLUMNS(职业被动!$B$6:G$29),0)*$O6,0)</f>
        <v>64</v>
      </c>
      <c r="T6" s="9">
        <f>ROUND(属性投放!H$4+装备属性!H$4*IF($O6&lt;10,1,ROUNDDOWN($O6,-1))+SUM(属性投放!I$37:I$45)*$O6+VLOOKUP($P$2,一级属性!$E$41:$P$64,COLUMNS(一级属性!$E$41:K$64),0)*($O6+0.25*IF($O6&lt;10,1,ROUNDDOWN($O6,-1)))+VLOOKUP($P$2,宝石属性!$B$43:$M$66,COLUMNS(宝石属性!$B$43:H$66),0)*10*VLOOKUP(ROUNDDOWN($O6,-1),宝石属性!$B$25:$N$41,2,0)*VLOOKUP(ROUNDDOWN($O6,-1),宝石属性!$B$25:$N$41,3,0)+VLOOKUP($P$2,职业被动!$B$6:$M$29,COLUMNS(职业被动!$B$6:H$29),0)*$O6,0)</f>
        <v>103</v>
      </c>
      <c r="U6" s="9">
        <f>ROUND(属性投放!I$4+装备属性!I$4*IF($O6&lt;10,1,ROUNDDOWN($O6,-1))+SUM(属性投放!J$37:J$45)*$O6+VLOOKUP($P$2,一级属性!$E$41:$P$64,COLUMNS(一级属性!$E$41:L$64),0)*($O6+0.25*IF($O6&lt;10,1,ROUNDDOWN($O6,-1)))+VLOOKUP($P$2,宝石属性!$B$43:$M$66,COLUMNS(宝石属性!$B$43:I$66),0)*10*VLOOKUP(ROUNDDOWN($O6,-1),宝石属性!$B$25:$N$41,2,0)*VLOOKUP(ROUNDDOWN($O6,-1),宝石属性!$B$25:$N$41,3,0)+VLOOKUP($P$2,职业被动!$B$6:$M$29,COLUMNS(职业被动!$B$6:I$29),0)*$O6,0)</f>
        <v>64</v>
      </c>
      <c r="V6" s="9">
        <f>ROUND(属性投放!J$4+装备属性!J$4*IF($O6&lt;10,1,ROUNDDOWN($O6,-1))+SUM(属性投放!K$37:K$45)*$O6+VLOOKUP($P$2,一级属性!$E$41:$P$64,COLUMNS(一级属性!$E$41:M$64),0)*($O6+0.25*IF($O6&lt;10,1,ROUNDDOWN($O6,-1)))+VLOOKUP($P$2,宝石属性!$B$43:$M$66,COLUMNS(宝石属性!$B$43:J$66),0)*10*VLOOKUP(ROUNDDOWN($O6,-1),宝石属性!$B$25:$N$41,2,0)*VLOOKUP(ROUNDDOWN($O6,-1),宝石属性!$B$25:$N$41,3,0)+VLOOKUP($P$2,职业被动!$B$6:$M$29,COLUMNS(职业被动!$B$6:J$29),0)*$O6,0)</f>
        <v>46</v>
      </c>
      <c r="W6" s="9">
        <f>ROUND(属性投放!K$4+装备属性!K$4*IF($O6&lt;10,1,ROUNDDOWN($O6,-1))+SUM(属性投放!L$37:L$45)*$O6+VLOOKUP($P$2,一级属性!$E$41:$P$64,COLUMNS(一级属性!$E$41:N$64),0)*($O6+0.25*IF($O6&lt;10,1,ROUNDDOWN($O6,-1)))+VLOOKUP($P$2,宝石属性!$B$43:$M$66,COLUMNS(宝石属性!$B$43:K$66),0)*10*VLOOKUP(ROUNDDOWN($O6,-1),宝石属性!$B$25:$N$41,2,0)*VLOOKUP(ROUNDDOWN($O6,-1),宝石属性!$B$25:$N$41,3,0)+VLOOKUP($P$2,职业被动!$B$6:$M$29,COLUMNS(职业被动!$B$6:K$29),0)*$O6,0)</f>
        <v>25</v>
      </c>
      <c r="X6" s="9">
        <f>ROUND(属性投放!L$4+装备属性!L$4*IF($O6&lt;10,1,ROUNDDOWN($O6,-1))+SUM(属性投放!M$37:M$45)*$O6+VLOOKUP($P$2,一级属性!$E$41:$P$64,COLUMNS(一级属性!$E$41:O$64),0)*($O6+0.25*IF($O6&lt;10,1,ROUNDDOWN($O6,-1)))+VLOOKUP($P$2,宝石属性!$B$43:$M$66,COLUMNS(宝石属性!$B$43:L$66),0)*10*VLOOKUP(ROUNDDOWN($O6,-1),宝石属性!$B$25:$N$41,2,0)*VLOOKUP(ROUNDDOWN($O6,-1),宝石属性!$B$25:$N$41,3,0)+VLOOKUP($P$2,职业被动!$B$6:$M$29,COLUMNS(职业被动!$B$6:L$29),0)*$O6,0)</f>
        <v>1</v>
      </c>
      <c r="Y6" s="9">
        <f>ROUND(属性投放!M$4+装备属性!M$4*IF($O6&lt;10,1,ROUNDDOWN($O6,-1))+SUM(属性投放!N$37:N$45)*$O6+VLOOKUP($P$2,一级属性!$E$41:$P$64,COLUMNS(一级属性!$E$41:P$64),0)*($O6+0.25*IF($O6&lt;10,1,ROUNDDOWN($O6,-1)))+VLOOKUP($P$2,宝石属性!$B$43:$M$66,COLUMNS(宝石属性!$B$43:M$66),0)*10*VLOOKUP(ROUNDDOWN($O6,-1),宝石属性!$B$25:$N$41,2,0)*VLOOKUP(ROUNDDOWN($O6,-1),宝石属性!$B$25:$N$41,3,0)+VLOOKUP($P$2,职业被动!$B$6:$M$29,COLUMNS(职业被动!$B$6:M$29),0)*$O6,0)</f>
        <v>31</v>
      </c>
      <c r="Z6" s="48">
        <f>属性价值和能力评分!$F$9+ROUND(属性价值和能力评分!$F$38*10,0)*O6+ROUND((SUM(装备属性!$W$9:$W$14)+属性价值和能力评分!$F$38*1.25+1.4+2.8)*IF(O6&lt;10,1,ROUNDDOWN(O6,-1)),0)+15*VLOOKUP(ROUNDDOWN(O6,-1),宝石属性!$B$26:$D$41,2,0)*6*VLOOKUP(ROUNDDOWN(O6,-1),宝石属性!$B$26:$D$41,3,0)+(属性价值和能力评分!$F$49*9+属性价值和能力评分!$F$50*2+属性价值和能力评分!$F$53*8/5)*O6</f>
        <v>1006</v>
      </c>
      <c r="AB6" s="1">
        <v>3</v>
      </c>
      <c r="AC6" s="9">
        <f>ROUND(属性投放!D$4+装备属性!D$4*IF($AB6&lt;10,1,ROUNDDOWN($AB6,-1))+SUM(属性投放!E$37:E$45)*$AB6+VLOOKUP($AC$2,一级属性!$E$41:$P$64,COLUMNS(一级属性!$E$41:G$64),0)*($AB6+0.25*IF($AB6&lt;10,1,ROUNDDOWN($AB6,-1)))+VLOOKUP($AC$2,宝石属性!$B$43:$M$66,COLUMNS(宝石属性!$B$43:D$66),0)*10*VLOOKUP(ROUNDDOWN($AB6,-1),宝石属性!$B$25:$N$41,2,0)*VLOOKUP(ROUNDDOWN($AB6,-1),宝石属性!$B$25:$N$41,3,0)+VLOOKUP($AC$2,职业被动!$B$6:$M$29,COLUMNS(职业被动!$B$6:D$29),0)*$AB6,0)</f>
        <v>332</v>
      </c>
      <c r="AD6" s="9">
        <f>ROUND(属性投放!E$4+装备属性!E$4*IF($AB6&lt;10,1,ROUNDDOWN($AB6,-1))+SUM(属性投放!F$37:F$45)*$AB6+VLOOKUP($AC$2,一级属性!$E$41:$P$64,COLUMNS(一级属性!$E$41:H$64),0)*($AB6+0.25*IF($AB6&lt;10,1,ROUNDDOWN($AB6,-1)))+VLOOKUP($AC$2,宝石属性!$B$43:$M$66,COLUMNS(宝石属性!$B$43:E$66),0)*10*VLOOKUP(ROUNDDOWN($AB6,-1),宝石属性!$B$25:$N$41,2,0)*VLOOKUP(ROUNDDOWN($AB6,-1),宝石属性!$B$25:$N$41,3,0)+VLOOKUP($AC$2,职业被动!$B$6:$M$29,COLUMNS(职业被动!$B$6:E$29),0)*$AB6,0)</f>
        <v>253</v>
      </c>
      <c r="AE6" s="9">
        <f>ROUND(属性投放!F$4+装备属性!F$4*IF($AB6&lt;10,1,ROUNDDOWN($AB6,-1))+SUM(属性投放!G$37:G$45)*$AB6+VLOOKUP($AC$2,一级属性!$E$41:$P$64,COLUMNS(一级属性!$E$41:I$64),0)*($AB6+0.25*IF($AB6&lt;10,1,ROUNDDOWN($AB6,-1)))+VLOOKUP($AC$2,宝石属性!$B$43:$M$66,COLUMNS(宝石属性!$B$43:F$66),0)*10*VLOOKUP(ROUNDDOWN($AB6,-1),宝石属性!$B$25:$N$41,2,0)*VLOOKUP(ROUNDDOWN($AB6,-1),宝石属性!$B$25:$N$41,3,0)+VLOOKUP($AC$2,职业被动!$B$6:$M$29,COLUMNS(职业被动!$B$6:F$29),0)*$AB6,0)</f>
        <v>127</v>
      </c>
      <c r="AF6" s="9">
        <f>ROUND(属性投放!G$4+装备属性!G$4*IF($AB6&lt;10,1,ROUNDDOWN($AB6,-1))+SUM(属性投放!H$37:H$45)*$AB6+VLOOKUP($AC$2,一级属性!$E$41:$P$64,COLUMNS(一级属性!$E$41:J$64),0)*($AB6+0.25*IF($AB6&lt;10,1,ROUNDDOWN($AB6,-1)))+VLOOKUP($AC$2,宝石属性!$B$43:$M$66,COLUMNS(宝石属性!$B$43:G$66),0)*10*VLOOKUP(ROUNDDOWN($AB6,-1),宝石属性!$B$25:$N$41,2,0)*VLOOKUP(ROUNDDOWN($AB6,-1),宝石属性!$B$25:$N$41,3,0)+VLOOKUP($AC$2,职业被动!$B$6:$M$29,COLUMNS(职业被动!$B$6:G$29),0)*$AB6,0)</f>
        <v>70</v>
      </c>
      <c r="AG6" s="9">
        <f>ROUND(属性投放!H$4+装备属性!H$4*IF($AB6&lt;10,1,ROUNDDOWN($AB6,-1))+SUM(属性投放!I$37:I$45)*$AB6+VLOOKUP($AC$2,一级属性!$E$41:$P$64,COLUMNS(一级属性!$E$41:K$64),0)*($AB6+0.25*IF($AB6&lt;10,1,ROUNDDOWN($AB6,-1)))+VLOOKUP($AC$2,宝石属性!$B$43:$M$66,COLUMNS(宝石属性!$B$43:H$66),0)*10*VLOOKUP(ROUNDDOWN($AB6,-1),宝石属性!$B$25:$N$41,2,0)*VLOOKUP(ROUNDDOWN($AB6,-1),宝石属性!$B$25:$N$41,3,0)+VLOOKUP($AC$2,职业被动!$B$6:$M$29,COLUMNS(职业被动!$B$6:H$29),0)*$AB6,0)</f>
        <v>90</v>
      </c>
      <c r="AH6" s="9">
        <f>ROUND(属性投放!I$4+装备属性!I$4*IF($AB6&lt;10,1,ROUNDDOWN($AB6,-1))+SUM(属性投放!J$37:J$45)*$AB6+VLOOKUP($AC$2,一级属性!$E$41:$P$64,COLUMNS(一级属性!$E$41:L$64),0)*($AB6+0.25*IF($AB6&lt;10,1,ROUNDDOWN($AB6,-1)))+VLOOKUP($AC$2,宝石属性!$B$43:$M$66,COLUMNS(宝石属性!$B$43:I$66),0)*10*VLOOKUP(ROUNDDOWN($AB6,-1),宝石属性!$B$25:$N$41,2,0)*VLOOKUP(ROUNDDOWN($AB6,-1),宝石属性!$B$25:$N$41,3,0)+VLOOKUP($AC$2,职业被动!$B$6:$M$29,COLUMNS(职业被动!$B$6:I$29),0)*$AB6,0)</f>
        <v>62</v>
      </c>
      <c r="AI6" s="9">
        <f>ROUND(属性投放!J$4+装备属性!J$4*IF($AB6&lt;10,1,ROUNDDOWN($AB6,-1))+SUM(属性投放!K$37:K$45)*$AB6+VLOOKUP($AC$2,一级属性!$E$41:$P$64,COLUMNS(一级属性!$E$41:M$64),0)*($AB6+0.25*IF($AB6&lt;10,1,ROUNDDOWN($AB6,-1)))+VLOOKUP($AC$2,宝石属性!$B$43:$M$66,COLUMNS(宝石属性!$B$43:J$66),0)*10*VLOOKUP(ROUNDDOWN($AB6,-1),宝石属性!$B$25:$N$41,2,0)*VLOOKUP(ROUNDDOWN($AB6,-1),宝石属性!$B$25:$N$41,3,0)+VLOOKUP($AC$2,职业被动!$B$6:$M$29,COLUMNS(职业被动!$B$6:J$29),0)*$AB6,0)</f>
        <v>44</v>
      </c>
      <c r="AJ6" s="9">
        <f>ROUND(属性投放!K$4+装备属性!K$4*IF($AB6&lt;10,1,ROUNDDOWN($AB6,-1))+SUM(属性投放!L$37:L$45)*$AB6+VLOOKUP($AC$2,一级属性!$E$41:$P$64,COLUMNS(一级属性!$E$41:N$64),0)*($AB6+0.25*IF($AB6&lt;10,1,ROUNDDOWN($AB6,-1)))+VLOOKUP($AC$2,宝石属性!$B$43:$M$66,COLUMNS(宝石属性!$B$43:K$66),0)*10*VLOOKUP(ROUNDDOWN($AB6,-1),宝石属性!$B$25:$N$41,2,0)*VLOOKUP(ROUNDDOWN($AB6,-1),宝石属性!$B$25:$N$41,3,0)+VLOOKUP($AC$2,职业被动!$B$6:$M$29,COLUMNS(职业被动!$B$6:K$29),0)*$AB6,0)</f>
        <v>25</v>
      </c>
      <c r="AK6" s="9">
        <f>ROUND(属性投放!L$4+装备属性!L$4*IF($AB6&lt;10,1,ROUNDDOWN($AB6,-1))+SUM(属性投放!M$37:M$45)*$AB6+VLOOKUP($AC$2,一级属性!$E$41:$P$64,COLUMNS(一级属性!$E$41:O$64),0)*($AB6+0.25*IF($AB6&lt;10,1,ROUNDDOWN($AB6,-1)))+VLOOKUP($AC$2,宝石属性!$B$43:$M$66,COLUMNS(宝石属性!$B$43:L$66),0)*10*VLOOKUP(ROUNDDOWN($AB6,-1),宝石属性!$B$25:$N$41,2,0)*VLOOKUP(ROUNDDOWN($AB6,-1),宝石属性!$B$25:$N$41,3,0)+VLOOKUP($AC$2,职业被动!$B$6:$M$29,COLUMNS(职业被动!$B$6:L$29),0)*$AB6,0)</f>
        <v>1</v>
      </c>
      <c r="AL6" s="9">
        <f>ROUND(属性投放!M$4+装备属性!M$4*IF($AB6&lt;10,1,ROUNDDOWN($AB6,-1))+SUM(属性投放!N$37:N$45)*$AB6+VLOOKUP($AC$2,一级属性!$E$41:$P$64,COLUMNS(一级属性!$E$41:P$64),0)*($AB6+0.25*IF($AB6&lt;10,1,ROUNDDOWN($AB6,-1)))+VLOOKUP($AC$2,宝石属性!$B$43:$M$66,COLUMNS(宝石属性!$B$43:M$66),0)*10*VLOOKUP(ROUNDDOWN($AB6,-1),宝石属性!$B$25:$N$41,2,0)*VLOOKUP(ROUNDDOWN($AB6,-1),宝石属性!$B$25:$N$41,3,0)+VLOOKUP($AC$2,职业被动!$B$6:$M$29,COLUMNS(职业被动!$B$6:M$29),0)*$AB6,0)</f>
        <v>31</v>
      </c>
      <c r="AM6" s="48">
        <f>属性价值和能力评分!$F$9+ROUND(属性价值和能力评分!$F$38*10,0)*AB6+ROUND((SUM(装备属性!$W$9:$W$14)+属性价值和能力评分!$F$38*1.25+1.4+2.8)*IF(AB6&lt;10,1,ROUNDDOWN(AB6,-1)),0)+15*VLOOKUP(ROUNDDOWN(AB6,-1),宝石属性!$B$26:$D$41,2,0)*6*VLOOKUP(ROUNDDOWN(AB6,-1),宝石属性!$B$26:$D$41,3,0)+(属性价值和能力评分!$F$49*9+属性价值和能力评分!$F$50*2+属性价值和能力评分!$F$53*8/5)*AB6</f>
        <v>1006</v>
      </c>
      <c r="AO6" s="1">
        <v>3</v>
      </c>
      <c r="AP6" s="9">
        <f>ROUND(属性投放!D$4+装备属性!D$4*IF($AO6&lt;10,1,ROUNDDOWN($AO6,-1))+SUM(属性投放!E$37:E$45)*$AO6+VLOOKUP($AP$2,一级属性!$E$41:$P$64,COLUMNS(一级属性!$E$41:G$64),0)*($AO6+0.25*IF($AO6&lt;10,1,ROUNDDOWN($AO6,-1)))+VLOOKUP($AP$2,宝石属性!$B$43:$M$66,COLUMNS(宝石属性!$B$43:D$66),0)*10*VLOOKUP(ROUNDDOWN($AO6,-1),宝石属性!$B$25:$N$41,2,0)*VLOOKUP(ROUNDDOWN($AO6,-1),宝石属性!$B$25:$N$41,3,0)+VLOOKUP($AP$2,职业被动!$B$6:$M$29,COLUMNS(职业被动!$B$6:D$29),0)*$AO6,0)</f>
        <v>332</v>
      </c>
      <c r="AQ6" s="9">
        <f>ROUND(属性投放!E$4+装备属性!E$4*IF($AO6&lt;10,1,ROUNDDOWN($AO6,-1))+SUM(属性投放!F$37:F$45)*$AO6+VLOOKUP($AP$2,一级属性!$E$41:$P$64,COLUMNS(一级属性!$E$41:H$64),0)*($AO6+0.25*IF($AO6&lt;10,1,ROUNDDOWN($AO6,-1)))+VLOOKUP($AP$2,宝石属性!$B$43:$M$66,COLUMNS(宝石属性!$B$43:E$66),0)*10*VLOOKUP(ROUNDDOWN($AO6,-1),宝石属性!$B$25:$N$41,2,0)*VLOOKUP(ROUNDDOWN($AO6,-1),宝石属性!$B$25:$N$41,3,0)+VLOOKUP($AP$2,职业被动!$B$6:$M$29,COLUMNS(职业被动!$B$6:E$29),0)*$AO6,0)</f>
        <v>302</v>
      </c>
      <c r="AR6" s="9">
        <f>ROUND(属性投放!F$4+装备属性!F$4*IF($AO6&lt;10,1,ROUNDDOWN($AO6,-1))+SUM(属性投放!G$37:G$45)*$AO6+VLOOKUP($AP$2,一级属性!$E$41:$P$64,COLUMNS(一级属性!$E$41:I$64),0)*($AO6+0.25*IF($AO6&lt;10,1,ROUNDDOWN($AO6,-1)))+VLOOKUP($AP$2,宝石属性!$B$43:$M$66,COLUMNS(宝石属性!$B$43:F$66),0)*10*VLOOKUP(ROUNDDOWN($AO6,-1),宝石属性!$B$25:$N$41,2,0)*VLOOKUP(ROUNDDOWN($AO6,-1),宝石属性!$B$25:$N$41,3,0)+VLOOKUP($AP$2,职业被动!$B$6:$M$29,COLUMNS(职业被动!$B$6:F$29),0)*$AO6,0)</f>
        <v>114</v>
      </c>
      <c r="AS6" s="9">
        <f>ROUND(属性投放!G$4+装备属性!G$4*IF($AO6&lt;10,1,ROUNDDOWN($AO6,-1))+SUM(属性投放!H$37:H$45)*$AO6+VLOOKUP($AP$2,一级属性!$E$41:$P$64,COLUMNS(一级属性!$E$41:J$64),0)*($AO6+0.25*IF($AO6&lt;10,1,ROUNDDOWN($AO6,-1)))+VLOOKUP($AP$2,宝石属性!$B$43:$M$66,COLUMNS(宝石属性!$B$43:G$66),0)*10*VLOOKUP(ROUNDDOWN($AO6,-1),宝石属性!$B$25:$N$41,2,0)*VLOOKUP(ROUNDDOWN($AO6,-1),宝石属性!$B$25:$N$41,3,0)+VLOOKUP($AP$2,职业被动!$B$6:$M$29,COLUMNS(职业被动!$B$6:G$29),0)*$AO6,0)</f>
        <v>64</v>
      </c>
      <c r="AT6" s="9">
        <f>ROUND(属性投放!H$4+装备属性!H$4*IF($AO6&lt;10,1,ROUNDDOWN($AO6,-1))+SUM(属性投放!I$37:I$45)*$AO6+VLOOKUP($AP$2,一级属性!$E$41:$P$64,COLUMNS(一级属性!$E$41:K$64),0)*($AO6+0.25*IF($AO6&lt;10,1,ROUNDDOWN($AO6,-1)))+VLOOKUP($AP$2,宝石属性!$B$43:$M$66,COLUMNS(宝石属性!$B$43:H$66),0)*10*VLOOKUP(ROUNDDOWN($AO6,-1),宝石属性!$B$25:$N$41,2,0)*VLOOKUP(ROUNDDOWN($AO6,-1),宝石属性!$B$25:$N$41,3,0)+VLOOKUP($AP$2,职业被动!$B$6:$M$29,COLUMNS(职业被动!$B$6:H$29),0)*$AO6,0)</f>
        <v>100</v>
      </c>
      <c r="AU6" s="9">
        <f>ROUND(属性投放!I$4+装备属性!I$4*IF($AO6&lt;10,1,ROUNDDOWN($AO6,-1))+SUM(属性投放!J$37:J$45)*$AO6+VLOOKUP($AP$2,一级属性!$E$41:$P$64,COLUMNS(一级属性!$E$41:L$64),0)*($AO6+0.25*IF($AO6&lt;10,1,ROUNDDOWN($AO6,-1)))+VLOOKUP($AP$2,宝石属性!$B$43:$M$66,COLUMNS(宝石属性!$B$43:I$66),0)*10*VLOOKUP(ROUNDDOWN($AO6,-1),宝石属性!$B$25:$N$41,2,0)*VLOOKUP(ROUNDDOWN($AO6,-1),宝石属性!$B$25:$N$41,3,0)+VLOOKUP($AP$2,职业被动!$B$6:$M$29,COLUMNS(职业被动!$B$6:I$29),0)*$AO6,0)</f>
        <v>64</v>
      </c>
      <c r="AV6" s="9">
        <f>ROUND(属性投放!J$4+装备属性!J$4*IF($AO6&lt;10,1,ROUNDDOWN($AO6,-1))+SUM(属性投放!K$37:K$45)*$AO6+VLOOKUP($AP$2,一级属性!$E$41:$P$64,COLUMNS(一级属性!$E$41:M$64),0)*($AO6+0.25*IF($AO6&lt;10,1,ROUNDDOWN($AO6,-1)))+VLOOKUP($AP$2,宝石属性!$B$43:$M$66,COLUMNS(宝石属性!$B$43:J$66),0)*10*VLOOKUP(ROUNDDOWN($AO6,-1),宝石属性!$B$25:$N$41,2,0)*VLOOKUP(ROUNDDOWN($AO6,-1),宝石属性!$B$25:$N$41,3,0)+VLOOKUP($AP$2,职业被动!$B$6:$M$29,COLUMNS(职业被动!$B$6:J$29),0)*$AO6,0)</f>
        <v>46</v>
      </c>
      <c r="AW6" s="9">
        <f>ROUND(属性投放!K$4+装备属性!K$4*IF($AO6&lt;10,1,ROUNDDOWN($AO6,-1))+SUM(属性投放!L$37:L$45)*$AO6+VLOOKUP($AP$2,一级属性!$E$41:$P$64,COLUMNS(一级属性!$E$41:N$64),0)*($AO6+0.25*IF($AO6&lt;10,1,ROUNDDOWN($AO6,-1)))+VLOOKUP($AP$2,宝石属性!$B$43:$M$66,COLUMNS(宝石属性!$B$43:K$66),0)*10*VLOOKUP(ROUNDDOWN($AO6,-1),宝石属性!$B$25:$N$41,2,0)*VLOOKUP(ROUNDDOWN($AO6,-1),宝石属性!$B$25:$N$41,3,0)+VLOOKUP($AP$2,职业被动!$B$6:$M$29,COLUMNS(职业被动!$B$6:K$29),0)*$AO6,0)</f>
        <v>25</v>
      </c>
      <c r="AX6" s="9">
        <f>ROUND(属性投放!L$4+装备属性!L$4*IF($AO6&lt;10,1,ROUNDDOWN($AO6,-1))+SUM(属性投放!M$37:M$45)*$AO6+VLOOKUP($AP$2,一级属性!$E$41:$P$64,COLUMNS(一级属性!$E$41:O$64),0)*($AO6+0.25*IF($AO6&lt;10,1,ROUNDDOWN($AO6,-1)))+VLOOKUP($AP$2,宝石属性!$B$43:$M$66,COLUMNS(宝石属性!$B$43:L$66),0)*10*VLOOKUP(ROUNDDOWN($AO6,-1),宝石属性!$B$25:$N$41,2,0)*VLOOKUP(ROUNDDOWN($AO6,-1),宝石属性!$B$25:$N$41,3,0)+VLOOKUP($AP$2,职业被动!$B$6:$M$29,COLUMNS(职业被动!$B$6:L$29),0)*$AO6,0)</f>
        <v>31</v>
      </c>
      <c r="AY6" s="9">
        <f>ROUND(属性投放!M$4+装备属性!M$4*IF($AO6&lt;10,1,ROUNDDOWN($AO6,-1))+SUM(属性投放!N$37:N$45)*$AO6+VLOOKUP($AP$2,一级属性!$E$41:$P$64,COLUMNS(一级属性!$E$41:P$64),0)*($AO6+0.25*IF($AO6&lt;10,1,ROUNDDOWN($AO6,-1)))+VLOOKUP($AP$2,宝石属性!$B$43:$M$66,COLUMNS(宝石属性!$B$43:M$66),0)*10*VLOOKUP(ROUNDDOWN($AO6,-1),宝石属性!$B$25:$N$41,2,0)*VLOOKUP(ROUNDDOWN($AO6,-1),宝石属性!$B$25:$N$41,3,0)+VLOOKUP($AP$2,职业被动!$B$6:$M$29,COLUMNS(职业被动!$B$6:M$29),0)*$AO6,0)</f>
        <v>31</v>
      </c>
      <c r="AZ6" s="48">
        <f>属性价值和能力评分!$F$9+ROUND(属性价值和能力评分!$F$38*10,0)*AO6+ROUND((SUM(装备属性!$W$9:$W$14)+属性价值和能力评分!$F$38*1.25+1.4+2.8)*IF(AO6&lt;10,1,ROUNDDOWN(AO6,-1)),0)+15*VLOOKUP(ROUNDDOWN(AO6,-1),宝石属性!$B$26:$D$41,2,0)*6*VLOOKUP(ROUNDDOWN(AO6,-1),宝石属性!$B$26:$D$41,3,0)+(属性价值和能力评分!$F$49*9+属性价值和能力评分!$F$50*2+属性价值和能力评分!$F$53*8/5)*AO6</f>
        <v>1006</v>
      </c>
      <c r="BB6" s="1">
        <v>3</v>
      </c>
      <c r="BC6" s="9">
        <f>ROUND(属性投放!D$4+装备属性!D$4*IF($BB6&lt;10,1,ROUNDDOWN($BB6,-1))+SUM(属性投放!E$37:E$45)*$BB6+VLOOKUP($BC$2,一级属性!$E$41:$P$64,COLUMNS(一级属性!$E$41:G$64),0)*($BB6+0.25*IF($BB6&lt;10,1,ROUNDDOWN($BB6,-1)))+VLOOKUP($BC$2,宝石属性!$B$43:$M$66,COLUMNS(宝石属性!$B$43:D$66),0)*10*VLOOKUP(ROUNDDOWN($BB6,-1),宝石属性!$B$25:$N$41,2,0)*VLOOKUP(ROUNDDOWN($BB6,-1),宝石属性!$B$25:$N$41,3,0)+VLOOKUP($BC$2,职业被动!$B$6:$M$29,COLUMNS(职业被动!$B$6:D$29),0)*$BB6,0)</f>
        <v>311</v>
      </c>
      <c r="BD6" s="9">
        <f>ROUND(属性投放!E$4+装备属性!E$4*IF($BB6&lt;10,1,ROUNDDOWN($BB6,-1))+SUM(属性投放!F$37:F$45)*$BB6+VLOOKUP($BC$2,一级属性!$E$41:$P$64,COLUMNS(一级属性!$E$41:H$64),0)*($BB6+0.25*IF($BB6&lt;10,1,ROUNDDOWN($BB6,-1)))+VLOOKUP($BC$2,宝石属性!$B$43:$M$66,COLUMNS(宝石属性!$B$43:E$66),0)*10*VLOOKUP(ROUNDDOWN($BB6,-1),宝石属性!$B$25:$N$41,2,0)*VLOOKUP(ROUNDDOWN($BB6,-1),宝石属性!$B$25:$N$41,3,0)+VLOOKUP($BC$2,职业被动!$B$6:$M$29,COLUMNS(职业被动!$B$6:E$29),0)*$BB6,0)</f>
        <v>318</v>
      </c>
      <c r="BE6" s="9">
        <f>ROUND(属性投放!F$4+装备属性!F$4*IF($BB6&lt;10,1,ROUNDDOWN($BB6,-1))+SUM(属性投放!G$37:G$45)*$BB6+VLOOKUP($BC$2,一级属性!$E$41:$P$64,COLUMNS(一级属性!$E$41:I$64),0)*($BB6+0.25*IF($BB6&lt;10,1,ROUNDDOWN($BB6,-1)))+VLOOKUP($BC$2,宝石属性!$B$43:$M$66,COLUMNS(宝石属性!$B$43:F$66),0)*10*VLOOKUP(ROUNDDOWN($BB6,-1),宝石属性!$B$25:$N$41,2,0)*VLOOKUP(ROUNDDOWN($BB6,-1),宝石属性!$B$25:$N$41,3,0)+VLOOKUP($BC$2,职业被动!$B$6:$M$29,COLUMNS(职业被动!$B$6:F$29),0)*$BB6,0)</f>
        <v>114</v>
      </c>
      <c r="BF6" s="9">
        <f>ROUND(属性投放!G$4+装备属性!G$4*IF($BB6&lt;10,1,ROUNDDOWN($BB6,-1))+SUM(属性投放!H$37:H$45)*$BB6+VLOOKUP($BC$2,一级属性!$E$41:$P$64,COLUMNS(一级属性!$E$41:J$64),0)*($BB6+0.25*IF($BB6&lt;10,1,ROUNDDOWN($BB6,-1)))+VLOOKUP($BC$2,宝石属性!$B$43:$M$66,COLUMNS(宝石属性!$B$43:G$66),0)*10*VLOOKUP(ROUNDDOWN($BB6,-1),宝石属性!$B$25:$N$41,2,0)*VLOOKUP(ROUNDDOWN($BB6,-1),宝石属性!$B$25:$N$41,3,0)+VLOOKUP($BC$2,职业被动!$B$6:$M$29,COLUMNS(职业被动!$B$6:G$29),0)*$BB6,0)</f>
        <v>64</v>
      </c>
      <c r="BG6" s="9">
        <f>ROUND(属性投放!H$4+装备属性!H$4*IF($BB6&lt;10,1,ROUNDDOWN($BB6,-1))+SUM(属性投放!I$37:I$45)*$BB6+VLOOKUP($BC$2,一级属性!$E$41:$P$64,COLUMNS(一级属性!$E$41:K$64),0)*($BB6+0.25*IF($BB6&lt;10,1,ROUNDDOWN($BB6,-1)))+VLOOKUP($BC$2,宝石属性!$B$43:$M$66,COLUMNS(宝石属性!$B$43:H$66),0)*10*VLOOKUP(ROUNDDOWN($BB6,-1),宝石属性!$B$25:$N$41,2,0)*VLOOKUP(ROUNDDOWN($BB6,-1),宝石属性!$B$25:$N$41,3,0)+VLOOKUP($BC$2,职业被动!$B$6:$M$29,COLUMNS(职业被动!$B$6:H$29),0)*$BB6,0)</f>
        <v>109</v>
      </c>
      <c r="BH6" s="9">
        <f>ROUND(属性投放!I$4+装备属性!I$4*IF($BB6&lt;10,1,ROUNDDOWN($BB6,-1))+SUM(属性投放!J$37:J$45)*$BB6+VLOOKUP($BC$2,一级属性!$E$41:$P$64,COLUMNS(一级属性!$E$41:L$64),0)*($BB6+0.25*IF($BB6&lt;10,1,ROUNDDOWN($BB6,-1)))+VLOOKUP($BC$2,宝石属性!$B$43:$M$66,COLUMNS(宝石属性!$B$43:I$66),0)*10*VLOOKUP(ROUNDDOWN($BB6,-1),宝石属性!$B$25:$N$41,2,0)*VLOOKUP(ROUNDDOWN($BB6,-1),宝石属性!$B$25:$N$41,3,0)+VLOOKUP($BC$2,职业被动!$B$6:$M$29,COLUMNS(职业被动!$B$6:I$29),0)*$BB6,0)</f>
        <v>70</v>
      </c>
      <c r="BI6" s="9">
        <f>ROUND(属性投放!J$4+装备属性!J$4*IF($BB6&lt;10,1,ROUNDDOWN($BB6,-1))+SUM(属性投放!K$37:K$45)*$BB6+VLOOKUP($BC$2,一级属性!$E$41:$P$64,COLUMNS(一级属性!$E$41:M$64),0)*($BB6+0.25*IF($BB6&lt;10,1,ROUNDDOWN($BB6,-1)))+VLOOKUP($BC$2,宝石属性!$B$43:$M$66,COLUMNS(宝石属性!$B$43:J$66),0)*10*VLOOKUP(ROUNDDOWN($BB6,-1),宝石属性!$B$25:$N$41,2,0)*VLOOKUP(ROUNDDOWN($BB6,-1),宝石属性!$B$25:$N$41,3,0)+VLOOKUP($BC$2,职业被动!$B$6:$M$29,COLUMNS(职业被动!$B$6:J$29),0)*$BB6,0)</f>
        <v>41</v>
      </c>
      <c r="BJ6" s="9">
        <f>ROUND(属性投放!K$4+装备属性!K$4*IF($BB6&lt;10,1,ROUNDDOWN($BB6,-1))+SUM(属性投放!L$37:L$45)*$BB6+VLOOKUP($BC$2,一级属性!$E$41:$P$64,COLUMNS(一级属性!$E$41:N$64),0)*($BB6+0.25*IF($BB6&lt;10,1,ROUNDDOWN($BB6,-1)))+VLOOKUP($BC$2,宝石属性!$B$43:$M$66,COLUMNS(宝石属性!$B$43:K$66),0)*10*VLOOKUP(ROUNDDOWN($BB6,-1),宝石属性!$B$25:$N$41,2,0)*VLOOKUP(ROUNDDOWN($BB6,-1),宝石属性!$B$25:$N$41,3,0)+VLOOKUP($BC$2,职业被动!$B$6:$M$29,COLUMNS(职业被动!$B$6:K$29),0)*$BB6,0)</f>
        <v>25</v>
      </c>
      <c r="BK6" s="9">
        <f>ROUND(属性投放!L$4+装备属性!L$4*IF($BB6&lt;10,1,ROUNDDOWN($BB6,-1))+SUM(属性投放!M$37:M$45)*$BB6+VLOOKUP($BC$2,一级属性!$E$41:$P$64,COLUMNS(一级属性!$E$41:O$64),0)*($BB6+0.25*IF($BB6&lt;10,1,ROUNDDOWN($BB6,-1)))+VLOOKUP($BC$2,宝石属性!$B$43:$M$66,COLUMNS(宝石属性!$B$43:L$66),0)*10*VLOOKUP(ROUNDDOWN($BB6,-1),宝石属性!$B$25:$N$41,2,0)*VLOOKUP(ROUNDDOWN($BB6,-1),宝石属性!$B$25:$N$41,3,0)+VLOOKUP($BC$2,职业被动!$B$6:$M$29,COLUMNS(职业被动!$B$6:L$29),0)*$BB6,0)</f>
        <v>1</v>
      </c>
      <c r="BL6" s="9">
        <f>ROUND(属性投放!M$4+装备属性!M$4*IF($BB6&lt;10,1,ROUNDDOWN($BB6,-1))+SUM(属性投放!N$37:N$45)*$BB6+VLOOKUP($BC$2,一级属性!$E$41:$P$64,COLUMNS(一级属性!$E$41:P$64),0)*($BB6+0.25*IF($BB6&lt;10,1,ROUNDDOWN($BB6,-1)))+VLOOKUP($BC$2,宝石属性!$B$43:$M$66,COLUMNS(宝石属性!$B$43:M$66),0)*10*VLOOKUP(ROUNDDOWN($BB6,-1),宝石属性!$B$25:$N$41,2,0)*VLOOKUP(ROUNDDOWN($BB6,-1),宝石属性!$B$25:$N$41,3,0)+VLOOKUP($BC$2,职业被动!$B$6:$M$29,COLUMNS(职业被动!$B$6:M$29),0)*$BB6,0)</f>
        <v>31</v>
      </c>
      <c r="BM6" s="48">
        <f>属性价值和能力评分!$F$9+ROUND(属性价值和能力评分!$F$38*10,0)*BB6+ROUND((SUM(装备属性!$W$9:$W$14)+属性价值和能力评分!$F$38*1.25+1.4+2.8)*IF(BB6&lt;10,1,ROUNDDOWN(BB6,-1)),0)+15*VLOOKUP(ROUNDDOWN(BB6,-1),宝石属性!$B$26:$D$41,2,0)*6*VLOOKUP(ROUNDDOWN(BB6,-1),宝石属性!$B$26:$D$41,3,0)+(属性价值和能力评分!$F$49*9+属性价值和能力评分!$F$50*2+属性价值和能力评分!$F$53*8/5)*BB6</f>
        <v>1006</v>
      </c>
      <c r="BO6" s="1">
        <v>3</v>
      </c>
      <c r="BP6" s="9">
        <f>ROUND(属性投放!D$4+装备属性!D$4*IF($BO6&lt;10,1,ROUNDDOWN($BO6,-1))+SUM(属性投放!E$37:E$45)*$BO6+VLOOKUP($BP$2,一级属性!$E$41:$P$64,COLUMNS(一级属性!$E$41:G$64),0)*($BO6+0.25*IF($BO6&lt;10,1,ROUNDDOWN($BO6,-1)))+VLOOKUP($BP$2,宝石属性!$B$43:$M$66,COLUMNS(宝石属性!$B$43:D$66),0)*10*VLOOKUP(ROUNDDOWN($BO6,-1),宝石属性!$B$25:$N$41,2,0)*VLOOKUP(ROUNDDOWN($BO6,-1),宝石属性!$B$25:$N$41,3,0)+VLOOKUP($BP$2,职业被动!$B$6:$M$29,COLUMNS(职业被动!$B$6:D$29),0)*$BO6,0)</f>
        <v>353</v>
      </c>
      <c r="BQ6" s="9">
        <f>ROUND(属性投放!E$4+装备属性!E$4*IF($BO6&lt;10,1,ROUNDDOWN($BO6,-1))+SUM(属性投放!F$37:F$45)*$BO6+VLOOKUP($BP$2,一级属性!$E$41:$P$64,COLUMNS(一级属性!$E$41:H$64),0)*($BO6+0.25*IF($BO6&lt;10,1,ROUNDDOWN($BO6,-1)))+VLOOKUP($BP$2,宝石属性!$B$43:$M$66,COLUMNS(宝石属性!$B$43:E$66),0)*10*VLOOKUP(ROUNDDOWN($BO6,-1),宝石属性!$B$25:$N$41,2,0)*VLOOKUP(ROUNDDOWN($BO6,-1),宝石属性!$B$25:$N$41,3,0)+VLOOKUP($BP$2,职业被动!$B$6:$M$29,COLUMNS(职业被动!$B$6:E$29),0)*$BO6,0)</f>
        <v>302</v>
      </c>
      <c r="BR6" s="9">
        <f>ROUND(属性投放!F$4+装备属性!F$4*IF($BO6&lt;10,1,ROUNDDOWN($BO6,-1))+SUM(属性投放!G$37:G$45)*$BO6+VLOOKUP($BP$2,一级属性!$E$41:$P$64,COLUMNS(一级属性!$E$41:I$64),0)*($BO6+0.25*IF($BO6&lt;10,1,ROUNDDOWN($BO6,-1)))+VLOOKUP($BP$2,宝石属性!$B$43:$M$66,COLUMNS(宝石属性!$B$43:F$66),0)*10*VLOOKUP(ROUNDDOWN($BO6,-1),宝石属性!$B$25:$N$41,2,0)*VLOOKUP(ROUNDDOWN($BO6,-1),宝石属性!$B$25:$N$41,3,0)+VLOOKUP($BP$2,职业被动!$B$6:$M$29,COLUMNS(职业被动!$B$6:F$29),0)*$BO6,0)</f>
        <v>114</v>
      </c>
      <c r="BS6" s="9">
        <f>ROUND(属性投放!G$4+装备属性!G$4*IF($BO6&lt;10,1,ROUNDDOWN($BO6,-1))+SUM(属性投放!H$37:H$45)*$BO6+VLOOKUP($BP$2,一级属性!$E$41:$P$64,COLUMNS(一级属性!$E$41:J$64),0)*($BO6+0.25*IF($BO6&lt;10,1,ROUNDDOWN($BO6,-1)))+VLOOKUP($BP$2,宝石属性!$B$43:$M$66,COLUMNS(宝石属性!$B$43:G$66),0)*10*VLOOKUP(ROUNDDOWN($BO6,-1),宝石属性!$B$25:$N$41,2,0)*VLOOKUP(ROUNDDOWN($BO6,-1),宝石属性!$B$25:$N$41,3,0)+VLOOKUP($BP$2,职业被动!$B$6:$M$29,COLUMNS(职业被动!$B$6:G$29),0)*$BO6,0)</f>
        <v>64</v>
      </c>
      <c r="BT6" s="9">
        <f>ROUND(属性投放!H$4+装备属性!H$4*IF($BO6&lt;10,1,ROUNDDOWN($BO6,-1))+SUM(属性投放!I$37:I$45)*$BO6+VLOOKUP($BP$2,一级属性!$E$41:$P$64,COLUMNS(一级属性!$E$41:K$64),0)*($BO6+0.25*IF($BO6&lt;10,1,ROUNDDOWN($BO6,-1)))+VLOOKUP($BP$2,宝石属性!$B$43:$M$66,COLUMNS(宝石属性!$B$43:H$66),0)*10*VLOOKUP(ROUNDDOWN($BO6,-1),宝石属性!$B$25:$N$41,2,0)*VLOOKUP(ROUNDDOWN($BO6,-1),宝石属性!$B$25:$N$41,3,0)+VLOOKUP($BP$2,职业被动!$B$6:$M$29,COLUMNS(职业被动!$B$6:H$29),0)*$BO6,0)</f>
        <v>103</v>
      </c>
      <c r="BU6" s="9">
        <f>ROUND(属性投放!I$4+装备属性!I$4*IF($BO6&lt;10,1,ROUNDDOWN($BO6,-1))+SUM(属性投放!J$37:J$45)*$BO6+VLOOKUP($BP$2,一级属性!$E$41:$P$64,COLUMNS(一级属性!$E$41:L$64),0)*($BO6+0.25*IF($BO6&lt;10,1,ROUNDDOWN($BO6,-1)))+VLOOKUP($BP$2,宝石属性!$B$43:$M$66,COLUMNS(宝石属性!$B$43:I$66),0)*10*VLOOKUP(ROUNDDOWN($BO6,-1),宝石属性!$B$25:$N$41,2,0)*VLOOKUP(ROUNDDOWN($BO6,-1),宝石属性!$B$25:$N$41,3,0)+VLOOKUP($BP$2,职业被动!$B$6:$M$29,COLUMNS(职业被动!$B$6:I$29),0)*$BO6,0)</f>
        <v>64</v>
      </c>
      <c r="BV6" s="9">
        <f>ROUND(属性投放!J$4+装备属性!J$4*IF($BO6&lt;10,1,ROUNDDOWN($BO6,-1))+SUM(属性投放!K$37:K$45)*$BO6+VLOOKUP($BP$2,一级属性!$E$41:$P$64,COLUMNS(一级属性!$E$41:M$64),0)*($BO6+0.25*IF($BO6&lt;10,1,ROUNDDOWN($BO6,-1)))+VLOOKUP($BP$2,宝石属性!$B$43:$M$66,COLUMNS(宝石属性!$B$43:J$66),0)*10*VLOOKUP(ROUNDDOWN($BO6,-1),宝石属性!$B$25:$N$41,2,0)*VLOOKUP(ROUNDDOWN($BO6,-1),宝石属性!$B$25:$N$41,3,0)+VLOOKUP($BP$2,职业被动!$B$6:$M$29,COLUMNS(职业被动!$B$6:J$29),0)*$BO6,0)</f>
        <v>46</v>
      </c>
      <c r="BW6" s="9">
        <f>ROUND(属性投放!K$4+装备属性!K$4*IF($BO6&lt;10,1,ROUNDDOWN($BO6,-1))+SUM(属性投放!L$37:L$45)*$BO6+VLOOKUP($BP$2,一级属性!$E$41:$P$64,COLUMNS(一级属性!$E$41:N$64),0)*($BO6+0.25*IF($BO6&lt;10,1,ROUNDDOWN($BO6,-1)))+VLOOKUP($BP$2,宝石属性!$B$43:$M$66,COLUMNS(宝石属性!$B$43:K$66),0)*10*VLOOKUP(ROUNDDOWN($BO6,-1),宝石属性!$B$25:$N$41,2,0)*VLOOKUP(ROUNDDOWN($BO6,-1),宝石属性!$B$25:$N$41,3,0)+VLOOKUP($BP$2,职业被动!$B$6:$M$29,COLUMNS(职业被动!$B$6:K$29),0)*$BO6,0)</f>
        <v>25</v>
      </c>
      <c r="BX6" s="9">
        <f>ROUND(属性投放!L$4+装备属性!L$4*IF($BO6&lt;10,1,ROUNDDOWN($BO6,-1))+SUM(属性投放!M$37:M$45)*$BO6+VLOOKUP($BP$2,一级属性!$E$41:$P$64,COLUMNS(一级属性!$E$41:O$64),0)*($BO6+0.25*IF($BO6&lt;10,1,ROUNDDOWN($BO6,-1)))+VLOOKUP($BP$2,宝石属性!$B$43:$M$66,COLUMNS(宝石属性!$B$43:L$66),0)*10*VLOOKUP(ROUNDDOWN($BO6,-1),宝石属性!$B$25:$N$41,2,0)*VLOOKUP(ROUNDDOWN($BO6,-1),宝石属性!$B$25:$N$41,3,0)+VLOOKUP($BP$2,职业被动!$B$6:$M$29,COLUMNS(职业被动!$B$6:L$29),0)*$BO6,0)</f>
        <v>1</v>
      </c>
      <c r="BY6" s="9">
        <f>ROUND(属性投放!M$4+装备属性!M$4*IF($BO6&lt;10,1,ROUNDDOWN($BO6,-1))+SUM(属性投放!N$37:N$45)*$BO6+VLOOKUP($BP$2,一级属性!$E$41:$P$64,COLUMNS(一级属性!$E$41:P$64),0)*($BO6+0.25*IF($BO6&lt;10,1,ROUNDDOWN($BO6,-1)))+VLOOKUP($BP$2,宝石属性!$B$43:$M$66,COLUMNS(宝石属性!$B$43:M$66),0)*10*VLOOKUP(ROUNDDOWN($BO6,-1),宝石属性!$B$25:$N$41,2,0)*VLOOKUP(ROUNDDOWN($BO6,-1),宝石属性!$B$25:$N$41,3,0)+VLOOKUP($BP$2,职业被动!$B$6:$M$29,COLUMNS(职业被动!$B$6:M$29),0)*$BO6,0)</f>
        <v>31</v>
      </c>
      <c r="BZ6" s="48">
        <f>属性价值和能力评分!$F$9+ROUND(属性价值和能力评分!$F$38*10,0)*BO6+ROUND((SUM(装备属性!$W$9:$W$14)+属性价值和能力评分!$F$38*1.25+1.4+2.8)*IF(BO6&lt;10,1,ROUNDDOWN(BO6,-1)),0)+15*VLOOKUP(ROUNDDOWN(BO6,-1),宝石属性!$B$26:$D$41,2,0)*6*VLOOKUP(ROUNDDOWN(BO6,-1),宝石属性!$B$26:$D$41,3,0)+(属性价值和能力评分!$F$49*9+属性价值和能力评分!$F$50*2+属性价值和能力评分!$F$53*8/5)*BO6</f>
        <v>1006</v>
      </c>
      <c r="CB6" s="1">
        <v>3</v>
      </c>
      <c r="CC6" s="9">
        <f>ROUND(属性投放!D$4+装备属性!D$4*IF($CB6&lt;10,1,ROUNDDOWN($CB6,-1))+SUM(属性投放!E$37:E$45)*$CB6+VLOOKUP($CC$2,一级属性!$E$41:$P$64,COLUMNS(一级属性!$E$41:G$64),0)*($CB6+0.25*IF($CB6&lt;10,1,ROUNDDOWN($CB6,-1)))+VLOOKUP($CC$2,宝石属性!$B$43:$M$66,COLUMNS(宝石属性!$B$43:D$66),0)*10*VLOOKUP(ROUNDDOWN($CB6,-1),宝石属性!$B$25:$N$41,2,0)*VLOOKUP(ROUNDDOWN($CB6,-1),宝石属性!$B$25:$N$41,3,0)+VLOOKUP($CC$2,职业被动!$B$6:$M$29,COLUMNS(职业被动!$B$6:D$29),0)*$CB6,0)</f>
        <v>285</v>
      </c>
      <c r="CD6" s="9">
        <f>ROUND(属性投放!E$4+装备属性!E$4*IF($CB6&lt;10,1,ROUNDDOWN($CB6,-1))+SUM(属性投放!F$37:F$45)*$CB6+VLOOKUP($CC$2,一级属性!$E$41:$P$64,COLUMNS(一级属性!$E$41:H$64),0)*($CB6+0.25*IF($CB6&lt;10,1,ROUNDDOWN($CB6,-1)))+VLOOKUP($CC$2,宝石属性!$B$43:$M$66,COLUMNS(宝石属性!$B$43:E$66),0)*10*VLOOKUP(ROUNDDOWN($CB6,-1),宝石属性!$B$25:$N$41,2,0)*VLOOKUP(ROUNDDOWN($CB6,-1),宝石属性!$B$25:$N$41,3,0)+VLOOKUP($CC$2,职业被动!$B$6:$M$29,COLUMNS(职业被动!$B$6:E$29),0)*$CB6,0)</f>
        <v>253</v>
      </c>
      <c r="CE6" s="9">
        <f>ROUND(属性投放!F$4+装备属性!F$4*IF($CB6&lt;10,1,ROUNDDOWN($CB6,-1))+SUM(属性投放!G$37:G$45)*$CB6+VLOOKUP($CC$2,一级属性!$E$41:$P$64,COLUMNS(一级属性!$E$41:I$64),0)*($CB6+0.25*IF($CB6&lt;10,1,ROUNDDOWN($CB6,-1)))+VLOOKUP($CC$2,宝石属性!$B$43:$M$66,COLUMNS(宝石属性!$B$43:F$66),0)*10*VLOOKUP(ROUNDDOWN($CB6,-1),宝石属性!$B$25:$N$41,2,0)*VLOOKUP(ROUNDDOWN($CB6,-1),宝石属性!$B$25:$N$41,3,0)+VLOOKUP($CC$2,职业被动!$B$6:$M$29,COLUMNS(职业被动!$B$6:F$29),0)*$CB6,0)</f>
        <v>138</v>
      </c>
      <c r="CF6" s="9">
        <f>ROUND(属性投放!G$4+装备属性!G$4*IF($CB6&lt;10,1,ROUNDDOWN($CB6,-1))+SUM(属性投放!H$37:H$45)*$CB6+VLOOKUP($CC$2,一级属性!$E$41:$P$64,COLUMNS(一级属性!$E$41:J$64),0)*($CB6+0.25*IF($CB6&lt;10,1,ROUNDDOWN($CB6,-1)))+VLOOKUP($CC$2,宝石属性!$B$43:$M$66,COLUMNS(宝石属性!$B$43:G$66),0)*10*VLOOKUP(ROUNDDOWN($CB6,-1),宝石属性!$B$25:$N$41,2,0)*VLOOKUP(ROUNDDOWN($CB6,-1),宝石属性!$B$25:$N$41,3,0)+VLOOKUP($CC$2,职业被动!$B$6:$M$29,COLUMNS(职业被动!$B$6:G$29),0)*$CB6,0)</f>
        <v>67</v>
      </c>
      <c r="CG6" s="9">
        <f>ROUND(属性投放!H$4+装备属性!H$4*IF($CB6&lt;10,1,ROUNDDOWN($CB6,-1))+SUM(属性投放!I$37:I$45)*$CB6+VLOOKUP($CC$2,一级属性!$E$41:$P$64,COLUMNS(一级属性!$E$41:K$64),0)*($CB6+0.25*IF($CB6&lt;10,1,ROUNDDOWN($CB6,-1)))+VLOOKUP($CC$2,宝石属性!$B$43:$M$66,COLUMNS(宝石属性!$B$43:H$66),0)*10*VLOOKUP(ROUNDDOWN($CB6,-1),宝石属性!$B$25:$N$41,2,0)*VLOOKUP(ROUNDDOWN($CB6,-1),宝石属性!$B$25:$N$41,3,0)+VLOOKUP($CC$2,职业被动!$B$6:$M$29,COLUMNS(职业被动!$B$6:H$29),0)*$CB6,0)</f>
        <v>90</v>
      </c>
      <c r="CH6" s="9">
        <f>ROUND(属性投放!I$4+装备属性!I$4*IF($CB6&lt;10,1,ROUNDDOWN($CB6,-1))+SUM(属性投放!J$37:J$45)*$CB6+VLOOKUP($CC$2,一级属性!$E$41:$P$64,COLUMNS(一级属性!$E$41:L$64),0)*($CB6+0.25*IF($CB6&lt;10,1,ROUNDDOWN($CB6,-1)))+VLOOKUP($CC$2,宝石属性!$B$43:$M$66,COLUMNS(宝石属性!$B$43:I$66),0)*10*VLOOKUP(ROUNDDOWN($CB6,-1),宝石属性!$B$25:$N$41,2,0)*VLOOKUP(ROUNDDOWN($CB6,-1),宝石属性!$B$25:$N$41,3,0)+VLOOKUP($CC$2,职业被动!$B$6:$M$29,COLUMNS(职业被动!$B$6:I$29),0)*$CB6,0)</f>
        <v>62</v>
      </c>
      <c r="CI6" s="9">
        <f>ROUND(属性投放!J$4+装备属性!J$4*IF($CB6&lt;10,1,ROUNDDOWN($CB6,-1))+SUM(属性投放!K$37:K$45)*$CB6+VLOOKUP($CC$2,一级属性!$E$41:$P$64,COLUMNS(一级属性!$E$41:M$64),0)*($CB6+0.25*IF($CB6&lt;10,1,ROUNDDOWN($CB6,-1)))+VLOOKUP($CC$2,宝石属性!$B$43:$M$66,COLUMNS(宝石属性!$B$43:J$66),0)*10*VLOOKUP(ROUNDDOWN($CB6,-1),宝石属性!$B$25:$N$41,2,0)*VLOOKUP(ROUNDDOWN($CB6,-1),宝石属性!$B$25:$N$41,3,0)+VLOOKUP($CC$2,职业被动!$B$6:$M$29,COLUMNS(职业被动!$B$6:J$29),0)*$CB6,0)</f>
        <v>44</v>
      </c>
      <c r="CJ6" s="9">
        <f>ROUND(属性投放!K$4+装备属性!K$4*IF($CB6&lt;10,1,ROUNDDOWN($CB6,-1))+SUM(属性投放!L$37:L$45)*$CB6+VLOOKUP($CC$2,一级属性!$E$41:$P$64,COLUMNS(一级属性!$E$41:N$64),0)*($CB6+0.25*IF($CB6&lt;10,1,ROUNDDOWN($CB6,-1)))+VLOOKUP($CC$2,宝石属性!$B$43:$M$66,COLUMNS(宝石属性!$B$43:K$66),0)*10*VLOOKUP(ROUNDDOWN($CB6,-1),宝石属性!$B$25:$N$41,2,0)*VLOOKUP(ROUNDDOWN($CB6,-1),宝石属性!$B$25:$N$41,3,0)+VLOOKUP($CC$2,职业被动!$B$6:$M$29,COLUMNS(职业被动!$B$6:K$29),0)*$CB6,0)</f>
        <v>25</v>
      </c>
      <c r="CK6" s="9">
        <f>ROUND(属性投放!L$4+装备属性!L$4*IF($CB6&lt;10,1,ROUNDDOWN($CB6,-1))+SUM(属性投放!M$37:M$45)*$CB6+VLOOKUP($CC$2,一级属性!$E$41:$P$64,COLUMNS(一级属性!$E$41:O$64),0)*($CB6+0.25*IF($CB6&lt;10,1,ROUNDDOWN($CB6,-1)))+VLOOKUP($CC$2,宝石属性!$B$43:$M$66,COLUMNS(宝石属性!$B$43:L$66),0)*10*VLOOKUP(ROUNDDOWN($CB6,-1),宝石属性!$B$25:$N$41,2,0)*VLOOKUP(ROUNDDOWN($CB6,-1),宝石属性!$B$25:$N$41,3,0)+VLOOKUP($CC$2,职业被动!$B$6:$M$29,COLUMNS(职业被动!$B$6:L$29),0)*$CB6,0)</f>
        <v>1</v>
      </c>
      <c r="CL6" s="9">
        <f>ROUND(属性投放!M$4+装备属性!M$4*IF($CB6&lt;10,1,ROUNDDOWN($CB6,-1))+SUM(属性投放!N$37:N$45)*$CB6+VLOOKUP($CC$2,一级属性!$E$41:$P$64,COLUMNS(一级属性!$E$41:P$64),0)*($CB6+0.25*IF($CB6&lt;10,1,ROUNDDOWN($CB6,-1)))+VLOOKUP($CC$2,宝石属性!$B$43:$M$66,COLUMNS(宝石属性!$B$43:M$66),0)*10*VLOOKUP(ROUNDDOWN($CB6,-1),宝石属性!$B$25:$N$41,2,0)*VLOOKUP(ROUNDDOWN($CB6,-1),宝石属性!$B$25:$N$41,3,0)+VLOOKUP($CC$2,职业被动!$B$6:$M$29,COLUMNS(职业被动!$B$6:M$29),0)*$CB6,0)</f>
        <v>31</v>
      </c>
      <c r="CM6" s="48">
        <f>属性价值和能力评分!$F$9+ROUND(属性价值和能力评分!$F$38*10,0)*CB6+ROUND((SUM(装备属性!$W$9:$W$14)+属性价值和能力评分!$F$38*1.25+1.4+2.8)*IF(CB6&lt;10,1,ROUNDDOWN(CB6,-1)),0)+15*VLOOKUP(ROUNDDOWN(CB6,-1),宝石属性!$B$26:$D$41,2,0)*6*VLOOKUP(ROUNDDOWN(CB6,-1),宝石属性!$B$26:$D$41,3,0)+(属性价值和能力评分!$F$49*9+属性价值和能力评分!$F$50*2+属性价值和能力评分!$F$53*8/5)*CB6</f>
        <v>1006</v>
      </c>
      <c r="CO6" s="1">
        <v>3</v>
      </c>
      <c r="CP6" s="9">
        <f>ROUND(属性投放!D$4+装备属性!D$4*IF($CO6&lt;10,1,ROUNDDOWN($CO6,-1))+SUM(属性投放!E$37:E$45)*$CO6+VLOOKUP($CP$2,一级属性!$E$41:$P$64,COLUMNS(一级属性!$E$41:G$64),0)*($CO6+0.25*IF($CO6&lt;10,1,ROUNDDOWN($CO6,-1)))+VLOOKUP($CP$2,宝石属性!$B$43:$M$66,COLUMNS(宝石属性!$B$43:D$66),0)*10*VLOOKUP(ROUNDDOWN($CO6,-1),宝石属性!$B$25:$N$41,2,0)*VLOOKUP(ROUNDDOWN($CO6,-1),宝石属性!$B$25:$N$41,3,0)+VLOOKUP($CP$2,职业被动!$B$6:$M$29,COLUMNS(职业被动!$B$6:D$29),0)*$CO6,0)</f>
        <v>285</v>
      </c>
      <c r="CQ6" s="9">
        <f>ROUND(属性投放!E$4+装备属性!E$4*IF($CO6&lt;10,1,ROUNDDOWN($CO6,-1))+SUM(属性投放!F$37:F$45)*$CO6+VLOOKUP($CP$2,一级属性!$E$41:$P$64,COLUMNS(一级属性!$E$41:H$64),0)*($CO6+0.25*IF($CO6&lt;10,1,ROUNDDOWN($CO6,-1)))+VLOOKUP($CP$2,宝石属性!$B$43:$M$66,COLUMNS(宝石属性!$B$43:E$66),0)*10*VLOOKUP(ROUNDDOWN($CO6,-1),宝石属性!$B$25:$N$41,2,0)*VLOOKUP(ROUNDDOWN($CO6,-1),宝石属性!$B$25:$N$41,3,0)+VLOOKUP($CP$2,职业被动!$B$6:$M$29,COLUMNS(职业被动!$B$6:E$29),0)*$CO6,0)</f>
        <v>334</v>
      </c>
      <c r="CR6" s="9">
        <f>ROUND(属性投放!F$4+装备属性!F$4*IF($CO6&lt;10,1,ROUNDDOWN($CO6,-1))+SUM(属性投放!G$37:G$45)*$CO6+VLOOKUP($CP$2,一级属性!$E$41:$P$64,COLUMNS(一级属性!$E$41:I$64),0)*($CO6+0.25*IF($CO6&lt;10,1,ROUNDDOWN($CO6,-1)))+VLOOKUP($CP$2,宝石属性!$B$43:$M$66,COLUMNS(宝石属性!$B$43:F$66),0)*10*VLOOKUP(ROUNDDOWN($CO6,-1),宝石属性!$B$25:$N$41,2,0)*VLOOKUP(ROUNDDOWN($CO6,-1),宝石属性!$B$25:$N$41,3,0)+VLOOKUP($CP$2,职业被动!$B$6:$M$29,COLUMNS(职业被动!$B$6:F$29),0)*$CO6,0)</f>
        <v>114</v>
      </c>
      <c r="CS6" s="9">
        <f>ROUND(属性投放!G$4+装备属性!G$4*IF($CO6&lt;10,1,ROUNDDOWN($CO6,-1))+SUM(属性投放!H$37:H$45)*$CO6+VLOOKUP($CP$2,一级属性!$E$41:$P$64,COLUMNS(一级属性!$E$41:J$64),0)*($CO6+0.25*IF($CO6&lt;10,1,ROUNDDOWN($CO6,-1)))+VLOOKUP($CP$2,宝石属性!$B$43:$M$66,COLUMNS(宝石属性!$B$43:G$66),0)*10*VLOOKUP(ROUNDDOWN($CO6,-1),宝石属性!$B$25:$N$41,2,0)*VLOOKUP(ROUNDDOWN($CO6,-1),宝石属性!$B$25:$N$41,3,0)+VLOOKUP($CP$2,职业被动!$B$6:$M$29,COLUMNS(职业被动!$B$6:G$29),0)*$CO6,0)</f>
        <v>64</v>
      </c>
      <c r="CT6" s="9">
        <f>ROUND(属性投放!H$4+装备属性!H$4*IF($CO6&lt;10,1,ROUNDDOWN($CO6,-1))+SUM(属性投放!I$37:I$45)*$CO6+VLOOKUP($CP$2,一级属性!$E$41:$P$64,COLUMNS(一级属性!$E$41:K$64),0)*($CO6+0.25*IF($CO6&lt;10,1,ROUNDDOWN($CO6,-1)))+VLOOKUP($CP$2,宝石属性!$B$43:$M$66,COLUMNS(宝石属性!$B$43:H$66),0)*10*VLOOKUP(ROUNDDOWN($CO6,-1),宝石属性!$B$25:$N$41,2,0)*VLOOKUP(ROUNDDOWN($CO6,-1),宝石属性!$B$25:$N$41,3,0)+VLOOKUP($CP$2,职业被动!$B$6:$M$29,COLUMNS(职业被动!$B$6:H$29),0)*$CO6,0)</f>
        <v>112</v>
      </c>
      <c r="CU6" s="9">
        <f>ROUND(属性投放!I$4+装备属性!I$4*IF($CO6&lt;10,1,ROUNDDOWN($CO6,-1))+SUM(属性投放!J$37:J$45)*$CO6+VLOOKUP($CP$2,一级属性!$E$41:$P$64,COLUMNS(一级属性!$E$41:L$64),0)*($CO6+0.25*IF($CO6&lt;10,1,ROUNDDOWN($CO6,-1)))+VLOOKUP($CP$2,宝石属性!$B$43:$M$66,COLUMNS(宝石属性!$B$43:I$66),0)*10*VLOOKUP(ROUNDDOWN($CO6,-1),宝石属性!$B$25:$N$41,2,0)*VLOOKUP(ROUNDDOWN($CO6,-1),宝石属性!$B$25:$N$41,3,0)+VLOOKUP($CP$2,职业被动!$B$6:$M$29,COLUMNS(职业被动!$B$6:I$29),0)*$CO6,0)</f>
        <v>72</v>
      </c>
      <c r="CV6" s="9">
        <f>ROUND(属性投放!J$4+装备属性!J$4*IF($CO6&lt;10,1,ROUNDDOWN($CO6,-1))+SUM(属性投放!K$37:K$45)*$CO6+VLOOKUP($CP$2,一级属性!$E$41:$P$64,COLUMNS(一级属性!$E$41:M$64),0)*($CO6+0.25*IF($CO6&lt;10,1,ROUNDDOWN($CO6,-1)))+VLOOKUP($CP$2,宝石属性!$B$43:$M$66,COLUMNS(宝石属性!$B$43:J$66),0)*10*VLOOKUP(ROUNDDOWN($CO6,-1),宝石属性!$B$25:$N$41,2,0)*VLOOKUP(ROUNDDOWN($CO6,-1),宝石属性!$B$25:$N$41,3,0)+VLOOKUP($CP$2,职业被动!$B$6:$M$29,COLUMNS(职业被动!$B$6:J$29),0)*$CO6,0)</f>
        <v>41</v>
      </c>
      <c r="CW6" s="9">
        <f>ROUND(属性投放!K$4+装备属性!K$4*IF($CO6&lt;10,1,ROUNDDOWN($CO6,-1))+SUM(属性投放!L$37:L$45)*$CO6+VLOOKUP($CP$2,一级属性!$E$41:$P$64,COLUMNS(一级属性!$E$41:N$64),0)*($CO6+0.25*IF($CO6&lt;10,1,ROUNDDOWN($CO6,-1)))+VLOOKUP($CP$2,宝石属性!$B$43:$M$66,COLUMNS(宝石属性!$B$43:K$66),0)*10*VLOOKUP(ROUNDDOWN($CO6,-1),宝石属性!$B$25:$N$41,2,0)*VLOOKUP(ROUNDDOWN($CO6,-1),宝石属性!$B$25:$N$41,3,0)+VLOOKUP($CP$2,职业被动!$B$6:$M$29,COLUMNS(职业被动!$B$6:K$29),0)*$CO6,0)</f>
        <v>25</v>
      </c>
      <c r="CX6" s="9">
        <f>ROUND(属性投放!L$4+装备属性!L$4*IF($CO6&lt;10,1,ROUNDDOWN($CO6,-1))+SUM(属性投放!M$37:M$45)*$CO6+VLOOKUP($CP$2,一级属性!$E$41:$P$64,COLUMNS(一级属性!$E$41:O$64),0)*($CO6+0.25*IF($CO6&lt;10,1,ROUNDDOWN($CO6,-1)))+VLOOKUP($CP$2,宝石属性!$B$43:$M$66,COLUMNS(宝石属性!$B$43:L$66),0)*10*VLOOKUP(ROUNDDOWN($CO6,-1),宝石属性!$B$25:$N$41,2,0)*VLOOKUP(ROUNDDOWN($CO6,-1),宝石属性!$B$25:$N$41,3,0)+VLOOKUP($CP$2,职业被动!$B$6:$M$29,COLUMNS(职业被动!$B$6:L$29),0)*$CO6,0)</f>
        <v>1</v>
      </c>
      <c r="CY6" s="9">
        <f>ROUND(属性投放!M$4+装备属性!M$4*IF($CO6&lt;10,1,ROUNDDOWN($CO6,-1))+SUM(属性投放!N$37:N$45)*$CO6+VLOOKUP($CP$2,一级属性!$E$41:$P$64,COLUMNS(一级属性!$E$41:P$64),0)*($CO6+0.25*IF($CO6&lt;10,1,ROUNDDOWN($CO6,-1)))+VLOOKUP($CP$2,宝石属性!$B$43:$M$66,COLUMNS(宝石属性!$B$43:M$66),0)*10*VLOOKUP(ROUNDDOWN($CO6,-1),宝石属性!$B$25:$N$41,2,0)*VLOOKUP(ROUNDDOWN($CO6,-1),宝石属性!$B$25:$N$41,3,0)+VLOOKUP($CP$2,职业被动!$B$6:$M$29,COLUMNS(职业被动!$B$6:M$29),0)*$CO6,0)</f>
        <v>31</v>
      </c>
      <c r="CZ6" s="48">
        <f>属性价值和能力评分!$F$9+ROUND(属性价值和能力评分!$F$38*10,0)*CO6+ROUND((SUM(装备属性!$W$9:$W$14)+属性价值和能力评分!$F$38*1.25+1.4+2.8)*IF(CO6&lt;10,1,ROUNDDOWN(CO6,-1)),0)+15*VLOOKUP(ROUNDDOWN(CO6,-1),宝石属性!$B$26:$D$41,2,0)*6*VLOOKUP(ROUNDDOWN(CO6,-1),宝石属性!$B$26:$D$41,3,0)+(属性价值和能力评分!$F$49*9+属性价值和能力评分!$F$50*2+属性价值和能力评分!$F$53*8/5)*CO6</f>
        <v>1006</v>
      </c>
      <c r="DB6" s="1">
        <v>3</v>
      </c>
      <c r="DC6" s="9">
        <f>ROUND(属性投放!D$4+装备属性!D$4*IF($DB6&lt;10,1,ROUNDDOWN($DB6,-1))+SUM(属性投放!E$37:E$45)*$DB6+VLOOKUP($DC$2,一级属性!$E$41:$P$64,COLUMNS(一级属性!$E$41:G$64),0)*($DB6+0.25*IF($DB6&lt;10,1,ROUNDDOWN($DB6,-1)))+VLOOKUP($DC$2,宝石属性!$B$43:$M$66,COLUMNS(宝石属性!$B$43:D$66),0)*10*VLOOKUP(ROUNDDOWN($DB6,-1),宝石属性!$B$25:$N$41,2,0)*VLOOKUP(ROUNDDOWN($DB6,-1),宝石属性!$B$25:$N$41,3,0)+VLOOKUP($DC$2,职业被动!$B$6:$M$29,COLUMNS(职业被动!$B$6:D$29),0)*$DB6,0)</f>
        <v>306</v>
      </c>
      <c r="DD6" s="9">
        <f>ROUND(属性投放!E$4+装备属性!E$4*IF($DB6&lt;10,1,ROUNDDOWN($DB6,-1))+SUM(属性投放!F$37:F$45)*$DB6+VLOOKUP($DC$2,一级属性!$E$41:$P$64,COLUMNS(一级属性!$E$41:H$64),0)*($DB6+0.25*IF($DB6&lt;10,1,ROUNDDOWN($DB6,-1)))+VLOOKUP($DC$2,宝石属性!$B$43:$M$66,COLUMNS(宝石属性!$B$43:E$66),0)*10*VLOOKUP(ROUNDDOWN($DB6,-1),宝石属性!$B$25:$N$41,2,0)*VLOOKUP(ROUNDDOWN($DB6,-1),宝石属性!$B$25:$N$41,3,0)+VLOOKUP($DC$2,职业被动!$B$6:$M$29,COLUMNS(职业被动!$B$6:E$29),0)*$DB6,0)</f>
        <v>253</v>
      </c>
      <c r="DE6" s="9">
        <f>ROUND(属性投放!F$4+装备属性!F$4*IF($DB6&lt;10,1,ROUNDDOWN($DB6,-1))+SUM(属性投放!G$37:G$45)*$DB6+VLOOKUP($DC$2,一级属性!$E$41:$P$64,COLUMNS(一级属性!$E$41:I$64),0)*($DB6+0.25*IF($DB6&lt;10,1,ROUNDDOWN($DB6,-1)))+VLOOKUP($DC$2,宝石属性!$B$43:$M$66,COLUMNS(宝石属性!$B$43:F$66),0)*10*VLOOKUP(ROUNDDOWN($DB6,-1),宝石属性!$B$25:$N$41,2,0)*VLOOKUP(ROUNDDOWN($DB6,-1),宝石属性!$B$25:$N$41,3,0)+VLOOKUP($DC$2,职业被动!$B$6:$M$29,COLUMNS(职业被动!$B$6:F$29),0)*$DB6,0)</f>
        <v>114</v>
      </c>
      <c r="DF6" s="9">
        <f>ROUND(属性投放!G$4+装备属性!G$4*IF($DB6&lt;10,1,ROUNDDOWN($DB6,-1))+SUM(属性投放!H$37:H$45)*$DB6+VLOOKUP($DC$2,一级属性!$E$41:$P$64,COLUMNS(一级属性!$E$41:J$64),0)*($DB6+0.25*IF($DB6&lt;10,1,ROUNDDOWN($DB6,-1)))+VLOOKUP($DC$2,宝石属性!$B$43:$M$66,COLUMNS(宝石属性!$B$43:G$66),0)*10*VLOOKUP(ROUNDDOWN($DB6,-1),宝石属性!$B$25:$N$41,2,0)*VLOOKUP(ROUNDDOWN($DB6,-1),宝石属性!$B$25:$N$41,3,0)+VLOOKUP($DC$2,职业被动!$B$6:$M$29,COLUMNS(职业被动!$B$6:G$29),0)*$DB6,0)</f>
        <v>105</v>
      </c>
      <c r="DG6" s="9">
        <f>ROUND(属性投放!H$4+装备属性!H$4*IF($DB6&lt;10,1,ROUNDDOWN($DB6,-1))+SUM(属性投放!I$37:I$45)*$DB6+VLOOKUP($DC$2,一级属性!$E$41:$P$64,COLUMNS(一级属性!$E$41:K$64),0)*($DB6+0.25*IF($DB6&lt;10,1,ROUNDDOWN($DB6,-1)))+VLOOKUP($DC$2,宝石属性!$B$43:$M$66,COLUMNS(宝石属性!$B$43:H$66),0)*10*VLOOKUP(ROUNDDOWN($DB6,-1),宝石属性!$B$25:$N$41,2,0)*VLOOKUP(ROUNDDOWN($DB6,-1),宝石属性!$B$25:$N$41,3,0)+VLOOKUP($DC$2,职业被动!$B$6:$M$29,COLUMNS(职业被动!$B$6:H$29),0)*$DB6,0)</f>
        <v>90</v>
      </c>
      <c r="DH6" s="9">
        <f>ROUND(属性投放!I$4+装备属性!I$4*IF($DB6&lt;10,1,ROUNDDOWN($DB6,-1))+SUM(属性投放!J$37:J$45)*$DB6+VLOOKUP($DC$2,一级属性!$E$41:$P$64,COLUMNS(一级属性!$E$41:L$64),0)*($DB6+0.25*IF($DB6&lt;10,1,ROUNDDOWN($DB6,-1)))+VLOOKUP($DC$2,宝石属性!$B$43:$M$66,COLUMNS(宝石属性!$B$43:I$66),0)*10*VLOOKUP(ROUNDDOWN($DB6,-1),宝石属性!$B$25:$N$41,2,0)*VLOOKUP(ROUNDDOWN($DB6,-1),宝石属性!$B$25:$N$41,3,0)+VLOOKUP($DC$2,职业被动!$B$6:$M$29,COLUMNS(职业被动!$B$6:I$29),0)*$DB6,0)</f>
        <v>59</v>
      </c>
      <c r="DI6" s="9">
        <f>ROUND(属性投放!J$4+装备属性!J$4*IF($DB6&lt;10,1,ROUNDDOWN($DB6,-1))+SUM(属性投放!K$37:K$45)*$DB6+VLOOKUP($DC$2,一级属性!$E$41:$P$64,COLUMNS(一级属性!$E$41:M$64),0)*($DB6+0.25*IF($DB6&lt;10,1,ROUNDDOWN($DB6,-1)))+VLOOKUP($DC$2,宝石属性!$B$43:$M$66,COLUMNS(宝石属性!$B$43:J$66),0)*10*VLOOKUP(ROUNDDOWN($DB6,-1),宝石属性!$B$25:$N$41,2,0)*VLOOKUP(ROUNDDOWN($DB6,-1),宝石属性!$B$25:$N$41,3,0)+VLOOKUP($DC$2,职业被动!$B$6:$M$29,COLUMNS(职业被动!$B$6:J$29),0)*$DB6,0)</f>
        <v>44</v>
      </c>
      <c r="DJ6" s="9">
        <f>ROUND(属性投放!K$4+装备属性!K$4*IF($DB6&lt;10,1,ROUNDDOWN($DB6,-1))+SUM(属性投放!L$37:L$45)*$DB6+VLOOKUP($DC$2,一级属性!$E$41:$P$64,COLUMNS(一级属性!$E$41:N$64),0)*($DB6+0.25*IF($DB6&lt;10,1,ROUNDDOWN($DB6,-1)))+VLOOKUP($DC$2,宝石属性!$B$43:$M$66,COLUMNS(宝石属性!$B$43:K$66),0)*10*VLOOKUP(ROUNDDOWN($DB6,-1),宝石属性!$B$25:$N$41,2,0)*VLOOKUP(ROUNDDOWN($DB6,-1),宝石属性!$B$25:$N$41,3,0)+VLOOKUP($DC$2,职业被动!$B$6:$M$29,COLUMNS(职业被动!$B$6:K$29),0)*$DB6,0)</f>
        <v>25</v>
      </c>
      <c r="DK6" s="9">
        <f>ROUND(属性投放!L$4+装备属性!L$4*IF($DB6&lt;10,1,ROUNDDOWN($DB6,-1))+SUM(属性投放!M$37:M$45)*$DB6+VLOOKUP($DC$2,一级属性!$E$41:$P$64,COLUMNS(一级属性!$E$41:O$64),0)*($DB6+0.25*IF($DB6&lt;10,1,ROUNDDOWN($DB6,-1)))+VLOOKUP($DC$2,宝石属性!$B$43:$M$66,COLUMNS(宝石属性!$B$43:L$66),0)*10*VLOOKUP(ROUNDDOWN($DB6,-1),宝石属性!$B$25:$N$41,2,0)*VLOOKUP(ROUNDDOWN($DB6,-1),宝石属性!$B$25:$N$41,3,0)+VLOOKUP($DC$2,职业被动!$B$6:$M$29,COLUMNS(职业被动!$B$6:L$29),0)*$DB6,0)</f>
        <v>1</v>
      </c>
      <c r="DL6" s="9">
        <f>ROUND(属性投放!M$4+装备属性!M$4*IF($DB6&lt;10,1,ROUNDDOWN($DB6,-1))+SUM(属性投放!N$37:N$45)*$DB6+VLOOKUP($DC$2,一级属性!$E$41:$P$64,COLUMNS(一级属性!$E$41:P$64),0)*($DB6+0.25*IF($DB6&lt;10,1,ROUNDDOWN($DB6,-1)))+VLOOKUP($DC$2,宝石属性!$B$43:$M$66,COLUMNS(宝石属性!$B$43:M$66),0)*10*VLOOKUP(ROUNDDOWN($DB6,-1),宝石属性!$B$25:$N$41,2,0)*VLOOKUP(ROUNDDOWN($DB6,-1),宝石属性!$B$25:$N$41,3,0)+VLOOKUP($DC$2,职业被动!$B$6:$M$29,COLUMNS(职业被动!$B$6:M$29),0)*$DB6,0)</f>
        <v>31</v>
      </c>
      <c r="DM6" s="48">
        <f>属性价值和能力评分!$F$9+ROUND(属性价值和能力评分!$F$38*10,0)*DB6+ROUND((SUM(装备属性!$W$9:$W$14)+属性价值和能力评分!$F$38*1.25+1.4+2.8)*IF(DB6&lt;10,1,ROUNDDOWN(DB6,-1)),0)+15*VLOOKUP(ROUNDDOWN(DB6,-1),宝石属性!$B$26:$D$41,2,0)*6*VLOOKUP(ROUNDDOWN(DB6,-1),宝石属性!$B$26:$D$41,3,0)+(属性价值和能力评分!$F$49*9+属性价值和能力评分!$F$50*2+属性价值和能力评分!$F$53*8/5)*DB6</f>
        <v>1006</v>
      </c>
      <c r="DO6" s="1">
        <v>3</v>
      </c>
      <c r="DP6" s="9">
        <f>ROUND(属性投放!D$4+装备属性!D$4*IF($DO6&lt;10,1,ROUNDDOWN($DO6,-1))+SUM(属性投放!E$37:E$45)*$DO6+VLOOKUP($DP$2,一级属性!$E$41:$P$64,COLUMNS(一级属性!$E$41:G$64),0)*($DO6+0.25*IF($DO6&lt;10,1,ROUNDDOWN($DO6,-1)))+VLOOKUP($DP$2,宝石属性!$B$43:$M$66,COLUMNS(宝石属性!$B$43:D$66),0)*10*VLOOKUP(ROUNDDOWN($DO6,-1),宝石属性!$B$25:$N$41,2,0)*VLOOKUP(ROUNDDOWN($DO6,-1),宝石属性!$B$25:$N$41,3,0)+VLOOKUP($DP$2,职业被动!$B$6:$M$29,COLUMNS(职业被动!$B$6:D$29),0)*$DO6,0)</f>
        <v>457</v>
      </c>
      <c r="DQ6" s="9">
        <f>ROUND(属性投放!E$4+装备属性!E$4*IF($DO6&lt;10,1,ROUNDDOWN($DO6,-1))+SUM(属性投放!F$37:F$45)*$DO6+VLOOKUP($DP$2,一级属性!$E$41:$P$64,COLUMNS(一级属性!$E$41:H$64),0)*($DO6+0.25*IF($DO6&lt;10,1,ROUNDDOWN($DO6,-1)))+VLOOKUP($DP$2,宝石属性!$B$43:$M$66,COLUMNS(宝石属性!$B$43:E$66),0)*10*VLOOKUP(ROUNDDOWN($DO6,-1),宝石属性!$B$25:$N$41,2,0)*VLOOKUP(ROUNDDOWN($DO6,-1),宝石属性!$B$25:$N$41,3,0)+VLOOKUP($DP$2,职业被动!$B$6:$M$29,COLUMNS(职业被动!$B$6:E$29),0)*$DO6,0)</f>
        <v>253</v>
      </c>
      <c r="DR6" s="9">
        <f>ROUND(属性投放!F$4+装备属性!F$4*IF($DO6&lt;10,1,ROUNDDOWN($DO6,-1))+SUM(属性投放!G$37:G$45)*$DO6+VLOOKUP($DP$2,一级属性!$E$41:$P$64,COLUMNS(一级属性!$E$41:I$64),0)*($DO6+0.25*IF($DO6&lt;10,1,ROUNDDOWN($DO6,-1)))+VLOOKUP($DP$2,宝石属性!$B$43:$M$66,COLUMNS(宝石属性!$B$43:F$66),0)*10*VLOOKUP(ROUNDDOWN($DO6,-1),宝石属性!$B$25:$N$41,2,0)*VLOOKUP(ROUNDDOWN($DO6,-1),宝石属性!$B$25:$N$41,3,0)+VLOOKUP($DP$2,职业被动!$B$6:$M$29,COLUMNS(职业被动!$B$6:F$29),0)*$DO6,0)</f>
        <v>114</v>
      </c>
      <c r="DS6" s="9">
        <f>ROUND(属性投放!G$4+装备属性!G$4*IF($DO6&lt;10,1,ROUNDDOWN($DO6,-1))+SUM(属性投放!H$37:H$45)*$DO6+VLOOKUP($DP$2,一级属性!$E$41:$P$64,COLUMNS(一级属性!$E$41:J$64),0)*($DO6+0.25*IF($DO6&lt;10,1,ROUNDDOWN($DO6,-1)))+VLOOKUP($DP$2,宝石属性!$B$43:$M$66,COLUMNS(宝石属性!$B$43:G$66),0)*10*VLOOKUP(ROUNDDOWN($DO6,-1),宝石属性!$B$25:$N$41,2,0)*VLOOKUP(ROUNDDOWN($DO6,-1),宝石属性!$B$25:$N$41,3,0)+VLOOKUP($DP$2,职业被动!$B$6:$M$29,COLUMNS(职业被动!$B$6:G$29),0)*$DO6,0)</f>
        <v>64</v>
      </c>
      <c r="DT6" s="9">
        <f>ROUND(属性投放!H$4+装备属性!H$4*IF($DO6&lt;10,1,ROUNDDOWN($DO6,-1))+SUM(属性投放!I$37:I$45)*$DO6+VLOOKUP($DP$2,一级属性!$E$41:$P$64,COLUMNS(一级属性!$E$41:K$64),0)*($DO6+0.25*IF($DO6&lt;10,1,ROUNDDOWN($DO6,-1)))+VLOOKUP($DP$2,宝石属性!$B$43:$M$66,COLUMNS(宝石属性!$B$43:H$66),0)*10*VLOOKUP(ROUNDDOWN($DO6,-1),宝石属性!$B$25:$N$41,2,0)*VLOOKUP(ROUNDDOWN($DO6,-1),宝石属性!$B$25:$N$41,3,0)+VLOOKUP($DP$2,职业被动!$B$6:$M$29,COLUMNS(职业被动!$B$6:H$29),0)*$DO6,0)</f>
        <v>93</v>
      </c>
      <c r="DU6" s="9">
        <f>ROUND(属性投放!I$4+装备属性!I$4*IF($DO6&lt;10,1,ROUNDDOWN($DO6,-1))+SUM(属性投放!J$37:J$45)*$DO6+VLOOKUP($DP$2,一级属性!$E$41:$P$64,COLUMNS(一级属性!$E$41:L$64),0)*($DO6+0.25*IF($DO6&lt;10,1,ROUNDDOWN($DO6,-1)))+VLOOKUP($DP$2,宝石属性!$B$43:$M$66,COLUMNS(宝石属性!$B$43:I$66),0)*10*VLOOKUP(ROUNDDOWN($DO6,-1),宝石属性!$B$25:$N$41,2,0)*VLOOKUP(ROUNDDOWN($DO6,-1),宝石属性!$B$25:$N$41,3,0)+VLOOKUP($DP$2,职业被动!$B$6:$M$29,COLUMNS(职业被动!$B$6:I$29),0)*$DO6,0)</f>
        <v>59</v>
      </c>
      <c r="DV6" s="9">
        <f>ROUND(属性投放!J$4+装备属性!J$4*IF($DO6&lt;10,1,ROUNDDOWN($DO6,-1))+SUM(属性投放!K$37:K$45)*$DO6+VLOOKUP($DP$2,一级属性!$E$41:$P$64,COLUMNS(一级属性!$E$41:M$64),0)*($DO6+0.25*IF($DO6&lt;10,1,ROUNDDOWN($DO6,-1)))+VLOOKUP($DP$2,宝石属性!$B$43:$M$66,COLUMNS(宝石属性!$B$43:J$66),0)*10*VLOOKUP(ROUNDDOWN($DO6,-1),宝石属性!$B$25:$N$41,2,0)*VLOOKUP(ROUNDDOWN($DO6,-1),宝石属性!$B$25:$N$41,3,0)+VLOOKUP($DP$2,职业被动!$B$6:$M$29,COLUMNS(职业被动!$B$6:J$29),0)*$DO6,0)</f>
        <v>44</v>
      </c>
      <c r="DW6" s="9">
        <f>ROUND(属性投放!K$4+装备属性!K$4*IF($DO6&lt;10,1,ROUNDDOWN($DO6,-1))+SUM(属性投放!L$37:L$45)*$DO6+VLOOKUP($DP$2,一级属性!$E$41:$P$64,COLUMNS(一级属性!$E$41:N$64),0)*($DO6+0.25*IF($DO6&lt;10,1,ROUNDDOWN($DO6,-1)))+VLOOKUP($DP$2,宝石属性!$B$43:$M$66,COLUMNS(宝石属性!$B$43:K$66),0)*10*VLOOKUP(ROUNDDOWN($DO6,-1),宝石属性!$B$25:$N$41,2,0)*VLOOKUP(ROUNDDOWN($DO6,-1),宝石属性!$B$25:$N$41,3,0)+VLOOKUP($DP$2,职业被动!$B$6:$M$29,COLUMNS(职业被动!$B$6:K$29),0)*$DO6,0)</f>
        <v>25</v>
      </c>
      <c r="DX6" s="9">
        <f>ROUND(属性投放!L$4+装备属性!L$4*IF($DO6&lt;10,1,ROUNDDOWN($DO6,-1))+SUM(属性投放!M$37:M$45)*$DO6+VLOOKUP($DP$2,一级属性!$E$41:$P$64,COLUMNS(一级属性!$E$41:O$64),0)*($DO6+0.25*IF($DO6&lt;10,1,ROUNDDOWN($DO6,-1)))+VLOOKUP($DP$2,宝石属性!$B$43:$M$66,COLUMNS(宝石属性!$B$43:L$66),0)*10*VLOOKUP(ROUNDDOWN($DO6,-1),宝石属性!$B$25:$N$41,2,0)*VLOOKUP(ROUNDDOWN($DO6,-1),宝石属性!$B$25:$N$41,3,0)+VLOOKUP($DP$2,职业被动!$B$6:$M$29,COLUMNS(职业被动!$B$6:L$29),0)*$DO6,0)</f>
        <v>1</v>
      </c>
      <c r="DY6" s="9">
        <f>ROUND(属性投放!M$4+装备属性!M$4*IF($DO6&lt;10,1,ROUNDDOWN($DO6,-1))+SUM(属性投放!N$37:N$45)*$DO6+VLOOKUP($DP$2,一级属性!$E$41:$P$64,COLUMNS(一级属性!$E$41:P$64),0)*($DO6+0.25*IF($DO6&lt;10,1,ROUNDDOWN($DO6,-1)))+VLOOKUP($DP$2,宝石属性!$B$43:$M$66,COLUMNS(宝石属性!$B$43:M$66),0)*10*VLOOKUP(ROUNDDOWN($DO6,-1),宝石属性!$B$25:$N$41,2,0)*VLOOKUP(ROUNDDOWN($DO6,-1),宝石属性!$B$25:$N$41,3,0)+VLOOKUP($DP$2,职业被动!$B$6:$M$29,COLUMNS(职业被动!$B$6:M$29),0)*$DO6,0)</f>
        <v>31</v>
      </c>
      <c r="DZ6" s="48">
        <f>属性价值和能力评分!$F$9+ROUND(属性价值和能力评分!$F$38*10,0)*DO6+ROUND((SUM(装备属性!$W$9:$W$14)+属性价值和能力评分!$F$38*1.25+1.4+2.8)*IF(DO6&lt;10,1,ROUNDDOWN(DO6,-1)),0)+15*VLOOKUP(ROUNDDOWN(DO6,-1),宝石属性!$B$26:$D$41,2,0)*6*VLOOKUP(ROUNDDOWN(DO6,-1),宝石属性!$B$26:$D$41,3,0)+(属性价值和能力评分!$F$49*9+属性价值和能力评分!$F$50*2+属性价值和能力评分!$F$53*8/5)*DO6</f>
        <v>1006</v>
      </c>
      <c r="EA6" s="17"/>
      <c r="EB6" s="1">
        <v>3</v>
      </c>
      <c r="EC6" s="1">
        <f>ROUND(CC6/MAX(CE6/10,((CE6*(1+属性投放!$E$8)-CF6+属性投放!$F$8*EB6)*(1+属性投放!$G$8)*(1+属性投放!$H$8))),1)</f>
        <v>2.9</v>
      </c>
      <c r="ED6" s="1">
        <f>ROUND(CP6/MAX(CE6/10,((CE6*(1+属性投放!$E$8)-CS6+属性投放!$F$8*EB6)*(1+属性投放!$G$8)*(1+属性投放!$H$8))),1)</f>
        <v>2.8</v>
      </c>
      <c r="EE6" s="1">
        <f>ROUND(DC6/MAX(CE6/10,((CE6*(1+属性投放!$E$8)-DF6+属性投放!$F$8*EB6)*(1+属性投放!$G$8)*(1+属性投放!$H$8))),1)</f>
        <v>5.5</v>
      </c>
      <c r="EF6" s="1">
        <f>ROUND(DP6/MAX(CE6/10,((CE6*(1+属性投放!$E$8)-DS6+属性投放!$F$8*EB6)*(1+属性投放!$G$8)*(1+属性投放!$H$8))),1)</f>
        <v>4.5</v>
      </c>
      <c r="EH6" s="1">
        <f>ROUND(CC6/MAX(属性投放!$F$9*EB6,((CT6*(1+属性投放!$E$9)-CH6+属性投放!$F$9*EB6)*(1+属性投放!$G$9)*(1+属性投放!$H$9))),1)</f>
        <v>2.2999999999999998</v>
      </c>
      <c r="EI6" s="1">
        <f>ROUND(CP6/MAX(属性投放!$F$9*EB6,((CT6*(1+属性投放!$E$9)-CU6+属性投放!$F$9*EB6)*(1+属性投放!$G$9)*(1+属性投放!$H$9))),1)</f>
        <v>2.5</v>
      </c>
      <c r="EJ6" s="1">
        <f>ROUND(DC6/MAX(属性投放!$F$9*EB6,((CT6*(1+属性投放!$E$9)-DH6+属性投放!$F$9*EB6)*(1+属性投放!$G$9)*(1+属性投放!$H$9))),1)</f>
        <v>2.4</v>
      </c>
      <c r="EK6" s="1">
        <f>ROUND(DP6/MAX(属性投放!$F$9*EB6,((CT6*(1+属性投放!$E$9)-DU6+属性投放!$F$9*EB6)*(1+属性投放!$G$9)*(1+属性投放!$H$9))),1)</f>
        <v>3.5</v>
      </c>
      <c r="EM6" s="1">
        <f>ROUND(CC6/((BW6*(1+属性投放!$E$10)+属性投放!$F$10*EB6)*(1+属性投放!$G$10)*(1+属性投放!$H$10)),1)</f>
        <v>7.9</v>
      </c>
      <c r="EN6" s="1">
        <f>ROUND(CP6/((BW6*(1+属性投放!$E$10)+属性投放!$F$10*EB6)*(1+属性投放!$G$10)*(1+属性投放!$H$10)),1)</f>
        <v>7.9</v>
      </c>
      <c r="EO6" s="1">
        <f>ROUND(DC6/((BW6*(1+属性投放!$E$10)+属性投放!$F$10*EB6)*(1+属性投放!$G$10)*(1+属性投放!$H$10)),1)</f>
        <v>8.5</v>
      </c>
      <c r="EP6" s="1">
        <f>ROUND(DP6/((BW6*(1+属性投放!$E$10)+属性投放!$F$10*EB6)*(1+属性投放!$G$10)*(1+属性投放!$H$10)),1)</f>
        <v>12.7</v>
      </c>
    </row>
    <row r="7" spans="2:146">
      <c r="B7" s="1">
        <v>4</v>
      </c>
      <c r="C7" s="9">
        <f>ROUND(属性投放!D$4+装备属性!D$4*IF($B7&lt;10,1,ROUNDDOWN($B7,-1))+SUM(属性投放!E$37:E$45)*$B7+VLOOKUP($C$2,一级属性!$E$41:$P$64,COLUMNS(一级属性!$E$41:G$64),0)*($B7+0.25*IF($B7&lt;10,1,ROUNDDOWN($B7,-1)))+VLOOKUP($C$2,宝石属性!$B$43:$M$66,COLUMNS(宝石属性!$B$43:D$66),0)*10*VLOOKUP(ROUNDDOWN($B7,-1),宝石属性!$B$25:$N$41,2,0)*VLOOKUP(ROUNDDOWN($B7,-1),宝石属性!$B$25:$N$41,3,0)+VLOOKUP($C$2,职业被动!$B$6:$M$29,COLUMNS(职业被动!$B$6:D$29),0)*$B7,0)</f>
        <v>342</v>
      </c>
      <c r="D7" s="9">
        <f>ROUND(属性投放!E$4+装备属性!E$4*IF($B7&lt;10,1,ROUNDDOWN($B7,-1))+SUM(属性投放!F$37:F$38)*$B7+VLOOKUP($C$2,一级属性!$E$67:$P$90,COLUMNS(一级属性!$E$67:H$90),0)*$B7+VLOOKUP($C$2,宝石属性!$B$43:$M$66,COLUMNS(宝石属性!$B$43:E$66),0)*10*VLOOKUP(ROUNDDOWN($B7,-1),宝石属性!$B$25:$N$41,2,0)*VLOOKUP(ROUNDDOWN($B7,-1),宝石属性!$B$25:$N$41,3,0)+VLOOKUP($C$2,职业被动!$B$6:$M$29,COLUMNS(职业被动!$B$6:E$29),0)*$B7,0)</f>
        <v>268</v>
      </c>
      <c r="E7" s="9">
        <f>ROUND(属性投放!F$4+装备属性!F$4*IF($B7&lt;10,1,ROUNDDOWN($B7,-1))+SUM(属性投放!G$37:G$38)*$B7+VLOOKUP($C$2,一级属性!$E$67:$P$90,COLUMNS(一级属性!$E$67:I$90),0)*$B7+VLOOKUP($C$2,宝石属性!$B$43:$M$66,COLUMNS(宝石属性!$B$43:F$66),0)*10*VLOOKUP(ROUNDDOWN($B7,-1),宝石属性!$B$25:$N$41,2,0)*VLOOKUP(ROUNDDOWN($B7,-1),宝石属性!$B$25:$N$41,3,0)+VLOOKUP($C$2,职业被动!$B$6:$M$29,COLUMNS(职业被动!$B$6:F$29),0)*$B7,0)</f>
        <v>146</v>
      </c>
      <c r="F7" s="9">
        <f>ROUND(属性投放!G$4+装备属性!G$4*IF($B7&lt;10,1,ROUNDDOWN($B7,-1))+SUM(属性投放!H$37:H$38)*$B7+VLOOKUP($C$2,一级属性!$E$67:$P$90,COLUMNS(一级属性!$E$67:J$90),0)*$B7+VLOOKUP($C$2,宝石属性!$B$43:$M$66,COLUMNS(宝石属性!$B$43:G$66),0)*10*VLOOKUP(ROUNDDOWN($B7,-1),宝石属性!$B$25:$N$41,2,0)*VLOOKUP(ROUNDDOWN($B7,-1),宝石属性!$B$25:$N$41,3,0)+VLOOKUP($C$2,职业被动!$B$6:$M$29,COLUMNS(职业被动!$B$6:G$29),0)*$B7,0)</f>
        <v>71</v>
      </c>
      <c r="G7" s="9">
        <f>ROUND(属性投放!H$4+装备属性!H$4*IF($B7&lt;10,1,ROUNDDOWN($B7,-1))+SUM(属性投放!I$37:I$38)*$B7+VLOOKUP($C$2,一级属性!$E$67:$P$90,COLUMNS(一级属性!$E$67:K$90),0)*$B7+VLOOKUP($C$2,宝石属性!$B$43:$M$66,COLUMNS(宝石属性!$B$43:H$66),0)*10*VLOOKUP(ROUNDDOWN($B7,-1),宝石属性!$B$25:$N$41,2,0)*VLOOKUP(ROUNDDOWN($B7,-1),宝石属性!$B$25:$N$41,3,0)+VLOOKUP($C$2,职业被动!$B$6:$M$29,COLUMNS(职业被动!$B$6:H$29),0)*$B7,0)</f>
        <v>92</v>
      </c>
      <c r="H7" s="9">
        <f>ROUND(属性投放!I$4+装备属性!I$4*IF($B7&lt;10,1,ROUNDDOWN($B7,-1))+SUM(属性投放!J$37:J$38)*$B7+VLOOKUP($C$2,一级属性!$E$67:$P$90,COLUMNS(一级属性!$E$67:L$90),0)*$B7+VLOOKUP($C$2,宝石属性!$B$43:$M$66,COLUMNS(宝石属性!$B$43:I$66),0)*10*VLOOKUP(ROUNDDOWN($B7,-1),宝石属性!$B$25:$N$41,2,0)*VLOOKUP(ROUNDDOWN($B7,-1),宝石属性!$B$25:$N$41,3,0)+VLOOKUP($C$2,职业被动!$B$6:$M$29,COLUMNS(职业被动!$B$6:I$29),0)*$B7,0)</f>
        <v>70</v>
      </c>
      <c r="I7" s="9">
        <f>ROUND(属性投放!J$4+装备属性!J$4*IF($B7&lt;10,1,ROUNDDOWN($B7,-1))+SUM(属性投放!K$37:K$38)*$B7+VLOOKUP($C$2,一级属性!$E$67:$P$90,COLUMNS(一级属性!$E$67:M$90),0)*$B7+VLOOKUP($C$2,宝石属性!$B$43:$M$66,COLUMNS(宝石属性!$B$43:J$66),0)*10*VLOOKUP(ROUNDDOWN($B7,-1),宝石属性!$B$25:$N$41,2,0)*VLOOKUP(ROUNDDOWN($B7,-1),宝石属性!$B$25:$N$41,3,0)+VLOOKUP($C$2,职业被动!$B$6:$M$29,COLUMNS(职业被动!$B$6:J$29),0)*$B7,0)</f>
        <v>49</v>
      </c>
      <c r="J7" s="9">
        <f>ROUND(属性投放!K$4+装备属性!K$4*IF($B7&lt;10,1,ROUNDDOWN($B7,-1))+SUM(属性投放!L$37:L$38)*$B7+VLOOKUP($C$2,一级属性!$E$67:$P$90,COLUMNS(一级属性!$E$67:N$90),0)*$B7+VLOOKUP($C$2,宝石属性!$B$43:$M$66,COLUMNS(宝石属性!$B$43:K$66),0)*10*VLOOKUP(ROUNDDOWN($B7,-1),宝石属性!$B$25:$N$41,2,0)*VLOOKUP(ROUNDDOWN($B7,-1),宝石属性!$B$25:$N$41,3,0)+VLOOKUP($C$2,职业被动!$B$6:$M$29,COLUMNS(职业被动!$B$6:K$29),0)*$B7,0)</f>
        <v>25</v>
      </c>
      <c r="K7" s="9">
        <f>ROUND(属性投放!L$4+装备属性!L$4*IF($B7&lt;10,1,ROUNDDOWN($B7,-1))+SUM(属性投放!M$37:M$38)*$B7+VLOOKUP($C$2,一级属性!$E$67:$P$90,COLUMNS(一级属性!$E$67:O$90),0)*$B7+VLOOKUP($C$2,宝石属性!$B$43:$M$66,COLUMNS(宝石属性!$B$43:L$66),0)*10*VLOOKUP(ROUNDDOWN($B7,-1),宝石属性!$B$25:$N$41,2,0)*VLOOKUP(ROUNDDOWN($B7,-1),宝石属性!$B$25:$N$41,3,0)+VLOOKUP($C$2,职业被动!$B$6:$M$29,COLUMNS(职业被动!$B$6:L$29),0)*$B7,0)</f>
        <v>1</v>
      </c>
      <c r="L7" s="9">
        <f>ROUND(属性投放!M$4+装备属性!M$4*IF($B7&lt;10,1,ROUNDDOWN($B7,-1))+SUM(属性投放!N$37:N$38)*$B7+VLOOKUP($C$2,一级属性!$E$67:$P$90,COLUMNS(一级属性!$E$67:P$90),0)*$B7+VLOOKUP($C$2,宝石属性!$B$43:$M$66,COLUMNS(宝石属性!$B$43:M$66),0)*10*VLOOKUP(ROUNDDOWN($B7,-1),宝石属性!$B$25:$N$41,2,0)*VLOOKUP(ROUNDDOWN($B7,-1),宝石属性!$B$25:$N$41,3,0)+VLOOKUP($C$2,职业被动!$B$6:$M$29,COLUMNS(职业被动!$B$6:M$29),0)*$B7,0)</f>
        <v>41</v>
      </c>
      <c r="M7" s="48">
        <f>属性价值和能力评分!$F$9+ROUND(属性价值和能力评分!$F$38*10,0)*B7+ROUND((SUM(装备属性!$W$9:$W$14)+属性价值和能力评分!$F$38*1.25+1.4+2.8)*IF(B7&lt;10,1,ROUNDDOWN(B7,-1)),0)+15*VLOOKUP(ROUNDDOWN(B7,-1),宝石属性!$B$26:$D$41,2,0)*6*VLOOKUP(ROUNDDOWN(B7,-1),宝石属性!$B$26:$D$41,3,0)+(属性价值和能力评分!$F$49*9+属性价值和能力评分!$F$50*2+属性价值和能力评分!$F$53*8/5)*B7</f>
        <v>1126</v>
      </c>
      <c r="N7" s="20"/>
      <c r="O7" s="1">
        <v>4</v>
      </c>
      <c r="P7" s="9">
        <f>ROUND(属性投放!D$4+装备属性!D$4*IF($O7&lt;10,1,ROUNDDOWN($O7,-1))+SUM(属性投放!E$37:E$45)*$O7+VLOOKUP($P$2,一级属性!$E$41:$P$64,COLUMNS(一级属性!$E$41:G$64),0)*($O7+0.25*IF($O7&lt;10,1,ROUNDDOWN($O7,-1)))+VLOOKUP($P$2,宝石属性!$B$43:$M$66,COLUMNS(宝石属性!$B$43:D$66),0)*10*VLOOKUP(ROUNDDOWN($O7,-1),宝石属性!$B$25:$N$41,2,0)*VLOOKUP(ROUNDDOWN($O7,-1),宝石属性!$B$25:$N$41,3,0)+VLOOKUP($P$2,职业被动!$B$6:$M$29,COLUMNS(职业被动!$B$6:D$29),0)*$O7,0)</f>
        <v>398</v>
      </c>
      <c r="Q7" s="9">
        <f>ROUND(属性投放!E$4+装备属性!E$4*IF($O7&lt;10,1,ROUNDDOWN($O7,-1))+SUM(属性投放!F$37:F$45)*$O7+VLOOKUP($P$2,一级属性!$E$41:$P$64,COLUMNS(一级属性!$E$41:H$64),0)*($O7+0.25*IF($O7&lt;10,1,ROUNDDOWN($O7,-1)))+VLOOKUP($P$2,宝石属性!$B$43:$M$66,COLUMNS(宝石属性!$B$43:E$66),0)*10*VLOOKUP(ROUNDDOWN($O7,-1),宝石属性!$B$25:$N$41,2,0)*VLOOKUP(ROUNDDOWN($O7,-1),宝石属性!$B$25:$N$41,3,0)+VLOOKUP($P$2,职业被动!$B$6:$M$29,COLUMNS(职业被动!$B$6:E$29),0)*$O7,0)</f>
        <v>332</v>
      </c>
      <c r="R7" s="9">
        <f>ROUND(属性投放!F$4+装备属性!F$4*IF($O7&lt;10,1,ROUNDDOWN($O7,-1))+SUM(属性投放!G$37:G$45)*$O7+VLOOKUP($P$2,一级属性!$E$41:$P$64,COLUMNS(一级属性!$E$41:I$64),0)*($O7+0.25*IF($O7&lt;10,1,ROUNDDOWN($O7,-1)))+VLOOKUP($P$2,宝石属性!$B$43:$M$66,COLUMNS(宝石属性!$B$43:F$66),0)*10*VLOOKUP(ROUNDDOWN($O7,-1),宝石属性!$B$25:$N$41,2,0)*VLOOKUP(ROUNDDOWN($O7,-1),宝石属性!$B$25:$N$41,3,0)+VLOOKUP($P$2,职业被动!$B$6:$M$29,COLUMNS(职业被动!$B$6:F$29),0)*$O7,0)</f>
        <v>116</v>
      </c>
      <c r="S7" s="9">
        <f>ROUND(属性投放!G$4+装备属性!G$4*IF($O7&lt;10,1,ROUNDDOWN($O7,-1))+SUM(属性投放!H$37:H$45)*$O7+VLOOKUP($P$2,一级属性!$E$41:$P$64,COLUMNS(一级属性!$E$41:J$64),0)*($O7+0.25*IF($O7&lt;10,1,ROUNDDOWN($O7,-1)))+VLOOKUP($P$2,宝石属性!$B$43:$M$66,COLUMNS(宝石属性!$B$43:G$66),0)*10*VLOOKUP(ROUNDDOWN($O7,-1),宝石属性!$B$25:$N$41,2,0)*VLOOKUP(ROUNDDOWN($O7,-1),宝石属性!$B$25:$N$41,3,0)+VLOOKUP($P$2,职业被动!$B$6:$M$29,COLUMNS(职业被动!$B$6:G$29),0)*$O7,0)</f>
        <v>67</v>
      </c>
      <c r="T7" s="9">
        <f>ROUND(属性投放!H$4+装备属性!H$4*IF($O7&lt;10,1,ROUNDDOWN($O7,-1))+SUM(属性投放!I$37:I$45)*$O7+VLOOKUP($P$2,一级属性!$E$41:$P$64,COLUMNS(一级属性!$E$41:K$64),0)*($O7+0.25*IF($O7&lt;10,1,ROUNDDOWN($O7,-1)))+VLOOKUP($P$2,宝石属性!$B$43:$M$66,COLUMNS(宝石属性!$B$43:H$66),0)*10*VLOOKUP(ROUNDDOWN($O7,-1),宝石属性!$B$25:$N$41,2,0)*VLOOKUP(ROUNDDOWN($O7,-1),宝石属性!$B$25:$N$41,3,0)+VLOOKUP($P$2,职业被动!$B$6:$M$29,COLUMNS(职业被动!$B$6:H$29),0)*$O7,0)</f>
        <v>109</v>
      </c>
      <c r="U7" s="9">
        <f>ROUND(属性投放!I$4+装备属性!I$4*IF($O7&lt;10,1,ROUNDDOWN($O7,-1))+SUM(属性投放!J$37:J$45)*$O7+VLOOKUP($P$2,一级属性!$E$41:$P$64,COLUMNS(一级属性!$E$41:L$64),0)*($O7+0.25*IF($O7&lt;10,1,ROUNDDOWN($O7,-1)))+VLOOKUP($P$2,宝石属性!$B$43:$M$66,COLUMNS(宝石属性!$B$43:I$66),0)*10*VLOOKUP(ROUNDDOWN($O7,-1),宝石属性!$B$25:$N$41,2,0)*VLOOKUP(ROUNDDOWN($O7,-1),宝石属性!$B$25:$N$41,3,0)+VLOOKUP($P$2,职业被动!$B$6:$M$29,COLUMNS(职业被动!$B$6:I$29),0)*$O7,0)</f>
        <v>70</v>
      </c>
      <c r="V7" s="9">
        <f>ROUND(属性投放!J$4+装备属性!J$4*IF($O7&lt;10,1,ROUNDDOWN($O7,-1))+SUM(属性投放!K$37:K$45)*$O7+VLOOKUP($P$2,一级属性!$E$41:$P$64,COLUMNS(一级属性!$E$41:M$64),0)*($O7+0.25*IF($O7&lt;10,1,ROUNDDOWN($O7,-1)))+VLOOKUP($P$2,宝石属性!$B$43:$M$66,COLUMNS(宝石属性!$B$43:J$66),0)*10*VLOOKUP(ROUNDDOWN($O7,-1),宝石属性!$B$25:$N$41,2,0)*VLOOKUP(ROUNDDOWN($O7,-1),宝石属性!$B$25:$N$41,3,0)+VLOOKUP($P$2,职业被动!$B$6:$M$29,COLUMNS(职业被动!$B$6:J$29),0)*$O7,0)</f>
        <v>51</v>
      </c>
      <c r="W7" s="9">
        <f>ROUND(属性投放!K$4+装备属性!K$4*IF($O7&lt;10,1,ROUNDDOWN($O7,-1))+SUM(属性投放!L$37:L$45)*$O7+VLOOKUP($P$2,一级属性!$E$41:$P$64,COLUMNS(一级属性!$E$41:N$64),0)*($O7+0.25*IF($O7&lt;10,1,ROUNDDOWN($O7,-1)))+VLOOKUP($P$2,宝石属性!$B$43:$M$66,COLUMNS(宝石属性!$B$43:K$66),0)*10*VLOOKUP(ROUNDDOWN($O7,-1),宝石属性!$B$25:$N$41,2,0)*VLOOKUP(ROUNDDOWN($O7,-1),宝石属性!$B$25:$N$41,3,0)+VLOOKUP($P$2,职业被动!$B$6:$M$29,COLUMNS(职业被动!$B$6:K$29),0)*$O7,0)</f>
        <v>25</v>
      </c>
      <c r="X7" s="9">
        <f>ROUND(属性投放!L$4+装备属性!L$4*IF($O7&lt;10,1,ROUNDDOWN($O7,-1))+SUM(属性投放!M$37:M$45)*$O7+VLOOKUP($P$2,一级属性!$E$41:$P$64,COLUMNS(一级属性!$E$41:O$64),0)*($O7+0.25*IF($O7&lt;10,1,ROUNDDOWN($O7,-1)))+VLOOKUP($P$2,宝石属性!$B$43:$M$66,COLUMNS(宝石属性!$B$43:L$66),0)*10*VLOOKUP(ROUNDDOWN($O7,-1),宝石属性!$B$25:$N$41,2,0)*VLOOKUP(ROUNDDOWN($O7,-1),宝石属性!$B$25:$N$41,3,0)+VLOOKUP($P$2,职业被动!$B$6:$M$29,COLUMNS(职业被动!$B$6:L$29),0)*$O7,0)</f>
        <v>1</v>
      </c>
      <c r="Y7" s="9">
        <f>ROUND(属性投放!M$4+装备属性!M$4*IF($O7&lt;10,1,ROUNDDOWN($O7,-1))+SUM(属性投放!N$37:N$45)*$O7+VLOOKUP($P$2,一级属性!$E$41:$P$64,COLUMNS(一级属性!$E$41:P$64),0)*($O7+0.25*IF($O7&lt;10,1,ROUNDDOWN($O7,-1)))+VLOOKUP($P$2,宝石属性!$B$43:$M$66,COLUMNS(宝石属性!$B$43:M$66),0)*10*VLOOKUP(ROUNDDOWN($O7,-1),宝石属性!$B$25:$N$41,2,0)*VLOOKUP(ROUNDDOWN($O7,-1),宝石属性!$B$25:$N$41,3,0)+VLOOKUP($P$2,职业被动!$B$6:$M$29,COLUMNS(职业被动!$B$6:M$29),0)*$O7,0)</f>
        <v>41</v>
      </c>
      <c r="Z7" s="48">
        <f>属性价值和能力评分!$F$9+ROUND(属性价值和能力评分!$F$38*10,0)*O7+ROUND((SUM(装备属性!$W$9:$W$14)+属性价值和能力评分!$F$38*1.25+1.4+2.8)*IF(O7&lt;10,1,ROUNDDOWN(O7,-1)),0)+15*VLOOKUP(ROUNDDOWN(O7,-1),宝石属性!$B$26:$D$41,2,0)*6*VLOOKUP(ROUNDDOWN(O7,-1),宝石属性!$B$26:$D$41,3,0)+(属性价值和能力评分!$F$49*9+属性价值和能力评分!$F$50*2+属性价值和能力评分!$F$53*8/5)*O7</f>
        <v>1126</v>
      </c>
      <c r="AB7" s="1">
        <v>4</v>
      </c>
      <c r="AC7" s="9">
        <f>ROUND(属性投放!D$4+装备属性!D$4*IF($AB7&lt;10,1,ROUNDDOWN($AB7,-1))+SUM(属性投放!E$37:E$45)*$AB7+VLOOKUP($AC$2,一级属性!$E$41:$P$64,COLUMNS(一级属性!$E$41:G$64),0)*($AB7+0.25*IF($AB7&lt;10,1,ROUNDDOWN($AB7,-1)))+VLOOKUP($AC$2,宝石属性!$B$43:$M$66,COLUMNS(宝石属性!$B$43:D$66),0)*10*VLOOKUP(ROUNDDOWN($AB7,-1),宝石属性!$B$25:$N$41,2,0)*VLOOKUP(ROUNDDOWN($AB7,-1),宝石属性!$B$25:$N$41,3,0)+VLOOKUP($AC$2,职业被动!$B$6:$M$29,COLUMNS(职业被动!$B$6:D$29),0)*$AB7,0)</f>
        <v>370</v>
      </c>
      <c r="AD7" s="9">
        <f>ROUND(属性投放!E$4+装备属性!E$4*IF($AB7&lt;10,1,ROUNDDOWN($AB7,-1))+SUM(属性投放!F$37:F$45)*$AB7+VLOOKUP($AC$2,一级属性!$E$41:$P$64,COLUMNS(一级属性!$E$41:H$64),0)*($AB7+0.25*IF($AB7&lt;10,1,ROUNDDOWN($AB7,-1)))+VLOOKUP($AC$2,宝石属性!$B$43:$M$66,COLUMNS(宝石属性!$B$43:E$66),0)*10*VLOOKUP(ROUNDDOWN($AB7,-1),宝石属性!$B$25:$N$41,2,0)*VLOOKUP(ROUNDDOWN($AB7,-1),宝石属性!$B$25:$N$41,3,0)+VLOOKUP($AC$2,职业被动!$B$6:$M$29,COLUMNS(职业被动!$B$6:E$29),0)*$AB7,0)</f>
        <v>268</v>
      </c>
      <c r="AE7" s="9">
        <f>ROUND(属性投放!F$4+装备属性!F$4*IF($AB7&lt;10,1,ROUNDDOWN($AB7,-1))+SUM(属性投放!G$37:G$45)*$AB7+VLOOKUP($AC$2,一级属性!$E$41:$P$64,COLUMNS(一级属性!$E$41:I$64),0)*($AB7+0.25*IF($AB7&lt;10,1,ROUNDDOWN($AB7,-1)))+VLOOKUP($AC$2,宝石属性!$B$43:$M$66,COLUMNS(宝石属性!$B$43:F$66),0)*10*VLOOKUP(ROUNDDOWN($AB7,-1),宝石属性!$B$25:$N$41,2,0)*VLOOKUP(ROUNDDOWN($AB7,-1),宝石属性!$B$25:$N$41,3,0)+VLOOKUP($AC$2,职业被动!$B$6:$M$29,COLUMNS(职业被动!$B$6:F$29),0)*$AB7,0)</f>
        <v>133</v>
      </c>
      <c r="AF7" s="9">
        <f>ROUND(属性投放!G$4+装备属性!G$4*IF($AB7&lt;10,1,ROUNDDOWN($AB7,-1))+SUM(属性投放!H$37:H$45)*$AB7+VLOOKUP($AC$2,一级属性!$E$41:$P$64,COLUMNS(一级属性!$E$41:J$64),0)*($AB7+0.25*IF($AB7&lt;10,1,ROUNDDOWN($AB7,-1)))+VLOOKUP($AC$2,宝石属性!$B$43:$M$66,COLUMNS(宝石属性!$B$43:G$66),0)*10*VLOOKUP(ROUNDDOWN($AB7,-1),宝石属性!$B$25:$N$41,2,0)*VLOOKUP(ROUNDDOWN($AB7,-1),宝石属性!$B$25:$N$41,3,0)+VLOOKUP($AC$2,职业被动!$B$6:$M$29,COLUMNS(职业被动!$B$6:G$29),0)*$AB7,0)</f>
        <v>75</v>
      </c>
      <c r="AG7" s="9">
        <f>ROUND(属性投放!H$4+装备属性!H$4*IF($AB7&lt;10,1,ROUNDDOWN($AB7,-1))+SUM(属性投放!I$37:I$45)*$AB7+VLOOKUP($AC$2,一级属性!$E$41:$P$64,COLUMNS(一级属性!$E$41:K$64),0)*($AB7+0.25*IF($AB7&lt;10,1,ROUNDDOWN($AB7,-1)))+VLOOKUP($AC$2,宝石属性!$B$43:$M$66,COLUMNS(宝石属性!$B$43:H$66),0)*10*VLOOKUP(ROUNDDOWN($AB7,-1),宝石属性!$B$25:$N$41,2,0)*VLOOKUP(ROUNDDOWN($AB7,-1),宝石属性!$B$25:$N$41,3,0)+VLOOKUP($AC$2,职业被动!$B$6:$M$29,COLUMNS(职业被动!$B$6:H$29),0)*$AB7,0)</f>
        <v>92</v>
      </c>
      <c r="AH7" s="9">
        <f>ROUND(属性投放!I$4+装备属性!I$4*IF($AB7&lt;10,1,ROUNDDOWN($AB7,-1))+SUM(属性投放!J$37:J$45)*$AB7+VLOOKUP($AC$2,一级属性!$E$41:$P$64,COLUMNS(一级属性!$E$41:L$64),0)*($AB7+0.25*IF($AB7&lt;10,1,ROUNDDOWN($AB7,-1)))+VLOOKUP($AC$2,宝石属性!$B$43:$M$66,COLUMNS(宝石属性!$B$43:I$66),0)*10*VLOOKUP(ROUNDDOWN($AB7,-1),宝石属性!$B$25:$N$41,2,0)*VLOOKUP(ROUNDDOWN($AB7,-1),宝石属性!$B$25:$N$41,3,0)+VLOOKUP($AC$2,职业被动!$B$6:$M$29,COLUMNS(职业被动!$B$6:I$29),0)*$AB7,0)</f>
        <v>68</v>
      </c>
      <c r="AI7" s="9">
        <f>ROUND(属性投放!J$4+装备属性!J$4*IF($AB7&lt;10,1,ROUNDDOWN($AB7,-1))+SUM(属性投放!K$37:K$45)*$AB7+VLOOKUP($AC$2,一级属性!$E$41:$P$64,COLUMNS(一级属性!$E$41:M$64),0)*($AB7+0.25*IF($AB7&lt;10,1,ROUNDDOWN($AB7,-1)))+VLOOKUP($AC$2,宝石属性!$B$43:$M$66,COLUMNS(宝石属性!$B$43:J$66),0)*10*VLOOKUP(ROUNDDOWN($AB7,-1),宝石属性!$B$25:$N$41,2,0)*VLOOKUP(ROUNDDOWN($AB7,-1),宝石属性!$B$25:$N$41,3,0)+VLOOKUP($AC$2,职业被动!$B$6:$M$29,COLUMNS(职业被动!$B$6:J$29),0)*$AB7,0)</f>
        <v>48</v>
      </c>
      <c r="AJ7" s="9">
        <f>ROUND(属性投放!K$4+装备属性!K$4*IF($AB7&lt;10,1,ROUNDDOWN($AB7,-1))+SUM(属性投放!L$37:L$45)*$AB7+VLOOKUP($AC$2,一级属性!$E$41:$P$64,COLUMNS(一级属性!$E$41:N$64),0)*($AB7+0.25*IF($AB7&lt;10,1,ROUNDDOWN($AB7,-1)))+VLOOKUP($AC$2,宝石属性!$B$43:$M$66,COLUMNS(宝石属性!$B$43:K$66),0)*10*VLOOKUP(ROUNDDOWN($AB7,-1),宝石属性!$B$25:$N$41,2,0)*VLOOKUP(ROUNDDOWN($AB7,-1),宝石属性!$B$25:$N$41,3,0)+VLOOKUP($AC$2,职业被动!$B$6:$M$29,COLUMNS(职业被动!$B$6:K$29),0)*$AB7,0)</f>
        <v>25</v>
      </c>
      <c r="AK7" s="9">
        <f>ROUND(属性投放!L$4+装备属性!L$4*IF($AB7&lt;10,1,ROUNDDOWN($AB7,-1))+SUM(属性投放!M$37:M$45)*$AB7+VLOOKUP($AC$2,一级属性!$E$41:$P$64,COLUMNS(一级属性!$E$41:O$64),0)*($AB7+0.25*IF($AB7&lt;10,1,ROUNDDOWN($AB7,-1)))+VLOOKUP($AC$2,宝石属性!$B$43:$M$66,COLUMNS(宝石属性!$B$43:L$66),0)*10*VLOOKUP(ROUNDDOWN($AB7,-1),宝石属性!$B$25:$N$41,2,0)*VLOOKUP(ROUNDDOWN($AB7,-1),宝石属性!$B$25:$N$41,3,0)+VLOOKUP($AC$2,职业被动!$B$6:$M$29,COLUMNS(职业被动!$B$6:L$29),0)*$AB7,0)</f>
        <v>1</v>
      </c>
      <c r="AL7" s="9">
        <f>ROUND(属性投放!M$4+装备属性!M$4*IF($AB7&lt;10,1,ROUNDDOWN($AB7,-1))+SUM(属性投放!N$37:N$45)*$AB7+VLOOKUP($AC$2,一级属性!$E$41:$P$64,COLUMNS(一级属性!$E$41:P$64),0)*($AB7+0.25*IF($AB7&lt;10,1,ROUNDDOWN($AB7,-1)))+VLOOKUP($AC$2,宝石属性!$B$43:$M$66,COLUMNS(宝石属性!$B$43:M$66),0)*10*VLOOKUP(ROUNDDOWN($AB7,-1),宝石属性!$B$25:$N$41,2,0)*VLOOKUP(ROUNDDOWN($AB7,-1),宝石属性!$B$25:$N$41,3,0)+VLOOKUP($AC$2,职业被动!$B$6:$M$29,COLUMNS(职业被动!$B$6:M$29),0)*$AB7,0)</f>
        <v>41</v>
      </c>
      <c r="AM7" s="48">
        <f>属性价值和能力评分!$F$9+ROUND(属性价值和能力评分!$F$38*10,0)*AB7+ROUND((SUM(装备属性!$W$9:$W$14)+属性价值和能力评分!$F$38*1.25+1.4+2.8)*IF(AB7&lt;10,1,ROUNDDOWN(AB7,-1)),0)+15*VLOOKUP(ROUNDDOWN(AB7,-1),宝石属性!$B$26:$D$41,2,0)*6*VLOOKUP(ROUNDDOWN(AB7,-1),宝石属性!$B$26:$D$41,3,0)+(属性价值和能力评分!$F$49*9+属性价值和能力评分!$F$50*2+属性价值和能力评分!$F$53*8/5)*AB7</f>
        <v>1126</v>
      </c>
      <c r="AO7" s="1">
        <v>4</v>
      </c>
      <c r="AP7" s="9">
        <f>ROUND(属性投放!D$4+装备属性!D$4*IF($AO7&lt;10,1,ROUNDDOWN($AO7,-1))+SUM(属性投放!E$37:E$45)*$AO7+VLOOKUP($AP$2,一级属性!$E$41:$P$64,COLUMNS(一级属性!$E$41:G$64),0)*($AO7+0.25*IF($AO7&lt;10,1,ROUNDDOWN($AO7,-1)))+VLOOKUP($AP$2,宝石属性!$B$43:$M$66,COLUMNS(宝石属性!$B$43:D$66),0)*10*VLOOKUP(ROUNDDOWN($AO7,-1),宝石属性!$B$25:$N$41,2,0)*VLOOKUP(ROUNDDOWN($AO7,-1),宝石属性!$B$25:$N$41,3,0)+VLOOKUP($AP$2,职业被动!$B$6:$M$29,COLUMNS(职业被动!$B$6:D$29),0)*$AO7,0)</f>
        <v>370</v>
      </c>
      <c r="AQ7" s="9">
        <f>ROUND(属性投放!E$4+装备属性!E$4*IF($AO7&lt;10,1,ROUNDDOWN($AO7,-1))+SUM(属性投放!F$37:F$45)*$AO7+VLOOKUP($AP$2,一级属性!$E$41:$P$64,COLUMNS(一级属性!$E$41:H$64),0)*($AO7+0.25*IF($AO7&lt;10,1,ROUNDDOWN($AO7,-1)))+VLOOKUP($AP$2,宝石属性!$B$43:$M$66,COLUMNS(宝石属性!$B$43:E$66),0)*10*VLOOKUP(ROUNDDOWN($AO7,-1),宝石属性!$B$25:$N$41,2,0)*VLOOKUP(ROUNDDOWN($AO7,-1),宝石属性!$B$25:$N$41,3,0)+VLOOKUP($AP$2,职业被动!$B$6:$M$29,COLUMNS(职业被动!$B$6:E$29),0)*$AO7,0)</f>
        <v>332</v>
      </c>
      <c r="AR7" s="9">
        <f>ROUND(属性投放!F$4+装备属性!F$4*IF($AO7&lt;10,1,ROUNDDOWN($AO7,-1))+SUM(属性投放!G$37:G$45)*$AO7+VLOOKUP($AP$2,一级属性!$E$41:$P$64,COLUMNS(一级属性!$E$41:I$64),0)*($AO7+0.25*IF($AO7&lt;10,1,ROUNDDOWN($AO7,-1)))+VLOOKUP($AP$2,宝石属性!$B$43:$M$66,COLUMNS(宝石属性!$B$43:F$66),0)*10*VLOOKUP(ROUNDDOWN($AO7,-1),宝石属性!$B$25:$N$41,2,0)*VLOOKUP(ROUNDDOWN($AO7,-1),宝石属性!$B$25:$N$41,3,0)+VLOOKUP($AP$2,职业被动!$B$6:$M$29,COLUMNS(职业被动!$B$6:F$29),0)*$AO7,0)</f>
        <v>116</v>
      </c>
      <c r="AS7" s="9">
        <f>ROUND(属性投放!G$4+装备属性!G$4*IF($AO7&lt;10,1,ROUNDDOWN($AO7,-1))+SUM(属性投放!H$37:H$45)*$AO7+VLOOKUP($AP$2,一级属性!$E$41:$P$64,COLUMNS(一级属性!$E$41:J$64),0)*($AO7+0.25*IF($AO7&lt;10,1,ROUNDDOWN($AO7,-1)))+VLOOKUP($AP$2,宝石属性!$B$43:$M$66,COLUMNS(宝石属性!$B$43:G$66),0)*10*VLOOKUP(ROUNDDOWN($AO7,-1),宝石属性!$B$25:$N$41,2,0)*VLOOKUP(ROUNDDOWN($AO7,-1),宝石属性!$B$25:$N$41,3,0)+VLOOKUP($AP$2,职业被动!$B$6:$M$29,COLUMNS(职业被动!$B$6:G$29),0)*$AO7,0)</f>
        <v>67</v>
      </c>
      <c r="AT7" s="9">
        <f>ROUND(属性投放!H$4+装备属性!H$4*IF($AO7&lt;10,1,ROUNDDOWN($AO7,-1))+SUM(属性投放!I$37:I$45)*$AO7+VLOOKUP($AP$2,一级属性!$E$41:$P$64,COLUMNS(一级属性!$E$41:K$64),0)*($AO7+0.25*IF($AO7&lt;10,1,ROUNDDOWN($AO7,-1)))+VLOOKUP($AP$2,宝石属性!$B$43:$M$66,COLUMNS(宝石属性!$B$43:H$66),0)*10*VLOOKUP(ROUNDDOWN($AO7,-1),宝石属性!$B$25:$N$41,2,0)*VLOOKUP(ROUNDDOWN($AO7,-1),宝石属性!$B$25:$N$41,3,0)+VLOOKUP($AP$2,职业被动!$B$6:$M$29,COLUMNS(职业被动!$B$6:H$29),0)*$AO7,0)</f>
        <v>105</v>
      </c>
      <c r="AU7" s="9">
        <f>ROUND(属性投放!I$4+装备属性!I$4*IF($AO7&lt;10,1,ROUNDDOWN($AO7,-1))+SUM(属性投放!J$37:J$45)*$AO7+VLOOKUP($AP$2,一级属性!$E$41:$P$64,COLUMNS(一级属性!$E$41:L$64),0)*($AO7+0.25*IF($AO7&lt;10,1,ROUNDDOWN($AO7,-1)))+VLOOKUP($AP$2,宝石属性!$B$43:$M$66,COLUMNS(宝石属性!$B$43:I$66),0)*10*VLOOKUP(ROUNDDOWN($AO7,-1),宝石属性!$B$25:$N$41,2,0)*VLOOKUP(ROUNDDOWN($AO7,-1),宝石属性!$B$25:$N$41,3,0)+VLOOKUP($AP$2,职业被动!$B$6:$M$29,COLUMNS(职业被动!$B$6:I$29),0)*$AO7,0)</f>
        <v>70</v>
      </c>
      <c r="AV7" s="9">
        <f>ROUND(属性投放!J$4+装备属性!J$4*IF($AO7&lt;10,1,ROUNDDOWN($AO7,-1))+SUM(属性投放!K$37:K$45)*$AO7+VLOOKUP($AP$2,一级属性!$E$41:$P$64,COLUMNS(一级属性!$E$41:M$64),0)*($AO7+0.25*IF($AO7&lt;10,1,ROUNDDOWN($AO7,-1)))+VLOOKUP($AP$2,宝石属性!$B$43:$M$66,COLUMNS(宝石属性!$B$43:J$66),0)*10*VLOOKUP(ROUNDDOWN($AO7,-1),宝石属性!$B$25:$N$41,2,0)*VLOOKUP(ROUNDDOWN($AO7,-1),宝石属性!$B$25:$N$41,3,0)+VLOOKUP($AP$2,职业被动!$B$6:$M$29,COLUMNS(职业被动!$B$6:J$29),0)*$AO7,0)</f>
        <v>51</v>
      </c>
      <c r="AW7" s="9">
        <f>ROUND(属性投放!K$4+装备属性!K$4*IF($AO7&lt;10,1,ROUNDDOWN($AO7,-1))+SUM(属性投放!L$37:L$45)*$AO7+VLOOKUP($AP$2,一级属性!$E$41:$P$64,COLUMNS(一级属性!$E$41:N$64),0)*($AO7+0.25*IF($AO7&lt;10,1,ROUNDDOWN($AO7,-1)))+VLOOKUP($AP$2,宝石属性!$B$43:$M$66,COLUMNS(宝石属性!$B$43:K$66),0)*10*VLOOKUP(ROUNDDOWN($AO7,-1),宝石属性!$B$25:$N$41,2,0)*VLOOKUP(ROUNDDOWN($AO7,-1),宝石属性!$B$25:$N$41,3,0)+VLOOKUP($AP$2,职业被动!$B$6:$M$29,COLUMNS(职业被动!$B$6:K$29),0)*$AO7,0)</f>
        <v>25</v>
      </c>
      <c r="AX7" s="9">
        <f>ROUND(属性投放!L$4+装备属性!L$4*IF($AO7&lt;10,1,ROUNDDOWN($AO7,-1))+SUM(属性投放!M$37:M$45)*$AO7+VLOOKUP($AP$2,一级属性!$E$41:$P$64,COLUMNS(一级属性!$E$41:O$64),0)*($AO7+0.25*IF($AO7&lt;10,1,ROUNDDOWN($AO7,-1)))+VLOOKUP($AP$2,宝石属性!$B$43:$M$66,COLUMNS(宝石属性!$B$43:L$66),0)*10*VLOOKUP(ROUNDDOWN($AO7,-1),宝石属性!$B$25:$N$41,2,0)*VLOOKUP(ROUNDDOWN($AO7,-1),宝石属性!$B$25:$N$41,3,0)+VLOOKUP($AP$2,职业被动!$B$6:$M$29,COLUMNS(职业被动!$B$6:L$29),0)*$AO7,0)</f>
        <v>41</v>
      </c>
      <c r="AY7" s="9">
        <f>ROUND(属性投放!M$4+装备属性!M$4*IF($AO7&lt;10,1,ROUNDDOWN($AO7,-1))+SUM(属性投放!N$37:N$45)*$AO7+VLOOKUP($AP$2,一级属性!$E$41:$P$64,COLUMNS(一级属性!$E$41:P$64),0)*($AO7+0.25*IF($AO7&lt;10,1,ROUNDDOWN($AO7,-1)))+VLOOKUP($AP$2,宝石属性!$B$43:$M$66,COLUMNS(宝石属性!$B$43:M$66),0)*10*VLOOKUP(ROUNDDOWN($AO7,-1),宝石属性!$B$25:$N$41,2,0)*VLOOKUP(ROUNDDOWN($AO7,-1),宝石属性!$B$25:$N$41,3,0)+VLOOKUP($AP$2,职业被动!$B$6:$M$29,COLUMNS(职业被动!$B$6:M$29),0)*$AO7,0)</f>
        <v>41</v>
      </c>
      <c r="AZ7" s="48">
        <f>属性价值和能力评分!$F$9+ROUND(属性价值和能力评分!$F$38*10,0)*AO7+ROUND((SUM(装备属性!$W$9:$W$14)+属性价值和能力评分!$F$38*1.25+1.4+2.8)*IF(AO7&lt;10,1,ROUNDDOWN(AO7,-1)),0)+15*VLOOKUP(ROUNDDOWN(AO7,-1),宝石属性!$B$26:$D$41,2,0)*6*VLOOKUP(ROUNDDOWN(AO7,-1),宝石属性!$B$26:$D$41,3,0)+(属性价值和能力评分!$F$49*9+属性价值和能力评分!$F$50*2+属性价值和能力评分!$F$53*8/5)*AO7</f>
        <v>1126</v>
      </c>
      <c r="BB7" s="1">
        <v>4</v>
      </c>
      <c r="BC7" s="9">
        <f>ROUND(属性投放!D$4+装备属性!D$4*IF($BB7&lt;10,1,ROUNDDOWN($BB7,-1))+SUM(属性投放!E$37:E$45)*$BB7+VLOOKUP($BC$2,一级属性!$E$41:$P$64,COLUMNS(一级属性!$E$41:G$64),0)*($BB7+0.25*IF($BB7&lt;10,1,ROUNDDOWN($BB7,-1)))+VLOOKUP($BC$2,宝石属性!$B$43:$M$66,COLUMNS(宝石属性!$B$43:D$66),0)*10*VLOOKUP(ROUNDDOWN($BB7,-1),宝石属性!$B$25:$N$41,2,0)*VLOOKUP(ROUNDDOWN($BB7,-1),宝石属性!$B$25:$N$41,3,0)+VLOOKUP($BC$2,职业被动!$B$6:$M$29,COLUMNS(职业被动!$B$6:D$29),0)*$BB7,0)</f>
        <v>342</v>
      </c>
      <c r="BD7" s="9">
        <f>ROUND(属性投放!E$4+装备属性!E$4*IF($BB7&lt;10,1,ROUNDDOWN($BB7,-1))+SUM(属性投放!F$37:F$45)*$BB7+VLOOKUP($BC$2,一级属性!$E$41:$P$64,COLUMNS(一级属性!$E$41:H$64),0)*($BB7+0.25*IF($BB7&lt;10,1,ROUNDDOWN($BB7,-1)))+VLOOKUP($BC$2,宝石属性!$B$43:$M$66,COLUMNS(宝石属性!$B$43:E$66),0)*10*VLOOKUP(ROUNDDOWN($BB7,-1),宝石属性!$B$25:$N$41,2,0)*VLOOKUP(ROUNDDOWN($BB7,-1),宝石属性!$B$25:$N$41,3,0)+VLOOKUP($BC$2,职业被动!$B$6:$M$29,COLUMNS(职业被动!$B$6:E$29),0)*$BB7,0)</f>
        <v>353</v>
      </c>
      <c r="BE7" s="9">
        <f>ROUND(属性投放!F$4+装备属性!F$4*IF($BB7&lt;10,1,ROUNDDOWN($BB7,-1))+SUM(属性投放!G$37:G$45)*$BB7+VLOOKUP($BC$2,一级属性!$E$41:$P$64,COLUMNS(一级属性!$E$41:I$64),0)*($BB7+0.25*IF($BB7&lt;10,1,ROUNDDOWN($BB7,-1)))+VLOOKUP($BC$2,宝石属性!$B$43:$M$66,COLUMNS(宝石属性!$B$43:F$66),0)*10*VLOOKUP(ROUNDDOWN($BB7,-1),宝石属性!$B$25:$N$41,2,0)*VLOOKUP(ROUNDDOWN($BB7,-1),宝石属性!$B$25:$N$41,3,0)+VLOOKUP($BC$2,职业被动!$B$6:$M$29,COLUMNS(职业被动!$B$6:F$29),0)*$BB7,0)</f>
        <v>116</v>
      </c>
      <c r="BF7" s="9">
        <f>ROUND(属性投放!G$4+装备属性!G$4*IF($BB7&lt;10,1,ROUNDDOWN($BB7,-1))+SUM(属性投放!H$37:H$45)*$BB7+VLOOKUP($BC$2,一级属性!$E$41:$P$64,COLUMNS(一级属性!$E$41:J$64),0)*($BB7+0.25*IF($BB7&lt;10,1,ROUNDDOWN($BB7,-1)))+VLOOKUP($BC$2,宝石属性!$B$43:$M$66,COLUMNS(宝石属性!$B$43:G$66),0)*10*VLOOKUP(ROUNDDOWN($BB7,-1),宝石属性!$B$25:$N$41,2,0)*VLOOKUP(ROUNDDOWN($BB7,-1),宝石属性!$B$25:$N$41,3,0)+VLOOKUP($BC$2,职业被动!$B$6:$M$29,COLUMNS(职业被动!$B$6:G$29),0)*$BB7,0)</f>
        <v>67</v>
      </c>
      <c r="BG7" s="9">
        <f>ROUND(属性投放!H$4+装备属性!H$4*IF($BB7&lt;10,1,ROUNDDOWN($BB7,-1))+SUM(属性投放!I$37:I$45)*$BB7+VLOOKUP($BC$2,一级属性!$E$41:$P$64,COLUMNS(一级属性!$E$41:K$64),0)*($BB7+0.25*IF($BB7&lt;10,1,ROUNDDOWN($BB7,-1)))+VLOOKUP($BC$2,宝石属性!$B$43:$M$66,COLUMNS(宝石属性!$B$43:H$66),0)*10*VLOOKUP(ROUNDDOWN($BB7,-1),宝石属性!$B$25:$N$41,2,0)*VLOOKUP(ROUNDDOWN($BB7,-1),宝石属性!$B$25:$N$41,3,0)+VLOOKUP($BC$2,职业被动!$B$6:$M$29,COLUMNS(职业被动!$B$6:H$29),0)*$BB7,0)</f>
        <v>117</v>
      </c>
      <c r="BH7" s="9">
        <f>ROUND(属性投放!I$4+装备属性!I$4*IF($BB7&lt;10,1,ROUNDDOWN($BB7,-1))+SUM(属性投放!J$37:J$45)*$BB7+VLOOKUP($BC$2,一级属性!$E$41:$P$64,COLUMNS(一级属性!$E$41:L$64),0)*($BB7+0.25*IF($BB7&lt;10,1,ROUNDDOWN($BB7,-1)))+VLOOKUP($BC$2,宝石属性!$B$43:$M$66,COLUMNS(宝石属性!$B$43:I$66),0)*10*VLOOKUP(ROUNDDOWN($BB7,-1),宝石属性!$B$25:$N$41,2,0)*VLOOKUP(ROUNDDOWN($BB7,-1),宝石属性!$B$25:$N$41,3,0)+VLOOKUP($BC$2,职业被动!$B$6:$M$29,COLUMNS(职业被动!$B$6:I$29),0)*$BB7,0)</f>
        <v>79</v>
      </c>
      <c r="BI7" s="9">
        <f>ROUND(属性投放!J$4+装备属性!J$4*IF($BB7&lt;10,1,ROUNDDOWN($BB7,-1))+SUM(属性投放!K$37:K$45)*$BB7+VLOOKUP($BC$2,一级属性!$E$41:$P$64,COLUMNS(一级属性!$E$41:M$64),0)*($BB7+0.25*IF($BB7&lt;10,1,ROUNDDOWN($BB7,-1)))+VLOOKUP($BC$2,宝石属性!$B$43:$M$66,COLUMNS(宝石属性!$B$43:J$66),0)*10*VLOOKUP(ROUNDDOWN($BB7,-1),宝石属性!$B$25:$N$41,2,0)*VLOOKUP(ROUNDDOWN($BB7,-1),宝石属性!$B$25:$N$41,3,0)+VLOOKUP($BC$2,职业被动!$B$6:$M$29,COLUMNS(职业被动!$B$6:J$29),0)*$BB7,0)</f>
        <v>45</v>
      </c>
      <c r="BJ7" s="9">
        <f>ROUND(属性投放!K$4+装备属性!K$4*IF($BB7&lt;10,1,ROUNDDOWN($BB7,-1))+SUM(属性投放!L$37:L$45)*$BB7+VLOOKUP($BC$2,一级属性!$E$41:$P$64,COLUMNS(一级属性!$E$41:N$64),0)*($BB7+0.25*IF($BB7&lt;10,1,ROUNDDOWN($BB7,-1)))+VLOOKUP($BC$2,宝石属性!$B$43:$M$66,COLUMNS(宝石属性!$B$43:K$66),0)*10*VLOOKUP(ROUNDDOWN($BB7,-1),宝石属性!$B$25:$N$41,2,0)*VLOOKUP(ROUNDDOWN($BB7,-1),宝石属性!$B$25:$N$41,3,0)+VLOOKUP($BC$2,职业被动!$B$6:$M$29,COLUMNS(职业被动!$B$6:K$29),0)*$BB7,0)</f>
        <v>25</v>
      </c>
      <c r="BK7" s="9">
        <f>ROUND(属性投放!L$4+装备属性!L$4*IF($BB7&lt;10,1,ROUNDDOWN($BB7,-1))+SUM(属性投放!M$37:M$45)*$BB7+VLOOKUP($BC$2,一级属性!$E$41:$P$64,COLUMNS(一级属性!$E$41:O$64),0)*($BB7+0.25*IF($BB7&lt;10,1,ROUNDDOWN($BB7,-1)))+VLOOKUP($BC$2,宝石属性!$B$43:$M$66,COLUMNS(宝石属性!$B$43:L$66),0)*10*VLOOKUP(ROUNDDOWN($BB7,-1),宝石属性!$B$25:$N$41,2,0)*VLOOKUP(ROUNDDOWN($BB7,-1),宝石属性!$B$25:$N$41,3,0)+VLOOKUP($BC$2,职业被动!$B$6:$M$29,COLUMNS(职业被动!$B$6:L$29),0)*$BB7,0)</f>
        <v>1</v>
      </c>
      <c r="BL7" s="9">
        <f>ROUND(属性投放!M$4+装备属性!M$4*IF($BB7&lt;10,1,ROUNDDOWN($BB7,-1))+SUM(属性投放!N$37:N$45)*$BB7+VLOOKUP($BC$2,一级属性!$E$41:$P$64,COLUMNS(一级属性!$E$41:P$64),0)*($BB7+0.25*IF($BB7&lt;10,1,ROUNDDOWN($BB7,-1)))+VLOOKUP($BC$2,宝石属性!$B$43:$M$66,COLUMNS(宝石属性!$B$43:M$66),0)*10*VLOOKUP(ROUNDDOWN($BB7,-1),宝石属性!$B$25:$N$41,2,0)*VLOOKUP(ROUNDDOWN($BB7,-1),宝石属性!$B$25:$N$41,3,0)+VLOOKUP($BC$2,职业被动!$B$6:$M$29,COLUMNS(职业被动!$B$6:M$29),0)*$BB7,0)</f>
        <v>41</v>
      </c>
      <c r="BM7" s="48">
        <f>属性价值和能力评分!$F$9+ROUND(属性价值和能力评分!$F$38*10,0)*BB7+ROUND((SUM(装备属性!$W$9:$W$14)+属性价值和能力评分!$F$38*1.25+1.4+2.8)*IF(BB7&lt;10,1,ROUNDDOWN(BB7,-1)),0)+15*VLOOKUP(ROUNDDOWN(BB7,-1),宝石属性!$B$26:$D$41,2,0)*6*VLOOKUP(ROUNDDOWN(BB7,-1),宝石属性!$B$26:$D$41,3,0)+(属性价值和能力评分!$F$49*9+属性价值和能力评分!$F$50*2+属性价值和能力评分!$F$53*8/5)*BB7</f>
        <v>1126</v>
      </c>
      <c r="BO7" s="1">
        <v>4</v>
      </c>
      <c r="BP7" s="9">
        <f>ROUND(属性投放!D$4+装备属性!D$4*IF($BO7&lt;10,1,ROUNDDOWN($BO7,-1))+SUM(属性投放!E$37:E$45)*$BO7+VLOOKUP($BP$2,一级属性!$E$41:$P$64,COLUMNS(一级属性!$E$41:G$64),0)*($BO7+0.25*IF($BO7&lt;10,1,ROUNDDOWN($BO7,-1)))+VLOOKUP($BP$2,宝石属性!$B$43:$M$66,COLUMNS(宝石属性!$B$43:D$66),0)*10*VLOOKUP(ROUNDDOWN($BO7,-1),宝石属性!$B$25:$N$41,2,0)*VLOOKUP(ROUNDDOWN($BO7,-1),宝石属性!$B$25:$N$41,3,0)+VLOOKUP($BP$2,职业被动!$B$6:$M$29,COLUMNS(职业被动!$B$6:D$29),0)*$BO7,0)</f>
        <v>398</v>
      </c>
      <c r="BQ7" s="9">
        <f>ROUND(属性投放!E$4+装备属性!E$4*IF($BO7&lt;10,1,ROUNDDOWN($BO7,-1))+SUM(属性投放!F$37:F$45)*$BO7+VLOOKUP($BP$2,一级属性!$E$41:$P$64,COLUMNS(一级属性!$E$41:H$64),0)*($BO7+0.25*IF($BO7&lt;10,1,ROUNDDOWN($BO7,-1)))+VLOOKUP($BP$2,宝石属性!$B$43:$M$66,COLUMNS(宝石属性!$B$43:E$66),0)*10*VLOOKUP(ROUNDDOWN($BO7,-1),宝石属性!$B$25:$N$41,2,0)*VLOOKUP(ROUNDDOWN($BO7,-1),宝石属性!$B$25:$N$41,3,0)+VLOOKUP($BP$2,职业被动!$B$6:$M$29,COLUMNS(职业被动!$B$6:E$29),0)*$BO7,0)</f>
        <v>332</v>
      </c>
      <c r="BR7" s="9">
        <f>ROUND(属性投放!F$4+装备属性!F$4*IF($BO7&lt;10,1,ROUNDDOWN($BO7,-1))+SUM(属性投放!G$37:G$45)*$BO7+VLOOKUP($BP$2,一级属性!$E$41:$P$64,COLUMNS(一级属性!$E$41:I$64),0)*($BO7+0.25*IF($BO7&lt;10,1,ROUNDDOWN($BO7,-1)))+VLOOKUP($BP$2,宝石属性!$B$43:$M$66,COLUMNS(宝石属性!$B$43:F$66),0)*10*VLOOKUP(ROUNDDOWN($BO7,-1),宝石属性!$B$25:$N$41,2,0)*VLOOKUP(ROUNDDOWN($BO7,-1),宝石属性!$B$25:$N$41,3,0)+VLOOKUP($BP$2,职业被动!$B$6:$M$29,COLUMNS(职业被动!$B$6:F$29),0)*$BO7,0)</f>
        <v>116</v>
      </c>
      <c r="BS7" s="9">
        <f>ROUND(属性投放!G$4+装备属性!G$4*IF($BO7&lt;10,1,ROUNDDOWN($BO7,-1))+SUM(属性投放!H$37:H$45)*$BO7+VLOOKUP($BP$2,一级属性!$E$41:$P$64,COLUMNS(一级属性!$E$41:J$64),0)*($BO7+0.25*IF($BO7&lt;10,1,ROUNDDOWN($BO7,-1)))+VLOOKUP($BP$2,宝石属性!$B$43:$M$66,COLUMNS(宝石属性!$B$43:G$66),0)*10*VLOOKUP(ROUNDDOWN($BO7,-1),宝石属性!$B$25:$N$41,2,0)*VLOOKUP(ROUNDDOWN($BO7,-1),宝石属性!$B$25:$N$41,3,0)+VLOOKUP($BP$2,职业被动!$B$6:$M$29,COLUMNS(职业被动!$B$6:G$29),0)*$BO7,0)</f>
        <v>67</v>
      </c>
      <c r="BT7" s="9">
        <f>ROUND(属性投放!H$4+装备属性!H$4*IF($BO7&lt;10,1,ROUNDDOWN($BO7,-1))+SUM(属性投放!I$37:I$45)*$BO7+VLOOKUP($BP$2,一级属性!$E$41:$P$64,COLUMNS(一级属性!$E$41:K$64),0)*($BO7+0.25*IF($BO7&lt;10,1,ROUNDDOWN($BO7,-1)))+VLOOKUP($BP$2,宝石属性!$B$43:$M$66,COLUMNS(宝石属性!$B$43:H$66),0)*10*VLOOKUP(ROUNDDOWN($BO7,-1),宝石属性!$B$25:$N$41,2,0)*VLOOKUP(ROUNDDOWN($BO7,-1),宝石属性!$B$25:$N$41,3,0)+VLOOKUP($BP$2,职业被动!$B$6:$M$29,COLUMNS(职业被动!$B$6:H$29),0)*$BO7,0)</f>
        <v>109</v>
      </c>
      <c r="BU7" s="9">
        <f>ROUND(属性投放!I$4+装备属性!I$4*IF($BO7&lt;10,1,ROUNDDOWN($BO7,-1))+SUM(属性投放!J$37:J$45)*$BO7+VLOOKUP($BP$2,一级属性!$E$41:$P$64,COLUMNS(一级属性!$E$41:L$64),0)*($BO7+0.25*IF($BO7&lt;10,1,ROUNDDOWN($BO7,-1)))+VLOOKUP($BP$2,宝石属性!$B$43:$M$66,COLUMNS(宝石属性!$B$43:I$66),0)*10*VLOOKUP(ROUNDDOWN($BO7,-1),宝石属性!$B$25:$N$41,2,0)*VLOOKUP(ROUNDDOWN($BO7,-1),宝石属性!$B$25:$N$41,3,0)+VLOOKUP($BP$2,职业被动!$B$6:$M$29,COLUMNS(职业被动!$B$6:I$29),0)*$BO7,0)</f>
        <v>70</v>
      </c>
      <c r="BV7" s="9">
        <f>ROUND(属性投放!J$4+装备属性!J$4*IF($BO7&lt;10,1,ROUNDDOWN($BO7,-1))+SUM(属性投放!K$37:K$45)*$BO7+VLOOKUP($BP$2,一级属性!$E$41:$P$64,COLUMNS(一级属性!$E$41:M$64),0)*($BO7+0.25*IF($BO7&lt;10,1,ROUNDDOWN($BO7,-1)))+VLOOKUP($BP$2,宝石属性!$B$43:$M$66,COLUMNS(宝石属性!$B$43:J$66),0)*10*VLOOKUP(ROUNDDOWN($BO7,-1),宝石属性!$B$25:$N$41,2,0)*VLOOKUP(ROUNDDOWN($BO7,-1),宝石属性!$B$25:$N$41,3,0)+VLOOKUP($BP$2,职业被动!$B$6:$M$29,COLUMNS(职业被动!$B$6:J$29),0)*$BO7,0)</f>
        <v>51</v>
      </c>
      <c r="BW7" s="9">
        <f>ROUND(属性投放!K$4+装备属性!K$4*IF($BO7&lt;10,1,ROUNDDOWN($BO7,-1))+SUM(属性投放!L$37:L$45)*$BO7+VLOOKUP($BP$2,一级属性!$E$41:$P$64,COLUMNS(一级属性!$E$41:N$64),0)*($BO7+0.25*IF($BO7&lt;10,1,ROUNDDOWN($BO7,-1)))+VLOOKUP($BP$2,宝石属性!$B$43:$M$66,COLUMNS(宝石属性!$B$43:K$66),0)*10*VLOOKUP(ROUNDDOWN($BO7,-1),宝石属性!$B$25:$N$41,2,0)*VLOOKUP(ROUNDDOWN($BO7,-1),宝石属性!$B$25:$N$41,3,0)+VLOOKUP($BP$2,职业被动!$B$6:$M$29,COLUMNS(职业被动!$B$6:K$29),0)*$BO7,0)</f>
        <v>25</v>
      </c>
      <c r="BX7" s="9">
        <f>ROUND(属性投放!L$4+装备属性!L$4*IF($BO7&lt;10,1,ROUNDDOWN($BO7,-1))+SUM(属性投放!M$37:M$45)*$BO7+VLOOKUP($BP$2,一级属性!$E$41:$P$64,COLUMNS(一级属性!$E$41:O$64),0)*($BO7+0.25*IF($BO7&lt;10,1,ROUNDDOWN($BO7,-1)))+VLOOKUP($BP$2,宝石属性!$B$43:$M$66,COLUMNS(宝石属性!$B$43:L$66),0)*10*VLOOKUP(ROUNDDOWN($BO7,-1),宝石属性!$B$25:$N$41,2,0)*VLOOKUP(ROUNDDOWN($BO7,-1),宝石属性!$B$25:$N$41,3,0)+VLOOKUP($BP$2,职业被动!$B$6:$M$29,COLUMNS(职业被动!$B$6:L$29),0)*$BO7,0)</f>
        <v>1</v>
      </c>
      <c r="BY7" s="9">
        <f>ROUND(属性投放!M$4+装备属性!M$4*IF($BO7&lt;10,1,ROUNDDOWN($BO7,-1))+SUM(属性投放!N$37:N$45)*$BO7+VLOOKUP($BP$2,一级属性!$E$41:$P$64,COLUMNS(一级属性!$E$41:P$64),0)*($BO7+0.25*IF($BO7&lt;10,1,ROUNDDOWN($BO7,-1)))+VLOOKUP($BP$2,宝石属性!$B$43:$M$66,COLUMNS(宝石属性!$B$43:M$66),0)*10*VLOOKUP(ROUNDDOWN($BO7,-1),宝石属性!$B$25:$N$41,2,0)*VLOOKUP(ROUNDDOWN($BO7,-1),宝石属性!$B$25:$N$41,3,0)+VLOOKUP($BP$2,职业被动!$B$6:$M$29,COLUMNS(职业被动!$B$6:M$29),0)*$BO7,0)</f>
        <v>41</v>
      </c>
      <c r="BZ7" s="48">
        <f>属性价值和能力评分!$F$9+ROUND(属性价值和能力评分!$F$38*10,0)*BO7+ROUND((SUM(装备属性!$W$9:$W$14)+属性价值和能力评分!$F$38*1.25+1.4+2.8)*IF(BO7&lt;10,1,ROUNDDOWN(BO7,-1)),0)+15*VLOOKUP(ROUNDDOWN(BO7,-1),宝石属性!$B$26:$D$41,2,0)*6*VLOOKUP(ROUNDDOWN(BO7,-1),宝石属性!$B$26:$D$41,3,0)+(属性价值和能力评分!$F$49*9+属性价值和能力评分!$F$50*2+属性价值和能力评分!$F$53*8/5)*BO7</f>
        <v>1126</v>
      </c>
      <c r="CB7" s="1">
        <v>4</v>
      </c>
      <c r="CC7" s="9">
        <f>ROUND(属性投放!D$4+装备属性!D$4*IF($CB7&lt;10,1,ROUNDDOWN($CB7,-1))+SUM(属性投放!E$37:E$45)*$CB7+VLOOKUP($CC$2,一级属性!$E$41:$P$64,COLUMNS(一级属性!$E$41:G$64),0)*($CB7+0.25*IF($CB7&lt;10,1,ROUNDDOWN($CB7,-1)))+VLOOKUP($CC$2,宝石属性!$B$43:$M$66,COLUMNS(宝石属性!$B$43:D$66),0)*10*VLOOKUP(ROUNDDOWN($CB7,-1),宝石属性!$B$25:$N$41,2,0)*VLOOKUP(ROUNDDOWN($CB7,-1),宝石属性!$B$25:$N$41,3,0)+VLOOKUP($CC$2,职业被动!$B$6:$M$29,COLUMNS(职业被动!$B$6:D$29),0)*$CB7,0)</f>
        <v>308</v>
      </c>
      <c r="CD7" s="9">
        <f>ROUND(属性投放!E$4+装备属性!E$4*IF($CB7&lt;10,1,ROUNDDOWN($CB7,-1))+SUM(属性投放!F$37:F$45)*$CB7+VLOOKUP($CC$2,一级属性!$E$41:$P$64,COLUMNS(一级属性!$E$41:H$64),0)*($CB7+0.25*IF($CB7&lt;10,1,ROUNDDOWN($CB7,-1)))+VLOOKUP($CC$2,宝石属性!$B$43:$M$66,COLUMNS(宝石属性!$B$43:E$66),0)*10*VLOOKUP(ROUNDDOWN($CB7,-1),宝石属性!$B$25:$N$41,2,0)*VLOOKUP(ROUNDDOWN($CB7,-1),宝石属性!$B$25:$N$41,3,0)+VLOOKUP($CC$2,职业被动!$B$6:$M$29,COLUMNS(职业被动!$B$6:E$29),0)*$CB7,0)</f>
        <v>268</v>
      </c>
      <c r="CE7" s="9">
        <f>ROUND(属性投放!F$4+装备属性!F$4*IF($CB7&lt;10,1,ROUNDDOWN($CB7,-1))+SUM(属性投放!G$37:G$45)*$CB7+VLOOKUP($CC$2,一级属性!$E$41:$P$64,COLUMNS(一级属性!$E$41:I$64),0)*($CB7+0.25*IF($CB7&lt;10,1,ROUNDDOWN($CB7,-1)))+VLOOKUP($CC$2,宝石属性!$B$43:$M$66,COLUMNS(宝石属性!$B$43:F$66),0)*10*VLOOKUP(ROUNDDOWN($CB7,-1),宝石属性!$B$25:$N$41,2,0)*VLOOKUP(ROUNDDOWN($CB7,-1),宝石属性!$B$25:$N$41,3,0)+VLOOKUP($CC$2,职业被动!$B$6:$M$29,COLUMNS(职业被动!$B$6:F$29),0)*$CB7,0)</f>
        <v>147</v>
      </c>
      <c r="CF7" s="9">
        <f>ROUND(属性投放!G$4+装备属性!G$4*IF($CB7&lt;10,1,ROUNDDOWN($CB7,-1))+SUM(属性投放!H$37:H$45)*$CB7+VLOOKUP($CC$2,一级属性!$E$41:$P$64,COLUMNS(一级属性!$E$41:J$64),0)*($CB7+0.25*IF($CB7&lt;10,1,ROUNDDOWN($CB7,-1)))+VLOOKUP($CC$2,宝石属性!$B$43:$M$66,COLUMNS(宝石属性!$B$43:G$66),0)*10*VLOOKUP(ROUNDDOWN($CB7,-1),宝石属性!$B$25:$N$41,2,0)*VLOOKUP(ROUNDDOWN($CB7,-1),宝石属性!$B$25:$N$41,3,0)+VLOOKUP($CC$2,职业被动!$B$6:$M$29,COLUMNS(职业被动!$B$6:G$29),0)*$CB7,0)</f>
        <v>71</v>
      </c>
      <c r="CG7" s="9">
        <f>ROUND(属性投放!H$4+装备属性!H$4*IF($CB7&lt;10,1,ROUNDDOWN($CB7,-1))+SUM(属性投放!I$37:I$45)*$CB7+VLOOKUP($CC$2,一级属性!$E$41:$P$64,COLUMNS(一级属性!$E$41:K$64),0)*($CB7+0.25*IF($CB7&lt;10,1,ROUNDDOWN($CB7,-1)))+VLOOKUP($CC$2,宝石属性!$B$43:$M$66,COLUMNS(宝石属性!$B$43:H$66),0)*10*VLOOKUP(ROUNDDOWN($CB7,-1),宝石属性!$B$25:$N$41,2,0)*VLOOKUP(ROUNDDOWN($CB7,-1),宝石属性!$B$25:$N$41,3,0)+VLOOKUP($CC$2,职业被动!$B$6:$M$29,COLUMNS(职业被动!$B$6:H$29),0)*$CB7,0)</f>
        <v>92</v>
      </c>
      <c r="CH7" s="9">
        <f>ROUND(属性投放!I$4+装备属性!I$4*IF($CB7&lt;10,1,ROUNDDOWN($CB7,-1))+SUM(属性投放!J$37:J$45)*$CB7+VLOOKUP($CC$2,一级属性!$E$41:$P$64,COLUMNS(一级属性!$E$41:L$64),0)*($CB7+0.25*IF($CB7&lt;10,1,ROUNDDOWN($CB7,-1)))+VLOOKUP($CC$2,宝石属性!$B$43:$M$66,COLUMNS(宝石属性!$B$43:I$66),0)*10*VLOOKUP(ROUNDDOWN($CB7,-1),宝石属性!$B$25:$N$41,2,0)*VLOOKUP(ROUNDDOWN($CB7,-1),宝石属性!$B$25:$N$41,3,0)+VLOOKUP($CC$2,职业被动!$B$6:$M$29,COLUMNS(职业被动!$B$6:I$29),0)*$CB7,0)</f>
        <v>69</v>
      </c>
      <c r="CI7" s="9">
        <f>ROUND(属性投放!J$4+装备属性!J$4*IF($CB7&lt;10,1,ROUNDDOWN($CB7,-1))+SUM(属性投放!K$37:K$45)*$CB7+VLOOKUP($CC$2,一级属性!$E$41:$P$64,COLUMNS(一级属性!$E$41:M$64),0)*($CB7+0.25*IF($CB7&lt;10,1,ROUNDDOWN($CB7,-1)))+VLOOKUP($CC$2,宝石属性!$B$43:$M$66,COLUMNS(宝石属性!$B$43:J$66),0)*10*VLOOKUP(ROUNDDOWN($CB7,-1),宝石属性!$B$25:$N$41,2,0)*VLOOKUP(ROUNDDOWN($CB7,-1),宝石属性!$B$25:$N$41,3,0)+VLOOKUP($CC$2,职业被动!$B$6:$M$29,COLUMNS(职业被动!$B$6:J$29),0)*$CB7,0)</f>
        <v>48</v>
      </c>
      <c r="CJ7" s="9">
        <f>ROUND(属性投放!K$4+装备属性!K$4*IF($CB7&lt;10,1,ROUNDDOWN($CB7,-1))+SUM(属性投放!L$37:L$45)*$CB7+VLOOKUP($CC$2,一级属性!$E$41:$P$64,COLUMNS(一级属性!$E$41:N$64),0)*($CB7+0.25*IF($CB7&lt;10,1,ROUNDDOWN($CB7,-1)))+VLOOKUP($CC$2,宝石属性!$B$43:$M$66,COLUMNS(宝石属性!$B$43:K$66),0)*10*VLOOKUP(ROUNDDOWN($CB7,-1),宝石属性!$B$25:$N$41,2,0)*VLOOKUP(ROUNDDOWN($CB7,-1),宝石属性!$B$25:$N$41,3,0)+VLOOKUP($CC$2,职业被动!$B$6:$M$29,COLUMNS(职业被动!$B$6:K$29),0)*$CB7,0)</f>
        <v>25</v>
      </c>
      <c r="CK7" s="9">
        <f>ROUND(属性投放!L$4+装备属性!L$4*IF($CB7&lt;10,1,ROUNDDOWN($CB7,-1))+SUM(属性投放!M$37:M$45)*$CB7+VLOOKUP($CC$2,一级属性!$E$41:$P$64,COLUMNS(一级属性!$E$41:O$64),0)*($CB7+0.25*IF($CB7&lt;10,1,ROUNDDOWN($CB7,-1)))+VLOOKUP($CC$2,宝石属性!$B$43:$M$66,COLUMNS(宝石属性!$B$43:L$66),0)*10*VLOOKUP(ROUNDDOWN($CB7,-1),宝石属性!$B$25:$N$41,2,0)*VLOOKUP(ROUNDDOWN($CB7,-1),宝石属性!$B$25:$N$41,3,0)+VLOOKUP($CC$2,职业被动!$B$6:$M$29,COLUMNS(职业被动!$B$6:L$29),0)*$CB7,0)</f>
        <v>1</v>
      </c>
      <c r="CL7" s="9">
        <f>ROUND(属性投放!M$4+装备属性!M$4*IF($CB7&lt;10,1,ROUNDDOWN($CB7,-1))+SUM(属性投放!N$37:N$45)*$CB7+VLOOKUP($CC$2,一级属性!$E$41:$P$64,COLUMNS(一级属性!$E$41:P$64),0)*($CB7+0.25*IF($CB7&lt;10,1,ROUNDDOWN($CB7,-1)))+VLOOKUP($CC$2,宝石属性!$B$43:$M$66,COLUMNS(宝石属性!$B$43:M$66),0)*10*VLOOKUP(ROUNDDOWN($CB7,-1),宝石属性!$B$25:$N$41,2,0)*VLOOKUP(ROUNDDOWN($CB7,-1),宝石属性!$B$25:$N$41,3,0)+VLOOKUP($CC$2,职业被动!$B$6:$M$29,COLUMNS(职业被动!$B$6:M$29),0)*$CB7,0)</f>
        <v>41</v>
      </c>
      <c r="CM7" s="48">
        <f>属性价值和能力评分!$F$9+ROUND(属性价值和能力评分!$F$38*10,0)*CB7+ROUND((SUM(装备属性!$W$9:$W$14)+属性价值和能力评分!$F$38*1.25+1.4+2.8)*IF(CB7&lt;10,1,ROUNDDOWN(CB7,-1)),0)+15*VLOOKUP(ROUNDDOWN(CB7,-1),宝石属性!$B$26:$D$41,2,0)*6*VLOOKUP(ROUNDDOWN(CB7,-1),宝石属性!$B$26:$D$41,3,0)+(属性价值和能力评分!$F$49*9+属性价值和能力评分!$F$50*2+属性价值和能力评分!$F$53*8/5)*CB7</f>
        <v>1126</v>
      </c>
      <c r="CO7" s="1">
        <v>4</v>
      </c>
      <c r="CP7" s="9">
        <f>ROUND(属性投放!D$4+装备属性!D$4*IF($CO7&lt;10,1,ROUNDDOWN($CO7,-1))+SUM(属性投放!E$37:E$45)*$CO7+VLOOKUP($CP$2,一级属性!$E$41:$P$64,COLUMNS(一级属性!$E$41:G$64),0)*($CO7+0.25*IF($CO7&lt;10,1,ROUNDDOWN($CO7,-1)))+VLOOKUP($CP$2,宝石属性!$B$43:$M$66,COLUMNS(宝石属性!$B$43:D$66),0)*10*VLOOKUP(ROUNDDOWN($CO7,-1),宝石属性!$B$25:$N$41,2,0)*VLOOKUP(ROUNDDOWN($CO7,-1),宝石属性!$B$25:$N$41,3,0)+VLOOKUP($CP$2,职业被动!$B$6:$M$29,COLUMNS(职业被动!$B$6:D$29),0)*$CO7,0)</f>
        <v>308</v>
      </c>
      <c r="CQ7" s="9">
        <f>ROUND(属性投放!E$4+装备属性!E$4*IF($CO7&lt;10,1,ROUNDDOWN($CO7,-1))+SUM(属性投放!F$37:F$45)*$CO7+VLOOKUP($CP$2,一级属性!$E$41:$P$64,COLUMNS(一级属性!$E$41:H$64),0)*($CO7+0.25*IF($CO7&lt;10,1,ROUNDDOWN($CO7,-1)))+VLOOKUP($CP$2,宝石属性!$B$43:$M$66,COLUMNS(宝石属性!$B$43:E$66),0)*10*VLOOKUP(ROUNDDOWN($CO7,-1),宝石属性!$B$25:$N$41,2,0)*VLOOKUP(ROUNDDOWN($CO7,-1),宝石属性!$B$25:$N$41,3,0)+VLOOKUP($CP$2,职业被动!$B$6:$M$29,COLUMNS(职业被动!$B$6:E$29),0)*$CO7,0)</f>
        <v>374</v>
      </c>
      <c r="CR7" s="9">
        <f>ROUND(属性投放!F$4+装备属性!F$4*IF($CO7&lt;10,1,ROUNDDOWN($CO7,-1))+SUM(属性投放!G$37:G$45)*$CO7+VLOOKUP($CP$2,一级属性!$E$41:$P$64,COLUMNS(一级属性!$E$41:I$64),0)*($CO7+0.25*IF($CO7&lt;10,1,ROUNDDOWN($CO7,-1)))+VLOOKUP($CP$2,宝石属性!$B$43:$M$66,COLUMNS(宝石属性!$B$43:F$66),0)*10*VLOOKUP(ROUNDDOWN($CO7,-1),宝石属性!$B$25:$N$41,2,0)*VLOOKUP(ROUNDDOWN($CO7,-1),宝石属性!$B$25:$N$41,3,0)+VLOOKUP($CP$2,职业被动!$B$6:$M$29,COLUMNS(职业被动!$B$6:F$29),0)*$CO7,0)</f>
        <v>116</v>
      </c>
      <c r="CS7" s="9">
        <f>ROUND(属性投放!G$4+装备属性!G$4*IF($CO7&lt;10,1,ROUNDDOWN($CO7,-1))+SUM(属性投放!H$37:H$45)*$CO7+VLOOKUP($CP$2,一级属性!$E$41:$P$64,COLUMNS(一级属性!$E$41:J$64),0)*($CO7+0.25*IF($CO7&lt;10,1,ROUNDDOWN($CO7,-1)))+VLOOKUP($CP$2,宝石属性!$B$43:$M$66,COLUMNS(宝石属性!$B$43:G$66),0)*10*VLOOKUP(ROUNDDOWN($CO7,-1),宝石属性!$B$25:$N$41,2,0)*VLOOKUP(ROUNDDOWN($CO7,-1),宝石属性!$B$25:$N$41,3,0)+VLOOKUP($CP$2,职业被动!$B$6:$M$29,COLUMNS(职业被动!$B$6:G$29),0)*$CO7,0)</f>
        <v>67</v>
      </c>
      <c r="CT7" s="9">
        <f>ROUND(属性投放!H$4+装备属性!H$4*IF($CO7&lt;10,1,ROUNDDOWN($CO7,-1))+SUM(属性投放!I$37:I$45)*$CO7+VLOOKUP($CP$2,一级属性!$E$41:$P$64,COLUMNS(一级属性!$E$41:K$64),0)*($CO7+0.25*IF($CO7&lt;10,1,ROUNDDOWN($CO7,-1)))+VLOOKUP($CP$2,宝石属性!$B$43:$M$66,COLUMNS(宝石属性!$B$43:H$66),0)*10*VLOOKUP(ROUNDDOWN($CO7,-1),宝石属性!$B$25:$N$41,2,0)*VLOOKUP(ROUNDDOWN($CO7,-1),宝石属性!$B$25:$N$41,3,0)+VLOOKUP($CP$2,职业被动!$B$6:$M$29,COLUMNS(职业被动!$B$6:H$29),0)*$CO7,0)</f>
        <v>121</v>
      </c>
      <c r="CU7" s="9">
        <f>ROUND(属性投放!I$4+装备属性!I$4*IF($CO7&lt;10,1,ROUNDDOWN($CO7,-1))+SUM(属性投放!J$37:J$45)*$CO7+VLOOKUP($CP$2,一级属性!$E$41:$P$64,COLUMNS(一级属性!$E$41:L$64),0)*($CO7+0.25*IF($CO7&lt;10,1,ROUNDDOWN($CO7,-1)))+VLOOKUP($CP$2,宝石属性!$B$43:$M$66,COLUMNS(宝石属性!$B$43:I$66),0)*10*VLOOKUP(ROUNDDOWN($CO7,-1),宝石属性!$B$25:$N$41,2,0)*VLOOKUP(ROUNDDOWN($CO7,-1),宝石属性!$B$25:$N$41,3,0)+VLOOKUP($CP$2,职业被动!$B$6:$M$29,COLUMNS(职业被动!$B$6:I$29),0)*$CO7,0)</f>
        <v>81</v>
      </c>
      <c r="CV7" s="9">
        <f>ROUND(属性投放!J$4+装备属性!J$4*IF($CO7&lt;10,1,ROUNDDOWN($CO7,-1))+SUM(属性投放!K$37:K$45)*$CO7+VLOOKUP($CP$2,一级属性!$E$41:$P$64,COLUMNS(一级属性!$E$41:M$64),0)*($CO7+0.25*IF($CO7&lt;10,1,ROUNDDOWN($CO7,-1)))+VLOOKUP($CP$2,宝石属性!$B$43:$M$66,COLUMNS(宝石属性!$B$43:J$66),0)*10*VLOOKUP(ROUNDDOWN($CO7,-1),宝石属性!$B$25:$N$41,2,0)*VLOOKUP(ROUNDDOWN($CO7,-1),宝石属性!$B$25:$N$41,3,0)+VLOOKUP($CP$2,职业被动!$B$6:$M$29,COLUMNS(职业被动!$B$6:J$29),0)*$CO7,0)</f>
        <v>44</v>
      </c>
      <c r="CW7" s="9">
        <f>ROUND(属性投放!K$4+装备属性!K$4*IF($CO7&lt;10,1,ROUNDDOWN($CO7,-1))+SUM(属性投放!L$37:L$45)*$CO7+VLOOKUP($CP$2,一级属性!$E$41:$P$64,COLUMNS(一级属性!$E$41:N$64),0)*($CO7+0.25*IF($CO7&lt;10,1,ROUNDDOWN($CO7,-1)))+VLOOKUP($CP$2,宝石属性!$B$43:$M$66,COLUMNS(宝石属性!$B$43:K$66),0)*10*VLOOKUP(ROUNDDOWN($CO7,-1),宝石属性!$B$25:$N$41,2,0)*VLOOKUP(ROUNDDOWN($CO7,-1),宝石属性!$B$25:$N$41,3,0)+VLOOKUP($CP$2,职业被动!$B$6:$M$29,COLUMNS(职业被动!$B$6:K$29),0)*$CO7,0)</f>
        <v>25</v>
      </c>
      <c r="CX7" s="9">
        <f>ROUND(属性投放!L$4+装备属性!L$4*IF($CO7&lt;10,1,ROUNDDOWN($CO7,-1))+SUM(属性投放!M$37:M$45)*$CO7+VLOOKUP($CP$2,一级属性!$E$41:$P$64,COLUMNS(一级属性!$E$41:O$64),0)*($CO7+0.25*IF($CO7&lt;10,1,ROUNDDOWN($CO7,-1)))+VLOOKUP($CP$2,宝石属性!$B$43:$M$66,COLUMNS(宝石属性!$B$43:L$66),0)*10*VLOOKUP(ROUNDDOWN($CO7,-1),宝石属性!$B$25:$N$41,2,0)*VLOOKUP(ROUNDDOWN($CO7,-1),宝石属性!$B$25:$N$41,3,0)+VLOOKUP($CP$2,职业被动!$B$6:$M$29,COLUMNS(职业被动!$B$6:L$29),0)*$CO7,0)</f>
        <v>1</v>
      </c>
      <c r="CY7" s="9">
        <f>ROUND(属性投放!M$4+装备属性!M$4*IF($CO7&lt;10,1,ROUNDDOWN($CO7,-1))+SUM(属性投放!N$37:N$45)*$CO7+VLOOKUP($CP$2,一级属性!$E$41:$P$64,COLUMNS(一级属性!$E$41:P$64),0)*($CO7+0.25*IF($CO7&lt;10,1,ROUNDDOWN($CO7,-1)))+VLOOKUP($CP$2,宝石属性!$B$43:$M$66,COLUMNS(宝石属性!$B$43:M$66),0)*10*VLOOKUP(ROUNDDOWN($CO7,-1),宝石属性!$B$25:$N$41,2,0)*VLOOKUP(ROUNDDOWN($CO7,-1),宝石属性!$B$25:$N$41,3,0)+VLOOKUP($CP$2,职业被动!$B$6:$M$29,COLUMNS(职业被动!$B$6:M$29),0)*$CO7,0)</f>
        <v>41</v>
      </c>
      <c r="CZ7" s="48">
        <f>属性价值和能力评分!$F$9+ROUND(属性价值和能力评分!$F$38*10,0)*CO7+ROUND((SUM(装备属性!$W$9:$W$14)+属性价值和能力评分!$F$38*1.25+1.4+2.8)*IF(CO7&lt;10,1,ROUNDDOWN(CO7,-1)),0)+15*VLOOKUP(ROUNDDOWN(CO7,-1),宝石属性!$B$26:$D$41,2,0)*6*VLOOKUP(ROUNDDOWN(CO7,-1),宝石属性!$B$26:$D$41,3,0)+(属性价值和能力评分!$F$49*9+属性价值和能力评分!$F$50*2+属性价值和能力评分!$F$53*8/5)*CO7</f>
        <v>1126</v>
      </c>
      <c r="DB7" s="1">
        <v>4</v>
      </c>
      <c r="DC7" s="9">
        <f>ROUND(属性投放!D$4+装备属性!D$4*IF($DB7&lt;10,1,ROUNDDOWN($DB7,-1))+SUM(属性投放!E$37:E$45)*$DB7+VLOOKUP($DC$2,一级属性!$E$41:$P$64,COLUMNS(一级属性!$E$41:G$64),0)*($DB7+0.25*IF($DB7&lt;10,1,ROUNDDOWN($DB7,-1)))+VLOOKUP($DC$2,宝石属性!$B$43:$M$66,COLUMNS(宝石属性!$B$43:D$66),0)*10*VLOOKUP(ROUNDDOWN($DB7,-1),宝石属性!$B$25:$N$41,2,0)*VLOOKUP(ROUNDDOWN($DB7,-1),宝石属性!$B$25:$N$41,3,0)+VLOOKUP($DC$2,职业被动!$B$6:$M$29,COLUMNS(职业被动!$B$6:D$29),0)*$DB7,0)</f>
        <v>336</v>
      </c>
      <c r="DD7" s="9">
        <f>ROUND(属性投放!E$4+装备属性!E$4*IF($DB7&lt;10,1,ROUNDDOWN($DB7,-1))+SUM(属性投放!F$37:F$45)*$DB7+VLOOKUP($DC$2,一级属性!$E$41:$P$64,COLUMNS(一级属性!$E$41:H$64),0)*($DB7+0.25*IF($DB7&lt;10,1,ROUNDDOWN($DB7,-1)))+VLOOKUP($DC$2,宝石属性!$B$43:$M$66,COLUMNS(宝石属性!$B$43:E$66),0)*10*VLOOKUP(ROUNDDOWN($DB7,-1),宝石属性!$B$25:$N$41,2,0)*VLOOKUP(ROUNDDOWN($DB7,-1),宝石属性!$B$25:$N$41,3,0)+VLOOKUP($DC$2,职业被动!$B$6:$M$29,COLUMNS(职业被动!$B$6:E$29),0)*$DB7,0)</f>
        <v>268</v>
      </c>
      <c r="DE7" s="9">
        <f>ROUND(属性投放!F$4+装备属性!F$4*IF($DB7&lt;10,1,ROUNDDOWN($DB7,-1))+SUM(属性投放!G$37:G$45)*$DB7+VLOOKUP($DC$2,一级属性!$E$41:$P$64,COLUMNS(一级属性!$E$41:I$64),0)*($DB7+0.25*IF($DB7&lt;10,1,ROUNDDOWN($DB7,-1)))+VLOOKUP($DC$2,宝石属性!$B$43:$M$66,COLUMNS(宝石属性!$B$43:F$66),0)*10*VLOOKUP(ROUNDDOWN($DB7,-1),宝石属性!$B$25:$N$41,2,0)*VLOOKUP(ROUNDDOWN($DB7,-1),宝石属性!$B$25:$N$41,3,0)+VLOOKUP($DC$2,职业被动!$B$6:$M$29,COLUMNS(职业被动!$B$6:F$29),0)*$DB7,0)</f>
        <v>116</v>
      </c>
      <c r="DF7" s="9">
        <f>ROUND(属性投放!G$4+装备属性!G$4*IF($DB7&lt;10,1,ROUNDDOWN($DB7,-1))+SUM(属性投放!H$37:H$45)*$DB7+VLOOKUP($DC$2,一级属性!$E$41:$P$64,COLUMNS(一级属性!$E$41:J$64),0)*($DB7+0.25*IF($DB7&lt;10,1,ROUNDDOWN($DB7,-1)))+VLOOKUP($DC$2,宝石属性!$B$43:$M$66,COLUMNS(宝石属性!$B$43:G$66),0)*10*VLOOKUP(ROUNDDOWN($DB7,-1),宝石属性!$B$25:$N$41,2,0)*VLOOKUP(ROUNDDOWN($DB7,-1),宝石属性!$B$25:$N$41,3,0)+VLOOKUP($DC$2,职业被动!$B$6:$M$29,COLUMNS(职业被动!$B$6:G$29),0)*$DB7,0)</f>
        <v>122</v>
      </c>
      <c r="DG7" s="9">
        <f>ROUND(属性投放!H$4+装备属性!H$4*IF($DB7&lt;10,1,ROUNDDOWN($DB7,-1))+SUM(属性投放!I$37:I$45)*$DB7+VLOOKUP($DC$2,一级属性!$E$41:$P$64,COLUMNS(一级属性!$E$41:K$64),0)*($DB7+0.25*IF($DB7&lt;10,1,ROUNDDOWN($DB7,-1)))+VLOOKUP($DC$2,宝石属性!$B$43:$M$66,COLUMNS(宝石属性!$B$43:H$66),0)*10*VLOOKUP(ROUNDDOWN($DB7,-1),宝石属性!$B$25:$N$41,2,0)*VLOOKUP(ROUNDDOWN($DB7,-1),宝石属性!$B$25:$N$41,3,0)+VLOOKUP($DC$2,职业被动!$B$6:$M$29,COLUMNS(职业被动!$B$6:H$29),0)*$DB7,0)</f>
        <v>92</v>
      </c>
      <c r="DH7" s="9">
        <f>ROUND(属性投放!I$4+装备属性!I$4*IF($DB7&lt;10,1,ROUNDDOWN($DB7,-1))+SUM(属性投放!J$37:J$45)*$DB7+VLOOKUP($DC$2,一级属性!$E$41:$P$64,COLUMNS(一级属性!$E$41:L$64),0)*($DB7+0.25*IF($DB7&lt;10,1,ROUNDDOWN($DB7,-1)))+VLOOKUP($DC$2,宝石属性!$B$43:$M$66,COLUMNS(宝石属性!$B$43:I$66),0)*10*VLOOKUP(ROUNDDOWN($DB7,-1),宝石属性!$B$25:$N$41,2,0)*VLOOKUP(ROUNDDOWN($DB7,-1),宝石属性!$B$25:$N$41,3,0)+VLOOKUP($DC$2,职业被动!$B$6:$M$29,COLUMNS(职业被动!$B$6:I$29),0)*$DB7,0)</f>
        <v>65</v>
      </c>
      <c r="DI7" s="9">
        <f>ROUND(属性投放!J$4+装备属性!J$4*IF($DB7&lt;10,1,ROUNDDOWN($DB7,-1))+SUM(属性投放!K$37:K$45)*$DB7+VLOOKUP($DC$2,一级属性!$E$41:$P$64,COLUMNS(一级属性!$E$41:M$64),0)*($DB7+0.25*IF($DB7&lt;10,1,ROUNDDOWN($DB7,-1)))+VLOOKUP($DC$2,宝石属性!$B$43:$M$66,COLUMNS(宝石属性!$B$43:J$66),0)*10*VLOOKUP(ROUNDDOWN($DB7,-1),宝石属性!$B$25:$N$41,2,0)*VLOOKUP(ROUNDDOWN($DB7,-1),宝石属性!$B$25:$N$41,3,0)+VLOOKUP($DC$2,职业被动!$B$6:$M$29,COLUMNS(职业被动!$B$6:J$29),0)*$DB7,0)</f>
        <v>48</v>
      </c>
      <c r="DJ7" s="9">
        <f>ROUND(属性投放!K$4+装备属性!K$4*IF($DB7&lt;10,1,ROUNDDOWN($DB7,-1))+SUM(属性投放!L$37:L$45)*$DB7+VLOOKUP($DC$2,一级属性!$E$41:$P$64,COLUMNS(一级属性!$E$41:N$64),0)*($DB7+0.25*IF($DB7&lt;10,1,ROUNDDOWN($DB7,-1)))+VLOOKUP($DC$2,宝石属性!$B$43:$M$66,COLUMNS(宝石属性!$B$43:K$66),0)*10*VLOOKUP(ROUNDDOWN($DB7,-1),宝石属性!$B$25:$N$41,2,0)*VLOOKUP(ROUNDDOWN($DB7,-1),宝石属性!$B$25:$N$41,3,0)+VLOOKUP($DC$2,职业被动!$B$6:$M$29,COLUMNS(职业被动!$B$6:K$29),0)*$DB7,0)</f>
        <v>25</v>
      </c>
      <c r="DK7" s="9">
        <f>ROUND(属性投放!L$4+装备属性!L$4*IF($DB7&lt;10,1,ROUNDDOWN($DB7,-1))+SUM(属性投放!M$37:M$45)*$DB7+VLOOKUP($DC$2,一级属性!$E$41:$P$64,COLUMNS(一级属性!$E$41:O$64),0)*($DB7+0.25*IF($DB7&lt;10,1,ROUNDDOWN($DB7,-1)))+VLOOKUP($DC$2,宝石属性!$B$43:$M$66,COLUMNS(宝石属性!$B$43:L$66),0)*10*VLOOKUP(ROUNDDOWN($DB7,-1),宝石属性!$B$25:$N$41,2,0)*VLOOKUP(ROUNDDOWN($DB7,-1),宝石属性!$B$25:$N$41,3,0)+VLOOKUP($DC$2,职业被动!$B$6:$M$29,COLUMNS(职业被动!$B$6:L$29),0)*$DB7,0)</f>
        <v>1</v>
      </c>
      <c r="DL7" s="9">
        <f>ROUND(属性投放!M$4+装备属性!M$4*IF($DB7&lt;10,1,ROUNDDOWN($DB7,-1))+SUM(属性投放!N$37:N$45)*$DB7+VLOOKUP($DC$2,一级属性!$E$41:$P$64,COLUMNS(一级属性!$E$41:P$64),0)*($DB7+0.25*IF($DB7&lt;10,1,ROUNDDOWN($DB7,-1)))+VLOOKUP($DC$2,宝石属性!$B$43:$M$66,COLUMNS(宝石属性!$B$43:M$66),0)*10*VLOOKUP(ROUNDDOWN($DB7,-1),宝石属性!$B$25:$N$41,2,0)*VLOOKUP(ROUNDDOWN($DB7,-1),宝石属性!$B$25:$N$41,3,0)+VLOOKUP($DC$2,职业被动!$B$6:$M$29,COLUMNS(职业被动!$B$6:M$29),0)*$DB7,0)</f>
        <v>41</v>
      </c>
      <c r="DM7" s="48">
        <f>属性价值和能力评分!$F$9+ROUND(属性价值和能力评分!$F$38*10,0)*DB7+ROUND((SUM(装备属性!$W$9:$W$14)+属性价值和能力评分!$F$38*1.25+1.4+2.8)*IF(DB7&lt;10,1,ROUNDDOWN(DB7,-1)),0)+15*VLOOKUP(ROUNDDOWN(DB7,-1),宝石属性!$B$26:$D$41,2,0)*6*VLOOKUP(ROUNDDOWN(DB7,-1),宝石属性!$B$26:$D$41,3,0)+(属性价值和能力评分!$F$49*9+属性价值和能力评分!$F$50*2+属性价值和能力评分!$F$53*8/5)*DB7</f>
        <v>1126</v>
      </c>
      <c r="DO7" s="1">
        <v>4</v>
      </c>
      <c r="DP7" s="9">
        <f>ROUND(属性投放!D$4+装备属性!D$4*IF($DO7&lt;10,1,ROUNDDOWN($DO7,-1))+SUM(属性投放!E$37:E$45)*$DO7+VLOOKUP($DP$2,一级属性!$E$41:$P$64,COLUMNS(一级属性!$E$41:G$64),0)*($DO7+0.25*IF($DO7&lt;10,1,ROUNDDOWN($DO7,-1)))+VLOOKUP($DP$2,宝石属性!$B$43:$M$66,COLUMNS(宝石属性!$B$43:D$66),0)*10*VLOOKUP(ROUNDDOWN($DO7,-1),宝石属性!$B$25:$N$41,2,0)*VLOOKUP(ROUNDDOWN($DO7,-1),宝石属性!$B$25:$N$41,3,0)+VLOOKUP($DP$2,职业被动!$B$6:$M$29,COLUMNS(职业被动!$B$6:D$29),0)*$DO7,0)</f>
        <v>534</v>
      </c>
      <c r="DQ7" s="9">
        <f>ROUND(属性投放!E$4+装备属性!E$4*IF($DO7&lt;10,1,ROUNDDOWN($DO7,-1))+SUM(属性投放!F$37:F$45)*$DO7+VLOOKUP($DP$2,一级属性!$E$41:$P$64,COLUMNS(一级属性!$E$41:H$64),0)*($DO7+0.25*IF($DO7&lt;10,1,ROUNDDOWN($DO7,-1)))+VLOOKUP($DP$2,宝石属性!$B$43:$M$66,COLUMNS(宝石属性!$B$43:E$66),0)*10*VLOOKUP(ROUNDDOWN($DO7,-1),宝石属性!$B$25:$N$41,2,0)*VLOOKUP(ROUNDDOWN($DO7,-1),宝石属性!$B$25:$N$41,3,0)+VLOOKUP($DP$2,职业被动!$B$6:$M$29,COLUMNS(职业被动!$B$6:E$29),0)*$DO7,0)</f>
        <v>268</v>
      </c>
      <c r="DR7" s="9">
        <f>ROUND(属性投放!F$4+装备属性!F$4*IF($DO7&lt;10,1,ROUNDDOWN($DO7,-1))+SUM(属性投放!G$37:G$45)*$DO7+VLOOKUP($DP$2,一级属性!$E$41:$P$64,COLUMNS(一级属性!$E$41:I$64),0)*($DO7+0.25*IF($DO7&lt;10,1,ROUNDDOWN($DO7,-1)))+VLOOKUP($DP$2,宝石属性!$B$43:$M$66,COLUMNS(宝石属性!$B$43:F$66),0)*10*VLOOKUP(ROUNDDOWN($DO7,-1),宝石属性!$B$25:$N$41,2,0)*VLOOKUP(ROUNDDOWN($DO7,-1),宝石属性!$B$25:$N$41,3,0)+VLOOKUP($DP$2,职业被动!$B$6:$M$29,COLUMNS(职业被动!$B$6:F$29),0)*$DO7,0)</f>
        <v>116</v>
      </c>
      <c r="DS7" s="9">
        <f>ROUND(属性投放!G$4+装备属性!G$4*IF($DO7&lt;10,1,ROUNDDOWN($DO7,-1))+SUM(属性投放!H$37:H$45)*$DO7+VLOOKUP($DP$2,一级属性!$E$41:$P$64,COLUMNS(一级属性!$E$41:J$64),0)*($DO7+0.25*IF($DO7&lt;10,1,ROUNDDOWN($DO7,-1)))+VLOOKUP($DP$2,宝石属性!$B$43:$M$66,COLUMNS(宝石属性!$B$43:G$66),0)*10*VLOOKUP(ROUNDDOWN($DO7,-1),宝石属性!$B$25:$N$41,2,0)*VLOOKUP(ROUNDDOWN($DO7,-1),宝石属性!$B$25:$N$41,3,0)+VLOOKUP($DP$2,职业被动!$B$6:$M$29,COLUMNS(职业被动!$B$6:G$29),0)*$DO7,0)</f>
        <v>67</v>
      </c>
      <c r="DT7" s="9">
        <f>ROUND(属性投放!H$4+装备属性!H$4*IF($DO7&lt;10,1,ROUNDDOWN($DO7,-1))+SUM(属性投放!I$37:I$45)*$DO7+VLOOKUP($DP$2,一级属性!$E$41:$P$64,COLUMNS(一级属性!$E$41:K$64),0)*($DO7+0.25*IF($DO7&lt;10,1,ROUNDDOWN($DO7,-1)))+VLOOKUP($DP$2,宝石属性!$B$43:$M$66,COLUMNS(宝石属性!$B$43:H$66),0)*10*VLOOKUP(ROUNDDOWN($DO7,-1),宝石属性!$B$25:$N$41,2,0)*VLOOKUP(ROUNDDOWN($DO7,-1),宝石属性!$B$25:$N$41,3,0)+VLOOKUP($DP$2,职业被动!$B$6:$M$29,COLUMNS(职业被动!$B$6:H$29),0)*$DO7,0)</f>
        <v>96</v>
      </c>
      <c r="DU7" s="9">
        <f>ROUND(属性投放!I$4+装备属性!I$4*IF($DO7&lt;10,1,ROUNDDOWN($DO7,-1))+SUM(属性投放!J$37:J$45)*$DO7+VLOOKUP($DP$2,一级属性!$E$41:$P$64,COLUMNS(一级属性!$E$41:L$64),0)*($DO7+0.25*IF($DO7&lt;10,1,ROUNDDOWN($DO7,-1)))+VLOOKUP($DP$2,宝石属性!$B$43:$M$66,COLUMNS(宝石属性!$B$43:I$66),0)*10*VLOOKUP(ROUNDDOWN($DO7,-1),宝石属性!$B$25:$N$41,2,0)*VLOOKUP(ROUNDDOWN($DO7,-1),宝石属性!$B$25:$N$41,3,0)+VLOOKUP($DP$2,职业被动!$B$6:$M$29,COLUMNS(职业被动!$B$6:I$29),0)*$DO7,0)</f>
        <v>65</v>
      </c>
      <c r="DV7" s="9">
        <f>ROUND(属性投放!J$4+装备属性!J$4*IF($DO7&lt;10,1,ROUNDDOWN($DO7,-1))+SUM(属性投放!K$37:K$45)*$DO7+VLOOKUP($DP$2,一级属性!$E$41:$P$64,COLUMNS(一级属性!$E$41:M$64),0)*($DO7+0.25*IF($DO7&lt;10,1,ROUNDDOWN($DO7,-1)))+VLOOKUP($DP$2,宝石属性!$B$43:$M$66,COLUMNS(宝石属性!$B$43:J$66),0)*10*VLOOKUP(ROUNDDOWN($DO7,-1),宝石属性!$B$25:$N$41,2,0)*VLOOKUP(ROUNDDOWN($DO7,-1),宝石属性!$B$25:$N$41,3,0)+VLOOKUP($DP$2,职业被动!$B$6:$M$29,COLUMNS(职业被动!$B$6:J$29),0)*$DO7,0)</f>
        <v>48</v>
      </c>
      <c r="DW7" s="9">
        <f>ROUND(属性投放!K$4+装备属性!K$4*IF($DO7&lt;10,1,ROUNDDOWN($DO7,-1))+SUM(属性投放!L$37:L$45)*$DO7+VLOOKUP($DP$2,一级属性!$E$41:$P$64,COLUMNS(一级属性!$E$41:N$64),0)*($DO7+0.25*IF($DO7&lt;10,1,ROUNDDOWN($DO7,-1)))+VLOOKUP($DP$2,宝石属性!$B$43:$M$66,COLUMNS(宝石属性!$B$43:K$66),0)*10*VLOOKUP(ROUNDDOWN($DO7,-1),宝石属性!$B$25:$N$41,2,0)*VLOOKUP(ROUNDDOWN($DO7,-1),宝石属性!$B$25:$N$41,3,0)+VLOOKUP($DP$2,职业被动!$B$6:$M$29,COLUMNS(职业被动!$B$6:K$29),0)*$DO7,0)</f>
        <v>25</v>
      </c>
      <c r="DX7" s="9">
        <f>ROUND(属性投放!L$4+装备属性!L$4*IF($DO7&lt;10,1,ROUNDDOWN($DO7,-1))+SUM(属性投放!M$37:M$45)*$DO7+VLOOKUP($DP$2,一级属性!$E$41:$P$64,COLUMNS(一级属性!$E$41:O$64),0)*($DO7+0.25*IF($DO7&lt;10,1,ROUNDDOWN($DO7,-1)))+VLOOKUP($DP$2,宝石属性!$B$43:$M$66,COLUMNS(宝石属性!$B$43:L$66),0)*10*VLOOKUP(ROUNDDOWN($DO7,-1),宝石属性!$B$25:$N$41,2,0)*VLOOKUP(ROUNDDOWN($DO7,-1),宝石属性!$B$25:$N$41,3,0)+VLOOKUP($DP$2,职业被动!$B$6:$M$29,COLUMNS(职业被动!$B$6:L$29),0)*$DO7,0)</f>
        <v>1</v>
      </c>
      <c r="DY7" s="9">
        <f>ROUND(属性投放!M$4+装备属性!M$4*IF($DO7&lt;10,1,ROUNDDOWN($DO7,-1))+SUM(属性投放!N$37:N$45)*$DO7+VLOOKUP($DP$2,一级属性!$E$41:$P$64,COLUMNS(一级属性!$E$41:P$64),0)*($DO7+0.25*IF($DO7&lt;10,1,ROUNDDOWN($DO7,-1)))+VLOOKUP($DP$2,宝石属性!$B$43:$M$66,COLUMNS(宝石属性!$B$43:M$66),0)*10*VLOOKUP(ROUNDDOWN($DO7,-1),宝石属性!$B$25:$N$41,2,0)*VLOOKUP(ROUNDDOWN($DO7,-1),宝石属性!$B$25:$N$41,3,0)+VLOOKUP($DP$2,职业被动!$B$6:$M$29,COLUMNS(职业被动!$B$6:M$29),0)*$DO7,0)</f>
        <v>41</v>
      </c>
      <c r="DZ7" s="48">
        <f>属性价值和能力评分!$F$9+ROUND(属性价值和能力评分!$F$38*10,0)*DO7+ROUND((SUM(装备属性!$W$9:$W$14)+属性价值和能力评分!$F$38*1.25+1.4+2.8)*IF(DO7&lt;10,1,ROUNDDOWN(DO7,-1)),0)+15*VLOOKUP(ROUNDDOWN(DO7,-1),宝石属性!$B$26:$D$41,2,0)*6*VLOOKUP(ROUNDDOWN(DO7,-1),宝石属性!$B$26:$D$41,3,0)+(属性价值和能力评分!$F$49*9+属性价值和能力评分!$F$50*2+属性价值和能力评分!$F$53*8/5)*DO7</f>
        <v>1126</v>
      </c>
      <c r="EA7" s="17"/>
      <c r="EB7" s="1">
        <v>4</v>
      </c>
      <c r="EC7" s="1">
        <f>ROUND(CC7/MAX(CE7/10,((CE7*(1+属性投放!$E$8)-CF7+属性投放!$F$8*EB7)*(1+属性投放!$G$8)*(1+属性投放!$H$8))),1)</f>
        <v>2.9</v>
      </c>
      <c r="ED7" s="1">
        <f>ROUND(CP7/MAX(CE7/10,((CE7*(1+属性投放!$E$8)-CS7+属性投放!$F$8*EB7)*(1+属性投放!$G$8)*(1+属性投放!$H$8))),1)</f>
        <v>2.8</v>
      </c>
      <c r="EE7" s="1">
        <f>ROUND(DC7/MAX(CE7/10,((CE7*(1+属性投放!$E$8)-DF7+属性投放!$F$8*EB7)*(1+属性投放!$G$8)*(1+属性投放!$H$8))),1)</f>
        <v>6.9</v>
      </c>
      <c r="EF7" s="1">
        <f>ROUND(DP7/MAX(CE7/10,((CE7*(1+属性投放!$E$8)-DS7+属性投放!$F$8*EB7)*(1+属性投放!$G$8)*(1+属性投放!$H$8))),1)</f>
        <v>4.8</v>
      </c>
      <c r="EH7" s="1">
        <f>ROUND(CC7/MAX(属性投放!$F$9*EB7,((CT7*(1+属性投放!$E$9)-CH7+属性投放!$F$9*EB7)*(1+属性投放!$G$9)*(1+属性投放!$H$9))),1)</f>
        <v>2.2999999999999998</v>
      </c>
      <c r="EI7" s="1">
        <f>ROUND(CP7/MAX(属性投放!$F$9*EB7,((CT7*(1+属性投放!$E$9)-CU7+属性投放!$F$9*EB7)*(1+属性投放!$G$9)*(1+属性投放!$H$9))),1)</f>
        <v>2.5</v>
      </c>
      <c r="EJ7" s="1">
        <f>ROUND(DC7/MAX(属性投放!$F$9*EB7,((CT7*(1+属性投放!$E$9)-DH7+属性投放!$F$9*EB7)*(1+属性投放!$G$9)*(1+属性投放!$H$9))),1)</f>
        <v>2.4</v>
      </c>
      <c r="EK7" s="1">
        <f>ROUND(DP7/MAX(属性投放!$F$9*EB7,((CT7*(1+属性投放!$E$9)-DU7+属性投放!$F$9*EB7)*(1+属性投放!$G$9)*(1+属性投放!$H$9))),1)</f>
        <v>3.8</v>
      </c>
      <c r="EM7" s="1">
        <f>ROUND(CC7/((BW7*(1+属性投放!$E$10)+属性投放!$F$10*EB7)*(1+属性投放!$G$10)*(1+属性投放!$H$10)),1)</f>
        <v>7.9</v>
      </c>
      <c r="EN7" s="1">
        <f>ROUND(CP7/((BW7*(1+属性投放!$E$10)+属性投放!$F$10*EB7)*(1+属性投放!$G$10)*(1+属性投放!$H$10)),1)</f>
        <v>7.9</v>
      </c>
      <c r="EO7" s="1">
        <f>ROUND(DC7/((BW7*(1+属性投放!$E$10)+属性投放!$F$10*EB7)*(1+属性投放!$G$10)*(1+属性投放!$H$10)),1)</f>
        <v>8.6</v>
      </c>
      <c r="EP7" s="1">
        <f>ROUND(DP7/((BW7*(1+属性投放!$E$10)+属性投放!$F$10*EB7)*(1+属性投放!$G$10)*(1+属性投放!$H$10)),1)</f>
        <v>13.6</v>
      </c>
    </row>
    <row r="8" spans="2:146">
      <c r="B8" s="1">
        <v>5</v>
      </c>
      <c r="C8" s="9">
        <f>ROUND(属性投放!D$4+装备属性!D$4*IF($B8&lt;10,1,ROUNDDOWN($B8,-1))+SUM(属性投放!E$37:E$45)*$B8+VLOOKUP($C$2,一级属性!$E$41:$P$64,COLUMNS(一级属性!$E$41:G$64),0)*($B8+0.25*IF($B8&lt;10,1,ROUNDDOWN($B8,-1)))+VLOOKUP($C$2,宝石属性!$B$43:$M$66,COLUMNS(宝石属性!$B$43:D$66),0)*10*VLOOKUP(ROUNDDOWN($B8,-1),宝石属性!$B$25:$N$41,2,0)*VLOOKUP(ROUNDDOWN($B8,-1),宝石属性!$B$25:$N$41,3,0)+VLOOKUP($C$2,职业被动!$B$6:$M$29,COLUMNS(职业被动!$B$6:D$29),0)*$B8,0)</f>
        <v>373</v>
      </c>
      <c r="D8" s="9">
        <f>ROUND(属性投放!E$4+装备属性!E$4*IF($B8&lt;10,1,ROUNDDOWN($B8,-1))+SUM(属性投放!F$37:F$38)*$B8+VLOOKUP($C$2,一级属性!$E$67:$P$90,COLUMNS(一级属性!$E$67:H$90),0)*$B8+VLOOKUP($C$2,宝石属性!$B$43:$M$66,COLUMNS(宝石属性!$B$43:E$66),0)*10*VLOOKUP(ROUNDDOWN($B8,-1),宝石属性!$B$25:$N$41,2,0)*VLOOKUP(ROUNDDOWN($B8,-1),宝石属性!$B$25:$N$41,3,0)+VLOOKUP($C$2,职业被动!$B$6:$M$29,COLUMNS(职业被动!$B$6:E$29),0)*$B8,0)</f>
        <v>283</v>
      </c>
      <c r="E8" s="9">
        <f>ROUND(属性投放!F$4+装备属性!F$4*IF($B8&lt;10,1,ROUNDDOWN($B8,-1))+SUM(属性投放!G$37:G$38)*$B8+VLOOKUP($C$2,一级属性!$E$67:$P$90,COLUMNS(一级属性!$E$67:I$90),0)*$B8+VLOOKUP($C$2,宝石属性!$B$43:$M$66,COLUMNS(宝石属性!$B$43:F$66),0)*10*VLOOKUP(ROUNDDOWN($B8,-1),宝石属性!$B$25:$N$41,2,0)*VLOOKUP(ROUNDDOWN($B8,-1),宝石属性!$B$25:$N$41,3,0)+VLOOKUP($C$2,职业被动!$B$6:$M$29,COLUMNS(职业被动!$B$6:F$29),0)*$B8,0)</f>
        <v>156</v>
      </c>
      <c r="F8" s="9">
        <f>ROUND(属性投放!G$4+装备属性!G$4*IF($B8&lt;10,1,ROUNDDOWN($B8,-1))+SUM(属性投放!H$37:H$38)*$B8+VLOOKUP($C$2,一级属性!$E$67:$P$90,COLUMNS(一级属性!$E$67:J$90),0)*$B8+VLOOKUP($C$2,宝石属性!$B$43:$M$66,COLUMNS(宝石属性!$B$43:G$66),0)*10*VLOOKUP(ROUNDDOWN($B8,-1),宝石属性!$B$25:$N$41,2,0)*VLOOKUP(ROUNDDOWN($B8,-1),宝石属性!$B$25:$N$41,3,0)+VLOOKUP($C$2,职业被动!$B$6:$M$29,COLUMNS(职业被动!$B$6:G$29),0)*$B8,0)</f>
        <v>75</v>
      </c>
      <c r="G8" s="9">
        <f>ROUND(属性投放!H$4+装备属性!H$4*IF($B8&lt;10,1,ROUNDDOWN($B8,-1))+SUM(属性投放!I$37:I$38)*$B8+VLOOKUP($C$2,一级属性!$E$67:$P$90,COLUMNS(一级属性!$E$67:K$90),0)*$B8+VLOOKUP($C$2,宝石属性!$B$43:$M$66,COLUMNS(宝石属性!$B$43:H$66),0)*10*VLOOKUP(ROUNDDOWN($B8,-1),宝石属性!$B$25:$N$41,2,0)*VLOOKUP(ROUNDDOWN($B8,-1),宝石属性!$B$25:$N$41,3,0)+VLOOKUP($C$2,职业被动!$B$6:$M$29,COLUMNS(职业被动!$B$6:H$29),0)*$B8,0)</f>
        <v>94</v>
      </c>
      <c r="H8" s="9">
        <f>ROUND(属性投放!I$4+装备属性!I$4*IF($B8&lt;10,1,ROUNDDOWN($B8,-1))+SUM(属性投放!J$37:J$38)*$B8+VLOOKUP($C$2,一级属性!$E$67:$P$90,COLUMNS(一级属性!$E$67:L$90),0)*$B8+VLOOKUP($C$2,宝石属性!$B$43:$M$66,COLUMNS(宝石属性!$B$43:I$66),0)*10*VLOOKUP(ROUNDDOWN($B8,-1),宝石属性!$B$25:$N$41,2,0)*VLOOKUP(ROUNDDOWN($B8,-1),宝石属性!$B$25:$N$41,3,0)+VLOOKUP($C$2,职业被动!$B$6:$M$29,COLUMNS(职业被动!$B$6:I$29),0)*$B8,0)</f>
        <v>77</v>
      </c>
      <c r="I8" s="9">
        <f>ROUND(属性投放!J$4+装备属性!J$4*IF($B8&lt;10,1,ROUNDDOWN($B8,-1))+SUM(属性投放!K$37:K$38)*$B8+VLOOKUP($C$2,一级属性!$E$67:$P$90,COLUMNS(一级属性!$E$67:M$90),0)*$B8+VLOOKUP($C$2,宝石属性!$B$43:$M$66,COLUMNS(宝石属性!$B$43:J$66),0)*10*VLOOKUP(ROUNDDOWN($B8,-1),宝石属性!$B$25:$N$41,2,0)*VLOOKUP(ROUNDDOWN($B8,-1),宝石属性!$B$25:$N$41,3,0)+VLOOKUP($C$2,职业被动!$B$6:$M$29,COLUMNS(职业被动!$B$6:J$29),0)*$B8,0)</f>
        <v>53</v>
      </c>
      <c r="J8" s="9">
        <f>ROUND(属性投放!K$4+装备属性!K$4*IF($B8&lt;10,1,ROUNDDOWN($B8,-1))+SUM(属性投放!L$37:L$38)*$B8+VLOOKUP($C$2,一级属性!$E$67:$P$90,COLUMNS(一级属性!$E$67:N$90),0)*$B8+VLOOKUP($C$2,宝石属性!$B$43:$M$66,COLUMNS(宝石属性!$B$43:K$66),0)*10*VLOOKUP(ROUNDDOWN($B8,-1),宝石属性!$B$25:$N$41,2,0)*VLOOKUP(ROUNDDOWN($B8,-1),宝石属性!$B$25:$N$41,3,0)+VLOOKUP($C$2,职业被动!$B$6:$M$29,COLUMNS(职业被动!$B$6:K$29),0)*$B8,0)</f>
        <v>26</v>
      </c>
      <c r="K8" s="9">
        <f>ROUND(属性投放!L$4+装备属性!L$4*IF($B8&lt;10,1,ROUNDDOWN($B8,-1))+SUM(属性投放!M$37:M$38)*$B8+VLOOKUP($C$2,一级属性!$E$67:$P$90,COLUMNS(一级属性!$E$67:O$90),0)*$B8+VLOOKUP($C$2,宝石属性!$B$43:$M$66,COLUMNS(宝石属性!$B$43:L$66),0)*10*VLOOKUP(ROUNDDOWN($B8,-1),宝石属性!$B$25:$N$41,2,0)*VLOOKUP(ROUNDDOWN($B8,-1),宝石属性!$B$25:$N$41,3,0)+VLOOKUP($C$2,职业被动!$B$6:$M$29,COLUMNS(职业被动!$B$6:L$29),0)*$B8,0)</f>
        <v>2</v>
      </c>
      <c r="L8" s="9">
        <f>ROUND(属性投放!M$4+装备属性!M$4*IF($B8&lt;10,1,ROUNDDOWN($B8,-1))+SUM(属性投放!N$37:N$38)*$B8+VLOOKUP($C$2,一级属性!$E$67:$P$90,COLUMNS(一级属性!$E$67:P$90),0)*$B8+VLOOKUP($C$2,宝石属性!$B$43:$M$66,COLUMNS(宝石属性!$B$43:M$66),0)*10*VLOOKUP(ROUNDDOWN($B8,-1),宝石属性!$B$25:$N$41,2,0)*VLOOKUP(ROUNDDOWN($B8,-1),宝石属性!$B$25:$N$41,3,0)+VLOOKUP($C$2,职业被动!$B$6:$M$29,COLUMNS(职业被动!$B$6:M$29),0)*$B8,0)</f>
        <v>52</v>
      </c>
      <c r="M8" s="48">
        <f>属性价值和能力评分!$F$9+ROUND(属性价值和能力评分!$F$38*10,0)*B8+ROUND((SUM(装备属性!$W$9:$W$14)+属性价值和能力评分!$F$38*1.25+1.4+2.8)*IF(B8&lt;10,1,ROUNDDOWN(B8,-1)),0)+15*VLOOKUP(ROUNDDOWN(B8,-1),宝石属性!$B$26:$D$41,2,0)*6*VLOOKUP(ROUNDDOWN(B8,-1),宝石属性!$B$26:$D$41,3,0)+(属性价值和能力评分!$F$49*9+属性价值和能力评分!$F$50*2+属性价值和能力评分!$F$53*8/5)*B8</f>
        <v>1246</v>
      </c>
      <c r="N8" s="20"/>
      <c r="O8" s="1">
        <v>5</v>
      </c>
      <c r="P8" s="9">
        <f>ROUND(属性投放!D$4+装备属性!D$4*IF($O8&lt;10,1,ROUNDDOWN($O8,-1))+SUM(属性投放!E$37:E$45)*$O8+VLOOKUP($P$2,一级属性!$E$41:$P$64,COLUMNS(一级属性!$E$41:G$64),0)*($O8+0.25*IF($O8&lt;10,1,ROUNDDOWN($O8,-1)))+VLOOKUP($P$2,宝石属性!$B$43:$M$66,COLUMNS(宝石属性!$B$43:D$66),0)*10*VLOOKUP(ROUNDDOWN($O8,-1),宝石属性!$B$25:$N$41,2,0)*VLOOKUP(ROUNDDOWN($O8,-1),宝石属性!$B$25:$N$41,3,0)+VLOOKUP($P$2,职业被动!$B$6:$M$29,COLUMNS(职业被动!$B$6:D$29),0)*$O8,0)</f>
        <v>443</v>
      </c>
      <c r="Q8" s="9">
        <f>ROUND(属性投放!E$4+装备属性!E$4*IF($O8&lt;10,1,ROUNDDOWN($O8,-1))+SUM(属性投放!F$37:F$45)*$O8+VLOOKUP($P$2,一级属性!$E$41:$P$64,COLUMNS(一级属性!$E$41:H$64),0)*($O8+0.25*IF($O8&lt;10,1,ROUNDDOWN($O8,-1)))+VLOOKUP($P$2,宝石属性!$B$43:$M$66,COLUMNS(宝石属性!$B$43:E$66),0)*10*VLOOKUP(ROUNDDOWN($O8,-1),宝石属性!$B$25:$N$41,2,0)*VLOOKUP(ROUNDDOWN($O8,-1),宝石属性!$B$25:$N$41,3,0)+VLOOKUP($P$2,职业被动!$B$6:$M$29,COLUMNS(职业被动!$B$6:E$29),0)*$O8,0)</f>
        <v>362</v>
      </c>
      <c r="R8" s="9">
        <f>ROUND(属性投放!F$4+装备属性!F$4*IF($O8&lt;10,1,ROUNDDOWN($O8,-1))+SUM(属性投放!G$37:G$45)*$O8+VLOOKUP($P$2,一级属性!$E$41:$P$64,COLUMNS(一级属性!$E$41:I$64),0)*($O8+0.25*IF($O8&lt;10,1,ROUNDDOWN($O8,-1)))+VLOOKUP($P$2,宝石属性!$B$43:$M$66,COLUMNS(宝石属性!$B$43:F$66),0)*10*VLOOKUP(ROUNDDOWN($O8,-1),宝石属性!$B$25:$N$41,2,0)*VLOOKUP(ROUNDDOWN($O8,-1),宝石属性!$B$25:$N$41,3,0)+VLOOKUP($P$2,职业被动!$B$6:$M$29,COLUMNS(职业被动!$B$6:F$29),0)*$O8,0)</f>
        <v>118</v>
      </c>
      <c r="S8" s="9">
        <f>ROUND(属性投放!G$4+装备属性!G$4*IF($O8&lt;10,1,ROUNDDOWN($O8,-1))+SUM(属性投放!H$37:H$45)*$O8+VLOOKUP($P$2,一级属性!$E$41:$P$64,COLUMNS(一级属性!$E$41:J$64),0)*($O8+0.25*IF($O8&lt;10,1,ROUNDDOWN($O8,-1)))+VLOOKUP($P$2,宝石属性!$B$43:$M$66,COLUMNS(宝石属性!$B$43:G$66),0)*10*VLOOKUP(ROUNDDOWN($O8,-1),宝石属性!$B$25:$N$41,2,0)*VLOOKUP(ROUNDDOWN($O8,-1),宝石属性!$B$25:$N$41,3,0)+VLOOKUP($P$2,职业被动!$B$6:$M$29,COLUMNS(职业被动!$B$6:G$29),0)*$O8,0)</f>
        <v>70</v>
      </c>
      <c r="T8" s="9">
        <f>ROUND(属性投放!H$4+装备属性!H$4*IF($O8&lt;10,1,ROUNDDOWN($O8,-1))+SUM(属性投放!I$37:I$45)*$O8+VLOOKUP($P$2,一级属性!$E$41:$P$64,COLUMNS(一级属性!$E$41:K$64),0)*($O8+0.25*IF($O8&lt;10,1,ROUNDDOWN($O8,-1)))+VLOOKUP($P$2,宝石属性!$B$43:$M$66,COLUMNS(宝石属性!$B$43:H$66),0)*10*VLOOKUP(ROUNDDOWN($O8,-1),宝石属性!$B$25:$N$41,2,0)*VLOOKUP(ROUNDDOWN($O8,-1),宝石属性!$B$25:$N$41,3,0)+VLOOKUP($P$2,职业被动!$B$6:$M$29,COLUMNS(职业被动!$B$6:H$29),0)*$O8,0)</f>
        <v>115</v>
      </c>
      <c r="U8" s="9">
        <f>ROUND(属性投放!I$4+装备属性!I$4*IF($O8&lt;10,1,ROUNDDOWN($O8,-1))+SUM(属性投放!J$37:J$45)*$O8+VLOOKUP($P$2,一级属性!$E$41:$P$64,COLUMNS(一级属性!$E$41:L$64),0)*($O8+0.25*IF($O8&lt;10,1,ROUNDDOWN($O8,-1)))+VLOOKUP($P$2,宝石属性!$B$43:$M$66,COLUMNS(宝石属性!$B$43:I$66),0)*10*VLOOKUP(ROUNDDOWN($O8,-1),宝石属性!$B$25:$N$41,2,0)*VLOOKUP(ROUNDDOWN($O8,-1),宝石属性!$B$25:$N$41,3,0)+VLOOKUP($P$2,职业被动!$B$6:$M$29,COLUMNS(职业被动!$B$6:I$29),0)*$O8,0)</f>
        <v>77</v>
      </c>
      <c r="V8" s="9">
        <f>ROUND(属性投放!J$4+装备属性!J$4*IF($O8&lt;10,1,ROUNDDOWN($O8,-1))+SUM(属性投放!K$37:K$45)*$O8+VLOOKUP($P$2,一级属性!$E$41:$P$64,COLUMNS(一级属性!$E$41:M$64),0)*($O8+0.25*IF($O8&lt;10,1,ROUNDDOWN($O8,-1)))+VLOOKUP($P$2,宝石属性!$B$43:$M$66,COLUMNS(宝石属性!$B$43:J$66),0)*10*VLOOKUP(ROUNDDOWN($O8,-1),宝石属性!$B$25:$N$41,2,0)*VLOOKUP(ROUNDDOWN($O8,-1),宝石属性!$B$25:$N$41,3,0)+VLOOKUP($P$2,职业被动!$B$6:$M$29,COLUMNS(职业被动!$B$6:J$29),0)*$O8,0)</f>
        <v>56</v>
      </c>
      <c r="W8" s="9">
        <f>ROUND(属性投放!K$4+装备属性!K$4*IF($O8&lt;10,1,ROUNDDOWN($O8,-1))+SUM(属性投放!L$37:L$45)*$O8+VLOOKUP($P$2,一级属性!$E$41:$P$64,COLUMNS(一级属性!$E$41:N$64),0)*($O8+0.25*IF($O8&lt;10,1,ROUNDDOWN($O8,-1)))+VLOOKUP($P$2,宝石属性!$B$43:$M$66,COLUMNS(宝石属性!$B$43:K$66),0)*10*VLOOKUP(ROUNDDOWN($O8,-1),宝石属性!$B$25:$N$41,2,0)*VLOOKUP(ROUNDDOWN($O8,-1),宝石属性!$B$25:$N$41,3,0)+VLOOKUP($P$2,职业被动!$B$6:$M$29,COLUMNS(职业被动!$B$6:K$29),0)*$O8,0)</f>
        <v>26</v>
      </c>
      <c r="X8" s="9">
        <f>ROUND(属性投放!L$4+装备属性!L$4*IF($O8&lt;10,1,ROUNDDOWN($O8,-1))+SUM(属性投放!M$37:M$45)*$O8+VLOOKUP($P$2,一级属性!$E$41:$P$64,COLUMNS(一级属性!$E$41:O$64),0)*($O8+0.25*IF($O8&lt;10,1,ROUNDDOWN($O8,-1)))+VLOOKUP($P$2,宝石属性!$B$43:$M$66,COLUMNS(宝石属性!$B$43:L$66),0)*10*VLOOKUP(ROUNDDOWN($O8,-1),宝石属性!$B$25:$N$41,2,0)*VLOOKUP(ROUNDDOWN($O8,-1),宝石属性!$B$25:$N$41,3,0)+VLOOKUP($P$2,职业被动!$B$6:$M$29,COLUMNS(职业被动!$B$6:L$29),0)*$O8,0)</f>
        <v>2</v>
      </c>
      <c r="Y8" s="9">
        <f>ROUND(属性投放!M$4+装备属性!M$4*IF($O8&lt;10,1,ROUNDDOWN($O8,-1))+SUM(属性投放!N$37:N$45)*$O8+VLOOKUP($P$2,一级属性!$E$41:$P$64,COLUMNS(一级属性!$E$41:P$64),0)*($O8+0.25*IF($O8&lt;10,1,ROUNDDOWN($O8,-1)))+VLOOKUP($P$2,宝石属性!$B$43:$M$66,COLUMNS(宝石属性!$B$43:M$66),0)*10*VLOOKUP(ROUNDDOWN($O8,-1),宝石属性!$B$25:$N$41,2,0)*VLOOKUP(ROUNDDOWN($O8,-1),宝石属性!$B$25:$N$41,3,0)+VLOOKUP($P$2,职业被动!$B$6:$M$29,COLUMNS(职业被动!$B$6:M$29),0)*$O8,0)</f>
        <v>52</v>
      </c>
      <c r="Z8" s="48">
        <f>属性价值和能力评分!$F$9+ROUND(属性价值和能力评分!$F$38*10,0)*O8+ROUND((SUM(装备属性!$W$9:$W$14)+属性价值和能力评分!$F$38*1.25+1.4+2.8)*IF(O8&lt;10,1,ROUNDDOWN(O8,-1)),0)+15*VLOOKUP(ROUNDDOWN(O8,-1),宝石属性!$B$26:$D$41,2,0)*6*VLOOKUP(ROUNDDOWN(O8,-1),宝石属性!$B$26:$D$41,3,0)+(属性价值和能力评分!$F$49*9+属性价值和能力评分!$F$50*2+属性价值和能力评分!$F$53*8/5)*O8</f>
        <v>1246</v>
      </c>
      <c r="AB8" s="1">
        <v>5</v>
      </c>
      <c r="AC8" s="9">
        <f>ROUND(属性投放!D$4+装备属性!D$4*IF($AB8&lt;10,1,ROUNDDOWN($AB8,-1))+SUM(属性投放!E$37:E$45)*$AB8+VLOOKUP($AC$2,一级属性!$E$41:$P$64,COLUMNS(一级属性!$E$41:G$64),0)*($AB8+0.25*IF($AB8&lt;10,1,ROUNDDOWN($AB8,-1)))+VLOOKUP($AC$2,宝石属性!$B$43:$M$66,COLUMNS(宝石属性!$B$43:D$66),0)*10*VLOOKUP(ROUNDDOWN($AB8,-1),宝石属性!$B$25:$N$41,2,0)*VLOOKUP(ROUNDDOWN($AB8,-1),宝石属性!$B$25:$N$41,3,0)+VLOOKUP($AC$2,职业被动!$B$6:$M$29,COLUMNS(职业被动!$B$6:D$29),0)*$AB8,0)</f>
        <v>408</v>
      </c>
      <c r="AD8" s="9">
        <f>ROUND(属性投放!E$4+装备属性!E$4*IF($AB8&lt;10,1,ROUNDDOWN($AB8,-1))+SUM(属性投放!F$37:F$45)*$AB8+VLOOKUP($AC$2,一级属性!$E$41:$P$64,COLUMNS(一级属性!$E$41:H$64),0)*($AB8+0.25*IF($AB8&lt;10,1,ROUNDDOWN($AB8,-1)))+VLOOKUP($AC$2,宝石属性!$B$43:$M$66,COLUMNS(宝石属性!$B$43:E$66),0)*10*VLOOKUP(ROUNDDOWN($AB8,-1),宝石属性!$B$25:$N$41,2,0)*VLOOKUP(ROUNDDOWN($AB8,-1),宝石属性!$B$25:$N$41,3,0)+VLOOKUP($AC$2,职业被动!$B$6:$M$29,COLUMNS(职业被动!$B$6:E$29),0)*$AB8,0)</f>
        <v>283</v>
      </c>
      <c r="AE8" s="9">
        <f>ROUND(属性投放!F$4+装备属性!F$4*IF($AB8&lt;10,1,ROUNDDOWN($AB8,-1))+SUM(属性投放!G$37:G$45)*$AB8+VLOOKUP($AC$2,一级属性!$E$41:$P$64,COLUMNS(一级属性!$E$41:I$64),0)*($AB8+0.25*IF($AB8&lt;10,1,ROUNDDOWN($AB8,-1)))+VLOOKUP($AC$2,宝石属性!$B$43:$M$66,COLUMNS(宝石属性!$B$43:F$66),0)*10*VLOOKUP(ROUNDDOWN($AB8,-1),宝石属性!$B$25:$N$41,2,0)*VLOOKUP(ROUNDDOWN($AB8,-1),宝石属性!$B$25:$N$41,3,0)+VLOOKUP($AC$2,职业被动!$B$6:$M$29,COLUMNS(职业被动!$B$6:F$29),0)*$AB8,0)</f>
        <v>139</v>
      </c>
      <c r="AF8" s="9">
        <f>ROUND(属性投放!G$4+装备属性!G$4*IF($AB8&lt;10,1,ROUNDDOWN($AB8,-1))+SUM(属性投放!H$37:H$45)*$AB8+VLOOKUP($AC$2,一级属性!$E$41:$P$64,COLUMNS(一级属性!$E$41:J$64),0)*($AB8+0.25*IF($AB8&lt;10,1,ROUNDDOWN($AB8,-1)))+VLOOKUP($AC$2,宝石属性!$B$43:$M$66,COLUMNS(宝石属性!$B$43:G$66),0)*10*VLOOKUP(ROUNDDOWN($AB8,-1),宝石属性!$B$25:$N$41,2,0)*VLOOKUP(ROUNDDOWN($AB8,-1),宝石属性!$B$25:$N$41,3,0)+VLOOKUP($AC$2,职业被动!$B$6:$M$29,COLUMNS(职业被动!$B$6:G$29),0)*$AB8,0)</f>
        <v>80</v>
      </c>
      <c r="AG8" s="9">
        <f>ROUND(属性投放!H$4+装备属性!H$4*IF($AB8&lt;10,1,ROUNDDOWN($AB8,-1))+SUM(属性投放!I$37:I$45)*$AB8+VLOOKUP($AC$2,一级属性!$E$41:$P$64,COLUMNS(一级属性!$E$41:K$64),0)*($AB8+0.25*IF($AB8&lt;10,1,ROUNDDOWN($AB8,-1)))+VLOOKUP($AC$2,宝石属性!$B$43:$M$66,COLUMNS(宝石属性!$B$43:H$66),0)*10*VLOOKUP(ROUNDDOWN($AB8,-1),宝石属性!$B$25:$N$41,2,0)*VLOOKUP(ROUNDDOWN($AB8,-1),宝石属性!$B$25:$N$41,3,0)+VLOOKUP($AC$2,职业被动!$B$6:$M$29,COLUMNS(职业被动!$B$6:H$29),0)*$AB8,0)</f>
        <v>94</v>
      </c>
      <c r="AH8" s="9">
        <f>ROUND(属性投放!I$4+装备属性!I$4*IF($AB8&lt;10,1,ROUNDDOWN($AB8,-1))+SUM(属性投放!J$37:J$45)*$AB8+VLOOKUP($AC$2,一级属性!$E$41:$P$64,COLUMNS(一级属性!$E$41:L$64),0)*($AB8+0.25*IF($AB8&lt;10,1,ROUNDDOWN($AB8,-1)))+VLOOKUP($AC$2,宝石属性!$B$43:$M$66,COLUMNS(宝石属性!$B$43:I$66),0)*10*VLOOKUP(ROUNDDOWN($AB8,-1),宝石属性!$B$25:$N$41,2,0)*VLOOKUP(ROUNDDOWN($AB8,-1),宝石属性!$B$25:$N$41,3,0)+VLOOKUP($AC$2,职业被动!$B$6:$M$29,COLUMNS(职业被动!$B$6:I$29),0)*$AB8,0)</f>
        <v>74</v>
      </c>
      <c r="AI8" s="9">
        <f>ROUND(属性投放!J$4+装备属性!J$4*IF($AB8&lt;10,1,ROUNDDOWN($AB8,-1))+SUM(属性投放!K$37:K$45)*$AB8+VLOOKUP($AC$2,一级属性!$E$41:$P$64,COLUMNS(一级属性!$E$41:M$64),0)*($AB8+0.25*IF($AB8&lt;10,1,ROUNDDOWN($AB8,-1)))+VLOOKUP($AC$2,宝石属性!$B$43:$M$66,COLUMNS(宝石属性!$B$43:J$66),0)*10*VLOOKUP(ROUNDDOWN($AB8,-1),宝石属性!$B$25:$N$41,2,0)*VLOOKUP(ROUNDDOWN($AB8,-1),宝石属性!$B$25:$N$41,3,0)+VLOOKUP($AC$2,职业被动!$B$6:$M$29,COLUMNS(职业被动!$B$6:J$29),0)*$AB8,0)</f>
        <v>52</v>
      </c>
      <c r="AJ8" s="9">
        <f>ROUND(属性投放!K$4+装备属性!K$4*IF($AB8&lt;10,1,ROUNDDOWN($AB8,-1))+SUM(属性投放!L$37:L$45)*$AB8+VLOOKUP($AC$2,一级属性!$E$41:$P$64,COLUMNS(一级属性!$E$41:N$64),0)*($AB8+0.25*IF($AB8&lt;10,1,ROUNDDOWN($AB8,-1)))+VLOOKUP($AC$2,宝石属性!$B$43:$M$66,COLUMNS(宝石属性!$B$43:K$66),0)*10*VLOOKUP(ROUNDDOWN($AB8,-1),宝石属性!$B$25:$N$41,2,0)*VLOOKUP(ROUNDDOWN($AB8,-1),宝石属性!$B$25:$N$41,3,0)+VLOOKUP($AC$2,职业被动!$B$6:$M$29,COLUMNS(职业被动!$B$6:K$29),0)*$AB8,0)</f>
        <v>26</v>
      </c>
      <c r="AK8" s="9">
        <f>ROUND(属性投放!L$4+装备属性!L$4*IF($AB8&lt;10,1,ROUNDDOWN($AB8,-1))+SUM(属性投放!M$37:M$45)*$AB8+VLOOKUP($AC$2,一级属性!$E$41:$P$64,COLUMNS(一级属性!$E$41:O$64),0)*($AB8+0.25*IF($AB8&lt;10,1,ROUNDDOWN($AB8,-1)))+VLOOKUP($AC$2,宝石属性!$B$43:$M$66,COLUMNS(宝石属性!$B$43:L$66),0)*10*VLOOKUP(ROUNDDOWN($AB8,-1),宝石属性!$B$25:$N$41,2,0)*VLOOKUP(ROUNDDOWN($AB8,-1),宝石属性!$B$25:$N$41,3,0)+VLOOKUP($AC$2,职业被动!$B$6:$M$29,COLUMNS(职业被动!$B$6:L$29),0)*$AB8,0)</f>
        <v>2</v>
      </c>
      <c r="AL8" s="9">
        <f>ROUND(属性投放!M$4+装备属性!M$4*IF($AB8&lt;10,1,ROUNDDOWN($AB8,-1))+SUM(属性投放!N$37:N$45)*$AB8+VLOOKUP($AC$2,一级属性!$E$41:$P$64,COLUMNS(一级属性!$E$41:P$64),0)*($AB8+0.25*IF($AB8&lt;10,1,ROUNDDOWN($AB8,-1)))+VLOOKUP($AC$2,宝石属性!$B$43:$M$66,COLUMNS(宝石属性!$B$43:M$66),0)*10*VLOOKUP(ROUNDDOWN($AB8,-1),宝石属性!$B$25:$N$41,2,0)*VLOOKUP(ROUNDDOWN($AB8,-1),宝石属性!$B$25:$N$41,3,0)+VLOOKUP($AC$2,职业被动!$B$6:$M$29,COLUMNS(职业被动!$B$6:M$29),0)*$AB8,0)</f>
        <v>52</v>
      </c>
      <c r="AM8" s="48">
        <f>属性价值和能力评分!$F$9+ROUND(属性价值和能力评分!$F$38*10,0)*AB8+ROUND((SUM(装备属性!$W$9:$W$14)+属性价值和能力评分!$F$38*1.25+1.4+2.8)*IF(AB8&lt;10,1,ROUNDDOWN(AB8,-1)),0)+15*VLOOKUP(ROUNDDOWN(AB8,-1),宝石属性!$B$26:$D$41,2,0)*6*VLOOKUP(ROUNDDOWN(AB8,-1),宝石属性!$B$26:$D$41,3,0)+(属性价值和能力评分!$F$49*9+属性价值和能力评分!$F$50*2+属性价值和能力评分!$F$53*8/5)*AB8</f>
        <v>1246</v>
      </c>
      <c r="AO8" s="1">
        <v>5</v>
      </c>
      <c r="AP8" s="9">
        <f>ROUND(属性投放!D$4+装备属性!D$4*IF($AO8&lt;10,1,ROUNDDOWN($AO8,-1))+SUM(属性投放!E$37:E$45)*$AO8+VLOOKUP($AP$2,一级属性!$E$41:$P$64,COLUMNS(一级属性!$E$41:G$64),0)*($AO8+0.25*IF($AO8&lt;10,1,ROUNDDOWN($AO8,-1)))+VLOOKUP($AP$2,宝石属性!$B$43:$M$66,COLUMNS(宝石属性!$B$43:D$66),0)*10*VLOOKUP(ROUNDDOWN($AO8,-1),宝石属性!$B$25:$N$41,2,0)*VLOOKUP(ROUNDDOWN($AO8,-1),宝石属性!$B$25:$N$41,3,0)+VLOOKUP($AP$2,职业被动!$B$6:$M$29,COLUMNS(职业被动!$B$6:D$29),0)*$AO8,0)</f>
        <v>408</v>
      </c>
      <c r="AQ8" s="9">
        <f>ROUND(属性投放!E$4+装备属性!E$4*IF($AO8&lt;10,1,ROUNDDOWN($AO8,-1))+SUM(属性投放!F$37:F$45)*$AO8+VLOOKUP($AP$2,一级属性!$E$41:$P$64,COLUMNS(一级属性!$E$41:H$64),0)*($AO8+0.25*IF($AO8&lt;10,1,ROUNDDOWN($AO8,-1)))+VLOOKUP($AP$2,宝石属性!$B$43:$M$66,COLUMNS(宝石属性!$B$43:E$66),0)*10*VLOOKUP(ROUNDDOWN($AO8,-1),宝石属性!$B$25:$N$41,2,0)*VLOOKUP(ROUNDDOWN($AO8,-1),宝石属性!$B$25:$N$41,3,0)+VLOOKUP($AP$2,职业被动!$B$6:$M$29,COLUMNS(职业被动!$B$6:E$29),0)*$AO8,0)</f>
        <v>362</v>
      </c>
      <c r="AR8" s="9">
        <f>ROUND(属性投放!F$4+装备属性!F$4*IF($AO8&lt;10,1,ROUNDDOWN($AO8,-1))+SUM(属性投放!G$37:G$45)*$AO8+VLOOKUP($AP$2,一级属性!$E$41:$P$64,COLUMNS(一级属性!$E$41:I$64),0)*($AO8+0.25*IF($AO8&lt;10,1,ROUNDDOWN($AO8,-1)))+VLOOKUP($AP$2,宝石属性!$B$43:$M$66,COLUMNS(宝石属性!$B$43:F$66),0)*10*VLOOKUP(ROUNDDOWN($AO8,-1),宝石属性!$B$25:$N$41,2,0)*VLOOKUP(ROUNDDOWN($AO8,-1),宝石属性!$B$25:$N$41,3,0)+VLOOKUP($AP$2,职业被动!$B$6:$M$29,COLUMNS(职业被动!$B$6:F$29),0)*$AO8,0)</f>
        <v>118</v>
      </c>
      <c r="AS8" s="9">
        <f>ROUND(属性投放!G$4+装备属性!G$4*IF($AO8&lt;10,1,ROUNDDOWN($AO8,-1))+SUM(属性投放!H$37:H$45)*$AO8+VLOOKUP($AP$2,一级属性!$E$41:$P$64,COLUMNS(一级属性!$E$41:J$64),0)*($AO8+0.25*IF($AO8&lt;10,1,ROUNDDOWN($AO8,-1)))+VLOOKUP($AP$2,宝石属性!$B$43:$M$66,COLUMNS(宝石属性!$B$43:G$66),0)*10*VLOOKUP(ROUNDDOWN($AO8,-1),宝石属性!$B$25:$N$41,2,0)*VLOOKUP(ROUNDDOWN($AO8,-1),宝石属性!$B$25:$N$41,3,0)+VLOOKUP($AP$2,职业被动!$B$6:$M$29,COLUMNS(职业被动!$B$6:G$29),0)*$AO8,0)</f>
        <v>70</v>
      </c>
      <c r="AT8" s="9">
        <f>ROUND(属性投放!H$4+装备属性!H$4*IF($AO8&lt;10,1,ROUNDDOWN($AO8,-1))+SUM(属性投放!I$37:I$45)*$AO8+VLOOKUP($AP$2,一级属性!$E$41:$P$64,COLUMNS(一级属性!$E$41:K$64),0)*($AO8+0.25*IF($AO8&lt;10,1,ROUNDDOWN($AO8,-1)))+VLOOKUP($AP$2,宝石属性!$B$43:$M$66,COLUMNS(宝石属性!$B$43:H$66),0)*10*VLOOKUP(ROUNDDOWN($AO8,-1),宝石属性!$B$25:$N$41,2,0)*VLOOKUP(ROUNDDOWN($AO8,-1),宝石属性!$B$25:$N$41,3,0)+VLOOKUP($AP$2,职业被动!$B$6:$M$29,COLUMNS(职业被动!$B$6:H$29),0)*$AO8,0)</f>
        <v>110</v>
      </c>
      <c r="AU8" s="9">
        <f>ROUND(属性投放!I$4+装备属性!I$4*IF($AO8&lt;10,1,ROUNDDOWN($AO8,-1))+SUM(属性投放!J$37:J$45)*$AO8+VLOOKUP($AP$2,一级属性!$E$41:$P$64,COLUMNS(一级属性!$E$41:L$64),0)*($AO8+0.25*IF($AO8&lt;10,1,ROUNDDOWN($AO8,-1)))+VLOOKUP($AP$2,宝石属性!$B$43:$M$66,COLUMNS(宝石属性!$B$43:I$66),0)*10*VLOOKUP(ROUNDDOWN($AO8,-1),宝石属性!$B$25:$N$41,2,0)*VLOOKUP(ROUNDDOWN($AO8,-1),宝石属性!$B$25:$N$41,3,0)+VLOOKUP($AP$2,职业被动!$B$6:$M$29,COLUMNS(职业被动!$B$6:I$29),0)*$AO8,0)</f>
        <v>77</v>
      </c>
      <c r="AV8" s="9">
        <f>ROUND(属性投放!J$4+装备属性!J$4*IF($AO8&lt;10,1,ROUNDDOWN($AO8,-1))+SUM(属性投放!K$37:K$45)*$AO8+VLOOKUP($AP$2,一级属性!$E$41:$P$64,COLUMNS(一级属性!$E$41:M$64),0)*($AO8+0.25*IF($AO8&lt;10,1,ROUNDDOWN($AO8,-1)))+VLOOKUP($AP$2,宝石属性!$B$43:$M$66,COLUMNS(宝石属性!$B$43:J$66),0)*10*VLOOKUP(ROUNDDOWN($AO8,-1),宝石属性!$B$25:$N$41,2,0)*VLOOKUP(ROUNDDOWN($AO8,-1),宝石属性!$B$25:$N$41,3,0)+VLOOKUP($AP$2,职业被动!$B$6:$M$29,COLUMNS(职业被动!$B$6:J$29),0)*$AO8,0)</f>
        <v>56</v>
      </c>
      <c r="AW8" s="9">
        <f>ROUND(属性投放!K$4+装备属性!K$4*IF($AO8&lt;10,1,ROUNDDOWN($AO8,-1))+SUM(属性投放!L$37:L$45)*$AO8+VLOOKUP($AP$2,一级属性!$E$41:$P$64,COLUMNS(一级属性!$E$41:N$64),0)*($AO8+0.25*IF($AO8&lt;10,1,ROUNDDOWN($AO8,-1)))+VLOOKUP($AP$2,宝石属性!$B$43:$M$66,COLUMNS(宝石属性!$B$43:K$66),0)*10*VLOOKUP(ROUNDDOWN($AO8,-1),宝石属性!$B$25:$N$41,2,0)*VLOOKUP(ROUNDDOWN($AO8,-1),宝石属性!$B$25:$N$41,3,0)+VLOOKUP($AP$2,职业被动!$B$6:$M$29,COLUMNS(职业被动!$B$6:K$29),0)*$AO8,0)</f>
        <v>26</v>
      </c>
      <c r="AX8" s="9">
        <f>ROUND(属性投放!L$4+装备属性!L$4*IF($AO8&lt;10,1,ROUNDDOWN($AO8,-1))+SUM(属性投放!M$37:M$45)*$AO8+VLOOKUP($AP$2,一级属性!$E$41:$P$64,COLUMNS(一级属性!$E$41:O$64),0)*($AO8+0.25*IF($AO8&lt;10,1,ROUNDDOWN($AO8,-1)))+VLOOKUP($AP$2,宝石属性!$B$43:$M$66,COLUMNS(宝石属性!$B$43:L$66),0)*10*VLOOKUP(ROUNDDOWN($AO8,-1),宝石属性!$B$25:$N$41,2,0)*VLOOKUP(ROUNDDOWN($AO8,-1),宝石属性!$B$25:$N$41,3,0)+VLOOKUP($AP$2,职业被动!$B$6:$M$29,COLUMNS(职业被动!$B$6:L$29),0)*$AO8,0)</f>
        <v>52</v>
      </c>
      <c r="AY8" s="9">
        <f>ROUND(属性投放!M$4+装备属性!M$4*IF($AO8&lt;10,1,ROUNDDOWN($AO8,-1))+SUM(属性投放!N$37:N$45)*$AO8+VLOOKUP($AP$2,一级属性!$E$41:$P$64,COLUMNS(一级属性!$E$41:P$64),0)*($AO8+0.25*IF($AO8&lt;10,1,ROUNDDOWN($AO8,-1)))+VLOOKUP($AP$2,宝石属性!$B$43:$M$66,COLUMNS(宝石属性!$B$43:M$66),0)*10*VLOOKUP(ROUNDDOWN($AO8,-1),宝石属性!$B$25:$N$41,2,0)*VLOOKUP(ROUNDDOWN($AO8,-1),宝石属性!$B$25:$N$41,3,0)+VLOOKUP($AP$2,职业被动!$B$6:$M$29,COLUMNS(职业被动!$B$6:M$29),0)*$AO8,0)</f>
        <v>52</v>
      </c>
      <c r="AZ8" s="48">
        <f>属性价值和能力评分!$F$9+ROUND(属性价值和能力评分!$F$38*10,0)*AO8+ROUND((SUM(装备属性!$W$9:$W$14)+属性价值和能力评分!$F$38*1.25+1.4+2.8)*IF(AO8&lt;10,1,ROUNDDOWN(AO8,-1)),0)+15*VLOOKUP(ROUNDDOWN(AO8,-1),宝石属性!$B$26:$D$41,2,0)*6*VLOOKUP(ROUNDDOWN(AO8,-1),宝石属性!$B$26:$D$41,3,0)+(属性价值和能力评分!$F$49*9+属性价值和能力评分!$F$50*2+属性价值和能力评分!$F$53*8/5)*AO8</f>
        <v>1246</v>
      </c>
      <c r="BB8" s="1">
        <v>5</v>
      </c>
      <c r="BC8" s="9">
        <f>ROUND(属性投放!D$4+装备属性!D$4*IF($BB8&lt;10,1,ROUNDDOWN($BB8,-1))+SUM(属性投放!E$37:E$45)*$BB8+VLOOKUP($BC$2,一级属性!$E$41:$P$64,COLUMNS(一级属性!$E$41:G$64),0)*($BB8+0.25*IF($BB8&lt;10,1,ROUNDDOWN($BB8,-1)))+VLOOKUP($BC$2,宝石属性!$B$43:$M$66,COLUMNS(宝石属性!$B$43:D$66),0)*10*VLOOKUP(ROUNDDOWN($BB8,-1),宝石属性!$B$25:$N$41,2,0)*VLOOKUP(ROUNDDOWN($BB8,-1),宝石属性!$B$25:$N$41,3,0)+VLOOKUP($BC$2,职业被动!$B$6:$M$29,COLUMNS(职业被动!$B$6:D$29),0)*$BB8,0)</f>
        <v>373</v>
      </c>
      <c r="BD8" s="9">
        <f>ROUND(属性投放!E$4+装备属性!E$4*IF($BB8&lt;10,1,ROUNDDOWN($BB8,-1))+SUM(属性投放!F$37:F$45)*$BB8+VLOOKUP($BC$2,一级属性!$E$41:$P$64,COLUMNS(一级属性!$E$41:H$64),0)*($BB8+0.25*IF($BB8&lt;10,1,ROUNDDOWN($BB8,-1)))+VLOOKUP($BC$2,宝石属性!$B$43:$M$66,COLUMNS(宝石属性!$B$43:E$66),0)*10*VLOOKUP(ROUNDDOWN($BB8,-1),宝石属性!$B$25:$N$41,2,0)*VLOOKUP(ROUNDDOWN($BB8,-1),宝石属性!$B$25:$N$41,3,0)+VLOOKUP($BC$2,职业被动!$B$6:$M$29,COLUMNS(职业被动!$B$6:E$29),0)*$BB8,0)</f>
        <v>388</v>
      </c>
      <c r="BE8" s="9">
        <f>ROUND(属性投放!F$4+装备属性!F$4*IF($BB8&lt;10,1,ROUNDDOWN($BB8,-1))+SUM(属性投放!G$37:G$45)*$BB8+VLOOKUP($BC$2,一级属性!$E$41:$P$64,COLUMNS(一级属性!$E$41:I$64),0)*($BB8+0.25*IF($BB8&lt;10,1,ROUNDDOWN($BB8,-1)))+VLOOKUP($BC$2,宝石属性!$B$43:$M$66,COLUMNS(宝石属性!$B$43:F$66),0)*10*VLOOKUP(ROUNDDOWN($BB8,-1),宝石属性!$B$25:$N$41,2,0)*VLOOKUP(ROUNDDOWN($BB8,-1),宝石属性!$B$25:$N$41,3,0)+VLOOKUP($BC$2,职业被动!$B$6:$M$29,COLUMNS(职业被动!$B$6:F$29),0)*$BB8,0)</f>
        <v>118</v>
      </c>
      <c r="BF8" s="9">
        <f>ROUND(属性投放!G$4+装备属性!G$4*IF($BB8&lt;10,1,ROUNDDOWN($BB8,-1))+SUM(属性投放!H$37:H$45)*$BB8+VLOOKUP($BC$2,一级属性!$E$41:$P$64,COLUMNS(一级属性!$E$41:J$64),0)*($BB8+0.25*IF($BB8&lt;10,1,ROUNDDOWN($BB8,-1)))+VLOOKUP($BC$2,宝石属性!$B$43:$M$66,COLUMNS(宝石属性!$B$43:G$66),0)*10*VLOOKUP(ROUNDDOWN($BB8,-1),宝石属性!$B$25:$N$41,2,0)*VLOOKUP(ROUNDDOWN($BB8,-1),宝石属性!$B$25:$N$41,3,0)+VLOOKUP($BC$2,职业被动!$B$6:$M$29,COLUMNS(职业被动!$B$6:G$29),0)*$BB8,0)</f>
        <v>70</v>
      </c>
      <c r="BG8" s="9">
        <f>ROUND(属性投放!H$4+装备属性!H$4*IF($BB8&lt;10,1,ROUNDDOWN($BB8,-1))+SUM(属性投放!I$37:I$45)*$BB8+VLOOKUP($BC$2,一级属性!$E$41:$P$64,COLUMNS(一级属性!$E$41:K$64),0)*($BB8+0.25*IF($BB8&lt;10,1,ROUNDDOWN($BB8,-1)))+VLOOKUP($BC$2,宝石属性!$B$43:$M$66,COLUMNS(宝石属性!$B$43:H$66),0)*10*VLOOKUP(ROUNDDOWN($BB8,-1),宝石属性!$B$25:$N$41,2,0)*VLOOKUP(ROUNDDOWN($BB8,-1),宝石属性!$B$25:$N$41,3,0)+VLOOKUP($BC$2,职业被动!$B$6:$M$29,COLUMNS(职业被动!$B$6:H$29),0)*$BB8,0)</f>
        <v>125</v>
      </c>
      <c r="BH8" s="9">
        <f>ROUND(属性投放!I$4+装备属性!I$4*IF($BB8&lt;10,1,ROUNDDOWN($BB8,-1))+SUM(属性投放!J$37:J$45)*$BB8+VLOOKUP($BC$2,一级属性!$E$41:$P$64,COLUMNS(一级属性!$E$41:L$64),0)*($BB8+0.25*IF($BB8&lt;10,1,ROUNDDOWN($BB8,-1)))+VLOOKUP($BC$2,宝石属性!$B$43:$M$66,COLUMNS(宝石属性!$B$43:I$66),0)*10*VLOOKUP(ROUNDDOWN($BB8,-1),宝石属性!$B$25:$N$41,2,0)*VLOOKUP(ROUNDDOWN($BB8,-1),宝石属性!$B$25:$N$41,3,0)+VLOOKUP($BC$2,职业被动!$B$6:$M$29,COLUMNS(职业被动!$B$6:I$29),0)*$BB8,0)</f>
        <v>88</v>
      </c>
      <c r="BI8" s="9">
        <f>ROUND(属性投放!J$4+装备属性!J$4*IF($BB8&lt;10,1,ROUNDDOWN($BB8,-1))+SUM(属性投放!K$37:K$45)*$BB8+VLOOKUP($BC$2,一级属性!$E$41:$P$64,COLUMNS(一级属性!$E$41:M$64),0)*($BB8+0.25*IF($BB8&lt;10,1,ROUNDDOWN($BB8,-1)))+VLOOKUP($BC$2,宝石属性!$B$43:$M$66,COLUMNS(宝石属性!$B$43:J$66),0)*10*VLOOKUP(ROUNDDOWN($BB8,-1),宝石属性!$B$25:$N$41,2,0)*VLOOKUP(ROUNDDOWN($BB8,-1),宝石属性!$B$25:$N$41,3,0)+VLOOKUP($BC$2,职业被动!$B$6:$M$29,COLUMNS(职业被动!$B$6:J$29),0)*$BB8,0)</f>
        <v>48</v>
      </c>
      <c r="BJ8" s="9">
        <f>ROUND(属性投放!K$4+装备属性!K$4*IF($BB8&lt;10,1,ROUNDDOWN($BB8,-1))+SUM(属性投放!L$37:L$45)*$BB8+VLOOKUP($BC$2,一级属性!$E$41:$P$64,COLUMNS(一级属性!$E$41:N$64),0)*($BB8+0.25*IF($BB8&lt;10,1,ROUNDDOWN($BB8,-1)))+VLOOKUP($BC$2,宝石属性!$B$43:$M$66,COLUMNS(宝石属性!$B$43:K$66),0)*10*VLOOKUP(ROUNDDOWN($BB8,-1),宝石属性!$B$25:$N$41,2,0)*VLOOKUP(ROUNDDOWN($BB8,-1),宝石属性!$B$25:$N$41,3,0)+VLOOKUP($BC$2,职业被动!$B$6:$M$29,COLUMNS(职业被动!$B$6:K$29),0)*$BB8,0)</f>
        <v>26</v>
      </c>
      <c r="BK8" s="9">
        <f>ROUND(属性投放!L$4+装备属性!L$4*IF($BB8&lt;10,1,ROUNDDOWN($BB8,-1))+SUM(属性投放!M$37:M$45)*$BB8+VLOOKUP($BC$2,一级属性!$E$41:$P$64,COLUMNS(一级属性!$E$41:O$64),0)*($BB8+0.25*IF($BB8&lt;10,1,ROUNDDOWN($BB8,-1)))+VLOOKUP($BC$2,宝石属性!$B$43:$M$66,COLUMNS(宝石属性!$B$43:L$66),0)*10*VLOOKUP(ROUNDDOWN($BB8,-1),宝石属性!$B$25:$N$41,2,0)*VLOOKUP(ROUNDDOWN($BB8,-1),宝石属性!$B$25:$N$41,3,0)+VLOOKUP($BC$2,职业被动!$B$6:$M$29,COLUMNS(职业被动!$B$6:L$29),0)*$BB8,0)</f>
        <v>2</v>
      </c>
      <c r="BL8" s="9">
        <f>ROUND(属性投放!M$4+装备属性!M$4*IF($BB8&lt;10,1,ROUNDDOWN($BB8,-1))+SUM(属性投放!N$37:N$45)*$BB8+VLOOKUP($BC$2,一级属性!$E$41:$P$64,COLUMNS(一级属性!$E$41:P$64),0)*($BB8+0.25*IF($BB8&lt;10,1,ROUNDDOWN($BB8,-1)))+VLOOKUP($BC$2,宝石属性!$B$43:$M$66,COLUMNS(宝石属性!$B$43:M$66),0)*10*VLOOKUP(ROUNDDOWN($BB8,-1),宝石属性!$B$25:$N$41,2,0)*VLOOKUP(ROUNDDOWN($BB8,-1),宝石属性!$B$25:$N$41,3,0)+VLOOKUP($BC$2,职业被动!$B$6:$M$29,COLUMNS(职业被动!$B$6:M$29),0)*$BB8,0)</f>
        <v>52</v>
      </c>
      <c r="BM8" s="48">
        <f>属性价值和能力评分!$F$9+ROUND(属性价值和能力评分!$F$38*10,0)*BB8+ROUND((SUM(装备属性!$W$9:$W$14)+属性价值和能力评分!$F$38*1.25+1.4+2.8)*IF(BB8&lt;10,1,ROUNDDOWN(BB8,-1)),0)+15*VLOOKUP(ROUNDDOWN(BB8,-1),宝石属性!$B$26:$D$41,2,0)*6*VLOOKUP(ROUNDDOWN(BB8,-1),宝石属性!$B$26:$D$41,3,0)+(属性价值和能力评分!$F$49*9+属性价值和能力评分!$F$50*2+属性价值和能力评分!$F$53*8/5)*BB8</f>
        <v>1246</v>
      </c>
      <c r="BO8" s="1">
        <v>5</v>
      </c>
      <c r="BP8" s="9">
        <f>ROUND(属性投放!D$4+装备属性!D$4*IF($BO8&lt;10,1,ROUNDDOWN($BO8,-1))+SUM(属性投放!E$37:E$45)*$BO8+VLOOKUP($BP$2,一级属性!$E$41:$P$64,COLUMNS(一级属性!$E$41:G$64),0)*($BO8+0.25*IF($BO8&lt;10,1,ROUNDDOWN($BO8,-1)))+VLOOKUP($BP$2,宝石属性!$B$43:$M$66,COLUMNS(宝石属性!$B$43:D$66),0)*10*VLOOKUP(ROUNDDOWN($BO8,-1),宝石属性!$B$25:$N$41,2,0)*VLOOKUP(ROUNDDOWN($BO8,-1),宝石属性!$B$25:$N$41,3,0)+VLOOKUP($BP$2,职业被动!$B$6:$M$29,COLUMNS(职业被动!$B$6:D$29),0)*$BO8,0)</f>
        <v>443</v>
      </c>
      <c r="BQ8" s="9">
        <f>ROUND(属性投放!E$4+装备属性!E$4*IF($BO8&lt;10,1,ROUNDDOWN($BO8,-1))+SUM(属性投放!F$37:F$45)*$BO8+VLOOKUP($BP$2,一级属性!$E$41:$P$64,COLUMNS(一级属性!$E$41:H$64),0)*($BO8+0.25*IF($BO8&lt;10,1,ROUNDDOWN($BO8,-1)))+VLOOKUP($BP$2,宝石属性!$B$43:$M$66,COLUMNS(宝石属性!$B$43:E$66),0)*10*VLOOKUP(ROUNDDOWN($BO8,-1),宝石属性!$B$25:$N$41,2,0)*VLOOKUP(ROUNDDOWN($BO8,-1),宝石属性!$B$25:$N$41,3,0)+VLOOKUP($BP$2,职业被动!$B$6:$M$29,COLUMNS(职业被动!$B$6:E$29),0)*$BO8,0)</f>
        <v>362</v>
      </c>
      <c r="BR8" s="9">
        <f>ROUND(属性投放!F$4+装备属性!F$4*IF($BO8&lt;10,1,ROUNDDOWN($BO8,-1))+SUM(属性投放!G$37:G$45)*$BO8+VLOOKUP($BP$2,一级属性!$E$41:$P$64,COLUMNS(一级属性!$E$41:I$64),0)*($BO8+0.25*IF($BO8&lt;10,1,ROUNDDOWN($BO8,-1)))+VLOOKUP($BP$2,宝石属性!$B$43:$M$66,COLUMNS(宝石属性!$B$43:F$66),0)*10*VLOOKUP(ROUNDDOWN($BO8,-1),宝石属性!$B$25:$N$41,2,0)*VLOOKUP(ROUNDDOWN($BO8,-1),宝石属性!$B$25:$N$41,3,0)+VLOOKUP($BP$2,职业被动!$B$6:$M$29,COLUMNS(职业被动!$B$6:F$29),0)*$BO8,0)</f>
        <v>118</v>
      </c>
      <c r="BS8" s="9">
        <f>ROUND(属性投放!G$4+装备属性!G$4*IF($BO8&lt;10,1,ROUNDDOWN($BO8,-1))+SUM(属性投放!H$37:H$45)*$BO8+VLOOKUP($BP$2,一级属性!$E$41:$P$64,COLUMNS(一级属性!$E$41:J$64),0)*($BO8+0.25*IF($BO8&lt;10,1,ROUNDDOWN($BO8,-1)))+VLOOKUP($BP$2,宝石属性!$B$43:$M$66,COLUMNS(宝石属性!$B$43:G$66),0)*10*VLOOKUP(ROUNDDOWN($BO8,-1),宝石属性!$B$25:$N$41,2,0)*VLOOKUP(ROUNDDOWN($BO8,-1),宝石属性!$B$25:$N$41,3,0)+VLOOKUP($BP$2,职业被动!$B$6:$M$29,COLUMNS(职业被动!$B$6:G$29),0)*$BO8,0)</f>
        <v>70</v>
      </c>
      <c r="BT8" s="9">
        <f>ROUND(属性投放!H$4+装备属性!H$4*IF($BO8&lt;10,1,ROUNDDOWN($BO8,-1))+SUM(属性投放!I$37:I$45)*$BO8+VLOOKUP($BP$2,一级属性!$E$41:$P$64,COLUMNS(一级属性!$E$41:K$64),0)*($BO8+0.25*IF($BO8&lt;10,1,ROUNDDOWN($BO8,-1)))+VLOOKUP($BP$2,宝石属性!$B$43:$M$66,COLUMNS(宝石属性!$B$43:H$66),0)*10*VLOOKUP(ROUNDDOWN($BO8,-1),宝石属性!$B$25:$N$41,2,0)*VLOOKUP(ROUNDDOWN($BO8,-1),宝石属性!$B$25:$N$41,3,0)+VLOOKUP($BP$2,职业被动!$B$6:$M$29,COLUMNS(职业被动!$B$6:H$29),0)*$BO8,0)</f>
        <v>115</v>
      </c>
      <c r="BU8" s="9">
        <f>ROUND(属性投放!I$4+装备属性!I$4*IF($BO8&lt;10,1,ROUNDDOWN($BO8,-1))+SUM(属性投放!J$37:J$45)*$BO8+VLOOKUP($BP$2,一级属性!$E$41:$P$64,COLUMNS(一级属性!$E$41:L$64),0)*($BO8+0.25*IF($BO8&lt;10,1,ROUNDDOWN($BO8,-1)))+VLOOKUP($BP$2,宝石属性!$B$43:$M$66,COLUMNS(宝石属性!$B$43:I$66),0)*10*VLOOKUP(ROUNDDOWN($BO8,-1),宝石属性!$B$25:$N$41,2,0)*VLOOKUP(ROUNDDOWN($BO8,-1),宝石属性!$B$25:$N$41,3,0)+VLOOKUP($BP$2,职业被动!$B$6:$M$29,COLUMNS(职业被动!$B$6:I$29),0)*$BO8,0)</f>
        <v>77</v>
      </c>
      <c r="BV8" s="9">
        <f>ROUND(属性投放!J$4+装备属性!J$4*IF($BO8&lt;10,1,ROUNDDOWN($BO8,-1))+SUM(属性投放!K$37:K$45)*$BO8+VLOOKUP($BP$2,一级属性!$E$41:$P$64,COLUMNS(一级属性!$E$41:M$64),0)*($BO8+0.25*IF($BO8&lt;10,1,ROUNDDOWN($BO8,-1)))+VLOOKUP($BP$2,宝石属性!$B$43:$M$66,COLUMNS(宝石属性!$B$43:J$66),0)*10*VLOOKUP(ROUNDDOWN($BO8,-1),宝石属性!$B$25:$N$41,2,0)*VLOOKUP(ROUNDDOWN($BO8,-1),宝石属性!$B$25:$N$41,3,0)+VLOOKUP($BP$2,职业被动!$B$6:$M$29,COLUMNS(职业被动!$B$6:J$29),0)*$BO8,0)</f>
        <v>56</v>
      </c>
      <c r="BW8" s="9">
        <f>ROUND(属性投放!K$4+装备属性!K$4*IF($BO8&lt;10,1,ROUNDDOWN($BO8,-1))+SUM(属性投放!L$37:L$45)*$BO8+VLOOKUP($BP$2,一级属性!$E$41:$P$64,COLUMNS(一级属性!$E$41:N$64),0)*($BO8+0.25*IF($BO8&lt;10,1,ROUNDDOWN($BO8,-1)))+VLOOKUP($BP$2,宝石属性!$B$43:$M$66,COLUMNS(宝石属性!$B$43:K$66),0)*10*VLOOKUP(ROUNDDOWN($BO8,-1),宝石属性!$B$25:$N$41,2,0)*VLOOKUP(ROUNDDOWN($BO8,-1),宝石属性!$B$25:$N$41,3,0)+VLOOKUP($BP$2,职业被动!$B$6:$M$29,COLUMNS(职业被动!$B$6:K$29),0)*$BO8,0)</f>
        <v>26</v>
      </c>
      <c r="BX8" s="9">
        <f>ROUND(属性投放!L$4+装备属性!L$4*IF($BO8&lt;10,1,ROUNDDOWN($BO8,-1))+SUM(属性投放!M$37:M$45)*$BO8+VLOOKUP($BP$2,一级属性!$E$41:$P$64,COLUMNS(一级属性!$E$41:O$64),0)*($BO8+0.25*IF($BO8&lt;10,1,ROUNDDOWN($BO8,-1)))+VLOOKUP($BP$2,宝石属性!$B$43:$M$66,COLUMNS(宝石属性!$B$43:L$66),0)*10*VLOOKUP(ROUNDDOWN($BO8,-1),宝石属性!$B$25:$N$41,2,0)*VLOOKUP(ROUNDDOWN($BO8,-1),宝石属性!$B$25:$N$41,3,0)+VLOOKUP($BP$2,职业被动!$B$6:$M$29,COLUMNS(职业被动!$B$6:L$29),0)*$BO8,0)</f>
        <v>2</v>
      </c>
      <c r="BY8" s="9">
        <f>ROUND(属性投放!M$4+装备属性!M$4*IF($BO8&lt;10,1,ROUNDDOWN($BO8,-1))+SUM(属性投放!N$37:N$45)*$BO8+VLOOKUP($BP$2,一级属性!$E$41:$P$64,COLUMNS(一级属性!$E$41:P$64),0)*($BO8+0.25*IF($BO8&lt;10,1,ROUNDDOWN($BO8,-1)))+VLOOKUP($BP$2,宝石属性!$B$43:$M$66,COLUMNS(宝石属性!$B$43:M$66),0)*10*VLOOKUP(ROUNDDOWN($BO8,-1),宝石属性!$B$25:$N$41,2,0)*VLOOKUP(ROUNDDOWN($BO8,-1),宝石属性!$B$25:$N$41,3,0)+VLOOKUP($BP$2,职业被动!$B$6:$M$29,COLUMNS(职业被动!$B$6:M$29),0)*$BO8,0)</f>
        <v>52</v>
      </c>
      <c r="BZ8" s="48">
        <f>属性价值和能力评分!$F$9+ROUND(属性价值和能力评分!$F$38*10,0)*BO8+ROUND((SUM(装备属性!$W$9:$W$14)+属性价值和能力评分!$F$38*1.25+1.4+2.8)*IF(BO8&lt;10,1,ROUNDDOWN(BO8,-1)),0)+15*VLOOKUP(ROUNDDOWN(BO8,-1),宝石属性!$B$26:$D$41,2,0)*6*VLOOKUP(ROUNDDOWN(BO8,-1),宝石属性!$B$26:$D$41,3,0)+(属性价值和能力评分!$F$49*9+属性价值和能力评分!$F$50*2+属性价值和能力评分!$F$53*8/5)*BO8</f>
        <v>1246</v>
      </c>
      <c r="CB8" s="1">
        <v>5</v>
      </c>
      <c r="CC8" s="9">
        <f>ROUND(属性投放!D$4+装备属性!D$4*IF($CB8&lt;10,1,ROUNDDOWN($CB8,-1))+SUM(属性投放!E$37:E$45)*$CB8+VLOOKUP($CC$2,一级属性!$E$41:$P$64,COLUMNS(一级属性!$E$41:G$64),0)*($CB8+0.25*IF($CB8&lt;10,1,ROUNDDOWN($CB8,-1)))+VLOOKUP($CC$2,宝石属性!$B$43:$M$66,COLUMNS(宝石属性!$B$43:D$66),0)*10*VLOOKUP(ROUNDDOWN($CB8,-1),宝石属性!$B$25:$N$41,2,0)*VLOOKUP(ROUNDDOWN($CB8,-1),宝石属性!$B$25:$N$41,3,0)+VLOOKUP($CC$2,职业被动!$B$6:$M$29,COLUMNS(职业被动!$B$6:D$29),0)*$CB8,0)</f>
        <v>331</v>
      </c>
      <c r="CD8" s="9">
        <f>ROUND(属性投放!E$4+装备属性!E$4*IF($CB8&lt;10,1,ROUNDDOWN($CB8,-1))+SUM(属性投放!F$37:F$45)*$CB8+VLOOKUP($CC$2,一级属性!$E$41:$P$64,COLUMNS(一级属性!$E$41:H$64),0)*($CB8+0.25*IF($CB8&lt;10,1,ROUNDDOWN($CB8,-1)))+VLOOKUP($CC$2,宝石属性!$B$43:$M$66,COLUMNS(宝石属性!$B$43:E$66),0)*10*VLOOKUP(ROUNDDOWN($CB8,-1),宝石属性!$B$25:$N$41,2,0)*VLOOKUP(ROUNDDOWN($CB8,-1),宝石属性!$B$25:$N$41,3,0)+VLOOKUP($CC$2,职业被动!$B$6:$M$29,COLUMNS(职业被动!$B$6:E$29),0)*$CB8,0)</f>
        <v>283</v>
      </c>
      <c r="CE8" s="9">
        <f>ROUND(属性投放!F$4+装备属性!F$4*IF($CB8&lt;10,1,ROUNDDOWN($CB8,-1))+SUM(属性投放!G$37:G$45)*$CB8+VLOOKUP($CC$2,一级属性!$E$41:$P$64,COLUMNS(一级属性!$E$41:I$64),0)*($CB8+0.25*IF($CB8&lt;10,1,ROUNDDOWN($CB8,-1)))+VLOOKUP($CC$2,宝石属性!$B$43:$M$66,COLUMNS(宝石属性!$B$43:F$66),0)*10*VLOOKUP(ROUNDDOWN($CB8,-1),宝石属性!$B$25:$N$41,2,0)*VLOOKUP(ROUNDDOWN($CB8,-1),宝石属性!$B$25:$N$41,3,0)+VLOOKUP($CC$2,职业被动!$B$6:$M$29,COLUMNS(职业被动!$B$6:F$29),0)*$CB8,0)</f>
        <v>157</v>
      </c>
      <c r="CF8" s="9">
        <f>ROUND(属性投放!G$4+装备属性!G$4*IF($CB8&lt;10,1,ROUNDDOWN($CB8,-1))+SUM(属性投放!H$37:H$45)*$CB8+VLOOKUP($CC$2,一级属性!$E$41:$P$64,COLUMNS(一级属性!$E$41:J$64),0)*($CB8+0.25*IF($CB8&lt;10,1,ROUNDDOWN($CB8,-1)))+VLOOKUP($CC$2,宝石属性!$B$43:$M$66,COLUMNS(宝石属性!$B$43:G$66),0)*10*VLOOKUP(ROUNDDOWN($CB8,-1),宝石属性!$B$25:$N$41,2,0)*VLOOKUP(ROUNDDOWN($CB8,-1),宝石属性!$B$25:$N$41,3,0)+VLOOKUP($CC$2,职业被动!$B$6:$M$29,COLUMNS(职业被动!$B$6:G$29),0)*$CB8,0)</f>
        <v>75</v>
      </c>
      <c r="CG8" s="9">
        <f>ROUND(属性投放!H$4+装备属性!H$4*IF($CB8&lt;10,1,ROUNDDOWN($CB8,-1))+SUM(属性投放!I$37:I$45)*$CB8+VLOOKUP($CC$2,一级属性!$E$41:$P$64,COLUMNS(一级属性!$E$41:K$64),0)*($CB8+0.25*IF($CB8&lt;10,1,ROUNDDOWN($CB8,-1)))+VLOOKUP($CC$2,宝石属性!$B$43:$M$66,COLUMNS(宝石属性!$B$43:H$66),0)*10*VLOOKUP(ROUNDDOWN($CB8,-1),宝石属性!$B$25:$N$41,2,0)*VLOOKUP(ROUNDDOWN($CB8,-1),宝石属性!$B$25:$N$41,3,0)+VLOOKUP($CC$2,职业被动!$B$6:$M$29,COLUMNS(职业被动!$B$6:H$29),0)*$CB8,0)</f>
        <v>94</v>
      </c>
      <c r="CH8" s="9">
        <f>ROUND(属性投放!I$4+装备属性!I$4*IF($CB8&lt;10,1,ROUNDDOWN($CB8,-1))+SUM(属性投放!J$37:J$45)*$CB8+VLOOKUP($CC$2,一级属性!$E$41:$P$64,COLUMNS(一级属性!$E$41:L$64),0)*($CB8+0.25*IF($CB8&lt;10,1,ROUNDDOWN($CB8,-1)))+VLOOKUP($CC$2,宝石属性!$B$43:$M$66,COLUMNS(宝石属性!$B$43:I$66),0)*10*VLOOKUP(ROUNDDOWN($CB8,-1),宝石属性!$B$25:$N$41,2,0)*VLOOKUP(ROUNDDOWN($CB8,-1),宝石属性!$B$25:$N$41,3,0)+VLOOKUP($CC$2,职业被动!$B$6:$M$29,COLUMNS(职业被动!$B$6:I$29),0)*$CB8,0)</f>
        <v>75</v>
      </c>
      <c r="CI8" s="9">
        <f>ROUND(属性投放!J$4+装备属性!J$4*IF($CB8&lt;10,1,ROUNDDOWN($CB8,-1))+SUM(属性投放!K$37:K$45)*$CB8+VLOOKUP($CC$2,一级属性!$E$41:$P$64,COLUMNS(一级属性!$E$41:M$64),0)*($CB8+0.25*IF($CB8&lt;10,1,ROUNDDOWN($CB8,-1)))+VLOOKUP($CC$2,宝石属性!$B$43:$M$66,COLUMNS(宝石属性!$B$43:J$66),0)*10*VLOOKUP(ROUNDDOWN($CB8,-1),宝石属性!$B$25:$N$41,2,0)*VLOOKUP(ROUNDDOWN($CB8,-1),宝石属性!$B$25:$N$41,3,0)+VLOOKUP($CC$2,职业被动!$B$6:$M$29,COLUMNS(职业被动!$B$6:J$29),0)*$CB8,0)</f>
        <v>52</v>
      </c>
      <c r="CJ8" s="9">
        <f>ROUND(属性投放!K$4+装备属性!K$4*IF($CB8&lt;10,1,ROUNDDOWN($CB8,-1))+SUM(属性投放!L$37:L$45)*$CB8+VLOOKUP($CC$2,一级属性!$E$41:$P$64,COLUMNS(一级属性!$E$41:N$64),0)*($CB8+0.25*IF($CB8&lt;10,1,ROUNDDOWN($CB8,-1)))+VLOOKUP($CC$2,宝石属性!$B$43:$M$66,COLUMNS(宝石属性!$B$43:K$66),0)*10*VLOOKUP(ROUNDDOWN($CB8,-1),宝石属性!$B$25:$N$41,2,0)*VLOOKUP(ROUNDDOWN($CB8,-1),宝石属性!$B$25:$N$41,3,0)+VLOOKUP($CC$2,职业被动!$B$6:$M$29,COLUMNS(职业被动!$B$6:K$29),0)*$CB8,0)</f>
        <v>26</v>
      </c>
      <c r="CK8" s="9">
        <f>ROUND(属性投放!L$4+装备属性!L$4*IF($CB8&lt;10,1,ROUNDDOWN($CB8,-1))+SUM(属性投放!M$37:M$45)*$CB8+VLOOKUP($CC$2,一级属性!$E$41:$P$64,COLUMNS(一级属性!$E$41:O$64),0)*($CB8+0.25*IF($CB8&lt;10,1,ROUNDDOWN($CB8,-1)))+VLOOKUP($CC$2,宝石属性!$B$43:$M$66,COLUMNS(宝石属性!$B$43:L$66),0)*10*VLOOKUP(ROUNDDOWN($CB8,-1),宝石属性!$B$25:$N$41,2,0)*VLOOKUP(ROUNDDOWN($CB8,-1),宝石属性!$B$25:$N$41,3,0)+VLOOKUP($CC$2,职业被动!$B$6:$M$29,COLUMNS(职业被动!$B$6:L$29),0)*$CB8,0)</f>
        <v>2</v>
      </c>
      <c r="CL8" s="9">
        <f>ROUND(属性投放!M$4+装备属性!M$4*IF($CB8&lt;10,1,ROUNDDOWN($CB8,-1))+SUM(属性投放!N$37:N$45)*$CB8+VLOOKUP($CC$2,一级属性!$E$41:$P$64,COLUMNS(一级属性!$E$41:P$64),0)*($CB8+0.25*IF($CB8&lt;10,1,ROUNDDOWN($CB8,-1)))+VLOOKUP($CC$2,宝石属性!$B$43:$M$66,COLUMNS(宝石属性!$B$43:M$66),0)*10*VLOOKUP(ROUNDDOWN($CB8,-1),宝石属性!$B$25:$N$41,2,0)*VLOOKUP(ROUNDDOWN($CB8,-1),宝石属性!$B$25:$N$41,3,0)+VLOOKUP($CC$2,职业被动!$B$6:$M$29,COLUMNS(职业被动!$B$6:M$29),0)*$CB8,0)</f>
        <v>52</v>
      </c>
      <c r="CM8" s="48">
        <f>属性价值和能力评分!$F$9+ROUND(属性价值和能力评分!$F$38*10,0)*CB8+ROUND((SUM(装备属性!$W$9:$W$14)+属性价值和能力评分!$F$38*1.25+1.4+2.8)*IF(CB8&lt;10,1,ROUNDDOWN(CB8,-1)),0)+15*VLOOKUP(ROUNDDOWN(CB8,-1),宝石属性!$B$26:$D$41,2,0)*6*VLOOKUP(ROUNDDOWN(CB8,-1),宝石属性!$B$26:$D$41,3,0)+(属性价值和能力评分!$F$49*9+属性价值和能力评分!$F$50*2+属性价值和能力评分!$F$53*8/5)*CB8</f>
        <v>1246</v>
      </c>
      <c r="CO8" s="1">
        <v>5</v>
      </c>
      <c r="CP8" s="9">
        <f>ROUND(属性投放!D$4+装备属性!D$4*IF($CO8&lt;10,1,ROUNDDOWN($CO8,-1))+SUM(属性投放!E$37:E$45)*$CO8+VLOOKUP($CP$2,一级属性!$E$41:$P$64,COLUMNS(一级属性!$E$41:G$64),0)*($CO8+0.25*IF($CO8&lt;10,1,ROUNDDOWN($CO8,-1)))+VLOOKUP($CP$2,宝石属性!$B$43:$M$66,COLUMNS(宝石属性!$B$43:D$66),0)*10*VLOOKUP(ROUNDDOWN($CO8,-1),宝石属性!$B$25:$N$41,2,0)*VLOOKUP(ROUNDDOWN($CO8,-1),宝石属性!$B$25:$N$41,3,0)+VLOOKUP($CP$2,职业被动!$B$6:$M$29,COLUMNS(职业被动!$B$6:D$29),0)*$CO8,0)</f>
        <v>331</v>
      </c>
      <c r="CQ8" s="9">
        <f>ROUND(属性投放!E$4+装备属性!E$4*IF($CO8&lt;10,1,ROUNDDOWN($CO8,-1))+SUM(属性投放!F$37:F$45)*$CO8+VLOOKUP($CP$2,一级属性!$E$41:$P$64,COLUMNS(一级属性!$E$41:H$64),0)*($CO8+0.25*IF($CO8&lt;10,1,ROUNDDOWN($CO8,-1)))+VLOOKUP($CP$2,宝石属性!$B$43:$M$66,COLUMNS(宝石属性!$B$43:E$66),0)*10*VLOOKUP(ROUNDDOWN($CO8,-1),宝石属性!$B$25:$N$41,2,0)*VLOOKUP(ROUNDDOWN($CO8,-1),宝石属性!$B$25:$N$41,3,0)+VLOOKUP($CP$2,职业被动!$B$6:$M$29,COLUMNS(职业被动!$B$6:E$29),0)*$CO8,0)</f>
        <v>414</v>
      </c>
      <c r="CR8" s="9">
        <f>ROUND(属性投放!F$4+装备属性!F$4*IF($CO8&lt;10,1,ROUNDDOWN($CO8,-1))+SUM(属性投放!G$37:G$45)*$CO8+VLOOKUP($CP$2,一级属性!$E$41:$P$64,COLUMNS(一级属性!$E$41:I$64),0)*($CO8+0.25*IF($CO8&lt;10,1,ROUNDDOWN($CO8,-1)))+VLOOKUP($CP$2,宝石属性!$B$43:$M$66,COLUMNS(宝石属性!$B$43:F$66),0)*10*VLOOKUP(ROUNDDOWN($CO8,-1),宝石属性!$B$25:$N$41,2,0)*VLOOKUP(ROUNDDOWN($CO8,-1),宝石属性!$B$25:$N$41,3,0)+VLOOKUP($CP$2,职业被动!$B$6:$M$29,COLUMNS(职业被动!$B$6:F$29),0)*$CO8,0)</f>
        <v>118</v>
      </c>
      <c r="CS8" s="9">
        <f>ROUND(属性投放!G$4+装备属性!G$4*IF($CO8&lt;10,1,ROUNDDOWN($CO8,-1))+SUM(属性投放!H$37:H$45)*$CO8+VLOOKUP($CP$2,一级属性!$E$41:$P$64,COLUMNS(一级属性!$E$41:J$64),0)*($CO8+0.25*IF($CO8&lt;10,1,ROUNDDOWN($CO8,-1)))+VLOOKUP($CP$2,宝石属性!$B$43:$M$66,COLUMNS(宝石属性!$B$43:G$66),0)*10*VLOOKUP(ROUNDDOWN($CO8,-1),宝石属性!$B$25:$N$41,2,0)*VLOOKUP(ROUNDDOWN($CO8,-1),宝石属性!$B$25:$N$41,3,0)+VLOOKUP($CP$2,职业被动!$B$6:$M$29,COLUMNS(职业被动!$B$6:G$29),0)*$CO8,0)</f>
        <v>70</v>
      </c>
      <c r="CT8" s="9">
        <f>ROUND(属性投放!H$4+装备属性!H$4*IF($CO8&lt;10,1,ROUNDDOWN($CO8,-1))+SUM(属性投放!I$37:I$45)*$CO8+VLOOKUP($CP$2,一级属性!$E$41:$P$64,COLUMNS(一级属性!$E$41:K$64),0)*($CO8+0.25*IF($CO8&lt;10,1,ROUNDDOWN($CO8,-1)))+VLOOKUP($CP$2,宝石属性!$B$43:$M$66,COLUMNS(宝石属性!$B$43:H$66),0)*10*VLOOKUP(ROUNDDOWN($CO8,-1),宝石属性!$B$25:$N$41,2,0)*VLOOKUP(ROUNDDOWN($CO8,-1),宝石属性!$B$25:$N$41,3,0)+VLOOKUP($CP$2,职业被动!$B$6:$M$29,COLUMNS(职业被动!$B$6:H$29),0)*$CO8,0)</f>
        <v>130</v>
      </c>
      <c r="CU8" s="9">
        <f>ROUND(属性投放!I$4+装备属性!I$4*IF($CO8&lt;10,1,ROUNDDOWN($CO8,-1))+SUM(属性投放!J$37:J$45)*$CO8+VLOOKUP($CP$2,一级属性!$E$41:$P$64,COLUMNS(一级属性!$E$41:L$64),0)*($CO8+0.25*IF($CO8&lt;10,1,ROUNDDOWN($CO8,-1)))+VLOOKUP($CP$2,宝石属性!$B$43:$M$66,COLUMNS(宝石属性!$B$43:I$66),0)*10*VLOOKUP(ROUNDDOWN($CO8,-1),宝石属性!$B$25:$N$41,2,0)*VLOOKUP(ROUNDDOWN($CO8,-1),宝石属性!$B$25:$N$41,3,0)+VLOOKUP($CP$2,职业被动!$B$6:$M$29,COLUMNS(职业被动!$B$6:I$29),0)*$CO8,0)</f>
        <v>91</v>
      </c>
      <c r="CV8" s="9">
        <f>ROUND(属性投放!J$4+装备属性!J$4*IF($CO8&lt;10,1,ROUNDDOWN($CO8,-1))+SUM(属性投放!K$37:K$45)*$CO8+VLOOKUP($CP$2,一级属性!$E$41:$P$64,COLUMNS(一级属性!$E$41:M$64),0)*($CO8+0.25*IF($CO8&lt;10,1,ROUNDDOWN($CO8,-1)))+VLOOKUP($CP$2,宝石属性!$B$43:$M$66,COLUMNS(宝石属性!$B$43:J$66),0)*10*VLOOKUP(ROUNDDOWN($CO8,-1),宝石属性!$B$25:$N$41,2,0)*VLOOKUP(ROUNDDOWN($CO8,-1),宝石属性!$B$25:$N$41,3,0)+VLOOKUP($CP$2,职业被动!$B$6:$M$29,COLUMNS(职业被动!$B$6:J$29),0)*$CO8,0)</f>
        <v>47</v>
      </c>
      <c r="CW8" s="9">
        <f>ROUND(属性投放!K$4+装备属性!K$4*IF($CO8&lt;10,1,ROUNDDOWN($CO8,-1))+SUM(属性投放!L$37:L$45)*$CO8+VLOOKUP($CP$2,一级属性!$E$41:$P$64,COLUMNS(一级属性!$E$41:N$64),0)*($CO8+0.25*IF($CO8&lt;10,1,ROUNDDOWN($CO8,-1)))+VLOOKUP($CP$2,宝石属性!$B$43:$M$66,COLUMNS(宝石属性!$B$43:K$66),0)*10*VLOOKUP(ROUNDDOWN($CO8,-1),宝石属性!$B$25:$N$41,2,0)*VLOOKUP(ROUNDDOWN($CO8,-1),宝石属性!$B$25:$N$41,3,0)+VLOOKUP($CP$2,职业被动!$B$6:$M$29,COLUMNS(职业被动!$B$6:K$29),0)*$CO8,0)</f>
        <v>26</v>
      </c>
      <c r="CX8" s="9">
        <f>ROUND(属性投放!L$4+装备属性!L$4*IF($CO8&lt;10,1,ROUNDDOWN($CO8,-1))+SUM(属性投放!M$37:M$45)*$CO8+VLOOKUP($CP$2,一级属性!$E$41:$P$64,COLUMNS(一级属性!$E$41:O$64),0)*($CO8+0.25*IF($CO8&lt;10,1,ROUNDDOWN($CO8,-1)))+VLOOKUP($CP$2,宝石属性!$B$43:$M$66,COLUMNS(宝石属性!$B$43:L$66),0)*10*VLOOKUP(ROUNDDOWN($CO8,-1),宝石属性!$B$25:$N$41,2,0)*VLOOKUP(ROUNDDOWN($CO8,-1),宝石属性!$B$25:$N$41,3,0)+VLOOKUP($CP$2,职业被动!$B$6:$M$29,COLUMNS(职业被动!$B$6:L$29),0)*$CO8,0)</f>
        <v>2</v>
      </c>
      <c r="CY8" s="9">
        <f>ROUND(属性投放!M$4+装备属性!M$4*IF($CO8&lt;10,1,ROUNDDOWN($CO8,-1))+SUM(属性投放!N$37:N$45)*$CO8+VLOOKUP($CP$2,一级属性!$E$41:$P$64,COLUMNS(一级属性!$E$41:P$64),0)*($CO8+0.25*IF($CO8&lt;10,1,ROUNDDOWN($CO8,-1)))+VLOOKUP($CP$2,宝石属性!$B$43:$M$66,COLUMNS(宝石属性!$B$43:M$66),0)*10*VLOOKUP(ROUNDDOWN($CO8,-1),宝石属性!$B$25:$N$41,2,0)*VLOOKUP(ROUNDDOWN($CO8,-1),宝石属性!$B$25:$N$41,3,0)+VLOOKUP($CP$2,职业被动!$B$6:$M$29,COLUMNS(职业被动!$B$6:M$29),0)*$CO8,0)</f>
        <v>52</v>
      </c>
      <c r="CZ8" s="48">
        <f>属性价值和能力评分!$F$9+ROUND(属性价值和能力评分!$F$38*10,0)*CO8+ROUND((SUM(装备属性!$W$9:$W$14)+属性价值和能力评分!$F$38*1.25+1.4+2.8)*IF(CO8&lt;10,1,ROUNDDOWN(CO8,-1)),0)+15*VLOOKUP(ROUNDDOWN(CO8,-1),宝石属性!$B$26:$D$41,2,0)*6*VLOOKUP(ROUNDDOWN(CO8,-1),宝石属性!$B$26:$D$41,3,0)+(属性价值和能力评分!$F$49*9+属性价值和能力评分!$F$50*2+属性价值和能力评分!$F$53*8/5)*CO8</f>
        <v>1246</v>
      </c>
      <c r="DB8" s="1">
        <v>5</v>
      </c>
      <c r="DC8" s="9">
        <f>ROUND(属性投放!D$4+装备属性!D$4*IF($DB8&lt;10,1,ROUNDDOWN($DB8,-1))+SUM(属性投放!E$37:E$45)*$DB8+VLOOKUP($DC$2,一级属性!$E$41:$P$64,COLUMNS(一级属性!$E$41:G$64),0)*($DB8+0.25*IF($DB8&lt;10,1,ROUNDDOWN($DB8,-1)))+VLOOKUP($DC$2,宝石属性!$B$43:$M$66,COLUMNS(宝石属性!$B$43:D$66),0)*10*VLOOKUP(ROUNDDOWN($DB8,-1),宝石属性!$B$25:$N$41,2,0)*VLOOKUP(ROUNDDOWN($DB8,-1),宝石属性!$B$25:$N$41,3,0)+VLOOKUP($DC$2,职业被动!$B$6:$M$29,COLUMNS(职业被动!$B$6:D$29),0)*$DB8,0)</f>
        <v>366</v>
      </c>
      <c r="DD8" s="9">
        <f>ROUND(属性投放!E$4+装备属性!E$4*IF($DB8&lt;10,1,ROUNDDOWN($DB8,-1))+SUM(属性投放!F$37:F$45)*$DB8+VLOOKUP($DC$2,一级属性!$E$41:$P$64,COLUMNS(一级属性!$E$41:H$64),0)*($DB8+0.25*IF($DB8&lt;10,1,ROUNDDOWN($DB8,-1)))+VLOOKUP($DC$2,宝石属性!$B$43:$M$66,COLUMNS(宝石属性!$B$43:E$66),0)*10*VLOOKUP(ROUNDDOWN($DB8,-1),宝石属性!$B$25:$N$41,2,0)*VLOOKUP(ROUNDDOWN($DB8,-1),宝石属性!$B$25:$N$41,3,0)+VLOOKUP($DC$2,职业被动!$B$6:$M$29,COLUMNS(职业被动!$B$6:E$29),0)*$DB8,0)</f>
        <v>283</v>
      </c>
      <c r="DE8" s="9">
        <f>ROUND(属性投放!F$4+装备属性!F$4*IF($DB8&lt;10,1,ROUNDDOWN($DB8,-1))+SUM(属性投放!G$37:G$45)*$DB8+VLOOKUP($DC$2,一级属性!$E$41:$P$64,COLUMNS(一级属性!$E$41:I$64),0)*($DB8+0.25*IF($DB8&lt;10,1,ROUNDDOWN($DB8,-1)))+VLOOKUP($DC$2,宝石属性!$B$43:$M$66,COLUMNS(宝石属性!$B$43:F$66),0)*10*VLOOKUP(ROUNDDOWN($DB8,-1),宝石属性!$B$25:$N$41,2,0)*VLOOKUP(ROUNDDOWN($DB8,-1),宝石属性!$B$25:$N$41,3,0)+VLOOKUP($DC$2,职业被动!$B$6:$M$29,COLUMNS(职业被动!$B$6:F$29),0)*$DB8,0)</f>
        <v>118</v>
      </c>
      <c r="DF8" s="9">
        <f>ROUND(属性投放!G$4+装备属性!G$4*IF($DB8&lt;10,1,ROUNDDOWN($DB8,-1))+SUM(属性投放!H$37:H$45)*$DB8+VLOOKUP($DC$2,一级属性!$E$41:$P$64,COLUMNS(一级属性!$E$41:J$64),0)*($DB8+0.25*IF($DB8&lt;10,1,ROUNDDOWN($DB8,-1)))+VLOOKUP($DC$2,宝石属性!$B$43:$M$66,COLUMNS(宝石属性!$B$43:G$66),0)*10*VLOOKUP(ROUNDDOWN($DB8,-1),宝石属性!$B$25:$N$41,2,0)*VLOOKUP(ROUNDDOWN($DB8,-1),宝石属性!$B$25:$N$41,3,0)+VLOOKUP($DC$2,职业被动!$B$6:$M$29,COLUMNS(职业被动!$B$6:G$29),0)*$DB8,0)</f>
        <v>138</v>
      </c>
      <c r="DG8" s="9">
        <f>ROUND(属性投放!H$4+装备属性!H$4*IF($DB8&lt;10,1,ROUNDDOWN($DB8,-1))+SUM(属性投放!I$37:I$45)*$DB8+VLOOKUP($DC$2,一级属性!$E$41:$P$64,COLUMNS(一级属性!$E$41:K$64),0)*($DB8+0.25*IF($DB8&lt;10,1,ROUNDDOWN($DB8,-1)))+VLOOKUP($DC$2,宝石属性!$B$43:$M$66,COLUMNS(宝石属性!$B$43:H$66),0)*10*VLOOKUP(ROUNDDOWN($DB8,-1),宝石属性!$B$25:$N$41,2,0)*VLOOKUP(ROUNDDOWN($DB8,-1),宝石属性!$B$25:$N$41,3,0)+VLOOKUP($DC$2,职业被动!$B$6:$M$29,COLUMNS(职业被动!$B$6:H$29),0)*$DB8,0)</f>
        <v>94</v>
      </c>
      <c r="DH8" s="9">
        <f>ROUND(属性投放!I$4+装备属性!I$4*IF($DB8&lt;10,1,ROUNDDOWN($DB8,-1))+SUM(属性投放!J$37:J$45)*$DB8+VLOOKUP($DC$2,一级属性!$E$41:$P$64,COLUMNS(一级属性!$E$41:L$64),0)*($DB8+0.25*IF($DB8&lt;10,1,ROUNDDOWN($DB8,-1)))+VLOOKUP($DC$2,宝石属性!$B$43:$M$66,COLUMNS(宝石属性!$B$43:I$66),0)*10*VLOOKUP(ROUNDDOWN($DB8,-1),宝石属性!$B$25:$N$41,2,0)*VLOOKUP(ROUNDDOWN($DB8,-1),宝石属性!$B$25:$N$41,3,0)+VLOOKUP($DC$2,职业被动!$B$6:$M$29,COLUMNS(职业被动!$B$6:I$29),0)*$DB8,0)</f>
        <v>70</v>
      </c>
      <c r="DI8" s="9">
        <f>ROUND(属性投放!J$4+装备属性!J$4*IF($DB8&lt;10,1,ROUNDDOWN($DB8,-1))+SUM(属性投放!K$37:K$45)*$DB8+VLOOKUP($DC$2,一级属性!$E$41:$P$64,COLUMNS(一级属性!$E$41:M$64),0)*($DB8+0.25*IF($DB8&lt;10,1,ROUNDDOWN($DB8,-1)))+VLOOKUP($DC$2,宝石属性!$B$43:$M$66,COLUMNS(宝石属性!$B$43:J$66),0)*10*VLOOKUP(ROUNDDOWN($DB8,-1),宝石属性!$B$25:$N$41,2,0)*VLOOKUP(ROUNDDOWN($DB8,-1),宝石属性!$B$25:$N$41,3,0)+VLOOKUP($DC$2,职业被动!$B$6:$M$29,COLUMNS(职业被动!$B$6:J$29),0)*$DB8,0)</f>
        <v>52</v>
      </c>
      <c r="DJ8" s="9">
        <f>ROUND(属性投放!K$4+装备属性!K$4*IF($DB8&lt;10,1,ROUNDDOWN($DB8,-1))+SUM(属性投放!L$37:L$45)*$DB8+VLOOKUP($DC$2,一级属性!$E$41:$P$64,COLUMNS(一级属性!$E$41:N$64),0)*($DB8+0.25*IF($DB8&lt;10,1,ROUNDDOWN($DB8,-1)))+VLOOKUP($DC$2,宝石属性!$B$43:$M$66,COLUMNS(宝石属性!$B$43:K$66),0)*10*VLOOKUP(ROUNDDOWN($DB8,-1),宝石属性!$B$25:$N$41,2,0)*VLOOKUP(ROUNDDOWN($DB8,-1),宝石属性!$B$25:$N$41,3,0)+VLOOKUP($DC$2,职业被动!$B$6:$M$29,COLUMNS(职业被动!$B$6:K$29),0)*$DB8,0)</f>
        <v>26</v>
      </c>
      <c r="DK8" s="9">
        <f>ROUND(属性投放!L$4+装备属性!L$4*IF($DB8&lt;10,1,ROUNDDOWN($DB8,-1))+SUM(属性投放!M$37:M$45)*$DB8+VLOOKUP($DC$2,一级属性!$E$41:$P$64,COLUMNS(一级属性!$E$41:O$64),0)*($DB8+0.25*IF($DB8&lt;10,1,ROUNDDOWN($DB8,-1)))+VLOOKUP($DC$2,宝石属性!$B$43:$M$66,COLUMNS(宝石属性!$B$43:L$66),0)*10*VLOOKUP(ROUNDDOWN($DB8,-1),宝石属性!$B$25:$N$41,2,0)*VLOOKUP(ROUNDDOWN($DB8,-1),宝石属性!$B$25:$N$41,3,0)+VLOOKUP($DC$2,职业被动!$B$6:$M$29,COLUMNS(职业被动!$B$6:L$29),0)*$DB8,0)</f>
        <v>2</v>
      </c>
      <c r="DL8" s="9">
        <f>ROUND(属性投放!M$4+装备属性!M$4*IF($DB8&lt;10,1,ROUNDDOWN($DB8,-1))+SUM(属性投放!N$37:N$45)*$DB8+VLOOKUP($DC$2,一级属性!$E$41:$P$64,COLUMNS(一级属性!$E$41:P$64),0)*($DB8+0.25*IF($DB8&lt;10,1,ROUNDDOWN($DB8,-1)))+VLOOKUP($DC$2,宝石属性!$B$43:$M$66,COLUMNS(宝石属性!$B$43:M$66),0)*10*VLOOKUP(ROUNDDOWN($DB8,-1),宝石属性!$B$25:$N$41,2,0)*VLOOKUP(ROUNDDOWN($DB8,-1),宝石属性!$B$25:$N$41,3,0)+VLOOKUP($DC$2,职业被动!$B$6:$M$29,COLUMNS(职业被动!$B$6:M$29),0)*$DB8,0)</f>
        <v>52</v>
      </c>
      <c r="DM8" s="48">
        <f>属性价值和能力评分!$F$9+ROUND(属性价值和能力评分!$F$38*10,0)*DB8+ROUND((SUM(装备属性!$W$9:$W$14)+属性价值和能力评分!$F$38*1.25+1.4+2.8)*IF(DB8&lt;10,1,ROUNDDOWN(DB8,-1)),0)+15*VLOOKUP(ROUNDDOWN(DB8,-1),宝石属性!$B$26:$D$41,2,0)*6*VLOOKUP(ROUNDDOWN(DB8,-1),宝石属性!$B$26:$D$41,3,0)+(属性价值和能力评分!$F$49*9+属性价值和能力评分!$F$50*2+属性价值和能力评分!$F$53*8/5)*DB8</f>
        <v>1246</v>
      </c>
      <c r="DO8" s="1">
        <v>5</v>
      </c>
      <c r="DP8" s="9">
        <f>ROUND(属性投放!D$4+装备属性!D$4*IF($DO8&lt;10,1,ROUNDDOWN($DO8,-1))+SUM(属性投放!E$37:E$45)*$DO8+VLOOKUP($DP$2,一级属性!$E$41:$P$64,COLUMNS(一级属性!$E$41:G$64),0)*($DO8+0.25*IF($DO8&lt;10,1,ROUNDDOWN($DO8,-1)))+VLOOKUP($DP$2,宝石属性!$B$43:$M$66,COLUMNS(宝石属性!$B$43:D$66),0)*10*VLOOKUP(ROUNDDOWN($DO8,-1),宝石属性!$B$25:$N$41,2,0)*VLOOKUP(ROUNDDOWN($DO8,-1),宝石属性!$B$25:$N$41,3,0)+VLOOKUP($DP$2,职业被动!$B$6:$M$29,COLUMNS(职业被动!$B$6:D$29),0)*$DO8,0)</f>
        <v>611</v>
      </c>
      <c r="DQ8" s="9">
        <f>ROUND(属性投放!E$4+装备属性!E$4*IF($DO8&lt;10,1,ROUNDDOWN($DO8,-1))+SUM(属性投放!F$37:F$45)*$DO8+VLOOKUP($DP$2,一级属性!$E$41:$P$64,COLUMNS(一级属性!$E$41:H$64),0)*($DO8+0.25*IF($DO8&lt;10,1,ROUNDDOWN($DO8,-1)))+VLOOKUP($DP$2,宝石属性!$B$43:$M$66,COLUMNS(宝石属性!$B$43:E$66),0)*10*VLOOKUP(ROUNDDOWN($DO8,-1),宝石属性!$B$25:$N$41,2,0)*VLOOKUP(ROUNDDOWN($DO8,-1),宝石属性!$B$25:$N$41,3,0)+VLOOKUP($DP$2,职业被动!$B$6:$M$29,COLUMNS(职业被动!$B$6:E$29),0)*$DO8,0)</f>
        <v>283</v>
      </c>
      <c r="DR8" s="9">
        <f>ROUND(属性投放!F$4+装备属性!F$4*IF($DO8&lt;10,1,ROUNDDOWN($DO8,-1))+SUM(属性投放!G$37:G$45)*$DO8+VLOOKUP($DP$2,一级属性!$E$41:$P$64,COLUMNS(一级属性!$E$41:I$64),0)*($DO8+0.25*IF($DO8&lt;10,1,ROUNDDOWN($DO8,-1)))+VLOOKUP($DP$2,宝石属性!$B$43:$M$66,COLUMNS(宝石属性!$B$43:F$66),0)*10*VLOOKUP(ROUNDDOWN($DO8,-1),宝石属性!$B$25:$N$41,2,0)*VLOOKUP(ROUNDDOWN($DO8,-1),宝石属性!$B$25:$N$41,3,0)+VLOOKUP($DP$2,职业被动!$B$6:$M$29,COLUMNS(职业被动!$B$6:F$29),0)*$DO8,0)</f>
        <v>118</v>
      </c>
      <c r="DS8" s="9">
        <f>ROUND(属性投放!G$4+装备属性!G$4*IF($DO8&lt;10,1,ROUNDDOWN($DO8,-1))+SUM(属性投放!H$37:H$45)*$DO8+VLOOKUP($DP$2,一级属性!$E$41:$P$64,COLUMNS(一级属性!$E$41:J$64),0)*($DO8+0.25*IF($DO8&lt;10,1,ROUNDDOWN($DO8,-1)))+VLOOKUP($DP$2,宝石属性!$B$43:$M$66,COLUMNS(宝石属性!$B$43:G$66),0)*10*VLOOKUP(ROUNDDOWN($DO8,-1),宝石属性!$B$25:$N$41,2,0)*VLOOKUP(ROUNDDOWN($DO8,-1),宝石属性!$B$25:$N$41,3,0)+VLOOKUP($DP$2,职业被动!$B$6:$M$29,COLUMNS(职业被动!$B$6:G$29),0)*$DO8,0)</f>
        <v>70</v>
      </c>
      <c r="DT8" s="9">
        <f>ROUND(属性投放!H$4+装备属性!H$4*IF($DO8&lt;10,1,ROUNDDOWN($DO8,-1))+SUM(属性投放!I$37:I$45)*$DO8+VLOOKUP($DP$2,一级属性!$E$41:$P$64,COLUMNS(一级属性!$E$41:K$64),0)*($DO8+0.25*IF($DO8&lt;10,1,ROUNDDOWN($DO8,-1)))+VLOOKUP($DP$2,宝石属性!$B$43:$M$66,COLUMNS(宝石属性!$B$43:H$66),0)*10*VLOOKUP(ROUNDDOWN($DO8,-1),宝石属性!$B$25:$N$41,2,0)*VLOOKUP(ROUNDDOWN($DO8,-1),宝石属性!$B$25:$N$41,3,0)+VLOOKUP($DP$2,职业被动!$B$6:$M$29,COLUMNS(职业被动!$B$6:H$29),0)*$DO8,0)</f>
        <v>99</v>
      </c>
      <c r="DU8" s="9">
        <f>ROUND(属性投放!I$4+装备属性!I$4*IF($DO8&lt;10,1,ROUNDDOWN($DO8,-1))+SUM(属性投放!J$37:J$45)*$DO8+VLOOKUP($DP$2,一级属性!$E$41:$P$64,COLUMNS(一级属性!$E$41:L$64),0)*($DO8+0.25*IF($DO8&lt;10,1,ROUNDDOWN($DO8,-1)))+VLOOKUP($DP$2,宝石属性!$B$43:$M$66,COLUMNS(宝石属性!$B$43:I$66),0)*10*VLOOKUP(ROUNDDOWN($DO8,-1),宝石属性!$B$25:$N$41,2,0)*VLOOKUP(ROUNDDOWN($DO8,-1),宝石属性!$B$25:$N$41,3,0)+VLOOKUP($DP$2,职业被动!$B$6:$M$29,COLUMNS(职业被动!$B$6:I$29),0)*$DO8,0)</f>
        <v>70</v>
      </c>
      <c r="DV8" s="9">
        <f>ROUND(属性投放!J$4+装备属性!J$4*IF($DO8&lt;10,1,ROUNDDOWN($DO8,-1))+SUM(属性投放!K$37:K$45)*$DO8+VLOOKUP($DP$2,一级属性!$E$41:$P$64,COLUMNS(一级属性!$E$41:M$64),0)*($DO8+0.25*IF($DO8&lt;10,1,ROUNDDOWN($DO8,-1)))+VLOOKUP($DP$2,宝石属性!$B$43:$M$66,COLUMNS(宝石属性!$B$43:J$66),0)*10*VLOOKUP(ROUNDDOWN($DO8,-1),宝石属性!$B$25:$N$41,2,0)*VLOOKUP(ROUNDDOWN($DO8,-1),宝石属性!$B$25:$N$41,3,0)+VLOOKUP($DP$2,职业被动!$B$6:$M$29,COLUMNS(职业被动!$B$6:J$29),0)*$DO8,0)</f>
        <v>52</v>
      </c>
      <c r="DW8" s="9">
        <f>ROUND(属性投放!K$4+装备属性!K$4*IF($DO8&lt;10,1,ROUNDDOWN($DO8,-1))+SUM(属性投放!L$37:L$45)*$DO8+VLOOKUP($DP$2,一级属性!$E$41:$P$64,COLUMNS(一级属性!$E$41:N$64),0)*($DO8+0.25*IF($DO8&lt;10,1,ROUNDDOWN($DO8,-1)))+VLOOKUP($DP$2,宝石属性!$B$43:$M$66,COLUMNS(宝石属性!$B$43:K$66),0)*10*VLOOKUP(ROUNDDOWN($DO8,-1),宝石属性!$B$25:$N$41,2,0)*VLOOKUP(ROUNDDOWN($DO8,-1),宝石属性!$B$25:$N$41,3,0)+VLOOKUP($DP$2,职业被动!$B$6:$M$29,COLUMNS(职业被动!$B$6:K$29),0)*$DO8,0)</f>
        <v>26</v>
      </c>
      <c r="DX8" s="9">
        <f>ROUND(属性投放!L$4+装备属性!L$4*IF($DO8&lt;10,1,ROUNDDOWN($DO8,-1))+SUM(属性投放!M$37:M$45)*$DO8+VLOOKUP($DP$2,一级属性!$E$41:$P$64,COLUMNS(一级属性!$E$41:O$64),0)*($DO8+0.25*IF($DO8&lt;10,1,ROUNDDOWN($DO8,-1)))+VLOOKUP($DP$2,宝石属性!$B$43:$M$66,COLUMNS(宝石属性!$B$43:L$66),0)*10*VLOOKUP(ROUNDDOWN($DO8,-1),宝石属性!$B$25:$N$41,2,0)*VLOOKUP(ROUNDDOWN($DO8,-1),宝石属性!$B$25:$N$41,3,0)+VLOOKUP($DP$2,职业被动!$B$6:$M$29,COLUMNS(职业被动!$B$6:L$29),0)*$DO8,0)</f>
        <v>2</v>
      </c>
      <c r="DY8" s="9">
        <f>ROUND(属性投放!M$4+装备属性!M$4*IF($DO8&lt;10,1,ROUNDDOWN($DO8,-1))+SUM(属性投放!N$37:N$45)*$DO8+VLOOKUP($DP$2,一级属性!$E$41:$P$64,COLUMNS(一级属性!$E$41:P$64),0)*($DO8+0.25*IF($DO8&lt;10,1,ROUNDDOWN($DO8,-1)))+VLOOKUP($DP$2,宝石属性!$B$43:$M$66,COLUMNS(宝石属性!$B$43:M$66),0)*10*VLOOKUP(ROUNDDOWN($DO8,-1),宝石属性!$B$25:$N$41,2,0)*VLOOKUP(ROUNDDOWN($DO8,-1),宝石属性!$B$25:$N$41,3,0)+VLOOKUP($DP$2,职业被动!$B$6:$M$29,COLUMNS(职业被动!$B$6:M$29),0)*$DO8,0)</f>
        <v>52</v>
      </c>
      <c r="DZ8" s="48">
        <f>属性价值和能力评分!$F$9+ROUND(属性价值和能力评分!$F$38*10,0)*DO8+ROUND((SUM(装备属性!$W$9:$W$14)+属性价值和能力评分!$F$38*1.25+1.4+2.8)*IF(DO8&lt;10,1,ROUNDDOWN(DO8,-1)),0)+15*VLOOKUP(ROUNDDOWN(DO8,-1),宝石属性!$B$26:$D$41,2,0)*6*VLOOKUP(ROUNDDOWN(DO8,-1),宝石属性!$B$26:$D$41,3,0)+(属性价值和能力评分!$F$49*9+属性价值和能力评分!$F$50*2+属性价值和能力评分!$F$53*8/5)*DO8</f>
        <v>1246</v>
      </c>
      <c r="EA8" s="17"/>
      <c r="EB8" s="1">
        <v>5</v>
      </c>
      <c r="EC8" s="1">
        <f>ROUND(CC8/MAX(CE8/10,((CE8*(1+属性投放!$E$8)-CF8+属性投放!$F$8*EB8)*(1+属性投放!$G$8)*(1+属性投放!$H$8))),1)</f>
        <v>2.9</v>
      </c>
      <c r="ED8" s="1">
        <f>ROUND(CP8/MAX(CE8/10,((CE8*(1+属性投放!$E$8)-CS8+属性投放!$F$8*EB8)*(1+属性投放!$G$8)*(1+属性投放!$H$8))),1)</f>
        <v>2.7</v>
      </c>
      <c r="EE8" s="1">
        <f>ROUND(DC8/MAX(CE8/10,((CE8*(1+属性投放!$E$8)-DF8+属性投放!$F$8*EB8)*(1+属性投放!$G$8)*(1+属性投放!$H$8))),1)</f>
        <v>8.1999999999999993</v>
      </c>
      <c r="EF8" s="1">
        <f>ROUND(DP8/MAX(CE8/10,((CE8*(1+属性投放!$E$8)-DS8+属性投放!$F$8*EB8)*(1+属性投放!$G$8)*(1+属性投放!$H$8))),1)</f>
        <v>5.0999999999999996</v>
      </c>
      <c r="EH8" s="1">
        <f>ROUND(CC8/MAX(属性投放!$F$9*EB8,((CT8*(1+属性投放!$E$9)-CH8+属性投放!$F$9*EB8)*(1+属性投放!$G$9)*(1+属性投放!$H$9))),1)</f>
        <v>2.2999999999999998</v>
      </c>
      <c r="EI8" s="1">
        <f>ROUND(CP8/MAX(属性投放!$F$9*EB8,((CT8*(1+属性投放!$E$9)-CU8+属性投放!$F$9*EB8)*(1+属性投放!$G$9)*(1+属性投放!$H$9))),1)</f>
        <v>2.6</v>
      </c>
      <c r="EJ8" s="1">
        <f>ROUND(DC8/MAX(属性投放!$F$9*EB8,((CT8*(1+属性投放!$E$9)-DH8+属性投放!$F$9*EB8)*(1+属性投放!$G$9)*(1+属性投放!$H$9))),1)</f>
        <v>2.4</v>
      </c>
      <c r="EK8" s="1">
        <f>ROUND(DP8/MAX(属性投放!$F$9*EB8,((CT8*(1+属性投放!$E$9)-DU8+属性投放!$F$9*EB8)*(1+属性投放!$G$9)*(1+属性投放!$H$9))),1)</f>
        <v>4</v>
      </c>
      <c r="EM8" s="1">
        <f>ROUND(CC8/((BW8*(1+属性投放!$E$10)+属性投放!$F$10*EB8)*(1+属性投放!$G$10)*(1+属性投放!$H$10)),1)</f>
        <v>7.6</v>
      </c>
      <c r="EN8" s="1">
        <f>ROUND(CP8/((BW8*(1+属性投放!$E$10)+属性投放!$F$10*EB8)*(1+属性投放!$G$10)*(1+属性投放!$H$10)),1)</f>
        <v>7.6</v>
      </c>
      <c r="EO8" s="1">
        <f>ROUND(DC8/((BW8*(1+属性投放!$E$10)+属性投放!$F$10*EB8)*(1+属性投放!$G$10)*(1+属性投放!$H$10)),1)</f>
        <v>8.4</v>
      </c>
      <c r="EP8" s="1">
        <f>ROUND(DP8/((BW8*(1+属性投放!$E$10)+属性投放!$F$10*EB8)*(1+属性投放!$G$10)*(1+属性投放!$H$10)),1)</f>
        <v>14.1</v>
      </c>
    </row>
    <row r="9" spans="2:146">
      <c r="B9" s="1">
        <v>6</v>
      </c>
      <c r="C9" s="9">
        <f>ROUND(属性投放!D$4+装备属性!D$4*IF($B9&lt;10,1,ROUNDDOWN($B9,-1))+SUM(属性投放!E$37:E$45)*$B9+VLOOKUP($C$2,一级属性!$E$41:$P$64,COLUMNS(一级属性!$E$41:G$64),0)*($B9+0.25*IF($B9&lt;10,1,ROUNDDOWN($B9,-1)))+VLOOKUP($C$2,宝石属性!$B$43:$M$66,COLUMNS(宝石属性!$B$43:D$66),0)*10*VLOOKUP(ROUNDDOWN($B9,-1),宝石属性!$B$25:$N$41,2,0)*VLOOKUP(ROUNDDOWN($B9,-1),宝石属性!$B$25:$N$41,3,0)+VLOOKUP($C$2,职业被动!$B$6:$M$29,COLUMNS(职业被动!$B$6:D$29),0)*$B9,0)</f>
        <v>404</v>
      </c>
      <c r="D9" s="9">
        <f>ROUND(属性投放!E$4+装备属性!E$4*IF($B9&lt;10,1,ROUNDDOWN($B9,-1))+SUM(属性投放!F$37:F$38)*$B9+VLOOKUP($C$2,一级属性!$E$67:$P$90,COLUMNS(一级属性!$E$67:H$90),0)*$B9+VLOOKUP($C$2,宝石属性!$B$43:$M$66,COLUMNS(宝石属性!$B$43:E$66),0)*10*VLOOKUP(ROUNDDOWN($B9,-1),宝石属性!$B$25:$N$41,2,0)*VLOOKUP(ROUNDDOWN($B9,-1),宝石属性!$B$25:$N$41,3,0)+VLOOKUP($C$2,职业被动!$B$6:$M$29,COLUMNS(职业被动!$B$6:E$29),0)*$B9,0)</f>
        <v>298</v>
      </c>
      <c r="E9" s="9">
        <f>ROUND(属性投放!F$4+装备属性!F$4*IF($B9&lt;10,1,ROUNDDOWN($B9,-1))+SUM(属性投放!G$37:G$38)*$B9+VLOOKUP($C$2,一级属性!$E$67:$P$90,COLUMNS(一级属性!$E$67:I$90),0)*$B9+VLOOKUP($C$2,宝石属性!$B$43:$M$66,COLUMNS(宝石属性!$B$43:F$66),0)*10*VLOOKUP(ROUNDDOWN($B9,-1),宝石属性!$B$25:$N$41,2,0)*VLOOKUP(ROUNDDOWN($B9,-1),宝石属性!$B$25:$N$41,3,0)+VLOOKUP($C$2,职业被动!$B$6:$M$29,COLUMNS(职业被动!$B$6:F$29),0)*$B9,0)</f>
        <v>165</v>
      </c>
      <c r="F9" s="9">
        <f>ROUND(属性投放!G$4+装备属性!G$4*IF($B9&lt;10,1,ROUNDDOWN($B9,-1))+SUM(属性投放!H$37:H$38)*$B9+VLOOKUP($C$2,一级属性!$E$67:$P$90,COLUMNS(一级属性!$E$67:J$90),0)*$B9+VLOOKUP($C$2,宝石属性!$B$43:$M$66,COLUMNS(宝石属性!$B$43:G$66),0)*10*VLOOKUP(ROUNDDOWN($B9,-1),宝石属性!$B$25:$N$41,2,0)*VLOOKUP(ROUNDDOWN($B9,-1),宝石属性!$B$25:$N$41,3,0)+VLOOKUP($C$2,职业被动!$B$6:$M$29,COLUMNS(职业被动!$B$6:G$29),0)*$B9,0)</f>
        <v>79</v>
      </c>
      <c r="G9" s="9">
        <f>ROUND(属性投放!H$4+装备属性!H$4*IF($B9&lt;10,1,ROUNDDOWN($B9,-1))+SUM(属性投放!I$37:I$38)*$B9+VLOOKUP($C$2,一级属性!$E$67:$P$90,COLUMNS(一级属性!$E$67:K$90),0)*$B9+VLOOKUP($C$2,宝石属性!$B$43:$M$66,COLUMNS(宝石属性!$B$43:H$66),0)*10*VLOOKUP(ROUNDDOWN($B9,-1),宝石属性!$B$25:$N$41,2,0)*VLOOKUP(ROUNDDOWN($B9,-1),宝石属性!$B$25:$N$41,3,0)+VLOOKUP($C$2,职业被动!$B$6:$M$29,COLUMNS(职业被动!$B$6:H$29),0)*$B9,0)</f>
        <v>96</v>
      </c>
      <c r="H9" s="9">
        <f>ROUND(属性投放!I$4+装备属性!I$4*IF($B9&lt;10,1,ROUNDDOWN($B9,-1))+SUM(属性投放!J$37:J$38)*$B9+VLOOKUP($C$2,一级属性!$E$67:$P$90,COLUMNS(一级属性!$E$67:L$90),0)*$B9+VLOOKUP($C$2,宝石属性!$B$43:$M$66,COLUMNS(宝石属性!$B$43:I$66),0)*10*VLOOKUP(ROUNDDOWN($B9,-1),宝石属性!$B$25:$N$41,2,0)*VLOOKUP(ROUNDDOWN($B9,-1),宝石属性!$B$25:$N$41,3,0)+VLOOKUP($C$2,职业被动!$B$6:$M$29,COLUMNS(职业被动!$B$6:I$29),0)*$B9,0)</f>
        <v>84</v>
      </c>
      <c r="I9" s="9">
        <f>ROUND(属性投放!J$4+装备属性!J$4*IF($B9&lt;10,1,ROUNDDOWN($B9,-1))+SUM(属性投放!K$37:K$38)*$B9+VLOOKUP($C$2,一级属性!$E$67:$P$90,COLUMNS(一级属性!$E$67:M$90),0)*$B9+VLOOKUP($C$2,宝石属性!$B$43:$M$66,COLUMNS(宝石属性!$B$43:J$66),0)*10*VLOOKUP(ROUNDDOWN($B9,-1),宝石属性!$B$25:$N$41,2,0)*VLOOKUP(ROUNDDOWN($B9,-1),宝石属性!$B$25:$N$41,3,0)+VLOOKUP($C$2,职业被动!$B$6:$M$29,COLUMNS(职业被动!$B$6:J$29),0)*$B9,0)</f>
        <v>57</v>
      </c>
      <c r="J9" s="9">
        <f>ROUND(属性投放!K$4+装备属性!K$4*IF($B9&lt;10,1,ROUNDDOWN($B9,-1))+SUM(属性投放!L$37:L$38)*$B9+VLOOKUP($C$2,一级属性!$E$67:$P$90,COLUMNS(一级属性!$E$67:N$90),0)*$B9+VLOOKUP($C$2,宝石属性!$B$43:$M$66,COLUMNS(宝石属性!$B$43:K$66),0)*10*VLOOKUP(ROUNDDOWN($B9,-1),宝石属性!$B$25:$N$41,2,0)*VLOOKUP(ROUNDDOWN($B9,-1),宝石属性!$B$25:$N$41,3,0)+VLOOKUP($C$2,职业被动!$B$6:$M$29,COLUMNS(职业被动!$B$6:K$29),0)*$B9,0)</f>
        <v>26</v>
      </c>
      <c r="K9" s="9">
        <f>ROUND(属性投放!L$4+装备属性!L$4*IF($B9&lt;10,1,ROUNDDOWN($B9,-1))+SUM(属性投放!M$37:M$38)*$B9+VLOOKUP($C$2,一级属性!$E$67:$P$90,COLUMNS(一级属性!$E$67:O$90),0)*$B9+VLOOKUP($C$2,宝石属性!$B$43:$M$66,COLUMNS(宝石属性!$B$43:L$66),0)*10*VLOOKUP(ROUNDDOWN($B9,-1),宝石属性!$B$25:$N$41,2,0)*VLOOKUP(ROUNDDOWN($B9,-1),宝石属性!$B$25:$N$41,3,0)+VLOOKUP($C$2,职业被动!$B$6:$M$29,COLUMNS(职业被动!$B$6:L$29),0)*$B9,0)</f>
        <v>2</v>
      </c>
      <c r="L9" s="9">
        <f>ROUND(属性投放!M$4+装备属性!M$4*IF($B9&lt;10,1,ROUNDDOWN($B9,-1))+SUM(属性投放!N$37:N$38)*$B9+VLOOKUP($C$2,一级属性!$E$67:$P$90,COLUMNS(一级属性!$E$67:P$90),0)*$B9+VLOOKUP($C$2,宝石属性!$B$43:$M$66,COLUMNS(宝石属性!$B$43:M$66),0)*10*VLOOKUP(ROUNDDOWN($B9,-1),宝石属性!$B$25:$N$41,2,0)*VLOOKUP(ROUNDDOWN($B9,-1),宝石属性!$B$25:$N$41,3,0)+VLOOKUP($C$2,职业被动!$B$6:$M$29,COLUMNS(职业被动!$B$6:M$29),0)*$B9,0)</f>
        <v>62</v>
      </c>
      <c r="M9" s="48">
        <f>属性价值和能力评分!$F$9+ROUND(属性价值和能力评分!$F$38*10,0)*B9+ROUND((SUM(装备属性!$W$9:$W$14)+属性价值和能力评分!$F$38*1.25+1.4+2.8)*IF(B9&lt;10,1,ROUNDDOWN(B9,-1)),0)+15*VLOOKUP(ROUNDDOWN(B9,-1),宝石属性!$B$26:$D$41,2,0)*6*VLOOKUP(ROUNDDOWN(B9,-1),宝石属性!$B$26:$D$41,3,0)+(属性价值和能力评分!$F$49*9+属性价值和能力评分!$F$50*2+属性价值和能力评分!$F$53*8/5)*B9</f>
        <v>1366</v>
      </c>
      <c r="N9" s="20"/>
      <c r="O9" s="1">
        <v>6</v>
      </c>
      <c r="P9" s="9">
        <f>ROUND(属性投放!D$4+装备属性!D$4*IF($O9&lt;10,1,ROUNDDOWN($O9,-1))+SUM(属性投放!E$37:E$45)*$O9+VLOOKUP($P$2,一级属性!$E$41:$P$64,COLUMNS(一级属性!$E$41:G$64),0)*($O9+0.25*IF($O9&lt;10,1,ROUNDDOWN($O9,-1)))+VLOOKUP($P$2,宝石属性!$B$43:$M$66,COLUMNS(宝石属性!$B$43:D$66),0)*10*VLOOKUP(ROUNDDOWN($O9,-1),宝石属性!$B$25:$N$41,2,0)*VLOOKUP(ROUNDDOWN($O9,-1),宝石属性!$B$25:$N$41,3,0)+VLOOKUP($P$2,职业被动!$B$6:$M$29,COLUMNS(职业被动!$B$6:D$29),0)*$O9,0)</f>
        <v>488</v>
      </c>
      <c r="Q9" s="9">
        <f>ROUND(属性投放!E$4+装备属性!E$4*IF($O9&lt;10,1,ROUNDDOWN($O9,-1))+SUM(属性投放!F$37:F$45)*$O9+VLOOKUP($P$2,一级属性!$E$41:$P$64,COLUMNS(一级属性!$E$41:H$64),0)*($O9+0.25*IF($O9&lt;10,1,ROUNDDOWN($O9,-1)))+VLOOKUP($P$2,宝石属性!$B$43:$M$66,COLUMNS(宝石属性!$B$43:E$66),0)*10*VLOOKUP(ROUNDDOWN($O9,-1),宝石属性!$B$25:$N$41,2,0)*VLOOKUP(ROUNDDOWN($O9,-1),宝石属性!$B$25:$N$41,3,0)+VLOOKUP($P$2,职业被动!$B$6:$M$29,COLUMNS(职业被动!$B$6:E$29),0)*$O9,0)</f>
        <v>392</v>
      </c>
      <c r="R9" s="9">
        <f>ROUND(属性投放!F$4+装备属性!F$4*IF($O9&lt;10,1,ROUNDDOWN($O9,-1))+SUM(属性投放!G$37:G$45)*$O9+VLOOKUP($P$2,一级属性!$E$41:$P$64,COLUMNS(一级属性!$E$41:I$64),0)*($O9+0.25*IF($O9&lt;10,1,ROUNDDOWN($O9,-1)))+VLOOKUP($P$2,宝石属性!$B$43:$M$66,COLUMNS(宝石属性!$B$43:F$66),0)*10*VLOOKUP(ROUNDDOWN($O9,-1),宝石属性!$B$25:$N$41,2,0)*VLOOKUP(ROUNDDOWN($O9,-1),宝石属性!$B$25:$N$41,3,0)+VLOOKUP($P$2,职业被动!$B$6:$M$29,COLUMNS(职业被动!$B$6:F$29),0)*$O9,0)</f>
        <v>120</v>
      </c>
      <c r="S9" s="9">
        <f>ROUND(属性投放!G$4+装备属性!G$4*IF($O9&lt;10,1,ROUNDDOWN($O9,-1))+SUM(属性投放!H$37:H$45)*$O9+VLOOKUP($P$2,一级属性!$E$41:$P$64,COLUMNS(一级属性!$E$41:J$64),0)*($O9+0.25*IF($O9&lt;10,1,ROUNDDOWN($O9,-1)))+VLOOKUP($P$2,宝石属性!$B$43:$M$66,COLUMNS(宝石属性!$B$43:G$66),0)*10*VLOOKUP(ROUNDDOWN($O9,-1),宝石属性!$B$25:$N$41,2,0)*VLOOKUP(ROUNDDOWN($O9,-1),宝石属性!$B$25:$N$41,3,0)+VLOOKUP($P$2,职业被动!$B$6:$M$29,COLUMNS(职业被动!$B$6:G$29),0)*$O9,0)</f>
        <v>73</v>
      </c>
      <c r="T9" s="9">
        <f>ROUND(属性投放!H$4+装备属性!H$4*IF($O9&lt;10,1,ROUNDDOWN($O9,-1))+SUM(属性投放!I$37:I$45)*$O9+VLOOKUP($P$2,一级属性!$E$41:$P$64,COLUMNS(一级属性!$E$41:K$64),0)*($O9+0.25*IF($O9&lt;10,1,ROUNDDOWN($O9,-1)))+VLOOKUP($P$2,宝石属性!$B$43:$M$66,COLUMNS(宝石属性!$B$43:H$66),0)*10*VLOOKUP(ROUNDDOWN($O9,-1),宝石属性!$B$25:$N$41,2,0)*VLOOKUP(ROUNDDOWN($O9,-1),宝石属性!$B$25:$N$41,3,0)+VLOOKUP($P$2,职业被动!$B$6:$M$29,COLUMNS(职业被动!$B$6:H$29),0)*$O9,0)</f>
        <v>121</v>
      </c>
      <c r="U9" s="9">
        <f>ROUND(属性投放!I$4+装备属性!I$4*IF($O9&lt;10,1,ROUNDDOWN($O9,-1))+SUM(属性投放!J$37:J$45)*$O9+VLOOKUP($P$2,一级属性!$E$41:$P$64,COLUMNS(一级属性!$E$41:L$64),0)*($O9+0.25*IF($O9&lt;10,1,ROUNDDOWN($O9,-1)))+VLOOKUP($P$2,宝石属性!$B$43:$M$66,COLUMNS(宝石属性!$B$43:I$66),0)*10*VLOOKUP(ROUNDDOWN($O9,-1),宝石属性!$B$25:$N$41,2,0)*VLOOKUP(ROUNDDOWN($O9,-1),宝石属性!$B$25:$N$41,3,0)+VLOOKUP($P$2,职业被动!$B$6:$M$29,COLUMNS(职业被动!$B$6:I$29),0)*$O9,0)</f>
        <v>84</v>
      </c>
      <c r="V9" s="9">
        <f>ROUND(属性投放!J$4+装备属性!J$4*IF($O9&lt;10,1,ROUNDDOWN($O9,-1))+SUM(属性投放!K$37:K$45)*$O9+VLOOKUP($P$2,一级属性!$E$41:$P$64,COLUMNS(一级属性!$E$41:M$64),0)*($O9+0.25*IF($O9&lt;10,1,ROUNDDOWN($O9,-1)))+VLOOKUP($P$2,宝石属性!$B$43:$M$66,COLUMNS(宝石属性!$B$43:J$66),0)*10*VLOOKUP(ROUNDDOWN($O9,-1),宝石属性!$B$25:$N$41,2,0)*VLOOKUP(ROUNDDOWN($O9,-1),宝石属性!$B$25:$N$41,3,0)+VLOOKUP($P$2,职业被动!$B$6:$M$29,COLUMNS(职业被动!$B$6:J$29),0)*$O9,0)</f>
        <v>61</v>
      </c>
      <c r="W9" s="9">
        <f>ROUND(属性投放!K$4+装备属性!K$4*IF($O9&lt;10,1,ROUNDDOWN($O9,-1))+SUM(属性投放!L$37:L$45)*$O9+VLOOKUP($P$2,一级属性!$E$41:$P$64,COLUMNS(一级属性!$E$41:N$64),0)*($O9+0.25*IF($O9&lt;10,1,ROUNDDOWN($O9,-1)))+VLOOKUP($P$2,宝石属性!$B$43:$M$66,COLUMNS(宝石属性!$B$43:K$66),0)*10*VLOOKUP(ROUNDDOWN($O9,-1),宝石属性!$B$25:$N$41,2,0)*VLOOKUP(ROUNDDOWN($O9,-1),宝石属性!$B$25:$N$41,3,0)+VLOOKUP($P$2,职业被动!$B$6:$M$29,COLUMNS(职业被动!$B$6:K$29),0)*$O9,0)</f>
        <v>26</v>
      </c>
      <c r="X9" s="9">
        <f>ROUND(属性投放!L$4+装备属性!L$4*IF($O9&lt;10,1,ROUNDDOWN($O9,-1))+SUM(属性投放!M$37:M$45)*$O9+VLOOKUP($P$2,一级属性!$E$41:$P$64,COLUMNS(一级属性!$E$41:O$64),0)*($O9+0.25*IF($O9&lt;10,1,ROUNDDOWN($O9,-1)))+VLOOKUP($P$2,宝石属性!$B$43:$M$66,COLUMNS(宝石属性!$B$43:L$66),0)*10*VLOOKUP(ROUNDDOWN($O9,-1),宝石属性!$B$25:$N$41,2,0)*VLOOKUP(ROUNDDOWN($O9,-1),宝石属性!$B$25:$N$41,3,0)+VLOOKUP($P$2,职业被动!$B$6:$M$29,COLUMNS(职业被动!$B$6:L$29),0)*$O9,0)</f>
        <v>2</v>
      </c>
      <c r="Y9" s="9">
        <f>ROUND(属性投放!M$4+装备属性!M$4*IF($O9&lt;10,1,ROUNDDOWN($O9,-1))+SUM(属性投放!N$37:N$45)*$O9+VLOOKUP($P$2,一级属性!$E$41:$P$64,COLUMNS(一级属性!$E$41:P$64),0)*($O9+0.25*IF($O9&lt;10,1,ROUNDDOWN($O9,-1)))+VLOOKUP($P$2,宝石属性!$B$43:$M$66,COLUMNS(宝石属性!$B$43:M$66),0)*10*VLOOKUP(ROUNDDOWN($O9,-1),宝石属性!$B$25:$N$41,2,0)*VLOOKUP(ROUNDDOWN($O9,-1),宝石属性!$B$25:$N$41,3,0)+VLOOKUP($P$2,职业被动!$B$6:$M$29,COLUMNS(职业被动!$B$6:M$29),0)*$O9,0)</f>
        <v>62</v>
      </c>
      <c r="Z9" s="48">
        <f>属性价值和能力评分!$F$9+ROUND(属性价值和能力评分!$F$38*10,0)*O9+ROUND((SUM(装备属性!$W$9:$W$14)+属性价值和能力评分!$F$38*1.25+1.4+2.8)*IF(O9&lt;10,1,ROUNDDOWN(O9,-1)),0)+15*VLOOKUP(ROUNDDOWN(O9,-1),宝石属性!$B$26:$D$41,2,0)*6*VLOOKUP(ROUNDDOWN(O9,-1),宝石属性!$B$26:$D$41,3,0)+(属性价值和能力评分!$F$49*9+属性价值和能力评分!$F$50*2+属性价值和能力评分!$F$53*8/5)*O9</f>
        <v>1366</v>
      </c>
      <c r="AB9" s="1">
        <v>6</v>
      </c>
      <c r="AC9" s="9">
        <f>ROUND(属性投放!D$4+装备属性!D$4*IF($AB9&lt;10,1,ROUNDDOWN($AB9,-1))+SUM(属性投放!E$37:E$45)*$AB9+VLOOKUP($AC$2,一级属性!$E$41:$P$64,COLUMNS(一级属性!$E$41:G$64),0)*($AB9+0.25*IF($AB9&lt;10,1,ROUNDDOWN($AB9,-1)))+VLOOKUP($AC$2,宝石属性!$B$43:$M$66,COLUMNS(宝石属性!$B$43:D$66),0)*10*VLOOKUP(ROUNDDOWN($AB9,-1),宝石属性!$B$25:$N$41,2,0)*VLOOKUP(ROUNDDOWN($AB9,-1),宝石属性!$B$25:$N$41,3,0)+VLOOKUP($AC$2,职业被动!$B$6:$M$29,COLUMNS(职业被动!$B$6:D$29),0)*$AB9,0)</f>
        <v>446</v>
      </c>
      <c r="AD9" s="9">
        <f>ROUND(属性投放!E$4+装备属性!E$4*IF($AB9&lt;10,1,ROUNDDOWN($AB9,-1))+SUM(属性投放!F$37:F$45)*$AB9+VLOOKUP($AC$2,一级属性!$E$41:$P$64,COLUMNS(一级属性!$E$41:H$64),0)*($AB9+0.25*IF($AB9&lt;10,1,ROUNDDOWN($AB9,-1)))+VLOOKUP($AC$2,宝石属性!$B$43:$M$66,COLUMNS(宝石属性!$B$43:E$66),0)*10*VLOOKUP(ROUNDDOWN($AB9,-1),宝石属性!$B$25:$N$41,2,0)*VLOOKUP(ROUNDDOWN($AB9,-1),宝石属性!$B$25:$N$41,3,0)+VLOOKUP($AC$2,职业被动!$B$6:$M$29,COLUMNS(职业被动!$B$6:E$29),0)*$AB9,0)</f>
        <v>298</v>
      </c>
      <c r="AE9" s="9">
        <f>ROUND(属性投放!F$4+装备属性!F$4*IF($AB9&lt;10,1,ROUNDDOWN($AB9,-1))+SUM(属性投放!G$37:G$45)*$AB9+VLOOKUP($AC$2,一级属性!$E$41:$P$64,COLUMNS(一级属性!$E$41:I$64),0)*($AB9+0.25*IF($AB9&lt;10,1,ROUNDDOWN($AB9,-1)))+VLOOKUP($AC$2,宝石属性!$B$43:$M$66,COLUMNS(宝石属性!$B$43:F$66),0)*10*VLOOKUP(ROUNDDOWN($AB9,-1),宝石属性!$B$25:$N$41,2,0)*VLOOKUP(ROUNDDOWN($AB9,-1),宝石属性!$B$25:$N$41,3,0)+VLOOKUP($AC$2,职业被动!$B$6:$M$29,COLUMNS(职业被动!$B$6:F$29),0)*$AB9,0)</f>
        <v>145</v>
      </c>
      <c r="AF9" s="9">
        <f>ROUND(属性投放!G$4+装备属性!G$4*IF($AB9&lt;10,1,ROUNDDOWN($AB9,-1))+SUM(属性投放!H$37:H$45)*$AB9+VLOOKUP($AC$2,一级属性!$E$41:$P$64,COLUMNS(一级属性!$E$41:J$64),0)*($AB9+0.25*IF($AB9&lt;10,1,ROUNDDOWN($AB9,-1)))+VLOOKUP($AC$2,宝石属性!$B$43:$M$66,COLUMNS(宝石属性!$B$43:G$66),0)*10*VLOOKUP(ROUNDDOWN($AB9,-1),宝石属性!$B$25:$N$41,2,0)*VLOOKUP(ROUNDDOWN($AB9,-1),宝石属性!$B$25:$N$41,3,0)+VLOOKUP($AC$2,职业被动!$B$6:$M$29,COLUMNS(职业被动!$B$6:G$29),0)*$AB9,0)</f>
        <v>85</v>
      </c>
      <c r="AG9" s="9">
        <f>ROUND(属性投放!H$4+装备属性!H$4*IF($AB9&lt;10,1,ROUNDDOWN($AB9,-1))+SUM(属性投放!I$37:I$45)*$AB9+VLOOKUP($AC$2,一级属性!$E$41:$P$64,COLUMNS(一级属性!$E$41:K$64),0)*($AB9+0.25*IF($AB9&lt;10,1,ROUNDDOWN($AB9,-1)))+VLOOKUP($AC$2,宝石属性!$B$43:$M$66,COLUMNS(宝石属性!$B$43:H$66),0)*10*VLOOKUP(ROUNDDOWN($AB9,-1),宝石属性!$B$25:$N$41,2,0)*VLOOKUP(ROUNDDOWN($AB9,-1),宝石属性!$B$25:$N$41,3,0)+VLOOKUP($AC$2,职业被动!$B$6:$M$29,COLUMNS(职业被动!$B$6:H$29),0)*$AB9,0)</f>
        <v>96</v>
      </c>
      <c r="AH9" s="9">
        <f>ROUND(属性投放!I$4+装备属性!I$4*IF($AB9&lt;10,1,ROUNDDOWN($AB9,-1))+SUM(属性投放!J$37:J$45)*$AB9+VLOOKUP($AC$2,一级属性!$E$41:$P$64,COLUMNS(一级属性!$E$41:L$64),0)*($AB9+0.25*IF($AB9&lt;10,1,ROUNDDOWN($AB9,-1)))+VLOOKUP($AC$2,宝石属性!$B$43:$M$66,COLUMNS(宝石属性!$B$43:I$66),0)*10*VLOOKUP(ROUNDDOWN($AB9,-1),宝石属性!$B$25:$N$41,2,0)*VLOOKUP(ROUNDDOWN($AB9,-1),宝石属性!$B$25:$N$41,3,0)+VLOOKUP($AC$2,职业被动!$B$6:$M$29,COLUMNS(职业被动!$B$6:I$29),0)*$AB9,0)</f>
        <v>80</v>
      </c>
      <c r="AI9" s="9">
        <f>ROUND(属性投放!J$4+装备属性!J$4*IF($AB9&lt;10,1,ROUNDDOWN($AB9,-1))+SUM(属性投放!K$37:K$45)*$AB9+VLOOKUP($AC$2,一级属性!$E$41:$P$64,COLUMNS(一级属性!$E$41:M$64),0)*($AB9+0.25*IF($AB9&lt;10,1,ROUNDDOWN($AB9,-1)))+VLOOKUP($AC$2,宝石属性!$B$43:$M$66,COLUMNS(宝石属性!$B$43:J$66),0)*10*VLOOKUP(ROUNDDOWN($AB9,-1),宝石属性!$B$25:$N$41,2,0)*VLOOKUP(ROUNDDOWN($AB9,-1),宝石属性!$B$25:$N$41,3,0)+VLOOKUP($AC$2,职业被动!$B$6:$M$29,COLUMNS(职业被动!$B$6:J$29),0)*$AB9,0)</f>
        <v>56</v>
      </c>
      <c r="AJ9" s="9">
        <f>ROUND(属性投放!K$4+装备属性!K$4*IF($AB9&lt;10,1,ROUNDDOWN($AB9,-1))+SUM(属性投放!L$37:L$45)*$AB9+VLOOKUP($AC$2,一级属性!$E$41:$P$64,COLUMNS(一级属性!$E$41:N$64),0)*($AB9+0.25*IF($AB9&lt;10,1,ROUNDDOWN($AB9,-1)))+VLOOKUP($AC$2,宝石属性!$B$43:$M$66,COLUMNS(宝石属性!$B$43:K$66),0)*10*VLOOKUP(ROUNDDOWN($AB9,-1),宝石属性!$B$25:$N$41,2,0)*VLOOKUP(ROUNDDOWN($AB9,-1),宝石属性!$B$25:$N$41,3,0)+VLOOKUP($AC$2,职业被动!$B$6:$M$29,COLUMNS(职业被动!$B$6:K$29),0)*$AB9,0)</f>
        <v>26</v>
      </c>
      <c r="AK9" s="9">
        <f>ROUND(属性投放!L$4+装备属性!L$4*IF($AB9&lt;10,1,ROUNDDOWN($AB9,-1))+SUM(属性投放!M$37:M$45)*$AB9+VLOOKUP($AC$2,一级属性!$E$41:$P$64,COLUMNS(一级属性!$E$41:O$64),0)*($AB9+0.25*IF($AB9&lt;10,1,ROUNDDOWN($AB9,-1)))+VLOOKUP($AC$2,宝石属性!$B$43:$M$66,COLUMNS(宝石属性!$B$43:L$66),0)*10*VLOOKUP(ROUNDDOWN($AB9,-1),宝石属性!$B$25:$N$41,2,0)*VLOOKUP(ROUNDDOWN($AB9,-1),宝石属性!$B$25:$N$41,3,0)+VLOOKUP($AC$2,职业被动!$B$6:$M$29,COLUMNS(职业被动!$B$6:L$29),0)*$AB9,0)</f>
        <v>2</v>
      </c>
      <c r="AL9" s="9">
        <f>ROUND(属性投放!M$4+装备属性!M$4*IF($AB9&lt;10,1,ROUNDDOWN($AB9,-1))+SUM(属性投放!N$37:N$45)*$AB9+VLOOKUP($AC$2,一级属性!$E$41:$P$64,COLUMNS(一级属性!$E$41:P$64),0)*($AB9+0.25*IF($AB9&lt;10,1,ROUNDDOWN($AB9,-1)))+VLOOKUP($AC$2,宝石属性!$B$43:$M$66,COLUMNS(宝石属性!$B$43:M$66),0)*10*VLOOKUP(ROUNDDOWN($AB9,-1),宝石属性!$B$25:$N$41,2,0)*VLOOKUP(ROUNDDOWN($AB9,-1),宝石属性!$B$25:$N$41,3,0)+VLOOKUP($AC$2,职业被动!$B$6:$M$29,COLUMNS(职业被动!$B$6:M$29),0)*$AB9,0)</f>
        <v>62</v>
      </c>
      <c r="AM9" s="48">
        <f>属性价值和能力评分!$F$9+ROUND(属性价值和能力评分!$F$38*10,0)*AB9+ROUND((SUM(装备属性!$W$9:$W$14)+属性价值和能力评分!$F$38*1.25+1.4+2.8)*IF(AB9&lt;10,1,ROUNDDOWN(AB9,-1)),0)+15*VLOOKUP(ROUNDDOWN(AB9,-1),宝石属性!$B$26:$D$41,2,0)*6*VLOOKUP(ROUNDDOWN(AB9,-1),宝石属性!$B$26:$D$41,3,0)+(属性价值和能力评分!$F$49*9+属性价值和能力评分!$F$50*2+属性价值和能力评分!$F$53*8/5)*AB9</f>
        <v>1366</v>
      </c>
      <c r="AO9" s="1">
        <v>6</v>
      </c>
      <c r="AP9" s="9">
        <f>ROUND(属性投放!D$4+装备属性!D$4*IF($AO9&lt;10,1,ROUNDDOWN($AO9,-1))+SUM(属性投放!E$37:E$45)*$AO9+VLOOKUP($AP$2,一级属性!$E$41:$P$64,COLUMNS(一级属性!$E$41:G$64),0)*($AO9+0.25*IF($AO9&lt;10,1,ROUNDDOWN($AO9,-1)))+VLOOKUP($AP$2,宝石属性!$B$43:$M$66,COLUMNS(宝石属性!$B$43:D$66),0)*10*VLOOKUP(ROUNDDOWN($AO9,-1),宝石属性!$B$25:$N$41,2,0)*VLOOKUP(ROUNDDOWN($AO9,-1),宝石属性!$B$25:$N$41,3,0)+VLOOKUP($AP$2,职业被动!$B$6:$M$29,COLUMNS(职业被动!$B$6:D$29),0)*$AO9,0)</f>
        <v>446</v>
      </c>
      <c r="AQ9" s="9">
        <f>ROUND(属性投放!E$4+装备属性!E$4*IF($AO9&lt;10,1,ROUNDDOWN($AO9,-1))+SUM(属性投放!F$37:F$45)*$AO9+VLOOKUP($AP$2,一级属性!$E$41:$P$64,COLUMNS(一级属性!$E$41:H$64),0)*($AO9+0.25*IF($AO9&lt;10,1,ROUNDDOWN($AO9,-1)))+VLOOKUP($AP$2,宝石属性!$B$43:$M$66,COLUMNS(宝石属性!$B$43:E$66),0)*10*VLOOKUP(ROUNDDOWN($AO9,-1),宝石属性!$B$25:$N$41,2,0)*VLOOKUP(ROUNDDOWN($AO9,-1),宝石属性!$B$25:$N$41,3,0)+VLOOKUP($AP$2,职业被动!$B$6:$M$29,COLUMNS(职业被动!$B$6:E$29),0)*$AO9,0)</f>
        <v>392</v>
      </c>
      <c r="AR9" s="9">
        <f>ROUND(属性投放!F$4+装备属性!F$4*IF($AO9&lt;10,1,ROUNDDOWN($AO9,-1))+SUM(属性投放!G$37:G$45)*$AO9+VLOOKUP($AP$2,一级属性!$E$41:$P$64,COLUMNS(一级属性!$E$41:I$64),0)*($AO9+0.25*IF($AO9&lt;10,1,ROUNDDOWN($AO9,-1)))+VLOOKUP($AP$2,宝石属性!$B$43:$M$66,COLUMNS(宝石属性!$B$43:F$66),0)*10*VLOOKUP(ROUNDDOWN($AO9,-1),宝石属性!$B$25:$N$41,2,0)*VLOOKUP(ROUNDDOWN($AO9,-1),宝石属性!$B$25:$N$41,3,0)+VLOOKUP($AP$2,职业被动!$B$6:$M$29,COLUMNS(职业被动!$B$6:F$29),0)*$AO9,0)</f>
        <v>120</v>
      </c>
      <c r="AS9" s="9">
        <f>ROUND(属性投放!G$4+装备属性!G$4*IF($AO9&lt;10,1,ROUNDDOWN($AO9,-1))+SUM(属性投放!H$37:H$45)*$AO9+VLOOKUP($AP$2,一级属性!$E$41:$P$64,COLUMNS(一级属性!$E$41:J$64),0)*($AO9+0.25*IF($AO9&lt;10,1,ROUNDDOWN($AO9,-1)))+VLOOKUP($AP$2,宝石属性!$B$43:$M$66,COLUMNS(宝石属性!$B$43:G$66),0)*10*VLOOKUP(ROUNDDOWN($AO9,-1),宝石属性!$B$25:$N$41,2,0)*VLOOKUP(ROUNDDOWN($AO9,-1),宝石属性!$B$25:$N$41,3,0)+VLOOKUP($AP$2,职业被动!$B$6:$M$29,COLUMNS(职业被动!$B$6:G$29),0)*$AO9,0)</f>
        <v>73</v>
      </c>
      <c r="AT9" s="9">
        <f>ROUND(属性投放!H$4+装备属性!H$4*IF($AO9&lt;10,1,ROUNDDOWN($AO9,-1))+SUM(属性投放!I$37:I$45)*$AO9+VLOOKUP($AP$2,一级属性!$E$41:$P$64,COLUMNS(一级属性!$E$41:K$64),0)*($AO9+0.25*IF($AO9&lt;10,1,ROUNDDOWN($AO9,-1)))+VLOOKUP($AP$2,宝石属性!$B$43:$M$66,COLUMNS(宝石属性!$B$43:H$66),0)*10*VLOOKUP(ROUNDDOWN($AO9,-1),宝石属性!$B$25:$N$41,2,0)*VLOOKUP(ROUNDDOWN($AO9,-1),宝石属性!$B$25:$N$41,3,0)+VLOOKUP($AP$2,职业被动!$B$6:$M$29,COLUMNS(职业被动!$B$6:H$29),0)*$AO9,0)</f>
        <v>115</v>
      </c>
      <c r="AU9" s="9">
        <f>ROUND(属性投放!I$4+装备属性!I$4*IF($AO9&lt;10,1,ROUNDDOWN($AO9,-1))+SUM(属性投放!J$37:J$45)*$AO9+VLOOKUP($AP$2,一级属性!$E$41:$P$64,COLUMNS(一级属性!$E$41:L$64),0)*($AO9+0.25*IF($AO9&lt;10,1,ROUNDDOWN($AO9,-1)))+VLOOKUP($AP$2,宝石属性!$B$43:$M$66,COLUMNS(宝石属性!$B$43:I$66),0)*10*VLOOKUP(ROUNDDOWN($AO9,-1),宝石属性!$B$25:$N$41,2,0)*VLOOKUP(ROUNDDOWN($AO9,-1),宝石属性!$B$25:$N$41,3,0)+VLOOKUP($AP$2,职业被动!$B$6:$M$29,COLUMNS(职业被动!$B$6:I$29),0)*$AO9,0)</f>
        <v>84</v>
      </c>
      <c r="AV9" s="9">
        <f>ROUND(属性投放!J$4+装备属性!J$4*IF($AO9&lt;10,1,ROUNDDOWN($AO9,-1))+SUM(属性投放!K$37:K$45)*$AO9+VLOOKUP($AP$2,一级属性!$E$41:$P$64,COLUMNS(一级属性!$E$41:M$64),0)*($AO9+0.25*IF($AO9&lt;10,1,ROUNDDOWN($AO9,-1)))+VLOOKUP($AP$2,宝石属性!$B$43:$M$66,COLUMNS(宝石属性!$B$43:J$66),0)*10*VLOOKUP(ROUNDDOWN($AO9,-1),宝石属性!$B$25:$N$41,2,0)*VLOOKUP(ROUNDDOWN($AO9,-1),宝石属性!$B$25:$N$41,3,0)+VLOOKUP($AP$2,职业被动!$B$6:$M$29,COLUMNS(职业被动!$B$6:J$29),0)*$AO9,0)</f>
        <v>61</v>
      </c>
      <c r="AW9" s="9">
        <f>ROUND(属性投放!K$4+装备属性!K$4*IF($AO9&lt;10,1,ROUNDDOWN($AO9,-1))+SUM(属性投放!L$37:L$45)*$AO9+VLOOKUP($AP$2,一级属性!$E$41:$P$64,COLUMNS(一级属性!$E$41:N$64),0)*($AO9+0.25*IF($AO9&lt;10,1,ROUNDDOWN($AO9,-1)))+VLOOKUP($AP$2,宝石属性!$B$43:$M$66,COLUMNS(宝石属性!$B$43:K$66),0)*10*VLOOKUP(ROUNDDOWN($AO9,-1),宝石属性!$B$25:$N$41,2,0)*VLOOKUP(ROUNDDOWN($AO9,-1),宝石属性!$B$25:$N$41,3,0)+VLOOKUP($AP$2,职业被动!$B$6:$M$29,COLUMNS(职业被动!$B$6:K$29),0)*$AO9,0)</f>
        <v>26</v>
      </c>
      <c r="AX9" s="9">
        <f>ROUND(属性投放!L$4+装备属性!L$4*IF($AO9&lt;10,1,ROUNDDOWN($AO9,-1))+SUM(属性投放!M$37:M$45)*$AO9+VLOOKUP($AP$2,一级属性!$E$41:$P$64,COLUMNS(一级属性!$E$41:O$64),0)*($AO9+0.25*IF($AO9&lt;10,1,ROUNDDOWN($AO9,-1)))+VLOOKUP($AP$2,宝石属性!$B$43:$M$66,COLUMNS(宝石属性!$B$43:L$66),0)*10*VLOOKUP(ROUNDDOWN($AO9,-1),宝石属性!$B$25:$N$41,2,0)*VLOOKUP(ROUNDDOWN($AO9,-1),宝石属性!$B$25:$N$41,3,0)+VLOOKUP($AP$2,职业被动!$B$6:$M$29,COLUMNS(职业被动!$B$6:L$29),0)*$AO9,0)</f>
        <v>62</v>
      </c>
      <c r="AY9" s="9">
        <f>ROUND(属性投放!M$4+装备属性!M$4*IF($AO9&lt;10,1,ROUNDDOWN($AO9,-1))+SUM(属性投放!N$37:N$45)*$AO9+VLOOKUP($AP$2,一级属性!$E$41:$P$64,COLUMNS(一级属性!$E$41:P$64),0)*($AO9+0.25*IF($AO9&lt;10,1,ROUNDDOWN($AO9,-1)))+VLOOKUP($AP$2,宝石属性!$B$43:$M$66,COLUMNS(宝石属性!$B$43:M$66),0)*10*VLOOKUP(ROUNDDOWN($AO9,-1),宝石属性!$B$25:$N$41,2,0)*VLOOKUP(ROUNDDOWN($AO9,-1),宝石属性!$B$25:$N$41,3,0)+VLOOKUP($AP$2,职业被动!$B$6:$M$29,COLUMNS(职业被动!$B$6:M$29),0)*$AO9,0)</f>
        <v>62</v>
      </c>
      <c r="AZ9" s="48">
        <f>属性价值和能力评分!$F$9+ROUND(属性价值和能力评分!$F$38*10,0)*AO9+ROUND((SUM(装备属性!$W$9:$W$14)+属性价值和能力评分!$F$38*1.25+1.4+2.8)*IF(AO9&lt;10,1,ROUNDDOWN(AO9,-1)),0)+15*VLOOKUP(ROUNDDOWN(AO9,-1),宝石属性!$B$26:$D$41,2,0)*6*VLOOKUP(ROUNDDOWN(AO9,-1),宝石属性!$B$26:$D$41,3,0)+(属性价值和能力评分!$F$49*9+属性价值和能力评分!$F$50*2+属性价值和能力评分!$F$53*8/5)*AO9</f>
        <v>1366</v>
      </c>
      <c r="BB9" s="1">
        <v>6</v>
      </c>
      <c r="BC9" s="9">
        <f>ROUND(属性投放!D$4+装备属性!D$4*IF($BB9&lt;10,1,ROUNDDOWN($BB9,-1))+SUM(属性投放!E$37:E$45)*$BB9+VLOOKUP($BC$2,一级属性!$E$41:$P$64,COLUMNS(一级属性!$E$41:G$64),0)*($BB9+0.25*IF($BB9&lt;10,1,ROUNDDOWN($BB9,-1)))+VLOOKUP($BC$2,宝石属性!$B$43:$M$66,COLUMNS(宝石属性!$B$43:D$66),0)*10*VLOOKUP(ROUNDDOWN($BB9,-1),宝石属性!$B$25:$N$41,2,0)*VLOOKUP(ROUNDDOWN($BB9,-1),宝石属性!$B$25:$N$41,3,0)+VLOOKUP($BC$2,职业被动!$B$6:$M$29,COLUMNS(职业被动!$B$6:D$29),0)*$BB9,0)</f>
        <v>404</v>
      </c>
      <c r="BD9" s="9">
        <f>ROUND(属性投放!E$4+装备属性!E$4*IF($BB9&lt;10,1,ROUNDDOWN($BB9,-1))+SUM(属性投放!F$37:F$45)*$BB9+VLOOKUP($BC$2,一级属性!$E$41:$P$64,COLUMNS(一级属性!$E$41:H$64),0)*($BB9+0.25*IF($BB9&lt;10,1,ROUNDDOWN($BB9,-1)))+VLOOKUP($BC$2,宝石属性!$B$43:$M$66,COLUMNS(宝石属性!$B$43:E$66),0)*10*VLOOKUP(ROUNDDOWN($BB9,-1),宝石属性!$B$25:$N$41,2,0)*VLOOKUP(ROUNDDOWN($BB9,-1),宝石属性!$B$25:$N$41,3,0)+VLOOKUP($BC$2,职业被动!$B$6:$M$29,COLUMNS(职业被动!$B$6:E$29),0)*$BB9,0)</f>
        <v>423</v>
      </c>
      <c r="BE9" s="9">
        <f>ROUND(属性投放!F$4+装备属性!F$4*IF($BB9&lt;10,1,ROUNDDOWN($BB9,-1))+SUM(属性投放!G$37:G$45)*$BB9+VLOOKUP($BC$2,一级属性!$E$41:$P$64,COLUMNS(一级属性!$E$41:I$64),0)*($BB9+0.25*IF($BB9&lt;10,1,ROUNDDOWN($BB9,-1)))+VLOOKUP($BC$2,宝石属性!$B$43:$M$66,COLUMNS(宝石属性!$B$43:F$66),0)*10*VLOOKUP(ROUNDDOWN($BB9,-1),宝石属性!$B$25:$N$41,2,0)*VLOOKUP(ROUNDDOWN($BB9,-1),宝石属性!$B$25:$N$41,3,0)+VLOOKUP($BC$2,职业被动!$B$6:$M$29,COLUMNS(职业被动!$B$6:F$29),0)*$BB9,0)</f>
        <v>120</v>
      </c>
      <c r="BF9" s="9">
        <f>ROUND(属性投放!G$4+装备属性!G$4*IF($BB9&lt;10,1,ROUNDDOWN($BB9,-1))+SUM(属性投放!H$37:H$45)*$BB9+VLOOKUP($BC$2,一级属性!$E$41:$P$64,COLUMNS(一级属性!$E$41:J$64),0)*($BB9+0.25*IF($BB9&lt;10,1,ROUNDDOWN($BB9,-1)))+VLOOKUP($BC$2,宝石属性!$B$43:$M$66,COLUMNS(宝石属性!$B$43:G$66),0)*10*VLOOKUP(ROUNDDOWN($BB9,-1),宝石属性!$B$25:$N$41,2,0)*VLOOKUP(ROUNDDOWN($BB9,-1),宝石属性!$B$25:$N$41,3,0)+VLOOKUP($BC$2,职业被动!$B$6:$M$29,COLUMNS(职业被动!$B$6:G$29),0)*$BB9,0)</f>
        <v>73</v>
      </c>
      <c r="BG9" s="9">
        <f>ROUND(属性投放!H$4+装备属性!H$4*IF($BB9&lt;10,1,ROUNDDOWN($BB9,-1))+SUM(属性投放!I$37:I$45)*$BB9+VLOOKUP($BC$2,一级属性!$E$41:$P$64,COLUMNS(一级属性!$E$41:K$64),0)*($BB9+0.25*IF($BB9&lt;10,1,ROUNDDOWN($BB9,-1)))+VLOOKUP($BC$2,宝石属性!$B$43:$M$66,COLUMNS(宝石属性!$B$43:H$66),0)*10*VLOOKUP(ROUNDDOWN($BB9,-1),宝石属性!$B$25:$N$41,2,0)*VLOOKUP(ROUNDDOWN($BB9,-1),宝石属性!$B$25:$N$41,3,0)+VLOOKUP($BC$2,职业被动!$B$6:$M$29,COLUMNS(职业被动!$B$6:H$29),0)*$BB9,0)</f>
        <v>133</v>
      </c>
      <c r="BH9" s="9">
        <f>ROUND(属性投放!I$4+装备属性!I$4*IF($BB9&lt;10,1,ROUNDDOWN($BB9,-1))+SUM(属性投放!J$37:J$45)*$BB9+VLOOKUP($BC$2,一级属性!$E$41:$P$64,COLUMNS(一级属性!$E$41:L$64),0)*($BB9+0.25*IF($BB9&lt;10,1,ROUNDDOWN($BB9,-1)))+VLOOKUP($BC$2,宝石属性!$B$43:$M$66,COLUMNS(宝石属性!$B$43:I$66),0)*10*VLOOKUP(ROUNDDOWN($BB9,-1),宝石属性!$B$25:$N$41,2,0)*VLOOKUP(ROUNDDOWN($BB9,-1),宝石属性!$B$25:$N$41,3,0)+VLOOKUP($BC$2,职业被动!$B$6:$M$29,COLUMNS(职业被动!$B$6:I$29),0)*$BB9,0)</f>
        <v>96</v>
      </c>
      <c r="BI9" s="9">
        <f>ROUND(属性投放!J$4+装备属性!J$4*IF($BB9&lt;10,1,ROUNDDOWN($BB9,-1))+SUM(属性投放!K$37:K$45)*$BB9+VLOOKUP($BC$2,一级属性!$E$41:$P$64,COLUMNS(一级属性!$E$41:M$64),0)*($BB9+0.25*IF($BB9&lt;10,1,ROUNDDOWN($BB9,-1)))+VLOOKUP($BC$2,宝石属性!$B$43:$M$66,COLUMNS(宝石属性!$B$43:J$66),0)*10*VLOOKUP(ROUNDDOWN($BB9,-1),宝石属性!$B$25:$N$41,2,0)*VLOOKUP(ROUNDDOWN($BB9,-1),宝石属性!$B$25:$N$41,3,0)+VLOOKUP($BC$2,职业被动!$B$6:$M$29,COLUMNS(职业被动!$B$6:J$29),0)*$BB9,0)</f>
        <v>51</v>
      </c>
      <c r="BJ9" s="9">
        <f>ROUND(属性投放!K$4+装备属性!K$4*IF($BB9&lt;10,1,ROUNDDOWN($BB9,-1))+SUM(属性投放!L$37:L$45)*$BB9+VLOOKUP($BC$2,一级属性!$E$41:$P$64,COLUMNS(一级属性!$E$41:N$64),0)*($BB9+0.25*IF($BB9&lt;10,1,ROUNDDOWN($BB9,-1)))+VLOOKUP($BC$2,宝石属性!$B$43:$M$66,COLUMNS(宝石属性!$B$43:K$66),0)*10*VLOOKUP(ROUNDDOWN($BB9,-1),宝石属性!$B$25:$N$41,2,0)*VLOOKUP(ROUNDDOWN($BB9,-1),宝石属性!$B$25:$N$41,3,0)+VLOOKUP($BC$2,职业被动!$B$6:$M$29,COLUMNS(职业被动!$B$6:K$29),0)*$BB9,0)</f>
        <v>26</v>
      </c>
      <c r="BK9" s="9">
        <f>ROUND(属性投放!L$4+装备属性!L$4*IF($BB9&lt;10,1,ROUNDDOWN($BB9,-1))+SUM(属性投放!M$37:M$45)*$BB9+VLOOKUP($BC$2,一级属性!$E$41:$P$64,COLUMNS(一级属性!$E$41:O$64),0)*($BB9+0.25*IF($BB9&lt;10,1,ROUNDDOWN($BB9,-1)))+VLOOKUP($BC$2,宝石属性!$B$43:$M$66,COLUMNS(宝石属性!$B$43:L$66),0)*10*VLOOKUP(ROUNDDOWN($BB9,-1),宝石属性!$B$25:$N$41,2,0)*VLOOKUP(ROUNDDOWN($BB9,-1),宝石属性!$B$25:$N$41,3,0)+VLOOKUP($BC$2,职业被动!$B$6:$M$29,COLUMNS(职业被动!$B$6:L$29),0)*$BB9,0)</f>
        <v>2</v>
      </c>
      <c r="BL9" s="9">
        <f>ROUND(属性投放!M$4+装备属性!M$4*IF($BB9&lt;10,1,ROUNDDOWN($BB9,-1))+SUM(属性投放!N$37:N$45)*$BB9+VLOOKUP($BC$2,一级属性!$E$41:$P$64,COLUMNS(一级属性!$E$41:P$64),0)*($BB9+0.25*IF($BB9&lt;10,1,ROUNDDOWN($BB9,-1)))+VLOOKUP($BC$2,宝石属性!$B$43:$M$66,COLUMNS(宝石属性!$B$43:M$66),0)*10*VLOOKUP(ROUNDDOWN($BB9,-1),宝石属性!$B$25:$N$41,2,0)*VLOOKUP(ROUNDDOWN($BB9,-1),宝石属性!$B$25:$N$41,3,0)+VLOOKUP($BC$2,职业被动!$B$6:$M$29,COLUMNS(职业被动!$B$6:M$29),0)*$BB9,0)</f>
        <v>62</v>
      </c>
      <c r="BM9" s="48">
        <f>属性价值和能力评分!$F$9+ROUND(属性价值和能力评分!$F$38*10,0)*BB9+ROUND((SUM(装备属性!$W$9:$W$14)+属性价值和能力评分!$F$38*1.25+1.4+2.8)*IF(BB9&lt;10,1,ROUNDDOWN(BB9,-1)),0)+15*VLOOKUP(ROUNDDOWN(BB9,-1),宝石属性!$B$26:$D$41,2,0)*6*VLOOKUP(ROUNDDOWN(BB9,-1),宝石属性!$B$26:$D$41,3,0)+(属性价值和能力评分!$F$49*9+属性价值和能力评分!$F$50*2+属性价值和能力评分!$F$53*8/5)*BB9</f>
        <v>1366</v>
      </c>
      <c r="BO9" s="1">
        <v>6</v>
      </c>
      <c r="BP9" s="9">
        <f>ROUND(属性投放!D$4+装备属性!D$4*IF($BO9&lt;10,1,ROUNDDOWN($BO9,-1))+SUM(属性投放!E$37:E$45)*$BO9+VLOOKUP($BP$2,一级属性!$E$41:$P$64,COLUMNS(一级属性!$E$41:G$64),0)*($BO9+0.25*IF($BO9&lt;10,1,ROUNDDOWN($BO9,-1)))+VLOOKUP($BP$2,宝石属性!$B$43:$M$66,COLUMNS(宝石属性!$B$43:D$66),0)*10*VLOOKUP(ROUNDDOWN($BO9,-1),宝石属性!$B$25:$N$41,2,0)*VLOOKUP(ROUNDDOWN($BO9,-1),宝石属性!$B$25:$N$41,3,0)+VLOOKUP($BP$2,职业被动!$B$6:$M$29,COLUMNS(职业被动!$B$6:D$29),0)*$BO9,0)</f>
        <v>488</v>
      </c>
      <c r="BQ9" s="9">
        <f>ROUND(属性投放!E$4+装备属性!E$4*IF($BO9&lt;10,1,ROUNDDOWN($BO9,-1))+SUM(属性投放!F$37:F$45)*$BO9+VLOOKUP($BP$2,一级属性!$E$41:$P$64,COLUMNS(一级属性!$E$41:H$64),0)*($BO9+0.25*IF($BO9&lt;10,1,ROUNDDOWN($BO9,-1)))+VLOOKUP($BP$2,宝石属性!$B$43:$M$66,COLUMNS(宝石属性!$B$43:E$66),0)*10*VLOOKUP(ROUNDDOWN($BO9,-1),宝石属性!$B$25:$N$41,2,0)*VLOOKUP(ROUNDDOWN($BO9,-1),宝石属性!$B$25:$N$41,3,0)+VLOOKUP($BP$2,职业被动!$B$6:$M$29,COLUMNS(职业被动!$B$6:E$29),0)*$BO9,0)</f>
        <v>392</v>
      </c>
      <c r="BR9" s="9">
        <f>ROUND(属性投放!F$4+装备属性!F$4*IF($BO9&lt;10,1,ROUNDDOWN($BO9,-1))+SUM(属性投放!G$37:G$45)*$BO9+VLOOKUP($BP$2,一级属性!$E$41:$P$64,COLUMNS(一级属性!$E$41:I$64),0)*($BO9+0.25*IF($BO9&lt;10,1,ROUNDDOWN($BO9,-1)))+VLOOKUP($BP$2,宝石属性!$B$43:$M$66,COLUMNS(宝石属性!$B$43:F$66),0)*10*VLOOKUP(ROUNDDOWN($BO9,-1),宝石属性!$B$25:$N$41,2,0)*VLOOKUP(ROUNDDOWN($BO9,-1),宝石属性!$B$25:$N$41,3,0)+VLOOKUP($BP$2,职业被动!$B$6:$M$29,COLUMNS(职业被动!$B$6:F$29),0)*$BO9,0)</f>
        <v>120</v>
      </c>
      <c r="BS9" s="9">
        <f>ROUND(属性投放!G$4+装备属性!G$4*IF($BO9&lt;10,1,ROUNDDOWN($BO9,-1))+SUM(属性投放!H$37:H$45)*$BO9+VLOOKUP($BP$2,一级属性!$E$41:$P$64,COLUMNS(一级属性!$E$41:J$64),0)*($BO9+0.25*IF($BO9&lt;10,1,ROUNDDOWN($BO9,-1)))+VLOOKUP($BP$2,宝石属性!$B$43:$M$66,COLUMNS(宝石属性!$B$43:G$66),0)*10*VLOOKUP(ROUNDDOWN($BO9,-1),宝石属性!$B$25:$N$41,2,0)*VLOOKUP(ROUNDDOWN($BO9,-1),宝石属性!$B$25:$N$41,3,0)+VLOOKUP($BP$2,职业被动!$B$6:$M$29,COLUMNS(职业被动!$B$6:G$29),0)*$BO9,0)</f>
        <v>73</v>
      </c>
      <c r="BT9" s="9">
        <f>ROUND(属性投放!H$4+装备属性!H$4*IF($BO9&lt;10,1,ROUNDDOWN($BO9,-1))+SUM(属性投放!I$37:I$45)*$BO9+VLOOKUP($BP$2,一级属性!$E$41:$P$64,COLUMNS(一级属性!$E$41:K$64),0)*($BO9+0.25*IF($BO9&lt;10,1,ROUNDDOWN($BO9,-1)))+VLOOKUP($BP$2,宝石属性!$B$43:$M$66,COLUMNS(宝石属性!$B$43:H$66),0)*10*VLOOKUP(ROUNDDOWN($BO9,-1),宝石属性!$B$25:$N$41,2,0)*VLOOKUP(ROUNDDOWN($BO9,-1),宝石属性!$B$25:$N$41,3,0)+VLOOKUP($BP$2,职业被动!$B$6:$M$29,COLUMNS(职业被动!$B$6:H$29),0)*$BO9,0)</f>
        <v>121</v>
      </c>
      <c r="BU9" s="9">
        <f>ROUND(属性投放!I$4+装备属性!I$4*IF($BO9&lt;10,1,ROUNDDOWN($BO9,-1))+SUM(属性投放!J$37:J$45)*$BO9+VLOOKUP($BP$2,一级属性!$E$41:$P$64,COLUMNS(一级属性!$E$41:L$64),0)*($BO9+0.25*IF($BO9&lt;10,1,ROUNDDOWN($BO9,-1)))+VLOOKUP($BP$2,宝石属性!$B$43:$M$66,COLUMNS(宝石属性!$B$43:I$66),0)*10*VLOOKUP(ROUNDDOWN($BO9,-1),宝石属性!$B$25:$N$41,2,0)*VLOOKUP(ROUNDDOWN($BO9,-1),宝石属性!$B$25:$N$41,3,0)+VLOOKUP($BP$2,职业被动!$B$6:$M$29,COLUMNS(职业被动!$B$6:I$29),0)*$BO9,0)</f>
        <v>84</v>
      </c>
      <c r="BV9" s="9">
        <f>ROUND(属性投放!J$4+装备属性!J$4*IF($BO9&lt;10,1,ROUNDDOWN($BO9,-1))+SUM(属性投放!K$37:K$45)*$BO9+VLOOKUP($BP$2,一级属性!$E$41:$P$64,COLUMNS(一级属性!$E$41:M$64),0)*($BO9+0.25*IF($BO9&lt;10,1,ROUNDDOWN($BO9,-1)))+VLOOKUP($BP$2,宝石属性!$B$43:$M$66,COLUMNS(宝石属性!$B$43:J$66),0)*10*VLOOKUP(ROUNDDOWN($BO9,-1),宝石属性!$B$25:$N$41,2,0)*VLOOKUP(ROUNDDOWN($BO9,-1),宝石属性!$B$25:$N$41,3,0)+VLOOKUP($BP$2,职业被动!$B$6:$M$29,COLUMNS(职业被动!$B$6:J$29),0)*$BO9,0)</f>
        <v>61</v>
      </c>
      <c r="BW9" s="9">
        <f>ROUND(属性投放!K$4+装备属性!K$4*IF($BO9&lt;10,1,ROUNDDOWN($BO9,-1))+SUM(属性投放!L$37:L$45)*$BO9+VLOOKUP($BP$2,一级属性!$E$41:$P$64,COLUMNS(一级属性!$E$41:N$64),0)*($BO9+0.25*IF($BO9&lt;10,1,ROUNDDOWN($BO9,-1)))+VLOOKUP($BP$2,宝石属性!$B$43:$M$66,COLUMNS(宝石属性!$B$43:K$66),0)*10*VLOOKUP(ROUNDDOWN($BO9,-1),宝石属性!$B$25:$N$41,2,0)*VLOOKUP(ROUNDDOWN($BO9,-1),宝石属性!$B$25:$N$41,3,0)+VLOOKUP($BP$2,职业被动!$B$6:$M$29,COLUMNS(职业被动!$B$6:K$29),0)*$BO9,0)</f>
        <v>26</v>
      </c>
      <c r="BX9" s="9">
        <f>ROUND(属性投放!L$4+装备属性!L$4*IF($BO9&lt;10,1,ROUNDDOWN($BO9,-1))+SUM(属性投放!M$37:M$45)*$BO9+VLOOKUP($BP$2,一级属性!$E$41:$P$64,COLUMNS(一级属性!$E$41:O$64),0)*($BO9+0.25*IF($BO9&lt;10,1,ROUNDDOWN($BO9,-1)))+VLOOKUP($BP$2,宝石属性!$B$43:$M$66,COLUMNS(宝石属性!$B$43:L$66),0)*10*VLOOKUP(ROUNDDOWN($BO9,-1),宝石属性!$B$25:$N$41,2,0)*VLOOKUP(ROUNDDOWN($BO9,-1),宝石属性!$B$25:$N$41,3,0)+VLOOKUP($BP$2,职业被动!$B$6:$M$29,COLUMNS(职业被动!$B$6:L$29),0)*$BO9,0)</f>
        <v>2</v>
      </c>
      <c r="BY9" s="9">
        <f>ROUND(属性投放!M$4+装备属性!M$4*IF($BO9&lt;10,1,ROUNDDOWN($BO9,-1))+SUM(属性投放!N$37:N$45)*$BO9+VLOOKUP($BP$2,一级属性!$E$41:$P$64,COLUMNS(一级属性!$E$41:P$64),0)*($BO9+0.25*IF($BO9&lt;10,1,ROUNDDOWN($BO9,-1)))+VLOOKUP($BP$2,宝石属性!$B$43:$M$66,COLUMNS(宝石属性!$B$43:M$66),0)*10*VLOOKUP(ROUNDDOWN($BO9,-1),宝石属性!$B$25:$N$41,2,0)*VLOOKUP(ROUNDDOWN($BO9,-1),宝石属性!$B$25:$N$41,3,0)+VLOOKUP($BP$2,职业被动!$B$6:$M$29,COLUMNS(职业被动!$B$6:M$29),0)*$BO9,0)</f>
        <v>62</v>
      </c>
      <c r="BZ9" s="48">
        <f>属性价值和能力评分!$F$9+ROUND(属性价值和能力评分!$F$38*10,0)*BO9+ROUND((SUM(装备属性!$W$9:$W$14)+属性价值和能力评分!$F$38*1.25+1.4+2.8)*IF(BO9&lt;10,1,ROUNDDOWN(BO9,-1)),0)+15*VLOOKUP(ROUNDDOWN(BO9,-1),宝石属性!$B$26:$D$41,2,0)*6*VLOOKUP(ROUNDDOWN(BO9,-1),宝石属性!$B$26:$D$41,3,0)+(属性价值和能力评分!$F$49*9+属性价值和能力评分!$F$50*2+属性价值和能力评分!$F$53*8/5)*BO9</f>
        <v>1366</v>
      </c>
      <c r="CB9" s="1">
        <v>6</v>
      </c>
      <c r="CC9" s="9">
        <f>ROUND(属性投放!D$4+装备属性!D$4*IF($CB9&lt;10,1,ROUNDDOWN($CB9,-1))+SUM(属性投放!E$37:E$45)*$CB9+VLOOKUP($CC$2,一级属性!$E$41:$P$64,COLUMNS(一级属性!$E$41:G$64),0)*($CB9+0.25*IF($CB9&lt;10,1,ROUNDDOWN($CB9,-1)))+VLOOKUP($CC$2,宝石属性!$B$43:$M$66,COLUMNS(宝石属性!$B$43:D$66),0)*10*VLOOKUP(ROUNDDOWN($CB9,-1),宝石属性!$B$25:$N$41,2,0)*VLOOKUP(ROUNDDOWN($CB9,-1),宝石属性!$B$25:$N$41,3,0)+VLOOKUP($CC$2,职业被动!$B$6:$M$29,COLUMNS(职业被动!$B$6:D$29),0)*$CB9,0)</f>
        <v>354</v>
      </c>
      <c r="CD9" s="9">
        <f>ROUND(属性投放!E$4+装备属性!E$4*IF($CB9&lt;10,1,ROUNDDOWN($CB9,-1))+SUM(属性投放!F$37:F$45)*$CB9+VLOOKUP($CC$2,一级属性!$E$41:$P$64,COLUMNS(一级属性!$E$41:H$64),0)*($CB9+0.25*IF($CB9&lt;10,1,ROUNDDOWN($CB9,-1)))+VLOOKUP($CC$2,宝石属性!$B$43:$M$66,COLUMNS(宝石属性!$B$43:E$66),0)*10*VLOOKUP(ROUNDDOWN($CB9,-1),宝石属性!$B$25:$N$41,2,0)*VLOOKUP(ROUNDDOWN($CB9,-1),宝石属性!$B$25:$N$41,3,0)+VLOOKUP($CC$2,职业被动!$B$6:$M$29,COLUMNS(职业被动!$B$6:E$29),0)*$CB9,0)</f>
        <v>298</v>
      </c>
      <c r="CE9" s="9">
        <f>ROUND(属性投放!F$4+装备属性!F$4*IF($CB9&lt;10,1,ROUNDDOWN($CB9,-1))+SUM(属性投放!G$37:G$45)*$CB9+VLOOKUP($CC$2,一级属性!$E$41:$P$64,COLUMNS(一级属性!$E$41:I$64),0)*($CB9+0.25*IF($CB9&lt;10,1,ROUNDDOWN($CB9,-1)))+VLOOKUP($CC$2,宝石属性!$B$43:$M$66,COLUMNS(宝石属性!$B$43:F$66),0)*10*VLOOKUP(ROUNDDOWN($CB9,-1),宝石属性!$B$25:$N$41,2,0)*VLOOKUP(ROUNDDOWN($CB9,-1),宝石属性!$B$25:$N$41,3,0)+VLOOKUP($CC$2,职业被动!$B$6:$M$29,COLUMNS(职业被动!$B$6:F$29),0)*$CB9,0)</f>
        <v>166</v>
      </c>
      <c r="CF9" s="9">
        <f>ROUND(属性投放!G$4+装备属性!G$4*IF($CB9&lt;10,1,ROUNDDOWN($CB9,-1))+SUM(属性投放!H$37:H$45)*$CB9+VLOOKUP($CC$2,一级属性!$E$41:$P$64,COLUMNS(一级属性!$E$41:J$64),0)*($CB9+0.25*IF($CB9&lt;10,1,ROUNDDOWN($CB9,-1)))+VLOOKUP($CC$2,宝石属性!$B$43:$M$66,COLUMNS(宝石属性!$B$43:G$66),0)*10*VLOOKUP(ROUNDDOWN($CB9,-1),宝石属性!$B$25:$N$41,2,0)*VLOOKUP(ROUNDDOWN($CB9,-1),宝石属性!$B$25:$N$41,3,0)+VLOOKUP($CC$2,职业被动!$B$6:$M$29,COLUMNS(职业被动!$B$6:G$29),0)*$CB9,0)</f>
        <v>79</v>
      </c>
      <c r="CG9" s="9">
        <f>ROUND(属性投放!H$4+装备属性!H$4*IF($CB9&lt;10,1,ROUNDDOWN($CB9,-1))+SUM(属性投放!I$37:I$45)*$CB9+VLOOKUP($CC$2,一级属性!$E$41:$P$64,COLUMNS(一级属性!$E$41:K$64),0)*($CB9+0.25*IF($CB9&lt;10,1,ROUNDDOWN($CB9,-1)))+VLOOKUP($CC$2,宝石属性!$B$43:$M$66,COLUMNS(宝石属性!$B$43:H$66),0)*10*VLOOKUP(ROUNDDOWN($CB9,-1),宝石属性!$B$25:$N$41,2,0)*VLOOKUP(ROUNDDOWN($CB9,-1),宝石属性!$B$25:$N$41,3,0)+VLOOKUP($CC$2,职业被动!$B$6:$M$29,COLUMNS(职业被动!$B$6:H$29),0)*$CB9,0)</f>
        <v>96</v>
      </c>
      <c r="CH9" s="9">
        <f>ROUND(属性投放!I$4+装备属性!I$4*IF($CB9&lt;10,1,ROUNDDOWN($CB9,-1))+SUM(属性投放!J$37:J$45)*$CB9+VLOOKUP($CC$2,一级属性!$E$41:$P$64,COLUMNS(一级属性!$E$41:L$64),0)*($CB9+0.25*IF($CB9&lt;10,1,ROUNDDOWN($CB9,-1)))+VLOOKUP($CC$2,宝石属性!$B$43:$M$66,COLUMNS(宝石属性!$B$43:I$66),0)*10*VLOOKUP(ROUNDDOWN($CB9,-1),宝石属性!$B$25:$N$41,2,0)*VLOOKUP(ROUNDDOWN($CB9,-1),宝石属性!$B$25:$N$41,3,0)+VLOOKUP($CC$2,职业被动!$B$6:$M$29,COLUMNS(职业被动!$B$6:I$29),0)*$CB9,0)</f>
        <v>82</v>
      </c>
      <c r="CI9" s="9">
        <f>ROUND(属性投放!J$4+装备属性!J$4*IF($CB9&lt;10,1,ROUNDDOWN($CB9,-1))+SUM(属性投放!K$37:K$45)*$CB9+VLOOKUP($CC$2,一级属性!$E$41:$P$64,COLUMNS(一级属性!$E$41:M$64),0)*($CB9+0.25*IF($CB9&lt;10,1,ROUNDDOWN($CB9,-1)))+VLOOKUP($CC$2,宝石属性!$B$43:$M$66,COLUMNS(宝石属性!$B$43:J$66),0)*10*VLOOKUP(ROUNDDOWN($CB9,-1),宝石属性!$B$25:$N$41,2,0)*VLOOKUP(ROUNDDOWN($CB9,-1),宝石属性!$B$25:$N$41,3,0)+VLOOKUP($CC$2,职业被动!$B$6:$M$29,COLUMNS(职业被动!$B$6:J$29),0)*$CB9,0)</f>
        <v>56</v>
      </c>
      <c r="CJ9" s="9">
        <f>ROUND(属性投放!K$4+装备属性!K$4*IF($CB9&lt;10,1,ROUNDDOWN($CB9,-1))+SUM(属性投放!L$37:L$45)*$CB9+VLOOKUP($CC$2,一级属性!$E$41:$P$64,COLUMNS(一级属性!$E$41:N$64),0)*($CB9+0.25*IF($CB9&lt;10,1,ROUNDDOWN($CB9,-1)))+VLOOKUP($CC$2,宝石属性!$B$43:$M$66,COLUMNS(宝石属性!$B$43:K$66),0)*10*VLOOKUP(ROUNDDOWN($CB9,-1),宝石属性!$B$25:$N$41,2,0)*VLOOKUP(ROUNDDOWN($CB9,-1),宝石属性!$B$25:$N$41,3,0)+VLOOKUP($CC$2,职业被动!$B$6:$M$29,COLUMNS(职业被动!$B$6:K$29),0)*$CB9,0)</f>
        <v>26</v>
      </c>
      <c r="CK9" s="9">
        <f>ROUND(属性投放!L$4+装备属性!L$4*IF($CB9&lt;10,1,ROUNDDOWN($CB9,-1))+SUM(属性投放!M$37:M$45)*$CB9+VLOOKUP($CC$2,一级属性!$E$41:$P$64,COLUMNS(一级属性!$E$41:O$64),0)*($CB9+0.25*IF($CB9&lt;10,1,ROUNDDOWN($CB9,-1)))+VLOOKUP($CC$2,宝石属性!$B$43:$M$66,COLUMNS(宝石属性!$B$43:L$66),0)*10*VLOOKUP(ROUNDDOWN($CB9,-1),宝石属性!$B$25:$N$41,2,0)*VLOOKUP(ROUNDDOWN($CB9,-1),宝石属性!$B$25:$N$41,3,0)+VLOOKUP($CC$2,职业被动!$B$6:$M$29,COLUMNS(职业被动!$B$6:L$29),0)*$CB9,0)</f>
        <v>2</v>
      </c>
      <c r="CL9" s="9">
        <f>ROUND(属性投放!M$4+装备属性!M$4*IF($CB9&lt;10,1,ROUNDDOWN($CB9,-1))+SUM(属性投放!N$37:N$45)*$CB9+VLOOKUP($CC$2,一级属性!$E$41:$P$64,COLUMNS(一级属性!$E$41:P$64),0)*($CB9+0.25*IF($CB9&lt;10,1,ROUNDDOWN($CB9,-1)))+VLOOKUP($CC$2,宝石属性!$B$43:$M$66,COLUMNS(宝石属性!$B$43:M$66),0)*10*VLOOKUP(ROUNDDOWN($CB9,-1),宝石属性!$B$25:$N$41,2,0)*VLOOKUP(ROUNDDOWN($CB9,-1),宝石属性!$B$25:$N$41,3,0)+VLOOKUP($CC$2,职业被动!$B$6:$M$29,COLUMNS(职业被动!$B$6:M$29),0)*$CB9,0)</f>
        <v>62</v>
      </c>
      <c r="CM9" s="48">
        <f>属性价值和能力评分!$F$9+ROUND(属性价值和能力评分!$F$38*10,0)*CB9+ROUND((SUM(装备属性!$W$9:$W$14)+属性价值和能力评分!$F$38*1.25+1.4+2.8)*IF(CB9&lt;10,1,ROUNDDOWN(CB9,-1)),0)+15*VLOOKUP(ROUNDDOWN(CB9,-1),宝石属性!$B$26:$D$41,2,0)*6*VLOOKUP(ROUNDDOWN(CB9,-1),宝石属性!$B$26:$D$41,3,0)+(属性价值和能力评分!$F$49*9+属性价值和能力评分!$F$50*2+属性价值和能力评分!$F$53*8/5)*CB9</f>
        <v>1366</v>
      </c>
      <c r="CO9" s="1">
        <v>6</v>
      </c>
      <c r="CP9" s="9">
        <f>ROUND(属性投放!D$4+装备属性!D$4*IF($CO9&lt;10,1,ROUNDDOWN($CO9,-1))+SUM(属性投放!E$37:E$45)*$CO9+VLOOKUP($CP$2,一级属性!$E$41:$P$64,COLUMNS(一级属性!$E$41:G$64),0)*($CO9+0.25*IF($CO9&lt;10,1,ROUNDDOWN($CO9,-1)))+VLOOKUP($CP$2,宝石属性!$B$43:$M$66,COLUMNS(宝石属性!$B$43:D$66),0)*10*VLOOKUP(ROUNDDOWN($CO9,-1),宝石属性!$B$25:$N$41,2,0)*VLOOKUP(ROUNDDOWN($CO9,-1),宝石属性!$B$25:$N$41,3,0)+VLOOKUP($CP$2,职业被动!$B$6:$M$29,COLUMNS(职业被动!$B$6:D$29),0)*$CO9,0)</f>
        <v>354</v>
      </c>
      <c r="CQ9" s="9">
        <f>ROUND(属性投放!E$4+装备属性!E$4*IF($CO9&lt;10,1,ROUNDDOWN($CO9,-1))+SUM(属性投放!F$37:F$45)*$CO9+VLOOKUP($CP$2,一级属性!$E$41:$P$64,COLUMNS(一级属性!$E$41:H$64),0)*($CO9+0.25*IF($CO9&lt;10,1,ROUNDDOWN($CO9,-1)))+VLOOKUP($CP$2,宝石属性!$B$43:$M$66,COLUMNS(宝石属性!$B$43:E$66),0)*10*VLOOKUP(ROUNDDOWN($CO9,-1),宝石属性!$B$25:$N$41,2,0)*VLOOKUP(ROUNDDOWN($CO9,-1),宝石属性!$B$25:$N$41,3,0)+VLOOKUP($CP$2,职业被动!$B$6:$M$29,COLUMNS(职业被动!$B$6:E$29),0)*$CO9,0)</f>
        <v>454</v>
      </c>
      <c r="CR9" s="9">
        <f>ROUND(属性投放!F$4+装备属性!F$4*IF($CO9&lt;10,1,ROUNDDOWN($CO9,-1))+SUM(属性投放!G$37:G$45)*$CO9+VLOOKUP($CP$2,一级属性!$E$41:$P$64,COLUMNS(一级属性!$E$41:I$64),0)*($CO9+0.25*IF($CO9&lt;10,1,ROUNDDOWN($CO9,-1)))+VLOOKUP($CP$2,宝石属性!$B$43:$M$66,COLUMNS(宝石属性!$B$43:F$66),0)*10*VLOOKUP(ROUNDDOWN($CO9,-1),宝石属性!$B$25:$N$41,2,0)*VLOOKUP(ROUNDDOWN($CO9,-1),宝石属性!$B$25:$N$41,3,0)+VLOOKUP($CP$2,职业被动!$B$6:$M$29,COLUMNS(职业被动!$B$6:F$29),0)*$CO9,0)</f>
        <v>120</v>
      </c>
      <c r="CS9" s="9">
        <f>ROUND(属性投放!G$4+装备属性!G$4*IF($CO9&lt;10,1,ROUNDDOWN($CO9,-1))+SUM(属性投放!H$37:H$45)*$CO9+VLOOKUP($CP$2,一级属性!$E$41:$P$64,COLUMNS(一级属性!$E$41:J$64),0)*($CO9+0.25*IF($CO9&lt;10,1,ROUNDDOWN($CO9,-1)))+VLOOKUP($CP$2,宝石属性!$B$43:$M$66,COLUMNS(宝石属性!$B$43:G$66),0)*10*VLOOKUP(ROUNDDOWN($CO9,-1),宝石属性!$B$25:$N$41,2,0)*VLOOKUP(ROUNDDOWN($CO9,-1),宝石属性!$B$25:$N$41,3,0)+VLOOKUP($CP$2,职业被动!$B$6:$M$29,COLUMNS(职业被动!$B$6:G$29),0)*$CO9,0)</f>
        <v>73</v>
      </c>
      <c r="CT9" s="9">
        <f>ROUND(属性投放!H$4+装备属性!H$4*IF($CO9&lt;10,1,ROUNDDOWN($CO9,-1))+SUM(属性投放!I$37:I$45)*$CO9+VLOOKUP($CP$2,一级属性!$E$41:$P$64,COLUMNS(一级属性!$E$41:K$64),0)*($CO9+0.25*IF($CO9&lt;10,1,ROUNDDOWN($CO9,-1)))+VLOOKUP($CP$2,宝石属性!$B$43:$M$66,COLUMNS(宝石属性!$B$43:H$66),0)*10*VLOOKUP(ROUNDDOWN($CO9,-1),宝石属性!$B$25:$N$41,2,0)*VLOOKUP(ROUNDDOWN($CO9,-1),宝石属性!$B$25:$N$41,3,0)+VLOOKUP($CP$2,职业被动!$B$6:$M$29,COLUMNS(职业被动!$B$6:H$29),0)*$CO9,0)</f>
        <v>139</v>
      </c>
      <c r="CU9" s="9">
        <f>ROUND(属性投放!I$4+装备属性!I$4*IF($CO9&lt;10,1,ROUNDDOWN($CO9,-1))+SUM(属性投放!J$37:J$45)*$CO9+VLOOKUP($CP$2,一级属性!$E$41:$P$64,COLUMNS(一级属性!$E$41:L$64),0)*($CO9+0.25*IF($CO9&lt;10,1,ROUNDDOWN($CO9,-1)))+VLOOKUP($CP$2,宝石属性!$B$43:$M$66,COLUMNS(宝石属性!$B$43:I$66),0)*10*VLOOKUP(ROUNDDOWN($CO9,-1),宝石属性!$B$25:$N$41,2,0)*VLOOKUP(ROUNDDOWN($CO9,-1),宝石属性!$B$25:$N$41,3,0)+VLOOKUP($CP$2,职业被动!$B$6:$M$29,COLUMNS(职业被动!$B$6:I$29),0)*$CO9,0)</f>
        <v>100</v>
      </c>
      <c r="CV9" s="9">
        <f>ROUND(属性投放!J$4+装备属性!J$4*IF($CO9&lt;10,1,ROUNDDOWN($CO9,-1))+SUM(属性投放!K$37:K$45)*$CO9+VLOOKUP($CP$2,一级属性!$E$41:$P$64,COLUMNS(一级属性!$E$41:M$64),0)*($CO9+0.25*IF($CO9&lt;10,1,ROUNDDOWN($CO9,-1)))+VLOOKUP($CP$2,宝石属性!$B$43:$M$66,COLUMNS(宝石属性!$B$43:J$66),0)*10*VLOOKUP(ROUNDDOWN($CO9,-1),宝石属性!$B$25:$N$41,2,0)*VLOOKUP(ROUNDDOWN($CO9,-1),宝石属性!$B$25:$N$41,3,0)+VLOOKUP($CP$2,职业被动!$B$6:$M$29,COLUMNS(职业被动!$B$6:J$29),0)*$CO9,0)</f>
        <v>50</v>
      </c>
      <c r="CW9" s="9">
        <f>ROUND(属性投放!K$4+装备属性!K$4*IF($CO9&lt;10,1,ROUNDDOWN($CO9,-1))+SUM(属性投放!L$37:L$45)*$CO9+VLOOKUP($CP$2,一级属性!$E$41:$P$64,COLUMNS(一级属性!$E$41:N$64),0)*($CO9+0.25*IF($CO9&lt;10,1,ROUNDDOWN($CO9,-1)))+VLOOKUP($CP$2,宝石属性!$B$43:$M$66,COLUMNS(宝石属性!$B$43:K$66),0)*10*VLOOKUP(ROUNDDOWN($CO9,-1),宝石属性!$B$25:$N$41,2,0)*VLOOKUP(ROUNDDOWN($CO9,-1),宝石属性!$B$25:$N$41,3,0)+VLOOKUP($CP$2,职业被动!$B$6:$M$29,COLUMNS(职业被动!$B$6:K$29),0)*$CO9,0)</f>
        <v>26</v>
      </c>
      <c r="CX9" s="9">
        <f>ROUND(属性投放!L$4+装备属性!L$4*IF($CO9&lt;10,1,ROUNDDOWN($CO9,-1))+SUM(属性投放!M$37:M$45)*$CO9+VLOOKUP($CP$2,一级属性!$E$41:$P$64,COLUMNS(一级属性!$E$41:O$64),0)*($CO9+0.25*IF($CO9&lt;10,1,ROUNDDOWN($CO9,-1)))+VLOOKUP($CP$2,宝石属性!$B$43:$M$66,COLUMNS(宝石属性!$B$43:L$66),0)*10*VLOOKUP(ROUNDDOWN($CO9,-1),宝石属性!$B$25:$N$41,2,0)*VLOOKUP(ROUNDDOWN($CO9,-1),宝石属性!$B$25:$N$41,3,0)+VLOOKUP($CP$2,职业被动!$B$6:$M$29,COLUMNS(职业被动!$B$6:L$29),0)*$CO9,0)</f>
        <v>2</v>
      </c>
      <c r="CY9" s="9">
        <f>ROUND(属性投放!M$4+装备属性!M$4*IF($CO9&lt;10,1,ROUNDDOWN($CO9,-1))+SUM(属性投放!N$37:N$45)*$CO9+VLOOKUP($CP$2,一级属性!$E$41:$P$64,COLUMNS(一级属性!$E$41:P$64),0)*($CO9+0.25*IF($CO9&lt;10,1,ROUNDDOWN($CO9,-1)))+VLOOKUP($CP$2,宝石属性!$B$43:$M$66,COLUMNS(宝石属性!$B$43:M$66),0)*10*VLOOKUP(ROUNDDOWN($CO9,-1),宝石属性!$B$25:$N$41,2,0)*VLOOKUP(ROUNDDOWN($CO9,-1),宝石属性!$B$25:$N$41,3,0)+VLOOKUP($CP$2,职业被动!$B$6:$M$29,COLUMNS(职业被动!$B$6:M$29),0)*$CO9,0)</f>
        <v>62</v>
      </c>
      <c r="CZ9" s="48">
        <f>属性价值和能力评分!$F$9+ROUND(属性价值和能力评分!$F$38*10,0)*CO9+ROUND((SUM(装备属性!$W$9:$W$14)+属性价值和能力评分!$F$38*1.25+1.4+2.8)*IF(CO9&lt;10,1,ROUNDDOWN(CO9,-1)),0)+15*VLOOKUP(ROUNDDOWN(CO9,-1),宝石属性!$B$26:$D$41,2,0)*6*VLOOKUP(ROUNDDOWN(CO9,-1),宝石属性!$B$26:$D$41,3,0)+(属性价值和能力评分!$F$49*9+属性价值和能力评分!$F$50*2+属性价值和能力评分!$F$53*8/5)*CO9</f>
        <v>1366</v>
      </c>
      <c r="DB9" s="1">
        <v>6</v>
      </c>
      <c r="DC9" s="9">
        <f>ROUND(属性投放!D$4+装备属性!D$4*IF($DB9&lt;10,1,ROUNDDOWN($DB9,-1))+SUM(属性投放!E$37:E$45)*$DB9+VLOOKUP($DC$2,一级属性!$E$41:$P$64,COLUMNS(一级属性!$E$41:G$64),0)*($DB9+0.25*IF($DB9&lt;10,1,ROUNDDOWN($DB9,-1)))+VLOOKUP($DC$2,宝石属性!$B$43:$M$66,COLUMNS(宝石属性!$B$43:D$66),0)*10*VLOOKUP(ROUNDDOWN($DB9,-1),宝石属性!$B$25:$N$41,2,0)*VLOOKUP(ROUNDDOWN($DB9,-1),宝石属性!$B$25:$N$41,3,0)+VLOOKUP($DC$2,职业被动!$B$6:$M$29,COLUMNS(职业被动!$B$6:D$29),0)*$DB9,0)</f>
        <v>396</v>
      </c>
      <c r="DD9" s="9">
        <f>ROUND(属性投放!E$4+装备属性!E$4*IF($DB9&lt;10,1,ROUNDDOWN($DB9,-1))+SUM(属性投放!F$37:F$45)*$DB9+VLOOKUP($DC$2,一级属性!$E$41:$P$64,COLUMNS(一级属性!$E$41:H$64),0)*($DB9+0.25*IF($DB9&lt;10,1,ROUNDDOWN($DB9,-1)))+VLOOKUP($DC$2,宝石属性!$B$43:$M$66,COLUMNS(宝石属性!$B$43:E$66),0)*10*VLOOKUP(ROUNDDOWN($DB9,-1),宝石属性!$B$25:$N$41,2,0)*VLOOKUP(ROUNDDOWN($DB9,-1),宝石属性!$B$25:$N$41,3,0)+VLOOKUP($DC$2,职业被动!$B$6:$M$29,COLUMNS(职业被动!$B$6:E$29),0)*$DB9,0)</f>
        <v>298</v>
      </c>
      <c r="DE9" s="9">
        <f>ROUND(属性投放!F$4+装备属性!F$4*IF($DB9&lt;10,1,ROUNDDOWN($DB9,-1))+SUM(属性投放!G$37:G$45)*$DB9+VLOOKUP($DC$2,一级属性!$E$41:$P$64,COLUMNS(一级属性!$E$41:I$64),0)*($DB9+0.25*IF($DB9&lt;10,1,ROUNDDOWN($DB9,-1)))+VLOOKUP($DC$2,宝石属性!$B$43:$M$66,COLUMNS(宝石属性!$B$43:F$66),0)*10*VLOOKUP(ROUNDDOWN($DB9,-1),宝石属性!$B$25:$N$41,2,0)*VLOOKUP(ROUNDDOWN($DB9,-1),宝石属性!$B$25:$N$41,3,0)+VLOOKUP($DC$2,职业被动!$B$6:$M$29,COLUMNS(职业被动!$B$6:F$29),0)*$DB9,0)</f>
        <v>120</v>
      </c>
      <c r="DF9" s="9">
        <f>ROUND(属性投放!G$4+装备属性!G$4*IF($DB9&lt;10,1,ROUNDDOWN($DB9,-1))+SUM(属性投放!H$37:H$45)*$DB9+VLOOKUP($DC$2,一级属性!$E$41:$P$64,COLUMNS(一级属性!$E$41:J$64),0)*($DB9+0.25*IF($DB9&lt;10,1,ROUNDDOWN($DB9,-1)))+VLOOKUP($DC$2,宝石属性!$B$43:$M$66,COLUMNS(宝石属性!$B$43:G$66),0)*10*VLOOKUP(ROUNDDOWN($DB9,-1),宝石属性!$B$25:$N$41,2,0)*VLOOKUP(ROUNDDOWN($DB9,-1),宝石属性!$B$25:$N$41,3,0)+VLOOKUP($DC$2,职业被动!$B$6:$M$29,COLUMNS(职业被动!$B$6:G$29),0)*$DB9,0)</f>
        <v>154</v>
      </c>
      <c r="DG9" s="9">
        <f>ROUND(属性投放!H$4+装备属性!H$4*IF($DB9&lt;10,1,ROUNDDOWN($DB9,-1))+SUM(属性投放!I$37:I$45)*$DB9+VLOOKUP($DC$2,一级属性!$E$41:$P$64,COLUMNS(一级属性!$E$41:K$64),0)*($DB9+0.25*IF($DB9&lt;10,1,ROUNDDOWN($DB9,-1)))+VLOOKUP($DC$2,宝石属性!$B$43:$M$66,COLUMNS(宝石属性!$B$43:H$66),0)*10*VLOOKUP(ROUNDDOWN($DB9,-1),宝石属性!$B$25:$N$41,2,0)*VLOOKUP(ROUNDDOWN($DB9,-1),宝石属性!$B$25:$N$41,3,0)+VLOOKUP($DC$2,职业被动!$B$6:$M$29,COLUMNS(职业被动!$B$6:H$29),0)*$DB9,0)</f>
        <v>96</v>
      </c>
      <c r="DH9" s="9">
        <f>ROUND(属性投放!I$4+装备属性!I$4*IF($DB9&lt;10,1,ROUNDDOWN($DB9,-1))+SUM(属性投放!J$37:J$45)*$DB9+VLOOKUP($DC$2,一级属性!$E$41:$P$64,COLUMNS(一级属性!$E$41:L$64),0)*($DB9+0.25*IF($DB9&lt;10,1,ROUNDDOWN($DB9,-1)))+VLOOKUP($DC$2,宝石属性!$B$43:$M$66,COLUMNS(宝石属性!$B$43:I$66),0)*10*VLOOKUP(ROUNDDOWN($DB9,-1),宝石属性!$B$25:$N$41,2,0)*VLOOKUP(ROUNDDOWN($DB9,-1),宝石属性!$B$25:$N$41,3,0)+VLOOKUP($DC$2,职业被动!$B$6:$M$29,COLUMNS(职业被动!$B$6:I$29),0)*$DB9,0)</f>
        <v>75</v>
      </c>
      <c r="DI9" s="9">
        <f>ROUND(属性投放!J$4+装备属性!J$4*IF($DB9&lt;10,1,ROUNDDOWN($DB9,-1))+SUM(属性投放!K$37:K$45)*$DB9+VLOOKUP($DC$2,一级属性!$E$41:$P$64,COLUMNS(一级属性!$E$41:M$64),0)*($DB9+0.25*IF($DB9&lt;10,1,ROUNDDOWN($DB9,-1)))+VLOOKUP($DC$2,宝石属性!$B$43:$M$66,COLUMNS(宝石属性!$B$43:J$66),0)*10*VLOOKUP(ROUNDDOWN($DB9,-1),宝石属性!$B$25:$N$41,2,0)*VLOOKUP(ROUNDDOWN($DB9,-1),宝石属性!$B$25:$N$41,3,0)+VLOOKUP($DC$2,职业被动!$B$6:$M$29,COLUMNS(职业被动!$B$6:J$29),0)*$DB9,0)</f>
        <v>56</v>
      </c>
      <c r="DJ9" s="9">
        <f>ROUND(属性投放!K$4+装备属性!K$4*IF($DB9&lt;10,1,ROUNDDOWN($DB9,-1))+SUM(属性投放!L$37:L$45)*$DB9+VLOOKUP($DC$2,一级属性!$E$41:$P$64,COLUMNS(一级属性!$E$41:N$64),0)*($DB9+0.25*IF($DB9&lt;10,1,ROUNDDOWN($DB9,-1)))+VLOOKUP($DC$2,宝石属性!$B$43:$M$66,COLUMNS(宝石属性!$B$43:K$66),0)*10*VLOOKUP(ROUNDDOWN($DB9,-1),宝石属性!$B$25:$N$41,2,0)*VLOOKUP(ROUNDDOWN($DB9,-1),宝石属性!$B$25:$N$41,3,0)+VLOOKUP($DC$2,职业被动!$B$6:$M$29,COLUMNS(职业被动!$B$6:K$29),0)*$DB9,0)</f>
        <v>26</v>
      </c>
      <c r="DK9" s="9">
        <f>ROUND(属性投放!L$4+装备属性!L$4*IF($DB9&lt;10,1,ROUNDDOWN($DB9,-1))+SUM(属性投放!M$37:M$45)*$DB9+VLOOKUP($DC$2,一级属性!$E$41:$P$64,COLUMNS(一级属性!$E$41:O$64),0)*($DB9+0.25*IF($DB9&lt;10,1,ROUNDDOWN($DB9,-1)))+VLOOKUP($DC$2,宝石属性!$B$43:$M$66,COLUMNS(宝石属性!$B$43:L$66),0)*10*VLOOKUP(ROUNDDOWN($DB9,-1),宝石属性!$B$25:$N$41,2,0)*VLOOKUP(ROUNDDOWN($DB9,-1),宝石属性!$B$25:$N$41,3,0)+VLOOKUP($DC$2,职业被动!$B$6:$M$29,COLUMNS(职业被动!$B$6:L$29),0)*$DB9,0)</f>
        <v>2</v>
      </c>
      <c r="DL9" s="9">
        <f>ROUND(属性投放!M$4+装备属性!M$4*IF($DB9&lt;10,1,ROUNDDOWN($DB9,-1))+SUM(属性投放!N$37:N$45)*$DB9+VLOOKUP($DC$2,一级属性!$E$41:$P$64,COLUMNS(一级属性!$E$41:P$64),0)*($DB9+0.25*IF($DB9&lt;10,1,ROUNDDOWN($DB9,-1)))+VLOOKUP($DC$2,宝石属性!$B$43:$M$66,COLUMNS(宝石属性!$B$43:M$66),0)*10*VLOOKUP(ROUNDDOWN($DB9,-1),宝石属性!$B$25:$N$41,2,0)*VLOOKUP(ROUNDDOWN($DB9,-1),宝石属性!$B$25:$N$41,3,0)+VLOOKUP($DC$2,职业被动!$B$6:$M$29,COLUMNS(职业被动!$B$6:M$29),0)*$DB9,0)</f>
        <v>62</v>
      </c>
      <c r="DM9" s="48">
        <f>属性价值和能力评分!$F$9+ROUND(属性价值和能力评分!$F$38*10,0)*DB9+ROUND((SUM(装备属性!$W$9:$W$14)+属性价值和能力评分!$F$38*1.25+1.4+2.8)*IF(DB9&lt;10,1,ROUNDDOWN(DB9,-1)),0)+15*VLOOKUP(ROUNDDOWN(DB9,-1),宝石属性!$B$26:$D$41,2,0)*6*VLOOKUP(ROUNDDOWN(DB9,-1),宝石属性!$B$26:$D$41,3,0)+(属性价值和能力评分!$F$49*9+属性价值和能力评分!$F$50*2+属性价值和能力评分!$F$53*8/5)*DB9</f>
        <v>1366</v>
      </c>
      <c r="DO9" s="1">
        <v>6</v>
      </c>
      <c r="DP9" s="9">
        <f>ROUND(属性投放!D$4+装备属性!D$4*IF($DO9&lt;10,1,ROUNDDOWN($DO9,-1))+SUM(属性投放!E$37:E$45)*$DO9+VLOOKUP($DP$2,一级属性!$E$41:$P$64,COLUMNS(一级属性!$E$41:G$64),0)*($DO9+0.25*IF($DO9&lt;10,1,ROUNDDOWN($DO9,-1)))+VLOOKUP($DP$2,宝石属性!$B$43:$M$66,COLUMNS(宝石属性!$B$43:D$66),0)*10*VLOOKUP(ROUNDDOWN($DO9,-1),宝石属性!$B$25:$N$41,2,0)*VLOOKUP(ROUNDDOWN($DO9,-1),宝石属性!$B$25:$N$41,3,0)+VLOOKUP($DP$2,职业被动!$B$6:$M$29,COLUMNS(职业被动!$B$6:D$29),0)*$DO9,0)</f>
        <v>688</v>
      </c>
      <c r="DQ9" s="9">
        <f>ROUND(属性投放!E$4+装备属性!E$4*IF($DO9&lt;10,1,ROUNDDOWN($DO9,-1))+SUM(属性投放!F$37:F$45)*$DO9+VLOOKUP($DP$2,一级属性!$E$41:$P$64,COLUMNS(一级属性!$E$41:H$64),0)*($DO9+0.25*IF($DO9&lt;10,1,ROUNDDOWN($DO9,-1)))+VLOOKUP($DP$2,宝石属性!$B$43:$M$66,COLUMNS(宝石属性!$B$43:E$66),0)*10*VLOOKUP(ROUNDDOWN($DO9,-1),宝石属性!$B$25:$N$41,2,0)*VLOOKUP(ROUNDDOWN($DO9,-1),宝石属性!$B$25:$N$41,3,0)+VLOOKUP($DP$2,职业被动!$B$6:$M$29,COLUMNS(职业被动!$B$6:E$29),0)*$DO9,0)</f>
        <v>298</v>
      </c>
      <c r="DR9" s="9">
        <f>ROUND(属性投放!F$4+装备属性!F$4*IF($DO9&lt;10,1,ROUNDDOWN($DO9,-1))+SUM(属性投放!G$37:G$45)*$DO9+VLOOKUP($DP$2,一级属性!$E$41:$P$64,COLUMNS(一级属性!$E$41:I$64),0)*($DO9+0.25*IF($DO9&lt;10,1,ROUNDDOWN($DO9,-1)))+VLOOKUP($DP$2,宝石属性!$B$43:$M$66,COLUMNS(宝石属性!$B$43:F$66),0)*10*VLOOKUP(ROUNDDOWN($DO9,-1),宝石属性!$B$25:$N$41,2,0)*VLOOKUP(ROUNDDOWN($DO9,-1),宝石属性!$B$25:$N$41,3,0)+VLOOKUP($DP$2,职业被动!$B$6:$M$29,COLUMNS(职业被动!$B$6:F$29),0)*$DO9,0)</f>
        <v>120</v>
      </c>
      <c r="DS9" s="9">
        <f>ROUND(属性投放!G$4+装备属性!G$4*IF($DO9&lt;10,1,ROUNDDOWN($DO9,-1))+SUM(属性投放!H$37:H$45)*$DO9+VLOOKUP($DP$2,一级属性!$E$41:$P$64,COLUMNS(一级属性!$E$41:J$64),0)*($DO9+0.25*IF($DO9&lt;10,1,ROUNDDOWN($DO9,-1)))+VLOOKUP($DP$2,宝石属性!$B$43:$M$66,COLUMNS(宝石属性!$B$43:G$66),0)*10*VLOOKUP(ROUNDDOWN($DO9,-1),宝石属性!$B$25:$N$41,2,0)*VLOOKUP(ROUNDDOWN($DO9,-1),宝石属性!$B$25:$N$41,3,0)+VLOOKUP($DP$2,职业被动!$B$6:$M$29,COLUMNS(职业被动!$B$6:G$29),0)*$DO9,0)</f>
        <v>73</v>
      </c>
      <c r="DT9" s="9">
        <f>ROUND(属性投放!H$4+装备属性!H$4*IF($DO9&lt;10,1,ROUNDDOWN($DO9,-1))+SUM(属性投放!I$37:I$45)*$DO9+VLOOKUP($DP$2,一级属性!$E$41:$P$64,COLUMNS(一级属性!$E$41:K$64),0)*($DO9+0.25*IF($DO9&lt;10,1,ROUNDDOWN($DO9,-1)))+VLOOKUP($DP$2,宝石属性!$B$43:$M$66,COLUMNS(宝石属性!$B$43:H$66),0)*10*VLOOKUP(ROUNDDOWN($DO9,-1),宝石属性!$B$25:$N$41,2,0)*VLOOKUP(ROUNDDOWN($DO9,-1),宝石属性!$B$25:$N$41,3,0)+VLOOKUP($DP$2,职业被动!$B$6:$M$29,COLUMNS(职业被动!$B$6:H$29),0)*$DO9,0)</f>
        <v>102</v>
      </c>
      <c r="DU9" s="9">
        <f>ROUND(属性投放!I$4+装备属性!I$4*IF($DO9&lt;10,1,ROUNDDOWN($DO9,-1))+SUM(属性投放!J$37:J$45)*$DO9+VLOOKUP($DP$2,一级属性!$E$41:$P$64,COLUMNS(一级属性!$E$41:L$64),0)*($DO9+0.25*IF($DO9&lt;10,1,ROUNDDOWN($DO9,-1)))+VLOOKUP($DP$2,宝石属性!$B$43:$M$66,COLUMNS(宝石属性!$B$43:I$66),0)*10*VLOOKUP(ROUNDDOWN($DO9,-1),宝石属性!$B$25:$N$41,2,0)*VLOOKUP(ROUNDDOWN($DO9,-1),宝石属性!$B$25:$N$41,3,0)+VLOOKUP($DP$2,职业被动!$B$6:$M$29,COLUMNS(职业被动!$B$6:I$29),0)*$DO9,0)</f>
        <v>75</v>
      </c>
      <c r="DV9" s="9">
        <f>ROUND(属性投放!J$4+装备属性!J$4*IF($DO9&lt;10,1,ROUNDDOWN($DO9,-1))+SUM(属性投放!K$37:K$45)*$DO9+VLOOKUP($DP$2,一级属性!$E$41:$P$64,COLUMNS(一级属性!$E$41:M$64),0)*($DO9+0.25*IF($DO9&lt;10,1,ROUNDDOWN($DO9,-1)))+VLOOKUP($DP$2,宝石属性!$B$43:$M$66,COLUMNS(宝石属性!$B$43:J$66),0)*10*VLOOKUP(ROUNDDOWN($DO9,-1),宝石属性!$B$25:$N$41,2,0)*VLOOKUP(ROUNDDOWN($DO9,-1),宝石属性!$B$25:$N$41,3,0)+VLOOKUP($DP$2,职业被动!$B$6:$M$29,COLUMNS(职业被动!$B$6:J$29),0)*$DO9,0)</f>
        <v>56</v>
      </c>
      <c r="DW9" s="9">
        <f>ROUND(属性投放!K$4+装备属性!K$4*IF($DO9&lt;10,1,ROUNDDOWN($DO9,-1))+SUM(属性投放!L$37:L$45)*$DO9+VLOOKUP($DP$2,一级属性!$E$41:$P$64,COLUMNS(一级属性!$E$41:N$64),0)*($DO9+0.25*IF($DO9&lt;10,1,ROUNDDOWN($DO9,-1)))+VLOOKUP($DP$2,宝石属性!$B$43:$M$66,COLUMNS(宝石属性!$B$43:K$66),0)*10*VLOOKUP(ROUNDDOWN($DO9,-1),宝石属性!$B$25:$N$41,2,0)*VLOOKUP(ROUNDDOWN($DO9,-1),宝石属性!$B$25:$N$41,3,0)+VLOOKUP($DP$2,职业被动!$B$6:$M$29,COLUMNS(职业被动!$B$6:K$29),0)*$DO9,0)</f>
        <v>26</v>
      </c>
      <c r="DX9" s="9">
        <f>ROUND(属性投放!L$4+装备属性!L$4*IF($DO9&lt;10,1,ROUNDDOWN($DO9,-1))+SUM(属性投放!M$37:M$45)*$DO9+VLOOKUP($DP$2,一级属性!$E$41:$P$64,COLUMNS(一级属性!$E$41:O$64),0)*($DO9+0.25*IF($DO9&lt;10,1,ROUNDDOWN($DO9,-1)))+VLOOKUP($DP$2,宝石属性!$B$43:$M$66,COLUMNS(宝石属性!$B$43:L$66),0)*10*VLOOKUP(ROUNDDOWN($DO9,-1),宝石属性!$B$25:$N$41,2,0)*VLOOKUP(ROUNDDOWN($DO9,-1),宝石属性!$B$25:$N$41,3,0)+VLOOKUP($DP$2,职业被动!$B$6:$M$29,COLUMNS(职业被动!$B$6:L$29),0)*$DO9,0)</f>
        <v>2</v>
      </c>
      <c r="DY9" s="9">
        <f>ROUND(属性投放!M$4+装备属性!M$4*IF($DO9&lt;10,1,ROUNDDOWN($DO9,-1))+SUM(属性投放!N$37:N$45)*$DO9+VLOOKUP($DP$2,一级属性!$E$41:$P$64,COLUMNS(一级属性!$E$41:P$64),0)*($DO9+0.25*IF($DO9&lt;10,1,ROUNDDOWN($DO9,-1)))+VLOOKUP($DP$2,宝石属性!$B$43:$M$66,COLUMNS(宝石属性!$B$43:M$66),0)*10*VLOOKUP(ROUNDDOWN($DO9,-1),宝石属性!$B$25:$N$41,2,0)*VLOOKUP(ROUNDDOWN($DO9,-1),宝石属性!$B$25:$N$41,3,0)+VLOOKUP($DP$2,职业被动!$B$6:$M$29,COLUMNS(职业被动!$B$6:M$29),0)*$DO9,0)</f>
        <v>62</v>
      </c>
      <c r="DZ9" s="48">
        <f>属性价值和能力评分!$F$9+ROUND(属性价值和能力评分!$F$38*10,0)*DO9+ROUND((SUM(装备属性!$W$9:$W$14)+属性价值和能力评分!$F$38*1.25+1.4+2.8)*IF(DO9&lt;10,1,ROUNDDOWN(DO9,-1)),0)+15*VLOOKUP(ROUNDDOWN(DO9,-1),宝石属性!$B$26:$D$41,2,0)*6*VLOOKUP(ROUNDDOWN(DO9,-1),宝石属性!$B$26:$D$41,3,0)+(属性价值和能力评分!$F$49*9+属性价值和能力评分!$F$50*2+属性价值和能力评分!$F$53*8/5)*DO9</f>
        <v>1366</v>
      </c>
      <c r="EA9" s="17"/>
      <c r="EB9" s="1">
        <v>6</v>
      </c>
      <c r="EC9" s="1">
        <f>ROUND(CC9/MAX(CE9/10,((CE9*(1+属性投放!$E$8)-CF9+属性投放!$F$8*EB9)*(1+属性投放!$G$8)*(1+属性投放!$H$8))),1)</f>
        <v>2.9</v>
      </c>
      <c r="ED9" s="1">
        <f>ROUND(CP9/MAX(CE9/10,((CE9*(1+属性投放!$E$8)-CS9+属性投放!$F$8*EB9)*(1+属性投放!$G$8)*(1+属性投放!$H$8))),1)</f>
        <v>2.7</v>
      </c>
      <c r="EE9" s="1">
        <f>ROUND(DC9/MAX(CE9/10,((CE9*(1+属性投放!$E$8)-DF9+属性投放!$F$8*EB9)*(1+属性投放!$G$8)*(1+属性投放!$H$8))),1)</f>
        <v>10.199999999999999</v>
      </c>
      <c r="EF9" s="1">
        <f>ROUND(DP9/MAX(CE9/10,((CE9*(1+属性投放!$E$8)-DS9+属性投放!$F$8*EB9)*(1+属性投放!$G$8)*(1+属性投放!$H$8))),1)</f>
        <v>5.3</v>
      </c>
      <c r="EH9" s="1">
        <f>ROUND(CC9/MAX(属性投放!$F$9*EB9,((CT9*(1+属性投放!$E$9)-CH9+属性投放!$F$9*EB9)*(1+属性投放!$G$9)*(1+属性投放!$H$9))),1)</f>
        <v>2.2999999999999998</v>
      </c>
      <c r="EI9" s="1">
        <f>ROUND(CP9/MAX(属性投放!$F$9*EB9,((CT9*(1+属性投放!$E$9)-CU9+属性投放!$F$9*EB9)*(1+属性投放!$G$9)*(1+属性投放!$H$9))),1)</f>
        <v>2.6</v>
      </c>
      <c r="EJ9" s="1">
        <f>ROUND(DC9/MAX(属性投放!$F$9*EB9,((CT9*(1+属性投放!$E$9)-DH9+属性投放!$F$9*EB9)*(1+属性投放!$G$9)*(1+属性投放!$H$9))),1)</f>
        <v>2.4</v>
      </c>
      <c r="EK9" s="1">
        <f>ROUND(DP9/MAX(属性投放!$F$9*EB9,((CT9*(1+属性投放!$E$9)-DU9+属性投放!$F$9*EB9)*(1+属性投放!$G$9)*(1+属性投放!$H$9))),1)</f>
        <v>4.2</v>
      </c>
      <c r="EM9" s="1">
        <f>ROUND(CC9/((BW9*(1+属性投放!$E$10)+属性投放!$F$10*EB9)*(1+属性投放!$G$10)*(1+属性投放!$H$10)),1)</f>
        <v>7.6</v>
      </c>
      <c r="EN9" s="1">
        <f>ROUND(CP9/((BW9*(1+属性投放!$E$10)+属性投放!$F$10*EB9)*(1+属性投放!$G$10)*(1+属性投放!$H$10)),1)</f>
        <v>7.6</v>
      </c>
      <c r="EO9" s="1">
        <f>ROUND(DC9/((BW9*(1+属性投放!$E$10)+属性投放!$F$10*EB9)*(1+属性投放!$G$10)*(1+属性投放!$H$10)),1)</f>
        <v>8.5</v>
      </c>
      <c r="EP9" s="1">
        <f>ROUND(DP9/((BW9*(1+属性投放!$E$10)+属性投放!$F$10*EB9)*(1+属性投放!$G$10)*(1+属性投放!$H$10)),1)</f>
        <v>14.8</v>
      </c>
    </row>
    <row r="10" spans="2:146">
      <c r="B10" s="1">
        <v>7</v>
      </c>
      <c r="C10" s="9">
        <f>ROUND(属性投放!D$4+装备属性!D$4*IF($B10&lt;10,1,ROUNDDOWN($B10,-1))+SUM(属性投放!E$37:E$45)*$B10+VLOOKUP($C$2,一级属性!$E$41:$P$64,COLUMNS(一级属性!$E$41:G$64),0)*($B10+0.25*IF($B10&lt;10,1,ROUNDDOWN($B10,-1)))+VLOOKUP($C$2,宝石属性!$B$43:$M$66,COLUMNS(宝石属性!$B$43:D$66),0)*10*VLOOKUP(ROUNDDOWN($B10,-1),宝石属性!$B$25:$N$41,2,0)*VLOOKUP(ROUNDDOWN($B10,-1),宝石属性!$B$25:$N$41,3,0)+VLOOKUP($C$2,职业被动!$B$6:$M$29,COLUMNS(职业被动!$B$6:D$29),0)*$B10,0)</f>
        <v>435</v>
      </c>
      <c r="D10" s="9">
        <f>ROUND(属性投放!E$4+装备属性!E$4*IF($B10&lt;10,1,ROUNDDOWN($B10,-1))+SUM(属性投放!F$37:F$38)*$B10+VLOOKUP($C$2,一级属性!$E$67:$P$90,COLUMNS(一级属性!$E$67:H$90),0)*$B10+VLOOKUP($C$2,宝石属性!$B$43:$M$66,COLUMNS(宝石属性!$B$43:E$66),0)*10*VLOOKUP(ROUNDDOWN($B10,-1),宝石属性!$B$25:$N$41,2,0)*VLOOKUP(ROUNDDOWN($B10,-1),宝石属性!$B$25:$N$41,3,0)+VLOOKUP($C$2,职业被动!$B$6:$M$29,COLUMNS(职业被动!$B$6:E$29),0)*$B10,0)</f>
        <v>313</v>
      </c>
      <c r="E10" s="9">
        <f>ROUND(属性投放!F$4+装备属性!F$4*IF($B10&lt;10,1,ROUNDDOWN($B10,-1))+SUM(属性投放!G$37:G$38)*$B10+VLOOKUP($C$2,一级属性!$E$67:$P$90,COLUMNS(一级属性!$E$67:I$90),0)*$B10+VLOOKUP($C$2,宝石属性!$B$43:$M$66,COLUMNS(宝石属性!$B$43:F$66),0)*10*VLOOKUP(ROUNDDOWN($B10,-1),宝石属性!$B$25:$N$41,2,0)*VLOOKUP(ROUNDDOWN($B10,-1),宝石属性!$B$25:$N$41,3,0)+VLOOKUP($C$2,职业被动!$B$6:$M$29,COLUMNS(职业被动!$B$6:F$29),0)*$B10,0)</f>
        <v>175</v>
      </c>
      <c r="F10" s="9">
        <f>ROUND(属性投放!G$4+装备属性!G$4*IF($B10&lt;10,1,ROUNDDOWN($B10,-1))+SUM(属性投放!H$37:H$38)*$B10+VLOOKUP($C$2,一级属性!$E$67:$P$90,COLUMNS(一级属性!$E$67:J$90),0)*$B10+VLOOKUP($C$2,宝石属性!$B$43:$M$66,COLUMNS(宝石属性!$B$43:G$66),0)*10*VLOOKUP(ROUNDDOWN($B10,-1),宝石属性!$B$25:$N$41,2,0)*VLOOKUP(ROUNDDOWN($B10,-1),宝石属性!$B$25:$N$41,3,0)+VLOOKUP($C$2,职业被动!$B$6:$M$29,COLUMNS(职业被动!$B$6:G$29),0)*$B10,0)</f>
        <v>84</v>
      </c>
      <c r="G10" s="9">
        <f>ROUND(属性投放!H$4+装备属性!H$4*IF($B10&lt;10,1,ROUNDDOWN($B10,-1))+SUM(属性投放!I$37:I$38)*$B10+VLOOKUP($C$2,一级属性!$E$67:$P$90,COLUMNS(一级属性!$E$67:K$90),0)*$B10+VLOOKUP($C$2,宝石属性!$B$43:$M$66,COLUMNS(宝石属性!$B$43:H$66),0)*10*VLOOKUP(ROUNDDOWN($B10,-1),宝石属性!$B$25:$N$41,2,0)*VLOOKUP(ROUNDDOWN($B10,-1),宝石属性!$B$25:$N$41,3,0)+VLOOKUP($C$2,职业被动!$B$6:$M$29,COLUMNS(职业被动!$B$6:H$29),0)*$B10,0)</f>
        <v>98</v>
      </c>
      <c r="H10" s="9">
        <f>ROUND(属性投放!I$4+装备属性!I$4*IF($B10&lt;10,1,ROUNDDOWN($B10,-1))+SUM(属性投放!J$37:J$38)*$B10+VLOOKUP($C$2,一级属性!$E$67:$P$90,COLUMNS(一级属性!$E$67:L$90),0)*$B10+VLOOKUP($C$2,宝石属性!$B$43:$M$66,COLUMNS(宝石属性!$B$43:I$66),0)*10*VLOOKUP(ROUNDDOWN($B10,-1),宝石属性!$B$25:$N$41,2,0)*VLOOKUP(ROUNDDOWN($B10,-1),宝石属性!$B$25:$N$41,3,0)+VLOOKUP($C$2,职业被动!$B$6:$M$29,COLUMNS(职业被动!$B$6:I$29),0)*$B10,0)</f>
        <v>91</v>
      </c>
      <c r="I10" s="9">
        <f>ROUND(属性投放!J$4+装备属性!J$4*IF($B10&lt;10,1,ROUNDDOWN($B10,-1))+SUM(属性投放!K$37:K$38)*$B10+VLOOKUP($C$2,一级属性!$E$67:$P$90,COLUMNS(一级属性!$E$67:M$90),0)*$B10+VLOOKUP($C$2,宝石属性!$B$43:$M$66,COLUMNS(宝石属性!$B$43:J$66),0)*10*VLOOKUP(ROUNDDOWN($B10,-1),宝石属性!$B$25:$N$41,2,0)*VLOOKUP(ROUNDDOWN($B10,-1),宝石属性!$B$25:$N$41,3,0)+VLOOKUP($C$2,职业被动!$B$6:$M$29,COLUMNS(职业被动!$B$6:J$29),0)*$B10,0)</f>
        <v>62</v>
      </c>
      <c r="J10" s="9">
        <f>ROUND(属性投放!K$4+装备属性!K$4*IF($B10&lt;10,1,ROUNDDOWN($B10,-1))+SUM(属性投放!L$37:L$38)*$B10+VLOOKUP($C$2,一级属性!$E$67:$P$90,COLUMNS(一级属性!$E$67:N$90),0)*$B10+VLOOKUP($C$2,宝石属性!$B$43:$M$66,COLUMNS(宝石属性!$B$43:K$66),0)*10*VLOOKUP(ROUNDDOWN($B10,-1),宝石属性!$B$25:$N$41,2,0)*VLOOKUP(ROUNDDOWN($B10,-1),宝石属性!$B$25:$N$41,3,0)+VLOOKUP($C$2,职业被动!$B$6:$M$29,COLUMNS(职业被动!$B$6:K$29),0)*$B10,0)</f>
        <v>27</v>
      </c>
      <c r="K10" s="9">
        <f>ROUND(属性投放!L$4+装备属性!L$4*IF($B10&lt;10,1,ROUNDDOWN($B10,-1))+SUM(属性投放!M$37:M$38)*$B10+VLOOKUP($C$2,一级属性!$E$67:$P$90,COLUMNS(一级属性!$E$67:O$90),0)*$B10+VLOOKUP($C$2,宝石属性!$B$43:$M$66,COLUMNS(宝石属性!$B$43:L$66),0)*10*VLOOKUP(ROUNDDOWN($B10,-1),宝石属性!$B$25:$N$41,2,0)*VLOOKUP(ROUNDDOWN($B10,-1),宝石属性!$B$25:$N$41,3,0)+VLOOKUP($C$2,职业被动!$B$6:$M$29,COLUMNS(职业被动!$B$6:L$29),0)*$B10,0)</f>
        <v>2</v>
      </c>
      <c r="L10" s="9">
        <f>ROUND(属性投放!M$4+装备属性!M$4*IF($B10&lt;10,1,ROUNDDOWN($B10,-1))+SUM(属性投放!N$37:N$38)*$B10+VLOOKUP($C$2,一级属性!$E$67:$P$90,COLUMNS(一级属性!$E$67:P$90),0)*$B10+VLOOKUP($C$2,宝石属性!$B$43:$M$66,COLUMNS(宝石属性!$B$43:M$66),0)*10*VLOOKUP(ROUNDDOWN($B10,-1),宝石属性!$B$25:$N$41,2,0)*VLOOKUP(ROUNDDOWN($B10,-1),宝石属性!$B$25:$N$41,3,0)+VLOOKUP($C$2,职业被动!$B$6:$M$29,COLUMNS(职业被动!$B$6:M$29),0)*$B10,0)</f>
        <v>72</v>
      </c>
      <c r="M10" s="48">
        <f>属性价值和能力评分!$F$9+ROUND(属性价值和能力评分!$F$38*10,0)*B10+ROUND((SUM(装备属性!$W$9:$W$14)+属性价值和能力评分!$F$38*1.25+1.4+2.8)*IF(B10&lt;10,1,ROUNDDOWN(B10,-1)),0)+15*VLOOKUP(ROUNDDOWN(B10,-1),宝石属性!$B$26:$D$41,2,0)*6*VLOOKUP(ROUNDDOWN(B10,-1),宝石属性!$B$26:$D$41,3,0)+(属性价值和能力评分!$F$49*9+属性价值和能力评分!$F$50*2+属性价值和能力评分!$F$53*8/5)*B10</f>
        <v>1486</v>
      </c>
      <c r="N10" s="20"/>
      <c r="O10" s="1">
        <v>7</v>
      </c>
      <c r="P10" s="9">
        <f>ROUND(属性投放!D$4+装备属性!D$4*IF($O10&lt;10,1,ROUNDDOWN($O10,-1))+SUM(属性投放!E$37:E$45)*$O10+VLOOKUP($P$2,一级属性!$E$41:$P$64,COLUMNS(一级属性!$E$41:G$64),0)*($O10+0.25*IF($O10&lt;10,1,ROUNDDOWN($O10,-1)))+VLOOKUP($P$2,宝石属性!$B$43:$M$66,COLUMNS(宝石属性!$B$43:D$66),0)*10*VLOOKUP(ROUNDDOWN($O10,-1),宝石属性!$B$25:$N$41,2,0)*VLOOKUP(ROUNDDOWN($O10,-1),宝石属性!$B$25:$N$41,3,0)+VLOOKUP($P$2,职业被动!$B$6:$M$29,COLUMNS(职业被动!$B$6:D$29),0)*$O10,0)</f>
        <v>533</v>
      </c>
      <c r="Q10" s="9">
        <f>ROUND(属性投放!E$4+装备属性!E$4*IF($O10&lt;10,1,ROUNDDOWN($O10,-1))+SUM(属性投放!F$37:F$45)*$O10+VLOOKUP($P$2,一级属性!$E$41:$P$64,COLUMNS(一级属性!$E$41:H$64),0)*($O10+0.25*IF($O10&lt;10,1,ROUNDDOWN($O10,-1)))+VLOOKUP($P$2,宝石属性!$B$43:$M$66,COLUMNS(宝石属性!$B$43:E$66),0)*10*VLOOKUP(ROUNDDOWN($O10,-1),宝石属性!$B$25:$N$41,2,0)*VLOOKUP(ROUNDDOWN($O10,-1),宝石属性!$B$25:$N$41,3,0)+VLOOKUP($P$2,职业被动!$B$6:$M$29,COLUMNS(职业被动!$B$6:E$29),0)*$O10,0)</f>
        <v>422</v>
      </c>
      <c r="R10" s="9">
        <f>ROUND(属性投放!F$4+装备属性!F$4*IF($O10&lt;10,1,ROUNDDOWN($O10,-1))+SUM(属性投放!G$37:G$45)*$O10+VLOOKUP($P$2,一级属性!$E$41:$P$64,COLUMNS(一级属性!$E$41:I$64),0)*($O10+0.25*IF($O10&lt;10,1,ROUNDDOWN($O10,-1)))+VLOOKUP($P$2,宝石属性!$B$43:$M$66,COLUMNS(宝石属性!$B$43:F$66),0)*10*VLOOKUP(ROUNDDOWN($O10,-1),宝石属性!$B$25:$N$41,2,0)*VLOOKUP(ROUNDDOWN($O10,-1),宝石属性!$B$25:$N$41,3,0)+VLOOKUP($P$2,职业被动!$B$6:$M$29,COLUMNS(职业被动!$B$6:F$29),0)*$O10,0)</f>
        <v>122</v>
      </c>
      <c r="S10" s="9">
        <f>ROUND(属性投放!G$4+装备属性!G$4*IF($O10&lt;10,1,ROUNDDOWN($O10,-1))+SUM(属性投放!H$37:H$45)*$O10+VLOOKUP($P$2,一级属性!$E$41:$P$64,COLUMNS(一级属性!$E$41:J$64),0)*($O10+0.25*IF($O10&lt;10,1,ROUNDDOWN($O10,-1)))+VLOOKUP($P$2,宝石属性!$B$43:$M$66,COLUMNS(宝石属性!$B$43:G$66),0)*10*VLOOKUP(ROUNDDOWN($O10,-1),宝石属性!$B$25:$N$41,2,0)*VLOOKUP(ROUNDDOWN($O10,-1),宝石属性!$B$25:$N$41,3,0)+VLOOKUP($P$2,职业被动!$B$6:$M$29,COLUMNS(职业被动!$B$6:G$29),0)*$O10,0)</f>
        <v>77</v>
      </c>
      <c r="T10" s="9">
        <f>ROUND(属性投放!H$4+装备属性!H$4*IF($O10&lt;10,1,ROUNDDOWN($O10,-1))+SUM(属性投放!I$37:I$45)*$O10+VLOOKUP($P$2,一级属性!$E$41:$P$64,COLUMNS(一级属性!$E$41:K$64),0)*($O10+0.25*IF($O10&lt;10,1,ROUNDDOWN($O10,-1)))+VLOOKUP($P$2,宝石属性!$B$43:$M$66,COLUMNS(宝石属性!$B$43:H$66),0)*10*VLOOKUP(ROUNDDOWN($O10,-1),宝石属性!$B$25:$N$41,2,0)*VLOOKUP(ROUNDDOWN($O10,-1),宝石属性!$B$25:$N$41,3,0)+VLOOKUP($P$2,职业被动!$B$6:$M$29,COLUMNS(职业被动!$B$6:H$29),0)*$O10,0)</f>
        <v>127</v>
      </c>
      <c r="U10" s="9">
        <f>ROUND(属性投放!I$4+装备属性!I$4*IF($O10&lt;10,1,ROUNDDOWN($O10,-1))+SUM(属性投放!J$37:J$45)*$O10+VLOOKUP($P$2,一级属性!$E$41:$P$64,COLUMNS(一级属性!$E$41:L$64),0)*($O10+0.25*IF($O10&lt;10,1,ROUNDDOWN($O10,-1)))+VLOOKUP($P$2,宝石属性!$B$43:$M$66,COLUMNS(宝石属性!$B$43:I$66),0)*10*VLOOKUP(ROUNDDOWN($O10,-1),宝石属性!$B$25:$N$41,2,0)*VLOOKUP(ROUNDDOWN($O10,-1),宝石属性!$B$25:$N$41,3,0)+VLOOKUP($P$2,职业被动!$B$6:$M$29,COLUMNS(职业被动!$B$6:I$29),0)*$O10,0)</f>
        <v>91</v>
      </c>
      <c r="V10" s="9">
        <f>ROUND(属性投放!J$4+装备属性!J$4*IF($O10&lt;10,1,ROUNDDOWN($O10,-1))+SUM(属性投放!K$37:K$45)*$O10+VLOOKUP($P$2,一级属性!$E$41:$P$64,COLUMNS(一级属性!$E$41:M$64),0)*($O10+0.25*IF($O10&lt;10,1,ROUNDDOWN($O10,-1)))+VLOOKUP($P$2,宝石属性!$B$43:$M$66,COLUMNS(宝石属性!$B$43:J$66),0)*10*VLOOKUP(ROUNDDOWN($O10,-1),宝石属性!$B$25:$N$41,2,0)*VLOOKUP(ROUNDDOWN($O10,-1),宝石属性!$B$25:$N$41,3,0)+VLOOKUP($P$2,职业被动!$B$6:$M$29,COLUMNS(职业被动!$B$6:J$29),0)*$O10,0)</f>
        <v>65</v>
      </c>
      <c r="W10" s="9">
        <f>ROUND(属性投放!K$4+装备属性!K$4*IF($O10&lt;10,1,ROUNDDOWN($O10,-1))+SUM(属性投放!L$37:L$45)*$O10+VLOOKUP($P$2,一级属性!$E$41:$P$64,COLUMNS(一级属性!$E$41:N$64),0)*($O10+0.25*IF($O10&lt;10,1,ROUNDDOWN($O10,-1)))+VLOOKUP($P$2,宝石属性!$B$43:$M$66,COLUMNS(宝石属性!$B$43:K$66),0)*10*VLOOKUP(ROUNDDOWN($O10,-1),宝石属性!$B$25:$N$41,2,0)*VLOOKUP(ROUNDDOWN($O10,-1),宝石属性!$B$25:$N$41,3,0)+VLOOKUP($P$2,职业被动!$B$6:$M$29,COLUMNS(职业被动!$B$6:K$29),0)*$O10,0)</f>
        <v>27</v>
      </c>
      <c r="X10" s="9">
        <f>ROUND(属性投放!L$4+装备属性!L$4*IF($O10&lt;10,1,ROUNDDOWN($O10,-1))+SUM(属性投放!M$37:M$45)*$O10+VLOOKUP($P$2,一级属性!$E$41:$P$64,COLUMNS(一级属性!$E$41:O$64),0)*($O10+0.25*IF($O10&lt;10,1,ROUNDDOWN($O10,-1)))+VLOOKUP($P$2,宝石属性!$B$43:$M$66,COLUMNS(宝石属性!$B$43:L$66),0)*10*VLOOKUP(ROUNDDOWN($O10,-1),宝石属性!$B$25:$N$41,2,0)*VLOOKUP(ROUNDDOWN($O10,-1),宝石属性!$B$25:$N$41,3,0)+VLOOKUP($P$2,职业被动!$B$6:$M$29,COLUMNS(职业被动!$B$6:L$29),0)*$O10,0)</f>
        <v>2</v>
      </c>
      <c r="Y10" s="9">
        <f>ROUND(属性投放!M$4+装备属性!M$4*IF($O10&lt;10,1,ROUNDDOWN($O10,-1))+SUM(属性投放!N$37:N$45)*$O10+VLOOKUP($P$2,一级属性!$E$41:$P$64,COLUMNS(一级属性!$E$41:P$64),0)*($O10+0.25*IF($O10&lt;10,1,ROUNDDOWN($O10,-1)))+VLOOKUP($P$2,宝石属性!$B$43:$M$66,COLUMNS(宝石属性!$B$43:M$66),0)*10*VLOOKUP(ROUNDDOWN($O10,-1),宝石属性!$B$25:$N$41,2,0)*VLOOKUP(ROUNDDOWN($O10,-1),宝石属性!$B$25:$N$41,3,0)+VLOOKUP($P$2,职业被动!$B$6:$M$29,COLUMNS(职业被动!$B$6:M$29),0)*$O10,0)</f>
        <v>72</v>
      </c>
      <c r="Z10" s="48">
        <f>属性价值和能力评分!$F$9+ROUND(属性价值和能力评分!$F$38*10,0)*O10+ROUND((SUM(装备属性!$W$9:$W$14)+属性价值和能力评分!$F$38*1.25+1.4+2.8)*IF(O10&lt;10,1,ROUNDDOWN(O10,-1)),0)+15*VLOOKUP(ROUNDDOWN(O10,-1),宝石属性!$B$26:$D$41,2,0)*6*VLOOKUP(ROUNDDOWN(O10,-1),宝石属性!$B$26:$D$41,3,0)+(属性价值和能力评分!$F$49*9+属性价值和能力评分!$F$50*2+属性价值和能力评分!$F$53*8/5)*O10</f>
        <v>1486</v>
      </c>
      <c r="AB10" s="1">
        <v>7</v>
      </c>
      <c r="AC10" s="9">
        <f>ROUND(属性投放!D$4+装备属性!D$4*IF($AB10&lt;10,1,ROUNDDOWN($AB10,-1))+SUM(属性投放!E$37:E$45)*$AB10+VLOOKUP($AC$2,一级属性!$E$41:$P$64,COLUMNS(一级属性!$E$41:G$64),0)*($AB10+0.25*IF($AB10&lt;10,1,ROUNDDOWN($AB10,-1)))+VLOOKUP($AC$2,宝石属性!$B$43:$M$66,COLUMNS(宝石属性!$B$43:D$66),0)*10*VLOOKUP(ROUNDDOWN($AB10,-1),宝石属性!$B$25:$N$41,2,0)*VLOOKUP(ROUNDDOWN($AB10,-1),宝石属性!$B$25:$N$41,3,0)+VLOOKUP($AC$2,职业被动!$B$6:$M$29,COLUMNS(职业被动!$B$6:D$29),0)*$AB10,0)</f>
        <v>484</v>
      </c>
      <c r="AD10" s="9">
        <f>ROUND(属性投放!E$4+装备属性!E$4*IF($AB10&lt;10,1,ROUNDDOWN($AB10,-1))+SUM(属性投放!F$37:F$45)*$AB10+VLOOKUP($AC$2,一级属性!$E$41:$P$64,COLUMNS(一级属性!$E$41:H$64),0)*($AB10+0.25*IF($AB10&lt;10,1,ROUNDDOWN($AB10,-1)))+VLOOKUP($AC$2,宝石属性!$B$43:$M$66,COLUMNS(宝石属性!$B$43:E$66),0)*10*VLOOKUP(ROUNDDOWN($AB10,-1),宝石属性!$B$25:$N$41,2,0)*VLOOKUP(ROUNDDOWN($AB10,-1),宝石属性!$B$25:$N$41,3,0)+VLOOKUP($AC$2,职业被动!$B$6:$M$29,COLUMNS(职业被动!$B$6:E$29),0)*$AB10,0)</f>
        <v>313</v>
      </c>
      <c r="AE10" s="9">
        <f>ROUND(属性投放!F$4+装备属性!F$4*IF($AB10&lt;10,1,ROUNDDOWN($AB10,-1))+SUM(属性投放!G$37:G$45)*$AB10+VLOOKUP($AC$2,一级属性!$E$41:$P$64,COLUMNS(一级属性!$E$41:I$64),0)*($AB10+0.25*IF($AB10&lt;10,1,ROUNDDOWN($AB10,-1)))+VLOOKUP($AC$2,宝石属性!$B$43:$M$66,COLUMNS(宝石属性!$B$43:F$66),0)*10*VLOOKUP(ROUNDDOWN($AB10,-1),宝石属性!$B$25:$N$41,2,0)*VLOOKUP(ROUNDDOWN($AB10,-1),宝石属性!$B$25:$N$41,3,0)+VLOOKUP($AC$2,职业被动!$B$6:$M$29,COLUMNS(职业被动!$B$6:F$29),0)*$AB10,0)</f>
        <v>151</v>
      </c>
      <c r="AF10" s="9">
        <f>ROUND(属性投放!G$4+装备属性!G$4*IF($AB10&lt;10,1,ROUNDDOWN($AB10,-1))+SUM(属性投放!H$37:H$45)*$AB10+VLOOKUP($AC$2,一级属性!$E$41:$P$64,COLUMNS(一级属性!$E$41:J$64),0)*($AB10+0.25*IF($AB10&lt;10,1,ROUNDDOWN($AB10,-1)))+VLOOKUP($AC$2,宝石属性!$B$43:$M$66,COLUMNS(宝石属性!$B$43:G$66),0)*10*VLOOKUP(ROUNDDOWN($AB10,-1),宝石属性!$B$25:$N$41,2,0)*VLOOKUP(ROUNDDOWN($AB10,-1),宝石属性!$B$25:$N$41,3,0)+VLOOKUP($AC$2,职业被动!$B$6:$M$29,COLUMNS(职业被动!$B$6:G$29),0)*$AB10,0)</f>
        <v>91</v>
      </c>
      <c r="AG10" s="9">
        <f>ROUND(属性投放!H$4+装备属性!H$4*IF($AB10&lt;10,1,ROUNDDOWN($AB10,-1))+SUM(属性投放!I$37:I$45)*$AB10+VLOOKUP($AC$2,一级属性!$E$41:$P$64,COLUMNS(一级属性!$E$41:K$64),0)*($AB10+0.25*IF($AB10&lt;10,1,ROUNDDOWN($AB10,-1)))+VLOOKUP($AC$2,宝石属性!$B$43:$M$66,COLUMNS(宝石属性!$B$43:H$66),0)*10*VLOOKUP(ROUNDDOWN($AB10,-1),宝石属性!$B$25:$N$41,2,0)*VLOOKUP(ROUNDDOWN($AB10,-1),宝石属性!$B$25:$N$41,3,0)+VLOOKUP($AC$2,职业被动!$B$6:$M$29,COLUMNS(职业被动!$B$6:H$29),0)*$AB10,0)</f>
        <v>98</v>
      </c>
      <c r="AH10" s="9">
        <f>ROUND(属性投放!I$4+装备属性!I$4*IF($AB10&lt;10,1,ROUNDDOWN($AB10,-1))+SUM(属性投放!J$37:J$45)*$AB10+VLOOKUP($AC$2,一级属性!$E$41:$P$64,COLUMNS(一级属性!$E$41:L$64),0)*($AB10+0.25*IF($AB10&lt;10,1,ROUNDDOWN($AB10,-1)))+VLOOKUP($AC$2,宝石属性!$B$43:$M$66,COLUMNS(宝石属性!$B$43:I$66),0)*10*VLOOKUP(ROUNDDOWN($AB10,-1),宝石属性!$B$25:$N$41,2,0)*VLOOKUP(ROUNDDOWN($AB10,-1),宝石属性!$B$25:$N$41,3,0)+VLOOKUP($AC$2,职业被动!$B$6:$M$29,COLUMNS(职业被动!$B$6:I$29),0)*$AB10,0)</f>
        <v>87</v>
      </c>
      <c r="AI10" s="9">
        <f>ROUND(属性投放!J$4+装备属性!J$4*IF($AB10&lt;10,1,ROUNDDOWN($AB10,-1))+SUM(属性投放!K$37:K$45)*$AB10+VLOOKUP($AC$2,一级属性!$E$41:$P$64,COLUMNS(一级属性!$E$41:M$64),0)*($AB10+0.25*IF($AB10&lt;10,1,ROUNDDOWN($AB10,-1)))+VLOOKUP($AC$2,宝石属性!$B$43:$M$66,COLUMNS(宝石属性!$B$43:J$66),0)*10*VLOOKUP(ROUNDDOWN($AB10,-1),宝石属性!$B$25:$N$41,2,0)*VLOOKUP(ROUNDDOWN($AB10,-1),宝石属性!$B$25:$N$41,3,0)+VLOOKUP($AC$2,职业被动!$B$6:$M$29,COLUMNS(职业被动!$B$6:J$29),0)*$AB10,0)</f>
        <v>60</v>
      </c>
      <c r="AJ10" s="9">
        <f>ROUND(属性投放!K$4+装备属性!K$4*IF($AB10&lt;10,1,ROUNDDOWN($AB10,-1))+SUM(属性投放!L$37:L$45)*$AB10+VLOOKUP($AC$2,一级属性!$E$41:$P$64,COLUMNS(一级属性!$E$41:N$64),0)*($AB10+0.25*IF($AB10&lt;10,1,ROUNDDOWN($AB10,-1)))+VLOOKUP($AC$2,宝石属性!$B$43:$M$66,COLUMNS(宝石属性!$B$43:K$66),0)*10*VLOOKUP(ROUNDDOWN($AB10,-1),宝石属性!$B$25:$N$41,2,0)*VLOOKUP(ROUNDDOWN($AB10,-1),宝石属性!$B$25:$N$41,3,0)+VLOOKUP($AC$2,职业被动!$B$6:$M$29,COLUMNS(职业被动!$B$6:K$29),0)*$AB10,0)</f>
        <v>27</v>
      </c>
      <c r="AK10" s="9">
        <f>ROUND(属性投放!L$4+装备属性!L$4*IF($AB10&lt;10,1,ROUNDDOWN($AB10,-1))+SUM(属性投放!M$37:M$45)*$AB10+VLOOKUP($AC$2,一级属性!$E$41:$P$64,COLUMNS(一级属性!$E$41:O$64),0)*($AB10+0.25*IF($AB10&lt;10,1,ROUNDDOWN($AB10,-1)))+VLOOKUP($AC$2,宝石属性!$B$43:$M$66,COLUMNS(宝石属性!$B$43:L$66),0)*10*VLOOKUP(ROUNDDOWN($AB10,-1),宝石属性!$B$25:$N$41,2,0)*VLOOKUP(ROUNDDOWN($AB10,-1),宝石属性!$B$25:$N$41,3,0)+VLOOKUP($AC$2,职业被动!$B$6:$M$29,COLUMNS(职业被动!$B$6:L$29),0)*$AB10,0)</f>
        <v>2</v>
      </c>
      <c r="AL10" s="9">
        <f>ROUND(属性投放!M$4+装备属性!M$4*IF($AB10&lt;10,1,ROUNDDOWN($AB10,-1))+SUM(属性投放!N$37:N$45)*$AB10+VLOOKUP($AC$2,一级属性!$E$41:$P$64,COLUMNS(一级属性!$E$41:P$64),0)*($AB10+0.25*IF($AB10&lt;10,1,ROUNDDOWN($AB10,-1)))+VLOOKUP($AC$2,宝石属性!$B$43:$M$66,COLUMNS(宝石属性!$B$43:M$66),0)*10*VLOOKUP(ROUNDDOWN($AB10,-1),宝石属性!$B$25:$N$41,2,0)*VLOOKUP(ROUNDDOWN($AB10,-1),宝石属性!$B$25:$N$41,3,0)+VLOOKUP($AC$2,职业被动!$B$6:$M$29,COLUMNS(职业被动!$B$6:M$29),0)*$AB10,0)</f>
        <v>72</v>
      </c>
      <c r="AM10" s="48">
        <f>属性价值和能力评分!$F$9+ROUND(属性价值和能力评分!$F$38*10,0)*AB10+ROUND((SUM(装备属性!$W$9:$W$14)+属性价值和能力评分!$F$38*1.25+1.4+2.8)*IF(AB10&lt;10,1,ROUNDDOWN(AB10,-1)),0)+15*VLOOKUP(ROUNDDOWN(AB10,-1),宝石属性!$B$26:$D$41,2,0)*6*VLOOKUP(ROUNDDOWN(AB10,-1),宝石属性!$B$26:$D$41,3,0)+(属性价值和能力评分!$F$49*9+属性价值和能力评分!$F$50*2+属性价值和能力评分!$F$53*8/5)*AB10</f>
        <v>1486</v>
      </c>
      <c r="AO10" s="1">
        <v>7</v>
      </c>
      <c r="AP10" s="9">
        <f>ROUND(属性投放!D$4+装备属性!D$4*IF($AO10&lt;10,1,ROUNDDOWN($AO10,-1))+SUM(属性投放!E$37:E$45)*$AO10+VLOOKUP($AP$2,一级属性!$E$41:$P$64,COLUMNS(一级属性!$E$41:G$64),0)*($AO10+0.25*IF($AO10&lt;10,1,ROUNDDOWN($AO10,-1)))+VLOOKUP($AP$2,宝石属性!$B$43:$M$66,COLUMNS(宝石属性!$B$43:D$66),0)*10*VLOOKUP(ROUNDDOWN($AO10,-1),宝石属性!$B$25:$N$41,2,0)*VLOOKUP(ROUNDDOWN($AO10,-1),宝石属性!$B$25:$N$41,3,0)+VLOOKUP($AP$2,职业被动!$B$6:$M$29,COLUMNS(职业被动!$B$6:D$29),0)*$AO10,0)</f>
        <v>484</v>
      </c>
      <c r="AQ10" s="9">
        <f>ROUND(属性投放!E$4+装备属性!E$4*IF($AO10&lt;10,1,ROUNDDOWN($AO10,-1))+SUM(属性投放!F$37:F$45)*$AO10+VLOOKUP($AP$2,一级属性!$E$41:$P$64,COLUMNS(一级属性!$E$41:H$64),0)*($AO10+0.25*IF($AO10&lt;10,1,ROUNDDOWN($AO10,-1)))+VLOOKUP($AP$2,宝石属性!$B$43:$M$66,COLUMNS(宝石属性!$B$43:E$66),0)*10*VLOOKUP(ROUNDDOWN($AO10,-1),宝石属性!$B$25:$N$41,2,0)*VLOOKUP(ROUNDDOWN($AO10,-1),宝石属性!$B$25:$N$41,3,0)+VLOOKUP($AP$2,职业被动!$B$6:$M$29,COLUMNS(职业被动!$B$6:E$29),0)*$AO10,0)</f>
        <v>422</v>
      </c>
      <c r="AR10" s="9">
        <f>ROUND(属性投放!F$4+装备属性!F$4*IF($AO10&lt;10,1,ROUNDDOWN($AO10,-1))+SUM(属性投放!G$37:G$45)*$AO10+VLOOKUP($AP$2,一级属性!$E$41:$P$64,COLUMNS(一级属性!$E$41:I$64),0)*($AO10+0.25*IF($AO10&lt;10,1,ROUNDDOWN($AO10,-1)))+VLOOKUP($AP$2,宝石属性!$B$43:$M$66,COLUMNS(宝石属性!$B$43:F$66),0)*10*VLOOKUP(ROUNDDOWN($AO10,-1),宝石属性!$B$25:$N$41,2,0)*VLOOKUP(ROUNDDOWN($AO10,-1),宝石属性!$B$25:$N$41,3,0)+VLOOKUP($AP$2,职业被动!$B$6:$M$29,COLUMNS(职业被动!$B$6:F$29),0)*$AO10,0)</f>
        <v>122</v>
      </c>
      <c r="AS10" s="9">
        <f>ROUND(属性投放!G$4+装备属性!G$4*IF($AO10&lt;10,1,ROUNDDOWN($AO10,-1))+SUM(属性投放!H$37:H$45)*$AO10+VLOOKUP($AP$2,一级属性!$E$41:$P$64,COLUMNS(一级属性!$E$41:J$64),0)*($AO10+0.25*IF($AO10&lt;10,1,ROUNDDOWN($AO10,-1)))+VLOOKUP($AP$2,宝石属性!$B$43:$M$66,COLUMNS(宝石属性!$B$43:G$66),0)*10*VLOOKUP(ROUNDDOWN($AO10,-1),宝石属性!$B$25:$N$41,2,0)*VLOOKUP(ROUNDDOWN($AO10,-1),宝石属性!$B$25:$N$41,3,0)+VLOOKUP($AP$2,职业被动!$B$6:$M$29,COLUMNS(职业被动!$B$6:G$29),0)*$AO10,0)</f>
        <v>77</v>
      </c>
      <c r="AT10" s="9">
        <f>ROUND(属性投放!H$4+装备属性!H$4*IF($AO10&lt;10,1,ROUNDDOWN($AO10,-1))+SUM(属性投放!I$37:I$45)*$AO10+VLOOKUP($AP$2,一级属性!$E$41:$P$64,COLUMNS(一级属性!$E$41:K$64),0)*($AO10+0.25*IF($AO10&lt;10,1,ROUNDDOWN($AO10,-1)))+VLOOKUP($AP$2,宝石属性!$B$43:$M$66,COLUMNS(宝石属性!$B$43:H$66),0)*10*VLOOKUP(ROUNDDOWN($AO10,-1),宝石属性!$B$25:$N$41,2,0)*VLOOKUP(ROUNDDOWN($AO10,-1),宝石属性!$B$25:$N$41,3,0)+VLOOKUP($AP$2,职业被动!$B$6:$M$29,COLUMNS(职业被动!$B$6:H$29),0)*$AO10,0)</f>
        <v>120</v>
      </c>
      <c r="AU10" s="9">
        <f>ROUND(属性投放!I$4+装备属性!I$4*IF($AO10&lt;10,1,ROUNDDOWN($AO10,-1))+SUM(属性投放!J$37:J$45)*$AO10+VLOOKUP($AP$2,一级属性!$E$41:$P$64,COLUMNS(一级属性!$E$41:L$64),0)*($AO10+0.25*IF($AO10&lt;10,1,ROUNDDOWN($AO10,-1)))+VLOOKUP($AP$2,宝石属性!$B$43:$M$66,COLUMNS(宝石属性!$B$43:I$66),0)*10*VLOOKUP(ROUNDDOWN($AO10,-1),宝石属性!$B$25:$N$41,2,0)*VLOOKUP(ROUNDDOWN($AO10,-1),宝石属性!$B$25:$N$41,3,0)+VLOOKUP($AP$2,职业被动!$B$6:$M$29,COLUMNS(职业被动!$B$6:I$29),0)*$AO10,0)</f>
        <v>91</v>
      </c>
      <c r="AV10" s="9">
        <f>ROUND(属性投放!J$4+装备属性!J$4*IF($AO10&lt;10,1,ROUNDDOWN($AO10,-1))+SUM(属性投放!K$37:K$45)*$AO10+VLOOKUP($AP$2,一级属性!$E$41:$P$64,COLUMNS(一级属性!$E$41:M$64),0)*($AO10+0.25*IF($AO10&lt;10,1,ROUNDDOWN($AO10,-1)))+VLOOKUP($AP$2,宝石属性!$B$43:$M$66,COLUMNS(宝石属性!$B$43:J$66),0)*10*VLOOKUP(ROUNDDOWN($AO10,-1),宝石属性!$B$25:$N$41,2,0)*VLOOKUP(ROUNDDOWN($AO10,-1),宝石属性!$B$25:$N$41,3,0)+VLOOKUP($AP$2,职业被动!$B$6:$M$29,COLUMNS(职业被动!$B$6:J$29),0)*$AO10,0)</f>
        <v>65</v>
      </c>
      <c r="AW10" s="9">
        <f>ROUND(属性投放!K$4+装备属性!K$4*IF($AO10&lt;10,1,ROUNDDOWN($AO10,-1))+SUM(属性投放!L$37:L$45)*$AO10+VLOOKUP($AP$2,一级属性!$E$41:$P$64,COLUMNS(一级属性!$E$41:N$64),0)*($AO10+0.25*IF($AO10&lt;10,1,ROUNDDOWN($AO10,-1)))+VLOOKUP($AP$2,宝石属性!$B$43:$M$66,COLUMNS(宝石属性!$B$43:K$66),0)*10*VLOOKUP(ROUNDDOWN($AO10,-1),宝石属性!$B$25:$N$41,2,0)*VLOOKUP(ROUNDDOWN($AO10,-1),宝石属性!$B$25:$N$41,3,0)+VLOOKUP($AP$2,职业被动!$B$6:$M$29,COLUMNS(职业被动!$B$6:K$29),0)*$AO10,0)</f>
        <v>27</v>
      </c>
      <c r="AX10" s="9">
        <f>ROUND(属性投放!L$4+装备属性!L$4*IF($AO10&lt;10,1,ROUNDDOWN($AO10,-1))+SUM(属性投放!M$37:M$45)*$AO10+VLOOKUP($AP$2,一级属性!$E$41:$P$64,COLUMNS(一级属性!$E$41:O$64),0)*($AO10+0.25*IF($AO10&lt;10,1,ROUNDDOWN($AO10,-1)))+VLOOKUP($AP$2,宝石属性!$B$43:$M$66,COLUMNS(宝石属性!$B$43:L$66),0)*10*VLOOKUP(ROUNDDOWN($AO10,-1),宝石属性!$B$25:$N$41,2,0)*VLOOKUP(ROUNDDOWN($AO10,-1),宝石属性!$B$25:$N$41,3,0)+VLOOKUP($AP$2,职业被动!$B$6:$M$29,COLUMNS(职业被动!$B$6:L$29),0)*$AO10,0)</f>
        <v>72</v>
      </c>
      <c r="AY10" s="9">
        <f>ROUND(属性投放!M$4+装备属性!M$4*IF($AO10&lt;10,1,ROUNDDOWN($AO10,-1))+SUM(属性投放!N$37:N$45)*$AO10+VLOOKUP($AP$2,一级属性!$E$41:$P$64,COLUMNS(一级属性!$E$41:P$64),0)*($AO10+0.25*IF($AO10&lt;10,1,ROUNDDOWN($AO10,-1)))+VLOOKUP($AP$2,宝石属性!$B$43:$M$66,COLUMNS(宝石属性!$B$43:M$66),0)*10*VLOOKUP(ROUNDDOWN($AO10,-1),宝石属性!$B$25:$N$41,2,0)*VLOOKUP(ROUNDDOWN($AO10,-1),宝石属性!$B$25:$N$41,3,0)+VLOOKUP($AP$2,职业被动!$B$6:$M$29,COLUMNS(职业被动!$B$6:M$29),0)*$AO10,0)</f>
        <v>72</v>
      </c>
      <c r="AZ10" s="48">
        <f>属性价值和能力评分!$F$9+ROUND(属性价值和能力评分!$F$38*10,0)*AO10+ROUND((SUM(装备属性!$W$9:$W$14)+属性价值和能力评分!$F$38*1.25+1.4+2.8)*IF(AO10&lt;10,1,ROUNDDOWN(AO10,-1)),0)+15*VLOOKUP(ROUNDDOWN(AO10,-1),宝石属性!$B$26:$D$41,2,0)*6*VLOOKUP(ROUNDDOWN(AO10,-1),宝石属性!$B$26:$D$41,3,0)+(属性价值和能力评分!$F$49*9+属性价值和能力评分!$F$50*2+属性价值和能力评分!$F$53*8/5)*AO10</f>
        <v>1486</v>
      </c>
      <c r="BB10" s="1">
        <v>7</v>
      </c>
      <c r="BC10" s="9">
        <f>ROUND(属性投放!D$4+装备属性!D$4*IF($BB10&lt;10,1,ROUNDDOWN($BB10,-1))+SUM(属性投放!E$37:E$45)*$BB10+VLOOKUP($BC$2,一级属性!$E$41:$P$64,COLUMNS(一级属性!$E$41:G$64),0)*($BB10+0.25*IF($BB10&lt;10,1,ROUNDDOWN($BB10,-1)))+VLOOKUP($BC$2,宝石属性!$B$43:$M$66,COLUMNS(宝石属性!$B$43:D$66),0)*10*VLOOKUP(ROUNDDOWN($BB10,-1),宝石属性!$B$25:$N$41,2,0)*VLOOKUP(ROUNDDOWN($BB10,-1),宝石属性!$B$25:$N$41,3,0)+VLOOKUP($BC$2,职业被动!$B$6:$M$29,COLUMNS(职业被动!$B$6:D$29),0)*$BB10,0)</f>
        <v>435</v>
      </c>
      <c r="BD10" s="9">
        <f>ROUND(属性投放!E$4+装备属性!E$4*IF($BB10&lt;10,1,ROUNDDOWN($BB10,-1))+SUM(属性投放!F$37:F$45)*$BB10+VLOOKUP($BC$2,一级属性!$E$41:$P$64,COLUMNS(一级属性!$E$41:H$64),0)*($BB10+0.25*IF($BB10&lt;10,1,ROUNDDOWN($BB10,-1)))+VLOOKUP($BC$2,宝石属性!$B$43:$M$66,COLUMNS(宝石属性!$B$43:E$66),0)*10*VLOOKUP(ROUNDDOWN($BB10,-1),宝石属性!$B$25:$N$41,2,0)*VLOOKUP(ROUNDDOWN($BB10,-1),宝石属性!$B$25:$N$41,3,0)+VLOOKUP($BC$2,职业被动!$B$6:$M$29,COLUMNS(职业被动!$B$6:E$29),0)*$BB10,0)</f>
        <v>458</v>
      </c>
      <c r="BE10" s="9">
        <f>ROUND(属性投放!F$4+装备属性!F$4*IF($BB10&lt;10,1,ROUNDDOWN($BB10,-1))+SUM(属性投放!G$37:G$45)*$BB10+VLOOKUP($BC$2,一级属性!$E$41:$P$64,COLUMNS(一级属性!$E$41:I$64),0)*($BB10+0.25*IF($BB10&lt;10,1,ROUNDDOWN($BB10,-1)))+VLOOKUP($BC$2,宝石属性!$B$43:$M$66,COLUMNS(宝石属性!$B$43:F$66),0)*10*VLOOKUP(ROUNDDOWN($BB10,-1),宝石属性!$B$25:$N$41,2,0)*VLOOKUP(ROUNDDOWN($BB10,-1),宝石属性!$B$25:$N$41,3,0)+VLOOKUP($BC$2,职业被动!$B$6:$M$29,COLUMNS(职业被动!$B$6:F$29),0)*$BB10,0)</f>
        <v>122</v>
      </c>
      <c r="BF10" s="9">
        <f>ROUND(属性投放!G$4+装备属性!G$4*IF($BB10&lt;10,1,ROUNDDOWN($BB10,-1))+SUM(属性投放!H$37:H$45)*$BB10+VLOOKUP($BC$2,一级属性!$E$41:$P$64,COLUMNS(一级属性!$E$41:J$64),0)*($BB10+0.25*IF($BB10&lt;10,1,ROUNDDOWN($BB10,-1)))+VLOOKUP($BC$2,宝石属性!$B$43:$M$66,COLUMNS(宝石属性!$B$43:G$66),0)*10*VLOOKUP(ROUNDDOWN($BB10,-1),宝石属性!$B$25:$N$41,2,0)*VLOOKUP(ROUNDDOWN($BB10,-1),宝石属性!$B$25:$N$41,3,0)+VLOOKUP($BC$2,职业被动!$B$6:$M$29,COLUMNS(职业被动!$B$6:G$29),0)*$BB10,0)</f>
        <v>77</v>
      </c>
      <c r="BG10" s="9">
        <f>ROUND(属性投放!H$4+装备属性!H$4*IF($BB10&lt;10,1,ROUNDDOWN($BB10,-1))+SUM(属性投放!I$37:I$45)*$BB10+VLOOKUP($BC$2,一级属性!$E$41:$P$64,COLUMNS(一级属性!$E$41:K$64),0)*($BB10+0.25*IF($BB10&lt;10,1,ROUNDDOWN($BB10,-1)))+VLOOKUP($BC$2,宝石属性!$B$43:$M$66,COLUMNS(宝石属性!$B$43:H$66),0)*10*VLOOKUP(ROUNDDOWN($BB10,-1),宝石属性!$B$25:$N$41,2,0)*VLOOKUP(ROUNDDOWN($BB10,-1),宝石属性!$B$25:$N$41,3,0)+VLOOKUP($BC$2,职业被动!$B$6:$M$29,COLUMNS(职业被动!$B$6:H$29),0)*$BB10,0)</f>
        <v>141</v>
      </c>
      <c r="BH10" s="9">
        <f>ROUND(属性投放!I$4+装备属性!I$4*IF($BB10&lt;10,1,ROUNDDOWN($BB10,-1))+SUM(属性投放!J$37:J$45)*$BB10+VLOOKUP($BC$2,一级属性!$E$41:$P$64,COLUMNS(一级属性!$E$41:L$64),0)*($BB10+0.25*IF($BB10&lt;10,1,ROUNDDOWN($BB10,-1)))+VLOOKUP($BC$2,宝石属性!$B$43:$M$66,COLUMNS(宝石属性!$B$43:I$66),0)*10*VLOOKUP(ROUNDDOWN($BB10,-1),宝石属性!$B$25:$N$41,2,0)*VLOOKUP(ROUNDDOWN($BB10,-1),宝石属性!$B$25:$N$41,3,0)+VLOOKUP($BC$2,职业被动!$B$6:$M$29,COLUMNS(职业被动!$B$6:I$29),0)*$BB10,0)</f>
        <v>105</v>
      </c>
      <c r="BI10" s="9">
        <f>ROUND(属性投放!J$4+装备属性!J$4*IF($BB10&lt;10,1,ROUNDDOWN($BB10,-1))+SUM(属性投放!K$37:K$45)*$BB10+VLOOKUP($BC$2,一级属性!$E$41:$P$64,COLUMNS(一级属性!$E$41:M$64),0)*($BB10+0.25*IF($BB10&lt;10,1,ROUNDDOWN($BB10,-1)))+VLOOKUP($BC$2,宝石属性!$B$43:$M$66,COLUMNS(宝石属性!$B$43:J$66),0)*10*VLOOKUP(ROUNDDOWN($BB10,-1),宝石属性!$B$25:$N$41,2,0)*VLOOKUP(ROUNDDOWN($BB10,-1),宝石属性!$B$25:$N$41,3,0)+VLOOKUP($BC$2,职业被动!$B$6:$M$29,COLUMNS(职业被动!$B$6:J$29),0)*$BB10,0)</f>
        <v>54</v>
      </c>
      <c r="BJ10" s="9">
        <f>ROUND(属性投放!K$4+装备属性!K$4*IF($BB10&lt;10,1,ROUNDDOWN($BB10,-1))+SUM(属性投放!L$37:L$45)*$BB10+VLOOKUP($BC$2,一级属性!$E$41:$P$64,COLUMNS(一级属性!$E$41:N$64),0)*($BB10+0.25*IF($BB10&lt;10,1,ROUNDDOWN($BB10,-1)))+VLOOKUP($BC$2,宝石属性!$B$43:$M$66,COLUMNS(宝石属性!$B$43:K$66),0)*10*VLOOKUP(ROUNDDOWN($BB10,-1),宝石属性!$B$25:$N$41,2,0)*VLOOKUP(ROUNDDOWN($BB10,-1),宝石属性!$B$25:$N$41,3,0)+VLOOKUP($BC$2,职业被动!$B$6:$M$29,COLUMNS(职业被动!$B$6:K$29),0)*$BB10,0)</f>
        <v>27</v>
      </c>
      <c r="BK10" s="9">
        <f>ROUND(属性投放!L$4+装备属性!L$4*IF($BB10&lt;10,1,ROUNDDOWN($BB10,-1))+SUM(属性投放!M$37:M$45)*$BB10+VLOOKUP($BC$2,一级属性!$E$41:$P$64,COLUMNS(一级属性!$E$41:O$64),0)*($BB10+0.25*IF($BB10&lt;10,1,ROUNDDOWN($BB10,-1)))+VLOOKUP($BC$2,宝石属性!$B$43:$M$66,COLUMNS(宝石属性!$B$43:L$66),0)*10*VLOOKUP(ROUNDDOWN($BB10,-1),宝石属性!$B$25:$N$41,2,0)*VLOOKUP(ROUNDDOWN($BB10,-1),宝石属性!$B$25:$N$41,3,0)+VLOOKUP($BC$2,职业被动!$B$6:$M$29,COLUMNS(职业被动!$B$6:L$29),0)*$BB10,0)</f>
        <v>2</v>
      </c>
      <c r="BL10" s="9">
        <f>ROUND(属性投放!M$4+装备属性!M$4*IF($BB10&lt;10,1,ROUNDDOWN($BB10,-1))+SUM(属性投放!N$37:N$45)*$BB10+VLOOKUP($BC$2,一级属性!$E$41:$P$64,COLUMNS(一级属性!$E$41:P$64),0)*($BB10+0.25*IF($BB10&lt;10,1,ROUNDDOWN($BB10,-1)))+VLOOKUP($BC$2,宝石属性!$B$43:$M$66,COLUMNS(宝石属性!$B$43:M$66),0)*10*VLOOKUP(ROUNDDOWN($BB10,-1),宝石属性!$B$25:$N$41,2,0)*VLOOKUP(ROUNDDOWN($BB10,-1),宝石属性!$B$25:$N$41,3,0)+VLOOKUP($BC$2,职业被动!$B$6:$M$29,COLUMNS(职业被动!$B$6:M$29),0)*$BB10,0)</f>
        <v>72</v>
      </c>
      <c r="BM10" s="48">
        <f>属性价值和能力评分!$F$9+ROUND(属性价值和能力评分!$F$38*10,0)*BB10+ROUND((SUM(装备属性!$W$9:$W$14)+属性价值和能力评分!$F$38*1.25+1.4+2.8)*IF(BB10&lt;10,1,ROUNDDOWN(BB10,-1)),0)+15*VLOOKUP(ROUNDDOWN(BB10,-1),宝石属性!$B$26:$D$41,2,0)*6*VLOOKUP(ROUNDDOWN(BB10,-1),宝石属性!$B$26:$D$41,3,0)+(属性价值和能力评分!$F$49*9+属性价值和能力评分!$F$50*2+属性价值和能力评分!$F$53*8/5)*BB10</f>
        <v>1486</v>
      </c>
      <c r="BO10" s="1">
        <v>7</v>
      </c>
      <c r="BP10" s="9">
        <f>ROUND(属性投放!D$4+装备属性!D$4*IF($BO10&lt;10,1,ROUNDDOWN($BO10,-1))+SUM(属性投放!E$37:E$45)*$BO10+VLOOKUP($BP$2,一级属性!$E$41:$P$64,COLUMNS(一级属性!$E$41:G$64),0)*($BO10+0.25*IF($BO10&lt;10,1,ROUNDDOWN($BO10,-1)))+VLOOKUP($BP$2,宝石属性!$B$43:$M$66,COLUMNS(宝石属性!$B$43:D$66),0)*10*VLOOKUP(ROUNDDOWN($BO10,-1),宝石属性!$B$25:$N$41,2,0)*VLOOKUP(ROUNDDOWN($BO10,-1),宝石属性!$B$25:$N$41,3,0)+VLOOKUP($BP$2,职业被动!$B$6:$M$29,COLUMNS(职业被动!$B$6:D$29),0)*$BO10,0)</f>
        <v>533</v>
      </c>
      <c r="BQ10" s="9">
        <f>ROUND(属性投放!E$4+装备属性!E$4*IF($BO10&lt;10,1,ROUNDDOWN($BO10,-1))+SUM(属性投放!F$37:F$45)*$BO10+VLOOKUP($BP$2,一级属性!$E$41:$P$64,COLUMNS(一级属性!$E$41:H$64),0)*($BO10+0.25*IF($BO10&lt;10,1,ROUNDDOWN($BO10,-1)))+VLOOKUP($BP$2,宝石属性!$B$43:$M$66,COLUMNS(宝石属性!$B$43:E$66),0)*10*VLOOKUP(ROUNDDOWN($BO10,-1),宝石属性!$B$25:$N$41,2,0)*VLOOKUP(ROUNDDOWN($BO10,-1),宝石属性!$B$25:$N$41,3,0)+VLOOKUP($BP$2,职业被动!$B$6:$M$29,COLUMNS(职业被动!$B$6:E$29),0)*$BO10,0)</f>
        <v>422</v>
      </c>
      <c r="BR10" s="9">
        <f>ROUND(属性投放!F$4+装备属性!F$4*IF($BO10&lt;10,1,ROUNDDOWN($BO10,-1))+SUM(属性投放!G$37:G$45)*$BO10+VLOOKUP($BP$2,一级属性!$E$41:$P$64,COLUMNS(一级属性!$E$41:I$64),0)*($BO10+0.25*IF($BO10&lt;10,1,ROUNDDOWN($BO10,-1)))+VLOOKUP($BP$2,宝石属性!$B$43:$M$66,COLUMNS(宝石属性!$B$43:F$66),0)*10*VLOOKUP(ROUNDDOWN($BO10,-1),宝石属性!$B$25:$N$41,2,0)*VLOOKUP(ROUNDDOWN($BO10,-1),宝石属性!$B$25:$N$41,3,0)+VLOOKUP($BP$2,职业被动!$B$6:$M$29,COLUMNS(职业被动!$B$6:F$29),0)*$BO10,0)</f>
        <v>122</v>
      </c>
      <c r="BS10" s="9">
        <f>ROUND(属性投放!G$4+装备属性!G$4*IF($BO10&lt;10,1,ROUNDDOWN($BO10,-1))+SUM(属性投放!H$37:H$45)*$BO10+VLOOKUP($BP$2,一级属性!$E$41:$P$64,COLUMNS(一级属性!$E$41:J$64),0)*($BO10+0.25*IF($BO10&lt;10,1,ROUNDDOWN($BO10,-1)))+VLOOKUP($BP$2,宝石属性!$B$43:$M$66,COLUMNS(宝石属性!$B$43:G$66),0)*10*VLOOKUP(ROUNDDOWN($BO10,-1),宝石属性!$B$25:$N$41,2,0)*VLOOKUP(ROUNDDOWN($BO10,-1),宝石属性!$B$25:$N$41,3,0)+VLOOKUP($BP$2,职业被动!$B$6:$M$29,COLUMNS(职业被动!$B$6:G$29),0)*$BO10,0)</f>
        <v>77</v>
      </c>
      <c r="BT10" s="9">
        <f>ROUND(属性投放!H$4+装备属性!H$4*IF($BO10&lt;10,1,ROUNDDOWN($BO10,-1))+SUM(属性投放!I$37:I$45)*$BO10+VLOOKUP($BP$2,一级属性!$E$41:$P$64,COLUMNS(一级属性!$E$41:K$64),0)*($BO10+0.25*IF($BO10&lt;10,1,ROUNDDOWN($BO10,-1)))+VLOOKUP($BP$2,宝石属性!$B$43:$M$66,COLUMNS(宝石属性!$B$43:H$66),0)*10*VLOOKUP(ROUNDDOWN($BO10,-1),宝石属性!$B$25:$N$41,2,0)*VLOOKUP(ROUNDDOWN($BO10,-1),宝石属性!$B$25:$N$41,3,0)+VLOOKUP($BP$2,职业被动!$B$6:$M$29,COLUMNS(职业被动!$B$6:H$29),0)*$BO10,0)</f>
        <v>127</v>
      </c>
      <c r="BU10" s="9">
        <f>ROUND(属性投放!I$4+装备属性!I$4*IF($BO10&lt;10,1,ROUNDDOWN($BO10,-1))+SUM(属性投放!J$37:J$45)*$BO10+VLOOKUP($BP$2,一级属性!$E$41:$P$64,COLUMNS(一级属性!$E$41:L$64),0)*($BO10+0.25*IF($BO10&lt;10,1,ROUNDDOWN($BO10,-1)))+VLOOKUP($BP$2,宝石属性!$B$43:$M$66,COLUMNS(宝石属性!$B$43:I$66),0)*10*VLOOKUP(ROUNDDOWN($BO10,-1),宝石属性!$B$25:$N$41,2,0)*VLOOKUP(ROUNDDOWN($BO10,-1),宝石属性!$B$25:$N$41,3,0)+VLOOKUP($BP$2,职业被动!$B$6:$M$29,COLUMNS(职业被动!$B$6:I$29),0)*$BO10,0)</f>
        <v>91</v>
      </c>
      <c r="BV10" s="9">
        <f>ROUND(属性投放!J$4+装备属性!J$4*IF($BO10&lt;10,1,ROUNDDOWN($BO10,-1))+SUM(属性投放!K$37:K$45)*$BO10+VLOOKUP($BP$2,一级属性!$E$41:$P$64,COLUMNS(一级属性!$E$41:M$64),0)*($BO10+0.25*IF($BO10&lt;10,1,ROUNDDOWN($BO10,-1)))+VLOOKUP($BP$2,宝石属性!$B$43:$M$66,COLUMNS(宝石属性!$B$43:J$66),0)*10*VLOOKUP(ROUNDDOWN($BO10,-1),宝石属性!$B$25:$N$41,2,0)*VLOOKUP(ROUNDDOWN($BO10,-1),宝石属性!$B$25:$N$41,3,0)+VLOOKUP($BP$2,职业被动!$B$6:$M$29,COLUMNS(职业被动!$B$6:J$29),0)*$BO10,0)</f>
        <v>65</v>
      </c>
      <c r="BW10" s="9">
        <f>ROUND(属性投放!K$4+装备属性!K$4*IF($BO10&lt;10,1,ROUNDDOWN($BO10,-1))+SUM(属性投放!L$37:L$45)*$BO10+VLOOKUP($BP$2,一级属性!$E$41:$P$64,COLUMNS(一级属性!$E$41:N$64),0)*($BO10+0.25*IF($BO10&lt;10,1,ROUNDDOWN($BO10,-1)))+VLOOKUP($BP$2,宝石属性!$B$43:$M$66,COLUMNS(宝石属性!$B$43:K$66),0)*10*VLOOKUP(ROUNDDOWN($BO10,-1),宝石属性!$B$25:$N$41,2,0)*VLOOKUP(ROUNDDOWN($BO10,-1),宝石属性!$B$25:$N$41,3,0)+VLOOKUP($BP$2,职业被动!$B$6:$M$29,COLUMNS(职业被动!$B$6:K$29),0)*$BO10,0)</f>
        <v>27</v>
      </c>
      <c r="BX10" s="9">
        <f>ROUND(属性投放!L$4+装备属性!L$4*IF($BO10&lt;10,1,ROUNDDOWN($BO10,-1))+SUM(属性投放!M$37:M$45)*$BO10+VLOOKUP($BP$2,一级属性!$E$41:$P$64,COLUMNS(一级属性!$E$41:O$64),0)*($BO10+0.25*IF($BO10&lt;10,1,ROUNDDOWN($BO10,-1)))+VLOOKUP($BP$2,宝石属性!$B$43:$M$66,COLUMNS(宝石属性!$B$43:L$66),0)*10*VLOOKUP(ROUNDDOWN($BO10,-1),宝石属性!$B$25:$N$41,2,0)*VLOOKUP(ROUNDDOWN($BO10,-1),宝石属性!$B$25:$N$41,3,0)+VLOOKUP($BP$2,职业被动!$B$6:$M$29,COLUMNS(职业被动!$B$6:L$29),0)*$BO10,0)</f>
        <v>2</v>
      </c>
      <c r="BY10" s="9">
        <f>ROUND(属性投放!M$4+装备属性!M$4*IF($BO10&lt;10,1,ROUNDDOWN($BO10,-1))+SUM(属性投放!N$37:N$45)*$BO10+VLOOKUP($BP$2,一级属性!$E$41:$P$64,COLUMNS(一级属性!$E$41:P$64),0)*($BO10+0.25*IF($BO10&lt;10,1,ROUNDDOWN($BO10,-1)))+VLOOKUP($BP$2,宝石属性!$B$43:$M$66,COLUMNS(宝石属性!$B$43:M$66),0)*10*VLOOKUP(ROUNDDOWN($BO10,-1),宝石属性!$B$25:$N$41,2,0)*VLOOKUP(ROUNDDOWN($BO10,-1),宝石属性!$B$25:$N$41,3,0)+VLOOKUP($BP$2,职业被动!$B$6:$M$29,COLUMNS(职业被动!$B$6:M$29),0)*$BO10,0)</f>
        <v>72</v>
      </c>
      <c r="BZ10" s="48">
        <f>属性价值和能力评分!$F$9+ROUND(属性价值和能力评分!$F$38*10,0)*BO10+ROUND((SUM(装备属性!$W$9:$W$14)+属性价值和能力评分!$F$38*1.25+1.4+2.8)*IF(BO10&lt;10,1,ROUNDDOWN(BO10,-1)),0)+15*VLOOKUP(ROUNDDOWN(BO10,-1),宝石属性!$B$26:$D$41,2,0)*6*VLOOKUP(ROUNDDOWN(BO10,-1),宝石属性!$B$26:$D$41,3,0)+(属性价值和能力评分!$F$49*9+属性价值和能力评分!$F$50*2+属性价值和能力评分!$F$53*8/5)*BO10</f>
        <v>1486</v>
      </c>
      <c r="CB10" s="1">
        <v>7</v>
      </c>
      <c r="CC10" s="9">
        <f>ROUND(属性投放!D$4+装备属性!D$4*IF($CB10&lt;10,1,ROUNDDOWN($CB10,-1))+SUM(属性投放!E$37:E$45)*$CB10+VLOOKUP($CC$2,一级属性!$E$41:$P$64,COLUMNS(一级属性!$E$41:G$64),0)*($CB10+0.25*IF($CB10&lt;10,1,ROUNDDOWN($CB10,-1)))+VLOOKUP($CC$2,宝石属性!$B$43:$M$66,COLUMNS(宝石属性!$B$43:D$66),0)*10*VLOOKUP(ROUNDDOWN($CB10,-1),宝石属性!$B$25:$N$41,2,0)*VLOOKUP(ROUNDDOWN($CB10,-1),宝石属性!$B$25:$N$41,3,0)+VLOOKUP($CC$2,职业被动!$B$6:$M$29,COLUMNS(职业被动!$B$6:D$29),0)*$CB10,0)</f>
        <v>377</v>
      </c>
      <c r="CD10" s="9">
        <f>ROUND(属性投放!E$4+装备属性!E$4*IF($CB10&lt;10,1,ROUNDDOWN($CB10,-1))+SUM(属性投放!F$37:F$45)*$CB10+VLOOKUP($CC$2,一级属性!$E$41:$P$64,COLUMNS(一级属性!$E$41:H$64),0)*($CB10+0.25*IF($CB10&lt;10,1,ROUNDDOWN($CB10,-1)))+VLOOKUP($CC$2,宝石属性!$B$43:$M$66,COLUMNS(宝石属性!$B$43:E$66),0)*10*VLOOKUP(ROUNDDOWN($CB10,-1),宝石属性!$B$25:$N$41,2,0)*VLOOKUP(ROUNDDOWN($CB10,-1),宝石属性!$B$25:$N$41,3,0)+VLOOKUP($CC$2,职业被动!$B$6:$M$29,COLUMNS(职业被动!$B$6:E$29),0)*$CB10,0)</f>
        <v>313</v>
      </c>
      <c r="CE10" s="9">
        <f>ROUND(属性投放!F$4+装备属性!F$4*IF($CB10&lt;10,1,ROUNDDOWN($CB10,-1))+SUM(属性投放!G$37:G$45)*$CB10+VLOOKUP($CC$2,一级属性!$E$41:$P$64,COLUMNS(一级属性!$E$41:I$64),0)*($CB10+0.25*IF($CB10&lt;10,1,ROUNDDOWN($CB10,-1)))+VLOOKUP($CC$2,宝石属性!$B$43:$M$66,COLUMNS(宝石属性!$B$43:F$66),0)*10*VLOOKUP(ROUNDDOWN($CB10,-1),宝石属性!$B$25:$N$41,2,0)*VLOOKUP(ROUNDDOWN($CB10,-1),宝石属性!$B$25:$N$41,3,0)+VLOOKUP($CC$2,职业被动!$B$6:$M$29,COLUMNS(职业被动!$B$6:F$29),0)*$CB10,0)</f>
        <v>176</v>
      </c>
      <c r="CF10" s="9">
        <f>ROUND(属性投放!G$4+装备属性!G$4*IF($CB10&lt;10,1,ROUNDDOWN($CB10,-1))+SUM(属性投放!H$37:H$45)*$CB10+VLOOKUP($CC$2,一级属性!$E$41:$P$64,COLUMNS(一级属性!$E$41:J$64),0)*($CB10+0.25*IF($CB10&lt;10,1,ROUNDDOWN($CB10,-1)))+VLOOKUP($CC$2,宝石属性!$B$43:$M$66,COLUMNS(宝石属性!$B$43:G$66),0)*10*VLOOKUP(ROUNDDOWN($CB10,-1),宝石属性!$B$25:$N$41,2,0)*VLOOKUP(ROUNDDOWN($CB10,-1),宝石属性!$B$25:$N$41,3,0)+VLOOKUP($CC$2,职业被动!$B$6:$M$29,COLUMNS(职业被动!$B$6:G$29),0)*$CB10,0)</f>
        <v>84</v>
      </c>
      <c r="CG10" s="9">
        <f>ROUND(属性投放!H$4+装备属性!H$4*IF($CB10&lt;10,1,ROUNDDOWN($CB10,-1))+SUM(属性投放!I$37:I$45)*$CB10+VLOOKUP($CC$2,一级属性!$E$41:$P$64,COLUMNS(一级属性!$E$41:K$64),0)*($CB10+0.25*IF($CB10&lt;10,1,ROUNDDOWN($CB10,-1)))+VLOOKUP($CC$2,宝石属性!$B$43:$M$66,COLUMNS(宝石属性!$B$43:H$66),0)*10*VLOOKUP(ROUNDDOWN($CB10,-1),宝石属性!$B$25:$N$41,2,0)*VLOOKUP(ROUNDDOWN($CB10,-1),宝石属性!$B$25:$N$41,3,0)+VLOOKUP($CC$2,职业被动!$B$6:$M$29,COLUMNS(职业被动!$B$6:H$29),0)*$CB10,0)</f>
        <v>98</v>
      </c>
      <c r="CH10" s="9">
        <f>ROUND(属性投放!I$4+装备属性!I$4*IF($CB10&lt;10,1,ROUNDDOWN($CB10,-1))+SUM(属性投放!J$37:J$45)*$CB10+VLOOKUP($CC$2,一级属性!$E$41:$P$64,COLUMNS(一级属性!$E$41:L$64),0)*($CB10+0.25*IF($CB10&lt;10,1,ROUNDDOWN($CB10,-1)))+VLOOKUP($CC$2,宝石属性!$B$43:$M$66,COLUMNS(宝石属性!$B$43:I$66),0)*10*VLOOKUP(ROUNDDOWN($CB10,-1),宝石属性!$B$25:$N$41,2,0)*VLOOKUP(ROUNDDOWN($CB10,-1),宝石属性!$B$25:$N$41,3,0)+VLOOKUP($CC$2,职业被动!$B$6:$M$29,COLUMNS(职业被动!$B$6:I$29),0)*$CB10,0)</f>
        <v>88</v>
      </c>
      <c r="CI10" s="9">
        <f>ROUND(属性投放!J$4+装备属性!J$4*IF($CB10&lt;10,1,ROUNDDOWN($CB10,-1))+SUM(属性投放!K$37:K$45)*$CB10+VLOOKUP($CC$2,一级属性!$E$41:$P$64,COLUMNS(一级属性!$E$41:M$64),0)*($CB10+0.25*IF($CB10&lt;10,1,ROUNDDOWN($CB10,-1)))+VLOOKUP($CC$2,宝石属性!$B$43:$M$66,COLUMNS(宝石属性!$B$43:J$66),0)*10*VLOOKUP(ROUNDDOWN($CB10,-1),宝石属性!$B$25:$N$41,2,0)*VLOOKUP(ROUNDDOWN($CB10,-1),宝石属性!$B$25:$N$41,3,0)+VLOOKUP($CC$2,职业被动!$B$6:$M$29,COLUMNS(职业被动!$B$6:J$29),0)*$CB10,0)</f>
        <v>60</v>
      </c>
      <c r="CJ10" s="9">
        <f>ROUND(属性投放!K$4+装备属性!K$4*IF($CB10&lt;10,1,ROUNDDOWN($CB10,-1))+SUM(属性投放!L$37:L$45)*$CB10+VLOOKUP($CC$2,一级属性!$E$41:$P$64,COLUMNS(一级属性!$E$41:N$64),0)*($CB10+0.25*IF($CB10&lt;10,1,ROUNDDOWN($CB10,-1)))+VLOOKUP($CC$2,宝石属性!$B$43:$M$66,COLUMNS(宝石属性!$B$43:K$66),0)*10*VLOOKUP(ROUNDDOWN($CB10,-1),宝石属性!$B$25:$N$41,2,0)*VLOOKUP(ROUNDDOWN($CB10,-1),宝石属性!$B$25:$N$41,3,0)+VLOOKUP($CC$2,职业被动!$B$6:$M$29,COLUMNS(职业被动!$B$6:K$29),0)*$CB10,0)</f>
        <v>27</v>
      </c>
      <c r="CK10" s="9">
        <f>ROUND(属性投放!L$4+装备属性!L$4*IF($CB10&lt;10,1,ROUNDDOWN($CB10,-1))+SUM(属性投放!M$37:M$45)*$CB10+VLOOKUP($CC$2,一级属性!$E$41:$P$64,COLUMNS(一级属性!$E$41:O$64),0)*($CB10+0.25*IF($CB10&lt;10,1,ROUNDDOWN($CB10,-1)))+VLOOKUP($CC$2,宝石属性!$B$43:$M$66,COLUMNS(宝石属性!$B$43:L$66),0)*10*VLOOKUP(ROUNDDOWN($CB10,-1),宝石属性!$B$25:$N$41,2,0)*VLOOKUP(ROUNDDOWN($CB10,-1),宝石属性!$B$25:$N$41,3,0)+VLOOKUP($CC$2,职业被动!$B$6:$M$29,COLUMNS(职业被动!$B$6:L$29),0)*$CB10,0)</f>
        <v>2</v>
      </c>
      <c r="CL10" s="9">
        <f>ROUND(属性投放!M$4+装备属性!M$4*IF($CB10&lt;10,1,ROUNDDOWN($CB10,-1))+SUM(属性投放!N$37:N$45)*$CB10+VLOOKUP($CC$2,一级属性!$E$41:$P$64,COLUMNS(一级属性!$E$41:P$64),0)*($CB10+0.25*IF($CB10&lt;10,1,ROUNDDOWN($CB10,-1)))+VLOOKUP($CC$2,宝石属性!$B$43:$M$66,COLUMNS(宝石属性!$B$43:M$66),0)*10*VLOOKUP(ROUNDDOWN($CB10,-1),宝石属性!$B$25:$N$41,2,0)*VLOOKUP(ROUNDDOWN($CB10,-1),宝石属性!$B$25:$N$41,3,0)+VLOOKUP($CC$2,职业被动!$B$6:$M$29,COLUMNS(职业被动!$B$6:M$29),0)*$CB10,0)</f>
        <v>72</v>
      </c>
      <c r="CM10" s="48">
        <f>属性价值和能力评分!$F$9+ROUND(属性价值和能力评分!$F$38*10,0)*CB10+ROUND((SUM(装备属性!$W$9:$W$14)+属性价值和能力评分!$F$38*1.25+1.4+2.8)*IF(CB10&lt;10,1,ROUNDDOWN(CB10,-1)),0)+15*VLOOKUP(ROUNDDOWN(CB10,-1),宝石属性!$B$26:$D$41,2,0)*6*VLOOKUP(ROUNDDOWN(CB10,-1),宝石属性!$B$26:$D$41,3,0)+(属性价值和能力评分!$F$49*9+属性价值和能力评分!$F$50*2+属性价值和能力评分!$F$53*8/5)*CB10</f>
        <v>1486</v>
      </c>
      <c r="CO10" s="1">
        <v>7</v>
      </c>
      <c r="CP10" s="9">
        <f>ROUND(属性投放!D$4+装备属性!D$4*IF($CO10&lt;10,1,ROUNDDOWN($CO10,-1))+SUM(属性投放!E$37:E$45)*$CO10+VLOOKUP($CP$2,一级属性!$E$41:$P$64,COLUMNS(一级属性!$E$41:G$64),0)*($CO10+0.25*IF($CO10&lt;10,1,ROUNDDOWN($CO10,-1)))+VLOOKUP($CP$2,宝石属性!$B$43:$M$66,COLUMNS(宝石属性!$B$43:D$66),0)*10*VLOOKUP(ROUNDDOWN($CO10,-1),宝石属性!$B$25:$N$41,2,0)*VLOOKUP(ROUNDDOWN($CO10,-1),宝石属性!$B$25:$N$41,3,0)+VLOOKUP($CP$2,职业被动!$B$6:$M$29,COLUMNS(职业被动!$B$6:D$29),0)*$CO10,0)</f>
        <v>377</v>
      </c>
      <c r="CQ10" s="9">
        <f>ROUND(属性投放!E$4+装备属性!E$4*IF($CO10&lt;10,1,ROUNDDOWN($CO10,-1))+SUM(属性投放!F$37:F$45)*$CO10+VLOOKUP($CP$2,一级属性!$E$41:$P$64,COLUMNS(一级属性!$E$41:H$64),0)*($CO10+0.25*IF($CO10&lt;10,1,ROUNDDOWN($CO10,-1)))+VLOOKUP($CP$2,宝石属性!$B$43:$M$66,COLUMNS(宝石属性!$B$43:E$66),0)*10*VLOOKUP(ROUNDDOWN($CO10,-1),宝石属性!$B$25:$N$41,2,0)*VLOOKUP(ROUNDDOWN($CO10,-1),宝石属性!$B$25:$N$41,3,0)+VLOOKUP($CP$2,职业被动!$B$6:$M$29,COLUMNS(职业被动!$B$6:E$29),0)*$CO10,0)</f>
        <v>494</v>
      </c>
      <c r="CR10" s="9">
        <f>ROUND(属性投放!F$4+装备属性!F$4*IF($CO10&lt;10,1,ROUNDDOWN($CO10,-1))+SUM(属性投放!G$37:G$45)*$CO10+VLOOKUP($CP$2,一级属性!$E$41:$P$64,COLUMNS(一级属性!$E$41:I$64),0)*($CO10+0.25*IF($CO10&lt;10,1,ROUNDDOWN($CO10,-1)))+VLOOKUP($CP$2,宝石属性!$B$43:$M$66,COLUMNS(宝石属性!$B$43:F$66),0)*10*VLOOKUP(ROUNDDOWN($CO10,-1),宝石属性!$B$25:$N$41,2,0)*VLOOKUP(ROUNDDOWN($CO10,-1),宝石属性!$B$25:$N$41,3,0)+VLOOKUP($CP$2,职业被动!$B$6:$M$29,COLUMNS(职业被动!$B$6:F$29),0)*$CO10,0)</f>
        <v>122</v>
      </c>
      <c r="CS10" s="9">
        <f>ROUND(属性投放!G$4+装备属性!G$4*IF($CO10&lt;10,1,ROUNDDOWN($CO10,-1))+SUM(属性投放!H$37:H$45)*$CO10+VLOOKUP($CP$2,一级属性!$E$41:$P$64,COLUMNS(一级属性!$E$41:J$64),0)*($CO10+0.25*IF($CO10&lt;10,1,ROUNDDOWN($CO10,-1)))+VLOOKUP($CP$2,宝石属性!$B$43:$M$66,COLUMNS(宝石属性!$B$43:G$66),0)*10*VLOOKUP(ROUNDDOWN($CO10,-1),宝石属性!$B$25:$N$41,2,0)*VLOOKUP(ROUNDDOWN($CO10,-1),宝石属性!$B$25:$N$41,3,0)+VLOOKUP($CP$2,职业被动!$B$6:$M$29,COLUMNS(职业被动!$B$6:G$29),0)*$CO10,0)</f>
        <v>77</v>
      </c>
      <c r="CT10" s="9">
        <f>ROUND(属性投放!H$4+装备属性!H$4*IF($CO10&lt;10,1,ROUNDDOWN($CO10,-1))+SUM(属性投放!I$37:I$45)*$CO10+VLOOKUP($CP$2,一级属性!$E$41:$P$64,COLUMNS(一级属性!$E$41:K$64),0)*($CO10+0.25*IF($CO10&lt;10,1,ROUNDDOWN($CO10,-1)))+VLOOKUP($CP$2,宝石属性!$B$43:$M$66,COLUMNS(宝石属性!$B$43:H$66),0)*10*VLOOKUP(ROUNDDOWN($CO10,-1),宝石属性!$B$25:$N$41,2,0)*VLOOKUP(ROUNDDOWN($CO10,-1),宝石属性!$B$25:$N$41,3,0)+VLOOKUP($CP$2,职业被动!$B$6:$M$29,COLUMNS(职业被动!$B$6:H$29),0)*$CO10,0)</f>
        <v>148</v>
      </c>
      <c r="CU10" s="9">
        <f>ROUND(属性投放!I$4+装备属性!I$4*IF($CO10&lt;10,1,ROUNDDOWN($CO10,-1))+SUM(属性投放!J$37:J$45)*$CO10+VLOOKUP($CP$2,一级属性!$E$41:$P$64,COLUMNS(一级属性!$E$41:L$64),0)*($CO10+0.25*IF($CO10&lt;10,1,ROUNDDOWN($CO10,-1)))+VLOOKUP($CP$2,宝石属性!$B$43:$M$66,COLUMNS(宝石属性!$B$43:I$66),0)*10*VLOOKUP(ROUNDDOWN($CO10,-1),宝石属性!$B$25:$N$41,2,0)*VLOOKUP(ROUNDDOWN($CO10,-1),宝石属性!$B$25:$N$41,3,0)+VLOOKUP($CP$2,职业被动!$B$6:$M$29,COLUMNS(职业被动!$B$6:I$29),0)*$CO10,0)</f>
        <v>109</v>
      </c>
      <c r="CV10" s="9">
        <f>ROUND(属性投放!J$4+装备属性!J$4*IF($CO10&lt;10,1,ROUNDDOWN($CO10,-1))+SUM(属性投放!K$37:K$45)*$CO10+VLOOKUP($CP$2,一级属性!$E$41:$P$64,COLUMNS(一级属性!$E$41:M$64),0)*($CO10+0.25*IF($CO10&lt;10,1,ROUNDDOWN($CO10,-1)))+VLOOKUP($CP$2,宝石属性!$B$43:$M$66,COLUMNS(宝石属性!$B$43:J$66),0)*10*VLOOKUP(ROUNDDOWN($CO10,-1),宝石属性!$B$25:$N$41,2,0)*VLOOKUP(ROUNDDOWN($CO10,-1),宝石属性!$B$25:$N$41,3,0)+VLOOKUP($CP$2,职业被动!$B$6:$M$29,COLUMNS(职业被动!$B$6:J$29),0)*$CO10,0)</f>
        <v>53</v>
      </c>
      <c r="CW10" s="9">
        <f>ROUND(属性投放!K$4+装备属性!K$4*IF($CO10&lt;10,1,ROUNDDOWN($CO10,-1))+SUM(属性投放!L$37:L$45)*$CO10+VLOOKUP($CP$2,一级属性!$E$41:$P$64,COLUMNS(一级属性!$E$41:N$64),0)*($CO10+0.25*IF($CO10&lt;10,1,ROUNDDOWN($CO10,-1)))+VLOOKUP($CP$2,宝石属性!$B$43:$M$66,COLUMNS(宝石属性!$B$43:K$66),0)*10*VLOOKUP(ROUNDDOWN($CO10,-1),宝石属性!$B$25:$N$41,2,0)*VLOOKUP(ROUNDDOWN($CO10,-1),宝石属性!$B$25:$N$41,3,0)+VLOOKUP($CP$2,职业被动!$B$6:$M$29,COLUMNS(职业被动!$B$6:K$29),0)*$CO10,0)</f>
        <v>27</v>
      </c>
      <c r="CX10" s="9">
        <f>ROUND(属性投放!L$4+装备属性!L$4*IF($CO10&lt;10,1,ROUNDDOWN($CO10,-1))+SUM(属性投放!M$37:M$45)*$CO10+VLOOKUP($CP$2,一级属性!$E$41:$P$64,COLUMNS(一级属性!$E$41:O$64),0)*($CO10+0.25*IF($CO10&lt;10,1,ROUNDDOWN($CO10,-1)))+VLOOKUP($CP$2,宝石属性!$B$43:$M$66,COLUMNS(宝石属性!$B$43:L$66),0)*10*VLOOKUP(ROUNDDOWN($CO10,-1),宝石属性!$B$25:$N$41,2,0)*VLOOKUP(ROUNDDOWN($CO10,-1),宝石属性!$B$25:$N$41,3,0)+VLOOKUP($CP$2,职业被动!$B$6:$M$29,COLUMNS(职业被动!$B$6:L$29),0)*$CO10,0)</f>
        <v>2</v>
      </c>
      <c r="CY10" s="9">
        <f>ROUND(属性投放!M$4+装备属性!M$4*IF($CO10&lt;10,1,ROUNDDOWN($CO10,-1))+SUM(属性投放!N$37:N$45)*$CO10+VLOOKUP($CP$2,一级属性!$E$41:$P$64,COLUMNS(一级属性!$E$41:P$64),0)*($CO10+0.25*IF($CO10&lt;10,1,ROUNDDOWN($CO10,-1)))+VLOOKUP($CP$2,宝石属性!$B$43:$M$66,COLUMNS(宝石属性!$B$43:M$66),0)*10*VLOOKUP(ROUNDDOWN($CO10,-1),宝石属性!$B$25:$N$41,2,0)*VLOOKUP(ROUNDDOWN($CO10,-1),宝石属性!$B$25:$N$41,3,0)+VLOOKUP($CP$2,职业被动!$B$6:$M$29,COLUMNS(职业被动!$B$6:M$29),0)*$CO10,0)</f>
        <v>72</v>
      </c>
      <c r="CZ10" s="48">
        <f>属性价值和能力评分!$F$9+ROUND(属性价值和能力评分!$F$38*10,0)*CO10+ROUND((SUM(装备属性!$W$9:$W$14)+属性价值和能力评分!$F$38*1.25+1.4+2.8)*IF(CO10&lt;10,1,ROUNDDOWN(CO10,-1)),0)+15*VLOOKUP(ROUNDDOWN(CO10,-1),宝石属性!$B$26:$D$41,2,0)*6*VLOOKUP(ROUNDDOWN(CO10,-1),宝石属性!$B$26:$D$41,3,0)+(属性价值和能力评分!$F$49*9+属性价值和能力评分!$F$50*2+属性价值和能力评分!$F$53*8/5)*CO10</f>
        <v>1486</v>
      </c>
      <c r="DB10" s="1">
        <v>7</v>
      </c>
      <c r="DC10" s="9">
        <f>ROUND(属性投放!D$4+装备属性!D$4*IF($DB10&lt;10,1,ROUNDDOWN($DB10,-1))+SUM(属性投放!E$37:E$45)*$DB10+VLOOKUP($DC$2,一级属性!$E$41:$P$64,COLUMNS(一级属性!$E$41:G$64),0)*($DB10+0.25*IF($DB10&lt;10,1,ROUNDDOWN($DB10,-1)))+VLOOKUP($DC$2,宝石属性!$B$43:$M$66,COLUMNS(宝石属性!$B$43:D$66),0)*10*VLOOKUP(ROUNDDOWN($DB10,-1),宝石属性!$B$25:$N$41,2,0)*VLOOKUP(ROUNDDOWN($DB10,-1),宝石属性!$B$25:$N$41,3,0)+VLOOKUP($DC$2,职业被动!$B$6:$M$29,COLUMNS(职业被动!$B$6:D$29),0)*$DB10,0)</f>
        <v>426</v>
      </c>
      <c r="DD10" s="9">
        <f>ROUND(属性投放!E$4+装备属性!E$4*IF($DB10&lt;10,1,ROUNDDOWN($DB10,-1))+SUM(属性投放!F$37:F$45)*$DB10+VLOOKUP($DC$2,一级属性!$E$41:$P$64,COLUMNS(一级属性!$E$41:H$64),0)*($DB10+0.25*IF($DB10&lt;10,1,ROUNDDOWN($DB10,-1)))+VLOOKUP($DC$2,宝石属性!$B$43:$M$66,COLUMNS(宝石属性!$B$43:E$66),0)*10*VLOOKUP(ROUNDDOWN($DB10,-1),宝石属性!$B$25:$N$41,2,0)*VLOOKUP(ROUNDDOWN($DB10,-1),宝石属性!$B$25:$N$41,3,0)+VLOOKUP($DC$2,职业被动!$B$6:$M$29,COLUMNS(职业被动!$B$6:E$29),0)*$DB10,0)</f>
        <v>313</v>
      </c>
      <c r="DE10" s="9">
        <f>ROUND(属性投放!F$4+装备属性!F$4*IF($DB10&lt;10,1,ROUNDDOWN($DB10,-1))+SUM(属性投放!G$37:G$45)*$DB10+VLOOKUP($DC$2,一级属性!$E$41:$P$64,COLUMNS(一级属性!$E$41:I$64),0)*($DB10+0.25*IF($DB10&lt;10,1,ROUNDDOWN($DB10,-1)))+VLOOKUP($DC$2,宝石属性!$B$43:$M$66,COLUMNS(宝石属性!$B$43:F$66),0)*10*VLOOKUP(ROUNDDOWN($DB10,-1),宝石属性!$B$25:$N$41,2,0)*VLOOKUP(ROUNDDOWN($DB10,-1),宝石属性!$B$25:$N$41,3,0)+VLOOKUP($DC$2,职业被动!$B$6:$M$29,COLUMNS(职业被动!$B$6:F$29),0)*$DB10,0)</f>
        <v>122</v>
      </c>
      <c r="DF10" s="9">
        <f>ROUND(属性投放!G$4+装备属性!G$4*IF($DB10&lt;10,1,ROUNDDOWN($DB10,-1))+SUM(属性投放!H$37:H$45)*$DB10+VLOOKUP($DC$2,一级属性!$E$41:$P$64,COLUMNS(一级属性!$E$41:J$64),0)*($DB10+0.25*IF($DB10&lt;10,1,ROUNDDOWN($DB10,-1)))+VLOOKUP($DC$2,宝石属性!$B$43:$M$66,COLUMNS(宝石属性!$B$43:G$66),0)*10*VLOOKUP(ROUNDDOWN($DB10,-1),宝石属性!$B$25:$N$41,2,0)*VLOOKUP(ROUNDDOWN($DB10,-1),宝石属性!$B$25:$N$41,3,0)+VLOOKUP($DC$2,职业被动!$B$6:$M$29,COLUMNS(职业被动!$B$6:G$29),0)*$DB10,0)</f>
        <v>170</v>
      </c>
      <c r="DG10" s="9">
        <f>ROUND(属性投放!H$4+装备属性!H$4*IF($DB10&lt;10,1,ROUNDDOWN($DB10,-1))+SUM(属性投放!I$37:I$45)*$DB10+VLOOKUP($DC$2,一级属性!$E$41:$P$64,COLUMNS(一级属性!$E$41:K$64),0)*($DB10+0.25*IF($DB10&lt;10,1,ROUNDDOWN($DB10,-1)))+VLOOKUP($DC$2,宝石属性!$B$43:$M$66,COLUMNS(宝石属性!$B$43:H$66),0)*10*VLOOKUP(ROUNDDOWN($DB10,-1),宝石属性!$B$25:$N$41,2,0)*VLOOKUP(ROUNDDOWN($DB10,-1),宝石属性!$B$25:$N$41,3,0)+VLOOKUP($DC$2,职业被动!$B$6:$M$29,COLUMNS(职业被动!$B$6:H$29),0)*$DB10,0)</f>
        <v>98</v>
      </c>
      <c r="DH10" s="9">
        <f>ROUND(属性投放!I$4+装备属性!I$4*IF($DB10&lt;10,1,ROUNDDOWN($DB10,-1))+SUM(属性投放!J$37:J$45)*$DB10+VLOOKUP($DC$2,一级属性!$E$41:$P$64,COLUMNS(一级属性!$E$41:L$64),0)*($DB10+0.25*IF($DB10&lt;10,1,ROUNDDOWN($DB10,-1)))+VLOOKUP($DC$2,宝石属性!$B$43:$M$66,COLUMNS(宝石属性!$B$43:I$66),0)*10*VLOOKUP(ROUNDDOWN($DB10,-1),宝石属性!$B$25:$N$41,2,0)*VLOOKUP(ROUNDDOWN($DB10,-1),宝石属性!$B$25:$N$41,3,0)+VLOOKUP($DC$2,职业被动!$B$6:$M$29,COLUMNS(职业被动!$B$6:I$29),0)*$DB10,0)</f>
        <v>81</v>
      </c>
      <c r="DI10" s="9">
        <f>ROUND(属性投放!J$4+装备属性!J$4*IF($DB10&lt;10,1,ROUNDDOWN($DB10,-1))+SUM(属性投放!K$37:K$45)*$DB10+VLOOKUP($DC$2,一级属性!$E$41:$P$64,COLUMNS(一级属性!$E$41:M$64),0)*($DB10+0.25*IF($DB10&lt;10,1,ROUNDDOWN($DB10,-1)))+VLOOKUP($DC$2,宝石属性!$B$43:$M$66,COLUMNS(宝石属性!$B$43:J$66),0)*10*VLOOKUP(ROUNDDOWN($DB10,-1),宝石属性!$B$25:$N$41,2,0)*VLOOKUP(ROUNDDOWN($DB10,-1),宝石属性!$B$25:$N$41,3,0)+VLOOKUP($DC$2,职业被动!$B$6:$M$29,COLUMNS(职业被动!$B$6:J$29),0)*$DB10,0)</f>
        <v>60</v>
      </c>
      <c r="DJ10" s="9">
        <f>ROUND(属性投放!K$4+装备属性!K$4*IF($DB10&lt;10,1,ROUNDDOWN($DB10,-1))+SUM(属性投放!L$37:L$45)*$DB10+VLOOKUP($DC$2,一级属性!$E$41:$P$64,COLUMNS(一级属性!$E$41:N$64),0)*($DB10+0.25*IF($DB10&lt;10,1,ROUNDDOWN($DB10,-1)))+VLOOKUP($DC$2,宝石属性!$B$43:$M$66,COLUMNS(宝石属性!$B$43:K$66),0)*10*VLOOKUP(ROUNDDOWN($DB10,-1),宝石属性!$B$25:$N$41,2,0)*VLOOKUP(ROUNDDOWN($DB10,-1),宝石属性!$B$25:$N$41,3,0)+VLOOKUP($DC$2,职业被动!$B$6:$M$29,COLUMNS(职业被动!$B$6:K$29),0)*$DB10,0)</f>
        <v>27</v>
      </c>
      <c r="DK10" s="9">
        <f>ROUND(属性投放!L$4+装备属性!L$4*IF($DB10&lt;10,1,ROUNDDOWN($DB10,-1))+SUM(属性投放!M$37:M$45)*$DB10+VLOOKUP($DC$2,一级属性!$E$41:$P$64,COLUMNS(一级属性!$E$41:O$64),0)*($DB10+0.25*IF($DB10&lt;10,1,ROUNDDOWN($DB10,-1)))+VLOOKUP($DC$2,宝石属性!$B$43:$M$66,COLUMNS(宝石属性!$B$43:L$66),0)*10*VLOOKUP(ROUNDDOWN($DB10,-1),宝石属性!$B$25:$N$41,2,0)*VLOOKUP(ROUNDDOWN($DB10,-1),宝石属性!$B$25:$N$41,3,0)+VLOOKUP($DC$2,职业被动!$B$6:$M$29,COLUMNS(职业被动!$B$6:L$29),0)*$DB10,0)</f>
        <v>2</v>
      </c>
      <c r="DL10" s="9">
        <f>ROUND(属性投放!M$4+装备属性!M$4*IF($DB10&lt;10,1,ROUNDDOWN($DB10,-1))+SUM(属性投放!N$37:N$45)*$DB10+VLOOKUP($DC$2,一级属性!$E$41:$P$64,COLUMNS(一级属性!$E$41:P$64),0)*($DB10+0.25*IF($DB10&lt;10,1,ROUNDDOWN($DB10,-1)))+VLOOKUP($DC$2,宝石属性!$B$43:$M$66,COLUMNS(宝石属性!$B$43:M$66),0)*10*VLOOKUP(ROUNDDOWN($DB10,-1),宝石属性!$B$25:$N$41,2,0)*VLOOKUP(ROUNDDOWN($DB10,-1),宝石属性!$B$25:$N$41,3,0)+VLOOKUP($DC$2,职业被动!$B$6:$M$29,COLUMNS(职业被动!$B$6:M$29),0)*$DB10,0)</f>
        <v>72</v>
      </c>
      <c r="DM10" s="48">
        <f>属性价值和能力评分!$F$9+ROUND(属性价值和能力评分!$F$38*10,0)*DB10+ROUND((SUM(装备属性!$W$9:$W$14)+属性价值和能力评分!$F$38*1.25+1.4+2.8)*IF(DB10&lt;10,1,ROUNDDOWN(DB10,-1)),0)+15*VLOOKUP(ROUNDDOWN(DB10,-1),宝石属性!$B$26:$D$41,2,0)*6*VLOOKUP(ROUNDDOWN(DB10,-1),宝石属性!$B$26:$D$41,3,0)+(属性价值和能力评分!$F$49*9+属性价值和能力评分!$F$50*2+属性价值和能力评分!$F$53*8/5)*DB10</f>
        <v>1486</v>
      </c>
      <c r="DO10" s="1">
        <v>7</v>
      </c>
      <c r="DP10" s="9">
        <f>ROUND(属性投放!D$4+装备属性!D$4*IF($DO10&lt;10,1,ROUNDDOWN($DO10,-1))+SUM(属性投放!E$37:E$45)*$DO10+VLOOKUP($DP$2,一级属性!$E$41:$P$64,COLUMNS(一级属性!$E$41:G$64),0)*($DO10+0.25*IF($DO10&lt;10,1,ROUNDDOWN($DO10,-1)))+VLOOKUP($DP$2,宝石属性!$B$43:$M$66,COLUMNS(宝石属性!$B$43:D$66),0)*10*VLOOKUP(ROUNDDOWN($DO10,-1),宝石属性!$B$25:$N$41,2,0)*VLOOKUP(ROUNDDOWN($DO10,-1),宝石属性!$B$25:$N$41,3,0)+VLOOKUP($DP$2,职业被动!$B$6:$M$29,COLUMNS(职业被动!$B$6:D$29),0)*$DO10,0)</f>
        <v>765</v>
      </c>
      <c r="DQ10" s="9">
        <f>ROUND(属性投放!E$4+装备属性!E$4*IF($DO10&lt;10,1,ROUNDDOWN($DO10,-1))+SUM(属性投放!F$37:F$45)*$DO10+VLOOKUP($DP$2,一级属性!$E$41:$P$64,COLUMNS(一级属性!$E$41:H$64),0)*($DO10+0.25*IF($DO10&lt;10,1,ROUNDDOWN($DO10,-1)))+VLOOKUP($DP$2,宝石属性!$B$43:$M$66,COLUMNS(宝石属性!$B$43:E$66),0)*10*VLOOKUP(ROUNDDOWN($DO10,-1),宝石属性!$B$25:$N$41,2,0)*VLOOKUP(ROUNDDOWN($DO10,-1),宝石属性!$B$25:$N$41,3,0)+VLOOKUP($DP$2,职业被动!$B$6:$M$29,COLUMNS(职业被动!$B$6:E$29),0)*$DO10,0)</f>
        <v>313</v>
      </c>
      <c r="DR10" s="9">
        <f>ROUND(属性投放!F$4+装备属性!F$4*IF($DO10&lt;10,1,ROUNDDOWN($DO10,-1))+SUM(属性投放!G$37:G$45)*$DO10+VLOOKUP($DP$2,一级属性!$E$41:$P$64,COLUMNS(一级属性!$E$41:I$64),0)*($DO10+0.25*IF($DO10&lt;10,1,ROUNDDOWN($DO10,-1)))+VLOOKUP($DP$2,宝石属性!$B$43:$M$66,COLUMNS(宝石属性!$B$43:F$66),0)*10*VLOOKUP(ROUNDDOWN($DO10,-1),宝石属性!$B$25:$N$41,2,0)*VLOOKUP(ROUNDDOWN($DO10,-1),宝石属性!$B$25:$N$41,3,0)+VLOOKUP($DP$2,职业被动!$B$6:$M$29,COLUMNS(职业被动!$B$6:F$29),0)*$DO10,0)</f>
        <v>122</v>
      </c>
      <c r="DS10" s="9">
        <f>ROUND(属性投放!G$4+装备属性!G$4*IF($DO10&lt;10,1,ROUNDDOWN($DO10,-1))+SUM(属性投放!H$37:H$45)*$DO10+VLOOKUP($DP$2,一级属性!$E$41:$P$64,COLUMNS(一级属性!$E$41:J$64),0)*($DO10+0.25*IF($DO10&lt;10,1,ROUNDDOWN($DO10,-1)))+VLOOKUP($DP$2,宝石属性!$B$43:$M$66,COLUMNS(宝石属性!$B$43:G$66),0)*10*VLOOKUP(ROUNDDOWN($DO10,-1),宝石属性!$B$25:$N$41,2,0)*VLOOKUP(ROUNDDOWN($DO10,-1),宝石属性!$B$25:$N$41,3,0)+VLOOKUP($DP$2,职业被动!$B$6:$M$29,COLUMNS(职业被动!$B$6:G$29),0)*$DO10,0)</f>
        <v>77</v>
      </c>
      <c r="DT10" s="9">
        <f>ROUND(属性投放!H$4+装备属性!H$4*IF($DO10&lt;10,1,ROUNDDOWN($DO10,-1))+SUM(属性投放!I$37:I$45)*$DO10+VLOOKUP($DP$2,一级属性!$E$41:$P$64,COLUMNS(一级属性!$E$41:K$64),0)*($DO10+0.25*IF($DO10&lt;10,1,ROUNDDOWN($DO10,-1)))+VLOOKUP($DP$2,宝石属性!$B$43:$M$66,COLUMNS(宝石属性!$B$43:H$66),0)*10*VLOOKUP(ROUNDDOWN($DO10,-1),宝石属性!$B$25:$N$41,2,0)*VLOOKUP(ROUNDDOWN($DO10,-1),宝石属性!$B$25:$N$41,3,0)+VLOOKUP($DP$2,职业被动!$B$6:$M$29,COLUMNS(职业被动!$B$6:H$29),0)*$DO10,0)</f>
        <v>105</v>
      </c>
      <c r="DU10" s="9">
        <f>ROUND(属性投放!I$4+装备属性!I$4*IF($DO10&lt;10,1,ROUNDDOWN($DO10,-1))+SUM(属性投放!J$37:J$45)*$DO10+VLOOKUP($DP$2,一级属性!$E$41:$P$64,COLUMNS(一级属性!$E$41:L$64),0)*($DO10+0.25*IF($DO10&lt;10,1,ROUNDDOWN($DO10,-1)))+VLOOKUP($DP$2,宝石属性!$B$43:$M$66,COLUMNS(宝石属性!$B$43:I$66),0)*10*VLOOKUP(ROUNDDOWN($DO10,-1),宝石属性!$B$25:$N$41,2,0)*VLOOKUP(ROUNDDOWN($DO10,-1),宝石属性!$B$25:$N$41,3,0)+VLOOKUP($DP$2,职业被动!$B$6:$M$29,COLUMNS(职业被动!$B$6:I$29),0)*$DO10,0)</f>
        <v>81</v>
      </c>
      <c r="DV10" s="9">
        <f>ROUND(属性投放!J$4+装备属性!J$4*IF($DO10&lt;10,1,ROUNDDOWN($DO10,-1))+SUM(属性投放!K$37:K$45)*$DO10+VLOOKUP($DP$2,一级属性!$E$41:$P$64,COLUMNS(一级属性!$E$41:M$64),0)*($DO10+0.25*IF($DO10&lt;10,1,ROUNDDOWN($DO10,-1)))+VLOOKUP($DP$2,宝石属性!$B$43:$M$66,COLUMNS(宝石属性!$B$43:J$66),0)*10*VLOOKUP(ROUNDDOWN($DO10,-1),宝石属性!$B$25:$N$41,2,0)*VLOOKUP(ROUNDDOWN($DO10,-1),宝石属性!$B$25:$N$41,3,0)+VLOOKUP($DP$2,职业被动!$B$6:$M$29,COLUMNS(职业被动!$B$6:J$29),0)*$DO10,0)</f>
        <v>60</v>
      </c>
      <c r="DW10" s="9">
        <f>ROUND(属性投放!K$4+装备属性!K$4*IF($DO10&lt;10,1,ROUNDDOWN($DO10,-1))+SUM(属性投放!L$37:L$45)*$DO10+VLOOKUP($DP$2,一级属性!$E$41:$P$64,COLUMNS(一级属性!$E$41:N$64),0)*($DO10+0.25*IF($DO10&lt;10,1,ROUNDDOWN($DO10,-1)))+VLOOKUP($DP$2,宝石属性!$B$43:$M$66,COLUMNS(宝石属性!$B$43:K$66),0)*10*VLOOKUP(ROUNDDOWN($DO10,-1),宝石属性!$B$25:$N$41,2,0)*VLOOKUP(ROUNDDOWN($DO10,-1),宝石属性!$B$25:$N$41,3,0)+VLOOKUP($DP$2,职业被动!$B$6:$M$29,COLUMNS(职业被动!$B$6:K$29),0)*$DO10,0)</f>
        <v>27</v>
      </c>
      <c r="DX10" s="9">
        <f>ROUND(属性投放!L$4+装备属性!L$4*IF($DO10&lt;10,1,ROUNDDOWN($DO10,-1))+SUM(属性投放!M$37:M$45)*$DO10+VLOOKUP($DP$2,一级属性!$E$41:$P$64,COLUMNS(一级属性!$E$41:O$64),0)*($DO10+0.25*IF($DO10&lt;10,1,ROUNDDOWN($DO10,-1)))+VLOOKUP($DP$2,宝石属性!$B$43:$M$66,COLUMNS(宝石属性!$B$43:L$66),0)*10*VLOOKUP(ROUNDDOWN($DO10,-1),宝石属性!$B$25:$N$41,2,0)*VLOOKUP(ROUNDDOWN($DO10,-1),宝石属性!$B$25:$N$41,3,0)+VLOOKUP($DP$2,职业被动!$B$6:$M$29,COLUMNS(职业被动!$B$6:L$29),0)*$DO10,0)</f>
        <v>2</v>
      </c>
      <c r="DY10" s="9">
        <f>ROUND(属性投放!M$4+装备属性!M$4*IF($DO10&lt;10,1,ROUNDDOWN($DO10,-1))+SUM(属性投放!N$37:N$45)*$DO10+VLOOKUP($DP$2,一级属性!$E$41:$P$64,COLUMNS(一级属性!$E$41:P$64),0)*($DO10+0.25*IF($DO10&lt;10,1,ROUNDDOWN($DO10,-1)))+VLOOKUP($DP$2,宝石属性!$B$43:$M$66,COLUMNS(宝石属性!$B$43:M$66),0)*10*VLOOKUP(ROUNDDOWN($DO10,-1),宝石属性!$B$25:$N$41,2,0)*VLOOKUP(ROUNDDOWN($DO10,-1),宝石属性!$B$25:$N$41,3,0)+VLOOKUP($DP$2,职业被动!$B$6:$M$29,COLUMNS(职业被动!$B$6:M$29),0)*$DO10,0)</f>
        <v>72</v>
      </c>
      <c r="DZ10" s="48">
        <f>属性价值和能力评分!$F$9+ROUND(属性价值和能力评分!$F$38*10,0)*DO10+ROUND((SUM(装备属性!$W$9:$W$14)+属性价值和能力评分!$F$38*1.25+1.4+2.8)*IF(DO10&lt;10,1,ROUNDDOWN(DO10,-1)),0)+15*VLOOKUP(ROUNDDOWN(DO10,-1),宝石属性!$B$26:$D$41,2,0)*6*VLOOKUP(ROUNDDOWN(DO10,-1),宝石属性!$B$26:$D$41,3,0)+(属性价值和能力评分!$F$49*9+属性价值和能力评分!$F$50*2+属性价值和能力评分!$F$53*8/5)*DO10</f>
        <v>1486</v>
      </c>
      <c r="EA10" s="17"/>
      <c r="EB10" s="1">
        <v>7</v>
      </c>
      <c r="EC10" s="1">
        <f>ROUND(CC10/MAX(CE10/10,((CE10*(1+属性投放!$E$8)-CF10+属性投放!$F$8*EB10)*(1+属性投放!$G$8)*(1+属性投放!$H$8))),1)</f>
        <v>2.9</v>
      </c>
      <c r="ED10" s="1">
        <f>ROUND(CP10/MAX(CE10/10,((CE10*(1+属性投放!$E$8)-CS10+属性投放!$F$8*EB10)*(1+属性投放!$G$8)*(1+属性投放!$H$8))),1)</f>
        <v>2.7</v>
      </c>
      <c r="EE10" s="1">
        <f>ROUND(DC10/MAX(CE10/10,((CE10*(1+属性投放!$E$8)-DF10+属性投放!$F$8*EB10)*(1+属性投放!$G$8)*(1+属性投放!$H$8))),1)</f>
        <v>12.4</v>
      </c>
      <c r="EF10" s="1">
        <f>ROUND(DP10/MAX(CE10/10,((CE10*(1+属性投放!$E$8)-DS10+属性投放!$F$8*EB10)*(1+属性投放!$G$8)*(1+属性投放!$H$8))),1)</f>
        <v>5.5</v>
      </c>
      <c r="EH10" s="1">
        <f>ROUND(CC10/MAX(属性投放!$F$9*EB10,((CT10*(1+属性投放!$E$9)-CH10+属性投放!$F$9*EB10)*(1+属性投放!$G$9)*(1+属性投放!$H$9))),1)</f>
        <v>2.2999999999999998</v>
      </c>
      <c r="EI10" s="1">
        <f>ROUND(CP10/MAX(属性投放!$F$9*EB10,((CT10*(1+属性投放!$E$9)-CU10+属性投放!$F$9*EB10)*(1+属性投放!$G$9)*(1+属性投放!$H$9))),1)</f>
        <v>2.7</v>
      </c>
      <c r="EJ10" s="1">
        <f>ROUND(DC10/MAX(属性投放!$F$9*EB10,((CT10*(1+属性投放!$E$9)-DH10+属性投放!$F$9*EB10)*(1+属性投放!$G$9)*(1+属性投放!$H$9))),1)</f>
        <v>2.5</v>
      </c>
      <c r="EK10" s="1">
        <f>ROUND(DP10/MAX(属性投放!$F$9*EB10,((CT10*(1+属性投放!$E$9)-DU10+属性投放!$F$9*EB10)*(1+属性投放!$G$9)*(1+属性投放!$H$9))),1)</f>
        <v>4.4000000000000004</v>
      </c>
      <c r="EM10" s="1">
        <f>ROUND(CC10/((BW10*(1+属性投放!$E$10)+属性投放!$F$10*EB10)*(1+属性投放!$G$10)*(1+属性投放!$H$10)),1)</f>
        <v>7.4</v>
      </c>
      <c r="EN10" s="1">
        <f>ROUND(CP10/((BW10*(1+属性投放!$E$10)+属性投放!$F$10*EB10)*(1+属性投放!$G$10)*(1+属性投放!$H$10)),1)</f>
        <v>7.4</v>
      </c>
      <c r="EO10" s="1">
        <f>ROUND(DC10/((BW10*(1+属性投放!$E$10)+属性投放!$F$10*EB10)*(1+属性投放!$G$10)*(1+属性投放!$H$10)),1)</f>
        <v>8.4</v>
      </c>
      <c r="EP10" s="1">
        <f>ROUND(DP10/((BW10*(1+属性投放!$E$10)+属性投放!$F$10*EB10)*(1+属性投放!$G$10)*(1+属性投放!$H$10)),1)</f>
        <v>15</v>
      </c>
    </row>
    <row r="11" spans="2:146">
      <c r="B11" s="1">
        <v>8</v>
      </c>
      <c r="C11" s="9">
        <f>ROUND(属性投放!D$4+装备属性!D$4*IF($B11&lt;10,1,ROUNDDOWN($B11,-1))+SUM(属性投放!E$37:E$45)*$B11+VLOOKUP($C$2,一级属性!$E$41:$P$64,COLUMNS(一级属性!$E$41:G$64),0)*($B11+0.25*IF($B11&lt;10,1,ROUNDDOWN($B11,-1)))+VLOOKUP($C$2,宝石属性!$B$43:$M$66,COLUMNS(宝石属性!$B$43:D$66),0)*10*VLOOKUP(ROUNDDOWN($B11,-1),宝石属性!$B$25:$N$41,2,0)*VLOOKUP(ROUNDDOWN($B11,-1),宝石属性!$B$25:$N$41,3,0)+VLOOKUP($C$2,职业被动!$B$6:$M$29,COLUMNS(职业被动!$B$6:D$29),0)*$B11,0)</f>
        <v>466</v>
      </c>
      <c r="D11" s="9">
        <f>ROUND(属性投放!E$4+装备属性!E$4*IF($B11&lt;10,1,ROUNDDOWN($B11,-1))+SUM(属性投放!F$37:F$38)*$B11+VLOOKUP($C$2,一级属性!$E$67:$P$90,COLUMNS(一级属性!$E$67:H$90),0)*$B11+VLOOKUP($C$2,宝石属性!$B$43:$M$66,COLUMNS(宝石属性!$B$43:E$66),0)*10*VLOOKUP(ROUNDDOWN($B11,-1),宝石属性!$B$25:$N$41,2,0)*VLOOKUP(ROUNDDOWN($B11,-1),宝石属性!$B$25:$N$41,3,0)+VLOOKUP($C$2,职业被动!$B$6:$M$29,COLUMNS(职业被动!$B$6:E$29),0)*$B11,0)</f>
        <v>328</v>
      </c>
      <c r="E11" s="9">
        <f>ROUND(属性投放!F$4+装备属性!F$4*IF($B11&lt;10,1,ROUNDDOWN($B11,-1))+SUM(属性投放!G$37:G$38)*$B11+VLOOKUP($C$2,一级属性!$E$67:$P$90,COLUMNS(一级属性!$E$67:I$90),0)*$B11+VLOOKUP($C$2,宝石属性!$B$43:$M$66,COLUMNS(宝石属性!$B$43:F$66),0)*10*VLOOKUP(ROUNDDOWN($B11,-1),宝石属性!$B$25:$N$41,2,0)*VLOOKUP(ROUNDDOWN($B11,-1),宝石属性!$B$25:$N$41,3,0)+VLOOKUP($C$2,职业被动!$B$6:$M$29,COLUMNS(职业被动!$B$6:F$29),0)*$B11,0)</f>
        <v>184</v>
      </c>
      <c r="F11" s="9">
        <f>ROUND(属性投放!G$4+装备属性!G$4*IF($B11&lt;10,1,ROUNDDOWN($B11,-1))+SUM(属性投放!H$37:H$38)*$B11+VLOOKUP($C$2,一级属性!$E$67:$P$90,COLUMNS(一级属性!$E$67:J$90),0)*$B11+VLOOKUP($C$2,宝石属性!$B$43:$M$66,COLUMNS(宝石属性!$B$43:G$66),0)*10*VLOOKUP(ROUNDDOWN($B11,-1),宝石属性!$B$25:$N$41,2,0)*VLOOKUP(ROUNDDOWN($B11,-1),宝石属性!$B$25:$N$41,3,0)+VLOOKUP($C$2,职业被动!$B$6:$M$29,COLUMNS(职业被动!$B$6:G$29),0)*$B11,0)</f>
        <v>88</v>
      </c>
      <c r="G11" s="9">
        <f>ROUND(属性投放!H$4+装备属性!H$4*IF($B11&lt;10,1,ROUNDDOWN($B11,-1))+SUM(属性投放!I$37:I$38)*$B11+VLOOKUP($C$2,一级属性!$E$67:$P$90,COLUMNS(一级属性!$E$67:K$90),0)*$B11+VLOOKUP($C$2,宝石属性!$B$43:$M$66,COLUMNS(宝石属性!$B$43:H$66),0)*10*VLOOKUP(ROUNDDOWN($B11,-1),宝石属性!$B$25:$N$41,2,0)*VLOOKUP(ROUNDDOWN($B11,-1),宝石属性!$B$25:$N$41,3,0)+VLOOKUP($C$2,职业被动!$B$6:$M$29,COLUMNS(职业被动!$B$6:H$29),0)*$B11,0)</f>
        <v>100</v>
      </c>
      <c r="H11" s="9">
        <f>ROUND(属性投放!I$4+装备属性!I$4*IF($B11&lt;10,1,ROUNDDOWN($B11,-1))+SUM(属性投放!J$37:J$38)*$B11+VLOOKUP($C$2,一级属性!$E$67:$P$90,COLUMNS(一级属性!$E$67:L$90),0)*$B11+VLOOKUP($C$2,宝石属性!$B$43:$M$66,COLUMNS(宝石属性!$B$43:I$66),0)*10*VLOOKUP(ROUNDDOWN($B11,-1),宝石属性!$B$25:$N$41,2,0)*VLOOKUP(ROUNDDOWN($B11,-1),宝石属性!$B$25:$N$41,3,0)+VLOOKUP($C$2,职业被动!$B$6:$M$29,COLUMNS(职业被动!$B$6:I$29),0)*$B11,0)</f>
        <v>98</v>
      </c>
      <c r="I11" s="9">
        <f>ROUND(属性投放!J$4+装备属性!J$4*IF($B11&lt;10,1,ROUNDDOWN($B11,-1))+SUM(属性投放!K$37:K$38)*$B11+VLOOKUP($C$2,一级属性!$E$67:$P$90,COLUMNS(一级属性!$E$67:M$90),0)*$B11+VLOOKUP($C$2,宝石属性!$B$43:$M$66,COLUMNS(宝石属性!$B$43:J$66),0)*10*VLOOKUP(ROUNDDOWN($B11,-1),宝石属性!$B$25:$N$41,2,0)*VLOOKUP(ROUNDDOWN($B11,-1),宝石属性!$B$25:$N$41,3,0)+VLOOKUP($C$2,职业被动!$B$6:$M$29,COLUMNS(职业被动!$B$6:J$29),0)*$B11,0)</f>
        <v>66</v>
      </c>
      <c r="J11" s="9">
        <f>ROUND(属性投放!K$4+装备属性!K$4*IF($B11&lt;10,1,ROUNDDOWN($B11,-1))+SUM(属性投放!L$37:L$38)*$B11+VLOOKUP($C$2,一级属性!$E$67:$P$90,COLUMNS(一级属性!$E$67:N$90),0)*$B11+VLOOKUP($C$2,宝石属性!$B$43:$M$66,COLUMNS(宝石属性!$B$43:K$66),0)*10*VLOOKUP(ROUNDDOWN($B11,-1),宝石属性!$B$25:$N$41,2,0)*VLOOKUP(ROUNDDOWN($B11,-1),宝石属性!$B$25:$N$41,3,0)+VLOOKUP($C$2,职业被动!$B$6:$M$29,COLUMNS(职业被动!$B$6:K$29),0)*$B11,0)</f>
        <v>27</v>
      </c>
      <c r="K11" s="9">
        <f>ROUND(属性投放!L$4+装备属性!L$4*IF($B11&lt;10,1,ROUNDDOWN($B11,-1))+SUM(属性投放!M$37:M$38)*$B11+VLOOKUP($C$2,一级属性!$E$67:$P$90,COLUMNS(一级属性!$E$67:O$90),0)*$B11+VLOOKUP($C$2,宝石属性!$B$43:$M$66,COLUMNS(宝石属性!$B$43:L$66),0)*10*VLOOKUP(ROUNDDOWN($B11,-1),宝石属性!$B$25:$N$41,2,0)*VLOOKUP(ROUNDDOWN($B11,-1),宝石属性!$B$25:$N$41,3,0)+VLOOKUP($C$2,职业被动!$B$6:$M$29,COLUMNS(职业被动!$B$6:L$29),0)*$B11,0)</f>
        <v>2</v>
      </c>
      <c r="L11" s="9">
        <f>ROUND(属性投放!M$4+装备属性!M$4*IF($B11&lt;10,1,ROUNDDOWN($B11,-1))+SUM(属性投放!N$37:N$38)*$B11+VLOOKUP($C$2,一级属性!$E$67:$P$90,COLUMNS(一级属性!$E$67:P$90),0)*$B11+VLOOKUP($C$2,宝石属性!$B$43:$M$66,COLUMNS(宝石属性!$B$43:M$66),0)*10*VLOOKUP(ROUNDDOWN($B11,-1),宝石属性!$B$25:$N$41,2,0)*VLOOKUP(ROUNDDOWN($B11,-1),宝石属性!$B$25:$N$41,3,0)+VLOOKUP($C$2,职业被动!$B$6:$M$29,COLUMNS(职业被动!$B$6:M$29),0)*$B11,0)</f>
        <v>82</v>
      </c>
      <c r="M11" s="48">
        <f>属性价值和能力评分!$F$9+ROUND(属性价值和能力评分!$F$38*10,0)*B11+ROUND((SUM(装备属性!$W$9:$W$14)+属性价值和能力评分!$F$38*1.25+1.4+2.8)*IF(B11&lt;10,1,ROUNDDOWN(B11,-1)),0)+15*VLOOKUP(ROUNDDOWN(B11,-1),宝石属性!$B$26:$D$41,2,0)*6*VLOOKUP(ROUNDDOWN(B11,-1),宝石属性!$B$26:$D$41,3,0)+(属性价值和能力评分!$F$49*9+属性价值和能力评分!$F$50*2+属性价值和能力评分!$F$53*8/5)*B11</f>
        <v>1606</v>
      </c>
      <c r="N11" s="20"/>
      <c r="O11" s="1">
        <v>8</v>
      </c>
      <c r="P11" s="9">
        <f>ROUND(属性投放!D$4+装备属性!D$4*IF($O11&lt;10,1,ROUNDDOWN($O11,-1))+SUM(属性投放!E$37:E$45)*$O11+VLOOKUP($P$2,一级属性!$E$41:$P$64,COLUMNS(一级属性!$E$41:G$64),0)*($O11+0.25*IF($O11&lt;10,1,ROUNDDOWN($O11,-1)))+VLOOKUP($P$2,宝石属性!$B$43:$M$66,COLUMNS(宝石属性!$B$43:D$66),0)*10*VLOOKUP(ROUNDDOWN($O11,-1),宝石属性!$B$25:$N$41,2,0)*VLOOKUP(ROUNDDOWN($O11,-1),宝石属性!$B$25:$N$41,3,0)+VLOOKUP($P$2,职业被动!$B$6:$M$29,COLUMNS(职业被动!$B$6:D$29),0)*$O11,0)</f>
        <v>578</v>
      </c>
      <c r="Q11" s="9">
        <f>ROUND(属性投放!E$4+装备属性!E$4*IF($O11&lt;10,1,ROUNDDOWN($O11,-1))+SUM(属性投放!F$37:F$45)*$O11+VLOOKUP($P$2,一级属性!$E$41:$P$64,COLUMNS(一级属性!$E$41:H$64),0)*($O11+0.25*IF($O11&lt;10,1,ROUNDDOWN($O11,-1)))+VLOOKUP($P$2,宝石属性!$B$43:$M$66,COLUMNS(宝石属性!$B$43:E$66),0)*10*VLOOKUP(ROUNDDOWN($O11,-1),宝石属性!$B$25:$N$41,2,0)*VLOOKUP(ROUNDDOWN($O11,-1),宝石属性!$B$25:$N$41,3,0)+VLOOKUP($P$2,职业被动!$B$6:$M$29,COLUMNS(职业被动!$B$6:E$29),0)*$O11,0)</f>
        <v>452</v>
      </c>
      <c r="R11" s="9">
        <f>ROUND(属性投放!F$4+装备属性!F$4*IF($O11&lt;10,1,ROUNDDOWN($O11,-1))+SUM(属性投放!G$37:G$45)*$O11+VLOOKUP($P$2,一级属性!$E$41:$P$64,COLUMNS(一级属性!$E$41:I$64),0)*($O11+0.25*IF($O11&lt;10,1,ROUNDDOWN($O11,-1)))+VLOOKUP($P$2,宝石属性!$B$43:$M$66,COLUMNS(宝石属性!$B$43:F$66),0)*10*VLOOKUP(ROUNDDOWN($O11,-1),宝石属性!$B$25:$N$41,2,0)*VLOOKUP(ROUNDDOWN($O11,-1),宝石属性!$B$25:$N$41,3,0)+VLOOKUP($P$2,职业被动!$B$6:$M$29,COLUMNS(职业被动!$B$6:F$29),0)*$O11,0)</f>
        <v>124</v>
      </c>
      <c r="S11" s="9">
        <f>ROUND(属性投放!G$4+装备属性!G$4*IF($O11&lt;10,1,ROUNDDOWN($O11,-1))+SUM(属性投放!H$37:H$45)*$O11+VLOOKUP($P$2,一级属性!$E$41:$P$64,COLUMNS(一级属性!$E$41:J$64),0)*($O11+0.25*IF($O11&lt;10,1,ROUNDDOWN($O11,-1)))+VLOOKUP($P$2,宝石属性!$B$43:$M$66,COLUMNS(宝石属性!$B$43:G$66),0)*10*VLOOKUP(ROUNDDOWN($O11,-1),宝石属性!$B$25:$N$41,2,0)*VLOOKUP(ROUNDDOWN($O11,-1),宝石属性!$B$25:$N$41,3,0)+VLOOKUP($P$2,职业被动!$B$6:$M$29,COLUMNS(职业被动!$B$6:G$29),0)*$O11,0)</f>
        <v>80</v>
      </c>
      <c r="T11" s="9">
        <f>ROUND(属性投放!H$4+装备属性!H$4*IF($O11&lt;10,1,ROUNDDOWN($O11,-1))+SUM(属性投放!I$37:I$45)*$O11+VLOOKUP($P$2,一级属性!$E$41:$P$64,COLUMNS(一级属性!$E$41:K$64),0)*($O11+0.25*IF($O11&lt;10,1,ROUNDDOWN($O11,-1)))+VLOOKUP($P$2,宝石属性!$B$43:$M$66,COLUMNS(宝石属性!$B$43:H$66),0)*10*VLOOKUP(ROUNDDOWN($O11,-1),宝石属性!$B$25:$N$41,2,0)*VLOOKUP(ROUNDDOWN($O11,-1),宝石属性!$B$25:$N$41,3,0)+VLOOKUP($P$2,职业被动!$B$6:$M$29,COLUMNS(职业被动!$B$6:H$29),0)*$O11,0)</f>
        <v>133</v>
      </c>
      <c r="U11" s="9">
        <f>ROUND(属性投放!I$4+装备属性!I$4*IF($O11&lt;10,1,ROUNDDOWN($O11,-1))+SUM(属性投放!J$37:J$45)*$O11+VLOOKUP($P$2,一级属性!$E$41:$P$64,COLUMNS(一级属性!$E$41:L$64),0)*($O11+0.25*IF($O11&lt;10,1,ROUNDDOWN($O11,-1)))+VLOOKUP($P$2,宝石属性!$B$43:$M$66,COLUMNS(宝石属性!$B$43:I$66),0)*10*VLOOKUP(ROUNDDOWN($O11,-1),宝石属性!$B$25:$N$41,2,0)*VLOOKUP(ROUNDDOWN($O11,-1),宝石属性!$B$25:$N$41,3,0)+VLOOKUP($P$2,职业被动!$B$6:$M$29,COLUMNS(职业被动!$B$6:I$29),0)*$O11,0)</f>
        <v>98</v>
      </c>
      <c r="V11" s="9">
        <f>ROUND(属性投放!J$4+装备属性!J$4*IF($O11&lt;10,1,ROUNDDOWN($O11,-1))+SUM(属性投放!K$37:K$45)*$O11+VLOOKUP($P$2,一级属性!$E$41:$P$64,COLUMNS(一级属性!$E$41:M$64),0)*($O11+0.25*IF($O11&lt;10,1,ROUNDDOWN($O11,-1)))+VLOOKUP($P$2,宝石属性!$B$43:$M$66,COLUMNS(宝石属性!$B$43:J$66),0)*10*VLOOKUP(ROUNDDOWN($O11,-1),宝石属性!$B$25:$N$41,2,0)*VLOOKUP(ROUNDDOWN($O11,-1),宝石属性!$B$25:$N$41,3,0)+VLOOKUP($P$2,职业被动!$B$6:$M$29,COLUMNS(职业被动!$B$6:J$29),0)*$O11,0)</f>
        <v>70</v>
      </c>
      <c r="W11" s="9">
        <f>ROUND(属性投放!K$4+装备属性!K$4*IF($O11&lt;10,1,ROUNDDOWN($O11,-1))+SUM(属性投放!L$37:L$45)*$O11+VLOOKUP($P$2,一级属性!$E$41:$P$64,COLUMNS(一级属性!$E$41:N$64),0)*($O11+0.25*IF($O11&lt;10,1,ROUNDDOWN($O11,-1)))+VLOOKUP($P$2,宝石属性!$B$43:$M$66,COLUMNS(宝石属性!$B$43:K$66),0)*10*VLOOKUP(ROUNDDOWN($O11,-1),宝石属性!$B$25:$N$41,2,0)*VLOOKUP(ROUNDDOWN($O11,-1),宝石属性!$B$25:$N$41,3,0)+VLOOKUP($P$2,职业被动!$B$6:$M$29,COLUMNS(职业被动!$B$6:K$29),0)*$O11,0)</f>
        <v>27</v>
      </c>
      <c r="X11" s="9">
        <f>ROUND(属性投放!L$4+装备属性!L$4*IF($O11&lt;10,1,ROUNDDOWN($O11,-1))+SUM(属性投放!M$37:M$45)*$O11+VLOOKUP($P$2,一级属性!$E$41:$P$64,COLUMNS(一级属性!$E$41:O$64),0)*($O11+0.25*IF($O11&lt;10,1,ROUNDDOWN($O11,-1)))+VLOOKUP($P$2,宝石属性!$B$43:$M$66,COLUMNS(宝石属性!$B$43:L$66),0)*10*VLOOKUP(ROUNDDOWN($O11,-1),宝石属性!$B$25:$N$41,2,0)*VLOOKUP(ROUNDDOWN($O11,-1),宝石属性!$B$25:$N$41,3,0)+VLOOKUP($P$2,职业被动!$B$6:$M$29,COLUMNS(职业被动!$B$6:L$29),0)*$O11,0)</f>
        <v>2</v>
      </c>
      <c r="Y11" s="9">
        <f>ROUND(属性投放!M$4+装备属性!M$4*IF($O11&lt;10,1,ROUNDDOWN($O11,-1))+SUM(属性投放!N$37:N$45)*$O11+VLOOKUP($P$2,一级属性!$E$41:$P$64,COLUMNS(一级属性!$E$41:P$64),0)*($O11+0.25*IF($O11&lt;10,1,ROUNDDOWN($O11,-1)))+VLOOKUP($P$2,宝石属性!$B$43:$M$66,COLUMNS(宝石属性!$B$43:M$66),0)*10*VLOOKUP(ROUNDDOWN($O11,-1),宝石属性!$B$25:$N$41,2,0)*VLOOKUP(ROUNDDOWN($O11,-1),宝石属性!$B$25:$N$41,3,0)+VLOOKUP($P$2,职业被动!$B$6:$M$29,COLUMNS(职业被动!$B$6:M$29),0)*$O11,0)</f>
        <v>82</v>
      </c>
      <c r="Z11" s="48">
        <f>属性价值和能力评分!$F$9+ROUND(属性价值和能力评分!$F$38*10,0)*O11+ROUND((SUM(装备属性!$W$9:$W$14)+属性价值和能力评分!$F$38*1.25+1.4+2.8)*IF(O11&lt;10,1,ROUNDDOWN(O11,-1)),0)+15*VLOOKUP(ROUNDDOWN(O11,-1),宝石属性!$B$26:$D$41,2,0)*6*VLOOKUP(ROUNDDOWN(O11,-1),宝石属性!$B$26:$D$41,3,0)+(属性价值和能力评分!$F$49*9+属性价值和能力评分!$F$50*2+属性价值和能力评分!$F$53*8/5)*O11</f>
        <v>1606</v>
      </c>
      <c r="AB11" s="1">
        <v>8</v>
      </c>
      <c r="AC11" s="9">
        <f>ROUND(属性投放!D$4+装备属性!D$4*IF($AB11&lt;10,1,ROUNDDOWN($AB11,-1))+SUM(属性投放!E$37:E$45)*$AB11+VLOOKUP($AC$2,一级属性!$E$41:$P$64,COLUMNS(一级属性!$E$41:G$64),0)*($AB11+0.25*IF($AB11&lt;10,1,ROUNDDOWN($AB11,-1)))+VLOOKUP($AC$2,宝石属性!$B$43:$M$66,COLUMNS(宝石属性!$B$43:D$66),0)*10*VLOOKUP(ROUNDDOWN($AB11,-1),宝石属性!$B$25:$N$41,2,0)*VLOOKUP(ROUNDDOWN($AB11,-1),宝石属性!$B$25:$N$41,3,0)+VLOOKUP($AC$2,职业被动!$B$6:$M$29,COLUMNS(职业被动!$B$6:D$29),0)*$AB11,0)</f>
        <v>522</v>
      </c>
      <c r="AD11" s="9">
        <f>ROUND(属性投放!E$4+装备属性!E$4*IF($AB11&lt;10,1,ROUNDDOWN($AB11,-1))+SUM(属性投放!F$37:F$45)*$AB11+VLOOKUP($AC$2,一级属性!$E$41:$P$64,COLUMNS(一级属性!$E$41:H$64),0)*($AB11+0.25*IF($AB11&lt;10,1,ROUNDDOWN($AB11,-1)))+VLOOKUP($AC$2,宝石属性!$B$43:$M$66,COLUMNS(宝石属性!$B$43:E$66),0)*10*VLOOKUP(ROUNDDOWN($AB11,-1),宝石属性!$B$25:$N$41,2,0)*VLOOKUP(ROUNDDOWN($AB11,-1),宝石属性!$B$25:$N$41,3,0)+VLOOKUP($AC$2,职业被动!$B$6:$M$29,COLUMNS(职业被动!$B$6:E$29),0)*$AB11,0)</f>
        <v>328</v>
      </c>
      <c r="AE11" s="9">
        <f>ROUND(属性投放!F$4+装备属性!F$4*IF($AB11&lt;10,1,ROUNDDOWN($AB11,-1))+SUM(属性投放!G$37:G$45)*$AB11+VLOOKUP($AC$2,一级属性!$E$41:$P$64,COLUMNS(一级属性!$E$41:I$64),0)*($AB11+0.25*IF($AB11&lt;10,1,ROUNDDOWN($AB11,-1)))+VLOOKUP($AC$2,宝石属性!$B$43:$M$66,COLUMNS(宝石属性!$B$43:F$66),0)*10*VLOOKUP(ROUNDDOWN($AB11,-1),宝石属性!$B$25:$N$41,2,0)*VLOOKUP(ROUNDDOWN($AB11,-1),宝石属性!$B$25:$N$41,3,0)+VLOOKUP($AC$2,职业被动!$B$6:$M$29,COLUMNS(职业被动!$B$6:F$29),0)*$AB11,0)</f>
        <v>157</v>
      </c>
      <c r="AF11" s="9">
        <f>ROUND(属性投放!G$4+装备属性!G$4*IF($AB11&lt;10,1,ROUNDDOWN($AB11,-1))+SUM(属性投放!H$37:H$45)*$AB11+VLOOKUP($AC$2,一级属性!$E$41:$P$64,COLUMNS(一级属性!$E$41:J$64),0)*($AB11+0.25*IF($AB11&lt;10,1,ROUNDDOWN($AB11,-1)))+VLOOKUP($AC$2,宝石属性!$B$43:$M$66,COLUMNS(宝石属性!$B$43:G$66),0)*10*VLOOKUP(ROUNDDOWN($AB11,-1),宝石属性!$B$25:$N$41,2,0)*VLOOKUP(ROUNDDOWN($AB11,-1),宝石属性!$B$25:$N$41,3,0)+VLOOKUP($AC$2,职业被动!$B$6:$M$29,COLUMNS(职业被动!$B$6:G$29),0)*$AB11,0)</f>
        <v>96</v>
      </c>
      <c r="AG11" s="9">
        <f>ROUND(属性投放!H$4+装备属性!H$4*IF($AB11&lt;10,1,ROUNDDOWN($AB11,-1))+SUM(属性投放!I$37:I$45)*$AB11+VLOOKUP($AC$2,一级属性!$E$41:$P$64,COLUMNS(一级属性!$E$41:K$64),0)*($AB11+0.25*IF($AB11&lt;10,1,ROUNDDOWN($AB11,-1)))+VLOOKUP($AC$2,宝石属性!$B$43:$M$66,COLUMNS(宝石属性!$B$43:H$66),0)*10*VLOOKUP(ROUNDDOWN($AB11,-1),宝石属性!$B$25:$N$41,2,0)*VLOOKUP(ROUNDDOWN($AB11,-1),宝石属性!$B$25:$N$41,3,0)+VLOOKUP($AC$2,职业被动!$B$6:$M$29,COLUMNS(职业被动!$B$6:H$29),0)*$AB11,0)</f>
        <v>100</v>
      </c>
      <c r="AH11" s="9">
        <f>ROUND(属性投放!I$4+装备属性!I$4*IF($AB11&lt;10,1,ROUNDDOWN($AB11,-1))+SUM(属性投放!J$37:J$45)*$AB11+VLOOKUP($AC$2,一级属性!$E$41:$P$64,COLUMNS(一级属性!$E$41:L$64),0)*($AB11+0.25*IF($AB11&lt;10,1,ROUNDDOWN($AB11,-1)))+VLOOKUP($AC$2,宝石属性!$B$43:$M$66,COLUMNS(宝石属性!$B$43:I$66),0)*10*VLOOKUP(ROUNDDOWN($AB11,-1),宝石属性!$B$25:$N$41,2,0)*VLOOKUP(ROUNDDOWN($AB11,-1),宝石属性!$B$25:$N$41,3,0)+VLOOKUP($AC$2,职业被动!$B$6:$M$29,COLUMNS(职业被动!$B$6:I$29),0)*$AB11,0)</f>
        <v>93</v>
      </c>
      <c r="AI11" s="9">
        <f>ROUND(属性投放!J$4+装备属性!J$4*IF($AB11&lt;10,1,ROUNDDOWN($AB11,-1))+SUM(属性投放!K$37:K$45)*$AB11+VLOOKUP($AC$2,一级属性!$E$41:$P$64,COLUMNS(一级属性!$E$41:M$64),0)*($AB11+0.25*IF($AB11&lt;10,1,ROUNDDOWN($AB11,-1)))+VLOOKUP($AC$2,宝石属性!$B$43:$M$66,COLUMNS(宝石属性!$B$43:J$66),0)*10*VLOOKUP(ROUNDDOWN($AB11,-1),宝石属性!$B$25:$N$41,2,0)*VLOOKUP(ROUNDDOWN($AB11,-1),宝石属性!$B$25:$N$41,3,0)+VLOOKUP($AC$2,职业被动!$B$6:$M$29,COLUMNS(职业被动!$B$6:J$29),0)*$AB11,0)</f>
        <v>64</v>
      </c>
      <c r="AJ11" s="9">
        <f>ROUND(属性投放!K$4+装备属性!K$4*IF($AB11&lt;10,1,ROUNDDOWN($AB11,-1))+SUM(属性投放!L$37:L$45)*$AB11+VLOOKUP($AC$2,一级属性!$E$41:$P$64,COLUMNS(一级属性!$E$41:N$64),0)*($AB11+0.25*IF($AB11&lt;10,1,ROUNDDOWN($AB11,-1)))+VLOOKUP($AC$2,宝石属性!$B$43:$M$66,COLUMNS(宝石属性!$B$43:K$66),0)*10*VLOOKUP(ROUNDDOWN($AB11,-1),宝石属性!$B$25:$N$41,2,0)*VLOOKUP(ROUNDDOWN($AB11,-1),宝石属性!$B$25:$N$41,3,0)+VLOOKUP($AC$2,职业被动!$B$6:$M$29,COLUMNS(职业被动!$B$6:K$29),0)*$AB11,0)</f>
        <v>27</v>
      </c>
      <c r="AK11" s="9">
        <f>ROUND(属性投放!L$4+装备属性!L$4*IF($AB11&lt;10,1,ROUNDDOWN($AB11,-1))+SUM(属性投放!M$37:M$45)*$AB11+VLOOKUP($AC$2,一级属性!$E$41:$P$64,COLUMNS(一级属性!$E$41:O$64),0)*($AB11+0.25*IF($AB11&lt;10,1,ROUNDDOWN($AB11,-1)))+VLOOKUP($AC$2,宝石属性!$B$43:$M$66,COLUMNS(宝石属性!$B$43:L$66),0)*10*VLOOKUP(ROUNDDOWN($AB11,-1),宝石属性!$B$25:$N$41,2,0)*VLOOKUP(ROUNDDOWN($AB11,-1),宝石属性!$B$25:$N$41,3,0)+VLOOKUP($AC$2,职业被动!$B$6:$M$29,COLUMNS(职业被动!$B$6:L$29),0)*$AB11,0)</f>
        <v>2</v>
      </c>
      <c r="AL11" s="9">
        <f>ROUND(属性投放!M$4+装备属性!M$4*IF($AB11&lt;10,1,ROUNDDOWN($AB11,-1))+SUM(属性投放!N$37:N$45)*$AB11+VLOOKUP($AC$2,一级属性!$E$41:$P$64,COLUMNS(一级属性!$E$41:P$64),0)*($AB11+0.25*IF($AB11&lt;10,1,ROUNDDOWN($AB11,-1)))+VLOOKUP($AC$2,宝石属性!$B$43:$M$66,COLUMNS(宝石属性!$B$43:M$66),0)*10*VLOOKUP(ROUNDDOWN($AB11,-1),宝石属性!$B$25:$N$41,2,0)*VLOOKUP(ROUNDDOWN($AB11,-1),宝石属性!$B$25:$N$41,3,0)+VLOOKUP($AC$2,职业被动!$B$6:$M$29,COLUMNS(职业被动!$B$6:M$29),0)*$AB11,0)</f>
        <v>82</v>
      </c>
      <c r="AM11" s="48">
        <f>属性价值和能力评分!$F$9+ROUND(属性价值和能力评分!$F$38*10,0)*AB11+ROUND((SUM(装备属性!$W$9:$W$14)+属性价值和能力评分!$F$38*1.25+1.4+2.8)*IF(AB11&lt;10,1,ROUNDDOWN(AB11,-1)),0)+15*VLOOKUP(ROUNDDOWN(AB11,-1),宝石属性!$B$26:$D$41,2,0)*6*VLOOKUP(ROUNDDOWN(AB11,-1),宝石属性!$B$26:$D$41,3,0)+(属性价值和能力评分!$F$49*9+属性价值和能力评分!$F$50*2+属性价值和能力评分!$F$53*8/5)*AB11</f>
        <v>1606</v>
      </c>
      <c r="AO11" s="1">
        <v>8</v>
      </c>
      <c r="AP11" s="9">
        <f>ROUND(属性投放!D$4+装备属性!D$4*IF($AO11&lt;10,1,ROUNDDOWN($AO11,-1))+SUM(属性投放!E$37:E$45)*$AO11+VLOOKUP($AP$2,一级属性!$E$41:$P$64,COLUMNS(一级属性!$E$41:G$64),0)*($AO11+0.25*IF($AO11&lt;10,1,ROUNDDOWN($AO11,-1)))+VLOOKUP($AP$2,宝石属性!$B$43:$M$66,COLUMNS(宝石属性!$B$43:D$66),0)*10*VLOOKUP(ROUNDDOWN($AO11,-1),宝石属性!$B$25:$N$41,2,0)*VLOOKUP(ROUNDDOWN($AO11,-1),宝石属性!$B$25:$N$41,3,0)+VLOOKUP($AP$2,职业被动!$B$6:$M$29,COLUMNS(职业被动!$B$6:D$29),0)*$AO11,0)</f>
        <v>522</v>
      </c>
      <c r="AQ11" s="9">
        <f>ROUND(属性投放!E$4+装备属性!E$4*IF($AO11&lt;10,1,ROUNDDOWN($AO11,-1))+SUM(属性投放!F$37:F$45)*$AO11+VLOOKUP($AP$2,一级属性!$E$41:$P$64,COLUMNS(一级属性!$E$41:H$64),0)*($AO11+0.25*IF($AO11&lt;10,1,ROUNDDOWN($AO11,-1)))+VLOOKUP($AP$2,宝石属性!$B$43:$M$66,COLUMNS(宝石属性!$B$43:E$66),0)*10*VLOOKUP(ROUNDDOWN($AO11,-1),宝石属性!$B$25:$N$41,2,0)*VLOOKUP(ROUNDDOWN($AO11,-1),宝石属性!$B$25:$N$41,3,0)+VLOOKUP($AP$2,职业被动!$B$6:$M$29,COLUMNS(职业被动!$B$6:E$29),0)*$AO11,0)</f>
        <v>452</v>
      </c>
      <c r="AR11" s="9">
        <f>ROUND(属性投放!F$4+装备属性!F$4*IF($AO11&lt;10,1,ROUNDDOWN($AO11,-1))+SUM(属性投放!G$37:G$45)*$AO11+VLOOKUP($AP$2,一级属性!$E$41:$P$64,COLUMNS(一级属性!$E$41:I$64),0)*($AO11+0.25*IF($AO11&lt;10,1,ROUNDDOWN($AO11,-1)))+VLOOKUP($AP$2,宝石属性!$B$43:$M$66,COLUMNS(宝石属性!$B$43:F$66),0)*10*VLOOKUP(ROUNDDOWN($AO11,-1),宝石属性!$B$25:$N$41,2,0)*VLOOKUP(ROUNDDOWN($AO11,-1),宝石属性!$B$25:$N$41,3,0)+VLOOKUP($AP$2,职业被动!$B$6:$M$29,COLUMNS(职业被动!$B$6:F$29),0)*$AO11,0)</f>
        <v>124</v>
      </c>
      <c r="AS11" s="9">
        <f>ROUND(属性投放!G$4+装备属性!G$4*IF($AO11&lt;10,1,ROUNDDOWN($AO11,-1))+SUM(属性投放!H$37:H$45)*$AO11+VLOOKUP($AP$2,一级属性!$E$41:$P$64,COLUMNS(一级属性!$E$41:J$64),0)*($AO11+0.25*IF($AO11&lt;10,1,ROUNDDOWN($AO11,-1)))+VLOOKUP($AP$2,宝石属性!$B$43:$M$66,COLUMNS(宝石属性!$B$43:G$66),0)*10*VLOOKUP(ROUNDDOWN($AO11,-1),宝石属性!$B$25:$N$41,2,0)*VLOOKUP(ROUNDDOWN($AO11,-1),宝石属性!$B$25:$N$41,3,0)+VLOOKUP($AP$2,职业被动!$B$6:$M$29,COLUMNS(职业被动!$B$6:G$29),0)*$AO11,0)</f>
        <v>80</v>
      </c>
      <c r="AT11" s="9">
        <f>ROUND(属性投放!H$4+装备属性!H$4*IF($AO11&lt;10,1,ROUNDDOWN($AO11,-1))+SUM(属性投放!I$37:I$45)*$AO11+VLOOKUP($AP$2,一级属性!$E$41:$P$64,COLUMNS(一级属性!$E$41:K$64),0)*($AO11+0.25*IF($AO11&lt;10,1,ROUNDDOWN($AO11,-1)))+VLOOKUP($AP$2,宝石属性!$B$43:$M$66,COLUMNS(宝石属性!$B$43:H$66),0)*10*VLOOKUP(ROUNDDOWN($AO11,-1),宝石属性!$B$25:$N$41,2,0)*VLOOKUP(ROUNDDOWN($AO11,-1),宝石属性!$B$25:$N$41,3,0)+VLOOKUP($AP$2,职业被动!$B$6:$M$29,COLUMNS(职业被动!$B$6:H$29),0)*$AO11,0)</f>
        <v>125</v>
      </c>
      <c r="AU11" s="9">
        <f>ROUND(属性投放!I$4+装备属性!I$4*IF($AO11&lt;10,1,ROUNDDOWN($AO11,-1))+SUM(属性投放!J$37:J$45)*$AO11+VLOOKUP($AP$2,一级属性!$E$41:$P$64,COLUMNS(一级属性!$E$41:L$64),0)*($AO11+0.25*IF($AO11&lt;10,1,ROUNDDOWN($AO11,-1)))+VLOOKUP($AP$2,宝石属性!$B$43:$M$66,COLUMNS(宝石属性!$B$43:I$66),0)*10*VLOOKUP(ROUNDDOWN($AO11,-1),宝石属性!$B$25:$N$41,2,0)*VLOOKUP(ROUNDDOWN($AO11,-1),宝石属性!$B$25:$N$41,3,0)+VLOOKUP($AP$2,职业被动!$B$6:$M$29,COLUMNS(职业被动!$B$6:I$29),0)*$AO11,0)</f>
        <v>98</v>
      </c>
      <c r="AV11" s="9">
        <f>ROUND(属性投放!J$4+装备属性!J$4*IF($AO11&lt;10,1,ROUNDDOWN($AO11,-1))+SUM(属性投放!K$37:K$45)*$AO11+VLOOKUP($AP$2,一级属性!$E$41:$P$64,COLUMNS(一级属性!$E$41:M$64),0)*($AO11+0.25*IF($AO11&lt;10,1,ROUNDDOWN($AO11,-1)))+VLOOKUP($AP$2,宝石属性!$B$43:$M$66,COLUMNS(宝石属性!$B$43:J$66),0)*10*VLOOKUP(ROUNDDOWN($AO11,-1),宝石属性!$B$25:$N$41,2,0)*VLOOKUP(ROUNDDOWN($AO11,-1),宝石属性!$B$25:$N$41,3,0)+VLOOKUP($AP$2,职业被动!$B$6:$M$29,COLUMNS(职业被动!$B$6:J$29),0)*$AO11,0)</f>
        <v>70</v>
      </c>
      <c r="AW11" s="9">
        <f>ROUND(属性投放!K$4+装备属性!K$4*IF($AO11&lt;10,1,ROUNDDOWN($AO11,-1))+SUM(属性投放!L$37:L$45)*$AO11+VLOOKUP($AP$2,一级属性!$E$41:$P$64,COLUMNS(一级属性!$E$41:N$64),0)*($AO11+0.25*IF($AO11&lt;10,1,ROUNDDOWN($AO11,-1)))+VLOOKUP($AP$2,宝石属性!$B$43:$M$66,COLUMNS(宝石属性!$B$43:K$66),0)*10*VLOOKUP(ROUNDDOWN($AO11,-1),宝石属性!$B$25:$N$41,2,0)*VLOOKUP(ROUNDDOWN($AO11,-1),宝石属性!$B$25:$N$41,3,0)+VLOOKUP($AP$2,职业被动!$B$6:$M$29,COLUMNS(职业被动!$B$6:K$29),0)*$AO11,0)</f>
        <v>27</v>
      </c>
      <c r="AX11" s="9">
        <f>ROUND(属性投放!L$4+装备属性!L$4*IF($AO11&lt;10,1,ROUNDDOWN($AO11,-1))+SUM(属性投放!M$37:M$45)*$AO11+VLOOKUP($AP$2,一级属性!$E$41:$P$64,COLUMNS(一级属性!$E$41:O$64),0)*($AO11+0.25*IF($AO11&lt;10,1,ROUNDDOWN($AO11,-1)))+VLOOKUP($AP$2,宝石属性!$B$43:$M$66,COLUMNS(宝石属性!$B$43:L$66),0)*10*VLOOKUP(ROUNDDOWN($AO11,-1),宝石属性!$B$25:$N$41,2,0)*VLOOKUP(ROUNDDOWN($AO11,-1),宝石属性!$B$25:$N$41,3,0)+VLOOKUP($AP$2,职业被动!$B$6:$M$29,COLUMNS(职业被动!$B$6:L$29),0)*$AO11,0)</f>
        <v>82</v>
      </c>
      <c r="AY11" s="9">
        <f>ROUND(属性投放!M$4+装备属性!M$4*IF($AO11&lt;10,1,ROUNDDOWN($AO11,-1))+SUM(属性投放!N$37:N$45)*$AO11+VLOOKUP($AP$2,一级属性!$E$41:$P$64,COLUMNS(一级属性!$E$41:P$64),0)*($AO11+0.25*IF($AO11&lt;10,1,ROUNDDOWN($AO11,-1)))+VLOOKUP($AP$2,宝石属性!$B$43:$M$66,COLUMNS(宝石属性!$B$43:M$66),0)*10*VLOOKUP(ROUNDDOWN($AO11,-1),宝石属性!$B$25:$N$41,2,0)*VLOOKUP(ROUNDDOWN($AO11,-1),宝石属性!$B$25:$N$41,3,0)+VLOOKUP($AP$2,职业被动!$B$6:$M$29,COLUMNS(职业被动!$B$6:M$29),0)*$AO11,0)</f>
        <v>82</v>
      </c>
      <c r="AZ11" s="48">
        <f>属性价值和能力评分!$F$9+ROUND(属性价值和能力评分!$F$38*10,0)*AO11+ROUND((SUM(装备属性!$W$9:$W$14)+属性价值和能力评分!$F$38*1.25+1.4+2.8)*IF(AO11&lt;10,1,ROUNDDOWN(AO11,-1)),0)+15*VLOOKUP(ROUNDDOWN(AO11,-1),宝石属性!$B$26:$D$41,2,0)*6*VLOOKUP(ROUNDDOWN(AO11,-1),宝石属性!$B$26:$D$41,3,0)+(属性价值和能力评分!$F$49*9+属性价值和能力评分!$F$50*2+属性价值和能力评分!$F$53*8/5)*AO11</f>
        <v>1606</v>
      </c>
      <c r="BB11" s="1">
        <v>8</v>
      </c>
      <c r="BC11" s="9">
        <f>ROUND(属性投放!D$4+装备属性!D$4*IF($BB11&lt;10,1,ROUNDDOWN($BB11,-1))+SUM(属性投放!E$37:E$45)*$BB11+VLOOKUP($BC$2,一级属性!$E$41:$P$64,COLUMNS(一级属性!$E$41:G$64),0)*($BB11+0.25*IF($BB11&lt;10,1,ROUNDDOWN($BB11,-1)))+VLOOKUP($BC$2,宝石属性!$B$43:$M$66,COLUMNS(宝石属性!$B$43:D$66),0)*10*VLOOKUP(ROUNDDOWN($BB11,-1),宝石属性!$B$25:$N$41,2,0)*VLOOKUP(ROUNDDOWN($BB11,-1),宝石属性!$B$25:$N$41,3,0)+VLOOKUP($BC$2,职业被动!$B$6:$M$29,COLUMNS(职业被动!$B$6:D$29),0)*$BB11,0)</f>
        <v>466</v>
      </c>
      <c r="BD11" s="9">
        <f>ROUND(属性投放!E$4+装备属性!E$4*IF($BB11&lt;10,1,ROUNDDOWN($BB11,-1))+SUM(属性投放!F$37:F$45)*$BB11+VLOOKUP($BC$2,一级属性!$E$41:$P$64,COLUMNS(一级属性!$E$41:H$64),0)*($BB11+0.25*IF($BB11&lt;10,1,ROUNDDOWN($BB11,-1)))+VLOOKUP($BC$2,宝石属性!$B$43:$M$66,COLUMNS(宝石属性!$B$43:E$66),0)*10*VLOOKUP(ROUNDDOWN($BB11,-1),宝石属性!$B$25:$N$41,2,0)*VLOOKUP(ROUNDDOWN($BB11,-1),宝石属性!$B$25:$N$41,3,0)+VLOOKUP($BC$2,职业被动!$B$6:$M$29,COLUMNS(职业被动!$B$6:E$29),0)*$BB11,0)</f>
        <v>493</v>
      </c>
      <c r="BE11" s="9">
        <f>ROUND(属性投放!F$4+装备属性!F$4*IF($BB11&lt;10,1,ROUNDDOWN($BB11,-1))+SUM(属性投放!G$37:G$45)*$BB11+VLOOKUP($BC$2,一级属性!$E$41:$P$64,COLUMNS(一级属性!$E$41:I$64),0)*($BB11+0.25*IF($BB11&lt;10,1,ROUNDDOWN($BB11,-1)))+VLOOKUP($BC$2,宝石属性!$B$43:$M$66,COLUMNS(宝石属性!$B$43:F$66),0)*10*VLOOKUP(ROUNDDOWN($BB11,-1),宝石属性!$B$25:$N$41,2,0)*VLOOKUP(ROUNDDOWN($BB11,-1),宝石属性!$B$25:$N$41,3,0)+VLOOKUP($BC$2,职业被动!$B$6:$M$29,COLUMNS(职业被动!$B$6:F$29),0)*$BB11,0)</f>
        <v>124</v>
      </c>
      <c r="BF11" s="9">
        <f>ROUND(属性投放!G$4+装备属性!G$4*IF($BB11&lt;10,1,ROUNDDOWN($BB11,-1))+SUM(属性投放!H$37:H$45)*$BB11+VLOOKUP($BC$2,一级属性!$E$41:$P$64,COLUMNS(一级属性!$E$41:J$64),0)*($BB11+0.25*IF($BB11&lt;10,1,ROUNDDOWN($BB11,-1)))+VLOOKUP($BC$2,宝石属性!$B$43:$M$66,COLUMNS(宝石属性!$B$43:G$66),0)*10*VLOOKUP(ROUNDDOWN($BB11,-1),宝石属性!$B$25:$N$41,2,0)*VLOOKUP(ROUNDDOWN($BB11,-1),宝石属性!$B$25:$N$41,3,0)+VLOOKUP($BC$2,职业被动!$B$6:$M$29,COLUMNS(职业被动!$B$6:G$29),0)*$BB11,0)</f>
        <v>80</v>
      </c>
      <c r="BG11" s="9">
        <f>ROUND(属性投放!H$4+装备属性!H$4*IF($BB11&lt;10,1,ROUNDDOWN($BB11,-1))+SUM(属性投放!I$37:I$45)*$BB11+VLOOKUP($BC$2,一级属性!$E$41:$P$64,COLUMNS(一级属性!$E$41:K$64),0)*($BB11+0.25*IF($BB11&lt;10,1,ROUNDDOWN($BB11,-1)))+VLOOKUP($BC$2,宝石属性!$B$43:$M$66,COLUMNS(宝石属性!$B$43:H$66),0)*10*VLOOKUP(ROUNDDOWN($BB11,-1),宝石属性!$B$25:$N$41,2,0)*VLOOKUP(ROUNDDOWN($BB11,-1),宝石属性!$B$25:$N$41,3,0)+VLOOKUP($BC$2,职业被动!$B$6:$M$29,COLUMNS(职业被动!$B$6:H$29),0)*$BB11,0)</f>
        <v>149</v>
      </c>
      <c r="BH11" s="9">
        <f>ROUND(属性投放!I$4+装备属性!I$4*IF($BB11&lt;10,1,ROUNDDOWN($BB11,-1))+SUM(属性投放!J$37:J$45)*$BB11+VLOOKUP($BC$2,一级属性!$E$41:$P$64,COLUMNS(一级属性!$E$41:L$64),0)*($BB11+0.25*IF($BB11&lt;10,1,ROUNDDOWN($BB11,-1)))+VLOOKUP($BC$2,宝石属性!$B$43:$M$66,COLUMNS(宝石属性!$B$43:I$66),0)*10*VLOOKUP(ROUNDDOWN($BB11,-1),宝石属性!$B$25:$N$41,2,0)*VLOOKUP(ROUNDDOWN($BB11,-1),宝石属性!$B$25:$N$41,3,0)+VLOOKUP($BC$2,职业被动!$B$6:$M$29,COLUMNS(职业被动!$B$6:I$29),0)*$BB11,0)</f>
        <v>114</v>
      </c>
      <c r="BI11" s="9">
        <f>ROUND(属性投放!J$4+装备属性!J$4*IF($BB11&lt;10,1,ROUNDDOWN($BB11,-1))+SUM(属性投放!K$37:K$45)*$BB11+VLOOKUP($BC$2,一级属性!$E$41:$P$64,COLUMNS(一级属性!$E$41:M$64),0)*($BB11+0.25*IF($BB11&lt;10,1,ROUNDDOWN($BB11,-1)))+VLOOKUP($BC$2,宝石属性!$B$43:$M$66,COLUMNS(宝石属性!$B$43:J$66),0)*10*VLOOKUP(ROUNDDOWN($BB11,-1),宝石属性!$B$25:$N$41,2,0)*VLOOKUP(ROUNDDOWN($BB11,-1),宝石属性!$B$25:$N$41,3,0)+VLOOKUP($BC$2,职业被动!$B$6:$M$29,COLUMNS(职业被动!$B$6:J$29),0)*$BB11,0)</f>
        <v>58</v>
      </c>
      <c r="BJ11" s="9">
        <f>ROUND(属性投放!K$4+装备属性!K$4*IF($BB11&lt;10,1,ROUNDDOWN($BB11,-1))+SUM(属性投放!L$37:L$45)*$BB11+VLOOKUP($BC$2,一级属性!$E$41:$P$64,COLUMNS(一级属性!$E$41:N$64),0)*($BB11+0.25*IF($BB11&lt;10,1,ROUNDDOWN($BB11,-1)))+VLOOKUP($BC$2,宝石属性!$B$43:$M$66,COLUMNS(宝石属性!$B$43:K$66),0)*10*VLOOKUP(ROUNDDOWN($BB11,-1),宝石属性!$B$25:$N$41,2,0)*VLOOKUP(ROUNDDOWN($BB11,-1),宝石属性!$B$25:$N$41,3,0)+VLOOKUP($BC$2,职业被动!$B$6:$M$29,COLUMNS(职业被动!$B$6:K$29),0)*$BB11,0)</f>
        <v>27</v>
      </c>
      <c r="BK11" s="9">
        <f>ROUND(属性投放!L$4+装备属性!L$4*IF($BB11&lt;10,1,ROUNDDOWN($BB11,-1))+SUM(属性投放!M$37:M$45)*$BB11+VLOOKUP($BC$2,一级属性!$E$41:$P$64,COLUMNS(一级属性!$E$41:O$64),0)*($BB11+0.25*IF($BB11&lt;10,1,ROUNDDOWN($BB11,-1)))+VLOOKUP($BC$2,宝石属性!$B$43:$M$66,COLUMNS(宝石属性!$B$43:L$66),0)*10*VLOOKUP(ROUNDDOWN($BB11,-1),宝石属性!$B$25:$N$41,2,0)*VLOOKUP(ROUNDDOWN($BB11,-1),宝石属性!$B$25:$N$41,3,0)+VLOOKUP($BC$2,职业被动!$B$6:$M$29,COLUMNS(职业被动!$B$6:L$29),0)*$BB11,0)</f>
        <v>2</v>
      </c>
      <c r="BL11" s="9">
        <f>ROUND(属性投放!M$4+装备属性!M$4*IF($BB11&lt;10,1,ROUNDDOWN($BB11,-1))+SUM(属性投放!N$37:N$45)*$BB11+VLOOKUP($BC$2,一级属性!$E$41:$P$64,COLUMNS(一级属性!$E$41:P$64),0)*($BB11+0.25*IF($BB11&lt;10,1,ROUNDDOWN($BB11,-1)))+VLOOKUP($BC$2,宝石属性!$B$43:$M$66,COLUMNS(宝石属性!$B$43:M$66),0)*10*VLOOKUP(ROUNDDOWN($BB11,-1),宝石属性!$B$25:$N$41,2,0)*VLOOKUP(ROUNDDOWN($BB11,-1),宝石属性!$B$25:$N$41,3,0)+VLOOKUP($BC$2,职业被动!$B$6:$M$29,COLUMNS(职业被动!$B$6:M$29),0)*$BB11,0)</f>
        <v>82</v>
      </c>
      <c r="BM11" s="48">
        <f>属性价值和能力评分!$F$9+ROUND(属性价值和能力评分!$F$38*10,0)*BB11+ROUND((SUM(装备属性!$W$9:$W$14)+属性价值和能力评分!$F$38*1.25+1.4+2.8)*IF(BB11&lt;10,1,ROUNDDOWN(BB11,-1)),0)+15*VLOOKUP(ROUNDDOWN(BB11,-1),宝石属性!$B$26:$D$41,2,0)*6*VLOOKUP(ROUNDDOWN(BB11,-1),宝石属性!$B$26:$D$41,3,0)+(属性价值和能力评分!$F$49*9+属性价值和能力评分!$F$50*2+属性价值和能力评分!$F$53*8/5)*BB11</f>
        <v>1606</v>
      </c>
      <c r="BO11" s="1">
        <v>8</v>
      </c>
      <c r="BP11" s="9">
        <f>ROUND(属性投放!D$4+装备属性!D$4*IF($BO11&lt;10,1,ROUNDDOWN($BO11,-1))+SUM(属性投放!E$37:E$45)*$BO11+VLOOKUP($BP$2,一级属性!$E$41:$P$64,COLUMNS(一级属性!$E$41:G$64),0)*($BO11+0.25*IF($BO11&lt;10,1,ROUNDDOWN($BO11,-1)))+VLOOKUP($BP$2,宝石属性!$B$43:$M$66,COLUMNS(宝石属性!$B$43:D$66),0)*10*VLOOKUP(ROUNDDOWN($BO11,-1),宝石属性!$B$25:$N$41,2,0)*VLOOKUP(ROUNDDOWN($BO11,-1),宝石属性!$B$25:$N$41,3,0)+VLOOKUP($BP$2,职业被动!$B$6:$M$29,COLUMNS(职业被动!$B$6:D$29),0)*$BO11,0)</f>
        <v>578</v>
      </c>
      <c r="BQ11" s="9">
        <f>ROUND(属性投放!E$4+装备属性!E$4*IF($BO11&lt;10,1,ROUNDDOWN($BO11,-1))+SUM(属性投放!F$37:F$45)*$BO11+VLOOKUP($BP$2,一级属性!$E$41:$P$64,COLUMNS(一级属性!$E$41:H$64),0)*($BO11+0.25*IF($BO11&lt;10,1,ROUNDDOWN($BO11,-1)))+VLOOKUP($BP$2,宝石属性!$B$43:$M$66,COLUMNS(宝石属性!$B$43:E$66),0)*10*VLOOKUP(ROUNDDOWN($BO11,-1),宝石属性!$B$25:$N$41,2,0)*VLOOKUP(ROUNDDOWN($BO11,-1),宝石属性!$B$25:$N$41,3,0)+VLOOKUP($BP$2,职业被动!$B$6:$M$29,COLUMNS(职业被动!$B$6:E$29),0)*$BO11,0)</f>
        <v>452</v>
      </c>
      <c r="BR11" s="9">
        <f>ROUND(属性投放!F$4+装备属性!F$4*IF($BO11&lt;10,1,ROUNDDOWN($BO11,-1))+SUM(属性投放!G$37:G$45)*$BO11+VLOOKUP($BP$2,一级属性!$E$41:$P$64,COLUMNS(一级属性!$E$41:I$64),0)*($BO11+0.25*IF($BO11&lt;10,1,ROUNDDOWN($BO11,-1)))+VLOOKUP($BP$2,宝石属性!$B$43:$M$66,COLUMNS(宝石属性!$B$43:F$66),0)*10*VLOOKUP(ROUNDDOWN($BO11,-1),宝石属性!$B$25:$N$41,2,0)*VLOOKUP(ROUNDDOWN($BO11,-1),宝石属性!$B$25:$N$41,3,0)+VLOOKUP($BP$2,职业被动!$B$6:$M$29,COLUMNS(职业被动!$B$6:F$29),0)*$BO11,0)</f>
        <v>124</v>
      </c>
      <c r="BS11" s="9">
        <f>ROUND(属性投放!G$4+装备属性!G$4*IF($BO11&lt;10,1,ROUNDDOWN($BO11,-1))+SUM(属性投放!H$37:H$45)*$BO11+VLOOKUP($BP$2,一级属性!$E$41:$P$64,COLUMNS(一级属性!$E$41:J$64),0)*($BO11+0.25*IF($BO11&lt;10,1,ROUNDDOWN($BO11,-1)))+VLOOKUP($BP$2,宝石属性!$B$43:$M$66,COLUMNS(宝石属性!$B$43:G$66),0)*10*VLOOKUP(ROUNDDOWN($BO11,-1),宝石属性!$B$25:$N$41,2,0)*VLOOKUP(ROUNDDOWN($BO11,-1),宝石属性!$B$25:$N$41,3,0)+VLOOKUP($BP$2,职业被动!$B$6:$M$29,COLUMNS(职业被动!$B$6:G$29),0)*$BO11,0)</f>
        <v>80</v>
      </c>
      <c r="BT11" s="9">
        <f>ROUND(属性投放!H$4+装备属性!H$4*IF($BO11&lt;10,1,ROUNDDOWN($BO11,-1))+SUM(属性投放!I$37:I$45)*$BO11+VLOOKUP($BP$2,一级属性!$E$41:$P$64,COLUMNS(一级属性!$E$41:K$64),0)*($BO11+0.25*IF($BO11&lt;10,1,ROUNDDOWN($BO11,-1)))+VLOOKUP($BP$2,宝石属性!$B$43:$M$66,COLUMNS(宝石属性!$B$43:H$66),0)*10*VLOOKUP(ROUNDDOWN($BO11,-1),宝石属性!$B$25:$N$41,2,0)*VLOOKUP(ROUNDDOWN($BO11,-1),宝石属性!$B$25:$N$41,3,0)+VLOOKUP($BP$2,职业被动!$B$6:$M$29,COLUMNS(职业被动!$B$6:H$29),0)*$BO11,0)</f>
        <v>133</v>
      </c>
      <c r="BU11" s="9">
        <f>ROUND(属性投放!I$4+装备属性!I$4*IF($BO11&lt;10,1,ROUNDDOWN($BO11,-1))+SUM(属性投放!J$37:J$45)*$BO11+VLOOKUP($BP$2,一级属性!$E$41:$P$64,COLUMNS(一级属性!$E$41:L$64),0)*($BO11+0.25*IF($BO11&lt;10,1,ROUNDDOWN($BO11,-1)))+VLOOKUP($BP$2,宝石属性!$B$43:$M$66,COLUMNS(宝石属性!$B$43:I$66),0)*10*VLOOKUP(ROUNDDOWN($BO11,-1),宝石属性!$B$25:$N$41,2,0)*VLOOKUP(ROUNDDOWN($BO11,-1),宝石属性!$B$25:$N$41,3,0)+VLOOKUP($BP$2,职业被动!$B$6:$M$29,COLUMNS(职业被动!$B$6:I$29),0)*$BO11,0)</f>
        <v>98</v>
      </c>
      <c r="BV11" s="9">
        <f>ROUND(属性投放!J$4+装备属性!J$4*IF($BO11&lt;10,1,ROUNDDOWN($BO11,-1))+SUM(属性投放!K$37:K$45)*$BO11+VLOOKUP($BP$2,一级属性!$E$41:$P$64,COLUMNS(一级属性!$E$41:M$64),0)*($BO11+0.25*IF($BO11&lt;10,1,ROUNDDOWN($BO11,-1)))+VLOOKUP($BP$2,宝石属性!$B$43:$M$66,COLUMNS(宝石属性!$B$43:J$66),0)*10*VLOOKUP(ROUNDDOWN($BO11,-1),宝石属性!$B$25:$N$41,2,0)*VLOOKUP(ROUNDDOWN($BO11,-1),宝石属性!$B$25:$N$41,3,0)+VLOOKUP($BP$2,职业被动!$B$6:$M$29,COLUMNS(职业被动!$B$6:J$29),0)*$BO11,0)</f>
        <v>70</v>
      </c>
      <c r="BW11" s="9">
        <f>ROUND(属性投放!K$4+装备属性!K$4*IF($BO11&lt;10,1,ROUNDDOWN($BO11,-1))+SUM(属性投放!L$37:L$45)*$BO11+VLOOKUP($BP$2,一级属性!$E$41:$P$64,COLUMNS(一级属性!$E$41:N$64),0)*($BO11+0.25*IF($BO11&lt;10,1,ROUNDDOWN($BO11,-1)))+VLOOKUP($BP$2,宝石属性!$B$43:$M$66,COLUMNS(宝石属性!$B$43:K$66),0)*10*VLOOKUP(ROUNDDOWN($BO11,-1),宝石属性!$B$25:$N$41,2,0)*VLOOKUP(ROUNDDOWN($BO11,-1),宝石属性!$B$25:$N$41,3,0)+VLOOKUP($BP$2,职业被动!$B$6:$M$29,COLUMNS(职业被动!$B$6:K$29),0)*$BO11,0)</f>
        <v>27</v>
      </c>
      <c r="BX11" s="9">
        <f>ROUND(属性投放!L$4+装备属性!L$4*IF($BO11&lt;10,1,ROUNDDOWN($BO11,-1))+SUM(属性投放!M$37:M$45)*$BO11+VLOOKUP($BP$2,一级属性!$E$41:$P$64,COLUMNS(一级属性!$E$41:O$64),0)*($BO11+0.25*IF($BO11&lt;10,1,ROUNDDOWN($BO11,-1)))+VLOOKUP($BP$2,宝石属性!$B$43:$M$66,COLUMNS(宝石属性!$B$43:L$66),0)*10*VLOOKUP(ROUNDDOWN($BO11,-1),宝石属性!$B$25:$N$41,2,0)*VLOOKUP(ROUNDDOWN($BO11,-1),宝石属性!$B$25:$N$41,3,0)+VLOOKUP($BP$2,职业被动!$B$6:$M$29,COLUMNS(职业被动!$B$6:L$29),0)*$BO11,0)</f>
        <v>2</v>
      </c>
      <c r="BY11" s="9">
        <f>ROUND(属性投放!M$4+装备属性!M$4*IF($BO11&lt;10,1,ROUNDDOWN($BO11,-1))+SUM(属性投放!N$37:N$45)*$BO11+VLOOKUP($BP$2,一级属性!$E$41:$P$64,COLUMNS(一级属性!$E$41:P$64),0)*($BO11+0.25*IF($BO11&lt;10,1,ROUNDDOWN($BO11,-1)))+VLOOKUP($BP$2,宝石属性!$B$43:$M$66,COLUMNS(宝石属性!$B$43:M$66),0)*10*VLOOKUP(ROUNDDOWN($BO11,-1),宝石属性!$B$25:$N$41,2,0)*VLOOKUP(ROUNDDOWN($BO11,-1),宝石属性!$B$25:$N$41,3,0)+VLOOKUP($BP$2,职业被动!$B$6:$M$29,COLUMNS(职业被动!$B$6:M$29),0)*$BO11,0)</f>
        <v>82</v>
      </c>
      <c r="BZ11" s="48">
        <f>属性价值和能力评分!$F$9+ROUND(属性价值和能力评分!$F$38*10,0)*BO11+ROUND((SUM(装备属性!$W$9:$W$14)+属性价值和能力评分!$F$38*1.25+1.4+2.8)*IF(BO11&lt;10,1,ROUNDDOWN(BO11,-1)),0)+15*VLOOKUP(ROUNDDOWN(BO11,-1),宝石属性!$B$26:$D$41,2,0)*6*VLOOKUP(ROUNDDOWN(BO11,-1),宝石属性!$B$26:$D$41,3,0)+(属性价值和能力评分!$F$49*9+属性价值和能力评分!$F$50*2+属性价值和能力评分!$F$53*8/5)*BO11</f>
        <v>1606</v>
      </c>
      <c r="CB11" s="1">
        <v>8</v>
      </c>
      <c r="CC11" s="9">
        <f>ROUND(属性投放!D$4+装备属性!D$4*IF($CB11&lt;10,1,ROUNDDOWN($CB11,-1))+SUM(属性投放!E$37:E$45)*$CB11+VLOOKUP($CC$2,一级属性!$E$41:$P$64,COLUMNS(一级属性!$E$41:G$64),0)*($CB11+0.25*IF($CB11&lt;10,1,ROUNDDOWN($CB11,-1)))+VLOOKUP($CC$2,宝石属性!$B$43:$M$66,COLUMNS(宝石属性!$B$43:D$66),0)*10*VLOOKUP(ROUNDDOWN($CB11,-1),宝石属性!$B$25:$N$41,2,0)*VLOOKUP(ROUNDDOWN($CB11,-1),宝石属性!$B$25:$N$41,3,0)+VLOOKUP($CC$2,职业被动!$B$6:$M$29,COLUMNS(职业被动!$B$6:D$29),0)*$CB11,0)</f>
        <v>400</v>
      </c>
      <c r="CD11" s="9">
        <f>ROUND(属性投放!E$4+装备属性!E$4*IF($CB11&lt;10,1,ROUNDDOWN($CB11,-1))+SUM(属性投放!F$37:F$45)*$CB11+VLOOKUP($CC$2,一级属性!$E$41:$P$64,COLUMNS(一级属性!$E$41:H$64),0)*($CB11+0.25*IF($CB11&lt;10,1,ROUNDDOWN($CB11,-1)))+VLOOKUP($CC$2,宝石属性!$B$43:$M$66,COLUMNS(宝石属性!$B$43:E$66),0)*10*VLOOKUP(ROUNDDOWN($CB11,-1),宝石属性!$B$25:$N$41,2,0)*VLOOKUP(ROUNDDOWN($CB11,-1),宝石属性!$B$25:$N$41,3,0)+VLOOKUP($CC$2,职业被动!$B$6:$M$29,COLUMNS(职业被动!$B$6:E$29),0)*$CB11,0)</f>
        <v>328</v>
      </c>
      <c r="CE11" s="9">
        <f>ROUND(属性投放!F$4+装备属性!F$4*IF($CB11&lt;10,1,ROUNDDOWN($CB11,-1))+SUM(属性投放!G$37:G$45)*$CB11+VLOOKUP($CC$2,一级属性!$E$41:$P$64,COLUMNS(一级属性!$E$41:I$64),0)*($CB11+0.25*IF($CB11&lt;10,1,ROUNDDOWN($CB11,-1)))+VLOOKUP($CC$2,宝石属性!$B$43:$M$66,COLUMNS(宝石属性!$B$43:F$66),0)*10*VLOOKUP(ROUNDDOWN($CB11,-1),宝石属性!$B$25:$N$41,2,0)*VLOOKUP(ROUNDDOWN($CB11,-1),宝石属性!$B$25:$N$41,3,0)+VLOOKUP($CC$2,职业被动!$B$6:$M$29,COLUMNS(职业被动!$B$6:F$29),0)*$CB11,0)</f>
        <v>185</v>
      </c>
      <c r="CF11" s="9">
        <f>ROUND(属性投放!G$4+装备属性!G$4*IF($CB11&lt;10,1,ROUNDDOWN($CB11,-1))+SUM(属性投放!H$37:H$45)*$CB11+VLOOKUP($CC$2,一级属性!$E$41:$P$64,COLUMNS(一级属性!$E$41:J$64),0)*($CB11+0.25*IF($CB11&lt;10,1,ROUNDDOWN($CB11,-1)))+VLOOKUP($CC$2,宝石属性!$B$43:$M$66,COLUMNS(宝石属性!$B$43:G$66),0)*10*VLOOKUP(ROUNDDOWN($CB11,-1),宝石属性!$B$25:$N$41,2,0)*VLOOKUP(ROUNDDOWN($CB11,-1),宝石属性!$B$25:$N$41,3,0)+VLOOKUP($CC$2,职业被动!$B$6:$M$29,COLUMNS(职业被动!$B$6:G$29),0)*$CB11,0)</f>
        <v>88</v>
      </c>
      <c r="CG11" s="9">
        <f>ROUND(属性投放!H$4+装备属性!H$4*IF($CB11&lt;10,1,ROUNDDOWN($CB11,-1))+SUM(属性投放!I$37:I$45)*$CB11+VLOOKUP($CC$2,一级属性!$E$41:$P$64,COLUMNS(一级属性!$E$41:K$64),0)*($CB11+0.25*IF($CB11&lt;10,1,ROUNDDOWN($CB11,-1)))+VLOOKUP($CC$2,宝石属性!$B$43:$M$66,COLUMNS(宝石属性!$B$43:H$66),0)*10*VLOOKUP(ROUNDDOWN($CB11,-1),宝石属性!$B$25:$N$41,2,0)*VLOOKUP(ROUNDDOWN($CB11,-1),宝石属性!$B$25:$N$41,3,0)+VLOOKUP($CC$2,职业被动!$B$6:$M$29,COLUMNS(职业被动!$B$6:H$29),0)*$CB11,0)</f>
        <v>100</v>
      </c>
      <c r="CH11" s="9">
        <f>ROUND(属性投放!I$4+装备属性!I$4*IF($CB11&lt;10,1,ROUNDDOWN($CB11,-1))+SUM(属性投放!J$37:J$45)*$CB11+VLOOKUP($CC$2,一级属性!$E$41:$P$64,COLUMNS(一级属性!$E$41:L$64),0)*($CB11+0.25*IF($CB11&lt;10,1,ROUNDDOWN($CB11,-1)))+VLOOKUP($CC$2,宝石属性!$B$43:$M$66,COLUMNS(宝石属性!$B$43:I$66),0)*10*VLOOKUP(ROUNDDOWN($CB11,-1),宝石属性!$B$25:$N$41,2,0)*VLOOKUP(ROUNDDOWN($CB11,-1),宝石属性!$B$25:$N$41,3,0)+VLOOKUP($CC$2,职业被动!$B$6:$M$29,COLUMNS(职业被动!$B$6:I$29),0)*$CB11,0)</f>
        <v>94</v>
      </c>
      <c r="CI11" s="9">
        <f>ROUND(属性投放!J$4+装备属性!J$4*IF($CB11&lt;10,1,ROUNDDOWN($CB11,-1))+SUM(属性投放!K$37:K$45)*$CB11+VLOOKUP($CC$2,一级属性!$E$41:$P$64,COLUMNS(一级属性!$E$41:M$64),0)*($CB11+0.25*IF($CB11&lt;10,1,ROUNDDOWN($CB11,-1)))+VLOOKUP($CC$2,宝石属性!$B$43:$M$66,COLUMNS(宝石属性!$B$43:J$66),0)*10*VLOOKUP(ROUNDDOWN($CB11,-1),宝石属性!$B$25:$N$41,2,0)*VLOOKUP(ROUNDDOWN($CB11,-1),宝石属性!$B$25:$N$41,3,0)+VLOOKUP($CC$2,职业被动!$B$6:$M$29,COLUMNS(职业被动!$B$6:J$29),0)*$CB11,0)</f>
        <v>64</v>
      </c>
      <c r="CJ11" s="9">
        <f>ROUND(属性投放!K$4+装备属性!K$4*IF($CB11&lt;10,1,ROUNDDOWN($CB11,-1))+SUM(属性投放!L$37:L$45)*$CB11+VLOOKUP($CC$2,一级属性!$E$41:$P$64,COLUMNS(一级属性!$E$41:N$64),0)*($CB11+0.25*IF($CB11&lt;10,1,ROUNDDOWN($CB11,-1)))+VLOOKUP($CC$2,宝石属性!$B$43:$M$66,COLUMNS(宝石属性!$B$43:K$66),0)*10*VLOOKUP(ROUNDDOWN($CB11,-1),宝石属性!$B$25:$N$41,2,0)*VLOOKUP(ROUNDDOWN($CB11,-1),宝石属性!$B$25:$N$41,3,0)+VLOOKUP($CC$2,职业被动!$B$6:$M$29,COLUMNS(职业被动!$B$6:K$29),0)*$CB11,0)</f>
        <v>27</v>
      </c>
      <c r="CK11" s="9">
        <f>ROUND(属性投放!L$4+装备属性!L$4*IF($CB11&lt;10,1,ROUNDDOWN($CB11,-1))+SUM(属性投放!M$37:M$45)*$CB11+VLOOKUP($CC$2,一级属性!$E$41:$P$64,COLUMNS(一级属性!$E$41:O$64),0)*($CB11+0.25*IF($CB11&lt;10,1,ROUNDDOWN($CB11,-1)))+VLOOKUP($CC$2,宝石属性!$B$43:$M$66,COLUMNS(宝石属性!$B$43:L$66),0)*10*VLOOKUP(ROUNDDOWN($CB11,-1),宝石属性!$B$25:$N$41,2,0)*VLOOKUP(ROUNDDOWN($CB11,-1),宝石属性!$B$25:$N$41,3,0)+VLOOKUP($CC$2,职业被动!$B$6:$M$29,COLUMNS(职业被动!$B$6:L$29),0)*$CB11,0)</f>
        <v>2</v>
      </c>
      <c r="CL11" s="9">
        <f>ROUND(属性投放!M$4+装备属性!M$4*IF($CB11&lt;10,1,ROUNDDOWN($CB11,-1))+SUM(属性投放!N$37:N$45)*$CB11+VLOOKUP($CC$2,一级属性!$E$41:$P$64,COLUMNS(一级属性!$E$41:P$64),0)*($CB11+0.25*IF($CB11&lt;10,1,ROUNDDOWN($CB11,-1)))+VLOOKUP($CC$2,宝石属性!$B$43:$M$66,COLUMNS(宝石属性!$B$43:M$66),0)*10*VLOOKUP(ROUNDDOWN($CB11,-1),宝石属性!$B$25:$N$41,2,0)*VLOOKUP(ROUNDDOWN($CB11,-1),宝石属性!$B$25:$N$41,3,0)+VLOOKUP($CC$2,职业被动!$B$6:$M$29,COLUMNS(职业被动!$B$6:M$29),0)*$CB11,0)</f>
        <v>82</v>
      </c>
      <c r="CM11" s="48">
        <f>属性价值和能力评分!$F$9+ROUND(属性价值和能力评分!$F$38*10,0)*CB11+ROUND((SUM(装备属性!$W$9:$W$14)+属性价值和能力评分!$F$38*1.25+1.4+2.8)*IF(CB11&lt;10,1,ROUNDDOWN(CB11,-1)),0)+15*VLOOKUP(ROUNDDOWN(CB11,-1),宝石属性!$B$26:$D$41,2,0)*6*VLOOKUP(ROUNDDOWN(CB11,-1),宝石属性!$B$26:$D$41,3,0)+(属性价值和能力评分!$F$49*9+属性价值和能力评分!$F$50*2+属性价值和能力评分!$F$53*8/5)*CB11</f>
        <v>1606</v>
      </c>
      <c r="CO11" s="1">
        <v>8</v>
      </c>
      <c r="CP11" s="9">
        <f>ROUND(属性投放!D$4+装备属性!D$4*IF($CO11&lt;10,1,ROUNDDOWN($CO11,-1))+SUM(属性投放!E$37:E$45)*$CO11+VLOOKUP($CP$2,一级属性!$E$41:$P$64,COLUMNS(一级属性!$E$41:G$64),0)*($CO11+0.25*IF($CO11&lt;10,1,ROUNDDOWN($CO11,-1)))+VLOOKUP($CP$2,宝石属性!$B$43:$M$66,COLUMNS(宝石属性!$B$43:D$66),0)*10*VLOOKUP(ROUNDDOWN($CO11,-1),宝石属性!$B$25:$N$41,2,0)*VLOOKUP(ROUNDDOWN($CO11,-1),宝石属性!$B$25:$N$41,3,0)+VLOOKUP($CP$2,职业被动!$B$6:$M$29,COLUMNS(职业被动!$B$6:D$29),0)*$CO11,0)</f>
        <v>400</v>
      </c>
      <c r="CQ11" s="9">
        <f>ROUND(属性投放!E$4+装备属性!E$4*IF($CO11&lt;10,1,ROUNDDOWN($CO11,-1))+SUM(属性投放!F$37:F$45)*$CO11+VLOOKUP($CP$2,一级属性!$E$41:$P$64,COLUMNS(一级属性!$E$41:H$64),0)*($CO11+0.25*IF($CO11&lt;10,1,ROUNDDOWN($CO11,-1)))+VLOOKUP($CP$2,宝石属性!$B$43:$M$66,COLUMNS(宝石属性!$B$43:E$66),0)*10*VLOOKUP(ROUNDDOWN($CO11,-1),宝石属性!$B$25:$N$41,2,0)*VLOOKUP(ROUNDDOWN($CO11,-1),宝石属性!$B$25:$N$41,3,0)+VLOOKUP($CP$2,职业被动!$B$6:$M$29,COLUMNS(职业被动!$B$6:E$29),0)*$CO11,0)</f>
        <v>534</v>
      </c>
      <c r="CR11" s="9">
        <f>ROUND(属性投放!F$4+装备属性!F$4*IF($CO11&lt;10,1,ROUNDDOWN($CO11,-1))+SUM(属性投放!G$37:G$45)*$CO11+VLOOKUP($CP$2,一级属性!$E$41:$P$64,COLUMNS(一级属性!$E$41:I$64),0)*($CO11+0.25*IF($CO11&lt;10,1,ROUNDDOWN($CO11,-1)))+VLOOKUP($CP$2,宝石属性!$B$43:$M$66,COLUMNS(宝石属性!$B$43:F$66),0)*10*VLOOKUP(ROUNDDOWN($CO11,-1),宝石属性!$B$25:$N$41,2,0)*VLOOKUP(ROUNDDOWN($CO11,-1),宝石属性!$B$25:$N$41,3,0)+VLOOKUP($CP$2,职业被动!$B$6:$M$29,COLUMNS(职业被动!$B$6:F$29),0)*$CO11,0)</f>
        <v>124</v>
      </c>
      <c r="CS11" s="9">
        <f>ROUND(属性投放!G$4+装备属性!G$4*IF($CO11&lt;10,1,ROUNDDOWN($CO11,-1))+SUM(属性投放!H$37:H$45)*$CO11+VLOOKUP($CP$2,一级属性!$E$41:$P$64,COLUMNS(一级属性!$E$41:J$64),0)*($CO11+0.25*IF($CO11&lt;10,1,ROUNDDOWN($CO11,-1)))+VLOOKUP($CP$2,宝石属性!$B$43:$M$66,COLUMNS(宝石属性!$B$43:G$66),0)*10*VLOOKUP(ROUNDDOWN($CO11,-1),宝石属性!$B$25:$N$41,2,0)*VLOOKUP(ROUNDDOWN($CO11,-1),宝石属性!$B$25:$N$41,3,0)+VLOOKUP($CP$2,职业被动!$B$6:$M$29,COLUMNS(职业被动!$B$6:G$29),0)*$CO11,0)</f>
        <v>80</v>
      </c>
      <c r="CT11" s="9">
        <f>ROUND(属性投放!H$4+装备属性!H$4*IF($CO11&lt;10,1,ROUNDDOWN($CO11,-1))+SUM(属性投放!I$37:I$45)*$CO11+VLOOKUP($CP$2,一级属性!$E$41:$P$64,COLUMNS(一级属性!$E$41:K$64),0)*($CO11+0.25*IF($CO11&lt;10,1,ROUNDDOWN($CO11,-1)))+VLOOKUP($CP$2,宝石属性!$B$43:$M$66,COLUMNS(宝石属性!$B$43:H$66),0)*10*VLOOKUP(ROUNDDOWN($CO11,-1),宝石属性!$B$25:$N$41,2,0)*VLOOKUP(ROUNDDOWN($CO11,-1),宝石属性!$B$25:$N$41,3,0)+VLOOKUP($CP$2,职业被动!$B$6:$M$29,COLUMNS(职业被动!$B$6:H$29),0)*$CO11,0)</f>
        <v>157</v>
      </c>
      <c r="CU11" s="9">
        <f>ROUND(属性投放!I$4+装备属性!I$4*IF($CO11&lt;10,1,ROUNDDOWN($CO11,-1))+SUM(属性投放!J$37:J$45)*$CO11+VLOOKUP($CP$2,一级属性!$E$41:$P$64,COLUMNS(一级属性!$E$41:L$64),0)*($CO11+0.25*IF($CO11&lt;10,1,ROUNDDOWN($CO11,-1)))+VLOOKUP($CP$2,宝石属性!$B$43:$M$66,COLUMNS(宝石属性!$B$43:I$66),0)*10*VLOOKUP(ROUNDDOWN($CO11,-1),宝石属性!$B$25:$N$41,2,0)*VLOOKUP(ROUNDDOWN($CO11,-1),宝石属性!$B$25:$N$41,3,0)+VLOOKUP($CP$2,职业被动!$B$6:$M$29,COLUMNS(职业被动!$B$6:I$29),0)*$CO11,0)</f>
        <v>119</v>
      </c>
      <c r="CV11" s="9">
        <f>ROUND(属性投放!J$4+装备属性!J$4*IF($CO11&lt;10,1,ROUNDDOWN($CO11,-1))+SUM(属性投放!K$37:K$45)*$CO11+VLOOKUP($CP$2,一级属性!$E$41:$P$64,COLUMNS(一级属性!$E$41:M$64),0)*($CO11+0.25*IF($CO11&lt;10,1,ROUNDDOWN($CO11,-1)))+VLOOKUP($CP$2,宝石属性!$B$43:$M$66,COLUMNS(宝石属性!$B$43:J$66),0)*10*VLOOKUP(ROUNDDOWN($CO11,-1),宝石属性!$B$25:$N$41,2,0)*VLOOKUP(ROUNDDOWN($CO11,-1),宝石属性!$B$25:$N$41,3,0)+VLOOKUP($CP$2,职业被动!$B$6:$M$29,COLUMNS(职业被动!$B$6:J$29),0)*$CO11,0)</f>
        <v>56</v>
      </c>
      <c r="CW11" s="9">
        <f>ROUND(属性投放!K$4+装备属性!K$4*IF($CO11&lt;10,1,ROUNDDOWN($CO11,-1))+SUM(属性投放!L$37:L$45)*$CO11+VLOOKUP($CP$2,一级属性!$E$41:$P$64,COLUMNS(一级属性!$E$41:N$64),0)*($CO11+0.25*IF($CO11&lt;10,1,ROUNDDOWN($CO11,-1)))+VLOOKUP($CP$2,宝石属性!$B$43:$M$66,COLUMNS(宝石属性!$B$43:K$66),0)*10*VLOOKUP(ROUNDDOWN($CO11,-1),宝石属性!$B$25:$N$41,2,0)*VLOOKUP(ROUNDDOWN($CO11,-1),宝石属性!$B$25:$N$41,3,0)+VLOOKUP($CP$2,职业被动!$B$6:$M$29,COLUMNS(职业被动!$B$6:K$29),0)*$CO11,0)</f>
        <v>27</v>
      </c>
      <c r="CX11" s="9">
        <f>ROUND(属性投放!L$4+装备属性!L$4*IF($CO11&lt;10,1,ROUNDDOWN($CO11,-1))+SUM(属性投放!M$37:M$45)*$CO11+VLOOKUP($CP$2,一级属性!$E$41:$P$64,COLUMNS(一级属性!$E$41:O$64),0)*($CO11+0.25*IF($CO11&lt;10,1,ROUNDDOWN($CO11,-1)))+VLOOKUP($CP$2,宝石属性!$B$43:$M$66,COLUMNS(宝石属性!$B$43:L$66),0)*10*VLOOKUP(ROUNDDOWN($CO11,-1),宝石属性!$B$25:$N$41,2,0)*VLOOKUP(ROUNDDOWN($CO11,-1),宝石属性!$B$25:$N$41,3,0)+VLOOKUP($CP$2,职业被动!$B$6:$M$29,COLUMNS(职业被动!$B$6:L$29),0)*$CO11,0)</f>
        <v>2</v>
      </c>
      <c r="CY11" s="9">
        <f>ROUND(属性投放!M$4+装备属性!M$4*IF($CO11&lt;10,1,ROUNDDOWN($CO11,-1))+SUM(属性投放!N$37:N$45)*$CO11+VLOOKUP($CP$2,一级属性!$E$41:$P$64,COLUMNS(一级属性!$E$41:P$64),0)*($CO11+0.25*IF($CO11&lt;10,1,ROUNDDOWN($CO11,-1)))+VLOOKUP($CP$2,宝石属性!$B$43:$M$66,COLUMNS(宝石属性!$B$43:M$66),0)*10*VLOOKUP(ROUNDDOWN($CO11,-1),宝石属性!$B$25:$N$41,2,0)*VLOOKUP(ROUNDDOWN($CO11,-1),宝石属性!$B$25:$N$41,3,0)+VLOOKUP($CP$2,职业被动!$B$6:$M$29,COLUMNS(职业被动!$B$6:M$29),0)*$CO11,0)</f>
        <v>82</v>
      </c>
      <c r="CZ11" s="48">
        <f>属性价值和能力评分!$F$9+ROUND(属性价值和能力评分!$F$38*10,0)*CO11+ROUND((SUM(装备属性!$W$9:$W$14)+属性价值和能力评分!$F$38*1.25+1.4+2.8)*IF(CO11&lt;10,1,ROUNDDOWN(CO11,-1)),0)+15*VLOOKUP(ROUNDDOWN(CO11,-1),宝石属性!$B$26:$D$41,2,0)*6*VLOOKUP(ROUNDDOWN(CO11,-1),宝石属性!$B$26:$D$41,3,0)+(属性价值和能力评分!$F$49*9+属性价值和能力评分!$F$50*2+属性价值和能力评分!$F$53*8/5)*CO11</f>
        <v>1606</v>
      </c>
      <c r="DB11" s="1">
        <v>8</v>
      </c>
      <c r="DC11" s="9">
        <f>ROUND(属性投放!D$4+装备属性!D$4*IF($DB11&lt;10,1,ROUNDDOWN($DB11,-1))+SUM(属性投放!E$37:E$45)*$DB11+VLOOKUP($DC$2,一级属性!$E$41:$P$64,COLUMNS(一级属性!$E$41:G$64),0)*($DB11+0.25*IF($DB11&lt;10,1,ROUNDDOWN($DB11,-1)))+VLOOKUP($DC$2,宝石属性!$B$43:$M$66,COLUMNS(宝石属性!$B$43:D$66),0)*10*VLOOKUP(ROUNDDOWN($DB11,-1),宝石属性!$B$25:$N$41,2,0)*VLOOKUP(ROUNDDOWN($DB11,-1),宝石属性!$B$25:$N$41,3,0)+VLOOKUP($DC$2,职业被动!$B$6:$M$29,COLUMNS(职业被动!$B$6:D$29),0)*$DB11,0)</f>
        <v>456</v>
      </c>
      <c r="DD11" s="9">
        <f>ROUND(属性投放!E$4+装备属性!E$4*IF($DB11&lt;10,1,ROUNDDOWN($DB11,-1))+SUM(属性投放!F$37:F$45)*$DB11+VLOOKUP($DC$2,一级属性!$E$41:$P$64,COLUMNS(一级属性!$E$41:H$64),0)*($DB11+0.25*IF($DB11&lt;10,1,ROUNDDOWN($DB11,-1)))+VLOOKUP($DC$2,宝石属性!$B$43:$M$66,COLUMNS(宝石属性!$B$43:E$66),0)*10*VLOOKUP(ROUNDDOWN($DB11,-1),宝石属性!$B$25:$N$41,2,0)*VLOOKUP(ROUNDDOWN($DB11,-1),宝石属性!$B$25:$N$41,3,0)+VLOOKUP($DC$2,职业被动!$B$6:$M$29,COLUMNS(职业被动!$B$6:E$29),0)*$DB11,0)</f>
        <v>328</v>
      </c>
      <c r="DE11" s="9">
        <f>ROUND(属性投放!F$4+装备属性!F$4*IF($DB11&lt;10,1,ROUNDDOWN($DB11,-1))+SUM(属性投放!G$37:G$45)*$DB11+VLOOKUP($DC$2,一级属性!$E$41:$P$64,COLUMNS(一级属性!$E$41:I$64),0)*($DB11+0.25*IF($DB11&lt;10,1,ROUNDDOWN($DB11,-1)))+VLOOKUP($DC$2,宝石属性!$B$43:$M$66,COLUMNS(宝石属性!$B$43:F$66),0)*10*VLOOKUP(ROUNDDOWN($DB11,-1),宝石属性!$B$25:$N$41,2,0)*VLOOKUP(ROUNDDOWN($DB11,-1),宝石属性!$B$25:$N$41,3,0)+VLOOKUP($DC$2,职业被动!$B$6:$M$29,COLUMNS(职业被动!$B$6:F$29),0)*$DB11,0)</f>
        <v>124</v>
      </c>
      <c r="DF11" s="9">
        <f>ROUND(属性投放!G$4+装备属性!G$4*IF($DB11&lt;10,1,ROUNDDOWN($DB11,-1))+SUM(属性投放!H$37:H$45)*$DB11+VLOOKUP($DC$2,一级属性!$E$41:$P$64,COLUMNS(一级属性!$E$41:J$64),0)*($DB11+0.25*IF($DB11&lt;10,1,ROUNDDOWN($DB11,-1)))+VLOOKUP($DC$2,宝石属性!$B$43:$M$66,COLUMNS(宝石属性!$B$43:G$66),0)*10*VLOOKUP(ROUNDDOWN($DB11,-1),宝石属性!$B$25:$N$41,2,0)*VLOOKUP(ROUNDDOWN($DB11,-1),宝石属性!$B$25:$N$41,3,0)+VLOOKUP($DC$2,职业被动!$B$6:$M$29,COLUMNS(职业被动!$B$6:G$29),0)*$DB11,0)</f>
        <v>186</v>
      </c>
      <c r="DG11" s="9">
        <f>ROUND(属性投放!H$4+装备属性!H$4*IF($DB11&lt;10,1,ROUNDDOWN($DB11,-1))+SUM(属性投放!I$37:I$45)*$DB11+VLOOKUP($DC$2,一级属性!$E$41:$P$64,COLUMNS(一级属性!$E$41:K$64),0)*($DB11+0.25*IF($DB11&lt;10,1,ROUNDDOWN($DB11,-1)))+VLOOKUP($DC$2,宝石属性!$B$43:$M$66,COLUMNS(宝石属性!$B$43:H$66),0)*10*VLOOKUP(ROUNDDOWN($DB11,-1),宝石属性!$B$25:$N$41,2,0)*VLOOKUP(ROUNDDOWN($DB11,-1),宝石属性!$B$25:$N$41,3,0)+VLOOKUP($DC$2,职业被动!$B$6:$M$29,COLUMNS(职业被动!$B$6:H$29),0)*$DB11,0)</f>
        <v>100</v>
      </c>
      <c r="DH11" s="9">
        <f>ROUND(属性投放!I$4+装备属性!I$4*IF($DB11&lt;10,1,ROUNDDOWN($DB11,-1))+SUM(属性投放!J$37:J$45)*$DB11+VLOOKUP($DC$2,一级属性!$E$41:$P$64,COLUMNS(一级属性!$E$41:L$64),0)*($DB11+0.25*IF($DB11&lt;10,1,ROUNDDOWN($DB11,-1)))+VLOOKUP($DC$2,宝石属性!$B$43:$M$66,COLUMNS(宝石属性!$B$43:I$66),0)*10*VLOOKUP(ROUNDDOWN($DB11,-1),宝石属性!$B$25:$N$41,2,0)*VLOOKUP(ROUNDDOWN($DB11,-1),宝石属性!$B$25:$N$41,3,0)+VLOOKUP($DC$2,职业被动!$B$6:$M$29,COLUMNS(职业被动!$B$6:I$29),0)*$DB11,0)</f>
        <v>86</v>
      </c>
      <c r="DI11" s="9">
        <f>ROUND(属性投放!J$4+装备属性!J$4*IF($DB11&lt;10,1,ROUNDDOWN($DB11,-1))+SUM(属性投放!K$37:K$45)*$DB11+VLOOKUP($DC$2,一级属性!$E$41:$P$64,COLUMNS(一级属性!$E$41:M$64),0)*($DB11+0.25*IF($DB11&lt;10,1,ROUNDDOWN($DB11,-1)))+VLOOKUP($DC$2,宝石属性!$B$43:$M$66,COLUMNS(宝石属性!$B$43:J$66),0)*10*VLOOKUP(ROUNDDOWN($DB11,-1),宝石属性!$B$25:$N$41,2,0)*VLOOKUP(ROUNDDOWN($DB11,-1),宝石属性!$B$25:$N$41,3,0)+VLOOKUP($DC$2,职业被动!$B$6:$M$29,COLUMNS(职业被动!$B$6:J$29),0)*$DB11,0)</f>
        <v>64</v>
      </c>
      <c r="DJ11" s="9">
        <f>ROUND(属性投放!K$4+装备属性!K$4*IF($DB11&lt;10,1,ROUNDDOWN($DB11,-1))+SUM(属性投放!L$37:L$45)*$DB11+VLOOKUP($DC$2,一级属性!$E$41:$P$64,COLUMNS(一级属性!$E$41:N$64),0)*($DB11+0.25*IF($DB11&lt;10,1,ROUNDDOWN($DB11,-1)))+VLOOKUP($DC$2,宝石属性!$B$43:$M$66,COLUMNS(宝石属性!$B$43:K$66),0)*10*VLOOKUP(ROUNDDOWN($DB11,-1),宝石属性!$B$25:$N$41,2,0)*VLOOKUP(ROUNDDOWN($DB11,-1),宝石属性!$B$25:$N$41,3,0)+VLOOKUP($DC$2,职业被动!$B$6:$M$29,COLUMNS(职业被动!$B$6:K$29),0)*$DB11,0)</f>
        <v>27</v>
      </c>
      <c r="DK11" s="9">
        <f>ROUND(属性投放!L$4+装备属性!L$4*IF($DB11&lt;10,1,ROUNDDOWN($DB11,-1))+SUM(属性投放!M$37:M$45)*$DB11+VLOOKUP($DC$2,一级属性!$E$41:$P$64,COLUMNS(一级属性!$E$41:O$64),0)*($DB11+0.25*IF($DB11&lt;10,1,ROUNDDOWN($DB11,-1)))+VLOOKUP($DC$2,宝石属性!$B$43:$M$66,COLUMNS(宝石属性!$B$43:L$66),0)*10*VLOOKUP(ROUNDDOWN($DB11,-1),宝石属性!$B$25:$N$41,2,0)*VLOOKUP(ROUNDDOWN($DB11,-1),宝石属性!$B$25:$N$41,3,0)+VLOOKUP($DC$2,职业被动!$B$6:$M$29,COLUMNS(职业被动!$B$6:L$29),0)*$DB11,0)</f>
        <v>2</v>
      </c>
      <c r="DL11" s="9">
        <f>ROUND(属性投放!M$4+装备属性!M$4*IF($DB11&lt;10,1,ROUNDDOWN($DB11,-1))+SUM(属性投放!N$37:N$45)*$DB11+VLOOKUP($DC$2,一级属性!$E$41:$P$64,COLUMNS(一级属性!$E$41:P$64),0)*($DB11+0.25*IF($DB11&lt;10,1,ROUNDDOWN($DB11,-1)))+VLOOKUP($DC$2,宝石属性!$B$43:$M$66,COLUMNS(宝石属性!$B$43:M$66),0)*10*VLOOKUP(ROUNDDOWN($DB11,-1),宝石属性!$B$25:$N$41,2,0)*VLOOKUP(ROUNDDOWN($DB11,-1),宝石属性!$B$25:$N$41,3,0)+VLOOKUP($DC$2,职业被动!$B$6:$M$29,COLUMNS(职业被动!$B$6:M$29),0)*$DB11,0)</f>
        <v>82</v>
      </c>
      <c r="DM11" s="48">
        <f>属性价值和能力评分!$F$9+ROUND(属性价值和能力评分!$F$38*10,0)*DB11+ROUND((SUM(装备属性!$W$9:$W$14)+属性价值和能力评分!$F$38*1.25+1.4+2.8)*IF(DB11&lt;10,1,ROUNDDOWN(DB11,-1)),0)+15*VLOOKUP(ROUNDDOWN(DB11,-1),宝石属性!$B$26:$D$41,2,0)*6*VLOOKUP(ROUNDDOWN(DB11,-1),宝石属性!$B$26:$D$41,3,0)+(属性价值和能力评分!$F$49*9+属性价值和能力评分!$F$50*2+属性价值和能力评分!$F$53*8/5)*DB11</f>
        <v>1606</v>
      </c>
      <c r="DO11" s="1">
        <v>8</v>
      </c>
      <c r="DP11" s="9">
        <f>ROUND(属性投放!D$4+装备属性!D$4*IF($DO11&lt;10,1,ROUNDDOWN($DO11,-1))+SUM(属性投放!E$37:E$45)*$DO11+VLOOKUP($DP$2,一级属性!$E$41:$P$64,COLUMNS(一级属性!$E$41:G$64),0)*($DO11+0.25*IF($DO11&lt;10,1,ROUNDDOWN($DO11,-1)))+VLOOKUP($DP$2,宝石属性!$B$43:$M$66,COLUMNS(宝石属性!$B$43:D$66),0)*10*VLOOKUP(ROUNDDOWN($DO11,-1),宝石属性!$B$25:$N$41,2,0)*VLOOKUP(ROUNDDOWN($DO11,-1),宝石属性!$B$25:$N$41,3,0)+VLOOKUP($DP$2,职业被动!$B$6:$M$29,COLUMNS(职业被动!$B$6:D$29),0)*$DO11,0)</f>
        <v>842</v>
      </c>
      <c r="DQ11" s="9">
        <f>ROUND(属性投放!E$4+装备属性!E$4*IF($DO11&lt;10,1,ROUNDDOWN($DO11,-1))+SUM(属性投放!F$37:F$45)*$DO11+VLOOKUP($DP$2,一级属性!$E$41:$P$64,COLUMNS(一级属性!$E$41:H$64),0)*($DO11+0.25*IF($DO11&lt;10,1,ROUNDDOWN($DO11,-1)))+VLOOKUP($DP$2,宝石属性!$B$43:$M$66,COLUMNS(宝石属性!$B$43:E$66),0)*10*VLOOKUP(ROUNDDOWN($DO11,-1),宝石属性!$B$25:$N$41,2,0)*VLOOKUP(ROUNDDOWN($DO11,-1),宝石属性!$B$25:$N$41,3,0)+VLOOKUP($DP$2,职业被动!$B$6:$M$29,COLUMNS(职业被动!$B$6:E$29),0)*$DO11,0)</f>
        <v>328</v>
      </c>
      <c r="DR11" s="9">
        <f>ROUND(属性投放!F$4+装备属性!F$4*IF($DO11&lt;10,1,ROUNDDOWN($DO11,-1))+SUM(属性投放!G$37:G$45)*$DO11+VLOOKUP($DP$2,一级属性!$E$41:$P$64,COLUMNS(一级属性!$E$41:I$64),0)*($DO11+0.25*IF($DO11&lt;10,1,ROUNDDOWN($DO11,-1)))+VLOOKUP($DP$2,宝石属性!$B$43:$M$66,COLUMNS(宝石属性!$B$43:F$66),0)*10*VLOOKUP(ROUNDDOWN($DO11,-1),宝石属性!$B$25:$N$41,2,0)*VLOOKUP(ROUNDDOWN($DO11,-1),宝石属性!$B$25:$N$41,3,0)+VLOOKUP($DP$2,职业被动!$B$6:$M$29,COLUMNS(职业被动!$B$6:F$29),0)*$DO11,0)</f>
        <v>124</v>
      </c>
      <c r="DS11" s="9">
        <f>ROUND(属性投放!G$4+装备属性!G$4*IF($DO11&lt;10,1,ROUNDDOWN($DO11,-1))+SUM(属性投放!H$37:H$45)*$DO11+VLOOKUP($DP$2,一级属性!$E$41:$P$64,COLUMNS(一级属性!$E$41:J$64),0)*($DO11+0.25*IF($DO11&lt;10,1,ROUNDDOWN($DO11,-1)))+VLOOKUP($DP$2,宝石属性!$B$43:$M$66,COLUMNS(宝石属性!$B$43:G$66),0)*10*VLOOKUP(ROUNDDOWN($DO11,-1),宝石属性!$B$25:$N$41,2,0)*VLOOKUP(ROUNDDOWN($DO11,-1),宝石属性!$B$25:$N$41,3,0)+VLOOKUP($DP$2,职业被动!$B$6:$M$29,COLUMNS(职业被动!$B$6:G$29),0)*$DO11,0)</f>
        <v>80</v>
      </c>
      <c r="DT11" s="9">
        <f>ROUND(属性投放!H$4+装备属性!H$4*IF($DO11&lt;10,1,ROUNDDOWN($DO11,-1))+SUM(属性投放!I$37:I$45)*$DO11+VLOOKUP($DP$2,一级属性!$E$41:$P$64,COLUMNS(一级属性!$E$41:K$64),0)*($DO11+0.25*IF($DO11&lt;10,1,ROUNDDOWN($DO11,-1)))+VLOOKUP($DP$2,宝石属性!$B$43:$M$66,COLUMNS(宝石属性!$B$43:H$66),0)*10*VLOOKUP(ROUNDDOWN($DO11,-1),宝石属性!$B$25:$N$41,2,0)*VLOOKUP(ROUNDDOWN($DO11,-1),宝石属性!$B$25:$N$41,3,0)+VLOOKUP($DP$2,职业被动!$B$6:$M$29,COLUMNS(职业被动!$B$6:H$29),0)*$DO11,0)</f>
        <v>108</v>
      </c>
      <c r="DU11" s="9">
        <f>ROUND(属性投放!I$4+装备属性!I$4*IF($DO11&lt;10,1,ROUNDDOWN($DO11,-1))+SUM(属性投放!J$37:J$45)*$DO11+VLOOKUP($DP$2,一级属性!$E$41:$P$64,COLUMNS(一级属性!$E$41:L$64),0)*($DO11+0.25*IF($DO11&lt;10,1,ROUNDDOWN($DO11,-1)))+VLOOKUP($DP$2,宝石属性!$B$43:$M$66,COLUMNS(宝石属性!$B$43:I$66),0)*10*VLOOKUP(ROUNDDOWN($DO11,-1),宝石属性!$B$25:$N$41,2,0)*VLOOKUP(ROUNDDOWN($DO11,-1),宝石属性!$B$25:$N$41,3,0)+VLOOKUP($DP$2,职业被动!$B$6:$M$29,COLUMNS(职业被动!$B$6:I$29),0)*$DO11,0)</f>
        <v>86</v>
      </c>
      <c r="DV11" s="9">
        <f>ROUND(属性投放!J$4+装备属性!J$4*IF($DO11&lt;10,1,ROUNDDOWN($DO11,-1))+SUM(属性投放!K$37:K$45)*$DO11+VLOOKUP($DP$2,一级属性!$E$41:$P$64,COLUMNS(一级属性!$E$41:M$64),0)*($DO11+0.25*IF($DO11&lt;10,1,ROUNDDOWN($DO11,-1)))+VLOOKUP($DP$2,宝石属性!$B$43:$M$66,COLUMNS(宝石属性!$B$43:J$66),0)*10*VLOOKUP(ROUNDDOWN($DO11,-1),宝石属性!$B$25:$N$41,2,0)*VLOOKUP(ROUNDDOWN($DO11,-1),宝石属性!$B$25:$N$41,3,0)+VLOOKUP($DP$2,职业被动!$B$6:$M$29,COLUMNS(职业被动!$B$6:J$29),0)*$DO11,0)</f>
        <v>64</v>
      </c>
      <c r="DW11" s="9">
        <f>ROUND(属性投放!K$4+装备属性!K$4*IF($DO11&lt;10,1,ROUNDDOWN($DO11,-1))+SUM(属性投放!L$37:L$45)*$DO11+VLOOKUP($DP$2,一级属性!$E$41:$P$64,COLUMNS(一级属性!$E$41:N$64),0)*($DO11+0.25*IF($DO11&lt;10,1,ROUNDDOWN($DO11,-1)))+VLOOKUP($DP$2,宝石属性!$B$43:$M$66,COLUMNS(宝石属性!$B$43:K$66),0)*10*VLOOKUP(ROUNDDOWN($DO11,-1),宝石属性!$B$25:$N$41,2,0)*VLOOKUP(ROUNDDOWN($DO11,-1),宝石属性!$B$25:$N$41,3,0)+VLOOKUP($DP$2,职业被动!$B$6:$M$29,COLUMNS(职业被动!$B$6:K$29),0)*$DO11,0)</f>
        <v>27</v>
      </c>
      <c r="DX11" s="9">
        <f>ROUND(属性投放!L$4+装备属性!L$4*IF($DO11&lt;10,1,ROUNDDOWN($DO11,-1))+SUM(属性投放!M$37:M$45)*$DO11+VLOOKUP($DP$2,一级属性!$E$41:$P$64,COLUMNS(一级属性!$E$41:O$64),0)*($DO11+0.25*IF($DO11&lt;10,1,ROUNDDOWN($DO11,-1)))+VLOOKUP($DP$2,宝石属性!$B$43:$M$66,COLUMNS(宝石属性!$B$43:L$66),0)*10*VLOOKUP(ROUNDDOWN($DO11,-1),宝石属性!$B$25:$N$41,2,0)*VLOOKUP(ROUNDDOWN($DO11,-1),宝石属性!$B$25:$N$41,3,0)+VLOOKUP($DP$2,职业被动!$B$6:$M$29,COLUMNS(职业被动!$B$6:L$29),0)*$DO11,0)</f>
        <v>2</v>
      </c>
      <c r="DY11" s="9">
        <f>ROUND(属性投放!M$4+装备属性!M$4*IF($DO11&lt;10,1,ROUNDDOWN($DO11,-1))+SUM(属性投放!N$37:N$45)*$DO11+VLOOKUP($DP$2,一级属性!$E$41:$P$64,COLUMNS(一级属性!$E$41:P$64),0)*($DO11+0.25*IF($DO11&lt;10,1,ROUNDDOWN($DO11,-1)))+VLOOKUP($DP$2,宝石属性!$B$43:$M$66,COLUMNS(宝石属性!$B$43:M$66),0)*10*VLOOKUP(ROUNDDOWN($DO11,-1),宝石属性!$B$25:$N$41,2,0)*VLOOKUP(ROUNDDOWN($DO11,-1),宝石属性!$B$25:$N$41,3,0)+VLOOKUP($DP$2,职业被动!$B$6:$M$29,COLUMNS(职业被动!$B$6:M$29),0)*$DO11,0)</f>
        <v>82</v>
      </c>
      <c r="DZ11" s="48">
        <f>属性价值和能力评分!$F$9+ROUND(属性价值和能力评分!$F$38*10,0)*DO11+ROUND((SUM(装备属性!$W$9:$W$14)+属性价值和能力评分!$F$38*1.25+1.4+2.8)*IF(DO11&lt;10,1,ROUNDDOWN(DO11,-1)),0)+15*VLOOKUP(ROUNDDOWN(DO11,-1),宝石属性!$B$26:$D$41,2,0)*6*VLOOKUP(ROUNDDOWN(DO11,-1),宝石属性!$B$26:$D$41,3,0)+(属性价值和能力评分!$F$49*9+属性价值和能力评分!$F$50*2+属性价值和能力评分!$F$53*8/5)*DO11</f>
        <v>1606</v>
      </c>
      <c r="EA11" s="17"/>
      <c r="EB11" s="1">
        <v>8</v>
      </c>
      <c r="EC11" s="1">
        <f>ROUND(CC11/MAX(CE11/10,((CE11*(1+属性投放!$E$8)-CF11+属性投放!$F$8*EB11)*(1+属性投放!$G$8)*(1+属性投放!$H$8))),1)</f>
        <v>2.9</v>
      </c>
      <c r="ED11" s="1">
        <f>ROUND(CP11/MAX(CE11/10,((CE11*(1+属性投放!$E$8)-CS11+属性投放!$F$8*EB11)*(1+属性投放!$G$8)*(1+属性投放!$H$8))),1)</f>
        <v>2.7</v>
      </c>
      <c r="EE11" s="1">
        <f>ROUND(DC11/MAX(CE11/10,((CE11*(1+属性投放!$E$8)-DF11+属性投放!$F$8*EB11)*(1+属性投放!$G$8)*(1+属性投放!$H$8))),1)</f>
        <v>16</v>
      </c>
      <c r="EF11" s="1">
        <f>ROUND(DP11/MAX(CE11/10,((CE11*(1+属性投放!$E$8)-DS11+属性投放!$F$8*EB11)*(1+属性投放!$G$8)*(1+属性投放!$H$8))),1)</f>
        <v>5.7</v>
      </c>
      <c r="EH11" s="1">
        <f>ROUND(CC11/MAX(属性投放!$F$9*EB11,((CT11*(1+属性投放!$E$9)-CH11+属性投放!$F$9*EB11)*(1+属性投放!$G$9)*(1+属性投放!$H$9))),1)</f>
        <v>2.2999999999999998</v>
      </c>
      <c r="EI11" s="1">
        <f>ROUND(CP11/MAX(属性投放!$F$9*EB11,((CT11*(1+属性投放!$E$9)-CU11+属性投放!$F$9*EB11)*(1+属性投放!$G$9)*(1+属性投放!$H$9))),1)</f>
        <v>2.7</v>
      </c>
      <c r="EJ11" s="1">
        <f>ROUND(DC11/MAX(属性投放!$F$9*EB11,((CT11*(1+属性投放!$E$9)-DH11+属性投放!$F$9*EB11)*(1+属性投放!$G$9)*(1+属性投放!$H$9))),1)</f>
        <v>2.5</v>
      </c>
      <c r="EK11" s="1">
        <f>ROUND(DP11/MAX(属性投放!$F$9*EB11,((CT11*(1+属性投放!$E$9)-DU11+属性投放!$F$9*EB11)*(1+属性投放!$G$9)*(1+属性投放!$H$9))),1)</f>
        <v>4.5</v>
      </c>
      <c r="EM11" s="1">
        <f>ROUND(CC11/((BW11*(1+属性投放!$E$10)+属性投放!$F$10*EB11)*(1+属性投放!$G$10)*(1+属性投放!$H$10)),1)</f>
        <v>7.4</v>
      </c>
      <c r="EN11" s="1">
        <f>ROUND(CP11/((BW11*(1+属性投放!$E$10)+属性投放!$F$10*EB11)*(1+属性投放!$G$10)*(1+属性投放!$H$10)),1)</f>
        <v>7.4</v>
      </c>
      <c r="EO11" s="1">
        <f>ROUND(DC11/((BW11*(1+属性投放!$E$10)+属性投放!$F$10*EB11)*(1+属性投放!$G$10)*(1+属性投放!$H$10)),1)</f>
        <v>8.4</v>
      </c>
      <c r="EP11" s="1">
        <f>ROUND(DP11/((BW11*(1+属性投放!$E$10)+属性投放!$F$10*EB11)*(1+属性投放!$G$10)*(1+属性投放!$H$10)),1)</f>
        <v>15.6</v>
      </c>
    </row>
    <row r="12" spans="2:146">
      <c r="B12" s="1">
        <v>9</v>
      </c>
      <c r="C12" s="9">
        <f>ROUND(属性投放!D$4+装备属性!D$4*IF($B12&lt;10,1,ROUNDDOWN($B12,-1))+SUM(属性投放!E$37:E$45)*$B12+VLOOKUP($C$2,一级属性!$E$41:$P$64,COLUMNS(一级属性!$E$41:G$64),0)*($B12+0.25*IF($B12&lt;10,1,ROUNDDOWN($B12,-1)))+VLOOKUP($C$2,宝石属性!$B$43:$M$66,COLUMNS(宝石属性!$B$43:D$66),0)*10*VLOOKUP(ROUNDDOWN($B12,-1),宝石属性!$B$25:$N$41,2,0)*VLOOKUP(ROUNDDOWN($B12,-1),宝石属性!$B$25:$N$41,3,0)+VLOOKUP($C$2,职业被动!$B$6:$M$29,COLUMNS(职业被动!$B$6:D$29),0)*$B12,0)</f>
        <v>497</v>
      </c>
      <c r="D12" s="9">
        <f>ROUND(属性投放!E$4+装备属性!E$4*IF($B12&lt;10,1,ROUNDDOWN($B12,-1))+SUM(属性投放!F$37:F$38)*$B12+VLOOKUP($C$2,一级属性!$E$67:$P$90,COLUMNS(一级属性!$E$67:H$90),0)*$B12+VLOOKUP($C$2,宝石属性!$B$43:$M$66,COLUMNS(宝石属性!$B$43:E$66),0)*10*VLOOKUP(ROUNDDOWN($B12,-1),宝石属性!$B$25:$N$41,2,0)*VLOOKUP(ROUNDDOWN($B12,-1),宝石属性!$B$25:$N$41,3,0)+VLOOKUP($C$2,职业被动!$B$6:$M$29,COLUMNS(职业被动!$B$6:E$29),0)*$B12,0)</f>
        <v>343</v>
      </c>
      <c r="E12" s="9">
        <f>ROUND(属性投放!F$4+装备属性!F$4*IF($B12&lt;10,1,ROUNDDOWN($B12,-1))+SUM(属性投放!G$37:G$38)*$B12+VLOOKUP($C$2,一级属性!$E$67:$P$90,COLUMNS(一级属性!$E$67:I$90),0)*$B12+VLOOKUP($C$2,宝石属性!$B$43:$M$66,COLUMNS(宝石属性!$B$43:F$66),0)*10*VLOOKUP(ROUNDDOWN($B12,-1),宝石属性!$B$25:$N$41,2,0)*VLOOKUP(ROUNDDOWN($B12,-1),宝石属性!$B$25:$N$41,3,0)+VLOOKUP($C$2,职业被动!$B$6:$M$29,COLUMNS(职业被动!$B$6:F$29),0)*$B12,0)</f>
        <v>194</v>
      </c>
      <c r="F12" s="9">
        <f>ROUND(属性投放!G$4+装备属性!G$4*IF($B12&lt;10,1,ROUNDDOWN($B12,-1))+SUM(属性投放!H$37:H$38)*$B12+VLOOKUP($C$2,一级属性!$E$67:$P$90,COLUMNS(一级属性!$E$67:J$90),0)*$B12+VLOOKUP($C$2,宝石属性!$B$43:$M$66,COLUMNS(宝石属性!$B$43:G$66),0)*10*VLOOKUP(ROUNDDOWN($B12,-1),宝石属性!$B$25:$N$41,2,0)*VLOOKUP(ROUNDDOWN($B12,-1),宝石属性!$B$25:$N$41,3,0)+VLOOKUP($C$2,职业被动!$B$6:$M$29,COLUMNS(职业被动!$B$6:G$29),0)*$B12,0)</f>
        <v>92</v>
      </c>
      <c r="G12" s="9">
        <f>ROUND(属性投放!H$4+装备属性!H$4*IF($B12&lt;10,1,ROUNDDOWN($B12,-1))+SUM(属性投放!I$37:I$38)*$B12+VLOOKUP($C$2,一级属性!$E$67:$P$90,COLUMNS(一级属性!$E$67:K$90),0)*$B12+VLOOKUP($C$2,宝石属性!$B$43:$M$66,COLUMNS(宝石属性!$B$43:H$66),0)*10*VLOOKUP(ROUNDDOWN($B12,-1),宝石属性!$B$25:$N$41,2,0)*VLOOKUP(ROUNDDOWN($B12,-1),宝石属性!$B$25:$N$41,3,0)+VLOOKUP($C$2,职业被动!$B$6:$M$29,COLUMNS(职业被动!$B$6:H$29),0)*$B12,0)</f>
        <v>102</v>
      </c>
      <c r="H12" s="9">
        <f>ROUND(属性投放!I$4+装备属性!I$4*IF($B12&lt;10,1,ROUNDDOWN($B12,-1))+SUM(属性投放!J$37:J$38)*$B12+VLOOKUP($C$2,一级属性!$E$67:$P$90,COLUMNS(一级属性!$E$67:L$90),0)*$B12+VLOOKUP($C$2,宝石属性!$B$43:$M$66,COLUMNS(宝石属性!$B$43:I$66),0)*10*VLOOKUP(ROUNDDOWN($B12,-1),宝石属性!$B$25:$N$41,2,0)*VLOOKUP(ROUNDDOWN($B12,-1),宝石属性!$B$25:$N$41,3,0)+VLOOKUP($C$2,职业被动!$B$6:$M$29,COLUMNS(职业被动!$B$6:I$29),0)*$B12,0)</f>
        <v>105</v>
      </c>
      <c r="I12" s="9">
        <f>ROUND(属性投放!J$4+装备属性!J$4*IF($B12&lt;10,1,ROUNDDOWN($B12,-1))+SUM(属性投放!K$37:K$38)*$B12+VLOOKUP($C$2,一级属性!$E$67:$P$90,COLUMNS(一级属性!$E$67:M$90),0)*$B12+VLOOKUP($C$2,宝石属性!$B$43:$M$66,COLUMNS(宝石属性!$B$43:J$66),0)*10*VLOOKUP(ROUNDDOWN($B12,-1),宝石属性!$B$25:$N$41,2,0)*VLOOKUP(ROUNDDOWN($B12,-1),宝石属性!$B$25:$N$41,3,0)+VLOOKUP($C$2,职业被动!$B$6:$M$29,COLUMNS(职业被动!$B$6:J$29),0)*$B12,0)</f>
        <v>70</v>
      </c>
      <c r="J12" s="9">
        <f>ROUND(属性投放!K$4+装备属性!K$4*IF($B12&lt;10,1,ROUNDDOWN($B12,-1))+SUM(属性投放!L$37:L$38)*$B12+VLOOKUP($C$2,一级属性!$E$67:$P$90,COLUMNS(一级属性!$E$67:N$90),0)*$B12+VLOOKUP($C$2,宝石属性!$B$43:$M$66,COLUMNS(宝石属性!$B$43:K$66),0)*10*VLOOKUP(ROUNDDOWN($B12,-1),宝石属性!$B$25:$N$41,2,0)*VLOOKUP(ROUNDDOWN($B12,-1),宝石属性!$B$25:$N$41,3,0)+VLOOKUP($C$2,职业被动!$B$6:$M$29,COLUMNS(职业被动!$B$6:K$29),0)*$B12,0)</f>
        <v>28</v>
      </c>
      <c r="K12" s="9">
        <f>ROUND(属性投放!L$4+装备属性!L$4*IF($B12&lt;10,1,ROUNDDOWN($B12,-1))+SUM(属性投放!M$37:M$38)*$B12+VLOOKUP($C$2,一级属性!$E$67:$P$90,COLUMNS(一级属性!$E$67:O$90),0)*$B12+VLOOKUP($C$2,宝石属性!$B$43:$M$66,COLUMNS(宝石属性!$B$43:L$66),0)*10*VLOOKUP(ROUNDDOWN($B12,-1),宝石属性!$B$25:$N$41,2,0)*VLOOKUP(ROUNDDOWN($B12,-1),宝石属性!$B$25:$N$41,3,0)+VLOOKUP($C$2,职业被动!$B$6:$M$29,COLUMNS(职业被动!$B$6:L$29),0)*$B12,0)</f>
        <v>3</v>
      </c>
      <c r="L12" s="9">
        <f>ROUND(属性投放!M$4+装备属性!M$4*IF($B12&lt;10,1,ROUNDDOWN($B12,-1))+SUM(属性投放!N$37:N$38)*$B12+VLOOKUP($C$2,一级属性!$E$67:$P$90,COLUMNS(一级属性!$E$67:P$90),0)*$B12+VLOOKUP($C$2,宝石属性!$B$43:$M$66,COLUMNS(宝石属性!$B$43:M$66),0)*10*VLOOKUP(ROUNDDOWN($B12,-1),宝石属性!$B$25:$N$41,2,0)*VLOOKUP(ROUNDDOWN($B12,-1),宝石属性!$B$25:$N$41,3,0)+VLOOKUP($C$2,职业被动!$B$6:$M$29,COLUMNS(职业被动!$B$6:M$29),0)*$B12,0)</f>
        <v>93</v>
      </c>
      <c r="M12" s="48">
        <f>属性价值和能力评分!$F$9+ROUND(属性价值和能力评分!$F$38*10,0)*B12+ROUND((SUM(装备属性!$W$9:$W$14)+属性价值和能力评分!$F$38*1.25+1.4+2.8)*IF(B12&lt;10,1,ROUNDDOWN(B12,-1)),0)+15*VLOOKUP(ROUNDDOWN(B12,-1),宝石属性!$B$26:$D$41,2,0)*6*VLOOKUP(ROUNDDOWN(B12,-1),宝石属性!$B$26:$D$41,3,0)+(属性价值和能力评分!$F$49*9+属性价值和能力评分!$F$50*2+属性价值和能力评分!$F$53*8/5)*B12</f>
        <v>1726</v>
      </c>
      <c r="N12" s="20"/>
      <c r="O12" s="1">
        <v>9</v>
      </c>
      <c r="P12" s="9">
        <f>ROUND(属性投放!D$4+装备属性!D$4*IF($O12&lt;10,1,ROUNDDOWN($O12,-1))+SUM(属性投放!E$37:E$45)*$O12+VLOOKUP($P$2,一级属性!$E$41:$P$64,COLUMNS(一级属性!$E$41:G$64),0)*($O12+0.25*IF($O12&lt;10,1,ROUNDDOWN($O12,-1)))+VLOOKUP($P$2,宝石属性!$B$43:$M$66,COLUMNS(宝石属性!$B$43:D$66),0)*10*VLOOKUP(ROUNDDOWN($O12,-1),宝石属性!$B$25:$N$41,2,0)*VLOOKUP(ROUNDDOWN($O12,-1),宝石属性!$B$25:$N$41,3,0)+VLOOKUP($P$2,职业被动!$B$6:$M$29,COLUMNS(职业被动!$B$6:D$29),0)*$O12,0)</f>
        <v>623</v>
      </c>
      <c r="Q12" s="9">
        <f>ROUND(属性投放!E$4+装备属性!E$4*IF($O12&lt;10,1,ROUNDDOWN($O12,-1))+SUM(属性投放!F$37:F$45)*$O12+VLOOKUP($P$2,一级属性!$E$41:$P$64,COLUMNS(一级属性!$E$41:H$64),0)*($O12+0.25*IF($O12&lt;10,1,ROUNDDOWN($O12,-1)))+VLOOKUP($P$2,宝石属性!$B$43:$M$66,COLUMNS(宝石属性!$B$43:E$66),0)*10*VLOOKUP(ROUNDDOWN($O12,-1),宝石属性!$B$25:$N$41,2,0)*VLOOKUP(ROUNDDOWN($O12,-1),宝石属性!$B$25:$N$41,3,0)+VLOOKUP($P$2,职业被动!$B$6:$M$29,COLUMNS(职业被动!$B$6:E$29),0)*$O12,0)</f>
        <v>482</v>
      </c>
      <c r="R12" s="9">
        <f>ROUND(属性投放!F$4+装备属性!F$4*IF($O12&lt;10,1,ROUNDDOWN($O12,-1))+SUM(属性投放!G$37:G$45)*$O12+VLOOKUP($P$2,一级属性!$E$41:$P$64,COLUMNS(一级属性!$E$41:I$64),0)*($O12+0.25*IF($O12&lt;10,1,ROUNDDOWN($O12,-1)))+VLOOKUP($P$2,宝石属性!$B$43:$M$66,COLUMNS(宝石属性!$B$43:F$66),0)*10*VLOOKUP(ROUNDDOWN($O12,-1),宝石属性!$B$25:$N$41,2,0)*VLOOKUP(ROUNDDOWN($O12,-1),宝石属性!$B$25:$N$41,3,0)+VLOOKUP($P$2,职业被动!$B$6:$M$29,COLUMNS(职业被动!$B$6:F$29),0)*$O12,0)</f>
        <v>126</v>
      </c>
      <c r="S12" s="9">
        <f>ROUND(属性投放!G$4+装备属性!G$4*IF($O12&lt;10,1,ROUNDDOWN($O12,-1))+SUM(属性投放!H$37:H$45)*$O12+VLOOKUP($P$2,一级属性!$E$41:$P$64,COLUMNS(一级属性!$E$41:J$64),0)*($O12+0.25*IF($O12&lt;10,1,ROUNDDOWN($O12,-1)))+VLOOKUP($P$2,宝石属性!$B$43:$M$66,COLUMNS(宝石属性!$B$43:G$66),0)*10*VLOOKUP(ROUNDDOWN($O12,-1),宝石属性!$B$25:$N$41,2,0)*VLOOKUP(ROUNDDOWN($O12,-1),宝石属性!$B$25:$N$41,3,0)+VLOOKUP($P$2,职业被动!$B$6:$M$29,COLUMNS(职业被动!$B$6:G$29),0)*$O12,0)</f>
        <v>83</v>
      </c>
      <c r="T12" s="9">
        <f>ROUND(属性投放!H$4+装备属性!H$4*IF($O12&lt;10,1,ROUNDDOWN($O12,-1))+SUM(属性投放!I$37:I$45)*$O12+VLOOKUP($P$2,一级属性!$E$41:$P$64,COLUMNS(一级属性!$E$41:K$64),0)*($O12+0.25*IF($O12&lt;10,1,ROUNDDOWN($O12,-1)))+VLOOKUP($P$2,宝石属性!$B$43:$M$66,COLUMNS(宝石属性!$B$43:H$66),0)*10*VLOOKUP(ROUNDDOWN($O12,-1),宝石属性!$B$25:$N$41,2,0)*VLOOKUP(ROUNDDOWN($O12,-1),宝石属性!$B$25:$N$41,3,0)+VLOOKUP($P$2,职业被动!$B$6:$M$29,COLUMNS(职业被动!$B$6:H$29),0)*$O12,0)</f>
        <v>139</v>
      </c>
      <c r="U12" s="9">
        <f>ROUND(属性投放!I$4+装备属性!I$4*IF($O12&lt;10,1,ROUNDDOWN($O12,-1))+SUM(属性投放!J$37:J$45)*$O12+VLOOKUP($P$2,一级属性!$E$41:$P$64,COLUMNS(一级属性!$E$41:L$64),0)*($O12+0.25*IF($O12&lt;10,1,ROUNDDOWN($O12,-1)))+VLOOKUP($P$2,宝石属性!$B$43:$M$66,COLUMNS(宝石属性!$B$43:I$66),0)*10*VLOOKUP(ROUNDDOWN($O12,-1),宝石属性!$B$25:$N$41,2,0)*VLOOKUP(ROUNDDOWN($O12,-1),宝石属性!$B$25:$N$41,3,0)+VLOOKUP($P$2,职业被动!$B$6:$M$29,COLUMNS(职业被动!$B$6:I$29),0)*$O12,0)</f>
        <v>104</v>
      </c>
      <c r="V12" s="9">
        <f>ROUND(属性投放!J$4+装备属性!J$4*IF($O12&lt;10,1,ROUNDDOWN($O12,-1))+SUM(属性投放!K$37:K$45)*$O12+VLOOKUP($P$2,一级属性!$E$41:$P$64,COLUMNS(一级属性!$E$41:M$64),0)*($O12+0.25*IF($O12&lt;10,1,ROUNDDOWN($O12,-1)))+VLOOKUP($P$2,宝石属性!$B$43:$M$66,COLUMNS(宝石属性!$B$43:J$66),0)*10*VLOOKUP(ROUNDDOWN($O12,-1),宝石属性!$B$25:$N$41,2,0)*VLOOKUP(ROUNDDOWN($O12,-1),宝石属性!$B$25:$N$41,3,0)+VLOOKUP($P$2,职业被动!$B$6:$M$29,COLUMNS(职业被动!$B$6:J$29),0)*$O12,0)</f>
        <v>75</v>
      </c>
      <c r="W12" s="9">
        <f>ROUND(属性投放!K$4+装备属性!K$4*IF($O12&lt;10,1,ROUNDDOWN($O12,-1))+SUM(属性投放!L$37:L$45)*$O12+VLOOKUP($P$2,一级属性!$E$41:$P$64,COLUMNS(一级属性!$E$41:N$64),0)*($O12+0.25*IF($O12&lt;10,1,ROUNDDOWN($O12,-1)))+VLOOKUP($P$2,宝石属性!$B$43:$M$66,COLUMNS(宝石属性!$B$43:K$66),0)*10*VLOOKUP(ROUNDDOWN($O12,-1),宝石属性!$B$25:$N$41,2,0)*VLOOKUP(ROUNDDOWN($O12,-1),宝石属性!$B$25:$N$41,3,0)+VLOOKUP($P$2,职业被动!$B$6:$M$29,COLUMNS(职业被动!$B$6:K$29),0)*$O12,0)</f>
        <v>28</v>
      </c>
      <c r="X12" s="9">
        <f>ROUND(属性投放!L$4+装备属性!L$4*IF($O12&lt;10,1,ROUNDDOWN($O12,-1))+SUM(属性投放!M$37:M$45)*$O12+VLOOKUP($P$2,一级属性!$E$41:$P$64,COLUMNS(一级属性!$E$41:O$64),0)*($O12+0.25*IF($O12&lt;10,1,ROUNDDOWN($O12,-1)))+VLOOKUP($P$2,宝石属性!$B$43:$M$66,COLUMNS(宝石属性!$B$43:L$66),0)*10*VLOOKUP(ROUNDDOWN($O12,-1),宝石属性!$B$25:$N$41,2,0)*VLOOKUP(ROUNDDOWN($O12,-1),宝石属性!$B$25:$N$41,3,0)+VLOOKUP($P$2,职业被动!$B$6:$M$29,COLUMNS(职业被动!$B$6:L$29),0)*$O12,0)</f>
        <v>3</v>
      </c>
      <c r="Y12" s="9">
        <f>ROUND(属性投放!M$4+装备属性!M$4*IF($O12&lt;10,1,ROUNDDOWN($O12,-1))+SUM(属性投放!N$37:N$45)*$O12+VLOOKUP($P$2,一级属性!$E$41:$P$64,COLUMNS(一级属性!$E$41:P$64),0)*($O12+0.25*IF($O12&lt;10,1,ROUNDDOWN($O12,-1)))+VLOOKUP($P$2,宝石属性!$B$43:$M$66,COLUMNS(宝石属性!$B$43:M$66),0)*10*VLOOKUP(ROUNDDOWN($O12,-1),宝石属性!$B$25:$N$41,2,0)*VLOOKUP(ROUNDDOWN($O12,-1),宝石属性!$B$25:$N$41,3,0)+VLOOKUP($P$2,职业被动!$B$6:$M$29,COLUMNS(职业被动!$B$6:M$29),0)*$O12,0)</f>
        <v>93</v>
      </c>
      <c r="Z12" s="48">
        <f>属性价值和能力评分!$F$9+ROUND(属性价值和能力评分!$F$38*10,0)*O12+ROUND((SUM(装备属性!$W$9:$W$14)+属性价值和能力评分!$F$38*1.25+1.4+2.8)*IF(O12&lt;10,1,ROUNDDOWN(O12,-1)),0)+15*VLOOKUP(ROUNDDOWN(O12,-1),宝石属性!$B$26:$D$41,2,0)*6*VLOOKUP(ROUNDDOWN(O12,-1),宝石属性!$B$26:$D$41,3,0)+(属性价值和能力评分!$F$49*9+属性价值和能力评分!$F$50*2+属性价值和能力评分!$F$53*8/5)*O12</f>
        <v>1726</v>
      </c>
      <c r="AB12" s="1">
        <v>9</v>
      </c>
      <c r="AC12" s="9">
        <f>ROUND(属性投放!D$4+装备属性!D$4*IF($AB12&lt;10,1,ROUNDDOWN($AB12,-1))+SUM(属性投放!E$37:E$45)*$AB12+VLOOKUP($AC$2,一级属性!$E$41:$P$64,COLUMNS(一级属性!$E$41:G$64),0)*($AB12+0.25*IF($AB12&lt;10,1,ROUNDDOWN($AB12,-1)))+VLOOKUP($AC$2,宝石属性!$B$43:$M$66,COLUMNS(宝石属性!$B$43:D$66),0)*10*VLOOKUP(ROUNDDOWN($AB12,-1),宝石属性!$B$25:$N$41,2,0)*VLOOKUP(ROUNDDOWN($AB12,-1),宝石属性!$B$25:$N$41,3,0)+VLOOKUP($AC$2,职业被动!$B$6:$M$29,COLUMNS(职业被动!$B$6:D$29),0)*$AB12,0)</f>
        <v>560</v>
      </c>
      <c r="AD12" s="9">
        <f>ROUND(属性投放!E$4+装备属性!E$4*IF($AB12&lt;10,1,ROUNDDOWN($AB12,-1))+SUM(属性投放!F$37:F$45)*$AB12+VLOOKUP($AC$2,一级属性!$E$41:$P$64,COLUMNS(一级属性!$E$41:H$64),0)*($AB12+0.25*IF($AB12&lt;10,1,ROUNDDOWN($AB12,-1)))+VLOOKUP($AC$2,宝石属性!$B$43:$M$66,COLUMNS(宝石属性!$B$43:E$66),0)*10*VLOOKUP(ROUNDDOWN($AB12,-1),宝石属性!$B$25:$N$41,2,0)*VLOOKUP(ROUNDDOWN($AB12,-1),宝石属性!$B$25:$N$41,3,0)+VLOOKUP($AC$2,职业被动!$B$6:$M$29,COLUMNS(职业被动!$B$6:E$29),0)*$AB12,0)</f>
        <v>343</v>
      </c>
      <c r="AE12" s="9">
        <f>ROUND(属性投放!F$4+装备属性!F$4*IF($AB12&lt;10,1,ROUNDDOWN($AB12,-1))+SUM(属性投放!G$37:G$45)*$AB12+VLOOKUP($AC$2,一级属性!$E$41:$P$64,COLUMNS(一级属性!$E$41:I$64),0)*($AB12+0.25*IF($AB12&lt;10,1,ROUNDDOWN($AB12,-1)))+VLOOKUP($AC$2,宝石属性!$B$43:$M$66,COLUMNS(宝石属性!$B$43:F$66),0)*10*VLOOKUP(ROUNDDOWN($AB12,-1),宝石属性!$B$25:$N$41,2,0)*VLOOKUP(ROUNDDOWN($AB12,-1),宝石属性!$B$25:$N$41,3,0)+VLOOKUP($AC$2,职业被动!$B$6:$M$29,COLUMNS(职业被动!$B$6:F$29),0)*$AB12,0)</f>
        <v>163</v>
      </c>
      <c r="AF12" s="9">
        <f>ROUND(属性投放!G$4+装备属性!G$4*IF($AB12&lt;10,1,ROUNDDOWN($AB12,-1))+SUM(属性投放!H$37:H$45)*$AB12+VLOOKUP($AC$2,一级属性!$E$41:$P$64,COLUMNS(一级属性!$E$41:J$64),0)*($AB12+0.25*IF($AB12&lt;10,1,ROUNDDOWN($AB12,-1)))+VLOOKUP($AC$2,宝石属性!$B$43:$M$66,COLUMNS(宝石属性!$B$43:G$66),0)*10*VLOOKUP(ROUNDDOWN($AB12,-1),宝石属性!$B$25:$N$41,2,0)*VLOOKUP(ROUNDDOWN($AB12,-1),宝石属性!$B$25:$N$41,3,0)+VLOOKUP($AC$2,职业被动!$B$6:$M$29,COLUMNS(职业被动!$B$6:G$29),0)*$AB12,0)</f>
        <v>101</v>
      </c>
      <c r="AG12" s="9">
        <f>ROUND(属性投放!H$4+装备属性!H$4*IF($AB12&lt;10,1,ROUNDDOWN($AB12,-1))+SUM(属性投放!I$37:I$45)*$AB12+VLOOKUP($AC$2,一级属性!$E$41:$P$64,COLUMNS(一级属性!$E$41:K$64),0)*($AB12+0.25*IF($AB12&lt;10,1,ROUNDDOWN($AB12,-1)))+VLOOKUP($AC$2,宝石属性!$B$43:$M$66,COLUMNS(宝石属性!$B$43:H$66),0)*10*VLOOKUP(ROUNDDOWN($AB12,-1),宝石属性!$B$25:$N$41,2,0)*VLOOKUP(ROUNDDOWN($AB12,-1),宝石属性!$B$25:$N$41,3,0)+VLOOKUP($AC$2,职业被动!$B$6:$M$29,COLUMNS(职业被动!$B$6:H$29),0)*$AB12,0)</f>
        <v>102</v>
      </c>
      <c r="AH12" s="9">
        <f>ROUND(属性投放!I$4+装备属性!I$4*IF($AB12&lt;10,1,ROUNDDOWN($AB12,-1))+SUM(属性投放!J$37:J$45)*$AB12+VLOOKUP($AC$2,一级属性!$E$41:$P$64,COLUMNS(一级属性!$E$41:L$64),0)*($AB12+0.25*IF($AB12&lt;10,1,ROUNDDOWN($AB12,-1)))+VLOOKUP($AC$2,宝石属性!$B$43:$M$66,COLUMNS(宝石属性!$B$43:I$66),0)*10*VLOOKUP(ROUNDDOWN($AB12,-1),宝石属性!$B$25:$N$41,2,0)*VLOOKUP(ROUNDDOWN($AB12,-1),宝石属性!$B$25:$N$41,3,0)+VLOOKUP($AC$2,职业被动!$B$6:$M$29,COLUMNS(职业被动!$B$6:I$29),0)*$AB12,0)</f>
        <v>99</v>
      </c>
      <c r="AI12" s="9">
        <f>ROUND(属性投放!J$4+装备属性!J$4*IF($AB12&lt;10,1,ROUNDDOWN($AB12,-1))+SUM(属性投放!K$37:K$45)*$AB12+VLOOKUP($AC$2,一级属性!$E$41:$P$64,COLUMNS(一级属性!$E$41:M$64),0)*($AB12+0.25*IF($AB12&lt;10,1,ROUNDDOWN($AB12,-1)))+VLOOKUP($AC$2,宝石属性!$B$43:$M$66,COLUMNS(宝石属性!$B$43:J$66),0)*10*VLOOKUP(ROUNDDOWN($AB12,-1),宝石属性!$B$25:$N$41,2,0)*VLOOKUP(ROUNDDOWN($AB12,-1),宝石属性!$B$25:$N$41,3,0)+VLOOKUP($AC$2,职业被动!$B$6:$M$29,COLUMNS(职业被动!$B$6:J$29),0)*$AB12,0)</f>
        <v>68</v>
      </c>
      <c r="AJ12" s="9">
        <f>ROUND(属性投放!K$4+装备属性!K$4*IF($AB12&lt;10,1,ROUNDDOWN($AB12,-1))+SUM(属性投放!L$37:L$45)*$AB12+VLOOKUP($AC$2,一级属性!$E$41:$P$64,COLUMNS(一级属性!$E$41:N$64),0)*($AB12+0.25*IF($AB12&lt;10,1,ROUNDDOWN($AB12,-1)))+VLOOKUP($AC$2,宝石属性!$B$43:$M$66,COLUMNS(宝石属性!$B$43:K$66),0)*10*VLOOKUP(ROUNDDOWN($AB12,-1),宝石属性!$B$25:$N$41,2,0)*VLOOKUP(ROUNDDOWN($AB12,-1),宝石属性!$B$25:$N$41,3,0)+VLOOKUP($AC$2,职业被动!$B$6:$M$29,COLUMNS(职业被动!$B$6:K$29),0)*$AB12,0)</f>
        <v>28</v>
      </c>
      <c r="AK12" s="9">
        <f>ROUND(属性投放!L$4+装备属性!L$4*IF($AB12&lt;10,1,ROUNDDOWN($AB12,-1))+SUM(属性投放!M$37:M$45)*$AB12+VLOOKUP($AC$2,一级属性!$E$41:$P$64,COLUMNS(一级属性!$E$41:O$64),0)*($AB12+0.25*IF($AB12&lt;10,1,ROUNDDOWN($AB12,-1)))+VLOOKUP($AC$2,宝石属性!$B$43:$M$66,COLUMNS(宝石属性!$B$43:L$66),0)*10*VLOOKUP(ROUNDDOWN($AB12,-1),宝石属性!$B$25:$N$41,2,0)*VLOOKUP(ROUNDDOWN($AB12,-1),宝石属性!$B$25:$N$41,3,0)+VLOOKUP($AC$2,职业被动!$B$6:$M$29,COLUMNS(职业被动!$B$6:L$29),0)*$AB12,0)</f>
        <v>3</v>
      </c>
      <c r="AL12" s="9">
        <f>ROUND(属性投放!M$4+装备属性!M$4*IF($AB12&lt;10,1,ROUNDDOWN($AB12,-1))+SUM(属性投放!N$37:N$45)*$AB12+VLOOKUP($AC$2,一级属性!$E$41:$P$64,COLUMNS(一级属性!$E$41:P$64),0)*($AB12+0.25*IF($AB12&lt;10,1,ROUNDDOWN($AB12,-1)))+VLOOKUP($AC$2,宝石属性!$B$43:$M$66,COLUMNS(宝石属性!$B$43:M$66),0)*10*VLOOKUP(ROUNDDOWN($AB12,-1),宝石属性!$B$25:$N$41,2,0)*VLOOKUP(ROUNDDOWN($AB12,-1),宝石属性!$B$25:$N$41,3,0)+VLOOKUP($AC$2,职业被动!$B$6:$M$29,COLUMNS(职业被动!$B$6:M$29),0)*$AB12,0)</f>
        <v>93</v>
      </c>
      <c r="AM12" s="48">
        <f>属性价值和能力评分!$F$9+ROUND(属性价值和能力评分!$F$38*10,0)*AB12+ROUND((SUM(装备属性!$W$9:$W$14)+属性价值和能力评分!$F$38*1.25+1.4+2.8)*IF(AB12&lt;10,1,ROUNDDOWN(AB12,-1)),0)+15*VLOOKUP(ROUNDDOWN(AB12,-1),宝石属性!$B$26:$D$41,2,0)*6*VLOOKUP(ROUNDDOWN(AB12,-1),宝石属性!$B$26:$D$41,3,0)+(属性价值和能力评分!$F$49*9+属性价值和能力评分!$F$50*2+属性价值和能力评分!$F$53*8/5)*AB12</f>
        <v>1726</v>
      </c>
      <c r="AO12" s="1">
        <v>9</v>
      </c>
      <c r="AP12" s="9">
        <f>ROUND(属性投放!D$4+装备属性!D$4*IF($AO12&lt;10,1,ROUNDDOWN($AO12,-1))+SUM(属性投放!E$37:E$45)*$AO12+VLOOKUP($AP$2,一级属性!$E$41:$P$64,COLUMNS(一级属性!$E$41:G$64),0)*($AO12+0.25*IF($AO12&lt;10,1,ROUNDDOWN($AO12,-1)))+VLOOKUP($AP$2,宝石属性!$B$43:$M$66,COLUMNS(宝石属性!$B$43:D$66),0)*10*VLOOKUP(ROUNDDOWN($AO12,-1),宝石属性!$B$25:$N$41,2,0)*VLOOKUP(ROUNDDOWN($AO12,-1),宝石属性!$B$25:$N$41,3,0)+VLOOKUP($AP$2,职业被动!$B$6:$M$29,COLUMNS(职业被动!$B$6:D$29),0)*$AO12,0)</f>
        <v>560</v>
      </c>
      <c r="AQ12" s="9">
        <f>ROUND(属性投放!E$4+装备属性!E$4*IF($AO12&lt;10,1,ROUNDDOWN($AO12,-1))+SUM(属性投放!F$37:F$45)*$AO12+VLOOKUP($AP$2,一级属性!$E$41:$P$64,COLUMNS(一级属性!$E$41:H$64),0)*($AO12+0.25*IF($AO12&lt;10,1,ROUNDDOWN($AO12,-1)))+VLOOKUP($AP$2,宝石属性!$B$43:$M$66,COLUMNS(宝石属性!$B$43:E$66),0)*10*VLOOKUP(ROUNDDOWN($AO12,-1),宝石属性!$B$25:$N$41,2,0)*VLOOKUP(ROUNDDOWN($AO12,-1),宝石属性!$B$25:$N$41,3,0)+VLOOKUP($AP$2,职业被动!$B$6:$M$29,COLUMNS(职业被动!$B$6:E$29),0)*$AO12,0)</f>
        <v>482</v>
      </c>
      <c r="AR12" s="9">
        <f>ROUND(属性投放!F$4+装备属性!F$4*IF($AO12&lt;10,1,ROUNDDOWN($AO12,-1))+SUM(属性投放!G$37:G$45)*$AO12+VLOOKUP($AP$2,一级属性!$E$41:$P$64,COLUMNS(一级属性!$E$41:I$64),0)*($AO12+0.25*IF($AO12&lt;10,1,ROUNDDOWN($AO12,-1)))+VLOOKUP($AP$2,宝石属性!$B$43:$M$66,COLUMNS(宝石属性!$B$43:F$66),0)*10*VLOOKUP(ROUNDDOWN($AO12,-1),宝石属性!$B$25:$N$41,2,0)*VLOOKUP(ROUNDDOWN($AO12,-1),宝石属性!$B$25:$N$41,3,0)+VLOOKUP($AP$2,职业被动!$B$6:$M$29,COLUMNS(职业被动!$B$6:F$29),0)*$AO12,0)</f>
        <v>126</v>
      </c>
      <c r="AS12" s="9">
        <f>ROUND(属性投放!G$4+装备属性!G$4*IF($AO12&lt;10,1,ROUNDDOWN($AO12,-1))+SUM(属性投放!H$37:H$45)*$AO12+VLOOKUP($AP$2,一级属性!$E$41:$P$64,COLUMNS(一级属性!$E$41:J$64),0)*($AO12+0.25*IF($AO12&lt;10,1,ROUNDDOWN($AO12,-1)))+VLOOKUP($AP$2,宝石属性!$B$43:$M$66,COLUMNS(宝石属性!$B$43:G$66),0)*10*VLOOKUP(ROUNDDOWN($AO12,-1),宝石属性!$B$25:$N$41,2,0)*VLOOKUP(ROUNDDOWN($AO12,-1),宝石属性!$B$25:$N$41,3,0)+VLOOKUP($AP$2,职业被动!$B$6:$M$29,COLUMNS(职业被动!$B$6:G$29),0)*$AO12,0)</f>
        <v>83</v>
      </c>
      <c r="AT12" s="9">
        <f>ROUND(属性投放!H$4+装备属性!H$4*IF($AO12&lt;10,1,ROUNDDOWN($AO12,-1))+SUM(属性投放!I$37:I$45)*$AO12+VLOOKUP($AP$2,一级属性!$E$41:$P$64,COLUMNS(一级属性!$E$41:K$64),0)*($AO12+0.25*IF($AO12&lt;10,1,ROUNDDOWN($AO12,-1)))+VLOOKUP($AP$2,宝石属性!$B$43:$M$66,COLUMNS(宝石属性!$B$43:H$66),0)*10*VLOOKUP(ROUNDDOWN($AO12,-1),宝石属性!$B$25:$N$41,2,0)*VLOOKUP(ROUNDDOWN($AO12,-1),宝石属性!$B$25:$N$41,3,0)+VLOOKUP($AP$2,职业被动!$B$6:$M$29,COLUMNS(职业被动!$B$6:H$29),0)*$AO12,0)</f>
        <v>130</v>
      </c>
      <c r="AU12" s="9">
        <f>ROUND(属性投放!I$4+装备属性!I$4*IF($AO12&lt;10,1,ROUNDDOWN($AO12,-1))+SUM(属性投放!J$37:J$45)*$AO12+VLOOKUP($AP$2,一级属性!$E$41:$P$64,COLUMNS(一级属性!$E$41:L$64),0)*($AO12+0.25*IF($AO12&lt;10,1,ROUNDDOWN($AO12,-1)))+VLOOKUP($AP$2,宝石属性!$B$43:$M$66,COLUMNS(宝石属性!$B$43:I$66),0)*10*VLOOKUP(ROUNDDOWN($AO12,-1),宝石属性!$B$25:$N$41,2,0)*VLOOKUP(ROUNDDOWN($AO12,-1),宝石属性!$B$25:$N$41,3,0)+VLOOKUP($AP$2,职业被动!$B$6:$M$29,COLUMNS(职业被动!$B$6:I$29),0)*$AO12,0)</f>
        <v>104</v>
      </c>
      <c r="AV12" s="9">
        <f>ROUND(属性投放!J$4+装备属性!J$4*IF($AO12&lt;10,1,ROUNDDOWN($AO12,-1))+SUM(属性投放!K$37:K$45)*$AO12+VLOOKUP($AP$2,一级属性!$E$41:$P$64,COLUMNS(一级属性!$E$41:M$64),0)*($AO12+0.25*IF($AO12&lt;10,1,ROUNDDOWN($AO12,-1)))+VLOOKUP($AP$2,宝石属性!$B$43:$M$66,COLUMNS(宝石属性!$B$43:J$66),0)*10*VLOOKUP(ROUNDDOWN($AO12,-1),宝石属性!$B$25:$N$41,2,0)*VLOOKUP(ROUNDDOWN($AO12,-1),宝石属性!$B$25:$N$41,3,0)+VLOOKUP($AP$2,职业被动!$B$6:$M$29,COLUMNS(职业被动!$B$6:J$29),0)*$AO12,0)</f>
        <v>75</v>
      </c>
      <c r="AW12" s="9">
        <f>ROUND(属性投放!K$4+装备属性!K$4*IF($AO12&lt;10,1,ROUNDDOWN($AO12,-1))+SUM(属性投放!L$37:L$45)*$AO12+VLOOKUP($AP$2,一级属性!$E$41:$P$64,COLUMNS(一级属性!$E$41:N$64),0)*($AO12+0.25*IF($AO12&lt;10,1,ROUNDDOWN($AO12,-1)))+VLOOKUP($AP$2,宝石属性!$B$43:$M$66,COLUMNS(宝石属性!$B$43:K$66),0)*10*VLOOKUP(ROUNDDOWN($AO12,-1),宝石属性!$B$25:$N$41,2,0)*VLOOKUP(ROUNDDOWN($AO12,-1),宝石属性!$B$25:$N$41,3,0)+VLOOKUP($AP$2,职业被动!$B$6:$M$29,COLUMNS(职业被动!$B$6:K$29),0)*$AO12,0)</f>
        <v>28</v>
      </c>
      <c r="AX12" s="9">
        <f>ROUND(属性投放!L$4+装备属性!L$4*IF($AO12&lt;10,1,ROUNDDOWN($AO12,-1))+SUM(属性投放!M$37:M$45)*$AO12+VLOOKUP($AP$2,一级属性!$E$41:$P$64,COLUMNS(一级属性!$E$41:O$64),0)*($AO12+0.25*IF($AO12&lt;10,1,ROUNDDOWN($AO12,-1)))+VLOOKUP($AP$2,宝石属性!$B$43:$M$66,COLUMNS(宝石属性!$B$43:L$66),0)*10*VLOOKUP(ROUNDDOWN($AO12,-1),宝石属性!$B$25:$N$41,2,0)*VLOOKUP(ROUNDDOWN($AO12,-1),宝石属性!$B$25:$N$41,3,0)+VLOOKUP($AP$2,职业被动!$B$6:$M$29,COLUMNS(职业被动!$B$6:L$29),0)*$AO12,0)</f>
        <v>93</v>
      </c>
      <c r="AY12" s="9">
        <f>ROUND(属性投放!M$4+装备属性!M$4*IF($AO12&lt;10,1,ROUNDDOWN($AO12,-1))+SUM(属性投放!N$37:N$45)*$AO12+VLOOKUP($AP$2,一级属性!$E$41:$P$64,COLUMNS(一级属性!$E$41:P$64),0)*($AO12+0.25*IF($AO12&lt;10,1,ROUNDDOWN($AO12,-1)))+VLOOKUP($AP$2,宝石属性!$B$43:$M$66,COLUMNS(宝石属性!$B$43:M$66),0)*10*VLOOKUP(ROUNDDOWN($AO12,-1),宝石属性!$B$25:$N$41,2,0)*VLOOKUP(ROUNDDOWN($AO12,-1),宝石属性!$B$25:$N$41,3,0)+VLOOKUP($AP$2,职业被动!$B$6:$M$29,COLUMNS(职业被动!$B$6:M$29),0)*$AO12,0)</f>
        <v>93</v>
      </c>
      <c r="AZ12" s="48">
        <f>属性价值和能力评分!$F$9+ROUND(属性价值和能力评分!$F$38*10,0)*AO12+ROUND((SUM(装备属性!$W$9:$W$14)+属性价值和能力评分!$F$38*1.25+1.4+2.8)*IF(AO12&lt;10,1,ROUNDDOWN(AO12,-1)),0)+15*VLOOKUP(ROUNDDOWN(AO12,-1),宝石属性!$B$26:$D$41,2,0)*6*VLOOKUP(ROUNDDOWN(AO12,-1),宝石属性!$B$26:$D$41,3,0)+(属性价值和能力评分!$F$49*9+属性价值和能力评分!$F$50*2+属性价值和能力评分!$F$53*8/5)*AO12</f>
        <v>1726</v>
      </c>
      <c r="BB12" s="1">
        <v>9</v>
      </c>
      <c r="BC12" s="9">
        <f>ROUND(属性投放!D$4+装备属性!D$4*IF($BB12&lt;10,1,ROUNDDOWN($BB12,-1))+SUM(属性投放!E$37:E$45)*$BB12+VLOOKUP($BC$2,一级属性!$E$41:$P$64,COLUMNS(一级属性!$E$41:G$64),0)*($BB12+0.25*IF($BB12&lt;10,1,ROUNDDOWN($BB12,-1)))+VLOOKUP($BC$2,宝石属性!$B$43:$M$66,COLUMNS(宝石属性!$B$43:D$66),0)*10*VLOOKUP(ROUNDDOWN($BB12,-1),宝石属性!$B$25:$N$41,2,0)*VLOOKUP(ROUNDDOWN($BB12,-1),宝石属性!$B$25:$N$41,3,0)+VLOOKUP($BC$2,职业被动!$B$6:$M$29,COLUMNS(职业被动!$B$6:D$29),0)*$BB12,0)</f>
        <v>497</v>
      </c>
      <c r="BD12" s="9">
        <f>ROUND(属性投放!E$4+装备属性!E$4*IF($BB12&lt;10,1,ROUNDDOWN($BB12,-1))+SUM(属性投放!F$37:F$45)*$BB12+VLOOKUP($BC$2,一级属性!$E$41:$P$64,COLUMNS(一级属性!$E$41:H$64),0)*($BB12+0.25*IF($BB12&lt;10,1,ROUNDDOWN($BB12,-1)))+VLOOKUP($BC$2,宝石属性!$B$43:$M$66,COLUMNS(宝石属性!$B$43:E$66),0)*10*VLOOKUP(ROUNDDOWN($BB12,-1),宝石属性!$B$25:$N$41,2,0)*VLOOKUP(ROUNDDOWN($BB12,-1),宝石属性!$B$25:$N$41,3,0)+VLOOKUP($BC$2,职业被动!$B$6:$M$29,COLUMNS(职业被动!$B$6:E$29),0)*$BB12,0)</f>
        <v>528</v>
      </c>
      <c r="BE12" s="9">
        <f>ROUND(属性投放!F$4+装备属性!F$4*IF($BB12&lt;10,1,ROUNDDOWN($BB12,-1))+SUM(属性投放!G$37:G$45)*$BB12+VLOOKUP($BC$2,一级属性!$E$41:$P$64,COLUMNS(一级属性!$E$41:I$64),0)*($BB12+0.25*IF($BB12&lt;10,1,ROUNDDOWN($BB12,-1)))+VLOOKUP($BC$2,宝石属性!$B$43:$M$66,COLUMNS(宝石属性!$B$43:F$66),0)*10*VLOOKUP(ROUNDDOWN($BB12,-1),宝石属性!$B$25:$N$41,2,0)*VLOOKUP(ROUNDDOWN($BB12,-1),宝石属性!$B$25:$N$41,3,0)+VLOOKUP($BC$2,职业被动!$B$6:$M$29,COLUMNS(职业被动!$B$6:F$29),0)*$BB12,0)</f>
        <v>126</v>
      </c>
      <c r="BF12" s="9">
        <f>ROUND(属性投放!G$4+装备属性!G$4*IF($BB12&lt;10,1,ROUNDDOWN($BB12,-1))+SUM(属性投放!H$37:H$45)*$BB12+VLOOKUP($BC$2,一级属性!$E$41:$P$64,COLUMNS(一级属性!$E$41:J$64),0)*($BB12+0.25*IF($BB12&lt;10,1,ROUNDDOWN($BB12,-1)))+VLOOKUP($BC$2,宝石属性!$B$43:$M$66,COLUMNS(宝石属性!$B$43:G$66),0)*10*VLOOKUP(ROUNDDOWN($BB12,-1),宝石属性!$B$25:$N$41,2,0)*VLOOKUP(ROUNDDOWN($BB12,-1),宝石属性!$B$25:$N$41,3,0)+VLOOKUP($BC$2,职业被动!$B$6:$M$29,COLUMNS(职业被动!$B$6:G$29),0)*$BB12,0)</f>
        <v>83</v>
      </c>
      <c r="BG12" s="9">
        <f>ROUND(属性投放!H$4+装备属性!H$4*IF($BB12&lt;10,1,ROUNDDOWN($BB12,-1))+SUM(属性投放!I$37:I$45)*$BB12+VLOOKUP($BC$2,一级属性!$E$41:$P$64,COLUMNS(一级属性!$E$41:K$64),0)*($BB12+0.25*IF($BB12&lt;10,1,ROUNDDOWN($BB12,-1)))+VLOOKUP($BC$2,宝石属性!$B$43:$M$66,COLUMNS(宝石属性!$B$43:H$66),0)*10*VLOOKUP(ROUNDDOWN($BB12,-1),宝石属性!$B$25:$N$41,2,0)*VLOOKUP(ROUNDDOWN($BB12,-1),宝石属性!$B$25:$N$41,3,0)+VLOOKUP($BC$2,职业被动!$B$6:$M$29,COLUMNS(职业被动!$B$6:H$29),0)*$BB12,0)</f>
        <v>157</v>
      </c>
      <c r="BH12" s="9">
        <f>ROUND(属性投放!I$4+装备属性!I$4*IF($BB12&lt;10,1,ROUNDDOWN($BB12,-1))+SUM(属性投放!J$37:J$45)*$BB12+VLOOKUP($BC$2,一级属性!$E$41:$P$64,COLUMNS(一级属性!$E$41:L$64),0)*($BB12+0.25*IF($BB12&lt;10,1,ROUNDDOWN($BB12,-1)))+VLOOKUP($BC$2,宝石属性!$B$43:$M$66,COLUMNS(宝石属性!$B$43:I$66),0)*10*VLOOKUP(ROUNDDOWN($BB12,-1),宝石属性!$B$25:$N$41,2,0)*VLOOKUP(ROUNDDOWN($BB12,-1),宝石属性!$B$25:$N$41,3,0)+VLOOKUP($BC$2,职业被动!$B$6:$M$29,COLUMNS(职业被动!$B$6:I$29),0)*$BB12,0)</f>
        <v>123</v>
      </c>
      <c r="BI12" s="9">
        <f>ROUND(属性投放!J$4+装备属性!J$4*IF($BB12&lt;10,1,ROUNDDOWN($BB12,-1))+SUM(属性投放!K$37:K$45)*$BB12+VLOOKUP($BC$2,一级属性!$E$41:$P$64,COLUMNS(一级属性!$E$41:M$64),0)*($BB12+0.25*IF($BB12&lt;10,1,ROUNDDOWN($BB12,-1)))+VLOOKUP($BC$2,宝石属性!$B$43:$M$66,COLUMNS(宝石属性!$B$43:J$66),0)*10*VLOOKUP(ROUNDDOWN($BB12,-1),宝石属性!$B$25:$N$41,2,0)*VLOOKUP(ROUNDDOWN($BB12,-1),宝石属性!$B$25:$N$41,3,0)+VLOOKUP($BC$2,职业被动!$B$6:$M$29,COLUMNS(职业被动!$B$6:J$29),0)*$BB12,0)</f>
        <v>61</v>
      </c>
      <c r="BJ12" s="9">
        <f>ROUND(属性投放!K$4+装备属性!K$4*IF($BB12&lt;10,1,ROUNDDOWN($BB12,-1))+SUM(属性投放!L$37:L$45)*$BB12+VLOOKUP($BC$2,一级属性!$E$41:$P$64,COLUMNS(一级属性!$E$41:N$64),0)*($BB12+0.25*IF($BB12&lt;10,1,ROUNDDOWN($BB12,-1)))+VLOOKUP($BC$2,宝石属性!$B$43:$M$66,COLUMNS(宝石属性!$B$43:K$66),0)*10*VLOOKUP(ROUNDDOWN($BB12,-1),宝石属性!$B$25:$N$41,2,0)*VLOOKUP(ROUNDDOWN($BB12,-1),宝石属性!$B$25:$N$41,3,0)+VLOOKUP($BC$2,职业被动!$B$6:$M$29,COLUMNS(职业被动!$B$6:K$29),0)*$BB12,0)</f>
        <v>28</v>
      </c>
      <c r="BK12" s="9">
        <f>ROUND(属性投放!L$4+装备属性!L$4*IF($BB12&lt;10,1,ROUNDDOWN($BB12,-1))+SUM(属性投放!M$37:M$45)*$BB12+VLOOKUP($BC$2,一级属性!$E$41:$P$64,COLUMNS(一级属性!$E$41:O$64),0)*($BB12+0.25*IF($BB12&lt;10,1,ROUNDDOWN($BB12,-1)))+VLOOKUP($BC$2,宝石属性!$B$43:$M$66,COLUMNS(宝石属性!$B$43:L$66),0)*10*VLOOKUP(ROUNDDOWN($BB12,-1),宝石属性!$B$25:$N$41,2,0)*VLOOKUP(ROUNDDOWN($BB12,-1),宝石属性!$B$25:$N$41,3,0)+VLOOKUP($BC$2,职业被动!$B$6:$M$29,COLUMNS(职业被动!$B$6:L$29),0)*$BB12,0)</f>
        <v>3</v>
      </c>
      <c r="BL12" s="9">
        <f>ROUND(属性投放!M$4+装备属性!M$4*IF($BB12&lt;10,1,ROUNDDOWN($BB12,-1))+SUM(属性投放!N$37:N$45)*$BB12+VLOOKUP($BC$2,一级属性!$E$41:$P$64,COLUMNS(一级属性!$E$41:P$64),0)*($BB12+0.25*IF($BB12&lt;10,1,ROUNDDOWN($BB12,-1)))+VLOOKUP($BC$2,宝石属性!$B$43:$M$66,COLUMNS(宝石属性!$B$43:M$66),0)*10*VLOOKUP(ROUNDDOWN($BB12,-1),宝石属性!$B$25:$N$41,2,0)*VLOOKUP(ROUNDDOWN($BB12,-1),宝石属性!$B$25:$N$41,3,0)+VLOOKUP($BC$2,职业被动!$B$6:$M$29,COLUMNS(职业被动!$B$6:M$29),0)*$BB12,0)</f>
        <v>93</v>
      </c>
      <c r="BM12" s="48">
        <f>属性价值和能力评分!$F$9+ROUND(属性价值和能力评分!$F$38*10,0)*BB12+ROUND((SUM(装备属性!$W$9:$W$14)+属性价值和能力评分!$F$38*1.25+1.4+2.8)*IF(BB12&lt;10,1,ROUNDDOWN(BB12,-1)),0)+15*VLOOKUP(ROUNDDOWN(BB12,-1),宝石属性!$B$26:$D$41,2,0)*6*VLOOKUP(ROUNDDOWN(BB12,-1),宝石属性!$B$26:$D$41,3,0)+(属性价值和能力评分!$F$49*9+属性价值和能力评分!$F$50*2+属性价值和能力评分!$F$53*8/5)*BB12</f>
        <v>1726</v>
      </c>
      <c r="BO12" s="1">
        <v>9</v>
      </c>
      <c r="BP12" s="9">
        <f>ROUND(属性投放!D$4+装备属性!D$4*IF($BO12&lt;10,1,ROUNDDOWN($BO12,-1))+SUM(属性投放!E$37:E$45)*$BO12+VLOOKUP($BP$2,一级属性!$E$41:$P$64,COLUMNS(一级属性!$E$41:G$64),0)*($BO12+0.25*IF($BO12&lt;10,1,ROUNDDOWN($BO12,-1)))+VLOOKUP($BP$2,宝石属性!$B$43:$M$66,COLUMNS(宝石属性!$B$43:D$66),0)*10*VLOOKUP(ROUNDDOWN($BO12,-1),宝石属性!$B$25:$N$41,2,0)*VLOOKUP(ROUNDDOWN($BO12,-1),宝石属性!$B$25:$N$41,3,0)+VLOOKUP($BP$2,职业被动!$B$6:$M$29,COLUMNS(职业被动!$B$6:D$29),0)*$BO12,0)</f>
        <v>623</v>
      </c>
      <c r="BQ12" s="9">
        <f>ROUND(属性投放!E$4+装备属性!E$4*IF($BO12&lt;10,1,ROUNDDOWN($BO12,-1))+SUM(属性投放!F$37:F$45)*$BO12+VLOOKUP($BP$2,一级属性!$E$41:$P$64,COLUMNS(一级属性!$E$41:H$64),0)*($BO12+0.25*IF($BO12&lt;10,1,ROUNDDOWN($BO12,-1)))+VLOOKUP($BP$2,宝石属性!$B$43:$M$66,COLUMNS(宝石属性!$B$43:E$66),0)*10*VLOOKUP(ROUNDDOWN($BO12,-1),宝石属性!$B$25:$N$41,2,0)*VLOOKUP(ROUNDDOWN($BO12,-1),宝石属性!$B$25:$N$41,3,0)+VLOOKUP($BP$2,职业被动!$B$6:$M$29,COLUMNS(职业被动!$B$6:E$29),0)*$BO12,0)</f>
        <v>482</v>
      </c>
      <c r="BR12" s="9">
        <f>ROUND(属性投放!F$4+装备属性!F$4*IF($BO12&lt;10,1,ROUNDDOWN($BO12,-1))+SUM(属性投放!G$37:G$45)*$BO12+VLOOKUP($BP$2,一级属性!$E$41:$P$64,COLUMNS(一级属性!$E$41:I$64),0)*($BO12+0.25*IF($BO12&lt;10,1,ROUNDDOWN($BO12,-1)))+VLOOKUP($BP$2,宝石属性!$B$43:$M$66,COLUMNS(宝石属性!$B$43:F$66),0)*10*VLOOKUP(ROUNDDOWN($BO12,-1),宝石属性!$B$25:$N$41,2,0)*VLOOKUP(ROUNDDOWN($BO12,-1),宝石属性!$B$25:$N$41,3,0)+VLOOKUP($BP$2,职业被动!$B$6:$M$29,COLUMNS(职业被动!$B$6:F$29),0)*$BO12,0)</f>
        <v>126</v>
      </c>
      <c r="BS12" s="9">
        <f>ROUND(属性投放!G$4+装备属性!G$4*IF($BO12&lt;10,1,ROUNDDOWN($BO12,-1))+SUM(属性投放!H$37:H$45)*$BO12+VLOOKUP($BP$2,一级属性!$E$41:$P$64,COLUMNS(一级属性!$E$41:J$64),0)*($BO12+0.25*IF($BO12&lt;10,1,ROUNDDOWN($BO12,-1)))+VLOOKUP($BP$2,宝石属性!$B$43:$M$66,COLUMNS(宝石属性!$B$43:G$66),0)*10*VLOOKUP(ROUNDDOWN($BO12,-1),宝石属性!$B$25:$N$41,2,0)*VLOOKUP(ROUNDDOWN($BO12,-1),宝石属性!$B$25:$N$41,3,0)+VLOOKUP($BP$2,职业被动!$B$6:$M$29,COLUMNS(职业被动!$B$6:G$29),0)*$BO12,0)</f>
        <v>83</v>
      </c>
      <c r="BT12" s="9">
        <f>ROUND(属性投放!H$4+装备属性!H$4*IF($BO12&lt;10,1,ROUNDDOWN($BO12,-1))+SUM(属性投放!I$37:I$45)*$BO12+VLOOKUP($BP$2,一级属性!$E$41:$P$64,COLUMNS(一级属性!$E$41:K$64),0)*($BO12+0.25*IF($BO12&lt;10,1,ROUNDDOWN($BO12,-1)))+VLOOKUP($BP$2,宝石属性!$B$43:$M$66,COLUMNS(宝石属性!$B$43:H$66),0)*10*VLOOKUP(ROUNDDOWN($BO12,-1),宝石属性!$B$25:$N$41,2,0)*VLOOKUP(ROUNDDOWN($BO12,-1),宝石属性!$B$25:$N$41,3,0)+VLOOKUP($BP$2,职业被动!$B$6:$M$29,COLUMNS(职业被动!$B$6:H$29),0)*$BO12,0)</f>
        <v>139</v>
      </c>
      <c r="BU12" s="9">
        <f>ROUND(属性投放!I$4+装备属性!I$4*IF($BO12&lt;10,1,ROUNDDOWN($BO12,-1))+SUM(属性投放!J$37:J$45)*$BO12+VLOOKUP($BP$2,一级属性!$E$41:$P$64,COLUMNS(一级属性!$E$41:L$64),0)*($BO12+0.25*IF($BO12&lt;10,1,ROUNDDOWN($BO12,-1)))+VLOOKUP($BP$2,宝石属性!$B$43:$M$66,COLUMNS(宝石属性!$B$43:I$66),0)*10*VLOOKUP(ROUNDDOWN($BO12,-1),宝石属性!$B$25:$N$41,2,0)*VLOOKUP(ROUNDDOWN($BO12,-1),宝石属性!$B$25:$N$41,3,0)+VLOOKUP($BP$2,职业被动!$B$6:$M$29,COLUMNS(职业被动!$B$6:I$29),0)*$BO12,0)</f>
        <v>104</v>
      </c>
      <c r="BV12" s="9">
        <f>ROUND(属性投放!J$4+装备属性!J$4*IF($BO12&lt;10,1,ROUNDDOWN($BO12,-1))+SUM(属性投放!K$37:K$45)*$BO12+VLOOKUP($BP$2,一级属性!$E$41:$P$64,COLUMNS(一级属性!$E$41:M$64),0)*($BO12+0.25*IF($BO12&lt;10,1,ROUNDDOWN($BO12,-1)))+VLOOKUP($BP$2,宝石属性!$B$43:$M$66,COLUMNS(宝石属性!$B$43:J$66),0)*10*VLOOKUP(ROUNDDOWN($BO12,-1),宝石属性!$B$25:$N$41,2,0)*VLOOKUP(ROUNDDOWN($BO12,-1),宝石属性!$B$25:$N$41,3,0)+VLOOKUP($BP$2,职业被动!$B$6:$M$29,COLUMNS(职业被动!$B$6:J$29),0)*$BO12,0)</f>
        <v>75</v>
      </c>
      <c r="BW12" s="9">
        <f>ROUND(属性投放!K$4+装备属性!K$4*IF($BO12&lt;10,1,ROUNDDOWN($BO12,-1))+SUM(属性投放!L$37:L$45)*$BO12+VLOOKUP($BP$2,一级属性!$E$41:$P$64,COLUMNS(一级属性!$E$41:N$64),0)*($BO12+0.25*IF($BO12&lt;10,1,ROUNDDOWN($BO12,-1)))+VLOOKUP($BP$2,宝石属性!$B$43:$M$66,COLUMNS(宝石属性!$B$43:K$66),0)*10*VLOOKUP(ROUNDDOWN($BO12,-1),宝石属性!$B$25:$N$41,2,0)*VLOOKUP(ROUNDDOWN($BO12,-1),宝石属性!$B$25:$N$41,3,0)+VLOOKUP($BP$2,职业被动!$B$6:$M$29,COLUMNS(职业被动!$B$6:K$29),0)*$BO12,0)</f>
        <v>28</v>
      </c>
      <c r="BX12" s="9">
        <f>ROUND(属性投放!L$4+装备属性!L$4*IF($BO12&lt;10,1,ROUNDDOWN($BO12,-1))+SUM(属性投放!M$37:M$45)*$BO12+VLOOKUP($BP$2,一级属性!$E$41:$P$64,COLUMNS(一级属性!$E$41:O$64),0)*($BO12+0.25*IF($BO12&lt;10,1,ROUNDDOWN($BO12,-1)))+VLOOKUP($BP$2,宝石属性!$B$43:$M$66,COLUMNS(宝石属性!$B$43:L$66),0)*10*VLOOKUP(ROUNDDOWN($BO12,-1),宝石属性!$B$25:$N$41,2,0)*VLOOKUP(ROUNDDOWN($BO12,-1),宝石属性!$B$25:$N$41,3,0)+VLOOKUP($BP$2,职业被动!$B$6:$M$29,COLUMNS(职业被动!$B$6:L$29),0)*$BO12,0)</f>
        <v>3</v>
      </c>
      <c r="BY12" s="9">
        <f>ROUND(属性投放!M$4+装备属性!M$4*IF($BO12&lt;10,1,ROUNDDOWN($BO12,-1))+SUM(属性投放!N$37:N$45)*$BO12+VLOOKUP($BP$2,一级属性!$E$41:$P$64,COLUMNS(一级属性!$E$41:P$64),0)*($BO12+0.25*IF($BO12&lt;10,1,ROUNDDOWN($BO12,-1)))+VLOOKUP($BP$2,宝石属性!$B$43:$M$66,COLUMNS(宝石属性!$B$43:M$66),0)*10*VLOOKUP(ROUNDDOWN($BO12,-1),宝石属性!$B$25:$N$41,2,0)*VLOOKUP(ROUNDDOWN($BO12,-1),宝石属性!$B$25:$N$41,3,0)+VLOOKUP($BP$2,职业被动!$B$6:$M$29,COLUMNS(职业被动!$B$6:M$29),0)*$BO12,0)</f>
        <v>93</v>
      </c>
      <c r="BZ12" s="48">
        <f>属性价值和能力评分!$F$9+ROUND(属性价值和能力评分!$F$38*10,0)*BO12+ROUND((SUM(装备属性!$W$9:$W$14)+属性价值和能力评分!$F$38*1.25+1.4+2.8)*IF(BO12&lt;10,1,ROUNDDOWN(BO12,-1)),0)+15*VLOOKUP(ROUNDDOWN(BO12,-1),宝石属性!$B$26:$D$41,2,0)*6*VLOOKUP(ROUNDDOWN(BO12,-1),宝石属性!$B$26:$D$41,3,0)+(属性价值和能力评分!$F$49*9+属性价值和能力评分!$F$50*2+属性价值和能力评分!$F$53*8/5)*BO12</f>
        <v>1726</v>
      </c>
      <c r="CB12" s="1">
        <v>9</v>
      </c>
      <c r="CC12" s="9">
        <f>ROUND(属性投放!D$4+装备属性!D$4*IF($CB12&lt;10,1,ROUNDDOWN($CB12,-1))+SUM(属性投放!E$37:E$45)*$CB12+VLOOKUP($CC$2,一级属性!$E$41:$P$64,COLUMNS(一级属性!$E$41:G$64),0)*($CB12+0.25*IF($CB12&lt;10,1,ROUNDDOWN($CB12,-1)))+VLOOKUP($CC$2,宝石属性!$B$43:$M$66,COLUMNS(宝石属性!$B$43:D$66),0)*10*VLOOKUP(ROUNDDOWN($CB12,-1),宝石属性!$B$25:$N$41,2,0)*VLOOKUP(ROUNDDOWN($CB12,-1),宝石属性!$B$25:$N$41,3,0)+VLOOKUP($CC$2,职业被动!$B$6:$M$29,COLUMNS(职业被动!$B$6:D$29),0)*$CB12,0)</f>
        <v>423</v>
      </c>
      <c r="CD12" s="9">
        <f>ROUND(属性投放!E$4+装备属性!E$4*IF($CB12&lt;10,1,ROUNDDOWN($CB12,-1))+SUM(属性投放!F$37:F$45)*$CB12+VLOOKUP($CC$2,一级属性!$E$41:$P$64,COLUMNS(一级属性!$E$41:H$64),0)*($CB12+0.25*IF($CB12&lt;10,1,ROUNDDOWN($CB12,-1)))+VLOOKUP($CC$2,宝石属性!$B$43:$M$66,COLUMNS(宝石属性!$B$43:E$66),0)*10*VLOOKUP(ROUNDDOWN($CB12,-1),宝石属性!$B$25:$N$41,2,0)*VLOOKUP(ROUNDDOWN($CB12,-1),宝石属性!$B$25:$N$41,3,0)+VLOOKUP($CC$2,职业被动!$B$6:$M$29,COLUMNS(职业被动!$B$6:E$29),0)*$CB12,0)</f>
        <v>343</v>
      </c>
      <c r="CE12" s="9">
        <f>ROUND(属性投放!F$4+装备属性!F$4*IF($CB12&lt;10,1,ROUNDDOWN($CB12,-1))+SUM(属性投放!G$37:G$45)*$CB12+VLOOKUP($CC$2,一级属性!$E$41:$P$64,COLUMNS(一级属性!$E$41:I$64),0)*($CB12+0.25*IF($CB12&lt;10,1,ROUNDDOWN($CB12,-1)))+VLOOKUP($CC$2,宝石属性!$B$43:$M$66,COLUMNS(宝石属性!$B$43:F$66),0)*10*VLOOKUP(ROUNDDOWN($CB12,-1),宝石属性!$B$25:$N$41,2,0)*VLOOKUP(ROUNDDOWN($CB12,-1),宝石属性!$B$25:$N$41,3,0)+VLOOKUP($CC$2,职业被动!$B$6:$M$29,COLUMNS(职业被动!$B$6:F$29),0)*$CB12,0)</f>
        <v>195</v>
      </c>
      <c r="CF12" s="9">
        <f>ROUND(属性投放!G$4+装备属性!G$4*IF($CB12&lt;10,1,ROUNDDOWN($CB12,-1))+SUM(属性投放!H$37:H$45)*$CB12+VLOOKUP($CC$2,一级属性!$E$41:$P$64,COLUMNS(一级属性!$E$41:J$64),0)*($CB12+0.25*IF($CB12&lt;10,1,ROUNDDOWN($CB12,-1)))+VLOOKUP($CC$2,宝石属性!$B$43:$M$66,COLUMNS(宝石属性!$B$43:G$66),0)*10*VLOOKUP(ROUNDDOWN($CB12,-1),宝石属性!$B$25:$N$41,2,0)*VLOOKUP(ROUNDDOWN($CB12,-1),宝石属性!$B$25:$N$41,3,0)+VLOOKUP($CC$2,职业被动!$B$6:$M$29,COLUMNS(职业被动!$B$6:G$29),0)*$CB12,0)</f>
        <v>92</v>
      </c>
      <c r="CG12" s="9">
        <f>ROUND(属性投放!H$4+装备属性!H$4*IF($CB12&lt;10,1,ROUNDDOWN($CB12,-1))+SUM(属性投放!I$37:I$45)*$CB12+VLOOKUP($CC$2,一级属性!$E$41:$P$64,COLUMNS(一级属性!$E$41:K$64),0)*($CB12+0.25*IF($CB12&lt;10,1,ROUNDDOWN($CB12,-1)))+VLOOKUP($CC$2,宝石属性!$B$43:$M$66,COLUMNS(宝石属性!$B$43:H$66),0)*10*VLOOKUP(ROUNDDOWN($CB12,-1),宝石属性!$B$25:$N$41,2,0)*VLOOKUP(ROUNDDOWN($CB12,-1),宝石属性!$B$25:$N$41,3,0)+VLOOKUP($CC$2,职业被动!$B$6:$M$29,COLUMNS(职业被动!$B$6:H$29),0)*$CB12,0)</f>
        <v>102</v>
      </c>
      <c r="CH12" s="9">
        <f>ROUND(属性投放!I$4+装备属性!I$4*IF($CB12&lt;10,1,ROUNDDOWN($CB12,-1))+SUM(属性投放!J$37:J$45)*$CB12+VLOOKUP($CC$2,一级属性!$E$41:$P$64,COLUMNS(一级属性!$E$41:L$64),0)*($CB12+0.25*IF($CB12&lt;10,1,ROUNDDOWN($CB12,-1)))+VLOOKUP($CC$2,宝石属性!$B$43:$M$66,COLUMNS(宝石属性!$B$43:I$66),0)*10*VLOOKUP(ROUNDDOWN($CB12,-1),宝石属性!$B$25:$N$41,2,0)*VLOOKUP(ROUNDDOWN($CB12,-1),宝石属性!$B$25:$N$41,3,0)+VLOOKUP($CC$2,职业被动!$B$6:$M$29,COLUMNS(职业被动!$B$6:I$29),0)*$CB12,0)</f>
        <v>101</v>
      </c>
      <c r="CI12" s="9">
        <f>ROUND(属性投放!J$4+装备属性!J$4*IF($CB12&lt;10,1,ROUNDDOWN($CB12,-1))+SUM(属性投放!K$37:K$45)*$CB12+VLOOKUP($CC$2,一级属性!$E$41:$P$64,COLUMNS(一级属性!$E$41:M$64),0)*($CB12+0.25*IF($CB12&lt;10,1,ROUNDDOWN($CB12,-1)))+VLOOKUP($CC$2,宝石属性!$B$43:$M$66,COLUMNS(宝石属性!$B$43:J$66),0)*10*VLOOKUP(ROUNDDOWN($CB12,-1),宝石属性!$B$25:$N$41,2,0)*VLOOKUP(ROUNDDOWN($CB12,-1),宝石属性!$B$25:$N$41,3,0)+VLOOKUP($CC$2,职业被动!$B$6:$M$29,COLUMNS(职业被动!$B$6:J$29),0)*$CB12,0)</f>
        <v>68</v>
      </c>
      <c r="CJ12" s="9">
        <f>ROUND(属性投放!K$4+装备属性!K$4*IF($CB12&lt;10,1,ROUNDDOWN($CB12,-1))+SUM(属性投放!L$37:L$45)*$CB12+VLOOKUP($CC$2,一级属性!$E$41:$P$64,COLUMNS(一级属性!$E$41:N$64),0)*($CB12+0.25*IF($CB12&lt;10,1,ROUNDDOWN($CB12,-1)))+VLOOKUP($CC$2,宝石属性!$B$43:$M$66,COLUMNS(宝石属性!$B$43:K$66),0)*10*VLOOKUP(ROUNDDOWN($CB12,-1),宝石属性!$B$25:$N$41,2,0)*VLOOKUP(ROUNDDOWN($CB12,-1),宝石属性!$B$25:$N$41,3,0)+VLOOKUP($CC$2,职业被动!$B$6:$M$29,COLUMNS(职业被动!$B$6:K$29),0)*$CB12,0)</f>
        <v>28</v>
      </c>
      <c r="CK12" s="9">
        <f>ROUND(属性投放!L$4+装备属性!L$4*IF($CB12&lt;10,1,ROUNDDOWN($CB12,-1))+SUM(属性投放!M$37:M$45)*$CB12+VLOOKUP($CC$2,一级属性!$E$41:$P$64,COLUMNS(一级属性!$E$41:O$64),0)*($CB12+0.25*IF($CB12&lt;10,1,ROUNDDOWN($CB12,-1)))+VLOOKUP($CC$2,宝石属性!$B$43:$M$66,COLUMNS(宝石属性!$B$43:L$66),0)*10*VLOOKUP(ROUNDDOWN($CB12,-1),宝石属性!$B$25:$N$41,2,0)*VLOOKUP(ROUNDDOWN($CB12,-1),宝石属性!$B$25:$N$41,3,0)+VLOOKUP($CC$2,职业被动!$B$6:$M$29,COLUMNS(职业被动!$B$6:L$29),0)*$CB12,0)</f>
        <v>3</v>
      </c>
      <c r="CL12" s="9">
        <f>ROUND(属性投放!M$4+装备属性!M$4*IF($CB12&lt;10,1,ROUNDDOWN($CB12,-1))+SUM(属性投放!N$37:N$45)*$CB12+VLOOKUP($CC$2,一级属性!$E$41:$P$64,COLUMNS(一级属性!$E$41:P$64),0)*($CB12+0.25*IF($CB12&lt;10,1,ROUNDDOWN($CB12,-1)))+VLOOKUP($CC$2,宝石属性!$B$43:$M$66,COLUMNS(宝石属性!$B$43:M$66),0)*10*VLOOKUP(ROUNDDOWN($CB12,-1),宝石属性!$B$25:$N$41,2,0)*VLOOKUP(ROUNDDOWN($CB12,-1),宝石属性!$B$25:$N$41,3,0)+VLOOKUP($CC$2,职业被动!$B$6:$M$29,COLUMNS(职业被动!$B$6:M$29),0)*$CB12,0)</f>
        <v>93</v>
      </c>
      <c r="CM12" s="48">
        <f>属性价值和能力评分!$F$9+ROUND(属性价值和能力评分!$F$38*10,0)*CB12+ROUND((SUM(装备属性!$W$9:$W$14)+属性价值和能力评分!$F$38*1.25+1.4+2.8)*IF(CB12&lt;10,1,ROUNDDOWN(CB12,-1)),0)+15*VLOOKUP(ROUNDDOWN(CB12,-1),宝石属性!$B$26:$D$41,2,0)*6*VLOOKUP(ROUNDDOWN(CB12,-1),宝石属性!$B$26:$D$41,3,0)+(属性价值和能力评分!$F$49*9+属性价值和能力评分!$F$50*2+属性价值和能力评分!$F$53*8/5)*CB12</f>
        <v>1726</v>
      </c>
      <c r="CO12" s="1">
        <v>9</v>
      </c>
      <c r="CP12" s="9">
        <f>ROUND(属性投放!D$4+装备属性!D$4*IF($CO12&lt;10,1,ROUNDDOWN($CO12,-1))+SUM(属性投放!E$37:E$45)*$CO12+VLOOKUP($CP$2,一级属性!$E$41:$P$64,COLUMNS(一级属性!$E$41:G$64),0)*($CO12+0.25*IF($CO12&lt;10,1,ROUNDDOWN($CO12,-1)))+VLOOKUP($CP$2,宝石属性!$B$43:$M$66,COLUMNS(宝石属性!$B$43:D$66),0)*10*VLOOKUP(ROUNDDOWN($CO12,-1),宝石属性!$B$25:$N$41,2,0)*VLOOKUP(ROUNDDOWN($CO12,-1),宝石属性!$B$25:$N$41,3,0)+VLOOKUP($CP$2,职业被动!$B$6:$M$29,COLUMNS(职业被动!$B$6:D$29),0)*$CO12,0)</f>
        <v>423</v>
      </c>
      <c r="CQ12" s="9">
        <f>ROUND(属性投放!E$4+装备属性!E$4*IF($CO12&lt;10,1,ROUNDDOWN($CO12,-1))+SUM(属性投放!F$37:F$45)*$CO12+VLOOKUP($CP$2,一级属性!$E$41:$P$64,COLUMNS(一级属性!$E$41:H$64),0)*($CO12+0.25*IF($CO12&lt;10,1,ROUNDDOWN($CO12,-1)))+VLOOKUP($CP$2,宝石属性!$B$43:$M$66,COLUMNS(宝石属性!$B$43:E$66),0)*10*VLOOKUP(ROUNDDOWN($CO12,-1),宝石属性!$B$25:$N$41,2,0)*VLOOKUP(ROUNDDOWN($CO12,-1),宝石属性!$B$25:$N$41,3,0)+VLOOKUP($CP$2,职业被动!$B$6:$M$29,COLUMNS(职业被动!$B$6:E$29),0)*$CO12,0)</f>
        <v>574</v>
      </c>
      <c r="CR12" s="9">
        <f>ROUND(属性投放!F$4+装备属性!F$4*IF($CO12&lt;10,1,ROUNDDOWN($CO12,-1))+SUM(属性投放!G$37:G$45)*$CO12+VLOOKUP($CP$2,一级属性!$E$41:$P$64,COLUMNS(一级属性!$E$41:I$64),0)*($CO12+0.25*IF($CO12&lt;10,1,ROUNDDOWN($CO12,-1)))+VLOOKUP($CP$2,宝石属性!$B$43:$M$66,COLUMNS(宝石属性!$B$43:F$66),0)*10*VLOOKUP(ROUNDDOWN($CO12,-1),宝石属性!$B$25:$N$41,2,0)*VLOOKUP(ROUNDDOWN($CO12,-1),宝石属性!$B$25:$N$41,3,0)+VLOOKUP($CP$2,职业被动!$B$6:$M$29,COLUMNS(职业被动!$B$6:F$29),0)*$CO12,0)</f>
        <v>126</v>
      </c>
      <c r="CS12" s="9">
        <f>ROUND(属性投放!G$4+装备属性!G$4*IF($CO12&lt;10,1,ROUNDDOWN($CO12,-1))+SUM(属性投放!H$37:H$45)*$CO12+VLOOKUP($CP$2,一级属性!$E$41:$P$64,COLUMNS(一级属性!$E$41:J$64),0)*($CO12+0.25*IF($CO12&lt;10,1,ROUNDDOWN($CO12,-1)))+VLOOKUP($CP$2,宝石属性!$B$43:$M$66,COLUMNS(宝石属性!$B$43:G$66),0)*10*VLOOKUP(ROUNDDOWN($CO12,-1),宝石属性!$B$25:$N$41,2,0)*VLOOKUP(ROUNDDOWN($CO12,-1),宝石属性!$B$25:$N$41,3,0)+VLOOKUP($CP$2,职业被动!$B$6:$M$29,COLUMNS(职业被动!$B$6:G$29),0)*$CO12,0)</f>
        <v>83</v>
      </c>
      <c r="CT12" s="9">
        <f>ROUND(属性投放!H$4+装备属性!H$4*IF($CO12&lt;10,1,ROUNDDOWN($CO12,-1))+SUM(属性投放!I$37:I$45)*$CO12+VLOOKUP($CP$2,一级属性!$E$41:$P$64,COLUMNS(一级属性!$E$41:K$64),0)*($CO12+0.25*IF($CO12&lt;10,1,ROUNDDOWN($CO12,-1)))+VLOOKUP($CP$2,宝石属性!$B$43:$M$66,COLUMNS(宝石属性!$B$43:H$66),0)*10*VLOOKUP(ROUNDDOWN($CO12,-1),宝石属性!$B$25:$N$41,2,0)*VLOOKUP(ROUNDDOWN($CO12,-1),宝石属性!$B$25:$N$41,3,0)+VLOOKUP($CP$2,职业被动!$B$6:$M$29,COLUMNS(职业被动!$B$6:H$29),0)*$CO12,0)</f>
        <v>166</v>
      </c>
      <c r="CU12" s="9">
        <f>ROUND(属性投放!I$4+装备属性!I$4*IF($CO12&lt;10,1,ROUNDDOWN($CO12,-1))+SUM(属性投放!J$37:J$45)*$CO12+VLOOKUP($CP$2,一级属性!$E$41:$P$64,COLUMNS(一级属性!$E$41:L$64),0)*($CO12+0.25*IF($CO12&lt;10,1,ROUNDDOWN($CO12,-1)))+VLOOKUP($CP$2,宝石属性!$B$43:$M$66,COLUMNS(宝石属性!$B$43:I$66),0)*10*VLOOKUP(ROUNDDOWN($CO12,-1),宝石属性!$B$25:$N$41,2,0)*VLOOKUP(ROUNDDOWN($CO12,-1),宝石属性!$B$25:$N$41,3,0)+VLOOKUP($CP$2,职业被动!$B$6:$M$29,COLUMNS(职业被动!$B$6:I$29),0)*$CO12,0)</f>
        <v>128</v>
      </c>
      <c r="CV12" s="9">
        <f>ROUND(属性投放!J$4+装备属性!J$4*IF($CO12&lt;10,1,ROUNDDOWN($CO12,-1))+SUM(属性投放!K$37:K$45)*$CO12+VLOOKUP($CP$2,一级属性!$E$41:$P$64,COLUMNS(一级属性!$E$41:M$64),0)*($CO12+0.25*IF($CO12&lt;10,1,ROUNDDOWN($CO12,-1)))+VLOOKUP($CP$2,宝石属性!$B$43:$M$66,COLUMNS(宝石属性!$B$43:J$66),0)*10*VLOOKUP(ROUNDDOWN($CO12,-1),宝石属性!$B$25:$N$41,2,0)*VLOOKUP(ROUNDDOWN($CO12,-1),宝石属性!$B$25:$N$41,3,0)+VLOOKUP($CP$2,职业被动!$B$6:$M$29,COLUMNS(职业被动!$B$6:J$29),0)*$CO12,0)</f>
        <v>59</v>
      </c>
      <c r="CW12" s="9">
        <f>ROUND(属性投放!K$4+装备属性!K$4*IF($CO12&lt;10,1,ROUNDDOWN($CO12,-1))+SUM(属性投放!L$37:L$45)*$CO12+VLOOKUP($CP$2,一级属性!$E$41:$P$64,COLUMNS(一级属性!$E$41:N$64),0)*($CO12+0.25*IF($CO12&lt;10,1,ROUNDDOWN($CO12,-1)))+VLOOKUP($CP$2,宝石属性!$B$43:$M$66,COLUMNS(宝石属性!$B$43:K$66),0)*10*VLOOKUP(ROUNDDOWN($CO12,-1),宝石属性!$B$25:$N$41,2,0)*VLOOKUP(ROUNDDOWN($CO12,-1),宝石属性!$B$25:$N$41,3,0)+VLOOKUP($CP$2,职业被动!$B$6:$M$29,COLUMNS(职业被动!$B$6:K$29),0)*$CO12,0)</f>
        <v>28</v>
      </c>
      <c r="CX12" s="9">
        <f>ROUND(属性投放!L$4+装备属性!L$4*IF($CO12&lt;10,1,ROUNDDOWN($CO12,-1))+SUM(属性投放!M$37:M$45)*$CO12+VLOOKUP($CP$2,一级属性!$E$41:$P$64,COLUMNS(一级属性!$E$41:O$64),0)*($CO12+0.25*IF($CO12&lt;10,1,ROUNDDOWN($CO12,-1)))+VLOOKUP($CP$2,宝石属性!$B$43:$M$66,COLUMNS(宝石属性!$B$43:L$66),0)*10*VLOOKUP(ROUNDDOWN($CO12,-1),宝石属性!$B$25:$N$41,2,0)*VLOOKUP(ROUNDDOWN($CO12,-1),宝石属性!$B$25:$N$41,3,0)+VLOOKUP($CP$2,职业被动!$B$6:$M$29,COLUMNS(职业被动!$B$6:L$29),0)*$CO12,0)</f>
        <v>3</v>
      </c>
      <c r="CY12" s="9">
        <f>ROUND(属性投放!M$4+装备属性!M$4*IF($CO12&lt;10,1,ROUNDDOWN($CO12,-1))+SUM(属性投放!N$37:N$45)*$CO12+VLOOKUP($CP$2,一级属性!$E$41:$P$64,COLUMNS(一级属性!$E$41:P$64),0)*($CO12+0.25*IF($CO12&lt;10,1,ROUNDDOWN($CO12,-1)))+VLOOKUP($CP$2,宝石属性!$B$43:$M$66,COLUMNS(宝石属性!$B$43:M$66),0)*10*VLOOKUP(ROUNDDOWN($CO12,-1),宝石属性!$B$25:$N$41,2,0)*VLOOKUP(ROUNDDOWN($CO12,-1),宝石属性!$B$25:$N$41,3,0)+VLOOKUP($CP$2,职业被动!$B$6:$M$29,COLUMNS(职业被动!$B$6:M$29),0)*$CO12,0)</f>
        <v>93</v>
      </c>
      <c r="CZ12" s="48">
        <f>属性价值和能力评分!$F$9+ROUND(属性价值和能力评分!$F$38*10,0)*CO12+ROUND((SUM(装备属性!$W$9:$W$14)+属性价值和能力评分!$F$38*1.25+1.4+2.8)*IF(CO12&lt;10,1,ROUNDDOWN(CO12,-1)),0)+15*VLOOKUP(ROUNDDOWN(CO12,-1),宝石属性!$B$26:$D$41,2,0)*6*VLOOKUP(ROUNDDOWN(CO12,-1),宝石属性!$B$26:$D$41,3,0)+(属性价值和能力评分!$F$49*9+属性价值和能力评分!$F$50*2+属性价值和能力评分!$F$53*8/5)*CO12</f>
        <v>1726</v>
      </c>
      <c r="DB12" s="1">
        <v>9</v>
      </c>
      <c r="DC12" s="9">
        <f>ROUND(属性投放!D$4+装备属性!D$4*IF($DB12&lt;10,1,ROUNDDOWN($DB12,-1))+SUM(属性投放!E$37:E$45)*$DB12+VLOOKUP($DC$2,一级属性!$E$41:$P$64,COLUMNS(一级属性!$E$41:G$64),0)*($DB12+0.25*IF($DB12&lt;10,1,ROUNDDOWN($DB12,-1)))+VLOOKUP($DC$2,宝石属性!$B$43:$M$66,COLUMNS(宝石属性!$B$43:D$66),0)*10*VLOOKUP(ROUNDDOWN($DB12,-1),宝石属性!$B$25:$N$41,2,0)*VLOOKUP(ROUNDDOWN($DB12,-1),宝石属性!$B$25:$N$41,3,0)+VLOOKUP($DC$2,职业被动!$B$6:$M$29,COLUMNS(职业被动!$B$6:D$29),0)*$DB12,0)</f>
        <v>486</v>
      </c>
      <c r="DD12" s="9">
        <f>ROUND(属性投放!E$4+装备属性!E$4*IF($DB12&lt;10,1,ROUNDDOWN($DB12,-1))+SUM(属性投放!F$37:F$45)*$DB12+VLOOKUP($DC$2,一级属性!$E$41:$P$64,COLUMNS(一级属性!$E$41:H$64),0)*($DB12+0.25*IF($DB12&lt;10,1,ROUNDDOWN($DB12,-1)))+VLOOKUP($DC$2,宝石属性!$B$43:$M$66,COLUMNS(宝石属性!$B$43:E$66),0)*10*VLOOKUP(ROUNDDOWN($DB12,-1),宝石属性!$B$25:$N$41,2,0)*VLOOKUP(ROUNDDOWN($DB12,-1),宝石属性!$B$25:$N$41,3,0)+VLOOKUP($DC$2,职业被动!$B$6:$M$29,COLUMNS(职业被动!$B$6:E$29),0)*$DB12,0)</f>
        <v>343</v>
      </c>
      <c r="DE12" s="9">
        <f>ROUND(属性投放!F$4+装备属性!F$4*IF($DB12&lt;10,1,ROUNDDOWN($DB12,-1))+SUM(属性投放!G$37:G$45)*$DB12+VLOOKUP($DC$2,一级属性!$E$41:$P$64,COLUMNS(一级属性!$E$41:I$64),0)*($DB12+0.25*IF($DB12&lt;10,1,ROUNDDOWN($DB12,-1)))+VLOOKUP($DC$2,宝石属性!$B$43:$M$66,COLUMNS(宝石属性!$B$43:F$66),0)*10*VLOOKUP(ROUNDDOWN($DB12,-1),宝石属性!$B$25:$N$41,2,0)*VLOOKUP(ROUNDDOWN($DB12,-1),宝石属性!$B$25:$N$41,3,0)+VLOOKUP($DC$2,职业被动!$B$6:$M$29,COLUMNS(职业被动!$B$6:F$29),0)*$DB12,0)</f>
        <v>126</v>
      </c>
      <c r="DF12" s="9">
        <f>ROUND(属性投放!G$4+装备属性!G$4*IF($DB12&lt;10,1,ROUNDDOWN($DB12,-1))+SUM(属性投放!H$37:H$45)*$DB12+VLOOKUP($DC$2,一级属性!$E$41:$P$64,COLUMNS(一级属性!$E$41:J$64),0)*($DB12+0.25*IF($DB12&lt;10,1,ROUNDDOWN($DB12,-1)))+VLOOKUP($DC$2,宝石属性!$B$43:$M$66,COLUMNS(宝石属性!$B$43:G$66),0)*10*VLOOKUP(ROUNDDOWN($DB12,-1),宝石属性!$B$25:$N$41,2,0)*VLOOKUP(ROUNDDOWN($DB12,-1),宝石属性!$B$25:$N$41,3,0)+VLOOKUP($DC$2,职业被动!$B$6:$M$29,COLUMNS(职业被动!$B$6:G$29),0)*$DB12,0)</f>
        <v>203</v>
      </c>
      <c r="DG12" s="9">
        <f>ROUND(属性投放!H$4+装备属性!H$4*IF($DB12&lt;10,1,ROUNDDOWN($DB12,-1))+SUM(属性投放!I$37:I$45)*$DB12+VLOOKUP($DC$2,一级属性!$E$41:$P$64,COLUMNS(一级属性!$E$41:K$64),0)*($DB12+0.25*IF($DB12&lt;10,1,ROUNDDOWN($DB12,-1)))+VLOOKUP($DC$2,宝石属性!$B$43:$M$66,COLUMNS(宝石属性!$B$43:H$66),0)*10*VLOOKUP(ROUNDDOWN($DB12,-1),宝石属性!$B$25:$N$41,2,0)*VLOOKUP(ROUNDDOWN($DB12,-1),宝石属性!$B$25:$N$41,3,0)+VLOOKUP($DC$2,职业被动!$B$6:$M$29,COLUMNS(职业被动!$B$6:H$29),0)*$DB12,0)</f>
        <v>102</v>
      </c>
      <c r="DH12" s="9">
        <f>ROUND(属性投放!I$4+装备属性!I$4*IF($DB12&lt;10,1,ROUNDDOWN($DB12,-1))+SUM(属性投放!J$37:J$45)*$DB12+VLOOKUP($DC$2,一级属性!$E$41:$P$64,COLUMNS(一级属性!$E$41:L$64),0)*($DB12+0.25*IF($DB12&lt;10,1,ROUNDDOWN($DB12,-1)))+VLOOKUP($DC$2,宝石属性!$B$43:$M$66,COLUMNS(宝石属性!$B$43:I$66),0)*10*VLOOKUP(ROUNDDOWN($DB12,-1),宝石属性!$B$25:$N$41,2,0)*VLOOKUP(ROUNDDOWN($DB12,-1),宝石属性!$B$25:$N$41,3,0)+VLOOKUP($DC$2,职业被动!$B$6:$M$29,COLUMNS(职业被动!$B$6:I$29),0)*$DB12,0)</f>
        <v>92</v>
      </c>
      <c r="DI12" s="9">
        <f>ROUND(属性投放!J$4+装备属性!J$4*IF($DB12&lt;10,1,ROUNDDOWN($DB12,-1))+SUM(属性投放!K$37:K$45)*$DB12+VLOOKUP($DC$2,一级属性!$E$41:$P$64,COLUMNS(一级属性!$E$41:M$64),0)*($DB12+0.25*IF($DB12&lt;10,1,ROUNDDOWN($DB12,-1)))+VLOOKUP($DC$2,宝石属性!$B$43:$M$66,COLUMNS(宝石属性!$B$43:J$66),0)*10*VLOOKUP(ROUNDDOWN($DB12,-1),宝石属性!$B$25:$N$41,2,0)*VLOOKUP(ROUNDDOWN($DB12,-1),宝石属性!$B$25:$N$41,3,0)+VLOOKUP($DC$2,职业被动!$B$6:$M$29,COLUMNS(职业被动!$B$6:J$29),0)*$DB12,0)</f>
        <v>68</v>
      </c>
      <c r="DJ12" s="9">
        <f>ROUND(属性投放!K$4+装备属性!K$4*IF($DB12&lt;10,1,ROUNDDOWN($DB12,-1))+SUM(属性投放!L$37:L$45)*$DB12+VLOOKUP($DC$2,一级属性!$E$41:$P$64,COLUMNS(一级属性!$E$41:N$64),0)*($DB12+0.25*IF($DB12&lt;10,1,ROUNDDOWN($DB12,-1)))+VLOOKUP($DC$2,宝石属性!$B$43:$M$66,COLUMNS(宝石属性!$B$43:K$66),0)*10*VLOOKUP(ROUNDDOWN($DB12,-1),宝石属性!$B$25:$N$41,2,0)*VLOOKUP(ROUNDDOWN($DB12,-1),宝石属性!$B$25:$N$41,3,0)+VLOOKUP($DC$2,职业被动!$B$6:$M$29,COLUMNS(职业被动!$B$6:K$29),0)*$DB12,0)</f>
        <v>28</v>
      </c>
      <c r="DK12" s="9">
        <f>ROUND(属性投放!L$4+装备属性!L$4*IF($DB12&lt;10,1,ROUNDDOWN($DB12,-1))+SUM(属性投放!M$37:M$45)*$DB12+VLOOKUP($DC$2,一级属性!$E$41:$P$64,COLUMNS(一级属性!$E$41:O$64),0)*($DB12+0.25*IF($DB12&lt;10,1,ROUNDDOWN($DB12,-1)))+VLOOKUP($DC$2,宝石属性!$B$43:$M$66,COLUMNS(宝石属性!$B$43:L$66),0)*10*VLOOKUP(ROUNDDOWN($DB12,-1),宝石属性!$B$25:$N$41,2,0)*VLOOKUP(ROUNDDOWN($DB12,-1),宝石属性!$B$25:$N$41,3,0)+VLOOKUP($DC$2,职业被动!$B$6:$M$29,COLUMNS(职业被动!$B$6:L$29),0)*$DB12,0)</f>
        <v>3</v>
      </c>
      <c r="DL12" s="9">
        <f>ROUND(属性投放!M$4+装备属性!M$4*IF($DB12&lt;10,1,ROUNDDOWN($DB12,-1))+SUM(属性投放!N$37:N$45)*$DB12+VLOOKUP($DC$2,一级属性!$E$41:$P$64,COLUMNS(一级属性!$E$41:P$64),0)*($DB12+0.25*IF($DB12&lt;10,1,ROUNDDOWN($DB12,-1)))+VLOOKUP($DC$2,宝石属性!$B$43:$M$66,COLUMNS(宝石属性!$B$43:M$66),0)*10*VLOOKUP(ROUNDDOWN($DB12,-1),宝石属性!$B$25:$N$41,2,0)*VLOOKUP(ROUNDDOWN($DB12,-1),宝石属性!$B$25:$N$41,3,0)+VLOOKUP($DC$2,职业被动!$B$6:$M$29,COLUMNS(职业被动!$B$6:M$29),0)*$DB12,0)</f>
        <v>93</v>
      </c>
      <c r="DM12" s="48">
        <f>属性价值和能力评分!$F$9+ROUND(属性价值和能力评分!$F$38*10,0)*DB12+ROUND((SUM(装备属性!$W$9:$W$14)+属性价值和能力评分!$F$38*1.25+1.4+2.8)*IF(DB12&lt;10,1,ROUNDDOWN(DB12,-1)),0)+15*VLOOKUP(ROUNDDOWN(DB12,-1),宝石属性!$B$26:$D$41,2,0)*6*VLOOKUP(ROUNDDOWN(DB12,-1),宝石属性!$B$26:$D$41,3,0)+(属性价值和能力评分!$F$49*9+属性价值和能力评分!$F$50*2+属性价值和能力评分!$F$53*8/5)*DB12</f>
        <v>1726</v>
      </c>
      <c r="DO12" s="1">
        <v>9</v>
      </c>
      <c r="DP12" s="9">
        <f>ROUND(属性投放!D$4+装备属性!D$4*IF($DO12&lt;10,1,ROUNDDOWN($DO12,-1))+SUM(属性投放!E$37:E$45)*$DO12+VLOOKUP($DP$2,一级属性!$E$41:$P$64,COLUMNS(一级属性!$E$41:G$64),0)*($DO12+0.25*IF($DO12&lt;10,1,ROUNDDOWN($DO12,-1)))+VLOOKUP($DP$2,宝石属性!$B$43:$M$66,COLUMNS(宝石属性!$B$43:D$66),0)*10*VLOOKUP(ROUNDDOWN($DO12,-1),宝石属性!$B$25:$N$41,2,0)*VLOOKUP(ROUNDDOWN($DO12,-1),宝石属性!$B$25:$N$41,3,0)+VLOOKUP($DP$2,职业被动!$B$6:$M$29,COLUMNS(职业被动!$B$6:D$29),0)*$DO12,0)</f>
        <v>919</v>
      </c>
      <c r="DQ12" s="9">
        <f>ROUND(属性投放!E$4+装备属性!E$4*IF($DO12&lt;10,1,ROUNDDOWN($DO12,-1))+SUM(属性投放!F$37:F$45)*$DO12+VLOOKUP($DP$2,一级属性!$E$41:$P$64,COLUMNS(一级属性!$E$41:H$64),0)*($DO12+0.25*IF($DO12&lt;10,1,ROUNDDOWN($DO12,-1)))+VLOOKUP($DP$2,宝石属性!$B$43:$M$66,COLUMNS(宝石属性!$B$43:E$66),0)*10*VLOOKUP(ROUNDDOWN($DO12,-1),宝石属性!$B$25:$N$41,2,0)*VLOOKUP(ROUNDDOWN($DO12,-1),宝石属性!$B$25:$N$41,3,0)+VLOOKUP($DP$2,职业被动!$B$6:$M$29,COLUMNS(职业被动!$B$6:E$29),0)*$DO12,0)</f>
        <v>343</v>
      </c>
      <c r="DR12" s="9">
        <f>ROUND(属性投放!F$4+装备属性!F$4*IF($DO12&lt;10,1,ROUNDDOWN($DO12,-1))+SUM(属性投放!G$37:G$45)*$DO12+VLOOKUP($DP$2,一级属性!$E$41:$P$64,COLUMNS(一级属性!$E$41:I$64),0)*($DO12+0.25*IF($DO12&lt;10,1,ROUNDDOWN($DO12,-1)))+VLOOKUP($DP$2,宝石属性!$B$43:$M$66,COLUMNS(宝石属性!$B$43:F$66),0)*10*VLOOKUP(ROUNDDOWN($DO12,-1),宝石属性!$B$25:$N$41,2,0)*VLOOKUP(ROUNDDOWN($DO12,-1),宝石属性!$B$25:$N$41,3,0)+VLOOKUP($DP$2,职业被动!$B$6:$M$29,COLUMNS(职业被动!$B$6:F$29),0)*$DO12,0)</f>
        <v>126</v>
      </c>
      <c r="DS12" s="9">
        <f>ROUND(属性投放!G$4+装备属性!G$4*IF($DO12&lt;10,1,ROUNDDOWN($DO12,-1))+SUM(属性投放!H$37:H$45)*$DO12+VLOOKUP($DP$2,一级属性!$E$41:$P$64,COLUMNS(一级属性!$E$41:J$64),0)*($DO12+0.25*IF($DO12&lt;10,1,ROUNDDOWN($DO12,-1)))+VLOOKUP($DP$2,宝石属性!$B$43:$M$66,COLUMNS(宝石属性!$B$43:G$66),0)*10*VLOOKUP(ROUNDDOWN($DO12,-1),宝石属性!$B$25:$N$41,2,0)*VLOOKUP(ROUNDDOWN($DO12,-1),宝石属性!$B$25:$N$41,3,0)+VLOOKUP($DP$2,职业被动!$B$6:$M$29,COLUMNS(职业被动!$B$6:G$29),0)*$DO12,0)</f>
        <v>83</v>
      </c>
      <c r="DT12" s="9">
        <f>ROUND(属性投放!H$4+装备属性!H$4*IF($DO12&lt;10,1,ROUNDDOWN($DO12,-1))+SUM(属性投放!I$37:I$45)*$DO12+VLOOKUP($DP$2,一级属性!$E$41:$P$64,COLUMNS(一级属性!$E$41:K$64),0)*($DO12+0.25*IF($DO12&lt;10,1,ROUNDDOWN($DO12,-1)))+VLOOKUP($DP$2,宝石属性!$B$43:$M$66,COLUMNS(宝石属性!$B$43:H$66),0)*10*VLOOKUP(ROUNDDOWN($DO12,-1),宝石属性!$B$25:$N$41,2,0)*VLOOKUP(ROUNDDOWN($DO12,-1),宝石属性!$B$25:$N$41,3,0)+VLOOKUP($DP$2,职业被动!$B$6:$M$29,COLUMNS(职业被动!$B$6:H$29),0)*$DO12,0)</f>
        <v>111</v>
      </c>
      <c r="DU12" s="9">
        <f>ROUND(属性投放!I$4+装备属性!I$4*IF($DO12&lt;10,1,ROUNDDOWN($DO12,-1))+SUM(属性投放!J$37:J$45)*$DO12+VLOOKUP($DP$2,一级属性!$E$41:$P$64,COLUMNS(一级属性!$E$41:L$64),0)*($DO12+0.25*IF($DO12&lt;10,1,ROUNDDOWN($DO12,-1)))+VLOOKUP($DP$2,宝石属性!$B$43:$M$66,COLUMNS(宝石属性!$B$43:I$66),0)*10*VLOOKUP(ROUNDDOWN($DO12,-1),宝石属性!$B$25:$N$41,2,0)*VLOOKUP(ROUNDDOWN($DO12,-1),宝石属性!$B$25:$N$41,3,0)+VLOOKUP($DP$2,职业被动!$B$6:$M$29,COLUMNS(职业被动!$B$6:I$29),0)*$DO12,0)</f>
        <v>92</v>
      </c>
      <c r="DV12" s="9">
        <f>ROUND(属性投放!J$4+装备属性!J$4*IF($DO12&lt;10,1,ROUNDDOWN($DO12,-1))+SUM(属性投放!K$37:K$45)*$DO12+VLOOKUP($DP$2,一级属性!$E$41:$P$64,COLUMNS(一级属性!$E$41:M$64),0)*($DO12+0.25*IF($DO12&lt;10,1,ROUNDDOWN($DO12,-1)))+VLOOKUP($DP$2,宝石属性!$B$43:$M$66,COLUMNS(宝石属性!$B$43:J$66),0)*10*VLOOKUP(ROUNDDOWN($DO12,-1),宝石属性!$B$25:$N$41,2,0)*VLOOKUP(ROUNDDOWN($DO12,-1),宝石属性!$B$25:$N$41,3,0)+VLOOKUP($DP$2,职业被动!$B$6:$M$29,COLUMNS(职业被动!$B$6:J$29),0)*$DO12,0)</f>
        <v>68</v>
      </c>
      <c r="DW12" s="9">
        <f>ROUND(属性投放!K$4+装备属性!K$4*IF($DO12&lt;10,1,ROUNDDOWN($DO12,-1))+SUM(属性投放!L$37:L$45)*$DO12+VLOOKUP($DP$2,一级属性!$E$41:$P$64,COLUMNS(一级属性!$E$41:N$64),0)*($DO12+0.25*IF($DO12&lt;10,1,ROUNDDOWN($DO12,-1)))+VLOOKUP($DP$2,宝石属性!$B$43:$M$66,COLUMNS(宝石属性!$B$43:K$66),0)*10*VLOOKUP(ROUNDDOWN($DO12,-1),宝石属性!$B$25:$N$41,2,0)*VLOOKUP(ROUNDDOWN($DO12,-1),宝石属性!$B$25:$N$41,3,0)+VLOOKUP($DP$2,职业被动!$B$6:$M$29,COLUMNS(职业被动!$B$6:K$29),0)*$DO12,0)</f>
        <v>28</v>
      </c>
      <c r="DX12" s="9">
        <f>ROUND(属性投放!L$4+装备属性!L$4*IF($DO12&lt;10,1,ROUNDDOWN($DO12,-1))+SUM(属性投放!M$37:M$45)*$DO12+VLOOKUP($DP$2,一级属性!$E$41:$P$64,COLUMNS(一级属性!$E$41:O$64),0)*($DO12+0.25*IF($DO12&lt;10,1,ROUNDDOWN($DO12,-1)))+VLOOKUP($DP$2,宝石属性!$B$43:$M$66,COLUMNS(宝石属性!$B$43:L$66),0)*10*VLOOKUP(ROUNDDOWN($DO12,-1),宝石属性!$B$25:$N$41,2,0)*VLOOKUP(ROUNDDOWN($DO12,-1),宝石属性!$B$25:$N$41,3,0)+VLOOKUP($DP$2,职业被动!$B$6:$M$29,COLUMNS(职业被动!$B$6:L$29),0)*$DO12,0)</f>
        <v>3</v>
      </c>
      <c r="DY12" s="9">
        <f>ROUND(属性投放!M$4+装备属性!M$4*IF($DO12&lt;10,1,ROUNDDOWN($DO12,-1))+SUM(属性投放!N$37:N$45)*$DO12+VLOOKUP($DP$2,一级属性!$E$41:$P$64,COLUMNS(一级属性!$E$41:P$64),0)*($DO12+0.25*IF($DO12&lt;10,1,ROUNDDOWN($DO12,-1)))+VLOOKUP($DP$2,宝石属性!$B$43:$M$66,COLUMNS(宝石属性!$B$43:M$66),0)*10*VLOOKUP(ROUNDDOWN($DO12,-1),宝石属性!$B$25:$N$41,2,0)*VLOOKUP(ROUNDDOWN($DO12,-1),宝石属性!$B$25:$N$41,3,0)+VLOOKUP($DP$2,职业被动!$B$6:$M$29,COLUMNS(职业被动!$B$6:M$29),0)*$DO12,0)</f>
        <v>93</v>
      </c>
      <c r="DZ12" s="48">
        <f>属性价值和能力评分!$F$9+ROUND(属性价值和能力评分!$F$38*10,0)*DO12+ROUND((SUM(装备属性!$W$9:$W$14)+属性价值和能力评分!$F$38*1.25+1.4+2.8)*IF(DO12&lt;10,1,ROUNDDOWN(DO12,-1)),0)+15*VLOOKUP(ROUNDDOWN(DO12,-1),宝石属性!$B$26:$D$41,2,0)*6*VLOOKUP(ROUNDDOWN(DO12,-1),宝石属性!$B$26:$D$41,3,0)+(属性价值和能力评分!$F$49*9+属性价值和能力评分!$F$50*2+属性价值和能力评分!$F$53*8/5)*DO12</f>
        <v>1726</v>
      </c>
      <c r="EA12" s="17"/>
      <c r="EB12" s="1">
        <v>9</v>
      </c>
      <c r="EC12" s="1">
        <f>ROUND(CC12/MAX(CE12/10,((CE12*(1+属性投放!$E$8)-CF12+属性投放!$F$8*EB12)*(1+属性投放!$G$8)*(1+属性投放!$H$8))),1)</f>
        <v>2.9</v>
      </c>
      <c r="ED12" s="1">
        <f>ROUND(CP12/MAX(CE12/10,((CE12*(1+属性投放!$E$8)-CS12+属性投放!$F$8*EB12)*(1+属性投放!$G$8)*(1+属性投放!$H$8))),1)</f>
        <v>2.7</v>
      </c>
      <c r="EE12" s="1">
        <f>ROUND(DC12/MAX(CE12/10,((CE12*(1+属性投放!$E$8)-DF12+属性投放!$F$8*EB12)*(1+属性投放!$G$8)*(1+属性投放!$H$8))),1)</f>
        <v>21.2</v>
      </c>
      <c r="EF12" s="1">
        <f>ROUND(DP12/MAX(CE12/10,((CE12*(1+属性投放!$E$8)-DS12+属性投放!$F$8*EB12)*(1+属性投放!$G$8)*(1+属性投放!$H$8))),1)</f>
        <v>5.8</v>
      </c>
      <c r="EH12" s="1">
        <f>ROUND(CC12/MAX(属性投放!$F$9*EB12,((CT12*(1+属性投放!$E$9)-CH12+属性投放!$F$9*EB12)*(1+属性投放!$G$9)*(1+属性投放!$H$9))),1)</f>
        <v>2.2999999999999998</v>
      </c>
      <c r="EI12" s="1">
        <f>ROUND(CP12/MAX(属性投放!$F$9*EB12,((CT12*(1+属性投放!$E$9)-CU12+属性投放!$F$9*EB12)*(1+属性投放!$G$9)*(1+属性投放!$H$9))),1)</f>
        <v>2.7</v>
      </c>
      <c r="EJ12" s="1">
        <f>ROUND(DC12/MAX(属性投放!$F$9*EB12,((CT12*(1+属性投放!$E$9)-DH12+属性投放!$F$9*EB12)*(1+属性投放!$G$9)*(1+属性投放!$H$9))),1)</f>
        <v>2.5</v>
      </c>
      <c r="EK12" s="1">
        <f>ROUND(DP12/MAX(属性投放!$F$9*EB12,((CT12*(1+属性投放!$E$9)-DU12+属性投放!$F$9*EB12)*(1+属性投放!$G$9)*(1+属性投放!$H$9))),1)</f>
        <v>4.7</v>
      </c>
      <c r="EM12" s="1">
        <f>ROUND(CC12/((BW12*(1+属性投放!$E$10)+属性投放!$F$10*EB12)*(1+属性投放!$G$10)*(1+属性投放!$H$10)),1)</f>
        <v>7.3</v>
      </c>
      <c r="EN12" s="1">
        <f>ROUND(CP12/((BW12*(1+属性投放!$E$10)+属性投放!$F$10*EB12)*(1+属性投放!$G$10)*(1+属性投放!$H$10)),1)</f>
        <v>7.3</v>
      </c>
      <c r="EO12" s="1">
        <f>ROUND(DC12/((BW12*(1+属性投放!$E$10)+属性投放!$F$10*EB12)*(1+属性投放!$G$10)*(1+属性投放!$H$10)),1)</f>
        <v>8.3000000000000007</v>
      </c>
      <c r="EP12" s="1">
        <f>ROUND(DP12/((BW12*(1+属性投放!$E$10)+属性投放!$F$10*EB12)*(1+属性投放!$G$10)*(1+属性投放!$H$10)),1)</f>
        <v>15.8</v>
      </c>
    </row>
    <row r="13" spans="2:146">
      <c r="B13" s="1">
        <v>10</v>
      </c>
      <c r="C13" s="9">
        <f>ROUND(属性投放!D$4+装备属性!D$4*IF($B13&lt;10,1,ROUNDDOWN($B13,-1))+SUM(属性投放!E$37:E$45)*$B13+VLOOKUP($C$2,一级属性!$E$41:$P$64,COLUMNS(一级属性!$E$41:G$64),0)*($B13+0.25*IF($B13&lt;10,1,ROUNDDOWN($B13,-1)))+VLOOKUP($C$2,宝石属性!$B$43:$M$66,COLUMNS(宝石属性!$B$43:D$66),0)*10*VLOOKUP(ROUNDDOWN($B13,-1),宝石属性!$B$25:$N$41,2,0)*VLOOKUP(ROUNDDOWN($B13,-1),宝石属性!$B$25:$N$41,3,0)+VLOOKUP($C$2,职业被动!$B$6:$M$29,COLUMNS(职业被动!$B$6:D$29),0)*$B13,0)</f>
        <v>694</v>
      </c>
      <c r="D13" s="9">
        <f>ROUND(属性投放!E$4+装备属性!E$4*IF($B13&lt;10,1,ROUNDDOWN($B13,-1))+SUM(属性投放!F$37:F$38)*$B13+VLOOKUP($C$2,一级属性!$E$67:$P$90,COLUMNS(一级属性!$E$67:H$90),0)*$B13+VLOOKUP($C$2,宝石属性!$B$43:$M$66,COLUMNS(宝石属性!$B$43:E$66),0)*10*VLOOKUP(ROUNDDOWN($B13,-1),宝石属性!$B$25:$N$41,2,0)*VLOOKUP(ROUNDDOWN($B13,-1),宝石属性!$B$25:$N$41,3,0)+VLOOKUP($C$2,职业被动!$B$6:$M$29,COLUMNS(职业被动!$B$6:E$29),0)*$B13,0)</f>
        <v>432</v>
      </c>
      <c r="E13" s="9">
        <f>ROUND(属性投放!F$4+装备属性!F$4*IF($B13&lt;10,1,ROUNDDOWN($B13,-1))+SUM(属性投放!G$37:G$38)*$B13+VLOOKUP($C$2,一级属性!$E$67:$P$90,COLUMNS(一级属性!$E$67:I$90),0)*$B13+VLOOKUP($C$2,宝石属性!$B$43:$M$66,COLUMNS(宝石属性!$B$43:F$66),0)*10*VLOOKUP(ROUNDDOWN($B13,-1),宝石属性!$B$25:$N$41,2,0)*VLOOKUP(ROUNDDOWN($B13,-1),宝石属性!$B$25:$N$41,3,0)+VLOOKUP($C$2,职业被动!$B$6:$M$29,COLUMNS(职业被动!$B$6:F$29),0)*$B13,0)</f>
        <v>277</v>
      </c>
      <c r="F13" s="9">
        <f>ROUND(属性投放!G$4+装备属性!G$4*IF($B13&lt;10,1,ROUNDDOWN($B13,-1))+SUM(属性投放!H$37:H$38)*$B13+VLOOKUP($C$2,一级属性!$E$67:$P$90,COLUMNS(一级属性!$E$67:J$90),0)*$B13+VLOOKUP($C$2,宝石属性!$B$43:$M$66,COLUMNS(宝石属性!$B$43:G$66),0)*10*VLOOKUP(ROUNDDOWN($B13,-1),宝石属性!$B$25:$N$41,2,0)*VLOOKUP(ROUNDDOWN($B13,-1),宝石属性!$B$25:$N$41,3,0)+VLOOKUP($C$2,职业被动!$B$6:$M$29,COLUMNS(职业被动!$B$6:G$29),0)*$B13,0)</f>
        <v>133</v>
      </c>
      <c r="G13" s="9">
        <f>ROUND(属性投放!H$4+装备属性!H$4*IF($B13&lt;10,1,ROUNDDOWN($B13,-1))+SUM(属性投放!I$37:I$38)*$B13+VLOOKUP($C$2,一级属性!$E$67:$P$90,COLUMNS(一级属性!$E$67:K$90),0)*$B13+VLOOKUP($C$2,宝石属性!$B$43:$M$66,COLUMNS(宝石属性!$B$43:H$66),0)*10*VLOOKUP(ROUNDDOWN($B13,-1),宝石属性!$B$25:$N$41,2,0)*VLOOKUP(ROUNDDOWN($B13,-1),宝石属性!$B$25:$N$41,3,0)+VLOOKUP($C$2,职业被动!$B$6:$M$29,COLUMNS(职业被动!$B$6:H$29),0)*$B13,0)</f>
        <v>141</v>
      </c>
      <c r="H13" s="9">
        <f>ROUND(属性投放!I$4+装备属性!I$4*IF($B13&lt;10,1,ROUNDDOWN($B13,-1))+SUM(属性投放!J$37:J$38)*$B13+VLOOKUP($C$2,一级属性!$E$67:$P$90,COLUMNS(一级属性!$E$67:L$90),0)*$B13+VLOOKUP($C$2,宝石属性!$B$43:$M$66,COLUMNS(宝石属性!$B$43:I$66),0)*10*VLOOKUP(ROUNDDOWN($B13,-1),宝石属性!$B$25:$N$41,2,0)*VLOOKUP(ROUNDDOWN($B13,-1),宝石属性!$B$25:$N$41,3,0)+VLOOKUP($C$2,职业被动!$B$6:$M$29,COLUMNS(职业被动!$B$6:I$29),0)*$B13,0)</f>
        <v>133</v>
      </c>
      <c r="I13" s="9">
        <f>ROUND(属性投放!J$4+装备属性!J$4*IF($B13&lt;10,1,ROUNDDOWN($B13,-1))+SUM(属性投放!K$37:K$38)*$B13+VLOOKUP($C$2,一级属性!$E$67:$P$90,COLUMNS(一级属性!$E$67:M$90),0)*$B13+VLOOKUP($C$2,宝石属性!$B$43:$M$66,COLUMNS(宝石属性!$B$43:J$66),0)*10*VLOOKUP(ROUNDDOWN($B13,-1),宝石属性!$B$25:$N$41,2,0)*VLOOKUP(ROUNDDOWN($B13,-1),宝石属性!$B$25:$N$41,3,0)+VLOOKUP($C$2,职业被动!$B$6:$M$29,COLUMNS(职业被动!$B$6:J$29),0)*$B13,0)</f>
        <v>87</v>
      </c>
      <c r="J13" s="9">
        <f>ROUND(属性投放!K$4+装备属性!K$4*IF($B13&lt;10,1,ROUNDDOWN($B13,-1))+SUM(属性投放!L$37:L$38)*$B13+VLOOKUP($C$2,一级属性!$E$67:$P$90,COLUMNS(一级属性!$E$67:N$90),0)*$B13+VLOOKUP($C$2,宝石属性!$B$43:$M$66,COLUMNS(宝石属性!$B$43:K$66),0)*10*VLOOKUP(ROUNDDOWN($B13,-1),宝石属性!$B$25:$N$41,2,0)*VLOOKUP(ROUNDDOWN($B13,-1),宝石属性!$B$25:$N$41,3,0)+VLOOKUP($C$2,职业被动!$B$6:$M$29,COLUMNS(职业被动!$B$6:K$29),0)*$B13,0)</f>
        <v>55</v>
      </c>
      <c r="K13" s="9">
        <f>ROUND(属性投放!L$4+装备属性!L$4*IF($B13&lt;10,1,ROUNDDOWN($B13,-1))+SUM(属性投放!M$37:M$38)*$B13+VLOOKUP($C$2,一级属性!$E$67:$P$90,COLUMNS(一级属性!$E$67:O$90),0)*$B13+VLOOKUP($C$2,宝石属性!$B$43:$M$66,COLUMNS(宝石属性!$B$43:L$66),0)*10*VLOOKUP(ROUNDDOWN($B13,-1),宝石属性!$B$25:$N$41,2,0)*VLOOKUP(ROUNDDOWN($B13,-1),宝石属性!$B$25:$N$41,3,0)+VLOOKUP($C$2,职业被动!$B$6:$M$29,COLUMNS(职业被动!$B$6:L$29),0)*$B13,0)</f>
        <v>3</v>
      </c>
      <c r="L13" s="9">
        <f>ROUND(属性投放!M$4+装备属性!M$4*IF($B13&lt;10,1,ROUNDDOWN($B13,-1))+SUM(属性投放!N$37:N$38)*$B13+VLOOKUP($C$2,一级属性!$E$67:$P$90,COLUMNS(一级属性!$E$67:P$90),0)*$B13+VLOOKUP($C$2,宝石属性!$B$43:$M$66,COLUMNS(宝石属性!$B$43:M$66),0)*10*VLOOKUP(ROUNDDOWN($B13,-1),宝石属性!$B$25:$N$41,2,0)*VLOOKUP(ROUNDDOWN($B13,-1),宝石属性!$B$25:$N$41,3,0)+VLOOKUP($C$2,职业被动!$B$6:$M$29,COLUMNS(职业被动!$B$6:M$29),0)*$B13,0)</f>
        <v>103</v>
      </c>
      <c r="M13" s="48">
        <f>属性价值和能力评分!$F$9+ROUND(属性价值和能力评分!$F$38*10,0)*B13+ROUND((SUM(装备属性!$W$9:$W$14)+属性价值和能力评分!$F$38*1.25+1.4+2.8)*IF(B13&lt;10,1,ROUNDDOWN(B13,-1)),0)+15*VLOOKUP(ROUNDDOWN(B13,-1),宝石属性!$B$26:$D$41,2,0)*6*VLOOKUP(ROUNDDOWN(B13,-1),宝石属性!$B$26:$D$41,3,0)+(属性价值和能力评分!$F$49*9+属性价值和能力评分!$F$50*2+属性价值和能力评分!$F$53*8/5)*B13</f>
        <v>2262</v>
      </c>
      <c r="N13" s="20"/>
      <c r="O13" s="1">
        <v>10</v>
      </c>
      <c r="P13" s="9">
        <f>ROUND(属性投放!D$4+装备属性!D$4*IF($O13&lt;10,1,ROUNDDOWN($O13,-1))+SUM(属性投放!E$37:E$45)*$O13+VLOOKUP($P$2,一级属性!$E$41:$P$64,COLUMNS(一级属性!$E$41:G$64),0)*($O13+0.25*IF($O13&lt;10,1,ROUNDDOWN($O13,-1)))+VLOOKUP($P$2,宝石属性!$B$43:$M$66,COLUMNS(宝石属性!$B$43:D$66),0)*10*VLOOKUP(ROUNDDOWN($O13,-1),宝石属性!$B$25:$N$41,2,0)*VLOOKUP(ROUNDDOWN($O13,-1),宝石属性!$B$25:$N$41,3,0)+VLOOKUP($P$2,职业被动!$B$6:$M$29,COLUMNS(职业被动!$B$6:D$29),0)*$O13,0)</f>
        <v>834</v>
      </c>
      <c r="Q13" s="9">
        <f>ROUND(属性投放!E$4+装备属性!E$4*IF($O13&lt;10,1,ROUNDDOWN($O13,-1))+SUM(属性投放!F$37:F$45)*$O13+VLOOKUP($P$2,一级属性!$E$41:$P$64,COLUMNS(一级属性!$E$41:H$64),0)*($O13+0.25*IF($O13&lt;10,1,ROUNDDOWN($O13,-1)))+VLOOKUP($P$2,宝石属性!$B$43:$M$66,COLUMNS(宝石属性!$B$43:E$66),0)*10*VLOOKUP(ROUNDDOWN($O13,-1),宝石属性!$B$25:$N$41,2,0)*VLOOKUP(ROUNDDOWN($O13,-1),宝石属性!$B$25:$N$41,3,0)+VLOOKUP($P$2,职业被动!$B$6:$M$29,COLUMNS(职业被动!$B$6:E$29),0)*$O13,0)</f>
        <v>620</v>
      </c>
      <c r="R13" s="9">
        <f>ROUND(属性投放!F$4+装备属性!F$4*IF($O13&lt;10,1,ROUNDDOWN($O13,-1))+SUM(属性投放!G$37:G$45)*$O13+VLOOKUP($P$2,一级属性!$E$41:$P$64,COLUMNS(一级属性!$E$41:I$64),0)*($O13+0.25*IF($O13&lt;10,1,ROUNDDOWN($O13,-1)))+VLOOKUP($P$2,宝石属性!$B$43:$M$66,COLUMNS(宝石属性!$B$43:F$66),0)*10*VLOOKUP(ROUNDDOWN($O13,-1),宝石属性!$B$25:$N$41,2,0)*VLOOKUP(ROUNDDOWN($O13,-1),宝石属性!$B$25:$N$41,3,0)+VLOOKUP($P$2,职业被动!$B$6:$M$29,COLUMNS(职业被动!$B$6:F$29),0)*$O13,0)</f>
        <v>202</v>
      </c>
      <c r="S13" s="9">
        <f>ROUND(属性投放!G$4+装备属性!G$4*IF($O13&lt;10,1,ROUNDDOWN($O13,-1))+SUM(属性投放!H$37:H$45)*$O13+VLOOKUP($P$2,一级属性!$E$41:$P$64,COLUMNS(一级属性!$E$41:J$64),0)*($O13+0.25*IF($O13&lt;10,1,ROUNDDOWN($O13,-1)))+VLOOKUP($P$2,宝石属性!$B$43:$M$66,COLUMNS(宝石属性!$B$43:G$66),0)*10*VLOOKUP(ROUNDDOWN($O13,-1),宝石属性!$B$25:$N$41,2,0)*VLOOKUP(ROUNDDOWN($O13,-1),宝石属性!$B$25:$N$41,3,0)+VLOOKUP($P$2,职业被动!$B$6:$M$29,COLUMNS(职业被动!$B$6:G$29),0)*$O13,0)</f>
        <v>123</v>
      </c>
      <c r="T13" s="9">
        <f>ROUND(属性投放!H$4+装备属性!H$4*IF($O13&lt;10,1,ROUNDDOWN($O13,-1))+SUM(属性投放!I$37:I$45)*$O13+VLOOKUP($P$2,一级属性!$E$41:$P$64,COLUMNS(一级属性!$E$41:K$64),0)*($O13+0.25*IF($O13&lt;10,1,ROUNDDOWN($O13,-1)))+VLOOKUP($P$2,宝石属性!$B$43:$M$66,COLUMNS(宝石属性!$B$43:H$66),0)*10*VLOOKUP(ROUNDDOWN($O13,-1),宝石属性!$B$25:$N$41,2,0)*VLOOKUP(ROUNDDOWN($O13,-1),宝石属性!$B$25:$N$41,3,0)+VLOOKUP($P$2,职业被动!$B$6:$M$29,COLUMNS(职业被动!$B$6:H$29),0)*$O13,0)</f>
        <v>189</v>
      </c>
      <c r="U13" s="9">
        <f>ROUND(属性投放!I$4+装备属性!I$4*IF($O13&lt;10,1,ROUNDDOWN($O13,-1))+SUM(属性投放!J$37:J$45)*$O13+VLOOKUP($P$2,一级属性!$E$41:$P$64,COLUMNS(一级属性!$E$41:L$64),0)*($O13+0.25*IF($O13&lt;10,1,ROUNDDOWN($O13,-1)))+VLOOKUP($P$2,宝石属性!$B$43:$M$66,COLUMNS(宝石属性!$B$43:I$66),0)*10*VLOOKUP(ROUNDDOWN($O13,-1),宝石属性!$B$25:$N$41,2,0)*VLOOKUP(ROUNDDOWN($O13,-1),宝石属性!$B$25:$N$41,3,0)+VLOOKUP($P$2,职业被动!$B$6:$M$29,COLUMNS(职业被动!$B$6:I$29),0)*$O13,0)</f>
        <v>141</v>
      </c>
      <c r="V13" s="9">
        <f>ROUND(属性投放!J$4+装备属性!J$4*IF($O13&lt;10,1,ROUNDDOWN($O13,-1))+SUM(属性投放!K$37:K$45)*$O13+VLOOKUP($P$2,一级属性!$E$41:$P$64,COLUMNS(一级属性!$E$41:M$64),0)*($O13+0.25*IF($O13&lt;10,1,ROUNDDOWN($O13,-1)))+VLOOKUP($P$2,宝石属性!$B$43:$M$66,COLUMNS(宝石属性!$B$43:J$66),0)*10*VLOOKUP(ROUNDDOWN($O13,-1),宝石属性!$B$25:$N$41,2,0)*VLOOKUP(ROUNDDOWN($O13,-1),宝石属性!$B$25:$N$41,3,0)+VLOOKUP($P$2,职业被动!$B$6:$M$29,COLUMNS(职业被动!$B$6:J$29),0)*$O13,0)</f>
        <v>95</v>
      </c>
      <c r="W13" s="9">
        <f>ROUND(属性投放!K$4+装备属性!K$4*IF($O13&lt;10,1,ROUNDDOWN($O13,-1))+SUM(属性投放!L$37:L$45)*$O13+VLOOKUP($P$2,一级属性!$E$41:$P$64,COLUMNS(一级属性!$E$41:N$64),0)*($O13+0.25*IF($O13&lt;10,1,ROUNDDOWN($O13,-1)))+VLOOKUP($P$2,宝石属性!$B$43:$M$66,COLUMNS(宝石属性!$B$43:K$66),0)*10*VLOOKUP(ROUNDDOWN($O13,-1),宝石属性!$B$25:$N$41,2,0)*VLOOKUP(ROUNDDOWN($O13,-1),宝石属性!$B$25:$N$41,3,0)+VLOOKUP($P$2,职业被动!$B$6:$M$29,COLUMNS(职业被动!$B$6:K$29),0)*$O13,0)</f>
        <v>55</v>
      </c>
      <c r="X13" s="9">
        <f>ROUND(属性投放!L$4+装备属性!L$4*IF($O13&lt;10,1,ROUNDDOWN($O13,-1))+SUM(属性投放!M$37:M$45)*$O13+VLOOKUP($P$2,一级属性!$E$41:$P$64,COLUMNS(一级属性!$E$41:O$64),0)*($O13+0.25*IF($O13&lt;10,1,ROUNDDOWN($O13,-1)))+VLOOKUP($P$2,宝石属性!$B$43:$M$66,COLUMNS(宝石属性!$B$43:L$66),0)*10*VLOOKUP(ROUNDDOWN($O13,-1),宝石属性!$B$25:$N$41,2,0)*VLOOKUP(ROUNDDOWN($O13,-1),宝石属性!$B$25:$N$41,3,0)+VLOOKUP($P$2,职业被动!$B$6:$M$29,COLUMNS(职业被动!$B$6:L$29),0)*$O13,0)</f>
        <v>3</v>
      </c>
      <c r="Y13" s="9">
        <f>ROUND(属性投放!M$4+装备属性!M$4*IF($O13&lt;10,1,ROUNDDOWN($O13,-1))+SUM(属性投放!N$37:N$45)*$O13+VLOOKUP($P$2,一级属性!$E$41:$P$64,COLUMNS(一级属性!$E$41:P$64),0)*($O13+0.25*IF($O13&lt;10,1,ROUNDDOWN($O13,-1)))+VLOOKUP($P$2,宝石属性!$B$43:$M$66,COLUMNS(宝石属性!$B$43:M$66),0)*10*VLOOKUP(ROUNDDOWN($O13,-1),宝石属性!$B$25:$N$41,2,0)*VLOOKUP(ROUNDDOWN($O13,-1),宝石属性!$B$25:$N$41,3,0)+VLOOKUP($P$2,职业被动!$B$6:$M$29,COLUMNS(职业被动!$B$6:M$29),0)*$O13,0)</f>
        <v>103</v>
      </c>
      <c r="Z13" s="48">
        <f>属性价值和能力评分!$F$9+ROUND(属性价值和能力评分!$F$38*10,0)*O13+ROUND((SUM(装备属性!$W$9:$W$14)+属性价值和能力评分!$F$38*1.25+1.4+2.8)*IF(O13&lt;10,1,ROUNDDOWN(O13,-1)),0)+15*VLOOKUP(ROUNDDOWN(O13,-1),宝石属性!$B$26:$D$41,2,0)*6*VLOOKUP(ROUNDDOWN(O13,-1),宝石属性!$B$26:$D$41,3,0)+(属性价值和能力评分!$F$49*9+属性价值和能力评分!$F$50*2+属性价值和能力评分!$F$53*8/5)*O13</f>
        <v>2262</v>
      </c>
      <c r="AB13" s="1">
        <v>10</v>
      </c>
      <c r="AC13" s="9">
        <f>ROUND(属性投放!D$4+装备属性!D$4*IF($AB13&lt;10,1,ROUNDDOWN($AB13,-1))+SUM(属性投放!E$37:E$45)*$AB13+VLOOKUP($AC$2,一级属性!$E$41:$P$64,COLUMNS(一级属性!$E$41:G$64),0)*($AB13+0.25*IF($AB13&lt;10,1,ROUNDDOWN($AB13,-1)))+VLOOKUP($AC$2,宝石属性!$B$43:$M$66,COLUMNS(宝石属性!$B$43:D$66),0)*10*VLOOKUP(ROUNDDOWN($AB13,-1),宝石属性!$B$25:$N$41,2,0)*VLOOKUP(ROUNDDOWN($AB13,-1),宝石属性!$B$25:$N$41,3,0)+VLOOKUP($AC$2,职业被动!$B$6:$M$29,COLUMNS(职业被动!$B$6:D$29),0)*$AB13,0)</f>
        <v>764</v>
      </c>
      <c r="AD13" s="9">
        <f>ROUND(属性投放!E$4+装备属性!E$4*IF($AB13&lt;10,1,ROUNDDOWN($AB13,-1))+SUM(属性投放!F$37:F$45)*$AB13+VLOOKUP($AC$2,一级属性!$E$41:$P$64,COLUMNS(一级属性!$E$41:H$64),0)*($AB13+0.25*IF($AB13&lt;10,1,ROUNDDOWN($AB13,-1)))+VLOOKUP($AC$2,宝石属性!$B$43:$M$66,COLUMNS(宝石属性!$B$43:E$66),0)*10*VLOOKUP(ROUNDDOWN($AB13,-1),宝石属性!$B$25:$N$41,2,0)*VLOOKUP(ROUNDDOWN($AB13,-1),宝石属性!$B$25:$N$41,3,0)+VLOOKUP($AC$2,职业被动!$B$6:$M$29,COLUMNS(职业被动!$B$6:E$29),0)*$AB13,0)</f>
        <v>432</v>
      </c>
      <c r="AE13" s="9">
        <f>ROUND(属性投放!F$4+装备属性!F$4*IF($AB13&lt;10,1,ROUNDDOWN($AB13,-1))+SUM(属性投放!G$37:G$45)*$AB13+VLOOKUP($AC$2,一级属性!$E$41:$P$64,COLUMNS(一级属性!$E$41:I$64),0)*($AB13+0.25*IF($AB13&lt;10,1,ROUNDDOWN($AB13,-1)))+VLOOKUP($AC$2,宝石属性!$B$43:$M$66,COLUMNS(宝石属性!$B$43:F$66),0)*10*VLOOKUP(ROUNDDOWN($AB13,-1),宝石属性!$B$25:$N$41,2,0)*VLOOKUP(ROUNDDOWN($AB13,-1),宝石属性!$B$25:$N$41,3,0)+VLOOKUP($AC$2,职业被动!$B$6:$M$29,COLUMNS(职业被动!$B$6:F$29),0)*$AB13,0)</f>
        <v>252</v>
      </c>
      <c r="AF13" s="9">
        <f>ROUND(属性投放!G$4+装备属性!G$4*IF($AB13&lt;10,1,ROUNDDOWN($AB13,-1))+SUM(属性投放!H$37:H$45)*$AB13+VLOOKUP($AC$2,一级属性!$E$41:$P$64,COLUMNS(一级属性!$E$41:J$64),0)*($AB13+0.25*IF($AB13&lt;10,1,ROUNDDOWN($AB13,-1)))+VLOOKUP($AC$2,宝石属性!$B$43:$M$66,COLUMNS(宝石属性!$B$43:G$66),0)*10*VLOOKUP(ROUNDDOWN($AB13,-1),宝石属性!$B$25:$N$41,2,0)*VLOOKUP(ROUNDDOWN($AB13,-1),宝石属性!$B$25:$N$41,3,0)+VLOOKUP($AC$2,职业被动!$B$6:$M$29,COLUMNS(职业被动!$B$6:G$29),0)*$AB13,0)</f>
        <v>143</v>
      </c>
      <c r="AG13" s="9">
        <f>ROUND(属性投放!H$4+装备属性!H$4*IF($AB13&lt;10,1,ROUNDDOWN($AB13,-1))+SUM(属性投放!I$37:I$45)*$AB13+VLOOKUP($AC$2,一级属性!$E$41:$P$64,COLUMNS(一级属性!$E$41:K$64),0)*($AB13+0.25*IF($AB13&lt;10,1,ROUNDDOWN($AB13,-1)))+VLOOKUP($AC$2,宝石属性!$B$43:$M$66,COLUMNS(宝石属性!$B$43:H$66),0)*10*VLOOKUP(ROUNDDOWN($AB13,-1),宝石属性!$B$25:$N$41,2,0)*VLOOKUP(ROUNDDOWN($AB13,-1),宝石属性!$B$25:$N$41,3,0)+VLOOKUP($AC$2,职业被动!$B$6:$M$29,COLUMNS(职业被动!$B$6:H$29),0)*$AB13,0)</f>
        <v>141</v>
      </c>
      <c r="AH13" s="9">
        <f>ROUND(属性投放!I$4+装备属性!I$4*IF($AB13&lt;10,1,ROUNDDOWN($AB13,-1))+SUM(属性投放!J$37:J$45)*$AB13+VLOOKUP($AC$2,一级属性!$E$41:$P$64,COLUMNS(一级属性!$E$41:L$64),0)*($AB13+0.25*IF($AB13&lt;10,1,ROUNDDOWN($AB13,-1)))+VLOOKUP($AC$2,宝石属性!$B$43:$M$66,COLUMNS(宝石属性!$B$43:I$66),0)*10*VLOOKUP(ROUNDDOWN($AB13,-1),宝石属性!$B$25:$N$41,2,0)*VLOOKUP(ROUNDDOWN($AB13,-1),宝石属性!$B$25:$N$41,3,0)+VLOOKUP($AC$2,职业被动!$B$6:$M$29,COLUMNS(职业被动!$B$6:I$29),0)*$AB13,0)</f>
        <v>133</v>
      </c>
      <c r="AI13" s="9">
        <f>ROUND(属性投放!J$4+装备属性!J$4*IF($AB13&lt;10,1,ROUNDDOWN($AB13,-1))+SUM(属性投放!K$37:K$45)*$AB13+VLOOKUP($AC$2,一级属性!$E$41:$P$64,COLUMNS(一级属性!$E$41:M$64),0)*($AB13+0.25*IF($AB13&lt;10,1,ROUNDDOWN($AB13,-1)))+VLOOKUP($AC$2,宝石属性!$B$43:$M$66,COLUMNS(宝石属性!$B$43:J$66),0)*10*VLOOKUP(ROUNDDOWN($AB13,-1),宝石属性!$B$25:$N$41,2,0)*VLOOKUP(ROUNDDOWN($AB13,-1),宝石属性!$B$25:$N$41,3,0)+VLOOKUP($AC$2,职业被动!$B$6:$M$29,COLUMNS(职业被动!$B$6:J$29),0)*$AB13,0)</f>
        <v>87</v>
      </c>
      <c r="AJ13" s="9">
        <f>ROUND(属性投放!K$4+装备属性!K$4*IF($AB13&lt;10,1,ROUNDDOWN($AB13,-1))+SUM(属性投放!L$37:L$45)*$AB13+VLOOKUP($AC$2,一级属性!$E$41:$P$64,COLUMNS(一级属性!$E$41:N$64),0)*($AB13+0.25*IF($AB13&lt;10,1,ROUNDDOWN($AB13,-1)))+VLOOKUP($AC$2,宝石属性!$B$43:$M$66,COLUMNS(宝石属性!$B$43:K$66),0)*10*VLOOKUP(ROUNDDOWN($AB13,-1),宝石属性!$B$25:$N$41,2,0)*VLOOKUP(ROUNDDOWN($AB13,-1),宝石属性!$B$25:$N$41,3,0)+VLOOKUP($AC$2,职业被动!$B$6:$M$29,COLUMNS(职业被动!$B$6:K$29),0)*$AB13,0)</f>
        <v>55</v>
      </c>
      <c r="AK13" s="9">
        <f>ROUND(属性投放!L$4+装备属性!L$4*IF($AB13&lt;10,1,ROUNDDOWN($AB13,-1))+SUM(属性投放!M$37:M$45)*$AB13+VLOOKUP($AC$2,一级属性!$E$41:$P$64,COLUMNS(一级属性!$E$41:O$64),0)*($AB13+0.25*IF($AB13&lt;10,1,ROUNDDOWN($AB13,-1)))+VLOOKUP($AC$2,宝石属性!$B$43:$M$66,COLUMNS(宝石属性!$B$43:L$66),0)*10*VLOOKUP(ROUNDDOWN($AB13,-1),宝石属性!$B$25:$N$41,2,0)*VLOOKUP(ROUNDDOWN($AB13,-1),宝石属性!$B$25:$N$41,3,0)+VLOOKUP($AC$2,职业被动!$B$6:$M$29,COLUMNS(职业被动!$B$6:L$29),0)*$AB13,0)</f>
        <v>3</v>
      </c>
      <c r="AL13" s="9">
        <f>ROUND(属性投放!M$4+装备属性!M$4*IF($AB13&lt;10,1,ROUNDDOWN($AB13,-1))+SUM(属性投放!N$37:N$45)*$AB13+VLOOKUP($AC$2,一级属性!$E$41:$P$64,COLUMNS(一级属性!$E$41:P$64),0)*($AB13+0.25*IF($AB13&lt;10,1,ROUNDDOWN($AB13,-1)))+VLOOKUP($AC$2,宝石属性!$B$43:$M$66,COLUMNS(宝石属性!$B$43:M$66),0)*10*VLOOKUP(ROUNDDOWN($AB13,-1),宝石属性!$B$25:$N$41,2,0)*VLOOKUP(ROUNDDOWN($AB13,-1),宝石属性!$B$25:$N$41,3,0)+VLOOKUP($AC$2,职业被动!$B$6:$M$29,COLUMNS(职业被动!$B$6:M$29),0)*$AB13,0)</f>
        <v>103</v>
      </c>
      <c r="AM13" s="48">
        <f>属性价值和能力评分!$F$9+ROUND(属性价值和能力评分!$F$38*10,0)*AB13+ROUND((SUM(装备属性!$W$9:$W$14)+属性价值和能力评分!$F$38*1.25+1.4+2.8)*IF(AB13&lt;10,1,ROUNDDOWN(AB13,-1)),0)+15*VLOOKUP(ROUNDDOWN(AB13,-1),宝石属性!$B$26:$D$41,2,0)*6*VLOOKUP(ROUNDDOWN(AB13,-1),宝石属性!$B$26:$D$41,3,0)+(属性价值和能力评分!$F$49*9+属性价值和能力评分!$F$50*2+属性价值和能力评分!$F$53*8/5)*AB13</f>
        <v>2262</v>
      </c>
      <c r="AO13" s="1">
        <v>10</v>
      </c>
      <c r="AP13" s="9">
        <f>ROUND(属性投放!D$4+装备属性!D$4*IF($AO13&lt;10,1,ROUNDDOWN($AO13,-1))+SUM(属性投放!E$37:E$45)*$AO13+VLOOKUP($AP$2,一级属性!$E$41:$P$64,COLUMNS(一级属性!$E$41:G$64),0)*($AO13+0.25*IF($AO13&lt;10,1,ROUNDDOWN($AO13,-1)))+VLOOKUP($AP$2,宝石属性!$B$43:$M$66,COLUMNS(宝石属性!$B$43:D$66),0)*10*VLOOKUP(ROUNDDOWN($AO13,-1),宝石属性!$B$25:$N$41,2,0)*VLOOKUP(ROUNDDOWN($AO13,-1),宝石属性!$B$25:$N$41,3,0)+VLOOKUP($AP$2,职业被动!$B$6:$M$29,COLUMNS(职业被动!$B$6:D$29),0)*$AO13,0)</f>
        <v>764</v>
      </c>
      <c r="AQ13" s="9">
        <f>ROUND(属性投放!E$4+装备属性!E$4*IF($AO13&lt;10,1,ROUNDDOWN($AO13,-1))+SUM(属性投放!F$37:F$45)*$AO13+VLOOKUP($AP$2,一级属性!$E$41:$P$64,COLUMNS(一级属性!$E$41:H$64),0)*($AO13+0.25*IF($AO13&lt;10,1,ROUNDDOWN($AO13,-1)))+VLOOKUP($AP$2,宝石属性!$B$43:$M$66,COLUMNS(宝石属性!$B$43:E$66),0)*10*VLOOKUP(ROUNDDOWN($AO13,-1),宝石属性!$B$25:$N$41,2,0)*VLOOKUP(ROUNDDOWN($AO13,-1),宝石属性!$B$25:$N$41,3,0)+VLOOKUP($AP$2,职业被动!$B$6:$M$29,COLUMNS(职业被动!$B$6:E$29),0)*$AO13,0)</f>
        <v>620</v>
      </c>
      <c r="AR13" s="9">
        <f>ROUND(属性投放!F$4+装备属性!F$4*IF($AO13&lt;10,1,ROUNDDOWN($AO13,-1))+SUM(属性投放!G$37:G$45)*$AO13+VLOOKUP($AP$2,一级属性!$E$41:$P$64,COLUMNS(一级属性!$E$41:I$64),0)*($AO13+0.25*IF($AO13&lt;10,1,ROUNDDOWN($AO13,-1)))+VLOOKUP($AP$2,宝石属性!$B$43:$M$66,COLUMNS(宝石属性!$B$43:F$66),0)*10*VLOOKUP(ROUNDDOWN($AO13,-1),宝石属性!$B$25:$N$41,2,0)*VLOOKUP(ROUNDDOWN($AO13,-1),宝石属性!$B$25:$N$41,3,0)+VLOOKUP($AP$2,职业被动!$B$6:$M$29,COLUMNS(职业被动!$B$6:F$29),0)*$AO13,0)</f>
        <v>202</v>
      </c>
      <c r="AS13" s="9">
        <f>ROUND(属性投放!G$4+装备属性!G$4*IF($AO13&lt;10,1,ROUNDDOWN($AO13,-1))+SUM(属性投放!H$37:H$45)*$AO13+VLOOKUP($AP$2,一级属性!$E$41:$P$64,COLUMNS(一级属性!$E$41:J$64),0)*($AO13+0.25*IF($AO13&lt;10,1,ROUNDDOWN($AO13,-1)))+VLOOKUP($AP$2,宝石属性!$B$43:$M$66,COLUMNS(宝石属性!$B$43:G$66),0)*10*VLOOKUP(ROUNDDOWN($AO13,-1),宝石属性!$B$25:$N$41,2,0)*VLOOKUP(ROUNDDOWN($AO13,-1),宝石属性!$B$25:$N$41,3,0)+VLOOKUP($AP$2,职业被动!$B$6:$M$29,COLUMNS(职业被动!$B$6:G$29),0)*$AO13,0)</f>
        <v>123</v>
      </c>
      <c r="AT13" s="9">
        <f>ROUND(属性投放!H$4+装备属性!H$4*IF($AO13&lt;10,1,ROUNDDOWN($AO13,-1))+SUM(属性投放!I$37:I$45)*$AO13+VLOOKUP($AP$2,一级属性!$E$41:$P$64,COLUMNS(一级属性!$E$41:K$64),0)*($AO13+0.25*IF($AO13&lt;10,1,ROUNDDOWN($AO13,-1)))+VLOOKUP($AP$2,宝石属性!$B$43:$M$66,COLUMNS(宝石属性!$B$43:H$66),0)*10*VLOOKUP(ROUNDDOWN($AO13,-1),宝石属性!$B$25:$N$41,2,0)*VLOOKUP(ROUNDDOWN($AO13,-1),宝石属性!$B$25:$N$41,3,0)+VLOOKUP($AP$2,职业被动!$B$6:$M$29,COLUMNS(职业被动!$B$6:H$29),0)*$AO13,0)</f>
        <v>179</v>
      </c>
      <c r="AU13" s="9">
        <f>ROUND(属性投放!I$4+装备属性!I$4*IF($AO13&lt;10,1,ROUNDDOWN($AO13,-1))+SUM(属性投放!J$37:J$45)*$AO13+VLOOKUP($AP$2,一级属性!$E$41:$P$64,COLUMNS(一级属性!$E$41:L$64),0)*($AO13+0.25*IF($AO13&lt;10,1,ROUNDDOWN($AO13,-1)))+VLOOKUP($AP$2,宝石属性!$B$43:$M$66,COLUMNS(宝石属性!$B$43:I$66),0)*10*VLOOKUP(ROUNDDOWN($AO13,-1),宝石属性!$B$25:$N$41,2,0)*VLOOKUP(ROUNDDOWN($AO13,-1),宝石属性!$B$25:$N$41,3,0)+VLOOKUP($AP$2,职业被动!$B$6:$M$29,COLUMNS(职业被动!$B$6:I$29),0)*$AO13,0)</f>
        <v>141</v>
      </c>
      <c r="AV13" s="9">
        <f>ROUND(属性投放!J$4+装备属性!J$4*IF($AO13&lt;10,1,ROUNDDOWN($AO13,-1))+SUM(属性投放!K$37:K$45)*$AO13+VLOOKUP($AP$2,一级属性!$E$41:$P$64,COLUMNS(一级属性!$E$41:M$64),0)*($AO13+0.25*IF($AO13&lt;10,1,ROUNDDOWN($AO13,-1)))+VLOOKUP($AP$2,宝石属性!$B$43:$M$66,COLUMNS(宝石属性!$B$43:J$66),0)*10*VLOOKUP(ROUNDDOWN($AO13,-1),宝石属性!$B$25:$N$41,2,0)*VLOOKUP(ROUNDDOWN($AO13,-1),宝石属性!$B$25:$N$41,3,0)+VLOOKUP($AP$2,职业被动!$B$6:$M$29,COLUMNS(职业被动!$B$6:J$29),0)*$AO13,0)</f>
        <v>95</v>
      </c>
      <c r="AW13" s="9">
        <f>ROUND(属性投放!K$4+装备属性!K$4*IF($AO13&lt;10,1,ROUNDDOWN($AO13,-1))+SUM(属性投放!L$37:L$45)*$AO13+VLOOKUP($AP$2,一级属性!$E$41:$P$64,COLUMNS(一级属性!$E$41:N$64),0)*($AO13+0.25*IF($AO13&lt;10,1,ROUNDDOWN($AO13,-1)))+VLOOKUP($AP$2,宝石属性!$B$43:$M$66,COLUMNS(宝石属性!$B$43:K$66),0)*10*VLOOKUP(ROUNDDOWN($AO13,-1),宝石属性!$B$25:$N$41,2,0)*VLOOKUP(ROUNDDOWN($AO13,-1),宝石属性!$B$25:$N$41,3,0)+VLOOKUP($AP$2,职业被动!$B$6:$M$29,COLUMNS(职业被动!$B$6:K$29),0)*$AO13,0)</f>
        <v>55</v>
      </c>
      <c r="AX13" s="9">
        <f>ROUND(属性投放!L$4+装备属性!L$4*IF($AO13&lt;10,1,ROUNDDOWN($AO13,-1))+SUM(属性投放!M$37:M$45)*$AO13+VLOOKUP($AP$2,一级属性!$E$41:$P$64,COLUMNS(一级属性!$E$41:O$64),0)*($AO13+0.25*IF($AO13&lt;10,1,ROUNDDOWN($AO13,-1)))+VLOOKUP($AP$2,宝石属性!$B$43:$M$66,COLUMNS(宝石属性!$B$43:L$66),0)*10*VLOOKUP(ROUNDDOWN($AO13,-1),宝石属性!$B$25:$N$41,2,0)*VLOOKUP(ROUNDDOWN($AO13,-1),宝石属性!$B$25:$N$41,3,0)+VLOOKUP($AP$2,职业被动!$B$6:$M$29,COLUMNS(职业被动!$B$6:L$29),0)*$AO13,0)</f>
        <v>103</v>
      </c>
      <c r="AY13" s="9">
        <f>ROUND(属性投放!M$4+装备属性!M$4*IF($AO13&lt;10,1,ROUNDDOWN($AO13,-1))+SUM(属性投放!N$37:N$45)*$AO13+VLOOKUP($AP$2,一级属性!$E$41:$P$64,COLUMNS(一级属性!$E$41:P$64),0)*($AO13+0.25*IF($AO13&lt;10,1,ROUNDDOWN($AO13,-1)))+VLOOKUP($AP$2,宝石属性!$B$43:$M$66,COLUMNS(宝石属性!$B$43:M$66),0)*10*VLOOKUP(ROUNDDOWN($AO13,-1),宝石属性!$B$25:$N$41,2,0)*VLOOKUP(ROUNDDOWN($AO13,-1),宝石属性!$B$25:$N$41,3,0)+VLOOKUP($AP$2,职业被动!$B$6:$M$29,COLUMNS(职业被动!$B$6:M$29),0)*$AO13,0)</f>
        <v>103</v>
      </c>
      <c r="AZ13" s="48">
        <f>属性价值和能力评分!$F$9+ROUND(属性价值和能力评分!$F$38*10,0)*AO13+ROUND((SUM(装备属性!$W$9:$W$14)+属性价值和能力评分!$F$38*1.25+1.4+2.8)*IF(AO13&lt;10,1,ROUNDDOWN(AO13,-1)),0)+15*VLOOKUP(ROUNDDOWN(AO13,-1),宝石属性!$B$26:$D$41,2,0)*6*VLOOKUP(ROUNDDOWN(AO13,-1),宝石属性!$B$26:$D$41,3,0)+(属性价值和能力评分!$F$49*9+属性价值和能力评分!$F$50*2+属性价值和能力评分!$F$53*8/5)*AO13</f>
        <v>2262</v>
      </c>
      <c r="BB13" s="1">
        <v>10</v>
      </c>
      <c r="BC13" s="9">
        <f>ROUND(属性投放!D$4+装备属性!D$4*IF($BB13&lt;10,1,ROUNDDOWN($BB13,-1))+SUM(属性投放!E$37:E$45)*$BB13+VLOOKUP($BC$2,一级属性!$E$41:$P$64,COLUMNS(一级属性!$E$41:G$64),0)*($BB13+0.25*IF($BB13&lt;10,1,ROUNDDOWN($BB13,-1)))+VLOOKUP($BC$2,宝石属性!$B$43:$M$66,COLUMNS(宝石属性!$B$43:D$66),0)*10*VLOOKUP(ROUNDDOWN($BB13,-1),宝石属性!$B$25:$N$41,2,0)*VLOOKUP(ROUNDDOWN($BB13,-1),宝石属性!$B$25:$N$41,3,0)+VLOOKUP($BC$2,职业被动!$B$6:$M$29,COLUMNS(职业被动!$B$6:D$29),0)*$BB13,0)</f>
        <v>694</v>
      </c>
      <c r="BD13" s="9">
        <f>ROUND(属性投放!E$4+装备属性!E$4*IF($BB13&lt;10,1,ROUNDDOWN($BB13,-1))+SUM(属性投放!F$37:F$45)*$BB13+VLOOKUP($BC$2,一级属性!$E$41:$P$64,COLUMNS(一级属性!$E$41:H$64),0)*($BB13+0.25*IF($BB13&lt;10,1,ROUNDDOWN($BB13,-1)))+VLOOKUP($BC$2,宝石属性!$B$43:$M$66,COLUMNS(宝石属性!$B$43:E$66),0)*10*VLOOKUP(ROUNDDOWN($BB13,-1),宝石属性!$B$25:$N$41,2,0)*VLOOKUP(ROUNDDOWN($BB13,-1),宝石属性!$B$25:$N$41,3,0)+VLOOKUP($BC$2,职业被动!$B$6:$M$29,COLUMNS(职业被动!$B$6:E$29),0)*$BB13,0)</f>
        <v>682</v>
      </c>
      <c r="BE13" s="9">
        <f>ROUND(属性投放!F$4+装备属性!F$4*IF($BB13&lt;10,1,ROUNDDOWN($BB13,-1))+SUM(属性投放!G$37:G$45)*$BB13+VLOOKUP($BC$2,一级属性!$E$41:$P$64,COLUMNS(一级属性!$E$41:I$64),0)*($BB13+0.25*IF($BB13&lt;10,1,ROUNDDOWN($BB13,-1)))+VLOOKUP($BC$2,宝石属性!$B$43:$M$66,COLUMNS(宝石属性!$B$43:F$66),0)*10*VLOOKUP(ROUNDDOWN($BB13,-1),宝石属性!$B$25:$N$41,2,0)*VLOOKUP(ROUNDDOWN($BB13,-1),宝石属性!$B$25:$N$41,3,0)+VLOOKUP($BC$2,职业被动!$B$6:$M$29,COLUMNS(职业被动!$B$6:F$29),0)*$BB13,0)</f>
        <v>202</v>
      </c>
      <c r="BF13" s="9">
        <f>ROUND(属性投放!G$4+装备属性!G$4*IF($BB13&lt;10,1,ROUNDDOWN($BB13,-1))+SUM(属性投放!H$37:H$45)*$BB13+VLOOKUP($BC$2,一级属性!$E$41:$P$64,COLUMNS(一级属性!$E$41:J$64),0)*($BB13+0.25*IF($BB13&lt;10,1,ROUNDDOWN($BB13,-1)))+VLOOKUP($BC$2,宝石属性!$B$43:$M$66,COLUMNS(宝石属性!$B$43:G$66),0)*10*VLOOKUP(ROUNDDOWN($BB13,-1),宝石属性!$B$25:$N$41,2,0)*VLOOKUP(ROUNDDOWN($BB13,-1),宝石属性!$B$25:$N$41,3,0)+VLOOKUP($BC$2,职业被动!$B$6:$M$29,COLUMNS(职业被动!$B$6:G$29),0)*$BB13,0)</f>
        <v>123</v>
      </c>
      <c r="BG13" s="9">
        <f>ROUND(属性投放!H$4+装备属性!H$4*IF($BB13&lt;10,1,ROUNDDOWN($BB13,-1))+SUM(属性投放!I$37:I$45)*$BB13+VLOOKUP($BC$2,一级属性!$E$41:$P$64,COLUMNS(一级属性!$E$41:K$64),0)*($BB13+0.25*IF($BB13&lt;10,1,ROUNDDOWN($BB13,-1)))+VLOOKUP($BC$2,宝石属性!$B$43:$M$66,COLUMNS(宝石属性!$B$43:H$66),0)*10*VLOOKUP(ROUNDDOWN($BB13,-1),宝石属性!$B$25:$N$41,2,0)*VLOOKUP(ROUNDDOWN($BB13,-1),宝石属性!$B$25:$N$41,3,0)+VLOOKUP($BC$2,职业被动!$B$6:$M$29,COLUMNS(职业被动!$B$6:H$29),0)*$BB13,0)</f>
        <v>211</v>
      </c>
      <c r="BH13" s="9">
        <f>ROUND(属性投放!I$4+装备属性!I$4*IF($BB13&lt;10,1,ROUNDDOWN($BB13,-1))+SUM(属性投放!J$37:J$45)*$BB13+VLOOKUP($BC$2,一级属性!$E$41:$P$64,COLUMNS(一级属性!$E$41:L$64),0)*($BB13+0.25*IF($BB13&lt;10,1,ROUNDDOWN($BB13,-1)))+VLOOKUP($BC$2,宝石属性!$B$43:$M$66,COLUMNS(宝石属性!$B$43:I$66),0)*10*VLOOKUP(ROUNDDOWN($BB13,-1),宝石属性!$B$25:$N$41,2,0)*VLOOKUP(ROUNDDOWN($BB13,-1),宝石属性!$B$25:$N$41,3,0)+VLOOKUP($BC$2,职业被动!$B$6:$M$29,COLUMNS(职业被动!$B$6:I$29),0)*$BB13,0)</f>
        <v>163</v>
      </c>
      <c r="BI13" s="9">
        <f>ROUND(属性投放!J$4+装备属性!J$4*IF($BB13&lt;10,1,ROUNDDOWN($BB13,-1))+SUM(属性投放!K$37:K$45)*$BB13+VLOOKUP($BC$2,一级属性!$E$41:$P$64,COLUMNS(一级属性!$E$41:M$64),0)*($BB13+0.25*IF($BB13&lt;10,1,ROUNDDOWN($BB13,-1)))+VLOOKUP($BC$2,宝石属性!$B$43:$M$66,COLUMNS(宝石属性!$B$43:J$66),0)*10*VLOOKUP(ROUNDDOWN($BB13,-1),宝石属性!$B$25:$N$41,2,0)*VLOOKUP(ROUNDDOWN($BB13,-1),宝石属性!$B$25:$N$41,3,0)+VLOOKUP($BC$2,职业被动!$B$6:$M$29,COLUMNS(职业被动!$B$6:J$29),0)*$BB13,0)</f>
        <v>77</v>
      </c>
      <c r="BJ13" s="9">
        <f>ROUND(属性投放!K$4+装备属性!K$4*IF($BB13&lt;10,1,ROUNDDOWN($BB13,-1))+SUM(属性投放!L$37:L$45)*$BB13+VLOOKUP($BC$2,一级属性!$E$41:$P$64,COLUMNS(一级属性!$E$41:N$64),0)*($BB13+0.25*IF($BB13&lt;10,1,ROUNDDOWN($BB13,-1)))+VLOOKUP($BC$2,宝石属性!$B$43:$M$66,COLUMNS(宝石属性!$B$43:K$66),0)*10*VLOOKUP(ROUNDDOWN($BB13,-1),宝石属性!$B$25:$N$41,2,0)*VLOOKUP(ROUNDDOWN($BB13,-1),宝石属性!$B$25:$N$41,3,0)+VLOOKUP($BC$2,职业被动!$B$6:$M$29,COLUMNS(职业被动!$B$6:K$29),0)*$BB13,0)</f>
        <v>55</v>
      </c>
      <c r="BK13" s="9">
        <f>ROUND(属性投放!L$4+装备属性!L$4*IF($BB13&lt;10,1,ROUNDDOWN($BB13,-1))+SUM(属性投放!M$37:M$45)*$BB13+VLOOKUP($BC$2,一级属性!$E$41:$P$64,COLUMNS(一级属性!$E$41:O$64),0)*($BB13+0.25*IF($BB13&lt;10,1,ROUNDDOWN($BB13,-1)))+VLOOKUP($BC$2,宝石属性!$B$43:$M$66,COLUMNS(宝石属性!$B$43:L$66),0)*10*VLOOKUP(ROUNDDOWN($BB13,-1),宝石属性!$B$25:$N$41,2,0)*VLOOKUP(ROUNDDOWN($BB13,-1),宝石属性!$B$25:$N$41,3,0)+VLOOKUP($BC$2,职业被动!$B$6:$M$29,COLUMNS(职业被动!$B$6:L$29),0)*$BB13,0)</f>
        <v>3</v>
      </c>
      <c r="BL13" s="9">
        <f>ROUND(属性投放!M$4+装备属性!M$4*IF($BB13&lt;10,1,ROUNDDOWN($BB13,-1))+SUM(属性投放!N$37:N$45)*$BB13+VLOOKUP($BC$2,一级属性!$E$41:$P$64,COLUMNS(一级属性!$E$41:P$64),0)*($BB13+0.25*IF($BB13&lt;10,1,ROUNDDOWN($BB13,-1)))+VLOOKUP($BC$2,宝石属性!$B$43:$M$66,COLUMNS(宝石属性!$B$43:M$66),0)*10*VLOOKUP(ROUNDDOWN($BB13,-1),宝石属性!$B$25:$N$41,2,0)*VLOOKUP(ROUNDDOWN($BB13,-1),宝石属性!$B$25:$N$41,3,0)+VLOOKUP($BC$2,职业被动!$B$6:$M$29,COLUMNS(职业被动!$B$6:M$29),0)*$BB13,0)</f>
        <v>103</v>
      </c>
      <c r="BM13" s="48">
        <f>属性价值和能力评分!$F$9+ROUND(属性价值和能力评分!$F$38*10,0)*BB13+ROUND((SUM(装备属性!$W$9:$W$14)+属性价值和能力评分!$F$38*1.25+1.4+2.8)*IF(BB13&lt;10,1,ROUNDDOWN(BB13,-1)),0)+15*VLOOKUP(ROUNDDOWN(BB13,-1),宝石属性!$B$26:$D$41,2,0)*6*VLOOKUP(ROUNDDOWN(BB13,-1),宝石属性!$B$26:$D$41,3,0)+(属性价值和能力评分!$F$49*9+属性价值和能力评分!$F$50*2+属性价值和能力评分!$F$53*8/5)*BB13</f>
        <v>2262</v>
      </c>
      <c r="BO13" s="1">
        <v>10</v>
      </c>
      <c r="BP13" s="9">
        <f>ROUND(属性投放!D$4+装备属性!D$4*IF($BO13&lt;10,1,ROUNDDOWN($BO13,-1))+SUM(属性投放!E$37:E$45)*$BO13+VLOOKUP($BP$2,一级属性!$E$41:$P$64,COLUMNS(一级属性!$E$41:G$64),0)*($BO13+0.25*IF($BO13&lt;10,1,ROUNDDOWN($BO13,-1)))+VLOOKUP($BP$2,宝石属性!$B$43:$M$66,COLUMNS(宝石属性!$B$43:D$66),0)*10*VLOOKUP(ROUNDDOWN($BO13,-1),宝石属性!$B$25:$N$41,2,0)*VLOOKUP(ROUNDDOWN($BO13,-1),宝石属性!$B$25:$N$41,3,0)+VLOOKUP($BP$2,职业被动!$B$6:$M$29,COLUMNS(职业被动!$B$6:D$29),0)*$BO13,0)</f>
        <v>834</v>
      </c>
      <c r="BQ13" s="9">
        <f>ROUND(属性投放!E$4+装备属性!E$4*IF($BO13&lt;10,1,ROUNDDOWN($BO13,-1))+SUM(属性投放!F$37:F$45)*$BO13+VLOOKUP($BP$2,一级属性!$E$41:$P$64,COLUMNS(一级属性!$E$41:H$64),0)*($BO13+0.25*IF($BO13&lt;10,1,ROUNDDOWN($BO13,-1)))+VLOOKUP($BP$2,宝石属性!$B$43:$M$66,COLUMNS(宝石属性!$B$43:E$66),0)*10*VLOOKUP(ROUNDDOWN($BO13,-1),宝石属性!$B$25:$N$41,2,0)*VLOOKUP(ROUNDDOWN($BO13,-1),宝石属性!$B$25:$N$41,3,0)+VLOOKUP($BP$2,职业被动!$B$6:$M$29,COLUMNS(职业被动!$B$6:E$29),0)*$BO13,0)</f>
        <v>620</v>
      </c>
      <c r="BR13" s="9">
        <f>ROUND(属性投放!F$4+装备属性!F$4*IF($BO13&lt;10,1,ROUNDDOWN($BO13,-1))+SUM(属性投放!G$37:G$45)*$BO13+VLOOKUP($BP$2,一级属性!$E$41:$P$64,COLUMNS(一级属性!$E$41:I$64),0)*($BO13+0.25*IF($BO13&lt;10,1,ROUNDDOWN($BO13,-1)))+VLOOKUP($BP$2,宝石属性!$B$43:$M$66,COLUMNS(宝石属性!$B$43:F$66),0)*10*VLOOKUP(ROUNDDOWN($BO13,-1),宝石属性!$B$25:$N$41,2,0)*VLOOKUP(ROUNDDOWN($BO13,-1),宝石属性!$B$25:$N$41,3,0)+VLOOKUP($BP$2,职业被动!$B$6:$M$29,COLUMNS(职业被动!$B$6:F$29),0)*$BO13,0)</f>
        <v>202</v>
      </c>
      <c r="BS13" s="9">
        <f>ROUND(属性投放!G$4+装备属性!G$4*IF($BO13&lt;10,1,ROUNDDOWN($BO13,-1))+SUM(属性投放!H$37:H$45)*$BO13+VLOOKUP($BP$2,一级属性!$E$41:$P$64,COLUMNS(一级属性!$E$41:J$64),0)*($BO13+0.25*IF($BO13&lt;10,1,ROUNDDOWN($BO13,-1)))+VLOOKUP($BP$2,宝石属性!$B$43:$M$66,COLUMNS(宝石属性!$B$43:G$66),0)*10*VLOOKUP(ROUNDDOWN($BO13,-1),宝石属性!$B$25:$N$41,2,0)*VLOOKUP(ROUNDDOWN($BO13,-1),宝石属性!$B$25:$N$41,3,0)+VLOOKUP($BP$2,职业被动!$B$6:$M$29,COLUMNS(职业被动!$B$6:G$29),0)*$BO13,0)</f>
        <v>123</v>
      </c>
      <c r="BT13" s="9">
        <f>ROUND(属性投放!H$4+装备属性!H$4*IF($BO13&lt;10,1,ROUNDDOWN($BO13,-1))+SUM(属性投放!I$37:I$45)*$BO13+VLOOKUP($BP$2,一级属性!$E$41:$P$64,COLUMNS(一级属性!$E$41:K$64),0)*($BO13+0.25*IF($BO13&lt;10,1,ROUNDDOWN($BO13,-1)))+VLOOKUP($BP$2,宝石属性!$B$43:$M$66,COLUMNS(宝石属性!$B$43:H$66),0)*10*VLOOKUP(ROUNDDOWN($BO13,-1),宝石属性!$B$25:$N$41,2,0)*VLOOKUP(ROUNDDOWN($BO13,-1),宝石属性!$B$25:$N$41,3,0)+VLOOKUP($BP$2,职业被动!$B$6:$M$29,COLUMNS(职业被动!$B$6:H$29),0)*$BO13,0)</f>
        <v>189</v>
      </c>
      <c r="BU13" s="9">
        <f>ROUND(属性投放!I$4+装备属性!I$4*IF($BO13&lt;10,1,ROUNDDOWN($BO13,-1))+SUM(属性投放!J$37:J$45)*$BO13+VLOOKUP($BP$2,一级属性!$E$41:$P$64,COLUMNS(一级属性!$E$41:L$64),0)*($BO13+0.25*IF($BO13&lt;10,1,ROUNDDOWN($BO13,-1)))+VLOOKUP($BP$2,宝石属性!$B$43:$M$66,COLUMNS(宝石属性!$B$43:I$66),0)*10*VLOOKUP(ROUNDDOWN($BO13,-1),宝石属性!$B$25:$N$41,2,0)*VLOOKUP(ROUNDDOWN($BO13,-1),宝石属性!$B$25:$N$41,3,0)+VLOOKUP($BP$2,职业被动!$B$6:$M$29,COLUMNS(职业被动!$B$6:I$29),0)*$BO13,0)</f>
        <v>141</v>
      </c>
      <c r="BV13" s="9">
        <f>ROUND(属性投放!J$4+装备属性!J$4*IF($BO13&lt;10,1,ROUNDDOWN($BO13,-1))+SUM(属性投放!K$37:K$45)*$BO13+VLOOKUP($BP$2,一级属性!$E$41:$P$64,COLUMNS(一级属性!$E$41:M$64),0)*($BO13+0.25*IF($BO13&lt;10,1,ROUNDDOWN($BO13,-1)))+VLOOKUP($BP$2,宝石属性!$B$43:$M$66,COLUMNS(宝石属性!$B$43:J$66),0)*10*VLOOKUP(ROUNDDOWN($BO13,-1),宝石属性!$B$25:$N$41,2,0)*VLOOKUP(ROUNDDOWN($BO13,-1),宝石属性!$B$25:$N$41,3,0)+VLOOKUP($BP$2,职业被动!$B$6:$M$29,COLUMNS(职业被动!$B$6:J$29),0)*$BO13,0)</f>
        <v>95</v>
      </c>
      <c r="BW13" s="9">
        <f>ROUND(属性投放!K$4+装备属性!K$4*IF($BO13&lt;10,1,ROUNDDOWN($BO13,-1))+SUM(属性投放!L$37:L$45)*$BO13+VLOOKUP($BP$2,一级属性!$E$41:$P$64,COLUMNS(一级属性!$E$41:N$64),0)*($BO13+0.25*IF($BO13&lt;10,1,ROUNDDOWN($BO13,-1)))+VLOOKUP($BP$2,宝石属性!$B$43:$M$66,COLUMNS(宝石属性!$B$43:K$66),0)*10*VLOOKUP(ROUNDDOWN($BO13,-1),宝石属性!$B$25:$N$41,2,0)*VLOOKUP(ROUNDDOWN($BO13,-1),宝石属性!$B$25:$N$41,3,0)+VLOOKUP($BP$2,职业被动!$B$6:$M$29,COLUMNS(职业被动!$B$6:K$29),0)*$BO13,0)</f>
        <v>55</v>
      </c>
      <c r="BX13" s="9">
        <f>ROUND(属性投放!L$4+装备属性!L$4*IF($BO13&lt;10,1,ROUNDDOWN($BO13,-1))+SUM(属性投放!M$37:M$45)*$BO13+VLOOKUP($BP$2,一级属性!$E$41:$P$64,COLUMNS(一级属性!$E$41:O$64),0)*($BO13+0.25*IF($BO13&lt;10,1,ROUNDDOWN($BO13,-1)))+VLOOKUP($BP$2,宝石属性!$B$43:$M$66,COLUMNS(宝石属性!$B$43:L$66),0)*10*VLOOKUP(ROUNDDOWN($BO13,-1),宝石属性!$B$25:$N$41,2,0)*VLOOKUP(ROUNDDOWN($BO13,-1),宝石属性!$B$25:$N$41,3,0)+VLOOKUP($BP$2,职业被动!$B$6:$M$29,COLUMNS(职业被动!$B$6:L$29),0)*$BO13,0)</f>
        <v>3</v>
      </c>
      <c r="BY13" s="9">
        <f>ROUND(属性投放!M$4+装备属性!M$4*IF($BO13&lt;10,1,ROUNDDOWN($BO13,-1))+SUM(属性投放!N$37:N$45)*$BO13+VLOOKUP($BP$2,一级属性!$E$41:$P$64,COLUMNS(一级属性!$E$41:P$64),0)*($BO13+0.25*IF($BO13&lt;10,1,ROUNDDOWN($BO13,-1)))+VLOOKUP($BP$2,宝石属性!$B$43:$M$66,COLUMNS(宝石属性!$B$43:M$66),0)*10*VLOOKUP(ROUNDDOWN($BO13,-1),宝石属性!$B$25:$N$41,2,0)*VLOOKUP(ROUNDDOWN($BO13,-1),宝石属性!$B$25:$N$41,3,0)+VLOOKUP($BP$2,职业被动!$B$6:$M$29,COLUMNS(职业被动!$B$6:M$29),0)*$BO13,0)</f>
        <v>103</v>
      </c>
      <c r="BZ13" s="48">
        <f>属性价值和能力评分!$F$9+ROUND(属性价值和能力评分!$F$38*10,0)*BO13+ROUND((SUM(装备属性!$W$9:$W$14)+属性价值和能力评分!$F$38*1.25+1.4+2.8)*IF(BO13&lt;10,1,ROUNDDOWN(BO13,-1)),0)+15*VLOOKUP(ROUNDDOWN(BO13,-1),宝石属性!$B$26:$D$41,2,0)*6*VLOOKUP(ROUNDDOWN(BO13,-1),宝石属性!$B$26:$D$41,3,0)+(属性价值和能力评分!$F$49*9+属性价值和能力评分!$F$50*2+属性价值和能力评分!$F$53*8/5)*BO13</f>
        <v>2262</v>
      </c>
      <c r="CB13" s="1">
        <v>10</v>
      </c>
      <c r="CC13" s="9">
        <f>ROUND(属性投放!D$4+装备属性!D$4*IF($CB13&lt;10,1,ROUNDDOWN($CB13,-1))+SUM(属性投放!E$37:E$45)*$CB13+VLOOKUP($CC$2,一级属性!$E$41:$P$64,COLUMNS(一级属性!$E$41:G$64),0)*($CB13+0.25*IF($CB13&lt;10,1,ROUNDDOWN($CB13,-1)))+VLOOKUP($CC$2,宝石属性!$B$43:$M$66,COLUMNS(宝石属性!$B$43:D$66),0)*10*VLOOKUP(ROUNDDOWN($CB13,-1),宝石属性!$B$25:$N$41,2,0)*VLOOKUP(ROUNDDOWN($CB13,-1),宝石属性!$B$25:$N$41,3,0)+VLOOKUP($CC$2,职业被动!$B$6:$M$29,COLUMNS(职业被动!$B$6:D$29),0)*$CB13,0)</f>
        <v>594</v>
      </c>
      <c r="CD13" s="9">
        <f>ROUND(属性投放!E$4+装备属性!E$4*IF($CB13&lt;10,1,ROUNDDOWN($CB13,-1))+SUM(属性投放!F$37:F$45)*$CB13+VLOOKUP($CC$2,一级属性!$E$41:$P$64,COLUMNS(一级属性!$E$41:H$64),0)*($CB13+0.25*IF($CB13&lt;10,1,ROUNDDOWN($CB13,-1)))+VLOOKUP($CC$2,宝石属性!$B$43:$M$66,COLUMNS(宝石属性!$B$43:E$66),0)*10*VLOOKUP(ROUNDDOWN($CB13,-1),宝石属性!$B$25:$N$41,2,0)*VLOOKUP(ROUNDDOWN($CB13,-1),宝石属性!$B$25:$N$41,3,0)+VLOOKUP($CC$2,职业被动!$B$6:$M$29,COLUMNS(职业被动!$B$6:E$29),0)*$CB13,0)</f>
        <v>432</v>
      </c>
      <c r="CE13" s="9">
        <f>ROUND(属性投放!F$4+装备属性!F$4*IF($CB13&lt;10,1,ROUNDDOWN($CB13,-1))+SUM(属性投放!G$37:G$45)*$CB13+VLOOKUP($CC$2,一级属性!$E$41:$P$64,COLUMNS(一级属性!$E$41:I$64),0)*($CB13+0.25*IF($CB13&lt;10,1,ROUNDDOWN($CB13,-1)))+VLOOKUP($CC$2,宝石属性!$B$43:$M$66,COLUMNS(宝石属性!$B$43:F$66),0)*10*VLOOKUP(ROUNDDOWN($CB13,-1),宝石属性!$B$25:$N$41,2,0)*VLOOKUP(ROUNDDOWN($CB13,-1),宝石属性!$B$25:$N$41,3,0)+VLOOKUP($CC$2,职业被动!$B$6:$M$29,COLUMNS(职业被动!$B$6:F$29),0)*$CB13,0)</f>
        <v>290</v>
      </c>
      <c r="CF13" s="9">
        <f>ROUND(属性投放!G$4+装备属性!G$4*IF($CB13&lt;10,1,ROUNDDOWN($CB13,-1))+SUM(属性投放!H$37:H$45)*$CB13+VLOOKUP($CC$2,一级属性!$E$41:$P$64,COLUMNS(一级属性!$E$41:J$64),0)*($CB13+0.25*IF($CB13&lt;10,1,ROUNDDOWN($CB13,-1)))+VLOOKUP($CC$2,宝石属性!$B$43:$M$66,COLUMNS(宝石属性!$B$43:G$66),0)*10*VLOOKUP(ROUNDDOWN($CB13,-1),宝石属性!$B$25:$N$41,2,0)*VLOOKUP(ROUNDDOWN($CB13,-1),宝石属性!$B$25:$N$41,3,0)+VLOOKUP($CC$2,职业被动!$B$6:$M$29,COLUMNS(职业被动!$B$6:G$29),0)*$CB13,0)</f>
        <v>133</v>
      </c>
      <c r="CG13" s="9">
        <f>ROUND(属性投放!H$4+装备属性!H$4*IF($CB13&lt;10,1,ROUNDDOWN($CB13,-1))+SUM(属性投放!I$37:I$45)*$CB13+VLOOKUP($CC$2,一级属性!$E$41:$P$64,COLUMNS(一级属性!$E$41:K$64),0)*($CB13+0.25*IF($CB13&lt;10,1,ROUNDDOWN($CB13,-1)))+VLOOKUP($CC$2,宝石属性!$B$43:$M$66,COLUMNS(宝石属性!$B$43:H$66),0)*10*VLOOKUP(ROUNDDOWN($CB13,-1),宝石属性!$B$25:$N$41,2,0)*VLOOKUP(ROUNDDOWN($CB13,-1),宝石属性!$B$25:$N$41,3,0)+VLOOKUP($CC$2,职业被动!$B$6:$M$29,COLUMNS(职业被动!$B$6:H$29),0)*$CB13,0)</f>
        <v>141</v>
      </c>
      <c r="CH13" s="9">
        <f>ROUND(属性投放!I$4+装备属性!I$4*IF($CB13&lt;10,1,ROUNDDOWN($CB13,-1))+SUM(属性投放!J$37:J$45)*$CB13+VLOOKUP($CC$2,一级属性!$E$41:$P$64,COLUMNS(一级属性!$E$41:L$64),0)*($CB13+0.25*IF($CB13&lt;10,1,ROUNDDOWN($CB13,-1)))+VLOOKUP($CC$2,宝石属性!$B$43:$M$66,COLUMNS(宝石属性!$B$43:I$66),0)*10*VLOOKUP(ROUNDDOWN($CB13,-1),宝石属性!$B$25:$N$41,2,0)*VLOOKUP(ROUNDDOWN($CB13,-1),宝石属性!$B$25:$N$41,3,0)+VLOOKUP($CC$2,职业被动!$B$6:$M$29,COLUMNS(职业被动!$B$6:I$29),0)*$CB13,0)</f>
        <v>136</v>
      </c>
      <c r="CI13" s="9">
        <f>ROUND(属性投放!J$4+装备属性!J$4*IF($CB13&lt;10,1,ROUNDDOWN($CB13,-1))+SUM(属性投放!K$37:K$45)*$CB13+VLOOKUP($CC$2,一级属性!$E$41:$P$64,COLUMNS(一级属性!$E$41:M$64),0)*($CB13+0.25*IF($CB13&lt;10,1,ROUNDDOWN($CB13,-1)))+VLOOKUP($CC$2,宝石属性!$B$43:$M$66,COLUMNS(宝石属性!$B$43:J$66),0)*10*VLOOKUP(ROUNDDOWN($CB13,-1),宝石属性!$B$25:$N$41,2,0)*VLOOKUP(ROUNDDOWN($CB13,-1),宝石属性!$B$25:$N$41,3,0)+VLOOKUP($CC$2,职业被动!$B$6:$M$29,COLUMNS(职业被动!$B$6:J$29),0)*$CB13,0)</f>
        <v>87</v>
      </c>
      <c r="CJ13" s="9">
        <f>ROUND(属性投放!K$4+装备属性!K$4*IF($CB13&lt;10,1,ROUNDDOWN($CB13,-1))+SUM(属性投放!L$37:L$45)*$CB13+VLOOKUP($CC$2,一级属性!$E$41:$P$64,COLUMNS(一级属性!$E$41:N$64),0)*($CB13+0.25*IF($CB13&lt;10,1,ROUNDDOWN($CB13,-1)))+VLOOKUP($CC$2,宝石属性!$B$43:$M$66,COLUMNS(宝石属性!$B$43:K$66),0)*10*VLOOKUP(ROUNDDOWN($CB13,-1),宝石属性!$B$25:$N$41,2,0)*VLOOKUP(ROUNDDOWN($CB13,-1),宝石属性!$B$25:$N$41,3,0)+VLOOKUP($CC$2,职业被动!$B$6:$M$29,COLUMNS(职业被动!$B$6:K$29),0)*$CB13,0)</f>
        <v>55</v>
      </c>
      <c r="CK13" s="9">
        <f>ROUND(属性投放!L$4+装备属性!L$4*IF($CB13&lt;10,1,ROUNDDOWN($CB13,-1))+SUM(属性投放!M$37:M$45)*$CB13+VLOOKUP($CC$2,一级属性!$E$41:$P$64,COLUMNS(一级属性!$E$41:O$64),0)*($CB13+0.25*IF($CB13&lt;10,1,ROUNDDOWN($CB13,-1)))+VLOOKUP($CC$2,宝石属性!$B$43:$M$66,COLUMNS(宝石属性!$B$43:L$66),0)*10*VLOOKUP(ROUNDDOWN($CB13,-1),宝石属性!$B$25:$N$41,2,0)*VLOOKUP(ROUNDDOWN($CB13,-1),宝石属性!$B$25:$N$41,3,0)+VLOOKUP($CC$2,职业被动!$B$6:$M$29,COLUMNS(职业被动!$B$6:L$29),0)*$CB13,0)</f>
        <v>3</v>
      </c>
      <c r="CL13" s="9">
        <f>ROUND(属性投放!M$4+装备属性!M$4*IF($CB13&lt;10,1,ROUNDDOWN($CB13,-1))+SUM(属性投放!N$37:N$45)*$CB13+VLOOKUP($CC$2,一级属性!$E$41:$P$64,COLUMNS(一级属性!$E$41:P$64),0)*($CB13+0.25*IF($CB13&lt;10,1,ROUNDDOWN($CB13,-1)))+VLOOKUP($CC$2,宝石属性!$B$43:$M$66,COLUMNS(宝石属性!$B$43:M$66),0)*10*VLOOKUP(ROUNDDOWN($CB13,-1),宝石属性!$B$25:$N$41,2,0)*VLOOKUP(ROUNDDOWN($CB13,-1),宝石属性!$B$25:$N$41,3,0)+VLOOKUP($CC$2,职业被动!$B$6:$M$29,COLUMNS(职业被动!$B$6:M$29),0)*$CB13,0)</f>
        <v>103</v>
      </c>
      <c r="CM13" s="48">
        <f>属性价值和能力评分!$F$9+ROUND(属性价值和能力评分!$F$38*10,0)*CB13+ROUND((SUM(装备属性!$W$9:$W$14)+属性价值和能力评分!$F$38*1.25+1.4+2.8)*IF(CB13&lt;10,1,ROUNDDOWN(CB13,-1)),0)+15*VLOOKUP(ROUNDDOWN(CB13,-1),宝石属性!$B$26:$D$41,2,0)*6*VLOOKUP(ROUNDDOWN(CB13,-1),宝石属性!$B$26:$D$41,3,0)+(属性价值和能力评分!$F$49*9+属性价值和能力评分!$F$50*2+属性价值和能力评分!$F$53*8/5)*CB13</f>
        <v>2262</v>
      </c>
      <c r="CO13" s="1">
        <v>10</v>
      </c>
      <c r="CP13" s="9">
        <f>ROUND(属性投放!D$4+装备属性!D$4*IF($CO13&lt;10,1,ROUNDDOWN($CO13,-1))+SUM(属性投放!E$37:E$45)*$CO13+VLOOKUP($CP$2,一级属性!$E$41:$P$64,COLUMNS(一级属性!$E$41:G$64),0)*($CO13+0.25*IF($CO13&lt;10,1,ROUNDDOWN($CO13,-1)))+VLOOKUP($CP$2,宝石属性!$B$43:$M$66,COLUMNS(宝石属性!$B$43:D$66),0)*10*VLOOKUP(ROUNDDOWN($CO13,-1),宝石属性!$B$25:$N$41,2,0)*VLOOKUP(ROUNDDOWN($CO13,-1),宝石属性!$B$25:$N$41,3,0)+VLOOKUP($CP$2,职业被动!$B$6:$M$29,COLUMNS(职业被动!$B$6:D$29),0)*$CO13,0)</f>
        <v>594</v>
      </c>
      <c r="CQ13" s="9">
        <f>ROUND(属性投放!E$4+装备属性!E$4*IF($CO13&lt;10,1,ROUNDDOWN($CO13,-1))+SUM(属性投放!F$37:F$45)*$CO13+VLOOKUP($CP$2,一级属性!$E$41:$P$64,COLUMNS(一级属性!$E$41:H$64),0)*($CO13+0.25*IF($CO13&lt;10,1,ROUNDDOWN($CO13,-1)))+VLOOKUP($CP$2,宝石属性!$B$43:$M$66,COLUMNS(宝石属性!$B$43:E$66),0)*10*VLOOKUP(ROUNDDOWN($CO13,-1),宝石属性!$B$25:$N$41,2,0)*VLOOKUP(ROUNDDOWN($CO13,-1),宝石属性!$B$25:$N$41,3,0)+VLOOKUP($CP$2,职业被动!$B$6:$M$29,COLUMNS(职业被动!$B$6:E$29),0)*$CO13,0)</f>
        <v>745</v>
      </c>
      <c r="CR13" s="9">
        <f>ROUND(属性投放!F$4+装备属性!F$4*IF($CO13&lt;10,1,ROUNDDOWN($CO13,-1))+SUM(属性投放!G$37:G$45)*$CO13+VLOOKUP($CP$2,一级属性!$E$41:$P$64,COLUMNS(一级属性!$E$41:I$64),0)*($CO13+0.25*IF($CO13&lt;10,1,ROUNDDOWN($CO13,-1)))+VLOOKUP($CP$2,宝石属性!$B$43:$M$66,COLUMNS(宝石属性!$B$43:F$66),0)*10*VLOOKUP(ROUNDDOWN($CO13,-1),宝石属性!$B$25:$N$41,2,0)*VLOOKUP(ROUNDDOWN($CO13,-1),宝石属性!$B$25:$N$41,3,0)+VLOOKUP($CP$2,职业被动!$B$6:$M$29,COLUMNS(职业被动!$B$6:F$29),0)*$CO13,0)</f>
        <v>202</v>
      </c>
      <c r="CS13" s="9">
        <f>ROUND(属性投放!G$4+装备属性!G$4*IF($CO13&lt;10,1,ROUNDDOWN($CO13,-1))+SUM(属性投放!H$37:H$45)*$CO13+VLOOKUP($CP$2,一级属性!$E$41:$P$64,COLUMNS(一级属性!$E$41:J$64),0)*($CO13+0.25*IF($CO13&lt;10,1,ROUNDDOWN($CO13,-1)))+VLOOKUP($CP$2,宝石属性!$B$43:$M$66,COLUMNS(宝石属性!$B$43:G$66),0)*10*VLOOKUP(ROUNDDOWN($CO13,-1),宝石属性!$B$25:$N$41,2,0)*VLOOKUP(ROUNDDOWN($CO13,-1),宝石属性!$B$25:$N$41,3,0)+VLOOKUP($CP$2,职业被动!$B$6:$M$29,COLUMNS(职业被动!$B$6:G$29),0)*$CO13,0)</f>
        <v>123</v>
      </c>
      <c r="CT13" s="9">
        <f>ROUND(属性投放!H$4+装备属性!H$4*IF($CO13&lt;10,1,ROUNDDOWN($CO13,-1))+SUM(属性投放!I$37:I$45)*$CO13+VLOOKUP($CP$2,一级属性!$E$41:$P$64,COLUMNS(一级属性!$E$41:K$64),0)*($CO13+0.25*IF($CO13&lt;10,1,ROUNDDOWN($CO13,-1)))+VLOOKUP($CP$2,宝石属性!$B$43:$M$66,COLUMNS(宝石属性!$B$43:H$66),0)*10*VLOOKUP(ROUNDDOWN($CO13,-1),宝石属性!$B$25:$N$41,2,0)*VLOOKUP(ROUNDDOWN($CO13,-1),宝石属性!$B$25:$N$41,3,0)+VLOOKUP($CP$2,职业被动!$B$6:$M$29,COLUMNS(职业被动!$B$6:H$29),0)*$CO13,0)</f>
        <v>224</v>
      </c>
      <c r="CU13" s="9">
        <f>ROUND(属性投放!I$4+装备属性!I$4*IF($CO13&lt;10,1,ROUNDDOWN($CO13,-1))+SUM(属性投放!J$37:J$45)*$CO13+VLOOKUP($CP$2,一级属性!$E$41:$P$64,COLUMNS(一级属性!$E$41:L$64),0)*($CO13+0.25*IF($CO13&lt;10,1,ROUNDDOWN($CO13,-1)))+VLOOKUP($CP$2,宝石属性!$B$43:$M$66,COLUMNS(宝石属性!$B$43:I$66),0)*10*VLOOKUP(ROUNDDOWN($CO13,-1),宝石属性!$B$25:$N$41,2,0)*VLOOKUP(ROUNDDOWN($CO13,-1),宝石属性!$B$25:$N$41,3,0)+VLOOKUP($CP$2,职业被动!$B$6:$M$29,COLUMNS(职业被动!$B$6:I$29),0)*$CO13,0)</f>
        <v>171</v>
      </c>
      <c r="CV13" s="9">
        <f>ROUND(属性投放!J$4+装备属性!J$4*IF($CO13&lt;10,1,ROUNDDOWN($CO13,-1))+SUM(属性投放!K$37:K$45)*$CO13+VLOOKUP($CP$2,一级属性!$E$41:$P$64,COLUMNS(一级属性!$E$41:M$64),0)*($CO13+0.25*IF($CO13&lt;10,1,ROUNDDOWN($CO13,-1)))+VLOOKUP($CP$2,宝石属性!$B$43:$M$66,COLUMNS(宝石属性!$B$43:J$66),0)*10*VLOOKUP(ROUNDDOWN($CO13,-1),宝石属性!$B$25:$N$41,2,0)*VLOOKUP(ROUNDDOWN($CO13,-1),宝石属性!$B$25:$N$41,3,0)+VLOOKUP($CP$2,职业被动!$B$6:$M$29,COLUMNS(职业被动!$B$6:J$29),0)*$CO13,0)</f>
        <v>74</v>
      </c>
      <c r="CW13" s="9">
        <f>ROUND(属性投放!K$4+装备属性!K$4*IF($CO13&lt;10,1,ROUNDDOWN($CO13,-1))+SUM(属性投放!L$37:L$45)*$CO13+VLOOKUP($CP$2,一级属性!$E$41:$P$64,COLUMNS(一级属性!$E$41:N$64),0)*($CO13+0.25*IF($CO13&lt;10,1,ROUNDDOWN($CO13,-1)))+VLOOKUP($CP$2,宝石属性!$B$43:$M$66,COLUMNS(宝石属性!$B$43:K$66),0)*10*VLOOKUP(ROUNDDOWN($CO13,-1),宝石属性!$B$25:$N$41,2,0)*VLOOKUP(ROUNDDOWN($CO13,-1),宝石属性!$B$25:$N$41,3,0)+VLOOKUP($CP$2,职业被动!$B$6:$M$29,COLUMNS(职业被动!$B$6:K$29),0)*$CO13,0)</f>
        <v>55</v>
      </c>
      <c r="CX13" s="9">
        <f>ROUND(属性投放!L$4+装备属性!L$4*IF($CO13&lt;10,1,ROUNDDOWN($CO13,-1))+SUM(属性投放!M$37:M$45)*$CO13+VLOOKUP($CP$2,一级属性!$E$41:$P$64,COLUMNS(一级属性!$E$41:O$64),0)*($CO13+0.25*IF($CO13&lt;10,1,ROUNDDOWN($CO13,-1)))+VLOOKUP($CP$2,宝石属性!$B$43:$M$66,COLUMNS(宝石属性!$B$43:L$66),0)*10*VLOOKUP(ROUNDDOWN($CO13,-1),宝石属性!$B$25:$N$41,2,0)*VLOOKUP(ROUNDDOWN($CO13,-1),宝石属性!$B$25:$N$41,3,0)+VLOOKUP($CP$2,职业被动!$B$6:$M$29,COLUMNS(职业被动!$B$6:L$29),0)*$CO13,0)</f>
        <v>3</v>
      </c>
      <c r="CY13" s="9">
        <f>ROUND(属性投放!M$4+装备属性!M$4*IF($CO13&lt;10,1,ROUNDDOWN($CO13,-1))+SUM(属性投放!N$37:N$45)*$CO13+VLOOKUP($CP$2,一级属性!$E$41:$P$64,COLUMNS(一级属性!$E$41:P$64),0)*($CO13+0.25*IF($CO13&lt;10,1,ROUNDDOWN($CO13,-1)))+VLOOKUP($CP$2,宝石属性!$B$43:$M$66,COLUMNS(宝石属性!$B$43:M$66),0)*10*VLOOKUP(ROUNDDOWN($CO13,-1),宝石属性!$B$25:$N$41,2,0)*VLOOKUP(ROUNDDOWN($CO13,-1),宝石属性!$B$25:$N$41,3,0)+VLOOKUP($CP$2,职业被动!$B$6:$M$29,COLUMNS(职业被动!$B$6:M$29),0)*$CO13,0)</f>
        <v>103</v>
      </c>
      <c r="CZ13" s="48">
        <f>属性价值和能力评分!$F$9+ROUND(属性价值和能力评分!$F$38*10,0)*CO13+ROUND((SUM(装备属性!$W$9:$W$14)+属性价值和能力评分!$F$38*1.25+1.4+2.8)*IF(CO13&lt;10,1,ROUNDDOWN(CO13,-1)),0)+15*VLOOKUP(ROUNDDOWN(CO13,-1),宝石属性!$B$26:$D$41,2,0)*6*VLOOKUP(ROUNDDOWN(CO13,-1),宝石属性!$B$26:$D$41,3,0)+(属性价值和能力评分!$F$49*9+属性价值和能力评分!$F$50*2+属性价值和能力评分!$F$53*8/5)*CO13</f>
        <v>2262</v>
      </c>
      <c r="DB13" s="1">
        <v>10</v>
      </c>
      <c r="DC13" s="9">
        <f>ROUND(属性投放!D$4+装备属性!D$4*IF($DB13&lt;10,1,ROUNDDOWN($DB13,-1))+SUM(属性投放!E$37:E$45)*$DB13+VLOOKUP($DC$2,一级属性!$E$41:$P$64,COLUMNS(一级属性!$E$41:G$64),0)*($DB13+0.25*IF($DB13&lt;10,1,ROUNDDOWN($DB13,-1)))+VLOOKUP($DC$2,宝石属性!$B$43:$M$66,COLUMNS(宝石属性!$B$43:D$66),0)*10*VLOOKUP(ROUNDDOWN($DB13,-1),宝石属性!$B$25:$N$41,2,0)*VLOOKUP(ROUNDDOWN($DB13,-1),宝石属性!$B$25:$N$41,3,0)+VLOOKUP($DC$2,职业被动!$B$6:$M$29,COLUMNS(职业被动!$B$6:D$29),0)*$DB13,0)</f>
        <v>664</v>
      </c>
      <c r="DD13" s="9">
        <f>ROUND(属性投放!E$4+装备属性!E$4*IF($DB13&lt;10,1,ROUNDDOWN($DB13,-1))+SUM(属性投放!F$37:F$45)*$DB13+VLOOKUP($DC$2,一级属性!$E$41:$P$64,COLUMNS(一级属性!$E$41:H$64),0)*($DB13+0.25*IF($DB13&lt;10,1,ROUNDDOWN($DB13,-1)))+VLOOKUP($DC$2,宝石属性!$B$43:$M$66,COLUMNS(宝石属性!$B$43:E$66),0)*10*VLOOKUP(ROUNDDOWN($DB13,-1),宝石属性!$B$25:$N$41,2,0)*VLOOKUP(ROUNDDOWN($DB13,-1),宝石属性!$B$25:$N$41,3,0)+VLOOKUP($DC$2,职业被动!$B$6:$M$29,COLUMNS(职业被动!$B$6:E$29),0)*$DB13,0)</f>
        <v>432</v>
      </c>
      <c r="DE13" s="9">
        <f>ROUND(属性投放!F$4+装备属性!F$4*IF($DB13&lt;10,1,ROUNDDOWN($DB13,-1))+SUM(属性投放!G$37:G$45)*$DB13+VLOOKUP($DC$2,一级属性!$E$41:$P$64,COLUMNS(一级属性!$E$41:I$64),0)*($DB13+0.25*IF($DB13&lt;10,1,ROUNDDOWN($DB13,-1)))+VLOOKUP($DC$2,宝石属性!$B$43:$M$66,COLUMNS(宝石属性!$B$43:F$66),0)*10*VLOOKUP(ROUNDDOWN($DB13,-1),宝石属性!$B$25:$N$41,2,0)*VLOOKUP(ROUNDDOWN($DB13,-1),宝石属性!$B$25:$N$41,3,0)+VLOOKUP($DC$2,职业被动!$B$6:$M$29,COLUMNS(职业被动!$B$6:F$29),0)*$DB13,0)</f>
        <v>202</v>
      </c>
      <c r="DF13" s="9">
        <f>ROUND(属性投放!G$4+装备属性!G$4*IF($DB13&lt;10,1,ROUNDDOWN($DB13,-1))+SUM(属性投放!H$37:H$45)*$DB13+VLOOKUP($DC$2,一级属性!$E$41:$P$64,COLUMNS(一级属性!$E$41:J$64),0)*($DB13+0.25*IF($DB13&lt;10,1,ROUNDDOWN($DB13,-1)))+VLOOKUP($DC$2,宝石属性!$B$43:$M$66,COLUMNS(宝石属性!$B$43:G$66),0)*10*VLOOKUP(ROUNDDOWN($DB13,-1),宝石属性!$B$25:$N$41,2,0)*VLOOKUP(ROUNDDOWN($DB13,-1),宝石属性!$B$25:$N$41,3,0)+VLOOKUP($DC$2,职业被动!$B$6:$M$29,COLUMNS(职业被动!$B$6:G$29),0)*$DB13,0)</f>
        <v>281</v>
      </c>
      <c r="DG13" s="9">
        <f>ROUND(属性投放!H$4+装备属性!H$4*IF($DB13&lt;10,1,ROUNDDOWN($DB13,-1))+SUM(属性投放!I$37:I$45)*$DB13+VLOOKUP($DC$2,一级属性!$E$41:$P$64,COLUMNS(一级属性!$E$41:K$64),0)*($DB13+0.25*IF($DB13&lt;10,1,ROUNDDOWN($DB13,-1)))+VLOOKUP($DC$2,宝石属性!$B$43:$M$66,COLUMNS(宝石属性!$B$43:H$66),0)*10*VLOOKUP(ROUNDDOWN($DB13,-1),宝石属性!$B$25:$N$41,2,0)*VLOOKUP(ROUNDDOWN($DB13,-1),宝石属性!$B$25:$N$41,3,0)+VLOOKUP($DC$2,职业被动!$B$6:$M$29,COLUMNS(职业被动!$B$6:H$29),0)*$DB13,0)</f>
        <v>141</v>
      </c>
      <c r="DH13" s="9">
        <f>ROUND(属性投放!I$4+装备属性!I$4*IF($DB13&lt;10,1,ROUNDDOWN($DB13,-1))+SUM(属性投放!J$37:J$45)*$DB13+VLOOKUP($DC$2,一级属性!$E$41:$P$64,COLUMNS(一级属性!$E$41:L$64),0)*($DB13+0.25*IF($DB13&lt;10,1,ROUNDDOWN($DB13,-1)))+VLOOKUP($DC$2,宝石属性!$B$43:$M$66,COLUMNS(宝石属性!$B$43:I$66),0)*10*VLOOKUP(ROUNDDOWN($DB13,-1),宝石属性!$B$25:$N$41,2,0)*VLOOKUP(ROUNDDOWN($DB13,-1),宝石属性!$B$25:$N$41,3,0)+VLOOKUP($DC$2,职业被动!$B$6:$M$29,COLUMNS(职业被动!$B$6:I$29),0)*$DB13,0)</f>
        <v>123</v>
      </c>
      <c r="DI13" s="9">
        <f>ROUND(属性投放!J$4+装备属性!J$4*IF($DB13&lt;10,1,ROUNDDOWN($DB13,-1))+SUM(属性投放!K$37:K$45)*$DB13+VLOOKUP($DC$2,一级属性!$E$41:$P$64,COLUMNS(一级属性!$E$41:M$64),0)*($DB13+0.25*IF($DB13&lt;10,1,ROUNDDOWN($DB13,-1)))+VLOOKUP($DC$2,宝石属性!$B$43:$M$66,COLUMNS(宝石属性!$B$43:J$66),0)*10*VLOOKUP(ROUNDDOWN($DB13,-1),宝石属性!$B$25:$N$41,2,0)*VLOOKUP(ROUNDDOWN($DB13,-1),宝石属性!$B$25:$N$41,3,0)+VLOOKUP($DC$2,职业被动!$B$6:$M$29,COLUMNS(职业被动!$B$6:J$29),0)*$DB13,0)</f>
        <v>87</v>
      </c>
      <c r="DJ13" s="9">
        <f>ROUND(属性投放!K$4+装备属性!K$4*IF($DB13&lt;10,1,ROUNDDOWN($DB13,-1))+SUM(属性投放!L$37:L$45)*$DB13+VLOOKUP($DC$2,一级属性!$E$41:$P$64,COLUMNS(一级属性!$E$41:N$64),0)*($DB13+0.25*IF($DB13&lt;10,1,ROUNDDOWN($DB13,-1)))+VLOOKUP($DC$2,宝石属性!$B$43:$M$66,COLUMNS(宝石属性!$B$43:K$66),0)*10*VLOOKUP(ROUNDDOWN($DB13,-1),宝石属性!$B$25:$N$41,2,0)*VLOOKUP(ROUNDDOWN($DB13,-1),宝石属性!$B$25:$N$41,3,0)+VLOOKUP($DC$2,职业被动!$B$6:$M$29,COLUMNS(职业被动!$B$6:K$29),0)*$DB13,0)</f>
        <v>55</v>
      </c>
      <c r="DK13" s="9">
        <f>ROUND(属性投放!L$4+装备属性!L$4*IF($DB13&lt;10,1,ROUNDDOWN($DB13,-1))+SUM(属性投放!M$37:M$45)*$DB13+VLOOKUP($DC$2,一级属性!$E$41:$P$64,COLUMNS(一级属性!$E$41:O$64),0)*($DB13+0.25*IF($DB13&lt;10,1,ROUNDDOWN($DB13,-1)))+VLOOKUP($DC$2,宝石属性!$B$43:$M$66,COLUMNS(宝石属性!$B$43:L$66),0)*10*VLOOKUP(ROUNDDOWN($DB13,-1),宝石属性!$B$25:$N$41,2,0)*VLOOKUP(ROUNDDOWN($DB13,-1),宝石属性!$B$25:$N$41,3,0)+VLOOKUP($DC$2,职业被动!$B$6:$M$29,COLUMNS(职业被动!$B$6:L$29),0)*$DB13,0)</f>
        <v>3</v>
      </c>
      <c r="DL13" s="9">
        <f>ROUND(属性投放!M$4+装备属性!M$4*IF($DB13&lt;10,1,ROUNDDOWN($DB13,-1))+SUM(属性投放!N$37:N$45)*$DB13+VLOOKUP($DC$2,一级属性!$E$41:$P$64,COLUMNS(一级属性!$E$41:P$64),0)*($DB13+0.25*IF($DB13&lt;10,1,ROUNDDOWN($DB13,-1)))+VLOOKUP($DC$2,宝石属性!$B$43:$M$66,COLUMNS(宝石属性!$B$43:M$66),0)*10*VLOOKUP(ROUNDDOWN($DB13,-1),宝石属性!$B$25:$N$41,2,0)*VLOOKUP(ROUNDDOWN($DB13,-1),宝石属性!$B$25:$N$41,3,0)+VLOOKUP($DC$2,职业被动!$B$6:$M$29,COLUMNS(职业被动!$B$6:M$29),0)*$DB13,0)</f>
        <v>103</v>
      </c>
      <c r="DM13" s="48">
        <f>属性价值和能力评分!$F$9+ROUND(属性价值和能力评分!$F$38*10,0)*DB13+ROUND((SUM(装备属性!$W$9:$W$14)+属性价值和能力评分!$F$38*1.25+1.4+2.8)*IF(DB13&lt;10,1,ROUNDDOWN(DB13,-1)),0)+15*VLOOKUP(ROUNDDOWN(DB13,-1),宝石属性!$B$26:$D$41,2,0)*6*VLOOKUP(ROUNDDOWN(DB13,-1),宝石属性!$B$26:$D$41,3,0)+(属性价值和能力评分!$F$49*9+属性价值和能力评分!$F$50*2+属性价值和能力评分!$F$53*8/5)*DB13</f>
        <v>2262</v>
      </c>
      <c r="DO13" s="1">
        <v>10</v>
      </c>
      <c r="DP13" s="9">
        <f>ROUND(属性投放!D$4+装备属性!D$4*IF($DO13&lt;10,1,ROUNDDOWN($DO13,-1))+SUM(属性投放!E$37:E$45)*$DO13+VLOOKUP($DP$2,一级属性!$E$41:$P$64,COLUMNS(一级属性!$E$41:G$64),0)*($DO13+0.25*IF($DO13&lt;10,1,ROUNDDOWN($DO13,-1)))+VLOOKUP($DP$2,宝石属性!$B$43:$M$66,COLUMNS(宝石属性!$B$43:D$66),0)*10*VLOOKUP(ROUNDDOWN($DO13,-1),宝石属性!$B$25:$N$41,2,0)*VLOOKUP(ROUNDDOWN($DO13,-1),宝石属性!$B$25:$N$41,3,0)+VLOOKUP($DP$2,职业被动!$B$6:$M$29,COLUMNS(职业被动!$B$6:D$29),0)*$DO13,0)</f>
        <v>1234</v>
      </c>
      <c r="DQ13" s="9">
        <f>ROUND(属性投放!E$4+装备属性!E$4*IF($DO13&lt;10,1,ROUNDDOWN($DO13,-1))+SUM(属性投放!F$37:F$45)*$DO13+VLOOKUP($DP$2,一级属性!$E$41:$P$64,COLUMNS(一级属性!$E$41:H$64),0)*($DO13+0.25*IF($DO13&lt;10,1,ROUNDDOWN($DO13,-1)))+VLOOKUP($DP$2,宝石属性!$B$43:$M$66,COLUMNS(宝石属性!$B$43:E$66),0)*10*VLOOKUP(ROUNDDOWN($DO13,-1),宝石属性!$B$25:$N$41,2,0)*VLOOKUP(ROUNDDOWN($DO13,-1),宝石属性!$B$25:$N$41,3,0)+VLOOKUP($DP$2,职业被动!$B$6:$M$29,COLUMNS(职业被动!$B$6:E$29),0)*$DO13,0)</f>
        <v>432</v>
      </c>
      <c r="DR13" s="9">
        <f>ROUND(属性投放!F$4+装备属性!F$4*IF($DO13&lt;10,1,ROUNDDOWN($DO13,-1))+SUM(属性投放!G$37:G$45)*$DO13+VLOOKUP($DP$2,一级属性!$E$41:$P$64,COLUMNS(一级属性!$E$41:I$64),0)*($DO13+0.25*IF($DO13&lt;10,1,ROUNDDOWN($DO13,-1)))+VLOOKUP($DP$2,宝石属性!$B$43:$M$66,COLUMNS(宝石属性!$B$43:F$66),0)*10*VLOOKUP(ROUNDDOWN($DO13,-1),宝石属性!$B$25:$N$41,2,0)*VLOOKUP(ROUNDDOWN($DO13,-1),宝石属性!$B$25:$N$41,3,0)+VLOOKUP($DP$2,职业被动!$B$6:$M$29,COLUMNS(职业被动!$B$6:F$29),0)*$DO13,0)</f>
        <v>202</v>
      </c>
      <c r="DS13" s="9">
        <f>ROUND(属性投放!G$4+装备属性!G$4*IF($DO13&lt;10,1,ROUNDDOWN($DO13,-1))+SUM(属性投放!H$37:H$45)*$DO13+VLOOKUP($DP$2,一级属性!$E$41:$P$64,COLUMNS(一级属性!$E$41:J$64),0)*($DO13+0.25*IF($DO13&lt;10,1,ROUNDDOWN($DO13,-1)))+VLOOKUP($DP$2,宝石属性!$B$43:$M$66,COLUMNS(宝石属性!$B$43:G$66),0)*10*VLOOKUP(ROUNDDOWN($DO13,-1),宝石属性!$B$25:$N$41,2,0)*VLOOKUP(ROUNDDOWN($DO13,-1),宝石属性!$B$25:$N$41,3,0)+VLOOKUP($DP$2,职业被动!$B$6:$M$29,COLUMNS(职业被动!$B$6:G$29),0)*$DO13,0)</f>
        <v>123</v>
      </c>
      <c r="DT13" s="9">
        <f>ROUND(属性投放!H$4+装备属性!H$4*IF($DO13&lt;10,1,ROUNDDOWN($DO13,-1))+SUM(属性投放!I$37:I$45)*$DO13+VLOOKUP($DP$2,一级属性!$E$41:$P$64,COLUMNS(一级属性!$E$41:K$64),0)*($DO13+0.25*IF($DO13&lt;10,1,ROUNDDOWN($DO13,-1)))+VLOOKUP($DP$2,宝石属性!$B$43:$M$66,COLUMNS(宝石属性!$B$43:H$66),0)*10*VLOOKUP(ROUNDDOWN($DO13,-1),宝石属性!$B$25:$N$41,2,0)*VLOOKUP(ROUNDDOWN($DO13,-1),宝石属性!$B$25:$N$41,3,0)+VLOOKUP($DP$2,职业被动!$B$6:$M$29,COLUMNS(职业被动!$B$6:H$29),0)*$DO13,0)</f>
        <v>151</v>
      </c>
      <c r="DU13" s="9">
        <f>ROUND(属性投放!I$4+装备属性!I$4*IF($DO13&lt;10,1,ROUNDDOWN($DO13,-1))+SUM(属性投放!J$37:J$45)*$DO13+VLOOKUP($DP$2,一级属性!$E$41:$P$64,COLUMNS(一级属性!$E$41:L$64),0)*($DO13+0.25*IF($DO13&lt;10,1,ROUNDDOWN($DO13,-1)))+VLOOKUP($DP$2,宝石属性!$B$43:$M$66,COLUMNS(宝石属性!$B$43:I$66),0)*10*VLOOKUP(ROUNDDOWN($DO13,-1),宝石属性!$B$25:$N$41,2,0)*VLOOKUP(ROUNDDOWN($DO13,-1),宝石属性!$B$25:$N$41,3,0)+VLOOKUP($DP$2,职业被动!$B$6:$M$29,COLUMNS(职业被动!$B$6:I$29),0)*$DO13,0)</f>
        <v>123</v>
      </c>
      <c r="DV13" s="9">
        <f>ROUND(属性投放!J$4+装备属性!J$4*IF($DO13&lt;10,1,ROUNDDOWN($DO13,-1))+SUM(属性投放!K$37:K$45)*$DO13+VLOOKUP($DP$2,一级属性!$E$41:$P$64,COLUMNS(一级属性!$E$41:M$64),0)*($DO13+0.25*IF($DO13&lt;10,1,ROUNDDOWN($DO13,-1)))+VLOOKUP($DP$2,宝石属性!$B$43:$M$66,COLUMNS(宝石属性!$B$43:J$66),0)*10*VLOOKUP(ROUNDDOWN($DO13,-1),宝石属性!$B$25:$N$41,2,0)*VLOOKUP(ROUNDDOWN($DO13,-1),宝石属性!$B$25:$N$41,3,0)+VLOOKUP($DP$2,职业被动!$B$6:$M$29,COLUMNS(职业被动!$B$6:J$29),0)*$DO13,0)</f>
        <v>87</v>
      </c>
      <c r="DW13" s="9">
        <f>ROUND(属性投放!K$4+装备属性!K$4*IF($DO13&lt;10,1,ROUNDDOWN($DO13,-1))+SUM(属性投放!L$37:L$45)*$DO13+VLOOKUP($DP$2,一级属性!$E$41:$P$64,COLUMNS(一级属性!$E$41:N$64),0)*($DO13+0.25*IF($DO13&lt;10,1,ROUNDDOWN($DO13,-1)))+VLOOKUP($DP$2,宝石属性!$B$43:$M$66,COLUMNS(宝石属性!$B$43:K$66),0)*10*VLOOKUP(ROUNDDOWN($DO13,-1),宝石属性!$B$25:$N$41,2,0)*VLOOKUP(ROUNDDOWN($DO13,-1),宝石属性!$B$25:$N$41,3,0)+VLOOKUP($DP$2,职业被动!$B$6:$M$29,COLUMNS(职业被动!$B$6:K$29),0)*$DO13,0)</f>
        <v>55</v>
      </c>
      <c r="DX13" s="9">
        <f>ROUND(属性投放!L$4+装备属性!L$4*IF($DO13&lt;10,1,ROUNDDOWN($DO13,-1))+SUM(属性投放!M$37:M$45)*$DO13+VLOOKUP($DP$2,一级属性!$E$41:$P$64,COLUMNS(一级属性!$E$41:O$64),0)*($DO13+0.25*IF($DO13&lt;10,1,ROUNDDOWN($DO13,-1)))+VLOOKUP($DP$2,宝石属性!$B$43:$M$66,COLUMNS(宝石属性!$B$43:L$66),0)*10*VLOOKUP(ROUNDDOWN($DO13,-1),宝石属性!$B$25:$N$41,2,0)*VLOOKUP(ROUNDDOWN($DO13,-1),宝石属性!$B$25:$N$41,3,0)+VLOOKUP($DP$2,职业被动!$B$6:$M$29,COLUMNS(职业被动!$B$6:L$29),0)*$DO13,0)</f>
        <v>3</v>
      </c>
      <c r="DY13" s="9">
        <f>ROUND(属性投放!M$4+装备属性!M$4*IF($DO13&lt;10,1,ROUNDDOWN($DO13,-1))+SUM(属性投放!N$37:N$45)*$DO13+VLOOKUP($DP$2,一级属性!$E$41:$P$64,COLUMNS(一级属性!$E$41:P$64),0)*($DO13+0.25*IF($DO13&lt;10,1,ROUNDDOWN($DO13,-1)))+VLOOKUP($DP$2,宝石属性!$B$43:$M$66,COLUMNS(宝石属性!$B$43:M$66),0)*10*VLOOKUP(ROUNDDOWN($DO13,-1),宝石属性!$B$25:$N$41,2,0)*VLOOKUP(ROUNDDOWN($DO13,-1),宝石属性!$B$25:$N$41,3,0)+VLOOKUP($DP$2,职业被动!$B$6:$M$29,COLUMNS(职业被动!$B$6:M$29),0)*$DO13,0)</f>
        <v>103</v>
      </c>
      <c r="DZ13" s="48">
        <f>属性价值和能力评分!$F$9+ROUND(属性价值和能力评分!$F$38*10,0)*DO13+ROUND((SUM(装备属性!$W$9:$W$14)+属性价值和能力评分!$F$38*1.25+1.4+2.8)*IF(DO13&lt;10,1,ROUNDDOWN(DO13,-1)),0)+15*VLOOKUP(ROUNDDOWN(DO13,-1),宝石属性!$B$26:$D$41,2,0)*6*VLOOKUP(ROUNDDOWN(DO13,-1),宝石属性!$B$26:$D$41,3,0)+(属性价值和能力评分!$F$49*9+属性价值和能力评分!$F$50*2+属性价值和能力评分!$F$53*8/5)*DO13</f>
        <v>2262</v>
      </c>
      <c r="EA13" s="17"/>
      <c r="EB13" s="1">
        <v>10</v>
      </c>
      <c r="EC13" s="1">
        <f>ROUND(CC13/MAX(CE13/10,((CE13*(1+属性投放!$E$8)-CF13+属性投放!$F$8*EB13)*(1+属性投放!$G$8)*(1+属性投放!$H$8))),1)</f>
        <v>2.7</v>
      </c>
      <c r="ED13" s="1">
        <f>ROUND(CP13/MAX(CE13/10,((CE13*(1+属性投放!$E$8)-CS13+属性投放!$F$8*EB13)*(1+属性投放!$G$8)*(1+属性投放!$H$8))),1)</f>
        <v>2.6</v>
      </c>
      <c r="EE13" s="1">
        <f>ROUND(DC13/MAX(CE13/10,((CE13*(1+属性投放!$E$8)-DF13+属性投放!$F$8*EB13)*(1+属性投放!$G$8)*(1+属性投放!$H$8))),1)</f>
        <v>12.4</v>
      </c>
      <c r="EF13" s="1">
        <f>ROUND(DP13/MAX(CE13/10,((CE13*(1+属性投放!$E$8)-DS13+属性投放!$F$8*EB13)*(1+属性投放!$G$8)*(1+属性投放!$H$8))),1)</f>
        <v>5.3</v>
      </c>
      <c r="EH13" s="1">
        <f>ROUND(CC13/MAX(属性投放!$F$9*EB13,((CT13*(1+属性投放!$E$9)-CH13+属性投放!$F$9*EB13)*(1+属性投放!$G$9)*(1+属性投放!$H$9))),1)</f>
        <v>2.4</v>
      </c>
      <c r="EI13" s="1">
        <f>ROUND(CP13/MAX(属性投放!$F$9*EB13,((CT13*(1+属性投放!$E$9)-CU13+属性投放!$F$9*EB13)*(1+属性投放!$G$9)*(1+属性投放!$H$9))),1)</f>
        <v>2.9</v>
      </c>
      <c r="EJ13" s="1">
        <f>ROUND(DC13/MAX(属性投放!$F$9*EB13,((CT13*(1+属性投放!$E$9)-DH13+属性投放!$F$9*EB13)*(1+属性投放!$G$9)*(1+属性投放!$H$9))),1)</f>
        <v>2.5</v>
      </c>
      <c r="EK13" s="1">
        <f>ROUND(DP13/MAX(属性投放!$F$9*EB13,((CT13*(1+属性投放!$E$9)-DU13+属性投放!$F$9*EB13)*(1+属性投放!$G$9)*(1+属性投放!$H$9))),1)</f>
        <v>4.7</v>
      </c>
      <c r="EM13" s="1">
        <f>ROUND(CC13/((BW13*(1+属性投放!$E$10)+属性投放!$F$10*EB13)*(1+属性投放!$G$10)*(1+属性投放!$H$10)),1)</f>
        <v>6.6</v>
      </c>
      <c r="EN13" s="1">
        <f>ROUND(CP13/((BW13*(1+属性投放!$E$10)+属性投放!$F$10*EB13)*(1+属性投放!$G$10)*(1+属性投放!$H$10)),1)</f>
        <v>6.6</v>
      </c>
      <c r="EO13" s="1">
        <f>ROUND(DC13/((BW13*(1+属性投放!$E$10)+属性投放!$F$10*EB13)*(1+属性投放!$G$10)*(1+属性投放!$H$10)),1)</f>
        <v>7.4</v>
      </c>
      <c r="EP13" s="1">
        <f>ROUND(DP13/((BW13*(1+属性投放!$E$10)+属性投放!$F$10*EB13)*(1+属性投放!$G$10)*(1+属性投放!$H$10)),1)</f>
        <v>13.7</v>
      </c>
    </row>
    <row r="14" spans="2:146">
      <c r="B14" s="1">
        <v>11</v>
      </c>
      <c r="C14" s="9">
        <f>ROUND(属性投放!D$4+装备属性!D$4*IF($B14&lt;10,1,ROUNDDOWN($B14,-1))+SUM(属性投放!E$37:E$45)*$B14+VLOOKUP($C$2,一级属性!$E$41:$P$64,COLUMNS(一级属性!$E$41:G$64),0)*($B14+0.25*IF($B14&lt;10,1,ROUNDDOWN($B14,-1)))+VLOOKUP($C$2,宝石属性!$B$43:$M$66,COLUMNS(宝石属性!$B$43:D$66),0)*10*VLOOKUP(ROUNDDOWN($B14,-1),宝石属性!$B$25:$N$41,2,0)*VLOOKUP(ROUNDDOWN($B14,-1),宝石属性!$B$25:$N$41,3,0)+VLOOKUP($C$2,职业被动!$B$6:$M$29,COLUMNS(职业被动!$B$6:D$29),0)*$B14,0)</f>
        <v>725</v>
      </c>
      <c r="D14" s="9">
        <f>ROUND(属性投放!E$4+装备属性!E$4*IF($B14&lt;10,1,ROUNDDOWN($B14,-1))+SUM(属性投放!F$37:F$38)*$B14+VLOOKUP($C$2,一级属性!$E$67:$P$90,COLUMNS(一级属性!$E$67:H$90),0)*$B14+VLOOKUP($C$2,宝石属性!$B$43:$M$66,COLUMNS(宝石属性!$B$43:E$66),0)*10*VLOOKUP(ROUNDDOWN($B14,-1),宝石属性!$B$25:$N$41,2,0)*VLOOKUP(ROUNDDOWN($B14,-1),宝石属性!$B$25:$N$41,3,0)+VLOOKUP($C$2,职业被动!$B$6:$M$29,COLUMNS(职业被动!$B$6:E$29),0)*$B14,0)</f>
        <v>447</v>
      </c>
      <c r="E14" s="9">
        <f>ROUND(属性投放!F$4+装备属性!F$4*IF($B14&lt;10,1,ROUNDDOWN($B14,-1))+SUM(属性投放!G$37:G$38)*$B14+VLOOKUP($C$2,一级属性!$E$67:$P$90,COLUMNS(一级属性!$E$67:I$90),0)*$B14+VLOOKUP($C$2,宝石属性!$B$43:$M$66,COLUMNS(宝石属性!$B$43:F$66),0)*10*VLOOKUP(ROUNDDOWN($B14,-1),宝石属性!$B$25:$N$41,2,0)*VLOOKUP(ROUNDDOWN($B14,-1),宝石属性!$B$25:$N$41,3,0)+VLOOKUP($C$2,职业被动!$B$6:$M$29,COLUMNS(职业被动!$B$6:F$29),0)*$B14,0)</f>
        <v>287</v>
      </c>
      <c r="F14" s="9">
        <f>ROUND(属性投放!G$4+装备属性!G$4*IF($B14&lt;10,1,ROUNDDOWN($B14,-1))+SUM(属性投放!H$37:H$38)*$B14+VLOOKUP($C$2,一级属性!$E$67:$P$90,COLUMNS(一级属性!$E$67:J$90),0)*$B14+VLOOKUP($C$2,宝石属性!$B$43:$M$66,COLUMNS(宝石属性!$B$43:G$66),0)*10*VLOOKUP(ROUNDDOWN($B14,-1),宝石属性!$B$25:$N$41,2,0)*VLOOKUP(ROUNDDOWN($B14,-1),宝石属性!$B$25:$N$41,3,0)+VLOOKUP($C$2,职业被动!$B$6:$M$29,COLUMNS(职业被动!$B$6:G$29),0)*$B14,0)</f>
        <v>137</v>
      </c>
      <c r="G14" s="9">
        <f>ROUND(属性投放!H$4+装备属性!H$4*IF($B14&lt;10,1,ROUNDDOWN($B14,-1))+SUM(属性投放!I$37:I$38)*$B14+VLOOKUP($C$2,一级属性!$E$67:$P$90,COLUMNS(一级属性!$E$67:K$90),0)*$B14+VLOOKUP($C$2,宝石属性!$B$43:$M$66,COLUMNS(宝石属性!$B$43:H$66),0)*10*VLOOKUP(ROUNDDOWN($B14,-1),宝石属性!$B$25:$N$41,2,0)*VLOOKUP(ROUNDDOWN($B14,-1),宝石属性!$B$25:$N$41,3,0)+VLOOKUP($C$2,职业被动!$B$6:$M$29,COLUMNS(职业被动!$B$6:H$29),0)*$B14,0)</f>
        <v>143</v>
      </c>
      <c r="H14" s="9">
        <f>ROUND(属性投放!I$4+装备属性!I$4*IF($B14&lt;10,1,ROUNDDOWN($B14,-1))+SUM(属性投放!J$37:J$38)*$B14+VLOOKUP($C$2,一级属性!$E$67:$P$90,COLUMNS(一级属性!$E$67:L$90),0)*$B14+VLOOKUP($C$2,宝石属性!$B$43:$M$66,COLUMNS(宝石属性!$B$43:I$66),0)*10*VLOOKUP(ROUNDDOWN($B14,-1),宝石属性!$B$25:$N$41,2,0)*VLOOKUP(ROUNDDOWN($B14,-1),宝石属性!$B$25:$N$41,3,0)+VLOOKUP($C$2,职业被动!$B$6:$M$29,COLUMNS(职业被动!$B$6:I$29),0)*$B14,0)</f>
        <v>140</v>
      </c>
      <c r="I14" s="9">
        <f>ROUND(属性投放!J$4+装备属性!J$4*IF($B14&lt;10,1,ROUNDDOWN($B14,-1))+SUM(属性投放!K$37:K$38)*$B14+VLOOKUP($C$2,一级属性!$E$67:$P$90,COLUMNS(一级属性!$E$67:M$90),0)*$B14+VLOOKUP($C$2,宝石属性!$B$43:$M$66,COLUMNS(宝石属性!$B$43:J$66),0)*10*VLOOKUP(ROUNDDOWN($B14,-1),宝石属性!$B$25:$N$41,2,0)*VLOOKUP(ROUNDDOWN($B14,-1),宝石属性!$B$25:$N$41,3,0)+VLOOKUP($C$2,职业被动!$B$6:$M$29,COLUMNS(职业被动!$B$6:J$29),0)*$B14,0)</f>
        <v>91</v>
      </c>
      <c r="J14" s="9">
        <f>ROUND(属性投放!K$4+装备属性!K$4*IF($B14&lt;10,1,ROUNDDOWN($B14,-1))+SUM(属性投放!L$37:L$38)*$B14+VLOOKUP($C$2,一级属性!$E$67:$P$90,COLUMNS(一级属性!$E$67:N$90),0)*$B14+VLOOKUP($C$2,宝石属性!$B$43:$M$66,COLUMNS(宝石属性!$B$43:K$66),0)*10*VLOOKUP(ROUNDDOWN($B14,-1),宝石属性!$B$25:$N$41,2,0)*VLOOKUP(ROUNDDOWN($B14,-1),宝石属性!$B$25:$N$41,3,0)+VLOOKUP($C$2,职业被动!$B$6:$M$29,COLUMNS(职业被动!$B$6:K$29),0)*$B14,0)</f>
        <v>56</v>
      </c>
      <c r="K14" s="9">
        <f>ROUND(属性投放!L$4+装备属性!L$4*IF($B14&lt;10,1,ROUNDDOWN($B14,-1))+SUM(属性投放!M$37:M$38)*$B14+VLOOKUP($C$2,一级属性!$E$67:$P$90,COLUMNS(一级属性!$E$67:O$90),0)*$B14+VLOOKUP($C$2,宝石属性!$B$43:$M$66,COLUMNS(宝石属性!$B$43:L$66),0)*10*VLOOKUP(ROUNDDOWN($B14,-1),宝石属性!$B$25:$N$41,2,0)*VLOOKUP(ROUNDDOWN($B14,-1),宝石属性!$B$25:$N$41,3,0)+VLOOKUP($C$2,职业被动!$B$6:$M$29,COLUMNS(职业被动!$B$6:L$29),0)*$B14,0)</f>
        <v>3</v>
      </c>
      <c r="L14" s="9">
        <f>ROUND(属性投放!M$4+装备属性!M$4*IF($B14&lt;10,1,ROUNDDOWN($B14,-1))+SUM(属性投放!N$37:N$38)*$B14+VLOOKUP($C$2,一级属性!$E$67:$P$90,COLUMNS(一级属性!$E$67:P$90),0)*$B14+VLOOKUP($C$2,宝石属性!$B$43:$M$66,COLUMNS(宝石属性!$B$43:M$66),0)*10*VLOOKUP(ROUNDDOWN($B14,-1),宝石属性!$B$25:$N$41,2,0)*VLOOKUP(ROUNDDOWN($B14,-1),宝石属性!$B$25:$N$41,3,0)+VLOOKUP($C$2,职业被动!$B$6:$M$29,COLUMNS(职业被动!$B$6:M$29),0)*$B14,0)</f>
        <v>113</v>
      </c>
      <c r="M14" s="48">
        <f>属性价值和能力评分!$F$9+ROUND(属性价值和能力评分!$F$38*10,0)*B14+ROUND((SUM(装备属性!$W$9:$W$14)+属性价值和能力评分!$F$38*1.25+1.4+2.8)*IF(B14&lt;10,1,ROUNDDOWN(B14,-1)),0)+15*VLOOKUP(ROUNDDOWN(B14,-1),宝石属性!$B$26:$D$41,2,0)*6*VLOOKUP(ROUNDDOWN(B14,-1),宝石属性!$B$26:$D$41,3,0)+(属性价值和能力评分!$F$49*9+属性价值和能力评分!$F$50*2+属性价值和能力评分!$F$53*8/5)*B14</f>
        <v>2382</v>
      </c>
      <c r="N14" s="20"/>
      <c r="O14" s="1">
        <v>11</v>
      </c>
      <c r="P14" s="9">
        <f>ROUND(属性投放!D$4+装备属性!D$4*IF($O14&lt;10,1,ROUNDDOWN($O14,-1))+SUM(属性投放!E$37:E$45)*$O14+VLOOKUP($P$2,一级属性!$E$41:$P$64,COLUMNS(一级属性!$E$41:G$64),0)*($O14+0.25*IF($O14&lt;10,1,ROUNDDOWN($O14,-1)))+VLOOKUP($P$2,宝石属性!$B$43:$M$66,COLUMNS(宝石属性!$B$43:D$66),0)*10*VLOOKUP(ROUNDDOWN($O14,-1),宝石属性!$B$25:$N$41,2,0)*VLOOKUP(ROUNDDOWN($O14,-1),宝石属性!$B$25:$N$41,3,0)+VLOOKUP($P$2,职业被动!$B$6:$M$29,COLUMNS(职业被动!$B$6:D$29),0)*$O14,0)</f>
        <v>879</v>
      </c>
      <c r="Q14" s="9">
        <f>ROUND(属性投放!E$4+装备属性!E$4*IF($O14&lt;10,1,ROUNDDOWN($O14,-1))+SUM(属性投放!F$37:F$45)*$O14+VLOOKUP($P$2,一级属性!$E$41:$P$64,COLUMNS(一级属性!$E$41:H$64),0)*($O14+0.25*IF($O14&lt;10,1,ROUNDDOWN($O14,-1)))+VLOOKUP($P$2,宝石属性!$B$43:$M$66,COLUMNS(宝石属性!$B$43:E$66),0)*10*VLOOKUP(ROUNDDOWN($O14,-1),宝石属性!$B$25:$N$41,2,0)*VLOOKUP(ROUNDDOWN($O14,-1),宝石属性!$B$25:$N$41,3,0)+VLOOKUP($P$2,职业被动!$B$6:$M$29,COLUMNS(职业被动!$B$6:E$29),0)*$O14,0)</f>
        <v>650</v>
      </c>
      <c r="R14" s="9">
        <f>ROUND(属性投放!F$4+装备属性!F$4*IF($O14&lt;10,1,ROUNDDOWN($O14,-1))+SUM(属性投放!G$37:G$45)*$O14+VLOOKUP($P$2,一级属性!$E$41:$P$64,COLUMNS(一级属性!$E$41:I$64),0)*($O14+0.25*IF($O14&lt;10,1,ROUNDDOWN($O14,-1)))+VLOOKUP($P$2,宝石属性!$B$43:$M$66,COLUMNS(宝石属性!$B$43:F$66),0)*10*VLOOKUP(ROUNDDOWN($O14,-1),宝石属性!$B$25:$N$41,2,0)*VLOOKUP(ROUNDDOWN($O14,-1),宝石属性!$B$25:$N$41,3,0)+VLOOKUP($P$2,职业被动!$B$6:$M$29,COLUMNS(职业被动!$B$6:F$29),0)*$O14,0)</f>
        <v>204</v>
      </c>
      <c r="S14" s="9">
        <f>ROUND(属性投放!G$4+装备属性!G$4*IF($O14&lt;10,1,ROUNDDOWN($O14,-1))+SUM(属性投放!H$37:H$45)*$O14+VLOOKUP($P$2,一级属性!$E$41:$P$64,COLUMNS(一级属性!$E$41:J$64),0)*($O14+0.25*IF($O14&lt;10,1,ROUNDDOWN($O14,-1)))+VLOOKUP($P$2,宝石属性!$B$43:$M$66,COLUMNS(宝石属性!$B$43:G$66),0)*10*VLOOKUP(ROUNDDOWN($O14,-1),宝石属性!$B$25:$N$41,2,0)*VLOOKUP(ROUNDDOWN($O14,-1),宝石属性!$B$25:$N$41,3,0)+VLOOKUP($P$2,职业被动!$B$6:$M$29,COLUMNS(职业被动!$B$6:G$29),0)*$O14,0)</f>
        <v>126</v>
      </c>
      <c r="T14" s="9">
        <f>ROUND(属性投放!H$4+装备属性!H$4*IF($O14&lt;10,1,ROUNDDOWN($O14,-1))+SUM(属性投放!I$37:I$45)*$O14+VLOOKUP($P$2,一级属性!$E$41:$P$64,COLUMNS(一级属性!$E$41:K$64),0)*($O14+0.25*IF($O14&lt;10,1,ROUNDDOWN($O14,-1)))+VLOOKUP($P$2,宝石属性!$B$43:$M$66,COLUMNS(宝石属性!$B$43:H$66),0)*10*VLOOKUP(ROUNDDOWN($O14,-1),宝石属性!$B$25:$N$41,2,0)*VLOOKUP(ROUNDDOWN($O14,-1),宝石属性!$B$25:$N$41,3,0)+VLOOKUP($P$2,职业被动!$B$6:$M$29,COLUMNS(职业被动!$B$6:H$29),0)*$O14,0)</f>
        <v>195</v>
      </c>
      <c r="U14" s="9">
        <f>ROUND(属性投放!I$4+装备属性!I$4*IF($O14&lt;10,1,ROUNDDOWN($O14,-1))+SUM(属性投放!J$37:J$45)*$O14+VLOOKUP($P$2,一级属性!$E$41:$P$64,COLUMNS(一级属性!$E$41:L$64),0)*($O14+0.25*IF($O14&lt;10,1,ROUNDDOWN($O14,-1)))+VLOOKUP($P$2,宝石属性!$B$43:$M$66,COLUMNS(宝石属性!$B$43:I$66),0)*10*VLOOKUP(ROUNDDOWN($O14,-1),宝石属性!$B$25:$N$41,2,0)*VLOOKUP(ROUNDDOWN($O14,-1),宝石属性!$B$25:$N$41,3,0)+VLOOKUP($P$2,职业被动!$B$6:$M$29,COLUMNS(职业被动!$B$6:I$29),0)*$O14,0)</f>
        <v>147</v>
      </c>
      <c r="V14" s="9">
        <f>ROUND(属性投放!J$4+装备属性!J$4*IF($O14&lt;10,1,ROUNDDOWN($O14,-1))+SUM(属性投放!K$37:K$45)*$O14+VLOOKUP($P$2,一级属性!$E$41:$P$64,COLUMNS(一级属性!$E$41:M$64),0)*($O14+0.25*IF($O14&lt;10,1,ROUNDDOWN($O14,-1)))+VLOOKUP($P$2,宝石属性!$B$43:$M$66,COLUMNS(宝石属性!$B$43:J$66),0)*10*VLOOKUP(ROUNDDOWN($O14,-1),宝石属性!$B$25:$N$41,2,0)*VLOOKUP(ROUNDDOWN($O14,-1),宝石属性!$B$25:$N$41,3,0)+VLOOKUP($P$2,职业被动!$B$6:$M$29,COLUMNS(职业被动!$B$6:J$29),0)*$O14,0)</f>
        <v>100</v>
      </c>
      <c r="W14" s="9">
        <f>ROUND(属性投放!K$4+装备属性!K$4*IF($O14&lt;10,1,ROUNDDOWN($O14,-1))+SUM(属性投放!L$37:L$45)*$O14+VLOOKUP($P$2,一级属性!$E$41:$P$64,COLUMNS(一级属性!$E$41:N$64),0)*($O14+0.25*IF($O14&lt;10,1,ROUNDDOWN($O14,-1)))+VLOOKUP($P$2,宝石属性!$B$43:$M$66,COLUMNS(宝石属性!$B$43:K$66),0)*10*VLOOKUP(ROUNDDOWN($O14,-1),宝石属性!$B$25:$N$41,2,0)*VLOOKUP(ROUNDDOWN($O14,-1),宝石属性!$B$25:$N$41,3,0)+VLOOKUP($P$2,职业被动!$B$6:$M$29,COLUMNS(职业被动!$B$6:K$29),0)*$O14,0)</f>
        <v>56</v>
      </c>
      <c r="X14" s="9">
        <f>ROUND(属性投放!L$4+装备属性!L$4*IF($O14&lt;10,1,ROUNDDOWN($O14,-1))+SUM(属性投放!M$37:M$45)*$O14+VLOOKUP($P$2,一级属性!$E$41:$P$64,COLUMNS(一级属性!$E$41:O$64),0)*($O14+0.25*IF($O14&lt;10,1,ROUNDDOWN($O14,-1)))+VLOOKUP($P$2,宝石属性!$B$43:$M$66,COLUMNS(宝石属性!$B$43:L$66),0)*10*VLOOKUP(ROUNDDOWN($O14,-1),宝石属性!$B$25:$N$41,2,0)*VLOOKUP(ROUNDDOWN($O14,-1),宝石属性!$B$25:$N$41,3,0)+VLOOKUP($P$2,职业被动!$B$6:$M$29,COLUMNS(职业被动!$B$6:L$29),0)*$O14,0)</f>
        <v>3</v>
      </c>
      <c r="Y14" s="9">
        <f>ROUND(属性投放!M$4+装备属性!M$4*IF($O14&lt;10,1,ROUNDDOWN($O14,-1))+SUM(属性投放!N$37:N$45)*$O14+VLOOKUP($P$2,一级属性!$E$41:$P$64,COLUMNS(一级属性!$E$41:P$64),0)*($O14+0.25*IF($O14&lt;10,1,ROUNDDOWN($O14,-1)))+VLOOKUP($P$2,宝石属性!$B$43:$M$66,COLUMNS(宝石属性!$B$43:M$66),0)*10*VLOOKUP(ROUNDDOWN($O14,-1),宝石属性!$B$25:$N$41,2,0)*VLOOKUP(ROUNDDOWN($O14,-1),宝石属性!$B$25:$N$41,3,0)+VLOOKUP($P$2,职业被动!$B$6:$M$29,COLUMNS(职业被动!$B$6:M$29),0)*$O14,0)</f>
        <v>113</v>
      </c>
      <c r="Z14" s="48">
        <f>属性价值和能力评分!$F$9+ROUND(属性价值和能力评分!$F$38*10,0)*O14+ROUND((SUM(装备属性!$W$9:$W$14)+属性价值和能力评分!$F$38*1.25+1.4+2.8)*IF(O14&lt;10,1,ROUNDDOWN(O14,-1)),0)+15*VLOOKUP(ROUNDDOWN(O14,-1),宝石属性!$B$26:$D$41,2,0)*6*VLOOKUP(ROUNDDOWN(O14,-1),宝石属性!$B$26:$D$41,3,0)+(属性价值和能力评分!$F$49*9+属性价值和能力评分!$F$50*2+属性价值和能力评分!$F$53*8/5)*O14</f>
        <v>2382</v>
      </c>
      <c r="AB14" s="1">
        <v>11</v>
      </c>
      <c r="AC14" s="9">
        <f>ROUND(属性投放!D$4+装备属性!D$4*IF($AB14&lt;10,1,ROUNDDOWN($AB14,-1))+SUM(属性投放!E$37:E$45)*$AB14+VLOOKUP($AC$2,一级属性!$E$41:$P$64,COLUMNS(一级属性!$E$41:G$64),0)*($AB14+0.25*IF($AB14&lt;10,1,ROUNDDOWN($AB14,-1)))+VLOOKUP($AC$2,宝石属性!$B$43:$M$66,COLUMNS(宝石属性!$B$43:D$66),0)*10*VLOOKUP(ROUNDDOWN($AB14,-1),宝石属性!$B$25:$N$41,2,0)*VLOOKUP(ROUNDDOWN($AB14,-1),宝石属性!$B$25:$N$41,3,0)+VLOOKUP($AC$2,职业被动!$B$6:$M$29,COLUMNS(职业被动!$B$6:D$29),0)*$AB14,0)</f>
        <v>802</v>
      </c>
      <c r="AD14" s="9">
        <f>ROUND(属性投放!E$4+装备属性!E$4*IF($AB14&lt;10,1,ROUNDDOWN($AB14,-1))+SUM(属性投放!F$37:F$45)*$AB14+VLOOKUP($AC$2,一级属性!$E$41:$P$64,COLUMNS(一级属性!$E$41:H$64),0)*($AB14+0.25*IF($AB14&lt;10,1,ROUNDDOWN($AB14,-1)))+VLOOKUP($AC$2,宝石属性!$B$43:$M$66,COLUMNS(宝石属性!$B$43:E$66),0)*10*VLOOKUP(ROUNDDOWN($AB14,-1),宝石属性!$B$25:$N$41,2,0)*VLOOKUP(ROUNDDOWN($AB14,-1),宝石属性!$B$25:$N$41,3,0)+VLOOKUP($AC$2,职业被动!$B$6:$M$29,COLUMNS(职业被动!$B$6:E$29),0)*$AB14,0)</f>
        <v>447</v>
      </c>
      <c r="AE14" s="9">
        <f>ROUND(属性投放!F$4+装备属性!F$4*IF($AB14&lt;10,1,ROUNDDOWN($AB14,-1))+SUM(属性投放!G$37:G$45)*$AB14+VLOOKUP($AC$2,一级属性!$E$41:$P$64,COLUMNS(一级属性!$E$41:I$64),0)*($AB14+0.25*IF($AB14&lt;10,1,ROUNDDOWN($AB14,-1)))+VLOOKUP($AC$2,宝石属性!$B$43:$M$66,COLUMNS(宝石属性!$B$43:F$66),0)*10*VLOOKUP(ROUNDDOWN($AB14,-1),宝石属性!$B$25:$N$41,2,0)*VLOOKUP(ROUNDDOWN($AB14,-1),宝石属性!$B$25:$N$41,3,0)+VLOOKUP($AC$2,职业被动!$B$6:$M$29,COLUMNS(职业被动!$B$6:F$29),0)*$AB14,0)</f>
        <v>258</v>
      </c>
      <c r="AF14" s="9">
        <f>ROUND(属性投放!G$4+装备属性!G$4*IF($AB14&lt;10,1,ROUNDDOWN($AB14,-1))+SUM(属性投放!H$37:H$45)*$AB14+VLOOKUP($AC$2,一级属性!$E$41:$P$64,COLUMNS(一级属性!$E$41:J$64),0)*($AB14+0.25*IF($AB14&lt;10,1,ROUNDDOWN($AB14,-1)))+VLOOKUP($AC$2,宝石属性!$B$43:$M$66,COLUMNS(宝石属性!$B$43:G$66),0)*10*VLOOKUP(ROUNDDOWN($AB14,-1),宝石属性!$B$25:$N$41,2,0)*VLOOKUP(ROUNDDOWN($AB14,-1),宝石属性!$B$25:$N$41,3,0)+VLOOKUP($AC$2,职业被动!$B$6:$M$29,COLUMNS(职业被动!$B$6:G$29),0)*$AB14,0)</f>
        <v>148</v>
      </c>
      <c r="AG14" s="9">
        <f>ROUND(属性投放!H$4+装备属性!H$4*IF($AB14&lt;10,1,ROUNDDOWN($AB14,-1))+SUM(属性投放!I$37:I$45)*$AB14+VLOOKUP($AC$2,一级属性!$E$41:$P$64,COLUMNS(一级属性!$E$41:K$64),0)*($AB14+0.25*IF($AB14&lt;10,1,ROUNDDOWN($AB14,-1)))+VLOOKUP($AC$2,宝石属性!$B$43:$M$66,COLUMNS(宝石属性!$B$43:H$66),0)*10*VLOOKUP(ROUNDDOWN($AB14,-1),宝石属性!$B$25:$N$41,2,0)*VLOOKUP(ROUNDDOWN($AB14,-1),宝石属性!$B$25:$N$41,3,0)+VLOOKUP($AC$2,职业被动!$B$6:$M$29,COLUMNS(职业被动!$B$6:H$29),0)*$AB14,0)</f>
        <v>143</v>
      </c>
      <c r="AH14" s="9">
        <f>ROUND(属性投放!I$4+装备属性!I$4*IF($AB14&lt;10,1,ROUNDDOWN($AB14,-1))+SUM(属性投放!J$37:J$45)*$AB14+VLOOKUP($AC$2,一级属性!$E$41:$P$64,COLUMNS(一级属性!$E$41:L$64),0)*($AB14+0.25*IF($AB14&lt;10,1,ROUNDDOWN($AB14,-1)))+VLOOKUP($AC$2,宝石属性!$B$43:$M$66,COLUMNS(宝石属性!$B$43:I$66),0)*10*VLOOKUP(ROUNDDOWN($AB14,-1),宝石属性!$B$25:$N$41,2,0)*VLOOKUP(ROUNDDOWN($AB14,-1),宝石属性!$B$25:$N$41,3,0)+VLOOKUP($AC$2,职业被动!$B$6:$M$29,COLUMNS(职业被动!$B$6:I$29),0)*$AB14,0)</f>
        <v>139</v>
      </c>
      <c r="AI14" s="9">
        <f>ROUND(属性投放!J$4+装备属性!J$4*IF($AB14&lt;10,1,ROUNDDOWN($AB14,-1))+SUM(属性投放!K$37:K$45)*$AB14+VLOOKUP($AC$2,一级属性!$E$41:$P$64,COLUMNS(一级属性!$E$41:M$64),0)*($AB14+0.25*IF($AB14&lt;10,1,ROUNDDOWN($AB14,-1)))+VLOOKUP($AC$2,宝石属性!$B$43:$M$66,COLUMNS(宝石属性!$B$43:J$66),0)*10*VLOOKUP(ROUNDDOWN($AB14,-1),宝石属性!$B$25:$N$41,2,0)*VLOOKUP(ROUNDDOWN($AB14,-1),宝石属性!$B$25:$N$41,3,0)+VLOOKUP($AC$2,职业被动!$B$6:$M$29,COLUMNS(职业被动!$B$6:J$29),0)*$AB14,0)</f>
        <v>91</v>
      </c>
      <c r="AJ14" s="9">
        <f>ROUND(属性投放!K$4+装备属性!K$4*IF($AB14&lt;10,1,ROUNDDOWN($AB14,-1))+SUM(属性投放!L$37:L$45)*$AB14+VLOOKUP($AC$2,一级属性!$E$41:$P$64,COLUMNS(一级属性!$E$41:N$64),0)*($AB14+0.25*IF($AB14&lt;10,1,ROUNDDOWN($AB14,-1)))+VLOOKUP($AC$2,宝石属性!$B$43:$M$66,COLUMNS(宝石属性!$B$43:K$66),0)*10*VLOOKUP(ROUNDDOWN($AB14,-1),宝石属性!$B$25:$N$41,2,0)*VLOOKUP(ROUNDDOWN($AB14,-1),宝石属性!$B$25:$N$41,3,0)+VLOOKUP($AC$2,职业被动!$B$6:$M$29,COLUMNS(职业被动!$B$6:K$29),0)*$AB14,0)</f>
        <v>56</v>
      </c>
      <c r="AK14" s="9">
        <f>ROUND(属性投放!L$4+装备属性!L$4*IF($AB14&lt;10,1,ROUNDDOWN($AB14,-1))+SUM(属性投放!M$37:M$45)*$AB14+VLOOKUP($AC$2,一级属性!$E$41:$P$64,COLUMNS(一级属性!$E$41:O$64),0)*($AB14+0.25*IF($AB14&lt;10,1,ROUNDDOWN($AB14,-1)))+VLOOKUP($AC$2,宝石属性!$B$43:$M$66,COLUMNS(宝石属性!$B$43:L$66),0)*10*VLOOKUP(ROUNDDOWN($AB14,-1),宝石属性!$B$25:$N$41,2,0)*VLOOKUP(ROUNDDOWN($AB14,-1),宝石属性!$B$25:$N$41,3,0)+VLOOKUP($AC$2,职业被动!$B$6:$M$29,COLUMNS(职业被动!$B$6:L$29),0)*$AB14,0)</f>
        <v>3</v>
      </c>
      <c r="AL14" s="9">
        <f>ROUND(属性投放!M$4+装备属性!M$4*IF($AB14&lt;10,1,ROUNDDOWN($AB14,-1))+SUM(属性投放!N$37:N$45)*$AB14+VLOOKUP($AC$2,一级属性!$E$41:$P$64,COLUMNS(一级属性!$E$41:P$64),0)*($AB14+0.25*IF($AB14&lt;10,1,ROUNDDOWN($AB14,-1)))+VLOOKUP($AC$2,宝石属性!$B$43:$M$66,COLUMNS(宝石属性!$B$43:M$66),0)*10*VLOOKUP(ROUNDDOWN($AB14,-1),宝石属性!$B$25:$N$41,2,0)*VLOOKUP(ROUNDDOWN($AB14,-1),宝石属性!$B$25:$N$41,3,0)+VLOOKUP($AC$2,职业被动!$B$6:$M$29,COLUMNS(职业被动!$B$6:M$29),0)*$AB14,0)</f>
        <v>113</v>
      </c>
      <c r="AM14" s="48">
        <f>属性价值和能力评分!$F$9+ROUND(属性价值和能力评分!$F$38*10,0)*AB14+ROUND((SUM(装备属性!$W$9:$W$14)+属性价值和能力评分!$F$38*1.25+1.4+2.8)*IF(AB14&lt;10,1,ROUNDDOWN(AB14,-1)),0)+15*VLOOKUP(ROUNDDOWN(AB14,-1),宝石属性!$B$26:$D$41,2,0)*6*VLOOKUP(ROUNDDOWN(AB14,-1),宝石属性!$B$26:$D$41,3,0)+(属性价值和能力评分!$F$49*9+属性价值和能力评分!$F$50*2+属性价值和能力评分!$F$53*8/5)*AB14</f>
        <v>2382</v>
      </c>
      <c r="AO14" s="1">
        <v>11</v>
      </c>
      <c r="AP14" s="9">
        <f>ROUND(属性投放!D$4+装备属性!D$4*IF($AO14&lt;10,1,ROUNDDOWN($AO14,-1))+SUM(属性投放!E$37:E$45)*$AO14+VLOOKUP($AP$2,一级属性!$E$41:$P$64,COLUMNS(一级属性!$E$41:G$64),0)*($AO14+0.25*IF($AO14&lt;10,1,ROUNDDOWN($AO14,-1)))+VLOOKUP($AP$2,宝石属性!$B$43:$M$66,COLUMNS(宝石属性!$B$43:D$66),0)*10*VLOOKUP(ROUNDDOWN($AO14,-1),宝石属性!$B$25:$N$41,2,0)*VLOOKUP(ROUNDDOWN($AO14,-1),宝石属性!$B$25:$N$41,3,0)+VLOOKUP($AP$2,职业被动!$B$6:$M$29,COLUMNS(职业被动!$B$6:D$29),0)*$AO14,0)</f>
        <v>802</v>
      </c>
      <c r="AQ14" s="9">
        <f>ROUND(属性投放!E$4+装备属性!E$4*IF($AO14&lt;10,1,ROUNDDOWN($AO14,-1))+SUM(属性投放!F$37:F$45)*$AO14+VLOOKUP($AP$2,一级属性!$E$41:$P$64,COLUMNS(一级属性!$E$41:H$64),0)*($AO14+0.25*IF($AO14&lt;10,1,ROUNDDOWN($AO14,-1)))+VLOOKUP($AP$2,宝石属性!$B$43:$M$66,COLUMNS(宝石属性!$B$43:E$66),0)*10*VLOOKUP(ROUNDDOWN($AO14,-1),宝石属性!$B$25:$N$41,2,0)*VLOOKUP(ROUNDDOWN($AO14,-1),宝石属性!$B$25:$N$41,3,0)+VLOOKUP($AP$2,职业被动!$B$6:$M$29,COLUMNS(职业被动!$B$6:E$29),0)*$AO14,0)</f>
        <v>650</v>
      </c>
      <c r="AR14" s="9">
        <f>ROUND(属性投放!F$4+装备属性!F$4*IF($AO14&lt;10,1,ROUNDDOWN($AO14,-1))+SUM(属性投放!G$37:G$45)*$AO14+VLOOKUP($AP$2,一级属性!$E$41:$P$64,COLUMNS(一级属性!$E$41:I$64),0)*($AO14+0.25*IF($AO14&lt;10,1,ROUNDDOWN($AO14,-1)))+VLOOKUP($AP$2,宝石属性!$B$43:$M$66,COLUMNS(宝石属性!$B$43:F$66),0)*10*VLOOKUP(ROUNDDOWN($AO14,-1),宝石属性!$B$25:$N$41,2,0)*VLOOKUP(ROUNDDOWN($AO14,-1),宝石属性!$B$25:$N$41,3,0)+VLOOKUP($AP$2,职业被动!$B$6:$M$29,COLUMNS(职业被动!$B$6:F$29),0)*$AO14,0)</f>
        <v>204</v>
      </c>
      <c r="AS14" s="9">
        <f>ROUND(属性投放!G$4+装备属性!G$4*IF($AO14&lt;10,1,ROUNDDOWN($AO14,-1))+SUM(属性投放!H$37:H$45)*$AO14+VLOOKUP($AP$2,一级属性!$E$41:$P$64,COLUMNS(一级属性!$E$41:J$64),0)*($AO14+0.25*IF($AO14&lt;10,1,ROUNDDOWN($AO14,-1)))+VLOOKUP($AP$2,宝石属性!$B$43:$M$66,COLUMNS(宝石属性!$B$43:G$66),0)*10*VLOOKUP(ROUNDDOWN($AO14,-1),宝石属性!$B$25:$N$41,2,0)*VLOOKUP(ROUNDDOWN($AO14,-1),宝石属性!$B$25:$N$41,3,0)+VLOOKUP($AP$2,职业被动!$B$6:$M$29,COLUMNS(职业被动!$B$6:G$29),0)*$AO14,0)</f>
        <v>126</v>
      </c>
      <c r="AT14" s="9">
        <f>ROUND(属性投放!H$4+装备属性!H$4*IF($AO14&lt;10,1,ROUNDDOWN($AO14,-1))+SUM(属性投放!I$37:I$45)*$AO14+VLOOKUP($AP$2,一级属性!$E$41:$P$64,COLUMNS(一级属性!$E$41:K$64),0)*($AO14+0.25*IF($AO14&lt;10,1,ROUNDDOWN($AO14,-1)))+VLOOKUP($AP$2,宝石属性!$B$43:$M$66,COLUMNS(宝石属性!$B$43:H$66),0)*10*VLOOKUP(ROUNDDOWN($AO14,-1),宝石属性!$B$25:$N$41,2,0)*VLOOKUP(ROUNDDOWN($AO14,-1),宝石属性!$B$25:$N$41,3,0)+VLOOKUP($AP$2,职业被动!$B$6:$M$29,COLUMNS(职业被动!$B$6:H$29),0)*$AO14,0)</f>
        <v>184</v>
      </c>
      <c r="AU14" s="9">
        <f>ROUND(属性投放!I$4+装备属性!I$4*IF($AO14&lt;10,1,ROUNDDOWN($AO14,-1))+SUM(属性投放!J$37:J$45)*$AO14+VLOOKUP($AP$2,一级属性!$E$41:$P$64,COLUMNS(一级属性!$E$41:L$64),0)*($AO14+0.25*IF($AO14&lt;10,1,ROUNDDOWN($AO14,-1)))+VLOOKUP($AP$2,宝石属性!$B$43:$M$66,COLUMNS(宝石属性!$B$43:I$66),0)*10*VLOOKUP(ROUNDDOWN($AO14,-1),宝石属性!$B$25:$N$41,2,0)*VLOOKUP(ROUNDDOWN($AO14,-1),宝石属性!$B$25:$N$41,3,0)+VLOOKUP($AP$2,职业被动!$B$6:$M$29,COLUMNS(职业被动!$B$6:I$29),0)*$AO14,0)</f>
        <v>147</v>
      </c>
      <c r="AV14" s="9">
        <f>ROUND(属性投放!J$4+装备属性!J$4*IF($AO14&lt;10,1,ROUNDDOWN($AO14,-1))+SUM(属性投放!K$37:K$45)*$AO14+VLOOKUP($AP$2,一级属性!$E$41:$P$64,COLUMNS(一级属性!$E$41:M$64),0)*($AO14+0.25*IF($AO14&lt;10,1,ROUNDDOWN($AO14,-1)))+VLOOKUP($AP$2,宝石属性!$B$43:$M$66,COLUMNS(宝石属性!$B$43:J$66),0)*10*VLOOKUP(ROUNDDOWN($AO14,-1),宝石属性!$B$25:$N$41,2,0)*VLOOKUP(ROUNDDOWN($AO14,-1),宝石属性!$B$25:$N$41,3,0)+VLOOKUP($AP$2,职业被动!$B$6:$M$29,COLUMNS(职业被动!$B$6:J$29),0)*$AO14,0)</f>
        <v>100</v>
      </c>
      <c r="AW14" s="9">
        <f>ROUND(属性投放!K$4+装备属性!K$4*IF($AO14&lt;10,1,ROUNDDOWN($AO14,-1))+SUM(属性投放!L$37:L$45)*$AO14+VLOOKUP($AP$2,一级属性!$E$41:$P$64,COLUMNS(一级属性!$E$41:N$64),0)*($AO14+0.25*IF($AO14&lt;10,1,ROUNDDOWN($AO14,-1)))+VLOOKUP($AP$2,宝石属性!$B$43:$M$66,COLUMNS(宝石属性!$B$43:K$66),0)*10*VLOOKUP(ROUNDDOWN($AO14,-1),宝石属性!$B$25:$N$41,2,0)*VLOOKUP(ROUNDDOWN($AO14,-1),宝石属性!$B$25:$N$41,3,0)+VLOOKUP($AP$2,职业被动!$B$6:$M$29,COLUMNS(职业被动!$B$6:K$29),0)*$AO14,0)</f>
        <v>56</v>
      </c>
      <c r="AX14" s="9">
        <f>ROUND(属性投放!L$4+装备属性!L$4*IF($AO14&lt;10,1,ROUNDDOWN($AO14,-1))+SUM(属性投放!M$37:M$45)*$AO14+VLOOKUP($AP$2,一级属性!$E$41:$P$64,COLUMNS(一级属性!$E$41:O$64),0)*($AO14+0.25*IF($AO14&lt;10,1,ROUNDDOWN($AO14,-1)))+VLOOKUP($AP$2,宝石属性!$B$43:$M$66,COLUMNS(宝石属性!$B$43:L$66),0)*10*VLOOKUP(ROUNDDOWN($AO14,-1),宝石属性!$B$25:$N$41,2,0)*VLOOKUP(ROUNDDOWN($AO14,-1),宝石属性!$B$25:$N$41,3,0)+VLOOKUP($AP$2,职业被动!$B$6:$M$29,COLUMNS(职业被动!$B$6:L$29),0)*$AO14,0)</f>
        <v>113</v>
      </c>
      <c r="AY14" s="9">
        <f>ROUND(属性投放!M$4+装备属性!M$4*IF($AO14&lt;10,1,ROUNDDOWN($AO14,-1))+SUM(属性投放!N$37:N$45)*$AO14+VLOOKUP($AP$2,一级属性!$E$41:$P$64,COLUMNS(一级属性!$E$41:P$64),0)*($AO14+0.25*IF($AO14&lt;10,1,ROUNDDOWN($AO14,-1)))+VLOOKUP($AP$2,宝石属性!$B$43:$M$66,COLUMNS(宝石属性!$B$43:M$66),0)*10*VLOOKUP(ROUNDDOWN($AO14,-1),宝石属性!$B$25:$N$41,2,0)*VLOOKUP(ROUNDDOWN($AO14,-1),宝石属性!$B$25:$N$41,3,0)+VLOOKUP($AP$2,职业被动!$B$6:$M$29,COLUMNS(职业被动!$B$6:M$29),0)*$AO14,0)</f>
        <v>113</v>
      </c>
      <c r="AZ14" s="48">
        <f>属性价值和能力评分!$F$9+ROUND(属性价值和能力评分!$F$38*10,0)*AO14+ROUND((SUM(装备属性!$W$9:$W$14)+属性价值和能力评分!$F$38*1.25+1.4+2.8)*IF(AO14&lt;10,1,ROUNDDOWN(AO14,-1)),0)+15*VLOOKUP(ROUNDDOWN(AO14,-1),宝石属性!$B$26:$D$41,2,0)*6*VLOOKUP(ROUNDDOWN(AO14,-1),宝石属性!$B$26:$D$41,3,0)+(属性价值和能力评分!$F$49*9+属性价值和能力评分!$F$50*2+属性价值和能力评分!$F$53*8/5)*AO14</f>
        <v>2382</v>
      </c>
      <c r="BB14" s="1">
        <v>11</v>
      </c>
      <c r="BC14" s="9">
        <f>ROUND(属性投放!D$4+装备属性!D$4*IF($BB14&lt;10,1,ROUNDDOWN($BB14,-1))+SUM(属性投放!E$37:E$45)*$BB14+VLOOKUP($BC$2,一级属性!$E$41:$P$64,COLUMNS(一级属性!$E$41:G$64),0)*($BB14+0.25*IF($BB14&lt;10,1,ROUNDDOWN($BB14,-1)))+VLOOKUP($BC$2,宝石属性!$B$43:$M$66,COLUMNS(宝石属性!$B$43:D$66),0)*10*VLOOKUP(ROUNDDOWN($BB14,-1),宝石属性!$B$25:$N$41,2,0)*VLOOKUP(ROUNDDOWN($BB14,-1),宝石属性!$B$25:$N$41,3,0)+VLOOKUP($BC$2,职业被动!$B$6:$M$29,COLUMNS(职业被动!$B$6:D$29),0)*$BB14,0)</f>
        <v>725</v>
      </c>
      <c r="BD14" s="9">
        <f>ROUND(属性投放!E$4+装备属性!E$4*IF($BB14&lt;10,1,ROUNDDOWN($BB14,-1))+SUM(属性投放!F$37:F$45)*$BB14+VLOOKUP($BC$2,一级属性!$E$41:$P$64,COLUMNS(一级属性!$E$41:H$64),0)*($BB14+0.25*IF($BB14&lt;10,1,ROUNDDOWN($BB14,-1)))+VLOOKUP($BC$2,宝石属性!$B$43:$M$66,COLUMNS(宝石属性!$B$43:E$66),0)*10*VLOOKUP(ROUNDDOWN($BB14,-1),宝石属性!$B$25:$N$41,2,0)*VLOOKUP(ROUNDDOWN($BB14,-1),宝石属性!$B$25:$N$41,3,0)+VLOOKUP($BC$2,职业被动!$B$6:$M$29,COLUMNS(职业被动!$B$6:E$29),0)*$BB14,0)</f>
        <v>717</v>
      </c>
      <c r="BE14" s="9">
        <f>ROUND(属性投放!F$4+装备属性!F$4*IF($BB14&lt;10,1,ROUNDDOWN($BB14,-1))+SUM(属性投放!G$37:G$45)*$BB14+VLOOKUP($BC$2,一级属性!$E$41:$P$64,COLUMNS(一级属性!$E$41:I$64),0)*($BB14+0.25*IF($BB14&lt;10,1,ROUNDDOWN($BB14,-1)))+VLOOKUP($BC$2,宝石属性!$B$43:$M$66,COLUMNS(宝石属性!$B$43:F$66),0)*10*VLOOKUP(ROUNDDOWN($BB14,-1),宝石属性!$B$25:$N$41,2,0)*VLOOKUP(ROUNDDOWN($BB14,-1),宝石属性!$B$25:$N$41,3,0)+VLOOKUP($BC$2,职业被动!$B$6:$M$29,COLUMNS(职业被动!$B$6:F$29),0)*$BB14,0)</f>
        <v>204</v>
      </c>
      <c r="BF14" s="9">
        <f>ROUND(属性投放!G$4+装备属性!G$4*IF($BB14&lt;10,1,ROUNDDOWN($BB14,-1))+SUM(属性投放!H$37:H$45)*$BB14+VLOOKUP($BC$2,一级属性!$E$41:$P$64,COLUMNS(一级属性!$E$41:J$64),0)*($BB14+0.25*IF($BB14&lt;10,1,ROUNDDOWN($BB14,-1)))+VLOOKUP($BC$2,宝石属性!$B$43:$M$66,COLUMNS(宝石属性!$B$43:G$66),0)*10*VLOOKUP(ROUNDDOWN($BB14,-1),宝石属性!$B$25:$N$41,2,0)*VLOOKUP(ROUNDDOWN($BB14,-1),宝石属性!$B$25:$N$41,3,0)+VLOOKUP($BC$2,职业被动!$B$6:$M$29,COLUMNS(职业被动!$B$6:G$29),0)*$BB14,0)</f>
        <v>126</v>
      </c>
      <c r="BG14" s="9">
        <f>ROUND(属性投放!H$4+装备属性!H$4*IF($BB14&lt;10,1,ROUNDDOWN($BB14,-1))+SUM(属性投放!I$37:I$45)*$BB14+VLOOKUP($BC$2,一级属性!$E$41:$P$64,COLUMNS(一级属性!$E$41:K$64),0)*($BB14+0.25*IF($BB14&lt;10,1,ROUNDDOWN($BB14,-1)))+VLOOKUP($BC$2,宝石属性!$B$43:$M$66,COLUMNS(宝石属性!$B$43:H$66),0)*10*VLOOKUP(ROUNDDOWN($BB14,-1),宝石属性!$B$25:$N$41,2,0)*VLOOKUP(ROUNDDOWN($BB14,-1),宝石属性!$B$25:$N$41,3,0)+VLOOKUP($BC$2,职业被动!$B$6:$M$29,COLUMNS(职业被动!$B$6:H$29),0)*$BB14,0)</f>
        <v>219</v>
      </c>
      <c r="BH14" s="9">
        <f>ROUND(属性投放!I$4+装备属性!I$4*IF($BB14&lt;10,1,ROUNDDOWN($BB14,-1))+SUM(属性投放!J$37:J$45)*$BB14+VLOOKUP($BC$2,一级属性!$E$41:$P$64,COLUMNS(一级属性!$E$41:L$64),0)*($BB14+0.25*IF($BB14&lt;10,1,ROUNDDOWN($BB14,-1)))+VLOOKUP($BC$2,宝石属性!$B$43:$M$66,COLUMNS(宝石属性!$B$43:I$66),0)*10*VLOOKUP(ROUNDDOWN($BB14,-1),宝石属性!$B$25:$N$41,2,0)*VLOOKUP(ROUNDDOWN($BB14,-1),宝石属性!$B$25:$N$41,3,0)+VLOOKUP($BC$2,职业被动!$B$6:$M$29,COLUMNS(职业被动!$B$6:I$29),0)*$BB14,0)</f>
        <v>172</v>
      </c>
      <c r="BI14" s="9">
        <f>ROUND(属性投放!J$4+装备属性!J$4*IF($BB14&lt;10,1,ROUNDDOWN($BB14,-1))+SUM(属性投放!K$37:K$45)*$BB14+VLOOKUP($BC$2,一级属性!$E$41:$P$64,COLUMNS(一级属性!$E$41:M$64),0)*($BB14+0.25*IF($BB14&lt;10,1,ROUNDDOWN($BB14,-1)))+VLOOKUP($BC$2,宝石属性!$B$43:$M$66,COLUMNS(宝石属性!$B$43:J$66),0)*10*VLOOKUP(ROUNDDOWN($BB14,-1),宝石属性!$B$25:$N$41,2,0)*VLOOKUP(ROUNDDOWN($BB14,-1),宝石属性!$B$25:$N$41,3,0)+VLOOKUP($BC$2,职业被动!$B$6:$M$29,COLUMNS(职业被动!$B$6:J$29),0)*$BB14,0)</f>
        <v>80</v>
      </c>
      <c r="BJ14" s="9">
        <f>ROUND(属性投放!K$4+装备属性!K$4*IF($BB14&lt;10,1,ROUNDDOWN($BB14,-1))+SUM(属性投放!L$37:L$45)*$BB14+VLOOKUP($BC$2,一级属性!$E$41:$P$64,COLUMNS(一级属性!$E$41:N$64),0)*($BB14+0.25*IF($BB14&lt;10,1,ROUNDDOWN($BB14,-1)))+VLOOKUP($BC$2,宝石属性!$B$43:$M$66,COLUMNS(宝石属性!$B$43:K$66),0)*10*VLOOKUP(ROUNDDOWN($BB14,-1),宝石属性!$B$25:$N$41,2,0)*VLOOKUP(ROUNDDOWN($BB14,-1),宝石属性!$B$25:$N$41,3,0)+VLOOKUP($BC$2,职业被动!$B$6:$M$29,COLUMNS(职业被动!$B$6:K$29),0)*$BB14,0)</f>
        <v>56</v>
      </c>
      <c r="BK14" s="9">
        <f>ROUND(属性投放!L$4+装备属性!L$4*IF($BB14&lt;10,1,ROUNDDOWN($BB14,-1))+SUM(属性投放!M$37:M$45)*$BB14+VLOOKUP($BC$2,一级属性!$E$41:$P$64,COLUMNS(一级属性!$E$41:O$64),0)*($BB14+0.25*IF($BB14&lt;10,1,ROUNDDOWN($BB14,-1)))+VLOOKUP($BC$2,宝石属性!$B$43:$M$66,COLUMNS(宝石属性!$B$43:L$66),0)*10*VLOOKUP(ROUNDDOWN($BB14,-1),宝石属性!$B$25:$N$41,2,0)*VLOOKUP(ROUNDDOWN($BB14,-1),宝石属性!$B$25:$N$41,3,0)+VLOOKUP($BC$2,职业被动!$B$6:$M$29,COLUMNS(职业被动!$B$6:L$29),0)*$BB14,0)</f>
        <v>3</v>
      </c>
      <c r="BL14" s="9">
        <f>ROUND(属性投放!M$4+装备属性!M$4*IF($BB14&lt;10,1,ROUNDDOWN($BB14,-1))+SUM(属性投放!N$37:N$45)*$BB14+VLOOKUP($BC$2,一级属性!$E$41:$P$64,COLUMNS(一级属性!$E$41:P$64),0)*($BB14+0.25*IF($BB14&lt;10,1,ROUNDDOWN($BB14,-1)))+VLOOKUP($BC$2,宝石属性!$B$43:$M$66,COLUMNS(宝石属性!$B$43:M$66),0)*10*VLOOKUP(ROUNDDOWN($BB14,-1),宝石属性!$B$25:$N$41,2,0)*VLOOKUP(ROUNDDOWN($BB14,-1),宝石属性!$B$25:$N$41,3,0)+VLOOKUP($BC$2,职业被动!$B$6:$M$29,COLUMNS(职业被动!$B$6:M$29),0)*$BB14,0)</f>
        <v>113</v>
      </c>
      <c r="BM14" s="48">
        <f>属性价值和能力评分!$F$9+ROUND(属性价值和能力评分!$F$38*10,0)*BB14+ROUND((SUM(装备属性!$W$9:$W$14)+属性价值和能力评分!$F$38*1.25+1.4+2.8)*IF(BB14&lt;10,1,ROUNDDOWN(BB14,-1)),0)+15*VLOOKUP(ROUNDDOWN(BB14,-1),宝石属性!$B$26:$D$41,2,0)*6*VLOOKUP(ROUNDDOWN(BB14,-1),宝石属性!$B$26:$D$41,3,0)+(属性价值和能力评分!$F$49*9+属性价值和能力评分!$F$50*2+属性价值和能力评分!$F$53*8/5)*BB14</f>
        <v>2382</v>
      </c>
      <c r="BO14" s="1">
        <v>11</v>
      </c>
      <c r="BP14" s="9">
        <f>ROUND(属性投放!D$4+装备属性!D$4*IF($BO14&lt;10,1,ROUNDDOWN($BO14,-1))+SUM(属性投放!E$37:E$45)*$BO14+VLOOKUP($BP$2,一级属性!$E$41:$P$64,COLUMNS(一级属性!$E$41:G$64),0)*($BO14+0.25*IF($BO14&lt;10,1,ROUNDDOWN($BO14,-1)))+VLOOKUP($BP$2,宝石属性!$B$43:$M$66,COLUMNS(宝石属性!$B$43:D$66),0)*10*VLOOKUP(ROUNDDOWN($BO14,-1),宝石属性!$B$25:$N$41,2,0)*VLOOKUP(ROUNDDOWN($BO14,-1),宝石属性!$B$25:$N$41,3,0)+VLOOKUP($BP$2,职业被动!$B$6:$M$29,COLUMNS(职业被动!$B$6:D$29),0)*$BO14,0)</f>
        <v>879</v>
      </c>
      <c r="BQ14" s="9">
        <f>ROUND(属性投放!E$4+装备属性!E$4*IF($BO14&lt;10,1,ROUNDDOWN($BO14,-1))+SUM(属性投放!F$37:F$45)*$BO14+VLOOKUP($BP$2,一级属性!$E$41:$P$64,COLUMNS(一级属性!$E$41:H$64),0)*($BO14+0.25*IF($BO14&lt;10,1,ROUNDDOWN($BO14,-1)))+VLOOKUP($BP$2,宝石属性!$B$43:$M$66,COLUMNS(宝石属性!$B$43:E$66),0)*10*VLOOKUP(ROUNDDOWN($BO14,-1),宝石属性!$B$25:$N$41,2,0)*VLOOKUP(ROUNDDOWN($BO14,-1),宝石属性!$B$25:$N$41,3,0)+VLOOKUP($BP$2,职业被动!$B$6:$M$29,COLUMNS(职业被动!$B$6:E$29),0)*$BO14,0)</f>
        <v>650</v>
      </c>
      <c r="BR14" s="9">
        <f>ROUND(属性投放!F$4+装备属性!F$4*IF($BO14&lt;10,1,ROUNDDOWN($BO14,-1))+SUM(属性投放!G$37:G$45)*$BO14+VLOOKUP($BP$2,一级属性!$E$41:$P$64,COLUMNS(一级属性!$E$41:I$64),0)*($BO14+0.25*IF($BO14&lt;10,1,ROUNDDOWN($BO14,-1)))+VLOOKUP($BP$2,宝石属性!$B$43:$M$66,COLUMNS(宝石属性!$B$43:F$66),0)*10*VLOOKUP(ROUNDDOWN($BO14,-1),宝石属性!$B$25:$N$41,2,0)*VLOOKUP(ROUNDDOWN($BO14,-1),宝石属性!$B$25:$N$41,3,0)+VLOOKUP($BP$2,职业被动!$B$6:$M$29,COLUMNS(职业被动!$B$6:F$29),0)*$BO14,0)</f>
        <v>204</v>
      </c>
      <c r="BS14" s="9">
        <f>ROUND(属性投放!G$4+装备属性!G$4*IF($BO14&lt;10,1,ROUNDDOWN($BO14,-1))+SUM(属性投放!H$37:H$45)*$BO14+VLOOKUP($BP$2,一级属性!$E$41:$P$64,COLUMNS(一级属性!$E$41:J$64),0)*($BO14+0.25*IF($BO14&lt;10,1,ROUNDDOWN($BO14,-1)))+VLOOKUP($BP$2,宝石属性!$B$43:$M$66,COLUMNS(宝石属性!$B$43:G$66),0)*10*VLOOKUP(ROUNDDOWN($BO14,-1),宝石属性!$B$25:$N$41,2,0)*VLOOKUP(ROUNDDOWN($BO14,-1),宝石属性!$B$25:$N$41,3,0)+VLOOKUP($BP$2,职业被动!$B$6:$M$29,COLUMNS(职业被动!$B$6:G$29),0)*$BO14,0)</f>
        <v>126</v>
      </c>
      <c r="BT14" s="9">
        <f>ROUND(属性投放!H$4+装备属性!H$4*IF($BO14&lt;10,1,ROUNDDOWN($BO14,-1))+SUM(属性投放!I$37:I$45)*$BO14+VLOOKUP($BP$2,一级属性!$E$41:$P$64,COLUMNS(一级属性!$E$41:K$64),0)*($BO14+0.25*IF($BO14&lt;10,1,ROUNDDOWN($BO14,-1)))+VLOOKUP($BP$2,宝石属性!$B$43:$M$66,COLUMNS(宝石属性!$B$43:H$66),0)*10*VLOOKUP(ROUNDDOWN($BO14,-1),宝石属性!$B$25:$N$41,2,0)*VLOOKUP(ROUNDDOWN($BO14,-1),宝石属性!$B$25:$N$41,3,0)+VLOOKUP($BP$2,职业被动!$B$6:$M$29,COLUMNS(职业被动!$B$6:H$29),0)*$BO14,0)</f>
        <v>195</v>
      </c>
      <c r="BU14" s="9">
        <f>ROUND(属性投放!I$4+装备属性!I$4*IF($BO14&lt;10,1,ROUNDDOWN($BO14,-1))+SUM(属性投放!J$37:J$45)*$BO14+VLOOKUP($BP$2,一级属性!$E$41:$P$64,COLUMNS(一级属性!$E$41:L$64),0)*($BO14+0.25*IF($BO14&lt;10,1,ROUNDDOWN($BO14,-1)))+VLOOKUP($BP$2,宝石属性!$B$43:$M$66,COLUMNS(宝石属性!$B$43:I$66),0)*10*VLOOKUP(ROUNDDOWN($BO14,-1),宝石属性!$B$25:$N$41,2,0)*VLOOKUP(ROUNDDOWN($BO14,-1),宝石属性!$B$25:$N$41,3,0)+VLOOKUP($BP$2,职业被动!$B$6:$M$29,COLUMNS(职业被动!$B$6:I$29),0)*$BO14,0)</f>
        <v>147</v>
      </c>
      <c r="BV14" s="9">
        <f>ROUND(属性投放!J$4+装备属性!J$4*IF($BO14&lt;10,1,ROUNDDOWN($BO14,-1))+SUM(属性投放!K$37:K$45)*$BO14+VLOOKUP($BP$2,一级属性!$E$41:$P$64,COLUMNS(一级属性!$E$41:M$64),0)*($BO14+0.25*IF($BO14&lt;10,1,ROUNDDOWN($BO14,-1)))+VLOOKUP($BP$2,宝石属性!$B$43:$M$66,COLUMNS(宝石属性!$B$43:J$66),0)*10*VLOOKUP(ROUNDDOWN($BO14,-1),宝石属性!$B$25:$N$41,2,0)*VLOOKUP(ROUNDDOWN($BO14,-1),宝石属性!$B$25:$N$41,3,0)+VLOOKUP($BP$2,职业被动!$B$6:$M$29,COLUMNS(职业被动!$B$6:J$29),0)*$BO14,0)</f>
        <v>100</v>
      </c>
      <c r="BW14" s="9">
        <f>ROUND(属性投放!K$4+装备属性!K$4*IF($BO14&lt;10,1,ROUNDDOWN($BO14,-1))+SUM(属性投放!L$37:L$45)*$BO14+VLOOKUP($BP$2,一级属性!$E$41:$P$64,COLUMNS(一级属性!$E$41:N$64),0)*($BO14+0.25*IF($BO14&lt;10,1,ROUNDDOWN($BO14,-1)))+VLOOKUP($BP$2,宝石属性!$B$43:$M$66,COLUMNS(宝石属性!$B$43:K$66),0)*10*VLOOKUP(ROUNDDOWN($BO14,-1),宝石属性!$B$25:$N$41,2,0)*VLOOKUP(ROUNDDOWN($BO14,-1),宝石属性!$B$25:$N$41,3,0)+VLOOKUP($BP$2,职业被动!$B$6:$M$29,COLUMNS(职业被动!$B$6:K$29),0)*$BO14,0)</f>
        <v>56</v>
      </c>
      <c r="BX14" s="9">
        <f>ROUND(属性投放!L$4+装备属性!L$4*IF($BO14&lt;10,1,ROUNDDOWN($BO14,-1))+SUM(属性投放!M$37:M$45)*$BO14+VLOOKUP($BP$2,一级属性!$E$41:$P$64,COLUMNS(一级属性!$E$41:O$64),0)*($BO14+0.25*IF($BO14&lt;10,1,ROUNDDOWN($BO14,-1)))+VLOOKUP($BP$2,宝石属性!$B$43:$M$66,COLUMNS(宝石属性!$B$43:L$66),0)*10*VLOOKUP(ROUNDDOWN($BO14,-1),宝石属性!$B$25:$N$41,2,0)*VLOOKUP(ROUNDDOWN($BO14,-1),宝石属性!$B$25:$N$41,3,0)+VLOOKUP($BP$2,职业被动!$B$6:$M$29,COLUMNS(职业被动!$B$6:L$29),0)*$BO14,0)</f>
        <v>3</v>
      </c>
      <c r="BY14" s="9">
        <f>ROUND(属性投放!M$4+装备属性!M$4*IF($BO14&lt;10,1,ROUNDDOWN($BO14,-1))+SUM(属性投放!N$37:N$45)*$BO14+VLOOKUP($BP$2,一级属性!$E$41:$P$64,COLUMNS(一级属性!$E$41:P$64),0)*($BO14+0.25*IF($BO14&lt;10,1,ROUNDDOWN($BO14,-1)))+VLOOKUP($BP$2,宝石属性!$B$43:$M$66,COLUMNS(宝石属性!$B$43:M$66),0)*10*VLOOKUP(ROUNDDOWN($BO14,-1),宝石属性!$B$25:$N$41,2,0)*VLOOKUP(ROUNDDOWN($BO14,-1),宝石属性!$B$25:$N$41,3,0)+VLOOKUP($BP$2,职业被动!$B$6:$M$29,COLUMNS(职业被动!$B$6:M$29),0)*$BO14,0)</f>
        <v>113</v>
      </c>
      <c r="BZ14" s="48">
        <f>属性价值和能力评分!$F$9+ROUND(属性价值和能力评分!$F$38*10,0)*BO14+ROUND((SUM(装备属性!$W$9:$W$14)+属性价值和能力评分!$F$38*1.25+1.4+2.8)*IF(BO14&lt;10,1,ROUNDDOWN(BO14,-1)),0)+15*VLOOKUP(ROUNDDOWN(BO14,-1),宝石属性!$B$26:$D$41,2,0)*6*VLOOKUP(ROUNDDOWN(BO14,-1),宝石属性!$B$26:$D$41,3,0)+(属性价值和能力评分!$F$49*9+属性价值和能力评分!$F$50*2+属性价值和能力评分!$F$53*8/5)*BO14</f>
        <v>2382</v>
      </c>
      <c r="CB14" s="1">
        <v>11</v>
      </c>
      <c r="CC14" s="9">
        <f>ROUND(属性投放!D$4+装备属性!D$4*IF($CB14&lt;10,1,ROUNDDOWN($CB14,-1))+SUM(属性投放!E$37:E$45)*$CB14+VLOOKUP($CC$2,一级属性!$E$41:$P$64,COLUMNS(一级属性!$E$41:G$64),0)*($CB14+0.25*IF($CB14&lt;10,1,ROUNDDOWN($CB14,-1)))+VLOOKUP($CC$2,宝石属性!$B$43:$M$66,COLUMNS(宝石属性!$B$43:D$66),0)*10*VLOOKUP(ROUNDDOWN($CB14,-1),宝石属性!$B$25:$N$41,2,0)*VLOOKUP(ROUNDDOWN($CB14,-1),宝石属性!$B$25:$N$41,3,0)+VLOOKUP($CC$2,职业被动!$B$6:$M$29,COLUMNS(职业被动!$B$6:D$29),0)*$CB14,0)</f>
        <v>617</v>
      </c>
      <c r="CD14" s="9">
        <f>ROUND(属性投放!E$4+装备属性!E$4*IF($CB14&lt;10,1,ROUNDDOWN($CB14,-1))+SUM(属性投放!F$37:F$45)*$CB14+VLOOKUP($CC$2,一级属性!$E$41:$P$64,COLUMNS(一级属性!$E$41:H$64),0)*($CB14+0.25*IF($CB14&lt;10,1,ROUNDDOWN($CB14,-1)))+VLOOKUP($CC$2,宝石属性!$B$43:$M$66,COLUMNS(宝石属性!$B$43:E$66),0)*10*VLOOKUP(ROUNDDOWN($CB14,-1),宝石属性!$B$25:$N$41,2,0)*VLOOKUP(ROUNDDOWN($CB14,-1),宝石属性!$B$25:$N$41,3,0)+VLOOKUP($CC$2,职业被动!$B$6:$M$29,COLUMNS(职业被动!$B$6:E$29),0)*$CB14,0)</f>
        <v>447</v>
      </c>
      <c r="CE14" s="9">
        <f>ROUND(属性投放!F$4+装备属性!F$4*IF($CB14&lt;10,1,ROUNDDOWN($CB14,-1))+SUM(属性投放!G$37:G$45)*$CB14+VLOOKUP($CC$2,一级属性!$E$41:$P$64,COLUMNS(一级属性!$E$41:I$64),0)*($CB14+0.25*IF($CB14&lt;10,1,ROUNDDOWN($CB14,-1)))+VLOOKUP($CC$2,宝石属性!$B$43:$M$66,COLUMNS(宝石属性!$B$43:F$66),0)*10*VLOOKUP(ROUNDDOWN($CB14,-1),宝石属性!$B$25:$N$41,2,0)*VLOOKUP(ROUNDDOWN($CB14,-1),宝石属性!$B$25:$N$41,3,0)+VLOOKUP($CC$2,职业被动!$B$6:$M$29,COLUMNS(职业被动!$B$6:F$29),0)*$CB14,0)</f>
        <v>299</v>
      </c>
      <c r="CF14" s="9">
        <f>ROUND(属性投放!G$4+装备属性!G$4*IF($CB14&lt;10,1,ROUNDDOWN($CB14,-1))+SUM(属性投放!H$37:H$45)*$CB14+VLOOKUP($CC$2,一级属性!$E$41:$P$64,COLUMNS(一级属性!$E$41:J$64),0)*($CB14+0.25*IF($CB14&lt;10,1,ROUNDDOWN($CB14,-1)))+VLOOKUP($CC$2,宝石属性!$B$43:$M$66,COLUMNS(宝石属性!$B$43:G$66),0)*10*VLOOKUP(ROUNDDOWN($CB14,-1),宝石属性!$B$25:$N$41,2,0)*VLOOKUP(ROUNDDOWN($CB14,-1),宝石属性!$B$25:$N$41,3,0)+VLOOKUP($CC$2,职业被动!$B$6:$M$29,COLUMNS(职业被动!$B$6:G$29),0)*$CB14,0)</f>
        <v>137</v>
      </c>
      <c r="CG14" s="9">
        <f>ROUND(属性投放!H$4+装备属性!H$4*IF($CB14&lt;10,1,ROUNDDOWN($CB14,-1))+SUM(属性投放!I$37:I$45)*$CB14+VLOOKUP($CC$2,一级属性!$E$41:$P$64,COLUMNS(一级属性!$E$41:K$64),0)*($CB14+0.25*IF($CB14&lt;10,1,ROUNDDOWN($CB14,-1)))+VLOOKUP($CC$2,宝石属性!$B$43:$M$66,COLUMNS(宝石属性!$B$43:H$66),0)*10*VLOOKUP(ROUNDDOWN($CB14,-1),宝石属性!$B$25:$N$41,2,0)*VLOOKUP(ROUNDDOWN($CB14,-1),宝石属性!$B$25:$N$41,3,0)+VLOOKUP($CC$2,职业被动!$B$6:$M$29,COLUMNS(职业被动!$B$6:H$29),0)*$CB14,0)</f>
        <v>143</v>
      </c>
      <c r="CH14" s="9">
        <f>ROUND(属性投放!I$4+装备属性!I$4*IF($CB14&lt;10,1,ROUNDDOWN($CB14,-1))+SUM(属性投放!J$37:J$45)*$CB14+VLOOKUP($CC$2,一级属性!$E$41:$P$64,COLUMNS(一级属性!$E$41:L$64),0)*($CB14+0.25*IF($CB14&lt;10,1,ROUNDDOWN($CB14,-1)))+VLOOKUP($CC$2,宝石属性!$B$43:$M$66,COLUMNS(宝石属性!$B$43:I$66),0)*10*VLOOKUP(ROUNDDOWN($CB14,-1),宝石属性!$B$25:$N$41,2,0)*VLOOKUP(ROUNDDOWN($CB14,-1),宝石属性!$B$25:$N$41,3,0)+VLOOKUP($CC$2,职业被动!$B$6:$M$29,COLUMNS(职业被动!$B$6:I$29),0)*$CB14,0)</f>
        <v>142</v>
      </c>
      <c r="CI14" s="9">
        <f>ROUND(属性投放!J$4+装备属性!J$4*IF($CB14&lt;10,1,ROUNDDOWN($CB14,-1))+SUM(属性投放!K$37:K$45)*$CB14+VLOOKUP($CC$2,一级属性!$E$41:$P$64,COLUMNS(一级属性!$E$41:M$64),0)*($CB14+0.25*IF($CB14&lt;10,1,ROUNDDOWN($CB14,-1)))+VLOOKUP($CC$2,宝石属性!$B$43:$M$66,COLUMNS(宝石属性!$B$43:J$66),0)*10*VLOOKUP(ROUNDDOWN($CB14,-1),宝石属性!$B$25:$N$41,2,0)*VLOOKUP(ROUNDDOWN($CB14,-1),宝石属性!$B$25:$N$41,3,0)+VLOOKUP($CC$2,职业被动!$B$6:$M$29,COLUMNS(职业被动!$B$6:J$29),0)*$CB14,0)</f>
        <v>91</v>
      </c>
      <c r="CJ14" s="9">
        <f>ROUND(属性投放!K$4+装备属性!K$4*IF($CB14&lt;10,1,ROUNDDOWN($CB14,-1))+SUM(属性投放!L$37:L$45)*$CB14+VLOOKUP($CC$2,一级属性!$E$41:$P$64,COLUMNS(一级属性!$E$41:N$64),0)*($CB14+0.25*IF($CB14&lt;10,1,ROUNDDOWN($CB14,-1)))+VLOOKUP($CC$2,宝石属性!$B$43:$M$66,COLUMNS(宝石属性!$B$43:K$66),0)*10*VLOOKUP(ROUNDDOWN($CB14,-1),宝石属性!$B$25:$N$41,2,0)*VLOOKUP(ROUNDDOWN($CB14,-1),宝石属性!$B$25:$N$41,3,0)+VLOOKUP($CC$2,职业被动!$B$6:$M$29,COLUMNS(职业被动!$B$6:K$29),0)*$CB14,0)</f>
        <v>56</v>
      </c>
      <c r="CK14" s="9">
        <f>ROUND(属性投放!L$4+装备属性!L$4*IF($CB14&lt;10,1,ROUNDDOWN($CB14,-1))+SUM(属性投放!M$37:M$45)*$CB14+VLOOKUP($CC$2,一级属性!$E$41:$P$64,COLUMNS(一级属性!$E$41:O$64),0)*($CB14+0.25*IF($CB14&lt;10,1,ROUNDDOWN($CB14,-1)))+VLOOKUP($CC$2,宝石属性!$B$43:$M$66,COLUMNS(宝石属性!$B$43:L$66),0)*10*VLOOKUP(ROUNDDOWN($CB14,-1),宝石属性!$B$25:$N$41,2,0)*VLOOKUP(ROUNDDOWN($CB14,-1),宝石属性!$B$25:$N$41,3,0)+VLOOKUP($CC$2,职业被动!$B$6:$M$29,COLUMNS(职业被动!$B$6:L$29),0)*$CB14,0)</f>
        <v>3</v>
      </c>
      <c r="CL14" s="9">
        <f>ROUND(属性投放!M$4+装备属性!M$4*IF($CB14&lt;10,1,ROUNDDOWN($CB14,-1))+SUM(属性投放!N$37:N$45)*$CB14+VLOOKUP($CC$2,一级属性!$E$41:$P$64,COLUMNS(一级属性!$E$41:P$64),0)*($CB14+0.25*IF($CB14&lt;10,1,ROUNDDOWN($CB14,-1)))+VLOOKUP($CC$2,宝石属性!$B$43:$M$66,COLUMNS(宝石属性!$B$43:M$66),0)*10*VLOOKUP(ROUNDDOWN($CB14,-1),宝石属性!$B$25:$N$41,2,0)*VLOOKUP(ROUNDDOWN($CB14,-1),宝石属性!$B$25:$N$41,3,0)+VLOOKUP($CC$2,职业被动!$B$6:$M$29,COLUMNS(职业被动!$B$6:M$29),0)*$CB14,0)</f>
        <v>113</v>
      </c>
      <c r="CM14" s="48">
        <f>属性价值和能力评分!$F$9+ROUND(属性价值和能力评分!$F$38*10,0)*CB14+ROUND((SUM(装备属性!$W$9:$W$14)+属性价值和能力评分!$F$38*1.25+1.4+2.8)*IF(CB14&lt;10,1,ROUNDDOWN(CB14,-1)),0)+15*VLOOKUP(ROUNDDOWN(CB14,-1),宝石属性!$B$26:$D$41,2,0)*6*VLOOKUP(ROUNDDOWN(CB14,-1),宝石属性!$B$26:$D$41,3,0)+(属性价值和能力评分!$F$49*9+属性价值和能力评分!$F$50*2+属性价值和能力评分!$F$53*8/5)*CB14</f>
        <v>2382</v>
      </c>
      <c r="CO14" s="1">
        <v>11</v>
      </c>
      <c r="CP14" s="9">
        <f>ROUND(属性投放!D$4+装备属性!D$4*IF($CO14&lt;10,1,ROUNDDOWN($CO14,-1))+SUM(属性投放!E$37:E$45)*$CO14+VLOOKUP($CP$2,一级属性!$E$41:$P$64,COLUMNS(一级属性!$E$41:G$64),0)*($CO14+0.25*IF($CO14&lt;10,1,ROUNDDOWN($CO14,-1)))+VLOOKUP($CP$2,宝石属性!$B$43:$M$66,COLUMNS(宝石属性!$B$43:D$66),0)*10*VLOOKUP(ROUNDDOWN($CO14,-1),宝石属性!$B$25:$N$41,2,0)*VLOOKUP(ROUNDDOWN($CO14,-1),宝石属性!$B$25:$N$41,3,0)+VLOOKUP($CP$2,职业被动!$B$6:$M$29,COLUMNS(职业被动!$B$6:D$29),0)*$CO14,0)</f>
        <v>617</v>
      </c>
      <c r="CQ14" s="9">
        <f>ROUND(属性投放!E$4+装备属性!E$4*IF($CO14&lt;10,1,ROUNDDOWN($CO14,-1))+SUM(属性投放!F$37:F$45)*$CO14+VLOOKUP($CP$2,一级属性!$E$41:$P$64,COLUMNS(一级属性!$E$41:H$64),0)*($CO14+0.25*IF($CO14&lt;10,1,ROUNDDOWN($CO14,-1)))+VLOOKUP($CP$2,宝石属性!$B$43:$M$66,COLUMNS(宝石属性!$B$43:E$66),0)*10*VLOOKUP(ROUNDDOWN($CO14,-1),宝石属性!$B$25:$N$41,2,0)*VLOOKUP(ROUNDDOWN($CO14,-1),宝石属性!$B$25:$N$41,3,0)+VLOOKUP($CP$2,职业被动!$B$6:$M$29,COLUMNS(职业被动!$B$6:E$29),0)*$CO14,0)</f>
        <v>785</v>
      </c>
      <c r="CR14" s="9">
        <f>ROUND(属性投放!F$4+装备属性!F$4*IF($CO14&lt;10,1,ROUNDDOWN($CO14,-1))+SUM(属性投放!G$37:G$45)*$CO14+VLOOKUP($CP$2,一级属性!$E$41:$P$64,COLUMNS(一级属性!$E$41:I$64),0)*($CO14+0.25*IF($CO14&lt;10,1,ROUNDDOWN($CO14,-1)))+VLOOKUP($CP$2,宝石属性!$B$43:$M$66,COLUMNS(宝石属性!$B$43:F$66),0)*10*VLOOKUP(ROUNDDOWN($CO14,-1),宝石属性!$B$25:$N$41,2,0)*VLOOKUP(ROUNDDOWN($CO14,-1),宝石属性!$B$25:$N$41,3,0)+VLOOKUP($CP$2,职业被动!$B$6:$M$29,COLUMNS(职业被动!$B$6:F$29),0)*$CO14,0)</f>
        <v>204</v>
      </c>
      <c r="CS14" s="9">
        <f>ROUND(属性投放!G$4+装备属性!G$4*IF($CO14&lt;10,1,ROUNDDOWN($CO14,-1))+SUM(属性投放!H$37:H$45)*$CO14+VLOOKUP($CP$2,一级属性!$E$41:$P$64,COLUMNS(一级属性!$E$41:J$64),0)*($CO14+0.25*IF($CO14&lt;10,1,ROUNDDOWN($CO14,-1)))+VLOOKUP($CP$2,宝石属性!$B$43:$M$66,COLUMNS(宝石属性!$B$43:G$66),0)*10*VLOOKUP(ROUNDDOWN($CO14,-1),宝石属性!$B$25:$N$41,2,0)*VLOOKUP(ROUNDDOWN($CO14,-1),宝石属性!$B$25:$N$41,3,0)+VLOOKUP($CP$2,职业被动!$B$6:$M$29,COLUMNS(职业被动!$B$6:G$29),0)*$CO14,0)</f>
        <v>126</v>
      </c>
      <c r="CT14" s="9">
        <f>ROUND(属性投放!H$4+装备属性!H$4*IF($CO14&lt;10,1,ROUNDDOWN($CO14,-1))+SUM(属性投放!I$37:I$45)*$CO14+VLOOKUP($CP$2,一级属性!$E$41:$P$64,COLUMNS(一级属性!$E$41:K$64),0)*($CO14+0.25*IF($CO14&lt;10,1,ROUNDDOWN($CO14,-1)))+VLOOKUP($CP$2,宝石属性!$B$43:$M$66,COLUMNS(宝石属性!$B$43:H$66),0)*10*VLOOKUP(ROUNDDOWN($CO14,-1),宝石属性!$B$25:$N$41,2,0)*VLOOKUP(ROUNDDOWN($CO14,-1),宝石属性!$B$25:$N$41,3,0)+VLOOKUP($CP$2,职业被动!$B$6:$M$29,COLUMNS(职业被动!$B$6:H$29),0)*$CO14,0)</f>
        <v>233</v>
      </c>
      <c r="CU14" s="9">
        <f>ROUND(属性投放!I$4+装备属性!I$4*IF($CO14&lt;10,1,ROUNDDOWN($CO14,-1))+SUM(属性投放!J$37:J$45)*$CO14+VLOOKUP($CP$2,一级属性!$E$41:$P$64,COLUMNS(一级属性!$E$41:L$64),0)*($CO14+0.25*IF($CO14&lt;10,1,ROUNDDOWN($CO14,-1)))+VLOOKUP($CP$2,宝石属性!$B$43:$M$66,COLUMNS(宝石属性!$B$43:I$66),0)*10*VLOOKUP(ROUNDDOWN($CO14,-1),宝石属性!$B$25:$N$41,2,0)*VLOOKUP(ROUNDDOWN($CO14,-1),宝石属性!$B$25:$N$41,3,0)+VLOOKUP($CP$2,职业被动!$B$6:$M$29,COLUMNS(职业被动!$B$6:I$29),0)*$CO14,0)</f>
        <v>180</v>
      </c>
      <c r="CV14" s="9">
        <f>ROUND(属性投放!J$4+装备属性!J$4*IF($CO14&lt;10,1,ROUNDDOWN($CO14,-1))+SUM(属性投放!K$37:K$45)*$CO14+VLOOKUP($CP$2,一级属性!$E$41:$P$64,COLUMNS(一级属性!$E$41:M$64),0)*($CO14+0.25*IF($CO14&lt;10,1,ROUNDDOWN($CO14,-1)))+VLOOKUP($CP$2,宝石属性!$B$43:$M$66,COLUMNS(宝石属性!$B$43:J$66),0)*10*VLOOKUP(ROUNDDOWN($CO14,-1),宝石属性!$B$25:$N$41,2,0)*VLOOKUP(ROUNDDOWN($CO14,-1),宝石属性!$B$25:$N$41,3,0)+VLOOKUP($CP$2,职业被动!$B$6:$M$29,COLUMNS(职业被动!$B$6:J$29),0)*$CO14,0)</f>
        <v>77</v>
      </c>
      <c r="CW14" s="9">
        <f>ROUND(属性投放!K$4+装备属性!K$4*IF($CO14&lt;10,1,ROUNDDOWN($CO14,-1))+SUM(属性投放!L$37:L$45)*$CO14+VLOOKUP($CP$2,一级属性!$E$41:$P$64,COLUMNS(一级属性!$E$41:N$64),0)*($CO14+0.25*IF($CO14&lt;10,1,ROUNDDOWN($CO14,-1)))+VLOOKUP($CP$2,宝石属性!$B$43:$M$66,COLUMNS(宝石属性!$B$43:K$66),0)*10*VLOOKUP(ROUNDDOWN($CO14,-1),宝石属性!$B$25:$N$41,2,0)*VLOOKUP(ROUNDDOWN($CO14,-1),宝石属性!$B$25:$N$41,3,0)+VLOOKUP($CP$2,职业被动!$B$6:$M$29,COLUMNS(职业被动!$B$6:K$29),0)*$CO14,0)</f>
        <v>56</v>
      </c>
      <c r="CX14" s="9">
        <f>ROUND(属性投放!L$4+装备属性!L$4*IF($CO14&lt;10,1,ROUNDDOWN($CO14,-1))+SUM(属性投放!M$37:M$45)*$CO14+VLOOKUP($CP$2,一级属性!$E$41:$P$64,COLUMNS(一级属性!$E$41:O$64),0)*($CO14+0.25*IF($CO14&lt;10,1,ROUNDDOWN($CO14,-1)))+VLOOKUP($CP$2,宝石属性!$B$43:$M$66,COLUMNS(宝石属性!$B$43:L$66),0)*10*VLOOKUP(ROUNDDOWN($CO14,-1),宝石属性!$B$25:$N$41,2,0)*VLOOKUP(ROUNDDOWN($CO14,-1),宝石属性!$B$25:$N$41,3,0)+VLOOKUP($CP$2,职业被动!$B$6:$M$29,COLUMNS(职业被动!$B$6:L$29),0)*$CO14,0)</f>
        <v>3</v>
      </c>
      <c r="CY14" s="9">
        <f>ROUND(属性投放!M$4+装备属性!M$4*IF($CO14&lt;10,1,ROUNDDOWN($CO14,-1))+SUM(属性投放!N$37:N$45)*$CO14+VLOOKUP($CP$2,一级属性!$E$41:$P$64,COLUMNS(一级属性!$E$41:P$64),0)*($CO14+0.25*IF($CO14&lt;10,1,ROUNDDOWN($CO14,-1)))+VLOOKUP($CP$2,宝石属性!$B$43:$M$66,COLUMNS(宝石属性!$B$43:M$66),0)*10*VLOOKUP(ROUNDDOWN($CO14,-1),宝石属性!$B$25:$N$41,2,0)*VLOOKUP(ROUNDDOWN($CO14,-1),宝石属性!$B$25:$N$41,3,0)+VLOOKUP($CP$2,职业被动!$B$6:$M$29,COLUMNS(职业被动!$B$6:M$29),0)*$CO14,0)</f>
        <v>113</v>
      </c>
      <c r="CZ14" s="48">
        <f>属性价值和能力评分!$F$9+ROUND(属性价值和能力评分!$F$38*10,0)*CO14+ROUND((SUM(装备属性!$W$9:$W$14)+属性价值和能力评分!$F$38*1.25+1.4+2.8)*IF(CO14&lt;10,1,ROUNDDOWN(CO14,-1)),0)+15*VLOOKUP(ROUNDDOWN(CO14,-1),宝石属性!$B$26:$D$41,2,0)*6*VLOOKUP(ROUNDDOWN(CO14,-1),宝石属性!$B$26:$D$41,3,0)+(属性价值和能力评分!$F$49*9+属性价值和能力评分!$F$50*2+属性价值和能力评分!$F$53*8/5)*CO14</f>
        <v>2382</v>
      </c>
      <c r="DB14" s="1">
        <v>11</v>
      </c>
      <c r="DC14" s="9">
        <f>ROUND(属性投放!D$4+装备属性!D$4*IF($DB14&lt;10,1,ROUNDDOWN($DB14,-1))+SUM(属性投放!E$37:E$45)*$DB14+VLOOKUP($DC$2,一级属性!$E$41:$P$64,COLUMNS(一级属性!$E$41:G$64),0)*($DB14+0.25*IF($DB14&lt;10,1,ROUNDDOWN($DB14,-1)))+VLOOKUP($DC$2,宝石属性!$B$43:$M$66,COLUMNS(宝石属性!$B$43:D$66),0)*10*VLOOKUP(ROUNDDOWN($DB14,-1),宝石属性!$B$25:$N$41,2,0)*VLOOKUP(ROUNDDOWN($DB14,-1),宝石属性!$B$25:$N$41,3,0)+VLOOKUP($DC$2,职业被动!$B$6:$M$29,COLUMNS(职业被动!$B$6:D$29),0)*$DB14,0)</f>
        <v>694</v>
      </c>
      <c r="DD14" s="9">
        <f>ROUND(属性投放!E$4+装备属性!E$4*IF($DB14&lt;10,1,ROUNDDOWN($DB14,-1))+SUM(属性投放!F$37:F$45)*$DB14+VLOOKUP($DC$2,一级属性!$E$41:$P$64,COLUMNS(一级属性!$E$41:H$64),0)*($DB14+0.25*IF($DB14&lt;10,1,ROUNDDOWN($DB14,-1)))+VLOOKUP($DC$2,宝石属性!$B$43:$M$66,COLUMNS(宝石属性!$B$43:E$66),0)*10*VLOOKUP(ROUNDDOWN($DB14,-1),宝石属性!$B$25:$N$41,2,0)*VLOOKUP(ROUNDDOWN($DB14,-1),宝石属性!$B$25:$N$41,3,0)+VLOOKUP($DC$2,职业被动!$B$6:$M$29,COLUMNS(职业被动!$B$6:E$29),0)*$DB14,0)</f>
        <v>447</v>
      </c>
      <c r="DE14" s="9">
        <f>ROUND(属性投放!F$4+装备属性!F$4*IF($DB14&lt;10,1,ROUNDDOWN($DB14,-1))+SUM(属性投放!G$37:G$45)*$DB14+VLOOKUP($DC$2,一级属性!$E$41:$P$64,COLUMNS(一级属性!$E$41:I$64),0)*($DB14+0.25*IF($DB14&lt;10,1,ROUNDDOWN($DB14,-1)))+VLOOKUP($DC$2,宝石属性!$B$43:$M$66,COLUMNS(宝石属性!$B$43:F$66),0)*10*VLOOKUP(ROUNDDOWN($DB14,-1),宝石属性!$B$25:$N$41,2,0)*VLOOKUP(ROUNDDOWN($DB14,-1),宝石属性!$B$25:$N$41,3,0)+VLOOKUP($DC$2,职业被动!$B$6:$M$29,COLUMNS(职业被动!$B$6:F$29),0)*$DB14,0)</f>
        <v>204</v>
      </c>
      <c r="DF14" s="9">
        <f>ROUND(属性投放!G$4+装备属性!G$4*IF($DB14&lt;10,1,ROUNDDOWN($DB14,-1))+SUM(属性投放!H$37:H$45)*$DB14+VLOOKUP($DC$2,一级属性!$E$41:$P$64,COLUMNS(一级属性!$E$41:J$64),0)*($DB14+0.25*IF($DB14&lt;10,1,ROUNDDOWN($DB14,-1)))+VLOOKUP($DC$2,宝石属性!$B$43:$M$66,COLUMNS(宝石属性!$B$43:G$66),0)*10*VLOOKUP(ROUNDDOWN($DB14,-1),宝石属性!$B$25:$N$41,2,0)*VLOOKUP(ROUNDDOWN($DB14,-1),宝石属性!$B$25:$N$41,3,0)+VLOOKUP($DC$2,职业被动!$B$6:$M$29,COLUMNS(职业被动!$B$6:G$29),0)*$DB14,0)</f>
        <v>297</v>
      </c>
      <c r="DG14" s="9">
        <f>ROUND(属性投放!H$4+装备属性!H$4*IF($DB14&lt;10,1,ROUNDDOWN($DB14,-1))+SUM(属性投放!I$37:I$45)*$DB14+VLOOKUP($DC$2,一级属性!$E$41:$P$64,COLUMNS(一级属性!$E$41:K$64),0)*($DB14+0.25*IF($DB14&lt;10,1,ROUNDDOWN($DB14,-1)))+VLOOKUP($DC$2,宝石属性!$B$43:$M$66,COLUMNS(宝石属性!$B$43:H$66),0)*10*VLOOKUP(ROUNDDOWN($DB14,-1),宝石属性!$B$25:$N$41,2,0)*VLOOKUP(ROUNDDOWN($DB14,-1),宝石属性!$B$25:$N$41,3,0)+VLOOKUP($DC$2,职业被动!$B$6:$M$29,COLUMNS(职业被动!$B$6:H$29),0)*$DB14,0)</f>
        <v>143</v>
      </c>
      <c r="DH14" s="9">
        <f>ROUND(属性投放!I$4+装备属性!I$4*IF($DB14&lt;10,1,ROUNDDOWN($DB14,-1))+SUM(属性投放!J$37:J$45)*$DB14+VLOOKUP($DC$2,一级属性!$E$41:$P$64,COLUMNS(一级属性!$E$41:L$64),0)*($DB14+0.25*IF($DB14&lt;10,1,ROUNDDOWN($DB14,-1)))+VLOOKUP($DC$2,宝石属性!$B$43:$M$66,COLUMNS(宝石属性!$B$43:I$66),0)*10*VLOOKUP(ROUNDDOWN($DB14,-1),宝石属性!$B$25:$N$41,2,0)*VLOOKUP(ROUNDDOWN($DB14,-1),宝石属性!$B$25:$N$41,3,0)+VLOOKUP($DC$2,职业被动!$B$6:$M$29,COLUMNS(职业被动!$B$6:I$29),0)*$DB14,0)</f>
        <v>128</v>
      </c>
      <c r="DI14" s="9">
        <f>ROUND(属性投放!J$4+装备属性!J$4*IF($DB14&lt;10,1,ROUNDDOWN($DB14,-1))+SUM(属性投放!K$37:K$45)*$DB14+VLOOKUP($DC$2,一级属性!$E$41:$P$64,COLUMNS(一级属性!$E$41:M$64),0)*($DB14+0.25*IF($DB14&lt;10,1,ROUNDDOWN($DB14,-1)))+VLOOKUP($DC$2,宝石属性!$B$43:$M$66,COLUMNS(宝石属性!$B$43:J$66),0)*10*VLOOKUP(ROUNDDOWN($DB14,-1),宝石属性!$B$25:$N$41,2,0)*VLOOKUP(ROUNDDOWN($DB14,-1),宝石属性!$B$25:$N$41,3,0)+VLOOKUP($DC$2,职业被动!$B$6:$M$29,COLUMNS(职业被动!$B$6:J$29),0)*$DB14,0)</f>
        <v>91</v>
      </c>
      <c r="DJ14" s="9">
        <f>ROUND(属性投放!K$4+装备属性!K$4*IF($DB14&lt;10,1,ROUNDDOWN($DB14,-1))+SUM(属性投放!L$37:L$45)*$DB14+VLOOKUP($DC$2,一级属性!$E$41:$P$64,COLUMNS(一级属性!$E$41:N$64),0)*($DB14+0.25*IF($DB14&lt;10,1,ROUNDDOWN($DB14,-1)))+VLOOKUP($DC$2,宝石属性!$B$43:$M$66,COLUMNS(宝石属性!$B$43:K$66),0)*10*VLOOKUP(ROUNDDOWN($DB14,-1),宝石属性!$B$25:$N$41,2,0)*VLOOKUP(ROUNDDOWN($DB14,-1),宝石属性!$B$25:$N$41,3,0)+VLOOKUP($DC$2,职业被动!$B$6:$M$29,COLUMNS(职业被动!$B$6:K$29),0)*$DB14,0)</f>
        <v>56</v>
      </c>
      <c r="DK14" s="9">
        <f>ROUND(属性投放!L$4+装备属性!L$4*IF($DB14&lt;10,1,ROUNDDOWN($DB14,-1))+SUM(属性投放!M$37:M$45)*$DB14+VLOOKUP($DC$2,一级属性!$E$41:$P$64,COLUMNS(一级属性!$E$41:O$64),0)*($DB14+0.25*IF($DB14&lt;10,1,ROUNDDOWN($DB14,-1)))+VLOOKUP($DC$2,宝石属性!$B$43:$M$66,COLUMNS(宝石属性!$B$43:L$66),0)*10*VLOOKUP(ROUNDDOWN($DB14,-1),宝石属性!$B$25:$N$41,2,0)*VLOOKUP(ROUNDDOWN($DB14,-1),宝石属性!$B$25:$N$41,3,0)+VLOOKUP($DC$2,职业被动!$B$6:$M$29,COLUMNS(职业被动!$B$6:L$29),0)*$DB14,0)</f>
        <v>3</v>
      </c>
      <c r="DL14" s="9">
        <f>ROUND(属性投放!M$4+装备属性!M$4*IF($DB14&lt;10,1,ROUNDDOWN($DB14,-1))+SUM(属性投放!N$37:N$45)*$DB14+VLOOKUP($DC$2,一级属性!$E$41:$P$64,COLUMNS(一级属性!$E$41:P$64),0)*($DB14+0.25*IF($DB14&lt;10,1,ROUNDDOWN($DB14,-1)))+VLOOKUP($DC$2,宝石属性!$B$43:$M$66,COLUMNS(宝石属性!$B$43:M$66),0)*10*VLOOKUP(ROUNDDOWN($DB14,-1),宝石属性!$B$25:$N$41,2,0)*VLOOKUP(ROUNDDOWN($DB14,-1),宝石属性!$B$25:$N$41,3,0)+VLOOKUP($DC$2,职业被动!$B$6:$M$29,COLUMNS(职业被动!$B$6:M$29),0)*$DB14,0)</f>
        <v>113</v>
      </c>
      <c r="DM14" s="48">
        <f>属性价值和能力评分!$F$9+ROUND(属性价值和能力评分!$F$38*10,0)*DB14+ROUND((SUM(装备属性!$W$9:$W$14)+属性价值和能力评分!$F$38*1.25+1.4+2.8)*IF(DB14&lt;10,1,ROUNDDOWN(DB14,-1)),0)+15*VLOOKUP(ROUNDDOWN(DB14,-1),宝石属性!$B$26:$D$41,2,0)*6*VLOOKUP(ROUNDDOWN(DB14,-1),宝石属性!$B$26:$D$41,3,0)+(属性价值和能力评分!$F$49*9+属性价值和能力评分!$F$50*2+属性价值和能力评分!$F$53*8/5)*DB14</f>
        <v>2382</v>
      </c>
      <c r="DO14" s="1">
        <v>11</v>
      </c>
      <c r="DP14" s="9">
        <f>ROUND(属性投放!D$4+装备属性!D$4*IF($DO14&lt;10,1,ROUNDDOWN($DO14,-1))+SUM(属性投放!E$37:E$45)*$DO14+VLOOKUP($DP$2,一级属性!$E$41:$P$64,COLUMNS(一级属性!$E$41:G$64),0)*($DO14+0.25*IF($DO14&lt;10,1,ROUNDDOWN($DO14,-1)))+VLOOKUP($DP$2,宝石属性!$B$43:$M$66,COLUMNS(宝石属性!$B$43:D$66),0)*10*VLOOKUP(ROUNDDOWN($DO14,-1),宝石属性!$B$25:$N$41,2,0)*VLOOKUP(ROUNDDOWN($DO14,-1),宝石属性!$B$25:$N$41,3,0)+VLOOKUP($DP$2,职业被动!$B$6:$M$29,COLUMNS(职业被动!$B$6:D$29),0)*$DO14,0)</f>
        <v>1311</v>
      </c>
      <c r="DQ14" s="9">
        <f>ROUND(属性投放!E$4+装备属性!E$4*IF($DO14&lt;10,1,ROUNDDOWN($DO14,-1))+SUM(属性投放!F$37:F$45)*$DO14+VLOOKUP($DP$2,一级属性!$E$41:$P$64,COLUMNS(一级属性!$E$41:H$64),0)*($DO14+0.25*IF($DO14&lt;10,1,ROUNDDOWN($DO14,-1)))+VLOOKUP($DP$2,宝石属性!$B$43:$M$66,COLUMNS(宝石属性!$B$43:E$66),0)*10*VLOOKUP(ROUNDDOWN($DO14,-1),宝石属性!$B$25:$N$41,2,0)*VLOOKUP(ROUNDDOWN($DO14,-1),宝石属性!$B$25:$N$41,3,0)+VLOOKUP($DP$2,职业被动!$B$6:$M$29,COLUMNS(职业被动!$B$6:E$29),0)*$DO14,0)</f>
        <v>447</v>
      </c>
      <c r="DR14" s="9">
        <f>ROUND(属性投放!F$4+装备属性!F$4*IF($DO14&lt;10,1,ROUNDDOWN($DO14,-1))+SUM(属性投放!G$37:G$45)*$DO14+VLOOKUP($DP$2,一级属性!$E$41:$P$64,COLUMNS(一级属性!$E$41:I$64),0)*($DO14+0.25*IF($DO14&lt;10,1,ROUNDDOWN($DO14,-1)))+VLOOKUP($DP$2,宝石属性!$B$43:$M$66,COLUMNS(宝石属性!$B$43:F$66),0)*10*VLOOKUP(ROUNDDOWN($DO14,-1),宝石属性!$B$25:$N$41,2,0)*VLOOKUP(ROUNDDOWN($DO14,-1),宝石属性!$B$25:$N$41,3,0)+VLOOKUP($DP$2,职业被动!$B$6:$M$29,COLUMNS(职业被动!$B$6:F$29),0)*$DO14,0)</f>
        <v>204</v>
      </c>
      <c r="DS14" s="9">
        <f>ROUND(属性投放!G$4+装备属性!G$4*IF($DO14&lt;10,1,ROUNDDOWN($DO14,-1))+SUM(属性投放!H$37:H$45)*$DO14+VLOOKUP($DP$2,一级属性!$E$41:$P$64,COLUMNS(一级属性!$E$41:J$64),0)*($DO14+0.25*IF($DO14&lt;10,1,ROUNDDOWN($DO14,-1)))+VLOOKUP($DP$2,宝石属性!$B$43:$M$66,COLUMNS(宝石属性!$B$43:G$66),0)*10*VLOOKUP(ROUNDDOWN($DO14,-1),宝石属性!$B$25:$N$41,2,0)*VLOOKUP(ROUNDDOWN($DO14,-1),宝石属性!$B$25:$N$41,3,0)+VLOOKUP($DP$2,职业被动!$B$6:$M$29,COLUMNS(职业被动!$B$6:G$29),0)*$DO14,0)</f>
        <v>126</v>
      </c>
      <c r="DT14" s="9">
        <f>ROUND(属性投放!H$4+装备属性!H$4*IF($DO14&lt;10,1,ROUNDDOWN($DO14,-1))+SUM(属性投放!I$37:I$45)*$DO14+VLOOKUP($DP$2,一级属性!$E$41:$P$64,COLUMNS(一级属性!$E$41:K$64),0)*($DO14+0.25*IF($DO14&lt;10,1,ROUNDDOWN($DO14,-1)))+VLOOKUP($DP$2,宝石属性!$B$43:$M$66,COLUMNS(宝石属性!$B$43:H$66),0)*10*VLOOKUP(ROUNDDOWN($DO14,-1),宝石属性!$B$25:$N$41,2,0)*VLOOKUP(ROUNDDOWN($DO14,-1),宝石属性!$B$25:$N$41,3,0)+VLOOKUP($DP$2,职业被动!$B$6:$M$29,COLUMNS(职业被动!$B$6:H$29),0)*$DO14,0)</f>
        <v>154</v>
      </c>
      <c r="DU14" s="9">
        <f>ROUND(属性投放!I$4+装备属性!I$4*IF($DO14&lt;10,1,ROUNDDOWN($DO14,-1))+SUM(属性投放!J$37:J$45)*$DO14+VLOOKUP($DP$2,一级属性!$E$41:$P$64,COLUMNS(一级属性!$E$41:L$64),0)*($DO14+0.25*IF($DO14&lt;10,1,ROUNDDOWN($DO14,-1)))+VLOOKUP($DP$2,宝石属性!$B$43:$M$66,COLUMNS(宝石属性!$B$43:I$66),0)*10*VLOOKUP(ROUNDDOWN($DO14,-1),宝石属性!$B$25:$N$41,2,0)*VLOOKUP(ROUNDDOWN($DO14,-1),宝石属性!$B$25:$N$41,3,0)+VLOOKUP($DP$2,职业被动!$B$6:$M$29,COLUMNS(职业被动!$B$6:I$29),0)*$DO14,0)</f>
        <v>128</v>
      </c>
      <c r="DV14" s="9">
        <f>ROUND(属性投放!J$4+装备属性!J$4*IF($DO14&lt;10,1,ROUNDDOWN($DO14,-1))+SUM(属性投放!K$37:K$45)*$DO14+VLOOKUP($DP$2,一级属性!$E$41:$P$64,COLUMNS(一级属性!$E$41:M$64),0)*($DO14+0.25*IF($DO14&lt;10,1,ROUNDDOWN($DO14,-1)))+VLOOKUP($DP$2,宝石属性!$B$43:$M$66,COLUMNS(宝石属性!$B$43:J$66),0)*10*VLOOKUP(ROUNDDOWN($DO14,-1),宝石属性!$B$25:$N$41,2,0)*VLOOKUP(ROUNDDOWN($DO14,-1),宝石属性!$B$25:$N$41,3,0)+VLOOKUP($DP$2,职业被动!$B$6:$M$29,COLUMNS(职业被动!$B$6:J$29),0)*$DO14,0)</f>
        <v>91</v>
      </c>
      <c r="DW14" s="9">
        <f>ROUND(属性投放!K$4+装备属性!K$4*IF($DO14&lt;10,1,ROUNDDOWN($DO14,-1))+SUM(属性投放!L$37:L$45)*$DO14+VLOOKUP($DP$2,一级属性!$E$41:$P$64,COLUMNS(一级属性!$E$41:N$64),0)*($DO14+0.25*IF($DO14&lt;10,1,ROUNDDOWN($DO14,-1)))+VLOOKUP($DP$2,宝石属性!$B$43:$M$66,COLUMNS(宝石属性!$B$43:K$66),0)*10*VLOOKUP(ROUNDDOWN($DO14,-1),宝石属性!$B$25:$N$41,2,0)*VLOOKUP(ROUNDDOWN($DO14,-1),宝石属性!$B$25:$N$41,3,0)+VLOOKUP($DP$2,职业被动!$B$6:$M$29,COLUMNS(职业被动!$B$6:K$29),0)*$DO14,0)</f>
        <v>56</v>
      </c>
      <c r="DX14" s="9">
        <f>ROUND(属性投放!L$4+装备属性!L$4*IF($DO14&lt;10,1,ROUNDDOWN($DO14,-1))+SUM(属性投放!M$37:M$45)*$DO14+VLOOKUP($DP$2,一级属性!$E$41:$P$64,COLUMNS(一级属性!$E$41:O$64),0)*($DO14+0.25*IF($DO14&lt;10,1,ROUNDDOWN($DO14,-1)))+VLOOKUP($DP$2,宝石属性!$B$43:$M$66,COLUMNS(宝石属性!$B$43:L$66),0)*10*VLOOKUP(ROUNDDOWN($DO14,-1),宝石属性!$B$25:$N$41,2,0)*VLOOKUP(ROUNDDOWN($DO14,-1),宝石属性!$B$25:$N$41,3,0)+VLOOKUP($DP$2,职业被动!$B$6:$M$29,COLUMNS(职业被动!$B$6:L$29),0)*$DO14,0)</f>
        <v>3</v>
      </c>
      <c r="DY14" s="9">
        <f>ROUND(属性投放!M$4+装备属性!M$4*IF($DO14&lt;10,1,ROUNDDOWN($DO14,-1))+SUM(属性投放!N$37:N$45)*$DO14+VLOOKUP($DP$2,一级属性!$E$41:$P$64,COLUMNS(一级属性!$E$41:P$64),0)*($DO14+0.25*IF($DO14&lt;10,1,ROUNDDOWN($DO14,-1)))+VLOOKUP($DP$2,宝石属性!$B$43:$M$66,COLUMNS(宝石属性!$B$43:M$66),0)*10*VLOOKUP(ROUNDDOWN($DO14,-1),宝石属性!$B$25:$N$41,2,0)*VLOOKUP(ROUNDDOWN($DO14,-1),宝石属性!$B$25:$N$41,3,0)+VLOOKUP($DP$2,职业被动!$B$6:$M$29,COLUMNS(职业被动!$B$6:M$29),0)*$DO14,0)</f>
        <v>113</v>
      </c>
      <c r="DZ14" s="48">
        <f>属性价值和能力评分!$F$9+ROUND(属性价值和能力评分!$F$38*10,0)*DO14+ROUND((SUM(装备属性!$W$9:$W$14)+属性价值和能力评分!$F$38*1.25+1.4+2.8)*IF(DO14&lt;10,1,ROUNDDOWN(DO14,-1)),0)+15*VLOOKUP(ROUNDDOWN(DO14,-1),宝石属性!$B$26:$D$41,2,0)*6*VLOOKUP(ROUNDDOWN(DO14,-1),宝石属性!$B$26:$D$41,3,0)+(属性价值和能力评分!$F$49*9+属性价值和能力评分!$F$50*2+属性价值和能力评分!$F$53*8/5)*DO14</f>
        <v>2382</v>
      </c>
      <c r="EA14" s="17"/>
      <c r="EB14" s="1">
        <v>11</v>
      </c>
      <c r="EC14" s="1">
        <f>ROUND(CC14/MAX(CE14/10,((CE14*(1+属性投放!$E$8)-CF14+属性投放!$F$8*EB14)*(1+属性投放!$G$8)*(1+属性投放!$H$8))),1)</f>
        <v>2.7</v>
      </c>
      <c r="ED14" s="1">
        <f>ROUND(CP14/MAX(CE14/10,((CE14*(1+属性投放!$E$8)-CS14+属性投放!$F$8*EB14)*(1+属性投放!$G$8)*(1+属性投放!$H$8))),1)</f>
        <v>2.6</v>
      </c>
      <c r="EE14" s="1">
        <f>ROUND(DC14/MAX(CE14/10,((CE14*(1+属性投放!$E$8)-DF14+属性投放!$F$8*EB14)*(1+属性投放!$G$8)*(1+属性投放!$H$8))),1)</f>
        <v>14.4</v>
      </c>
      <c r="EF14" s="1">
        <f>ROUND(DP14/MAX(CE14/10,((CE14*(1+属性投放!$E$8)-DS14+属性投放!$F$8*EB14)*(1+属性投放!$G$8)*(1+属性投放!$H$8))),1)</f>
        <v>5.5</v>
      </c>
      <c r="EH14" s="1">
        <f>ROUND(CC14/MAX(属性投放!$F$9*EB14,((CT14*(1+属性投放!$E$9)-CH14+属性投放!$F$9*EB14)*(1+属性投放!$G$9)*(1+属性投放!$H$9))),1)</f>
        <v>2.4</v>
      </c>
      <c r="EI14" s="1">
        <f>ROUND(CP14/MAX(属性投放!$F$9*EB14,((CT14*(1+属性投放!$E$9)-CU14+属性投放!$F$9*EB14)*(1+属性投放!$G$9)*(1+属性投放!$H$9))),1)</f>
        <v>2.9</v>
      </c>
      <c r="EJ14" s="1">
        <f>ROUND(DC14/MAX(属性投放!$F$9*EB14,((CT14*(1+属性投放!$E$9)-DH14+属性投放!$F$9*EB14)*(1+属性投放!$G$9)*(1+属性投放!$H$9))),1)</f>
        <v>2.5</v>
      </c>
      <c r="EK14" s="1">
        <f>ROUND(DP14/MAX(属性投放!$F$9*EB14,((CT14*(1+属性投放!$E$9)-DU14+属性投放!$F$9*EB14)*(1+属性投放!$G$9)*(1+属性投放!$H$9))),1)</f>
        <v>4.8</v>
      </c>
      <c r="EM14" s="1">
        <f>ROUND(CC14/((BW14*(1+属性投放!$E$10)+属性投放!$F$10*EB14)*(1+属性投放!$G$10)*(1+属性投放!$H$10)),1)</f>
        <v>6.5</v>
      </c>
      <c r="EN14" s="1">
        <f>ROUND(CP14/((BW14*(1+属性投放!$E$10)+属性投放!$F$10*EB14)*(1+属性投放!$G$10)*(1+属性投放!$H$10)),1)</f>
        <v>6.5</v>
      </c>
      <c r="EO14" s="1">
        <f>ROUND(DC14/((BW14*(1+属性投放!$E$10)+属性投放!$F$10*EB14)*(1+属性投放!$G$10)*(1+属性投放!$H$10)),1)</f>
        <v>7.4</v>
      </c>
      <c r="EP14" s="1">
        <f>ROUND(DP14/((BW14*(1+属性投放!$E$10)+属性投放!$F$10*EB14)*(1+属性投放!$G$10)*(1+属性投放!$H$10)),1)</f>
        <v>13.9</v>
      </c>
    </row>
    <row r="15" spans="2:146">
      <c r="B15" s="1">
        <v>12</v>
      </c>
      <c r="C15" s="9">
        <f>ROUND(属性投放!D$4+装备属性!D$4*IF($B15&lt;10,1,ROUNDDOWN($B15,-1))+SUM(属性投放!E$37:E$45)*$B15+VLOOKUP($C$2,一级属性!$E$41:$P$64,COLUMNS(一级属性!$E$41:G$64),0)*($B15+0.25*IF($B15&lt;10,1,ROUNDDOWN($B15,-1)))+VLOOKUP($C$2,宝石属性!$B$43:$M$66,COLUMNS(宝石属性!$B$43:D$66),0)*10*VLOOKUP(ROUNDDOWN($B15,-1),宝石属性!$B$25:$N$41,2,0)*VLOOKUP(ROUNDDOWN($B15,-1),宝石属性!$B$25:$N$41,3,0)+VLOOKUP($C$2,职业被动!$B$6:$M$29,COLUMNS(职业被动!$B$6:D$29),0)*$B15,0)</f>
        <v>756</v>
      </c>
      <c r="D15" s="9">
        <f>ROUND(属性投放!E$4+装备属性!E$4*IF($B15&lt;10,1,ROUNDDOWN($B15,-1))+SUM(属性投放!F$37:F$38)*$B15+VLOOKUP($C$2,一级属性!$E$67:$P$90,COLUMNS(一级属性!$E$67:H$90),0)*$B15+VLOOKUP($C$2,宝石属性!$B$43:$M$66,COLUMNS(宝石属性!$B$43:E$66),0)*10*VLOOKUP(ROUNDDOWN($B15,-1),宝石属性!$B$25:$N$41,2,0)*VLOOKUP(ROUNDDOWN($B15,-1),宝石属性!$B$25:$N$41,3,0)+VLOOKUP($C$2,职业被动!$B$6:$M$29,COLUMNS(职业被动!$B$6:E$29),0)*$B15,0)</f>
        <v>462</v>
      </c>
      <c r="E15" s="9">
        <f>ROUND(属性投放!F$4+装备属性!F$4*IF($B15&lt;10,1,ROUNDDOWN($B15,-1))+SUM(属性投放!G$37:G$38)*$B15+VLOOKUP($C$2,一级属性!$E$67:$P$90,COLUMNS(一级属性!$E$67:I$90),0)*$B15+VLOOKUP($C$2,宝石属性!$B$43:$M$66,COLUMNS(宝石属性!$B$43:F$66),0)*10*VLOOKUP(ROUNDDOWN($B15,-1),宝石属性!$B$25:$N$41,2,0)*VLOOKUP(ROUNDDOWN($B15,-1),宝石属性!$B$25:$N$41,3,0)+VLOOKUP($C$2,职业被动!$B$6:$M$29,COLUMNS(职业被动!$B$6:F$29),0)*$B15,0)</f>
        <v>296</v>
      </c>
      <c r="F15" s="9">
        <f>ROUND(属性投放!G$4+装备属性!G$4*IF($B15&lt;10,1,ROUNDDOWN($B15,-1))+SUM(属性投放!H$37:H$38)*$B15+VLOOKUP($C$2,一级属性!$E$67:$P$90,COLUMNS(一级属性!$E$67:J$90),0)*$B15+VLOOKUP($C$2,宝石属性!$B$43:$M$66,COLUMNS(宝石属性!$B$43:G$66),0)*10*VLOOKUP(ROUNDDOWN($B15,-1),宝石属性!$B$25:$N$41,2,0)*VLOOKUP(ROUNDDOWN($B15,-1),宝石属性!$B$25:$N$41,3,0)+VLOOKUP($C$2,职业被动!$B$6:$M$29,COLUMNS(职业被动!$B$6:G$29),0)*$B15,0)</f>
        <v>141</v>
      </c>
      <c r="G15" s="9">
        <f>ROUND(属性投放!H$4+装备属性!H$4*IF($B15&lt;10,1,ROUNDDOWN($B15,-1))+SUM(属性投放!I$37:I$38)*$B15+VLOOKUP($C$2,一级属性!$E$67:$P$90,COLUMNS(一级属性!$E$67:K$90),0)*$B15+VLOOKUP($C$2,宝石属性!$B$43:$M$66,COLUMNS(宝石属性!$B$43:H$66),0)*10*VLOOKUP(ROUNDDOWN($B15,-1),宝石属性!$B$25:$N$41,2,0)*VLOOKUP(ROUNDDOWN($B15,-1),宝石属性!$B$25:$N$41,3,0)+VLOOKUP($C$2,职业被动!$B$6:$M$29,COLUMNS(职业被动!$B$6:H$29),0)*$B15,0)</f>
        <v>145</v>
      </c>
      <c r="H15" s="9">
        <f>ROUND(属性投放!I$4+装备属性!I$4*IF($B15&lt;10,1,ROUNDDOWN($B15,-1))+SUM(属性投放!J$37:J$38)*$B15+VLOOKUP($C$2,一级属性!$E$67:$P$90,COLUMNS(一级属性!$E$67:L$90),0)*$B15+VLOOKUP($C$2,宝石属性!$B$43:$M$66,COLUMNS(宝石属性!$B$43:I$66),0)*10*VLOOKUP(ROUNDDOWN($B15,-1),宝石属性!$B$25:$N$41,2,0)*VLOOKUP(ROUNDDOWN($B15,-1),宝石属性!$B$25:$N$41,3,0)+VLOOKUP($C$2,职业被动!$B$6:$M$29,COLUMNS(职业被动!$B$6:I$29),0)*$B15,0)</f>
        <v>147</v>
      </c>
      <c r="I15" s="9">
        <f>ROUND(属性投放!J$4+装备属性!J$4*IF($B15&lt;10,1,ROUNDDOWN($B15,-1))+SUM(属性投放!K$37:K$38)*$B15+VLOOKUP($C$2,一级属性!$E$67:$P$90,COLUMNS(一级属性!$E$67:M$90),0)*$B15+VLOOKUP($C$2,宝石属性!$B$43:$M$66,COLUMNS(宝石属性!$B$43:J$66),0)*10*VLOOKUP(ROUNDDOWN($B15,-1),宝石属性!$B$25:$N$41,2,0)*VLOOKUP(ROUNDDOWN($B15,-1),宝石属性!$B$25:$N$41,3,0)+VLOOKUP($C$2,职业被动!$B$6:$M$29,COLUMNS(职业被动!$B$6:J$29),0)*$B15,0)</f>
        <v>95</v>
      </c>
      <c r="J15" s="9">
        <f>ROUND(属性投放!K$4+装备属性!K$4*IF($B15&lt;10,1,ROUNDDOWN($B15,-1))+SUM(属性投放!L$37:L$38)*$B15+VLOOKUP($C$2,一级属性!$E$67:$P$90,COLUMNS(一级属性!$E$67:N$90),0)*$B15+VLOOKUP($C$2,宝石属性!$B$43:$M$66,COLUMNS(宝石属性!$B$43:K$66),0)*10*VLOOKUP(ROUNDDOWN($B15,-1),宝石属性!$B$25:$N$41,2,0)*VLOOKUP(ROUNDDOWN($B15,-1),宝石属性!$B$25:$N$41,3,0)+VLOOKUP($C$2,职业被动!$B$6:$M$29,COLUMNS(职业被动!$B$6:K$29),0)*$B15,0)</f>
        <v>56</v>
      </c>
      <c r="K15" s="9">
        <f>ROUND(属性投放!L$4+装备属性!L$4*IF($B15&lt;10,1,ROUNDDOWN($B15,-1))+SUM(属性投放!M$37:M$38)*$B15+VLOOKUP($C$2,一级属性!$E$67:$P$90,COLUMNS(一级属性!$E$67:O$90),0)*$B15+VLOOKUP($C$2,宝石属性!$B$43:$M$66,COLUMNS(宝石属性!$B$43:L$66),0)*10*VLOOKUP(ROUNDDOWN($B15,-1),宝石属性!$B$25:$N$41,2,0)*VLOOKUP(ROUNDDOWN($B15,-1),宝石属性!$B$25:$N$41,3,0)+VLOOKUP($C$2,职业被动!$B$6:$M$29,COLUMNS(职业被动!$B$6:L$29),0)*$B15,0)</f>
        <v>4</v>
      </c>
      <c r="L15" s="9">
        <f>ROUND(属性投放!M$4+装备属性!M$4*IF($B15&lt;10,1,ROUNDDOWN($B15,-1))+SUM(属性投放!N$37:N$38)*$B15+VLOOKUP($C$2,一级属性!$E$67:$P$90,COLUMNS(一级属性!$E$67:P$90),0)*$B15+VLOOKUP($C$2,宝石属性!$B$43:$M$66,COLUMNS(宝石属性!$B$43:M$66),0)*10*VLOOKUP(ROUNDDOWN($B15,-1),宝石属性!$B$25:$N$41,2,0)*VLOOKUP(ROUNDDOWN($B15,-1),宝石属性!$B$25:$N$41,3,0)+VLOOKUP($C$2,职业被动!$B$6:$M$29,COLUMNS(职业被动!$B$6:M$29),0)*$B15,0)</f>
        <v>124</v>
      </c>
      <c r="M15" s="48">
        <f>属性价值和能力评分!$F$9+ROUND(属性价值和能力评分!$F$38*10,0)*B15+ROUND((SUM(装备属性!$W$9:$W$14)+属性价值和能力评分!$F$38*1.25+1.4+2.8)*IF(B15&lt;10,1,ROUNDDOWN(B15,-1)),0)+15*VLOOKUP(ROUNDDOWN(B15,-1),宝石属性!$B$26:$D$41,2,0)*6*VLOOKUP(ROUNDDOWN(B15,-1),宝石属性!$B$26:$D$41,3,0)+(属性价值和能力评分!$F$49*9+属性价值和能力评分!$F$50*2+属性价值和能力评分!$F$53*8/5)*B15</f>
        <v>2502</v>
      </c>
      <c r="N15" s="20"/>
      <c r="O15" s="1">
        <v>12</v>
      </c>
      <c r="P15" s="9">
        <f>ROUND(属性投放!D$4+装备属性!D$4*IF($O15&lt;10,1,ROUNDDOWN($O15,-1))+SUM(属性投放!E$37:E$45)*$O15+VLOOKUP($P$2,一级属性!$E$41:$P$64,COLUMNS(一级属性!$E$41:G$64),0)*($O15+0.25*IF($O15&lt;10,1,ROUNDDOWN($O15,-1)))+VLOOKUP($P$2,宝石属性!$B$43:$M$66,COLUMNS(宝石属性!$B$43:D$66),0)*10*VLOOKUP(ROUNDDOWN($O15,-1),宝石属性!$B$25:$N$41,2,0)*VLOOKUP(ROUNDDOWN($O15,-1),宝石属性!$B$25:$N$41,3,0)+VLOOKUP($P$2,职业被动!$B$6:$M$29,COLUMNS(职业被动!$B$6:D$29),0)*$O15,0)</f>
        <v>924</v>
      </c>
      <c r="Q15" s="9">
        <f>ROUND(属性投放!E$4+装备属性!E$4*IF($O15&lt;10,1,ROUNDDOWN($O15,-1))+SUM(属性投放!F$37:F$45)*$O15+VLOOKUP($P$2,一级属性!$E$41:$P$64,COLUMNS(一级属性!$E$41:H$64),0)*($O15+0.25*IF($O15&lt;10,1,ROUNDDOWN($O15,-1)))+VLOOKUP($P$2,宝石属性!$B$43:$M$66,COLUMNS(宝石属性!$B$43:E$66),0)*10*VLOOKUP(ROUNDDOWN($O15,-1),宝石属性!$B$25:$N$41,2,0)*VLOOKUP(ROUNDDOWN($O15,-1),宝石属性!$B$25:$N$41,3,0)+VLOOKUP($P$2,职业被动!$B$6:$M$29,COLUMNS(职业被动!$B$6:E$29),0)*$O15,0)</f>
        <v>680</v>
      </c>
      <c r="R15" s="9">
        <f>ROUND(属性投放!F$4+装备属性!F$4*IF($O15&lt;10,1,ROUNDDOWN($O15,-1))+SUM(属性投放!G$37:G$45)*$O15+VLOOKUP($P$2,一级属性!$E$41:$P$64,COLUMNS(一级属性!$E$41:I$64),0)*($O15+0.25*IF($O15&lt;10,1,ROUNDDOWN($O15,-1)))+VLOOKUP($P$2,宝石属性!$B$43:$M$66,COLUMNS(宝石属性!$B$43:F$66),0)*10*VLOOKUP(ROUNDDOWN($O15,-1),宝石属性!$B$25:$N$41,2,0)*VLOOKUP(ROUNDDOWN($O15,-1),宝石属性!$B$25:$N$41,3,0)+VLOOKUP($P$2,职业被动!$B$6:$M$29,COLUMNS(职业被动!$B$6:F$29),0)*$O15,0)</f>
        <v>206</v>
      </c>
      <c r="S15" s="9">
        <f>ROUND(属性投放!G$4+装备属性!G$4*IF($O15&lt;10,1,ROUNDDOWN($O15,-1))+SUM(属性投放!H$37:H$45)*$O15+VLOOKUP($P$2,一级属性!$E$41:$P$64,COLUMNS(一级属性!$E$41:J$64),0)*($O15+0.25*IF($O15&lt;10,1,ROUNDDOWN($O15,-1)))+VLOOKUP($P$2,宝石属性!$B$43:$M$66,COLUMNS(宝石属性!$B$43:G$66),0)*10*VLOOKUP(ROUNDDOWN($O15,-1),宝石属性!$B$25:$N$41,2,0)*VLOOKUP(ROUNDDOWN($O15,-1),宝石属性!$B$25:$N$41,3,0)+VLOOKUP($P$2,职业被动!$B$6:$M$29,COLUMNS(职业被动!$B$6:G$29),0)*$O15,0)</f>
        <v>129</v>
      </c>
      <c r="T15" s="9">
        <f>ROUND(属性投放!H$4+装备属性!H$4*IF($O15&lt;10,1,ROUNDDOWN($O15,-1))+SUM(属性投放!I$37:I$45)*$O15+VLOOKUP($P$2,一级属性!$E$41:$P$64,COLUMNS(一级属性!$E$41:K$64),0)*($O15+0.25*IF($O15&lt;10,1,ROUNDDOWN($O15,-1)))+VLOOKUP($P$2,宝石属性!$B$43:$M$66,COLUMNS(宝石属性!$B$43:H$66),0)*10*VLOOKUP(ROUNDDOWN($O15,-1),宝石属性!$B$25:$N$41,2,0)*VLOOKUP(ROUNDDOWN($O15,-1),宝石属性!$B$25:$N$41,3,0)+VLOOKUP($P$2,职业被动!$B$6:$M$29,COLUMNS(职业被动!$B$6:H$29),0)*$O15,0)</f>
        <v>201</v>
      </c>
      <c r="U15" s="9">
        <f>ROUND(属性投放!I$4+装备属性!I$4*IF($O15&lt;10,1,ROUNDDOWN($O15,-1))+SUM(属性投放!J$37:J$45)*$O15+VLOOKUP($P$2,一级属性!$E$41:$P$64,COLUMNS(一级属性!$E$41:L$64),0)*($O15+0.25*IF($O15&lt;10,1,ROUNDDOWN($O15,-1)))+VLOOKUP($P$2,宝石属性!$B$43:$M$66,COLUMNS(宝石属性!$B$43:I$66),0)*10*VLOOKUP(ROUNDDOWN($O15,-1),宝石属性!$B$25:$N$41,2,0)*VLOOKUP(ROUNDDOWN($O15,-1),宝石属性!$B$25:$N$41,3,0)+VLOOKUP($P$2,职业被动!$B$6:$M$29,COLUMNS(职业被动!$B$6:I$29),0)*$O15,0)</f>
        <v>154</v>
      </c>
      <c r="V15" s="9">
        <f>ROUND(属性投放!J$4+装备属性!J$4*IF($O15&lt;10,1,ROUNDDOWN($O15,-1))+SUM(属性投放!K$37:K$45)*$O15+VLOOKUP($P$2,一级属性!$E$41:$P$64,COLUMNS(一级属性!$E$41:M$64),0)*($O15+0.25*IF($O15&lt;10,1,ROUNDDOWN($O15,-1)))+VLOOKUP($P$2,宝石属性!$B$43:$M$66,COLUMNS(宝石属性!$B$43:J$66),0)*10*VLOOKUP(ROUNDDOWN($O15,-1),宝石属性!$B$25:$N$41,2,0)*VLOOKUP(ROUNDDOWN($O15,-1),宝石属性!$B$25:$N$41,3,0)+VLOOKUP($P$2,职业被动!$B$6:$M$29,COLUMNS(职业被动!$B$6:J$29),0)*$O15,0)</f>
        <v>105</v>
      </c>
      <c r="W15" s="9">
        <f>ROUND(属性投放!K$4+装备属性!K$4*IF($O15&lt;10,1,ROUNDDOWN($O15,-1))+SUM(属性投放!L$37:L$45)*$O15+VLOOKUP($P$2,一级属性!$E$41:$P$64,COLUMNS(一级属性!$E$41:N$64),0)*($O15+0.25*IF($O15&lt;10,1,ROUNDDOWN($O15,-1)))+VLOOKUP($P$2,宝石属性!$B$43:$M$66,COLUMNS(宝石属性!$B$43:K$66),0)*10*VLOOKUP(ROUNDDOWN($O15,-1),宝石属性!$B$25:$N$41,2,0)*VLOOKUP(ROUNDDOWN($O15,-1),宝石属性!$B$25:$N$41,3,0)+VLOOKUP($P$2,职业被动!$B$6:$M$29,COLUMNS(职业被动!$B$6:K$29),0)*$O15,0)</f>
        <v>56</v>
      </c>
      <c r="X15" s="9">
        <f>ROUND(属性投放!L$4+装备属性!L$4*IF($O15&lt;10,1,ROUNDDOWN($O15,-1))+SUM(属性投放!M$37:M$45)*$O15+VLOOKUP($P$2,一级属性!$E$41:$P$64,COLUMNS(一级属性!$E$41:O$64),0)*($O15+0.25*IF($O15&lt;10,1,ROUNDDOWN($O15,-1)))+VLOOKUP($P$2,宝石属性!$B$43:$M$66,COLUMNS(宝石属性!$B$43:L$66),0)*10*VLOOKUP(ROUNDDOWN($O15,-1),宝石属性!$B$25:$N$41,2,0)*VLOOKUP(ROUNDDOWN($O15,-1),宝石属性!$B$25:$N$41,3,0)+VLOOKUP($P$2,职业被动!$B$6:$M$29,COLUMNS(职业被动!$B$6:L$29),0)*$O15,0)</f>
        <v>4</v>
      </c>
      <c r="Y15" s="9">
        <f>ROUND(属性投放!M$4+装备属性!M$4*IF($O15&lt;10,1,ROUNDDOWN($O15,-1))+SUM(属性投放!N$37:N$45)*$O15+VLOOKUP($P$2,一级属性!$E$41:$P$64,COLUMNS(一级属性!$E$41:P$64),0)*($O15+0.25*IF($O15&lt;10,1,ROUNDDOWN($O15,-1)))+VLOOKUP($P$2,宝石属性!$B$43:$M$66,COLUMNS(宝石属性!$B$43:M$66),0)*10*VLOOKUP(ROUNDDOWN($O15,-1),宝石属性!$B$25:$N$41,2,0)*VLOOKUP(ROUNDDOWN($O15,-1),宝石属性!$B$25:$N$41,3,0)+VLOOKUP($P$2,职业被动!$B$6:$M$29,COLUMNS(职业被动!$B$6:M$29),0)*$O15,0)</f>
        <v>124</v>
      </c>
      <c r="Z15" s="48">
        <f>属性价值和能力评分!$F$9+ROUND(属性价值和能力评分!$F$38*10,0)*O15+ROUND((SUM(装备属性!$W$9:$W$14)+属性价值和能力评分!$F$38*1.25+1.4+2.8)*IF(O15&lt;10,1,ROUNDDOWN(O15,-1)),0)+15*VLOOKUP(ROUNDDOWN(O15,-1),宝石属性!$B$26:$D$41,2,0)*6*VLOOKUP(ROUNDDOWN(O15,-1),宝石属性!$B$26:$D$41,3,0)+(属性价值和能力评分!$F$49*9+属性价值和能力评分!$F$50*2+属性价值和能力评分!$F$53*8/5)*O15</f>
        <v>2502</v>
      </c>
      <c r="AB15" s="1">
        <v>12</v>
      </c>
      <c r="AC15" s="9">
        <f>ROUND(属性投放!D$4+装备属性!D$4*IF($AB15&lt;10,1,ROUNDDOWN($AB15,-1))+SUM(属性投放!E$37:E$45)*$AB15+VLOOKUP($AC$2,一级属性!$E$41:$P$64,COLUMNS(一级属性!$E$41:G$64),0)*($AB15+0.25*IF($AB15&lt;10,1,ROUNDDOWN($AB15,-1)))+VLOOKUP($AC$2,宝石属性!$B$43:$M$66,COLUMNS(宝石属性!$B$43:D$66),0)*10*VLOOKUP(ROUNDDOWN($AB15,-1),宝石属性!$B$25:$N$41,2,0)*VLOOKUP(ROUNDDOWN($AB15,-1),宝石属性!$B$25:$N$41,3,0)+VLOOKUP($AC$2,职业被动!$B$6:$M$29,COLUMNS(职业被动!$B$6:D$29),0)*$AB15,0)</f>
        <v>840</v>
      </c>
      <c r="AD15" s="9">
        <f>ROUND(属性投放!E$4+装备属性!E$4*IF($AB15&lt;10,1,ROUNDDOWN($AB15,-1))+SUM(属性投放!F$37:F$45)*$AB15+VLOOKUP($AC$2,一级属性!$E$41:$P$64,COLUMNS(一级属性!$E$41:H$64),0)*($AB15+0.25*IF($AB15&lt;10,1,ROUNDDOWN($AB15,-1)))+VLOOKUP($AC$2,宝石属性!$B$43:$M$66,COLUMNS(宝石属性!$B$43:E$66),0)*10*VLOOKUP(ROUNDDOWN($AB15,-1),宝石属性!$B$25:$N$41,2,0)*VLOOKUP(ROUNDDOWN($AB15,-1),宝石属性!$B$25:$N$41,3,0)+VLOOKUP($AC$2,职业被动!$B$6:$M$29,COLUMNS(职业被动!$B$6:E$29),0)*$AB15,0)</f>
        <v>462</v>
      </c>
      <c r="AE15" s="9">
        <f>ROUND(属性投放!F$4+装备属性!F$4*IF($AB15&lt;10,1,ROUNDDOWN($AB15,-1))+SUM(属性投放!G$37:G$45)*$AB15+VLOOKUP($AC$2,一级属性!$E$41:$P$64,COLUMNS(一级属性!$E$41:I$64),0)*($AB15+0.25*IF($AB15&lt;10,1,ROUNDDOWN($AB15,-1)))+VLOOKUP($AC$2,宝石属性!$B$43:$M$66,COLUMNS(宝石属性!$B$43:F$66),0)*10*VLOOKUP(ROUNDDOWN($AB15,-1),宝石属性!$B$25:$N$41,2,0)*VLOOKUP(ROUNDDOWN($AB15,-1),宝石属性!$B$25:$N$41,3,0)+VLOOKUP($AC$2,职业被动!$B$6:$M$29,COLUMNS(职业被动!$B$6:F$29),0)*$AB15,0)</f>
        <v>264</v>
      </c>
      <c r="AF15" s="9">
        <f>ROUND(属性投放!G$4+装备属性!G$4*IF($AB15&lt;10,1,ROUNDDOWN($AB15,-1))+SUM(属性投放!H$37:H$45)*$AB15+VLOOKUP($AC$2,一级属性!$E$41:$P$64,COLUMNS(一级属性!$E$41:J$64),0)*($AB15+0.25*IF($AB15&lt;10,1,ROUNDDOWN($AB15,-1)))+VLOOKUP($AC$2,宝石属性!$B$43:$M$66,COLUMNS(宝石属性!$B$43:G$66),0)*10*VLOOKUP(ROUNDDOWN($AB15,-1),宝石属性!$B$25:$N$41,2,0)*VLOOKUP(ROUNDDOWN($AB15,-1),宝石属性!$B$25:$N$41,3,0)+VLOOKUP($AC$2,职业被动!$B$6:$M$29,COLUMNS(职业被动!$B$6:G$29),0)*$AB15,0)</f>
        <v>153</v>
      </c>
      <c r="AG15" s="9">
        <f>ROUND(属性投放!H$4+装备属性!H$4*IF($AB15&lt;10,1,ROUNDDOWN($AB15,-1))+SUM(属性投放!I$37:I$45)*$AB15+VLOOKUP($AC$2,一级属性!$E$41:$P$64,COLUMNS(一级属性!$E$41:K$64),0)*($AB15+0.25*IF($AB15&lt;10,1,ROUNDDOWN($AB15,-1)))+VLOOKUP($AC$2,宝石属性!$B$43:$M$66,COLUMNS(宝石属性!$B$43:H$66),0)*10*VLOOKUP(ROUNDDOWN($AB15,-1),宝石属性!$B$25:$N$41,2,0)*VLOOKUP(ROUNDDOWN($AB15,-1),宝石属性!$B$25:$N$41,3,0)+VLOOKUP($AC$2,职业被动!$B$6:$M$29,COLUMNS(职业被动!$B$6:H$29),0)*$AB15,0)</f>
        <v>145</v>
      </c>
      <c r="AH15" s="9">
        <f>ROUND(属性投放!I$4+装备属性!I$4*IF($AB15&lt;10,1,ROUNDDOWN($AB15,-1))+SUM(属性投放!J$37:J$45)*$AB15+VLOOKUP($AC$2,一级属性!$E$41:$P$64,COLUMNS(一级属性!$E$41:L$64),0)*($AB15+0.25*IF($AB15&lt;10,1,ROUNDDOWN($AB15,-1)))+VLOOKUP($AC$2,宝石属性!$B$43:$M$66,COLUMNS(宝石属性!$B$43:I$66),0)*10*VLOOKUP(ROUNDDOWN($AB15,-1),宝石属性!$B$25:$N$41,2,0)*VLOOKUP(ROUNDDOWN($AB15,-1),宝石属性!$B$25:$N$41,3,0)+VLOOKUP($AC$2,职业被动!$B$6:$M$29,COLUMNS(职业被动!$B$6:I$29),0)*$AB15,0)</f>
        <v>145</v>
      </c>
      <c r="AI15" s="9">
        <f>ROUND(属性投放!J$4+装备属性!J$4*IF($AB15&lt;10,1,ROUNDDOWN($AB15,-1))+SUM(属性投放!K$37:K$45)*$AB15+VLOOKUP($AC$2,一级属性!$E$41:$P$64,COLUMNS(一级属性!$E$41:M$64),0)*($AB15+0.25*IF($AB15&lt;10,1,ROUNDDOWN($AB15,-1)))+VLOOKUP($AC$2,宝石属性!$B$43:$M$66,COLUMNS(宝石属性!$B$43:J$66),0)*10*VLOOKUP(ROUNDDOWN($AB15,-1),宝石属性!$B$25:$N$41,2,0)*VLOOKUP(ROUNDDOWN($AB15,-1),宝石属性!$B$25:$N$41,3,0)+VLOOKUP($AC$2,职业被动!$B$6:$M$29,COLUMNS(职业被动!$B$6:J$29),0)*$AB15,0)</f>
        <v>95</v>
      </c>
      <c r="AJ15" s="9">
        <f>ROUND(属性投放!K$4+装备属性!K$4*IF($AB15&lt;10,1,ROUNDDOWN($AB15,-1))+SUM(属性投放!L$37:L$45)*$AB15+VLOOKUP($AC$2,一级属性!$E$41:$P$64,COLUMNS(一级属性!$E$41:N$64),0)*($AB15+0.25*IF($AB15&lt;10,1,ROUNDDOWN($AB15,-1)))+VLOOKUP($AC$2,宝石属性!$B$43:$M$66,COLUMNS(宝石属性!$B$43:K$66),0)*10*VLOOKUP(ROUNDDOWN($AB15,-1),宝石属性!$B$25:$N$41,2,0)*VLOOKUP(ROUNDDOWN($AB15,-1),宝石属性!$B$25:$N$41,3,0)+VLOOKUP($AC$2,职业被动!$B$6:$M$29,COLUMNS(职业被动!$B$6:K$29),0)*$AB15,0)</f>
        <v>56</v>
      </c>
      <c r="AK15" s="9">
        <f>ROUND(属性投放!L$4+装备属性!L$4*IF($AB15&lt;10,1,ROUNDDOWN($AB15,-1))+SUM(属性投放!M$37:M$45)*$AB15+VLOOKUP($AC$2,一级属性!$E$41:$P$64,COLUMNS(一级属性!$E$41:O$64),0)*($AB15+0.25*IF($AB15&lt;10,1,ROUNDDOWN($AB15,-1)))+VLOOKUP($AC$2,宝石属性!$B$43:$M$66,COLUMNS(宝石属性!$B$43:L$66),0)*10*VLOOKUP(ROUNDDOWN($AB15,-1),宝石属性!$B$25:$N$41,2,0)*VLOOKUP(ROUNDDOWN($AB15,-1),宝石属性!$B$25:$N$41,3,0)+VLOOKUP($AC$2,职业被动!$B$6:$M$29,COLUMNS(职业被动!$B$6:L$29),0)*$AB15,0)</f>
        <v>4</v>
      </c>
      <c r="AL15" s="9">
        <f>ROUND(属性投放!M$4+装备属性!M$4*IF($AB15&lt;10,1,ROUNDDOWN($AB15,-1))+SUM(属性投放!N$37:N$45)*$AB15+VLOOKUP($AC$2,一级属性!$E$41:$P$64,COLUMNS(一级属性!$E$41:P$64),0)*($AB15+0.25*IF($AB15&lt;10,1,ROUNDDOWN($AB15,-1)))+VLOOKUP($AC$2,宝石属性!$B$43:$M$66,COLUMNS(宝石属性!$B$43:M$66),0)*10*VLOOKUP(ROUNDDOWN($AB15,-1),宝石属性!$B$25:$N$41,2,0)*VLOOKUP(ROUNDDOWN($AB15,-1),宝石属性!$B$25:$N$41,3,0)+VLOOKUP($AC$2,职业被动!$B$6:$M$29,COLUMNS(职业被动!$B$6:M$29),0)*$AB15,0)</f>
        <v>124</v>
      </c>
      <c r="AM15" s="48">
        <f>属性价值和能力评分!$F$9+ROUND(属性价值和能力评分!$F$38*10,0)*AB15+ROUND((SUM(装备属性!$W$9:$W$14)+属性价值和能力评分!$F$38*1.25+1.4+2.8)*IF(AB15&lt;10,1,ROUNDDOWN(AB15,-1)),0)+15*VLOOKUP(ROUNDDOWN(AB15,-1),宝石属性!$B$26:$D$41,2,0)*6*VLOOKUP(ROUNDDOWN(AB15,-1),宝石属性!$B$26:$D$41,3,0)+(属性价值和能力评分!$F$49*9+属性价值和能力评分!$F$50*2+属性价值和能力评分!$F$53*8/5)*AB15</f>
        <v>2502</v>
      </c>
      <c r="AO15" s="1">
        <v>12</v>
      </c>
      <c r="AP15" s="9">
        <f>ROUND(属性投放!D$4+装备属性!D$4*IF($AO15&lt;10,1,ROUNDDOWN($AO15,-1))+SUM(属性投放!E$37:E$45)*$AO15+VLOOKUP($AP$2,一级属性!$E$41:$P$64,COLUMNS(一级属性!$E$41:G$64),0)*($AO15+0.25*IF($AO15&lt;10,1,ROUNDDOWN($AO15,-1)))+VLOOKUP($AP$2,宝石属性!$B$43:$M$66,COLUMNS(宝石属性!$B$43:D$66),0)*10*VLOOKUP(ROUNDDOWN($AO15,-1),宝石属性!$B$25:$N$41,2,0)*VLOOKUP(ROUNDDOWN($AO15,-1),宝石属性!$B$25:$N$41,3,0)+VLOOKUP($AP$2,职业被动!$B$6:$M$29,COLUMNS(职业被动!$B$6:D$29),0)*$AO15,0)</f>
        <v>840</v>
      </c>
      <c r="AQ15" s="9">
        <f>ROUND(属性投放!E$4+装备属性!E$4*IF($AO15&lt;10,1,ROUNDDOWN($AO15,-1))+SUM(属性投放!F$37:F$45)*$AO15+VLOOKUP($AP$2,一级属性!$E$41:$P$64,COLUMNS(一级属性!$E$41:H$64),0)*($AO15+0.25*IF($AO15&lt;10,1,ROUNDDOWN($AO15,-1)))+VLOOKUP($AP$2,宝石属性!$B$43:$M$66,COLUMNS(宝石属性!$B$43:E$66),0)*10*VLOOKUP(ROUNDDOWN($AO15,-1),宝石属性!$B$25:$N$41,2,0)*VLOOKUP(ROUNDDOWN($AO15,-1),宝石属性!$B$25:$N$41,3,0)+VLOOKUP($AP$2,职业被动!$B$6:$M$29,COLUMNS(职业被动!$B$6:E$29),0)*$AO15,0)</f>
        <v>680</v>
      </c>
      <c r="AR15" s="9">
        <f>ROUND(属性投放!F$4+装备属性!F$4*IF($AO15&lt;10,1,ROUNDDOWN($AO15,-1))+SUM(属性投放!G$37:G$45)*$AO15+VLOOKUP($AP$2,一级属性!$E$41:$P$64,COLUMNS(一级属性!$E$41:I$64),0)*($AO15+0.25*IF($AO15&lt;10,1,ROUNDDOWN($AO15,-1)))+VLOOKUP($AP$2,宝石属性!$B$43:$M$66,COLUMNS(宝石属性!$B$43:F$66),0)*10*VLOOKUP(ROUNDDOWN($AO15,-1),宝石属性!$B$25:$N$41,2,0)*VLOOKUP(ROUNDDOWN($AO15,-1),宝石属性!$B$25:$N$41,3,0)+VLOOKUP($AP$2,职业被动!$B$6:$M$29,COLUMNS(职业被动!$B$6:F$29),0)*$AO15,0)</f>
        <v>206</v>
      </c>
      <c r="AS15" s="9">
        <f>ROUND(属性投放!G$4+装备属性!G$4*IF($AO15&lt;10,1,ROUNDDOWN($AO15,-1))+SUM(属性投放!H$37:H$45)*$AO15+VLOOKUP($AP$2,一级属性!$E$41:$P$64,COLUMNS(一级属性!$E$41:J$64),0)*($AO15+0.25*IF($AO15&lt;10,1,ROUNDDOWN($AO15,-1)))+VLOOKUP($AP$2,宝石属性!$B$43:$M$66,COLUMNS(宝石属性!$B$43:G$66),0)*10*VLOOKUP(ROUNDDOWN($AO15,-1),宝石属性!$B$25:$N$41,2,0)*VLOOKUP(ROUNDDOWN($AO15,-1),宝石属性!$B$25:$N$41,3,0)+VLOOKUP($AP$2,职业被动!$B$6:$M$29,COLUMNS(职业被动!$B$6:G$29),0)*$AO15,0)</f>
        <v>129</v>
      </c>
      <c r="AT15" s="9">
        <f>ROUND(属性投放!H$4+装备属性!H$4*IF($AO15&lt;10,1,ROUNDDOWN($AO15,-1))+SUM(属性投放!I$37:I$45)*$AO15+VLOOKUP($AP$2,一级属性!$E$41:$P$64,COLUMNS(一级属性!$E$41:K$64),0)*($AO15+0.25*IF($AO15&lt;10,1,ROUNDDOWN($AO15,-1)))+VLOOKUP($AP$2,宝石属性!$B$43:$M$66,COLUMNS(宝石属性!$B$43:H$66),0)*10*VLOOKUP(ROUNDDOWN($AO15,-1),宝石属性!$B$25:$N$41,2,0)*VLOOKUP(ROUNDDOWN($AO15,-1),宝石属性!$B$25:$N$41,3,0)+VLOOKUP($AP$2,职业被动!$B$6:$M$29,COLUMNS(职业被动!$B$6:H$29),0)*$AO15,0)</f>
        <v>189</v>
      </c>
      <c r="AU15" s="9">
        <f>ROUND(属性投放!I$4+装备属性!I$4*IF($AO15&lt;10,1,ROUNDDOWN($AO15,-1))+SUM(属性投放!J$37:J$45)*$AO15+VLOOKUP($AP$2,一级属性!$E$41:$P$64,COLUMNS(一级属性!$E$41:L$64),0)*($AO15+0.25*IF($AO15&lt;10,1,ROUNDDOWN($AO15,-1)))+VLOOKUP($AP$2,宝石属性!$B$43:$M$66,COLUMNS(宝石属性!$B$43:I$66),0)*10*VLOOKUP(ROUNDDOWN($AO15,-1),宝石属性!$B$25:$N$41,2,0)*VLOOKUP(ROUNDDOWN($AO15,-1),宝石属性!$B$25:$N$41,3,0)+VLOOKUP($AP$2,职业被动!$B$6:$M$29,COLUMNS(职业被动!$B$6:I$29),0)*$AO15,0)</f>
        <v>154</v>
      </c>
      <c r="AV15" s="9">
        <f>ROUND(属性投放!J$4+装备属性!J$4*IF($AO15&lt;10,1,ROUNDDOWN($AO15,-1))+SUM(属性投放!K$37:K$45)*$AO15+VLOOKUP($AP$2,一级属性!$E$41:$P$64,COLUMNS(一级属性!$E$41:M$64),0)*($AO15+0.25*IF($AO15&lt;10,1,ROUNDDOWN($AO15,-1)))+VLOOKUP($AP$2,宝石属性!$B$43:$M$66,COLUMNS(宝石属性!$B$43:J$66),0)*10*VLOOKUP(ROUNDDOWN($AO15,-1),宝石属性!$B$25:$N$41,2,0)*VLOOKUP(ROUNDDOWN($AO15,-1),宝石属性!$B$25:$N$41,3,0)+VLOOKUP($AP$2,职业被动!$B$6:$M$29,COLUMNS(职业被动!$B$6:J$29),0)*$AO15,0)</f>
        <v>105</v>
      </c>
      <c r="AW15" s="9">
        <f>ROUND(属性投放!K$4+装备属性!K$4*IF($AO15&lt;10,1,ROUNDDOWN($AO15,-1))+SUM(属性投放!L$37:L$45)*$AO15+VLOOKUP($AP$2,一级属性!$E$41:$P$64,COLUMNS(一级属性!$E$41:N$64),0)*($AO15+0.25*IF($AO15&lt;10,1,ROUNDDOWN($AO15,-1)))+VLOOKUP($AP$2,宝石属性!$B$43:$M$66,COLUMNS(宝石属性!$B$43:K$66),0)*10*VLOOKUP(ROUNDDOWN($AO15,-1),宝石属性!$B$25:$N$41,2,0)*VLOOKUP(ROUNDDOWN($AO15,-1),宝石属性!$B$25:$N$41,3,0)+VLOOKUP($AP$2,职业被动!$B$6:$M$29,COLUMNS(职业被动!$B$6:K$29),0)*$AO15,0)</f>
        <v>56</v>
      </c>
      <c r="AX15" s="9">
        <f>ROUND(属性投放!L$4+装备属性!L$4*IF($AO15&lt;10,1,ROUNDDOWN($AO15,-1))+SUM(属性投放!M$37:M$45)*$AO15+VLOOKUP($AP$2,一级属性!$E$41:$P$64,COLUMNS(一级属性!$E$41:O$64),0)*($AO15+0.25*IF($AO15&lt;10,1,ROUNDDOWN($AO15,-1)))+VLOOKUP($AP$2,宝石属性!$B$43:$M$66,COLUMNS(宝石属性!$B$43:L$66),0)*10*VLOOKUP(ROUNDDOWN($AO15,-1),宝石属性!$B$25:$N$41,2,0)*VLOOKUP(ROUNDDOWN($AO15,-1),宝石属性!$B$25:$N$41,3,0)+VLOOKUP($AP$2,职业被动!$B$6:$M$29,COLUMNS(职业被动!$B$6:L$29),0)*$AO15,0)</f>
        <v>124</v>
      </c>
      <c r="AY15" s="9">
        <f>ROUND(属性投放!M$4+装备属性!M$4*IF($AO15&lt;10,1,ROUNDDOWN($AO15,-1))+SUM(属性投放!N$37:N$45)*$AO15+VLOOKUP($AP$2,一级属性!$E$41:$P$64,COLUMNS(一级属性!$E$41:P$64),0)*($AO15+0.25*IF($AO15&lt;10,1,ROUNDDOWN($AO15,-1)))+VLOOKUP($AP$2,宝石属性!$B$43:$M$66,COLUMNS(宝石属性!$B$43:M$66),0)*10*VLOOKUP(ROUNDDOWN($AO15,-1),宝石属性!$B$25:$N$41,2,0)*VLOOKUP(ROUNDDOWN($AO15,-1),宝石属性!$B$25:$N$41,3,0)+VLOOKUP($AP$2,职业被动!$B$6:$M$29,COLUMNS(职业被动!$B$6:M$29),0)*$AO15,0)</f>
        <v>124</v>
      </c>
      <c r="AZ15" s="48">
        <f>属性价值和能力评分!$F$9+ROUND(属性价值和能力评分!$F$38*10,0)*AO15+ROUND((SUM(装备属性!$W$9:$W$14)+属性价值和能力评分!$F$38*1.25+1.4+2.8)*IF(AO15&lt;10,1,ROUNDDOWN(AO15,-1)),0)+15*VLOOKUP(ROUNDDOWN(AO15,-1),宝石属性!$B$26:$D$41,2,0)*6*VLOOKUP(ROUNDDOWN(AO15,-1),宝石属性!$B$26:$D$41,3,0)+(属性价值和能力评分!$F$49*9+属性价值和能力评分!$F$50*2+属性价值和能力评分!$F$53*8/5)*AO15</f>
        <v>2502</v>
      </c>
      <c r="BB15" s="1">
        <v>12</v>
      </c>
      <c r="BC15" s="9">
        <f>ROUND(属性投放!D$4+装备属性!D$4*IF($BB15&lt;10,1,ROUNDDOWN($BB15,-1))+SUM(属性投放!E$37:E$45)*$BB15+VLOOKUP($BC$2,一级属性!$E$41:$P$64,COLUMNS(一级属性!$E$41:G$64),0)*($BB15+0.25*IF($BB15&lt;10,1,ROUNDDOWN($BB15,-1)))+VLOOKUP($BC$2,宝石属性!$B$43:$M$66,COLUMNS(宝石属性!$B$43:D$66),0)*10*VLOOKUP(ROUNDDOWN($BB15,-1),宝石属性!$B$25:$N$41,2,0)*VLOOKUP(ROUNDDOWN($BB15,-1),宝石属性!$B$25:$N$41,3,0)+VLOOKUP($BC$2,职业被动!$B$6:$M$29,COLUMNS(职业被动!$B$6:D$29),0)*$BB15,0)</f>
        <v>756</v>
      </c>
      <c r="BD15" s="9">
        <f>ROUND(属性投放!E$4+装备属性!E$4*IF($BB15&lt;10,1,ROUNDDOWN($BB15,-1))+SUM(属性投放!F$37:F$45)*$BB15+VLOOKUP($BC$2,一级属性!$E$41:$P$64,COLUMNS(一级属性!$E$41:H$64),0)*($BB15+0.25*IF($BB15&lt;10,1,ROUNDDOWN($BB15,-1)))+VLOOKUP($BC$2,宝石属性!$B$43:$M$66,COLUMNS(宝石属性!$B$43:E$66),0)*10*VLOOKUP(ROUNDDOWN($BB15,-1),宝石属性!$B$25:$N$41,2,0)*VLOOKUP(ROUNDDOWN($BB15,-1),宝石属性!$B$25:$N$41,3,0)+VLOOKUP($BC$2,职业被动!$B$6:$M$29,COLUMNS(职业被动!$B$6:E$29),0)*$BB15,0)</f>
        <v>752</v>
      </c>
      <c r="BE15" s="9">
        <f>ROUND(属性投放!F$4+装备属性!F$4*IF($BB15&lt;10,1,ROUNDDOWN($BB15,-1))+SUM(属性投放!G$37:G$45)*$BB15+VLOOKUP($BC$2,一级属性!$E$41:$P$64,COLUMNS(一级属性!$E$41:I$64),0)*($BB15+0.25*IF($BB15&lt;10,1,ROUNDDOWN($BB15,-1)))+VLOOKUP($BC$2,宝石属性!$B$43:$M$66,COLUMNS(宝石属性!$B$43:F$66),0)*10*VLOOKUP(ROUNDDOWN($BB15,-1),宝石属性!$B$25:$N$41,2,0)*VLOOKUP(ROUNDDOWN($BB15,-1),宝石属性!$B$25:$N$41,3,0)+VLOOKUP($BC$2,职业被动!$B$6:$M$29,COLUMNS(职业被动!$B$6:F$29),0)*$BB15,0)</f>
        <v>206</v>
      </c>
      <c r="BF15" s="9">
        <f>ROUND(属性投放!G$4+装备属性!G$4*IF($BB15&lt;10,1,ROUNDDOWN($BB15,-1))+SUM(属性投放!H$37:H$45)*$BB15+VLOOKUP($BC$2,一级属性!$E$41:$P$64,COLUMNS(一级属性!$E$41:J$64),0)*($BB15+0.25*IF($BB15&lt;10,1,ROUNDDOWN($BB15,-1)))+VLOOKUP($BC$2,宝石属性!$B$43:$M$66,COLUMNS(宝石属性!$B$43:G$66),0)*10*VLOOKUP(ROUNDDOWN($BB15,-1),宝石属性!$B$25:$N$41,2,0)*VLOOKUP(ROUNDDOWN($BB15,-1),宝石属性!$B$25:$N$41,3,0)+VLOOKUP($BC$2,职业被动!$B$6:$M$29,COLUMNS(职业被动!$B$6:G$29),0)*$BB15,0)</f>
        <v>129</v>
      </c>
      <c r="BG15" s="9">
        <f>ROUND(属性投放!H$4+装备属性!H$4*IF($BB15&lt;10,1,ROUNDDOWN($BB15,-1))+SUM(属性投放!I$37:I$45)*$BB15+VLOOKUP($BC$2,一级属性!$E$41:$P$64,COLUMNS(一级属性!$E$41:K$64),0)*($BB15+0.25*IF($BB15&lt;10,1,ROUNDDOWN($BB15,-1)))+VLOOKUP($BC$2,宝石属性!$B$43:$M$66,COLUMNS(宝石属性!$B$43:H$66),0)*10*VLOOKUP(ROUNDDOWN($BB15,-1),宝石属性!$B$25:$N$41,2,0)*VLOOKUP(ROUNDDOWN($BB15,-1),宝石属性!$B$25:$N$41,3,0)+VLOOKUP($BC$2,职业被动!$B$6:$M$29,COLUMNS(职业被动!$B$6:H$29),0)*$BB15,0)</f>
        <v>227</v>
      </c>
      <c r="BH15" s="9">
        <f>ROUND(属性投放!I$4+装备属性!I$4*IF($BB15&lt;10,1,ROUNDDOWN($BB15,-1))+SUM(属性投放!J$37:J$45)*$BB15+VLOOKUP($BC$2,一级属性!$E$41:$P$64,COLUMNS(一级属性!$E$41:L$64),0)*($BB15+0.25*IF($BB15&lt;10,1,ROUNDDOWN($BB15,-1)))+VLOOKUP($BC$2,宝石属性!$B$43:$M$66,COLUMNS(宝石属性!$B$43:I$66),0)*10*VLOOKUP(ROUNDDOWN($BB15,-1),宝石属性!$B$25:$N$41,2,0)*VLOOKUP(ROUNDDOWN($BB15,-1),宝石属性!$B$25:$N$41,3,0)+VLOOKUP($BC$2,职业被动!$B$6:$M$29,COLUMNS(职业被动!$B$6:I$29),0)*$BB15,0)</f>
        <v>181</v>
      </c>
      <c r="BI15" s="9">
        <f>ROUND(属性投放!J$4+装备属性!J$4*IF($BB15&lt;10,1,ROUNDDOWN($BB15,-1))+SUM(属性投放!K$37:K$45)*$BB15+VLOOKUP($BC$2,一级属性!$E$41:$P$64,COLUMNS(一级属性!$E$41:M$64),0)*($BB15+0.25*IF($BB15&lt;10,1,ROUNDDOWN($BB15,-1)))+VLOOKUP($BC$2,宝石属性!$B$43:$M$66,COLUMNS(宝石属性!$B$43:J$66),0)*10*VLOOKUP(ROUNDDOWN($BB15,-1),宝石属性!$B$25:$N$41,2,0)*VLOOKUP(ROUNDDOWN($BB15,-1),宝石属性!$B$25:$N$41,3,0)+VLOOKUP($BC$2,职业被动!$B$6:$M$29,COLUMNS(职业被动!$B$6:J$29),0)*$BB15,0)</f>
        <v>83</v>
      </c>
      <c r="BJ15" s="9">
        <f>ROUND(属性投放!K$4+装备属性!K$4*IF($BB15&lt;10,1,ROUNDDOWN($BB15,-1))+SUM(属性投放!L$37:L$45)*$BB15+VLOOKUP($BC$2,一级属性!$E$41:$P$64,COLUMNS(一级属性!$E$41:N$64),0)*($BB15+0.25*IF($BB15&lt;10,1,ROUNDDOWN($BB15,-1)))+VLOOKUP($BC$2,宝石属性!$B$43:$M$66,COLUMNS(宝石属性!$B$43:K$66),0)*10*VLOOKUP(ROUNDDOWN($BB15,-1),宝石属性!$B$25:$N$41,2,0)*VLOOKUP(ROUNDDOWN($BB15,-1),宝石属性!$B$25:$N$41,3,0)+VLOOKUP($BC$2,职业被动!$B$6:$M$29,COLUMNS(职业被动!$B$6:K$29),0)*$BB15,0)</f>
        <v>56</v>
      </c>
      <c r="BK15" s="9">
        <f>ROUND(属性投放!L$4+装备属性!L$4*IF($BB15&lt;10,1,ROUNDDOWN($BB15,-1))+SUM(属性投放!M$37:M$45)*$BB15+VLOOKUP($BC$2,一级属性!$E$41:$P$64,COLUMNS(一级属性!$E$41:O$64),0)*($BB15+0.25*IF($BB15&lt;10,1,ROUNDDOWN($BB15,-1)))+VLOOKUP($BC$2,宝石属性!$B$43:$M$66,COLUMNS(宝石属性!$B$43:L$66),0)*10*VLOOKUP(ROUNDDOWN($BB15,-1),宝石属性!$B$25:$N$41,2,0)*VLOOKUP(ROUNDDOWN($BB15,-1),宝石属性!$B$25:$N$41,3,0)+VLOOKUP($BC$2,职业被动!$B$6:$M$29,COLUMNS(职业被动!$B$6:L$29),0)*$BB15,0)</f>
        <v>4</v>
      </c>
      <c r="BL15" s="9">
        <f>ROUND(属性投放!M$4+装备属性!M$4*IF($BB15&lt;10,1,ROUNDDOWN($BB15,-1))+SUM(属性投放!N$37:N$45)*$BB15+VLOOKUP($BC$2,一级属性!$E$41:$P$64,COLUMNS(一级属性!$E$41:P$64),0)*($BB15+0.25*IF($BB15&lt;10,1,ROUNDDOWN($BB15,-1)))+VLOOKUP($BC$2,宝石属性!$B$43:$M$66,COLUMNS(宝石属性!$B$43:M$66),0)*10*VLOOKUP(ROUNDDOWN($BB15,-1),宝石属性!$B$25:$N$41,2,0)*VLOOKUP(ROUNDDOWN($BB15,-1),宝石属性!$B$25:$N$41,3,0)+VLOOKUP($BC$2,职业被动!$B$6:$M$29,COLUMNS(职业被动!$B$6:M$29),0)*$BB15,0)</f>
        <v>124</v>
      </c>
      <c r="BM15" s="48">
        <f>属性价值和能力评分!$F$9+ROUND(属性价值和能力评分!$F$38*10,0)*BB15+ROUND((SUM(装备属性!$W$9:$W$14)+属性价值和能力评分!$F$38*1.25+1.4+2.8)*IF(BB15&lt;10,1,ROUNDDOWN(BB15,-1)),0)+15*VLOOKUP(ROUNDDOWN(BB15,-1),宝石属性!$B$26:$D$41,2,0)*6*VLOOKUP(ROUNDDOWN(BB15,-1),宝石属性!$B$26:$D$41,3,0)+(属性价值和能力评分!$F$49*9+属性价值和能力评分!$F$50*2+属性价值和能力评分!$F$53*8/5)*BB15</f>
        <v>2502</v>
      </c>
      <c r="BO15" s="1">
        <v>12</v>
      </c>
      <c r="BP15" s="9">
        <f>ROUND(属性投放!D$4+装备属性!D$4*IF($BO15&lt;10,1,ROUNDDOWN($BO15,-1))+SUM(属性投放!E$37:E$45)*$BO15+VLOOKUP($BP$2,一级属性!$E$41:$P$64,COLUMNS(一级属性!$E$41:G$64),0)*($BO15+0.25*IF($BO15&lt;10,1,ROUNDDOWN($BO15,-1)))+VLOOKUP($BP$2,宝石属性!$B$43:$M$66,COLUMNS(宝石属性!$B$43:D$66),0)*10*VLOOKUP(ROUNDDOWN($BO15,-1),宝石属性!$B$25:$N$41,2,0)*VLOOKUP(ROUNDDOWN($BO15,-1),宝石属性!$B$25:$N$41,3,0)+VLOOKUP($BP$2,职业被动!$B$6:$M$29,COLUMNS(职业被动!$B$6:D$29),0)*$BO15,0)</f>
        <v>924</v>
      </c>
      <c r="BQ15" s="9">
        <f>ROUND(属性投放!E$4+装备属性!E$4*IF($BO15&lt;10,1,ROUNDDOWN($BO15,-1))+SUM(属性投放!F$37:F$45)*$BO15+VLOOKUP($BP$2,一级属性!$E$41:$P$64,COLUMNS(一级属性!$E$41:H$64),0)*($BO15+0.25*IF($BO15&lt;10,1,ROUNDDOWN($BO15,-1)))+VLOOKUP($BP$2,宝石属性!$B$43:$M$66,COLUMNS(宝石属性!$B$43:E$66),0)*10*VLOOKUP(ROUNDDOWN($BO15,-1),宝石属性!$B$25:$N$41,2,0)*VLOOKUP(ROUNDDOWN($BO15,-1),宝石属性!$B$25:$N$41,3,0)+VLOOKUP($BP$2,职业被动!$B$6:$M$29,COLUMNS(职业被动!$B$6:E$29),0)*$BO15,0)</f>
        <v>680</v>
      </c>
      <c r="BR15" s="9">
        <f>ROUND(属性投放!F$4+装备属性!F$4*IF($BO15&lt;10,1,ROUNDDOWN($BO15,-1))+SUM(属性投放!G$37:G$45)*$BO15+VLOOKUP($BP$2,一级属性!$E$41:$P$64,COLUMNS(一级属性!$E$41:I$64),0)*($BO15+0.25*IF($BO15&lt;10,1,ROUNDDOWN($BO15,-1)))+VLOOKUP($BP$2,宝石属性!$B$43:$M$66,COLUMNS(宝石属性!$B$43:F$66),0)*10*VLOOKUP(ROUNDDOWN($BO15,-1),宝石属性!$B$25:$N$41,2,0)*VLOOKUP(ROUNDDOWN($BO15,-1),宝石属性!$B$25:$N$41,3,0)+VLOOKUP($BP$2,职业被动!$B$6:$M$29,COLUMNS(职业被动!$B$6:F$29),0)*$BO15,0)</f>
        <v>206</v>
      </c>
      <c r="BS15" s="9">
        <f>ROUND(属性投放!G$4+装备属性!G$4*IF($BO15&lt;10,1,ROUNDDOWN($BO15,-1))+SUM(属性投放!H$37:H$45)*$BO15+VLOOKUP($BP$2,一级属性!$E$41:$P$64,COLUMNS(一级属性!$E$41:J$64),0)*($BO15+0.25*IF($BO15&lt;10,1,ROUNDDOWN($BO15,-1)))+VLOOKUP($BP$2,宝石属性!$B$43:$M$66,COLUMNS(宝石属性!$B$43:G$66),0)*10*VLOOKUP(ROUNDDOWN($BO15,-1),宝石属性!$B$25:$N$41,2,0)*VLOOKUP(ROUNDDOWN($BO15,-1),宝石属性!$B$25:$N$41,3,0)+VLOOKUP($BP$2,职业被动!$B$6:$M$29,COLUMNS(职业被动!$B$6:G$29),0)*$BO15,0)</f>
        <v>129</v>
      </c>
      <c r="BT15" s="9">
        <f>ROUND(属性投放!H$4+装备属性!H$4*IF($BO15&lt;10,1,ROUNDDOWN($BO15,-1))+SUM(属性投放!I$37:I$45)*$BO15+VLOOKUP($BP$2,一级属性!$E$41:$P$64,COLUMNS(一级属性!$E$41:K$64),0)*($BO15+0.25*IF($BO15&lt;10,1,ROUNDDOWN($BO15,-1)))+VLOOKUP($BP$2,宝石属性!$B$43:$M$66,COLUMNS(宝石属性!$B$43:H$66),0)*10*VLOOKUP(ROUNDDOWN($BO15,-1),宝石属性!$B$25:$N$41,2,0)*VLOOKUP(ROUNDDOWN($BO15,-1),宝石属性!$B$25:$N$41,3,0)+VLOOKUP($BP$2,职业被动!$B$6:$M$29,COLUMNS(职业被动!$B$6:H$29),0)*$BO15,0)</f>
        <v>201</v>
      </c>
      <c r="BU15" s="9">
        <f>ROUND(属性投放!I$4+装备属性!I$4*IF($BO15&lt;10,1,ROUNDDOWN($BO15,-1))+SUM(属性投放!J$37:J$45)*$BO15+VLOOKUP($BP$2,一级属性!$E$41:$P$64,COLUMNS(一级属性!$E$41:L$64),0)*($BO15+0.25*IF($BO15&lt;10,1,ROUNDDOWN($BO15,-1)))+VLOOKUP($BP$2,宝石属性!$B$43:$M$66,COLUMNS(宝石属性!$B$43:I$66),0)*10*VLOOKUP(ROUNDDOWN($BO15,-1),宝石属性!$B$25:$N$41,2,0)*VLOOKUP(ROUNDDOWN($BO15,-1),宝石属性!$B$25:$N$41,3,0)+VLOOKUP($BP$2,职业被动!$B$6:$M$29,COLUMNS(职业被动!$B$6:I$29),0)*$BO15,0)</f>
        <v>154</v>
      </c>
      <c r="BV15" s="9">
        <f>ROUND(属性投放!J$4+装备属性!J$4*IF($BO15&lt;10,1,ROUNDDOWN($BO15,-1))+SUM(属性投放!K$37:K$45)*$BO15+VLOOKUP($BP$2,一级属性!$E$41:$P$64,COLUMNS(一级属性!$E$41:M$64),0)*($BO15+0.25*IF($BO15&lt;10,1,ROUNDDOWN($BO15,-1)))+VLOOKUP($BP$2,宝石属性!$B$43:$M$66,COLUMNS(宝石属性!$B$43:J$66),0)*10*VLOOKUP(ROUNDDOWN($BO15,-1),宝石属性!$B$25:$N$41,2,0)*VLOOKUP(ROUNDDOWN($BO15,-1),宝石属性!$B$25:$N$41,3,0)+VLOOKUP($BP$2,职业被动!$B$6:$M$29,COLUMNS(职业被动!$B$6:J$29),0)*$BO15,0)</f>
        <v>105</v>
      </c>
      <c r="BW15" s="9">
        <f>ROUND(属性投放!K$4+装备属性!K$4*IF($BO15&lt;10,1,ROUNDDOWN($BO15,-1))+SUM(属性投放!L$37:L$45)*$BO15+VLOOKUP($BP$2,一级属性!$E$41:$P$64,COLUMNS(一级属性!$E$41:N$64),0)*($BO15+0.25*IF($BO15&lt;10,1,ROUNDDOWN($BO15,-1)))+VLOOKUP($BP$2,宝石属性!$B$43:$M$66,COLUMNS(宝石属性!$B$43:K$66),0)*10*VLOOKUP(ROUNDDOWN($BO15,-1),宝石属性!$B$25:$N$41,2,0)*VLOOKUP(ROUNDDOWN($BO15,-1),宝石属性!$B$25:$N$41,3,0)+VLOOKUP($BP$2,职业被动!$B$6:$M$29,COLUMNS(职业被动!$B$6:K$29),0)*$BO15,0)</f>
        <v>56</v>
      </c>
      <c r="BX15" s="9">
        <f>ROUND(属性投放!L$4+装备属性!L$4*IF($BO15&lt;10,1,ROUNDDOWN($BO15,-1))+SUM(属性投放!M$37:M$45)*$BO15+VLOOKUP($BP$2,一级属性!$E$41:$P$64,COLUMNS(一级属性!$E$41:O$64),0)*($BO15+0.25*IF($BO15&lt;10,1,ROUNDDOWN($BO15,-1)))+VLOOKUP($BP$2,宝石属性!$B$43:$M$66,COLUMNS(宝石属性!$B$43:L$66),0)*10*VLOOKUP(ROUNDDOWN($BO15,-1),宝石属性!$B$25:$N$41,2,0)*VLOOKUP(ROUNDDOWN($BO15,-1),宝石属性!$B$25:$N$41,3,0)+VLOOKUP($BP$2,职业被动!$B$6:$M$29,COLUMNS(职业被动!$B$6:L$29),0)*$BO15,0)</f>
        <v>4</v>
      </c>
      <c r="BY15" s="9">
        <f>ROUND(属性投放!M$4+装备属性!M$4*IF($BO15&lt;10,1,ROUNDDOWN($BO15,-1))+SUM(属性投放!N$37:N$45)*$BO15+VLOOKUP($BP$2,一级属性!$E$41:$P$64,COLUMNS(一级属性!$E$41:P$64),0)*($BO15+0.25*IF($BO15&lt;10,1,ROUNDDOWN($BO15,-1)))+VLOOKUP($BP$2,宝石属性!$B$43:$M$66,COLUMNS(宝石属性!$B$43:M$66),0)*10*VLOOKUP(ROUNDDOWN($BO15,-1),宝石属性!$B$25:$N$41,2,0)*VLOOKUP(ROUNDDOWN($BO15,-1),宝石属性!$B$25:$N$41,3,0)+VLOOKUP($BP$2,职业被动!$B$6:$M$29,COLUMNS(职业被动!$B$6:M$29),0)*$BO15,0)</f>
        <v>124</v>
      </c>
      <c r="BZ15" s="48">
        <f>属性价值和能力评分!$F$9+ROUND(属性价值和能力评分!$F$38*10,0)*BO15+ROUND((SUM(装备属性!$W$9:$W$14)+属性价值和能力评分!$F$38*1.25+1.4+2.8)*IF(BO15&lt;10,1,ROUNDDOWN(BO15,-1)),0)+15*VLOOKUP(ROUNDDOWN(BO15,-1),宝石属性!$B$26:$D$41,2,0)*6*VLOOKUP(ROUNDDOWN(BO15,-1),宝石属性!$B$26:$D$41,3,0)+(属性价值和能力评分!$F$49*9+属性价值和能力评分!$F$50*2+属性价值和能力评分!$F$53*8/5)*BO15</f>
        <v>2502</v>
      </c>
      <c r="CB15" s="1">
        <v>12</v>
      </c>
      <c r="CC15" s="9">
        <f>ROUND(属性投放!D$4+装备属性!D$4*IF($CB15&lt;10,1,ROUNDDOWN($CB15,-1))+SUM(属性投放!E$37:E$45)*$CB15+VLOOKUP($CC$2,一级属性!$E$41:$P$64,COLUMNS(一级属性!$E$41:G$64),0)*($CB15+0.25*IF($CB15&lt;10,1,ROUNDDOWN($CB15,-1)))+VLOOKUP($CC$2,宝石属性!$B$43:$M$66,COLUMNS(宝石属性!$B$43:D$66),0)*10*VLOOKUP(ROUNDDOWN($CB15,-1),宝石属性!$B$25:$N$41,2,0)*VLOOKUP(ROUNDDOWN($CB15,-1),宝石属性!$B$25:$N$41,3,0)+VLOOKUP($CC$2,职业被动!$B$6:$M$29,COLUMNS(职业被动!$B$6:D$29),0)*$CB15,0)</f>
        <v>640</v>
      </c>
      <c r="CD15" s="9">
        <f>ROUND(属性投放!E$4+装备属性!E$4*IF($CB15&lt;10,1,ROUNDDOWN($CB15,-1))+SUM(属性投放!F$37:F$45)*$CB15+VLOOKUP($CC$2,一级属性!$E$41:$P$64,COLUMNS(一级属性!$E$41:H$64),0)*($CB15+0.25*IF($CB15&lt;10,1,ROUNDDOWN($CB15,-1)))+VLOOKUP($CC$2,宝石属性!$B$43:$M$66,COLUMNS(宝石属性!$B$43:E$66),0)*10*VLOOKUP(ROUNDDOWN($CB15,-1),宝石属性!$B$25:$N$41,2,0)*VLOOKUP(ROUNDDOWN($CB15,-1),宝石属性!$B$25:$N$41,3,0)+VLOOKUP($CC$2,职业被动!$B$6:$M$29,COLUMNS(职业被动!$B$6:E$29),0)*$CB15,0)</f>
        <v>462</v>
      </c>
      <c r="CE15" s="9">
        <f>ROUND(属性投放!F$4+装备属性!F$4*IF($CB15&lt;10,1,ROUNDDOWN($CB15,-1))+SUM(属性投放!G$37:G$45)*$CB15+VLOOKUP($CC$2,一级属性!$E$41:$P$64,COLUMNS(一级属性!$E$41:I$64),0)*($CB15+0.25*IF($CB15&lt;10,1,ROUNDDOWN($CB15,-1)))+VLOOKUP($CC$2,宝石属性!$B$43:$M$66,COLUMNS(宝石属性!$B$43:F$66),0)*10*VLOOKUP(ROUNDDOWN($CB15,-1),宝石属性!$B$25:$N$41,2,0)*VLOOKUP(ROUNDDOWN($CB15,-1),宝石属性!$B$25:$N$41,3,0)+VLOOKUP($CC$2,职业被动!$B$6:$M$29,COLUMNS(职业被动!$B$6:F$29),0)*$CB15,0)</f>
        <v>309</v>
      </c>
      <c r="CF15" s="9">
        <f>ROUND(属性投放!G$4+装备属性!G$4*IF($CB15&lt;10,1,ROUNDDOWN($CB15,-1))+SUM(属性投放!H$37:H$45)*$CB15+VLOOKUP($CC$2,一级属性!$E$41:$P$64,COLUMNS(一级属性!$E$41:J$64),0)*($CB15+0.25*IF($CB15&lt;10,1,ROUNDDOWN($CB15,-1)))+VLOOKUP($CC$2,宝石属性!$B$43:$M$66,COLUMNS(宝石属性!$B$43:G$66),0)*10*VLOOKUP(ROUNDDOWN($CB15,-1),宝石属性!$B$25:$N$41,2,0)*VLOOKUP(ROUNDDOWN($CB15,-1),宝石属性!$B$25:$N$41,3,0)+VLOOKUP($CC$2,职业被动!$B$6:$M$29,COLUMNS(职业被动!$B$6:G$29),0)*$CB15,0)</f>
        <v>141</v>
      </c>
      <c r="CG15" s="9">
        <f>ROUND(属性投放!H$4+装备属性!H$4*IF($CB15&lt;10,1,ROUNDDOWN($CB15,-1))+SUM(属性投放!I$37:I$45)*$CB15+VLOOKUP($CC$2,一级属性!$E$41:$P$64,COLUMNS(一级属性!$E$41:K$64),0)*($CB15+0.25*IF($CB15&lt;10,1,ROUNDDOWN($CB15,-1)))+VLOOKUP($CC$2,宝石属性!$B$43:$M$66,COLUMNS(宝石属性!$B$43:H$66),0)*10*VLOOKUP(ROUNDDOWN($CB15,-1),宝石属性!$B$25:$N$41,2,0)*VLOOKUP(ROUNDDOWN($CB15,-1),宝石属性!$B$25:$N$41,3,0)+VLOOKUP($CC$2,职业被动!$B$6:$M$29,COLUMNS(职业被动!$B$6:H$29),0)*$CB15,0)</f>
        <v>145</v>
      </c>
      <c r="CH15" s="9">
        <f>ROUND(属性投放!I$4+装备属性!I$4*IF($CB15&lt;10,1,ROUNDDOWN($CB15,-1))+SUM(属性投放!J$37:J$45)*$CB15+VLOOKUP($CC$2,一级属性!$E$41:$P$64,COLUMNS(一级属性!$E$41:L$64),0)*($CB15+0.25*IF($CB15&lt;10,1,ROUNDDOWN($CB15,-1)))+VLOOKUP($CC$2,宝石属性!$B$43:$M$66,COLUMNS(宝石属性!$B$43:I$66),0)*10*VLOOKUP(ROUNDDOWN($CB15,-1),宝石属性!$B$25:$N$41,2,0)*VLOOKUP(ROUNDDOWN($CB15,-1),宝石属性!$B$25:$N$41,3,0)+VLOOKUP($CC$2,职业被动!$B$6:$M$29,COLUMNS(职业被动!$B$6:I$29),0)*$CB15,0)</f>
        <v>148</v>
      </c>
      <c r="CI15" s="9">
        <f>ROUND(属性投放!J$4+装备属性!J$4*IF($CB15&lt;10,1,ROUNDDOWN($CB15,-1))+SUM(属性投放!K$37:K$45)*$CB15+VLOOKUP($CC$2,一级属性!$E$41:$P$64,COLUMNS(一级属性!$E$41:M$64),0)*($CB15+0.25*IF($CB15&lt;10,1,ROUNDDOWN($CB15,-1)))+VLOOKUP($CC$2,宝石属性!$B$43:$M$66,COLUMNS(宝石属性!$B$43:J$66),0)*10*VLOOKUP(ROUNDDOWN($CB15,-1),宝石属性!$B$25:$N$41,2,0)*VLOOKUP(ROUNDDOWN($CB15,-1),宝石属性!$B$25:$N$41,3,0)+VLOOKUP($CC$2,职业被动!$B$6:$M$29,COLUMNS(职业被动!$B$6:J$29),0)*$CB15,0)</f>
        <v>95</v>
      </c>
      <c r="CJ15" s="9">
        <f>ROUND(属性投放!K$4+装备属性!K$4*IF($CB15&lt;10,1,ROUNDDOWN($CB15,-1))+SUM(属性投放!L$37:L$45)*$CB15+VLOOKUP($CC$2,一级属性!$E$41:$P$64,COLUMNS(一级属性!$E$41:N$64),0)*($CB15+0.25*IF($CB15&lt;10,1,ROUNDDOWN($CB15,-1)))+VLOOKUP($CC$2,宝石属性!$B$43:$M$66,COLUMNS(宝石属性!$B$43:K$66),0)*10*VLOOKUP(ROUNDDOWN($CB15,-1),宝石属性!$B$25:$N$41,2,0)*VLOOKUP(ROUNDDOWN($CB15,-1),宝石属性!$B$25:$N$41,3,0)+VLOOKUP($CC$2,职业被动!$B$6:$M$29,COLUMNS(职业被动!$B$6:K$29),0)*$CB15,0)</f>
        <v>56</v>
      </c>
      <c r="CK15" s="9">
        <f>ROUND(属性投放!L$4+装备属性!L$4*IF($CB15&lt;10,1,ROUNDDOWN($CB15,-1))+SUM(属性投放!M$37:M$45)*$CB15+VLOOKUP($CC$2,一级属性!$E$41:$P$64,COLUMNS(一级属性!$E$41:O$64),0)*($CB15+0.25*IF($CB15&lt;10,1,ROUNDDOWN($CB15,-1)))+VLOOKUP($CC$2,宝石属性!$B$43:$M$66,COLUMNS(宝石属性!$B$43:L$66),0)*10*VLOOKUP(ROUNDDOWN($CB15,-1),宝石属性!$B$25:$N$41,2,0)*VLOOKUP(ROUNDDOWN($CB15,-1),宝石属性!$B$25:$N$41,3,0)+VLOOKUP($CC$2,职业被动!$B$6:$M$29,COLUMNS(职业被动!$B$6:L$29),0)*$CB15,0)</f>
        <v>4</v>
      </c>
      <c r="CL15" s="9">
        <f>ROUND(属性投放!M$4+装备属性!M$4*IF($CB15&lt;10,1,ROUNDDOWN($CB15,-1))+SUM(属性投放!N$37:N$45)*$CB15+VLOOKUP($CC$2,一级属性!$E$41:$P$64,COLUMNS(一级属性!$E$41:P$64),0)*($CB15+0.25*IF($CB15&lt;10,1,ROUNDDOWN($CB15,-1)))+VLOOKUP($CC$2,宝石属性!$B$43:$M$66,COLUMNS(宝石属性!$B$43:M$66),0)*10*VLOOKUP(ROUNDDOWN($CB15,-1),宝石属性!$B$25:$N$41,2,0)*VLOOKUP(ROUNDDOWN($CB15,-1),宝石属性!$B$25:$N$41,3,0)+VLOOKUP($CC$2,职业被动!$B$6:$M$29,COLUMNS(职业被动!$B$6:M$29),0)*$CB15,0)</f>
        <v>124</v>
      </c>
      <c r="CM15" s="48">
        <f>属性价值和能力评分!$F$9+ROUND(属性价值和能力评分!$F$38*10,0)*CB15+ROUND((SUM(装备属性!$W$9:$W$14)+属性价值和能力评分!$F$38*1.25+1.4+2.8)*IF(CB15&lt;10,1,ROUNDDOWN(CB15,-1)),0)+15*VLOOKUP(ROUNDDOWN(CB15,-1),宝石属性!$B$26:$D$41,2,0)*6*VLOOKUP(ROUNDDOWN(CB15,-1),宝石属性!$B$26:$D$41,3,0)+(属性价值和能力评分!$F$49*9+属性价值和能力评分!$F$50*2+属性价值和能力评分!$F$53*8/5)*CB15</f>
        <v>2502</v>
      </c>
      <c r="CO15" s="1">
        <v>12</v>
      </c>
      <c r="CP15" s="9">
        <f>ROUND(属性投放!D$4+装备属性!D$4*IF($CO15&lt;10,1,ROUNDDOWN($CO15,-1))+SUM(属性投放!E$37:E$45)*$CO15+VLOOKUP($CP$2,一级属性!$E$41:$P$64,COLUMNS(一级属性!$E$41:G$64),0)*($CO15+0.25*IF($CO15&lt;10,1,ROUNDDOWN($CO15,-1)))+VLOOKUP($CP$2,宝石属性!$B$43:$M$66,COLUMNS(宝石属性!$B$43:D$66),0)*10*VLOOKUP(ROUNDDOWN($CO15,-1),宝石属性!$B$25:$N$41,2,0)*VLOOKUP(ROUNDDOWN($CO15,-1),宝石属性!$B$25:$N$41,3,0)+VLOOKUP($CP$2,职业被动!$B$6:$M$29,COLUMNS(职业被动!$B$6:D$29),0)*$CO15,0)</f>
        <v>640</v>
      </c>
      <c r="CQ15" s="9">
        <f>ROUND(属性投放!E$4+装备属性!E$4*IF($CO15&lt;10,1,ROUNDDOWN($CO15,-1))+SUM(属性投放!F$37:F$45)*$CO15+VLOOKUP($CP$2,一级属性!$E$41:$P$64,COLUMNS(一级属性!$E$41:H$64),0)*($CO15+0.25*IF($CO15&lt;10,1,ROUNDDOWN($CO15,-1)))+VLOOKUP($CP$2,宝石属性!$B$43:$M$66,COLUMNS(宝石属性!$B$43:E$66),0)*10*VLOOKUP(ROUNDDOWN($CO15,-1),宝石属性!$B$25:$N$41,2,0)*VLOOKUP(ROUNDDOWN($CO15,-1),宝石属性!$B$25:$N$41,3,0)+VLOOKUP($CP$2,职业被动!$B$6:$M$29,COLUMNS(职业被动!$B$6:E$29),0)*$CO15,0)</f>
        <v>825</v>
      </c>
      <c r="CR15" s="9">
        <f>ROUND(属性投放!F$4+装备属性!F$4*IF($CO15&lt;10,1,ROUNDDOWN($CO15,-1))+SUM(属性投放!G$37:G$45)*$CO15+VLOOKUP($CP$2,一级属性!$E$41:$P$64,COLUMNS(一级属性!$E$41:I$64),0)*($CO15+0.25*IF($CO15&lt;10,1,ROUNDDOWN($CO15,-1)))+VLOOKUP($CP$2,宝石属性!$B$43:$M$66,COLUMNS(宝石属性!$B$43:F$66),0)*10*VLOOKUP(ROUNDDOWN($CO15,-1),宝石属性!$B$25:$N$41,2,0)*VLOOKUP(ROUNDDOWN($CO15,-1),宝石属性!$B$25:$N$41,3,0)+VLOOKUP($CP$2,职业被动!$B$6:$M$29,COLUMNS(职业被动!$B$6:F$29),0)*$CO15,0)</f>
        <v>206</v>
      </c>
      <c r="CS15" s="9">
        <f>ROUND(属性投放!G$4+装备属性!G$4*IF($CO15&lt;10,1,ROUNDDOWN($CO15,-1))+SUM(属性投放!H$37:H$45)*$CO15+VLOOKUP($CP$2,一级属性!$E$41:$P$64,COLUMNS(一级属性!$E$41:J$64),0)*($CO15+0.25*IF($CO15&lt;10,1,ROUNDDOWN($CO15,-1)))+VLOOKUP($CP$2,宝石属性!$B$43:$M$66,COLUMNS(宝石属性!$B$43:G$66),0)*10*VLOOKUP(ROUNDDOWN($CO15,-1),宝石属性!$B$25:$N$41,2,0)*VLOOKUP(ROUNDDOWN($CO15,-1),宝石属性!$B$25:$N$41,3,0)+VLOOKUP($CP$2,职业被动!$B$6:$M$29,COLUMNS(职业被动!$B$6:G$29),0)*$CO15,0)</f>
        <v>129</v>
      </c>
      <c r="CT15" s="9">
        <f>ROUND(属性投放!H$4+装备属性!H$4*IF($CO15&lt;10,1,ROUNDDOWN($CO15,-1))+SUM(属性投放!I$37:I$45)*$CO15+VLOOKUP($CP$2,一级属性!$E$41:$P$64,COLUMNS(一级属性!$E$41:K$64),0)*($CO15+0.25*IF($CO15&lt;10,1,ROUNDDOWN($CO15,-1)))+VLOOKUP($CP$2,宝石属性!$B$43:$M$66,COLUMNS(宝石属性!$B$43:H$66),0)*10*VLOOKUP(ROUNDDOWN($CO15,-1),宝石属性!$B$25:$N$41,2,0)*VLOOKUP(ROUNDDOWN($CO15,-1),宝石属性!$B$25:$N$41,3,0)+VLOOKUP($CP$2,职业被动!$B$6:$M$29,COLUMNS(职业被动!$B$6:H$29),0)*$CO15,0)</f>
        <v>242</v>
      </c>
      <c r="CU15" s="9">
        <f>ROUND(属性投放!I$4+装备属性!I$4*IF($CO15&lt;10,1,ROUNDDOWN($CO15,-1))+SUM(属性投放!J$37:J$45)*$CO15+VLOOKUP($CP$2,一级属性!$E$41:$P$64,COLUMNS(一级属性!$E$41:L$64),0)*($CO15+0.25*IF($CO15&lt;10,1,ROUNDDOWN($CO15,-1)))+VLOOKUP($CP$2,宝石属性!$B$43:$M$66,COLUMNS(宝石属性!$B$43:I$66),0)*10*VLOOKUP(ROUNDDOWN($CO15,-1),宝石属性!$B$25:$N$41,2,0)*VLOOKUP(ROUNDDOWN($CO15,-1),宝石属性!$B$25:$N$41,3,0)+VLOOKUP($CP$2,职业被动!$B$6:$M$29,COLUMNS(职业被动!$B$6:I$29),0)*$CO15,0)</f>
        <v>189</v>
      </c>
      <c r="CV15" s="9">
        <f>ROUND(属性投放!J$4+装备属性!J$4*IF($CO15&lt;10,1,ROUNDDOWN($CO15,-1))+SUM(属性投放!K$37:K$45)*$CO15+VLOOKUP($CP$2,一级属性!$E$41:$P$64,COLUMNS(一级属性!$E$41:M$64),0)*($CO15+0.25*IF($CO15&lt;10,1,ROUNDDOWN($CO15,-1)))+VLOOKUP($CP$2,宝石属性!$B$43:$M$66,COLUMNS(宝石属性!$B$43:J$66),0)*10*VLOOKUP(ROUNDDOWN($CO15,-1),宝石属性!$B$25:$N$41,2,0)*VLOOKUP(ROUNDDOWN($CO15,-1),宝石属性!$B$25:$N$41,3,0)+VLOOKUP($CP$2,职业被动!$B$6:$M$29,COLUMNS(职业被动!$B$6:J$29),0)*$CO15,0)</f>
        <v>80</v>
      </c>
      <c r="CW15" s="9">
        <f>ROUND(属性投放!K$4+装备属性!K$4*IF($CO15&lt;10,1,ROUNDDOWN($CO15,-1))+SUM(属性投放!L$37:L$45)*$CO15+VLOOKUP($CP$2,一级属性!$E$41:$P$64,COLUMNS(一级属性!$E$41:N$64),0)*($CO15+0.25*IF($CO15&lt;10,1,ROUNDDOWN($CO15,-1)))+VLOOKUP($CP$2,宝石属性!$B$43:$M$66,COLUMNS(宝石属性!$B$43:K$66),0)*10*VLOOKUP(ROUNDDOWN($CO15,-1),宝石属性!$B$25:$N$41,2,0)*VLOOKUP(ROUNDDOWN($CO15,-1),宝石属性!$B$25:$N$41,3,0)+VLOOKUP($CP$2,职业被动!$B$6:$M$29,COLUMNS(职业被动!$B$6:K$29),0)*$CO15,0)</f>
        <v>56</v>
      </c>
      <c r="CX15" s="9">
        <f>ROUND(属性投放!L$4+装备属性!L$4*IF($CO15&lt;10,1,ROUNDDOWN($CO15,-1))+SUM(属性投放!M$37:M$45)*$CO15+VLOOKUP($CP$2,一级属性!$E$41:$P$64,COLUMNS(一级属性!$E$41:O$64),0)*($CO15+0.25*IF($CO15&lt;10,1,ROUNDDOWN($CO15,-1)))+VLOOKUP($CP$2,宝石属性!$B$43:$M$66,COLUMNS(宝石属性!$B$43:L$66),0)*10*VLOOKUP(ROUNDDOWN($CO15,-1),宝石属性!$B$25:$N$41,2,0)*VLOOKUP(ROUNDDOWN($CO15,-1),宝石属性!$B$25:$N$41,3,0)+VLOOKUP($CP$2,职业被动!$B$6:$M$29,COLUMNS(职业被动!$B$6:L$29),0)*$CO15,0)</f>
        <v>4</v>
      </c>
      <c r="CY15" s="9">
        <f>ROUND(属性投放!M$4+装备属性!M$4*IF($CO15&lt;10,1,ROUNDDOWN($CO15,-1))+SUM(属性投放!N$37:N$45)*$CO15+VLOOKUP($CP$2,一级属性!$E$41:$P$64,COLUMNS(一级属性!$E$41:P$64),0)*($CO15+0.25*IF($CO15&lt;10,1,ROUNDDOWN($CO15,-1)))+VLOOKUP($CP$2,宝石属性!$B$43:$M$66,COLUMNS(宝石属性!$B$43:M$66),0)*10*VLOOKUP(ROUNDDOWN($CO15,-1),宝石属性!$B$25:$N$41,2,0)*VLOOKUP(ROUNDDOWN($CO15,-1),宝石属性!$B$25:$N$41,3,0)+VLOOKUP($CP$2,职业被动!$B$6:$M$29,COLUMNS(职业被动!$B$6:M$29),0)*$CO15,0)</f>
        <v>124</v>
      </c>
      <c r="CZ15" s="48">
        <f>属性价值和能力评分!$F$9+ROUND(属性价值和能力评分!$F$38*10,0)*CO15+ROUND((SUM(装备属性!$W$9:$W$14)+属性价值和能力评分!$F$38*1.25+1.4+2.8)*IF(CO15&lt;10,1,ROUNDDOWN(CO15,-1)),0)+15*VLOOKUP(ROUNDDOWN(CO15,-1),宝石属性!$B$26:$D$41,2,0)*6*VLOOKUP(ROUNDDOWN(CO15,-1),宝石属性!$B$26:$D$41,3,0)+(属性价值和能力评分!$F$49*9+属性价值和能力评分!$F$50*2+属性价值和能力评分!$F$53*8/5)*CO15</f>
        <v>2502</v>
      </c>
      <c r="DB15" s="1">
        <v>12</v>
      </c>
      <c r="DC15" s="9">
        <f>ROUND(属性投放!D$4+装备属性!D$4*IF($DB15&lt;10,1,ROUNDDOWN($DB15,-1))+SUM(属性投放!E$37:E$45)*$DB15+VLOOKUP($DC$2,一级属性!$E$41:$P$64,COLUMNS(一级属性!$E$41:G$64),0)*($DB15+0.25*IF($DB15&lt;10,1,ROUNDDOWN($DB15,-1)))+VLOOKUP($DC$2,宝石属性!$B$43:$M$66,COLUMNS(宝石属性!$B$43:D$66),0)*10*VLOOKUP(ROUNDDOWN($DB15,-1),宝石属性!$B$25:$N$41,2,0)*VLOOKUP(ROUNDDOWN($DB15,-1),宝石属性!$B$25:$N$41,3,0)+VLOOKUP($DC$2,职业被动!$B$6:$M$29,COLUMNS(职业被动!$B$6:D$29),0)*$DB15,0)</f>
        <v>724</v>
      </c>
      <c r="DD15" s="9">
        <f>ROUND(属性投放!E$4+装备属性!E$4*IF($DB15&lt;10,1,ROUNDDOWN($DB15,-1))+SUM(属性投放!F$37:F$45)*$DB15+VLOOKUP($DC$2,一级属性!$E$41:$P$64,COLUMNS(一级属性!$E$41:H$64),0)*($DB15+0.25*IF($DB15&lt;10,1,ROUNDDOWN($DB15,-1)))+VLOOKUP($DC$2,宝石属性!$B$43:$M$66,COLUMNS(宝石属性!$B$43:E$66),0)*10*VLOOKUP(ROUNDDOWN($DB15,-1),宝石属性!$B$25:$N$41,2,0)*VLOOKUP(ROUNDDOWN($DB15,-1),宝石属性!$B$25:$N$41,3,0)+VLOOKUP($DC$2,职业被动!$B$6:$M$29,COLUMNS(职业被动!$B$6:E$29),0)*$DB15,0)</f>
        <v>462</v>
      </c>
      <c r="DE15" s="9">
        <f>ROUND(属性投放!F$4+装备属性!F$4*IF($DB15&lt;10,1,ROUNDDOWN($DB15,-1))+SUM(属性投放!G$37:G$45)*$DB15+VLOOKUP($DC$2,一级属性!$E$41:$P$64,COLUMNS(一级属性!$E$41:I$64),0)*($DB15+0.25*IF($DB15&lt;10,1,ROUNDDOWN($DB15,-1)))+VLOOKUP($DC$2,宝石属性!$B$43:$M$66,COLUMNS(宝石属性!$B$43:F$66),0)*10*VLOOKUP(ROUNDDOWN($DB15,-1),宝石属性!$B$25:$N$41,2,0)*VLOOKUP(ROUNDDOWN($DB15,-1),宝石属性!$B$25:$N$41,3,0)+VLOOKUP($DC$2,职业被动!$B$6:$M$29,COLUMNS(职业被动!$B$6:F$29),0)*$DB15,0)</f>
        <v>206</v>
      </c>
      <c r="DF15" s="9">
        <f>ROUND(属性投放!G$4+装备属性!G$4*IF($DB15&lt;10,1,ROUNDDOWN($DB15,-1))+SUM(属性投放!H$37:H$45)*$DB15+VLOOKUP($DC$2,一级属性!$E$41:$P$64,COLUMNS(一级属性!$E$41:J$64),0)*($DB15+0.25*IF($DB15&lt;10,1,ROUNDDOWN($DB15,-1)))+VLOOKUP($DC$2,宝石属性!$B$43:$M$66,COLUMNS(宝石属性!$B$43:G$66),0)*10*VLOOKUP(ROUNDDOWN($DB15,-1),宝石属性!$B$25:$N$41,2,0)*VLOOKUP(ROUNDDOWN($DB15,-1),宝石属性!$B$25:$N$41,3,0)+VLOOKUP($DC$2,职业被动!$B$6:$M$29,COLUMNS(职业被动!$B$6:G$29),0)*$DB15,0)</f>
        <v>313</v>
      </c>
      <c r="DG15" s="9">
        <f>ROUND(属性投放!H$4+装备属性!H$4*IF($DB15&lt;10,1,ROUNDDOWN($DB15,-1))+SUM(属性投放!I$37:I$45)*$DB15+VLOOKUP($DC$2,一级属性!$E$41:$P$64,COLUMNS(一级属性!$E$41:K$64),0)*($DB15+0.25*IF($DB15&lt;10,1,ROUNDDOWN($DB15,-1)))+VLOOKUP($DC$2,宝石属性!$B$43:$M$66,COLUMNS(宝石属性!$B$43:H$66),0)*10*VLOOKUP(ROUNDDOWN($DB15,-1),宝石属性!$B$25:$N$41,2,0)*VLOOKUP(ROUNDDOWN($DB15,-1),宝石属性!$B$25:$N$41,3,0)+VLOOKUP($DC$2,职业被动!$B$6:$M$29,COLUMNS(职业被动!$B$6:H$29),0)*$DB15,0)</f>
        <v>145</v>
      </c>
      <c r="DH15" s="9">
        <f>ROUND(属性投放!I$4+装备属性!I$4*IF($DB15&lt;10,1,ROUNDDOWN($DB15,-1))+SUM(属性投放!J$37:J$45)*$DB15+VLOOKUP($DC$2,一级属性!$E$41:$P$64,COLUMNS(一级属性!$E$41:L$64),0)*($DB15+0.25*IF($DB15&lt;10,1,ROUNDDOWN($DB15,-1)))+VLOOKUP($DC$2,宝石属性!$B$43:$M$66,COLUMNS(宝石属性!$B$43:I$66),0)*10*VLOOKUP(ROUNDDOWN($DB15,-1),宝石属性!$B$25:$N$41,2,0)*VLOOKUP(ROUNDDOWN($DB15,-1),宝石属性!$B$25:$N$41,3,0)+VLOOKUP($DC$2,职业被动!$B$6:$M$29,COLUMNS(职业被动!$B$6:I$29),0)*$DB15,0)</f>
        <v>134</v>
      </c>
      <c r="DI15" s="9">
        <f>ROUND(属性投放!J$4+装备属性!J$4*IF($DB15&lt;10,1,ROUNDDOWN($DB15,-1))+SUM(属性投放!K$37:K$45)*$DB15+VLOOKUP($DC$2,一级属性!$E$41:$P$64,COLUMNS(一级属性!$E$41:M$64),0)*($DB15+0.25*IF($DB15&lt;10,1,ROUNDDOWN($DB15,-1)))+VLOOKUP($DC$2,宝石属性!$B$43:$M$66,COLUMNS(宝石属性!$B$43:J$66),0)*10*VLOOKUP(ROUNDDOWN($DB15,-1),宝石属性!$B$25:$N$41,2,0)*VLOOKUP(ROUNDDOWN($DB15,-1),宝石属性!$B$25:$N$41,3,0)+VLOOKUP($DC$2,职业被动!$B$6:$M$29,COLUMNS(职业被动!$B$6:J$29),0)*$DB15,0)</f>
        <v>95</v>
      </c>
      <c r="DJ15" s="9">
        <f>ROUND(属性投放!K$4+装备属性!K$4*IF($DB15&lt;10,1,ROUNDDOWN($DB15,-1))+SUM(属性投放!L$37:L$45)*$DB15+VLOOKUP($DC$2,一级属性!$E$41:$P$64,COLUMNS(一级属性!$E$41:N$64),0)*($DB15+0.25*IF($DB15&lt;10,1,ROUNDDOWN($DB15,-1)))+VLOOKUP($DC$2,宝石属性!$B$43:$M$66,COLUMNS(宝石属性!$B$43:K$66),0)*10*VLOOKUP(ROUNDDOWN($DB15,-1),宝石属性!$B$25:$N$41,2,0)*VLOOKUP(ROUNDDOWN($DB15,-1),宝石属性!$B$25:$N$41,3,0)+VLOOKUP($DC$2,职业被动!$B$6:$M$29,COLUMNS(职业被动!$B$6:K$29),0)*$DB15,0)</f>
        <v>56</v>
      </c>
      <c r="DK15" s="9">
        <f>ROUND(属性投放!L$4+装备属性!L$4*IF($DB15&lt;10,1,ROUNDDOWN($DB15,-1))+SUM(属性投放!M$37:M$45)*$DB15+VLOOKUP($DC$2,一级属性!$E$41:$P$64,COLUMNS(一级属性!$E$41:O$64),0)*($DB15+0.25*IF($DB15&lt;10,1,ROUNDDOWN($DB15,-1)))+VLOOKUP($DC$2,宝石属性!$B$43:$M$66,COLUMNS(宝石属性!$B$43:L$66),0)*10*VLOOKUP(ROUNDDOWN($DB15,-1),宝石属性!$B$25:$N$41,2,0)*VLOOKUP(ROUNDDOWN($DB15,-1),宝石属性!$B$25:$N$41,3,0)+VLOOKUP($DC$2,职业被动!$B$6:$M$29,COLUMNS(职业被动!$B$6:L$29),0)*$DB15,0)</f>
        <v>4</v>
      </c>
      <c r="DL15" s="9">
        <f>ROUND(属性投放!M$4+装备属性!M$4*IF($DB15&lt;10,1,ROUNDDOWN($DB15,-1))+SUM(属性投放!N$37:N$45)*$DB15+VLOOKUP($DC$2,一级属性!$E$41:$P$64,COLUMNS(一级属性!$E$41:P$64),0)*($DB15+0.25*IF($DB15&lt;10,1,ROUNDDOWN($DB15,-1)))+VLOOKUP($DC$2,宝石属性!$B$43:$M$66,COLUMNS(宝石属性!$B$43:M$66),0)*10*VLOOKUP(ROUNDDOWN($DB15,-1),宝石属性!$B$25:$N$41,2,0)*VLOOKUP(ROUNDDOWN($DB15,-1),宝石属性!$B$25:$N$41,3,0)+VLOOKUP($DC$2,职业被动!$B$6:$M$29,COLUMNS(职业被动!$B$6:M$29),0)*$DB15,0)</f>
        <v>124</v>
      </c>
      <c r="DM15" s="48">
        <f>属性价值和能力评分!$F$9+ROUND(属性价值和能力评分!$F$38*10,0)*DB15+ROUND((SUM(装备属性!$W$9:$W$14)+属性价值和能力评分!$F$38*1.25+1.4+2.8)*IF(DB15&lt;10,1,ROUNDDOWN(DB15,-1)),0)+15*VLOOKUP(ROUNDDOWN(DB15,-1),宝石属性!$B$26:$D$41,2,0)*6*VLOOKUP(ROUNDDOWN(DB15,-1),宝石属性!$B$26:$D$41,3,0)+(属性价值和能力评分!$F$49*9+属性价值和能力评分!$F$50*2+属性价值和能力评分!$F$53*8/5)*DB15</f>
        <v>2502</v>
      </c>
      <c r="DO15" s="1">
        <v>12</v>
      </c>
      <c r="DP15" s="9">
        <f>ROUND(属性投放!D$4+装备属性!D$4*IF($DO15&lt;10,1,ROUNDDOWN($DO15,-1))+SUM(属性投放!E$37:E$45)*$DO15+VLOOKUP($DP$2,一级属性!$E$41:$P$64,COLUMNS(一级属性!$E$41:G$64),0)*($DO15+0.25*IF($DO15&lt;10,1,ROUNDDOWN($DO15,-1)))+VLOOKUP($DP$2,宝石属性!$B$43:$M$66,COLUMNS(宝石属性!$B$43:D$66),0)*10*VLOOKUP(ROUNDDOWN($DO15,-1),宝石属性!$B$25:$N$41,2,0)*VLOOKUP(ROUNDDOWN($DO15,-1),宝石属性!$B$25:$N$41,3,0)+VLOOKUP($DP$2,职业被动!$B$6:$M$29,COLUMNS(职业被动!$B$6:D$29),0)*$DO15,0)</f>
        <v>1388</v>
      </c>
      <c r="DQ15" s="9">
        <f>ROUND(属性投放!E$4+装备属性!E$4*IF($DO15&lt;10,1,ROUNDDOWN($DO15,-1))+SUM(属性投放!F$37:F$45)*$DO15+VLOOKUP($DP$2,一级属性!$E$41:$P$64,COLUMNS(一级属性!$E$41:H$64),0)*($DO15+0.25*IF($DO15&lt;10,1,ROUNDDOWN($DO15,-1)))+VLOOKUP($DP$2,宝石属性!$B$43:$M$66,COLUMNS(宝石属性!$B$43:E$66),0)*10*VLOOKUP(ROUNDDOWN($DO15,-1),宝石属性!$B$25:$N$41,2,0)*VLOOKUP(ROUNDDOWN($DO15,-1),宝石属性!$B$25:$N$41,3,0)+VLOOKUP($DP$2,职业被动!$B$6:$M$29,COLUMNS(职业被动!$B$6:E$29),0)*$DO15,0)</f>
        <v>462</v>
      </c>
      <c r="DR15" s="9">
        <f>ROUND(属性投放!F$4+装备属性!F$4*IF($DO15&lt;10,1,ROUNDDOWN($DO15,-1))+SUM(属性投放!G$37:G$45)*$DO15+VLOOKUP($DP$2,一级属性!$E$41:$P$64,COLUMNS(一级属性!$E$41:I$64),0)*($DO15+0.25*IF($DO15&lt;10,1,ROUNDDOWN($DO15,-1)))+VLOOKUP($DP$2,宝石属性!$B$43:$M$66,COLUMNS(宝石属性!$B$43:F$66),0)*10*VLOOKUP(ROUNDDOWN($DO15,-1),宝石属性!$B$25:$N$41,2,0)*VLOOKUP(ROUNDDOWN($DO15,-1),宝石属性!$B$25:$N$41,3,0)+VLOOKUP($DP$2,职业被动!$B$6:$M$29,COLUMNS(职业被动!$B$6:F$29),0)*$DO15,0)</f>
        <v>206</v>
      </c>
      <c r="DS15" s="9">
        <f>ROUND(属性投放!G$4+装备属性!G$4*IF($DO15&lt;10,1,ROUNDDOWN($DO15,-1))+SUM(属性投放!H$37:H$45)*$DO15+VLOOKUP($DP$2,一级属性!$E$41:$P$64,COLUMNS(一级属性!$E$41:J$64),0)*($DO15+0.25*IF($DO15&lt;10,1,ROUNDDOWN($DO15,-1)))+VLOOKUP($DP$2,宝石属性!$B$43:$M$66,COLUMNS(宝石属性!$B$43:G$66),0)*10*VLOOKUP(ROUNDDOWN($DO15,-1),宝石属性!$B$25:$N$41,2,0)*VLOOKUP(ROUNDDOWN($DO15,-1),宝石属性!$B$25:$N$41,3,0)+VLOOKUP($DP$2,职业被动!$B$6:$M$29,COLUMNS(职业被动!$B$6:G$29),0)*$DO15,0)</f>
        <v>129</v>
      </c>
      <c r="DT15" s="9">
        <f>ROUND(属性投放!H$4+装备属性!H$4*IF($DO15&lt;10,1,ROUNDDOWN($DO15,-1))+SUM(属性投放!I$37:I$45)*$DO15+VLOOKUP($DP$2,一级属性!$E$41:$P$64,COLUMNS(一级属性!$E$41:K$64),0)*($DO15+0.25*IF($DO15&lt;10,1,ROUNDDOWN($DO15,-1)))+VLOOKUP($DP$2,宝石属性!$B$43:$M$66,COLUMNS(宝石属性!$B$43:H$66),0)*10*VLOOKUP(ROUNDDOWN($DO15,-1),宝石属性!$B$25:$N$41,2,0)*VLOOKUP(ROUNDDOWN($DO15,-1),宝石属性!$B$25:$N$41,3,0)+VLOOKUP($DP$2,职业被动!$B$6:$M$29,COLUMNS(职业被动!$B$6:H$29),0)*$DO15,0)</f>
        <v>157</v>
      </c>
      <c r="DU15" s="9">
        <f>ROUND(属性投放!I$4+装备属性!I$4*IF($DO15&lt;10,1,ROUNDDOWN($DO15,-1))+SUM(属性投放!J$37:J$45)*$DO15+VLOOKUP($DP$2,一级属性!$E$41:$P$64,COLUMNS(一级属性!$E$41:L$64),0)*($DO15+0.25*IF($DO15&lt;10,1,ROUNDDOWN($DO15,-1)))+VLOOKUP($DP$2,宝石属性!$B$43:$M$66,COLUMNS(宝石属性!$B$43:I$66),0)*10*VLOOKUP(ROUNDDOWN($DO15,-1),宝石属性!$B$25:$N$41,2,0)*VLOOKUP(ROUNDDOWN($DO15,-1),宝石属性!$B$25:$N$41,3,0)+VLOOKUP($DP$2,职业被动!$B$6:$M$29,COLUMNS(职业被动!$B$6:I$29),0)*$DO15,0)</f>
        <v>134</v>
      </c>
      <c r="DV15" s="9">
        <f>ROUND(属性投放!J$4+装备属性!J$4*IF($DO15&lt;10,1,ROUNDDOWN($DO15,-1))+SUM(属性投放!K$37:K$45)*$DO15+VLOOKUP($DP$2,一级属性!$E$41:$P$64,COLUMNS(一级属性!$E$41:M$64),0)*($DO15+0.25*IF($DO15&lt;10,1,ROUNDDOWN($DO15,-1)))+VLOOKUP($DP$2,宝石属性!$B$43:$M$66,COLUMNS(宝石属性!$B$43:J$66),0)*10*VLOOKUP(ROUNDDOWN($DO15,-1),宝石属性!$B$25:$N$41,2,0)*VLOOKUP(ROUNDDOWN($DO15,-1),宝石属性!$B$25:$N$41,3,0)+VLOOKUP($DP$2,职业被动!$B$6:$M$29,COLUMNS(职业被动!$B$6:J$29),0)*$DO15,0)</f>
        <v>95</v>
      </c>
      <c r="DW15" s="9">
        <f>ROUND(属性投放!K$4+装备属性!K$4*IF($DO15&lt;10,1,ROUNDDOWN($DO15,-1))+SUM(属性投放!L$37:L$45)*$DO15+VLOOKUP($DP$2,一级属性!$E$41:$P$64,COLUMNS(一级属性!$E$41:N$64),0)*($DO15+0.25*IF($DO15&lt;10,1,ROUNDDOWN($DO15,-1)))+VLOOKUP($DP$2,宝石属性!$B$43:$M$66,COLUMNS(宝石属性!$B$43:K$66),0)*10*VLOOKUP(ROUNDDOWN($DO15,-1),宝石属性!$B$25:$N$41,2,0)*VLOOKUP(ROUNDDOWN($DO15,-1),宝石属性!$B$25:$N$41,3,0)+VLOOKUP($DP$2,职业被动!$B$6:$M$29,COLUMNS(职业被动!$B$6:K$29),0)*$DO15,0)</f>
        <v>56</v>
      </c>
      <c r="DX15" s="9">
        <f>ROUND(属性投放!L$4+装备属性!L$4*IF($DO15&lt;10,1,ROUNDDOWN($DO15,-1))+SUM(属性投放!M$37:M$45)*$DO15+VLOOKUP($DP$2,一级属性!$E$41:$P$64,COLUMNS(一级属性!$E$41:O$64),0)*($DO15+0.25*IF($DO15&lt;10,1,ROUNDDOWN($DO15,-1)))+VLOOKUP($DP$2,宝石属性!$B$43:$M$66,COLUMNS(宝石属性!$B$43:L$66),0)*10*VLOOKUP(ROUNDDOWN($DO15,-1),宝石属性!$B$25:$N$41,2,0)*VLOOKUP(ROUNDDOWN($DO15,-1),宝石属性!$B$25:$N$41,3,0)+VLOOKUP($DP$2,职业被动!$B$6:$M$29,COLUMNS(职业被动!$B$6:L$29),0)*$DO15,0)</f>
        <v>4</v>
      </c>
      <c r="DY15" s="9">
        <f>ROUND(属性投放!M$4+装备属性!M$4*IF($DO15&lt;10,1,ROUNDDOWN($DO15,-1))+SUM(属性投放!N$37:N$45)*$DO15+VLOOKUP($DP$2,一级属性!$E$41:$P$64,COLUMNS(一级属性!$E$41:P$64),0)*($DO15+0.25*IF($DO15&lt;10,1,ROUNDDOWN($DO15,-1)))+VLOOKUP($DP$2,宝石属性!$B$43:$M$66,COLUMNS(宝石属性!$B$43:M$66),0)*10*VLOOKUP(ROUNDDOWN($DO15,-1),宝石属性!$B$25:$N$41,2,0)*VLOOKUP(ROUNDDOWN($DO15,-1),宝石属性!$B$25:$N$41,3,0)+VLOOKUP($DP$2,职业被动!$B$6:$M$29,COLUMNS(职业被动!$B$6:M$29),0)*$DO15,0)</f>
        <v>124</v>
      </c>
      <c r="DZ15" s="48">
        <f>属性价值和能力评分!$F$9+ROUND(属性价值和能力评分!$F$38*10,0)*DO15+ROUND((SUM(装备属性!$W$9:$W$14)+属性价值和能力评分!$F$38*1.25+1.4+2.8)*IF(DO15&lt;10,1,ROUNDDOWN(DO15,-1)),0)+15*VLOOKUP(ROUNDDOWN(DO15,-1),宝石属性!$B$26:$D$41,2,0)*6*VLOOKUP(ROUNDDOWN(DO15,-1),宝石属性!$B$26:$D$41,3,0)+(属性价值和能力评分!$F$49*9+属性价值和能力评分!$F$50*2+属性价值和能力评分!$F$53*8/5)*DO15</f>
        <v>2502</v>
      </c>
      <c r="EA15" s="17"/>
      <c r="EB15" s="1">
        <v>12</v>
      </c>
      <c r="EC15" s="1">
        <f>ROUND(CC15/MAX(CE15/10,((CE15*(1+属性投放!$E$8)-CF15+属性投放!$F$8*EB15)*(1+属性投放!$G$8)*(1+属性投放!$H$8))),1)</f>
        <v>2.7</v>
      </c>
      <c r="ED15" s="1">
        <f>ROUND(CP15/MAX(CE15/10,((CE15*(1+属性投放!$E$8)-CS15+属性投放!$F$8*EB15)*(1+属性投放!$G$8)*(1+属性投放!$H$8))),1)</f>
        <v>2.6</v>
      </c>
      <c r="EE15" s="1">
        <f>ROUND(DC15/MAX(CE15/10,((CE15*(1+属性投放!$E$8)-DF15+属性投放!$F$8*EB15)*(1+属性投放!$G$8)*(1+属性投放!$H$8))),1)</f>
        <v>16.600000000000001</v>
      </c>
      <c r="EF15" s="1">
        <f>ROUND(DP15/MAX(CE15/10,((CE15*(1+属性投放!$E$8)-DS15+属性投放!$F$8*EB15)*(1+属性投放!$G$8)*(1+属性投放!$H$8))),1)</f>
        <v>5.6</v>
      </c>
      <c r="EH15" s="1">
        <f>ROUND(CC15/MAX(属性投放!$F$9*EB15,((CT15*(1+属性投放!$E$9)-CH15+属性投放!$F$9*EB15)*(1+属性投放!$G$9)*(1+属性投放!$H$9))),1)</f>
        <v>2.4</v>
      </c>
      <c r="EI15" s="1">
        <f>ROUND(CP15/MAX(属性投放!$F$9*EB15,((CT15*(1+属性投放!$E$9)-CU15+属性投放!$F$9*EB15)*(1+属性投放!$G$9)*(1+属性投放!$H$9))),1)</f>
        <v>2.9</v>
      </c>
      <c r="EJ15" s="1">
        <f>ROUND(DC15/MAX(属性投放!$F$9*EB15,((CT15*(1+属性投放!$E$9)-DH15+属性投放!$F$9*EB15)*(1+属性投放!$G$9)*(1+属性投放!$H$9))),1)</f>
        <v>2.6</v>
      </c>
      <c r="EK15" s="1">
        <f>ROUND(DP15/MAX(属性投放!$F$9*EB15,((CT15*(1+属性投放!$E$9)-DU15+属性投放!$F$9*EB15)*(1+属性投放!$G$9)*(1+属性投放!$H$9))),1)</f>
        <v>4.9000000000000004</v>
      </c>
      <c r="EM15" s="1">
        <f>ROUND(CC15/((BW15*(1+属性投放!$E$10)+属性投放!$F$10*EB15)*(1+属性投放!$G$10)*(1+属性投放!$H$10)),1)</f>
        <v>6.6</v>
      </c>
      <c r="EN15" s="1">
        <f>ROUND(CP15/((BW15*(1+属性投放!$E$10)+属性投放!$F$10*EB15)*(1+属性投放!$G$10)*(1+属性投放!$H$10)),1)</f>
        <v>6.6</v>
      </c>
      <c r="EO15" s="1">
        <f>ROUND(DC15/((BW15*(1+属性投放!$E$10)+属性投放!$F$10*EB15)*(1+属性投放!$G$10)*(1+属性投放!$H$10)),1)</f>
        <v>7.4</v>
      </c>
      <c r="EP15" s="1">
        <f>ROUND(DP15/((BW15*(1+属性投放!$E$10)+属性投放!$F$10*EB15)*(1+属性投放!$G$10)*(1+属性投放!$H$10)),1)</f>
        <v>14.2</v>
      </c>
    </row>
    <row r="16" spans="2:146">
      <c r="B16" s="1">
        <v>13</v>
      </c>
      <c r="C16" s="9">
        <f>ROUND(属性投放!D$4+装备属性!D$4*IF($B16&lt;10,1,ROUNDDOWN($B16,-1))+SUM(属性投放!E$37:E$45)*$B16+VLOOKUP($C$2,一级属性!$E$41:$P$64,COLUMNS(一级属性!$E$41:G$64),0)*($B16+0.25*IF($B16&lt;10,1,ROUNDDOWN($B16,-1)))+VLOOKUP($C$2,宝石属性!$B$43:$M$66,COLUMNS(宝石属性!$B$43:D$66),0)*10*VLOOKUP(ROUNDDOWN($B16,-1),宝石属性!$B$25:$N$41,2,0)*VLOOKUP(ROUNDDOWN($B16,-1),宝石属性!$B$25:$N$41,3,0)+VLOOKUP($C$2,职业被动!$B$6:$M$29,COLUMNS(职业被动!$B$6:D$29),0)*$B16,0)</f>
        <v>787</v>
      </c>
      <c r="D16" s="9">
        <f>ROUND(属性投放!E$4+装备属性!E$4*IF($B16&lt;10,1,ROUNDDOWN($B16,-1))+SUM(属性投放!F$37:F$38)*$B16+VLOOKUP($C$2,一级属性!$E$67:$P$90,COLUMNS(一级属性!$E$67:H$90),0)*$B16+VLOOKUP($C$2,宝石属性!$B$43:$M$66,COLUMNS(宝石属性!$B$43:E$66),0)*10*VLOOKUP(ROUNDDOWN($B16,-1),宝石属性!$B$25:$N$41,2,0)*VLOOKUP(ROUNDDOWN($B16,-1),宝石属性!$B$25:$N$41,3,0)+VLOOKUP($C$2,职业被动!$B$6:$M$29,COLUMNS(职业被动!$B$6:E$29),0)*$B16,0)</f>
        <v>477</v>
      </c>
      <c r="E16" s="9">
        <f>ROUND(属性投放!F$4+装备属性!F$4*IF($B16&lt;10,1,ROUNDDOWN($B16,-1))+SUM(属性投放!G$37:G$38)*$B16+VLOOKUP($C$2,一级属性!$E$67:$P$90,COLUMNS(一级属性!$E$67:I$90),0)*$B16+VLOOKUP($C$2,宝石属性!$B$43:$M$66,COLUMNS(宝石属性!$B$43:F$66),0)*10*VLOOKUP(ROUNDDOWN($B16,-1),宝石属性!$B$25:$N$41,2,0)*VLOOKUP(ROUNDDOWN($B16,-1),宝石属性!$B$25:$N$41,3,0)+VLOOKUP($C$2,职业被动!$B$6:$M$29,COLUMNS(职业被动!$B$6:F$29),0)*$B16,0)</f>
        <v>306</v>
      </c>
      <c r="F16" s="9">
        <f>ROUND(属性投放!G$4+装备属性!G$4*IF($B16&lt;10,1,ROUNDDOWN($B16,-1))+SUM(属性投放!H$37:H$38)*$B16+VLOOKUP($C$2,一级属性!$E$67:$P$90,COLUMNS(一级属性!$E$67:J$90),0)*$B16+VLOOKUP($C$2,宝石属性!$B$43:$M$66,COLUMNS(宝石属性!$B$43:G$66),0)*10*VLOOKUP(ROUNDDOWN($B16,-1),宝石属性!$B$25:$N$41,2,0)*VLOOKUP(ROUNDDOWN($B16,-1),宝石属性!$B$25:$N$41,3,0)+VLOOKUP($C$2,职业被动!$B$6:$M$29,COLUMNS(职业被动!$B$6:G$29),0)*$B16,0)</f>
        <v>146</v>
      </c>
      <c r="G16" s="9">
        <f>ROUND(属性投放!H$4+装备属性!H$4*IF($B16&lt;10,1,ROUNDDOWN($B16,-1))+SUM(属性投放!I$37:I$38)*$B16+VLOOKUP($C$2,一级属性!$E$67:$P$90,COLUMNS(一级属性!$E$67:K$90),0)*$B16+VLOOKUP($C$2,宝石属性!$B$43:$M$66,COLUMNS(宝石属性!$B$43:H$66),0)*10*VLOOKUP(ROUNDDOWN($B16,-1),宝石属性!$B$25:$N$41,2,0)*VLOOKUP(ROUNDDOWN($B16,-1),宝石属性!$B$25:$N$41,3,0)+VLOOKUP($C$2,职业被动!$B$6:$M$29,COLUMNS(职业被动!$B$6:H$29),0)*$B16,0)</f>
        <v>147</v>
      </c>
      <c r="H16" s="9">
        <f>ROUND(属性投放!I$4+装备属性!I$4*IF($B16&lt;10,1,ROUNDDOWN($B16,-1))+SUM(属性投放!J$37:J$38)*$B16+VLOOKUP($C$2,一级属性!$E$67:$P$90,COLUMNS(一级属性!$E$67:L$90),0)*$B16+VLOOKUP($C$2,宝石属性!$B$43:$M$66,COLUMNS(宝石属性!$B$43:I$66),0)*10*VLOOKUP(ROUNDDOWN($B16,-1),宝石属性!$B$25:$N$41,2,0)*VLOOKUP(ROUNDDOWN($B16,-1),宝石属性!$B$25:$N$41,3,0)+VLOOKUP($C$2,职业被动!$B$6:$M$29,COLUMNS(职业被动!$B$6:I$29),0)*$B16,0)</f>
        <v>154</v>
      </c>
      <c r="I16" s="9">
        <f>ROUND(属性投放!J$4+装备属性!J$4*IF($B16&lt;10,1,ROUNDDOWN($B16,-1))+SUM(属性投放!K$37:K$38)*$B16+VLOOKUP($C$2,一级属性!$E$67:$P$90,COLUMNS(一级属性!$E$67:M$90),0)*$B16+VLOOKUP($C$2,宝石属性!$B$43:$M$66,COLUMNS(宝石属性!$B$43:J$66),0)*10*VLOOKUP(ROUNDDOWN($B16,-1),宝石属性!$B$25:$N$41,2,0)*VLOOKUP(ROUNDDOWN($B16,-1),宝石属性!$B$25:$N$41,3,0)+VLOOKUP($C$2,职业被动!$B$6:$M$29,COLUMNS(职业被动!$B$6:J$29),0)*$B16,0)</f>
        <v>100</v>
      </c>
      <c r="J16" s="9">
        <f>ROUND(属性投放!K$4+装备属性!K$4*IF($B16&lt;10,1,ROUNDDOWN($B16,-1))+SUM(属性投放!L$37:L$38)*$B16+VLOOKUP($C$2,一级属性!$E$67:$P$90,COLUMNS(一级属性!$E$67:N$90),0)*$B16+VLOOKUP($C$2,宝石属性!$B$43:$M$66,COLUMNS(宝石属性!$B$43:K$66),0)*10*VLOOKUP(ROUNDDOWN($B16,-1),宝石属性!$B$25:$N$41,2,0)*VLOOKUP(ROUNDDOWN($B16,-1),宝石属性!$B$25:$N$41,3,0)+VLOOKUP($C$2,职业被动!$B$6:$M$29,COLUMNS(职业被动!$B$6:K$29),0)*$B16,0)</f>
        <v>57</v>
      </c>
      <c r="K16" s="9">
        <f>ROUND(属性投放!L$4+装备属性!L$4*IF($B16&lt;10,1,ROUNDDOWN($B16,-1))+SUM(属性投放!M$37:M$38)*$B16+VLOOKUP($C$2,一级属性!$E$67:$P$90,COLUMNS(一级属性!$E$67:O$90),0)*$B16+VLOOKUP($C$2,宝石属性!$B$43:$M$66,COLUMNS(宝石属性!$B$43:L$66),0)*10*VLOOKUP(ROUNDDOWN($B16,-1),宝石属性!$B$25:$N$41,2,0)*VLOOKUP(ROUNDDOWN($B16,-1),宝石属性!$B$25:$N$41,3,0)+VLOOKUP($C$2,职业被动!$B$6:$M$29,COLUMNS(职业被动!$B$6:L$29),0)*$B16,0)</f>
        <v>4</v>
      </c>
      <c r="L16" s="9">
        <f>ROUND(属性投放!M$4+装备属性!M$4*IF($B16&lt;10,1,ROUNDDOWN($B16,-1))+SUM(属性投放!N$37:N$38)*$B16+VLOOKUP($C$2,一级属性!$E$67:$P$90,COLUMNS(一级属性!$E$67:P$90),0)*$B16+VLOOKUP($C$2,宝石属性!$B$43:$M$66,COLUMNS(宝石属性!$B$43:M$66),0)*10*VLOOKUP(ROUNDDOWN($B16,-1),宝石属性!$B$25:$N$41,2,0)*VLOOKUP(ROUNDDOWN($B16,-1),宝石属性!$B$25:$N$41,3,0)+VLOOKUP($C$2,职业被动!$B$6:$M$29,COLUMNS(职业被动!$B$6:M$29),0)*$B16,0)</f>
        <v>134</v>
      </c>
      <c r="M16" s="48">
        <f>属性价值和能力评分!$F$9+ROUND(属性价值和能力评分!$F$38*10,0)*B16+ROUND((SUM(装备属性!$W$9:$W$14)+属性价值和能力评分!$F$38*1.25+1.4+2.8)*IF(B16&lt;10,1,ROUNDDOWN(B16,-1)),0)+15*VLOOKUP(ROUNDDOWN(B16,-1),宝石属性!$B$26:$D$41,2,0)*6*VLOOKUP(ROUNDDOWN(B16,-1),宝石属性!$B$26:$D$41,3,0)+(属性价值和能力评分!$F$49*9+属性价值和能力评分!$F$50*2+属性价值和能力评分!$F$53*8/5)*B16</f>
        <v>2622</v>
      </c>
      <c r="N16" s="20"/>
      <c r="O16" s="1">
        <v>13</v>
      </c>
      <c r="P16" s="9">
        <f>ROUND(属性投放!D$4+装备属性!D$4*IF($O16&lt;10,1,ROUNDDOWN($O16,-1))+SUM(属性投放!E$37:E$45)*$O16+VLOOKUP($P$2,一级属性!$E$41:$P$64,COLUMNS(一级属性!$E$41:G$64),0)*($O16+0.25*IF($O16&lt;10,1,ROUNDDOWN($O16,-1)))+VLOOKUP($P$2,宝石属性!$B$43:$M$66,COLUMNS(宝石属性!$B$43:D$66),0)*10*VLOOKUP(ROUNDDOWN($O16,-1),宝石属性!$B$25:$N$41,2,0)*VLOOKUP(ROUNDDOWN($O16,-1),宝石属性!$B$25:$N$41,3,0)+VLOOKUP($P$2,职业被动!$B$6:$M$29,COLUMNS(职业被动!$B$6:D$29),0)*$O16,0)</f>
        <v>969</v>
      </c>
      <c r="Q16" s="9">
        <f>ROUND(属性投放!E$4+装备属性!E$4*IF($O16&lt;10,1,ROUNDDOWN($O16,-1))+SUM(属性投放!F$37:F$45)*$O16+VLOOKUP($P$2,一级属性!$E$41:$P$64,COLUMNS(一级属性!$E$41:H$64),0)*($O16+0.25*IF($O16&lt;10,1,ROUNDDOWN($O16,-1)))+VLOOKUP($P$2,宝石属性!$B$43:$M$66,COLUMNS(宝石属性!$B$43:E$66),0)*10*VLOOKUP(ROUNDDOWN($O16,-1),宝石属性!$B$25:$N$41,2,0)*VLOOKUP(ROUNDDOWN($O16,-1),宝石属性!$B$25:$N$41,3,0)+VLOOKUP($P$2,职业被动!$B$6:$M$29,COLUMNS(职业被动!$B$6:E$29),0)*$O16,0)</f>
        <v>710</v>
      </c>
      <c r="R16" s="9">
        <f>ROUND(属性投放!F$4+装备属性!F$4*IF($O16&lt;10,1,ROUNDDOWN($O16,-1))+SUM(属性投放!G$37:G$45)*$O16+VLOOKUP($P$2,一级属性!$E$41:$P$64,COLUMNS(一级属性!$E$41:I$64),0)*($O16+0.25*IF($O16&lt;10,1,ROUNDDOWN($O16,-1)))+VLOOKUP($P$2,宝石属性!$B$43:$M$66,COLUMNS(宝石属性!$B$43:F$66),0)*10*VLOOKUP(ROUNDDOWN($O16,-1),宝石属性!$B$25:$N$41,2,0)*VLOOKUP(ROUNDDOWN($O16,-1),宝石属性!$B$25:$N$41,3,0)+VLOOKUP($P$2,职业被动!$B$6:$M$29,COLUMNS(职业被动!$B$6:F$29),0)*$O16,0)</f>
        <v>208</v>
      </c>
      <c r="S16" s="9">
        <f>ROUND(属性投放!G$4+装备属性!G$4*IF($O16&lt;10,1,ROUNDDOWN($O16,-1))+SUM(属性投放!H$37:H$45)*$O16+VLOOKUP($P$2,一级属性!$E$41:$P$64,COLUMNS(一级属性!$E$41:J$64),0)*($O16+0.25*IF($O16&lt;10,1,ROUNDDOWN($O16,-1)))+VLOOKUP($P$2,宝石属性!$B$43:$M$66,COLUMNS(宝石属性!$B$43:G$66),0)*10*VLOOKUP(ROUNDDOWN($O16,-1),宝石属性!$B$25:$N$41,2,0)*VLOOKUP(ROUNDDOWN($O16,-1),宝石属性!$B$25:$N$41,3,0)+VLOOKUP($P$2,职业被动!$B$6:$M$29,COLUMNS(职业被动!$B$6:G$29),0)*$O16,0)</f>
        <v>133</v>
      </c>
      <c r="T16" s="9">
        <f>ROUND(属性投放!H$4+装备属性!H$4*IF($O16&lt;10,1,ROUNDDOWN($O16,-1))+SUM(属性投放!I$37:I$45)*$O16+VLOOKUP($P$2,一级属性!$E$41:$P$64,COLUMNS(一级属性!$E$41:K$64),0)*($O16+0.25*IF($O16&lt;10,1,ROUNDDOWN($O16,-1)))+VLOOKUP($P$2,宝石属性!$B$43:$M$66,COLUMNS(宝石属性!$B$43:H$66),0)*10*VLOOKUP(ROUNDDOWN($O16,-1),宝石属性!$B$25:$N$41,2,0)*VLOOKUP(ROUNDDOWN($O16,-1),宝石属性!$B$25:$N$41,3,0)+VLOOKUP($P$2,职业被动!$B$6:$M$29,COLUMNS(职业被动!$B$6:H$29),0)*$O16,0)</f>
        <v>207</v>
      </c>
      <c r="U16" s="9">
        <f>ROUND(属性投放!I$4+装备属性!I$4*IF($O16&lt;10,1,ROUNDDOWN($O16,-1))+SUM(属性投放!J$37:J$45)*$O16+VLOOKUP($P$2,一级属性!$E$41:$P$64,COLUMNS(一级属性!$E$41:L$64),0)*($O16+0.25*IF($O16&lt;10,1,ROUNDDOWN($O16,-1)))+VLOOKUP($P$2,宝石属性!$B$43:$M$66,COLUMNS(宝石属性!$B$43:I$66),0)*10*VLOOKUP(ROUNDDOWN($O16,-1),宝石属性!$B$25:$N$41,2,0)*VLOOKUP(ROUNDDOWN($O16,-1),宝石属性!$B$25:$N$41,3,0)+VLOOKUP($P$2,职业被动!$B$6:$M$29,COLUMNS(职业被动!$B$6:I$29),0)*$O16,0)</f>
        <v>161</v>
      </c>
      <c r="V16" s="9">
        <f>ROUND(属性投放!J$4+装备属性!J$4*IF($O16&lt;10,1,ROUNDDOWN($O16,-1))+SUM(属性投放!K$37:K$45)*$O16+VLOOKUP($P$2,一级属性!$E$41:$P$64,COLUMNS(一级属性!$E$41:M$64),0)*($O16+0.25*IF($O16&lt;10,1,ROUNDDOWN($O16,-1)))+VLOOKUP($P$2,宝石属性!$B$43:$M$66,COLUMNS(宝石属性!$B$43:J$66),0)*10*VLOOKUP(ROUNDDOWN($O16,-1),宝石属性!$B$25:$N$41,2,0)*VLOOKUP(ROUNDDOWN($O16,-1),宝石属性!$B$25:$N$41,3,0)+VLOOKUP($P$2,职业被动!$B$6:$M$29,COLUMNS(职业被动!$B$6:J$29),0)*$O16,0)</f>
        <v>110</v>
      </c>
      <c r="W16" s="9">
        <f>ROUND(属性投放!K$4+装备属性!K$4*IF($O16&lt;10,1,ROUNDDOWN($O16,-1))+SUM(属性投放!L$37:L$45)*$O16+VLOOKUP($P$2,一级属性!$E$41:$P$64,COLUMNS(一级属性!$E$41:N$64),0)*($O16+0.25*IF($O16&lt;10,1,ROUNDDOWN($O16,-1)))+VLOOKUP($P$2,宝石属性!$B$43:$M$66,COLUMNS(宝石属性!$B$43:K$66),0)*10*VLOOKUP(ROUNDDOWN($O16,-1),宝石属性!$B$25:$N$41,2,0)*VLOOKUP(ROUNDDOWN($O16,-1),宝石属性!$B$25:$N$41,3,0)+VLOOKUP($P$2,职业被动!$B$6:$M$29,COLUMNS(职业被动!$B$6:K$29),0)*$O16,0)</f>
        <v>57</v>
      </c>
      <c r="X16" s="9">
        <f>ROUND(属性投放!L$4+装备属性!L$4*IF($O16&lt;10,1,ROUNDDOWN($O16,-1))+SUM(属性投放!M$37:M$45)*$O16+VLOOKUP($P$2,一级属性!$E$41:$P$64,COLUMNS(一级属性!$E$41:O$64),0)*($O16+0.25*IF($O16&lt;10,1,ROUNDDOWN($O16,-1)))+VLOOKUP($P$2,宝石属性!$B$43:$M$66,COLUMNS(宝石属性!$B$43:L$66),0)*10*VLOOKUP(ROUNDDOWN($O16,-1),宝石属性!$B$25:$N$41,2,0)*VLOOKUP(ROUNDDOWN($O16,-1),宝石属性!$B$25:$N$41,3,0)+VLOOKUP($P$2,职业被动!$B$6:$M$29,COLUMNS(职业被动!$B$6:L$29),0)*$O16,0)</f>
        <v>4</v>
      </c>
      <c r="Y16" s="9">
        <f>ROUND(属性投放!M$4+装备属性!M$4*IF($O16&lt;10,1,ROUNDDOWN($O16,-1))+SUM(属性投放!N$37:N$45)*$O16+VLOOKUP($P$2,一级属性!$E$41:$P$64,COLUMNS(一级属性!$E$41:P$64),0)*($O16+0.25*IF($O16&lt;10,1,ROUNDDOWN($O16,-1)))+VLOOKUP($P$2,宝石属性!$B$43:$M$66,COLUMNS(宝石属性!$B$43:M$66),0)*10*VLOOKUP(ROUNDDOWN($O16,-1),宝石属性!$B$25:$N$41,2,0)*VLOOKUP(ROUNDDOWN($O16,-1),宝石属性!$B$25:$N$41,3,0)+VLOOKUP($P$2,职业被动!$B$6:$M$29,COLUMNS(职业被动!$B$6:M$29),0)*$O16,0)</f>
        <v>134</v>
      </c>
      <c r="Z16" s="48">
        <f>属性价值和能力评分!$F$9+ROUND(属性价值和能力评分!$F$38*10,0)*O16+ROUND((SUM(装备属性!$W$9:$W$14)+属性价值和能力评分!$F$38*1.25+1.4+2.8)*IF(O16&lt;10,1,ROUNDDOWN(O16,-1)),0)+15*VLOOKUP(ROUNDDOWN(O16,-1),宝石属性!$B$26:$D$41,2,0)*6*VLOOKUP(ROUNDDOWN(O16,-1),宝石属性!$B$26:$D$41,3,0)+(属性价值和能力评分!$F$49*9+属性价值和能力评分!$F$50*2+属性价值和能力评分!$F$53*8/5)*O16</f>
        <v>2622</v>
      </c>
      <c r="AB16" s="1">
        <v>13</v>
      </c>
      <c r="AC16" s="9">
        <f>ROUND(属性投放!D$4+装备属性!D$4*IF($AB16&lt;10,1,ROUNDDOWN($AB16,-1))+SUM(属性投放!E$37:E$45)*$AB16+VLOOKUP($AC$2,一级属性!$E$41:$P$64,COLUMNS(一级属性!$E$41:G$64),0)*($AB16+0.25*IF($AB16&lt;10,1,ROUNDDOWN($AB16,-1)))+VLOOKUP($AC$2,宝石属性!$B$43:$M$66,COLUMNS(宝石属性!$B$43:D$66),0)*10*VLOOKUP(ROUNDDOWN($AB16,-1),宝石属性!$B$25:$N$41,2,0)*VLOOKUP(ROUNDDOWN($AB16,-1),宝石属性!$B$25:$N$41,3,0)+VLOOKUP($AC$2,职业被动!$B$6:$M$29,COLUMNS(职业被动!$B$6:D$29),0)*$AB16,0)</f>
        <v>878</v>
      </c>
      <c r="AD16" s="9">
        <f>ROUND(属性投放!E$4+装备属性!E$4*IF($AB16&lt;10,1,ROUNDDOWN($AB16,-1))+SUM(属性投放!F$37:F$45)*$AB16+VLOOKUP($AC$2,一级属性!$E$41:$P$64,COLUMNS(一级属性!$E$41:H$64),0)*($AB16+0.25*IF($AB16&lt;10,1,ROUNDDOWN($AB16,-1)))+VLOOKUP($AC$2,宝石属性!$B$43:$M$66,COLUMNS(宝石属性!$B$43:E$66),0)*10*VLOOKUP(ROUNDDOWN($AB16,-1),宝石属性!$B$25:$N$41,2,0)*VLOOKUP(ROUNDDOWN($AB16,-1),宝石属性!$B$25:$N$41,3,0)+VLOOKUP($AC$2,职业被动!$B$6:$M$29,COLUMNS(职业被动!$B$6:E$29),0)*$AB16,0)</f>
        <v>477</v>
      </c>
      <c r="AE16" s="9">
        <f>ROUND(属性投放!F$4+装备属性!F$4*IF($AB16&lt;10,1,ROUNDDOWN($AB16,-1))+SUM(属性投放!G$37:G$45)*$AB16+VLOOKUP($AC$2,一级属性!$E$41:$P$64,COLUMNS(一级属性!$E$41:I$64),0)*($AB16+0.25*IF($AB16&lt;10,1,ROUNDDOWN($AB16,-1)))+VLOOKUP($AC$2,宝石属性!$B$43:$M$66,COLUMNS(宝石属性!$B$43:F$66),0)*10*VLOOKUP(ROUNDDOWN($AB16,-1),宝石属性!$B$25:$N$41,2,0)*VLOOKUP(ROUNDDOWN($AB16,-1),宝石属性!$B$25:$N$41,3,0)+VLOOKUP($AC$2,职业被动!$B$6:$M$29,COLUMNS(职业被动!$B$6:F$29),0)*$AB16,0)</f>
        <v>270</v>
      </c>
      <c r="AF16" s="9">
        <f>ROUND(属性投放!G$4+装备属性!G$4*IF($AB16&lt;10,1,ROUNDDOWN($AB16,-1))+SUM(属性投放!H$37:H$45)*$AB16+VLOOKUP($AC$2,一级属性!$E$41:$P$64,COLUMNS(一级属性!$E$41:J$64),0)*($AB16+0.25*IF($AB16&lt;10,1,ROUNDDOWN($AB16,-1)))+VLOOKUP($AC$2,宝石属性!$B$43:$M$66,COLUMNS(宝石属性!$B$43:G$66),0)*10*VLOOKUP(ROUNDDOWN($AB16,-1),宝石属性!$B$25:$N$41,2,0)*VLOOKUP(ROUNDDOWN($AB16,-1),宝石属性!$B$25:$N$41,3,0)+VLOOKUP($AC$2,职业被动!$B$6:$M$29,COLUMNS(职业被动!$B$6:G$29),0)*$AB16,0)</f>
        <v>159</v>
      </c>
      <c r="AG16" s="9">
        <f>ROUND(属性投放!H$4+装备属性!H$4*IF($AB16&lt;10,1,ROUNDDOWN($AB16,-1))+SUM(属性投放!I$37:I$45)*$AB16+VLOOKUP($AC$2,一级属性!$E$41:$P$64,COLUMNS(一级属性!$E$41:K$64),0)*($AB16+0.25*IF($AB16&lt;10,1,ROUNDDOWN($AB16,-1)))+VLOOKUP($AC$2,宝石属性!$B$43:$M$66,COLUMNS(宝石属性!$B$43:H$66),0)*10*VLOOKUP(ROUNDDOWN($AB16,-1),宝石属性!$B$25:$N$41,2,0)*VLOOKUP(ROUNDDOWN($AB16,-1),宝石属性!$B$25:$N$41,3,0)+VLOOKUP($AC$2,职业被动!$B$6:$M$29,COLUMNS(职业被动!$B$6:H$29),0)*$AB16,0)</f>
        <v>147</v>
      </c>
      <c r="AH16" s="9">
        <f>ROUND(属性投放!I$4+装备属性!I$4*IF($AB16&lt;10,1,ROUNDDOWN($AB16,-1))+SUM(属性投放!J$37:J$45)*$AB16+VLOOKUP($AC$2,一级属性!$E$41:$P$64,COLUMNS(一级属性!$E$41:L$64),0)*($AB16+0.25*IF($AB16&lt;10,1,ROUNDDOWN($AB16,-1)))+VLOOKUP($AC$2,宝石属性!$B$43:$M$66,COLUMNS(宝石属性!$B$43:I$66),0)*10*VLOOKUP(ROUNDDOWN($AB16,-1),宝石属性!$B$25:$N$41,2,0)*VLOOKUP(ROUNDDOWN($AB16,-1),宝石属性!$B$25:$N$41,3,0)+VLOOKUP($AC$2,职业被动!$B$6:$M$29,COLUMNS(职业被动!$B$6:I$29),0)*$AB16,0)</f>
        <v>152</v>
      </c>
      <c r="AI16" s="9">
        <f>ROUND(属性投放!J$4+装备属性!J$4*IF($AB16&lt;10,1,ROUNDDOWN($AB16,-1))+SUM(属性投放!K$37:K$45)*$AB16+VLOOKUP($AC$2,一级属性!$E$41:$P$64,COLUMNS(一级属性!$E$41:M$64),0)*($AB16+0.25*IF($AB16&lt;10,1,ROUNDDOWN($AB16,-1)))+VLOOKUP($AC$2,宝石属性!$B$43:$M$66,COLUMNS(宝石属性!$B$43:J$66),0)*10*VLOOKUP(ROUNDDOWN($AB16,-1),宝石属性!$B$25:$N$41,2,0)*VLOOKUP(ROUNDDOWN($AB16,-1),宝石属性!$B$25:$N$41,3,0)+VLOOKUP($AC$2,职业被动!$B$6:$M$29,COLUMNS(职业被动!$B$6:J$29),0)*$AB16,0)</f>
        <v>99</v>
      </c>
      <c r="AJ16" s="9">
        <f>ROUND(属性投放!K$4+装备属性!K$4*IF($AB16&lt;10,1,ROUNDDOWN($AB16,-1))+SUM(属性投放!L$37:L$45)*$AB16+VLOOKUP($AC$2,一级属性!$E$41:$P$64,COLUMNS(一级属性!$E$41:N$64),0)*($AB16+0.25*IF($AB16&lt;10,1,ROUNDDOWN($AB16,-1)))+VLOOKUP($AC$2,宝石属性!$B$43:$M$66,COLUMNS(宝石属性!$B$43:K$66),0)*10*VLOOKUP(ROUNDDOWN($AB16,-1),宝石属性!$B$25:$N$41,2,0)*VLOOKUP(ROUNDDOWN($AB16,-1),宝石属性!$B$25:$N$41,3,0)+VLOOKUP($AC$2,职业被动!$B$6:$M$29,COLUMNS(职业被动!$B$6:K$29),0)*$AB16,0)</f>
        <v>57</v>
      </c>
      <c r="AK16" s="9">
        <f>ROUND(属性投放!L$4+装备属性!L$4*IF($AB16&lt;10,1,ROUNDDOWN($AB16,-1))+SUM(属性投放!M$37:M$45)*$AB16+VLOOKUP($AC$2,一级属性!$E$41:$P$64,COLUMNS(一级属性!$E$41:O$64),0)*($AB16+0.25*IF($AB16&lt;10,1,ROUNDDOWN($AB16,-1)))+VLOOKUP($AC$2,宝石属性!$B$43:$M$66,COLUMNS(宝石属性!$B$43:L$66),0)*10*VLOOKUP(ROUNDDOWN($AB16,-1),宝石属性!$B$25:$N$41,2,0)*VLOOKUP(ROUNDDOWN($AB16,-1),宝石属性!$B$25:$N$41,3,0)+VLOOKUP($AC$2,职业被动!$B$6:$M$29,COLUMNS(职业被动!$B$6:L$29),0)*$AB16,0)</f>
        <v>4</v>
      </c>
      <c r="AL16" s="9">
        <f>ROUND(属性投放!M$4+装备属性!M$4*IF($AB16&lt;10,1,ROUNDDOWN($AB16,-1))+SUM(属性投放!N$37:N$45)*$AB16+VLOOKUP($AC$2,一级属性!$E$41:$P$64,COLUMNS(一级属性!$E$41:P$64),0)*($AB16+0.25*IF($AB16&lt;10,1,ROUNDDOWN($AB16,-1)))+VLOOKUP($AC$2,宝石属性!$B$43:$M$66,COLUMNS(宝石属性!$B$43:M$66),0)*10*VLOOKUP(ROUNDDOWN($AB16,-1),宝石属性!$B$25:$N$41,2,0)*VLOOKUP(ROUNDDOWN($AB16,-1),宝石属性!$B$25:$N$41,3,0)+VLOOKUP($AC$2,职业被动!$B$6:$M$29,COLUMNS(职业被动!$B$6:M$29),0)*$AB16,0)</f>
        <v>134</v>
      </c>
      <c r="AM16" s="48">
        <f>属性价值和能力评分!$F$9+ROUND(属性价值和能力评分!$F$38*10,0)*AB16+ROUND((SUM(装备属性!$W$9:$W$14)+属性价值和能力评分!$F$38*1.25+1.4+2.8)*IF(AB16&lt;10,1,ROUNDDOWN(AB16,-1)),0)+15*VLOOKUP(ROUNDDOWN(AB16,-1),宝石属性!$B$26:$D$41,2,0)*6*VLOOKUP(ROUNDDOWN(AB16,-1),宝石属性!$B$26:$D$41,3,0)+(属性价值和能力评分!$F$49*9+属性价值和能力评分!$F$50*2+属性价值和能力评分!$F$53*8/5)*AB16</f>
        <v>2622</v>
      </c>
      <c r="AO16" s="1">
        <v>13</v>
      </c>
      <c r="AP16" s="9">
        <f>ROUND(属性投放!D$4+装备属性!D$4*IF($AO16&lt;10,1,ROUNDDOWN($AO16,-1))+SUM(属性投放!E$37:E$45)*$AO16+VLOOKUP($AP$2,一级属性!$E$41:$P$64,COLUMNS(一级属性!$E$41:G$64),0)*($AO16+0.25*IF($AO16&lt;10,1,ROUNDDOWN($AO16,-1)))+VLOOKUP($AP$2,宝石属性!$B$43:$M$66,COLUMNS(宝石属性!$B$43:D$66),0)*10*VLOOKUP(ROUNDDOWN($AO16,-1),宝石属性!$B$25:$N$41,2,0)*VLOOKUP(ROUNDDOWN($AO16,-1),宝石属性!$B$25:$N$41,3,0)+VLOOKUP($AP$2,职业被动!$B$6:$M$29,COLUMNS(职业被动!$B$6:D$29),0)*$AO16,0)</f>
        <v>878</v>
      </c>
      <c r="AQ16" s="9">
        <f>ROUND(属性投放!E$4+装备属性!E$4*IF($AO16&lt;10,1,ROUNDDOWN($AO16,-1))+SUM(属性投放!F$37:F$45)*$AO16+VLOOKUP($AP$2,一级属性!$E$41:$P$64,COLUMNS(一级属性!$E$41:H$64),0)*($AO16+0.25*IF($AO16&lt;10,1,ROUNDDOWN($AO16,-1)))+VLOOKUP($AP$2,宝石属性!$B$43:$M$66,COLUMNS(宝石属性!$B$43:E$66),0)*10*VLOOKUP(ROUNDDOWN($AO16,-1),宝石属性!$B$25:$N$41,2,0)*VLOOKUP(ROUNDDOWN($AO16,-1),宝石属性!$B$25:$N$41,3,0)+VLOOKUP($AP$2,职业被动!$B$6:$M$29,COLUMNS(职业被动!$B$6:E$29),0)*$AO16,0)</f>
        <v>710</v>
      </c>
      <c r="AR16" s="9">
        <f>ROUND(属性投放!F$4+装备属性!F$4*IF($AO16&lt;10,1,ROUNDDOWN($AO16,-1))+SUM(属性投放!G$37:G$45)*$AO16+VLOOKUP($AP$2,一级属性!$E$41:$P$64,COLUMNS(一级属性!$E$41:I$64),0)*($AO16+0.25*IF($AO16&lt;10,1,ROUNDDOWN($AO16,-1)))+VLOOKUP($AP$2,宝石属性!$B$43:$M$66,COLUMNS(宝石属性!$B$43:F$66),0)*10*VLOOKUP(ROUNDDOWN($AO16,-1),宝石属性!$B$25:$N$41,2,0)*VLOOKUP(ROUNDDOWN($AO16,-1),宝石属性!$B$25:$N$41,3,0)+VLOOKUP($AP$2,职业被动!$B$6:$M$29,COLUMNS(职业被动!$B$6:F$29),0)*$AO16,0)</f>
        <v>208</v>
      </c>
      <c r="AS16" s="9">
        <f>ROUND(属性投放!G$4+装备属性!G$4*IF($AO16&lt;10,1,ROUNDDOWN($AO16,-1))+SUM(属性投放!H$37:H$45)*$AO16+VLOOKUP($AP$2,一级属性!$E$41:$P$64,COLUMNS(一级属性!$E$41:J$64),0)*($AO16+0.25*IF($AO16&lt;10,1,ROUNDDOWN($AO16,-1)))+VLOOKUP($AP$2,宝石属性!$B$43:$M$66,COLUMNS(宝石属性!$B$43:G$66),0)*10*VLOOKUP(ROUNDDOWN($AO16,-1),宝石属性!$B$25:$N$41,2,0)*VLOOKUP(ROUNDDOWN($AO16,-1),宝石属性!$B$25:$N$41,3,0)+VLOOKUP($AP$2,职业被动!$B$6:$M$29,COLUMNS(职业被动!$B$6:G$29),0)*$AO16,0)</f>
        <v>133</v>
      </c>
      <c r="AT16" s="9">
        <f>ROUND(属性投放!H$4+装备属性!H$4*IF($AO16&lt;10,1,ROUNDDOWN($AO16,-1))+SUM(属性投放!I$37:I$45)*$AO16+VLOOKUP($AP$2,一级属性!$E$41:$P$64,COLUMNS(一级属性!$E$41:K$64),0)*($AO16+0.25*IF($AO16&lt;10,1,ROUNDDOWN($AO16,-1)))+VLOOKUP($AP$2,宝石属性!$B$43:$M$66,COLUMNS(宝石属性!$B$43:H$66),0)*10*VLOOKUP(ROUNDDOWN($AO16,-1),宝石属性!$B$25:$N$41,2,0)*VLOOKUP(ROUNDDOWN($AO16,-1),宝石属性!$B$25:$N$41,3,0)+VLOOKUP($AP$2,职业被动!$B$6:$M$29,COLUMNS(职业被动!$B$6:H$29),0)*$AO16,0)</f>
        <v>194</v>
      </c>
      <c r="AU16" s="9">
        <f>ROUND(属性投放!I$4+装备属性!I$4*IF($AO16&lt;10,1,ROUNDDOWN($AO16,-1))+SUM(属性投放!J$37:J$45)*$AO16+VLOOKUP($AP$2,一级属性!$E$41:$P$64,COLUMNS(一级属性!$E$41:L$64),0)*($AO16+0.25*IF($AO16&lt;10,1,ROUNDDOWN($AO16,-1)))+VLOOKUP($AP$2,宝石属性!$B$43:$M$66,COLUMNS(宝石属性!$B$43:I$66),0)*10*VLOOKUP(ROUNDDOWN($AO16,-1),宝石属性!$B$25:$N$41,2,0)*VLOOKUP(ROUNDDOWN($AO16,-1),宝石属性!$B$25:$N$41,3,0)+VLOOKUP($AP$2,职业被动!$B$6:$M$29,COLUMNS(职业被动!$B$6:I$29),0)*$AO16,0)</f>
        <v>161</v>
      </c>
      <c r="AV16" s="9">
        <f>ROUND(属性投放!J$4+装备属性!J$4*IF($AO16&lt;10,1,ROUNDDOWN($AO16,-1))+SUM(属性投放!K$37:K$45)*$AO16+VLOOKUP($AP$2,一级属性!$E$41:$P$64,COLUMNS(一级属性!$E$41:M$64),0)*($AO16+0.25*IF($AO16&lt;10,1,ROUNDDOWN($AO16,-1)))+VLOOKUP($AP$2,宝石属性!$B$43:$M$66,COLUMNS(宝石属性!$B$43:J$66),0)*10*VLOOKUP(ROUNDDOWN($AO16,-1),宝石属性!$B$25:$N$41,2,0)*VLOOKUP(ROUNDDOWN($AO16,-1),宝石属性!$B$25:$N$41,3,0)+VLOOKUP($AP$2,职业被动!$B$6:$M$29,COLUMNS(职业被动!$B$6:J$29),0)*$AO16,0)</f>
        <v>110</v>
      </c>
      <c r="AW16" s="9">
        <f>ROUND(属性投放!K$4+装备属性!K$4*IF($AO16&lt;10,1,ROUNDDOWN($AO16,-1))+SUM(属性投放!L$37:L$45)*$AO16+VLOOKUP($AP$2,一级属性!$E$41:$P$64,COLUMNS(一级属性!$E$41:N$64),0)*($AO16+0.25*IF($AO16&lt;10,1,ROUNDDOWN($AO16,-1)))+VLOOKUP($AP$2,宝石属性!$B$43:$M$66,COLUMNS(宝石属性!$B$43:K$66),0)*10*VLOOKUP(ROUNDDOWN($AO16,-1),宝石属性!$B$25:$N$41,2,0)*VLOOKUP(ROUNDDOWN($AO16,-1),宝石属性!$B$25:$N$41,3,0)+VLOOKUP($AP$2,职业被动!$B$6:$M$29,COLUMNS(职业被动!$B$6:K$29),0)*$AO16,0)</f>
        <v>57</v>
      </c>
      <c r="AX16" s="9">
        <f>ROUND(属性投放!L$4+装备属性!L$4*IF($AO16&lt;10,1,ROUNDDOWN($AO16,-1))+SUM(属性投放!M$37:M$45)*$AO16+VLOOKUP($AP$2,一级属性!$E$41:$P$64,COLUMNS(一级属性!$E$41:O$64),0)*($AO16+0.25*IF($AO16&lt;10,1,ROUNDDOWN($AO16,-1)))+VLOOKUP($AP$2,宝石属性!$B$43:$M$66,COLUMNS(宝石属性!$B$43:L$66),0)*10*VLOOKUP(ROUNDDOWN($AO16,-1),宝石属性!$B$25:$N$41,2,0)*VLOOKUP(ROUNDDOWN($AO16,-1),宝石属性!$B$25:$N$41,3,0)+VLOOKUP($AP$2,职业被动!$B$6:$M$29,COLUMNS(职业被动!$B$6:L$29),0)*$AO16,0)</f>
        <v>134</v>
      </c>
      <c r="AY16" s="9">
        <f>ROUND(属性投放!M$4+装备属性!M$4*IF($AO16&lt;10,1,ROUNDDOWN($AO16,-1))+SUM(属性投放!N$37:N$45)*$AO16+VLOOKUP($AP$2,一级属性!$E$41:$P$64,COLUMNS(一级属性!$E$41:P$64),0)*($AO16+0.25*IF($AO16&lt;10,1,ROUNDDOWN($AO16,-1)))+VLOOKUP($AP$2,宝石属性!$B$43:$M$66,COLUMNS(宝石属性!$B$43:M$66),0)*10*VLOOKUP(ROUNDDOWN($AO16,-1),宝石属性!$B$25:$N$41,2,0)*VLOOKUP(ROUNDDOWN($AO16,-1),宝石属性!$B$25:$N$41,3,0)+VLOOKUP($AP$2,职业被动!$B$6:$M$29,COLUMNS(职业被动!$B$6:M$29),0)*$AO16,0)</f>
        <v>134</v>
      </c>
      <c r="AZ16" s="48">
        <f>属性价值和能力评分!$F$9+ROUND(属性价值和能力评分!$F$38*10,0)*AO16+ROUND((SUM(装备属性!$W$9:$W$14)+属性价值和能力评分!$F$38*1.25+1.4+2.8)*IF(AO16&lt;10,1,ROUNDDOWN(AO16,-1)),0)+15*VLOOKUP(ROUNDDOWN(AO16,-1),宝石属性!$B$26:$D$41,2,0)*6*VLOOKUP(ROUNDDOWN(AO16,-1),宝石属性!$B$26:$D$41,3,0)+(属性价值和能力评分!$F$49*9+属性价值和能力评分!$F$50*2+属性价值和能力评分!$F$53*8/5)*AO16</f>
        <v>2622</v>
      </c>
      <c r="BB16" s="1">
        <v>13</v>
      </c>
      <c r="BC16" s="9">
        <f>ROUND(属性投放!D$4+装备属性!D$4*IF($BB16&lt;10,1,ROUNDDOWN($BB16,-1))+SUM(属性投放!E$37:E$45)*$BB16+VLOOKUP($BC$2,一级属性!$E$41:$P$64,COLUMNS(一级属性!$E$41:G$64),0)*($BB16+0.25*IF($BB16&lt;10,1,ROUNDDOWN($BB16,-1)))+VLOOKUP($BC$2,宝石属性!$B$43:$M$66,COLUMNS(宝石属性!$B$43:D$66),0)*10*VLOOKUP(ROUNDDOWN($BB16,-1),宝石属性!$B$25:$N$41,2,0)*VLOOKUP(ROUNDDOWN($BB16,-1),宝石属性!$B$25:$N$41,3,0)+VLOOKUP($BC$2,职业被动!$B$6:$M$29,COLUMNS(职业被动!$B$6:D$29),0)*$BB16,0)</f>
        <v>787</v>
      </c>
      <c r="BD16" s="9">
        <f>ROUND(属性投放!E$4+装备属性!E$4*IF($BB16&lt;10,1,ROUNDDOWN($BB16,-1))+SUM(属性投放!F$37:F$45)*$BB16+VLOOKUP($BC$2,一级属性!$E$41:$P$64,COLUMNS(一级属性!$E$41:H$64),0)*($BB16+0.25*IF($BB16&lt;10,1,ROUNDDOWN($BB16,-1)))+VLOOKUP($BC$2,宝石属性!$B$43:$M$66,COLUMNS(宝石属性!$B$43:E$66),0)*10*VLOOKUP(ROUNDDOWN($BB16,-1),宝石属性!$B$25:$N$41,2,0)*VLOOKUP(ROUNDDOWN($BB16,-1),宝石属性!$B$25:$N$41,3,0)+VLOOKUP($BC$2,职业被动!$B$6:$M$29,COLUMNS(职业被动!$B$6:E$29),0)*$BB16,0)</f>
        <v>787</v>
      </c>
      <c r="BE16" s="9">
        <f>ROUND(属性投放!F$4+装备属性!F$4*IF($BB16&lt;10,1,ROUNDDOWN($BB16,-1))+SUM(属性投放!G$37:G$45)*$BB16+VLOOKUP($BC$2,一级属性!$E$41:$P$64,COLUMNS(一级属性!$E$41:I$64),0)*($BB16+0.25*IF($BB16&lt;10,1,ROUNDDOWN($BB16,-1)))+VLOOKUP($BC$2,宝石属性!$B$43:$M$66,COLUMNS(宝石属性!$B$43:F$66),0)*10*VLOOKUP(ROUNDDOWN($BB16,-1),宝石属性!$B$25:$N$41,2,0)*VLOOKUP(ROUNDDOWN($BB16,-1),宝石属性!$B$25:$N$41,3,0)+VLOOKUP($BC$2,职业被动!$B$6:$M$29,COLUMNS(职业被动!$B$6:F$29),0)*$BB16,0)</f>
        <v>208</v>
      </c>
      <c r="BF16" s="9">
        <f>ROUND(属性投放!G$4+装备属性!G$4*IF($BB16&lt;10,1,ROUNDDOWN($BB16,-1))+SUM(属性投放!H$37:H$45)*$BB16+VLOOKUP($BC$2,一级属性!$E$41:$P$64,COLUMNS(一级属性!$E$41:J$64),0)*($BB16+0.25*IF($BB16&lt;10,1,ROUNDDOWN($BB16,-1)))+VLOOKUP($BC$2,宝石属性!$B$43:$M$66,COLUMNS(宝石属性!$B$43:G$66),0)*10*VLOOKUP(ROUNDDOWN($BB16,-1),宝石属性!$B$25:$N$41,2,0)*VLOOKUP(ROUNDDOWN($BB16,-1),宝石属性!$B$25:$N$41,3,0)+VLOOKUP($BC$2,职业被动!$B$6:$M$29,COLUMNS(职业被动!$B$6:G$29),0)*$BB16,0)</f>
        <v>133</v>
      </c>
      <c r="BG16" s="9">
        <f>ROUND(属性投放!H$4+装备属性!H$4*IF($BB16&lt;10,1,ROUNDDOWN($BB16,-1))+SUM(属性投放!I$37:I$45)*$BB16+VLOOKUP($BC$2,一级属性!$E$41:$P$64,COLUMNS(一级属性!$E$41:K$64),0)*($BB16+0.25*IF($BB16&lt;10,1,ROUNDDOWN($BB16,-1)))+VLOOKUP($BC$2,宝石属性!$B$43:$M$66,COLUMNS(宝石属性!$B$43:H$66),0)*10*VLOOKUP(ROUNDDOWN($BB16,-1),宝石属性!$B$25:$N$41,2,0)*VLOOKUP(ROUNDDOWN($BB16,-1),宝石属性!$B$25:$N$41,3,0)+VLOOKUP($BC$2,职业被动!$B$6:$M$29,COLUMNS(职业被动!$B$6:H$29),0)*$BB16,0)</f>
        <v>235</v>
      </c>
      <c r="BH16" s="9">
        <f>ROUND(属性投放!I$4+装备属性!I$4*IF($BB16&lt;10,1,ROUNDDOWN($BB16,-1))+SUM(属性投放!J$37:J$45)*$BB16+VLOOKUP($BC$2,一级属性!$E$41:$P$64,COLUMNS(一级属性!$E$41:L$64),0)*($BB16+0.25*IF($BB16&lt;10,1,ROUNDDOWN($BB16,-1)))+VLOOKUP($BC$2,宝石属性!$B$43:$M$66,COLUMNS(宝石属性!$B$43:I$66),0)*10*VLOOKUP(ROUNDDOWN($BB16,-1),宝石属性!$B$25:$N$41,2,0)*VLOOKUP(ROUNDDOWN($BB16,-1),宝石属性!$B$25:$N$41,3,0)+VLOOKUP($BC$2,职业被动!$B$6:$M$29,COLUMNS(职业被动!$B$6:I$29),0)*$BB16,0)</f>
        <v>189</v>
      </c>
      <c r="BI16" s="9">
        <f>ROUND(属性投放!J$4+装备属性!J$4*IF($BB16&lt;10,1,ROUNDDOWN($BB16,-1))+SUM(属性投放!K$37:K$45)*$BB16+VLOOKUP($BC$2,一级属性!$E$41:$P$64,COLUMNS(一级属性!$E$41:M$64),0)*($BB16+0.25*IF($BB16&lt;10,1,ROUNDDOWN($BB16,-1)))+VLOOKUP($BC$2,宝石属性!$B$43:$M$66,COLUMNS(宝石属性!$B$43:J$66),0)*10*VLOOKUP(ROUNDDOWN($BB16,-1),宝石属性!$B$25:$N$41,2,0)*VLOOKUP(ROUNDDOWN($BB16,-1),宝石属性!$B$25:$N$41,3,0)+VLOOKUP($BC$2,职业被动!$B$6:$M$29,COLUMNS(职业被动!$B$6:J$29),0)*$BB16,0)</f>
        <v>86</v>
      </c>
      <c r="BJ16" s="9">
        <f>ROUND(属性投放!K$4+装备属性!K$4*IF($BB16&lt;10,1,ROUNDDOWN($BB16,-1))+SUM(属性投放!L$37:L$45)*$BB16+VLOOKUP($BC$2,一级属性!$E$41:$P$64,COLUMNS(一级属性!$E$41:N$64),0)*($BB16+0.25*IF($BB16&lt;10,1,ROUNDDOWN($BB16,-1)))+VLOOKUP($BC$2,宝石属性!$B$43:$M$66,COLUMNS(宝石属性!$B$43:K$66),0)*10*VLOOKUP(ROUNDDOWN($BB16,-1),宝石属性!$B$25:$N$41,2,0)*VLOOKUP(ROUNDDOWN($BB16,-1),宝石属性!$B$25:$N$41,3,0)+VLOOKUP($BC$2,职业被动!$B$6:$M$29,COLUMNS(职业被动!$B$6:K$29),0)*$BB16,0)</f>
        <v>57</v>
      </c>
      <c r="BK16" s="9">
        <f>ROUND(属性投放!L$4+装备属性!L$4*IF($BB16&lt;10,1,ROUNDDOWN($BB16,-1))+SUM(属性投放!M$37:M$45)*$BB16+VLOOKUP($BC$2,一级属性!$E$41:$P$64,COLUMNS(一级属性!$E$41:O$64),0)*($BB16+0.25*IF($BB16&lt;10,1,ROUNDDOWN($BB16,-1)))+VLOOKUP($BC$2,宝石属性!$B$43:$M$66,COLUMNS(宝石属性!$B$43:L$66),0)*10*VLOOKUP(ROUNDDOWN($BB16,-1),宝石属性!$B$25:$N$41,2,0)*VLOOKUP(ROUNDDOWN($BB16,-1),宝石属性!$B$25:$N$41,3,0)+VLOOKUP($BC$2,职业被动!$B$6:$M$29,COLUMNS(职业被动!$B$6:L$29),0)*$BB16,0)</f>
        <v>4</v>
      </c>
      <c r="BL16" s="9">
        <f>ROUND(属性投放!M$4+装备属性!M$4*IF($BB16&lt;10,1,ROUNDDOWN($BB16,-1))+SUM(属性投放!N$37:N$45)*$BB16+VLOOKUP($BC$2,一级属性!$E$41:$P$64,COLUMNS(一级属性!$E$41:P$64),0)*($BB16+0.25*IF($BB16&lt;10,1,ROUNDDOWN($BB16,-1)))+VLOOKUP($BC$2,宝石属性!$B$43:$M$66,COLUMNS(宝石属性!$B$43:M$66),0)*10*VLOOKUP(ROUNDDOWN($BB16,-1),宝石属性!$B$25:$N$41,2,0)*VLOOKUP(ROUNDDOWN($BB16,-1),宝石属性!$B$25:$N$41,3,0)+VLOOKUP($BC$2,职业被动!$B$6:$M$29,COLUMNS(职业被动!$B$6:M$29),0)*$BB16,0)</f>
        <v>134</v>
      </c>
      <c r="BM16" s="48">
        <f>属性价值和能力评分!$F$9+ROUND(属性价值和能力评分!$F$38*10,0)*BB16+ROUND((SUM(装备属性!$W$9:$W$14)+属性价值和能力评分!$F$38*1.25+1.4+2.8)*IF(BB16&lt;10,1,ROUNDDOWN(BB16,-1)),0)+15*VLOOKUP(ROUNDDOWN(BB16,-1),宝石属性!$B$26:$D$41,2,0)*6*VLOOKUP(ROUNDDOWN(BB16,-1),宝石属性!$B$26:$D$41,3,0)+(属性价值和能力评分!$F$49*9+属性价值和能力评分!$F$50*2+属性价值和能力评分!$F$53*8/5)*BB16</f>
        <v>2622</v>
      </c>
      <c r="BO16" s="1">
        <v>13</v>
      </c>
      <c r="BP16" s="9">
        <f>ROUND(属性投放!D$4+装备属性!D$4*IF($BO16&lt;10,1,ROUNDDOWN($BO16,-1))+SUM(属性投放!E$37:E$45)*$BO16+VLOOKUP($BP$2,一级属性!$E$41:$P$64,COLUMNS(一级属性!$E$41:G$64),0)*($BO16+0.25*IF($BO16&lt;10,1,ROUNDDOWN($BO16,-1)))+VLOOKUP($BP$2,宝石属性!$B$43:$M$66,COLUMNS(宝石属性!$B$43:D$66),0)*10*VLOOKUP(ROUNDDOWN($BO16,-1),宝石属性!$B$25:$N$41,2,0)*VLOOKUP(ROUNDDOWN($BO16,-1),宝石属性!$B$25:$N$41,3,0)+VLOOKUP($BP$2,职业被动!$B$6:$M$29,COLUMNS(职业被动!$B$6:D$29),0)*$BO16,0)</f>
        <v>969</v>
      </c>
      <c r="BQ16" s="9">
        <f>ROUND(属性投放!E$4+装备属性!E$4*IF($BO16&lt;10,1,ROUNDDOWN($BO16,-1))+SUM(属性投放!F$37:F$45)*$BO16+VLOOKUP($BP$2,一级属性!$E$41:$P$64,COLUMNS(一级属性!$E$41:H$64),0)*($BO16+0.25*IF($BO16&lt;10,1,ROUNDDOWN($BO16,-1)))+VLOOKUP($BP$2,宝石属性!$B$43:$M$66,COLUMNS(宝石属性!$B$43:E$66),0)*10*VLOOKUP(ROUNDDOWN($BO16,-1),宝石属性!$B$25:$N$41,2,0)*VLOOKUP(ROUNDDOWN($BO16,-1),宝石属性!$B$25:$N$41,3,0)+VLOOKUP($BP$2,职业被动!$B$6:$M$29,COLUMNS(职业被动!$B$6:E$29),0)*$BO16,0)</f>
        <v>710</v>
      </c>
      <c r="BR16" s="9">
        <f>ROUND(属性投放!F$4+装备属性!F$4*IF($BO16&lt;10,1,ROUNDDOWN($BO16,-1))+SUM(属性投放!G$37:G$45)*$BO16+VLOOKUP($BP$2,一级属性!$E$41:$P$64,COLUMNS(一级属性!$E$41:I$64),0)*($BO16+0.25*IF($BO16&lt;10,1,ROUNDDOWN($BO16,-1)))+VLOOKUP($BP$2,宝石属性!$B$43:$M$66,COLUMNS(宝石属性!$B$43:F$66),0)*10*VLOOKUP(ROUNDDOWN($BO16,-1),宝石属性!$B$25:$N$41,2,0)*VLOOKUP(ROUNDDOWN($BO16,-1),宝石属性!$B$25:$N$41,3,0)+VLOOKUP($BP$2,职业被动!$B$6:$M$29,COLUMNS(职业被动!$B$6:F$29),0)*$BO16,0)</f>
        <v>208</v>
      </c>
      <c r="BS16" s="9">
        <f>ROUND(属性投放!G$4+装备属性!G$4*IF($BO16&lt;10,1,ROUNDDOWN($BO16,-1))+SUM(属性投放!H$37:H$45)*$BO16+VLOOKUP($BP$2,一级属性!$E$41:$P$64,COLUMNS(一级属性!$E$41:J$64),0)*($BO16+0.25*IF($BO16&lt;10,1,ROUNDDOWN($BO16,-1)))+VLOOKUP($BP$2,宝石属性!$B$43:$M$66,COLUMNS(宝石属性!$B$43:G$66),0)*10*VLOOKUP(ROUNDDOWN($BO16,-1),宝石属性!$B$25:$N$41,2,0)*VLOOKUP(ROUNDDOWN($BO16,-1),宝石属性!$B$25:$N$41,3,0)+VLOOKUP($BP$2,职业被动!$B$6:$M$29,COLUMNS(职业被动!$B$6:G$29),0)*$BO16,0)</f>
        <v>133</v>
      </c>
      <c r="BT16" s="9">
        <f>ROUND(属性投放!H$4+装备属性!H$4*IF($BO16&lt;10,1,ROUNDDOWN($BO16,-1))+SUM(属性投放!I$37:I$45)*$BO16+VLOOKUP($BP$2,一级属性!$E$41:$P$64,COLUMNS(一级属性!$E$41:K$64),0)*($BO16+0.25*IF($BO16&lt;10,1,ROUNDDOWN($BO16,-1)))+VLOOKUP($BP$2,宝石属性!$B$43:$M$66,COLUMNS(宝石属性!$B$43:H$66),0)*10*VLOOKUP(ROUNDDOWN($BO16,-1),宝石属性!$B$25:$N$41,2,0)*VLOOKUP(ROUNDDOWN($BO16,-1),宝石属性!$B$25:$N$41,3,0)+VLOOKUP($BP$2,职业被动!$B$6:$M$29,COLUMNS(职业被动!$B$6:H$29),0)*$BO16,0)</f>
        <v>207</v>
      </c>
      <c r="BU16" s="9">
        <f>ROUND(属性投放!I$4+装备属性!I$4*IF($BO16&lt;10,1,ROUNDDOWN($BO16,-1))+SUM(属性投放!J$37:J$45)*$BO16+VLOOKUP($BP$2,一级属性!$E$41:$P$64,COLUMNS(一级属性!$E$41:L$64),0)*($BO16+0.25*IF($BO16&lt;10,1,ROUNDDOWN($BO16,-1)))+VLOOKUP($BP$2,宝石属性!$B$43:$M$66,COLUMNS(宝石属性!$B$43:I$66),0)*10*VLOOKUP(ROUNDDOWN($BO16,-1),宝石属性!$B$25:$N$41,2,0)*VLOOKUP(ROUNDDOWN($BO16,-1),宝石属性!$B$25:$N$41,3,0)+VLOOKUP($BP$2,职业被动!$B$6:$M$29,COLUMNS(职业被动!$B$6:I$29),0)*$BO16,0)</f>
        <v>161</v>
      </c>
      <c r="BV16" s="9">
        <f>ROUND(属性投放!J$4+装备属性!J$4*IF($BO16&lt;10,1,ROUNDDOWN($BO16,-1))+SUM(属性投放!K$37:K$45)*$BO16+VLOOKUP($BP$2,一级属性!$E$41:$P$64,COLUMNS(一级属性!$E$41:M$64),0)*($BO16+0.25*IF($BO16&lt;10,1,ROUNDDOWN($BO16,-1)))+VLOOKUP($BP$2,宝石属性!$B$43:$M$66,COLUMNS(宝石属性!$B$43:J$66),0)*10*VLOOKUP(ROUNDDOWN($BO16,-1),宝石属性!$B$25:$N$41,2,0)*VLOOKUP(ROUNDDOWN($BO16,-1),宝石属性!$B$25:$N$41,3,0)+VLOOKUP($BP$2,职业被动!$B$6:$M$29,COLUMNS(职业被动!$B$6:J$29),0)*$BO16,0)</f>
        <v>110</v>
      </c>
      <c r="BW16" s="9">
        <f>ROUND(属性投放!K$4+装备属性!K$4*IF($BO16&lt;10,1,ROUNDDOWN($BO16,-1))+SUM(属性投放!L$37:L$45)*$BO16+VLOOKUP($BP$2,一级属性!$E$41:$P$64,COLUMNS(一级属性!$E$41:N$64),0)*($BO16+0.25*IF($BO16&lt;10,1,ROUNDDOWN($BO16,-1)))+VLOOKUP($BP$2,宝石属性!$B$43:$M$66,COLUMNS(宝石属性!$B$43:K$66),0)*10*VLOOKUP(ROUNDDOWN($BO16,-1),宝石属性!$B$25:$N$41,2,0)*VLOOKUP(ROUNDDOWN($BO16,-1),宝石属性!$B$25:$N$41,3,0)+VLOOKUP($BP$2,职业被动!$B$6:$M$29,COLUMNS(职业被动!$B$6:K$29),0)*$BO16,0)</f>
        <v>57</v>
      </c>
      <c r="BX16" s="9">
        <f>ROUND(属性投放!L$4+装备属性!L$4*IF($BO16&lt;10,1,ROUNDDOWN($BO16,-1))+SUM(属性投放!M$37:M$45)*$BO16+VLOOKUP($BP$2,一级属性!$E$41:$P$64,COLUMNS(一级属性!$E$41:O$64),0)*($BO16+0.25*IF($BO16&lt;10,1,ROUNDDOWN($BO16,-1)))+VLOOKUP($BP$2,宝石属性!$B$43:$M$66,COLUMNS(宝石属性!$B$43:L$66),0)*10*VLOOKUP(ROUNDDOWN($BO16,-1),宝石属性!$B$25:$N$41,2,0)*VLOOKUP(ROUNDDOWN($BO16,-1),宝石属性!$B$25:$N$41,3,0)+VLOOKUP($BP$2,职业被动!$B$6:$M$29,COLUMNS(职业被动!$B$6:L$29),0)*$BO16,0)</f>
        <v>4</v>
      </c>
      <c r="BY16" s="9">
        <f>ROUND(属性投放!M$4+装备属性!M$4*IF($BO16&lt;10,1,ROUNDDOWN($BO16,-1))+SUM(属性投放!N$37:N$45)*$BO16+VLOOKUP($BP$2,一级属性!$E$41:$P$64,COLUMNS(一级属性!$E$41:P$64),0)*($BO16+0.25*IF($BO16&lt;10,1,ROUNDDOWN($BO16,-1)))+VLOOKUP($BP$2,宝石属性!$B$43:$M$66,COLUMNS(宝石属性!$B$43:M$66),0)*10*VLOOKUP(ROUNDDOWN($BO16,-1),宝石属性!$B$25:$N$41,2,0)*VLOOKUP(ROUNDDOWN($BO16,-1),宝石属性!$B$25:$N$41,3,0)+VLOOKUP($BP$2,职业被动!$B$6:$M$29,COLUMNS(职业被动!$B$6:M$29),0)*$BO16,0)</f>
        <v>134</v>
      </c>
      <c r="BZ16" s="48">
        <f>属性价值和能力评分!$F$9+ROUND(属性价值和能力评分!$F$38*10,0)*BO16+ROUND((SUM(装备属性!$W$9:$W$14)+属性价值和能力评分!$F$38*1.25+1.4+2.8)*IF(BO16&lt;10,1,ROUNDDOWN(BO16,-1)),0)+15*VLOOKUP(ROUNDDOWN(BO16,-1),宝石属性!$B$26:$D$41,2,0)*6*VLOOKUP(ROUNDDOWN(BO16,-1),宝石属性!$B$26:$D$41,3,0)+(属性价值和能力评分!$F$49*9+属性价值和能力评分!$F$50*2+属性价值和能力评分!$F$53*8/5)*BO16</f>
        <v>2622</v>
      </c>
      <c r="CB16" s="1">
        <v>13</v>
      </c>
      <c r="CC16" s="9">
        <f>ROUND(属性投放!D$4+装备属性!D$4*IF($CB16&lt;10,1,ROUNDDOWN($CB16,-1))+SUM(属性投放!E$37:E$45)*$CB16+VLOOKUP($CC$2,一级属性!$E$41:$P$64,COLUMNS(一级属性!$E$41:G$64),0)*($CB16+0.25*IF($CB16&lt;10,1,ROUNDDOWN($CB16,-1)))+VLOOKUP($CC$2,宝石属性!$B$43:$M$66,COLUMNS(宝石属性!$B$43:D$66),0)*10*VLOOKUP(ROUNDDOWN($CB16,-1),宝石属性!$B$25:$N$41,2,0)*VLOOKUP(ROUNDDOWN($CB16,-1),宝石属性!$B$25:$N$41,3,0)+VLOOKUP($CC$2,职业被动!$B$6:$M$29,COLUMNS(职业被动!$B$6:D$29),0)*$CB16,0)</f>
        <v>663</v>
      </c>
      <c r="CD16" s="9">
        <f>ROUND(属性投放!E$4+装备属性!E$4*IF($CB16&lt;10,1,ROUNDDOWN($CB16,-1))+SUM(属性投放!F$37:F$45)*$CB16+VLOOKUP($CC$2,一级属性!$E$41:$P$64,COLUMNS(一级属性!$E$41:H$64),0)*($CB16+0.25*IF($CB16&lt;10,1,ROUNDDOWN($CB16,-1)))+VLOOKUP($CC$2,宝石属性!$B$43:$M$66,COLUMNS(宝石属性!$B$43:E$66),0)*10*VLOOKUP(ROUNDDOWN($CB16,-1),宝石属性!$B$25:$N$41,2,0)*VLOOKUP(ROUNDDOWN($CB16,-1),宝石属性!$B$25:$N$41,3,0)+VLOOKUP($CC$2,职业被动!$B$6:$M$29,COLUMNS(职业被动!$B$6:E$29),0)*$CB16,0)</f>
        <v>477</v>
      </c>
      <c r="CE16" s="9">
        <f>ROUND(属性投放!F$4+装备属性!F$4*IF($CB16&lt;10,1,ROUNDDOWN($CB16,-1))+SUM(属性投放!G$37:G$45)*$CB16+VLOOKUP($CC$2,一级属性!$E$41:$P$64,COLUMNS(一级属性!$E$41:I$64),0)*($CB16+0.25*IF($CB16&lt;10,1,ROUNDDOWN($CB16,-1)))+VLOOKUP($CC$2,宝石属性!$B$43:$M$66,COLUMNS(宝石属性!$B$43:F$66),0)*10*VLOOKUP(ROUNDDOWN($CB16,-1),宝石属性!$B$25:$N$41,2,0)*VLOOKUP(ROUNDDOWN($CB16,-1),宝石属性!$B$25:$N$41,3,0)+VLOOKUP($CC$2,职业被动!$B$6:$M$29,COLUMNS(职业被动!$B$6:F$29),0)*$CB16,0)</f>
        <v>318</v>
      </c>
      <c r="CF16" s="9">
        <f>ROUND(属性投放!G$4+装备属性!G$4*IF($CB16&lt;10,1,ROUNDDOWN($CB16,-1))+SUM(属性投放!H$37:H$45)*$CB16+VLOOKUP($CC$2,一级属性!$E$41:$P$64,COLUMNS(一级属性!$E$41:J$64),0)*($CB16+0.25*IF($CB16&lt;10,1,ROUNDDOWN($CB16,-1)))+VLOOKUP($CC$2,宝石属性!$B$43:$M$66,COLUMNS(宝石属性!$B$43:G$66),0)*10*VLOOKUP(ROUNDDOWN($CB16,-1),宝石属性!$B$25:$N$41,2,0)*VLOOKUP(ROUNDDOWN($CB16,-1),宝石属性!$B$25:$N$41,3,0)+VLOOKUP($CC$2,职业被动!$B$6:$M$29,COLUMNS(职业被动!$B$6:G$29),0)*$CB16,0)</f>
        <v>146</v>
      </c>
      <c r="CG16" s="9">
        <f>ROUND(属性投放!H$4+装备属性!H$4*IF($CB16&lt;10,1,ROUNDDOWN($CB16,-1))+SUM(属性投放!I$37:I$45)*$CB16+VLOOKUP($CC$2,一级属性!$E$41:$P$64,COLUMNS(一级属性!$E$41:K$64),0)*($CB16+0.25*IF($CB16&lt;10,1,ROUNDDOWN($CB16,-1)))+VLOOKUP($CC$2,宝石属性!$B$43:$M$66,COLUMNS(宝石属性!$B$43:H$66),0)*10*VLOOKUP(ROUNDDOWN($CB16,-1),宝石属性!$B$25:$N$41,2,0)*VLOOKUP(ROUNDDOWN($CB16,-1),宝石属性!$B$25:$N$41,3,0)+VLOOKUP($CC$2,职业被动!$B$6:$M$29,COLUMNS(职业被动!$B$6:H$29),0)*$CB16,0)</f>
        <v>147</v>
      </c>
      <c r="CH16" s="9">
        <f>ROUND(属性投放!I$4+装备属性!I$4*IF($CB16&lt;10,1,ROUNDDOWN($CB16,-1))+SUM(属性投放!J$37:J$45)*$CB16+VLOOKUP($CC$2,一级属性!$E$41:$P$64,COLUMNS(一级属性!$E$41:L$64),0)*($CB16+0.25*IF($CB16&lt;10,1,ROUNDDOWN($CB16,-1)))+VLOOKUP($CC$2,宝石属性!$B$43:$M$66,COLUMNS(宝石属性!$B$43:I$66),0)*10*VLOOKUP(ROUNDDOWN($CB16,-1),宝石属性!$B$25:$N$41,2,0)*VLOOKUP(ROUNDDOWN($CB16,-1),宝石属性!$B$25:$N$41,3,0)+VLOOKUP($CC$2,职业被动!$B$6:$M$29,COLUMNS(职业被动!$B$6:I$29),0)*$CB16,0)</f>
        <v>155</v>
      </c>
      <c r="CI16" s="9">
        <f>ROUND(属性投放!J$4+装备属性!J$4*IF($CB16&lt;10,1,ROUNDDOWN($CB16,-1))+SUM(属性投放!K$37:K$45)*$CB16+VLOOKUP($CC$2,一级属性!$E$41:$P$64,COLUMNS(一级属性!$E$41:M$64),0)*($CB16+0.25*IF($CB16&lt;10,1,ROUNDDOWN($CB16,-1)))+VLOOKUP($CC$2,宝石属性!$B$43:$M$66,COLUMNS(宝石属性!$B$43:J$66),0)*10*VLOOKUP(ROUNDDOWN($CB16,-1),宝石属性!$B$25:$N$41,2,0)*VLOOKUP(ROUNDDOWN($CB16,-1),宝石属性!$B$25:$N$41,3,0)+VLOOKUP($CC$2,职业被动!$B$6:$M$29,COLUMNS(职业被动!$B$6:J$29),0)*$CB16,0)</f>
        <v>99</v>
      </c>
      <c r="CJ16" s="9">
        <f>ROUND(属性投放!K$4+装备属性!K$4*IF($CB16&lt;10,1,ROUNDDOWN($CB16,-1))+SUM(属性投放!L$37:L$45)*$CB16+VLOOKUP($CC$2,一级属性!$E$41:$P$64,COLUMNS(一级属性!$E$41:N$64),0)*($CB16+0.25*IF($CB16&lt;10,1,ROUNDDOWN($CB16,-1)))+VLOOKUP($CC$2,宝石属性!$B$43:$M$66,COLUMNS(宝石属性!$B$43:K$66),0)*10*VLOOKUP(ROUNDDOWN($CB16,-1),宝石属性!$B$25:$N$41,2,0)*VLOOKUP(ROUNDDOWN($CB16,-1),宝石属性!$B$25:$N$41,3,0)+VLOOKUP($CC$2,职业被动!$B$6:$M$29,COLUMNS(职业被动!$B$6:K$29),0)*$CB16,0)</f>
        <v>57</v>
      </c>
      <c r="CK16" s="9">
        <f>ROUND(属性投放!L$4+装备属性!L$4*IF($CB16&lt;10,1,ROUNDDOWN($CB16,-1))+SUM(属性投放!M$37:M$45)*$CB16+VLOOKUP($CC$2,一级属性!$E$41:$P$64,COLUMNS(一级属性!$E$41:O$64),0)*($CB16+0.25*IF($CB16&lt;10,1,ROUNDDOWN($CB16,-1)))+VLOOKUP($CC$2,宝石属性!$B$43:$M$66,COLUMNS(宝石属性!$B$43:L$66),0)*10*VLOOKUP(ROUNDDOWN($CB16,-1),宝石属性!$B$25:$N$41,2,0)*VLOOKUP(ROUNDDOWN($CB16,-1),宝石属性!$B$25:$N$41,3,0)+VLOOKUP($CC$2,职业被动!$B$6:$M$29,COLUMNS(职业被动!$B$6:L$29),0)*$CB16,0)</f>
        <v>4</v>
      </c>
      <c r="CL16" s="9">
        <f>ROUND(属性投放!M$4+装备属性!M$4*IF($CB16&lt;10,1,ROUNDDOWN($CB16,-1))+SUM(属性投放!N$37:N$45)*$CB16+VLOOKUP($CC$2,一级属性!$E$41:$P$64,COLUMNS(一级属性!$E$41:P$64),0)*($CB16+0.25*IF($CB16&lt;10,1,ROUNDDOWN($CB16,-1)))+VLOOKUP($CC$2,宝石属性!$B$43:$M$66,COLUMNS(宝石属性!$B$43:M$66),0)*10*VLOOKUP(ROUNDDOWN($CB16,-1),宝石属性!$B$25:$N$41,2,0)*VLOOKUP(ROUNDDOWN($CB16,-1),宝石属性!$B$25:$N$41,3,0)+VLOOKUP($CC$2,职业被动!$B$6:$M$29,COLUMNS(职业被动!$B$6:M$29),0)*$CB16,0)</f>
        <v>134</v>
      </c>
      <c r="CM16" s="48">
        <f>属性价值和能力评分!$F$9+ROUND(属性价值和能力评分!$F$38*10,0)*CB16+ROUND((SUM(装备属性!$W$9:$W$14)+属性价值和能力评分!$F$38*1.25+1.4+2.8)*IF(CB16&lt;10,1,ROUNDDOWN(CB16,-1)),0)+15*VLOOKUP(ROUNDDOWN(CB16,-1),宝石属性!$B$26:$D$41,2,0)*6*VLOOKUP(ROUNDDOWN(CB16,-1),宝石属性!$B$26:$D$41,3,0)+(属性价值和能力评分!$F$49*9+属性价值和能力评分!$F$50*2+属性价值和能力评分!$F$53*8/5)*CB16</f>
        <v>2622</v>
      </c>
      <c r="CO16" s="1">
        <v>13</v>
      </c>
      <c r="CP16" s="9">
        <f>ROUND(属性投放!D$4+装备属性!D$4*IF($CO16&lt;10,1,ROUNDDOWN($CO16,-1))+SUM(属性投放!E$37:E$45)*$CO16+VLOOKUP($CP$2,一级属性!$E$41:$P$64,COLUMNS(一级属性!$E$41:G$64),0)*($CO16+0.25*IF($CO16&lt;10,1,ROUNDDOWN($CO16,-1)))+VLOOKUP($CP$2,宝石属性!$B$43:$M$66,COLUMNS(宝石属性!$B$43:D$66),0)*10*VLOOKUP(ROUNDDOWN($CO16,-1),宝石属性!$B$25:$N$41,2,0)*VLOOKUP(ROUNDDOWN($CO16,-1),宝石属性!$B$25:$N$41,3,0)+VLOOKUP($CP$2,职业被动!$B$6:$M$29,COLUMNS(职业被动!$B$6:D$29),0)*$CO16,0)</f>
        <v>663</v>
      </c>
      <c r="CQ16" s="9">
        <f>ROUND(属性投放!E$4+装备属性!E$4*IF($CO16&lt;10,1,ROUNDDOWN($CO16,-1))+SUM(属性投放!F$37:F$45)*$CO16+VLOOKUP($CP$2,一级属性!$E$41:$P$64,COLUMNS(一级属性!$E$41:H$64),0)*($CO16+0.25*IF($CO16&lt;10,1,ROUNDDOWN($CO16,-1)))+VLOOKUP($CP$2,宝石属性!$B$43:$M$66,COLUMNS(宝石属性!$B$43:E$66),0)*10*VLOOKUP(ROUNDDOWN($CO16,-1),宝石属性!$B$25:$N$41,2,0)*VLOOKUP(ROUNDDOWN($CO16,-1),宝石属性!$B$25:$N$41,3,0)+VLOOKUP($CP$2,职业被动!$B$6:$M$29,COLUMNS(职业被动!$B$6:E$29),0)*$CO16,0)</f>
        <v>865</v>
      </c>
      <c r="CR16" s="9">
        <f>ROUND(属性投放!F$4+装备属性!F$4*IF($CO16&lt;10,1,ROUNDDOWN($CO16,-1))+SUM(属性投放!G$37:G$45)*$CO16+VLOOKUP($CP$2,一级属性!$E$41:$P$64,COLUMNS(一级属性!$E$41:I$64),0)*($CO16+0.25*IF($CO16&lt;10,1,ROUNDDOWN($CO16,-1)))+VLOOKUP($CP$2,宝石属性!$B$43:$M$66,COLUMNS(宝石属性!$B$43:F$66),0)*10*VLOOKUP(ROUNDDOWN($CO16,-1),宝石属性!$B$25:$N$41,2,0)*VLOOKUP(ROUNDDOWN($CO16,-1),宝石属性!$B$25:$N$41,3,0)+VLOOKUP($CP$2,职业被动!$B$6:$M$29,COLUMNS(职业被动!$B$6:F$29),0)*$CO16,0)</f>
        <v>208</v>
      </c>
      <c r="CS16" s="9">
        <f>ROUND(属性投放!G$4+装备属性!G$4*IF($CO16&lt;10,1,ROUNDDOWN($CO16,-1))+SUM(属性投放!H$37:H$45)*$CO16+VLOOKUP($CP$2,一级属性!$E$41:$P$64,COLUMNS(一级属性!$E$41:J$64),0)*($CO16+0.25*IF($CO16&lt;10,1,ROUNDDOWN($CO16,-1)))+VLOOKUP($CP$2,宝石属性!$B$43:$M$66,COLUMNS(宝石属性!$B$43:G$66),0)*10*VLOOKUP(ROUNDDOWN($CO16,-1),宝石属性!$B$25:$N$41,2,0)*VLOOKUP(ROUNDDOWN($CO16,-1),宝石属性!$B$25:$N$41,3,0)+VLOOKUP($CP$2,职业被动!$B$6:$M$29,COLUMNS(职业被动!$B$6:G$29),0)*$CO16,0)</f>
        <v>133</v>
      </c>
      <c r="CT16" s="9">
        <f>ROUND(属性投放!H$4+装备属性!H$4*IF($CO16&lt;10,1,ROUNDDOWN($CO16,-1))+SUM(属性投放!I$37:I$45)*$CO16+VLOOKUP($CP$2,一级属性!$E$41:$P$64,COLUMNS(一级属性!$E$41:K$64),0)*($CO16+0.25*IF($CO16&lt;10,1,ROUNDDOWN($CO16,-1)))+VLOOKUP($CP$2,宝石属性!$B$43:$M$66,COLUMNS(宝石属性!$B$43:H$66),0)*10*VLOOKUP(ROUNDDOWN($CO16,-1),宝石属性!$B$25:$N$41,2,0)*VLOOKUP(ROUNDDOWN($CO16,-1),宝石属性!$B$25:$N$41,3,0)+VLOOKUP($CP$2,职业被动!$B$6:$M$29,COLUMNS(职业被动!$B$6:H$29),0)*$CO16,0)</f>
        <v>251</v>
      </c>
      <c r="CU16" s="9">
        <f>ROUND(属性投放!I$4+装备属性!I$4*IF($CO16&lt;10,1,ROUNDDOWN($CO16,-1))+SUM(属性投放!J$37:J$45)*$CO16+VLOOKUP($CP$2,一级属性!$E$41:$P$64,COLUMNS(一级属性!$E$41:L$64),0)*($CO16+0.25*IF($CO16&lt;10,1,ROUNDDOWN($CO16,-1)))+VLOOKUP($CP$2,宝石属性!$B$43:$M$66,COLUMNS(宝石属性!$B$43:I$66),0)*10*VLOOKUP(ROUNDDOWN($CO16,-1),宝石属性!$B$25:$N$41,2,0)*VLOOKUP(ROUNDDOWN($CO16,-1),宝石属性!$B$25:$N$41,3,0)+VLOOKUP($CP$2,职业被动!$B$6:$M$29,COLUMNS(职业被动!$B$6:I$29),0)*$CO16,0)</f>
        <v>199</v>
      </c>
      <c r="CV16" s="9">
        <f>ROUND(属性投放!J$4+装备属性!J$4*IF($CO16&lt;10,1,ROUNDDOWN($CO16,-1))+SUM(属性投放!K$37:K$45)*$CO16+VLOOKUP($CP$2,一级属性!$E$41:$P$64,COLUMNS(一级属性!$E$41:M$64),0)*($CO16+0.25*IF($CO16&lt;10,1,ROUNDDOWN($CO16,-1)))+VLOOKUP($CP$2,宝石属性!$B$43:$M$66,COLUMNS(宝石属性!$B$43:J$66),0)*10*VLOOKUP(ROUNDDOWN($CO16,-1),宝石属性!$B$25:$N$41,2,0)*VLOOKUP(ROUNDDOWN($CO16,-1),宝石属性!$B$25:$N$41,3,0)+VLOOKUP($CP$2,职业被动!$B$6:$M$29,COLUMNS(职业被动!$B$6:J$29),0)*$CO16,0)</f>
        <v>83</v>
      </c>
      <c r="CW16" s="9">
        <f>ROUND(属性投放!K$4+装备属性!K$4*IF($CO16&lt;10,1,ROUNDDOWN($CO16,-1))+SUM(属性投放!L$37:L$45)*$CO16+VLOOKUP($CP$2,一级属性!$E$41:$P$64,COLUMNS(一级属性!$E$41:N$64),0)*($CO16+0.25*IF($CO16&lt;10,1,ROUNDDOWN($CO16,-1)))+VLOOKUP($CP$2,宝石属性!$B$43:$M$66,COLUMNS(宝石属性!$B$43:K$66),0)*10*VLOOKUP(ROUNDDOWN($CO16,-1),宝石属性!$B$25:$N$41,2,0)*VLOOKUP(ROUNDDOWN($CO16,-1),宝石属性!$B$25:$N$41,3,0)+VLOOKUP($CP$2,职业被动!$B$6:$M$29,COLUMNS(职业被动!$B$6:K$29),0)*$CO16,0)</f>
        <v>57</v>
      </c>
      <c r="CX16" s="9">
        <f>ROUND(属性投放!L$4+装备属性!L$4*IF($CO16&lt;10,1,ROUNDDOWN($CO16,-1))+SUM(属性投放!M$37:M$45)*$CO16+VLOOKUP($CP$2,一级属性!$E$41:$P$64,COLUMNS(一级属性!$E$41:O$64),0)*($CO16+0.25*IF($CO16&lt;10,1,ROUNDDOWN($CO16,-1)))+VLOOKUP($CP$2,宝石属性!$B$43:$M$66,COLUMNS(宝石属性!$B$43:L$66),0)*10*VLOOKUP(ROUNDDOWN($CO16,-1),宝石属性!$B$25:$N$41,2,0)*VLOOKUP(ROUNDDOWN($CO16,-1),宝石属性!$B$25:$N$41,3,0)+VLOOKUP($CP$2,职业被动!$B$6:$M$29,COLUMNS(职业被动!$B$6:L$29),0)*$CO16,0)</f>
        <v>4</v>
      </c>
      <c r="CY16" s="9">
        <f>ROUND(属性投放!M$4+装备属性!M$4*IF($CO16&lt;10,1,ROUNDDOWN($CO16,-1))+SUM(属性投放!N$37:N$45)*$CO16+VLOOKUP($CP$2,一级属性!$E$41:$P$64,COLUMNS(一级属性!$E$41:P$64),0)*($CO16+0.25*IF($CO16&lt;10,1,ROUNDDOWN($CO16,-1)))+VLOOKUP($CP$2,宝石属性!$B$43:$M$66,COLUMNS(宝石属性!$B$43:M$66),0)*10*VLOOKUP(ROUNDDOWN($CO16,-1),宝石属性!$B$25:$N$41,2,0)*VLOOKUP(ROUNDDOWN($CO16,-1),宝石属性!$B$25:$N$41,3,0)+VLOOKUP($CP$2,职业被动!$B$6:$M$29,COLUMNS(职业被动!$B$6:M$29),0)*$CO16,0)</f>
        <v>134</v>
      </c>
      <c r="CZ16" s="48">
        <f>属性价值和能力评分!$F$9+ROUND(属性价值和能力评分!$F$38*10,0)*CO16+ROUND((SUM(装备属性!$W$9:$W$14)+属性价值和能力评分!$F$38*1.25+1.4+2.8)*IF(CO16&lt;10,1,ROUNDDOWN(CO16,-1)),0)+15*VLOOKUP(ROUNDDOWN(CO16,-1),宝石属性!$B$26:$D$41,2,0)*6*VLOOKUP(ROUNDDOWN(CO16,-1),宝石属性!$B$26:$D$41,3,0)+(属性价值和能力评分!$F$49*9+属性价值和能力评分!$F$50*2+属性价值和能力评分!$F$53*8/5)*CO16</f>
        <v>2622</v>
      </c>
      <c r="DB16" s="1">
        <v>13</v>
      </c>
      <c r="DC16" s="9">
        <f>ROUND(属性投放!D$4+装备属性!D$4*IF($DB16&lt;10,1,ROUNDDOWN($DB16,-1))+SUM(属性投放!E$37:E$45)*$DB16+VLOOKUP($DC$2,一级属性!$E$41:$P$64,COLUMNS(一级属性!$E$41:G$64),0)*($DB16+0.25*IF($DB16&lt;10,1,ROUNDDOWN($DB16,-1)))+VLOOKUP($DC$2,宝石属性!$B$43:$M$66,COLUMNS(宝石属性!$B$43:D$66),0)*10*VLOOKUP(ROUNDDOWN($DB16,-1),宝石属性!$B$25:$N$41,2,0)*VLOOKUP(ROUNDDOWN($DB16,-1),宝石属性!$B$25:$N$41,3,0)+VLOOKUP($DC$2,职业被动!$B$6:$M$29,COLUMNS(职业被动!$B$6:D$29),0)*$DB16,0)</f>
        <v>754</v>
      </c>
      <c r="DD16" s="9">
        <f>ROUND(属性投放!E$4+装备属性!E$4*IF($DB16&lt;10,1,ROUNDDOWN($DB16,-1))+SUM(属性投放!F$37:F$45)*$DB16+VLOOKUP($DC$2,一级属性!$E$41:$P$64,COLUMNS(一级属性!$E$41:H$64),0)*($DB16+0.25*IF($DB16&lt;10,1,ROUNDDOWN($DB16,-1)))+VLOOKUP($DC$2,宝石属性!$B$43:$M$66,COLUMNS(宝石属性!$B$43:E$66),0)*10*VLOOKUP(ROUNDDOWN($DB16,-1),宝石属性!$B$25:$N$41,2,0)*VLOOKUP(ROUNDDOWN($DB16,-1),宝石属性!$B$25:$N$41,3,0)+VLOOKUP($DC$2,职业被动!$B$6:$M$29,COLUMNS(职业被动!$B$6:E$29),0)*$DB16,0)</f>
        <v>477</v>
      </c>
      <c r="DE16" s="9">
        <f>ROUND(属性投放!F$4+装备属性!F$4*IF($DB16&lt;10,1,ROUNDDOWN($DB16,-1))+SUM(属性投放!G$37:G$45)*$DB16+VLOOKUP($DC$2,一级属性!$E$41:$P$64,COLUMNS(一级属性!$E$41:I$64),0)*($DB16+0.25*IF($DB16&lt;10,1,ROUNDDOWN($DB16,-1)))+VLOOKUP($DC$2,宝石属性!$B$43:$M$66,COLUMNS(宝石属性!$B$43:F$66),0)*10*VLOOKUP(ROUNDDOWN($DB16,-1),宝石属性!$B$25:$N$41,2,0)*VLOOKUP(ROUNDDOWN($DB16,-1),宝石属性!$B$25:$N$41,3,0)+VLOOKUP($DC$2,职业被动!$B$6:$M$29,COLUMNS(职业被动!$B$6:F$29),0)*$DB16,0)</f>
        <v>208</v>
      </c>
      <c r="DF16" s="9">
        <f>ROUND(属性投放!G$4+装备属性!G$4*IF($DB16&lt;10,1,ROUNDDOWN($DB16,-1))+SUM(属性投放!H$37:H$45)*$DB16+VLOOKUP($DC$2,一级属性!$E$41:$P$64,COLUMNS(一级属性!$E$41:J$64),0)*($DB16+0.25*IF($DB16&lt;10,1,ROUNDDOWN($DB16,-1)))+VLOOKUP($DC$2,宝石属性!$B$43:$M$66,COLUMNS(宝石属性!$B$43:G$66),0)*10*VLOOKUP(ROUNDDOWN($DB16,-1),宝石属性!$B$25:$N$41,2,0)*VLOOKUP(ROUNDDOWN($DB16,-1),宝石属性!$B$25:$N$41,3,0)+VLOOKUP($DC$2,职业被动!$B$6:$M$29,COLUMNS(职业被动!$B$6:G$29),0)*$DB16,0)</f>
        <v>329</v>
      </c>
      <c r="DG16" s="9">
        <f>ROUND(属性投放!H$4+装备属性!H$4*IF($DB16&lt;10,1,ROUNDDOWN($DB16,-1))+SUM(属性投放!I$37:I$45)*$DB16+VLOOKUP($DC$2,一级属性!$E$41:$P$64,COLUMNS(一级属性!$E$41:K$64),0)*($DB16+0.25*IF($DB16&lt;10,1,ROUNDDOWN($DB16,-1)))+VLOOKUP($DC$2,宝石属性!$B$43:$M$66,COLUMNS(宝石属性!$B$43:H$66),0)*10*VLOOKUP(ROUNDDOWN($DB16,-1),宝石属性!$B$25:$N$41,2,0)*VLOOKUP(ROUNDDOWN($DB16,-1),宝石属性!$B$25:$N$41,3,0)+VLOOKUP($DC$2,职业被动!$B$6:$M$29,COLUMNS(职业被动!$B$6:H$29),0)*$DB16,0)</f>
        <v>147</v>
      </c>
      <c r="DH16" s="9">
        <f>ROUND(属性投放!I$4+装备属性!I$4*IF($DB16&lt;10,1,ROUNDDOWN($DB16,-1))+SUM(属性投放!J$37:J$45)*$DB16+VLOOKUP($DC$2,一级属性!$E$41:$P$64,COLUMNS(一级属性!$E$41:L$64),0)*($DB16+0.25*IF($DB16&lt;10,1,ROUNDDOWN($DB16,-1)))+VLOOKUP($DC$2,宝石属性!$B$43:$M$66,COLUMNS(宝石属性!$B$43:I$66),0)*10*VLOOKUP(ROUNDDOWN($DB16,-1),宝石属性!$B$25:$N$41,2,0)*VLOOKUP(ROUNDDOWN($DB16,-1),宝石属性!$B$25:$N$41,3,0)+VLOOKUP($DC$2,职业被动!$B$6:$M$29,COLUMNS(职业被动!$B$6:I$29),0)*$DB16,0)</f>
        <v>139</v>
      </c>
      <c r="DI16" s="9">
        <f>ROUND(属性投放!J$4+装备属性!J$4*IF($DB16&lt;10,1,ROUNDDOWN($DB16,-1))+SUM(属性投放!K$37:K$45)*$DB16+VLOOKUP($DC$2,一级属性!$E$41:$P$64,COLUMNS(一级属性!$E$41:M$64),0)*($DB16+0.25*IF($DB16&lt;10,1,ROUNDDOWN($DB16,-1)))+VLOOKUP($DC$2,宝石属性!$B$43:$M$66,COLUMNS(宝石属性!$B$43:J$66),0)*10*VLOOKUP(ROUNDDOWN($DB16,-1),宝石属性!$B$25:$N$41,2,0)*VLOOKUP(ROUNDDOWN($DB16,-1),宝石属性!$B$25:$N$41,3,0)+VLOOKUP($DC$2,职业被动!$B$6:$M$29,COLUMNS(职业被动!$B$6:J$29),0)*$DB16,0)</f>
        <v>99</v>
      </c>
      <c r="DJ16" s="9">
        <f>ROUND(属性投放!K$4+装备属性!K$4*IF($DB16&lt;10,1,ROUNDDOWN($DB16,-1))+SUM(属性投放!L$37:L$45)*$DB16+VLOOKUP($DC$2,一级属性!$E$41:$P$64,COLUMNS(一级属性!$E$41:N$64),0)*($DB16+0.25*IF($DB16&lt;10,1,ROUNDDOWN($DB16,-1)))+VLOOKUP($DC$2,宝石属性!$B$43:$M$66,COLUMNS(宝石属性!$B$43:K$66),0)*10*VLOOKUP(ROUNDDOWN($DB16,-1),宝石属性!$B$25:$N$41,2,0)*VLOOKUP(ROUNDDOWN($DB16,-1),宝石属性!$B$25:$N$41,3,0)+VLOOKUP($DC$2,职业被动!$B$6:$M$29,COLUMNS(职业被动!$B$6:K$29),0)*$DB16,0)</f>
        <v>57</v>
      </c>
      <c r="DK16" s="9">
        <f>ROUND(属性投放!L$4+装备属性!L$4*IF($DB16&lt;10,1,ROUNDDOWN($DB16,-1))+SUM(属性投放!M$37:M$45)*$DB16+VLOOKUP($DC$2,一级属性!$E$41:$P$64,COLUMNS(一级属性!$E$41:O$64),0)*($DB16+0.25*IF($DB16&lt;10,1,ROUNDDOWN($DB16,-1)))+VLOOKUP($DC$2,宝石属性!$B$43:$M$66,COLUMNS(宝石属性!$B$43:L$66),0)*10*VLOOKUP(ROUNDDOWN($DB16,-1),宝石属性!$B$25:$N$41,2,0)*VLOOKUP(ROUNDDOWN($DB16,-1),宝石属性!$B$25:$N$41,3,0)+VLOOKUP($DC$2,职业被动!$B$6:$M$29,COLUMNS(职业被动!$B$6:L$29),0)*$DB16,0)</f>
        <v>4</v>
      </c>
      <c r="DL16" s="9">
        <f>ROUND(属性投放!M$4+装备属性!M$4*IF($DB16&lt;10,1,ROUNDDOWN($DB16,-1))+SUM(属性投放!N$37:N$45)*$DB16+VLOOKUP($DC$2,一级属性!$E$41:$P$64,COLUMNS(一级属性!$E$41:P$64),0)*($DB16+0.25*IF($DB16&lt;10,1,ROUNDDOWN($DB16,-1)))+VLOOKUP($DC$2,宝石属性!$B$43:$M$66,COLUMNS(宝石属性!$B$43:M$66),0)*10*VLOOKUP(ROUNDDOWN($DB16,-1),宝石属性!$B$25:$N$41,2,0)*VLOOKUP(ROUNDDOWN($DB16,-1),宝石属性!$B$25:$N$41,3,0)+VLOOKUP($DC$2,职业被动!$B$6:$M$29,COLUMNS(职业被动!$B$6:M$29),0)*$DB16,0)</f>
        <v>134</v>
      </c>
      <c r="DM16" s="48">
        <f>属性价值和能力评分!$F$9+ROUND(属性价值和能力评分!$F$38*10,0)*DB16+ROUND((SUM(装备属性!$W$9:$W$14)+属性价值和能力评分!$F$38*1.25+1.4+2.8)*IF(DB16&lt;10,1,ROUNDDOWN(DB16,-1)),0)+15*VLOOKUP(ROUNDDOWN(DB16,-1),宝石属性!$B$26:$D$41,2,0)*6*VLOOKUP(ROUNDDOWN(DB16,-1),宝石属性!$B$26:$D$41,3,0)+(属性价值和能力评分!$F$49*9+属性价值和能力评分!$F$50*2+属性价值和能力评分!$F$53*8/5)*DB16</f>
        <v>2622</v>
      </c>
      <c r="DO16" s="1">
        <v>13</v>
      </c>
      <c r="DP16" s="9">
        <f>ROUND(属性投放!D$4+装备属性!D$4*IF($DO16&lt;10,1,ROUNDDOWN($DO16,-1))+SUM(属性投放!E$37:E$45)*$DO16+VLOOKUP($DP$2,一级属性!$E$41:$P$64,COLUMNS(一级属性!$E$41:G$64),0)*($DO16+0.25*IF($DO16&lt;10,1,ROUNDDOWN($DO16,-1)))+VLOOKUP($DP$2,宝石属性!$B$43:$M$66,COLUMNS(宝石属性!$B$43:D$66),0)*10*VLOOKUP(ROUNDDOWN($DO16,-1),宝石属性!$B$25:$N$41,2,0)*VLOOKUP(ROUNDDOWN($DO16,-1),宝石属性!$B$25:$N$41,3,0)+VLOOKUP($DP$2,职业被动!$B$6:$M$29,COLUMNS(职业被动!$B$6:D$29),0)*$DO16,0)</f>
        <v>1465</v>
      </c>
      <c r="DQ16" s="9">
        <f>ROUND(属性投放!E$4+装备属性!E$4*IF($DO16&lt;10,1,ROUNDDOWN($DO16,-1))+SUM(属性投放!F$37:F$45)*$DO16+VLOOKUP($DP$2,一级属性!$E$41:$P$64,COLUMNS(一级属性!$E$41:H$64),0)*($DO16+0.25*IF($DO16&lt;10,1,ROUNDDOWN($DO16,-1)))+VLOOKUP($DP$2,宝石属性!$B$43:$M$66,COLUMNS(宝石属性!$B$43:E$66),0)*10*VLOOKUP(ROUNDDOWN($DO16,-1),宝石属性!$B$25:$N$41,2,0)*VLOOKUP(ROUNDDOWN($DO16,-1),宝石属性!$B$25:$N$41,3,0)+VLOOKUP($DP$2,职业被动!$B$6:$M$29,COLUMNS(职业被动!$B$6:E$29),0)*$DO16,0)</f>
        <v>477</v>
      </c>
      <c r="DR16" s="9">
        <f>ROUND(属性投放!F$4+装备属性!F$4*IF($DO16&lt;10,1,ROUNDDOWN($DO16,-1))+SUM(属性投放!G$37:G$45)*$DO16+VLOOKUP($DP$2,一级属性!$E$41:$P$64,COLUMNS(一级属性!$E$41:I$64),0)*($DO16+0.25*IF($DO16&lt;10,1,ROUNDDOWN($DO16,-1)))+VLOOKUP($DP$2,宝石属性!$B$43:$M$66,COLUMNS(宝石属性!$B$43:F$66),0)*10*VLOOKUP(ROUNDDOWN($DO16,-1),宝石属性!$B$25:$N$41,2,0)*VLOOKUP(ROUNDDOWN($DO16,-1),宝石属性!$B$25:$N$41,3,0)+VLOOKUP($DP$2,职业被动!$B$6:$M$29,COLUMNS(职业被动!$B$6:F$29),0)*$DO16,0)</f>
        <v>208</v>
      </c>
      <c r="DS16" s="9">
        <f>ROUND(属性投放!G$4+装备属性!G$4*IF($DO16&lt;10,1,ROUNDDOWN($DO16,-1))+SUM(属性投放!H$37:H$45)*$DO16+VLOOKUP($DP$2,一级属性!$E$41:$P$64,COLUMNS(一级属性!$E$41:J$64),0)*($DO16+0.25*IF($DO16&lt;10,1,ROUNDDOWN($DO16,-1)))+VLOOKUP($DP$2,宝石属性!$B$43:$M$66,COLUMNS(宝石属性!$B$43:G$66),0)*10*VLOOKUP(ROUNDDOWN($DO16,-1),宝石属性!$B$25:$N$41,2,0)*VLOOKUP(ROUNDDOWN($DO16,-1),宝石属性!$B$25:$N$41,3,0)+VLOOKUP($DP$2,职业被动!$B$6:$M$29,COLUMNS(职业被动!$B$6:G$29),0)*$DO16,0)</f>
        <v>133</v>
      </c>
      <c r="DT16" s="9">
        <f>ROUND(属性投放!H$4+装备属性!H$4*IF($DO16&lt;10,1,ROUNDDOWN($DO16,-1))+SUM(属性投放!I$37:I$45)*$DO16+VLOOKUP($DP$2,一级属性!$E$41:$P$64,COLUMNS(一级属性!$E$41:K$64),0)*($DO16+0.25*IF($DO16&lt;10,1,ROUNDDOWN($DO16,-1)))+VLOOKUP($DP$2,宝石属性!$B$43:$M$66,COLUMNS(宝石属性!$B$43:H$66),0)*10*VLOOKUP(ROUNDDOWN($DO16,-1),宝石属性!$B$25:$N$41,2,0)*VLOOKUP(ROUNDDOWN($DO16,-1),宝石属性!$B$25:$N$41,3,0)+VLOOKUP($DP$2,职业被动!$B$6:$M$29,COLUMNS(职业被动!$B$6:H$29),0)*$DO16,0)</f>
        <v>160</v>
      </c>
      <c r="DU16" s="9">
        <f>ROUND(属性投放!I$4+装备属性!I$4*IF($DO16&lt;10,1,ROUNDDOWN($DO16,-1))+SUM(属性投放!J$37:J$45)*$DO16+VLOOKUP($DP$2,一级属性!$E$41:$P$64,COLUMNS(一级属性!$E$41:L$64),0)*($DO16+0.25*IF($DO16&lt;10,1,ROUNDDOWN($DO16,-1)))+VLOOKUP($DP$2,宝石属性!$B$43:$M$66,COLUMNS(宝石属性!$B$43:I$66),0)*10*VLOOKUP(ROUNDDOWN($DO16,-1),宝石属性!$B$25:$N$41,2,0)*VLOOKUP(ROUNDDOWN($DO16,-1),宝石属性!$B$25:$N$41,3,0)+VLOOKUP($DP$2,职业被动!$B$6:$M$29,COLUMNS(职业被动!$B$6:I$29),0)*$DO16,0)</f>
        <v>139</v>
      </c>
      <c r="DV16" s="9">
        <f>ROUND(属性投放!J$4+装备属性!J$4*IF($DO16&lt;10,1,ROUNDDOWN($DO16,-1))+SUM(属性投放!K$37:K$45)*$DO16+VLOOKUP($DP$2,一级属性!$E$41:$P$64,COLUMNS(一级属性!$E$41:M$64),0)*($DO16+0.25*IF($DO16&lt;10,1,ROUNDDOWN($DO16,-1)))+VLOOKUP($DP$2,宝石属性!$B$43:$M$66,COLUMNS(宝石属性!$B$43:J$66),0)*10*VLOOKUP(ROUNDDOWN($DO16,-1),宝石属性!$B$25:$N$41,2,0)*VLOOKUP(ROUNDDOWN($DO16,-1),宝石属性!$B$25:$N$41,3,0)+VLOOKUP($DP$2,职业被动!$B$6:$M$29,COLUMNS(职业被动!$B$6:J$29),0)*$DO16,0)</f>
        <v>99</v>
      </c>
      <c r="DW16" s="9">
        <f>ROUND(属性投放!K$4+装备属性!K$4*IF($DO16&lt;10,1,ROUNDDOWN($DO16,-1))+SUM(属性投放!L$37:L$45)*$DO16+VLOOKUP($DP$2,一级属性!$E$41:$P$64,COLUMNS(一级属性!$E$41:N$64),0)*($DO16+0.25*IF($DO16&lt;10,1,ROUNDDOWN($DO16,-1)))+VLOOKUP($DP$2,宝石属性!$B$43:$M$66,COLUMNS(宝石属性!$B$43:K$66),0)*10*VLOOKUP(ROUNDDOWN($DO16,-1),宝石属性!$B$25:$N$41,2,0)*VLOOKUP(ROUNDDOWN($DO16,-1),宝石属性!$B$25:$N$41,3,0)+VLOOKUP($DP$2,职业被动!$B$6:$M$29,COLUMNS(职业被动!$B$6:K$29),0)*$DO16,0)</f>
        <v>57</v>
      </c>
      <c r="DX16" s="9">
        <f>ROUND(属性投放!L$4+装备属性!L$4*IF($DO16&lt;10,1,ROUNDDOWN($DO16,-1))+SUM(属性投放!M$37:M$45)*$DO16+VLOOKUP($DP$2,一级属性!$E$41:$P$64,COLUMNS(一级属性!$E$41:O$64),0)*($DO16+0.25*IF($DO16&lt;10,1,ROUNDDOWN($DO16,-1)))+VLOOKUP($DP$2,宝石属性!$B$43:$M$66,COLUMNS(宝石属性!$B$43:L$66),0)*10*VLOOKUP(ROUNDDOWN($DO16,-1),宝石属性!$B$25:$N$41,2,0)*VLOOKUP(ROUNDDOWN($DO16,-1),宝石属性!$B$25:$N$41,3,0)+VLOOKUP($DP$2,职业被动!$B$6:$M$29,COLUMNS(职业被动!$B$6:L$29),0)*$DO16,0)</f>
        <v>4</v>
      </c>
      <c r="DY16" s="9">
        <f>ROUND(属性投放!M$4+装备属性!M$4*IF($DO16&lt;10,1,ROUNDDOWN($DO16,-1))+SUM(属性投放!N$37:N$45)*$DO16+VLOOKUP($DP$2,一级属性!$E$41:$P$64,COLUMNS(一级属性!$E$41:P$64),0)*($DO16+0.25*IF($DO16&lt;10,1,ROUNDDOWN($DO16,-1)))+VLOOKUP($DP$2,宝石属性!$B$43:$M$66,COLUMNS(宝石属性!$B$43:M$66),0)*10*VLOOKUP(ROUNDDOWN($DO16,-1),宝石属性!$B$25:$N$41,2,0)*VLOOKUP(ROUNDDOWN($DO16,-1),宝石属性!$B$25:$N$41,3,0)+VLOOKUP($DP$2,职业被动!$B$6:$M$29,COLUMNS(职业被动!$B$6:M$29),0)*$DO16,0)</f>
        <v>134</v>
      </c>
      <c r="DZ16" s="48">
        <f>属性价值和能力评分!$F$9+ROUND(属性价值和能力评分!$F$38*10,0)*DO16+ROUND((SUM(装备属性!$W$9:$W$14)+属性价值和能力评分!$F$38*1.25+1.4+2.8)*IF(DO16&lt;10,1,ROUNDDOWN(DO16,-1)),0)+15*VLOOKUP(ROUNDDOWN(DO16,-1),宝石属性!$B$26:$D$41,2,0)*6*VLOOKUP(ROUNDDOWN(DO16,-1),宝石属性!$B$26:$D$41,3,0)+(属性价值和能力评分!$F$49*9+属性价值和能力评分!$F$50*2+属性价值和能力评分!$F$53*8/5)*DO16</f>
        <v>2622</v>
      </c>
      <c r="EA16" s="17"/>
      <c r="EB16" s="1">
        <v>13</v>
      </c>
      <c r="EC16" s="1">
        <f>ROUND(CC16/MAX(CE16/10,((CE16*(1+属性投放!$E$8)-CF16+属性投放!$F$8*EB16)*(1+属性投放!$G$8)*(1+属性投放!$H$8))),1)</f>
        <v>2.7</v>
      </c>
      <c r="ED16" s="1">
        <f>ROUND(CP16/MAX(CE16/10,((CE16*(1+属性投放!$E$8)-CS16+属性投放!$F$8*EB16)*(1+属性投放!$G$8)*(1+属性投放!$H$8))),1)</f>
        <v>2.6</v>
      </c>
      <c r="EE16" s="1">
        <f>ROUND(DC16/MAX(CE16/10,((CE16*(1+属性投放!$E$8)-DF16+属性投放!$F$8*EB16)*(1+属性投放!$G$8)*(1+属性投放!$H$8))),1)</f>
        <v>19.899999999999999</v>
      </c>
      <c r="EF16" s="1">
        <f>ROUND(DP16/MAX(CE16/10,((CE16*(1+属性投放!$E$8)-DS16+属性投放!$F$8*EB16)*(1+属性投放!$G$8)*(1+属性投放!$H$8))),1)</f>
        <v>5.7</v>
      </c>
      <c r="EH16" s="1">
        <f>ROUND(CC16/MAX(属性投放!$F$9*EB16,((CT16*(1+属性投放!$E$9)-CH16+属性投放!$F$9*EB16)*(1+属性投放!$G$9)*(1+属性投放!$H$9))),1)</f>
        <v>2.4</v>
      </c>
      <c r="EI16" s="1">
        <f>ROUND(CP16/MAX(属性投放!$F$9*EB16,((CT16*(1+属性投放!$E$9)-CU16+属性投放!$F$9*EB16)*(1+属性投放!$G$9)*(1+属性投放!$H$9))),1)</f>
        <v>2.9</v>
      </c>
      <c r="EJ16" s="1">
        <f>ROUND(DC16/MAX(属性投放!$F$9*EB16,((CT16*(1+属性投放!$E$9)-DH16+属性投放!$F$9*EB16)*(1+属性投放!$G$9)*(1+属性投放!$H$9))),1)</f>
        <v>2.6</v>
      </c>
      <c r="EK16" s="1">
        <f>ROUND(DP16/MAX(属性投放!$F$9*EB16,((CT16*(1+属性投放!$E$9)-DU16+属性投放!$F$9*EB16)*(1+属性投放!$G$9)*(1+属性投放!$H$9))),1)</f>
        <v>5</v>
      </c>
      <c r="EM16" s="1">
        <f>ROUND(CC16/((BW16*(1+属性投放!$E$10)+属性投放!$F$10*EB16)*(1+属性投放!$G$10)*(1+属性投放!$H$10)),1)</f>
        <v>6.5</v>
      </c>
      <c r="EN16" s="1">
        <f>ROUND(CP16/((BW16*(1+属性投放!$E$10)+属性投放!$F$10*EB16)*(1+属性投放!$G$10)*(1+属性投放!$H$10)),1)</f>
        <v>6.5</v>
      </c>
      <c r="EO16" s="1">
        <f>ROUND(DC16/((BW16*(1+属性投放!$E$10)+属性投放!$F$10*EB16)*(1+属性投放!$G$10)*(1+属性投放!$H$10)),1)</f>
        <v>7.4</v>
      </c>
      <c r="EP16" s="1">
        <f>ROUND(DP16/((BW16*(1+属性投放!$E$10)+属性投放!$F$10*EB16)*(1+属性投放!$G$10)*(1+属性投放!$H$10)),1)</f>
        <v>14.4</v>
      </c>
    </row>
    <row r="17" spans="2:146">
      <c r="B17" s="1">
        <v>14</v>
      </c>
      <c r="C17" s="9">
        <f>ROUND(属性投放!D$4+装备属性!D$4*IF($B17&lt;10,1,ROUNDDOWN($B17,-1))+SUM(属性投放!E$37:E$45)*$B17+VLOOKUP($C$2,一级属性!$E$41:$P$64,COLUMNS(一级属性!$E$41:G$64),0)*($B17+0.25*IF($B17&lt;10,1,ROUNDDOWN($B17,-1)))+VLOOKUP($C$2,宝石属性!$B$43:$M$66,COLUMNS(宝石属性!$B$43:D$66),0)*10*VLOOKUP(ROUNDDOWN($B17,-1),宝石属性!$B$25:$N$41,2,0)*VLOOKUP(ROUNDDOWN($B17,-1),宝石属性!$B$25:$N$41,3,0)+VLOOKUP($C$2,职业被动!$B$6:$M$29,COLUMNS(职业被动!$B$6:D$29),0)*$B17,0)</f>
        <v>818</v>
      </c>
      <c r="D17" s="9">
        <f>ROUND(属性投放!E$4+装备属性!E$4*IF($B17&lt;10,1,ROUNDDOWN($B17,-1))+SUM(属性投放!F$37:F$38)*$B17+VLOOKUP($C$2,一级属性!$E$67:$P$90,COLUMNS(一级属性!$E$67:H$90),0)*$B17+VLOOKUP($C$2,宝石属性!$B$43:$M$66,COLUMNS(宝石属性!$B$43:E$66),0)*10*VLOOKUP(ROUNDDOWN($B17,-1),宝石属性!$B$25:$N$41,2,0)*VLOOKUP(ROUNDDOWN($B17,-1),宝石属性!$B$25:$N$41,3,0)+VLOOKUP($C$2,职业被动!$B$6:$M$29,COLUMNS(职业被动!$B$6:E$29),0)*$B17,0)</f>
        <v>492</v>
      </c>
      <c r="E17" s="9">
        <f>ROUND(属性投放!F$4+装备属性!F$4*IF($B17&lt;10,1,ROUNDDOWN($B17,-1))+SUM(属性投放!G$37:G$38)*$B17+VLOOKUP($C$2,一级属性!$E$67:$P$90,COLUMNS(一级属性!$E$67:I$90),0)*$B17+VLOOKUP($C$2,宝石属性!$B$43:$M$66,COLUMNS(宝石属性!$B$43:F$66),0)*10*VLOOKUP(ROUNDDOWN($B17,-1),宝石属性!$B$25:$N$41,2,0)*VLOOKUP(ROUNDDOWN($B17,-1),宝石属性!$B$25:$N$41,3,0)+VLOOKUP($C$2,职业被动!$B$6:$M$29,COLUMNS(职业被动!$B$6:F$29),0)*$B17,0)</f>
        <v>315</v>
      </c>
      <c r="F17" s="9">
        <f>ROUND(属性投放!G$4+装备属性!G$4*IF($B17&lt;10,1,ROUNDDOWN($B17,-1))+SUM(属性投放!H$37:H$38)*$B17+VLOOKUP($C$2,一级属性!$E$67:$P$90,COLUMNS(一级属性!$E$67:J$90),0)*$B17+VLOOKUP($C$2,宝石属性!$B$43:$M$66,COLUMNS(宝石属性!$B$43:G$66),0)*10*VLOOKUP(ROUNDDOWN($B17,-1),宝石属性!$B$25:$N$41,2,0)*VLOOKUP(ROUNDDOWN($B17,-1),宝石属性!$B$25:$N$41,3,0)+VLOOKUP($C$2,职业被动!$B$6:$M$29,COLUMNS(职业被动!$B$6:G$29),0)*$B17,0)</f>
        <v>150</v>
      </c>
      <c r="G17" s="9">
        <f>ROUND(属性投放!H$4+装备属性!H$4*IF($B17&lt;10,1,ROUNDDOWN($B17,-1))+SUM(属性投放!I$37:I$38)*$B17+VLOOKUP($C$2,一级属性!$E$67:$P$90,COLUMNS(一级属性!$E$67:K$90),0)*$B17+VLOOKUP($C$2,宝石属性!$B$43:$M$66,COLUMNS(宝石属性!$B$43:H$66),0)*10*VLOOKUP(ROUNDDOWN($B17,-1),宝石属性!$B$25:$N$41,2,0)*VLOOKUP(ROUNDDOWN($B17,-1),宝石属性!$B$25:$N$41,3,0)+VLOOKUP($C$2,职业被动!$B$6:$M$29,COLUMNS(职业被动!$B$6:H$29),0)*$B17,0)</f>
        <v>149</v>
      </c>
      <c r="H17" s="9">
        <f>ROUND(属性投放!I$4+装备属性!I$4*IF($B17&lt;10,1,ROUNDDOWN($B17,-1))+SUM(属性投放!J$37:J$38)*$B17+VLOOKUP($C$2,一级属性!$E$67:$P$90,COLUMNS(一级属性!$E$67:L$90),0)*$B17+VLOOKUP($C$2,宝石属性!$B$43:$M$66,COLUMNS(宝石属性!$B$43:I$66),0)*10*VLOOKUP(ROUNDDOWN($B17,-1),宝石属性!$B$25:$N$41,2,0)*VLOOKUP(ROUNDDOWN($B17,-1),宝石属性!$B$25:$N$41,3,0)+VLOOKUP($C$2,职业被动!$B$6:$M$29,COLUMNS(职业被动!$B$6:I$29),0)*$B17,0)</f>
        <v>161</v>
      </c>
      <c r="I17" s="9">
        <f>ROUND(属性投放!J$4+装备属性!J$4*IF($B17&lt;10,1,ROUNDDOWN($B17,-1))+SUM(属性投放!K$37:K$38)*$B17+VLOOKUP($C$2,一级属性!$E$67:$P$90,COLUMNS(一级属性!$E$67:M$90),0)*$B17+VLOOKUP($C$2,宝石属性!$B$43:$M$66,COLUMNS(宝石属性!$B$43:J$66),0)*10*VLOOKUP(ROUNDDOWN($B17,-1),宝石属性!$B$25:$N$41,2,0)*VLOOKUP(ROUNDDOWN($B17,-1),宝石属性!$B$25:$N$41,3,0)+VLOOKUP($C$2,职业被动!$B$6:$M$29,COLUMNS(职业被动!$B$6:J$29),0)*$B17,0)</f>
        <v>104</v>
      </c>
      <c r="J17" s="9">
        <f>ROUND(属性投放!K$4+装备属性!K$4*IF($B17&lt;10,1,ROUNDDOWN($B17,-1))+SUM(属性投放!L$37:L$38)*$B17+VLOOKUP($C$2,一级属性!$E$67:$P$90,COLUMNS(一级属性!$E$67:N$90),0)*$B17+VLOOKUP($C$2,宝石属性!$B$43:$M$66,COLUMNS(宝石属性!$B$43:K$66),0)*10*VLOOKUP(ROUNDDOWN($B17,-1),宝石属性!$B$25:$N$41,2,0)*VLOOKUP(ROUNDDOWN($B17,-1),宝石属性!$B$25:$N$41,3,0)+VLOOKUP($C$2,职业被动!$B$6:$M$29,COLUMNS(职业被动!$B$6:K$29),0)*$B17,0)</f>
        <v>57</v>
      </c>
      <c r="K17" s="9">
        <f>ROUND(属性投放!L$4+装备属性!L$4*IF($B17&lt;10,1,ROUNDDOWN($B17,-1))+SUM(属性投放!M$37:M$38)*$B17+VLOOKUP($C$2,一级属性!$E$67:$P$90,COLUMNS(一级属性!$E$67:O$90),0)*$B17+VLOOKUP($C$2,宝石属性!$B$43:$M$66,COLUMNS(宝石属性!$B$43:L$66),0)*10*VLOOKUP(ROUNDDOWN($B17,-1),宝石属性!$B$25:$N$41,2,0)*VLOOKUP(ROUNDDOWN($B17,-1),宝石属性!$B$25:$N$41,3,0)+VLOOKUP($C$2,职业被动!$B$6:$M$29,COLUMNS(职业被动!$B$6:L$29),0)*$B17,0)</f>
        <v>4</v>
      </c>
      <c r="L17" s="9">
        <f>ROUND(属性投放!M$4+装备属性!M$4*IF($B17&lt;10,1,ROUNDDOWN($B17,-1))+SUM(属性投放!N$37:N$38)*$B17+VLOOKUP($C$2,一级属性!$E$67:$P$90,COLUMNS(一级属性!$E$67:P$90),0)*$B17+VLOOKUP($C$2,宝石属性!$B$43:$M$66,COLUMNS(宝石属性!$B$43:M$66),0)*10*VLOOKUP(ROUNDDOWN($B17,-1),宝石属性!$B$25:$N$41,2,0)*VLOOKUP(ROUNDDOWN($B17,-1),宝石属性!$B$25:$N$41,3,0)+VLOOKUP($C$2,职业被动!$B$6:$M$29,COLUMNS(职业被动!$B$6:M$29),0)*$B17,0)</f>
        <v>144</v>
      </c>
      <c r="M17" s="48">
        <f>属性价值和能力评分!$F$9+ROUND(属性价值和能力评分!$F$38*10,0)*B17+ROUND((SUM(装备属性!$W$9:$W$14)+属性价值和能力评分!$F$38*1.25+1.4+2.8)*IF(B17&lt;10,1,ROUNDDOWN(B17,-1)),0)+15*VLOOKUP(ROUNDDOWN(B17,-1),宝石属性!$B$26:$D$41,2,0)*6*VLOOKUP(ROUNDDOWN(B17,-1),宝石属性!$B$26:$D$41,3,0)+(属性价值和能力评分!$F$49*9+属性价值和能力评分!$F$50*2+属性价值和能力评分!$F$53*8/5)*B17</f>
        <v>2742</v>
      </c>
      <c r="N17" s="20"/>
      <c r="O17" s="1">
        <v>14</v>
      </c>
      <c r="P17" s="9">
        <f>ROUND(属性投放!D$4+装备属性!D$4*IF($O17&lt;10,1,ROUNDDOWN($O17,-1))+SUM(属性投放!E$37:E$45)*$O17+VLOOKUP($P$2,一级属性!$E$41:$P$64,COLUMNS(一级属性!$E$41:G$64),0)*($O17+0.25*IF($O17&lt;10,1,ROUNDDOWN($O17,-1)))+VLOOKUP($P$2,宝石属性!$B$43:$M$66,COLUMNS(宝石属性!$B$43:D$66),0)*10*VLOOKUP(ROUNDDOWN($O17,-1),宝石属性!$B$25:$N$41,2,0)*VLOOKUP(ROUNDDOWN($O17,-1),宝石属性!$B$25:$N$41,3,0)+VLOOKUP($P$2,职业被动!$B$6:$M$29,COLUMNS(职业被动!$B$6:D$29),0)*$O17,0)</f>
        <v>1014</v>
      </c>
      <c r="Q17" s="9">
        <f>ROUND(属性投放!E$4+装备属性!E$4*IF($O17&lt;10,1,ROUNDDOWN($O17,-1))+SUM(属性投放!F$37:F$45)*$O17+VLOOKUP($P$2,一级属性!$E$41:$P$64,COLUMNS(一级属性!$E$41:H$64),0)*($O17+0.25*IF($O17&lt;10,1,ROUNDDOWN($O17,-1)))+VLOOKUP($P$2,宝石属性!$B$43:$M$66,COLUMNS(宝石属性!$B$43:E$66),0)*10*VLOOKUP(ROUNDDOWN($O17,-1),宝石属性!$B$25:$N$41,2,0)*VLOOKUP(ROUNDDOWN($O17,-1),宝石属性!$B$25:$N$41,3,0)+VLOOKUP($P$2,职业被动!$B$6:$M$29,COLUMNS(职业被动!$B$6:E$29),0)*$O17,0)</f>
        <v>740</v>
      </c>
      <c r="R17" s="9">
        <f>ROUND(属性投放!F$4+装备属性!F$4*IF($O17&lt;10,1,ROUNDDOWN($O17,-1))+SUM(属性投放!G$37:G$45)*$O17+VLOOKUP($P$2,一级属性!$E$41:$P$64,COLUMNS(一级属性!$E$41:I$64),0)*($O17+0.25*IF($O17&lt;10,1,ROUNDDOWN($O17,-1)))+VLOOKUP($P$2,宝石属性!$B$43:$M$66,COLUMNS(宝石属性!$B$43:F$66),0)*10*VLOOKUP(ROUNDDOWN($O17,-1),宝石属性!$B$25:$N$41,2,0)*VLOOKUP(ROUNDDOWN($O17,-1),宝石属性!$B$25:$N$41,3,0)+VLOOKUP($P$2,职业被动!$B$6:$M$29,COLUMNS(职业被动!$B$6:F$29),0)*$O17,0)</f>
        <v>210</v>
      </c>
      <c r="S17" s="9">
        <f>ROUND(属性投放!G$4+装备属性!G$4*IF($O17&lt;10,1,ROUNDDOWN($O17,-1))+SUM(属性投放!H$37:H$45)*$O17+VLOOKUP($P$2,一级属性!$E$41:$P$64,COLUMNS(一级属性!$E$41:J$64),0)*($O17+0.25*IF($O17&lt;10,1,ROUNDDOWN($O17,-1)))+VLOOKUP($P$2,宝石属性!$B$43:$M$66,COLUMNS(宝石属性!$B$43:G$66),0)*10*VLOOKUP(ROUNDDOWN($O17,-1),宝石属性!$B$25:$N$41,2,0)*VLOOKUP(ROUNDDOWN($O17,-1),宝石属性!$B$25:$N$41,3,0)+VLOOKUP($P$2,职业被动!$B$6:$M$29,COLUMNS(职业被动!$B$6:G$29),0)*$O17,0)</f>
        <v>136</v>
      </c>
      <c r="T17" s="9">
        <f>ROUND(属性投放!H$4+装备属性!H$4*IF($O17&lt;10,1,ROUNDDOWN($O17,-1))+SUM(属性投放!I$37:I$45)*$O17+VLOOKUP($P$2,一级属性!$E$41:$P$64,COLUMNS(一级属性!$E$41:K$64),0)*($O17+0.25*IF($O17&lt;10,1,ROUNDDOWN($O17,-1)))+VLOOKUP($P$2,宝石属性!$B$43:$M$66,COLUMNS(宝石属性!$B$43:H$66),0)*10*VLOOKUP(ROUNDDOWN($O17,-1),宝石属性!$B$25:$N$41,2,0)*VLOOKUP(ROUNDDOWN($O17,-1),宝石属性!$B$25:$N$41,3,0)+VLOOKUP($P$2,职业被动!$B$6:$M$29,COLUMNS(职业被动!$B$6:H$29),0)*$O17,0)</f>
        <v>213</v>
      </c>
      <c r="U17" s="9">
        <f>ROUND(属性投放!I$4+装备属性!I$4*IF($O17&lt;10,1,ROUNDDOWN($O17,-1))+SUM(属性投放!J$37:J$45)*$O17+VLOOKUP($P$2,一级属性!$E$41:$P$64,COLUMNS(一级属性!$E$41:L$64),0)*($O17+0.25*IF($O17&lt;10,1,ROUNDDOWN($O17,-1)))+VLOOKUP($P$2,宝石属性!$B$43:$M$66,COLUMNS(宝石属性!$B$43:I$66),0)*10*VLOOKUP(ROUNDDOWN($O17,-1),宝石属性!$B$25:$N$41,2,0)*VLOOKUP(ROUNDDOWN($O17,-1),宝石属性!$B$25:$N$41,3,0)+VLOOKUP($P$2,职业被动!$B$6:$M$29,COLUMNS(职业被动!$B$6:I$29),0)*$O17,0)</f>
        <v>168</v>
      </c>
      <c r="V17" s="9">
        <f>ROUND(属性投放!J$4+装备属性!J$4*IF($O17&lt;10,1,ROUNDDOWN($O17,-1))+SUM(属性投放!K$37:K$45)*$O17+VLOOKUP($P$2,一级属性!$E$41:$P$64,COLUMNS(一级属性!$E$41:M$64),0)*($O17+0.25*IF($O17&lt;10,1,ROUNDDOWN($O17,-1)))+VLOOKUP($P$2,宝石属性!$B$43:$M$66,COLUMNS(宝石属性!$B$43:J$66),0)*10*VLOOKUP(ROUNDDOWN($O17,-1),宝石属性!$B$25:$N$41,2,0)*VLOOKUP(ROUNDDOWN($O17,-1),宝石属性!$B$25:$N$41,3,0)+VLOOKUP($P$2,职业被动!$B$6:$M$29,COLUMNS(职业被动!$B$6:J$29),0)*$O17,0)</f>
        <v>114</v>
      </c>
      <c r="W17" s="9">
        <f>ROUND(属性投放!K$4+装备属性!K$4*IF($O17&lt;10,1,ROUNDDOWN($O17,-1))+SUM(属性投放!L$37:L$45)*$O17+VLOOKUP($P$2,一级属性!$E$41:$P$64,COLUMNS(一级属性!$E$41:N$64),0)*($O17+0.25*IF($O17&lt;10,1,ROUNDDOWN($O17,-1)))+VLOOKUP($P$2,宝石属性!$B$43:$M$66,COLUMNS(宝石属性!$B$43:K$66),0)*10*VLOOKUP(ROUNDDOWN($O17,-1),宝石属性!$B$25:$N$41,2,0)*VLOOKUP(ROUNDDOWN($O17,-1),宝石属性!$B$25:$N$41,3,0)+VLOOKUP($P$2,职业被动!$B$6:$M$29,COLUMNS(职业被动!$B$6:K$29),0)*$O17,0)</f>
        <v>57</v>
      </c>
      <c r="X17" s="9">
        <f>ROUND(属性投放!L$4+装备属性!L$4*IF($O17&lt;10,1,ROUNDDOWN($O17,-1))+SUM(属性投放!M$37:M$45)*$O17+VLOOKUP($P$2,一级属性!$E$41:$P$64,COLUMNS(一级属性!$E$41:O$64),0)*($O17+0.25*IF($O17&lt;10,1,ROUNDDOWN($O17,-1)))+VLOOKUP($P$2,宝石属性!$B$43:$M$66,COLUMNS(宝石属性!$B$43:L$66),0)*10*VLOOKUP(ROUNDDOWN($O17,-1),宝石属性!$B$25:$N$41,2,0)*VLOOKUP(ROUNDDOWN($O17,-1),宝石属性!$B$25:$N$41,3,0)+VLOOKUP($P$2,职业被动!$B$6:$M$29,COLUMNS(职业被动!$B$6:L$29),0)*$O17,0)</f>
        <v>4</v>
      </c>
      <c r="Y17" s="9">
        <f>ROUND(属性投放!M$4+装备属性!M$4*IF($O17&lt;10,1,ROUNDDOWN($O17,-1))+SUM(属性投放!N$37:N$45)*$O17+VLOOKUP($P$2,一级属性!$E$41:$P$64,COLUMNS(一级属性!$E$41:P$64),0)*($O17+0.25*IF($O17&lt;10,1,ROUNDDOWN($O17,-1)))+VLOOKUP($P$2,宝石属性!$B$43:$M$66,COLUMNS(宝石属性!$B$43:M$66),0)*10*VLOOKUP(ROUNDDOWN($O17,-1),宝石属性!$B$25:$N$41,2,0)*VLOOKUP(ROUNDDOWN($O17,-1),宝石属性!$B$25:$N$41,3,0)+VLOOKUP($P$2,职业被动!$B$6:$M$29,COLUMNS(职业被动!$B$6:M$29),0)*$O17,0)</f>
        <v>144</v>
      </c>
      <c r="Z17" s="48">
        <f>属性价值和能力评分!$F$9+ROUND(属性价值和能力评分!$F$38*10,0)*O17+ROUND((SUM(装备属性!$W$9:$W$14)+属性价值和能力评分!$F$38*1.25+1.4+2.8)*IF(O17&lt;10,1,ROUNDDOWN(O17,-1)),0)+15*VLOOKUP(ROUNDDOWN(O17,-1),宝石属性!$B$26:$D$41,2,0)*6*VLOOKUP(ROUNDDOWN(O17,-1),宝石属性!$B$26:$D$41,3,0)+(属性价值和能力评分!$F$49*9+属性价值和能力评分!$F$50*2+属性价值和能力评分!$F$53*8/5)*O17</f>
        <v>2742</v>
      </c>
      <c r="AB17" s="1">
        <v>14</v>
      </c>
      <c r="AC17" s="9">
        <f>ROUND(属性投放!D$4+装备属性!D$4*IF($AB17&lt;10,1,ROUNDDOWN($AB17,-1))+SUM(属性投放!E$37:E$45)*$AB17+VLOOKUP($AC$2,一级属性!$E$41:$P$64,COLUMNS(一级属性!$E$41:G$64),0)*($AB17+0.25*IF($AB17&lt;10,1,ROUNDDOWN($AB17,-1)))+VLOOKUP($AC$2,宝石属性!$B$43:$M$66,COLUMNS(宝石属性!$B$43:D$66),0)*10*VLOOKUP(ROUNDDOWN($AB17,-1),宝石属性!$B$25:$N$41,2,0)*VLOOKUP(ROUNDDOWN($AB17,-1),宝石属性!$B$25:$N$41,3,0)+VLOOKUP($AC$2,职业被动!$B$6:$M$29,COLUMNS(职业被动!$B$6:D$29),0)*$AB17,0)</f>
        <v>916</v>
      </c>
      <c r="AD17" s="9">
        <f>ROUND(属性投放!E$4+装备属性!E$4*IF($AB17&lt;10,1,ROUNDDOWN($AB17,-1))+SUM(属性投放!F$37:F$45)*$AB17+VLOOKUP($AC$2,一级属性!$E$41:$P$64,COLUMNS(一级属性!$E$41:H$64),0)*($AB17+0.25*IF($AB17&lt;10,1,ROUNDDOWN($AB17,-1)))+VLOOKUP($AC$2,宝石属性!$B$43:$M$66,COLUMNS(宝石属性!$B$43:E$66),0)*10*VLOOKUP(ROUNDDOWN($AB17,-1),宝石属性!$B$25:$N$41,2,0)*VLOOKUP(ROUNDDOWN($AB17,-1),宝石属性!$B$25:$N$41,3,0)+VLOOKUP($AC$2,职业被动!$B$6:$M$29,COLUMNS(职业被动!$B$6:E$29),0)*$AB17,0)</f>
        <v>492</v>
      </c>
      <c r="AE17" s="9">
        <f>ROUND(属性投放!F$4+装备属性!F$4*IF($AB17&lt;10,1,ROUNDDOWN($AB17,-1))+SUM(属性投放!G$37:G$45)*$AB17+VLOOKUP($AC$2,一级属性!$E$41:$P$64,COLUMNS(一级属性!$E$41:I$64),0)*($AB17+0.25*IF($AB17&lt;10,1,ROUNDDOWN($AB17,-1)))+VLOOKUP($AC$2,宝石属性!$B$43:$M$66,COLUMNS(宝石属性!$B$43:F$66),0)*10*VLOOKUP(ROUNDDOWN($AB17,-1),宝石属性!$B$25:$N$41,2,0)*VLOOKUP(ROUNDDOWN($AB17,-1),宝石属性!$B$25:$N$41,3,0)+VLOOKUP($AC$2,职业被动!$B$6:$M$29,COLUMNS(职业被动!$B$6:F$29),0)*$AB17,0)</f>
        <v>276</v>
      </c>
      <c r="AF17" s="9">
        <f>ROUND(属性投放!G$4+装备属性!G$4*IF($AB17&lt;10,1,ROUNDDOWN($AB17,-1))+SUM(属性投放!H$37:H$45)*$AB17+VLOOKUP($AC$2,一级属性!$E$41:$P$64,COLUMNS(一级属性!$E$41:J$64),0)*($AB17+0.25*IF($AB17&lt;10,1,ROUNDDOWN($AB17,-1)))+VLOOKUP($AC$2,宝石属性!$B$43:$M$66,COLUMNS(宝石属性!$B$43:G$66),0)*10*VLOOKUP(ROUNDDOWN($AB17,-1),宝石属性!$B$25:$N$41,2,0)*VLOOKUP(ROUNDDOWN($AB17,-1),宝石属性!$B$25:$N$41,3,0)+VLOOKUP($AC$2,职业被动!$B$6:$M$29,COLUMNS(职业被动!$B$6:G$29),0)*$AB17,0)</f>
        <v>164</v>
      </c>
      <c r="AG17" s="9">
        <f>ROUND(属性投放!H$4+装备属性!H$4*IF($AB17&lt;10,1,ROUNDDOWN($AB17,-1))+SUM(属性投放!I$37:I$45)*$AB17+VLOOKUP($AC$2,一级属性!$E$41:$P$64,COLUMNS(一级属性!$E$41:K$64),0)*($AB17+0.25*IF($AB17&lt;10,1,ROUNDDOWN($AB17,-1)))+VLOOKUP($AC$2,宝石属性!$B$43:$M$66,COLUMNS(宝石属性!$B$43:H$66),0)*10*VLOOKUP(ROUNDDOWN($AB17,-1),宝石属性!$B$25:$N$41,2,0)*VLOOKUP(ROUNDDOWN($AB17,-1),宝石属性!$B$25:$N$41,3,0)+VLOOKUP($AC$2,职业被动!$B$6:$M$29,COLUMNS(职业被动!$B$6:H$29),0)*$AB17,0)</f>
        <v>149</v>
      </c>
      <c r="AH17" s="9">
        <f>ROUND(属性投放!I$4+装备属性!I$4*IF($AB17&lt;10,1,ROUNDDOWN($AB17,-1))+SUM(属性投放!J$37:J$45)*$AB17+VLOOKUP($AC$2,一级属性!$E$41:$P$64,COLUMNS(一级属性!$E$41:L$64),0)*($AB17+0.25*IF($AB17&lt;10,1,ROUNDDOWN($AB17,-1)))+VLOOKUP($AC$2,宝石属性!$B$43:$M$66,COLUMNS(宝石属性!$B$43:I$66),0)*10*VLOOKUP(ROUNDDOWN($AB17,-1),宝石属性!$B$25:$N$41,2,0)*VLOOKUP(ROUNDDOWN($AB17,-1),宝石属性!$B$25:$N$41,3,0)+VLOOKUP($AC$2,职业被动!$B$6:$M$29,COLUMNS(职业被动!$B$6:I$29),0)*$AB17,0)</f>
        <v>158</v>
      </c>
      <c r="AI17" s="9">
        <f>ROUND(属性投放!J$4+装备属性!J$4*IF($AB17&lt;10,1,ROUNDDOWN($AB17,-1))+SUM(属性投放!K$37:K$45)*$AB17+VLOOKUP($AC$2,一级属性!$E$41:$P$64,COLUMNS(一级属性!$E$41:M$64),0)*($AB17+0.25*IF($AB17&lt;10,1,ROUNDDOWN($AB17,-1)))+VLOOKUP($AC$2,宝石属性!$B$43:$M$66,COLUMNS(宝石属性!$B$43:J$66),0)*10*VLOOKUP(ROUNDDOWN($AB17,-1),宝石属性!$B$25:$N$41,2,0)*VLOOKUP(ROUNDDOWN($AB17,-1),宝石属性!$B$25:$N$41,3,0)+VLOOKUP($AC$2,职业被动!$B$6:$M$29,COLUMNS(职业被动!$B$6:J$29),0)*$AB17,0)</f>
        <v>103</v>
      </c>
      <c r="AJ17" s="9">
        <f>ROUND(属性投放!K$4+装备属性!K$4*IF($AB17&lt;10,1,ROUNDDOWN($AB17,-1))+SUM(属性投放!L$37:L$45)*$AB17+VLOOKUP($AC$2,一级属性!$E$41:$P$64,COLUMNS(一级属性!$E$41:N$64),0)*($AB17+0.25*IF($AB17&lt;10,1,ROUNDDOWN($AB17,-1)))+VLOOKUP($AC$2,宝石属性!$B$43:$M$66,COLUMNS(宝石属性!$B$43:K$66),0)*10*VLOOKUP(ROUNDDOWN($AB17,-1),宝石属性!$B$25:$N$41,2,0)*VLOOKUP(ROUNDDOWN($AB17,-1),宝石属性!$B$25:$N$41,3,0)+VLOOKUP($AC$2,职业被动!$B$6:$M$29,COLUMNS(职业被动!$B$6:K$29),0)*$AB17,0)</f>
        <v>57</v>
      </c>
      <c r="AK17" s="9">
        <f>ROUND(属性投放!L$4+装备属性!L$4*IF($AB17&lt;10,1,ROUNDDOWN($AB17,-1))+SUM(属性投放!M$37:M$45)*$AB17+VLOOKUP($AC$2,一级属性!$E$41:$P$64,COLUMNS(一级属性!$E$41:O$64),0)*($AB17+0.25*IF($AB17&lt;10,1,ROUNDDOWN($AB17,-1)))+VLOOKUP($AC$2,宝石属性!$B$43:$M$66,COLUMNS(宝石属性!$B$43:L$66),0)*10*VLOOKUP(ROUNDDOWN($AB17,-1),宝石属性!$B$25:$N$41,2,0)*VLOOKUP(ROUNDDOWN($AB17,-1),宝石属性!$B$25:$N$41,3,0)+VLOOKUP($AC$2,职业被动!$B$6:$M$29,COLUMNS(职业被动!$B$6:L$29),0)*$AB17,0)</f>
        <v>4</v>
      </c>
      <c r="AL17" s="9">
        <f>ROUND(属性投放!M$4+装备属性!M$4*IF($AB17&lt;10,1,ROUNDDOWN($AB17,-1))+SUM(属性投放!N$37:N$45)*$AB17+VLOOKUP($AC$2,一级属性!$E$41:$P$64,COLUMNS(一级属性!$E$41:P$64),0)*($AB17+0.25*IF($AB17&lt;10,1,ROUNDDOWN($AB17,-1)))+VLOOKUP($AC$2,宝石属性!$B$43:$M$66,COLUMNS(宝石属性!$B$43:M$66),0)*10*VLOOKUP(ROUNDDOWN($AB17,-1),宝石属性!$B$25:$N$41,2,0)*VLOOKUP(ROUNDDOWN($AB17,-1),宝石属性!$B$25:$N$41,3,0)+VLOOKUP($AC$2,职业被动!$B$6:$M$29,COLUMNS(职业被动!$B$6:M$29),0)*$AB17,0)</f>
        <v>144</v>
      </c>
      <c r="AM17" s="48">
        <f>属性价值和能力评分!$F$9+ROUND(属性价值和能力评分!$F$38*10,0)*AB17+ROUND((SUM(装备属性!$W$9:$W$14)+属性价值和能力评分!$F$38*1.25+1.4+2.8)*IF(AB17&lt;10,1,ROUNDDOWN(AB17,-1)),0)+15*VLOOKUP(ROUNDDOWN(AB17,-1),宝石属性!$B$26:$D$41,2,0)*6*VLOOKUP(ROUNDDOWN(AB17,-1),宝石属性!$B$26:$D$41,3,0)+(属性价值和能力评分!$F$49*9+属性价值和能力评分!$F$50*2+属性价值和能力评分!$F$53*8/5)*AB17</f>
        <v>2742</v>
      </c>
      <c r="AO17" s="1">
        <v>14</v>
      </c>
      <c r="AP17" s="9">
        <f>ROUND(属性投放!D$4+装备属性!D$4*IF($AO17&lt;10,1,ROUNDDOWN($AO17,-1))+SUM(属性投放!E$37:E$45)*$AO17+VLOOKUP($AP$2,一级属性!$E$41:$P$64,COLUMNS(一级属性!$E$41:G$64),0)*($AO17+0.25*IF($AO17&lt;10,1,ROUNDDOWN($AO17,-1)))+VLOOKUP($AP$2,宝石属性!$B$43:$M$66,COLUMNS(宝石属性!$B$43:D$66),0)*10*VLOOKUP(ROUNDDOWN($AO17,-1),宝石属性!$B$25:$N$41,2,0)*VLOOKUP(ROUNDDOWN($AO17,-1),宝石属性!$B$25:$N$41,3,0)+VLOOKUP($AP$2,职业被动!$B$6:$M$29,COLUMNS(职业被动!$B$6:D$29),0)*$AO17,0)</f>
        <v>916</v>
      </c>
      <c r="AQ17" s="9">
        <f>ROUND(属性投放!E$4+装备属性!E$4*IF($AO17&lt;10,1,ROUNDDOWN($AO17,-1))+SUM(属性投放!F$37:F$45)*$AO17+VLOOKUP($AP$2,一级属性!$E$41:$P$64,COLUMNS(一级属性!$E$41:H$64),0)*($AO17+0.25*IF($AO17&lt;10,1,ROUNDDOWN($AO17,-1)))+VLOOKUP($AP$2,宝石属性!$B$43:$M$66,COLUMNS(宝石属性!$B$43:E$66),0)*10*VLOOKUP(ROUNDDOWN($AO17,-1),宝石属性!$B$25:$N$41,2,0)*VLOOKUP(ROUNDDOWN($AO17,-1),宝石属性!$B$25:$N$41,3,0)+VLOOKUP($AP$2,职业被动!$B$6:$M$29,COLUMNS(职业被动!$B$6:E$29),0)*$AO17,0)</f>
        <v>740</v>
      </c>
      <c r="AR17" s="9">
        <f>ROUND(属性投放!F$4+装备属性!F$4*IF($AO17&lt;10,1,ROUNDDOWN($AO17,-1))+SUM(属性投放!G$37:G$45)*$AO17+VLOOKUP($AP$2,一级属性!$E$41:$P$64,COLUMNS(一级属性!$E$41:I$64),0)*($AO17+0.25*IF($AO17&lt;10,1,ROUNDDOWN($AO17,-1)))+VLOOKUP($AP$2,宝石属性!$B$43:$M$66,COLUMNS(宝石属性!$B$43:F$66),0)*10*VLOOKUP(ROUNDDOWN($AO17,-1),宝石属性!$B$25:$N$41,2,0)*VLOOKUP(ROUNDDOWN($AO17,-1),宝石属性!$B$25:$N$41,3,0)+VLOOKUP($AP$2,职业被动!$B$6:$M$29,COLUMNS(职业被动!$B$6:F$29),0)*$AO17,0)</f>
        <v>210</v>
      </c>
      <c r="AS17" s="9">
        <f>ROUND(属性投放!G$4+装备属性!G$4*IF($AO17&lt;10,1,ROUNDDOWN($AO17,-1))+SUM(属性投放!H$37:H$45)*$AO17+VLOOKUP($AP$2,一级属性!$E$41:$P$64,COLUMNS(一级属性!$E$41:J$64),0)*($AO17+0.25*IF($AO17&lt;10,1,ROUNDDOWN($AO17,-1)))+VLOOKUP($AP$2,宝石属性!$B$43:$M$66,COLUMNS(宝石属性!$B$43:G$66),0)*10*VLOOKUP(ROUNDDOWN($AO17,-1),宝石属性!$B$25:$N$41,2,0)*VLOOKUP(ROUNDDOWN($AO17,-1),宝石属性!$B$25:$N$41,3,0)+VLOOKUP($AP$2,职业被动!$B$6:$M$29,COLUMNS(职业被动!$B$6:G$29),0)*$AO17,0)</f>
        <v>136</v>
      </c>
      <c r="AT17" s="9">
        <f>ROUND(属性投放!H$4+装备属性!H$4*IF($AO17&lt;10,1,ROUNDDOWN($AO17,-1))+SUM(属性投放!I$37:I$45)*$AO17+VLOOKUP($AP$2,一级属性!$E$41:$P$64,COLUMNS(一级属性!$E$41:K$64),0)*($AO17+0.25*IF($AO17&lt;10,1,ROUNDDOWN($AO17,-1)))+VLOOKUP($AP$2,宝石属性!$B$43:$M$66,COLUMNS(宝石属性!$B$43:H$66),0)*10*VLOOKUP(ROUNDDOWN($AO17,-1),宝石属性!$B$25:$N$41,2,0)*VLOOKUP(ROUNDDOWN($AO17,-1),宝石属性!$B$25:$N$41,3,0)+VLOOKUP($AP$2,职业被动!$B$6:$M$29,COLUMNS(职业被动!$B$6:H$29),0)*$AO17,0)</f>
        <v>199</v>
      </c>
      <c r="AU17" s="9">
        <f>ROUND(属性投放!I$4+装备属性!I$4*IF($AO17&lt;10,1,ROUNDDOWN($AO17,-1))+SUM(属性投放!J$37:J$45)*$AO17+VLOOKUP($AP$2,一级属性!$E$41:$P$64,COLUMNS(一级属性!$E$41:L$64),0)*($AO17+0.25*IF($AO17&lt;10,1,ROUNDDOWN($AO17,-1)))+VLOOKUP($AP$2,宝石属性!$B$43:$M$66,COLUMNS(宝石属性!$B$43:I$66),0)*10*VLOOKUP(ROUNDDOWN($AO17,-1),宝石属性!$B$25:$N$41,2,0)*VLOOKUP(ROUNDDOWN($AO17,-1),宝石属性!$B$25:$N$41,3,0)+VLOOKUP($AP$2,职业被动!$B$6:$M$29,COLUMNS(职业被动!$B$6:I$29),0)*$AO17,0)</f>
        <v>168</v>
      </c>
      <c r="AV17" s="9">
        <f>ROUND(属性投放!J$4+装备属性!J$4*IF($AO17&lt;10,1,ROUNDDOWN($AO17,-1))+SUM(属性投放!K$37:K$45)*$AO17+VLOOKUP($AP$2,一级属性!$E$41:$P$64,COLUMNS(一级属性!$E$41:M$64),0)*($AO17+0.25*IF($AO17&lt;10,1,ROUNDDOWN($AO17,-1)))+VLOOKUP($AP$2,宝石属性!$B$43:$M$66,COLUMNS(宝石属性!$B$43:J$66),0)*10*VLOOKUP(ROUNDDOWN($AO17,-1),宝石属性!$B$25:$N$41,2,0)*VLOOKUP(ROUNDDOWN($AO17,-1),宝石属性!$B$25:$N$41,3,0)+VLOOKUP($AP$2,职业被动!$B$6:$M$29,COLUMNS(职业被动!$B$6:J$29),0)*$AO17,0)</f>
        <v>114</v>
      </c>
      <c r="AW17" s="9">
        <f>ROUND(属性投放!K$4+装备属性!K$4*IF($AO17&lt;10,1,ROUNDDOWN($AO17,-1))+SUM(属性投放!L$37:L$45)*$AO17+VLOOKUP($AP$2,一级属性!$E$41:$P$64,COLUMNS(一级属性!$E$41:N$64),0)*($AO17+0.25*IF($AO17&lt;10,1,ROUNDDOWN($AO17,-1)))+VLOOKUP($AP$2,宝石属性!$B$43:$M$66,COLUMNS(宝石属性!$B$43:K$66),0)*10*VLOOKUP(ROUNDDOWN($AO17,-1),宝石属性!$B$25:$N$41,2,0)*VLOOKUP(ROUNDDOWN($AO17,-1),宝石属性!$B$25:$N$41,3,0)+VLOOKUP($AP$2,职业被动!$B$6:$M$29,COLUMNS(职业被动!$B$6:K$29),0)*$AO17,0)</f>
        <v>57</v>
      </c>
      <c r="AX17" s="9">
        <f>ROUND(属性投放!L$4+装备属性!L$4*IF($AO17&lt;10,1,ROUNDDOWN($AO17,-1))+SUM(属性投放!M$37:M$45)*$AO17+VLOOKUP($AP$2,一级属性!$E$41:$P$64,COLUMNS(一级属性!$E$41:O$64),0)*($AO17+0.25*IF($AO17&lt;10,1,ROUNDDOWN($AO17,-1)))+VLOOKUP($AP$2,宝石属性!$B$43:$M$66,COLUMNS(宝石属性!$B$43:L$66),0)*10*VLOOKUP(ROUNDDOWN($AO17,-1),宝石属性!$B$25:$N$41,2,0)*VLOOKUP(ROUNDDOWN($AO17,-1),宝石属性!$B$25:$N$41,3,0)+VLOOKUP($AP$2,职业被动!$B$6:$M$29,COLUMNS(职业被动!$B$6:L$29),0)*$AO17,0)</f>
        <v>144</v>
      </c>
      <c r="AY17" s="9">
        <f>ROUND(属性投放!M$4+装备属性!M$4*IF($AO17&lt;10,1,ROUNDDOWN($AO17,-1))+SUM(属性投放!N$37:N$45)*$AO17+VLOOKUP($AP$2,一级属性!$E$41:$P$64,COLUMNS(一级属性!$E$41:P$64),0)*($AO17+0.25*IF($AO17&lt;10,1,ROUNDDOWN($AO17,-1)))+VLOOKUP($AP$2,宝石属性!$B$43:$M$66,COLUMNS(宝石属性!$B$43:M$66),0)*10*VLOOKUP(ROUNDDOWN($AO17,-1),宝石属性!$B$25:$N$41,2,0)*VLOOKUP(ROUNDDOWN($AO17,-1),宝石属性!$B$25:$N$41,3,0)+VLOOKUP($AP$2,职业被动!$B$6:$M$29,COLUMNS(职业被动!$B$6:M$29),0)*$AO17,0)</f>
        <v>144</v>
      </c>
      <c r="AZ17" s="48">
        <f>属性价值和能力评分!$F$9+ROUND(属性价值和能力评分!$F$38*10,0)*AO17+ROUND((SUM(装备属性!$W$9:$W$14)+属性价值和能力评分!$F$38*1.25+1.4+2.8)*IF(AO17&lt;10,1,ROUNDDOWN(AO17,-1)),0)+15*VLOOKUP(ROUNDDOWN(AO17,-1),宝石属性!$B$26:$D$41,2,0)*6*VLOOKUP(ROUNDDOWN(AO17,-1),宝石属性!$B$26:$D$41,3,0)+(属性价值和能力评分!$F$49*9+属性价值和能力评分!$F$50*2+属性价值和能力评分!$F$53*8/5)*AO17</f>
        <v>2742</v>
      </c>
      <c r="BB17" s="1">
        <v>14</v>
      </c>
      <c r="BC17" s="9">
        <f>ROUND(属性投放!D$4+装备属性!D$4*IF($BB17&lt;10,1,ROUNDDOWN($BB17,-1))+SUM(属性投放!E$37:E$45)*$BB17+VLOOKUP($BC$2,一级属性!$E$41:$P$64,COLUMNS(一级属性!$E$41:G$64),0)*($BB17+0.25*IF($BB17&lt;10,1,ROUNDDOWN($BB17,-1)))+VLOOKUP($BC$2,宝石属性!$B$43:$M$66,COLUMNS(宝石属性!$B$43:D$66),0)*10*VLOOKUP(ROUNDDOWN($BB17,-1),宝石属性!$B$25:$N$41,2,0)*VLOOKUP(ROUNDDOWN($BB17,-1),宝石属性!$B$25:$N$41,3,0)+VLOOKUP($BC$2,职业被动!$B$6:$M$29,COLUMNS(职业被动!$B$6:D$29),0)*$BB17,0)</f>
        <v>818</v>
      </c>
      <c r="BD17" s="9">
        <f>ROUND(属性投放!E$4+装备属性!E$4*IF($BB17&lt;10,1,ROUNDDOWN($BB17,-1))+SUM(属性投放!F$37:F$45)*$BB17+VLOOKUP($BC$2,一级属性!$E$41:$P$64,COLUMNS(一级属性!$E$41:H$64),0)*($BB17+0.25*IF($BB17&lt;10,1,ROUNDDOWN($BB17,-1)))+VLOOKUP($BC$2,宝石属性!$B$43:$M$66,COLUMNS(宝石属性!$B$43:E$66),0)*10*VLOOKUP(ROUNDDOWN($BB17,-1),宝石属性!$B$25:$N$41,2,0)*VLOOKUP(ROUNDDOWN($BB17,-1),宝石属性!$B$25:$N$41,3,0)+VLOOKUP($BC$2,职业被动!$B$6:$M$29,COLUMNS(职业被动!$B$6:E$29),0)*$BB17,0)</f>
        <v>822</v>
      </c>
      <c r="BE17" s="9">
        <f>ROUND(属性投放!F$4+装备属性!F$4*IF($BB17&lt;10,1,ROUNDDOWN($BB17,-1))+SUM(属性投放!G$37:G$45)*$BB17+VLOOKUP($BC$2,一级属性!$E$41:$P$64,COLUMNS(一级属性!$E$41:I$64),0)*($BB17+0.25*IF($BB17&lt;10,1,ROUNDDOWN($BB17,-1)))+VLOOKUP($BC$2,宝石属性!$B$43:$M$66,COLUMNS(宝石属性!$B$43:F$66),0)*10*VLOOKUP(ROUNDDOWN($BB17,-1),宝石属性!$B$25:$N$41,2,0)*VLOOKUP(ROUNDDOWN($BB17,-1),宝石属性!$B$25:$N$41,3,0)+VLOOKUP($BC$2,职业被动!$B$6:$M$29,COLUMNS(职业被动!$B$6:F$29),0)*$BB17,0)</f>
        <v>210</v>
      </c>
      <c r="BF17" s="9">
        <f>ROUND(属性投放!G$4+装备属性!G$4*IF($BB17&lt;10,1,ROUNDDOWN($BB17,-1))+SUM(属性投放!H$37:H$45)*$BB17+VLOOKUP($BC$2,一级属性!$E$41:$P$64,COLUMNS(一级属性!$E$41:J$64),0)*($BB17+0.25*IF($BB17&lt;10,1,ROUNDDOWN($BB17,-1)))+VLOOKUP($BC$2,宝石属性!$B$43:$M$66,COLUMNS(宝石属性!$B$43:G$66),0)*10*VLOOKUP(ROUNDDOWN($BB17,-1),宝石属性!$B$25:$N$41,2,0)*VLOOKUP(ROUNDDOWN($BB17,-1),宝石属性!$B$25:$N$41,3,0)+VLOOKUP($BC$2,职业被动!$B$6:$M$29,COLUMNS(职业被动!$B$6:G$29),0)*$BB17,0)</f>
        <v>136</v>
      </c>
      <c r="BG17" s="9">
        <f>ROUND(属性投放!H$4+装备属性!H$4*IF($BB17&lt;10,1,ROUNDDOWN($BB17,-1))+SUM(属性投放!I$37:I$45)*$BB17+VLOOKUP($BC$2,一级属性!$E$41:$P$64,COLUMNS(一级属性!$E$41:K$64),0)*($BB17+0.25*IF($BB17&lt;10,1,ROUNDDOWN($BB17,-1)))+VLOOKUP($BC$2,宝石属性!$B$43:$M$66,COLUMNS(宝石属性!$B$43:H$66),0)*10*VLOOKUP(ROUNDDOWN($BB17,-1),宝石属性!$B$25:$N$41,2,0)*VLOOKUP(ROUNDDOWN($BB17,-1),宝石属性!$B$25:$N$41,3,0)+VLOOKUP($BC$2,职业被动!$B$6:$M$29,COLUMNS(职业被动!$B$6:H$29),0)*$BB17,0)</f>
        <v>243</v>
      </c>
      <c r="BH17" s="9">
        <f>ROUND(属性投放!I$4+装备属性!I$4*IF($BB17&lt;10,1,ROUNDDOWN($BB17,-1))+SUM(属性投放!J$37:J$45)*$BB17+VLOOKUP($BC$2,一级属性!$E$41:$P$64,COLUMNS(一级属性!$E$41:L$64),0)*($BB17+0.25*IF($BB17&lt;10,1,ROUNDDOWN($BB17,-1)))+VLOOKUP($BC$2,宝石属性!$B$43:$M$66,COLUMNS(宝石属性!$B$43:I$66),0)*10*VLOOKUP(ROUNDDOWN($BB17,-1),宝石属性!$B$25:$N$41,2,0)*VLOOKUP(ROUNDDOWN($BB17,-1),宝石属性!$B$25:$N$41,3,0)+VLOOKUP($BC$2,职业被动!$B$6:$M$29,COLUMNS(职业被动!$B$6:I$29),0)*$BB17,0)</f>
        <v>198</v>
      </c>
      <c r="BI17" s="9">
        <f>ROUND(属性投放!J$4+装备属性!J$4*IF($BB17&lt;10,1,ROUNDDOWN($BB17,-1))+SUM(属性投放!K$37:K$45)*$BB17+VLOOKUP($BC$2,一级属性!$E$41:$P$64,COLUMNS(一级属性!$E$41:M$64),0)*($BB17+0.25*IF($BB17&lt;10,1,ROUNDDOWN($BB17,-1)))+VLOOKUP($BC$2,宝石属性!$B$43:$M$66,COLUMNS(宝石属性!$B$43:J$66),0)*10*VLOOKUP(ROUNDDOWN($BB17,-1),宝石属性!$B$25:$N$41,2,0)*VLOOKUP(ROUNDDOWN($BB17,-1),宝石属性!$B$25:$N$41,3,0)+VLOOKUP($BC$2,职业被动!$B$6:$M$29,COLUMNS(职业被动!$B$6:J$29),0)*$BB17,0)</f>
        <v>90</v>
      </c>
      <c r="BJ17" s="9">
        <f>ROUND(属性投放!K$4+装备属性!K$4*IF($BB17&lt;10,1,ROUNDDOWN($BB17,-1))+SUM(属性投放!L$37:L$45)*$BB17+VLOOKUP($BC$2,一级属性!$E$41:$P$64,COLUMNS(一级属性!$E$41:N$64),0)*($BB17+0.25*IF($BB17&lt;10,1,ROUNDDOWN($BB17,-1)))+VLOOKUP($BC$2,宝石属性!$B$43:$M$66,COLUMNS(宝石属性!$B$43:K$66),0)*10*VLOOKUP(ROUNDDOWN($BB17,-1),宝石属性!$B$25:$N$41,2,0)*VLOOKUP(ROUNDDOWN($BB17,-1),宝石属性!$B$25:$N$41,3,0)+VLOOKUP($BC$2,职业被动!$B$6:$M$29,COLUMNS(职业被动!$B$6:K$29),0)*$BB17,0)</f>
        <v>57</v>
      </c>
      <c r="BK17" s="9">
        <f>ROUND(属性投放!L$4+装备属性!L$4*IF($BB17&lt;10,1,ROUNDDOWN($BB17,-1))+SUM(属性投放!M$37:M$45)*$BB17+VLOOKUP($BC$2,一级属性!$E$41:$P$64,COLUMNS(一级属性!$E$41:O$64),0)*($BB17+0.25*IF($BB17&lt;10,1,ROUNDDOWN($BB17,-1)))+VLOOKUP($BC$2,宝石属性!$B$43:$M$66,COLUMNS(宝石属性!$B$43:L$66),0)*10*VLOOKUP(ROUNDDOWN($BB17,-1),宝石属性!$B$25:$N$41,2,0)*VLOOKUP(ROUNDDOWN($BB17,-1),宝石属性!$B$25:$N$41,3,0)+VLOOKUP($BC$2,职业被动!$B$6:$M$29,COLUMNS(职业被动!$B$6:L$29),0)*$BB17,0)</f>
        <v>4</v>
      </c>
      <c r="BL17" s="9">
        <f>ROUND(属性投放!M$4+装备属性!M$4*IF($BB17&lt;10,1,ROUNDDOWN($BB17,-1))+SUM(属性投放!N$37:N$45)*$BB17+VLOOKUP($BC$2,一级属性!$E$41:$P$64,COLUMNS(一级属性!$E$41:P$64),0)*($BB17+0.25*IF($BB17&lt;10,1,ROUNDDOWN($BB17,-1)))+VLOOKUP($BC$2,宝石属性!$B$43:$M$66,COLUMNS(宝石属性!$B$43:M$66),0)*10*VLOOKUP(ROUNDDOWN($BB17,-1),宝石属性!$B$25:$N$41,2,0)*VLOOKUP(ROUNDDOWN($BB17,-1),宝石属性!$B$25:$N$41,3,0)+VLOOKUP($BC$2,职业被动!$B$6:$M$29,COLUMNS(职业被动!$B$6:M$29),0)*$BB17,0)</f>
        <v>144</v>
      </c>
      <c r="BM17" s="48">
        <f>属性价值和能力评分!$F$9+ROUND(属性价值和能力评分!$F$38*10,0)*BB17+ROUND((SUM(装备属性!$W$9:$W$14)+属性价值和能力评分!$F$38*1.25+1.4+2.8)*IF(BB17&lt;10,1,ROUNDDOWN(BB17,-1)),0)+15*VLOOKUP(ROUNDDOWN(BB17,-1),宝石属性!$B$26:$D$41,2,0)*6*VLOOKUP(ROUNDDOWN(BB17,-1),宝石属性!$B$26:$D$41,3,0)+(属性价值和能力评分!$F$49*9+属性价值和能力评分!$F$50*2+属性价值和能力评分!$F$53*8/5)*BB17</f>
        <v>2742</v>
      </c>
      <c r="BO17" s="1">
        <v>14</v>
      </c>
      <c r="BP17" s="9">
        <f>ROUND(属性投放!D$4+装备属性!D$4*IF($BO17&lt;10,1,ROUNDDOWN($BO17,-1))+SUM(属性投放!E$37:E$45)*$BO17+VLOOKUP($BP$2,一级属性!$E$41:$P$64,COLUMNS(一级属性!$E$41:G$64),0)*($BO17+0.25*IF($BO17&lt;10,1,ROUNDDOWN($BO17,-1)))+VLOOKUP($BP$2,宝石属性!$B$43:$M$66,COLUMNS(宝石属性!$B$43:D$66),0)*10*VLOOKUP(ROUNDDOWN($BO17,-1),宝石属性!$B$25:$N$41,2,0)*VLOOKUP(ROUNDDOWN($BO17,-1),宝石属性!$B$25:$N$41,3,0)+VLOOKUP($BP$2,职业被动!$B$6:$M$29,COLUMNS(职业被动!$B$6:D$29),0)*$BO17,0)</f>
        <v>1014</v>
      </c>
      <c r="BQ17" s="9">
        <f>ROUND(属性投放!E$4+装备属性!E$4*IF($BO17&lt;10,1,ROUNDDOWN($BO17,-1))+SUM(属性投放!F$37:F$45)*$BO17+VLOOKUP($BP$2,一级属性!$E$41:$P$64,COLUMNS(一级属性!$E$41:H$64),0)*($BO17+0.25*IF($BO17&lt;10,1,ROUNDDOWN($BO17,-1)))+VLOOKUP($BP$2,宝石属性!$B$43:$M$66,COLUMNS(宝石属性!$B$43:E$66),0)*10*VLOOKUP(ROUNDDOWN($BO17,-1),宝石属性!$B$25:$N$41,2,0)*VLOOKUP(ROUNDDOWN($BO17,-1),宝石属性!$B$25:$N$41,3,0)+VLOOKUP($BP$2,职业被动!$B$6:$M$29,COLUMNS(职业被动!$B$6:E$29),0)*$BO17,0)</f>
        <v>740</v>
      </c>
      <c r="BR17" s="9">
        <f>ROUND(属性投放!F$4+装备属性!F$4*IF($BO17&lt;10,1,ROUNDDOWN($BO17,-1))+SUM(属性投放!G$37:G$45)*$BO17+VLOOKUP($BP$2,一级属性!$E$41:$P$64,COLUMNS(一级属性!$E$41:I$64),0)*($BO17+0.25*IF($BO17&lt;10,1,ROUNDDOWN($BO17,-1)))+VLOOKUP($BP$2,宝石属性!$B$43:$M$66,COLUMNS(宝石属性!$B$43:F$66),0)*10*VLOOKUP(ROUNDDOWN($BO17,-1),宝石属性!$B$25:$N$41,2,0)*VLOOKUP(ROUNDDOWN($BO17,-1),宝石属性!$B$25:$N$41,3,0)+VLOOKUP($BP$2,职业被动!$B$6:$M$29,COLUMNS(职业被动!$B$6:F$29),0)*$BO17,0)</f>
        <v>210</v>
      </c>
      <c r="BS17" s="9">
        <f>ROUND(属性投放!G$4+装备属性!G$4*IF($BO17&lt;10,1,ROUNDDOWN($BO17,-1))+SUM(属性投放!H$37:H$45)*$BO17+VLOOKUP($BP$2,一级属性!$E$41:$P$64,COLUMNS(一级属性!$E$41:J$64),0)*($BO17+0.25*IF($BO17&lt;10,1,ROUNDDOWN($BO17,-1)))+VLOOKUP($BP$2,宝石属性!$B$43:$M$66,COLUMNS(宝石属性!$B$43:G$66),0)*10*VLOOKUP(ROUNDDOWN($BO17,-1),宝石属性!$B$25:$N$41,2,0)*VLOOKUP(ROUNDDOWN($BO17,-1),宝石属性!$B$25:$N$41,3,0)+VLOOKUP($BP$2,职业被动!$B$6:$M$29,COLUMNS(职业被动!$B$6:G$29),0)*$BO17,0)</f>
        <v>136</v>
      </c>
      <c r="BT17" s="9">
        <f>ROUND(属性投放!H$4+装备属性!H$4*IF($BO17&lt;10,1,ROUNDDOWN($BO17,-1))+SUM(属性投放!I$37:I$45)*$BO17+VLOOKUP($BP$2,一级属性!$E$41:$P$64,COLUMNS(一级属性!$E$41:K$64),0)*($BO17+0.25*IF($BO17&lt;10,1,ROUNDDOWN($BO17,-1)))+VLOOKUP($BP$2,宝石属性!$B$43:$M$66,COLUMNS(宝石属性!$B$43:H$66),0)*10*VLOOKUP(ROUNDDOWN($BO17,-1),宝石属性!$B$25:$N$41,2,0)*VLOOKUP(ROUNDDOWN($BO17,-1),宝石属性!$B$25:$N$41,3,0)+VLOOKUP($BP$2,职业被动!$B$6:$M$29,COLUMNS(职业被动!$B$6:H$29),0)*$BO17,0)</f>
        <v>213</v>
      </c>
      <c r="BU17" s="9">
        <f>ROUND(属性投放!I$4+装备属性!I$4*IF($BO17&lt;10,1,ROUNDDOWN($BO17,-1))+SUM(属性投放!J$37:J$45)*$BO17+VLOOKUP($BP$2,一级属性!$E$41:$P$64,COLUMNS(一级属性!$E$41:L$64),0)*($BO17+0.25*IF($BO17&lt;10,1,ROUNDDOWN($BO17,-1)))+VLOOKUP($BP$2,宝石属性!$B$43:$M$66,COLUMNS(宝石属性!$B$43:I$66),0)*10*VLOOKUP(ROUNDDOWN($BO17,-1),宝石属性!$B$25:$N$41,2,0)*VLOOKUP(ROUNDDOWN($BO17,-1),宝石属性!$B$25:$N$41,3,0)+VLOOKUP($BP$2,职业被动!$B$6:$M$29,COLUMNS(职业被动!$B$6:I$29),0)*$BO17,0)</f>
        <v>168</v>
      </c>
      <c r="BV17" s="9">
        <f>ROUND(属性投放!J$4+装备属性!J$4*IF($BO17&lt;10,1,ROUNDDOWN($BO17,-1))+SUM(属性投放!K$37:K$45)*$BO17+VLOOKUP($BP$2,一级属性!$E$41:$P$64,COLUMNS(一级属性!$E$41:M$64),0)*($BO17+0.25*IF($BO17&lt;10,1,ROUNDDOWN($BO17,-1)))+VLOOKUP($BP$2,宝石属性!$B$43:$M$66,COLUMNS(宝石属性!$B$43:J$66),0)*10*VLOOKUP(ROUNDDOWN($BO17,-1),宝石属性!$B$25:$N$41,2,0)*VLOOKUP(ROUNDDOWN($BO17,-1),宝石属性!$B$25:$N$41,3,0)+VLOOKUP($BP$2,职业被动!$B$6:$M$29,COLUMNS(职业被动!$B$6:J$29),0)*$BO17,0)</f>
        <v>114</v>
      </c>
      <c r="BW17" s="9">
        <f>ROUND(属性投放!K$4+装备属性!K$4*IF($BO17&lt;10,1,ROUNDDOWN($BO17,-1))+SUM(属性投放!L$37:L$45)*$BO17+VLOOKUP($BP$2,一级属性!$E$41:$P$64,COLUMNS(一级属性!$E$41:N$64),0)*($BO17+0.25*IF($BO17&lt;10,1,ROUNDDOWN($BO17,-1)))+VLOOKUP($BP$2,宝石属性!$B$43:$M$66,COLUMNS(宝石属性!$B$43:K$66),0)*10*VLOOKUP(ROUNDDOWN($BO17,-1),宝石属性!$B$25:$N$41,2,0)*VLOOKUP(ROUNDDOWN($BO17,-1),宝石属性!$B$25:$N$41,3,0)+VLOOKUP($BP$2,职业被动!$B$6:$M$29,COLUMNS(职业被动!$B$6:K$29),0)*$BO17,0)</f>
        <v>57</v>
      </c>
      <c r="BX17" s="9">
        <f>ROUND(属性投放!L$4+装备属性!L$4*IF($BO17&lt;10,1,ROUNDDOWN($BO17,-1))+SUM(属性投放!M$37:M$45)*$BO17+VLOOKUP($BP$2,一级属性!$E$41:$P$64,COLUMNS(一级属性!$E$41:O$64),0)*($BO17+0.25*IF($BO17&lt;10,1,ROUNDDOWN($BO17,-1)))+VLOOKUP($BP$2,宝石属性!$B$43:$M$66,COLUMNS(宝石属性!$B$43:L$66),0)*10*VLOOKUP(ROUNDDOWN($BO17,-1),宝石属性!$B$25:$N$41,2,0)*VLOOKUP(ROUNDDOWN($BO17,-1),宝石属性!$B$25:$N$41,3,0)+VLOOKUP($BP$2,职业被动!$B$6:$M$29,COLUMNS(职业被动!$B$6:L$29),0)*$BO17,0)</f>
        <v>4</v>
      </c>
      <c r="BY17" s="9">
        <f>ROUND(属性投放!M$4+装备属性!M$4*IF($BO17&lt;10,1,ROUNDDOWN($BO17,-1))+SUM(属性投放!N$37:N$45)*$BO17+VLOOKUP($BP$2,一级属性!$E$41:$P$64,COLUMNS(一级属性!$E$41:P$64),0)*($BO17+0.25*IF($BO17&lt;10,1,ROUNDDOWN($BO17,-1)))+VLOOKUP($BP$2,宝石属性!$B$43:$M$66,COLUMNS(宝石属性!$B$43:M$66),0)*10*VLOOKUP(ROUNDDOWN($BO17,-1),宝石属性!$B$25:$N$41,2,0)*VLOOKUP(ROUNDDOWN($BO17,-1),宝石属性!$B$25:$N$41,3,0)+VLOOKUP($BP$2,职业被动!$B$6:$M$29,COLUMNS(职业被动!$B$6:M$29),0)*$BO17,0)</f>
        <v>144</v>
      </c>
      <c r="BZ17" s="48">
        <f>属性价值和能力评分!$F$9+ROUND(属性价值和能力评分!$F$38*10,0)*BO17+ROUND((SUM(装备属性!$W$9:$W$14)+属性价值和能力评分!$F$38*1.25+1.4+2.8)*IF(BO17&lt;10,1,ROUNDDOWN(BO17,-1)),0)+15*VLOOKUP(ROUNDDOWN(BO17,-1),宝石属性!$B$26:$D$41,2,0)*6*VLOOKUP(ROUNDDOWN(BO17,-1),宝石属性!$B$26:$D$41,3,0)+(属性价值和能力评分!$F$49*9+属性价值和能力评分!$F$50*2+属性价值和能力评分!$F$53*8/5)*BO17</f>
        <v>2742</v>
      </c>
      <c r="CB17" s="1">
        <v>14</v>
      </c>
      <c r="CC17" s="9">
        <f>ROUND(属性投放!D$4+装备属性!D$4*IF($CB17&lt;10,1,ROUNDDOWN($CB17,-1))+SUM(属性投放!E$37:E$45)*$CB17+VLOOKUP($CC$2,一级属性!$E$41:$P$64,COLUMNS(一级属性!$E$41:G$64),0)*($CB17+0.25*IF($CB17&lt;10,1,ROUNDDOWN($CB17,-1)))+VLOOKUP($CC$2,宝石属性!$B$43:$M$66,COLUMNS(宝石属性!$B$43:D$66),0)*10*VLOOKUP(ROUNDDOWN($CB17,-1),宝石属性!$B$25:$N$41,2,0)*VLOOKUP(ROUNDDOWN($CB17,-1),宝石属性!$B$25:$N$41,3,0)+VLOOKUP($CC$2,职业被动!$B$6:$M$29,COLUMNS(职业被动!$B$6:D$29),0)*$CB17,0)</f>
        <v>686</v>
      </c>
      <c r="CD17" s="9">
        <f>ROUND(属性投放!E$4+装备属性!E$4*IF($CB17&lt;10,1,ROUNDDOWN($CB17,-1))+SUM(属性投放!F$37:F$45)*$CB17+VLOOKUP($CC$2,一级属性!$E$41:$P$64,COLUMNS(一级属性!$E$41:H$64),0)*($CB17+0.25*IF($CB17&lt;10,1,ROUNDDOWN($CB17,-1)))+VLOOKUP($CC$2,宝石属性!$B$43:$M$66,COLUMNS(宝石属性!$B$43:E$66),0)*10*VLOOKUP(ROUNDDOWN($CB17,-1),宝石属性!$B$25:$N$41,2,0)*VLOOKUP(ROUNDDOWN($CB17,-1),宝石属性!$B$25:$N$41,3,0)+VLOOKUP($CC$2,职业被动!$B$6:$M$29,COLUMNS(职业被动!$B$6:E$29),0)*$CB17,0)</f>
        <v>492</v>
      </c>
      <c r="CE17" s="9">
        <f>ROUND(属性投放!F$4+装备属性!F$4*IF($CB17&lt;10,1,ROUNDDOWN($CB17,-1))+SUM(属性投放!G$37:G$45)*$CB17+VLOOKUP($CC$2,一级属性!$E$41:$P$64,COLUMNS(一级属性!$E$41:I$64),0)*($CB17+0.25*IF($CB17&lt;10,1,ROUNDDOWN($CB17,-1)))+VLOOKUP($CC$2,宝石属性!$B$43:$M$66,COLUMNS(宝石属性!$B$43:F$66),0)*10*VLOOKUP(ROUNDDOWN($CB17,-1),宝石属性!$B$25:$N$41,2,0)*VLOOKUP(ROUNDDOWN($CB17,-1),宝石属性!$B$25:$N$41,3,0)+VLOOKUP($CC$2,职业被动!$B$6:$M$29,COLUMNS(职业被动!$B$6:F$29),0)*$CB17,0)</f>
        <v>328</v>
      </c>
      <c r="CF17" s="9">
        <f>ROUND(属性投放!G$4+装备属性!G$4*IF($CB17&lt;10,1,ROUNDDOWN($CB17,-1))+SUM(属性投放!H$37:H$45)*$CB17+VLOOKUP($CC$2,一级属性!$E$41:$P$64,COLUMNS(一级属性!$E$41:J$64),0)*($CB17+0.25*IF($CB17&lt;10,1,ROUNDDOWN($CB17,-1)))+VLOOKUP($CC$2,宝石属性!$B$43:$M$66,COLUMNS(宝石属性!$B$43:G$66),0)*10*VLOOKUP(ROUNDDOWN($CB17,-1),宝石属性!$B$25:$N$41,2,0)*VLOOKUP(ROUNDDOWN($CB17,-1),宝石属性!$B$25:$N$41,3,0)+VLOOKUP($CC$2,职业被动!$B$6:$M$29,COLUMNS(职业被动!$B$6:G$29),0)*$CB17,0)</f>
        <v>150</v>
      </c>
      <c r="CG17" s="9">
        <f>ROUND(属性投放!H$4+装备属性!H$4*IF($CB17&lt;10,1,ROUNDDOWN($CB17,-1))+SUM(属性投放!I$37:I$45)*$CB17+VLOOKUP($CC$2,一级属性!$E$41:$P$64,COLUMNS(一级属性!$E$41:K$64),0)*($CB17+0.25*IF($CB17&lt;10,1,ROUNDDOWN($CB17,-1)))+VLOOKUP($CC$2,宝石属性!$B$43:$M$66,COLUMNS(宝石属性!$B$43:H$66),0)*10*VLOOKUP(ROUNDDOWN($CB17,-1),宝石属性!$B$25:$N$41,2,0)*VLOOKUP(ROUNDDOWN($CB17,-1),宝石属性!$B$25:$N$41,3,0)+VLOOKUP($CC$2,职业被动!$B$6:$M$29,COLUMNS(职业被动!$B$6:H$29),0)*$CB17,0)</f>
        <v>149</v>
      </c>
      <c r="CH17" s="9">
        <f>ROUND(属性投放!I$4+装备属性!I$4*IF($CB17&lt;10,1,ROUNDDOWN($CB17,-1))+SUM(属性投放!J$37:J$45)*$CB17+VLOOKUP($CC$2,一级属性!$E$41:$P$64,COLUMNS(一级属性!$E$41:L$64),0)*($CB17+0.25*IF($CB17&lt;10,1,ROUNDDOWN($CB17,-1)))+VLOOKUP($CC$2,宝石属性!$B$43:$M$66,COLUMNS(宝石属性!$B$43:I$66),0)*10*VLOOKUP(ROUNDDOWN($CB17,-1),宝石属性!$B$25:$N$41,2,0)*VLOOKUP(ROUNDDOWN($CB17,-1),宝石属性!$B$25:$N$41,3,0)+VLOOKUP($CC$2,职业被动!$B$6:$M$29,COLUMNS(职业被动!$B$6:I$29),0)*$CB17,0)</f>
        <v>161</v>
      </c>
      <c r="CI17" s="9">
        <f>ROUND(属性投放!J$4+装备属性!J$4*IF($CB17&lt;10,1,ROUNDDOWN($CB17,-1))+SUM(属性投放!K$37:K$45)*$CB17+VLOOKUP($CC$2,一级属性!$E$41:$P$64,COLUMNS(一级属性!$E$41:M$64),0)*($CB17+0.25*IF($CB17&lt;10,1,ROUNDDOWN($CB17,-1)))+VLOOKUP($CC$2,宝石属性!$B$43:$M$66,COLUMNS(宝石属性!$B$43:J$66),0)*10*VLOOKUP(ROUNDDOWN($CB17,-1),宝石属性!$B$25:$N$41,2,0)*VLOOKUP(ROUNDDOWN($CB17,-1),宝石属性!$B$25:$N$41,3,0)+VLOOKUP($CC$2,职业被动!$B$6:$M$29,COLUMNS(职业被动!$B$6:J$29),0)*$CB17,0)</f>
        <v>103</v>
      </c>
      <c r="CJ17" s="9">
        <f>ROUND(属性投放!K$4+装备属性!K$4*IF($CB17&lt;10,1,ROUNDDOWN($CB17,-1))+SUM(属性投放!L$37:L$45)*$CB17+VLOOKUP($CC$2,一级属性!$E$41:$P$64,COLUMNS(一级属性!$E$41:N$64),0)*($CB17+0.25*IF($CB17&lt;10,1,ROUNDDOWN($CB17,-1)))+VLOOKUP($CC$2,宝石属性!$B$43:$M$66,COLUMNS(宝石属性!$B$43:K$66),0)*10*VLOOKUP(ROUNDDOWN($CB17,-1),宝石属性!$B$25:$N$41,2,0)*VLOOKUP(ROUNDDOWN($CB17,-1),宝石属性!$B$25:$N$41,3,0)+VLOOKUP($CC$2,职业被动!$B$6:$M$29,COLUMNS(职业被动!$B$6:K$29),0)*$CB17,0)</f>
        <v>57</v>
      </c>
      <c r="CK17" s="9">
        <f>ROUND(属性投放!L$4+装备属性!L$4*IF($CB17&lt;10,1,ROUNDDOWN($CB17,-1))+SUM(属性投放!M$37:M$45)*$CB17+VLOOKUP($CC$2,一级属性!$E$41:$P$64,COLUMNS(一级属性!$E$41:O$64),0)*($CB17+0.25*IF($CB17&lt;10,1,ROUNDDOWN($CB17,-1)))+VLOOKUP($CC$2,宝石属性!$B$43:$M$66,COLUMNS(宝石属性!$B$43:L$66),0)*10*VLOOKUP(ROUNDDOWN($CB17,-1),宝石属性!$B$25:$N$41,2,0)*VLOOKUP(ROUNDDOWN($CB17,-1),宝石属性!$B$25:$N$41,3,0)+VLOOKUP($CC$2,职业被动!$B$6:$M$29,COLUMNS(职业被动!$B$6:L$29),0)*$CB17,0)</f>
        <v>4</v>
      </c>
      <c r="CL17" s="9">
        <f>ROUND(属性投放!M$4+装备属性!M$4*IF($CB17&lt;10,1,ROUNDDOWN($CB17,-1))+SUM(属性投放!N$37:N$45)*$CB17+VLOOKUP($CC$2,一级属性!$E$41:$P$64,COLUMNS(一级属性!$E$41:P$64),0)*($CB17+0.25*IF($CB17&lt;10,1,ROUNDDOWN($CB17,-1)))+VLOOKUP($CC$2,宝石属性!$B$43:$M$66,COLUMNS(宝石属性!$B$43:M$66),0)*10*VLOOKUP(ROUNDDOWN($CB17,-1),宝石属性!$B$25:$N$41,2,0)*VLOOKUP(ROUNDDOWN($CB17,-1),宝石属性!$B$25:$N$41,3,0)+VLOOKUP($CC$2,职业被动!$B$6:$M$29,COLUMNS(职业被动!$B$6:M$29),0)*$CB17,0)</f>
        <v>144</v>
      </c>
      <c r="CM17" s="48">
        <f>属性价值和能力评分!$F$9+ROUND(属性价值和能力评分!$F$38*10,0)*CB17+ROUND((SUM(装备属性!$W$9:$W$14)+属性价值和能力评分!$F$38*1.25+1.4+2.8)*IF(CB17&lt;10,1,ROUNDDOWN(CB17,-1)),0)+15*VLOOKUP(ROUNDDOWN(CB17,-1),宝石属性!$B$26:$D$41,2,0)*6*VLOOKUP(ROUNDDOWN(CB17,-1),宝石属性!$B$26:$D$41,3,0)+(属性价值和能力评分!$F$49*9+属性价值和能力评分!$F$50*2+属性价值和能力评分!$F$53*8/5)*CB17</f>
        <v>2742</v>
      </c>
      <c r="CO17" s="1">
        <v>14</v>
      </c>
      <c r="CP17" s="9">
        <f>ROUND(属性投放!D$4+装备属性!D$4*IF($CO17&lt;10,1,ROUNDDOWN($CO17,-1))+SUM(属性投放!E$37:E$45)*$CO17+VLOOKUP($CP$2,一级属性!$E$41:$P$64,COLUMNS(一级属性!$E$41:G$64),0)*($CO17+0.25*IF($CO17&lt;10,1,ROUNDDOWN($CO17,-1)))+VLOOKUP($CP$2,宝石属性!$B$43:$M$66,COLUMNS(宝石属性!$B$43:D$66),0)*10*VLOOKUP(ROUNDDOWN($CO17,-1),宝石属性!$B$25:$N$41,2,0)*VLOOKUP(ROUNDDOWN($CO17,-1),宝石属性!$B$25:$N$41,3,0)+VLOOKUP($CP$2,职业被动!$B$6:$M$29,COLUMNS(职业被动!$B$6:D$29),0)*$CO17,0)</f>
        <v>686</v>
      </c>
      <c r="CQ17" s="9">
        <f>ROUND(属性投放!E$4+装备属性!E$4*IF($CO17&lt;10,1,ROUNDDOWN($CO17,-1))+SUM(属性投放!F$37:F$45)*$CO17+VLOOKUP($CP$2,一级属性!$E$41:$P$64,COLUMNS(一级属性!$E$41:H$64),0)*($CO17+0.25*IF($CO17&lt;10,1,ROUNDDOWN($CO17,-1)))+VLOOKUP($CP$2,宝石属性!$B$43:$M$66,COLUMNS(宝石属性!$B$43:E$66),0)*10*VLOOKUP(ROUNDDOWN($CO17,-1),宝石属性!$B$25:$N$41,2,0)*VLOOKUP(ROUNDDOWN($CO17,-1),宝石属性!$B$25:$N$41,3,0)+VLOOKUP($CP$2,职业被动!$B$6:$M$29,COLUMNS(职业被动!$B$6:E$29),0)*$CO17,0)</f>
        <v>905</v>
      </c>
      <c r="CR17" s="9">
        <f>ROUND(属性投放!F$4+装备属性!F$4*IF($CO17&lt;10,1,ROUNDDOWN($CO17,-1))+SUM(属性投放!G$37:G$45)*$CO17+VLOOKUP($CP$2,一级属性!$E$41:$P$64,COLUMNS(一级属性!$E$41:I$64),0)*($CO17+0.25*IF($CO17&lt;10,1,ROUNDDOWN($CO17,-1)))+VLOOKUP($CP$2,宝石属性!$B$43:$M$66,COLUMNS(宝石属性!$B$43:F$66),0)*10*VLOOKUP(ROUNDDOWN($CO17,-1),宝石属性!$B$25:$N$41,2,0)*VLOOKUP(ROUNDDOWN($CO17,-1),宝石属性!$B$25:$N$41,3,0)+VLOOKUP($CP$2,职业被动!$B$6:$M$29,COLUMNS(职业被动!$B$6:F$29),0)*$CO17,0)</f>
        <v>210</v>
      </c>
      <c r="CS17" s="9">
        <f>ROUND(属性投放!G$4+装备属性!G$4*IF($CO17&lt;10,1,ROUNDDOWN($CO17,-1))+SUM(属性投放!H$37:H$45)*$CO17+VLOOKUP($CP$2,一级属性!$E$41:$P$64,COLUMNS(一级属性!$E$41:J$64),0)*($CO17+0.25*IF($CO17&lt;10,1,ROUNDDOWN($CO17,-1)))+VLOOKUP($CP$2,宝石属性!$B$43:$M$66,COLUMNS(宝石属性!$B$43:G$66),0)*10*VLOOKUP(ROUNDDOWN($CO17,-1),宝石属性!$B$25:$N$41,2,0)*VLOOKUP(ROUNDDOWN($CO17,-1),宝石属性!$B$25:$N$41,3,0)+VLOOKUP($CP$2,职业被动!$B$6:$M$29,COLUMNS(职业被动!$B$6:G$29),0)*$CO17,0)</f>
        <v>136</v>
      </c>
      <c r="CT17" s="9">
        <f>ROUND(属性投放!H$4+装备属性!H$4*IF($CO17&lt;10,1,ROUNDDOWN($CO17,-1))+SUM(属性投放!I$37:I$45)*$CO17+VLOOKUP($CP$2,一级属性!$E$41:$P$64,COLUMNS(一级属性!$E$41:K$64),0)*($CO17+0.25*IF($CO17&lt;10,1,ROUNDDOWN($CO17,-1)))+VLOOKUP($CP$2,宝石属性!$B$43:$M$66,COLUMNS(宝石属性!$B$43:H$66),0)*10*VLOOKUP(ROUNDDOWN($CO17,-1),宝石属性!$B$25:$N$41,2,0)*VLOOKUP(ROUNDDOWN($CO17,-1),宝石属性!$B$25:$N$41,3,0)+VLOOKUP($CP$2,职业被动!$B$6:$M$29,COLUMNS(职业被动!$B$6:H$29),0)*$CO17,0)</f>
        <v>260</v>
      </c>
      <c r="CU17" s="9">
        <f>ROUND(属性投放!I$4+装备属性!I$4*IF($CO17&lt;10,1,ROUNDDOWN($CO17,-1))+SUM(属性投放!J$37:J$45)*$CO17+VLOOKUP($CP$2,一级属性!$E$41:$P$64,COLUMNS(一级属性!$E$41:L$64),0)*($CO17+0.25*IF($CO17&lt;10,1,ROUNDDOWN($CO17,-1)))+VLOOKUP($CP$2,宝石属性!$B$43:$M$66,COLUMNS(宝石属性!$B$43:I$66),0)*10*VLOOKUP(ROUNDDOWN($CO17,-1),宝石属性!$B$25:$N$41,2,0)*VLOOKUP(ROUNDDOWN($CO17,-1),宝石属性!$B$25:$N$41,3,0)+VLOOKUP($CP$2,职业被动!$B$6:$M$29,COLUMNS(职业被动!$B$6:I$29),0)*$CO17,0)</f>
        <v>208</v>
      </c>
      <c r="CV17" s="9">
        <f>ROUND(属性投放!J$4+装备属性!J$4*IF($CO17&lt;10,1,ROUNDDOWN($CO17,-1))+SUM(属性投放!K$37:K$45)*$CO17+VLOOKUP($CP$2,一级属性!$E$41:$P$64,COLUMNS(一级属性!$E$41:M$64),0)*($CO17+0.25*IF($CO17&lt;10,1,ROUNDDOWN($CO17,-1)))+VLOOKUP($CP$2,宝石属性!$B$43:$M$66,COLUMNS(宝石属性!$B$43:J$66),0)*10*VLOOKUP(ROUNDDOWN($CO17,-1),宝石属性!$B$25:$N$41,2,0)*VLOOKUP(ROUNDDOWN($CO17,-1),宝石属性!$B$25:$N$41,3,0)+VLOOKUP($CP$2,职业被动!$B$6:$M$29,COLUMNS(职业被动!$B$6:J$29),0)*$CO17,0)</f>
        <v>86</v>
      </c>
      <c r="CW17" s="9">
        <f>ROUND(属性投放!K$4+装备属性!K$4*IF($CO17&lt;10,1,ROUNDDOWN($CO17,-1))+SUM(属性投放!L$37:L$45)*$CO17+VLOOKUP($CP$2,一级属性!$E$41:$P$64,COLUMNS(一级属性!$E$41:N$64),0)*($CO17+0.25*IF($CO17&lt;10,1,ROUNDDOWN($CO17,-1)))+VLOOKUP($CP$2,宝石属性!$B$43:$M$66,COLUMNS(宝石属性!$B$43:K$66),0)*10*VLOOKUP(ROUNDDOWN($CO17,-1),宝石属性!$B$25:$N$41,2,0)*VLOOKUP(ROUNDDOWN($CO17,-1),宝石属性!$B$25:$N$41,3,0)+VLOOKUP($CP$2,职业被动!$B$6:$M$29,COLUMNS(职业被动!$B$6:K$29),0)*$CO17,0)</f>
        <v>57</v>
      </c>
      <c r="CX17" s="9">
        <f>ROUND(属性投放!L$4+装备属性!L$4*IF($CO17&lt;10,1,ROUNDDOWN($CO17,-1))+SUM(属性投放!M$37:M$45)*$CO17+VLOOKUP($CP$2,一级属性!$E$41:$P$64,COLUMNS(一级属性!$E$41:O$64),0)*($CO17+0.25*IF($CO17&lt;10,1,ROUNDDOWN($CO17,-1)))+VLOOKUP($CP$2,宝石属性!$B$43:$M$66,COLUMNS(宝石属性!$B$43:L$66),0)*10*VLOOKUP(ROUNDDOWN($CO17,-1),宝石属性!$B$25:$N$41,2,0)*VLOOKUP(ROUNDDOWN($CO17,-1),宝石属性!$B$25:$N$41,3,0)+VLOOKUP($CP$2,职业被动!$B$6:$M$29,COLUMNS(职业被动!$B$6:L$29),0)*$CO17,0)</f>
        <v>4</v>
      </c>
      <c r="CY17" s="9">
        <f>ROUND(属性投放!M$4+装备属性!M$4*IF($CO17&lt;10,1,ROUNDDOWN($CO17,-1))+SUM(属性投放!N$37:N$45)*$CO17+VLOOKUP($CP$2,一级属性!$E$41:$P$64,COLUMNS(一级属性!$E$41:P$64),0)*($CO17+0.25*IF($CO17&lt;10,1,ROUNDDOWN($CO17,-1)))+VLOOKUP($CP$2,宝石属性!$B$43:$M$66,COLUMNS(宝石属性!$B$43:M$66),0)*10*VLOOKUP(ROUNDDOWN($CO17,-1),宝石属性!$B$25:$N$41,2,0)*VLOOKUP(ROUNDDOWN($CO17,-1),宝石属性!$B$25:$N$41,3,0)+VLOOKUP($CP$2,职业被动!$B$6:$M$29,COLUMNS(职业被动!$B$6:M$29),0)*$CO17,0)</f>
        <v>144</v>
      </c>
      <c r="CZ17" s="48">
        <f>属性价值和能力评分!$F$9+ROUND(属性价值和能力评分!$F$38*10,0)*CO17+ROUND((SUM(装备属性!$W$9:$W$14)+属性价值和能力评分!$F$38*1.25+1.4+2.8)*IF(CO17&lt;10,1,ROUNDDOWN(CO17,-1)),0)+15*VLOOKUP(ROUNDDOWN(CO17,-1),宝石属性!$B$26:$D$41,2,0)*6*VLOOKUP(ROUNDDOWN(CO17,-1),宝石属性!$B$26:$D$41,3,0)+(属性价值和能力评分!$F$49*9+属性价值和能力评分!$F$50*2+属性价值和能力评分!$F$53*8/5)*CO17</f>
        <v>2742</v>
      </c>
      <c r="DB17" s="1">
        <v>14</v>
      </c>
      <c r="DC17" s="9">
        <f>ROUND(属性投放!D$4+装备属性!D$4*IF($DB17&lt;10,1,ROUNDDOWN($DB17,-1))+SUM(属性投放!E$37:E$45)*$DB17+VLOOKUP($DC$2,一级属性!$E$41:$P$64,COLUMNS(一级属性!$E$41:G$64),0)*($DB17+0.25*IF($DB17&lt;10,1,ROUNDDOWN($DB17,-1)))+VLOOKUP($DC$2,宝石属性!$B$43:$M$66,COLUMNS(宝石属性!$B$43:D$66),0)*10*VLOOKUP(ROUNDDOWN($DB17,-1),宝石属性!$B$25:$N$41,2,0)*VLOOKUP(ROUNDDOWN($DB17,-1),宝石属性!$B$25:$N$41,3,0)+VLOOKUP($DC$2,职业被动!$B$6:$M$29,COLUMNS(职业被动!$B$6:D$29),0)*$DB17,0)</f>
        <v>784</v>
      </c>
      <c r="DD17" s="9">
        <f>ROUND(属性投放!E$4+装备属性!E$4*IF($DB17&lt;10,1,ROUNDDOWN($DB17,-1))+SUM(属性投放!F$37:F$45)*$DB17+VLOOKUP($DC$2,一级属性!$E$41:$P$64,COLUMNS(一级属性!$E$41:H$64),0)*($DB17+0.25*IF($DB17&lt;10,1,ROUNDDOWN($DB17,-1)))+VLOOKUP($DC$2,宝石属性!$B$43:$M$66,COLUMNS(宝石属性!$B$43:E$66),0)*10*VLOOKUP(ROUNDDOWN($DB17,-1),宝石属性!$B$25:$N$41,2,0)*VLOOKUP(ROUNDDOWN($DB17,-1),宝石属性!$B$25:$N$41,3,0)+VLOOKUP($DC$2,职业被动!$B$6:$M$29,COLUMNS(职业被动!$B$6:E$29),0)*$DB17,0)</f>
        <v>492</v>
      </c>
      <c r="DE17" s="9">
        <f>ROUND(属性投放!F$4+装备属性!F$4*IF($DB17&lt;10,1,ROUNDDOWN($DB17,-1))+SUM(属性投放!G$37:G$45)*$DB17+VLOOKUP($DC$2,一级属性!$E$41:$P$64,COLUMNS(一级属性!$E$41:I$64),0)*($DB17+0.25*IF($DB17&lt;10,1,ROUNDDOWN($DB17,-1)))+VLOOKUP($DC$2,宝石属性!$B$43:$M$66,COLUMNS(宝石属性!$B$43:F$66),0)*10*VLOOKUP(ROUNDDOWN($DB17,-1),宝石属性!$B$25:$N$41,2,0)*VLOOKUP(ROUNDDOWN($DB17,-1),宝石属性!$B$25:$N$41,3,0)+VLOOKUP($DC$2,职业被动!$B$6:$M$29,COLUMNS(职业被动!$B$6:F$29),0)*$DB17,0)</f>
        <v>210</v>
      </c>
      <c r="DF17" s="9">
        <f>ROUND(属性投放!G$4+装备属性!G$4*IF($DB17&lt;10,1,ROUNDDOWN($DB17,-1))+SUM(属性投放!H$37:H$45)*$DB17+VLOOKUP($DC$2,一级属性!$E$41:$P$64,COLUMNS(一级属性!$E$41:J$64),0)*($DB17+0.25*IF($DB17&lt;10,1,ROUNDDOWN($DB17,-1)))+VLOOKUP($DC$2,宝石属性!$B$43:$M$66,COLUMNS(宝石属性!$B$43:G$66),0)*10*VLOOKUP(ROUNDDOWN($DB17,-1),宝石属性!$B$25:$N$41,2,0)*VLOOKUP(ROUNDDOWN($DB17,-1),宝石属性!$B$25:$N$41,3,0)+VLOOKUP($DC$2,职业被动!$B$6:$M$29,COLUMNS(职业被动!$B$6:G$29),0)*$DB17,0)</f>
        <v>345</v>
      </c>
      <c r="DG17" s="9">
        <f>ROUND(属性投放!H$4+装备属性!H$4*IF($DB17&lt;10,1,ROUNDDOWN($DB17,-1))+SUM(属性投放!I$37:I$45)*$DB17+VLOOKUP($DC$2,一级属性!$E$41:$P$64,COLUMNS(一级属性!$E$41:K$64),0)*($DB17+0.25*IF($DB17&lt;10,1,ROUNDDOWN($DB17,-1)))+VLOOKUP($DC$2,宝石属性!$B$43:$M$66,COLUMNS(宝石属性!$B$43:H$66),0)*10*VLOOKUP(ROUNDDOWN($DB17,-1),宝石属性!$B$25:$N$41,2,0)*VLOOKUP(ROUNDDOWN($DB17,-1),宝石属性!$B$25:$N$41,3,0)+VLOOKUP($DC$2,职业被动!$B$6:$M$29,COLUMNS(职业被动!$B$6:H$29),0)*$DB17,0)</f>
        <v>149</v>
      </c>
      <c r="DH17" s="9">
        <f>ROUND(属性投放!I$4+装备属性!I$4*IF($DB17&lt;10,1,ROUNDDOWN($DB17,-1))+SUM(属性投放!J$37:J$45)*$DB17+VLOOKUP($DC$2,一级属性!$E$41:$P$64,COLUMNS(一级属性!$E$41:L$64),0)*($DB17+0.25*IF($DB17&lt;10,1,ROUNDDOWN($DB17,-1)))+VLOOKUP($DC$2,宝石属性!$B$43:$M$66,COLUMNS(宝石属性!$B$43:I$66),0)*10*VLOOKUP(ROUNDDOWN($DB17,-1),宝石属性!$B$25:$N$41,2,0)*VLOOKUP(ROUNDDOWN($DB17,-1),宝石属性!$B$25:$N$41,3,0)+VLOOKUP($DC$2,职业被动!$B$6:$M$29,COLUMNS(职业被动!$B$6:I$29),0)*$DB17,0)</f>
        <v>145</v>
      </c>
      <c r="DI17" s="9">
        <f>ROUND(属性投放!J$4+装备属性!J$4*IF($DB17&lt;10,1,ROUNDDOWN($DB17,-1))+SUM(属性投放!K$37:K$45)*$DB17+VLOOKUP($DC$2,一级属性!$E$41:$P$64,COLUMNS(一级属性!$E$41:M$64),0)*($DB17+0.25*IF($DB17&lt;10,1,ROUNDDOWN($DB17,-1)))+VLOOKUP($DC$2,宝石属性!$B$43:$M$66,COLUMNS(宝石属性!$B$43:J$66),0)*10*VLOOKUP(ROUNDDOWN($DB17,-1),宝石属性!$B$25:$N$41,2,0)*VLOOKUP(ROUNDDOWN($DB17,-1),宝石属性!$B$25:$N$41,3,0)+VLOOKUP($DC$2,职业被动!$B$6:$M$29,COLUMNS(职业被动!$B$6:J$29),0)*$DB17,0)</f>
        <v>103</v>
      </c>
      <c r="DJ17" s="9">
        <f>ROUND(属性投放!K$4+装备属性!K$4*IF($DB17&lt;10,1,ROUNDDOWN($DB17,-1))+SUM(属性投放!L$37:L$45)*$DB17+VLOOKUP($DC$2,一级属性!$E$41:$P$64,COLUMNS(一级属性!$E$41:N$64),0)*($DB17+0.25*IF($DB17&lt;10,1,ROUNDDOWN($DB17,-1)))+VLOOKUP($DC$2,宝石属性!$B$43:$M$66,COLUMNS(宝石属性!$B$43:K$66),0)*10*VLOOKUP(ROUNDDOWN($DB17,-1),宝石属性!$B$25:$N$41,2,0)*VLOOKUP(ROUNDDOWN($DB17,-1),宝石属性!$B$25:$N$41,3,0)+VLOOKUP($DC$2,职业被动!$B$6:$M$29,COLUMNS(职业被动!$B$6:K$29),0)*$DB17,0)</f>
        <v>57</v>
      </c>
      <c r="DK17" s="9">
        <f>ROUND(属性投放!L$4+装备属性!L$4*IF($DB17&lt;10,1,ROUNDDOWN($DB17,-1))+SUM(属性投放!M$37:M$45)*$DB17+VLOOKUP($DC$2,一级属性!$E$41:$P$64,COLUMNS(一级属性!$E$41:O$64),0)*($DB17+0.25*IF($DB17&lt;10,1,ROUNDDOWN($DB17,-1)))+VLOOKUP($DC$2,宝石属性!$B$43:$M$66,COLUMNS(宝石属性!$B$43:L$66),0)*10*VLOOKUP(ROUNDDOWN($DB17,-1),宝石属性!$B$25:$N$41,2,0)*VLOOKUP(ROUNDDOWN($DB17,-1),宝石属性!$B$25:$N$41,3,0)+VLOOKUP($DC$2,职业被动!$B$6:$M$29,COLUMNS(职业被动!$B$6:L$29),0)*$DB17,0)</f>
        <v>4</v>
      </c>
      <c r="DL17" s="9">
        <f>ROUND(属性投放!M$4+装备属性!M$4*IF($DB17&lt;10,1,ROUNDDOWN($DB17,-1))+SUM(属性投放!N$37:N$45)*$DB17+VLOOKUP($DC$2,一级属性!$E$41:$P$64,COLUMNS(一级属性!$E$41:P$64),0)*($DB17+0.25*IF($DB17&lt;10,1,ROUNDDOWN($DB17,-1)))+VLOOKUP($DC$2,宝石属性!$B$43:$M$66,COLUMNS(宝石属性!$B$43:M$66),0)*10*VLOOKUP(ROUNDDOWN($DB17,-1),宝石属性!$B$25:$N$41,2,0)*VLOOKUP(ROUNDDOWN($DB17,-1),宝石属性!$B$25:$N$41,3,0)+VLOOKUP($DC$2,职业被动!$B$6:$M$29,COLUMNS(职业被动!$B$6:M$29),0)*$DB17,0)</f>
        <v>144</v>
      </c>
      <c r="DM17" s="48">
        <f>属性价值和能力评分!$F$9+ROUND(属性价值和能力评分!$F$38*10,0)*DB17+ROUND((SUM(装备属性!$W$9:$W$14)+属性价值和能力评分!$F$38*1.25+1.4+2.8)*IF(DB17&lt;10,1,ROUNDDOWN(DB17,-1)),0)+15*VLOOKUP(ROUNDDOWN(DB17,-1),宝石属性!$B$26:$D$41,2,0)*6*VLOOKUP(ROUNDDOWN(DB17,-1),宝石属性!$B$26:$D$41,3,0)+(属性价值和能力评分!$F$49*9+属性价值和能力评分!$F$50*2+属性价值和能力评分!$F$53*8/5)*DB17</f>
        <v>2742</v>
      </c>
      <c r="DO17" s="1">
        <v>14</v>
      </c>
      <c r="DP17" s="9">
        <f>ROUND(属性投放!D$4+装备属性!D$4*IF($DO17&lt;10,1,ROUNDDOWN($DO17,-1))+SUM(属性投放!E$37:E$45)*$DO17+VLOOKUP($DP$2,一级属性!$E$41:$P$64,COLUMNS(一级属性!$E$41:G$64),0)*($DO17+0.25*IF($DO17&lt;10,1,ROUNDDOWN($DO17,-1)))+VLOOKUP($DP$2,宝石属性!$B$43:$M$66,COLUMNS(宝石属性!$B$43:D$66),0)*10*VLOOKUP(ROUNDDOWN($DO17,-1),宝石属性!$B$25:$N$41,2,0)*VLOOKUP(ROUNDDOWN($DO17,-1),宝石属性!$B$25:$N$41,3,0)+VLOOKUP($DP$2,职业被动!$B$6:$M$29,COLUMNS(职业被动!$B$6:D$29),0)*$DO17,0)</f>
        <v>1542</v>
      </c>
      <c r="DQ17" s="9">
        <f>ROUND(属性投放!E$4+装备属性!E$4*IF($DO17&lt;10,1,ROUNDDOWN($DO17,-1))+SUM(属性投放!F$37:F$45)*$DO17+VLOOKUP($DP$2,一级属性!$E$41:$P$64,COLUMNS(一级属性!$E$41:H$64),0)*($DO17+0.25*IF($DO17&lt;10,1,ROUNDDOWN($DO17,-1)))+VLOOKUP($DP$2,宝石属性!$B$43:$M$66,COLUMNS(宝石属性!$B$43:E$66),0)*10*VLOOKUP(ROUNDDOWN($DO17,-1),宝石属性!$B$25:$N$41,2,0)*VLOOKUP(ROUNDDOWN($DO17,-1),宝石属性!$B$25:$N$41,3,0)+VLOOKUP($DP$2,职业被动!$B$6:$M$29,COLUMNS(职业被动!$B$6:E$29),0)*$DO17,0)</f>
        <v>492</v>
      </c>
      <c r="DR17" s="9">
        <f>ROUND(属性投放!F$4+装备属性!F$4*IF($DO17&lt;10,1,ROUNDDOWN($DO17,-1))+SUM(属性投放!G$37:G$45)*$DO17+VLOOKUP($DP$2,一级属性!$E$41:$P$64,COLUMNS(一级属性!$E$41:I$64),0)*($DO17+0.25*IF($DO17&lt;10,1,ROUNDDOWN($DO17,-1)))+VLOOKUP($DP$2,宝石属性!$B$43:$M$66,COLUMNS(宝石属性!$B$43:F$66),0)*10*VLOOKUP(ROUNDDOWN($DO17,-1),宝石属性!$B$25:$N$41,2,0)*VLOOKUP(ROUNDDOWN($DO17,-1),宝石属性!$B$25:$N$41,3,0)+VLOOKUP($DP$2,职业被动!$B$6:$M$29,COLUMNS(职业被动!$B$6:F$29),0)*$DO17,0)</f>
        <v>210</v>
      </c>
      <c r="DS17" s="9">
        <f>ROUND(属性投放!G$4+装备属性!G$4*IF($DO17&lt;10,1,ROUNDDOWN($DO17,-1))+SUM(属性投放!H$37:H$45)*$DO17+VLOOKUP($DP$2,一级属性!$E$41:$P$64,COLUMNS(一级属性!$E$41:J$64),0)*($DO17+0.25*IF($DO17&lt;10,1,ROUNDDOWN($DO17,-1)))+VLOOKUP($DP$2,宝石属性!$B$43:$M$66,COLUMNS(宝石属性!$B$43:G$66),0)*10*VLOOKUP(ROUNDDOWN($DO17,-1),宝石属性!$B$25:$N$41,2,0)*VLOOKUP(ROUNDDOWN($DO17,-1),宝石属性!$B$25:$N$41,3,0)+VLOOKUP($DP$2,职业被动!$B$6:$M$29,COLUMNS(职业被动!$B$6:G$29),0)*$DO17,0)</f>
        <v>136</v>
      </c>
      <c r="DT17" s="9">
        <f>ROUND(属性投放!H$4+装备属性!H$4*IF($DO17&lt;10,1,ROUNDDOWN($DO17,-1))+SUM(属性投放!I$37:I$45)*$DO17+VLOOKUP($DP$2,一级属性!$E$41:$P$64,COLUMNS(一级属性!$E$41:K$64),0)*($DO17+0.25*IF($DO17&lt;10,1,ROUNDDOWN($DO17,-1)))+VLOOKUP($DP$2,宝石属性!$B$43:$M$66,COLUMNS(宝石属性!$B$43:H$66),0)*10*VLOOKUP(ROUNDDOWN($DO17,-1),宝石属性!$B$25:$N$41,2,0)*VLOOKUP(ROUNDDOWN($DO17,-1),宝石属性!$B$25:$N$41,3,0)+VLOOKUP($DP$2,职业被动!$B$6:$M$29,COLUMNS(职业被动!$B$6:H$29),0)*$DO17,0)</f>
        <v>163</v>
      </c>
      <c r="DU17" s="9">
        <f>ROUND(属性投放!I$4+装备属性!I$4*IF($DO17&lt;10,1,ROUNDDOWN($DO17,-1))+SUM(属性投放!J$37:J$45)*$DO17+VLOOKUP($DP$2,一级属性!$E$41:$P$64,COLUMNS(一级属性!$E$41:L$64),0)*($DO17+0.25*IF($DO17&lt;10,1,ROUNDDOWN($DO17,-1)))+VLOOKUP($DP$2,宝石属性!$B$43:$M$66,COLUMNS(宝石属性!$B$43:I$66),0)*10*VLOOKUP(ROUNDDOWN($DO17,-1),宝石属性!$B$25:$N$41,2,0)*VLOOKUP(ROUNDDOWN($DO17,-1),宝石属性!$B$25:$N$41,3,0)+VLOOKUP($DP$2,职业被动!$B$6:$M$29,COLUMNS(职业被动!$B$6:I$29),0)*$DO17,0)</f>
        <v>145</v>
      </c>
      <c r="DV17" s="9">
        <f>ROUND(属性投放!J$4+装备属性!J$4*IF($DO17&lt;10,1,ROUNDDOWN($DO17,-1))+SUM(属性投放!K$37:K$45)*$DO17+VLOOKUP($DP$2,一级属性!$E$41:$P$64,COLUMNS(一级属性!$E$41:M$64),0)*($DO17+0.25*IF($DO17&lt;10,1,ROUNDDOWN($DO17,-1)))+VLOOKUP($DP$2,宝石属性!$B$43:$M$66,COLUMNS(宝石属性!$B$43:J$66),0)*10*VLOOKUP(ROUNDDOWN($DO17,-1),宝石属性!$B$25:$N$41,2,0)*VLOOKUP(ROUNDDOWN($DO17,-1),宝石属性!$B$25:$N$41,3,0)+VLOOKUP($DP$2,职业被动!$B$6:$M$29,COLUMNS(职业被动!$B$6:J$29),0)*$DO17,0)</f>
        <v>103</v>
      </c>
      <c r="DW17" s="9">
        <f>ROUND(属性投放!K$4+装备属性!K$4*IF($DO17&lt;10,1,ROUNDDOWN($DO17,-1))+SUM(属性投放!L$37:L$45)*$DO17+VLOOKUP($DP$2,一级属性!$E$41:$P$64,COLUMNS(一级属性!$E$41:N$64),0)*($DO17+0.25*IF($DO17&lt;10,1,ROUNDDOWN($DO17,-1)))+VLOOKUP($DP$2,宝石属性!$B$43:$M$66,COLUMNS(宝石属性!$B$43:K$66),0)*10*VLOOKUP(ROUNDDOWN($DO17,-1),宝石属性!$B$25:$N$41,2,0)*VLOOKUP(ROUNDDOWN($DO17,-1),宝石属性!$B$25:$N$41,3,0)+VLOOKUP($DP$2,职业被动!$B$6:$M$29,COLUMNS(职业被动!$B$6:K$29),0)*$DO17,0)</f>
        <v>57</v>
      </c>
      <c r="DX17" s="9">
        <f>ROUND(属性投放!L$4+装备属性!L$4*IF($DO17&lt;10,1,ROUNDDOWN($DO17,-1))+SUM(属性投放!M$37:M$45)*$DO17+VLOOKUP($DP$2,一级属性!$E$41:$P$64,COLUMNS(一级属性!$E$41:O$64),0)*($DO17+0.25*IF($DO17&lt;10,1,ROUNDDOWN($DO17,-1)))+VLOOKUP($DP$2,宝石属性!$B$43:$M$66,COLUMNS(宝石属性!$B$43:L$66),0)*10*VLOOKUP(ROUNDDOWN($DO17,-1),宝石属性!$B$25:$N$41,2,0)*VLOOKUP(ROUNDDOWN($DO17,-1),宝石属性!$B$25:$N$41,3,0)+VLOOKUP($DP$2,职业被动!$B$6:$M$29,COLUMNS(职业被动!$B$6:L$29),0)*$DO17,0)</f>
        <v>4</v>
      </c>
      <c r="DY17" s="9">
        <f>ROUND(属性投放!M$4+装备属性!M$4*IF($DO17&lt;10,1,ROUNDDOWN($DO17,-1))+SUM(属性投放!N$37:N$45)*$DO17+VLOOKUP($DP$2,一级属性!$E$41:$P$64,COLUMNS(一级属性!$E$41:P$64),0)*($DO17+0.25*IF($DO17&lt;10,1,ROUNDDOWN($DO17,-1)))+VLOOKUP($DP$2,宝石属性!$B$43:$M$66,COLUMNS(宝石属性!$B$43:M$66),0)*10*VLOOKUP(ROUNDDOWN($DO17,-1),宝石属性!$B$25:$N$41,2,0)*VLOOKUP(ROUNDDOWN($DO17,-1),宝石属性!$B$25:$N$41,3,0)+VLOOKUP($DP$2,职业被动!$B$6:$M$29,COLUMNS(职业被动!$B$6:M$29),0)*$DO17,0)</f>
        <v>144</v>
      </c>
      <c r="DZ17" s="48">
        <f>属性价值和能力评分!$F$9+ROUND(属性价值和能力评分!$F$38*10,0)*DO17+ROUND((SUM(装备属性!$W$9:$W$14)+属性价值和能力评分!$F$38*1.25+1.4+2.8)*IF(DO17&lt;10,1,ROUNDDOWN(DO17,-1)),0)+15*VLOOKUP(ROUNDDOWN(DO17,-1),宝石属性!$B$26:$D$41,2,0)*6*VLOOKUP(ROUNDDOWN(DO17,-1),宝石属性!$B$26:$D$41,3,0)+(属性价值和能力评分!$F$49*9+属性价值和能力评分!$F$50*2+属性价值和能力评分!$F$53*8/5)*DO17</f>
        <v>2742</v>
      </c>
      <c r="EA17" s="17"/>
      <c r="EB17" s="1">
        <v>14</v>
      </c>
      <c r="EC17" s="1">
        <f>ROUND(CC17/MAX(CE17/10,((CE17*(1+属性投放!$E$8)-CF17+属性投放!$F$8*EB17)*(1+属性投放!$G$8)*(1+属性投放!$H$8))),1)</f>
        <v>2.7</v>
      </c>
      <c r="ED17" s="1">
        <f>ROUND(CP17/MAX(CE17/10,((CE17*(1+属性投放!$E$8)-CS17+属性投放!$F$8*EB17)*(1+属性投放!$G$8)*(1+属性投放!$H$8))),1)</f>
        <v>2.6</v>
      </c>
      <c r="EE17" s="1">
        <f>ROUND(DC17/MAX(CE17/10,((CE17*(1+属性投放!$E$8)-DF17+属性投放!$F$8*EB17)*(1+属性投放!$G$8)*(1+属性投放!$H$8))),1)</f>
        <v>23.5</v>
      </c>
      <c r="EF17" s="1">
        <f>ROUND(DP17/MAX(CE17/10,((CE17*(1+属性投放!$E$8)-DS17+属性投放!$F$8*EB17)*(1+属性投放!$G$8)*(1+属性投放!$H$8))),1)</f>
        <v>5.8</v>
      </c>
      <c r="EH17" s="1">
        <f>ROUND(CC17/MAX(属性投放!$F$9*EB17,((CT17*(1+属性投放!$E$9)-CH17+属性投放!$F$9*EB17)*(1+属性投放!$G$9)*(1+属性投放!$H$9))),1)</f>
        <v>2.4</v>
      </c>
      <c r="EI17" s="1">
        <f>ROUND(CP17/MAX(属性投放!$F$9*EB17,((CT17*(1+属性投放!$E$9)-CU17+属性投放!$F$9*EB17)*(1+属性投放!$G$9)*(1+属性投放!$H$9))),1)</f>
        <v>2.9</v>
      </c>
      <c r="EJ17" s="1">
        <f>ROUND(DC17/MAX(属性投放!$F$9*EB17,((CT17*(1+属性投放!$E$9)-DH17+属性投放!$F$9*EB17)*(1+属性投放!$G$9)*(1+属性投放!$H$9))),1)</f>
        <v>2.6</v>
      </c>
      <c r="EK17" s="1">
        <f>ROUND(DP17/MAX(属性投放!$F$9*EB17,((CT17*(1+属性投放!$E$9)-DU17+属性投放!$F$9*EB17)*(1+属性投放!$G$9)*(1+属性投放!$H$9))),1)</f>
        <v>5</v>
      </c>
      <c r="EM17" s="1">
        <f>ROUND(CC17/((BW17*(1+属性投放!$E$10)+属性投放!$F$10*EB17)*(1+属性投放!$G$10)*(1+属性投放!$H$10)),1)</f>
        <v>6.5</v>
      </c>
      <c r="EN17" s="1">
        <f>ROUND(CP17/((BW17*(1+属性投放!$E$10)+属性投放!$F$10*EB17)*(1+属性投放!$G$10)*(1+属性投放!$H$10)),1)</f>
        <v>6.5</v>
      </c>
      <c r="EO17" s="1">
        <f>ROUND(DC17/((BW17*(1+属性投放!$E$10)+属性投放!$F$10*EB17)*(1+属性投放!$G$10)*(1+属性投放!$H$10)),1)</f>
        <v>7.5</v>
      </c>
      <c r="EP17" s="1">
        <f>ROUND(DP17/((BW17*(1+属性投放!$E$10)+属性投放!$F$10*EB17)*(1+属性投放!$G$10)*(1+属性投放!$H$10)),1)</f>
        <v>14.7</v>
      </c>
    </row>
    <row r="18" spans="2:146">
      <c r="B18" s="1">
        <v>15</v>
      </c>
      <c r="C18" s="9">
        <f>ROUND(属性投放!D$4+装备属性!D$4*IF($B18&lt;10,1,ROUNDDOWN($B18,-1))+SUM(属性投放!E$37:E$45)*$B18+VLOOKUP($C$2,一级属性!$E$41:$P$64,COLUMNS(一级属性!$E$41:G$64),0)*($B18+0.25*IF($B18&lt;10,1,ROUNDDOWN($B18,-1)))+VLOOKUP($C$2,宝石属性!$B$43:$M$66,COLUMNS(宝石属性!$B$43:D$66),0)*10*VLOOKUP(ROUNDDOWN($B18,-1),宝石属性!$B$25:$N$41,2,0)*VLOOKUP(ROUNDDOWN($B18,-1),宝石属性!$B$25:$N$41,3,0)+VLOOKUP($C$2,职业被动!$B$6:$M$29,COLUMNS(职业被动!$B$6:D$29),0)*$B18,0)</f>
        <v>849</v>
      </c>
      <c r="D18" s="9">
        <f>ROUND(属性投放!E$4+装备属性!E$4*IF($B18&lt;10,1,ROUNDDOWN($B18,-1))+SUM(属性投放!F$37:F$38)*$B18+VLOOKUP($C$2,一级属性!$E$67:$P$90,COLUMNS(一级属性!$E$67:H$90),0)*$B18+VLOOKUP($C$2,宝石属性!$B$43:$M$66,COLUMNS(宝石属性!$B$43:E$66),0)*10*VLOOKUP(ROUNDDOWN($B18,-1),宝石属性!$B$25:$N$41,2,0)*VLOOKUP(ROUNDDOWN($B18,-1),宝石属性!$B$25:$N$41,3,0)+VLOOKUP($C$2,职业被动!$B$6:$M$29,COLUMNS(职业被动!$B$6:E$29),0)*$B18,0)</f>
        <v>507</v>
      </c>
      <c r="E18" s="9">
        <f>ROUND(属性投放!F$4+装备属性!F$4*IF($B18&lt;10,1,ROUNDDOWN($B18,-1))+SUM(属性投放!G$37:G$38)*$B18+VLOOKUP($C$2,一级属性!$E$67:$P$90,COLUMNS(一级属性!$E$67:I$90),0)*$B18+VLOOKUP($C$2,宝石属性!$B$43:$M$66,COLUMNS(宝石属性!$B$43:F$66),0)*10*VLOOKUP(ROUNDDOWN($B18,-1),宝石属性!$B$25:$N$41,2,0)*VLOOKUP(ROUNDDOWN($B18,-1),宝石属性!$B$25:$N$41,3,0)+VLOOKUP($C$2,职业被动!$B$6:$M$29,COLUMNS(职业被动!$B$6:F$29),0)*$B18,0)</f>
        <v>325</v>
      </c>
      <c r="F18" s="9">
        <f>ROUND(属性投放!G$4+装备属性!G$4*IF($B18&lt;10,1,ROUNDDOWN($B18,-1))+SUM(属性投放!H$37:H$38)*$B18+VLOOKUP($C$2,一级属性!$E$67:$P$90,COLUMNS(一级属性!$E$67:J$90),0)*$B18+VLOOKUP($C$2,宝石属性!$B$43:$M$66,COLUMNS(宝石属性!$B$43:G$66),0)*10*VLOOKUP(ROUNDDOWN($B18,-1),宝石属性!$B$25:$N$41,2,0)*VLOOKUP(ROUNDDOWN($B18,-1),宝石属性!$B$25:$N$41,3,0)+VLOOKUP($C$2,职业被动!$B$6:$M$29,COLUMNS(职业被动!$B$6:G$29),0)*$B18,0)</f>
        <v>154</v>
      </c>
      <c r="G18" s="9">
        <f>ROUND(属性投放!H$4+装备属性!H$4*IF($B18&lt;10,1,ROUNDDOWN($B18,-1))+SUM(属性投放!I$37:I$38)*$B18+VLOOKUP($C$2,一级属性!$E$67:$P$90,COLUMNS(一级属性!$E$67:K$90),0)*$B18+VLOOKUP($C$2,宝石属性!$B$43:$M$66,COLUMNS(宝石属性!$B$43:H$66),0)*10*VLOOKUP(ROUNDDOWN($B18,-1),宝石属性!$B$25:$N$41,2,0)*VLOOKUP(ROUNDDOWN($B18,-1),宝石属性!$B$25:$N$41,3,0)+VLOOKUP($C$2,职业被动!$B$6:$M$29,COLUMNS(职业被动!$B$6:H$29),0)*$B18,0)</f>
        <v>151</v>
      </c>
      <c r="H18" s="9">
        <f>ROUND(属性投放!I$4+装备属性!I$4*IF($B18&lt;10,1,ROUNDDOWN($B18,-1))+SUM(属性投放!J$37:J$38)*$B18+VLOOKUP($C$2,一级属性!$E$67:$P$90,COLUMNS(一级属性!$E$67:L$90),0)*$B18+VLOOKUP($C$2,宝石属性!$B$43:$M$66,COLUMNS(宝石属性!$B$43:I$66),0)*10*VLOOKUP(ROUNDDOWN($B18,-1),宝石属性!$B$25:$N$41,2,0)*VLOOKUP(ROUNDDOWN($B18,-1),宝石属性!$B$25:$N$41,3,0)+VLOOKUP($C$2,职业被动!$B$6:$M$29,COLUMNS(职业被动!$B$6:I$29),0)*$B18,0)</f>
        <v>168</v>
      </c>
      <c r="I18" s="9">
        <f>ROUND(属性投放!J$4+装备属性!J$4*IF($B18&lt;10,1,ROUNDDOWN($B18,-1))+SUM(属性投放!K$37:K$38)*$B18+VLOOKUP($C$2,一级属性!$E$67:$P$90,COLUMNS(一级属性!$E$67:M$90),0)*$B18+VLOOKUP($C$2,宝石属性!$B$43:$M$66,COLUMNS(宝石属性!$B$43:J$66),0)*10*VLOOKUP(ROUNDDOWN($B18,-1),宝石属性!$B$25:$N$41,2,0)*VLOOKUP(ROUNDDOWN($B18,-1),宝石属性!$B$25:$N$41,3,0)+VLOOKUP($C$2,职业被动!$B$6:$M$29,COLUMNS(职业被动!$B$6:J$29),0)*$B18,0)</f>
        <v>108</v>
      </c>
      <c r="J18" s="9">
        <f>ROUND(属性投放!K$4+装备属性!K$4*IF($B18&lt;10,1,ROUNDDOWN($B18,-1))+SUM(属性投放!L$37:L$38)*$B18+VLOOKUP($C$2,一级属性!$E$67:$P$90,COLUMNS(一级属性!$E$67:N$90),0)*$B18+VLOOKUP($C$2,宝石属性!$B$43:$M$66,COLUMNS(宝石属性!$B$43:K$66),0)*10*VLOOKUP(ROUNDDOWN($B18,-1),宝石属性!$B$25:$N$41,2,0)*VLOOKUP(ROUNDDOWN($B18,-1),宝石属性!$B$25:$N$41,3,0)+VLOOKUP($C$2,职业被动!$B$6:$M$29,COLUMNS(职业被动!$B$6:K$29),0)*$B18,0)</f>
        <v>58</v>
      </c>
      <c r="K18" s="9">
        <f>ROUND(属性投放!L$4+装备属性!L$4*IF($B18&lt;10,1,ROUNDDOWN($B18,-1))+SUM(属性投放!M$37:M$38)*$B18+VLOOKUP($C$2,一级属性!$E$67:$P$90,COLUMNS(一级属性!$E$67:O$90),0)*$B18+VLOOKUP($C$2,宝石属性!$B$43:$M$66,COLUMNS(宝石属性!$B$43:L$66),0)*10*VLOOKUP(ROUNDDOWN($B18,-1),宝石属性!$B$25:$N$41,2,0)*VLOOKUP(ROUNDDOWN($B18,-1),宝石属性!$B$25:$N$41,3,0)+VLOOKUP($C$2,职业被动!$B$6:$M$29,COLUMNS(职业被动!$B$6:L$29),0)*$B18,0)</f>
        <v>5</v>
      </c>
      <c r="L18" s="9">
        <f>ROUND(属性投放!M$4+装备属性!M$4*IF($B18&lt;10,1,ROUNDDOWN($B18,-1))+SUM(属性投放!N$37:N$38)*$B18+VLOOKUP($C$2,一级属性!$E$67:$P$90,COLUMNS(一级属性!$E$67:P$90),0)*$B18+VLOOKUP($C$2,宝石属性!$B$43:$M$66,COLUMNS(宝石属性!$B$43:M$66),0)*10*VLOOKUP(ROUNDDOWN($B18,-1),宝石属性!$B$25:$N$41,2,0)*VLOOKUP(ROUNDDOWN($B18,-1),宝石属性!$B$25:$N$41,3,0)+VLOOKUP($C$2,职业被动!$B$6:$M$29,COLUMNS(职业被动!$B$6:M$29),0)*$B18,0)</f>
        <v>155</v>
      </c>
      <c r="M18" s="48">
        <f>属性价值和能力评分!$F$9+ROUND(属性价值和能力评分!$F$38*10,0)*B18+ROUND((SUM(装备属性!$W$9:$W$14)+属性价值和能力评分!$F$38*1.25+1.4+2.8)*IF(B18&lt;10,1,ROUNDDOWN(B18,-1)),0)+15*VLOOKUP(ROUNDDOWN(B18,-1),宝石属性!$B$26:$D$41,2,0)*6*VLOOKUP(ROUNDDOWN(B18,-1),宝石属性!$B$26:$D$41,3,0)+(属性价值和能力评分!$F$49*9+属性价值和能力评分!$F$50*2+属性价值和能力评分!$F$53*8/5)*B18</f>
        <v>2862</v>
      </c>
      <c r="N18" s="20"/>
      <c r="O18" s="1">
        <v>15</v>
      </c>
      <c r="P18" s="9">
        <f>ROUND(属性投放!D$4+装备属性!D$4*IF($O18&lt;10,1,ROUNDDOWN($O18,-1))+SUM(属性投放!E$37:E$45)*$O18+VLOOKUP($P$2,一级属性!$E$41:$P$64,COLUMNS(一级属性!$E$41:G$64),0)*($O18+0.25*IF($O18&lt;10,1,ROUNDDOWN($O18,-1)))+VLOOKUP($P$2,宝石属性!$B$43:$M$66,COLUMNS(宝石属性!$B$43:D$66),0)*10*VLOOKUP(ROUNDDOWN($O18,-1),宝石属性!$B$25:$N$41,2,0)*VLOOKUP(ROUNDDOWN($O18,-1),宝石属性!$B$25:$N$41,3,0)+VLOOKUP($P$2,职业被动!$B$6:$M$29,COLUMNS(职业被动!$B$6:D$29),0)*$O18,0)</f>
        <v>1059</v>
      </c>
      <c r="Q18" s="9">
        <f>ROUND(属性投放!E$4+装备属性!E$4*IF($O18&lt;10,1,ROUNDDOWN($O18,-1))+SUM(属性投放!F$37:F$45)*$O18+VLOOKUP($P$2,一级属性!$E$41:$P$64,COLUMNS(一级属性!$E$41:H$64),0)*($O18+0.25*IF($O18&lt;10,1,ROUNDDOWN($O18,-1)))+VLOOKUP($P$2,宝石属性!$B$43:$M$66,COLUMNS(宝石属性!$B$43:E$66),0)*10*VLOOKUP(ROUNDDOWN($O18,-1),宝石属性!$B$25:$N$41,2,0)*VLOOKUP(ROUNDDOWN($O18,-1),宝石属性!$B$25:$N$41,3,0)+VLOOKUP($P$2,职业被动!$B$6:$M$29,COLUMNS(职业被动!$B$6:E$29),0)*$O18,0)</f>
        <v>770</v>
      </c>
      <c r="R18" s="9">
        <f>ROUND(属性投放!F$4+装备属性!F$4*IF($O18&lt;10,1,ROUNDDOWN($O18,-1))+SUM(属性投放!G$37:G$45)*$O18+VLOOKUP($P$2,一级属性!$E$41:$P$64,COLUMNS(一级属性!$E$41:I$64),0)*($O18+0.25*IF($O18&lt;10,1,ROUNDDOWN($O18,-1)))+VLOOKUP($P$2,宝石属性!$B$43:$M$66,COLUMNS(宝石属性!$B$43:F$66),0)*10*VLOOKUP(ROUNDDOWN($O18,-1),宝石属性!$B$25:$N$41,2,0)*VLOOKUP(ROUNDDOWN($O18,-1),宝石属性!$B$25:$N$41,3,0)+VLOOKUP($P$2,职业被动!$B$6:$M$29,COLUMNS(职业被动!$B$6:F$29),0)*$O18,0)</f>
        <v>212</v>
      </c>
      <c r="S18" s="9">
        <f>ROUND(属性投放!G$4+装备属性!G$4*IF($O18&lt;10,1,ROUNDDOWN($O18,-1))+SUM(属性投放!H$37:H$45)*$O18+VLOOKUP($P$2,一级属性!$E$41:$P$64,COLUMNS(一级属性!$E$41:J$64),0)*($O18+0.25*IF($O18&lt;10,1,ROUNDDOWN($O18,-1)))+VLOOKUP($P$2,宝石属性!$B$43:$M$66,COLUMNS(宝石属性!$B$43:G$66),0)*10*VLOOKUP(ROUNDDOWN($O18,-1),宝石属性!$B$25:$N$41,2,0)*VLOOKUP(ROUNDDOWN($O18,-1),宝石属性!$B$25:$N$41,3,0)+VLOOKUP($P$2,职业被动!$B$6:$M$29,COLUMNS(职业被动!$B$6:G$29),0)*$O18,0)</f>
        <v>139</v>
      </c>
      <c r="T18" s="9">
        <f>ROUND(属性投放!H$4+装备属性!H$4*IF($O18&lt;10,1,ROUNDDOWN($O18,-1))+SUM(属性投放!I$37:I$45)*$O18+VLOOKUP($P$2,一级属性!$E$41:$P$64,COLUMNS(一级属性!$E$41:K$64),0)*($O18+0.25*IF($O18&lt;10,1,ROUNDDOWN($O18,-1)))+VLOOKUP($P$2,宝石属性!$B$43:$M$66,COLUMNS(宝石属性!$B$43:H$66),0)*10*VLOOKUP(ROUNDDOWN($O18,-1),宝石属性!$B$25:$N$41,2,0)*VLOOKUP(ROUNDDOWN($O18,-1),宝石属性!$B$25:$N$41,3,0)+VLOOKUP($P$2,职业被动!$B$6:$M$29,COLUMNS(职业被动!$B$6:H$29),0)*$O18,0)</f>
        <v>219</v>
      </c>
      <c r="U18" s="9">
        <f>ROUND(属性投放!I$4+装备属性!I$4*IF($O18&lt;10,1,ROUNDDOWN($O18,-1))+SUM(属性投放!J$37:J$45)*$O18+VLOOKUP($P$2,一级属性!$E$41:$P$64,COLUMNS(一级属性!$E$41:L$64),0)*($O18+0.25*IF($O18&lt;10,1,ROUNDDOWN($O18,-1)))+VLOOKUP($P$2,宝石属性!$B$43:$M$66,COLUMNS(宝石属性!$B$43:I$66),0)*10*VLOOKUP(ROUNDDOWN($O18,-1),宝石属性!$B$25:$N$41,2,0)*VLOOKUP(ROUNDDOWN($O18,-1),宝石属性!$B$25:$N$41,3,0)+VLOOKUP($P$2,职业被动!$B$6:$M$29,COLUMNS(职业被动!$B$6:I$29),0)*$O18,0)</f>
        <v>175</v>
      </c>
      <c r="V18" s="9">
        <f>ROUND(属性投放!J$4+装备属性!J$4*IF($O18&lt;10,1,ROUNDDOWN($O18,-1))+SUM(属性投放!K$37:K$45)*$O18+VLOOKUP($P$2,一级属性!$E$41:$P$64,COLUMNS(一级属性!$E$41:M$64),0)*($O18+0.25*IF($O18&lt;10,1,ROUNDDOWN($O18,-1)))+VLOOKUP($P$2,宝石属性!$B$43:$M$66,COLUMNS(宝石属性!$B$43:J$66),0)*10*VLOOKUP(ROUNDDOWN($O18,-1),宝石属性!$B$25:$N$41,2,0)*VLOOKUP(ROUNDDOWN($O18,-1),宝石属性!$B$25:$N$41,3,0)+VLOOKUP($P$2,职业被动!$B$6:$M$29,COLUMNS(职业被动!$B$6:J$29),0)*$O18,0)</f>
        <v>119</v>
      </c>
      <c r="W18" s="9">
        <f>ROUND(属性投放!K$4+装备属性!K$4*IF($O18&lt;10,1,ROUNDDOWN($O18,-1))+SUM(属性投放!L$37:L$45)*$O18+VLOOKUP($P$2,一级属性!$E$41:$P$64,COLUMNS(一级属性!$E$41:N$64),0)*($O18+0.25*IF($O18&lt;10,1,ROUNDDOWN($O18,-1)))+VLOOKUP($P$2,宝石属性!$B$43:$M$66,COLUMNS(宝石属性!$B$43:K$66),0)*10*VLOOKUP(ROUNDDOWN($O18,-1),宝石属性!$B$25:$N$41,2,0)*VLOOKUP(ROUNDDOWN($O18,-1),宝石属性!$B$25:$N$41,3,0)+VLOOKUP($P$2,职业被动!$B$6:$M$29,COLUMNS(职业被动!$B$6:K$29),0)*$O18,0)</f>
        <v>58</v>
      </c>
      <c r="X18" s="9">
        <f>ROUND(属性投放!L$4+装备属性!L$4*IF($O18&lt;10,1,ROUNDDOWN($O18,-1))+SUM(属性投放!M$37:M$45)*$O18+VLOOKUP($P$2,一级属性!$E$41:$P$64,COLUMNS(一级属性!$E$41:O$64),0)*($O18+0.25*IF($O18&lt;10,1,ROUNDDOWN($O18,-1)))+VLOOKUP($P$2,宝石属性!$B$43:$M$66,COLUMNS(宝石属性!$B$43:L$66),0)*10*VLOOKUP(ROUNDDOWN($O18,-1),宝石属性!$B$25:$N$41,2,0)*VLOOKUP(ROUNDDOWN($O18,-1),宝石属性!$B$25:$N$41,3,0)+VLOOKUP($P$2,职业被动!$B$6:$M$29,COLUMNS(职业被动!$B$6:L$29),0)*$O18,0)</f>
        <v>5</v>
      </c>
      <c r="Y18" s="9">
        <f>ROUND(属性投放!M$4+装备属性!M$4*IF($O18&lt;10,1,ROUNDDOWN($O18,-1))+SUM(属性投放!N$37:N$45)*$O18+VLOOKUP($P$2,一级属性!$E$41:$P$64,COLUMNS(一级属性!$E$41:P$64),0)*($O18+0.25*IF($O18&lt;10,1,ROUNDDOWN($O18,-1)))+VLOOKUP($P$2,宝石属性!$B$43:$M$66,COLUMNS(宝石属性!$B$43:M$66),0)*10*VLOOKUP(ROUNDDOWN($O18,-1),宝石属性!$B$25:$N$41,2,0)*VLOOKUP(ROUNDDOWN($O18,-1),宝石属性!$B$25:$N$41,3,0)+VLOOKUP($P$2,职业被动!$B$6:$M$29,COLUMNS(职业被动!$B$6:M$29),0)*$O18,0)</f>
        <v>155</v>
      </c>
      <c r="Z18" s="48">
        <f>属性价值和能力评分!$F$9+ROUND(属性价值和能力评分!$F$38*10,0)*O18+ROUND((SUM(装备属性!$W$9:$W$14)+属性价值和能力评分!$F$38*1.25+1.4+2.8)*IF(O18&lt;10,1,ROUNDDOWN(O18,-1)),0)+15*VLOOKUP(ROUNDDOWN(O18,-1),宝石属性!$B$26:$D$41,2,0)*6*VLOOKUP(ROUNDDOWN(O18,-1),宝石属性!$B$26:$D$41,3,0)+(属性价值和能力评分!$F$49*9+属性价值和能力评分!$F$50*2+属性价值和能力评分!$F$53*8/5)*O18</f>
        <v>2862</v>
      </c>
      <c r="AB18" s="1">
        <v>15</v>
      </c>
      <c r="AC18" s="9">
        <f>ROUND(属性投放!D$4+装备属性!D$4*IF($AB18&lt;10,1,ROUNDDOWN($AB18,-1))+SUM(属性投放!E$37:E$45)*$AB18+VLOOKUP($AC$2,一级属性!$E$41:$P$64,COLUMNS(一级属性!$E$41:G$64),0)*($AB18+0.25*IF($AB18&lt;10,1,ROUNDDOWN($AB18,-1)))+VLOOKUP($AC$2,宝石属性!$B$43:$M$66,COLUMNS(宝石属性!$B$43:D$66),0)*10*VLOOKUP(ROUNDDOWN($AB18,-1),宝石属性!$B$25:$N$41,2,0)*VLOOKUP(ROUNDDOWN($AB18,-1),宝石属性!$B$25:$N$41,3,0)+VLOOKUP($AC$2,职业被动!$B$6:$M$29,COLUMNS(职业被动!$B$6:D$29),0)*$AB18,0)</f>
        <v>954</v>
      </c>
      <c r="AD18" s="9">
        <f>ROUND(属性投放!E$4+装备属性!E$4*IF($AB18&lt;10,1,ROUNDDOWN($AB18,-1))+SUM(属性投放!F$37:F$45)*$AB18+VLOOKUP($AC$2,一级属性!$E$41:$P$64,COLUMNS(一级属性!$E$41:H$64),0)*($AB18+0.25*IF($AB18&lt;10,1,ROUNDDOWN($AB18,-1)))+VLOOKUP($AC$2,宝石属性!$B$43:$M$66,COLUMNS(宝石属性!$B$43:E$66),0)*10*VLOOKUP(ROUNDDOWN($AB18,-1),宝石属性!$B$25:$N$41,2,0)*VLOOKUP(ROUNDDOWN($AB18,-1),宝石属性!$B$25:$N$41,3,0)+VLOOKUP($AC$2,职业被动!$B$6:$M$29,COLUMNS(职业被动!$B$6:E$29),0)*$AB18,0)</f>
        <v>507</v>
      </c>
      <c r="AE18" s="9">
        <f>ROUND(属性投放!F$4+装备属性!F$4*IF($AB18&lt;10,1,ROUNDDOWN($AB18,-1))+SUM(属性投放!G$37:G$45)*$AB18+VLOOKUP($AC$2,一级属性!$E$41:$P$64,COLUMNS(一级属性!$E$41:I$64),0)*($AB18+0.25*IF($AB18&lt;10,1,ROUNDDOWN($AB18,-1)))+VLOOKUP($AC$2,宝石属性!$B$43:$M$66,COLUMNS(宝石属性!$B$43:F$66),0)*10*VLOOKUP(ROUNDDOWN($AB18,-1),宝石属性!$B$25:$N$41,2,0)*VLOOKUP(ROUNDDOWN($AB18,-1),宝石属性!$B$25:$N$41,3,0)+VLOOKUP($AC$2,职业被动!$B$6:$M$29,COLUMNS(职业被动!$B$6:F$29),0)*$AB18,0)</f>
        <v>282</v>
      </c>
      <c r="AF18" s="9">
        <f>ROUND(属性投放!G$4+装备属性!G$4*IF($AB18&lt;10,1,ROUNDDOWN($AB18,-1))+SUM(属性投放!H$37:H$45)*$AB18+VLOOKUP($AC$2,一级属性!$E$41:$P$64,COLUMNS(一级属性!$E$41:J$64),0)*($AB18+0.25*IF($AB18&lt;10,1,ROUNDDOWN($AB18,-1)))+VLOOKUP($AC$2,宝石属性!$B$43:$M$66,COLUMNS(宝石属性!$B$43:G$66),0)*10*VLOOKUP(ROUNDDOWN($AB18,-1),宝石属性!$B$25:$N$41,2,0)*VLOOKUP(ROUNDDOWN($AB18,-1),宝石属性!$B$25:$N$41,3,0)+VLOOKUP($AC$2,职业被动!$B$6:$M$29,COLUMNS(职业被动!$B$6:G$29),0)*$AB18,0)</f>
        <v>169</v>
      </c>
      <c r="AG18" s="9">
        <f>ROUND(属性投放!H$4+装备属性!H$4*IF($AB18&lt;10,1,ROUNDDOWN($AB18,-1))+SUM(属性投放!I$37:I$45)*$AB18+VLOOKUP($AC$2,一级属性!$E$41:$P$64,COLUMNS(一级属性!$E$41:K$64),0)*($AB18+0.25*IF($AB18&lt;10,1,ROUNDDOWN($AB18,-1)))+VLOOKUP($AC$2,宝石属性!$B$43:$M$66,COLUMNS(宝石属性!$B$43:H$66),0)*10*VLOOKUP(ROUNDDOWN($AB18,-1),宝石属性!$B$25:$N$41,2,0)*VLOOKUP(ROUNDDOWN($AB18,-1),宝石属性!$B$25:$N$41,3,0)+VLOOKUP($AC$2,职业被动!$B$6:$M$29,COLUMNS(职业被动!$B$6:H$29),0)*$AB18,0)</f>
        <v>151</v>
      </c>
      <c r="AH18" s="9">
        <f>ROUND(属性投放!I$4+装备属性!I$4*IF($AB18&lt;10,1,ROUNDDOWN($AB18,-1))+SUM(属性投放!J$37:J$45)*$AB18+VLOOKUP($AC$2,一级属性!$E$41:$P$64,COLUMNS(一级属性!$E$41:L$64),0)*($AB18+0.25*IF($AB18&lt;10,1,ROUNDDOWN($AB18,-1)))+VLOOKUP($AC$2,宝石属性!$B$43:$M$66,COLUMNS(宝石属性!$B$43:I$66),0)*10*VLOOKUP(ROUNDDOWN($AB18,-1),宝石属性!$B$25:$N$41,2,0)*VLOOKUP(ROUNDDOWN($AB18,-1),宝石属性!$B$25:$N$41,3,0)+VLOOKUP($AC$2,职业被动!$B$6:$M$29,COLUMNS(职业被动!$B$6:I$29),0)*$AB18,0)</f>
        <v>164</v>
      </c>
      <c r="AI18" s="9">
        <f>ROUND(属性投放!J$4+装备属性!J$4*IF($AB18&lt;10,1,ROUNDDOWN($AB18,-1))+SUM(属性投放!K$37:K$45)*$AB18+VLOOKUP($AC$2,一级属性!$E$41:$P$64,COLUMNS(一级属性!$E$41:M$64),0)*($AB18+0.25*IF($AB18&lt;10,1,ROUNDDOWN($AB18,-1)))+VLOOKUP($AC$2,宝石属性!$B$43:$M$66,COLUMNS(宝石属性!$B$43:J$66),0)*10*VLOOKUP(ROUNDDOWN($AB18,-1),宝石属性!$B$25:$N$41,2,0)*VLOOKUP(ROUNDDOWN($AB18,-1),宝石属性!$B$25:$N$41,3,0)+VLOOKUP($AC$2,职业被动!$B$6:$M$29,COLUMNS(职业被动!$B$6:J$29),0)*$AB18,0)</f>
        <v>107</v>
      </c>
      <c r="AJ18" s="9">
        <f>ROUND(属性投放!K$4+装备属性!K$4*IF($AB18&lt;10,1,ROUNDDOWN($AB18,-1))+SUM(属性投放!L$37:L$45)*$AB18+VLOOKUP($AC$2,一级属性!$E$41:$P$64,COLUMNS(一级属性!$E$41:N$64),0)*($AB18+0.25*IF($AB18&lt;10,1,ROUNDDOWN($AB18,-1)))+VLOOKUP($AC$2,宝石属性!$B$43:$M$66,COLUMNS(宝石属性!$B$43:K$66),0)*10*VLOOKUP(ROUNDDOWN($AB18,-1),宝石属性!$B$25:$N$41,2,0)*VLOOKUP(ROUNDDOWN($AB18,-1),宝石属性!$B$25:$N$41,3,0)+VLOOKUP($AC$2,职业被动!$B$6:$M$29,COLUMNS(职业被动!$B$6:K$29),0)*$AB18,0)</f>
        <v>58</v>
      </c>
      <c r="AK18" s="9">
        <f>ROUND(属性投放!L$4+装备属性!L$4*IF($AB18&lt;10,1,ROUNDDOWN($AB18,-1))+SUM(属性投放!M$37:M$45)*$AB18+VLOOKUP($AC$2,一级属性!$E$41:$P$64,COLUMNS(一级属性!$E$41:O$64),0)*($AB18+0.25*IF($AB18&lt;10,1,ROUNDDOWN($AB18,-1)))+VLOOKUP($AC$2,宝石属性!$B$43:$M$66,COLUMNS(宝石属性!$B$43:L$66),0)*10*VLOOKUP(ROUNDDOWN($AB18,-1),宝石属性!$B$25:$N$41,2,0)*VLOOKUP(ROUNDDOWN($AB18,-1),宝石属性!$B$25:$N$41,3,0)+VLOOKUP($AC$2,职业被动!$B$6:$M$29,COLUMNS(职业被动!$B$6:L$29),0)*$AB18,0)</f>
        <v>5</v>
      </c>
      <c r="AL18" s="9">
        <f>ROUND(属性投放!M$4+装备属性!M$4*IF($AB18&lt;10,1,ROUNDDOWN($AB18,-1))+SUM(属性投放!N$37:N$45)*$AB18+VLOOKUP($AC$2,一级属性!$E$41:$P$64,COLUMNS(一级属性!$E$41:P$64),0)*($AB18+0.25*IF($AB18&lt;10,1,ROUNDDOWN($AB18,-1)))+VLOOKUP($AC$2,宝石属性!$B$43:$M$66,COLUMNS(宝石属性!$B$43:M$66),0)*10*VLOOKUP(ROUNDDOWN($AB18,-1),宝石属性!$B$25:$N$41,2,0)*VLOOKUP(ROUNDDOWN($AB18,-1),宝石属性!$B$25:$N$41,3,0)+VLOOKUP($AC$2,职业被动!$B$6:$M$29,COLUMNS(职业被动!$B$6:M$29),0)*$AB18,0)</f>
        <v>155</v>
      </c>
      <c r="AM18" s="48">
        <f>属性价值和能力评分!$F$9+ROUND(属性价值和能力评分!$F$38*10,0)*AB18+ROUND((SUM(装备属性!$W$9:$W$14)+属性价值和能力评分!$F$38*1.25+1.4+2.8)*IF(AB18&lt;10,1,ROUNDDOWN(AB18,-1)),0)+15*VLOOKUP(ROUNDDOWN(AB18,-1),宝石属性!$B$26:$D$41,2,0)*6*VLOOKUP(ROUNDDOWN(AB18,-1),宝石属性!$B$26:$D$41,3,0)+(属性价值和能力评分!$F$49*9+属性价值和能力评分!$F$50*2+属性价值和能力评分!$F$53*8/5)*AB18</f>
        <v>2862</v>
      </c>
      <c r="AO18" s="1">
        <v>15</v>
      </c>
      <c r="AP18" s="9">
        <f>ROUND(属性投放!D$4+装备属性!D$4*IF($AO18&lt;10,1,ROUNDDOWN($AO18,-1))+SUM(属性投放!E$37:E$45)*$AO18+VLOOKUP($AP$2,一级属性!$E$41:$P$64,COLUMNS(一级属性!$E$41:G$64),0)*($AO18+0.25*IF($AO18&lt;10,1,ROUNDDOWN($AO18,-1)))+VLOOKUP($AP$2,宝石属性!$B$43:$M$66,COLUMNS(宝石属性!$B$43:D$66),0)*10*VLOOKUP(ROUNDDOWN($AO18,-1),宝石属性!$B$25:$N$41,2,0)*VLOOKUP(ROUNDDOWN($AO18,-1),宝石属性!$B$25:$N$41,3,0)+VLOOKUP($AP$2,职业被动!$B$6:$M$29,COLUMNS(职业被动!$B$6:D$29),0)*$AO18,0)</f>
        <v>954</v>
      </c>
      <c r="AQ18" s="9">
        <f>ROUND(属性投放!E$4+装备属性!E$4*IF($AO18&lt;10,1,ROUNDDOWN($AO18,-1))+SUM(属性投放!F$37:F$45)*$AO18+VLOOKUP($AP$2,一级属性!$E$41:$P$64,COLUMNS(一级属性!$E$41:H$64),0)*($AO18+0.25*IF($AO18&lt;10,1,ROUNDDOWN($AO18,-1)))+VLOOKUP($AP$2,宝石属性!$B$43:$M$66,COLUMNS(宝石属性!$B$43:E$66),0)*10*VLOOKUP(ROUNDDOWN($AO18,-1),宝石属性!$B$25:$N$41,2,0)*VLOOKUP(ROUNDDOWN($AO18,-1),宝石属性!$B$25:$N$41,3,0)+VLOOKUP($AP$2,职业被动!$B$6:$M$29,COLUMNS(职业被动!$B$6:E$29),0)*$AO18,0)</f>
        <v>770</v>
      </c>
      <c r="AR18" s="9">
        <f>ROUND(属性投放!F$4+装备属性!F$4*IF($AO18&lt;10,1,ROUNDDOWN($AO18,-1))+SUM(属性投放!G$37:G$45)*$AO18+VLOOKUP($AP$2,一级属性!$E$41:$P$64,COLUMNS(一级属性!$E$41:I$64),0)*($AO18+0.25*IF($AO18&lt;10,1,ROUNDDOWN($AO18,-1)))+VLOOKUP($AP$2,宝石属性!$B$43:$M$66,COLUMNS(宝石属性!$B$43:F$66),0)*10*VLOOKUP(ROUNDDOWN($AO18,-1),宝石属性!$B$25:$N$41,2,0)*VLOOKUP(ROUNDDOWN($AO18,-1),宝石属性!$B$25:$N$41,3,0)+VLOOKUP($AP$2,职业被动!$B$6:$M$29,COLUMNS(职业被动!$B$6:F$29),0)*$AO18,0)</f>
        <v>212</v>
      </c>
      <c r="AS18" s="9">
        <f>ROUND(属性投放!G$4+装备属性!G$4*IF($AO18&lt;10,1,ROUNDDOWN($AO18,-1))+SUM(属性投放!H$37:H$45)*$AO18+VLOOKUP($AP$2,一级属性!$E$41:$P$64,COLUMNS(一级属性!$E$41:J$64),0)*($AO18+0.25*IF($AO18&lt;10,1,ROUNDDOWN($AO18,-1)))+VLOOKUP($AP$2,宝石属性!$B$43:$M$66,COLUMNS(宝石属性!$B$43:G$66),0)*10*VLOOKUP(ROUNDDOWN($AO18,-1),宝石属性!$B$25:$N$41,2,0)*VLOOKUP(ROUNDDOWN($AO18,-1),宝石属性!$B$25:$N$41,3,0)+VLOOKUP($AP$2,职业被动!$B$6:$M$29,COLUMNS(职业被动!$B$6:G$29),0)*$AO18,0)</f>
        <v>139</v>
      </c>
      <c r="AT18" s="9">
        <f>ROUND(属性投放!H$4+装备属性!H$4*IF($AO18&lt;10,1,ROUNDDOWN($AO18,-1))+SUM(属性投放!I$37:I$45)*$AO18+VLOOKUP($AP$2,一级属性!$E$41:$P$64,COLUMNS(一级属性!$E$41:K$64),0)*($AO18+0.25*IF($AO18&lt;10,1,ROUNDDOWN($AO18,-1)))+VLOOKUP($AP$2,宝石属性!$B$43:$M$66,COLUMNS(宝石属性!$B$43:H$66),0)*10*VLOOKUP(ROUNDDOWN($AO18,-1),宝石属性!$B$25:$N$41,2,0)*VLOOKUP(ROUNDDOWN($AO18,-1),宝石属性!$B$25:$N$41,3,0)+VLOOKUP($AP$2,职业被动!$B$6:$M$29,COLUMNS(职业被动!$B$6:H$29),0)*$AO18,0)</f>
        <v>204</v>
      </c>
      <c r="AU18" s="9">
        <f>ROUND(属性投放!I$4+装备属性!I$4*IF($AO18&lt;10,1,ROUNDDOWN($AO18,-1))+SUM(属性投放!J$37:J$45)*$AO18+VLOOKUP($AP$2,一级属性!$E$41:$P$64,COLUMNS(一级属性!$E$41:L$64),0)*($AO18+0.25*IF($AO18&lt;10,1,ROUNDDOWN($AO18,-1)))+VLOOKUP($AP$2,宝石属性!$B$43:$M$66,COLUMNS(宝石属性!$B$43:I$66),0)*10*VLOOKUP(ROUNDDOWN($AO18,-1),宝石属性!$B$25:$N$41,2,0)*VLOOKUP(ROUNDDOWN($AO18,-1),宝石属性!$B$25:$N$41,3,0)+VLOOKUP($AP$2,职业被动!$B$6:$M$29,COLUMNS(职业被动!$B$6:I$29),0)*$AO18,0)</f>
        <v>175</v>
      </c>
      <c r="AV18" s="9">
        <f>ROUND(属性投放!J$4+装备属性!J$4*IF($AO18&lt;10,1,ROUNDDOWN($AO18,-1))+SUM(属性投放!K$37:K$45)*$AO18+VLOOKUP($AP$2,一级属性!$E$41:$P$64,COLUMNS(一级属性!$E$41:M$64),0)*($AO18+0.25*IF($AO18&lt;10,1,ROUNDDOWN($AO18,-1)))+VLOOKUP($AP$2,宝石属性!$B$43:$M$66,COLUMNS(宝石属性!$B$43:J$66),0)*10*VLOOKUP(ROUNDDOWN($AO18,-1),宝石属性!$B$25:$N$41,2,0)*VLOOKUP(ROUNDDOWN($AO18,-1),宝石属性!$B$25:$N$41,3,0)+VLOOKUP($AP$2,职业被动!$B$6:$M$29,COLUMNS(职业被动!$B$6:J$29),0)*$AO18,0)</f>
        <v>119</v>
      </c>
      <c r="AW18" s="9">
        <f>ROUND(属性投放!K$4+装备属性!K$4*IF($AO18&lt;10,1,ROUNDDOWN($AO18,-1))+SUM(属性投放!L$37:L$45)*$AO18+VLOOKUP($AP$2,一级属性!$E$41:$P$64,COLUMNS(一级属性!$E$41:N$64),0)*($AO18+0.25*IF($AO18&lt;10,1,ROUNDDOWN($AO18,-1)))+VLOOKUP($AP$2,宝石属性!$B$43:$M$66,COLUMNS(宝石属性!$B$43:K$66),0)*10*VLOOKUP(ROUNDDOWN($AO18,-1),宝石属性!$B$25:$N$41,2,0)*VLOOKUP(ROUNDDOWN($AO18,-1),宝石属性!$B$25:$N$41,3,0)+VLOOKUP($AP$2,职业被动!$B$6:$M$29,COLUMNS(职业被动!$B$6:K$29),0)*$AO18,0)</f>
        <v>58</v>
      </c>
      <c r="AX18" s="9">
        <f>ROUND(属性投放!L$4+装备属性!L$4*IF($AO18&lt;10,1,ROUNDDOWN($AO18,-1))+SUM(属性投放!M$37:M$45)*$AO18+VLOOKUP($AP$2,一级属性!$E$41:$P$64,COLUMNS(一级属性!$E$41:O$64),0)*($AO18+0.25*IF($AO18&lt;10,1,ROUNDDOWN($AO18,-1)))+VLOOKUP($AP$2,宝石属性!$B$43:$M$66,COLUMNS(宝石属性!$B$43:L$66),0)*10*VLOOKUP(ROUNDDOWN($AO18,-1),宝石属性!$B$25:$N$41,2,0)*VLOOKUP(ROUNDDOWN($AO18,-1),宝石属性!$B$25:$N$41,3,0)+VLOOKUP($AP$2,职业被动!$B$6:$M$29,COLUMNS(职业被动!$B$6:L$29),0)*$AO18,0)</f>
        <v>155</v>
      </c>
      <c r="AY18" s="9">
        <f>ROUND(属性投放!M$4+装备属性!M$4*IF($AO18&lt;10,1,ROUNDDOWN($AO18,-1))+SUM(属性投放!N$37:N$45)*$AO18+VLOOKUP($AP$2,一级属性!$E$41:$P$64,COLUMNS(一级属性!$E$41:P$64),0)*($AO18+0.25*IF($AO18&lt;10,1,ROUNDDOWN($AO18,-1)))+VLOOKUP($AP$2,宝石属性!$B$43:$M$66,COLUMNS(宝石属性!$B$43:M$66),0)*10*VLOOKUP(ROUNDDOWN($AO18,-1),宝石属性!$B$25:$N$41,2,0)*VLOOKUP(ROUNDDOWN($AO18,-1),宝石属性!$B$25:$N$41,3,0)+VLOOKUP($AP$2,职业被动!$B$6:$M$29,COLUMNS(职业被动!$B$6:M$29),0)*$AO18,0)</f>
        <v>155</v>
      </c>
      <c r="AZ18" s="48">
        <f>属性价值和能力评分!$F$9+ROUND(属性价值和能力评分!$F$38*10,0)*AO18+ROUND((SUM(装备属性!$W$9:$W$14)+属性价值和能力评分!$F$38*1.25+1.4+2.8)*IF(AO18&lt;10,1,ROUNDDOWN(AO18,-1)),0)+15*VLOOKUP(ROUNDDOWN(AO18,-1),宝石属性!$B$26:$D$41,2,0)*6*VLOOKUP(ROUNDDOWN(AO18,-1),宝石属性!$B$26:$D$41,3,0)+(属性价值和能力评分!$F$49*9+属性价值和能力评分!$F$50*2+属性价值和能力评分!$F$53*8/5)*AO18</f>
        <v>2862</v>
      </c>
      <c r="BB18" s="1">
        <v>15</v>
      </c>
      <c r="BC18" s="9">
        <f>ROUND(属性投放!D$4+装备属性!D$4*IF($BB18&lt;10,1,ROUNDDOWN($BB18,-1))+SUM(属性投放!E$37:E$45)*$BB18+VLOOKUP($BC$2,一级属性!$E$41:$P$64,COLUMNS(一级属性!$E$41:G$64),0)*($BB18+0.25*IF($BB18&lt;10,1,ROUNDDOWN($BB18,-1)))+VLOOKUP($BC$2,宝石属性!$B$43:$M$66,COLUMNS(宝石属性!$B$43:D$66),0)*10*VLOOKUP(ROUNDDOWN($BB18,-1),宝石属性!$B$25:$N$41,2,0)*VLOOKUP(ROUNDDOWN($BB18,-1),宝石属性!$B$25:$N$41,3,0)+VLOOKUP($BC$2,职业被动!$B$6:$M$29,COLUMNS(职业被动!$B$6:D$29),0)*$BB18,0)</f>
        <v>849</v>
      </c>
      <c r="BD18" s="9">
        <f>ROUND(属性投放!E$4+装备属性!E$4*IF($BB18&lt;10,1,ROUNDDOWN($BB18,-1))+SUM(属性投放!F$37:F$45)*$BB18+VLOOKUP($BC$2,一级属性!$E$41:$P$64,COLUMNS(一级属性!$E$41:H$64),0)*($BB18+0.25*IF($BB18&lt;10,1,ROUNDDOWN($BB18,-1)))+VLOOKUP($BC$2,宝石属性!$B$43:$M$66,COLUMNS(宝石属性!$B$43:E$66),0)*10*VLOOKUP(ROUNDDOWN($BB18,-1),宝石属性!$B$25:$N$41,2,0)*VLOOKUP(ROUNDDOWN($BB18,-1),宝石属性!$B$25:$N$41,3,0)+VLOOKUP($BC$2,职业被动!$B$6:$M$29,COLUMNS(职业被动!$B$6:E$29),0)*$BB18,0)</f>
        <v>857</v>
      </c>
      <c r="BE18" s="9">
        <f>ROUND(属性投放!F$4+装备属性!F$4*IF($BB18&lt;10,1,ROUNDDOWN($BB18,-1))+SUM(属性投放!G$37:G$45)*$BB18+VLOOKUP($BC$2,一级属性!$E$41:$P$64,COLUMNS(一级属性!$E$41:I$64),0)*($BB18+0.25*IF($BB18&lt;10,1,ROUNDDOWN($BB18,-1)))+VLOOKUP($BC$2,宝石属性!$B$43:$M$66,COLUMNS(宝石属性!$B$43:F$66),0)*10*VLOOKUP(ROUNDDOWN($BB18,-1),宝石属性!$B$25:$N$41,2,0)*VLOOKUP(ROUNDDOWN($BB18,-1),宝石属性!$B$25:$N$41,3,0)+VLOOKUP($BC$2,职业被动!$B$6:$M$29,COLUMNS(职业被动!$B$6:F$29),0)*$BB18,0)</f>
        <v>212</v>
      </c>
      <c r="BF18" s="9">
        <f>ROUND(属性投放!G$4+装备属性!G$4*IF($BB18&lt;10,1,ROUNDDOWN($BB18,-1))+SUM(属性投放!H$37:H$45)*$BB18+VLOOKUP($BC$2,一级属性!$E$41:$P$64,COLUMNS(一级属性!$E$41:J$64),0)*($BB18+0.25*IF($BB18&lt;10,1,ROUNDDOWN($BB18,-1)))+VLOOKUP($BC$2,宝石属性!$B$43:$M$66,COLUMNS(宝石属性!$B$43:G$66),0)*10*VLOOKUP(ROUNDDOWN($BB18,-1),宝石属性!$B$25:$N$41,2,0)*VLOOKUP(ROUNDDOWN($BB18,-1),宝石属性!$B$25:$N$41,3,0)+VLOOKUP($BC$2,职业被动!$B$6:$M$29,COLUMNS(职业被动!$B$6:G$29),0)*$BB18,0)</f>
        <v>139</v>
      </c>
      <c r="BG18" s="9">
        <f>ROUND(属性投放!H$4+装备属性!H$4*IF($BB18&lt;10,1,ROUNDDOWN($BB18,-1))+SUM(属性投放!I$37:I$45)*$BB18+VLOOKUP($BC$2,一级属性!$E$41:$P$64,COLUMNS(一级属性!$E$41:K$64),0)*($BB18+0.25*IF($BB18&lt;10,1,ROUNDDOWN($BB18,-1)))+VLOOKUP($BC$2,宝石属性!$B$43:$M$66,COLUMNS(宝石属性!$B$43:H$66),0)*10*VLOOKUP(ROUNDDOWN($BB18,-1),宝石属性!$B$25:$N$41,2,0)*VLOOKUP(ROUNDDOWN($BB18,-1),宝石属性!$B$25:$N$41,3,0)+VLOOKUP($BC$2,职业被动!$B$6:$M$29,COLUMNS(职业被动!$B$6:H$29),0)*$BB18,0)</f>
        <v>251</v>
      </c>
      <c r="BH18" s="9">
        <f>ROUND(属性投放!I$4+装备属性!I$4*IF($BB18&lt;10,1,ROUNDDOWN($BB18,-1))+SUM(属性投放!J$37:J$45)*$BB18+VLOOKUP($BC$2,一级属性!$E$41:$P$64,COLUMNS(一级属性!$E$41:L$64),0)*($BB18+0.25*IF($BB18&lt;10,1,ROUNDDOWN($BB18,-1)))+VLOOKUP($BC$2,宝石属性!$B$43:$M$66,COLUMNS(宝石属性!$B$43:I$66),0)*10*VLOOKUP(ROUNDDOWN($BB18,-1),宝石属性!$B$25:$N$41,2,0)*VLOOKUP(ROUNDDOWN($BB18,-1),宝石属性!$B$25:$N$41,3,0)+VLOOKUP($BC$2,职业被动!$B$6:$M$29,COLUMNS(职业被动!$B$6:I$29),0)*$BB18,0)</f>
        <v>207</v>
      </c>
      <c r="BI18" s="9">
        <f>ROUND(属性投放!J$4+装备属性!J$4*IF($BB18&lt;10,1,ROUNDDOWN($BB18,-1))+SUM(属性投放!K$37:K$45)*$BB18+VLOOKUP($BC$2,一级属性!$E$41:$P$64,COLUMNS(一级属性!$E$41:M$64),0)*($BB18+0.25*IF($BB18&lt;10,1,ROUNDDOWN($BB18,-1)))+VLOOKUP($BC$2,宝石属性!$B$43:$M$66,COLUMNS(宝石属性!$B$43:J$66),0)*10*VLOOKUP(ROUNDDOWN($BB18,-1),宝石属性!$B$25:$N$41,2,0)*VLOOKUP(ROUNDDOWN($BB18,-1),宝石属性!$B$25:$N$41,3,0)+VLOOKUP($BC$2,职业被动!$B$6:$M$29,COLUMNS(职业被动!$B$6:J$29),0)*$BB18,0)</f>
        <v>93</v>
      </c>
      <c r="BJ18" s="9">
        <f>ROUND(属性投放!K$4+装备属性!K$4*IF($BB18&lt;10,1,ROUNDDOWN($BB18,-1))+SUM(属性投放!L$37:L$45)*$BB18+VLOOKUP($BC$2,一级属性!$E$41:$P$64,COLUMNS(一级属性!$E$41:N$64),0)*($BB18+0.25*IF($BB18&lt;10,1,ROUNDDOWN($BB18,-1)))+VLOOKUP($BC$2,宝石属性!$B$43:$M$66,COLUMNS(宝石属性!$B$43:K$66),0)*10*VLOOKUP(ROUNDDOWN($BB18,-1),宝石属性!$B$25:$N$41,2,0)*VLOOKUP(ROUNDDOWN($BB18,-1),宝石属性!$B$25:$N$41,3,0)+VLOOKUP($BC$2,职业被动!$B$6:$M$29,COLUMNS(职业被动!$B$6:K$29),0)*$BB18,0)</f>
        <v>58</v>
      </c>
      <c r="BK18" s="9">
        <f>ROUND(属性投放!L$4+装备属性!L$4*IF($BB18&lt;10,1,ROUNDDOWN($BB18,-1))+SUM(属性投放!M$37:M$45)*$BB18+VLOOKUP($BC$2,一级属性!$E$41:$P$64,COLUMNS(一级属性!$E$41:O$64),0)*($BB18+0.25*IF($BB18&lt;10,1,ROUNDDOWN($BB18,-1)))+VLOOKUP($BC$2,宝石属性!$B$43:$M$66,COLUMNS(宝石属性!$B$43:L$66),0)*10*VLOOKUP(ROUNDDOWN($BB18,-1),宝石属性!$B$25:$N$41,2,0)*VLOOKUP(ROUNDDOWN($BB18,-1),宝石属性!$B$25:$N$41,3,0)+VLOOKUP($BC$2,职业被动!$B$6:$M$29,COLUMNS(职业被动!$B$6:L$29),0)*$BB18,0)</f>
        <v>5</v>
      </c>
      <c r="BL18" s="9">
        <f>ROUND(属性投放!M$4+装备属性!M$4*IF($BB18&lt;10,1,ROUNDDOWN($BB18,-1))+SUM(属性投放!N$37:N$45)*$BB18+VLOOKUP($BC$2,一级属性!$E$41:$P$64,COLUMNS(一级属性!$E$41:P$64),0)*($BB18+0.25*IF($BB18&lt;10,1,ROUNDDOWN($BB18,-1)))+VLOOKUP($BC$2,宝石属性!$B$43:$M$66,COLUMNS(宝石属性!$B$43:M$66),0)*10*VLOOKUP(ROUNDDOWN($BB18,-1),宝石属性!$B$25:$N$41,2,0)*VLOOKUP(ROUNDDOWN($BB18,-1),宝石属性!$B$25:$N$41,3,0)+VLOOKUP($BC$2,职业被动!$B$6:$M$29,COLUMNS(职业被动!$B$6:M$29),0)*$BB18,0)</f>
        <v>155</v>
      </c>
      <c r="BM18" s="48">
        <f>属性价值和能力评分!$F$9+ROUND(属性价值和能力评分!$F$38*10,0)*BB18+ROUND((SUM(装备属性!$W$9:$W$14)+属性价值和能力评分!$F$38*1.25+1.4+2.8)*IF(BB18&lt;10,1,ROUNDDOWN(BB18,-1)),0)+15*VLOOKUP(ROUNDDOWN(BB18,-1),宝石属性!$B$26:$D$41,2,0)*6*VLOOKUP(ROUNDDOWN(BB18,-1),宝石属性!$B$26:$D$41,3,0)+(属性价值和能力评分!$F$49*9+属性价值和能力评分!$F$50*2+属性价值和能力评分!$F$53*8/5)*BB18</f>
        <v>2862</v>
      </c>
      <c r="BO18" s="1">
        <v>15</v>
      </c>
      <c r="BP18" s="9">
        <f>ROUND(属性投放!D$4+装备属性!D$4*IF($BO18&lt;10,1,ROUNDDOWN($BO18,-1))+SUM(属性投放!E$37:E$45)*$BO18+VLOOKUP($BP$2,一级属性!$E$41:$P$64,COLUMNS(一级属性!$E$41:G$64),0)*($BO18+0.25*IF($BO18&lt;10,1,ROUNDDOWN($BO18,-1)))+VLOOKUP($BP$2,宝石属性!$B$43:$M$66,COLUMNS(宝石属性!$B$43:D$66),0)*10*VLOOKUP(ROUNDDOWN($BO18,-1),宝石属性!$B$25:$N$41,2,0)*VLOOKUP(ROUNDDOWN($BO18,-1),宝石属性!$B$25:$N$41,3,0)+VLOOKUP($BP$2,职业被动!$B$6:$M$29,COLUMNS(职业被动!$B$6:D$29),0)*$BO18,0)</f>
        <v>1059</v>
      </c>
      <c r="BQ18" s="9">
        <f>ROUND(属性投放!E$4+装备属性!E$4*IF($BO18&lt;10,1,ROUNDDOWN($BO18,-1))+SUM(属性投放!F$37:F$45)*$BO18+VLOOKUP($BP$2,一级属性!$E$41:$P$64,COLUMNS(一级属性!$E$41:H$64),0)*($BO18+0.25*IF($BO18&lt;10,1,ROUNDDOWN($BO18,-1)))+VLOOKUP($BP$2,宝石属性!$B$43:$M$66,COLUMNS(宝石属性!$B$43:E$66),0)*10*VLOOKUP(ROUNDDOWN($BO18,-1),宝石属性!$B$25:$N$41,2,0)*VLOOKUP(ROUNDDOWN($BO18,-1),宝石属性!$B$25:$N$41,3,0)+VLOOKUP($BP$2,职业被动!$B$6:$M$29,COLUMNS(职业被动!$B$6:E$29),0)*$BO18,0)</f>
        <v>770</v>
      </c>
      <c r="BR18" s="9">
        <f>ROUND(属性投放!F$4+装备属性!F$4*IF($BO18&lt;10,1,ROUNDDOWN($BO18,-1))+SUM(属性投放!G$37:G$45)*$BO18+VLOOKUP($BP$2,一级属性!$E$41:$P$64,COLUMNS(一级属性!$E$41:I$64),0)*($BO18+0.25*IF($BO18&lt;10,1,ROUNDDOWN($BO18,-1)))+VLOOKUP($BP$2,宝石属性!$B$43:$M$66,COLUMNS(宝石属性!$B$43:F$66),0)*10*VLOOKUP(ROUNDDOWN($BO18,-1),宝石属性!$B$25:$N$41,2,0)*VLOOKUP(ROUNDDOWN($BO18,-1),宝石属性!$B$25:$N$41,3,0)+VLOOKUP($BP$2,职业被动!$B$6:$M$29,COLUMNS(职业被动!$B$6:F$29),0)*$BO18,0)</f>
        <v>212</v>
      </c>
      <c r="BS18" s="9">
        <f>ROUND(属性投放!G$4+装备属性!G$4*IF($BO18&lt;10,1,ROUNDDOWN($BO18,-1))+SUM(属性投放!H$37:H$45)*$BO18+VLOOKUP($BP$2,一级属性!$E$41:$P$64,COLUMNS(一级属性!$E$41:J$64),0)*($BO18+0.25*IF($BO18&lt;10,1,ROUNDDOWN($BO18,-1)))+VLOOKUP($BP$2,宝石属性!$B$43:$M$66,COLUMNS(宝石属性!$B$43:G$66),0)*10*VLOOKUP(ROUNDDOWN($BO18,-1),宝石属性!$B$25:$N$41,2,0)*VLOOKUP(ROUNDDOWN($BO18,-1),宝石属性!$B$25:$N$41,3,0)+VLOOKUP($BP$2,职业被动!$B$6:$M$29,COLUMNS(职业被动!$B$6:G$29),0)*$BO18,0)</f>
        <v>139</v>
      </c>
      <c r="BT18" s="9">
        <f>ROUND(属性投放!H$4+装备属性!H$4*IF($BO18&lt;10,1,ROUNDDOWN($BO18,-1))+SUM(属性投放!I$37:I$45)*$BO18+VLOOKUP($BP$2,一级属性!$E$41:$P$64,COLUMNS(一级属性!$E$41:K$64),0)*($BO18+0.25*IF($BO18&lt;10,1,ROUNDDOWN($BO18,-1)))+VLOOKUP($BP$2,宝石属性!$B$43:$M$66,COLUMNS(宝石属性!$B$43:H$66),0)*10*VLOOKUP(ROUNDDOWN($BO18,-1),宝石属性!$B$25:$N$41,2,0)*VLOOKUP(ROUNDDOWN($BO18,-1),宝石属性!$B$25:$N$41,3,0)+VLOOKUP($BP$2,职业被动!$B$6:$M$29,COLUMNS(职业被动!$B$6:H$29),0)*$BO18,0)</f>
        <v>219</v>
      </c>
      <c r="BU18" s="9">
        <f>ROUND(属性投放!I$4+装备属性!I$4*IF($BO18&lt;10,1,ROUNDDOWN($BO18,-1))+SUM(属性投放!J$37:J$45)*$BO18+VLOOKUP($BP$2,一级属性!$E$41:$P$64,COLUMNS(一级属性!$E$41:L$64),0)*($BO18+0.25*IF($BO18&lt;10,1,ROUNDDOWN($BO18,-1)))+VLOOKUP($BP$2,宝石属性!$B$43:$M$66,COLUMNS(宝石属性!$B$43:I$66),0)*10*VLOOKUP(ROUNDDOWN($BO18,-1),宝石属性!$B$25:$N$41,2,0)*VLOOKUP(ROUNDDOWN($BO18,-1),宝石属性!$B$25:$N$41,3,0)+VLOOKUP($BP$2,职业被动!$B$6:$M$29,COLUMNS(职业被动!$B$6:I$29),0)*$BO18,0)</f>
        <v>175</v>
      </c>
      <c r="BV18" s="9">
        <f>ROUND(属性投放!J$4+装备属性!J$4*IF($BO18&lt;10,1,ROUNDDOWN($BO18,-1))+SUM(属性投放!K$37:K$45)*$BO18+VLOOKUP($BP$2,一级属性!$E$41:$P$64,COLUMNS(一级属性!$E$41:M$64),0)*($BO18+0.25*IF($BO18&lt;10,1,ROUNDDOWN($BO18,-1)))+VLOOKUP($BP$2,宝石属性!$B$43:$M$66,COLUMNS(宝石属性!$B$43:J$66),0)*10*VLOOKUP(ROUNDDOWN($BO18,-1),宝石属性!$B$25:$N$41,2,0)*VLOOKUP(ROUNDDOWN($BO18,-1),宝石属性!$B$25:$N$41,3,0)+VLOOKUP($BP$2,职业被动!$B$6:$M$29,COLUMNS(职业被动!$B$6:J$29),0)*$BO18,0)</f>
        <v>119</v>
      </c>
      <c r="BW18" s="9">
        <f>ROUND(属性投放!K$4+装备属性!K$4*IF($BO18&lt;10,1,ROUNDDOWN($BO18,-1))+SUM(属性投放!L$37:L$45)*$BO18+VLOOKUP($BP$2,一级属性!$E$41:$P$64,COLUMNS(一级属性!$E$41:N$64),0)*($BO18+0.25*IF($BO18&lt;10,1,ROUNDDOWN($BO18,-1)))+VLOOKUP($BP$2,宝石属性!$B$43:$M$66,COLUMNS(宝石属性!$B$43:K$66),0)*10*VLOOKUP(ROUNDDOWN($BO18,-1),宝石属性!$B$25:$N$41,2,0)*VLOOKUP(ROUNDDOWN($BO18,-1),宝石属性!$B$25:$N$41,3,0)+VLOOKUP($BP$2,职业被动!$B$6:$M$29,COLUMNS(职业被动!$B$6:K$29),0)*$BO18,0)</f>
        <v>58</v>
      </c>
      <c r="BX18" s="9">
        <f>ROUND(属性投放!L$4+装备属性!L$4*IF($BO18&lt;10,1,ROUNDDOWN($BO18,-1))+SUM(属性投放!M$37:M$45)*$BO18+VLOOKUP($BP$2,一级属性!$E$41:$P$64,COLUMNS(一级属性!$E$41:O$64),0)*($BO18+0.25*IF($BO18&lt;10,1,ROUNDDOWN($BO18,-1)))+VLOOKUP($BP$2,宝石属性!$B$43:$M$66,COLUMNS(宝石属性!$B$43:L$66),0)*10*VLOOKUP(ROUNDDOWN($BO18,-1),宝石属性!$B$25:$N$41,2,0)*VLOOKUP(ROUNDDOWN($BO18,-1),宝石属性!$B$25:$N$41,3,0)+VLOOKUP($BP$2,职业被动!$B$6:$M$29,COLUMNS(职业被动!$B$6:L$29),0)*$BO18,0)</f>
        <v>5</v>
      </c>
      <c r="BY18" s="9">
        <f>ROUND(属性投放!M$4+装备属性!M$4*IF($BO18&lt;10,1,ROUNDDOWN($BO18,-1))+SUM(属性投放!N$37:N$45)*$BO18+VLOOKUP($BP$2,一级属性!$E$41:$P$64,COLUMNS(一级属性!$E$41:P$64),0)*($BO18+0.25*IF($BO18&lt;10,1,ROUNDDOWN($BO18,-1)))+VLOOKUP($BP$2,宝石属性!$B$43:$M$66,COLUMNS(宝石属性!$B$43:M$66),0)*10*VLOOKUP(ROUNDDOWN($BO18,-1),宝石属性!$B$25:$N$41,2,0)*VLOOKUP(ROUNDDOWN($BO18,-1),宝石属性!$B$25:$N$41,3,0)+VLOOKUP($BP$2,职业被动!$B$6:$M$29,COLUMNS(职业被动!$B$6:M$29),0)*$BO18,0)</f>
        <v>155</v>
      </c>
      <c r="BZ18" s="48">
        <f>属性价值和能力评分!$F$9+ROUND(属性价值和能力评分!$F$38*10,0)*BO18+ROUND((SUM(装备属性!$W$9:$W$14)+属性价值和能力评分!$F$38*1.25+1.4+2.8)*IF(BO18&lt;10,1,ROUNDDOWN(BO18,-1)),0)+15*VLOOKUP(ROUNDDOWN(BO18,-1),宝石属性!$B$26:$D$41,2,0)*6*VLOOKUP(ROUNDDOWN(BO18,-1),宝石属性!$B$26:$D$41,3,0)+(属性价值和能力评分!$F$49*9+属性价值和能力评分!$F$50*2+属性价值和能力评分!$F$53*8/5)*BO18</f>
        <v>2862</v>
      </c>
      <c r="CB18" s="1">
        <v>15</v>
      </c>
      <c r="CC18" s="9">
        <f>ROUND(属性投放!D$4+装备属性!D$4*IF($CB18&lt;10,1,ROUNDDOWN($CB18,-1))+SUM(属性投放!E$37:E$45)*$CB18+VLOOKUP($CC$2,一级属性!$E$41:$P$64,COLUMNS(一级属性!$E$41:G$64),0)*($CB18+0.25*IF($CB18&lt;10,1,ROUNDDOWN($CB18,-1)))+VLOOKUP($CC$2,宝石属性!$B$43:$M$66,COLUMNS(宝石属性!$B$43:D$66),0)*10*VLOOKUP(ROUNDDOWN($CB18,-1),宝石属性!$B$25:$N$41,2,0)*VLOOKUP(ROUNDDOWN($CB18,-1),宝石属性!$B$25:$N$41,3,0)+VLOOKUP($CC$2,职业被动!$B$6:$M$29,COLUMNS(职业被动!$B$6:D$29),0)*$CB18,0)</f>
        <v>709</v>
      </c>
      <c r="CD18" s="9">
        <f>ROUND(属性投放!E$4+装备属性!E$4*IF($CB18&lt;10,1,ROUNDDOWN($CB18,-1))+SUM(属性投放!F$37:F$45)*$CB18+VLOOKUP($CC$2,一级属性!$E$41:$P$64,COLUMNS(一级属性!$E$41:H$64),0)*($CB18+0.25*IF($CB18&lt;10,1,ROUNDDOWN($CB18,-1)))+VLOOKUP($CC$2,宝石属性!$B$43:$M$66,COLUMNS(宝石属性!$B$43:E$66),0)*10*VLOOKUP(ROUNDDOWN($CB18,-1),宝石属性!$B$25:$N$41,2,0)*VLOOKUP(ROUNDDOWN($CB18,-1),宝石属性!$B$25:$N$41,3,0)+VLOOKUP($CC$2,职业被动!$B$6:$M$29,COLUMNS(职业被动!$B$6:E$29),0)*$CB18,0)</f>
        <v>507</v>
      </c>
      <c r="CE18" s="9">
        <f>ROUND(属性投放!F$4+装备属性!F$4*IF($CB18&lt;10,1,ROUNDDOWN($CB18,-1))+SUM(属性投放!G$37:G$45)*$CB18+VLOOKUP($CC$2,一级属性!$E$41:$P$64,COLUMNS(一级属性!$E$41:I$64),0)*($CB18+0.25*IF($CB18&lt;10,1,ROUNDDOWN($CB18,-1)))+VLOOKUP($CC$2,宝石属性!$B$43:$M$66,COLUMNS(宝石属性!$B$43:F$66),0)*10*VLOOKUP(ROUNDDOWN($CB18,-1),宝石属性!$B$25:$N$41,2,0)*VLOOKUP(ROUNDDOWN($CB18,-1),宝石属性!$B$25:$N$41,3,0)+VLOOKUP($CC$2,职业被动!$B$6:$M$29,COLUMNS(职业被动!$B$6:F$29),0)*$CB18,0)</f>
        <v>337</v>
      </c>
      <c r="CF18" s="9">
        <f>ROUND(属性投放!G$4+装备属性!G$4*IF($CB18&lt;10,1,ROUNDDOWN($CB18,-1))+SUM(属性投放!H$37:H$45)*$CB18+VLOOKUP($CC$2,一级属性!$E$41:$P$64,COLUMNS(一级属性!$E$41:J$64),0)*($CB18+0.25*IF($CB18&lt;10,1,ROUNDDOWN($CB18,-1)))+VLOOKUP($CC$2,宝石属性!$B$43:$M$66,COLUMNS(宝石属性!$B$43:G$66),0)*10*VLOOKUP(ROUNDDOWN($CB18,-1),宝石属性!$B$25:$N$41,2,0)*VLOOKUP(ROUNDDOWN($CB18,-1),宝石属性!$B$25:$N$41,3,0)+VLOOKUP($CC$2,职业被动!$B$6:$M$29,COLUMNS(职业被动!$B$6:G$29),0)*$CB18,0)</f>
        <v>154</v>
      </c>
      <c r="CG18" s="9">
        <f>ROUND(属性投放!H$4+装备属性!H$4*IF($CB18&lt;10,1,ROUNDDOWN($CB18,-1))+SUM(属性投放!I$37:I$45)*$CB18+VLOOKUP($CC$2,一级属性!$E$41:$P$64,COLUMNS(一级属性!$E$41:K$64),0)*($CB18+0.25*IF($CB18&lt;10,1,ROUNDDOWN($CB18,-1)))+VLOOKUP($CC$2,宝石属性!$B$43:$M$66,COLUMNS(宝石属性!$B$43:H$66),0)*10*VLOOKUP(ROUNDDOWN($CB18,-1),宝石属性!$B$25:$N$41,2,0)*VLOOKUP(ROUNDDOWN($CB18,-1),宝石属性!$B$25:$N$41,3,0)+VLOOKUP($CC$2,职业被动!$B$6:$M$29,COLUMNS(职业被动!$B$6:H$29),0)*$CB18,0)</f>
        <v>151</v>
      </c>
      <c r="CH18" s="9">
        <f>ROUND(属性投放!I$4+装备属性!I$4*IF($CB18&lt;10,1,ROUNDDOWN($CB18,-1))+SUM(属性投放!J$37:J$45)*$CB18+VLOOKUP($CC$2,一级属性!$E$41:$P$64,COLUMNS(一级属性!$E$41:L$64),0)*($CB18+0.25*IF($CB18&lt;10,1,ROUNDDOWN($CB18,-1)))+VLOOKUP($CC$2,宝石属性!$B$43:$M$66,COLUMNS(宝石属性!$B$43:I$66),0)*10*VLOOKUP(ROUNDDOWN($CB18,-1),宝石属性!$B$25:$N$41,2,0)*VLOOKUP(ROUNDDOWN($CB18,-1),宝石属性!$B$25:$N$41,3,0)+VLOOKUP($CC$2,职业被动!$B$6:$M$29,COLUMNS(职业被动!$B$6:I$29),0)*$CB18,0)</f>
        <v>168</v>
      </c>
      <c r="CI18" s="9">
        <f>ROUND(属性投放!J$4+装备属性!J$4*IF($CB18&lt;10,1,ROUNDDOWN($CB18,-1))+SUM(属性投放!K$37:K$45)*$CB18+VLOOKUP($CC$2,一级属性!$E$41:$P$64,COLUMNS(一级属性!$E$41:M$64),0)*($CB18+0.25*IF($CB18&lt;10,1,ROUNDDOWN($CB18,-1)))+VLOOKUP($CC$2,宝石属性!$B$43:$M$66,COLUMNS(宝石属性!$B$43:J$66),0)*10*VLOOKUP(ROUNDDOWN($CB18,-1),宝石属性!$B$25:$N$41,2,0)*VLOOKUP(ROUNDDOWN($CB18,-1),宝石属性!$B$25:$N$41,3,0)+VLOOKUP($CC$2,职业被动!$B$6:$M$29,COLUMNS(职业被动!$B$6:J$29),0)*$CB18,0)</f>
        <v>107</v>
      </c>
      <c r="CJ18" s="9">
        <f>ROUND(属性投放!K$4+装备属性!K$4*IF($CB18&lt;10,1,ROUNDDOWN($CB18,-1))+SUM(属性投放!L$37:L$45)*$CB18+VLOOKUP($CC$2,一级属性!$E$41:$P$64,COLUMNS(一级属性!$E$41:N$64),0)*($CB18+0.25*IF($CB18&lt;10,1,ROUNDDOWN($CB18,-1)))+VLOOKUP($CC$2,宝石属性!$B$43:$M$66,COLUMNS(宝石属性!$B$43:K$66),0)*10*VLOOKUP(ROUNDDOWN($CB18,-1),宝石属性!$B$25:$N$41,2,0)*VLOOKUP(ROUNDDOWN($CB18,-1),宝石属性!$B$25:$N$41,3,0)+VLOOKUP($CC$2,职业被动!$B$6:$M$29,COLUMNS(职业被动!$B$6:K$29),0)*$CB18,0)</f>
        <v>58</v>
      </c>
      <c r="CK18" s="9">
        <f>ROUND(属性投放!L$4+装备属性!L$4*IF($CB18&lt;10,1,ROUNDDOWN($CB18,-1))+SUM(属性投放!M$37:M$45)*$CB18+VLOOKUP($CC$2,一级属性!$E$41:$P$64,COLUMNS(一级属性!$E$41:O$64),0)*($CB18+0.25*IF($CB18&lt;10,1,ROUNDDOWN($CB18,-1)))+VLOOKUP($CC$2,宝石属性!$B$43:$M$66,COLUMNS(宝石属性!$B$43:L$66),0)*10*VLOOKUP(ROUNDDOWN($CB18,-1),宝石属性!$B$25:$N$41,2,0)*VLOOKUP(ROUNDDOWN($CB18,-1),宝石属性!$B$25:$N$41,3,0)+VLOOKUP($CC$2,职业被动!$B$6:$M$29,COLUMNS(职业被动!$B$6:L$29),0)*$CB18,0)</f>
        <v>5</v>
      </c>
      <c r="CL18" s="9">
        <f>ROUND(属性投放!M$4+装备属性!M$4*IF($CB18&lt;10,1,ROUNDDOWN($CB18,-1))+SUM(属性投放!N$37:N$45)*$CB18+VLOOKUP($CC$2,一级属性!$E$41:$P$64,COLUMNS(一级属性!$E$41:P$64),0)*($CB18+0.25*IF($CB18&lt;10,1,ROUNDDOWN($CB18,-1)))+VLOOKUP($CC$2,宝石属性!$B$43:$M$66,COLUMNS(宝石属性!$B$43:M$66),0)*10*VLOOKUP(ROUNDDOWN($CB18,-1),宝石属性!$B$25:$N$41,2,0)*VLOOKUP(ROUNDDOWN($CB18,-1),宝石属性!$B$25:$N$41,3,0)+VLOOKUP($CC$2,职业被动!$B$6:$M$29,COLUMNS(职业被动!$B$6:M$29),0)*$CB18,0)</f>
        <v>155</v>
      </c>
      <c r="CM18" s="48">
        <f>属性价值和能力评分!$F$9+ROUND(属性价值和能力评分!$F$38*10,0)*CB18+ROUND((SUM(装备属性!$W$9:$W$14)+属性价值和能力评分!$F$38*1.25+1.4+2.8)*IF(CB18&lt;10,1,ROUNDDOWN(CB18,-1)),0)+15*VLOOKUP(ROUNDDOWN(CB18,-1),宝石属性!$B$26:$D$41,2,0)*6*VLOOKUP(ROUNDDOWN(CB18,-1),宝石属性!$B$26:$D$41,3,0)+(属性价值和能力评分!$F$49*9+属性价值和能力评分!$F$50*2+属性价值和能力评分!$F$53*8/5)*CB18</f>
        <v>2862</v>
      </c>
      <c r="CO18" s="1">
        <v>15</v>
      </c>
      <c r="CP18" s="9">
        <f>ROUND(属性投放!D$4+装备属性!D$4*IF($CO18&lt;10,1,ROUNDDOWN($CO18,-1))+SUM(属性投放!E$37:E$45)*$CO18+VLOOKUP($CP$2,一级属性!$E$41:$P$64,COLUMNS(一级属性!$E$41:G$64),0)*($CO18+0.25*IF($CO18&lt;10,1,ROUNDDOWN($CO18,-1)))+VLOOKUP($CP$2,宝石属性!$B$43:$M$66,COLUMNS(宝石属性!$B$43:D$66),0)*10*VLOOKUP(ROUNDDOWN($CO18,-1),宝石属性!$B$25:$N$41,2,0)*VLOOKUP(ROUNDDOWN($CO18,-1),宝石属性!$B$25:$N$41,3,0)+VLOOKUP($CP$2,职业被动!$B$6:$M$29,COLUMNS(职业被动!$B$6:D$29),0)*$CO18,0)</f>
        <v>709</v>
      </c>
      <c r="CQ18" s="9">
        <f>ROUND(属性投放!E$4+装备属性!E$4*IF($CO18&lt;10,1,ROUNDDOWN($CO18,-1))+SUM(属性投放!F$37:F$45)*$CO18+VLOOKUP($CP$2,一级属性!$E$41:$P$64,COLUMNS(一级属性!$E$41:H$64),0)*($CO18+0.25*IF($CO18&lt;10,1,ROUNDDOWN($CO18,-1)))+VLOOKUP($CP$2,宝石属性!$B$43:$M$66,COLUMNS(宝石属性!$B$43:E$66),0)*10*VLOOKUP(ROUNDDOWN($CO18,-1),宝石属性!$B$25:$N$41,2,0)*VLOOKUP(ROUNDDOWN($CO18,-1),宝石属性!$B$25:$N$41,3,0)+VLOOKUP($CP$2,职业被动!$B$6:$M$29,COLUMNS(职业被动!$B$6:E$29),0)*$CO18,0)</f>
        <v>945</v>
      </c>
      <c r="CR18" s="9">
        <f>ROUND(属性投放!F$4+装备属性!F$4*IF($CO18&lt;10,1,ROUNDDOWN($CO18,-1))+SUM(属性投放!G$37:G$45)*$CO18+VLOOKUP($CP$2,一级属性!$E$41:$P$64,COLUMNS(一级属性!$E$41:I$64),0)*($CO18+0.25*IF($CO18&lt;10,1,ROUNDDOWN($CO18,-1)))+VLOOKUP($CP$2,宝石属性!$B$43:$M$66,COLUMNS(宝石属性!$B$43:F$66),0)*10*VLOOKUP(ROUNDDOWN($CO18,-1),宝石属性!$B$25:$N$41,2,0)*VLOOKUP(ROUNDDOWN($CO18,-1),宝石属性!$B$25:$N$41,3,0)+VLOOKUP($CP$2,职业被动!$B$6:$M$29,COLUMNS(职业被动!$B$6:F$29),0)*$CO18,0)</f>
        <v>212</v>
      </c>
      <c r="CS18" s="9">
        <f>ROUND(属性投放!G$4+装备属性!G$4*IF($CO18&lt;10,1,ROUNDDOWN($CO18,-1))+SUM(属性投放!H$37:H$45)*$CO18+VLOOKUP($CP$2,一级属性!$E$41:$P$64,COLUMNS(一级属性!$E$41:J$64),0)*($CO18+0.25*IF($CO18&lt;10,1,ROUNDDOWN($CO18,-1)))+VLOOKUP($CP$2,宝石属性!$B$43:$M$66,COLUMNS(宝石属性!$B$43:G$66),0)*10*VLOOKUP(ROUNDDOWN($CO18,-1),宝石属性!$B$25:$N$41,2,0)*VLOOKUP(ROUNDDOWN($CO18,-1),宝石属性!$B$25:$N$41,3,0)+VLOOKUP($CP$2,职业被动!$B$6:$M$29,COLUMNS(职业被动!$B$6:G$29),0)*$CO18,0)</f>
        <v>139</v>
      </c>
      <c r="CT18" s="9">
        <f>ROUND(属性投放!H$4+装备属性!H$4*IF($CO18&lt;10,1,ROUNDDOWN($CO18,-1))+SUM(属性投放!I$37:I$45)*$CO18+VLOOKUP($CP$2,一级属性!$E$41:$P$64,COLUMNS(一级属性!$E$41:K$64),0)*($CO18+0.25*IF($CO18&lt;10,1,ROUNDDOWN($CO18,-1)))+VLOOKUP($CP$2,宝石属性!$B$43:$M$66,COLUMNS(宝石属性!$B$43:H$66),0)*10*VLOOKUP(ROUNDDOWN($CO18,-1),宝石属性!$B$25:$N$41,2,0)*VLOOKUP(ROUNDDOWN($CO18,-1),宝石属性!$B$25:$N$41,3,0)+VLOOKUP($CP$2,职业被动!$B$6:$M$29,COLUMNS(职业被动!$B$6:H$29),0)*$CO18,0)</f>
        <v>269</v>
      </c>
      <c r="CU18" s="9">
        <f>ROUND(属性投放!I$4+装备属性!I$4*IF($CO18&lt;10,1,ROUNDDOWN($CO18,-1))+SUM(属性投放!J$37:J$45)*$CO18+VLOOKUP($CP$2,一级属性!$E$41:$P$64,COLUMNS(一级属性!$E$41:L$64),0)*($CO18+0.25*IF($CO18&lt;10,1,ROUNDDOWN($CO18,-1)))+VLOOKUP($CP$2,宝石属性!$B$43:$M$66,COLUMNS(宝石属性!$B$43:I$66),0)*10*VLOOKUP(ROUNDDOWN($CO18,-1),宝石属性!$B$25:$N$41,2,0)*VLOOKUP(ROUNDDOWN($CO18,-1),宝石属性!$B$25:$N$41,3,0)+VLOOKUP($CP$2,职业被动!$B$6:$M$29,COLUMNS(职业被动!$B$6:I$29),0)*$CO18,0)</f>
        <v>218</v>
      </c>
      <c r="CV18" s="9">
        <f>ROUND(属性投放!J$4+装备属性!J$4*IF($CO18&lt;10,1,ROUNDDOWN($CO18,-1))+SUM(属性投放!K$37:K$45)*$CO18+VLOOKUP($CP$2,一级属性!$E$41:$P$64,COLUMNS(一级属性!$E$41:M$64),0)*($CO18+0.25*IF($CO18&lt;10,1,ROUNDDOWN($CO18,-1)))+VLOOKUP($CP$2,宝石属性!$B$43:$M$66,COLUMNS(宝石属性!$B$43:J$66),0)*10*VLOOKUP(ROUNDDOWN($CO18,-1),宝石属性!$B$25:$N$41,2,0)*VLOOKUP(ROUNDDOWN($CO18,-1),宝石属性!$B$25:$N$41,3,0)+VLOOKUP($CP$2,职业被动!$B$6:$M$29,COLUMNS(职业被动!$B$6:J$29),0)*$CO18,0)</f>
        <v>90</v>
      </c>
      <c r="CW18" s="9">
        <f>ROUND(属性投放!K$4+装备属性!K$4*IF($CO18&lt;10,1,ROUNDDOWN($CO18,-1))+SUM(属性投放!L$37:L$45)*$CO18+VLOOKUP($CP$2,一级属性!$E$41:$P$64,COLUMNS(一级属性!$E$41:N$64),0)*($CO18+0.25*IF($CO18&lt;10,1,ROUNDDOWN($CO18,-1)))+VLOOKUP($CP$2,宝石属性!$B$43:$M$66,COLUMNS(宝石属性!$B$43:K$66),0)*10*VLOOKUP(ROUNDDOWN($CO18,-1),宝石属性!$B$25:$N$41,2,0)*VLOOKUP(ROUNDDOWN($CO18,-1),宝石属性!$B$25:$N$41,3,0)+VLOOKUP($CP$2,职业被动!$B$6:$M$29,COLUMNS(职业被动!$B$6:K$29),0)*$CO18,0)</f>
        <v>58</v>
      </c>
      <c r="CX18" s="9">
        <f>ROUND(属性投放!L$4+装备属性!L$4*IF($CO18&lt;10,1,ROUNDDOWN($CO18,-1))+SUM(属性投放!M$37:M$45)*$CO18+VLOOKUP($CP$2,一级属性!$E$41:$P$64,COLUMNS(一级属性!$E$41:O$64),0)*($CO18+0.25*IF($CO18&lt;10,1,ROUNDDOWN($CO18,-1)))+VLOOKUP($CP$2,宝石属性!$B$43:$M$66,COLUMNS(宝石属性!$B$43:L$66),0)*10*VLOOKUP(ROUNDDOWN($CO18,-1),宝石属性!$B$25:$N$41,2,0)*VLOOKUP(ROUNDDOWN($CO18,-1),宝石属性!$B$25:$N$41,3,0)+VLOOKUP($CP$2,职业被动!$B$6:$M$29,COLUMNS(职业被动!$B$6:L$29),0)*$CO18,0)</f>
        <v>5</v>
      </c>
      <c r="CY18" s="9">
        <f>ROUND(属性投放!M$4+装备属性!M$4*IF($CO18&lt;10,1,ROUNDDOWN($CO18,-1))+SUM(属性投放!N$37:N$45)*$CO18+VLOOKUP($CP$2,一级属性!$E$41:$P$64,COLUMNS(一级属性!$E$41:P$64),0)*($CO18+0.25*IF($CO18&lt;10,1,ROUNDDOWN($CO18,-1)))+VLOOKUP($CP$2,宝石属性!$B$43:$M$66,COLUMNS(宝石属性!$B$43:M$66),0)*10*VLOOKUP(ROUNDDOWN($CO18,-1),宝石属性!$B$25:$N$41,2,0)*VLOOKUP(ROUNDDOWN($CO18,-1),宝石属性!$B$25:$N$41,3,0)+VLOOKUP($CP$2,职业被动!$B$6:$M$29,COLUMNS(职业被动!$B$6:M$29),0)*$CO18,0)</f>
        <v>155</v>
      </c>
      <c r="CZ18" s="48">
        <f>属性价值和能力评分!$F$9+ROUND(属性价值和能力评分!$F$38*10,0)*CO18+ROUND((SUM(装备属性!$W$9:$W$14)+属性价值和能力评分!$F$38*1.25+1.4+2.8)*IF(CO18&lt;10,1,ROUNDDOWN(CO18,-1)),0)+15*VLOOKUP(ROUNDDOWN(CO18,-1),宝石属性!$B$26:$D$41,2,0)*6*VLOOKUP(ROUNDDOWN(CO18,-1),宝石属性!$B$26:$D$41,3,0)+(属性价值和能力评分!$F$49*9+属性价值和能力评分!$F$50*2+属性价值和能力评分!$F$53*8/5)*CO18</f>
        <v>2862</v>
      </c>
      <c r="DB18" s="1">
        <v>15</v>
      </c>
      <c r="DC18" s="9">
        <f>ROUND(属性投放!D$4+装备属性!D$4*IF($DB18&lt;10,1,ROUNDDOWN($DB18,-1))+SUM(属性投放!E$37:E$45)*$DB18+VLOOKUP($DC$2,一级属性!$E$41:$P$64,COLUMNS(一级属性!$E$41:G$64),0)*($DB18+0.25*IF($DB18&lt;10,1,ROUNDDOWN($DB18,-1)))+VLOOKUP($DC$2,宝石属性!$B$43:$M$66,COLUMNS(宝石属性!$B$43:D$66),0)*10*VLOOKUP(ROUNDDOWN($DB18,-1),宝石属性!$B$25:$N$41,2,0)*VLOOKUP(ROUNDDOWN($DB18,-1),宝石属性!$B$25:$N$41,3,0)+VLOOKUP($DC$2,职业被动!$B$6:$M$29,COLUMNS(职业被动!$B$6:D$29),0)*$DB18,0)</f>
        <v>814</v>
      </c>
      <c r="DD18" s="9">
        <f>ROUND(属性投放!E$4+装备属性!E$4*IF($DB18&lt;10,1,ROUNDDOWN($DB18,-1))+SUM(属性投放!F$37:F$45)*$DB18+VLOOKUP($DC$2,一级属性!$E$41:$P$64,COLUMNS(一级属性!$E$41:H$64),0)*($DB18+0.25*IF($DB18&lt;10,1,ROUNDDOWN($DB18,-1)))+VLOOKUP($DC$2,宝石属性!$B$43:$M$66,COLUMNS(宝石属性!$B$43:E$66),0)*10*VLOOKUP(ROUNDDOWN($DB18,-1),宝石属性!$B$25:$N$41,2,0)*VLOOKUP(ROUNDDOWN($DB18,-1),宝石属性!$B$25:$N$41,3,0)+VLOOKUP($DC$2,职业被动!$B$6:$M$29,COLUMNS(职业被动!$B$6:E$29),0)*$DB18,0)</f>
        <v>507</v>
      </c>
      <c r="DE18" s="9">
        <f>ROUND(属性投放!F$4+装备属性!F$4*IF($DB18&lt;10,1,ROUNDDOWN($DB18,-1))+SUM(属性投放!G$37:G$45)*$DB18+VLOOKUP($DC$2,一级属性!$E$41:$P$64,COLUMNS(一级属性!$E$41:I$64),0)*($DB18+0.25*IF($DB18&lt;10,1,ROUNDDOWN($DB18,-1)))+VLOOKUP($DC$2,宝石属性!$B$43:$M$66,COLUMNS(宝石属性!$B$43:F$66),0)*10*VLOOKUP(ROUNDDOWN($DB18,-1),宝石属性!$B$25:$N$41,2,0)*VLOOKUP(ROUNDDOWN($DB18,-1),宝石属性!$B$25:$N$41,3,0)+VLOOKUP($DC$2,职业被动!$B$6:$M$29,COLUMNS(职业被动!$B$6:F$29),0)*$DB18,0)</f>
        <v>212</v>
      </c>
      <c r="DF18" s="9">
        <f>ROUND(属性投放!G$4+装备属性!G$4*IF($DB18&lt;10,1,ROUNDDOWN($DB18,-1))+SUM(属性投放!H$37:H$45)*$DB18+VLOOKUP($DC$2,一级属性!$E$41:$P$64,COLUMNS(一级属性!$E$41:J$64),0)*($DB18+0.25*IF($DB18&lt;10,1,ROUNDDOWN($DB18,-1)))+VLOOKUP($DC$2,宝石属性!$B$43:$M$66,COLUMNS(宝石属性!$B$43:G$66),0)*10*VLOOKUP(ROUNDDOWN($DB18,-1),宝石属性!$B$25:$N$41,2,0)*VLOOKUP(ROUNDDOWN($DB18,-1),宝石属性!$B$25:$N$41,3,0)+VLOOKUP($DC$2,职业被动!$B$6:$M$29,COLUMNS(职业被动!$B$6:G$29),0)*$DB18,0)</f>
        <v>362</v>
      </c>
      <c r="DG18" s="9">
        <f>ROUND(属性投放!H$4+装备属性!H$4*IF($DB18&lt;10,1,ROUNDDOWN($DB18,-1))+SUM(属性投放!I$37:I$45)*$DB18+VLOOKUP($DC$2,一级属性!$E$41:$P$64,COLUMNS(一级属性!$E$41:K$64),0)*($DB18+0.25*IF($DB18&lt;10,1,ROUNDDOWN($DB18,-1)))+VLOOKUP($DC$2,宝石属性!$B$43:$M$66,COLUMNS(宝石属性!$B$43:H$66),0)*10*VLOOKUP(ROUNDDOWN($DB18,-1),宝石属性!$B$25:$N$41,2,0)*VLOOKUP(ROUNDDOWN($DB18,-1),宝石属性!$B$25:$N$41,3,0)+VLOOKUP($DC$2,职业被动!$B$6:$M$29,COLUMNS(职业被动!$B$6:H$29),0)*$DB18,0)</f>
        <v>151</v>
      </c>
      <c r="DH18" s="9">
        <f>ROUND(属性投放!I$4+装备属性!I$4*IF($DB18&lt;10,1,ROUNDDOWN($DB18,-1))+SUM(属性投放!J$37:J$45)*$DB18+VLOOKUP($DC$2,一级属性!$E$41:$P$64,COLUMNS(一级属性!$E$41:L$64),0)*($DB18+0.25*IF($DB18&lt;10,1,ROUNDDOWN($DB18,-1)))+VLOOKUP($DC$2,宝石属性!$B$43:$M$66,COLUMNS(宝石属性!$B$43:I$66),0)*10*VLOOKUP(ROUNDDOWN($DB18,-1),宝石属性!$B$25:$N$41,2,0)*VLOOKUP(ROUNDDOWN($DB18,-1),宝石属性!$B$25:$N$41,3,0)+VLOOKUP($DC$2,职业被动!$B$6:$M$29,COLUMNS(职业被动!$B$6:I$29),0)*$DB18,0)</f>
        <v>150</v>
      </c>
      <c r="DI18" s="9">
        <f>ROUND(属性投放!J$4+装备属性!J$4*IF($DB18&lt;10,1,ROUNDDOWN($DB18,-1))+SUM(属性投放!K$37:K$45)*$DB18+VLOOKUP($DC$2,一级属性!$E$41:$P$64,COLUMNS(一级属性!$E$41:M$64),0)*($DB18+0.25*IF($DB18&lt;10,1,ROUNDDOWN($DB18,-1)))+VLOOKUP($DC$2,宝石属性!$B$43:$M$66,COLUMNS(宝石属性!$B$43:J$66),0)*10*VLOOKUP(ROUNDDOWN($DB18,-1),宝石属性!$B$25:$N$41,2,0)*VLOOKUP(ROUNDDOWN($DB18,-1),宝石属性!$B$25:$N$41,3,0)+VLOOKUP($DC$2,职业被动!$B$6:$M$29,COLUMNS(职业被动!$B$6:J$29),0)*$DB18,0)</f>
        <v>107</v>
      </c>
      <c r="DJ18" s="9">
        <f>ROUND(属性投放!K$4+装备属性!K$4*IF($DB18&lt;10,1,ROUNDDOWN($DB18,-1))+SUM(属性投放!L$37:L$45)*$DB18+VLOOKUP($DC$2,一级属性!$E$41:$P$64,COLUMNS(一级属性!$E$41:N$64),0)*($DB18+0.25*IF($DB18&lt;10,1,ROUNDDOWN($DB18,-1)))+VLOOKUP($DC$2,宝石属性!$B$43:$M$66,COLUMNS(宝石属性!$B$43:K$66),0)*10*VLOOKUP(ROUNDDOWN($DB18,-1),宝石属性!$B$25:$N$41,2,0)*VLOOKUP(ROUNDDOWN($DB18,-1),宝石属性!$B$25:$N$41,3,0)+VLOOKUP($DC$2,职业被动!$B$6:$M$29,COLUMNS(职业被动!$B$6:K$29),0)*$DB18,0)</f>
        <v>58</v>
      </c>
      <c r="DK18" s="9">
        <f>ROUND(属性投放!L$4+装备属性!L$4*IF($DB18&lt;10,1,ROUNDDOWN($DB18,-1))+SUM(属性投放!M$37:M$45)*$DB18+VLOOKUP($DC$2,一级属性!$E$41:$P$64,COLUMNS(一级属性!$E$41:O$64),0)*($DB18+0.25*IF($DB18&lt;10,1,ROUNDDOWN($DB18,-1)))+VLOOKUP($DC$2,宝石属性!$B$43:$M$66,COLUMNS(宝石属性!$B$43:L$66),0)*10*VLOOKUP(ROUNDDOWN($DB18,-1),宝石属性!$B$25:$N$41,2,0)*VLOOKUP(ROUNDDOWN($DB18,-1),宝石属性!$B$25:$N$41,3,0)+VLOOKUP($DC$2,职业被动!$B$6:$M$29,COLUMNS(职业被动!$B$6:L$29),0)*$DB18,0)</f>
        <v>5</v>
      </c>
      <c r="DL18" s="9">
        <f>ROUND(属性投放!M$4+装备属性!M$4*IF($DB18&lt;10,1,ROUNDDOWN($DB18,-1))+SUM(属性投放!N$37:N$45)*$DB18+VLOOKUP($DC$2,一级属性!$E$41:$P$64,COLUMNS(一级属性!$E$41:P$64),0)*($DB18+0.25*IF($DB18&lt;10,1,ROUNDDOWN($DB18,-1)))+VLOOKUP($DC$2,宝石属性!$B$43:$M$66,COLUMNS(宝石属性!$B$43:M$66),0)*10*VLOOKUP(ROUNDDOWN($DB18,-1),宝石属性!$B$25:$N$41,2,0)*VLOOKUP(ROUNDDOWN($DB18,-1),宝石属性!$B$25:$N$41,3,0)+VLOOKUP($DC$2,职业被动!$B$6:$M$29,COLUMNS(职业被动!$B$6:M$29),0)*$DB18,0)</f>
        <v>155</v>
      </c>
      <c r="DM18" s="48">
        <f>属性价值和能力评分!$F$9+ROUND(属性价值和能力评分!$F$38*10,0)*DB18+ROUND((SUM(装备属性!$W$9:$W$14)+属性价值和能力评分!$F$38*1.25+1.4+2.8)*IF(DB18&lt;10,1,ROUNDDOWN(DB18,-1)),0)+15*VLOOKUP(ROUNDDOWN(DB18,-1),宝石属性!$B$26:$D$41,2,0)*6*VLOOKUP(ROUNDDOWN(DB18,-1),宝石属性!$B$26:$D$41,3,0)+(属性价值和能力评分!$F$49*9+属性价值和能力评分!$F$50*2+属性价值和能力评分!$F$53*8/5)*DB18</f>
        <v>2862</v>
      </c>
      <c r="DO18" s="1">
        <v>15</v>
      </c>
      <c r="DP18" s="9">
        <f>ROUND(属性投放!D$4+装备属性!D$4*IF($DO18&lt;10,1,ROUNDDOWN($DO18,-1))+SUM(属性投放!E$37:E$45)*$DO18+VLOOKUP($DP$2,一级属性!$E$41:$P$64,COLUMNS(一级属性!$E$41:G$64),0)*($DO18+0.25*IF($DO18&lt;10,1,ROUNDDOWN($DO18,-1)))+VLOOKUP($DP$2,宝石属性!$B$43:$M$66,COLUMNS(宝石属性!$B$43:D$66),0)*10*VLOOKUP(ROUNDDOWN($DO18,-1),宝石属性!$B$25:$N$41,2,0)*VLOOKUP(ROUNDDOWN($DO18,-1),宝石属性!$B$25:$N$41,3,0)+VLOOKUP($DP$2,职业被动!$B$6:$M$29,COLUMNS(职业被动!$B$6:D$29),0)*$DO18,0)</f>
        <v>1619</v>
      </c>
      <c r="DQ18" s="9">
        <f>ROUND(属性投放!E$4+装备属性!E$4*IF($DO18&lt;10,1,ROUNDDOWN($DO18,-1))+SUM(属性投放!F$37:F$45)*$DO18+VLOOKUP($DP$2,一级属性!$E$41:$P$64,COLUMNS(一级属性!$E$41:H$64),0)*($DO18+0.25*IF($DO18&lt;10,1,ROUNDDOWN($DO18,-1)))+VLOOKUP($DP$2,宝石属性!$B$43:$M$66,COLUMNS(宝石属性!$B$43:E$66),0)*10*VLOOKUP(ROUNDDOWN($DO18,-1),宝石属性!$B$25:$N$41,2,0)*VLOOKUP(ROUNDDOWN($DO18,-1),宝石属性!$B$25:$N$41,3,0)+VLOOKUP($DP$2,职业被动!$B$6:$M$29,COLUMNS(职业被动!$B$6:E$29),0)*$DO18,0)</f>
        <v>507</v>
      </c>
      <c r="DR18" s="9">
        <f>ROUND(属性投放!F$4+装备属性!F$4*IF($DO18&lt;10,1,ROUNDDOWN($DO18,-1))+SUM(属性投放!G$37:G$45)*$DO18+VLOOKUP($DP$2,一级属性!$E$41:$P$64,COLUMNS(一级属性!$E$41:I$64),0)*($DO18+0.25*IF($DO18&lt;10,1,ROUNDDOWN($DO18,-1)))+VLOOKUP($DP$2,宝石属性!$B$43:$M$66,COLUMNS(宝石属性!$B$43:F$66),0)*10*VLOOKUP(ROUNDDOWN($DO18,-1),宝石属性!$B$25:$N$41,2,0)*VLOOKUP(ROUNDDOWN($DO18,-1),宝石属性!$B$25:$N$41,3,0)+VLOOKUP($DP$2,职业被动!$B$6:$M$29,COLUMNS(职业被动!$B$6:F$29),0)*$DO18,0)</f>
        <v>212</v>
      </c>
      <c r="DS18" s="9">
        <f>ROUND(属性投放!G$4+装备属性!G$4*IF($DO18&lt;10,1,ROUNDDOWN($DO18,-1))+SUM(属性投放!H$37:H$45)*$DO18+VLOOKUP($DP$2,一级属性!$E$41:$P$64,COLUMNS(一级属性!$E$41:J$64),0)*($DO18+0.25*IF($DO18&lt;10,1,ROUNDDOWN($DO18,-1)))+VLOOKUP($DP$2,宝石属性!$B$43:$M$66,COLUMNS(宝石属性!$B$43:G$66),0)*10*VLOOKUP(ROUNDDOWN($DO18,-1),宝石属性!$B$25:$N$41,2,0)*VLOOKUP(ROUNDDOWN($DO18,-1),宝石属性!$B$25:$N$41,3,0)+VLOOKUP($DP$2,职业被动!$B$6:$M$29,COLUMNS(职业被动!$B$6:G$29),0)*$DO18,0)</f>
        <v>139</v>
      </c>
      <c r="DT18" s="9">
        <f>ROUND(属性投放!H$4+装备属性!H$4*IF($DO18&lt;10,1,ROUNDDOWN($DO18,-1))+SUM(属性投放!I$37:I$45)*$DO18+VLOOKUP($DP$2,一级属性!$E$41:$P$64,COLUMNS(一级属性!$E$41:K$64),0)*($DO18+0.25*IF($DO18&lt;10,1,ROUNDDOWN($DO18,-1)))+VLOOKUP($DP$2,宝石属性!$B$43:$M$66,COLUMNS(宝石属性!$B$43:H$66),0)*10*VLOOKUP(ROUNDDOWN($DO18,-1),宝石属性!$B$25:$N$41,2,0)*VLOOKUP(ROUNDDOWN($DO18,-1),宝石属性!$B$25:$N$41,3,0)+VLOOKUP($DP$2,职业被动!$B$6:$M$29,COLUMNS(职业被动!$B$6:H$29),0)*$DO18,0)</f>
        <v>166</v>
      </c>
      <c r="DU18" s="9">
        <f>ROUND(属性投放!I$4+装备属性!I$4*IF($DO18&lt;10,1,ROUNDDOWN($DO18,-1))+SUM(属性投放!J$37:J$45)*$DO18+VLOOKUP($DP$2,一级属性!$E$41:$P$64,COLUMNS(一级属性!$E$41:L$64),0)*($DO18+0.25*IF($DO18&lt;10,1,ROUNDDOWN($DO18,-1)))+VLOOKUP($DP$2,宝石属性!$B$43:$M$66,COLUMNS(宝石属性!$B$43:I$66),0)*10*VLOOKUP(ROUNDDOWN($DO18,-1),宝石属性!$B$25:$N$41,2,0)*VLOOKUP(ROUNDDOWN($DO18,-1),宝石属性!$B$25:$N$41,3,0)+VLOOKUP($DP$2,职业被动!$B$6:$M$29,COLUMNS(职业被动!$B$6:I$29),0)*$DO18,0)</f>
        <v>150</v>
      </c>
      <c r="DV18" s="9">
        <f>ROUND(属性投放!J$4+装备属性!J$4*IF($DO18&lt;10,1,ROUNDDOWN($DO18,-1))+SUM(属性投放!K$37:K$45)*$DO18+VLOOKUP($DP$2,一级属性!$E$41:$P$64,COLUMNS(一级属性!$E$41:M$64),0)*($DO18+0.25*IF($DO18&lt;10,1,ROUNDDOWN($DO18,-1)))+VLOOKUP($DP$2,宝石属性!$B$43:$M$66,COLUMNS(宝石属性!$B$43:J$66),0)*10*VLOOKUP(ROUNDDOWN($DO18,-1),宝石属性!$B$25:$N$41,2,0)*VLOOKUP(ROUNDDOWN($DO18,-1),宝石属性!$B$25:$N$41,3,0)+VLOOKUP($DP$2,职业被动!$B$6:$M$29,COLUMNS(职业被动!$B$6:J$29),0)*$DO18,0)</f>
        <v>107</v>
      </c>
      <c r="DW18" s="9">
        <f>ROUND(属性投放!K$4+装备属性!K$4*IF($DO18&lt;10,1,ROUNDDOWN($DO18,-1))+SUM(属性投放!L$37:L$45)*$DO18+VLOOKUP($DP$2,一级属性!$E$41:$P$64,COLUMNS(一级属性!$E$41:N$64),0)*($DO18+0.25*IF($DO18&lt;10,1,ROUNDDOWN($DO18,-1)))+VLOOKUP($DP$2,宝石属性!$B$43:$M$66,COLUMNS(宝石属性!$B$43:K$66),0)*10*VLOOKUP(ROUNDDOWN($DO18,-1),宝石属性!$B$25:$N$41,2,0)*VLOOKUP(ROUNDDOWN($DO18,-1),宝石属性!$B$25:$N$41,3,0)+VLOOKUP($DP$2,职业被动!$B$6:$M$29,COLUMNS(职业被动!$B$6:K$29),0)*$DO18,0)</f>
        <v>58</v>
      </c>
      <c r="DX18" s="9">
        <f>ROUND(属性投放!L$4+装备属性!L$4*IF($DO18&lt;10,1,ROUNDDOWN($DO18,-1))+SUM(属性投放!M$37:M$45)*$DO18+VLOOKUP($DP$2,一级属性!$E$41:$P$64,COLUMNS(一级属性!$E$41:O$64),0)*($DO18+0.25*IF($DO18&lt;10,1,ROUNDDOWN($DO18,-1)))+VLOOKUP($DP$2,宝石属性!$B$43:$M$66,COLUMNS(宝石属性!$B$43:L$66),0)*10*VLOOKUP(ROUNDDOWN($DO18,-1),宝石属性!$B$25:$N$41,2,0)*VLOOKUP(ROUNDDOWN($DO18,-1),宝石属性!$B$25:$N$41,3,0)+VLOOKUP($DP$2,职业被动!$B$6:$M$29,COLUMNS(职业被动!$B$6:L$29),0)*$DO18,0)</f>
        <v>5</v>
      </c>
      <c r="DY18" s="9">
        <f>ROUND(属性投放!M$4+装备属性!M$4*IF($DO18&lt;10,1,ROUNDDOWN($DO18,-1))+SUM(属性投放!N$37:N$45)*$DO18+VLOOKUP($DP$2,一级属性!$E$41:$P$64,COLUMNS(一级属性!$E$41:P$64),0)*($DO18+0.25*IF($DO18&lt;10,1,ROUNDDOWN($DO18,-1)))+VLOOKUP($DP$2,宝石属性!$B$43:$M$66,COLUMNS(宝石属性!$B$43:M$66),0)*10*VLOOKUP(ROUNDDOWN($DO18,-1),宝石属性!$B$25:$N$41,2,0)*VLOOKUP(ROUNDDOWN($DO18,-1),宝石属性!$B$25:$N$41,3,0)+VLOOKUP($DP$2,职业被动!$B$6:$M$29,COLUMNS(职业被动!$B$6:M$29),0)*$DO18,0)</f>
        <v>155</v>
      </c>
      <c r="DZ18" s="48">
        <f>属性价值和能力评分!$F$9+ROUND(属性价值和能力评分!$F$38*10,0)*DO18+ROUND((SUM(装备属性!$W$9:$W$14)+属性价值和能力评分!$F$38*1.25+1.4+2.8)*IF(DO18&lt;10,1,ROUNDDOWN(DO18,-1)),0)+15*VLOOKUP(ROUNDDOWN(DO18,-1),宝石属性!$B$26:$D$41,2,0)*6*VLOOKUP(ROUNDDOWN(DO18,-1),宝石属性!$B$26:$D$41,3,0)+(属性价值和能力评分!$F$49*9+属性价值和能力评分!$F$50*2+属性价值和能力评分!$F$53*8/5)*DO18</f>
        <v>2862</v>
      </c>
      <c r="EA18" s="17"/>
      <c r="EB18" s="1">
        <v>15</v>
      </c>
      <c r="EC18" s="1">
        <f>ROUND(CC18/MAX(CE18/10,((CE18*(1+属性投放!$E$8)-CF18+属性投放!$F$8*EB18)*(1+属性投放!$G$8)*(1+属性投放!$H$8))),1)</f>
        <v>2.7</v>
      </c>
      <c r="ED18" s="1">
        <f>ROUND(CP18/MAX(CE18/10,((CE18*(1+属性投放!$E$8)-CS18+属性投放!$F$8*EB18)*(1+属性投放!$G$8)*(1+属性投放!$H$8))),1)</f>
        <v>2.6</v>
      </c>
      <c r="EE18" s="1">
        <f>ROUND(DC18/MAX(CE18/10,((CE18*(1+属性投放!$E$8)-DF18+属性投放!$F$8*EB18)*(1+属性投放!$G$8)*(1+属性投放!$H$8))),1)</f>
        <v>24.2</v>
      </c>
      <c r="EF18" s="1">
        <f>ROUND(DP18/MAX(CE18/10,((CE18*(1+属性投放!$E$8)-DS18+属性投放!$F$8*EB18)*(1+属性投放!$G$8)*(1+属性投放!$H$8))),1)</f>
        <v>5.9</v>
      </c>
      <c r="EH18" s="1">
        <f>ROUND(CC18/MAX(属性投放!$F$9*EB18,((CT18*(1+属性投放!$E$9)-CH18+属性投放!$F$9*EB18)*(1+属性投放!$G$9)*(1+属性投放!$H$9))),1)</f>
        <v>2.4</v>
      </c>
      <c r="EI18" s="1">
        <f>ROUND(CP18/MAX(属性投放!$F$9*EB18,((CT18*(1+属性投放!$E$9)-CU18+属性投放!$F$9*EB18)*(1+属性投放!$G$9)*(1+属性投放!$H$9))),1)</f>
        <v>2.9</v>
      </c>
      <c r="EJ18" s="1">
        <f>ROUND(DC18/MAX(属性投放!$F$9*EB18,((CT18*(1+属性投放!$E$9)-DH18+属性投放!$F$9*EB18)*(1+属性投放!$G$9)*(1+属性投放!$H$9))),1)</f>
        <v>2.6</v>
      </c>
      <c r="EK18" s="1">
        <f>ROUND(DP18/MAX(属性投放!$F$9*EB18,((CT18*(1+属性投放!$E$9)-DU18+属性投放!$F$9*EB18)*(1+属性投放!$G$9)*(1+属性投放!$H$9))),1)</f>
        <v>5.0999999999999996</v>
      </c>
      <c r="EM18" s="1">
        <f>ROUND(CC18/((BW18*(1+属性投放!$E$10)+属性投放!$F$10*EB18)*(1+属性投放!$G$10)*(1+属性投放!$H$10)),1)</f>
        <v>6.5</v>
      </c>
      <c r="EN18" s="1">
        <f>ROUND(CP18/((BW18*(1+属性投放!$E$10)+属性投放!$F$10*EB18)*(1+属性投放!$G$10)*(1+属性投放!$H$10)),1)</f>
        <v>6.5</v>
      </c>
      <c r="EO18" s="1">
        <f>ROUND(DC18/((BW18*(1+属性投放!$E$10)+属性投放!$F$10*EB18)*(1+属性投放!$G$10)*(1+属性投放!$H$10)),1)</f>
        <v>7.5</v>
      </c>
      <c r="EP18" s="1">
        <f>ROUND(DP18/((BW18*(1+属性投放!$E$10)+属性投放!$F$10*EB18)*(1+属性投放!$G$10)*(1+属性投放!$H$10)),1)</f>
        <v>14.8</v>
      </c>
    </row>
    <row r="19" spans="2:146">
      <c r="B19" s="1">
        <v>16</v>
      </c>
      <c r="C19" s="9">
        <f>ROUND(属性投放!D$4+装备属性!D$4*IF($B19&lt;10,1,ROUNDDOWN($B19,-1))+SUM(属性投放!E$37:E$45)*$B19+VLOOKUP($C$2,一级属性!$E$41:$P$64,COLUMNS(一级属性!$E$41:G$64),0)*($B19+0.25*IF($B19&lt;10,1,ROUNDDOWN($B19,-1)))+VLOOKUP($C$2,宝石属性!$B$43:$M$66,COLUMNS(宝石属性!$B$43:D$66),0)*10*VLOOKUP(ROUNDDOWN($B19,-1),宝石属性!$B$25:$N$41,2,0)*VLOOKUP(ROUNDDOWN($B19,-1),宝石属性!$B$25:$N$41,3,0)+VLOOKUP($C$2,职业被动!$B$6:$M$29,COLUMNS(职业被动!$B$6:D$29),0)*$B19,0)</f>
        <v>880</v>
      </c>
      <c r="D19" s="9">
        <f>ROUND(属性投放!E$4+装备属性!E$4*IF($B19&lt;10,1,ROUNDDOWN($B19,-1))+SUM(属性投放!F$37:F$38)*$B19+VLOOKUP($C$2,一级属性!$E$67:$P$90,COLUMNS(一级属性!$E$67:H$90),0)*$B19+VLOOKUP($C$2,宝石属性!$B$43:$M$66,COLUMNS(宝石属性!$B$43:E$66),0)*10*VLOOKUP(ROUNDDOWN($B19,-1),宝石属性!$B$25:$N$41,2,0)*VLOOKUP(ROUNDDOWN($B19,-1),宝石属性!$B$25:$N$41,3,0)+VLOOKUP($C$2,职业被动!$B$6:$M$29,COLUMNS(职业被动!$B$6:E$29),0)*$B19,0)</f>
        <v>522</v>
      </c>
      <c r="E19" s="9">
        <f>ROUND(属性投放!F$4+装备属性!F$4*IF($B19&lt;10,1,ROUNDDOWN($B19,-1))+SUM(属性投放!G$37:G$38)*$B19+VLOOKUP($C$2,一级属性!$E$67:$P$90,COLUMNS(一级属性!$E$67:I$90),0)*$B19+VLOOKUP($C$2,宝石属性!$B$43:$M$66,COLUMNS(宝石属性!$B$43:F$66),0)*10*VLOOKUP(ROUNDDOWN($B19,-1),宝石属性!$B$25:$N$41,2,0)*VLOOKUP(ROUNDDOWN($B19,-1),宝石属性!$B$25:$N$41,3,0)+VLOOKUP($C$2,职业被动!$B$6:$M$29,COLUMNS(职业被动!$B$6:F$29),0)*$B19,0)</f>
        <v>334</v>
      </c>
      <c r="F19" s="9">
        <f>ROUND(属性投放!G$4+装备属性!G$4*IF($B19&lt;10,1,ROUNDDOWN($B19,-1))+SUM(属性投放!H$37:H$38)*$B19+VLOOKUP($C$2,一级属性!$E$67:$P$90,COLUMNS(一级属性!$E$67:J$90),0)*$B19+VLOOKUP($C$2,宝石属性!$B$43:$M$66,COLUMNS(宝石属性!$B$43:G$66),0)*10*VLOOKUP(ROUNDDOWN($B19,-1),宝石属性!$B$25:$N$41,2,0)*VLOOKUP(ROUNDDOWN($B19,-1),宝石属性!$B$25:$N$41,3,0)+VLOOKUP($C$2,职业被动!$B$6:$M$29,COLUMNS(职业被动!$B$6:G$29),0)*$B19,0)</f>
        <v>158</v>
      </c>
      <c r="G19" s="9">
        <f>ROUND(属性投放!H$4+装备属性!H$4*IF($B19&lt;10,1,ROUNDDOWN($B19,-1))+SUM(属性投放!I$37:I$38)*$B19+VLOOKUP($C$2,一级属性!$E$67:$P$90,COLUMNS(一级属性!$E$67:K$90),0)*$B19+VLOOKUP($C$2,宝石属性!$B$43:$M$66,COLUMNS(宝石属性!$B$43:H$66),0)*10*VLOOKUP(ROUNDDOWN($B19,-1),宝石属性!$B$25:$N$41,2,0)*VLOOKUP(ROUNDDOWN($B19,-1),宝石属性!$B$25:$N$41,3,0)+VLOOKUP($C$2,职业被动!$B$6:$M$29,COLUMNS(职业被动!$B$6:H$29),0)*$B19,0)</f>
        <v>153</v>
      </c>
      <c r="H19" s="9">
        <f>ROUND(属性投放!I$4+装备属性!I$4*IF($B19&lt;10,1,ROUNDDOWN($B19,-1))+SUM(属性投放!J$37:J$38)*$B19+VLOOKUP($C$2,一级属性!$E$67:$P$90,COLUMNS(一级属性!$E$67:L$90),0)*$B19+VLOOKUP($C$2,宝石属性!$B$43:$M$66,COLUMNS(宝石属性!$B$43:I$66),0)*10*VLOOKUP(ROUNDDOWN($B19,-1),宝石属性!$B$25:$N$41,2,0)*VLOOKUP(ROUNDDOWN($B19,-1),宝石属性!$B$25:$N$41,3,0)+VLOOKUP($C$2,职业被动!$B$6:$M$29,COLUMNS(职业被动!$B$6:I$29),0)*$B19,0)</f>
        <v>174</v>
      </c>
      <c r="I19" s="9">
        <f>ROUND(属性投放!J$4+装备属性!J$4*IF($B19&lt;10,1,ROUNDDOWN($B19,-1))+SUM(属性投放!K$37:K$38)*$B19+VLOOKUP($C$2,一级属性!$E$67:$P$90,COLUMNS(一级属性!$E$67:M$90),0)*$B19+VLOOKUP($C$2,宝石属性!$B$43:$M$66,COLUMNS(宝石属性!$B$43:J$66),0)*10*VLOOKUP(ROUNDDOWN($B19,-1),宝石属性!$B$25:$N$41,2,0)*VLOOKUP(ROUNDDOWN($B19,-1),宝石属性!$B$25:$N$41,3,0)+VLOOKUP($C$2,职业被动!$B$6:$M$29,COLUMNS(职业被动!$B$6:J$29),0)*$B19,0)</f>
        <v>113</v>
      </c>
      <c r="J19" s="9">
        <f>ROUND(属性投放!K$4+装备属性!K$4*IF($B19&lt;10,1,ROUNDDOWN($B19,-1))+SUM(属性投放!L$37:L$38)*$B19+VLOOKUP($C$2,一级属性!$E$67:$P$90,COLUMNS(一级属性!$E$67:N$90),0)*$B19+VLOOKUP($C$2,宝石属性!$B$43:$M$66,COLUMNS(宝石属性!$B$43:K$66),0)*10*VLOOKUP(ROUNDDOWN($B19,-1),宝石属性!$B$25:$N$41,2,0)*VLOOKUP(ROUNDDOWN($B19,-1),宝石属性!$B$25:$N$41,3,0)+VLOOKUP($C$2,职业被动!$B$6:$M$29,COLUMNS(职业被动!$B$6:K$29),0)*$B19,0)</f>
        <v>58</v>
      </c>
      <c r="K19" s="9">
        <f>ROUND(属性投放!L$4+装备属性!L$4*IF($B19&lt;10,1,ROUNDDOWN($B19,-1))+SUM(属性投放!M$37:M$38)*$B19+VLOOKUP($C$2,一级属性!$E$67:$P$90,COLUMNS(一级属性!$E$67:O$90),0)*$B19+VLOOKUP($C$2,宝石属性!$B$43:$M$66,COLUMNS(宝石属性!$B$43:L$66),0)*10*VLOOKUP(ROUNDDOWN($B19,-1),宝石属性!$B$25:$N$41,2,0)*VLOOKUP(ROUNDDOWN($B19,-1),宝石属性!$B$25:$N$41,3,0)+VLOOKUP($C$2,职业被动!$B$6:$M$29,COLUMNS(职业被动!$B$6:L$29),0)*$B19,0)</f>
        <v>5</v>
      </c>
      <c r="L19" s="9">
        <f>ROUND(属性投放!M$4+装备属性!M$4*IF($B19&lt;10,1,ROUNDDOWN($B19,-1))+SUM(属性投放!N$37:N$38)*$B19+VLOOKUP($C$2,一级属性!$E$67:$P$90,COLUMNS(一级属性!$E$67:P$90),0)*$B19+VLOOKUP($C$2,宝石属性!$B$43:$M$66,COLUMNS(宝石属性!$B$43:M$66),0)*10*VLOOKUP(ROUNDDOWN($B19,-1),宝石属性!$B$25:$N$41,2,0)*VLOOKUP(ROUNDDOWN($B19,-1),宝石属性!$B$25:$N$41,3,0)+VLOOKUP($C$2,职业被动!$B$6:$M$29,COLUMNS(职业被动!$B$6:M$29),0)*$B19,0)</f>
        <v>165</v>
      </c>
      <c r="M19" s="48">
        <f>属性价值和能力评分!$F$9+ROUND(属性价值和能力评分!$F$38*10,0)*B19+ROUND((SUM(装备属性!$W$9:$W$14)+属性价值和能力评分!$F$38*1.25+1.4+2.8)*IF(B19&lt;10,1,ROUNDDOWN(B19,-1)),0)+15*VLOOKUP(ROUNDDOWN(B19,-1),宝石属性!$B$26:$D$41,2,0)*6*VLOOKUP(ROUNDDOWN(B19,-1),宝石属性!$B$26:$D$41,3,0)+(属性价值和能力评分!$F$49*9+属性价值和能力评分!$F$50*2+属性价值和能力评分!$F$53*8/5)*B19</f>
        <v>2982</v>
      </c>
      <c r="N19" s="20"/>
      <c r="O19" s="1">
        <v>16</v>
      </c>
      <c r="P19" s="9">
        <f>ROUND(属性投放!D$4+装备属性!D$4*IF($O19&lt;10,1,ROUNDDOWN($O19,-1))+SUM(属性投放!E$37:E$45)*$O19+VLOOKUP($P$2,一级属性!$E$41:$P$64,COLUMNS(一级属性!$E$41:G$64),0)*($O19+0.25*IF($O19&lt;10,1,ROUNDDOWN($O19,-1)))+VLOOKUP($P$2,宝石属性!$B$43:$M$66,COLUMNS(宝石属性!$B$43:D$66),0)*10*VLOOKUP(ROUNDDOWN($O19,-1),宝石属性!$B$25:$N$41,2,0)*VLOOKUP(ROUNDDOWN($O19,-1),宝石属性!$B$25:$N$41,3,0)+VLOOKUP($P$2,职业被动!$B$6:$M$29,COLUMNS(职业被动!$B$6:D$29),0)*$O19,0)</f>
        <v>1104</v>
      </c>
      <c r="Q19" s="9">
        <f>ROUND(属性投放!E$4+装备属性!E$4*IF($O19&lt;10,1,ROUNDDOWN($O19,-1))+SUM(属性投放!F$37:F$45)*$O19+VLOOKUP($P$2,一级属性!$E$41:$P$64,COLUMNS(一级属性!$E$41:H$64),0)*($O19+0.25*IF($O19&lt;10,1,ROUNDDOWN($O19,-1)))+VLOOKUP($P$2,宝石属性!$B$43:$M$66,COLUMNS(宝石属性!$B$43:E$66),0)*10*VLOOKUP(ROUNDDOWN($O19,-1),宝石属性!$B$25:$N$41,2,0)*VLOOKUP(ROUNDDOWN($O19,-1),宝石属性!$B$25:$N$41,3,0)+VLOOKUP($P$2,职业被动!$B$6:$M$29,COLUMNS(职业被动!$B$6:E$29),0)*$O19,0)</f>
        <v>800</v>
      </c>
      <c r="R19" s="9">
        <f>ROUND(属性投放!F$4+装备属性!F$4*IF($O19&lt;10,1,ROUNDDOWN($O19,-1))+SUM(属性投放!G$37:G$45)*$O19+VLOOKUP($P$2,一级属性!$E$41:$P$64,COLUMNS(一级属性!$E$41:I$64),0)*($O19+0.25*IF($O19&lt;10,1,ROUNDDOWN($O19,-1)))+VLOOKUP($P$2,宝石属性!$B$43:$M$66,COLUMNS(宝石属性!$B$43:F$66),0)*10*VLOOKUP(ROUNDDOWN($O19,-1),宝石属性!$B$25:$N$41,2,0)*VLOOKUP(ROUNDDOWN($O19,-1),宝石属性!$B$25:$N$41,3,0)+VLOOKUP($P$2,职业被动!$B$6:$M$29,COLUMNS(职业被动!$B$6:F$29),0)*$O19,0)</f>
        <v>214</v>
      </c>
      <c r="S19" s="9">
        <f>ROUND(属性投放!G$4+装备属性!G$4*IF($O19&lt;10,1,ROUNDDOWN($O19,-1))+SUM(属性投放!H$37:H$45)*$O19+VLOOKUP($P$2,一级属性!$E$41:$P$64,COLUMNS(一级属性!$E$41:J$64),0)*($O19+0.25*IF($O19&lt;10,1,ROUNDDOWN($O19,-1)))+VLOOKUP($P$2,宝石属性!$B$43:$M$66,COLUMNS(宝石属性!$B$43:G$66),0)*10*VLOOKUP(ROUNDDOWN($O19,-1),宝石属性!$B$25:$N$41,2,0)*VLOOKUP(ROUNDDOWN($O19,-1),宝石属性!$B$25:$N$41,3,0)+VLOOKUP($P$2,职业被动!$B$6:$M$29,COLUMNS(职业被动!$B$6:G$29),0)*$O19,0)</f>
        <v>142</v>
      </c>
      <c r="T19" s="9">
        <f>ROUND(属性投放!H$4+装备属性!H$4*IF($O19&lt;10,1,ROUNDDOWN($O19,-1))+SUM(属性投放!I$37:I$45)*$O19+VLOOKUP($P$2,一级属性!$E$41:$P$64,COLUMNS(一级属性!$E$41:K$64),0)*($O19+0.25*IF($O19&lt;10,1,ROUNDDOWN($O19,-1)))+VLOOKUP($P$2,宝石属性!$B$43:$M$66,COLUMNS(宝石属性!$B$43:H$66),0)*10*VLOOKUP(ROUNDDOWN($O19,-1),宝石属性!$B$25:$N$41,2,0)*VLOOKUP(ROUNDDOWN($O19,-1),宝石属性!$B$25:$N$41,3,0)+VLOOKUP($P$2,职业被动!$B$6:$M$29,COLUMNS(职业被动!$B$6:H$29),0)*$O19,0)</f>
        <v>225</v>
      </c>
      <c r="U19" s="9">
        <f>ROUND(属性投放!I$4+装备属性!I$4*IF($O19&lt;10,1,ROUNDDOWN($O19,-1))+SUM(属性投放!J$37:J$45)*$O19+VLOOKUP($P$2,一级属性!$E$41:$P$64,COLUMNS(一级属性!$E$41:L$64),0)*($O19+0.25*IF($O19&lt;10,1,ROUNDDOWN($O19,-1)))+VLOOKUP($P$2,宝石属性!$B$43:$M$66,COLUMNS(宝石属性!$B$43:I$66),0)*10*VLOOKUP(ROUNDDOWN($O19,-1),宝石属性!$B$25:$N$41,2,0)*VLOOKUP(ROUNDDOWN($O19,-1),宝石属性!$B$25:$N$41,3,0)+VLOOKUP($P$2,职业被动!$B$6:$M$29,COLUMNS(职业被动!$B$6:I$29),0)*$O19,0)</f>
        <v>181</v>
      </c>
      <c r="V19" s="9">
        <f>ROUND(属性投放!J$4+装备属性!J$4*IF($O19&lt;10,1,ROUNDDOWN($O19,-1))+SUM(属性投放!K$37:K$45)*$O19+VLOOKUP($P$2,一级属性!$E$41:$P$64,COLUMNS(一级属性!$E$41:M$64),0)*($O19+0.25*IF($O19&lt;10,1,ROUNDDOWN($O19,-1)))+VLOOKUP($P$2,宝石属性!$B$43:$M$66,COLUMNS(宝石属性!$B$43:J$66),0)*10*VLOOKUP(ROUNDDOWN($O19,-1),宝石属性!$B$25:$N$41,2,0)*VLOOKUP(ROUNDDOWN($O19,-1),宝石属性!$B$25:$N$41,3,0)+VLOOKUP($P$2,职业被动!$B$6:$M$29,COLUMNS(职业被动!$B$6:J$29),0)*$O19,0)</f>
        <v>124</v>
      </c>
      <c r="W19" s="9">
        <f>ROUND(属性投放!K$4+装备属性!K$4*IF($O19&lt;10,1,ROUNDDOWN($O19,-1))+SUM(属性投放!L$37:L$45)*$O19+VLOOKUP($P$2,一级属性!$E$41:$P$64,COLUMNS(一级属性!$E$41:N$64),0)*($O19+0.25*IF($O19&lt;10,1,ROUNDDOWN($O19,-1)))+VLOOKUP($P$2,宝石属性!$B$43:$M$66,COLUMNS(宝石属性!$B$43:K$66),0)*10*VLOOKUP(ROUNDDOWN($O19,-1),宝石属性!$B$25:$N$41,2,0)*VLOOKUP(ROUNDDOWN($O19,-1),宝石属性!$B$25:$N$41,3,0)+VLOOKUP($P$2,职业被动!$B$6:$M$29,COLUMNS(职业被动!$B$6:K$29),0)*$O19,0)</f>
        <v>58</v>
      </c>
      <c r="X19" s="9">
        <f>ROUND(属性投放!L$4+装备属性!L$4*IF($O19&lt;10,1,ROUNDDOWN($O19,-1))+SUM(属性投放!M$37:M$45)*$O19+VLOOKUP($P$2,一级属性!$E$41:$P$64,COLUMNS(一级属性!$E$41:O$64),0)*($O19+0.25*IF($O19&lt;10,1,ROUNDDOWN($O19,-1)))+VLOOKUP($P$2,宝石属性!$B$43:$M$66,COLUMNS(宝石属性!$B$43:L$66),0)*10*VLOOKUP(ROUNDDOWN($O19,-1),宝石属性!$B$25:$N$41,2,0)*VLOOKUP(ROUNDDOWN($O19,-1),宝石属性!$B$25:$N$41,3,0)+VLOOKUP($P$2,职业被动!$B$6:$M$29,COLUMNS(职业被动!$B$6:L$29),0)*$O19,0)</f>
        <v>5</v>
      </c>
      <c r="Y19" s="9">
        <f>ROUND(属性投放!M$4+装备属性!M$4*IF($O19&lt;10,1,ROUNDDOWN($O19,-1))+SUM(属性投放!N$37:N$45)*$O19+VLOOKUP($P$2,一级属性!$E$41:$P$64,COLUMNS(一级属性!$E$41:P$64),0)*($O19+0.25*IF($O19&lt;10,1,ROUNDDOWN($O19,-1)))+VLOOKUP($P$2,宝石属性!$B$43:$M$66,COLUMNS(宝石属性!$B$43:M$66),0)*10*VLOOKUP(ROUNDDOWN($O19,-1),宝石属性!$B$25:$N$41,2,0)*VLOOKUP(ROUNDDOWN($O19,-1),宝石属性!$B$25:$N$41,3,0)+VLOOKUP($P$2,职业被动!$B$6:$M$29,COLUMNS(职业被动!$B$6:M$29),0)*$O19,0)</f>
        <v>165</v>
      </c>
      <c r="Z19" s="48">
        <f>属性价值和能力评分!$F$9+ROUND(属性价值和能力评分!$F$38*10,0)*O19+ROUND((SUM(装备属性!$W$9:$W$14)+属性价值和能力评分!$F$38*1.25+1.4+2.8)*IF(O19&lt;10,1,ROUNDDOWN(O19,-1)),0)+15*VLOOKUP(ROUNDDOWN(O19,-1),宝石属性!$B$26:$D$41,2,0)*6*VLOOKUP(ROUNDDOWN(O19,-1),宝石属性!$B$26:$D$41,3,0)+(属性价值和能力评分!$F$49*9+属性价值和能力评分!$F$50*2+属性价值和能力评分!$F$53*8/5)*O19</f>
        <v>2982</v>
      </c>
      <c r="AB19" s="1">
        <v>16</v>
      </c>
      <c r="AC19" s="9">
        <f>ROUND(属性投放!D$4+装备属性!D$4*IF($AB19&lt;10,1,ROUNDDOWN($AB19,-1))+SUM(属性投放!E$37:E$45)*$AB19+VLOOKUP($AC$2,一级属性!$E$41:$P$64,COLUMNS(一级属性!$E$41:G$64),0)*($AB19+0.25*IF($AB19&lt;10,1,ROUNDDOWN($AB19,-1)))+VLOOKUP($AC$2,宝石属性!$B$43:$M$66,COLUMNS(宝石属性!$B$43:D$66),0)*10*VLOOKUP(ROUNDDOWN($AB19,-1),宝石属性!$B$25:$N$41,2,0)*VLOOKUP(ROUNDDOWN($AB19,-1),宝石属性!$B$25:$N$41,3,0)+VLOOKUP($AC$2,职业被动!$B$6:$M$29,COLUMNS(职业被动!$B$6:D$29),0)*$AB19,0)</f>
        <v>992</v>
      </c>
      <c r="AD19" s="9">
        <f>ROUND(属性投放!E$4+装备属性!E$4*IF($AB19&lt;10,1,ROUNDDOWN($AB19,-1))+SUM(属性投放!F$37:F$45)*$AB19+VLOOKUP($AC$2,一级属性!$E$41:$P$64,COLUMNS(一级属性!$E$41:H$64),0)*($AB19+0.25*IF($AB19&lt;10,1,ROUNDDOWN($AB19,-1)))+VLOOKUP($AC$2,宝石属性!$B$43:$M$66,COLUMNS(宝石属性!$B$43:E$66),0)*10*VLOOKUP(ROUNDDOWN($AB19,-1),宝石属性!$B$25:$N$41,2,0)*VLOOKUP(ROUNDDOWN($AB19,-1),宝石属性!$B$25:$N$41,3,0)+VLOOKUP($AC$2,职业被动!$B$6:$M$29,COLUMNS(职业被动!$B$6:E$29),0)*$AB19,0)</f>
        <v>522</v>
      </c>
      <c r="AE19" s="9">
        <f>ROUND(属性投放!F$4+装备属性!F$4*IF($AB19&lt;10,1,ROUNDDOWN($AB19,-1))+SUM(属性投放!G$37:G$45)*$AB19+VLOOKUP($AC$2,一级属性!$E$41:$P$64,COLUMNS(一级属性!$E$41:I$64),0)*($AB19+0.25*IF($AB19&lt;10,1,ROUNDDOWN($AB19,-1)))+VLOOKUP($AC$2,宝石属性!$B$43:$M$66,COLUMNS(宝石属性!$B$43:F$66),0)*10*VLOOKUP(ROUNDDOWN($AB19,-1),宝石属性!$B$25:$N$41,2,0)*VLOOKUP(ROUNDDOWN($AB19,-1),宝石属性!$B$25:$N$41,3,0)+VLOOKUP($AC$2,职业被动!$B$6:$M$29,COLUMNS(职业被动!$B$6:F$29),0)*$AB19,0)</f>
        <v>288</v>
      </c>
      <c r="AF19" s="9">
        <f>ROUND(属性投放!G$4+装备属性!G$4*IF($AB19&lt;10,1,ROUNDDOWN($AB19,-1))+SUM(属性投放!H$37:H$45)*$AB19+VLOOKUP($AC$2,一级属性!$E$41:$P$64,COLUMNS(一级属性!$E$41:J$64),0)*($AB19+0.25*IF($AB19&lt;10,1,ROUNDDOWN($AB19,-1)))+VLOOKUP($AC$2,宝石属性!$B$43:$M$66,COLUMNS(宝石属性!$B$43:G$66),0)*10*VLOOKUP(ROUNDDOWN($AB19,-1),宝石属性!$B$25:$N$41,2,0)*VLOOKUP(ROUNDDOWN($AB19,-1),宝石属性!$B$25:$N$41,3,0)+VLOOKUP($AC$2,职业被动!$B$6:$M$29,COLUMNS(职业被动!$B$6:G$29),0)*$AB19,0)</f>
        <v>174</v>
      </c>
      <c r="AG19" s="9">
        <f>ROUND(属性投放!H$4+装备属性!H$4*IF($AB19&lt;10,1,ROUNDDOWN($AB19,-1))+SUM(属性投放!I$37:I$45)*$AB19+VLOOKUP($AC$2,一级属性!$E$41:$P$64,COLUMNS(一级属性!$E$41:K$64),0)*($AB19+0.25*IF($AB19&lt;10,1,ROUNDDOWN($AB19,-1)))+VLOOKUP($AC$2,宝石属性!$B$43:$M$66,COLUMNS(宝石属性!$B$43:H$66),0)*10*VLOOKUP(ROUNDDOWN($AB19,-1),宝石属性!$B$25:$N$41,2,0)*VLOOKUP(ROUNDDOWN($AB19,-1),宝石属性!$B$25:$N$41,3,0)+VLOOKUP($AC$2,职业被动!$B$6:$M$29,COLUMNS(职业被动!$B$6:H$29),0)*$AB19,0)</f>
        <v>153</v>
      </c>
      <c r="AH19" s="9">
        <f>ROUND(属性投放!I$4+装备属性!I$4*IF($AB19&lt;10,1,ROUNDDOWN($AB19,-1))+SUM(属性投放!J$37:J$45)*$AB19+VLOOKUP($AC$2,一级属性!$E$41:$P$64,COLUMNS(一级属性!$E$41:L$64),0)*($AB19+0.25*IF($AB19&lt;10,1,ROUNDDOWN($AB19,-1)))+VLOOKUP($AC$2,宝石属性!$B$43:$M$66,COLUMNS(宝石属性!$B$43:I$66),0)*10*VLOOKUP(ROUNDDOWN($AB19,-1),宝石属性!$B$25:$N$41,2,0)*VLOOKUP(ROUNDDOWN($AB19,-1),宝石属性!$B$25:$N$41,3,0)+VLOOKUP($AC$2,职业被动!$B$6:$M$29,COLUMNS(职业被动!$B$6:I$29),0)*$AB19,0)</f>
        <v>170</v>
      </c>
      <c r="AI19" s="9">
        <f>ROUND(属性投放!J$4+装备属性!J$4*IF($AB19&lt;10,1,ROUNDDOWN($AB19,-1))+SUM(属性投放!K$37:K$45)*$AB19+VLOOKUP($AC$2,一级属性!$E$41:$P$64,COLUMNS(一级属性!$E$41:M$64),0)*($AB19+0.25*IF($AB19&lt;10,1,ROUNDDOWN($AB19,-1)))+VLOOKUP($AC$2,宝石属性!$B$43:$M$66,COLUMNS(宝石属性!$B$43:J$66),0)*10*VLOOKUP(ROUNDDOWN($AB19,-1),宝石属性!$B$25:$N$41,2,0)*VLOOKUP(ROUNDDOWN($AB19,-1),宝石属性!$B$25:$N$41,3,0)+VLOOKUP($AC$2,职业被动!$B$6:$M$29,COLUMNS(职业被动!$B$6:J$29),0)*$AB19,0)</f>
        <v>111</v>
      </c>
      <c r="AJ19" s="9">
        <f>ROUND(属性投放!K$4+装备属性!K$4*IF($AB19&lt;10,1,ROUNDDOWN($AB19,-1))+SUM(属性投放!L$37:L$45)*$AB19+VLOOKUP($AC$2,一级属性!$E$41:$P$64,COLUMNS(一级属性!$E$41:N$64),0)*($AB19+0.25*IF($AB19&lt;10,1,ROUNDDOWN($AB19,-1)))+VLOOKUP($AC$2,宝石属性!$B$43:$M$66,COLUMNS(宝石属性!$B$43:K$66),0)*10*VLOOKUP(ROUNDDOWN($AB19,-1),宝石属性!$B$25:$N$41,2,0)*VLOOKUP(ROUNDDOWN($AB19,-1),宝石属性!$B$25:$N$41,3,0)+VLOOKUP($AC$2,职业被动!$B$6:$M$29,COLUMNS(职业被动!$B$6:K$29),0)*$AB19,0)</f>
        <v>58</v>
      </c>
      <c r="AK19" s="9">
        <f>ROUND(属性投放!L$4+装备属性!L$4*IF($AB19&lt;10,1,ROUNDDOWN($AB19,-1))+SUM(属性投放!M$37:M$45)*$AB19+VLOOKUP($AC$2,一级属性!$E$41:$P$64,COLUMNS(一级属性!$E$41:O$64),0)*($AB19+0.25*IF($AB19&lt;10,1,ROUNDDOWN($AB19,-1)))+VLOOKUP($AC$2,宝石属性!$B$43:$M$66,COLUMNS(宝石属性!$B$43:L$66),0)*10*VLOOKUP(ROUNDDOWN($AB19,-1),宝石属性!$B$25:$N$41,2,0)*VLOOKUP(ROUNDDOWN($AB19,-1),宝石属性!$B$25:$N$41,3,0)+VLOOKUP($AC$2,职业被动!$B$6:$M$29,COLUMNS(职业被动!$B$6:L$29),0)*$AB19,0)</f>
        <v>5</v>
      </c>
      <c r="AL19" s="9">
        <f>ROUND(属性投放!M$4+装备属性!M$4*IF($AB19&lt;10,1,ROUNDDOWN($AB19,-1))+SUM(属性投放!N$37:N$45)*$AB19+VLOOKUP($AC$2,一级属性!$E$41:$P$64,COLUMNS(一级属性!$E$41:P$64),0)*($AB19+0.25*IF($AB19&lt;10,1,ROUNDDOWN($AB19,-1)))+VLOOKUP($AC$2,宝石属性!$B$43:$M$66,COLUMNS(宝石属性!$B$43:M$66),0)*10*VLOOKUP(ROUNDDOWN($AB19,-1),宝石属性!$B$25:$N$41,2,0)*VLOOKUP(ROUNDDOWN($AB19,-1),宝石属性!$B$25:$N$41,3,0)+VLOOKUP($AC$2,职业被动!$B$6:$M$29,COLUMNS(职业被动!$B$6:M$29),0)*$AB19,0)</f>
        <v>165</v>
      </c>
      <c r="AM19" s="48">
        <f>属性价值和能力评分!$F$9+ROUND(属性价值和能力评分!$F$38*10,0)*AB19+ROUND((SUM(装备属性!$W$9:$W$14)+属性价值和能力评分!$F$38*1.25+1.4+2.8)*IF(AB19&lt;10,1,ROUNDDOWN(AB19,-1)),0)+15*VLOOKUP(ROUNDDOWN(AB19,-1),宝石属性!$B$26:$D$41,2,0)*6*VLOOKUP(ROUNDDOWN(AB19,-1),宝石属性!$B$26:$D$41,3,0)+(属性价值和能力评分!$F$49*9+属性价值和能力评分!$F$50*2+属性价值和能力评分!$F$53*8/5)*AB19</f>
        <v>2982</v>
      </c>
      <c r="AO19" s="1">
        <v>16</v>
      </c>
      <c r="AP19" s="9">
        <f>ROUND(属性投放!D$4+装备属性!D$4*IF($AO19&lt;10,1,ROUNDDOWN($AO19,-1))+SUM(属性投放!E$37:E$45)*$AO19+VLOOKUP($AP$2,一级属性!$E$41:$P$64,COLUMNS(一级属性!$E$41:G$64),0)*($AO19+0.25*IF($AO19&lt;10,1,ROUNDDOWN($AO19,-1)))+VLOOKUP($AP$2,宝石属性!$B$43:$M$66,COLUMNS(宝石属性!$B$43:D$66),0)*10*VLOOKUP(ROUNDDOWN($AO19,-1),宝石属性!$B$25:$N$41,2,0)*VLOOKUP(ROUNDDOWN($AO19,-1),宝石属性!$B$25:$N$41,3,0)+VLOOKUP($AP$2,职业被动!$B$6:$M$29,COLUMNS(职业被动!$B$6:D$29),0)*$AO19,0)</f>
        <v>992</v>
      </c>
      <c r="AQ19" s="9">
        <f>ROUND(属性投放!E$4+装备属性!E$4*IF($AO19&lt;10,1,ROUNDDOWN($AO19,-1))+SUM(属性投放!F$37:F$45)*$AO19+VLOOKUP($AP$2,一级属性!$E$41:$P$64,COLUMNS(一级属性!$E$41:H$64),0)*($AO19+0.25*IF($AO19&lt;10,1,ROUNDDOWN($AO19,-1)))+VLOOKUP($AP$2,宝石属性!$B$43:$M$66,COLUMNS(宝石属性!$B$43:E$66),0)*10*VLOOKUP(ROUNDDOWN($AO19,-1),宝石属性!$B$25:$N$41,2,0)*VLOOKUP(ROUNDDOWN($AO19,-1),宝石属性!$B$25:$N$41,3,0)+VLOOKUP($AP$2,职业被动!$B$6:$M$29,COLUMNS(职业被动!$B$6:E$29),0)*$AO19,0)</f>
        <v>800</v>
      </c>
      <c r="AR19" s="9">
        <f>ROUND(属性投放!F$4+装备属性!F$4*IF($AO19&lt;10,1,ROUNDDOWN($AO19,-1))+SUM(属性投放!G$37:G$45)*$AO19+VLOOKUP($AP$2,一级属性!$E$41:$P$64,COLUMNS(一级属性!$E$41:I$64),0)*($AO19+0.25*IF($AO19&lt;10,1,ROUNDDOWN($AO19,-1)))+VLOOKUP($AP$2,宝石属性!$B$43:$M$66,COLUMNS(宝石属性!$B$43:F$66),0)*10*VLOOKUP(ROUNDDOWN($AO19,-1),宝石属性!$B$25:$N$41,2,0)*VLOOKUP(ROUNDDOWN($AO19,-1),宝石属性!$B$25:$N$41,3,0)+VLOOKUP($AP$2,职业被动!$B$6:$M$29,COLUMNS(职业被动!$B$6:F$29),0)*$AO19,0)</f>
        <v>214</v>
      </c>
      <c r="AS19" s="9">
        <f>ROUND(属性投放!G$4+装备属性!G$4*IF($AO19&lt;10,1,ROUNDDOWN($AO19,-1))+SUM(属性投放!H$37:H$45)*$AO19+VLOOKUP($AP$2,一级属性!$E$41:$P$64,COLUMNS(一级属性!$E$41:J$64),0)*($AO19+0.25*IF($AO19&lt;10,1,ROUNDDOWN($AO19,-1)))+VLOOKUP($AP$2,宝石属性!$B$43:$M$66,COLUMNS(宝石属性!$B$43:G$66),0)*10*VLOOKUP(ROUNDDOWN($AO19,-1),宝石属性!$B$25:$N$41,2,0)*VLOOKUP(ROUNDDOWN($AO19,-1),宝石属性!$B$25:$N$41,3,0)+VLOOKUP($AP$2,职业被动!$B$6:$M$29,COLUMNS(职业被动!$B$6:G$29),0)*$AO19,0)</f>
        <v>142</v>
      </c>
      <c r="AT19" s="9">
        <f>ROUND(属性投放!H$4+装备属性!H$4*IF($AO19&lt;10,1,ROUNDDOWN($AO19,-1))+SUM(属性投放!I$37:I$45)*$AO19+VLOOKUP($AP$2,一级属性!$E$41:$P$64,COLUMNS(一级属性!$E$41:K$64),0)*($AO19+0.25*IF($AO19&lt;10,1,ROUNDDOWN($AO19,-1)))+VLOOKUP($AP$2,宝石属性!$B$43:$M$66,COLUMNS(宝石属性!$B$43:H$66),0)*10*VLOOKUP(ROUNDDOWN($AO19,-1),宝石属性!$B$25:$N$41,2,0)*VLOOKUP(ROUNDDOWN($AO19,-1),宝石属性!$B$25:$N$41,3,0)+VLOOKUP($AP$2,职业被动!$B$6:$M$29,COLUMNS(职业被动!$B$6:H$29),0)*$AO19,0)</f>
        <v>209</v>
      </c>
      <c r="AU19" s="9">
        <f>ROUND(属性投放!I$4+装备属性!I$4*IF($AO19&lt;10,1,ROUNDDOWN($AO19,-1))+SUM(属性投放!J$37:J$45)*$AO19+VLOOKUP($AP$2,一级属性!$E$41:$P$64,COLUMNS(一级属性!$E$41:L$64),0)*($AO19+0.25*IF($AO19&lt;10,1,ROUNDDOWN($AO19,-1)))+VLOOKUP($AP$2,宝石属性!$B$43:$M$66,COLUMNS(宝石属性!$B$43:I$66),0)*10*VLOOKUP(ROUNDDOWN($AO19,-1),宝石属性!$B$25:$N$41,2,0)*VLOOKUP(ROUNDDOWN($AO19,-1),宝石属性!$B$25:$N$41,3,0)+VLOOKUP($AP$2,职业被动!$B$6:$M$29,COLUMNS(职业被动!$B$6:I$29),0)*$AO19,0)</f>
        <v>181</v>
      </c>
      <c r="AV19" s="9">
        <f>ROUND(属性投放!J$4+装备属性!J$4*IF($AO19&lt;10,1,ROUNDDOWN($AO19,-1))+SUM(属性投放!K$37:K$45)*$AO19+VLOOKUP($AP$2,一级属性!$E$41:$P$64,COLUMNS(一级属性!$E$41:M$64),0)*($AO19+0.25*IF($AO19&lt;10,1,ROUNDDOWN($AO19,-1)))+VLOOKUP($AP$2,宝石属性!$B$43:$M$66,COLUMNS(宝石属性!$B$43:J$66),0)*10*VLOOKUP(ROUNDDOWN($AO19,-1),宝石属性!$B$25:$N$41,2,0)*VLOOKUP(ROUNDDOWN($AO19,-1),宝石属性!$B$25:$N$41,3,0)+VLOOKUP($AP$2,职业被动!$B$6:$M$29,COLUMNS(职业被动!$B$6:J$29),0)*$AO19,0)</f>
        <v>124</v>
      </c>
      <c r="AW19" s="9">
        <f>ROUND(属性投放!K$4+装备属性!K$4*IF($AO19&lt;10,1,ROUNDDOWN($AO19,-1))+SUM(属性投放!L$37:L$45)*$AO19+VLOOKUP($AP$2,一级属性!$E$41:$P$64,COLUMNS(一级属性!$E$41:N$64),0)*($AO19+0.25*IF($AO19&lt;10,1,ROUNDDOWN($AO19,-1)))+VLOOKUP($AP$2,宝石属性!$B$43:$M$66,COLUMNS(宝石属性!$B$43:K$66),0)*10*VLOOKUP(ROUNDDOWN($AO19,-1),宝石属性!$B$25:$N$41,2,0)*VLOOKUP(ROUNDDOWN($AO19,-1),宝石属性!$B$25:$N$41,3,0)+VLOOKUP($AP$2,职业被动!$B$6:$M$29,COLUMNS(职业被动!$B$6:K$29),0)*$AO19,0)</f>
        <v>58</v>
      </c>
      <c r="AX19" s="9">
        <f>ROUND(属性投放!L$4+装备属性!L$4*IF($AO19&lt;10,1,ROUNDDOWN($AO19,-1))+SUM(属性投放!M$37:M$45)*$AO19+VLOOKUP($AP$2,一级属性!$E$41:$P$64,COLUMNS(一级属性!$E$41:O$64),0)*($AO19+0.25*IF($AO19&lt;10,1,ROUNDDOWN($AO19,-1)))+VLOOKUP($AP$2,宝石属性!$B$43:$M$66,COLUMNS(宝石属性!$B$43:L$66),0)*10*VLOOKUP(ROUNDDOWN($AO19,-1),宝石属性!$B$25:$N$41,2,0)*VLOOKUP(ROUNDDOWN($AO19,-1),宝石属性!$B$25:$N$41,3,0)+VLOOKUP($AP$2,职业被动!$B$6:$M$29,COLUMNS(职业被动!$B$6:L$29),0)*$AO19,0)</f>
        <v>165</v>
      </c>
      <c r="AY19" s="9">
        <f>ROUND(属性投放!M$4+装备属性!M$4*IF($AO19&lt;10,1,ROUNDDOWN($AO19,-1))+SUM(属性投放!N$37:N$45)*$AO19+VLOOKUP($AP$2,一级属性!$E$41:$P$64,COLUMNS(一级属性!$E$41:P$64),0)*($AO19+0.25*IF($AO19&lt;10,1,ROUNDDOWN($AO19,-1)))+VLOOKUP($AP$2,宝石属性!$B$43:$M$66,COLUMNS(宝石属性!$B$43:M$66),0)*10*VLOOKUP(ROUNDDOWN($AO19,-1),宝石属性!$B$25:$N$41,2,0)*VLOOKUP(ROUNDDOWN($AO19,-1),宝石属性!$B$25:$N$41,3,0)+VLOOKUP($AP$2,职业被动!$B$6:$M$29,COLUMNS(职业被动!$B$6:M$29),0)*$AO19,0)</f>
        <v>165</v>
      </c>
      <c r="AZ19" s="48">
        <f>属性价值和能力评分!$F$9+ROUND(属性价值和能力评分!$F$38*10,0)*AO19+ROUND((SUM(装备属性!$W$9:$W$14)+属性价值和能力评分!$F$38*1.25+1.4+2.8)*IF(AO19&lt;10,1,ROUNDDOWN(AO19,-1)),0)+15*VLOOKUP(ROUNDDOWN(AO19,-1),宝石属性!$B$26:$D$41,2,0)*6*VLOOKUP(ROUNDDOWN(AO19,-1),宝石属性!$B$26:$D$41,3,0)+(属性价值和能力评分!$F$49*9+属性价值和能力评分!$F$50*2+属性价值和能力评分!$F$53*8/5)*AO19</f>
        <v>2982</v>
      </c>
      <c r="BB19" s="1">
        <v>16</v>
      </c>
      <c r="BC19" s="9">
        <f>ROUND(属性投放!D$4+装备属性!D$4*IF($BB19&lt;10,1,ROUNDDOWN($BB19,-1))+SUM(属性投放!E$37:E$45)*$BB19+VLOOKUP($BC$2,一级属性!$E$41:$P$64,COLUMNS(一级属性!$E$41:G$64),0)*($BB19+0.25*IF($BB19&lt;10,1,ROUNDDOWN($BB19,-1)))+VLOOKUP($BC$2,宝石属性!$B$43:$M$66,COLUMNS(宝石属性!$B$43:D$66),0)*10*VLOOKUP(ROUNDDOWN($BB19,-1),宝石属性!$B$25:$N$41,2,0)*VLOOKUP(ROUNDDOWN($BB19,-1),宝石属性!$B$25:$N$41,3,0)+VLOOKUP($BC$2,职业被动!$B$6:$M$29,COLUMNS(职业被动!$B$6:D$29),0)*$BB19,0)</f>
        <v>880</v>
      </c>
      <c r="BD19" s="9">
        <f>ROUND(属性投放!E$4+装备属性!E$4*IF($BB19&lt;10,1,ROUNDDOWN($BB19,-1))+SUM(属性投放!F$37:F$45)*$BB19+VLOOKUP($BC$2,一级属性!$E$41:$P$64,COLUMNS(一级属性!$E$41:H$64),0)*($BB19+0.25*IF($BB19&lt;10,1,ROUNDDOWN($BB19,-1)))+VLOOKUP($BC$2,宝石属性!$B$43:$M$66,COLUMNS(宝石属性!$B$43:E$66),0)*10*VLOOKUP(ROUNDDOWN($BB19,-1),宝石属性!$B$25:$N$41,2,0)*VLOOKUP(ROUNDDOWN($BB19,-1),宝石属性!$B$25:$N$41,3,0)+VLOOKUP($BC$2,职业被动!$B$6:$M$29,COLUMNS(职业被动!$B$6:E$29),0)*$BB19,0)</f>
        <v>892</v>
      </c>
      <c r="BE19" s="9">
        <f>ROUND(属性投放!F$4+装备属性!F$4*IF($BB19&lt;10,1,ROUNDDOWN($BB19,-1))+SUM(属性投放!G$37:G$45)*$BB19+VLOOKUP($BC$2,一级属性!$E$41:$P$64,COLUMNS(一级属性!$E$41:I$64),0)*($BB19+0.25*IF($BB19&lt;10,1,ROUNDDOWN($BB19,-1)))+VLOOKUP($BC$2,宝石属性!$B$43:$M$66,COLUMNS(宝石属性!$B$43:F$66),0)*10*VLOOKUP(ROUNDDOWN($BB19,-1),宝石属性!$B$25:$N$41,2,0)*VLOOKUP(ROUNDDOWN($BB19,-1),宝石属性!$B$25:$N$41,3,0)+VLOOKUP($BC$2,职业被动!$B$6:$M$29,COLUMNS(职业被动!$B$6:F$29),0)*$BB19,0)</f>
        <v>214</v>
      </c>
      <c r="BF19" s="9">
        <f>ROUND(属性投放!G$4+装备属性!G$4*IF($BB19&lt;10,1,ROUNDDOWN($BB19,-1))+SUM(属性投放!H$37:H$45)*$BB19+VLOOKUP($BC$2,一级属性!$E$41:$P$64,COLUMNS(一级属性!$E$41:J$64),0)*($BB19+0.25*IF($BB19&lt;10,1,ROUNDDOWN($BB19,-1)))+VLOOKUP($BC$2,宝石属性!$B$43:$M$66,COLUMNS(宝石属性!$B$43:G$66),0)*10*VLOOKUP(ROUNDDOWN($BB19,-1),宝石属性!$B$25:$N$41,2,0)*VLOOKUP(ROUNDDOWN($BB19,-1),宝石属性!$B$25:$N$41,3,0)+VLOOKUP($BC$2,职业被动!$B$6:$M$29,COLUMNS(职业被动!$B$6:G$29),0)*$BB19,0)</f>
        <v>142</v>
      </c>
      <c r="BG19" s="9">
        <f>ROUND(属性投放!H$4+装备属性!H$4*IF($BB19&lt;10,1,ROUNDDOWN($BB19,-1))+SUM(属性投放!I$37:I$45)*$BB19+VLOOKUP($BC$2,一级属性!$E$41:$P$64,COLUMNS(一级属性!$E$41:K$64),0)*($BB19+0.25*IF($BB19&lt;10,1,ROUNDDOWN($BB19,-1)))+VLOOKUP($BC$2,宝石属性!$B$43:$M$66,COLUMNS(宝石属性!$B$43:H$66),0)*10*VLOOKUP(ROUNDDOWN($BB19,-1),宝石属性!$B$25:$N$41,2,0)*VLOOKUP(ROUNDDOWN($BB19,-1),宝石属性!$B$25:$N$41,3,0)+VLOOKUP($BC$2,职业被动!$B$6:$M$29,COLUMNS(职业被动!$B$6:H$29),0)*$BB19,0)</f>
        <v>259</v>
      </c>
      <c r="BH19" s="9">
        <f>ROUND(属性投放!I$4+装备属性!I$4*IF($BB19&lt;10,1,ROUNDDOWN($BB19,-1))+SUM(属性投放!J$37:J$45)*$BB19+VLOOKUP($BC$2,一级属性!$E$41:$P$64,COLUMNS(一级属性!$E$41:L$64),0)*($BB19+0.25*IF($BB19&lt;10,1,ROUNDDOWN($BB19,-1)))+VLOOKUP($BC$2,宝石属性!$B$43:$M$66,COLUMNS(宝石属性!$B$43:I$66),0)*10*VLOOKUP(ROUNDDOWN($BB19,-1),宝石属性!$B$25:$N$41,2,0)*VLOOKUP(ROUNDDOWN($BB19,-1),宝石属性!$B$25:$N$41,3,0)+VLOOKUP($BC$2,职业被动!$B$6:$M$29,COLUMNS(职业被动!$B$6:I$29),0)*$BB19,0)</f>
        <v>216</v>
      </c>
      <c r="BI19" s="9">
        <f>ROUND(属性投放!J$4+装备属性!J$4*IF($BB19&lt;10,1,ROUNDDOWN($BB19,-1))+SUM(属性投放!K$37:K$45)*$BB19+VLOOKUP($BC$2,一级属性!$E$41:$P$64,COLUMNS(一级属性!$E$41:M$64),0)*($BB19+0.25*IF($BB19&lt;10,1,ROUNDDOWN($BB19,-1)))+VLOOKUP($BC$2,宝石属性!$B$43:$M$66,COLUMNS(宝石属性!$B$43:J$66),0)*10*VLOOKUP(ROUNDDOWN($BB19,-1),宝石属性!$B$25:$N$41,2,0)*VLOOKUP(ROUNDDOWN($BB19,-1),宝石属性!$B$25:$N$41,3,0)+VLOOKUP($BC$2,职业被动!$B$6:$M$29,COLUMNS(职业被动!$B$6:J$29),0)*$BB19,0)</f>
        <v>96</v>
      </c>
      <c r="BJ19" s="9">
        <f>ROUND(属性投放!K$4+装备属性!K$4*IF($BB19&lt;10,1,ROUNDDOWN($BB19,-1))+SUM(属性投放!L$37:L$45)*$BB19+VLOOKUP($BC$2,一级属性!$E$41:$P$64,COLUMNS(一级属性!$E$41:N$64),0)*($BB19+0.25*IF($BB19&lt;10,1,ROUNDDOWN($BB19,-1)))+VLOOKUP($BC$2,宝石属性!$B$43:$M$66,COLUMNS(宝石属性!$B$43:K$66),0)*10*VLOOKUP(ROUNDDOWN($BB19,-1),宝石属性!$B$25:$N$41,2,0)*VLOOKUP(ROUNDDOWN($BB19,-1),宝石属性!$B$25:$N$41,3,0)+VLOOKUP($BC$2,职业被动!$B$6:$M$29,COLUMNS(职业被动!$B$6:K$29),0)*$BB19,0)</f>
        <v>58</v>
      </c>
      <c r="BK19" s="9">
        <f>ROUND(属性投放!L$4+装备属性!L$4*IF($BB19&lt;10,1,ROUNDDOWN($BB19,-1))+SUM(属性投放!M$37:M$45)*$BB19+VLOOKUP($BC$2,一级属性!$E$41:$P$64,COLUMNS(一级属性!$E$41:O$64),0)*($BB19+0.25*IF($BB19&lt;10,1,ROUNDDOWN($BB19,-1)))+VLOOKUP($BC$2,宝石属性!$B$43:$M$66,COLUMNS(宝石属性!$B$43:L$66),0)*10*VLOOKUP(ROUNDDOWN($BB19,-1),宝石属性!$B$25:$N$41,2,0)*VLOOKUP(ROUNDDOWN($BB19,-1),宝石属性!$B$25:$N$41,3,0)+VLOOKUP($BC$2,职业被动!$B$6:$M$29,COLUMNS(职业被动!$B$6:L$29),0)*$BB19,0)</f>
        <v>5</v>
      </c>
      <c r="BL19" s="9">
        <f>ROUND(属性投放!M$4+装备属性!M$4*IF($BB19&lt;10,1,ROUNDDOWN($BB19,-1))+SUM(属性投放!N$37:N$45)*$BB19+VLOOKUP($BC$2,一级属性!$E$41:$P$64,COLUMNS(一级属性!$E$41:P$64),0)*($BB19+0.25*IF($BB19&lt;10,1,ROUNDDOWN($BB19,-1)))+VLOOKUP($BC$2,宝石属性!$B$43:$M$66,COLUMNS(宝石属性!$B$43:M$66),0)*10*VLOOKUP(ROUNDDOWN($BB19,-1),宝石属性!$B$25:$N$41,2,0)*VLOOKUP(ROUNDDOWN($BB19,-1),宝石属性!$B$25:$N$41,3,0)+VLOOKUP($BC$2,职业被动!$B$6:$M$29,COLUMNS(职业被动!$B$6:M$29),0)*$BB19,0)</f>
        <v>165</v>
      </c>
      <c r="BM19" s="48">
        <f>属性价值和能力评分!$F$9+ROUND(属性价值和能力评分!$F$38*10,0)*BB19+ROUND((SUM(装备属性!$W$9:$W$14)+属性价值和能力评分!$F$38*1.25+1.4+2.8)*IF(BB19&lt;10,1,ROUNDDOWN(BB19,-1)),0)+15*VLOOKUP(ROUNDDOWN(BB19,-1),宝石属性!$B$26:$D$41,2,0)*6*VLOOKUP(ROUNDDOWN(BB19,-1),宝石属性!$B$26:$D$41,3,0)+(属性价值和能力评分!$F$49*9+属性价值和能力评分!$F$50*2+属性价值和能力评分!$F$53*8/5)*BB19</f>
        <v>2982</v>
      </c>
      <c r="BO19" s="1">
        <v>16</v>
      </c>
      <c r="BP19" s="9">
        <f>ROUND(属性投放!D$4+装备属性!D$4*IF($BO19&lt;10,1,ROUNDDOWN($BO19,-1))+SUM(属性投放!E$37:E$45)*$BO19+VLOOKUP($BP$2,一级属性!$E$41:$P$64,COLUMNS(一级属性!$E$41:G$64),0)*($BO19+0.25*IF($BO19&lt;10,1,ROUNDDOWN($BO19,-1)))+VLOOKUP($BP$2,宝石属性!$B$43:$M$66,COLUMNS(宝石属性!$B$43:D$66),0)*10*VLOOKUP(ROUNDDOWN($BO19,-1),宝石属性!$B$25:$N$41,2,0)*VLOOKUP(ROUNDDOWN($BO19,-1),宝石属性!$B$25:$N$41,3,0)+VLOOKUP($BP$2,职业被动!$B$6:$M$29,COLUMNS(职业被动!$B$6:D$29),0)*$BO19,0)</f>
        <v>1104</v>
      </c>
      <c r="BQ19" s="9">
        <f>ROUND(属性投放!E$4+装备属性!E$4*IF($BO19&lt;10,1,ROUNDDOWN($BO19,-1))+SUM(属性投放!F$37:F$45)*$BO19+VLOOKUP($BP$2,一级属性!$E$41:$P$64,COLUMNS(一级属性!$E$41:H$64),0)*($BO19+0.25*IF($BO19&lt;10,1,ROUNDDOWN($BO19,-1)))+VLOOKUP($BP$2,宝石属性!$B$43:$M$66,COLUMNS(宝石属性!$B$43:E$66),0)*10*VLOOKUP(ROUNDDOWN($BO19,-1),宝石属性!$B$25:$N$41,2,0)*VLOOKUP(ROUNDDOWN($BO19,-1),宝石属性!$B$25:$N$41,3,0)+VLOOKUP($BP$2,职业被动!$B$6:$M$29,COLUMNS(职业被动!$B$6:E$29),0)*$BO19,0)</f>
        <v>800</v>
      </c>
      <c r="BR19" s="9">
        <f>ROUND(属性投放!F$4+装备属性!F$4*IF($BO19&lt;10,1,ROUNDDOWN($BO19,-1))+SUM(属性投放!G$37:G$45)*$BO19+VLOOKUP($BP$2,一级属性!$E$41:$P$64,COLUMNS(一级属性!$E$41:I$64),0)*($BO19+0.25*IF($BO19&lt;10,1,ROUNDDOWN($BO19,-1)))+VLOOKUP($BP$2,宝石属性!$B$43:$M$66,COLUMNS(宝石属性!$B$43:F$66),0)*10*VLOOKUP(ROUNDDOWN($BO19,-1),宝石属性!$B$25:$N$41,2,0)*VLOOKUP(ROUNDDOWN($BO19,-1),宝石属性!$B$25:$N$41,3,0)+VLOOKUP($BP$2,职业被动!$B$6:$M$29,COLUMNS(职业被动!$B$6:F$29),0)*$BO19,0)</f>
        <v>214</v>
      </c>
      <c r="BS19" s="9">
        <f>ROUND(属性投放!G$4+装备属性!G$4*IF($BO19&lt;10,1,ROUNDDOWN($BO19,-1))+SUM(属性投放!H$37:H$45)*$BO19+VLOOKUP($BP$2,一级属性!$E$41:$P$64,COLUMNS(一级属性!$E$41:J$64),0)*($BO19+0.25*IF($BO19&lt;10,1,ROUNDDOWN($BO19,-1)))+VLOOKUP($BP$2,宝石属性!$B$43:$M$66,COLUMNS(宝石属性!$B$43:G$66),0)*10*VLOOKUP(ROUNDDOWN($BO19,-1),宝石属性!$B$25:$N$41,2,0)*VLOOKUP(ROUNDDOWN($BO19,-1),宝石属性!$B$25:$N$41,3,0)+VLOOKUP($BP$2,职业被动!$B$6:$M$29,COLUMNS(职业被动!$B$6:G$29),0)*$BO19,0)</f>
        <v>142</v>
      </c>
      <c r="BT19" s="9">
        <f>ROUND(属性投放!H$4+装备属性!H$4*IF($BO19&lt;10,1,ROUNDDOWN($BO19,-1))+SUM(属性投放!I$37:I$45)*$BO19+VLOOKUP($BP$2,一级属性!$E$41:$P$64,COLUMNS(一级属性!$E$41:K$64),0)*($BO19+0.25*IF($BO19&lt;10,1,ROUNDDOWN($BO19,-1)))+VLOOKUP($BP$2,宝石属性!$B$43:$M$66,COLUMNS(宝石属性!$B$43:H$66),0)*10*VLOOKUP(ROUNDDOWN($BO19,-1),宝石属性!$B$25:$N$41,2,0)*VLOOKUP(ROUNDDOWN($BO19,-1),宝石属性!$B$25:$N$41,3,0)+VLOOKUP($BP$2,职业被动!$B$6:$M$29,COLUMNS(职业被动!$B$6:H$29),0)*$BO19,0)</f>
        <v>225</v>
      </c>
      <c r="BU19" s="9">
        <f>ROUND(属性投放!I$4+装备属性!I$4*IF($BO19&lt;10,1,ROUNDDOWN($BO19,-1))+SUM(属性投放!J$37:J$45)*$BO19+VLOOKUP($BP$2,一级属性!$E$41:$P$64,COLUMNS(一级属性!$E$41:L$64),0)*($BO19+0.25*IF($BO19&lt;10,1,ROUNDDOWN($BO19,-1)))+VLOOKUP($BP$2,宝石属性!$B$43:$M$66,COLUMNS(宝石属性!$B$43:I$66),0)*10*VLOOKUP(ROUNDDOWN($BO19,-1),宝石属性!$B$25:$N$41,2,0)*VLOOKUP(ROUNDDOWN($BO19,-1),宝石属性!$B$25:$N$41,3,0)+VLOOKUP($BP$2,职业被动!$B$6:$M$29,COLUMNS(职业被动!$B$6:I$29),0)*$BO19,0)</f>
        <v>181</v>
      </c>
      <c r="BV19" s="9">
        <f>ROUND(属性投放!J$4+装备属性!J$4*IF($BO19&lt;10,1,ROUNDDOWN($BO19,-1))+SUM(属性投放!K$37:K$45)*$BO19+VLOOKUP($BP$2,一级属性!$E$41:$P$64,COLUMNS(一级属性!$E$41:M$64),0)*($BO19+0.25*IF($BO19&lt;10,1,ROUNDDOWN($BO19,-1)))+VLOOKUP($BP$2,宝石属性!$B$43:$M$66,COLUMNS(宝石属性!$B$43:J$66),0)*10*VLOOKUP(ROUNDDOWN($BO19,-1),宝石属性!$B$25:$N$41,2,0)*VLOOKUP(ROUNDDOWN($BO19,-1),宝石属性!$B$25:$N$41,3,0)+VLOOKUP($BP$2,职业被动!$B$6:$M$29,COLUMNS(职业被动!$B$6:J$29),0)*$BO19,0)</f>
        <v>124</v>
      </c>
      <c r="BW19" s="9">
        <f>ROUND(属性投放!K$4+装备属性!K$4*IF($BO19&lt;10,1,ROUNDDOWN($BO19,-1))+SUM(属性投放!L$37:L$45)*$BO19+VLOOKUP($BP$2,一级属性!$E$41:$P$64,COLUMNS(一级属性!$E$41:N$64),0)*($BO19+0.25*IF($BO19&lt;10,1,ROUNDDOWN($BO19,-1)))+VLOOKUP($BP$2,宝石属性!$B$43:$M$66,COLUMNS(宝石属性!$B$43:K$66),0)*10*VLOOKUP(ROUNDDOWN($BO19,-1),宝石属性!$B$25:$N$41,2,0)*VLOOKUP(ROUNDDOWN($BO19,-1),宝石属性!$B$25:$N$41,3,0)+VLOOKUP($BP$2,职业被动!$B$6:$M$29,COLUMNS(职业被动!$B$6:K$29),0)*$BO19,0)</f>
        <v>58</v>
      </c>
      <c r="BX19" s="9">
        <f>ROUND(属性投放!L$4+装备属性!L$4*IF($BO19&lt;10,1,ROUNDDOWN($BO19,-1))+SUM(属性投放!M$37:M$45)*$BO19+VLOOKUP($BP$2,一级属性!$E$41:$P$64,COLUMNS(一级属性!$E$41:O$64),0)*($BO19+0.25*IF($BO19&lt;10,1,ROUNDDOWN($BO19,-1)))+VLOOKUP($BP$2,宝石属性!$B$43:$M$66,COLUMNS(宝石属性!$B$43:L$66),0)*10*VLOOKUP(ROUNDDOWN($BO19,-1),宝石属性!$B$25:$N$41,2,0)*VLOOKUP(ROUNDDOWN($BO19,-1),宝石属性!$B$25:$N$41,3,0)+VLOOKUP($BP$2,职业被动!$B$6:$M$29,COLUMNS(职业被动!$B$6:L$29),0)*$BO19,0)</f>
        <v>5</v>
      </c>
      <c r="BY19" s="9">
        <f>ROUND(属性投放!M$4+装备属性!M$4*IF($BO19&lt;10,1,ROUNDDOWN($BO19,-1))+SUM(属性投放!N$37:N$45)*$BO19+VLOOKUP($BP$2,一级属性!$E$41:$P$64,COLUMNS(一级属性!$E$41:P$64),0)*($BO19+0.25*IF($BO19&lt;10,1,ROUNDDOWN($BO19,-1)))+VLOOKUP($BP$2,宝石属性!$B$43:$M$66,COLUMNS(宝石属性!$B$43:M$66),0)*10*VLOOKUP(ROUNDDOWN($BO19,-1),宝石属性!$B$25:$N$41,2,0)*VLOOKUP(ROUNDDOWN($BO19,-1),宝石属性!$B$25:$N$41,3,0)+VLOOKUP($BP$2,职业被动!$B$6:$M$29,COLUMNS(职业被动!$B$6:M$29),0)*$BO19,0)</f>
        <v>165</v>
      </c>
      <c r="BZ19" s="48">
        <f>属性价值和能力评分!$F$9+ROUND(属性价值和能力评分!$F$38*10,0)*BO19+ROUND((SUM(装备属性!$W$9:$W$14)+属性价值和能力评分!$F$38*1.25+1.4+2.8)*IF(BO19&lt;10,1,ROUNDDOWN(BO19,-1)),0)+15*VLOOKUP(ROUNDDOWN(BO19,-1),宝石属性!$B$26:$D$41,2,0)*6*VLOOKUP(ROUNDDOWN(BO19,-1),宝石属性!$B$26:$D$41,3,0)+(属性价值和能力评分!$F$49*9+属性价值和能力评分!$F$50*2+属性价值和能力评分!$F$53*8/5)*BO19</f>
        <v>2982</v>
      </c>
      <c r="CB19" s="1">
        <v>16</v>
      </c>
      <c r="CC19" s="9">
        <f>ROUND(属性投放!D$4+装备属性!D$4*IF($CB19&lt;10,1,ROUNDDOWN($CB19,-1))+SUM(属性投放!E$37:E$45)*$CB19+VLOOKUP($CC$2,一级属性!$E$41:$P$64,COLUMNS(一级属性!$E$41:G$64),0)*($CB19+0.25*IF($CB19&lt;10,1,ROUNDDOWN($CB19,-1)))+VLOOKUP($CC$2,宝石属性!$B$43:$M$66,COLUMNS(宝石属性!$B$43:D$66),0)*10*VLOOKUP(ROUNDDOWN($CB19,-1),宝石属性!$B$25:$N$41,2,0)*VLOOKUP(ROUNDDOWN($CB19,-1),宝石属性!$B$25:$N$41,3,0)+VLOOKUP($CC$2,职业被动!$B$6:$M$29,COLUMNS(职业被动!$B$6:D$29),0)*$CB19,0)</f>
        <v>732</v>
      </c>
      <c r="CD19" s="9">
        <f>ROUND(属性投放!E$4+装备属性!E$4*IF($CB19&lt;10,1,ROUNDDOWN($CB19,-1))+SUM(属性投放!F$37:F$45)*$CB19+VLOOKUP($CC$2,一级属性!$E$41:$P$64,COLUMNS(一级属性!$E$41:H$64),0)*($CB19+0.25*IF($CB19&lt;10,1,ROUNDDOWN($CB19,-1)))+VLOOKUP($CC$2,宝石属性!$B$43:$M$66,COLUMNS(宝石属性!$B$43:E$66),0)*10*VLOOKUP(ROUNDDOWN($CB19,-1),宝石属性!$B$25:$N$41,2,0)*VLOOKUP(ROUNDDOWN($CB19,-1),宝石属性!$B$25:$N$41,3,0)+VLOOKUP($CC$2,职业被动!$B$6:$M$29,COLUMNS(职业被动!$B$6:E$29),0)*$CB19,0)</f>
        <v>522</v>
      </c>
      <c r="CE19" s="9">
        <f>ROUND(属性投放!F$4+装备属性!F$4*IF($CB19&lt;10,1,ROUNDDOWN($CB19,-1))+SUM(属性投放!G$37:G$45)*$CB19+VLOOKUP($CC$2,一级属性!$E$41:$P$64,COLUMNS(一级属性!$E$41:I$64),0)*($CB19+0.25*IF($CB19&lt;10,1,ROUNDDOWN($CB19,-1)))+VLOOKUP($CC$2,宝石属性!$B$43:$M$66,COLUMNS(宝石属性!$B$43:F$66),0)*10*VLOOKUP(ROUNDDOWN($CB19,-1),宝石属性!$B$25:$N$41,2,0)*VLOOKUP(ROUNDDOWN($CB19,-1),宝石属性!$B$25:$N$41,3,0)+VLOOKUP($CC$2,职业被动!$B$6:$M$29,COLUMNS(职业被动!$B$6:F$29),0)*$CB19,0)</f>
        <v>347</v>
      </c>
      <c r="CF19" s="9">
        <f>ROUND(属性投放!G$4+装备属性!G$4*IF($CB19&lt;10,1,ROUNDDOWN($CB19,-1))+SUM(属性投放!H$37:H$45)*$CB19+VLOOKUP($CC$2,一级属性!$E$41:$P$64,COLUMNS(一级属性!$E$41:J$64),0)*($CB19+0.25*IF($CB19&lt;10,1,ROUNDDOWN($CB19,-1)))+VLOOKUP($CC$2,宝石属性!$B$43:$M$66,COLUMNS(宝石属性!$B$43:G$66),0)*10*VLOOKUP(ROUNDDOWN($CB19,-1),宝石属性!$B$25:$N$41,2,0)*VLOOKUP(ROUNDDOWN($CB19,-1),宝石属性!$B$25:$N$41,3,0)+VLOOKUP($CC$2,职业被动!$B$6:$M$29,COLUMNS(职业被动!$B$6:G$29),0)*$CB19,0)</f>
        <v>158</v>
      </c>
      <c r="CG19" s="9">
        <f>ROUND(属性投放!H$4+装备属性!H$4*IF($CB19&lt;10,1,ROUNDDOWN($CB19,-1))+SUM(属性投放!I$37:I$45)*$CB19+VLOOKUP($CC$2,一级属性!$E$41:$P$64,COLUMNS(一级属性!$E$41:K$64),0)*($CB19+0.25*IF($CB19&lt;10,1,ROUNDDOWN($CB19,-1)))+VLOOKUP($CC$2,宝石属性!$B$43:$M$66,COLUMNS(宝石属性!$B$43:H$66),0)*10*VLOOKUP(ROUNDDOWN($CB19,-1),宝石属性!$B$25:$N$41,2,0)*VLOOKUP(ROUNDDOWN($CB19,-1),宝石属性!$B$25:$N$41,3,0)+VLOOKUP($CC$2,职业被动!$B$6:$M$29,COLUMNS(职业被动!$B$6:H$29),0)*$CB19,0)</f>
        <v>153</v>
      </c>
      <c r="CH19" s="9">
        <f>ROUND(属性投放!I$4+装备属性!I$4*IF($CB19&lt;10,1,ROUNDDOWN($CB19,-1))+SUM(属性投放!J$37:J$45)*$CB19+VLOOKUP($CC$2,一级属性!$E$41:$P$64,COLUMNS(一级属性!$E$41:L$64),0)*($CB19+0.25*IF($CB19&lt;10,1,ROUNDDOWN($CB19,-1)))+VLOOKUP($CC$2,宝石属性!$B$43:$M$66,COLUMNS(宝石属性!$B$43:I$66),0)*10*VLOOKUP(ROUNDDOWN($CB19,-1),宝石属性!$B$25:$N$41,2,0)*VLOOKUP(ROUNDDOWN($CB19,-1),宝石属性!$B$25:$N$41,3,0)+VLOOKUP($CC$2,职业被动!$B$6:$M$29,COLUMNS(职业被动!$B$6:I$29),0)*$CB19,0)</f>
        <v>174</v>
      </c>
      <c r="CI19" s="9">
        <f>ROUND(属性投放!J$4+装备属性!J$4*IF($CB19&lt;10,1,ROUNDDOWN($CB19,-1))+SUM(属性投放!K$37:K$45)*$CB19+VLOOKUP($CC$2,一级属性!$E$41:$P$64,COLUMNS(一级属性!$E$41:M$64),0)*($CB19+0.25*IF($CB19&lt;10,1,ROUNDDOWN($CB19,-1)))+VLOOKUP($CC$2,宝石属性!$B$43:$M$66,COLUMNS(宝石属性!$B$43:J$66),0)*10*VLOOKUP(ROUNDDOWN($CB19,-1),宝石属性!$B$25:$N$41,2,0)*VLOOKUP(ROUNDDOWN($CB19,-1),宝石属性!$B$25:$N$41,3,0)+VLOOKUP($CC$2,职业被动!$B$6:$M$29,COLUMNS(职业被动!$B$6:J$29),0)*$CB19,0)</f>
        <v>111</v>
      </c>
      <c r="CJ19" s="9">
        <f>ROUND(属性投放!K$4+装备属性!K$4*IF($CB19&lt;10,1,ROUNDDOWN($CB19,-1))+SUM(属性投放!L$37:L$45)*$CB19+VLOOKUP($CC$2,一级属性!$E$41:$P$64,COLUMNS(一级属性!$E$41:N$64),0)*($CB19+0.25*IF($CB19&lt;10,1,ROUNDDOWN($CB19,-1)))+VLOOKUP($CC$2,宝石属性!$B$43:$M$66,COLUMNS(宝石属性!$B$43:K$66),0)*10*VLOOKUP(ROUNDDOWN($CB19,-1),宝石属性!$B$25:$N$41,2,0)*VLOOKUP(ROUNDDOWN($CB19,-1),宝石属性!$B$25:$N$41,3,0)+VLOOKUP($CC$2,职业被动!$B$6:$M$29,COLUMNS(职业被动!$B$6:K$29),0)*$CB19,0)</f>
        <v>58</v>
      </c>
      <c r="CK19" s="9">
        <f>ROUND(属性投放!L$4+装备属性!L$4*IF($CB19&lt;10,1,ROUNDDOWN($CB19,-1))+SUM(属性投放!M$37:M$45)*$CB19+VLOOKUP($CC$2,一级属性!$E$41:$P$64,COLUMNS(一级属性!$E$41:O$64),0)*($CB19+0.25*IF($CB19&lt;10,1,ROUNDDOWN($CB19,-1)))+VLOOKUP($CC$2,宝石属性!$B$43:$M$66,COLUMNS(宝石属性!$B$43:L$66),0)*10*VLOOKUP(ROUNDDOWN($CB19,-1),宝石属性!$B$25:$N$41,2,0)*VLOOKUP(ROUNDDOWN($CB19,-1),宝石属性!$B$25:$N$41,3,0)+VLOOKUP($CC$2,职业被动!$B$6:$M$29,COLUMNS(职业被动!$B$6:L$29),0)*$CB19,0)</f>
        <v>5</v>
      </c>
      <c r="CL19" s="9">
        <f>ROUND(属性投放!M$4+装备属性!M$4*IF($CB19&lt;10,1,ROUNDDOWN($CB19,-1))+SUM(属性投放!N$37:N$45)*$CB19+VLOOKUP($CC$2,一级属性!$E$41:$P$64,COLUMNS(一级属性!$E$41:P$64),0)*($CB19+0.25*IF($CB19&lt;10,1,ROUNDDOWN($CB19,-1)))+VLOOKUP($CC$2,宝石属性!$B$43:$M$66,COLUMNS(宝石属性!$B$43:M$66),0)*10*VLOOKUP(ROUNDDOWN($CB19,-1),宝石属性!$B$25:$N$41,2,0)*VLOOKUP(ROUNDDOWN($CB19,-1),宝石属性!$B$25:$N$41,3,0)+VLOOKUP($CC$2,职业被动!$B$6:$M$29,COLUMNS(职业被动!$B$6:M$29),0)*$CB19,0)</f>
        <v>165</v>
      </c>
      <c r="CM19" s="48">
        <f>属性价值和能力评分!$F$9+ROUND(属性价值和能力评分!$F$38*10,0)*CB19+ROUND((SUM(装备属性!$W$9:$W$14)+属性价值和能力评分!$F$38*1.25+1.4+2.8)*IF(CB19&lt;10,1,ROUNDDOWN(CB19,-1)),0)+15*VLOOKUP(ROUNDDOWN(CB19,-1),宝石属性!$B$26:$D$41,2,0)*6*VLOOKUP(ROUNDDOWN(CB19,-1),宝石属性!$B$26:$D$41,3,0)+(属性价值和能力评分!$F$49*9+属性价值和能力评分!$F$50*2+属性价值和能力评分!$F$53*8/5)*CB19</f>
        <v>2982</v>
      </c>
      <c r="CO19" s="1">
        <v>16</v>
      </c>
      <c r="CP19" s="9">
        <f>ROUND(属性投放!D$4+装备属性!D$4*IF($CO19&lt;10,1,ROUNDDOWN($CO19,-1))+SUM(属性投放!E$37:E$45)*$CO19+VLOOKUP($CP$2,一级属性!$E$41:$P$64,COLUMNS(一级属性!$E$41:G$64),0)*($CO19+0.25*IF($CO19&lt;10,1,ROUNDDOWN($CO19,-1)))+VLOOKUP($CP$2,宝石属性!$B$43:$M$66,COLUMNS(宝石属性!$B$43:D$66),0)*10*VLOOKUP(ROUNDDOWN($CO19,-1),宝石属性!$B$25:$N$41,2,0)*VLOOKUP(ROUNDDOWN($CO19,-1),宝石属性!$B$25:$N$41,3,0)+VLOOKUP($CP$2,职业被动!$B$6:$M$29,COLUMNS(职业被动!$B$6:D$29),0)*$CO19,0)</f>
        <v>732</v>
      </c>
      <c r="CQ19" s="9">
        <f>ROUND(属性投放!E$4+装备属性!E$4*IF($CO19&lt;10,1,ROUNDDOWN($CO19,-1))+SUM(属性投放!F$37:F$45)*$CO19+VLOOKUP($CP$2,一级属性!$E$41:$P$64,COLUMNS(一级属性!$E$41:H$64),0)*($CO19+0.25*IF($CO19&lt;10,1,ROUNDDOWN($CO19,-1)))+VLOOKUP($CP$2,宝石属性!$B$43:$M$66,COLUMNS(宝石属性!$B$43:E$66),0)*10*VLOOKUP(ROUNDDOWN($CO19,-1),宝石属性!$B$25:$N$41,2,0)*VLOOKUP(ROUNDDOWN($CO19,-1),宝石属性!$B$25:$N$41,3,0)+VLOOKUP($CP$2,职业被动!$B$6:$M$29,COLUMNS(职业被动!$B$6:E$29),0)*$CO19,0)</f>
        <v>985</v>
      </c>
      <c r="CR19" s="9">
        <f>ROUND(属性投放!F$4+装备属性!F$4*IF($CO19&lt;10,1,ROUNDDOWN($CO19,-1))+SUM(属性投放!G$37:G$45)*$CO19+VLOOKUP($CP$2,一级属性!$E$41:$P$64,COLUMNS(一级属性!$E$41:I$64),0)*($CO19+0.25*IF($CO19&lt;10,1,ROUNDDOWN($CO19,-1)))+VLOOKUP($CP$2,宝石属性!$B$43:$M$66,COLUMNS(宝石属性!$B$43:F$66),0)*10*VLOOKUP(ROUNDDOWN($CO19,-1),宝石属性!$B$25:$N$41,2,0)*VLOOKUP(ROUNDDOWN($CO19,-1),宝石属性!$B$25:$N$41,3,0)+VLOOKUP($CP$2,职业被动!$B$6:$M$29,COLUMNS(职业被动!$B$6:F$29),0)*$CO19,0)</f>
        <v>214</v>
      </c>
      <c r="CS19" s="9">
        <f>ROUND(属性投放!G$4+装备属性!G$4*IF($CO19&lt;10,1,ROUNDDOWN($CO19,-1))+SUM(属性投放!H$37:H$45)*$CO19+VLOOKUP($CP$2,一级属性!$E$41:$P$64,COLUMNS(一级属性!$E$41:J$64),0)*($CO19+0.25*IF($CO19&lt;10,1,ROUNDDOWN($CO19,-1)))+VLOOKUP($CP$2,宝石属性!$B$43:$M$66,COLUMNS(宝石属性!$B$43:G$66),0)*10*VLOOKUP(ROUNDDOWN($CO19,-1),宝石属性!$B$25:$N$41,2,0)*VLOOKUP(ROUNDDOWN($CO19,-1),宝石属性!$B$25:$N$41,3,0)+VLOOKUP($CP$2,职业被动!$B$6:$M$29,COLUMNS(职业被动!$B$6:G$29),0)*$CO19,0)</f>
        <v>142</v>
      </c>
      <c r="CT19" s="9">
        <f>ROUND(属性投放!H$4+装备属性!H$4*IF($CO19&lt;10,1,ROUNDDOWN($CO19,-1))+SUM(属性投放!I$37:I$45)*$CO19+VLOOKUP($CP$2,一级属性!$E$41:$P$64,COLUMNS(一级属性!$E$41:K$64),0)*($CO19+0.25*IF($CO19&lt;10,1,ROUNDDOWN($CO19,-1)))+VLOOKUP($CP$2,宝石属性!$B$43:$M$66,COLUMNS(宝石属性!$B$43:H$66),0)*10*VLOOKUP(ROUNDDOWN($CO19,-1),宝石属性!$B$25:$N$41,2,0)*VLOOKUP(ROUNDDOWN($CO19,-1),宝石属性!$B$25:$N$41,3,0)+VLOOKUP($CP$2,职业被动!$B$6:$M$29,COLUMNS(职业被动!$B$6:H$29),0)*$CO19,0)</f>
        <v>278</v>
      </c>
      <c r="CU19" s="9">
        <f>ROUND(属性投放!I$4+装备属性!I$4*IF($CO19&lt;10,1,ROUNDDOWN($CO19,-1))+SUM(属性投放!J$37:J$45)*$CO19+VLOOKUP($CP$2,一级属性!$E$41:$P$64,COLUMNS(一级属性!$E$41:L$64),0)*($CO19+0.25*IF($CO19&lt;10,1,ROUNDDOWN($CO19,-1)))+VLOOKUP($CP$2,宝石属性!$B$43:$M$66,COLUMNS(宝石属性!$B$43:I$66),0)*10*VLOOKUP(ROUNDDOWN($CO19,-1),宝石属性!$B$25:$N$41,2,0)*VLOOKUP(ROUNDDOWN($CO19,-1),宝石属性!$B$25:$N$41,3,0)+VLOOKUP($CP$2,职业被动!$B$6:$M$29,COLUMNS(职业被动!$B$6:I$29),0)*$CO19,0)</f>
        <v>227</v>
      </c>
      <c r="CV19" s="9">
        <f>ROUND(属性投放!J$4+装备属性!J$4*IF($CO19&lt;10,1,ROUNDDOWN($CO19,-1))+SUM(属性投放!K$37:K$45)*$CO19+VLOOKUP($CP$2,一级属性!$E$41:$P$64,COLUMNS(一级属性!$E$41:M$64),0)*($CO19+0.25*IF($CO19&lt;10,1,ROUNDDOWN($CO19,-1)))+VLOOKUP($CP$2,宝石属性!$B$43:$M$66,COLUMNS(宝石属性!$B$43:J$66),0)*10*VLOOKUP(ROUNDDOWN($CO19,-1),宝石属性!$B$25:$N$41,2,0)*VLOOKUP(ROUNDDOWN($CO19,-1),宝石属性!$B$25:$N$41,3,0)+VLOOKUP($CP$2,职业被动!$B$6:$M$29,COLUMNS(职业被动!$B$6:J$29),0)*$CO19,0)</f>
        <v>93</v>
      </c>
      <c r="CW19" s="9">
        <f>ROUND(属性投放!K$4+装备属性!K$4*IF($CO19&lt;10,1,ROUNDDOWN($CO19,-1))+SUM(属性投放!L$37:L$45)*$CO19+VLOOKUP($CP$2,一级属性!$E$41:$P$64,COLUMNS(一级属性!$E$41:N$64),0)*($CO19+0.25*IF($CO19&lt;10,1,ROUNDDOWN($CO19,-1)))+VLOOKUP($CP$2,宝石属性!$B$43:$M$66,COLUMNS(宝石属性!$B$43:K$66),0)*10*VLOOKUP(ROUNDDOWN($CO19,-1),宝石属性!$B$25:$N$41,2,0)*VLOOKUP(ROUNDDOWN($CO19,-1),宝石属性!$B$25:$N$41,3,0)+VLOOKUP($CP$2,职业被动!$B$6:$M$29,COLUMNS(职业被动!$B$6:K$29),0)*$CO19,0)</f>
        <v>58</v>
      </c>
      <c r="CX19" s="9">
        <f>ROUND(属性投放!L$4+装备属性!L$4*IF($CO19&lt;10,1,ROUNDDOWN($CO19,-1))+SUM(属性投放!M$37:M$45)*$CO19+VLOOKUP($CP$2,一级属性!$E$41:$P$64,COLUMNS(一级属性!$E$41:O$64),0)*($CO19+0.25*IF($CO19&lt;10,1,ROUNDDOWN($CO19,-1)))+VLOOKUP($CP$2,宝石属性!$B$43:$M$66,COLUMNS(宝石属性!$B$43:L$66),0)*10*VLOOKUP(ROUNDDOWN($CO19,-1),宝石属性!$B$25:$N$41,2,0)*VLOOKUP(ROUNDDOWN($CO19,-1),宝石属性!$B$25:$N$41,3,0)+VLOOKUP($CP$2,职业被动!$B$6:$M$29,COLUMNS(职业被动!$B$6:L$29),0)*$CO19,0)</f>
        <v>5</v>
      </c>
      <c r="CY19" s="9">
        <f>ROUND(属性投放!M$4+装备属性!M$4*IF($CO19&lt;10,1,ROUNDDOWN($CO19,-1))+SUM(属性投放!N$37:N$45)*$CO19+VLOOKUP($CP$2,一级属性!$E$41:$P$64,COLUMNS(一级属性!$E$41:P$64),0)*($CO19+0.25*IF($CO19&lt;10,1,ROUNDDOWN($CO19,-1)))+VLOOKUP($CP$2,宝石属性!$B$43:$M$66,COLUMNS(宝石属性!$B$43:M$66),0)*10*VLOOKUP(ROUNDDOWN($CO19,-1),宝石属性!$B$25:$N$41,2,0)*VLOOKUP(ROUNDDOWN($CO19,-1),宝石属性!$B$25:$N$41,3,0)+VLOOKUP($CP$2,职业被动!$B$6:$M$29,COLUMNS(职业被动!$B$6:M$29),0)*$CO19,0)</f>
        <v>165</v>
      </c>
      <c r="CZ19" s="48">
        <f>属性价值和能力评分!$F$9+ROUND(属性价值和能力评分!$F$38*10,0)*CO19+ROUND((SUM(装备属性!$W$9:$W$14)+属性价值和能力评分!$F$38*1.25+1.4+2.8)*IF(CO19&lt;10,1,ROUNDDOWN(CO19,-1)),0)+15*VLOOKUP(ROUNDDOWN(CO19,-1),宝石属性!$B$26:$D$41,2,0)*6*VLOOKUP(ROUNDDOWN(CO19,-1),宝石属性!$B$26:$D$41,3,0)+(属性价值和能力评分!$F$49*9+属性价值和能力评分!$F$50*2+属性价值和能力评分!$F$53*8/5)*CO19</f>
        <v>2982</v>
      </c>
      <c r="DB19" s="1">
        <v>16</v>
      </c>
      <c r="DC19" s="9">
        <f>ROUND(属性投放!D$4+装备属性!D$4*IF($DB19&lt;10,1,ROUNDDOWN($DB19,-1))+SUM(属性投放!E$37:E$45)*$DB19+VLOOKUP($DC$2,一级属性!$E$41:$P$64,COLUMNS(一级属性!$E$41:G$64),0)*($DB19+0.25*IF($DB19&lt;10,1,ROUNDDOWN($DB19,-1)))+VLOOKUP($DC$2,宝石属性!$B$43:$M$66,COLUMNS(宝石属性!$B$43:D$66),0)*10*VLOOKUP(ROUNDDOWN($DB19,-1),宝石属性!$B$25:$N$41,2,0)*VLOOKUP(ROUNDDOWN($DB19,-1),宝石属性!$B$25:$N$41,3,0)+VLOOKUP($DC$2,职业被动!$B$6:$M$29,COLUMNS(职业被动!$B$6:D$29),0)*$DB19,0)</f>
        <v>844</v>
      </c>
      <c r="DD19" s="9">
        <f>ROUND(属性投放!E$4+装备属性!E$4*IF($DB19&lt;10,1,ROUNDDOWN($DB19,-1))+SUM(属性投放!F$37:F$45)*$DB19+VLOOKUP($DC$2,一级属性!$E$41:$P$64,COLUMNS(一级属性!$E$41:H$64),0)*($DB19+0.25*IF($DB19&lt;10,1,ROUNDDOWN($DB19,-1)))+VLOOKUP($DC$2,宝石属性!$B$43:$M$66,COLUMNS(宝石属性!$B$43:E$66),0)*10*VLOOKUP(ROUNDDOWN($DB19,-1),宝石属性!$B$25:$N$41,2,0)*VLOOKUP(ROUNDDOWN($DB19,-1),宝石属性!$B$25:$N$41,3,0)+VLOOKUP($DC$2,职业被动!$B$6:$M$29,COLUMNS(职业被动!$B$6:E$29),0)*$DB19,0)</f>
        <v>522</v>
      </c>
      <c r="DE19" s="9">
        <f>ROUND(属性投放!F$4+装备属性!F$4*IF($DB19&lt;10,1,ROUNDDOWN($DB19,-1))+SUM(属性投放!G$37:G$45)*$DB19+VLOOKUP($DC$2,一级属性!$E$41:$P$64,COLUMNS(一级属性!$E$41:I$64),0)*($DB19+0.25*IF($DB19&lt;10,1,ROUNDDOWN($DB19,-1)))+VLOOKUP($DC$2,宝石属性!$B$43:$M$66,COLUMNS(宝石属性!$B$43:F$66),0)*10*VLOOKUP(ROUNDDOWN($DB19,-1),宝石属性!$B$25:$N$41,2,0)*VLOOKUP(ROUNDDOWN($DB19,-1),宝石属性!$B$25:$N$41,3,0)+VLOOKUP($DC$2,职业被动!$B$6:$M$29,COLUMNS(职业被动!$B$6:F$29),0)*$DB19,0)</f>
        <v>214</v>
      </c>
      <c r="DF19" s="9">
        <f>ROUND(属性投放!G$4+装备属性!G$4*IF($DB19&lt;10,1,ROUNDDOWN($DB19,-1))+SUM(属性投放!H$37:H$45)*$DB19+VLOOKUP($DC$2,一级属性!$E$41:$P$64,COLUMNS(一级属性!$E$41:J$64),0)*($DB19+0.25*IF($DB19&lt;10,1,ROUNDDOWN($DB19,-1)))+VLOOKUP($DC$2,宝石属性!$B$43:$M$66,COLUMNS(宝石属性!$B$43:G$66),0)*10*VLOOKUP(ROUNDDOWN($DB19,-1),宝石属性!$B$25:$N$41,2,0)*VLOOKUP(ROUNDDOWN($DB19,-1),宝石属性!$B$25:$N$41,3,0)+VLOOKUP($DC$2,职业被动!$B$6:$M$29,COLUMNS(职业被动!$B$6:G$29),0)*$DB19,0)</f>
        <v>378</v>
      </c>
      <c r="DG19" s="9">
        <f>ROUND(属性投放!H$4+装备属性!H$4*IF($DB19&lt;10,1,ROUNDDOWN($DB19,-1))+SUM(属性投放!I$37:I$45)*$DB19+VLOOKUP($DC$2,一级属性!$E$41:$P$64,COLUMNS(一级属性!$E$41:K$64),0)*($DB19+0.25*IF($DB19&lt;10,1,ROUNDDOWN($DB19,-1)))+VLOOKUP($DC$2,宝石属性!$B$43:$M$66,COLUMNS(宝石属性!$B$43:H$66),0)*10*VLOOKUP(ROUNDDOWN($DB19,-1),宝石属性!$B$25:$N$41,2,0)*VLOOKUP(ROUNDDOWN($DB19,-1),宝石属性!$B$25:$N$41,3,0)+VLOOKUP($DC$2,职业被动!$B$6:$M$29,COLUMNS(职业被动!$B$6:H$29),0)*$DB19,0)</f>
        <v>153</v>
      </c>
      <c r="DH19" s="9">
        <f>ROUND(属性投放!I$4+装备属性!I$4*IF($DB19&lt;10,1,ROUNDDOWN($DB19,-1))+SUM(属性投放!J$37:J$45)*$DB19+VLOOKUP($DC$2,一级属性!$E$41:$P$64,COLUMNS(一级属性!$E$41:L$64),0)*($DB19+0.25*IF($DB19&lt;10,1,ROUNDDOWN($DB19,-1)))+VLOOKUP($DC$2,宝石属性!$B$43:$M$66,COLUMNS(宝石属性!$B$43:I$66),0)*10*VLOOKUP(ROUNDDOWN($DB19,-1),宝石属性!$B$25:$N$41,2,0)*VLOOKUP(ROUNDDOWN($DB19,-1),宝石属性!$B$25:$N$41,3,0)+VLOOKUP($DC$2,职业被动!$B$6:$M$29,COLUMNS(职业被动!$B$6:I$29),0)*$DB19,0)</f>
        <v>155</v>
      </c>
      <c r="DI19" s="9">
        <f>ROUND(属性投放!J$4+装备属性!J$4*IF($DB19&lt;10,1,ROUNDDOWN($DB19,-1))+SUM(属性投放!K$37:K$45)*$DB19+VLOOKUP($DC$2,一级属性!$E$41:$P$64,COLUMNS(一级属性!$E$41:M$64),0)*($DB19+0.25*IF($DB19&lt;10,1,ROUNDDOWN($DB19,-1)))+VLOOKUP($DC$2,宝石属性!$B$43:$M$66,COLUMNS(宝石属性!$B$43:J$66),0)*10*VLOOKUP(ROUNDDOWN($DB19,-1),宝石属性!$B$25:$N$41,2,0)*VLOOKUP(ROUNDDOWN($DB19,-1),宝石属性!$B$25:$N$41,3,0)+VLOOKUP($DC$2,职业被动!$B$6:$M$29,COLUMNS(职业被动!$B$6:J$29),0)*$DB19,0)</f>
        <v>111</v>
      </c>
      <c r="DJ19" s="9">
        <f>ROUND(属性投放!K$4+装备属性!K$4*IF($DB19&lt;10,1,ROUNDDOWN($DB19,-1))+SUM(属性投放!L$37:L$45)*$DB19+VLOOKUP($DC$2,一级属性!$E$41:$P$64,COLUMNS(一级属性!$E$41:N$64),0)*($DB19+0.25*IF($DB19&lt;10,1,ROUNDDOWN($DB19,-1)))+VLOOKUP($DC$2,宝石属性!$B$43:$M$66,COLUMNS(宝石属性!$B$43:K$66),0)*10*VLOOKUP(ROUNDDOWN($DB19,-1),宝石属性!$B$25:$N$41,2,0)*VLOOKUP(ROUNDDOWN($DB19,-1),宝石属性!$B$25:$N$41,3,0)+VLOOKUP($DC$2,职业被动!$B$6:$M$29,COLUMNS(职业被动!$B$6:K$29),0)*$DB19,0)</f>
        <v>58</v>
      </c>
      <c r="DK19" s="9">
        <f>ROUND(属性投放!L$4+装备属性!L$4*IF($DB19&lt;10,1,ROUNDDOWN($DB19,-1))+SUM(属性投放!M$37:M$45)*$DB19+VLOOKUP($DC$2,一级属性!$E$41:$P$64,COLUMNS(一级属性!$E$41:O$64),0)*($DB19+0.25*IF($DB19&lt;10,1,ROUNDDOWN($DB19,-1)))+VLOOKUP($DC$2,宝石属性!$B$43:$M$66,COLUMNS(宝石属性!$B$43:L$66),0)*10*VLOOKUP(ROUNDDOWN($DB19,-1),宝石属性!$B$25:$N$41,2,0)*VLOOKUP(ROUNDDOWN($DB19,-1),宝石属性!$B$25:$N$41,3,0)+VLOOKUP($DC$2,职业被动!$B$6:$M$29,COLUMNS(职业被动!$B$6:L$29),0)*$DB19,0)</f>
        <v>5</v>
      </c>
      <c r="DL19" s="9">
        <f>ROUND(属性投放!M$4+装备属性!M$4*IF($DB19&lt;10,1,ROUNDDOWN($DB19,-1))+SUM(属性投放!N$37:N$45)*$DB19+VLOOKUP($DC$2,一级属性!$E$41:$P$64,COLUMNS(一级属性!$E$41:P$64),0)*($DB19+0.25*IF($DB19&lt;10,1,ROUNDDOWN($DB19,-1)))+VLOOKUP($DC$2,宝石属性!$B$43:$M$66,COLUMNS(宝石属性!$B$43:M$66),0)*10*VLOOKUP(ROUNDDOWN($DB19,-1),宝石属性!$B$25:$N$41,2,0)*VLOOKUP(ROUNDDOWN($DB19,-1),宝石属性!$B$25:$N$41,3,0)+VLOOKUP($DC$2,职业被动!$B$6:$M$29,COLUMNS(职业被动!$B$6:M$29),0)*$DB19,0)</f>
        <v>165</v>
      </c>
      <c r="DM19" s="48">
        <f>属性价值和能力评分!$F$9+ROUND(属性价值和能力评分!$F$38*10,0)*DB19+ROUND((SUM(装备属性!$W$9:$W$14)+属性价值和能力评分!$F$38*1.25+1.4+2.8)*IF(DB19&lt;10,1,ROUNDDOWN(DB19,-1)),0)+15*VLOOKUP(ROUNDDOWN(DB19,-1),宝石属性!$B$26:$D$41,2,0)*6*VLOOKUP(ROUNDDOWN(DB19,-1),宝石属性!$B$26:$D$41,3,0)+(属性价值和能力评分!$F$49*9+属性价值和能力评分!$F$50*2+属性价值和能力评分!$F$53*8/5)*DB19</f>
        <v>2982</v>
      </c>
      <c r="DO19" s="1">
        <v>16</v>
      </c>
      <c r="DP19" s="9">
        <f>ROUND(属性投放!D$4+装备属性!D$4*IF($DO19&lt;10,1,ROUNDDOWN($DO19,-1))+SUM(属性投放!E$37:E$45)*$DO19+VLOOKUP($DP$2,一级属性!$E$41:$P$64,COLUMNS(一级属性!$E$41:G$64),0)*($DO19+0.25*IF($DO19&lt;10,1,ROUNDDOWN($DO19,-1)))+VLOOKUP($DP$2,宝石属性!$B$43:$M$66,COLUMNS(宝石属性!$B$43:D$66),0)*10*VLOOKUP(ROUNDDOWN($DO19,-1),宝石属性!$B$25:$N$41,2,0)*VLOOKUP(ROUNDDOWN($DO19,-1),宝石属性!$B$25:$N$41,3,0)+VLOOKUP($DP$2,职业被动!$B$6:$M$29,COLUMNS(职业被动!$B$6:D$29),0)*$DO19,0)</f>
        <v>1696</v>
      </c>
      <c r="DQ19" s="9">
        <f>ROUND(属性投放!E$4+装备属性!E$4*IF($DO19&lt;10,1,ROUNDDOWN($DO19,-1))+SUM(属性投放!F$37:F$45)*$DO19+VLOOKUP($DP$2,一级属性!$E$41:$P$64,COLUMNS(一级属性!$E$41:H$64),0)*($DO19+0.25*IF($DO19&lt;10,1,ROUNDDOWN($DO19,-1)))+VLOOKUP($DP$2,宝石属性!$B$43:$M$66,COLUMNS(宝石属性!$B$43:E$66),0)*10*VLOOKUP(ROUNDDOWN($DO19,-1),宝石属性!$B$25:$N$41,2,0)*VLOOKUP(ROUNDDOWN($DO19,-1),宝石属性!$B$25:$N$41,3,0)+VLOOKUP($DP$2,职业被动!$B$6:$M$29,COLUMNS(职业被动!$B$6:E$29),0)*$DO19,0)</f>
        <v>522</v>
      </c>
      <c r="DR19" s="9">
        <f>ROUND(属性投放!F$4+装备属性!F$4*IF($DO19&lt;10,1,ROUNDDOWN($DO19,-1))+SUM(属性投放!G$37:G$45)*$DO19+VLOOKUP($DP$2,一级属性!$E$41:$P$64,COLUMNS(一级属性!$E$41:I$64),0)*($DO19+0.25*IF($DO19&lt;10,1,ROUNDDOWN($DO19,-1)))+VLOOKUP($DP$2,宝石属性!$B$43:$M$66,COLUMNS(宝石属性!$B$43:F$66),0)*10*VLOOKUP(ROUNDDOWN($DO19,-1),宝石属性!$B$25:$N$41,2,0)*VLOOKUP(ROUNDDOWN($DO19,-1),宝石属性!$B$25:$N$41,3,0)+VLOOKUP($DP$2,职业被动!$B$6:$M$29,COLUMNS(职业被动!$B$6:F$29),0)*$DO19,0)</f>
        <v>214</v>
      </c>
      <c r="DS19" s="9">
        <f>ROUND(属性投放!G$4+装备属性!G$4*IF($DO19&lt;10,1,ROUNDDOWN($DO19,-1))+SUM(属性投放!H$37:H$45)*$DO19+VLOOKUP($DP$2,一级属性!$E$41:$P$64,COLUMNS(一级属性!$E$41:J$64),0)*($DO19+0.25*IF($DO19&lt;10,1,ROUNDDOWN($DO19,-1)))+VLOOKUP($DP$2,宝石属性!$B$43:$M$66,COLUMNS(宝石属性!$B$43:G$66),0)*10*VLOOKUP(ROUNDDOWN($DO19,-1),宝石属性!$B$25:$N$41,2,0)*VLOOKUP(ROUNDDOWN($DO19,-1),宝石属性!$B$25:$N$41,3,0)+VLOOKUP($DP$2,职业被动!$B$6:$M$29,COLUMNS(职业被动!$B$6:G$29),0)*$DO19,0)</f>
        <v>142</v>
      </c>
      <c r="DT19" s="9">
        <f>ROUND(属性投放!H$4+装备属性!H$4*IF($DO19&lt;10,1,ROUNDDOWN($DO19,-1))+SUM(属性投放!I$37:I$45)*$DO19+VLOOKUP($DP$2,一级属性!$E$41:$P$64,COLUMNS(一级属性!$E$41:K$64),0)*($DO19+0.25*IF($DO19&lt;10,1,ROUNDDOWN($DO19,-1)))+VLOOKUP($DP$2,宝石属性!$B$43:$M$66,COLUMNS(宝石属性!$B$43:H$66),0)*10*VLOOKUP(ROUNDDOWN($DO19,-1),宝石属性!$B$25:$N$41,2,0)*VLOOKUP(ROUNDDOWN($DO19,-1),宝石属性!$B$25:$N$41,3,0)+VLOOKUP($DP$2,职业被动!$B$6:$M$29,COLUMNS(职业被动!$B$6:H$29),0)*$DO19,0)</f>
        <v>169</v>
      </c>
      <c r="DU19" s="9">
        <f>ROUND(属性投放!I$4+装备属性!I$4*IF($DO19&lt;10,1,ROUNDDOWN($DO19,-1))+SUM(属性投放!J$37:J$45)*$DO19+VLOOKUP($DP$2,一级属性!$E$41:$P$64,COLUMNS(一级属性!$E$41:L$64),0)*($DO19+0.25*IF($DO19&lt;10,1,ROUNDDOWN($DO19,-1)))+VLOOKUP($DP$2,宝石属性!$B$43:$M$66,COLUMNS(宝石属性!$B$43:I$66),0)*10*VLOOKUP(ROUNDDOWN($DO19,-1),宝石属性!$B$25:$N$41,2,0)*VLOOKUP(ROUNDDOWN($DO19,-1),宝石属性!$B$25:$N$41,3,0)+VLOOKUP($DP$2,职业被动!$B$6:$M$29,COLUMNS(职业被动!$B$6:I$29),0)*$DO19,0)</f>
        <v>155</v>
      </c>
      <c r="DV19" s="9">
        <f>ROUND(属性投放!J$4+装备属性!J$4*IF($DO19&lt;10,1,ROUNDDOWN($DO19,-1))+SUM(属性投放!K$37:K$45)*$DO19+VLOOKUP($DP$2,一级属性!$E$41:$P$64,COLUMNS(一级属性!$E$41:M$64),0)*($DO19+0.25*IF($DO19&lt;10,1,ROUNDDOWN($DO19,-1)))+VLOOKUP($DP$2,宝石属性!$B$43:$M$66,COLUMNS(宝石属性!$B$43:J$66),0)*10*VLOOKUP(ROUNDDOWN($DO19,-1),宝石属性!$B$25:$N$41,2,0)*VLOOKUP(ROUNDDOWN($DO19,-1),宝石属性!$B$25:$N$41,3,0)+VLOOKUP($DP$2,职业被动!$B$6:$M$29,COLUMNS(职业被动!$B$6:J$29),0)*$DO19,0)</f>
        <v>111</v>
      </c>
      <c r="DW19" s="9">
        <f>ROUND(属性投放!K$4+装备属性!K$4*IF($DO19&lt;10,1,ROUNDDOWN($DO19,-1))+SUM(属性投放!L$37:L$45)*$DO19+VLOOKUP($DP$2,一级属性!$E$41:$P$64,COLUMNS(一级属性!$E$41:N$64),0)*($DO19+0.25*IF($DO19&lt;10,1,ROUNDDOWN($DO19,-1)))+VLOOKUP($DP$2,宝石属性!$B$43:$M$66,COLUMNS(宝石属性!$B$43:K$66),0)*10*VLOOKUP(ROUNDDOWN($DO19,-1),宝石属性!$B$25:$N$41,2,0)*VLOOKUP(ROUNDDOWN($DO19,-1),宝石属性!$B$25:$N$41,3,0)+VLOOKUP($DP$2,职业被动!$B$6:$M$29,COLUMNS(职业被动!$B$6:K$29),0)*$DO19,0)</f>
        <v>58</v>
      </c>
      <c r="DX19" s="9">
        <f>ROUND(属性投放!L$4+装备属性!L$4*IF($DO19&lt;10,1,ROUNDDOWN($DO19,-1))+SUM(属性投放!M$37:M$45)*$DO19+VLOOKUP($DP$2,一级属性!$E$41:$P$64,COLUMNS(一级属性!$E$41:O$64),0)*($DO19+0.25*IF($DO19&lt;10,1,ROUNDDOWN($DO19,-1)))+VLOOKUP($DP$2,宝石属性!$B$43:$M$66,COLUMNS(宝石属性!$B$43:L$66),0)*10*VLOOKUP(ROUNDDOWN($DO19,-1),宝石属性!$B$25:$N$41,2,0)*VLOOKUP(ROUNDDOWN($DO19,-1),宝石属性!$B$25:$N$41,3,0)+VLOOKUP($DP$2,职业被动!$B$6:$M$29,COLUMNS(职业被动!$B$6:L$29),0)*$DO19,0)</f>
        <v>5</v>
      </c>
      <c r="DY19" s="9">
        <f>ROUND(属性投放!M$4+装备属性!M$4*IF($DO19&lt;10,1,ROUNDDOWN($DO19,-1))+SUM(属性投放!N$37:N$45)*$DO19+VLOOKUP($DP$2,一级属性!$E$41:$P$64,COLUMNS(一级属性!$E$41:P$64),0)*($DO19+0.25*IF($DO19&lt;10,1,ROUNDDOWN($DO19,-1)))+VLOOKUP($DP$2,宝石属性!$B$43:$M$66,COLUMNS(宝石属性!$B$43:M$66),0)*10*VLOOKUP(ROUNDDOWN($DO19,-1),宝石属性!$B$25:$N$41,2,0)*VLOOKUP(ROUNDDOWN($DO19,-1),宝石属性!$B$25:$N$41,3,0)+VLOOKUP($DP$2,职业被动!$B$6:$M$29,COLUMNS(职业被动!$B$6:M$29),0)*$DO19,0)</f>
        <v>165</v>
      </c>
      <c r="DZ19" s="48">
        <f>属性价值和能力评分!$F$9+ROUND(属性价值和能力评分!$F$38*10,0)*DO19+ROUND((SUM(装备属性!$W$9:$W$14)+属性价值和能力评分!$F$38*1.25+1.4+2.8)*IF(DO19&lt;10,1,ROUNDDOWN(DO19,-1)),0)+15*VLOOKUP(ROUNDDOWN(DO19,-1),宝石属性!$B$26:$D$41,2,0)*6*VLOOKUP(ROUNDDOWN(DO19,-1),宝石属性!$B$26:$D$41,3,0)+(属性价值和能力评分!$F$49*9+属性价值和能力评分!$F$50*2+属性价值和能力评分!$F$53*8/5)*DO19</f>
        <v>2982</v>
      </c>
      <c r="EA19" s="17"/>
      <c r="EB19" s="1">
        <v>16</v>
      </c>
      <c r="EC19" s="1">
        <f>ROUND(CC19/MAX(CE19/10,((CE19*(1+属性投放!$E$8)-CF19+属性投放!$F$8*EB19)*(1+属性投放!$G$8)*(1+属性投放!$H$8))),1)</f>
        <v>2.7</v>
      </c>
      <c r="ED19" s="1">
        <f>ROUND(CP19/MAX(CE19/10,((CE19*(1+属性投放!$E$8)-CS19+属性投放!$F$8*EB19)*(1+属性投放!$G$8)*(1+属性投放!$H$8))),1)</f>
        <v>2.6</v>
      </c>
      <c r="EE19" s="1">
        <f>ROUND(DC19/MAX(CE19/10,((CE19*(1+属性投放!$E$8)-DF19+属性投放!$F$8*EB19)*(1+属性投放!$G$8)*(1+属性投放!$H$8))),1)</f>
        <v>24.3</v>
      </c>
      <c r="EF19" s="1">
        <f>ROUND(DP19/MAX(CE19/10,((CE19*(1+属性投放!$E$8)-DS19+属性投放!$F$8*EB19)*(1+属性投放!$G$8)*(1+属性投放!$H$8))),1)</f>
        <v>5.9</v>
      </c>
      <c r="EH19" s="1">
        <f>ROUND(CC19/MAX(属性投放!$F$9*EB19,((CT19*(1+属性投放!$E$9)-CH19+属性投放!$F$9*EB19)*(1+属性投放!$G$9)*(1+属性投放!$H$9))),1)</f>
        <v>2.4</v>
      </c>
      <c r="EI19" s="1">
        <f>ROUND(CP19/MAX(属性投放!$F$9*EB19,((CT19*(1+属性投放!$E$9)-CU19+属性投放!$F$9*EB19)*(1+属性投放!$G$9)*(1+属性投放!$H$9))),1)</f>
        <v>2.9</v>
      </c>
      <c r="EJ19" s="1">
        <f>ROUND(DC19/MAX(属性投放!$F$9*EB19,((CT19*(1+属性投放!$E$9)-DH19+属性投放!$F$9*EB19)*(1+属性投放!$G$9)*(1+属性投放!$H$9))),1)</f>
        <v>2.6</v>
      </c>
      <c r="EK19" s="1">
        <f>ROUND(DP19/MAX(属性投放!$F$9*EB19,((CT19*(1+属性投放!$E$9)-DU19+属性投放!$F$9*EB19)*(1+属性投放!$G$9)*(1+属性投放!$H$9))),1)</f>
        <v>5.2</v>
      </c>
      <c r="EM19" s="1">
        <f>ROUND(CC19/((BW19*(1+属性投放!$E$10)+属性投放!$F$10*EB19)*(1+属性投放!$G$10)*(1+属性投放!$H$10)),1)</f>
        <v>6.5</v>
      </c>
      <c r="EN19" s="1">
        <f>ROUND(CP19/((BW19*(1+属性投放!$E$10)+属性投放!$F$10*EB19)*(1+属性投放!$G$10)*(1+属性投放!$H$10)),1)</f>
        <v>6.5</v>
      </c>
      <c r="EO19" s="1">
        <f>ROUND(DC19/((BW19*(1+属性投放!$E$10)+属性投放!$F$10*EB19)*(1+属性投放!$G$10)*(1+属性投放!$H$10)),1)</f>
        <v>7.5</v>
      </c>
      <c r="EP19" s="1">
        <f>ROUND(DP19/((BW19*(1+属性投放!$E$10)+属性投放!$F$10*EB19)*(1+属性投放!$G$10)*(1+属性投放!$H$10)),1)</f>
        <v>15.1</v>
      </c>
    </row>
    <row r="20" spans="2:146">
      <c r="B20" s="1">
        <v>17</v>
      </c>
      <c r="C20" s="9">
        <f>ROUND(属性投放!D$4+装备属性!D$4*IF($B20&lt;10,1,ROUNDDOWN($B20,-1))+SUM(属性投放!E$37:E$45)*$B20+VLOOKUP($C$2,一级属性!$E$41:$P$64,COLUMNS(一级属性!$E$41:G$64),0)*($B20+0.25*IF($B20&lt;10,1,ROUNDDOWN($B20,-1)))+VLOOKUP($C$2,宝石属性!$B$43:$M$66,COLUMNS(宝石属性!$B$43:D$66),0)*10*VLOOKUP(ROUNDDOWN($B20,-1),宝石属性!$B$25:$N$41,2,0)*VLOOKUP(ROUNDDOWN($B20,-1),宝石属性!$B$25:$N$41,3,0)+VLOOKUP($C$2,职业被动!$B$6:$M$29,COLUMNS(职业被动!$B$6:D$29),0)*$B20,0)</f>
        <v>911</v>
      </c>
      <c r="D20" s="9">
        <f>ROUND(属性投放!E$4+装备属性!E$4*IF($B20&lt;10,1,ROUNDDOWN($B20,-1))+SUM(属性投放!F$37:F$38)*$B20+VLOOKUP($C$2,一级属性!$E$67:$P$90,COLUMNS(一级属性!$E$67:H$90),0)*$B20+VLOOKUP($C$2,宝石属性!$B$43:$M$66,COLUMNS(宝石属性!$B$43:E$66),0)*10*VLOOKUP(ROUNDDOWN($B20,-1),宝石属性!$B$25:$N$41,2,0)*VLOOKUP(ROUNDDOWN($B20,-1),宝石属性!$B$25:$N$41,3,0)+VLOOKUP($C$2,职业被动!$B$6:$M$29,COLUMNS(职业被动!$B$6:E$29),0)*$B20,0)</f>
        <v>537</v>
      </c>
      <c r="E20" s="9">
        <f>ROUND(属性投放!F$4+装备属性!F$4*IF($B20&lt;10,1,ROUNDDOWN($B20,-1))+SUM(属性投放!G$37:G$38)*$B20+VLOOKUP($C$2,一级属性!$E$67:$P$90,COLUMNS(一级属性!$E$67:I$90),0)*$B20+VLOOKUP($C$2,宝石属性!$B$43:$M$66,COLUMNS(宝石属性!$B$43:F$66),0)*10*VLOOKUP(ROUNDDOWN($B20,-1),宝石属性!$B$25:$N$41,2,0)*VLOOKUP(ROUNDDOWN($B20,-1),宝石属性!$B$25:$N$41,3,0)+VLOOKUP($C$2,职业被动!$B$6:$M$29,COLUMNS(职业被动!$B$6:F$29),0)*$B20,0)</f>
        <v>344</v>
      </c>
      <c r="F20" s="9">
        <f>ROUND(属性投放!G$4+装备属性!G$4*IF($B20&lt;10,1,ROUNDDOWN($B20,-1))+SUM(属性投放!H$37:H$38)*$B20+VLOOKUP($C$2,一级属性!$E$67:$P$90,COLUMNS(一级属性!$E$67:J$90),0)*$B20+VLOOKUP($C$2,宝石属性!$B$43:$M$66,COLUMNS(宝石属性!$B$43:G$66),0)*10*VLOOKUP(ROUNDDOWN($B20,-1),宝石属性!$B$25:$N$41,2,0)*VLOOKUP(ROUNDDOWN($B20,-1),宝石属性!$B$25:$N$41,3,0)+VLOOKUP($C$2,职业被动!$B$6:$M$29,COLUMNS(职业被动!$B$6:G$29),0)*$B20,0)</f>
        <v>162</v>
      </c>
      <c r="G20" s="9">
        <f>ROUND(属性投放!H$4+装备属性!H$4*IF($B20&lt;10,1,ROUNDDOWN($B20,-1))+SUM(属性投放!I$37:I$38)*$B20+VLOOKUP($C$2,一级属性!$E$67:$P$90,COLUMNS(一级属性!$E$67:K$90),0)*$B20+VLOOKUP($C$2,宝石属性!$B$43:$M$66,COLUMNS(宝石属性!$B$43:H$66),0)*10*VLOOKUP(ROUNDDOWN($B20,-1),宝石属性!$B$25:$N$41,2,0)*VLOOKUP(ROUNDDOWN($B20,-1),宝石属性!$B$25:$N$41,3,0)+VLOOKUP($C$2,职业被动!$B$6:$M$29,COLUMNS(职业被动!$B$6:H$29),0)*$B20,0)</f>
        <v>155</v>
      </c>
      <c r="H20" s="9">
        <f>ROUND(属性投放!I$4+装备属性!I$4*IF($B20&lt;10,1,ROUNDDOWN($B20,-1))+SUM(属性投放!J$37:J$38)*$B20+VLOOKUP($C$2,一级属性!$E$67:$P$90,COLUMNS(一级属性!$E$67:L$90),0)*$B20+VLOOKUP($C$2,宝石属性!$B$43:$M$66,COLUMNS(宝石属性!$B$43:I$66),0)*10*VLOOKUP(ROUNDDOWN($B20,-1),宝石属性!$B$25:$N$41,2,0)*VLOOKUP(ROUNDDOWN($B20,-1),宝石属性!$B$25:$N$41,3,0)+VLOOKUP($C$2,职业被动!$B$6:$M$29,COLUMNS(职业被动!$B$6:I$29),0)*$B20,0)</f>
        <v>181</v>
      </c>
      <c r="I20" s="9">
        <f>ROUND(属性投放!J$4+装备属性!J$4*IF($B20&lt;10,1,ROUNDDOWN($B20,-1))+SUM(属性投放!K$37:K$38)*$B20+VLOOKUP($C$2,一级属性!$E$67:$P$90,COLUMNS(一级属性!$E$67:M$90),0)*$B20+VLOOKUP($C$2,宝石属性!$B$43:$M$66,COLUMNS(宝石属性!$B$43:J$66),0)*10*VLOOKUP(ROUNDDOWN($B20,-1),宝石属性!$B$25:$N$41,2,0)*VLOOKUP(ROUNDDOWN($B20,-1),宝石属性!$B$25:$N$41,3,0)+VLOOKUP($C$2,职业被动!$B$6:$M$29,COLUMNS(职业被动!$B$6:J$29),0)*$B20,0)</f>
        <v>117</v>
      </c>
      <c r="J20" s="9">
        <f>ROUND(属性投放!K$4+装备属性!K$4*IF($B20&lt;10,1,ROUNDDOWN($B20,-1))+SUM(属性投放!L$37:L$38)*$B20+VLOOKUP($C$2,一级属性!$E$67:$P$90,COLUMNS(一级属性!$E$67:N$90),0)*$B20+VLOOKUP($C$2,宝石属性!$B$43:$M$66,COLUMNS(宝石属性!$B$43:K$66),0)*10*VLOOKUP(ROUNDDOWN($B20,-1),宝石属性!$B$25:$N$41,2,0)*VLOOKUP(ROUNDDOWN($B20,-1),宝石属性!$B$25:$N$41,3,0)+VLOOKUP($C$2,职业被动!$B$6:$M$29,COLUMNS(职业被动!$B$6:K$29),0)*$B20,0)</f>
        <v>59</v>
      </c>
      <c r="K20" s="9">
        <f>ROUND(属性投放!L$4+装备属性!L$4*IF($B20&lt;10,1,ROUNDDOWN($B20,-1))+SUM(属性投放!M$37:M$38)*$B20+VLOOKUP($C$2,一级属性!$E$67:$P$90,COLUMNS(一级属性!$E$67:O$90),0)*$B20+VLOOKUP($C$2,宝石属性!$B$43:$M$66,COLUMNS(宝石属性!$B$43:L$66),0)*10*VLOOKUP(ROUNDDOWN($B20,-1),宝石属性!$B$25:$N$41,2,0)*VLOOKUP(ROUNDDOWN($B20,-1),宝石属性!$B$25:$N$41,3,0)+VLOOKUP($C$2,职业被动!$B$6:$M$29,COLUMNS(职业被动!$B$6:L$29),0)*$B20,0)</f>
        <v>5</v>
      </c>
      <c r="L20" s="9">
        <f>ROUND(属性投放!M$4+装备属性!M$4*IF($B20&lt;10,1,ROUNDDOWN($B20,-1))+SUM(属性投放!N$37:N$38)*$B20+VLOOKUP($C$2,一级属性!$E$67:$P$90,COLUMNS(一级属性!$E$67:P$90),0)*$B20+VLOOKUP($C$2,宝石属性!$B$43:$M$66,COLUMNS(宝石属性!$B$43:M$66),0)*10*VLOOKUP(ROUNDDOWN($B20,-1),宝石属性!$B$25:$N$41,2,0)*VLOOKUP(ROUNDDOWN($B20,-1),宝石属性!$B$25:$N$41,3,0)+VLOOKUP($C$2,职业被动!$B$6:$M$29,COLUMNS(职业被动!$B$6:M$29),0)*$B20,0)</f>
        <v>175</v>
      </c>
      <c r="M20" s="48">
        <f>属性价值和能力评分!$F$9+ROUND(属性价值和能力评分!$F$38*10,0)*B20+ROUND((SUM(装备属性!$W$9:$W$14)+属性价值和能力评分!$F$38*1.25+1.4+2.8)*IF(B20&lt;10,1,ROUNDDOWN(B20,-1)),0)+15*VLOOKUP(ROUNDDOWN(B20,-1),宝石属性!$B$26:$D$41,2,0)*6*VLOOKUP(ROUNDDOWN(B20,-1),宝石属性!$B$26:$D$41,3,0)+(属性价值和能力评分!$F$49*9+属性价值和能力评分!$F$50*2+属性价值和能力评分!$F$53*8/5)*B20</f>
        <v>3102</v>
      </c>
      <c r="N20" s="20"/>
      <c r="O20" s="1">
        <v>17</v>
      </c>
      <c r="P20" s="9">
        <f>ROUND(属性投放!D$4+装备属性!D$4*IF($O20&lt;10,1,ROUNDDOWN($O20,-1))+SUM(属性投放!E$37:E$45)*$O20+VLOOKUP($P$2,一级属性!$E$41:$P$64,COLUMNS(一级属性!$E$41:G$64),0)*($O20+0.25*IF($O20&lt;10,1,ROUNDDOWN($O20,-1)))+VLOOKUP($P$2,宝石属性!$B$43:$M$66,COLUMNS(宝石属性!$B$43:D$66),0)*10*VLOOKUP(ROUNDDOWN($O20,-1),宝石属性!$B$25:$N$41,2,0)*VLOOKUP(ROUNDDOWN($O20,-1),宝石属性!$B$25:$N$41,3,0)+VLOOKUP($P$2,职业被动!$B$6:$M$29,COLUMNS(职业被动!$B$6:D$29),0)*$O20,0)</f>
        <v>1149</v>
      </c>
      <c r="Q20" s="9">
        <f>ROUND(属性投放!E$4+装备属性!E$4*IF($O20&lt;10,1,ROUNDDOWN($O20,-1))+SUM(属性投放!F$37:F$45)*$O20+VLOOKUP($P$2,一级属性!$E$41:$P$64,COLUMNS(一级属性!$E$41:H$64),0)*($O20+0.25*IF($O20&lt;10,1,ROUNDDOWN($O20,-1)))+VLOOKUP($P$2,宝石属性!$B$43:$M$66,COLUMNS(宝石属性!$B$43:E$66),0)*10*VLOOKUP(ROUNDDOWN($O20,-1),宝石属性!$B$25:$N$41,2,0)*VLOOKUP(ROUNDDOWN($O20,-1),宝石属性!$B$25:$N$41,3,0)+VLOOKUP($P$2,职业被动!$B$6:$M$29,COLUMNS(职业被动!$B$6:E$29),0)*$O20,0)</f>
        <v>830</v>
      </c>
      <c r="R20" s="9">
        <f>ROUND(属性投放!F$4+装备属性!F$4*IF($O20&lt;10,1,ROUNDDOWN($O20,-1))+SUM(属性投放!G$37:G$45)*$O20+VLOOKUP($P$2,一级属性!$E$41:$P$64,COLUMNS(一级属性!$E$41:I$64),0)*($O20+0.25*IF($O20&lt;10,1,ROUNDDOWN($O20,-1)))+VLOOKUP($P$2,宝石属性!$B$43:$M$66,COLUMNS(宝石属性!$B$43:F$66),0)*10*VLOOKUP(ROUNDDOWN($O20,-1),宝石属性!$B$25:$N$41,2,0)*VLOOKUP(ROUNDDOWN($O20,-1),宝石属性!$B$25:$N$41,3,0)+VLOOKUP($P$2,职业被动!$B$6:$M$29,COLUMNS(职业被动!$B$6:F$29),0)*$O20,0)</f>
        <v>216</v>
      </c>
      <c r="S20" s="9">
        <f>ROUND(属性投放!G$4+装备属性!G$4*IF($O20&lt;10,1,ROUNDDOWN($O20,-1))+SUM(属性投放!H$37:H$45)*$O20+VLOOKUP($P$2,一级属性!$E$41:$P$64,COLUMNS(一级属性!$E$41:J$64),0)*($O20+0.25*IF($O20&lt;10,1,ROUNDDOWN($O20,-1)))+VLOOKUP($P$2,宝石属性!$B$43:$M$66,COLUMNS(宝石属性!$B$43:G$66),0)*10*VLOOKUP(ROUNDDOWN($O20,-1),宝石属性!$B$25:$N$41,2,0)*VLOOKUP(ROUNDDOWN($O20,-1),宝石属性!$B$25:$N$41,3,0)+VLOOKUP($P$2,职业被动!$B$6:$M$29,COLUMNS(职业被动!$B$6:G$29),0)*$O20,0)</f>
        <v>145</v>
      </c>
      <c r="T20" s="9">
        <f>ROUND(属性投放!H$4+装备属性!H$4*IF($O20&lt;10,1,ROUNDDOWN($O20,-1))+SUM(属性投放!I$37:I$45)*$O20+VLOOKUP($P$2,一级属性!$E$41:$P$64,COLUMNS(一级属性!$E$41:K$64),0)*($O20+0.25*IF($O20&lt;10,1,ROUNDDOWN($O20,-1)))+VLOOKUP($P$2,宝石属性!$B$43:$M$66,COLUMNS(宝石属性!$B$43:H$66),0)*10*VLOOKUP(ROUNDDOWN($O20,-1),宝石属性!$B$25:$N$41,2,0)*VLOOKUP(ROUNDDOWN($O20,-1),宝石属性!$B$25:$N$41,3,0)+VLOOKUP($P$2,职业被动!$B$6:$M$29,COLUMNS(职业被动!$B$6:H$29),0)*$O20,0)</f>
        <v>231</v>
      </c>
      <c r="U20" s="9">
        <f>ROUND(属性投放!I$4+装备属性!I$4*IF($O20&lt;10,1,ROUNDDOWN($O20,-1))+SUM(属性投放!J$37:J$45)*$O20+VLOOKUP($P$2,一级属性!$E$41:$P$64,COLUMNS(一级属性!$E$41:L$64),0)*($O20+0.25*IF($O20&lt;10,1,ROUNDDOWN($O20,-1)))+VLOOKUP($P$2,宝石属性!$B$43:$M$66,COLUMNS(宝石属性!$B$43:I$66),0)*10*VLOOKUP(ROUNDDOWN($O20,-1),宝石属性!$B$25:$N$41,2,0)*VLOOKUP(ROUNDDOWN($O20,-1),宝石属性!$B$25:$N$41,3,0)+VLOOKUP($P$2,职业被动!$B$6:$M$29,COLUMNS(职业被动!$B$6:I$29),0)*$O20,0)</f>
        <v>188</v>
      </c>
      <c r="V20" s="9">
        <f>ROUND(属性投放!J$4+装备属性!J$4*IF($O20&lt;10,1,ROUNDDOWN($O20,-1))+SUM(属性投放!K$37:K$45)*$O20+VLOOKUP($P$2,一级属性!$E$41:$P$64,COLUMNS(一级属性!$E$41:M$64),0)*($O20+0.25*IF($O20&lt;10,1,ROUNDDOWN($O20,-1)))+VLOOKUP($P$2,宝石属性!$B$43:$M$66,COLUMNS(宝石属性!$B$43:J$66),0)*10*VLOOKUP(ROUNDDOWN($O20,-1),宝石属性!$B$25:$N$41,2,0)*VLOOKUP(ROUNDDOWN($O20,-1),宝石属性!$B$25:$N$41,3,0)+VLOOKUP($P$2,职业被动!$B$6:$M$29,COLUMNS(职业被动!$B$6:J$29),0)*$O20,0)</f>
        <v>129</v>
      </c>
      <c r="W20" s="9">
        <f>ROUND(属性投放!K$4+装备属性!K$4*IF($O20&lt;10,1,ROUNDDOWN($O20,-1))+SUM(属性投放!L$37:L$45)*$O20+VLOOKUP($P$2,一级属性!$E$41:$P$64,COLUMNS(一级属性!$E$41:N$64),0)*($O20+0.25*IF($O20&lt;10,1,ROUNDDOWN($O20,-1)))+VLOOKUP($P$2,宝石属性!$B$43:$M$66,COLUMNS(宝石属性!$B$43:K$66),0)*10*VLOOKUP(ROUNDDOWN($O20,-1),宝石属性!$B$25:$N$41,2,0)*VLOOKUP(ROUNDDOWN($O20,-1),宝石属性!$B$25:$N$41,3,0)+VLOOKUP($P$2,职业被动!$B$6:$M$29,COLUMNS(职业被动!$B$6:K$29),0)*$O20,0)</f>
        <v>59</v>
      </c>
      <c r="X20" s="9">
        <f>ROUND(属性投放!L$4+装备属性!L$4*IF($O20&lt;10,1,ROUNDDOWN($O20,-1))+SUM(属性投放!M$37:M$45)*$O20+VLOOKUP($P$2,一级属性!$E$41:$P$64,COLUMNS(一级属性!$E$41:O$64),0)*($O20+0.25*IF($O20&lt;10,1,ROUNDDOWN($O20,-1)))+VLOOKUP($P$2,宝石属性!$B$43:$M$66,COLUMNS(宝石属性!$B$43:L$66),0)*10*VLOOKUP(ROUNDDOWN($O20,-1),宝石属性!$B$25:$N$41,2,0)*VLOOKUP(ROUNDDOWN($O20,-1),宝石属性!$B$25:$N$41,3,0)+VLOOKUP($P$2,职业被动!$B$6:$M$29,COLUMNS(职业被动!$B$6:L$29),0)*$O20,0)</f>
        <v>5</v>
      </c>
      <c r="Y20" s="9">
        <f>ROUND(属性投放!M$4+装备属性!M$4*IF($O20&lt;10,1,ROUNDDOWN($O20,-1))+SUM(属性投放!N$37:N$45)*$O20+VLOOKUP($P$2,一级属性!$E$41:$P$64,COLUMNS(一级属性!$E$41:P$64),0)*($O20+0.25*IF($O20&lt;10,1,ROUNDDOWN($O20,-1)))+VLOOKUP($P$2,宝石属性!$B$43:$M$66,COLUMNS(宝石属性!$B$43:M$66),0)*10*VLOOKUP(ROUNDDOWN($O20,-1),宝石属性!$B$25:$N$41,2,0)*VLOOKUP(ROUNDDOWN($O20,-1),宝石属性!$B$25:$N$41,3,0)+VLOOKUP($P$2,职业被动!$B$6:$M$29,COLUMNS(职业被动!$B$6:M$29),0)*$O20,0)</f>
        <v>175</v>
      </c>
      <c r="Z20" s="48">
        <f>属性价值和能力评分!$F$9+ROUND(属性价值和能力评分!$F$38*10,0)*O20+ROUND((SUM(装备属性!$W$9:$W$14)+属性价值和能力评分!$F$38*1.25+1.4+2.8)*IF(O20&lt;10,1,ROUNDDOWN(O20,-1)),0)+15*VLOOKUP(ROUNDDOWN(O20,-1),宝石属性!$B$26:$D$41,2,0)*6*VLOOKUP(ROUNDDOWN(O20,-1),宝石属性!$B$26:$D$41,3,0)+(属性价值和能力评分!$F$49*9+属性价值和能力评分!$F$50*2+属性价值和能力评分!$F$53*8/5)*O20</f>
        <v>3102</v>
      </c>
      <c r="AB20" s="1">
        <v>17</v>
      </c>
      <c r="AC20" s="9">
        <f>ROUND(属性投放!D$4+装备属性!D$4*IF($AB20&lt;10,1,ROUNDDOWN($AB20,-1))+SUM(属性投放!E$37:E$45)*$AB20+VLOOKUP($AC$2,一级属性!$E$41:$P$64,COLUMNS(一级属性!$E$41:G$64),0)*($AB20+0.25*IF($AB20&lt;10,1,ROUNDDOWN($AB20,-1)))+VLOOKUP($AC$2,宝石属性!$B$43:$M$66,COLUMNS(宝石属性!$B$43:D$66),0)*10*VLOOKUP(ROUNDDOWN($AB20,-1),宝石属性!$B$25:$N$41,2,0)*VLOOKUP(ROUNDDOWN($AB20,-1),宝石属性!$B$25:$N$41,3,0)+VLOOKUP($AC$2,职业被动!$B$6:$M$29,COLUMNS(职业被动!$B$6:D$29),0)*$AB20,0)</f>
        <v>1030</v>
      </c>
      <c r="AD20" s="9">
        <f>ROUND(属性投放!E$4+装备属性!E$4*IF($AB20&lt;10,1,ROUNDDOWN($AB20,-1))+SUM(属性投放!F$37:F$45)*$AB20+VLOOKUP($AC$2,一级属性!$E$41:$P$64,COLUMNS(一级属性!$E$41:H$64),0)*($AB20+0.25*IF($AB20&lt;10,1,ROUNDDOWN($AB20,-1)))+VLOOKUP($AC$2,宝石属性!$B$43:$M$66,COLUMNS(宝石属性!$B$43:E$66),0)*10*VLOOKUP(ROUNDDOWN($AB20,-1),宝石属性!$B$25:$N$41,2,0)*VLOOKUP(ROUNDDOWN($AB20,-1),宝石属性!$B$25:$N$41,3,0)+VLOOKUP($AC$2,职业被动!$B$6:$M$29,COLUMNS(职业被动!$B$6:E$29),0)*$AB20,0)</f>
        <v>537</v>
      </c>
      <c r="AE20" s="9">
        <f>ROUND(属性投放!F$4+装备属性!F$4*IF($AB20&lt;10,1,ROUNDDOWN($AB20,-1))+SUM(属性投放!G$37:G$45)*$AB20+VLOOKUP($AC$2,一级属性!$E$41:$P$64,COLUMNS(一级属性!$E$41:I$64),0)*($AB20+0.25*IF($AB20&lt;10,1,ROUNDDOWN($AB20,-1)))+VLOOKUP($AC$2,宝石属性!$B$43:$M$66,COLUMNS(宝石属性!$B$43:F$66),0)*10*VLOOKUP(ROUNDDOWN($AB20,-1),宝石属性!$B$25:$N$41,2,0)*VLOOKUP(ROUNDDOWN($AB20,-1),宝石属性!$B$25:$N$41,3,0)+VLOOKUP($AC$2,职业被动!$B$6:$M$29,COLUMNS(职业被动!$B$6:F$29),0)*$AB20,0)</f>
        <v>294</v>
      </c>
      <c r="AF20" s="9">
        <f>ROUND(属性投放!G$4+装备属性!G$4*IF($AB20&lt;10,1,ROUNDDOWN($AB20,-1))+SUM(属性投放!H$37:H$45)*$AB20+VLOOKUP($AC$2,一级属性!$E$41:$P$64,COLUMNS(一级属性!$E$41:J$64),0)*($AB20+0.25*IF($AB20&lt;10,1,ROUNDDOWN($AB20,-1)))+VLOOKUP($AC$2,宝石属性!$B$43:$M$66,COLUMNS(宝石属性!$B$43:G$66),0)*10*VLOOKUP(ROUNDDOWN($AB20,-1),宝石属性!$B$25:$N$41,2,0)*VLOOKUP(ROUNDDOWN($AB20,-1),宝石属性!$B$25:$N$41,3,0)+VLOOKUP($AC$2,职业被动!$B$6:$M$29,COLUMNS(职业被动!$B$6:G$29),0)*$AB20,0)</f>
        <v>179</v>
      </c>
      <c r="AG20" s="9">
        <f>ROUND(属性投放!H$4+装备属性!H$4*IF($AB20&lt;10,1,ROUNDDOWN($AB20,-1))+SUM(属性投放!I$37:I$45)*$AB20+VLOOKUP($AC$2,一级属性!$E$41:$P$64,COLUMNS(一级属性!$E$41:K$64),0)*($AB20+0.25*IF($AB20&lt;10,1,ROUNDDOWN($AB20,-1)))+VLOOKUP($AC$2,宝石属性!$B$43:$M$66,COLUMNS(宝石属性!$B$43:H$66),0)*10*VLOOKUP(ROUNDDOWN($AB20,-1),宝石属性!$B$25:$N$41,2,0)*VLOOKUP(ROUNDDOWN($AB20,-1),宝石属性!$B$25:$N$41,3,0)+VLOOKUP($AC$2,职业被动!$B$6:$M$29,COLUMNS(职业被动!$B$6:H$29),0)*$AB20,0)</f>
        <v>155</v>
      </c>
      <c r="AH20" s="9">
        <f>ROUND(属性投放!I$4+装备属性!I$4*IF($AB20&lt;10,1,ROUNDDOWN($AB20,-1))+SUM(属性投放!J$37:J$45)*$AB20+VLOOKUP($AC$2,一级属性!$E$41:$P$64,COLUMNS(一级属性!$E$41:L$64),0)*($AB20+0.25*IF($AB20&lt;10,1,ROUNDDOWN($AB20,-1)))+VLOOKUP($AC$2,宝石属性!$B$43:$M$66,COLUMNS(宝石属性!$B$43:I$66),0)*10*VLOOKUP(ROUNDDOWN($AB20,-1),宝石属性!$B$25:$N$41,2,0)*VLOOKUP(ROUNDDOWN($AB20,-1),宝石属性!$B$25:$N$41,3,0)+VLOOKUP($AC$2,职业被动!$B$6:$M$29,COLUMNS(职业被动!$B$6:I$29),0)*$AB20,0)</f>
        <v>176</v>
      </c>
      <c r="AI20" s="9">
        <f>ROUND(属性投放!J$4+装备属性!J$4*IF($AB20&lt;10,1,ROUNDDOWN($AB20,-1))+SUM(属性投放!K$37:K$45)*$AB20+VLOOKUP($AC$2,一级属性!$E$41:$P$64,COLUMNS(一级属性!$E$41:M$64),0)*($AB20+0.25*IF($AB20&lt;10,1,ROUNDDOWN($AB20,-1)))+VLOOKUP($AC$2,宝石属性!$B$43:$M$66,COLUMNS(宝石属性!$B$43:J$66),0)*10*VLOOKUP(ROUNDDOWN($AB20,-1),宝石属性!$B$25:$N$41,2,0)*VLOOKUP(ROUNDDOWN($AB20,-1),宝石属性!$B$25:$N$41,3,0)+VLOOKUP($AC$2,职业被动!$B$6:$M$29,COLUMNS(职业被动!$B$6:J$29),0)*$AB20,0)</f>
        <v>115</v>
      </c>
      <c r="AJ20" s="9">
        <f>ROUND(属性投放!K$4+装备属性!K$4*IF($AB20&lt;10,1,ROUNDDOWN($AB20,-1))+SUM(属性投放!L$37:L$45)*$AB20+VLOOKUP($AC$2,一级属性!$E$41:$P$64,COLUMNS(一级属性!$E$41:N$64),0)*($AB20+0.25*IF($AB20&lt;10,1,ROUNDDOWN($AB20,-1)))+VLOOKUP($AC$2,宝石属性!$B$43:$M$66,COLUMNS(宝石属性!$B$43:K$66),0)*10*VLOOKUP(ROUNDDOWN($AB20,-1),宝石属性!$B$25:$N$41,2,0)*VLOOKUP(ROUNDDOWN($AB20,-1),宝石属性!$B$25:$N$41,3,0)+VLOOKUP($AC$2,职业被动!$B$6:$M$29,COLUMNS(职业被动!$B$6:K$29),0)*$AB20,0)</f>
        <v>59</v>
      </c>
      <c r="AK20" s="9">
        <f>ROUND(属性投放!L$4+装备属性!L$4*IF($AB20&lt;10,1,ROUNDDOWN($AB20,-1))+SUM(属性投放!M$37:M$45)*$AB20+VLOOKUP($AC$2,一级属性!$E$41:$P$64,COLUMNS(一级属性!$E$41:O$64),0)*($AB20+0.25*IF($AB20&lt;10,1,ROUNDDOWN($AB20,-1)))+VLOOKUP($AC$2,宝石属性!$B$43:$M$66,COLUMNS(宝石属性!$B$43:L$66),0)*10*VLOOKUP(ROUNDDOWN($AB20,-1),宝石属性!$B$25:$N$41,2,0)*VLOOKUP(ROUNDDOWN($AB20,-1),宝石属性!$B$25:$N$41,3,0)+VLOOKUP($AC$2,职业被动!$B$6:$M$29,COLUMNS(职业被动!$B$6:L$29),0)*$AB20,0)</f>
        <v>5</v>
      </c>
      <c r="AL20" s="9">
        <f>ROUND(属性投放!M$4+装备属性!M$4*IF($AB20&lt;10,1,ROUNDDOWN($AB20,-1))+SUM(属性投放!N$37:N$45)*$AB20+VLOOKUP($AC$2,一级属性!$E$41:$P$64,COLUMNS(一级属性!$E$41:P$64),0)*($AB20+0.25*IF($AB20&lt;10,1,ROUNDDOWN($AB20,-1)))+VLOOKUP($AC$2,宝石属性!$B$43:$M$66,COLUMNS(宝石属性!$B$43:M$66),0)*10*VLOOKUP(ROUNDDOWN($AB20,-1),宝石属性!$B$25:$N$41,2,0)*VLOOKUP(ROUNDDOWN($AB20,-1),宝石属性!$B$25:$N$41,3,0)+VLOOKUP($AC$2,职业被动!$B$6:$M$29,COLUMNS(职业被动!$B$6:M$29),0)*$AB20,0)</f>
        <v>175</v>
      </c>
      <c r="AM20" s="48">
        <f>属性价值和能力评分!$F$9+ROUND(属性价值和能力评分!$F$38*10,0)*AB20+ROUND((SUM(装备属性!$W$9:$W$14)+属性价值和能力评分!$F$38*1.25+1.4+2.8)*IF(AB20&lt;10,1,ROUNDDOWN(AB20,-1)),0)+15*VLOOKUP(ROUNDDOWN(AB20,-1),宝石属性!$B$26:$D$41,2,0)*6*VLOOKUP(ROUNDDOWN(AB20,-1),宝石属性!$B$26:$D$41,3,0)+(属性价值和能力评分!$F$49*9+属性价值和能力评分!$F$50*2+属性价值和能力评分!$F$53*8/5)*AB20</f>
        <v>3102</v>
      </c>
      <c r="AO20" s="1">
        <v>17</v>
      </c>
      <c r="AP20" s="9">
        <f>ROUND(属性投放!D$4+装备属性!D$4*IF($AO20&lt;10,1,ROUNDDOWN($AO20,-1))+SUM(属性投放!E$37:E$45)*$AO20+VLOOKUP($AP$2,一级属性!$E$41:$P$64,COLUMNS(一级属性!$E$41:G$64),0)*($AO20+0.25*IF($AO20&lt;10,1,ROUNDDOWN($AO20,-1)))+VLOOKUP($AP$2,宝石属性!$B$43:$M$66,COLUMNS(宝石属性!$B$43:D$66),0)*10*VLOOKUP(ROUNDDOWN($AO20,-1),宝石属性!$B$25:$N$41,2,0)*VLOOKUP(ROUNDDOWN($AO20,-1),宝石属性!$B$25:$N$41,3,0)+VLOOKUP($AP$2,职业被动!$B$6:$M$29,COLUMNS(职业被动!$B$6:D$29),0)*$AO20,0)</f>
        <v>1030</v>
      </c>
      <c r="AQ20" s="9">
        <f>ROUND(属性投放!E$4+装备属性!E$4*IF($AO20&lt;10,1,ROUNDDOWN($AO20,-1))+SUM(属性投放!F$37:F$45)*$AO20+VLOOKUP($AP$2,一级属性!$E$41:$P$64,COLUMNS(一级属性!$E$41:H$64),0)*($AO20+0.25*IF($AO20&lt;10,1,ROUNDDOWN($AO20,-1)))+VLOOKUP($AP$2,宝石属性!$B$43:$M$66,COLUMNS(宝石属性!$B$43:E$66),0)*10*VLOOKUP(ROUNDDOWN($AO20,-1),宝石属性!$B$25:$N$41,2,0)*VLOOKUP(ROUNDDOWN($AO20,-1),宝石属性!$B$25:$N$41,3,0)+VLOOKUP($AP$2,职业被动!$B$6:$M$29,COLUMNS(职业被动!$B$6:E$29),0)*$AO20,0)</f>
        <v>830</v>
      </c>
      <c r="AR20" s="9">
        <f>ROUND(属性投放!F$4+装备属性!F$4*IF($AO20&lt;10,1,ROUNDDOWN($AO20,-1))+SUM(属性投放!G$37:G$45)*$AO20+VLOOKUP($AP$2,一级属性!$E$41:$P$64,COLUMNS(一级属性!$E$41:I$64),0)*($AO20+0.25*IF($AO20&lt;10,1,ROUNDDOWN($AO20,-1)))+VLOOKUP($AP$2,宝石属性!$B$43:$M$66,COLUMNS(宝石属性!$B$43:F$66),0)*10*VLOOKUP(ROUNDDOWN($AO20,-1),宝石属性!$B$25:$N$41,2,0)*VLOOKUP(ROUNDDOWN($AO20,-1),宝石属性!$B$25:$N$41,3,0)+VLOOKUP($AP$2,职业被动!$B$6:$M$29,COLUMNS(职业被动!$B$6:F$29),0)*$AO20,0)</f>
        <v>216</v>
      </c>
      <c r="AS20" s="9">
        <f>ROUND(属性投放!G$4+装备属性!G$4*IF($AO20&lt;10,1,ROUNDDOWN($AO20,-1))+SUM(属性投放!H$37:H$45)*$AO20+VLOOKUP($AP$2,一级属性!$E$41:$P$64,COLUMNS(一级属性!$E$41:J$64),0)*($AO20+0.25*IF($AO20&lt;10,1,ROUNDDOWN($AO20,-1)))+VLOOKUP($AP$2,宝石属性!$B$43:$M$66,COLUMNS(宝石属性!$B$43:G$66),0)*10*VLOOKUP(ROUNDDOWN($AO20,-1),宝石属性!$B$25:$N$41,2,0)*VLOOKUP(ROUNDDOWN($AO20,-1),宝石属性!$B$25:$N$41,3,0)+VLOOKUP($AP$2,职业被动!$B$6:$M$29,COLUMNS(职业被动!$B$6:G$29),0)*$AO20,0)</f>
        <v>145</v>
      </c>
      <c r="AT20" s="9">
        <f>ROUND(属性投放!H$4+装备属性!H$4*IF($AO20&lt;10,1,ROUNDDOWN($AO20,-1))+SUM(属性投放!I$37:I$45)*$AO20+VLOOKUP($AP$2,一级属性!$E$41:$P$64,COLUMNS(一级属性!$E$41:K$64),0)*($AO20+0.25*IF($AO20&lt;10,1,ROUNDDOWN($AO20,-1)))+VLOOKUP($AP$2,宝石属性!$B$43:$M$66,COLUMNS(宝石属性!$B$43:H$66),0)*10*VLOOKUP(ROUNDDOWN($AO20,-1),宝石属性!$B$25:$N$41,2,0)*VLOOKUP(ROUNDDOWN($AO20,-1),宝石属性!$B$25:$N$41,3,0)+VLOOKUP($AP$2,职业被动!$B$6:$M$29,COLUMNS(职业被动!$B$6:H$29),0)*$AO20,0)</f>
        <v>214</v>
      </c>
      <c r="AU20" s="9">
        <f>ROUND(属性投放!I$4+装备属性!I$4*IF($AO20&lt;10,1,ROUNDDOWN($AO20,-1))+SUM(属性投放!J$37:J$45)*$AO20+VLOOKUP($AP$2,一级属性!$E$41:$P$64,COLUMNS(一级属性!$E$41:L$64),0)*($AO20+0.25*IF($AO20&lt;10,1,ROUNDDOWN($AO20,-1)))+VLOOKUP($AP$2,宝石属性!$B$43:$M$66,COLUMNS(宝石属性!$B$43:I$66),0)*10*VLOOKUP(ROUNDDOWN($AO20,-1),宝石属性!$B$25:$N$41,2,0)*VLOOKUP(ROUNDDOWN($AO20,-1),宝石属性!$B$25:$N$41,3,0)+VLOOKUP($AP$2,职业被动!$B$6:$M$29,COLUMNS(职业被动!$B$6:I$29),0)*$AO20,0)</f>
        <v>188</v>
      </c>
      <c r="AV20" s="9">
        <f>ROUND(属性投放!J$4+装备属性!J$4*IF($AO20&lt;10,1,ROUNDDOWN($AO20,-1))+SUM(属性投放!K$37:K$45)*$AO20+VLOOKUP($AP$2,一级属性!$E$41:$P$64,COLUMNS(一级属性!$E$41:M$64),0)*($AO20+0.25*IF($AO20&lt;10,1,ROUNDDOWN($AO20,-1)))+VLOOKUP($AP$2,宝石属性!$B$43:$M$66,COLUMNS(宝石属性!$B$43:J$66),0)*10*VLOOKUP(ROUNDDOWN($AO20,-1),宝石属性!$B$25:$N$41,2,0)*VLOOKUP(ROUNDDOWN($AO20,-1),宝石属性!$B$25:$N$41,3,0)+VLOOKUP($AP$2,职业被动!$B$6:$M$29,COLUMNS(职业被动!$B$6:J$29),0)*$AO20,0)</f>
        <v>129</v>
      </c>
      <c r="AW20" s="9">
        <f>ROUND(属性投放!K$4+装备属性!K$4*IF($AO20&lt;10,1,ROUNDDOWN($AO20,-1))+SUM(属性投放!L$37:L$45)*$AO20+VLOOKUP($AP$2,一级属性!$E$41:$P$64,COLUMNS(一级属性!$E$41:N$64),0)*($AO20+0.25*IF($AO20&lt;10,1,ROUNDDOWN($AO20,-1)))+VLOOKUP($AP$2,宝石属性!$B$43:$M$66,COLUMNS(宝石属性!$B$43:K$66),0)*10*VLOOKUP(ROUNDDOWN($AO20,-1),宝石属性!$B$25:$N$41,2,0)*VLOOKUP(ROUNDDOWN($AO20,-1),宝石属性!$B$25:$N$41,3,0)+VLOOKUP($AP$2,职业被动!$B$6:$M$29,COLUMNS(职业被动!$B$6:K$29),0)*$AO20,0)</f>
        <v>59</v>
      </c>
      <c r="AX20" s="9">
        <f>ROUND(属性投放!L$4+装备属性!L$4*IF($AO20&lt;10,1,ROUNDDOWN($AO20,-1))+SUM(属性投放!M$37:M$45)*$AO20+VLOOKUP($AP$2,一级属性!$E$41:$P$64,COLUMNS(一级属性!$E$41:O$64),0)*($AO20+0.25*IF($AO20&lt;10,1,ROUNDDOWN($AO20,-1)))+VLOOKUP($AP$2,宝石属性!$B$43:$M$66,COLUMNS(宝石属性!$B$43:L$66),0)*10*VLOOKUP(ROUNDDOWN($AO20,-1),宝石属性!$B$25:$N$41,2,0)*VLOOKUP(ROUNDDOWN($AO20,-1),宝石属性!$B$25:$N$41,3,0)+VLOOKUP($AP$2,职业被动!$B$6:$M$29,COLUMNS(职业被动!$B$6:L$29),0)*$AO20,0)</f>
        <v>175</v>
      </c>
      <c r="AY20" s="9">
        <f>ROUND(属性投放!M$4+装备属性!M$4*IF($AO20&lt;10,1,ROUNDDOWN($AO20,-1))+SUM(属性投放!N$37:N$45)*$AO20+VLOOKUP($AP$2,一级属性!$E$41:$P$64,COLUMNS(一级属性!$E$41:P$64),0)*($AO20+0.25*IF($AO20&lt;10,1,ROUNDDOWN($AO20,-1)))+VLOOKUP($AP$2,宝石属性!$B$43:$M$66,COLUMNS(宝石属性!$B$43:M$66),0)*10*VLOOKUP(ROUNDDOWN($AO20,-1),宝石属性!$B$25:$N$41,2,0)*VLOOKUP(ROUNDDOWN($AO20,-1),宝石属性!$B$25:$N$41,3,0)+VLOOKUP($AP$2,职业被动!$B$6:$M$29,COLUMNS(职业被动!$B$6:M$29),0)*$AO20,0)</f>
        <v>175</v>
      </c>
      <c r="AZ20" s="48">
        <f>属性价值和能力评分!$F$9+ROUND(属性价值和能力评分!$F$38*10,0)*AO20+ROUND((SUM(装备属性!$W$9:$W$14)+属性价值和能力评分!$F$38*1.25+1.4+2.8)*IF(AO20&lt;10,1,ROUNDDOWN(AO20,-1)),0)+15*VLOOKUP(ROUNDDOWN(AO20,-1),宝石属性!$B$26:$D$41,2,0)*6*VLOOKUP(ROUNDDOWN(AO20,-1),宝石属性!$B$26:$D$41,3,0)+(属性价值和能力评分!$F$49*9+属性价值和能力评分!$F$50*2+属性价值和能力评分!$F$53*8/5)*AO20</f>
        <v>3102</v>
      </c>
      <c r="BB20" s="1">
        <v>17</v>
      </c>
      <c r="BC20" s="9">
        <f>ROUND(属性投放!D$4+装备属性!D$4*IF($BB20&lt;10,1,ROUNDDOWN($BB20,-1))+SUM(属性投放!E$37:E$45)*$BB20+VLOOKUP($BC$2,一级属性!$E$41:$P$64,COLUMNS(一级属性!$E$41:G$64),0)*($BB20+0.25*IF($BB20&lt;10,1,ROUNDDOWN($BB20,-1)))+VLOOKUP($BC$2,宝石属性!$B$43:$M$66,COLUMNS(宝石属性!$B$43:D$66),0)*10*VLOOKUP(ROUNDDOWN($BB20,-1),宝石属性!$B$25:$N$41,2,0)*VLOOKUP(ROUNDDOWN($BB20,-1),宝石属性!$B$25:$N$41,3,0)+VLOOKUP($BC$2,职业被动!$B$6:$M$29,COLUMNS(职业被动!$B$6:D$29),0)*$BB20,0)</f>
        <v>911</v>
      </c>
      <c r="BD20" s="9">
        <f>ROUND(属性投放!E$4+装备属性!E$4*IF($BB20&lt;10,1,ROUNDDOWN($BB20,-1))+SUM(属性投放!F$37:F$45)*$BB20+VLOOKUP($BC$2,一级属性!$E$41:$P$64,COLUMNS(一级属性!$E$41:H$64),0)*($BB20+0.25*IF($BB20&lt;10,1,ROUNDDOWN($BB20,-1)))+VLOOKUP($BC$2,宝石属性!$B$43:$M$66,COLUMNS(宝石属性!$B$43:E$66),0)*10*VLOOKUP(ROUNDDOWN($BB20,-1),宝石属性!$B$25:$N$41,2,0)*VLOOKUP(ROUNDDOWN($BB20,-1),宝石属性!$B$25:$N$41,3,0)+VLOOKUP($BC$2,职业被动!$B$6:$M$29,COLUMNS(职业被动!$B$6:E$29),0)*$BB20,0)</f>
        <v>927</v>
      </c>
      <c r="BE20" s="9">
        <f>ROUND(属性投放!F$4+装备属性!F$4*IF($BB20&lt;10,1,ROUNDDOWN($BB20,-1))+SUM(属性投放!G$37:G$45)*$BB20+VLOOKUP($BC$2,一级属性!$E$41:$P$64,COLUMNS(一级属性!$E$41:I$64),0)*($BB20+0.25*IF($BB20&lt;10,1,ROUNDDOWN($BB20,-1)))+VLOOKUP($BC$2,宝石属性!$B$43:$M$66,COLUMNS(宝石属性!$B$43:F$66),0)*10*VLOOKUP(ROUNDDOWN($BB20,-1),宝石属性!$B$25:$N$41,2,0)*VLOOKUP(ROUNDDOWN($BB20,-1),宝石属性!$B$25:$N$41,3,0)+VLOOKUP($BC$2,职业被动!$B$6:$M$29,COLUMNS(职业被动!$B$6:F$29),0)*$BB20,0)</f>
        <v>216</v>
      </c>
      <c r="BF20" s="9">
        <f>ROUND(属性投放!G$4+装备属性!G$4*IF($BB20&lt;10,1,ROUNDDOWN($BB20,-1))+SUM(属性投放!H$37:H$45)*$BB20+VLOOKUP($BC$2,一级属性!$E$41:$P$64,COLUMNS(一级属性!$E$41:J$64),0)*($BB20+0.25*IF($BB20&lt;10,1,ROUNDDOWN($BB20,-1)))+VLOOKUP($BC$2,宝石属性!$B$43:$M$66,COLUMNS(宝石属性!$B$43:G$66),0)*10*VLOOKUP(ROUNDDOWN($BB20,-1),宝石属性!$B$25:$N$41,2,0)*VLOOKUP(ROUNDDOWN($BB20,-1),宝石属性!$B$25:$N$41,3,0)+VLOOKUP($BC$2,职业被动!$B$6:$M$29,COLUMNS(职业被动!$B$6:G$29),0)*$BB20,0)</f>
        <v>145</v>
      </c>
      <c r="BG20" s="9">
        <f>ROUND(属性投放!H$4+装备属性!H$4*IF($BB20&lt;10,1,ROUNDDOWN($BB20,-1))+SUM(属性投放!I$37:I$45)*$BB20+VLOOKUP($BC$2,一级属性!$E$41:$P$64,COLUMNS(一级属性!$E$41:K$64),0)*($BB20+0.25*IF($BB20&lt;10,1,ROUNDDOWN($BB20,-1)))+VLOOKUP($BC$2,宝石属性!$B$43:$M$66,COLUMNS(宝石属性!$B$43:H$66),0)*10*VLOOKUP(ROUNDDOWN($BB20,-1),宝石属性!$B$25:$N$41,2,0)*VLOOKUP(ROUNDDOWN($BB20,-1),宝石属性!$B$25:$N$41,3,0)+VLOOKUP($BC$2,职业被动!$B$6:$M$29,COLUMNS(职业被动!$B$6:H$29),0)*$BB20,0)</f>
        <v>267</v>
      </c>
      <c r="BH20" s="9">
        <f>ROUND(属性投放!I$4+装备属性!I$4*IF($BB20&lt;10,1,ROUNDDOWN($BB20,-1))+SUM(属性投放!J$37:J$45)*$BB20+VLOOKUP($BC$2,一级属性!$E$41:$P$64,COLUMNS(一级属性!$E$41:L$64),0)*($BB20+0.25*IF($BB20&lt;10,1,ROUNDDOWN($BB20,-1)))+VLOOKUP($BC$2,宝石属性!$B$43:$M$66,COLUMNS(宝石属性!$B$43:I$66),0)*10*VLOOKUP(ROUNDDOWN($BB20,-1),宝石属性!$B$25:$N$41,2,0)*VLOOKUP(ROUNDDOWN($BB20,-1),宝石属性!$B$25:$N$41,3,0)+VLOOKUP($BC$2,职业被动!$B$6:$M$29,COLUMNS(职业被动!$B$6:I$29),0)*$BB20,0)</f>
        <v>225</v>
      </c>
      <c r="BI20" s="9">
        <f>ROUND(属性投放!J$4+装备属性!J$4*IF($BB20&lt;10,1,ROUNDDOWN($BB20,-1))+SUM(属性投放!K$37:K$45)*$BB20+VLOOKUP($BC$2,一级属性!$E$41:$P$64,COLUMNS(一级属性!$E$41:M$64),0)*($BB20+0.25*IF($BB20&lt;10,1,ROUNDDOWN($BB20,-1)))+VLOOKUP($BC$2,宝石属性!$B$43:$M$66,COLUMNS(宝石属性!$B$43:J$66),0)*10*VLOOKUP(ROUNDDOWN($BB20,-1),宝石属性!$B$25:$N$41,2,0)*VLOOKUP(ROUNDDOWN($BB20,-1),宝石属性!$B$25:$N$41,3,0)+VLOOKUP($BC$2,职业被动!$B$6:$M$29,COLUMNS(职业被动!$B$6:J$29),0)*$BB20,0)</f>
        <v>100</v>
      </c>
      <c r="BJ20" s="9">
        <f>ROUND(属性投放!K$4+装备属性!K$4*IF($BB20&lt;10,1,ROUNDDOWN($BB20,-1))+SUM(属性投放!L$37:L$45)*$BB20+VLOOKUP($BC$2,一级属性!$E$41:$P$64,COLUMNS(一级属性!$E$41:N$64),0)*($BB20+0.25*IF($BB20&lt;10,1,ROUNDDOWN($BB20,-1)))+VLOOKUP($BC$2,宝石属性!$B$43:$M$66,COLUMNS(宝石属性!$B$43:K$66),0)*10*VLOOKUP(ROUNDDOWN($BB20,-1),宝石属性!$B$25:$N$41,2,0)*VLOOKUP(ROUNDDOWN($BB20,-1),宝石属性!$B$25:$N$41,3,0)+VLOOKUP($BC$2,职业被动!$B$6:$M$29,COLUMNS(职业被动!$B$6:K$29),0)*$BB20,0)</f>
        <v>59</v>
      </c>
      <c r="BK20" s="9">
        <f>ROUND(属性投放!L$4+装备属性!L$4*IF($BB20&lt;10,1,ROUNDDOWN($BB20,-1))+SUM(属性投放!M$37:M$45)*$BB20+VLOOKUP($BC$2,一级属性!$E$41:$P$64,COLUMNS(一级属性!$E$41:O$64),0)*($BB20+0.25*IF($BB20&lt;10,1,ROUNDDOWN($BB20,-1)))+VLOOKUP($BC$2,宝石属性!$B$43:$M$66,COLUMNS(宝石属性!$B$43:L$66),0)*10*VLOOKUP(ROUNDDOWN($BB20,-1),宝石属性!$B$25:$N$41,2,0)*VLOOKUP(ROUNDDOWN($BB20,-1),宝石属性!$B$25:$N$41,3,0)+VLOOKUP($BC$2,职业被动!$B$6:$M$29,COLUMNS(职业被动!$B$6:L$29),0)*$BB20,0)</f>
        <v>5</v>
      </c>
      <c r="BL20" s="9">
        <f>ROUND(属性投放!M$4+装备属性!M$4*IF($BB20&lt;10,1,ROUNDDOWN($BB20,-1))+SUM(属性投放!N$37:N$45)*$BB20+VLOOKUP($BC$2,一级属性!$E$41:$P$64,COLUMNS(一级属性!$E$41:P$64),0)*($BB20+0.25*IF($BB20&lt;10,1,ROUNDDOWN($BB20,-1)))+VLOOKUP($BC$2,宝石属性!$B$43:$M$66,COLUMNS(宝石属性!$B$43:M$66),0)*10*VLOOKUP(ROUNDDOWN($BB20,-1),宝石属性!$B$25:$N$41,2,0)*VLOOKUP(ROUNDDOWN($BB20,-1),宝石属性!$B$25:$N$41,3,0)+VLOOKUP($BC$2,职业被动!$B$6:$M$29,COLUMNS(职业被动!$B$6:M$29),0)*$BB20,0)</f>
        <v>175</v>
      </c>
      <c r="BM20" s="48">
        <f>属性价值和能力评分!$F$9+ROUND(属性价值和能力评分!$F$38*10,0)*BB20+ROUND((SUM(装备属性!$W$9:$W$14)+属性价值和能力评分!$F$38*1.25+1.4+2.8)*IF(BB20&lt;10,1,ROUNDDOWN(BB20,-1)),0)+15*VLOOKUP(ROUNDDOWN(BB20,-1),宝石属性!$B$26:$D$41,2,0)*6*VLOOKUP(ROUNDDOWN(BB20,-1),宝石属性!$B$26:$D$41,3,0)+(属性价值和能力评分!$F$49*9+属性价值和能力评分!$F$50*2+属性价值和能力评分!$F$53*8/5)*BB20</f>
        <v>3102</v>
      </c>
      <c r="BO20" s="1">
        <v>17</v>
      </c>
      <c r="BP20" s="9">
        <f>ROUND(属性投放!D$4+装备属性!D$4*IF($BO20&lt;10,1,ROUNDDOWN($BO20,-1))+SUM(属性投放!E$37:E$45)*$BO20+VLOOKUP($BP$2,一级属性!$E$41:$P$64,COLUMNS(一级属性!$E$41:G$64),0)*($BO20+0.25*IF($BO20&lt;10,1,ROUNDDOWN($BO20,-1)))+VLOOKUP($BP$2,宝石属性!$B$43:$M$66,COLUMNS(宝石属性!$B$43:D$66),0)*10*VLOOKUP(ROUNDDOWN($BO20,-1),宝石属性!$B$25:$N$41,2,0)*VLOOKUP(ROUNDDOWN($BO20,-1),宝石属性!$B$25:$N$41,3,0)+VLOOKUP($BP$2,职业被动!$B$6:$M$29,COLUMNS(职业被动!$B$6:D$29),0)*$BO20,0)</f>
        <v>1149</v>
      </c>
      <c r="BQ20" s="9">
        <f>ROUND(属性投放!E$4+装备属性!E$4*IF($BO20&lt;10,1,ROUNDDOWN($BO20,-1))+SUM(属性投放!F$37:F$45)*$BO20+VLOOKUP($BP$2,一级属性!$E$41:$P$64,COLUMNS(一级属性!$E$41:H$64),0)*($BO20+0.25*IF($BO20&lt;10,1,ROUNDDOWN($BO20,-1)))+VLOOKUP($BP$2,宝石属性!$B$43:$M$66,COLUMNS(宝石属性!$B$43:E$66),0)*10*VLOOKUP(ROUNDDOWN($BO20,-1),宝石属性!$B$25:$N$41,2,0)*VLOOKUP(ROUNDDOWN($BO20,-1),宝石属性!$B$25:$N$41,3,0)+VLOOKUP($BP$2,职业被动!$B$6:$M$29,COLUMNS(职业被动!$B$6:E$29),0)*$BO20,0)</f>
        <v>830</v>
      </c>
      <c r="BR20" s="9">
        <f>ROUND(属性投放!F$4+装备属性!F$4*IF($BO20&lt;10,1,ROUNDDOWN($BO20,-1))+SUM(属性投放!G$37:G$45)*$BO20+VLOOKUP($BP$2,一级属性!$E$41:$P$64,COLUMNS(一级属性!$E$41:I$64),0)*($BO20+0.25*IF($BO20&lt;10,1,ROUNDDOWN($BO20,-1)))+VLOOKUP($BP$2,宝石属性!$B$43:$M$66,COLUMNS(宝石属性!$B$43:F$66),0)*10*VLOOKUP(ROUNDDOWN($BO20,-1),宝石属性!$B$25:$N$41,2,0)*VLOOKUP(ROUNDDOWN($BO20,-1),宝石属性!$B$25:$N$41,3,0)+VLOOKUP($BP$2,职业被动!$B$6:$M$29,COLUMNS(职业被动!$B$6:F$29),0)*$BO20,0)</f>
        <v>216</v>
      </c>
      <c r="BS20" s="9">
        <f>ROUND(属性投放!G$4+装备属性!G$4*IF($BO20&lt;10,1,ROUNDDOWN($BO20,-1))+SUM(属性投放!H$37:H$45)*$BO20+VLOOKUP($BP$2,一级属性!$E$41:$P$64,COLUMNS(一级属性!$E$41:J$64),0)*($BO20+0.25*IF($BO20&lt;10,1,ROUNDDOWN($BO20,-1)))+VLOOKUP($BP$2,宝石属性!$B$43:$M$66,COLUMNS(宝石属性!$B$43:G$66),0)*10*VLOOKUP(ROUNDDOWN($BO20,-1),宝石属性!$B$25:$N$41,2,0)*VLOOKUP(ROUNDDOWN($BO20,-1),宝石属性!$B$25:$N$41,3,0)+VLOOKUP($BP$2,职业被动!$B$6:$M$29,COLUMNS(职业被动!$B$6:G$29),0)*$BO20,0)</f>
        <v>145</v>
      </c>
      <c r="BT20" s="9">
        <f>ROUND(属性投放!H$4+装备属性!H$4*IF($BO20&lt;10,1,ROUNDDOWN($BO20,-1))+SUM(属性投放!I$37:I$45)*$BO20+VLOOKUP($BP$2,一级属性!$E$41:$P$64,COLUMNS(一级属性!$E$41:K$64),0)*($BO20+0.25*IF($BO20&lt;10,1,ROUNDDOWN($BO20,-1)))+VLOOKUP($BP$2,宝石属性!$B$43:$M$66,COLUMNS(宝石属性!$B$43:H$66),0)*10*VLOOKUP(ROUNDDOWN($BO20,-1),宝石属性!$B$25:$N$41,2,0)*VLOOKUP(ROUNDDOWN($BO20,-1),宝石属性!$B$25:$N$41,3,0)+VLOOKUP($BP$2,职业被动!$B$6:$M$29,COLUMNS(职业被动!$B$6:H$29),0)*$BO20,0)</f>
        <v>231</v>
      </c>
      <c r="BU20" s="9">
        <f>ROUND(属性投放!I$4+装备属性!I$4*IF($BO20&lt;10,1,ROUNDDOWN($BO20,-1))+SUM(属性投放!J$37:J$45)*$BO20+VLOOKUP($BP$2,一级属性!$E$41:$P$64,COLUMNS(一级属性!$E$41:L$64),0)*($BO20+0.25*IF($BO20&lt;10,1,ROUNDDOWN($BO20,-1)))+VLOOKUP($BP$2,宝石属性!$B$43:$M$66,COLUMNS(宝石属性!$B$43:I$66),0)*10*VLOOKUP(ROUNDDOWN($BO20,-1),宝石属性!$B$25:$N$41,2,0)*VLOOKUP(ROUNDDOWN($BO20,-1),宝石属性!$B$25:$N$41,3,0)+VLOOKUP($BP$2,职业被动!$B$6:$M$29,COLUMNS(职业被动!$B$6:I$29),0)*$BO20,0)</f>
        <v>188</v>
      </c>
      <c r="BV20" s="9">
        <f>ROUND(属性投放!J$4+装备属性!J$4*IF($BO20&lt;10,1,ROUNDDOWN($BO20,-1))+SUM(属性投放!K$37:K$45)*$BO20+VLOOKUP($BP$2,一级属性!$E$41:$P$64,COLUMNS(一级属性!$E$41:M$64),0)*($BO20+0.25*IF($BO20&lt;10,1,ROUNDDOWN($BO20,-1)))+VLOOKUP($BP$2,宝石属性!$B$43:$M$66,COLUMNS(宝石属性!$B$43:J$66),0)*10*VLOOKUP(ROUNDDOWN($BO20,-1),宝石属性!$B$25:$N$41,2,0)*VLOOKUP(ROUNDDOWN($BO20,-1),宝石属性!$B$25:$N$41,3,0)+VLOOKUP($BP$2,职业被动!$B$6:$M$29,COLUMNS(职业被动!$B$6:J$29),0)*$BO20,0)</f>
        <v>129</v>
      </c>
      <c r="BW20" s="9">
        <f>ROUND(属性投放!K$4+装备属性!K$4*IF($BO20&lt;10,1,ROUNDDOWN($BO20,-1))+SUM(属性投放!L$37:L$45)*$BO20+VLOOKUP($BP$2,一级属性!$E$41:$P$64,COLUMNS(一级属性!$E$41:N$64),0)*($BO20+0.25*IF($BO20&lt;10,1,ROUNDDOWN($BO20,-1)))+VLOOKUP($BP$2,宝石属性!$B$43:$M$66,COLUMNS(宝石属性!$B$43:K$66),0)*10*VLOOKUP(ROUNDDOWN($BO20,-1),宝石属性!$B$25:$N$41,2,0)*VLOOKUP(ROUNDDOWN($BO20,-1),宝石属性!$B$25:$N$41,3,0)+VLOOKUP($BP$2,职业被动!$B$6:$M$29,COLUMNS(职业被动!$B$6:K$29),0)*$BO20,0)</f>
        <v>59</v>
      </c>
      <c r="BX20" s="9">
        <f>ROUND(属性投放!L$4+装备属性!L$4*IF($BO20&lt;10,1,ROUNDDOWN($BO20,-1))+SUM(属性投放!M$37:M$45)*$BO20+VLOOKUP($BP$2,一级属性!$E$41:$P$64,COLUMNS(一级属性!$E$41:O$64),0)*($BO20+0.25*IF($BO20&lt;10,1,ROUNDDOWN($BO20,-1)))+VLOOKUP($BP$2,宝石属性!$B$43:$M$66,COLUMNS(宝石属性!$B$43:L$66),0)*10*VLOOKUP(ROUNDDOWN($BO20,-1),宝石属性!$B$25:$N$41,2,0)*VLOOKUP(ROUNDDOWN($BO20,-1),宝石属性!$B$25:$N$41,3,0)+VLOOKUP($BP$2,职业被动!$B$6:$M$29,COLUMNS(职业被动!$B$6:L$29),0)*$BO20,0)</f>
        <v>5</v>
      </c>
      <c r="BY20" s="9">
        <f>ROUND(属性投放!M$4+装备属性!M$4*IF($BO20&lt;10,1,ROUNDDOWN($BO20,-1))+SUM(属性投放!N$37:N$45)*$BO20+VLOOKUP($BP$2,一级属性!$E$41:$P$64,COLUMNS(一级属性!$E$41:P$64),0)*($BO20+0.25*IF($BO20&lt;10,1,ROUNDDOWN($BO20,-1)))+VLOOKUP($BP$2,宝石属性!$B$43:$M$66,COLUMNS(宝石属性!$B$43:M$66),0)*10*VLOOKUP(ROUNDDOWN($BO20,-1),宝石属性!$B$25:$N$41,2,0)*VLOOKUP(ROUNDDOWN($BO20,-1),宝石属性!$B$25:$N$41,3,0)+VLOOKUP($BP$2,职业被动!$B$6:$M$29,COLUMNS(职业被动!$B$6:M$29),0)*$BO20,0)</f>
        <v>175</v>
      </c>
      <c r="BZ20" s="48">
        <f>属性价值和能力评分!$F$9+ROUND(属性价值和能力评分!$F$38*10,0)*BO20+ROUND((SUM(装备属性!$W$9:$W$14)+属性价值和能力评分!$F$38*1.25+1.4+2.8)*IF(BO20&lt;10,1,ROUNDDOWN(BO20,-1)),0)+15*VLOOKUP(ROUNDDOWN(BO20,-1),宝石属性!$B$26:$D$41,2,0)*6*VLOOKUP(ROUNDDOWN(BO20,-1),宝石属性!$B$26:$D$41,3,0)+(属性价值和能力评分!$F$49*9+属性价值和能力评分!$F$50*2+属性价值和能力评分!$F$53*8/5)*BO20</f>
        <v>3102</v>
      </c>
      <c r="CB20" s="1">
        <v>17</v>
      </c>
      <c r="CC20" s="9">
        <f>ROUND(属性投放!D$4+装备属性!D$4*IF($CB20&lt;10,1,ROUNDDOWN($CB20,-1))+SUM(属性投放!E$37:E$45)*$CB20+VLOOKUP($CC$2,一级属性!$E$41:$P$64,COLUMNS(一级属性!$E$41:G$64),0)*($CB20+0.25*IF($CB20&lt;10,1,ROUNDDOWN($CB20,-1)))+VLOOKUP($CC$2,宝石属性!$B$43:$M$66,COLUMNS(宝石属性!$B$43:D$66),0)*10*VLOOKUP(ROUNDDOWN($CB20,-1),宝石属性!$B$25:$N$41,2,0)*VLOOKUP(ROUNDDOWN($CB20,-1),宝石属性!$B$25:$N$41,3,0)+VLOOKUP($CC$2,职业被动!$B$6:$M$29,COLUMNS(职业被动!$B$6:D$29),0)*$CB20,0)</f>
        <v>755</v>
      </c>
      <c r="CD20" s="9">
        <f>ROUND(属性投放!E$4+装备属性!E$4*IF($CB20&lt;10,1,ROUNDDOWN($CB20,-1))+SUM(属性投放!F$37:F$45)*$CB20+VLOOKUP($CC$2,一级属性!$E$41:$P$64,COLUMNS(一级属性!$E$41:H$64),0)*($CB20+0.25*IF($CB20&lt;10,1,ROUNDDOWN($CB20,-1)))+VLOOKUP($CC$2,宝石属性!$B$43:$M$66,COLUMNS(宝石属性!$B$43:E$66),0)*10*VLOOKUP(ROUNDDOWN($CB20,-1),宝石属性!$B$25:$N$41,2,0)*VLOOKUP(ROUNDDOWN($CB20,-1),宝石属性!$B$25:$N$41,3,0)+VLOOKUP($CC$2,职业被动!$B$6:$M$29,COLUMNS(职业被动!$B$6:E$29),0)*$CB20,0)</f>
        <v>537</v>
      </c>
      <c r="CE20" s="9">
        <f>ROUND(属性投放!F$4+装备属性!F$4*IF($CB20&lt;10,1,ROUNDDOWN($CB20,-1))+SUM(属性投放!G$37:G$45)*$CB20+VLOOKUP($CC$2,一级属性!$E$41:$P$64,COLUMNS(一级属性!$E$41:I$64),0)*($CB20+0.25*IF($CB20&lt;10,1,ROUNDDOWN($CB20,-1)))+VLOOKUP($CC$2,宝石属性!$B$43:$M$66,COLUMNS(宝石属性!$B$43:F$66),0)*10*VLOOKUP(ROUNDDOWN($CB20,-1),宝石属性!$B$25:$N$41,2,0)*VLOOKUP(ROUNDDOWN($CB20,-1),宝石属性!$B$25:$N$41,3,0)+VLOOKUP($CC$2,职业被动!$B$6:$M$29,COLUMNS(职业被动!$B$6:F$29),0)*$CB20,0)</f>
        <v>356</v>
      </c>
      <c r="CF20" s="9">
        <f>ROUND(属性投放!G$4+装备属性!G$4*IF($CB20&lt;10,1,ROUNDDOWN($CB20,-1))+SUM(属性投放!H$37:H$45)*$CB20+VLOOKUP($CC$2,一级属性!$E$41:$P$64,COLUMNS(一级属性!$E$41:J$64),0)*($CB20+0.25*IF($CB20&lt;10,1,ROUNDDOWN($CB20,-1)))+VLOOKUP($CC$2,宝石属性!$B$43:$M$66,COLUMNS(宝石属性!$B$43:G$66),0)*10*VLOOKUP(ROUNDDOWN($CB20,-1),宝石属性!$B$25:$N$41,2,0)*VLOOKUP(ROUNDDOWN($CB20,-1),宝石属性!$B$25:$N$41,3,0)+VLOOKUP($CC$2,职业被动!$B$6:$M$29,COLUMNS(职业被动!$B$6:G$29),0)*$CB20,0)</f>
        <v>162</v>
      </c>
      <c r="CG20" s="9">
        <f>ROUND(属性投放!H$4+装备属性!H$4*IF($CB20&lt;10,1,ROUNDDOWN($CB20,-1))+SUM(属性投放!I$37:I$45)*$CB20+VLOOKUP($CC$2,一级属性!$E$41:$P$64,COLUMNS(一级属性!$E$41:K$64),0)*($CB20+0.25*IF($CB20&lt;10,1,ROUNDDOWN($CB20,-1)))+VLOOKUP($CC$2,宝石属性!$B$43:$M$66,COLUMNS(宝石属性!$B$43:H$66),0)*10*VLOOKUP(ROUNDDOWN($CB20,-1),宝石属性!$B$25:$N$41,2,0)*VLOOKUP(ROUNDDOWN($CB20,-1),宝石属性!$B$25:$N$41,3,0)+VLOOKUP($CC$2,职业被动!$B$6:$M$29,COLUMNS(职业被动!$B$6:H$29),0)*$CB20,0)</f>
        <v>155</v>
      </c>
      <c r="CH20" s="9">
        <f>ROUND(属性投放!I$4+装备属性!I$4*IF($CB20&lt;10,1,ROUNDDOWN($CB20,-1))+SUM(属性投放!J$37:J$45)*$CB20+VLOOKUP($CC$2,一级属性!$E$41:$P$64,COLUMNS(一级属性!$E$41:L$64),0)*($CB20+0.25*IF($CB20&lt;10,1,ROUNDDOWN($CB20,-1)))+VLOOKUP($CC$2,宝石属性!$B$43:$M$66,COLUMNS(宝石属性!$B$43:I$66),0)*10*VLOOKUP(ROUNDDOWN($CB20,-1),宝石属性!$B$25:$N$41,2,0)*VLOOKUP(ROUNDDOWN($CB20,-1),宝石属性!$B$25:$N$41,3,0)+VLOOKUP($CC$2,职业被动!$B$6:$M$29,COLUMNS(职业被动!$B$6:I$29),0)*$CB20,0)</f>
        <v>180</v>
      </c>
      <c r="CI20" s="9">
        <f>ROUND(属性投放!J$4+装备属性!J$4*IF($CB20&lt;10,1,ROUNDDOWN($CB20,-1))+SUM(属性投放!K$37:K$45)*$CB20+VLOOKUP($CC$2,一级属性!$E$41:$P$64,COLUMNS(一级属性!$E$41:M$64),0)*($CB20+0.25*IF($CB20&lt;10,1,ROUNDDOWN($CB20,-1)))+VLOOKUP($CC$2,宝石属性!$B$43:$M$66,COLUMNS(宝石属性!$B$43:J$66),0)*10*VLOOKUP(ROUNDDOWN($CB20,-1),宝石属性!$B$25:$N$41,2,0)*VLOOKUP(ROUNDDOWN($CB20,-1),宝石属性!$B$25:$N$41,3,0)+VLOOKUP($CC$2,职业被动!$B$6:$M$29,COLUMNS(职业被动!$B$6:J$29),0)*$CB20,0)</f>
        <v>115</v>
      </c>
      <c r="CJ20" s="9">
        <f>ROUND(属性投放!K$4+装备属性!K$4*IF($CB20&lt;10,1,ROUNDDOWN($CB20,-1))+SUM(属性投放!L$37:L$45)*$CB20+VLOOKUP($CC$2,一级属性!$E$41:$P$64,COLUMNS(一级属性!$E$41:N$64),0)*($CB20+0.25*IF($CB20&lt;10,1,ROUNDDOWN($CB20,-1)))+VLOOKUP($CC$2,宝石属性!$B$43:$M$66,COLUMNS(宝石属性!$B$43:K$66),0)*10*VLOOKUP(ROUNDDOWN($CB20,-1),宝石属性!$B$25:$N$41,2,0)*VLOOKUP(ROUNDDOWN($CB20,-1),宝石属性!$B$25:$N$41,3,0)+VLOOKUP($CC$2,职业被动!$B$6:$M$29,COLUMNS(职业被动!$B$6:K$29),0)*$CB20,0)</f>
        <v>59</v>
      </c>
      <c r="CK20" s="9">
        <f>ROUND(属性投放!L$4+装备属性!L$4*IF($CB20&lt;10,1,ROUNDDOWN($CB20,-1))+SUM(属性投放!M$37:M$45)*$CB20+VLOOKUP($CC$2,一级属性!$E$41:$P$64,COLUMNS(一级属性!$E$41:O$64),0)*($CB20+0.25*IF($CB20&lt;10,1,ROUNDDOWN($CB20,-1)))+VLOOKUP($CC$2,宝石属性!$B$43:$M$66,COLUMNS(宝石属性!$B$43:L$66),0)*10*VLOOKUP(ROUNDDOWN($CB20,-1),宝石属性!$B$25:$N$41,2,0)*VLOOKUP(ROUNDDOWN($CB20,-1),宝石属性!$B$25:$N$41,3,0)+VLOOKUP($CC$2,职业被动!$B$6:$M$29,COLUMNS(职业被动!$B$6:L$29),0)*$CB20,0)</f>
        <v>5</v>
      </c>
      <c r="CL20" s="9">
        <f>ROUND(属性投放!M$4+装备属性!M$4*IF($CB20&lt;10,1,ROUNDDOWN($CB20,-1))+SUM(属性投放!N$37:N$45)*$CB20+VLOOKUP($CC$2,一级属性!$E$41:$P$64,COLUMNS(一级属性!$E$41:P$64),0)*($CB20+0.25*IF($CB20&lt;10,1,ROUNDDOWN($CB20,-1)))+VLOOKUP($CC$2,宝石属性!$B$43:$M$66,COLUMNS(宝石属性!$B$43:M$66),0)*10*VLOOKUP(ROUNDDOWN($CB20,-1),宝石属性!$B$25:$N$41,2,0)*VLOOKUP(ROUNDDOWN($CB20,-1),宝石属性!$B$25:$N$41,3,0)+VLOOKUP($CC$2,职业被动!$B$6:$M$29,COLUMNS(职业被动!$B$6:M$29),0)*$CB20,0)</f>
        <v>175</v>
      </c>
      <c r="CM20" s="48">
        <f>属性价值和能力评分!$F$9+ROUND(属性价值和能力评分!$F$38*10,0)*CB20+ROUND((SUM(装备属性!$W$9:$W$14)+属性价值和能力评分!$F$38*1.25+1.4+2.8)*IF(CB20&lt;10,1,ROUNDDOWN(CB20,-1)),0)+15*VLOOKUP(ROUNDDOWN(CB20,-1),宝石属性!$B$26:$D$41,2,0)*6*VLOOKUP(ROUNDDOWN(CB20,-1),宝石属性!$B$26:$D$41,3,0)+(属性价值和能力评分!$F$49*9+属性价值和能力评分!$F$50*2+属性价值和能力评分!$F$53*8/5)*CB20</f>
        <v>3102</v>
      </c>
      <c r="CO20" s="1">
        <v>17</v>
      </c>
      <c r="CP20" s="9">
        <f>ROUND(属性投放!D$4+装备属性!D$4*IF($CO20&lt;10,1,ROUNDDOWN($CO20,-1))+SUM(属性投放!E$37:E$45)*$CO20+VLOOKUP($CP$2,一级属性!$E$41:$P$64,COLUMNS(一级属性!$E$41:G$64),0)*($CO20+0.25*IF($CO20&lt;10,1,ROUNDDOWN($CO20,-1)))+VLOOKUP($CP$2,宝石属性!$B$43:$M$66,COLUMNS(宝石属性!$B$43:D$66),0)*10*VLOOKUP(ROUNDDOWN($CO20,-1),宝石属性!$B$25:$N$41,2,0)*VLOOKUP(ROUNDDOWN($CO20,-1),宝石属性!$B$25:$N$41,3,0)+VLOOKUP($CP$2,职业被动!$B$6:$M$29,COLUMNS(职业被动!$B$6:D$29),0)*$CO20,0)</f>
        <v>755</v>
      </c>
      <c r="CQ20" s="9">
        <f>ROUND(属性投放!E$4+装备属性!E$4*IF($CO20&lt;10,1,ROUNDDOWN($CO20,-1))+SUM(属性投放!F$37:F$45)*$CO20+VLOOKUP($CP$2,一级属性!$E$41:$P$64,COLUMNS(一级属性!$E$41:H$64),0)*($CO20+0.25*IF($CO20&lt;10,1,ROUNDDOWN($CO20,-1)))+VLOOKUP($CP$2,宝石属性!$B$43:$M$66,COLUMNS(宝石属性!$B$43:E$66),0)*10*VLOOKUP(ROUNDDOWN($CO20,-1),宝石属性!$B$25:$N$41,2,0)*VLOOKUP(ROUNDDOWN($CO20,-1),宝石属性!$B$25:$N$41,3,0)+VLOOKUP($CP$2,职业被动!$B$6:$M$29,COLUMNS(职业被动!$B$6:E$29),0)*$CO20,0)</f>
        <v>1025</v>
      </c>
      <c r="CR20" s="9">
        <f>ROUND(属性投放!F$4+装备属性!F$4*IF($CO20&lt;10,1,ROUNDDOWN($CO20,-1))+SUM(属性投放!G$37:G$45)*$CO20+VLOOKUP($CP$2,一级属性!$E$41:$P$64,COLUMNS(一级属性!$E$41:I$64),0)*($CO20+0.25*IF($CO20&lt;10,1,ROUNDDOWN($CO20,-1)))+VLOOKUP($CP$2,宝石属性!$B$43:$M$66,COLUMNS(宝石属性!$B$43:F$66),0)*10*VLOOKUP(ROUNDDOWN($CO20,-1),宝石属性!$B$25:$N$41,2,0)*VLOOKUP(ROUNDDOWN($CO20,-1),宝石属性!$B$25:$N$41,3,0)+VLOOKUP($CP$2,职业被动!$B$6:$M$29,COLUMNS(职业被动!$B$6:F$29),0)*$CO20,0)</f>
        <v>216</v>
      </c>
      <c r="CS20" s="9">
        <f>ROUND(属性投放!G$4+装备属性!G$4*IF($CO20&lt;10,1,ROUNDDOWN($CO20,-1))+SUM(属性投放!H$37:H$45)*$CO20+VLOOKUP($CP$2,一级属性!$E$41:$P$64,COLUMNS(一级属性!$E$41:J$64),0)*($CO20+0.25*IF($CO20&lt;10,1,ROUNDDOWN($CO20,-1)))+VLOOKUP($CP$2,宝石属性!$B$43:$M$66,COLUMNS(宝石属性!$B$43:G$66),0)*10*VLOOKUP(ROUNDDOWN($CO20,-1),宝石属性!$B$25:$N$41,2,0)*VLOOKUP(ROUNDDOWN($CO20,-1),宝石属性!$B$25:$N$41,3,0)+VLOOKUP($CP$2,职业被动!$B$6:$M$29,COLUMNS(职业被动!$B$6:G$29),0)*$CO20,0)</f>
        <v>145</v>
      </c>
      <c r="CT20" s="9">
        <f>ROUND(属性投放!H$4+装备属性!H$4*IF($CO20&lt;10,1,ROUNDDOWN($CO20,-1))+SUM(属性投放!I$37:I$45)*$CO20+VLOOKUP($CP$2,一级属性!$E$41:$P$64,COLUMNS(一级属性!$E$41:K$64),0)*($CO20+0.25*IF($CO20&lt;10,1,ROUNDDOWN($CO20,-1)))+VLOOKUP($CP$2,宝石属性!$B$43:$M$66,COLUMNS(宝石属性!$B$43:H$66),0)*10*VLOOKUP(ROUNDDOWN($CO20,-1),宝石属性!$B$25:$N$41,2,0)*VLOOKUP(ROUNDDOWN($CO20,-1),宝石属性!$B$25:$N$41,3,0)+VLOOKUP($CP$2,职业被动!$B$6:$M$29,COLUMNS(职业被动!$B$6:H$29),0)*$CO20,0)</f>
        <v>287</v>
      </c>
      <c r="CU20" s="9">
        <f>ROUND(属性投放!I$4+装备属性!I$4*IF($CO20&lt;10,1,ROUNDDOWN($CO20,-1))+SUM(属性投放!J$37:J$45)*$CO20+VLOOKUP($CP$2,一级属性!$E$41:$P$64,COLUMNS(一级属性!$E$41:L$64),0)*($CO20+0.25*IF($CO20&lt;10,1,ROUNDDOWN($CO20,-1)))+VLOOKUP($CP$2,宝石属性!$B$43:$M$66,COLUMNS(宝石属性!$B$43:I$66),0)*10*VLOOKUP(ROUNDDOWN($CO20,-1),宝石属性!$B$25:$N$41,2,0)*VLOOKUP(ROUNDDOWN($CO20,-1),宝石属性!$B$25:$N$41,3,0)+VLOOKUP($CP$2,职业被动!$B$6:$M$29,COLUMNS(职业被动!$B$6:I$29),0)*$CO20,0)</f>
        <v>236</v>
      </c>
      <c r="CV20" s="9">
        <f>ROUND(属性投放!J$4+装备属性!J$4*IF($CO20&lt;10,1,ROUNDDOWN($CO20,-1))+SUM(属性投放!K$37:K$45)*$CO20+VLOOKUP($CP$2,一级属性!$E$41:$P$64,COLUMNS(一级属性!$E$41:M$64),0)*($CO20+0.25*IF($CO20&lt;10,1,ROUNDDOWN($CO20,-1)))+VLOOKUP($CP$2,宝石属性!$B$43:$M$66,COLUMNS(宝石属性!$B$43:J$66),0)*10*VLOOKUP(ROUNDDOWN($CO20,-1),宝石属性!$B$25:$N$41,2,0)*VLOOKUP(ROUNDDOWN($CO20,-1),宝石属性!$B$25:$N$41,3,0)+VLOOKUP($CP$2,职业被动!$B$6:$M$29,COLUMNS(职业被动!$B$6:J$29),0)*$CO20,0)</f>
        <v>96</v>
      </c>
      <c r="CW20" s="9">
        <f>ROUND(属性投放!K$4+装备属性!K$4*IF($CO20&lt;10,1,ROUNDDOWN($CO20,-1))+SUM(属性投放!L$37:L$45)*$CO20+VLOOKUP($CP$2,一级属性!$E$41:$P$64,COLUMNS(一级属性!$E$41:N$64),0)*($CO20+0.25*IF($CO20&lt;10,1,ROUNDDOWN($CO20,-1)))+VLOOKUP($CP$2,宝石属性!$B$43:$M$66,COLUMNS(宝石属性!$B$43:K$66),0)*10*VLOOKUP(ROUNDDOWN($CO20,-1),宝石属性!$B$25:$N$41,2,0)*VLOOKUP(ROUNDDOWN($CO20,-1),宝石属性!$B$25:$N$41,3,0)+VLOOKUP($CP$2,职业被动!$B$6:$M$29,COLUMNS(职业被动!$B$6:K$29),0)*$CO20,0)</f>
        <v>59</v>
      </c>
      <c r="CX20" s="9">
        <f>ROUND(属性投放!L$4+装备属性!L$4*IF($CO20&lt;10,1,ROUNDDOWN($CO20,-1))+SUM(属性投放!M$37:M$45)*$CO20+VLOOKUP($CP$2,一级属性!$E$41:$P$64,COLUMNS(一级属性!$E$41:O$64),0)*($CO20+0.25*IF($CO20&lt;10,1,ROUNDDOWN($CO20,-1)))+VLOOKUP($CP$2,宝石属性!$B$43:$M$66,COLUMNS(宝石属性!$B$43:L$66),0)*10*VLOOKUP(ROUNDDOWN($CO20,-1),宝石属性!$B$25:$N$41,2,0)*VLOOKUP(ROUNDDOWN($CO20,-1),宝石属性!$B$25:$N$41,3,0)+VLOOKUP($CP$2,职业被动!$B$6:$M$29,COLUMNS(职业被动!$B$6:L$29),0)*$CO20,0)</f>
        <v>5</v>
      </c>
      <c r="CY20" s="9">
        <f>ROUND(属性投放!M$4+装备属性!M$4*IF($CO20&lt;10,1,ROUNDDOWN($CO20,-1))+SUM(属性投放!N$37:N$45)*$CO20+VLOOKUP($CP$2,一级属性!$E$41:$P$64,COLUMNS(一级属性!$E$41:P$64),0)*($CO20+0.25*IF($CO20&lt;10,1,ROUNDDOWN($CO20,-1)))+VLOOKUP($CP$2,宝石属性!$B$43:$M$66,COLUMNS(宝石属性!$B$43:M$66),0)*10*VLOOKUP(ROUNDDOWN($CO20,-1),宝石属性!$B$25:$N$41,2,0)*VLOOKUP(ROUNDDOWN($CO20,-1),宝石属性!$B$25:$N$41,3,0)+VLOOKUP($CP$2,职业被动!$B$6:$M$29,COLUMNS(职业被动!$B$6:M$29),0)*$CO20,0)</f>
        <v>175</v>
      </c>
      <c r="CZ20" s="48">
        <f>属性价值和能力评分!$F$9+ROUND(属性价值和能力评分!$F$38*10,0)*CO20+ROUND((SUM(装备属性!$W$9:$W$14)+属性价值和能力评分!$F$38*1.25+1.4+2.8)*IF(CO20&lt;10,1,ROUNDDOWN(CO20,-1)),0)+15*VLOOKUP(ROUNDDOWN(CO20,-1),宝石属性!$B$26:$D$41,2,0)*6*VLOOKUP(ROUNDDOWN(CO20,-1),宝石属性!$B$26:$D$41,3,0)+(属性价值和能力评分!$F$49*9+属性价值和能力评分!$F$50*2+属性价值和能力评分!$F$53*8/5)*CO20</f>
        <v>3102</v>
      </c>
      <c r="DB20" s="1">
        <v>17</v>
      </c>
      <c r="DC20" s="9">
        <f>ROUND(属性投放!D$4+装备属性!D$4*IF($DB20&lt;10,1,ROUNDDOWN($DB20,-1))+SUM(属性投放!E$37:E$45)*$DB20+VLOOKUP($DC$2,一级属性!$E$41:$P$64,COLUMNS(一级属性!$E$41:G$64),0)*($DB20+0.25*IF($DB20&lt;10,1,ROUNDDOWN($DB20,-1)))+VLOOKUP($DC$2,宝石属性!$B$43:$M$66,COLUMNS(宝石属性!$B$43:D$66),0)*10*VLOOKUP(ROUNDDOWN($DB20,-1),宝石属性!$B$25:$N$41,2,0)*VLOOKUP(ROUNDDOWN($DB20,-1),宝石属性!$B$25:$N$41,3,0)+VLOOKUP($DC$2,职业被动!$B$6:$M$29,COLUMNS(职业被动!$B$6:D$29),0)*$DB20,0)</f>
        <v>874</v>
      </c>
      <c r="DD20" s="9">
        <f>ROUND(属性投放!E$4+装备属性!E$4*IF($DB20&lt;10,1,ROUNDDOWN($DB20,-1))+SUM(属性投放!F$37:F$45)*$DB20+VLOOKUP($DC$2,一级属性!$E$41:$P$64,COLUMNS(一级属性!$E$41:H$64),0)*($DB20+0.25*IF($DB20&lt;10,1,ROUNDDOWN($DB20,-1)))+VLOOKUP($DC$2,宝石属性!$B$43:$M$66,COLUMNS(宝石属性!$B$43:E$66),0)*10*VLOOKUP(ROUNDDOWN($DB20,-1),宝石属性!$B$25:$N$41,2,0)*VLOOKUP(ROUNDDOWN($DB20,-1),宝石属性!$B$25:$N$41,3,0)+VLOOKUP($DC$2,职业被动!$B$6:$M$29,COLUMNS(职业被动!$B$6:E$29),0)*$DB20,0)</f>
        <v>537</v>
      </c>
      <c r="DE20" s="9">
        <f>ROUND(属性投放!F$4+装备属性!F$4*IF($DB20&lt;10,1,ROUNDDOWN($DB20,-1))+SUM(属性投放!G$37:G$45)*$DB20+VLOOKUP($DC$2,一级属性!$E$41:$P$64,COLUMNS(一级属性!$E$41:I$64),0)*($DB20+0.25*IF($DB20&lt;10,1,ROUNDDOWN($DB20,-1)))+VLOOKUP($DC$2,宝石属性!$B$43:$M$66,COLUMNS(宝石属性!$B$43:F$66),0)*10*VLOOKUP(ROUNDDOWN($DB20,-1),宝石属性!$B$25:$N$41,2,0)*VLOOKUP(ROUNDDOWN($DB20,-1),宝石属性!$B$25:$N$41,3,0)+VLOOKUP($DC$2,职业被动!$B$6:$M$29,COLUMNS(职业被动!$B$6:F$29),0)*$DB20,0)</f>
        <v>216</v>
      </c>
      <c r="DF20" s="9">
        <f>ROUND(属性投放!G$4+装备属性!G$4*IF($DB20&lt;10,1,ROUNDDOWN($DB20,-1))+SUM(属性投放!H$37:H$45)*$DB20+VLOOKUP($DC$2,一级属性!$E$41:$P$64,COLUMNS(一级属性!$E$41:J$64),0)*($DB20+0.25*IF($DB20&lt;10,1,ROUNDDOWN($DB20,-1)))+VLOOKUP($DC$2,宝石属性!$B$43:$M$66,COLUMNS(宝石属性!$B$43:G$66),0)*10*VLOOKUP(ROUNDDOWN($DB20,-1),宝石属性!$B$25:$N$41,2,0)*VLOOKUP(ROUNDDOWN($DB20,-1),宝石属性!$B$25:$N$41,3,0)+VLOOKUP($DC$2,职业被动!$B$6:$M$29,COLUMNS(职业被动!$B$6:G$29),0)*$DB20,0)</f>
        <v>394</v>
      </c>
      <c r="DG20" s="9">
        <f>ROUND(属性投放!H$4+装备属性!H$4*IF($DB20&lt;10,1,ROUNDDOWN($DB20,-1))+SUM(属性投放!I$37:I$45)*$DB20+VLOOKUP($DC$2,一级属性!$E$41:$P$64,COLUMNS(一级属性!$E$41:K$64),0)*($DB20+0.25*IF($DB20&lt;10,1,ROUNDDOWN($DB20,-1)))+VLOOKUP($DC$2,宝石属性!$B$43:$M$66,COLUMNS(宝石属性!$B$43:H$66),0)*10*VLOOKUP(ROUNDDOWN($DB20,-1),宝石属性!$B$25:$N$41,2,0)*VLOOKUP(ROUNDDOWN($DB20,-1),宝石属性!$B$25:$N$41,3,0)+VLOOKUP($DC$2,职业被动!$B$6:$M$29,COLUMNS(职业被动!$B$6:H$29),0)*$DB20,0)</f>
        <v>155</v>
      </c>
      <c r="DH20" s="9">
        <f>ROUND(属性投放!I$4+装备属性!I$4*IF($DB20&lt;10,1,ROUNDDOWN($DB20,-1))+SUM(属性投放!J$37:J$45)*$DB20+VLOOKUP($DC$2,一级属性!$E$41:$P$64,COLUMNS(一级属性!$E$41:L$64),0)*($DB20+0.25*IF($DB20&lt;10,1,ROUNDDOWN($DB20,-1)))+VLOOKUP($DC$2,宝石属性!$B$43:$M$66,COLUMNS(宝石属性!$B$43:I$66),0)*10*VLOOKUP(ROUNDDOWN($DB20,-1),宝石属性!$B$25:$N$41,2,0)*VLOOKUP(ROUNDDOWN($DB20,-1),宝石属性!$B$25:$N$41,3,0)+VLOOKUP($DC$2,职业被动!$B$6:$M$29,COLUMNS(职业被动!$B$6:I$29),0)*$DB20,0)</f>
        <v>161</v>
      </c>
      <c r="DI20" s="9">
        <f>ROUND(属性投放!J$4+装备属性!J$4*IF($DB20&lt;10,1,ROUNDDOWN($DB20,-1))+SUM(属性投放!K$37:K$45)*$DB20+VLOOKUP($DC$2,一级属性!$E$41:$P$64,COLUMNS(一级属性!$E$41:M$64),0)*($DB20+0.25*IF($DB20&lt;10,1,ROUNDDOWN($DB20,-1)))+VLOOKUP($DC$2,宝石属性!$B$43:$M$66,COLUMNS(宝石属性!$B$43:J$66),0)*10*VLOOKUP(ROUNDDOWN($DB20,-1),宝石属性!$B$25:$N$41,2,0)*VLOOKUP(ROUNDDOWN($DB20,-1),宝石属性!$B$25:$N$41,3,0)+VLOOKUP($DC$2,职业被动!$B$6:$M$29,COLUMNS(职业被动!$B$6:J$29),0)*$DB20,0)</f>
        <v>115</v>
      </c>
      <c r="DJ20" s="9">
        <f>ROUND(属性投放!K$4+装备属性!K$4*IF($DB20&lt;10,1,ROUNDDOWN($DB20,-1))+SUM(属性投放!L$37:L$45)*$DB20+VLOOKUP($DC$2,一级属性!$E$41:$P$64,COLUMNS(一级属性!$E$41:N$64),0)*($DB20+0.25*IF($DB20&lt;10,1,ROUNDDOWN($DB20,-1)))+VLOOKUP($DC$2,宝石属性!$B$43:$M$66,COLUMNS(宝石属性!$B$43:K$66),0)*10*VLOOKUP(ROUNDDOWN($DB20,-1),宝石属性!$B$25:$N$41,2,0)*VLOOKUP(ROUNDDOWN($DB20,-1),宝石属性!$B$25:$N$41,3,0)+VLOOKUP($DC$2,职业被动!$B$6:$M$29,COLUMNS(职业被动!$B$6:K$29),0)*$DB20,0)</f>
        <v>59</v>
      </c>
      <c r="DK20" s="9">
        <f>ROUND(属性投放!L$4+装备属性!L$4*IF($DB20&lt;10,1,ROUNDDOWN($DB20,-1))+SUM(属性投放!M$37:M$45)*$DB20+VLOOKUP($DC$2,一级属性!$E$41:$P$64,COLUMNS(一级属性!$E$41:O$64),0)*($DB20+0.25*IF($DB20&lt;10,1,ROUNDDOWN($DB20,-1)))+VLOOKUP($DC$2,宝石属性!$B$43:$M$66,COLUMNS(宝石属性!$B$43:L$66),0)*10*VLOOKUP(ROUNDDOWN($DB20,-1),宝石属性!$B$25:$N$41,2,0)*VLOOKUP(ROUNDDOWN($DB20,-1),宝石属性!$B$25:$N$41,3,0)+VLOOKUP($DC$2,职业被动!$B$6:$M$29,COLUMNS(职业被动!$B$6:L$29),0)*$DB20,0)</f>
        <v>5</v>
      </c>
      <c r="DL20" s="9">
        <f>ROUND(属性投放!M$4+装备属性!M$4*IF($DB20&lt;10,1,ROUNDDOWN($DB20,-1))+SUM(属性投放!N$37:N$45)*$DB20+VLOOKUP($DC$2,一级属性!$E$41:$P$64,COLUMNS(一级属性!$E$41:P$64),0)*($DB20+0.25*IF($DB20&lt;10,1,ROUNDDOWN($DB20,-1)))+VLOOKUP($DC$2,宝石属性!$B$43:$M$66,COLUMNS(宝石属性!$B$43:M$66),0)*10*VLOOKUP(ROUNDDOWN($DB20,-1),宝石属性!$B$25:$N$41,2,0)*VLOOKUP(ROUNDDOWN($DB20,-1),宝石属性!$B$25:$N$41,3,0)+VLOOKUP($DC$2,职业被动!$B$6:$M$29,COLUMNS(职业被动!$B$6:M$29),0)*$DB20,0)</f>
        <v>175</v>
      </c>
      <c r="DM20" s="48">
        <f>属性价值和能力评分!$F$9+ROUND(属性价值和能力评分!$F$38*10,0)*DB20+ROUND((SUM(装备属性!$W$9:$W$14)+属性价值和能力评分!$F$38*1.25+1.4+2.8)*IF(DB20&lt;10,1,ROUNDDOWN(DB20,-1)),0)+15*VLOOKUP(ROUNDDOWN(DB20,-1),宝石属性!$B$26:$D$41,2,0)*6*VLOOKUP(ROUNDDOWN(DB20,-1),宝石属性!$B$26:$D$41,3,0)+(属性价值和能力评分!$F$49*9+属性价值和能力评分!$F$50*2+属性价值和能力评分!$F$53*8/5)*DB20</f>
        <v>3102</v>
      </c>
      <c r="DO20" s="1">
        <v>17</v>
      </c>
      <c r="DP20" s="9">
        <f>ROUND(属性投放!D$4+装备属性!D$4*IF($DO20&lt;10,1,ROUNDDOWN($DO20,-1))+SUM(属性投放!E$37:E$45)*$DO20+VLOOKUP($DP$2,一级属性!$E$41:$P$64,COLUMNS(一级属性!$E$41:G$64),0)*($DO20+0.25*IF($DO20&lt;10,1,ROUNDDOWN($DO20,-1)))+VLOOKUP($DP$2,宝石属性!$B$43:$M$66,COLUMNS(宝石属性!$B$43:D$66),0)*10*VLOOKUP(ROUNDDOWN($DO20,-1),宝石属性!$B$25:$N$41,2,0)*VLOOKUP(ROUNDDOWN($DO20,-1),宝石属性!$B$25:$N$41,3,0)+VLOOKUP($DP$2,职业被动!$B$6:$M$29,COLUMNS(职业被动!$B$6:D$29),0)*$DO20,0)</f>
        <v>1773</v>
      </c>
      <c r="DQ20" s="9">
        <f>ROUND(属性投放!E$4+装备属性!E$4*IF($DO20&lt;10,1,ROUNDDOWN($DO20,-1))+SUM(属性投放!F$37:F$45)*$DO20+VLOOKUP($DP$2,一级属性!$E$41:$P$64,COLUMNS(一级属性!$E$41:H$64),0)*($DO20+0.25*IF($DO20&lt;10,1,ROUNDDOWN($DO20,-1)))+VLOOKUP($DP$2,宝石属性!$B$43:$M$66,COLUMNS(宝石属性!$B$43:E$66),0)*10*VLOOKUP(ROUNDDOWN($DO20,-1),宝石属性!$B$25:$N$41,2,0)*VLOOKUP(ROUNDDOWN($DO20,-1),宝石属性!$B$25:$N$41,3,0)+VLOOKUP($DP$2,职业被动!$B$6:$M$29,COLUMNS(职业被动!$B$6:E$29),0)*$DO20,0)</f>
        <v>537</v>
      </c>
      <c r="DR20" s="9">
        <f>ROUND(属性投放!F$4+装备属性!F$4*IF($DO20&lt;10,1,ROUNDDOWN($DO20,-1))+SUM(属性投放!G$37:G$45)*$DO20+VLOOKUP($DP$2,一级属性!$E$41:$P$64,COLUMNS(一级属性!$E$41:I$64),0)*($DO20+0.25*IF($DO20&lt;10,1,ROUNDDOWN($DO20,-1)))+VLOOKUP($DP$2,宝石属性!$B$43:$M$66,COLUMNS(宝石属性!$B$43:F$66),0)*10*VLOOKUP(ROUNDDOWN($DO20,-1),宝石属性!$B$25:$N$41,2,0)*VLOOKUP(ROUNDDOWN($DO20,-1),宝石属性!$B$25:$N$41,3,0)+VLOOKUP($DP$2,职业被动!$B$6:$M$29,COLUMNS(职业被动!$B$6:F$29),0)*$DO20,0)</f>
        <v>216</v>
      </c>
      <c r="DS20" s="9">
        <f>ROUND(属性投放!G$4+装备属性!G$4*IF($DO20&lt;10,1,ROUNDDOWN($DO20,-1))+SUM(属性投放!H$37:H$45)*$DO20+VLOOKUP($DP$2,一级属性!$E$41:$P$64,COLUMNS(一级属性!$E$41:J$64),0)*($DO20+0.25*IF($DO20&lt;10,1,ROUNDDOWN($DO20,-1)))+VLOOKUP($DP$2,宝石属性!$B$43:$M$66,COLUMNS(宝石属性!$B$43:G$66),0)*10*VLOOKUP(ROUNDDOWN($DO20,-1),宝石属性!$B$25:$N$41,2,0)*VLOOKUP(ROUNDDOWN($DO20,-1),宝石属性!$B$25:$N$41,3,0)+VLOOKUP($DP$2,职业被动!$B$6:$M$29,COLUMNS(职业被动!$B$6:G$29),0)*$DO20,0)</f>
        <v>145</v>
      </c>
      <c r="DT20" s="9">
        <f>ROUND(属性投放!H$4+装备属性!H$4*IF($DO20&lt;10,1,ROUNDDOWN($DO20,-1))+SUM(属性投放!I$37:I$45)*$DO20+VLOOKUP($DP$2,一级属性!$E$41:$P$64,COLUMNS(一级属性!$E$41:K$64),0)*($DO20+0.25*IF($DO20&lt;10,1,ROUNDDOWN($DO20,-1)))+VLOOKUP($DP$2,宝石属性!$B$43:$M$66,COLUMNS(宝石属性!$B$43:H$66),0)*10*VLOOKUP(ROUNDDOWN($DO20,-1),宝石属性!$B$25:$N$41,2,0)*VLOOKUP(ROUNDDOWN($DO20,-1),宝石属性!$B$25:$N$41,3,0)+VLOOKUP($DP$2,职业被动!$B$6:$M$29,COLUMNS(职业被动!$B$6:H$29),0)*$DO20,0)</f>
        <v>172</v>
      </c>
      <c r="DU20" s="9">
        <f>ROUND(属性投放!I$4+装备属性!I$4*IF($DO20&lt;10,1,ROUNDDOWN($DO20,-1))+SUM(属性投放!J$37:J$45)*$DO20+VLOOKUP($DP$2,一级属性!$E$41:$P$64,COLUMNS(一级属性!$E$41:L$64),0)*($DO20+0.25*IF($DO20&lt;10,1,ROUNDDOWN($DO20,-1)))+VLOOKUP($DP$2,宝石属性!$B$43:$M$66,COLUMNS(宝石属性!$B$43:I$66),0)*10*VLOOKUP(ROUNDDOWN($DO20,-1),宝石属性!$B$25:$N$41,2,0)*VLOOKUP(ROUNDDOWN($DO20,-1),宝石属性!$B$25:$N$41,3,0)+VLOOKUP($DP$2,职业被动!$B$6:$M$29,COLUMNS(职业被动!$B$6:I$29),0)*$DO20,0)</f>
        <v>161</v>
      </c>
      <c r="DV20" s="9">
        <f>ROUND(属性投放!J$4+装备属性!J$4*IF($DO20&lt;10,1,ROUNDDOWN($DO20,-1))+SUM(属性投放!K$37:K$45)*$DO20+VLOOKUP($DP$2,一级属性!$E$41:$P$64,COLUMNS(一级属性!$E$41:M$64),0)*($DO20+0.25*IF($DO20&lt;10,1,ROUNDDOWN($DO20,-1)))+VLOOKUP($DP$2,宝石属性!$B$43:$M$66,COLUMNS(宝石属性!$B$43:J$66),0)*10*VLOOKUP(ROUNDDOWN($DO20,-1),宝石属性!$B$25:$N$41,2,0)*VLOOKUP(ROUNDDOWN($DO20,-1),宝石属性!$B$25:$N$41,3,0)+VLOOKUP($DP$2,职业被动!$B$6:$M$29,COLUMNS(职业被动!$B$6:J$29),0)*$DO20,0)</f>
        <v>115</v>
      </c>
      <c r="DW20" s="9">
        <f>ROUND(属性投放!K$4+装备属性!K$4*IF($DO20&lt;10,1,ROUNDDOWN($DO20,-1))+SUM(属性投放!L$37:L$45)*$DO20+VLOOKUP($DP$2,一级属性!$E$41:$P$64,COLUMNS(一级属性!$E$41:N$64),0)*($DO20+0.25*IF($DO20&lt;10,1,ROUNDDOWN($DO20,-1)))+VLOOKUP($DP$2,宝石属性!$B$43:$M$66,COLUMNS(宝石属性!$B$43:K$66),0)*10*VLOOKUP(ROUNDDOWN($DO20,-1),宝石属性!$B$25:$N$41,2,0)*VLOOKUP(ROUNDDOWN($DO20,-1),宝石属性!$B$25:$N$41,3,0)+VLOOKUP($DP$2,职业被动!$B$6:$M$29,COLUMNS(职业被动!$B$6:K$29),0)*$DO20,0)</f>
        <v>59</v>
      </c>
      <c r="DX20" s="9">
        <f>ROUND(属性投放!L$4+装备属性!L$4*IF($DO20&lt;10,1,ROUNDDOWN($DO20,-1))+SUM(属性投放!M$37:M$45)*$DO20+VLOOKUP($DP$2,一级属性!$E$41:$P$64,COLUMNS(一级属性!$E$41:O$64),0)*($DO20+0.25*IF($DO20&lt;10,1,ROUNDDOWN($DO20,-1)))+VLOOKUP($DP$2,宝石属性!$B$43:$M$66,COLUMNS(宝石属性!$B$43:L$66),0)*10*VLOOKUP(ROUNDDOWN($DO20,-1),宝石属性!$B$25:$N$41,2,0)*VLOOKUP(ROUNDDOWN($DO20,-1),宝石属性!$B$25:$N$41,3,0)+VLOOKUP($DP$2,职业被动!$B$6:$M$29,COLUMNS(职业被动!$B$6:L$29),0)*$DO20,0)</f>
        <v>5</v>
      </c>
      <c r="DY20" s="9">
        <f>ROUND(属性投放!M$4+装备属性!M$4*IF($DO20&lt;10,1,ROUNDDOWN($DO20,-1))+SUM(属性投放!N$37:N$45)*$DO20+VLOOKUP($DP$2,一级属性!$E$41:$P$64,COLUMNS(一级属性!$E$41:P$64),0)*($DO20+0.25*IF($DO20&lt;10,1,ROUNDDOWN($DO20,-1)))+VLOOKUP($DP$2,宝石属性!$B$43:$M$66,COLUMNS(宝石属性!$B$43:M$66),0)*10*VLOOKUP(ROUNDDOWN($DO20,-1),宝石属性!$B$25:$N$41,2,0)*VLOOKUP(ROUNDDOWN($DO20,-1),宝石属性!$B$25:$N$41,3,0)+VLOOKUP($DP$2,职业被动!$B$6:$M$29,COLUMNS(职业被动!$B$6:M$29),0)*$DO20,0)</f>
        <v>175</v>
      </c>
      <c r="DZ20" s="48">
        <f>属性价值和能力评分!$F$9+ROUND(属性价值和能力评分!$F$38*10,0)*DO20+ROUND((SUM(装备属性!$W$9:$W$14)+属性价值和能力评分!$F$38*1.25+1.4+2.8)*IF(DO20&lt;10,1,ROUNDDOWN(DO20,-1)),0)+15*VLOOKUP(ROUNDDOWN(DO20,-1),宝石属性!$B$26:$D$41,2,0)*6*VLOOKUP(ROUNDDOWN(DO20,-1),宝石属性!$B$26:$D$41,3,0)+(属性价值和能力评分!$F$49*9+属性价值和能力评分!$F$50*2+属性价值和能力评分!$F$53*8/5)*DO20</f>
        <v>3102</v>
      </c>
      <c r="EA20" s="17"/>
      <c r="EB20" s="1">
        <v>17</v>
      </c>
      <c r="EC20" s="1">
        <f>ROUND(CC20/MAX(CE20/10,((CE20*(1+属性投放!$E$8)-CF20+属性投放!$F$8*EB20)*(1+属性投放!$G$8)*(1+属性投放!$H$8))),1)</f>
        <v>2.7</v>
      </c>
      <c r="ED20" s="1">
        <f>ROUND(CP20/MAX(CE20/10,((CE20*(1+属性投放!$E$8)-CS20+属性投放!$F$8*EB20)*(1+属性投放!$G$8)*(1+属性投放!$H$8))),1)</f>
        <v>2.6</v>
      </c>
      <c r="EE20" s="1">
        <f>ROUND(DC20/MAX(CE20/10,((CE20*(1+属性投放!$E$8)-DF20+属性投放!$F$8*EB20)*(1+属性投放!$G$8)*(1+属性投放!$H$8))),1)</f>
        <v>24.6</v>
      </c>
      <c r="EF20" s="1">
        <f>ROUND(DP20/MAX(CE20/10,((CE20*(1+属性投放!$E$8)-DS20+属性投放!$F$8*EB20)*(1+属性投放!$G$8)*(1+属性投放!$H$8))),1)</f>
        <v>6</v>
      </c>
      <c r="EH20" s="1">
        <f>ROUND(CC20/MAX(属性投放!$F$9*EB20,((CT20*(1+属性投放!$E$9)-CH20+属性投放!$F$9*EB20)*(1+属性投放!$G$9)*(1+属性投放!$H$9))),1)</f>
        <v>2.4</v>
      </c>
      <c r="EI20" s="1">
        <f>ROUND(CP20/MAX(属性投放!$F$9*EB20,((CT20*(1+属性投放!$E$9)-CU20+属性投放!$F$9*EB20)*(1+属性投放!$G$9)*(1+属性投放!$H$9))),1)</f>
        <v>3</v>
      </c>
      <c r="EJ20" s="1">
        <f>ROUND(DC20/MAX(属性投放!$F$9*EB20,((CT20*(1+属性投放!$E$9)-DH20+属性投放!$F$9*EB20)*(1+属性投放!$G$9)*(1+属性投放!$H$9))),1)</f>
        <v>2.6</v>
      </c>
      <c r="EK20" s="1">
        <f>ROUND(DP20/MAX(属性投放!$F$9*EB20,((CT20*(1+属性投放!$E$9)-DU20+属性投放!$F$9*EB20)*(1+属性投放!$G$9)*(1+属性投放!$H$9))),1)</f>
        <v>5.2</v>
      </c>
      <c r="EM20" s="1">
        <f>ROUND(CC20/((BW20*(1+属性投放!$E$10)+属性投放!$F$10*EB20)*(1+属性投放!$G$10)*(1+属性投放!$H$10)),1)</f>
        <v>6.5</v>
      </c>
      <c r="EN20" s="1">
        <f>ROUND(CP20/((BW20*(1+属性投放!$E$10)+属性投放!$F$10*EB20)*(1+属性投放!$G$10)*(1+属性投放!$H$10)),1)</f>
        <v>6.5</v>
      </c>
      <c r="EO20" s="1">
        <f>ROUND(DC20/((BW20*(1+属性投放!$E$10)+属性投放!$F$10*EB20)*(1+属性投放!$G$10)*(1+属性投放!$H$10)),1)</f>
        <v>7.5</v>
      </c>
      <c r="EP20" s="1">
        <f>ROUND(DP20/((BW20*(1+属性投放!$E$10)+属性投放!$F$10*EB20)*(1+属性投放!$G$10)*(1+属性投放!$H$10)),1)</f>
        <v>15.2</v>
      </c>
    </row>
    <row r="21" spans="2:146">
      <c r="B21" s="1">
        <v>18</v>
      </c>
      <c r="C21" s="9">
        <f>ROUND(属性投放!D$4+装备属性!D$4*IF($B21&lt;10,1,ROUNDDOWN($B21,-1))+SUM(属性投放!E$37:E$45)*$B21+VLOOKUP($C$2,一级属性!$E$41:$P$64,COLUMNS(一级属性!$E$41:G$64),0)*($B21+0.25*IF($B21&lt;10,1,ROUNDDOWN($B21,-1)))+VLOOKUP($C$2,宝石属性!$B$43:$M$66,COLUMNS(宝石属性!$B$43:D$66),0)*10*VLOOKUP(ROUNDDOWN($B21,-1),宝石属性!$B$25:$N$41,2,0)*VLOOKUP(ROUNDDOWN($B21,-1),宝石属性!$B$25:$N$41,3,0)+VLOOKUP($C$2,职业被动!$B$6:$M$29,COLUMNS(职业被动!$B$6:D$29),0)*$B21,0)</f>
        <v>942</v>
      </c>
      <c r="D21" s="9">
        <f>ROUND(属性投放!E$4+装备属性!E$4*IF($B21&lt;10,1,ROUNDDOWN($B21,-1))+SUM(属性投放!F$37:F$38)*$B21+VLOOKUP($C$2,一级属性!$E$67:$P$90,COLUMNS(一级属性!$E$67:H$90),0)*$B21+VLOOKUP($C$2,宝石属性!$B$43:$M$66,COLUMNS(宝石属性!$B$43:E$66),0)*10*VLOOKUP(ROUNDDOWN($B21,-1),宝石属性!$B$25:$N$41,2,0)*VLOOKUP(ROUNDDOWN($B21,-1),宝石属性!$B$25:$N$41,3,0)+VLOOKUP($C$2,职业被动!$B$6:$M$29,COLUMNS(职业被动!$B$6:E$29),0)*$B21,0)</f>
        <v>552</v>
      </c>
      <c r="E21" s="9">
        <f>ROUND(属性投放!F$4+装备属性!F$4*IF($B21&lt;10,1,ROUNDDOWN($B21,-1))+SUM(属性投放!G$37:G$38)*$B21+VLOOKUP($C$2,一级属性!$E$67:$P$90,COLUMNS(一级属性!$E$67:I$90),0)*$B21+VLOOKUP($C$2,宝石属性!$B$43:$M$66,COLUMNS(宝石属性!$B$43:F$66),0)*10*VLOOKUP(ROUNDDOWN($B21,-1),宝石属性!$B$25:$N$41,2,0)*VLOOKUP(ROUNDDOWN($B21,-1),宝石属性!$B$25:$N$41,3,0)+VLOOKUP($C$2,职业被动!$B$6:$M$29,COLUMNS(职业被动!$B$6:F$29),0)*$B21,0)</f>
        <v>353</v>
      </c>
      <c r="F21" s="9">
        <f>ROUND(属性投放!G$4+装备属性!G$4*IF($B21&lt;10,1,ROUNDDOWN($B21,-1))+SUM(属性投放!H$37:H$38)*$B21+VLOOKUP($C$2,一级属性!$E$67:$P$90,COLUMNS(一级属性!$E$67:J$90),0)*$B21+VLOOKUP($C$2,宝石属性!$B$43:$M$66,COLUMNS(宝石属性!$B$43:G$66),0)*10*VLOOKUP(ROUNDDOWN($B21,-1),宝石属性!$B$25:$N$41,2,0)*VLOOKUP(ROUNDDOWN($B21,-1),宝石属性!$B$25:$N$41,3,0)+VLOOKUP($C$2,职业被动!$B$6:$M$29,COLUMNS(职业被动!$B$6:G$29),0)*$B21,0)</f>
        <v>167</v>
      </c>
      <c r="G21" s="9">
        <f>ROUND(属性投放!H$4+装备属性!H$4*IF($B21&lt;10,1,ROUNDDOWN($B21,-1))+SUM(属性投放!I$37:I$38)*$B21+VLOOKUP($C$2,一级属性!$E$67:$P$90,COLUMNS(一级属性!$E$67:K$90),0)*$B21+VLOOKUP($C$2,宝石属性!$B$43:$M$66,COLUMNS(宝石属性!$B$43:H$66),0)*10*VLOOKUP(ROUNDDOWN($B21,-1),宝石属性!$B$25:$N$41,2,0)*VLOOKUP(ROUNDDOWN($B21,-1),宝石属性!$B$25:$N$41,3,0)+VLOOKUP($C$2,职业被动!$B$6:$M$29,COLUMNS(职业被动!$B$6:H$29),0)*$B21,0)</f>
        <v>157</v>
      </c>
      <c r="H21" s="9">
        <f>ROUND(属性投放!I$4+装备属性!I$4*IF($B21&lt;10,1,ROUNDDOWN($B21,-1))+SUM(属性投放!J$37:J$38)*$B21+VLOOKUP($C$2,一级属性!$E$67:$P$90,COLUMNS(一级属性!$E$67:L$90),0)*$B21+VLOOKUP($C$2,宝石属性!$B$43:$M$66,COLUMNS(宝石属性!$B$43:I$66),0)*10*VLOOKUP(ROUNDDOWN($B21,-1),宝石属性!$B$25:$N$41,2,0)*VLOOKUP(ROUNDDOWN($B21,-1),宝石属性!$B$25:$N$41,3,0)+VLOOKUP($C$2,职业被动!$B$6:$M$29,COLUMNS(职业被动!$B$6:I$29),0)*$B21,0)</f>
        <v>188</v>
      </c>
      <c r="I21" s="9">
        <f>ROUND(属性投放!J$4+装备属性!J$4*IF($B21&lt;10,1,ROUNDDOWN($B21,-1))+SUM(属性投放!K$37:K$38)*$B21+VLOOKUP($C$2,一级属性!$E$67:$P$90,COLUMNS(一级属性!$E$67:M$90),0)*$B21+VLOOKUP($C$2,宝石属性!$B$43:$M$66,COLUMNS(宝石属性!$B$43:J$66),0)*10*VLOOKUP(ROUNDDOWN($B21,-1),宝石属性!$B$25:$N$41,2,0)*VLOOKUP(ROUNDDOWN($B21,-1),宝石属性!$B$25:$N$41,3,0)+VLOOKUP($C$2,职业被动!$B$6:$M$29,COLUMNS(职业被动!$B$6:J$29),0)*$B21,0)</f>
        <v>121</v>
      </c>
      <c r="J21" s="9">
        <f>ROUND(属性投放!K$4+装备属性!K$4*IF($B21&lt;10,1,ROUNDDOWN($B21,-1))+SUM(属性投放!L$37:L$38)*$B21+VLOOKUP($C$2,一级属性!$E$67:$P$90,COLUMNS(一级属性!$E$67:N$90),0)*$B21+VLOOKUP($C$2,宝石属性!$B$43:$M$66,COLUMNS(宝石属性!$B$43:K$66),0)*10*VLOOKUP(ROUNDDOWN($B21,-1),宝石属性!$B$25:$N$41,2,0)*VLOOKUP(ROUNDDOWN($B21,-1),宝石属性!$B$25:$N$41,3,0)+VLOOKUP($C$2,职业被动!$B$6:$M$29,COLUMNS(职业被动!$B$6:K$29),0)*$B21,0)</f>
        <v>59</v>
      </c>
      <c r="K21" s="9">
        <f>ROUND(属性投放!L$4+装备属性!L$4*IF($B21&lt;10,1,ROUNDDOWN($B21,-1))+SUM(属性投放!M$37:M$38)*$B21+VLOOKUP($C$2,一级属性!$E$67:$P$90,COLUMNS(一级属性!$E$67:O$90),0)*$B21+VLOOKUP($C$2,宝石属性!$B$43:$M$66,COLUMNS(宝石属性!$B$43:L$66),0)*10*VLOOKUP(ROUNDDOWN($B21,-1),宝石属性!$B$25:$N$41,2,0)*VLOOKUP(ROUNDDOWN($B21,-1),宝石属性!$B$25:$N$41,3,0)+VLOOKUP($C$2,职业被动!$B$6:$M$29,COLUMNS(职业被动!$B$6:L$29),0)*$B21,0)</f>
        <v>5</v>
      </c>
      <c r="L21" s="9">
        <f>ROUND(属性投放!M$4+装备属性!M$4*IF($B21&lt;10,1,ROUNDDOWN($B21,-1))+SUM(属性投放!N$37:N$38)*$B21+VLOOKUP($C$2,一级属性!$E$67:$P$90,COLUMNS(一级属性!$E$67:P$90),0)*$B21+VLOOKUP($C$2,宝石属性!$B$43:$M$66,COLUMNS(宝石属性!$B$43:M$66),0)*10*VLOOKUP(ROUNDDOWN($B21,-1),宝石属性!$B$25:$N$41,2,0)*VLOOKUP(ROUNDDOWN($B21,-1),宝石属性!$B$25:$N$41,3,0)+VLOOKUP($C$2,职业被动!$B$6:$M$29,COLUMNS(职业被动!$B$6:M$29),0)*$B21,0)</f>
        <v>185</v>
      </c>
      <c r="M21" s="48">
        <f>属性价值和能力评分!$F$9+ROUND(属性价值和能力评分!$F$38*10,0)*B21+ROUND((SUM(装备属性!$W$9:$W$14)+属性价值和能力评分!$F$38*1.25+1.4+2.8)*IF(B21&lt;10,1,ROUNDDOWN(B21,-1)),0)+15*VLOOKUP(ROUNDDOWN(B21,-1),宝石属性!$B$26:$D$41,2,0)*6*VLOOKUP(ROUNDDOWN(B21,-1),宝石属性!$B$26:$D$41,3,0)+(属性价值和能力评分!$F$49*9+属性价值和能力评分!$F$50*2+属性价值和能力评分!$F$53*8/5)*B21</f>
        <v>3222</v>
      </c>
      <c r="N21" s="20"/>
      <c r="O21" s="1">
        <v>18</v>
      </c>
      <c r="P21" s="9">
        <f>ROUND(属性投放!D$4+装备属性!D$4*IF($O21&lt;10,1,ROUNDDOWN($O21,-1))+SUM(属性投放!E$37:E$45)*$O21+VLOOKUP($P$2,一级属性!$E$41:$P$64,COLUMNS(一级属性!$E$41:G$64),0)*($O21+0.25*IF($O21&lt;10,1,ROUNDDOWN($O21,-1)))+VLOOKUP($P$2,宝石属性!$B$43:$M$66,COLUMNS(宝石属性!$B$43:D$66),0)*10*VLOOKUP(ROUNDDOWN($O21,-1),宝石属性!$B$25:$N$41,2,0)*VLOOKUP(ROUNDDOWN($O21,-1),宝石属性!$B$25:$N$41,3,0)+VLOOKUP($P$2,职业被动!$B$6:$M$29,COLUMNS(职业被动!$B$6:D$29),0)*$O21,0)</f>
        <v>1194</v>
      </c>
      <c r="Q21" s="9">
        <f>ROUND(属性投放!E$4+装备属性!E$4*IF($O21&lt;10,1,ROUNDDOWN($O21,-1))+SUM(属性投放!F$37:F$45)*$O21+VLOOKUP($P$2,一级属性!$E$41:$P$64,COLUMNS(一级属性!$E$41:H$64),0)*($O21+0.25*IF($O21&lt;10,1,ROUNDDOWN($O21,-1)))+VLOOKUP($P$2,宝石属性!$B$43:$M$66,COLUMNS(宝石属性!$B$43:E$66),0)*10*VLOOKUP(ROUNDDOWN($O21,-1),宝石属性!$B$25:$N$41,2,0)*VLOOKUP(ROUNDDOWN($O21,-1),宝石属性!$B$25:$N$41,3,0)+VLOOKUP($P$2,职业被动!$B$6:$M$29,COLUMNS(职业被动!$B$6:E$29),0)*$O21,0)</f>
        <v>860</v>
      </c>
      <c r="R21" s="9">
        <f>ROUND(属性投放!F$4+装备属性!F$4*IF($O21&lt;10,1,ROUNDDOWN($O21,-1))+SUM(属性投放!G$37:G$45)*$O21+VLOOKUP($P$2,一级属性!$E$41:$P$64,COLUMNS(一级属性!$E$41:I$64),0)*($O21+0.25*IF($O21&lt;10,1,ROUNDDOWN($O21,-1)))+VLOOKUP($P$2,宝石属性!$B$43:$M$66,COLUMNS(宝石属性!$B$43:F$66),0)*10*VLOOKUP(ROUNDDOWN($O21,-1),宝石属性!$B$25:$N$41,2,0)*VLOOKUP(ROUNDDOWN($O21,-1),宝石属性!$B$25:$N$41,3,0)+VLOOKUP($P$2,职业被动!$B$6:$M$29,COLUMNS(职业被动!$B$6:F$29),0)*$O21,0)</f>
        <v>218</v>
      </c>
      <c r="S21" s="9">
        <f>ROUND(属性投放!G$4+装备属性!G$4*IF($O21&lt;10,1,ROUNDDOWN($O21,-1))+SUM(属性投放!H$37:H$45)*$O21+VLOOKUP($P$2,一级属性!$E$41:$P$64,COLUMNS(一级属性!$E$41:J$64),0)*($O21+0.25*IF($O21&lt;10,1,ROUNDDOWN($O21,-1)))+VLOOKUP($P$2,宝石属性!$B$43:$M$66,COLUMNS(宝石属性!$B$43:G$66),0)*10*VLOOKUP(ROUNDDOWN($O21,-1),宝石属性!$B$25:$N$41,2,0)*VLOOKUP(ROUNDDOWN($O21,-1),宝石属性!$B$25:$N$41,3,0)+VLOOKUP($P$2,职业被动!$B$6:$M$29,COLUMNS(职业被动!$B$6:G$29),0)*$O21,0)</f>
        <v>149</v>
      </c>
      <c r="T21" s="9">
        <f>ROUND(属性投放!H$4+装备属性!H$4*IF($O21&lt;10,1,ROUNDDOWN($O21,-1))+SUM(属性投放!I$37:I$45)*$O21+VLOOKUP($P$2,一级属性!$E$41:$P$64,COLUMNS(一级属性!$E$41:K$64),0)*($O21+0.25*IF($O21&lt;10,1,ROUNDDOWN($O21,-1)))+VLOOKUP($P$2,宝石属性!$B$43:$M$66,COLUMNS(宝石属性!$B$43:H$66),0)*10*VLOOKUP(ROUNDDOWN($O21,-1),宝石属性!$B$25:$N$41,2,0)*VLOOKUP(ROUNDDOWN($O21,-1),宝石属性!$B$25:$N$41,3,0)+VLOOKUP($P$2,职业被动!$B$6:$M$29,COLUMNS(职业被动!$B$6:H$29),0)*$O21,0)</f>
        <v>237</v>
      </c>
      <c r="U21" s="9">
        <f>ROUND(属性投放!I$4+装备属性!I$4*IF($O21&lt;10,1,ROUNDDOWN($O21,-1))+SUM(属性投放!J$37:J$45)*$O21+VLOOKUP($P$2,一级属性!$E$41:$P$64,COLUMNS(一级属性!$E$41:L$64),0)*($O21+0.25*IF($O21&lt;10,1,ROUNDDOWN($O21,-1)))+VLOOKUP($P$2,宝石属性!$B$43:$M$66,COLUMNS(宝石属性!$B$43:I$66),0)*10*VLOOKUP(ROUNDDOWN($O21,-1),宝石属性!$B$25:$N$41,2,0)*VLOOKUP(ROUNDDOWN($O21,-1),宝石属性!$B$25:$N$41,3,0)+VLOOKUP($P$2,职业被动!$B$6:$M$29,COLUMNS(职业被动!$B$6:I$29),0)*$O21,0)</f>
        <v>195</v>
      </c>
      <c r="V21" s="9">
        <f>ROUND(属性投放!J$4+装备属性!J$4*IF($O21&lt;10,1,ROUNDDOWN($O21,-1))+SUM(属性投放!K$37:K$45)*$O21+VLOOKUP($P$2,一级属性!$E$41:$P$64,COLUMNS(一级属性!$E$41:M$64),0)*($O21+0.25*IF($O21&lt;10,1,ROUNDDOWN($O21,-1)))+VLOOKUP($P$2,宝石属性!$B$43:$M$66,COLUMNS(宝石属性!$B$43:J$66),0)*10*VLOOKUP(ROUNDDOWN($O21,-1),宝石属性!$B$25:$N$41,2,0)*VLOOKUP(ROUNDDOWN($O21,-1),宝石属性!$B$25:$N$41,3,0)+VLOOKUP($P$2,职业被动!$B$6:$M$29,COLUMNS(职业被动!$B$6:J$29),0)*$O21,0)</f>
        <v>134</v>
      </c>
      <c r="W21" s="9">
        <f>ROUND(属性投放!K$4+装备属性!K$4*IF($O21&lt;10,1,ROUNDDOWN($O21,-1))+SUM(属性投放!L$37:L$45)*$O21+VLOOKUP($P$2,一级属性!$E$41:$P$64,COLUMNS(一级属性!$E$41:N$64),0)*($O21+0.25*IF($O21&lt;10,1,ROUNDDOWN($O21,-1)))+VLOOKUP($P$2,宝石属性!$B$43:$M$66,COLUMNS(宝石属性!$B$43:K$66),0)*10*VLOOKUP(ROUNDDOWN($O21,-1),宝石属性!$B$25:$N$41,2,0)*VLOOKUP(ROUNDDOWN($O21,-1),宝石属性!$B$25:$N$41,3,0)+VLOOKUP($P$2,职业被动!$B$6:$M$29,COLUMNS(职业被动!$B$6:K$29),0)*$O21,0)</f>
        <v>59</v>
      </c>
      <c r="X21" s="9">
        <f>ROUND(属性投放!L$4+装备属性!L$4*IF($O21&lt;10,1,ROUNDDOWN($O21,-1))+SUM(属性投放!M$37:M$45)*$O21+VLOOKUP($P$2,一级属性!$E$41:$P$64,COLUMNS(一级属性!$E$41:O$64),0)*($O21+0.25*IF($O21&lt;10,1,ROUNDDOWN($O21,-1)))+VLOOKUP($P$2,宝石属性!$B$43:$M$66,COLUMNS(宝石属性!$B$43:L$66),0)*10*VLOOKUP(ROUNDDOWN($O21,-1),宝石属性!$B$25:$N$41,2,0)*VLOOKUP(ROUNDDOWN($O21,-1),宝石属性!$B$25:$N$41,3,0)+VLOOKUP($P$2,职业被动!$B$6:$M$29,COLUMNS(职业被动!$B$6:L$29),0)*$O21,0)</f>
        <v>5</v>
      </c>
      <c r="Y21" s="9">
        <f>ROUND(属性投放!M$4+装备属性!M$4*IF($O21&lt;10,1,ROUNDDOWN($O21,-1))+SUM(属性投放!N$37:N$45)*$O21+VLOOKUP($P$2,一级属性!$E$41:$P$64,COLUMNS(一级属性!$E$41:P$64),0)*($O21+0.25*IF($O21&lt;10,1,ROUNDDOWN($O21,-1)))+VLOOKUP($P$2,宝石属性!$B$43:$M$66,COLUMNS(宝石属性!$B$43:M$66),0)*10*VLOOKUP(ROUNDDOWN($O21,-1),宝石属性!$B$25:$N$41,2,0)*VLOOKUP(ROUNDDOWN($O21,-1),宝石属性!$B$25:$N$41,3,0)+VLOOKUP($P$2,职业被动!$B$6:$M$29,COLUMNS(职业被动!$B$6:M$29),0)*$O21,0)</f>
        <v>185</v>
      </c>
      <c r="Z21" s="48">
        <f>属性价值和能力评分!$F$9+ROUND(属性价值和能力评分!$F$38*10,0)*O21+ROUND((SUM(装备属性!$W$9:$W$14)+属性价值和能力评分!$F$38*1.25+1.4+2.8)*IF(O21&lt;10,1,ROUNDDOWN(O21,-1)),0)+15*VLOOKUP(ROUNDDOWN(O21,-1),宝石属性!$B$26:$D$41,2,0)*6*VLOOKUP(ROUNDDOWN(O21,-1),宝石属性!$B$26:$D$41,3,0)+(属性价值和能力评分!$F$49*9+属性价值和能力评分!$F$50*2+属性价值和能力评分!$F$53*8/5)*O21</f>
        <v>3222</v>
      </c>
      <c r="AB21" s="1">
        <v>18</v>
      </c>
      <c r="AC21" s="9">
        <f>ROUND(属性投放!D$4+装备属性!D$4*IF($AB21&lt;10,1,ROUNDDOWN($AB21,-1))+SUM(属性投放!E$37:E$45)*$AB21+VLOOKUP($AC$2,一级属性!$E$41:$P$64,COLUMNS(一级属性!$E$41:G$64),0)*($AB21+0.25*IF($AB21&lt;10,1,ROUNDDOWN($AB21,-1)))+VLOOKUP($AC$2,宝石属性!$B$43:$M$66,COLUMNS(宝石属性!$B$43:D$66),0)*10*VLOOKUP(ROUNDDOWN($AB21,-1),宝石属性!$B$25:$N$41,2,0)*VLOOKUP(ROUNDDOWN($AB21,-1),宝石属性!$B$25:$N$41,3,0)+VLOOKUP($AC$2,职业被动!$B$6:$M$29,COLUMNS(职业被动!$B$6:D$29),0)*$AB21,0)</f>
        <v>1068</v>
      </c>
      <c r="AD21" s="9">
        <f>ROUND(属性投放!E$4+装备属性!E$4*IF($AB21&lt;10,1,ROUNDDOWN($AB21,-1))+SUM(属性投放!F$37:F$45)*$AB21+VLOOKUP($AC$2,一级属性!$E$41:$P$64,COLUMNS(一级属性!$E$41:H$64),0)*($AB21+0.25*IF($AB21&lt;10,1,ROUNDDOWN($AB21,-1)))+VLOOKUP($AC$2,宝石属性!$B$43:$M$66,COLUMNS(宝石属性!$B$43:E$66),0)*10*VLOOKUP(ROUNDDOWN($AB21,-1),宝石属性!$B$25:$N$41,2,0)*VLOOKUP(ROUNDDOWN($AB21,-1),宝石属性!$B$25:$N$41,3,0)+VLOOKUP($AC$2,职业被动!$B$6:$M$29,COLUMNS(职业被动!$B$6:E$29),0)*$AB21,0)</f>
        <v>552</v>
      </c>
      <c r="AE21" s="9">
        <f>ROUND(属性投放!F$4+装备属性!F$4*IF($AB21&lt;10,1,ROUNDDOWN($AB21,-1))+SUM(属性投放!G$37:G$45)*$AB21+VLOOKUP($AC$2,一级属性!$E$41:$P$64,COLUMNS(一级属性!$E$41:I$64),0)*($AB21+0.25*IF($AB21&lt;10,1,ROUNDDOWN($AB21,-1)))+VLOOKUP($AC$2,宝石属性!$B$43:$M$66,COLUMNS(宝石属性!$B$43:F$66),0)*10*VLOOKUP(ROUNDDOWN($AB21,-1),宝石属性!$B$25:$N$41,2,0)*VLOOKUP(ROUNDDOWN($AB21,-1),宝石属性!$B$25:$N$41,3,0)+VLOOKUP($AC$2,职业被动!$B$6:$M$29,COLUMNS(职业被动!$B$6:F$29),0)*$AB21,0)</f>
        <v>300</v>
      </c>
      <c r="AF21" s="9">
        <f>ROUND(属性投放!G$4+装备属性!G$4*IF($AB21&lt;10,1,ROUNDDOWN($AB21,-1))+SUM(属性投放!H$37:H$45)*$AB21+VLOOKUP($AC$2,一级属性!$E$41:$P$64,COLUMNS(一级属性!$E$41:J$64),0)*($AB21+0.25*IF($AB21&lt;10,1,ROUNDDOWN($AB21,-1)))+VLOOKUP($AC$2,宝石属性!$B$43:$M$66,COLUMNS(宝石属性!$B$43:G$66),0)*10*VLOOKUP(ROUNDDOWN($AB21,-1),宝石属性!$B$25:$N$41,2,0)*VLOOKUP(ROUNDDOWN($AB21,-1),宝石属性!$B$25:$N$41,3,0)+VLOOKUP($AC$2,职业被动!$B$6:$M$29,COLUMNS(职业被动!$B$6:G$29),0)*$AB21,0)</f>
        <v>185</v>
      </c>
      <c r="AG21" s="9">
        <f>ROUND(属性投放!H$4+装备属性!H$4*IF($AB21&lt;10,1,ROUNDDOWN($AB21,-1))+SUM(属性投放!I$37:I$45)*$AB21+VLOOKUP($AC$2,一级属性!$E$41:$P$64,COLUMNS(一级属性!$E$41:K$64),0)*($AB21+0.25*IF($AB21&lt;10,1,ROUNDDOWN($AB21,-1)))+VLOOKUP($AC$2,宝石属性!$B$43:$M$66,COLUMNS(宝石属性!$B$43:H$66),0)*10*VLOOKUP(ROUNDDOWN($AB21,-1),宝石属性!$B$25:$N$41,2,0)*VLOOKUP(ROUNDDOWN($AB21,-1),宝石属性!$B$25:$N$41,3,0)+VLOOKUP($AC$2,职业被动!$B$6:$M$29,COLUMNS(职业被动!$B$6:H$29),0)*$AB21,0)</f>
        <v>157</v>
      </c>
      <c r="AH21" s="9">
        <f>ROUND(属性投放!I$4+装备属性!I$4*IF($AB21&lt;10,1,ROUNDDOWN($AB21,-1))+SUM(属性投放!J$37:J$45)*$AB21+VLOOKUP($AC$2,一级属性!$E$41:$P$64,COLUMNS(一级属性!$E$41:L$64),0)*($AB21+0.25*IF($AB21&lt;10,1,ROUNDDOWN($AB21,-1)))+VLOOKUP($AC$2,宝石属性!$B$43:$M$66,COLUMNS(宝石属性!$B$43:I$66),0)*10*VLOOKUP(ROUNDDOWN($AB21,-1),宝石属性!$B$25:$N$41,2,0)*VLOOKUP(ROUNDDOWN($AB21,-1),宝石属性!$B$25:$N$41,3,0)+VLOOKUP($AC$2,职业被动!$B$6:$M$29,COLUMNS(职业被动!$B$6:I$29),0)*$AB21,0)</f>
        <v>183</v>
      </c>
      <c r="AI21" s="9">
        <f>ROUND(属性投放!J$4+装备属性!J$4*IF($AB21&lt;10,1,ROUNDDOWN($AB21,-1))+SUM(属性投放!K$37:K$45)*$AB21+VLOOKUP($AC$2,一级属性!$E$41:$P$64,COLUMNS(一级属性!$E$41:M$64),0)*($AB21+0.25*IF($AB21&lt;10,1,ROUNDDOWN($AB21,-1)))+VLOOKUP($AC$2,宝石属性!$B$43:$M$66,COLUMNS(宝石属性!$B$43:J$66),0)*10*VLOOKUP(ROUNDDOWN($AB21,-1),宝石属性!$B$25:$N$41,2,0)*VLOOKUP(ROUNDDOWN($AB21,-1),宝石属性!$B$25:$N$41,3,0)+VLOOKUP($AC$2,职业被动!$B$6:$M$29,COLUMNS(职业被动!$B$6:J$29),0)*$AB21,0)</f>
        <v>119</v>
      </c>
      <c r="AJ21" s="9">
        <f>ROUND(属性投放!K$4+装备属性!K$4*IF($AB21&lt;10,1,ROUNDDOWN($AB21,-1))+SUM(属性投放!L$37:L$45)*$AB21+VLOOKUP($AC$2,一级属性!$E$41:$P$64,COLUMNS(一级属性!$E$41:N$64),0)*($AB21+0.25*IF($AB21&lt;10,1,ROUNDDOWN($AB21,-1)))+VLOOKUP($AC$2,宝石属性!$B$43:$M$66,COLUMNS(宝石属性!$B$43:K$66),0)*10*VLOOKUP(ROUNDDOWN($AB21,-1),宝石属性!$B$25:$N$41,2,0)*VLOOKUP(ROUNDDOWN($AB21,-1),宝石属性!$B$25:$N$41,3,0)+VLOOKUP($AC$2,职业被动!$B$6:$M$29,COLUMNS(职业被动!$B$6:K$29),0)*$AB21,0)</f>
        <v>59</v>
      </c>
      <c r="AK21" s="9">
        <f>ROUND(属性投放!L$4+装备属性!L$4*IF($AB21&lt;10,1,ROUNDDOWN($AB21,-1))+SUM(属性投放!M$37:M$45)*$AB21+VLOOKUP($AC$2,一级属性!$E$41:$P$64,COLUMNS(一级属性!$E$41:O$64),0)*($AB21+0.25*IF($AB21&lt;10,1,ROUNDDOWN($AB21,-1)))+VLOOKUP($AC$2,宝石属性!$B$43:$M$66,COLUMNS(宝石属性!$B$43:L$66),0)*10*VLOOKUP(ROUNDDOWN($AB21,-1),宝石属性!$B$25:$N$41,2,0)*VLOOKUP(ROUNDDOWN($AB21,-1),宝石属性!$B$25:$N$41,3,0)+VLOOKUP($AC$2,职业被动!$B$6:$M$29,COLUMNS(职业被动!$B$6:L$29),0)*$AB21,0)</f>
        <v>5</v>
      </c>
      <c r="AL21" s="9">
        <f>ROUND(属性投放!M$4+装备属性!M$4*IF($AB21&lt;10,1,ROUNDDOWN($AB21,-1))+SUM(属性投放!N$37:N$45)*$AB21+VLOOKUP($AC$2,一级属性!$E$41:$P$64,COLUMNS(一级属性!$E$41:P$64),0)*($AB21+0.25*IF($AB21&lt;10,1,ROUNDDOWN($AB21,-1)))+VLOOKUP($AC$2,宝石属性!$B$43:$M$66,COLUMNS(宝石属性!$B$43:M$66),0)*10*VLOOKUP(ROUNDDOWN($AB21,-1),宝石属性!$B$25:$N$41,2,0)*VLOOKUP(ROUNDDOWN($AB21,-1),宝石属性!$B$25:$N$41,3,0)+VLOOKUP($AC$2,职业被动!$B$6:$M$29,COLUMNS(职业被动!$B$6:M$29),0)*$AB21,0)</f>
        <v>185</v>
      </c>
      <c r="AM21" s="48">
        <f>属性价值和能力评分!$F$9+ROUND(属性价值和能力评分!$F$38*10,0)*AB21+ROUND((SUM(装备属性!$W$9:$W$14)+属性价值和能力评分!$F$38*1.25+1.4+2.8)*IF(AB21&lt;10,1,ROUNDDOWN(AB21,-1)),0)+15*VLOOKUP(ROUNDDOWN(AB21,-1),宝石属性!$B$26:$D$41,2,0)*6*VLOOKUP(ROUNDDOWN(AB21,-1),宝石属性!$B$26:$D$41,3,0)+(属性价值和能力评分!$F$49*9+属性价值和能力评分!$F$50*2+属性价值和能力评分!$F$53*8/5)*AB21</f>
        <v>3222</v>
      </c>
      <c r="AO21" s="1">
        <v>18</v>
      </c>
      <c r="AP21" s="9">
        <f>ROUND(属性投放!D$4+装备属性!D$4*IF($AO21&lt;10,1,ROUNDDOWN($AO21,-1))+SUM(属性投放!E$37:E$45)*$AO21+VLOOKUP($AP$2,一级属性!$E$41:$P$64,COLUMNS(一级属性!$E$41:G$64),0)*($AO21+0.25*IF($AO21&lt;10,1,ROUNDDOWN($AO21,-1)))+VLOOKUP($AP$2,宝石属性!$B$43:$M$66,COLUMNS(宝石属性!$B$43:D$66),0)*10*VLOOKUP(ROUNDDOWN($AO21,-1),宝石属性!$B$25:$N$41,2,0)*VLOOKUP(ROUNDDOWN($AO21,-1),宝石属性!$B$25:$N$41,3,0)+VLOOKUP($AP$2,职业被动!$B$6:$M$29,COLUMNS(职业被动!$B$6:D$29),0)*$AO21,0)</f>
        <v>1068</v>
      </c>
      <c r="AQ21" s="9">
        <f>ROUND(属性投放!E$4+装备属性!E$4*IF($AO21&lt;10,1,ROUNDDOWN($AO21,-1))+SUM(属性投放!F$37:F$45)*$AO21+VLOOKUP($AP$2,一级属性!$E$41:$P$64,COLUMNS(一级属性!$E$41:H$64),0)*($AO21+0.25*IF($AO21&lt;10,1,ROUNDDOWN($AO21,-1)))+VLOOKUP($AP$2,宝石属性!$B$43:$M$66,COLUMNS(宝石属性!$B$43:E$66),0)*10*VLOOKUP(ROUNDDOWN($AO21,-1),宝石属性!$B$25:$N$41,2,0)*VLOOKUP(ROUNDDOWN($AO21,-1),宝石属性!$B$25:$N$41,3,0)+VLOOKUP($AP$2,职业被动!$B$6:$M$29,COLUMNS(职业被动!$B$6:E$29),0)*$AO21,0)</f>
        <v>860</v>
      </c>
      <c r="AR21" s="9">
        <f>ROUND(属性投放!F$4+装备属性!F$4*IF($AO21&lt;10,1,ROUNDDOWN($AO21,-1))+SUM(属性投放!G$37:G$45)*$AO21+VLOOKUP($AP$2,一级属性!$E$41:$P$64,COLUMNS(一级属性!$E$41:I$64),0)*($AO21+0.25*IF($AO21&lt;10,1,ROUNDDOWN($AO21,-1)))+VLOOKUP($AP$2,宝石属性!$B$43:$M$66,COLUMNS(宝石属性!$B$43:F$66),0)*10*VLOOKUP(ROUNDDOWN($AO21,-1),宝石属性!$B$25:$N$41,2,0)*VLOOKUP(ROUNDDOWN($AO21,-1),宝石属性!$B$25:$N$41,3,0)+VLOOKUP($AP$2,职业被动!$B$6:$M$29,COLUMNS(职业被动!$B$6:F$29),0)*$AO21,0)</f>
        <v>218</v>
      </c>
      <c r="AS21" s="9">
        <f>ROUND(属性投放!G$4+装备属性!G$4*IF($AO21&lt;10,1,ROUNDDOWN($AO21,-1))+SUM(属性投放!H$37:H$45)*$AO21+VLOOKUP($AP$2,一级属性!$E$41:$P$64,COLUMNS(一级属性!$E$41:J$64),0)*($AO21+0.25*IF($AO21&lt;10,1,ROUNDDOWN($AO21,-1)))+VLOOKUP($AP$2,宝石属性!$B$43:$M$66,COLUMNS(宝石属性!$B$43:G$66),0)*10*VLOOKUP(ROUNDDOWN($AO21,-1),宝石属性!$B$25:$N$41,2,0)*VLOOKUP(ROUNDDOWN($AO21,-1),宝石属性!$B$25:$N$41,3,0)+VLOOKUP($AP$2,职业被动!$B$6:$M$29,COLUMNS(职业被动!$B$6:G$29),0)*$AO21,0)</f>
        <v>149</v>
      </c>
      <c r="AT21" s="9">
        <f>ROUND(属性投放!H$4+装备属性!H$4*IF($AO21&lt;10,1,ROUNDDOWN($AO21,-1))+SUM(属性投放!I$37:I$45)*$AO21+VLOOKUP($AP$2,一级属性!$E$41:$P$64,COLUMNS(一级属性!$E$41:K$64),0)*($AO21+0.25*IF($AO21&lt;10,1,ROUNDDOWN($AO21,-1)))+VLOOKUP($AP$2,宝石属性!$B$43:$M$66,COLUMNS(宝石属性!$B$43:H$66),0)*10*VLOOKUP(ROUNDDOWN($AO21,-1),宝石属性!$B$25:$N$41,2,0)*VLOOKUP(ROUNDDOWN($AO21,-1),宝石属性!$B$25:$N$41,3,0)+VLOOKUP($AP$2,职业被动!$B$6:$M$29,COLUMNS(职业被动!$B$6:H$29),0)*$AO21,0)</f>
        <v>219</v>
      </c>
      <c r="AU21" s="9">
        <f>ROUND(属性投放!I$4+装备属性!I$4*IF($AO21&lt;10,1,ROUNDDOWN($AO21,-1))+SUM(属性投放!J$37:J$45)*$AO21+VLOOKUP($AP$2,一级属性!$E$41:$P$64,COLUMNS(一级属性!$E$41:L$64),0)*($AO21+0.25*IF($AO21&lt;10,1,ROUNDDOWN($AO21,-1)))+VLOOKUP($AP$2,宝石属性!$B$43:$M$66,COLUMNS(宝石属性!$B$43:I$66),0)*10*VLOOKUP(ROUNDDOWN($AO21,-1),宝石属性!$B$25:$N$41,2,0)*VLOOKUP(ROUNDDOWN($AO21,-1),宝石属性!$B$25:$N$41,3,0)+VLOOKUP($AP$2,职业被动!$B$6:$M$29,COLUMNS(职业被动!$B$6:I$29),0)*$AO21,0)</f>
        <v>195</v>
      </c>
      <c r="AV21" s="9">
        <f>ROUND(属性投放!J$4+装备属性!J$4*IF($AO21&lt;10,1,ROUNDDOWN($AO21,-1))+SUM(属性投放!K$37:K$45)*$AO21+VLOOKUP($AP$2,一级属性!$E$41:$P$64,COLUMNS(一级属性!$E$41:M$64),0)*($AO21+0.25*IF($AO21&lt;10,1,ROUNDDOWN($AO21,-1)))+VLOOKUP($AP$2,宝石属性!$B$43:$M$66,COLUMNS(宝石属性!$B$43:J$66),0)*10*VLOOKUP(ROUNDDOWN($AO21,-1),宝石属性!$B$25:$N$41,2,0)*VLOOKUP(ROUNDDOWN($AO21,-1),宝石属性!$B$25:$N$41,3,0)+VLOOKUP($AP$2,职业被动!$B$6:$M$29,COLUMNS(职业被动!$B$6:J$29),0)*$AO21,0)</f>
        <v>134</v>
      </c>
      <c r="AW21" s="9">
        <f>ROUND(属性投放!K$4+装备属性!K$4*IF($AO21&lt;10,1,ROUNDDOWN($AO21,-1))+SUM(属性投放!L$37:L$45)*$AO21+VLOOKUP($AP$2,一级属性!$E$41:$P$64,COLUMNS(一级属性!$E$41:N$64),0)*($AO21+0.25*IF($AO21&lt;10,1,ROUNDDOWN($AO21,-1)))+VLOOKUP($AP$2,宝石属性!$B$43:$M$66,COLUMNS(宝石属性!$B$43:K$66),0)*10*VLOOKUP(ROUNDDOWN($AO21,-1),宝石属性!$B$25:$N$41,2,0)*VLOOKUP(ROUNDDOWN($AO21,-1),宝石属性!$B$25:$N$41,3,0)+VLOOKUP($AP$2,职业被动!$B$6:$M$29,COLUMNS(职业被动!$B$6:K$29),0)*$AO21,0)</f>
        <v>59</v>
      </c>
      <c r="AX21" s="9">
        <f>ROUND(属性投放!L$4+装备属性!L$4*IF($AO21&lt;10,1,ROUNDDOWN($AO21,-1))+SUM(属性投放!M$37:M$45)*$AO21+VLOOKUP($AP$2,一级属性!$E$41:$P$64,COLUMNS(一级属性!$E$41:O$64),0)*($AO21+0.25*IF($AO21&lt;10,1,ROUNDDOWN($AO21,-1)))+VLOOKUP($AP$2,宝石属性!$B$43:$M$66,COLUMNS(宝石属性!$B$43:L$66),0)*10*VLOOKUP(ROUNDDOWN($AO21,-1),宝石属性!$B$25:$N$41,2,0)*VLOOKUP(ROUNDDOWN($AO21,-1),宝石属性!$B$25:$N$41,3,0)+VLOOKUP($AP$2,职业被动!$B$6:$M$29,COLUMNS(职业被动!$B$6:L$29),0)*$AO21,0)</f>
        <v>185</v>
      </c>
      <c r="AY21" s="9">
        <f>ROUND(属性投放!M$4+装备属性!M$4*IF($AO21&lt;10,1,ROUNDDOWN($AO21,-1))+SUM(属性投放!N$37:N$45)*$AO21+VLOOKUP($AP$2,一级属性!$E$41:$P$64,COLUMNS(一级属性!$E$41:P$64),0)*($AO21+0.25*IF($AO21&lt;10,1,ROUNDDOWN($AO21,-1)))+VLOOKUP($AP$2,宝石属性!$B$43:$M$66,COLUMNS(宝石属性!$B$43:M$66),0)*10*VLOOKUP(ROUNDDOWN($AO21,-1),宝石属性!$B$25:$N$41,2,0)*VLOOKUP(ROUNDDOWN($AO21,-1),宝石属性!$B$25:$N$41,3,0)+VLOOKUP($AP$2,职业被动!$B$6:$M$29,COLUMNS(职业被动!$B$6:M$29),0)*$AO21,0)</f>
        <v>185</v>
      </c>
      <c r="AZ21" s="48">
        <f>属性价值和能力评分!$F$9+ROUND(属性价值和能力评分!$F$38*10,0)*AO21+ROUND((SUM(装备属性!$W$9:$W$14)+属性价值和能力评分!$F$38*1.25+1.4+2.8)*IF(AO21&lt;10,1,ROUNDDOWN(AO21,-1)),0)+15*VLOOKUP(ROUNDDOWN(AO21,-1),宝石属性!$B$26:$D$41,2,0)*6*VLOOKUP(ROUNDDOWN(AO21,-1),宝石属性!$B$26:$D$41,3,0)+(属性价值和能力评分!$F$49*9+属性价值和能力评分!$F$50*2+属性价值和能力评分!$F$53*8/5)*AO21</f>
        <v>3222</v>
      </c>
      <c r="BB21" s="1">
        <v>18</v>
      </c>
      <c r="BC21" s="9">
        <f>ROUND(属性投放!D$4+装备属性!D$4*IF($BB21&lt;10,1,ROUNDDOWN($BB21,-1))+SUM(属性投放!E$37:E$45)*$BB21+VLOOKUP($BC$2,一级属性!$E$41:$P$64,COLUMNS(一级属性!$E$41:G$64),0)*($BB21+0.25*IF($BB21&lt;10,1,ROUNDDOWN($BB21,-1)))+VLOOKUP($BC$2,宝石属性!$B$43:$M$66,COLUMNS(宝石属性!$B$43:D$66),0)*10*VLOOKUP(ROUNDDOWN($BB21,-1),宝石属性!$B$25:$N$41,2,0)*VLOOKUP(ROUNDDOWN($BB21,-1),宝石属性!$B$25:$N$41,3,0)+VLOOKUP($BC$2,职业被动!$B$6:$M$29,COLUMNS(职业被动!$B$6:D$29),0)*$BB21,0)</f>
        <v>942</v>
      </c>
      <c r="BD21" s="9">
        <f>ROUND(属性投放!E$4+装备属性!E$4*IF($BB21&lt;10,1,ROUNDDOWN($BB21,-1))+SUM(属性投放!F$37:F$45)*$BB21+VLOOKUP($BC$2,一级属性!$E$41:$P$64,COLUMNS(一级属性!$E$41:H$64),0)*($BB21+0.25*IF($BB21&lt;10,1,ROUNDDOWN($BB21,-1)))+VLOOKUP($BC$2,宝石属性!$B$43:$M$66,COLUMNS(宝石属性!$B$43:E$66),0)*10*VLOOKUP(ROUNDDOWN($BB21,-1),宝石属性!$B$25:$N$41,2,0)*VLOOKUP(ROUNDDOWN($BB21,-1),宝石属性!$B$25:$N$41,3,0)+VLOOKUP($BC$2,职业被动!$B$6:$M$29,COLUMNS(职业被动!$B$6:E$29),0)*$BB21,0)</f>
        <v>962</v>
      </c>
      <c r="BE21" s="9">
        <f>ROUND(属性投放!F$4+装备属性!F$4*IF($BB21&lt;10,1,ROUNDDOWN($BB21,-1))+SUM(属性投放!G$37:G$45)*$BB21+VLOOKUP($BC$2,一级属性!$E$41:$P$64,COLUMNS(一级属性!$E$41:I$64),0)*($BB21+0.25*IF($BB21&lt;10,1,ROUNDDOWN($BB21,-1)))+VLOOKUP($BC$2,宝石属性!$B$43:$M$66,COLUMNS(宝石属性!$B$43:F$66),0)*10*VLOOKUP(ROUNDDOWN($BB21,-1),宝石属性!$B$25:$N$41,2,0)*VLOOKUP(ROUNDDOWN($BB21,-1),宝石属性!$B$25:$N$41,3,0)+VLOOKUP($BC$2,职业被动!$B$6:$M$29,COLUMNS(职业被动!$B$6:F$29),0)*$BB21,0)</f>
        <v>218</v>
      </c>
      <c r="BF21" s="9">
        <f>ROUND(属性投放!G$4+装备属性!G$4*IF($BB21&lt;10,1,ROUNDDOWN($BB21,-1))+SUM(属性投放!H$37:H$45)*$BB21+VLOOKUP($BC$2,一级属性!$E$41:$P$64,COLUMNS(一级属性!$E$41:J$64),0)*($BB21+0.25*IF($BB21&lt;10,1,ROUNDDOWN($BB21,-1)))+VLOOKUP($BC$2,宝石属性!$B$43:$M$66,COLUMNS(宝石属性!$B$43:G$66),0)*10*VLOOKUP(ROUNDDOWN($BB21,-1),宝石属性!$B$25:$N$41,2,0)*VLOOKUP(ROUNDDOWN($BB21,-1),宝石属性!$B$25:$N$41,3,0)+VLOOKUP($BC$2,职业被动!$B$6:$M$29,COLUMNS(职业被动!$B$6:G$29),0)*$BB21,0)</f>
        <v>149</v>
      </c>
      <c r="BG21" s="9">
        <f>ROUND(属性投放!H$4+装备属性!H$4*IF($BB21&lt;10,1,ROUNDDOWN($BB21,-1))+SUM(属性投放!I$37:I$45)*$BB21+VLOOKUP($BC$2,一级属性!$E$41:$P$64,COLUMNS(一级属性!$E$41:K$64),0)*($BB21+0.25*IF($BB21&lt;10,1,ROUNDDOWN($BB21,-1)))+VLOOKUP($BC$2,宝石属性!$B$43:$M$66,COLUMNS(宝石属性!$B$43:H$66),0)*10*VLOOKUP(ROUNDDOWN($BB21,-1),宝石属性!$B$25:$N$41,2,0)*VLOOKUP(ROUNDDOWN($BB21,-1),宝石属性!$B$25:$N$41,3,0)+VLOOKUP($BC$2,职业被动!$B$6:$M$29,COLUMNS(职业被动!$B$6:H$29),0)*$BB21,0)</f>
        <v>275</v>
      </c>
      <c r="BH21" s="9">
        <f>ROUND(属性投放!I$4+装备属性!I$4*IF($BB21&lt;10,1,ROUNDDOWN($BB21,-1))+SUM(属性投放!J$37:J$45)*$BB21+VLOOKUP($BC$2,一级属性!$E$41:$P$64,COLUMNS(一级属性!$E$41:L$64),0)*($BB21+0.25*IF($BB21&lt;10,1,ROUNDDOWN($BB21,-1)))+VLOOKUP($BC$2,宝石属性!$B$43:$M$66,COLUMNS(宝石属性!$B$43:I$66),0)*10*VLOOKUP(ROUNDDOWN($BB21,-1),宝石属性!$B$25:$N$41,2,0)*VLOOKUP(ROUNDDOWN($BB21,-1),宝石属性!$B$25:$N$41,3,0)+VLOOKUP($BC$2,职业被动!$B$6:$M$29,COLUMNS(职业被动!$B$6:I$29),0)*$BB21,0)</f>
        <v>233</v>
      </c>
      <c r="BI21" s="9">
        <f>ROUND(属性投放!J$4+装备属性!J$4*IF($BB21&lt;10,1,ROUNDDOWN($BB21,-1))+SUM(属性投放!K$37:K$45)*$BB21+VLOOKUP($BC$2,一级属性!$E$41:$P$64,COLUMNS(一级属性!$E$41:M$64),0)*($BB21+0.25*IF($BB21&lt;10,1,ROUNDDOWN($BB21,-1)))+VLOOKUP($BC$2,宝石属性!$B$43:$M$66,COLUMNS(宝石属性!$B$43:J$66),0)*10*VLOOKUP(ROUNDDOWN($BB21,-1),宝石属性!$B$25:$N$41,2,0)*VLOOKUP(ROUNDDOWN($BB21,-1),宝石属性!$B$25:$N$41,3,0)+VLOOKUP($BC$2,职业被动!$B$6:$M$29,COLUMNS(职业被动!$B$6:J$29),0)*$BB21,0)</f>
        <v>103</v>
      </c>
      <c r="BJ21" s="9">
        <f>ROUND(属性投放!K$4+装备属性!K$4*IF($BB21&lt;10,1,ROUNDDOWN($BB21,-1))+SUM(属性投放!L$37:L$45)*$BB21+VLOOKUP($BC$2,一级属性!$E$41:$P$64,COLUMNS(一级属性!$E$41:N$64),0)*($BB21+0.25*IF($BB21&lt;10,1,ROUNDDOWN($BB21,-1)))+VLOOKUP($BC$2,宝石属性!$B$43:$M$66,COLUMNS(宝石属性!$B$43:K$66),0)*10*VLOOKUP(ROUNDDOWN($BB21,-1),宝石属性!$B$25:$N$41,2,0)*VLOOKUP(ROUNDDOWN($BB21,-1),宝石属性!$B$25:$N$41,3,0)+VLOOKUP($BC$2,职业被动!$B$6:$M$29,COLUMNS(职业被动!$B$6:K$29),0)*$BB21,0)</f>
        <v>59</v>
      </c>
      <c r="BK21" s="9">
        <f>ROUND(属性投放!L$4+装备属性!L$4*IF($BB21&lt;10,1,ROUNDDOWN($BB21,-1))+SUM(属性投放!M$37:M$45)*$BB21+VLOOKUP($BC$2,一级属性!$E$41:$P$64,COLUMNS(一级属性!$E$41:O$64),0)*($BB21+0.25*IF($BB21&lt;10,1,ROUNDDOWN($BB21,-1)))+VLOOKUP($BC$2,宝石属性!$B$43:$M$66,COLUMNS(宝石属性!$B$43:L$66),0)*10*VLOOKUP(ROUNDDOWN($BB21,-1),宝石属性!$B$25:$N$41,2,0)*VLOOKUP(ROUNDDOWN($BB21,-1),宝石属性!$B$25:$N$41,3,0)+VLOOKUP($BC$2,职业被动!$B$6:$M$29,COLUMNS(职业被动!$B$6:L$29),0)*$BB21,0)</f>
        <v>5</v>
      </c>
      <c r="BL21" s="9">
        <f>ROUND(属性投放!M$4+装备属性!M$4*IF($BB21&lt;10,1,ROUNDDOWN($BB21,-1))+SUM(属性投放!N$37:N$45)*$BB21+VLOOKUP($BC$2,一级属性!$E$41:$P$64,COLUMNS(一级属性!$E$41:P$64),0)*($BB21+0.25*IF($BB21&lt;10,1,ROUNDDOWN($BB21,-1)))+VLOOKUP($BC$2,宝石属性!$B$43:$M$66,COLUMNS(宝石属性!$B$43:M$66),0)*10*VLOOKUP(ROUNDDOWN($BB21,-1),宝石属性!$B$25:$N$41,2,0)*VLOOKUP(ROUNDDOWN($BB21,-1),宝石属性!$B$25:$N$41,3,0)+VLOOKUP($BC$2,职业被动!$B$6:$M$29,COLUMNS(职业被动!$B$6:M$29),0)*$BB21,0)</f>
        <v>185</v>
      </c>
      <c r="BM21" s="48">
        <f>属性价值和能力评分!$F$9+ROUND(属性价值和能力评分!$F$38*10,0)*BB21+ROUND((SUM(装备属性!$W$9:$W$14)+属性价值和能力评分!$F$38*1.25+1.4+2.8)*IF(BB21&lt;10,1,ROUNDDOWN(BB21,-1)),0)+15*VLOOKUP(ROUNDDOWN(BB21,-1),宝石属性!$B$26:$D$41,2,0)*6*VLOOKUP(ROUNDDOWN(BB21,-1),宝石属性!$B$26:$D$41,3,0)+(属性价值和能力评分!$F$49*9+属性价值和能力评分!$F$50*2+属性价值和能力评分!$F$53*8/5)*BB21</f>
        <v>3222</v>
      </c>
      <c r="BO21" s="1">
        <v>18</v>
      </c>
      <c r="BP21" s="9">
        <f>ROUND(属性投放!D$4+装备属性!D$4*IF($BO21&lt;10,1,ROUNDDOWN($BO21,-1))+SUM(属性投放!E$37:E$45)*$BO21+VLOOKUP($BP$2,一级属性!$E$41:$P$64,COLUMNS(一级属性!$E$41:G$64),0)*($BO21+0.25*IF($BO21&lt;10,1,ROUNDDOWN($BO21,-1)))+VLOOKUP($BP$2,宝石属性!$B$43:$M$66,COLUMNS(宝石属性!$B$43:D$66),0)*10*VLOOKUP(ROUNDDOWN($BO21,-1),宝石属性!$B$25:$N$41,2,0)*VLOOKUP(ROUNDDOWN($BO21,-1),宝石属性!$B$25:$N$41,3,0)+VLOOKUP($BP$2,职业被动!$B$6:$M$29,COLUMNS(职业被动!$B$6:D$29),0)*$BO21,0)</f>
        <v>1194</v>
      </c>
      <c r="BQ21" s="9">
        <f>ROUND(属性投放!E$4+装备属性!E$4*IF($BO21&lt;10,1,ROUNDDOWN($BO21,-1))+SUM(属性投放!F$37:F$45)*$BO21+VLOOKUP($BP$2,一级属性!$E$41:$P$64,COLUMNS(一级属性!$E$41:H$64),0)*($BO21+0.25*IF($BO21&lt;10,1,ROUNDDOWN($BO21,-1)))+VLOOKUP($BP$2,宝石属性!$B$43:$M$66,COLUMNS(宝石属性!$B$43:E$66),0)*10*VLOOKUP(ROUNDDOWN($BO21,-1),宝石属性!$B$25:$N$41,2,0)*VLOOKUP(ROUNDDOWN($BO21,-1),宝石属性!$B$25:$N$41,3,0)+VLOOKUP($BP$2,职业被动!$B$6:$M$29,COLUMNS(职业被动!$B$6:E$29),0)*$BO21,0)</f>
        <v>860</v>
      </c>
      <c r="BR21" s="9">
        <f>ROUND(属性投放!F$4+装备属性!F$4*IF($BO21&lt;10,1,ROUNDDOWN($BO21,-1))+SUM(属性投放!G$37:G$45)*$BO21+VLOOKUP($BP$2,一级属性!$E$41:$P$64,COLUMNS(一级属性!$E$41:I$64),0)*($BO21+0.25*IF($BO21&lt;10,1,ROUNDDOWN($BO21,-1)))+VLOOKUP($BP$2,宝石属性!$B$43:$M$66,COLUMNS(宝石属性!$B$43:F$66),0)*10*VLOOKUP(ROUNDDOWN($BO21,-1),宝石属性!$B$25:$N$41,2,0)*VLOOKUP(ROUNDDOWN($BO21,-1),宝石属性!$B$25:$N$41,3,0)+VLOOKUP($BP$2,职业被动!$B$6:$M$29,COLUMNS(职业被动!$B$6:F$29),0)*$BO21,0)</f>
        <v>218</v>
      </c>
      <c r="BS21" s="9">
        <f>ROUND(属性投放!G$4+装备属性!G$4*IF($BO21&lt;10,1,ROUNDDOWN($BO21,-1))+SUM(属性投放!H$37:H$45)*$BO21+VLOOKUP($BP$2,一级属性!$E$41:$P$64,COLUMNS(一级属性!$E$41:J$64),0)*($BO21+0.25*IF($BO21&lt;10,1,ROUNDDOWN($BO21,-1)))+VLOOKUP($BP$2,宝石属性!$B$43:$M$66,COLUMNS(宝石属性!$B$43:G$66),0)*10*VLOOKUP(ROUNDDOWN($BO21,-1),宝石属性!$B$25:$N$41,2,0)*VLOOKUP(ROUNDDOWN($BO21,-1),宝石属性!$B$25:$N$41,3,0)+VLOOKUP($BP$2,职业被动!$B$6:$M$29,COLUMNS(职业被动!$B$6:G$29),0)*$BO21,0)</f>
        <v>149</v>
      </c>
      <c r="BT21" s="9">
        <f>ROUND(属性投放!H$4+装备属性!H$4*IF($BO21&lt;10,1,ROUNDDOWN($BO21,-1))+SUM(属性投放!I$37:I$45)*$BO21+VLOOKUP($BP$2,一级属性!$E$41:$P$64,COLUMNS(一级属性!$E$41:K$64),0)*($BO21+0.25*IF($BO21&lt;10,1,ROUNDDOWN($BO21,-1)))+VLOOKUP($BP$2,宝石属性!$B$43:$M$66,COLUMNS(宝石属性!$B$43:H$66),0)*10*VLOOKUP(ROUNDDOWN($BO21,-1),宝石属性!$B$25:$N$41,2,0)*VLOOKUP(ROUNDDOWN($BO21,-1),宝石属性!$B$25:$N$41,3,0)+VLOOKUP($BP$2,职业被动!$B$6:$M$29,COLUMNS(职业被动!$B$6:H$29),0)*$BO21,0)</f>
        <v>237</v>
      </c>
      <c r="BU21" s="9">
        <f>ROUND(属性投放!I$4+装备属性!I$4*IF($BO21&lt;10,1,ROUNDDOWN($BO21,-1))+SUM(属性投放!J$37:J$45)*$BO21+VLOOKUP($BP$2,一级属性!$E$41:$P$64,COLUMNS(一级属性!$E$41:L$64),0)*($BO21+0.25*IF($BO21&lt;10,1,ROUNDDOWN($BO21,-1)))+VLOOKUP($BP$2,宝石属性!$B$43:$M$66,COLUMNS(宝石属性!$B$43:I$66),0)*10*VLOOKUP(ROUNDDOWN($BO21,-1),宝石属性!$B$25:$N$41,2,0)*VLOOKUP(ROUNDDOWN($BO21,-1),宝石属性!$B$25:$N$41,3,0)+VLOOKUP($BP$2,职业被动!$B$6:$M$29,COLUMNS(职业被动!$B$6:I$29),0)*$BO21,0)</f>
        <v>195</v>
      </c>
      <c r="BV21" s="9">
        <f>ROUND(属性投放!J$4+装备属性!J$4*IF($BO21&lt;10,1,ROUNDDOWN($BO21,-1))+SUM(属性投放!K$37:K$45)*$BO21+VLOOKUP($BP$2,一级属性!$E$41:$P$64,COLUMNS(一级属性!$E$41:M$64),0)*($BO21+0.25*IF($BO21&lt;10,1,ROUNDDOWN($BO21,-1)))+VLOOKUP($BP$2,宝石属性!$B$43:$M$66,COLUMNS(宝石属性!$B$43:J$66),0)*10*VLOOKUP(ROUNDDOWN($BO21,-1),宝石属性!$B$25:$N$41,2,0)*VLOOKUP(ROUNDDOWN($BO21,-1),宝石属性!$B$25:$N$41,3,0)+VLOOKUP($BP$2,职业被动!$B$6:$M$29,COLUMNS(职业被动!$B$6:J$29),0)*$BO21,0)</f>
        <v>134</v>
      </c>
      <c r="BW21" s="9">
        <f>ROUND(属性投放!K$4+装备属性!K$4*IF($BO21&lt;10,1,ROUNDDOWN($BO21,-1))+SUM(属性投放!L$37:L$45)*$BO21+VLOOKUP($BP$2,一级属性!$E$41:$P$64,COLUMNS(一级属性!$E$41:N$64),0)*($BO21+0.25*IF($BO21&lt;10,1,ROUNDDOWN($BO21,-1)))+VLOOKUP($BP$2,宝石属性!$B$43:$M$66,COLUMNS(宝石属性!$B$43:K$66),0)*10*VLOOKUP(ROUNDDOWN($BO21,-1),宝石属性!$B$25:$N$41,2,0)*VLOOKUP(ROUNDDOWN($BO21,-1),宝石属性!$B$25:$N$41,3,0)+VLOOKUP($BP$2,职业被动!$B$6:$M$29,COLUMNS(职业被动!$B$6:K$29),0)*$BO21,0)</f>
        <v>59</v>
      </c>
      <c r="BX21" s="9">
        <f>ROUND(属性投放!L$4+装备属性!L$4*IF($BO21&lt;10,1,ROUNDDOWN($BO21,-1))+SUM(属性投放!M$37:M$45)*$BO21+VLOOKUP($BP$2,一级属性!$E$41:$P$64,COLUMNS(一级属性!$E$41:O$64),0)*($BO21+0.25*IF($BO21&lt;10,1,ROUNDDOWN($BO21,-1)))+VLOOKUP($BP$2,宝石属性!$B$43:$M$66,COLUMNS(宝石属性!$B$43:L$66),0)*10*VLOOKUP(ROUNDDOWN($BO21,-1),宝石属性!$B$25:$N$41,2,0)*VLOOKUP(ROUNDDOWN($BO21,-1),宝石属性!$B$25:$N$41,3,0)+VLOOKUP($BP$2,职业被动!$B$6:$M$29,COLUMNS(职业被动!$B$6:L$29),0)*$BO21,0)</f>
        <v>5</v>
      </c>
      <c r="BY21" s="9">
        <f>ROUND(属性投放!M$4+装备属性!M$4*IF($BO21&lt;10,1,ROUNDDOWN($BO21,-1))+SUM(属性投放!N$37:N$45)*$BO21+VLOOKUP($BP$2,一级属性!$E$41:$P$64,COLUMNS(一级属性!$E$41:P$64),0)*($BO21+0.25*IF($BO21&lt;10,1,ROUNDDOWN($BO21,-1)))+VLOOKUP($BP$2,宝石属性!$B$43:$M$66,COLUMNS(宝石属性!$B$43:M$66),0)*10*VLOOKUP(ROUNDDOWN($BO21,-1),宝石属性!$B$25:$N$41,2,0)*VLOOKUP(ROUNDDOWN($BO21,-1),宝石属性!$B$25:$N$41,3,0)+VLOOKUP($BP$2,职业被动!$B$6:$M$29,COLUMNS(职业被动!$B$6:M$29),0)*$BO21,0)</f>
        <v>185</v>
      </c>
      <c r="BZ21" s="48">
        <f>属性价值和能力评分!$F$9+ROUND(属性价值和能力评分!$F$38*10,0)*BO21+ROUND((SUM(装备属性!$W$9:$W$14)+属性价值和能力评分!$F$38*1.25+1.4+2.8)*IF(BO21&lt;10,1,ROUNDDOWN(BO21,-1)),0)+15*VLOOKUP(ROUNDDOWN(BO21,-1),宝石属性!$B$26:$D$41,2,0)*6*VLOOKUP(ROUNDDOWN(BO21,-1),宝石属性!$B$26:$D$41,3,0)+(属性价值和能力评分!$F$49*9+属性价值和能力评分!$F$50*2+属性价值和能力评分!$F$53*8/5)*BO21</f>
        <v>3222</v>
      </c>
      <c r="CB21" s="1">
        <v>18</v>
      </c>
      <c r="CC21" s="9">
        <f>ROUND(属性投放!D$4+装备属性!D$4*IF($CB21&lt;10,1,ROUNDDOWN($CB21,-1))+SUM(属性投放!E$37:E$45)*$CB21+VLOOKUP($CC$2,一级属性!$E$41:$P$64,COLUMNS(一级属性!$E$41:G$64),0)*($CB21+0.25*IF($CB21&lt;10,1,ROUNDDOWN($CB21,-1)))+VLOOKUP($CC$2,宝石属性!$B$43:$M$66,COLUMNS(宝石属性!$B$43:D$66),0)*10*VLOOKUP(ROUNDDOWN($CB21,-1),宝石属性!$B$25:$N$41,2,0)*VLOOKUP(ROUNDDOWN($CB21,-1),宝石属性!$B$25:$N$41,3,0)+VLOOKUP($CC$2,职业被动!$B$6:$M$29,COLUMNS(职业被动!$B$6:D$29),0)*$CB21,0)</f>
        <v>778</v>
      </c>
      <c r="CD21" s="9">
        <f>ROUND(属性投放!E$4+装备属性!E$4*IF($CB21&lt;10,1,ROUNDDOWN($CB21,-1))+SUM(属性投放!F$37:F$45)*$CB21+VLOOKUP($CC$2,一级属性!$E$41:$P$64,COLUMNS(一级属性!$E$41:H$64),0)*($CB21+0.25*IF($CB21&lt;10,1,ROUNDDOWN($CB21,-1)))+VLOOKUP($CC$2,宝石属性!$B$43:$M$66,COLUMNS(宝石属性!$B$43:E$66),0)*10*VLOOKUP(ROUNDDOWN($CB21,-1),宝石属性!$B$25:$N$41,2,0)*VLOOKUP(ROUNDDOWN($CB21,-1),宝石属性!$B$25:$N$41,3,0)+VLOOKUP($CC$2,职业被动!$B$6:$M$29,COLUMNS(职业被动!$B$6:E$29),0)*$CB21,0)</f>
        <v>552</v>
      </c>
      <c r="CE21" s="9">
        <f>ROUND(属性投放!F$4+装备属性!F$4*IF($CB21&lt;10,1,ROUNDDOWN($CB21,-1))+SUM(属性投放!G$37:G$45)*$CB21+VLOOKUP($CC$2,一级属性!$E$41:$P$64,COLUMNS(一级属性!$E$41:I$64),0)*($CB21+0.25*IF($CB21&lt;10,1,ROUNDDOWN($CB21,-1)))+VLOOKUP($CC$2,宝石属性!$B$43:$M$66,COLUMNS(宝石属性!$B$43:F$66),0)*10*VLOOKUP(ROUNDDOWN($CB21,-1),宝石属性!$B$25:$N$41,2,0)*VLOOKUP(ROUNDDOWN($CB21,-1),宝石属性!$B$25:$N$41,3,0)+VLOOKUP($CC$2,职业被动!$B$6:$M$29,COLUMNS(职业被动!$B$6:F$29),0)*$CB21,0)</f>
        <v>366</v>
      </c>
      <c r="CF21" s="9">
        <f>ROUND(属性投放!G$4+装备属性!G$4*IF($CB21&lt;10,1,ROUNDDOWN($CB21,-1))+SUM(属性投放!H$37:H$45)*$CB21+VLOOKUP($CC$2,一级属性!$E$41:$P$64,COLUMNS(一级属性!$E$41:J$64),0)*($CB21+0.25*IF($CB21&lt;10,1,ROUNDDOWN($CB21,-1)))+VLOOKUP($CC$2,宝石属性!$B$43:$M$66,COLUMNS(宝石属性!$B$43:G$66),0)*10*VLOOKUP(ROUNDDOWN($CB21,-1),宝石属性!$B$25:$N$41,2,0)*VLOOKUP(ROUNDDOWN($CB21,-1),宝石属性!$B$25:$N$41,3,0)+VLOOKUP($CC$2,职业被动!$B$6:$M$29,COLUMNS(职业被动!$B$6:G$29),0)*$CB21,0)</f>
        <v>167</v>
      </c>
      <c r="CG21" s="9">
        <f>ROUND(属性投放!H$4+装备属性!H$4*IF($CB21&lt;10,1,ROUNDDOWN($CB21,-1))+SUM(属性投放!I$37:I$45)*$CB21+VLOOKUP($CC$2,一级属性!$E$41:$P$64,COLUMNS(一级属性!$E$41:K$64),0)*($CB21+0.25*IF($CB21&lt;10,1,ROUNDDOWN($CB21,-1)))+VLOOKUP($CC$2,宝石属性!$B$43:$M$66,COLUMNS(宝石属性!$B$43:H$66),0)*10*VLOOKUP(ROUNDDOWN($CB21,-1),宝石属性!$B$25:$N$41,2,0)*VLOOKUP(ROUNDDOWN($CB21,-1),宝石属性!$B$25:$N$41,3,0)+VLOOKUP($CC$2,职业被动!$B$6:$M$29,COLUMNS(职业被动!$B$6:H$29),0)*$CB21,0)</f>
        <v>157</v>
      </c>
      <c r="CH21" s="9">
        <f>ROUND(属性投放!I$4+装备属性!I$4*IF($CB21&lt;10,1,ROUNDDOWN($CB21,-1))+SUM(属性投放!J$37:J$45)*$CB21+VLOOKUP($CC$2,一级属性!$E$41:$P$64,COLUMNS(一级属性!$E$41:L$64),0)*($CB21+0.25*IF($CB21&lt;10,1,ROUNDDOWN($CB21,-1)))+VLOOKUP($CC$2,宝石属性!$B$43:$M$66,COLUMNS(宝石属性!$B$43:I$66),0)*10*VLOOKUP(ROUNDDOWN($CB21,-1),宝石属性!$B$25:$N$41,2,0)*VLOOKUP(ROUNDDOWN($CB21,-1),宝石属性!$B$25:$N$41,3,0)+VLOOKUP($CC$2,职业被动!$B$6:$M$29,COLUMNS(职业被动!$B$6:I$29),0)*$CB21,0)</f>
        <v>187</v>
      </c>
      <c r="CI21" s="9">
        <f>ROUND(属性投放!J$4+装备属性!J$4*IF($CB21&lt;10,1,ROUNDDOWN($CB21,-1))+SUM(属性投放!K$37:K$45)*$CB21+VLOOKUP($CC$2,一级属性!$E$41:$P$64,COLUMNS(一级属性!$E$41:M$64),0)*($CB21+0.25*IF($CB21&lt;10,1,ROUNDDOWN($CB21,-1)))+VLOOKUP($CC$2,宝石属性!$B$43:$M$66,COLUMNS(宝石属性!$B$43:J$66),0)*10*VLOOKUP(ROUNDDOWN($CB21,-1),宝石属性!$B$25:$N$41,2,0)*VLOOKUP(ROUNDDOWN($CB21,-1),宝石属性!$B$25:$N$41,3,0)+VLOOKUP($CC$2,职业被动!$B$6:$M$29,COLUMNS(职业被动!$B$6:J$29),0)*$CB21,0)</f>
        <v>119</v>
      </c>
      <c r="CJ21" s="9">
        <f>ROUND(属性投放!K$4+装备属性!K$4*IF($CB21&lt;10,1,ROUNDDOWN($CB21,-1))+SUM(属性投放!L$37:L$45)*$CB21+VLOOKUP($CC$2,一级属性!$E$41:$P$64,COLUMNS(一级属性!$E$41:N$64),0)*($CB21+0.25*IF($CB21&lt;10,1,ROUNDDOWN($CB21,-1)))+VLOOKUP($CC$2,宝石属性!$B$43:$M$66,COLUMNS(宝石属性!$B$43:K$66),0)*10*VLOOKUP(ROUNDDOWN($CB21,-1),宝石属性!$B$25:$N$41,2,0)*VLOOKUP(ROUNDDOWN($CB21,-1),宝石属性!$B$25:$N$41,3,0)+VLOOKUP($CC$2,职业被动!$B$6:$M$29,COLUMNS(职业被动!$B$6:K$29),0)*$CB21,0)</f>
        <v>59</v>
      </c>
      <c r="CK21" s="9">
        <f>ROUND(属性投放!L$4+装备属性!L$4*IF($CB21&lt;10,1,ROUNDDOWN($CB21,-1))+SUM(属性投放!M$37:M$45)*$CB21+VLOOKUP($CC$2,一级属性!$E$41:$P$64,COLUMNS(一级属性!$E$41:O$64),0)*($CB21+0.25*IF($CB21&lt;10,1,ROUNDDOWN($CB21,-1)))+VLOOKUP($CC$2,宝石属性!$B$43:$M$66,COLUMNS(宝石属性!$B$43:L$66),0)*10*VLOOKUP(ROUNDDOWN($CB21,-1),宝石属性!$B$25:$N$41,2,0)*VLOOKUP(ROUNDDOWN($CB21,-1),宝石属性!$B$25:$N$41,3,0)+VLOOKUP($CC$2,职业被动!$B$6:$M$29,COLUMNS(职业被动!$B$6:L$29),0)*$CB21,0)</f>
        <v>5</v>
      </c>
      <c r="CL21" s="9">
        <f>ROUND(属性投放!M$4+装备属性!M$4*IF($CB21&lt;10,1,ROUNDDOWN($CB21,-1))+SUM(属性投放!N$37:N$45)*$CB21+VLOOKUP($CC$2,一级属性!$E$41:$P$64,COLUMNS(一级属性!$E$41:P$64),0)*($CB21+0.25*IF($CB21&lt;10,1,ROUNDDOWN($CB21,-1)))+VLOOKUP($CC$2,宝石属性!$B$43:$M$66,COLUMNS(宝石属性!$B$43:M$66),0)*10*VLOOKUP(ROUNDDOWN($CB21,-1),宝石属性!$B$25:$N$41,2,0)*VLOOKUP(ROUNDDOWN($CB21,-1),宝石属性!$B$25:$N$41,3,0)+VLOOKUP($CC$2,职业被动!$B$6:$M$29,COLUMNS(职业被动!$B$6:M$29),0)*$CB21,0)</f>
        <v>185</v>
      </c>
      <c r="CM21" s="48">
        <f>属性价值和能力评分!$F$9+ROUND(属性价值和能力评分!$F$38*10,0)*CB21+ROUND((SUM(装备属性!$W$9:$W$14)+属性价值和能力评分!$F$38*1.25+1.4+2.8)*IF(CB21&lt;10,1,ROUNDDOWN(CB21,-1)),0)+15*VLOOKUP(ROUNDDOWN(CB21,-1),宝石属性!$B$26:$D$41,2,0)*6*VLOOKUP(ROUNDDOWN(CB21,-1),宝石属性!$B$26:$D$41,3,0)+(属性价值和能力评分!$F$49*9+属性价值和能力评分!$F$50*2+属性价值和能力评分!$F$53*8/5)*CB21</f>
        <v>3222</v>
      </c>
      <c r="CO21" s="1">
        <v>18</v>
      </c>
      <c r="CP21" s="9">
        <f>ROUND(属性投放!D$4+装备属性!D$4*IF($CO21&lt;10,1,ROUNDDOWN($CO21,-1))+SUM(属性投放!E$37:E$45)*$CO21+VLOOKUP($CP$2,一级属性!$E$41:$P$64,COLUMNS(一级属性!$E$41:G$64),0)*($CO21+0.25*IF($CO21&lt;10,1,ROUNDDOWN($CO21,-1)))+VLOOKUP($CP$2,宝石属性!$B$43:$M$66,COLUMNS(宝石属性!$B$43:D$66),0)*10*VLOOKUP(ROUNDDOWN($CO21,-1),宝石属性!$B$25:$N$41,2,0)*VLOOKUP(ROUNDDOWN($CO21,-1),宝石属性!$B$25:$N$41,3,0)+VLOOKUP($CP$2,职业被动!$B$6:$M$29,COLUMNS(职业被动!$B$6:D$29),0)*$CO21,0)</f>
        <v>778</v>
      </c>
      <c r="CQ21" s="9">
        <f>ROUND(属性投放!E$4+装备属性!E$4*IF($CO21&lt;10,1,ROUNDDOWN($CO21,-1))+SUM(属性投放!F$37:F$45)*$CO21+VLOOKUP($CP$2,一级属性!$E$41:$P$64,COLUMNS(一级属性!$E$41:H$64),0)*($CO21+0.25*IF($CO21&lt;10,1,ROUNDDOWN($CO21,-1)))+VLOOKUP($CP$2,宝石属性!$B$43:$M$66,COLUMNS(宝石属性!$B$43:E$66),0)*10*VLOOKUP(ROUNDDOWN($CO21,-1),宝石属性!$B$25:$N$41,2,0)*VLOOKUP(ROUNDDOWN($CO21,-1),宝石属性!$B$25:$N$41,3,0)+VLOOKUP($CP$2,职业被动!$B$6:$M$29,COLUMNS(职业被动!$B$6:E$29),0)*$CO21,0)</f>
        <v>1065</v>
      </c>
      <c r="CR21" s="9">
        <f>ROUND(属性投放!F$4+装备属性!F$4*IF($CO21&lt;10,1,ROUNDDOWN($CO21,-1))+SUM(属性投放!G$37:G$45)*$CO21+VLOOKUP($CP$2,一级属性!$E$41:$P$64,COLUMNS(一级属性!$E$41:I$64),0)*($CO21+0.25*IF($CO21&lt;10,1,ROUNDDOWN($CO21,-1)))+VLOOKUP($CP$2,宝石属性!$B$43:$M$66,COLUMNS(宝石属性!$B$43:F$66),0)*10*VLOOKUP(ROUNDDOWN($CO21,-1),宝石属性!$B$25:$N$41,2,0)*VLOOKUP(ROUNDDOWN($CO21,-1),宝石属性!$B$25:$N$41,3,0)+VLOOKUP($CP$2,职业被动!$B$6:$M$29,COLUMNS(职业被动!$B$6:F$29),0)*$CO21,0)</f>
        <v>218</v>
      </c>
      <c r="CS21" s="9">
        <f>ROUND(属性投放!G$4+装备属性!G$4*IF($CO21&lt;10,1,ROUNDDOWN($CO21,-1))+SUM(属性投放!H$37:H$45)*$CO21+VLOOKUP($CP$2,一级属性!$E$41:$P$64,COLUMNS(一级属性!$E$41:J$64),0)*($CO21+0.25*IF($CO21&lt;10,1,ROUNDDOWN($CO21,-1)))+VLOOKUP($CP$2,宝石属性!$B$43:$M$66,COLUMNS(宝石属性!$B$43:G$66),0)*10*VLOOKUP(ROUNDDOWN($CO21,-1),宝石属性!$B$25:$N$41,2,0)*VLOOKUP(ROUNDDOWN($CO21,-1),宝石属性!$B$25:$N$41,3,0)+VLOOKUP($CP$2,职业被动!$B$6:$M$29,COLUMNS(职业被动!$B$6:G$29),0)*$CO21,0)</f>
        <v>149</v>
      </c>
      <c r="CT21" s="9">
        <f>ROUND(属性投放!H$4+装备属性!H$4*IF($CO21&lt;10,1,ROUNDDOWN($CO21,-1))+SUM(属性投放!I$37:I$45)*$CO21+VLOOKUP($CP$2,一级属性!$E$41:$P$64,COLUMNS(一级属性!$E$41:K$64),0)*($CO21+0.25*IF($CO21&lt;10,1,ROUNDDOWN($CO21,-1)))+VLOOKUP($CP$2,宝石属性!$B$43:$M$66,COLUMNS(宝石属性!$B$43:H$66),0)*10*VLOOKUP(ROUNDDOWN($CO21,-1),宝石属性!$B$25:$N$41,2,0)*VLOOKUP(ROUNDDOWN($CO21,-1),宝石属性!$B$25:$N$41,3,0)+VLOOKUP($CP$2,职业被动!$B$6:$M$29,COLUMNS(职业被动!$B$6:H$29),0)*$CO21,0)</f>
        <v>296</v>
      </c>
      <c r="CU21" s="9">
        <f>ROUND(属性投放!I$4+装备属性!I$4*IF($CO21&lt;10,1,ROUNDDOWN($CO21,-1))+SUM(属性投放!J$37:J$45)*$CO21+VLOOKUP($CP$2,一级属性!$E$41:$P$64,COLUMNS(一级属性!$E$41:L$64),0)*($CO21+0.25*IF($CO21&lt;10,1,ROUNDDOWN($CO21,-1)))+VLOOKUP($CP$2,宝石属性!$B$43:$M$66,COLUMNS(宝石属性!$B$43:I$66),0)*10*VLOOKUP(ROUNDDOWN($CO21,-1),宝石属性!$B$25:$N$41,2,0)*VLOOKUP(ROUNDDOWN($CO21,-1),宝石属性!$B$25:$N$41,3,0)+VLOOKUP($CP$2,职业被动!$B$6:$M$29,COLUMNS(职业被动!$B$6:I$29),0)*$CO21,0)</f>
        <v>246</v>
      </c>
      <c r="CV21" s="9">
        <f>ROUND(属性投放!J$4+装备属性!J$4*IF($CO21&lt;10,1,ROUNDDOWN($CO21,-1))+SUM(属性投放!K$37:K$45)*$CO21+VLOOKUP($CP$2,一级属性!$E$41:$P$64,COLUMNS(一级属性!$E$41:M$64),0)*($CO21+0.25*IF($CO21&lt;10,1,ROUNDDOWN($CO21,-1)))+VLOOKUP($CP$2,宝石属性!$B$43:$M$66,COLUMNS(宝石属性!$B$43:J$66),0)*10*VLOOKUP(ROUNDDOWN($CO21,-1),宝石属性!$B$25:$N$41,2,0)*VLOOKUP(ROUNDDOWN($CO21,-1),宝石属性!$B$25:$N$41,3,0)+VLOOKUP($CP$2,职业被动!$B$6:$M$29,COLUMNS(职业被动!$B$6:J$29),0)*$CO21,0)</f>
        <v>99</v>
      </c>
      <c r="CW21" s="9">
        <f>ROUND(属性投放!K$4+装备属性!K$4*IF($CO21&lt;10,1,ROUNDDOWN($CO21,-1))+SUM(属性投放!L$37:L$45)*$CO21+VLOOKUP($CP$2,一级属性!$E$41:$P$64,COLUMNS(一级属性!$E$41:N$64),0)*($CO21+0.25*IF($CO21&lt;10,1,ROUNDDOWN($CO21,-1)))+VLOOKUP($CP$2,宝石属性!$B$43:$M$66,COLUMNS(宝石属性!$B$43:K$66),0)*10*VLOOKUP(ROUNDDOWN($CO21,-1),宝石属性!$B$25:$N$41,2,0)*VLOOKUP(ROUNDDOWN($CO21,-1),宝石属性!$B$25:$N$41,3,0)+VLOOKUP($CP$2,职业被动!$B$6:$M$29,COLUMNS(职业被动!$B$6:K$29),0)*$CO21,0)</f>
        <v>59</v>
      </c>
      <c r="CX21" s="9">
        <f>ROUND(属性投放!L$4+装备属性!L$4*IF($CO21&lt;10,1,ROUNDDOWN($CO21,-1))+SUM(属性投放!M$37:M$45)*$CO21+VLOOKUP($CP$2,一级属性!$E$41:$P$64,COLUMNS(一级属性!$E$41:O$64),0)*($CO21+0.25*IF($CO21&lt;10,1,ROUNDDOWN($CO21,-1)))+VLOOKUP($CP$2,宝石属性!$B$43:$M$66,COLUMNS(宝石属性!$B$43:L$66),0)*10*VLOOKUP(ROUNDDOWN($CO21,-1),宝石属性!$B$25:$N$41,2,0)*VLOOKUP(ROUNDDOWN($CO21,-1),宝石属性!$B$25:$N$41,3,0)+VLOOKUP($CP$2,职业被动!$B$6:$M$29,COLUMNS(职业被动!$B$6:L$29),0)*$CO21,0)</f>
        <v>5</v>
      </c>
      <c r="CY21" s="9">
        <f>ROUND(属性投放!M$4+装备属性!M$4*IF($CO21&lt;10,1,ROUNDDOWN($CO21,-1))+SUM(属性投放!N$37:N$45)*$CO21+VLOOKUP($CP$2,一级属性!$E$41:$P$64,COLUMNS(一级属性!$E$41:P$64),0)*($CO21+0.25*IF($CO21&lt;10,1,ROUNDDOWN($CO21,-1)))+VLOOKUP($CP$2,宝石属性!$B$43:$M$66,COLUMNS(宝石属性!$B$43:M$66),0)*10*VLOOKUP(ROUNDDOWN($CO21,-1),宝石属性!$B$25:$N$41,2,0)*VLOOKUP(ROUNDDOWN($CO21,-1),宝石属性!$B$25:$N$41,3,0)+VLOOKUP($CP$2,职业被动!$B$6:$M$29,COLUMNS(职业被动!$B$6:M$29),0)*$CO21,0)</f>
        <v>185</v>
      </c>
      <c r="CZ21" s="48">
        <f>属性价值和能力评分!$F$9+ROUND(属性价值和能力评分!$F$38*10,0)*CO21+ROUND((SUM(装备属性!$W$9:$W$14)+属性价值和能力评分!$F$38*1.25+1.4+2.8)*IF(CO21&lt;10,1,ROUNDDOWN(CO21,-1)),0)+15*VLOOKUP(ROUNDDOWN(CO21,-1),宝石属性!$B$26:$D$41,2,0)*6*VLOOKUP(ROUNDDOWN(CO21,-1),宝石属性!$B$26:$D$41,3,0)+(属性价值和能力评分!$F$49*9+属性价值和能力评分!$F$50*2+属性价值和能力评分!$F$53*8/5)*CO21</f>
        <v>3222</v>
      </c>
      <c r="DB21" s="1">
        <v>18</v>
      </c>
      <c r="DC21" s="9">
        <f>ROUND(属性投放!D$4+装备属性!D$4*IF($DB21&lt;10,1,ROUNDDOWN($DB21,-1))+SUM(属性投放!E$37:E$45)*$DB21+VLOOKUP($DC$2,一级属性!$E$41:$P$64,COLUMNS(一级属性!$E$41:G$64),0)*($DB21+0.25*IF($DB21&lt;10,1,ROUNDDOWN($DB21,-1)))+VLOOKUP($DC$2,宝石属性!$B$43:$M$66,COLUMNS(宝石属性!$B$43:D$66),0)*10*VLOOKUP(ROUNDDOWN($DB21,-1),宝石属性!$B$25:$N$41,2,0)*VLOOKUP(ROUNDDOWN($DB21,-1),宝石属性!$B$25:$N$41,3,0)+VLOOKUP($DC$2,职业被动!$B$6:$M$29,COLUMNS(职业被动!$B$6:D$29),0)*$DB21,0)</f>
        <v>904</v>
      </c>
      <c r="DD21" s="9">
        <f>ROUND(属性投放!E$4+装备属性!E$4*IF($DB21&lt;10,1,ROUNDDOWN($DB21,-1))+SUM(属性投放!F$37:F$45)*$DB21+VLOOKUP($DC$2,一级属性!$E$41:$P$64,COLUMNS(一级属性!$E$41:H$64),0)*($DB21+0.25*IF($DB21&lt;10,1,ROUNDDOWN($DB21,-1)))+VLOOKUP($DC$2,宝石属性!$B$43:$M$66,COLUMNS(宝石属性!$B$43:E$66),0)*10*VLOOKUP(ROUNDDOWN($DB21,-1),宝石属性!$B$25:$N$41,2,0)*VLOOKUP(ROUNDDOWN($DB21,-1),宝石属性!$B$25:$N$41,3,0)+VLOOKUP($DC$2,职业被动!$B$6:$M$29,COLUMNS(职业被动!$B$6:E$29),0)*$DB21,0)</f>
        <v>552</v>
      </c>
      <c r="DE21" s="9">
        <f>ROUND(属性投放!F$4+装备属性!F$4*IF($DB21&lt;10,1,ROUNDDOWN($DB21,-1))+SUM(属性投放!G$37:G$45)*$DB21+VLOOKUP($DC$2,一级属性!$E$41:$P$64,COLUMNS(一级属性!$E$41:I$64),0)*($DB21+0.25*IF($DB21&lt;10,1,ROUNDDOWN($DB21,-1)))+VLOOKUP($DC$2,宝石属性!$B$43:$M$66,COLUMNS(宝石属性!$B$43:F$66),0)*10*VLOOKUP(ROUNDDOWN($DB21,-1),宝石属性!$B$25:$N$41,2,0)*VLOOKUP(ROUNDDOWN($DB21,-1),宝石属性!$B$25:$N$41,3,0)+VLOOKUP($DC$2,职业被动!$B$6:$M$29,COLUMNS(职业被动!$B$6:F$29),0)*$DB21,0)</f>
        <v>218</v>
      </c>
      <c r="DF21" s="9">
        <f>ROUND(属性投放!G$4+装备属性!G$4*IF($DB21&lt;10,1,ROUNDDOWN($DB21,-1))+SUM(属性投放!H$37:H$45)*$DB21+VLOOKUP($DC$2,一级属性!$E$41:$P$64,COLUMNS(一级属性!$E$41:J$64),0)*($DB21+0.25*IF($DB21&lt;10,1,ROUNDDOWN($DB21,-1)))+VLOOKUP($DC$2,宝石属性!$B$43:$M$66,COLUMNS(宝石属性!$B$43:G$66),0)*10*VLOOKUP(ROUNDDOWN($DB21,-1),宝石属性!$B$25:$N$41,2,0)*VLOOKUP(ROUNDDOWN($DB21,-1),宝石属性!$B$25:$N$41,3,0)+VLOOKUP($DC$2,职业被动!$B$6:$M$29,COLUMNS(职业被动!$B$6:G$29),0)*$DB21,0)</f>
        <v>410</v>
      </c>
      <c r="DG21" s="9">
        <f>ROUND(属性投放!H$4+装备属性!H$4*IF($DB21&lt;10,1,ROUNDDOWN($DB21,-1))+SUM(属性投放!I$37:I$45)*$DB21+VLOOKUP($DC$2,一级属性!$E$41:$P$64,COLUMNS(一级属性!$E$41:K$64),0)*($DB21+0.25*IF($DB21&lt;10,1,ROUNDDOWN($DB21,-1)))+VLOOKUP($DC$2,宝石属性!$B$43:$M$66,COLUMNS(宝石属性!$B$43:H$66),0)*10*VLOOKUP(ROUNDDOWN($DB21,-1),宝石属性!$B$25:$N$41,2,0)*VLOOKUP(ROUNDDOWN($DB21,-1),宝石属性!$B$25:$N$41,3,0)+VLOOKUP($DC$2,职业被动!$B$6:$M$29,COLUMNS(职业被动!$B$6:H$29),0)*$DB21,0)</f>
        <v>157</v>
      </c>
      <c r="DH21" s="9">
        <f>ROUND(属性投放!I$4+装备属性!I$4*IF($DB21&lt;10,1,ROUNDDOWN($DB21,-1))+SUM(属性投放!J$37:J$45)*$DB21+VLOOKUP($DC$2,一级属性!$E$41:$P$64,COLUMNS(一级属性!$E$41:L$64),0)*($DB21+0.25*IF($DB21&lt;10,1,ROUNDDOWN($DB21,-1)))+VLOOKUP($DC$2,宝石属性!$B$43:$M$66,COLUMNS(宝石属性!$B$43:I$66),0)*10*VLOOKUP(ROUNDDOWN($DB21,-1),宝石属性!$B$25:$N$41,2,0)*VLOOKUP(ROUNDDOWN($DB21,-1),宝石属性!$B$25:$N$41,3,0)+VLOOKUP($DC$2,职业被动!$B$6:$M$29,COLUMNS(职业被动!$B$6:I$29),0)*$DB21,0)</f>
        <v>166</v>
      </c>
      <c r="DI21" s="9">
        <f>ROUND(属性投放!J$4+装备属性!J$4*IF($DB21&lt;10,1,ROUNDDOWN($DB21,-1))+SUM(属性投放!K$37:K$45)*$DB21+VLOOKUP($DC$2,一级属性!$E$41:$P$64,COLUMNS(一级属性!$E$41:M$64),0)*($DB21+0.25*IF($DB21&lt;10,1,ROUNDDOWN($DB21,-1)))+VLOOKUP($DC$2,宝石属性!$B$43:$M$66,COLUMNS(宝石属性!$B$43:J$66),0)*10*VLOOKUP(ROUNDDOWN($DB21,-1),宝石属性!$B$25:$N$41,2,0)*VLOOKUP(ROUNDDOWN($DB21,-1),宝石属性!$B$25:$N$41,3,0)+VLOOKUP($DC$2,职业被动!$B$6:$M$29,COLUMNS(职业被动!$B$6:J$29),0)*$DB21,0)</f>
        <v>119</v>
      </c>
      <c r="DJ21" s="9">
        <f>ROUND(属性投放!K$4+装备属性!K$4*IF($DB21&lt;10,1,ROUNDDOWN($DB21,-1))+SUM(属性投放!L$37:L$45)*$DB21+VLOOKUP($DC$2,一级属性!$E$41:$P$64,COLUMNS(一级属性!$E$41:N$64),0)*($DB21+0.25*IF($DB21&lt;10,1,ROUNDDOWN($DB21,-1)))+VLOOKUP($DC$2,宝石属性!$B$43:$M$66,COLUMNS(宝石属性!$B$43:K$66),0)*10*VLOOKUP(ROUNDDOWN($DB21,-1),宝石属性!$B$25:$N$41,2,0)*VLOOKUP(ROUNDDOWN($DB21,-1),宝石属性!$B$25:$N$41,3,0)+VLOOKUP($DC$2,职业被动!$B$6:$M$29,COLUMNS(职业被动!$B$6:K$29),0)*$DB21,0)</f>
        <v>59</v>
      </c>
      <c r="DK21" s="9">
        <f>ROUND(属性投放!L$4+装备属性!L$4*IF($DB21&lt;10,1,ROUNDDOWN($DB21,-1))+SUM(属性投放!M$37:M$45)*$DB21+VLOOKUP($DC$2,一级属性!$E$41:$P$64,COLUMNS(一级属性!$E$41:O$64),0)*($DB21+0.25*IF($DB21&lt;10,1,ROUNDDOWN($DB21,-1)))+VLOOKUP($DC$2,宝石属性!$B$43:$M$66,COLUMNS(宝石属性!$B$43:L$66),0)*10*VLOOKUP(ROUNDDOWN($DB21,-1),宝石属性!$B$25:$N$41,2,0)*VLOOKUP(ROUNDDOWN($DB21,-1),宝石属性!$B$25:$N$41,3,0)+VLOOKUP($DC$2,职业被动!$B$6:$M$29,COLUMNS(职业被动!$B$6:L$29),0)*$DB21,0)</f>
        <v>5</v>
      </c>
      <c r="DL21" s="9">
        <f>ROUND(属性投放!M$4+装备属性!M$4*IF($DB21&lt;10,1,ROUNDDOWN($DB21,-1))+SUM(属性投放!N$37:N$45)*$DB21+VLOOKUP($DC$2,一级属性!$E$41:$P$64,COLUMNS(一级属性!$E$41:P$64),0)*($DB21+0.25*IF($DB21&lt;10,1,ROUNDDOWN($DB21,-1)))+VLOOKUP($DC$2,宝石属性!$B$43:$M$66,COLUMNS(宝石属性!$B$43:M$66),0)*10*VLOOKUP(ROUNDDOWN($DB21,-1),宝石属性!$B$25:$N$41,2,0)*VLOOKUP(ROUNDDOWN($DB21,-1),宝石属性!$B$25:$N$41,3,0)+VLOOKUP($DC$2,职业被动!$B$6:$M$29,COLUMNS(职业被动!$B$6:M$29),0)*$DB21,0)</f>
        <v>185</v>
      </c>
      <c r="DM21" s="48">
        <f>属性价值和能力评分!$F$9+ROUND(属性价值和能力评分!$F$38*10,0)*DB21+ROUND((SUM(装备属性!$W$9:$W$14)+属性价值和能力评分!$F$38*1.25+1.4+2.8)*IF(DB21&lt;10,1,ROUNDDOWN(DB21,-1)),0)+15*VLOOKUP(ROUNDDOWN(DB21,-1),宝石属性!$B$26:$D$41,2,0)*6*VLOOKUP(ROUNDDOWN(DB21,-1),宝石属性!$B$26:$D$41,3,0)+(属性价值和能力评分!$F$49*9+属性价值和能力评分!$F$50*2+属性价值和能力评分!$F$53*8/5)*DB21</f>
        <v>3222</v>
      </c>
      <c r="DO21" s="1">
        <v>18</v>
      </c>
      <c r="DP21" s="9">
        <f>ROUND(属性投放!D$4+装备属性!D$4*IF($DO21&lt;10,1,ROUNDDOWN($DO21,-1))+SUM(属性投放!E$37:E$45)*$DO21+VLOOKUP($DP$2,一级属性!$E$41:$P$64,COLUMNS(一级属性!$E$41:G$64),0)*($DO21+0.25*IF($DO21&lt;10,1,ROUNDDOWN($DO21,-1)))+VLOOKUP($DP$2,宝石属性!$B$43:$M$66,COLUMNS(宝石属性!$B$43:D$66),0)*10*VLOOKUP(ROUNDDOWN($DO21,-1),宝石属性!$B$25:$N$41,2,0)*VLOOKUP(ROUNDDOWN($DO21,-1),宝石属性!$B$25:$N$41,3,0)+VLOOKUP($DP$2,职业被动!$B$6:$M$29,COLUMNS(职业被动!$B$6:D$29),0)*$DO21,0)</f>
        <v>1850</v>
      </c>
      <c r="DQ21" s="9">
        <f>ROUND(属性投放!E$4+装备属性!E$4*IF($DO21&lt;10,1,ROUNDDOWN($DO21,-1))+SUM(属性投放!F$37:F$45)*$DO21+VLOOKUP($DP$2,一级属性!$E$41:$P$64,COLUMNS(一级属性!$E$41:H$64),0)*($DO21+0.25*IF($DO21&lt;10,1,ROUNDDOWN($DO21,-1)))+VLOOKUP($DP$2,宝石属性!$B$43:$M$66,COLUMNS(宝石属性!$B$43:E$66),0)*10*VLOOKUP(ROUNDDOWN($DO21,-1),宝石属性!$B$25:$N$41,2,0)*VLOOKUP(ROUNDDOWN($DO21,-1),宝石属性!$B$25:$N$41,3,0)+VLOOKUP($DP$2,职业被动!$B$6:$M$29,COLUMNS(职业被动!$B$6:E$29),0)*$DO21,0)</f>
        <v>552</v>
      </c>
      <c r="DR21" s="9">
        <f>ROUND(属性投放!F$4+装备属性!F$4*IF($DO21&lt;10,1,ROUNDDOWN($DO21,-1))+SUM(属性投放!G$37:G$45)*$DO21+VLOOKUP($DP$2,一级属性!$E$41:$P$64,COLUMNS(一级属性!$E$41:I$64),0)*($DO21+0.25*IF($DO21&lt;10,1,ROUNDDOWN($DO21,-1)))+VLOOKUP($DP$2,宝石属性!$B$43:$M$66,COLUMNS(宝石属性!$B$43:F$66),0)*10*VLOOKUP(ROUNDDOWN($DO21,-1),宝石属性!$B$25:$N$41,2,0)*VLOOKUP(ROUNDDOWN($DO21,-1),宝石属性!$B$25:$N$41,3,0)+VLOOKUP($DP$2,职业被动!$B$6:$M$29,COLUMNS(职业被动!$B$6:F$29),0)*$DO21,0)</f>
        <v>218</v>
      </c>
      <c r="DS21" s="9">
        <f>ROUND(属性投放!G$4+装备属性!G$4*IF($DO21&lt;10,1,ROUNDDOWN($DO21,-1))+SUM(属性投放!H$37:H$45)*$DO21+VLOOKUP($DP$2,一级属性!$E$41:$P$64,COLUMNS(一级属性!$E$41:J$64),0)*($DO21+0.25*IF($DO21&lt;10,1,ROUNDDOWN($DO21,-1)))+VLOOKUP($DP$2,宝石属性!$B$43:$M$66,COLUMNS(宝石属性!$B$43:G$66),0)*10*VLOOKUP(ROUNDDOWN($DO21,-1),宝石属性!$B$25:$N$41,2,0)*VLOOKUP(ROUNDDOWN($DO21,-1),宝石属性!$B$25:$N$41,3,0)+VLOOKUP($DP$2,职业被动!$B$6:$M$29,COLUMNS(职业被动!$B$6:G$29),0)*$DO21,0)</f>
        <v>149</v>
      </c>
      <c r="DT21" s="9">
        <f>ROUND(属性投放!H$4+装备属性!H$4*IF($DO21&lt;10,1,ROUNDDOWN($DO21,-1))+SUM(属性投放!I$37:I$45)*$DO21+VLOOKUP($DP$2,一级属性!$E$41:$P$64,COLUMNS(一级属性!$E$41:K$64),0)*($DO21+0.25*IF($DO21&lt;10,1,ROUNDDOWN($DO21,-1)))+VLOOKUP($DP$2,宝石属性!$B$43:$M$66,COLUMNS(宝石属性!$B$43:H$66),0)*10*VLOOKUP(ROUNDDOWN($DO21,-1),宝石属性!$B$25:$N$41,2,0)*VLOOKUP(ROUNDDOWN($DO21,-1),宝石属性!$B$25:$N$41,3,0)+VLOOKUP($DP$2,职业被动!$B$6:$M$29,COLUMNS(职业被动!$B$6:H$29),0)*$DO21,0)</f>
        <v>175</v>
      </c>
      <c r="DU21" s="9">
        <f>ROUND(属性投放!I$4+装备属性!I$4*IF($DO21&lt;10,1,ROUNDDOWN($DO21,-1))+SUM(属性投放!J$37:J$45)*$DO21+VLOOKUP($DP$2,一级属性!$E$41:$P$64,COLUMNS(一级属性!$E$41:L$64),0)*($DO21+0.25*IF($DO21&lt;10,1,ROUNDDOWN($DO21,-1)))+VLOOKUP($DP$2,宝石属性!$B$43:$M$66,COLUMNS(宝石属性!$B$43:I$66),0)*10*VLOOKUP(ROUNDDOWN($DO21,-1),宝石属性!$B$25:$N$41,2,0)*VLOOKUP(ROUNDDOWN($DO21,-1),宝石属性!$B$25:$N$41,3,0)+VLOOKUP($DP$2,职业被动!$B$6:$M$29,COLUMNS(职业被动!$B$6:I$29),0)*$DO21,0)</f>
        <v>166</v>
      </c>
      <c r="DV21" s="9">
        <f>ROUND(属性投放!J$4+装备属性!J$4*IF($DO21&lt;10,1,ROUNDDOWN($DO21,-1))+SUM(属性投放!K$37:K$45)*$DO21+VLOOKUP($DP$2,一级属性!$E$41:$P$64,COLUMNS(一级属性!$E$41:M$64),0)*($DO21+0.25*IF($DO21&lt;10,1,ROUNDDOWN($DO21,-1)))+VLOOKUP($DP$2,宝石属性!$B$43:$M$66,COLUMNS(宝石属性!$B$43:J$66),0)*10*VLOOKUP(ROUNDDOWN($DO21,-1),宝石属性!$B$25:$N$41,2,0)*VLOOKUP(ROUNDDOWN($DO21,-1),宝石属性!$B$25:$N$41,3,0)+VLOOKUP($DP$2,职业被动!$B$6:$M$29,COLUMNS(职业被动!$B$6:J$29),0)*$DO21,0)</f>
        <v>119</v>
      </c>
      <c r="DW21" s="9">
        <f>ROUND(属性投放!K$4+装备属性!K$4*IF($DO21&lt;10,1,ROUNDDOWN($DO21,-1))+SUM(属性投放!L$37:L$45)*$DO21+VLOOKUP($DP$2,一级属性!$E$41:$P$64,COLUMNS(一级属性!$E$41:N$64),0)*($DO21+0.25*IF($DO21&lt;10,1,ROUNDDOWN($DO21,-1)))+VLOOKUP($DP$2,宝石属性!$B$43:$M$66,COLUMNS(宝石属性!$B$43:K$66),0)*10*VLOOKUP(ROUNDDOWN($DO21,-1),宝石属性!$B$25:$N$41,2,0)*VLOOKUP(ROUNDDOWN($DO21,-1),宝石属性!$B$25:$N$41,3,0)+VLOOKUP($DP$2,职业被动!$B$6:$M$29,COLUMNS(职业被动!$B$6:K$29),0)*$DO21,0)</f>
        <v>59</v>
      </c>
      <c r="DX21" s="9">
        <f>ROUND(属性投放!L$4+装备属性!L$4*IF($DO21&lt;10,1,ROUNDDOWN($DO21,-1))+SUM(属性投放!M$37:M$45)*$DO21+VLOOKUP($DP$2,一级属性!$E$41:$P$64,COLUMNS(一级属性!$E$41:O$64),0)*($DO21+0.25*IF($DO21&lt;10,1,ROUNDDOWN($DO21,-1)))+VLOOKUP($DP$2,宝石属性!$B$43:$M$66,COLUMNS(宝石属性!$B$43:L$66),0)*10*VLOOKUP(ROUNDDOWN($DO21,-1),宝石属性!$B$25:$N$41,2,0)*VLOOKUP(ROUNDDOWN($DO21,-1),宝石属性!$B$25:$N$41,3,0)+VLOOKUP($DP$2,职业被动!$B$6:$M$29,COLUMNS(职业被动!$B$6:L$29),0)*$DO21,0)</f>
        <v>5</v>
      </c>
      <c r="DY21" s="9">
        <f>ROUND(属性投放!M$4+装备属性!M$4*IF($DO21&lt;10,1,ROUNDDOWN($DO21,-1))+SUM(属性投放!N$37:N$45)*$DO21+VLOOKUP($DP$2,一级属性!$E$41:$P$64,COLUMNS(一级属性!$E$41:P$64),0)*($DO21+0.25*IF($DO21&lt;10,1,ROUNDDOWN($DO21,-1)))+VLOOKUP($DP$2,宝石属性!$B$43:$M$66,COLUMNS(宝石属性!$B$43:M$66),0)*10*VLOOKUP(ROUNDDOWN($DO21,-1),宝石属性!$B$25:$N$41,2,0)*VLOOKUP(ROUNDDOWN($DO21,-1),宝石属性!$B$25:$N$41,3,0)+VLOOKUP($DP$2,职业被动!$B$6:$M$29,COLUMNS(职业被动!$B$6:M$29),0)*$DO21,0)</f>
        <v>185</v>
      </c>
      <c r="DZ21" s="48">
        <f>属性价值和能力评分!$F$9+ROUND(属性价值和能力评分!$F$38*10,0)*DO21+ROUND((SUM(装备属性!$W$9:$W$14)+属性价值和能力评分!$F$38*1.25+1.4+2.8)*IF(DO21&lt;10,1,ROUNDDOWN(DO21,-1)),0)+15*VLOOKUP(ROUNDDOWN(DO21,-1),宝石属性!$B$26:$D$41,2,0)*6*VLOOKUP(ROUNDDOWN(DO21,-1),宝石属性!$B$26:$D$41,3,0)+(属性价值和能力评分!$F$49*9+属性价值和能力评分!$F$50*2+属性价值和能力评分!$F$53*8/5)*DO21</f>
        <v>3222</v>
      </c>
      <c r="EA21" s="17"/>
      <c r="EB21" s="1">
        <v>18</v>
      </c>
      <c r="EC21" s="1">
        <f>ROUND(CC21/MAX(CE21/10,((CE21*(1+属性投放!$E$8)-CF21+属性投放!$F$8*EB21)*(1+属性投放!$G$8)*(1+属性投放!$H$8))),1)</f>
        <v>2.7</v>
      </c>
      <c r="ED21" s="1">
        <f>ROUND(CP21/MAX(CE21/10,((CE21*(1+属性投放!$E$8)-CS21+属性投放!$F$8*EB21)*(1+属性投放!$G$8)*(1+属性投放!$H$8))),1)</f>
        <v>2.6</v>
      </c>
      <c r="EE21" s="1">
        <f>ROUND(DC21/MAX(CE21/10,((CE21*(1+属性投放!$E$8)-DF21+属性投放!$F$8*EB21)*(1+属性投放!$G$8)*(1+属性投放!$H$8))),1)</f>
        <v>24.7</v>
      </c>
      <c r="EF21" s="1">
        <f>ROUND(DP21/MAX(CE21/10,((CE21*(1+属性投放!$E$8)-DS21+属性投放!$F$8*EB21)*(1+属性投放!$G$8)*(1+属性投放!$H$8))),1)</f>
        <v>6.1</v>
      </c>
      <c r="EH21" s="1">
        <f>ROUND(CC21/MAX(属性投放!$F$9*EB21,((CT21*(1+属性投放!$E$9)-CH21+属性投放!$F$9*EB21)*(1+属性投放!$G$9)*(1+属性投放!$H$9))),1)</f>
        <v>2.4</v>
      </c>
      <c r="EI21" s="1">
        <f>ROUND(CP21/MAX(属性投放!$F$9*EB21,((CT21*(1+属性投放!$E$9)-CU21+属性投放!$F$9*EB21)*(1+属性投放!$G$9)*(1+属性投放!$H$9))),1)</f>
        <v>3</v>
      </c>
      <c r="EJ21" s="1">
        <f>ROUND(DC21/MAX(属性投放!$F$9*EB21,((CT21*(1+属性投放!$E$9)-DH21+属性投放!$F$9*EB21)*(1+属性投放!$G$9)*(1+属性投放!$H$9))),1)</f>
        <v>2.6</v>
      </c>
      <c r="EK21" s="1">
        <f>ROUND(DP21/MAX(属性投放!$F$9*EB21,((CT21*(1+属性投放!$E$9)-DU21+属性投放!$F$9*EB21)*(1+属性投放!$G$9)*(1+属性投放!$H$9))),1)</f>
        <v>5.3</v>
      </c>
      <c r="EM21" s="1">
        <f>ROUND(CC21/((BW21*(1+属性投放!$E$10)+属性投放!$F$10*EB21)*(1+属性投放!$G$10)*(1+属性投放!$H$10)),1)</f>
        <v>6.5</v>
      </c>
      <c r="EN21" s="1">
        <f>ROUND(CP21/((BW21*(1+属性投放!$E$10)+属性投放!$F$10*EB21)*(1+属性投放!$G$10)*(1+属性投放!$H$10)),1)</f>
        <v>6.5</v>
      </c>
      <c r="EO21" s="1">
        <f>ROUND(DC21/((BW21*(1+属性投放!$E$10)+属性投放!$F$10*EB21)*(1+属性投放!$G$10)*(1+属性投放!$H$10)),1)</f>
        <v>7.5</v>
      </c>
      <c r="EP21" s="1">
        <f>ROUND(DP21/((BW21*(1+属性投放!$E$10)+属性投放!$F$10*EB21)*(1+属性投放!$G$10)*(1+属性投放!$H$10)),1)</f>
        <v>15.4</v>
      </c>
    </row>
    <row r="22" spans="2:146">
      <c r="B22" s="1">
        <v>19</v>
      </c>
      <c r="C22" s="9">
        <f>ROUND(属性投放!D$4+装备属性!D$4*IF($B22&lt;10,1,ROUNDDOWN($B22,-1))+SUM(属性投放!E$37:E$45)*$B22+VLOOKUP($C$2,一级属性!$E$41:$P$64,COLUMNS(一级属性!$E$41:G$64),0)*($B22+0.25*IF($B22&lt;10,1,ROUNDDOWN($B22,-1)))+VLOOKUP($C$2,宝石属性!$B$43:$M$66,COLUMNS(宝石属性!$B$43:D$66),0)*10*VLOOKUP(ROUNDDOWN($B22,-1),宝石属性!$B$25:$N$41,2,0)*VLOOKUP(ROUNDDOWN($B22,-1),宝石属性!$B$25:$N$41,3,0)+VLOOKUP($C$2,职业被动!$B$6:$M$29,COLUMNS(职业被动!$B$6:D$29),0)*$B22,0)</f>
        <v>973</v>
      </c>
      <c r="D22" s="9">
        <f>ROUND(属性投放!E$4+装备属性!E$4*IF($B22&lt;10,1,ROUNDDOWN($B22,-1))+SUM(属性投放!F$37:F$38)*$B22+VLOOKUP($C$2,一级属性!$E$67:$P$90,COLUMNS(一级属性!$E$67:H$90),0)*$B22+VLOOKUP($C$2,宝石属性!$B$43:$M$66,COLUMNS(宝石属性!$B$43:E$66),0)*10*VLOOKUP(ROUNDDOWN($B22,-1),宝石属性!$B$25:$N$41,2,0)*VLOOKUP(ROUNDDOWN($B22,-1),宝石属性!$B$25:$N$41,3,0)+VLOOKUP($C$2,职业被动!$B$6:$M$29,COLUMNS(职业被动!$B$6:E$29),0)*$B22,0)</f>
        <v>567</v>
      </c>
      <c r="E22" s="9">
        <f>ROUND(属性投放!F$4+装备属性!F$4*IF($B22&lt;10,1,ROUNDDOWN($B22,-1))+SUM(属性投放!G$37:G$38)*$B22+VLOOKUP($C$2,一级属性!$E$67:$P$90,COLUMNS(一级属性!$E$67:I$90),0)*$B22+VLOOKUP($C$2,宝石属性!$B$43:$M$66,COLUMNS(宝石属性!$B$43:F$66),0)*10*VLOOKUP(ROUNDDOWN($B22,-1),宝石属性!$B$25:$N$41,2,0)*VLOOKUP(ROUNDDOWN($B22,-1),宝石属性!$B$25:$N$41,3,0)+VLOOKUP($C$2,职业被动!$B$6:$M$29,COLUMNS(职业被动!$B$6:F$29),0)*$B22,0)</f>
        <v>363</v>
      </c>
      <c r="F22" s="9">
        <f>ROUND(属性投放!G$4+装备属性!G$4*IF($B22&lt;10,1,ROUNDDOWN($B22,-1))+SUM(属性投放!H$37:H$38)*$B22+VLOOKUP($C$2,一级属性!$E$67:$P$90,COLUMNS(一级属性!$E$67:J$90),0)*$B22+VLOOKUP($C$2,宝石属性!$B$43:$M$66,COLUMNS(宝石属性!$B$43:G$66),0)*10*VLOOKUP(ROUNDDOWN($B22,-1),宝石属性!$B$25:$N$41,2,0)*VLOOKUP(ROUNDDOWN($B22,-1),宝石属性!$B$25:$N$41,3,0)+VLOOKUP($C$2,职业被动!$B$6:$M$29,COLUMNS(职业被动!$B$6:G$29),0)*$B22,0)</f>
        <v>171</v>
      </c>
      <c r="G22" s="9">
        <f>ROUND(属性投放!H$4+装备属性!H$4*IF($B22&lt;10,1,ROUNDDOWN($B22,-1))+SUM(属性投放!I$37:I$38)*$B22+VLOOKUP($C$2,一级属性!$E$67:$P$90,COLUMNS(一级属性!$E$67:K$90),0)*$B22+VLOOKUP($C$2,宝石属性!$B$43:$M$66,COLUMNS(宝石属性!$B$43:H$66),0)*10*VLOOKUP(ROUNDDOWN($B22,-1),宝石属性!$B$25:$N$41,2,0)*VLOOKUP(ROUNDDOWN($B22,-1),宝石属性!$B$25:$N$41,3,0)+VLOOKUP($C$2,职业被动!$B$6:$M$29,COLUMNS(职业被动!$B$6:H$29),0)*$B22,0)</f>
        <v>159</v>
      </c>
      <c r="H22" s="9">
        <f>ROUND(属性投放!I$4+装备属性!I$4*IF($B22&lt;10,1,ROUNDDOWN($B22,-1))+SUM(属性投放!J$37:J$38)*$B22+VLOOKUP($C$2,一级属性!$E$67:$P$90,COLUMNS(一级属性!$E$67:L$90),0)*$B22+VLOOKUP($C$2,宝石属性!$B$43:$M$66,COLUMNS(宝石属性!$B$43:I$66),0)*10*VLOOKUP(ROUNDDOWN($B22,-1),宝石属性!$B$25:$N$41,2,0)*VLOOKUP(ROUNDDOWN($B22,-1),宝石属性!$B$25:$N$41,3,0)+VLOOKUP($C$2,职业被动!$B$6:$M$29,COLUMNS(职业被动!$B$6:I$29),0)*$B22,0)</f>
        <v>195</v>
      </c>
      <c r="I22" s="9">
        <f>ROUND(属性投放!J$4+装备属性!J$4*IF($B22&lt;10,1,ROUNDDOWN($B22,-1))+SUM(属性投放!K$37:K$38)*$B22+VLOOKUP($C$2,一级属性!$E$67:$P$90,COLUMNS(一级属性!$E$67:M$90),0)*$B22+VLOOKUP($C$2,宝石属性!$B$43:$M$66,COLUMNS(宝石属性!$B$43:J$66),0)*10*VLOOKUP(ROUNDDOWN($B22,-1),宝石属性!$B$25:$N$41,2,0)*VLOOKUP(ROUNDDOWN($B22,-1),宝石属性!$B$25:$N$41,3,0)+VLOOKUP($C$2,职业被动!$B$6:$M$29,COLUMNS(职业被动!$B$6:J$29),0)*$B22,0)</f>
        <v>126</v>
      </c>
      <c r="J22" s="9">
        <f>ROUND(属性投放!K$4+装备属性!K$4*IF($B22&lt;10,1,ROUNDDOWN($B22,-1))+SUM(属性投放!L$37:L$38)*$B22+VLOOKUP($C$2,一级属性!$E$67:$P$90,COLUMNS(一级属性!$E$67:N$90),0)*$B22+VLOOKUP($C$2,宝石属性!$B$43:$M$66,COLUMNS(宝石属性!$B$43:K$66),0)*10*VLOOKUP(ROUNDDOWN($B22,-1),宝石属性!$B$25:$N$41,2,0)*VLOOKUP(ROUNDDOWN($B22,-1),宝石属性!$B$25:$N$41,3,0)+VLOOKUP($C$2,职业被动!$B$6:$M$29,COLUMNS(职业被动!$B$6:K$29),0)*$B22,0)</f>
        <v>60</v>
      </c>
      <c r="K22" s="9">
        <f>ROUND(属性投放!L$4+装备属性!L$4*IF($B22&lt;10,1,ROUNDDOWN($B22,-1))+SUM(属性投放!M$37:M$38)*$B22+VLOOKUP($C$2,一级属性!$E$67:$P$90,COLUMNS(一级属性!$E$67:O$90),0)*$B22+VLOOKUP($C$2,宝石属性!$B$43:$M$66,COLUMNS(宝石属性!$B$43:L$66),0)*10*VLOOKUP(ROUNDDOWN($B22,-1),宝石属性!$B$25:$N$41,2,0)*VLOOKUP(ROUNDDOWN($B22,-1),宝石属性!$B$25:$N$41,3,0)+VLOOKUP($C$2,职业被动!$B$6:$M$29,COLUMNS(职业被动!$B$6:L$29),0)*$B22,0)</f>
        <v>6</v>
      </c>
      <c r="L22" s="9">
        <f>ROUND(属性投放!M$4+装备属性!M$4*IF($B22&lt;10,1,ROUNDDOWN($B22,-1))+SUM(属性投放!N$37:N$38)*$B22+VLOOKUP($C$2,一级属性!$E$67:$P$90,COLUMNS(一级属性!$E$67:P$90),0)*$B22+VLOOKUP($C$2,宝石属性!$B$43:$M$66,COLUMNS(宝石属性!$B$43:M$66),0)*10*VLOOKUP(ROUNDDOWN($B22,-1),宝石属性!$B$25:$N$41,2,0)*VLOOKUP(ROUNDDOWN($B22,-1),宝石属性!$B$25:$N$41,3,0)+VLOOKUP($C$2,职业被动!$B$6:$M$29,COLUMNS(职业被动!$B$6:M$29),0)*$B22,0)</f>
        <v>196</v>
      </c>
      <c r="M22" s="48">
        <f>属性价值和能力评分!$F$9+ROUND(属性价值和能力评分!$F$38*10,0)*B22+ROUND((SUM(装备属性!$W$9:$W$14)+属性价值和能力评分!$F$38*1.25+1.4+2.8)*IF(B22&lt;10,1,ROUNDDOWN(B22,-1)),0)+15*VLOOKUP(ROUNDDOWN(B22,-1),宝石属性!$B$26:$D$41,2,0)*6*VLOOKUP(ROUNDDOWN(B22,-1),宝石属性!$B$26:$D$41,3,0)+(属性价值和能力评分!$F$49*9+属性价值和能力评分!$F$50*2+属性价值和能力评分!$F$53*8/5)*B22</f>
        <v>3342</v>
      </c>
      <c r="N22" s="20"/>
      <c r="O22" s="1">
        <v>19</v>
      </c>
      <c r="P22" s="9">
        <f>ROUND(属性投放!D$4+装备属性!D$4*IF($O22&lt;10,1,ROUNDDOWN($O22,-1))+SUM(属性投放!E$37:E$45)*$O22+VLOOKUP($P$2,一级属性!$E$41:$P$64,COLUMNS(一级属性!$E$41:G$64),0)*($O22+0.25*IF($O22&lt;10,1,ROUNDDOWN($O22,-1)))+VLOOKUP($P$2,宝石属性!$B$43:$M$66,COLUMNS(宝石属性!$B$43:D$66),0)*10*VLOOKUP(ROUNDDOWN($O22,-1),宝石属性!$B$25:$N$41,2,0)*VLOOKUP(ROUNDDOWN($O22,-1),宝石属性!$B$25:$N$41,3,0)+VLOOKUP($P$2,职业被动!$B$6:$M$29,COLUMNS(职业被动!$B$6:D$29),0)*$O22,0)</f>
        <v>1239</v>
      </c>
      <c r="Q22" s="9">
        <f>ROUND(属性投放!E$4+装备属性!E$4*IF($O22&lt;10,1,ROUNDDOWN($O22,-1))+SUM(属性投放!F$37:F$45)*$O22+VLOOKUP($P$2,一级属性!$E$41:$P$64,COLUMNS(一级属性!$E$41:H$64),0)*($O22+0.25*IF($O22&lt;10,1,ROUNDDOWN($O22,-1)))+VLOOKUP($P$2,宝石属性!$B$43:$M$66,COLUMNS(宝石属性!$B$43:E$66),0)*10*VLOOKUP(ROUNDDOWN($O22,-1),宝石属性!$B$25:$N$41,2,0)*VLOOKUP(ROUNDDOWN($O22,-1),宝石属性!$B$25:$N$41,3,0)+VLOOKUP($P$2,职业被动!$B$6:$M$29,COLUMNS(职业被动!$B$6:E$29),0)*$O22,0)</f>
        <v>890</v>
      </c>
      <c r="R22" s="9">
        <f>ROUND(属性投放!F$4+装备属性!F$4*IF($O22&lt;10,1,ROUNDDOWN($O22,-1))+SUM(属性投放!G$37:G$45)*$O22+VLOOKUP($P$2,一级属性!$E$41:$P$64,COLUMNS(一级属性!$E$41:I$64),0)*($O22+0.25*IF($O22&lt;10,1,ROUNDDOWN($O22,-1)))+VLOOKUP($P$2,宝石属性!$B$43:$M$66,COLUMNS(宝石属性!$B$43:F$66),0)*10*VLOOKUP(ROUNDDOWN($O22,-1),宝石属性!$B$25:$N$41,2,0)*VLOOKUP(ROUNDDOWN($O22,-1),宝石属性!$B$25:$N$41,3,0)+VLOOKUP($P$2,职业被动!$B$6:$M$29,COLUMNS(职业被动!$B$6:F$29),0)*$O22,0)</f>
        <v>220</v>
      </c>
      <c r="S22" s="9">
        <f>ROUND(属性投放!G$4+装备属性!G$4*IF($O22&lt;10,1,ROUNDDOWN($O22,-1))+SUM(属性投放!H$37:H$45)*$O22+VLOOKUP($P$2,一级属性!$E$41:$P$64,COLUMNS(一级属性!$E$41:J$64),0)*($O22+0.25*IF($O22&lt;10,1,ROUNDDOWN($O22,-1)))+VLOOKUP($P$2,宝石属性!$B$43:$M$66,COLUMNS(宝石属性!$B$43:G$66),0)*10*VLOOKUP(ROUNDDOWN($O22,-1),宝石属性!$B$25:$N$41,2,0)*VLOOKUP(ROUNDDOWN($O22,-1),宝石属性!$B$25:$N$41,3,0)+VLOOKUP($P$2,职业被动!$B$6:$M$29,COLUMNS(职业被动!$B$6:G$29),0)*$O22,0)</f>
        <v>152</v>
      </c>
      <c r="T22" s="9">
        <f>ROUND(属性投放!H$4+装备属性!H$4*IF($O22&lt;10,1,ROUNDDOWN($O22,-1))+SUM(属性投放!I$37:I$45)*$O22+VLOOKUP($P$2,一级属性!$E$41:$P$64,COLUMNS(一级属性!$E$41:K$64),0)*($O22+0.25*IF($O22&lt;10,1,ROUNDDOWN($O22,-1)))+VLOOKUP($P$2,宝石属性!$B$43:$M$66,COLUMNS(宝石属性!$B$43:H$66),0)*10*VLOOKUP(ROUNDDOWN($O22,-1),宝石属性!$B$25:$N$41,2,0)*VLOOKUP(ROUNDDOWN($O22,-1),宝石属性!$B$25:$N$41,3,0)+VLOOKUP($P$2,职业被动!$B$6:$M$29,COLUMNS(职业被动!$B$6:H$29),0)*$O22,0)</f>
        <v>243</v>
      </c>
      <c r="U22" s="9">
        <f>ROUND(属性投放!I$4+装备属性!I$4*IF($O22&lt;10,1,ROUNDDOWN($O22,-1))+SUM(属性投放!J$37:J$45)*$O22+VLOOKUP($P$2,一级属性!$E$41:$P$64,COLUMNS(一级属性!$E$41:L$64),0)*($O22+0.25*IF($O22&lt;10,1,ROUNDDOWN($O22,-1)))+VLOOKUP($P$2,宝石属性!$B$43:$M$66,COLUMNS(宝石属性!$B$43:I$66),0)*10*VLOOKUP(ROUNDDOWN($O22,-1),宝石属性!$B$25:$N$41,2,0)*VLOOKUP(ROUNDDOWN($O22,-1),宝石属性!$B$25:$N$41,3,0)+VLOOKUP($P$2,职业被动!$B$6:$M$29,COLUMNS(职业被动!$B$6:I$29),0)*$O22,0)</f>
        <v>202</v>
      </c>
      <c r="V22" s="9">
        <f>ROUND(属性投放!J$4+装备属性!J$4*IF($O22&lt;10,1,ROUNDDOWN($O22,-1))+SUM(属性投放!K$37:K$45)*$O22+VLOOKUP($P$2,一级属性!$E$41:$P$64,COLUMNS(一级属性!$E$41:M$64),0)*($O22+0.25*IF($O22&lt;10,1,ROUNDDOWN($O22,-1)))+VLOOKUP($P$2,宝石属性!$B$43:$M$66,COLUMNS(宝石属性!$B$43:J$66),0)*10*VLOOKUP(ROUNDDOWN($O22,-1),宝石属性!$B$25:$N$41,2,0)*VLOOKUP(ROUNDDOWN($O22,-1),宝石属性!$B$25:$N$41,3,0)+VLOOKUP($P$2,职业被动!$B$6:$M$29,COLUMNS(职业被动!$B$6:J$29),0)*$O22,0)</f>
        <v>138</v>
      </c>
      <c r="W22" s="9">
        <f>ROUND(属性投放!K$4+装备属性!K$4*IF($O22&lt;10,1,ROUNDDOWN($O22,-1))+SUM(属性投放!L$37:L$45)*$O22+VLOOKUP($P$2,一级属性!$E$41:$P$64,COLUMNS(一级属性!$E$41:N$64),0)*($O22+0.25*IF($O22&lt;10,1,ROUNDDOWN($O22,-1)))+VLOOKUP($P$2,宝石属性!$B$43:$M$66,COLUMNS(宝石属性!$B$43:K$66),0)*10*VLOOKUP(ROUNDDOWN($O22,-1),宝石属性!$B$25:$N$41,2,0)*VLOOKUP(ROUNDDOWN($O22,-1),宝石属性!$B$25:$N$41,3,0)+VLOOKUP($P$2,职业被动!$B$6:$M$29,COLUMNS(职业被动!$B$6:K$29),0)*$O22,0)</f>
        <v>60</v>
      </c>
      <c r="X22" s="9">
        <f>ROUND(属性投放!L$4+装备属性!L$4*IF($O22&lt;10,1,ROUNDDOWN($O22,-1))+SUM(属性投放!M$37:M$45)*$O22+VLOOKUP($P$2,一级属性!$E$41:$P$64,COLUMNS(一级属性!$E$41:O$64),0)*($O22+0.25*IF($O22&lt;10,1,ROUNDDOWN($O22,-1)))+VLOOKUP($P$2,宝石属性!$B$43:$M$66,COLUMNS(宝石属性!$B$43:L$66),0)*10*VLOOKUP(ROUNDDOWN($O22,-1),宝石属性!$B$25:$N$41,2,0)*VLOOKUP(ROUNDDOWN($O22,-1),宝石属性!$B$25:$N$41,3,0)+VLOOKUP($P$2,职业被动!$B$6:$M$29,COLUMNS(职业被动!$B$6:L$29),0)*$O22,0)</f>
        <v>6</v>
      </c>
      <c r="Y22" s="9">
        <f>ROUND(属性投放!M$4+装备属性!M$4*IF($O22&lt;10,1,ROUNDDOWN($O22,-1))+SUM(属性投放!N$37:N$45)*$O22+VLOOKUP($P$2,一级属性!$E$41:$P$64,COLUMNS(一级属性!$E$41:P$64),0)*($O22+0.25*IF($O22&lt;10,1,ROUNDDOWN($O22,-1)))+VLOOKUP($P$2,宝石属性!$B$43:$M$66,COLUMNS(宝石属性!$B$43:M$66),0)*10*VLOOKUP(ROUNDDOWN($O22,-1),宝石属性!$B$25:$N$41,2,0)*VLOOKUP(ROUNDDOWN($O22,-1),宝石属性!$B$25:$N$41,3,0)+VLOOKUP($P$2,职业被动!$B$6:$M$29,COLUMNS(职业被动!$B$6:M$29),0)*$O22,0)</f>
        <v>196</v>
      </c>
      <c r="Z22" s="48">
        <f>属性价值和能力评分!$F$9+ROUND(属性价值和能力评分!$F$38*10,0)*O22+ROUND((SUM(装备属性!$W$9:$W$14)+属性价值和能力评分!$F$38*1.25+1.4+2.8)*IF(O22&lt;10,1,ROUNDDOWN(O22,-1)),0)+15*VLOOKUP(ROUNDDOWN(O22,-1),宝石属性!$B$26:$D$41,2,0)*6*VLOOKUP(ROUNDDOWN(O22,-1),宝石属性!$B$26:$D$41,3,0)+(属性价值和能力评分!$F$49*9+属性价值和能力评分!$F$50*2+属性价值和能力评分!$F$53*8/5)*O22</f>
        <v>3342</v>
      </c>
      <c r="AB22" s="1">
        <v>19</v>
      </c>
      <c r="AC22" s="9">
        <f>ROUND(属性投放!D$4+装备属性!D$4*IF($AB22&lt;10,1,ROUNDDOWN($AB22,-1))+SUM(属性投放!E$37:E$45)*$AB22+VLOOKUP($AC$2,一级属性!$E$41:$P$64,COLUMNS(一级属性!$E$41:G$64),0)*($AB22+0.25*IF($AB22&lt;10,1,ROUNDDOWN($AB22,-1)))+VLOOKUP($AC$2,宝石属性!$B$43:$M$66,COLUMNS(宝石属性!$B$43:D$66),0)*10*VLOOKUP(ROUNDDOWN($AB22,-1),宝石属性!$B$25:$N$41,2,0)*VLOOKUP(ROUNDDOWN($AB22,-1),宝石属性!$B$25:$N$41,3,0)+VLOOKUP($AC$2,职业被动!$B$6:$M$29,COLUMNS(职业被动!$B$6:D$29),0)*$AB22,0)</f>
        <v>1106</v>
      </c>
      <c r="AD22" s="9">
        <f>ROUND(属性投放!E$4+装备属性!E$4*IF($AB22&lt;10,1,ROUNDDOWN($AB22,-1))+SUM(属性投放!F$37:F$45)*$AB22+VLOOKUP($AC$2,一级属性!$E$41:$P$64,COLUMNS(一级属性!$E$41:H$64),0)*($AB22+0.25*IF($AB22&lt;10,1,ROUNDDOWN($AB22,-1)))+VLOOKUP($AC$2,宝石属性!$B$43:$M$66,COLUMNS(宝石属性!$B$43:E$66),0)*10*VLOOKUP(ROUNDDOWN($AB22,-1),宝石属性!$B$25:$N$41,2,0)*VLOOKUP(ROUNDDOWN($AB22,-1),宝石属性!$B$25:$N$41,3,0)+VLOOKUP($AC$2,职业被动!$B$6:$M$29,COLUMNS(职业被动!$B$6:E$29),0)*$AB22,0)</f>
        <v>567</v>
      </c>
      <c r="AE22" s="9">
        <f>ROUND(属性投放!F$4+装备属性!F$4*IF($AB22&lt;10,1,ROUNDDOWN($AB22,-1))+SUM(属性投放!G$37:G$45)*$AB22+VLOOKUP($AC$2,一级属性!$E$41:$P$64,COLUMNS(一级属性!$E$41:I$64),0)*($AB22+0.25*IF($AB22&lt;10,1,ROUNDDOWN($AB22,-1)))+VLOOKUP($AC$2,宝石属性!$B$43:$M$66,COLUMNS(宝石属性!$B$43:F$66),0)*10*VLOOKUP(ROUNDDOWN($AB22,-1),宝石属性!$B$25:$N$41,2,0)*VLOOKUP(ROUNDDOWN($AB22,-1),宝石属性!$B$25:$N$41,3,0)+VLOOKUP($AC$2,职业被动!$B$6:$M$29,COLUMNS(职业被动!$B$6:F$29),0)*$AB22,0)</f>
        <v>306</v>
      </c>
      <c r="AF22" s="9">
        <f>ROUND(属性投放!G$4+装备属性!G$4*IF($AB22&lt;10,1,ROUNDDOWN($AB22,-1))+SUM(属性投放!H$37:H$45)*$AB22+VLOOKUP($AC$2,一级属性!$E$41:$P$64,COLUMNS(一级属性!$E$41:J$64),0)*($AB22+0.25*IF($AB22&lt;10,1,ROUNDDOWN($AB22,-1)))+VLOOKUP($AC$2,宝石属性!$B$43:$M$66,COLUMNS(宝石属性!$B$43:G$66),0)*10*VLOOKUP(ROUNDDOWN($AB22,-1),宝石属性!$B$25:$N$41,2,0)*VLOOKUP(ROUNDDOWN($AB22,-1),宝石属性!$B$25:$N$41,3,0)+VLOOKUP($AC$2,职业被动!$B$6:$M$29,COLUMNS(职业被动!$B$6:G$29),0)*$AB22,0)</f>
        <v>190</v>
      </c>
      <c r="AG22" s="9">
        <f>ROUND(属性投放!H$4+装备属性!H$4*IF($AB22&lt;10,1,ROUNDDOWN($AB22,-1))+SUM(属性投放!I$37:I$45)*$AB22+VLOOKUP($AC$2,一级属性!$E$41:$P$64,COLUMNS(一级属性!$E$41:K$64),0)*($AB22+0.25*IF($AB22&lt;10,1,ROUNDDOWN($AB22,-1)))+VLOOKUP($AC$2,宝石属性!$B$43:$M$66,COLUMNS(宝石属性!$B$43:H$66),0)*10*VLOOKUP(ROUNDDOWN($AB22,-1),宝石属性!$B$25:$N$41,2,0)*VLOOKUP(ROUNDDOWN($AB22,-1),宝石属性!$B$25:$N$41,3,0)+VLOOKUP($AC$2,职业被动!$B$6:$M$29,COLUMNS(职业被动!$B$6:H$29),0)*$AB22,0)</f>
        <v>159</v>
      </c>
      <c r="AH22" s="9">
        <f>ROUND(属性投放!I$4+装备属性!I$4*IF($AB22&lt;10,1,ROUNDDOWN($AB22,-1))+SUM(属性投放!J$37:J$45)*$AB22+VLOOKUP($AC$2,一级属性!$E$41:$P$64,COLUMNS(一级属性!$E$41:L$64),0)*($AB22+0.25*IF($AB22&lt;10,1,ROUNDDOWN($AB22,-1)))+VLOOKUP($AC$2,宝石属性!$B$43:$M$66,COLUMNS(宝石属性!$B$43:I$66),0)*10*VLOOKUP(ROUNDDOWN($AB22,-1),宝石属性!$B$25:$N$41,2,0)*VLOOKUP(ROUNDDOWN($AB22,-1),宝石属性!$B$25:$N$41,3,0)+VLOOKUP($AC$2,职业被动!$B$6:$M$29,COLUMNS(职业被动!$B$6:I$29),0)*$AB22,0)</f>
        <v>189</v>
      </c>
      <c r="AI22" s="9">
        <f>ROUND(属性投放!J$4+装备属性!J$4*IF($AB22&lt;10,1,ROUNDDOWN($AB22,-1))+SUM(属性投放!K$37:K$45)*$AB22+VLOOKUP($AC$2,一级属性!$E$41:$P$64,COLUMNS(一级属性!$E$41:M$64),0)*($AB22+0.25*IF($AB22&lt;10,1,ROUNDDOWN($AB22,-1)))+VLOOKUP($AC$2,宝石属性!$B$43:$M$66,COLUMNS(宝石属性!$B$43:J$66),0)*10*VLOOKUP(ROUNDDOWN($AB22,-1),宝石属性!$B$25:$N$41,2,0)*VLOOKUP(ROUNDDOWN($AB22,-1),宝石属性!$B$25:$N$41,3,0)+VLOOKUP($AC$2,职业被动!$B$6:$M$29,COLUMNS(职业被动!$B$6:J$29),0)*$AB22,0)</f>
        <v>123</v>
      </c>
      <c r="AJ22" s="9">
        <f>ROUND(属性投放!K$4+装备属性!K$4*IF($AB22&lt;10,1,ROUNDDOWN($AB22,-1))+SUM(属性投放!L$37:L$45)*$AB22+VLOOKUP($AC$2,一级属性!$E$41:$P$64,COLUMNS(一级属性!$E$41:N$64),0)*($AB22+0.25*IF($AB22&lt;10,1,ROUNDDOWN($AB22,-1)))+VLOOKUP($AC$2,宝石属性!$B$43:$M$66,COLUMNS(宝石属性!$B$43:K$66),0)*10*VLOOKUP(ROUNDDOWN($AB22,-1),宝石属性!$B$25:$N$41,2,0)*VLOOKUP(ROUNDDOWN($AB22,-1),宝石属性!$B$25:$N$41,3,0)+VLOOKUP($AC$2,职业被动!$B$6:$M$29,COLUMNS(职业被动!$B$6:K$29),0)*$AB22,0)</f>
        <v>60</v>
      </c>
      <c r="AK22" s="9">
        <f>ROUND(属性投放!L$4+装备属性!L$4*IF($AB22&lt;10,1,ROUNDDOWN($AB22,-1))+SUM(属性投放!M$37:M$45)*$AB22+VLOOKUP($AC$2,一级属性!$E$41:$P$64,COLUMNS(一级属性!$E$41:O$64),0)*($AB22+0.25*IF($AB22&lt;10,1,ROUNDDOWN($AB22,-1)))+VLOOKUP($AC$2,宝石属性!$B$43:$M$66,COLUMNS(宝石属性!$B$43:L$66),0)*10*VLOOKUP(ROUNDDOWN($AB22,-1),宝石属性!$B$25:$N$41,2,0)*VLOOKUP(ROUNDDOWN($AB22,-1),宝石属性!$B$25:$N$41,3,0)+VLOOKUP($AC$2,职业被动!$B$6:$M$29,COLUMNS(职业被动!$B$6:L$29),0)*$AB22,0)</f>
        <v>6</v>
      </c>
      <c r="AL22" s="9">
        <f>ROUND(属性投放!M$4+装备属性!M$4*IF($AB22&lt;10,1,ROUNDDOWN($AB22,-1))+SUM(属性投放!N$37:N$45)*$AB22+VLOOKUP($AC$2,一级属性!$E$41:$P$64,COLUMNS(一级属性!$E$41:P$64),0)*($AB22+0.25*IF($AB22&lt;10,1,ROUNDDOWN($AB22,-1)))+VLOOKUP($AC$2,宝石属性!$B$43:$M$66,COLUMNS(宝石属性!$B$43:M$66),0)*10*VLOOKUP(ROUNDDOWN($AB22,-1),宝石属性!$B$25:$N$41,2,0)*VLOOKUP(ROUNDDOWN($AB22,-1),宝石属性!$B$25:$N$41,3,0)+VLOOKUP($AC$2,职业被动!$B$6:$M$29,COLUMNS(职业被动!$B$6:M$29),0)*$AB22,0)</f>
        <v>196</v>
      </c>
      <c r="AM22" s="48">
        <f>属性价值和能力评分!$F$9+ROUND(属性价值和能力评分!$F$38*10,0)*AB22+ROUND((SUM(装备属性!$W$9:$W$14)+属性价值和能力评分!$F$38*1.25+1.4+2.8)*IF(AB22&lt;10,1,ROUNDDOWN(AB22,-1)),0)+15*VLOOKUP(ROUNDDOWN(AB22,-1),宝石属性!$B$26:$D$41,2,0)*6*VLOOKUP(ROUNDDOWN(AB22,-1),宝石属性!$B$26:$D$41,3,0)+(属性价值和能力评分!$F$49*9+属性价值和能力评分!$F$50*2+属性价值和能力评分!$F$53*8/5)*AB22</f>
        <v>3342</v>
      </c>
      <c r="AO22" s="1">
        <v>19</v>
      </c>
      <c r="AP22" s="9">
        <f>ROUND(属性投放!D$4+装备属性!D$4*IF($AO22&lt;10,1,ROUNDDOWN($AO22,-1))+SUM(属性投放!E$37:E$45)*$AO22+VLOOKUP($AP$2,一级属性!$E$41:$P$64,COLUMNS(一级属性!$E$41:G$64),0)*($AO22+0.25*IF($AO22&lt;10,1,ROUNDDOWN($AO22,-1)))+VLOOKUP($AP$2,宝石属性!$B$43:$M$66,COLUMNS(宝石属性!$B$43:D$66),0)*10*VLOOKUP(ROUNDDOWN($AO22,-1),宝石属性!$B$25:$N$41,2,0)*VLOOKUP(ROUNDDOWN($AO22,-1),宝石属性!$B$25:$N$41,3,0)+VLOOKUP($AP$2,职业被动!$B$6:$M$29,COLUMNS(职业被动!$B$6:D$29),0)*$AO22,0)</f>
        <v>1106</v>
      </c>
      <c r="AQ22" s="9">
        <f>ROUND(属性投放!E$4+装备属性!E$4*IF($AO22&lt;10,1,ROUNDDOWN($AO22,-1))+SUM(属性投放!F$37:F$45)*$AO22+VLOOKUP($AP$2,一级属性!$E$41:$P$64,COLUMNS(一级属性!$E$41:H$64),0)*($AO22+0.25*IF($AO22&lt;10,1,ROUNDDOWN($AO22,-1)))+VLOOKUP($AP$2,宝石属性!$B$43:$M$66,COLUMNS(宝石属性!$B$43:E$66),0)*10*VLOOKUP(ROUNDDOWN($AO22,-1),宝石属性!$B$25:$N$41,2,0)*VLOOKUP(ROUNDDOWN($AO22,-1),宝石属性!$B$25:$N$41,3,0)+VLOOKUP($AP$2,职业被动!$B$6:$M$29,COLUMNS(职业被动!$B$6:E$29),0)*$AO22,0)</f>
        <v>890</v>
      </c>
      <c r="AR22" s="9">
        <f>ROUND(属性投放!F$4+装备属性!F$4*IF($AO22&lt;10,1,ROUNDDOWN($AO22,-1))+SUM(属性投放!G$37:G$45)*$AO22+VLOOKUP($AP$2,一级属性!$E$41:$P$64,COLUMNS(一级属性!$E$41:I$64),0)*($AO22+0.25*IF($AO22&lt;10,1,ROUNDDOWN($AO22,-1)))+VLOOKUP($AP$2,宝石属性!$B$43:$M$66,COLUMNS(宝石属性!$B$43:F$66),0)*10*VLOOKUP(ROUNDDOWN($AO22,-1),宝石属性!$B$25:$N$41,2,0)*VLOOKUP(ROUNDDOWN($AO22,-1),宝石属性!$B$25:$N$41,3,0)+VLOOKUP($AP$2,职业被动!$B$6:$M$29,COLUMNS(职业被动!$B$6:F$29),0)*$AO22,0)</f>
        <v>220</v>
      </c>
      <c r="AS22" s="9">
        <f>ROUND(属性投放!G$4+装备属性!G$4*IF($AO22&lt;10,1,ROUNDDOWN($AO22,-1))+SUM(属性投放!H$37:H$45)*$AO22+VLOOKUP($AP$2,一级属性!$E$41:$P$64,COLUMNS(一级属性!$E$41:J$64),0)*($AO22+0.25*IF($AO22&lt;10,1,ROUNDDOWN($AO22,-1)))+VLOOKUP($AP$2,宝石属性!$B$43:$M$66,COLUMNS(宝石属性!$B$43:G$66),0)*10*VLOOKUP(ROUNDDOWN($AO22,-1),宝石属性!$B$25:$N$41,2,0)*VLOOKUP(ROUNDDOWN($AO22,-1),宝石属性!$B$25:$N$41,3,0)+VLOOKUP($AP$2,职业被动!$B$6:$M$29,COLUMNS(职业被动!$B$6:G$29),0)*$AO22,0)</f>
        <v>152</v>
      </c>
      <c r="AT22" s="9">
        <f>ROUND(属性投放!H$4+装备属性!H$4*IF($AO22&lt;10,1,ROUNDDOWN($AO22,-1))+SUM(属性投放!I$37:I$45)*$AO22+VLOOKUP($AP$2,一级属性!$E$41:$P$64,COLUMNS(一级属性!$E$41:K$64),0)*($AO22+0.25*IF($AO22&lt;10,1,ROUNDDOWN($AO22,-1)))+VLOOKUP($AP$2,宝石属性!$B$43:$M$66,COLUMNS(宝石属性!$B$43:H$66),0)*10*VLOOKUP(ROUNDDOWN($AO22,-1),宝石属性!$B$25:$N$41,2,0)*VLOOKUP(ROUNDDOWN($AO22,-1),宝石属性!$B$25:$N$41,3,0)+VLOOKUP($AP$2,职业被动!$B$6:$M$29,COLUMNS(职业被动!$B$6:H$29),0)*$AO22,0)</f>
        <v>224</v>
      </c>
      <c r="AU22" s="9">
        <f>ROUND(属性投放!I$4+装备属性!I$4*IF($AO22&lt;10,1,ROUNDDOWN($AO22,-1))+SUM(属性投放!J$37:J$45)*$AO22+VLOOKUP($AP$2,一级属性!$E$41:$P$64,COLUMNS(一级属性!$E$41:L$64),0)*($AO22+0.25*IF($AO22&lt;10,1,ROUNDDOWN($AO22,-1)))+VLOOKUP($AP$2,宝石属性!$B$43:$M$66,COLUMNS(宝石属性!$B$43:I$66),0)*10*VLOOKUP(ROUNDDOWN($AO22,-1),宝石属性!$B$25:$N$41,2,0)*VLOOKUP(ROUNDDOWN($AO22,-1),宝石属性!$B$25:$N$41,3,0)+VLOOKUP($AP$2,职业被动!$B$6:$M$29,COLUMNS(职业被动!$B$6:I$29),0)*$AO22,0)</f>
        <v>202</v>
      </c>
      <c r="AV22" s="9">
        <f>ROUND(属性投放!J$4+装备属性!J$4*IF($AO22&lt;10,1,ROUNDDOWN($AO22,-1))+SUM(属性投放!K$37:K$45)*$AO22+VLOOKUP($AP$2,一级属性!$E$41:$P$64,COLUMNS(一级属性!$E$41:M$64),0)*($AO22+0.25*IF($AO22&lt;10,1,ROUNDDOWN($AO22,-1)))+VLOOKUP($AP$2,宝石属性!$B$43:$M$66,COLUMNS(宝石属性!$B$43:J$66),0)*10*VLOOKUP(ROUNDDOWN($AO22,-1),宝石属性!$B$25:$N$41,2,0)*VLOOKUP(ROUNDDOWN($AO22,-1),宝石属性!$B$25:$N$41,3,0)+VLOOKUP($AP$2,职业被动!$B$6:$M$29,COLUMNS(职业被动!$B$6:J$29),0)*$AO22,0)</f>
        <v>138</v>
      </c>
      <c r="AW22" s="9">
        <f>ROUND(属性投放!K$4+装备属性!K$4*IF($AO22&lt;10,1,ROUNDDOWN($AO22,-1))+SUM(属性投放!L$37:L$45)*$AO22+VLOOKUP($AP$2,一级属性!$E$41:$P$64,COLUMNS(一级属性!$E$41:N$64),0)*($AO22+0.25*IF($AO22&lt;10,1,ROUNDDOWN($AO22,-1)))+VLOOKUP($AP$2,宝石属性!$B$43:$M$66,COLUMNS(宝石属性!$B$43:K$66),0)*10*VLOOKUP(ROUNDDOWN($AO22,-1),宝石属性!$B$25:$N$41,2,0)*VLOOKUP(ROUNDDOWN($AO22,-1),宝石属性!$B$25:$N$41,3,0)+VLOOKUP($AP$2,职业被动!$B$6:$M$29,COLUMNS(职业被动!$B$6:K$29),0)*$AO22,0)</f>
        <v>60</v>
      </c>
      <c r="AX22" s="9">
        <f>ROUND(属性投放!L$4+装备属性!L$4*IF($AO22&lt;10,1,ROUNDDOWN($AO22,-1))+SUM(属性投放!M$37:M$45)*$AO22+VLOOKUP($AP$2,一级属性!$E$41:$P$64,COLUMNS(一级属性!$E$41:O$64),0)*($AO22+0.25*IF($AO22&lt;10,1,ROUNDDOWN($AO22,-1)))+VLOOKUP($AP$2,宝石属性!$B$43:$M$66,COLUMNS(宝石属性!$B$43:L$66),0)*10*VLOOKUP(ROUNDDOWN($AO22,-1),宝石属性!$B$25:$N$41,2,0)*VLOOKUP(ROUNDDOWN($AO22,-1),宝石属性!$B$25:$N$41,3,0)+VLOOKUP($AP$2,职业被动!$B$6:$M$29,COLUMNS(职业被动!$B$6:L$29),0)*$AO22,0)</f>
        <v>196</v>
      </c>
      <c r="AY22" s="9">
        <f>ROUND(属性投放!M$4+装备属性!M$4*IF($AO22&lt;10,1,ROUNDDOWN($AO22,-1))+SUM(属性投放!N$37:N$45)*$AO22+VLOOKUP($AP$2,一级属性!$E$41:$P$64,COLUMNS(一级属性!$E$41:P$64),0)*($AO22+0.25*IF($AO22&lt;10,1,ROUNDDOWN($AO22,-1)))+VLOOKUP($AP$2,宝石属性!$B$43:$M$66,COLUMNS(宝石属性!$B$43:M$66),0)*10*VLOOKUP(ROUNDDOWN($AO22,-1),宝石属性!$B$25:$N$41,2,0)*VLOOKUP(ROUNDDOWN($AO22,-1),宝石属性!$B$25:$N$41,3,0)+VLOOKUP($AP$2,职业被动!$B$6:$M$29,COLUMNS(职业被动!$B$6:M$29),0)*$AO22,0)</f>
        <v>196</v>
      </c>
      <c r="AZ22" s="48">
        <f>属性价值和能力评分!$F$9+ROUND(属性价值和能力评分!$F$38*10,0)*AO22+ROUND((SUM(装备属性!$W$9:$W$14)+属性价值和能力评分!$F$38*1.25+1.4+2.8)*IF(AO22&lt;10,1,ROUNDDOWN(AO22,-1)),0)+15*VLOOKUP(ROUNDDOWN(AO22,-1),宝石属性!$B$26:$D$41,2,0)*6*VLOOKUP(ROUNDDOWN(AO22,-1),宝石属性!$B$26:$D$41,3,0)+(属性价值和能力评分!$F$49*9+属性价值和能力评分!$F$50*2+属性价值和能力评分!$F$53*8/5)*AO22</f>
        <v>3342</v>
      </c>
      <c r="BB22" s="1">
        <v>19</v>
      </c>
      <c r="BC22" s="9">
        <f>ROUND(属性投放!D$4+装备属性!D$4*IF($BB22&lt;10,1,ROUNDDOWN($BB22,-1))+SUM(属性投放!E$37:E$45)*$BB22+VLOOKUP($BC$2,一级属性!$E$41:$P$64,COLUMNS(一级属性!$E$41:G$64),0)*($BB22+0.25*IF($BB22&lt;10,1,ROUNDDOWN($BB22,-1)))+VLOOKUP($BC$2,宝石属性!$B$43:$M$66,COLUMNS(宝石属性!$B$43:D$66),0)*10*VLOOKUP(ROUNDDOWN($BB22,-1),宝石属性!$B$25:$N$41,2,0)*VLOOKUP(ROUNDDOWN($BB22,-1),宝石属性!$B$25:$N$41,3,0)+VLOOKUP($BC$2,职业被动!$B$6:$M$29,COLUMNS(职业被动!$B$6:D$29),0)*$BB22,0)</f>
        <v>973</v>
      </c>
      <c r="BD22" s="9">
        <f>ROUND(属性投放!E$4+装备属性!E$4*IF($BB22&lt;10,1,ROUNDDOWN($BB22,-1))+SUM(属性投放!F$37:F$45)*$BB22+VLOOKUP($BC$2,一级属性!$E$41:$P$64,COLUMNS(一级属性!$E$41:H$64),0)*($BB22+0.25*IF($BB22&lt;10,1,ROUNDDOWN($BB22,-1)))+VLOOKUP($BC$2,宝石属性!$B$43:$M$66,COLUMNS(宝石属性!$B$43:E$66),0)*10*VLOOKUP(ROUNDDOWN($BB22,-1),宝石属性!$B$25:$N$41,2,0)*VLOOKUP(ROUNDDOWN($BB22,-1),宝石属性!$B$25:$N$41,3,0)+VLOOKUP($BC$2,职业被动!$B$6:$M$29,COLUMNS(职业被动!$B$6:E$29),0)*$BB22,0)</f>
        <v>997</v>
      </c>
      <c r="BE22" s="9">
        <f>ROUND(属性投放!F$4+装备属性!F$4*IF($BB22&lt;10,1,ROUNDDOWN($BB22,-1))+SUM(属性投放!G$37:G$45)*$BB22+VLOOKUP($BC$2,一级属性!$E$41:$P$64,COLUMNS(一级属性!$E$41:I$64),0)*($BB22+0.25*IF($BB22&lt;10,1,ROUNDDOWN($BB22,-1)))+VLOOKUP($BC$2,宝石属性!$B$43:$M$66,COLUMNS(宝石属性!$B$43:F$66),0)*10*VLOOKUP(ROUNDDOWN($BB22,-1),宝石属性!$B$25:$N$41,2,0)*VLOOKUP(ROUNDDOWN($BB22,-1),宝石属性!$B$25:$N$41,3,0)+VLOOKUP($BC$2,职业被动!$B$6:$M$29,COLUMNS(职业被动!$B$6:F$29),0)*$BB22,0)</f>
        <v>220</v>
      </c>
      <c r="BF22" s="9">
        <f>ROUND(属性投放!G$4+装备属性!G$4*IF($BB22&lt;10,1,ROUNDDOWN($BB22,-1))+SUM(属性投放!H$37:H$45)*$BB22+VLOOKUP($BC$2,一级属性!$E$41:$P$64,COLUMNS(一级属性!$E$41:J$64),0)*($BB22+0.25*IF($BB22&lt;10,1,ROUNDDOWN($BB22,-1)))+VLOOKUP($BC$2,宝石属性!$B$43:$M$66,COLUMNS(宝石属性!$B$43:G$66),0)*10*VLOOKUP(ROUNDDOWN($BB22,-1),宝石属性!$B$25:$N$41,2,0)*VLOOKUP(ROUNDDOWN($BB22,-1),宝石属性!$B$25:$N$41,3,0)+VLOOKUP($BC$2,职业被动!$B$6:$M$29,COLUMNS(职业被动!$B$6:G$29),0)*$BB22,0)</f>
        <v>152</v>
      </c>
      <c r="BG22" s="9">
        <f>ROUND(属性投放!H$4+装备属性!H$4*IF($BB22&lt;10,1,ROUNDDOWN($BB22,-1))+SUM(属性投放!I$37:I$45)*$BB22+VLOOKUP($BC$2,一级属性!$E$41:$P$64,COLUMNS(一级属性!$E$41:K$64),0)*($BB22+0.25*IF($BB22&lt;10,1,ROUNDDOWN($BB22,-1)))+VLOOKUP($BC$2,宝石属性!$B$43:$M$66,COLUMNS(宝石属性!$B$43:H$66),0)*10*VLOOKUP(ROUNDDOWN($BB22,-1),宝石属性!$B$25:$N$41,2,0)*VLOOKUP(ROUNDDOWN($BB22,-1),宝石属性!$B$25:$N$41,3,0)+VLOOKUP($BC$2,职业被动!$B$6:$M$29,COLUMNS(职业被动!$B$6:H$29),0)*$BB22,0)</f>
        <v>283</v>
      </c>
      <c r="BH22" s="9">
        <f>ROUND(属性投放!I$4+装备属性!I$4*IF($BB22&lt;10,1,ROUNDDOWN($BB22,-1))+SUM(属性投放!J$37:J$45)*$BB22+VLOOKUP($BC$2,一级属性!$E$41:$P$64,COLUMNS(一级属性!$E$41:L$64),0)*($BB22+0.25*IF($BB22&lt;10,1,ROUNDDOWN($BB22,-1)))+VLOOKUP($BC$2,宝石属性!$B$43:$M$66,COLUMNS(宝石属性!$B$43:I$66),0)*10*VLOOKUP(ROUNDDOWN($BB22,-1),宝石属性!$B$25:$N$41,2,0)*VLOOKUP(ROUNDDOWN($BB22,-1),宝石属性!$B$25:$N$41,3,0)+VLOOKUP($BC$2,职业被动!$B$6:$M$29,COLUMNS(职业被动!$B$6:I$29),0)*$BB22,0)</f>
        <v>242</v>
      </c>
      <c r="BI22" s="9">
        <f>ROUND(属性投放!J$4+装备属性!J$4*IF($BB22&lt;10,1,ROUNDDOWN($BB22,-1))+SUM(属性投放!K$37:K$45)*$BB22+VLOOKUP($BC$2,一级属性!$E$41:$P$64,COLUMNS(一级属性!$E$41:M$64),0)*($BB22+0.25*IF($BB22&lt;10,1,ROUNDDOWN($BB22,-1)))+VLOOKUP($BC$2,宝石属性!$B$43:$M$66,COLUMNS(宝石属性!$B$43:J$66),0)*10*VLOOKUP(ROUNDDOWN($BB22,-1),宝石属性!$B$25:$N$41,2,0)*VLOOKUP(ROUNDDOWN($BB22,-1),宝石属性!$B$25:$N$41,3,0)+VLOOKUP($BC$2,职业被动!$B$6:$M$29,COLUMNS(职业被动!$B$6:J$29),0)*$BB22,0)</f>
        <v>106</v>
      </c>
      <c r="BJ22" s="9">
        <f>ROUND(属性投放!K$4+装备属性!K$4*IF($BB22&lt;10,1,ROUNDDOWN($BB22,-1))+SUM(属性投放!L$37:L$45)*$BB22+VLOOKUP($BC$2,一级属性!$E$41:$P$64,COLUMNS(一级属性!$E$41:N$64),0)*($BB22+0.25*IF($BB22&lt;10,1,ROUNDDOWN($BB22,-1)))+VLOOKUP($BC$2,宝石属性!$B$43:$M$66,COLUMNS(宝石属性!$B$43:K$66),0)*10*VLOOKUP(ROUNDDOWN($BB22,-1),宝石属性!$B$25:$N$41,2,0)*VLOOKUP(ROUNDDOWN($BB22,-1),宝石属性!$B$25:$N$41,3,0)+VLOOKUP($BC$2,职业被动!$B$6:$M$29,COLUMNS(职业被动!$B$6:K$29),0)*$BB22,0)</f>
        <v>60</v>
      </c>
      <c r="BK22" s="9">
        <f>ROUND(属性投放!L$4+装备属性!L$4*IF($BB22&lt;10,1,ROUNDDOWN($BB22,-1))+SUM(属性投放!M$37:M$45)*$BB22+VLOOKUP($BC$2,一级属性!$E$41:$P$64,COLUMNS(一级属性!$E$41:O$64),0)*($BB22+0.25*IF($BB22&lt;10,1,ROUNDDOWN($BB22,-1)))+VLOOKUP($BC$2,宝石属性!$B$43:$M$66,COLUMNS(宝石属性!$B$43:L$66),0)*10*VLOOKUP(ROUNDDOWN($BB22,-1),宝石属性!$B$25:$N$41,2,0)*VLOOKUP(ROUNDDOWN($BB22,-1),宝石属性!$B$25:$N$41,3,0)+VLOOKUP($BC$2,职业被动!$B$6:$M$29,COLUMNS(职业被动!$B$6:L$29),0)*$BB22,0)</f>
        <v>6</v>
      </c>
      <c r="BL22" s="9">
        <f>ROUND(属性投放!M$4+装备属性!M$4*IF($BB22&lt;10,1,ROUNDDOWN($BB22,-1))+SUM(属性投放!N$37:N$45)*$BB22+VLOOKUP($BC$2,一级属性!$E$41:$P$64,COLUMNS(一级属性!$E$41:P$64),0)*($BB22+0.25*IF($BB22&lt;10,1,ROUNDDOWN($BB22,-1)))+VLOOKUP($BC$2,宝石属性!$B$43:$M$66,COLUMNS(宝石属性!$B$43:M$66),0)*10*VLOOKUP(ROUNDDOWN($BB22,-1),宝石属性!$B$25:$N$41,2,0)*VLOOKUP(ROUNDDOWN($BB22,-1),宝石属性!$B$25:$N$41,3,0)+VLOOKUP($BC$2,职业被动!$B$6:$M$29,COLUMNS(职业被动!$B$6:M$29),0)*$BB22,0)</f>
        <v>196</v>
      </c>
      <c r="BM22" s="48">
        <f>属性价值和能力评分!$F$9+ROUND(属性价值和能力评分!$F$38*10,0)*BB22+ROUND((SUM(装备属性!$W$9:$W$14)+属性价值和能力评分!$F$38*1.25+1.4+2.8)*IF(BB22&lt;10,1,ROUNDDOWN(BB22,-1)),0)+15*VLOOKUP(ROUNDDOWN(BB22,-1),宝石属性!$B$26:$D$41,2,0)*6*VLOOKUP(ROUNDDOWN(BB22,-1),宝石属性!$B$26:$D$41,3,0)+(属性价值和能力评分!$F$49*9+属性价值和能力评分!$F$50*2+属性价值和能力评分!$F$53*8/5)*BB22</f>
        <v>3342</v>
      </c>
      <c r="BO22" s="1">
        <v>19</v>
      </c>
      <c r="BP22" s="9">
        <f>ROUND(属性投放!D$4+装备属性!D$4*IF($BO22&lt;10,1,ROUNDDOWN($BO22,-1))+SUM(属性投放!E$37:E$45)*$BO22+VLOOKUP($BP$2,一级属性!$E$41:$P$64,COLUMNS(一级属性!$E$41:G$64),0)*($BO22+0.25*IF($BO22&lt;10,1,ROUNDDOWN($BO22,-1)))+VLOOKUP($BP$2,宝石属性!$B$43:$M$66,COLUMNS(宝石属性!$B$43:D$66),0)*10*VLOOKUP(ROUNDDOWN($BO22,-1),宝石属性!$B$25:$N$41,2,0)*VLOOKUP(ROUNDDOWN($BO22,-1),宝石属性!$B$25:$N$41,3,0)+VLOOKUP($BP$2,职业被动!$B$6:$M$29,COLUMNS(职业被动!$B$6:D$29),0)*$BO22,0)</f>
        <v>1239</v>
      </c>
      <c r="BQ22" s="9">
        <f>ROUND(属性投放!E$4+装备属性!E$4*IF($BO22&lt;10,1,ROUNDDOWN($BO22,-1))+SUM(属性投放!F$37:F$45)*$BO22+VLOOKUP($BP$2,一级属性!$E$41:$P$64,COLUMNS(一级属性!$E$41:H$64),0)*($BO22+0.25*IF($BO22&lt;10,1,ROUNDDOWN($BO22,-1)))+VLOOKUP($BP$2,宝石属性!$B$43:$M$66,COLUMNS(宝石属性!$B$43:E$66),0)*10*VLOOKUP(ROUNDDOWN($BO22,-1),宝石属性!$B$25:$N$41,2,0)*VLOOKUP(ROUNDDOWN($BO22,-1),宝石属性!$B$25:$N$41,3,0)+VLOOKUP($BP$2,职业被动!$B$6:$M$29,COLUMNS(职业被动!$B$6:E$29),0)*$BO22,0)</f>
        <v>890</v>
      </c>
      <c r="BR22" s="9">
        <f>ROUND(属性投放!F$4+装备属性!F$4*IF($BO22&lt;10,1,ROUNDDOWN($BO22,-1))+SUM(属性投放!G$37:G$45)*$BO22+VLOOKUP($BP$2,一级属性!$E$41:$P$64,COLUMNS(一级属性!$E$41:I$64),0)*($BO22+0.25*IF($BO22&lt;10,1,ROUNDDOWN($BO22,-1)))+VLOOKUP($BP$2,宝石属性!$B$43:$M$66,COLUMNS(宝石属性!$B$43:F$66),0)*10*VLOOKUP(ROUNDDOWN($BO22,-1),宝石属性!$B$25:$N$41,2,0)*VLOOKUP(ROUNDDOWN($BO22,-1),宝石属性!$B$25:$N$41,3,0)+VLOOKUP($BP$2,职业被动!$B$6:$M$29,COLUMNS(职业被动!$B$6:F$29),0)*$BO22,0)</f>
        <v>220</v>
      </c>
      <c r="BS22" s="9">
        <f>ROUND(属性投放!G$4+装备属性!G$4*IF($BO22&lt;10,1,ROUNDDOWN($BO22,-1))+SUM(属性投放!H$37:H$45)*$BO22+VLOOKUP($BP$2,一级属性!$E$41:$P$64,COLUMNS(一级属性!$E$41:J$64),0)*($BO22+0.25*IF($BO22&lt;10,1,ROUNDDOWN($BO22,-1)))+VLOOKUP($BP$2,宝石属性!$B$43:$M$66,COLUMNS(宝石属性!$B$43:G$66),0)*10*VLOOKUP(ROUNDDOWN($BO22,-1),宝石属性!$B$25:$N$41,2,0)*VLOOKUP(ROUNDDOWN($BO22,-1),宝石属性!$B$25:$N$41,3,0)+VLOOKUP($BP$2,职业被动!$B$6:$M$29,COLUMNS(职业被动!$B$6:G$29),0)*$BO22,0)</f>
        <v>152</v>
      </c>
      <c r="BT22" s="9">
        <f>ROUND(属性投放!H$4+装备属性!H$4*IF($BO22&lt;10,1,ROUNDDOWN($BO22,-1))+SUM(属性投放!I$37:I$45)*$BO22+VLOOKUP($BP$2,一级属性!$E$41:$P$64,COLUMNS(一级属性!$E$41:K$64),0)*($BO22+0.25*IF($BO22&lt;10,1,ROUNDDOWN($BO22,-1)))+VLOOKUP($BP$2,宝石属性!$B$43:$M$66,COLUMNS(宝石属性!$B$43:H$66),0)*10*VLOOKUP(ROUNDDOWN($BO22,-1),宝石属性!$B$25:$N$41,2,0)*VLOOKUP(ROUNDDOWN($BO22,-1),宝石属性!$B$25:$N$41,3,0)+VLOOKUP($BP$2,职业被动!$B$6:$M$29,COLUMNS(职业被动!$B$6:H$29),0)*$BO22,0)</f>
        <v>243</v>
      </c>
      <c r="BU22" s="9">
        <f>ROUND(属性投放!I$4+装备属性!I$4*IF($BO22&lt;10,1,ROUNDDOWN($BO22,-1))+SUM(属性投放!J$37:J$45)*$BO22+VLOOKUP($BP$2,一级属性!$E$41:$P$64,COLUMNS(一级属性!$E$41:L$64),0)*($BO22+0.25*IF($BO22&lt;10,1,ROUNDDOWN($BO22,-1)))+VLOOKUP($BP$2,宝石属性!$B$43:$M$66,COLUMNS(宝石属性!$B$43:I$66),0)*10*VLOOKUP(ROUNDDOWN($BO22,-1),宝石属性!$B$25:$N$41,2,0)*VLOOKUP(ROUNDDOWN($BO22,-1),宝石属性!$B$25:$N$41,3,0)+VLOOKUP($BP$2,职业被动!$B$6:$M$29,COLUMNS(职业被动!$B$6:I$29),0)*$BO22,0)</f>
        <v>202</v>
      </c>
      <c r="BV22" s="9">
        <f>ROUND(属性投放!J$4+装备属性!J$4*IF($BO22&lt;10,1,ROUNDDOWN($BO22,-1))+SUM(属性投放!K$37:K$45)*$BO22+VLOOKUP($BP$2,一级属性!$E$41:$P$64,COLUMNS(一级属性!$E$41:M$64),0)*($BO22+0.25*IF($BO22&lt;10,1,ROUNDDOWN($BO22,-1)))+VLOOKUP($BP$2,宝石属性!$B$43:$M$66,COLUMNS(宝石属性!$B$43:J$66),0)*10*VLOOKUP(ROUNDDOWN($BO22,-1),宝石属性!$B$25:$N$41,2,0)*VLOOKUP(ROUNDDOWN($BO22,-1),宝石属性!$B$25:$N$41,3,0)+VLOOKUP($BP$2,职业被动!$B$6:$M$29,COLUMNS(职业被动!$B$6:J$29),0)*$BO22,0)</f>
        <v>138</v>
      </c>
      <c r="BW22" s="9">
        <f>ROUND(属性投放!K$4+装备属性!K$4*IF($BO22&lt;10,1,ROUNDDOWN($BO22,-1))+SUM(属性投放!L$37:L$45)*$BO22+VLOOKUP($BP$2,一级属性!$E$41:$P$64,COLUMNS(一级属性!$E$41:N$64),0)*($BO22+0.25*IF($BO22&lt;10,1,ROUNDDOWN($BO22,-1)))+VLOOKUP($BP$2,宝石属性!$B$43:$M$66,COLUMNS(宝石属性!$B$43:K$66),0)*10*VLOOKUP(ROUNDDOWN($BO22,-1),宝石属性!$B$25:$N$41,2,0)*VLOOKUP(ROUNDDOWN($BO22,-1),宝石属性!$B$25:$N$41,3,0)+VLOOKUP($BP$2,职业被动!$B$6:$M$29,COLUMNS(职业被动!$B$6:K$29),0)*$BO22,0)</f>
        <v>60</v>
      </c>
      <c r="BX22" s="9">
        <f>ROUND(属性投放!L$4+装备属性!L$4*IF($BO22&lt;10,1,ROUNDDOWN($BO22,-1))+SUM(属性投放!M$37:M$45)*$BO22+VLOOKUP($BP$2,一级属性!$E$41:$P$64,COLUMNS(一级属性!$E$41:O$64),0)*($BO22+0.25*IF($BO22&lt;10,1,ROUNDDOWN($BO22,-1)))+VLOOKUP($BP$2,宝石属性!$B$43:$M$66,COLUMNS(宝石属性!$B$43:L$66),0)*10*VLOOKUP(ROUNDDOWN($BO22,-1),宝石属性!$B$25:$N$41,2,0)*VLOOKUP(ROUNDDOWN($BO22,-1),宝石属性!$B$25:$N$41,3,0)+VLOOKUP($BP$2,职业被动!$B$6:$M$29,COLUMNS(职业被动!$B$6:L$29),0)*$BO22,0)</f>
        <v>6</v>
      </c>
      <c r="BY22" s="9">
        <f>ROUND(属性投放!M$4+装备属性!M$4*IF($BO22&lt;10,1,ROUNDDOWN($BO22,-1))+SUM(属性投放!N$37:N$45)*$BO22+VLOOKUP($BP$2,一级属性!$E$41:$P$64,COLUMNS(一级属性!$E$41:P$64),0)*($BO22+0.25*IF($BO22&lt;10,1,ROUNDDOWN($BO22,-1)))+VLOOKUP($BP$2,宝石属性!$B$43:$M$66,COLUMNS(宝石属性!$B$43:M$66),0)*10*VLOOKUP(ROUNDDOWN($BO22,-1),宝石属性!$B$25:$N$41,2,0)*VLOOKUP(ROUNDDOWN($BO22,-1),宝石属性!$B$25:$N$41,3,0)+VLOOKUP($BP$2,职业被动!$B$6:$M$29,COLUMNS(职业被动!$B$6:M$29),0)*$BO22,0)</f>
        <v>196</v>
      </c>
      <c r="BZ22" s="48">
        <f>属性价值和能力评分!$F$9+ROUND(属性价值和能力评分!$F$38*10,0)*BO22+ROUND((SUM(装备属性!$W$9:$W$14)+属性价值和能力评分!$F$38*1.25+1.4+2.8)*IF(BO22&lt;10,1,ROUNDDOWN(BO22,-1)),0)+15*VLOOKUP(ROUNDDOWN(BO22,-1),宝石属性!$B$26:$D$41,2,0)*6*VLOOKUP(ROUNDDOWN(BO22,-1),宝石属性!$B$26:$D$41,3,0)+(属性价值和能力评分!$F$49*9+属性价值和能力评分!$F$50*2+属性价值和能力评分!$F$53*8/5)*BO22</f>
        <v>3342</v>
      </c>
      <c r="CB22" s="1">
        <v>19</v>
      </c>
      <c r="CC22" s="9">
        <f>ROUND(属性投放!D$4+装备属性!D$4*IF($CB22&lt;10,1,ROUNDDOWN($CB22,-1))+SUM(属性投放!E$37:E$45)*$CB22+VLOOKUP($CC$2,一级属性!$E$41:$P$64,COLUMNS(一级属性!$E$41:G$64),0)*($CB22+0.25*IF($CB22&lt;10,1,ROUNDDOWN($CB22,-1)))+VLOOKUP($CC$2,宝石属性!$B$43:$M$66,COLUMNS(宝石属性!$B$43:D$66),0)*10*VLOOKUP(ROUNDDOWN($CB22,-1),宝石属性!$B$25:$N$41,2,0)*VLOOKUP(ROUNDDOWN($CB22,-1),宝石属性!$B$25:$N$41,3,0)+VLOOKUP($CC$2,职业被动!$B$6:$M$29,COLUMNS(职业被动!$B$6:D$29),0)*$CB22,0)</f>
        <v>801</v>
      </c>
      <c r="CD22" s="9">
        <f>ROUND(属性投放!E$4+装备属性!E$4*IF($CB22&lt;10,1,ROUNDDOWN($CB22,-1))+SUM(属性投放!F$37:F$45)*$CB22+VLOOKUP($CC$2,一级属性!$E$41:$P$64,COLUMNS(一级属性!$E$41:H$64),0)*($CB22+0.25*IF($CB22&lt;10,1,ROUNDDOWN($CB22,-1)))+VLOOKUP($CC$2,宝石属性!$B$43:$M$66,COLUMNS(宝石属性!$B$43:E$66),0)*10*VLOOKUP(ROUNDDOWN($CB22,-1),宝石属性!$B$25:$N$41,2,0)*VLOOKUP(ROUNDDOWN($CB22,-1),宝石属性!$B$25:$N$41,3,0)+VLOOKUP($CC$2,职业被动!$B$6:$M$29,COLUMNS(职业被动!$B$6:E$29),0)*$CB22,0)</f>
        <v>567</v>
      </c>
      <c r="CE22" s="9">
        <f>ROUND(属性投放!F$4+装备属性!F$4*IF($CB22&lt;10,1,ROUNDDOWN($CB22,-1))+SUM(属性投放!G$37:G$45)*$CB22+VLOOKUP($CC$2,一级属性!$E$41:$P$64,COLUMNS(一级属性!$E$41:I$64),0)*($CB22+0.25*IF($CB22&lt;10,1,ROUNDDOWN($CB22,-1)))+VLOOKUP($CC$2,宝石属性!$B$43:$M$66,COLUMNS(宝石属性!$B$43:F$66),0)*10*VLOOKUP(ROUNDDOWN($CB22,-1),宝石属性!$B$25:$N$41,2,0)*VLOOKUP(ROUNDDOWN($CB22,-1),宝石属性!$B$25:$N$41,3,0)+VLOOKUP($CC$2,职业被动!$B$6:$M$29,COLUMNS(职业被动!$B$6:F$29),0)*$CB22,0)</f>
        <v>375</v>
      </c>
      <c r="CF22" s="9">
        <f>ROUND(属性投放!G$4+装备属性!G$4*IF($CB22&lt;10,1,ROUNDDOWN($CB22,-1))+SUM(属性投放!H$37:H$45)*$CB22+VLOOKUP($CC$2,一级属性!$E$41:$P$64,COLUMNS(一级属性!$E$41:J$64),0)*($CB22+0.25*IF($CB22&lt;10,1,ROUNDDOWN($CB22,-1)))+VLOOKUP($CC$2,宝石属性!$B$43:$M$66,COLUMNS(宝石属性!$B$43:G$66),0)*10*VLOOKUP(ROUNDDOWN($CB22,-1),宝石属性!$B$25:$N$41,2,0)*VLOOKUP(ROUNDDOWN($CB22,-1),宝石属性!$B$25:$N$41,3,0)+VLOOKUP($CC$2,职业被动!$B$6:$M$29,COLUMNS(职业被动!$B$6:G$29),0)*$CB22,0)</f>
        <v>171</v>
      </c>
      <c r="CG22" s="9">
        <f>ROUND(属性投放!H$4+装备属性!H$4*IF($CB22&lt;10,1,ROUNDDOWN($CB22,-1))+SUM(属性投放!I$37:I$45)*$CB22+VLOOKUP($CC$2,一级属性!$E$41:$P$64,COLUMNS(一级属性!$E$41:K$64),0)*($CB22+0.25*IF($CB22&lt;10,1,ROUNDDOWN($CB22,-1)))+VLOOKUP($CC$2,宝石属性!$B$43:$M$66,COLUMNS(宝石属性!$B$43:H$66),0)*10*VLOOKUP(ROUNDDOWN($CB22,-1),宝石属性!$B$25:$N$41,2,0)*VLOOKUP(ROUNDDOWN($CB22,-1),宝石属性!$B$25:$N$41,3,0)+VLOOKUP($CC$2,职业被动!$B$6:$M$29,COLUMNS(职业被动!$B$6:H$29),0)*$CB22,0)</f>
        <v>159</v>
      </c>
      <c r="CH22" s="9">
        <f>ROUND(属性投放!I$4+装备属性!I$4*IF($CB22&lt;10,1,ROUNDDOWN($CB22,-1))+SUM(属性投放!J$37:J$45)*$CB22+VLOOKUP($CC$2,一级属性!$E$41:$P$64,COLUMNS(一级属性!$E$41:L$64),0)*($CB22+0.25*IF($CB22&lt;10,1,ROUNDDOWN($CB22,-1)))+VLOOKUP($CC$2,宝石属性!$B$43:$M$66,COLUMNS(宝石属性!$B$43:I$66),0)*10*VLOOKUP(ROUNDDOWN($CB22,-1),宝石属性!$B$25:$N$41,2,0)*VLOOKUP(ROUNDDOWN($CB22,-1),宝石属性!$B$25:$N$41,3,0)+VLOOKUP($CC$2,职业被动!$B$6:$M$29,COLUMNS(职业被动!$B$6:I$29),0)*$CB22,0)</f>
        <v>193</v>
      </c>
      <c r="CI22" s="9">
        <f>ROUND(属性投放!J$4+装备属性!J$4*IF($CB22&lt;10,1,ROUNDDOWN($CB22,-1))+SUM(属性投放!K$37:K$45)*$CB22+VLOOKUP($CC$2,一级属性!$E$41:$P$64,COLUMNS(一级属性!$E$41:M$64),0)*($CB22+0.25*IF($CB22&lt;10,1,ROUNDDOWN($CB22,-1)))+VLOOKUP($CC$2,宝石属性!$B$43:$M$66,COLUMNS(宝石属性!$B$43:J$66),0)*10*VLOOKUP(ROUNDDOWN($CB22,-1),宝石属性!$B$25:$N$41,2,0)*VLOOKUP(ROUNDDOWN($CB22,-1),宝石属性!$B$25:$N$41,3,0)+VLOOKUP($CC$2,职业被动!$B$6:$M$29,COLUMNS(职业被动!$B$6:J$29),0)*$CB22,0)</f>
        <v>123</v>
      </c>
      <c r="CJ22" s="9">
        <f>ROUND(属性投放!K$4+装备属性!K$4*IF($CB22&lt;10,1,ROUNDDOWN($CB22,-1))+SUM(属性投放!L$37:L$45)*$CB22+VLOOKUP($CC$2,一级属性!$E$41:$P$64,COLUMNS(一级属性!$E$41:N$64),0)*($CB22+0.25*IF($CB22&lt;10,1,ROUNDDOWN($CB22,-1)))+VLOOKUP($CC$2,宝石属性!$B$43:$M$66,COLUMNS(宝石属性!$B$43:K$66),0)*10*VLOOKUP(ROUNDDOWN($CB22,-1),宝石属性!$B$25:$N$41,2,0)*VLOOKUP(ROUNDDOWN($CB22,-1),宝石属性!$B$25:$N$41,3,0)+VLOOKUP($CC$2,职业被动!$B$6:$M$29,COLUMNS(职业被动!$B$6:K$29),0)*$CB22,0)</f>
        <v>60</v>
      </c>
      <c r="CK22" s="9">
        <f>ROUND(属性投放!L$4+装备属性!L$4*IF($CB22&lt;10,1,ROUNDDOWN($CB22,-1))+SUM(属性投放!M$37:M$45)*$CB22+VLOOKUP($CC$2,一级属性!$E$41:$P$64,COLUMNS(一级属性!$E$41:O$64),0)*($CB22+0.25*IF($CB22&lt;10,1,ROUNDDOWN($CB22,-1)))+VLOOKUP($CC$2,宝石属性!$B$43:$M$66,COLUMNS(宝石属性!$B$43:L$66),0)*10*VLOOKUP(ROUNDDOWN($CB22,-1),宝石属性!$B$25:$N$41,2,0)*VLOOKUP(ROUNDDOWN($CB22,-1),宝石属性!$B$25:$N$41,3,0)+VLOOKUP($CC$2,职业被动!$B$6:$M$29,COLUMNS(职业被动!$B$6:L$29),0)*$CB22,0)</f>
        <v>6</v>
      </c>
      <c r="CL22" s="9">
        <f>ROUND(属性投放!M$4+装备属性!M$4*IF($CB22&lt;10,1,ROUNDDOWN($CB22,-1))+SUM(属性投放!N$37:N$45)*$CB22+VLOOKUP($CC$2,一级属性!$E$41:$P$64,COLUMNS(一级属性!$E$41:P$64),0)*($CB22+0.25*IF($CB22&lt;10,1,ROUNDDOWN($CB22,-1)))+VLOOKUP($CC$2,宝石属性!$B$43:$M$66,COLUMNS(宝石属性!$B$43:M$66),0)*10*VLOOKUP(ROUNDDOWN($CB22,-1),宝石属性!$B$25:$N$41,2,0)*VLOOKUP(ROUNDDOWN($CB22,-1),宝石属性!$B$25:$N$41,3,0)+VLOOKUP($CC$2,职业被动!$B$6:$M$29,COLUMNS(职业被动!$B$6:M$29),0)*$CB22,0)</f>
        <v>196</v>
      </c>
      <c r="CM22" s="48">
        <f>属性价值和能力评分!$F$9+ROUND(属性价值和能力评分!$F$38*10,0)*CB22+ROUND((SUM(装备属性!$W$9:$W$14)+属性价值和能力评分!$F$38*1.25+1.4+2.8)*IF(CB22&lt;10,1,ROUNDDOWN(CB22,-1)),0)+15*VLOOKUP(ROUNDDOWN(CB22,-1),宝石属性!$B$26:$D$41,2,0)*6*VLOOKUP(ROUNDDOWN(CB22,-1),宝石属性!$B$26:$D$41,3,0)+(属性价值和能力评分!$F$49*9+属性价值和能力评分!$F$50*2+属性价值和能力评分!$F$53*8/5)*CB22</f>
        <v>3342</v>
      </c>
      <c r="CO22" s="1">
        <v>19</v>
      </c>
      <c r="CP22" s="9">
        <f>ROUND(属性投放!D$4+装备属性!D$4*IF($CO22&lt;10,1,ROUNDDOWN($CO22,-1))+SUM(属性投放!E$37:E$45)*$CO22+VLOOKUP($CP$2,一级属性!$E$41:$P$64,COLUMNS(一级属性!$E$41:G$64),0)*($CO22+0.25*IF($CO22&lt;10,1,ROUNDDOWN($CO22,-1)))+VLOOKUP($CP$2,宝石属性!$B$43:$M$66,COLUMNS(宝石属性!$B$43:D$66),0)*10*VLOOKUP(ROUNDDOWN($CO22,-1),宝石属性!$B$25:$N$41,2,0)*VLOOKUP(ROUNDDOWN($CO22,-1),宝石属性!$B$25:$N$41,3,0)+VLOOKUP($CP$2,职业被动!$B$6:$M$29,COLUMNS(职业被动!$B$6:D$29),0)*$CO22,0)</f>
        <v>801</v>
      </c>
      <c r="CQ22" s="9">
        <f>ROUND(属性投放!E$4+装备属性!E$4*IF($CO22&lt;10,1,ROUNDDOWN($CO22,-1))+SUM(属性投放!F$37:F$45)*$CO22+VLOOKUP($CP$2,一级属性!$E$41:$P$64,COLUMNS(一级属性!$E$41:H$64),0)*($CO22+0.25*IF($CO22&lt;10,1,ROUNDDOWN($CO22,-1)))+VLOOKUP($CP$2,宝石属性!$B$43:$M$66,COLUMNS(宝石属性!$B$43:E$66),0)*10*VLOOKUP(ROUNDDOWN($CO22,-1),宝石属性!$B$25:$N$41,2,0)*VLOOKUP(ROUNDDOWN($CO22,-1),宝石属性!$B$25:$N$41,3,0)+VLOOKUP($CP$2,职业被动!$B$6:$M$29,COLUMNS(职业被动!$B$6:E$29),0)*$CO22,0)</f>
        <v>1105</v>
      </c>
      <c r="CR22" s="9">
        <f>ROUND(属性投放!F$4+装备属性!F$4*IF($CO22&lt;10,1,ROUNDDOWN($CO22,-1))+SUM(属性投放!G$37:G$45)*$CO22+VLOOKUP($CP$2,一级属性!$E$41:$P$64,COLUMNS(一级属性!$E$41:I$64),0)*($CO22+0.25*IF($CO22&lt;10,1,ROUNDDOWN($CO22,-1)))+VLOOKUP($CP$2,宝石属性!$B$43:$M$66,COLUMNS(宝石属性!$B$43:F$66),0)*10*VLOOKUP(ROUNDDOWN($CO22,-1),宝石属性!$B$25:$N$41,2,0)*VLOOKUP(ROUNDDOWN($CO22,-1),宝石属性!$B$25:$N$41,3,0)+VLOOKUP($CP$2,职业被动!$B$6:$M$29,COLUMNS(职业被动!$B$6:F$29),0)*$CO22,0)</f>
        <v>220</v>
      </c>
      <c r="CS22" s="9">
        <f>ROUND(属性投放!G$4+装备属性!G$4*IF($CO22&lt;10,1,ROUNDDOWN($CO22,-1))+SUM(属性投放!H$37:H$45)*$CO22+VLOOKUP($CP$2,一级属性!$E$41:$P$64,COLUMNS(一级属性!$E$41:J$64),0)*($CO22+0.25*IF($CO22&lt;10,1,ROUNDDOWN($CO22,-1)))+VLOOKUP($CP$2,宝石属性!$B$43:$M$66,COLUMNS(宝石属性!$B$43:G$66),0)*10*VLOOKUP(ROUNDDOWN($CO22,-1),宝石属性!$B$25:$N$41,2,0)*VLOOKUP(ROUNDDOWN($CO22,-1),宝石属性!$B$25:$N$41,3,0)+VLOOKUP($CP$2,职业被动!$B$6:$M$29,COLUMNS(职业被动!$B$6:G$29),0)*$CO22,0)</f>
        <v>152</v>
      </c>
      <c r="CT22" s="9">
        <f>ROUND(属性投放!H$4+装备属性!H$4*IF($CO22&lt;10,1,ROUNDDOWN($CO22,-1))+SUM(属性投放!I$37:I$45)*$CO22+VLOOKUP($CP$2,一级属性!$E$41:$P$64,COLUMNS(一级属性!$E$41:K$64),0)*($CO22+0.25*IF($CO22&lt;10,1,ROUNDDOWN($CO22,-1)))+VLOOKUP($CP$2,宝石属性!$B$43:$M$66,COLUMNS(宝石属性!$B$43:H$66),0)*10*VLOOKUP(ROUNDDOWN($CO22,-1),宝石属性!$B$25:$N$41,2,0)*VLOOKUP(ROUNDDOWN($CO22,-1),宝石属性!$B$25:$N$41,3,0)+VLOOKUP($CP$2,职业被动!$B$6:$M$29,COLUMNS(职业被动!$B$6:H$29),0)*$CO22,0)</f>
        <v>305</v>
      </c>
      <c r="CU22" s="9">
        <f>ROUND(属性投放!I$4+装备属性!I$4*IF($CO22&lt;10,1,ROUNDDOWN($CO22,-1))+SUM(属性投放!J$37:J$45)*$CO22+VLOOKUP($CP$2,一级属性!$E$41:$P$64,COLUMNS(一级属性!$E$41:L$64),0)*($CO22+0.25*IF($CO22&lt;10,1,ROUNDDOWN($CO22,-1)))+VLOOKUP($CP$2,宝石属性!$B$43:$M$66,COLUMNS(宝石属性!$B$43:I$66),0)*10*VLOOKUP(ROUNDDOWN($CO22,-1),宝石属性!$B$25:$N$41,2,0)*VLOOKUP(ROUNDDOWN($CO22,-1),宝石属性!$B$25:$N$41,3,0)+VLOOKUP($CP$2,职业被动!$B$6:$M$29,COLUMNS(职业被动!$B$6:I$29),0)*$CO22,0)</f>
        <v>255</v>
      </c>
      <c r="CV22" s="9">
        <f>ROUND(属性投放!J$4+装备属性!J$4*IF($CO22&lt;10,1,ROUNDDOWN($CO22,-1))+SUM(属性投放!K$37:K$45)*$CO22+VLOOKUP($CP$2,一级属性!$E$41:$P$64,COLUMNS(一级属性!$E$41:M$64),0)*($CO22+0.25*IF($CO22&lt;10,1,ROUNDDOWN($CO22,-1)))+VLOOKUP($CP$2,宝石属性!$B$43:$M$66,COLUMNS(宝石属性!$B$43:J$66),0)*10*VLOOKUP(ROUNDDOWN($CO22,-1),宝石属性!$B$25:$N$41,2,0)*VLOOKUP(ROUNDDOWN($CO22,-1),宝石属性!$B$25:$N$41,3,0)+VLOOKUP($CP$2,职业被动!$B$6:$M$29,COLUMNS(职业被动!$B$6:J$29),0)*$CO22,0)</f>
        <v>102</v>
      </c>
      <c r="CW22" s="9">
        <f>ROUND(属性投放!K$4+装备属性!K$4*IF($CO22&lt;10,1,ROUNDDOWN($CO22,-1))+SUM(属性投放!L$37:L$45)*$CO22+VLOOKUP($CP$2,一级属性!$E$41:$P$64,COLUMNS(一级属性!$E$41:N$64),0)*($CO22+0.25*IF($CO22&lt;10,1,ROUNDDOWN($CO22,-1)))+VLOOKUP($CP$2,宝石属性!$B$43:$M$66,COLUMNS(宝石属性!$B$43:K$66),0)*10*VLOOKUP(ROUNDDOWN($CO22,-1),宝石属性!$B$25:$N$41,2,0)*VLOOKUP(ROUNDDOWN($CO22,-1),宝石属性!$B$25:$N$41,3,0)+VLOOKUP($CP$2,职业被动!$B$6:$M$29,COLUMNS(职业被动!$B$6:K$29),0)*$CO22,0)</f>
        <v>60</v>
      </c>
      <c r="CX22" s="9">
        <f>ROUND(属性投放!L$4+装备属性!L$4*IF($CO22&lt;10,1,ROUNDDOWN($CO22,-1))+SUM(属性投放!M$37:M$45)*$CO22+VLOOKUP($CP$2,一级属性!$E$41:$P$64,COLUMNS(一级属性!$E$41:O$64),0)*($CO22+0.25*IF($CO22&lt;10,1,ROUNDDOWN($CO22,-1)))+VLOOKUP($CP$2,宝石属性!$B$43:$M$66,COLUMNS(宝石属性!$B$43:L$66),0)*10*VLOOKUP(ROUNDDOWN($CO22,-1),宝石属性!$B$25:$N$41,2,0)*VLOOKUP(ROUNDDOWN($CO22,-1),宝石属性!$B$25:$N$41,3,0)+VLOOKUP($CP$2,职业被动!$B$6:$M$29,COLUMNS(职业被动!$B$6:L$29),0)*$CO22,0)</f>
        <v>6</v>
      </c>
      <c r="CY22" s="9">
        <f>ROUND(属性投放!M$4+装备属性!M$4*IF($CO22&lt;10,1,ROUNDDOWN($CO22,-1))+SUM(属性投放!N$37:N$45)*$CO22+VLOOKUP($CP$2,一级属性!$E$41:$P$64,COLUMNS(一级属性!$E$41:P$64),0)*($CO22+0.25*IF($CO22&lt;10,1,ROUNDDOWN($CO22,-1)))+VLOOKUP($CP$2,宝石属性!$B$43:$M$66,COLUMNS(宝石属性!$B$43:M$66),0)*10*VLOOKUP(ROUNDDOWN($CO22,-1),宝石属性!$B$25:$N$41,2,0)*VLOOKUP(ROUNDDOWN($CO22,-1),宝石属性!$B$25:$N$41,3,0)+VLOOKUP($CP$2,职业被动!$B$6:$M$29,COLUMNS(职业被动!$B$6:M$29),0)*$CO22,0)</f>
        <v>196</v>
      </c>
      <c r="CZ22" s="48">
        <f>属性价值和能力评分!$F$9+ROUND(属性价值和能力评分!$F$38*10,0)*CO22+ROUND((SUM(装备属性!$W$9:$W$14)+属性价值和能力评分!$F$38*1.25+1.4+2.8)*IF(CO22&lt;10,1,ROUNDDOWN(CO22,-1)),0)+15*VLOOKUP(ROUNDDOWN(CO22,-1),宝石属性!$B$26:$D$41,2,0)*6*VLOOKUP(ROUNDDOWN(CO22,-1),宝石属性!$B$26:$D$41,3,0)+(属性价值和能力评分!$F$49*9+属性价值和能力评分!$F$50*2+属性价值和能力评分!$F$53*8/5)*CO22</f>
        <v>3342</v>
      </c>
      <c r="DB22" s="1">
        <v>19</v>
      </c>
      <c r="DC22" s="9">
        <f>ROUND(属性投放!D$4+装备属性!D$4*IF($DB22&lt;10,1,ROUNDDOWN($DB22,-1))+SUM(属性投放!E$37:E$45)*$DB22+VLOOKUP($DC$2,一级属性!$E$41:$P$64,COLUMNS(一级属性!$E$41:G$64),0)*($DB22+0.25*IF($DB22&lt;10,1,ROUNDDOWN($DB22,-1)))+VLOOKUP($DC$2,宝石属性!$B$43:$M$66,COLUMNS(宝石属性!$B$43:D$66),0)*10*VLOOKUP(ROUNDDOWN($DB22,-1),宝石属性!$B$25:$N$41,2,0)*VLOOKUP(ROUNDDOWN($DB22,-1),宝石属性!$B$25:$N$41,3,0)+VLOOKUP($DC$2,职业被动!$B$6:$M$29,COLUMNS(职业被动!$B$6:D$29),0)*$DB22,0)</f>
        <v>934</v>
      </c>
      <c r="DD22" s="9">
        <f>ROUND(属性投放!E$4+装备属性!E$4*IF($DB22&lt;10,1,ROUNDDOWN($DB22,-1))+SUM(属性投放!F$37:F$45)*$DB22+VLOOKUP($DC$2,一级属性!$E$41:$P$64,COLUMNS(一级属性!$E$41:H$64),0)*($DB22+0.25*IF($DB22&lt;10,1,ROUNDDOWN($DB22,-1)))+VLOOKUP($DC$2,宝石属性!$B$43:$M$66,COLUMNS(宝石属性!$B$43:E$66),0)*10*VLOOKUP(ROUNDDOWN($DB22,-1),宝石属性!$B$25:$N$41,2,0)*VLOOKUP(ROUNDDOWN($DB22,-1),宝石属性!$B$25:$N$41,3,0)+VLOOKUP($DC$2,职业被动!$B$6:$M$29,COLUMNS(职业被动!$B$6:E$29),0)*$DB22,0)</f>
        <v>567</v>
      </c>
      <c r="DE22" s="9">
        <f>ROUND(属性投放!F$4+装备属性!F$4*IF($DB22&lt;10,1,ROUNDDOWN($DB22,-1))+SUM(属性投放!G$37:G$45)*$DB22+VLOOKUP($DC$2,一级属性!$E$41:$P$64,COLUMNS(一级属性!$E$41:I$64),0)*($DB22+0.25*IF($DB22&lt;10,1,ROUNDDOWN($DB22,-1)))+VLOOKUP($DC$2,宝石属性!$B$43:$M$66,COLUMNS(宝石属性!$B$43:F$66),0)*10*VLOOKUP(ROUNDDOWN($DB22,-1),宝石属性!$B$25:$N$41,2,0)*VLOOKUP(ROUNDDOWN($DB22,-1),宝石属性!$B$25:$N$41,3,0)+VLOOKUP($DC$2,职业被动!$B$6:$M$29,COLUMNS(职业被动!$B$6:F$29),0)*$DB22,0)</f>
        <v>220</v>
      </c>
      <c r="DF22" s="9">
        <f>ROUND(属性投放!G$4+装备属性!G$4*IF($DB22&lt;10,1,ROUNDDOWN($DB22,-1))+SUM(属性投放!H$37:H$45)*$DB22+VLOOKUP($DC$2,一级属性!$E$41:$P$64,COLUMNS(一级属性!$E$41:J$64),0)*($DB22+0.25*IF($DB22&lt;10,1,ROUNDDOWN($DB22,-1)))+VLOOKUP($DC$2,宝石属性!$B$43:$M$66,COLUMNS(宝石属性!$B$43:G$66),0)*10*VLOOKUP(ROUNDDOWN($DB22,-1),宝石属性!$B$25:$N$41,2,0)*VLOOKUP(ROUNDDOWN($DB22,-1),宝石属性!$B$25:$N$41,3,0)+VLOOKUP($DC$2,职业被动!$B$6:$M$29,COLUMNS(职业被动!$B$6:G$29),0)*$DB22,0)</f>
        <v>426</v>
      </c>
      <c r="DG22" s="9">
        <f>ROUND(属性投放!H$4+装备属性!H$4*IF($DB22&lt;10,1,ROUNDDOWN($DB22,-1))+SUM(属性投放!I$37:I$45)*$DB22+VLOOKUP($DC$2,一级属性!$E$41:$P$64,COLUMNS(一级属性!$E$41:K$64),0)*($DB22+0.25*IF($DB22&lt;10,1,ROUNDDOWN($DB22,-1)))+VLOOKUP($DC$2,宝石属性!$B$43:$M$66,COLUMNS(宝石属性!$B$43:H$66),0)*10*VLOOKUP(ROUNDDOWN($DB22,-1),宝石属性!$B$25:$N$41,2,0)*VLOOKUP(ROUNDDOWN($DB22,-1),宝石属性!$B$25:$N$41,3,0)+VLOOKUP($DC$2,职业被动!$B$6:$M$29,COLUMNS(职业被动!$B$6:H$29),0)*$DB22,0)</f>
        <v>159</v>
      </c>
      <c r="DH22" s="9">
        <f>ROUND(属性投放!I$4+装备属性!I$4*IF($DB22&lt;10,1,ROUNDDOWN($DB22,-1))+SUM(属性投放!J$37:J$45)*$DB22+VLOOKUP($DC$2,一级属性!$E$41:$P$64,COLUMNS(一级属性!$E$41:L$64),0)*($DB22+0.25*IF($DB22&lt;10,1,ROUNDDOWN($DB22,-1)))+VLOOKUP($DC$2,宝石属性!$B$43:$M$66,COLUMNS(宝石属性!$B$43:I$66),0)*10*VLOOKUP(ROUNDDOWN($DB22,-1),宝石属性!$B$25:$N$41,2,0)*VLOOKUP(ROUNDDOWN($DB22,-1),宝石属性!$B$25:$N$41,3,0)+VLOOKUP($DC$2,职业被动!$B$6:$M$29,COLUMNS(职业被动!$B$6:I$29),0)*$DB22,0)</f>
        <v>172</v>
      </c>
      <c r="DI22" s="9">
        <f>ROUND(属性投放!J$4+装备属性!J$4*IF($DB22&lt;10,1,ROUNDDOWN($DB22,-1))+SUM(属性投放!K$37:K$45)*$DB22+VLOOKUP($DC$2,一级属性!$E$41:$P$64,COLUMNS(一级属性!$E$41:M$64),0)*($DB22+0.25*IF($DB22&lt;10,1,ROUNDDOWN($DB22,-1)))+VLOOKUP($DC$2,宝石属性!$B$43:$M$66,COLUMNS(宝石属性!$B$43:J$66),0)*10*VLOOKUP(ROUNDDOWN($DB22,-1),宝石属性!$B$25:$N$41,2,0)*VLOOKUP(ROUNDDOWN($DB22,-1),宝石属性!$B$25:$N$41,3,0)+VLOOKUP($DC$2,职业被动!$B$6:$M$29,COLUMNS(职业被动!$B$6:J$29),0)*$DB22,0)</f>
        <v>123</v>
      </c>
      <c r="DJ22" s="9">
        <f>ROUND(属性投放!K$4+装备属性!K$4*IF($DB22&lt;10,1,ROUNDDOWN($DB22,-1))+SUM(属性投放!L$37:L$45)*$DB22+VLOOKUP($DC$2,一级属性!$E$41:$P$64,COLUMNS(一级属性!$E$41:N$64),0)*($DB22+0.25*IF($DB22&lt;10,1,ROUNDDOWN($DB22,-1)))+VLOOKUP($DC$2,宝石属性!$B$43:$M$66,COLUMNS(宝石属性!$B$43:K$66),0)*10*VLOOKUP(ROUNDDOWN($DB22,-1),宝石属性!$B$25:$N$41,2,0)*VLOOKUP(ROUNDDOWN($DB22,-1),宝石属性!$B$25:$N$41,3,0)+VLOOKUP($DC$2,职业被动!$B$6:$M$29,COLUMNS(职业被动!$B$6:K$29),0)*$DB22,0)</f>
        <v>60</v>
      </c>
      <c r="DK22" s="9">
        <f>ROUND(属性投放!L$4+装备属性!L$4*IF($DB22&lt;10,1,ROUNDDOWN($DB22,-1))+SUM(属性投放!M$37:M$45)*$DB22+VLOOKUP($DC$2,一级属性!$E$41:$P$64,COLUMNS(一级属性!$E$41:O$64),0)*($DB22+0.25*IF($DB22&lt;10,1,ROUNDDOWN($DB22,-1)))+VLOOKUP($DC$2,宝石属性!$B$43:$M$66,COLUMNS(宝石属性!$B$43:L$66),0)*10*VLOOKUP(ROUNDDOWN($DB22,-1),宝石属性!$B$25:$N$41,2,0)*VLOOKUP(ROUNDDOWN($DB22,-1),宝石属性!$B$25:$N$41,3,0)+VLOOKUP($DC$2,职业被动!$B$6:$M$29,COLUMNS(职业被动!$B$6:L$29),0)*$DB22,0)</f>
        <v>6</v>
      </c>
      <c r="DL22" s="9">
        <f>ROUND(属性投放!M$4+装备属性!M$4*IF($DB22&lt;10,1,ROUNDDOWN($DB22,-1))+SUM(属性投放!N$37:N$45)*$DB22+VLOOKUP($DC$2,一级属性!$E$41:$P$64,COLUMNS(一级属性!$E$41:P$64),0)*($DB22+0.25*IF($DB22&lt;10,1,ROUNDDOWN($DB22,-1)))+VLOOKUP($DC$2,宝石属性!$B$43:$M$66,COLUMNS(宝石属性!$B$43:M$66),0)*10*VLOOKUP(ROUNDDOWN($DB22,-1),宝石属性!$B$25:$N$41,2,0)*VLOOKUP(ROUNDDOWN($DB22,-1),宝石属性!$B$25:$N$41,3,0)+VLOOKUP($DC$2,职业被动!$B$6:$M$29,COLUMNS(职业被动!$B$6:M$29),0)*$DB22,0)</f>
        <v>196</v>
      </c>
      <c r="DM22" s="48">
        <f>属性价值和能力评分!$F$9+ROUND(属性价值和能力评分!$F$38*10,0)*DB22+ROUND((SUM(装备属性!$W$9:$W$14)+属性价值和能力评分!$F$38*1.25+1.4+2.8)*IF(DB22&lt;10,1,ROUNDDOWN(DB22,-1)),0)+15*VLOOKUP(ROUNDDOWN(DB22,-1),宝石属性!$B$26:$D$41,2,0)*6*VLOOKUP(ROUNDDOWN(DB22,-1),宝石属性!$B$26:$D$41,3,0)+(属性价值和能力评分!$F$49*9+属性价值和能力评分!$F$50*2+属性价值和能力评分!$F$53*8/5)*DB22</f>
        <v>3342</v>
      </c>
      <c r="DO22" s="1">
        <v>19</v>
      </c>
      <c r="DP22" s="9">
        <f>ROUND(属性投放!D$4+装备属性!D$4*IF($DO22&lt;10,1,ROUNDDOWN($DO22,-1))+SUM(属性投放!E$37:E$45)*$DO22+VLOOKUP($DP$2,一级属性!$E$41:$P$64,COLUMNS(一级属性!$E$41:G$64),0)*($DO22+0.25*IF($DO22&lt;10,1,ROUNDDOWN($DO22,-1)))+VLOOKUP($DP$2,宝石属性!$B$43:$M$66,COLUMNS(宝石属性!$B$43:D$66),0)*10*VLOOKUP(ROUNDDOWN($DO22,-1),宝石属性!$B$25:$N$41,2,0)*VLOOKUP(ROUNDDOWN($DO22,-1),宝石属性!$B$25:$N$41,3,0)+VLOOKUP($DP$2,职业被动!$B$6:$M$29,COLUMNS(职业被动!$B$6:D$29),0)*$DO22,0)</f>
        <v>1927</v>
      </c>
      <c r="DQ22" s="9">
        <f>ROUND(属性投放!E$4+装备属性!E$4*IF($DO22&lt;10,1,ROUNDDOWN($DO22,-1))+SUM(属性投放!F$37:F$45)*$DO22+VLOOKUP($DP$2,一级属性!$E$41:$P$64,COLUMNS(一级属性!$E$41:H$64),0)*($DO22+0.25*IF($DO22&lt;10,1,ROUNDDOWN($DO22,-1)))+VLOOKUP($DP$2,宝石属性!$B$43:$M$66,COLUMNS(宝石属性!$B$43:E$66),0)*10*VLOOKUP(ROUNDDOWN($DO22,-1),宝石属性!$B$25:$N$41,2,0)*VLOOKUP(ROUNDDOWN($DO22,-1),宝石属性!$B$25:$N$41,3,0)+VLOOKUP($DP$2,职业被动!$B$6:$M$29,COLUMNS(职业被动!$B$6:E$29),0)*$DO22,0)</f>
        <v>567</v>
      </c>
      <c r="DR22" s="9">
        <f>ROUND(属性投放!F$4+装备属性!F$4*IF($DO22&lt;10,1,ROUNDDOWN($DO22,-1))+SUM(属性投放!G$37:G$45)*$DO22+VLOOKUP($DP$2,一级属性!$E$41:$P$64,COLUMNS(一级属性!$E$41:I$64),0)*($DO22+0.25*IF($DO22&lt;10,1,ROUNDDOWN($DO22,-1)))+VLOOKUP($DP$2,宝石属性!$B$43:$M$66,COLUMNS(宝石属性!$B$43:F$66),0)*10*VLOOKUP(ROUNDDOWN($DO22,-1),宝石属性!$B$25:$N$41,2,0)*VLOOKUP(ROUNDDOWN($DO22,-1),宝石属性!$B$25:$N$41,3,0)+VLOOKUP($DP$2,职业被动!$B$6:$M$29,COLUMNS(职业被动!$B$6:F$29),0)*$DO22,0)</f>
        <v>220</v>
      </c>
      <c r="DS22" s="9">
        <f>ROUND(属性投放!G$4+装备属性!G$4*IF($DO22&lt;10,1,ROUNDDOWN($DO22,-1))+SUM(属性投放!H$37:H$45)*$DO22+VLOOKUP($DP$2,一级属性!$E$41:$P$64,COLUMNS(一级属性!$E$41:J$64),0)*($DO22+0.25*IF($DO22&lt;10,1,ROUNDDOWN($DO22,-1)))+VLOOKUP($DP$2,宝石属性!$B$43:$M$66,COLUMNS(宝石属性!$B$43:G$66),0)*10*VLOOKUP(ROUNDDOWN($DO22,-1),宝石属性!$B$25:$N$41,2,0)*VLOOKUP(ROUNDDOWN($DO22,-1),宝石属性!$B$25:$N$41,3,0)+VLOOKUP($DP$2,职业被动!$B$6:$M$29,COLUMNS(职业被动!$B$6:G$29),0)*$DO22,0)</f>
        <v>152</v>
      </c>
      <c r="DT22" s="9">
        <f>ROUND(属性投放!H$4+装备属性!H$4*IF($DO22&lt;10,1,ROUNDDOWN($DO22,-1))+SUM(属性投放!I$37:I$45)*$DO22+VLOOKUP($DP$2,一级属性!$E$41:$P$64,COLUMNS(一级属性!$E$41:K$64),0)*($DO22+0.25*IF($DO22&lt;10,1,ROUNDDOWN($DO22,-1)))+VLOOKUP($DP$2,宝石属性!$B$43:$M$66,COLUMNS(宝石属性!$B$43:H$66),0)*10*VLOOKUP(ROUNDDOWN($DO22,-1),宝石属性!$B$25:$N$41,2,0)*VLOOKUP(ROUNDDOWN($DO22,-1),宝石属性!$B$25:$N$41,3,0)+VLOOKUP($DP$2,职业被动!$B$6:$M$29,COLUMNS(职业被动!$B$6:H$29),0)*$DO22,0)</f>
        <v>178</v>
      </c>
      <c r="DU22" s="9">
        <f>ROUND(属性投放!I$4+装备属性!I$4*IF($DO22&lt;10,1,ROUNDDOWN($DO22,-1))+SUM(属性投放!J$37:J$45)*$DO22+VLOOKUP($DP$2,一级属性!$E$41:$P$64,COLUMNS(一级属性!$E$41:L$64),0)*($DO22+0.25*IF($DO22&lt;10,1,ROUNDDOWN($DO22,-1)))+VLOOKUP($DP$2,宝石属性!$B$43:$M$66,COLUMNS(宝石属性!$B$43:I$66),0)*10*VLOOKUP(ROUNDDOWN($DO22,-1),宝石属性!$B$25:$N$41,2,0)*VLOOKUP(ROUNDDOWN($DO22,-1),宝石属性!$B$25:$N$41,3,0)+VLOOKUP($DP$2,职业被动!$B$6:$M$29,COLUMNS(职业被动!$B$6:I$29),0)*$DO22,0)</f>
        <v>172</v>
      </c>
      <c r="DV22" s="9">
        <f>ROUND(属性投放!J$4+装备属性!J$4*IF($DO22&lt;10,1,ROUNDDOWN($DO22,-1))+SUM(属性投放!K$37:K$45)*$DO22+VLOOKUP($DP$2,一级属性!$E$41:$P$64,COLUMNS(一级属性!$E$41:M$64),0)*($DO22+0.25*IF($DO22&lt;10,1,ROUNDDOWN($DO22,-1)))+VLOOKUP($DP$2,宝石属性!$B$43:$M$66,COLUMNS(宝石属性!$B$43:J$66),0)*10*VLOOKUP(ROUNDDOWN($DO22,-1),宝石属性!$B$25:$N$41,2,0)*VLOOKUP(ROUNDDOWN($DO22,-1),宝石属性!$B$25:$N$41,3,0)+VLOOKUP($DP$2,职业被动!$B$6:$M$29,COLUMNS(职业被动!$B$6:J$29),0)*$DO22,0)</f>
        <v>123</v>
      </c>
      <c r="DW22" s="9">
        <f>ROUND(属性投放!K$4+装备属性!K$4*IF($DO22&lt;10,1,ROUNDDOWN($DO22,-1))+SUM(属性投放!L$37:L$45)*$DO22+VLOOKUP($DP$2,一级属性!$E$41:$P$64,COLUMNS(一级属性!$E$41:N$64),0)*($DO22+0.25*IF($DO22&lt;10,1,ROUNDDOWN($DO22,-1)))+VLOOKUP($DP$2,宝石属性!$B$43:$M$66,COLUMNS(宝石属性!$B$43:K$66),0)*10*VLOOKUP(ROUNDDOWN($DO22,-1),宝石属性!$B$25:$N$41,2,0)*VLOOKUP(ROUNDDOWN($DO22,-1),宝石属性!$B$25:$N$41,3,0)+VLOOKUP($DP$2,职业被动!$B$6:$M$29,COLUMNS(职业被动!$B$6:K$29),0)*$DO22,0)</f>
        <v>60</v>
      </c>
      <c r="DX22" s="9">
        <f>ROUND(属性投放!L$4+装备属性!L$4*IF($DO22&lt;10,1,ROUNDDOWN($DO22,-1))+SUM(属性投放!M$37:M$45)*$DO22+VLOOKUP($DP$2,一级属性!$E$41:$P$64,COLUMNS(一级属性!$E$41:O$64),0)*($DO22+0.25*IF($DO22&lt;10,1,ROUNDDOWN($DO22,-1)))+VLOOKUP($DP$2,宝石属性!$B$43:$M$66,COLUMNS(宝石属性!$B$43:L$66),0)*10*VLOOKUP(ROUNDDOWN($DO22,-1),宝石属性!$B$25:$N$41,2,0)*VLOOKUP(ROUNDDOWN($DO22,-1),宝石属性!$B$25:$N$41,3,0)+VLOOKUP($DP$2,职业被动!$B$6:$M$29,COLUMNS(职业被动!$B$6:L$29),0)*$DO22,0)</f>
        <v>6</v>
      </c>
      <c r="DY22" s="9">
        <f>ROUND(属性投放!M$4+装备属性!M$4*IF($DO22&lt;10,1,ROUNDDOWN($DO22,-1))+SUM(属性投放!N$37:N$45)*$DO22+VLOOKUP($DP$2,一级属性!$E$41:$P$64,COLUMNS(一级属性!$E$41:P$64),0)*($DO22+0.25*IF($DO22&lt;10,1,ROUNDDOWN($DO22,-1)))+VLOOKUP($DP$2,宝石属性!$B$43:$M$66,COLUMNS(宝石属性!$B$43:M$66),0)*10*VLOOKUP(ROUNDDOWN($DO22,-1),宝石属性!$B$25:$N$41,2,0)*VLOOKUP(ROUNDDOWN($DO22,-1),宝石属性!$B$25:$N$41,3,0)+VLOOKUP($DP$2,职业被动!$B$6:$M$29,COLUMNS(职业被动!$B$6:M$29),0)*$DO22,0)</f>
        <v>196</v>
      </c>
      <c r="DZ22" s="48">
        <f>属性价值和能力评分!$F$9+ROUND(属性价值和能力评分!$F$38*10,0)*DO22+ROUND((SUM(装备属性!$W$9:$W$14)+属性价值和能力评分!$F$38*1.25+1.4+2.8)*IF(DO22&lt;10,1,ROUNDDOWN(DO22,-1)),0)+15*VLOOKUP(ROUNDDOWN(DO22,-1),宝石属性!$B$26:$D$41,2,0)*6*VLOOKUP(ROUNDDOWN(DO22,-1),宝石属性!$B$26:$D$41,3,0)+(属性价值和能力评分!$F$49*9+属性价值和能力评分!$F$50*2+属性价值和能力评分!$F$53*8/5)*DO22</f>
        <v>3342</v>
      </c>
      <c r="EA22" s="17"/>
      <c r="EB22" s="1">
        <v>19</v>
      </c>
      <c r="EC22" s="1">
        <f>ROUND(CC22/MAX(CE22/10,((CE22*(1+属性投放!$E$8)-CF22+属性投放!$F$8*EB22)*(1+属性投放!$G$8)*(1+属性投放!$H$8))),1)</f>
        <v>2.7</v>
      </c>
      <c r="ED22" s="1">
        <f>ROUND(CP22/MAX(CE22/10,((CE22*(1+属性投放!$E$8)-CS22+属性投放!$F$8*EB22)*(1+属性投放!$G$8)*(1+属性投放!$H$8))),1)</f>
        <v>2.6</v>
      </c>
      <c r="EE22" s="1">
        <f>ROUND(DC22/MAX(CE22/10,((CE22*(1+属性投放!$E$8)-DF22+属性投放!$F$8*EB22)*(1+属性投放!$G$8)*(1+属性投放!$H$8))),1)</f>
        <v>24.9</v>
      </c>
      <c r="EF22" s="1">
        <f>ROUND(DP22/MAX(CE22/10,((CE22*(1+属性投放!$E$8)-DS22+属性投放!$F$8*EB22)*(1+属性投放!$G$8)*(1+属性投放!$H$8))),1)</f>
        <v>6.2</v>
      </c>
      <c r="EH22" s="1">
        <f>ROUND(CC22/MAX(属性投放!$F$9*EB22,((CT22*(1+属性投放!$E$9)-CH22+属性投放!$F$9*EB22)*(1+属性投放!$G$9)*(1+属性投放!$H$9))),1)</f>
        <v>2.4</v>
      </c>
      <c r="EI22" s="1">
        <f>ROUND(CP22/MAX(属性投放!$F$9*EB22,((CT22*(1+属性投放!$E$9)-CU22+属性投放!$F$9*EB22)*(1+属性投放!$G$9)*(1+属性投放!$H$9))),1)</f>
        <v>3</v>
      </c>
      <c r="EJ22" s="1">
        <f>ROUND(DC22/MAX(属性投放!$F$9*EB22,((CT22*(1+属性投放!$E$9)-DH22+属性投放!$F$9*EB22)*(1+属性投放!$G$9)*(1+属性投放!$H$9))),1)</f>
        <v>2.6</v>
      </c>
      <c r="EK22" s="1">
        <f>ROUND(DP22/MAX(属性投放!$F$9*EB22,((CT22*(1+属性投放!$E$9)-DU22+属性投放!$F$9*EB22)*(1+属性投放!$G$9)*(1+属性投放!$H$9))),1)</f>
        <v>5.3</v>
      </c>
      <c r="EM22" s="1">
        <f>ROUND(CC22/((BW22*(1+属性投放!$E$10)+属性投放!$F$10*EB22)*(1+属性投放!$G$10)*(1+属性投放!$H$10)),1)</f>
        <v>6.5</v>
      </c>
      <c r="EN22" s="1">
        <f>ROUND(CP22/((BW22*(1+属性投放!$E$10)+属性投放!$F$10*EB22)*(1+属性投放!$G$10)*(1+属性投放!$H$10)),1)</f>
        <v>6.5</v>
      </c>
      <c r="EO22" s="1">
        <f>ROUND(DC22/((BW22*(1+属性投放!$E$10)+属性投放!$F$10*EB22)*(1+属性投放!$G$10)*(1+属性投放!$H$10)),1)</f>
        <v>7.5</v>
      </c>
      <c r="EP22" s="1">
        <f>ROUND(DP22/((BW22*(1+属性投放!$E$10)+属性投放!$F$10*EB22)*(1+属性投放!$G$10)*(1+属性投放!$H$10)),1)</f>
        <v>15.5</v>
      </c>
    </row>
    <row r="23" spans="2:146">
      <c r="B23" s="1">
        <v>20</v>
      </c>
      <c r="C23" s="9">
        <f>ROUND(属性投放!D$4+装备属性!D$4*IF($B23&lt;10,1,ROUNDDOWN($B23,-1))+SUM(属性投放!E$37:E$45)*$B23+VLOOKUP($C$2,一级属性!$E$41:$P$64,COLUMNS(一级属性!$E$41:G$64),0)*($B23+0.25*IF($B23&lt;10,1,ROUNDDOWN($B23,-1)))+VLOOKUP($C$2,宝石属性!$B$43:$M$66,COLUMNS(宝石属性!$B$43:D$66),0)*10*VLOOKUP(ROUNDDOWN($B23,-1),宝石属性!$B$25:$N$41,2,0)*VLOOKUP(ROUNDDOWN($B23,-1),宝石属性!$B$25:$N$41,3,0)+VLOOKUP($C$2,职业被动!$B$6:$M$29,COLUMNS(职业被动!$B$6:D$29),0)*$B23,0)</f>
        <v>1188</v>
      </c>
      <c r="D23" s="9">
        <f>ROUND(属性投放!E$4+装备属性!E$4*IF($B23&lt;10,1,ROUNDDOWN($B23,-1))+SUM(属性投放!F$37:F$38)*$B23+VLOOKUP($C$2,一级属性!$E$67:$P$90,COLUMNS(一级属性!$E$67:H$90),0)*$B23+VLOOKUP($C$2,宝石属性!$B$43:$M$66,COLUMNS(宝石属性!$B$43:E$66),0)*10*VLOOKUP(ROUNDDOWN($B23,-1),宝石属性!$B$25:$N$41,2,0)*VLOOKUP(ROUNDDOWN($B23,-1),宝石属性!$B$25:$N$41,3,0)+VLOOKUP($C$2,职业被动!$B$6:$M$29,COLUMNS(职业被动!$B$6:E$29),0)*$B23,0)</f>
        <v>664</v>
      </c>
      <c r="E23" s="9">
        <f>ROUND(属性投放!F$4+装备属性!F$4*IF($B23&lt;10,1,ROUNDDOWN($B23,-1))+SUM(属性投放!G$37:G$38)*$B23+VLOOKUP($C$2,一级属性!$E$67:$P$90,COLUMNS(一级属性!$E$67:I$90),0)*$B23+VLOOKUP($C$2,宝石属性!$B$43:$M$66,COLUMNS(宝石属性!$B$43:F$66),0)*10*VLOOKUP(ROUNDDOWN($B23,-1),宝石属性!$B$25:$N$41,2,0)*VLOOKUP(ROUNDDOWN($B23,-1),宝石属性!$B$25:$N$41,3,0)+VLOOKUP($C$2,职业被动!$B$6:$M$29,COLUMNS(职业被动!$B$6:F$29),0)*$B23,0)</f>
        <v>454</v>
      </c>
      <c r="F23" s="9">
        <f>ROUND(属性投放!G$4+装备属性!G$4*IF($B23&lt;10,1,ROUNDDOWN($B23,-1))+SUM(属性投放!H$37:H$38)*$B23+VLOOKUP($C$2,一级属性!$E$67:$P$90,COLUMNS(一级属性!$E$67:J$90),0)*$B23+VLOOKUP($C$2,宝石属性!$B$43:$M$66,COLUMNS(宝石属性!$B$43:G$66),0)*10*VLOOKUP(ROUNDDOWN($B23,-1),宝石属性!$B$25:$N$41,2,0)*VLOOKUP(ROUNDDOWN($B23,-1),宝石属性!$B$25:$N$41,3,0)+VLOOKUP($C$2,职业被动!$B$6:$M$29,COLUMNS(职业被动!$B$6:G$29),0)*$B23,0)</f>
        <v>216</v>
      </c>
      <c r="G23" s="9">
        <f>ROUND(属性投放!H$4+装备属性!H$4*IF($B23&lt;10,1,ROUNDDOWN($B23,-1))+SUM(属性投放!I$37:I$38)*$B23+VLOOKUP($C$2,一级属性!$E$67:$P$90,COLUMNS(一级属性!$E$67:K$90),0)*$B23+VLOOKUP($C$2,宝石属性!$B$43:$M$66,COLUMNS(宝石属性!$B$43:H$66),0)*10*VLOOKUP(ROUNDDOWN($B23,-1),宝石属性!$B$25:$N$41,2,0)*VLOOKUP(ROUNDDOWN($B23,-1),宝石属性!$B$25:$N$41,3,0)+VLOOKUP($C$2,职业被动!$B$6:$M$29,COLUMNS(职业被动!$B$6:H$29),0)*$B23,0)</f>
        <v>202</v>
      </c>
      <c r="H23" s="9">
        <f>ROUND(属性投放!I$4+装备属性!I$4*IF($B23&lt;10,1,ROUNDDOWN($B23,-1))+SUM(属性投放!J$37:J$38)*$B23+VLOOKUP($C$2,一级属性!$E$67:$P$90,COLUMNS(一级属性!$E$67:L$90),0)*$B23+VLOOKUP($C$2,宝石属性!$B$43:$M$66,COLUMNS(宝石属性!$B$43:I$66),0)*10*VLOOKUP(ROUNDDOWN($B23,-1),宝石属性!$B$25:$N$41,2,0)*VLOOKUP(ROUNDDOWN($B23,-1),宝石属性!$B$25:$N$41,3,0)+VLOOKUP($C$2,职业被动!$B$6:$M$29,COLUMNS(职业被动!$B$6:I$29),0)*$B23,0)</f>
        <v>226</v>
      </c>
      <c r="I23" s="9">
        <f>ROUND(属性投放!J$4+装备属性!J$4*IF($B23&lt;10,1,ROUNDDOWN($B23,-1))+SUM(属性投放!K$37:K$38)*$B23+VLOOKUP($C$2,一级属性!$E$67:$P$90,COLUMNS(一级属性!$E$67:M$90),0)*$B23+VLOOKUP($C$2,宝石属性!$B$43:$M$66,COLUMNS(宝石属性!$B$43:J$66),0)*10*VLOOKUP(ROUNDDOWN($B23,-1),宝石属性!$B$25:$N$41,2,0)*VLOOKUP(ROUNDDOWN($B23,-1),宝石属性!$B$25:$N$41,3,0)+VLOOKUP($C$2,职业被动!$B$6:$M$29,COLUMNS(职业被动!$B$6:J$29),0)*$B23,0)</f>
        <v>143</v>
      </c>
      <c r="J23" s="9">
        <f>ROUND(属性投放!K$4+装备属性!K$4*IF($B23&lt;10,1,ROUNDDOWN($B23,-1))+SUM(属性投放!L$37:L$38)*$B23+VLOOKUP($C$2,一级属性!$E$67:$P$90,COLUMNS(一级属性!$E$67:N$90),0)*$B23+VLOOKUP($C$2,宝石属性!$B$43:$M$66,COLUMNS(宝石属性!$B$43:K$66),0)*10*VLOOKUP(ROUNDDOWN($B23,-1),宝石属性!$B$25:$N$41,2,0)*VLOOKUP(ROUNDDOWN($B23,-1),宝石属性!$B$25:$N$41,3,0)+VLOOKUP($C$2,职业被动!$B$6:$M$29,COLUMNS(职业被动!$B$6:K$29),0)*$B23,0)</f>
        <v>90</v>
      </c>
      <c r="K23" s="9">
        <f>ROUND(属性投放!L$4+装备属性!L$4*IF($B23&lt;10,1,ROUNDDOWN($B23,-1))+SUM(属性投放!M$37:M$38)*$B23+VLOOKUP($C$2,一级属性!$E$67:$P$90,COLUMNS(一级属性!$E$67:O$90),0)*$B23+VLOOKUP($C$2,宝石属性!$B$43:$M$66,COLUMNS(宝石属性!$B$43:L$66),0)*10*VLOOKUP(ROUNDDOWN($B23,-1),宝石属性!$B$25:$N$41,2,0)*VLOOKUP(ROUNDDOWN($B23,-1),宝石属性!$B$25:$N$41,3,0)+VLOOKUP($C$2,职业被动!$B$6:$M$29,COLUMNS(职业被动!$B$6:L$29),0)*$B23,0)</f>
        <v>6</v>
      </c>
      <c r="L23" s="9">
        <f>ROUND(属性投放!M$4+装备属性!M$4*IF($B23&lt;10,1,ROUNDDOWN($B23,-1))+SUM(属性投放!N$37:N$38)*$B23+VLOOKUP($C$2,一级属性!$E$67:$P$90,COLUMNS(一级属性!$E$67:P$90),0)*$B23+VLOOKUP($C$2,宝石属性!$B$43:$M$66,COLUMNS(宝石属性!$B$43:M$66),0)*10*VLOOKUP(ROUNDDOWN($B23,-1),宝石属性!$B$25:$N$41,2,0)*VLOOKUP(ROUNDDOWN($B23,-1),宝石属性!$B$25:$N$41,3,0)+VLOOKUP($C$2,职业被动!$B$6:$M$29,COLUMNS(职业被动!$B$6:M$29),0)*$B23,0)</f>
        <v>206</v>
      </c>
      <c r="M23" s="48">
        <f>属性价值和能力评分!$F$9+ROUND(属性价值和能力评分!$F$38*10,0)*B23+ROUND((SUM(装备属性!$W$9:$W$14)+属性价值和能力评分!$F$38*1.25+1.4+2.8)*IF(B23&lt;10,1,ROUNDDOWN(B23,-1)),0)+15*VLOOKUP(ROUNDDOWN(B23,-1),宝石属性!$B$26:$D$41,2,0)*6*VLOOKUP(ROUNDDOWN(B23,-1),宝石属性!$B$26:$D$41,3,0)+(属性价值和能力评分!$F$49*9+属性价值和能力评分!$F$50*2+属性价值和能力评分!$F$53*8/5)*B23</f>
        <v>3923</v>
      </c>
      <c r="N23" s="20"/>
      <c r="O23" s="1">
        <v>20</v>
      </c>
      <c r="P23" s="9">
        <f>ROUND(属性投放!D$4+装备属性!D$4*IF($O23&lt;10,1,ROUNDDOWN($O23,-1))+SUM(属性投放!E$37:E$45)*$O23+VLOOKUP($P$2,一级属性!$E$41:$P$64,COLUMNS(一级属性!$E$41:G$64),0)*($O23+0.25*IF($O23&lt;10,1,ROUNDDOWN($O23,-1)))+VLOOKUP($P$2,宝石属性!$B$43:$M$66,COLUMNS(宝石属性!$B$43:D$66),0)*10*VLOOKUP(ROUNDDOWN($O23,-1),宝石属性!$B$25:$N$41,2,0)*VLOOKUP(ROUNDDOWN($O23,-1),宝石属性!$B$25:$N$41,3,0)+VLOOKUP($P$2,职业被动!$B$6:$M$29,COLUMNS(职业被动!$B$6:D$29),0)*$O23,0)</f>
        <v>1468</v>
      </c>
      <c r="Q23" s="9">
        <f>ROUND(属性投放!E$4+装备属性!E$4*IF($O23&lt;10,1,ROUNDDOWN($O23,-1))+SUM(属性投放!F$37:F$45)*$O23+VLOOKUP($P$2,一级属性!$E$41:$P$64,COLUMNS(一级属性!$E$41:H$64),0)*($O23+0.25*IF($O23&lt;10,1,ROUNDDOWN($O23,-1)))+VLOOKUP($P$2,宝石属性!$B$43:$M$66,COLUMNS(宝石属性!$B$43:E$66),0)*10*VLOOKUP(ROUNDDOWN($O23,-1),宝石属性!$B$25:$N$41,2,0)*VLOOKUP(ROUNDDOWN($O23,-1),宝石属性!$B$25:$N$41,3,0)+VLOOKUP($P$2,职业被动!$B$6:$M$29,COLUMNS(职业被动!$B$6:E$29),0)*$O23,0)</f>
        <v>1039</v>
      </c>
      <c r="R23" s="9">
        <f>ROUND(属性投放!F$4+装备属性!F$4*IF($O23&lt;10,1,ROUNDDOWN($O23,-1))+SUM(属性投放!G$37:G$45)*$O23+VLOOKUP($P$2,一级属性!$E$41:$P$64,COLUMNS(一级属性!$E$41:I$64),0)*($O23+0.25*IF($O23&lt;10,1,ROUNDDOWN($O23,-1)))+VLOOKUP($P$2,宝石属性!$B$43:$M$66,COLUMNS(宝石属性!$B$43:F$66),0)*10*VLOOKUP(ROUNDDOWN($O23,-1),宝石属性!$B$25:$N$41,2,0)*VLOOKUP(ROUNDDOWN($O23,-1),宝石属性!$B$25:$N$41,3,0)+VLOOKUP($P$2,职业被动!$B$6:$M$29,COLUMNS(职业被动!$B$6:F$29),0)*$O23,0)</f>
        <v>304</v>
      </c>
      <c r="S23" s="9">
        <f>ROUND(属性投放!G$4+装备属性!G$4*IF($O23&lt;10,1,ROUNDDOWN($O23,-1))+SUM(属性投放!H$37:H$45)*$O23+VLOOKUP($P$2,一级属性!$E$41:$P$64,COLUMNS(一级属性!$E$41:J$64),0)*($O23+0.25*IF($O23&lt;10,1,ROUNDDOWN($O23,-1)))+VLOOKUP($P$2,宝石属性!$B$43:$M$66,COLUMNS(宝石属性!$B$43:G$66),0)*10*VLOOKUP(ROUNDDOWN($O23,-1),宝石属性!$B$25:$N$41,2,0)*VLOOKUP(ROUNDDOWN($O23,-1),宝石属性!$B$25:$N$41,3,0)+VLOOKUP($P$2,职业被动!$B$6:$M$29,COLUMNS(职业被动!$B$6:G$29),0)*$O23,0)</f>
        <v>196</v>
      </c>
      <c r="T23" s="9">
        <f>ROUND(属性投放!H$4+装备属性!H$4*IF($O23&lt;10,1,ROUNDDOWN($O23,-1))+SUM(属性投放!I$37:I$45)*$O23+VLOOKUP($P$2,一级属性!$E$41:$P$64,COLUMNS(一级属性!$E$41:K$64),0)*($O23+0.25*IF($O23&lt;10,1,ROUNDDOWN($O23,-1)))+VLOOKUP($P$2,宝石属性!$B$43:$M$66,COLUMNS(宝石属性!$B$43:H$66),0)*10*VLOOKUP(ROUNDDOWN($O23,-1),宝石属性!$B$25:$N$41,2,0)*VLOOKUP(ROUNDDOWN($O23,-1),宝石属性!$B$25:$N$41,3,0)+VLOOKUP($P$2,职业被动!$B$6:$M$29,COLUMNS(职业被动!$B$6:H$29),0)*$O23,0)</f>
        <v>297</v>
      </c>
      <c r="U23" s="9">
        <f>ROUND(属性投放!I$4+装备属性!I$4*IF($O23&lt;10,1,ROUNDDOWN($O23,-1))+SUM(属性投放!J$37:J$45)*$O23+VLOOKUP($P$2,一级属性!$E$41:$P$64,COLUMNS(一级属性!$E$41:L$64),0)*($O23+0.25*IF($O23&lt;10,1,ROUNDDOWN($O23,-1)))+VLOOKUP($P$2,宝石属性!$B$43:$M$66,COLUMNS(宝石属性!$B$43:I$66),0)*10*VLOOKUP(ROUNDDOWN($O23,-1),宝石属性!$B$25:$N$41,2,0)*VLOOKUP(ROUNDDOWN($O23,-1),宝石属性!$B$25:$N$41,3,0)+VLOOKUP($P$2,职业被动!$B$6:$M$29,COLUMNS(职业被动!$B$6:I$29),0)*$O23,0)</f>
        <v>241</v>
      </c>
      <c r="V23" s="9">
        <f>ROUND(属性投放!J$4+装备属性!J$4*IF($O23&lt;10,1,ROUNDDOWN($O23,-1))+SUM(属性投放!K$37:K$45)*$O23+VLOOKUP($P$2,一级属性!$E$41:$P$64,COLUMNS(一级属性!$E$41:M$64),0)*($O23+0.25*IF($O23&lt;10,1,ROUNDDOWN($O23,-1)))+VLOOKUP($P$2,宝石属性!$B$43:$M$66,COLUMNS(宝石属性!$B$43:J$66),0)*10*VLOOKUP(ROUNDDOWN($O23,-1),宝石属性!$B$25:$N$41,2,0)*VLOOKUP(ROUNDDOWN($O23,-1),宝石属性!$B$25:$N$41,3,0)+VLOOKUP($P$2,职业被动!$B$6:$M$29,COLUMNS(职业被动!$B$6:J$29),0)*$O23,0)</f>
        <v>161</v>
      </c>
      <c r="W23" s="9">
        <f>ROUND(属性投放!K$4+装备属性!K$4*IF($O23&lt;10,1,ROUNDDOWN($O23,-1))+SUM(属性投放!L$37:L$45)*$O23+VLOOKUP($P$2,一级属性!$E$41:$P$64,COLUMNS(一级属性!$E$41:N$64),0)*($O23+0.25*IF($O23&lt;10,1,ROUNDDOWN($O23,-1)))+VLOOKUP($P$2,宝石属性!$B$43:$M$66,COLUMNS(宝石属性!$B$43:K$66),0)*10*VLOOKUP(ROUNDDOWN($O23,-1),宝石属性!$B$25:$N$41,2,0)*VLOOKUP(ROUNDDOWN($O23,-1),宝石属性!$B$25:$N$41,3,0)+VLOOKUP($P$2,职业被动!$B$6:$M$29,COLUMNS(职业被动!$B$6:K$29),0)*$O23,0)</f>
        <v>90</v>
      </c>
      <c r="X23" s="9">
        <f>ROUND(属性投放!L$4+装备属性!L$4*IF($O23&lt;10,1,ROUNDDOWN($O23,-1))+SUM(属性投放!M$37:M$45)*$O23+VLOOKUP($P$2,一级属性!$E$41:$P$64,COLUMNS(一级属性!$E$41:O$64),0)*($O23+0.25*IF($O23&lt;10,1,ROUNDDOWN($O23,-1)))+VLOOKUP($P$2,宝石属性!$B$43:$M$66,COLUMNS(宝石属性!$B$43:L$66),0)*10*VLOOKUP(ROUNDDOWN($O23,-1),宝石属性!$B$25:$N$41,2,0)*VLOOKUP(ROUNDDOWN($O23,-1),宝石属性!$B$25:$N$41,3,0)+VLOOKUP($P$2,职业被动!$B$6:$M$29,COLUMNS(职业被动!$B$6:L$29),0)*$O23,0)</f>
        <v>6</v>
      </c>
      <c r="Y23" s="9">
        <f>ROUND(属性投放!M$4+装备属性!M$4*IF($O23&lt;10,1,ROUNDDOWN($O23,-1))+SUM(属性投放!N$37:N$45)*$O23+VLOOKUP($P$2,一级属性!$E$41:$P$64,COLUMNS(一级属性!$E$41:P$64),0)*($O23+0.25*IF($O23&lt;10,1,ROUNDDOWN($O23,-1)))+VLOOKUP($P$2,宝石属性!$B$43:$M$66,COLUMNS(宝石属性!$B$43:M$66),0)*10*VLOOKUP(ROUNDDOWN($O23,-1),宝石属性!$B$25:$N$41,2,0)*VLOOKUP(ROUNDDOWN($O23,-1),宝石属性!$B$25:$N$41,3,0)+VLOOKUP($P$2,职业被动!$B$6:$M$29,COLUMNS(职业被动!$B$6:M$29),0)*$O23,0)</f>
        <v>206</v>
      </c>
      <c r="Z23" s="48">
        <f>属性价值和能力评分!$F$9+ROUND(属性价值和能力评分!$F$38*10,0)*O23+ROUND((SUM(装备属性!$W$9:$W$14)+属性价值和能力评分!$F$38*1.25+1.4+2.8)*IF(O23&lt;10,1,ROUNDDOWN(O23,-1)),0)+15*VLOOKUP(ROUNDDOWN(O23,-1),宝石属性!$B$26:$D$41,2,0)*6*VLOOKUP(ROUNDDOWN(O23,-1),宝石属性!$B$26:$D$41,3,0)+(属性价值和能力评分!$F$49*9+属性价值和能力评分!$F$50*2+属性价值和能力评分!$F$53*8/5)*O23</f>
        <v>3923</v>
      </c>
      <c r="AB23" s="1">
        <v>20</v>
      </c>
      <c r="AC23" s="9">
        <f>ROUND(属性投放!D$4+装备属性!D$4*IF($AB23&lt;10,1,ROUNDDOWN($AB23,-1))+SUM(属性投放!E$37:E$45)*$AB23+VLOOKUP($AC$2,一级属性!$E$41:$P$64,COLUMNS(一级属性!$E$41:G$64),0)*($AB23+0.25*IF($AB23&lt;10,1,ROUNDDOWN($AB23,-1)))+VLOOKUP($AC$2,宝石属性!$B$43:$M$66,COLUMNS(宝石属性!$B$43:D$66),0)*10*VLOOKUP(ROUNDDOWN($AB23,-1),宝石属性!$B$25:$N$41,2,0)*VLOOKUP(ROUNDDOWN($AB23,-1),宝石属性!$B$25:$N$41,3,0)+VLOOKUP($AC$2,职业被动!$B$6:$M$29,COLUMNS(职业被动!$B$6:D$29),0)*$AB23,0)</f>
        <v>1328</v>
      </c>
      <c r="AD23" s="9">
        <f>ROUND(属性投放!E$4+装备属性!E$4*IF($AB23&lt;10,1,ROUNDDOWN($AB23,-1))+SUM(属性投放!F$37:F$45)*$AB23+VLOOKUP($AC$2,一级属性!$E$41:$P$64,COLUMNS(一级属性!$E$41:H$64),0)*($AB23+0.25*IF($AB23&lt;10,1,ROUNDDOWN($AB23,-1)))+VLOOKUP($AC$2,宝石属性!$B$43:$M$66,COLUMNS(宝石属性!$B$43:E$66),0)*10*VLOOKUP(ROUNDDOWN($AB23,-1),宝石属性!$B$25:$N$41,2,0)*VLOOKUP(ROUNDDOWN($AB23,-1),宝石属性!$B$25:$N$41,3,0)+VLOOKUP($AC$2,职业被动!$B$6:$M$29,COLUMNS(职业被动!$B$6:E$29),0)*$AB23,0)</f>
        <v>664</v>
      </c>
      <c r="AE23" s="9">
        <f>ROUND(属性投放!F$4+装备属性!F$4*IF($AB23&lt;10,1,ROUNDDOWN($AB23,-1))+SUM(属性投放!G$37:G$45)*$AB23+VLOOKUP($AC$2,一级属性!$E$41:$P$64,COLUMNS(一级属性!$E$41:I$64),0)*($AB23+0.25*IF($AB23&lt;10,1,ROUNDDOWN($AB23,-1)))+VLOOKUP($AC$2,宝石属性!$B$43:$M$66,COLUMNS(宝石属性!$B$43:F$66),0)*10*VLOOKUP(ROUNDDOWN($AB23,-1),宝石属性!$B$25:$N$41,2,0)*VLOOKUP(ROUNDDOWN($AB23,-1),宝石属性!$B$25:$N$41,3,0)+VLOOKUP($AC$2,职业被动!$B$6:$M$29,COLUMNS(职业被动!$B$6:F$29),0)*$AB23,0)</f>
        <v>404</v>
      </c>
      <c r="AF23" s="9">
        <f>ROUND(属性投放!G$4+装备属性!G$4*IF($AB23&lt;10,1,ROUNDDOWN($AB23,-1))+SUM(属性投放!H$37:H$45)*$AB23+VLOOKUP($AC$2,一级属性!$E$41:$P$64,COLUMNS(一级属性!$E$41:J$64),0)*($AB23+0.25*IF($AB23&lt;10,1,ROUNDDOWN($AB23,-1)))+VLOOKUP($AC$2,宝石属性!$B$43:$M$66,COLUMNS(宝石属性!$B$43:G$66),0)*10*VLOOKUP(ROUNDDOWN($AB23,-1),宝石属性!$B$25:$N$41,2,0)*VLOOKUP(ROUNDDOWN($AB23,-1),宝石属性!$B$25:$N$41,3,0)+VLOOKUP($AC$2,职业被动!$B$6:$M$29,COLUMNS(职业被动!$B$6:G$29),0)*$AB23,0)</f>
        <v>236</v>
      </c>
      <c r="AG23" s="9">
        <f>ROUND(属性投放!H$4+装备属性!H$4*IF($AB23&lt;10,1,ROUNDDOWN($AB23,-1))+SUM(属性投放!I$37:I$45)*$AB23+VLOOKUP($AC$2,一级属性!$E$41:$P$64,COLUMNS(一级属性!$E$41:K$64),0)*($AB23+0.25*IF($AB23&lt;10,1,ROUNDDOWN($AB23,-1)))+VLOOKUP($AC$2,宝石属性!$B$43:$M$66,COLUMNS(宝石属性!$B$43:H$66),0)*10*VLOOKUP(ROUNDDOWN($AB23,-1),宝石属性!$B$25:$N$41,2,0)*VLOOKUP(ROUNDDOWN($AB23,-1),宝石属性!$B$25:$N$41,3,0)+VLOOKUP($AC$2,职业被动!$B$6:$M$29,COLUMNS(职业被动!$B$6:H$29),0)*$AB23,0)</f>
        <v>202</v>
      </c>
      <c r="AH23" s="9">
        <f>ROUND(属性投放!I$4+装备属性!I$4*IF($AB23&lt;10,1,ROUNDDOWN($AB23,-1))+SUM(属性投放!J$37:J$45)*$AB23+VLOOKUP($AC$2,一级属性!$E$41:$P$64,COLUMNS(一级属性!$E$41:L$64),0)*($AB23+0.25*IF($AB23&lt;10,1,ROUNDDOWN($AB23,-1)))+VLOOKUP($AC$2,宝石属性!$B$43:$M$66,COLUMNS(宝石属性!$B$43:I$66),0)*10*VLOOKUP(ROUNDDOWN($AB23,-1),宝石属性!$B$25:$N$41,2,0)*VLOOKUP(ROUNDDOWN($AB23,-1),宝石属性!$B$25:$N$41,3,0)+VLOOKUP($AC$2,职业被动!$B$6:$M$29,COLUMNS(职业被动!$B$6:I$29),0)*$AB23,0)</f>
        <v>226</v>
      </c>
      <c r="AI23" s="9">
        <f>ROUND(属性投放!J$4+装备属性!J$4*IF($AB23&lt;10,1,ROUNDDOWN($AB23,-1))+SUM(属性投放!K$37:K$45)*$AB23+VLOOKUP($AC$2,一级属性!$E$41:$P$64,COLUMNS(一级属性!$E$41:M$64),0)*($AB23+0.25*IF($AB23&lt;10,1,ROUNDDOWN($AB23,-1)))+VLOOKUP($AC$2,宝石属性!$B$43:$M$66,COLUMNS(宝石属性!$B$43:J$66),0)*10*VLOOKUP(ROUNDDOWN($AB23,-1),宝石属性!$B$25:$N$41,2,0)*VLOOKUP(ROUNDDOWN($AB23,-1),宝石属性!$B$25:$N$41,3,0)+VLOOKUP($AC$2,职业被动!$B$6:$M$29,COLUMNS(职业被动!$B$6:J$29),0)*$AB23,0)</f>
        <v>143</v>
      </c>
      <c r="AJ23" s="9">
        <f>ROUND(属性投放!K$4+装备属性!K$4*IF($AB23&lt;10,1,ROUNDDOWN($AB23,-1))+SUM(属性投放!L$37:L$45)*$AB23+VLOOKUP($AC$2,一级属性!$E$41:$P$64,COLUMNS(一级属性!$E$41:N$64),0)*($AB23+0.25*IF($AB23&lt;10,1,ROUNDDOWN($AB23,-1)))+VLOOKUP($AC$2,宝石属性!$B$43:$M$66,COLUMNS(宝石属性!$B$43:K$66),0)*10*VLOOKUP(ROUNDDOWN($AB23,-1),宝石属性!$B$25:$N$41,2,0)*VLOOKUP(ROUNDDOWN($AB23,-1),宝石属性!$B$25:$N$41,3,0)+VLOOKUP($AC$2,职业被动!$B$6:$M$29,COLUMNS(职业被动!$B$6:K$29),0)*$AB23,0)</f>
        <v>90</v>
      </c>
      <c r="AK23" s="9">
        <f>ROUND(属性投放!L$4+装备属性!L$4*IF($AB23&lt;10,1,ROUNDDOWN($AB23,-1))+SUM(属性投放!M$37:M$45)*$AB23+VLOOKUP($AC$2,一级属性!$E$41:$P$64,COLUMNS(一级属性!$E$41:O$64),0)*($AB23+0.25*IF($AB23&lt;10,1,ROUNDDOWN($AB23,-1)))+VLOOKUP($AC$2,宝石属性!$B$43:$M$66,COLUMNS(宝石属性!$B$43:L$66),0)*10*VLOOKUP(ROUNDDOWN($AB23,-1),宝石属性!$B$25:$N$41,2,0)*VLOOKUP(ROUNDDOWN($AB23,-1),宝石属性!$B$25:$N$41,3,0)+VLOOKUP($AC$2,职业被动!$B$6:$M$29,COLUMNS(职业被动!$B$6:L$29),0)*$AB23,0)</f>
        <v>6</v>
      </c>
      <c r="AL23" s="9">
        <f>ROUND(属性投放!M$4+装备属性!M$4*IF($AB23&lt;10,1,ROUNDDOWN($AB23,-1))+SUM(属性投放!N$37:N$45)*$AB23+VLOOKUP($AC$2,一级属性!$E$41:$P$64,COLUMNS(一级属性!$E$41:P$64),0)*($AB23+0.25*IF($AB23&lt;10,1,ROUNDDOWN($AB23,-1)))+VLOOKUP($AC$2,宝石属性!$B$43:$M$66,COLUMNS(宝石属性!$B$43:M$66),0)*10*VLOOKUP(ROUNDDOWN($AB23,-1),宝石属性!$B$25:$N$41,2,0)*VLOOKUP(ROUNDDOWN($AB23,-1),宝石属性!$B$25:$N$41,3,0)+VLOOKUP($AC$2,职业被动!$B$6:$M$29,COLUMNS(职业被动!$B$6:M$29),0)*$AB23,0)</f>
        <v>206</v>
      </c>
      <c r="AM23" s="48">
        <f>属性价值和能力评分!$F$9+ROUND(属性价值和能力评分!$F$38*10,0)*AB23+ROUND((SUM(装备属性!$W$9:$W$14)+属性价值和能力评分!$F$38*1.25+1.4+2.8)*IF(AB23&lt;10,1,ROUNDDOWN(AB23,-1)),0)+15*VLOOKUP(ROUNDDOWN(AB23,-1),宝石属性!$B$26:$D$41,2,0)*6*VLOOKUP(ROUNDDOWN(AB23,-1),宝石属性!$B$26:$D$41,3,0)+(属性价值和能力评分!$F$49*9+属性价值和能力评分!$F$50*2+属性价值和能力评分!$F$53*8/5)*AB23</f>
        <v>3923</v>
      </c>
      <c r="AO23" s="1">
        <v>20</v>
      </c>
      <c r="AP23" s="9">
        <f>ROUND(属性投放!D$4+装备属性!D$4*IF($AO23&lt;10,1,ROUNDDOWN($AO23,-1))+SUM(属性投放!E$37:E$45)*$AO23+VLOOKUP($AP$2,一级属性!$E$41:$P$64,COLUMNS(一级属性!$E$41:G$64),0)*($AO23+0.25*IF($AO23&lt;10,1,ROUNDDOWN($AO23,-1)))+VLOOKUP($AP$2,宝石属性!$B$43:$M$66,COLUMNS(宝石属性!$B$43:D$66),0)*10*VLOOKUP(ROUNDDOWN($AO23,-1),宝石属性!$B$25:$N$41,2,0)*VLOOKUP(ROUNDDOWN($AO23,-1),宝石属性!$B$25:$N$41,3,0)+VLOOKUP($AP$2,职业被动!$B$6:$M$29,COLUMNS(职业被动!$B$6:D$29),0)*$AO23,0)</f>
        <v>1328</v>
      </c>
      <c r="AQ23" s="9">
        <f>ROUND(属性投放!E$4+装备属性!E$4*IF($AO23&lt;10,1,ROUNDDOWN($AO23,-1))+SUM(属性投放!F$37:F$45)*$AO23+VLOOKUP($AP$2,一级属性!$E$41:$P$64,COLUMNS(一级属性!$E$41:H$64),0)*($AO23+0.25*IF($AO23&lt;10,1,ROUNDDOWN($AO23,-1)))+VLOOKUP($AP$2,宝石属性!$B$43:$M$66,COLUMNS(宝石属性!$B$43:E$66),0)*10*VLOOKUP(ROUNDDOWN($AO23,-1),宝石属性!$B$25:$N$41,2,0)*VLOOKUP(ROUNDDOWN($AO23,-1),宝石属性!$B$25:$N$41,3,0)+VLOOKUP($AP$2,职业被动!$B$6:$M$29,COLUMNS(职业被动!$B$6:E$29),0)*$AO23,0)</f>
        <v>1039</v>
      </c>
      <c r="AR23" s="9">
        <f>ROUND(属性投放!F$4+装备属性!F$4*IF($AO23&lt;10,1,ROUNDDOWN($AO23,-1))+SUM(属性投放!G$37:G$45)*$AO23+VLOOKUP($AP$2,一级属性!$E$41:$P$64,COLUMNS(一级属性!$E$41:I$64),0)*($AO23+0.25*IF($AO23&lt;10,1,ROUNDDOWN($AO23,-1)))+VLOOKUP($AP$2,宝石属性!$B$43:$M$66,COLUMNS(宝石属性!$B$43:F$66),0)*10*VLOOKUP(ROUNDDOWN($AO23,-1),宝石属性!$B$25:$N$41,2,0)*VLOOKUP(ROUNDDOWN($AO23,-1),宝石属性!$B$25:$N$41,3,0)+VLOOKUP($AP$2,职业被动!$B$6:$M$29,COLUMNS(职业被动!$B$6:F$29),0)*$AO23,0)</f>
        <v>304</v>
      </c>
      <c r="AS23" s="9">
        <f>ROUND(属性投放!G$4+装备属性!G$4*IF($AO23&lt;10,1,ROUNDDOWN($AO23,-1))+SUM(属性投放!H$37:H$45)*$AO23+VLOOKUP($AP$2,一级属性!$E$41:$P$64,COLUMNS(一级属性!$E$41:J$64),0)*($AO23+0.25*IF($AO23&lt;10,1,ROUNDDOWN($AO23,-1)))+VLOOKUP($AP$2,宝石属性!$B$43:$M$66,COLUMNS(宝石属性!$B$43:G$66),0)*10*VLOOKUP(ROUNDDOWN($AO23,-1),宝石属性!$B$25:$N$41,2,0)*VLOOKUP(ROUNDDOWN($AO23,-1),宝石属性!$B$25:$N$41,3,0)+VLOOKUP($AP$2,职业被动!$B$6:$M$29,COLUMNS(职业被动!$B$6:G$29),0)*$AO23,0)</f>
        <v>196</v>
      </c>
      <c r="AT23" s="9">
        <f>ROUND(属性投放!H$4+装备属性!H$4*IF($AO23&lt;10,1,ROUNDDOWN($AO23,-1))+SUM(属性投放!I$37:I$45)*$AO23+VLOOKUP($AP$2,一级属性!$E$41:$P$64,COLUMNS(一级属性!$E$41:K$64),0)*($AO23+0.25*IF($AO23&lt;10,1,ROUNDDOWN($AO23,-1)))+VLOOKUP($AP$2,宝石属性!$B$43:$M$66,COLUMNS(宝石属性!$B$43:H$66),0)*10*VLOOKUP(ROUNDDOWN($AO23,-1),宝石属性!$B$25:$N$41,2,0)*VLOOKUP(ROUNDDOWN($AO23,-1),宝石属性!$B$25:$N$41,3,0)+VLOOKUP($AP$2,职业被动!$B$6:$M$29,COLUMNS(职业被动!$B$6:H$29),0)*$AO23,0)</f>
        <v>277</v>
      </c>
      <c r="AU23" s="9">
        <f>ROUND(属性投放!I$4+装备属性!I$4*IF($AO23&lt;10,1,ROUNDDOWN($AO23,-1))+SUM(属性投放!J$37:J$45)*$AO23+VLOOKUP($AP$2,一级属性!$E$41:$P$64,COLUMNS(一级属性!$E$41:L$64),0)*($AO23+0.25*IF($AO23&lt;10,1,ROUNDDOWN($AO23,-1)))+VLOOKUP($AP$2,宝石属性!$B$43:$M$66,COLUMNS(宝石属性!$B$43:I$66),0)*10*VLOOKUP(ROUNDDOWN($AO23,-1),宝石属性!$B$25:$N$41,2,0)*VLOOKUP(ROUNDDOWN($AO23,-1),宝石属性!$B$25:$N$41,3,0)+VLOOKUP($AP$2,职业被动!$B$6:$M$29,COLUMNS(职业被动!$B$6:I$29),0)*$AO23,0)</f>
        <v>241</v>
      </c>
      <c r="AV23" s="9">
        <f>ROUND(属性投放!J$4+装备属性!J$4*IF($AO23&lt;10,1,ROUNDDOWN($AO23,-1))+SUM(属性投放!K$37:K$45)*$AO23+VLOOKUP($AP$2,一级属性!$E$41:$P$64,COLUMNS(一级属性!$E$41:M$64),0)*($AO23+0.25*IF($AO23&lt;10,1,ROUNDDOWN($AO23,-1)))+VLOOKUP($AP$2,宝石属性!$B$43:$M$66,COLUMNS(宝石属性!$B$43:J$66),0)*10*VLOOKUP(ROUNDDOWN($AO23,-1),宝石属性!$B$25:$N$41,2,0)*VLOOKUP(ROUNDDOWN($AO23,-1),宝石属性!$B$25:$N$41,3,0)+VLOOKUP($AP$2,职业被动!$B$6:$M$29,COLUMNS(职业被动!$B$6:J$29),0)*$AO23,0)</f>
        <v>161</v>
      </c>
      <c r="AW23" s="9">
        <f>ROUND(属性投放!K$4+装备属性!K$4*IF($AO23&lt;10,1,ROUNDDOWN($AO23,-1))+SUM(属性投放!L$37:L$45)*$AO23+VLOOKUP($AP$2,一级属性!$E$41:$P$64,COLUMNS(一级属性!$E$41:N$64),0)*($AO23+0.25*IF($AO23&lt;10,1,ROUNDDOWN($AO23,-1)))+VLOOKUP($AP$2,宝石属性!$B$43:$M$66,COLUMNS(宝石属性!$B$43:K$66),0)*10*VLOOKUP(ROUNDDOWN($AO23,-1),宝石属性!$B$25:$N$41,2,0)*VLOOKUP(ROUNDDOWN($AO23,-1),宝石属性!$B$25:$N$41,3,0)+VLOOKUP($AP$2,职业被动!$B$6:$M$29,COLUMNS(职业被动!$B$6:K$29),0)*$AO23,0)</f>
        <v>90</v>
      </c>
      <c r="AX23" s="9">
        <f>ROUND(属性投放!L$4+装备属性!L$4*IF($AO23&lt;10,1,ROUNDDOWN($AO23,-1))+SUM(属性投放!M$37:M$45)*$AO23+VLOOKUP($AP$2,一级属性!$E$41:$P$64,COLUMNS(一级属性!$E$41:O$64),0)*($AO23+0.25*IF($AO23&lt;10,1,ROUNDDOWN($AO23,-1)))+VLOOKUP($AP$2,宝石属性!$B$43:$M$66,COLUMNS(宝石属性!$B$43:L$66),0)*10*VLOOKUP(ROUNDDOWN($AO23,-1),宝石属性!$B$25:$N$41,2,0)*VLOOKUP(ROUNDDOWN($AO23,-1),宝石属性!$B$25:$N$41,3,0)+VLOOKUP($AP$2,职业被动!$B$6:$M$29,COLUMNS(职业被动!$B$6:L$29),0)*$AO23,0)</f>
        <v>206</v>
      </c>
      <c r="AY23" s="9">
        <f>ROUND(属性投放!M$4+装备属性!M$4*IF($AO23&lt;10,1,ROUNDDOWN($AO23,-1))+SUM(属性投放!N$37:N$45)*$AO23+VLOOKUP($AP$2,一级属性!$E$41:$P$64,COLUMNS(一级属性!$E$41:P$64),0)*($AO23+0.25*IF($AO23&lt;10,1,ROUNDDOWN($AO23,-1)))+VLOOKUP($AP$2,宝石属性!$B$43:$M$66,COLUMNS(宝石属性!$B$43:M$66),0)*10*VLOOKUP(ROUNDDOWN($AO23,-1),宝石属性!$B$25:$N$41,2,0)*VLOOKUP(ROUNDDOWN($AO23,-1),宝石属性!$B$25:$N$41,3,0)+VLOOKUP($AP$2,职业被动!$B$6:$M$29,COLUMNS(职业被动!$B$6:M$29),0)*$AO23,0)</f>
        <v>206</v>
      </c>
      <c r="AZ23" s="48">
        <f>属性价值和能力评分!$F$9+ROUND(属性价值和能力评分!$F$38*10,0)*AO23+ROUND((SUM(装备属性!$W$9:$W$14)+属性价值和能力评分!$F$38*1.25+1.4+2.8)*IF(AO23&lt;10,1,ROUNDDOWN(AO23,-1)),0)+15*VLOOKUP(ROUNDDOWN(AO23,-1),宝石属性!$B$26:$D$41,2,0)*6*VLOOKUP(ROUNDDOWN(AO23,-1),宝石属性!$B$26:$D$41,3,0)+(属性价值和能力评分!$F$49*9+属性价值和能力评分!$F$50*2+属性价值和能力评分!$F$53*8/5)*AO23</f>
        <v>3923</v>
      </c>
      <c r="BB23" s="1">
        <v>20</v>
      </c>
      <c r="BC23" s="9">
        <f>ROUND(属性投放!D$4+装备属性!D$4*IF($BB23&lt;10,1,ROUNDDOWN($BB23,-1))+SUM(属性投放!E$37:E$45)*$BB23+VLOOKUP($BC$2,一级属性!$E$41:$P$64,COLUMNS(一级属性!$E$41:G$64),0)*($BB23+0.25*IF($BB23&lt;10,1,ROUNDDOWN($BB23,-1)))+VLOOKUP($BC$2,宝石属性!$B$43:$M$66,COLUMNS(宝石属性!$B$43:D$66),0)*10*VLOOKUP(ROUNDDOWN($BB23,-1),宝石属性!$B$25:$N$41,2,0)*VLOOKUP(ROUNDDOWN($BB23,-1),宝石属性!$B$25:$N$41,3,0)+VLOOKUP($BC$2,职业被动!$B$6:$M$29,COLUMNS(职业被动!$B$6:D$29),0)*$BB23,0)</f>
        <v>1188</v>
      </c>
      <c r="BD23" s="9">
        <f>ROUND(属性投放!E$4+装备属性!E$4*IF($BB23&lt;10,1,ROUNDDOWN($BB23,-1))+SUM(属性投放!F$37:F$45)*$BB23+VLOOKUP($BC$2,一级属性!$E$41:$P$64,COLUMNS(一级属性!$E$41:H$64),0)*($BB23+0.25*IF($BB23&lt;10,1,ROUNDDOWN($BB23,-1)))+VLOOKUP($BC$2,宝石属性!$B$43:$M$66,COLUMNS(宝石属性!$B$43:E$66),0)*10*VLOOKUP(ROUNDDOWN($BB23,-1),宝石属性!$B$25:$N$41,2,0)*VLOOKUP(ROUNDDOWN($BB23,-1),宝石属性!$B$25:$N$41,3,0)+VLOOKUP($BC$2,职业被动!$B$6:$M$29,COLUMNS(职业被动!$B$6:E$29),0)*$BB23,0)</f>
        <v>1164</v>
      </c>
      <c r="BE23" s="9">
        <f>ROUND(属性投放!F$4+装备属性!F$4*IF($BB23&lt;10,1,ROUNDDOWN($BB23,-1))+SUM(属性投放!G$37:G$45)*$BB23+VLOOKUP($BC$2,一级属性!$E$41:$P$64,COLUMNS(一级属性!$E$41:I$64),0)*($BB23+0.25*IF($BB23&lt;10,1,ROUNDDOWN($BB23,-1)))+VLOOKUP($BC$2,宝石属性!$B$43:$M$66,COLUMNS(宝石属性!$B$43:F$66),0)*10*VLOOKUP(ROUNDDOWN($BB23,-1),宝石属性!$B$25:$N$41,2,0)*VLOOKUP(ROUNDDOWN($BB23,-1),宝石属性!$B$25:$N$41,3,0)+VLOOKUP($BC$2,职业被动!$B$6:$M$29,COLUMNS(职业被动!$B$6:F$29),0)*$BB23,0)</f>
        <v>304</v>
      </c>
      <c r="BF23" s="9">
        <f>ROUND(属性投放!G$4+装备属性!G$4*IF($BB23&lt;10,1,ROUNDDOWN($BB23,-1))+SUM(属性投放!H$37:H$45)*$BB23+VLOOKUP($BC$2,一级属性!$E$41:$P$64,COLUMNS(一级属性!$E$41:J$64),0)*($BB23+0.25*IF($BB23&lt;10,1,ROUNDDOWN($BB23,-1)))+VLOOKUP($BC$2,宝石属性!$B$43:$M$66,COLUMNS(宝石属性!$B$43:G$66),0)*10*VLOOKUP(ROUNDDOWN($BB23,-1),宝石属性!$B$25:$N$41,2,0)*VLOOKUP(ROUNDDOWN($BB23,-1),宝石属性!$B$25:$N$41,3,0)+VLOOKUP($BC$2,职业被动!$B$6:$M$29,COLUMNS(职业被动!$B$6:G$29),0)*$BB23,0)</f>
        <v>196</v>
      </c>
      <c r="BG23" s="9">
        <f>ROUND(属性投放!H$4+装备属性!H$4*IF($BB23&lt;10,1,ROUNDDOWN($BB23,-1))+SUM(属性投放!I$37:I$45)*$BB23+VLOOKUP($BC$2,一级属性!$E$41:$P$64,COLUMNS(一级属性!$E$41:K$64),0)*($BB23+0.25*IF($BB23&lt;10,1,ROUNDDOWN($BB23,-1)))+VLOOKUP($BC$2,宝石属性!$B$43:$M$66,COLUMNS(宝石属性!$B$43:H$66),0)*10*VLOOKUP(ROUNDDOWN($BB23,-1),宝石属性!$B$25:$N$41,2,0)*VLOOKUP(ROUNDDOWN($BB23,-1),宝石属性!$B$25:$N$41,3,0)+VLOOKUP($BC$2,职业被动!$B$6:$M$29,COLUMNS(职业被动!$B$6:H$29),0)*$BB23,0)</f>
        <v>342</v>
      </c>
      <c r="BH23" s="9">
        <f>ROUND(属性投放!I$4+装备属性!I$4*IF($BB23&lt;10,1,ROUNDDOWN($BB23,-1))+SUM(属性投放!J$37:J$45)*$BB23+VLOOKUP($BC$2,一级属性!$E$41:$P$64,COLUMNS(一级属性!$E$41:L$64),0)*($BB23+0.25*IF($BB23&lt;10,1,ROUNDDOWN($BB23,-1)))+VLOOKUP($BC$2,宝石属性!$B$43:$M$66,COLUMNS(宝石属性!$B$43:I$66),0)*10*VLOOKUP(ROUNDDOWN($BB23,-1),宝石属性!$B$25:$N$41,2,0)*VLOOKUP(ROUNDDOWN($BB23,-1),宝石属性!$B$25:$N$41,3,0)+VLOOKUP($BC$2,职业被动!$B$6:$M$29,COLUMNS(职业被动!$B$6:I$29),0)*$BB23,0)</f>
        <v>286</v>
      </c>
      <c r="BI23" s="9">
        <f>ROUND(属性投放!J$4+装备属性!J$4*IF($BB23&lt;10,1,ROUNDDOWN($BB23,-1))+SUM(属性投放!K$37:K$45)*$BB23+VLOOKUP($BC$2,一级属性!$E$41:$P$64,COLUMNS(一级属性!$E$41:M$64),0)*($BB23+0.25*IF($BB23&lt;10,1,ROUNDDOWN($BB23,-1)))+VLOOKUP($BC$2,宝石属性!$B$43:$M$66,COLUMNS(宝石属性!$B$43:J$66),0)*10*VLOOKUP(ROUNDDOWN($BB23,-1),宝石属性!$B$25:$N$41,2,0)*VLOOKUP(ROUNDDOWN($BB23,-1),宝石属性!$B$25:$N$41,3,0)+VLOOKUP($BC$2,职业被动!$B$6:$M$29,COLUMNS(职业被动!$B$6:J$29),0)*$BB23,0)</f>
        <v>123</v>
      </c>
      <c r="BJ23" s="9">
        <f>ROUND(属性投放!K$4+装备属性!K$4*IF($BB23&lt;10,1,ROUNDDOWN($BB23,-1))+SUM(属性投放!L$37:L$45)*$BB23+VLOOKUP($BC$2,一级属性!$E$41:$P$64,COLUMNS(一级属性!$E$41:N$64),0)*($BB23+0.25*IF($BB23&lt;10,1,ROUNDDOWN($BB23,-1)))+VLOOKUP($BC$2,宝石属性!$B$43:$M$66,COLUMNS(宝石属性!$B$43:K$66),0)*10*VLOOKUP(ROUNDDOWN($BB23,-1),宝石属性!$B$25:$N$41,2,0)*VLOOKUP(ROUNDDOWN($BB23,-1),宝石属性!$B$25:$N$41,3,0)+VLOOKUP($BC$2,职业被动!$B$6:$M$29,COLUMNS(职业被动!$B$6:K$29),0)*$BB23,0)</f>
        <v>90</v>
      </c>
      <c r="BK23" s="9">
        <f>ROUND(属性投放!L$4+装备属性!L$4*IF($BB23&lt;10,1,ROUNDDOWN($BB23,-1))+SUM(属性投放!M$37:M$45)*$BB23+VLOOKUP($BC$2,一级属性!$E$41:$P$64,COLUMNS(一级属性!$E$41:O$64),0)*($BB23+0.25*IF($BB23&lt;10,1,ROUNDDOWN($BB23,-1)))+VLOOKUP($BC$2,宝石属性!$B$43:$M$66,COLUMNS(宝石属性!$B$43:L$66),0)*10*VLOOKUP(ROUNDDOWN($BB23,-1),宝石属性!$B$25:$N$41,2,0)*VLOOKUP(ROUNDDOWN($BB23,-1),宝石属性!$B$25:$N$41,3,0)+VLOOKUP($BC$2,职业被动!$B$6:$M$29,COLUMNS(职业被动!$B$6:L$29),0)*$BB23,0)</f>
        <v>6</v>
      </c>
      <c r="BL23" s="9">
        <f>ROUND(属性投放!M$4+装备属性!M$4*IF($BB23&lt;10,1,ROUNDDOWN($BB23,-1))+SUM(属性投放!N$37:N$45)*$BB23+VLOOKUP($BC$2,一级属性!$E$41:$P$64,COLUMNS(一级属性!$E$41:P$64),0)*($BB23+0.25*IF($BB23&lt;10,1,ROUNDDOWN($BB23,-1)))+VLOOKUP($BC$2,宝石属性!$B$43:$M$66,COLUMNS(宝石属性!$B$43:M$66),0)*10*VLOOKUP(ROUNDDOWN($BB23,-1),宝石属性!$B$25:$N$41,2,0)*VLOOKUP(ROUNDDOWN($BB23,-1),宝石属性!$B$25:$N$41,3,0)+VLOOKUP($BC$2,职业被动!$B$6:$M$29,COLUMNS(职业被动!$B$6:M$29),0)*$BB23,0)</f>
        <v>206</v>
      </c>
      <c r="BM23" s="48">
        <f>属性价值和能力评分!$F$9+ROUND(属性价值和能力评分!$F$38*10,0)*BB23+ROUND((SUM(装备属性!$W$9:$W$14)+属性价值和能力评分!$F$38*1.25+1.4+2.8)*IF(BB23&lt;10,1,ROUNDDOWN(BB23,-1)),0)+15*VLOOKUP(ROUNDDOWN(BB23,-1),宝石属性!$B$26:$D$41,2,0)*6*VLOOKUP(ROUNDDOWN(BB23,-1),宝石属性!$B$26:$D$41,3,0)+(属性价值和能力评分!$F$49*9+属性价值和能力评分!$F$50*2+属性价值和能力评分!$F$53*8/5)*BB23</f>
        <v>3923</v>
      </c>
      <c r="BO23" s="1">
        <v>20</v>
      </c>
      <c r="BP23" s="9">
        <f>ROUND(属性投放!D$4+装备属性!D$4*IF($BO23&lt;10,1,ROUNDDOWN($BO23,-1))+SUM(属性投放!E$37:E$45)*$BO23+VLOOKUP($BP$2,一级属性!$E$41:$P$64,COLUMNS(一级属性!$E$41:G$64),0)*($BO23+0.25*IF($BO23&lt;10,1,ROUNDDOWN($BO23,-1)))+VLOOKUP($BP$2,宝石属性!$B$43:$M$66,COLUMNS(宝石属性!$B$43:D$66),0)*10*VLOOKUP(ROUNDDOWN($BO23,-1),宝石属性!$B$25:$N$41,2,0)*VLOOKUP(ROUNDDOWN($BO23,-1),宝石属性!$B$25:$N$41,3,0)+VLOOKUP($BP$2,职业被动!$B$6:$M$29,COLUMNS(职业被动!$B$6:D$29),0)*$BO23,0)</f>
        <v>1468</v>
      </c>
      <c r="BQ23" s="9">
        <f>ROUND(属性投放!E$4+装备属性!E$4*IF($BO23&lt;10,1,ROUNDDOWN($BO23,-1))+SUM(属性投放!F$37:F$45)*$BO23+VLOOKUP($BP$2,一级属性!$E$41:$P$64,COLUMNS(一级属性!$E$41:H$64),0)*($BO23+0.25*IF($BO23&lt;10,1,ROUNDDOWN($BO23,-1)))+VLOOKUP($BP$2,宝石属性!$B$43:$M$66,COLUMNS(宝石属性!$B$43:E$66),0)*10*VLOOKUP(ROUNDDOWN($BO23,-1),宝石属性!$B$25:$N$41,2,0)*VLOOKUP(ROUNDDOWN($BO23,-1),宝石属性!$B$25:$N$41,3,0)+VLOOKUP($BP$2,职业被动!$B$6:$M$29,COLUMNS(职业被动!$B$6:E$29),0)*$BO23,0)</f>
        <v>1039</v>
      </c>
      <c r="BR23" s="9">
        <f>ROUND(属性投放!F$4+装备属性!F$4*IF($BO23&lt;10,1,ROUNDDOWN($BO23,-1))+SUM(属性投放!G$37:G$45)*$BO23+VLOOKUP($BP$2,一级属性!$E$41:$P$64,COLUMNS(一级属性!$E$41:I$64),0)*($BO23+0.25*IF($BO23&lt;10,1,ROUNDDOWN($BO23,-1)))+VLOOKUP($BP$2,宝石属性!$B$43:$M$66,COLUMNS(宝石属性!$B$43:F$66),0)*10*VLOOKUP(ROUNDDOWN($BO23,-1),宝石属性!$B$25:$N$41,2,0)*VLOOKUP(ROUNDDOWN($BO23,-1),宝石属性!$B$25:$N$41,3,0)+VLOOKUP($BP$2,职业被动!$B$6:$M$29,COLUMNS(职业被动!$B$6:F$29),0)*$BO23,0)</f>
        <v>304</v>
      </c>
      <c r="BS23" s="9">
        <f>ROUND(属性投放!G$4+装备属性!G$4*IF($BO23&lt;10,1,ROUNDDOWN($BO23,-1))+SUM(属性投放!H$37:H$45)*$BO23+VLOOKUP($BP$2,一级属性!$E$41:$P$64,COLUMNS(一级属性!$E$41:J$64),0)*($BO23+0.25*IF($BO23&lt;10,1,ROUNDDOWN($BO23,-1)))+VLOOKUP($BP$2,宝石属性!$B$43:$M$66,COLUMNS(宝石属性!$B$43:G$66),0)*10*VLOOKUP(ROUNDDOWN($BO23,-1),宝石属性!$B$25:$N$41,2,0)*VLOOKUP(ROUNDDOWN($BO23,-1),宝石属性!$B$25:$N$41,3,0)+VLOOKUP($BP$2,职业被动!$B$6:$M$29,COLUMNS(职业被动!$B$6:G$29),0)*$BO23,0)</f>
        <v>196</v>
      </c>
      <c r="BT23" s="9">
        <f>ROUND(属性投放!H$4+装备属性!H$4*IF($BO23&lt;10,1,ROUNDDOWN($BO23,-1))+SUM(属性投放!I$37:I$45)*$BO23+VLOOKUP($BP$2,一级属性!$E$41:$P$64,COLUMNS(一级属性!$E$41:K$64),0)*($BO23+0.25*IF($BO23&lt;10,1,ROUNDDOWN($BO23,-1)))+VLOOKUP($BP$2,宝石属性!$B$43:$M$66,COLUMNS(宝石属性!$B$43:H$66),0)*10*VLOOKUP(ROUNDDOWN($BO23,-1),宝石属性!$B$25:$N$41,2,0)*VLOOKUP(ROUNDDOWN($BO23,-1),宝石属性!$B$25:$N$41,3,0)+VLOOKUP($BP$2,职业被动!$B$6:$M$29,COLUMNS(职业被动!$B$6:H$29),0)*$BO23,0)</f>
        <v>297</v>
      </c>
      <c r="BU23" s="9">
        <f>ROUND(属性投放!I$4+装备属性!I$4*IF($BO23&lt;10,1,ROUNDDOWN($BO23,-1))+SUM(属性投放!J$37:J$45)*$BO23+VLOOKUP($BP$2,一级属性!$E$41:$P$64,COLUMNS(一级属性!$E$41:L$64),0)*($BO23+0.25*IF($BO23&lt;10,1,ROUNDDOWN($BO23,-1)))+VLOOKUP($BP$2,宝石属性!$B$43:$M$66,COLUMNS(宝石属性!$B$43:I$66),0)*10*VLOOKUP(ROUNDDOWN($BO23,-1),宝石属性!$B$25:$N$41,2,0)*VLOOKUP(ROUNDDOWN($BO23,-1),宝石属性!$B$25:$N$41,3,0)+VLOOKUP($BP$2,职业被动!$B$6:$M$29,COLUMNS(职业被动!$B$6:I$29),0)*$BO23,0)</f>
        <v>241</v>
      </c>
      <c r="BV23" s="9">
        <f>ROUND(属性投放!J$4+装备属性!J$4*IF($BO23&lt;10,1,ROUNDDOWN($BO23,-1))+SUM(属性投放!K$37:K$45)*$BO23+VLOOKUP($BP$2,一级属性!$E$41:$P$64,COLUMNS(一级属性!$E$41:M$64),0)*($BO23+0.25*IF($BO23&lt;10,1,ROUNDDOWN($BO23,-1)))+VLOOKUP($BP$2,宝石属性!$B$43:$M$66,COLUMNS(宝石属性!$B$43:J$66),0)*10*VLOOKUP(ROUNDDOWN($BO23,-1),宝石属性!$B$25:$N$41,2,0)*VLOOKUP(ROUNDDOWN($BO23,-1),宝石属性!$B$25:$N$41,3,0)+VLOOKUP($BP$2,职业被动!$B$6:$M$29,COLUMNS(职业被动!$B$6:J$29),0)*$BO23,0)</f>
        <v>161</v>
      </c>
      <c r="BW23" s="9">
        <f>ROUND(属性投放!K$4+装备属性!K$4*IF($BO23&lt;10,1,ROUNDDOWN($BO23,-1))+SUM(属性投放!L$37:L$45)*$BO23+VLOOKUP($BP$2,一级属性!$E$41:$P$64,COLUMNS(一级属性!$E$41:N$64),0)*($BO23+0.25*IF($BO23&lt;10,1,ROUNDDOWN($BO23,-1)))+VLOOKUP($BP$2,宝石属性!$B$43:$M$66,COLUMNS(宝石属性!$B$43:K$66),0)*10*VLOOKUP(ROUNDDOWN($BO23,-1),宝石属性!$B$25:$N$41,2,0)*VLOOKUP(ROUNDDOWN($BO23,-1),宝石属性!$B$25:$N$41,3,0)+VLOOKUP($BP$2,职业被动!$B$6:$M$29,COLUMNS(职业被动!$B$6:K$29),0)*$BO23,0)</f>
        <v>90</v>
      </c>
      <c r="BX23" s="9">
        <f>ROUND(属性投放!L$4+装备属性!L$4*IF($BO23&lt;10,1,ROUNDDOWN($BO23,-1))+SUM(属性投放!M$37:M$45)*$BO23+VLOOKUP($BP$2,一级属性!$E$41:$P$64,COLUMNS(一级属性!$E$41:O$64),0)*($BO23+0.25*IF($BO23&lt;10,1,ROUNDDOWN($BO23,-1)))+VLOOKUP($BP$2,宝石属性!$B$43:$M$66,COLUMNS(宝石属性!$B$43:L$66),0)*10*VLOOKUP(ROUNDDOWN($BO23,-1),宝石属性!$B$25:$N$41,2,0)*VLOOKUP(ROUNDDOWN($BO23,-1),宝石属性!$B$25:$N$41,3,0)+VLOOKUP($BP$2,职业被动!$B$6:$M$29,COLUMNS(职业被动!$B$6:L$29),0)*$BO23,0)</f>
        <v>6</v>
      </c>
      <c r="BY23" s="9">
        <f>ROUND(属性投放!M$4+装备属性!M$4*IF($BO23&lt;10,1,ROUNDDOWN($BO23,-1))+SUM(属性投放!N$37:N$45)*$BO23+VLOOKUP($BP$2,一级属性!$E$41:$P$64,COLUMNS(一级属性!$E$41:P$64),0)*($BO23+0.25*IF($BO23&lt;10,1,ROUNDDOWN($BO23,-1)))+VLOOKUP($BP$2,宝石属性!$B$43:$M$66,COLUMNS(宝石属性!$B$43:M$66),0)*10*VLOOKUP(ROUNDDOWN($BO23,-1),宝石属性!$B$25:$N$41,2,0)*VLOOKUP(ROUNDDOWN($BO23,-1),宝石属性!$B$25:$N$41,3,0)+VLOOKUP($BP$2,职业被动!$B$6:$M$29,COLUMNS(职业被动!$B$6:M$29),0)*$BO23,0)</f>
        <v>206</v>
      </c>
      <c r="BZ23" s="48">
        <f>属性价值和能力评分!$F$9+ROUND(属性价值和能力评分!$F$38*10,0)*BO23+ROUND((SUM(装备属性!$W$9:$W$14)+属性价值和能力评分!$F$38*1.25+1.4+2.8)*IF(BO23&lt;10,1,ROUNDDOWN(BO23,-1)),0)+15*VLOOKUP(ROUNDDOWN(BO23,-1),宝石属性!$B$26:$D$41,2,0)*6*VLOOKUP(ROUNDDOWN(BO23,-1),宝石属性!$B$26:$D$41,3,0)+(属性价值和能力评分!$F$49*9+属性价值和能力评分!$F$50*2+属性价值和能力评分!$F$53*8/5)*BO23</f>
        <v>3923</v>
      </c>
      <c r="CB23" s="1">
        <v>20</v>
      </c>
      <c r="CC23" s="9">
        <f>ROUND(属性投放!D$4+装备属性!D$4*IF($CB23&lt;10,1,ROUNDDOWN($CB23,-1))+SUM(属性投放!E$37:E$45)*$CB23+VLOOKUP($CC$2,一级属性!$E$41:$P$64,COLUMNS(一级属性!$E$41:G$64),0)*($CB23+0.25*IF($CB23&lt;10,1,ROUNDDOWN($CB23,-1)))+VLOOKUP($CC$2,宝石属性!$B$43:$M$66,COLUMNS(宝石属性!$B$43:D$66),0)*10*VLOOKUP(ROUNDDOWN($CB23,-1),宝石属性!$B$25:$N$41,2,0)*VLOOKUP(ROUNDDOWN($CB23,-1),宝石属性!$B$25:$N$41,3,0)+VLOOKUP($CC$2,职业被动!$B$6:$M$29,COLUMNS(职业被动!$B$6:D$29),0)*$CB23,0)</f>
        <v>988</v>
      </c>
      <c r="CD23" s="9">
        <f>ROUND(属性投放!E$4+装备属性!E$4*IF($CB23&lt;10,1,ROUNDDOWN($CB23,-1))+SUM(属性投放!F$37:F$45)*$CB23+VLOOKUP($CC$2,一级属性!$E$41:$P$64,COLUMNS(一级属性!$E$41:H$64),0)*($CB23+0.25*IF($CB23&lt;10,1,ROUNDDOWN($CB23,-1)))+VLOOKUP($CC$2,宝石属性!$B$43:$M$66,COLUMNS(宝石属性!$B$43:E$66),0)*10*VLOOKUP(ROUNDDOWN($CB23,-1),宝石属性!$B$25:$N$41,2,0)*VLOOKUP(ROUNDDOWN($CB23,-1),宝石属性!$B$25:$N$41,3,0)+VLOOKUP($CC$2,职业被动!$B$6:$M$29,COLUMNS(职业被动!$B$6:E$29),0)*$CB23,0)</f>
        <v>664</v>
      </c>
      <c r="CE23" s="9">
        <f>ROUND(属性投放!F$4+装备属性!F$4*IF($CB23&lt;10,1,ROUNDDOWN($CB23,-1))+SUM(属性投放!G$37:G$45)*$CB23+VLOOKUP($CC$2,一级属性!$E$41:$P$64,COLUMNS(一级属性!$E$41:I$64),0)*($CB23+0.25*IF($CB23&lt;10,1,ROUNDDOWN($CB23,-1)))+VLOOKUP($CC$2,宝石属性!$B$43:$M$66,COLUMNS(宝石属性!$B$43:F$66),0)*10*VLOOKUP(ROUNDDOWN($CB23,-1),宝石属性!$B$25:$N$41,2,0)*VLOOKUP(ROUNDDOWN($CB23,-1),宝石属性!$B$25:$N$41,3,0)+VLOOKUP($CC$2,职业被动!$B$6:$M$29,COLUMNS(职业被动!$B$6:F$29),0)*$CB23,0)</f>
        <v>479</v>
      </c>
      <c r="CF23" s="9">
        <f>ROUND(属性投放!G$4+装备属性!G$4*IF($CB23&lt;10,1,ROUNDDOWN($CB23,-1))+SUM(属性投放!H$37:H$45)*$CB23+VLOOKUP($CC$2,一级属性!$E$41:$P$64,COLUMNS(一级属性!$E$41:J$64),0)*($CB23+0.25*IF($CB23&lt;10,1,ROUNDDOWN($CB23,-1)))+VLOOKUP($CC$2,宝石属性!$B$43:$M$66,COLUMNS(宝石属性!$B$43:G$66),0)*10*VLOOKUP(ROUNDDOWN($CB23,-1),宝石属性!$B$25:$N$41,2,0)*VLOOKUP(ROUNDDOWN($CB23,-1),宝石属性!$B$25:$N$41,3,0)+VLOOKUP($CC$2,职业被动!$B$6:$M$29,COLUMNS(职业被动!$B$6:G$29),0)*$CB23,0)</f>
        <v>216</v>
      </c>
      <c r="CG23" s="9">
        <f>ROUND(属性投放!H$4+装备属性!H$4*IF($CB23&lt;10,1,ROUNDDOWN($CB23,-1))+SUM(属性投放!I$37:I$45)*$CB23+VLOOKUP($CC$2,一级属性!$E$41:$P$64,COLUMNS(一级属性!$E$41:K$64),0)*($CB23+0.25*IF($CB23&lt;10,1,ROUNDDOWN($CB23,-1)))+VLOOKUP($CC$2,宝石属性!$B$43:$M$66,COLUMNS(宝石属性!$B$43:H$66),0)*10*VLOOKUP(ROUNDDOWN($CB23,-1),宝石属性!$B$25:$N$41,2,0)*VLOOKUP(ROUNDDOWN($CB23,-1),宝石属性!$B$25:$N$41,3,0)+VLOOKUP($CC$2,职业被动!$B$6:$M$29,COLUMNS(职业被动!$B$6:H$29),0)*$CB23,0)</f>
        <v>202</v>
      </c>
      <c r="CH23" s="9">
        <f>ROUND(属性投放!I$4+装备属性!I$4*IF($CB23&lt;10,1,ROUNDDOWN($CB23,-1))+SUM(属性投放!J$37:J$45)*$CB23+VLOOKUP($CC$2,一级属性!$E$41:$P$64,COLUMNS(一级属性!$E$41:L$64),0)*($CB23+0.25*IF($CB23&lt;10,1,ROUNDDOWN($CB23,-1)))+VLOOKUP($CC$2,宝石属性!$B$43:$M$66,COLUMNS(宝石属性!$B$43:I$66),0)*10*VLOOKUP(ROUNDDOWN($CB23,-1),宝石属性!$B$25:$N$41,2,0)*VLOOKUP(ROUNDDOWN($CB23,-1),宝石属性!$B$25:$N$41,3,0)+VLOOKUP($CC$2,职业被动!$B$6:$M$29,COLUMNS(职业被动!$B$6:I$29),0)*$CB23,0)</f>
        <v>231</v>
      </c>
      <c r="CI23" s="9">
        <f>ROUND(属性投放!J$4+装备属性!J$4*IF($CB23&lt;10,1,ROUNDDOWN($CB23,-1))+SUM(属性投放!K$37:K$45)*$CB23+VLOOKUP($CC$2,一级属性!$E$41:$P$64,COLUMNS(一级属性!$E$41:M$64),0)*($CB23+0.25*IF($CB23&lt;10,1,ROUNDDOWN($CB23,-1)))+VLOOKUP($CC$2,宝石属性!$B$43:$M$66,COLUMNS(宝石属性!$B$43:J$66),0)*10*VLOOKUP(ROUNDDOWN($CB23,-1),宝石属性!$B$25:$N$41,2,0)*VLOOKUP(ROUNDDOWN($CB23,-1),宝石属性!$B$25:$N$41,3,0)+VLOOKUP($CC$2,职业被动!$B$6:$M$29,COLUMNS(职业被动!$B$6:J$29),0)*$CB23,0)</f>
        <v>143</v>
      </c>
      <c r="CJ23" s="9">
        <f>ROUND(属性投放!K$4+装备属性!K$4*IF($CB23&lt;10,1,ROUNDDOWN($CB23,-1))+SUM(属性投放!L$37:L$45)*$CB23+VLOOKUP($CC$2,一级属性!$E$41:$P$64,COLUMNS(一级属性!$E$41:N$64),0)*($CB23+0.25*IF($CB23&lt;10,1,ROUNDDOWN($CB23,-1)))+VLOOKUP($CC$2,宝石属性!$B$43:$M$66,COLUMNS(宝石属性!$B$43:K$66),0)*10*VLOOKUP(ROUNDDOWN($CB23,-1),宝石属性!$B$25:$N$41,2,0)*VLOOKUP(ROUNDDOWN($CB23,-1),宝石属性!$B$25:$N$41,3,0)+VLOOKUP($CC$2,职业被动!$B$6:$M$29,COLUMNS(职业被动!$B$6:K$29),0)*$CB23,0)</f>
        <v>90</v>
      </c>
      <c r="CK23" s="9">
        <f>ROUND(属性投放!L$4+装备属性!L$4*IF($CB23&lt;10,1,ROUNDDOWN($CB23,-1))+SUM(属性投放!M$37:M$45)*$CB23+VLOOKUP($CC$2,一级属性!$E$41:$P$64,COLUMNS(一级属性!$E$41:O$64),0)*($CB23+0.25*IF($CB23&lt;10,1,ROUNDDOWN($CB23,-1)))+VLOOKUP($CC$2,宝石属性!$B$43:$M$66,COLUMNS(宝石属性!$B$43:L$66),0)*10*VLOOKUP(ROUNDDOWN($CB23,-1),宝石属性!$B$25:$N$41,2,0)*VLOOKUP(ROUNDDOWN($CB23,-1),宝石属性!$B$25:$N$41,3,0)+VLOOKUP($CC$2,职业被动!$B$6:$M$29,COLUMNS(职业被动!$B$6:L$29),0)*$CB23,0)</f>
        <v>6</v>
      </c>
      <c r="CL23" s="9">
        <f>ROUND(属性投放!M$4+装备属性!M$4*IF($CB23&lt;10,1,ROUNDDOWN($CB23,-1))+SUM(属性投放!N$37:N$45)*$CB23+VLOOKUP($CC$2,一级属性!$E$41:$P$64,COLUMNS(一级属性!$E$41:P$64),0)*($CB23+0.25*IF($CB23&lt;10,1,ROUNDDOWN($CB23,-1)))+VLOOKUP($CC$2,宝石属性!$B$43:$M$66,COLUMNS(宝石属性!$B$43:M$66),0)*10*VLOOKUP(ROUNDDOWN($CB23,-1),宝石属性!$B$25:$N$41,2,0)*VLOOKUP(ROUNDDOWN($CB23,-1),宝石属性!$B$25:$N$41,3,0)+VLOOKUP($CC$2,职业被动!$B$6:$M$29,COLUMNS(职业被动!$B$6:M$29),0)*$CB23,0)</f>
        <v>206</v>
      </c>
      <c r="CM23" s="48">
        <f>属性价值和能力评分!$F$9+ROUND(属性价值和能力评分!$F$38*10,0)*CB23+ROUND((SUM(装备属性!$W$9:$W$14)+属性价值和能力评分!$F$38*1.25+1.4+2.8)*IF(CB23&lt;10,1,ROUNDDOWN(CB23,-1)),0)+15*VLOOKUP(ROUNDDOWN(CB23,-1),宝石属性!$B$26:$D$41,2,0)*6*VLOOKUP(ROUNDDOWN(CB23,-1),宝石属性!$B$26:$D$41,3,0)+(属性价值和能力评分!$F$49*9+属性价值和能力评分!$F$50*2+属性价值和能力评分!$F$53*8/5)*CB23</f>
        <v>3923</v>
      </c>
      <c r="CO23" s="1">
        <v>20</v>
      </c>
      <c r="CP23" s="9">
        <f>ROUND(属性投放!D$4+装备属性!D$4*IF($CO23&lt;10,1,ROUNDDOWN($CO23,-1))+SUM(属性投放!E$37:E$45)*$CO23+VLOOKUP($CP$2,一级属性!$E$41:$P$64,COLUMNS(一级属性!$E$41:G$64),0)*($CO23+0.25*IF($CO23&lt;10,1,ROUNDDOWN($CO23,-1)))+VLOOKUP($CP$2,宝石属性!$B$43:$M$66,COLUMNS(宝石属性!$B$43:D$66),0)*10*VLOOKUP(ROUNDDOWN($CO23,-1),宝石属性!$B$25:$N$41,2,0)*VLOOKUP(ROUNDDOWN($CO23,-1),宝石属性!$B$25:$N$41,3,0)+VLOOKUP($CP$2,职业被动!$B$6:$M$29,COLUMNS(职业被动!$B$6:D$29),0)*$CO23,0)</f>
        <v>988</v>
      </c>
      <c r="CQ23" s="9">
        <f>ROUND(属性投放!E$4+装备属性!E$4*IF($CO23&lt;10,1,ROUNDDOWN($CO23,-1))+SUM(属性投放!F$37:F$45)*$CO23+VLOOKUP($CP$2,一级属性!$E$41:$P$64,COLUMNS(一级属性!$E$41:H$64),0)*($CO23+0.25*IF($CO23&lt;10,1,ROUNDDOWN($CO23,-1)))+VLOOKUP($CP$2,宝石属性!$B$43:$M$66,COLUMNS(宝石属性!$B$43:E$66),0)*10*VLOOKUP(ROUNDDOWN($CO23,-1),宝石属性!$B$25:$N$41,2,0)*VLOOKUP(ROUNDDOWN($CO23,-1),宝石属性!$B$25:$N$41,3,0)+VLOOKUP($CP$2,职业被动!$B$6:$M$29,COLUMNS(职业被动!$B$6:E$29),0)*$CO23,0)</f>
        <v>1289</v>
      </c>
      <c r="CR23" s="9">
        <f>ROUND(属性投放!F$4+装备属性!F$4*IF($CO23&lt;10,1,ROUNDDOWN($CO23,-1))+SUM(属性投放!G$37:G$45)*$CO23+VLOOKUP($CP$2,一级属性!$E$41:$P$64,COLUMNS(一级属性!$E$41:I$64),0)*($CO23+0.25*IF($CO23&lt;10,1,ROUNDDOWN($CO23,-1)))+VLOOKUP($CP$2,宝石属性!$B$43:$M$66,COLUMNS(宝石属性!$B$43:F$66),0)*10*VLOOKUP(ROUNDDOWN($CO23,-1),宝石属性!$B$25:$N$41,2,0)*VLOOKUP(ROUNDDOWN($CO23,-1),宝石属性!$B$25:$N$41,3,0)+VLOOKUP($CP$2,职业被动!$B$6:$M$29,COLUMNS(职业被动!$B$6:F$29),0)*$CO23,0)</f>
        <v>304</v>
      </c>
      <c r="CS23" s="9">
        <f>ROUND(属性投放!G$4+装备属性!G$4*IF($CO23&lt;10,1,ROUNDDOWN($CO23,-1))+SUM(属性投放!H$37:H$45)*$CO23+VLOOKUP($CP$2,一级属性!$E$41:$P$64,COLUMNS(一级属性!$E$41:J$64),0)*($CO23+0.25*IF($CO23&lt;10,1,ROUNDDOWN($CO23,-1)))+VLOOKUP($CP$2,宝石属性!$B$43:$M$66,COLUMNS(宝石属性!$B$43:G$66),0)*10*VLOOKUP(ROUNDDOWN($CO23,-1),宝石属性!$B$25:$N$41,2,0)*VLOOKUP(ROUNDDOWN($CO23,-1),宝石属性!$B$25:$N$41,3,0)+VLOOKUP($CP$2,职业被动!$B$6:$M$29,COLUMNS(职业被动!$B$6:G$29),0)*$CO23,0)</f>
        <v>196</v>
      </c>
      <c r="CT23" s="9">
        <f>ROUND(属性投放!H$4+装备属性!H$4*IF($CO23&lt;10,1,ROUNDDOWN($CO23,-1))+SUM(属性投放!I$37:I$45)*$CO23+VLOOKUP($CP$2,一级属性!$E$41:$P$64,COLUMNS(一级属性!$E$41:K$64),0)*($CO23+0.25*IF($CO23&lt;10,1,ROUNDDOWN($CO23,-1)))+VLOOKUP($CP$2,宝石属性!$B$43:$M$66,COLUMNS(宝石属性!$B$43:H$66),0)*10*VLOOKUP(ROUNDDOWN($CO23,-1),宝石属性!$B$25:$N$41,2,0)*VLOOKUP(ROUNDDOWN($CO23,-1),宝石属性!$B$25:$N$41,3,0)+VLOOKUP($CP$2,职业被动!$B$6:$M$29,COLUMNS(职业被动!$B$6:H$29),0)*$CO23,0)</f>
        <v>367</v>
      </c>
      <c r="CU23" s="9">
        <f>ROUND(属性投放!I$4+装备属性!I$4*IF($CO23&lt;10,1,ROUNDDOWN($CO23,-1))+SUM(属性投放!J$37:J$45)*$CO23+VLOOKUP($CP$2,一级属性!$E$41:$P$64,COLUMNS(一级属性!$E$41:L$64),0)*($CO23+0.25*IF($CO23&lt;10,1,ROUNDDOWN($CO23,-1)))+VLOOKUP($CP$2,宝石属性!$B$43:$M$66,COLUMNS(宝石属性!$B$43:I$66),0)*10*VLOOKUP(ROUNDDOWN($CO23,-1),宝石属性!$B$25:$N$41,2,0)*VLOOKUP(ROUNDDOWN($CO23,-1),宝石属性!$B$25:$N$41,3,0)+VLOOKUP($CP$2,职业被动!$B$6:$M$29,COLUMNS(职业被动!$B$6:I$29),0)*$CO23,0)</f>
        <v>301</v>
      </c>
      <c r="CV23" s="9">
        <f>ROUND(属性投放!J$4+装备属性!J$4*IF($CO23&lt;10,1,ROUNDDOWN($CO23,-1))+SUM(属性投放!K$37:K$45)*$CO23+VLOOKUP($CP$2,一级属性!$E$41:$P$64,COLUMNS(一级属性!$E$41:M$64),0)*($CO23+0.25*IF($CO23&lt;10,1,ROUNDDOWN($CO23,-1)))+VLOOKUP($CP$2,宝石属性!$B$43:$M$66,COLUMNS(宝石属性!$B$43:J$66),0)*10*VLOOKUP(ROUNDDOWN($CO23,-1),宝石属性!$B$25:$N$41,2,0)*VLOOKUP(ROUNDDOWN($CO23,-1),宝石属性!$B$25:$N$41,3,0)+VLOOKUP($CP$2,职业被动!$B$6:$M$29,COLUMNS(职业被动!$B$6:J$29),0)*$CO23,0)</f>
        <v>118</v>
      </c>
      <c r="CW23" s="9">
        <f>ROUND(属性投放!K$4+装备属性!K$4*IF($CO23&lt;10,1,ROUNDDOWN($CO23,-1))+SUM(属性投放!L$37:L$45)*$CO23+VLOOKUP($CP$2,一级属性!$E$41:$P$64,COLUMNS(一级属性!$E$41:N$64),0)*($CO23+0.25*IF($CO23&lt;10,1,ROUNDDOWN($CO23,-1)))+VLOOKUP($CP$2,宝石属性!$B$43:$M$66,COLUMNS(宝石属性!$B$43:K$66),0)*10*VLOOKUP(ROUNDDOWN($CO23,-1),宝石属性!$B$25:$N$41,2,0)*VLOOKUP(ROUNDDOWN($CO23,-1),宝石属性!$B$25:$N$41,3,0)+VLOOKUP($CP$2,职业被动!$B$6:$M$29,COLUMNS(职业被动!$B$6:K$29),0)*$CO23,0)</f>
        <v>90</v>
      </c>
      <c r="CX23" s="9">
        <f>ROUND(属性投放!L$4+装备属性!L$4*IF($CO23&lt;10,1,ROUNDDOWN($CO23,-1))+SUM(属性投放!M$37:M$45)*$CO23+VLOOKUP($CP$2,一级属性!$E$41:$P$64,COLUMNS(一级属性!$E$41:O$64),0)*($CO23+0.25*IF($CO23&lt;10,1,ROUNDDOWN($CO23,-1)))+VLOOKUP($CP$2,宝石属性!$B$43:$M$66,COLUMNS(宝石属性!$B$43:L$66),0)*10*VLOOKUP(ROUNDDOWN($CO23,-1),宝石属性!$B$25:$N$41,2,0)*VLOOKUP(ROUNDDOWN($CO23,-1),宝石属性!$B$25:$N$41,3,0)+VLOOKUP($CP$2,职业被动!$B$6:$M$29,COLUMNS(职业被动!$B$6:L$29),0)*$CO23,0)</f>
        <v>6</v>
      </c>
      <c r="CY23" s="9">
        <f>ROUND(属性投放!M$4+装备属性!M$4*IF($CO23&lt;10,1,ROUNDDOWN($CO23,-1))+SUM(属性投放!N$37:N$45)*$CO23+VLOOKUP($CP$2,一级属性!$E$41:$P$64,COLUMNS(一级属性!$E$41:P$64),0)*($CO23+0.25*IF($CO23&lt;10,1,ROUNDDOWN($CO23,-1)))+VLOOKUP($CP$2,宝石属性!$B$43:$M$66,COLUMNS(宝石属性!$B$43:M$66),0)*10*VLOOKUP(ROUNDDOWN($CO23,-1),宝石属性!$B$25:$N$41,2,0)*VLOOKUP(ROUNDDOWN($CO23,-1),宝石属性!$B$25:$N$41,3,0)+VLOOKUP($CP$2,职业被动!$B$6:$M$29,COLUMNS(职业被动!$B$6:M$29),0)*$CO23,0)</f>
        <v>206</v>
      </c>
      <c r="CZ23" s="48">
        <f>属性价值和能力评分!$F$9+ROUND(属性价值和能力评分!$F$38*10,0)*CO23+ROUND((SUM(装备属性!$W$9:$W$14)+属性价值和能力评分!$F$38*1.25+1.4+2.8)*IF(CO23&lt;10,1,ROUNDDOWN(CO23,-1)),0)+15*VLOOKUP(ROUNDDOWN(CO23,-1),宝石属性!$B$26:$D$41,2,0)*6*VLOOKUP(ROUNDDOWN(CO23,-1),宝石属性!$B$26:$D$41,3,0)+(属性价值和能力评分!$F$49*9+属性价值和能力评分!$F$50*2+属性价值和能力评分!$F$53*8/5)*CO23</f>
        <v>3923</v>
      </c>
      <c r="DB23" s="1">
        <v>20</v>
      </c>
      <c r="DC23" s="9">
        <f>ROUND(属性投放!D$4+装备属性!D$4*IF($DB23&lt;10,1,ROUNDDOWN($DB23,-1))+SUM(属性投放!E$37:E$45)*$DB23+VLOOKUP($DC$2,一级属性!$E$41:$P$64,COLUMNS(一级属性!$E$41:G$64),0)*($DB23+0.25*IF($DB23&lt;10,1,ROUNDDOWN($DB23,-1)))+VLOOKUP($DC$2,宝石属性!$B$43:$M$66,COLUMNS(宝石属性!$B$43:D$66),0)*10*VLOOKUP(ROUNDDOWN($DB23,-1),宝石属性!$B$25:$N$41,2,0)*VLOOKUP(ROUNDDOWN($DB23,-1),宝石属性!$B$25:$N$41,3,0)+VLOOKUP($DC$2,职业被动!$B$6:$M$29,COLUMNS(职业被动!$B$6:D$29),0)*$DB23,0)</f>
        <v>1128</v>
      </c>
      <c r="DD23" s="9">
        <f>ROUND(属性投放!E$4+装备属性!E$4*IF($DB23&lt;10,1,ROUNDDOWN($DB23,-1))+SUM(属性投放!F$37:F$45)*$DB23+VLOOKUP($DC$2,一级属性!$E$41:$P$64,COLUMNS(一级属性!$E$41:H$64),0)*($DB23+0.25*IF($DB23&lt;10,1,ROUNDDOWN($DB23,-1)))+VLOOKUP($DC$2,宝石属性!$B$43:$M$66,COLUMNS(宝石属性!$B$43:E$66),0)*10*VLOOKUP(ROUNDDOWN($DB23,-1),宝石属性!$B$25:$N$41,2,0)*VLOOKUP(ROUNDDOWN($DB23,-1),宝石属性!$B$25:$N$41,3,0)+VLOOKUP($DC$2,职业被动!$B$6:$M$29,COLUMNS(职业被动!$B$6:E$29),0)*$DB23,0)</f>
        <v>664</v>
      </c>
      <c r="DE23" s="9">
        <f>ROUND(属性投放!F$4+装备属性!F$4*IF($DB23&lt;10,1,ROUNDDOWN($DB23,-1))+SUM(属性投放!G$37:G$45)*$DB23+VLOOKUP($DC$2,一级属性!$E$41:$P$64,COLUMNS(一级属性!$E$41:I$64),0)*($DB23+0.25*IF($DB23&lt;10,1,ROUNDDOWN($DB23,-1)))+VLOOKUP($DC$2,宝石属性!$B$43:$M$66,COLUMNS(宝石属性!$B$43:F$66),0)*10*VLOOKUP(ROUNDDOWN($DB23,-1),宝石属性!$B$25:$N$41,2,0)*VLOOKUP(ROUNDDOWN($DB23,-1),宝石属性!$B$25:$N$41,3,0)+VLOOKUP($DC$2,职业被动!$B$6:$M$29,COLUMNS(职业被动!$B$6:F$29),0)*$DB23,0)</f>
        <v>304</v>
      </c>
      <c r="DF23" s="9">
        <f>ROUND(属性投放!G$4+装备属性!G$4*IF($DB23&lt;10,1,ROUNDDOWN($DB23,-1))+SUM(属性投放!H$37:H$45)*$DB23+VLOOKUP($DC$2,一级属性!$E$41:$P$64,COLUMNS(一级属性!$E$41:J$64),0)*($DB23+0.25*IF($DB23&lt;10,1,ROUNDDOWN($DB23,-1)))+VLOOKUP($DC$2,宝石属性!$B$43:$M$66,COLUMNS(宝石属性!$B$43:G$66),0)*10*VLOOKUP(ROUNDDOWN($DB23,-1),宝石属性!$B$25:$N$41,2,0)*VLOOKUP(ROUNDDOWN($DB23,-1),宝石属性!$B$25:$N$41,3,0)+VLOOKUP($DC$2,职业被动!$B$6:$M$29,COLUMNS(职业被动!$B$6:G$29),0)*$DB23,0)</f>
        <v>511</v>
      </c>
      <c r="DG23" s="9">
        <f>ROUND(属性投放!H$4+装备属性!H$4*IF($DB23&lt;10,1,ROUNDDOWN($DB23,-1))+SUM(属性投放!I$37:I$45)*$DB23+VLOOKUP($DC$2,一级属性!$E$41:$P$64,COLUMNS(一级属性!$E$41:K$64),0)*($DB23+0.25*IF($DB23&lt;10,1,ROUNDDOWN($DB23,-1)))+VLOOKUP($DC$2,宝石属性!$B$43:$M$66,COLUMNS(宝石属性!$B$43:H$66),0)*10*VLOOKUP(ROUNDDOWN($DB23,-1),宝石属性!$B$25:$N$41,2,0)*VLOOKUP(ROUNDDOWN($DB23,-1),宝石属性!$B$25:$N$41,3,0)+VLOOKUP($DC$2,职业被动!$B$6:$M$29,COLUMNS(职业被动!$B$6:H$29),0)*$DB23,0)</f>
        <v>202</v>
      </c>
      <c r="DH23" s="9">
        <f>ROUND(属性投放!I$4+装备属性!I$4*IF($DB23&lt;10,1,ROUNDDOWN($DB23,-1))+SUM(属性投放!J$37:J$45)*$DB23+VLOOKUP($DC$2,一级属性!$E$41:$P$64,COLUMNS(一级属性!$E$41:L$64),0)*($DB23+0.25*IF($DB23&lt;10,1,ROUNDDOWN($DB23,-1)))+VLOOKUP($DC$2,宝石属性!$B$43:$M$66,COLUMNS(宝石属性!$B$43:I$66),0)*10*VLOOKUP(ROUNDDOWN($DB23,-1),宝石属性!$B$25:$N$41,2,0)*VLOOKUP(ROUNDDOWN($DB23,-1),宝石属性!$B$25:$N$41,3,0)+VLOOKUP($DC$2,职业被动!$B$6:$M$29,COLUMNS(职业被动!$B$6:I$29),0)*$DB23,0)</f>
        <v>206</v>
      </c>
      <c r="DI23" s="9">
        <f>ROUND(属性投放!J$4+装备属性!J$4*IF($DB23&lt;10,1,ROUNDDOWN($DB23,-1))+SUM(属性投放!K$37:K$45)*$DB23+VLOOKUP($DC$2,一级属性!$E$41:$P$64,COLUMNS(一级属性!$E$41:M$64),0)*($DB23+0.25*IF($DB23&lt;10,1,ROUNDDOWN($DB23,-1)))+VLOOKUP($DC$2,宝石属性!$B$43:$M$66,COLUMNS(宝石属性!$B$43:J$66),0)*10*VLOOKUP(ROUNDDOWN($DB23,-1),宝石属性!$B$25:$N$41,2,0)*VLOOKUP(ROUNDDOWN($DB23,-1),宝石属性!$B$25:$N$41,3,0)+VLOOKUP($DC$2,职业被动!$B$6:$M$29,COLUMNS(职业被动!$B$6:J$29),0)*$DB23,0)</f>
        <v>143</v>
      </c>
      <c r="DJ23" s="9">
        <f>ROUND(属性投放!K$4+装备属性!K$4*IF($DB23&lt;10,1,ROUNDDOWN($DB23,-1))+SUM(属性投放!L$37:L$45)*$DB23+VLOOKUP($DC$2,一级属性!$E$41:$P$64,COLUMNS(一级属性!$E$41:N$64),0)*($DB23+0.25*IF($DB23&lt;10,1,ROUNDDOWN($DB23,-1)))+VLOOKUP($DC$2,宝石属性!$B$43:$M$66,COLUMNS(宝石属性!$B$43:K$66),0)*10*VLOOKUP(ROUNDDOWN($DB23,-1),宝石属性!$B$25:$N$41,2,0)*VLOOKUP(ROUNDDOWN($DB23,-1),宝石属性!$B$25:$N$41,3,0)+VLOOKUP($DC$2,职业被动!$B$6:$M$29,COLUMNS(职业被动!$B$6:K$29),0)*$DB23,0)</f>
        <v>90</v>
      </c>
      <c r="DK23" s="9">
        <f>ROUND(属性投放!L$4+装备属性!L$4*IF($DB23&lt;10,1,ROUNDDOWN($DB23,-1))+SUM(属性投放!M$37:M$45)*$DB23+VLOOKUP($DC$2,一级属性!$E$41:$P$64,COLUMNS(一级属性!$E$41:O$64),0)*($DB23+0.25*IF($DB23&lt;10,1,ROUNDDOWN($DB23,-1)))+VLOOKUP($DC$2,宝石属性!$B$43:$M$66,COLUMNS(宝石属性!$B$43:L$66),0)*10*VLOOKUP(ROUNDDOWN($DB23,-1),宝石属性!$B$25:$N$41,2,0)*VLOOKUP(ROUNDDOWN($DB23,-1),宝石属性!$B$25:$N$41,3,0)+VLOOKUP($DC$2,职业被动!$B$6:$M$29,COLUMNS(职业被动!$B$6:L$29),0)*$DB23,0)</f>
        <v>6</v>
      </c>
      <c r="DL23" s="9">
        <f>ROUND(属性投放!M$4+装备属性!M$4*IF($DB23&lt;10,1,ROUNDDOWN($DB23,-1))+SUM(属性投放!N$37:N$45)*$DB23+VLOOKUP($DC$2,一级属性!$E$41:$P$64,COLUMNS(一级属性!$E$41:P$64),0)*($DB23+0.25*IF($DB23&lt;10,1,ROUNDDOWN($DB23,-1)))+VLOOKUP($DC$2,宝石属性!$B$43:$M$66,COLUMNS(宝石属性!$B$43:M$66),0)*10*VLOOKUP(ROUNDDOWN($DB23,-1),宝石属性!$B$25:$N$41,2,0)*VLOOKUP(ROUNDDOWN($DB23,-1),宝石属性!$B$25:$N$41,3,0)+VLOOKUP($DC$2,职业被动!$B$6:$M$29,COLUMNS(职业被动!$B$6:M$29),0)*$DB23,0)</f>
        <v>206</v>
      </c>
      <c r="DM23" s="48">
        <f>属性价值和能力评分!$F$9+ROUND(属性价值和能力评分!$F$38*10,0)*DB23+ROUND((SUM(装备属性!$W$9:$W$14)+属性价值和能力评分!$F$38*1.25+1.4+2.8)*IF(DB23&lt;10,1,ROUNDDOWN(DB23,-1)),0)+15*VLOOKUP(ROUNDDOWN(DB23,-1),宝石属性!$B$26:$D$41,2,0)*6*VLOOKUP(ROUNDDOWN(DB23,-1),宝石属性!$B$26:$D$41,3,0)+(属性价值和能力评分!$F$49*9+属性价值和能力评分!$F$50*2+属性价值和能力评分!$F$53*8/5)*DB23</f>
        <v>3923</v>
      </c>
      <c r="DO23" s="1">
        <v>20</v>
      </c>
      <c r="DP23" s="9">
        <f>ROUND(属性投放!D$4+装备属性!D$4*IF($DO23&lt;10,1,ROUNDDOWN($DO23,-1))+SUM(属性投放!E$37:E$45)*$DO23+VLOOKUP($DP$2,一级属性!$E$41:$P$64,COLUMNS(一级属性!$E$41:G$64),0)*($DO23+0.25*IF($DO23&lt;10,1,ROUNDDOWN($DO23,-1)))+VLOOKUP($DP$2,宝石属性!$B$43:$M$66,COLUMNS(宝石属性!$B$43:D$66),0)*10*VLOOKUP(ROUNDDOWN($DO23,-1),宝石属性!$B$25:$N$41,2,0)*VLOOKUP(ROUNDDOWN($DO23,-1),宝石属性!$B$25:$N$41,3,0)+VLOOKUP($DP$2,职业被动!$B$6:$M$29,COLUMNS(职业被动!$B$6:D$29),0)*$DO23,0)</f>
        <v>2268</v>
      </c>
      <c r="DQ23" s="9">
        <f>ROUND(属性投放!E$4+装备属性!E$4*IF($DO23&lt;10,1,ROUNDDOWN($DO23,-1))+SUM(属性投放!F$37:F$45)*$DO23+VLOOKUP($DP$2,一级属性!$E$41:$P$64,COLUMNS(一级属性!$E$41:H$64),0)*($DO23+0.25*IF($DO23&lt;10,1,ROUNDDOWN($DO23,-1)))+VLOOKUP($DP$2,宝石属性!$B$43:$M$66,COLUMNS(宝石属性!$B$43:E$66),0)*10*VLOOKUP(ROUNDDOWN($DO23,-1),宝石属性!$B$25:$N$41,2,0)*VLOOKUP(ROUNDDOWN($DO23,-1),宝石属性!$B$25:$N$41,3,0)+VLOOKUP($DP$2,职业被动!$B$6:$M$29,COLUMNS(职业被动!$B$6:E$29),0)*$DO23,0)</f>
        <v>664</v>
      </c>
      <c r="DR23" s="9">
        <f>ROUND(属性投放!F$4+装备属性!F$4*IF($DO23&lt;10,1,ROUNDDOWN($DO23,-1))+SUM(属性投放!G$37:G$45)*$DO23+VLOOKUP($DP$2,一级属性!$E$41:$P$64,COLUMNS(一级属性!$E$41:I$64),0)*($DO23+0.25*IF($DO23&lt;10,1,ROUNDDOWN($DO23,-1)))+VLOOKUP($DP$2,宝石属性!$B$43:$M$66,COLUMNS(宝石属性!$B$43:F$66),0)*10*VLOOKUP(ROUNDDOWN($DO23,-1),宝石属性!$B$25:$N$41,2,0)*VLOOKUP(ROUNDDOWN($DO23,-1),宝石属性!$B$25:$N$41,3,0)+VLOOKUP($DP$2,职业被动!$B$6:$M$29,COLUMNS(职业被动!$B$6:F$29),0)*$DO23,0)</f>
        <v>304</v>
      </c>
      <c r="DS23" s="9">
        <f>ROUND(属性投放!G$4+装备属性!G$4*IF($DO23&lt;10,1,ROUNDDOWN($DO23,-1))+SUM(属性投放!H$37:H$45)*$DO23+VLOOKUP($DP$2,一级属性!$E$41:$P$64,COLUMNS(一级属性!$E$41:J$64),0)*($DO23+0.25*IF($DO23&lt;10,1,ROUNDDOWN($DO23,-1)))+VLOOKUP($DP$2,宝石属性!$B$43:$M$66,COLUMNS(宝石属性!$B$43:G$66),0)*10*VLOOKUP(ROUNDDOWN($DO23,-1),宝石属性!$B$25:$N$41,2,0)*VLOOKUP(ROUNDDOWN($DO23,-1),宝石属性!$B$25:$N$41,3,0)+VLOOKUP($DP$2,职业被动!$B$6:$M$29,COLUMNS(职业被动!$B$6:G$29),0)*$DO23,0)</f>
        <v>196</v>
      </c>
      <c r="DT23" s="9">
        <f>ROUND(属性投放!H$4+装备属性!H$4*IF($DO23&lt;10,1,ROUNDDOWN($DO23,-1))+SUM(属性投放!I$37:I$45)*$DO23+VLOOKUP($DP$2,一级属性!$E$41:$P$64,COLUMNS(一级属性!$E$41:K$64),0)*($DO23+0.25*IF($DO23&lt;10,1,ROUNDDOWN($DO23,-1)))+VLOOKUP($DP$2,宝石属性!$B$43:$M$66,COLUMNS(宝石属性!$B$43:H$66),0)*10*VLOOKUP(ROUNDDOWN($DO23,-1),宝石属性!$B$25:$N$41,2,0)*VLOOKUP(ROUNDDOWN($DO23,-1),宝石属性!$B$25:$N$41,3,0)+VLOOKUP($DP$2,职业被动!$B$6:$M$29,COLUMNS(职业被动!$B$6:H$29),0)*$DO23,0)</f>
        <v>222</v>
      </c>
      <c r="DU23" s="9">
        <f>ROUND(属性投放!I$4+装备属性!I$4*IF($DO23&lt;10,1,ROUNDDOWN($DO23,-1))+SUM(属性投放!J$37:J$45)*$DO23+VLOOKUP($DP$2,一级属性!$E$41:$P$64,COLUMNS(一级属性!$E$41:L$64),0)*($DO23+0.25*IF($DO23&lt;10,1,ROUNDDOWN($DO23,-1)))+VLOOKUP($DP$2,宝石属性!$B$43:$M$66,COLUMNS(宝石属性!$B$43:I$66),0)*10*VLOOKUP(ROUNDDOWN($DO23,-1),宝石属性!$B$25:$N$41,2,0)*VLOOKUP(ROUNDDOWN($DO23,-1),宝石属性!$B$25:$N$41,3,0)+VLOOKUP($DP$2,职业被动!$B$6:$M$29,COLUMNS(职业被动!$B$6:I$29),0)*$DO23,0)</f>
        <v>206</v>
      </c>
      <c r="DV23" s="9">
        <f>ROUND(属性投放!J$4+装备属性!J$4*IF($DO23&lt;10,1,ROUNDDOWN($DO23,-1))+SUM(属性投放!K$37:K$45)*$DO23+VLOOKUP($DP$2,一级属性!$E$41:$P$64,COLUMNS(一级属性!$E$41:M$64),0)*($DO23+0.25*IF($DO23&lt;10,1,ROUNDDOWN($DO23,-1)))+VLOOKUP($DP$2,宝石属性!$B$43:$M$66,COLUMNS(宝石属性!$B$43:J$66),0)*10*VLOOKUP(ROUNDDOWN($DO23,-1),宝石属性!$B$25:$N$41,2,0)*VLOOKUP(ROUNDDOWN($DO23,-1),宝石属性!$B$25:$N$41,3,0)+VLOOKUP($DP$2,职业被动!$B$6:$M$29,COLUMNS(职业被动!$B$6:J$29),0)*$DO23,0)</f>
        <v>143</v>
      </c>
      <c r="DW23" s="9">
        <f>ROUND(属性投放!K$4+装备属性!K$4*IF($DO23&lt;10,1,ROUNDDOWN($DO23,-1))+SUM(属性投放!L$37:L$45)*$DO23+VLOOKUP($DP$2,一级属性!$E$41:$P$64,COLUMNS(一级属性!$E$41:N$64),0)*($DO23+0.25*IF($DO23&lt;10,1,ROUNDDOWN($DO23,-1)))+VLOOKUP($DP$2,宝石属性!$B$43:$M$66,COLUMNS(宝石属性!$B$43:K$66),0)*10*VLOOKUP(ROUNDDOWN($DO23,-1),宝石属性!$B$25:$N$41,2,0)*VLOOKUP(ROUNDDOWN($DO23,-1),宝石属性!$B$25:$N$41,3,0)+VLOOKUP($DP$2,职业被动!$B$6:$M$29,COLUMNS(职业被动!$B$6:K$29),0)*$DO23,0)</f>
        <v>90</v>
      </c>
      <c r="DX23" s="9">
        <f>ROUND(属性投放!L$4+装备属性!L$4*IF($DO23&lt;10,1,ROUNDDOWN($DO23,-1))+SUM(属性投放!M$37:M$45)*$DO23+VLOOKUP($DP$2,一级属性!$E$41:$P$64,COLUMNS(一级属性!$E$41:O$64),0)*($DO23+0.25*IF($DO23&lt;10,1,ROUNDDOWN($DO23,-1)))+VLOOKUP($DP$2,宝石属性!$B$43:$M$66,COLUMNS(宝石属性!$B$43:L$66),0)*10*VLOOKUP(ROUNDDOWN($DO23,-1),宝石属性!$B$25:$N$41,2,0)*VLOOKUP(ROUNDDOWN($DO23,-1),宝石属性!$B$25:$N$41,3,0)+VLOOKUP($DP$2,职业被动!$B$6:$M$29,COLUMNS(职业被动!$B$6:L$29),0)*$DO23,0)</f>
        <v>6</v>
      </c>
      <c r="DY23" s="9">
        <f>ROUND(属性投放!M$4+装备属性!M$4*IF($DO23&lt;10,1,ROUNDDOWN($DO23,-1))+SUM(属性投放!N$37:N$45)*$DO23+VLOOKUP($DP$2,一级属性!$E$41:$P$64,COLUMNS(一级属性!$E$41:P$64),0)*($DO23+0.25*IF($DO23&lt;10,1,ROUNDDOWN($DO23,-1)))+VLOOKUP($DP$2,宝石属性!$B$43:$M$66,COLUMNS(宝石属性!$B$43:M$66),0)*10*VLOOKUP(ROUNDDOWN($DO23,-1),宝石属性!$B$25:$N$41,2,0)*VLOOKUP(ROUNDDOWN($DO23,-1),宝石属性!$B$25:$N$41,3,0)+VLOOKUP($DP$2,职业被动!$B$6:$M$29,COLUMNS(职业被动!$B$6:M$29),0)*$DO23,0)</f>
        <v>206</v>
      </c>
      <c r="DZ23" s="48">
        <f>属性价值和能力评分!$F$9+ROUND(属性价值和能力评分!$F$38*10,0)*DO23+ROUND((SUM(装备属性!$W$9:$W$14)+属性价值和能力评分!$F$38*1.25+1.4+2.8)*IF(DO23&lt;10,1,ROUNDDOWN(DO23,-1)),0)+15*VLOOKUP(ROUNDDOWN(DO23,-1),宝石属性!$B$26:$D$41,2,0)*6*VLOOKUP(ROUNDDOWN(DO23,-1),宝石属性!$B$26:$D$41,3,0)+(属性价值和能力评分!$F$49*9+属性价值和能力评分!$F$50*2+属性价值和能力评分!$F$53*8/5)*DO23</f>
        <v>3923</v>
      </c>
      <c r="EA23" s="17"/>
      <c r="EB23" s="1">
        <v>20</v>
      </c>
      <c r="EC23" s="1">
        <f>ROUND(CC23/MAX(CE23/10,((CE23*(1+属性投放!$E$8)-CF23+属性投放!$F$8*EB23)*(1+属性投放!$G$8)*(1+属性投放!$H$8))),1)</f>
        <v>2.7</v>
      </c>
      <c r="ED23" s="1">
        <f>ROUND(CP23/MAX(CE23/10,((CE23*(1+属性投放!$E$8)-CS23+属性投放!$F$8*EB23)*(1+属性投放!$G$8)*(1+属性投放!$H$8))),1)</f>
        <v>2.5</v>
      </c>
      <c r="EE23" s="1">
        <f>ROUND(DC23/MAX(CE23/10,((CE23*(1+属性投放!$E$8)-DF23+属性投放!$F$8*EB23)*(1+属性投放!$G$8)*(1+属性投放!$H$8))),1)</f>
        <v>23.5</v>
      </c>
      <c r="EF23" s="1">
        <f>ROUND(DP23/MAX(CE23/10,((CE23*(1+属性投放!$E$8)-DS23+属性投放!$F$8*EB23)*(1+属性投放!$G$8)*(1+属性投放!$H$8))),1)</f>
        <v>5.8</v>
      </c>
      <c r="EH23" s="1">
        <f>ROUND(CC23/MAX(属性投放!$F$9*EB23,((CT23*(1+属性投放!$E$9)-CH23+属性投放!$F$9*EB23)*(1+属性投放!$G$9)*(1+属性投放!$H$9))),1)</f>
        <v>2.5</v>
      </c>
      <c r="EI23" s="1">
        <f>ROUND(CP23/MAX(属性投放!$F$9*EB23,((CT23*(1+属性投放!$E$9)-CU23+属性投放!$F$9*EB23)*(1+属性投放!$G$9)*(1+属性投放!$H$9))),1)</f>
        <v>3</v>
      </c>
      <c r="EJ23" s="1">
        <f>ROUND(DC23/MAX(属性投放!$F$9*EB23,((CT23*(1+属性投放!$E$9)-DH23+属性投放!$F$9*EB23)*(1+属性投放!$G$9)*(1+属性投放!$H$9))),1)</f>
        <v>2.6</v>
      </c>
      <c r="EK23" s="1">
        <f>ROUND(DP23/MAX(属性投放!$F$9*EB23,((CT23*(1+属性投放!$E$9)-DU23+属性投放!$F$9*EB23)*(1+属性投放!$G$9)*(1+属性投放!$H$9))),1)</f>
        <v>5.3</v>
      </c>
      <c r="EM23" s="1">
        <f>ROUND(CC23/((BW23*(1+属性投放!$E$10)+属性投放!$F$10*EB23)*(1+属性投放!$G$10)*(1+属性投放!$H$10)),1)</f>
        <v>6.2</v>
      </c>
      <c r="EN23" s="1">
        <f>ROUND(CP23/((BW23*(1+属性投放!$E$10)+属性投放!$F$10*EB23)*(1+属性投放!$G$10)*(1+属性投放!$H$10)),1)</f>
        <v>6.2</v>
      </c>
      <c r="EO23" s="1">
        <f>ROUND(DC23/((BW23*(1+属性投放!$E$10)+属性投放!$F$10*EB23)*(1+属性投放!$G$10)*(1+属性投放!$H$10)),1)</f>
        <v>7.1</v>
      </c>
      <c r="EP23" s="1">
        <f>ROUND(DP23/((BW23*(1+属性投放!$E$10)+属性投放!$F$10*EB23)*(1+属性投放!$G$10)*(1+属性投放!$H$10)),1)</f>
        <v>14.3</v>
      </c>
    </row>
    <row r="24" spans="2:146">
      <c r="B24" s="1">
        <v>21</v>
      </c>
      <c r="C24" s="9">
        <f>ROUND(属性投放!D$4+装备属性!D$4*IF($B24&lt;10,1,ROUNDDOWN($B24,-1))+SUM(属性投放!E$37:E$45)*$B24+VLOOKUP($C$2,一级属性!$E$41:$P$64,COLUMNS(一级属性!$E$41:G$64),0)*($B24+0.25*IF($B24&lt;10,1,ROUNDDOWN($B24,-1)))+VLOOKUP($C$2,宝石属性!$B$43:$M$66,COLUMNS(宝石属性!$B$43:D$66),0)*10*VLOOKUP(ROUNDDOWN($B24,-1),宝石属性!$B$25:$N$41,2,0)*VLOOKUP(ROUNDDOWN($B24,-1),宝石属性!$B$25:$N$41,3,0)+VLOOKUP($C$2,职业被动!$B$6:$M$29,COLUMNS(职业被动!$B$6:D$29),0)*$B24,0)</f>
        <v>1219</v>
      </c>
      <c r="D24" s="9">
        <f>ROUND(属性投放!E$4+装备属性!E$4*IF($B24&lt;10,1,ROUNDDOWN($B24,-1))+SUM(属性投放!F$37:F$38)*$B24+VLOOKUP($C$2,一级属性!$E$67:$P$90,COLUMNS(一级属性!$E$67:H$90),0)*$B24+VLOOKUP($C$2,宝石属性!$B$43:$M$66,COLUMNS(宝石属性!$B$43:E$66),0)*10*VLOOKUP(ROUNDDOWN($B24,-1),宝石属性!$B$25:$N$41,2,0)*VLOOKUP(ROUNDDOWN($B24,-1),宝石属性!$B$25:$N$41,3,0)+VLOOKUP($C$2,职业被动!$B$6:$M$29,COLUMNS(职业被动!$B$6:E$29),0)*$B24,0)</f>
        <v>679</v>
      </c>
      <c r="E24" s="9">
        <f>ROUND(属性投放!F$4+装备属性!F$4*IF($B24&lt;10,1,ROUNDDOWN($B24,-1))+SUM(属性投放!G$37:G$38)*$B24+VLOOKUP($C$2,一级属性!$E$67:$P$90,COLUMNS(一级属性!$E$67:I$90),0)*$B24+VLOOKUP($C$2,宝石属性!$B$43:$M$66,COLUMNS(宝石属性!$B$43:F$66),0)*10*VLOOKUP(ROUNDDOWN($B24,-1),宝石属性!$B$25:$N$41,2,0)*VLOOKUP(ROUNDDOWN($B24,-1),宝石属性!$B$25:$N$41,3,0)+VLOOKUP($C$2,职业被动!$B$6:$M$29,COLUMNS(职业被动!$B$6:F$29),0)*$B24,0)</f>
        <v>464</v>
      </c>
      <c r="F24" s="9">
        <f>ROUND(属性投放!G$4+装备属性!G$4*IF($B24&lt;10,1,ROUNDDOWN($B24,-1))+SUM(属性投放!H$37:H$38)*$B24+VLOOKUP($C$2,一级属性!$E$67:$P$90,COLUMNS(一级属性!$E$67:J$90),0)*$B24+VLOOKUP($C$2,宝石属性!$B$43:$M$66,COLUMNS(宝石属性!$B$43:G$66),0)*10*VLOOKUP(ROUNDDOWN($B24,-1),宝石属性!$B$25:$N$41,2,0)*VLOOKUP(ROUNDDOWN($B24,-1),宝石属性!$B$25:$N$41,3,0)+VLOOKUP($C$2,职业被动!$B$6:$M$29,COLUMNS(职业被动!$B$6:G$29),0)*$B24,0)</f>
        <v>220</v>
      </c>
      <c r="G24" s="9">
        <f>ROUND(属性投放!H$4+装备属性!H$4*IF($B24&lt;10,1,ROUNDDOWN($B24,-1))+SUM(属性投放!I$37:I$38)*$B24+VLOOKUP($C$2,一级属性!$E$67:$P$90,COLUMNS(一级属性!$E$67:K$90),0)*$B24+VLOOKUP($C$2,宝石属性!$B$43:$M$66,COLUMNS(宝石属性!$B$43:H$66),0)*10*VLOOKUP(ROUNDDOWN($B24,-1),宝石属性!$B$25:$N$41,2,0)*VLOOKUP(ROUNDDOWN($B24,-1),宝石属性!$B$25:$N$41,3,0)+VLOOKUP($C$2,职业被动!$B$6:$M$29,COLUMNS(职业被动!$B$6:H$29),0)*$B24,0)</f>
        <v>204</v>
      </c>
      <c r="H24" s="9">
        <f>ROUND(属性投放!I$4+装备属性!I$4*IF($B24&lt;10,1,ROUNDDOWN($B24,-1))+SUM(属性投放!J$37:J$38)*$B24+VLOOKUP($C$2,一级属性!$E$67:$P$90,COLUMNS(一级属性!$E$67:L$90),0)*$B24+VLOOKUP($C$2,宝石属性!$B$43:$M$66,COLUMNS(宝石属性!$B$43:I$66),0)*10*VLOOKUP(ROUNDDOWN($B24,-1),宝石属性!$B$25:$N$41,2,0)*VLOOKUP(ROUNDDOWN($B24,-1),宝石属性!$B$25:$N$41,3,0)+VLOOKUP($C$2,职业被动!$B$6:$M$29,COLUMNS(职业被动!$B$6:I$29),0)*$B24,0)</f>
        <v>233</v>
      </c>
      <c r="I24" s="9">
        <f>ROUND(属性投放!J$4+装备属性!J$4*IF($B24&lt;10,1,ROUNDDOWN($B24,-1))+SUM(属性投放!K$37:K$38)*$B24+VLOOKUP($C$2,一级属性!$E$67:$P$90,COLUMNS(一级属性!$E$67:M$90),0)*$B24+VLOOKUP($C$2,宝石属性!$B$43:$M$66,COLUMNS(宝石属性!$B$43:J$66),0)*10*VLOOKUP(ROUNDDOWN($B24,-1),宝石属性!$B$25:$N$41,2,0)*VLOOKUP(ROUNDDOWN($B24,-1),宝石属性!$B$25:$N$41,3,0)+VLOOKUP($C$2,职业被动!$B$6:$M$29,COLUMNS(职业被动!$B$6:J$29),0)*$B24,0)</f>
        <v>147</v>
      </c>
      <c r="J24" s="9">
        <f>ROUND(属性投放!K$4+装备属性!K$4*IF($B24&lt;10,1,ROUNDDOWN($B24,-1))+SUM(属性投放!L$37:L$38)*$B24+VLOOKUP($C$2,一级属性!$E$67:$P$90,COLUMNS(一级属性!$E$67:N$90),0)*$B24+VLOOKUP($C$2,宝石属性!$B$43:$M$66,COLUMNS(宝石属性!$B$43:K$66),0)*10*VLOOKUP(ROUNDDOWN($B24,-1),宝石属性!$B$25:$N$41,2,0)*VLOOKUP(ROUNDDOWN($B24,-1),宝石属性!$B$25:$N$41,3,0)+VLOOKUP($C$2,职业被动!$B$6:$M$29,COLUMNS(职业被动!$B$6:K$29),0)*$B24,0)</f>
        <v>91</v>
      </c>
      <c r="K24" s="9">
        <f>ROUND(属性投放!L$4+装备属性!L$4*IF($B24&lt;10,1,ROUNDDOWN($B24,-1))+SUM(属性投放!M$37:M$38)*$B24+VLOOKUP($C$2,一级属性!$E$67:$P$90,COLUMNS(一级属性!$E$67:O$90),0)*$B24+VLOOKUP($C$2,宝石属性!$B$43:$M$66,COLUMNS(宝石属性!$B$43:L$66),0)*10*VLOOKUP(ROUNDDOWN($B24,-1),宝石属性!$B$25:$N$41,2,0)*VLOOKUP(ROUNDDOWN($B24,-1),宝石属性!$B$25:$N$41,3,0)+VLOOKUP($C$2,职业被动!$B$6:$M$29,COLUMNS(职业被动!$B$6:L$29),0)*$B24,0)</f>
        <v>6</v>
      </c>
      <c r="L24" s="9">
        <f>ROUND(属性投放!M$4+装备属性!M$4*IF($B24&lt;10,1,ROUNDDOWN($B24,-1))+SUM(属性投放!N$37:N$38)*$B24+VLOOKUP($C$2,一级属性!$E$67:$P$90,COLUMNS(一级属性!$E$67:P$90),0)*$B24+VLOOKUP($C$2,宝石属性!$B$43:$M$66,COLUMNS(宝石属性!$B$43:M$66),0)*10*VLOOKUP(ROUNDDOWN($B24,-1),宝石属性!$B$25:$N$41,2,0)*VLOOKUP(ROUNDDOWN($B24,-1),宝石属性!$B$25:$N$41,3,0)+VLOOKUP($C$2,职业被动!$B$6:$M$29,COLUMNS(职业被动!$B$6:M$29),0)*$B24,0)</f>
        <v>216</v>
      </c>
      <c r="M24" s="48">
        <f>属性价值和能力评分!$F$9+ROUND(属性价值和能力评分!$F$38*10,0)*B24+ROUND((SUM(装备属性!$W$9:$W$14)+属性价值和能力评分!$F$38*1.25+1.4+2.8)*IF(B24&lt;10,1,ROUNDDOWN(B24,-1)),0)+15*VLOOKUP(ROUNDDOWN(B24,-1),宝石属性!$B$26:$D$41,2,0)*6*VLOOKUP(ROUNDDOWN(B24,-1),宝石属性!$B$26:$D$41,3,0)+(属性价值和能力评分!$F$49*9+属性价值和能力评分!$F$50*2+属性价值和能力评分!$F$53*8/5)*B24</f>
        <v>4043</v>
      </c>
      <c r="N24" s="20"/>
      <c r="O24" s="1">
        <v>21</v>
      </c>
      <c r="P24" s="9">
        <f>ROUND(属性投放!D$4+装备属性!D$4*IF($O24&lt;10,1,ROUNDDOWN($O24,-1))+SUM(属性投放!E$37:E$45)*$O24+VLOOKUP($P$2,一级属性!$E$41:$P$64,COLUMNS(一级属性!$E$41:G$64),0)*($O24+0.25*IF($O24&lt;10,1,ROUNDDOWN($O24,-1)))+VLOOKUP($P$2,宝石属性!$B$43:$M$66,COLUMNS(宝石属性!$B$43:D$66),0)*10*VLOOKUP(ROUNDDOWN($O24,-1),宝石属性!$B$25:$N$41,2,0)*VLOOKUP(ROUNDDOWN($O24,-1),宝石属性!$B$25:$N$41,3,0)+VLOOKUP($P$2,职业被动!$B$6:$M$29,COLUMNS(职业被动!$B$6:D$29),0)*$O24,0)</f>
        <v>1513</v>
      </c>
      <c r="Q24" s="9">
        <f>ROUND(属性投放!E$4+装备属性!E$4*IF($O24&lt;10,1,ROUNDDOWN($O24,-1))+SUM(属性投放!F$37:F$45)*$O24+VLOOKUP($P$2,一级属性!$E$41:$P$64,COLUMNS(一级属性!$E$41:H$64),0)*($O24+0.25*IF($O24&lt;10,1,ROUNDDOWN($O24,-1)))+VLOOKUP($P$2,宝石属性!$B$43:$M$66,COLUMNS(宝石属性!$B$43:E$66),0)*10*VLOOKUP(ROUNDDOWN($O24,-1),宝石属性!$B$25:$N$41,2,0)*VLOOKUP(ROUNDDOWN($O24,-1),宝石属性!$B$25:$N$41,3,0)+VLOOKUP($P$2,职业被动!$B$6:$M$29,COLUMNS(职业被动!$B$6:E$29),0)*$O24,0)</f>
        <v>1069</v>
      </c>
      <c r="R24" s="9">
        <f>ROUND(属性投放!F$4+装备属性!F$4*IF($O24&lt;10,1,ROUNDDOWN($O24,-1))+SUM(属性投放!G$37:G$45)*$O24+VLOOKUP($P$2,一级属性!$E$41:$P$64,COLUMNS(一级属性!$E$41:I$64),0)*($O24+0.25*IF($O24&lt;10,1,ROUNDDOWN($O24,-1)))+VLOOKUP($P$2,宝石属性!$B$43:$M$66,COLUMNS(宝石属性!$B$43:F$66),0)*10*VLOOKUP(ROUNDDOWN($O24,-1),宝石属性!$B$25:$N$41,2,0)*VLOOKUP(ROUNDDOWN($O24,-1),宝石属性!$B$25:$N$41,3,0)+VLOOKUP($P$2,职业被动!$B$6:$M$29,COLUMNS(职业被动!$B$6:F$29),0)*$O24,0)</f>
        <v>306</v>
      </c>
      <c r="S24" s="9">
        <f>ROUND(属性投放!G$4+装备属性!G$4*IF($O24&lt;10,1,ROUNDDOWN($O24,-1))+SUM(属性投放!H$37:H$45)*$O24+VLOOKUP($P$2,一级属性!$E$41:$P$64,COLUMNS(一级属性!$E$41:J$64),0)*($O24+0.25*IF($O24&lt;10,1,ROUNDDOWN($O24,-1)))+VLOOKUP($P$2,宝石属性!$B$43:$M$66,COLUMNS(宝石属性!$B$43:G$66),0)*10*VLOOKUP(ROUNDDOWN($O24,-1),宝石属性!$B$25:$N$41,2,0)*VLOOKUP(ROUNDDOWN($O24,-1),宝石属性!$B$25:$N$41,3,0)+VLOOKUP($P$2,职业被动!$B$6:$M$29,COLUMNS(职业被动!$B$6:G$29),0)*$O24,0)</f>
        <v>199</v>
      </c>
      <c r="T24" s="9">
        <f>ROUND(属性投放!H$4+装备属性!H$4*IF($O24&lt;10,1,ROUNDDOWN($O24,-1))+SUM(属性投放!I$37:I$45)*$O24+VLOOKUP($P$2,一级属性!$E$41:$P$64,COLUMNS(一级属性!$E$41:K$64),0)*($O24+0.25*IF($O24&lt;10,1,ROUNDDOWN($O24,-1)))+VLOOKUP($P$2,宝石属性!$B$43:$M$66,COLUMNS(宝石属性!$B$43:H$66),0)*10*VLOOKUP(ROUNDDOWN($O24,-1),宝石属性!$B$25:$N$41,2,0)*VLOOKUP(ROUNDDOWN($O24,-1),宝石属性!$B$25:$N$41,3,0)+VLOOKUP($P$2,职业被动!$B$6:$M$29,COLUMNS(职业被动!$B$6:H$29),0)*$O24,0)</f>
        <v>303</v>
      </c>
      <c r="U24" s="9">
        <f>ROUND(属性投放!I$4+装备属性!I$4*IF($O24&lt;10,1,ROUNDDOWN($O24,-1))+SUM(属性投放!J$37:J$45)*$O24+VLOOKUP($P$2,一级属性!$E$41:$P$64,COLUMNS(一级属性!$E$41:L$64),0)*($O24+0.25*IF($O24&lt;10,1,ROUNDDOWN($O24,-1)))+VLOOKUP($P$2,宝石属性!$B$43:$M$66,COLUMNS(宝石属性!$B$43:I$66),0)*10*VLOOKUP(ROUNDDOWN($O24,-1),宝石属性!$B$25:$N$41,2,0)*VLOOKUP(ROUNDDOWN($O24,-1),宝石属性!$B$25:$N$41,3,0)+VLOOKUP($P$2,职业被动!$B$6:$M$29,COLUMNS(职业被动!$B$6:I$29),0)*$O24,0)</f>
        <v>248</v>
      </c>
      <c r="V24" s="9">
        <f>ROUND(属性投放!J$4+装备属性!J$4*IF($O24&lt;10,1,ROUNDDOWN($O24,-1))+SUM(属性投放!K$37:K$45)*$O24+VLOOKUP($P$2,一级属性!$E$41:$P$64,COLUMNS(一级属性!$E$41:M$64),0)*($O24+0.25*IF($O24&lt;10,1,ROUNDDOWN($O24,-1)))+VLOOKUP($P$2,宝石属性!$B$43:$M$66,COLUMNS(宝石属性!$B$43:J$66),0)*10*VLOOKUP(ROUNDDOWN($O24,-1),宝石属性!$B$25:$N$41,2,0)*VLOOKUP(ROUNDDOWN($O24,-1),宝石属性!$B$25:$N$41,3,0)+VLOOKUP($P$2,职业被动!$B$6:$M$29,COLUMNS(职业被动!$B$6:J$29),0)*$O24,0)</f>
        <v>165</v>
      </c>
      <c r="W24" s="9">
        <f>ROUND(属性投放!K$4+装备属性!K$4*IF($O24&lt;10,1,ROUNDDOWN($O24,-1))+SUM(属性投放!L$37:L$45)*$O24+VLOOKUP($P$2,一级属性!$E$41:$P$64,COLUMNS(一级属性!$E$41:N$64),0)*($O24+0.25*IF($O24&lt;10,1,ROUNDDOWN($O24,-1)))+VLOOKUP($P$2,宝石属性!$B$43:$M$66,COLUMNS(宝石属性!$B$43:K$66),0)*10*VLOOKUP(ROUNDDOWN($O24,-1),宝石属性!$B$25:$N$41,2,0)*VLOOKUP(ROUNDDOWN($O24,-1),宝石属性!$B$25:$N$41,3,0)+VLOOKUP($P$2,职业被动!$B$6:$M$29,COLUMNS(职业被动!$B$6:K$29),0)*$O24,0)</f>
        <v>91</v>
      </c>
      <c r="X24" s="9">
        <f>ROUND(属性投放!L$4+装备属性!L$4*IF($O24&lt;10,1,ROUNDDOWN($O24,-1))+SUM(属性投放!M$37:M$45)*$O24+VLOOKUP($P$2,一级属性!$E$41:$P$64,COLUMNS(一级属性!$E$41:O$64),0)*($O24+0.25*IF($O24&lt;10,1,ROUNDDOWN($O24,-1)))+VLOOKUP($P$2,宝石属性!$B$43:$M$66,COLUMNS(宝石属性!$B$43:L$66),0)*10*VLOOKUP(ROUNDDOWN($O24,-1),宝石属性!$B$25:$N$41,2,0)*VLOOKUP(ROUNDDOWN($O24,-1),宝石属性!$B$25:$N$41,3,0)+VLOOKUP($P$2,职业被动!$B$6:$M$29,COLUMNS(职业被动!$B$6:L$29),0)*$O24,0)</f>
        <v>6</v>
      </c>
      <c r="Y24" s="9">
        <f>ROUND(属性投放!M$4+装备属性!M$4*IF($O24&lt;10,1,ROUNDDOWN($O24,-1))+SUM(属性投放!N$37:N$45)*$O24+VLOOKUP($P$2,一级属性!$E$41:$P$64,COLUMNS(一级属性!$E$41:P$64),0)*($O24+0.25*IF($O24&lt;10,1,ROUNDDOWN($O24,-1)))+VLOOKUP($P$2,宝石属性!$B$43:$M$66,COLUMNS(宝石属性!$B$43:M$66),0)*10*VLOOKUP(ROUNDDOWN($O24,-1),宝石属性!$B$25:$N$41,2,0)*VLOOKUP(ROUNDDOWN($O24,-1),宝石属性!$B$25:$N$41,3,0)+VLOOKUP($P$2,职业被动!$B$6:$M$29,COLUMNS(职业被动!$B$6:M$29),0)*$O24,0)</f>
        <v>216</v>
      </c>
      <c r="Z24" s="48">
        <f>属性价值和能力评分!$F$9+ROUND(属性价值和能力评分!$F$38*10,0)*O24+ROUND((SUM(装备属性!$W$9:$W$14)+属性价值和能力评分!$F$38*1.25+1.4+2.8)*IF(O24&lt;10,1,ROUNDDOWN(O24,-1)),0)+15*VLOOKUP(ROUNDDOWN(O24,-1),宝石属性!$B$26:$D$41,2,0)*6*VLOOKUP(ROUNDDOWN(O24,-1),宝石属性!$B$26:$D$41,3,0)+(属性价值和能力评分!$F$49*9+属性价值和能力评分!$F$50*2+属性价值和能力评分!$F$53*8/5)*O24</f>
        <v>4043</v>
      </c>
      <c r="AB24" s="1">
        <v>21</v>
      </c>
      <c r="AC24" s="9">
        <f>ROUND(属性投放!D$4+装备属性!D$4*IF($AB24&lt;10,1,ROUNDDOWN($AB24,-1))+SUM(属性投放!E$37:E$45)*$AB24+VLOOKUP($AC$2,一级属性!$E$41:$P$64,COLUMNS(一级属性!$E$41:G$64),0)*($AB24+0.25*IF($AB24&lt;10,1,ROUNDDOWN($AB24,-1)))+VLOOKUP($AC$2,宝石属性!$B$43:$M$66,COLUMNS(宝石属性!$B$43:D$66),0)*10*VLOOKUP(ROUNDDOWN($AB24,-1),宝石属性!$B$25:$N$41,2,0)*VLOOKUP(ROUNDDOWN($AB24,-1),宝石属性!$B$25:$N$41,3,0)+VLOOKUP($AC$2,职业被动!$B$6:$M$29,COLUMNS(职业被动!$B$6:D$29),0)*$AB24,0)</f>
        <v>1366</v>
      </c>
      <c r="AD24" s="9">
        <f>ROUND(属性投放!E$4+装备属性!E$4*IF($AB24&lt;10,1,ROUNDDOWN($AB24,-1))+SUM(属性投放!F$37:F$45)*$AB24+VLOOKUP($AC$2,一级属性!$E$41:$P$64,COLUMNS(一级属性!$E$41:H$64),0)*($AB24+0.25*IF($AB24&lt;10,1,ROUNDDOWN($AB24,-1)))+VLOOKUP($AC$2,宝石属性!$B$43:$M$66,COLUMNS(宝石属性!$B$43:E$66),0)*10*VLOOKUP(ROUNDDOWN($AB24,-1),宝石属性!$B$25:$N$41,2,0)*VLOOKUP(ROUNDDOWN($AB24,-1),宝石属性!$B$25:$N$41,3,0)+VLOOKUP($AC$2,职业被动!$B$6:$M$29,COLUMNS(职业被动!$B$6:E$29),0)*$AB24,0)</f>
        <v>679</v>
      </c>
      <c r="AE24" s="9">
        <f>ROUND(属性投放!F$4+装备属性!F$4*IF($AB24&lt;10,1,ROUNDDOWN($AB24,-1))+SUM(属性投放!G$37:G$45)*$AB24+VLOOKUP($AC$2,一级属性!$E$41:$P$64,COLUMNS(一级属性!$E$41:I$64),0)*($AB24+0.25*IF($AB24&lt;10,1,ROUNDDOWN($AB24,-1)))+VLOOKUP($AC$2,宝石属性!$B$43:$M$66,COLUMNS(宝石属性!$B$43:F$66),0)*10*VLOOKUP(ROUNDDOWN($AB24,-1),宝石属性!$B$25:$N$41,2,0)*VLOOKUP(ROUNDDOWN($AB24,-1),宝石属性!$B$25:$N$41,3,0)+VLOOKUP($AC$2,职业被动!$B$6:$M$29,COLUMNS(职业被动!$B$6:F$29),0)*$AB24,0)</f>
        <v>410</v>
      </c>
      <c r="AF24" s="9">
        <f>ROUND(属性投放!G$4+装备属性!G$4*IF($AB24&lt;10,1,ROUNDDOWN($AB24,-1))+SUM(属性投放!H$37:H$45)*$AB24+VLOOKUP($AC$2,一级属性!$E$41:$P$64,COLUMNS(一级属性!$E$41:J$64),0)*($AB24+0.25*IF($AB24&lt;10,1,ROUNDDOWN($AB24,-1)))+VLOOKUP($AC$2,宝石属性!$B$43:$M$66,COLUMNS(宝石属性!$B$43:G$66),0)*10*VLOOKUP(ROUNDDOWN($AB24,-1),宝石属性!$B$25:$N$41,2,0)*VLOOKUP(ROUNDDOWN($AB24,-1),宝石属性!$B$25:$N$41,3,0)+VLOOKUP($AC$2,职业被动!$B$6:$M$29,COLUMNS(职业被动!$B$6:G$29),0)*$AB24,0)</f>
        <v>241</v>
      </c>
      <c r="AG24" s="9">
        <f>ROUND(属性投放!H$4+装备属性!H$4*IF($AB24&lt;10,1,ROUNDDOWN($AB24,-1))+SUM(属性投放!I$37:I$45)*$AB24+VLOOKUP($AC$2,一级属性!$E$41:$P$64,COLUMNS(一级属性!$E$41:K$64),0)*($AB24+0.25*IF($AB24&lt;10,1,ROUNDDOWN($AB24,-1)))+VLOOKUP($AC$2,宝石属性!$B$43:$M$66,COLUMNS(宝石属性!$B$43:H$66),0)*10*VLOOKUP(ROUNDDOWN($AB24,-1),宝石属性!$B$25:$N$41,2,0)*VLOOKUP(ROUNDDOWN($AB24,-1),宝石属性!$B$25:$N$41,3,0)+VLOOKUP($AC$2,职业被动!$B$6:$M$29,COLUMNS(职业被动!$B$6:H$29),0)*$AB24,0)</f>
        <v>204</v>
      </c>
      <c r="AH24" s="9">
        <f>ROUND(属性投放!I$4+装备属性!I$4*IF($AB24&lt;10,1,ROUNDDOWN($AB24,-1))+SUM(属性投放!J$37:J$45)*$AB24+VLOOKUP($AC$2,一级属性!$E$41:$P$64,COLUMNS(一级属性!$E$41:L$64),0)*($AB24+0.25*IF($AB24&lt;10,1,ROUNDDOWN($AB24,-1)))+VLOOKUP($AC$2,宝石属性!$B$43:$M$66,COLUMNS(宝石属性!$B$43:I$66),0)*10*VLOOKUP(ROUNDDOWN($AB24,-1),宝石属性!$B$25:$N$41,2,0)*VLOOKUP(ROUNDDOWN($AB24,-1),宝石属性!$B$25:$N$41,3,0)+VLOOKUP($AC$2,职业被动!$B$6:$M$29,COLUMNS(职业被动!$B$6:I$29),0)*$AB24,0)</f>
        <v>232</v>
      </c>
      <c r="AI24" s="9">
        <f>ROUND(属性投放!J$4+装备属性!J$4*IF($AB24&lt;10,1,ROUNDDOWN($AB24,-1))+SUM(属性投放!K$37:K$45)*$AB24+VLOOKUP($AC$2,一级属性!$E$41:$P$64,COLUMNS(一级属性!$E$41:M$64),0)*($AB24+0.25*IF($AB24&lt;10,1,ROUNDDOWN($AB24,-1)))+VLOOKUP($AC$2,宝石属性!$B$43:$M$66,COLUMNS(宝石属性!$B$43:J$66),0)*10*VLOOKUP(ROUNDDOWN($AB24,-1),宝石属性!$B$25:$N$41,2,0)*VLOOKUP(ROUNDDOWN($AB24,-1),宝石属性!$B$25:$N$41,3,0)+VLOOKUP($AC$2,职业被动!$B$6:$M$29,COLUMNS(职业被动!$B$6:J$29),0)*$AB24,0)</f>
        <v>147</v>
      </c>
      <c r="AJ24" s="9">
        <f>ROUND(属性投放!K$4+装备属性!K$4*IF($AB24&lt;10,1,ROUNDDOWN($AB24,-1))+SUM(属性投放!L$37:L$45)*$AB24+VLOOKUP($AC$2,一级属性!$E$41:$P$64,COLUMNS(一级属性!$E$41:N$64),0)*($AB24+0.25*IF($AB24&lt;10,1,ROUNDDOWN($AB24,-1)))+VLOOKUP($AC$2,宝石属性!$B$43:$M$66,COLUMNS(宝石属性!$B$43:K$66),0)*10*VLOOKUP(ROUNDDOWN($AB24,-1),宝石属性!$B$25:$N$41,2,0)*VLOOKUP(ROUNDDOWN($AB24,-1),宝石属性!$B$25:$N$41,3,0)+VLOOKUP($AC$2,职业被动!$B$6:$M$29,COLUMNS(职业被动!$B$6:K$29),0)*$AB24,0)</f>
        <v>91</v>
      </c>
      <c r="AK24" s="9">
        <f>ROUND(属性投放!L$4+装备属性!L$4*IF($AB24&lt;10,1,ROUNDDOWN($AB24,-1))+SUM(属性投放!M$37:M$45)*$AB24+VLOOKUP($AC$2,一级属性!$E$41:$P$64,COLUMNS(一级属性!$E$41:O$64),0)*($AB24+0.25*IF($AB24&lt;10,1,ROUNDDOWN($AB24,-1)))+VLOOKUP($AC$2,宝石属性!$B$43:$M$66,COLUMNS(宝石属性!$B$43:L$66),0)*10*VLOOKUP(ROUNDDOWN($AB24,-1),宝石属性!$B$25:$N$41,2,0)*VLOOKUP(ROUNDDOWN($AB24,-1),宝石属性!$B$25:$N$41,3,0)+VLOOKUP($AC$2,职业被动!$B$6:$M$29,COLUMNS(职业被动!$B$6:L$29),0)*$AB24,0)</f>
        <v>6</v>
      </c>
      <c r="AL24" s="9">
        <f>ROUND(属性投放!M$4+装备属性!M$4*IF($AB24&lt;10,1,ROUNDDOWN($AB24,-1))+SUM(属性投放!N$37:N$45)*$AB24+VLOOKUP($AC$2,一级属性!$E$41:$P$64,COLUMNS(一级属性!$E$41:P$64),0)*($AB24+0.25*IF($AB24&lt;10,1,ROUNDDOWN($AB24,-1)))+VLOOKUP($AC$2,宝石属性!$B$43:$M$66,COLUMNS(宝石属性!$B$43:M$66),0)*10*VLOOKUP(ROUNDDOWN($AB24,-1),宝石属性!$B$25:$N$41,2,0)*VLOOKUP(ROUNDDOWN($AB24,-1),宝石属性!$B$25:$N$41,3,0)+VLOOKUP($AC$2,职业被动!$B$6:$M$29,COLUMNS(职业被动!$B$6:M$29),0)*$AB24,0)</f>
        <v>216</v>
      </c>
      <c r="AM24" s="48">
        <f>属性价值和能力评分!$F$9+ROUND(属性价值和能力评分!$F$38*10,0)*AB24+ROUND((SUM(装备属性!$W$9:$W$14)+属性价值和能力评分!$F$38*1.25+1.4+2.8)*IF(AB24&lt;10,1,ROUNDDOWN(AB24,-1)),0)+15*VLOOKUP(ROUNDDOWN(AB24,-1),宝石属性!$B$26:$D$41,2,0)*6*VLOOKUP(ROUNDDOWN(AB24,-1),宝石属性!$B$26:$D$41,3,0)+(属性价值和能力评分!$F$49*9+属性价值和能力评分!$F$50*2+属性价值和能力评分!$F$53*8/5)*AB24</f>
        <v>4043</v>
      </c>
      <c r="AO24" s="1">
        <v>21</v>
      </c>
      <c r="AP24" s="9">
        <f>ROUND(属性投放!D$4+装备属性!D$4*IF($AO24&lt;10,1,ROUNDDOWN($AO24,-1))+SUM(属性投放!E$37:E$45)*$AO24+VLOOKUP($AP$2,一级属性!$E$41:$P$64,COLUMNS(一级属性!$E$41:G$64),0)*($AO24+0.25*IF($AO24&lt;10,1,ROUNDDOWN($AO24,-1)))+VLOOKUP($AP$2,宝石属性!$B$43:$M$66,COLUMNS(宝石属性!$B$43:D$66),0)*10*VLOOKUP(ROUNDDOWN($AO24,-1),宝石属性!$B$25:$N$41,2,0)*VLOOKUP(ROUNDDOWN($AO24,-1),宝石属性!$B$25:$N$41,3,0)+VLOOKUP($AP$2,职业被动!$B$6:$M$29,COLUMNS(职业被动!$B$6:D$29),0)*$AO24,0)</f>
        <v>1366</v>
      </c>
      <c r="AQ24" s="9">
        <f>ROUND(属性投放!E$4+装备属性!E$4*IF($AO24&lt;10,1,ROUNDDOWN($AO24,-1))+SUM(属性投放!F$37:F$45)*$AO24+VLOOKUP($AP$2,一级属性!$E$41:$P$64,COLUMNS(一级属性!$E$41:H$64),0)*($AO24+0.25*IF($AO24&lt;10,1,ROUNDDOWN($AO24,-1)))+VLOOKUP($AP$2,宝石属性!$B$43:$M$66,COLUMNS(宝石属性!$B$43:E$66),0)*10*VLOOKUP(ROUNDDOWN($AO24,-1),宝石属性!$B$25:$N$41,2,0)*VLOOKUP(ROUNDDOWN($AO24,-1),宝石属性!$B$25:$N$41,3,0)+VLOOKUP($AP$2,职业被动!$B$6:$M$29,COLUMNS(职业被动!$B$6:E$29),0)*$AO24,0)</f>
        <v>1069</v>
      </c>
      <c r="AR24" s="9">
        <f>ROUND(属性投放!F$4+装备属性!F$4*IF($AO24&lt;10,1,ROUNDDOWN($AO24,-1))+SUM(属性投放!G$37:G$45)*$AO24+VLOOKUP($AP$2,一级属性!$E$41:$P$64,COLUMNS(一级属性!$E$41:I$64),0)*($AO24+0.25*IF($AO24&lt;10,1,ROUNDDOWN($AO24,-1)))+VLOOKUP($AP$2,宝石属性!$B$43:$M$66,COLUMNS(宝石属性!$B$43:F$66),0)*10*VLOOKUP(ROUNDDOWN($AO24,-1),宝石属性!$B$25:$N$41,2,0)*VLOOKUP(ROUNDDOWN($AO24,-1),宝石属性!$B$25:$N$41,3,0)+VLOOKUP($AP$2,职业被动!$B$6:$M$29,COLUMNS(职业被动!$B$6:F$29),0)*$AO24,0)</f>
        <v>306</v>
      </c>
      <c r="AS24" s="9">
        <f>ROUND(属性投放!G$4+装备属性!G$4*IF($AO24&lt;10,1,ROUNDDOWN($AO24,-1))+SUM(属性投放!H$37:H$45)*$AO24+VLOOKUP($AP$2,一级属性!$E$41:$P$64,COLUMNS(一级属性!$E$41:J$64),0)*($AO24+0.25*IF($AO24&lt;10,1,ROUNDDOWN($AO24,-1)))+VLOOKUP($AP$2,宝石属性!$B$43:$M$66,COLUMNS(宝石属性!$B$43:G$66),0)*10*VLOOKUP(ROUNDDOWN($AO24,-1),宝石属性!$B$25:$N$41,2,0)*VLOOKUP(ROUNDDOWN($AO24,-1),宝石属性!$B$25:$N$41,3,0)+VLOOKUP($AP$2,职业被动!$B$6:$M$29,COLUMNS(职业被动!$B$6:G$29),0)*$AO24,0)</f>
        <v>199</v>
      </c>
      <c r="AT24" s="9">
        <f>ROUND(属性投放!H$4+装备属性!H$4*IF($AO24&lt;10,1,ROUNDDOWN($AO24,-1))+SUM(属性投放!I$37:I$45)*$AO24+VLOOKUP($AP$2,一级属性!$E$41:$P$64,COLUMNS(一级属性!$E$41:K$64),0)*($AO24+0.25*IF($AO24&lt;10,1,ROUNDDOWN($AO24,-1)))+VLOOKUP($AP$2,宝石属性!$B$43:$M$66,COLUMNS(宝石属性!$B$43:H$66),0)*10*VLOOKUP(ROUNDDOWN($AO24,-1),宝石属性!$B$25:$N$41,2,0)*VLOOKUP(ROUNDDOWN($AO24,-1),宝石属性!$B$25:$N$41,3,0)+VLOOKUP($AP$2,职业被动!$B$6:$M$29,COLUMNS(职业被动!$B$6:H$29),0)*$AO24,0)</f>
        <v>282</v>
      </c>
      <c r="AU24" s="9">
        <f>ROUND(属性投放!I$4+装备属性!I$4*IF($AO24&lt;10,1,ROUNDDOWN($AO24,-1))+SUM(属性投放!J$37:J$45)*$AO24+VLOOKUP($AP$2,一级属性!$E$41:$P$64,COLUMNS(一级属性!$E$41:L$64),0)*($AO24+0.25*IF($AO24&lt;10,1,ROUNDDOWN($AO24,-1)))+VLOOKUP($AP$2,宝石属性!$B$43:$M$66,COLUMNS(宝石属性!$B$43:I$66),0)*10*VLOOKUP(ROUNDDOWN($AO24,-1),宝石属性!$B$25:$N$41,2,0)*VLOOKUP(ROUNDDOWN($AO24,-1),宝石属性!$B$25:$N$41,3,0)+VLOOKUP($AP$2,职业被动!$B$6:$M$29,COLUMNS(职业被动!$B$6:I$29),0)*$AO24,0)</f>
        <v>248</v>
      </c>
      <c r="AV24" s="9">
        <f>ROUND(属性投放!J$4+装备属性!J$4*IF($AO24&lt;10,1,ROUNDDOWN($AO24,-1))+SUM(属性投放!K$37:K$45)*$AO24+VLOOKUP($AP$2,一级属性!$E$41:$P$64,COLUMNS(一级属性!$E$41:M$64),0)*($AO24+0.25*IF($AO24&lt;10,1,ROUNDDOWN($AO24,-1)))+VLOOKUP($AP$2,宝石属性!$B$43:$M$66,COLUMNS(宝石属性!$B$43:J$66),0)*10*VLOOKUP(ROUNDDOWN($AO24,-1),宝石属性!$B$25:$N$41,2,0)*VLOOKUP(ROUNDDOWN($AO24,-1),宝石属性!$B$25:$N$41,3,0)+VLOOKUP($AP$2,职业被动!$B$6:$M$29,COLUMNS(职业被动!$B$6:J$29),0)*$AO24,0)</f>
        <v>165</v>
      </c>
      <c r="AW24" s="9">
        <f>ROUND(属性投放!K$4+装备属性!K$4*IF($AO24&lt;10,1,ROUNDDOWN($AO24,-1))+SUM(属性投放!L$37:L$45)*$AO24+VLOOKUP($AP$2,一级属性!$E$41:$P$64,COLUMNS(一级属性!$E$41:N$64),0)*($AO24+0.25*IF($AO24&lt;10,1,ROUNDDOWN($AO24,-1)))+VLOOKUP($AP$2,宝石属性!$B$43:$M$66,COLUMNS(宝石属性!$B$43:K$66),0)*10*VLOOKUP(ROUNDDOWN($AO24,-1),宝石属性!$B$25:$N$41,2,0)*VLOOKUP(ROUNDDOWN($AO24,-1),宝石属性!$B$25:$N$41,3,0)+VLOOKUP($AP$2,职业被动!$B$6:$M$29,COLUMNS(职业被动!$B$6:K$29),0)*$AO24,0)</f>
        <v>91</v>
      </c>
      <c r="AX24" s="9">
        <f>ROUND(属性投放!L$4+装备属性!L$4*IF($AO24&lt;10,1,ROUNDDOWN($AO24,-1))+SUM(属性投放!M$37:M$45)*$AO24+VLOOKUP($AP$2,一级属性!$E$41:$P$64,COLUMNS(一级属性!$E$41:O$64),0)*($AO24+0.25*IF($AO24&lt;10,1,ROUNDDOWN($AO24,-1)))+VLOOKUP($AP$2,宝石属性!$B$43:$M$66,COLUMNS(宝石属性!$B$43:L$66),0)*10*VLOOKUP(ROUNDDOWN($AO24,-1),宝石属性!$B$25:$N$41,2,0)*VLOOKUP(ROUNDDOWN($AO24,-1),宝石属性!$B$25:$N$41,3,0)+VLOOKUP($AP$2,职业被动!$B$6:$M$29,COLUMNS(职业被动!$B$6:L$29),0)*$AO24,0)</f>
        <v>216</v>
      </c>
      <c r="AY24" s="9">
        <f>ROUND(属性投放!M$4+装备属性!M$4*IF($AO24&lt;10,1,ROUNDDOWN($AO24,-1))+SUM(属性投放!N$37:N$45)*$AO24+VLOOKUP($AP$2,一级属性!$E$41:$P$64,COLUMNS(一级属性!$E$41:P$64),0)*($AO24+0.25*IF($AO24&lt;10,1,ROUNDDOWN($AO24,-1)))+VLOOKUP($AP$2,宝石属性!$B$43:$M$66,COLUMNS(宝石属性!$B$43:M$66),0)*10*VLOOKUP(ROUNDDOWN($AO24,-1),宝石属性!$B$25:$N$41,2,0)*VLOOKUP(ROUNDDOWN($AO24,-1),宝石属性!$B$25:$N$41,3,0)+VLOOKUP($AP$2,职业被动!$B$6:$M$29,COLUMNS(职业被动!$B$6:M$29),0)*$AO24,0)</f>
        <v>216</v>
      </c>
      <c r="AZ24" s="48">
        <f>属性价值和能力评分!$F$9+ROUND(属性价值和能力评分!$F$38*10,0)*AO24+ROUND((SUM(装备属性!$W$9:$W$14)+属性价值和能力评分!$F$38*1.25+1.4+2.8)*IF(AO24&lt;10,1,ROUNDDOWN(AO24,-1)),0)+15*VLOOKUP(ROUNDDOWN(AO24,-1),宝石属性!$B$26:$D$41,2,0)*6*VLOOKUP(ROUNDDOWN(AO24,-1),宝石属性!$B$26:$D$41,3,0)+(属性价值和能力评分!$F$49*9+属性价值和能力评分!$F$50*2+属性价值和能力评分!$F$53*8/5)*AO24</f>
        <v>4043</v>
      </c>
      <c r="BB24" s="1">
        <v>21</v>
      </c>
      <c r="BC24" s="9">
        <f>ROUND(属性投放!D$4+装备属性!D$4*IF($BB24&lt;10,1,ROUNDDOWN($BB24,-1))+SUM(属性投放!E$37:E$45)*$BB24+VLOOKUP($BC$2,一级属性!$E$41:$P$64,COLUMNS(一级属性!$E$41:G$64),0)*($BB24+0.25*IF($BB24&lt;10,1,ROUNDDOWN($BB24,-1)))+VLOOKUP($BC$2,宝石属性!$B$43:$M$66,COLUMNS(宝石属性!$B$43:D$66),0)*10*VLOOKUP(ROUNDDOWN($BB24,-1),宝石属性!$B$25:$N$41,2,0)*VLOOKUP(ROUNDDOWN($BB24,-1),宝石属性!$B$25:$N$41,3,0)+VLOOKUP($BC$2,职业被动!$B$6:$M$29,COLUMNS(职业被动!$B$6:D$29),0)*$BB24,0)</f>
        <v>1219</v>
      </c>
      <c r="BD24" s="9">
        <f>ROUND(属性投放!E$4+装备属性!E$4*IF($BB24&lt;10,1,ROUNDDOWN($BB24,-1))+SUM(属性投放!F$37:F$45)*$BB24+VLOOKUP($BC$2,一级属性!$E$41:$P$64,COLUMNS(一级属性!$E$41:H$64),0)*($BB24+0.25*IF($BB24&lt;10,1,ROUNDDOWN($BB24,-1)))+VLOOKUP($BC$2,宝石属性!$B$43:$M$66,COLUMNS(宝石属性!$B$43:E$66),0)*10*VLOOKUP(ROUNDDOWN($BB24,-1),宝石属性!$B$25:$N$41,2,0)*VLOOKUP(ROUNDDOWN($BB24,-1),宝石属性!$B$25:$N$41,3,0)+VLOOKUP($BC$2,职业被动!$B$6:$M$29,COLUMNS(职业被动!$B$6:E$29),0)*$BB24,0)</f>
        <v>1199</v>
      </c>
      <c r="BE24" s="9">
        <f>ROUND(属性投放!F$4+装备属性!F$4*IF($BB24&lt;10,1,ROUNDDOWN($BB24,-1))+SUM(属性投放!G$37:G$45)*$BB24+VLOOKUP($BC$2,一级属性!$E$41:$P$64,COLUMNS(一级属性!$E$41:I$64),0)*($BB24+0.25*IF($BB24&lt;10,1,ROUNDDOWN($BB24,-1)))+VLOOKUP($BC$2,宝石属性!$B$43:$M$66,COLUMNS(宝石属性!$B$43:F$66),0)*10*VLOOKUP(ROUNDDOWN($BB24,-1),宝石属性!$B$25:$N$41,2,0)*VLOOKUP(ROUNDDOWN($BB24,-1),宝石属性!$B$25:$N$41,3,0)+VLOOKUP($BC$2,职业被动!$B$6:$M$29,COLUMNS(职业被动!$B$6:F$29),0)*$BB24,0)</f>
        <v>306</v>
      </c>
      <c r="BF24" s="9">
        <f>ROUND(属性投放!G$4+装备属性!G$4*IF($BB24&lt;10,1,ROUNDDOWN($BB24,-1))+SUM(属性投放!H$37:H$45)*$BB24+VLOOKUP($BC$2,一级属性!$E$41:$P$64,COLUMNS(一级属性!$E$41:J$64),0)*($BB24+0.25*IF($BB24&lt;10,1,ROUNDDOWN($BB24,-1)))+VLOOKUP($BC$2,宝石属性!$B$43:$M$66,COLUMNS(宝石属性!$B$43:G$66),0)*10*VLOOKUP(ROUNDDOWN($BB24,-1),宝石属性!$B$25:$N$41,2,0)*VLOOKUP(ROUNDDOWN($BB24,-1),宝石属性!$B$25:$N$41,3,0)+VLOOKUP($BC$2,职业被动!$B$6:$M$29,COLUMNS(职业被动!$B$6:G$29),0)*$BB24,0)</f>
        <v>199</v>
      </c>
      <c r="BG24" s="9">
        <f>ROUND(属性投放!H$4+装备属性!H$4*IF($BB24&lt;10,1,ROUNDDOWN($BB24,-1))+SUM(属性投放!I$37:I$45)*$BB24+VLOOKUP($BC$2,一级属性!$E$41:$P$64,COLUMNS(一级属性!$E$41:K$64),0)*($BB24+0.25*IF($BB24&lt;10,1,ROUNDDOWN($BB24,-1)))+VLOOKUP($BC$2,宝石属性!$B$43:$M$66,COLUMNS(宝石属性!$B$43:H$66),0)*10*VLOOKUP(ROUNDDOWN($BB24,-1),宝石属性!$B$25:$N$41,2,0)*VLOOKUP(ROUNDDOWN($BB24,-1),宝石属性!$B$25:$N$41,3,0)+VLOOKUP($BC$2,职业被动!$B$6:$M$29,COLUMNS(职业被动!$B$6:H$29),0)*$BB24,0)</f>
        <v>350</v>
      </c>
      <c r="BH24" s="9">
        <f>ROUND(属性投放!I$4+装备属性!I$4*IF($BB24&lt;10,1,ROUNDDOWN($BB24,-1))+SUM(属性投放!J$37:J$45)*$BB24+VLOOKUP($BC$2,一级属性!$E$41:$P$64,COLUMNS(一级属性!$E$41:L$64),0)*($BB24+0.25*IF($BB24&lt;10,1,ROUNDDOWN($BB24,-1)))+VLOOKUP($BC$2,宝石属性!$B$43:$M$66,COLUMNS(宝石属性!$B$43:I$66),0)*10*VLOOKUP(ROUNDDOWN($BB24,-1),宝石属性!$B$25:$N$41,2,0)*VLOOKUP(ROUNDDOWN($BB24,-1),宝石属性!$B$25:$N$41,3,0)+VLOOKUP($BC$2,职业被动!$B$6:$M$29,COLUMNS(职业被动!$B$6:I$29),0)*$BB24,0)</f>
        <v>295</v>
      </c>
      <c r="BI24" s="9">
        <f>ROUND(属性投放!J$4+装备属性!J$4*IF($BB24&lt;10,1,ROUNDDOWN($BB24,-1))+SUM(属性投放!K$37:K$45)*$BB24+VLOOKUP($BC$2,一级属性!$E$41:$P$64,COLUMNS(一级属性!$E$41:M$64),0)*($BB24+0.25*IF($BB24&lt;10,1,ROUNDDOWN($BB24,-1)))+VLOOKUP($BC$2,宝石属性!$B$43:$M$66,COLUMNS(宝石属性!$B$43:J$66),0)*10*VLOOKUP(ROUNDDOWN($BB24,-1),宝石属性!$B$25:$N$41,2,0)*VLOOKUP(ROUNDDOWN($BB24,-1),宝石属性!$B$25:$N$41,3,0)+VLOOKUP($BC$2,职业被动!$B$6:$M$29,COLUMNS(职业被动!$B$6:J$29),0)*$BB24,0)</f>
        <v>126</v>
      </c>
      <c r="BJ24" s="9">
        <f>ROUND(属性投放!K$4+装备属性!K$4*IF($BB24&lt;10,1,ROUNDDOWN($BB24,-1))+SUM(属性投放!L$37:L$45)*$BB24+VLOOKUP($BC$2,一级属性!$E$41:$P$64,COLUMNS(一级属性!$E$41:N$64),0)*($BB24+0.25*IF($BB24&lt;10,1,ROUNDDOWN($BB24,-1)))+VLOOKUP($BC$2,宝石属性!$B$43:$M$66,COLUMNS(宝石属性!$B$43:K$66),0)*10*VLOOKUP(ROUNDDOWN($BB24,-1),宝石属性!$B$25:$N$41,2,0)*VLOOKUP(ROUNDDOWN($BB24,-1),宝石属性!$B$25:$N$41,3,0)+VLOOKUP($BC$2,职业被动!$B$6:$M$29,COLUMNS(职业被动!$B$6:K$29),0)*$BB24,0)</f>
        <v>91</v>
      </c>
      <c r="BK24" s="9">
        <f>ROUND(属性投放!L$4+装备属性!L$4*IF($BB24&lt;10,1,ROUNDDOWN($BB24,-1))+SUM(属性投放!M$37:M$45)*$BB24+VLOOKUP($BC$2,一级属性!$E$41:$P$64,COLUMNS(一级属性!$E$41:O$64),0)*($BB24+0.25*IF($BB24&lt;10,1,ROUNDDOWN($BB24,-1)))+VLOOKUP($BC$2,宝石属性!$B$43:$M$66,COLUMNS(宝石属性!$B$43:L$66),0)*10*VLOOKUP(ROUNDDOWN($BB24,-1),宝石属性!$B$25:$N$41,2,0)*VLOOKUP(ROUNDDOWN($BB24,-1),宝石属性!$B$25:$N$41,3,0)+VLOOKUP($BC$2,职业被动!$B$6:$M$29,COLUMNS(职业被动!$B$6:L$29),0)*$BB24,0)</f>
        <v>6</v>
      </c>
      <c r="BL24" s="9">
        <f>ROUND(属性投放!M$4+装备属性!M$4*IF($BB24&lt;10,1,ROUNDDOWN($BB24,-1))+SUM(属性投放!N$37:N$45)*$BB24+VLOOKUP($BC$2,一级属性!$E$41:$P$64,COLUMNS(一级属性!$E$41:P$64),0)*($BB24+0.25*IF($BB24&lt;10,1,ROUNDDOWN($BB24,-1)))+VLOOKUP($BC$2,宝石属性!$B$43:$M$66,COLUMNS(宝石属性!$B$43:M$66),0)*10*VLOOKUP(ROUNDDOWN($BB24,-1),宝石属性!$B$25:$N$41,2,0)*VLOOKUP(ROUNDDOWN($BB24,-1),宝石属性!$B$25:$N$41,3,0)+VLOOKUP($BC$2,职业被动!$B$6:$M$29,COLUMNS(职业被动!$B$6:M$29),0)*$BB24,0)</f>
        <v>216</v>
      </c>
      <c r="BM24" s="48">
        <f>属性价值和能力评分!$F$9+ROUND(属性价值和能力评分!$F$38*10,0)*BB24+ROUND((SUM(装备属性!$W$9:$W$14)+属性价值和能力评分!$F$38*1.25+1.4+2.8)*IF(BB24&lt;10,1,ROUNDDOWN(BB24,-1)),0)+15*VLOOKUP(ROUNDDOWN(BB24,-1),宝石属性!$B$26:$D$41,2,0)*6*VLOOKUP(ROUNDDOWN(BB24,-1),宝石属性!$B$26:$D$41,3,0)+(属性价值和能力评分!$F$49*9+属性价值和能力评分!$F$50*2+属性价值和能力评分!$F$53*8/5)*BB24</f>
        <v>4043</v>
      </c>
      <c r="BO24" s="1">
        <v>21</v>
      </c>
      <c r="BP24" s="9">
        <f>ROUND(属性投放!D$4+装备属性!D$4*IF($BO24&lt;10,1,ROUNDDOWN($BO24,-1))+SUM(属性投放!E$37:E$45)*$BO24+VLOOKUP($BP$2,一级属性!$E$41:$P$64,COLUMNS(一级属性!$E$41:G$64),0)*($BO24+0.25*IF($BO24&lt;10,1,ROUNDDOWN($BO24,-1)))+VLOOKUP($BP$2,宝石属性!$B$43:$M$66,COLUMNS(宝石属性!$B$43:D$66),0)*10*VLOOKUP(ROUNDDOWN($BO24,-1),宝石属性!$B$25:$N$41,2,0)*VLOOKUP(ROUNDDOWN($BO24,-1),宝石属性!$B$25:$N$41,3,0)+VLOOKUP($BP$2,职业被动!$B$6:$M$29,COLUMNS(职业被动!$B$6:D$29),0)*$BO24,0)</f>
        <v>1513</v>
      </c>
      <c r="BQ24" s="9">
        <f>ROUND(属性投放!E$4+装备属性!E$4*IF($BO24&lt;10,1,ROUNDDOWN($BO24,-1))+SUM(属性投放!F$37:F$45)*$BO24+VLOOKUP($BP$2,一级属性!$E$41:$P$64,COLUMNS(一级属性!$E$41:H$64),0)*($BO24+0.25*IF($BO24&lt;10,1,ROUNDDOWN($BO24,-1)))+VLOOKUP($BP$2,宝石属性!$B$43:$M$66,COLUMNS(宝石属性!$B$43:E$66),0)*10*VLOOKUP(ROUNDDOWN($BO24,-1),宝石属性!$B$25:$N$41,2,0)*VLOOKUP(ROUNDDOWN($BO24,-1),宝石属性!$B$25:$N$41,3,0)+VLOOKUP($BP$2,职业被动!$B$6:$M$29,COLUMNS(职业被动!$B$6:E$29),0)*$BO24,0)</f>
        <v>1069</v>
      </c>
      <c r="BR24" s="9">
        <f>ROUND(属性投放!F$4+装备属性!F$4*IF($BO24&lt;10,1,ROUNDDOWN($BO24,-1))+SUM(属性投放!G$37:G$45)*$BO24+VLOOKUP($BP$2,一级属性!$E$41:$P$64,COLUMNS(一级属性!$E$41:I$64),0)*($BO24+0.25*IF($BO24&lt;10,1,ROUNDDOWN($BO24,-1)))+VLOOKUP($BP$2,宝石属性!$B$43:$M$66,COLUMNS(宝石属性!$B$43:F$66),0)*10*VLOOKUP(ROUNDDOWN($BO24,-1),宝石属性!$B$25:$N$41,2,0)*VLOOKUP(ROUNDDOWN($BO24,-1),宝石属性!$B$25:$N$41,3,0)+VLOOKUP($BP$2,职业被动!$B$6:$M$29,COLUMNS(职业被动!$B$6:F$29),0)*$BO24,0)</f>
        <v>306</v>
      </c>
      <c r="BS24" s="9">
        <f>ROUND(属性投放!G$4+装备属性!G$4*IF($BO24&lt;10,1,ROUNDDOWN($BO24,-1))+SUM(属性投放!H$37:H$45)*$BO24+VLOOKUP($BP$2,一级属性!$E$41:$P$64,COLUMNS(一级属性!$E$41:J$64),0)*($BO24+0.25*IF($BO24&lt;10,1,ROUNDDOWN($BO24,-1)))+VLOOKUP($BP$2,宝石属性!$B$43:$M$66,COLUMNS(宝石属性!$B$43:G$66),0)*10*VLOOKUP(ROUNDDOWN($BO24,-1),宝石属性!$B$25:$N$41,2,0)*VLOOKUP(ROUNDDOWN($BO24,-1),宝石属性!$B$25:$N$41,3,0)+VLOOKUP($BP$2,职业被动!$B$6:$M$29,COLUMNS(职业被动!$B$6:G$29),0)*$BO24,0)</f>
        <v>199</v>
      </c>
      <c r="BT24" s="9">
        <f>ROUND(属性投放!H$4+装备属性!H$4*IF($BO24&lt;10,1,ROUNDDOWN($BO24,-1))+SUM(属性投放!I$37:I$45)*$BO24+VLOOKUP($BP$2,一级属性!$E$41:$P$64,COLUMNS(一级属性!$E$41:K$64),0)*($BO24+0.25*IF($BO24&lt;10,1,ROUNDDOWN($BO24,-1)))+VLOOKUP($BP$2,宝石属性!$B$43:$M$66,COLUMNS(宝石属性!$B$43:H$66),0)*10*VLOOKUP(ROUNDDOWN($BO24,-1),宝石属性!$B$25:$N$41,2,0)*VLOOKUP(ROUNDDOWN($BO24,-1),宝石属性!$B$25:$N$41,3,0)+VLOOKUP($BP$2,职业被动!$B$6:$M$29,COLUMNS(职业被动!$B$6:H$29),0)*$BO24,0)</f>
        <v>303</v>
      </c>
      <c r="BU24" s="9">
        <f>ROUND(属性投放!I$4+装备属性!I$4*IF($BO24&lt;10,1,ROUNDDOWN($BO24,-1))+SUM(属性投放!J$37:J$45)*$BO24+VLOOKUP($BP$2,一级属性!$E$41:$P$64,COLUMNS(一级属性!$E$41:L$64),0)*($BO24+0.25*IF($BO24&lt;10,1,ROUNDDOWN($BO24,-1)))+VLOOKUP($BP$2,宝石属性!$B$43:$M$66,COLUMNS(宝石属性!$B$43:I$66),0)*10*VLOOKUP(ROUNDDOWN($BO24,-1),宝石属性!$B$25:$N$41,2,0)*VLOOKUP(ROUNDDOWN($BO24,-1),宝石属性!$B$25:$N$41,3,0)+VLOOKUP($BP$2,职业被动!$B$6:$M$29,COLUMNS(职业被动!$B$6:I$29),0)*$BO24,0)</f>
        <v>248</v>
      </c>
      <c r="BV24" s="9">
        <f>ROUND(属性投放!J$4+装备属性!J$4*IF($BO24&lt;10,1,ROUNDDOWN($BO24,-1))+SUM(属性投放!K$37:K$45)*$BO24+VLOOKUP($BP$2,一级属性!$E$41:$P$64,COLUMNS(一级属性!$E$41:M$64),0)*($BO24+0.25*IF($BO24&lt;10,1,ROUNDDOWN($BO24,-1)))+VLOOKUP($BP$2,宝石属性!$B$43:$M$66,COLUMNS(宝石属性!$B$43:J$66),0)*10*VLOOKUP(ROUNDDOWN($BO24,-1),宝石属性!$B$25:$N$41,2,0)*VLOOKUP(ROUNDDOWN($BO24,-1),宝石属性!$B$25:$N$41,3,0)+VLOOKUP($BP$2,职业被动!$B$6:$M$29,COLUMNS(职业被动!$B$6:J$29),0)*$BO24,0)</f>
        <v>165</v>
      </c>
      <c r="BW24" s="9">
        <f>ROUND(属性投放!K$4+装备属性!K$4*IF($BO24&lt;10,1,ROUNDDOWN($BO24,-1))+SUM(属性投放!L$37:L$45)*$BO24+VLOOKUP($BP$2,一级属性!$E$41:$P$64,COLUMNS(一级属性!$E$41:N$64),0)*($BO24+0.25*IF($BO24&lt;10,1,ROUNDDOWN($BO24,-1)))+VLOOKUP($BP$2,宝石属性!$B$43:$M$66,COLUMNS(宝石属性!$B$43:K$66),0)*10*VLOOKUP(ROUNDDOWN($BO24,-1),宝石属性!$B$25:$N$41,2,0)*VLOOKUP(ROUNDDOWN($BO24,-1),宝石属性!$B$25:$N$41,3,0)+VLOOKUP($BP$2,职业被动!$B$6:$M$29,COLUMNS(职业被动!$B$6:K$29),0)*$BO24,0)</f>
        <v>91</v>
      </c>
      <c r="BX24" s="9">
        <f>ROUND(属性投放!L$4+装备属性!L$4*IF($BO24&lt;10,1,ROUNDDOWN($BO24,-1))+SUM(属性投放!M$37:M$45)*$BO24+VLOOKUP($BP$2,一级属性!$E$41:$P$64,COLUMNS(一级属性!$E$41:O$64),0)*($BO24+0.25*IF($BO24&lt;10,1,ROUNDDOWN($BO24,-1)))+VLOOKUP($BP$2,宝石属性!$B$43:$M$66,COLUMNS(宝石属性!$B$43:L$66),0)*10*VLOOKUP(ROUNDDOWN($BO24,-1),宝石属性!$B$25:$N$41,2,0)*VLOOKUP(ROUNDDOWN($BO24,-1),宝石属性!$B$25:$N$41,3,0)+VLOOKUP($BP$2,职业被动!$B$6:$M$29,COLUMNS(职业被动!$B$6:L$29),0)*$BO24,0)</f>
        <v>6</v>
      </c>
      <c r="BY24" s="9">
        <f>ROUND(属性投放!M$4+装备属性!M$4*IF($BO24&lt;10,1,ROUNDDOWN($BO24,-1))+SUM(属性投放!N$37:N$45)*$BO24+VLOOKUP($BP$2,一级属性!$E$41:$P$64,COLUMNS(一级属性!$E$41:P$64),0)*($BO24+0.25*IF($BO24&lt;10,1,ROUNDDOWN($BO24,-1)))+VLOOKUP($BP$2,宝石属性!$B$43:$M$66,COLUMNS(宝石属性!$B$43:M$66),0)*10*VLOOKUP(ROUNDDOWN($BO24,-1),宝石属性!$B$25:$N$41,2,0)*VLOOKUP(ROUNDDOWN($BO24,-1),宝石属性!$B$25:$N$41,3,0)+VLOOKUP($BP$2,职业被动!$B$6:$M$29,COLUMNS(职业被动!$B$6:M$29),0)*$BO24,0)</f>
        <v>216</v>
      </c>
      <c r="BZ24" s="48">
        <f>属性价值和能力评分!$F$9+ROUND(属性价值和能力评分!$F$38*10,0)*BO24+ROUND((SUM(装备属性!$W$9:$W$14)+属性价值和能力评分!$F$38*1.25+1.4+2.8)*IF(BO24&lt;10,1,ROUNDDOWN(BO24,-1)),0)+15*VLOOKUP(ROUNDDOWN(BO24,-1),宝石属性!$B$26:$D$41,2,0)*6*VLOOKUP(ROUNDDOWN(BO24,-1),宝石属性!$B$26:$D$41,3,0)+(属性价值和能力评分!$F$49*9+属性价值和能力评分!$F$50*2+属性价值和能力评分!$F$53*8/5)*BO24</f>
        <v>4043</v>
      </c>
      <c r="CB24" s="1">
        <v>21</v>
      </c>
      <c r="CC24" s="9">
        <f>ROUND(属性投放!D$4+装备属性!D$4*IF($CB24&lt;10,1,ROUNDDOWN($CB24,-1))+SUM(属性投放!E$37:E$45)*$CB24+VLOOKUP($CC$2,一级属性!$E$41:$P$64,COLUMNS(一级属性!$E$41:G$64),0)*($CB24+0.25*IF($CB24&lt;10,1,ROUNDDOWN($CB24,-1)))+VLOOKUP($CC$2,宝石属性!$B$43:$M$66,COLUMNS(宝石属性!$B$43:D$66),0)*10*VLOOKUP(ROUNDDOWN($CB24,-1),宝石属性!$B$25:$N$41,2,0)*VLOOKUP(ROUNDDOWN($CB24,-1),宝石属性!$B$25:$N$41,3,0)+VLOOKUP($CC$2,职业被动!$B$6:$M$29,COLUMNS(职业被动!$B$6:D$29),0)*$CB24,0)</f>
        <v>1011</v>
      </c>
      <c r="CD24" s="9">
        <f>ROUND(属性投放!E$4+装备属性!E$4*IF($CB24&lt;10,1,ROUNDDOWN($CB24,-1))+SUM(属性投放!F$37:F$45)*$CB24+VLOOKUP($CC$2,一级属性!$E$41:$P$64,COLUMNS(一级属性!$E$41:H$64),0)*($CB24+0.25*IF($CB24&lt;10,1,ROUNDDOWN($CB24,-1)))+VLOOKUP($CC$2,宝石属性!$B$43:$M$66,COLUMNS(宝石属性!$B$43:E$66),0)*10*VLOOKUP(ROUNDDOWN($CB24,-1),宝石属性!$B$25:$N$41,2,0)*VLOOKUP(ROUNDDOWN($CB24,-1),宝石属性!$B$25:$N$41,3,0)+VLOOKUP($CC$2,职业被动!$B$6:$M$29,COLUMNS(职业被动!$B$6:E$29),0)*$CB24,0)</f>
        <v>679</v>
      </c>
      <c r="CE24" s="9">
        <f>ROUND(属性投放!F$4+装备属性!F$4*IF($CB24&lt;10,1,ROUNDDOWN($CB24,-1))+SUM(属性投放!G$37:G$45)*$CB24+VLOOKUP($CC$2,一级属性!$E$41:$P$64,COLUMNS(一级属性!$E$41:I$64),0)*($CB24+0.25*IF($CB24&lt;10,1,ROUNDDOWN($CB24,-1)))+VLOOKUP($CC$2,宝石属性!$B$43:$M$66,COLUMNS(宝石属性!$B$43:F$66),0)*10*VLOOKUP(ROUNDDOWN($CB24,-1),宝石属性!$B$25:$N$41,2,0)*VLOOKUP(ROUNDDOWN($CB24,-1),宝石属性!$B$25:$N$41,3,0)+VLOOKUP($CC$2,职业被动!$B$6:$M$29,COLUMNS(职业被动!$B$6:F$29),0)*$CB24,0)</f>
        <v>489</v>
      </c>
      <c r="CF24" s="9">
        <f>ROUND(属性投放!G$4+装备属性!G$4*IF($CB24&lt;10,1,ROUNDDOWN($CB24,-1))+SUM(属性投放!H$37:H$45)*$CB24+VLOOKUP($CC$2,一级属性!$E$41:$P$64,COLUMNS(一级属性!$E$41:J$64),0)*($CB24+0.25*IF($CB24&lt;10,1,ROUNDDOWN($CB24,-1)))+VLOOKUP($CC$2,宝石属性!$B$43:$M$66,COLUMNS(宝石属性!$B$43:G$66),0)*10*VLOOKUP(ROUNDDOWN($CB24,-1),宝石属性!$B$25:$N$41,2,0)*VLOOKUP(ROUNDDOWN($CB24,-1),宝石属性!$B$25:$N$41,3,0)+VLOOKUP($CC$2,职业被动!$B$6:$M$29,COLUMNS(职业被动!$B$6:G$29),0)*$CB24,0)</f>
        <v>220</v>
      </c>
      <c r="CG24" s="9">
        <f>ROUND(属性投放!H$4+装备属性!H$4*IF($CB24&lt;10,1,ROUNDDOWN($CB24,-1))+SUM(属性投放!I$37:I$45)*$CB24+VLOOKUP($CC$2,一级属性!$E$41:$P$64,COLUMNS(一级属性!$E$41:K$64),0)*($CB24+0.25*IF($CB24&lt;10,1,ROUNDDOWN($CB24,-1)))+VLOOKUP($CC$2,宝石属性!$B$43:$M$66,COLUMNS(宝石属性!$B$43:H$66),0)*10*VLOOKUP(ROUNDDOWN($CB24,-1),宝石属性!$B$25:$N$41,2,0)*VLOOKUP(ROUNDDOWN($CB24,-1),宝石属性!$B$25:$N$41,3,0)+VLOOKUP($CC$2,职业被动!$B$6:$M$29,COLUMNS(职业被动!$B$6:H$29),0)*$CB24,0)</f>
        <v>204</v>
      </c>
      <c r="CH24" s="9">
        <f>ROUND(属性投放!I$4+装备属性!I$4*IF($CB24&lt;10,1,ROUNDDOWN($CB24,-1))+SUM(属性投放!J$37:J$45)*$CB24+VLOOKUP($CC$2,一级属性!$E$41:$P$64,COLUMNS(一级属性!$E$41:L$64),0)*($CB24+0.25*IF($CB24&lt;10,1,ROUNDDOWN($CB24,-1)))+VLOOKUP($CC$2,宝石属性!$B$43:$M$66,COLUMNS(宝石属性!$B$43:I$66),0)*10*VLOOKUP(ROUNDDOWN($CB24,-1),宝石属性!$B$25:$N$41,2,0)*VLOOKUP(ROUNDDOWN($CB24,-1),宝石属性!$B$25:$N$41,3,0)+VLOOKUP($CC$2,职业被动!$B$6:$M$29,COLUMNS(职业被动!$B$6:I$29),0)*$CB24,0)</f>
        <v>237</v>
      </c>
      <c r="CI24" s="9">
        <f>ROUND(属性投放!J$4+装备属性!J$4*IF($CB24&lt;10,1,ROUNDDOWN($CB24,-1))+SUM(属性投放!K$37:K$45)*$CB24+VLOOKUP($CC$2,一级属性!$E$41:$P$64,COLUMNS(一级属性!$E$41:M$64),0)*($CB24+0.25*IF($CB24&lt;10,1,ROUNDDOWN($CB24,-1)))+VLOOKUP($CC$2,宝石属性!$B$43:$M$66,COLUMNS(宝石属性!$B$43:J$66),0)*10*VLOOKUP(ROUNDDOWN($CB24,-1),宝石属性!$B$25:$N$41,2,0)*VLOOKUP(ROUNDDOWN($CB24,-1),宝石属性!$B$25:$N$41,3,0)+VLOOKUP($CC$2,职业被动!$B$6:$M$29,COLUMNS(职业被动!$B$6:J$29),0)*$CB24,0)</f>
        <v>147</v>
      </c>
      <c r="CJ24" s="9">
        <f>ROUND(属性投放!K$4+装备属性!K$4*IF($CB24&lt;10,1,ROUNDDOWN($CB24,-1))+SUM(属性投放!L$37:L$45)*$CB24+VLOOKUP($CC$2,一级属性!$E$41:$P$64,COLUMNS(一级属性!$E$41:N$64),0)*($CB24+0.25*IF($CB24&lt;10,1,ROUNDDOWN($CB24,-1)))+VLOOKUP($CC$2,宝石属性!$B$43:$M$66,COLUMNS(宝石属性!$B$43:K$66),0)*10*VLOOKUP(ROUNDDOWN($CB24,-1),宝石属性!$B$25:$N$41,2,0)*VLOOKUP(ROUNDDOWN($CB24,-1),宝石属性!$B$25:$N$41,3,0)+VLOOKUP($CC$2,职业被动!$B$6:$M$29,COLUMNS(职业被动!$B$6:K$29),0)*$CB24,0)</f>
        <v>91</v>
      </c>
      <c r="CK24" s="9">
        <f>ROUND(属性投放!L$4+装备属性!L$4*IF($CB24&lt;10,1,ROUNDDOWN($CB24,-1))+SUM(属性投放!M$37:M$45)*$CB24+VLOOKUP($CC$2,一级属性!$E$41:$P$64,COLUMNS(一级属性!$E$41:O$64),0)*($CB24+0.25*IF($CB24&lt;10,1,ROUNDDOWN($CB24,-1)))+VLOOKUP($CC$2,宝石属性!$B$43:$M$66,COLUMNS(宝石属性!$B$43:L$66),0)*10*VLOOKUP(ROUNDDOWN($CB24,-1),宝石属性!$B$25:$N$41,2,0)*VLOOKUP(ROUNDDOWN($CB24,-1),宝石属性!$B$25:$N$41,3,0)+VLOOKUP($CC$2,职业被动!$B$6:$M$29,COLUMNS(职业被动!$B$6:L$29),0)*$CB24,0)</f>
        <v>6</v>
      </c>
      <c r="CL24" s="9">
        <f>ROUND(属性投放!M$4+装备属性!M$4*IF($CB24&lt;10,1,ROUNDDOWN($CB24,-1))+SUM(属性投放!N$37:N$45)*$CB24+VLOOKUP($CC$2,一级属性!$E$41:$P$64,COLUMNS(一级属性!$E$41:P$64),0)*($CB24+0.25*IF($CB24&lt;10,1,ROUNDDOWN($CB24,-1)))+VLOOKUP($CC$2,宝石属性!$B$43:$M$66,COLUMNS(宝石属性!$B$43:M$66),0)*10*VLOOKUP(ROUNDDOWN($CB24,-1),宝石属性!$B$25:$N$41,2,0)*VLOOKUP(ROUNDDOWN($CB24,-1),宝石属性!$B$25:$N$41,3,0)+VLOOKUP($CC$2,职业被动!$B$6:$M$29,COLUMNS(职业被动!$B$6:M$29),0)*$CB24,0)</f>
        <v>216</v>
      </c>
      <c r="CM24" s="48">
        <f>属性价值和能力评分!$F$9+ROUND(属性价值和能力评分!$F$38*10,0)*CB24+ROUND((SUM(装备属性!$W$9:$W$14)+属性价值和能力评分!$F$38*1.25+1.4+2.8)*IF(CB24&lt;10,1,ROUNDDOWN(CB24,-1)),0)+15*VLOOKUP(ROUNDDOWN(CB24,-1),宝石属性!$B$26:$D$41,2,0)*6*VLOOKUP(ROUNDDOWN(CB24,-1),宝石属性!$B$26:$D$41,3,0)+(属性价值和能力评分!$F$49*9+属性价值和能力评分!$F$50*2+属性价值和能力评分!$F$53*8/5)*CB24</f>
        <v>4043</v>
      </c>
      <c r="CO24" s="1">
        <v>21</v>
      </c>
      <c r="CP24" s="9">
        <f>ROUND(属性投放!D$4+装备属性!D$4*IF($CO24&lt;10,1,ROUNDDOWN($CO24,-1))+SUM(属性投放!E$37:E$45)*$CO24+VLOOKUP($CP$2,一级属性!$E$41:$P$64,COLUMNS(一级属性!$E$41:G$64),0)*($CO24+0.25*IF($CO24&lt;10,1,ROUNDDOWN($CO24,-1)))+VLOOKUP($CP$2,宝石属性!$B$43:$M$66,COLUMNS(宝石属性!$B$43:D$66),0)*10*VLOOKUP(ROUNDDOWN($CO24,-1),宝石属性!$B$25:$N$41,2,0)*VLOOKUP(ROUNDDOWN($CO24,-1),宝石属性!$B$25:$N$41,3,0)+VLOOKUP($CP$2,职业被动!$B$6:$M$29,COLUMNS(职业被动!$B$6:D$29),0)*$CO24,0)</f>
        <v>1011</v>
      </c>
      <c r="CQ24" s="9">
        <f>ROUND(属性投放!E$4+装备属性!E$4*IF($CO24&lt;10,1,ROUNDDOWN($CO24,-1))+SUM(属性投放!F$37:F$45)*$CO24+VLOOKUP($CP$2,一级属性!$E$41:$P$64,COLUMNS(一级属性!$E$41:H$64),0)*($CO24+0.25*IF($CO24&lt;10,1,ROUNDDOWN($CO24,-1)))+VLOOKUP($CP$2,宝石属性!$B$43:$M$66,COLUMNS(宝石属性!$B$43:E$66),0)*10*VLOOKUP(ROUNDDOWN($CO24,-1),宝石属性!$B$25:$N$41,2,0)*VLOOKUP(ROUNDDOWN($CO24,-1),宝石属性!$B$25:$N$41,3,0)+VLOOKUP($CP$2,职业被动!$B$6:$M$29,COLUMNS(职业被动!$B$6:E$29),0)*$CO24,0)</f>
        <v>1329</v>
      </c>
      <c r="CR24" s="9">
        <f>ROUND(属性投放!F$4+装备属性!F$4*IF($CO24&lt;10,1,ROUNDDOWN($CO24,-1))+SUM(属性投放!G$37:G$45)*$CO24+VLOOKUP($CP$2,一级属性!$E$41:$P$64,COLUMNS(一级属性!$E$41:I$64),0)*($CO24+0.25*IF($CO24&lt;10,1,ROUNDDOWN($CO24,-1)))+VLOOKUP($CP$2,宝石属性!$B$43:$M$66,COLUMNS(宝石属性!$B$43:F$66),0)*10*VLOOKUP(ROUNDDOWN($CO24,-1),宝石属性!$B$25:$N$41,2,0)*VLOOKUP(ROUNDDOWN($CO24,-1),宝石属性!$B$25:$N$41,3,0)+VLOOKUP($CP$2,职业被动!$B$6:$M$29,COLUMNS(职业被动!$B$6:F$29),0)*$CO24,0)</f>
        <v>306</v>
      </c>
      <c r="CS24" s="9">
        <f>ROUND(属性投放!G$4+装备属性!G$4*IF($CO24&lt;10,1,ROUNDDOWN($CO24,-1))+SUM(属性投放!H$37:H$45)*$CO24+VLOOKUP($CP$2,一级属性!$E$41:$P$64,COLUMNS(一级属性!$E$41:J$64),0)*($CO24+0.25*IF($CO24&lt;10,1,ROUNDDOWN($CO24,-1)))+VLOOKUP($CP$2,宝石属性!$B$43:$M$66,COLUMNS(宝石属性!$B$43:G$66),0)*10*VLOOKUP(ROUNDDOWN($CO24,-1),宝石属性!$B$25:$N$41,2,0)*VLOOKUP(ROUNDDOWN($CO24,-1),宝石属性!$B$25:$N$41,3,0)+VLOOKUP($CP$2,职业被动!$B$6:$M$29,COLUMNS(职业被动!$B$6:G$29),0)*$CO24,0)</f>
        <v>199</v>
      </c>
      <c r="CT24" s="9">
        <f>ROUND(属性投放!H$4+装备属性!H$4*IF($CO24&lt;10,1,ROUNDDOWN($CO24,-1))+SUM(属性投放!I$37:I$45)*$CO24+VLOOKUP($CP$2,一级属性!$E$41:$P$64,COLUMNS(一级属性!$E$41:K$64),0)*($CO24+0.25*IF($CO24&lt;10,1,ROUNDDOWN($CO24,-1)))+VLOOKUP($CP$2,宝石属性!$B$43:$M$66,COLUMNS(宝石属性!$B$43:H$66),0)*10*VLOOKUP(ROUNDDOWN($CO24,-1),宝石属性!$B$25:$N$41,2,0)*VLOOKUP(ROUNDDOWN($CO24,-1),宝石属性!$B$25:$N$41,3,0)+VLOOKUP($CP$2,职业被动!$B$6:$M$29,COLUMNS(职业被动!$B$6:H$29),0)*$CO24,0)</f>
        <v>376</v>
      </c>
      <c r="CU24" s="9">
        <f>ROUND(属性投放!I$4+装备属性!I$4*IF($CO24&lt;10,1,ROUNDDOWN($CO24,-1))+SUM(属性投放!J$37:J$45)*$CO24+VLOOKUP($CP$2,一级属性!$E$41:$P$64,COLUMNS(一级属性!$E$41:L$64),0)*($CO24+0.25*IF($CO24&lt;10,1,ROUNDDOWN($CO24,-1)))+VLOOKUP($CP$2,宝石属性!$B$43:$M$66,COLUMNS(宝石属性!$B$43:I$66),0)*10*VLOOKUP(ROUNDDOWN($CO24,-1),宝石属性!$B$25:$N$41,2,0)*VLOOKUP(ROUNDDOWN($CO24,-1),宝石属性!$B$25:$N$41,3,0)+VLOOKUP($CP$2,职业被动!$B$6:$M$29,COLUMNS(职业被动!$B$6:I$29),0)*$CO24,0)</f>
        <v>310</v>
      </c>
      <c r="CV24" s="9">
        <f>ROUND(属性投放!J$4+装备属性!J$4*IF($CO24&lt;10,1,ROUNDDOWN($CO24,-1))+SUM(属性投放!K$37:K$45)*$CO24+VLOOKUP($CP$2,一级属性!$E$41:$P$64,COLUMNS(一级属性!$E$41:M$64),0)*($CO24+0.25*IF($CO24&lt;10,1,ROUNDDOWN($CO24,-1)))+VLOOKUP($CP$2,宝石属性!$B$43:$M$66,COLUMNS(宝石属性!$B$43:J$66),0)*10*VLOOKUP(ROUNDDOWN($CO24,-1),宝石属性!$B$25:$N$41,2,0)*VLOOKUP(ROUNDDOWN($CO24,-1),宝石属性!$B$25:$N$41,3,0)+VLOOKUP($CP$2,职业被动!$B$6:$M$29,COLUMNS(职业被动!$B$6:J$29),0)*$CO24,0)</f>
        <v>121</v>
      </c>
      <c r="CW24" s="9">
        <f>ROUND(属性投放!K$4+装备属性!K$4*IF($CO24&lt;10,1,ROUNDDOWN($CO24,-1))+SUM(属性投放!L$37:L$45)*$CO24+VLOOKUP($CP$2,一级属性!$E$41:$P$64,COLUMNS(一级属性!$E$41:N$64),0)*($CO24+0.25*IF($CO24&lt;10,1,ROUNDDOWN($CO24,-1)))+VLOOKUP($CP$2,宝石属性!$B$43:$M$66,COLUMNS(宝石属性!$B$43:K$66),0)*10*VLOOKUP(ROUNDDOWN($CO24,-1),宝石属性!$B$25:$N$41,2,0)*VLOOKUP(ROUNDDOWN($CO24,-1),宝石属性!$B$25:$N$41,3,0)+VLOOKUP($CP$2,职业被动!$B$6:$M$29,COLUMNS(职业被动!$B$6:K$29),0)*$CO24,0)</f>
        <v>91</v>
      </c>
      <c r="CX24" s="9">
        <f>ROUND(属性投放!L$4+装备属性!L$4*IF($CO24&lt;10,1,ROUNDDOWN($CO24,-1))+SUM(属性投放!M$37:M$45)*$CO24+VLOOKUP($CP$2,一级属性!$E$41:$P$64,COLUMNS(一级属性!$E$41:O$64),0)*($CO24+0.25*IF($CO24&lt;10,1,ROUNDDOWN($CO24,-1)))+VLOOKUP($CP$2,宝石属性!$B$43:$M$66,COLUMNS(宝石属性!$B$43:L$66),0)*10*VLOOKUP(ROUNDDOWN($CO24,-1),宝石属性!$B$25:$N$41,2,0)*VLOOKUP(ROUNDDOWN($CO24,-1),宝石属性!$B$25:$N$41,3,0)+VLOOKUP($CP$2,职业被动!$B$6:$M$29,COLUMNS(职业被动!$B$6:L$29),0)*$CO24,0)</f>
        <v>6</v>
      </c>
      <c r="CY24" s="9">
        <f>ROUND(属性投放!M$4+装备属性!M$4*IF($CO24&lt;10,1,ROUNDDOWN($CO24,-1))+SUM(属性投放!N$37:N$45)*$CO24+VLOOKUP($CP$2,一级属性!$E$41:$P$64,COLUMNS(一级属性!$E$41:P$64),0)*($CO24+0.25*IF($CO24&lt;10,1,ROUNDDOWN($CO24,-1)))+VLOOKUP($CP$2,宝石属性!$B$43:$M$66,COLUMNS(宝石属性!$B$43:M$66),0)*10*VLOOKUP(ROUNDDOWN($CO24,-1),宝石属性!$B$25:$N$41,2,0)*VLOOKUP(ROUNDDOWN($CO24,-1),宝石属性!$B$25:$N$41,3,0)+VLOOKUP($CP$2,职业被动!$B$6:$M$29,COLUMNS(职业被动!$B$6:M$29),0)*$CO24,0)</f>
        <v>216</v>
      </c>
      <c r="CZ24" s="48">
        <f>属性价值和能力评分!$F$9+ROUND(属性价值和能力评分!$F$38*10,0)*CO24+ROUND((SUM(装备属性!$W$9:$W$14)+属性价值和能力评分!$F$38*1.25+1.4+2.8)*IF(CO24&lt;10,1,ROUNDDOWN(CO24,-1)),0)+15*VLOOKUP(ROUNDDOWN(CO24,-1),宝石属性!$B$26:$D$41,2,0)*6*VLOOKUP(ROUNDDOWN(CO24,-1),宝石属性!$B$26:$D$41,3,0)+(属性价值和能力评分!$F$49*9+属性价值和能力评分!$F$50*2+属性价值和能力评分!$F$53*8/5)*CO24</f>
        <v>4043</v>
      </c>
      <c r="DB24" s="1">
        <v>21</v>
      </c>
      <c r="DC24" s="9">
        <f>ROUND(属性投放!D$4+装备属性!D$4*IF($DB24&lt;10,1,ROUNDDOWN($DB24,-1))+SUM(属性投放!E$37:E$45)*$DB24+VLOOKUP($DC$2,一级属性!$E$41:$P$64,COLUMNS(一级属性!$E$41:G$64),0)*($DB24+0.25*IF($DB24&lt;10,1,ROUNDDOWN($DB24,-1)))+VLOOKUP($DC$2,宝石属性!$B$43:$M$66,COLUMNS(宝石属性!$B$43:D$66),0)*10*VLOOKUP(ROUNDDOWN($DB24,-1),宝石属性!$B$25:$N$41,2,0)*VLOOKUP(ROUNDDOWN($DB24,-1),宝石属性!$B$25:$N$41,3,0)+VLOOKUP($DC$2,职业被动!$B$6:$M$29,COLUMNS(职业被动!$B$6:D$29),0)*$DB24,0)</f>
        <v>1158</v>
      </c>
      <c r="DD24" s="9">
        <f>ROUND(属性投放!E$4+装备属性!E$4*IF($DB24&lt;10,1,ROUNDDOWN($DB24,-1))+SUM(属性投放!F$37:F$45)*$DB24+VLOOKUP($DC$2,一级属性!$E$41:$P$64,COLUMNS(一级属性!$E$41:H$64),0)*($DB24+0.25*IF($DB24&lt;10,1,ROUNDDOWN($DB24,-1)))+VLOOKUP($DC$2,宝石属性!$B$43:$M$66,COLUMNS(宝石属性!$B$43:E$66),0)*10*VLOOKUP(ROUNDDOWN($DB24,-1),宝石属性!$B$25:$N$41,2,0)*VLOOKUP(ROUNDDOWN($DB24,-1),宝石属性!$B$25:$N$41,3,0)+VLOOKUP($DC$2,职业被动!$B$6:$M$29,COLUMNS(职业被动!$B$6:E$29),0)*$DB24,0)</f>
        <v>679</v>
      </c>
      <c r="DE24" s="9">
        <f>ROUND(属性投放!F$4+装备属性!F$4*IF($DB24&lt;10,1,ROUNDDOWN($DB24,-1))+SUM(属性投放!G$37:G$45)*$DB24+VLOOKUP($DC$2,一级属性!$E$41:$P$64,COLUMNS(一级属性!$E$41:I$64),0)*($DB24+0.25*IF($DB24&lt;10,1,ROUNDDOWN($DB24,-1)))+VLOOKUP($DC$2,宝石属性!$B$43:$M$66,COLUMNS(宝石属性!$B$43:F$66),0)*10*VLOOKUP(ROUNDDOWN($DB24,-1),宝石属性!$B$25:$N$41,2,0)*VLOOKUP(ROUNDDOWN($DB24,-1),宝石属性!$B$25:$N$41,3,0)+VLOOKUP($DC$2,职业被动!$B$6:$M$29,COLUMNS(职业被动!$B$6:F$29),0)*$DB24,0)</f>
        <v>306</v>
      </c>
      <c r="DF24" s="9">
        <f>ROUND(属性投放!G$4+装备属性!G$4*IF($DB24&lt;10,1,ROUNDDOWN($DB24,-1))+SUM(属性投放!H$37:H$45)*$DB24+VLOOKUP($DC$2,一级属性!$E$41:$P$64,COLUMNS(一级属性!$E$41:J$64),0)*($DB24+0.25*IF($DB24&lt;10,1,ROUNDDOWN($DB24,-1)))+VLOOKUP($DC$2,宝石属性!$B$43:$M$66,COLUMNS(宝石属性!$B$43:G$66),0)*10*VLOOKUP(ROUNDDOWN($DB24,-1),宝石属性!$B$25:$N$41,2,0)*VLOOKUP(ROUNDDOWN($DB24,-1),宝石属性!$B$25:$N$41,3,0)+VLOOKUP($DC$2,职业被动!$B$6:$M$29,COLUMNS(职业被动!$B$6:G$29),0)*$DB24,0)</f>
        <v>527</v>
      </c>
      <c r="DG24" s="9">
        <f>ROUND(属性投放!H$4+装备属性!H$4*IF($DB24&lt;10,1,ROUNDDOWN($DB24,-1))+SUM(属性投放!I$37:I$45)*$DB24+VLOOKUP($DC$2,一级属性!$E$41:$P$64,COLUMNS(一级属性!$E$41:K$64),0)*($DB24+0.25*IF($DB24&lt;10,1,ROUNDDOWN($DB24,-1)))+VLOOKUP($DC$2,宝石属性!$B$43:$M$66,COLUMNS(宝石属性!$B$43:H$66),0)*10*VLOOKUP(ROUNDDOWN($DB24,-1),宝石属性!$B$25:$N$41,2,0)*VLOOKUP(ROUNDDOWN($DB24,-1),宝石属性!$B$25:$N$41,3,0)+VLOOKUP($DC$2,职业被动!$B$6:$M$29,COLUMNS(职业被动!$B$6:H$29),0)*$DB24,0)</f>
        <v>204</v>
      </c>
      <c r="DH24" s="9">
        <f>ROUND(属性投放!I$4+装备属性!I$4*IF($DB24&lt;10,1,ROUNDDOWN($DB24,-1))+SUM(属性投放!J$37:J$45)*$DB24+VLOOKUP($DC$2,一级属性!$E$41:$P$64,COLUMNS(一级属性!$E$41:L$64),0)*($DB24+0.25*IF($DB24&lt;10,1,ROUNDDOWN($DB24,-1)))+VLOOKUP($DC$2,宝石属性!$B$43:$M$66,COLUMNS(宝石属性!$B$43:I$66),0)*10*VLOOKUP(ROUNDDOWN($DB24,-1),宝石属性!$B$25:$N$41,2,0)*VLOOKUP(ROUNDDOWN($DB24,-1),宝石属性!$B$25:$N$41,3,0)+VLOOKUP($DC$2,职业被动!$B$6:$M$29,COLUMNS(职业被动!$B$6:I$29),0)*$DB24,0)</f>
        <v>211</v>
      </c>
      <c r="DI24" s="9">
        <f>ROUND(属性投放!J$4+装备属性!J$4*IF($DB24&lt;10,1,ROUNDDOWN($DB24,-1))+SUM(属性投放!K$37:K$45)*$DB24+VLOOKUP($DC$2,一级属性!$E$41:$P$64,COLUMNS(一级属性!$E$41:M$64),0)*($DB24+0.25*IF($DB24&lt;10,1,ROUNDDOWN($DB24,-1)))+VLOOKUP($DC$2,宝石属性!$B$43:$M$66,COLUMNS(宝石属性!$B$43:J$66),0)*10*VLOOKUP(ROUNDDOWN($DB24,-1),宝石属性!$B$25:$N$41,2,0)*VLOOKUP(ROUNDDOWN($DB24,-1),宝石属性!$B$25:$N$41,3,0)+VLOOKUP($DC$2,职业被动!$B$6:$M$29,COLUMNS(职业被动!$B$6:J$29),0)*$DB24,0)</f>
        <v>147</v>
      </c>
      <c r="DJ24" s="9">
        <f>ROUND(属性投放!K$4+装备属性!K$4*IF($DB24&lt;10,1,ROUNDDOWN($DB24,-1))+SUM(属性投放!L$37:L$45)*$DB24+VLOOKUP($DC$2,一级属性!$E$41:$P$64,COLUMNS(一级属性!$E$41:N$64),0)*($DB24+0.25*IF($DB24&lt;10,1,ROUNDDOWN($DB24,-1)))+VLOOKUP($DC$2,宝石属性!$B$43:$M$66,COLUMNS(宝石属性!$B$43:K$66),0)*10*VLOOKUP(ROUNDDOWN($DB24,-1),宝石属性!$B$25:$N$41,2,0)*VLOOKUP(ROUNDDOWN($DB24,-1),宝石属性!$B$25:$N$41,3,0)+VLOOKUP($DC$2,职业被动!$B$6:$M$29,COLUMNS(职业被动!$B$6:K$29),0)*$DB24,0)</f>
        <v>91</v>
      </c>
      <c r="DK24" s="9">
        <f>ROUND(属性投放!L$4+装备属性!L$4*IF($DB24&lt;10,1,ROUNDDOWN($DB24,-1))+SUM(属性投放!M$37:M$45)*$DB24+VLOOKUP($DC$2,一级属性!$E$41:$P$64,COLUMNS(一级属性!$E$41:O$64),0)*($DB24+0.25*IF($DB24&lt;10,1,ROUNDDOWN($DB24,-1)))+VLOOKUP($DC$2,宝石属性!$B$43:$M$66,COLUMNS(宝石属性!$B$43:L$66),0)*10*VLOOKUP(ROUNDDOWN($DB24,-1),宝石属性!$B$25:$N$41,2,0)*VLOOKUP(ROUNDDOWN($DB24,-1),宝石属性!$B$25:$N$41,3,0)+VLOOKUP($DC$2,职业被动!$B$6:$M$29,COLUMNS(职业被动!$B$6:L$29),0)*$DB24,0)</f>
        <v>6</v>
      </c>
      <c r="DL24" s="9">
        <f>ROUND(属性投放!M$4+装备属性!M$4*IF($DB24&lt;10,1,ROUNDDOWN($DB24,-1))+SUM(属性投放!N$37:N$45)*$DB24+VLOOKUP($DC$2,一级属性!$E$41:$P$64,COLUMNS(一级属性!$E$41:P$64),0)*($DB24+0.25*IF($DB24&lt;10,1,ROUNDDOWN($DB24,-1)))+VLOOKUP($DC$2,宝石属性!$B$43:$M$66,COLUMNS(宝石属性!$B$43:M$66),0)*10*VLOOKUP(ROUNDDOWN($DB24,-1),宝石属性!$B$25:$N$41,2,0)*VLOOKUP(ROUNDDOWN($DB24,-1),宝石属性!$B$25:$N$41,3,0)+VLOOKUP($DC$2,职业被动!$B$6:$M$29,COLUMNS(职业被动!$B$6:M$29),0)*$DB24,0)</f>
        <v>216</v>
      </c>
      <c r="DM24" s="48">
        <f>属性价值和能力评分!$F$9+ROUND(属性价值和能力评分!$F$38*10,0)*DB24+ROUND((SUM(装备属性!$W$9:$W$14)+属性价值和能力评分!$F$38*1.25+1.4+2.8)*IF(DB24&lt;10,1,ROUNDDOWN(DB24,-1)),0)+15*VLOOKUP(ROUNDDOWN(DB24,-1),宝石属性!$B$26:$D$41,2,0)*6*VLOOKUP(ROUNDDOWN(DB24,-1),宝石属性!$B$26:$D$41,3,0)+(属性价值和能力评分!$F$49*9+属性价值和能力评分!$F$50*2+属性价值和能力评分!$F$53*8/5)*DB24</f>
        <v>4043</v>
      </c>
      <c r="DO24" s="1">
        <v>21</v>
      </c>
      <c r="DP24" s="9">
        <f>ROUND(属性投放!D$4+装备属性!D$4*IF($DO24&lt;10,1,ROUNDDOWN($DO24,-1))+SUM(属性投放!E$37:E$45)*$DO24+VLOOKUP($DP$2,一级属性!$E$41:$P$64,COLUMNS(一级属性!$E$41:G$64),0)*($DO24+0.25*IF($DO24&lt;10,1,ROUNDDOWN($DO24,-1)))+VLOOKUP($DP$2,宝石属性!$B$43:$M$66,COLUMNS(宝石属性!$B$43:D$66),0)*10*VLOOKUP(ROUNDDOWN($DO24,-1),宝石属性!$B$25:$N$41,2,0)*VLOOKUP(ROUNDDOWN($DO24,-1),宝石属性!$B$25:$N$41,3,0)+VLOOKUP($DP$2,职业被动!$B$6:$M$29,COLUMNS(职业被动!$B$6:D$29),0)*$DO24,0)</f>
        <v>2345</v>
      </c>
      <c r="DQ24" s="9">
        <f>ROUND(属性投放!E$4+装备属性!E$4*IF($DO24&lt;10,1,ROUNDDOWN($DO24,-1))+SUM(属性投放!F$37:F$45)*$DO24+VLOOKUP($DP$2,一级属性!$E$41:$P$64,COLUMNS(一级属性!$E$41:H$64),0)*($DO24+0.25*IF($DO24&lt;10,1,ROUNDDOWN($DO24,-1)))+VLOOKUP($DP$2,宝石属性!$B$43:$M$66,COLUMNS(宝石属性!$B$43:E$66),0)*10*VLOOKUP(ROUNDDOWN($DO24,-1),宝石属性!$B$25:$N$41,2,0)*VLOOKUP(ROUNDDOWN($DO24,-1),宝石属性!$B$25:$N$41,3,0)+VLOOKUP($DP$2,职业被动!$B$6:$M$29,COLUMNS(职业被动!$B$6:E$29),0)*$DO24,0)</f>
        <v>679</v>
      </c>
      <c r="DR24" s="9">
        <f>ROUND(属性投放!F$4+装备属性!F$4*IF($DO24&lt;10,1,ROUNDDOWN($DO24,-1))+SUM(属性投放!G$37:G$45)*$DO24+VLOOKUP($DP$2,一级属性!$E$41:$P$64,COLUMNS(一级属性!$E$41:I$64),0)*($DO24+0.25*IF($DO24&lt;10,1,ROUNDDOWN($DO24,-1)))+VLOOKUP($DP$2,宝石属性!$B$43:$M$66,COLUMNS(宝石属性!$B$43:F$66),0)*10*VLOOKUP(ROUNDDOWN($DO24,-1),宝石属性!$B$25:$N$41,2,0)*VLOOKUP(ROUNDDOWN($DO24,-1),宝石属性!$B$25:$N$41,3,0)+VLOOKUP($DP$2,职业被动!$B$6:$M$29,COLUMNS(职业被动!$B$6:F$29),0)*$DO24,0)</f>
        <v>306</v>
      </c>
      <c r="DS24" s="9">
        <f>ROUND(属性投放!G$4+装备属性!G$4*IF($DO24&lt;10,1,ROUNDDOWN($DO24,-1))+SUM(属性投放!H$37:H$45)*$DO24+VLOOKUP($DP$2,一级属性!$E$41:$P$64,COLUMNS(一级属性!$E$41:J$64),0)*($DO24+0.25*IF($DO24&lt;10,1,ROUNDDOWN($DO24,-1)))+VLOOKUP($DP$2,宝石属性!$B$43:$M$66,COLUMNS(宝石属性!$B$43:G$66),0)*10*VLOOKUP(ROUNDDOWN($DO24,-1),宝石属性!$B$25:$N$41,2,0)*VLOOKUP(ROUNDDOWN($DO24,-1),宝石属性!$B$25:$N$41,3,0)+VLOOKUP($DP$2,职业被动!$B$6:$M$29,COLUMNS(职业被动!$B$6:G$29),0)*$DO24,0)</f>
        <v>199</v>
      </c>
      <c r="DT24" s="9">
        <f>ROUND(属性投放!H$4+装备属性!H$4*IF($DO24&lt;10,1,ROUNDDOWN($DO24,-1))+SUM(属性投放!I$37:I$45)*$DO24+VLOOKUP($DP$2,一级属性!$E$41:$P$64,COLUMNS(一级属性!$E$41:K$64),0)*($DO24+0.25*IF($DO24&lt;10,1,ROUNDDOWN($DO24,-1)))+VLOOKUP($DP$2,宝石属性!$B$43:$M$66,COLUMNS(宝石属性!$B$43:H$66),0)*10*VLOOKUP(ROUNDDOWN($DO24,-1),宝石属性!$B$25:$N$41,2,0)*VLOOKUP(ROUNDDOWN($DO24,-1),宝石属性!$B$25:$N$41,3,0)+VLOOKUP($DP$2,职业被动!$B$6:$M$29,COLUMNS(职业被动!$B$6:H$29),0)*$DO24,0)</f>
        <v>225</v>
      </c>
      <c r="DU24" s="9">
        <f>ROUND(属性投放!I$4+装备属性!I$4*IF($DO24&lt;10,1,ROUNDDOWN($DO24,-1))+SUM(属性投放!J$37:J$45)*$DO24+VLOOKUP($DP$2,一级属性!$E$41:$P$64,COLUMNS(一级属性!$E$41:L$64),0)*($DO24+0.25*IF($DO24&lt;10,1,ROUNDDOWN($DO24,-1)))+VLOOKUP($DP$2,宝石属性!$B$43:$M$66,COLUMNS(宝石属性!$B$43:I$66),0)*10*VLOOKUP(ROUNDDOWN($DO24,-1),宝石属性!$B$25:$N$41,2,0)*VLOOKUP(ROUNDDOWN($DO24,-1),宝石属性!$B$25:$N$41,3,0)+VLOOKUP($DP$2,职业被动!$B$6:$M$29,COLUMNS(职业被动!$B$6:I$29),0)*$DO24,0)</f>
        <v>211</v>
      </c>
      <c r="DV24" s="9">
        <f>ROUND(属性投放!J$4+装备属性!J$4*IF($DO24&lt;10,1,ROUNDDOWN($DO24,-1))+SUM(属性投放!K$37:K$45)*$DO24+VLOOKUP($DP$2,一级属性!$E$41:$P$64,COLUMNS(一级属性!$E$41:M$64),0)*($DO24+0.25*IF($DO24&lt;10,1,ROUNDDOWN($DO24,-1)))+VLOOKUP($DP$2,宝石属性!$B$43:$M$66,COLUMNS(宝石属性!$B$43:J$66),0)*10*VLOOKUP(ROUNDDOWN($DO24,-1),宝石属性!$B$25:$N$41,2,0)*VLOOKUP(ROUNDDOWN($DO24,-1),宝石属性!$B$25:$N$41,3,0)+VLOOKUP($DP$2,职业被动!$B$6:$M$29,COLUMNS(职业被动!$B$6:J$29),0)*$DO24,0)</f>
        <v>147</v>
      </c>
      <c r="DW24" s="9">
        <f>ROUND(属性投放!K$4+装备属性!K$4*IF($DO24&lt;10,1,ROUNDDOWN($DO24,-1))+SUM(属性投放!L$37:L$45)*$DO24+VLOOKUP($DP$2,一级属性!$E$41:$P$64,COLUMNS(一级属性!$E$41:N$64),0)*($DO24+0.25*IF($DO24&lt;10,1,ROUNDDOWN($DO24,-1)))+VLOOKUP($DP$2,宝石属性!$B$43:$M$66,COLUMNS(宝石属性!$B$43:K$66),0)*10*VLOOKUP(ROUNDDOWN($DO24,-1),宝石属性!$B$25:$N$41,2,0)*VLOOKUP(ROUNDDOWN($DO24,-1),宝石属性!$B$25:$N$41,3,0)+VLOOKUP($DP$2,职业被动!$B$6:$M$29,COLUMNS(职业被动!$B$6:K$29),0)*$DO24,0)</f>
        <v>91</v>
      </c>
      <c r="DX24" s="9">
        <f>ROUND(属性投放!L$4+装备属性!L$4*IF($DO24&lt;10,1,ROUNDDOWN($DO24,-1))+SUM(属性投放!M$37:M$45)*$DO24+VLOOKUP($DP$2,一级属性!$E$41:$P$64,COLUMNS(一级属性!$E$41:O$64),0)*($DO24+0.25*IF($DO24&lt;10,1,ROUNDDOWN($DO24,-1)))+VLOOKUP($DP$2,宝石属性!$B$43:$M$66,COLUMNS(宝石属性!$B$43:L$66),0)*10*VLOOKUP(ROUNDDOWN($DO24,-1),宝石属性!$B$25:$N$41,2,0)*VLOOKUP(ROUNDDOWN($DO24,-1),宝石属性!$B$25:$N$41,3,0)+VLOOKUP($DP$2,职业被动!$B$6:$M$29,COLUMNS(职业被动!$B$6:L$29),0)*$DO24,0)</f>
        <v>6</v>
      </c>
      <c r="DY24" s="9">
        <f>ROUND(属性投放!M$4+装备属性!M$4*IF($DO24&lt;10,1,ROUNDDOWN($DO24,-1))+SUM(属性投放!N$37:N$45)*$DO24+VLOOKUP($DP$2,一级属性!$E$41:$P$64,COLUMNS(一级属性!$E$41:P$64),0)*($DO24+0.25*IF($DO24&lt;10,1,ROUNDDOWN($DO24,-1)))+VLOOKUP($DP$2,宝石属性!$B$43:$M$66,COLUMNS(宝石属性!$B$43:M$66),0)*10*VLOOKUP(ROUNDDOWN($DO24,-1),宝石属性!$B$25:$N$41,2,0)*VLOOKUP(ROUNDDOWN($DO24,-1),宝石属性!$B$25:$N$41,3,0)+VLOOKUP($DP$2,职业被动!$B$6:$M$29,COLUMNS(职业被动!$B$6:M$29),0)*$DO24,0)</f>
        <v>216</v>
      </c>
      <c r="DZ24" s="48">
        <f>属性价值和能力评分!$F$9+ROUND(属性价值和能力评分!$F$38*10,0)*DO24+ROUND((SUM(装备属性!$W$9:$W$14)+属性价值和能力评分!$F$38*1.25+1.4+2.8)*IF(DO24&lt;10,1,ROUNDDOWN(DO24,-1)),0)+15*VLOOKUP(ROUNDDOWN(DO24,-1),宝石属性!$B$26:$D$41,2,0)*6*VLOOKUP(ROUNDDOWN(DO24,-1),宝石属性!$B$26:$D$41,3,0)+(属性价值和能力评分!$F$49*9+属性价值和能力评分!$F$50*2+属性价值和能力评分!$F$53*8/5)*DO24</f>
        <v>4043</v>
      </c>
      <c r="EA24" s="17"/>
      <c r="EB24" s="1">
        <v>21</v>
      </c>
      <c r="EC24" s="1">
        <f>ROUND(CC24/MAX(CE24/10,((CE24*(1+属性投放!$E$8)-CF24+属性投放!$F$8*EB24)*(1+属性投放!$G$8)*(1+属性投放!$H$8))),1)</f>
        <v>2.7</v>
      </c>
      <c r="ED24" s="1">
        <f>ROUND(CP24/MAX(CE24/10,((CE24*(1+属性投放!$E$8)-CS24+属性投放!$F$8*EB24)*(1+属性投放!$G$8)*(1+属性投放!$H$8))),1)</f>
        <v>2.5</v>
      </c>
      <c r="EE24" s="1">
        <f>ROUND(DC24/MAX(CE24/10,((CE24*(1+属性投放!$E$8)-DF24+属性投放!$F$8*EB24)*(1+属性投放!$G$8)*(1+属性投放!$H$8))),1)</f>
        <v>23.7</v>
      </c>
      <c r="EF24" s="1">
        <f>ROUND(DP24/MAX(CE24/10,((CE24*(1+属性投放!$E$8)-DS24+属性投放!$F$8*EB24)*(1+属性投放!$G$8)*(1+属性投放!$H$8))),1)</f>
        <v>5.8</v>
      </c>
      <c r="EH24" s="1">
        <f>ROUND(CC24/MAX(属性投放!$F$9*EB24,((CT24*(1+属性投放!$E$9)-CH24+属性投放!$F$9*EB24)*(1+属性投放!$G$9)*(1+属性投放!$H$9))),1)</f>
        <v>2.4</v>
      </c>
      <c r="EI24" s="1">
        <f>ROUND(CP24/MAX(属性投放!$F$9*EB24,((CT24*(1+属性投放!$E$9)-CU24+属性投放!$F$9*EB24)*(1+属性投放!$G$9)*(1+属性投放!$H$9))),1)</f>
        <v>3</v>
      </c>
      <c r="EJ24" s="1">
        <f>ROUND(DC24/MAX(属性投放!$F$9*EB24,((CT24*(1+属性投放!$E$9)-DH24+属性投放!$F$9*EB24)*(1+属性投放!$G$9)*(1+属性投放!$H$9))),1)</f>
        <v>2.6</v>
      </c>
      <c r="EK24" s="1">
        <f>ROUND(DP24/MAX(属性投放!$F$9*EB24,((CT24*(1+属性投放!$E$9)-DU24+属性投放!$F$9*EB24)*(1+属性投放!$G$9)*(1+属性投放!$H$9))),1)</f>
        <v>5.3</v>
      </c>
      <c r="EM24" s="1">
        <f>ROUND(CC24/((BW24*(1+属性投放!$E$10)+属性投放!$F$10*EB24)*(1+属性投放!$G$10)*(1+属性投放!$H$10)),1)</f>
        <v>6.2</v>
      </c>
      <c r="EN24" s="1">
        <f>ROUND(CP24/((BW24*(1+属性投放!$E$10)+属性投放!$F$10*EB24)*(1+属性投放!$G$10)*(1+属性投放!$H$10)),1)</f>
        <v>6.2</v>
      </c>
      <c r="EO24" s="1">
        <f>ROUND(DC24/((BW24*(1+属性投放!$E$10)+属性投放!$F$10*EB24)*(1+属性投放!$G$10)*(1+属性投放!$H$10)),1)</f>
        <v>7.1</v>
      </c>
      <c r="EP24" s="1">
        <f>ROUND(DP24/((BW24*(1+属性投放!$E$10)+属性投放!$F$10*EB24)*(1+属性投放!$G$10)*(1+属性投放!$H$10)),1)</f>
        <v>14.4</v>
      </c>
    </row>
    <row r="25" spans="2:146">
      <c r="B25" s="1">
        <v>22</v>
      </c>
      <c r="C25" s="9">
        <f>ROUND(属性投放!D$4+装备属性!D$4*IF($B25&lt;10,1,ROUNDDOWN($B25,-1))+SUM(属性投放!E$37:E$45)*$B25+VLOOKUP($C$2,一级属性!$E$41:$P$64,COLUMNS(一级属性!$E$41:G$64),0)*($B25+0.25*IF($B25&lt;10,1,ROUNDDOWN($B25,-1)))+VLOOKUP($C$2,宝石属性!$B$43:$M$66,COLUMNS(宝石属性!$B$43:D$66),0)*10*VLOOKUP(ROUNDDOWN($B25,-1),宝石属性!$B$25:$N$41,2,0)*VLOOKUP(ROUNDDOWN($B25,-1),宝石属性!$B$25:$N$41,3,0)+VLOOKUP($C$2,职业被动!$B$6:$M$29,COLUMNS(职业被动!$B$6:D$29),0)*$B25,0)</f>
        <v>1250</v>
      </c>
      <c r="D25" s="9">
        <f>ROUND(属性投放!E$4+装备属性!E$4*IF($B25&lt;10,1,ROUNDDOWN($B25,-1))+SUM(属性投放!F$37:F$38)*$B25+VLOOKUP($C$2,一级属性!$E$67:$P$90,COLUMNS(一级属性!$E$67:H$90),0)*$B25+VLOOKUP($C$2,宝石属性!$B$43:$M$66,COLUMNS(宝石属性!$B$43:E$66),0)*10*VLOOKUP(ROUNDDOWN($B25,-1),宝石属性!$B$25:$N$41,2,0)*VLOOKUP(ROUNDDOWN($B25,-1),宝石属性!$B$25:$N$41,3,0)+VLOOKUP($C$2,职业被动!$B$6:$M$29,COLUMNS(职业被动!$B$6:E$29),0)*$B25,0)</f>
        <v>694</v>
      </c>
      <c r="E25" s="9">
        <f>ROUND(属性投放!F$4+装备属性!F$4*IF($B25&lt;10,1,ROUNDDOWN($B25,-1))+SUM(属性投放!G$37:G$38)*$B25+VLOOKUP($C$2,一级属性!$E$67:$P$90,COLUMNS(一级属性!$E$67:I$90),0)*$B25+VLOOKUP($C$2,宝石属性!$B$43:$M$66,COLUMNS(宝石属性!$B$43:F$66),0)*10*VLOOKUP(ROUNDDOWN($B25,-1),宝石属性!$B$25:$N$41,2,0)*VLOOKUP(ROUNDDOWN($B25,-1),宝石属性!$B$25:$N$41,3,0)+VLOOKUP($C$2,职业被动!$B$6:$M$29,COLUMNS(职业被动!$B$6:F$29),0)*$B25,0)</f>
        <v>473</v>
      </c>
      <c r="F25" s="9">
        <f>ROUND(属性投放!G$4+装备属性!G$4*IF($B25&lt;10,1,ROUNDDOWN($B25,-1))+SUM(属性投放!H$37:H$38)*$B25+VLOOKUP($C$2,一级属性!$E$67:$P$90,COLUMNS(一级属性!$E$67:J$90),0)*$B25+VLOOKUP($C$2,宝石属性!$B$43:$M$66,COLUMNS(宝石属性!$B$43:G$66),0)*10*VLOOKUP(ROUNDDOWN($B25,-1),宝石属性!$B$25:$N$41,2,0)*VLOOKUP(ROUNDDOWN($B25,-1),宝石属性!$B$25:$N$41,3,0)+VLOOKUP($C$2,职业被动!$B$6:$M$29,COLUMNS(职业被动!$B$6:G$29),0)*$B25,0)</f>
        <v>224</v>
      </c>
      <c r="G25" s="9">
        <f>ROUND(属性投放!H$4+装备属性!H$4*IF($B25&lt;10,1,ROUNDDOWN($B25,-1))+SUM(属性投放!I$37:I$38)*$B25+VLOOKUP($C$2,一级属性!$E$67:$P$90,COLUMNS(一级属性!$E$67:K$90),0)*$B25+VLOOKUP($C$2,宝石属性!$B$43:$M$66,COLUMNS(宝石属性!$B$43:H$66),0)*10*VLOOKUP(ROUNDDOWN($B25,-1),宝石属性!$B$25:$N$41,2,0)*VLOOKUP(ROUNDDOWN($B25,-1),宝石属性!$B$25:$N$41,3,0)+VLOOKUP($C$2,职业被动!$B$6:$M$29,COLUMNS(职业被动!$B$6:H$29),0)*$B25,0)</f>
        <v>206</v>
      </c>
      <c r="H25" s="9">
        <f>ROUND(属性投放!I$4+装备属性!I$4*IF($B25&lt;10,1,ROUNDDOWN($B25,-1))+SUM(属性投放!J$37:J$38)*$B25+VLOOKUP($C$2,一级属性!$E$67:$P$90,COLUMNS(一级属性!$E$67:L$90),0)*$B25+VLOOKUP($C$2,宝石属性!$B$43:$M$66,COLUMNS(宝石属性!$B$43:I$66),0)*10*VLOOKUP(ROUNDDOWN($B25,-1),宝石属性!$B$25:$N$41,2,0)*VLOOKUP(ROUNDDOWN($B25,-1),宝石属性!$B$25:$N$41,3,0)+VLOOKUP($C$2,职业被动!$B$6:$M$29,COLUMNS(职业被动!$B$6:I$29),0)*$B25,0)</f>
        <v>240</v>
      </c>
      <c r="I25" s="9">
        <f>ROUND(属性投放!J$4+装备属性!J$4*IF($B25&lt;10,1,ROUNDDOWN($B25,-1))+SUM(属性投放!K$37:K$38)*$B25+VLOOKUP($C$2,一级属性!$E$67:$P$90,COLUMNS(一级属性!$E$67:M$90),0)*$B25+VLOOKUP($C$2,宝石属性!$B$43:$M$66,COLUMNS(宝石属性!$B$43:J$66),0)*10*VLOOKUP(ROUNDDOWN($B25,-1),宝石属性!$B$25:$N$41,2,0)*VLOOKUP(ROUNDDOWN($B25,-1),宝石属性!$B$25:$N$41,3,0)+VLOOKUP($C$2,职业被动!$B$6:$M$29,COLUMNS(职业被动!$B$6:J$29),0)*$B25,0)</f>
        <v>152</v>
      </c>
      <c r="J25" s="9">
        <f>ROUND(属性投放!K$4+装备属性!K$4*IF($B25&lt;10,1,ROUNDDOWN($B25,-1))+SUM(属性投放!L$37:L$38)*$B25+VLOOKUP($C$2,一级属性!$E$67:$P$90,COLUMNS(一级属性!$E$67:N$90),0)*$B25+VLOOKUP($C$2,宝石属性!$B$43:$M$66,COLUMNS(宝石属性!$B$43:K$66),0)*10*VLOOKUP(ROUNDDOWN($B25,-1),宝石属性!$B$25:$N$41,2,0)*VLOOKUP(ROUNDDOWN($B25,-1),宝石属性!$B$25:$N$41,3,0)+VLOOKUP($C$2,职业被动!$B$6:$M$29,COLUMNS(职业被动!$B$6:K$29),0)*$B25,0)</f>
        <v>91</v>
      </c>
      <c r="K25" s="9">
        <f>ROUND(属性投放!L$4+装备属性!L$4*IF($B25&lt;10,1,ROUNDDOWN($B25,-1))+SUM(属性投放!M$37:M$38)*$B25+VLOOKUP($C$2,一级属性!$E$67:$P$90,COLUMNS(一级属性!$E$67:O$90),0)*$B25+VLOOKUP($C$2,宝石属性!$B$43:$M$66,COLUMNS(宝石属性!$B$43:L$66),0)*10*VLOOKUP(ROUNDDOWN($B25,-1),宝石属性!$B$25:$N$41,2,0)*VLOOKUP(ROUNDDOWN($B25,-1),宝石属性!$B$25:$N$41,3,0)+VLOOKUP($C$2,职业被动!$B$6:$M$29,COLUMNS(职业被动!$B$6:L$29),0)*$B25,0)</f>
        <v>7</v>
      </c>
      <c r="L25" s="9">
        <f>ROUND(属性投放!M$4+装备属性!M$4*IF($B25&lt;10,1,ROUNDDOWN($B25,-1))+SUM(属性投放!N$37:N$38)*$B25+VLOOKUP($C$2,一级属性!$E$67:$P$90,COLUMNS(一级属性!$E$67:P$90),0)*$B25+VLOOKUP($C$2,宝石属性!$B$43:$M$66,COLUMNS(宝石属性!$B$43:M$66),0)*10*VLOOKUP(ROUNDDOWN($B25,-1),宝石属性!$B$25:$N$41,2,0)*VLOOKUP(ROUNDDOWN($B25,-1),宝石属性!$B$25:$N$41,3,0)+VLOOKUP($C$2,职业被动!$B$6:$M$29,COLUMNS(职业被动!$B$6:M$29),0)*$B25,0)</f>
        <v>227</v>
      </c>
      <c r="M25" s="48">
        <f>属性价值和能力评分!$F$9+ROUND(属性价值和能力评分!$F$38*10,0)*B25+ROUND((SUM(装备属性!$W$9:$W$14)+属性价值和能力评分!$F$38*1.25+1.4+2.8)*IF(B25&lt;10,1,ROUNDDOWN(B25,-1)),0)+15*VLOOKUP(ROUNDDOWN(B25,-1),宝石属性!$B$26:$D$41,2,0)*6*VLOOKUP(ROUNDDOWN(B25,-1),宝石属性!$B$26:$D$41,3,0)+(属性价值和能力评分!$F$49*9+属性价值和能力评分!$F$50*2+属性价值和能力评分!$F$53*8/5)*B25</f>
        <v>4163</v>
      </c>
      <c r="N25" s="20"/>
      <c r="O25" s="1">
        <v>22</v>
      </c>
      <c r="P25" s="9">
        <f>ROUND(属性投放!D$4+装备属性!D$4*IF($O25&lt;10,1,ROUNDDOWN($O25,-1))+SUM(属性投放!E$37:E$45)*$O25+VLOOKUP($P$2,一级属性!$E$41:$P$64,COLUMNS(一级属性!$E$41:G$64),0)*($O25+0.25*IF($O25&lt;10,1,ROUNDDOWN($O25,-1)))+VLOOKUP($P$2,宝石属性!$B$43:$M$66,COLUMNS(宝石属性!$B$43:D$66),0)*10*VLOOKUP(ROUNDDOWN($O25,-1),宝石属性!$B$25:$N$41,2,0)*VLOOKUP(ROUNDDOWN($O25,-1),宝石属性!$B$25:$N$41,3,0)+VLOOKUP($P$2,职业被动!$B$6:$M$29,COLUMNS(职业被动!$B$6:D$29),0)*$O25,0)</f>
        <v>1558</v>
      </c>
      <c r="Q25" s="9">
        <f>ROUND(属性投放!E$4+装备属性!E$4*IF($O25&lt;10,1,ROUNDDOWN($O25,-1))+SUM(属性投放!F$37:F$45)*$O25+VLOOKUP($P$2,一级属性!$E$41:$P$64,COLUMNS(一级属性!$E$41:H$64),0)*($O25+0.25*IF($O25&lt;10,1,ROUNDDOWN($O25,-1)))+VLOOKUP($P$2,宝石属性!$B$43:$M$66,COLUMNS(宝石属性!$B$43:E$66),0)*10*VLOOKUP(ROUNDDOWN($O25,-1),宝石属性!$B$25:$N$41,2,0)*VLOOKUP(ROUNDDOWN($O25,-1),宝石属性!$B$25:$N$41,3,0)+VLOOKUP($P$2,职业被动!$B$6:$M$29,COLUMNS(职业被动!$B$6:E$29),0)*$O25,0)</f>
        <v>1099</v>
      </c>
      <c r="R25" s="9">
        <f>ROUND(属性投放!F$4+装备属性!F$4*IF($O25&lt;10,1,ROUNDDOWN($O25,-1))+SUM(属性投放!G$37:G$45)*$O25+VLOOKUP($P$2,一级属性!$E$41:$P$64,COLUMNS(一级属性!$E$41:I$64),0)*($O25+0.25*IF($O25&lt;10,1,ROUNDDOWN($O25,-1)))+VLOOKUP($P$2,宝石属性!$B$43:$M$66,COLUMNS(宝石属性!$B$43:F$66),0)*10*VLOOKUP(ROUNDDOWN($O25,-1),宝石属性!$B$25:$N$41,2,0)*VLOOKUP(ROUNDDOWN($O25,-1),宝石属性!$B$25:$N$41,3,0)+VLOOKUP($P$2,职业被动!$B$6:$M$29,COLUMNS(职业被动!$B$6:F$29),0)*$O25,0)</f>
        <v>308</v>
      </c>
      <c r="S25" s="9">
        <f>ROUND(属性投放!G$4+装备属性!G$4*IF($O25&lt;10,1,ROUNDDOWN($O25,-1))+SUM(属性投放!H$37:H$45)*$O25+VLOOKUP($P$2,一级属性!$E$41:$P$64,COLUMNS(一级属性!$E$41:J$64),0)*($O25+0.25*IF($O25&lt;10,1,ROUNDDOWN($O25,-1)))+VLOOKUP($P$2,宝石属性!$B$43:$M$66,COLUMNS(宝石属性!$B$43:G$66),0)*10*VLOOKUP(ROUNDDOWN($O25,-1),宝石属性!$B$25:$N$41,2,0)*VLOOKUP(ROUNDDOWN($O25,-1),宝石属性!$B$25:$N$41,3,0)+VLOOKUP($P$2,职业被动!$B$6:$M$29,COLUMNS(职业被动!$B$6:G$29),0)*$O25,0)</f>
        <v>202</v>
      </c>
      <c r="T25" s="9">
        <f>ROUND(属性投放!H$4+装备属性!H$4*IF($O25&lt;10,1,ROUNDDOWN($O25,-1))+SUM(属性投放!I$37:I$45)*$O25+VLOOKUP($P$2,一级属性!$E$41:$P$64,COLUMNS(一级属性!$E$41:K$64),0)*($O25+0.25*IF($O25&lt;10,1,ROUNDDOWN($O25,-1)))+VLOOKUP($P$2,宝石属性!$B$43:$M$66,COLUMNS(宝石属性!$B$43:H$66),0)*10*VLOOKUP(ROUNDDOWN($O25,-1),宝石属性!$B$25:$N$41,2,0)*VLOOKUP(ROUNDDOWN($O25,-1),宝石属性!$B$25:$N$41,3,0)+VLOOKUP($P$2,职业被动!$B$6:$M$29,COLUMNS(职业被动!$B$6:H$29),0)*$O25,0)</f>
        <v>309</v>
      </c>
      <c r="U25" s="9">
        <f>ROUND(属性投放!I$4+装备属性!I$4*IF($O25&lt;10,1,ROUNDDOWN($O25,-1))+SUM(属性投放!J$37:J$45)*$O25+VLOOKUP($P$2,一级属性!$E$41:$P$64,COLUMNS(一级属性!$E$41:L$64),0)*($O25+0.25*IF($O25&lt;10,1,ROUNDDOWN($O25,-1)))+VLOOKUP($P$2,宝石属性!$B$43:$M$66,COLUMNS(宝石属性!$B$43:I$66),0)*10*VLOOKUP(ROUNDDOWN($O25,-1),宝石属性!$B$25:$N$41,2,0)*VLOOKUP(ROUNDDOWN($O25,-1),宝石属性!$B$25:$N$41,3,0)+VLOOKUP($P$2,职业被动!$B$6:$M$29,COLUMNS(职业被动!$B$6:I$29),0)*$O25,0)</f>
        <v>255</v>
      </c>
      <c r="V25" s="9">
        <f>ROUND(属性投放!J$4+装备属性!J$4*IF($O25&lt;10,1,ROUNDDOWN($O25,-1))+SUM(属性投放!K$37:K$45)*$O25+VLOOKUP($P$2,一级属性!$E$41:$P$64,COLUMNS(一级属性!$E$41:M$64),0)*($O25+0.25*IF($O25&lt;10,1,ROUNDDOWN($O25,-1)))+VLOOKUP($P$2,宝石属性!$B$43:$M$66,COLUMNS(宝石属性!$B$43:J$66),0)*10*VLOOKUP(ROUNDDOWN($O25,-1),宝石属性!$B$25:$N$41,2,0)*VLOOKUP(ROUNDDOWN($O25,-1),宝石属性!$B$25:$N$41,3,0)+VLOOKUP($P$2,职业被动!$B$6:$M$29,COLUMNS(职业被动!$B$6:J$29),0)*$O25,0)</f>
        <v>170</v>
      </c>
      <c r="W25" s="9">
        <f>ROUND(属性投放!K$4+装备属性!K$4*IF($O25&lt;10,1,ROUNDDOWN($O25,-1))+SUM(属性投放!L$37:L$45)*$O25+VLOOKUP($P$2,一级属性!$E$41:$P$64,COLUMNS(一级属性!$E$41:N$64),0)*($O25+0.25*IF($O25&lt;10,1,ROUNDDOWN($O25,-1)))+VLOOKUP($P$2,宝石属性!$B$43:$M$66,COLUMNS(宝石属性!$B$43:K$66),0)*10*VLOOKUP(ROUNDDOWN($O25,-1),宝石属性!$B$25:$N$41,2,0)*VLOOKUP(ROUNDDOWN($O25,-1),宝石属性!$B$25:$N$41,3,0)+VLOOKUP($P$2,职业被动!$B$6:$M$29,COLUMNS(职业被动!$B$6:K$29),0)*$O25,0)</f>
        <v>91</v>
      </c>
      <c r="X25" s="9">
        <f>ROUND(属性投放!L$4+装备属性!L$4*IF($O25&lt;10,1,ROUNDDOWN($O25,-1))+SUM(属性投放!M$37:M$45)*$O25+VLOOKUP($P$2,一级属性!$E$41:$P$64,COLUMNS(一级属性!$E$41:O$64),0)*($O25+0.25*IF($O25&lt;10,1,ROUNDDOWN($O25,-1)))+VLOOKUP($P$2,宝石属性!$B$43:$M$66,COLUMNS(宝石属性!$B$43:L$66),0)*10*VLOOKUP(ROUNDDOWN($O25,-1),宝石属性!$B$25:$N$41,2,0)*VLOOKUP(ROUNDDOWN($O25,-1),宝石属性!$B$25:$N$41,3,0)+VLOOKUP($P$2,职业被动!$B$6:$M$29,COLUMNS(职业被动!$B$6:L$29),0)*$O25,0)</f>
        <v>7</v>
      </c>
      <c r="Y25" s="9">
        <f>ROUND(属性投放!M$4+装备属性!M$4*IF($O25&lt;10,1,ROUNDDOWN($O25,-1))+SUM(属性投放!N$37:N$45)*$O25+VLOOKUP($P$2,一级属性!$E$41:$P$64,COLUMNS(一级属性!$E$41:P$64),0)*($O25+0.25*IF($O25&lt;10,1,ROUNDDOWN($O25,-1)))+VLOOKUP($P$2,宝石属性!$B$43:$M$66,COLUMNS(宝石属性!$B$43:M$66),0)*10*VLOOKUP(ROUNDDOWN($O25,-1),宝石属性!$B$25:$N$41,2,0)*VLOOKUP(ROUNDDOWN($O25,-1),宝石属性!$B$25:$N$41,3,0)+VLOOKUP($P$2,职业被动!$B$6:$M$29,COLUMNS(职业被动!$B$6:M$29),0)*$O25,0)</f>
        <v>227</v>
      </c>
      <c r="Z25" s="48">
        <f>属性价值和能力评分!$F$9+ROUND(属性价值和能力评分!$F$38*10,0)*O25+ROUND((SUM(装备属性!$W$9:$W$14)+属性价值和能力评分!$F$38*1.25+1.4+2.8)*IF(O25&lt;10,1,ROUNDDOWN(O25,-1)),0)+15*VLOOKUP(ROUNDDOWN(O25,-1),宝石属性!$B$26:$D$41,2,0)*6*VLOOKUP(ROUNDDOWN(O25,-1),宝石属性!$B$26:$D$41,3,0)+(属性价值和能力评分!$F$49*9+属性价值和能力评分!$F$50*2+属性价值和能力评分!$F$53*8/5)*O25</f>
        <v>4163</v>
      </c>
      <c r="AB25" s="1">
        <v>22</v>
      </c>
      <c r="AC25" s="9">
        <f>ROUND(属性投放!D$4+装备属性!D$4*IF($AB25&lt;10,1,ROUNDDOWN($AB25,-1))+SUM(属性投放!E$37:E$45)*$AB25+VLOOKUP($AC$2,一级属性!$E$41:$P$64,COLUMNS(一级属性!$E$41:G$64),0)*($AB25+0.25*IF($AB25&lt;10,1,ROUNDDOWN($AB25,-1)))+VLOOKUP($AC$2,宝石属性!$B$43:$M$66,COLUMNS(宝石属性!$B$43:D$66),0)*10*VLOOKUP(ROUNDDOWN($AB25,-1),宝石属性!$B$25:$N$41,2,0)*VLOOKUP(ROUNDDOWN($AB25,-1),宝石属性!$B$25:$N$41,3,0)+VLOOKUP($AC$2,职业被动!$B$6:$M$29,COLUMNS(职业被动!$B$6:D$29),0)*$AB25,0)</f>
        <v>1404</v>
      </c>
      <c r="AD25" s="9">
        <f>ROUND(属性投放!E$4+装备属性!E$4*IF($AB25&lt;10,1,ROUNDDOWN($AB25,-1))+SUM(属性投放!F$37:F$45)*$AB25+VLOOKUP($AC$2,一级属性!$E$41:$P$64,COLUMNS(一级属性!$E$41:H$64),0)*($AB25+0.25*IF($AB25&lt;10,1,ROUNDDOWN($AB25,-1)))+VLOOKUP($AC$2,宝石属性!$B$43:$M$66,COLUMNS(宝石属性!$B$43:E$66),0)*10*VLOOKUP(ROUNDDOWN($AB25,-1),宝石属性!$B$25:$N$41,2,0)*VLOOKUP(ROUNDDOWN($AB25,-1),宝石属性!$B$25:$N$41,3,0)+VLOOKUP($AC$2,职业被动!$B$6:$M$29,COLUMNS(职业被动!$B$6:E$29),0)*$AB25,0)</f>
        <v>694</v>
      </c>
      <c r="AE25" s="9">
        <f>ROUND(属性投放!F$4+装备属性!F$4*IF($AB25&lt;10,1,ROUNDDOWN($AB25,-1))+SUM(属性投放!G$37:G$45)*$AB25+VLOOKUP($AC$2,一级属性!$E$41:$P$64,COLUMNS(一级属性!$E$41:I$64),0)*($AB25+0.25*IF($AB25&lt;10,1,ROUNDDOWN($AB25,-1)))+VLOOKUP($AC$2,宝石属性!$B$43:$M$66,COLUMNS(宝石属性!$B$43:F$66),0)*10*VLOOKUP(ROUNDDOWN($AB25,-1),宝石属性!$B$25:$N$41,2,0)*VLOOKUP(ROUNDDOWN($AB25,-1),宝石属性!$B$25:$N$41,3,0)+VLOOKUP($AC$2,职业被动!$B$6:$M$29,COLUMNS(职业被动!$B$6:F$29),0)*$AB25,0)</f>
        <v>416</v>
      </c>
      <c r="AF25" s="9">
        <f>ROUND(属性投放!G$4+装备属性!G$4*IF($AB25&lt;10,1,ROUNDDOWN($AB25,-1))+SUM(属性投放!H$37:H$45)*$AB25+VLOOKUP($AC$2,一级属性!$E$41:$P$64,COLUMNS(一级属性!$E$41:J$64),0)*($AB25+0.25*IF($AB25&lt;10,1,ROUNDDOWN($AB25,-1)))+VLOOKUP($AC$2,宝石属性!$B$43:$M$66,COLUMNS(宝石属性!$B$43:G$66),0)*10*VLOOKUP(ROUNDDOWN($AB25,-1),宝石属性!$B$25:$N$41,2,0)*VLOOKUP(ROUNDDOWN($AB25,-1),宝石属性!$B$25:$N$41,3,0)+VLOOKUP($AC$2,职业被动!$B$6:$M$29,COLUMNS(职业被动!$B$6:G$29),0)*$AB25,0)</f>
        <v>246</v>
      </c>
      <c r="AG25" s="9">
        <f>ROUND(属性投放!H$4+装备属性!H$4*IF($AB25&lt;10,1,ROUNDDOWN($AB25,-1))+SUM(属性投放!I$37:I$45)*$AB25+VLOOKUP($AC$2,一级属性!$E$41:$P$64,COLUMNS(一级属性!$E$41:K$64),0)*($AB25+0.25*IF($AB25&lt;10,1,ROUNDDOWN($AB25,-1)))+VLOOKUP($AC$2,宝石属性!$B$43:$M$66,COLUMNS(宝石属性!$B$43:H$66),0)*10*VLOOKUP(ROUNDDOWN($AB25,-1),宝石属性!$B$25:$N$41,2,0)*VLOOKUP(ROUNDDOWN($AB25,-1),宝石属性!$B$25:$N$41,3,0)+VLOOKUP($AC$2,职业被动!$B$6:$M$29,COLUMNS(职业被动!$B$6:H$29),0)*$AB25,0)</f>
        <v>206</v>
      </c>
      <c r="AH25" s="9">
        <f>ROUND(属性投放!I$4+装备属性!I$4*IF($AB25&lt;10,1,ROUNDDOWN($AB25,-1))+SUM(属性投放!J$37:J$45)*$AB25+VLOOKUP($AC$2,一级属性!$E$41:$P$64,COLUMNS(一级属性!$E$41:L$64),0)*($AB25+0.25*IF($AB25&lt;10,1,ROUNDDOWN($AB25,-1)))+VLOOKUP($AC$2,宝石属性!$B$43:$M$66,COLUMNS(宝石属性!$B$43:I$66),0)*10*VLOOKUP(ROUNDDOWN($AB25,-1),宝石属性!$B$25:$N$41,2,0)*VLOOKUP(ROUNDDOWN($AB25,-1),宝石属性!$B$25:$N$41,3,0)+VLOOKUP($AC$2,职业被动!$B$6:$M$29,COLUMNS(职业被动!$B$6:I$29),0)*$AB25,0)</f>
        <v>238</v>
      </c>
      <c r="AI25" s="9">
        <f>ROUND(属性投放!J$4+装备属性!J$4*IF($AB25&lt;10,1,ROUNDDOWN($AB25,-1))+SUM(属性投放!K$37:K$45)*$AB25+VLOOKUP($AC$2,一级属性!$E$41:$P$64,COLUMNS(一级属性!$E$41:M$64),0)*($AB25+0.25*IF($AB25&lt;10,1,ROUNDDOWN($AB25,-1)))+VLOOKUP($AC$2,宝石属性!$B$43:$M$66,COLUMNS(宝石属性!$B$43:J$66),0)*10*VLOOKUP(ROUNDDOWN($AB25,-1),宝石属性!$B$25:$N$41,2,0)*VLOOKUP(ROUNDDOWN($AB25,-1),宝石属性!$B$25:$N$41,3,0)+VLOOKUP($AC$2,职业被动!$B$6:$M$29,COLUMNS(职业被动!$B$6:J$29),0)*$AB25,0)</f>
        <v>151</v>
      </c>
      <c r="AJ25" s="9">
        <f>ROUND(属性投放!K$4+装备属性!K$4*IF($AB25&lt;10,1,ROUNDDOWN($AB25,-1))+SUM(属性投放!L$37:L$45)*$AB25+VLOOKUP($AC$2,一级属性!$E$41:$P$64,COLUMNS(一级属性!$E$41:N$64),0)*($AB25+0.25*IF($AB25&lt;10,1,ROUNDDOWN($AB25,-1)))+VLOOKUP($AC$2,宝石属性!$B$43:$M$66,COLUMNS(宝石属性!$B$43:K$66),0)*10*VLOOKUP(ROUNDDOWN($AB25,-1),宝石属性!$B$25:$N$41,2,0)*VLOOKUP(ROUNDDOWN($AB25,-1),宝石属性!$B$25:$N$41,3,0)+VLOOKUP($AC$2,职业被动!$B$6:$M$29,COLUMNS(职业被动!$B$6:K$29),0)*$AB25,0)</f>
        <v>91</v>
      </c>
      <c r="AK25" s="9">
        <f>ROUND(属性投放!L$4+装备属性!L$4*IF($AB25&lt;10,1,ROUNDDOWN($AB25,-1))+SUM(属性投放!M$37:M$45)*$AB25+VLOOKUP($AC$2,一级属性!$E$41:$P$64,COLUMNS(一级属性!$E$41:O$64),0)*($AB25+0.25*IF($AB25&lt;10,1,ROUNDDOWN($AB25,-1)))+VLOOKUP($AC$2,宝石属性!$B$43:$M$66,COLUMNS(宝石属性!$B$43:L$66),0)*10*VLOOKUP(ROUNDDOWN($AB25,-1),宝石属性!$B$25:$N$41,2,0)*VLOOKUP(ROUNDDOWN($AB25,-1),宝石属性!$B$25:$N$41,3,0)+VLOOKUP($AC$2,职业被动!$B$6:$M$29,COLUMNS(职业被动!$B$6:L$29),0)*$AB25,0)</f>
        <v>7</v>
      </c>
      <c r="AL25" s="9">
        <f>ROUND(属性投放!M$4+装备属性!M$4*IF($AB25&lt;10,1,ROUNDDOWN($AB25,-1))+SUM(属性投放!N$37:N$45)*$AB25+VLOOKUP($AC$2,一级属性!$E$41:$P$64,COLUMNS(一级属性!$E$41:P$64),0)*($AB25+0.25*IF($AB25&lt;10,1,ROUNDDOWN($AB25,-1)))+VLOOKUP($AC$2,宝石属性!$B$43:$M$66,COLUMNS(宝石属性!$B$43:M$66),0)*10*VLOOKUP(ROUNDDOWN($AB25,-1),宝石属性!$B$25:$N$41,2,0)*VLOOKUP(ROUNDDOWN($AB25,-1),宝石属性!$B$25:$N$41,3,0)+VLOOKUP($AC$2,职业被动!$B$6:$M$29,COLUMNS(职业被动!$B$6:M$29),0)*$AB25,0)</f>
        <v>227</v>
      </c>
      <c r="AM25" s="48">
        <f>属性价值和能力评分!$F$9+ROUND(属性价值和能力评分!$F$38*10,0)*AB25+ROUND((SUM(装备属性!$W$9:$W$14)+属性价值和能力评分!$F$38*1.25+1.4+2.8)*IF(AB25&lt;10,1,ROUNDDOWN(AB25,-1)),0)+15*VLOOKUP(ROUNDDOWN(AB25,-1),宝石属性!$B$26:$D$41,2,0)*6*VLOOKUP(ROUNDDOWN(AB25,-1),宝石属性!$B$26:$D$41,3,0)+(属性价值和能力评分!$F$49*9+属性价值和能力评分!$F$50*2+属性价值和能力评分!$F$53*8/5)*AB25</f>
        <v>4163</v>
      </c>
      <c r="AO25" s="1">
        <v>22</v>
      </c>
      <c r="AP25" s="9">
        <f>ROUND(属性投放!D$4+装备属性!D$4*IF($AO25&lt;10,1,ROUNDDOWN($AO25,-1))+SUM(属性投放!E$37:E$45)*$AO25+VLOOKUP($AP$2,一级属性!$E$41:$P$64,COLUMNS(一级属性!$E$41:G$64),0)*($AO25+0.25*IF($AO25&lt;10,1,ROUNDDOWN($AO25,-1)))+VLOOKUP($AP$2,宝石属性!$B$43:$M$66,COLUMNS(宝石属性!$B$43:D$66),0)*10*VLOOKUP(ROUNDDOWN($AO25,-1),宝石属性!$B$25:$N$41,2,0)*VLOOKUP(ROUNDDOWN($AO25,-1),宝石属性!$B$25:$N$41,3,0)+VLOOKUP($AP$2,职业被动!$B$6:$M$29,COLUMNS(职业被动!$B$6:D$29),0)*$AO25,0)</f>
        <v>1404</v>
      </c>
      <c r="AQ25" s="9">
        <f>ROUND(属性投放!E$4+装备属性!E$4*IF($AO25&lt;10,1,ROUNDDOWN($AO25,-1))+SUM(属性投放!F$37:F$45)*$AO25+VLOOKUP($AP$2,一级属性!$E$41:$P$64,COLUMNS(一级属性!$E$41:H$64),0)*($AO25+0.25*IF($AO25&lt;10,1,ROUNDDOWN($AO25,-1)))+VLOOKUP($AP$2,宝石属性!$B$43:$M$66,COLUMNS(宝石属性!$B$43:E$66),0)*10*VLOOKUP(ROUNDDOWN($AO25,-1),宝石属性!$B$25:$N$41,2,0)*VLOOKUP(ROUNDDOWN($AO25,-1),宝石属性!$B$25:$N$41,3,0)+VLOOKUP($AP$2,职业被动!$B$6:$M$29,COLUMNS(职业被动!$B$6:E$29),0)*$AO25,0)</f>
        <v>1099</v>
      </c>
      <c r="AR25" s="9">
        <f>ROUND(属性投放!F$4+装备属性!F$4*IF($AO25&lt;10,1,ROUNDDOWN($AO25,-1))+SUM(属性投放!G$37:G$45)*$AO25+VLOOKUP($AP$2,一级属性!$E$41:$P$64,COLUMNS(一级属性!$E$41:I$64),0)*($AO25+0.25*IF($AO25&lt;10,1,ROUNDDOWN($AO25,-1)))+VLOOKUP($AP$2,宝石属性!$B$43:$M$66,COLUMNS(宝石属性!$B$43:F$66),0)*10*VLOOKUP(ROUNDDOWN($AO25,-1),宝石属性!$B$25:$N$41,2,0)*VLOOKUP(ROUNDDOWN($AO25,-1),宝石属性!$B$25:$N$41,3,0)+VLOOKUP($AP$2,职业被动!$B$6:$M$29,COLUMNS(职业被动!$B$6:F$29),0)*$AO25,0)</f>
        <v>308</v>
      </c>
      <c r="AS25" s="9">
        <f>ROUND(属性投放!G$4+装备属性!G$4*IF($AO25&lt;10,1,ROUNDDOWN($AO25,-1))+SUM(属性投放!H$37:H$45)*$AO25+VLOOKUP($AP$2,一级属性!$E$41:$P$64,COLUMNS(一级属性!$E$41:J$64),0)*($AO25+0.25*IF($AO25&lt;10,1,ROUNDDOWN($AO25,-1)))+VLOOKUP($AP$2,宝石属性!$B$43:$M$66,COLUMNS(宝石属性!$B$43:G$66),0)*10*VLOOKUP(ROUNDDOWN($AO25,-1),宝石属性!$B$25:$N$41,2,0)*VLOOKUP(ROUNDDOWN($AO25,-1),宝石属性!$B$25:$N$41,3,0)+VLOOKUP($AP$2,职业被动!$B$6:$M$29,COLUMNS(职业被动!$B$6:G$29),0)*$AO25,0)</f>
        <v>202</v>
      </c>
      <c r="AT25" s="9">
        <f>ROUND(属性投放!H$4+装备属性!H$4*IF($AO25&lt;10,1,ROUNDDOWN($AO25,-1))+SUM(属性投放!I$37:I$45)*$AO25+VLOOKUP($AP$2,一级属性!$E$41:$P$64,COLUMNS(一级属性!$E$41:K$64),0)*($AO25+0.25*IF($AO25&lt;10,1,ROUNDDOWN($AO25,-1)))+VLOOKUP($AP$2,宝石属性!$B$43:$M$66,COLUMNS(宝石属性!$B$43:H$66),0)*10*VLOOKUP(ROUNDDOWN($AO25,-1),宝石属性!$B$25:$N$41,2,0)*VLOOKUP(ROUNDDOWN($AO25,-1),宝石属性!$B$25:$N$41,3,0)+VLOOKUP($AP$2,职业被动!$B$6:$M$29,COLUMNS(职业被动!$B$6:H$29),0)*$AO25,0)</f>
        <v>287</v>
      </c>
      <c r="AU25" s="9">
        <f>ROUND(属性投放!I$4+装备属性!I$4*IF($AO25&lt;10,1,ROUNDDOWN($AO25,-1))+SUM(属性投放!J$37:J$45)*$AO25+VLOOKUP($AP$2,一级属性!$E$41:$P$64,COLUMNS(一级属性!$E$41:L$64),0)*($AO25+0.25*IF($AO25&lt;10,1,ROUNDDOWN($AO25,-1)))+VLOOKUP($AP$2,宝石属性!$B$43:$M$66,COLUMNS(宝石属性!$B$43:I$66),0)*10*VLOOKUP(ROUNDDOWN($AO25,-1),宝石属性!$B$25:$N$41,2,0)*VLOOKUP(ROUNDDOWN($AO25,-1),宝石属性!$B$25:$N$41,3,0)+VLOOKUP($AP$2,职业被动!$B$6:$M$29,COLUMNS(职业被动!$B$6:I$29),0)*$AO25,0)</f>
        <v>255</v>
      </c>
      <c r="AV25" s="9">
        <f>ROUND(属性投放!J$4+装备属性!J$4*IF($AO25&lt;10,1,ROUNDDOWN($AO25,-1))+SUM(属性投放!K$37:K$45)*$AO25+VLOOKUP($AP$2,一级属性!$E$41:$P$64,COLUMNS(一级属性!$E$41:M$64),0)*($AO25+0.25*IF($AO25&lt;10,1,ROUNDDOWN($AO25,-1)))+VLOOKUP($AP$2,宝石属性!$B$43:$M$66,COLUMNS(宝石属性!$B$43:J$66),0)*10*VLOOKUP(ROUNDDOWN($AO25,-1),宝石属性!$B$25:$N$41,2,0)*VLOOKUP(ROUNDDOWN($AO25,-1),宝石属性!$B$25:$N$41,3,0)+VLOOKUP($AP$2,职业被动!$B$6:$M$29,COLUMNS(职业被动!$B$6:J$29),0)*$AO25,0)</f>
        <v>170</v>
      </c>
      <c r="AW25" s="9">
        <f>ROUND(属性投放!K$4+装备属性!K$4*IF($AO25&lt;10,1,ROUNDDOWN($AO25,-1))+SUM(属性投放!L$37:L$45)*$AO25+VLOOKUP($AP$2,一级属性!$E$41:$P$64,COLUMNS(一级属性!$E$41:N$64),0)*($AO25+0.25*IF($AO25&lt;10,1,ROUNDDOWN($AO25,-1)))+VLOOKUP($AP$2,宝石属性!$B$43:$M$66,COLUMNS(宝石属性!$B$43:K$66),0)*10*VLOOKUP(ROUNDDOWN($AO25,-1),宝石属性!$B$25:$N$41,2,0)*VLOOKUP(ROUNDDOWN($AO25,-1),宝石属性!$B$25:$N$41,3,0)+VLOOKUP($AP$2,职业被动!$B$6:$M$29,COLUMNS(职业被动!$B$6:K$29),0)*$AO25,0)</f>
        <v>91</v>
      </c>
      <c r="AX25" s="9">
        <f>ROUND(属性投放!L$4+装备属性!L$4*IF($AO25&lt;10,1,ROUNDDOWN($AO25,-1))+SUM(属性投放!M$37:M$45)*$AO25+VLOOKUP($AP$2,一级属性!$E$41:$P$64,COLUMNS(一级属性!$E$41:O$64),0)*($AO25+0.25*IF($AO25&lt;10,1,ROUNDDOWN($AO25,-1)))+VLOOKUP($AP$2,宝石属性!$B$43:$M$66,COLUMNS(宝石属性!$B$43:L$66),0)*10*VLOOKUP(ROUNDDOWN($AO25,-1),宝石属性!$B$25:$N$41,2,0)*VLOOKUP(ROUNDDOWN($AO25,-1),宝石属性!$B$25:$N$41,3,0)+VLOOKUP($AP$2,职业被动!$B$6:$M$29,COLUMNS(职业被动!$B$6:L$29),0)*$AO25,0)</f>
        <v>227</v>
      </c>
      <c r="AY25" s="9">
        <f>ROUND(属性投放!M$4+装备属性!M$4*IF($AO25&lt;10,1,ROUNDDOWN($AO25,-1))+SUM(属性投放!N$37:N$45)*$AO25+VLOOKUP($AP$2,一级属性!$E$41:$P$64,COLUMNS(一级属性!$E$41:P$64),0)*($AO25+0.25*IF($AO25&lt;10,1,ROUNDDOWN($AO25,-1)))+VLOOKUP($AP$2,宝石属性!$B$43:$M$66,COLUMNS(宝石属性!$B$43:M$66),0)*10*VLOOKUP(ROUNDDOWN($AO25,-1),宝石属性!$B$25:$N$41,2,0)*VLOOKUP(ROUNDDOWN($AO25,-1),宝石属性!$B$25:$N$41,3,0)+VLOOKUP($AP$2,职业被动!$B$6:$M$29,COLUMNS(职业被动!$B$6:M$29),0)*$AO25,0)</f>
        <v>227</v>
      </c>
      <c r="AZ25" s="48">
        <f>属性价值和能力评分!$F$9+ROUND(属性价值和能力评分!$F$38*10,0)*AO25+ROUND((SUM(装备属性!$W$9:$W$14)+属性价值和能力评分!$F$38*1.25+1.4+2.8)*IF(AO25&lt;10,1,ROUNDDOWN(AO25,-1)),0)+15*VLOOKUP(ROUNDDOWN(AO25,-1),宝石属性!$B$26:$D$41,2,0)*6*VLOOKUP(ROUNDDOWN(AO25,-1),宝石属性!$B$26:$D$41,3,0)+(属性价值和能力评分!$F$49*9+属性价值和能力评分!$F$50*2+属性价值和能力评分!$F$53*8/5)*AO25</f>
        <v>4163</v>
      </c>
      <c r="BB25" s="1">
        <v>22</v>
      </c>
      <c r="BC25" s="9">
        <f>ROUND(属性投放!D$4+装备属性!D$4*IF($BB25&lt;10,1,ROUNDDOWN($BB25,-1))+SUM(属性投放!E$37:E$45)*$BB25+VLOOKUP($BC$2,一级属性!$E$41:$P$64,COLUMNS(一级属性!$E$41:G$64),0)*($BB25+0.25*IF($BB25&lt;10,1,ROUNDDOWN($BB25,-1)))+VLOOKUP($BC$2,宝石属性!$B$43:$M$66,COLUMNS(宝石属性!$B$43:D$66),0)*10*VLOOKUP(ROUNDDOWN($BB25,-1),宝石属性!$B$25:$N$41,2,0)*VLOOKUP(ROUNDDOWN($BB25,-1),宝石属性!$B$25:$N$41,3,0)+VLOOKUP($BC$2,职业被动!$B$6:$M$29,COLUMNS(职业被动!$B$6:D$29),0)*$BB25,0)</f>
        <v>1250</v>
      </c>
      <c r="BD25" s="9">
        <f>ROUND(属性投放!E$4+装备属性!E$4*IF($BB25&lt;10,1,ROUNDDOWN($BB25,-1))+SUM(属性投放!F$37:F$45)*$BB25+VLOOKUP($BC$2,一级属性!$E$41:$P$64,COLUMNS(一级属性!$E$41:H$64),0)*($BB25+0.25*IF($BB25&lt;10,1,ROUNDDOWN($BB25,-1)))+VLOOKUP($BC$2,宝石属性!$B$43:$M$66,COLUMNS(宝石属性!$B$43:E$66),0)*10*VLOOKUP(ROUNDDOWN($BB25,-1),宝石属性!$B$25:$N$41,2,0)*VLOOKUP(ROUNDDOWN($BB25,-1),宝石属性!$B$25:$N$41,3,0)+VLOOKUP($BC$2,职业被动!$B$6:$M$29,COLUMNS(职业被动!$B$6:E$29),0)*$BB25,0)</f>
        <v>1234</v>
      </c>
      <c r="BE25" s="9">
        <f>ROUND(属性投放!F$4+装备属性!F$4*IF($BB25&lt;10,1,ROUNDDOWN($BB25,-1))+SUM(属性投放!G$37:G$45)*$BB25+VLOOKUP($BC$2,一级属性!$E$41:$P$64,COLUMNS(一级属性!$E$41:I$64),0)*($BB25+0.25*IF($BB25&lt;10,1,ROUNDDOWN($BB25,-1)))+VLOOKUP($BC$2,宝石属性!$B$43:$M$66,COLUMNS(宝石属性!$B$43:F$66),0)*10*VLOOKUP(ROUNDDOWN($BB25,-1),宝石属性!$B$25:$N$41,2,0)*VLOOKUP(ROUNDDOWN($BB25,-1),宝石属性!$B$25:$N$41,3,0)+VLOOKUP($BC$2,职业被动!$B$6:$M$29,COLUMNS(职业被动!$B$6:F$29),0)*$BB25,0)</f>
        <v>308</v>
      </c>
      <c r="BF25" s="9">
        <f>ROUND(属性投放!G$4+装备属性!G$4*IF($BB25&lt;10,1,ROUNDDOWN($BB25,-1))+SUM(属性投放!H$37:H$45)*$BB25+VLOOKUP($BC$2,一级属性!$E$41:$P$64,COLUMNS(一级属性!$E$41:J$64),0)*($BB25+0.25*IF($BB25&lt;10,1,ROUNDDOWN($BB25,-1)))+VLOOKUP($BC$2,宝石属性!$B$43:$M$66,COLUMNS(宝石属性!$B$43:G$66),0)*10*VLOOKUP(ROUNDDOWN($BB25,-1),宝石属性!$B$25:$N$41,2,0)*VLOOKUP(ROUNDDOWN($BB25,-1),宝石属性!$B$25:$N$41,3,0)+VLOOKUP($BC$2,职业被动!$B$6:$M$29,COLUMNS(职业被动!$B$6:G$29),0)*$BB25,0)</f>
        <v>202</v>
      </c>
      <c r="BG25" s="9">
        <f>ROUND(属性投放!H$4+装备属性!H$4*IF($BB25&lt;10,1,ROUNDDOWN($BB25,-1))+SUM(属性投放!I$37:I$45)*$BB25+VLOOKUP($BC$2,一级属性!$E$41:$P$64,COLUMNS(一级属性!$E$41:K$64),0)*($BB25+0.25*IF($BB25&lt;10,1,ROUNDDOWN($BB25,-1)))+VLOOKUP($BC$2,宝石属性!$B$43:$M$66,COLUMNS(宝石属性!$B$43:H$66),0)*10*VLOOKUP(ROUNDDOWN($BB25,-1),宝石属性!$B$25:$N$41,2,0)*VLOOKUP(ROUNDDOWN($BB25,-1),宝石属性!$B$25:$N$41,3,0)+VLOOKUP($BC$2,职业被动!$B$6:$M$29,COLUMNS(职业被动!$B$6:H$29),0)*$BB25,0)</f>
        <v>358</v>
      </c>
      <c r="BH25" s="9">
        <f>ROUND(属性投放!I$4+装备属性!I$4*IF($BB25&lt;10,1,ROUNDDOWN($BB25,-1))+SUM(属性投放!J$37:J$45)*$BB25+VLOOKUP($BC$2,一级属性!$E$41:$P$64,COLUMNS(一级属性!$E$41:L$64),0)*($BB25+0.25*IF($BB25&lt;10,1,ROUNDDOWN($BB25,-1)))+VLOOKUP($BC$2,宝石属性!$B$43:$M$66,COLUMNS(宝石属性!$B$43:I$66),0)*10*VLOOKUP(ROUNDDOWN($BB25,-1),宝石属性!$B$25:$N$41,2,0)*VLOOKUP(ROUNDDOWN($BB25,-1),宝石属性!$B$25:$N$41,3,0)+VLOOKUP($BC$2,职业被动!$B$6:$M$29,COLUMNS(职业被动!$B$6:I$29),0)*$BB25,0)</f>
        <v>304</v>
      </c>
      <c r="BI25" s="9">
        <f>ROUND(属性投放!J$4+装备属性!J$4*IF($BB25&lt;10,1,ROUNDDOWN($BB25,-1))+SUM(属性投放!K$37:K$45)*$BB25+VLOOKUP($BC$2,一级属性!$E$41:$P$64,COLUMNS(一级属性!$E$41:M$64),0)*($BB25+0.25*IF($BB25&lt;10,1,ROUNDDOWN($BB25,-1)))+VLOOKUP($BC$2,宝石属性!$B$43:$M$66,COLUMNS(宝石属性!$B$43:J$66),0)*10*VLOOKUP(ROUNDDOWN($BB25,-1),宝石属性!$B$25:$N$41,2,0)*VLOOKUP(ROUNDDOWN($BB25,-1),宝石属性!$B$25:$N$41,3,0)+VLOOKUP($BC$2,职业被动!$B$6:$M$29,COLUMNS(职业被动!$B$6:J$29),0)*$BB25,0)</f>
        <v>130</v>
      </c>
      <c r="BJ25" s="9">
        <f>ROUND(属性投放!K$4+装备属性!K$4*IF($BB25&lt;10,1,ROUNDDOWN($BB25,-1))+SUM(属性投放!L$37:L$45)*$BB25+VLOOKUP($BC$2,一级属性!$E$41:$P$64,COLUMNS(一级属性!$E$41:N$64),0)*($BB25+0.25*IF($BB25&lt;10,1,ROUNDDOWN($BB25,-1)))+VLOOKUP($BC$2,宝石属性!$B$43:$M$66,COLUMNS(宝石属性!$B$43:K$66),0)*10*VLOOKUP(ROUNDDOWN($BB25,-1),宝石属性!$B$25:$N$41,2,0)*VLOOKUP(ROUNDDOWN($BB25,-1),宝石属性!$B$25:$N$41,3,0)+VLOOKUP($BC$2,职业被动!$B$6:$M$29,COLUMNS(职业被动!$B$6:K$29),0)*$BB25,0)</f>
        <v>91</v>
      </c>
      <c r="BK25" s="9">
        <f>ROUND(属性投放!L$4+装备属性!L$4*IF($BB25&lt;10,1,ROUNDDOWN($BB25,-1))+SUM(属性投放!M$37:M$45)*$BB25+VLOOKUP($BC$2,一级属性!$E$41:$P$64,COLUMNS(一级属性!$E$41:O$64),0)*($BB25+0.25*IF($BB25&lt;10,1,ROUNDDOWN($BB25,-1)))+VLOOKUP($BC$2,宝石属性!$B$43:$M$66,COLUMNS(宝石属性!$B$43:L$66),0)*10*VLOOKUP(ROUNDDOWN($BB25,-1),宝石属性!$B$25:$N$41,2,0)*VLOOKUP(ROUNDDOWN($BB25,-1),宝石属性!$B$25:$N$41,3,0)+VLOOKUP($BC$2,职业被动!$B$6:$M$29,COLUMNS(职业被动!$B$6:L$29),0)*$BB25,0)</f>
        <v>7</v>
      </c>
      <c r="BL25" s="9">
        <f>ROUND(属性投放!M$4+装备属性!M$4*IF($BB25&lt;10,1,ROUNDDOWN($BB25,-1))+SUM(属性投放!N$37:N$45)*$BB25+VLOOKUP($BC$2,一级属性!$E$41:$P$64,COLUMNS(一级属性!$E$41:P$64),0)*($BB25+0.25*IF($BB25&lt;10,1,ROUNDDOWN($BB25,-1)))+VLOOKUP($BC$2,宝石属性!$B$43:$M$66,COLUMNS(宝石属性!$B$43:M$66),0)*10*VLOOKUP(ROUNDDOWN($BB25,-1),宝石属性!$B$25:$N$41,2,0)*VLOOKUP(ROUNDDOWN($BB25,-1),宝石属性!$B$25:$N$41,3,0)+VLOOKUP($BC$2,职业被动!$B$6:$M$29,COLUMNS(职业被动!$B$6:M$29),0)*$BB25,0)</f>
        <v>227</v>
      </c>
      <c r="BM25" s="48">
        <f>属性价值和能力评分!$F$9+ROUND(属性价值和能力评分!$F$38*10,0)*BB25+ROUND((SUM(装备属性!$W$9:$W$14)+属性价值和能力评分!$F$38*1.25+1.4+2.8)*IF(BB25&lt;10,1,ROUNDDOWN(BB25,-1)),0)+15*VLOOKUP(ROUNDDOWN(BB25,-1),宝石属性!$B$26:$D$41,2,0)*6*VLOOKUP(ROUNDDOWN(BB25,-1),宝石属性!$B$26:$D$41,3,0)+(属性价值和能力评分!$F$49*9+属性价值和能力评分!$F$50*2+属性价值和能力评分!$F$53*8/5)*BB25</f>
        <v>4163</v>
      </c>
      <c r="BO25" s="1">
        <v>22</v>
      </c>
      <c r="BP25" s="9">
        <f>ROUND(属性投放!D$4+装备属性!D$4*IF($BO25&lt;10,1,ROUNDDOWN($BO25,-1))+SUM(属性投放!E$37:E$45)*$BO25+VLOOKUP($BP$2,一级属性!$E$41:$P$64,COLUMNS(一级属性!$E$41:G$64),0)*($BO25+0.25*IF($BO25&lt;10,1,ROUNDDOWN($BO25,-1)))+VLOOKUP($BP$2,宝石属性!$B$43:$M$66,COLUMNS(宝石属性!$B$43:D$66),0)*10*VLOOKUP(ROUNDDOWN($BO25,-1),宝石属性!$B$25:$N$41,2,0)*VLOOKUP(ROUNDDOWN($BO25,-1),宝石属性!$B$25:$N$41,3,0)+VLOOKUP($BP$2,职业被动!$B$6:$M$29,COLUMNS(职业被动!$B$6:D$29),0)*$BO25,0)</f>
        <v>1558</v>
      </c>
      <c r="BQ25" s="9">
        <f>ROUND(属性投放!E$4+装备属性!E$4*IF($BO25&lt;10,1,ROUNDDOWN($BO25,-1))+SUM(属性投放!F$37:F$45)*$BO25+VLOOKUP($BP$2,一级属性!$E$41:$P$64,COLUMNS(一级属性!$E$41:H$64),0)*($BO25+0.25*IF($BO25&lt;10,1,ROUNDDOWN($BO25,-1)))+VLOOKUP($BP$2,宝石属性!$B$43:$M$66,COLUMNS(宝石属性!$B$43:E$66),0)*10*VLOOKUP(ROUNDDOWN($BO25,-1),宝石属性!$B$25:$N$41,2,0)*VLOOKUP(ROUNDDOWN($BO25,-1),宝石属性!$B$25:$N$41,3,0)+VLOOKUP($BP$2,职业被动!$B$6:$M$29,COLUMNS(职业被动!$B$6:E$29),0)*$BO25,0)</f>
        <v>1099</v>
      </c>
      <c r="BR25" s="9">
        <f>ROUND(属性投放!F$4+装备属性!F$4*IF($BO25&lt;10,1,ROUNDDOWN($BO25,-1))+SUM(属性投放!G$37:G$45)*$BO25+VLOOKUP($BP$2,一级属性!$E$41:$P$64,COLUMNS(一级属性!$E$41:I$64),0)*($BO25+0.25*IF($BO25&lt;10,1,ROUNDDOWN($BO25,-1)))+VLOOKUP($BP$2,宝石属性!$B$43:$M$66,COLUMNS(宝石属性!$B$43:F$66),0)*10*VLOOKUP(ROUNDDOWN($BO25,-1),宝石属性!$B$25:$N$41,2,0)*VLOOKUP(ROUNDDOWN($BO25,-1),宝石属性!$B$25:$N$41,3,0)+VLOOKUP($BP$2,职业被动!$B$6:$M$29,COLUMNS(职业被动!$B$6:F$29),0)*$BO25,0)</f>
        <v>308</v>
      </c>
      <c r="BS25" s="9">
        <f>ROUND(属性投放!G$4+装备属性!G$4*IF($BO25&lt;10,1,ROUNDDOWN($BO25,-1))+SUM(属性投放!H$37:H$45)*$BO25+VLOOKUP($BP$2,一级属性!$E$41:$P$64,COLUMNS(一级属性!$E$41:J$64),0)*($BO25+0.25*IF($BO25&lt;10,1,ROUNDDOWN($BO25,-1)))+VLOOKUP($BP$2,宝石属性!$B$43:$M$66,COLUMNS(宝石属性!$B$43:G$66),0)*10*VLOOKUP(ROUNDDOWN($BO25,-1),宝石属性!$B$25:$N$41,2,0)*VLOOKUP(ROUNDDOWN($BO25,-1),宝石属性!$B$25:$N$41,3,0)+VLOOKUP($BP$2,职业被动!$B$6:$M$29,COLUMNS(职业被动!$B$6:G$29),0)*$BO25,0)</f>
        <v>202</v>
      </c>
      <c r="BT25" s="9">
        <f>ROUND(属性投放!H$4+装备属性!H$4*IF($BO25&lt;10,1,ROUNDDOWN($BO25,-1))+SUM(属性投放!I$37:I$45)*$BO25+VLOOKUP($BP$2,一级属性!$E$41:$P$64,COLUMNS(一级属性!$E$41:K$64),0)*($BO25+0.25*IF($BO25&lt;10,1,ROUNDDOWN($BO25,-1)))+VLOOKUP($BP$2,宝石属性!$B$43:$M$66,COLUMNS(宝石属性!$B$43:H$66),0)*10*VLOOKUP(ROUNDDOWN($BO25,-1),宝石属性!$B$25:$N$41,2,0)*VLOOKUP(ROUNDDOWN($BO25,-1),宝石属性!$B$25:$N$41,3,0)+VLOOKUP($BP$2,职业被动!$B$6:$M$29,COLUMNS(职业被动!$B$6:H$29),0)*$BO25,0)</f>
        <v>309</v>
      </c>
      <c r="BU25" s="9">
        <f>ROUND(属性投放!I$4+装备属性!I$4*IF($BO25&lt;10,1,ROUNDDOWN($BO25,-1))+SUM(属性投放!J$37:J$45)*$BO25+VLOOKUP($BP$2,一级属性!$E$41:$P$64,COLUMNS(一级属性!$E$41:L$64),0)*($BO25+0.25*IF($BO25&lt;10,1,ROUNDDOWN($BO25,-1)))+VLOOKUP($BP$2,宝石属性!$B$43:$M$66,COLUMNS(宝石属性!$B$43:I$66),0)*10*VLOOKUP(ROUNDDOWN($BO25,-1),宝石属性!$B$25:$N$41,2,0)*VLOOKUP(ROUNDDOWN($BO25,-1),宝石属性!$B$25:$N$41,3,0)+VLOOKUP($BP$2,职业被动!$B$6:$M$29,COLUMNS(职业被动!$B$6:I$29),0)*$BO25,0)</f>
        <v>255</v>
      </c>
      <c r="BV25" s="9">
        <f>ROUND(属性投放!J$4+装备属性!J$4*IF($BO25&lt;10,1,ROUNDDOWN($BO25,-1))+SUM(属性投放!K$37:K$45)*$BO25+VLOOKUP($BP$2,一级属性!$E$41:$P$64,COLUMNS(一级属性!$E$41:M$64),0)*($BO25+0.25*IF($BO25&lt;10,1,ROUNDDOWN($BO25,-1)))+VLOOKUP($BP$2,宝石属性!$B$43:$M$66,COLUMNS(宝石属性!$B$43:J$66),0)*10*VLOOKUP(ROUNDDOWN($BO25,-1),宝石属性!$B$25:$N$41,2,0)*VLOOKUP(ROUNDDOWN($BO25,-1),宝石属性!$B$25:$N$41,3,0)+VLOOKUP($BP$2,职业被动!$B$6:$M$29,COLUMNS(职业被动!$B$6:J$29),0)*$BO25,0)</f>
        <v>170</v>
      </c>
      <c r="BW25" s="9">
        <f>ROUND(属性投放!K$4+装备属性!K$4*IF($BO25&lt;10,1,ROUNDDOWN($BO25,-1))+SUM(属性投放!L$37:L$45)*$BO25+VLOOKUP($BP$2,一级属性!$E$41:$P$64,COLUMNS(一级属性!$E$41:N$64),0)*($BO25+0.25*IF($BO25&lt;10,1,ROUNDDOWN($BO25,-1)))+VLOOKUP($BP$2,宝石属性!$B$43:$M$66,COLUMNS(宝石属性!$B$43:K$66),0)*10*VLOOKUP(ROUNDDOWN($BO25,-1),宝石属性!$B$25:$N$41,2,0)*VLOOKUP(ROUNDDOWN($BO25,-1),宝石属性!$B$25:$N$41,3,0)+VLOOKUP($BP$2,职业被动!$B$6:$M$29,COLUMNS(职业被动!$B$6:K$29),0)*$BO25,0)</f>
        <v>91</v>
      </c>
      <c r="BX25" s="9">
        <f>ROUND(属性投放!L$4+装备属性!L$4*IF($BO25&lt;10,1,ROUNDDOWN($BO25,-1))+SUM(属性投放!M$37:M$45)*$BO25+VLOOKUP($BP$2,一级属性!$E$41:$P$64,COLUMNS(一级属性!$E$41:O$64),0)*($BO25+0.25*IF($BO25&lt;10,1,ROUNDDOWN($BO25,-1)))+VLOOKUP($BP$2,宝石属性!$B$43:$M$66,COLUMNS(宝石属性!$B$43:L$66),0)*10*VLOOKUP(ROUNDDOWN($BO25,-1),宝石属性!$B$25:$N$41,2,0)*VLOOKUP(ROUNDDOWN($BO25,-1),宝石属性!$B$25:$N$41,3,0)+VLOOKUP($BP$2,职业被动!$B$6:$M$29,COLUMNS(职业被动!$B$6:L$29),0)*$BO25,0)</f>
        <v>7</v>
      </c>
      <c r="BY25" s="9">
        <f>ROUND(属性投放!M$4+装备属性!M$4*IF($BO25&lt;10,1,ROUNDDOWN($BO25,-1))+SUM(属性投放!N$37:N$45)*$BO25+VLOOKUP($BP$2,一级属性!$E$41:$P$64,COLUMNS(一级属性!$E$41:P$64),0)*($BO25+0.25*IF($BO25&lt;10,1,ROUNDDOWN($BO25,-1)))+VLOOKUP($BP$2,宝石属性!$B$43:$M$66,COLUMNS(宝石属性!$B$43:M$66),0)*10*VLOOKUP(ROUNDDOWN($BO25,-1),宝石属性!$B$25:$N$41,2,0)*VLOOKUP(ROUNDDOWN($BO25,-1),宝石属性!$B$25:$N$41,3,0)+VLOOKUP($BP$2,职业被动!$B$6:$M$29,COLUMNS(职业被动!$B$6:M$29),0)*$BO25,0)</f>
        <v>227</v>
      </c>
      <c r="BZ25" s="48">
        <f>属性价值和能力评分!$F$9+ROUND(属性价值和能力评分!$F$38*10,0)*BO25+ROUND((SUM(装备属性!$W$9:$W$14)+属性价值和能力评分!$F$38*1.25+1.4+2.8)*IF(BO25&lt;10,1,ROUNDDOWN(BO25,-1)),0)+15*VLOOKUP(ROUNDDOWN(BO25,-1),宝石属性!$B$26:$D$41,2,0)*6*VLOOKUP(ROUNDDOWN(BO25,-1),宝石属性!$B$26:$D$41,3,0)+(属性价值和能力评分!$F$49*9+属性价值和能力评分!$F$50*2+属性价值和能力评分!$F$53*8/5)*BO25</f>
        <v>4163</v>
      </c>
      <c r="CB25" s="1">
        <v>22</v>
      </c>
      <c r="CC25" s="9">
        <f>ROUND(属性投放!D$4+装备属性!D$4*IF($CB25&lt;10,1,ROUNDDOWN($CB25,-1))+SUM(属性投放!E$37:E$45)*$CB25+VLOOKUP($CC$2,一级属性!$E$41:$P$64,COLUMNS(一级属性!$E$41:G$64),0)*($CB25+0.25*IF($CB25&lt;10,1,ROUNDDOWN($CB25,-1)))+VLOOKUP($CC$2,宝石属性!$B$43:$M$66,COLUMNS(宝石属性!$B$43:D$66),0)*10*VLOOKUP(ROUNDDOWN($CB25,-1),宝石属性!$B$25:$N$41,2,0)*VLOOKUP(ROUNDDOWN($CB25,-1),宝石属性!$B$25:$N$41,3,0)+VLOOKUP($CC$2,职业被动!$B$6:$M$29,COLUMNS(职业被动!$B$6:D$29),0)*$CB25,0)</f>
        <v>1034</v>
      </c>
      <c r="CD25" s="9">
        <f>ROUND(属性投放!E$4+装备属性!E$4*IF($CB25&lt;10,1,ROUNDDOWN($CB25,-1))+SUM(属性投放!F$37:F$45)*$CB25+VLOOKUP($CC$2,一级属性!$E$41:$P$64,COLUMNS(一级属性!$E$41:H$64),0)*($CB25+0.25*IF($CB25&lt;10,1,ROUNDDOWN($CB25,-1)))+VLOOKUP($CC$2,宝石属性!$B$43:$M$66,COLUMNS(宝石属性!$B$43:E$66),0)*10*VLOOKUP(ROUNDDOWN($CB25,-1),宝石属性!$B$25:$N$41,2,0)*VLOOKUP(ROUNDDOWN($CB25,-1),宝石属性!$B$25:$N$41,3,0)+VLOOKUP($CC$2,职业被动!$B$6:$M$29,COLUMNS(职业被动!$B$6:E$29),0)*$CB25,0)</f>
        <v>694</v>
      </c>
      <c r="CE25" s="9">
        <f>ROUND(属性投放!F$4+装备属性!F$4*IF($CB25&lt;10,1,ROUNDDOWN($CB25,-1))+SUM(属性投放!G$37:G$45)*$CB25+VLOOKUP($CC$2,一级属性!$E$41:$P$64,COLUMNS(一级属性!$E$41:I$64),0)*($CB25+0.25*IF($CB25&lt;10,1,ROUNDDOWN($CB25,-1)))+VLOOKUP($CC$2,宝石属性!$B$43:$M$66,COLUMNS(宝石属性!$B$43:F$66),0)*10*VLOOKUP(ROUNDDOWN($CB25,-1),宝石属性!$B$25:$N$41,2,0)*VLOOKUP(ROUNDDOWN($CB25,-1),宝石属性!$B$25:$N$41,3,0)+VLOOKUP($CC$2,职业被动!$B$6:$M$29,COLUMNS(职业被动!$B$6:F$29),0)*$CB25,0)</f>
        <v>498</v>
      </c>
      <c r="CF25" s="9">
        <f>ROUND(属性投放!G$4+装备属性!G$4*IF($CB25&lt;10,1,ROUNDDOWN($CB25,-1))+SUM(属性投放!H$37:H$45)*$CB25+VLOOKUP($CC$2,一级属性!$E$41:$P$64,COLUMNS(一级属性!$E$41:J$64),0)*($CB25+0.25*IF($CB25&lt;10,1,ROUNDDOWN($CB25,-1)))+VLOOKUP($CC$2,宝石属性!$B$43:$M$66,COLUMNS(宝石属性!$B$43:G$66),0)*10*VLOOKUP(ROUNDDOWN($CB25,-1),宝石属性!$B$25:$N$41,2,0)*VLOOKUP(ROUNDDOWN($CB25,-1),宝石属性!$B$25:$N$41,3,0)+VLOOKUP($CC$2,职业被动!$B$6:$M$29,COLUMNS(职业被动!$B$6:G$29),0)*$CB25,0)</f>
        <v>224</v>
      </c>
      <c r="CG25" s="9">
        <f>ROUND(属性投放!H$4+装备属性!H$4*IF($CB25&lt;10,1,ROUNDDOWN($CB25,-1))+SUM(属性投放!I$37:I$45)*$CB25+VLOOKUP($CC$2,一级属性!$E$41:$P$64,COLUMNS(一级属性!$E$41:K$64),0)*($CB25+0.25*IF($CB25&lt;10,1,ROUNDDOWN($CB25,-1)))+VLOOKUP($CC$2,宝石属性!$B$43:$M$66,COLUMNS(宝石属性!$B$43:H$66),0)*10*VLOOKUP(ROUNDDOWN($CB25,-1),宝石属性!$B$25:$N$41,2,0)*VLOOKUP(ROUNDDOWN($CB25,-1),宝石属性!$B$25:$N$41,3,0)+VLOOKUP($CC$2,职业被动!$B$6:$M$29,COLUMNS(职业被动!$B$6:H$29),0)*$CB25,0)</f>
        <v>206</v>
      </c>
      <c r="CH25" s="9">
        <f>ROUND(属性投放!I$4+装备属性!I$4*IF($CB25&lt;10,1,ROUNDDOWN($CB25,-1))+SUM(属性投放!J$37:J$45)*$CB25+VLOOKUP($CC$2,一级属性!$E$41:$P$64,COLUMNS(一级属性!$E$41:L$64),0)*($CB25+0.25*IF($CB25&lt;10,1,ROUNDDOWN($CB25,-1)))+VLOOKUP($CC$2,宝石属性!$B$43:$M$66,COLUMNS(宝石属性!$B$43:I$66),0)*10*VLOOKUP(ROUNDDOWN($CB25,-1),宝石属性!$B$25:$N$41,2,0)*VLOOKUP(ROUNDDOWN($CB25,-1),宝石属性!$B$25:$N$41,3,0)+VLOOKUP($CC$2,职业被动!$B$6:$M$29,COLUMNS(职业被动!$B$6:I$29),0)*$CB25,0)</f>
        <v>244</v>
      </c>
      <c r="CI25" s="9">
        <f>ROUND(属性投放!J$4+装备属性!J$4*IF($CB25&lt;10,1,ROUNDDOWN($CB25,-1))+SUM(属性投放!K$37:K$45)*$CB25+VLOOKUP($CC$2,一级属性!$E$41:$P$64,COLUMNS(一级属性!$E$41:M$64),0)*($CB25+0.25*IF($CB25&lt;10,1,ROUNDDOWN($CB25,-1)))+VLOOKUP($CC$2,宝石属性!$B$43:$M$66,COLUMNS(宝石属性!$B$43:J$66),0)*10*VLOOKUP(ROUNDDOWN($CB25,-1),宝石属性!$B$25:$N$41,2,0)*VLOOKUP(ROUNDDOWN($CB25,-1),宝石属性!$B$25:$N$41,3,0)+VLOOKUP($CC$2,职业被动!$B$6:$M$29,COLUMNS(职业被动!$B$6:J$29),0)*$CB25,0)</f>
        <v>151</v>
      </c>
      <c r="CJ25" s="9">
        <f>ROUND(属性投放!K$4+装备属性!K$4*IF($CB25&lt;10,1,ROUNDDOWN($CB25,-1))+SUM(属性投放!L$37:L$45)*$CB25+VLOOKUP($CC$2,一级属性!$E$41:$P$64,COLUMNS(一级属性!$E$41:N$64),0)*($CB25+0.25*IF($CB25&lt;10,1,ROUNDDOWN($CB25,-1)))+VLOOKUP($CC$2,宝石属性!$B$43:$M$66,COLUMNS(宝石属性!$B$43:K$66),0)*10*VLOOKUP(ROUNDDOWN($CB25,-1),宝石属性!$B$25:$N$41,2,0)*VLOOKUP(ROUNDDOWN($CB25,-1),宝石属性!$B$25:$N$41,3,0)+VLOOKUP($CC$2,职业被动!$B$6:$M$29,COLUMNS(职业被动!$B$6:K$29),0)*$CB25,0)</f>
        <v>91</v>
      </c>
      <c r="CK25" s="9">
        <f>ROUND(属性投放!L$4+装备属性!L$4*IF($CB25&lt;10,1,ROUNDDOWN($CB25,-1))+SUM(属性投放!M$37:M$45)*$CB25+VLOOKUP($CC$2,一级属性!$E$41:$P$64,COLUMNS(一级属性!$E$41:O$64),0)*($CB25+0.25*IF($CB25&lt;10,1,ROUNDDOWN($CB25,-1)))+VLOOKUP($CC$2,宝石属性!$B$43:$M$66,COLUMNS(宝石属性!$B$43:L$66),0)*10*VLOOKUP(ROUNDDOWN($CB25,-1),宝石属性!$B$25:$N$41,2,0)*VLOOKUP(ROUNDDOWN($CB25,-1),宝石属性!$B$25:$N$41,3,0)+VLOOKUP($CC$2,职业被动!$B$6:$M$29,COLUMNS(职业被动!$B$6:L$29),0)*$CB25,0)</f>
        <v>7</v>
      </c>
      <c r="CL25" s="9">
        <f>ROUND(属性投放!M$4+装备属性!M$4*IF($CB25&lt;10,1,ROUNDDOWN($CB25,-1))+SUM(属性投放!N$37:N$45)*$CB25+VLOOKUP($CC$2,一级属性!$E$41:$P$64,COLUMNS(一级属性!$E$41:P$64),0)*($CB25+0.25*IF($CB25&lt;10,1,ROUNDDOWN($CB25,-1)))+VLOOKUP($CC$2,宝石属性!$B$43:$M$66,COLUMNS(宝石属性!$B$43:M$66),0)*10*VLOOKUP(ROUNDDOWN($CB25,-1),宝石属性!$B$25:$N$41,2,0)*VLOOKUP(ROUNDDOWN($CB25,-1),宝石属性!$B$25:$N$41,3,0)+VLOOKUP($CC$2,职业被动!$B$6:$M$29,COLUMNS(职业被动!$B$6:M$29),0)*$CB25,0)</f>
        <v>227</v>
      </c>
      <c r="CM25" s="48">
        <f>属性价值和能力评分!$F$9+ROUND(属性价值和能力评分!$F$38*10,0)*CB25+ROUND((SUM(装备属性!$W$9:$W$14)+属性价值和能力评分!$F$38*1.25+1.4+2.8)*IF(CB25&lt;10,1,ROUNDDOWN(CB25,-1)),0)+15*VLOOKUP(ROUNDDOWN(CB25,-1),宝石属性!$B$26:$D$41,2,0)*6*VLOOKUP(ROUNDDOWN(CB25,-1),宝石属性!$B$26:$D$41,3,0)+(属性价值和能力评分!$F$49*9+属性价值和能力评分!$F$50*2+属性价值和能力评分!$F$53*8/5)*CB25</f>
        <v>4163</v>
      </c>
      <c r="CO25" s="1">
        <v>22</v>
      </c>
      <c r="CP25" s="9">
        <f>ROUND(属性投放!D$4+装备属性!D$4*IF($CO25&lt;10,1,ROUNDDOWN($CO25,-1))+SUM(属性投放!E$37:E$45)*$CO25+VLOOKUP($CP$2,一级属性!$E$41:$P$64,COLUMNS(一级属性!$E$41:G$64),0)*($CO25+0.25*IF($CO25&lt;10,1,ROUNDDOWN($CO25,-1)))+VLOOKUP($CP$2,宝石属性!$B$43:$M$66,COLUMNS(宝石属性!$B$43:D$66),0)*10*VLOOKUP(ROUNDDOWN($CO25,-1),宝石属性!$B$25:$N$41,2,0)*VLOOKUP(ROUNDDOWN($CO25,-1),宝石属性!$B$25:$N$41,3,0)+VLOOKUP($CP$2,职业被动!$B$6:$M$29,COLUMNS(职业被动!$B$6:D$29),0)*$CO25,0)</f>
        <v>1034</v>
      </c>
      <c r="CQ25" s="9">
        <f>ROUND(属性投放!E$4+装备属性!E$4*IF($CO25&lt;10,1,ROUNDDOWN($CO25,-1))+SUM(属性投放!F$37:F$45)*$CO25+VLOOKUP($CP$2,一级属性!$E$41:$P$64,COLUMNS(一级属性!$E$41:H$64),0)*($CO25+0.25*IF($CO25&lt;10,1,ROUNDDOWN($CO25,-1)))+VLOOKUP($CP$2,宝石属性!$B$43:$M$66,COLUMNS(宝石属性!$B$43:E$66),0)*10*VLOOKUP(ROUNDDOWN($CO25,-1),宝石属性!$B$25:$N$41,2,0)*VLOOKUP(ROUNDDOWN($CO25,-1),宝石属性!$B$25:$N$41,3,0)+VLOOKUP($CP$2,职业被动!$B$6:$M$29,COLUMNS(职业被动!$B$6:E$29),0)*$CO25,0)</f>
        <v>1369</v>
      </c>
      <c r="CR25" s="9">
        <f>ROUND(属性投放!F$4+装备属性!F$4*IF($CO25&lt;10,1,ROUNDDOWN($CO25,-1))+SUM(属性投放!G$37:G$45)*$CO25+VLOOKUP($CP$2,一级属性!$E$41:$P$64,COLUMNS(一级属性!$E$41:I$64),0)*($CO25+0.25*IF($CO25&lt;10,1,ROUNDDOWN($CO25,-1)))+VLOOKUP($CP$2,宝石属性!$B$43:$M$66,COLUMNS(宝石属性!$B$43:F$66),0)*10*VLOOKUP(ROUNDDOWN($CO25,-1),宝石属性!$B$25:$N$41,2,0)*VLOOKUP(ROUNDDOWN($CO25,-1),宝石属性!$B$25:$N$41,3,0)+VLOOKUP($CP$2,职业被动!$B$6:$M$29,COLUMNS(职业被动!$B$6:F$29),0)*$CO25,0)</f>
        <v>308</v>
      </c>
      <c r="CS25" s="9">
        <f>ROUND(属性投放!G$4+装备属性!G$4*IF($CO25&lt;10,1,ROUNDDOWN($CO25,-1))+SUM(属性投放!H$37:H$45)*$CO25+VLOOKUP($CP$2,一级属性!$E$41:$P$64,COLUMNS(一级属性!$E$41:J$64),0)*($CO25+0.25*IF($CO25&lt;10,1,ROUNDDOWN($CO25,-1)))+VLOOKUP($CP$2,宝石属性!$B$43:$M$66,COLUMNS(宝石属性!$B$43:G$66),0)*10*VLOOKUP(ROUNDDOWN($CO25,-1),宝石属性!$B$25:$N$41,2,0)*VLOOKUP(ROUNDDOWN($CO25,-1),宝石属性!$B$25:$N$41,3,0)+VLOOKUP($CP$2,职业被动!$B$6:$M$29,COLUMNS(职业被动!$B$6:G$29),0)*$CO25,0)</f>
        <v>202</v>
      </c>
      <c r="CT25" s="9">
        <f>ROUND(属性投放!H$4+装备属性!H$4*IF($CO25&lt;10,1,ROUNDDOWN($CO25,-1))+SUM(属性投放!I$37:I$45)*$CO25+VLOOKUP($CP$2,一级属性!$E$41:$P$64,COLUMNS(一级属性!$E$41:K$64),0)*($CO25+0.25*IF($CO25&lt;10,1,ROUNDDOWN($CO25,-1)))+VLOOKUP($CP$2,宝石属性!$B$43:$M$66,COLUMNS(宝石属性!$B$43:H$66),0)*10*VLOOKUP(ROUNDDOWN($CO25,-1),宝石属性!$B$25:$N$41,2,0)*VLOOKUP(ROUNDDOWN($CO25,-1),宝石属性!$B$25:$N$41,3,0)+VLOOKUP($CP$2,职业被动!$B$6:$M$29,COLUMNS(职业被动!$B$6:H$29),0)*$CO25,0)</f>
        <v>385</v>
      </c>
      <c r="CU25" s="9">
        <f>ROUND(属性投放!I$4+装备属性!I$4*IF($CO25&lt;10,1,ROUNDDOWN($CO25,-1))+SUM(属性投放!J$37:J$45)*$CO25+VLOOKUP($CP$2,一级属性!$E$41:$P$64,COLUMNS(一级属性!$E$41:L$64),0)*($CO25+0.25*IF($CO25&lt;10,1,ROUNDDOWN($CO25,-1)))+VLOOKUP($CP$2,宝石属性!$B$43:$M$66,COLUMNS(宝石属性!$B$43:I$66),0)*10*VLOOKUP(ROUNDDOWN($CO25,-1),宝石属性!$B$25:$N$41,2,0)*VLOOKUP(ROUNDDOWN($CO25,-1),宝石属性!$B$25:$N$41,3,0)+VLOOKUP($CP$2,职业被动!$B$6:$M$29,COLUMNS(职业被动!$B$6:I$29),0)*$CO25,0)</f>
        <v>320</v>
      </c>
      <c r="CV25" s="9">
        <f>ROUND(属性投放!J$4+装备属性!J$4*IF($CO25&lt;10,1,ROUNDDOWN($CO25,-1))+SUM(属性投放!K$37:K$45)*$CO25+VLOOKUP($CP$2,一级属性!$E$41:$P$64,COLUMNS(一级属性!$E$41:M$64),0)*($CO25+0.25*IF($CO25&lt;10,1,ROUNDDOWN($CO25,-1)))+VLOOKUP($CP$2,宝石属性!$B$43:$M$66,COLUMNS(宝石属性!$B$43:J$66),0)*10*VLOOKUP(ROUNDDOWN($CO25,-1),宝石属性!$B$25:$N$41,2,0)*VLOOKUP(ROUNDDOWN($CO25,-1),宝石属性!$B$25:$N$41,3,0)+VLOOKUP($CP$2,职业被动!$B$6:$M$29,COLUMNS(职业被动!$B$6:J$29),0)*$CO25,0)</f>
        <v>124</v>
      </c>
      <c r="CW25" s="9">
        <f>ROUND(属性投放!K$4+装备属性!K$4*IF($CO25&lt;10,1,ROUNDDOWN($CO25,-1))+SUM(属性投放!L$37:L$45)*$CO25+VLOOKUP($CP$2,一级属性!$E$41:$P$64,COLUMNS(一级属性!$E$41:N$64),0)*($CO25+0.25*IF($CO25&lt;10,1,ROUNDDOWN($CO25,-1)))+VLOOKUP($CP$2,宝石属性!$B$43:$M$66,COLUMNS(宝石属性!$B$43:K$66),0)*10*VLOOKUP(ROUNDDOWN($CO25,-1),宝石属性!$B$25:$N$41,2,0)*VLOOKUP(ROUNDDOWN($CO25,-1),宝石属性!$B$25:$N$41,3,0)+VLOOKUP($CP$2,职业被动!$B$6:$M$29,COLUMNS(职业被动!$B$6:K$29),0)*$CO25,0)</f>
        <v>91</v>
      </c>
      <c r="CX25" s="9">
        <f>ROUND(属性投放!L$4+装备属性!L$4*IF($CO25&lt;10,1,ROUNDDOWN($CO25,-1))+SUM(属性投放!M$37:M$45)*$CO25+VLOOKUP($CP$2,一级属性!$E$41:$P$64,COLUMNS(一级属性!$E$41:O$64),0)*($CO25+0.25*IF($CO25&lt;10,1,ROUNDDOWN($CO25,-1)))+VLOOKUP($CP$2,宝石属性!$B$43:$M$66,COLUMNS(宝石属性!$B$43:L$66),0)*10*VLOOKUP(ROUNDDOWN($CO25,-1),宝石属性!$B$25:$N$41,2,0)*VLOOKUP(ROUNDDOWN($CO25,-1),宝石属性!$B$25:$N$41,3,0)+VLOOKUP($CP$2,职业被动!$B$6:$M$29,COLUMNS(职业被动!$B$6:L$29),0)*$CO25,0)</f>
        <v>7</v>
      </c>
      <c r="CY25" s="9">
        <f>ROUND(属性投放!M$4+装备属性!M$4*IF($CO25&lt;10,1,ROUNDDOWN($CO25,-1))+SUM(属性投放!N$37:N$45)*$CO25+VLOOKUP($CP$2,一级属性!$E$41:$P$64,COLUMNS(一级属性!$E$41:P$64),0)*($CO25+0.25*IF($CO25&lt;10,1,ROUNDDOWN($CO25,-1)))+VLOOKUP($CP$2,宝石属性!$B$43:$M$66,COLUMNS(宝石属性!$B$43:M$66),0)*10*VLOOKUP(ROUNDDOWN($CO25,-1),宝石属性!$B$25:$N$41,2,0)*VLOOKUP(ROUNDDOWN($CO25,-1),宝石属性!$B$25:$N$41,3,0)+VLOOKUP($CP$2,职业被动!$B$6:$M$29,COLUMNS(职业被动!$B$6:M$29),0)*$CO25,0)</f>
        <v>227</v>
      </c>
      <c r="CZ25" s="48">
        <f>属性价值和能力评分!$F$9+ROUND(属性价值和能力评分!$F$38*10,0)*CO25+ROUND((SUM(装备属性!$W$9:$W$14)+属性价值和能力评分!$F$38*1.25+1.4+2.8)*IF(CO25&lt;10,1,ROUNDDOWN(CO25,-1)),0)+15*VLOOKUP(ROUNDDOWN(CO25,-1),宝石属性!$B$26:$D$41,2,0)*6*VLOOKUP(ROUNDDOWN(CO25,-1),宝石属性!$B$26:$D$41,3,0)+(属性价值和能力评分!$F$49*9+属性价值和能力评分!$F$50*2+属性价值和能力评分!$F$53*8/5)*CO25</f>
        <v>4163</v>
      </c>
      <c r="DB25" s="1">
        <v>22</v>
      </c>
      <c r="DC25" s="9">
        <f>ROUND(属性投放!D$4+装备属性!D$4*IF($DB25&lt;10,1,ROUNDDOWN($DB25,-1))+SUM(属性投放!E$37:E$45)*$DB25+VLOOKUP($DC$2,一级属性!$E$41:$P$64,COLUMNS(一级属性!$E$41:G$64),0)*($DB25+0.25*IF($DB25&lt;10,1,ROUNDDOWN($DB25,-1)))+VLOOKUP($DC$2,宝石属性!$B$43:$M$66,COLUMNS(宝石属性!$B$43:D$66),0)*10*VLOOKUP(ROUNDDOWN($DB25,-1),宝石属性!$B$25:$N$41,2,0)*VLOOKUP(ROUNDDOWN($DB25,-1),宝石属性!$B$25:$N$41,3,0)+VLOOKUP($DC$2,职业被动!$B$6:$M$29,COLUMNS(职业被动!$B$6:D$29),0)*$DB25,0)</f>
        <v>1188</v>
      </c>
      <c r="DD25" s="9">
        <f>ROUND(属性投放!E$4+装备属性!E$4*IF($DB25&lt;10,1,ROUNDDOWN($DB25,-1))+SUM(属性投放!F$37:F$45)*$DB25+VLOOKUP($DC$2,一级属性!$E$41:$P$64,COLUMNS(一级属性!$E$41:H$64),0)*($DB25+0.25*IF($DB25&lt;10,1,ROUNDDOWN($DB25,-1)))+VLOOKUP($DC$2,宝石属性!$B$43:$M$66,COLUMNS(宝石属性!$B$43:E$66),0)*10*VLOOKUP(ROUNDDOWN($DB25,-1),宝石属性!$B$25:$N$41,2,0)*VLOOKUP(ROUNDDOWN($DB25,-1),宝石属性!$B$25:$N$41,3,0)+VLOOKUP($DC$2,职业被动!$B$6:$M$29,COLUMNS(职业被动!$B$6:E$29),0)*$DB25,0)</f>
        <v>694</v>
      </c>
      <c r="DE25" s="9">
        <f>ROUND(属性投放!F$4+装备属性!F$4*IF($DB25&lt;10,1,ROUNDDOWN($DB25,-1))+SUM(属性投放!G$37:G$45)*$DB25+VLOOKUP($DC$2,一级属性!$E$41:$P$64,COLUMNS(一级属性!$E$41:I$64),0)*($DB25+0.25*IF($DB25&lt;10,1,ROUNDDOWN($DB25,-1)))+VLOOKUP($DC$2,宝石属性!$B$43:$M$66,COLUMNS(宝石属性!$B$43:F$66),0)*10*VLOOKUP(ROUNDDOWN($DB25,-1),宝石属性!$B$25:$N$41,2,0)*VLOOKUP(ROUNDDOWN($DB25,-1),宝石属性!$B$25:$N$41,3,0)+VLOOKUP($DC$2,职业被动!$B$6:$M$29,COLUMNS(职业被动!$B$6:F$29),0)*$DB25,0)</f>
        <v>308</v>
      </c>
      <c r="DF25" s="9">
        <f>ROUND(属性投放!G$4+装备属性!G$4*IF($DB25&lt;10,1,ROUNDDOWN($DB25,-1))+SUM(属性投放!H$37:H$45)*$DB25+VLOOKUP($DC$2,一级属性!$E$41:$P$64,COLUMNS(一级属性!$E$41:J$64),0)*($DB25+0.25*IF($DB25&lt;10,1,ROUNDDOWN($DB25,-1)))+VLOOKUP($DC$2,宝石属性!$B$43:$M$66,COLUMNS(宝石属性!$B$43:G$66),0)*10*VLOOKUP(ROUNDDOWN($DB25,-1),宝石属性!$B$25:$N$41,2,0)*VLOOKUP(ROUNDDOWN($DB25,-1),宝石属性!$B$25:$N$41,3,0)+VLOOKUP($DC$2,职业被动!$B$6:$M$29,COLUMNS(职业被动!$B$6:G$29),0)*$DB25,0)</f>
        <v>543</v>
      </c>
      <c r="DG25" s="9">
        <f>ROUND(属性投放!H$4+装备属性!H$4*IF($DB25&lt;10,1,ROUNDDOWN($DB25,-1))+SUM(属性投放!I$37:I$45)*$DB25+VLOOKUP($DC$2,一级属性!$E$41:$P$64,COLUMNS(一级属性!$E$41:K$64),0)*($DB25+0.25*IF($DB25&lt;10,1,ROUNDDOWN($DB25,-1)))+VLOOKUP($DC$2,宝石属性!$B$43:$M$66,COLUMNS(宝石属性!$B$43:H$66),0)*10*VLOOKUP(ROUNDDOWN($DB25,-1),宝石属性!$B$25:$N$41,2,0)*VLOOKUP(ROUNDDOWN($DB25,-1),宝石属性!$B$25:$N$41,3,0)+VLOOKUP($DC$2,职业被动!$B$6:$M$29,COLUMNS(职业被动!$B$6:H$29),0)*$DB25,0)</f>
        <v>206</v>
      </c>
      <c r="DH25" s="9">
        <f>ROUND(属性投放!I$4+装备属性!I$4*IF($DB25&lt;10,1,ROUNDDOWN($DB25,-1))+SUM(属性投放!J$37:J$45)*$DB25+VLOOKUP($DC$2,一级属性!$E$41:$P$64,COLUMNS(一级属性!$E$41:L$64),0)*($DB25+0.25*IF($DB25&lt;10,1,ROUNDDOWN($DB25,-1)))+VLOOKUP($DC$2,宝石属性!$B$43:$M$66,COLUMNS(宝石属性!$B$43:I$66),0)*10*VLOOKUP(ROUNDDOWN($DB25,-1),宝石属性!$B$25:$N$41,2,0)*VLOOKUP(ROUNDDOWN($DB25,-1),宝石属性!$B$25:$N$41,3,0)+VLOOKUP($DC$2,职业被动!$B$6:$M$29,COLUMNS(职业被动!$B$6:I$29),0)*$DB25,0)</f>
        <v>217</v>
      </c>
      <c r="DI25" s="9">
        <f>ROUND(属性投放!J$4+装备属性!J$4*IF($DB25&lt;10,1,ROUNDDOWN($DB25,-1))+SUM(属性投放!K$37:K$45)*$DB25+VLOOKUP($DC$2,一级属性!$E$41:$P$64,COLUMNS(一级属性!$E$41:M$64),0)*($DB25+0.25*IF($DB25&lt;10,1,ROUNDDOWN($DB25,-1)))+VLOOKUP($DC$2,宝石属性!$B$43:$M$66,COLUMNS(宝石属性!$B$43:J$66),0)*10*VLOOKUP(ROUNDDOWN($DB25,-1),宝石属性!$B$25:$N$41,2,0)*VLOOKUP(ROUNDDOWN($DB25,-1),宝石属性!$B$25:$N$41,3,0)+VLOOKUP($DC$2,职业被动!$B$6:$M$29,COLUMNS(职业被动!$B$6:J$29),0)*$DB25,0)</f>
        <v>151</v>
      </c>
      <c r="DJ25" s="9">
        <f>ROUND(属性投放!K$4+装备属性!K$4*IF($DB25&lt;10,1,ROUNDDOWN($DB25,-1))+SUM(属性投放!L$37:L$45)*$DB25+VLOOKUP($DC$2,一级属性!$E$41:$P$64,COLUMNS(一级属性!$E$41:N$64),0)*($DB25+0.25*IF($DB25&lt;10,1,ROUNDDOWN($DB25,-1)))+VLOOKUP($DC$2,宝石属性!$B$43:$M$66,COLUMNS(宝石属性!$B$43:K$66),0)*10*VLOOKUP(ROUNDDOWN($DB25,-1),宝石属性!$B$25:$N$41,2,0)*VLOOKUP(ROUNDDOWN($DB25,-1),宝石属性!$B$25:$N$41,3,0)+VLOOKUP($DC$2,职业被动!$B$6:$M$29,COLUMNS(职业被动!$B$6:K$29),0)*$DB25,0)</f>
        <v>91</v>
      </c>
      <c r="DK25" s="9">
        <f>ROUND(属性投放!L$4+装备属性!L$4*IF($DB25&lt;10,1,ROUNDDOWN($DB25,-1))+SUM(属性投放!M$37:M$45)*$DB25+VLOOKUP($DC$2,一级属性!$E$41:$P$64,COLUMNS(一级属性!$E$41:O$64),0)*($DB25+0.25*IF($DB25&lt;10,1,ROUNDDOWN($DB25,-1)))+VLOOKUP($DC$2,宝石属性!$B$43:$M$66,COLUMNS(宝石属性!$B$43:L$66),0)*10*VLOOKUP(ROUNDDOWN($DB25,-1),宝石属性!$B$25:$N$41,2,0)*VLOOKUP(ROUNDDOWN($DB25,-1),宝石属性!$B$25:$N$41,3,0)+VLOOKUP($DC$2,职业被动!$B$6:$M$29,COLUMNS(职业被动!$B$6:L$29),0)*$DB25,0)</f>
        <v>7</v>
      </c>
      <c r="DL25" s="9">
        <f>ROUND(属性投放!M$4+装备属性!M$4*IF($DB25&lt;10,1,ROUNDDOWN($DB25,-1))+SUM(属性投放!N$37:N$45)*$DB25+VLOOKUP($DC$2,一级属性!$E$41:$P$64,COLUMNS(一级属性!$E$41:P$64),0)*($DB25+0.25*IF($DB25&lt;10,1,ROUNDDOWN($DB25,-1)))+VLOOKUP($DC$2,宝石属性!$B$43:$M$66,COLUMNS(宝石属性!$B$43:M$66),0)*10*VLOOKUP(ROUNDDOWN($DB25,-1),宝石属性!$B$25:$N$41,2,0)*VLOOKUP(ROUNDDOWN($DB25,-1),宝石属性!$B$25:$N$41,3,0)+VLOOKUP($DC$2,职业被动!$B$6:$M$29,COLUMNS(职业被动!$B$6:M$29),0)*$DB25,0)</f>
        <v>227</v>
      </c>
      <c r="DM25" s="48">
        <f>属性价值和能力评分!$F$9+ROUND(属性价值和能力评分!$F$38*10,0)*DB25+ROUND((SUM(装备属性!$W$9:$W$14)+属性价值和能力评分!$F$38*1.25+1.4+2.8)*IF(DB25&lt;10,1,ROUNDDOWN(DB25,-1)),0)+15*VLOOKUP(ROUNDDOWN(DB25,-1),宝石属性!$B$26:$D$41,2,0)*6*VLOOKUP(ROUNDDOWN(DB25,-1),宝石属性!$B$26:$D$41,3,0)+(属性价值和能力评分!$F$49*9+属性价值和能力评分!$F$50*2+属性价值和能力评分!$F$53*8/5)*DB25</f>
        <v>4163</v>
      </c>
      <c r="DO25" s="1">
        <v>22</v>
      </c>
      <c r="DP25" s="9">
        <f>ROUND(属性投放!D$4+装备属性!D$4*IF($DO25&lt;10,1,ROUNDDOWN($DO25,-1))+SUM(属性投放!E$37:E$45)*$DO25+VLOOKUP($DP$2,一级属性!$E$41:$P$64,COLUMNS(一级属性!$E$41:G$64),0)*($DO25+0.25*IF($DO25&lt;10,1,ROUNDDOWN($DO25,-1)))+VLOOKUP($DP$2,宝石属性!$B$43:$M$66,COLUMNS(宝石属性!$B$43:D$66),0)*10*VLOOKUP(ROUNDDOWN($DO25,-1),宝石属性!$B$25:$N$41,2,0)*VLOOKUP(ROUNDDOWN($DO25,-1),宝石属性!$B$25:$N$41,3,0)+VLOOKUP($DP$2,职业被动!$B$6:$M$29,COLUMNS(职业被动!$B$6:D$29),0)*$DO25,0)</f>
        <v>2422</v>
      </c>
      <c r="DQ25" s="9">
        <f>ROUND(属性投放!E$4+装备属性!E$4*IF($DO25&lt;10,1,ROUNDDOWN($DO25,-1))+SUM(属性投放!F$37:F$45)*$DO25+VLOOKUP($DP$2,一级属性!$E$41:$P$64,COLUMNS(一级属性!$E$41:H$64),0)*($DO25+0.25*IF($DO25&lt;10,1,ROUNDDOWN($DO25,-1)))+VLOOKUP($DP$2,宝石属性!$B$43:$M$66,COLUMNS(宝石属性!$B$43:E$66),0)*10*VLOOKUP(ROUNDDOWN($DO25,-1),宝石属性!$B$25:$N$41,2,0)*VLOOKUP(ROUNDDOWN($DO25,-1),宝石属性!$B$25:$N$41,3,0)+VLOOKUP($DP$2,职业被动!$B$6:$M$29,COLUMNS(职业被动!$B$6:E$29),0)*$DO25,0)</f>
        <v>694</v>
      </c>
      <c r="DR25" s="9">
        <f>ROUND(属性投放!F$4+装备属性!F$4*IF($DO25&lt;10,1,ROUNDDOWN($DO25,-1))+SUM(属性投放!G$37:G$45)*$DO25+VLOOKUP($DP$2,一级属性!$E$41:$P$64,COLUMNS(一级属性!$E$41:I$64),0)*($DO25+0.25*IF($DO25&lt;10,1,ROUNDDOWN($DO25,-1)))+VLOOKUP($DP$2,宝石属性!$B$43:$M$66,COLUMNS(宝石属性!$B$43:F$66),0)*10*VLOOKUP(ROUNDDOWN($DO25,-1),宝石属性!$B$25:$N$41,2,0)*VLOOKUP(ROUNDDOWN($DO25,-1),宝石属性!$B$25:$N$41,3,0)+VLOOKUP($DP$2,职业被动!$B$6:$M$29,COLUMNS(职业被动!$B$6:F$29),0)*$DO25,0)</f>
        <v>308</v>
      </c>
      <c r="DS25" s="9">
        <f>ROUND(属性投放!G$4+装备属性!G$4*IF($DO25&lt;10,1,ROUNDDOWN($DO25,-1))+SUM(属性投放!H$37:H$45)*$DO25+VLOOKUP($DP$2,一级属性!$E$41:$P$64,COLUMNS(一级属性!$E$41:J$64),0)*($DO25+0.25*IF($DO25&lt;10,1,ROUNDDOWN($DO25,-1)))+VLOOKUP($DP$2,宝石属性!$B$43:$M$66,COLUMNS(宝石属性!$B$43:G$66),0)*10*VLOOKUP(ROUNDDOWN($DO25,-1),宝石属性!$B$25:$N$41,2,0)*VLOOKUP(ROUNDDOWN($DO25,-1),宝石属性!$B$25:$N$41,3,0)+VLOOKUP($DP$2,职业被动!$B$6:$M$29,COLUMNS(职业被动!$B$6:G$29),0)*$DO25,0)</f>
        <v>202</v>
      </c>
      <c r="DT25" s="9">
        <f>ROUND(属性投放!H$4+装备属性!H$4*IF($DO25&lt;10,1,ROUNDDOWN($DO25,-1))+SUM(属性投放!I$37:I$45)*$DO25+VLOOKUP($DP$2,一级属性!$E$41:$P$64,COLUMNS(一级属性!$E$41:K$64),0)*($DO25+0.25*IF($DO25&lt;10,1,ROUNDDOWN($DO25,-1)))+VLOOKUP($DP$2,宝石属性!$B$43:$M$66,COLUMNS(宝石属性!$B$43:H$66),0)*10*VLOOKUP(ROUNDDOWN($DO25,-1),宝石属性!$B$25:$N$41,2,0)*VLOOKUP(ROUNDDOWN($DO25,-1),宝石属性!$B$25:$N$41,3,0)+VLOOKUP($DP$2,职业被动!$B$6:$M$29,COLUMNS(职业被动!$B$6:H$29),0)*$DO25,0)</f>
        <v>228</v>
      </c>
      <c r="DU25" s="9">
        <f>ROUND(属性投放!I$4+装备属性!I$4*IF($DO25&lt;10,1,ROUNDDOWN($DO25,-1))+SUM(属性投放!J$37:J$45)*$DO25+VLOOKUP($DP$2,一级属性!$E$41:$P$64,COLUMNS(一级属性!$E$41:L$64),0)*($DO25+0.25*IF($DO25&lt;10,1,ROUNDDOWN($DO25,-1)))+VLOOKUP($DP$2,宝石属性!$B$43:$M$66,COLUMNS(宝石属性!$B$43:I$66),0)*10*VLOOKUP(ROUNDDOWN($DO25,-1),宝石属性!$B$25:$N$41,2,0)*VLOOKUP(ROUNDDOWN($DO25,-1),宝石属性!$B$25:$N$41,3,0)+VLOOKUP($DP$2,职业被动!$B$6:$M$29,COLUMNS(职业被动!$B$6:I$29),0)*$DO25,0)</f>
        <v>217</v>
      </c>
      <c r="DV25" s="9">
        <f>ROUND(属性投放!J$4+装备属性!J$4*IF($DO25&lt;10,1,ROUNDDOWN($DO25,-1))+SUM(属性投放!K$37:K$45)*$DO25+VLOOKUP($DP$2,一级属性!$E$41:$P$64,COLUMNS(一级属性!$E$41:M$64),0)*($DO25+0.25*IF($DO25&lt;10,1,ROUNDDOWN($DO25,-1)))+VLOOKUP($DP$2,宝石属性!$B$43:$M$66,COLUMNS(宝石属性!$B$43:J$66),0)*10*VLOOKUP(ROUNDDOWN($DO25,-1),宝石属性!$B$25:$N$41,2,0)*VLOOKUP(ROUNDDOWN($DO25,-1),宝石属性!$B$25:$N$41,3,0)+VLOOKUP($DP$2,职业被动!$B$6:$M$29,COLUMNS(职业被动!$B$6:J$29),0)*$DO25,0)</f>
        <v>151</v>
      </c>
      <c r="DW25" s="9">
        <f>ROUND(属性投放!K$4+装备属性!K$4*IF($DO25&lt;10,1,ROUNDDOWN($DO25,-1))+SUM(属性投放!L$37:L$45)*$DO25+VLOOKUP($DP$2,一级属性!$E$41:$P$64,COLUMNS(一级属性!$E$41:N$64),0)*($DO25+0.25*IF($DO25&lt;10,1,ROUNDDOWN($DO25,-1)))+VLOOKUP($DP$2,宝石属性!$B$43:$M$66,COLUMNS(宝石属性!$B$43:K$66),0)*10*VLOOKUP(ROUNDDOWN($DO25,-1),宝石属性!$B$25:$N$41,2,0)*VLOOKUP(ROUNDDOWN($DO25,-1),宝石属性!$B$25:$N$41,3,0)+VLOOKUP($DP$2,职业被动!$B$6:$M$29,COLUMNS(职业被动!$B$6:K$29),0)*$DO25,0)</f>
        <v>91</v>
      </c>
      <c r="DX25" s="9">
        <f>ROUND(属性投放!L$4+装备属性!L$4*IF($DO25&lt;10,1,ROUNDDOWN($DO25,-1))+SUM(属性投放!M$37:M$45)*$DO25+VLOOKUP($DP$2,一级属性!$E$41:$P$64,COLUMNS(一级属性!$E$41:O$64),0)*($DO25+0.25*IF($DO25&lt;10,1,ROUNDDOWN($DO25,-1)))+VLOOKUP($DP$2,宝石属性!$B$43:$M$66,COLUMNS(宝石属性!$B$43:L$66),0)*10*VLOOKUP(ROUNDDOWN($DO25,-1),宝石属性!$B$25:$N$41,2,0)*VLOOKUP(ROUNDDOWN($DO25,-1),宝石属性!$B$25:$N$41,3,0)+VLOOKUP($DP$2,职业被动!$B$6:$M$29,COLUMNS(职业被动!$B$6:L$29),0)*$DO25,0)</f>
        <v>7</v>
      </c>
      <c r="DY25" s="9">
        <f>ROUND(属性投放!M$4+装备属性!M$4*IF($DO25&lt;10,1,ROUNDDOWN($DO25,-1))+SUM(属性投放!N$37:N$45)*$DO25+VLOOKUP($DP$2,一级属性!$E$41:$P$64,COLUMNS(一级属性!$E$41:P$64),0)*($DO25+0.25*IF($DO25&lt;10,1,ROUNDDOWN($DO25,-1)))+VLOOKUP($DP$2,宝石属性!$B$43:$M$66,COLUMNS(宝石属性!$B$43:M$66),0)*10*VLOOKUP(ROUNDDOWN($DO25,-1),宝石属性!$B$25:$N$41,2,0)*VLOOKUP(ROUNDDOWN($DO25,-1),宝石属性!$B$25:$N$41,3,0)+VLOOKUP($DP$2,职业被动!$B$6:$M$29,COLUMNS(职业被动!$B$6:M$29),0)*$DO25,0)</f>
        <v>227</v>
      </c>
      <c r="DZ25" s="48">
        <f>属性价值和能力评分!$F$9+ROUND(属性价值和能力评分!$F$38*10,0)*DO25+ROUND((SUM(装备属性!$W$9:$W$14)+属性价值和能力评分!$F$38*1.25+1.4+2.8)*IF(DO25&lt;10,1,ROUNDDOWN(DO25,-1)),0)+15*VLOOKUP(ROUNDDOWN(DO25,-1),宝石属性!$B$26:$D$41,2,0)*6*VLOOKUP(ROUNDDOWN(DO25,-1),宝石属性!$B$26:$D$41,3,0)+(属性价值和能力评分!$F$49*9+属性价值和能力评分!$F$50*2+属性价值和能力评分!$F$53*8/5)*DO25</f>
        <v>4163</v>
      </c>
      <c r="EA25" s="17"/>
      <c r="EB25" s="1">
        <v>22</v>
      </c>
      <c r="EC25" s="1">
        <f>ROUND(CC25/MAX(CE25/10,((CE25*(1+属性投放!$E$8)-CF25+属性投放!$F$8*EB25)*(1+属性投放!$G$8)*(1+属性投放!$H$8))),1)</f>
        <v>2.7</v>
      </c>
      <c r="ED25" s="1">
        <f>ROUND(CP25/MAX(CE25/10,((CE25*(1+属性投放!$E$8)-CS25+属性投放!$F$8*EB25)*(1+属性投放!$G$8)*(1+属性投放!$H$8))),1)</f>
        <v>2.5</v>
      </c>
      <c r="EE25" s="1">
        <f>ROUND(DC25/MAX(CE25/10,((CE25*(1+属性投放!$E$8)-DF25+属性投放!$F$8*EB25)*(1+属性投放!$G$8)*(1+属性投放!$H$8))),1)</f>
        <v>23.9</v>
      </c>
      <c r="EF25" s="1">
        <f>ROUND(DP25/MAX(CE25/10,((CE25*(1+属性投放!$E$8)-DS25+属性投放!$F$8*EB25)*(1+属性投放!$G$8)*(1+属性投放!$H$8))),1)</f>
        <v>5.9</v>
      </c>
      <c r="EH25" s="1">
        <f>ROUND(CC25/MAX(属性投放!$F$9*EB25,((CT25*(1+属性投放!$E$9)-CH25+属性投放!$F$9*EB25)*(1+属性投放!$G$9)*(1+属性投放!$H$9))),1)</f>
        <v>2.4</v>
      </c>
      <c r="EI25" s="1">
        <f>ROUND(CP25/MAX(属性投放!$F$9*EB25,((CT25*(1+属性投放!$E$9)-CU25+属性投放!$F$9*EB25)*(1+属性投放!$G$9)*(1+属性投放!$H$9))),1)</f>
        <v>3.1</v>
      </c>
      <c r="EJ25" s="1">
        <f>ROUND(DC25/MAX(属性投放!$F$9*EB25,((CT25*(1+属性投放!$E$9)-DH25+属性投放!$F$9*EB25)*(1+属性投放!$G$9)*(1+属性投放!$H$9))),1)</f>
        <v>2.6</v>
      </c>
      <c r="EK25" s="1">
        <f>ROUND(DP25/MAX(属性投放!$F$9*EB25,((CT25*(1+属性投放!$E$9)-DU25+属性投放!$F$9*EB25)*(1+属性投放!$G$9)*(1+属性投放!$H$9))),1)</f>
        <v>5.3</v>
      </c>
      <c r="EM25" s="1">
        <f>ROUND(CC25/((BW25*(1+属性投放!$E$10)+属性投放!$F$10*EB25)*(1+属性投放!$G$10)*(1+属性投放!$H$10)),1)</f>
        <v>6.2</v>
      </c>
      <c r="EN25" s="1">
        <f>ROUND(CP25/((BW25*(1+属性投放!$E$10)+属性投放!$F$10*EB25)*(1+属性投放!$G$10)*(1+属性投放!$H$10)),1)</f>
        <v>6.2</v>
      </c>
      <c r="EO25" s="1">
        <f>ROUND(DC25/((BW25*(1+属性投放!$E$10)+属性投放!$F$10*EB25)*(1+属性投放!$G$10)*(1+属性投放!$H$10)),1)</f>
        <v>7.1</v>
      </c>
      <c r="EP25" s="1">
        <f>ROUND(DP25/((BW25*(1+属性投放!$E$10)+属性投放!$F$10*EB25)*(1+属性投放!$G$10)*(1+属性投放!$H$10)),1)</f>
        <v>14.6</v>
      </c>
    </row>
    <row r="26" spans="2:146">
      <c r="B26" s="1">
        <v>23</v>
      </c>
      <c r="C26" s="9">
        <f>ROUND(属性投放!D$4+装备属性!D$4*IF($B26&lt;10,1,ROUNDDOWN($B26,-1))+SUM(属性投放!E$37:E$45)*$B26+VLOOKUP($C$2,一级属性!$E$41:$P$64,COLUMNS(一级属性!$E$41:G$64),0)*($B26+0.25*IF($B26&lt;10,1,ROUNDDOWN($B26,-1)))+VLOOKUP($C$2,宝石属性!$B$43:$M$66,COLUMNS(宝石属性!$B$43:D$66),0)*10*VLOOKUP(ROUNDDOWN($B26,-1),宝石属性!$B$25:$N$41,2,0)*VLOOKUP(ROUNDDOWN($B26,-1),宝石属性!$B$25:$N$41,3,0)+VLOOKUP($C$2,职业被动!$B$6:$M$29,COLUMNS(职业被动!$B$6:D$29),0)*$B26,0)</f>
        <v>1281</v>
      </c>
      <c r="D26" s="9">
        <f>ROUND(属性投放!E$4+装备属性!E$4*IF($B26&lt;10,1,ROUNDDOWN($B26,-1))+SUM(属性投放!F$37:F$38)*$B26+VLOOKUP($C$2,一级属性!$E$67:$P$90,COLUMNS(一级属性!$E$67:H$90),0)*$B26+VLOOKUP($C$2,宝石属性!$B$43:$M$66,COLUMNS(宝石属性!$B$43:E$66),0)*10*VLOOKUP(ROUNDDOWN($B26,-1),宝石属性!$B$25:$N$41,2,0)*VLOOKUP(ROUNDDOWN($B26,-1),宝石属性!$B$25:$N$41,3,0)+VLOOKUP($C$2,职业被动!$B$6:$M$29,COLUMNS(职业被动!$B$6:E$29),0)*$B26,0)</f>
        <v>709</v>
      </c>
      <c r="E26" s="9">
        <f>ROUND(属性投放!F$4+装备属性!F$4*IF($B26&lt;10,1,ROUNDDOWN($B26,-1))+SUM(属性投放!G$37:G$38)*$B26+VLOOKUP($C$2,一级属性!$E$67:$P$90,COLUMNS(一级属性!$E$67:I$90),0)*$B26+VLOOKUP($C$2,宝石属性!$B$43:$M$66,COLUMNS(宝石属性!$B$43:F$66),0)*10*VLOOKUP(ROUNDDOWN($B26,-1),宝石属性!$B$25:$N$41,2,0)*VLOOKUP(ROUNDDOWN($B26,-1),宝石属性!$B$25:$N$41,3,0)+VLOOKUP($C$2,职业被动!$B$6:$M$29,COLUMNS(职业被动!$B$6:F$29),0)*$B26,0)</f>
        <v>483</v>
      </c>
      <c r="F26" s="9">
        <f>ROUND(属性投放!G$4+装备属性!G$4*IF($B26&lt;10,1,ROUNDDOWN($B26,-1))+SUM(属性投放!H$37:H$38)*$B26+VLOOKUP($C$2,一级属性!$E$67:$P$90,COLUMNS(一级属性!$E$67:J$90),0)*$B26+VLOOKUP($C$2,宝石属性!$B$43:$M$66,COLUMNS(宝石属性!$B$43:G$66),0)*10*VLOOKUP(ROUNDDOWN($B26,-1),宝石属性!$B$25:$N$41,2,0)*VLOOKUP(ROUNDDOWN($B26,-1),宝石属性!$B$25:$N$41,3,0)+VLOOKUP($C$2,职业被动!$B$6:$M$29,COLUMNS(职业被动!$B$6:G$29),0)*$B26,0)</f>
        <v>229</v>
      </c>
      <c r="G26" s="9">
        <f>ROUND(属性投放!H$4+装备属性!H$4*IF($B26&lt;10,1,ROUNDDOWN($B26,-1))+SUM(属性投放!I$37:I$38)*$B26+VLOOKUP($C$2,一级属性!$E$67:$P$90,COLUMNS(一级属性!$E$67:K$90),0)*$B26+VLOOKUP($C$2,宝石属性!$B$43:$M$66,COLUMNS(宝石属性!$B$43:H$66),0)*10*VLOOKUP(ROUNDDOWN($B26,-1),宝石属性!$B$25:$N$41,2,0)*VLOOKUP(ROUNDDOWN($B26,-1),宝石属性!$B$25:$N$41,3,0)+VLOOKUP($C$2,职业被动!$B$6:$M$29,COLUMNS(职业被动!$B$6:H$29),0)*$B26,0)</f>
        <v>208</v>
      </c>
      <c r="H26" s="9">
        <f>ROUND(属性投放!I$4+装备属性!I$4*IF($B26&lt;10,1,ROUNDDOWN($B26,-1))+SUM(属性投放!J$37:J$38)*$B26+VLOOKUP($C$2,一级属性!$E$67:$P$90,COLUMNS(一级属性!$E$67:L$90),0)*$B26+VLOOKUP($C$2,宝石属性!$B$43:$M$66,COLUMNS(宝石属性!$B$43:I$66),0)*10*VLOOKUP(ROUNDDOWN($B26,-1),宝石属性!$B$25:$N$41,2,0)*VLOOKUP(ROUNDDOWN($B26,-1),宝石属性!$B$25:$N$41,3,0)+VLOOKUP($C$2,职业被动!$B$6:$M$29,COLUMNS(职业被动!$B$6:I$29),0)*$B26,0)</f>
        <v>247</v>
      </c>
      <c r="I26" s="9">
        <f>ROUND(属性投放!J$4+装备属性!J$4*IF($B26&lt;10,1,ROUNDDOWN($B26,-1))+SUM(属性投放!K$37:K$38)*$B26+VLOOKUP($C$2,一级属性!$E$67:$P$90,COLUMNS(一级属性!$E$67:M$90),0)*$B26+VLOOKUP($C$2,宝石属性!$B$43:$M$66,COLUMNS(宝石属性!$B$43:J$66),0)*10*VLOOKUP(ROUNDDOWN($B26,-1),宝石属性!$B$25:$N$41,2,0)*VLOOKUP(ROUNDDOWN($B26,-1),宝石属性!$B$25:$N$41,3,0)+VLOOKUP($C$2,职业被动!$B$6:$M$29,COLUMNS(职业被动!$B$6:J$29),0)*$B26,0)</f>
        <v>156</v>
      </c>
      <c r="J26" s="9">
        <f>ROUND(属性投放!K$4+装备属性!K$4*IF($B26&lt;10,1,ROUNDDOWN($B26,-1))+SUM(属性投放!L$37:L$38)*$B26+VLOOKUP($C$2,一级属性!$E$67:$P$90,COLUMNS(一级属性!$E$67:N$90),0)*$B26+VLOOKUP($C$2,宝石属性!$B$43:$M$66,COLUMNS(宝石属性!$B$43:K$66),0)*10*VLOOKUP(ROUNDDOWN($B26,-1),宝石属性!$B$25:$N$41,2,0)*VLOOKUP(ROUNDDOWN($B26,-1),宝石属性!$B$25:$N$41,3,0)+VLOOKUP($C$2,职业被动!$B$6:$M$29,COLUMNS(职业被动!$B$6:K$29),0)*$B26,0)</f>
        <v>92</v>
      </c>
      <c r="K26" s="9">
        <f>ROUND(属性投放!L$4+装备属性!L$4*IF($B26&lt;10,1,ROUNDDOWN($B26,-1))+SUM(属性投放!M$37:M$38)*$B26+VLOOKUP($C$2,一级属性!$E$67:$P$90,COLUMNS(一级属性!$E$67:O$90),0)*$B26+VLOOKUP($C$2,宝石属性!$B$43:$M$66,COLUMNS(宝石属性!$B$43:L$66),0)*10*VLOOKUP(ROUNDDOWN($B26,-1),宝石属性!$B$25:$N$41,2,0)*VLOOKUP(ROUNDDOWN($B26,-1),宝石属性!$B$25:$N$41,3,0)+VLOOKUP($C$2,职业被动!$B$6:$M$29,COLUMNS(职业被动!$B$6:L$29),0)*$B26,0)</f>
        <v>7</v>
      </c>
      <c r="L26" s="9">
        <f>ROUND(属性投放!M$4+装备属性!M$4*IF($B26&lt;10,1,ROUNDDOWN($B26,-1))+SUM(属性投放!N$37:N$38)*$B26+VLOOKUP($C$2,一级属性!$E$67:$P$90,COLUMNS(一级属性!$E$67:P$90),0)*$B26+VLOOKUP($C$2,宝石属性!$B$43:$M$66,COLUMNS(宝石属性!$B$43:M$66),0)*10*VLOOKUP(ROUNDDOWN($B26,-1),宝石属性!$B$25:$N$41,2,0)*VLOOKUP(ROUNDDOWN($B26,-1),宝石属性!$B$25:$N$41,3,0)+VLOOKUP($C$2,职业被动!$B$6:$M$29,COLUMNS(职业被动!$B$6:M$29),0)*$B26,0)</f>
        <v>237</v>
      </c>
      <c r="M26" s="48">
        <f>属性价值和能力评分!$F$9+ROUND(属性价值和能力评分!$F$38*10,0)*B26+ROUND((SUM(装备属性!$W$9:$W$14)+属性价值和能力评分!$F$38*1.25+1.4+2.8)*IF(B26&lt;10,1,ROUNDDOWN(B26,-1)),0)+15*VLOOKUP(ROUNDDOWN(B26,-1),宝石属性!$B$26:$D$41,2,0)*6*VLOOKUP(ROUNDDOWN(B26,-1),宝石属性!$B$26:$D$41,3,0)+(属性价值和能力评分!$F$49*9+属性价值和能力评分!$F$50*2+属性价值和能力评分!$F$53*8/5)*B26</f>
        <v>4283</v>
      </c>
      <c r="N26" s="20"/>
      <c r="O26" s="1">
        <v>23</v>
      </c>
      <c r="P26" s="9">
        <f>ROUND(属性投放!D$4+装备属性!D$4*IF($O26&lt;10,1,ROUNDDOWN($O26,-1))+SUM(属性投放!E$37:E$45)*$O26+VLOOKUP($P$2,一级属性!$E$41:$P$64,COLUMNS(一级属性!$E$41:G$64),0)*($O26+0.25*IF($O26&lt;10,1,ROUNDDOWN($O26,-1)))+VLOOKUP($P$2,宝石属性!$B$43:$M$66,COLUMNS(宝石属性!$B$43:D$66),0)*10*VLOOKUP(ROUNDDOWN($O26,-1),宝石属性!$B$25:$N$41,2,0)*VLOOKUP(ROUNDDOWN($O26,-1),宝石属性!$B$25:$N$41,3,0)+VLOOKUP($P$2,职业被动!$B$6:$M$29,COLUMNS(职业被动!$B$6:D$29),0)*$O26,0)</f>
        <v>1603</v>
      </c>
      <c r="Q26" s="9">
        <f>ROUND(属性投放!E$4+装备属性!E$4*IF($O26&lt;10,1,ROUNDDOWN($O26,-1))+SUM(属性投放!F$37:F$45)*$O26+VLOOKUP($P$2,一级属性!$E$41:$P$64,COLUMNS(一级属性!$E$41:H$64),0)*($O26+0.25*IF($O26&lt;10,1,ROUNDDOWN($O26,-1)))+VLOOKUP($P$2,宝石属性!$B$43:$M$66,COLUMNS(宝石属性!$B$43:E$66),0)*10*VLOOKUP(ROUNDDOWN($O26,-1),宝石属性!$B$25:$N$41,2,0)*VLOOKUP(ROUNDDOWN($O26,-1),宝石属性!$B$25:$N$41,3,0)+VLOOKUP($P$2,职业被动!$B$6:$M$29,COLUMNS(职业被动!$B$6:E$29),0)*$O26,0)</f>
        <v>1129</v>
      </c>
      <c r="R26" s="9">
        <f>ROUND(属性投放!F$4+装备属性!F$4*IF($O26&lt;10,1,ROUNDDOWN($O26,-1))+SUM(属性投放!G$37:G$45)*$O26+VLOOKUP($P$2,一级属性!$E$41:$P$64,COLUMNS(一级属性!$E$41:I$64),0)*($O26+0.25*IF($O26&lt;10,1,ROUNDDOWN($O26,-1)))+VLOOKUP($P$2,宝石属性!$B$43:$M$66,COLUMNS(宝石属性!$B$43:F$66),0)*10*VLOOKUP(ROUNDDOWN($O26,-1),宝石属性!$B$25:$N$41,2,0)*VLOOKUP(ROUNDDOWN($O26,-1),宝石属性!$B$25:$N$41,3,0)+VLOOKUP($P$2,职业被动!$B$6:$M$29,COLUMNS(职业被动!$B$6:F$29),0)*$O26,0)</f>
        <v>310</v>
      </c>
      <c r="S26" s="9">
        <f>ROUND(属性投放!G$4+装备属性!G$4*IF($O26&lt;10,1,ROUNDDOWN($O26,-1))+SUM(属性投放!H$37:H$45)*$O26+VLOOKUP($P$2,一级属性!$E$41:$P$64,COLUMNS(一级属性!$E$41:J$64),0)*($O26+0.25*IF($O26&lt;10,1,ROUNDDOWN($O26,-1)))+VLOOKUP($P$2,宝石属性!$B$43:$M$66,COLUMNS(宝石属性!$B$43:G$66),0)*10*VLOOKUP(ROUNDDOWN($O26,-1),宝石属性!$B$25:$N$41,2,0)*VLOOKUP(ROUNDDOWN($O26,-1),宝石属性!$B$25:$N$41,3,0)+VLOOKUP($P$2,职业被动!$B$6:$M$29,COLUMNS(职业被动!$B$6:G$29),0)*$O26,0)</f>
        <v>206</v>
      </c>
      <c r="T26" s="9">
        <f>ROUND(属性投放!H$4+装备属性!H$4*IF($O26&lt;10,1,ROUNDDOWN($O26,-1))+SUM(属性投放!I$37:I$45)*$O26+VLOOKUP($P$2,一级属性!$E$41:$P$64,COLUMNS(一级属性!$E$41:K$64),0)*($O26+0.25*IF($O26&lt;10,1,ROUNDDOWN($O26,-1)))+VLOOKUP($P$2,宝石属性!$B$43:$M$66,COLUMNS(宝石属性!$B$43:H$66),0)*10*VLOOKUP(ROUNDDOWN($O26,-1),宝石属性!$B$25:$N$41,2,0)*VLOOKUP(ROUNDDOWN($O26,-1),宝石属性!$B$25:$N$41,3,0)+VLOOKUP($P$2,职业被动!$B$6:$M$29,COLUMNS(职业被动!$B$6:H$29),0)*$O26,0)</f>
        <v>315</v>
      </c>
      <c r="U26" s="9">
        <f>ROUND(属性投放!I$4+装备属性!I$4*IF($O26&lt;10,1,ROUNDDOWN($O26,-1))+SUM(属性投放!J$37:J$45)*$O26+VLOOKUP($P$2,一级属性!$E$41:$P$64,COLUMNS(一级属性!$E$41:L$64),0)*($O26+0.25*IF($O26&lt;10,1,ROUNDDOWN($O26,-1)))+VLOOKUP($P$2,宝石属性!$B$43:$M$66,COLUMNS(宝石属性!$B$43:I$66),0)*10*VLOOKUP(ROUNDDOWN($O26,-1),宝石属性!$B$25:$N$41,2,0)*VLOOKUP(ROUNDDOWN($O26,-1),宝石属性!$B$25:$N$41,3,0)+VLOOKUP($P$2,职业被动!$B$6:$M$29,COLUMNS(职业被动!$B$6:I$29),0)*$O26,0)</f>
        <v>261</v>
      </c>
      <c r="V26" s="9">
        <f>ROUND(属性投放!J$4+装备属性!J$4*IF($O26&lt;10,1,ROUNDDOWN($O26,-1))+SUM(属性投放!K$37:K$45)*$O26+VLOOKUP($P$2,一级属性!$E$41:$P$64,COLUMNS(一级属性!$E$41:M$64),0)*($O26+0.25*IF($O26&lt;10,1,ROUNDDOWN($O26,-1)))+VLOOKUP($P$2,宝石属性!$B$43:$M$66,COLUMNS(宝石属性!$B$43:J$66),0)*10*VLOOKUP(ROUNDDOWN($O26,-1),宝石属性!$B$25:$N$41,2,0)*VLOOKUP(ROUNDDOWN($O26,-1),宝石属性!$B$25:$N$41,3,0)+VLOOKUP($P$2,职业被动!$B$6:$M$29,COLUMNS(职业被动!$B$6:J$29),0)*$O26,0)</f>
        <v>175</v>
      </c>
      <c r="W26" s="9">
        <f>ROUND(属性投放!K$4+装备属性!K$4*IF($O26&lt;10,1,ROUNDDOWN($O26,-1))+SUM(属性投放!L$37:L$45)*$O26+VLOOKUP($P$2,一级属性!$E$41:$P$64,COLUMNS(一级属性!$E$41:N$64),0)*($O26+0.25*IF($O26&lt;10,1,ROUNDDOWN($O26,-1)))+VLOOKUP($P$2,宝石属性!$B$43:$M$66,COLUMNS(宝石属性!$B$43:K$66),0)*10*VLOOKUP(ROUNDDOWN($O26,-1),宝石属性!$B$25:$N$41,2,0)*VLOOKUP(ROUNDDOWN($O26,-1),宝石属性!$B$25:$N$41,3,0)+VLOOKUP($P$2,职业被动!$B$6:$M$29,COLUMNS(职业被动!$B$6:K$29),0)*$O26,0)</f>
        <v>92</v>
      </c>
      <c r="X26" s="9">
        <f>ROUND(属性投放!L$4+装备属性!L$4*IF($O26&lt;10,1,ROUNDDOWN($O26,-1))+SUM(属性投放!M$37:M$45)*$O26+VLOOKUP($P$2,一级属性!$E$41:$P$64,COLUMNS(一级属性!$E$41:O$64),0)*($O26+0.25*IF($O26&lt;10,1,ROUNDDOWN($O26,-1)))+VLOOKUP($P$2,宝石属性!$B$43:$M$66,COLUMNS(宝石属性!$B$43:L$66),0)*10*VLOOKUP(ROUNDDOWN($O26,-1),宝石属性!$B$25:$N$41,2,0)*VLOOKUP(ROUNDDOWN($O26,-1),宝石属性!$B$25:$N$41,3,0)+VLOOKUP($P$2,职业被动!$B$6:$M$29,COLUMNS(职业被动!$B$6:L$29),0)*$O26,0)</f>
        <v>7</v>
      </c>
      <c r="Y26" s="9">
        <f>ROUND(属性投放!M$4+装备属性!M$4*IF($O26&lt;10,1,ROUNDDOWN($O26,-1))+SUM(属性投放!N$37:N$45)*$O26+VLOOKUP($P$2,一级属性!$E$41:$P$64,COLUMNS(一级属性!$E$41:P$64),0)*($O26+0.25*IF($O26&lt;10,1,ROUNDDOWN($O26,-1)))+VLOOKUP($P$2,宝石属性!$B$43:$M$66,COLUMNS(宝石属性!$B$43:M$66),0)*10*VLOOKUP(ROUNDDOWN($O26,-1),宝石属性!$B$25:$N$41,2,0)*VLOOKUP(ROUNDDOWN($O26,-1),宝石属性!$B$25:$N$41,3,0)+VLOOKUP($P$2,职业被动!$B$6:$M$29,COLUMNS(职业被动!$B$6:M$29),0)*$O26,0)</f>
        <v>237</v>
      </c>
      <c r="Z26" s="48">
        <f>属性价值和能力评分!$F$9+ROUND(属性价值和能力评分!$F$38*10,0)*O26+ROUND((SUM(装备属性!$W$9:$W$14)+属性价值和能力评分!$F$38*1.25+1.4+2.8)*IF(O26&lt;10,1,ROUNDDOWN(O26,-1)),0)+15*VLOOKUP(ROUNDDOWN(O26,-1),宝石属性!$B$26:$D$41,2,0)*6*VLOOKUP(ROUNDDOWN(O26,-1),宝石属性!$B$26:$D$41,3,0)+(属性价值和能力评分!$F$49*9+属性价值和能力评分!$F$50*2+属性价值和能力评分!$F$53*8/5)*O26</f>
        <v>4283</v>
      </c>
      <c r="AB26" s="1">
        <v>23</v>
      </c>
      <c r="AC26" s="9">
        <f>ROUND(属性投放!D$4+装备属性!D$4*IF($AB26&lt;10,1,ROUNDDOWN($AB26,-1))+SUM(属性投放!E$37:E$45)*$AB26+VLOOKUP($AC$2,一级属性!$E$41:$P$64,COLUMNS(一级属性!$E$41:G$64),0)*($AB26+0.25*IF($AB26&lt;10,1,ROUNDDOWN($AB26,-1)))+VLOOKUP($AC$2,宝石属性!$B$43:$M$66,COLUMNS(宝石属性!$B$43:D$66),0)*10*VLOOKUP(ROUNDDOWN($AB26,-1),宝石属性!$B$25:$N$41,2,0)*VLOOKUP(ROUNDDOWN($AB26,-1),宝石属性!$B$25:$N$41,3,0)+VLOOKUP($AC$2,职业被动!$B$6:$M$29,COLUMNS(职业被动!$B$6:D$29),0)*$AB26,0)</f>
        <v>1442</v>
      </c>
      <c r="AD26" s="9">
        <f>ROUND(属性投放!E$4+装备属性!E$4*IF($AB26&lt;10,1,ROUNDDOWN($AB26,-1))+SUM(属性投放!F$37:F$45)*$AB26+VLOOKUP($AC$2,一级属性!$E$41:$P$64,COLUMNS(一级属性!$E$41:H$64),0)*($AB26+0.25*IF($AB26&lt;10,1,ROUNDDOWN($AB26,-1)))+VLOOKUP($AC$2,宝石属性!$B$43:$M$66,COLUMNS(宝石属性!$B$43:E$66),0)*10*VLOOKUP(ROUNDDOWN($AB26,-1),宝石属性!$B$25:$N$41,2,0)*VLOOKUP(ROUNDDOWN($AB26,-1),宝石属性!$B$25:$N$41,3,0)+VLOOKUP($AC$2,职业被动!$B$6:$M$29,COLUMNS(职业被动!$B$6:E$29),0)*$AB26,0)</f>
        <v>709</v>
      </c>
      <c r="AE26" s="9">
        <f>ROUND(属性投放!F$4+装备属性!F$4*IF($AB26&lt;10,1,ROUNDDOWN($AB26,-1))+SUM(属性投放!G$37:G$45)*$AB26+VLOOKUP($AC$2,一级属性!$E$41:$P$64,COLUMNS(一级属性!$E$41:I$64),0)*($AB26+0.25*IF($AB26&lt;10,1,ROUNDDOWN($AB26,-1)))+VLOOKUP($AC$2,宝石属性!$B$43:$M$66,COLUMNS(宝石属性!$B$43:F$66),0)*10*VLOOKUP(ROUNDDOWN($AB26,-1),宝石属性!$B$25:$N$41,2,0)*VLOOKUP(ROUNDDOWN($AB26,-1),宝石属性!$B$25:$N$41,3,0)+VLOOKUP($AC$2,职业被动!$B$6:$M$29,COLUMNS(职业被动!$B$6:F$29),0)*$AB26,0)</f>
        <v>422</v>
      </c>
      <c r="AF26" s="9">
        <f>ROUND(属性投放!G$4+装备属性!G$4*IF($AB26&lt;10,1,ROUNDDOWN($AB26,-1))+SUM(属性投放!H$37:H$45)*$AB26+VLOOKUP($AC$2,一级属性!$E$41:$P$64,COLUMNS(一级属性!$E$41:J$64),0)*($AB26+0.25*IF($AB26&lt;10,1,ROUNDDOWN($AB26,-1)))+VLOOKUP($AC$2,宝石属性!$B$43:$M$66,COLUMNS(宝石属性!$B$43:G$66),0)*10*VLOOKUP(ROUNDDOWN($AB26,-1),宝石属性!$B$25:$N$41,2,0)*VLOOKUP(ROUNDDOWN($AB26,-1),宝石属性!$B$25:$N$41,3,0)+VLOOKUP($AC$2,职业被动!$B$6:$M$29,COLUMNS(职业被动!$B$6:G$29),0)*$AB26,0)</f>
        <v>252</v>
      </c>
      <c r="AG26" s="9">
        <f>ROUND(属性投放!H$4+装备属性!H$4*IF($AB26&lt;10,1,ROUNDDOWN($AB26,-1))+SUM(属性投放!I$37:I$45)*$AB26+VLOOKUP($AC$2,一级属性!$E$41:$P$64,COLUMNS(一级属性!$E$41:K$64),0)*($AB26+0.25*IF($AB26&lt;10,1,ROUNDDOWN($AB26,-1)))+VLOOKUP($AC$2,宝石属性!$B$43:$M$66,COLUMNS(宝石属性!$B$43:H$66),0)*10*VLOOKUP(ROUNDDOWN($AB26,-1),宝石属性!$B$25:$N$41,2,0)*VLOOKUP(ROUNDDOWN($AB26,-1),宝石属性!$B$25:$N$41,3,0)+VLOOKUP($AC$2,职业被动!$B$6:$M$29,COLUMNS(职业被动!$B$6:H$29),0)*$AB26,0)</f>
        <v>208</v>
      </c>
      <c r="AH26" s="9">
        <f>ROUND(属性投放!I$4+装备属性!I$4*IF($AB26&lt;10,1,ROUNDDOWN($AB26,-1))+SUM(属性投放!J$37:J$45)*$AB26+VLOOKUP($AC$2,一级属性!$E$41:$P$64,COLUMNS(一级属性!$E$41:L$64),0)*($AB26+0.25*IF($AB26&lt;10,1,ROUNDDOWN($AB26,-1)))+VLOOKUP($AC$2,宝石属性!$B$43:$M$66,COLUMNS(宝石属性!$B$43:I$66),0)*10*VLOOKUP(ROUNDDOWN($AB26,-1),宝石属性!$B$25:$N$41,2,0)*VLOOKUP(ROUNDDOWN($AB26,-1),宝石属性!$B$25:$N$41,3,0)+VLOOKUP($AC$2,职业被动!$B$6:$M$29,COLUMNS(职业被动!$B$6:I$29),0)*$AB26,0)</f>
        <v>245</v>
      </c>
      <c r="AI26" s="9">
        <f>ROUND(属性投放!J$4+装备属性!J$4*IF($AB26&lt;10,1,ROUNDDOWN($AB26,-1))+SUM(属性投放!K$37:K$45)*$AB26+VLOOKUP($AC$2,一级属性!$E$41:$P$64,COLUMNS(一级属性!$E$41:M$64),0)*($AB26+0.25*IF($AB26&lt;10,1,ROUNDDOWN($AB26,-1)))+VLOOKUP($AC$2,宝石属性!$B$43:$M$66,COLUMNS(宝石属性!$B$43:J$66),0)*10*VLOOKUP(ROUNDDOWN($AB26,-1),宝石属性!$B$25:$N$41,2,0)*VLOOKUP(ROUNDDOWN($AB26,-1),宝石属性!$B$25:$N$41,3,0)+VLOOKUP($AC$2,职业被动!$B$6:$M$29,COLUMNS(职业被动!$B$6:J$29),0)*$AB26,0)</f>
        <v>155</v>
      </c>
      <c r="AJ26" s="9">
        <f>ROUND(属性投放!K$4+装备属性!K$4*IF($AB26&lt;10,1,ROUNDDOWN($AB26,-1))+SUM(属性投放!L$37:L$45)*$AB26+VLOOKUP($AC$2,一级属性!$E$41:$P$64,COLUMNS(一级属性!$E$41:N$64),0)*($AB26+0.25*IF($AB26&lt;10,1,ROUNDDOWN($AB26,-1)))+VLOOKUP($AC$2,宝石属性!$B$43:$M$66,COLUMNS(宝石属性!$B$43:K$66),0)*10*VLOOKUP(ROUNDDOWN($AB26,-1),宝石属性!$B$25:$N$41,2,0)*VLOOKUP(ROUNDDOWN($AB26,-1),宝石属性!$B$25:$N$41,3,0)+VLOOKUP($AC$2,职业被动!$B$6:$M$29,COLUMNS(职业被动!$B$6:K$29),0)*$AB26,0)</f>
        <v>92</v>
      </c>
      <c r="AK26" s="9">
        <f>ROUND(属性投放!L$4+装备属性!L$4*IF($AB26&lt;10,1,ROUNDDOWN($AB26,-1))+SUM(属性投放!M$37:M$45)*$AB26+VLOOKUP($AC$2,一级属性!$E$41:$P$64,COLUMNS(一级属性!$E$41:O$64),0)*($AB26+0.25*IF($AB26&lt;10,1,ROUNDDOWN($AB26,-1)))+VLOOKUP($AC$2,宝石属性!$B$43:$M$66,COLUMNS(宝石属性!$B$43:L$66),0)*10*VLOOKUP(ROUNDDOWN($AB26,-1),宝石属性!$B$25:$N$41,2,0)*VLOOKUP(ROUNDDOWN($AB26,-1),宝石属性!$B$25:$N$41,3,0)+VLOOKUP($AC$2,职业被动!$B$6:$M$29,COLUMNS(职业被动!$B$6:L$29),0)*$AB26,0)</f>
        <v>7</v>
      </c>
      <c r="AL26" s="9">
        <f>ROUND(属性投放!M$4+装备属性!M$4*IF($AB26&lt;10,1,ROUNDDOWN($AB26,-1))+SUM(属性投放!N$37:N$45)*$AB26+VLOOKUP($AC$2,一级属性!$E$41:$P$64,COLUMNS(一级属性!$E$41:P$64),0)*($AB26+0.25*IF($AB26&lt;10,1,ROUNDDOWN($AB26,-1)))+VLOOKUP($AC$2,宝石属性!$B$43:$M$66,COLUMNS(宝石属性!$B$43:M$66),0)*10*VLOOKUP(ROUNDDOWN($AB26,-1),宝石属性!$B$25:$N$41,2,0)*VLOOKUP(ROUNDDOWN($AB26,-1),宝石属性!$B$25:$N$41,3,0)+VLOOKUP($AC$2,职业被动!$B$6:$M$29,COLUMNS(职业被动!$B$6:M$29),0)*$AB26,0)</f>
        <v>237</v>
      </c>
      <c r="AM26" s="48">
        <f>属性价值和能力评分!$F$9+ROUND(属性价值和能力评分!$F$38*10,0)*AB26+ROUND((SUM(装备属性!$W$9:$W$14)+属性价值和能力评分!$F$38*1.25+1.4+2.8)*IF(AB26&lt;10,1,ROUNDDOWN(AB26,-1)),0)+15*VLOOKUP(ROUNDDOWN(AB26,-1),宝石属性!$B$26:$D$41,2,0)*6*VLOOKUP(ROUNDDOWN(AB26,-1),宝石属性!$B$26:$D$41,3,0)+(属性价值和能力评分!$F$49*9+属性价值和能力评分!$F$50*2+属性价值和能力评分!$F$53*8/5)*AB26</f>
        <v>4283</v>
      </c>
      <c r="AO26" s="1">
        <v>23</v>
      </c>
      <c r="AP26" s="9">
        <f>ROUND(属性投放!D$4+装备属性!D$4*IF($AO26&lt;10,1,ROUNDDOWN($AO26,-1))+SUM(属性投放!E$37:E$45)*$AO26+VLOOKUP($AP$2,一级属性!$E$41:$P$64,COLUMNS(一级属性!$E$41:G$64),0)*($AO26+0.25*IF($AO26&lt;10,1,ROUNDDOWN($AO26,-1)))+VLOOKUP($AP$2,宝石属性!$B$43:$M$66,COLUMNS(宝石属性!$B$43:D$66),0)*10*VLOOKUP(ROUNDDOWN($AO26,-1),宝石属性!$B$25:$N$41,2,0)*VLOOKUP(ROUNDDOWN($AO26,-1),宝石属性!$B$25:$N$41,3,0)+VLOOKUP($AP$2,职业被动!$B$6:$M$29,COLUMNS(职业被动!$B$6:D$29),0)*$AO26,0)</f>
        <v>1442</v>
      </c>
      <c r="AQ26" s="9">
        <f>ROUND(属性投放!E$4+装备属性!E$4*IF($AO26&lt;10,1,ROUNDDOWN($AO26,-1))+SUM(属性投放!F$37:F$45)*$AO26+VLOOKUP($AP$2,一级属性!$E$41:$P$64,COLUMNS(一级属性!$E$41:H$64),0)*($AO26+0.25*IF($AO26&lt;10,1,ROUNDDOWN($AO26,-1)))+VLOOKUP($AP$2,宝石属性!$B$43:$M$66,COLUMNS(宝石属性!$B$43:E$66),0)*10*VLOOKUP(ROUNDDOWN($AO26,-1),宝石属性!$B$25:$N$41,2,0)*VLOOKUP(ROUNDDOWN($AO26,-1),宝石属性!$B$25:$N$41,3,0)+VLOOKUP($AP$2,职业被动!$B$6:$M$29,COLUMNS(职业被动!$B$6:E$29),0)*$AO26,0)</f>
        <v>1129</v>
      </c>
      <c r="AR26" s="9">
        <f>ROUND(属性投放!F$4+装备属性!F$4*IF($AO26&lt;10,1,ROUNDDOWN($AO26,-1))+SUM(属性投放!G$37:G$45)*$AO26+VLOOKUP($AP$2,一级属性!$E$41:$P$64,COLUMNS(一级属性!$E$41:I$64),0)*($AO26+0.25*IF($AO26&lt;10,1,ROUNDDOWN($AO26,-1)))+VLOOKUP($AP$2,宝石属性!$B$43:$M$66,COLUMNS(宝石属性!$B$43:F$66),0)*10*VLOOKUP(ROUNDDOWN($AO26,-1),宝石属性!$B$25:$N$41,2,0)*VLOOKUP(ROUNDDOWN($AO26,-1),宝石属性!$B$25:$N$41,3,0)+VLOOKUP($AP$2,职业被动!$B$6:$M$29,COLUMNS(职业被动!$B$6:F$29),0)*$AO26,0)</f>
        <v>310</v>
      </c>
      <c r="AS26" s="9">
        <f>ROUND(属性投放!G$4+装备属性!G$4*IF($AO26&lt;10,1,ROUNDDOWN($AO26,-1))+SUM(属性投放!H$37:H$45)*$AO26+VLOOKUP($AP$2,一级属性!$E$41:$P$64,COLUMNS(一级属性!$E$41:J$64),0)*($AO26+0.25*IF($AO26&lt;10,1,ROUNDDOWN($AO26,-1)))+VLOOKUP($AP$2,宝石属性!$B$43:$M$66,COLUMNS(宝石属性!$B$43:G$66),0)*10*VLOOKUP(ROUNDDOWN($AO26,-1),宝石属性!$B$25:$N$41,2,0)*VLOOKUP(ROUNDDOWN($AO26,-1),宝石属性!$B$25:$N$41,3,0)+VLOOKUP($AP$2,职业被动!$B$6:$M$29,COLUMNS(职业被动!$B$6:G$29),0)*$AO26,0)</f>
        <v>206</v>
      </c>
      <c r="AT26" s="9">
        <f>ROUND(属性投放!H$4+装备属性!H$4*IF($AO26&lt;10,1,ROUNDDOWN($AO26,-1))+SUM(属性投放!I$37:I$45)*$AO26+VLOOKUP($AP$2,一级属性!$E$41:$P$64,COLUMNS(一级属性!$E$41:K$64),0)*($AO26+0.25*IF($AO26&lt;10,1,ROUNDDOWN($AO26,-1)))+VLOOKUP($AP$2,宝石属性!$B$43:$M$66,COLUMNS(宝石属性!$B$43:H$66),0)*10*VLOOKUP(ROUNDDOWN($AO26,-1),宝石属性!$B$25:$N$41,2,0)*VLOOKUP(ROUNDDOWN($AO26,-1),宝石属性!$B$25:$N$41,3,0)+VLOOKUP($AP$2,职业被动!$B$6:$M$29,COLUMNS(职业被动!$B$6:H$29),0)*$AO26,0)</f>
        <v>292</v>
      </c>
      <c r="AU26" s="9">
        <f>ROUND(属性投放!I$4+装备属性!I$4*IF($AO26&lt;10,1,ROUNDDOWN($AO26,-1))+SUM(属性投放!J$37:J$45)*$AO26+VLOOKUP($AP$2,一级属性!$E$41:$P$64,COLUMNS(一级属性!$E$41:L$64),0)*($AO26+0.25*IF($AO26&lt;10,1,ROUNDDOWN($AO26,-1)))+VLOOKUP($AP$2,宝石属性!$B$43:$M$66,COLUMNS(宝石属性!$B$43:I$66),0)*10*VLOOKUP(ROUNDDOWN($AO26,-1),宝石属性!$B$25:$N$41,2,0)*VLOOKUP(ROUNDDOWN($AO26,-1),宝石属性!$B$25:$N$41,3,0)+VLOOKUP($AP$2,职业被动!$B$6:$M$29,COLUMNS(职业被动!$B$6:I$29),0)*$AO26,0)</f>
        <v>261</v>
      </c>
      <c r="AV26" s="9">
        <f>ROUND(属性投放!J$4+装备属性!J$4*IF($AO26&lt;10,1,ROUNDDOWN($AO26,-1))+SUM(属性投放!K$37:K$45)*$AO26+VLOOKUP($AP$2,一级属性!$E$41:$P$64,COLUMNS(一级属性!$E$41:M$64),0)*($AO26+0.25*IF($AO26&lt;10,1,ROUNDDOWN($AO26,-1)))+VLOOKUP($AP$2,宝石属性!$B$43:$M$66,COLUMNS(宝石属性!$B$43:J$66),0)*10*VLOOKUP(ROUNDDOWN($AO26,-1),宝石属性!$B$25:$N$41,2,0)*VLOOKUP(ROUNDDOWN($AO26,-1),宝石属性!$B$25:$N$41,3,0)+VLOOKUP($AP$2,职业被动!$B$6:$M$29,COLUMNS(职业被动!$B$6:J$29),0)*$AO26,0)</f>
        <v>175</v>
      </c>
      <c r="AW26" s="9">
        <f>ROUND(属性投放!K$4+装备属性!K$4*IF($AO26&lt;10,1,ROUNDDOWN($AO26,-1))+SUM(属性投放!L$37:L$45)*$AO26+VLOOKUP($AP$2,一级属性!$E$41:$P$64,COLUMNS(一级属性!$E$41:N$64),0)*($AO26+0.25*IF($AO26&lt;10,1,ROUNDDOWN($AO26,-1)))+VLOOKUP($AP$2,宝石属性!$B$43:$M$66,COLUMNS(宝石属性!$B$43:K$66),0)*10*VLOOKUP(ROUNDDOWN($AO26,-1),宝石属性!$B$25:$N$41,2,0)*VLOOKUP(ROUNDDOWN($AO26,-1),宝石属性!$B$25:$N$41,3,0)+VLOOKUP($AP$2,职业被动!$B$6:$M$29,COLUMNS(职业被动!$B$6:K$29),0)*$AO26,0)</f>
        <v>92</v>
      </c>
      <c r="AX26" s="9">
        <f>ROUND(属性投放!L$4+装备属性!L$4*IF($AO26&lt;10,1,ROUNDDOWN($AO26,-1))+SUM(属性投放!M$37:M$45)*$AO26+VLOOKUP($AP$2,一级属性!$E$41:$P$64,COLUMNS(一级属性!$E$41:O$64),0)*($AO26+0.25*IF($AO26&lt;10,1,ROUNDDOWN($AO26,-1)))+VLOOKUP($AP$2,宝石属性!$B$43:$M$66,COLUMNS(宝石属性!$B$43:L$66),0)*10*VLOOKUP(ROUNDDOWN($AO26,-1),宝石属性!$B$25:$N$41,2,0)*VLOOKUP(ROUNDDOWN($AO26,-1),宝石属性!$B$25:$N$41,3,0)+VLOOKUP($AP$2,职业被动!$B$6:$M$29,COLUMNS(职业被动!$B$6:L$29),0)*$AO26,0)</f>
        <v>237</v>
      </c>
      <c r="AY26" s="9">
        <f>ROUND(属性投放!M$4+装备属性!M$4*IF($AO26&lt;10,1,ROUNDDOWN($AO26,-1))+SUM(属性投放!N$37:N$45)*$AO26+VLOOKUP($AP$2,一级属性!$E$41:$P$64,COLUMNS(一级属性!$E$41:P$64),0)*($AO26+0.25*IF($AO26&lt;10,1,ROUNDDOWN($AO26,-1)))+VLOOKUP($AP$2,宝石属性!$B$43:$M$66,COLUMNS(宝石属性!$B$43:M$66),0)*10*VLOOKUP(ROUNDDOWN($AO26,-1),宝石属性!$B$25:$N$41,2,0)*VLOOKUP(ROUNDDOWN($AO26,-1),宝石属性!$B$25:$N$41,3,0)+VLOOKUP($AP$2,职业被动!$B$6:$M$29,COLUMNS(职业被动!$B$6:M$29),0)*$AO26,0)</f>
        <v>237</v>
      </c>
      <c r="AZ26" s="48">
        <f>属性价值和能力评分!$F$9+ROUND(属性价值和能力评分!$F$38*10,0)*AO26+ROUND((SUM(装备属性!$W$9:$W$14)+属性价值和能力评分!$F$38*1.25+1.4+2.8)*IF(AO26&lt;10,1,ROUNDDOWN(AO26,-1)),0)+15*VLOOKUP(ROUNDDOWN(AO26,-1),宝石属性!$B$26:$D$41,2,0)*6*VLOOKUP(ROUNDDOWN(AO26,-1),宝石属性!$B$26:$D$41,3,0)+(属性价值和能力评分!$F$49*9+属性价值和能力评分!$F$50*2+属性价值和能力评分!$F$53*8/5)*AO26</f>
        <v>4283</v>
      </c>
      <c r="BB26" s="1">
        <v>23</v>
      </c>
      <c r="BC26" s="9">
        <f>ROUND(属性投放!D$4+装备属性!D$4*IF($BB26&lt;10,1,ROUNDDOWN($BB26,-1))+SUM(属性投放!E$37:E$45)*$BB26+VLOOKUP($BC$2,一级属性!$E$41:$P$64,COLUMNS(一级属性!$E$41:G$64),0)*($BB26+0.25*IF($BB26&lt;10,1,ROUNDDOWN($BB26,-1)))+VLOOKUP($BC$2,宝石属性!$B$43:$M$66,COLUMNS(宝石属性!$B$43:D$66),0)*10*VLOOKUP(ROUNDDOWN($BB26,-1),宝石属性!$B$25:$N$41,2,0)*VLOOKUP(ROUNDDOWN($BB26,-1),宝石属性!$B$25:$N$41,3,0)+VLOOKUP($BC$2,职业被动!$B$6:$M$29,COLUMNS(职业被动!$B$6:D$29),0)*$BB26,0)</f>
        <v>1281</v>
      </c>
      <c r="BD26" s="9">
        <f>ROUND(属性投放!E$4+装备属性!E$4*IF($BB26&lt;10,1,ROUNDDOWN($BB26,-1))+SUM(属性投放!F$37:F$45)*$BB26+VLOOKUP($BC$2,一级属性!$E$41:$P$64,COLUMNS(一级属性!$E$41:H$64),0)*($BB26+0.25*IF($BB26&lt;10,1,ROUNDDOWN($BB26,-1)))+VLOOKUP($BC$2,宝石属性!$B$43:$M$66,COLUMNS(宝石属性!$B$43:E$66),0)*10*VLOOKUP(ROUNDDOWN($BB26,-1),宝石属性!$B$25:$N$41,2,0)*VLOOKUP(ROUNDDOWN($BB26,-1),宝石属性!$B$25:$N$41,3,0)+VLOOKUP($BC$2,职业被动!$B$6:$M$29,COLUMNS(职业被动!$B$6:E$29),0)*$BB26,0)</f>
        <v>1269</v>
      </c>
      <c r="BE26" s="9">
        <f>ROUND(属性投放!F$4+装备属性!F$4*IF($BB26&lt;10,1,ROUNDDOWN($BB26,-1))+SUM(属性投放!G$37:G$45)*$BB26+VLOOKUP($BC$2,一级属性!$E$41:$P$64,COLUMNS(一级属性!$E$41:I$64),0)*($BB26+0.25*IF($BB26&lt;10,1,ROUNDDOWN($BB26,-1)))+VLOOKUP($BC$2,宝石属性!$B$43:$M$66,COLUMNS(宝石属性!$B$43:F$66),0)*10*VLOOKUP(ROUNDDOWN($BB26,-1),宝石属性!$B$25:$N$41,2,0)*VLOOKUP(ROUNDDOWN($BB26,-1),宝石属性!$B$25:$N$41,3,0)+VLOOKUP($BC$2,职业被动!$B$6:$M$29,COLUMNS(职业被动!$B$6:F$29),0)*$BB26,0)</f>
        <v>310</v>
      </c>
      <c r="BF26" s="9">
        <f>ROUND(属性投放!G$4+装备属性!G$4*IF($BB26&lt;10,1,ROUNDDOWN($BB26,-1))+SUM(属性投放!H$37:H$45)*$BB26+VLOOKUP($BC$2,一级属性!$E$41:$P$64,COLUMNS(一级属性!$E$41:J$64),0)*($BB26+0.25*IF($BB26&lt;10,1,ROUNDDOWN($BB26,-1)))+VLOOKUP($BC$2,宝石属性!$B$43:$M$66,COLUMNS(宝石属性!$B$43:G$66),0)*10*VLOOKUP(ROUNDDOWN($BB26,-1),宝石属性!$B$25:$N$41,2,0)*VLOOKUP(ROUNDDOWN($BB26,-1),宝石属性!$B$25:$N$41,3,0)+VLOOKUP($BC$2,职业被动!$B$6:$M$29,COLUMNS(职业被动!$B$6:G$29),0)*$BB26,0)</f>
        <v>206</v>
      </c>
      <c r="BG26" s="9">
        <f>ROUND(属性投放!H$4+装备属性!H$4*IF($BB26&lt;10,1,ROUNDDOWN($BB26,-1))+SUM(属性投放!I$37:I$45)*$BB26+VLOOKUP($BC$2,一级属性!$E$41:$P$64,COLUMNS(一级属性!$E$41:K$64),0)*($BB26+0.25*IF($BB26&lt;10,1,ROUNDDOWN($BB26,-1)))+VLOOKUP($BC$2,宝石属性!$B$43:$M$66,COLUMNS(宝石属性!$B$43:H$66),0)*10*VLOOKUP(ROUNDDOWN($BB26,-1),宝石属性!$B$25:$N$41,2,0)*VLOOKUP(ROUNDDOWN($BB26,-1),宝石属性!$B$25:$N$41,3,0)+VLOOKUP($BC$2,职业被动!$B$6:$M$29,COLUMNS(职业被动!$B$6:H$29),0)*$BB26,0)</f>
        <v>366</v>
      </c>
      <c r="BH26" s="9">
        <f>ROUND(属性投放!I$4+装备属性!I$4*IF($BB26&lt;10,1,ROUNDDOWN($BB26,-1))+SUM(属性投放!J$37:J$45)*$BB26+VLOOKUP($BC$2,一级属性!$E$41:$P$64,COLUMNS(一级属性!$E$41:L$64),0)*($BB26+0.25*IF($BB26&lt;10,1,ROUNDDOWN($BB26,-1)))+VLOOKUP($BC$2,宝石属性!$B$43:$M$66,COLUMNS(宝石属性!$B$43:I$66),0)*10*VLOOKUP(ROUNDDOWN($BB26,-1),宝石属性!$B$25:$N$41,2,0)*VLOOKUP(ROUNDDOWN($BB26,-1),宝石属性!$B$25:$N$41,3,0)+VLOOKUP($BC$2,职业被动!$B$6:$M$29,COLUMNS(职业被动!$B$6:I$29),0)*$BB26,0)</f>
        <v>312</v>
      </c>
      <c r="BI26" s="9">
        <f>ROUND(属性投放!J$4+装备属性!J$4*IF($BB26&lt;10,1,ROUNDDOWN($BB26,-1))+SUM(属性投放!K$37:K$45)*$BB26+VLOOKUP($BC$2,一级属性!$E$41:$P$64,COLUMNS(一级属性!$E$41:M$64),0)*($BB26+0.25*IF($BB26&lt;10,1,ROUNDDOWN($BB26,-1)))+VLOOKUP($BC$2,宝石属性!$B$43:$M$66,COLUMNS(宝石属性!$B$43:J$66),0)*10*VLOOKUP(ROUNDDOWN($BB26,-1),宝石属性!$B$25:$N$41,2,0)*VLOOKUP(ROUNDDOWN($BB26,-1),宝石属性!$B$25:$N$41,3,0)+VLOOKUP($BC$2,职业被动!$B$6:$M$29,COLUMNS(职业被动!$B$6:J$29),0)*$BB26,0)</f>
        <v>133</v>
      </c>
      <c r="BJ26" s="9">
        <f>ROUND(属性投放!K$4+装备属性!K$4*IF($BB26&lt;10,1,ROUNDDOWN($BB26,-1))+SUM(属性投放!L$37:L$45)*$BB26+VLOOKUP($BC$2,一级属性!$E$41:$P$64,COLUMNS(一级属性!$E$41:N$64),0)*($BB26+0.25*IF($BB26&lt;10,1,ROUNDDOWN($BB26,-1)))+VLOOKUP($BC$2,宝石属性!$B$43:$M$66,COLUMNS(宝石属性!$B$43:K$66),0)*10*VLOOKUP(ROUNDDOWN($BB26,-1),宝石属性!$B$25:$N$41,2,0)*VLOOKUP(ROUNDDOWN($BB26,-1),宝石属性!$B$25:$N$41,3,0)+VLOOKUP($BC$2,职业被动!$B$6:$M$29,COLUMNS(职业被动!$B$6:K$29),0)*$BB26,0)</f>
        <v>92</v>
      </c>
      <c r="BK26" s="9">
        <f>ROUND(属性投放!L$4+装备属性!L$4*IF($BB26&lt;10,1,ROUNDDOWN($BB26,-1))+SUM(属性投放!M$37:M$45)*$BB26+VLOOKUP($BC$2,一级属性!$E$41:$P$64,COLUMNS(一级属性!$E$41:O$64),0)*($BB26+0.25*IF($BB26&lt;10,1,ROUNDDOWN($BB26,-1)))+VLOOKUP($BC$2,宝石属性!$B$43:$M$66,COLUMNS(宝石属性!$B$43:L$66),0)*10*VLOOKUP(ROUNDDOWN($BB26,-1),宝石属性!$B$25:$N$41,2,0)*VLOOKUP(ROUNDDOWN($BB26,-1),宝石属性!$B$25:$N$41,3,0)+VLOOKUP($BC$2,职业被动!$B$6:$M$29,COLUMNS(职业被动!$B$6:L$29),0)*$BB26,0)</f>
        <v>7</v>
      </c>
      <c r="BL26" s="9">
        <f>ROUND(属性投放!M$4+装备属性!M$4*IF($BB26&lt;10,1,ROUNDDOWN($BB26,-1))+SUM(属性投放!N$37:N$45)*$BB26+VLOOKUP($BC$2,一级属性!$E$41:$P$64,COLUMNS(一级属性!$E$41:P$64),0)*($BB26+0.25*IF($BB26&lt;10,1,ROUNDDOWN($BB26,-1)))+VLOOKUP($BC$2,宝石属性!$B$43:$M$66,COLUMNS(宝石属性!$B$43:M$66),0)*10*VLOOKUP(ROUNDDOWN($BB26,-1),宝石属性!$B$25:$N$41,2,0)*VLOOKUP(ROUNDDOWN($BB26,-1),宝石属性!$B$25:$N$41,3,0)+VLOOKUP($BC$2,职业被动!$B$6:$M$29,COLUMNS(职业被动!$B$6:M$29),0)*$BB26,0)</f>
        <v>237</v>
      </c>
      <c r="BM26" s="48">
        <f>属性价值和能力评分!$F$9+ROUND(属性价值和能力评分!$F$38*10,0)*BB26+ROUND((SUM(装备属性!$W$9:$W$14)+属性价值和能力评分!$F$38*1.25+1.4+2.8)*IF(BB26&lt;10,1,ROUNDDOWN(BB26,-1)),0)+15*VLOOKUP(ROUNDDOWN(BB26,-1),宝石属性!$B$26:$D$41,2,0)*6*VLOOKUP(ROUNDDOWN(BB26,-1),宝石属性!$B$26:$D$41,3,0)+(属性价值和能力评分!$F$49*9+属性价值和能力评分!$F$50*2+属性价值和能力评分!$F$53*8/5)*BB26</f>
        <v>4283</v>
      </c>
      <c r="BO26" s="1">
        <v>23</v>
      </c>
      <c r="BP26" s="9">
        <f>ROUND(属性投放!D$4+装备属性!D$4*IF($BO26&lt;10,1,ROUNDDOWN($BO26,-1))+SUM(属性投放!E$37:E$45)*$BO26+VLOOKUP($BP$2,一级属性!$E$41:$P$64,COLUMNS(一级属性!$E$41:G$64),0)*($BO26+0.25*IF($BO26&lt;10,1,ROUNDDOWN($BO26,-1)))+VLOOKUP($BP$2,宝石属性!$B$43:$M$66,COLUMNS(宝石属性!$B$43:D$66),0)*10*VLOOKUP(ROUNDDOWN($BO26,-1),宝石属性!$B$25:$N$41,2,0)*VLOOKUP(ROUNDDOWN($BO26,-1),宝石属性!$B$25:$N$41,3,0)+VLOOKUP($BP$2,职业被动!$B$6:$M$29,COLUMNS(职业被动!$B$6:D$29),0)*$BO26,0)</f>
        <v>1603</v>
      </c>
      <c r="BQ26" s="9">
        <f>ROUND(属性投放!E$4+装备属性!E$4*IF($BO26&lt;10,1,ROUNDDOWN($BO26,-1))+SUM(属性投放!F$37:F$45)*$BO26+VLOOKUP($BP$2,一级属性!$E$41:$P$64,COLUMNS(一级属性!$E$41:H$64),0)*($BO26+0.25*IF($BO26&lt;10,1,ROUNDDOWN($BO26,-1)))+VLOOKUP($BP$2,宝石属性!$B$43:$M$66,COLUMNS(宝石属性!$B$43:E$66),0)*10*VLOOKUP(ROUNDDOWN($BO26,-1),宝石属性!$B$25:$N$41,2,0)*VLOOKUP(ROUNDDOWN($BO26,-1),宝石属性!$B$25:$N$41,3,0)+VLOOKUP($BP$2,职业被动!$B$6:$M$29,COLUMNS(职业被动!$B$6:E$29),0)*$BO26,0)</f>
        <v>1129</v>
      </c>
      <c r="BR26" s="9">
        <f>ROUND(属性投放!F$4+装备属性!F$4*IF($BO26&lt;10,1,ROUNDDOWN($BO26,-1))+SUM(属性投放!G$37:G$45)*$BO26+VLOOKUP($BP$2,一级属性!$E$41:$P$64,COLUMNS(一级属性!$E$41:I$64),0)*($BO26+0.25*IF($BO26&lt;10,1,ROUNDDOWN($BO26,-1)))+VLOOKUP($BP$2,宝石属性!$B$43:$M$66,COLUMNS(宝石属性!$B$43:F$66),0)*10*VLOOKUP(ROUNDDOWN($BO26,-1),宝石属性!$B$25:$N$41,2,0)*VLOOKUP(ROUNDDOWN($BO26,-1),宝石属性!$B$25:$N$41,3,0)+VLOOKUP($BP$2,职业被动!$B$6:$M$29,COLUMNS(职业被动!$B$6:F$29),0)*$BO26,0)</f>
        <v>310</v>
      </c>
      <c r="BS26" s="9">
        <f>ROUND(属性投放!G$4+装备属性!G$4*IF($BO26&lt;10,1,ROUNDDOWN($BO26,-1))+SUM(属性投放!H$37:H$45)*$BO26+VLOOKUP($BP$2,一级属性!$E$41:$P$64,COLUMNS(一级属性!$E$41:J$64),0)*($BO26+0.25*IF($BO26&lt;10,1,ROUNDDOWN($BO26,-1)))+VLOOKUP($BP$2,宝石属性!$B$43:$M$66,COLUMNS(宝石属性!$B$43:G$66),0)*10*VLOOKUP(ROUNDDOWN($BO26,-1),宝石属性!$B$25:$N$41,2,0)*VLOOKUP(ROUNDDOWN($BO26,-1),宝石属性!$B$25:$N$41,3,0)+VLOOKUP($BP$2,职业被动!$B$6:$M$29,COLUMNS(职业被动!$B$6:G$29),0)*$BO26,0)</f>
        <v>206</v>
      </c>
      <c r="BT26" s="9">
        <f>ROUND(属性投放!H$4+装备属性!H$4*IF($BO26&lt;10,1,ROUNDDOWN($BO26,-1))+SUM(属性投放!I$37:I$45)*$BO26+VLOOKUP($BP$2,一级属性!$E$41:$P$64,COLUMNS(一级属性!$E$41:K$64),0)*($BO26+0.25*IF($BO26&lt;10,1,ROUNDDOWN($BO26,-1)))+VLOOKUP($BP$2,宝石属性!$B$43:$M$66,COLUMNS(宝石属性!$B$43:H$66),0)*10*VLOOKUP(ROUNDDOWN($BO26,-1),宝石属性!$B$25:$N$41,2,0)*VLOOKUP(ROUNDDOWN($BO26,-1),宝石属性!$B$25:$N$41,3,0)+VLOOKUP($BP$2,职业被动!$B$6:$M$29,COLUMNS(职业被动!$B$6:H$29),0)*$BO26,0)</f>
        <v>315</v>
      </c>
      <c r="BU26" s="9">
        <f>ROUND(属性投放!I$4+装备属性!I$4*IF($BO26&lt;10,1,ROUNDDOWN($BO26,-1))+SUM(属性投放!J$37:J$45)*$BO26+VLOOKUP($BP$2,一级属性!$E$41:$P$64,COLUMNS(一级属性!$E$41:L$64),0)*($BO26+0.25*IF($BO26&lt;10,1,ROUNDDOWN($BO26,-1)))+VLOOKUP($BP$2,宝石属性!$B$43:$M$66,COLUMNS(宝石属性!$B$43:I$66),0)*10*VLOOKUP(ROUNDDOWN($BO26,-1),宝石属性!$B$25:$N$41,2,0)*VLOOKUP(ROUNDDOWN($BO26,-1),宝石属性!$B$25:$N$41,3,0)+VLOOKUP($BP$2,职业被动!$B$6:$M$29,COLUMNS(职业被动!$B$6:I$29),0)*$BO26,0)</f>
        <v>261</v>
      </c>
      <c r="BV26" s="9">
        <f>ROUND(属性投放!J$4+装备属性!J$4*IF($BO26&lt;10,1,ROUNDDOWN($BO26,-1))+SUM(属性投放!K$37:K$45)*$BO26+VLOOKUP($BP$2,一级属性!$E$41:$P$64,COLUMNS(一级属性!$E$41:M$64),0)*($BO26+0.25*IF($BO26&lt;10,1,ROUNDDOWN($BO26,-1)))+VLOOKUP($BP$2,宝石属性!$B$43:$M$66,COLUMNS(宝石属性!$B$43:J$66),0)*10*VLOOKUP(ROUNDDOWN($BO26,-1),宝石属性!$B$25:$N$41,2,0)*VLOOKUP(ROUNDDOWN($BO26,-1),宝石属性!$B$25:$N$41,3,0)+VLOOKUP($BP$2,职业被动!$B$6:$M$29,COLUMNS(职业被动!$B$6:J$29),0)*$BO26,0)</f>
        <v>175</v>
      </c>
      <c r="BW26" s="9">
        <f>ROUND(属性投放!K$4+装备属性!K$4*IF($BO26&lt;10,1,ROUNDDOWN($BO26,-1))+SUM(属性投放!L$37:L$45)*$BO26+VLOOKUP($BP$2,一级属性!$E$41:$P$64,COLUMNS(一级属性!$E$41:N$64),0)*($BO26+0.25*IF($BO26&lt;10,1,ROUNDDOWN($BO26,-1)))+VLOOKUP($BP$2,宝石属性!$B$43:$M$66,COLUMNS(宝石属性!$B$43:K$66),0)*10*VLOOKUP(ROUNDDOWN($BO26,-1),宝石属性!$B$25:$N$41,2,0)*VLOOKUP(ROUNDDOWN($BO26,-1),宝石属性!$B$25:$N$41,3,0)+VLOOKUP($BP$2,职业被动!$B$6:$M$29,COLUMNS(职业被动!$B$6:K$29),0)*$BO26,0)</f>
        <v>92</v>
      </c>
      <c r="BX26" s="9">
        <f>ROUND(属性投放!L$4+装备属性!L$4*IF($BO26&lt;10,1,ROUNDDOWN($BO26,-1))+SUM(属性投放!M$37:M$45)*$BO26+VLOOKUP($BP$2,一级属性!$E$41:$P$64,COLUMNS(一级属性!$E$41:O$64),0)*($BO26+0.25*IF($BO26&lt;10,1,ROUNDDOWN($BO26,-1)))+VLOOKUP($BP$2,宝石属性!$B$43:$M$66,COLUMNS(宝石属性!$B$43:L$66),0)*10*VLOOKUP(ROUNDDOWN($BO26,-1),宝石属性!$B$25:$N$41,2,0)*VLOOKUP(ROUNDDOWN($BO26,-1),宝石属性!$B$25:$N$41,3,0)+VLOOKUP($BP$2,职业被动!$B$6:$M$29,COLUMNS(职业被动!$B$6:L$29),0)*$BO26,0)</f>
        <v>7</v>
      </c>
      <c r="BY26" s="9">
        <f>ROUND(属性投放!M$4+装备属性!M$4*IF($BO26&lt;10,1,ROUNDDOWN($BO26,-1))+SUM(属性投放!N$37:N$45)*$BO26+VLOOKUP($BP$2,一级属性!$E$41:$P$64,COLUMNS(一级属性!$E$41:P$64),0)*($BO26+0.25*IF($BO26&lt;10,1,ROUNDDOWN($BO26,-1)))+VLOOKUP($BP$2,宝石属性!$B$43:$M$66,COLUMNS(宝石属性!$B$43:M$66),0)*10*VLOOKUP(ROUNDDOWN($BO26,-1),宝石属性!$B$25:$N$41,2,0)*VLOOKUP(ROUNDDOWN($BO26,-1),宝石属性!$B$25:$N$41,3,0)+VLOOKUP($BP$2,职业被动!$B$6:$M$29,COLUMNS(职业被动!$B$6:M$29),0)*$BO26,0)</f>
        <v>237</v>
      </c>
      <c r="BZ26" s="48">
        <f>属性价值和能力评分!$F$9+ROUND(属性价值和能力评分!$F$38*10,0)*BO26+ROUND((SUM(装备属性!$W$9:$W$14)+属性价值和能力评分!$F$38*1.25+1.4+2.8)*IF(BO26&lt;10,1,ROUNDDOWN(BO26,-1)),0)+15*VLOOKUP(ROUNDDOWN(BO26,-1),宝石属性!$B$26:$D$41,2,0)*6*VLOOKUP(ROUNDDOWN(BO26,-1),宝石属性!$B$26:$D$41,3,0)+(属性价值和能力评分!$F$49*9+属性价值和能力评分!$F$50*2+属性价值和能力评分!$F$53*8/5)*BO26</f>
        <v>4283</v>
      </c>
      <c r="CB26" s="1">
        <v>23</v>
      </c>
      <c r="CC26" s="9">
        <f>ROUND(属性投放!D$4+装备属性!D$4*IF($CB26&lt;10,1,ROUNDDOWN($CB26,-1))+SUM(属性投放!E$37:E$45)*$CB26+VLOOKUP($CC$2,一级属性!$E$41:$P$64,COLUMNS(一级属性!$E$41:G$64),0)*($CB26+0.25*IF($CB26&lt;10,1,ROUNDDOWN($CB26,-1)))+VLOOKUP($CC$2,宝石属性!$B$43:$M$66,COLUMNS(宝石属性!$B$43:D$66),0)*10*VLOOKUP(ROUNDDOWN($CB26,-1),宝石属性!$B$25:$N$41,2,0)*VLOOKUP(ROUNDDOWN($CB26,-1),宝石属性!$B$25:$N$41,3,0)+VLOOKUP($CC$2,职业被动!$B$6:$M$29,COLUMNS(职业被动!$B$6:D$29),0)*$CB26,0)</f>
        <v>1057</v>
      </c>
      <c r="CD26" s="9">
        <f>ROUND(属性投放!E$4+装备属性!E$4*IF($CB26&lt;10,1,ROUNDDOWN($CB26,-1))+SUM(属性投放!F$37:F$45)*$CB26+VLOOKUP($CC$2,一级属性!$E$41:$P$64,COLUMNS(一级属性!$E$41:H$64),0)*($CB26+0.25*IF($CB26&lt;10,1,ROUNDDOWN($CB26,-1)))+VLOOKUP($CC$2,宝石属性!$B$43:$M$66,COLUMNS(宝石属性!$B$43:E$66),0)*10*VLOOKUP(ROUNDDOWN($CB26,-1),宝石属性!$B$25:$N$41,2,0)*VLOOKUP(ROUNDDOWN($CB26,-1),宝石属性!$B$25:$N$41,3,0)+VLOOKUP($CC$2,职业被动!$B$6:$M$29,COLUMNS(职业被动!$B$6:E$29),0)*$CB26,0)</f>
        <v>709</v>
      </c>
      <c r="CE26" s="9">
        <f>ROUND(属性投放!F$4+装备属性!F$4*IF($CB26&lt;10,1,ROUNDDOWN($CB26,-1))+SUM(属性投放!G$37:G$45)*$CB26+VLOOKUP($CC$2,一级属性!$E$41:$P$64,COLUMNS(一级属性!$E$41:I$64),0)*($CB26+0.25*IF($CB26&lt;10,1,ROUNDDOWN($CB26,-1)))+VLOOKUP($CC$2,宝石属性!$B$43:$M$66,COLUMNS(宝石属性!$B$43:F$66),0)*10*VLOOKUP(ROUNDDOWN($CB26,-1),宝石属性!$B$25:$N$41,2,0)*VLOOKUP(ROUNDDOWN($CB26,-1),宝石属性!$B$25:$N$41,3,0)+VLOOKUP($CC$2,职业被动!$B$6:$M$29,COLUMNS(职业被动!$B$6:F$29),0)*$CB26,0)</f>
        <v>508</v>
      </c>
      <c r="CF26" s="9">
        <f>ROUND(属性投放!G$4+装备属性!G$4*IF($CB26&lt;10,1,ROUNDDOWN($CB26,-1))+SUM(属性投放!H$37:H$45)*$CB26+VLOOKUP($CC$2,一级属性!$E$41:$P$64,COLUMNS(一级属性!$E$41:J$64),0)*($CB26+0.25*IF($CB26&lt;10,1,ROUNDDOWN($CB26,-1)))+VLOOKUP($CC$2,宝石属性!$B$43:$M$66,COLUMNS(宝石属性!$B$43:G$66),0)*10*VLOOKUP(ROUNDDOWN($CB26,-1),宝石属性!$B$25:$N$41,2,0)*VLOOKUP(ROUNDDOWN($CB26,-1),宝石属性!$B$25:$N$41,3,0)+VLOOKUP($CC$2,职业被动!$B$6:$M$29,COLUMNS(职业被动!$B$6:G$29),0)*$CB26,0)</f>
        <v>229</v>
      </c>
      <c r="CG26" s="9">
        <f>ROUND(属性投放!H$4+装备属性!H$4*IF($CB26&lt;10,1,ROUNDDOWN($CB26,-1))+SUM(属性投放!I$37:I$45)*$CB26+VLOOKUP($CC$2,一级属性!$E$41:$P$64,COLUMNS(一级属性!$E$41:K$64),0)*($CB26+0.25*IF($CB26&lt;10,1,ROUNDDOWN($CB26,-1)))+VLOOKUP($CC$2,宝石属性!$B$43:$M$66,COLUMNS(宝石属性!$B$43:H$66),0)*10*VLOOKUP(ROUNDDOWN($CB26,-1),宝石属性!$B$25:$N$41,2,0)*VLOOKUP(ROUNDDOWN($CB26,-1),宝石属性!$B$25:$N$41,3,0)+VLOOKUP($CC$2,职业被动!$B$6:$M$29,COLUMNS(职业被动!$B$6:H$29),0)*$CB26,0)</f>
        <v>208</v>
      </c>
      <c r="CH26" s="9">
        <f>ROUND(属性投放!I$4+装备属性!I$4*IF($CB26&lt;10,1,ROUNDDOWN($CB26,-1))+SUM(属性投放!J$37:J$45)*$CB26+VLOOKUP($CC$2,一级属性!$E$41:$P$64,COLUMNS(一级属性!$E$41:L$64),0)*($CB26+0.25*IF($CB26&lt;10,1,ROUNDDOWN($CB26,-1)))+VLOOKUP($CC$2,宝石属性!$B$43:$M$66,COLUMNS(宝石属性!$B$43:I$66),0)*10*VLOOKUP(ROUNDDOWN($CB26,-1),宝石属性!$B$25:$N$41,2,0)*VLOOKUP(ROUNDDOWN($CB26,-1),宝石属性!$B$25:$N$41,3,0)+VLOOKUP($CC$2,职业被动!$B$6:$M$29,COLUMNS(职业被动!$B$6:I$29),0)*$CB26,0)</f>
        <v>250</v>
      </c>
      <c r="CI26" s="9">
        <f>ROUND(属性投放!J$4+装备属性!J$4*IF($CB26&lt;10,1,ROUNDDOWN($CB26,-1))+SUM(属性投放!K$37:K$45)*$CB26+VLOOKUP($CC$2,一级属性!$E$41:$P$64,COLUMNS(一级属性!$E$41:M$64),0)*($CB26+0.25*IF($CB26&lt;10,1,ROUNDDOWN($CB26,-1)))+VLOOKUP($CC$2,宝石属性!$B$43:$M$66,COLUMNS(宝石属性!$B$43:J$66),0)*10*VLOOKUP(ROUNDDOWN($CB26,-1),宝石属性!$B$25:$N$41,2,0)*VLOOKUP(ROUNDDOWN($CB26,-1),宝石属性!$B$25:$N$41,3,0)+VLOOKUP($CC$2,职业被动!$B$6:$M$29,COLUMNS(职业被动!$B$6:J$29),0)*$CB26,0)</f>
        <v>155</v>
      </c>
      <c r="CJ26" s="9">
        <f>ROUND(属性投放!K$4+装备属性!K$4*IF($CB26&lt;10,1,ROUNDDOWN($CB26,-1))+SUM(属性投放!L$37:L$45)*$CB26+VLOOKUP($CC$2,一级属性!$E$41:$P$64,COLUMNS(一级属性!$E$41:N$64),0)*($CB26+0.25*IF($CB26&lt;10,1,ROUNDDOWN($CB26,-1)))+VLOOKUP($CC$2,宝石属性!$B$43:$M$66,COLUMNS(宝石属性!$B$43:K$66),0)*10*VLOOKUP(ROUNDDOWN($CB26,-1),宝石属性!$B$25:$N$41,2,0)*VLOOKUP(ROUNDDOWN($CB26,-1),宝石属性!$B$25:$N$41,3,0)+VLOOKUP($CC$2,职业被动!$B$6:$M$29,COLUMNS(职业被动!$B$6:K$29),0)*$CB26,0)</f>
        <v>92</v>
      </c>
      <c r="CK26" s="9">
        <f>ROUND(属性投放!L$4+装备属性!L$4*IF($CB26&lt;10,1,ROUNDDOWN($CB26,-1))+SUM(属性投放!M$37:M$45)*$CB26+VLOOKUP($CC$2,一级属性!$E$41:$P$64,COLUMNS(一级属性!$E$41:O$64),0)*($CB26+0.25*IF($CB26&lt;10,1,ROUNDDOWN($CB26,-1)))+VLOOKUP($CC$2,宝石属性!$B$43:$M$66,COLUMNS(宝石属性!$B$43:L$66),0)*10*VLOOKUP(ROUNDDOWN($CB26,-1),宝石属性!$B$25:$N$41,2,0)*VLOOKUP(ROUNDDOWN($CB26,-1),宝石属性!$B$25:$N$41,3,0)+VLOOKUP($CC$2,职业被动!$B$6:$M$29,COLUMNS(职业被动!$B$6:L$29),0)*$CB26,0)</f>
        <v>7</v>
      </c>
      <c r="CL26" s="9">
        <f>ROUND(属性投放!M$4+装备属性!M$4*IF($CB26&lt;10,1,ROUNDDOWN($CB26,-1))+SUM(属性投放!N$37:N$45)*$CB26+VLOOKUP($CC$2,一级属性!$E$41:$P$64,COLUMNS(一级属性!$E$41:P$64),0)*($CB26+0.25*IF($CB26&lt;10,1,ROUNDDOWN($CB26,-1)))+VLOOKUP($CC$2,宝石属性!$B$43:$M$66,COLUMNS(宝石属性!$B$43:M$66),0)*10*VLOOKUP(ROUNDDOWN($CB26,-1),宝石属性!$B$25:$N$41,2,0)*VLOOKUP(ROUNDDOWN($CB26,-1),宝石属性!$B$25:$N$41,3,0)+VLOOKUP($CC$2,职业被动!$B$6:$M$29,COLUMNS(职业被动!$B$6:M$29),0)*$CB26,0)</f>
        <v>237</v>
      </c>
      <c r="CM26" s="48">
        <f>属性价值和能力评分!$F$9+ROUND(属性价值和能力评分!$F$38*10,0)*CB26+ROUND((SUM(装备属性!$W$9:$W$14)+属性价值和能力评分!$F$38*1.25+1.4+2.8)*IF(CB26&lt;10,1,ROUNDDOWN(CB26,-1)),0)+15*VLOOKUP(ROUNDDOWN(CB26,-1),宝石属性!$B$26:$D$41,2,0)*6*VLOOKUP(ROUNDDOWN(CB26,-1),宝石属性!$B$26:$D$41,3,0)+(属性价值和能力评分!$F$49*9+属性价值和能力评分!$F$50*2+属性价值和能力评分!$F$53*8/5)*CB26</f>
        <v>4283</v>
      </c>
      <c r="CO26" s="1">
        <v>23</v>
      </c>
      <c r="CP26" s="9">
        <f>ROUND(属性投放!D$4+装备属性!D$4*IF($CO26&lt;10,1,ROUNDDOWN($CO26,-1))+SUM(属性投放!E$37:E$45)*$CO26+VLOOKUP($CP$2,一级属性!$E$41:$P$64,COLUMNS(一级属性!$E$41:G$64),0)*($CO26+0.25*IF($CO26&lt;10,1,ROUNDDOWN($CO26,-1)))+VLOOKUP($CP$2,宝石属性!$B$43:$M$66,COLUMNS(宝石属性!$B$43:D$66),0)*10*VLOOKUP(ROUNDDOWN($CO26,-1),宝石属性!$B$25:$N$41,2,0)*VLOOKUP(ROUNDDOWN($CO26,-1),宝石属性!$B$25:$N$41,3,0)+VLOOKUP($CP$2,职业被动!$B$6:$M$29,COLUMNS(职业被动!$B$6:D$29),0)*$CO26,0)</f>
        <v>1057</v>
      </c>
      <c r="CQ26" s="9">
        <f>ROUND(属性投放!E$4+装备属性!E$4*IF($CO26&lt;10,1,ROUNDDOWN($CO26,-1))+SUM(属性投放!F$37:F$45)*$CO26+VLOOKUP($CP$2,一级属性!$E$41:$P$64,COLUMNS(一级属性!$E$41:H$64),0)*($CO26+0.25*IF($CO26&lt;10,1,ROUNDDOWN($CO26,-1)))+VLOOKUP($CP$2,宝石属性!$B$43:$M$66,COLUMNS(宝石属性!$B$43:E$66),0)*10*VLOOKUP(ROUNDDOWN($CO26,-1),宝石属性!$B$25:$N$41,2,0)*VLOOKUP(ROUNDDOWN($CO26,-1),宝石属性!$B$25:$N$41,3,0)+VLOOKUP($CP$2,职业被动!$B$6:$M$29,COLUMNS(职业被动!$B$6:E$29),0)*$CO26,0)</f>
        <v>1409</v>
      </c>
      <c r="CR26" s="9">
        <f>ROUND(属性投放!F$4+装备属性!F$4*IF($CO26&lt;10,1,ROUNDDOWN($CO26,-1))+SUM(属性投放!G$37:G$45)*$CO26+VLOOKUP($CP$2,一级属性!$E$41:$P$64,COLUMNS(一级属性!$E$41:I$64),0)*($CO26+0.25*IF($CO26&lt;10,1,ROUNDDOWN($CO26,-1)))+VLOOKUP($CP$2,宝石属性!$B$43:$M$66,COLUMNS(宝石属性!$B$43:F$66),0)*10*VLOOKUP(ROUNDDOWN($CO26,-1),宝石属性!$B$25:$N$41,2,0)*VLOOKUP(ROUNDDOWN($CO26,-1),宝石属性!$B$25:$N$41,3,0)+VLOOKUP($CP$2,职业被动!$B$6:$M$29,COLUMNS(职业被动!$B$6:F$29),0)*$CO26,0)</f>
        <v>310</v>
      </c>
      <c r="CS26" s="9">
        <f>ROUND(属性投放!G$4+装备属性!G$4*IF($CO26&lt;10,1,ROUNDDOWN($CO26,-1))+SUM(属性投放!H$37:H$45)*$CO26+VLOOKUP($CP$2,一级属性!$E$41:$P$64,COLUMNS(一级属性!$E$41:J$64),0)*($CO26+0.25*IF($CO26&lt;10,1,ROUNDDOWN($CO26,-1)))+VLOOKUP($CP$2,宝石属性!$B$43:$M$66,COLUMNS(宝石属性!$B$43:G$66),0)*10*VLOOKUP(ROUNDDOWN($CO26,-1),宝石属性!$B$25:$N$41,2,0)*VLOOKUP(ROUNDDOWN($CO26,-1),宝石属性!$B$25:$N$41,3,0)+VLOOKUP($CP$2,职业被动!$B$6:$M$29,COLUMNS(职业被动!$B$6:G$29),0)*$CO26,0)</f>
        <v>206</v>
      </c>
      <c r="CT26" s="9">
        <f>ROUND(属性投放!H$4+装备属性!H$4*IF($CO26&lt;10,1,ROUNDDOWN($CO26,-1))+SUM(属性投放!I$37:I$45)*$CO26+VLOOKUP($CP$2,一级属性!$E$41:$P$64,COLUMNS(一级属性!$E$41:K$64),0)*($CO26+0.25*IF($CO26&lt;10,1,ROUNDDOWN($CO26,-1)))+VLOOKUP($CP$2,宝石属性!$B$43:$M$66,COLUMNS(宝石属性!$B$43:H$66),0)*10*VLOOKUP(ROUNDDOWN($CO26,-1),宝石属性!$B$25:$N$41,2,0)*VLOOKUP(ROUNDDOWN($CO26,-1),宝石属性!$B$25:$N$41,3,0)+VLOOKUP($CP$2,职业被动!$B$6:$M$29,COLUMNS(职业被动!$B$6:H$29),0)*$CO26,0)</f>
        <v>394</v>
      </c>
      <c r="CU26" s="9">
        <f>ROUND(属性投放!I$4+装备属性!I$4*IF($CO26&lt;10,1,ROUNDDOWN($CO26,-1))+SUM(属性投放!J$37:J$45)*$CO26+VLOOKUP($CP$2,一级属性!$E$41:$P$64,COLUMNS(一级属性!$E$41:L$64),0)*($CO26+0.25*IF($CO26&lt;10,1,ROUNDDOWN($CO26,-1)))+VLOOKUP($CP$2,宝石属性!$B$43:$M$66,COLUMNS(宝石属性!$B$43:I$66),0)*10*VLOOKUP(ROUNDDOWN($CO26,-1),宝石属性!$B$25:$N$41,2,0)*VLOOKUP(ROUNDDOWN($CO26,-1),宝石属性!$B$25:$N$41,3,0)+VLOOKUP($CP$2,职业被动!$B$6:$M$29,COLUMNS(职业被动!$B$6:I$29),0)*$CO26,0)</f>
        <v>329</v>
      </c>
      <c r="CV26" s="9">
        <f>ROUND(属性投放!J$4+装备属性!J$4*IF($CO26&lt;10,1,ROUNDDOWN($CO26,-1))+SUM(属性投放!K$37:K$45)*$CO26+VLOOKUP($CP$2,一级属性!$E$41:$P$64,COLUMNS(一级属性!$E$41:M$64),0)*($CO26+0.25*IF($CO26&lt;10,1,ROUNDDOWN($CO26,-1)))+VLOOKUP($CP$2,宝石属性!$B$43:$M$66,COLUMNS(宝石属性!$B$43:J$66),0)*10*VLOOKUP(ROUNDDOWN($CO26,-1),宝石属性!$B$25:$N$41,2,0)*VLOOKUP(ROUNDDOWN($CO26,-1),宝石属性!$B$25:$N$41,3,0)+VLOOKUP($CP$2,职业被动!$B$6:$M$29,COLUMNS(职业被动!$B$6:J$29),0)*$CO26,0)</f>
        <v>127</v>
      </c>
      <c r="CW26" s="9">
        <f>ROUND(属性投放!K$4+装备属性!K$4*IF($CO26&lt;10,1,ROUNDDOWN($CO26,-1))+SUM(属性投放!L$37:L$45)*$CO26+VLOOKUP($CP$2,一级属性!$E$41:$P$64,COLUMNS(一级属性!$E$41:N$64),0)*($CO26+0.25*IF($CO26&lt;10,1,ROUNDDOWN($CO26,-1)))+VLOOKUP($CP$2,宝石属性!$B$43:$M$66,COLUMNS(宝石属性!$B$43:K$66),0)*10*VLOOKUP(ROUNDDOWN($CO26,-1),宝石属性!$B$25:$N$41,2,0)*VLOOKUP(ROUNDDOWN($CO26,-1),宝石属性!$B$25:$N$41,3,0)+VLOOKUP($CP$2,职业被动!$B$6:$M$29,COLUMNS(职业被动!$B$6:K$29),0)*$CO26,0)</f>
        <v>92</v>
      </c>
      <c r="CX26" s="9">
        <f>ROUND(属性投放!L$4+装备属性!L$4*IF($CO26&lt;10,1,ROUNDDOWN($CO26,-1))+SUM(属性投放!M$37:M$45)*$CO26+VLOOKUP($CP$2,一级属性!$E$41:$P$64,COLUMNS(一级属性!$E$41:O$64),0)*($CO26+0.25*IF($CO26&lt;10,1,ROUNDDOWN($CO26,-1)))+VLOOKUP($CP$2,宝石属性!$B$43:$M$66,COLUMNS(宝石属性!$B$43:L$66),0)*10*VLOOKUP(ROUNDDOWN($CO26,-1),宝石属性!$B$25:$N$41,2,0)*VLOOKUP(ROUNDDOWN($CO26,-1),宝石属性!$B$25:$N$41,3,0)+VLOOKUP($CP$2,职业被动!$B$6:$M$29,COLUMNS(职业被动!$B$6:L$29),0)*$CO26,0)</f>
        <v>7</v>
      </c>
      <c r="CY26" s="9">
        <f>ROUND(属性投放!M$4+装备属性!M$4*IF($CO26&lt;10,1,ROUNDDOWN($CO26,-1))+SUM(属性投放!N$37:N$45)*$CO26+VLOOKUP($CP$2,一级属性!$E$41:$P$64,COLUMNS(一级属性!$E$41:P$64),0)*($CO26+0.25*IF($CO26&lt;10,1,ROUNDDOWN($CO26,-1)))+VLOOKUP($CP$2,宝石属性!$B$43:$M$66,COLUMNS(宝石属性!$B$43:M$66),0)*10*VLOOKUP(ROUNDDOWN($CO26,-1),宝石属性!$B$25:$N$41,2,0)*VLOOKUP(ROUNDDOWN($CO26,-1),宝石属性!$B$25:$N$41,3,0)+VLOOKUP($CP$2,职业被动!$B$6:$M$29,COLUMNS(职业被动!$B$6:M$29),0)*$CO26,0)</f>
        <v>237</v>
      </c>
      <c r="CZ26" s="48">
        <f>属性价值和能力评分!$F$9+ROUND(属性价值和能力评分!$F$38*10,0)*CO26+ROUND((SUM(装备属性!$W$9:$W$14)+属性价值和能力评分!$F$38*1.25+1.4+2.8)*IF(CO26&lt;10,1,ROUNDDOWN(CO26,-1)),0)+15*VLOOKUP(ROUNDDOWN(CO26,-1),宝石属性!$B$26:$D$41,2,0)*6*VLOOKUP(ROUNDDOWN(CO26,-1),宝石属性!$B$26:$D$41,3,0)+(属性价值和能力评分!$F$49*9+属性价值和能力评分!$F$50*2+属性价值和能力评分!$F$53*8/5)*CO26</f>
        <v>4283</v>
      </c>
      <c r="DB26" s="1">
        <v>23</v>
      </c>
      <c r="DC26" s="9">
        <f>ROUND(属性投放!D$4+装备属性!D$4*IF($DB26&lt;10,1,ROUNDDOWN($DB26,-1))+SUM(属性投放!E$37:E$45)*$DB26+VLOOKUP($DC$2,一级属性!$E$41:$P$64,COLUMNS(一级属性!$E$41:G$64),0)*($DB26+0.25*IF($DB26&lt;10,1,ROUNDDOWN($DB26,-1)))+VLOOKUP($DC$2,宝石属性!$B$43:$M$66,COLUMNS(宝石属性!$B$43:D$66),0)*10*VLOOKUP(ROUNDDOWN($DB26,-1),宝石属性!$B$25:$N$41,2,0)*VLOOKUP(ROUNDDOWN($DB26,-1),宝石属性!$B$25:$N$41,3,0)+VLOOKUP($DC$2,职业被动!$B$6:$M$29,COLUMNS(职业被动!$B$6:D$29),0)*$DB26,0)</f>
        <v>1218</v>
      </c>
      <c r="DD26" s="9">
        <f>ROUND(属性投放!E$4+装备属性!E$4*IF($DB26&lt;10,1,ROUNDDOWN($DB26,-1))+SUM(属性投放!F$37:F$45)*$DB26+VLOOKUP($DC$2,一级属性!$E$41:$P$64,COLUMNS(一级属性!$E$41:H$64),0)*($DB26+0.25*IF($DB26&lt;10,1,ROUNDDOWN($DB26,-1)))+VLOOKUP($DC$2,宝石属性!$B$43:$M$66,COLUMNS(宝石属性!$B$43:E$66),0)*10*VLOOKUP(ROUNDDOWN($DB26,-1),宝石属性!$B$25:$N$41,2,0)*VLOOKUP(ROUNDDOWN($DB26,-1),宝石属性!$B$25:$N$41,3,0)+VLOOKUP($DC$2,职业被动!$B$6:$M$29,COLUMNS(职业被动!$B$6:E$29),0)*$DB26,0)</f>
        <v>709</v>
      </c>
      <c r="DE26" s="9">
        <f>ROUND(属性投放!F$4+装备属性!F$4*IF($DB26&lt;10,1,ROUNDDOWN($DB26,-1))+SUM(属性投放!G$37:G$45)*$DB26+VLOOKUP($DC$2,一级属性!$E$41:$P$64,COLUMNS(一级属性!$E$41:I$64),0)*($DB26+0.25*IF($DB26&lt;10,1,ROUNDDOWN($DB26,-1)))+VLOOKUP($DC$2,宝石属性!$B$43:$M$66,COLUMNS(宝石属性!$B$43:F$66),0)*10*VLOOKUP(ROUNDDOWN($DB26,-1),宝石属性!$B$25:$N$41,2,0)*VLOOKUP(ROUNDDOWN($DB26,-1),宝石属性!$B$25:$N$41,3,0)+VLOOKUP($DC$2,职业被动!$B$6:$M$29,COLUMNS(职业被动!$B$6:F$29),0)*$DB26,0)</f>
        <v>310</v>
      </c>
      <c r="DF26" s="9">
        <f>ROUND(属性投放!G$4+装备属性!G$4*IF($DB26&lt;10,1,ROUNDDOWN($DB26,-1))+SUM(属性投放!H$37:H$45)*$DB26+VLOOKUP($DC$2,一级属性!$E$41:$P$64,COLUMNS(一级属性!$E$41:J$64),0)*($DB26+0.25*IF($DB26&lt;10,1,ROUNDDOWN($DB26,-1)))+VLOOKUP($DC$2,宝石属性!$B$43:$M$66,COLUMNS(宝石属性!$B$43:G$66),0)*10*VLOOKUP(ROUNDDOWN($DB26,-1),宝石属性!$B$25:$N$41,2,0)*VLOOKUP(ROUNDDOWN($DB26,-1),宝石属性!$B$25:$N$41,3,0)+VLOOKUP($DC$2,职业被动!$B$6:$M$29,COLUMNS(职业被动!$B$6:G$29),0)*$DB26,0)</f>
        <v>560</v>
      </c>
      <c r="DG26" s="9">
        <f>ROUND(属性投放!H$4+装备属性!H$4*IF($DB26&lt;10,1,ROUNDDOWN($DB26,-1))+SUM(属性投放!I$37:I$45)*$DB26+VLOOKUP($DC$2,一级属性!$E$41:$P$64,COLUMNS(一级属性!$E$41:K$64),0)*($DB26+0.25*IF($DB26&lt;10,1,ROUNDDOWN($DB26,-1)))+VLOOKUP($DC$2,宝石属性!$B$43:$M$66,COLUMNS(宝石属性!$B$43:H$66),0)*10*VLOOKUP(ROUNDDOWN($DB26,-1),宝石属性!$B$25:$N$41,2,0)*VLOOKUP(ROUNDDOWN($DB26,-1),宝石属性!$B$25:$N$41,3,0)+VLOOKUP($DC$2,职业被动!$B$6:$M$29,COLUMNS(职业被动!$B$6:H$29),0)*$DB26,0)</f>
        <v>208</v>
      </c>
      <c r="DH26" s="9">
        <f>ROUND(属性投放!I$4+装备属性!I$4*IF($DB26&lt;10,1,ROUNDDOWN($DB26,-1))+SUM(属性投放!J$37:J$45)*$DB26+VLOOKUP($DC$2,一级属性!$E$41:$P$64,COLUMNS(一级属性!$E$41:L$64),0)*($DB26+0.25*IF($DB26&lt;10,1,ROUNDDOWN($DB26,-1)))+VLOOKUP($DC$2,宝石属性!$B$43:$M$66,COLUMNS(宝石属性!$B$43:I$66),0)*10*VLOOKUP(ROUNDDOWN($DB26,-1),宝石属性!$B$25:$N$41,2,0)*VLOOKUP(ROUNDDOWN($DB26,-1),宝石属性!$B$25:$N$41,3,0)+VLOOKUP($DC$2,职业被动!$B$6:$M$29,COLUMNS(职业被动!$B$6:I$29),0)*$DB26,0)</f>
        <v>222</v>
      </c>
      <c r="DI26" s="9">
        <f>ROUND(属性投放!J$4+装备属性!J$4*IF($DB26&lt;10,1,ROUNDDOWN($DB26,-1))+SUM(属性投放!K$37:K$45)*$DB26+VLOOKUP($DC$2,一级属性!$E$41:$P$64,COLUMNS(一级属性!$E$41:M$64),0)*($DB26+0.25*IF($DB26&lt;10,1,ROUNDDOWN($DB26,-1)))+VLOOKUP($DC$2,宝石属性!$B$43:$M$66,COLUMNS(宝石属性!$B$43:J$66),0)*10*VLOOKUP(ROUNDDOWN($DB26,-1),宝石属性!$B$25:$N$41,2,0)*VLOOKUP(ROUNDDOWN($DB26,-1),宝石属性!$B$25:$N$41,3,0)+VLOOKUP($DC$2,职业被动!$B$6:$M$29,COLUMNS(职业被动!$B$6:J$29),0)*$DB26,0)</f>
        <v>155</v>
      </c>
      <c r="DJ26" s="9">
        <f>ROUND(属性投放!K$4+装备属性!K$4*IF($DB26&lt;10,1,ROUNDDOWN($DB26,-1))+SUM(属性投放!L$37:L$45)*$DB26+VLOOKUP($DC$2,一级属性!$E$41:$P$64,COLUMNS(一级属性!$E$41:N$64),0)*($DB26+0.25*IF($DB26&lt;10,1,ROUNDDOWN($DB26,-1)))+VLOOKUP($DC$2,宝石属性!$B$43:$M$66,COLUMNS(宝石属性!$B$43:K$66),0)*10*VLOOKUP(ROUNDDOWN($DB26,-1),宝石属性!$B$25:$N$41,2,0)*VLOOKUP(ROUNDDOWN($DB26,-1),宝石属性!$B$25:$N$41,3,0)+VLOOKUP($DC$2,职业被动!$B$6:$M$29,COLUMNS(职业被动!$B$6:K$29),0)*$DB26,0)</f>
        <v>92</v>
      </c>
      <c r="DK26" s="9">
        <f>ROUND(属性投放!L$4+装备属性!L$4*IF($DB26&lt;10,1,ROUNDDOWN($DB26,-1))+SUM(属性投放!M$37:M$45)*$DB26+VLOOKUP($DC$2,一级属性!$E$41:$P$64,COLUMNS(一级属性!$E$41:O$64),0)*($DB26+0.25*IF($DB26&lt;10,1,ROUNDDOWN($DB26,-1)))+VLOOKUP($DC$2,宝石属性!$B$43:$M$66,COLUMNS(宝石属性!$B$43:L$66),0)*10*VLOOKUP(ROUNDDOWN($DB26,-1),宝石属性!$B$25:$N$41,2,0)*VLOOKUP(ROUNDDOWN($DB26,-1),宝石属性!$B$25:$N$41,3,0)+VLOOKUP($DC$2,职业被动!$B$6:$M$29,COLUMNS(职业被动!$B$6:L$29),0)*$DB26,0)</f>
        <v>7</v>
      </c>
      <c r="DL26" s="9">
        <f>ROUND(属性投放!M$4+装备属性!M$4*IF($DB26&lt;10,1,ROUNDDOWN($DB26,-1))+SUM(属性投放!N$37:N$45)*$DB26+VLOOKUP($DC$2,一级属性!$E$41:$P$64,COLUMNS(一级属性!$E$41:P$64),0)*($DB26+0.25*IF($DB26&lt;10,1,ROUNDDOWN($DB26,-1)))+VLOOKUP($DC$2,宝石属性!$B$43:$M$66,COLUMNS(宝石属性!$B$43:M$66),0)*10*VLOOKUP(ROUNDDOWN($DB26,-1),宝石属性!$B$25:$N$41,2,0)*VLOOKUP(ROUNDDOWN($DB26,-1),宝石属性!$B$25:$N$41,3,0)+VLOOKUP($DC$2,职业被动!$B$6:$M$29,COLUMNS(职业被动!$B$6:M$29),0)*$DB26,0)</f>
        <v>237</v>
      </c>
      <c r="DM26" s="48">
        <f>属性价值和能力评分!$F$9+ROUND(属性价值和能力评分!$F$38*10,0)*DB26+ROUND((SUM(装备属性!$W$9:$W$14)+属性价值和能力评分!$F$38*1.25+1.4+2.8)*IF(DB26&lt;10,1,ROUNDDOWN(DB26,-1)),0)+15*VLOOKUP(ROUNDDOWN(DB26,-1),宝石属性!$B$26:$D$41,2,0)*6*VLOOKUP(ROUNDDOWN(DB26,-1),宝石属性!$B$26:$D$41,3,0)+(属性价值和能力评分!$F$49*9+属性价值和能力评分!$F$50*2+属性价值和能力评分!$F$53*8/5)*DB26</f>
        <v>4283</v>
      </c>
      <c r="DO26" s="1">
        <v>23</v>
      </c>
      <c r="DP26" s="9">
        <f>ROUND(属性投放!D$4+装备属性!D$4*IF($DO26&lt;10,1,ROUNDDOWN($DO26,-1))+SUM(属性投放!E$37:E$45)*$DO26+VLOOKUP($DP$2,一级属性!$E$41:$P$64,COLUMNS(一级属性!$E$41:G$64),0)*($DO26+0.25*IF($DO26&lt;10,1,ROUNDDOWN($DO26,-1)))+VLOOKUP($DP$2,宝石属性!$B$43:$M$66,COLUMNS(宝石属性!$B$43:D$66),0)*10*VLOOKUP(ROUNDDOWN($DO26,-1),宝石属性!$B$25:$N$41,2,0)*VLOOKUP(ROUNDDOWN($DO26,-1),宝石属性!$B$25:$N$41,3,0)+VLOOKUP($DP$2,职业被动!$B$6:$M$29,COLUMNS(职业被动!$B$6:D$29),0)*$DO26,0)</f>
        <v>2499</v>
      </c>
      <c r="DQ26" s="9">
        <f>ROUND(属性投放!E$4+装备属性!E$4*IF($DO26&lt;10,1,ROUNDDOWN($DO26,-1))+SUM(属性投放!F$37:F$45)*$DO26+VLOOKUP($DP$2,一级属性!$E$41:$P$64,COLUMNS(一级属性!$E$41:H$64),0)*($DO26+0.25*IF($DO26&lt;10,1,ROUNDDOWN($DO26,-1)))+VLOOKUP($DP$2,宝石属性!$B$43:$M$66,COLUMNS(宝石属性!$B$43:E$66),0)*10*VLOOKUP(ROUNDDOWN($DO26,-1),宝石属性!$B$25:$N$41,2,0)*VLOOKUP(ROUNDDOWN($DO26,-1),宝石属性!$B$25:$N$41,3,0)+VLOOKUP($DP$2,职业被动!$B$6:$M$29,COLUMNS(职业被动!$B$6:E$29),0)*$DO26,0)</f>
        <v>709</v>
      </c>
      <c r="DR26" s="9">
        <f>ROUND(属性投放!F$4+装备属性!F$4*IF($DO26&lt;10,1,ROUNDDOWN($DO26,-1))+SUM(属性投放!G$37:G$45)*$DO26+VLOOKUP($DP$2,一级属性!$E$41:$P$64,COLUMNS(一级属性!$E$41:I$64),0)*($DO26+0.25*IF($DO26&lt;10,1,ROUNDDOWN($DO26,-1)))+VLOOKUP($DP$2,宝石属性!$B$43:$M$66,COLUMNS(宝石属性!$B$43:F$66),0)*10*VLOOKUP(ROUNDDOWN($DO26,-1),宝石属性!$B$25:$N$41,2,0)*VLOOKUP(ROUNDDOWN($DO26,-1),宝石属性!$B$25:$N$41,3,0)+VLOOKUP($DP$2,职业被动!$B$6:$M$29,COLUMNS(职业被动!$B$6:F$29),0)*$DO26,0)</f>
        <v>310</v>
      </c>
      <c r="DS26" s="9">
        <f>ROUND(属性投放!G$4+装备属性!G$4*IF($DO26&lt;10,1,ROUNDDOWN($DO26,-1))+SUM(属性投放!H$37:H$45)*$DO26+VLOOKUP($DP$2,一级属性!$E$41:$P$64,COLUMNS(一级属性!$E$41:J$64),0)*($DO26+0.25*IF($DO26&lt;10,1,ROUNDDOWN($DO26,-1)))+VLOOKUP($DP$2,宝石属性!$B$43:$M$66,COLUMNS(宝石属性!$B$43:G$66),0)*10*VLOOKUP(ROUNDDOWN($DO26,-1),宝石属性!$B$25:$N$41,2,0)*VLOOKUP(ROUNDDOWN($DO26,-1),宝石属性!$B$25:$N$41,3,0)+VLOOKUP($DP$2,职业被动!$B$6:$M$29,COLUMNS(职业被动!$B$6:G$29),0)*$DO26,0)</f>
        <v>206</v>
      </c>
      <c r="DT26" s="9">
        <f>ROUND(属性投放!H$4+装备属性!H$4*IF($DO26&lt;10,1,ROUNDDOWN($DO26,-1))+SUM(属性投放!I$37:I$45)*$DO26+VLOOKUP($DP$2,一级属性!$E$41:$P$64,COLUMNS(一级属性!$E$41:K$64),0)*($DO26+0.25*IF($DO26&lt;10,1,ROUNDDOWN($DO26,-1)))+VLOOKUP($DP$2,宝石属性!$B$43:$M$66,COLUMNS(宝石属性!$B$43:H$66),0)*10*VLOOKUP(ROUNDDOWN($DO26,-1),宝石属性!$B$25:$N$41,2,0)*VLOOKUP(ROUNDDOWN($DO26,-1),宝石属性!$B$25:$N$41,3,0)+VLOOKUP($DP$2,职业被动!$B$6:$M$29,COLUMNS(职业被动!$B$6:H$29),0)*$DO26,0)</f>
        <v>231</v>
      </c>
      <c r="DU26" s="9">
        <f>ROUND(属性投放!I$4+装备属性!I$4*IF($DO26&lt;10,1,ROUNDDOWN($DO26,-1))+SUM(属性投放!J$37:J$45)*$DO26+VLOOKUP($DP$2,一级属性!$E$41:$P$64,COLUMNS(一级属性!$E$41:L$64),0)*($DO26+0.25*IF($DO26&lt;10,1,ROUNDDOWN($DO26,-1)))+VLOOKUP($DP$2,宝石属性!$B$43:$M$66,COLUMNS(宝石属性!$B$43:I$66),0)*10*VLOOKUP(ROUNDDOWN($DO26,-1),宝石属性!$B$25:$N$41,2,0)*VLOOKUP(ROUNDDOWN($DO26,-1),宝石属性!$B$25:$N$41,3,0)+VLOOKUP($DP$2,职业被动!$B$6:$M$29,COLUMNS(职业被动!$B$6:I$29),0)*$DO26,0)</f>
        <v>222</v>
      </c>
      <c r="DV26" s="9">
        <f>ROUND(属性投放!J$4+装备属性!J$4*IF($DO26&lt;10,1,ROUNDDOWN($DO26,-1))+SUM(属性投放!K$37:K$45)*$DO26+VLOOKUP($DP$2,一级属性!$E$41:$P$64,COLUMNS(一级属性!$E$41:M$64),0)*($DO26+0.25*IF($DO26&lt;10,1,ROUNDDOWN($DO26,-1)))+VLOOKUP($DP$2,宝石属性!$B$43:$M$66,COLUMNS(宝石属性!$B$43:J$66),0)*10*VLOOKUP(ROUNDDOWN($DO26,-1),宝石属性!$B$25:$N$41,2,0)*VLOOKUP(ROUNDDOWN($DO26,-1),宝石属性!$B$25:$N$41,3,0)+VLOOKUP($DP$2,职业被动!$B$6:$M$29,COLUMNS(职业被动!$B$6:J$29),0)*$DO26,0)</f>
        <v>155</v>
      </c>
      <c r="DW26" s="9">
        <f>ROUND(属性投放!K$4+装备属性!K$4*IF($DO26&lt;10,1,ROUNDDOWN($DO26,-1))+SUM(属性投放!L$37:L$45)*$DO26+VLOOKUP($DP$2,一级属性!$E$41:$P$64,COLUMNS(一级属性!$E$41:N$64),0)*($DO26+0.25*IF($DO26&lt;10,1,ROUNDDOWN($DO26,-1)))+VLOOKUP($DP$2,宝石属性!$B$43:$M$66,COLUMNS(宝石属性!$B$43:K$66),0)*10*VLOOKUP(ROUNDDOWN($DO26,-1),宝石属性!$B$25:$N$41,2,0)*VLOOKUP(ROUNDDOWN($DO26,-1),宝石属性!$B$25:$N$41,3,0)+VLOOKUP($DP$2,职业被动!$B$6:$M$29,COLUMNS(职业被动!$B$6:K$29),0)*$DO26,0)</f>
        <v>92</v>
      </c>
      <c r="DX26" s="9">
        <f>ROUND(属性投放!L$4+装备属性!L$4*IF($DO26&lt;10,1,ROUNDDOWN($DO26,-1))+SUM(属性投放!M$37:M$45)*$DO26+VLOOKUP($DP$2,一级属性!$E$41:$P$64,COLUMNS(一级属性!$E$41:O$64),0)*($DO26+0.25*IF($DO26&lt;10,1,ROUNDDOWN($DO26,-1)))+VLOOKUP($DP$2,宝石属性!$B$43:$M$66,COLUMNS(宝石属性!$B$43:L$66),0)*10*VLOOKUP(ROUNDDOWN($DO26,-1),宝石属性!$B$25:$N$41,2,0)*VLOOKUP(ROUNDDOWN($DO26,-1),宝石属性!$B$25:$N$41,3,0)+VLOOKUP($DP$2,职业被动!$B$6:$M$29,COLUMNS(职业被动!$B$6:L$29),0)*$DO26,0)</f>
        <v>7</v>
      </c>
      <c r="DY26" s="9">
        <f>ROUND(属性投放!M$4+装备属性!M$4*IF($DO26&lt;10,1,ROUNDDOWN($DO26,-1))+SUM(属性投放!N$37:N$45)*$DO26+VLOOKUP($DP$2,一级属性!$E$41:$P$64,COLUMNS(一级属性!$E$41:P$64),0)*($DO26+0.25*IF($DO26&lt;10,1,ROUNDDOWN($DO26,-1)))+VLOOKUP($DP$2,宝石属性!$B$43:$M$66,COLUMNS(宝石属性!$B$43:M$66),0)*10*VLOOKUP(ROUNDDOWN($DO26,-1),宝石属性!$B$25:$N$41,2,0)*VLOOKUP(ROUNDDOWN($DO26,-1),宝石属性!$B$25:$N$41,3,0)+VLOOKUP($DP$2,职业被动!$B$6:$M$29,COLUMNS(职业被动!$B$6:M$29),0)*$DO26,0)</f>
        <v>237</v>
      </c>
      <c r="DZ26" s="48">
        <f>属性价值和能力评分!$F$9+ROUND(属性价值和能力评分!$F$38*10,0)*DO26+ROUND((SUM(装备属性!$W$9:$W$14)+属性价值和能力评分!$F$38*1.25+1.4+2.8)*IF(DO26&lt;10,1,ROUNDDOWN(DO26,-1)),0)+15*VLOOKUP(ROUNDDOWN(DO26,-1),宝石属性!$B$26:$D$41,2,0)*6*VLOOKUP(ROUNDDOWN(DO26,-1),宝石属性!$B$26:$D$41,3,0)+(属性价值和能力评分!$F$49*9+属性价值和能力评分!$F$50*2+属性价值和能力评分!$F$53*8/5)*DO26</f>
        <v>4283</v>
      </c>
      <c r="EA26" s="17"/>
      <c r="EB26" s="1">
        <v>23</v>
      </c>
      <c r="EC26" s="1">
        <f>ROUND(CC26/MAX(CE26/10,((CE26*(1+属性投放!$E$8)-CF26+属性投放!$F$8*EB26)*(1+属性投放!$G$8)*(1+属性投放!$H$8))),1)</f>
        <v>2.7</v>
      </c>
      <c r="ED26" s="1">
        <f>ROUND(CP26/MAX(CE26/10,((CE26*(1+属性投放!$E$8)-CS26+属性投放!$F$8*EB26)*(1+属性投放!$G$8)*(1+属性投放!$H$8))),1)</f>
        <v>2.5</v>
      </c>
      <c r="EE26" s="1">
        <f>ROUND(DC26/MAX(CE26/10,((CE26*(1+属性投放!$E$8)-DF26+属性投放!$F$8*EB26)*(1+属性投放!$G$8)*(1+属性投放!$H$8))),1)</f>
        <v>24</v>
      </c>
      <c r="EF26" s="1">
        <f>ROUND(DP26/MAX(CE26/10,((CE26*(1+属性投放!$E$8)-DS26+属性投放!$F$8*EB26)*(1+属性投放!$G$8)*(1+属性投放!$H$8))),1)</f>
        <v>5.9</v>
      </c>
      <c r="EH26" s="1">
        <f>ROUND(CC26/MAX(属性投放!$F$9*EB26,((CT26*(1+属性投放!$E$9)-CH26+属性投放!$F$9*EB26)*(1+属性投放!$G$9)*(1+属性投放!$H$9))),1)</f>
        <v>2.4</v>
      </c>
      <c r="EI26" s="1">
        <f>ROUND(CP26/MAX(属性投放!$F$9*EB26,((CT26*(1+属性投放!$E$9)-CU26+属性投放!$F$9*EB26)*(1+属性投放!$G$9)*(1+属性投放!$H$9))),1)</f>
        <v>3.1</v>
      </c>
      <c r="EJ26" s="1">
        <f>ROUND(DC26/MAX(属性投放!$F$9*EB26,((CT26*(1+属性投放!$E$9)-DH26+属性投放!$F$9*EB26)*(1+属性投放!$G$9)*(1+属性投放!$H$9))),1)</f>
        <v>2.6</v>
      </c>
      <c r="EK26" s="1">
        <f>ROUND(DP26/MAX(属性投放!$F$9*EB26,((CT26*(1+属性投放!$E$9)-DU26+属性投放!$F$9*EB26)*(1+属性投放!$G$9)*(1+属性投放!$H$9))),1)</f>
        <v>5.4</v>
      </c>
      <c r="EM26" s="1">
        <f>ROUND(CC26/((BW26*(1+属性投放!$E$10)+属性投放!$F$10*EB26)*(1+属性投放!$G$10)*(1+属性投放!$H$10)),1)</f>
        <v>6.2</v>
      </c>
      <c r="EN26" s="1">
        <f>ROUND(CP26/((BW26*(1+属性投放!$E$10)+属性投放!$F$10*EB26)*(1+属性投放!$G$10)*(1+属性投放!$H$10)),1)</f>
        <v>6.2</v>
      </c>
      <c r="EO26" s="1">
        <f>ROUND(DC26/((BW26*(1+属性投放!$E$10)+属性投放!$F$10*EB26)*(1+属性投放!$G$10)*(1+属性投放!$H$10)),1)</f>
        <v>7.1</v>
      </c>
      <c r="EP26" s="1">
        <f>ROUND(DP26/((BW26*(1+属性投放!$E$10)+属性投放!$F$10*EB26)*(1+属性投放!$G$10)*(1+属性投放!$H$10)),1)</f>
        <v>14.6</v>
      </c>
    </row>
    <row r="27" spans="2:146">
      <c r="B27" s="1">
        <v>24</v>
      </c>
      <c r="C27" s="9">
        <f>ROUND(属性投放!D$4+装备属性!D$4*IF($B27&lt;10,1,ROUNDDOWN($B27,-1))+SUM(属性投放!E$37:E$45)*$B27+VLOOKUP($C$2,一级属性!$E$41:$P$64,COLUMNS(一级属性!$E$41:G$64),0)*($B27+0.25*IF($B27&lt;10,1,ROUNDDOWN($B27,-1)))+VLOOKUP($C$2,宝石属性!$B$43:$M$66,COLUMNS(宝石属性!$B$43:D$66),0)*10*VLOOKUP(ROUNDDOWN($B27,-1),宝石属性!$B$25:$N$41,2,0)*VLOOKUP(ROUNDDOWN($B27,-1),宝石属性!$B$25:$N$41,3,0)+VLOOKUP($C$2,职业被动!$B$6:$M$29,COLUMNS(职业被动!$B$6:D$29),0)*$B27,0)</f>
        <v>1312</v>
      </c>
      <c r="D27" s="9">
        <f>ROUND(属性投放!E$4+装备属性!E$4*IF($B27&lt;10,1,ROUNDDOWN($B27,-1))+SUM(属性投放!F$37:F$38)*$B27+VLOOKUP($C$2,一级属性!$E$67:$P$90,COLUMNS(一级属性!$E$67:H$90),0)*$B27+VLOOKUP($C$2,宝石属性!$B$43:$M$66,COLUMNS(宝石属性!$B$43:E$66),0)*10*VLOOKUP(ROUNDDOWN($B27,-1),宝石属性!$B$25:$N$41,2,0)*VLOOKUP(ROUNDDOWN($B27,-1),宝石属性!$B$25:$N$41,3,0)+VLOOKUP($C$2,职业被动!$B$6:$M$29,COLUMNS(职业被动!$B$6:E$29),0)*$B27,0)</f>
        <v>724</v>
      </c>
      <c r="E27" s="9">
        <f>ROUND(属性投放!F$4+装备属性!F$4*IF($B27&lt;10,1,ROUNDDOWN($B27,-1))+SUM(属性投放!G$37:G$38)*$B27+VLOOKUP($C$2,一级属性!$E$67:$P$90,COLUMNS(一级属性!$E$67:I$90),0)*$B27+VLOOKUP($C$2,宝石属性!$B$43:$M$66,COLUMNS(宝石属性!$B$43:F$66),0)*10*VLOOKUP(ROUNDDOWN($B27,-1),宝石属性!$B$25:$N$41,2,0)*VLOOKUP(ROUNDDOWN($B27,-1),宝石属性!$B$25:$N$41,3,0)+VLOOKUP($C$2,职业被动!$B$6:$M$29,COLUMNS(职业被动!$B$6:F$29),0)*$B27,0)</f>
        <v>492</v>
      </c>
      <c r="F27" s="9">
        <f>ROUND(属性投放!G$4+装备属性!G$4*IF($B27&lt;10,1,ROUNDDOWN($B27,-1))+SUM(属性投放!H$37:H$38)*$B27+VLOOKUP($C$2,一级属性!$E$67:$P$90,COLUMNS(一级属性!$E$67:J$90),0)*$B27+VLOOKUP($C$2,宝石属性!$B$43:$M$66,COLUMNS(宝石属性!$B$43:G$66),0)*10*VLOOKUP(ROUNDDOWN($B27,-1),宝石属性!$B$25:$N$41,2,0)*VLOOKUP(ROUNDDOWN($B27,-1),宝石属性!$B$25:$N$41,3,0)+VLOOKUP($C$2,职业被动!$B$6:$M$29,COLUMNS(职业被动!$B$6:G$29),0)*$B27,0)</f>
        <v>233</v>
      </c>
      <c r="G27" s="9">
        <f>ROUND(属性投放!H$4+装备属性!H$4*IF($B27&lt;10,1,ROUNDDOWN($B27,-1))+SUM(属性投放!I$37:I$38)*$B27+VLOOKUP($C$2,一级属性!$E$67:$P$90,COLUMNS(一级属性!$E$67:K$90),0)*$B27+VLOOKUP($C$2,宝石属性!$B$43:$M$66,COLUMNS(宝石属性!$B$43:H$66),0)*10*VLOOKUP(ROUNDDOWN($B27,-1),宝石属性!$B$25:$N$41,2,0)*VLOOKUP(ROUNDDOWN($B27,-1),宝石属性!$B$25:$N$41,3,0)+VLOOKUP($C$2,职业被动!$B$6:$M$29,COLUMNS(职业被动!$B$6:H$29),0)*$B27,0)</f>
        <v>210</v>
      </c>
      <c r="H27" s="9">
        <f>ROUND(属性投放!I$4+装备属性!I$4*IF($B27&lt;10,1,ROUNDDOWN($B27,-1))+SUM(属性投放!J$37:J$38)*$B27+VLOOKUP($C$2,一级属性!$E$67:$P$90,COLUMNS(一级属性!$E$67:L$90),0)*$B27+VLOOKUP($C$2,宝石属性!$B$43:$M$66,COLUMNS(宝石属性!$B$43:I$66),0)*10*VLOOKUP(ROUNDDOWN($B27,-1),宝石属性!$B$25:$N$41,2,0)*VLOOKUP(ROUNDDOWN($B27,-1),宝石属性!$B$25:$N$41,3,0)+VLOOKUP($C$2,职业被动!$B$6:$M$29,COLUMNS(职业被动!$B$6:I$29),0)*$B27,0)</f>
        <v>254</v>
      </c>
      <c r="I27" s="9">
        <f>ROUND(属性投放!J$4+装备属性!J$4*IF($B27&lt;10,1,ROUNDDOWN($B27,-1))+SUM(属性投放!K$37:K$38)*$B27+VLOOKUP($C$2,一级属性!$E$67:$P$90,COLUMNS(一级属性!$E$67:M$90),0)*$B27+VLOOKUP($C$2,宝石属性!$B$43:$M$66,COLUMNS(宝石属性!$B$43:J$66),0)*10*VLOOKUP(ROUNDDOWN($B27,-1),宝石属性!$B$25:$N$41,2,0)*VLOOKUP(ROUNDDOWN($B27,-1),宝石属性!$B$25:$N$41,3,0)+VLOOKUP($C$2,职业被动!$B$6:$M$29,COLUMNS(职业被动!$B$6:J$29),0)*$B27,0)</f>
        <v>160</v>
      </c>
      <c r="J27" s="9">
        <f>ROUND(属性投放!K$4+装备属性!K$4*IF($B27&lt;10,1,ROUNDDOWN($B27,-1))+SUM(属性投放!L$37:L$38)*$B27+VLOOKUP($C$2,一级属性!$E$67:$P$90,COLUMNS(一级属性!$E$67:N$90),0)*$B27+VLOOKUP($C$2,宝石属性!$B$43:$M$66,COLUMNS(宝石属性!$B$43:K$66),0)*10*VLOOKUP(ROUNDDOWN($B27,-1),宝石属性!$B$25:$N$41,2,0)*VLOOKUP(ROUNDDOWN($B27,-1),宝石属性!$B$25:$N$41,3,0)+VLOOKUP($C$2,职业被动!$B$6:$M$29,COLUMNS(职业被动!$B$6:K$29),0)*$B27,0)</f>
        <v>92</v>
      </c>
      <c r="K27" s="9">
        <f>ROUND(属性投放!L$4+装备属性!L$4*IF($B27&lt;10,1,ROUNDDOWN($B27,-1))+SUM(属性投放!M$37:M$38)*$B27+VLOOKUP($C$2,一级属性!$E$67:$P$90,COLUMNS(一级属性!$E$67:O$90),0)*$B27+VLOOKUP($C$2,宝石属性!$B$43:$M$66,COLUMNS(宝石属性!$B$43:L$66),0)*10*VLOOKUP(ROUNDDOWN($B27,-1),宝石属性!$B$25:$N$41,2,0)*VLOOKUP(ROUNDDOWN($B27,-1),宝石属性!$B$25:$N$41,3,0)+VLOOKUP($C$2,职业被动!$B$6:$M$29,COLUMNS(职业被动!$B$6:L$29),0)*$B27,0)</f>
        <v>7</v>
      </c>
      <c r="L27" s="9">
        <f>ROUND(属性投放!M$4+装备属性!M$4*IF($B27&lt;10,1,ROUNDDOWN($B27,-1))+SUM(属性投放!N$37:N$38)*$B27+VLOOKUP($C$2,一级属性!$E$67:$P$90,COLUMNS(一级属性!$E$67:P$90),0)*$B27+VLOOKUP($C$2,宝石属性!$B$43:$M$66,COLUMNS(宝石属性!$B$43:M$66),0)*10*VLOOKUP(ROUNDDOWN($B27,-1),宝石属性!$B$25:$N$41,2,0)*VLOOKUP(ROUNDDOWN($B27,-1),宝石属性!$B$25:$N$41,3,0)+VLOOKUP($C$2,职业被动!$B$6:$M$29,COLUMNS(职业被动!$B$6:M$29),0)*$B27,0)</f>
        <v>247</v>
      </c>
      <c r="M27" s="48">
        <f>属性价值和能力评分!$F$9+ROUND(属性价值和能力评分!$F$38*10,0)*B27+ROUND((SUM(装备属性!$W$9:$W$14)+属性价值和能力评分!$F$38*1.25+1.4+2.8)*IF(B27&lt;10,1,ROUNDDOWN(B27,-1)),0)+15*VLOOKUP(ROUNDDOWN(B27,-1),宝石属性!$B$26:$D$41,2,0)*6*VLOOKUP(ROUNDDOWN(B27,-1),宝石属性!$B$26:$D$41,3,0)+(属性价值和能力评分!$F$49*9+属性价值和能力评分!$F$50*2+属性价值和能力评分!$F$53*8/5)*B27</f>
        <v>4403</v>
      </c>
      <c r="N27" s="20"/>
      <c r="O27" s="1">
        <v>24</v>
      </c>
      <c r="P27" s="9">
        <f>ROUND(属性投放!D$4+装备属性!D$4*IF($O27&lt;10,1,ROUNDDOWN($O27,-1))+SUM(属性投放!E$37:E$45)*$O27+VLOOKUP($P$2,一级属性!$E$41:$P$64,COLUMNS(一级属性!$E$41:G$64),0)*($O27+0.25*IF($O27&lt;10,1,ROUNDDOWN($O27,-1)))+VLOOKUP($P$2,宝石属性!$B$43:$M$66,COLUMNS(宝石属性!$B$43:D$66),0)*10*VLOOKUP(ROUNDDOWN($O27,-1),宝石属性!$B$25:$N$41,2,0)*VLOOKUP(ROUNDDOWN($O27,-1),宝石属性!$B$25:$N$41,3,0)+VLOOKUP($P$2,职业被动!$B$6:$M$29,COLUMNS(职业被动!$B$6:D$29),0)*$O27,0)</f>
        <v>1648</v>
      </c>
      <c r="Q27" s="9">
        <f>ROUND(属性投放!E$4+装备属性!E$4*IF($O27&lt;10,1,ROUNDDOWN($O27,-1))+SUM(属性投放!F$37:F$45)*$O27+VLOOKUP($P$2,一级属性!$E$41:$P$64,COLUMNS(一级属性!$E$41:H$64),0)*($O27+0.25*IF($O27&lt;10,1,ROUNDDOWN($O27,-1)))+VLOOKUP($P$2,宝石属性!$B$43:$M$66,COLUMNS(宝石属性!$B$43:E$66),0)*10*VLOOKUP(ROUNDDOWN($O27,-1),宝石属性!$B$25:$N$41,2,0)*VLOOKUP(ROUNDDOWN($O27,-1),宝石属性!$B$25:$N$41,3,0)+VLOOKUP($P$2,职业被动!$B$6:$M$29,COLUMNS(职业被动!$B$6:E$29),0)*$O27,0)</f>
        <v>1159</v>
      </c>
      <c r="R27" s="9">
        <f>ROUND(属性投放!F$4+装备属性!F$4*IF($O27&lt;10,1,ROUNDDOWN($O27,-1))+SUM(属性投放!G$37:G$45)*$O27+VLOOKUP($P$2,一级属性!$E$41:$P$64,COLUMNS(一级属性!$E$41:I$64),0)*($O27+0.25*IF($O27&lt;10,1,ROUNDDOWN($O27,-1)))+VLOOKUP($P$2,宝石属性!$B$43:$M$66,COLUMNS(宝石属性!$B$43:F$66),0)*10*VLOOKUP(ROUNDDOWN($O27,-1),宝石属性!$B$25:$N$41,2,0)*VLOOKUP(ROUNDDOWN($O27,-1),宝石属性!$B$25:$N$41,3,0)+VLOOKUP($P$2,职业被动!$B$6:$M$29,COLUMNS(职业被动!$B$6:F$29),0)*$O27,0)</f>
        <v>312</v>
      </c>
      <c r="S27" s="9">
        <f>ROUND(属性投放!G$4+装备属性!G$4*IF($O27&lt;10,1,ROUNDDOWN($O27,-1))+SUM(属性投放!H$37:H$45)*$O27+VLOOKUP($P$2,一级属性!$E$41:$P$64,COLUMNS(一级属性!$E$41:J$64),0)*($O27+0.25*IF($O27&lt;10,1,ROUNDDOWN($O27,-1)))+VLOOKUP($P$2,宝石属性!$B$43:$M$66,COLUMNS(宝石属性!$B$43:G$66),0)*10*VLOOKUP(ROUNDDOWN($O27,-1),宝石属性!$B$25:$N$41,2,0)*VLOOKUP(ROUNDDOWN($O27,-1),宝石属性!$B$25:$N$41,3,0)+VLOOKUP($P$2,职业被动!$B$6:$M$29,COLUMNS(职业被动!$B$6:G$29),0)*$O27,0)</f>
        <v>209</v>
      </c>
      <c r="T27" s="9">
        <f>ROUND(属性投放!H$4+装备属性!H$4*IF($O27&lt;10,1,ROUNDDOWN($O27,-1))+SUM(属性投放!I$37:I$45)*$O27+VLOOKUP($P$2,一级属性!$E$41:$P$64,COLUMNS(一级属性!$E$41:K$64),0)*($O27+0.25*IF($O27&lt;10,1,ROUNDDOWN($O27,-1)))+VLOOKUP($P$2,宝石属性!$B$43:$M$66,COLUMNS(宝石属性!$B$43:H$66),0)*10*VLOOKUP(ROUNDDOWN($O27,-1),宝石属性!$B$25:$N$41,2,0)*VLOOKUP(ROUNDDOWN($O27,-1),宝石属性!$B$25:$N$41,3,0)+VLOOKUP($P$2,职业被动!$B$6:$M$29,COLUMNS(职业被动!$B$6:H$29),0)*$O27,0)</f>
        <v>321</v>
      </c>
      <c r="U27" s="9">
        <f>ROUND(属性投放!I$4+装备属性!I$4*IF($O27&lt;10,1,ROUNDDOWN($O27,-1))+SUM(属性投放!J$37:J$45)*$O27+VLOOKUP($P$2,一级属性!$E$41:$P$64,COLUMNS(一级属性!$E$41:L$64),0)*($O27+0.25*IF($O27&lt;10,1,ROUNDDOWN($O27,-1)))+VLOOKUP($P$2,宝石属性!$B$43:$M$66,COLUMNS(宝石属性!$B$43:I$66),0)*10*VLOOKUP(ROUNDDOWN($O27,-1),宝石属性!$B$25:$N$41,2,0)*VLOOKUP(ROUNDDOWN($O27,-1),宝石属性!$B$25:$N$41,3,0)+VLOOKUP($P$2,职业被动!$B$6:$M$29,COLUMNS(职业被动!$B$6:I$29),0)*$O27,0)</f>
        <v>268</v>
      </c>
      <c r="V27" s="9">
        <f>ROUND(属性投放!J$4+装备属性!J$4*IF($O27&lt;10,1,ROUNDDOWN($O27,-1))+SUM(属性投放!K$37:K$45)*$O27+VLOOKUP($P$2,一级属性!$E$41:$P$64,COLUMNS(一级属性!$E$41:M$64),0)*($O27+0.25*IF($O27&lt;10,1,ROUNDDOWN($O27,-1)))+VLOOKUP($P$2,宝石属性!$B$43:$M$66,COLUMNS(宝石属性!$B$43:J$66),0)*10*VLOOKUP(ROUNDDOWN($O27,-1),宝石属性!$B$25:$N$41,2,0)*VLOOKUP(ROUNDDOWN($O27,-1),宝石属性!$B$25:$N$41,3,0)+VLOOKUP($P$2,职业被动!$B$6:$M$29,COLUMNS(职业被动!$B$6:J$29),0)*$O27,0)</f>
        <v>180</v>
      </c>
      <c r="W27" s="9">
        <f>ROUND(属性投放!K$4+装备属性!K$4*IF($O27&lt;10,1,ROUNDDOWN($O27,-1))+SUM(属性投放!L$37:L$45)*$O27+VLOOKUP($P$2,一级属性!$E$41:$P$64,COLUMNS(一级属性!$E$41:N$64),0)*($O27+0.25*IF($O27&lt;10,1,ROUNDDOWN($O27,-1)))+VLOOKUP($P$2,宝石属性!$B$43:$M$66,COLUMNS(宝石属性!$B$43:K$66),0)*10*VLOOKUP(ROUNDDOWN($O27,-1),宝石属性!$B$25:$N$41,2,0)*VLOOKUP(ROUNDDOWN($O27,-1),宝石属性!$B$25:$N$41,3,0)+VLOOKUP($P$2,职业被动!$B$6:$M$29,COLUMNS(职业被动!$B$6:K$29),0)*$O27,0)</f>
        <v>92</v>
      </c>
      <c r="X27" s="9">
        <f>ROUND(属性投放!L$4+装备属性!L$4*IF($O27&lt;10,1,ROUNDDOWN($O27,-1))+SUM(属性投放!M$37:M$45)*$O27+VLOOKUP($P$2,一级属性!$E$41:$P$64,COLUMNS(一级属性!$E$41:O$64),0)*($O27+0.25*IF($O27&lt;10,1,ROUNDDOWN($O27,-1)))+VLOOKUP($P$2,宝石属性!$B$43:$M$66,COLUMNS(宝石属性!$B$43:L$66),0)*10*VLOOKUP(ROUNDDOWN($O27,-1),宝石属性!$B$25:$N$41,2,0)*VLOOKUP(ROUNDDOWN($O27,-1),宝石属性!$B$25:$N$41,3,0)+VLOOKUP($P$2,职业被动!$B$6:$M$29,COLUMNS(职业被动!$B$6:L$29),0)*$O27,0)</f>
        <v>7</v>
      </c>
      <c r="Y27" s="9">
        <f>ROUND(属性投放!M$4+装备属性!M$4*IF($O27&lt;10,1,ROUNDDOWN($O27,-1))+SUM(属性投放!N$37:N$45)*$O27+VLOOKUP($P$2,一级属性!$E$41:$P$64,COLUMNS(一级属性!$E$41:P$64),0)*($O27+0.25*IF($O27&lt;10,1,ROUNDDOWN($O27,-1)))+VLOOKUP($P$2,宝石属性!$B$43:$M$66,COLUMNS(宝石属性!$B$43:M$66),0)*10*VLOOKUP(ROUNDDOWN($O27,-1),宝石属性!$B$25:$N$41,2,0)*VLOOKUP(ROUNDDOWN($O27,-1),宝石属性!$B$25:$N$41,3,0)+VLOOKUP($P$2,职业被动!$B$6:$M$29,COLUMNS(职业被动!$B$6:M$29),0)*$O27,0)</f>
        <v>247</v>
      </c>
      <c r="Z27" s="48">
        <f>属性价值和能力评分!$F$9+ROUND(属性价值和能力评分!$F$38*10,0)*O27+ROUND((SUM(装备属性!$W$9:$W$14)+属性价值和能力评分!$F$38*1.25+1.4+2.8)*IF(O27&lt;10,1,ROUNDDOWN(O27,-1)),0)+15*VLOOKUP(ROUNDDOWN(O27,-1),宝石属性!$B$26:$D$41,2,0)*6*VLOOKUP(ROUNDDOWN(O27,-1),宝石属性!$B$26:$D$41,3,0)+(属性价值和能力评分!$F$49*9+属性价值和能力评分!$F$50*2+属性价值和能力评分!$F$53*8/5)*O27</f>
        <v>4403</v>
      </c>
      <c r="AB27" s="1">
        <v>24</v>
      </c>
      <c r="AC27" s="9">
        <f>ROUND(属性投放!D$4+装备属性!D$4*IF($AB27&lt;10,1,ROUNDDOWN($AB27,-1))+SUM(属性投放!E$37:E$45)*$AB27+VLOOKUP($AC$2,一级属性!$E$41:$P$64,COLUMNS(一级属性!$E$41:G$64),0)*($AB27+0.25*IF($AB27&lt;10,1,ROUNDDOWN($AB27,-1)))+VLOOKUP($AC$2,宝石属性!$B$43:$M$66,COLUMNS(宝石属性!$B$43:D$66),0)*10*VLOOKUP(ROUNDDOWN($AB27,-1),宝石属性!$B$25:$N$41,2,0)*VLOOKUP(ROUNDDOWN($AB27,-1),宝石属性!$B$25:$N$41,3,0)+VLOOKUP($AC$2,职业被动!$B$6:$M$29,COLUMNS(职业被动!$B$6:D$29),0)*$AB27,0)</f>
        <v>1480</v>
      </c>
      <c r="AD27" s="9">
        <f>ROUND(属性投放!E$4+装备属性!E$4*IF($AB27&lt;10,1,ROUNDDOWN($AB27,-1))+SUM(属性投放!F$37:F$45)*$AB27+VLOOKUP($AC$2,一级属性!$E$41:$P$64,COLUMNS(一级属性!$E$41:H$64),0)*($AB27+0.25*IF($AB27&lt;10,1,ROUNDDOWN($AB27,-1)))+VLOOKUP($AC$2,宝石属性!$B$43:$M$66,COLUMNS(宝石属性!$B$43:E$66),0)*10*VLOOKUP(ROUNDDOWN($AB27,-1),宝石属性!$B$25:$N$41,2,0)*VLOOKUP(ROUNDDOWN($AB27,-1),宝石属性!$B$25:$N$41,3,0)+VLOOKUP($AC$2,职业被动!$B$6:$M$29,COLUMNS(职业被动!$B$6:E$29),0)*$AB27,0)</f>
        <v>724</v>
      </c>
      <c r="AE27" s="9">
        <f>ROUND(属性投放!F$4+装备属性!F$4*IF($AB27&lt;10,1,ROUNDDOWN($AB27,-1))+SUM(属性投放!G$37:G$45)*$AB27+VLOOKUP($AC$2,一级属性!$E$41:$P$64,COLUMNS(一级属性!$E$41:I$64),0)*($AB27+0.25*IF($AB27&lt;10,1,ROUNDDOWN($AB27,-1)))+VLOOKUP($AC$2,宝石属性!$B$43:$M$66,COLUMNS(宝石属性!$B$43:F$66),0)*10*VLOOKUP(ROUNDDOWN($AB27,-1),宝石属性!$B$25:$N$41,2,0)*VLOOKUP(ROUNDDOWN($AB27,-1),宝石属性!$B$25:$N$41,3,0)+VLOOKUP($AC$2,职业被动!$B$6:$M$29,COLUMNS(职业被动!$B$6:F$29),0)*$AB27,0)</f>
        <v>428</v>
      </c>
      <c r="AF27" s="9">
        <f>ROUND(属性投放!G$4+装备属性!G$4*IF($AB27&lt;10,1,ROUNDDOWN($AB27,-1))+SUM(属性投放!H$37:H$45)*$AB27+VLOOKUP($AC$2,一级属性!$E$41:$P$64,COLUMNS(一级属性!$E$41:J$64),0)*($AB27+0.25*IF($AB27&lt;10,1,ROUNDDOWN($AB27,-1)))+VLOOKUP($AC$2,宝石属性!$B$43:$M$66,COLUMNS(宝石属性!$B$43:G$66),0)*10*VLOOKUP(ROUNDDOWN($AB27,-1),宝石属性!$B$25:$N$41,2,0)*VLOOKUP(ROUNDDOWN($AB27,-1),宝石属性!$B$25:$N$41,3,0)+VLOOKUP($AC$2,职业被动!$B$6:$M$29,COLUMNS(职业被动!$B$6:G$29),0)*$AB27,0)</f>
        <v>257</v>
      </c>
      <c r="AG27" s="9">
        <f>ROUND(属性投放!H$4+装备属性!H$4*IF($AB27&lt;10,1,ROUNDDOWN($AB27,-1))+SUM(属性投放!I$37:I$45)*$AB27+VLOOKUP($AC$2,一级属性!$E$41:$P$64,COLUMNS(一级属性!$E$41:K$64),0)*($AB27+0.25*IF($AB27&lt;10,1,ROUNDDOWN($AB27,-1)))+VLOOKUP($AC$2,宝石属性!$B$43:$M$66,COLUMNS(宝石属性!$B$43:H$66),0)*10*VLOOKUP(ROUNDDOWN($AB27,-1),宝石属性!$B$25:$N$41,2,0)*VLOOKUP(ROUNDDOWN($AB27,-1),宝石属性!$B$25:$N$41,3,0)+VLOOKUP($AC$2,职业被动!$B$6:$M$29,COLUMNS(职业被动!$B$6:H$29),0)*$AB27,0)</f>
        <v>210</v>
      </c>
      <c r="AH27" s="9">
        <f>ROUND(属性投放!I$4+装备属性!I$4*IF($AB27&lt;10,1,ROUNDDOWN($AB27,-1))+SUM(属性投放!J$37:J$45)*$AB27+VLOOKUP($AC$2,一级属性!$E$41:$P$64,COLUMNS(一级属性!$E$41:L$64),0)*($AB27+0.25*IF($AB27&lt;10,1,ROUNDDOWN($AB27,-1)))+VLOOKUP($AC$2,宝石属性!$B$43:$M$66,COLUMNS(宝石属性!$B$43:I$66),0)*10*VLOOKUP(ROUNDDOWN($AB27,-1),宝石属性!$B$25:$N$41,2,0)*VLOOKUP(ROUNDDOWN($AB27,-1),宝石属性!$B$25:$N$41,3,0)+VLOOKUP($AC$2,职业被动!$B$6:$M$29,COLUMNS(职业被动!$B$6:I$29),0)*$AB27,0)</f>
        <v>251</v>
      </c>
      <c r="AI27" s="9">
        <f>ROUND(属性投放!J$4+装备属性!J$4*IF($AB27&lt;10,1,ROUNDDOWN($AB27,-1))+SUM(属性投放!K$37:K$45)*$AB27+VLOOKUP($AC$2,一级属性!$E$41:$P$64,COLUMNS(一级属性!$E$41:M$64),0)*($AB27+0.25*IF($AB27&lt;10,1,ROUNDDOWN($AB27,-1)))+VLOOKUP($AC$2,宝石属性!$B$43:$M$66,COLUMNS(宝石属性!$B$43:J$66),0)*10*VLOOKUP(ROUNDDOWN($AB27,-1),宝石属性!$B$25:$N$41,2,0)*VLOOKUP(ROUNDDOWN($AB27,-1),宝石属性!$B$25:$N$41,3,0)+VLOOKUP($AC$2,职业被动!$B$6:$M$29,COLUMNS(职业被动!$B$6:J$29),0)*$AB27,0)</f>
        <v>159</v>
      </c>
      <c r="AJ27" s="9">
        <f>ROUND(属性投放!K$4+装备属性!K$4*IF($AB27&lt;10,1,ROUNDDOWN($AB27,-1))+SUM(属性投放!L$37:L$45)*$AB27+VLOOKUP($AC$2,一级属性!$E$41:$P$64,COLUMNS(一级属性!$E$41:N$64),0)*($AB27+0.25*IF($AB27&lt;10,1,ROUNDDOWN($AB27,-1)))+VLOOKUP($AC$2,宝石属性!$B$43:$M$66,COLUMNS(宝石属性!$B$43:K$66),0)*10*VLOOKUP(ROUNDDOWN($AB27,-1),宝石属性!$B$25:$N$41,2,0)*VLOOKUP(ROUNDDOWN($AB27,-1),宝石属性!$B$25:$N$41,3,0)+VLOOKUP($AC$2,职业被动!$B$6:$M$29,COLUMNS(职业被动!$B$6:K$29),0)*$AB27,0)</f>
        <v>92</v>
      </c>
      <c r="AK27" s="9">
        <f>ROUND(属性投放!L$4+装备属性!L$4*IF($AB27&lt;10,1,ROUNDDOWN($AB27,-1))+SUM(属性投放!M$37:M$45)*$AB27+VLOOKUP($AC$2,一级属性!$E$41:$P$64,COLUMNS(一级属性!$E$41:O$64),0)*($AB27+0.25*IF($AB27&lt;10,1,ROUNDDOWN($AB27,-1)))+VLOOKUP($AC$2,宝石属性!$B$43:$M$66,COLUMNS(宝石属性!$B$43:L$66),0)*10*VLOOKUP(ROUNDDOWN($AB27,-1),宝石属性!$B$25:$N$41,2,0)*VLOOKUP(ROUNDDOWN($AB27,-1),宝石属性!$B$25:$N$41,3,0)+VLOOKUP($AC$2,职业被动!$B$6:$M$29,COLUMNS(职业被动!$B$6:L$29),0)*$AB27,0)</f>
        <v>7</v>
      </c>
      <c r="AL27" s="9">
        <f>ROUND(属性投放!M$4+装备属性!M$4*IF($AB27&lt;10,1,ROUNDDOWN($AB27,-1))+SUM(属性投放!N$37:N$45)*$AB27+VLOOKUP($AC$2,一级属性!$E$41:$P$64,COLUMNS(一级属性!$E$41:P$64),0)*($AB27+0.25*IF($AB27&lt;10,1,ROUNDDOWN($AB27,-1)))+VLOOKUP($AC$2,宝石属性!$B$43:$M$66,COLUMNS(宝石属性!$B$43:M$66),0)*10*VLOOKUP(ROUNDDOWN($AB27,-1),宝石属性!$B$25:$N$41,2,0)*VLOOKUP(ROUNDDOWN($AB27,-1),宝石属性!$B$25:$N$41,3,0)+VLOOKUP($AC$2,职业被动!$B$6:$M$29,COLUMNS(职业被动!$B$6:M$29),0)*$AB27,0)</f>
        <v>247</v>
      </c>
      <c r="AM27" s="48">
        <f>属性价值和能力评分!$F$9+ROUND(属性价值和能力评分!$F$38*10,0)*AB27+ROUND((SUM(装备属性!$W$9:$W$14)+属性价值和能力评分!$F$38*1.25+1.4+2.8)*IF(AB27&lt;10,1,ROUNDDOWN(AB27,-1)),0)+15*VLOOKUP(ROUNDDOWN(AB27,-1),宝石属性!$B$26:$D$41,2,0)*6*VLOOKUP(ROUNDDOWN(AB27,-1),宝石属性!$B$26:$D$41,3,0)+(属性价值和能力评分!$F$49*9+属性价值和能力评分!$F$50*2+属性价值和能力评分!$F$53*8/5)*AB27</f>
        <v>4403</v>
      </c>
      <c r="AO27" s="1">
        <v>24</v>
      </c>
      <c r="AP27" s="9">
        <f>ROUND(属性投放!D$4+装备属性!D$4*IF($AO27&lt;10,1,ROUNDDOWN($AO27,-1))+SUM(属性投放!E$37:E$45)*$AO27+VLOOKUP($AP$2,一级属性!$E$41:$P$64,COLUMNS(一级属性!$E$41:G$64),0)*($AO27+0.25*IF($AO27&lt;10,1,ROUNDDOWN($AO27,-1)))+VLOOKUP($AP$2,宝石属性!$B$43:$M$66,COLUMNS(宝石属性!$B$43:D$66),0)*10*VLOOKUP(ROUNDDOWN($AO27,-1),宝石属性!$B$25:$N$41,2,0)*VLOOKUP(ROUNDDOWN($AO27,-1),宝石属性!$B$25:$N$41,3,0)+VLOOKUP($AP$2,职业被动!$B$6:$M$29,COLUMNS(职业被动!$B$6:D$29),0)*$AO27,0)</f>
        <v>1480</v>
      </c>
      <c r="AQ27" s="9">
        <f>ROUND(属性投放!E$4+装备属性!E$4*IF($AO27&lt;10,1,ROUNDDOWN($AO27,-1))+SUM(属性投放!F$37:F$45)*$AO27+VLOOKUP($AP$2,一级属性!$E$41:$P$64,COLUMNS(一级属性!$E$41:H$64),0)*($AO27+0.25*IF($AO27&lt;10,1,ROUNDDOWN($AO27,-1)))+VLOOKUP($AP$2,宝石属性!$B$43:$M$66,COLUMNS(宝石属性!$B$43:E$66),0)*10*VLOOKUP(ROUNDDOWN($AO27,-1),宝石属性!$B$25:$N$41,2,0)*VLOOKUP(ROUNDDOWN($AO27,-1),宝石属性!$B$25:$N$41,3,0)+VLOOKUP($AP$2,职业被动!$B$6:$M$29,COLUMNS(职业被动!$B$6:E$29),0)*$AO27,0)</f>
        <v>1159</v>
      </c>
      <c r="AR27" s="9">
        <f>ROUND(属性投放!F$4+装备属性!F$4*IF($AO27&lt;10,1,ROUNDDOWN($AO27,-1))+SUM(属性投放!G$37:G$45)*$AO27+VLOOKUP($AP$2,一级属性!$E$41:$P$64,COLUMNS(一级属性!$E$41:I$64),0)*($AO27+0.25*IF($AO27&lt;10,1,ROUNDDOWN($AO27,-1)))+VLOOKUP($AP$2,宝石属性!$B$43:$M$66,COLUMNS(宝石属性!$B$43:F$66),0)*10*VLOOKUP(ROUNDDOWN($AO27,-1),宝石属性!$B$25:$N$41,2,0)*VLOOKUP(ROUNDDOWN($AO27,-1),宝石属性!$B$25:$N$41,3,0)+VLOOKUP($AP$2,职业被动!$B$6:$M$29,COLUMNS(职业被动!$B$6:F$29),0)*$AO27,0)</f>
        <v>312</v>
      </c>
      <c r="AS27" s="9">
        <f>ROUND(属性投放!G$4+装备属性!G$4*IF($AO27&lt;10,1,ROUNDDOWN($AO27,-1))+SUM(属性投放!H$37:H$45)*$AO27+VLOOKUP($AP$2,一级属性!$E$41:$P$64,COLUMNS(一级属性!$E$41:J$64),0)*($AO27+0.25*IF($AO27&lt;10,1,ROUNDDOWN($AO27,-1)))+VLOOKUP($AP$2,宝石属性!$B$43:$M$66,COLUMNS(宝石属性!$B$43:G$66),0)*10*VLOOKUP(ROUNDDOWN($AO27,-1),宝石属性!$B$25:$N$41,2,0)*VLOOKUP(ROUNDDOWN($AO27,-1),宝石属性!$B$25:$N$41,3,0)+VLOOKUP($AP$2,职业被动!$B$6:$M$29,COLUMNS(职业被动!$B$6:G$29),0)*$AO27,0)</f>
        <v>209</v>
      </c>
      <c r="AT27" s="9">
        <f>ROUND(属性投放!H$4+装备属性!H$4*IF($AO27&lt;10,1,ROUNDDOWN($AO27,-1))+SUM(属性投放!I$37:I$45)*$AO27+VLOOKUP($AP$2,一级属性!$E$41:$P$64,COLUMNS(一级属性!$E$41:K$64),0)*($AO27+0.25*IF($AO27&lt;10,1,ROUNDDOWN($AO27,-1)))+VLOOKUP($AP$2,宝石属性!$B$43:$M$66,COLUMNS(宝石属性!$B$43:H$66),0)*10*VLOOKUP(ROUNDDOWN($AO27,-1),宝石属性!$B$25:$N$41,2,0)*VLOOKUP(ROUNDDOWN($AO27,-1),宝石属性!$B$25:$N$41,3,0)+VLOOKUP($AP$2,职业被动!$B$6:$M$29,COLUMNS(职业被动!$B$6:H$29),0)*$AO27,0)</f>
        <v>297</v>
      </c>
      <c r="AU27" s="9">
        <f>ROUND(属性投放!I$4+装备属性!I$4*IF($AO27&lt;10,1,ROUNDDOWN($AO27,-1))+SUM(属性投放!J$37:J$45)*$AO27+VLOOKUP($AP$2,一级属性!$E$41:$P$64,COLUMNS(一级属性!$E$41:L$64),0)*($AO27+0.25*IF($AO27&lt;10,1,ROUNDDOWN($AO27,-1)))+VLOOKUP($AP$2,宝石属性!$B$43:$M$66,COLUMNS(宝石属性!$B$43:I$66),0)*10*VLOOKUP(ROUNDDOWN($AO27,-1),宝石属性!$B$25:$N$41,2,0)*VLOOKUP(ROUNDDOWN($AO27,-1),宝石属性!$B$25:$N$41,3,0)+VLOOKUP($AP$2,职业被动!$B$6:$M$29,COLUMNS(职业被动!$B$6:I$29),0)*$AO27,0)</f>
        <v>268</v>
      </c>
      <c r="AV27" s="9">
        <f>ROUND(属性投放!J$4+装备属性!J$4*IF($AO27&lt;10,1,ROUNDDOWN($AO27,-1))+SUM(属性投放!K$37:K$45)*$AO27+VLOOKUP($AP$2,一级属性!$E$41:$P$64,COLUMNS(一级属性!$E$41:M$64),0)*($AO27+0.25*IF($AO27&lt;10,1,ROUNDDOWN($AO27,-1)))+VLOOKUP($AP$2,宝石属性!$B$43:$M$66,COLUMNS(宝石属性!$B$43:J$66),0)*10*VLOOKUP(ROUNDDOWN($AO27,-1),宝石属性!$B$25:$N$41,2,0)*VLOOKUP(ROUNDDOWN($AO27,-1),宝石属性!$B$25:$N$41,3,0)+VLOOKUP($AP$2,职业被动!$B$6:$M$29,COLUMNS(职业被动!$B$6:J$29),0)*$AO27,0)</f>
        <v>180</v>
      </c>
      <c r="AW27" s="9">
        <f>ROUND(属性投放!K$4+装备属性!K$4*IF($AO27&lt;10,1,ROUNDDOWN($AO27,-1))+SUM(属性投放!L$37:L$45)*$AO27+VLOOKUP($AP$2,一级属性!$E$41:$P$64,COLUMNS(一级属性!$E$41:N$64),0)*($AO27+0.25*IF($AO27&lt;10,1,ROUNDDOWN($AO27,-1)))+VLOOKUP($AP$2,宝石属性!$B$43:$M$66,COLUMNS(宝石属性!$B$43:K$66),0)*10*VLOOKUP(ROUNDDOWN($AO27,-1),宝石属性!$B$25:$N$41,2,0)*VLOOKUP(ROUNDDOWN($AO27,-1),宝石属性!$B$25:$N$41,3,0)+VLOOKUP($AP$2,职业被动!$B$6:$M$29,COLUMNS(职业被动!$B$6:K$29),0)*$AO27,0)</f>
        <v>92</v>
      </c>
      <c r="AX27" s="9">
        <f>ROUND(属性投放!L$4+装备属性!L$4*IF($AO27&lt;10,1,ROUNDDOWN($AO27,-1))+SUM(属性投放!M$37:M$45)*$AO27+VLOOKUP($AP$2,一级属性!$E$41:$P$64,COLUMNS(一级属性!$E$41:O$64),0)*($AO27+0.25*IF($AO27&lt;10,1,ROUNDDOWN($AO27,-1)))+VLOOKUP($AP$2,宝石属性!$B$43:$M$66,COLUMNS(宝石属性!$B$43:L$66),0)*10*VLOOKUP(ROUNDDOWN($AO27,-1),宝石属性!$B$25:$N$41,2,0)*VLOOKUP(ROUNDDOWN($AO27,-1),宝石属性!$B$25:$N$41,3,0)+VLOOKUP($AP$2,职业被动!$B$6:$M$29,COLUMNS(职业被动!$B$6:L$29),0)*$AO27,0)</f>
        <v>247</v>
      </c>
      <c r="AY27" s="9">
        <f>ROUND(属性投放!M$4+装备属性!M$4*IF($AO27&lt;10,1,ROUNDDOWN($AO27,-1))+SUM(属性投放!N$37:N$45)*$AO27+VLOOKUP($AP$2,一级属性!$E$41:$P$64,COLUMNS(一级属性!$E$41:P$64),0)*($AO27+0.25*IF($AO27&lt;10,1,ROUNDDOWN($AO27,-1)))+VLOOKUP($AP$2,宝石属性!$B$43:$M$66,COLUMNS(宝石属性!$B$43:M$66),0)*10*VLOOKUP(ROUNDDOWN($AO27,-1),宝石属性!$B$25:$N$41,2,0)*VLOOKUP(ROUNDDOWN($AO27,-1),宝石属性!$B$25:$N$41,3,0)+VLOOKUP($AP$2,职业被动!$B$6:$M$29,COLUMNS(职业被动!$B$6:M$29),0)*$AO27,0)</f>
        <v>247</v>
      </c>
      <c r="AZ27" s="48">
        <f>属性价值和能力评分!$F$9+ROUND(属性价值和能力评分!$F$38*10,0)*AO27+ROUND((SUM(装备属性!$W$9:$W$14)+属性价值和能力评分!$F$38*1.25+1.4+2.8)*IF(AO27&lt;10,1,ROUNDDOWN(AO27,-1)),0)+15*VLOOKUP(ROUNDDOWN(AO27,-1),宝石属性!$B$26:$D$41,2,0)*6*VLOOKUP(ROUNDDOWN(AO27,-1),宝石属性!$B$26:$D$41,3,0)+(属性价值和能力评分!$F$49*9+属性价值和能力评分!$F$50*2+属性价值和能力评分!$F$53*8/5)*AO27</f>
        <v>4403</v>
      </c>
      <c r="BB27" s="1">
        <v>24</v>
      </c>
      <c r="BC27" s="9">
        <f>ROUND(属性投放!D$4+装备属性!D$4*IF($BB27&lt;10,1,ROUNDDOWN($BB27,-1))+SUM(属性投放!E$37:E$45)*$BB27+VLOOKUP($BC$2,一级属性!$E$41:$P$64,COLUMNS(一级属性!$E$41:G$64),0)*($BB27+0.25*IF($BB27&lt;10,1,ROUNDDOWN($BB27,-1)))+VLOOKUP($BC$2,宝石属性!$B$43:$M$66,COLUMNS(宝石属性!$B$43:D$66),0)*10*VLOOKUP(ROUNDDOWN($BB27,-1),宝石属性!$B$25:$N$41,2,0)*VLOOKUP(ROUNDDOWN($BB27,-1),宝石属性!$B$25:$N$41,3,0)+VLOOKUP($BC$2,职业被动!$B$6:$M$29,COLUMNS(职业被动!$B$6:D$29),0)*$BB27,0)</f>
        <v>1312</v>
      </c>
      <c r="BD27" s="9">
        <f>ROUND(属性投放!E$4+装备属性!E$4*IF($BB27&lt;10,1,ROUNDDOWN($BB27,-1))+SUM(属性投放!F$37:F$45)*$BB27+VLOOKUP($BC$2,一级属性!$E$41:$P$64,COLUMNS(一级属性!$E$41:H$64),0)*($BB27+0.25*IF($BB27&lt;10,1,ROUNDDOWN($BB27,-1)))+VLOOKUP($BC$2,宝石属性!$B$43:$M$66,COLUMNS(宝石属性!$B$43:E$66),0)*10*VLOOKUP(ROUNDDOWN($BB27,-1),宝石属性!$B$25:$N$41,2,0)*VLOOKUP(ROUNDDOWN($BB27,-1),宝石属性!$B$25:$N$41,3,0)+VLOOKUP($BC$2,职业被动!$B$6:$M$29,COLUMNS(职业被动!$B$6:E$29),0)*$BB27,0)</f>
        <v>1304</v>
      </c>
      <c r="BE27" s="9">
        <f>ROUND(属性投放!F$4+装备属性!F$4*IF($BB27&lt;10,1,ROUNDDOWN($BB27,-1))+SUM(属性投放!G$37:G$45)*$BB27+VLOOKUP($BC$2,一级属性!$E$41:$P$64,COLUMNS(一级属性!$E$41:I$64),0)*($BB27+0.25*IF($BB27&lt;10,1,ROUNDDOWN($BB27,-1)))+VLOOKUP($BC$2,宝石属性!$B$43:$M$66,COLUMNS(宝石属性!$B$43:F$66),0)*10*VLOOKUP(ROUNDDOWN($BB27,-1),宝石属性!$B$25:$N$41,2,0)*VLOOKUP(ROUNDDOWN($BB27,-1),宝石属性!$B$25:$N$41,3,0)+VLOOKUP($BC$2,职业被动!$B$6:$M$29,COLUMNS(职业被动!$B$6:F$29),0)*$BB27,0)</f>
        <v>312</v>
      </c>
      <c r="BF27" s="9">
        <f>ROUND(属性投放!G$4+装备属性!G$4*IF($BB27&lt;10,1,ROUNDDOWN($BB27,-1))+SUM(属性投放!H$37:H$45)*$BB27+VLOOKUP($BC$2,一级属性!$E$41:$P$64,COLUMNS(一级属性!$E$41:J$64),0)*($BB27+0.25*IF($BB27&lt;10,1,ROUNDDOWN($BB27,-1)))+VLOOKUP($BC$2,宝石属性!$B$43:$M$66,COLUMNS(宝石属性!$B$43:G$66),0)*10*VLOOKUP(ROUNDDOWN($BB27,-1),宝石属性!$B$25:$N$41,2,0)*VLOOKUP(ROUNDDOWN($BB27,-1),宝石属性!$B$25:$N$41,3,0)+VLOOKUP($BC$2,职业被动!$B$6:$M$29,COLUMNS(职业被动!$B$6:G$29),0)*$BB27,0)</f>
        <v>209</v>
      </c>
      <c r="BG27" s="9">
        <f>ROUND(属性投放!H$4+装备属性!H$4*IF($BB27&lt;10,1,ROUNDDOWN($BB27,-1))+SUM(属性投放!I$37:I$45)*$BB27+VLOOKUP($BC$2,一级属性!$E$41:$P$64,COLUMNS(一级属性!$E$41:K$64),0)*($BB27+0.25*IF($BB27&lt;10,1,ROUNDDOWN($BB27,-1)))+VLOOKUP($BC$2,宝石属性!$B$43:$M$66,COLUMNS(宝石属性!$B$43:H$66),0)*10*VLOOKUP(ROUNDDOWN($BB27,-1),宝石属性!$B$25:$N$41,2,0)*VLOOKUP(ROUNDDOWN($BB27,-1),宝石属性!$B$25:$N$41,3,0)+VLOOKUP($BC$2,职业被动!$B$6:$M$29,COLUMNS(职业被动!$B$6:H$29),0)*$BB27,0)</f>
        <v>374</v>
      </c>
      <c r="BH27" s="9">
        <f>ROUND(属性投放!I$4+装备属性!I$4*IF($BB27&lt;10,1,ROUNDDOWN($BB27,-1))+SUM(属性投放!J$37:J$45)*$BB27+VLOOKUP($BC$2,一级属性!$E$41:$P$64,COLUMNS(一级属性!$E$41:L$64),0)*($BB27+0.25*IF($BB27&lt;10,1,ROUNDDOWN($BB27,-1)))+VLOOKUP($BC$2,宝石属性!$B$43:$M$66,COLUMNS(宝石属性!$B$43:I$66),0)*10*VLOOKUP(ROUNDDOWN($BB27,-1),宝石属性!$B$25:$N$41,2,0)*VLOOKUP(ROUNDDOWN($BB27,-1),宝石属性!$B$25:$N$41,3,0)+VLOOKUP($BC$2,职业被动!$B$6:$M$29,COLUMNS(职业被动!$B$6:I$29),0)*$BB27,0)</f>
        <v>321</v>
      </c>
      <c r="BI27" s="9">
        <f>ROUND(属性投放!J$4+装备属性!J$4*IF($BB27&lt;10,1,ROUNDDOWN($BB27,-1))+SUM(属性投放!K$37:K$45)*$BB27+VLOOKUP($BC$2,一级属性!$E$41:$P$64,COLUMNS(一级属性!$E$41:M$64),0)*($BB27+0.25*IF($BB27&lt;10,1,ROUNDDOWN($BB27,-1)))+VLOOKUP($BC$2,宝石属性!$B$43:$M$66,COLUMNS(宝石属性!$B$43:J$66),0)*10*VLOOKUP(ROUNDDOWN($BB27,-1),宝石属性!$B$25:$N$41,2,0)*VLOOKUP(ROUNDDOWN($BB27,-1),宝石属性!$B$25:$N$41,3,0)+VLOOKUP($BC$2,职业被动!$B$6:$M$29,COLUMNS(职业被动!$B$6:J$29),0)*$BB27,0)</f>
        <v>136</v>
      </c>
      <c r="BJ27" s="9">
        <f>ROUND(属性投放!K$4+装备属性!K$4*IF($BB27&lt;10,1,ROUNDDOWN($BB27,-1))+SUM(属性投放!L$37:L$45)*$BB27+VLOOKUP($BC$2,一级属性!$E$41:$P$64,COLUMNS(一级属性!$E$41:N$64),0)*($BB27+0.25*IF($BB27&lt;10,1,ROUNDDOWN($BB27,-1)))+VLOOKUP($BC$2,宝石属性!$B$43:$M$66,COLUMNS(宝石属性!$B$43:K$66),0)*10*VLOOKUP(ROUNDDOWN($BB27,-1),宝石属性!$B$25:$N$41,2,0)*VLOOKUP(ROUNDDOWN($BB27,-1),宝石属性!$B$25:$N$41,3,0)+VLOOKUP($BC$2,职业被动!$B$6:$M$29,COLUMNS(职业被动!$B$6:K$29),0)*$BB27,0)</f>
        <v>92</v>
      </c>
      <c r="BK27" s="9">
        <f>ROUND(属性投放!L$4+装备属性!L$4*IF($BB27&lt;10,1,ROUNDDOWN($BB27,-1))+SUM(属性投放!M$37:M$45)*$BB27+VLOOKUP($BC$2,一级属性!$E$41:$P$64,COLUMNS(一级属性!$E$41:O$64),0)*($BB27+0.25*IF($BB27&lt;10,1,ROUNDDOWN($BB27,-1)))+VLOOKUP($BC$2,宝石属性!$B$43:$M$66,COLUMNS(宝石属性!$B$43:L$66),0)*10*VLOOKUP(ROUNDDOWN($BB27,-1),宝石属性!$B$25:$N$41,2,0)*VLOOKUP(ROUNDDOWN($BB27,-1),宝石属性!$B$25:$N$41,3,0)+VLOOKUP($BC$2,职业被动!$B$6:$M$29,COLUMNS(职业被动!$B$6:L$29),0)*$BB27,0)</f>
        <v>7</v>
      </c>
      <c r="BL27" s="9">
        <f>ROUND(属性投放!M$4+装备属性!M$4*IF($BB27&lt;10,1,ROUNDDOWN($BB27,-1))+SUM(属性投放!N$37:N$45)*$BB27+VLOOKUP($BC$2,一级属性!$E$41:$P$64,COLUMNS(一级属性!$E$41:P$64),0)*($BB27+0.25*IF($BB27&lt;10,1,ROUNDDOWN($BB27,-1)))+VLOOKUP($BC$2,宝石属性!$B$43:$M$66,COLUMNS(宝石属性!$B$43:M$66),0)*10*VLOOKUP(ROUNDDOWN($BB27,-1),宝石属性!$B$25:$N$41,2,0)*VLOOKUP(ROUNDDOWN($BB27,-1),宝石属性!$B$25:$N$41,3,0)+VLOOKUP($BC$2,职业被动!$B$6:$M$29,COLUMNS(职业被动!$B$6:M$29),0)*$BB27,0)</f>
        <v>247</v>
      </c>
      <c r="BM27" s="48">
        <f>属性价值和能力评分!$F$9+ROUND(属性价值和能力评分!$F$38*10,0)*BB27+ROUND((SUM(装备属性!$W$9:$W$14)+属性价值和能力评分!$F$38*1.25+1.4+2.8)*IF(BB27&lt;10,1,ROUNDDOWN(BB27,-1)),0)+15*VLOOKUP(ROUNDDOWN(BB27,-1),宝石属性!$B$26:$D$41,2,0)*6*VLOOKUP(ROUNDDOWN(BB27,-1),宝石属性!$B$26:$D$41,3,0)+(属性价值和能力评分!$F$49*9+属性价值和能力评分!$F$50*2+属性价值和能力评分!$F$53*8/5)*BB27</f>
        <v>4403</v>
      </c>
      <c r="BO27" s="1">
        <v>24</v>
      </c>
      <c r="BP27" s="9">
        <f>ROUND(属性投放!D$4+装备属性!D$4*IF($BO27&lt;10,1,ROUNDDOWN($BO27,-1))+SUM(属性投放!E$37:E$45)*$BO27+VLOOKUP($BP$2,一级属性!$E$41:$P$64,COLUMNS(一级属性!$E$41:G$64),0)*($BO27+0.25*IF($BO27&lt;10,1,ROUNDDOWN($BO27,-1)))+VLOOKUP($BP$2,宝石属性!$B$43:$M$66,COLUMNS(宝石属性!$B$43:D$66),0)*10*VLOOKUP(ROUNDDOWN($BO27,-1),宝石属性!$B$25:$N$41,2,0)*VLOOKUP(ROUNDDOWN($BO27,-1),宝石属性!$B$25:$N$41,3,0)+VLOOKUP($BP$2,职业被动!$B$6:$M$29,COLUMNS(职业被动!$B$6:D$29),0)*$BO27,0)</f>
        <v>1648</v>
      </c>
      <c r="BQ27" s="9">
        <f>ROUND(属性投放!E$4+装备属性!E$4*IF($BO27&lt;10,1,ROUNDDOWN($BO27,-1))+SUM(属性投放!F$37:F$45)*$BO27+VLOOKUP($BP$2,一级属性!$E$41:$P$64,COLUMNS(一级属性!$E$41:H$64),0)*($BO27+0.25*IF($BO27&lt;10,1,ROUNDDOWN($BO27,-1)))+VLOOKUP($BP$2,宝石属性!$B$43:$M$66,COLUMNS(宝石属性!$B$43:E$66),0)*10*VLOOKUP(ROUNDDOWN($BO27,-1),宝石属性!$B$25:$N$41,2,0)*VLOOKUP(ROUNDDOWN($BO27,-1),宝石属性!$B$25:$N$41,3,0)+VLOOKUP($BP$2,职业被动!$B$6:$M$29,COLUMNS(职业被动!$B$6:E$29),0)*$BO27,0)</f>
        <v>1159</v>
      </c>
      <c r="BR27" s="9">
        <f>ROUND(属性投放!F$4+装备属性!F$4*IF($BO27&lt;10,1,ROUNDDOWN($BO27,-1))+SUM(属性投放!G$37:G$45)*$BO27+VLOOKUP($BP$2,一级属性!$E$41:$P$64,COLUMNS(一级属性!$E$41:I$64),0)*($BO27+0.25*IF($BO27&lt;10,1,ROUNDDOWN($BO27,-1)))+VLOOKUP($BP$2,宝石属性!$B$43:$M$66,COLUMNS(宝石属性!$B$43:F$66),0)*10*VLOOKUP(ROUNDDOWN($BO27,-1),宝石属性!$B$25:$N$41,2,0)*VLOOKUP(ROUNDDOWN($BO27,-1),宝石属性!$B$25:$N$41,3,0)+VLOOKUP($BP$2,职业被动!$B$6:$M$29,COLUMNS(职业被动!$B$6:F$29),0)*$BO27,0)</f>
        <v>312</v>
      </c>
      <c r="BS27" s="9">
        <f>ROUND(属性投放!G$4+装备属性!G$4*IF($BO27&lt;10,1,ROUNDDOWN($BO27,-1))+SUM(属性投放!H$37:H$45)*$BO27+VLOOKUP($BP$2,一级属性!$E$41:$P$64,COLUMNS(一级属性!$E$41:J$64),0)*($BO27+0.25*IF($BO27&lt;10,1,ROUNDDOWN($BO27,-1)))+VLOOKUP($BP$2,宝石属性!$B$43:$M$66,COLUMNS(宝石属性!$B$43:G$66),0)*10*VLOOKUP(ROUNDDOWN($BO27,-1),宝石属性!$B$25:$N$41,2,0)*VLOOKUP(ROUNDDOWN($BO27,-1),宝石属性!$B$25:$N$41,3,0)+VLOOKUP($BP$2,职业被动!$B$6:$M$29,COLUMNS(职业被动!$B$6:G$29),0)*$BO27,0)</f>
        <v>209</v>
      </c>
      <c r="BT27" s="9">
        <f>ROUND(属性投放!H$4+装备属性!H$4*IF($BO27&lt;10,1,ROUNDDOWN($BO27,-1))+SUM(属性投放!I$37:I$45)*$BO27+VLOOKUP($BP$2,一级属性!$E$41:$P$64,COLUMNS(一级属性!$E$41:K$64),0)*($BO27+0.25*IF($BO27&lt;10,1,ROUNDDOWN($BO27,-1)))+VLOOKUP($BP$2,宝石属性!$B$43:$M$66,COLUMNS(宝石属性!$B$43:H$66),0)*10*VLOOKUP(ROUNDDOWN($BO27,-1),宝石属性!$B$25:$N$41,2,0)*VLOOKUP(ROUNDDOWN($BO27,-1),宝石属性!$B$25:$N$41,3,0)+VLOOKUP($BP$2,职业被动!$B$6:$M$29,COLUMNS(职业被动!$B$6:H$29),0)*$BO27,0)</f>
        <v>321</v>
      </c>
      <c r="BU27" s="9">
        <f>ROUND(属性投放!I$4+装备属性!I$4*IF($BO27&lt;10,1,ROUNDDOWN($BO27,-1))+SUM(属性投放!J$37:J$45)*$BO27+VLOOKUP($BP$2,一级属性!$E$41:$P$64,COLUMNS(一级属性!$E$41:L$64),0)*($BO27+0.25*IF($BO27&lt;10,1,ROUNDDOWN($BO27,-1)))+VLOOKUP($BP$2,宝石属性!$B$43:$M$66,COLUMNS(宝石属性!$B$43:I$66),0)*10*VLOOKUP(ROUNDDOWN($BO27,-1),宝石属性!$B$25:$N$41,2,0)*VLOOKUP(ROUNDDOWN($BO27,-1),宝石属性!$B$25:$N$41,3,0)+VLOOKUP($BP$2,职业被动!$B$6:$M$29,COLUMNS(职业被动!$B$6:I$29),0)*$BO27,0)</f>
        <v>268</v>
      </c>
      <c r="BV27" s="9">
        <f>ROUND(属性投放!J$4+装备属性!J$4*IF($BO27&lt;10,1,ROUNDDOWN($BO27,-1))+SUM(属性投放!K$37:K$45)*$BO27+VLOOKUP($BP$2,一级属性!$E$41:$P$64,COLUMNS(一级属性!$E$41:M$64),0)*($BO27+0.25*IF($BO27&lt;10,1,ROUNDDOWN($BO27,-1)))+VLOOKUP($BP$2,宝石属性!$B$43:$M$66,COLUMNS(宝石属性!$B$43:J$66),0)*10*VLOOKUP(ROUNDDOWN($BO27,-1),宝石属性!$B$25:$N$41,2,0)*VLOOKUP(ROUNDDOWN($BO27,-1),宝石属性!$B$25:$N$41,3,0)+VLOOKUP($BP$2,职业被动!$B$6:$M$29,COLUMNS(职业被动!$B$6:J$29),0)*$BO27,0)</f>
        <v>180</v>
      </c>
      <c r="BW27" s="9">
        <f>ROUND(属性投放!K$4+装备属性!K$4*IF($BO27&lt;10,1,ROUNDDOWN($BO27,-1))+SUM(属性投放!L$37:L$45)*$BO27+VLOOKUP($BP$2,一级属性!$E$41:$P$64,COLUMNS(一级属性!$E$41:N$64),0)*($BO27+0.25*IF($BO27&lt;10,1,ROUNDDOWN($BO27,-1)))+VLOOKUP($BP$2,宝石属性!$B$43:$M$66,COLUMNS(宝石属性!$B$43:K$66),0)*10*VLOOKUP(ROUNDDOWN($BO27,-1),宝石属性!$B$25:$N$41,2,0)*VLOOKUP(ROUNDDOWN($BO27,-1),宝石属性!$B$25:$N$41,3,0)+VLOOKUP($BP$2,职业被动!$B$6:$M$29,COLUMNS(职业被动!$B$6:K$29),0)*$BO27,0)</f>
        <v>92</v>
      </c>
      <c r="BX27" s="9">
        <f>ROUND(属性投放!L$4+装备属性!L$4*IF($BO27&lt;10,1,ROUNDDOWN($BO27,-1))+SUM(属性投放!M$37:M$45)*$BO27+VLOOKUP($BP$2,一级属性!$E$41:$P$64,COLUMNS(一级属性!$E$41:O$64),0)*($BO27+0.25*IF($BO27&lt;10,1,ROUNDDOWN($BO27,-1)))+VLOOKUP($BP$2,宝石属性!$B$43:$M$66,COLUMNS(宝石属性!$B$43:L$66),0)*10*VLOOKUP(ROUNDDOWN($BO27,-1),宝石属性!$B$25:$N$41,2,0)*VLOOKUP(ROUNDDOWN($BO27,-1),宝石属性!$B$25:$N$41,3,0)+VLOOKUP($BP$2,职业被动!$B$6:$M$29,COLUMNS(职业被动!$B$6:L$29),0)*$BO27,0)</f>
        <v>7</v>
      </c>
      <c r="BY27" s="9">
        <f>ROUND(属性投放!M$4+装备属性!M$4*IF($BO27&lt;10,1,ROUNDDOWN($BO27,-1))+SUM(属性投放!N$37:N$45)*$BO27+VLOOKUP($BP$2,一级属性!$E$41:$P$64,COLUMNS(一级属性!$E$41:P$64),0)*($BO27+0.25*IF($BO27&lt;10,1,ROUNDDOWN($BO27,-1)))+VLOOKUP($BP$2,宝石属性!$B$43:$M$66,COLUMNS(宝石属性!$B$43:M$66),0)*10*VLOOKUP(ROUNDDOWN($BO27,-1),宝石属性!$B$25:$N$41,2,0)*VLOOKUP(ROUNDDOWN($BO27,-1),宝石属性!$B$25:$N$41,3,0)+VLOOKUP($BP$2,职业被动!$B$6:$M$29,COLUMNS(职业被动!$B$6:M$29),0)*$BO27,0)</f>
        <v>247</v>
      </c>
      <c r="BZ27" s="48">
        <f>属性价值和能力评分!$F$9+ROUND(属性价值和能力评分!$F$38*10,0)*BO27+ROUND((SUM(装备属性!$W$9:$W$14)+属性价值和能力评分!$F$38*1.25+1.4+2.8)*IF(BO27&lt;10,1,ROUNDDOWN(BO27,-1)),0)+15*VLOOKUP(ROUNDDOWN(BO27,-1),宝石属性!$B$26:$D$41,2,0)*6*VLOOKUP(ROUNDDOWN(BO27,-1),宝石属性!$B$26:$D$41,3,0)+(属性价值和能力评分!$F$49*9+属性价值和能力评分!$F$50*2+属性价值和能力评分!$F$53*8/5)*BO27</f>
        <v>4403</v>
      </c>
      <c r="CB27" s="1">
        <v>24</v>
      </c>
      <c r="CC27" s="9">
        <f>ROUND(属性投放!D$4+装备属性!D$4*IF($CB27&lt;10,1,ROUNDDOWN($CB27,-1))+SUM(属性投放!E$37:E$45)*$CB27+VLOOKUP($CC$2,一级属性!$E$41:$P$64,COLUMNS(一级属性!$E$41:G$64),0)*($CB27+0.25*IF($CB27&lt;10,1,ROUNDDOWN($CB27,-1)))+VLOOKUP($CC$2,宝石属性!$B$43:$M$66,COLUMNS(宝石属性!$B$43:D$66),0)*10*VLOOKUP(ROUNDDOWN($CB27,-1),宝石属性!$B$25:$N$41,2,0)*VLOOKUP(ROUNDDOWN($CB27,-1),宝石属性!$B$25:$N$41,3,0)+VLOOKUP($CC$2,职业被动!$B$6:$M$29,COLUMNS(职业被动!$B$6:D$29),0)*$CB27,0)</f>
        <v>1080</v>
      </c>
      <c r="CD27" s="9">
        <f>ROUND(属性投放!E$4+装备属性!E$4*IF($CB27&lt;10,1,ROUNDDOWN($CB27,-1))+SUM(属性投放!F$37:F$45)*$CB27+VLOOKUP($CC$2,一级属性!$E$41:$P$64,COLUMNS(一级属性!$E$41:H$64),0)*($CB27+0.25*IF($CB27&lt;10,1,ROUNDDOWN($CB27,-1)))+VLOOKUP($CC$2,宝石属性!$B$43:$M$66,COLUMNS(宝石属性!$B$43:E$66),0)*10*VLOOKUP(ROUNDDOWN($CB27,-1),宝石属性!$B$25:$N$41,2,0)*VLOOKUP(ROUNDDOWN($CB27,-1),宝石属性!$B$25:$N$41,3,0)+VLOOKUP($CC$2,职业被动!$B$6:$M$29,COLUMNS(职业被动!$B$6:E$29),0)*$CB27,0)</f>
        <v>724</v>
      </c>
      <c r="CE27" s="9">
        <f>ROUND(属性投放!F$4+装备属性!F$4*IF($CB27&lt;10,1,ROUNDDOWN($CB27,-1))+SUM(属性投放!G$37:G$45)*$CB27+VLOOKUP($CC$2,一级属性!$E$41:$P$64,COLUMNS(一级属性!$E$41:I$64),0)*($CB27+0.25*IF($CB27&lt;10,1,ROUNDDOWN($CB27,-1)))+VLOOKUP($CC$2,宝石属性!$B$43:$M$66,COLUMNS(宝石属性!$B$43:F$66),0)*10*VLOOKUP(ROUNDDOWN($CB27,-1),宝石属性!$B$25:$N$41,2,0)*VLOOKUP(ROUNDDOWN($CB27,-1),宝石属性!$B$25:$N$41,3,0)+VLOOKUP($CC$2,职业被动!$B$6:$M$29,COLUMNS(职业被动!$B$6:F$29),0)*$CB27,0)</f>
        <v>517</v>
      </c>
      <c r="CF27" s="9">
        <f>ROUND(属性投放!G$4+装备属性!G$4*IF($CB27&lt;10,1,ROUNDDOWN($CB27,-1))+SUM(属性投放!H$37:H$45)*$CB27+VLOOKUP($CC$2,一级属性!$E$41:$P$64,COLUMNS(一级属性!$E$41:J$64),0)*($CB27+0.25*IF($CB27&lt;10,1,ROUNDDOWN($CB27,-1)))+VLOOKUP($CC$2,宝石属性!$B$43:$M$66,COLUMNS(宝石属性!$B$43:G$66),0)*10*VLOOKUP(ROUNDDOWN($CB27,-1),宝石属性!$B$25:$N$41,2,0)*VLOOKUP(ROUNDDOWN($CB27,-1),宝石属性!$B$25:$N$41,3,0)+VLOOKUP($CC$2,职业被动!$B$6:$M$29,COLUMNS(职业被动!$B$6:G$29),0)*$CB27,0)</f>
        <v>233</v>
      </c>
      <c r="CG27" s="9">
        <f>ROUND(属性投放!H$4+装备属性!H$4*IF($CB27&lt;10,1,ROUNDDOWN($CB27,-1))+SUM(属性投放!I$37:I$45)*$CB27+VLOOKUP($CC$2,一级属性!$E$41:$P$64,COLUMNS(一级属性!$E$41:K$64),0)*($CB27+0.25*IF($CB27&lt;10,1,ROUNDDOWN($CB27,-1)))+VLOOKUP($CC$2,宝石属性!$B$43:$M$66,COLUMNS(宝石属性!$B$43:H$66),0)*10*VLOOKUP(ROUNDDOWN($CB27,-1),宝石属性!$B$25:$N$41,2,0)*VLOOKUP(ROUNDDOWN($CB27,-1),宝石属性!$B$25:$N$41,3,0)+VLOOKUP($CC$2,职业被动!$B$6:$M$29,COLUMNS(职业被动!$B$6:H$29),0)*$CB27,0)</f>
        <v>210</v>
      </c>
      <c r="CH27" s="9">
        <f>ROUND(属性投放!I$4+装备属性!I$4*IF($CB27&lt;10,1,ROUNDDOWN($CB27,-1))+SUM(属性投放!J$37:J$45)*$CB27+VLOOKUP($CC$2,一级属性!$E$41:$P$64,COLUMNS(一级属性!$E$41:L$64),0)*($CB27+0.25*IF($CB27&lt;10,1,ROUNDDOWN($CB27,-1)))+VLOOKUP($CC$2,宝石属性!$B$43:$M$66,COLUMNS(宝石属性!$B$43:I$66),0)*10*VLOOKUP(ROUNDDOWN($CB27,-1),宝石属性!$B$25:$N$41,2,0)*VLOOKUP(ROUNDDOWN($CB27,-1),宝石属性!$B$25:$N$41,3,0)+VLOOKUP($CC$2,职业被动!$B$6:$M$29,COLUMNS(职业被动!$B$6:I$29),0)*$CB27,0)</f>
        <v>257</v>
      </c>
      <c r="CI27" s="9">
        <f>ROUND(属性投放!J$4+装备属性!J$4*IF($CB27&lt;10,1,ROUNDDOWN($CB27,-1))+SUM(属性投放!K$37:K$45)*$CB27+VLOOKUP($CC$2,一级属性!$E$41:$P$64,COLUMNS(一级属性!$E$41:M$64),0)*($CB27+0.25*IF($CB27&lt;10,1,ROUNDDOWN($CB27,-1)))+VLOOKUP($CC$2,宝石属性!$B$43:$M$66,COLUMNS(宝石属性!$B$43:J$66),0)*10*VLOOKUP(ROUNDDOWN($CB27,-1),宝石属性!$B$25:$N$41,2,0)*VLOOKUP(ROUNDDOWN($CB27,-1),宝石属性!$B$25:$N$41,3,0)+VLOOKUP($CC$2,职业被动!$B$6:$M$29,COLUMNS(职业被动!$B$6:J$29),0)*$CB27,0)</f>
        <v>159</v>
      </c>
      <c r="CJ27" s="9">
        <f>ROUND(属性投放!K$4+装备属性!K$4*IF($CB27&lt;10,1,ROUNDDOWN($CB27,-1))+SUM(属性投放!L$37:L$45)*$CB27+VLOOKUP($CC$2,一级属性!$E$41:$P$64,COLUMNS(一级属性!$E$41:N$64),0)*($CB27+0.25*IF($CB27&lt;10,1,ROUNDDOWN($CB27,-1)))+VLOOKUP($CC$2,宝石属性!$B$43:$M$66,COLUMNS(宝石属性!$B$43:K$66),0)*10*VLOOKUP(ROUNDDOWN($CB27,-1),宝石属性!$B$25:$N$41,2,0)*VLOOKUP(ROUNDDOWN($CB27,-1),宝石属性!$B$25:$N$41,3,0)+VLOOKUP($CC$2,职业被动!$B$6:$M$29,COLUMNS(职业被动!$B$6:K$29),0)*$CB27,0)</f>
        <v>92</v>
      </c>
      <c r="CK27" s="9">
        <f>ROUND(属性投放!L$4+装备属性!L$4*IF($CB27&lt;10,1,ROUNDDOWN($CB27,-1))+SUM(属性投放!M$37:M$45)*$CB27+VLOOKUP($CC$2,一级属性!$E$41:$P$64,COLUMNS(一级属性!$E$41:O$64),0)*($CB27+0.25*IF($CB27&lt;10,1,ROUNDDOWN($CB27,-1)))+VLOOKUP($CC$2,宝石属性!$B$43:$M$66,COLUMNS(宝石属性!$B$43:L$66),0)*10*VLOOKUP(ROUNDDOWN($CB27,-1),宝石属性!$B$25:$N$41,2,0)*VLOOKUP(ROUNDDOWN($CB27,-1),宝石属性!$B$25:$N$41,3,0)+VLOOKUP($CC$2,职业被动!$B$6:$M$29,COLUMNS(职业被动!$B$6:L$29),0)*$CB27,0)</f>
        <v>7</v>
      </c>
      <c r="CL27" s="9">
        <f>ROUND(属性投放!M$4+装备属性!M$4*IF($CB27&lt;10,1,ROUNDDOWN($CB27,-1))+SUM(属性投放!N$37:N$45)*$CB27+VLOOKUP($CC$2,一级属性!$E$41:$P$64,COLUMNS(一级属性!$E$41:P$64),0)*($CB27+0.25*IF($CB27&lt;10,1,ROUNDDOWN($CB27,-1)))+VLOOKUP($CC$2,宝石属性!$B$43:$M$66,COLUMNS(宝石属性!$B$43:M$66),0)*10*VLOOKUP(ROUNDDOWN($CB27,-1),宝石属性!$B$25:$N$41,2,0)*VLOOKUP(ROUNDDOWN($CB27,-1),宝石属性!$B$25:$N$41,3,0)+VLOOKUP($CC$2,职业被动!$B$6:$M$29,COLUMNS(职业被动!$B$6:M$29),0)*$CB27,0)</f>
        <v>247</v>
      </c>
      <c r="CM27" s="48">
        <f>属性价值和能力评分!$F$9+ROUND(属性价值和能力评分!$F$38*10,0)*CB27+ROUND((SUM(装备属性!$W$9:$W$14)+属性价值和能力评分!$F$38*1.25+1.4+2.8)*IF(CB27&lt;10,1,ROUNDDOWN(CB27,-1)),0)+15*VLOOKUP(ROUNDDOWN(CB27,-1),宝石属性!$B$26:$D$41,2,0)*6*VLOOKUP(ROUNDDOWN(CB27,-1),宝石属性!$B$26:$D$41,3,0)+(属性价值和能力评分!$F$49*9+属性价值和能力评分!$F$50*2+属性价值和能力评分!$F$53*8/5)*CB27</f>
        <v>4403</v>
      </c>
      <c r="CO27" s="1">
        <v>24</v>
      </c>
      <c r="CP27" s="9">
        <f>ROUND(属性投放!D$4+装备属性!D$4*IF($CO27&lt;10,1,ROUNDDOWN($CO27,-1))+SUM(属性投放!E$37:E$45)*$CO27+VLOOKUP($CP$2,一级属性!$E$41:$P$64,COLUMNS(一级属性!$E$41:G$64),0)*($CO27+0.25*IF($CO27&lt;10,1,ROUNDDOWN($CO27,-1)))+VLOOKUP($CP$2,宝石属性!$B$43:$M$66,COLUMNS(宝石属性!$B$43:D$66),0)*10*VLOOKUP(ROUNDDOWN($CO27,-1),宝石属性!$B$25:$N$41,2,0)*VLOOKUP(ROUNDDOWN($CO27,-1),宝石属性!$B$25:$N$41,3,0)+VLOOKUP($CP$2,职业被动!$B$6:$M$29,COLUMNS(职业被动!$B$6:D$29),0)*$CO27,0)</f>
        <v>1080</v>
      </c>
      <c r="CQ27" s="9">
        <f>ROUND(属性投放!E$4+装备属性!E$4*IF($CO27&lt;10,1,ROUNDDOWN($CO27,-1))+SUM(属性投放!F$37:F$45)*$CO27+VLOOKUP($CP$2,一级属性!$E$41:$P$64,COLUMNS(一级属性!$E$41:H$64),0)*($CO27+0.25*IF($CO27&lt;10,1,ROUNDDOWN($CO27,-1)))+VLOOKUP($CP$2,宝石属性!$B$43:$M$66,COLUMNS(宝石属性!$B$43:E$66),0)*10*VLOOKUP(ROUNDDOWN($CO27,-1),宝石属性!$B$25:$N$41,2,0)*VLOOKUP(ROUNDDOWN($CO27,-1),宝石属性!$B$25:$N$41,3,0)+VLOOKUP($CP$2,职业被动!$B$6:$M$29,COLUMNS(职业被动!$B$6:E$29),0)*$CO27,0)</f>
        <v>1449</v>
      </c>
      <c r="CR27" s="9">
        <f>ROUND(属性投放!F$4+装备属性!F$4*IF($CO27&lt;10,1,ROUNDDOWN($CO27,-1))+SUM(属性投放!G$37:G$45)*$CO27+VLOOKUP($CP$2,一级属性!$E$41:$P$64,COLUMNS(一级属性!$E$41:I$64),0)*($CO27+0.25*IF($CO27&lt;10,1,ROUNDDOWN($CO27,-1)))+VLOOKUP($CP$2,宝石属性!$B$43:$M$66,COLUMNS(宝石属性!$B$43:F$66),0)*10*VLOOKUP(ROUNDDOWN($CO27,-1),宝石属性!$B$25:$N$41,2,0)*VLOOKUP(ROUNDDOWN($CO27,-1),宝石属性!$B$25:$N$41,3,0)+VLOOKUP($CP$2,职业被动!$B$6:$M$29,COLUMNS(职业被动!$B$6:F$29),0)*$CO27,0)</f>
        <v>312</v>
      </c>
      <c r="CS27" s="9">
        <f>ROUND(属性投放!G$4+装备属性!G$4*IF($CO27&lt;10,1,ROUNDDOWN($CO27,-1))+SUM(属性投放!H$37:H$45)*$CO27+VLOOKUP($CP$2,一级属性!$E$41:$P$64,COLUMNS(一级属性!$E$41:J$64),0)*($CO27+0.25*IF($CO27&lt;10,1,ROUNDDOWN($CO27,-1)))+VLOOKUP($CP$2,宝石属性!$B$43:$M$66,COLUMNS(宝石属性!$B$43:G$66),0)*10*VLOOKUP(ROUNDDOWN($CO27,-1),宝石属性!$B$25:$N$41,2,0)*VLOOKUP(ROUNDDOWN($CO27,-1),宝石属性!$B$25:$N$41,3,0)+VLOOKUP($CP$2,职业被动!$B$6:$M$29,COLUMNS(职业被动!$B$6:G$29),0)*$CO27,0)</f>
        <v>209</v>
      </c>
      <c r="CT27" s="9">
        <f>ROUND(属性投放!H$4+装备属性!H$4*IF($CO27&lt;10,1,ROUNDDOWN($CO27,-1))+SUM(属性投放!I$37:I$45)*$CO27+VLOOKUP($CP$2,一级属性!$E$41:$P$64,COLUMNS(一级属性!$E$41:K$64),0)*($CO27+0.25*IF($CO27&lt;10,1,ROUNDDOWN($CO27,-1)))+VLOOKUP($CP$2,宝石属性!$B$43:$M$66,COLUMNS(宝石属性!$B$43:H$66),0)*10*VLOOKUP(ROUNDDOWN($CO27,-1),宝石属性!$B$25:$N$41,2,0)*VLOOKUP(ROUNDDOWN($CO27,-1),宝石属性!$B$25:$N$41,3,0)+VLOOKUP($CP$2,职业被动!$B$6:$M$29,COLUMNS(职业被动!$B$6:H$29),0)*$CO27,0)</f>
        <v>403</v>
      </c>
      <c r="CU27" s="9">
        <f>ROUND(属性投放!I$4+装备属性!I$4*IF($CO27&lt;10,1,ROUNDDOWN($CO27,-1))+SUM(属性投放!J$37:J$45)*$CO27+VLOOKUP($CP$2,一级属性!$E$41:$P$64,COLUMNS(一级属性!$E$41:L$64),0)*($CO27+0.25*IF($CO27&lt;10,1,ROUNDDOWN($CO27,-1)))+VLOOKUP($CP$2,宝石属性!$B$43:$M$66,COLUMNS(宝石属性!$B$43:I$66),0)*10*VLOOKUP(ROUNDDOWN($CO27,-1),宝石属性!$B$25:$N$41,2,0)*VLOOKUP(ROUNDDOWN($CO27,-1),宝石属性!$B$25:$N$41,3,0)+VLOOKUP($CP$2,职业被动!$B$6:$M$29,COLUMNS(职业被动!$B$6:I$29),0)*$CO27,0)</f>
        <v>339</v>
      </c>
      <c r="CV27" s="9">
        <f>ROUND(属性投放!J$4+装备属性!J$4*IF($CO27&lt;10,1,ROUNDDOWN($CO27,-1))+SUM(属性投放!K$37:K$45)*$CO27+VLOOKUP($CP$2,一级属性!$E$41:$P$64,COLUMNS(一级属性!$E$41:M$64),0)*($CO27+0.25*IF($CO27&lt;10,1,ROUNDDOWN($CO27,-1)))+VLOOKUP($CP$2,宝石属性!$B$43:$M$66,COLUMNS(宝石属性!$B$43:J$66),0)*10*VLOOKUP(ROUNDDOWN($CO27,-1),宝石属性!$B$25:$N$41,2,0)*VLOOKUP(ROUNDDOWN($CO27,-1),宝石属性!$B$25:$N$41,3,0)+VLOOKUP($CP$2,职业被动!$B$6:$M$29,COLUMNS(职业被动!$B$6:J$29),0)*$CO27,0)</f>
        <v>130</v>
      </c>
      <c r="CW27" s="9">
        <f>ROUND(属性投放!K$4+装备属性!K$4*IF($CO27&lt;10,1,ROUNDDOWN($CO27,-1))+SUM(属性投放!L$37:L$45)*$CO27+VLOOKUP($CP$2,一级属性!$E$41:$P$64,COLUMNS(一级属性!$E$41:N$64),0)*($CO27+0.25*IF($CO27&lt;10,1,ROUNDDOWN($CO27,-1)))+VLOOKUP($CP$2,宝石属性!$B$43:$M$66,COLUMNS(宝石属性!$B$43:K$66),0)*10*VLOOKUP(ROUNDDOWN($CO27,-1),宝石属性!$B$25:$N$41,2,0)*VLOOKUP(ROUNDDOWN($CO27,-1),宝石属性!$B$25:$N$41,3,0)+VLOOKUP($CP$2,职业被动!$B$6:$M$29,COLUMNS(职业被动!$B$6:K$29),0)*$CO27,0)</f>
        <v>92</v>
      </c>
      <c r="CX27" s="9">
        <f>ROUND(属性投放!L$4+装备属性!L$4*IF($CO27&lt;10,1,ROUNDDOWN($CO27,-1))+SUM(属性投放!M$37:M$45)*$CO27+VLOOKUP($CP$2,一级属性!$E$41:$P$64,COLUMNS(一级属性!$E$41:O$64),0)*($CO27+0.25*IF($CO27&lt;10,1,ROUNDDOWN($CO27,-1)))+VLOOKUP($CP$2,宝石属性!$B$43:$M$66,COLUMNS(宝石属性!$B$43:L$66),0)*10*VLOOKUP(ROUNDDOWN($CO27,-1),宝石属性!$B$25:$N$41,2,0)*VLOOKUP(ROUNDDOWN($CO27,-1),宝石属性!$B$25:$N$41,3,0)+VLOOKUP($CP$2,职业被动!$B$6:$M$29,COLUMNS(职业被动!$B$6:L$29),0)*$CO27,0)</f>
        <v>7</v>
      </c>
      <c r="CY27" s="9">
        <f>ROUND(属性投放!M$4+装备属性!M$4*IF($CO27&lt;10,1,ROUNDDOWN($CO27,-1))+SUM(属性投放!N$37:N$45)*$CO27+VLOOKUP($CP$2,一级属性!$E$41:$P$64,COLUMNS(一级属性!$E$41:P$64),0)*($CO27+0.25*IF($CO27&lt;10,1,ROUNDDOWN($CO27,-1)))+VLOOKUP($CP$2,宝石属性!$B$43:$M$66,COLUMNS(宝石属性!$B$43:M$66),0)*10*VLOOKUP(ROUNDDOWN($CO27,-1),宝石属性!$B$25:$N$41,2,0)*VLOOKUP(ROUNDDOWN($CO27,-1),宝石属性!$B$25:$N$41,3,0)+VLOOKUP($CP$2,职业被动!$B$6:$M$29,COLUMNS(职业被动!$B$6:M$29),0)*$CO27,0)</f>
        <v>247</v>
      </c>
      <c r="CZ27" s="48">
        <f>属性价值和能力评分!$F$9+ROUND(属性价值和能力评分!$F$38*10,0)*CO27+ROUND((SUM(装备属性!$W$9:$W$14)+属性价值和能力评分!$F$38*1.25+1.4+2.8)*IF(CO27&lt;10,1,ROUNDDOWN(CO27,-1)),0)+15*VLOOKUP(ROUNDDOWN(CO27,-1),宝石属性!$B$26:$D$41,2,0)*6*VLOOKUP(ROUNDDOWN(CO27,-1),宝石属性!$B$26:$D$41,3,0)+(属性价值和能力评分!$F$49*9+属性价值和能力评分!$F$50*2+属性价值和能力评分!$F$53*8/5)*CO27</f>
        <v>4403</v>
      </c>
      <c r="DB27" s="1">
        <v>24</v>
      </c>
      <c r="DC27" s="9">
        <f>ROUND(属性投放!D$4+装备属性!D$4*IF($DB27&lt;10,1,ROUNDDOWN($DB27,-1))+SUM(属性投放!E$37:E$45)*$DB27+VLOOKUP($DC$2,一级属性!$E$41:$P$64,COLUMNS(一级属性!$E$41:G$64),0)*($DB27+0.25*IF($DB27&lt;10,1,ROUNDDOWN($DB27,-1)))+VLOOKUP($DC$2,宝石属性!$B$43:$M$66,COLUMNS(宝石属性!$B$43:D$66),0)*10*VLOOKUP(ROUNDDOWN($DB27,-1),宝石属性!$B$25:$N$41,2,0)*VLOOKUP(ROUNDDOWN($DB27,-1),宝石属性!$B$25:$N$41,3,0)+VLOOKUP($DC$2,职业被动!$B$6:$M$29,COLUMNS(职业被动!$B$6:D$29),0)*$DB27,0)</f>
        <v>1248</v>
      </c>
      <c r="DD27" s="9">
        <f>ROUND(属性投放!E$4+装备属性!E$4*IF($DB27&lt;10,1,ROUNDDOWN($DB27,-1))+SUM(属性投放!F$37:F$45)*$DB27+VLOOKUP($DC$2,一级属性!$E$41:$P$64,COLUMNS(一级属性!$E$41:H$64),0)*($DB27+0.25*IF($DB27&lt;10,1,ROUNDDOWN($DB27,-1)))+VLOOKUP($DC$2,宝石属性!$B$43:$M$66,COLUMNS(宝石属性!$B$43:E$66),0)*10*VLOOKUP(ROUNDDOWN($DB27,-1),宝石属性!$B$25:$N$41,2,0)*VLOOKUP(ROUNDDOWN($DB27,-1),宝石属性!$B$25:$N$41,3,0)+VLOOKUP($DC$2,职业被动!$B$6:$M$29,COLUMNS(职业被动!$B$6:E$29),0)*$DB27,0)</f>
        <v>724</v>
      </c>
      <c r="DE27" s="9">
        <f>ROUND(属性投放!F$4+装备属性!F$4*IF($DB27&lt;10,1,ROUNDDOWN($DB27,-1))+SUM(属性投放!G$37:G$45)*$DB27+VLOOKUP($DC$2,一级属性!$E$41:$P$64,COLUMNS(一级属性!$E$41:I$64),0)*($DB27+0.25*IF($DB27&lt;10,1,ROUNDDOWN($DB27,-1)))+VLOOKUP($DC$2,宝石属性!$B$43:$M$66,COLUMNS(宝石属性!$B$43:F$66),0)*10*VLOOKUP(ROUNDDOWN($DB27,-1),宝石属性!$B$25:$N$41,2,0)*VLOOKUP(ROUNDDOWN($DB27,-1),宝石属性!$B$25:$N$41,3,0)+VLOOKUP($DC$2,职业被动!$B$6:$M$29,COLUMNS(职业被动!$B$6:F$29),0)*$DB27,0)</f>
        <v>312</v>
      </c>
      <c r="DF27" s="9">
        <f>ROUND(属性投放!G$4+装备属性!G$4*IF($DB27&lt;10,1,ROUNDDOWN($DB27,-1))+SUM(属性投放!H$37:H$45)*$DB27+VLOOKUP($DC$2,一级属性!$E$41:$P$64,COLUMNS(一级属性!$E$41:J$64),0)*($DB27+0.25*IF($DB27&lt;10,1,ROUNDDOWN($DB27,-1)))+VLOOKUP($DC$2,宝石属性!$B$43:$M$66,COLUMNS(宝石属性!$B$43:G$66),0)*10*VLOOKUP(ROUNDDOWN($DB27,-1),宝石属性!$B$25:$N$41,2,0)*VLOOKUP(ROUNDDOWN($DB27,-1),宝石属性!$B$25:$N$41,3,0)+VLOOKUP($DC$2,职业被动!$B$6:$M$29,COLUMNS(职业被动!$B$6:G$29),0)*$DB27,0)</f>
        <v>576</v>
      </c>
      <c r="DG27" s="9">
        <f>ROUND(属性投放!H$4+装备属性!H$4*IF($DB27&lt;10,1,ROUNDDOWN($DB27,-1))+SUM(属性投放!I$37:I$45)*$DB27+VLOOKUP($DC$2,一级属性!$E$41:$P$64,COLUMNS(一级属性!$E$41:K$64),0)*($DB27+0.25*IF($DB27&lt;10,1,ROUNDDOWN($DB27,-1)))+VLOOKUP($DC$2,宝石属性!$B$43:$M$66,COLUMNS(宝石属性!$B$43:H$66),0)*10*VLOOKUP(ROUNDDOWN($DB27,-1),宝石属性!$B$25:$N$41,2,0)*VLOOKUP(ROUNDDOWN($DB27,-1),宝石属性!$B$25:$N$41,3,0)+VLOOKUP($DC$2,职业被动!$B$6:$M$29,COLUMNS(职业被动!$B$6:H$29),0)*$DB27,0)</f>
        <v>210</v>
      </c>
      <c r="DH27" s="9">
        <f>ROUND(属性投放!I$4+装备属性!I$4*IF($DB27&lt;10,1,ROUNDDOWN($DB27,-1))+SUM(属性投放!J$37:J$45)*$DB27+VLOOKUP($DC$2,一级属性!$E$41:$P$64,COLUMNS(一级属性!$E$41:L$64),0)*($DB27+0.25*IF($DB27&lt;10,1,ROUNDDOWN($DB27,-1)))+VLOOKUP($DC$2,宝石属性!$B$43:$M$66,COLUMNS(宝石属性!$B$43:I$66),0)*10*VLOOKUP(ROUNDDOWN($DB27,-1),宝石属性!$B$25:$N$41,2,0)*VLOOKUP(ROUNDDOWN($DB27,-1),宝石属性!$B$25:$N$41,3,0)+VLOOKUP($DC$2,职业被动!$B$6:$M$29,COLUMNS(职业被动!$B$6:I$29),0)*$DB27,0)</f>
        <v>228</v>
      </c>
      <c r="DI27" s="9">
        <f>ROUND(属性投放!J$4+装备属性!J$4*IF($DB27&lt;10,1,ROUNDDOWN($DB27,-1))+SUM(属性投放!K$37:K$45)*$DB27+VLOOKUP($DC$2,一级属性!$E$41:$P$64,COLUMNS(一级属性!$E$41:M$64),0)*($DB27+0.25*IF($DB27&lt;10,1,ROUNDDOWN($DB27,-1)))+VLOOKUP($DC$2,宝石属性!$B$43:$M$66,COLUMNS(宝石属性!$B$43:J$66),0)*10*VLOOKUP(ROUNDDOWN($DB27,-1),宝石属性!$B$25:$N$41,2,0)*VLOOKUP(ROUNDDOWN($DB27,-1),宝石属性!$B$25:$N$41,3,0)+VLOOKUP($DC$2,职业被动!$B$6:$M$29,COLUMNS(职业被动!$B$6:J$29),0)*$DB27,0)</f>
        <v>159</v>
      </c>
      <c r="DJ27" s="9">
        <f>ROUND(属性投放!K$4+装备属性!K$4*IF($DB27&lt;10,1,ROUNDDOWN($DB27,-1))+SUM(属性投放!L$37:L$45)*$DB27+VLOOKUP($DC$2,一级属性!$E$41:$P$64,COLUMNS(一级属性!$E$41:N$64),0)*($DB27+0.25*IF($DB27&lt;10,1,ROUNDDOWN($DB27,-1)))+VLOOKUP($DC$2,宝石属性!$B$43:$M$66,COLUMNS(宝石属性!$B$43:K$66),0)*10*VLOOKUP(ROUNDDOWN($DB27,-1),宝石属性!$B$25:$N$41,2,0)*VLOOKUP(ROUNDDOWN($DB27,-1),宝石属性!$B$25:$N$41,3,0)+VLOOKUP($DC$2,职业被动!$B$6:$M$29,COLUMNS(职业被动!$B$6:K$29),0)*$DB27,0)</f>
        <v>92</v>
      </c>
      <c r="DK27" s="9">
        <f>ROUND(属性投放!L$4+装备属性!L$4*IF($DB27&lt;10,1,ROUNDDOWN($DB27,-1))+SUM(属性投放!M$37:M$45)*$DB27+VLOOKUP($DC$2,一级属性!$E$41:$P$64,COLUMNS(一级属性!$E$41:O$64),0)*($DB27+0.25*IF($DB27&lt;10,1,ROUNDDOWN($DB27,-1)))+VLOOKUP($DC$2,宝石属性!$B$43:$M$66,COLUMNS(宝石属性!$B$43:L$66),0)*10*VLOOKUP(ROUNDDOWN($DB27,-1),宝石属性!$B$25:$N$41,2,0)*VLOOKUP(ROUNDDOWN($DB27,-1),宝石属性!$B$25:$N$41,3,0)+VLOOKUP($DC$2,职业被动!$B$6:$M$29,COLUMNS(职业被动!$B$6:L$29),0)*$DB27,0)</f>
        <v>7</v>
      </c>
      <c r="DL27" s="9">
        <f>ROUND(属性投放!M$4+装备属性!M$4*IF($DB27&lt;10,1,ROUNDDOWN($DB27,-1))+SUM(属性投放!N$37:N$45)*$DB27+VLOOKUP($DC$2,一级属性!$E$41:$P$64,COLUMNS(一级属性!$E$41:P$64),0)*($DB27+0.25*IF($DB27&lt;10,1,ROUNDDOWN($DB27,-1)))+VLOOKUP($DC$2,宝石属性!$B$43:$M$66,COLUMNS(宝石属性!$B$43:M$66),0)*10*VLOOKUP(ROUNDDOWN($DB27,-1),宝石属性!$B$25:$N$41,2,0)*VLOOKUP(ROUNDDOWN($DB27,-1),宝石属性!$B$25:$N$41,3,0)+VLOOKUP($DC$2,职业被动!$B$6:$M$29,COLUMNS(职业被动!$B$6:M$29),0)*$DB27,0)</f>
        <v>247</v>
      </c>
      <c r="DM27" s="48">
        <f>属性价值和能力评分!$F$9+ROUND(属性价值和能力评分!$F$38*10,0)*DB27+ROUND((SUM(装备属性!$W$9:$W$14)+属性价值和能力评分!$F$38*1.25+1.4+2.8)*IF(DB27&lt;10,1,ROUNDDOWN(DB27,-1)),0)+15*VLOOKUP(ROUNDDOWN(DB27,-1),宝石属性!$B$26:$D$41,2,0)*6*VLOOKUP(ROUNDDOWN(DB27,-1),宝石属性!$B$26:$D$41,3,0)+(属性价值和能力评分!$F$49*9+属性价值和能力评分!$F$50*2+属性价值和能力评分!$F$53*8/5)*DB27</f>
        <v>4403</v>
      </c>
      <c r="DO27" s="1">
        <v>24</v>
      </c>
      <c r="DP27" s="9">
        <f>ROUND(属性投放!D$4+装备属性!D$4*IF($DO27&lt;10,1,ROUNDDOWN($DO27,-1))+SUM(属性投放!E$37:E$45)*$DO27+VLOOKUP($DP$2,一级属性!$E$41:$P$64,COLUMNS(一级属性!$E$41:G$64),0)*($DO27+0.25*IF($DO27&lt;10,1,ROUNDDOWN($DO27,-1)))+VLOOKUP($DP$2,宝石属性!$B$43:$M$66,COLUMNS(宝石属性!$B$43:D$66),0)*10*VLOOKUP(ROUNDDOWN($DO27,-1),宝石属性!$B$25:$N$41,2,0)*VLOOKUP(ROUNDDOWN($DO27,-1),宝石属性!$B$25:$N$41,3,0)+VLOOKUP($DP$2,职业被动!$B$6:$M$29,COLUMNS(职业被动!$B$6:D$29),0)*$DO27,0)</f>
        <v>2576</v>
      </c>
      <c r="DQ27" s="9">
        <f>ROUND(属性投放!E$4+装备属性!E$4*IF($DO27&lt;10,1,ROUNDDOWN($DO27,-1))+SUM(属性投放!F$37:F$45)*$DO27+VLOOKUP($DP$2,一级属性!$E$41:$P$64,COLUMNS(一级属性!$E$41:H$64),0)*($DO27+0.25*IF($DO27&lt;10,1,ROUNDDOWN($DO27,-1)))+VLOOKUP($DP$2,宝石属性!$B$43:$M$66,COLUMNS(宝石属性!$B$43:E$66),0)*10*VLOOKUP(ROUNDDOWN($DO27,-1),宝石属性!$B$25:$N$41,2,0)*VLOOKUP(ROUNDDOWN($DO27,-1),宝石属性!$B$25:$N$41,3,0)+VLOOKUP($DP$2,职业被动!$B$6:$M$29,COLUMNS(职业被动!$B$6:E$29),0)*$DO27,0)</f>
        <v>724</v>
      </c>
      <c r="DR27" s="9">
        <f>ROUND(属性投放!F$4+装备属性!F$4*IF($DO27&lt;10,1,ROUNDDOWN($DO27,-1))+SUM(属性投放!G$37:G$45)*$DO27+VLOOKUP($DP$2,一级属性!$E$41:$P$64,COLUMNS(一级属性!$E$41:I$64),0)*($DO27+0.25*IF($DO27&lt;10,1,ROUNDDOWN($DO27,-1)))+VLOOKUP($DP$2,宝石属性!$B$43:$M$66,COLUMNS(宝石属性!$B$43:F$66),0)*10*VLOOKUP(ROUNDDOWN($DO27,-1),宝石属性!$B$25:$N$41,2,0)*VLOOKUP(ROUNDDOWN($DO27,-1),宝石属性!$B$25:$N$41,3,0)+VLOOKUP($DP$2,职业被动!$B$6:$M$29,COLUMNS(职业被动!$B$6:F$29),0)*$DO27,0)</f>
        <v>312</v>
      </c>
      <c r="DS27" s="9">
        <f>ROUND(属性投放!G$4+装备属性!G$4*IF($DO27&lt;10,1,ROUNDDOWN($DO27,-1))+SUM(属性投放!H$37:H$45)*$DO27+VLOOKUP($DP$2,一级属性!$E$41:$P$64,COLUMNS(一级属性!$E$41:J$64),0)*($DO27+0.25*IF($DO27&lt;10,1,ROUNDDOWN($DO27,-1)))+VLOOKUP($DP$2,宝石属性!$B$43:$M$66,COLUMNS(宝石属性!$B$43:G$66),0)*10*VLOOKUP(ROUNDDOWN($DO27,-1),宝石属性!$B$25:$N$41,2,0)*VLOOKUP(ROUNDDOWN($DO27,-1),宝石属性!$B$25:$N$41,3,0)+VLOOKUP($DP$2,职业被动!$B$6:$M$29,COLUMNS(职业被动!$B$6:G$29),0)*$DO27,0)</f>
        <v>209</v>
      </c>
      <c r="DT27" s="9">
        <f>ROUND(属性投放!H$4+装备属性!H$4*IF($DO27&lt;10,1,ROUNDDOWN($DO27,-1))+SUM(属性投放!I$37:I$45)*$DO27+VLOOKUP($DP$2,一级属性!$E$41:$P$64,COLUMNS(一级属性!$E$41:K$64),0)*($DO27+0.25*IF($DO27&lt;10,1,ROUNDDOWN($DO27,-1)))+VLOOKUP($DP$2,宝石属性!$B$43:$M$66,COLUMNS(宝石属性!$B$43:H$66),0)*10*VLOOKUP(ROUNDDOWN($DO27,-1),宝石属性!$B$25:$N$41,2,0)*VLOOKUP(ROUNDDOWN($DO27,-1),宝石属性!$B$25:$N$41,3,0)+VLOOKUP($DP$2,职业被动!$B$6:$M$29,COLUMNS(职业被动!$B$6:H$29),0)*$DO27,0)</f>
        <v>234</v>
      </c>
      <c r="DU27" s="9">
        <f>ROUND(属性投放!I$4+装备属性!I$4*IF($DO27&lt;10,1,ROUNDDOWN($DO27,-1))+SUM(属性投放!J$37:J$45)*$DO27+VLOOKUP($DP$2,一级属性!$E$41:$P$64,COLUMNS(一级属性!$E$41:L$64),0)*($DO27+0.25*IF($DO27&lt;10,1,ROUNDDOWN($DO27,-1)))+VLOOKUP($DP$2,宝石属性!$B$43:$M$66,COLUMNS(宝石属性!$B$43:I$66),0)*10*VLOOKUP(ROUNDDOWN($DO27,-1),宝石属性!$B$25:$N$41,2,0)*VLOOKUP(ROUNDDOWN($DO27,-1),宝石属性!$B$25:$N$41,3,0)+VLOOKUP($DP$2,职业被动!$B$6:$M$29,COLUMNS(职业被动!$B$6:I$29),0)*$DO27,0)</f>
        <v>228</v>
      </c>
      <c r="DV27" s="9">
        <f>ROUND(属性投放!J$4+装备属性!J$4*IF($DO27&lt;10,1,ROUNDDOWN($DO27,-1))+SUM(属性投放!K$37:K$45)*$DO27+VLOOKUP($DP$2,一级属性!$E$41:$P$64,COLUMNS(一级属性!$E$41:M$64),0)*($DO27+0.25*IF($DO27&lt;10,1,ROUNDDOWN($DO27,-1)))+VLOOKUP($DP$2,宝石属性!$B$43:$M$66,COLUMNS(宝石属性!$B$43:J$66),0)*10*VLOOKUP(ROUNDDOWN($DO27,-1),宝石属性!$B$25:$N$41,2,0)*VLOOKUP(ROUNDDOWN($DO27,-1),宝石属性!$B$25:$N$41,3,0)+VLOOKUP($DP$2,职业被动!$B$6:$M$29,COLUMNS(职业被动!$B$6:J$29),0)*$DO27,0)</f>
        <v>159</v>
      </c>
      <c r="DW27" s="9">
        <f>ROUND(属性投放!K$4+装备属性!K$4*IF($DO27&lt;10,1,ROUNDDOWN($DO27,-1))+SUM(属性投放!L$37:L$45)*$DO27+VLOOKUP($DP$2,一级属性!$E$41:$P$64,COLUMNS(一级属性!$E$41:N$64),0)*($DO27+0.25*IF($DO27&lt;10,1,ROUNDDOWN($DO27,-1)))+VLOOKUP($DP$2,宝石属性!$B$43:$M$66,COLUMNS(宝石属性!$B$43:K$66),0)*10*VLOOKUP(ROUNDDOWN($DO27,-1),宝石属性!$B$25:$N$41,2,0)*VLOOKUP(ROUNDDOWN($DO27,-1),宝石属性!$B$25:$N$41,3,0)+VLOOKUP($DP$2,职业被动!$B$6:$M$29,COLUMNS(职业被动!$B$6:K$29),0)*$DO27,0)</f>
        <v>92</v>
      </c>
      <c r="DX27" s="9">
        <f>ROUND(属性投放!L$4+装备属性!L$4*IF($DO27&lt;10,1,ROUNDDOWN($DO27,-1))+SUM(属性投放!M$37:M$45)*$DO27+VLOOKUP($DP$2,一级属性!$E$41:$P$64,COLUMNS(一级属性!$E$41:O$64),0)*($DO27+0.25*IF($DO27&lt;10,1,ROUNDDOWN($DO27,-1)))+VLOOKUP($DP$2,宝石属性!$B$43:$M$66,COLUMNS(宝石属性!$B$43:L$66),0)*10*VLOOKUP(ROUNDDOWN($DO27,-1),宝石属性!$B$25:$N$41,2,0)*VLOOKUP(ROUNDDOWN($DO27,-1),宝石属性!$B$25:$N$41,3,0)+VLOOKUP($DP$2,职业被动!$B$6:$M$29,COLUMNS(职业被动!$B$6:L$29),0)*$DO27,0)</f>
        <v>7</v>
      </c>
      <c r="DY27" s="9">
        <f>ROUND(属性投放!M$4+装备属性!M$4*IF($DO27&lt;10,1,ROUNDDOWN($DO27,-1))+SUM(属性投放!N$37:N$45)*$DO27+VLOOKUP($DP$2,一级属性!$E$41:$P$64,COLUMNS(一级属性!$E$41:P$64),0)*($DO27+0.25*IF($DO27&lt;10,1,ROUNDDOWN($DO27,-1)))+VLOOKUP($DP$2,宝石属性!$B$43:$M$66,COLUMNS(宝石属性!$B$43:M$66),0)*10*VLOOKUP(ROUNDDOWN($DO27,-1),宝石属性!$B$25:$N$41,2,0)*VLOOKUP(ROUNDDOWN($DO27,-1),宝石属性!$B$25:$N$41,3,0)+VLOOKUP($DP$2,职业被动!$B$6:$M$29,COLUMNS(职业被动!$B$6:M$29),0)*$DO27,0)</f>
        <v>247</v>
      </c>
      <c r="DZ27" s="48">
        <f>属性价值和能力评分!$F$9+ROUND(属性价值和能力评分!$F$38*10,0)*DO27+ROUND((SUM(装备属性!$W$9:$W$14)+属性价值和能力评分!$F$38*1.25+1.4+2.8)*IF(DO27&lt;10,1,ROUNDDOWN(DO27,-1)),0)+15*VLOOKUP(ROUNDDOWN(DO27,-1),宝石属性!$B$26:$D$41,2,0)*6*VLOOKUP(ROUNDDOWN(DO27,-1),宝石属性!$B$26:$D$41,3,0)+(属性价值和能力评分!$F$49*9+属性价值和能力评分!$F$50*2+属性价值和能力评分!$F$53*8/5)*DO27</f>
        <v>4403</v>
      </c>
      <c r="EA27" s="17"/>
      <c r="EB27" s="1">
        <v>24</v>
      </c>
      <c r="EC27" s="1">
        <f>ROUND(CC27/MAX(CE27/10,((CE27*(1+属性投放!$E$8)-CF27+属性投放!$F$8*EB27)*(1+属性投放!$G$8)*(1+属性投放!$H$8))),1)</f>
        <v>2.7</v>
      </c>
      <c r="ED27" s="1">
        <f>ROUND(CP27/MAX(CE27/10,((CE27*(1+属性投放!$E$8)-CS27+属性投放!$F$8*EB27)*(1+属性投放!$G$8)*(1+属性投放!$H$8))),1)</f>
        <v>2.5</v>
      </c>
      <c r="EE27" s="1">
        <f>ROUND(DC27/MAX(CE27/10,((CE27*(1+属性投放!$E$8)-DF27+属性投放!$F$8*EB27)*(1+属性投放!$G$8)*(1+属性投放!$H$8))),1)</f>
        <v>24.1</v>
      </c>
      <c r="EF27" s="1">
        <f>ROUND(DP27/MAX(CE27/10,((CE27*(1+属性投放!$E$8)-DS27+属性投放!$F$8*EB27)*(1+属性投放!$G$8)*(1+属性投放!$H$8))),1)</f>
        <v>6</v>
      </c>
      <c r="EH27" s="1">
        <f>ROUND(CC27/MAX(属性投放!$F$9*EB27,((CT27*(1+属性投放!$E$9)-CH27+属性投放!$F$9*EB27)*(1+属性投放!$G$9)*(1+属性投放!$H$9))),1)</f>
        <v>2.4</v>
      </c>
      <c r="EI27" s="1">
        <f>ROUND(CP27/MAX(属性投放!$F$9*EB27,((CT27*(1+属性投放!$E$9)-CU27+属性投放!$F$9*EB27)*(1+属性投放!$G$9)*(1+属性投放!$H$9))),1)</f>
        <v>3.1</v>
      </c>
      <c r="EJ27" s="1">
        <f>ROUND(DC27/MAX(属性投放!$F$9*EB27,((CT27*(1+属性投放!$E$9)-DH27+属性投放!$F$9*EB27)*(1+属性投放!$G$9)*(1+属性投放!$H$9))),1)</f>
        <v>2.6</v>
      </c>
      <c r="EK27" s="1">
        <f>ROUND(DP27/MAX(属性投放!$F$9*EB27,((CT27*(1+属性投放!$E$9)-DU27+属性投放!$F$9*EB27)*(1+属性投放!$G$9)*(1+属性投放!$H$9))),1)</f>
        <v>5.4</v>
      </c>
      <c r="EM27" s="1">
        <f>ROUND(CC27/((BW27*(1+属性投放!$E$10)+属性投放!$F$10*EB27)*(1+属性投放!$G$10)*(1+属性投放!$H$10)),1)</f>
        <v>6.2</v>
      </c>
      <c r="EN27" s="1">
        <f>ROUND(CP27/((BW27*(1+属性投放!$E$10)+属性投放!$F$10*EB27)*(1+属性投放!$G$10)*(1+属性投放!$H$10)),1)</f>
        <v>6.2</v>
      </c>
      <c r="EO27" s="1">
        <f>ROUND(DC27/((BW27*(1+属性投放!$E$10)+属性投放!$F$10*EB27)*(1+属性投放!$G$10)*(1+属性投放!$H$10)),1)</f>
        <v>7.2</v>
      </c>
      <c r="EP27" s="1">
        <f>ROUND(DP27/((BW27*(1+属性投放!$E$10)+属性投放!$F$10*EB27)*(1+属性投放!$G$10)*(1+属性投放!$H$10)),1)</f>
        <v>14.8</v>
      </c>
    </row>
    <row r="28" spans="2:146">
      <c r="B28" s="1">
        <v>25</v>
      </c>
      <c r="C28" s="9">
        <f>ROUND(属性投放!D$4+装备属性!D$4*IF($B28&lt;10,1,ROUNDDOWN($B28,-1))+SUM(属性投放!E$37:E$45)*$B28+VLOOKUP($C$2,一级属性!$E$41:$P$64,COLUMNS(一级属性!$E$41:G$64),0)*($B28+0.25*IF($B28&lt;10,1,ROUNDDOWN($B28,-1)))+VLOOKUP($C$2,宝石属性!$B$43:$M$66,COLUMNS(宝石属性!$B$43:D$66),0)*10*VLOOKUP(ROUNDDOWN($B28,-1),宝石属性!$B$25:$N$41,2,0)*VLOOKUP(ROUNDDOWN($B28,-1),宝石属性!$B$25:$N$41,3,0)+VLOOKUP($C$2,职业被动!$B$6:$M$29,COLUMNS(职业被动!$B$6:D$29),0)*$B28,0)</f>
        <v>1343</v>
      </c>
      <c r="D28" s="9">
        <f>ROUND(属性投放!E$4+装备属性!E$4*IF($B28&lt;10,1,ROUNDDOWN($B28,-1))+SUM(属性投放!F$37:F$38)*$B28+VLOOKUP($C$2,一级属性!$E$67:$P$90,COLUMNS(一级属性!$E$67:H$90),0)*$B28+VLOOKUP($C$2,宝石属性!$B$43:$M$66,COLUMNS(宝石属性!$B$43:E$66),0)*10*VLOOKUP(ROUNDDOWN($B28,-1),宝石属性!$B$25:$N$41,2,0)*VLOOKUP(ROUNDDOWN($B28,-1),宝石属性!$B$25:$N$41,3,0)+VLOOKUP($C$2,职业被动!$B$6:$M$29,COLUMNS(职业被动!$B$6:E$29),0)*$B28,0)</f>
        <v>739</v>
      </c>
      <c r="E28" s="9">
        <f>ROUND(属性投放!F$4+装备属性!F$4*IF($B28&lt;10,1,ROUNDDOWN($B28,-1))+SUM(属性投放!G$37:G$38)*$B28+VLOOKUP($C$2,一级属性!$E$67:$P$90,COLUMNS(一级属性!$E$67:I$90),0)*$B28+VLOOKUP($C$2,宝石属性!$B$43:$M$66,COLUMNS(宝石属性!$B$43:F$66),0)*10*VLOOKUP(ROUNDDOWN($B28,-1),宝石属性!$B$25:$N$41,2,0)*VLOOKUP(ROUNDDOWN($B28,-1),宝石属性!$B$25:$N$41,3,0)+VLOOKUP($C$2,职业被动!$B$6:$M$29,COLUMNS(职业被动!$B$6:F$29),0)*$B28,0)</f>
        <v>502</v>
      </c>
      <c r="F28" s="9">
        <f>ROUND(属性投放!G$4+装备属性!G$4*IF($B28&lt;10,1,ROUNDDOWN($B28,-1))+SUM(属性投放!H$37:H$38)*$B28+VLOOKUP($C$2,一级属性!$E$67:$P$90,COLUMNS(一级属性!$E$67:J$90),0)*$B28+VLOOKUP($C$2,宝石属性!$B$43:$M$66,COLUMNS(宝石属性!$B$43:G$66),0)*10*VLOOKUP(ROUNDDOWN($B28,-1),宝石属性!$B$25:$N$41,2,0)*VLOOKUP(ROUNDDOWN($B28,-1),宝石属性!$B$25:$N$41,3,0)+VLOOKUP($C$2,职业被动!$B$6:$M$29,COLUMNS(职业被动!$B$6:G$29),0)*$B28,0)</f>
        <v>237</v>
      </c>
      <c r="G28" s="9">
        <f>ROUND(属性投放!H$4+装备属性!H$4*IF($B28&lt;10,1,ROUNDDOWN($B28,-1))+SUM(属性投放!I$37:I$38)*$B28+VLOOKUP($C$2,一级属性!$E$67:$P$90,COLUMNS(一级属性!$E$67:K$90),0)*$B28+VLOOKUP($C$2,宝石属性!$B$43:$M$66,COLUMNS(宝石属性!$B$43:H$66),0)*10*VLOOKUP(ROUNDDOWN($B28,-1),宝石属性!$B$25:$N$41,2,0)*VLOOKUP(ROUNDDOWN($B28,-1),宝石属性!$B$25:$N$41,3,0)+VLOOKUP($C$2,职业被动!$B$6:$M$29,COLUMNS(职业被动!$B$6:H$29),0)*$B28,0)</f>
        <v>212</v>
      </c>
      <c r="H28" s="9">
        <f>ROUND(属性投放!I$4+装备属性!I$4*IF($B28&lt;10,1,ROUNDDOWN($B28,-1))+SUM(属性投放!J$37:J$38)*$B28+VLOOKUP($C$2,一级属性!$E$67:$P$90,COLUMNS(一级属性!$E$67:L$90),0)*$B28+VLOOKUP($C$2,宝石属性!$B$43:$M$66,COLUMNS(宝石属性!$B$43:I$66),0)*10*VLOOKUP(ROUNDDOWN($B28,-1),宝石属性!$B$25:$N$41,2,0)*VLOOKUP(ROUNDDOWN($B28,-1),宝石属性!$B$25:$N$41,3,0)+VLOOKUP($C$2,职业被动!$B$6:$M$29,COLUMNS(职业被动!$B$6:I$29),0)*$B28,0)</f>
        <v>261</v>
      </c>
      <c r="I28" s="9">
        <f>ROUND(属性投放!J$4+装备属性!J$4*IF($B28&lt;10,1,ROUNDDOWN($B28,-1))+SUM(属性投放!K$37:K$38)*$B28+VLOOKUP($C$2,一级属性!$E$67:$P$90,COLUMNS(一级属性!$E$67:M$90),0)*$B28+VLOOKUP($C$2,宝石属性!$B$43:$M$66,COLUMNS(宝石属性!$B$43:J$66),0)*10*VLOOKUP(ROUNDDOWN($B28,-1),宝石属性!$B$25:$N$41,2,0)*VLOOKUP(ROUNDDOWN($B28,-1),宝石属性!$B$25:$N$41,3,0)+VLOOKUP($C$2,职业被动!$B$6:$M$29,COLUMNS(职业被动!$B$6:J$29),0)*$B28,0)</f>
        <v>165</v>
      </c>
      <c r="J28" s="9">
        <f>ROUND(属性投放!K$4+装备属性!K$4*IF($B28&lt;10,1,ROUNDDOWN($B28,-1))+SUM(属性投放!L$37:L$38)*$B28+VLOOKUP($C$2,一级属性!$E$67:$P$90,COLUMNS(一级属性!$E$67:N$90),0)*$B28+VLOOKUP($C$2,宝石属性!$B$43:$M$66,COLUMNS(宝石属性!$B$43:K$66),0)*10*VLOOKUP(ROUNDDOWN($B28,-1),宝石属性!$B$25:$N$41,2,0)*VLOOKUP(ROUNDDOWN($B28,-1),宝石属性!$B$25:$N$41,3,0)+VLOOKUP($C$2,职业被动!$B$6:$M$29,COLUMNS(职业被动!$B$6:K$29),0)*$B28,0)</f>
        <v>93</v>
      </c>
      <c r="K28" s="9">
        <f>ROUND(属性投放!L$4+装备属性!L$4*IF($B28&lt;10,1,ROUNDDOWN($B28,-1))+SUM(属性投放!M$37:M$38)*$B28+VLOOKUP($C$2,一级属性!$E$67:$P$90,COLUMNS(一级属性!$E$67:O$90),0)*$B28+VLOOKUP($C$2,宝石属性!$B$43:$M$66,COLUMNS(宝石属性!$B$43:L$66),0)*10*VLOOKUP(ROUNDDOWN($B28,-1),宝石属性!$B$25:$N$41,2,0)*VLOOKUP(ROUNDDOWN($B28,-1),宝石属性!$B$25:$N$41,3,0)+VLOOKUP($C$2,职业被动!$B$6:$M$29,COLUMNS(职业被动!$B$6:L$29),0)*$B28,0)</f>
        <v>8</v>
      </c>
      <c r="L28" s="9">
        <f>ROUND(属性投放!M$4+装备属性!M$4*IF($B28&lt;10,1,ROUNDDOWN($B28,-1))+SUM(属性投放!N$37:N$38)*$B28+VLOOKUP($C$2,一级属性!$E$67:$P$90,COLUMNS(一级属性!$E$67:P$90),0)*$B28+VLOOKUP($C$2,宝石属性!$B$43:$M$66,COLUMNS(宝石属性!$B$43:M$66),0)*10*VLOOKUP(ROUNDDOWN($B28,-1),宝石属性!$B$25:$N$41,2,0)*VLOOKUP(ROUNDDOWN($B28,-1),宝石属性!$B$25:$N$41,3,0)+VLOOKUP($C$2,职业被动!$B$6:$M$29,COLUMNS(职业被动!$B$6:M$29),0)*$B28,0)</f>
        <v>258</v>
      </c>
      <c r="M28" s="48">
        <f>属性价值和能力评分!$F$9+ROUND(属性价值和能力评分!$F$38*10,0)*B28+ROUND((SUM(装备属性!$W$9:$W$14)+属性价值和能力评分!$F$38*1.25+1.4+2.8)*IF(B28&lt;10,1,ROUNDDOWN(B28,-1)),0)+15*VLOOKUP(ROUNDDOWN(B28,-1),宝石属性!$B$26:$D$41,2,0)*6*VLOOKUP(ROUNDDOWN(B28,-1),宝石属性!$B$26:$D$41,3,0)+(属性价值和能力评分!$F$49*9+属性价值和能力评分!$F$50*2+属性价值和能力评分!$F$53*8/5)*B28</f>
        <v>4523</v>
      </c>
      <c r="N28" s="20"/>
      <c r="O28" s="1">
        <v>25</v>
      </c>
      <c r="P28" s="9">
        <f>ROUND(属性投放!D$4+装备属性!D$4*IF($O28&lt;10,1,ROUNDDOWN($O28,-1))+SUM(属性投放!E$37:E$45)*$O28+VLOOKUP($P$2,一级属性!$E$41:$P$64,COLUMNS(一级属性!$E$41:G$64),0)*($O28+0.25*IF($O28&lt;10,1,ROUNDDOWN($O28,-1)))+VLOOKUP($P$2,宝石属性!$B$43:$M$66,COLUMNS(宝石属性!$B$43:D$66),0)*10*VLOOKUP(ROUNDDOWN($O28,-1),宝石属性!$B$25:$N$41,2,0)*VLOOKUP(ROUNDDOWN($O28,-1),宝石属性!$B$25:$N$41,3,0)+VLOOKUP($P$2,职业被动!$B$6:$M$29,COLUMNS(职业被动!$B$6:D$29),0)*$O28,0)</f>
        <v>1693</v>
      </c>
      <c r="Q28" s="9">
        <f>ROUND(属性投放!E$4+装备属性!E$4*IF($O28&lt;10,1,ROUNDDOWN($O28,-1))+SUM(属性投放!F$37:F$45)*$O28+VLOOKUP($P$2,一级属性!$E$41:$P$64,COLUMNS(一级属性!$E$41:H$64),0)*($O28+0.25*IF($O28&lt;10,1,ROUNDDOWN($O28,-1)))+VLOOKUP($P$2,宝石属性!$B$43:$M$66,COLUMNS(宝石属性!$B$43:E$66),0)*10*VLOOKUP(ROUNDDOWN($O28,-1),宝石属性!$B$25:$N$41,2,0)*VLOOKUP(ROUNDDOWN($O28,-1),宝石属性!$B$25:$N$41,3,0)+VLOOKUP($P$2,职业被动!$B$6:$M$29,COLUMNS(职业被动!$B$6:E$29),0)*$O28,0)</f>
        <v>1189</v>
      </c>
      <c r="R28" s="9">
        <f>ROUND(属性投放!F$4+装备属性!F$4*IF($O28&lt;10,1,ROUNDDOWN($O28,-1))+SUM(属性投放!G$37:G$45)*$O28+VLOOKUP($P$2,一级属性!$E$41:$P$64,COLUMNS(一级属性!$E$41:I$64),0)*($O28+0.25*IF($O28&lt;10,1,ROUNDDOWN($O28,-1)))+VLOOKUP($P$2,宝石属性!$B$43:$M$66,COLUMNS(宝石属性!$B$43:F$66),0)*10*VLOOKUP(ROUNDDOWN($O28,-1),宝石属性!$B$25:$N$41,2,0)*VLOOKUP(ROUNDDOWN($O28,-1),宝石属性!$B$25:$N$41,3,0)+VLOOKUP($P$2,职业被动!$B$6:$M$29,COLUMNS(职业被动!$B$6:F$29),0)*$O28,0)</f>
        <v>314</v>
      </c>
      <c r="S28" s="9">
        <f>ROUND(属性投放!G$4+装备属性!G$4*IF($O28&lt;10,1,ROUNDDOWN($O28,-1))+SUM(属性投放!H$37:H$45)*$O28+VLOOKUP($P$2,一级属性!$E$41:$P$64,COLUMNS(一级属性!$E$41:J$64),0)*($O28+0.25*IF($O28&lt;10,1,ROUNDDOWN($O28,-1)))+VLOOKUP($P$2,宝石属性!$B$43:$M$66,COLUMNS(宝石属性!$B$43:G$66),0)*10*VLOOKUP(ROUNDDOWN($O28,-1),宝石属性!$B$25:$N$41,2,0)*VLOOKUP(ROUNDDOWN($O28,-1),宝石属性!$B$25:$N$41,3,0)+VLOOKUP($P$2,职业被动!$B$6:$M$29,COLUMNS(职业被动!$B$6:G$29),0)*$O28,0)</f>
        <v>212</v>
      </c>
      <c r="T28" s="9">
        <f>ROUND(属性投放!H$4+装备属性!H$4*IF($O28&lt;10,1,ROUNDDOWN($O28,-1))+SUM(属性投放!I$37:I$45)*$O28+VLOOKUP($P$2,一级属性!$E$41:$P$64,COLUMNS(一级属性!$E$41:K$64),0)*($O28+0.25*IF($O28&lt;10,1,ROUNDDOWN($O28,-1)))+VLOOKUP($P$2,宝石属性!$B$43:$M$66,COLUMNS(宝石属性!$B$43:H$66),0)*10*VLOOKUP(ROUNDDOWN($O28,-1),宝石属性!$B$25:$N$41,2,0)*VLOOKUP(ROUNDDOWN($O28,-1),宝石属性!$B$25:$N$41,3,0)+VLOOKUP($P$2,职业被动!$B$6:$M$29,COLUMNS(职业被动!$B$6:H$29),0)*$O28,0)</f>
        <v>327</v>
      </c>
      <c r="U28" s="9">
        <f>ROUND(属性投放!I$4+装备属性!I$4*IF($O28&lt;10,1,ROUNDDOWN($O28,-1))+SUM(属性投放!J$37:J$45)*$O28+VLOOKUP($P$2,一级属性!$E$41:$P$64,COLUMNS(一级属性!$E$41:L$64),0)*($O28+0.25*IF($O28&lt;10,1,ROUNDDOWN($O28,-1)))+VLOOKUP($P$2,宝石属性!$B$43:$M$66,COLUMNS(宝石属性!$B$43:I$66),0)*10*VLOOKUP(ROUNDDOWN($O28,-1),宝石属性!$B$25:$N$41,2,0)*VLOOKUP(ROUNDDOWN($O28,-1),宝石属性!$B$25:$N$41,3,0)+VLOOKUP($P$2,职业被动!$B$6:$M$29,COLUMNS(职业被动!$B$6:I$29),0)*$O28,0)</f>
        <v>275</v>
      </c>
      <c r="V28" s="9">
        <f>ROUND(属性投放!J$4+装备属性!J$4*IF($O28&lt;10,1,ROUNDDOWN($O28,-1))+SUM(属性投放!K$37:K$45)*$O28+VLOOKUP($P$2,一级属性!$E$41:$P$64,COLUMNS(一级属性!$E$41:M$64),0)*($O28+0.25*IF($O28&lt;10,1,ROUNDDOWN($O28,-1)))+VLOOKUP($P$2,宝石属性!$B$43:$M$66,COLUMNS(宝石属性!$B$43:J$66),0)*10*VLOOKUP(ROUNDDOWN($O28,-1),宝石属性!$B$25:$N$41,2,0)*VLOOKUP(ROUNDDOWN($O28,-1),宝石属性!$B$25:$N$41,3,0)+VLOOKUP($P$2,职业被动!$B$6:$M$29,COLUMNS(职业被动!$B$6:J$29),0)*$O28,0)</f>
        <v>185</v>
      </c>
      <c r="W28" s="9">
        <f>ROUND(属性投放!K$4+装备属性!K$4*IF($O28&lt;10,1,ROUNDDOWN($O28,-1))+SUM(属性投放!L$37:L$45)*$O28+VLOOKUP($P$2,一级属性!$E$41:$P$64,COLUMNS(一级属性!$E$41:N$64),0)*($O28+0.25*IF($O28&lt;10,1,ROUNDDOWN($O28,-1)))+VLOOKUP($P$2,宝石属性!$B$43:$M$66,COLUMNS(宝石属性!$B$43:K$66),0)*10*VLOOKUP(ROUNDDOWN($O28,-1),宝石属性!$B$25:$N$41,2,0)*VLOOKUP(ROUNDDOWN($O28,-1),宝石属性!$B$25:$N$41,3,0)+VLOOKUP($P$2,职业被动!$B$6:$M$29,COLUMNS(职业被动!$B$6:K$29),0)*$O28,0)</f>
        <v>93</v>
      </c>
      <c r="X28" s="9">
        <f>ROUND(属性投放!L$4+装备属性!L$4*IF($O28&lt;10,1,ROUNDDOWN($O28,-1))+SUM(属性投放!M$37:M$45)*$O28+VLOOKUP($P$2,一级属性!$E$41:$P$64,COLUMNS(一级属性!$E$41:O$64),0)*($O28+0.25*IF($O28&lt;10,1,ROUNDDOWN($O28,-1)))+VLOOKUP($P$2,宝石属性!$B$43:$M$66,COLUMNS(宝石属性!$B$43:L$66),0)*10*VLOOKUP(ROUNDDOWN($O28,-1),宝石属性!$B$25:$N$41,2,0)*VLOOKUP(ROUNDDOWN($O28,-1),宝石属性!$B$25:$N$41,3,0)+VLOOKUP($P$2,职业被动!$B$6:$M$29,COLUMNS(职业被动!$B$6:L$29),0)*$O28,0)</f>
        <v>8</v>
      </c>
      <c r="Y28" s="9">
        <f>ROUND(属性投放!M$4+装备属性!M$4*IF($O28&lt;10,1,ROUNDDOWN($O28,-1))+SUM(属性投放!N$37:N$45)*$O28+VLOOKUP($P$2,一级属性!$E$41:$P$64,COLUMNS(一级属性!$E$41:P$64),0)*($O28+0.25*IF($O28&lt;10,1,ROUNDDOWN($O28,-1)))+VLOOKUP($P$2,宝石属性!$B$43:$M$66,COLUMNS(宝石属性!$B$43:M$66),0)*10*VLOOKUP(ROUNDDOWN($O28,-1),宝石属性!$B$25:$N$41,2,0)*VLOOKUP(ROUNDDOWN($O28,-1),宝石属性!$B$25:$N$41,3,0)+VLOOKUP($P$2,职业被动!$B$6:$M$29,COLUMNS(职业被动!$B$6:M$29),0)*$O28,0)</f>
        <v>258</v>
      </c>
      <c r="Z28" s="48">
        <f>属性价值和能力评分!$F$9+ROUND(属性价值和能力评分!$F$38*10,0)*O28+ROUND((SUM(装备属性!$W$9:$W$14)+属性价值和能力评分!$F$38*1.25+1.4+2.8)*IF(O28&lt;10,1,ROUNDDOWN(O28,-1)),0)+15*VLOOKUP(ROUNDDOWN(O28,-1),宝石属性!$B$26:$D$41,2,0)*6*VLOOKUP(ROUNDDOWN(O28,-1),宝石属性!$B$26:$D$41,3,0)+(属性价值和能力评分!$F$49*9+属性价值和能力评分!$F$50*2+属性价值和能力评分!$F$53*8/5)*O28</f>
        <v>4523</v>
      </c>
      <c r="AB28" s="1">
        <v>25</v>
      </c>
      <c r="AC28" s="9">
        <f>ROUND(属性投放!D$4+装备属性!D$4*IF($AB28&lt;10,1,ROUNDDOWN($AB28,-1))+SUM(属性投放!E$37:E$45)*$AB28+VLOOKUP($AC$2,一级属性!$E$41:$P$64,COLUMNS(一级属性!$E$41:G$64),0)*($AB28+0.25*IF($AB28&lt;10,1,ROUNDDOWN($AB28,-1)))+VLOOKUP($AC$2,宝石属性!$B$43:$M$66,COLUMNS(宝石属性!$B$43:D$66),0)*10*VLOOKUP(ROUNDDOWN($AB28,-1),宝石属性!$B$25:$N$41,2,0)*VLOOKUP(ROUNDDOWN($AB28,-1),宝石属性!$B$25:$N$41,3,0)+VLOOKUP($AC$2,职业被动!$B$6:$M$29,COLUMNS(职业被动!$B$6:D$29),0)*$AB28,0)</f>
        <v>1518</v>
      </c>
      <c r="AD28" s="9">
        <f>ROUND(属性投放!E$4+装备属性!E$4*IF($AB28&lt;10,1,ROUNDDOWN($AB28,-1))+SUM(属性投放!F$37:F$45)*$AB28+VLOOKUP($AC$2,一级属性!$E$41:$P$64,COLUMNS(一级属性!$E$41:H$64),0)*($AB28+0.25*IF($AB28&lt;10,1,ROUNDDOWN($AB28,-1)))+VLOOKUP($AC$2,宝石属性!$B$43:$M$66,COLUMNS(宝石属性!$B$43:E$66),0)*10*VLOOKUP(ROUNDDOWN($AB28,-1),宝石属性!$B$25:$N$41,2,0)*VLOOKUP(ROUNDDOWN($AB28,-1),宝石属性!$B$25:$N$41,3,0)+VLOOKUP($AC$2,职业被动!$B$6:$M$29,COLUMNS(职业被动!$B$6:E$29),0)*$AB28,0)</f>
        <v>739</v>
      </c>
      <c r="AE28" s="9">
        <f>ROUND(属性投放!F$4+装备属性!F$4*IF($AB28&lt;10,1,ROUNDDOWN($AB28,-1))+SUM(属性投放!G$37:G$45)*$AB28+VLOOKUP($AC$2,一级属性!$E$41:$P$64,COLUMNS(一级属性!$E$41:I$64),0)*($AB28+0.25*IF($AB28&lt;10,1,ROUNDDOWN($AB28,-1)))+VLOOKUP($AC$2,宝石属性!$B$43:$M$66,COLUMNS(宝石属性!$B$43:F$66),0)*10*VLOOKUP(ROUNDDOWN($AB28,-1),宝石属性!$B$25:$N$41,2,0)*VLOOKUP(ROUNDDOWN($AB28,-1),宝石属性!$B$25:$N$41,3,0)+VLOOKUP($AC$2,职业被动!$B$6:$M$29,COLUMNS(职业被动!$B$6:F$29),0)*$AB28,0)</f>
        <v>434</v>
      </c>
      <c r="AF28" s="9">
        <f>ROUND(属性投放!G$4+装备属性!G$4*IF($AB28&lt;10,1,ROUNDDOWN($AB28,-1))+SUM(属性投放!H$37:H$45)*$AB28+VLOOKUP($AC$2,一级属性!$E$41:$P$64,COLUMNS(一级属性!$E$41:J$64),0)*($AB28+0.25*IF($AB28&lt;10,1,ROUNDDOWN($AB28,-1)))+VLOOKUP($AC$2,宝石属性!$B$43:$M$66,COLUMNS(宝石属性!$B$43:G$66),0)*10*VLOOKUP(ROUNDDOWN($AB28,-1),宝石属性!$B$25:$N$41,2,0)*VLOOKUP(ROUNDDOWN($AB28,-1),宝石属性!$B$25:$N$41,3,0)+VLOOKUP($AC$2,职业被动!$B$6:$M$29,COLUMNS(职业被动!$B$6:G$29),0)*$AB28,0)</f>
        <v>262</v>
      </c>
      <c r="AG28" s="9">
        <f>ROUND(属性投放!H$4+装备属性!H$4*IF($AB28&lt;10,1,ROUNDDOWN($AB28,-1))+SUM(属性投放!I$37:I$45)*$AB28+VLOOKUP($AC$2,一级属性!$E$41:$P$64,COLUMNS(一级属性!$E$41:K$64),0)*($AB28+0.25*IF($AB28&lt;10,1,ROUNDDOWN($AB28,-1)))+VLOOKUP($AC$2,宝石属性!$B$43:$M$66,COLUMNS(宝石属性!$B$43:H$66),0)*10*VLOOKUP(ROUNDDOWN($AB28,-1),宝石属性!$B$25:$N$41,2,0)*VLOOKUP(ROUNDDOWN($AB28,-1),宝石属性!$B$25:$N$41,3,0)+VLOOKUP($AC$2,职业被动!$B$6:$M$29,COLUMNS(职业被动!$B$6:H$29),0)*$AB28,0)</f>
        <v>212</v>
      </c>
      <c r="AH28" s="9">
        <f>ROUND(属性投放!I$4+装备属性!I$4*IF($AB28&lt;10,1,ROUNDDOWN($AB28,-1))+SUM(属性投放!J$37:J$45)*$AB28+VLOOKUP($AC$2,一级属性!$E$41:$P$64,COLUMNS(一级属性!$E$41:L$64),0)*($AB28+0.25*IF($AB28&lt;10,1,ROUNDDOWN($AB28,-1)))+VLOOKUP($AC$2,宝石属性!$B$43:$M$66,COLUMNS(宝石属性!$B$43:I$66),0)*10*VLOOKUP(ROUNDDOWN($AB28,-1),宝石属性!$B$25:$N$41,2,0)*VLOOKUP(ROUNDDOWN($AB28,-1),宝石属性!$B$25:$N$41,3,0)+VLOOKUP($AC$2,职业被动!$B$6:$M$29,COLUMNS(职业被动!$B$6:I$29),0)*$AB28,0)</f>
        <v>257</v>
      </c>
      <c r="AI28" s="9">
        <f>ROUND(属性投放!J$4+装备属性!J$4*IF($AB28&lt;10,1,ROUNDDOWN($AB28,-1))+SUM(属性投放!K$37:K$45)*$AB28+VLOOKUP($AC$2,一级属性!$E$41:$P$64,COLUMNS(一级属性!$E$41:M$64),0)*($AB28+0.25*IF($AB28&lt;10,1,ROUNDDOWN($AB28,-1)))+VLOOKUP($AC$2,宝石属性!$B$43:$M$66,COLUMNS(宝石属性!$B$43:J$66),0)*10*VLOOKUP(ROUNDDOWN($AB28,-1),宝石属性!$B$25:$N$41,2,0)*VLOOKUP(ROUNDDOWN($AB28,-1),宝石属性!$B$25:$N$41,3,0)+VLOOKUP($AC$2,职业被动!$B$6:$M$29,COLUMNS(职业被动!$B$6:J$29),0)*$AB28,0)</f>
        <v>164</v>
      </c>
      <c r="AJ28" s="9">
        <f>ROUND(属性投放!K$4+装备属性!K$4*IF($AB28&lt;10,1,ROUNDDOWN($AB28,-1))+SUM(属性投放!L$37:L$45)*$AB28+VLOOKUP($AC$2,一级属性!$E$41:$P$64,COLUMNS(一级属性!$E$41:N$64),0)*($AB28+0.25*IF($AB28&lt;10,1,ROUNDDOWN($AB28,-1)))+VLOOKUP($AC$2,宝石属性!$B$43:$M$66,COLUMNS(宝石属性!$B$43:K$66),0)*10*VLOOKUP(ROUNDDOWN($AB28,-1),宝石属性!$B$25:$N$41,2,0)*VLOOKUP(ROUNDDOWN($AB28,-1),宝石属性!$B$25:$N$41,3,0)+VLOOKUP($AC$2,职业被动!$B$6:$M$29,COLUMNS(职业被动!$B$6:K$29),0)*$AB28,0)</f>
        <v>93</v>
      </c>
      <c r="AK28" s="9">
        <f>ROUND(属性投放!L$4+装备属性!L$4*IF($AB28&lt;10,1,ROUNDDOWN($AB28,-1))+SUM(属性投放!M$37:M$45)*$AB28+VLOOKUP($AC$2,一级属性!$E$41:$P$64,COLUMNS(一级属性!$E$41:O$64),0)*($AB28+0.25*IF($AB28&lt;10,1,ROUNDDOWN($AB28,-1)))+VLOOKUP($AC$2,宝石属性!$B$43:$M$66,COLUMNS(宝石属性!$B$43:L$66),0)*10*VLOOKUP(ROUNDDOWN($AB28,-1),宝石属性!$B$25:$N$41,2,0)*VLOOKUP(ROUNDDOWN($AB28,-1),宝石属性!$B$25:$N$41,3,0)+VLOOKUP($AC$2,职业被动!$B$6:$M$29,COLUMNS(职业被动!$B$6:L$29),0)*$AB28,0)</f>
        <v>8</v>
      </c>
      <c r="AL28" s="9">
        <f>ROUND(属性投放!M$4+装备属性!M$4*IF($AB28&lt;10,1,ROUNDDOWN($AB28,-1))+SUM(属性投放!N$37:N$45)*$AB28+VLOOKUP($AC$2,一级属性!$E$41:$P$64,COLUMNS(一级属性!$E$41:P$64),0)*($AB28+0.25*IF($AB28&lt;10,1,ROUNDDOWN($AB28,-1)))+VLOOKUP($AC$2,宝石属性!$B$43:$M$66,COLUMNS(宝石属性!$B$43:M$66),0)*10*VLOOKUP(ROUNDDOWN($AB28,-1),宝石属性!$B$25:$N$41,2,0)*VLOOKUP(ROUNDDOWN($AB28,-1),宝石属性!$B$25:$N$41,3,0)+VLOOKUP($AC$2,职业被动!$B$6:$M$29,COLUMNS(职业被动!$B$6:M$29),0)*$AB28,0)</f>
        <v>258</v>
      </c>
      <c r="AM28" s="48">
        <f>属性价值和能力评分!$F$9+ROUND(属性价值和能力评分!$F$38*10,0)*AB28+ROUND((SUM(装备属性!$W$9:$W$14)+属性价值和能力评分!$F$38*1.25+1.4+2.8)*IF(AB28&lt;10,1,ROUNDDOWN(AB28,-1)),0)+15*VLOOKUP(ROUNDDOWN(AB28,-1),宝石属性!$B$26:$D$41,2,0)*6*VLOOKUP(ROUNDDOWN(AB28,-1),宝石属性!$B$26:$D$41,3,0)+(属性价值和能力评分!$F$49*9+属性价值和能力评分!$F$50*2+属性价值和能力评分!$F$53*8/5)*AB28</f>
        <v>4523</v>
      </c>
      <c r="AO28" s="1">
        <v>25</v>
      </c>
      <c r="AP28" s="9">
        <f>ROUND(属性投放!D$4+装备属性!D$4*IF($AO28&lt;10,1,ROUNDDOWN($AO28,-1))+SUM(属性投放!E$37:E$45)*$AO28+VLOOKUP($AP$2,一级属性!$E$41:$P$64,COLUMNS(一级属性!$E$41:G$64),0)*($AO28+0.25*IF($AO28&lt;10,1,ROUNDDOWN($AO28,-1)))+VLOOKUP($AP$2,宝石属性!$B$43:$M$66,COLUMNS(宝石属性!$B$43:D$66),0)*10*VLOOKUP(ROUNDDOWN($AO28,-1),宝石属性!$B$25:$N$41,2,0)*VLOOKUP(ROUNDDOWN($AO28,-1),宝石属性!$B$25:$N$41,3,0)+VLOOKUP($AP$2,职业被动!$B$6:$M$29,COLUMNS(职业被动!$B$6:D$29),0)*$AO28,0)</f>
        <v>1518</v>
      </c>
      <c r="AQ28" s="9">
        <f>ROUND(属性投放!E$4+装备属性!E$4*IF($AO28&lt;10,1,ROUNDDOWN($AO28,-1))+SUM(属性投放!F$37:F$45)*$AO28+VLOOKUP($AP$2,一级属性!$E$41:$P$64,COLUMNS(一级属性!$E$41:H$64),0)*($AO28+0.25*IF($AO28&lt;10,1,ROUNDDOWN($AO28,-1)))+VLOOKUP($AP$2,宝石属性!$B$43:$M$66,COLUMNS(宝石属性!$B$43:E$66),0)*10*VLOOKUP(ROUNDDOWN($AO28,-1),宝石属性!$B$25:$N$41,2,0)*VLOOKUP(ROUNDDOWN($AO28,-1),宝石属性!$B$25:$N$41,3,0)+VLOOKUP($AP$2,职业被动!$B$6:$M$29,COLUMNS(职业被动!$B$6:E$29),0)*$AO28,0)</f>
        <v>1189</v>
      </c>
      <c r="AR28" s="9">
        <f>ROUND(属性投放!F$4+装备属性!F$4*IF($AO28&lt;10,1,ROUNDDOWN($AO28,-1))+SUM(属性投放!G$37:G$45)*$AO28+VLOOKUP($AP$2,一级属性!$E$41:$P$64,COLUMNS(一级属性!$E$41:I$64),0)*($AO28+0.25*IF($AO28&lt;10,1,ROUNDDOWN($AO28,-1)))+VLOOKUP($AP$2,宝石属性!$B$43:$M$66,COLUMNS(宝石属性!$B$43:F$66),0)*10*VLOOKUP(ROUNDDOWN($AO28,-1),宝石属性!$B$25:$N$41,2,0)*VLOOKUP(ROUNDDOWN($AO28,-1),宝石属性!$B$25:$N$41,3,0)+VLOOKUP($AP$2,职业被动!$B$6:$M$29,COLUMNS(职业被动!$B$6:F$29),0)*$AO28,0)</f>
        <v>314</v>
      </c>
      <c r="AS28" s="9">
        <f>ROUND(属性投放!G$4+装备属性!G$4*IF($AO28&lt;10,1,ROUNDDOWN($AO28,-1))+SUM(属性投放!H$37:H$45)*$AO28+VLOOKUP($AP$2,一级属性!$E$41:$P$64,COLUMNS(一级属性!$E$41:J$64),0)*($AO28+0.25*IF($AO28&lt;10,1,ROUNDDOWN($AO28,-1)))+VLOOKUP($AP$2,宝石属性!$B$43:$M$66,COLUMNS(宝石属性!$B$43:G$66),0)*10*VLOOKUP(ROUNDDOWN($AO28,-1),宝石属性!$B$25:$N$41,2,0)*VLOOKUP(ROUNDDOWN($AO28,-1),宝石属性!$B$25:$N$41,3,0)+VLOOKUP($AP$2,职业被动!$B$6:$M$29,COLUMNS(职业被动!$B$6:G$29),0)*$AO28,0)</f>
        <v>212</v>
      </c>
      <c r="AT28" s="9">
        <f>ROUND(属性投放!H$4+装备属性!H$4*IF($AO28&lt;10,1,ROUNDDOWN($AO28,-1))+SUM(属性投放!I$37:I$45)*$AO28+VLOOKUP($AP$2,一级属性!$E$41:$P$64,COLUMNS(一级属性!$E$41:K$64),0)*($AO28+0.25*IF($AO28&lt;10,1,ROUNDDOWN($AO28,-1)))+VLOOKUP($AP$2,宝石属性!$B$43:$M$66,COLUMNS(宝石属性!$B$43:H$66),0)*10*VLOOKUP(ROUNDDOWN($AO28,-1),宝石属性!$B$25:$N$41,2,0)*VLOOKUP(ROUNDDOWN($AO28,-1),宝石属性!$B$25:$N$41,3,0)+VLOOKUP($AP$2,职业被动!$B$6:$M$29,COLUMNS(职业被动!$B$6:H$29),0)*$AO28,0)</f>
        <v>302</v>
      </c>
      <c r="AU28" s="9">
        <f>ROUND(属性投放!I$4+装备属性!I$4*IF($AO28&lt;10,1,ROUNDDOWN($AO28,-1))+SUM(属性投放!J$37:J$45)*$AO28+VLOOKUP($AP$2,一级属性!$E$41:$P$64,COLUMNS(一级属性!$E$41:L$64),0)*($AO28+0.25*IF($AO28&lt;10,1,ROUNDDOWN($AO28,-1)))+VLOOKUP($AP$2,宝石属性!$B$43:$M$66,COLUMNS(宝石属性!$B$43:I$66),0)*10*VLOOKUP(ROUNDDOWN($AO28,-1),宝石属性!$B$25:$N$41,2,0)*VLOOKUP(ROUNDDOWN($AO28,-1),宝石属性!$B$25:$N$41,3,0)+VLOOKUP($AP$2,职业被动!$B$6:$M$29,COLUMNS(职业被动!$B$6:I$29),0)*$AO28,0)</f>
        <v>275</v>
      </c>
      <c r="AV28" s="9">
        <f>ROUND(属性投放!J$4+装备属性!J$4*IF($AO28&lt;10,1,ROUNDDOWN($AO28,-1))+SUM(属性投放!K$37:K$45)*$AO28+VLOOKUP($AP$2,一级属性!$E$41:$P$64,COLUMNS(一级属性!$E$41:M$64),0)*($AO28+0.25*IF($AO28&lt;10,1,ROUNDDOWN($AO28,-1)))+VLOOKUP($AP$2,宝石属性!$B$43:$M$66,COLUMNS(宝石属性!$B$43:J$66),0)*10*VLOOKUP(ROUNDDOWN($AO28,-1),宝石属性!$B$25:$N$41,2,0)*VLOOKUP(ROUNDDOWN($AO28,-1),宝石属性!$B$25:$N$41,3,0)+VLOOKUP($AP$2,职业被动!$B$6:$M$29,COLUMNS(职业被动!$B$6:J$29),0)*$AO28,0)</f>
        <v>185</v>
      </c>
      <c r="AW28" s="9">
        <f>ROUND(属性投放!K$4+装备属性!K$4*IF($AO28&lt;10,1,ROUNDDOWN($AO28,-1))+SUM(属性投放!L$37:L$45)*$AO28+VLOOKUP($AP$2,一级属性!$E$41:$P$64,COLUMNS(一级属性!$E$41:N$64),0)*($AO28+0.25*IF($AO28&lt;10,1,ROUNDDOWN($AO28,-1)))+VLOOKUP($AP$2,宝石属性!$B$43:$M$66,COLUMNS(宝石属性!$B$43:K$66),0)*10*VLOOKUP(ROUNDDOWN($AO28,-1),宝石属性!$B$25:$N$41,2,0)*VLOOKUP(ROUNDDOWN($AO28,-1),宝石属性!$B$25:$N$41,3,0)+VLOOKUP($AP$2,职业被动!$B$6:$M$29,COLUMNS(职业被动!$B$6:K$29),0)*$AO28,0)</f>
        <v>93</v>
      </c>
      <c r="AX28" s="9">
        <f>ROUND(属性投放!L$4+装备属性!L$4*IF($AO28&lt;10,1,ROUNDDOWN($AO28,-1))+SUM(属性投放!M$37:M$45)*$AO28+VLOOKUP($AP$2,一级属性!$E$41:$P$64,COLUMNS(一级属性!$E$41:O$64),0)*($AO28+0.25*IF($AO28&lt;10,1,ROUNDDOWN($AO28,-1)))+VLOOKUP($AP$2,宝石属性!$B$43:$M$66,COLUMNS(宝石属性!$B$43:L$66),0)*10*VLOOKUP(ROUNDDOWN($AO28,-1),宝石属性!$B$25:$N$41,2,0)*VLOOKUP(ROUNDDOWN($AO28,-1),宝石属性!$B$25:$N$41,3,0)+VLOOKUP($AP$2,职业被动!$B$6:$M$29,COLUMNS(职业被动!$B$6:L$29),0)*$AO28,0)</f>
        <v>258</v>
      </c>
      <c r="AY28" s="9">
        <f>ROUND(属性投放!M$4+装备属性!M$4*IF($AO28&lt;10,1,ROUNDDOWN($AO28,-1))+SUM(属性投放!N$37:N$45)*$AO28+VLOOKUP($AP$2,一级属性!$E$41:$P$64,COLUMNS(一级属性!$E$41:P$64),0)*($AO28+0.25*IF($AO28&lt;10,1,ROUNDDOWN($AO28,-1)))+VLOOKUP($AP$2,宝石属性!$B$43:$M$66,COLUMNS(宝石属性!$B$43:M$66),0)*10*VLOOKUP(ROUNDDOWN($AO28,-1),宝石属性!$B$25:$N$41,2,0)*VLOOKUP(ROUNDDOWN($AO28,-1),宝石属性!$B$25:$N$41,3,0)+VLOOKUP($AP$2,职业被动!$B$6:$M$29,COLUMNS(职业被动!$B$6:M$29),0)*$AO28,0)</f>
        <v>258</v>
      </c>
      <c r="AZ28" s="48">
        <f>属性价值和能力评分!$F$9+ROUND(属性价值和能力评分!$F$38*10,0)*AO28+ROUND((SUM(装备属性!$W$9:$W$14)+属性价值和能力评分!$F$38*1.25+1.4+2.8)*IF(AO28&lt;10,1,ROUNDDOWN(AO28,-1)),0)+15*VLOOKUP(ROUNDDOWN(AO28,-1),宝石属性!$B$26:$D$41,2,0)*6*VLOOKUP(ROUNDDOWN(AO28,-1),宝石属性!$B$26:$D$41,3,0)+(属性价值和能力评分!$F$49*9+属性价值和能力评分!$F$50*2+属性价值和能力评分!$F$53*8/5)*AO28</f>
        <v>4523</v>
      </c>
      <c r="BB28" s="1">
        <v>25</v>
      </c>
      <c r="BC28" s="9">
        <f>ROUND(属性投放!D$4+装备属性!D$4*IF($BB28&lt;10,1,ROUNDDOWN($BB28,-1))+SUM(属性投放!E$37:E$45)*$BB28+VLOOKUP($BC$2,一级属性!$E$41:$P$64,COLUMNS(一级属性!$E$41:G$64),0)*($BB28+0.25*IF($BB28&lt;10,1,ROUNDDOWN($BB28,-1)))+VLOOKUP($BC$2,宝石属性!$B$43:$M$66,COLUMNS(宝石属性!$B$43:D$66),0)*10*VLOOKUP(ROUNDDOWN($BB28,-1),宝石属性!$B$25:$N$41,2,0)*VLOOKUP(ROUNDDOWN($BB28,-1),宝石属性!$B$25:$N$41,3,0)+VLOOKUP($BC$2,职业被动!$B$6:$M$29,COLUMNS(职业被动!$B$6:D$29),0)*$BB28,0)</f>
        <v>1343</v>
      </c>
      <c r="BD28" s="9">
        <f>ROUND(属性投放!E$4+装备属性!E$4*IF($BB28&lt;10,1,ROUNDDOWN($BB28,-1))+SUM(属性投放!F$37:F$45)*$BB28+VLOOKUP($BC$2,一级属性!$E$41:$P$64,COLUMNS(一级属性!$E$41:H$64),0)*($BB28+0.25*IF($BB28&lt;10,1,ROUNDDOWN($BB28,-1)))+VLOOKUP($BC$2,宝石属性!$B$43:$M$66,COLUMNS(宝石属性!$B$43:E$66),0)*10*VLOOKUP(ROUNDDOWN($BB28,-1),宝石属性!$B$25:$N$41,2,0)*VLOOKUP(ROUNDDOWN($BB28,-1),宝石属性!$B$25:$N$41,3,0)+VLOOKUP($BC$2,职业被动!$B$6:$M$29,COLUMNS(职业被动!$B$6:E$29),0)*$BB28,0)</f>
        <v>1339</v>
      </c>
      <c r="BE28" s="9">
        <f>ROUND(属性投放!F$4+装备属性!F$4*IF($BB28&lt;10,1,ROUNDDOWN($BB28,-1))+SUM(属性投放!G$37:G$45)*$BB28+VLOOKUP($BC$2,一级属性!$E$41:$P$64,COLUMNS(一级属性!$E$41:I$64),0)*($BB28+0.25*IF($BB28&lt;10,1,ROUNDDOWN($BB28,-1)))+VLOOKUP($BC$2,宝石属性!$B$43:$M$66,COLUMNS(宝石属性!$B$43:F$66),0)*10*VLOOKUP(ROUNDDOWN($BB28,-1),宝石属性!$B$25:$N$41,2,0)*VLOOKUP(ROUNDDOWN($BB28,-1),宝石属性!$B$25:$N$41,3,0)+VLOOKUP($BC$2,职业被动!$B$6:$M$29,COLUMNS(职业被动!$B$6:F$29),0)*$BB28,0)</f>
        <v>314</v>
      </c>
      <c r="BF28" s="9">
        <f>ROUND(属性投放!G$4+装备属性!G$4*IF($BB28&lt;10,1,ROUNDDOWN($BB28,-1))+SUM(属性投放!H$37:H$45)*$BB28+VLOOKUP($BC$2,一级属性!$E$41:$P$64,COLUMNS(一级属性!$E$41:J$64),0)*($BB28+0.25*IF($BB28&lt;10,1,ROUNDDOWN($BB28,-1)))+VLOOKUP($BC$2,宝石属性!$B$43:$M$66,COLUMNS(宝石属性!$B$43:G$66),0)*10*VLOOKUP(ROUNDDOWN($BB28,-1),宝石属性!$B$25:$N$41,2,0)*VLOOKUP(ROUNDDOWN($BB28,-1),宝石属性!$B$25:$N$41,3,0)+VLOOKUP($BC$2,职业被动!$B$6:$M$29,COLUMNS(职业被动!$B$6:G$29),0)*$BB28,0)</f>
        <v>212</v>
      </c>
      <c r="BG28" s="9">
        <f>ROUND(属性投放!H$4+装备属性!H$4*IF($BB28&lt;10,1,ROUNDDOWN($BB28,-1))+SUM(属性投放!I$37:I$45)*$BB28+VLOOKUP($BC$2,一级属性!$E$41:$P$64,COLUMNS(一级属性!$E$41:K$64),0)*($BB28+0.25*IF($BB28&lt;10,1,ROUNDDOWN($BB28,-1)))+VLOOKUP($BC$2,宝石属性!$B$43:$M$66,COLUMNS(宝石属性!$B$43:H$66),0)*10*VLOOKUP(ROUNDDOWN($BB28,-1),宝石属性!$B$25:$N$41,2,0)*VLOOKUP(ROUNDDOWN($BB28,-1),宝石属性!$B$25:$N$41,3,0)+VLOOKUP($BC$2,职业被动!$B$6:$M$29,COLUMNS(职业被动!$B$6:H$29),0)*$BB28,0)</f>
        <v>382</v>
      </c>
      <c r="BH28" s="9">
        <f>ROUND(属性投放!I$4+装备属性!I$4*IF($BB28&lt;10,1,ROUNDDOWN($BB28,-1))+SUM(属性投放!J$37:J$45)*$BB28+VLOOKUP($BC$2,一级属性!$E$41:$P$64,COLUMNS(一级属性!$E$41:L$64),0)*($BB28+0.25*IF($BB28&lt;10,1,ROUNDDOWN($BB28,-1)))+VLOOKUP($BC$2,宝石属性!$B$43:$M$66,COLUMNS(宝石属性!$B$43:I$66),0)*10*VLOOKUP(ROUNDDOWN($BB28,-1),宝石属性!$B$25:$N$41,2,0)*VLOOKUP(ROUNDDOWN($BB28,-1),宝石属性!$B$25:$N$41,3,0)+VLOOKUP($BC$2,职业被动!$B$6:$M$29,COLUMNS(职业被动!$B$6:I$29),0)*$BB28,0)</f>
        <v>330</v>
      </c>
      <c r="BI28" s="9">
        <f>ROUND(属性投放!J$4+装备属性!J$4*IF($BB28&lt;10,1,ROUNDDOWN($BB28,-1))+SUM(属性投放!K$37:K$45)*$BB28+VLOOKUP($BC$2,一级属性!$E$41:$P$64,COLUMNS(一级属性!$E$41:M$64),0)*($BB28+0.25*IF($BB28&lt;10,1,ROUNDDOWN($BB28,-1)))+VLOOKUP($BC$2,宝石属性!$B$43:$M$66,COLUMNS(宝石属性!$B$43:J$66),0)*10*VLOOKUP(ROUNDDOWN($BB28,-1),宝石属性!$B$25:$N$41,2,0)*VLOOKUP(ROUNDDOWN($BB28,-1),宝石属性!$B$25:$N$41,3,0)+VLOOKUP($BC$2,职业被动!$B$6:$M$29,COLUMNS(职业被动!$B$6:J$29),0)*$BB28,0)</f>
        <v>140</v>
      </c>
      <c r="BJ28" s="9">
        <f>ROUND(属性投放!K$4+装备属性!K$4*IF($BB28&lt;10,1,ROUNDDOWN($BB28,-1))+SUM(属性投放!L$37:L$45)*$BB28+VLOOKUP($BC$2,一级属性!$E$41:$P$64,COLUMNS(一级属性!$E$41:N$64),0)*($BB28+0.25*IF($BB28&lt;10,1,ROUNDDOWN($BB28,-1)))+VLOOKUP($BC$2,宝石属性!$B$43:$M$66,COLUMNS(宝石属性!$B$43:K$66),0)*10*VLOOKUP(ROUNDDOWN($BB28,-1),宝石属性!$B$25:$N$41,2,0)*VLOOKUP(ROUNDDOWN($BB28,-1),宝石属性!$B$25:$N$41,3,0)+VLOOKUP($BC$2,职业被动!$B$6:$M$29,COLUMNS(职业被动!$B$6:K$29),0)*$BB28,0)</f>
        <v>93</v>
      </c>
      <c r="BK28" s="9">
        <f>ROUND(属性投放!L$4+装备属性!L$4*IF($BB28&lt;10,1,ROUNDDOWN($BB28,-1))+SUM(属性投放!M$37:M$45)*$BB28+VLOOKUP($BC$2,一级属性!$E$41:$P$64,COLUMNS(一级属性!$E$41:O$64),0)*($BB28+0.25*IF($BB28&lt;10,1,ROUNDDOWN($BB28,-1)))+VLOOKUP($BC$2,宝石属性!$B$43:$M$66,COLUMNS(宝石属性!$B$43:L$66),0)*10*VLOOKUP(ROUNDDOWN($BB28,-1),宝石属性!$B$25:$N$41,2,0)*VLOOKUP(ROUNDDOWN($BB28,-1),宝石属性!$B$25:$N$41,3,0)+VLOOKUP($BC$2,职业被动!$B$6:$M$29,COLUMNS(职业被动!$B$6:L$29),0)*$BB28,0)</f>
        <v>8</v>
      </c>
      <c r="BL28" s="9">
        <f>ROUND(属性投放!M$4+装备属性!M$4*IF($BB28&lt;10,1,ROUNDDOWN($BB28,-1))+SUM(属性投放!N$37:N$45)*$BB28+VLOOKUP($BC$2,一级属性!$E$41:$P$64,COLUMNS(一级属性!$E$41:P$64),0)*($BB28+0.25*IF($BB28&lt;10,1,ROUNDDOWN($BB28,-1)))+VLOOKUP($BC$2,宝石属性!$B$43:$M$66,COLUMNS(宝石属性!$B$43:M$66),0)*10*VLOOKUP(ROUNDDOWN($BB28,-1),宝石属性!$B$25:$N$41,2,0)*VLOOKUP(ROUNDDOWN($BB28,-1),宝石属性!$B$25:$N$41,3,0)+VLOOKUP($BC$2,职业被动!$B$6:$M$29,COLUMNS(职业被动!$B$6:M$29),0)*$BB28,0)</f>
        <v>258</v>
      </c>
      <c r="BM28" s="48">
        <f>属性价值和能力评分!$F$9+ROUND(属性价值和能力评分!$F$38*10,0)*BB28+ROUND((SUM(装备属性!$W$9:$W$14)+属性价值和能力评分!$F$38*1.25+1.4+2.8)*IF(BB28&lt;10,1,ROUNDDOWN(BB28,-1)),0)+15*VLOOKUP(ROUNDDOWN(BB28,-1),宝石属性!$B$26:$D$41,2,0)*6*VLOOKUP(ROUNDDOWN(BB28,-1),宝石属性!$B$26:$D$41,3,0)+(属性价值和能力评分!$F$49*9+属性价值和能力评分!$F$50*2+属性价值和能力评分!$F$53*8/5)*BB28</f>
        <v>4523</v>
      </c>
      <c r="BO28" s="1">
        <v>25</v>
      </c>
      <c r="BP28" s="9">
        <f>ROUND(属性投放!D$4+装备属性!D$4*IF($BO28&lt;10,1,ROUNDDOWN($BO28,-1))+SUM(属性投放!E$37:E$45)*$BO28+VLOOKUP($BP$2,一级属性!$E$41:$P$64,COLUMNS(一级属性!$E$41:G$64),0)*($BO28+0.25*IF($BO28&lt;10,1,ROUNDDOWN($BO28,-1)))+VLOOKUP($BP$2,宝石属性!$B$43:$M$66,COLUMNS(宝石属性!$B$43:D$66),0)*10*VLOOKUP(ROUNDDOWN($BO28,-1),宝石属性!$B$25:$N$41,2,0)*VLOOKUP(ROUNDDOWN($BO28,-1),宝石属性!$B$25:$N$41,3,0)+VLOOKUP($BP$2,职业被动!$B$6:$M$29,COLUMNS(职业被动!$B$6:D$29),0)*$BO28,0)</f>
        <v>1693</v>
      </c>
      <c r="BQ28" s="9">
        <f>ROUND(属性投放!E$4+装备属性!E$4*IF($BO28&lt;10,1,ROUNDDOWN($BO28,-1))+SUM(属性投放!F$37:F$45)*$BO28+VLOOKUP($BP$2,一级属性!$E$41:$P$64,COLUMNS(一级属性!$E$41:H$64),0)*($BO28+0.25*IF($BO28&lt;10,1,ROUNDDOWN($BO28,-1)))+VLOOKUP($BP$2,宝石属性!$B$43:$M$66,COLUMNS(宝石属性!$B$43:E$66),0)*10*VLOOKUP(ROUNDDOWN($BO28,-1),宝石属性!$B$25:$N$41,2,0)*VLOOKUP(ROUNDDOWN($BO28,-1),宝石属性!$B$25:$N$41,3,0)+VLOOKUP($BP$2,职业被动!$B$6:$M$29,COLUMNS(职业被动!$B$6:E$29),0)*$BO28,0)</f>
        <v>1189</v>
      </c>
      <c r="BR28" s="9">
        <f>ROUND(属性投放!F$4+装备属性!F$4*IF($BO28&lt;10,1,ROUNDDOWN($BO28,-1))+SUM(属性投放!G$37:G$45)*$BO28+VLOOKUP($BP$2,一级属性!$E$41:$P$64,COLUMNS(一级属性!$E$41:I$64),0)*($BO28+0.25*IF($BO28&lt;10,1,ROUNDDOWN($BO28,-1)))+VLOOKUP($BP$2,宝石属性!$B$43:$M$66,COLUMNS(宝石属性!$B$43:F$66),0)*10*VLOOKUP(ROUNDDOWN($BO28,-1),宝石属性!$B$25:$N$41,2,0)*VLOOKUP(ROUNDDOWN($BO28,-1),宝石属性!$B$25:$N$41,3,0)+VLOOKUP($BP$2,职业被动!$B$6:$M$29,COLUMNS(职业被动!$B$6:F$29),0)*$BO28,0)</f>
        <v>314</v>
      </c>
      <c r="BS28" s="9">
        <f>ROUND(属性投放!G$4+装备属性!G$4*IF($BO28&lt;10,1,ROUNDDOWN($BO28,-1))+SUM(属性投放!H$37:H$45)*$BO28+VLOOKUP($BP$2,一级属性!$E$41:$P$64,COLUMNS(一级属性!$E$41:J$64),0)*($BO28+0.25*IF($BO28&lt;10,1,ROUNDDOWN($BO28,-1)))+VLOOKUP($BP$2,宝石属性!$B$43:$M$66,COLUMNS(宝石属性!$B$43:G$66),0)*10*VLOOKUP(ROUNDDOWN($BO28,-1),宝石属性!$B$25:$N$41,2,0)*VLOOKUP(ROUNDDOWN($BO28,-1),宝石属性!$B$25:$N$41,3,0)+VLOOKUP($BP$2,职业被动!$B$6:$M$29,COLUMNS(职业被动!$B$6:G$29),0)*$BO28,0)</f>
        <v>212</v>
      </c>
      <c r="BT28" s="9">
        <f>ROUND(属性投放!H$4+装备属性!H$4*IF($BO28&lt;10,1,ROUNDDOWN($BO28,-1))+SUM(属性投放!I$37:I$45)*$BO28+VLOOKUP($BP$2,一级属性!$E$41:$P$64,COLUMNS(一级属性!$E$41:K$64),0)*($BO28+0.25*IF($BO28&lt;10,1,ROUNDDOWN($BO28,-1)))+VLOOKUP($BP$2,宝石属性!$B$43:$M$66,COLUMNS(宝石属性!$B$43:H$66),0)*10*VLOOKUP(ROUNDDOWN($BO28,-1),宝石属性!$B$25:$N$41,2,0)*VLOOKUP(ROUNDDOWN($BO28,-1),宝石属性!$B$25:$N$41,3,0)+VLOOKUP($BP$2,职业被动!$B$6:$M$29,COLUMNS(职业被动!$B$6:H$29),0)*$BO28,0)</f>
        <v>327</v>
      </c>
      <c r="BU28" s="9">
        <f>ROUND(属性投放!I$4+装备属性!I$4*IF($BO28&lt;10,1,ROUNDDOWN($BO28,-1))+SUM(属性投放!J$37:J$45)*$BO28+VLOOKUP($BP$2,一级属性!$E$41:$P$64,COLUMNS(一级属性!$E$41:L$64),0)*($BO28+0.25*IF($BO28&lt;10,1,ROUNDDOWN($BO28,-1)))+VLOOKUP($BP$2,宝石属性!$B$43:$M$66,COLUMNS(宝石属性!$B$43:I$66),0)*10*VLOOKUP(ROUNDDOWN($BO28,-1),宝石属性!$B$25:$N$41,2,0)*VLOOKUP(ROUNDDOWN($BO28,-1),宝石属性!$B$25:$N$41,3,0)+VLOOKUP($BP$2,职业被动!$B$6:$M$29,COLUMNS(职业被动!$B$6:I$29),0)*$BO28,0)</f>
        <v>275</v>
      </c>
      <c r="BV28" s="9">
        <f>ROUND(属性投放!J$4+装备属性!J$4*IF($BO28&lt;10,1,ROUNDDOWN($BO28,-1))+SUM(属性投放!K$37:K$45)*$BO28+VLOOKUP($BP$2,一级属性!$E$41:$P$64,COLUMNS(一级属性!$E$41:M$64),0)*($BO28+0.25*IF($BO28&lt;10,1,ROUNDDOWN($BO28,-1)))+VLOOKUP($BP$2,宝石属性!$B$43:$M$66,COLUMNS(宝石属性!$B$43:J$66),0)*10*VLOOKUP(ROUNDDOWN($BO28,-1),宝石属性!$B$25:$N$41,2,0)*VLOOKUP(ROUNDDOWN($BO28,-1),宝石属性!$B$25:$N$41,3,0)+VLOOKUP($BP$2,职业被动!$B$6:$M$29,COLUMNS(职业被动!$B$6:J$29),0)*$BO28,0)</f>
        <v>185</v>
      </c>
      <c r="BW28" s="9">
        <f>ROUND(属性投放!K$4+装备属性!K$4*IF($BO28&lt;10,1,ROUNDDOWN($BO28,-1))+SUM(属性投放!L$37:L$45)*$BO28+VLOOKUP($BP$2,一级属性!$E$41:$P$64,COLUMNS(一级属性!$E$41:N$64),0)*($BO28+0.25*IF($BO28&lt;10,1,ROUNDDOWN($BO28,-1)))+VLOOKUP($BP$2,宝石属性!$B$43:$M$66,COLUMNS(宝石属性!$B$43:K$66),0)*10*VLOOKUP(ROUNDDOWN($BO28,-1),宝石属性!$B$25:$N$41,2,0)*VLOOKUP(ROUNDDOWN($BO28,-1),宝石属性!$B$25:$N$41,3,0)+VLOOKUP($BP$2,职业被动!$B$6:$M$29,COLUMNS(职业被动!$B$6:K$29),0)*$BO28,0)</f>
        <v>93</v>
      </c>
      <c r="BX28" s="9">
        <f>ROUND(属性投放!L$4+装备属性!L$4*IF($BO28&lt;10,1,ROUNDDOWN($BO28,-1))+SUM(属性投放!M$37:M$45)*$BO28+VLOOKUP($BP$2,一级属性!$E$41:$P$64,COLUMNS(一级属性!$E$41:O$64),0)*($BO28+0.25*IF($BO28&lt;10,1,ROUNDDOWN($BO28,-1)))+VLOOKUP($BP$2,宝石属性!$B$43:$M$66,COLUMNS(宝石属性!$B$43:L$66),0)*10*VLOOKUP(ROUNDDOWN($BO28,-1),宝石属性!$B$25:$N$41,2,0)*VLOOKUP(ROUNDDOWN($BO28,-1),宝石属性!$B$25:$N$41,3,0)+VLOOKUP($BP$2,职业被动!$B$6:$M$29,COLUMNS(职业被动!$B$6:L$29),0)*$BO28,0)</f>
        <v>8</v>
      </c>
      <c r="BY28" s="9">
        <f>ROUND(属性投放!M$4+装备属性!M$4*IF($BO28&lt;10,1,ROUNDDOWN($BO28,-1))+SUM(属性投放!N$37:N$45)*$BO28+VLOOKUP($BP$2,一级属性!$E$41:$P$64,COLUMNS(一级属性!$E$41:P$64),0)*($BO28+0.25*IF($BO28&lt;10,1,ROUNDDOWN($BO28,-1)))+VLOOKUP($BP$2,宝石属性!$B$43:$M$66,COLUMNS(宝石属性!$B$43:M$66),0)*10*VLOOKUP(ROUNDDOWN($BO28,-1),宝石属性!$B$25:$N$41,2,0)*VLOOKUP(ROUNDDOWN($BO28,-1),宝石属性!$B$25:$N$41,3,0)+VLOOKUP($BP$2,职业被动!$B$6:$M$29,COLUMNS(职业被动!$B$6:M$29),0)*$BO28,0)</f>
        <v>258</v>
      </c>
      <c r="BZ28" s="48">
        <f>属性价值和能力评分!$F$9+ROUND(属性价值和能力评分!$F$38*10,0)*BO28+ROUND((SUM(装备属性!$W$9:$W$14)+属性价值和能力评分!$F$38*1.25+1.4+2.8)*IF(BO28&lt;10,1,ROUNDDOWN(BO28,-1)),0)+15*VLOOKUP(ROUNDDOWN(BO28,-1),宝石属性!$B$26:$D$41,2,0)*6*VLOOKUP(ROUNDDOWN(BO28,-1),宝石属性!$B$26:$D$41,3,0)+(属性价值和能力评分!$F$49*9+属性价值和能力评分!$F$50*2+属性价值和能力评分!$F$53*8/5)*BO28</f>
        <v>4523</v>
      </c>
      <c r="CB28" s="1">
        <v>25</v>
      </c>
      <c r="CC28" s="9">
        <f>ROUND(属性投放!D$4+装备属性!D$4*IF($CB28&lt;10,1,ROUNDDOWN($CB28,-1))+SUM(属性投放!E$37:E$45)*$CB28+VLOOKUP($CC$2,一级属性!$E$41:$P$64,COLUMNS(一级属性!$E$41:G$64),0)*($CB28+0.25*IF($CB28&lt;10,1,ROUNDDOWN($CB28,-1)))+VLOOKUP($CC$2,宝石属性!$B$43:$M$66,COLUMNS(宝石属性!$B$43:D$66),0)*10*VLOOKUP(ROUNDDOWN($CB28,-1),宝石属性!$B$25:$N$41,2,0)*VLOOKUP(ROUNDDOWN($CB28,-1),宝石属性!$B$25:$N$41,3,0)+VLOOKUP($CC$2,职业被动!$B$6:$M$29,COLUMNS(职业被动!$B$6:D$29),0)*$CB28,0)</f>
        <v>1103</v>
      </c>
      <c r="CD28" s="9">
        <f>ROUND(属性投放!E$4+装备属性!E$4*IF($CB28&lt;10,1,ROUNDDOWN($CB28,-1))+SUM(属性投放!F$37:F$45)*$CB28+VLOOKUP($CC$2,一级属性!$E$41:$P$64,COLUMNS(一级属性!$E$41:H$64),0)*($CB28+0.25*IF($CB28&lt;10,1,ROUNDDOWN($CB28,-1)))+VLOOKUP($CC$2,宝石属性!$B$43:$M$66,COLUMNS(宝石属性!$B$43:E$66),0)*10*VLOOKUP(ROUNDDOWN($CB28,-1),宝石属性!$B$25:$N$41,2,0)*VLOOKUP(ROUNDDOWN($CB28,-1),宝石属性!$B$25:$N$41,3,0)+VLOOKUP($CC$2,职业被动!$B$6:$M$29,COLUMNS(职业被动!$B$6:E$29),0)*$CB28,0)</f>
        <v>739</v>
      </c>
      <c r="CE28" s="9">
        <f>ROUND(属性投放!F$4+装备属性!F$4*IF($CB28&lt;10,1,ROUNDDOWN($CB28,-1))+SUM(属性投放!G$37:G$45)*$CB28+VLOOKUP($CC$2,一级属性!$E$41:$P$64,COLUMNS(一级属性!$E$41:I$64),0)*($CB28+0.25*IF($CB28&lt;10,1,ROUNDDOWN($CB28,-1)))+VLOOKUP($CC$2,宝石属性!$B$43:$M$66,COLUMNS(宝石属性!$B$43:F$66),0)*10*VLOOKUP(ROUNDDOWN($CB28,-1),宝石属性!$B$25:$N$41,2,0)*VLOOKUP(ROUNDDOWN($CB28,-1),宝石属性!$B$25:$N$41,3,0)+VLOOKUP($CC$2,职业被动!$B$6:$M$29,COLUMNS(职业被动!$B$6:F$29),0)*$CB28,0)</f>
        <v>527</v>
      </c>
      <c r="CF28" s="9">
        <f>ROUND(属性投放!G$4+装备属性!G$4*IF($CB28&lt;10,1,ROUNDDOWN($CB28,-1))+SUM(属性投放!H$37:H$45)*$CB28+VLOOKUP($CC$2,一级属性!$E$41:$P$64,COLUMNS(一级属性!$E$41:J$64),0)*($CB28+0.25*IF($CB28&lt;10,1,ROUNDDOWN($CB28,-1)))+VLOOKUP($CC$2,宝石属性!$B$43:$M$66,COLUMNS(宝石属性!$B$43:G$66),0)*10*VLOOKUP(ROUNDDOWN($CB28,-1),宝石属性!$B$25:$N$41,2,0)*VLOOKUP(ROUNDDOWN($CB28,-1),宝石属性!$B$25:$N$41,3,0)+VLOOKUP($CC$2,职业被动!$B$6:$M$29,COLUMNS(职业被动!$B$6:G$29),0)*$CB28,0)</f>
        <v>237</v>
      </c>
      <c r="CG28" s="9">
        <f>ROUND(属性投放!H$4+装备属性!H$4*IF($CB28&lt;10,1,ROUNDDOWN($CB28,-1))+SUM(属性投放!I$37:I$45)*$CB28+VLOOKUP($CC$2,一级属性!$E$41:$P$64,COLUMNS(一级属性!$E$41:K$64),0)*($CB28+0.25*IF($CB28&lt;10,1,ROUNDDOWN($CB28,-1)))+VLOOKUP($CC$2,宝石属性!$B$43:$M$66,COLUMNS(宝石属性!$B$43:H$66),0)*10*VLOOKUP(ROUNDDOWN($CB28,-1),宝石属性!$B$25:$N$41,2,0)*VLOOKUP(ROUNDDOWN($CB28,-1),宝石属性!$B$25:$N$41,3,0)+VLOOKUP($CC$2,职业被动!$B$6:$M$29,COLUMNS(职业被动!$B$6:H$29),0)*$CB28,0)</f>
        <v>212</v>
      </c>
      <c r="CH28" s="9">
        <f>ROUND(属性投放!I$4+装备属性!I$4*IF($CB28&lt;10,1,ROUNDDOWN($CB28,-1))+SUM(属性投放!J$37:J$45)*$CB28+VLOOKUP($CC$2,一级属性!$E$41:$P$64,COLUMNS(一级属性!$E$41:L$64),0)*($CB28+0.25*IF($CB28&lt;10,1,ROUNDDOWN($CB28,-1)))+VLOOKUP($CC$2,宝石属性!$B$43:$M$66,COLUMNS(宝石属性!$B$43:I$66),0)*10*VLOOKUP(ROUNDDOWN($CB28,-1),宝石属性!$B$25:$N$41,2,0)*VLOOKUP(ROUNDDOWN($CB28,-1),宝石属性!$B$25:$N$41,3,0)+VLOOKUP($CC$2,职业被动!$B$6:$M$29,COLUMNS(职业被动!$B$6:I$29),0)*$CB28,0)</f>
        <v>263</v>
      </c>
      <c r="CI28" s="9">
        <f>ROUND(属性投放!J$4+装备属性!J$4*IF($CB28&lt;10,1,ROUNDDOWN($CB28,-1))+SUM(属性投放!K$37:K$45)*$CB28+VLOOKUP($CC$2,一级属性!$E$41:$P$64,COLUMNS(一级属性!$E$41:M$64),0)*($CB28+0.25*IF($CB28&lt;10,1,ROUNDDOWN($CB28,-1)))+VLOOKUP($CC$2,宝石属性!$B$43:$M$66,COLUMNS(宝石属性!$B$43:J$66),0)*10*VLOOKUP(ROUNDDOWN($CB28,-1),宝石属性!$B$25:$N$41,2,0)*VLOOKUP(ROUNDDOWN($CB28,-1),宝石属性!$B$25:$N$41,3,0)+VLOOKUP($CC$2,职业被动!$B$6:$M$29,COLUMNS(职业被动!$B$6:J$29),0)*$CB28,0)</f>
        <v>164</v>
      </c>
      <c r="CJ28" s="9">
        <f>ROUND(属性投放!K$4+装备属性!K$4*IF($CB28&lt;10,1,ROUNDDOWN($CB28,-1))+SUM(属性投放!L$37:L$45)*$CB28+VLOOKUP($CC$2,一级属性!$E$41:$P$64,COLUMNS(一级属性!$E$41:N$64),0)*($CB28+0.25*IF($CB28&lt;10,1,ROUNDDOWN($CB28,-1)))+VLOOKUP($CC$2,宝石属性!$B$43:$M$66,COLUMNS(宝石属性!$B$43:K$66),0)*10*VLOOKUP(ROUNDDOWN($CB28,-1),宝石属性!$B$25:$N$41,2,0)*VLOOKUP(ROUNDDOWN($CB28,-1),宝石属性!$B$25:$N$41,3,0)+VLOOKUP($CC$2,职业被动!$B$6:$M$29,COLUMNS(职业被动!$B$6:K$29),0)*$CB28,0)</f>
        <v>93</v>
      </c>
      <c r="CK28" s="9">
        <f>ROUND(属性投放!L$4+装备属性!L$4*IF($CB28&lt;10,1,ROUNDDOWN($CB28,-1))+SUM(属性投放!M$37:M$45)*$CB28+VLOOKUP($CC$2,一级属性!$E$41:$P$64,COLUMNS(一级属性!$E$41:O$64),0)*($CB28+0.25*IF($CB28&lt;10,1,ROUNDDOWN($CB28,-1)))+VLOOKUP($CC$2,宝石属性!$B$43:$M$66,COLUMNS(宝石属性!$B$43:L$66),0)*10*VLOOKUP(ROUNDDOWN($CB28,-1),宝石属性!$B$25:$N$41,2,0)*VLOOKUP(ROUNDDOWN($CB28,-1),宝石属性!$B$25:$N$41,3,0)+VLOOKUP($CC$2,职业被动!$B$6:$M$29,COLUMNS(职业被动!$B$6:L$29),0)*$CB28,0)</f>
        <v>8</v>
      </c>
      <c r="CL28" s="9">
        <f>ROUND(属性投放!M$4+装备属性!M$4*IF($CB28&lt;10,1,ROUNDDOWN($CB28,-1))+SUM(属性投放!N$37:N$45)*$CB28+VLOOKUP($CC$2,一级属性!$E$41:$P$64,COLUMNS(一级属性!$E$41:P$64),0)*($CB28+0.25*IF($CB28&lt;10,1,ROUNDDOWN($CB28,-1)))+VLOOKUP($CC$2,宝石属性!$B$43:$M$66,COLUMNS(宝石属性!$B$43:M$66),0)*10*VLOOKUP(ROUNDDOWN($CB28,-1),宝石属性!$B$25:$N$41,2,0)*VLOOKUP(ROUNDDOWN($CB28,-1),宝石属性!$B$25:$N$41,3,0)+VLOOKUP($CC$2,职业被动!$B$6:$M$29,COLUMNS(职业被动!$B$6:M$29),0)*$CB28,0)</f>
        <v>258</v>
      </c>
      <c r="CM28" s="48">
        <f>属性价值和能力评分!$F$9+ROUND(属性价值和能力评分!$F$38*10,0)*CB28+ROUND((SUM(装备属性!$W$9:$W$14)+属性价值和能力评分!$F$38*1.25+1.4+2.8)*IF(CB28&lt;10,1,ROUNDDOWN(CB28,-1)),0)+15*VLOOKUP(ROUNDDOWN(CB28,-1),宝石属性!$B$26:$D$41,2,0)*6*VLOOKUP(ROUNDDOWN(CB28,-1),宝石属性!$B$26:$D$41,3,0)+(属性价值和能力评分!$F$49*9+属性价值和能力评分!$F$50*2+属性价值和能力评分!$F$53*8/5)*CB28</f>
        <v>4523</v>
      </c>
      <c r="CO28" s="1">
        <v>25</v>
      </c>
      <c r="CP28" s="9">
        <f>ROUND(属性投放!D$4+装备属性!D$4*IF($CO28&lt;10,1,ROUNDDOWN($CO28,-1))+SUM(属性投放!E$37:E$45)*$CO28+VLOOKUP($CP$2,一级属性!$E$41:$P$64,COLUMNS(一级属性!$E$41:G$64),0)*($CO28+0.25*IF($CO28&lt;10,1,ROUNDDOWN($CO28,-1)))+VLOOKUP($CP$2,宝石属性!$B$43:$M$66,COLUMNS(宝石属性!$B$43:D$66),0)*10*VLOOKUP(ROUNDDOWN($CO28,-1),宝石属性!$B$25:$N$41,2,0)*VLOOKUP(ROUNDDOWN($CO28,-1),宝石属性!$B$25:$N$41,3,0)+VLOOKUP($CP$2,职业被动!$B$6:$M$29,COLUMNS(职业被动!$B$6:D$29),0)*$CO28,0)</f>
        <v>1103</v>
      </c>
      <c r="CQ28" s="9">
        <f>ROUND(属性投放!E$4+装备属性!E$4*IF($CO28&lt;10,1,ROUNDDOWN($CO28,-1))+SUM(属性投放!F$37:F$45)*$CO28+VLOOKUP($CP$2,一级属性!$E$41:$P$64,COLUMNS(一级属性!$E$41:H$64),0)*($CO28+0.25*IF($CO28&lt;10,1,ROUNDDOWN($CO28,-1)))+VLOOKUP($CP$2,宝石属性!$B$43:$M$66,COLUMNS(宝石属性!$B$43:E$66),0)*10*VLOOKUP(ROUNDDOWN($CO28,-1),宝石属性!$B$25:$N$41,2,0)*VLOOKUP(ROUNDDOWN($CO28,-1),宝石属性!$B$25:$N$41,3,0)+VLOOKUP($CP$2,职业被动!$B$6:$M$29,COLUMNS(职业被动!$B$6:E$29),0)*$CO28,0)</f>
        <v>1489</v>
      </c>
      <c r="CR28" s="9">
        <f>ROUND(属性投放!F$4+装备属性!F$4*IF($CO28&lt;10,1,ROUNDDOWN($CO28,-1))+SUM(属性投放!G$37:G$45)*$CO28+VLOOKUP($CP$2,一级属性!$E$41:$P$64,COLUMNS(一级属性!$E$41:I$64),0)*($CO28+0.25*IF($CO28&lt;10,1,ROUNDDOWN($CO28,-1)))+VLOOKUP($CP$2,宝石属性!$B$43:$M$66,COLUMNS(宝石属性!$B$43:F$66),0)*10*VLOOKUP(ROUNDDOWN($CO28,-1),宝石属性!$B$25:$N$41,2,0)*VLOOKUP(ROUNDDOWN($CO28,-1),宝石属性!$B$25:$N$41,3,0)+VLOOKUP($CP$2,职业被动!$B$6:$M$29,COLUMNS(职业被动!$B$6:F$29),0)*$CO28,0)</f>
        <v>314</v>
      </c>
      <c r="CS28" s="9">
        <f>ROUND(属性投放!G$4+装备属性!G$4*IF($CO28&lt;10,1,ROUNDDOWN($CO28,-1))+SUM(属性投放!H$37:H$45)*$CO28+VLOOKUP($CP$2,一级属性!$E$41:$P$64,COLUMNS(一级属性!$E$41:J$64),0)*($CO28+0.25*IF($CO28&lt;10,1,ROUNDDOWN($CO28,-1)))+VLOOKUP($CP$2,宝石属性!$B$43:$M$66,COLUMNS(宝石属性!$B$43:G$66),0)*10*VLOOKUP(ROUNDDOWN($CO28,-1),宝石属性!$B$25:$N$41,2,0)*VLOOKUP(ROUNDDOWN($CO28,-1),宝石属性!$B$25:$N$41,3,0)+VLOOKUP($CP$2,职业被动!$B$6:$M$29,COLUMNS(职业被动!$B$6:G$29),0)*$CO28,0)</f>
        <v>212</v>
      </c>
      <c r="CT28" s="9">
        <f>ROUND(属性投放!H$4+装备属性!H$4*IF($CO28&lt;10,1,ROUNDDOWN($CO28,-1))+SUM(属性投放!I$37:I$45)*$CO28+VLOOKUP($CP$2,一级属性!$E$41:$P$64,COLUMNS(一级属性!$E$41:K$64),0)*($CO28+0.25*IF($CO28&lt;10,1,ROUNDDOWN($CO28,-1)))+VLOOKUP($CP$2,宝石属性!$B$43:$M$66,COLUMNS(宝石属性!$B$43:H$66),0)*10*VLOOKUP(ROUNDDOWN($CO28,-1),宝石属性!$B$25:$N$41,2,0)*VLOOKUP(ROUNDDOWN($CO28,-1),宝石属性!$B$25:$N$41,3,0)+VLOOKUP($CP$2,职业被动!$B$6:$M$29,COLUMNS(职业被动!$B$6:H$29),0)*$CO28,0)</f>
        <v>412</v>
      </c>
      <c r="CU28" s="9">
        <f>ROUND(属性投放!I$4+装备属性!I$4*IF($CO28&lt;10,1,ROUNDDOWN($CO28,-1))+SUM(属性投放!J$37:J$45)*$CO28+VLOOKUP($CP$2,一级属性!$E$41:$P$64,COLUMNS(一级属性!$E$41:L$64),0)*($CO28+0.25*IF($CO28&lt;10,1,ROUNDDOWN($CO28,-1)))+VLOOKUP($CP$2,宝石属性!$B$43:$M$66,COLUMNS(宝石属性!$B$43:I$66),0)*10*VLOOKUP(ROUNDDOWN($CO28,-1),宝石属性!$B$25:$N$41,2,0)*VLOOKUP(ROUNDDOWN($CO28,-1),宝石属性!$B$25:$N$41,3,0)+VLOOKUP($CP$2,职业被动!$B$6:$M$29,COLUMNS(职业被动!$B$6:I$29),0)*$CO28,0)</f>
        <v>348</v>
      </c>
      <c r="CV28" s="9">
        <f>ROUND(属性投放!J$4+装备属性!J$4*IF($CO28&lt;10,1,ROUNDDOWN($CO28,-1))+SUM(属性投放!K$37:K$45)*$CO28+VLOOKUP($CP$2,一级属性!$E$41:$P$64,COLUMNS(一级属性!$E$41:M$64),0)*($CO28+0.25*IF($CO28&lt;10,1,ROUNDDOWN($CO28,-1)))+VLOOKUP($CP$2,宝石属性!$B$43:$M$66,COLUMNS(宝石属性!$B$43:J$66),0)*10*VLOOKUP(ROUNDDOWN($CO28,-1),宝石属性!$B$25:$N$41,2,0)*VLOOKUP(ROUNDDOWN($CO28,-1),宝石属性!$B$25:$N$41,3,0)+VLOOKUP($CP$2,职业被动!$B$6:$M$29,COLUMNS(职业被动!$B$6:J$29),0)*$CO28,0)</f>
        <v>134</v>
      </c>
      <c r="CW28" s="9">
        <f>ROUND(属性投放!K$4+装备属性!K$4*IF($CO28&lt;10,1,ROUNDDOWN($CO28,-1))+SUM(属性投放!L$37:L$45)*$CO28+VLOOKUP($CP$2,一级属性!$E$41:$P$64,COLUMNS(一级属性!$E$41:N$64),0)*($CO28+0.25*IF($CO28&lt;10,1,ROUNDDOWN($CO28,-1)))+VLOOKUP($CP$2,宝石属性!$B$43:$M$66,COLUMNS(宝石属性!$B$43:K$66),0)*10*VLOOKUP(ROUNDDOWN($CO28,-1),宝石属性!$B$25:$N$41,2,0)*VLOOKUP(ROUNDDOWN($CO28,-1),宝石属性!$B$25:$N$41,3,0)+VLOOKUP($CP$2,职业被动!$B$6:$M$29,COLUMNS(职业被动!$B$6:K$29),0)*$CO28,0)</f>
        <v>93</v>
      </c>
      <c r="CX28" s="9">
        <f>ROUND(属性投放!L$4+装备属性!L$4*IF($CO28&lt;10,1,ROUNDDOWN($CO28,-1))+SUM(属性投放!M$37:M$45)*$CO28+VLOOKUP($CP$2,一级属性!$E$41:$P$64,COLUMNS(一级属性!$E$41:O$64),0)*($CO28+0.25*IF($CO28&lt;10,1,ROUNDDOWN($CO28,-1)))+VLOOKUP($CP$2,宝石属性!$B$43:$M$66,COLUMNS(宝石属性!$B$43:L$66),0)*10*VLOOKUP(ROUNDDOWN($CO28,-1),宝石属性!$B$25:$N$41,2,0)*VLOOKUP(ROUNDDOWN($CO28,-1),宝石属性!$B$25:$N$41,3,0)+VLOOKUP($CP$2,职业被动!$B$6:$M$29,COLUMNS(职业被动!$B$6:L$29),0)*$CO28,0)</f>
        <v>8</v>
      </c>
      <c r="CY28" s="9">
        <f>ROUND(属性投放!M$4+装备属性!M$4*IF($CO28&lt;10,1,ROUNDDOWN($CO28,-1))+SUM(属性投放!N$37:N$45)*$CO28+VLOOKUP($CP$2,一级属性!$E$41:$P$64,COLUMNS(一级属性!$E$41:P$64),0)*($CO28+0.25*IF($CO28&lt;10,1,ROUNDDOWN($CO28,-1)))+VLOOKUP($CP$2,宝石属性!$B$43:$M$66,COLUMNS(宝石属性!$B$43:M$66),0)*10*VLOOKUP(ROUNDDOWN($CO28,-1),宝石属性!$B$25:$N$41,2,0)*VLOOKUP(ROUNDDOWN($CO28,-1),宝石属性!$B$25:$N$41,3,0)+VLOOKUP($CP$2,职业被动!$B$6:$M$29,COLUMNS(职业被动!$B$6:M$29),0)*$CO28,0)</f>
        <v>258</v>
      </c>
      <c r="CZ28" s="48">
        <f>属性价值和能力评分!$F$9+ROUND(属性价值和能力评分!$F$38*10,0)*CO28+ROUND((SUM(装备属性!$W$9:$W$14)+属性价值和能力评分!$F$38*1.25+1.4+2.8)*IF(CO28&lt;10,1,ROUNDDOWN(CO28,-1)),0)+15*VLOOKUP(ROUNDDOWN(CO28,-1),宝石属性!$B$26:$D$41,2,0)*6*VLOOKUP(ROUNDDOWN(CO28,-1),宝石属性!$B$26:$D$41,3,0)+(属性价值和能力评分!$F$49*9+属性价值和能力评分!$F$50*2+属性价值和能力评分!$F$53*8/5)*CO28</f>
        <v>4523</v>
      </c>
      <c r="DB28" s="1">
        <v>25</v>
      </c>
      <c r="DC28" s="9">
        <f>ROUND(属性投放!D$4+装备属性!D$4*IF($DB28&lt;10,1,ROUNDDOWN($DB28,-1))+SUM(属性投放!E$37:E$45)*$DB28+VLOOKUP($DC$2,一级属性!$E$41:$P$64,COLUMNS(一级属性!$E$41:G$64),0)*($DB28+0.25*IF($DB28&lt;10,1,ROUNDDOWN($DB28,-1)))+VLOOKUP($DC$2,宝石属性!$B$43:$M$66,COLUMNS(宝石属性!$B$43:D$66),0)*10*VLOOKUP(ROUNDDOWN($DB28,-1),宝石属性!$B$25:$N$41,2,0)*VLOOKUP(ROUNDDOWN($DB28,-1),宝石属性!$B$25:$N$41,3,0)+VLOOKUP($DC$2,职业被动!$B$6:$M$29,COLUMNS(职业被动!$B$6:D$29),0)*$DB28,0)</f>
        <v>1278</v>
      </c>
      <c r="DD28" s="9">
        <f>ROUND(属性投放!E$4+装备属性!E$4*IF($DB28&lt;10,1,ROUNDDOWN($DB28,-1))+SUM(属性投放!F$37:F$45)*$DB28+VLOOKUP($DC$2,一级属性!$E$41:$P$64,COLUMNS(一级属性!$E$41:H$64),0)*($DB28+0.25*IF($DB28&lt;10,1,ROUNDDOWN($DB28,-1)))+VLOOKUP($DC$2,宝石属性!$B$43:$M$66,COLUMNS(宝石属性!$B$43:E$66),0)*10*VLOOKUP(ROUNDDOWN($DB28,-1),宝石属性!$B$25:$N$41,2,0)*VLOOKUP(ROUNDDOWN($DB28,-1),宝石属性!$B$25:$N$41,3,0)+VLOOKUP($DC$2,职业被动!$B$6:$M$29,COLUMNS(职业被动!$B$6:E$29),0)*$DB28,0)</f>
        <v>739</v>
      </c>
      <c r="DE28" s="9">
        <f>ROUND(属性投放!F$4+装备属性!F$4*IF($DB28&lt;10,1,ROUNDDOWN($DB28,-1))+SUM(属性投放!G$37:G$45)*$DB28+VLOOKUP($DC$2,一级属性!$E$41:$P$64,COLUMNS(一级属性!$E$41:I$64),0)*($DB28+0.25*IF($DB28&lt;10,1,ROUNDDOWN($DB28,-1)))+VLOOKUP($DC$2,宝石属性!$B$43:$M$66,COLUMNS(宝石属性!$B$43:F$66),0)*10*VLOOKUP(ROUNDDOWN($DB28,-1),宝石属性!$B$25:$N$41,2,0)*VLOOKUP(ROUNDDOWN($DB28,-1),宝石属性!$B$25:$N$41,3,0)+VLOOKUP($DC$2,职业被动!$B$6:$M$29,COLUMNS(职业被动!$B$6:F$29),0)*$DB28,0)</f>
        <v>314</v>
      </c>
      <c r="DF28" s="9">
        <f>ROUND(属性投放!G$4+装备属性!G$4*IF($DB28&lt;10,1,ROUNDDOWN($DB28,-1))+SUM(属性投放!H$37:H$45)*$DB28+VLOOKUP($DC$2,一级属性!$E$41:$P$64,COLUMNS(一级属性!$E$41:J$64),0)*($DB28+0.25*IF($DB28&lt;10,1,ROUNDDOWN($DB28,-1)))+VLOOKUP($DC$2,宝石属性!$B$43:$M$66,COLUMNS(宝石属性!$B$43:G$66),0)*10*VLOOKUP(ROUNDDOWN($DB28,-1),宝石属性!$B$25:$N$41,2,0)*VLOOKUP(ROUNDDOWN($DB28,-1),宝石属性!$B$25:$N$41,3,0)+VLOOKUP($DC$2,职业被动!$B$6:$M$29,COLUMNS(职业被动!$B$6:G$29),0)*$DB28,0)</f>
        <v>592</v>
      </c>
      <c r="DG28" s="9">
        <f>ROUND(属性投放!H$4+装备属性!H$4*IF($DB28&lt;10,1,ROUNDDOWN($DB28,-1))+SUM(属性投放!I$37:I$45)*$DB28+VLOOKUP($DC$2,一级属性!$E$41:$P$64,COLUMNS(一级属性!$E$41:K$64),0)*($DB28+0.25*IF($DB28&lt;10,1,ROUNDDOWN($DB28,-1)))+VLOOKUP($DC$2,宝石属性!$B$43:$M$66,COLUMNS(宝石属性!$B$43:H$66),0)*10*VLOOKUP(ROUNDDOWN($DB28,-1),宝石属性!$B$25:$N$41,2,0)*VLOOKUP(ROUNDDOWN($DB28,-1),宝石属性!$B$25:$N$41,3,0)+VLOOKUP($DC$2,职业被动!$B$6:$M$29,COLUMNS(职业被动!$B$6:H$29),0)*$DB28,0)</f>
        <v>212</v>
      </c>
      <c r="DH28" s="9">
        <f>ROUND(属性投放!I$4+装备属性!I$4*IF($DB28&lt;10,1,ROUNDDOWN($DB28,-1))+SUM(属性投放!J$37:J$45)*$DB28+VLOOKUP($DC$2,一级属性!$E$41:$P$64,COLUMNS(一级属性!$E$41:L$64),0)*($DB28+0.25*IF($DB28&lt;10,1,ROUNDDOWN($DB28,-1)))+VLOOKUP($DC$2,宝石属性!$B$43:$M$66,COLUMNS(宝石属性!$B$43:I$66),0)*10*VLOOKUP(ROUNDDOWN($DB28,-1),宝石属性!$B$25:$N$41,2,0)*VLOOKUP(ROUNDDOWN($DB28,-1),宝石属性!$B$25:$N$41,3,0)+VLOOKUP($DC$2,职业被动!$B$6:$M$29,COLUMNS(职业被动!$B$6:I$29),0)*$DB28,0)</f>
        <v>233</v>
      </c>
      <c r="DI28" s="9">
        <f>ROUND(属性投放!J$4+装备属性!J$4*IF($DB28&lt;10,1,ROUNDDOWN($DB28,-1))+SUM(属性投放!K$37:K$45)*$DB28+VLOOKUP($DC$2,一级属性!$E$41:$P$64,COLUMNS(一级属性!$E$41:M$64),0)*($DB28+0.25*IF($DB28&lt;10,1,ROUNDDOWN($DB28,-1)))+VLOOKUP($DC$2,宝石属性!$B$43:$M$66,COLUMNS(宝石属性!$B$43:J$66),0)*10*VLOOKUP(ROUNDDOWN($DB28,-1),宝石属性!$B$25:$N$41,2,0)*VLOOKUP(ROUNDDOWN($DB28,-1),宝石属性!$B$25:$N$41,3,0)+VLOOKUP($DC$2,职业被动!$B$6:$M$29,COLUMNS(职业被动!$B$6:J$29),0)*$DB28,0)</f>
        <v>164</v>
      </c>
      <c r="DJ28" s="9">
        <f>ROUND(属性投放!K$4+装备属性!K$4*IF($DB28&lt;10,1,ROUNDDOWN($DB28,-1))+SUM(属性投放!L$37:L$45)*$DB28+VLOOKUP($DC$2,一级属性!$E$41:$P$64,COLUMNS(一级属性!$E$41:N$64),0)*($DB28+0.25*IF($DB28&lt;10,1,ROUNDDOWN($DB28,-1)))+VLOOKUP($DC$2,宝石属性!$B$43:$M$66,COLUMNS(宝石属性!$B$43:K$66),0)*10*VLOOKUP(ROUNDDOWN($DB28,-1),宝石属性!$B$25:$N$41,2,0)*VLOOKUP(ROUNDDOWN($DB28,-1),宝石属性!$B$25:$N$41,3,0)+VLOOKUP($DC$2,职业被动!$B$6:$M$29,COLUMNS(职业被动!$B$6:K$29),0)*$DB28,0)</f>
        <v>93</v>
      </c>
      <c r="DK28" s="9">
        <f>ROUND(属性投放!L$4+装备属性!L$4*IF($DB28&lt;10,1,ROUNDDOWN($DB28,-1))+SUM(属性投放!M$37:M$45)*$DB28+VLOOKUP($DC$2,一级属性!$E$41:$P$64,COLUMNS(一级属性!$E$41:O$64),0)*($DB28+0.25*IF($DB28&lt;10,1,ROUNDDOWN($DB28,-1)))+VLOOKUP($DC$2,宝石属性!$B$43:$M$66,COLUMNS(宝石属性!$B$43:L$66),0)*10*VLOOKUP(ROUNDDOWN($DB28,-1),宝石属性!$B$25:$N$41,2,0)*VLOOKUP(ROUNDDOWN($DB28,-1),宝石属性!$B$25:$N$41,3,0)+VLOOKUP($DC$2,职业被动!$B$6:$M$29,COLUMNS(职业被动!$B$6:L$29),0)*$DB28,0)</f>
        <v>8</v>
      </c>
      <c r="DL28" s="9">
        <f>ROUND(属性投放!M$4+装备属性!M$4*IF($DB28&lt;10,1,ROUNDDOWN($DB28,-1))+SUM(属性投放!N$37:N$45)*$DB28+VLOOKUP($DC$2,一级属性!$E$41:$P$64,COLUMNS(一级属性!$E$41:P$64),0)*($DB28+0.25*IF($DB28&lt;10,1,ROUNDDOWN($DB28,-1)))+VLOOKUP($DC$2,宝石属性!$B$43:$M$66,COLUMNS(宝石属性!$B$43:M$66),0)*10*VLOOKUP(ROUNDDOWN($DB28,-1),宝石属性!$B$25:$N$41,2,0)*VLOOKUP(ROUNDDOWN($DB28,-1),宝石属性!$B$25:$N$41,3,0)+VLOOKUP($DC$2,职业被动!$B$6:$M$29,COLUMNS(职业被动!$B$6:M$29),0)*$DB28,0)</f>
        <v>258</v>
      </c>
      <c r="DM28" s="48">
        <f>属性价值和能力评分!$F$9+ROUND(属性价值和能力评分!$F$38*10,0)*DB28+ROUND((SUM(装备属性!$W$9:$W$14)+属性价值和能力评分!$F$38*1.25+1.4+2.8)*IF(DB28&lt;10,1,ROUNDDOWN(DB28,-1)),0)+15*VLOOKUP(ROUNDDOWN(DB28,-1),宝石属性!$B$26:$D$41,2,0)*6*VLOOKUP(ROUNDDOWN(DB28,-1),宝石属性!$B$26:$D$41,3,0)+(属性价值和能力评分!$F$49*9+属性价值和能力评分!$F$50*2+属性价值和能力评分!$F$53*8/5)*DB28</f>
        <v>4523</v>
      </c>
      <c r="DO28" s="1">
        <v>25</v>
      </c>
      <c r="DP28" s="9">
        <f>ROUND(属性投放!D$4+装备属性!D$4*IF($DO28&lt;10,1,ROUNDDOWN($DO28,-1))+SUM(属性投放!E$37:E$45)*$DO28+VLOOKUP($DP$2,一级属性!$E$41:$P$64,COLUMNS(一级属性!$E$41:G$64),0)*($DO28+0.25*IF($DO28&lt;10,1,ROUNDDOWN($DO28,-1)))+VLOOKUP($DP$2,宝石属性!$B$43:$M$66,COLUMNS(宝石属性!$B$43:D$66),0)*10*VLOOKUP(ROUNDDOWN($DO28,-1),宝石属性!$B$25:$N$41,2,0)*VLOOKUP(ROUNDDOWN($DO28,-1),宝石属性!$B$25:$N$41,3,0)+VLOOKUP($DP$2,职业被动!$B$6:$M$29,COLUMNS(职业被动!$B$6:D$29),0)*$DO28,0)</f>
        <v>2653</v>
      </c>
      <c r="DQ28" s="9">
        <f>ROUND(属性投放!E$4+装备属性!E$4*IF($DO28&lt;10,1,ROUNDDOWN($DO28,-1))+SUM(属性投放!F$37:F$45)*$DO28+VLOOKUP($DP$2,一级属性!$E$41:$P$64,COLUMNS(一级属性!$E$41:H$64),0)*($DO28+0.25*IF($DO28&lt;10,1,ROUNDDOWN($DO28,-1)))+VLOOKUP($DP$2,宝石属性!$B$43:$M$66,COLUMNS(宝石属性!$B$43:E$66),0)*10*VLOOKUP(ROUNDDOWN($DO28,-1),宝石属性!$B$25:$N$41,2,0)*VLOOKUP(ROUNDDOWN($DO28,-1),宝石属性!$B$25:$N$41,3,0)+VLOOKUP($DP$2,职业被动!$B$6:$M$29,COLUMNS(职业被动!$B$6:E$29),0)*$DO28,0)</f>
        <v>739</v>
      </c>
      <c r="DR28" s="9">
        <f>ROUND(属性投放!F$4+装备属性!F$4*IF($DO28&lt;10,1,ROUNDDOWN($DO28,-1))+SUM(属性投放!G$37:G$45)*$DO28+VLOOKUP($DP$2,一级属性!$E$41:$P$64,COLUMNS(一级属性!$E$41:I$64),0)*($DO28+0.25*IF($DO28&lt;10,1,ROUNDDOWN($DO28,-1)))+VLOOKUP($DP$2,宝石属性!$B$43:$M$66,COLUMNS(宝石属性!$B$43:F$66),0)*10*VLOOKUP(ROUNDDOWN($DO28,-1),宝石属性!$B$25:$N$41,2,0)*VLOOKUP(ROUNDDOWN($DO28,-1),宝石属性!$B$25:$N$41,3,0)+VLOOKUP($DP$2,职业被动!$B$6:$M$29,COLUMNS(职业被动!$B$6:F$29),0)*$DO28,0)</f>
        <v>314</v>
      </c>
      <c r="DS28" s="9">
        <f>ROUND(属性投放!G$4+装备属性!G$4*IF($DO28&lt;10,1,ROUNDDOWN($DO28,-1))+SUM(属性投放!H$37:H$45)*$DO28+VLOOKUP($DP$2,一级属性!$E$41:$P$64,COLUMNS(一级属性!$E$41:J$64),0)*($DO28+0.25*IF($DO28&lt;10,1,ROUNDDOWN($DO28,-1)))+VLOOKUP($DP$2,宝石属性!$B$43:$M$66,COLUMNS(宝石属性!$B$43:G$66),0)*10*VLOOKUP(ROUNDDOWN($DO28,-1),宝石属性!$B$25:$N$41,2,0)*VLOOKUP(ROUNDDOWN($DO28,-1),宝石属性!$B$25:$N$41,3,0)+VLOOKUP($DP$2,职业被动!$B$6:$M$29,COLUMNS(职业被动!$B$6:G$29),0)*$DO28,0)</f>
        <v>212</v>
      </c>
      <c r="DT28" s="9">
        <f>ROUND(属性投放!H$4+装备属性!H$4*IF($DO28&lt;10,1,ROUNDDOWN($DO28,-1))+SUM(属性投放!I$37:I$45)*$DO28+VLOOKUP($DP$2,一级属性!$E$41:$P$64,COLUMNS(一级属性!$E$41:K$64),0)*($DO28+0.25*IF($DO28&lt;10,1,ROUNDDOWN($DO28,-1)))+VLOOKUP($DP$2,宝石属性!$B$43:$M$66,COLUMNS(宝石属性!$B$43:H$66),0)*10*VLOOKUP(ROUNDDOWN($DO28,-1),宝石属性!$B$25:$N$41,2,0)*VLOOKUP(ROUNDDOWN($DO28,-1),宝石属性!$B$25:$N$41,3,0)+VLOOKUP($DP$2,职业被动!$B$6:$M$29,COLUMNS(职业被动!$B$6:H$29),0)*$DO28,0)</f>
        <v>237</v>
      </c>
      <c r="DU28" s="9">
        <f>ROUND(属性投放!I$4+装备属性!I$4*IF($DO28&lt;10,1,ROUNDDOWN($DO28,-1))+SUM(属性投放!J$37:J$45)*$DO28+VLOOKUP($DP$2,一级属性!$E$41:$P$64,COLUMNS(一级属性!$E$41:L$64),0)*($DO28+0.25*IF($DO28&lt;10,1,ROUNDDOWN($DO28,-1)))+VLOOKUP($DP$2,宝石属性!$B$43:$M$66,COLUMNS(宝石属性!$B$43:I$66),0)*10*VLOOKUP(ROUNDDOWN($DO28,-1),宝石属性!$B$25:$N$41,2,0)*VLOOKUP(ROUNDDOWN($DO28,-1),宝石属性!$B$25:$N$41,3,0)+VLOOKUP($DP$2,职业被动!$B$6:$M$29,COLUMNS(职业被动!$B$6:I$29),0)*$DO28,0)</f>
        <v>233</v>
      </c>
      <c r="DV28" s="9">
        <f>ROUND(属性投放!J$4+装备属性!J$4*IF($DO28&lt;10,1,ROUNDDOWN($DO28,-1))+SUM(属性投放!K$37:K$45)*$DO28+VLOOKUP($DP$2,一级属性!$E$41:$P$64,COLUMNS(一级属性!$E$41:M$64),0)*($DO28+0.25*IF($DO28&lt;10,1,ROUNDDOWN($DO28,-1)))+VLOOKUP($DP$2,宝石属性!$B$43:$M$66,COLUMNS(宝石属性!$B$43:J$66),0)*10*VLOOKUP(ROUNDDOWN($DO28,-1),宝石属性!$B$25:$N$41,2,0)*VLOOKUP(ROUNDDOWN($DO28,-1),宝石属性!$B$25:$N$41,3,0)+VLOOKUP($DP$2,职业被动!$B$6:$M$29,COLUMNS(职业被动!$B$6:J$29),0)*$DO28,0)</f>
        <v>164</v>
      </c>
      <c r="DW28" s="9">
        <f>ROUND(属性投放!K$4+装备属性!K$4*IF($DO28&lt;10,1,ROUNDDOWN($DO28,-1))+SUM(属性投放!L$37:L$45)*$DO28+VLOOKUP($DP$2,一级属性!$E$41:$P$64,COLUMNS(一级属性!$E$41:N$64),0)*($DO28+0.25*IF($DO28&lt;10,1,ROUNDDOWN($DO28,-1)))+VLOOKUP($DP$2,宝石属性!$B$43:$M$66,COLUMNS(宝石属性!$B$43:K$66),0)*10*VLOOKUP(ROUNDDOWN($DO28,-1),宝石属性!$B$25:$N$41,2,0)*VLOOKUP(ROUNDDOWN($DO28,-1),宝石属性!$B$25:$N$41,3,0)+VLOOKUP($DP$2,职业被动!$B$6:$M$29,COLUMNS(职业被动!$B$6:K$29),0)*$DO28,0)</f>
        <v>93</v>
      </c>
      <c r="DX28" s="9">
        <f>ROUND(属性投放!L$4+装备属性!L$4*IF($DO28&lt;10,1,ROUNDDOWN($DO28,-1))+SUM(属性投放!M$37:M$45)*$DO28+VLOOKUP($DP$2,一级属性!$E$41:$P$64,COLUMNS(一级属性!$E$41:O$64),0)*($DO28+0.25*IF($DO28&lt;10,1,ROUNDDOWN($DO28,-1)))+VLOOKUP($DP$2,宝石属性!$B$43:$M$66,COLUMNS(宝石属性!$B$43:L$66),0)*10*VLOOKUP(ROUNDDOWN($DO28,-1),宝石属性!$B$25:$N$41,2,0)*VLOOKUP(ROUNDDOWN($DO28,-1),宝石属性!$B$25:$N$41,3,0)+VLOOKUP($DP$2,职业被动!$B$6:$M$29,COLUMNS(职业被动!$B$6:L$29),0)*$DO28,0)</f>
        <v>8</v>
      </c>
      <c r="DY28" s="9">
        <f>ROUND(属性投放!M$4+装备属性!M$4*IF($DO28&lt;10,1,ROUNDDOWN($DO28,-1))+SUM(属性投放!N$37:N$45)*$DO28+VLOOKUP($DP$2,一级属性!$E$41:$P$64,COLUMNS(一级属性!$E$41:P$64),0)*($DO28+0.25*IF($DO28&lt;10,1,ROUNDDOWN($DO28,-1)))+VLOOKUP($DP$2,宝石属性!$B$43:$M$66,COLUMNS(宝石属性!$B$43:M$66),0)*10*VLOOKUP(ROUNDDOWN($DO28,-1),宝石属性!$B$25:$N$41,2,0)*VLOOKUP(ROUNDDOWN($DO28,-1),宝石属性!$B$25:$N$41,3,0)+VLOOKUP($DP$2,职业被动!$B$6:$M$29,COLUMNS(职业被动!$B$6:M$29),0)*$DO28,0)</f>
        <v>258</v>
      </c>
      <c r="DZ28" s="48">
        <f>属性价值和能力评分!$F$9+ROUND(属性价值和能力评分!$F$38*10,0)*DO28+ROUND((SUM(装备属性!$W$9:$W$14)+属性价值和能力评分!$F$38*1.25+1.4+2.8)*IF(DO28&lt;10,1,ROUNDDOWN(DO28,-1)),0)+15*VLOOKUP(ROUNDDOWN(DO28,-1),宝石属性!$B$26:$D$41,2,0)*6*VLOOKUP(ROUNDDOWN(DO28,-1),宝石属性!$B$26:$D$41,3,0)+(属性价值和能力评分!$F$49*9+属性价值和能力评分!$F$50*2+属性价值和能力评分!$F$53*8/5)*DO28</f>
        <v>4523</v>
      </c>
      <c r="EA28" s="17"/>
      <c r="EB28" s="1">
        <v>25</v>
      </c>
      <c r="EC28" s="1">
        <f>ROUND(CC28/MAX(CE28/10,((CE28*(1+属性投放!$E$8)-CF28+属性投放!$F$8*EB28)*(1+属性投放!$G$8)*(1+属性投放!$H$8))),1)</f>
        <v>2.7</v>
      </c>
      <c r="ED28" s="1">
        <f>ROUND(CP28/MAX(CE28/10,((CE28*(1+属性投放!$E$8)-CS28+属性投放!$F$8*EB28)*(1+属性投放!$G$8)*(1+属性投放!$H$8))),1)</f>
        <v>2.5</v>
      </c>
      <c r="EE28" s="1">
        <f>ROUND(DC28/MAX(CE28/10,((CE28*(1+属性投放!$E$8)-DF28+属性投放!$F$8*EB28)*(1+属性投放!$G$8)*(1+属性投放!$H$8))),1)</f>
        <v>24.3</v>
      </c>
      <c r="EF28" s="1">
        <f>ROUND(DP28/MAX(CE28/10,((CE28*(1+属性投放!$E$8)-DS28+属性投放!$F$8*EB28)*(1+属性投放!$G$8)*(1+属性投放!$H$8))),1)</f>
        <v>6</v>
      </c>
      <c r="EH28" s="1">
        <f>ROUND(CC28/MAX(属性投放!$F$9*EB28,((CT28*(1+属性投放!$E$9)-CH28+属性投放!$F$9*EB28)*(1+属性投放!$G$9)*(1+属性投放!$H$9))),1)</f>
        <v>2.4</v>
      </c>
      <c r="EI28" s="1">
        <f>ROUND(CP28/MAX(属性投放!$F$9*EB28,((CT28*(1+属性投放!$E$9)-CU28+属性投放!$F$9*EB28)*(1+属性投放!$G$9)*(1+属性投放!$H$9))),1)</f>
        <v>3.1</v>
      </c>
      <c r="EJ28" s="1">
        <f>ROUND(DC28/MAX(属性投放!$F$9*EB28,((CT28*(1+属性投放!$E$9)-DH28+属性投放!$F$9*EB28)*(1+属性投放!$G$9)*(1+属性投放!$H$9))),1)</f>
        <v>2.6</v>
      </c>
      <c r="EK28" s="1">
        <f>ROUND(DP28/MAX(属性投放!$F$9*EB28,((CT28*(1+属性投放!$E$9)-DU28+属性投放!$F$9*EB28)*(1+属性投放!$G$9)*(1+属性投放!$H$9))),1)</f>
        <v>5.4</v>
      </c>
      <c r="EM28" s="1">
        <f>ROUND(CC28/((BW28*(1+属性投放!$E$10)+属性投放!$F$10*EB28)*(1+属性投放!$G$10)*(1+属性投放!$H$10)),1)</f>
        <v>6.2</v>
      </c>
      <c r="EN28" s="1">
        <f>ROUND(CP28/((BW28*(1+属性投放!$E$10)+属性投放!$F$10*EB28)*(1+属性投放!$G$10)*(1+属性投放!$H$10)),1)</f>
        <v>6.2</v>
      </c>
      <c r="EO28" s="1">
        <f>ROUND(DC28/((BW28*(1+属性投放!$E$10)+属性投放!$F$10*EB28)*(1+属性投放!$G$10)*(1+属性投放!$H$10)),1)</f>
        <v>7.2</v>
      </c>
      <c r="EP28" s="1">
        <f>ROUND(DP28/((BW28*(1+属性投放!$E$10)+属性投放!$F$10*EB28)*(1+属性投放!$G$10)*(1+属性投放!$H$10)),1)</f>
        <v>14.9</v>
      </c>
    </row>
    <row r="29" spans="2:146">
      <c r="B29" s="1">
        <v>26</v>
      </c>
      <c r="C29" s="9">
        <f>ROUND(属性投放!D$4+装备属性!D$4*IF($B29&lt;10,1,ROUNDDOWN($B29,-1))+SUM(属性投放!E$37:E$45)*$B29+VLOOKUP($C$2,一级属性!$E$41:$P$64,COLUMNS(一级属性!$E$41:G$64),0)*($B29+0.25*IF($B29&lt;10,1,ROUNDDOWN($B29,-1)))+VLOOKUP($C$2,宝石属性!$B$43:$M$66,COLUMNS(宝石属性!$B$43:D$66),0)*10*VLOOKUP(ROUNDDOWN($B29,-1),宝石属性!$B$25:$N$41,2,0)*VLOOKUP(ROUNDDOWN($B29,-1),宝石属性!$B$25:$N$41,3,0)+VLOOKUP($C$2,职业被动!$B$6:$M$29,COLUMNS(职业被动!$B$6:D$29),0)*$B29,0)</f>
        <v>1374</v>
      </c>
      <c r="D29" s="9">
        <f>ROUND(属性投放!E$4+装备属性!E$4*IF($B29&lt;10,1,ROUNDDOWN($B29,-1))+SUM(属性投放!F$37:F$38)*$B29+VLOOKUP($C$2,一级属性!$E$67:$P$90,COLUMNS(一级属性!$E$67:H$90),0)*$B29+VLOOKUP($C$2,宝石属性!$B$43:$M$66,COLUMNS(宝石属性!$B$43:E$66),0)*10*VLOOKUP(ROUNDDOWN($B29,-1),宝石属性!$B$25:$N$41,2,0)*VLOOKUP(ROUNDDOWN($B29,-1),宝石属性!$B$25:$N$41,3,0)+VLOOKUP($C$2,职业被动!$B$6:$M$29,COLUMNS(职业被动!$B$6:E$29),0)*$B29,0)</f>
        <v>754</v>
      </c>
      <c r="E29" s="9">
        <f>ROUND(属性投放!F$4+装备属性!F$4*IF($B29&lt;10,1,ROUNDDOWN($B29,-1))+SUM(属性投放!G$37:G$38)*$B29+VLOOKUP($C$2,一级属性!$E$67:$P$90,COLUMNS(一级属性!$E$67:I$90),0)*$B29+VLOOKUP($C$2,宝石属性!$B$43:$M$66,COLUMNS(宝石属性!$B$43:F$66),0)*10*VLOOKUP(ROUNDDOWN($B29,-1),宝石属性!$B$25:$N$41,2,0)*VLOOKUP(ROUNDDOWN($B29,-1),宝石属性!$B$25:$N$41,3,0)+VLOOKUP($C$2,职业被动!$B$6:$M$29,COLUMNS(职业被动!$B$6:F$29),0)*$B29,0)</f>
        <v>511</v>
      </c>
      <c r="F29" s="9">
        <f>ROUND(属性投放!G$4+装备属性!G$4*IF($B29&lt;10,1,ROUNDDOWN($B29,-1))+SUM(属性投放!H$37:H$38)*$B29+VLOOKUP($C$2,一级属性!$E$67:$P$90,COLUMNS(一级属性!$E$67:J$90),0)*$B29+VLOOKUP($C$2,宝石属性!$B$43:$M$66,COLUMNS(宝石属性!$B$43:G$66),0)*10*VLOOKUP(ROUNDDOWN($B29,-1),宝石属性!$B$25:$N$41,2,0)*VLOOKUP(ROUNDDOWN($B29,-1),宝石属性!$B$25:$N$41,3,0)+VLOOKUP($C$2,职业被动!$B$6:$M$29,COLUMNS(职业被动!$B$6:G$29),0)*$B29,0)</f>
        <v>241</v>
      </c>
      <c r="G29" s="9">
        <f>ROUND(属性投放!H$4+装备属性!H$4*IF($B29&lt;10,1,ROUNDDOWN($B29,-1))+SUM(属性投放!I$37:I$38)*$B29+VLOOKUP($C$2,一级属性!$E$67:$P$90,COLUMNS(一级属性!$E$67:K$90),0)*$B29+VLOOKUP($C$2,宝石属性!$B$43:$M$66,COLUMNS(宝石属性!$B$43:H$66),0)*10*VLOOKUP(ROUNDDOWN($B29,-1),宝石属性!$B$25:$N$41,2,0)*VLOOKUP(ROUNDDOWN($B29,-1),宝石属性!$B$25:$N$41,3,0)+VLOOKUP($C$2,职业被动!$B$6:$M$29,COLUMNS(职业被动!$B$6:H$29),0)*$B29,0)</f>
        <v>214</v>
      </c>
      <c r="H29" s="9">
        <f>ROUND(属性投放!I$4+装备属性!I$4*IF($B29&lt;10,1,ROUNDDOWN($B29,-1))+SUM(属性投放!J$37:J$38)*$B29+VLOOKUP($C$2,一级属性!$E$67:$P$90,COLUMNS(一级属性!$E$67:L$90),0)*$B29+VLOOKUP($C$2,宝石属性!$B$43:$M$66,COLUMNS(宝石属性!$B$43:I$66),0)*10*VLOOKUP(ROUNDDOWN($B29,-1),宝石属性!$B$25:$N$41,2,0)*VLOOKUP(ROUNDDOWN($B29,-1),宝石属性!$B$25:$N$41,3,0)+VLOOKUP($C$2,职业被动!$B$6:$M$29,COLUMNS(职业被动!$B$6:I$29),0)*$B29,0)</f>
        <v>267</v>
      </c>
      <c r="I29" s="9">
        <f>ROUND(属性投放!J$4+装备属性!J$4*IF($B29&lt;10,1,ROUNDDOWN($B29,-1))+SUM(属性投放!K$37:K$38)*$B29+VLOOKUP($C$2,一级属性!$E$67:$P$90,COLUMNS(一级属性!$E$67:M$90),0)*$B29+VLOOKUP($C$2,宝石属性!$B$43:$M$66,COLUMNS(宝石属性!$B$43:J$66),0)*10*VLOOKUP(ROUNDDOWN($B29,-1),宝石属性!$B$25:$N$41,2,0)*VLOOKUP(ROUNDDOWN($B29,-1),宝石属性!$B$25:$N$41,3,0)+VLOOKUP($C$2,职业被动!$B$6:$M$29,COLUMNS(职业被动!$B$6:J$29),0)*$B29,0)</f>
        <v>169</v>
      </c>
      <c r="J29" s="9">
        <f>ROUND(属性投放!K$4+装备属性!K$4*IF($B29&lt;10,1,ROUNDDOWN($B29,-1))+SUM(属性投放!L$37:L$38)*$B29+VLOOKUP($C$2,一级属性!$E$67:$P$90,COLUMNS(一级属性!$E$67:N$90),0)*$B29+VLOOKUP($C$2,宝石属性!$B$43:$M$66,COLUMNS(宝石属性!$B$43:K$66),0)*10*VLOOKUP(ROUNDDOWN($B29,-1),宝石属性!$B$25:$N$41,2,0)*VLOOKUP(ROUNDDOWN($B29,-1),宝石属性!$B$25:$N$41,3,0)+VLOOKUP($C$2,职业被动!$B$6:$M$29,COLUMNS(职业被动!$B$6:K$29),0)*$B29,0)</f>
        <v>93</v>
      </c>
      <c r="K29" s="9">
        <f>ROUND(属性投放!L$4+装备属性!L$4*IF($B29&lt;10,1,ROUNDDOWN($B29,-1))+SUM(属性投放!M$37:M$38)*$B29+VLOOKUP($C$2,一级属性!$E$67:$P$90,COLUMNS(一级属性!$E$67:O$90),0)*$B29+VLOOKUP($C$2,宝石属性!$B$43:$M$66,COLUMNS(宝石属性!$B$43:L$66),0)*10*VLOOKUP(ROUNDDOWN($B29,-1),宝石属性!$B$25:$N$41,2,0)*VLOOKUP(ROUNDDOWN($B29,-1),宝石属性!$B$25:$N$41,3,0)+VLOOKUP($C$2,职业被动!$B$6:$M$29,COLUMNS(职业被动!$B$6:L$29),0)*$B29,0)</f>
        <v>8</v>
      </c>
      <c r="L29" s="9">
        <f>ROUND(属性投放!M$4+装备属性!M$4*IF($B29&lt;10,1,ROUNDDOWN($B29,-1))+SUM(属性投放!N$37:N$38)*$B29+VLOOKUP($C$2,一级属性!$E$67:$P$90,COLUMNS(一级属性!$E$67:P$90),0)*$B29+VLOOKUP($C$2,宝石属性!$B$43:$M$66,COLUMNS(宝石属性!$B$43:M$66),0)*10*VLOOKUP(ROUNDDOWN($B29,-1),宝石属性!$B$25:$N$41,2,0)*VLOOKUP(ROUNDDOWN($B29,-1),宝石属性!$B$25:$N$41,3,0)+VLOOKUP($C$2,职业被动!$B$6:$M$29,COLUMNS(职业被动!$B$6:M$29),0)*$B29,0)</f>
        <v>268</v>
      </c>
      <c r="M29" s="48">
        <f>属性价值和能力评分!$F$9+ROUND(属性价值和能力评分!$F$38*10,0)*B29+ROUND((SUM(装备属性!$W$9:$W$14)+属性价值和能力评分!$F$38*1.25+1.4+2.8)*IF(B29&lt;10,1,ROUNDDOWN(B29,-1)),0)+15*VLOOKUP(ROUNDDOWN(B29,-1),宝石属性!$B$26:$D$41,2,0)*6*VLOOKUP(ROUNDDOWN(B29,-1),宝石属性!$B$26:$D$41,3,0)+(属性价值和能力评分!$F$49*9+属性价值和能力评分!$F$50*2+属性价值和能力评分!$F$53*8/5)*B29</f>
        <v>4643</v>
      </c>
      <c r="N29" s="20"/>
      <c r="O29" s="1">
        <v>26</v>
      </c>
      <c r="P29" s="9">
        <f>ROUND(属性投放!D$4+装备属性!D$4*IF($O29&lt;10,1,ROUNDDOWN($O29,-1))+SUM(属性投放!E$37:E$45)*$O29+VLOOKUP($P$2,一级属性!$E$41:$P$64,COLUMNS(一级属性!$E$41:G$64),0)*($O29+0.25*IF($O29&lt;10,1,ROUNDDOWN($O29,-1)))+VLOOKUP($P$2,宝石属性!$B$43:$M$66,COLUMNS(宝石属性!$B$43:D$66),0)*10*VLOOKUP(ROUNDDOWN($O29,-1),宝石属性!$B$25:$N$41,2,0)*VLOOKUP(ROUNDDOWN($O29,-1),宝石属性!$B$25:$N$41,3,0)+VLOOKUP($P$2,职业被动!$B$6:$M$29,COLUMNS(职业被动!$B$6:D$29),0)*$O29,0)</f>
        <v>1738</v>
      </c>
      <c r="Q29" s="9">
        <f>ROUND(属性投放!E$4+装备属性!E$4*IF($O29&lt;10,1,ROUNDDOWN($O29,-1))+SUM(属性投放!F$37:F$45)*$O29+VLOOKUP($P$2,一级属性!$E$41:$P$64,COLUMNS(一级属性!$E$41:H$64),0)*($O29+0.25*IF($O29&lt;10,1,ROUNDDOWN($O29,-1)))+VLOOKUP($P$2,宝石属性!$B$43:$M$66,COLUMNS(宝石属性!$B$43:E$66),0)*10*VLOOKUP(ROUNDDOWN($O29,-1),宝石属性!$B$25:$N$41,2,0)*VLOOKUP(ROUNDDOWN($O29,-1),宝石属性!$B$25:$N$41,3,0)+VLOOKUP($P$2,职业被动!$B$6:$M$29,COLUMNS(职业被动!$B$6:E$29),0)*$O29,0)</f>
        <v>1219</v>
      </c>
      <c r="R29" s="9">
        <f>ROUND(属性投放!F$4+装备属性!F$4*IF($O29&lt;10,1,ROUNDDOWN($O29,-1))+SUM(属性投放!G$37:G$45)*$O29+VLOOKUP($P$2,一级属性!$E$41:$P$64,COLUMNS(一级属性!$E$41:I$64),0)*($O29+0.25*IF($O29&lt;10,1,ROUNDDOWN($O29,-1)))+VLOOKUP($P$2,宝石属性!$B$43:$M$66,COLUMNS(宝石属性!$B$43:F$66),0)*10*VLOOKUP(ROUNDDOWN($O29,-1),宝石属性!$B$25:$N$41,2,0)*VLOOKUP(ROUNDDOWN($O29,-1),宝石属性!$B$25:$N$41,3,0)+VLOOKUP($P$2,职业被动!$B$6:$M$29,COLUMNS(职业被动!$B$6:F$29),0)*$O29,0)</f>
        <v>316</v>
      </c>
      <c r="S29" s="9">
        <f>ROUND(属性投放!G$4+装备属性!G$4*IF($O29&lt;10,1,ROUNDDOWN($O29,-1))+SUM(属性投放!H$37:H$45)*$O29+VLOOKUP($P$2,一级属性!$E$41:$P$64,COLUMNS(一级属性!$E$41:J$64),0)*($O29+0.25*IF($O29&lt;10,1,ROUNDDOWN($O29,-1)))+VLOOKUP($P$2,宝石属性!$B$43:$M$66,COLUMNS(宝石属性!$B$43:G$66),0)*10*VLOOKUP(ROUNDDOWN($O29,-1),宝石属性!$B$25:$N$41,2,0)*VLOOKUP(ROUNDDOWN($O29,-1),宝石属性!$B$25:$N$41,3,0)+VLOOKUP($P$2,职业被动!$B$6:$M$29,COLUMNS(职业被动!$B$6:G$29),0)*$O29,0)</f>
        <v>215</v>
      </c>
      <c r="T29" s="9">
        <f>ROUND(属性投放!H$4+装备属性!H$4*IF($O29&lt;10,1,ROUNDDOWN($O29,-1))+SUM(属性投放!I$37:I$45)*$O29+VLOOKUP($P$2,一级属性!$E$41:$P$64,COLUMNS(一级属性!$E$41:K$64),0)*($O29+0.25*IF($O29&lt;10,1,ROUNDDOWN($O29,-1)))+VLOOKUP($P$2,宝石属性!$B$43:$M$66,COLUMNS(宝石属性!$B$43:H$66),0)*10*VLOOKUP(ROUNDDOWN($O29,-1),宝石属性!$B$25:$N$41,2,0)*VLOOKUP(ROUNDDOWN($O29,-1),宝石属性!$B$25:$N$41,3,0)+VLOOKUP($P$2,职业被动!$B$6:$M$29,COLUMNS(职业被动!$B$6:H$29),0)*$O29,0)</f>
        <v>333</v>
      </c>
      <c r="U29" s="9">
        <f>ROUND(属性投放!I$4+装备属性!I$4*IF($O29&lt;10,1,ROUNDDOWN($O29,-1))+SUM(属性投放!J$37:J$45)*$O29+VLOOKUP($P$2,一级属性!$E$41:$P$64,COLUMNS(一级属性!$E$41:L$64),0)*($O29+0.25*IF($O29&lt;10,1,ROUNDDOWN($O29,-1)))+VLOOKUP($P$2,宝石属性!$B$43:$M$66,COLUMNS(宝石属性!$B$43:I$66),0)*10*VLOOKUP(ROUNDDOWN($O29,-1),宝石属性!$B$25:$N$41,2,0)*VLOOKUP(ROUNDDOWN($O29,-1),宝石属性!$B$25:$N$41,3,0)+VLOOKUP($P$2,职业被动!$B$6:$M$29,COLUMNS(职业被动!$B$6:I$29),0)*$O29,0)</f>
        <v>282</v>
      </c>
      <c r="V29" s="9">
        <f>ROUND(属性投放!J$4+装备属性!J$4*IF($O29&lt;10,1,ROUNDDOWN($O29,-1))+SUM(属性投放!K$37:K$45)*$O29+VLOOKUP($P$2,一级属性!$E$41:$P$64,COLUMNS(一级属性!$E$41:M$64),0)*($O29+0.25*IF($O29&lt;10,1,ROUNDDOWN($O29,-1)))+VLOOKUP($P$2,宝石属性!$B$43:$M$66,COLUMNS(宝石属性!$B$43:J$66),0)*10*VLOOKUP(ROUNDDOWN($O29,-1),宝石属性!$B$25:$N$41,2,0)*VLOOKUP(ROUNDDOWN($O29,-1),宝石属性!$B$25:$N$41,3,0)+VLOOKUP($P$2,职业被动!$B$6:$M$29,COLUMNS(职业被动!$B$6:J$29),0)*$O29,0)</f>
        <v>189</v>
      </c>
      <c r="W29" s="9">
        <f>ROUND(属性投放!K$4+装备属性!K$4*IF($O29&lt;10,1,ROUNDDOWN($O29,-1))+SUM(属性投放!L$37:L$45)*$O29+VLOOKUP($P$2,一级属性!$E$41:$P$64,COLUMNS(一级属性!$E$41:N$64),0)*($O29+0.25*IF($O29&lt;10,1,ROUNDDOWN($O29,-1)))+VLOOKUP($P$2,宝石属性!$B$43:$M$66,COLUMNS(宝石属性!$B$43:K$66),0)*10*VLOOKUP(ROUNDDOWN($O29,-1),宝石属性!$B$25:$N$41,2,0)*VLOOKUP(ROUNDDOWN($O29,-1),宝石属性!$B$25:$N$41,3,0)+VLOOKUP($P$2,职业被动!$B$6:$M$29,COLUMNS(职业被动!$B$6:K$29),0)*$O29,0)</f>
        <v>93</v>
      </c>
      <c r="X29" s="9">
        <f>ROUND(属性投放!L$4+装备属性!L$4*IF($O29&lt;10,1,ROUNDDOWN($O29,-1))+SUM(属性投放!M$37:M$45)*$O29+VLOOKUP($P$2,一级属性!$E$41:$P$64,COLUMNS(一级属性!$E$41:O$64),0)*($O29+0.25*IF($O29&lt;10,1,ROUNDDOWN($O29,-1)))+VLOOKUP($P$2,宝石属性!$B$43:$M$66,COLUMNS(宝石属性!$B$43:L$66),0)*10*VLOOKUP(ROUNDDOWN($O29,-1),宝石属性!$B$25:$N$41,2,0)*VLOOKUP(ROUNDDOWN($O29,-1),宝石属性!$B$25:$N$41,3,0)+VLOOKUP($P$2,职业被动!$B$6:$M$29,COLUMNS(职业被动!$B$6:L$29),0)*$O29,0)</f>
        <v>8</v>
      </c>
      <c r="Y29" s="9">
        <f>ROUND(属性投放!M$4+装备属性!M$4*IF($O29&lt;10,1,ROUNDDOWN($O29,-1))+SUM(属性投放!N$37:N$45)*$O29+VLOOKUP($P$2,一级属性!$E$41:$P$64,COLUMNS(一级属性!$E$41:P$64),0)*($O29+0.25*IF($O29&lt;10,1,ROUNDDOWN($O29,-1)))+VLOOKUP($P$2,宝石属性!$B$43:$M$66,COLUMNS(宝石属性!$B$43:M$66),0)*10*VLOOKUP(ROUNDDOWN($O29,-1),宝石属性!$B$25:$N$41,2,0)*VLOOKUP(ROUNDDOWN($O29,-1),宝石属性!$B$25:$N$41,3,0)+VLOOKUP($P$2,职业被动!$B$6:$M$29,COLUMNS(职业被动!$B$6:M$29),0)*$O29,0)</f>
        <v>268</v>
      </c>
      <c r="Z29" s="48">
        <f>属性价值和能力评分!$F$9+ROUND(属性价值和能力评分!$F$38*10,0)*O29+ROUND((SUM(装备属性!$W$9:$W$14)+属性价值和能力评分!$F$38*1.25+1.4+2.8)*IF(O29&lt;10,1,ROUNDDOWN(O29,-1)),0)+15*VLOOKUP(ROUNDDOWN(O29,-1),宝石属性!$B$26:$D$41,2,0)*6*VLOOKUP(ROUNDDOWN(O29,-1),宝石属性!$B$26:$D$41,3,0)+(属性价值和能力评分!$F$49*9+属性价值和能力评分!$F$50*2+属性价值和能力评分!$F$53*8/5)*O29</f>
        <v>4643</v>
      </c>
      <c r="AB29" s="1">
        <v>26</v>
      </c>
      <c r="AC29" s="9">
        <f>ROUND(属性投放!D$4+装备属性!D$4*IF($AB29&lt;10,1,ROUNDDOWN($AB29,-1))+SUM(属性投放!E$37:E$45)*$AB29+VLOOKUP($AC$2,一级属性!$E$41:$P$64,COLUMNS(一级属性!$E$41:G$64),0)*($AB29+0.25*IF($AB29&lt;10,1,ROUNDDOWN($AB29,-1)))+VLOOKUP($AC$2,宝石属性!$B$43:$M$66,COLUMNS(宝石属性!$B$43:D$66),0)*10*VLOOKUP(ROUNDDOWN($AB29,-1),宝石属性!$B$25:$N$41,2,0)*VLOOKUP(ROUNDDOWN($AB29,-1),宝石属性!$B$25:$N$41,3,0)+VLOOKUP($AC$2,职业被动!$B$6:$M$29,COLUMNS(职业被动!$B$6:D$29),0)*$AB29,0)</f>
        <v>1556</v>
      </c>
      <c r="AD29" s="9">
        <f>ROUND(属性投放!E$4+装备属性!E$4*IF($AB29&lt;10,1,ROUNDDOWN($AB29,-1))+SUM(属性投放!F$37:F$45)*$AB29+VLOOKUP($AC$2,一级属性!$E$41:$P$64,COLUMNS(一级属性!$E$41:H$64),0)*($AB29+0.25*IF($AB29&lt;10,1,ROUNDDOWN($AB29,-1)))+VLOOKUP($AC$2,宝石属性!$B$43:$M$66,COLUMNS(宝石属性!$B$43:E$66),0)*10*VLOOKUP(ROUNDDOWN($AB29,-1),宝石属性!$B$25:$N$41,2,0)*VLOOKUP(ROUNDDOWN($AB29,-1),宝石属性!$B$25:$N$41,3,0)+VLOOKUP($AC$2,职业被动!$B$6:$M$29,COLUMNS(职业被动!$B$6:E$29),0)*$AB29,0)</f>
        <v>754</v>
      </c>
      <c r="AE29" s="9">
        <f>ROUND(属性投放!F$4+装备属性!F$4*IF($AB29&lt;10,1,ROUNDDOWN($AB29,-1))+SUM(属性投放!G$37:G$45)*$AB29+VLOOKUP($AC$2,一级属性!$E$41:$P$64,COLUMNS(一级属性!$E$41:I$64),0)*($AB29+0.25*IF($AB29&lt;10,1,ROUNDDOWN($AB29,-1)))+VLOOKUP($AC$2,宝石属性!$B$43:$M$66,COLUMNS(宝石属性!$B$43:F$66),0)*10*VLOOKUP(ROUNDDOWN($AB29,-1),宝石属性!$B$25:$N$41,2,0)*VLOOKUP(ROUNDDOWN($AB29,-1),宝石属性!$B$25:$N$41,3,0)+VLOOKUP($AC$2,职业被动!$B$6:$M$29,COLUMNS(职业被动!$B$6:F$29),0)*$AB29,0)</f>
        <v>440</v>
      </c>
      <c r="AF29" s="9">
        <f>ROUND(属性投放!G$4+装备属性!G$4*IF($AB29&lt;10,1,ROUNDDOWN($AB29,-1))+SUM(属性投放!H$37:H$45)*$AB29+VLOOKUP($AC$2,一级属性!$E$41:$P$64,COLUMNS(一级属性!$E$41:J$64),0)*($AB29+0.25*IF($AB29&lt;10,1,ROUNDDOWN($AB29,-1)))+VLOOKUP($AC$2,宝石属性!$B$43:$M$66,COLUMNS(宝石属性!$B$43:G$66),0)*10*VLOOKUP(ROUNDDOWN($AB29,-1),宝石属性!$B$25:$N$41,2,0)*VLOOKUP(ROUNDDOWN($AB29,-1),宝石属性!$B$25:$N$41,3,0)+VLOOKUP($AC$2,职业被动!$B$6:$M$29,COLUMNS(职业被动!$B$6:G$29),0)*$AB29,0)</f>
        <v>267</v>
      </c>
      <c r="AG29" s="9">
        <f>ROUND(属性投放!H$4+装备属性!H$4*IF($AB29&lt;10,1,ROUNDDOWN($AB29,-1))+SUM(属性投放!I$37:I$45)*$AB29+VLOOKUP($AC$2,一级属性!$E$41:$P$64,COLUMNS(一级属性!$E$41:K$64),0)*($AB29+0.25*IF($AB29&lt;10,1,ROUNDDOWN($AB29,-1)))+VLOOKUP($AC$2,宝石属性!$B$43:$M$66,COLUMNS(宝石属性!$B$43:H$66),0)*10*VLOOKUP(ROUNDDOWN($AB29,-1),宝石属性!$B$25:$N$41,2,0)*VLOOKUP(ROUNDDOWN($AB29,-1),宝石属性!$B$25:$N$41,3,0)+VLOOKUP($AC$2,职业被动!$B$6:$M$29,COLUMNS(职业被动!$B$6:H$29),0)*$AB29,0)</f>
        <v>214</v>
      </c>
      <c r="AH29" s="9">
        <f>ROUND(属性投放!I$4+装备属性!I$4*IF($AB29&lt;10,1,ROUNDDOWN($AB29,-1))+SUM(属性投放!J$37:J$45)*$AB29+VLOOKUP($AC$2,一级属性!$E$41:$P$64,COLUMNS(一级属性!$E$41:L$64),0)*($AB29+0.25*IF($AB29&lt;10,1,ROUNDDOWN($AB29,-1)))+VLOOKUP($AC$2,宝石属性!$B$43:$M$66,COLUMNS(宝石属性!$B$43:I$66),0)*10*VLOOKUP(ROUNDDOWN($AB29,-1),宝石属性!$B$25:$N$41,2,0)*VLOOKUP(ROUNDDOWN($AB29,-1),宝石属性!$B$25:$N$41,3,0)+VLOOKUP($AC$2,职业被动!$B$6:$M$29,COLUMNS(职业被动!$B$6:I$29),0)*$AB29,0)</f>
        <v>263</v>
      </c>
      <c r="AI29" s="9">
        <f>ROUND(属性投放!J$4+装备属性!J$4*IF($AB29&lt;10,1,ROUNDDOWN($AB29,-1))+SUM(属性投放!K$37:K$45)*$AB29+VLOOKUP($AC$2,一级属性!$E$41:$P$64,COLUMNS(一级属性!$E$41:M$64),0)*($AB29+0.25*IF($AB29&lt;10,1,ROUNDDOWN($AB29,-1)))+VLOOKUP($AC$2,宝石属性!$B$43:$M$66,COLUMNS(宝石属性!$B$43:J$66),0)*10*VLOOKUP(ROUNDDOWN($AB29,-1),宝石属性!$B$25:$N$41,2,0)*VLOOKUP(ROUNDDOWN($AB29,-1),宝石属性!$B$25:$N$41,3,0)+VLOOKUP($AC$2,职业被动!$B$6:$M$29,COLUMNS(职业被动!$B$6:J$29),0)*$AB29,0)</f>
        <v>168</v>
      </c>
      <c r="AJ29" s="9">
        <f>ROUND(属性投放!K$4+装备属性!K$4*IF($AB29&lt;10,1,ROUNDDOWN($AB29,-1))+SUM(属性投放!L$37:L$45)*$AB29+VLOOKUP($AC$2,一级属性!$E$41:$P$64,COLUMNS(一级属性!$E$41:N$64),0)*($AB29+0.25*IF($AB29&lt;10,1,ROUNDDOWN($AB29,-1)))+VLOOKUP($AC$2,宝石属性!$B$43:$M$66,COLUMNS(宝石属性!$B$43:K$66),0)*10*VLOOKUP(ROUNDDOWN($AB29,-1),宝石属性!$B$25:$N$41,2,0)*VLOOKUP(ROUNDDOWN($AB29,-1),宝石属性!$B$25:$N$41,3,0)+VLOOKUP($AC$2,职业被动!$B$6:$M$29,COLUMNS(职业被动!$B$6:K$29),0)*$AB29,0)</f>
        <v>93</v>
      </c>
      <c r="AK29" s="9">
        <f>ROUND(属性投放!L$4+装备属性!L$4*IF($AB29&lt;10,1,ROUNDDOWN($AB29,-1))+SUM(属性投放!M$37:M$45)*$AB29+VLOOKUP($AC$2,一级属性!$E$41:$P$64,COLUMNS(一级属性!$E$41:O$64),0)*($AB29+0.25*IF($AB29&lt;10,1,ROUNDDOWN($AB29,-1)))+VLOOKUP($AC$2,宝石属性!$B$43:$M$66,COLUMNS(宝石属性!$B$43:L$66),0)*10*VLOOKUP(ROUNDDOWN($AB29,-1),宝石属性!$B$25:$N$41,2,0)*VLOOKUP(ROUNDDOWN($AB29,-1),宝石属性!$B$25:$N$41,3,0)+VLOOKUP($AC$2,职业被动!$B$6:$M$29,COLUMNS(职业被动!$B$6:L$29),0)*$AB29,0)</f>
        <v>8</v>
      </c>
      <c r="AL29" s="9">
        <f>ROUND(属性投放!M$4+装备属性!M$4*IF($AB29&lt;10,1,ROUNDDOWN($AB29,-1))+SUM(属性投放!N$37:N$45)*$AB29+VLOOKUP($AC$2,一级属性!$E$41:$P$64,COLUMNS(一级属性!$E$41:P$64),0)*($AB29+0.25*IF($AB29&lt;10,1,ROUNDDOWN($AB29,-1)))+VLOOKUP($AC$2,宝石属性!$B$43:$M$66,COLUMNS(宝石属性!$B$43:M$66),0)*10*VLOOKUP(ROUNDDOWN($AB29,-1),宝石属性!$B$25:$N$41,2,0)*VLOOKUP(ROUNDDOWN($AB29,-1),宝石属性!$B$25:$N$41,3,0)+VLOOKUP($AC$2,职业被动!$B$6:$M$29,COLUMNS(职业被动!$B$6:M$29),0)*$AB29,0)</f>
        <v>268</v>
      </c>
      <c r="AM29" s="48">
        <f>属性价值和能力评分!$F$9+ROUND(属性价值和能力评分!$F$38*10,0)*AB29+ROUND((SUM(装备属性!$W$9:$W$14)+属性价值和能力评分!$F$38*1.25+1.4+2.8)*IF(AB29&lt;10,1,ROUNDDOWN(AB29,-1)),0)+15*VLOOKUP(ROUNDDOWN(AB29,-1),宝石属性!$B$26:$D$41,2,0)*6*VLOOKUP(ROUNDDOWN(AB29,-1),宝石属性!$B$26:$D$41,3,0)+(属性价值和能力评分!$F$49*9+属性价值和能力评分!$F$50*2+属性价值和能力评分!$F$53*8/5)*AB29</f>
        <v>4643</v>
      </c>
      <c r="AO29" s="1">
        <v>26</v>
      </c>
      <c r="AP29" s="9">
        <f>ROUND(属性投放!D$4+装备属性!D$4*IF($AO29&lt;10,1,ROUNDDOWN($AO29,-1))+SUM(属性投放!E$37:E$45)*$AO29+VLOOKUP($AP$2,一级属性!$E$41:$P$64,COLUMNS(一级属性!$E$41:G$64),0)*($AO29+0.25*IF($AO29&lt;10,1,ROUNDDOWN($AO29,-1)))+VLOOKUP($AP$2,宝石属性!$B$43:$M$66,COLUMNS(宝石属性!$B$43:D$66),0)*10*VLOOKUP(ROUNDDOWN($AO29,-1),宝石属性!$B$25:$N$41,2,0)*VLOOKUP(ROUNDDOWN($AO29,-1),宝石属性!$B$25:$N$41,3,0)+VLOOKUP($AP$2,职业被动!$B$6:$M$29,COLUMNS(职业被动!$B$6:D$29),0)*$AO29,0)</f>
        <v>1556</v>
      </c>
      <c r="AQ29" s="9">
        <f>ROUND(属性投放!E$4+装备属性!E$4*IF($AO29&lt;10,1,ROUNDDOWN($AO29,-1))+SUM(属性投放!F$37:F$45)*$AO29+VLOOKUP($AP$2,一级属性!$E$41:$P$64,COLUMNS(一级属性!$E$41:H$64),0)*($AO29+0.25*IF($AO29&lt;10,1,ROUNDDOWN($AO29,-1)))+VLOOKUP($AP$2,宝石属性!$B$43:$M$66,COLUMNS(宝石属性!$B$43:E$66),0)*10*VLOOKUP(ROUNDDOWN($AO29,-1),宝石属性!$B$25:$N$41,2,0)*VLOOKUP(ROUNDDOWN($AO29,-1),宝石属性!$B$25:$N$41,3,0)+VLOOKUP($AP$2,职业被动!$B$6:$M$29,COLUMNS(职业被动!$B$6:E$29),0)*$AO29,0)</f>
        <v>1219</v>
      </c>
      <c r="AR29" s="9">
        <f>ROUND(属性投放!F$4+装备属性!F$4*IF($AO29&lt;10,1,ROUNDDOWN($AO29,-1))+SUM(属性投放!G$37:G$45)*$AO29+VLOOKUP($AP$2,一级属性!$E$41:$P$64,COLUMNS(一级属性!$E$41:I$64),0)*($AO29+0.25*IF($AO29&lt;10,1,ROUNDDOWN($AO29,-1)))+VLOOKUP($AP$2,宝石属性!$B$43:$M$66,COLUMNS(宝石属性!$B$43:F$66),0)*10*VLOOKUP(ROUNDDOWN($AO29,-1),宝石属性!$B$25:$N$41,2,0)*VLOOKUP(ROUNDDOWN($AO29,-1),宝石属性!$B$25:$N$41,3,0)+VLOOKUP($AP$2,职业被动!$B$6:$M$29,COLUMNS(职业被动!$B$6:F$29),0)*$AO29,0)</f>
        <v>316</v>
      </c>
      <c r="AS29" s="9">
        <f>ROUND(属性投放!G$4+装备属性!G$4*IF($AO29&lt;10,1,ROUNDDOWN($AO29,-1))+SUM(属性投放!H$37:H$45)*$AO29+VLOOKUP($AP$2,一级属性!$E$41:$P$64,COLUMNS(一级属性!$E$41:J$64),0)*($AO29+0.25*IF($AO29&lt;10,1,ROUNDDOWN($AO29,-1)))+VLOOKUP($AP$2,宝石属性!$B$43:$M$66,COLUMNS(宝石属性!$B$43:G$66),0)*10*VLOOKUP(ROUNDDOWN($AO29,-1),宝石属性!$B$25:$N$41,2,0)*VLOOKUP(ROUNDDOWN($AO29,-1),宝石属性!$B$25:$N$41,3,0)+VLOOKUP($AP$2,职业被动!$B$6:$M$29,COLUMNS(职业被动!$B$6:G$29),0)*$AO29,0)</f>
        <v>215</v>
      </c>
      <c r="AT29" s="9">
        <f>ROUND(属性投放!H$4+装备属性!H$4*IF($AO29&lt;10,1,ROUNDDOWN($AO29,-1))+SUM(属性投放!I$37:I$45)*$AO29+VLOOKUP($AP$2,一级属性!$E$41:$P$64,COLUMNS(一级属性!$E$41:K$64),0)*($AO29+0.25*IF($AO29&lt;10,1,ROUNDDOWN($AO29,-1)))+VLOOKUP($AP$2,宝石属性!$B$43:$M$66,COLUMNS(宝石属性!$B$43:H$66),0)*10*VLOOKUP(ROUNDDOWN($AO29,-1),宝石属性!$B$25:$N$41,2,0)*VLOOKUP(ROUNDDOWN($AO29,-1),宝石属性!$B$25:$N$41,3,0)+VLOOKUP($AP$2,职业被动!$B$6:$M$29,COLUMNS(职业被动!$B$6:H$29),0)*$AO29,0)</f>
        <v>307</v>
      </c>
      <c r="AU29" s="9">
        <f>ROUND(属性投放!I$4+装备属性!I$4*IF($AO29&lt;10,1,ROUNDDOWN($AO29,-1))+SUM(属性投放!J$37:J$45)*$AO29+VLOOKUP($AP$2,一级属性!$E$41:$P$64,COLUMNS(一级属性!$E$41:L$64),0)*($AO29+0.25*IF($AO29&lt;10,1,ROUNDDOWN($AO29,-1)))+VLOOKUP($AP$2,宝石属性!$B$43:$M$66,COLUMNS(宝石属性!$B$43:I$66),0)*10*VLOOKUP(ROUNDDOWN($AO29,-1),宝石属性!$B$25:$N$41,2,0)*VLOOKUP(ROUNDDOWN($AO29,-1),宝石属性!$B$25:$N$41,3,0)+VLOOKUP($AP$2,职业被动!$B$6:$M$29,COLUMNS(职业被动!$B$6:I$29),0)*$AO29,0)</f>
        <v>282</v>
      </c>
      <c r="AV29" s="9">
        <f>ROUND(属性投放!J$4+装备属性!J$4*IF($AO29&lt;10,1,ROUNDDOWN($AO29,-1))+SUM(属性投放!K$37:K$45)*$AO29+VLOOKUP($AP$2,一级属性!$E$41:$P$64,COLUMNS(一级属性!$E$41:M$64),0)*($AO29+0.25*IF($AO29&lt;10,1,ROUNDDOWN($AO29,-1)))+VLOOKUP($AP$2,宝石属性!$B$43:$M$66,COLUMNS(宝石属性!$B$43:J$66),0)*10*VLOOKUP(ROUNDDOWN($AO29,-1),宝石属性!$B$25:$N$41,2,0)*VLOOKUP(ROUNDDOWN($AO29,-1),宝石属性!$B$25:$N$41,3,0)+VLOOKUP($AP$2,职业被动!$B$6:$M$29,COLUMNS(职业被动!$B$6:J$29),0)*$AO29,0)</f>
        <v>189</v>
      </c>
      <c r="AW29" s="9">
        <f>ROUND(属性投放!K$4+装备属性!K$4*IF($AO29&lt;10,1,ROUNDDOWN($AO29,-1))+SUM(属性投放!L$37:L$45)*$AO29+VLOOKUP($AP$2,一级属性!$E$41:$P$64,COLUMNS(一级属性!$E$41:N$64),0)*($AO29+0.25*IF($AO29&lt;10,1,ROUNDDOWN($AO29,-1)))+VLOOKUP($AP$2,宝石属性!$B$43:$M$66,COLUMNS(宝石属性!$B$43:K$66),0)*10*VLOOKUP(ROUNDDOWN($AO29,-1),宝石属性!$B$25:$N$41,2,0)*VLOOKUP(ROUNDDOWN($AO29,-1),宝石属性!$B$25:$N$41,3,0)+VLOOKUP($AP$2,职业被动!$B$6:$M$29,COLUMNS(职业被动!$B$6:K$29),0)*$AO29,0)</f>
        <v>93</v>
      </c>
      <c r="AX29" s="9">
        <f>ROUND(属性投放!L$4+装备属性!L$4*IF($AO29&lt;10,1,ROUNDDOWN($AO29,-1))+SUM(属性投放!M$37:M$45)*$AO29+VLOOKUP($AP$2,一级属性!$E$41:$P$64,COLUMNS(一级属性!$E$41:O$64),0)*($AO29+0.25*IF($AO29&lt;10,1,ROUNDDOWN($AO29,-1)))+VLOOKUP($AP$2,宝石属性!$B$43:$M$66,COLUMNS(宝石属性!$B$43:L$66),0)*10*VLOOKUP(ROUNDDOWN($AO29,-1),宝石属性!$B$25:$N$41,2,0)*VLOOKUP(ROUNDDOWN($AO29,-1),宝石属性!$B$25:$N$41,3,0)+VLOOKUP($AP$2,职业被动!$B$6:$M$29,COLUMNS(职业被动!$B$6:L$29),0)*$AO29,0)</f>
        <v>268</v>
      </c>
      <c r="AY29" s="9">
        <f>ROUND(属性投放!M$4+装备属性!M$4*IF($AO29&lt;10,1,ROUNDDOWN($AO29,-1))+SUM(属性投放!N$37:N$45)*$AO29+VLOOKUP($AP$2,一级属性!$E$41:$P$64,COLUMNS(一级属性!$E$41:P$64),0)*($AO29+0.25*IF($AO29&lt;10,1,ROUNDDOWN($AO29,-1)))+VLOOKUP($AP$2,宝石属性!$B$43:$M$66,COLUMNS(宝石属性!$B$43:M$66),0)*10*VLOOKUP(ROUNDDOWN($AO29,-1),宝石属性!$B$25:$N$41,2,0)*VLOOKUP(ROUNDDOWN($AO29,-1),宝石属性!$B$25:$N$41,3,0)+VLOOKUP($AP$2,职业被动!$B$6:$M$29,COLUMNS(职业被动!$B$6:M$29),0)*$AO29,0)</f>
        <v>268</v>
      </c>
      <c r="AZ29" s="48">
        <f>属性价值和能力评分!$F$9+ROUND(属性价值和能力评分!$F$38*10,0)*AO29+ROUND((SUM(装备属性!$W$9:$W$14)+属性价值和能力评分!$F$38*1.25+1.4+2.8)*IF(AO29&lt;10,1,ROUNDDOWN(AO29,-1)),0)+15*VLOOKUP(ROUNDDOWN(AO29,-1),宝石属性!$B$26:$D$41,2,0)*6*VLOOKUP(ROUNDDOWN(AO29,-1),宝石属性!$B$26:$D$41,3,0)+(属性价值和能力评分!$F$49*9+属性价值和能力评分!$F$50*2+属性价值和能力评分!$F$53*8/5)*AO29</f>
        <v>4643</v>
      </c>
      <c r="BB29" s="1">
        <v>26</v>
      </c>
      <c r="BC29" s="9">
        <f>ROUND(属性投放!D$4+装备属性!D$4*IF($BB29&lt;10,1,ROUNDDOWN($BB29,-1))+SUM(属性投放!E$37:E$45)*$BB29+VLOOKUP($BC$2,一级属性!$E$41:$P$64,COLUMNS(一级属性!$E$41:G$64),0)*($BB29+0.25*IF($BB29&lt;10,1,ROUNDDOWN($BB29,-1)))+VLOOKUP($BC$2,宝石属性!$B$43:$M$66,COLUMNS(宝石属性!$B$43:D$66),0)*10*VLOOKUP(ROUNDDOWN($BB29,-1),宝石属性!$B$25:$N$41,2,0)*VLOOKUP(ROUNDDOWN($BB29,-1),宝石属性!$B$25:$N$41,3,0)+VLOOKUP($BC$2,职业被动!$B$6:$M$29,COLUMNS(职业被动!$B$6:D$29),0)*$BB29,0)</f>
        <v>1374</v>
      </c>
      <c r="BD29" s="9">
        <f>ROUND(属性投放!E$4+装备属性!E$4*IF($BB29&lt;10,1,ROUNDDOWN($BB29,-1))+SUM(属性投放!F$37:F$45)*$BB29+VLOOKUP($BC$2,一级属性!$E$41:$P$64,COLUMNS(一级属性!$E$41:H$64),0)*($BB29+0.25*IF($BB29&lt;10,1,ROUNDDOWN($BB29,-1)))+VLOOKUP($BC$2,宝石属性!$B$43:$M$66,COLUMNS(宝石属性!$B$43:E$66),0)*10*VLOOKUP(ROUNDDOWN($BB29,-1),宝石属性!$B$25:$N$41,2,0)*VLOOKUP(ROUNDDOWN($BB29,-1),宝石属性!$B$25:$N$41,3,0)+VLOOKUP($BC$2,职业被动!$B$6:$M$29,COLUMNS(职业被动!$B$6:E$29),0)*$BB29,0)</f>
        <v>1374</v>
      </c>
      <c r="BE29" s="9">
        <f>ROUND(属性投放!F$4+装备属性!F$4*IF($BB29&lt;10,1,ROUNDDOWN($BB29,-1))+SUM(属性投放!G$37:G$45)*$BB29+VLOOKUP($BC$2,一级属性!$E$41:$P$64,COLUMNS(一级属性!$E$41:I$64),0)*($BB29+0.25*IF($BB29&lt;10,1,ROUNDDOWN($BB29,-1)))+VLOOKUP($BC$2,宝石属性!$B$43:$M$66,COLUMNS(宝石属性!$B$43:F$66),0)*10*VLOOKUP(ROUNDDOWN($BB29,-1),宝石属性!$B$25:$N$41,2,0)*VLOOKUP(ROUNDDOWN($BB29,-1),宝石属性!$B$25:$N$41,3,0)+VLOOKUP($BC$2,职业被动!$B$6:$M$29,COLUMNS(职业被动!$B$6:F$29),0)*$BB29,0)</f>
        <v>316</v>
      </c>
      <c r="BF29" s="9">
        <f>ROUND(属性投放!G$4+装备属性!G$4*IF($BB29&lt;10,1,ROUNDDOWN($BB29,-1))+SUM(属性投放!H$37:H$45)*$BB29+VLOOKUP($BC$2,一级属性!$E$41:$P$64,COLUMNS(一级属性!$E$41:J$64),0)*($BB29+0.25*IF($BB29&lt;10,1,ROUNDDOWN($BB29,-1)))+VLOOKUP($BC$2,宝石属性!$B$43:$M$66,COLUMNS(宝石属性!$B$43:G$66),0)*10*VLOOKUP(ROUNDDOWN($BB29,-1),宝石属性!$B$25:$N$41,2,0)*VLOOKUP(ROUNDDOWN($BB29,-1),宝石属性!$B$25:$N$41,3,0)+VLOOKUP($BC$2,职业被动!$B$6:$M$29,COLUMNS(职业被动!$B$6:G$29),0)*$BB29,0)</f>
        <v>215</v>
      </c>
      <c r="BG29" s="9">
        <f>ROUND(属性投放!H$4+装备属性!H$4*IF($BB29&lt;10,1,ROUNDDOWN($BB29,-1))+SUM(属性投放!I$37:I$45)*$BB29+VLOOKUP($BC$2,一级属性!$E$41:$P$64,COLUMNS(一级属性!$E$41:K$64),0)*($BB29+0.25*IF($BB29&lt;10,1,ROUNDDOWN($BB29,-1)))+VLOOKUP($BC$2,宝石属性!$B$43:$M$66,COLUMNS(宝石属性!$B$43:H$66),0)*10*VLOOKUP(ROUNDDOWN($BB29,-1),宝石属性!$B$25:$N$41,2,0)*VLOOKUP(ROUNDDOWN($BB29,-1),宝石属性!$B$25:$N$41,3,0)+VLOOKUP($BC$2,职业被动!$B$6:$M$29,COLUMNS(职业被动!$B$6:H$29),0)*$BB29,0)</f>
        <v>390</v>
      </c>
      <c r="BH29" s="9">
        <f>ROUND(属性投放!I$4+装备属性!I$4*IF($BB29&lt;10,1,ROUNDDOWN($BB29,-1))+SUM(属性投放!J$37:J$45)*$BB29+VLOOKUP($BC$2,一级属性!$E$41:$P$64,COLUMNS(一级属性!$E$41:L$64),0)*($BB29+0.25*IF($BB29&lt;10,1,ROUNDDOWN($BB29,-1)))+VLOOKUP($BC$2,宝石属性!$B$43:$M$66,COLUMNS(宝石属性!$B$43:I$66),0)*10*VLOOKUP(ROUNDDOWN($BB29,-1),宝石属性!$B$25:$N$41,2,0)*VLOOKUP(ROUNDDOWN($BB29,-1),宝石属性!$B$25:$N$41,3,0)+VLOOKUP($BC$2,职业被动!$B$6:$M$29,COLUMNS(职业被动!$B$6:I$29),0)*$BB29,0)</f>
        <v>339</v>
      </c>
      <c r="BI29" s="9">
        <f>ROUND(属性投放!J$4+装备属性!J$4*IF($BB29&lt;10,1,ROUNDDOWN($BB29,-1))+SUM(属性投放!K$37:K$45)*$BB29+VLOOKUP($BC$2,一级属性!$E$41:$P$64,COLUMNS(一级属性!$E$41:M$64),0)*($BB29+0.25*IF($BB29&lt;10,1,ROUNDDOWN($BB29,-1)))+VLOOKUP($BC$2,宝石属性!$B$43:$M$66,COLUMNS(宝石属性!$B$43:J$66),0)*10*VLOOKUP(ROUNDDOWN($BB29,-1),宝石属性!$B$25:$N$41,2,0)*VLOOKUP(ROUNDDOWN($BB29,-1),宝石属性!$B$25:$N$41,3,0)+VLOOKUP($BC$2,职业被动!$B$6:$M$29,COLUMNS(职业被动!$B$6:J$29),0)*$BB29,0)</f>
        <v>143</v>
      </c>
      <c r="BJ29" s="9">
        <f>ROUND(属性投放!K$4+装备属性!K$4*IF($BB29&lt;10,1,ROUNDDOWN($BB29,-1))+SUM(属性投放!L$37:L$45)*$BB29+VLOOKUP($BC$2,一级属性!$E$41:$P$64,COLUMNS(一级属性!$E$41:N$64),0)*($BB29+0.25*IF($BB29&lt;10,1,ROUNDDOWN($BB29,-1)))+VLOOKUP($BC$2,宝石属性!$B$43:$M$66,COLUMNS(宝石属性!$B$43:K$66),0)*10*VLOOKUP(ROUNDDOWN($BB29,-1),宝石属性!$B$25:$N$41,2,0)*VLOOKUP(ROUNDDOWN($BB29,-1),宝石属性!$B$25:$N$41,3,0)+VLOOKUP($BC$2,职业被动!$B$6:$M$29,COLUMNS(职业被动!$B$6:K$29),0)*$BB29,0)</f>
        <v>93</v>
      </c>
      <c r="BK29" s="9">
        <f>ROUND(属性投放!L$4+装备属性!L$4*IF($BB29&lt;10,1,ROUNDDOWN($BB29,-1))+SUM(属性投放!M$37:M$45)*$BB29+VLOOKUP($BC$2,一级属性!$E$41:$P$64,COLUMNS(一级属性!$E$41:O$64),0)*($BB29+0.25*IF($BB29&lt;10,1,ROUNDDOWN($BB29,-1)))+VLOOKUP($BC$2,宝石属性!$B$43:$M$66,COLUMNS(宝石属性!$B$43:L$66),0)*10*VLOOKUP(ROUNDDOWN($BB29,-1),宝石属性!$B$25:$N$41,2,0)*VLOOKUP(ROUNDDOWN($BB29,-1),宝石属性!$B$25:$N$41,3,0)+VLOOKUP($BC$2,职业被动!$B$6:$M$29,COLUMNS(职业被动!$B$6:L$29),0)*$BB29,0)</f>
        <v>8</v>
      </c>
      <c r="BL29" s="9">
        <f>ROUND(属性投放!M$4+装备属性!M$4*IF($BB29&lt;10,1,ROUNDDOWN($BB29,-1))+SUM(属性投放!N$37:N$45)*$BB29+VLOOKUP($BC$2,一级属性!$E$41:$P$64,COLUMNS(一级属性!$E$41:P$64),0)*($BB29+0.25*IF($BB29&lt;10,1,ROUNDDOWN($BB29,-1)))+VLOOKUP($BC$2,宝石属性!$B$43:$M$66,COLUMNS(宝石属性!$B$43:M$66),0)*10*VLOOKUP(ROUNDDOWN($BB29,-1),宝石属性!$B$25:$N$41,2,0)*VLOOKUP(ROUNDDOWN($BB29,-1),宝石属性!$B$25:$N$41,3,0)+VLOOKUP($BC$2,职业被动!$B$6:$M$29,COLUMNS(职业被动!$B$6:M$29),0)*$BB29,0)</f>
        <v>268</v>
      </c>
      <c r="BM29" s="48">
        <f>属性价值和能力评分!$F$9+ROUND(属性价值和能力评分!$F$38*10,0)*BB29+ROUND((SUM(装备属性!$W$9:$W$14)+属性价值和能力评分!$F$38*1.25+1.4+2.8)*IF(BB29&lt;10,1,ROUNDDOWN(BB29,-1)),0)+15*VLOOKUP(ROUNDDOWN(BB29,-1),宝石属性!$B$26:$D$41,2,0)*6*VLOOKUP(ROUNDDOWN(BB29,-1),宝石属性!$B$26:$D$41,3,0)+(属性价值和能力评分!$F$49*9+属性价值和能力评分!$F$50*2+属性价值和能力评分!$F$53*8/5)*BB29</f>
        <v>4643</v>
      </c>
      <c r="BO29" s="1">
        <v>26</v>
      </c>
      <c r="BP29" s="9">
        <f>ROUND(属性投放!D$4+装备属性!D$4*IF($BO29&lt;10,1,ROUNDDOWN($BO29,-1))+SUM(属性投放!E$37:E$45)*$BO29+VLOOKUP($BP$2,一级属性!$E$41:$P$64,COLUMNS(一级属性!$E$41:G$64),0)*($BO29+0.25*IF($BO29&lt;10,1,ROUNDDOWN($BO29,-1)))+VLOOKUP($BP$2,宝石属性!$B$43:$M$66,COLUMNS(宝石属性!$B$43:D$66),0)*10*VLOOKUP(ROUNDDOWN($BO29,-1),宝石属性!$B$25:$N$41,2,0)*VLOOKUP(ROUNDDOWN($BO29,-1),宝石属性!$B$25:$N$41,3,0)+VLOOKUP($BP$2,职业被动!$B$6:$M$29,COLUMNS(职业被动!$B$6:D$29),0)*$BO29,0)</f>
        <v>1738</v>
      </c>
      <c r="BQ29" s="9">
        <f>ROUND(属性投放!E$4+装备属性!E$4*IF($BO29&lt;10,1,ROUNDDOWN($BO29,-1))+SUM(属性投放!F$37:F$45)*$BO29+VLOOKUP($BP$2,一级属性!$E$41:$P$64,COLUMNS(一级属性!$E$41:H$64),0)*($BO29+0.25*IF($BO29&lt;10,1,ROUNDDOWN($BO29,-1)))+VLOOKUP($BP$2,宝石属性!$B$43:$M$66,COLUMNS(宝石属性!$B$43:E$66),0)*10*VLOOKUP(ROUNDDOWN($BO29,-1),宝石属性!$B$25:$N$41,2,0)*VLOOKUP(ROUNDDOWN($BO29,-1),宝石属性!$B$25:$N$41,3,0)+VLOOKUP($BP$2,职业被动!$B$6:$M$29,COLUMNS(职业被动!$B$6:E$29),0)*$BO29,0)</f>
        <v>1219</v>
      </c>
      <c r="BR29" s="9">
        <f>ROUND(属性投放!F$4+装备属性!F$4*IF($BO29&lt;10,1,ROUNDDOWN($BO29,-1))+SUM(属性投放!G$37:G$45)*$BO29+VLOOKUP($BP$2,一级属性!$E$41:$P$64,COLUMNS(一级属性!$E$41:I$64),0)*($BO29+0.25*IF($BO29&lt;10,1,ROUNDDOWN($BO29,-1)))+VLOOKUP($BP$2,宝石属性!$B$43:$M$66,COLUMNS(宝石属性!$B$43:F$66),0)*10*VLOOKUP(ROUNDDOWN($BO29,-1),宝石属性!$B$25:$N$41,2,0)*VLOOKUP(ROUNDDOWN($BO29,-1),宝石属性!$B$25:$N$41,3,0)+VLOOKUP($BP$2,职业被动!$B$6:$M$29,COLUMNS(职业被动!$B$6:F$29),0)*$BO29,0)</f>
        <v>316</v>
      </c>
      <c r="BS29" s="9">
        <f>ROUND(属性投放!G$4+装备属性!G$4*IF($BO29&lt;10,1,ROUNDDOWN($BO29,-1))+SUM(属性投放!H$37:H$45)*$BO29+VLOOKUP($BP$2,一级属性!$E$41:$P$64,COLUMNS(一级属性!$E$41:J$64),0)*($BO29+0.25*IF($BO29&lt;10,1,ROUNDDOWN($BO29,-1)))+VLOOKUP($BP$2,宝石属性!$B$43:$M$66,COLUMNS(宝石属性!$B$43:G$66),0)*10*VLOOKUP(ROUNDDOWN($BO29,-1),宝石属性!$B$25:$N$41,2,0)*VLOOKUP(ROUNDDOWN($BO29,-1),宝石属性!$B$25:$N$41,3,0)+VLOOKUP($BP$2,职业被动!$B$6:$M$29,COLUMNS(职业被动!$B$6:G$29),0)*$BO29,0)</f>
        <v>215</v>
      </c>
      <c r="BT29" s="9">
        <f>ROUND(属性投放!H$4+装备属性!H$4*IF($BO29&lt;10,1,ROUNDDOWN($BO29,-1))+SUM(属性投放!I$37:I$45)*$BO29+VLOOKUP($BP$2,一级属性!$E$41:$P$64,COLUMNS(一级属性!$E$41:K$64),0)*($BO29+0.25*IF($BO29&lt;10,1,ROUNDDOWN($BO29,-1)))+VLOOKUP($BP$2,宝石属性!$B$43:$M$66,COLUMNS(宝石属性!$B$43:H$66),0)*10*VLOOKUP(ROUNDDOWN($BO29,-1),宝石属性!$B$25:$N$41,2,0)*VLOOKUP(ROUNDDOWN($BO29,-1),宝石属性!$B$25:$N$41,3,0)+VLOOKUP($BP$2,职业被动!$B$6:$M$29,COLUMNS(职业被动!$B$6:H$29),0)*$BO29,0)</f>
        <v>333</v>
      </c>
      <c r="BU29" s="9">
        <f>ROUND(属性投放!I$4+装备属性!I$4*IF($BO29&lt;10,1,ROUNDDOWN($BO29,-1))+SUM(属性投放!J$37:J$45)*$BO29+VLOOKUP($BP$2,一级属性!$E$41:$P$64,COLUMNS(一级属性!$E$41:L$64),0)*($BO29+0.25*IF($BO29&lt;10,1,ROUNDDOWN($BO29,-1)))+VLOOKUP($BP$2,宝石属性!$B$43:$M$66,COLUMNS(宝石属性!$B$43:I$66),0)*10*VLOOKUP(ROUNDDOWN($BO29,-1),宝石属性!$B$25:$N$41,2,0)*VLOOKUP(ROUNDDOWN($BO29,-1),宝石属性!$B$25:$N$41,3,0)+VLOOKUP($BP$2,职业被动!$B$6:$M$29,COLUMNS(职业被动!$B$6:I$29),0)*$BO29,0)</f>
        <v>282</v>
      </c>
      <c r="BV29" s="9">
        <f>ROUND(属性投放!J$4+装备属性!J$4*IF($BO29&lt;10,1,ROUNDDOWN($BO29,-1))+SUM(属性投放!K$37:K$45)*$BO29+VLOOKUP($BP$2,一级属性!$E$41:$P$64,COLUMNS(一级属性!$E$41:M$64),0)*($BO29+0.25*IF($BO29&lt;10,1,ROUNDDOWN($BO29,-1)))+VLOOKUP($BP$2,宝石属性!$B$43:$M$66,COLUMNS(宝石属性!$B$43:J$66),0)*10*VLOOKUP(ROUNDDOWN($BO29,-1),宝石属性!$B$25:$N$41,2,0)*VLOOKUP(ROUNDDOWN($BO29,-1),宝石属性!$B$25:$N$41,3,0)+VLOOKUP($BP$2,职业被动!$B$6:$M$29,COLUMNS(职业被动!$B$6:J$29),0)*$BO29,0)</f>
        <v>189</v>
      </c>
      <c r="BW29" s="9">
        <f>ROUND(属性投放!K$4+装备属性!K$4*IF($BO29&lt;10,1,ROUNDDOWN($BO29,-1))+SUM(属性投放!L$37:L$45)*$BO29+VLOOKUP($BP$2,一级属性!$E$41:$P$64,COLUMNS(一级属性!$E$41:N$64),0)*($BO29+0.25*IF($BO29&lt;10,1,ROUNDDOWN($BO29,-1)))+VLOOKUP($BP$2,宝石属性!$B$43:$M$66,COLUMNS(宝石属性!$B$43:K$66),0)*10*VLOOKUP(ROUNDDOWN($BO29,-1),宝石属性!$B$25:$N$41,2,0)*VLOOKUP(ROUNDDOWN($BO29,-1),宝石属性!$B$25:$N$41,3,0)+VLOOKUP($BP$2,职业被动!$B$6:$M$29,COLUMNS(职业被动!$B$6:K$29),0)*$BO29,0)</f>
        <v>93</v>
      </c>
      <c r="BX29" s="9">
        <f>ROUND(属性投放!L$4+装备属性!L$4*IF($BO29&lt;10,1,ROUNDDOWN($BO29,-1))+SUM(属性投放!M$37:M$45)*$BO29+VLOOKUP($BP$2,一级属性!$E$41:$P$64,COLUMNS(一级属性!$E$41:O$64),0)*($BO29+0.25*IF($BO29&lt;10,1,ROUNDDOWN($BO29,-1)))+VLOOKUP($BP$2,宝石属性!$B$43:$M$66,COLUMNS(宝石属性!$B$43:L$66),0)*10*VLOOKUP(ROUNDDOWN($BO29,-1),宝石属性!$B$25:$N$41,2,0)*VLOOKUP(ROUNDDOWN($BO29,-1),宝石属性!$B$25:$N$41,3,0)+VLOOKUP($BP$2,职业被动!$B$6:$M$29,COLUMNS(职业被动!$B$6:L$29),0)*$BO29,0)</f>
        <v>8</v>
      </c>
      <c r="BY29" s="9">
        <f>ROUND(属性投放!M$4+装备属性!M$4*IF($BO29&lt;10,1,ROUNDDOWN($BO29,-1))+SUM(属性投放!N$37:N$45)*$BO29+VLOOKUP($BP$2,一级属性!$E$41:$P$64,COLUMNS(一级属性!$E$41:P$64),0)*($BO29+0.25*IF($BO29&lt;10,1,ROUNDDOWN($BO29,-1)))+VLOOKUP($BP$2,宝石属性!$B$43:$M$66,COLUMNS(宝石属性!$B$43:M$66),0)*10*VLOOKUP(ROUNDDOWN($BO29,-1),宝石属性!$B$25:$N$41,2,0)*VLOOKUP(ROUNDDOWN($BO29,-1),宝石属性!$B$25:$N$41,3,0)+VLOOKUP($BP$2,职业被动!$B$6:$M$29,COLUMNS(职业被动!$B$6:M$29),0)*$BO29,0)</f>
        <v>268</v>
      </c>
      <c r="BZ29" s="48">
        <f>属性价值和能力评分!$F$9+ROUND(属性价值和能力评分!$F$38*10,0)*BO29+ROUND((SUM(装备属性!$W$9:$W$14)+属性价值和能力评分!$F$38*1.25+1.4+2.8)*IF(BO29&lt;10,1,ROUNDDOWN(BO29,-1)),0)+15*VLOOKUP(ROUNDDOWN(BO29,-1),宝石属性!$B$26:$D$41,2,0)*6*VLOOKUP(ROUNDDOWN(BO29,-1),宝石属性!$B$26:$D$41,3,0)+(属性价值和能力评分!$F$49*9+属性价值和能力评分!$F$50*2+属性价值和能力评分!$F$53*8/5)*BO29</f>
        <v>4643</v>
      </c>
      <c r="CB29" s="1">
        <v>26</v>
      </c>
      <c r="CC29" s="9">
        <f>ROUND(属性投放!D$4+装备属性!D$4*IF($CB29&lt;10,1,ROUNDDOWN($CB29,-1))+SUM(属性投放!E$37:E$45)*$CB29+VLOOKUP($CC$2,一级属性!$E$41:$P$64,COLUMNS(一级属性!$E$41:G$64),0)*($CB29+0.25*IF($CB29&lt;10,1,ROUNDDOWN($CB29,-1)))+VLOOKUP($CC$2,宝石属性!$B$43:$M$66,COLUMNS(宝石属性!$B$43:D$66),0)*10*VLOOKUP(ROUNDDOWN($CB29,-1),宝石属性!$B$25:$N$41,2,0)*VLOOKUP(ROUNDDOWN($CB29,-1),宝石属性!$B$25:$N$41,3,0)+VLOOKUP($CC$2,职业被动!$B$6:$M$29,COLUMNS(职业被动!$B$6:D$29),0)*$CB29,0)</f>
        <v>1126</v>
      </c>
      <c r="CD29" s="9">
        <f>ROUND(属性投放!E$4+装备属性!E$4*IF($CB29&lt;10,1,ROUNDDOWN($CB29,-1))+SUM(属性投放!F$37:F$45)*$CB29+VLOOKUP($CC$2,一级属性!$E$41:$P$64,COLUMNS(一级属性!$E$41:H$64),0)*($CB29+0.25*IF($CB29&lt;10,1,ROUNDDOWN($CB29,-1)))+VLOOKUP($CC$2,宝石属性!$B$43:$M$66,COLUMNS(宝石属性!$B$43:E$66),0)*10*VLOOKUP(ROUNDDOWN($CB29,-1),宝石属性!$B$25:$N$41,2,0)*VLOOKUP(ROUNDDOWN($CB29,-1),宝石属性!$B$25:$N$41,3,0)+VLOOKUP($CC$2,职业被动!$B$6:$M$29,COLUMNS(职业被动!$B$6:E$29),0)*$CB29,0)</f>
        <v>754</v>
      </c>
      <c r="CE29" s="9">
        <f>ROUND(属性投放!F$4+装备属性!F$4*IF($CB29&lt;10,1,ROUNDDOWN($CB29,-1))+SUM(属性投放!G$37:G$45)*$CB29+VLOOKUP($CC$2,一级属性!$E$41:$P$64,COLUMNS(一级属性!$E$41:I$64),0)*($CB29+0.25*IF($CB29&lt;10,1,ROUNDDOWN($CB29,-1)))+VLOOKUP($CC$2,宝石属性!$B$43:$M$66,COLUMNS(宝石属性!$B$43:F$66),0)*10*VLOOKUP(ROUNDDOWN($CB29,-1),宝石属性!$B$25:$N$41,2,0)*VLOOKUP(ROUNDDOWN($CB29,-1),宝石属性!$B$25:$N$41,3,0)+VLOOKUP($CC$2,职业被动!$B$6:$M$29,COLUMNS(职业被动!$B$6:F$29),0)*$CB29,0)</f>
        <v>536</v>
      </c>
      <c r="CF29" s="9">
        <f>ROUND(属性投放!G$4+装备属性!G$4*IF($CB29&lt;10,1,ROUNDDOWN($CB29,-1))+SUM(属性投放!H$37:H$45)*$CB29+VLOOKUP($CC$2,一级属性!$E$41:$P$64,COLUMNS(一级属性!$E$41:J$64),0)*($CB29+0.25*IF($CB29&lt;10,1,ROUNDDOWN($CB29,-1)))+VLOOKUP($CC$2,宝石属性!$B$43:$M$66,COLUMNS(宝石属性!$B$43:G$66),0)*10*VLOOKUP(ROUNDDOWN($CB29,-1),宝石属性!$B$25:$N$41,2,0)*VLOOKUP(ROUNDDOWN($CB29,-1),宝石属性!$B$25:$N$41,3,0)+VLOOKUP($CC$2,职业被动!$B$6:$M$29,COLUMNS(职业被动!$B$6:G$29),0)*$CB29,0)</f>
        <v>241</v>
      </c>
      <c r="CG29" s="9">
        <f>ROUND(属性投放!H$4+装备属性!H$4*IF($CB29&lt;10,1,ROUNDDOWN($CB29,-1))+SUM(属性投放!I$37:I$45)*$CB29+VLOOKUP($CC$2,一级属性!$E$41:$P$64,COLUMNS(一级属性!$E$41:K$64),0)*($CB29+0.25*IF($CB29&lt;10,1,ROUNDDOWN($CB29,-1)))+VLOOKUP($CC$2,宝石属性!$B$43:$M$66,COLUMNS(宝石属性!$B$43:H$66),0)*10*VLOOKUP(ROUNDDOWN($CB29,-1),宝石属性!$B$25:$N$41,2,0)*VLOOKUP(ROUNDDOWN($CB29,-1),宝石属性!$B$25:$N$41,3,0)+VLOOKUP($CC$2,职业被动!$B$6:$M$29,COLUMNS(职业被动!$B$6:H$29),0)*$CB29,0)</f>
        <v>214</v>
      </c>
      <c r="CH29" s="9">
        <f>ROUND(属性投放!I$4+装备属性!I$4*IF($CB29&lt;10,1,ROUNDDOWN($CB29,-1))+SUM(属性投放!J$37:J$45)*$CB29+VLOOKUP($CC$2,一级属性!$E$41:$P$64,COLUMNS(一级属性!$E$41:L$64),0)*($CB29+0.25*IF($CB29&lt;10,1,ROUNDDOWN($CB29,-1)))+VLOOKUP($CC$2,宝石属性!$B$43:$M$66,COLUMNS(宝石属性!$B$43:I$66),0)*10*VLOOKUP(ROUNDDOWN($CB29,-1),宝石属性!$B$25:$N$41,2,0)*VLOOKUP(ROUNDDOWN($CB29,-1),宝石属性!$B$25:$N$41,3,0)+VLOOKUP($CC$2,职业被动!$B$6:$M$29,COLUMNS(职业被动!$B$6:I$29),0)*$CB29,0)</f>
        <v>269</v>
      </c>
      <c r="CI29" s="9">
        <f>ROUND(属性投放!J$4+装备属性!J$4*IF($CB29&lt;10,1,ROUNDDOWN($CB29,-1))+SUM(属性投放!K$37:K$45)*$CB29+VLOOKUP($CC$2,一级属性!$E$41:$P$64,COLUMNS(一级属性!$E$41:M$64),0)*($CB29+0.25*IF($CB29&lt;10,1,ROUNDDOWN($CB29,-1)))+VLOOKUP($CC$2,宝石属性!$B$43:$M$66,COLUMNS(宝石属性!$B$43:J$66),0)*10*VLOOKUP(ROUNDDOWN($CB29,-1),宝石属性!$B$25:$N$41,2,0)*VLOOKUP(ROUNDDOWN($CB29,-1),宝石属性!$B$25:$N$41,3,0)+VLOOKUP($CC$2,职业被动!$B$6:$M$29,COLUMNS(职业被动!$B$6:J$29),0)*$CB29,0)</f>
        <v>168</v>
      </c>
      <c r="CJ29" s="9">
        <f>ROUND(属性投放!K$4+装备属性!K$4*IF($CB29&lt;10,1,ROUNDDOWN($CB29,-1))+SUM(属性投放!L$37:L$45)*$CB29+VLOOKUP($CC$2,一级属性!$E$41:$P$64,COLUMNS(一级属性!$E$41:N$64),0)*($CB29+0.25*IF($CB29&lt;10,1,ROUNDDOWN($CB29,-1)))+VLOOKUP($CC$2,宝石属性!$B$43:$M$66,COLUMNS(宝石属性!$B$43:K$66),0)*10*VLOOKUP(ROUNDDOWN($CB29,-1),宝石属性!$B$25:$N$41,2,0)*VLOOKUP(ROUNDDOWN($CB29,-1),宝石属性!$B$25:$N$41,3,0)+VLOOKUP($CC$2,职业被动!$B$6:$M$29,COLUMNS(职业被动!$B$6:K$29),0)*$CB29,0)</f>
        <v>93</v>
      </c>
      <c r="CK29" s="9">
        <f>ROUND(属性投放!L$4+装备属性!L$4*IF($CB29&lt;10,1,ROUNDDOWN($CB29,-1))+SUM(属性投放!M$37:M$45)*$CB29+VLOOKUP($CC$2,一级属性!$E$41:$P$64,COLUMNS(一级属性!$E$41:O$64),0)*($CB29+0.25*IF($CB29&lt;10,1,ROUNDDOWN($CB29,-1)))+VLOOKUP($CC$2,宝石属性!$B$43:$M$66,COLUMNS(宝石属性!$B$43:L$66),0)*10*VLOOKUP(ROUNDDOWN($CB29,-1),宝石属性!$B$25:$N$41,2,0)*VLOOKUP(ROUNDDOWN($CB29,-1),宝石属性!$B$25:$N$41,3,0)+VLOOKUP($CC$2,职业被动!$B$6:$M$29,COLUMNS(职业被动!$B$6:L$29),0)*$CB29,0)</f>
        <v>8</v>
      </c>
      <c r="CL29" s="9">
        <f>ROUND(属性投放!M$4+装备属性!M$4*IF($CB29&lt;10,1,ROUNDDOWN($CB29,-1))+SUM(属性投放!N$37:N$45)*$CB29+VLOOKUP($CC$2,一级属性!$E$41:$P$64,COLUMNS(一级属性!$E$41:P$64),0)*($CB29+0.25*IF($CB29&lt;10,1,ROUNDDOWN($CB29,-1)))+VLOOKUP($CC$2,宝石属性!$B$43:$M$66,COLUMNS(宝石属性!$B$43:M$66),0)*10*VLOOKUP(ROUNDDOWN($CB29,-1),宝石属性!$B$25:$N$41,2,0)*VLOOKUP(ROUNDDOWN($CB29,-1),宝石属性!$B$25:$N$41,3,0)+VLOOKUP($CC$2,职业被动!$B$6:$M$29,COLUMNS(职业被动!$B$6:M$29),0)*$CB29,0)</f>
        <v>268</v>
      </c>
      <c r="CM29" s="48">
        <f>属性价值和能力评分!$F$9+ROUND(属性价值和能力评分!$F$38*10,0)*CB29+ROUND((SUM(装备属性!$W$9:$W$14)+属性价值和能力评分!$F$38*1.25+1.4+2.8)*IF(CB29&lt;10,1,ROUNDDOWN(CB29,-1)),0)+15*VLOOKUP(ROUNDDOWN(CB29,-1),宝石属性!$B$26:$D$41,2,0)*6*VLOOKUP(ROUNDDOWN(CB29,-1),宝石属性!$B$26:$D$41,3,0)+(属性价值和能力评分!$F$49*9+属性价值和能力评分!$F$50*2+属性价值和能力评分!$F$53*8/5)*CB29</f>
        <v>4643</v>
      </c>
      <c r="CO29" s="1">
        <v>26</v>
      </c>
      <c r="CP29" s="9">
        <f>ROUND(属性投放!D$4+装备属性!D$4*IF($CO29&lt;10,1,ROUNDDOWN($CO29,-1))+SUM(属性投放!E$37:E$45)*$CO29+VLOOKUP($CP$2,一级属性!$E$41:$P$64,COLUMNS(一级属性!$E$41:G$64),0)*($CO29+0.25*IF($CO29&lt;10,1,ROUNDDOWN($CO29,-1)))+VLOOKUP($CP$2,宝石属性!$B$43:$M$66,COLUMNS(宝石属性!$B$43:D$66),0)*10*VLOOKUP(ROUNDDOWN($CO29,-1),宝石属性!$B$25:$N$41,2,0)*VLOOKUP(ROUNDDOWN($CO29,-1),宝石属性!$B$25:$N$41,3,0)+VLOOKUP($CP$2,职业被动!$B$6:$M$29,COLUMNS(职业被动!$B$6:D$29),0)*$CO29,0)</f>
        <v>1126</v>
      </c>
      <c r="CQ29" s="9">
        <f>ROUND(属性投放!E$4+装备属性!E$4*IF($CO29&lt;10,1,ROUNDDOWN($CO29,-1))+SUM(属性投放!F$37:F$45)*$CO29+VLOOKUP($CP$2,一级属性!$E$41:$P$64,COLUMNS(一级属性!$E$41:H$64),0)*($CO29+0.25*IF($CO29&lt;10,1,ROUNDDOWN($CO29,-1)))+VLOOKUP($CP$2,宝石属性!$B$43:$M$66,COLUMNS(宝石属性!$B$43:E$66),0)*10*VLOOKUP(ROUNDDOWN($CO29,-1),宝石属性!$B$25:$N$41,2,0)*VLOOKUP(ROUNDDOWN($CO29,-1),宝石属性!$B$25:$N$41,3,0)+VLOOKUP($CP$2,职业被动!$B$6:$M$29,COLUMNS(职业被动!$B$6:E$29),0)*$CO29,0)</f>
        <v>1529</v>
      </c>
      <c r="CR29" s="9">
        <f>ROUND(属性投放!F$4+装备属性!F$4*IF($CO29&lt;10,1,ROUNDDOWN($CO29,-1))+SUM(属性投放!G$37:G$45)*$CO29+VLOOKUP($CP$2,一级属性!$E$41:$P$64,COLUMNS(一级属性!$E$41:I$64),0)*($CO29+0.25*IF($CO29&lt;10,1,ROUNDDOWN($CO29,-1)))+VLOOKUP($CP$2,宝石属性!$B$43:$M$66,COLUMNS(宝石属性!$B$43:F$66),0)*10*VLOOKUP(ROUNDDOWN($CO29,-1),宝石属性!$B$25:$N$41,2,0)*VLOOKUP(ROUNDDOWN($CO29,-1),宝石属性!$B$25:$N$41,3,0)+VLOOKUP($CP$2,职业被动!$B$6:$M$29,COLUMNS(职业被动!$B$6:F$29),0)*$CO29,0)</f>
        <v>316</v>
      </c>
      <c r="CS29" s="9">
        <f>ROUND(属性投放!G$4+装备属性!G$4*IF($CO29&lt;10,1,ROUNDDOWN($CO29,-1))+SUM(属性投放!H$37:H$45)*$CO29+VLOOKUP($CP$2,一级属性!$E$41:$P$64,COLUMNS(一级属性!$E$41:J$64),0)*($CO29+0.25*IF($CO29&lt;10,1,ROUNDDOWN($CO29,-1)))+VLOOKUP($CP$2,宝石属性!$B$43:$M$66,COLUMNS(宝石属性!$B$43:G$66),0)*10*VLOOKUP(ROUNDDOWN($CO29,-1),宝石属性!$B$25:$N$41,2,0)*VLOOKUP(ROUNDDOWN($CO29,-1),宝石属性!$B$25:$N$41,3,0)+VLOOKUP($CP$2,职业被动!$B$6:$M$29,COLUMNS(职业被动!$B$6:G$29),0)*$CO29,0)</f>
        <v>215</v>
      </c>
      <c r="CT29" s="9">
        <f>ROUND(属性投放!H$4+装备属性!H$4*IF($CO29&lt;10,1,ROUNDDOWN($CO29,-1))+SUM(属性投放!I$37:I$45)*$CO29+VLOOKUP($CP$2,一级属性!$E$41:$P$64,COLUMNS(一级属性!$E$41:K$64),0)*($CO29+0.25*IF($CO29&lt;10,1,ROUNDDOWN($CO29,-1)))+VLOOKUP($CP$2,宝石属性!$B$43:$M$66,COLUMNS(宝石属性!$B$43:H$66),0)*10*VLOOKUP(ROUNDDOWN($CO29,-1),宝石属性!$B$25:$N$41,2,0)*VLOOKUP(ROUNDDOWN($CO29,-1),宝石属性!$B$25:$N$41,3,0)+VLOOKUP($CP$2,职业被动!$B$6:$M$29,COLUMNS(职业被动!$B$6:H$29),0)*$CO29,0)</f>
        <v>421</v>
      </c>
      <c r="CU29" s="9">
        <f>ROUND(属性投放!I$4+装备属性!I$4*IF($CO29&lt;10,1,ROUNDDOWN($CO29,-1))+SUM(属性投放!J$37:J$45)*$CO29+VLOOKUP($CP$2,一级属性!$E$41:$P$64,COLUMNS(一级属性!$E$41:L$64),0)*($CO29+0.25*IF($CO29&lt;10,1,ROUNDDOWN($CO29,-1)))+VLOOKUP($CP$2,宝石属性!$B$43:$M$66,COLUMNS(宝石属性!$B$43:I$66),0)*10*VLOOKUP(ROUNDDOWN($CO29,-1),宝石属性!$B$25:$N$41,2,0)*VLOOKUP(ROUNDDOWN($CO29,-1),宝石属性!$B$25:$N$41,3,0)+VLOOKUP($CP$2,职业被动!$B$6:$M$29,COLUMNS(职业被动!$B$6:I$29),0)*$CO29,0)</f>
        <v>357</v>
      </c>
      <c r="CV29" s="9">
        <f>ROUND(属性投放!J$4+装备属性!J$4*IF($CO29&lt;10,1,ROUNDDOWN($CO29,-1))+SUM(属性投放!K$37:K$45)*$CO29+VLOOKUP($CP$2,一级属性!$E$41:$P$64,COLUMNS(一级属性!$E$41:M$64),0)*($CO29+0.25*IF($CO29&lt;10,1,ROUNDDOWN($CO29,-1)))+VLOOKUP($CP$2,宝石属性!$B$43:$M$66,COLUMNS(宝石属性!$B$43:J$66),0)*10*VLOOKUP(ROUNDDOWN($CO29,-1),宝石属性!$B$25:$N$41,2,0)*VLOOKUP(ROUNDDOWN($CO29,-1),宝石属性!$B$25:$N$41,3,0)+VLOOKUP($CP$2,职业被动!$B$6:$M$29,COLUMNS(职业被动!$B$6:J$29),0)*$CO29,0)</f>
        <v>137</v>
      </c>
      <c r="CW29" s="9">
        <f>ROUND(属性投放!K$4+装备属性!K$4*IF($CO29&lt;10,1,ROUNDDOWN($CO29,-1))+SUM(属性投放!L$37:L$45)*$CO29+VLOOKUP($CP$2,一级属性!$E$41:$P$64,COLUMNS(一级属性!$E$41:N$64),0)*($CO29+0.25*IF($CO29&lt;10,1,ROUNDDOWN($CO29,-1)))+VLOOKUP($CP$2,宝石属性!$B$43:$M$66,COLUMNS(宝石属性!$B$43:K$66),0)*10*VLOOKUP(ROUNDDOWN($CO29,-1),宝石属性!$B$25:$N$41,2,0)*VLOOKUP(ROUNDDOWN($CO29,-1),宝石属性!$B$25:$N$41,3,0)+VLOOKUP($CP$2,职业被动!$B$6:$M$29,COLUMNS(职业被动!$B$6:K$29),0)*$CO29,0)</f>
        <v>93</v>
      </c>
      <c r="CX29" s="9">
        <f>ROUND(属性投放!L$4+装备属性!L$4*IF($CO29&lt;10,1,ROUNDDOWN($CO29,-1))+SUM(属性投放!M$37:M$45)*$CO29+VLOOKUP($CP$2,一级属性!$E$41:$P$64,COLUMNS(一级属性!$E$41:O$64),0)*($CO29+0.25*IF($CO29&lt;10,1,ROUNDDOWN($CO29,-1)))+VLOOKUP($CP$2,宝石属性!$B$43:$M$66,COLUMNS(宝石属性!$B$43:L$66),0)*10*VLOOKUP(ROUNDDOWN($CO29,-1),宝石属性!$B$25:$N$41,2,0)*VLOOKUP(ROUNDDOWN($CO29,-1),宝石属性!$B$25:$N$41,3,0)+VLOOKUP($CP$2,职业被动!$B$6:$M$29,COLUMNS(职业被动!$B$6:L$29),0)*$CO29,0)</f>
        <v>8</v>
      </c>
      <c r="CY29" s="9">
        <f>ROUND(属性投放!M$4+装备属性!M$4*IF($CO29&lt;10,1,ROUNDDOWN($CO29,-1))+SUM(属性投放!N$37:N$45)*$CO29+VLOOKUP($CP$2,一级属性!$E$41:$P$64,COLUMNS(一级属性!$E$41:P$64),0)*($CO29+0.25*IF($CO29&lt;10,1,ROUNDDOWN($CO29,-1)))+VLOOKUP($CP$2,宝石属性!$B$43:$M$66,COLUMNS(宝石属性!$B$43:M$66),0)*10*VLOOKUP(ROUNDDOWN($CO29,-1),宝石属性!$B$25:$N$41,2,0)*VLOOKUP(ROUNDDOWN($CO29,-1),宝石属性!$B$25:$N$41,3,0)+VLOOKUP($CP$2,职业被动!$B$6:$M$29,COLUMNS(职业被动!$B$6:M$29),0)*$CO29,0)</f>
        <v>268</v>
      </c>
      <c r="CZ29" s="48">
        <f>属性价值和能力评分!$F$9+ROUND(属性价值和能力评分!$F$38*10,0)*CO29+ROUND((SUM(装备属性!$W$9:$W$14)+属性价值和能力评分!$F$38*1.25+1.4+2.8)*IF(CO29&lt;10,1,ROUNDDOWN(CO29,-1)),0)+15*VLOOKUP(ROUNDDOWN(CO29,-1),宝石属性!$B$26:$D$41,2,0)*6*VLOOKUP(ROUNDDOWN(CO29,-1),宝石属性!$B$26:$D$41,3,0)+(属性价值和能力评分!$F$49*9+属性价值和能力评分!$F$50*2+属性价值和能力评分!$F$53*8/5)*CO29</f>
        <v>4643</v>
      </c>
      <c r="DB29" s="1">
        <v>26</v>
      </c>
      <c r="DC29" s="9">
        <f>ROUND(属性投放!D$4+装备属性!D$4*IF($DB29&lt;10,1,ROUNDDOWN($DB29,-1))+SUM(属性投放!E$37:E$45)*$DB29+VLOOKUP($DC$2,一级属性!$E$41:$P$64,COLUMNS(一级属性!$E$41:G$64),0)*($DB29+0.25*IF($DB29&lt;10,1,ROUNDDOWN($DB29,-1)))+VLOOKUP($DC$2,宝石属性!$B$43:$M$66,COLUMNS(宝石属性!$B$43:D$66),0)*10*VLOOKUP(ROUNDDOWN($DB29,-1),宝石属性!$B$25:$N$41,2,0)*VLOOKUP(ROUNDDOWN($DB29,-1),宝石属性!$B$25:$N$41,3,0)+VLOOKUP($DC$2,职业被动!$B$6:$M$29,COLUMNS(职业被动!$B$6:D$29),0)*$DB29,0)</f>
        <v>1308</v>
      </c>
      <c r="DD29" s="9">
        <f>ROUND(属性投放!E$4+装备属性!E$4*IF($DB29&lt;10,1,ROUNDDOWN($DB29,-1))+SUM(属性投放!F$37:F$45)*$DB29+VLOOKUP($DC$2,一级属性!$E$41:$P$64,COLUMNS(一级属性!$E$41:H$64),0)*($DB29+0.25*IF($DB29&lt;10,1,ROUNDDOWN($DB29,-1)))+VLOOKUP($DC$2,宝石属性!$B$43:$M$66,COLUMNS(宝石属性!$B$43:E$66),0)*10*VLOOKUP(ROUNDDOWN($DB29,-1),宝石属性!$B$25:$N$41,2,0)*VLOOKUP(ROUNDDOWN($DB29,-1),宝石属性!$B$25:$N$41,3,0)+VLOOKUP($DC$2,职业被动!$B$6:$M$29,COLUMNS(职业被动!$B$6:E$29),0)*$DB29,0)</f>
        <v>754</v>
      </c>
      <c r="DE29" s="9">
        <f>ROUND(属性投放!F$4+装备属性!F$4*IF($DB29&lt;10,1,ROUNDDOWN($DB29,-1))+SUM(属性投放!G$37:G$45)*$DB29+VLOOKUP($DC$2,一级属性!$E$41:$P$64,COLUMNS(一级属性!$E$41:I$64),0)*($DB29+0.25*IF($DB29&lt;10,1,ROUNDDOWN($DB29,-1)))+VLOOKUP($DC$2,宝石属性!$B$43:$M$66,COLUMNS(宝石属性!$B$43:F$66),0)*10*VLOOKUP(ROUNDDOWN($DB29,-1),宝石属性!$B$25:$N$41,2,0)*VLOOKUP(ROUNDDOWN($DB29,-1),宝石属性!$B$25:$N$41,3,0)+VLOOKUP($DC$2,职业被动!$B$6:$M$29,COLUMNS(职业被动!$B$6:F$29),0)*$DB29,0)</f>
        <v>316</v>
      </c>
      <c r="DF29" s="9">
        <f>ROUND(属性投放!G$4+装备属性!G$4*IF($DB29&lt;10,1,ROUNDDOWN($DB29,-1))+SUM(属性投放!H$37:H$45)*$DB29+VLOOKUP($DC$2,一级属性!$E$41:$P$64,COLUMNS(一级属性!$E$41:J$64),0)*($DB29+0.25*IF($DB29&lt;10,1,ROUNDDOWN($DB29,-1)))+VLOOKUP($DC$2,宝石属性!$B$43:$M$66,COLUMNS(宝石属性!$B$43:G$66),0)*10*VLOOKUP(ROUNDDOWN($DB29,-1),宝石属性!$B$25:$N$41,2,0)*VLOOKUP(ROUNDDOWN($DB29,-1),宝石属性!$B$25:$N$41,3,0)+VLOOKUP($DC$2,职业被动!$B$6:$M$29,COLUMNS(职业被动!$B$6:G$29),0)*$DB29,0)</f>
        <v>608</v>
      </c>
      <c r="DG29" s="9">
        <f>ROUND(属性投放!H$4+装备属性!H$4*IF($DB29&lt;10,1,ROUNDDOWN($DB29,-1))+SUM(属性投放!I$37:I$45)*$DB29+VLOOKUP($DC$2,一级属性!$E$41:$P$64,COLUMNS(一级属性!$E$41:K$64),0)*($DB29+0.25*IF($DB29&lt;10,1,ROUNDDOWN($DB29,-1)))+VLOOKUP($DC$2,宝石属性!$B$43:$M$66,COLUMNS(宝石属性!$B$43:H$66),0)*10*VLOOKUP(ROUNDDOWN($DB29,-1),宝石属性!$B$25:$N$41,2,0)*VLOOKUP(ROUNDDOWN($DB29,-1),宝石属性!$B$25:$N$41,3,0)+VLOOKUP($DC$2,职业被动!$B$6:$M$29,COLUMNS(职业被动!$B$6:H$29),0)*$DB29,0)</f>
        <v>214</v>
      </c>
      <c r="DH29" s="9">
        <f>ROUND(属性投放!I$4+装备属性!I$4*IF($DB29&lt;10,1,ROUNDDOWN($DB29,-1))+SUM(属性投放!J$37:J$45)*$DB29+VLOOKUP($DC$2,一级属性!$E$41:$P$64,COLUMNS(一级属性!$E$41:L$64),0)*($DB29+0.25*IF($DB29&lt;10,1,ROUNDDOWN($DB29,-1)))+VLOOKUP($DC$2,宝石属性!$B$43:$M$66,COLUMNS(宝石属性!$B$43:I$66),0)*10*VLOOKUP(ROUNDDOWN($DB29,-1),宝石属性!$B$25:$N$41,2,0)*VLOOKUP(ROUNDDOWN($DB29,-1),宝石属性!$B$25:$N$41,3,0)+VLOOKUP($DC$2,职业被动!$B$6:$M$29,COLUMNS(职业被动!$B$6:I$29),0)*$DB29,0)</f>
        <v>238</v>
      </c>
      <c r="DI29" s="9">
        <f>ROUND(属性投放!J$4+装备属性!J$4*IF($DB29&lt;10,1,ROUNDDOWN($DB29,-1))+SUM(属性投放!K$37:K$45)*$DB29+VLOOKUP($DC$2,一级属性!$E$41:$P$64,COLUMNS(一级属性!$E$41:M$64),0)*($DB29+0.25*IF($DB29&lt;10,1,ROUNDDOWN($DB29,-1)))+VLOOKUP($DC$2,宝石属性!$B$43:$M$66,COLUMNS(宝石属性!$B$43:J$66),0)*10*VLOOKUP(ROUNDDOWN($DB29,-1),宝石属性!$B$25:$N$41,2,0)*VLOOKUP(ROUNDDOWN($DB29,-1),宝石属性!$B$25:$N$41,3,0)+VLOOKUP($DC$2,职业被动!$B$6:$M$29,COLUMNS(职业被动!$B$6:J$29),0)*$DB29,0)</f>
        <v>168</v>
      </c>
      <c r="DJ29" s="9">
        <f>ROUND(属性投放!K$4+装备属性!K$4*IF($DB29&lt;10,1,ROUNDDOWN($DB29,-1))+SUM(属性投放!L$37:L$45)*$DB29+VLOOKUP($DC$2,一级属性!$E$41:$P$64,COLUMNS(一级属性!$E$41:N$64),0)*($DB29+0.25*IF($DB29&lt;10,1,ROUNDDOWN($DB29,-1)))+VLOOKUP($DC$2,宝石属性!$B$43:$M$66,COLUMNS(宝石属性!$B$43:K$66),0)*10*VLOOKUP(ROUNDDOWN($DB29,-1),宝石属性!$B$25:$N$41,2,0)*VLOOKUP(ROUNDDOWN($DB29,-1),宝石属性!$B$25:$N$41,3,0)+VLOOKUP($DC$2,职业被动!$B$6:$M$29,COLUMNS(职业被动!$B$6:K$29),0)*$DB29,0)</f>
        <v>93</v>
      </c>
      <c r="DK29" s="9">
        <f>ROUND(属性投放!L$4+装备属性!L$4*IF($DB29&lt;10,1,ROUNDDOWN($DB29,-1))+SUM(属性投放!M$37:M$45)*$DB29+VLOOKUP($DC$2,一级属性!$E$41:$P$64,COLUMNS(一级属性!$E$41:O$64),0)*($DB29+0.25*IF($DB29&lt;10,1,ROUNDDOWN($DB29,-1)))+VLOOKUP($DC$2,宝石属性!$B$43:$M$66,COLUMNS(宝石属性!$B$43:L$66),0)*10*VLOOKUP(ROUNDDOWN($DB29,-1),宝石属性!$B$25:$N$41,2,0)*VLOOKUP(ROUNDDOWN($DB29,-1),宝石属性!$B$25:$N$41,3,0)+VLOOKUP($DC$2,职业被动!$B$6:$M$29,COLUMNS(职业被动!$B$6:L$29),0)*$DB29,0)</f>
        <v>8</v>
      </c>
      <c r="DL29" s="9">
        <f>ROUND(属性投放!M$4+装备属性!M$4*IF($DB29&lt;10,1,ROUNDDOWN($DB29,-1))+SUM(属性投放!N$37:N$45)*$DB29+VLOOKUP($DC$2,一级属性!$E$41:$P$64,COLUMNS(一级属性!$E$41:P$64),0)*($DB29+0.25*IF($DB29&lt;10,1,ROUNDDOWN($DB29,-1)))+VLOOKUP($DC$2,宝石属性!$B$43:$M$66,COLUMNS(宝石属性!$B$43:M$66),0)*10*VLOOKUP(ROUNDDOWN($DB29,-1),宝石属性!$B$25:$N$41,2,0)*VLOOKUP(ROUNDDOWN($DB29,-1),宝石属性!$B$25:$N$41,3,0)+VLOOKUP($DC$2,职业被动!$B$6:$M$29,COLUMNS(职业被动!$B$6:M$29),0)*$DB29,0)</f>
        <v>268</v>
      </c>
      <c r="DM29" s="48">
        <f>属性价值和能力评分!$F$9+ROUND(属性价值和能力评分!$F$38*10,0)*DB29+ROUND((SUM(装备属性!$W$9:$W$14)+属性价值和能力评分!$F$38*1.25+1.4+2.8)*IF(DB29&lt;10,1,ROUNDDOWN(DB29,-1)),0)+15*VLOOKUP(ROUNDDOWN(DB29,-1),宝石属性!$B$26:$D$41,2,0)*6*VLOOKUP(ROUNDDOWN(DB29,-1),宝石属性!$B$26:$D$41,3,0)+(属性价值和能力评分!$F$49*9+属性价值和能力评分!$F$50*2+属性价值和能力评分!$F$53*8/5)*DB29</f>
        <v>4643</v>
      </c>
      <c r="DO29" s="1">
        <v>26</v>
      </c>
      <c r="DP29" s="9">
        <f>ROUND(属性投放!D$4+装备属性!D$4*IF($DO29&lt;10,1,ROUNDDOWN($DO29,-1))+SUM(属性投放!E$37:E$45)*$DO29+VLOOKUP($DP$2,一级属性!$E$41:$P$64,COLUMNS(一级属性!$E$41:G$64),0)*($DO29+0.25*IF($DO29&lt;10,1,ROUNDDOWN($DO29,-1)))+VLOOKUP($DP$2,宝石属性!$B$43:$M$66,COLUMNS(宝石属性!$B$43:D$66),0)*10*VLOOKUP(ROUNDDOWN($DO29,-1),宝石属性!$B$25:$N$41,2,0)*VLOOKUP(ROUNDDOWN($DO29,-1),宝石属性!$B$25:$N$41,3,0)+VLOOKUP($DP$2,职业被动!$B$6:$M$29,COLUMNS(职业被动!$B$6:D$29),0)*$DO29,0)</f>
        <v>2730</v>
      </c>
      <c r="DQ29" s="9">
        <f>ROUND(属性投放!E$4+装备属性!E$4*IF($DO29&lt;10,1,ROUNDDOWN($DO29,-1))+SUM(属性投放!F$37:F$45)*$DO29+VLOOKUP($DP$2,一级属性!$E$41:$P$64,COLUMNS(一级属性!$E$41:H$64),0)*($DO29+0.25*IF($DO29&lt;10,1,ROUNDDOWN($DO29,-1)))+VLOOKUP($DP$2,宝石属性!$B$43:$M$66,COLUMNS(宝石属性!$B$43:E$66),0)*10*VLOOKUP(ROUNDDOWN($DO29,-1),宝石属性!$B$25:$N$41,2,0)*VLOOKUP(ROUNDDOWN($DO29,-1),宝石属性!$B$25:$N$41,3,0)+VLOOKUP($DP$2,职业被动!$B$6:$M$29,COLUMNS(职业被动!$B$6:E$29),0)*$DO29,0)</f>
        <v>754</v>
      </c>
      <c r="DR29" s="9">
        <f>ROUND(属性投放!F$4+装备属性!F$4*IF($DO29&lt;10,1,ROUNDDOWN($DO29,-1))+SUM(属性投放!G$37:G$45)*$DO29+VLOOKUP($DP$2,一级属性!$E$41:$P$64,COLUMNS(一级属性!$E$41:I$64),0)*($DO29+0.25*IF($DO29&lt;10,1,ROUNDDOWN($DO29,-1)))+VLOOKUP($DP$2,宝石属性!$B$43:$M$66,COLUMNS(宝石属性!$B$43:F$66),0)*10*VLOOKUP(ROUNDDOWN($DO29,-1),宝石属性!$B$25:$N$41,2,0)*VLOOKUP(ROUNDDOWN($DO29,-1),宝石属性!$B$25:$N$41,3,0)+VLOOKUP($DP$2,职业被动!$B$6:$M$29,COLUMNS(职业被动!$B$6:F$29),0)*$DO29,0)</f>
        <v>316</v>
      </c>
      <c r="DS29" s="9">
        <f>ROUND(属性投放!G$4+装备属性!G$4*IF($DO29&lt;10,1,ROUNDDOWN($DO29,-1))+SUM(属性投放!H$37:H$45)*$DO29+VLOOKUP($DP$2,一级属性!$E$41:$P$64,COLUMNS(一级属性!$E$41:J$64),0)*($DO29+0.25*IF($DO29&lt;10,1,ROUNDDOWN($DO29,-1)))+VLOOKUP($DP$2,宝石属性!$B$43:$M$66,COLUMNS(宝石属性!$B$43:G$66),0)*10*VLOOKUP(ROUNDDOWN($DO29,-1),宝石属性!$B$25:$N$41,2,0)*VLOOKUP(ROUNDDOWN($DO29,-1),宝石属性!$B$25:$N$41,3,0)+VLOOKUP($DP$2,职业被动!$B$6:$M$29,COLUMNS(职业被动!$B$6:G$29),0)*$DO29,0)</f>
        <v>215</v>
      </c>
      <c r="DT29" s="9">
        <f>ROUND(属性投放!H$4+装备属性!H$4*IF($DO29&lt;10,1,ROUNDDOWN($DO29,-1))+SUM(属性投放!I$37:I$45)*$DO29+VLOOKUP($DP$2,一级属性!$E$41:$P$64,COLUMNS(一级属性!$E$41:K$64),0)*($DO29+0.25*IF($DO29&lt;10,1,ROUNDDOWN($DO29,-1)))+VLOOKUP($DP$2,宝石属性!$B$43:$M$66,COLUMNS(宝石属性!$B$43:H$66),0)*10*VLOOKUP(ROUNDDOWN($DO29,-1),宝石属性!$B$25:$N$41,2,0)*VLOOKUP(ROUNDDOWN($DO29,-1),宝石属性!$B$25:$N$41,3,0)+VLOOKUP($DP$2,职业被动!$B$6:$M$29,COLUMNS(职业被动!$B$6:H$29),0)*$DO29,0)</f>
        <v>240</v>
      </c>
      <c r="DU29" s="9">
        <f>ROUND(属性投放!I$4+装备属性!I$4*IF($DO29&lt;10,1,ROUNDDOWN($DO29,-1))+SUM(属性投放!J$37:J$45)*$DO29+VLOOKUP($DP$2,一级属性!$E$41:$P$64,COLUMNS(一级属性!$E$41:L$64),0)*($DO29+0.25*IF($DO29&lt;10,1,ROUNDDOWN($DO29,-1)))+VLOOKUP($DP$2,宝石属性!$B$43:$M$66,COLUMNS(宝石属性!$B$43:I$66),0)*10*VLOOKUP(ROUNDDOWN($DO29,-1),宝石属性!$B$25:$N$41,2,0)*VLOOKUP(ROUNDDOWN($DO29,-1),宝石属性!$B$25:$N$41,3,0)+VLOOKUP($DP$2,职业被动!$B$6:$M$29,COLUMNS(职业被动!$B$6:I$29),0)*$DO29,0)</f>
        <v>238</v>
      </c>
      <c r="DV29" s="9">
        <f>ROUND(属性投放!J$4+装备属性!J$4*IF($DO29&lt;10,1,ROUNDDOWN($DO29,-1))+SUM(属性投放!K$37:K$45)*$DO29+VLOOKUP($DP$2,一级属性!$E$41:$P$64,COLUMNS(一级属性!$E$41:M$64),0)*($DO29+0.25*IF($DO29&lt;10,1,ROUNDDOWN($DO29,-1)))+VLOOKUP($DP$2,宝石属性!$B$43:$M$66,COLUMNS(宝石属性!$B$43:J$66),0)*10*VLOOKUP(ROUNDDOWN($DO29,-1),宝石属性!$B$25:$N$41,2,0)*VLOOKUP(ROUNDDOWN($DO29,-1),宝石属性!$B$25:$N$41,3,0)+VLOOKUP($DP$2,职业被动!$B$6:$M$29,COLUMNS(职业被动!$B$6:J$29),0)*$DO29,0)</f>
        <v>168</v>
      </c>
      <c r="DW29" s="9">
        <f>ROUND(属性投放!K$4+装备属性!K$4*IF($DO29&lt;10,1,ROUNDDOWN($DO29,-1))+SUM(属性投放!L$37:L$45)*$DO29+VLOOKUP($DP$2,一级属性!$E$41:$P$64,COLUMNS(一级属性!$E$41:N$64),0)*($DO29+0.25*IF($DO29&lt;10,1,ROUNDDOWN($DO29,-1)))+VLOOKUP($DP$2,宝石属性!$B$43:$M$66,COLUMNS(宝石属性!$B$43:K$66),0)*10*VLOOKUP(ROUNDDOWN($DO29,-1),宝石属性!$B$25:$N$41,2,0)*VLOOKUP(ROUNDDOWN($DO29,-1),宝石属性!$B$25:$N$41,3,0)+VLOOKUP($DP$2,职业被动!$B$6:$M$29,COLUMNS(职业被动!$B$6:K$29),0)*$DO29,0)</f>
        <v>93</v>
      </c>
      <c r="DX29" s="9">
        <f>ROUND(属性投放!L$4+装备属性!L$4*IF($DO29&lt;10,1,ROUNDDOWN($DO29,-1))+SUM(属性投放!M$37:M$45)*$DO29+VLOOKUP($DP$2,一级属性!$E$41:$P$64,COLUMNS(一级属性!$E$41:O$64),0)*($DO29+0.25*IF($DO29&lt;10,1,ROUNDDOWN($DO29,-1)))+VLOOKUP($DP$2,宝石属性!$B$43:$M$66,COLUMNS(宝石属性!$B$43:L$66),0)*10*VLOOKUP(ROUNDDOWN($DO29,-1),宝石属性!$B$25:$N$41,2,0)*VLOOKUP(ROUNDDOWN($DO29,-1),宝石属性!$B$25:$N$41,3,0)+VLOOKUP($DP$2,职业被动!$B$6:$M$29,COLUMNS(职业被动!$B$6:L$29),0)*$DO29,0)</f>
        <v>8</v>
      </c>
      <c r="DY29" s="9">
        <f>ROUND(属性投放!M$4+装备属性!M$4*IF($DO29&lt;10,1,ROUNDDOWN($DO29,-1))+SUM(属性投放!N$37:N$45)*$DO29+VLOOKUP($DP$2,一级属性!$E$41:$P$64,COLUMNS(一级属性!$E$41:P$64),0)*($DO29+0.25*IF($DO29&lt;10,1,ROUNDDOWN($DO29,-1)))+VLOOKUP($DP$2,宝石属性!$B$43:$M$66,COLUMNS(宝石属性!$B$43:M$66),0)*10*VLOOKUP(ROUNDDOWN($DO29,-1),宝石属性!$B$25:$N$41,2,0)*VLOOKUP(ROUNDDOWN($DO29,-1),宝石属性!$B$25:$N$41,3,0)+VLOOKUP($DP$2,职业被动!$B$6:$M$29,COLUMNS(职业被动!$B$6:M$29),0)*$DO29,0)</f>
        <v>268</v>
      </c>
      <c r="DZ29" s="48">
        <f>属性价值和能力评分!$F$9+ROUND(属性价值和能力评分!$F$38*10,0)*DO29+ROUND((SUM(装备属性!$W$9:$W$14)+属性价值和能力评分!$F$38*1.25+1.4+2.8)*IF(DO29&lt;10,1,ROUNDDOWN(DO29,-1)),0)+15*VLOOKUP(ROUNDDOWN(DO29,-1),宝石属性!$B$26:$D$41,2,0)*6*VLOOKUP(ROUNDDOWN(DO29,-1),宝石属性!$B$26:$D$41,3,0)+(属性价值和能力评分!$F$49*9+属性价值和能力评分!$F$50*2+属性价值和能力评分!$F$53*8/5)*DO29</f>
        <v>4643</v>
      </c>
      <c r="EA29" s="17"/>
      <c r="EB29" s="1">
        <v>26</v>
      </c>
      <c r="EC29" s="1">
        <f>ROUND(CC29/MAX(CE29/10,((CE29*(1+属性投放!$E$8)-CF29+属性投放!$F$8*EB29)*(1+属性投放!$G$8)*(1+属性投放!$H$8))),1)</f>
        <v>2.7</v>
      </c>
      <c r="ED29" s="1">
        <f>ROUND(CP29/MAX(CE29/10,((CE29*(1+属性投放!$E$8)-CS29+属性投放!$F$8*EB29)*(1+属性投放!$G$8)*(1+属性投放!$H$8))),1)</f>
        <v>2.5</v>
      </c>
      <c r="EE29" s="1">
        <f>ROUND(DC29/MAX(CE29/10,((CE29*(1+属性投放!$E$8)-DF29+属性投放!$F$8*EB29)*(1+属性投放!$G$8)*(1+属性投放!$H$8))),1)</f>
        <v>24.4</v>
      </c>
      <c r="EF29" s="1">
        <f>ROUND(DP29/MAX(CE29/10,((CE29*(1+属性投放!$E$8)-DS29+属性投放!$F$8*EB29)*(1+属性投放!$G$8)*(1+属性投放!$H$8))),1)</f>
        <v>6.1</v>
      </c>
      <c r="EH29" s="1">
        <f>ROUND(CC29/MAX(属性投放!$F$9*EB29,((CT29*(1+属性投放!$E$9)-CH29+属性投放!$F$9*EB29)*(1+属性投放!$G$9)*(1+属性投放!$H$9))),1)</f>
        <v>2.4</v>
      </c>
      <c r="EI29" s="1">
        <f>ROUND(CP29/MAX(属性投放!$F$9*EB29,((CT29*(1+属性投放!$E$9)-CU29+属性投放!$F$9*EB29)*(1+属性投放!$G$9)*(1+属性投放!$H$9))),1)</f>
        <v>3.1</v>
      </c>
      <c r="EJ29" s="1">
        <f>ROUND(DC29/MAX(属性投放!$F$9*EB29,((CT29*(1+属性投放!$E$9)-DH29+属性投放!$F$9*EB29)*(1+属性投放!$G$9)*(1+属性投放!$H$9))),1)</f>
        <v>2.6</v>
      </c>
      <c r="EK29" s="1">
        <f>ROUND(DP29/MAX(属性投放!$F$9*EB29,((CT29*(1+属性投放!$E$9)-DU29+属性投放!$F$9*EB29)*(1+属性投放!$G$9)*(1+属性投放!$H$9))),1)</f>
        <v>5.5</v>
      </c>
      <c r="EM29" s="1">
        <f>ROUND(CC29/((BW29*(1+属性投放!$E$10)+属性投放!$F$10*EB29)*(1+属性投放!$G$10)*(1+属性投放!$H$10)),1)</f>
        <v>6.2</v>
      </c>
      <c r="EN29" s="1">
        <f>ROUND(CP29/((BW29*(1+属性投放!$E$10)+属性投放!$F$10*EB29)*(1+属性投放!$G$10)*(1+属性投放!$H$10)),1)</f>
        <v>6.2</v>
      </c>
      <c r="EO29" s="1">
        <f>ROUND(DC29/((BW29*(1+属性投放!$E$10)+属性投放!$F$10*EB29)*(1+属性投放!$G$10)*(1+属性投放!$H$10)),1)</f>
        <v>7.2</v>
      </c>
      <c r="EP29" s="1">
        <f>ROUND(DP29/((BW29*(1+属性投放!$E$10)+属性投放!$F$10*EB29)*(1+属性投放!$G$10)*(1+属性投放!$H$10)),1)</f>
        <v>15.1</v>
      </c>
    </row>
    <row r="30" spans="2:146">
      <c r="B30" s="1">
        <v>27</v>
      </c>
      <c r="C30" s="9">
        <f>ROUND(属性投放!D$4+装备属性!D$4*IF($B30&lt;10,1,ROUNDDOWN($B30,-1))+SUM(属性投放!E$37:E$45)*$B30+VLOOKUP($C$2,一级属性!$E$41:$P$64,COLUMNS(一级属性!$E$41:G$64),0)*($B30+0.25*IF($B30&lt;10,1,ROUNDDOWN($B30,-1)))+VLOOKUP($C$2,宝石属性!$B$43:$M$66,COLUMNS(宝石属性!$B$43:D$66),0)*10*VLOOKUP(ROUNDDOWN($B30,-1),宝石属性!$B$25:$N$41,2,0)*VLOOKUP(ROUNDDOWN($B30,-1),宝石属性!$B$25:$N$41,3,0)+VLOOKUP($C$2,职业被动!$B$6:$M$29,COLUMNS(职业被动!$B$6:D$29),0)*$B30,0)</f>
        <v>1405</v>
      </c>
      <c r="D30" s="9">
        <f>ROUND(属性投放!E$4+装备属性!E$4*IF($B30&lt;10,1,ROUNDDOWN($B30,-1))+SUM(属性投放!F$37:F$38)*$B30+VLOOKUP($C$2,一级属性!$E$67:$P$90,COLUMNS(一级属性!$E$67:H$90),0)*$B30+VLOOKUP($C$2,宝石属性!$B$43:$M$66,COLUMNS(宝石属性!$B$43:E$66),0)*10*VLOOKUP(ROUNDDOWN($B30,-1),宝石属性!$B$25:$N$41,2,0)*VLOOKUP(ROUNDDOWN($B30,-1),宝石属性!$B$25:$N$41,3,0)+VLOOKUP($C$2,职业被动!$B$6:$M$29,COLUMNS(职业被动!$B$6:E$29),0)*$B30,0)</f>
        <v>769</v>
      </c>
      <c r="E30" s="9">
        <f>ROUND(属性投放!F$4+装备属性!F$4*IF($B30&lt;10,1,ROUNDDOWN($B30,-1))+SUM(属性投放!G$37:G$38)*$B30+VLOOKUP($C$2,一级属性!$E$67:$P$90,COLUMNS(一级属性!$E$67:I$90),0)*$B30+VLOOKUP($C$2,宝石属性!$B$43:$M$66,COLUMNS(宝石属性!$B$43:F$66),0)*10*VLOOKUP(ROUNDDOWN($B30,-1),宝石属性!$B$25:$N$41,2,0)*VLOOKUP(ROUNDDOWN($B30,-1),宝石属性!$B$25:$N$41,3,0)+VLOOKUP($C$2,职业被动!$B$6:$M$29,COLUMNS(职业被动!$B$6:F$29),0)*$B30,0)</f>
        <v>521</v>
      </c>
      <c r="F30" s="9">
        <f>ROUND(属性投放!G$4+装备属性!G$4*IF($B30&lt;10,1,ROUNDDOWN($B30,-1))+SUM(属性投放!H$37:H$38)*$B30+VLOOKUP($C$2,一级属性!$E$67:$P$90,COLUMNS(一级属性!$E$67:J$90),0)*$B30+VLOOKUP($C$2,宝石属性!$B$43:$M$66,COLUMNS(宝石属性!$B$43:G$66),0)*10*VLOOKUP(ROUNDDOWN($B30,-1),宝石属性!$B$25:$N$41,2,0)*VLOOKUP(ROUNDDOWN($B30,-1),宝石属性!$B$25:$N$41,3,0)+VLOOKUP($C$2,职业被动!$B$6:$M$29,COLUMNS(职业被动!$B$6:G$29),0)*$B30,0)</f>
        <v>245</v>
      </c>
      <c r="G30" s="9">
        <f>ROUND(属性投放!H$4+装备属性!H$4*IF($B30&lt;10,1,ROUNDDOWN($B30,-1))+SUM(属性投放!I$37:I$38)*$B30+VLOOKUP($C$2,一级属性!$E$67:$P$90,COLUMNS(一级属性!$E$67:K$90),0)*$B30+VLOOKUP($C$2,宝石属性!$B$43:$M$66,COLUMNS(宝石属性!$B$43:H$66),0)*10*VLOOKUP(ROUNDDOWN($B30,-1),宝石属性!$B$25:$N$41,2,0)*VLOOKUP(ROUNDDOWN($B30,-1),宝石属性!$B$25:$N$41,3,0)+VLOOKUP($C$2,职业被动!$B$6:$M$29,COLUMNS(职业被动!$B$6:H$29),0)*$B30,0)</f>
        <v>216</v>
      </c>
      <c r="H30" s="9">
        <f>ROUND(属性投放!I$4+装备属性!I$4*IF($B30&lt;10,1,ROUNDDOWN($B30,-1))+SUM(属性投放!J$37:J$38)*$B30+VLOOKUP($C$2,一级属性!$E$67:$P$90,COLUMNS(一级属性!$E$67:L$90),0)*$B30+VLOOKUP($C$2,宝石属性!$B$43:$M$66,COLUMNS(宝石属性!$B$43:I$66),0)*10*VLOOKUP(ROUNDDOWN($B30,-1),宝石属性!$B$25:$N$41,2,0)*VLOOKUP(ROUNDDOWN($B30,-1),宝石属性!$B$25:$N$41,3,0)+VLOOKUP($C$2,职业被动!$B$6:$M$29,COLUMNS(职业被动!$B$6:I$29),0)*$B30,0)</f>
        <v>274</v>
      </c>
      <c r="I30" s="9">
        <f>ROUND(属性投放!J$4+装备属性!J$4*IF($B30&lt;10,1,ROUNDDOWN($B30,-1))+SUM(属性投放!K$37:K$38)*$B30+VLOOKUP($C$2,一级属性!$E$67:$P$90,COLUMNS(一级属性!$E$67:M$90),0)*$B30+VLOOKUP($C$2,宝石属性!$B$43:$M$66,COLUMNS(宝石属性!$B$43:J$66),0)*10*VLOOKUP(ROUNDDOWN($B30,-1),宝石属性!$B$25:$N$41,2,0)*VLOOKUP(ROUNDDOWN($B30,-1),宝石属性!$B$25:$N$41,3,0)+VLOOKUP($C$2,职业被动!$B$6:$M$29,COLUMNS(职业被动!$B$6:J$29),0)*$B30,0)</f>
        <v>173</v>
      </c>
      <c r="J30" s="9">
        <f>ROUND(属性投放!K$4+装备属性!K$4*IF($B30&lt;10,1,ROUNDDOWN($B30,-1))+SUM(属性投放!L$37:L$38)*$B30+VLOOKUP($C$2,一级属性!$E$67:$P$90,COLUMNS(一级属性!$E$67:N$90),0)*$B30+VLOOKUP($C$2,宝石属性!$B$43:$M$66,COLUMNS(宝石属性!$B$43:K$66),0)*10*VLOOKUP(ROUNDDOWN($B30,-1),宝石属性!$B$25:$N$41,2,0)*VLOOKUP(ROUNDDOWN($B30,-1),宝石属性!$B$25:$N$41,3,0)+VLOOKUP($C$2,职业被动!$B$6:$M$29,COLUMNS(职业被动!$B$6:K$29),0)*$B30,0)</f>
        <v>94</v>
      </c>
      <c r="K30" s="9">
        <f>ROUND(属性投放!L$4+装备属性!L$4*IF($B30&lt;10,1,ROUNDDOWN($B30,-1))+SUM(属性投放!M$37:M$38)*$B30+VLOOKUP($C$2,一级属性!$E$67:$P$90,COLUMNS(一级属性!$E$67:O$90),0)*$B30+VLOOKUP($C$2,宝石属性!$B$43:$M$66,COLUMNS(宝石属性!$B$43:L$66),0)*10*VLOOKUP(ROUNDDOWN($B30,-1),宝石属性!$B$25:$N$41,2,0)*VLOOKUP(ROUNDDOWN($B30,-1),宝石属性!$B$25:$N$41,3,0)+VLOOKUP($C$2,职业被动!$B$6:$M$29,COLUMNS(职业被动!$B$6:L$29),0)*$B30,0)</f>
        <v>8</v>
      </c>
      <c r="L30" s="9">
        <f>ROUND(属性投放!M$4+装备属性!M$4*IF($B30&lt;10,1,ROUNDDOWN($B30,-1))+SUM(属性投放!N$37:N$38)*$B30+VLOOKUP($C$2,一级属性!$E$67:$P$90,COLUMNS(一级属性!$E$67:P$90),0)*$B30+VLOOKUP($C$2,宝石属性!$B$43:$M$66,COLUMNS(宝石属性!$B$43:M$66),0)*10*VLOOKUP(ROUNDDOWN($B30,-1),宝石属性!$B$25:$N$41,2,0)*VLOOKUP(ROUNDDOWN($B30,-1),宝石属性!$B$25:$N$41,3,0)+VLOOKUP($C$2,职业被动!$B$6:$M$29,COLUMNS(职业被动!$B$6:M$29),0)*$B30,0)</f>
        <v>278</v>
      </c>
      <c r="M30" s="48">
        <f>属性价值和能力评分!$F$9+ROUND(属性价值和能力评分!$F$38*10,0)*B30+ROUND((SUM(装备属性!$W$9:$W$14)+属性价值和能力评分!$F$38*1.25+1.4+2.8)*IF(B30&lt;10,1,ROUNDDOWN(B30,-1)),0)+15*VLOOKUP(ROUNDDOWN(B30,-1),宝石属性!$B$26:$D$41,2,0)*6*VLOOKUP(ROUNDDOWN(B30,-1),宝石属性!$B$26:$D$41,3,0)+(属性价值和能力评分!$F$49*9+属性价值和能力评分!$F$50*2+属性价值和能力评分!$F$53*8/5)*B30</f>
        <v>4763</v>
      </c>
      <c r="N30" s="20"/>
      <c r="O30" s="1">
        <v>27</v>
      </c>
      <c r="P30" s="9">
        <f>ROUND(属性投放!D$4+装备属性!D$4*IF($O30&lt;10,1,ROUNDDOWN($O30,-1))+SUM(属性投放!E$37:E$45)*$O30+VLOOKUP($P$2,一级属性!$E$41:$P$64,COLUMNS(一级属性!$E$41:G$64),0)*($O30+0.25*IF($O30&lt;10,1,ROUNDDOWN($O30,-1)))+VLOOKUP($P$2,宝石属性!$B$43:$M$66,COLUMNS(宝石属性!$B$43:D$66),0)*10*VLOOKUP(ROUNDDOWN($O30,-1),宝石属性!$B$25:$N$41,2,0)*VLOOKUP(ROUNDDOWN($O30,-1),宝石属性!$B$25:$N$41,3,0)+VLOOKUP($P$2,职业被动!$B$6:$M$29,COLUMNS(职业被动!$B$6:D$29),0)*$O30,0)</f>
        <v>1783</v>
      </c>
      <c r="Q30" s="9">
        <f>ROUND(属性投放!E$4+装备属性!E$4*IF($O30&lt;10,1,ROUNDDOWN($O30,-1))+SUM(属性投放!F$37:F$45)*$O30+VLOOKUP($P$2,一级属性!$E$41:$P$64,COLUMNS(一级属性!$E$41:H$64),0)*($O30+0.25*IF($O30&lt;10,1,ROUNDDOWN($O30,-1)))+VLOOKUP($P$2,宝石属性!$B$43:$M$66,COLUMNS(宝石属性!$B$43:E$66),0)*10*VLOOKUP(ROUNDDOWN($O30,-1),宝石属性!$B$25:$N$41,2,0)*VLOOKUP(ROUNDDOWN($O30,-1),宝石属性!$B$25:$N$41,3,0)+VLOOKUP($P$2,职业被动!$B$6:$M$29,COLUMNS(职业被动!$B$6:E$29),0)*$O30,0)</f>
        <v>1249</v>
      </c>
      <c r="R30" s="9">
        <f>ROUND(属性投放!F$4+装备属性!F$4*IF($O30&lt;10,1,ROUNDDOWN($O30,-1))+SUM(属性投放!G$37:G$45)*$O30+VLOOKUP($P$2,一级属性!$E$41:$P$64,COLUMNS(一级属性!$E$41:I$64),0)*($O30+0.25*IF($O30&lt;10,1,ROUNDDOWN($O30,-1)))+VLOOKUP($P$2,宝石属性!$B$43:$M$66,COLUMNS(宝石属性!$B$43:F$66),0)*10*VLOOKUP(ROUNDDOWN($O30,-1),宝石属性!$B$25:$N$41,2,0)*VLOOKUP(ROUNDDOWN($O30,-1),宝石属性!$B$25:$N$41,3,0)+VLOOKUP($P$2,职业被动!$B$6:$M$29,COLUMNS(职业被动!$B$6:F$29),0)*$O30,0)</f>
        <v>318</v>
      </c>
      <c r="S30" s="9">
        <f>ROUND(属性投放!G$4+装备属性!G$4*IF($O30&lt;10,1,ROUNDDOWN($O30,-1))+SUM(属性投放!H$37:H$45)*$O30+VLOOKUP($P$2,一级属性!$E$41:$P$64,COLUMNS(一级属性!$E$41:J$64),0)*($O30+0.25*IF($O30&lt;10,1,ROUNDDOWN($O30,-1)))+VLOOKUP($P$2,宝石属性!$B$43:$M$66,COLUMNS(宝石属性!$B$43:G$66),0)*10*VLOOKUP(ROUNDDOWN($O30,-1),宝石属性!$B$25:$N$41,2,0)*VLOOKUP(ROUNDDOWN($O30,-1),宝石属性!$B$25:$N$41,3,0)+VLOOKUP($P$2,职业被动!$B$6:$M$29,COLUMNS(职业被动!$B$6:G$29),0)*$O30,0)</f>
        <v>218</v>
      </c>
      <c r="T30" s="9">
        <f>ROUND(属性投放!H$4+装备属性!H$4*IF($O30&lt;10,1,ROUNDDOWN($O30,-1))+SUM(属性投放!I$37:I$45)*$O30+VLOOKUP($P$2,一级属性!$E$41:$P$64,COLUMNS(一级属性!$E$41:K$64),0)*($O30+0.25*IF($O30&lt;10,1,ROUNDDOWN($O30,-1)))+VLOOKUP($P$2,宝石属性!$B$43:$M$66,COLUMNS(宝石属性!$B$43:H$66),0)*10*VLOOKUP(ROUNDDOWN($O30,-1),宝石属性!$B$25:$N$41,2,0)*VLOOKUP(ROUNDDOWN($O30,-1),宝石属性!$B$25:$N$41,3,0)+VLOOKUP($P$2,职业被动!$B$6:$M$29,COLUMNS(职业被动!$B$6:H$29),0)*$O30,0)</f>
        <v>339</v>
      </c>
      <c r="U30" s="9">
        <f>ROUND(属性投放!I$4+装备属性!I$4*IF($O30&lt;10,1,ROUNDDOWN($O30,-1))+SUM(属性投放!J$37:J$45)*$O30+VLOOKUP($P$2,一级属性!$E$41:$P$64,COLUMNS(一级属性!$E$41:L$64),0)*($O30+0.25*IF($O30&lt;10,1,ROUNDDOWN($O30,-1)))+VLOOKUP($P$2,宝石属性!$B$43:$M$66,COLUMNS(宝石属性!$B$43:I$66),0)*10*VLOOKUP(ROUNDDOWN($O30,-1),宝石属性!$B$25:$N$41,2,0)*VLOOKUP(ROUNDDOWN($O30,-1),宝石属性!$B$25:$N$41,3,0)+VLOOKUP($P$2,职业被动!$B$6:$M$29,COLUMNS(职业被动!$B$6:I$29),0)*$O30,0)</f>
        <v>289</v>
      </c>
      <c r="V30" s="9">
        <f>ROUND(属性投放!J$4+装备属性!J$4*IF($O30&lt;10,1,ROUNDDOWN($O30,-1))+SUM(属性投放!K$37:K$45)*$O30+VLOOKUP($P$2,一级属性!$E$41:$P$64,COLUMNS(一级属性!$E$41:M$64),0)*($O30+0.25*IF($O30&lt;10,1,ROUNDDOWN($O30,-1)))+VLOOKUP($P$2,宝石属性!$B$43:$M$66,COLUMNS(宝石属性!$B$43:J$66),0)*10*VLOOKUP(ROUNDDOWN($O30,-1),宝石属性!$B$25:$N$41,2,0)*VLOOKUP(ROUNDDOWN($O30,-1),宝石属性!$B$25:$N$41,3,0)+VLOOKUP($P$2,职业被动!$B$6:$M$29,COLUMNS(职业被动!$B$6:J$29),0)*$O30,0)</f>
        <v>194</v>
      </c>
      <c r="W30" s="9">
        <f>ROUND(属性投放!K$4+装备属性!K$4*IF($O30&lt;10,1,ROUNDDOWN($O30,-1))+SUM(属性投放!L$37:L$45)*$O30+VLOOKUP($P$2,一级属性!$E$41:$P$64,COLUMNS(一级属性!$E$41:N$64),0)*($O30+0.25*IF($O30&lt;10,1,ROUNDDOWN($O30,-1)))+VLOOKUP($P$2,宝石属性!$B$43:$M$66,COLUMNS(宝石属性!$B$43:K$66),0)*10*VLOOKUP(ROUNDDOWN($O30,-1),宝石属性!$B$25:$N$41,2,0)*VLOOKUP(ROUNDDOWN($O30,-1),宝石属性!$B$25:$N$41,3,0)+VLOOKUP($P$2,职业被动!$B$6:$M$29,COLUMNS(职业被动!$B$6:K$29),0)*$O30,0)</f>
        <v>94</v>
      </c>
      <c r="X30" s="9">
        <f>ROUND(属性投放!L$4+装备属性!L$4*IF($O30&lt;10,1,ROUNDDOWN($O30,-1))+SUM(属性投放!M$37:M$45)*$O30+VLOOKUP($P$2,一级属性!$E$41:$P$64,COLUMNS(一级属性!$E$41:O$64),0)*($O30+0.25*IF($O30&lt;10,1,ROUNDDOWN($O30,-1)))+VLOOKUP($P$2,宝石属性!$B$43:$M$66,COLUMNS(宝石属性!$B$43:L$66),0)*10*VLOOKUP(ROUNDDOWN($O30,-1),宝石属性!$B$25:$N$41,2,0)*VLOOKUP(ROUNDDOWN($O30,-1),宝石属性!$B$25:$N$41,3,0)+VLOOKUP($P$2,职业被动!$B$6:$M$29,COLUMNS(职业被动!$B$6:L$29),0)*$O30,0)</f>
        <v>8</v>
      </c>
      <c r="Y30" s="9">
        <f>ROUND(属性投放!M$4+装备属性!M$4*IF($O30&lt;10,1,ROUNDDOWN($O30,-1))+SUM(属性投放!N$37:N$45)*$O30+VLOOKUP($P$2,一级属性!$E$41:$P$64,COLUMNS(一级属性!$E$41:P$64),0)*($O30+0.25*IF($O30&lt;10,1,ROUNDDOWN($O30,-1)))+VLOOKUP($P$2,宝石属性!$B$43:$M$66,COLUMNS(宝石属性!$B$43:M$66),0)*10*VLOOKUP(ROUNDDOWN($O30,-1),宝石属性!$B$25:$N$41,2,0)*VLOOKUP(ROUNDDOWN($O30,-1),宝石属性!$B$25:$N$41,3,0)+VLOOKUP($P$2,职业被动!$B$6:$M$29,COLUMNS(职业被动!$B$6:M$29),0)*$O30,0)</f>
        <v>278</v>
      </c>
      <c r="Z30" s="48">
        <f>属性价值和能力评分!$F$9+ROUND(属性价值和能力评分!$F$38*10,0)*O30+ROUND((SUM(装备属性!$W$9:$W$14)+属性价值和能力评分!$F$38*1.25+1.4+2.8)*IF(O30&lt;10,1,ROUNDDOWN(O30,-1)),0)+15*VLOOKUP(ROUNDDOWN(O30,-1),宝石属性!$B$26:$D$41,2,0)*6*VLOOKUP(ROUNDDOWN(O30,-1),宝石属性!$B$26:$D$41,3,0)+(属性价值和能力评分!$F$49*9+属性价值和能力评分!$F$50*2+属性价值和能力评分!$F$53*8/5)*O30</f>
        <v>4763</v>
      </c>
      <c r="AB30" s="1">
        <v>27</v>
      </c>
      <c r="AC30" s="9">
        <f>ROUND(属性投放!D$4+装备属性!D$4*IF($AB30&lt;10,1,ROUNDDOWN($AB30,-1))+SUM(属性投放!E$37:E$45)*$AB30+VLOOKUP($AC$2,一级属性!$E$41:$P$64,COLUMNS(一级属性!$E$41:G$64),0)*($AB30+0.25*IF($AB30&lt;10,1,ROUNDDOWN($AB30,-1)))+VLOOKUP($AC$2,宝石属性!$B$43:$M$66,COLUMNS(宝石属性!$B$43:D$66),0)*10*VLOOKUP(ROUNDDOWN($AB30,-1),宝石属性!$B$25:$N$41,2,0)*VLOOKUP(ROUNDDOWN($AB30,-1),宝石属性!$B$25:$N$41,3,0)+VLOOKUP($AC$2,职业被动!$B$6:$M$29,COLUMNS(职业被动!$B$6:D$29),0)*$AB30,0)</f>
        <v>1594</v>
      </c>
      <c r="AD30" s="9">
        <f>ROUND(属性投放!E$4+装备属性!E$4*IF($AB30&lt;10,1,ROUNDDOWN($AB30,-1))+SUM(属性投放!F$37:F$45)*$AB30+VLOOKUP($AC$2,一级属性!$E$41:$P$64,COLUMNS(一级属性!$E$41:H$64),0)*($AB30+0.25*IF($AB30&lt;10,1,ROUNDDOWN($AB30,-1)))+VLOOKUP($AC$2,宝石属性!$B$43:$M$66,COLUMNS(宝石属性!$B$43:E$66),0)*10*VLOOKUP(ROUNDDOWN($AB30,-1),宝石属性!$B$25:$N$41,2,0)*VLOOKUP(ROUNDDOWN($AB30,-1),宝石属性!$B$25:$N$41,3,0)+VLOOKUP($AC$2,职业被动!$B$6:$M$29,COLUMNS(职业被动!$B$6:E$29),0)*$AB30,0)</f>
        <v>769</v>
      </c>
      <c r="AE30" s="9">
        <f>ROUND(属性投放!F$4+装备属性!F$4*IF($AB30&lt;10,1,ROUNDDOWN($AB30,-1))+SUM(属性投放!G$37:G$45)*$AB30+VLOOKUP($AC$2,一级属性!$E$41:$P$64,COLUMNS(一级属性!$E$41:I$64),0)*($AB30+0.25*IF($AB30&lt;10,1,ROUNDDOWN($AB30,-1)))+VLOOKUP($AC$2,宝石属性!$B$43:$M$66,COLUMNS(宝石属性!$B$43:F$66),0)*10*VLOOKUP(ROUNDDOWN($AB30,-1),宝石属性!$B$25:$N$41,2,0)*VLOOKUP(ROUNDDOWN($AB30,-1),宝石属性!$B$25:$N$41,3,0)+VLOOKUP($AC$2,职业被动!$B$6:$M$29,COLUMNS(职业被动!$B$6:F$29),0)*$AB30,0)</f>
        <v>446</v>
      </c>
      <c r="AF30" s="9">
        <f>ROUND(属性投放!G$4+装备属性!G$4*IF($AB30&lt;10,1,ROUNDDOWN($AB30,-1))+SUM(属性投放!H$37:H$45)*$AB30+VLOOKUP($AC$2,一级属性!$E$41:$P$64,COLUMNS(一级属性!$E$41:J$64),0)*($AB30+0.25*IF($AB30&lt;10,1,ROUNDDOWN($AB30,-1)))+VLOOKUP($AC$2,宝石属性!$B$43:$M$66,COLUMNS(宝石属性!$B$43:G$66),0)*10*VLOOKUP(ROUNDDOWN($AB30,-1),宝石属性!$B$25:$N$41,2,0)*VLOOKUP(ROUNDDOWN($AB30,-1),宝石属性!$B$25:$N$41,3,0)+VLOOKUP($AC$2,职业被动!$B$6:$M$29,COLUMNS(职业被动!$B$6:G$29),0)*$AB30,0)</f>
        <v>272</v>
      </c>
      <c r="AG30" s="9">
        <f>ROUND(属性投放!H$4+装备属性!H$4*IF($AB30&lt;10,1,ROUNDDOWN($AB30,-1))+SUM(属性投放!I$37:I$45)*$AB30+VLOOKUP($AC$2,一级属性!$E$41:$P$64,COLUMNS(一级属性!$E$41:K$64),0)*($AB30+0.25*IF($AB30&lt;10,1,ROUNDDOWN($AB30,-1)))+VLOOKUP($AC$2,宝石属性!$B$43:$M$66,COLUMNS(宝石属性!$B$43:H$66),0)*10*VLOOKUP(ROUNDDOWN($AB30,-1),宝石属性!$B$25:$N$41,2,0)*VLOOKUP(ROUNDDOWN($AB30,-1),宝石属性!$B$25:$N$41,3,0)+VLOOKUP($AC$2,职业被动!$B$6:$M$29,COLUMNS(职业被动!$B$6:H$29),0)*$AB30,0)</f>
        <v>216</v>
      </c>
      <c r="AH30" s="9">
        <f>ROUND(属性投放!I$4+装备属性!I$4*IF($AB30&lt;10,1,ROUNDDOWN($AB30,-1))+SUM(属性投放!J$37:J$45)*$AB30+VLOOKUP($AC$2,一级属性!$E$41:$P$64,COLUMNS(一级属性!$E$41:L$64),0)*($AB30+0.25*IF($AB30&lt;10,1,ROUNDDOWN($AB30,-1)))+VLOOKUP($AC$2,宝石属性!$B$43:$M$66,COLUMNS(宝石属性!$B$43:I$66),0)*10*VLOOKUP(ROUNDDOWN($AB30,-1),宝石属性!$B$25:$N$41,2,0)*VLOOKUP(ROUNDDOWN($AB30,-1),宝石属性!$B$25:$N$41,3,0)+VLOOKUP($AC$2,职业被动!$B$6:$M$29,COLUMNS(职业被动!$B$6:I$29),0)*$AB30,0)</f>
        <v>269</v>
      </c>
      <c r="AI30" s="9">
        <f>ROUND(属性投放!J$4+装备属性!J$4*IF($AB30&lt;10,1,ROUNDDOWN($AB30,-1))+SUM(属性投放!K$37:K$45)*$AB30+VLOOKUP($AC$2,一级属性!$E$41:$P$64,COLUMNS(一级属性!$E$41:M$64),0)*($AB30+0.25*IF($AB30&lt;10,1,ROUNDDOWN($AB30,-1)))+VLOOKUP($AC$2,宝石属性!$B$43:$M$66,COLUMNS(宝石属性!$B$43:J$66),0)*10*VLOOKUP(ROUNDDOWN($AB30,-1),宝石属性!$B$25:$N$41,2,0)*VLOOKUP(ROUNDDOWN($AB30,-1),宝石属性!$B$25:$N$41,3,0)+VLOOKUP($AC$2,职业被动!$B$6:$M$29,COLUMNS(职业被动!$B$6:J$29),0)*$AB30,0)</f>
        <v>172</v>
      </c>
      <c r="AJ30" s="9">
        <f>ROUND(属性投放!K$4+装备属性!K$4*IF($AB30&lt;10,1,ROUNDDOWN($AB30,-1))+SUM(属性投放!L$37:L$45)*$AB30+VLOOKUP($AC$2,一级属性!$E$41:$P$64,COLUMNS(一级属性!$E$41:N$64),0)*($AB30+0.25*IF($AB30&lt;10,1,ROUNDDOWN($AB30,-1)))+VLOOKUP($AC$2,宝石属性!$B$43:$M$66,COLUMNS(宝石属性!$B$43:K$66),0)*10*VLOOKUP(ROUNDDOWN($AB30,-1),宝石属性!$B$25:$N$41,2,0)*VLOOKUP(ROUNDDOWN($AB30,-1),宝石属性!$B$25:$N$41,3,0)+VLOOKUP($AC$2,职业被动!$B$6:$M$29,COLUMNS(职业被动!$B$6:K$29),0)*$AB30,0)</f>
        <v>94</v>
      </c>
      <c r="AK30" s="9">
        <f>ROUND(属性投放!L$4+装备属性!L$4*IF($AB30&lt;10,1,ROUNDDOWN($AB30,-1))+SUM(属性投放!M$37:M$45)*$AB30+VLOOKUP($AC$2,一级属性!$E$41:$P$64,COLUMNS(一级属性!$E$41:O$64),0)*($AB30+0.25*IF($AB30&lt;10,1,ROUNDDOWN($AB30,-1)))+VLOOKUP($AC$2,宝石属性!$B$43:$M$66,COLUMNS(宝石属性!$B$43:L$66),0)*10*VLOOKUP(ROUNDDOWN($AB30,-1),宝石属性!$B$25:$N$41,2,0)*VLOOKUP(ROUNDDOWN($AB30,-1),宝石属性!$B$25:$N$41,3,0)+VLOOKUP($AC$2,职业被动!$B$6:$M$29,COLUMNS(职业被动!$B$6:L$29),0)*$AB30,0)</f>
        <v>8</v>
      </c>
      <c r="AL30" s="9">
        <f>ROUND(属性投放!M$4+装备属性!M$4*IF($AB30&lt;10,1,ROUNDDOWN($AB30,-1))+SUM(属性投放!N$37:N$45)*$AB30+VLOOKUP($AC$2,一级属性!$E$41:$P$64,COLUMNS(一级属性!$E$41:P$64),0)*($AB30+0.25*IF($AB30&lt;10,1,ROUNDDOWN($AB30,-1)))+VLOOKUP($AC$2,宝石属性!$B$43:$M$66,COLUMNS(宝石属性!$B$43:M$66),0)*10*VLOOKUP(ROUNDDOWN($AB30,-1),宝石属性!$B$25:$N$41,2,0)*VLOOKUP(ROUNDDOWN($AB30,-1),宝石属性!$B$25:$N$41,3,0)+VLOOKUP($AC$2,职业被动!$B$6:$M$29,COLUMNS(职业被动!$B$6:M$29),0)*$AB30,0)</f>
        <v>278</v>
      </c>
      <c r="AM30" s="48">
        <f>属性价值和能力评分!$F$9+ROUND(属性价值和能力评分!$F$38*10,0)*AB30+ROUND((SUM(装备属性!$W$9:$W$14)+属性价值和能力评分!$F$38*1.25+1.4+2.8)*IF(AB30&lt;10,1,ROUNDDOWN(AB30,-1)),0)+15*VLOOKUP(ROUNDDOWN(AB30,-1),宝石属性!$B$26:$D$41,2,0)*6*VLOOKUP(ROUNDDOWN(AB30,-1),宝石属性!$B$26:$D$41,3,0)+(属性价值和能力评分!$F$49*9+属性价值和能力评分!$F$50*2+属性价值和能力评分!$F$53*8/5)*AB30</f>
        <v>4763</v>
      </c>
      <c r="AO30" s="1">
        <v>27</v>
      </c>
      <c r="AP30" s="9">
        <f>ROUND(属性投放!D$4+装备属性!D$4*IF($AO30&lt;10,1,ROUNDDOWN($AO30,-1))+SUM(属性投放!E$37:E$45)*$AO30+VLOOKUP($AP$2,一级属性!$E$41:$P$64,COLUMNS(一级属性!$E$41:G$64),0)*($AO30+0.25*IF($AO30&lt;10,1,ROUNDDOWN($AO30,-1)))+VLOOKUP($AP$2,宝石属性!$B$43:$M$66,COLUMNS(宝石属性!$B$43:D$66),0)*10*VLOOKUP(ROUNDDOWN($AO30,-1),宝石属性!$B$25:$N$41,2,0)*VLOOKUP(ROUNDDOWN($AO30,-1),宝石属性!$B$25:$N$41,3,0)+VLOOKUP($AP$2,职业被动!$B$6:$M$29,COLUMNS(职业被动!$B$6:D$29),0)*$AO30,0)</f>
        <v>1594</v>
      </c>
      <c r="AQ30" s="9">
        <f>ROUND(属性投放!E$4+装备属性!E$4*IF($AO30&lt;10,1,ROUNDDOWN($AO30,-1))+SUM(属性投放!F$37:F$45)*$AO30+VLOOKUP($AP$2,一级属性!$E$41:$P$64,COLUMNS(一级属性!$E$41:H$64),0)*($AO30+0.25*IF($AO30&lt;10,1,ROUNDDOWN($AO30,-1)))+VLOOKUP($AP$2,宝石属性!$B$43:$M$66,COLUMNS(宝石属性!$B$43:E$66),0)*10*VLOOKUP(ROUNDDOWN($AO30,-1),宝石属性!$B$25:$N$41,2,0)*VLOOKUP(ROUNDDOWN($AO30,-1),宝石属性!$B$25:$N$41,3,0)+VLOOKUP($AP$2,职业被动!$B$6:$M$29,COLUMNS(职业被动!$B$6:E$29),0)*$AO30,0)</f>
        <v>1249</v>
      </c>
      <c r="AR30" s="9">
        <f>ROUND(属性投放!F$4+装备属性!F$4*IF($AO30&lt;10,1,ROUNDDOWN($AO30,-1))+SUM(属性投放!G$37:G$45)*$AO30+VLOOKUP($AP$2,一级属性!$E$41:$P$64,COLUMNS(一级属性!$E$41:I$64),0)*($AO30+0.25*IF($AO30&lt;10,1,ROUNDDOWN($AO30,-1)))+VLOOKUP($AP$2,宝石属性!$B$43:$M$66,COLUMNS(宝石属性!$B$43:F$66),0)*10*VLOOKUP(ROUNDDOWN($AO30,-1),宝石属性!$B$25:$N$41,2,0)*VLOOKUP(ROUNDDOWN($AO30,-1),宝石属性!$B$25:$N$41,3,0)+VLOOKUP($AP$2,职业被动!$B$6:$M$29,COLUMNS(职业被动!$B$6:F$29),0)*$AO30,0)</f>
        <v>318</v>
      </c>
      <c r="AS30" s="9">
        <f>ROUND(属性投放!G$4+装备属性!G$4*IF($AO30&lt;10,1,ROUNDDOWN($AO30,-1))+SUM(属性投放!H$37:H$45)*$AO30+VLOOKUP($AP$2,一级属性!$E$41:$P$64,COLUMNS(一级属性!$E$41:J$64),0)*($AO30+0.25*IF($AO30&lt;10,1,ROUNDDOWN($AO30,-1)))+VLOOKUP($AP$2,宝石属性!$B$43:$M$66,COLUMNS(宝石属性!$B$43:G$66),0)*10*VLOOKUP(ROUNDDOWN($AO30,-1),宝石属性!$B$25:$N$41,2,0)*VLOOKUP(ROUNDDOWN($AO30,-1),宝石属性!$B$25:$N$41,3,0)+VLOOKUP($AP$2,职业被动!$B$6:$M$29,COLUMNS(职业被动!$B$6:G$29),0)*$AO30,0)</f>
        <v>218</v>
      </c>
      <c r="AT30" s="9">
        <f>ROUND(属性投放!H$4+装备属性!H$4*IF($AO30&lt;10,1,ROUNDDOWN($AO30,-1))+SUM(属性投放!I$37:I$45)*$AO30+VLOOKUP($AP$2,一级属性!$E$41:$P$64,COLUMNS(一级属性!$E$41:K$64),0)*($AO30+0.25*IF($AO30&lt;10,1,ROUNDDOWN($AO30,-1)))+VLOOKUP($AP$2,宝石属性!$B$43:$M$66,COLUMNS(宝石属性!$B$43:H$66),0)*10*VLOOKUP(ROUNDDOWN($AO30,-1),宝石属性!$B$25:$N$41,2,0)*VLOOKUP(ROUNDDOWN($AO30,-1),宝石属性!$B$25:$N$41,3,0)+VLOOKUP($AP$2,职业被动!$B$6:$M$29,COLUMNS(职业被动!$B$6:H$29),0)*$AO30,0)</f>
        <v>312</v>
      </c>
      <c r="AU30" s="9">
        <f>ROUND(属性投放!I$4+装备属性!I$4*IF($AO30&lt;10,1,ROUNDDOWN($AO30,-1))+SUM(属性投放!J$37:J$45)*$AO30+VLOOKUP($AP$2,一级属性!$E$41:$P$64,COLUMNS(一级属性!$E$41:L$64),0)*($AO30+0.25*IF($AO30&lt;10,1,ROUNDDOWN($AO30,-1)))+VLOOKUP($AP$2,宝石属性!$B$43:$M$66,COLUMNS(宝石属性!$B$43:I$66),0)*10*VLOOKUP(ROUNDDOWN($AO30,-1),宝石属性!$B$25:$N$41,2,0)*VLOOKUP(ROUNDDOWN($AO30,-1),宝石属性!$B$25:$N$41,3,0)+VLOOKUP($AP$2,职业被动!$B$6:$M$29,COLUMNS(职业被动!$B$6:I$29),0)*$AO30,0)</f>
        <v>289</v>
      </c>
      <c r="AV30" s="9">
        <f>ROUND(属性投放!J$4+装备属性!J$4*IF($AO30&lt;10,1,ROUNDDOWN($AO30,-1))+SUM(属性投放!K$37:K$45)*$AO30+VLOOKUP($AP$2,一级属性!$E$41:$P$64,COLUMNS(一级属性!$E$41:M$64),0)*($AO30+0.25*IF($AO30&lt;10,1,ROUNDDOWN($AO30,-1)))+VLOOKUP($AP$2,宝石属性!$B$43:$M$66,COLUMNS(宝石属性!$B$43:J$66),0)*10*VLOOKUP(ROUNDDOWN($AO30,-1),宝石属性!$B$25:$N$41,2,0)*VLOOKUP(ROUNDDOWN($AO30,-1),宝石属性!$B$25:$N$41,3,0)+VLOOKUP($AP$2,职业被动!$B$6:$M$29,COLUMNS(职业被动!$B$6:J$29),0)*$AO30,0)</f>
        <v>194</v>
      </c>
      <c r="AW30" s="9">
        <f>ROUND(属性投放!K$4+装备属性!K$4*IF($AO30&lt;10,1,ROUNDDOWN($AO30,-1))+SUM(属性投放!L$37:L$45)*$AO30+VLOOKUP($AP$2,一级属性!$E$41:$P$64,COLUMNS(一级属性!$E$41:N$64),0)*($AO30+0.25*IF($AO30&lt;10,1,ROUNDDOWN($AO30,-1)))+VLOOKUP($AP$2,宝石属性!$B$43:$M$66,COLUMNS(宝石属性!$B$43:K$66),0)*10*VLOOKUP(ROUNDDOWN($AO30,-1),宝石属性!$B$25:$N$41,2,0)*VLOOKUP(ROUNDDOWN($AO30,-1),宝石属性!$B$25:$N$41,3,0)+VLOOKUP($AP$2,职业被动!$B$6:$M$29,COLUMNS(职业被动!$B$6:K$29),0)*$AO30,0)</f>
        <v>94</v>
      </c>
      <c r="AX30" s="9">
        <f>ROUND(属性投放!L$4+装备属性!L$4*IF($AO30&lt;10,1,ROUNDDOWN($AO30,-1))+SUM(属性投放!M$37:M$45)*$AO30+VLOOKUP($AP$2,一级属性!$E$41:$P$64,COLUMNS(一级属性!$E$41:O$64),0)*($AO30+0.25*IF($AO30&lt;10,1,ROUNDDOWN($AO30,-1)))+VLOOKUP($AP$2,宝石属性!$B$43:$M$66,COLUMNS(宝石属性!$B$43:L$66),0)*10*VLOOKUP(ROUNDDOWN($AO30,-1),宝石属性!$B$25:$N$41,2,0)*VLOOKUP(ROUNDDOWN($AO30,-1),宝石属性!$B$25:$N$41,3,0)+VLOOKUP($AP$2,职业被动!$B$6:$M$29,COLUMNS(职业被动!$B$6:L$29),0)*$AO30,0)</f>
        <v>278</v>
      </c>
      <c r="AY30" s="9">
        <f>ROUND(属性投放!M$4+装备属性!M$4*IF($AO30&lt;10,1,ROUNDDOWN($AO30,-1))+SUM(属性投放!N$37:N$45)*$AO30+VLOOKUP($AP$2,一级属性!$E$41:$P$64,COLUMNS(一级属性!$E$41:P$64),0)*($AO30+0.25*IF($AO30&lt;10,1,ROUNDDOWN($AO30,-1)))+VLOOKUP($AP$2,宝石属性!$B$43:$M$66,COLUMNS(宝石属性!$B$43:M$66),0)*10*VLOOKUP(ROUNDDOWN($AO30,-1),宝石属性!$B$25:$N$41,2,0)*VLOOKUP(ROUNDDOWN($AO30,-1),宝石属性!$B$25:$N$41,3,0)+VLOOKUP($AP$2,职业被动!$B$6:$M$29,COLUMNS(职业被动!$B$6:M$29),0)*$AO30,0)</f>
        <v>278</v>
      </c>
      <c r="AZ30" s="48">
        <f>属性价值和能力评分!$F$9+ROUND(属性价值和能力评分!$F$38*10,0)*AO30+ROUND((SUM(装备属性!$W$9:$W$14)+属性价值和能力评分!$F$38*1.25+1.4+2.8)*IF(AO30&lt;10,1,ROUNDDOWN(AO30,-1)),0)+15*VLOOKUP(ROUNDDOWN(AO30,-1),宝石属性!$B$26:$D$41,2,0)*6*VLOOKUP(ROUNDDOWN(AO30,-1),宝石属性!$B$26:$D$41,3,0)+(属性价值和能力评分!$F$49*9+属性价值和能力评分!$F$50*2+属性价值和能力评分!$F$53*8/5)*AO30</f>
        <v>4763</v>
      </c>
      <c r="BB30" s="1">
        <v>27</v>
      </c>
      <c r="BC30" s="9">
        <f>ROUND(属性投放!D$4+装备属性!D$4*IF($BB30&lt;10,1,ROUNDDOWN($BB30,-1))+SUM(属性投放!E$37:E$45)*$BB30+VLOOKUP($BC$2,一级属性!$E$41:$P$64,COLUMNS(一级属性!$E$41:G$64),0)*($BB30+0.25*IF($BB30&lt;10,1,ROUNDDOWN($BB30,-1)))+VLOOKUP($BC$2,宝石属性!$B$43:$M$66,COLUMNS(宝石属性!$B$43:D$66),0)*10*VLOOKUP(ROUNDDOWN($BB30,-1),宝石属性!$B$25:$N$41,2,0)*VLOOKUP(ROUNDDOWN($BB30,-1),宝石属性!$B$25:$N$41,3,0)+VLOOKUP($BC$2,职业被动!$B$6:$M$29,COLUMNS(职业被动!$B$6:D$29),0)*$BB30,0)</f>
        <v>1405</v>
      </c>
      <c r="BD30" s="9">
        <f>ROUND(属性投放!E$4+装备属性!E$4*IF($BB30&lt;10,1,ROUNDDOWN($BB30,-1))+SUM(属性投放!F$37:F$45)*$BB30+VLOOKUP($BC$2,一级属性!$E$41:$P$64,COLUMNS(一级属性!$E$41:H$64),0)*($BB30+0.25*IF($BB30&lt;10,1,ROUNDDOWN($BB30,-1)))+VLOOKUP($BC$2,宝石属性!$B$43:$M$66,COLUMNS(宝石属性!$B$43:E$66),0)*10*VLOOKUP(ROUNDDOWN($BB30,-1),宝石属性!$B$25:$N$41,2,0)*VLOOKUP(ROUNDDOWN($BB30,-1),宝石属性!$B$25:$N$41,3,0)+VLOOKUP($BC$2,职业被动!$B$6:$M$29,COLUMNS(职业被动!$B$6:E$29),0)*$BB30,0)</f>
        <v>1409</v>
      </c>
      <c r="BE30" s="9">
        <f>ROUND(属性投放!F$4+装备属性!F$4*IF($BB30&lt;10,1,ROUNDDOWN($BB30,-1))+SUM(属性投放!G$37:G$45)*$BB30+VLOOKUP($BC$2,一级属性!$E$41:$P$64,COLUMNS(一级属性!$E$41:I$64),0)*($BB30+0.25*IF($BB30&lt;10,1,ROUNDDOWN($BB30,-1)))+VLOOKUP($BC$2,宝石属性!$B$43:$M$66,COLUMNS(宝石属性!$B$43:F$66),0)*10*VLOOKUP(ROUNDDOWN($BB30,-1),宝石属性!$B$25:$N$41,2,0)*VLOOKUP(ROUNDDOWN($BB30,-1),宝石属性!$B$25:$N$41,3,0)+VLOOKUP($BC$2,职业被动!$B$6:$M$29,COLUMNS(职业被动!$B$6:F$29),0)*$BB30,0)</f>
        <v>318</v>
      </c>
      <c r="BF30" s="9">
        <f>ROUND(属性投放!G$4+装备属性!G$4*IF($BB30&lt;10,1,ROUNDDOWN($BB30,-1))+SUM(属性投放!H$37:H$45)*$BB30+VLOOKUP($BC$2,一级属性!$E$41:$P$64,COLUMNS(一级属性!$E$41:J$64),0)*($BB30+0.25*IF($BB30&lt;10,1,ROUNDDOWN($BB30,-1)))+VLOOKUP($BC$2,宝石属性!$B$43:$M$66,COLUMNS(宝石属性!$B$43:G$66),0)*10*VLOOKUP(ROUNDDOWN($BB30,-1),宝石属性!$B$25:$N$41,2,0)*VLOOKUP(ROUNDDOWN($BB30,-1),宝石属性!$B$25:$N$41,3,0)+VLOOKUP($BC$2,职业被动!$B$6:$M$29,COLUMNS(职业被动!$B$6:G$29),0)*$BB30,0)</f>
        <v>218</v>
      </c>
      <c r="BG30" s="9">
        <f>ROUND(属性投放!H$4+装备属性!H$4*IF($BB30&lt;10,1,ROUNDDOWN($BB30,-1))+SUM(属性投放!I$37:I$45)*$BB30+VLOOKUP($BC$2,一级属性!$E$41:$P$64,COLUMNS(一级属性!$E$41:K$64),0)*($BB30+0.25*IF($BB30&lt;10,1,ROUNDDOWN($BB30,-1)))+VLOOKUP($BC$2,宝石属性!$B$43:$M$66,COLUMNS(宝石属性!$B$43:H$66),0)*10*VLOOKUP(ROUNDDOWN($BB30,-1),宝石属性!$B$25:$N$41,2,0)*VLOOKUP(ROUNDDOWN($BB30,-1),宝石属性!$B$25:$N$41,3,0)+VLOOKUP($BC$2,职业被动!$B$6:$M$29,COLUMNS(职业被动!$B$6:H$29),0)*$BB30,0)</f>
        <v>398</v>
      </c>
      <c r="BH30" s="9">
        <f>ROUND(属性投放!I$4+装备属性!I$4*IF($BB30&lt;10,1,ROUNDDOWN($BB30,-1))+SUM(属性投放!J$37:J$45)*$BB30+VLOOKUP($BC$2,一级属性!$E$41:$P$64,COLUMNS(一级属性!$E$41:L$64),0)*($BB30+0.25*IF($BB30&lt;10,1,ROUNDDOWN($BB30,-1)))+VLOOKUP($BC$2,宝石属性!$B$43:$M$66,COLUMNS(宝石属性!$B$43:I$66),0)*10*VLOOKUP(ROUNDDOWN($BB30,-1),宝石属性!$B$25:$N$41,2,0)*VLOOKUP(ROUNDDOWN($BB30,-1),宝石属性!$B$25:$N$41,3,0)+VLOOKUP($BC$2,职业被动!$B$6:$M$29,COLUMNS(职业被动!$B$6:I$29),0)*$BB30,0)</f>
        <v>348</v>
      </c>
      <c r="BI30" s="9">
        <f>ROUND(属性投放!J$4+装备属性!J$4*IF($BB30&lt;10,1,ROUNDDOWN($BB30,-1))+SUM(属性投放!K$37:K$45)*$BB30+VLOOKUP($BC$2,一级属性!$E$41:$P$64,COLUMNS(一级属性!$E$41:M$64),0)*($BB30+0.25*IF($BB30&lt;10,1,ROUNDDOWN($BB30,-1)))+VLOOKUP($BC$2,宝石属性!$B$43:$M$66,COLUMNS(宝石属性!$B$43:J$66),0)*10*VLOOKUP(ROUNDDOWN($BB30,-1),宝石属性!$B$25:$N$41,2,0)*VLOOKUP(ROUNDDOWN($BB30,-1),宝石属性!$B$25:$N$41,3,0)+VLOOKUP($BC$2,职业被动!$B$6:$M$29,COLUMNS(职业被动!$B$6:J$29),0)*$BB30,0)</f>
        <v>146</v>
      </c>
      <c r="BJ30" s="9">
        <f>ROUND(属性投放!K$4+装备属性!K$4*IF($BB30&lt;10,1,ROUNDDOWN($BB30,-1))+SUM(属性投放!L$37:L$45)*$BB30+VLOOKUP($BC$2,一级属性!$E$41:$P$64,COLUMNS(一级属性!$E$41:N$64),0)*($BB30+0.25*IF($BB30&lt;10,1,ROUNDDOWN($BB30,-1)))+VLOOKUP($BC$2,宝石属性!$B$43:$M$66,COLUMNS(宝石属性!$B$43:K$66),0)*10*VLOOKUP(ROUNDDOWN($BB30,-1),宝石属性!$B$25:$N$41,2,0)*VLOOKUP(ROUNDDOWN($BB30,-1),宝石属性!$B$25:$N$41,3,0)+VLOOKUP($BC$2,职业被动!$B$6:$M$29,COLUMNS(职业被动!$B$6:K$29),0)*$BB30,0)</f>
        <v>94</v>
      </c>
      <c r="BK30" s="9">
        <f>ROUND(属性投放!L$4+装备属性!L$4*IF($BB30&lt;10,1,ROUNDDOWN($BB30,-1))+SUM(属性投放!M$37:M$45)*$BB30+VLOOKUP($BC$2,一级属性!$E$41:$P$64,COLUMNS(一级属性!$E$41:O$64),0)*($BB30+0.25*IF($BB30&lt;10,1,ROUNDDOWN($BB30,-1)))+VLOOKUP($BC$2,宝石属性!$B$43:$M$66,COLUMNS(宝石属性!$B$43:L$66),0)*10*VLOOKUP(ROUNDDOWN($BB30,-1),宝石属性!$B$25:$N$41,2,0)*VLOOKUP(ROUNDDOWN($BB30,-1),宝石属性!$B$25:$N$41,3,0)+VLOOKUP($BC$2,职业被动!$B$6:$M$29,COLUMNS(职业被动!$B$6:L$29),0)*$BB30,0)</f>
        <v>8</v>
      </c>
      <c r="BL30" s="9">
        <f>ROUND(属性投放!M$4+装备属性!M$4*IF($BB30&lt;10,1,ROUNDDOWN($BB30,-1))+SUM(属性投放!N$37:N$45)*$BB30+VLOOKUP($BC$2,一级属性!$E$41:$P$64,COLUMNS(一级属性!$E$41:P$64),0)*($BB30+0.25*IF($BB30&lt;10,1,ROUNDDOWN($BB30,-1)))+VLOOKUP($BC$2,宝石属性!$B$43:$M$66,COLUMNS(宝石属性!$B$43:M$66),0)*10*VLOOKUP(ROUNDDOWN($BB30,-1),宝石属性!$B$25:$N$41,2,0)*VLOOKUP(ROUNDDOWN($BB30,-1),宝石属性!$B$25:$N$41,3,0)+VLOOKUP($BC$2,职业被动!$B$6:$M$29,COLUMNS(职业被动!$B$6:M$29),0)*$BB30,0)</f>
        <v>278</v>
      </c>
      <c r="BM30" s="48">
        <f>属性价值和能力评分!$F$9+ROUND(属性价值和能力评分!$F$38*10,0)*BB30+ROUND((SUM(装备属性!$W$9:$W$14)+属性价值和能力评分!$F$38*1.25+1.4+2.8)*IF(BB30&lt;10,1,ROUNDDOWN(BB30,-1)),0)+15*VLOOKUP(ROUNDDOWN(BB30,-1),宝石属性!$B$26:$D$41,2,0)*6*VLOOKUP(ROUNDDOWN(BB30,-1),宝石属性!$B$26:$D$41,3,0)+(属性价值和能力评分!$F$49*9+属性价值和能力评分!$F$50*2+属性价值和能力评分!$F$53*8/5)*BB30</f>
        <v>4763</v>
      </c>
      <c r="BO30" s="1">
        <v>27</v>
      </c>
      <c r="BP30" s="9">
        <f>ROUND(属性投放!D$4+装备属性!D$4*IF($BO30&lt;10,1,ROUNDDOWN($BO30,-1))+SUM(属性投放!E$37:E$45)*$BO30+VLOOKUP($BP$2,一级属性!$E$41:$P$64,COLUMNS(一级属性!$E$41:G$64),0)*($BO30+0.25*IF($BO30&lt;10,1,ROUNDDOWN($BO30,-1)))+VLOOKUP($BP$2,宝石属性!$B$43:$M$66,COLUMNS(宝石属性!$B$43:D$66),0)*10*VLOOKUP(ROUNDDOWN($BO30,-1),宝石属性!$B$25:$N$41,2,0)*VLOOKUP(ROUNDDOWN($BO30,-1),宝石属性!$B$25:$N$41,3,0)+VLOOKUP($BP$2,职业被动!$B$6:$M$29,COLUMNS(职业被动!$B$6:D$29),0)*$BO30,0)</f>
        <v>1783</v>
      </c>
      <c r="BQ30" s="9">
        <f>ROUND(属性投放!E$4+装备属性!E$4*IF($BO30&lt;10,1,ROUNDDOWN($BO30,-1))+SUM(属性投放!F$37:F$45)*$BO30+VLOOKUP($BP$2,一级属性!$E$41:$P$64,COLUMNS(一级属性!$E$41:H$64),0)*($BO30+0.25*IF($BO30&lt;10,1,ROUNDDOWN($BO30,-1)))+VLOOKUP($BP$2,宝石属性!$B$43:$M$66,COLUMNS(宝石属性!$B$43:E$66),0)*10*VLOOKUP(ROUNDDOWN($BO30,-1),宝石属性!$B$25:$N$41,2,0)*VLOOKUP(ROUNDDOWN($BO30,-1),宝石属性!$B$25:$N$41,3,0)+VLOOKUP($BP$2,职业被动!$B$6:$M$29,COLUMNS(职业被动!$B$6:E$29),0)*$BO30,0)</f>
        <v>1249</v>
      </c>
      <c r="BR30" s="9">
        <f>ROUND(属性投放!F$4+装备属性!F$4*IF($BO30&lt;10,1,ROUNDDOWN($BO30,-1))+SUM(属性投放!G$37:G$45)*$BO30+VLOOKUP($BP$2,一级属性!$E$41:$P$64,COLUMNS(一级属性!$E$41:I$64),0)*($BO30+0.25*IF($BO30&lt;10,1,ROUNDDOWN($BO30,-1)))+VLOOKUP($BP$2,宝石属性!$B$43:$M$66,COLUMNS(宝石属性!$B$43:F$66),0)*10*VLOOKUP(ROUNDDOWN($BO30,-1),宝石属性!$B$25:$N$41,2,0)*VLOOKUP(ROUNDDOWN($BO30,-1),宝石属性!$B$25:$N$41,3,0)+VLOOKUP($BP$2,职业被动!$B$6:$M$29,COLUMNS(职业被动!$B$6:F$29),0)*$BO30,0)</f>
        <v>318</v>
      </c>
      <c r="BS30" s="9">
        <f>ROUND(属性投放!G$4+装备属性!G$4*IF($BO30&lt;10,1,ROUNDDOWN($BO30,-1))+SUM(属性投放!H$37:H$45)*$BO30+VLOOKUP($BP$2,一级属性!$E$41:$P$64,COLUMNS(一级属性!$E$41:J$64),0)*($BO30+0.25*IF($BO30&lt;10,1,ROUNDDOWN($BO30,-1)))+VLOOKUP($BP$2,宝石属性!$B$43:$M$66,COLUMNS(宝石属性!$B$43:G$66),0)*10*VLOOKUP(ROUNDDOWN($BO30,-1),宝石属性!$B$25:$N$41,2,0)*VLOOKUP(ROUNDDOWN($BO30,-1),宝石属性!$B$25:$N$41,3,0)+VLOOKUP($BP$2,职业被动!$B$6:$M$29,COLUMNS(职业被动!$B$6:G$29),0)*$BO30,0)</f>
        <v>218</v>
      </c>
      <c r="BT30" s="9">
        <f>ROUND(属性投放!H$4+装备属性!H$4*IF($BO30&lt;10,1,ROUNDDOWN($BO30,-1))+SUM(属性投放!I$37:I$45)*$BO30+VLOOKUP($BP$2,一级属性!$E$41:$P$64,COLUMNS(一级属性!$E$41:K$64),0)*($BO30+0.25*IF($BO30&lt;10,1,ROUNDDOWN($BO30,-1)))+VLOOKUP($BP$2,宝石属性!$B$43:$M$66,COLUMNS(宝石属性!$B$43:H$66),0)*10*VLOOKUP(ROUNDDOWN($BO30,-1),宝石属性!$B$25:$N$41,2,0)*VLOOKUP(ROUNDDOWN($BO30,-1),宝石属性!$B$25:$N$41,3,0)+VLOOKUP($BP$2,职业被动!$B$6:$M$29,COLUMNS(职业被动!$B$6:H$29),0)*$BO30,0)</f>
        <v>339</v>
      </c>
      <c r="BU30" s="9">
        <f>ROUND(属性投放!I$4+装备属性!I$4*IF($BO30&lt;10,1,ROUNDDOWN($BO30,-1))+SUM(属性投放!J$37:J$45)*$BO30+VLOOKUP($BP$2,一级属性!$E$41:$P$64,COLUMNS(一级属性!$E$41:L$64),0)*($BO30+0.25*IF($BO30&lt;10,1,ROUNDDOWN($BO30,-1)))+VLOOKUP($BP$2,宝石属性!$B$43:$M$66,COLUMNS(宝石属性!$B$43:I$66),0)*10*VLOOKUP(ROUNDDOWN($BO30,-1),宝石属性!$B$25:$N$41,2,0)*VLOOKUP(ROUNDDOWN($BO30,-1),宝石属性!$B$25:$N$41,3,0)+VLOOKUP($BP$2,职业被动!$B$6:$M$29,COLUMNS(职业被动!$B$6:I$29),0)*$BO30,0)</f>
        <v>289</v>
      </c>
      <c r="BV30" s="9">
        <f>ROUND(属性投放!J$4+装备属性!J$4*IF($BO30&lt;10,1,ROUNDDOWN($BO30,-1))+SUM(属性投放!K$37:K$45)*$BO30+VLOOKUP($BP$2,一级属性!$E$41:$P$64,COLUMNS(一级属性!$E$41:M$64),0)*($BO30+0.25*IF($BO30&lt;10,1,ROUNDDOWN($BO30,-1)))+VLOOKUP($BP$2,宝石属性!$B$43:$M$66,COLUMNS(宝石属性!$B$43:J$66),0)*10*VLOOKUP(ROUNDDOWN($BO30,-1),宝石属性!$B$25:$N$41,2,0)*VLOOKUP(ROUNDDOWN($BO30,-1),宝石属性!$B$25:$N$41,3,0)+VLOOKUP($BP$2,职业被动!$B$6:$M$29,COLUMNS(职业被动!$B$6:J$29),0)*$BO30,0)</f>
        <v>194</v>
      </c>
      <c r="BW30" s="9">
        <f>ROUND(属性投放!K$4+装备属性!K$4*IF($BO30&lt;10,1,ROUNDDOWN($BO30,-1))+SUM(属性投放!L$37:L$45)*$BO30+VLOOKUP($BP$2,一级属性!$E$41:$P$64,COLUMNS(一级属性!$E$41:N$64),0)*($BO30+0.25*IF($BO30&lt;10,1,ROUNDDOWN($BO30,-1)))+VLOOKUP($BP$2,宝石属性!$B$43:$M$66,COLUMNS(宝石属性!$B$43:K$66),0)*10*VLOOKUP(ROUNDDOWN($BO30,-1),宝石属性!$B$25:$N$41,2,0)*VLOOKUP(ROUNDDOWN($BO30,-1),宝石属性!$B$25:$N$41,3,0)+VLOOKUP($BP$2,职业被动!$B$6:$M$29,COLUMNS(职业被动!$B$6:K$29),0)*$BO30,0)</f>
        <v>94</v>
      </c>
      <c r="BX30" s="9">
        <f>ROUND(属性投放!L$4+装备属性!L$4*IF($BO30&lt;10,1,ROUNDDOWN($BO30,-1))+SUM(属性投放!M$37:M$45)*$BO30+VLOOKUP($BP$2,一级属性!$E$41:$P$64,COLUMNS(一级属性!$E$41:O$64),0)*($BO30+0.25*IF($BO30&lt;10,1,ROUNDDOWN($BO30,-1)))+VLOOKUP($BP$2,宝石属性!$B$43:$M$66,COLUMNS(宝石属性!$B$43:L$66),0)*10*VLOOKUP(ROUNDDOWN($BO30,-1),宝石属性!$B$25:$N$41,2,0)*VLOOKUP(ROUNDDOWN($BO30,-1),宝石属性!$B$25:$N$41,3,0)+VLOOKUP($BP$2,职业被动!$B$6:$M$29,COLUMNS(职业被动!$B$6:L$29),0)*$BO30,0)</f>
        <v>8</v>
      </c>
      <c r="BY30" s="9">
        <f>ROUND(属性投放!M$4+装备属性!M$4*IF($BO30&lt;10,1,ROUNDDOWN($BO30,-1))+SUM(属性投放!N$37:N$45)*$BO30+VLOOKUP($BP$2,一级属性!$E$41:$P$64,COLUMNS(一级属性!$E$41:P$64),0)*($BO30+0.25*IF($BO30&lt;10,1,ROUNDDOWN($BO30,-1)))+VLOOKUP($BP$2,宝石属性!$B$43:$M$66,COLUMNS(宝石属性!$B$43:M$66),0)*10*VLOOKUP(ROUNDDOWN($BO30,-1),宝石属性!$B$25:$N$41,2,0)*VLOOKUP(ROUNDDOWN($BO30,-1),宝石属性!$B$25:$N$41,3,0)+VLOOKUP($BP$2,职业被动!$B$6:$M$29,COLUMNS(职业被动!$B$6:M$29),0)*$BO30,0)</f>
        <v>278</v>
      </c>
      <c r="BZ30" s="48">
        <f>属性价值和能力评分!$F$9+ROUND(属性价值和能力评分!$F$38*10,0)*BO30+ROUND((SUM(装备属性!$W$9:$W$14)+属性价值和能力评分!$F$38*1.25+1.4+2.8)*IF(BO30&lt;10,1,ROUNDDOWN(BO30,-1)),0)+15*VLOOKUP(ROUNDDOWN(BO30,-1),宝石属性!$B$26:$D$41,2,0)*6*VLOOKUP(ROUNDDOWN(BO30,-1),宝石属性!$B$26:$D$41,3,0)+(属性价值和能力评分!$F$49*9+属性价值和能力评分!$F$50*2+属性价值和能力评分!$F$53*8/5)*BO30</f>
        <v>4763</v>
      </c>
      <c r="CB30" s="1">
        <v>27</v>
      </c>
      <c r="CC30" s="9">
        <f>ROUND(属性投放!D$4+装备属性!D$4*IF($CB30&lt;10,1,ROUNDDOWN($CB30,-1))+SUM(属性投放!E$37:E$45)*$CB30+VLOOKUP($CC$2,一级属性!$E$41:$P$64,COLUMNS(一级属性!$E$41:G$64),0)*($CB30+0.25*IF($CB30&lt;10,1,ROUNDDOWN($CB30,-1)))+VLOOKUP($CC$2,宝石属性!$B$43:$M$66,COLUMNS(宝石属性!$B$43:D$66),0)*10*VLOOKUP(ROUNDDOWN($CB30,-1),宝石属性!$B$25:$N$41,2,0)*VLOOKUP(ROUNDDOWN($CB30,-1),宝石属性!$B$25:$N$41,3,0)+VLOOKUP($CC$2,职业被动!$B$6:$M$29,COLUMNS(职业被动!$B$6:D$29),0)*$CB30,0)</f>
        <v>1149</v>
      </c>
      <c r="CD30" s="9">
        <f>ROUND(属性投放!E$4+装备属性!E$4*IF($CB30&lt;10,1,ROUNDDOWN($CB30,-1))+SUM(属性投放!F$37:F$45)*$CB30+VLOOKUP($CC$2,一级属性!$E$41:$P$64,COLUMNS(一级属性!$E$41:H$64),0)*($CB30+0.25*IF($CB30&lt;10,1,ROUNDDOWN($CB30,-1)))+VLOOKUP($CC$2,宝石属性!$B$43:$M$66,COLUMNS(宝石属性!$B$43:E$66),0)*10*VLOOKUP(ROUNDDOWN($CB30,-1),宝石属性!$B$25:$N$41,2,0)*VLOOKUP(ROUNDDOWN($CB30,-1),宝石属性!$B$25:$N$41,3,0)+VLOOKUP($CC$2,职业被动!$B$6:$M$29,COLUMNS(职业被动!$B$6:E$29),0)*$CB30,0)</f>
        <v>769</v>
      </c>
      <c r="CE30" s="9">
        <f>ROUND(属性投放!F$4+装备属性!F$4*IF($CB30&lt;10,1,ROUNDDOWN($CB30,-1))+SUM(属性投放!G$37:G$45)*$CB30+VLOOKUP($CC$2,一级属性!$E$41:$P$64,COLUMNS(一级属性!$E$41:I$64),0)*($CB30+0.25*IF($CB30&lt;10,1,ROUNDDOWN($CB30,-1)))+VLOOKUP($CC$2,宝石属性!$B$43:$M$66,COLUMNS(宝石属性!$B$43:F$66),0)*10*VLOOKUP(ROUNDDOWN($CB30,-1),宝石属性!$B$25:$N$41,2,0)*VLOOKUP(ROUNDDOWN($CB30,-1),宝石属性!$B$25:$N$41,3,0)+VLOOKUP($CC$2,职业被动!$B$6:$M$29,COLUMNS(职业被动!$B$6:F$29),0)*$CB30,0)</f>
        <v>546</v>
      </c>
      <c r="CF30" s="9">
        <f>ROUND(属性投放!G$4+装备属性!G$4*IF($CB30&lt;10,1,ROUNDDOWN($CB30,-1))+SUM(属性投放!H$37:H$45)*$CB30+VLOOKUP($CC$2,一级属性!$E$41:$P$64,COLUMNS(一级属性!$E$41:J$64),0)*($CB30+0.25*IF($CB30&lt;10,1,ROUNDDOWN($CB30,-1)))+VLOOKUP($CC$2,宝石属性!$B$43:$M$66,COLUMNS(宝石属性!$B$43:G$66),0)*10*VLOOKUP(ROUNDDOWN($CB30,-1),宝石属性!$B$25:$N$41,2,0)*VLOOKUP(ROUNDDOWN($CB30,-1),宝石属性!$B$25:$N$41,3,0)+VLOOKUP($CC$2,职业被动!$B$6:$M$29,COLUMNS(职业被动!$B$6:G$29),0)*$CB30,0)</f>
        <v>245</v>
      </c>
      <c r="CG30" s="9">
        <f>ROUND(属性投放!H$4+装备属性!H$4*IF($CB30&lt;10,1,ROUNDDOWN($CB30,-1))+SUM(属性投放!I$37:I$45)*$CB30+VLOOKUP($CC$2,一级属性!$E$41:$P$64,COLUMNS(一级属性!$E$41:K$64),0)*($CB30+0.25*IF($CB30&lt;10,1,ROUNDDOWN($CB30,-1)))+VLOOKUP($CC$2,宝石属性!$B$43:$M$66,COLUMNS(宝石属性!$B$43:H$66),0)*10*VLOOKUP(ROUNDDOWN($CB30,-1),宝石属性!$B$25:$N$41,2,0)*VLOOKUP(ROUNDDOWN($CB30,-1),宝石属性!$B$25:$N$41,3,0)+VLOOKUP($CC$2,职业被动!$B$6:$M$29,COLUMNS(职业被动!$B$6:H$29),0)*$CB30,0)</f>
        <v>216</v>
      </c>
      <c r="CH30" s="9">
        <f>ROUND(属性投放!I$4+装备属性!I$4*IF($CB30&lt;10,1,ROUNDDOWN($CB30,-1))+SUM(属性投放!J$37:J$45)*$CB30+VLOOKUP($CC$2,一级属性!$E$41:$P$64,COLUMNS(一级属性!$E$41:L$64),0)*($CB30+0.25*IF($CB30&lt;10,1,ROUNDDOWN($CB30,-1)))+VLOOKUP($CC$2,宝石属性!$B$43:$M$66,COLUMNS(宝石属性!$B$43:I$66),0)*10*VLOOKUP(ROUNDDOWN($CB30,-1),宝石属性!$B$25:$N$41,2,0)*VLOOKUP(ROUNDDOWN($CB30,-1),宝石属性!$B$25:$N$41,3,0)+VLOOKUP($CC$2,职业被动!$B$6:$M$29,COLUMNS(职业被动!$B$6:I$29),0)*$CB30,0)</f>
        <v>276</v>
      </c>
      <c r="CI30" s="9">
        <f>ROUND(属性投放!J$4+装备属性!J$4*IF($CB30&lt;10,1,ROUNDDOWN($CB30,-1))+SUM(属性投放!K$37:K$45)*$CB30+VLOOKUP($CC$2,一级属性!$E$41:$P$64,COLUMNS(一级属性!$E$41:M$64),0)*($CB30+0.25*IF($CB30&lt;10,1,ROUNDDOWN($CB30,-1)))+VLOOKUP($CC$2,宝石属性!$B$43:$M$66,COLUMNS(宝石属性!$B$43:J$66),0)*10*VLOOKUP(ROUNDDOWN($CB30,-1),宝石属性!$B$25:$N$41,2,0)*VLOOKUP(ROUNDDOWN($CB30,-1),宝石属性!$B$25:$N$41,3,0)+VLOOKUP($CC$2,职业被动!$B$6:$M$29,COLUMNS(职业被动!$B$6:J$29),0)*$CB30,0)</f>
        <v>172</v>
      </c>
      <c r="CJ30" s="9">
        <f>ROUND(属性投放!K$4+装备属性!K$4*IF($CB30&lt;10,1,ROUNDDOWN($CB30,-1))+SUM(属性投放!L$37:L$45)*$CB30+VLOOKUP($CC$2,一级属性!$E$41:$P$64,COLUMNS(一级属性!$E$41:N$64),0)*($CB30+0.25*IF($CB30&lt;10,1,ROUNDDOWN($CB30,-1)))+VLOOKUP($CC$2,宝石属性!$B$43:$M$66,COLUMNS(宝石属性!$B$43:K$66),0)*10*VLOOKUP(ROUNDDOWN($CB30,-1),宝石属性!$B$25:$N$41,2,0)*VLOOKUP(ROUNDDOWN($CB30,-1),宝石属性!$B$25:$N$41,3,0)+VLOOKUP($CC$2,职业被动!$B$6:$M$29,COLUMNS(职业被动!$B$6:K$29),0)*$CB30,0)</f>
        <v>94</v>
      </c>
      <c r="CK30" s="9">
        <f>ROUND(属性投放!L$4+装备属性!L$4*IF($CB30&lt;10,1,ROUNDDOWN($CB30,-1))+SUM(属性投放!M$37:M$45)*$CB30+VLOOKUP($CC$2,一级属性!$E$41:$P$64,COLUMNS(一级属性!$E$41:O$64),0)*($CB30+0.25*IF($CB30&lt;10,1,ROUNDDOWN($CB30,-1)))+VLOOKUP($CC$2,宝石属性!$B$43:$M$66,COLUMNS(宝石属性!$B$43:L$66),0)*10*VLOOKUP(ROUNDDOWN($CB30,-1),宝石属性!$B$25:$N$41,2,0)*VLOOKUP(ROUNDDOWN($CB30,-1),宝石属性!$B$25:$N$41,3,0)+VLOOKUP($CC$2,职业被动!$B$6:$M$29,COLUMNS(职业被动!$B$6:L$29),0)*$CB30,0)</f>
        <v>8</v>
      </c>
      <c r="CL30" s="9">
        <f>ROUND(属性投放!M$4+装备属性!M$4*IF($CB30&lt;10,1,ROUNDDOWN($CB30,-1))+SUM(属性投放!N$37:N$45)*$CB30+VLOOKUP($CC$2,一级属性!$E$41:$P$64,COLUMNS(一级属性!$E$41:P$64),0)*($CB30+0.25*IF($CB30&lt;10,1,ROUNDDOWN($CB30,-1)))+VLOOKUP($CC$2,宝石属性!$B$43:$M$66,COLUMNS(宝石属性!$B$43:M$66),0)*10*VLOOKUP(ROUNDDOWN($CB30,-1),宝石属性!$B$25:$N$41,2,0)*VLOOKUP(ROUNDDOWN($CB30,-1),宝石属性!$B$25:$N$41,3,0)+VLOOKUP($CC$2,职业被动!$B$6:$M$29,COLUMNS(职业被动!$B$6:M$29),0)*$CB30,0)</f>
        <v>278</v>
      </c>
      <c r="CM30" s="48">
        <f>属性价值和能力评分!$F$9+ROUND(属性价值和能力评分!$F$38*10,0)*CB30+ROUND((SUM(装备属性!$W$9:$W$14)+属性价值和能力评分!$F$38*1.25+1.4+2.8)*IF(CB30&lt;10,1,ROUNDDOWN(CB30,-1)),0)+15*VLOOKUP(ROUNDDOWN(CB30,-1),宝石属性!$B$26:$D$41,2,0)*6*VLOOKUP(ROUNDDOWN(CB30,-1),宝石属性!$B$26:$D$41,3,0)+(属性价值和能力评分!$F$49*9+属性价值和能力评分!$F$50*2+属性价值和能力评分!$F$53*8/5)*CB30</f>
        <v>4763</v>
      </c>
      <c r="CO30" s="1">
        <v>27</v>
      </c>
      <c r="CP30" s="9">
        <f>ROUND(属性投放!D$4+装备属性!D$4*IF($CO30&lt;10,1,ROUNDDOWN($CO30,-1))+SUM(属性投放!E$37:E$45)*$CO30+VLOOKUP($CP$2,一级属性!$E$41:$P$64,COLUMNS(一级属性!$E$41:G$64),0)*($CO30+0.25*IF($CO30&lt;10,1,ROUNDDOWN($CO30,-1)))+VLOOKUP($CP$2,宝石属性!$B$43:$M$66,COLUMNS(宝石属性!$B$43:D$66),0)*10*VLOOKUP(ROUNDDOWN($CO30,-1),宝石属性!$B$25:$N$41,2,0)*VLOOKUP(ROUNDDOWN($CO30,-1),宝石属性!$B$25:$N$41,3,0)+VLOOKUP($CP$2,职业被动!$B$6:$M$29,COLUMNS(职业被动!$B$6:D$29),0)*$CO30,0)</f>
        <v>1149</v>
      </c>
      <c r="CQ30" s="9">
        <f>ROUND(属性投放!E$4+装备属性!E$4*IF($CO30&lt;10,1,ROUNDDOWN($CO30,-1))+SUM(属性投放!F$37:F$45)*$CO30+VLOOKUP($CP$2,一级属性!$E$41:$P$64,COLUMNS(一级属性!$E$41:H$64),0)*($CO30+0.25*IF($CO30&lt;10,1,ROUNDDOWN($CO30,-1)))+VLOOKUP($CP$2,宝石属性!$B$43:$M$66,COLUMNS(宝石属性!$B$43:E$66),0)*10*VLOOKUP(ROUNDDOWN($CO30,-1),宝石属性!$B$25:$N$41,2,0)*VLOOKUP(ROUNDDOWN($CO30,-1),宝石属性!$B$25:$N$41,3,0)+VLOOKUP($CP$2,职业被动!$B$6:$M$29,COLUMNS(职业被动!$B$6:E$29),0)*$CO30,0)</f>
        <v>1569</v>
      </c>
      <c r="CR30" s="9">
        <f>ROUND(属性投放!F$4+装备属性!F$4*IF($CO30&lt;10,1,ROUNDDOWN($CO30,-1))+SUM(属性投放!G$37:G$45)*$CO30+VLOOKUP($CP$2,一级属性!$E$41:$P$64,COLUMNS(一级属性!$E$41:I$64),0)*($CO30+0.25*IF($CO30&lt;10,1,ROUNDDOWN($CO30,-1)))+VLOOKUP($CP$2,宝石属性!$B$43:$M$66,COLUMNS(宝石属性!$B$43:F$66),0)*10*VLOOKUP(ROUNDDOWN($CO30,-1),宝石属性!$B$25:$N$41,2,0)*VLOOKUP(ROUNDDOWN($CO30,-1),宝石属性!$B$25:$N$41,3,0)+VLOOKUP($CP$2,职业被动!$B$6:$M$29,COLUMNS(职业被动!$B$6:F$29),0)*$CO30,0)</f>
        <v>318</v>
      </c>
      <c r="CS30" s="9">
        <f>ROUND(属性投放!G$4+装备属性!G$4*IF($CO30&lt;10,1,ROUNDDOWN($CO30,-1))+SUM(属性投放!H$37:H$45)*$CO30+VLOOKUP($CP$2,一级属性!$E$41:$P$64,COLUMNS(一级属性!$E$41:J$64),0)*($CO30+0.25*IF($CO30&lt;10,1,ROUNDDOWN($CO30,-1)))+VLOOKUP($CP$2,宝石属性!$B$43:$M$66,COLUMNS(宝石属性!$B$43:G$66),0)*10*VLOOKUP(ROUNDDOWN($CO30,-1),宝石属性!$B$25:$N$41,2,0)*VLOOKUP(ROUNDDOWN($CO30,-1),宝石属性!$B$25:$N$41,3,0)+VLOOKUP($CP$2,职业被动!$B$6:$M$29,COLUMNS(职业被动!$B$6:G$29),0)*$CO30,0)</f>
        <v>218</v>
      </c>
      <c r="CT30" s="9">
        <f>ROUND(属性投放!H$4+装备属性!H$4*IF($CO30&lt;10,1,ROUNDDOWN($CO30,-1))+SUM(属性投放!I$37:I$45)*$CO30+VLOOKUP($CP$2,一级属性!$E$41:$P$64,COLUMNS(一级属性!$E$41:K$64),0)*($CO30+0.25*IF($CO30&lt;10,1,ROUNDDOWN($CO30,-1)))+VLOOKUP($CP$2,宝石属性!$B$43:$M$66,COLUMNS(宝石属性!$B$43:H$66),0)*10*VLOOKUP(ROUNDDOWN($CO30,-1),宝石属性!$B$25:$N$41,2,0)*VLOOKUP(ROUNDDOWN($CO30,-1),宝石属性!$B$25:$N$41,3,0)+VLOOKUP($CP$2,职业被动!$B$6:$M$29,COLUMNS(职业被动!$B$6:H$29),0)*$CO30,0)</f>
        <v>430</v>
      </c>
      <c r="CU30" s="9">
        <f>ROUND(属性投放!I$4+装备属性!I$4*IF($CO30&lt;10,1,ROUNDDOWN($CO30,-1))+SUM(属性投放!J$37:J$45)*$CO30+VLOOKUP($CP$2,一级属性!$E$41:$P$64,COLUMNS(一级属性!$E$41:L$64),0)*($CO30+0.25*IF($CO30&lt;10,1,ROUNDDOWN($CO30,-1)))+VLOOKUP($CP$2,宝石属性!$B$43:$M$66,COLUMNS(宝石属性!$B$43:I$66),0)*10*VLOOKUP(ROUNDDOWN($CO30,-1),宝石属性!$B$25:$N$41,2,0)*VLOOKUP(ROUNDDOWN($CO30,-1),宝石属性!$B$25:$N$41,3,0)+VLOOKUP($CP$2,职业被动!$B$6:$M$29,COLUMNS(职业被动!$B$6:I$29),0)*$CO30,0)</f>
        <v>367</v>
      </c>
      <c r="CV30" s="9">
        <f>ROUND(属性投放!J$4+装备属性!J$4*IF($CO30&lt;10,1,ROUNDDOWN($CO30,-1))+SUM(属性投放!K$37:K$45)*$CO30+VLOOKUP($CP$2,一级属性!$E$41:$P$64,COLUMNS(一级属性!$E$41:M$64),0)*($CO30+0.25*IF($CO30&lt;10,1,ROUNDDOWN($CO30,-1)))+VLOOKUP($CP$2,宝石属性!$B$43:$M$66,COLUMNS(宝石属性!$B$43:J$66),0)*10*VLOOKUP(ROUNDDOWN($CO30,-1),宝石属性!$B$25:$N$41,2,0)*VLOOKUP(ROUNDDOWN($CO30,-1),宝石属性!$B$25:$N$41,3,0)+VLOOKUP($CP$2,职业被动!$B$6:$M$29,COLUMNS(职业被动!$B$6:J$29),0)*$CO30,0)</f>
        <v>140</v>
      </c>
      <c r="CW30" s="9">
        <f>ROUND(属性投放!K$4+装备属性!K$4*IF($CO30&lt;10,1,ROUNDDOWN($CO30,-1))+SUM(属性投放!L$37:L$45)*$CO30+VLOOKUP($CP$2,一级属性!$E$41:$P$64,COLUMNS(一级属性!$E$41:N$64),0)*($CO30+0.25*IF($CO30&lt;10,1,ROUNDDOWN($CO30,-1)))+VLOOKUP($CP$2,宝石属性!$B$43:$M$66,COLUMNS(宝石属性!$B$43:K$66),0)*10*VLOOKUP(ROUNDDOWN($CO30,-1),宝石属性!$B$25:$N$41,2,0)*VLOOKUP(ROUNDDOWN($CO30,-1),宝石属性!$B$25:$N$41,3,0)+VLOOKUP($CP$2,职业被动!$B$6:$M$29,COLUMNS(职业被动!$B$6:K$29),0)*$CO30,0)</f>
        <v>94</v>
      </c>
      <c r="CX30" s="9">
        <f>ROUND(属性投放!L$4+装备属性!L$4*IF($CO30&lt;10,1,ROUNDDOWN($CO30,-1))+SUM(属性投放!M$37:M$45)*$CO30+VLOOKUP($CP$2,一级属性!$E$41:$P$64,COLUMNS(一级属性!$E$41:O$64),0)*($CO30+0.25*IF($CO30&lt;10,1,ROUNDDOWN($CO30,-1)))+VLOOKUP($CP$2,宝石属性!$B$43:$M$66,COLUMNS(宝石属性!$B$43:L$66),0)*10*VLOOKUP(ROUNDDOWN($CO30,-1),宝石属性!$B$25:$N$41,2,0)*VLOOKUP(ROUNDDOWN($CO30,-1),宝石属性!$B$25:$N$41,3,0)+VLOOKUP($CP$2,职业被动!$B$6:$M$29,COLUMNS(职业被动!$B$6:L$29),0)*$CO30,0)</f>
        <v>8</v>
      </c>
      <c r="CY30" s="9">
        <f>ROUND(属性投放!M$4+装备属性!M$4*IF($CO30&lt;10,1,ROUNDDOWN($CO30,-1))+SUM(属性投放!N$37:N$45)*$CO30+VLOOKUP($CP$2,一级属性!$E$41:$P$64,COLUMNS(一级属性!$E$41:P$64),0)*($CO30+0.25*IF($CO30&lt;10,1,ROUNDDOWN($CO30,-1)))+VLOOKUP($CP$2,宝石属性!$B$43:$M$66,COLUMNS(宝石属性!$B$43:M$66),0)*10*VLOOKUP(ROUNDDOWN($CO30,-1),宝石属性!$B$25:$N$41,2,0)*VLOOKUP(ROUNDDOWN($CO30,-1),宝石属性!$B$25:$N$41,3,0)+VLOOKUP($CP$2,职业被动!$B$6:$M$29,COLUMNS(职业被动!$B$6:M$29),0)*$CO30,0)</f>
        <v>278</v>
      </c>
      <c r="CZ30" s="48">
        <f>属性价值和能力评分!$F$9+ROUND(属性价值和能力评分!$F$38*10,0)*CO30+ROUND((SUM(装备属性!$W$9:$W$14)+属性价值和能力评分!$F$38*1.25+1.4+2.8)*IF(CO30&lt;10,1,ROUNDDOWN(CO30,-1)),0)+15*VLOOKUP(ROUNDDOWN(CO30,-1),宝石属性!$B$26:$D$41,2,0)*6*VLOOKUP(ROUNDDOWN(CO30,-1),宝石属性!$B$26:$D$41,3,0)+(属性价值和能力评分!$F$49*9+属性价值和能力评分!$F$50*2+属性价值和能力评分!$F$53*8/5)*CO30</f>
        <v>4763</v>
      </c>
      <c r="DB30" s="1">
        <v>27</v>
      </c>
      <c r="DC30" s="9">
        <f>ROUND(属性投放!D$4+装备属性!D$4*IF($DB30&lt;10,1,ROUNDDOWN($DB30,-1))+SUM(属性投放!E$37:E$45)*$DB30+VLOOKUP($DC$2,一级属性!$E$41:$P$64,COLUMNS(一级属性!$E$41:G$64),0)*($DB30+0.25*IF($DB30&lt;10,1,ROUNDDOWN($DB30,-1)))+VLOOKUP($DC$2,宝石属性!$B$43:$M$66,COLUMNS(宝石属性!$B$43:D$66),0)*10*VLOOKUP(ROUNDDOWN($DB30,-1),宝石属性!$B$25:$N$41,2,0)*VLOOKUP(ROUNDDOWN($DB30,-1),宝石属性!$B$25:$N$41,3,0)+VLOOKUP($DC$2,职业被动!$B$6:$M$29,COLUMNS(职业被动!$B$6:D$29),0)*$DB30,0)</f>
        <v>1338</v>
      </c>
      <c r="DD30" s="9">
        <f>ROUND(属性投放!E$4+装备属性!E$4*IF($DB30&lt;10,1,ROUNDDOWN($DB30,-1))+SUM(属性投放!F$37:F$45)*$DB30+VLOOKUP($DC$2,一级属性!$E$41:$P$64,COLUMNS(一级属性!$E$41:H$64),0)*($DB30+0.25*IF($DB30&lt;10,1,ROUNDDOWN($DB30,-1)))+VLOOKUP($DC$2,宝石属性!$B$43:$M$66,COLUMNS(宝石属性!$B$43:E$66),0)*10*VLOOKUP(ROUNDDOWN($DB30,-1),宝石属性!$B$25:$N$41,2,0)*VLOOKUP(ROUNDDOWN($DB30,-1),宝石属性!$B$25:$N$41,3,0)+VLOOKUP($DC$2,职业被动!$B$6:$M$29,COLUMNS(职业被动!$B$6:E$29),0)*$DB30,0)</f>
        <v>769</v>
      </c>
      <c r="DE30" s="9">
        <f>ROUND(属性投放!F$4+装备属性!F$4*IF($DB30&lt;10,1,ROUNDDOWN($DB30,-1))+SUM(属性投放!G$37:G$45)*$DB30+VLOOKUP($DC$2,一级属性!$E$41:$P$64,COLUMNS(一级属性!$E$41:I$64),0)*($DB30+0.25*IF($DB30&lt;10,1,ROUNDDOWN($DB30,-1)))+VLOOKUP($DC$2,宝石属性!$B$43:$M$66,COLUMNS(宝石属性!$B$43:F$66),0)*10*VLOOKUP(ROUNDDOWN($DB30,-1),宝石属性!$B$25:$N$41,2,0)*VLOOKUP(ROUNDDOWN($DB30,-1),宝石属性!$B$25:$N$41,3,0)+VLOOKUP($DC$2,职业被动!$B$6:$M$29,COLUMNS(职业被动!$B$6:F$29),0)*$DB30,0)</f>
        <v>318</v>
      </c>
      <c r="DF30" s="9">
        <f>ROUND(属性投放!G$4+装备属性!G$4*IF($DB30&lt;10,1,ROUNDDOWN($DB30,-1))+SUM(属性投放!H$37:H$45)*$DB30+VLOOKUP($DC$2,一级属性!$E$41:$P$64,COLUMNS(一级属性!$E$41:J$64),0)*($DB30+0.25*IF($DB30&lt;10,1,ROUNDDOWN($DB30,-1)))+VLOOKUP($DC$2,宝石属性!$B$43:$M$66,COLUMNS(宝石属性!$B$43:G$66),0)*10*VLOOKUP(ROUNDDOWN($DB30,-1),宝石属性!$B$25:$N$41,2,0)*VLOOKUP(ROUNDDOWN($DB30,-1),宝石属性!$B$25:$N$41,3,0)+VLOOKUP($DC$2,职业被动!$B$6:$M$29,COLUMNS(职业被动!$B$6:G$29),0)*$DB30,0)</f>
        <v>624</v>
      </c>
      <c r="DG30" s="9">
        <f>ROUND(属性投放!H$4+装备属性!H$4*IF($DB30&lt;10,1,ROUNDDOWN($DB30,-1))+SUM(属性投放!I$37:I$45)*$DB30+VLOOKUP($DC$2,一级属性!$E$41:$P$64,COLUMNS(一级属性!$E$41:K$64),0)*($DB30+0.25*IF($DB30&lt;10,1,ROUNDDOWN($DB30,-1)))+VLOOKUP($DC$2,宝石属性!$B$43:$M$66,COLUMNS(宝石属性!$B$43:H$66),0)*10*VLOOKUP(ROUNDDOWN($DB30,-1),宝石属性!$B$25:$N$41,2,0)*VLOOKUP(ROUNDDOWN($DB30,-1),宝石属性!$B$25:$N$41,3,0)+VLOOKUP($DC$2,职业被动!$B$6:$M$29,COLUMNS(职业被动!$B$6:H$29),0)*$DB30,0)</f>
        <v>216</v>
      </c>
      <c r="DH30" s="9">
        <f>ROUND(属性投放!I$4+装备属性!I$4*IF($DB30&lt;10,1,ROUNDDOWN($DB30,-1))+SUM(属性投放!J$37:J$45)*$DB30+VLOOKUP($DC$2,一级属性!$E$41:$P$64,COLUMNS(一级属性!$E$41:L$64),0)*($DB30+0.25*IF($DB30&lt;10,1,ROUNDDOWN($DB30,-1)))+VLOOKUP($DC$2,宝石属性!$B$43:$M$66,COLUMNS(宝石属性!$B$43:I$66),0)*10*VLOOKUP(ROUNDDOWN($DB30,-1),宝石属性!$B$25:$N$41,2,0)*VLOOKUP(ROUNDDOWN($DB30,-1),宝石属性!$B$25:$N$41,3,0)+VLOOKUP($DC$2,职业被动!$B$6:$M$29,COLUMNS(职业被动!$B$6:I$29),0)*$DB30,0)</f>
        <v>244</v>
      </c>
      <c r="DI30" s="9">
        <f>ROUND(属性投放!J$4+装备属性!J$4*IF($DB30&lt;10,1,ROUNDDOWN($DB30,-1))+SUM(属性投放!K$37:K$45)*$DB30+VLOOKUP($DC$2,一级属性!$E$41:$P$64,COLUMNS(一级属性!$E$41:M$64),0)*($DB30+0.25*IF($DB30&lt;10,1,ROUNDDOWN($DB30,-1)))+VLOOKUP($DC$2,宝石属性!$B$43:$M$66,COLUMNS(宝石属性!$B$43:J$66),0)*10*VLOOKUP(ROUNDDOWN($DB30,-1),宝石属性!$B$25:$N$41,2,0)*VLOOKUP(ROUNDDOWN($DB30,-1),宝石属性!$B$25:$N$41,3,0)+VLOOKUP($DC$2,职业被动!$B$6:$M$29,COLUMNS(职业被动!$B$6:J$29),0)*$DB30,0)</f>
        <v>172</v>
      </c>
      <c r="DJ30" s="9">
        <f>ROUND(属性投放!K$4+装备属性!K$4*IF($DB30&lt;10,1,ROUNDDOWN($DB30,-1))+SUM(属性投放!L$37:L$45)*$DB30+VLOOKUP($DC$2,一级属性!$E$41:$P$64,COLUMNS(一级属性!$E$41:N$64),0)*($DB30+0.25*IF($DB30&lt;10,1,ROUNDDOWN($DB30,-1)))+VLOOKUP($DC$2,宝石属性!$B$43:$M$66,COLUMNS(宝石属性!$B$43:K$66),0)*10*VLOOKUP(ROUNDDOWN($DB30,-1),宝石属性!$B$25:$N$41,2,0)*VLOOKUP(ROUNDDOWN($DB30,-1),宝石属性!$B$25:$N$41,3,0)+VLOOKUP($DC$2,职业被动!$B$6:$M$29,COLUMNS(职业被动!$B$6:K$29),0)*$DB30,0)</f>
        <v>94</v>
      </c>
      <c r="DK30" s="9">
        <f>ROUND(属性投放!L$4+装备属性!L$4*IF($DB30&lt;10,1,ROUNDDOWN($DB30,-1))+SUM(属性投放!M$37:M$45)*$DB30+VLOOKUP($DC$2,一级属性!$E$41:$P$64,COLUMNS(一级属性!$E$41:O$64),0)*($DB30+0.25*IF($DB30&lt;10,1,ROUNDDOWN($DB30,-1)))+VLOOKUP($DC$2,宝石属性!$B$43:$M$66,COLUMNS(宝石属性!$B$43:L$66),0)*10*VLOOKUP(ROUNDDOWN($DB30,-1),宝石属性!$B$25:$N$41,2,0)*VLOOKUP(ROUNDDOWN($DB30,-1),宝石属性!$B$25:$N$41,3,0)+VLOOKUP($DC$2,职业被动!$B$6:$M$29,COLUMNS(职业被动!$B$6:L$29),0)*$DB30,0)</f>
        <v>8</v>
      </c>
      <c r="DL30" s="9">
        <f>ROUND(属性投放!M$4+装备属性!M$4*IF($DB30&lt;10,1,ROUNDDOWN($DB30,-1))+SUM(属性投放!N$37:N$45)*$DB30+VLOOKUP($DC$2,一级属性!$E$41:$P$64,COLUMNS(一级属性!$E$41:P$64),0)*($DB30+0.25*IF($DB30&lt;10,1,ROUNDDOWN($DB30,-1)))+VLOOKUP($DC$2,宝石属性!$B$43:$M$66,COLUMNS(宝石属性!$B$43:M$66),0)*10*VLOOKUP(ROUNDDOWN($DB30,-1),宝石属性!$B$25:$N$41,2,0)*VLOOKUP(ROUNDDOWN($DB30,-1),宝石属性!$B$25:$N$41,3,0)+VLOOKUP($DC$2,职业被动!$B$6:$M$29,COLUMNS(职业被动!$B$6:M$29),0)*$DB30,0)</f>
        <v>278</v>
      </c>
      <c r="DM30" s="48">
        <f>属性价值和能力评分!$F$9+ROUND(属性价值和能力评分!$F$38*10,0)*DB30+ROUND((SUM(装备属性!$W$9:$W$14)+属性价值和能力评分!$F$38*1.25+1.4+2.8)*IF(DB30&lt;10,1,ROUNDDOWN(DB30,-1)),0)+15*VLOOKUP(ROUNDDOWN(DB30,-1),宝石属性!$B$26:$D$41,2,0)*6*VLOOKUP(ROUNDDOWN(DB30,-1),宝石属性!$B$26:$D$41,3,0)+(属性价值和能力评分!$F$49*9+属性价值和能力评分!$F$50*2+属性价值和能力评分!$F$53*8/5)*DB30</f>
        <v>4763</v>
      </c>
      <c r="DO30" s="1">
        <v>27</v>
      </c>
      <c r="DP30" s="9">
        <f>ROUND(属性投放!D$4+装备属性!D$4*IF($DO30&lt;10,1,ROUNDDOWN($DO30,-1))+SUM(属性投放!E$37:E$45)*$DO30+VLOOKUP($DP$2,一级属性!$E$41:$P$64,COLUMNS(一级属性!$E$41:G$64),0)*($DO30+0.25*IF($DO30&lt;10,1,ROUNDDOWN($DO30,-1)))+VLOOKUP($DP$2,宝石属性!$B$43:$M$66,COLUMNS(宝石属性!$B$43:D$66),0)*10*VLOOKUP(ROUNDDOWN($DO30,-1),宝石属性!$B$25:$N$41,2,0)*VLOOKUP(ROUNDDOWN($DO30,-1),宝石属性!$B$25:$N$41,3,0)+VLOOKUP($DP$2,职业被动!$B$6:$M$29,COLUMNS(职业被动!$B$6:D$29),0)*$DO30,0)</f>
        <v>2807</v>
      </c>
      <c r="DQ30" s="9">
        <f>ROUND(属性投放!E$4+装备属性!E$4*IF($DO30&lt;10,1,ROUNDDOWN($DO30,-1))+SUM(属性投放!F$37:F$45)*$DO30+VLOOKUP($DP$2,一级属性!$E$41:$P$64,COLUMNS(一级属性!$E$41:H$64),0)*($DO30+0.25*IF($DO30&lt;10,1,ROUNDDOWN($DO30,-1)))+VLOOKUP($DP$2,宝石属性!$B$43:$M$66,COLUMNS(宝石属性!$B$43:E$66),0)*10*VLOOKUP(ROUNDDOWN($DO30,-1),宝石属性!$B$25:$N$41,2,0)*VLOOKUP(ROUNDDOWN($DO30,-1),宝石属性!$B$25:$N$41,3,0)+VLOOKUP($DP$2,职业被动!$B$6:$M$29,COLUMNS(职业被动!$B$6:E$29),0)*$DO30,0)</f>
        <v>769</v>
      </c>
      <c r="DR30" s="9">
        <f>ROUND(属性投放!F$4+装备属性!F$4*IF($DO30&lt;10,1,ROUNDDOWN($DO30,-1))+SUM(属性投放!G$37:G$45)*$DO30+VLOOKUP($DP$2,一级属性!$E$41:$P$64,COLUMNS(一级属性!$E$41:I$64),0)*($DO30+0.25*IF($DO30&lt;10,1,ROUNDDOWN($DO30,-1)))+VLOOKUP($DP$2,宝石属性!$B$43:$M$66,COLUMNS(宝石属性!$B$43:F$66),0)*10*VLOOKUP(ROUNDDOWN($DO30,-1),宝石属性!$B$25:$N$41,2,0)*VLOOKUP(ROUNDDOWN($DO30,-1),宝石属性!$B$25:$N$41,3,0)+VLOOKUP($DP$2,职业被动!$B$6:$M$29,COLUMNS(职业被动!$B$6:F$29),0)*$DO30,0)</f>
        <v>318</v>
      </c>
      <c r="DS30" s="9">
        <f>ROUND(属性投放!G$4+装备属性!G$4*IF($DO30&lt;10,1,ROUNDDOWN($DO30,-1))+SUM(属性投放!H$37:H$45)*$DO30+VLOOKUP($DP$2,一级属性!$E$41:$P$64,COLUMNS(一级属性!$E$41:J$64),0)*($DO30+0.25*IF($DO30&lt;10,1,ROUNDDOWN($DO30,-1)))+VLOOKUP($DP$2,宝石属性!$B$43:$M$66,COLUMNS(宝石属性!$B$43:G$66),0)*10*VLOOKUP(ROUNDDOWN($DO30,-1),宝石属性!$B$25:$N$41,2,0)*VLOOKUP(ROUNDDOWN($DO30,-1),宝石属性!$B$25:$N$41,3,0)+VLOOKUP($DP$2,职业被动!$B$6:$M$29,COLUMNS(职业被动!$B$6:G$29),0)*$DO30,0)</f>
        <v>218</v>
      </c>
      <c r="DT30" s="9">
        <f>ROUND(属性投放!H$4+装备属性!H$4*IF($DO30&lt;10,1,ROUNDDOWN($DO30,-1))+SUM(属性投放!I$37:I$45)*$DO30+VLOOKUP($DP$2,一级属性!$E$41:$P$64,COLUMNS(一级属性!$E$41:K$64),0)*($DO30+0.25*IF($DO30&lt;10,1,ROUNDDOWN($DO30,-1)))+VLOOKUP($DP$2,宝石属性!$B$43:$M$66,COLUMNS(宝石属性!$B$43:H$66),0)*10*VLOOKUP(ROUNDDOWN($DO30,-1),宝石属性!$B$25:$N$41,2,0)*VLOOKUP(ROUNDDOWN($DO30,-1),宝石属性!$B$25:$N$41,3,0)+VLOOKUP($DP$2,职业被动!$B$6:$M$29,COLUMNS(职业被动!$B$6:H$29),0)*$DO30,0)</f>
        <v>243</v>
      </c>
      <c r="DU30" s="9">
        <f>ROUND(属性投放!I$4+装备属性!I$4*IF($DO30&lt;10,1,ROUNDDOWN($DO30,-1))+SUM(属性投放!J$37:J$45)*$DO30+VLOOKUP($DP$2,一级属性!$E$41:$P$64,COLUMNS(一级属性!$E$41:L$64),0)*($DO30+0.25*IF($DO30&lt;10,1,ROUNDDOWN($DO30,-1)))+VLOOKUP($DP$2,宝石属性!$B$43:$M$66,COLUMNS(宝石属性!$B$43:I$66),0)*10*VLOOKUP(ROUNDDOWN($DO30,-1),宝石属性!$B$25:$N$41,2,0)*VLOOKUP(ROUNDDOWN($DO30,-1),宝石属性!$B$25:$N$41,3,0)+VLOOKUP($DP$2,职业被动!$B$6:$M$29,COLUMNS(职业被动!$B$6:I$29),0)*$DO30,0)</f>
        <v>244</v>
      </c>
      <c r="DV30" s="9">
        <f>ROUND(属性投放!J$4+装备属性!J$4*IF($DO30&lt;10,1,ROUNDDOWN($DO30,-1))+SUM(属性投放!K$37:K$45)*$DO30+VLOOKUP($DP$2,一级属性!$E$41:$P$64,COLUMNS(一级属性!$E$41:M$64),0)*($DO30+0.25*IF($DO30&lt;10,1,ROUNDDOWN($DO30,-1)))+VLOOKUP($DP$2,宝石属性!$B$43:$M$66,COLUMNS(宝石属性!$B$43:J$66),0)*10*VLOOKUP(ROUNDDOWN($DO30,-1),宝石属性!$B$25:$N$41,2,0)*VLOOKUP(ROUNDDOWN($DO30,-1),宝石属性!$B$25:$N$41,3,0)+VLOOKUP($DP$2,职业被动!$B$6:$M$29,COLUMNS(职业被动!$B$6:J$29),0)*$DO30,0)</f>
        <v>172</v>
      </c>
      <c r="DW30" s="9">
        <f>ROUND(属性投放!K$4+装备属性!K$4*IF($DO30&lt;10,1,ROUNDDOWN($DO30,-1))+SUM(属性投放!L$37:L$45)*$DO30+VLOOKUP($DP$2,一级属性!$E$41:$P$64,COLUMNS(一级属性!$E$41:N$64),0)*($DO30+0.25*IF($DO30&lt;10,1,ROUNDDOWN($DO30,-1)))+VLOOKUP($DP$2,宝石属性!$B$43:$M$66,COLUMNS(宝石属性!$B$43:K$66),0)*10*VLOOKUP(ROUNDDOWN($DO30,-1),宝石属性!$B$25:$N$41,2,0)*VLOOKUP(ROUNDDOWN($DO30,-1),宝石属性!$B$25:$N$41,3,0)+VLOOKUP($DP$2,职业被动!$B$6:$M$29,COLUMNS(职业被动!$B$6:K$29),0)*$DO30,0)</f>
        <v>94</v>
      </c>
      <c r="DX30" s="9">
        <f>ROUND(属性投放!L$4+装备属性!L$4*IF($DO30&lt;10,1,ROUNDDOWN($DO30,-1))+SUM(属性投放!M$37:M$45)*$DO30+VLOOKUP($DP$2,一级属性!$E$41:$P$64,COLUMNS(一级属性!$E$41:O$64),0)*($DO30+0.25*IF($DO30&lt;10,1,ROUNDDOWN($DO30,-1)))+VLOOKUP($DP$2,宝石属性!$B$43:$M$66,COLUMNS(宝石属性!$B$43:L$66),0)*10*VLOOKUP(ROUNDDOWN($DO30,-1),宝石属性!$B$25:$N$41,2,0)*VLOOKUP(ROUNDDOWN($DO30,-1),宝石属性!$B$25:$N$41,3,0)+VLOOKUP($DP$2,职业被动!$B$6:$M$29,COLUMNS(职业被动!$B$6:L$29),0)*$DO30,0)</f>
        <v>8</v>
      </c>
      <c r="DY30" s="9">
        <f>ROUND(属性投放!M$4+装备属性!M$4*IF($DO30&lt;10,1,ROUNDDOWN($DO30,-1))+SUM(属性投放!N$37:N$45)*$DO30+VLOOKUP($DP$2,一级属性!$E$41:$P$64,COLUMNS(一级属性!$E$41:P$64),0)*($DO30+0.25*IF($DO30&lt;10,1,ROUNDDOWN($DO30,-1)))+VLOOKUP($DP$2,宝石属性!$B$43:$M$66,COLUMNS(宝石属性!$B$43:M$66),0)*10*VLOOKUP(ROUNDDOWN($DO30,-1),宝石属性!$B$25:$N$41,2,0)*VLOOKUP(ROUNDDOWN($DO30,-1),宝石属性!$B$25:$N$41,3,0)+VLOOKUP($DP$2,职业被动!$B$6:$M$29,COLUMNS(职业被动!$B$6:M$29),0)*$DO30,0)</f>
        <v>278</v>
      </c>
      <c r="DZ30" s="48">
        <f>属性价值和能力评分!$F$9+ROUND(属性价值和能力评分!$F$38*10,0)*DO30+ROUND((SUM(装备属性!$W$9:$W$14)+属性价值和能力评分!$F$38*1.25+1.4+2.8)*IF(DO30&lt;10,1,ROUNDDOWN(DO30,-1)),0)+15*VLOOKUP(ROUNDDOWN(DO30,-1),宝石属性!$B$26:$D$41,2,0)*6*VLOOKUP(ROUNDDOWN(DO30,-1),宝石属性!$B$26:$D$41,3,0)+(属性价值和能力评分!$F$49*9+属性价值和能力评分!$F$50*2+属性价值和能力评分!$F$53*8/5)*DO30</f>
        <v>4763</v>
      </c>
      <c r="EA30" s="17"/>
      <c r="EB30" s="1">
        <v>27</v>
      </c>
      <c r="EC30" s="1">
        <f>ROUND(CC30/MAX(CE30/10,((CE30*(1+属性投放!$E$8)-CF30+属性投放!$F$8*EB30)*(1+属性投放!$G$8)*(1+属性投放!$H$8))),1)</f>
        <v>2.7</v>
      </c>
      <c r="ED30" s="1">
        <f>ROUND(CP30/MAX(CE30/10,((CE30*(1+属性投放!$E$8)-CS30+属性投放!$F$8*EB30)*(1+属性投放!$G$8)*(1+属性投放!$H$8))),1)</f>
        <v>2.5</v>
      </c>
      <c r="EE30" s="1">
        <f>ROUND(DC30/MAX(CE30/10,((CE30*(1+属性投放!$E$8)-DF30+属性投放!$F$8*EB30)*(1+属性投放!$G$8)*(1+属性投放!$H$8))),1)</f>
        <v>24.5</v>
      </c>
      <c r="EF30" s="1">
        <f>ROUND(DP30/MAX(CE30/10,((CE30*(1+属性投放!$E$8)-DS30+属性投放!$F$8*EB30)*(1+属性投放!$G$8)*(1+属性投放!$H$8))),1)</f>
        <v>6.1</v>
      </c>
      <c r="EH30" s="1">
        <f>ROUND(CC30/MAX(属性投放!$F$9*EB30,((CT30*(1+属性投放!$E$9)-CH30+属性投放!$F$9*EB30)*(1+属性投放!$G$9)*(1+属性投放!$H$9))),1)</f>
        <v>2.4</v>
      </c>
      <c r="EI30" s="1">
        <f>ROUND(CP30/MAX(属性投放!$F$9*EB30,((CT30*(1+属性投放!$E$9)-CU30+属性投放!$F$9*EB30)*(1+属性投放!$G$9)*(1+属性投放!$H$9))),1)</f>
        <v>3.1</v>
      </c>
      <c r="EJ30" s="1">
        <f>ROUND(DC30/MAX(属性投放!$F$9*EB30,((CT30*(1+属性投放!$E$9)-DH30+属性投放!$F$9*EB30)*(1+属性投放!$G$9)*(1+属性投放!$H$9))),1)</f>
        <v>2.6</v>
      </c>
      <c r="EK30" s="1">
        <f>ROUND(DP30/MAX(属性投放!$F$9*EB30,((CT30*(1+属性投放!$E$9)-DU30+属性投放!$F$9*EB30)*(1+属性投放!$G$9)*(1+属性投放!$H$9))),1)</f>
        <v>5.5</v>
      </c>
      <c r="EM30" s="1">
        <f>ROUND(CC30/((BW30*(1+属性投放!$E$10)+属性投放!$F$10*EB30)*(1+属性投放!$G$10)*(1+属性投放!$H$10)),1)</f>
        <v>6.2</v>
      </c>
      <c r="EN30" s="1">
        <f>ROUND(CP30/((BW30*(1+属性投放!$E$10)+属性投放!$F$10*EB30)*(1+属性投放!$G$10)*(1+属性投放!$H$10)),1)</f>
        <v>6.2</v>
      </c>
      <c r="EO30" s="1">
        <f>ROUND(DC30/((BW30*(1+属性投放!$E$10)+属性投放!$F$10*EB30)*(1+属性投放!$G$10)*(1+属性投放!$H$10)),1)</f>
        <v>7.2</v>
      </c>
      <c r="EP30" s="1">
        <f>ROUND(DP30/((BW30*(1+属性投放!$E$10)+属性投放!$F$10*EB30)*(1+属性投放!$G$10)*(1+属性投放!$H$10)),1)</f>
        <v>15.1</v>
      </c>
    </row>
    <row r="31" spans="2:146">
      <c r="B31" s="1">
        <v>28</v>
      </c>
      <c r="C31" s="9">
        <f>ROUND(属性投放!D$4+装备属性!D$4*IF($B31&lt;10,1,ROUNDDOWN($B31,-1))+SUM(属性投放!E$37:E$45)*$B31+VLOOKUP($C$2,一级属性!$E$41:$P$64,COLUMNS(一级属性!$E$41:G$64),0)*($B31+0.25*IF($B31&lt;10,1,ROUNDDOWN($B31,-1)))+VLOOKUP($C$2,宝石属性!$B$43:$M$66,COLUMNS(宝石属性!$B$43:D$66),0)*10*VLOOKUP(ROUNDDOWN($B31,-1),宝石属性!$B$25:$N$41,2,0)*VLOOKUP(ROUNDDOWN($B31,-1),宝石属性!$B$25:$N$41,3,0)+VLOOKUP($C$2,职业被动!$B$6:$M$29,COLUMNS(职业被动!$B$6:D$29),0)*$B31,0)</f>
        <v>1436</v>
      </c>
      <c r="D31" s="9">
        <f>ROUND(属性投放!E$4+装备属性!E$4*IF($B31&lt;10,1,ROUNDDOWN($B31,-1))+SUM(属性投放!F$37:F$38)*$B31+VLOOKUP($C$2,一级属性!$E$67:$P$90,COLUMNS(一级属性!$E$67:H$90),0)*$B31+VLOOKUP($C$2,宝石属性!$B$43:$M$66,COLUMNS(宝石属性!$B$43:E$66),0)*10*VLOOKUP(ROUNDDOWN($B31,-1),宝石属性!$B$25:$N$41,2,0)*VLOOKUP(ROUNDDOWN($B31,-1),宝石属性!$B$25:$N$41,3,0)+VLOOKUP($C$2,职业被动!$B$6:$M$29,COLUMNS(职业被动!$B$6:E$29),0)*$B31,0)</f>
        <v>784</v>
      </c>
      <c r="E31" s="9">
        <f>ROUND(属性投放!F$4+装备属性!F$4*IF($B31&lt;10,1,ROUNDDOWN($B31,-1))+SUM(属性投放!G$37:G$38)*$B31+VLOOKUP($C$2,一级属性!$E$67:$P$90,COLUMNS(一级属性!$E$67:I$90),0)*$B31+VLOOKUP($C$2,宝石属性!$B$43:$M$66,COLUMNS(宝石属性!$B$43:F$66),0)*10*VLOOKUP(ROUNDDOWN($B31,-1),宝石属性!$B$25:$N$41,2,0)*VLOOKUP(ROUNDDOWN($B31,-1),宝石属性!$B$25:$N$41,3,0)+VLOOKUP($C$2,职业被动!$B$6:$M$29,COLUMNS(职业被动!$B$6:F$29),0)*$B31,0)</f>
        <v>530</v>
      </c>
      <c r="F31" s="9">
        <f>ROUND(属性投放!G$4+装备属性!G$4*IF($B31&lt;10,1,ROUNDDOWN($B31,-1))+SUM(属性投放!H$37:H$38)*$B31+VLOOKUP($C$2,一级属性!$E$67:$P$90,COLUMNS(一级属性!$E$67:J$90),0)*$B31+VLOOKUP($C$2,宝石属性!$B$43:$M$66,COLUMNS(宝石属性!$B$43:G$66),0)*10*VLOOKUP(ROUNDDOWN($B31,-1),宝石属性!$B$25:$N$41,2,0)*VLOOKUP(ROUNDDOWN($B31,-1),宝石属性!$B$25:$N$41,3,0)+VLOOKUP($C$2,职业被动!$B$6:$M$29,COLUMNS(职业被动!$B$6:G$29),0)*$B31,0)</f>
        <v>250</v>
      </c>
      <c r="G31" s="9">
        <f>ROUND(属性投放!H$4+装备属性!H$4*IF($B31&lt;10,1,ROUNDDOWN($B31,-1))+SUM(属性投放!I$37:I$38)*$B31+VLOOKUP($C$2,一级属性!$E$67:$P$90,COLUMNS(一级属性!$E$67:K$90),0)*$B31+VLOOKUP($C$2,宝石属性!$B$43:$M$66,COLUMNS(宝石属性!$B$43:H$66),0)*10*VLOOKUP(ROUNDDOWN($B31,-1),宝石属性!$B$25:$N$41,2,0)*VLOOKUP(ROUNDDOWN($B31,-1),宝石属性!$B$25:$N$41,3,0)+VLOOKUP($C$2,职业被动!$B$6:$M$29,COLUMNS(职业被动!$B$6:H$29),0)*$B31,0)</f>
        <v>218</v>
      </c>
      <c r="H31" s="9">
        <f>ROUND(属性投放!I$4+装备属性!I$4*IF($B31&lt;10,1,ROUNDDOWN($B31,-1))+SUM(属性投放!J$37:J$38)*$B31+VLOOKUP($C$2,一级属性!$E$67:$P$90,COLUMNS(一级属性!$E$67:L$90),0)*$B31+VLOOKUP($C$2,宝石属性!$B$43:$M$66,COLUMNS(宝石属性!$B$43:I$66),0)*10*VLOOKUP(ROUNDDOWN($B31,-1),宝石属性!$B$25:$N$41,2,0)*VLOOKUP(ROUNDDOWN($B31,-1),宝石属性!$B$25:$N$41,3,0)+VLOOKUP($C$2,职业被动!$B$6:$M$29,COLUMNS(职业被动!$B$6:I$29),0)*$B31,0)</f>
        <v>281</v>
      </c>
      <c r="I31" s="9">
        <f>ROUND(属性投放!J$4+装备属性!J$4*IF($B31&lt;10,1,ROUNDDOWN($B31,-1))+SUM(属性投放!K$37:K$38)*$B31+VLOOKUP($C$2,一级属性!$E$67:$P$90,COLUMNS(一级属性!$E$67:M$90),0)*$B31+VLOOKUP($C$2,宝石属性!$B$43:$M$66,COLUMNS(宝石属性!$B$43:J$66),0)*10*VLOOKUP(ROUNDDOWN($B31,-1),宝石属性!$B$25:$N$41,2,0)*VLOOKUP(ROUNDDOWN($B31,-1),宝石属性!$B$25:$N$41,3,0)+VLOOKUP($C$2,职业被动!$B$6:$M$29,COLUMNS(职业被动!$B$6:J$29),0)*$B31,0)</f>
        <v>178</v>
      </c>
      <c r="J31" s="9">
        <f>ROUND(属性投放!K$4+装备属性!K$4*IF($B31&lt;10,1,ROUNDDOWN($B31,-1))+SUM(属性投放!L$37:L$38)*$B31+VLOOKUP($C$2,一级属性!$E$67:$P$90,COLUMNS(一级属性!$E$67:N$90),0)*$B31+VLOOKUP($C$2,宝石属性!$B$43:$M$66,COLUMNS(宝石属性!$B$43:K$66),0)*10*VLOOKUP(ROUNDDOWN($B31,-1),宝石属性!$B$25:$N$41,2,0)*VLOOKUP(ROUNDDOWN($B31,-1),宝石属性!$B$25:$N$41,3,0)+VLOOKUP($C$2,职业被动!$B$6:$M$29,COLUMNS(职业被动!$B$6:K$29),0)*$B31,0)</f>
        <v>94</v>
      </c>
      <c r="K31" s="9">
        <f>ROUND(属性投放!L$4+装备属性!L$4*IF($B31&lt;10,1,ROUNDDOWN($B31,-1))+SUM(属性投放!M$37:M$38)*$B31+VLOOKUP($C$2,一级属性!$E$67:$P$90,COLUMNS(一级属性!$E$67:O$90),0)*$B31+VLOOKUP($C$2,宝石属性!$B$43:$M$66,COLUMNS(宝石属性!$B$43:L$66),0)*10*VLOOKUP(ROUNDDOWN($B31,-1),宝石属性!$B$25:$N$41,2,0)*VLOOKUP(ROUNDDOWN($B31,-1),宝石属性!$B$25:$N$41,3,0)+VLOOKUP($C$2,职业被动!$B$6:$M$29,COLUMNS(职业被动!$B$6:L$29),0)*$B31,0)</f>
        <v>8</v>
      </c>
      <c r="L31" s="9">
        <f>ROUND(属性投放!M$4+装备属性!M$4*IF($B31&lt;10,1,ROUNDDOWN($B31,-1))+SUM(属性投放!N$37:N$38)*$B31+VLOOKUP($C$2,一级属性!$E$67:$P$90,COLUMNS(一级属性!$E$67:P$90),0)*$B31+VLOOKUP($C$2,宝石属性!$B$43:$M$66,COLUMNS(宝石属性!$B$43:M$66),0)*10*VLOOKUP(ROUNDDOWN($B31,-1),宝石属性!$B$25:$N$41,2,0)*VLOOKUP(ROUNDDOWN($B31,-1),宝石属性!$B$25:$N$41,3,0)+VLOOKUP($C$2,职业被动!$B$6:$M$29,COLUMNS(职业被动!$B$6:M$29),0)*$B31,0)</f>
        <v>288</v>
      </c>
      <c r="M31" s="48">
        <f>属性价值和能力评分!$F$9+ROUND(属性价值和能力评分!$F$38*10,0)*B31+ROUND((SUM(装备属性!$W$9:$W$14)+属性价值和能力评分!$F$38*1.25+1.4+2.8)*IF(B31&lt;10,1,ROUNDDOWN(B31,-1)),0)+15*VLOOKUP(ROUNDDOWN(B31,-1),宝石属性!$B$26:$D$41,2,0)*6*VLOOKUP(ROUNDDOWN(B31,-1),宝石属性!$B$26:$D$41,3,0)+(属性价值和能力评分!$F$49*9+属性价值和能力评分!$F$50*2+属性价值和能力评分!$F$53*8/5)*B31</f>
        <v>4883</v>
      </c>
      <c r="N31" s="20"/>
      <c r="O31" s="1">
        <v>28</v>
      </c>
      <c r="P31" s="9">
        <f>ROUND(属性投放!D$4+装备属性!D$4*IF($O31&lt;10,1,ROUNDDOWN($O31,-1))+SUM(属性投放!E$37:E$45)*$O31+VLOOKUP($P$2,一级属性!$E$41:$P$64,COLUMNS(一级属性!$E$41:G$64),0)*($O31+0.25*IF($O31&lt;10,1,ROUNDDOWN($O31,-1)))+VLOOKUP($P$2,宝石属性!$B$43:$M$66,COLUMNS(宝石属性!$B$43:D$66),0)*10*VLOOKUP(ROUNDDOWN($O31,-1),宝石属性!$B$25:$N$41,2,0)*VLOOKUP(ROUNDDOWN($O31,-1),宝石属性!$B$25:$N$41,3,0)+VLOOKUP($P$2,职业被动!$B$6:$M$29,COLUMNS(职业被动!$B$6:D$29),0)*$O31,0)</f>
        <v>1828</v>
      </c>
      <c r="Q31" s="9">
        <f>ROUND(属性投放!E$4+装备属性!E$4*IF($O31&lt;10,1,ROUNDDOWN($O31,-1))+SUM(属性投放!F$37:F$45)*$O31+VLOOKUP($P$2,一级属性!$E$41:$P$64,COLUMNS(一级属性!$E$41:H$64),0)*($O31+0.25*IF($O31&lt;10,1,ROUNDDOWN($O31,-1)))+VLOOKUP($P$2,宝石属性!$B$43:$M$66,COLUMNS(宝石属性!$B$43:E$66),0)*10*VLOOKUP(ROUNDDOWN($O31,-1),宝石属性!$B$25:$N$41,2,0)*VLOOKUP(ROUNDDOWN($O31,-1),宝石属性!$B$25:$N$41,3,0)+VLOOKUP($P$2,职业被动!$B$6:$M$29,COLUMNS(职业被动!$B$6:E$29),0)*$O31,0)</f>
        <v>1279</v>
      </c>
      <c r="R31" s="9">
        <f>ROUND(属性投放!F$4+装备属性!F$4*IF($O31&lt;10,1,ROUNDDOWN($O31,-1))+SUM(属性投放!G$37:G$45)*$O31+VLOOKUP($P$2,一级属性!$E$41:$P$64,COLUMNS(一级属性!$E$41:I$64),0)*($O31+0.25*IF($O31&lt;10,1,ROUNDDOWN($O31,-1)))+VLOOKUP($P$2,宝石属性!$B$43:$M$66,COLUMNS(宝石属性!$B$43:F$66),0)*10*VLOOKUP(ROUNDDOWN($O31,-1),宝石属性!$B$25:$N$41,2,0)*VLOOKUP(ROUNDDOWN($O31,-1),宝石属性!$B$25:$N$41,3,0)+VLOOKUP($P$2,职业被动!$B$6:$M$29,COLUMNS(职业被动!$B$6:F$29),0)*$O31,0)</f>
        <v>320</v>
      </c>
      <c r="S31" s="9">
        <f>ROUND(属性投放!G$4+装备属性!G$4*IF($O31&lt;10,1,ROUNDDOWN($O31,-1))+SUM(属性投放!H$37:H$45)*$O31+VLOOKUP($P$2,一级属性!$E$41:$P$64,COLUMNS(一级属性!$E$41:J$64),0)*($O31+0.25*IF($O31&lt;10,1,ROUNDDOWN($O31,-1)))+VLOOKUP($P$2,宝石属性!$B$43:$M$66,COLUMNS(宝石属性!$B$43:G$66),0)*10*VLOOKUP(ROUNDDOWN($O31,-1),宝石属性!$B$25:$N$41,2,0)*VLOOKUP(ROUNDDOWN($O31,-1),宝石属性!$B$25:$N$41,3,0)+VLOOKUP($P$2,职业被动!$B$6:$M$29,COLUMNS(职业被动!$B$6:G$29),0)*$O31,0)</f>
        <v>222</v>
      </c>
      <c r="T31" s="9">
        <f>ROUND(属性投放!H$4+装备属性!H$4*IF($O31&lt;10,1,ROUNDDOWN($O31,-1))+SUM(属性投放!I$37:I$45)*$O31+VLOOKUP($P$2,一级属性!$E$41:$P$64,COLUMNS(一级属性!$E$41:K$64),0)*($O31+0.25*IF($O31&lt;10,1,ROUNDDOWN($O31,-1)))+VLOOKUP($P$2,宝石属性!$B$43:$M$66,COLUMNS(宝石属性!$B$43:H$66),0)*10*VLOOKUP(ROUNDDOWN($O31,-1),宝石属性!$B$25:$N$41,2,0)*VLOOKUP(ROUNDDOWN($O31,-1),宝石属性!$B$25:$N$41,3,0)+VLOOKUP($P$2,职业被动!$B$6:$M$29,COLUMNS(职业被动!$B$6:H$29),0)*$O31,0)</f>
        <v>345</v>
      </c>
      <c r="U31" s="9">
        <f>ROUND(属性投放!I$4+装备属性!I$4*IF($O31&lt;10,1,ROUNDDOWN($O31,-1))+SUM(属性投放!J$37:J$45)*$O31+VLOOKUP($P$2,一级属性!$E$41:$P$64,COLUMNS(一级属性!$E$41:L$64),0)*($O31+0.25*IF($O31&lt;10,1,ROUNDDOWN($O31,-1)))+VLOOKUP($P$2,宝石属性!$B$43:$M$66,COLUMNS(宝石属性!$B$43:I$66),0)*10*VLOOKUP(ROUNDDOWN($O31,-1),宝石属性!$B$25:$N$41,2,0)*VLOOKUP(ROUNDDOWN($O31,-1),宝石属性!$B$25:$N$41,3,0)+VLOOKUP($P$2,职业被动!$B$6:$M$29,COLUMNS(职业被动!$B$6:I$29),0)*$O31,0)</f>
        <v>295</v>
      </c>
      <c r="V31" s="9">
        <f>ROUND(属性投放!J$4+装备属性!J$4*IF($O31&lt;10,1,ROUNDDOWN($O31,-1))+SUM(属性投放!K$37:K$45)*$O31+VLOOKUP($P$2,一级属性!$E$41:$P$64,COLUMNS(一级属性!$E$41:M$64),0)*($O31+0.25*IF($O31&lt;10,1,ROUNDDOWN($O31,-1)))+VLOOKUP($P$2,宝石属性!$B$43:$M$66,COLUMNS(宝石属性!$B$43:J$66),0)*10*VLOOKUP(ROUNDDOWN($O31,-1),宝石属性!$B$25:$N$41,2,0)*VLOOKUP(ROUNDDOWN($O31,-1),宝石属性!$B$25:$N$41,3,0)+VLOOKUP($P$2,职业被动!$B$6:$M$29,COLUMNS(职业被动!$B$6:J$29),0)*$O31,0)</f>
        <v>199</v>
      </c>
      <c r="W31" s="9">
        <f>ROUND(属性投放!K$4+装备属性!K$4*IF($O31&lt;10,1,ROUNDDOWN($O31,-1))+SUM(属性投放!L$37:L$45)*$O31+VLOOKUP($P$2,一级属性!$E$41:$P$64,COLUMNS(一级属性!$E$41:N$64),0)*($O31+0.25*IF($O31&lt;10,1,ROUNDDOWN($O31,-1)))+VLOOKUP($P$2,宝石属性!$B$43:$M$66,COLUMNS(宝石属性!$B$43:K$66),0)*10*VLOOKUP(ROUNDDOWN($O31,-1),宝石属性!$B$25:$N$41,2,0)*VLOOKUP(ROUNDDOWN($O31,-1),宝石属性!$B$25:$N$41,3,0)+VLOOKUP($P$2,职业被动!$B$6:$M$29,COLUMNS(职业被动!$B$6:K$29),0)*$O31,0)</f>
        <v>94</v>
      </c>
      <c r="X31" s="9">
        <f>ROUND(属性投放!L$4+装备属性!L$4*IF($O31&lt;10,1,ROUNDDOWN($O31,-1))+SUM(属性投放!M$37:M$45)*$O31+VLOOKUP($P$2,一级属性!$E$41:$P$64,COLUMNS(一级属性!$E$41:O$64),0)*($O31+0.25*IF($O31&lt;10,1,ROUNDDOWN($O31,-1)))+VLOOKUP($P$2,宝石属性!$B$43:$M$66,COLUMNS(宝石属性!$B$43:L$66),0)*10*VLOOKUP(ROUNDDOWN($O31,-1),宝石属性!$B$25:$N$41,2,0)*VLOOKUP(ROUNDDOWN($O31,-1),宝石属性!$B$25:$N$41,3,0)+VLOOKUP($P$2,职业被动!$B$6:$M$29,COLUMNS(职业被动!$B$6:L$29),0)*$O31,0)</f>
        <v>8</v>
      </c>
      <c r="Y31" s="9">
        <f>ROUND(属性投放!M$4+装备属性!M$4*IF($O31&lt;10,1,ROUNDDOWN($O31,-1))+SUM(属性投放!N$37:N$45)*$O31+VLOOKUP($P$2,一级属性!$E$41:$P$64,COLUMNS(一级属性!$E$41:P$64),0)*($O31+0.25*IF($O31&lt;10,1,ROUNDDOWN($O31,-1)))+VLOOKUP($P$2,宝石属性!$B$43:$M$66,COLUMNS(宝石属性!$B$43:M$66),0)*10*VLOOKUP(ROUNDDOWN($O31,-1),宝石属性!$B$25:$N$41,2,0)*VLOOKUP(ROUNDDOWN($O31,-1),宝石属性!$B$25:$N$41,3,0)+VLOOKUP($P$2,职业被动!$B$6:$M$29,COLUMNS(职业被动!$B$6:M$29),0)*$O31,0)</f>
        <v>288</v>
      </c>
      <c r="Z31" s="48">
        <f>属性价值和能力评分!$F$9+ROUND(属性价值和能力评分!$F$38*10,0)*O31+ROUND((SUM(装备属性!$W$9:$W$14)+属性价值和能力评分!$F$38*1.25+1.4+2.8)*IF(O31&lt;10,1,ROUNDDOWN(O31,-1)),0)+15*VLOOKUP(ROUNDDOWN(O31,-1),宝石属性!$B$26:$D$41,2,0)*6*VLOOKUP(ROUNDDOWN(O31,-1),宝石属性!$B$26:$D$41,3,0)+(属性价值和能力评分!$F$49*9+属性价值和能力评分!$F$50*2+属性价值和能力评分!$F$53*8/5)*O31</f>
        <v>4883</v>
      </c>
      <c r="AB31" s="1">
        <v>28</v>
      </c>
      <c r="AC31" s="9">
        <f>ROUND(属性投放!D$4+装备属性!D$4*IF($AB31&lt;10,1,ROUNDDOWN($AB31,-1))+SUM(属性投放!E$37:E$45)*$AB31+VLOOKUP($AC$2,一级属性!$E$41:$P$64,COLUMNS(一级属性!$E$41:G$64),0)*($AB31+0.25*IF($AB31&lt;10,1,ROUNDDOWN($AB31,-1)))+VLOOKUP($AC$2,宝石属性!$B$43:$M$66,COLUMNS(宝石属性!$B$43:D$66),0)*10*VLOOKUP(ROUNDDOWN($AB31,-1),宝石属性!$B$25:$N$41,2,0)*VLOOKUP(ROUNDDOWN($AB31,-1),宝石属性!$B$25:$N$41,3,0)+VLOOKUP($AC$2,职业被动!$B$6:$M$29,COLUMNS(职业被动!$B$6:D$29),0)*$AB31,0)</f>
        <v>1632</v>
      </c>
      <c r="AD31" s="9">
        <f>ROUND(属性投放!E$4+装备属性!E$4*IF($AB31&lt;10,1,ROUNDDOWN($AB31,-1))+SUM(属性投放!F$37:F$45)*$AB31+VLOOKUP($AC$2,一级属性!$E$41:$P$64,COLUMNS(一级属性!$E$41:H$64),0)*($AB31+0.25*IF($AB31&lt;10,1,ROUNDDOWN($AB31,-1)))+VLOOKUP($AC$2,宝石属性!$B$43:$M$66,COLUMNS(宝石属性!$B$43:E$66),0)*10*VLOOKUP(ROUNDDOWN($AB31,-1),宝石属性!$B$25:$N$41,2,0)*VLOOKUP(ROUNDDOWN($AB31,-1),宝石属性!$B$25:$N$41,3,0)+VLOOKUP($AC$2,职业被动!$B$6:$M$29,COLUMNS(职业被动!$B$6:E$29),0)*$AB31,0)</f>
        <v>784</v>
      </c>
      <c r="AE31" s="9">
        <f>ROUND(属性投放!F$4+装备属性!F$4*IF($AB31&lt;10,1,ROUNDDOWN($AB31,-1))+SUM(属性投放!G$37:G$45)*$AB31+VLOOKUP($AC$2,一级属性!$E$41:$P$64,COLUMNS(一级属性!$E$41:I$64),0)*($AB31+0.25*IF($AB31&lt;10,1,ROUNDDOWN($AB31,-1)))+VLOOKUP($AC$2,宝石属性!$B$43:$M$66,COLUMNS(宝石属性!$B$43:F$66),0)*10*VLOOKUP(ROUNDDOWN($AB31,-1),宝石属性!$B$25:$N$41,2,0)*VLOOKUP(ROUNDDOWN($AB31,-1),宝石属性!$B$25:$N$41,3,0)+VLOOKUP($AC$2,职业被动!$B$6:$M$29,COLUMNS(职业被动!$B$6:F$29),0)*$AB31,0)</f>
        <v>452</v>
      </c>
      <c r="AF31" s="9">
        <f>ROUND(属性投放!G$4+装备属性!G$4*IF($AB31&lt;10,1,ROUNDDOWN($AB31,-1))+SUM(属性投放!H$37:H$45)*$AB31+VLOOKUP($AC$2,一级属性!$E$41:$P$64,COLUMNS(一级属性!$E$41:J$64),0)*($AB31+0.25*IF($AB31&lt;10,1,ROUNDDOWN($AB31,-1)))+VLOOKUP($AC$2,宝石属性!$B$43:$M$66,COLUMNS(宝石属性!$B$43:G$66),0)*10*VLOOKUP(ROUNDDOWN($AB31,-1),宝石属性!$B$25:$N$41,2,0)*VLOOKUP(ROUNDDOWN($AB31,-1),宝石属性!$B$25:$N$41,3,0)+VLOOKUP($AC$2,职业被动!$B$6:$M$29,COLUMNS(职业被动!$B$6:G$29),0)*$AB31,0)</f>
        <v>278</v>
      </c>
      <c r="AG31" s="9">
        <f>ROUND(属性投放!H$4+装备属性!H$4*IF($AB31&lt;10,1,ROUNDDOWN($AB31,-1))+SUM(属性投放!I$37:I$45)*$AB31+VLOOKUP($AC$2,一级属性!$E$41:$P$64,COLUMNS(一级属性!$E$41:K$64),0)*($AB31+0.25*IF($AB31&lt;10,1,ROUNDDOWN($AB31,-1)))+VLOOKUP($AC$2,宝石属性!$B$43:$M$66,COLUMNS(宝石属性!$B$43:H$66),0)*10*VLOOKUP(ROUNDDOWN($AB31,-1),宝石属性!$B$25:$N$41,2,0)*VLOOKUP(ROUNDDOWN($AB31,-1),宝石属性!$B$25:$N$41,3,0)+VLOOKUP($AC$2,职业被动!$B$6:$M$29,COLUMNS(职业被动!$B$6:H$29),0)*$AB31,0)</f>
        <v>218</v>
      </c>
      <c r="AH31" s="9">
        <f>ROUND(属性投放!I$4+装备属性!I$4*IF($AB31&lt;10,1,ROUNDDOWN($AB31,-1))+SUM(属性投放!J$37:J$45)*$AB31+VLOOKUP($AC$2,一级属性!$E$41:$P$64,COLUMNS(一级属性!$E$41:L$64),0)*($AB31+0.25*IF($AB31&lt;10,1,ROUNDDOWN($AB31,-1)))+VLOOKUP($AC$2,宝石属性!$B$43:$M$66,COLUMNS(宝石属性!$B$43:I$66),0)*10*VLOOKUP(ROUNDDOWN($AB31,-1),宝石属性!$B$25:$N$41,2,0)*VLOOKUP(ROUNDDOWN($AB31,-1),宝石属性!$B$25:$N$41,3,0)+VLOOKUP($AC$2,职业被动!$B$6:$M$29,COLUMNS(职业被动!$B$6:I$29),0)*$AB31,0)</f>
        <v>276</v>
      </c>
      <c r="AI31" s="9">
        <f>ROUND(属性投放!J$4+装备属性!J$4*IF($AB31&lt;10,1,ROUNDDOWN($AB31,-1))+SUM(属性投放!K$37:K$45)*$AB31+VLOOKUP($AC$2,一级属性!$E$41:$P$64,COLUMNS(一级属性!$E$41:M$64),0)*($AB31+0.25*IF($AB31&lt;10,1,ROUNDDOWN($AB31,-1)))+VLOOKUP($AC$2,宝石属性!$B$43:$M$66,COLUMNS(宝石属性!$B$43:J$66),0)*10*VLOOKUP(ROUNDDOWN($AB31,-1),宝石属性!$B$25:$N$41,2,0)*VLOOKUP(ROUNDDOWN($AB31,-1),宝石属性!$B$25:$N$41,3,0)+VLOOKUP($AC$2,职业被动!$B$6:$M$29,COLUMNS(职业被动!$B$6:J$29),0)*$AB31,0)</f>
        <v>176</v>
      </c>
      <c r="AJ31" s="9">
        <f>ROUND(属性投放!K$4+装备属性!K$4*IF($AB31&lt;10,1,ROUNDDOWN($AB31,-1))+SUM(属性投放!L$37:L$45)*$AB31+VLOOKUP($AC$2,一级属性!$E$41:$P$64,COLUMNS(一级属性!$E$41:N$64),0)*($AB31+0.25*IF($AB31&lt;10,1,ROUNDDOWN($AB31,-1)))+VLOOKUP($AC$2,宝石属性!$B$43:$M$66,COLUMNS(宝石属性!$B$43:K$66),0)*10*VLOOKUP(ROUNDDOWN($AB31,-1),宝石属性!$B$25:$N$41,2,0)*VLOOKUP(ROUNDDOWN($AB31,-1),宝石属性!$B$25:$N$41,3,0)+VLOOKUP($AC$2,职业被动!$B$6:$M$29,COLUMNS(职业被动!$B$6:K$29),0)*$AB31,0)</f>
        <v>94</v>
      </c>
      <c r="AK31" s="9">
        <f>ROUND(属性投放!L$4+装备属性!L$4*IF($AB31&lt;10,1,ROUNDDOWN($AB31,-1))+SUM(属性投放!M$37:M$45)*$AB31+VLOOKUP($AC$2,一级属性!$E$41:$P$64,COLUMNS(一级属性!$E$41:O$64),0)*($AB31+0.25*IF($AB31&lt;10,1,ROUNDDOWN($AB31,-1)))+VLOOKUP($AC$2,宝石属性!$B$43:$M$66,COLUMNS(宝石属性!$B$43:L$66),0)*10*VLOOKUP(ROUNDDOWN($AB31,-1),宝石属性!$B$25:$N$41,2,0)*VLOOKUP(ROUNDDOWN($AB31,-1),宝石属性!$B$25:$N$41,3,0)+VLOOKUP($AC$2,职业被动!$B$6:$M$29,COLUMNS(职业被动!$B$6:L$29),0)*$AB31,0)</f>
        <v>8</v>
      </c>
      <c r="AL31" s="9">
        <f>ROUND(属性投放!M$4+装备属性!M$4*IF($AB31&lt;10,1,ROUNDDOWN($AB31,-1))+SUM(属性投放!N$37:N$45)*$AB31+VLOOKUP($AC$2,一级属性!$E$41:$P$64,COLUMNS(一级属性!$E$41:P$64),0)*($AB31+0.25*IF($AB31&lt;10,1,ROUNDDOWN($AB31,-1)))+VLOOKUP($AC$2,宝石属性!$B$43:$M$66,COLUMNS(宝石属性!$B$43:M$66),0)*10*VLOOKUP(ROUNDDOWN($AB31,-1),宝石属性!$B$25:$N$41,2,0)*VLOOKUP(ROUNDDOWN($AB31,-1),宝石属性!$B$25:$N$41,3,0)+VLOOKUP($AC$2,职业被动!$B$6:$M$29,COLUMNS(职业被动!$B$6:M$29),0)*$AB31,0)</f>
        <v>288</v>
      </c>
      <c r="AM31" s="48">
        <f>属性价值和能力评分!$F$9+ROUND(属性价值和能力评分!$F$38*10,0)*AB31+ROUND((SUM(装备属性!$W$9:$W$14)+属性价值和能力评分!$F$38*1.25+1.4+2.8)*IF(AB31&lt;10,1,ROUNDDOWN(AB31,-1)),0)+15*VLOOKUP(ROUNDDOWN(AB31,-1),宝石属性!$B$26:$D$41,2,0)*6*VLOOKUP(ROUNDDOWN(AB31,-1),宝石属性!$B$26:$D$41,3,0)+(属性价值和能力评分!$F$49*9+属性价值和能力评分!$F$50*2+属性价值和能力评分!$F$53*8/5)*AB31</f>
        <v>4883</v>
      </c>
      <c r="AO31" s="1">
        <v>28</v>
      </c>
      <c r="AP31" s="9">
        <f>ROUND(属性投放!D$4+装备属性!D$4*IF($AO31&lt;10,1,ROUNDDOWN($AO31,-1))+SUM(属性投放!E$37:E$45)*$AO31+VLOOKUP($AP$2,一级属性!$E$41:$P$64,COLUMNS(一级属性!$E$41:G$64),0)*($AO31+0.25*IF($AO31&lt;10,1,ROUNDDOWN($AO31,-1)))+VLOOKUP($AP$2,宝石属性!$B$43:$M$66,COLUMNS(宝石属性!$B$43:D$66),0)*10*VLOOKUP(ROUNDDOWN($AO31,-1),宝石属性!$B$25:$N$41,2,0)*VLOOKUP(ROUNDDOWN($AO31,-1),宝石属性!$B$25:$N$41,3,0)+VLOOKUP($AP$2,职业被动!$B$6:$M$29,COLUMNS(职业被动!$B$6:D$29),0)*$AO31,0)</f>
        <v>1632</v>
      </c>
      <c r="AQ31" s="9">
        <f>ROUND(属性投放!E$4+装备属性!E$4*IF($AO31&lt;10,1,ROUNDDOWN($AO31,-1))+SUM(属性投放!F$37:F$45)*$AO31+VLOOKUP($AP$2,一级属性!$E$41:$P$64,COLUMNS(一级属性!$E$41:H$64),0)*($AO31+0.25*IF($AO31&lt;10,1,ROUNDDOWN($AO31,-1)))+VLOOKUP($AP$2,宝石属性!$B$43:$M$66,COLUMNS(宝石属性!$B$43:E$66),0)*10*VLOOKUP(ROUNDDOWN($AO31,-1),宝石属性!$B$25:$N$41,2,0)*VLOOKUP(ROUNDDOWN($AO31,-1),宝石属性!$B$25:$N$41,3,0)+VLOOKUP($AP$2,职业被动!$B$6:$M$29,COLUMNS(职业被动!$B$6:E$29),0)*$AO31,0)</f>
        <v>1279</v>
      </c>
      <c r="AR31" s="9">
        <f>ROUND(属性投放!F$4+装备属性!F$4*IF($AO31&lt;10,1,ROUNDDOWN($AO31,-1))+SUM(属性投放!G$37:G$45)*$AO31+VLOOKUP($AP$2,一级属性!$E$41:$P$64,COLUMNS(一级属性!$E$41:I$64),0)*($AO31+0.25*IF($AO31&lt;10,1,ROUNDDOWN($AO31,-1)))+VLOOKUP($AP$2,宝石属性!$B$43:$M$66,COLUMNS(宝石属性!$B$43:F$66),0)*10*VLOOKUP(ROUNDDOWN($AO31,-1),宝石属性!$B$25:$N$41,2,0)*VLOOKUP(ROUNDDOWN($AO31,-1),宝石属性!$B$25:$N$41,3,0)+VLOOKUP($AP$2,职业被动!$B$6:$M$29,COLUMNS(职业被动!$B$6:F$29),0)*$AO31,0)</f>
        <v>320</v>
      </c>
      <c r="AS31" s="9">
        <f>ROUND(属性投放!G$4+装备属性!G$4*IF($AO31&lt;10,1,ROUNDDOWN($AO31,-1))+SUM(属性投放!H$37:H$45)*$AO31+VLOOKUP($AP$2,一级属性!$E$41:$P$64,COLUMNS(一级属性!$E$41:J$64),0)*($AO31+0.25*IF($AO31&lt;10,1,ROUNDDOWN($AO31,-1)))+VLOOKUP($AP$2,宝石属性!$B$43:$M$66,COLUMNS(宝石属性!$B$43:G$66),0)*10*VLOOKUP(ROUNDDOWN($AO31,-1),宝石属性!$B$25:$N$41,2,0)*VLOOKUP(ROUNDDOWN($AO31,-1),宝石属性!$B$25:$N$41,3,0)+VLOOKUP($AP$2,职业被动!$B$6:$M$29,COLUMNS(职业被动!$B$6:G$29),0)*$AO31,0)</f>
        <v>222</v>
      </c>
      <c r="AT31" s="9">
        <f>ROUND(属性投放!H$4+装备属性!H$4*IF($AO31&lt;10,1,ROUNDDOWN($AO31,-1))+SUM(属性投放!I$37:I$45)*$AO31+VLOOKUP($AP$2,一级属性!$E$41:$P$64,COLUMNS(一级属性!$E$41:K$64),0)*($AO31+0.25*IF($AO31&lt;10,1,ROUNDDOWN($AO31,-1)))+VLOOKUP($AP$2,宝石属性!$B$43:$M$66,COLUMNS(宝石属性!$B$43:H$66),0)*10*VLOOKUP(ROUNDDOWN($AO31,-1),宝石属性!$B$25:$N$41,2,0)*VLOOKUP(ROUNDDOWN($AO31,-1),宝石属性!$B$25:$N$41,3,0)+VLOOKUP($AP$2,职业被动!$B$6:$M$29,COLUMNS(职业被动!$B$6:H$29),0)*$AO31,0)</f>
        <v>317</v>
      </c>
      <c r="AU31" s="9">
        <f>ROUND(属性投放!I$4+装备属性!I$4*IF($AO31&lt;10,1,ROUNDDOWN($AO31,-1))+SUM(属性投放!J$37:J$45)*$AO31+VLOOKUP($AP$2,一级属性!$E$41:$P$64,COLUMNS(一级属性!$E$41:L$64),0)*($AO31+0.25*IF($AO31&lt;10,1,ROUNDDOWN($AO31,-1)))+VLOOKUP($AP$2,宝石属性!$B$43:$M$66,COLUMNS(宝石属性!$B$43:I$66),0)*10*VLOOKUP(ROUNDDOWN($AO31,-1),宝石属性!$B$25:$N$41,2,0)*VLOOKUP(ROUNDDOWN($AO31,-1),宝石属性!$B$25:$N$41,3,0)+VLOOKUP($AP$2,职业被动!$B$6:$M$29,COLUMNS(职业被动!$B$6:I$29),0)*$AO31,0)</f>
        <v>295</v>
      </c>
      <c r="AV31" s="9">
        <f>ROUND(属性投放!J$4+装备属性!J$4*IF($AO31&lt;10,1,ROUNDDOWN($AO31,-1))+SUM(属性投放!K$37:K$45)*$AO31+VLOOKUP($AP$2,一级属性!$E$41:$P$64,COLUMNS(一级属性!$E$41:M$64),0)*($AO31+0.25*IF($AO31&lt;10,1,ROUNDDOWN($AO31,-1)))+VLOOKUP($AP$2,宝石属性!$B$43:$M$66,COLUMNS(宝石属性!$B$43:J$66),0)*10*VLOOKUP(ROUNDDOWN($AO31,-1),宝石属性!$B$25:$N$41,2,0)*VLOOKUP(ROUNDDOWN($AO31,-1),宝石属性!$B$25:$N$41,3,0)+VLOOKUP($AP$2,职业被动!$B$6:$M$29,COLUMNS(职业被动!$B$6:J$29),0)*$AO31,0)</f>
        <v>199</v>
      </c>
      <c r="AW31" s="9">
        <f>ROUND(属性投放!K$4+装备属性!K$4*IF($AO31&lt;10,1,ROUNDDOWN($AO31,-1))+SUM(属性投放!L$37:L$45)*$AO31+VLOOKUP($AP$2,一级属性!$E$41:$P$64,COLUMNS(一级属性!$E$41:N$64),0)*($AO31+0.25*IF($AO31&lt;10,1,ROUNDDOWN($AO31,-1)))+VLOOKUP($AP$2,宝石属性!$B$43:$M$66,COLUMNS(宝石属性!$B$43:K$66),0)*10*VLOOKUP(ROUNDDOWN($AO31,-1),宝石属性!$B$25:$N$41,2,0)*VLOOKUP(ROUNDDOWN($AO31,-1),宝石属性!$B$25:$N$41,3,0)+VLOOKUP($AP$2,职业被动!$B$6:$M$29,COLUMNS(职业被动!$B$6:K$29),0)*$AO31,0)</f>
        <v>94</v>
      </c>
      <c r="AX31" s="9">
        <f>ROUND(属性投放!L$4+装备属性!L$4*IF($AO31&lt;10,1,ROUNDDOWN($AO31,-1))+SUM(属性投放!M$37:M$45)*$AO31+VLOOKUP($AP$2,一级属性!$E$41:$P$64,COLUMNS(一级属性!$E$41:O$64),0)*($AO31+0.25*IF($AO31&lt;10,1,ROUNDDOWN($AO31,-1)))+VLOOKUP($AP$2,宝石属性!$B$43:$M$66,COLUMNS(宝石属性!$B$43:L$66),0)*10*VLOOKUP(ROUNDDOWN($AO31,-1),宝石属性!$B$25:$N$41,2,0)*VLOOKUP(ROUNDDOWN($AO31,-1),宝石属性!$B$25:$N$41,3,0)+VLOOKUP($AP$2,职业被动!$B$6:$M$29,COLUMNS(职业被动!$B$6:L$29),0)*$AO31,0)</f>
        <v>288</v>
      </c>
      <c r="AY31" s="9">
        <f>ROUND(属性投放!M$4+装备属性!M$4*IF($AO31&lt;10,1,ROUNDDOWN($AO31,-1))+SUM(属性投放!N$37:N$45)*$AO31+VLOOKUP($AP$2,一级属性!$E$41:$P$64,COLUMNS(一级属性!$E$41:P$64),0)*($AO31+0.25*IF($AO31&lt;10,1,ROUNDDOWN($AO31,-1)))+VLOOKUP($AP$2,宝石属性!$B$43:$M$66,COLUMNS(宝石属性!$B$43:M$66),0)*10*VLOOKUP(ROUNDDOWN($AO31,-1),宝石属性!$B$25:$N$41,2,0)*VLOOKUP(ROUNDDOWN($AO31,-1),宝石属性!$B$25:$N$41,3,0)+VLOOKUP($AP$2,职业被动!$B$6:$M$29,COLUMNS(职业被动!$B$6:M$29),0)*$AO31,0)</f>
        <v>288</v>
      </c>
      <c r="AZ31" s="48">
        <f>属性价值和能力评分!$F$9+ROUND(属性价值和能力评分!$F$38*10,0)*AO31+ROUND((SUM(装备属性!$W$9:$W$14)+属性价值和能力评分!$F$38*1.25+1.4+2.8)*IF(AO31&lt;10,1,ROUNDDOWN(AO31,-1)),0)+15*VLOOKUP(ROUNDDOWN(AO31,-1),宝石属性!$B$26:$D$41,2,0)*6*VLOOKUP(ROUNDDOWN(AO31,-1),宝石属性!$B$26:$D$41,3,0)+(属性价值和能力评分!$F$49*9+属性价值和能力评分!$F$50*2+属性价值和能力评分!$F$53*8/5)*AO31</f>
        <v>4883</v>
      </c>
      <c r="BB31" s="1">
        <v>28</v>
      </c>
      <c r="BC31" s="9">
        <f>ROUND(属性投放!D$4+装备属性!D$4*IF($BB31&lt;10,1,ROUNDDOWN($BB31,-1))+SUM(属性投放!E$37:E$45)*$BB31+VLOOKUP($BC$2,一级属性!$E$41:$P$64,COLUMNS(一级属性!$E$41:G$64),0)*($BB31+0.25*IF($BB31&lt;10,1,ROUNDDOWN($BB31,-1)))+VLOOKUP($BC$2,宝石属性!$B$43:$M$66,COLUMNS(宝石属性!$B$43:D$66),0)*10*VLOOKUP(ROUNDDOWN($BB31,-1),宝石属性!$B$25:$N$41,2,0)*VLOOKUP(ROUNDDOWN($BB31,-1),宝石属性!$B$25:$N$41,3,0)+VLOOKUP($BC$2,职业被动!$B$6:$M$29,COLUMNS(职业被动!$B$6:D$29),0)*$BB31,0)</f>
        <v>1436</v>
      </c>
      <c r="BD31" s="9">
        <f>ROUND(属性投放!E$4+装备属性!E$4*IF($BB31&lt;10,1,ROUNDDOWN($BB31,-1))+SUM(属性投放!F$37:F$45)*$BB31+VLOOKUP($BC$2,一级属性!$E$41:$P$64,COLUMNS(一级属性!$E$41:H$64),0)*($BB31+0.25*IF($BB31&lt;10,1,ROUNDDOWN($BB31,-1)))+VLOOKUP($BC$2,宝石属性!$B$43:$M$66,COLUMNS(宝石属性!$B$43:E$66),0)*10*VLOOKUP(ROUNDDOWN($BB31,-1),宝石属性!$B$25:$N$41,2,0)*VLOOKUP(ROUNDDOWN($BB31,-1),宝石属性!$B$25:$N$41,3,0)+VLOOKUP($BC$2,职业被动!$B$6:$M$29,COLUMNS(职业被动!$B$6:E$29),0)*$BB31,0)</f>
        <v>1444</v>
      </c>
      <c r="BE31" s="9">
        <f>ROUND(属性投放!F$4+装备属性!F$4*IF($BB31&lt;10,1,ROUNDDOWN($BB31,-1))+SUM(属性投放!G$37:G$45)*$BB31+VLOOKUP($BC$2,一级属性!$E$41:$P$64,COLUMNS(一级属性!$E$41:I$64),0)*($BB31+0.25*IF($BB31&lt;10,1,ROUNDDOWN($BB31,-1)))+VLOOKUP($BC$2,宝石属性!$B$43:$M$66,COLUMNS(宝石属性!$B$43:F$66),0)*10*VLOOKUP(ROUNDDOWN($BB31,-1),宝石属性!$B$25:$N$41,2,0)*VLOOKUP(ROUNDDOWN($BB31,-1),宝石属性!$B$25:$N$41,3,0)+VLOOKUP($BC$2,职业被动!$B$6:$M$29,COLUMNS(职业被动!$B$6:F$29),0)*$BB31,0)</f>
        <v>320</v>
      </c>
      <c r="BF31" s="9">
        <f>ROUND(属性投放!G$4+装备属性!G$4*IF($BB31&lt;10,1,ROUNDDOWN($BB31,-1))+SUM(属性投放!H$37:H$45)*$BB31+VLOOKUP($BC$2,一级属性!$E$41:$P$64,COLUMNS(一级属性!$E$41:J$64),0)*($BB31+0.25*IF($BB31&lt;10,1,ROUNDDOWN($BB31,-1)))+VLOOKUP($BC$2,宝石属性!$B$43:$M$66,COLUMNS(宝石属性!$B$43:G$66),0)*10*VLOOKUP(ROUNDDOWN($BB31,-1),宝石属性!$B$25:$N$41,2,0)*VLOOKUP(ROUNDDOWN($BB31,-1),宝石属性!$B$25:$N$41,3,0)+VLOOKUP($BC$2,职业被动!$B$6:$M$29,COLUMNS(职业被动!$B$6:G$29),0)*$BB31,0)</f>
        <v>222</v>
      </c>
      <c r="BG31" s="9">
        <f>ROUND(属性投放!H$4+装备属性!H$4*IF($BB31&lt;10,1,ROUNDDOWN($BB31,-1))+SUM(属性投放!I$37:I$45)*$BB31+VLOOKUP($BC$2,一级属性!$E$41:$P$64,COLUMNS(一级属性!$E$41:K$64),0)*($BB31+0.25*IF($BB31&lt;10,1,ROUNDDOWN($BB31,-1)))+VLOOKUP($BC$2,宝石属性!$B$43:$M$66,COLUMNS(宝石属性!$B$43:H$66),0)*10*VLOOKUP(ROUNDDOWN($BB31,-1),宝石属性!$B$25:$N$41,2,0)*VLOOKUP(ROUNDDOWN($BB31,-1),宝石属性!$B$25:$N$41,3,0)+VLOOKUP($BC$2,职业被动!$B$6:$M$29,COLUMNS(职业被动!$B$6:H$29),0)*$BB31,0)</f>
        <v>406</v>
      </c>
      <c r="BH31" s="9">
        <f>ROUND(属性投放!I$4+装备属性!I$4*IF($BB31&lt;10,1,ROUNDDOWN($BB31,-1))+SUM(属性投放!J$37:J$45)*$BB31+VLOOKUP($BC$2,一级属性!$E$41:$P$64,COLUMNS(一级属性!$E$41:L$64),0)*($BB31+0.25*IF($BB31&lt;10,1,ROUNDDOWN($BB31,-1)))+VLOOKUP($BC$2,宝石属性!$B$43:$M$66,COLUMNS(宝石属性!$B$43:I$66),0)*10*VLOOKUP(ROUNDDOWN($BB31,-1),宝石属性!$B$25:$N$41,2,0)*VLOOKUP(ROUNDDOWN($BB31,-1),宝石属性!$B$25:$N$41,3,0)+VLOOKUP($BC$2,职业被动!$B$6:$M$29,COLUMNS(职业被动!$B$6:I$29),0)*$BB31,0)</f>
        <v>356</v>
      </c>
      <c r="BI31" s="9">
        <f>ROUND(属性投放!J$4+装备属性!J$4*IF($BB31&lt;10,1,ROUNDDOWN($BB31,-1))+SUM(属性投放!K$37:K$45)*$BB31+VLOOKUP($BC$2,一级属性!$E$41:$P$64,COLUMNS(一级属性!$E$41:M$64),0)*($BB31+0.25*IF($BB31&lt;10,1,ROUNDDOWN($BB31,-1)))+VLOOKUP($BC$2,宝石属性!$B$43:$M$66,COLUMNS(宝石属性!$B$43:J$66),0)*10*VLOOKUP(ROUNDDOWN($BB31,-1),宝石属性!$B$25:$N$41,2,0)*VLOOKUP(ROUNDDOWN($BB31,-1),宝石属性!$B$25:$N$41,3,0)+VLOOKUP($BC$2,职业被动!$B$6:$M$29,COLUMNS(职业被动!$B$6:J$29),0)*$BB31,0)</f>
        <v>149</v>
      </c>
      <c r="BJ31" s="9">
        <f>ROUND(属性投放!K$4+装备属性!K$4*IF($BB31&lt;10,1,ROUNDDOWN($BB31,-1))+SUM(属性投放!L$37:L$45)*$BB31+VLOOKUP($BC$2,一级属性!$E$41:$P$64,COLUMNS(一级属性!$E$41:N$64),0)*($BB31+0.25*IF($BB31&lt;10,1,ROUNDDOWN($BB31,-1)))+VLOOKUP($BC$2,宝石属性!$B$43:$M$66,COLUMNS(宝石属性!$B$43:K$66),0)*10*VLOOKUP(ROUNDDOWN($BB31,-1),宝石属性!$B$25:$N$41,2,0)*VLOOKUP(ROUNDDOWN($BB31,-1),宝石属性!$B$25:$N$41,3,0)+VLOOKUP($BC$2,职业被动!$B$6:$M$29,COLUMNS(职业被动!$B$6:K$29),0)*$BB31,0)</f>
        <v>94</v>
      </c>
      <c r="BK31" s="9">
        <f>ROUND(属性投放!L$4+装备属性!L$4*IF($BB31&lt;10,1,ROUNDDOWN($BB31,-1))+SUM(属性投放!M$37:M$45)*$BB31+VLOOKUP($BC$2,一级属性!$E$41:$P$64,COLUMNS(一级属性!$E$41:O$64),0)*($BB31+0.25*IF($BB31&lt;10,1,ROUNDDOWN($BB31,-1)))+VLOOKUP($BC$2,宝石属性!$B$43:$M$66,COLUMNS(宝石属性!$B$43:L$66),0)*10*VLOOKUP(ROUNDDOWN($BB31,-1),宝石属性!$B$25:$N$41,2,0)*VLOOKUP(ROUNDDOWN($BB31,-1),宝石属性!$B$25:$N$41,3,0)+VLOOKUP($BC$2,职业被动!$B$6:$M$29,COLUMNS(职业被动!$B$6:L$29),0)*$BB31,0)</f>
        <v>8</v>
      </c>
      <c r="BL31" s="9">
        <f>ROUND(属性投放!M$4+装备属性!M$4*IF($BB31&lt;10,1,ROUNDDOWN($BB31,-1))+SUM(属性投放!N$37:N$45)*$BB31+VLOOKUP($BC$2,一级属性!$E$41:$P$64,COLUMNS(一级属性!$E$41:P$64),0)*($BB31+0.25*IF($BB31&lt;10,1,ROUNDDOWN($BB31,-1)))+VLOOKUP($BC$2,宝石属性!$B$43:$M$66,COLUMNS(宝石属性!$B$43:M$66),0)*10*VLOOKUP(ROUNDDOWN($BB31,-1),宝石属性!$B$25:$N$41,2,0)*VLOOKUP(ROUNDDOWN($BB31,-1),宝石属性!$B$25:$N$41,3,0)+VLOOKUP($BC$2,职业被动!$B$6:$M$29,COLUMNS(职业被动!$B$6:M$29),0)*$BB31,0)</f>
        <v>288</v>
      </c>
      <c r="BM31" s="48">
        <f>属性价值和能力评分!$F$9+ROUND(属性价值和能力评分!$F$38*10,0)*BB31+ROUND((SUM(装备属性!$W$9:$W$14)+属性价值和能力评分!$F$38*1.25+1.4+2.8)*IF(BB31&lt;10,1,ROUNDDOWN(BB31,-1)),0)+15*VLOOKUP(ROUNDDOWN(BB31,-1),宝石属性!$B$26:$D$41,2,0)*6*VLOOKUP(ROUNDDOWN(BB31,-1),宝石属性!$B$26:$D$41,3,0)+(属性价值和能力评分!$F$49*9+属性价值和能力评分!$F$50*2+属性价值和能力评分!$F$53*8/5)*BB31</f>
        <v>4883</v>
      </c>
      <c r="BO31" s="1">
        <v>28</v>
      </c>
      <c r="BP31" s="9">
        <f>ROUND(属性投放!D$4+装备属性!D$4*IF($BO31&lt;10,1,ROUNDDOWN($BO31,-1))+SUM(属性投放!E$37:E$45)*$BO31+VLOOKUP($BP$2,一级属性!$E$41:$P$64,COLUMNS(一级属性!$E$41:G$64),0)*($BO31+0.25*IF($BO31&lt;10,1,ROUNDDOWN($BO31,-1)))+VLOOKUP($BP$2,宝石属性!$B$43:$M$66,COLUMNS(宝石属性!$B$43:D$66),0)*10*VLOOKUP(ROUNDDOWN($BO31,-1),宝石属性!$B$25:$N$41,2,0)*VLOOKUP(ROUNDDOWN($BO31,-1),宝石属性!$B$25:$N$41,3,0)+VLOOKUP($BP$2,职业被动!$B$6:$M$29,COLUMNS(职业被动!$B$6:D$29),0)*$BO31,0)</f>
        <v>1828</v>
      </c>
      <c r="BQ31" s="9">
        <f>ROUND(属性投放!E$4+装备属性!E$4*IF($BO31&lt;10,1,ROUNDDOWN($BO31,-1))+SUM(属性投放!F$37:F$45)*$BO31+VLOOKUP($BP$2,一级属性!$E$41:$P$64,COLUMNS(一级属性!$E$41:H$64),0)*($BO31+0.25*IF($BO31&lt;10,1,ROUNDDOWN($BO31,-1)))+VLOOKUP($BP$2,宝石属性!$B$43:$M$66,COLUMNS(宝石属性!$B$43:E$66),0)*10*VLOOKUP(ROUNDDOWN($BO31,-1),宝石属性!$B$25:$N$41,2,0)*VLOOKUP(ROUNDDOWN($BO31,-1),宝石属性!$B$25:$N$41,3,0)+VLOOKUP($BP$2,职业被动!$B$6:$M$29,COLUMNS(职业被动!$B$6:E$29),0)*$BO31,0)</f>
        <v>1279</v>
      </c>
      <c r="BR31" s="9">
        <f>ROUND(属性投放!F$4+装备属性!F$4*IF($BO31&lt;10,1,ROUNDDOWN($BO31,-1))+SUM(属性投放!G$37:G$45)*$BO31+VLOOKUP($BP$2,一级属性!$E$41:$P$64,COLUMNS(一级属性!$E$41:I$64),0)*($BO31+0.25*IF($BO31&lt;10,1,ROUNDDOWN($BO31,-1)))+VLOOKUP($BP$2,宝石属性!$B$43:$M$66,COLUMNS(宝石属性!$B$43:F$66),0)*10*VLOOKUP(ROUNDDOWN($BO31,-1),宝石属性!$B$25:$N$41,2,0)*VLOOKUP(ROUNDDOWN($BO31,-1),宝石属性!$B$25:$N$41,3,0)+VLOOKUP($BP$2,职业被动!$B$6:$M$29,COLUMNS(职业被动!$B$6:F$29),0)*$BO31,0)</f>
        <v>320</v>
      </c>
      <c r="BS31" s="9">
        <f>ROUND(属性投放!G$4+装备属性!G$4*IF($BO31&lt;10,1,ROUNDDOWN($BO31,-1))+SUM(属性投放!H$37:H$45)*$BO31+VLOOKUP($BP$2,一级属性!$E$41:$P$64,COLUMNS(一级属性!$E$41:J$64),0)*($BO31+0.25*IF($BO31&lt;10,1,ROUNDDOWN($BO31,-1)))+VLOOKUP($BP$2,宝石属性!$B$43:$M$66,COLUMNS(宝石属性!$B$43:G$66),0)*10*VLOOKUP(ROUNDDOWN($BO31,-1),宝石属性!$B$25:$N$41,2,0)*VLOOKUP(ROUNDDOWN($BO31,-1),宝石属性!$B$25:$N$41,3,0)+VLOOKUP($BP$2,职业被动!$B$6:$M$29,COLUMNS(职业被动!$B$6:G$29),0)*$BO31,0)</f>
        <v>222</v>
      </c>
      <c r="BT31" s="9">
        <f>ROUND(属性投放!H$4+装备属性!H$4*IF($BO31&lt;10,1,ROUNDDOWN($BO31,-1))+SUM(属性投放!I$37:I$45)*$BO31+VLOOKUP($BP$2,一级属性!$E$41:$P$64,COLUMNS(一级属性!$E$41:K$64),0)*($BO31+0.25*IF($BO31&lt;10,1,ROUNDDOWN($BO31,-1)))+VLOOKUP($BP$2,宝石属性!$B$43:$M$66,COLUMNS(宝石属性!$B$43:H$66),0)*10*VLOOKUP(ROUNDDOWN($BO31,-1),宝石属性!$B$25:$N$41,2,0)*VLOOKUP(ROUNDDOWN($BO31,-1),宝石属性!$B$25:$N$41,3,0)+VLOOKUP($BP$2,职业被动!$B$6:$M$29,COLUMNS(职业被动!$B$6:H$29),0)*$BO31,0)</f>
        <v>345</v>
      </c>
      <c r="BU31" s="9">
        <f>ROUND(属性投放!I$4+装备属性!I$4*IF($BO31&lt;10,1,ROUNDDOWN($BO31,-1))+SUM(属性投放!J$37:J$45)*$BO31+VLOOKUP($BP$2,一级属性!$E$41:$P$64,COLUMNS(一级属性!$E$41:L$64),0)*($BO31+0.25*IF($BO31&lt;10,1,ROUNDDOWN($BO31,-1)))+VLOOKUP($BP$2,宝石属性!$B$43:$M$66,COLUMNS(宝石属性!$B$43:I$66),0)*10*VLOOKUP(ROUNDDOWN($BO31,-1),宝石属性!$B$25:$N$41,2,0)*VLOOKUP(ROUNDDOWN($BO31,-1),宝石属性!$B$25:$N$41,3,0)+VLOOKUP($BP$2,职业被动!$B$6:$M$29,COLUMNS(职业被动!$B$6:I$29),0)*$BO31,0)</f>
        <v>295</v>
      </c>
      <c r="BV31" s="9">
        <f>ROUND(属性投放!J$4+装备属性!J$4*IF($BO31&lt;10,1,ROUNDDOWN($BO31,-1))+SUM(属性投放!K$37:K$45)*$BO31+VLOOKUP($BP$2,一级属性!$E$41:$P$64,COLUMNS(一级属性!$E$41:M$64),0)*($BO31+0.25*IF($BO31&lt;10,1,ROUNDDOWN($BO31,-1)))+VLOOKUP($BP$2,宝石属性!$B$43:$M$66,COLUMNS(宝石属性!$B$43:J$66),0)*10*VLOOKUP(ROUNDDOWN($BO31,-1),宝石属性!$B$25:$N$41,2,0)*VLOOKUP(ROUNDDOWN($BO31,-1),宝石属性!$B$25:$N$41,3,0)+VLOOKUP($BP$2,职业被动!$B$6:$M$29,COLUMNS(职业被动!$B$6:J$29),0)*$BO31,0)</f>
        <v>199</v>
      </c>
      <c r="BW31" s="9">
        <f>ROUND(属性投放!K$4+装备属性!K$4*IF($BO31&lt;10,1,ROUNDDOWN($BO31,-1))+SUM(属性投放!L$37:L$45)*$BO31+VLOOKUP($BP$2,一级属性!$E$41:$P$64,COLUMNS(一级属性!$E$41:N$64),0)*($BO31+0.25*IF($BO31&lt;10,1,ROUNDDOWN($BO31,-1)))+VLOOKUP($BP$2,宝石属性!$B$43:$M$66,COLUMNS(宝石属性!$B$43:K$66),0)*10*VLOOKUP(ROUNDDOWN($BO31,-1),宝石属性!$B$25:$N$41,2,0)*VLOOKUP(ROUNDDOWN($BO31,-1),宝石属性!$B$25:$N$41,3,0)+VLOOKUP($BP$2,职业被动!$B$6:$M$29,COLUMNS(职业被动!$B$6:K$29),0)*$BO31,0)</f>
        <v>94</v>
      </c>
      <c r="BX31" s="9">
        <f>ROUND(属性投放!L$4+装备属性!L$4*IF($BO31&lt;10,1,ROUNDDOWN($BO31,-1))+SUM(属性投放!M$37:M$45)*$BO31+VLOOKUP($BP$2,一级属性!$E$41:$P$64,COLUMNS(一级属性!$E$41:O$64),0)*($BO31+0.25*IF($BO31&lt;10,1,ROUNDDOWN($BO31,-1)))+VLOOKUP($BP$2,宝石属性!$B$43:$M$66,COLUMNS(宝石属性!$B$43:L$66),0)*10*VLOOKUP(ROUNDDOWN($BO31,-1),宝石属性!$B$25:$N$41,2,0)*VLOOKUP(ROUNDDOWN($BO31,-1),宝石属性!$B$25:$N$41,3,0)+VLOOKUP($BP$2,职业被动!$B$6:$M$29,COLUMNS(职业被动!$B$6:L$29),0)*$BO31,0)</f>
        <v>8</v>
      </c>
      <c r="BY31" s="9">
        <f>ROUND(属性投放!M$4+装备属性!M$4*IF($BO31&lt;10,1,ROUNDDOWN($BO31,-1))+SUM(属性投放!N$37:N$45)*$BO31+VLOOKUP($BP$2,一级属性!$E$41:$P$64,COLUMNS(一级属性!$E$41:P$64),0)*($BO31+0.25*IF($BO31&lt;10,1,ROUNDDOWN($BO31,-1)))+VLOOKUP($BP$2,宝石属性!$B$43:$M$66,COLUMNS(宝石属性!$B$43:M$66),0)*10*VLOOKUP(ROUNDDOWN($BO31,-1),宝石属性!$B$25:$N$41,2,0)*VLOOKUP(ROUNDDOWN($BO31,-1),宝石属性!$B$25:$N$41,3,0)+VLOOKUP($BP$2,职业被动!$B$6:$M$29,COLUMNS(职业被动!$B$6:M$29),0)*$BO31,0)</f>
        <v>288</v>
      </c>
      <c r="BZ31" s="48">
        <f>属性价值和能力评分!$F$9+ROUND(属性价值和能力评分!$F$38*10,0)*BO31+ROUND((SUM(装备属性!$W$9:$W$14)+属性价值和能力评分!$F$38*1.25+1.4+2.8)*IF(BO31&lt;10,1,ROUNDDOWN(BO31,-1)),0)+15*VLOOKUP(ROUNDDOWN(BO31,-1),宝石属性!$B$26:$D$41,2,0)*6*VLOOKUP(ROUNDDOWN(BO31,-1),宝石属性!$B$26:$D$41,3,0)+(属性价值和能力评分!$F$49*9+属性价值和能力评分!$F$50*2+属性价值和能力评分!$F$53*8/5)*BO31</f>
        <v>4883</v>
      </c>
      <c r="CB31" s="1">
        <v>28</v>
      </c>
      <c r="CC31" s="9">
        <f>ROUND(属性投放!D$4+装备属性!D$4*IF($CB31&lt;10,1,ROUNDDOWN($CB31,-1))+SUM(属性投放!E$37:E$45)*$CB31+VLOOKUP($CC$2,一级属性!$E$41:$P$64,COLUMNS(一级属性!$E$41:G$64),0)*($CB31+0.25*IF($CB31&lt;10,1,ROUNDDOWN($CB31,-1)))+VLOOKUP($CC$2,宝石属性!$B$43:$M$66,COLUMNS(宝石属性!$B$43:D$66),0)*10*VLOOKUP(ROUNDDOWN($CB31,-1),宝石属性!$B$25:$N$41,2,0)*VLOOKUP(ROUNDDOWN($CB31,-1),宝石属性!$B$25:$N$41,3,0)+VLOOKUP($CC$2,职业被动!$B$6:$M$29,COLUMNS(职业被动!$B$6:D$29),0)*$CB31,0)</f>
        <v>1172</v>
      </c>
      <c r="CD31" s="9">
        <f>ROUND(属性投放!E$4+装备属性!E$4*IF($CB31&lt;10,1,ROUNDDOWN($CB31,-1))+SUM(属性投放!F$37:F$45)*$CB31+VLOOKUP($CC$2,一级属性!$E$41:$P$64,COLUMNS(一级属性!$E$41:H$64),0)*($CB31+0.25*IF($CB31&lt;10,1,ROUNDDOWN($CB31,-1)))+VLOOKUP($CC$2,宝石属性!$B$43:$M$66,COLUMNS(宝石属性!$B$43:E$66),0)*10*VLOOKUP(ROUNDDOWN($CB31,-1),宝石属性!$B$25:$N$41,2,0)*VLOOKUP(ROUNDDOWN($CB31,-1),宝石属性!$B$25:$N$41,3,0)+VLOOKUP($CC$2,职业被动!$B$6:$M$29,COLUMNS(职业被动!$B$6:E$29),0)*$CB31,0)</f>
        <v>784</v>
      </c>
      <c r="CE31" s="9">
        <f>ROUND(属性投放!F$4+装备属性!F$4*IF($CB31&lt;10,1,ROUNDDOWN($CB31,-1))+SUM(属性投放!G$37:G$45)*$CB31+VLOOKUP($CC$2,一级属性!$E$41:$P$64,COLUMNS(一级属性!$E$41:I$64),0)*($CB31+0.25*IF($CB31&lt;10,1,ROUNDDOWN($CB31,-1)))+VLOOKUP($CC$2,宝石属性!$B$43:$M$66,COLUMNS(宝石属性!$B$43:F$66),0)*10*VLOOKUP(ROUNDDOWN($CB31,-1),宝石属性!$B$25:$N$41,2,0)*VLOOKUP(ROUNDDOWN($CB31,-1),宝石属性!$B$25:$N$41,3,0)+VLOOKUP($CC$2,职业被动!$B$6:$M$29,COLUMNS(职业被动!$B$6:F$29),0)*$CB31,0)</f>
        <v>555</v>
      </c>
      <c r="CF31" s="9">
        <f>ROUND(属性投放!G$4+装备属性!G$4*IF($CB31&lt;10,1,ROUNDDOWN($CB31,-1))+SUM(属性投放!H$37:H$45)*$CB31+VLOOKUP($CC$2,一级属性!$E$41:$P$64,COLUMNS(一级属性!$E$41:J$64),0)*($CB31+0.25*IF($CB31&lt;10,1,ROUNDDOWN($CB31,-1)))+VLOOKUP($CC$2,宝石属性!$B$43:$M$66,COLUMNS(宝石属性!$B$43:G$66),0)*10*VLOOKUP(ROUNDDOWN($CB31,-1),宝石属性!$B$25:$N$41,2,0)*VLOOKUP(ROUNDDOWN($CB31,-1),宝石属性!$B$25:$N$41,3,0)+VLOOKUP($CC$2,职业被动!$B$6:$M$29,COLUMNS(职业被动!$B$6:G$29),0)*$CB31,0)</f>
        <v>250</v>
      </c>
      <c r="CG31" s="9">
        <f>ROUND(属性投放!H$4+装备属性!H$4*IF($CB31&lt;10,1,ROUNDDOWN($CB31,-1))+SUM(属性投放!I$37:I$45)*$CB31+VLOOKUP($CC$2,一级属性!$E$41:$P$64,COLUMNS(一级属性!$E$41:K$64),0)*($CB31+0.25*IF($CB31&lt;10,1,ROUNDDOWN($CB31,-1)))+VLOOKUP($CC$2,宝石属性!$B$43:$M$66,COLUMNS(宝石属性!$B$43:H$66),0)*10*VLOOKUP(ROUNDDOWN($CB31,-1),宝石属性!$B$25:$N$41,2,0)*VLOOKUP(ROUNDDOWN($CB31,-1),宝石属性!$B$25:$N$41,3,0)+VLOOKUP($CC$2,职业被动!$B$6:$M$29,COLUMNS(职业被动!$B$6:H$29),0)*$CB31,0)</f>
        <v>218</v>
      </c>
      <c r="CH31" s="9">
        <f>ROUND(属性投放!I$4+装备属性!I$4*IF($CB31&lt;10,1,ROUNDDOWN($CB31,-1))+SUM(属性投放!J$37:J$45)*$CB31+VLOOKUP($CC$2,一级属性!$E$41:$P$64,COLUMNS(一级属性!$E$41:L$64),0)*($CB31+0.25*IF($CB31&lt;10,1,ROUNDDOWN($CB31,-1)))+VLOOKUP($CC$2,宝石属性!$B$43:$M$66,COLUMNS(宝石属性!$B$43:I$66),0)*10*VLOOKUP(ROUNDDOWN($CB31,-1),宝石属性!$B$25:$N$41,2,0)*VLOOKUP(ROUNDDOWN($CB31,-1),宝石属性!$B$25:$N$41,3,0)+VLOOKUP($CC$2,职业被动!$B$6:$M$29,COLUMNS(职业被动!$B$6:I$29),0)*$CB31,0)</f>
        <v>282</v>
      </c>
      <c r="CI31" s="9">
        <f>ROUND(属性投放!J$4+装备属性!J$4*IF($CB31&lt;10,1,ROUNDDOWN($CB31,-1))+SUM(属性投放!K$37:K$45)*$CB31+VLOOKUP($CC$2,一级属性!$E$41:$P$64,COLUMNS(一级属性!$E$41:M$64),0)*($CB31+0.25*IF($CB31&lt;10,1,ROUNDDOWN($CB31,-1)))+VLOOKUP($CC$2,宝石属性!$B$43:$M$66,COLUMNS(宝石属性!$B$43:J$66),0)*10*VLOOKUP(ROUNDDOWN($CB31,-1),宝石属性!$B$25:$N$41,2,0)*VLOOKUP(ROUNDDOWN($CB31,-1),宝石属性!$B$25:$N$41,3,0)+VLOOKUP($CC$2,职业被动!$B$6:$M$29,COLUMNS(职业被动!$B$6:J$29),0)*$CB31,0)</f>
        <v>176</v>
      </c>
      <c r="CJ31" s="9">
        <f>ROUND(属性投放!K$4+装备属性!K$4*IF($CB31&lt;10,1,ROUNDDOWN($CB31,-1))+SUM(属性投放!L$37:L$45)*$CB31+VLOOKUP($CC$2,一级属性!$E$41:$P$64,COLUMNS(一级属性!$E$41:N$64),0)*($CB31+0.25*IF($CB31&lt;10,1,ROUNDDOWN($CB31,-1)))+VLOOKUP($CC$2,宝石属性!$B$43:$M$66,COLUMNS(宝石属性!$B$43:K$66),0)*10*VLOOKUP(ROUNDDOWN($CB31,-1),宝石属性!$B$25:$N$41,2,0)*VLOOKUP(ROUNDDOWN($CB31,-1),宝石属性!$B$25:$N$41,3,0)+VLOOKUP($CC$2,职业被动!$B$6:$M$29,COLUMNS(职业被动!$B$6:K$29),0)*$CB31,0)</f>
        <v>94</v>
      </c>
      <c r="CK31" s="9">
        <f>ROUND(属性投放!L$4+装备属性!L$4*IF($CB31&lt;10,1,ROUNDDOWN($CB31,-1))+SUM(属性投放!M$37:M$45)*$CB31+VLOOKUP($CC$2,一级属性!$E$41:$P$64,COLUMNS(一级属性!$E$41:O$64),0)*($CB31+0.25*IF($CB31&lt;10,1,ROUNDDOWN($CB31,-1)))+VLOOKUP($CC$2,宝石属性!$B$43:$M$66,COLUMNS(宝石属性!$B$43:L$66),0)*10*VLOOKUP(ROUNDDOWN($CB31,-1),宝石属性!$B$25:$N$41,2,0)*VLOOKUP(ROUNDDOWN($CB31,-1),宝石属性!$B$25:$N$41,3,0)+VLOOKUP($CC$2,职业被动!$B$6:$M$29,COLUMNS(职业被动!$B$6:L$29),0)*$CB31,0)</f>
        <v>8</v>
      </c>
      <c r="CL31" s="9">
        <f>ROUND(属性投放!M$4+装备属性!M$4*IF($CB31&lt;10,1,ROUNDDOWN($CB31,-1))+SUM(属性投放!N$37:N$45)*$CB31+VLOOKUP($CC$2,一级属性!$E$41:$P$64,COLUMNS(一级属性!$E$41:P$64),0)*($CB31+0.25*IF($CB31&lt;10,1,ROUNDDOWN($CB31,-1)))+VLOOKUP($CC$2,宝石属性!$B$43:$M$66,COLUMNS(宝石属性!$B$43:M$66),0)*10*VLOOKUP(ROUNDDOWN($CB31,-1),宝石属性!$B$25:$N$41,2,0)*VLOOKUP(ROUNDDOWN($CB31,-1),宝石属性!$B$25:$N$41,3,0)+VLOOKUP($CC$2,职业被动!$B$6:$M$29,COLUMNS(职业被动!$B$6:M$29),0)*$CB31,0)</f>
        <v>288</v>
      </c>
      <c r="CM31" s="48">
        <f>属性价值和能力评分!$F$9+ROUND(属性价值和能力评分!$F$38*10,0)*CB31+ROUND((SUM(装备属性!$W$9:$W$14)+属性价值和能力评分!$F$38*1.25+1.4+2.8)*IF(CB31&lt;10,1,ROUNDDOWN(CB31,-1)),0)+15*VLOOKUP(ROUNDDOWN(CB31,-1),宝石属性!$B$26:$D$41,2,0)*6*VLOOKUP(ROUNDDOWN(CB31,-1),宝石属性!$B$26:$D$41,3,0)+(属性价值和能力评分!$F$49*9+属性价值和能力评分!$F$50*2+属性价值和能力评分!$F$53*8/5)*CB31</f>
        <v>4883</v>
      </c>
      <c r="CO31" s="1">
        <v>28</v>
      </c>
      <c r="CP31" s="9">
        <f>ROUND(属性投放!D$4+装备属性!D$4*IF($CO31&lt;10,1,ROUNDDOWN($CO31,-1))+SUM(属性投放!E$37:E$45)*$CO31+VLOOKUP($CP$2,一级属性!$E$41:$P$64,COLUMNS(一级属性!$E$41:G$64),0)*($CO31+0.25*IF($CO31&lt;10,1,ROUNDDOWN($CO31,-1)))+VLOOKUP($CP$2,宝石属性!$B$43:$M$66,COLUMNS(宝石属性!$B$43:D$66),0)*10*VLOOKUP(ROUNDDOWN($CO31,-1),宝石属性!$B$25:$N$41,2,0)*VLOOKUP(ROUNDDOWN($CO31,-1),宝石属性!$B$25:$N$41,3,0)+VLOOKUP($CP$2,职业被动!$B$6:$M$29,COLUMNS(职业被动!$B$6:D$29),0)*$CO31,0)</f>
        <v>1172</v>
      </c>
      <c r="CQ31" s="9">
        <f>ROUND(属性投放!E$4+装备属性!E$4*IF($CO31&lt;10,1,ROUNDDOWN($CO31,-1))+SUM(属性投放!F$37:F$45)*$CO31+VLOOKUP($CP$2,一级属性!$E$41:$P$64,COLUMNS(一级属性!$E$41:H$64),0)*($CO31+0.25*IF($CO31&lt;10,1,ROUNDDOWN($CO31,-1)))+VLOOKUP($CP$2,宝石属性!$B$43:$M$66,COLUMNS(宝石属性!$B$43:E$66),0)*10*VLOOKUP(ROUNDDOWN($CO31,-1),宝石属性!$B$25:$N$41,2,0)*VLOOKUP(ROUNDDOWN($CO31,-1),宝石属性!$B$25:$N$41,3,0)+VLOOKUP($CP$2,职业被动!$B$6:$M$29,COLUMNS(职业被动!$B$6:E$29),0)*$CO31,0)</f>
        <v>1609</v>
      </c>
      <c r="CR31" s="9">
        <f>ROUND(属性投放!F$4+装备属性!F$4*IF($CO31&lt;10,1,ROUNDDOWN($CO31,-1))+SUM(属性投放!G$37:G$45)*$CO31+VLOOKUP($CP$2,一级属性!$E$41:$P$64,COLUMNS(一级属性!$E$41:I$64),0)*($CO31+0.25*IF($CO31&lt;10,1,ROUNDDOWN($CO31,-1)))+VLOOKUP($CP$2,宝石属性!$B$43:$M$66,COLUMNS(宝石属性!$B$43:F$66),0)*10*VLOOKUP(ROUNDDOWN($CO31,-1),宝石属性!$B$25:$N$41,2,0)*VLOOKUP(ROUNDDOWN($CO31,-1),宝石属性!$B$25:$N$41,3,0)+VLOOKUP($CP$2,职业被动!$B$6:$M$29,COLUMNS(职业被动!$B$6:F$29),0)*$CO31,0)</f>
        <v>320</v>
      </c>
      <c r="CS31" s="9">
        <f>ROUND(属性投放!G$4+装备属性!G$4*IF($CO31&lt;10,1,ROUNDDOWN($CO31,-1))+SUM(属性投放!H$37:H$45)*$CO31+VLOOKUP($CP$2,一级属性!$E$41:$P$64,COLUMNS(一级属性!$E$41:J$64),0)*($CO31+0.25*IF($CO31&lt;10,1,ROUNDDOWN($CO31,-1)))+VLOOKUP($CP$2,宝石属性!$B$43:$M$66,COLUMNS(宝石属性!$B$43:G$66),0)*10*VLOOKUP(ROUNDDOWN($CO31,-1),宝石属性!$B$25:$N$41,2,0)*VLOOKUP(ROUNDDOWN($CO31,-1),宝石属性!$B$25:$N$41,3,0)+VLOOKUP($CP$2,职业被动!$B$6:$M$29,COLUMNS(职业被动!$B$6:G$29),0)*$CO31,0)</f>
        <v>222</v>
      </c>
      <c r="CT31" s="9">
        <f>ROUND(属性投放!H$4+装备属性!H$4*IF($CO31&lt;10,1,ROUNDDOWN($CO31,-1))+SUM(属性投放!I$37:I$45)*$CO31+VLOOKUP($CP$2,一级属性!$E$41:$P$64,COLUMNS(一级属性!$E$41:K$64),0)*($CO31+0.25*IF($CO31&lt;10,1,ROUNDDOWN($CO31,-1)))+VLOOKUP($CP$2,宝石属性!$B$43:$M$66,COLUMNS(宝石属性!$B$43:H$66),0)*10*VLOOKUP(ROUNDDOWN($CO31,-1),宝石属性!$B$25:$N$41,2,0)*VLOOKUP(ROUNDDOWN($CO31,-1),宝石属性!$B$25:$N$41,3,0)+VLOOKUP($CP$2,职业被动!$B$6:$M$29,COLUMNS(职业被动!$B$6:H$29),0)*$CO31,0)</f>
        <v>439</v>
      </c>
      <c r="CU31" s="9">
        <f>ROUND(属性投放!I$4+装备属性!I$4*IF($CO31&lt;10,1,ROUNDDOWN($CO31,-1))+SUM(属性投放!J$37:J$45)*$CO31+VLOOKUP($CP$2,一级属性!$E$41:$P$64,COLUMNS(一级属性!$E$41:L$64),0)*($CO31+0.25*IF($CO31&lt;10,1,ROUNDDOWN($CO31,-1)))+VLOOKUP($CP$2,宝石属性!$B$43:$M$66,COLUMNS(宝石属性!$B$43:I$66),0)*10*VLOOKUP(ROUNDDOWN($CO31,-1),宝石属性!$B$25:$N$41,2,0)*VLOOKUP(ROUNDDOWN($CO31,-1),宝石属性!$B$25:$N$41,3,0)+VLOOKUP($CP$2,职业被动!$B$6:$M$29,COLUMNS(职业被动!$B$6:I$29),0)*$CO31,0)</f>
        <v>376</v>
      </c>
      <c r="CV31" s="9">
        <f>ROUND(属性投放!J$4+装备属性!J$4*IF($CO31&lt;10,1,ROUNDDOWN($CO31,-1))+SUM(属性投放!K$37:K$45)*$CO31+VLOOKUP($CP$2,一级属性!$E$41:$P$64,COLUMNS(一级属性!$E$41:M$64),0)*($CO31+0.25*IF($CO31&lt;10,1,ROUNDDOWN($CO31,-1)))+VLOOKUP($CP$2,宝石属性!$B$43:$M$66,COLUMNS(宝石属性!$B$43:J$66),0)*10*VLOOKUP(ROUNDDOWN($CO31,-1),宝石属性!$B$25:$N$41,2,0)*VLOOKUP(ROUNDDOWN($CO31,-1),宝石属性!$B$25:$N$41,3,0)+VLOOKUP($CP$2,职业被动!$B$6:$M$29,COLUMNS(职业被动!$B$6:J$29),0)*$CO31,0)</f>
        <v>143</v>
      </c>
      <c r="CW31" s="9">
        <f>ROUND(属性投放!K$4+装备属性!K$4*IF($CO31&lt;10,1,ROUNDDOWN($CO31,-1))+SUM(属性投放!L$37:L$45)*$CO31+VLOOKUP($CP$2,一级属性!$E$41:$P$64,COLUMNS(一级属性!$E$41:N$64),0)*($CO31+0.25*IF($CO31&lt;10,1,ROUNDDOWN($CO31,-1)))+VLOOKUP($CP$2,宝石属性!$B$43:$M$66,COLUMNS(宝石属性!$B$43:K$66),0)*10*VLOOKUP(ROUNDDOWN($CO31,-1),宝石属性!$B$25:$N$41,2,0)*VLOOKUP(ROUNDDOWN($CO31,-1),宝石属性!$B$25:$N$41,3,0)+VLOOKUP($CP$2,职业被动!$B$6:$M$29,COLUMNS(职业被动!$B$6:K$29),0)*$CO31,0)</f>
        <v>94</v>
      </c>
      <c r="CX31" s="9">
        <f>ROUND(属性投放!L$4+装备属性!L$4*IF($CO31&lt;10,1,ROUNDDOWN($CO31,-1))+SUM(属性投放!M$37:M$45)*$CO31+VLOOKUP($CP$2,一级属性!$E$41:$P$64,COLUMNS(一级属性!$E$41:O$64),0)*($CO31+0.25*IF($CO31&lt;10,1,ROUNDDOWN($CO31,-1)))+VLOOKUP($CP$2,宝石属性!$B$43:$M$66,COLUMNS(宝石属性!$B$43:L$66),0)*10*VLOOKUP(ROUNDDOWN($CO31,-1),宝石属性!$B$25:$N$41,2,0)*VLOOKUP(ROUNDDOWN($CO31,-1),宝石属性!$B$25:$N$41,3,0)+VLOOKUP($CP$2,职业被动!$B$6:$M$29,COLUMNS(职业被动!$B$6:L$29),0)*$CO31,0)</f>
        <v>8</v>
      </c>
      <c r="CY31" s="9">
        <f>ROUND(属性投放!M$4+装备属性!M$4*IF($CO31&lt;10,1,ROUNDDOWN($CO31,-1))+SUM(属性投放!N$37:N$45)*$CO31+VLOOKUP($CP$2,一级属性!$E$41:$P$64,COLUMNS(一级属性!$E$41:P$64),0)*($CO31+0.25*IF($CO31&lt;10,1,ROUNDDOWN($CO31,-1)))+VLOOKUP($CP$2,宝石属性!$B$43:$M$66,COLUMNS(宝石属性!$B$43:M$66),0)*10*VLOOKUP(ROUNDDOWN($CO31,-1),宝石属性!$B$25:$N$41,2,0)*VLOOKUP(ROUNDDOWN($CO31,-1),宝石属性!$B$25:$N$41,3,0)+VLOOKUP($CP$2,职业被动!$B$6:$M$29,COLUMNS(职业被动!$B$6:M$29),0)*$CO31,0)</f>
        <v>288</v>
      </c>
      <c r="CZ31" s="48">
        <f>属性价值和能力评分!$F$9+ROUND(属性价值和能力评分!$F$38*10,0)*CO31+ROUND((SUM(装备属性!$W$9:$W$14)+属性价值和能力评分!$F$38*1.25+1.4+2.8)*IF(CO31&lt;10,1,ROUNDDOWN(CO31,-1)),0)+15*VLOOKUP(ROUNDDOWN(CO31,-1),宝石属性!$B$26:$D$41,2,0)*6*VLOOKUP(ROUNDDOWN(CO31,-1),宝石属性!$B$26:$D$41,3,0)+(属性价值和能力评分!$F$49*9+属性价值和能力评分!$F$50*2+属性价值和能力评分!$F$53*8/5)*CO31</f>
        <v>4883</v>
      </c>
      <c r="DB31" s="1">
        <v>28</v>
      </c>
      <c r="DC31" s="9">
        <f>ROUND(属性投放!D$4+装备属性!D$4*IF($DB31&lt;10,1,ROUNDDOWN($DB31,-1))+SUM(属性投放!E$37:E$45)*$DB31+VLOOKUP($DC$2,一级属性!$E$41:$P$64,COLUMNS(一级属性!$E$41:G$64),0)*($DB31+0.25*IF($DB31&lt;10,1,ROUNDDOWN($DB31,-1)))+VLOOKUP($DC$2,宝石属性!$B$43:$M$66,COLUMNS(宝石属性!$B$43:D$66),0)*10*VLOOKUP(ROUNDDOWN($DB31,-1),宝石属性!$B$25:$N$41,2,0)*VLOOKUP(ROUNDDOWN($DB31,-1),宝石属性!$B$25:$N$41,3,0)+VLOOKUP($DC$2,职业被动!$B$6:$M$29,COLUMNS(职业被动!$B$6:D$29),0)*$DB31,0)</f>
        <v>1368</v>
      </c>
      <c r="DD31" s="9">
        <f>ROUND(属性投放!E$4+装备属性!E$4*IF($DB31&lt;10,1,ROUNDDOWN($DB31,-1))+SUM(属性投放!F$37:F$45)*$DB31+VLOOKUP($DC$2,一级属性!$E$41:$P$64,COLUMNS(一级属性!$E$41:H$64),0)*($DB31+0.25*IF($DB31&lt;10,1,ROUNDDOWN($DB31,-1)))+VLOOKUP($DC$2,宝石属性!$B$43:$M$66,COLUMNS(宝石属性!$B$43:E$66),0)*10*VLOOKUP(ROUNDDOWN($DB31,-1),宝石属性!$B$25:$N$41,2,0)*VLOOKUP(ROUNDDOWN($DB31,-1),宝石属性!$B$25:$N$41,3,0)+VLOOKUP($DC$2,职业被动!$B$6:$M$29,COLUMNS(职业被动!$B$6:E$29),0)*$DB31,0)</f>
        <v>784</v>
      </c>
      <c r="DE31" s="9">
        <f>ROUND(属性投放!F$4+装备属性!F$4*IF($DB31&lt;10,1,ROUNDDOWN($DB31,-1))+SUM(属性投放!G$37:G$45)*$DB31+VLOOKUP($DC$2,一级属性!$E$41:$P$64,COLUMNS(一级属性!$E$41:I$64),0)*($DB31+0.25*IF($DB31&lt;10,1,ROUNDDOWN($DB31,-1)))+VLOOKUP($DC$2,宝石属性!$B$43:$M$66,COLUMNS(宝石属性!$B$43:F$66),0)*10*VLOOKUP(ROUNDDOWN($DB31,-1),宝石属性!$B$25:$N$41,2,0)*VLOOKUP(ROUNDDOWN($DB31,-1),宝石属性!$B$25:$N$41,3,0)+VLOOKUP($DC$2,职业被动!$B$6:$M$29,COLUMNS(职业被动!$B$6:F$29),0)*$DB31,0)</f>
        <v>320</v>
      </c>
      <c r="DF31" s="9">
        <f>ROUND(属性投放!G$4+装备属性!G$4*IF($DB31&lt;10,1,ROUNDDOWN($DB31,-1))+SUM(属性投放!H$37:H$45)*$DB31+VLOOKUP($DC$2,一级属性!$E$41:$P$64,COLUMNS(一级属性!$E$41:J$64),0)*($DB31+0.25*IF($DB31&lt;10,1,ROUNDDOWN($DB31,-1)))+VLOOKUP($DC$2,宝石属性!$B$43:$M$66,COLUMNS(宝石属性!$B$43:G$66),0)*10*VLOOKUP(ROUNDDOWN($DB31,-1),宝石属性!$B$25:$N$41,2,0)*VLOOKUP(ROUNDDOWN($DB31,-1),宝石属性!$B$25:$N$41,3,0)+VLOOKUP($DC$2,职业被动!$B$6:$M$29,COLUMNS(职业被动!$B$6:G$29),0)*$DB31,0)</f>
        <v>641</v>
      </c>
      <c r="DG31" s="9">
        <f>ROUND(属性投放!H$4+装备属性!H$4*IF($DB31&lt;10,1,ROUNDDOWN($DB31,-1))+SUM(属性投放!I$37:I$45)*$DB31+VLOOKUP($DC$2,一级属性!$E$41:$P$64,COLUMNS(一级属性!$E$41:K$64),0)*($DB31+0.25*IF($DB31&lt;10,1,ROUNDDOWN($DB31,-1)))+VLOOKUP($DC$2,宝石属性!$B$43:$M$66,COLUMNS(宝石属性!$B$43:H$66),0)*10*VLOOKUP(ROUNDDOWN($DB31,-1),宝石属性!$B$25:$N$41,2,0)*VLOOKUP(ROUNDDOWN($DB31,-1),宝石属性!$B$25:$N$41,3,0)+VLOOKUP($DC$2,职业被动!$B$6:$M$29,COLUMNS(职业被动!$B$6:H$29),0)*$DB31,0)</f>
        <v>218</v>
      </c>
      <c r="DH31" s="9">
        <f>ROUND(属性投放!I$4+装备属性!I$4*IF($DB31&lt;10,1,ROUNDDOWN($DB31,-1))+SUM(属性投放!J$37:J$45)*$DB31+VLOOKUP($DC$2,一级属性!$E$41:$P$64,COLUMNS(一级属性!$E$41:L$64),0)*($DB31+0.25*IF($DB31&lt;10,1,ROUNDDOWN($DB31,-1)))+VLOOKUP($DC$2,宝石属性!$B$43:$M$66,COLUMNS(宝石属性!$B$43:I$66),0)*10*VLOOKUP(ROUNDDOWN($DB31,-1),宝石属性!$B$25:$N$41,2,0)*VLOOKUP(ROUNDDOWN($DB31,-1),宝石属性!$B$25:$N$41,3,0)+VLOOKUP($DC$2,职业被动!$B$6:$M$29,COLUMNS(职业被动!$B$6:I$29),0)*$DB31,0)</f>
        <v>249</v>
      </c>
      <c r="DI31" s="9">
        <f>ROUND(属性投放!J$4+装备属性!J$4*IF($DB31&lt;10,1,ROUNDDOWN($DB31,-1))+SUM(属性投放!K$37:K$45)*$DB31+VLOOKUP($DC$2,一级属性!$E$41:$P$64,COLUMNS(一级属性!$E$41:M$64),0)*($DB31+0.25*IF($DB31&lt;10,1,ROUNDDOWN($DB31,-1)))+VLOOKUP($DC$2,宝石属性!$B$43:$M$66,COLUMNS(宝石属性!$B$43:J$66),0)*10*VLOOKUP(ROUNDDOWN($DB31,-1),宝石属性!$B$25:$N$41,2,0)*VLOOKUP(ROUNDDOWN($DB31,-1),宝石属性!$B$25:$N$41,3,0)+VLOOKUP($DC$2,职业被动!$B$6:$M$29,COLUMNS(职业被动!$B$6:J$29),0)*$DB31,0)</f>
        <v>176</v>
      </c>
      <c r="DJ31" s="9">
        <f>ROUND(属性投放!K$4+装备属性!K$4*IF($DB31&lt;10,1,ROUNDDOWN($DB31,-1))+SUM(属性投放!L$37:L$45)*$DB31+VLOOKUP($DC$2,一级属性!$E$41:$P$64,COLUMNS(一级属性!$E$41:N$64),0)*($DB31+0.25*IF($DB31&lt;10,1,ROUNDDOWN($DB31,-1)))+VLOOKUP($DC$2,宝石属性!$B$43:$M$66,COLUMNS(宝石属性!$B$43:K$66),0)*10*VLOOKUP(ROUNDDOWN($DB31,-1),宝石属性!$B$25:$N$41,2,0)*VLOOKUP(ROUNDDOWN($DB31,-1),宝石属性!$B$25:$N$41,3,0)+VLOOKUP($DC$2,职业被动!$B$6:$M$29,COLUMNS(职业被动!$B$6:K$29),0)*$DB31,0)</f>
        <v>94</v>
      </c>
      <c r="DK31" s="9">
        <f>ROUND(属性投放!L$4+装备属性!L$4*IF($DB31&lt;10,1,ROUNDDOWN($DB31,-1))+SUM(属性投放!M$37:M$45)*$DB31+VLOOKUP($DC$2,一级属性!$E$41:$P$64,COLUMNS(一级属性!$E$41:O$64),0)*($DB31+0.25*IF($DB31&lt;10,1,ROUNDDOWN($DB31,-1)))+VLOOKUP($DC$2,宝石属性!$B$43:$M$66,COLUMNS(宝石属性!$B$43:L$66),0)*10*VLOOKUP(ROUNDDOWN($DB31,-1),宝石属性!$B$25:$N$41,2,0)*VLOOKUP(ROUNDDOWN($DB31,-1),宝石属性!$B$25:$N$41,3,0)+VLOOKUP($DC$2,职业被动!$B$6:$M$29,COLUMNS(职业被动!$B$6:L$29),0)*$DB31,0)</f>
        <v>8</v>
      </c>
      <c r="DL31" s="9">
        <f>ROUND(属性投放!M$4+装备属性!M$4*IF($DB31&lt;10,1,ROUNDDOWN($DB31,-1))+SUM(属性投放!N$37:N$45)*$DB31+VLOOKUP($DC$2,一级属性!$E$41:$P$64,COLUMNS(一级属性!$E$41:P$64),0)*($DB31+0.25*IF($DB31&lt;10,1,ROUNDDOWN($DB31,-1)))+VLOOKUP($DC$2,宝石属性!$B$43:$M$66,COLUMNS(宝石属性!$B$43:M$66),0)*10*VLOOKUP(ROUNDDOWN($DB31,-1),宝石属性!$B$25:$N$41,2,0)*VLOOKUP(ROUNDDOWN($DB31,-1),宝石属性!$B$25:$N$41,3,0)+VLOOKUP($DC$2,职业被动!$B$6:$M$29,COLUMNS(职业被动!$B$6:M$29),0)*$DB31,0)</f>
        <v>288</v>
      </c>
      <c r="DM31" s="48">
        <f>属性价值和能力评分!$F$9+ROUND(属性价值和能力评分!$F$38*10,0)*DB31+ROUND((SUM(装备属性!$W$9:$W$14)+属性价值和能力评分!$F$38*1.25+1.4+2.8)*IF(DB31&lt;10,1,ROUNDDOWN(DB31,-1)),0)+15*VLOOKUP(ROUNDDOWN(DB31,-1),宝石属性!$B$26:$D$41,2,0)*6*VLOOKUP(ROUNDDOWN(DB31,-1),宝石属性!$B$26:$D$41,3,0)+(属性价值和能力评分!$F$49*9+属性价值和能力评分!$F$50*2+属性价值和能力评分!$F$53*8/5)*DB31</f>
        <v>4883</v>
      </c>
      <c r="DO31" s="1">
        <v>28</v>
      </c>
      <c r="DP31" s="9">
        <f>ROUND(属性投放!D$4+装备属性!D$4*IF($DO31&lt;10,1,ROUNDDOWN($DO31,-1))+SUM(属性投放!E$37:E$45)*$DO31+VLOOKUP($DP$2,一级属性!$E$41:$P$64,COLUMNS(一级属性!$E$41:G$64),0)*($DO31+0.25*IF($DO31&lt;10,1,ROUNDDOWN($DO31,-1)))+VLOOKUP($DP$2,宝石属性!$B$43:$M$66,COLUMNS(宝石属性!$B$43:D$66),0)*10*VLOOKUP(ROUNDDOWN($DO31,-1),宝石属性!$B$25:$N$41,2,0)*VLOOKUP(ROUNDDOWN($DO31,-1),宝石属性!$B$25:$N$41,3,0)+VLOOKUP($DP$2,职业被动!$B$6:$M$29,COLUMNS(职业被动!$B$6:D$29),0)*$DO31,0)</f>
        <v>2884</v>
      </c>
      <c r="DQ31" s="9">
        <f>ROUND(属性投放!E$4+装备属性!E$4*IF($DO31&lt;10,1,ROUNDDOWN($DO31,-1))+SUM(属性投放!F$37:F$45)*$DO31+VLOOKUP($DP$2,一级属性!$E$41:$P$64,COLUMNS(一级属性!$E$41:H$64),0)*($DO31+0.25*IF($DO31&lt;10,1,ROUNDDOWN($DO31,-1)))+VLOOKUP($DP$2,宝石属性!$B$43:$M$66,COLUMNS(宝石属性!$B$43:E$66),0)*10*VLOOKUP(ROUNDDOWN($DO31,-1),宝石属性!$B$25:$N$41,2,0)*VLOOKUP(ROUNDDOWN($DO31,-1),宝石属性!$B$25:$N$41,3,0)+VLOOKUP($DP$2,职业被动!$B$6:$M$29,COLUMNS(职业被动!$B$6:E$29),0)*$DO31,0)</f>
        <v>784</v>
      </c>
      <c r="DR31" s="9">
        <f>ROUND(属性投放!F$4+装备属性!F$4*IF($DO31&lt;10,1,ROUNDDOWN($DO31,-1))+SUM(属性投放!G$37:G$45)*$DO31+VLOOKUP($DP$2,一级属性!$E$41:$P$64,COLUMNS(一级属性!$E$41:I$64),0)*($DO31+0.25*IF($DO31&lt;10,1,ROUNDDOWN($DO31,-1)))+VLOOKUP($DP$2,宝石属性!$B$43:$M$66,COLUMNS(宝石属性!$B$43:F$66),0)*10*VLOOKUP(ROUNDDOWN($DO31,-1),宝石属性!$B$25:$N$41,2,0)*VLOOKUP(ROUNDDOWN($DO31,-1),宝石属性!$B$25:$N$41,3,0)+VLOOKUP($DP$2,职业被动!$B$6:$M$29,COLUMNS(职业被动!$B$6:F$29),0)*$DO31,0)</f>
        <v>320</v>
      </c>
      <c r="DS31" s="9">
        <f>ROUND(属性投放!G$4+装备属性!G$4*IF($DO31&lt;10,1,ROUNDDOWN($DO31,-1))+SUM(属性投放!H$37:H$45)*$DO31+VLOOKUP($DP$2,一级属性!$E$41:$P$64,COLUMNS(一级属性!$E$41:J$64),0)*($DO31+0.25*IF($DO31&lt;10,1,ROUNDDOWN($DO31,-1)))+VLOOKUP($DP$2,宝石属性!$B$43:$M$66,COLUMNS(宝石属性!$B$43:G$66),0)*10*VLOOKUP(ROUNDDOWN($DO31,-1),宝石属性!$B$25:$N$41,2,0)*VLOOKUP(ROUNDDOWN($DO31,-1),宝石属性!$B$25:$N$41,3,0)+VLOOKUP($DP$2,职业被动!$B$6:$M$29,COLUMNS(职业被动!$B$6:G$29),0)*$DO31,0)</f>
        <v>222</v>
      </c>
      <c r="DT31" s="9">
        <f>ROUND(属性投放!H$4+装备属性!H$4*IF($DO31&lt;10,1,ROUNDDOWN($DO31,-1))+SUM(属性投放!I$37:I$45)*$DO31+VLOOKUP($DP$2,一级属性!$E$41:$P$64,COLUMNS(一级属性!$E$41:K$64),0)*($DO31+0.25*IF($DO31&lt;10,1,ROUNDDOWN($DO31,-1)))+VLOOKUP($DP$2,宝石属性!$B$43:$M$66,COLUMNS(宝石属性!$B$43:H$66),0)*10*VLOOKUP(ROUNDDOWN($DO31,-1),宝石属性!$B$25:$N$41,2,0)*VLOOKUP(ROUNDDOWN($DO31,-1),宝石属性!$B$25:$N$41,3,0)+VLOOKUP($DP$2,职业被动!$B$6:$M$29,COLUMNS(职业被动!$B$6:H$29),0)*$DO31,0)</f>
        <v>246</v>
      </c>
      <c r="DU31" s="9">
        <f>ROUND(属性投放!I$4+装备属性!I$4*IF($DO31&lt;10,1,ROUNDDOWN($DO31,-1))+SUM(属性投放!J$37:J$45)*$DO31+VLOOKUP($DP$2,一级属性!$E$41:$P$64,COLUMNS(一级属性!$E$41:L$64),0)*($DO31+0.25*IF($DO31&lt;10,1,ROUNDDOWN($DO31,-1)))+VLOOKUP($DP$2,宝石属性!$B$43:$M$66,COLUMNS(宝石属性!$B$43:I$66),0)*10*VLOOKUP(ROUNDDOWN($DO31,-1),宝石属性!$B$25:$N$41,2,0)*VLOOKUP(ROUNDDOWN($DO31,-1),宝石属性!$B$25:$N$41,3,0)+VLOOKUP($DP$2,职业被动!$B$6:$M$29,COLUMNS(职业被动!$B$6:I$29),0)*$DO31,0)</f>
        <v>249</v>
      </c>
      <c r="DV31" s="9">
        <f>ROUND(属性投放!J$4+装备属性!J$4*IF($DO31&lt;10,1,ROUNDDOWN($DO31,-1))+SUM(属性投放!K$37:K$45)*$DO31+VLOOKUP($DP$2,一级属性!$E$41:$P$64,COLUMNS(一级属性!$E$41:M$64),0)*($DO31+0.25*IF($DO31&lt;10,1,ROUNDDOWN($DO31,-1)))+VLOOKUP($DP$2,宝石属性!$B$43:$M$66,COLUMNS(宝石属性!$B$43:J$66),0)*10*VLOOKUP(ROUNDDOWN($DO31,-1),宝石属性!$B$25:$N$41,2,0)*VLOOKUP(ROUNDDOWN($DO31,-1),宝石属性!$B$25:$N$41,3,0)+VLOOKUP($DP$2,职业被动!$B$6:$M$29,COLUMNS(职业被动!$B$6:J$29),0)*$DO31,0)</f>
        <v>176</v>
      </c>
      <c r="DW31" s="9">
        <f>ROUND(属性投放!K$4+装备属性!K$4*IF($DO31&lt;10,1,ROUNDDOWN($DO31,-1))+SUM(属性投放!L$37:L$45)*$DO31+VLOOKUP($DP$2,一级属性!$E$41:$P$64,COLUMNS(一级属性!$E$41:N$64),0)*($DO31+0.25*IF($DO31&lt;10,1,ROUNDDOWN($DO31,-1)))+VLOOKUP($DP$2,宝石属性!$B$43:$M$66,COLUMNS(宝石属性!$B$43:K$66),0)*10*VLOOKUP(ROUNDDOWN($DO31,-1),宝石属性!$B$25:$N$41,2,0)*VLOOKUP(ROUNDDOWN($DO31,-1),宝石属性!$B$25:$N$41,3,0)+VLOOKUP($DP$2,职业被动!$B$6:$M$29,COLUMNS(职业被动!$B$6:K$29),0)*$DO31,0)</f>
        <v>94</v>
      </c>
      <c r="DX31" s="9">
        <f>ROUND(属性投放!L$4+装备属性!L$4*IF($DO31&lt;10,1,ROUNDDOWN($DO31,-1))+SUM(属性投放!M$37:M$45)*$DO31+VLOOKUP($DP$2,一级属性!$E$41:$P$64,COLUMNS(一级属性!$E$41:O$64),0)*($DO31+0.25*IF($DO31&lt;10,1,ROUNDDOWN($DO31,-1)))+VLOOKUP($DP$2,宝石属性!$B$43:$M$66,COLUMNS(宝石属性!$B$43:L$66),0)*10*VLOOKUP(ROUNDDOWN($DO31,-1),宝石属性!$B$25:$N$41,2,0)*VLOOKUP(ROUNDDOWN($DO31,-1),宝石属性!$B$25:$N$41,3,0)+VLOOKUP($DP$2,职业被动!$B$6:$M$29,COLUMNS(职业被动!$B$6:L$29),0)*$DO31,0)</f>
        <v>8</v>
      </c>
      <c r="DY31" s="9">
        <f>ROUND(属性投放!M$4+装备属性!M$4*IF($DO31&lt;10,1,ROUNDDOWN($DO31,-1))+SUM(属性投放!N$37:N$45)*$DO31+VLOOKUP($DP$2,一级属性!$E$41:$P$64,COLUMNS(一级属性!$E$41:P$64),0)*($DO31+0.25*IF($DO31&lt;10,1,ROUNDDOWN($DO31,-1)))+VLOOKUP($DP$2,宝石属性!$B$43:$M$66,COLUMNS(宝石属性!$B$43:M$66),0)*10*VLOOKUP(ROUNDDOWN($DO31,-1),宝石属性!$B$25:$N$41,2,0)*VLOOKUP(ROUNDDOWN($DO31,-1),宝石属性!$B$25:$N$41,3,0)+VLOOKUP($DP$2,职业被动!$B$6:$M$29,COLUMNS(职业被动!$B$6:M$29),0)*$DO31,0)</f>
        <v>288</v>
      </c>
      <c r="DZ31" s="48">
        <f>属性价值和能力评分!$F$9+ROUND(属性价值和能力评分!$F$38*10,0)*DO31+ROUND((SUM(装备属性!$W$9:$W$14)+属性价值和能力评分!$F$38*1.25+1.4+2.8)*IF(DO31&lt;10,1,ROUNDDOWN(DO31,-1)),0)+15*VLOOKUP(ROUNDDOWN(DO31,-1),宝石属性!$B$26:$D$41,2,0)*6*VLOOKUP(ROUNDDOWN(DO31,-1),宝石属性!$B$26:$D$41,3,0)+(属性价值和能力评分!$F$49*9+属性价值和能力评分!$F$50*2+属性价值和能力评分!$F$53*8/5)*DO31</f>
        <v>4883</v>
      </c>
      <c r="EA31" s="17"/>
      <c r="EB31" s="1">
        <v>28</v>
      </c>
      <c r="EC31" s="1">
        <f>ROUND(CC31/MAX(CE31/10,((CE31*(1+属性投放!$E$8)-CF31+属性投放!$F$8*EB31)*(1+属性投放!$G$8)*(1+属性投放!$H$8))),1)</f>
        <v>2.7</v>
      </c>
      <c r="ED31" s="1">
        <f>ROUND(CP31/MAX(CE31/10,((CE31*(1+属性投放!$E$8)-CS31+属性投放!$F$8*EB31)*(1+属性投放!$G$8)*(1+属性投放!$H$8))),1)</f>
        <v>2.5</v>
      </c>
      <c r="EE31" s="1">
        <f>ROUND(DC31/MAX(CE31/10,((CE31*(1+属性投放!$E$8)-DF31+属性投放!$F$8*EB31)*(1+属性投放!$G$8)*(1+属性投放!$H$8))),1)</f>
        <v>24.6</v>
      </c>
      <c r="EF31" s="1">
        <f>ROUND(DP31/MAX(CE31/10,((CE31*(1+属性投放!$E$8)-DS31+属性投放!$F$8*EB31)*(1+属性投放!$G$8)*(1+属性投放!$H$8))),1)</f>
        <v>6.2</v>
      </c>
      <c r="EH31" s="1">
        <f>ROUND(CC31/MAX(属性投放!$F$9*EB31,((CT31*(1+属性投放!$E$9)-CH31+属性投放!$F$9*EB31)*(1+属性投放!$G$9)*(1+属性投放!$H$9))),1)</f>
        <v>2.4</v>
      </c>
      <c r="EI31" s="1">
        <f>ROUND(CP31/MAX(属性投放!$F$9*EB31,((CT31*(1+属性投放!$E$9)-CU31+属性投放!$F$9*EB31)*(1+属性投放!$G$9)*(1+属性投放!$H$9))),1)</f>
        <v>3.1</v>
      </c>
      <c r="EJ31" s="1">
        <f>ROUND(DC31/MAX(属性投放!$F$9*EB31,((CT31*(1+属性投放!$E$9)-DH31+属性投放!$F$9*EB31)*(1+属性投放!$G$9)*(1+属性投放!$H$9))),1)</f>
        <v>2.6</v>
      </c>
      <c r="EK31" s="1">
        <f>ROUND(DP31/MAX(属性投放!$F$9*EB31,((CT31*(1+属性投放!$E$9)-DU31+属性投放!$F$9*EB31)*(1+属性投放!$G$9)*(1+属性投放!$H$9))),1)</f>
        <v>5.5</v>
      </c>
      <c r="EM31" s="1">
        <f>ROUND(CC31/((BW31*(1+属性投放!$E$10)+属性投放!$F$10*EB31)*(1+属性投放!$G$10)*(1+属性投放!$H$10)),1)</f>
        <v>6.2</v>
      </c>
      <c r="EN31" s="1">
        <f>ROUND(CP31/((BW31*(1+属性投放!$E$10)+属性投放!$F$10*EB31)*(1+属性投放!$G$10)*(1+属性投放!$H$10)),1)</f>
        <v>6.2</v>
      </c>
      <c r="EO31" s="1">
        <f>ROUND(DC31/((BW31*(1+属性投放!$E$10)+属性投放!$F$10*EB31)*(1+属性投放!$G$10)*(1+属性投放!$H$10)),1)</f>
        <v>7.3</v>
      </c>
      <c r="EP31" s="1">
        <f>ROUND(DP31/((BW31*(1+属性投放!$E$10)+属性投放!$F$10*EB31)*(1+属性投放!$G$10)*(1+属性投放!$H$10)),1)</f>
        <v>15.3</v>
      </c>
    </row>
    <row r="32" spans="2:146">
      <c r="B32" s="1">
        <v>29</v>
      </c>
      <c r="C32" s="9">
        <f>ROUND(属性投放!D$4+装备属性!D$4*IF($B32&lt;10,1,ROUNDDOWN($B32,-1))+SUM(属性投放!E$37:E$45)*$B32+VLOOKUP($C$2,一级属性!$E$41:$P$64,COLUMNS(一级属性!$E$41:G$64),0)*($B32+0.25*IF($B32&lt;10,1,ROUNDDOWN($B32,-1)))+VLOOKUP($C$2,宝石属性!$B$43:$M$66,COLUMNS(宝石属性!$B$43:D$66),0)*10*VLOOKUP(ROUNDDOWN($B32,-1),宝石属性!$B$25:$N$41,2,0)*VLOOKUP(ROUNDDOWN($B32,-1),宝石属性!$B$25:$N$41,3,0)+VLOOKUP($C$2,职业被动!$B$6:$M$29,COLUMNS(职业被动!$B$6:D$29),0)*$B32,0)</f>
        <v>1467</v>
      </c>
      <c r="D32" s="9">
        <f>ROUND(属性投放!E$4+装备属性!E$4*IF($B32&lt;10,1,ROUNDDOWN($B32,-1))+SUM(属性投放!F$37:F$38)*$B32+VLOOKUP($C$2,一级属性!$E$67:$P$90,COLUMNS(一级属性!$E$67:H$90),0)*$B32+VLOOKUP($C$2,宝石属性!$B$43:$M$66,COLUMNS(宝石属性!$B$43:E$66),0)*10*VLOOKUP(ROUNDDOWN($B32,-1),宝石属性!$B$25:$N$41,2,0)*VLOOKUP(ROUNDDOWN($B32,-1),宝石属性!$B$25:$N$41,3,0)+VLOOKUP($C$2,职业被动!$B$6:$M$29,COLUMNS(职业被动!$B$6:E$29),0)*$B32,0)</f>
        <v>799</v>
      </c>
      <c r="E32" s="9">
        <f>ROUND(属性投放!F$4+装备属性!F$4*IF($B32&lt;10,1,ROUNDDOWN($B32,-1))+SUM(属性投放!G$37:G$38)*$B32+VLOOKUP($C$2,一级属性!$E$67:$P$90,COLUMNS(一级属性!$E$67:I$90),0)*$B32+VLOOKUP($C$2,宝石属性!$B$43:$M$66,COLUMNS(宝石属性!$B$43:F$66),0)*10*VLOOKUP(ROUNDDOWN($B32,-1),宝石属性!$B$25:$N$41,2,0)*VLOOKUP(ROUNDDOWN($B32,-1),宝石属性!$B$25:$N$41,3,0)+VLOOKUP($C$2,职业被动!$B$6:$M$29,COLUMNS(职业被动!$B$6:F$29),0)*$B32,0)</f>
        <v>540</v>
      </c>
      <c r="F32" s="9">
        <f>ROUND(属性投放!G$4+装备属性!G$4*IF($B32&lt;10,1,ROUNDDOWN($B32,-1))+SUM(属性投放!H$37:H$38)*$B32+VLOOKUP($C$2,一级属性!$E$67:$P$90,COLUMNS(一级属性!$E$67:J$90),0)*$B32+VLOOKUP($C$2,宝石属性!$B$43:$M$66,COLUMNS(宝石属性!$B$43:G$66),0)*10*VLOOKUP(ROUNDDOWN($B32,-1),宝石属性!$B$25:$N$41,2,0)*VLOOKUP(ROUNDDOWN($B32,-1),宝石属性!$B$25:$N$41,3,0)+VLOOKUP($C$2,职业被动!$B$6:$M$29,COLUMNS(职业被动!$B$6:G$29),0)*$B32,0)</f>
        <v>254</v>
      </c>
      <c r="G32" s="9">
        <f>ROUND(属性投放!H$4+装备属性!H$4*IF($B32&lt;10,1,ROUNDDOWN($B32,-1))+SUM(属性投放!I$37:I$38)*$B32+VLOOKUP($C$2,一级属性!$E$67:$P$90,COLUMNS(一级属性!$E$67:K$90),0)*$B32+VLOOKUP($C$2,宝石属性!$B$43:$M$66,COLUMNS(宝石属性!$B$43:H$66),0)*10*VLOOKUP(ROUNDDOWN($B32,-1),宝石属性!$B$25:$N$41,2,0)*VLOOKUP(ROUNDDOWN($B32,-1),宝石属性!$B$25:$N$41,3,0)+VLOOKUP($C$2,职业被动!$B$6:$M$29,COLUMNS(职业被动!$B$6:H$29),0)*$B32,0)</f>
        <v>220</v>
      </c>
      <c r="H32" s="9">
        <f>ROUND(属性投放!I$4+装备属性!I$4*IF($B32&lt;10,1,ROUNDDOWN($B32,-1))+SUM(属性投放!J$37:J$38)*$B32+VLOOKUP($C$2,一级属性!$E$67:$P$90,COLUMNS(一级属性!$E$67:L$90),0)*$B32+VLOOKUP($C$2,宝石属性!$B$43:$M$66,COLUMNS(宝石属性!$B$43:I$66),0)*10*VLOOKUP(ROUNDDOWN($B32,-1),宝石属性!$B$25:$N$41,2,0)*VLOOKUP(ROUNDDOWN($B32,-1),宝石属性!$B$25:$N$41,3,0)+VLOOKUP($C$2,职业被动!$B$6:$M$29,COLUMNS(职业被动!$B$6:I$29),0)*$B32,0)</f>
        <v>288</v>
      </c>
      <c r="I32" s="9">
        <f>ROUND(属性投放!J$4+装备属性!J$4*IF($B32&lt;10,1,ROUNDDOWN($B32,-1))+SUM(属性投放!K$37:K$38)*$B32+VLOOKUP($C$2,一级属性!$E$67:$P$90,COLUMNS(一级属性!$E$67:M$90),0)*$B32+VLOOKUP($C$2,宝石属性!$B$43:$M$66,COLUMNS(宝石属性!$B$43:J$66),0)*10*VLOOKUP(ROUNDDOWN($B32,-1),宝石属性!$B$25:$N$41,2,0)*VLOOKUP(ROUNDDOWN($B32,-1),宝石属性!$B$25:$N$41,3,0)+VLOOKUP($C$2,职业被动!$B$6:$M$29,COLUMNS(职业被动!$B$6:J$29),0)*$B32,0)</f>
        <v>182</v>
      </c>
      <c r="J32" s="9">
        <f>ROUND(属性投放!K$4+装备属性!K$4*IF($B32&lt;10,1,ROUNDDOWN($B32,-1))+SUM(属性投放!L$37:L$38)*$B32+VLOOKUP($C$2,一级属性!$E$67:$P$90,COLUMNS(一级属性!$E$67:N$90),0)*$B32+VLOOKUP($C$2,宝石属性!$B$43:$M$66,COLUMNS(宝石属性!$B$43:K$66),0)*10*VLOOKUP(ROUNDDOWN($B32,-1),宝石属性!$B$25:$N$41,2,0)*VLOOKUP(ROUNDDOWN($B32,-1),宝石属性!$B$25:$N$41,3,0)+VLOOKUP($C$2,职业被动!$B$6:$M$29,COLUMNS(职业被动!$B$6:K$29),0)*$B32,0)</f>
        <v>95</v>
      </c>
      <c r="K32" s="9">
        <f>ROUND(属性投放!L$4+装备属性!L$4*IF($B32&lt;10,1,ROUNDDOWN($B32,-1))+SUM(属性投放!M$37:M$38)*$B32+VLOOKUP($C$2,一级属性!$E$67:$P$90,COLUMNS(一级属性!$E$67:O$90),0)*$B32+VLOOKUP($C$2,宝石属性!$B$43:$M$66,COLUMNS(宝石属性!$B$43:L$66),0)*10*VLOOKUP(ROUNDDOWN($B32,-1),宝石属性!$B$25:$N$41,2,0)*VLOOKUP(ROUNDDOWN($B32,-1),宝石属性!$B$25:$N$41,3,0)+VLOOKUP($C$2,职业被动!$B$6:$M$29,COLUMNS(职业被动!$B$6:L$29),0)*$B32,0)</f>
        <v>9</v>
      </c>
      <c r="L32" s="9">
        <f>ROUND(属性投放!M$4+装备属性!M$4*IF($B32&lt;10,1,ROUNDDOWN($B32,-1))+SUM(属性投放!N$37:N$38)*$B32+VLOOKUP($C$2,一级属性!$E$67:$P$90,COLUMNS(一级属性!$E$67:P$90),0)*$B32+VLOOKUP($C$2,宝石属性!$B$43:$M$66,COLUMNS(宝石属性!$B$43:M$66),0)*10*VLOOKUP(ROUNDDOWN($B32,-1),宝石属性!$B$25:$N$41,2,0)*VLOOKUP(ROUNDDOWN($B32,-1),宝石属性!$B$25:$N$41,3,0)+VLOOKUP($C$2,职业被动!$B$6:$M$29,COLUMNS(职业被动!$B$6:M$29),0)*$B32,0)</f>
        <v>299</v>
      </c>
      <c r="M32" s="48">
        <f>属性价值和能力评分!$F$9+ROUND(属性价值和能力评分!$F$38*10,0)*B32+ROUND((SUM(装备属性!$W$9:$W$14)+属性价值和能力评分!$F$38*1.25+1.4+2.8)*IF(B32&lt;10,1,ROUNDDOWN(B32,-1)),0)+15*VLOOKUP(ROUNDDOWN(B32,-1),宝石属性!$B$26:$D$41,2,0)*6*VLOOKUP(ROUNDDOWN(B32,-1),宝石属性!$B$26:$D$41,3,0)+(属性价值和能力评分!$F$49*9+属性价值和能力评分!$F$50*2+属性价值和能力评分!$F$53*8/5)*B32</f>
        <v>5003</v>
      </c>
      <c r="N32" s="20"/>
      <c r="O32" s="1">
        <v>29</v>
      </c>
      <c r="P32" s="9">
        <f>ROUND(属性投放!D$4+装备属性!D$4*IF($O32&lt;10,1,ROUNDDOWN($O32,-1))+SUM(属性投放!E$37:E$45)*$O32+VLOOKUP($P$2,一级属性!$E$41:$P$64,COLUMNS(一级属性!$E$41:G$64),0)*($O32+0.25*IF($O32&lt;10,1,ROUNDDOWN($O32,-1)))+VLOOKUP($P$2,宝石属性!$B$43:$M$66,COLUMNS(宝石属性!$B$43:D$66),0)*10*VLOOKUP(ROUNDDOWN($O32,-1),宝石属性!$B$25:$N$41,2,0)*VLOOKUP(ROUNDDOWN($O32,-1),宝石属性!$B$25:$N$41,3,0)+VLOOKUP($P$2,职业被动!$B$6:$M$29,COLUMNS(职业被动!$B$6:D$29),0)*$O32,0)</f>
        <v>1873</v>
      </c>
      <c r="Q32" s="9">
        <f>ROUND(属性投放!E$4+装备属性!E$4*IF($O32&lt;10,1,ROUNDDOWN($O32,-1))+SUM(属性投放!F$37:F$45)*$O32+VLOOKUP($P$2,一级属性!$E$41:$P$64,COLUMNS(一级属性!$E$41:H$64),0)*($O32+0.25*IF($O32&lt;10,1,ROUNDDOWN($O32,-1)))+VLOOKUP($P$2,宝石属性!$B$43:$M$66,COLUMNS(宝石属性!$B$43:E$66),0)*10*VLOOKUP(ROUNDDOWN($O32,-1),宝石属性!$B$25:$N$41,2,0)*VLOOKUP(ROUNDDOWN($O32,-1),宝石属性!$B$25:$N$41,3,0)+VLOOKUP($P$2,职业被动!$B$6:$M$29,COLUMNS(职业被动!$B$6:E$29),0)*$O32,0)</f>
        <v>1309</v>
      </c>
      <c r="R32" s="9">
        <f>ROUND(属性投放!F$4+装备属性!F$4*IF($O32&lt;10,1,ROUNDDOWN($O32,-1))+SUM(属性投放!G$37:G$45)*$O32+VLOOKUP($P$2,一级属性!$E$41:$P$64,COLUMNS(一级属性!$E$41:I$64),0)*($O32+0.25*IF($O32&lt;10,1,ROUNDDOWN($O32,-1)))+VLOOKUP($P$2,宝石属性!$B$43:$M$66,COLUMNS(宝石属性!$B$43:F$66),0)*10*VLOOKUP(ROUNDDOWN($O32,-1),宝石属性!$B$25:$N$41,2,0)*VLOOKUP(ROUNDDOWN($O32,-1),宝石属性!$B$25:$N$41,3,0)+VLOOKUP($P$2,职业被动!$B$6:$M$29,COLUMNS(职业被动!$B$6:F$29),0)*$O32,0)</f>
        <v>322</v>
      </c>
      <c r="S32" s="9">
        <f>ROUND(属性投放!G$4+装备属性!G$4*IF($O32&lt;10,1,ROUNDDOWN($O32,-1))+SUM(属性投放!H$37:H$45)*$O32+VLOOKUP($P$2,一级属性!$E$41:$P$64,COLUMNS(一级属性!$E$41:J$64),0)*($O32+0.25*IF($O32&lt;10,1,ROUNDDOWN($O32,-1)))+VLOOKUP($P$2,宝石属性!$B$43:$M$66,COLUMNS(宝石属性!$B$43:G$66),0)*10*VLOOKUP(ROUNDDOWN($O32,-1),宝石属性!$B$25:$N$41,2,0)*VLOOKUP(ROUNDDOWN($O32,-1),宝石属性!$B$25:$N$41,3,0)+VLOOKUP($P$2,职业被动!$B$6:$M$29,COLUMNS(职业被动!$B$6:G$29),0)*$O32,0)</f>
        <v>225</v>
      </c>
      <c r="T32" s="9">
        <f>ROUND(属性投放!H$4+装备属性!H$4*IF($O32&lt;10,1,ROUNDDOWN($O32,-1))+SUM(属性投放!I$37:I$45)*$O32+VLOOKUP($P$2,一级属性!$E$41:$P$64,COLUMNS(一级属性!$E$41:K$64),0)*($O32+0.25*IF($O32&lt;10,1,ROUNDDOWN($O32,-1)))+VLOOKUP($P$2,宝石属性!$B$43:$M$66,COLUMNS(宝石属性!$B$43:H$66),0)*10*VLOOKUP(ROUNDDOWN($O32,-1),宝石属性!$B$25:$N$41,2,0)*VLOOKUP(ROUNDDOWN($O32,-1),宝石属性!$B$25:$N$41,3,0)+VLOOKUP($P$2,职业被动!$B$6:$M$29,COLUMNS(职业被动!$B$6:H$29),0)*$O32,0)</f>
        <v>351</v>
      </c>
      <c r="U32" s="9">
        <f>ROUND(属性投放!I$4+装备属性!I$4*IF($O32&lt;10,1,ROUNDDOWN($O32,-1))+SUM(属性投放!J$37:J$45)*$O32+VLOOKUP($P$2,一级属性!$E$41:$P$64,COLUMNS(一级属性!$E$41:L$64),0)*($O32+0.25*IF($O32&lt;10,1,ROUNDDOWN($O32,-1)))+VLOOKUP($P$2,宝石属性!$B$43:$M$66,COLUMNS(宝石属性!$B$43:I$66),0)*10*VLOOKUP(ROUNDDOWN($O32,-1),宝石属性!$B$25:$N$41,2,0)*VLOOKUP(ROUNDDOWN($O32,-1),宝石属性!$B$25:$N$41,3,0)+VLOOKUP($P$2,职业被动!$B$6:$M$29,COLUMNS(职业被动!$B$6:I$29),0)*$O32,0)</f>
        <v>302</v>
      </c>
      <c r="V32" s="9">
        <f>ROUND(属性投放!J$4+装备属性!J$4*IF($O32&lt;10,1,ROUNDDOWN($O32,-1))+SUM(属性投放!K$37:K$45)*$O32+VLOOKUP($P$2,一级属性!$E$41:$P$64,COLUMNS(一级属性!$E$41:M$64),0)*($O32+0.25*IF($O32&lt;10,1,ROUNDDOWN($O32,-1)))+VLOOKUP($P$2,宝石属性!$B$43:$M$66,COLUMNS(宝石属性!$B$43:J$66),0)*10*VLOOKUP(ROUNDDOWN($O32,-1),宝石属性!$B$25:$N$41,2,0)*VLOOKUP(ROUNDDOWN($O32,-1),宝石属性!$B$25:$N$41,3,0)+VLOOKUP($P$2,职业被动!$B$6:$M$29,COLUMNS(职业被动!$B$6:J$29),0)*$O32,0)</f>
        <v>204</v>
      </c>
      <c r="W32" s="9">
        <f>ROUND(属性投放!K$4+装备属性!K$4*IF($O32&lt;10,1,ROUNDDOWN($O32,-1))+SUM(属性投放!L$37:L$45)*$O32+VLOOKUP($P$2,一级属性!$E$41:$P$64,COLUMNS(一级属性!$E$41:N$64),0)*($O32+0.25*IF($O32&lt;10,1,ROUNDDOWN($O32,-1)))+VLOOKUP($P$2,宝石属性!$B$43:$M$66,COLUMNS(宝石属性!$B$43:K$66),0)*10*VLOOKUP(ROUNDDOWN($O32,-1),宝石属性!$B$25:$N$41,2,0)*VLOOKUP(ROUNDDOWN($O32,-1),宝石属性!$B$25:$N$41,3,0)+VLOOKUP($P$2,职业被动!$B$6:$M$29,COLUMNS(职业被动!$B$6:K$29),0)*$O32,0)</f>
        <v>95</v>
      </c>
      <c r="X32" s="9">
        <f>ROUND(属性投放!L$4+装备属性!L$4*IF($O32&lt;10,1,ROUNDDOWN($O32,-1))+SUM(属性投放!M$37:M$45)*$O32+VLOOKUP($P$2,一级属性!$E$41:$P$64,COLUMNS(一级属性!$E$41:O$64),0)*($O32+0.25*IF($O32&lt;10,1,ROUNDDOWN($O32,-1)))+VLOOKUP($P$2,宝石属性!$B$43:$M$66,COLUMNS(宝石属性!$B$43:L$66),0)*10*VLOOKUP(ROUNDDOWN($O32,-1),宝石属性!$B$25:$N$41,2,0)*VLOOKUP(ROUNDDOWN($O32,-1),宝石属性!$B$25:$N$41,3,0)+VLOOKUP($P$2,职业被动!$B$6:$M$29,COLUMNS(职业被动!$B$6:L$29),0)*$O32,0)</f>
        <v>9</v>
      </c>
      <c r="Y32" s="9">
        <f>ROUND(属性投放!M$4+装备属性!M$4*IF($O32&lt;10,1,ROUNDDOWN($O32,-1))+SUM(属性投放!N$37:N$45)*$O32+VLOOKUP($P$2,一级属性!$E$41:$P$64,COLUMNS(一级属性!$E$41:P$64),0)*($O32+0.25*IF($O32&lt;10,1,ROUNDDOWN($O32,-1)))+VLOOKUP($P$2,宝石属性!$B$43:$M$66,COLUMNS(宝石属性!$B$43:M$66),0)*10*VLOOKUP(ROUNDDOWN($O32,-1),宝石属性!$B$25:$N$41,2,0)*VLOOKUP(ROUNDDOWN($O32,-1),宝石属性!$B$25:$N$41,3,0)+VLOOKUP($P$2,职业被动!$B$6:$M$29,COLUMNS(职业被动!$B$6:M$29),0)*$O32,0)</f>
        <v>299</v>
      </c>
      <c r="Z32" s="48">
        <f>属性价值和能力评分!$F$9+ROUND(属性价值和能力评分!$F$38*10,0)*O32+ROUND((SUM(装备属性!$W$9:$W$14)+属性价值和能力评分!$F$38*1.25+1.4+2.8)*IF(O32&lt;10,1,ROUNDDOWN(O32,-1)),0)+15*VLOOKUP(ROUNDDOWN(O32,-1),宝石属性!$B$26:$D$41,2,0)*6*VLOOKUP(ROUNDDOWN(O32,-1),宝石属性!$B$26:$D$41,3,0)+(属性价值和能力评分!$F$49*9+属性价值和能力评分!$F$50*2+属性价值和能力评分!$F$53*8/5)*O32</f>
        <v>5003</v>
      </c>
      <c r="AB32" s="1">
        <v>29</v>
      </c>
      <c r="AC32" s="9">
        <f>ROUND(属性投放!D$4+装备属性!D$4*IF($AB32&lt;10,1,ROUNDDOWN($AB32,-1))+SUM(属性投放!E$37:E$45)*$AB32+VLOOKUP($AC$2,一级属性!$E$41:$P$64,COLUMNS(一级属性!$E$41:G$64),0)*($AB32+0.25*IF($AB32&lt;10,1,ROUNDDOWN($AB32,-1)))+VLOOKUP($AC$2,宝石属性!$B$43:$M$66,COLUMNS(宝石属性!$B$43:D$66),0)*10*VLOOKUP(ROUNDDOWN($AB32,-1),宝石属性!$B$25:$N$41,2,0)*VLOOKUP(ROUNDDOWN($AB32,-1),宝石属性!$B$25:$N$41,3,0)+VLOOKUP($AC$2,职业被动!$B$6:$M$29,COLUMNS(职业被动!$B$6:D$29),0)*$AB32,0)</f>
        <v>1670</v>
      </c>
      <c r="AD32" s="9">
        <f>ROUND(属性投放!E$4+装备属性!E$4*IF($AB32&lt;10,1,ROUNDDOWN($AB32,-1))+SUM(属性投放!F$37:F$45)*$AB32+VLOOKUP($AC$2,一级属性!$E$41:$P$64,COLUMNS(一级属性!$E$41:H$64),0)*($AB32+0.25*IF($AB32&lt;10,1,ROUNDDOWN($AB32,-1)))+VLOOKUP($AC$2,宝石属性!$B$43:$M$66,COLUMNS(宝石属性!$B$43:E$66),0)*10*VLOOKUP(ROUNDDOWN($AB32,-1),宝石属性!$B$25:$N$41,2,0)*VLOOKUP(ROUNDDOWN($AB32,-1),宝石属性!$B$25:$N$41,3,0)+VLOOKUP($AC$2,职业被动!$B$6:$M$29,COLUMNS(职业被动!$B$6:E$29),0)*$AB32,0)</f>
        <v>799</v>
      </c>
      <c r="AE32" s="9">
        <f>ROUND(属性投放!F$4+装备属性!F$4*IF($AB32&lt;10,1,ROUNDDOWN($AB32,-1))+SUM(属性投放!G$37:G$45)*$AB32+VLOOKUP($AC$2,一级属性!$E$41:$P$64,COLUMNS(一级属性!$E$41:I$64),0)*($AB32+0.25*IF($AB32&lt;10,1,ROUNDDOWN($AB32,-1)))+VLOOKUP($AC$2,宝石属性!$B$43:$M$66,COLUMNS(宝石属性!$B$43:F$66),0)*10*VLOOKUP(ROUNDDOWN($AB32,-1),宝石属性!$B$25:$N$41,2,0)*VLOOKUP(ROUNDDOWN($AB32,-1),宝石属性!$B$25:$N$41,3,0)+VLOOKUP($AC$2,职业被动!$B$6:$M$29,COLUMNS(职业被动!$B$6:F$29),0)*$AB32,0)</f>
        <v>458</v>
      </c>
      <c r="AF32" s="9">
        <f>ROUND(属性投放!G$4+装备属性!G$4*IF($AB32&lt;10,1,ROUNDDOWN($AB32,-1))+SUM(属性投放!H$37:H$45)*$AB32+VLOOKUP($AC$2,一级属性!$E$41:$P$64,COLUMNS(一级属性!$E$41:J$64),0)*($AB32+0.25*IF($AB32&lt;10,1,ROUNDDOWN($AB32,-1)))+VLOOKUP($AC$2,宝石属性!$B$43:$M$66,COLUMNS(宝石属性!$B$43:G$66),0)*10*VLOOKUP(ROUNDDOWN($AB32,-1),宝石属性!$B$25:$N$41,2,0)*VLOOKUP(ROUNDDOWN($AB32,-1),宝石属性!$B$25:$N$41,3,0)+VLOOKUP($AC$2,职业被动!$B$6:$M$29,COLUMNS(职业被动!$B$6:G$29),0)*$AB32,0)</f>
        <v>283</v>
      </c>
      <c r="AG32" s="9">
        <f>ROUND(属性投放!H$4+装备属性!H$4*IF($AB32&lt;10,1,ROUNDDOWN($AB32,-1))+SUM(属性投放!I$37:I$45)*$AB32+VLOOKUP($AC$2,一级属性!$E$41:$P$64,COLUMNS(一级属性!$E$41:K$64),0)*($AB32+0.25*IF($AB32&lt;10,1,ROUNDDOWN($AB32,-1)))+VLOOKUP($AC$2,宝石属性!$B$43:$M$66,COLUMNS(宝石属性!$B$43:H$66),0)*10*VLOOKUP(ROUNDDOWN($AB32,-1),宝石属性!$B$25:$N$41,2,0)*VLOOKUP(ROUNDDOWN($AB32,-1),宝石属性!$B$25:$N$41,3,0)+VLOOKUP($AC$2,职业被动!$B$6:$M$29,COLUMNS(职业被动!$B$6:H$29),0)*$AB32,0)</f>
        <v>220</v>
      </c>
      <c r="AH32" s="9">
        <f>ROUND(属性投放!I$4+装备属性!I$4*IF($AB32&lt;10,1,ROUNDDOWN($AB32,-1))+SUM(属性投放!J$37:J$45)*$AB32+VLOOKUP($AC$2,一级属性!$E$41:$P$64,COLUMNS(一级属性!$E$41:L$64),0)*($AB32+0.25*IF($AB32&lt;10,1,ROUNDDOWN($AB32,-1)))+VLOOKUP($AC$2,宝石属性!$B$43:$M$66,COLUMNS(宝石属性!$B$43:I$66),0)*10*VLOOKUP(ROUNDDOWN($AB32,-1),宝石属性!$B$25:$N$41,2,0)*VLOOKUP(ROUNDDOWN($AB32,-1),宝石属性!$B$25:$N$41,3,0)+VLOOKUP($AC$2,职业被动!$B$6:$M$29,COLUMNS(职业被动!$B$6:I$29),0)*$AB32,0)</f>
        <v>282</v>
      </c>
      <c r="AI32" s="9">
        <f>ROUND(属性投放!J$4+装备属性!J$4*IF($AB32&lt;10,1,ROUNDDOWN($AB32,-1))+SUM(属性投放!K$37:K$45)*$AB32+VLOOKUP($AC$2,一级属性!$E$41:$P$64,COLUMNS(一级属性!$E$41:M$64),0)*($AB32+0.25*IF($AB32&lt;10,1,ROUNDDOWN($AB32,-1)))+VLOOKUP($AC$2,宝石属性!$B$43:$M$66,COLUMNS(宝石属性!$B$43:J$66),0)*10*VLOOKUP(ROUNDDOWN($AB32,-1),宝石属性!$B$25:$N$41,2,0)*VLOOKUP(ROUNDDOWN($AB32,-1),宝石属性!$B$25:$N$41,3,0)+VLOOKUP($AC$2,职业被动!$B$6:$M$29,COLUMNS(职业被动!$B$6:J$29),0)*$AB32,0)</f>
        <v>180</v>
      </c>
      <c r="AJ32" s="9">
        <f>ROUND(属性投放!K$4+装备属性!K$4*IF($AB32&lt;10,1,ROUNDDOWN($AB32,-1))+SUM(属性投放!L$37:L$45)*$AB32+VLOOKUP($AC$2,一级属性!$E$41:$P$64,COLUMNS(一级属性!$E$41:N$64),0)*($AB32+0.25*IF($AB32&lt;10,1,ROUNDDOWN($AB32,-1)))+VLOOKUP($AC$2,宝石属性!$B$43:$M$66,COLUMNS(宝石属性!$B$43:K$66),0)*10*VLOOKUP(ROUNDDOWN($AB32,-1),宝石属性!$B$25:$N$41,2,0)*VLOOKUP(ROUNDDOWN($AB32,-1),宝石属性!$B$25:$N$41,3,0)+VLOOKUP($AC$2,职业被动!$B$6:$M$29,COLUMNS(职业被动!$B$6:K$29),0)*$AB32,0)</f>
        <v>95</v>
      </c>
      <c r="AK32" s="9">
        <f>ROUND(属性投放!L$4+装备属性!L$4*IF($AB32&lt;10,1,ROUNDDOWN($AB32,-1))+SUM(属性投放!M$37:M$45)*$AB32+VLOOKUP($AC$2,一级属性!$E$41:$P$64,COLUMNS(一级属性!$E$41:O$64),0)*($AB32+0.25*IF($AB32&lt;10,1,ROUNDDOWN($AB32,-1)))+VLOOKUP($AC$2,宝石属性!$B$43:$M$66,COLUMNS(宝石属性!$B$43:L$66),0)*10*VLOOKUP(ROUNDDOWN($AB32,-1),宝石属性!$B$25:$N$41,2,0)*VLOOKUP(ROUNDDOWN($AB32,-1),宝石属性!$B$25:$N$41,3,0)+VLOOKUP($AC$2,职业被动!$B$6:$M$29,COLUMNS(职业被动!$B$6:L$29),0)*$AB32,0)</f>
        <v>9</v>
      </c>
      <c r="AL32" s="9">
        <f>ROUND(属性投放!M$4+装备属性!M$4*IF($AB32&lt;10,1,ROUNDDOWN($AB32,-1))+SUM(属性投放!N$37:N$45)*$AB32+VLOOKUP($AC$2,一级属性!$E$41:$P$64,COLUMNS(一级属性!$E$41:P$64),0)*($AB32+0.25*IF($AB32&lt;10,1,ROUNDDOWN($AB32,-1)))+VLOOKUP($AC$2,宝石属性!$B$43:$M$66,COLUMNS(宝石属性!$B$43:M$66),0)*10*VLOOKUP(ROUNDDOWN($AB32,-1),宝石属性!$B$25:$N$41,2,0)*VLOOKUP(ROUNDDOWN($AB32,-1),宝石属性!$B$25:$N$41,3,0)+VLOOKUP($AC$2,职业被动!$B$6:$M$29,COLUMNS(职业被动!$B$6:M$29),0)*$AB32,0)</f>
        <v>299</v>
      </c>
      <c r="AM32" s="48">
        <f>属性价值和能力评分!$F$9+ROUND(属性价值和能力评分!$F$38*10,0)*AB32+ROUND((SUM(装备属性!$W$9:$W$14)+属性价值和能力评分!$F$38*1.25+1.4+2.8)*IF(AB32&lt;10,1,ROUNDDOWN(AB32,-1)),0)+15*VLOOKUP(ROUNDDOWN(AB32,-1),宝石属性!$B$26:$D$41,2,0)*6*VLOOKUP(ROUNDDOWN(AB32,-1),宝石属性!$B$26:$D$41,3,0)+(属性价值和能力评分!$F$49*9+属性价值和能力评分!$F$50*2+属性价值和能力评分!$F$53*8/5)*AB32</f>
        <v>5003</v>
      </c>
      <c r="AO32" s="1">
        <v>29</v>
      </c>
      <c r="AP32" s="9">
        <f>ROUND(属性投放!D$4+装备属性!D$4*IF($AO32&lt;10,1,ROUNDDOWN($AO32,-1))+SUM(属性投放!E$37:E$45)*$AO32+VLOOKUP($AP$2,一级属性!$E$41:$P$64,COLUMNS(一级属性!$E$41:G$64),0)*($AO32+0.25*IF($AO32&lt;10,1,ROUNDDOWN($AO32,-1)))+VLOOKUP($AP$2,宝石属性!$B$43:$M$66,COLUMNS(宝石属性!$B$43:D$66),0)*10*VLOOKUP(ROUNDDOWN($AO32,-1),宝石属性!$B$25:$N$41,2,0)*VLOOKUP(ROUNDDOWN($AO32,-1),宝石属性!$B$25:$N$41,3,0)+VLOOKUP($AP$2,职业被动!$B$6:$M$29,COLUMNS(职业被动!$B$6:D$29),0)*$AO32,0)</f>
        <v>1670</v>
      </c>
      <c r="AQ32" s="9">
        <f>ROUND(属性投放!E$4+装备属性!E$4*IF($AO32&lt;10,1,ROUNDDOWN($AO32,-1))+SUM(属性投放!F$37:F$45)*$AO32+VLOOKUP($AP$2,一级属性!$E$41:$P$64,COLUMNS(一级属性!$E$41:H$64),0)*($AO32+0.25*IF($AO32&lt;10,1,ROUNDDOWN($AO32,-1)))+VLOOKUP($AP$2,宝石属性!$B$43:$M$66,COLUMNS(宝石属性!$B$43:E$66),0)*10*VLOOKUP(ROUNDDOWN($AO32,-1),宝石属性!$B$25:$N$41,2,0)*VLOOKUP(ROUNDDOWN($AO32,-1),宝石属性!$B$25:$N$41,3,0)+VLOOKUP($AP$2,职业被动!$B$6:$M$29,COLUMNS(职业被动!$B$6:E$29),0)*$AO32,0)</f>
        <v>1309</v>
      </c>
      <c r="AR32" s="9">
        <f>ROUND(属性投放!F$4+装备属性!F$4*IF($AO32&lt;10,1,ROUNDDOWN($AO32,-1))+SUM(属性投放!G$37:G$45)*$AO32+VLOOKUP($AP$2,一级属性!$E$41:$P$64,COLUMNS(一级属性!$E$41:I$64),0)*($AO32+0.25*IF($AO32&lt;10,1,ROUNDDOWN($AO32,-1)))+VLOOKUP($AP$2,宝石属性!$B$43:$M$66,COLUMNS(宝石属性!$B$43:F$66),0)*10*VLOOKUP(ROUNDDOWN($AO32,-1),宝石属性!$B$25:$N$41,2,0)*VLOOKUP(ROUNDDOWN($AO32,-1),宝石属性!$B$25:$N$41,3,0)+VLOOKUP($AP$2,职业被动!$B$6:$M$29,COLUMNS(职业被动!$B$6:F$29),0)*$AO32,0)</f>
        <v>322</v>
      </c>
      <c r="AS32" s="9">
        <f>ROUND(属性投放!G$4+装备属性!G$4*IF($AO32&lt;10,1,ROUNDDOWN($AO32,-1))+SUM(属性投放!H$37:H$45)*$AO32+VLOOKUP($AP$2,一级属性!$E$41:$P$64,COLUMNS(一级属性!$E$41:J$64),0)*($AO32+0.25*IF($AO32&lt;10,1,ROUNDDOWN($AO32,-1)))+VLOOKUP($AP$2,宝石属性!$B$43:$M$66,COLUMNS(宝石属性!$B$43:G$66),0)*10*VLOOKUP(ROUNDDOWN($AO32,-1),宝石属性!$B$25:$N$41,2,0)*VLOOKUP(ROUNDDOWN($AO32,-1),宝石属性!$B$25:$N$41,3,0)+VLOOKUP($AP$2,职业被动!$B$6:$M$29,COLUMNS(职业被动!$B$6:G$29),0)*$AO32,0)</f>
        <v>225</v>
      </c>
      <c r="AT32" s="9">
        <f>ROUND(属性投放!H$4+装备属性!H$4*IF($AO32&lt;10,1,ROUNDDOWN($AO32,-1))+SUM(属性投放!I$37:I$45)*$AO32+VLOOKUP($AP$2,一级属性!$E$41:$P$64,COLUMNS(一级属性!$E$41:K$64),0)*($AO32+0.25*IF($AO32&lt;10,1,ROUNDDOWN($AO32,-1)))+VLOOKUP($AP$2,宝石属性!$B$43:$M$66,COLUMNS(宝石属性!$B$43:H$66),0)*10*VLOOKUP(ROUNDDOWN($AO32,-1),宝石属性!$B$25:$N$41,2,0)*VLOOKUP(ROUNDDOWN($AO32,-1),宝石属性!$B$25:$N$41,3,0)+VLOOKUP($AP$2,职业被动!$B$6:$M$29,COLUMNS(职业被动!$B$6:H$29),0)*$AO32,0)</f>
        <v>322</v>
      </c>
      <c r="AU32" s="9">
        <f>ROUND(属性投放!I$4+装备属性!I$4*IF($AO32&lt;10,1,ROUNDDOWN($AO32,-1))+SUM(属性投放!J$37:J$45)*$AO32+VLOOKUP($AP$2,一级属性!$E$41:$P$64,COLUMNS(一级属性!$E$41:L$64),0)*($AO32+0.25*IF($AO32&lt;10,1,ROUNDDOWN($AO32,-1)))+VLOOKUP($AP$2,宝石属性!$B$43:$M$66,COLUMNS(宝石属性!$B$43:I$66),0)*10*VLOOKUP(ROUNDDOWN($AO32,-1),宝石属性!$B$25:$N$41,2,0)*VLOOKUP(ROUNDDOWN($AO32,-1),宝石属性!$B$25:$N$41,3,0)+VLOOKUP($AP$2,职业被动!$B$6:$M$29,COLUMNS(职业被动!$B$6:I$29),0)*$AO32,0)</f>
        <v>302</v>
      </c>
      <c r="AV32" s="9">
        <f>ROUND(属性投放!J$4+装备属性!J$4*IF($AO32&lt;10,1,ROUNDDOWN($AO32,-1))+SUM(属性投放!K$37:K$45)*$AO32+VLOOKUP($AP$2,一级属性!$E$41:$P$64,COLUMNS(一级属性!$E$41:M$64),0)*($AO32+0.25*IF($AO32&lt;10,1,ROUNDDOWN($AO32,-1)))+VLOOKUP($AP$2,宝石属性!$B$43:$M$66,COLUMNS(宝石属性!$B$43:J$66),0)*10*VLOOKUP(ROUNDDOWN($AO32,-1),宝石属性!$B$25:$N$41,2,0)*VLOOKUP(ROUNDDOWN($AO32,-1),宝石属性!$B$25:$N$41,3,0)+VLOOKUP($AP$2,职业被动!$B$6:$M$29,COLUMNS(职业被动!$B$6:J$29),0)*$AO32,0)</f>
        <v>204</v>
      </c>
      <c r="AW32" s="9">
        <f>ROUND(属性投放!K$4+装备属性!K$4*IF($AO32&lt;10,1,ROUNDDOWN($AO32,-1))+SUM(属性投放!L$37:L$45)*$AO32+VLOOKUP($AP$2,一级属性!$E$41:$P$64,COLUMNS(一级属性!$E$41:N$64),0)*($AO32+0.25*IF($AO32&lt;10,1,ROUNDDOWN($AO32,-1)))+VLOOKUP($AP$2,宝石属性!$B$43:$M$66,COLUMNS(宝石属性!$B$43:K$66),0)*10*VLOOKUP(ROUNDDOWN($AO32,-1),宝石属性!$B$25:$N$41,2,0)*VLOOKUP(ROUNDDOWN($AO32,-1),宝石属性!$B$25:$N$41,3,0)+VLOOKUP($AP$2,职业被动!$B$6:$M$29,COLUMNS(职业被动!$B$6:K$29),0)*$AO32,0)</f>
        <v>95</v>
      </c>
      <c r="AX32" s="9">
        <f>ROUND(属性投放!L$4+装备属性!L$4*IF($AO32&lt;10,1,ROUNDDOWN($AO32,-1))+SUM(属性投放!M$37:M$45)*$AO32+VLOOKUP($AP$2,一级属性!$E$41:$P$64,COLUMNS(一级属性!$E$41:O$64),0)*($AO32+0.25*IF($AO32&lt;10,1,ROUNDDOWN($AO32,-1)))+VLOOKUP($AP$2,宝石属性!$B$43:$M$66,COLUMNS(宝石属性!$B$43:L$66),0)*10*VLOOKUP(ROUNDDOWN($AO32,-1),宝石属性!$B$25:$N$41,2,0)*VLOOKUP(ROUNDDOWN($AO32,-1),宝石属性!$B$25:$N$41,3,0)+VLOOKUP($AP$2,职业被动!$B$6:$M$29,COLUMNS(职业被动!$B$6:L$29),0)*$AO32,0)</f>
        <v>299</v>
      </c>
      <c r="AY32" s="9">
        <f>ROUND(属性投放!M$4+装备属性!M$4*IF($AO32&lt;10,1,ROUNDDOWN($AO32,-1))+SUM(属性投放!N$37:N$45)*$AO32+VLOOKUP($AP$2,一级属性!$E$41:$P$64,COLUMNS(一级属性!$E$41:P$64),0)*($AO32+0.25*IF($AO32&lt;10,1,ROUNDDOWN($AO32,-1)))+VLOOKUP($AP$2,宝石属性!$B$43:$M$66,COLUMNS(宝石属性!$B$43:M$66),0)*10*VLOOKUP(ROUNDDOWN($AO32,-1),宝石属性!$B$25:$N$41,2,0)*VLOOKUP(ROUNDDOWN($AO32,-1),宝石属性!$B$25:$N$41,3,0)+VLOOKUP($AP$2,职业被动!$B$6:$M$29,COLUMNS(职业被动!$B$6:M$29),0)*$AO32,0)</f>
        <v>299</v>
      </c>
      <c r="AZ32" s="48">
        <f>属性价值和能力评分!$F$9+ROUND(属性价值和能力评分!$F$38*10,0)*AO32+ROUND((SUM(装备属性!$W$9:$W$14)+属性价值和能力评分!$F$38*1.25+1.4+2.8)*IF(AO32&lt;10,1,ROUNDDOWN(AO32,-1)),0)+15*VLOOKUP(ROUNDDOWN(AO32,-1),宝石属性!$B$26:$D$41,2,0)*6*VLOOKUP(ROUNDDOWN(AO32,-1),宝石属性!$B$26:$D$41,3,0)+(属性价值和能力评分!$F$49*9+属性价值和能力评分!$F$50*2+属性价值和能力评分!$F$53*8/5)*AO32</f>
        <v>5003</v>
      </c>
      <c r="BB32" s="1">
        <v>29</v>
      </c>
      <c r="BC32" s="9">
        <f>ROUND(属性投放!D$4+装备属性!D$4*IF($BB32&lt;10,1,ROUNDDOWN($BB32,-1))+SUM(属性投放!E$37:E$45)*$BB32+VLOOKUP($BC$2,一级属性!$E$41:$P$64,COLUMNS(一级属性!$E$41:G$64),0)*($BB32+0.25*IF($BB32&lt;10,1,ROUNDDOWN($BB32,-1)))+VLOOKUP($BC$2,宝石属性!$B$43:$M$66,COLUMNS(宝石属性!$B$43:D$66),0)*10*VLOOKUP(ROUNDDOWN($BB32,-1),宝石属性!$B$25:$N$41,2,0)*VLOOKUP(ROUNDDOWN($BB32,-1),宝石属性!$B$25:$N$41,3,0)+VLOOKUP($BC$2,职业被动!$B$6:$M$29,COLUMNS(职业被动!$B$6:D$29),0)*$BB32,0)</f>
        <v>1467</v>
      </c>
      <c r="BD32" s="9">
        <f>ROUND(属性投放!E$4+装备属性!E$4*IF($BB32&lt;10,1,ROUNDDOWN($BB32,-1))+SUM(属性投放!F$37:F$45)*$BB32+VLOOKUP($BC$2,一级属性!$E$41:$P$64,COLUMNS(一级属性!$E$41:H$64),0)*($BB32+0.25*IF($BB32&lt;10,1,ROUNDDOWN($BB32,-1)))+VLOOKUP($BC$2,宝石属性!$B$43:$M$66,COLUMNS(宝石属性!$B$43:E$66),0)*10*VLOOKUP(ROUNDDOWN($BB32,-1),宝石属性!$B$25:$N$41,2,0)*VLOOKUP(ROUNDDOWN($BB32,-1),宝石属性!$B$25:$N$41,3,0)+VLOOKUP($BC$2,职业被动!$B$6:$M$29,COLUMNS(职业被动!$B$6:E$29),0)*$BB32,0)</f>
        <v>1479</v>
      </c>
      <c r="BE32" s="9">
        <f>ROUND(属性投放!F$4+装备属性!F$4*IF($BB32&lt;10,1,ROUNDDOWN($BB32,-1))+SUM(属性投放!G$37:G$45)*$BB32+VLOOKUP($BC$2,一级属性!$E$41:$P$64,COLUMNS(一级属性!$E$41:I$64),0)*($BB32+0.25*IF($BB32&lt;10,1,ROUNDDOWN($BB32,-1)))+VLOOKUP($BC$2,宝石属性!$B$43:$M$66,COLUMNS(宝石属性!$B$43:F$66),0)*10*VLOOKUP(ROUNDDOWN($BB32,-1),宝石属性!$B$25:$N$41,2,0)*VLOOKUP(ROUNDDOWN($BB32,-1),宝石属性!$B$25:$N$41,3,0)+VLOOKUP($BC$2,职业被动!$B$6:$M$29,COLUMNS(职业被动!$B$6:F$29),0)*$BB32,0)</f>
        <v>322</v>
      </c>
      <c r="BF32" s="9">
        <f>ROUND(属性投放!G$4+装备属性!G$4*IF($BB32&lt;10,1,ROUNDDOWN($BB32,-1))+SUM(属性投放!H$37:H$45)*$BB32+VLOOKUP($BC$2,一级属性!$E$41:$P$64,COLUMNS(一级属性!$E$41:J$64),0)*($BB32+0.25*IF($BB32&lt;10,1,ROUNDDOWN($BB32,-1)))+VLOOKUP($BC$2,宝石属性!$B$43:$M$66,COLUMNS(宝石属性!$B$43:G$66),0)*10*VLOOKUP(ROUNDDOWN($BB32,-1),宝石属性!$B$25:$N$41,2,0)*VLOOKUP(ROUNDDOWN($BB32,-1),宝石属性!$B$25:$N$41,3,0)+VLOOKUP($BC$2,职业被动!$B$6:$M$29,COLUMNS(职业被动!$B$6:G$29),0)*$BB32,0)</f>
        <v>225</v>
      </c>
      <c r="BG32" s="9">
        <f>ROUND(属性投放!H$4+装备属性!H$4*IF($BB32&lt;10,1,ROUNDDOWN($BB32,-1))+SUM(属性投放!I$37:I$45)*$BB32+VLOOKUP($BC$2,一级属性!$E$41:$P$64,COLUMNS(一级属性!$E$41:K$64),0)*($BB32+0.25*IF($BB32&lt;10,1,ROUNDDOWN($BB32,-1)))+VLOOKUP($BC$2,宝石属性!$B$43:$M$66,COLUMNS(宝石属性!$B$43:H$66),0)*10*VLOOKUP(ROUNDDOWN($BB32,-1),宝石属性!$B$25:$N$41,2,0)*VLOOKUP(ROUNDDOWN($BB32,-1),宝石属性!$B$25:$N$41,3,0)+VLOOKUP($BC$2,职业被动!$B$6:$M$29,COLUMNS(职业被动!$B$6:H$29),0)*$BB32,0)</f>
        <v>414</v>
      </c>
      <c r="BH32" s="9">
        <f>ROUND(属性投放!I$4+装备属性!I$4*IF($BB32&lt;10,1,ROUNDDOWN($BB32,-1))+SUM(属性投放!J$37:J$45)*$BB32+VLOOKUP($BC$2,一级属性!$E$41:$P$64,COLUMNS(一级属性!$E$41:L$64),0)*($BB32+0.25*IF($BB32&lt;10,1,ROUNDDOWN($BB32,-1)))+VLOOKUP($BC$2,宝石属性!$B$43:$M$66,COLUMNS(宝石属性!$B$43:I$66),0)*10*VLOOKUP(ROUNDDOWN($BB32,-1),宝石属性!$B$25:$N$41,2,0)*VLOOKUP(ROUNDDOWN($BB32,-1),宝石属性!$B$25:$N$41,3,0)+VLOOKUP($BC$2,职业被动!$B$6:$M$29,COLUMNS(职业被动!$B$6:I$29),0)*$BB32,0)</f>
        <v>365</v>
      </c>
      <c r="BI32" s="9">
        <f>ROUND(属性投放!J$4+装备属性!J$4*IF($BB32&lt;10,1,ROUNDDOWN($BB32,-1))+SUM(属性投放!K$37:K$45)*$BB32+VLOOKUP($BC$2,一级属性!$E$41:$P$64,COLUMNS(一级属性!$E$41:M$64),0)*($BB32+0.25*IF($BB32&lt;10,1,ROUNDDOWN($BB32,-1)))+VLOOKUP($BC$2,宝石属性!$B$43:$M$66,COLUMNS(宝石属性!$B$43:J$66),0)*10*VLOOKUP(ROUNDDOWN($BB32,-1),宝石属性!$B$25:$N$41,2,0)*VLOOKUP(ROUNDDOWN($BB32,-1),宝石属性!$B$25:$N$41,3,0)+VLOOKUP($BC$2,职业被动!$B$6:$M$29,COLUMNS(职业被动!$B$6:J$29),0)*$BB32,0)</f>
        <v>153</v>
      </c>
      <c r="BJ32" s="9">
        <f>ROUND(属性投放!K$4+装备属性!K$4*IF($BB32&lt;10,1,ROUNDDOWN($BB32,-1))+SUM(属性投放!L$37:L$45)*$BB32+VLOOKUP($BC$2,一级属性!$E$41:$P$64,COLUMNS(一级属性!$E$41:N$64),0)*($BB32+0.25*IF($BB32&lt;10,1,ROUNDDOWN($BB32,-1)))+VLOOKUP($BC$2,宝石属性!$B$43:$M$66,COLUMNS(宝石属性!$B$43:K$66),0)*10*VLOOKUP(ROUNDDOWN($BB32,-1),宝石属性!$B$25:$N$41,2,0)*VLOOKUP(ROUNDDOWN($BB32,-1),宝石属性!$B$25:$N$41,3,0)+VLOOKUP($BC$2,职业被动!$B$6:$M$29,COLUMNS(职业被动!$B$6:K$29),0)*$BB32,0)</f>
        <v>95</v>
      </c>
      <c r="BK32" s="9">
        <f>ROUND(属性投放!L$4+装备属性!L$4*IF($BB32&lt;10,1,ROUNDDOWN($BB32,-1))+SUM(属性投放!M$37:M$45)*$BB32+VLOOKUP($BC$2,一级属性!$E$41:$P$64,COLUMNS(一级属性!$E$41:O$64),0)*($BB32+0.25*IF($BB32&lt;10,1,ROUNDDOWN($BB32,-1)))+VLOOKUP($BC$2,宝石属性!$B$43:$M$66,COLUMNS(宝石属性!$B$43:L$66),0)*10*VLOOKUP(ROUNDDOWN($BB32,-1),宝石属性!$B$25:$N$41,2,0)*VLOOKUP(ROUNDDOWN($BB32,-1),宝石属性!$B$25:$N$41,3,0)+VLOOKUP($BC$2,职业被动!$B$6:$M$29,COLUMNS(职业被动!$B$6:L$29),0)*$BB32,0)</f>
        <v>9</v>
      </c>
      <c r="BL32" s="9">
        <f>ROUND(属性投放!M$4+装备属性!M$4*IF($BB32&lt;10,1,ROUNDDOWN($BB32,-1))+SUM(属性投放!N$37:N$45)*$BB32+VLOOKUP($BC$2,一级属性!$E$41:$P$64,COLUMNS(一级属性!$E$41:P$64),0)*($BB32+0.25*IF($BB32&lt;10,1,ROUNDDOWN($BB32,-1)))+VLOOKUP($BC$2,宝石属性!$B$43:$M$66,COLUMNS(宝石属性!$B$43:M$66),0)*10*VLOOKUP(ROUNDDOWN($BB32,-1),宝石属性!$B$25:$N$41,2,0)*VLOOKUP(ROUNDDOWN($BB32,-1),宝石属性!$B$25:$N$41,3,0)+VLOOKUP($BC$2,职业被动!$B$6:$M$29,COLUMNS(职业被动!$B$6:M$29),0)*$BB32,0)</f>
        <v>299</v>
      </c>
      <c r="BM32" s="48">
        <f>属性价值和能力评分!$F$9+ROUND(属性价值和能力评分!$F$38*10,0)*BB32+ROUND((SUM(装备属性!$W$9:$W$14)+属性价值和能力评分!$F$38*1.25+1.4+2.8)*IF(BB32&lt;10,1,ROUNDDOWN(BB32,-1)),0)+15*VLOOKUP(ROUNDDOWN(BB32,-1),宝石属性!$B$26:$D$41,2,0)*6*VLOOKUP(ROUNDDOWN(BB32,-1),宝石属性!$B$26:$D$41,3,0)+(属性价值和能力评分!$F$49*9+属性价值和能力评分!$F$50*2+属性价值和能力评分!$F$53*8/5)*BB32</f>
        <v>5003</v>
      </c>
      <c r="BO32" s="1">
        <v>29</v>
      </c>
      <c r="BP32" s="9">
        <f>ROUND(属性投放!D$4+装备属性!D$4*IF($BO32&lt;10,1,ROUNDDOWN($BO32,-1))+SUM(属性投放!E$37:E$45)*$BO32+VLOOKUP($BP$2,一级属性!$E$41:$P$64,COLUMNS(一级属性!$E$41:G$64),0)*($BO32+0.25*IF($BO32&lt;10,1,ROUNDDOWN($BO32,-1)))+VLOOKUP($BP$2,宝石属性!$B$43:$M$66,COLUMNS(宝石属性!$B$43:D$66),0)*10*VLOOKUP(ROUNDDOWN($BO32,-1),宝石属性!$B$25:$N$41,2,0)*VLOOKUP(ROUNDDOWN($BO32,-1),宝石属性!$B$25:$N$41,3,0)+VLOOKUP($BP$2,职业被动!$B$6:$M$29,COLUMNS(职业被动!$B$6:D$29),0)*$BO32,0)</f>
        <v>1873</v>
      </c>
      <c r="BQ32" s="9">
        <f>ROUND(属性投放!E$4+装备属性!E$4*IF($BO32&lt;10,1,ROUNDDOWN($BO32,-1))+SUM(属性投放!F$37:F$45)*$BO32+VLOOKUP($BP$2,一级属性!$E$41:$P$64,COLUMNS(一级属性!$E$41:H$64),0)*($BO32+0.25*IF($BO32&lt;10,1,ROUNDDOWN($BO32,-1)))+VLOOKUP($BP$2,宝石属性!$B$43:$M$66,COLUMNS(宝石属性!$B$43:E$66),0)*10*VLOOKUP(ROUNDDOWN($BO32,-1),宝石属性!$B$25:$N$41,2,0)*VLOOKUP(ROUNDDOWN($BO32,-1),宝石属性!$B$25:$N$41,3,0)+VLOOKUP($BP$2,职业被动!$B$6:$M$29,COLUMNS(职业被动!$B$6:E$29),0)*$BO32,0)</f>
        <v>1309</v>
      </c>
      <c r="BR32" s="9">
        <f>ROUND(属性投放!F$4+装备属性!F$4*IF($BO32&lt;10,1,ROUNDDOWN($BO32,-1))+SUM(属性投放!G$37:G$45)*$BO32+VLOOKUP($BP$2,一级属性!$E$41:$P$64,COLUMNS(一级属性!$E$41:I$64),0)*($BO32+0.25*IF($BO32&lt;10,1,ROUNDDOWN($BO32,-1)))+VLOOKUP($BP$2,宝石属性!$B$43:$M$66,COLUMNS(宝石属性!$B$43:F$66),0)*10*VLOOKUP(ROUNDDOWN($BO32,-1),宝石属性!$B$25:$N$41,2,0)*VLOOKUP(ROUNDDOWN($BO32,-1),宝石属性!$B$25:$N$41,3,0)+VLOOKUP($BP$2,职业被动!$B$6:$M$29,COLUMNS(职业被动!$B$6:F$29),0)*$BO32,0)</f>
        <v>322</v>
      </c>
      <c r="BS32" s="9">
        <f>ROUND(属性投放!G$4+装备属性!G$4*IF($BO32&lt;10,1,ROUNDDOWN($BO32,-1))+SUM(属性投放!H$37:H$45)*$BO32+VLOOKUP($BP$2,一级属性!$E$41:$P$64,COLUMNS(一级属性!$E$41:J$64),0)*($BO32+0.25*IF($BO32&lt;10,1,ROUNDDOWN($BO32,-1)))+VLOOKUP($BP$2,宝石属性!$B$43:$M$66,COLUMNS(宝石属性!$B$43:G$66),0)*10*VLOOKUP(ROUNDDOWN($BO32,-1),宝石属性!$B$25:$N$41,2,0)*VLOOKUP(ROUNDDOWN($BO32,-1),宝石属性!$B$25:$N$41,3,0)+VLOOKUP($BP$2,职业被动!$B$6:$M$29,COLUMNS(职业被动!$B$6:G$29),0)*$BO32,0)</f>
        <v>225</v>
      </c>
      <c r="BT32" s="9">
        <f>ROUND(属性投放!H$4+装备属性!H$4*IF($BO32&lt;10,1,ROUNDDOWN($BO32,-1))+SUM(属性投放!I$37:I$45)*$BO32+VLOOKUP($BP$2,一级属性!$E$41:$P$64,COLUMNS(一级属性!$E$41:K$64),0)*($BO32+0.25*IF($BO32&lt;10,1,ROUNDDOWN($BO32,-1)))+VLOOKUP($BP$2,宝石属性!$B$43:$M$66,COLUMNS(宝石属性!$B$43:H$66),0)*10*VLOOKUP(ROUNDDOWN($BO32,-1),宝石属性!$B$25:$N$41,2,0)*VLOOKUP(ROUNDDOWN($BO32,-1),宝石属性!$B$25:$N$41,3,0)+VLOOKUP($BP$2,职业被动!$B$6:$M$29,COLUMNS(职业被动!$B$6:H$29),0)*$BO32,0)</f>
        <v>351</v>
      </c>
      <c r="BU32" s="9">
        <f>ROUND(属性投放!I$4+装备属性!I$4*IF($BO32&lt;10,1,ROUNDDOWN($BO32,-1))+SUM(属性投放!J$37:J$45)*$BO32+VLOOKUP($BP$2,一级属性!$E$41:$P$64,COLUMNS(一级属性!$E$41:L$64),0)*($BO32+0.25*IF($BO32&lt;10,1,ROUNDDOWN($BO32,-1)))+VLOOKUP($BP$2,宝石属性!$B$43:$M$66,COLUMNS(宝石属性!$B$43:I$66),0)*10*VLOOKUP(ROUNDDOWN($BO32,-1),宝石属性!$B$25:$N$41,2,0)*VLOOKUP(ROUNDDOWN($BO32,-1),宝石属性!$B$25:$N$41,3,0)+VLOOKUP($BP$2,职业被动!$B$6:$M$29,COLUMNS(职业被动!$B$6:I$29),0)*$BO32,0)</f>
        <v>302</v>
      </c>
      <c r="BV32" s="9">
        <f>ROUND(属性投放!J$4+装备属性!J$4*IF($BO32&lt;10,1,ROUNDDOWN($BO32,-1))+SUM(属性投放!K$37:K$45)*$BO32+VLOOKUP($BP$2,一级属性!$E$41:$P$64,COLUMNS(一级属性!$E$41:M$64),0)*($BO32+0.25*IF($BO32&lt;10,1,ROUNDDOWN($BO32,-1)))+VLOOKUP($BP$2,宝石属性!$B$43:$M$66,COLUMNS(宝石属性!$B$43:J$66),0)*10*VLOOKUP(ROUNDDOWN($BO32,-1),宝石属性!$B$25:$N$41,2,0)*VLOOKUP(ROUNDDOWN($BO32,-1),宝石属性!$B$25:$N$41,3,0)+VLOOKUP($BP$2,职业被动!$B$6:$M$29,COLUMNS(职业被动!$B$6:J$29),0)*$BO32,0)</f>
        <v>204</v>
      </c>
      <c r="BW32" s="9">
        <f>ROUND(属性投放!K$4+装备属性!K$4*IF($BO32&lt;10,1,ROUNDDOWN($BO32,-1))+SUM(属性投放!L$37:L$45)*$BO32+VLOOKUP($BP$2,一级属性!$E$41:$P$64,COLUMNS(一级属性!$E$41:N$64),0)*($BO32+0.25*IF($BO32&lt;10,1,ROUNDDOWN($BO32,-1)))+VLOOKUP($BP$2,宝石属性!$B$43:$M$66,COLUMNS(宝石属性!$B$43:K$66),0)*10*VLOOKUP(ROUNDDOWN($BO32,-1),宝石属性!$B$25:$N$41,2,0)*VLOOKUP(ROUNDDOWN($BO32,-1),宝石属性!$B$25:$N$41,3,0)+VLOOKUP($BP$2,职业被动!$B$6:$M$29,COLUMNS(职业被动!$B$6:K$29),0)*$BO32,0)</f>
        <v>95</v>
      </c>
      <c r="BX32" s="9">
        <f>ROUND(属性投放!L$4+装备属性!L$4*IF($BO32&lt;10,1,ROUNDDOWN($BO32,-1))+SUM(属性投放!M$37:M$45)*$BO32+VLOOKUP($BP$2,一级属性!$E$41:$P$64,COLUMNS(一级属性!$E$41:O$64),0)*($BO32+0.25*IF($BO32&lt;10,1,ROUNDDOWN($BO32,-1)))+VLOOKUP($BP$2,宝石属性!$B$43:$M$66,COLUMNS(宝石属性!$B$43:L$66),0)*10*VLOOKUP(ROUNDDOWN($BO32,-1),宝石属性!$B$25:$N$41,2,0)*VLOOKUP(ROUNDDOWN($BO32,-1),宝石属性!$B$25:$N$41,3,0)+VLOOKUP($BP$2,职业被动!$B$6:$M$29,COLUMNS(职业被动!$B$6:L$29),0)*$BO32,0)</f>
        <v>9</v>
      </c>
      <c r="BY32" s="9">
        <f>ROUND(属性投放!M$4+装备属性!M$4*IF($BO32&lt;10,1,ROUNDDOWN($BO32,-1))+SUM(属性投放!N$37:N$45)*$BO32+VLOOKUP($BP$2,一级属性!$E$41:$P$64,COLUMNS(一级属性!$E$41:P$64),0)*($BO32+0.25*IF($BO32&lt;10,1,ROUNDDOWN($BO32,-1)))+VLOOKUP($BP$2,宝石属性!$B$43:$M$66,COLUMNS(宝石属性!$B$43:M$66),0)*10*VLOOKUP(ROUNDDOWN($BO32,-1),宝石属性!$B$25:$N$41,2,0)*VLOOKUP(ROUNDDOWN($BO32,-1),宝石属性!$B$25:$N$41,3,0)+VLOOKUP($BP$2,职业被动!$B$6:$M$29,COLUMNS(职业被动!$B$6:M$29),0)*$BO32,0)</f>
        <v>299</v>
      </c>
      <c r="BZ32" s="48">
        <f>属性价值和能力评分!$F$9+ROUND(属性价值和能力评分!$F$38*10,0)*BO32+ROUND((SUM(装备属性!$W$9:$W$14)+属性价值和能力评分!$F$38*1.25+1.4+2.8)*IF(BO32&lt;10,1,ROUNDDOWN(BO32,-1)),0)+15*VLOOKUP(ROUNDDOWN(BO32,-1),宝石属性!$B$26:$D$41,2,0)*6*VLOOKUP(ROUNDDOWN(BO32,-1),宝石属性!$B$26:$D$41,3,0)+(属性价值和能力评分!$F$49*9+属性价值和能力评分!$F$50*2+属性价值和能力评分!$F$53*8/5)*BO32</f>
        <v>5003</v>
      </c>
      <c r="CB32" s="1">
        <v>29</v>
      </c>
      <c r="CC32" s="9">
        <f>ROUND(属性投放!D$4+装备属性!D$4*IF($CB32&lt;10,1,ROUNDDOWN($CB32,-1))+SUM(属性投放!E$37:E$45)*$CB32+VLOOKUP($CC$2,一级属性!$E$41:$P$64,COLUMNS(一级属性!$E$41:G$64),0)*($CB32+0.25*IF($CB32&lt;10,1,ROUNDDOWN($CB32,-1)))+VLOOKUP($CC$2,宝石属性!$B$43:$M$66,COLUMNS(宝石属性!$B$43:D$66),0)*10*VLOOKUP(ROUNDDOWN($CB32,-1),宝石属性!$B$25:$N$41,2,0)*VLOOKUP(ROUNDDOWN($CB32,-1),宝石属性!$B$25:$N$41,3,0)+VLOOKUP($CC$2,职业被动!$B$6:$M$29,COLUMNS(职业被动!$B$6:D$29),0)*$CB32,0)</f>
        <v>1195</v>
      </c>
      <c r="CD32" s="9">
        <f>ROUND(属性投放!E$4+装备属性!E$4*IF($CB32&lt;10,1,ROUNDDOWN($CB32,-1))+SUM(属性投放!F$37:F$45)*$CB32+VLOOKUP($CC$2,一级属性!$E$41:$P$64,COLUMNS(一级属性!$E$41:H$64),0)*($CB32+0.25*IF($CB32&lt;10,1,ROUNDDOWN($CB32,-1)))+VLOOKUP($CC$2,宝石属性!$B$43:$M$66,COLUMNS(宝石属性!$B$43:E$66),0)*10*VLOOKUP(ROUNDDOWN($CB32,-1),宝石属性!$B$25:$N$41,2,0)*VLOOKUP(ROUNDDOWN($CB32,-1),宝石属性!$B$25:$N$41,3,0)+VLOOKUP($CC$2,职业被动!$B$6:$M$29,COLUMNS(职业被动!$B$6:E$29),0)*$CB32,0)</f>
        <v>799</v>
      </c>
      <c r="CE32" s="9">
        <f>ROUND(属性投放!F$4+装备属性!F$4*IF($CB32&lt;10,1,ROUNDDOWN($CB32,-1))+SUM(属性投放!G$37:G$45)*$CB32+VLOOKUP($CC$2,一级属性!$E$41:$P$64,COLUMNS(一级属性!$E$41:I$64),0)*($CB32+0.25*IF($CB32&lt;10,1,ROUNDDOWN($CB32,-1)))+VLOOKUP($CC$2,宝石属性!$B$43:$M$66,COLUMNS(宝石属性!$B$43:F$66),0)*10*VLOOKUP(ROUNDDOWN($CB32,-1),宝石属性!$B$25:$N$41,2,0)*VLOOKUP(ROUNDDOWN($CB32,-1),宝石属性!$B$25:$N$41,3,0)+VLOOKUP($CC$2,职业被动!$B$6:$M$29,COLUMNS(职业被动!$B$6:F$29),0)*$CB32,0)</f>
        <v>565</v>
      </c>
      <c r="CF32" s="9">
        <f>ROUND(属性投放!G$4+装备属性!G$4*IF($CB32&lt;10,1,ROUNDDOWN($CB32,-1))+SUM(属性投放!H$37:H$45)*$CB32+VLOOKUP($CC$2,一级属性!$E$41:$P$64,COLUMNS(一级属性!$E$41:J$64),0)*($CB32+0.25*IF($CB32&lt;10,1,ROUNDDOWN($CB32,-1)))+VLOOKUP($CC$2,宝石属性!$B$43:$M$66,COLUMNS(宝石属性!$B$43:G$66),0)*10*VLOOKUP(ROUNDDOWN($CB32,-1),宝石属性!$B$25:$N$41,2,0)*VLOOKUP(ROUNDDOWN($CB32,-1),宝石属性!$B$25:$N$41,3,0)+VLOOKUP($CC$2,职业被动!$B$6:$M$29,COLUMNS(职业被动!$B$6:G$29),0)*$CB32,0)</f>
        <v>254</v>
      </c>
      <c r="CG32" s="9">
        <f>ROUND(属性投放!H$4+装备属性!H$4*IF($CB32&lt;10,1,ROUNDDOWN($CB32,-1))+SUM(属性投放!I$37:I$45)*$CB32+VLOOKUP($CC$2,一级属性!$E$41:$P$64,COLUMNS(一级属性!$E$41:K$64),0)*($CB32+0.25*IF($CB32&lt;10,1,ROUNDDOWN($CB32,-1)))+VLOOKUP($CC$2,宝石属性!$B$43:$M$66,COLUMNS(宝石属性!$B$43:H$66),0)*10*VLOOKUP(ROUNDDOWN($CB32,-1),宝石属性!$B$25:$N$41,2,0)*VLOOKUP(ROUNDDOWN($CB32,-1),宝石属性!$B$25:$N$41,3,0)+VLOOKUP($CC$2,职业被动!$B$6:$M$29,COLUMNS(职业被动!$B$6:H$29),0)*$CB32,0)</f>
        <v>220</v>
      </c>
      <c r="CH32" s="9">
        <f>ROUND(属性投放!I$4+装备属性!I$4*IF($CB32&lt;10,1,ROUNDDOWN($CB32,-1))+SUM(属性投放!J$37:J$45)*$CB32+VLOOKUP($CC$2,一级属性!$E$41:$P$64,COLUMNS(一级属性!$E$41:L$64),0)*($CB32+0.25*IF($CB32&lt;10,1,ROUNDDOWN($CB32,-1)))+VLOOKUP($CC$2,宝石属性!$B$43:$M$66,COLUMNS(宝石属性!$B$43:I$66),0)*10*VLOOKUP(ROUNDDOWN($CB32,-1),宝石属性!$B$25:$N$41,2,0)*VLOOKUP(ROUNDDOWN($CB32,-1),宝石属性!$B$25:$N$41,3,0)+VLOOKUP($CC$2,职业被动!$B$6:$M$29,COLUMNS(职业被动!$B$6:I$29),0)*$CB32,0)</f>
        <v>289</v>
      </c>
      <c r="CI32" s="9">
        <f>ROUND(属性投放!J$4+装备属性!J$4*IF($CB32&lt;10,1,ROUNDDOWN($CB32,-1))+SUM(属性投放!K$37:K$45)*$CB32+VLOOKUP($CC$2,一级属性!$E$41:$P$64,COLUMNS(一级属性!$E$41:M$64),0)*($CB32+0.25*IF($CB32&lt;10,1,ROUNDDOWN($CB32,-1)))+VLOOKUP($CC$2,宝石属性!$B$43:$M$66,COLUMNS(宝石属性!$B$43:J$66),0)*10*VLOOKUP(ROUNDDOWN($CB32,-1),宝石属性!$B$25:$N$41,2,0)*VLOOKUP(ROUNDDOWN($CB32,-1),宝石属性!$B$25:$N$41,3,0)+VLOOKUP($CC$2,职业被动!$B$6:$M$29,COLUMNS(职业被动!$B$6:J$29),0)*$CB32,0)</f>
        <v>180</v>
      </c>
      <c r="CJ32" s="9">
        <f>ROUND(属性投放!K$4+装备属性!K$4*IF($CB32&lt;10,1,ROUNDDOWN($CB32,-1))+SUM(属性投放!L$37:L$45)*$CB32+VLOOKUP($CC$2,一级属性!$E$41:$P$64,COLUMNS(一级属性!$E$41:N$64),0)*($CB32+0.25*IF($CB32&lt;10,1,ROUNDDOWN($CB32,-1)))+VLOOKUP($CC$2,宝石属性!$B$43:$M$66,COLUMNS(宝石属性!$B$43:K$66),0)*10*VLOOKUP(ROUNDDOWN($CB32,-1),宝石属性!$B$25:$N$41,2,0)*VLOOKUP(ROUNDDOWN($CB32,-1),宝石属性!$B$25:$N$41,3,0)+VLOOKUP($CC$2,职业被动!$B$6:$M$29,COLUMNS(职业被动!$B$6:K$29),0)*$CB32,0)</f>
        <v>95</v>
      </c>
      <c r="CK32" s="9">
        <f>ROUND(属性投放!L$4+装备属性!L$4*IF($CB32&lt;10,1,ROUNDDOWN($CB32,-1))+SUM(属性投放!M$37:M$45)*$CB32+VLOOKUP($CC$2,一级属性!$E$41:$P$64,COLUMNS(一级属性!$E$41:O$64),0)*($CB32+0.25*IF($CB32&lt;10,1,ROUNDDOWN($CB32,-1)))+VLOOKUP($CC$2,宝石属性!$B$43:$M$66,COLUMNS(宝石属性!$B$43:L$66),0)*10*VLOOKUP(ROUNDDOWN($CB32,-1),宝石属性!$B$25:$N$41,2,0)*VLOOKUP(ROUNDDOWN($CB32,-1),宝石属性!$B$25:$N$41,3,0)+VLOOKUP($CC$2,职业被动!$B$6:$M$29,COLUMNS(职业被动!$B$6:L$29),0)*$CB32,0)</f>
        <v>9</v>
      </c>
      <c r="CL32" s="9">
        <f>ROUND(属性投放!M$4+装备属性!M$4*IF($CB32&lt;10,1,ROUNDDOWN($CB32,-1))+SUM(属性投放!N$37:N$45)*$CB32+VLOOKUP($CC$2,一级属性!$E$41:$P$64,COLUMNS(一级属性!$E$41:P$64),0)*($CB32+0.25*IF($CB32&lt;10,1,ROUNDDOWN($CB32,-1)))+VLOOKUP($CC$2,宝石属性!$B$43:$M$66,COLUMNS(宝石属性!$B$43:M$66),0)*10*VLOOKUP(ROUNDDOWN($CB32,-1),宝石属性!$B$25:$N$41,2,0)*VLOOKUP(ROUNDDOWN($CB32,-1),宝石属性!$B$25:$N$41,3,0)+VLOOKUP($CC$2,职业被动!$B$6:$M$29,COLUMNS(职业被动!$B$6:M$29),0)*$CB32,0)</f>
        <v>299</v>
      </c>
      <c r="CM32" s="48">
        <f>属性价值和能力评分!$F$9+ROUND(属性价值和能力评分!$F$38*10,0)*CB32+ROUND((SUM(装备属性!$W$9:$W$14)+属性价值和能力评分!$F$38*1.25+1.4+2.8)*IF(CB32&lt;10,1,ROUNDDOWN(CB32,-1)),0)+15*VLOOKUP(ROUNDDOWN(CB32,-1),宝石属性!$B$26:$D$41,2,0)*6*VLOOKUP(ROUNDDOWN(CB32,-1),宝石属性!$B$26:$D$41,3,0)+(属性价值和能力评分!$F$49*9+属性价值和能力评分!$F$50*2+属性价值和能力评分!$F$53*8/5)*CB32</f>
        <v>5003</v>
      </c>
      <c r="CO32" s="1">
        <v>29</v>
      </c>
      <c r="CP32" s="9">
        <f>ROUND(属性投放!D$4+装备属性!D$4*IF($CO32&lt;10,1,ROUNDDOWN($CO32,-1))+SUM(属性投放!E$37:E$45)*$CO32+VLOOKUP($CP$2,一级属性!$E$41:$P$64,COLUMNS(一级属性!$E$41:G$64),0)*($CO32+0.25*IF($CO32&lt;10,1,ROUNDDOWN($CO32,-1)))+VLOOKUP($CP$2,宝石属性!$B$43:$M$66,COLUMNS(宝石属性!$B$43:D$66),0)*10*VLOOKUP(ROUNDDOWN($CO32,-1),宝石属性!$B$25:$N$41,2,0)*VLOOKUP(ROUNDDOWN($CO32,-1),宝石属性!$B$25:$N$41,3,0)+VLOOKUP($CP$2,职业被动!$B$6:$M$29,COLUMNS(职业被动!$B$6:D$29),0)*$CO32,0)</f>
        <v>1195</v>
      </c>
      <c r="CQ32" s="9">
        <f>ROUND(属性投放!E$4+装备属性!E$4*IF($CO32&lt;10,1,ROUNDDOWN($CO32,-1))+SUM(属性投放!F$37:F$45)*$CO32+VLOOKUP($CP$2,一级属性!$E$41:$P$64,COLUMNS(一级属性!$E$41:H$64),0)*($CO32+0.25*IF($CO32&lt;10,1,ROUNDDOWN($CO32,-1)))+VLOOKUP($CP$2,宝石属性!$B$43:$M$66,COLUMNS(宝石属性!$B$43:E$66),0)*10*VLOOKUP(ROUNDDOWN($CO32,-1),宝石属性!$B$25:$N$41,2,0)*VLOOKUP(ROUNDDOWN($CO32,-1),宝石属性!$B$25:$N$41,3,0)+VLOOKUP($CP$2,职业被动!$B$6:$M$29,COLUMNS(职业被动!$B$6:E$29),0)*$CO32,0)</f>
        <v>1649</v>
      </c>
      <c r="CR32" s="9">
        <f>ROUND(属性投放!F$4+装备属性!F$4*IF($CO32&lt;10,1,ROUNDDOWN($CO32,-1))+SUM(属性投放!G$37:G$45)*$CO32+VLOOKUP($CP$2,一级属性!$E$41:$P$64,COLUMNS(一级属性!$E$41:I$64),0)*($CO32+0.25*IF($CO32&lt;10,1,ROUNDDOWN($CO32,-1)))+VLOOKUP($CP$2,宝石属性!$B$43:$M$66,COLUMNS(宝石属性!$B$43:F$66),0)*10*VLOOKUP(ROUNDDOWN($CO32,-1),宝石属性!$B$25:$N$41,2,0)*VLOOKUP(ROUNDDOWN($CO32,-1),宝石属性!$B$25:$N$41,3,0)+VLOOKUP($CP$2,职业被动!$B$6:$M$29,COLUMNS(职业被动!$B$6:F$29),0)*$CO32,0)</f>
        <v>322</v>
      </c>
      <c r="CS32" s="9">
        <f>ROUND(属性投放!G$4+装备属性!G$4*IF($CO32&lt;10,1,ROUNDDOWN($CO32,-1))+SUM(属性投放!H$37:H$45)*$CO32+VLOOKUP($CP$2,一级属性!$E$41:$P$64,COLUMNS(一级属性!$E$41:J$64),0)*($CO32+0.25*IF($CO32&lt;10,1,ROUNDDOWN($CO32,-1)))+VLOOKUP($CP$2,宝石属性!$B$43:$M$66,COLUMNS(宝石属性!$B$43:G$66),0)*10*VLOOKUP(ROUNDDOWN($CO32,-1),宝石属性!$B$25:$N$41,2,0)*VLOOKUP(ROUNDDOWN($CO32,-1),宝石属性!$B$25:$N$41,3,0)+VLOOKUP($CP$2,职业被动!$B$6:$M$29,COLUMNS(职业被动!$B$6:G$29),0)*$CO32,0)</f>
        <v>225</v>
      </c>
      <c r="CT32" s="9">
        <f>ROUND(属性投放!H$4+装备属性!H$4*IF($CO32&lt;10,1,ROUNDDOWN($CO32,-1))+SUM(属性投放!I$37:I$45)*$CO32+VLOOKUP($CP$2,一级属性!$E$41:$P$64,COLUMNS(一级属性!$E$41:K$64),0)*($CO32+0.25*IF($CO32&lt;10,1,ROUNDDOWN($CO32,-1)))+VLOOKUP($CP$2,宝石属性!$B$43:$M$66,COLUMNS(宝石属性!$B$43:H$66),0)*10*VLOOKUP(ROUNDDOWN($CO32,-1),宝石属性!$B$25:$N$41,2,0)*VLOOKUP(ROUNDDOWN($CO32,-1),宝石属性!$B$25:$N$41,3,0)+VLOOKUP($CP$2,职业被动!$B$6:$M$29,COLUMNS(职业被动!$B$6:H$29),0)*$CO32,0)</f>
        <v>448</v>
      </c>
      <c r="CU32" s="9">
        <f>ROUND(属性投放!I$4+装备属性!I$4*IF($CO32&lt;10,1,ROUNDDOWN($CO32,-1))+SUM(属性投放!J$37:J$45)*$CO32+VLOOKUP($CP$2,一级属性!$E$41:$P$64,COLUMNS(一级属性!$E$41:L$64),0)*($CO32+0.25*IF($CO32&lt;10,1,ROUNDDOWN($CO32,-1)))+VLOOKUP($CP$2,宝石属性!$B$43:$M$66,COLUMNS(宝石属性!$B$43:I$66),0)*10*VLOOKUP(ROUNDDOWN($CO32,-1),宝石属性!$B$25:$N$41,2,0)*VLOOKUP(ROUNDDOWN($CO32,-1),宝石属性!$B$25:$N$41,3,0)+VLOOKUP($CP$2,职业被动!$B$6:$M$29,COLUMNS(职业被动!$B$6:I$29),0)*$CO32,0)</f>
        <v>386</v>
      </c>
      <c r="CV32" s="9">
        <f>ROUND(属性投放!J$4+装备属性!J$4*IF($CO32&lt;10,1,ROUNDDOWN($CO32,-1))+SUM(属性投放!K$37:K$45)*$CO32+VLOOKUP($CP$2,一级属性!$E$41:$P$64,COLUMNS(一级属性!$E$41:M$64),0)*($CO32+0.25*IF($CO32&lt;10,1,ROUNDDOWN($CO32,-1)))+VLOOKUP($CP$2,宝石属性!$B$43:$M$66,COLUMNS(宝石属性!$B$43:J$66),0)*10*VLOOKUP(ROUNDDOWN($CO32,-1),宝石属性!$B$25:$N$41,2,0)*VLOOKUP(ROUNDDOWN($CO32,-1),宝石属性!$B$25:$N$41,3,0)+VLOOKUP($CP$2,职业被动!$B$6:$M$29,COLUMNS(职业被动!$B$6:J$29),0)*$CO32,0)</f>
        <v>146</v>
      </c>
      <c r="CW32" s="9">
        <f>ROUND(属性投放!K$4+装备属性!K$4*IF($CO32&lt;10,1,ROUNDDOWN($CO32,-1))+SUM(属性投放!L$37:L$45)*$CO32+VLOOKUP($CP$2,一级属性!$E$41:$P$64,COLUMNS(一级属性!$E$41:N$64),0)*($CO32+0.25*IF($CO32&lt;10,1,ROUNDDOWN($CO32,-1)))+VLOOKUP($CP$2,宝石属性!$B$43:$M$66,COLUMNS(宝石属性!$B$43:K$66),0)*10*VLOOKUP(ROUNDDOWN($CO32,-1),宝石属性!$B$25:$N$41,2,0)*VLOOKUP(ROUNDDOWN($CO32,-1),宝石属性!$B$25:$N$41,3,0)+VLOOKUP($CP$2,职业被动!$B$6:$M$29,COLUMNS(职业被动!$B$6:K$29),0)*$CO32,0)</f>
        <v>95</v>
      </c>
      <c r="CX32" s="9">
        <f>ROUND(属性投放!L$4+装备属性!L$4*IF($CO32&lt;10,1,ROUNDDOWN($CO32,-1))+SUM(属性投放!M$37:M$45)*$CO32+VLOOKUP($CP$2,一级属性!$E$41:$P$64,COLUMNS(一级属性!$E$41:O$64),0)*($CO32+0.25*IF($CO32&lt;10,1,ROUNDDOWN($CO32,-1)))+VLOOKUP($CP$2,宝石属性!$B$43:$M$66,COLUMNS(宝石属性!$B$43:L$66),0)*10*VLOOKUP(ROUNDDOWN($CO32,-1),宝石属性!$B$25:$N$41,2,0)*VLOOKUP(ROUNDDOWN($CO32,-1),宝石属性!$B$25:$N$41,3,0)+VLOOKUP($CP$2,职业被动!$B$6:$M$29,COLUMNS(职业被动!$B$6:L$29),0)*$CO32,0)</f>
        <v>9</v>
      </c>
      <c r="CY32" s="9">
        <f>ROUND(属性投放!M$4+装备属性!M$4*IF($CO32&lt;10,1,ROUNDDOWN($CO32,-1))+SUM(属性投放!N$37:N$45)*$CO32+VLOOKUP($CP$2,一级属性!$E$41:$P$64,COLUMNS(一级属性!$E$41:P$64),0)*($CO32+0.25*IF($CO32&lt;10,1,ROUNDDOWN($CO32,-1)))+VLOOKUP($CP$2,宝石属性!$B$43:$M$66,COLUMNS(宝石属性!$B$43:M$66),0)*10*VLOOKUP(ROUNDDOWN($CO32,-1),宝石属性!$B$25:$N$41,2,0)*VLOOKUP(ROUNDDOWN($CO32,-1),宝石属性!$B$25:$N$41,3,0)+VLOOKUP($CP$2,职业被动!$B$6:$M$29,COLUMNS(职业被动!$B$6:M$29),0)*$CO32,0)</f>
        <v>299</v>
      </c>
      <c r="CZ32" s="48">
        <f>属性价值和能力评分!$F$9+ROUND(属性价值和能力评分!$F$38*10,0)*CO32+ROUND((SUM(装备属性!$W$9:$W$14)+属性价值和能力评分!$F$38*1.25+1.4+2.8)*IF(CO32&lt;10,1,ROUNDDOWN(CO32,-1)),0)+15*VLOOKUP(ROUNDDOWN(CO32,-1),宝石属性!$B$26:$D$41,2,0)*6*VLOOKUP(ROUNDDOWN(CO32,-1),宝石属性!$B$26:$D$41,3,0)+(属性价值和能力评分!$F$49*9+属性价值和能力评分!$F$50*2+属性价值和能力评分!$F$53*8/5)*CO32</f>
        <v>5003</v>
      </c>
      <c r="DB32" s="1">
        <v>29</v>
      </c>
      <c r="DC32" s="9">
        <f>ROUND(属性投放!D$4+装备属性!D$4*IF($DB32&lt;10,1,ROUNDDOWN($DB32,-1))+SUM(属性投放!E$37:E$45)*$DB32+VLOOKUP($DC$2,一级属性!$E$41:$P$64,COLUMNS(一级属性!$E$41:G$64),0)*($DB32+0.25*IF($DB32&lt;10,1,ROUNDDOWN($DB32,-1)))+VLOOKUP($DC$2,宝石属性!$B$43:$M$66,COLUMNS(宝石属性!$B$43:D$66),0)*10*VLOOKUP(ROUNDDOWN($DB32,-1),宝石属性!$B$25:$N$41,2,0)*VLOOKUP(ROUNDDOWN($DB32,-1),宝石属性!$B$25:$N$41,3,0)+VLOOKUP($DC$2,职业被动!$B$6:$M$29,COLUMNS(职业被动!$B$6:D$29),0)*$DB32,0)</f>
        <v>1398</v>
      </c>
      <c r="DD32" s="9">
        <f>ROUND(属性投放!E$4+装备属性!E$4*IF($DB32&lt;10,1,ROUNDDOWN($DB32,-1))+SUM(属性投放!F$37:F$45)*$DB32+VLOOKUP($DC$2,一级属性!$E$41:$P$64,COLUMNS(一级属性!$E$41:H$64),0)*($DB32+0.25*IF($DB32&lt;10,1,ROUNDDOWN($DB32,-1)))+VLOOKUP($DC$2,宝石属性!$B$43:$M$66,COLUMNS(宝石属性!$B$43:E$66),0)*10*VLOOKUP(ROUNDDOWN($DB32,-1),宝石属性!$B$25:$N$41,2,0)*VLOOKUP(ROUNDDOWN($DB32,-1),宝石属性!$B$25:$N$41,3,0)+VLOOKUP($DC$2,职业被动!$B$6:$M$29,COLUMNS(职业被动!$B$6:E$29),0)*$DB32,0)</f>
        <v>799</v>
      </c>
      <c r="DE32" s="9">
        <f>ROUND(属性投放!F$4+装备属性!F$4*IF($DB32&lt;10,1,ROUNDDOWN($DB32,-1))+SUM(属性投放!G$37:G$45)*$DB32+VLOOKUP($DC$2,一级属性!$E$41:$P$64,COLUMNS(一级属性!$E$41:I$64),0)*($DB32+0.25*IF($DB32&lt;10,1,ROUNDDOWN($DB32,-1)))+VLOOKUP($DC$2,宝石属性!$B$43:$M$66,COLUMNS(宝石属性!$B$43:F$66),0)*10*VLOOKUP(ROUNDDOWN($DB32,-1),宝石属性!$B$25:$N$41,2,0)*VLOOKUP(ROUNDDOWN($DB32,-1),宝石属性!$B$25:$N$41,3,0)+VLOOKUP($DC$2,职业被动!$B$6:$M$29,COLUMNS(职业被动!$B$6:F$29),0)*$DB32,0)</f>
        <v>322</v>
      </c>
      <c r="DF32" s="9">
        <f>ROUND(属性投放!G$4+装备属性!G$4*IF($DB32&lt;10,1,ROUNDDOWN($DB32,-1))+SUM(属性投放!H$37:H$45)*$DB32+VLOOKUP($DC$2,一级属性!$E$41:$P$64,COLUMNS(一级属性!$E$41:J$64),0)*($DB32+0.25*IF($DB32&lt;10,1,ROUNDDOWN($DB32,-1)))+VLOOKUP($DC$2,宝石属性!$B$43:$M$66,COLUMNS(宝石属性!$B$43:G$66),0)*10*VLOOKUP(ROUNDDOWN($DB32,-1),宝石属性!$B$25:$N$41,2,0)*VLOOKUP(ROUNDDOWN($DB32,-1),宝石属性!$B$25:$N$41,3,0)+VLOOKUP($DC$2,职业被动!$B$6:$M$29,COLUMNS(职业被动!$B$6:G$29),0)*$DB32,0)</f>
        <v>657</v>
      </c>
      <c r="DG32" s="9">
        <f>ROUND(属性投放!H$4+装备属性!H$4*IF($DB32&lt;10,1,ROUNDDOWN($DB32,-1))+SUM(属性投放!I$37:I$45)*$DB32+VLOOKUP($DC$2,一级属性!$E$41:$P$64,COLUMNS(一级属性!$E$41:K$64),0)*($DB32+0.25*IF($DB32&lt;10,1,ROUNDDOWN($DB32,-1)))+VLOOKUP($DC$2,宝石属性!$B$43:$M$66,COLUMNS(宝石属性!$B$43:H$66),0)*10*VLOOKUP(ROUNDDOWN($DB32,-1),宝石属性!$B$25:$N$41,2,0)*VLOOKUP(ROUNDDOWN($DB32,-1),宝石属性!$B$25:$N$41,3,0)+VLOOKUP($DC$2,职业被动!$B$6:$M$29,COLUMNS(职业被动!$B$6:H$29),0)*$DB32,0)</f>
        <v>220</v>
      </c>
      <c r="DH32" s="9">
        <f>ROUND(属性投放!I$4+装备属性!I$4*IF($DB32&lt;10,1,ROUNDDOWN($DB32,-1))+SUM(属性投放!J$37:J$45)*$DB32+VLOOKUP($DC$2,一级属性!$E$41:$P$64,COLUMNS(一级属性!$E$41:L$64),0)*($DB32+0.25*IF($DB32&lt;10,1,ROUNDDOWN($DB32,-1)))+VLOOKUP($DC$2,宝石属性!$B$43:$M$66,COLUMNS(宝石属性!$B$43:I$66),0)*10*VLOOKUP(ROUNDDOWN($DB32,-1),宝石属性!$B$25:$N$41,2,0)*VLOOKUP(ROUNDDOWN($DB32,-1),宝石属性!$B$25:$N$41,3,0)+VLOOKUP($DC$2,职业被动!$B$6:$M$29,COLUMNS(职业被动!$B$6:I$29),0)*$DB32,0)</f>
        <v>255</v>
      </c>
      <c r="DI32" s="9">
        <f>ROUND(属性投放!J$4+装备属性!J$4*IF($DB32&lt;10,1,ROUNDDOWN($DB32,-1))+SUM(属性投放!K$37:K$45)*$DB32+VLOOKUP($DC$2,一级属性!$E$41:$P$64,COLUMNS(一级属性!$E$41:M$64),0)*($DB32+0.25*IF($DB32&lt;10,1,ROUNDDOWN($DB32,-1)))+VLOOKUP($DC$2,宝石属性!$B$43:$M$66,COLUMNS(宝石属性!$B$43:J$66),0)*10*VLOOKUP(ROUNDDOWN($DB32,-1),宝石属性!$B$25:$N$41,2,0)*VLOOKUP(ROUNDDOWN($DB32,-1),宝石属性!$B$25:$N$41,3,0)+VLOOKUP($DC$2,职业被动!$B$6:$M$29,COLUMNS(职业被动!$B$6:J$29),0)*$DB32,0)</f>
        <v>180</v>
      </c>
      <c r="DJ32" s="9">
        <f>ROUND(属性投放!K$4+装备属性!K$4*IF($DB32&lt;10,1,ROUNDDOWN($DB32,-1))+SUM(属性投放!L$37:L$45)*$DB32+VLOOKUP($DC$2,一级属性!$E$41:$P$64,COLUMNS(一级属性!$E$41:N$64),0)*($DB32+0.25*IF($DB32&lt;10,1,ROUNDDOWN($DB32,-1)))+VLOOKUP($DC$2,宝石属性!$B$43:$M$66,COLUMNS(宝石属性!$B$43:K$66),0)*10*VLOOKUP(ROUNDDOWN($DB32,-1),宝石属性!$B$25:$N$41,2,0)*VLOOKUP(ROUNDDOWN($DB32,-1),宝石属性!$B$25:$N$41,3,0)+VLOOKUP($DC$2,职业被动!$B$6:$M$29,COLUMNS(职业被动!$B$6:K$29),0)*$DB32,0)</f>
        <v>95</v>
      </c>
      <c r="DK32" s="9">
        <f>ROUND(属性投放!L$4+装备属性!L$4*IF($DB32&lt;10,1,ROUNDDOWN($DB32,-1))+SUM(属性投放!M$37:M$45)*$DB32+VLOOKUP($DC$2,一级属性!$E$41:$P$64,COLUMNS(一级属性!$E$41:O$64),0)*($DB32+0.25*IF($DB32&lt;10,1,ROUNDDOWN($DB32,-1)))+VLOOKUP($DC$2,宝石属性!$B$43:$M$66,COLUMNS(宝石属性!$B$43:L$66),0)*10*VLOOKUP(ROUNDDOWN($DB32,-1),宝石属性!$B$25:$N$41,2,0)*VLOOKUP(ROUNDDOWN($DB32,-1),宝石属性!$B$25:$N$41,3,0)+VLOOKUP($DC$2,职业被动!$B$6:$M$29,COLUMNS(职业被动!$B$6:L$29),0)*$DB32,0)</f>
        <v>9</v>
      </c>
      <c r="DL32" s="9">
        <f>ROUND(属性投放!M$4+装备属性!M$4*IF($DB32&lt;10,1,ROUNDDOWN($DB32,-1))+SUM(属性投放!N$37:N$45)*$DB32+VLOOKUP($DC$2,一级属性!$E$41:$P$64,COLUMNS(一级属性!$E$41:P$64),0)*($DB32+0.25*IF($DB32&lt;10,1,ROUNDDOWN($DB32,-1)))+VLOOKUP($DC$2,宝石属性!$B$43:$M$66,COLUMNS(宝石属性!$B$43:M$66),0)*10*VLOOKUP(ROUNDDOWN($DB32,-1),宝石属性!$B$25:$N$41,2,0)*VLOOKUP(ROUNDDOWN($DB32,-1),宝石属性!$B$25:$N$41,3,0)+VLOOKUP($DC$2,职业被动!$B$6:$M$29,COLUMNS(职业被动!$B$6:M$29),0)*$DB32,0)</f>
        <v>299</v>
      </c>
      <c r="DM32" s="48">
        <f>属性价值和能力评分!$F$9+ROUND(属性价值和能力评分!$F$38*10,0)*DB32+ROUND((SUM(装备属性!$W$9:$W$14)+属性价值和能力评分!$F$38*1.25+1.4+2.8)*IF(DB32&lt;10,1,ROUNDDOWN(DB32,-1)),0)+15*VLOOKUP(ROUNDDOWN(DB32,-1),宝石属性!$B$26:$D$41,2,0)*6*VLOOKUP(ROUNDDOWN(DB32,-1),宝石属性!$B$26:$D$41,3,0)+(属性价值和能力评分!$F$49*9+属性价值和能力评分!$F$50*2+属性价值和能力评分!$F$53*8/5)*DB32</f>
        <v>5003</v>
      </c>
      <c r="DO32" s="1">
        <v>29</v>
      </c>
      <c r="DP32" s="9">
        <f>ROUND(属性投放!D$4+装备属性!D$4*IF($DO32&lt;10,1,ROUNDDOWN($DO32,-1))+SUM(属性投放!E$37:E$45)*$DO32+VLOOKUP($DP$2,一级属性!$E$41:$P$64,COLUMNS(一级属性!$E$41:G$64),0)*($DO32+0.25*IF($DO32&lt;10,1,ROUNDDOWN($DO32,-1)))+VLOOKUP($DP$2,宝石属性!$B$43:$M$66,COLUMNS(宝石属性!$B$43:D$66),0)*10*VLOOKUP(ROUNDDOWN($DO32,-1),宝石属性!$B$25:$N$41,2,0)*VLOOKUP(ROUNDDOWN($DO32,-1),宝石属性!$B$25:$N$41,3,0)+VLOOKUP($DP$2,职业被动!$B$6:$M$29,COLUMNS(职业被动!$B$6:D$29),0)*$DO32,0)</f>
        <v>2961</v>
      </c>
      <c r="DQ32" s="9">
        <f>ROUND(属性投放!E$4+装备属性!E$4*IF($DO32&lt;10,1,ROUNDDOWN($DO32,-1))+SUM(属性投放!F$37:F$45)*$DO32+VLOOKUP($DP$2,一级属性!$E$41:$P$64,COLUMNS(一级属性!$E$41:H$64),0)*($DO32+0.25*IF($DO32&lt;10,1,ROUNDDOWN($DO32,-1)))+VLOOKUP($DP$2,宝石属性!$B$43:$M$66,COLUMNS(宝石属性!$B$43:E$66),0)*10*VLOOKUP(ROUNDDOWN($DO32,-1),宝石属性!$B$25:$N$41,2,0)*VLOOKUP(ROUNDDOWN($DO32,-1),宝石属性!$B$25:$N$41,3,0)+VLOOKUP($DP$2,职业被动!$B$6:$M$29,COLUMNS(职业被动!$B$6:E$29),0)*$DO32,0)</f>
        <v>799</v>
      </c>
      <c r="DR32" s="9">
        <f>ROUND(属性投放!F$4+装备属性!F$4*IF($DO32&lt;10,1,ROUNDDOWN($DO32,-1))+SUM(属性投放!G$37:G$45)*$DO32+VLOOKUP($DP$2,一级属性!$E$41:$P$64,COLUMNS(一级属性!$E$41:I$64),0)*($DO32+0.25*IF($DO32&lt;10,1,ROUNDDOWN($DO32,-1)))+VLOOKUP($DP$2,宝石属性!$B$43:$M$66,COLUMNS(宝石属性!$B$43:F$66),0)*10*VLOOKUP(ROUNDDOWN($DO32,-1),宝石属性!$B$25:$N$41,2,0)*VLOOKUP(ROUNDDOWN($DO32,-1),宝石属性!$B$25:$N$41,3,0)+VLOOKUP($DP$2,职业被动!$B$6:$M$29,COLUMNS(职业被动!$B$6:F$29),0)*$DO32,0)</f>
        <v>322</v>
      </c>
      <c r="DS32" s="9">
        <f>ROUND(属性投放!G$4+装备属性!G$4*IF($DO32&lt;10,1,ROUNDDOWN($DO32,-1))+SUM(属性投放!H$37:H$45)*$DO32+VLOOKUP($DP$2,一级属性!$E$41:$P$64,COLUMNS(一级属性!$E$41:J$64),0)*($DO32+0.25*IF($DO32&lt;10,1,ROUNDDOWN($DO32,-1)))+VLOOKUP($DP$2,宝石属性!$B$43:$M$66,COLUMNS(宝石属性!$B$43:G$66),0)*10*VLOOKUP(ROUNDDOWN($DO32,-1),宝石属性!$B$25:$N$41,2,0)*VLOOKUP(ROUNDDOWN($DO32,-1),宝石属性!$B$25:$N$41,3,0)+VLOOKUP($DP$2,职业被动!$B$6:$M$29,COLUMNS(职业被动!$B$6:G$29),0)*$DO32,0)</f>
        <v>225</v>
      </c>
      <c r="DT32" s="9">
        <f>ROUND(属性投放!H$4+装备属性!H$4*IF($DO32&lt;10,1,ROUNDDOWN($DO32,-1))+SUM(属性投放!I$37:I$45)*$DO32+VLOOKUP($DP$2,一级属性!$E$41:$P$64,COLUMNS(一级属性!$E$41:K$64),0)*($DO32+0.25*IF($DO32&lt;10,1,ROUNDDOWN($DO32,-1)))+VLOOKUP($DP$2,宝石属性!$B$43:$M$66,COLUMNS(宝石属性!$B$43:H$66),0)*10*VLOOKUP(ROUNDDOWN($DO32,-1),宝石属性!$B$25:$N$41,2,0)*VLOOKUP(ROUNDDOWN($DO32,-1),宝石属性!$B$25:$N$41,3,0)+VLOOKUP($DP$2,职业被动!$B$6:$M$29,COLUMNS(职业被动!$B$6:H$29),0)*$DO32,0)</f>
        <v>249</v>
      </c>
      <c r="DU32" s="9">
        <f>ROUND(属性投放!I$4+装备属性!I$4*IF($DO32&lt;10,1,ROUNDDOWN($DO32,-1))+SUM(属性投放!J$37:J$45)*$DO32+VLOOKUP($DP$2,一级属性!$E$41:$P$64,COLUMNS(一级属性!$E$41:L$64),0)*($DO32+0.25*IF($DO32&lt;10,1,ROUNDDOWN($DO32,-1)))+VLOOKUP($DP$2,宝石属性!$B$43:$M$66,COLUMNS(宝石属性!$B$43:I$66),0)*10*VLOOKUP(ROUNDDOWN($DO32,-1),宝石属性!$B$25:$N$41,2,0)*VLOOKUP(ROUNDDOWN($DO32,-1),宝石属性!$B$25:$N$41,3,0)+VLOOKUP($DP$2,职业被动!$B$6:$M$29,COLUMNS(职业被动!$B$6:I$29),0)*$DO32,0)</f>
        <v>255</v>
      </c>
      <c r="DV32" s="9">
        <f>ROUND(属性投放!J$4+装备属性!J$4*IF($DO32&lt;10,1,ROUNDDOWN($DO32,-1))+SUM(属性投放!K$37:K$45)*$DO32+VLOOKUP($DP$2,一级属性!$E$41:$P$64,COLUMNS(一级属性!$E$41:M$64),0)*($DO32+0.25*IF($DO32&lt;10,1,ROUNDDOWN($DO32,-1)))+VLOOKUP($DP$2,宝石属性!$B$43:$M$66,COLUMNS(宝石属性!$B$43:J$66),0)*10*VLOOKUP(ROUNDDOWN($DO32,-1),宝石属性!$B$25:$N$41,2,0)*VLOOKUP(ROUNDDOWN($DO32,-1),宝石属性!$B$25:$N$41,3,0)+VLOOKUP($DP$2,职业被动!$B$6:$M$29,COLUMNS(职业被动!$B$6:J$29),0)*$DO32,0)</f>
        <v>180</v>
      </c>
      <c r="DW32" s="9">
        <f>ROUND(属性投放!K$4+装备属性!K$4*IF($DO32&lt;10,1,ROUNDDOWN($DO32,-1))+SUM(属性投放!L$37:L$45)*$DO32+VLOOKUP($DP$2,一级属性!$E$41:$P$64,COLUMNS(一级属性!$E$41:N$64),0)*($DO32+0.25*IF($DO32&lt;10,1,ROUNDDOWN($DO32,-1)))+VLOOKUP($DP$2,宝石属性!$B$43:$M$66,COLUMNS(宝石属性!$B$43:K$66),0)*10*VLOOKUP(ROUNDDOWN($DO32,-1),宝石属性!$B$25:$N$41,2,0)*VLOOKUP(ROUNDDOWN($DO32,-1),宝石属性!$B$25:$N$41,3,0)+VLOOKUP($DP$2,职业被动!$B$6:$M$29,COLUMNS(职业被动!$B$6:K$29),0)*$DO32,0)</f>
        <v>95</v>
      </c>
      <c r="DX32" s="9">
        <f>ROUND(属性投放!L$4+装备属性!L$4*IF($DO32&lt;10,1,ROUNDDOWN($DO32,-1))+SUM(属性投放!M$37:M$45)*$DO32+VLOOKUP($DP$2,一级属性!$E$41:$P$64,COLUMNS(一级属性!$E$41:O$64),0)*($DO32+0.25*IF($DO32&lt;10,1,ROUNDDOWN($DO32,-1)))+VLOOKUP($DP$2,宝石属性!$B$43:$M$66,COLUMNS(宝石属性!$B$43:L$66),0)*10*VLOOKUP(ROUNDDOWN($DO32,-1),宝石属性!$B$25:$N$41,2,0)*VLOOKUP(ROUNDDOWN($DO32,-1),宝石属性!$B$25:$N$41,3,0)+VLOOKUP($DP$2,职业被动!$B$6:$M$29,COLUMNS(职业被动!$B$6:L$29),0)*$DO32,0)</f>
        <v>9</v>
      </c>
      <c r="DY32" s="9">
        <f>ROUND(属性投放!M$4+装备属性!M$4*IF($DO32&lt;10,1,ROUNDDOWN($DO32,-1))+SUM(属性投放!N$37:N$45)*$DO32+VLOOKUP($DP$2,一级属性!$E$41:$P$64,COLUMNS(一级属性!$E$41:P$64),0)*($DO32+0.25*IF($DO32&lt;10,1,ROUNDDOWN($DO32,-1)))+VLOOKUP($DP$2,宝石属性!$B$43:$M$66,COLUMNS(宝石属性!$B$43:M$66),0)*10*VLOOKUP(ROUNDDOWN($DO32,-1),宝石属性!$B$25:$N$41,2,0)*VLOOKUP(ROUNDDOWN($DO32,-1),宝石属性!$B$25:$N$41,3,0)+VLOOKUP($DP$2,职业被动!$B$6:$M$29,COLUMNS(职业被动!$B$6:M$29),0)*$DO32,0)</f>
        <v>299</v>
      </c>
      <c r="DZ32" s="48">
        <f>属性价值和能力评分!$F$9+ROUND(属性价值和能力评分!$F$38*10,0)*DO32+ROUND((SUM(装备属性!$W$9:$W$14)+属性价值和能力评分!$F$38*1.25+1.4+2.8)*IF(DO32&lt;10,1,ROUNDDOWN(DO32,-1)),0)+15*VLOOKUP(ROUNDDOWN(DO32,-1),宝石属性!$B$26:$D$41,2,0)*6*VLOOKUP(ROUNDDOWN(DO32,-1),宝石属性!$B$26:$D$41,3,0)+(属性价值和能力评分!$F$49*9+属性价值和能力评分!$F$50*2+属性价值和能力评分!$F$53*8/5)*DO32</f>
        <v>5003</v>
      </c>
      <c r="EA32" s="17"/>
      <c r="EB32" s="1">
        <v>29</v>
      </c>
      <c r="EC32" s="1">
        <f>ROUND(CC32/MAX(CE32/10,((CE32*(1+属性投放!$E$8)-CF32+属性投放!$F$8*EB32)*(1+属性投放!$G$8)*(1+属性投放!$H$8))),1)</f>
        <v>2.7</v>
      </c>
      <c r="ED32" s="1">
        <f>ROUND(CP32/MAX(CE32/10,((CE32*(1+属性投放!$E$8)-CS32+属性投放!$F$8*EB32)*(1+属性投放!$G$8)*(1+属性投放!$H$8))),1)</f>
        <v>2.5</v>
      </c>
      <c r="EE32" s="1">
        <f>ROUND(DC32/MAX(CE32/10,((CE32*(1+属性投放!$E$8)-DF32+属性投放!$F$8*EB32)*(1+属性投放!$G$8)*(1+属性投放!$H$8))),1)</f>
        <v>24.7</v>
      </c>
      <c r="EF32" s="1">
        <f>ROUND(DP32/MAX(CE32/10,((CE32*(1+属性投放!$E$8)-DS32+属性投放!$F$8*EB32)*(1+属性投放!$G$8)*(1+属性投放!$H$8))),1)</f>
        <v>6.2</v>
      </c>
      <c r="EH32" s="1">
        <f>ROUND(CC32/MAX(属性投放!$F$9*EB32,((CT32*(1+属性投放!$E$9)-CH32+属性投放!$F$9*EB32)*(1+属性投放!$G$9)*(1+属性投放!$H$9))),1)</f>
        <v>2.4</v>
      </c>
      <c r="EI32" s="1">
        <f>ROUND(CP32/MAX(属性投放!$F$9*EB32,((CT32*(1+属性投放!$E$9)-CU32+属性投放!$F$9*EB32)*(1+属性投放!$G$9)*(1+属性投放!$H$9))),1)</f>
        <v>3.1</v>
      </c>
      <c r="EJ32" s="1">
        <f>ROUND(DC32/MAX(属性投放!$F$9*EB32,((CT32*(1+属性投放!$E$9)-DH32+属性投放!$F$9*EB32)*(1+属性投放!$G$9)*(1+属性投放!$H$9))),1)</f>
        <v>2.6</v>
      </c>
      <c r="EK32" s="1">
        <f>ROUND(DP32/MAX(属性投放!$F$9*EB32,((CT32*(1+属性投放!$E$9)-DU32+属性投放!$F$9*EB32)*(1+属性投放!$G$9)*(1+属性投放!$H$9))),1)</f>
        <v>5.6</v>
      </c>
      <c r="EM32" s="1">
        <f>ROUND(CC32/((BW32*(1+属性投放!$E$10)+属性投放!$F$10*EB32)*(1+属性投放!$G$10)*(1+属性投放!$H$10)),1)</f>
        <v>6.2</v>
      </c>
      <c r="EN32" s="1">
        <f>ROUND(CP32/((BW32*(1+属性投放!$E$10)+属性投放!$F$10*EB32)*(1+属性投放!$G$10)*(1+属性投放!$H$10)),1)</f>
        <v>6.2</v>
      </c>
      <c r="EO32" s="1">
        <f>ROUND(DC32/((BW32*(1+属性投放!$E$10)+属性投放!$F$10*EB32)*(1+属性投放!$G$10)*(1+属性投放!$H$10)),1)</f>
        <v>7.2</v>
      </c>
      <c r="EP32" s="1">
        <f>ROUND(DP32/((BW32*(1+属性投放!$E$10)+属性投放!$F$10*EB32)*(1+属性投放!$G$10)*(1+属性投放!$H$10)),1)</f>
        <v>15.3</v>
      </c>
    </row>
    <row r="33" spans="2:146">
      <c r="B33" s="1">
        <v>30</v>
      </c>
      <c r="C33" s="9">
        <f>ROUND(属性投放!D$4+装备属性!D$4*IF($B33&lt;10,1,ROUNDDOWN($B33,-1))+SUM(属性投放!E$37:E$45)*$B33+VLOOKUP($C$2,一级属性!$E$41:$P$64,COLUMNS(一级属性!$E$41:G$64),0)*($B33+0.25*IF($B33&lt;10,1,ROUNDDOWN($B33,-1)))+VLOOKUP($C$2,宝石属性!$B$43:$M$66,COLUMNS(宝石属性!$B$43:D$66),0)*10*VLOOKUP(ROUNDDOWN($B33,-1),宝石属性!$B$25:$N$41,2,0)*VLOOKUP(ROUNDDOWN($B33,-1),宝石属性!$B$25:$N$41,3,0)+VLOOKUP($C$2,职业被动!$B$6:$M$29,COLUMNS(职业被动!$B$6:D$29),0)*$B33,0)</f>
        <v>1802</v>
      </c>
      <c r="D33" s="9">
        <f>ROUND(属性投放!E$4+装备属性!E$4*IF($B33&lt;10,1,ROUNDDOWN($B33,-1))+SUM(属性投放!F$37:F$38)*$B33+VLOOKUP($C$2,一级属性!$E$67:$P$90,COLUMNS(一级属性!$E$67:H$90),0)*$B33+VLOOKUP($C$2,宝石属性!$B$43:$M$66,COLUMNS(宝石属性!$B$43:E$66),0)*10*VLOOKUP(ROUNDDOWN($B33,-1),宝石属性!$B$25:$N$41,2,0)*VLOOKUP(ROUNDDOWN($B33,-1),宝石属性!$B$25:$N$41,3,0)+VLOOKUP($C$2,职业被动!$B$6:$M$29,COLUMNS(职业被动!$B$6:E$29),0)*$B33,0)</f>
        <v>896</v>
      </c>
      <c r="E33" s="9">
        <f>ROUND(属性投放!F$4+装备属性!F$4*IF($B33&lt;10,1,ROUNDDOWN($B33,-1))+SUM(属性投放!G$37:G$38)*$B33+VLOOKUP($C$2,一级属性!$E$67:$P$90,COLUMNS(一级属性!$E$67:I$90),0)*$B33+VLOOKUP($C$2,宝石属性!$B$43:$M$66,COLUMNS(宝石属性!$B$43:F$66),0)*10*VLOOKUP(ROUNDDOWN($B33,-1),宝石属性!$B$25:$N$41,2,0)*VLOOKUP(ROUNDDOWN($B33,-1),宝石属性!$B$25:$N$41,3,0)+VLOOKUP($C$2,职业被动!$B$6:$M$29,COLUMNS(职业被动!$B$6:F$29),0)*$B33,0)</f>
        <v>655</v>
      </c>
      <c r="F33" s="9">
        <f>ROUND(属性投放!G$4+装备属性!G$4*IF($B33&lt;10,1,ROUNDDOWN($B33,-1))+SUM(属性投放!H$37:H$38)*$B33+VLOOKUP($C$2,一级属性!$E$67:$P$90,COLUMNS(一级属性!$E$67:J$90),0)*$B33+VLOOKUP($C$2,宝石属性!$B$43:$M$66,COLUMNS(宝石属性!$B$43:G$66),0)*10*VLOOKUP(ROUNDDOWN($B33,-1),宝石属性!$B$25:$N$41,2,0)*VLOOKUP(ROUNDDOWN($B33,-1),宝石属性!$B$25:$N$41,3,0)+VLOOKUP($C$2,职业被动!$B$6:$M$29,COLUMNS(职业被动!$B$6:G$29),0)*$B33,0)</f>
        <v>335</v>
      </c>
      <c r="G33" s="9">
        <f>ROUND(属性投放!H$4+装备属性!H$4*IF($B33&lt;10,1,ROUNDDOWN($B33,-1))+SUM(属性投放!I$37:I$38)*$B33+VLOOKUP($C$2,一级属性!$E$67:$P$90,COLUMNS(一级属性!$E$67:K$90),0)*$B33+VLOOKUP($C$2,宝石属性!$B$43:$M$66,COLUMNS(宝石属性!$B$43:H$66),0)*10*VLOOKUP(ROUNDDOWN($B33,-1),宝石属性!$B$25:$N$41,2,0)*VLOOKUP(ROUNDDOWN($B33,-1),宝石属性!$B$25:$N$41,3,0)+VLOOKUP($C$2,职业被动!$B$6:$M$29,COLUMNS(职业被动!$B$6:H$29),0)*$B33,0)</f>
        <v>263</v>
      </c>
      <c r="H33" s="9">
        <f>ROUND(属性投放!I$4+装备属性!I$4*IF($B33&lt;10,1,ROUNDDOWN($B33,-1))+SUM(属性投放!J$37:J$38)*$B33+VLOOKUP($C$2,一级属性!$E$67:$P$90,COLUMNS(一级属性!$E$67:L$90),0)*$B33+VLOOKUP($C$2,宝石属性!$B$43:$M$66,COLUMNS(宝石属性!$B$43:I$66),0)*10*VLOOKUP(ROUNDDOWN($B33,-1),宝石属性!$B$25:$N$41,2,0)*VLOOKUP(ROUNDDOWN($B33,-1),宝石属性!$B$25:$N$41,3,0)+VLOOKUP($C$2,职业被动!$B$6:$M$29,COLUMNS(职业被动!$B$6:I$29),0)*$B33,0)</f>
        <v>343</v>
      </c>
      <c r="I33" s="9">
        <f>ROUND(属性投放!J$4+装备属性!J$4*IF($B33&lt;10,1,ROUNDDOWN($B33,-1))+SUM(属性投放!K$37:K$38)*$B33+VLOOKUP($C$2,一级属性!$E$67:$P$90,COLUMNS(一级属性!$E$67:M$90),0)*$B33+VLOOKUP($C$2,宝石属性!$B$43:$M$66,COLUMNS(宝石属性!$B$43:J$66),0)*10*VLOOKUP(ROUNDDOWN($B33,-1),宝石属性!$B$25:$N$41,2,0)*VLOOKUP(ROUNDDOWN($B33,-1),宝石属性!$B$25:$N$41,3,0)+VLOOKUP($C$2,职业被动!$B$6:$M$29,COLUMNS(职业被动!$B$6:J$29),0)*$B33,0)</f>
        <v>224</v>
      </c>
      <c r="J33" s="9">
        <f>ROUND(属性投放!K$4+装备属性!K$4*IF($B33&lt;10,1,ROUNDDOWN($B33,-1))+SUM(属性投放!L$37:L$38)*$B33+VLOOKUP($C$2,一级属性!$E$67:$P$90,COLUMNS(一级属性!$E$67:N$90),0)*$B33+VLOOKUP($C$2,宝石属性!$B$43:$M$66,COLUMNS(宝石属性!$B$43:K$66),0)*10*VLOOKUP(ROUNDDOWN($B33,-1),宝石属性!$B$25:$N$41,2,0)*VLOOKUP(ROUNDDOWN($B33,-1),宝石属性!$B$25:$N$41,3,0)+VLOOKUP($C$2,职业被动!$B$6:$M$29,COLUMNS(职业被动!$B$6:K$29),0)*$B33,0)</f>
        <v>125</v>
      </c>
      <c r="K33" s="9">
        <f>ROUND(属性投放!L$4+装备属性!L$4*IF($B33&lt;10,1,ROUNDDOWN($B33,-1))+SUM(属性投放!M$37:M$38)*$B33+VLOOKUP($C$2,一级属性!$E$67:$P$90,COLUMNS(一级属性!$E$67:O$90),0)*$B33+VLOOKUP($C$2,宝石属性!$B$43:$M$66,COLUMNS(宝石属性!$B$43:L$66),0)*10*VLOOKUP(ROUNDDOWN($B33,-1),宝石属性!$B$25:$N$41,2,0)*VLOOKUP(ROUNDDOWN($B33,-1),宝石属性!$B$25:$N$41,3,0)+VLOOKUP($C$2,职业被动!$B$6:$M$29,COLUMNS(职业被动!$B$6:L$29),0)*$B33,0)</f>
        <v>9</v>
      </c>
      <c r="L33" s="9">
        <f>ROUND(属性投放!M$4+装备属性!M$4*IF($B33&lt;10,1,ROUNDDOWN($B33,-1))+SUM(属性投放!N$37:N$38)*$B33+VLOOKUP($C$2,一级属性!$E$67:$P$90,COLUMNS(一级属性!$E$67:P$90),0)*$B33+VLOOKUP($C$2,宝石属性!$B$43:$M$66,COLUMNS(宝石属性!$B$43:M$66),0)*10*VLOOKUP(ROUNDDOWN($B33,-1),宝石属性!$B$25:$N$41,2,0)*VLOOKUP(ROUNDDOWN($B33,-1),宝石属性!$B$25:$N$41,3,0)+VLOOKUP($C$2,职业被动!$B$6:$M$29,COLUMNS(职业被动!$B$6:M$29),0)*$B33,0)</f>
        <v>321</v>
      </c>
      <c r="M33" s="48">
        <f>属性价值和能力评分!$F$9+ROUND(属性价值和能力评分!$F$38*10,0)*B33+ROUND((SUM(装备属性!$W$9:$W$14)+属性价值和能力评分!$F$38*1.25+1.4+2.8)*IF(B33&lt;10,1,ROUNDDOWN(B33,-1)),0)+15*VLOOKUP(ROUNDDOWN(B33,-1),宝石属性!$B$26:$D$41,2,0)*6*VLOOKUP(ROUNDDOWN(B33,-1),宝石属性!$B$26:$D$41,3,0)+(属性价值和能力评分!$F$49*9+属性价值和能力评分!$F$50*2+属性价值和能力评分!$F$53*8/5)*B33</f>
        <v>5855</v>
      </c>
      <c r="N33" s="20"/>
      <c r="O33" s="1">
        <v>30</v>
      </c>
      <c r="P33" s="9">
        <f>ROUND(属性投放!D$4+装备属性!D$4*IF($O33&lt;10,1,ROUNDDOWN($O33,-1))+SUM(属性投放!E$37:E$45)*$O33+VLOOKUP($P$2,一级属性!$E$41:$P$64,COLUMNS(一级属性!$E$41:G$64),0)*($O33+0.25*IF($O33&lt;10,1,ROUNDDOWN($O33,-1)))+VLOOKUP($P$2,宝石属性!$B$43:$M$66,COLUMNS(宝石属性!$B$43:D$66),0)*10*VLOOKUP(ROUNDDOWN($O33,-1),宝石属性!$B$25:$N$41,2,0)*VLOOKUP(ROUNDDOWN($O33,-1),宝石属性!$B$25:$N$41,3,0)+VLOOKUP($P$2,职业被动!$B$6:$M$29,COLUMNS(职业被动!$B$6:D$29),0)*$O33,0)</f>
        <v>2222</v>
      </c>
      <c r="Q33" s="9">
        <f>ROUND(属性投放!E$4+装备属性!E$4*IF($O33&lt;10,1,ROUNDDOWN($O33,-1))+SUM(属性投放!F$37:F$45)*$O33+VLOOKUP($P$2,一级属性!$E$41:$P$64,COLUMNS(一级属性!$E$41:H$64),0)*($O33+0.25*IF($O33&lt;10,1,ROUNDDOWN($O33,-1)))+VLOOKUP($P$2,宝石属性!$B$43:$M$66,COLUMNS(宝石属性!$B$43:E$66),0)*10*VLOOKUP(ROUNDDOWN($O33,-1),宝石属性!$B$25:$N$41,2,0)*VLOOKUP(ROUNDDOWN($O33,-1),宝石属性!$B$25:$N$41,3,0)+VLOOKUP($P$2,职业被动!$B$6:$M$29,COLUMNS(职业被动!$B$6:E$29),0)*$O33,0)</f>
        <v>1459</v>
      </c>
      <c r="R33" s="9">
        <f>ROUND(属性投放!F$4+装备属性!F$4*IF($O33&lt;10,1,ROUNDDOWN($O33,-1))+SUM(属性投放!G$37:G$45)*$O33+VLOOKUP($P$2,一级属性!$E$41:$P$64,COLUMNS(一级属性!$E$41:I$64),0)*($O33+0.25*IF($O33&lt;10,1,ROUNDDOWN($O33,-1)))+VLOOKUP($P$2,宝石属性!$B$43:$M$66,COLUMNS(宝石属性!$B$43:F$66),0)*10*VLOOKUP(ROUNDDOWN($O33,-1),宝石属性!$B$25:$N$41,2,0)*VLOOKUP(ROUNDDOWN($O33,-1),宝石属性!$B$25:$N$41,3,0)+VLOOKUP($P$2,职业被动!$B$6:$M$29,COLUMNS(职业被动!$B$6:F$29),0)*$O33,0)</f>
        <v>406</v>
      </c>
      <c r="S33" s="9">
        <f>ROUND(属性投放!G$4+装备属性!G$4*IF($O33&lt;10,1,ROUNDDOWN($O33,-1))+SUM(属性投放!H$37:H$45)*$O33+VLOOKUP($P$2,一级属性!$E$41:$P$64,COLUMNS(一级属性!$E$41:J$64),0)*($O33+0.25*IF($O33&lt;10,1,ROUNDDOWN($O33,-1)))+VLOOKUP($P$2,宝石属性!$B$43:$M$66,COLUMNS(宝石属性!$B$43:G$66),0)*10*VLOOKUP(ROUNDDOWN($O33,-1),宝石属性!$B$25:$N$41,2,0)*VLOOKUP(ROUNDDOWN($O33,-1),宝石属性!$B$25:$N$41,3,0)+VLOOKUP($P$2,职业被动!$B$6:$M$29,COLUMNS(职业被动!$B$6:G$29),0)*$O33,0)</f>
        <v>305</v>
      </c>
      <c r="T33" s="9">
        <f>ROUND(属性投放!H$4+装备属性!H$4*IF($O33&lt;10,1,ROUNDDOWN($O33,-1))+SUM(属性投放!I$37:I$45)*$O33+VLOOKUP($P$2,一级属性!$E$41:$P$64,COLUMNS(一级属性!$E$41:K$64),0)*($O33+0.25*IF($O33&lt;10,1,ROUNDDOWN($O33,-1)))+VLOOKUP($P$2,宝石属性!$B$43:$M$66,COLUMNS(宝石属性!$B$43:H$66),0)*10*VLOOKUP(ROUNDDOWN($O33,-1),宝石属性!$B$25:$N$41,2,0)*VLOOKUP(ROUNDDOWN($O33,-1),宝石属性!$B$25:$N$41,3,0)+VLOOKUP($P$2,职业被动!$B$6:$M$29,COLUMNS(职业被动!$B$6:H$29),0)*$O33,0)</f>
        <v>406</v>
      </c>
      <c r="U33" s="9">
        <f>ROUND(属性投放!I$4+装备属性!I$4*IF($O33&lt;10,1,ROUNDDOWN($O33,-1))+SUM(属性投放!J$37:J$45)*$O33+VLOOKUP($P$2,一级属性!$E$41:$P$64,COLUMNS(一级属性!$E$41:L$64),0)*($O33+0.25*IF($O33&lt;10,1,ROUNDDOWN($O33,-1)))+VLOOKUP($P$2,宝石属性!$B$43:$M$66,COLUMNS(宝石属性!$B$43:I$66),0)*10*VLOOKUP(ROUNDDOWN($O33,-1),宝石属性!$B$25:$N$41,2,0)*VLOOKUP(ROUNDDOWN($O33,-1),宝石属性!$B$25:$N$41,3,0)+VLOOKUP($P$2,职业被动!$B$6:$M$29,COLUMNS(职业被动!$B$6:I$29),0)*$O33,0)</f>
        <v>366</v>
      </c>
      <c r="V33" s="9">
        <f>ROUND(属性投放!J$4+装备属性!J$4*IF($O33&lt;10,1,ROUNDDOWN($O33,-1))+SUM(属性投放!K$37:K$45)*$O33+VLOOKUP($P$2,一级属性!$E$41:$P$64,COLUMNS(一级属性!$E$41:M$64),0)*($O33+0.25*IF($O33&lt;10,1,ROUNDDOWN($O33,-1)))+VLOOKUP($P$2,宝石属性!$B$43:$M$66,COLUMNS(宝石属性!$B$43:J$66),0)*10*VLOOKUP(ROUNDDOWN($O33,-1),宝石属性!$B$25:$N$41,2,0)*VLOOKUP(ROUNDDOWN($O33,-1),宝石属性!$B$25:$N$41,3,0)+VLOOKUP($P$2,职业被动!$B$6:$M$29,COLUMNS(职业被动!$B$6:J$29),0)*$O33,0)</f>
        <v>250</v>
      </c>
      <c r="W33" s="9">
        <f>ROUND(属性投放!K$4+装备属性!K$4*IF($O33&lt;10,1,ROUNDDOWN($O33,-1))+SUM(属性投放!L$37:L$45)*$O33+VLOOKUP($P$2,一级属性!$E$41:$P$64,COLUMNS(一级属性!$E$41:N$64),0)*($O33+0.25*IF($O33&lt;10,1,ROUNDDOWN($O33,-1)))+VLOOKUP($P$2,宝石属性!$B$43:$M$66,COLUMNS(宝石属性!$B$43:K$66),0)*10*VLOOKUP(ROUNDDOWN($O33,-1),宝石属性!$B$25:$N$41,2,0)*VLOOKUP(ROUNDDOWN($O33,-1),宝石属性!$B$25:$N$41,3,0)+VLOOKUP($P$2,职业被动!$B$6:$M$29,COLUMNS(职业被动!$B$6:K$29),0)*$O33,0)</f>
        <v>149</v>
      </c>
      <c r="X33" s="9">
        <f>ROUND(属性投放!L$4+装备属性!L$4*IF($O33&lt;10,1,ROUNDDOWN($O33,-1))+SUM(属性投放!M$37:M$45)*$O33+VLOOKUP($P$2,一级属性!$E$41:$P$64,COLUMNS(一级属性!$E$41:O$64),0)*($O33+0.25*IF($O33&lt;10,1,ROUNDDOWN($O33,-1)))+VLOOKUP($P$2,宝石属性!$B$43:$M$66,COLUMNS(宝石属性!$B$43:L$66),0)*10*VLOOKUP(ROUNDDOWN($O33,-1),宝石属性!$B$25:$N$41,2,0)*VLOOKUP(ROUNDDOWN($O33,-1),宝石属性!$B$25:$N$41,3,0)+VLOOKUP($P$2,职业被动!$B$6:$M$29,COLUMNS(职业被动!$B$6:L$29),0)*$O33,0)</f>
        <v>9</v>
      </c>
      <c r="Y33" s="9">
        <f>ROUND(属性投放!M$4+装备属性!M$4*IF($O33&lt;10,1,ROUNDDOWN($O33,-1))+SUM(属性投放!N$37:N$45)*$O33+VLOOKUP($P$2,一级属性!$E$41:$P$64,COLUMNS(一级属性!$E$41:P$64),0)*($O33+0.25*IF($O33&lt;10,1,ROUNDDOWN($O33,-1)))+VLOOKUP($P$2,宝石属性!$B$43:$M$66,COLUMNS(宝石属性!$B$43:M$66),0)*10*VLOOKUP(ROUNDDOWN($O33,-1),宝石属性!$B$25:$N$41,2,0)*VLOOKUP(ROUNDDOWN($O33,-1),宝石属性!$B$25:$N$41,3,0)+VLOOKUP($P$2,职业被动!$B$6:$M$29,COLUMNS(职业被动!$B$6:M$29),0)*$O33,0)</f>
        <v>321</v>
      </c>
      <c r="Z33" s="48">
        <f>属性价值和能力评分!$F$9+ROUND(属性价值和能力评分!$F$38*10,0)*O33+ROUND((SUM(装备属性!$W$9:$W$14)+属性价值和能力评分!$F$38*1.25+1.4+2.8)*IF(O33&lt;10,1,ROUNDDOWN(O33,-1)),0)+15*VLOOKUP(ROUNDDOWN(O33,-1),宝石属性!$B$26:$D$41,2,0)*6*VLOOKUP(ROUNDDOWN(O33,-1),宝石属性!$B$26:$D$41,3,0)+(属性价值和能力评分!$F$49*9+属性价值和能力评分!$F$50*2+属性价值和能力评分!$F$53*8/5)*O33</f>
        <v>5855</v>
      </c>
      <c r="AB33" s="1">
        <v>30</v>
      </c>
      <c r="AC33" s="9">
        <f>ROUND(属性投放!D$4+装备属性!D$4*IF($AB33&lt;10,1,ROUNDDOWN($AB33,-1))+SUM(属性投放!E$37:E$45)*$AB33+VLOOKUP($AC$2,一级属性!$E$41:$P$64,COLUMNS(一级属性!$E$41:G$64),0)*($AB33+0.25*IF($AB33&lt;10,1,ROUNDDOWN($AB33,-1)))+VLOOKUP($AC$2,宝石属性!$B$43:$M$66,COLUMNS(宝石属性!$B$43:D$66),0)*10*VLOOKUP(ROUNDDOWN($AB33,-1),宝石属性!$B$25:$N$41,2,0)*VLOOKUP(ROUNDDOWN($AB33,-1),宝石属性!$B$25:$N$41,3,0)+VLOOKUP($AC$2,职业被动!$B$6:$M$29,COLUMNS(职业被动!$B$6:D$29),0)*$AB33,0)</f>
        <v>2012</v>
      </c>
      <c r="AD33" s="9">
        <f>ROUND(属性投放!E$4+装备属性!E$4*IF($AB33&lt;10,1,ROUNDDOWN($AB33,-1))+SUM(属性投放!F$37:F$45)*$AB33+VLOOKUP($AC$2,一级属性!$E$41:$P$64,COLUMNS(一级属性!$E$41:H$64),0)*($AB33+0.25*IF($AB33&lt;10,1,ROUNDDOWN($AB33,-1)))+VLOOKUP($AC$2,宝石属性!$B$43:$M$66,COLUMNS(宝石属性!$B$43:E$66),0)*10*VLOOKUP(ROUNDDOWN($AB33,-1),宝石属性!$B$25:$N$41,2,0)*VLOOKUP(ROUNDDOWN($AB33,-1),宝石属性!$B$25:$N$41,3,0)+VLOOKUP($AC$2,职业被动!$B$6:$M$29,COLUMNS(职业被动!$B$6:E$29),0)*$AB33,0)</f>
        <v>896</v>
      </c>
      <c r="AE33" s="9">
        <f>ROUND(属性投放!F$4+装备属性!F$4*IF($AB33&lt;10,1,ROUNDDOWN($AB33,-1))+SUM(属性投放!G$37:G$45)*$AB33+VLOOKUP($AC$2,一级属性!$E$41:$P$64,COLUMNS(一级属性!$E$41:I$64),0)*($AB33+0.25*IF($AB33&lt;10,1,ROUNDDOWN($AB33,-1)))+VLOOKUP($AC$2,宝石属性!$B$43:$M$66,COLUMNS(宝石属性!$B$43:F$66),0)*10*VLOOKUP(ROUNDDOWN($AB33,-1),宝石属性!$B$25:$N$41,2,0)*VLOOKUP(ROUNDDOWN($AB33,-1),宝石属性!$B$25:$N$41,3,0)+VLOOKUP($AC$2,职业被动!$B$6:$M$29,COLUMNS(职业被动!$B$6:F$29),0)*$AB33,0)</f>
        <v>580</v>
      </c>
      <c r="AF33" s="9">
        <f>ROUND(属性投放!G$4+装备属性!G$4*IF($AB33&lt;10,1,ROUNDDOWN($AB33,-1))+SUM(属性投放!H$37:H$45)*$AB33+VLOOKUP($AC$2,一级属性!$E$41:$P$64,COLUMNS(一级属性!$E$41:J$64),0)*($AB33+0.25*IF($AB33&lt;10,1,ROUNDDOWN($AB33,-1)))+VLOOKUP($AC$2,宝石属性!$B$43:$M$66,COLUMNS(宝石属性!$B$43:G$66),0)*10*VLOOKUP(ROUNDDOWN($AB33,-1),宝石属性!$B$25:$N$41,2,0)*VLOOKUP(ROUNDDOWN($AB33,-1),宝石属性!$B$25:$N$41,3,0)+VLOOKUP($AC$2,职业被动!$B$6:$M$29,COLUMNS(职业被动!$B$6:G$29),0)*$AB33,0)</f>
        <v>365</v>
      </c>
      <c r="AG33" s="9">
        <f>ROUND(属性投放!H$4+装备属性!H$4*IF($AB33&lt;10,1,ROUNDDOWN($AB33,-1))+SUM(属性投放!I$37:I$45)*$AB33+VLOOKUP($AC$2,一级属性!$E$41:$P$64,COLUMNS(一级属性!$E$41:K$64),0)*($AB33+0.25*IF($AB33&lt;10,1,ROUNDDOWN($AB33,-1)))+VLOOKUP($AC$2,宝石属性!$B$43:$M$66,COLUMNS(宝石属性!$B$43:H$66),0)*10*VLOOKUP(ROUNDDOWN($AB33,-1),宝石属性!$B$25:$N$41,2,0)*VLOOKUP(ROUNDDOWN($AB33,-1),宝石属性!$B$25:$N$41,3,0)+VLOOKUP($AC$2,职业被动!$B$6:$M$29,COLUMNS(职业被动!$B$6:H$29),0)*$AB33,0)</f>
        <v>263</v>
      </c>
      <c r="AH33" s="9">
        <f>ROUND(属性投放!I$4+装备属性!I$4*IF($AB33&lt;10,1,ROUNDDOWN($AB33,-1))+SUM(属性投放!J$37:J$45)*$AB33+VLOOKUP($AC$2,一级属性!$E$41:$P$64,COLUMNS(一级属性!$E$41:L$64),0)*($AB33+0.25*IF($AB33&lt;10,1,ROUNDDOWN($AB33,-1)))+VLOOKUP($AC$2,宝石属性!$B$43:$M$66,COLUMNS(宝石属性!$B$43:I$66),0)*10*VLOOKUP(ROUNDDOWN($AB33,-1),宝石属性!$B$25:$N$41,2,0)*VLOOKUP(ROUNDDOWN($AB33,-1),宝石属性!$B$25:$N$41,3,0)+VLOOKUP($AC$2,职业被动!$B$6:$M$29,COLUMNS(职业被动!$B$6:I$29),0)*$AB33,0)</f>
        <v>343</v>
      </c>
      <c r="AI33" s="9">
        <f>ROUND(属性投放!J$4+装备属性!J$4*IF($AB33&lt;10,1,ROUNDDOWN($AB33,-1))+SUM(属性投放!K$37:K$45)*$AB33+VLOOKUP($AC$2,一级属性!$E$41:$P$64,COLUMNS(一级属性!$E$41:M$64),0)*($AB33+0.25*IF($AB33&lt;10,1,ROUNDDOWN($AB33,-1)))+VLOOKUP($AC$2,宝石属性!$B$43:$M$66,COLUMNS(宝石属性!$B$43:J$66),0)*10*VLOOKUP(ROUNDDOWN($AB33,-1),宝石属性!$B$25:$N$41,2,0)*VLOOKUP(ROUNDDOWN($AB33,-1),宝石属性!$B$25:$N$41,3,0)+VLOOKUP($AC$2,职业被动!$B$6:$M$29,COLUMNS(职业被动!$B$6:J$29),0)*$AB33,0)</f>
        <v>224</v>
      </c>
      <c r="AJ33" s="9">
        <f>ROUND(属性投放!K$4+装备属性!K$4*IF($AB33&lt;10,1,ROUNDDOWN($AB33,-1))+SUM(属性投放!L$37:L$45)*$AB33+VLOOKUP($AC$2,一级属性!$E$41:$P$64,COLUMNS(一级属性!$E$41:N$64),0)*($AB33+0.25*IF($AB33&lt;10,1,ROUNDDOWN($AB33,-1)))+VLOOKUP($AC$2,宝石属性!$B$43:$M$66,COLUMNS(宝石属性!$B$43:K$66),0)*10*VLOOKUP(ROUNDDOWN($AB33,-1),宝石属性!$B$25:$N$41,2,0)*VLOOKUP(ROUNDDOWN($AB33,-1),宝石属性!$B$25:$N$41,3,0)+VLOOKUP($AC$2,职业被动!$B$6:$M$29,COLUMNS(职业被动!$B$6:K$29),0)*$AB33,0)</f>
        <v>125</v>
      </c>
      <c r="AK33" s="9">
        <f>ROUND(属性投放!L$4+装备属性!L$4*IF($AB33&lt;10,1,ROUNDDOWN($AB33,-1))+SUM(属性投放!M$37:M$45)*$AB33+VLOOKUP($AC$2,一级属性!$E$41:$P$64,COLUMNS(一级属性!$E$41:O$64),0)*($AB33+0.25*IF($AB33&lt;10,1,ROUNDDOWN($AB33,-1)))+VLOOKUP($AC$2,宝石属性!$B$43:$M$66,COLUMNS(宝石属性!$B$43:L$66),0)*10*VLOOKUP(ROUNDDOWN($AB33,-1),宝石属性!$B$25:$N$41,2,0)*VLOOKUP(ROUNDDOWN($AB33,-1),宝石属性!$B$25:$N$41,3,0)+VLOOKUP($AC$2,职业被动!$B$6:$M$29,COLUMNS(职业被动!$B$6:L$29),0)*$AB33,0)</f>
        <v>9</v>
      </c>
      <c r="AL33" s="9">
        <f>ROUND(属性投放!M$4+装备属性!M$4*IF($AB33&lt;10,1,ROUNDDOWN($AB33,-1))+SUM(属性投放!N$37:N$45)*$AB33+VLOOKUP($AC$2,一级属性!$E$41:$P$64,COLUMNS(一级属性!$E$41:P$64),0)*($AB33+0.25*IF($AB33&lt;10,1,ROUNDDOWN($AB33,-1)))+VLOOKUP($AC$2,宝石属性!$B$43:$M$66,COLUMNS(宝石属性!$B$43:M$66),0)*10*VLOOKUP(ROUNDDOWN($AB33,-1),宝石属性!$B$25:$N$41,2,0)*VLOOKUP(ROUNDDOWN($AB33,-1),宝石属性!$B$25:$N$41,3,0)+VLOOKUP($AC$2,职业被动!$B$6:$M$29,COLUMNS(职业被动!$B$6:M$29),0)*$AB33,0)</f>
        <v>321</v>
      </c>
      <c r="AM33" s="48">
        <f>属性价值和能力评分!$F$9+ROUND(属性价值和能力评分!$F$38*10,0)*AB33+ROUND((SUM(装备属性!$W$9:$W$14)+属性价值和能力评分!$F$38*1.25+1.4+2.8)*IF(AB33&lt;10,1,ROUNDDOWN(AB33,-1)),0)+15*VLOOKUP(ROUNDDOWN(AB33,-1),宝石属性!$B$26:$D$41,2,0)*6*VLOOKUP(ROUNDDOWN(AB33,-1),宝石属性!$B$26:$D$41,3,0)+(属性价值和能力评分!$F$49*9+属性价值和能力评分!$F$50*2+属性价值和能力评分!$F$53*8/5)*AB33</f>
        <v>5855</v>
      </c>
      <c r="AO33" s="1">
        <v>30</v>
      </c>
      <c r="AP33" s="9">
        <f>ROUND(属性投放!D$4+装备属性!D$4*IF($AO33&lt;10,1,ROUNDDOWN($AO33,-1))+SUM(属性投放!E$37:E$45)*$AO33+VLOOKUP($AP$2,一级属性!$E$41:$P$64,COLUMNS(一级属性!$E$41:G$64),0)*($AO33+0.25*IF($AO33&lt;10,1,ROUNDDOWN($AO33,-1)))+VLOOKUP($AP$2,宝石属性!$B$43:$M$66,COLUMNS(宝石属性!$B$43:D$66),0)*10*VLOOKUP(ROUNDDOWN($AO33,-1),宝石属性!$B$25:$N$41,2,0)*VLOOKUP(ROUNDDOWN($AO33,-1),宝石属性!$B$25:$N$41,3,0)+VLOOKUP($AP$2,职业被动!$B$6:$M$29,COLUMNS(职业被动!$B$6:D$29),0)*$AO33,0)</f>
        <v>2012</v>
      </c>
      <c r="AQ33" s="9">
        <f>ROUND(属性投放!E$4+装备属性!E$4*IF($AO33&lt;10,1,ROUNDDOWN($AO33,-1))+SUM(属性投放!F$37:F$45)*$AO33+VLOOKUP($AP$2,一级属性!$E$41:$P$64,COLUMNS(一级属性!$E$41:H$64),0)*($AO33+0.25*IF($AO33&lt;10,1,ROUNDDOWN($AO33,-1)))+VLOOKUP($AP$2,宝石属性!$B$43:$M$66,COLUMNS(宝石属性!$B$43:E$66),0)*10*VLOOKUP(ROUNDDOWN($AO33,-1),宝石属性!$B$25:$N$41,2,0)*VLOOKUP(ROUNDDOWN($AO33,-1),宝石属性!$B$25:$N$41,3,0)+VLOOKUP($AP$2,职业被动!$B$6:$M$29,COLUMNS(职业被动!$B$6:E$29),0)*$AO33,0)</f>
        <v>1459</v>
      </c>
      <c r="AR33" s="9">
        <f>ROUND(属性投放!F$4+装备属性!F$4*IF($AO33&lt;10,1,ROUNDDOWN($AO33,-1))+SUM(属性投放!G$37:G$45)*$AO33+VLOOKUP($AP$2,一级属性!$E$41:$P$64,COLUMNS(一级属性!$E$41:I$64),0)*($AO33+0.25*IF($AO33&lt;10,1,ROUNDDOWN($AO33,-1)))+VLOOKUP($AP$2,宝石属性!$B$43:$M$66,COLUMNS(宝石属性!$B$43:F$66),0)*10*VLOOKUP(ROUNDDOWN($AO33,-1),宝石属性!$B$25:$N$41,2,0)*VLOOKUP(ROUNDDOWN($AO33,-1),宝石属性!$B$25:$N$41,3,0)+VLOOKUP($AP$2,职业被动!$B$6:$M$29,COLUMNS(职业被动!$B$6:F$29),0)*$AO33,0)</f>
        <v>406</v>
      </c>
      <c r="AS33" s="9">
        <f>ROUND(属性投放!G$4+装备属性!G$4*IF($AO33&lt;10,1,ROUNDDOWN($AO33,-1))+SUM(属性投放!H$37:H$45)*$AO33+VLOOKUP($AP$2,一级属性!$E$41:$P$64,COLUMNS(一级属性!$E$41:J$64),0)*($AO33+0.25*IF($AO33&lt;10,1,ROUNDDOWN($AO33,-1)))+VLOOKUP($AP$2,宝石属性!$B$43:$M$66,COLUMNS(宝石属性!$B$43:G$66),0)*10*VLOOKUP(ROUNDDOWN($AO33,-1),宝石属性!$B$25:$N$41,2,0)*VLOOKUP(ROUNDDOWN($AO33,-1),宝石属性!$B$25:$N$41,3,0)+VLOOKUP($AP$2,职业被动!$B$6:$M$29,COLUMNS(职业被动!$B$6:G$29),0)*$AO33,0)</f>
        <v>305</v>
      </c>
      <c r="AT33" s="9">
        <f>ROUND(属性投放!H$4+装备属性!H$4*IF($AO33&lt;10,1,ROUNDDOWN($AO33,-1))+SUM(属性投放!I$37:I$45)*$AO33+VLOOKUP($AP$2,一级属性!$E$41:$P$64,COLUMNS(一级属性!$E$41:K$64),0)*($AO33+0.25*IF($AO33&lt;10,1,ROUNDDOWN($AO33,-1)))+VLOOKUP($AP$2,宝石属性!$B$43:$M$66,COLUMNS(宝石属性!$B$43:H$66),0)*10*VLOOKUP(ROUNDDOWN($AO33,-1),宝石属性!$B$25:$N$41,2,0)*VLOOKUP(ROUNDDOWN($AO33,-1),宝石属性!$B$25:$N$41,3,0)+VLOOKUP($AP$2,职业被动!$B$6:$M$29,COLUMNS(职业被动!$B$6:H$29),0)*$AO33,0)</f>
        <v>376</v>
      </c>
      <c r="AU33" s="9">
        <f>ROUND(属性投放!I$4+装备属性!I$4*IF($AO33&lt;10,1,ROUNDDOWN($AO33,-1))+SUM(属性投放!J$37:J$45)*$AO33+VLOOKUP($AP$2,一级属性!$E$41:$P$64,COLUMNS(一级属性!$E$41:L$64),0)*($AO33+0.25*IF($AO33&lt;10,1,ROUNDDOWN($AO33,-1)))+VLOOKUP($AP$2,宝石属性!$B$43:$M$66,COLUMNS(宝石属性!$B$43:I$66),0)*10*VLOOKUP(ROUNDDOWN($AO33,-1),宝石属性!$B$25:$N$41,2,0)*VLOOKUP(ROUNDDOWN($AO33,-1),宝石属性!$B$25:$N$41,3,0)+VLOOKUP($AP$2,职业被动!$B$6:$M$29,COLUMNS(职业被动!$B$6:I$29),0)*$AO33,0)</f>
        <v>366</v>
      </c>
      <c r="AV33" s="9">
        <f>ROUND(属性投放!J$4+装备属性!J$4*IF($AO33&lt;10,1,ROUNDDOWN($AO33,-1))+SUM(属性投放!K$37:K$45)*$AO33+VLOOKUP($AP$2,一级属性!$E$41:$P$64,COLUMNS(一级属性!$E$41:M$64),0)*($AO33+0.25*IF($AO33&lt;10,1,ROUNDDOWN($AO33,-1)))+VLOOKUP($AP$2,宝石属性!$B$43:$M$66,COLUMNS(宝石属性!$B$43:J$66),0)*10*VLOOKUP(ROUNDDOWN($AO33,-1),宝石属性!$B$25:$N$41,2,0)*VLOOKUP(ROUNDDOWN($AO33,-1),宝石属性!$B$25:$N$41,3,0)+VLOOKUP($AP$2,职业被动!$B$6:$M$29,COLUMNS(职业被动!$B$6:J$29),0)*$AO33,0)</f>
        <v>250</v>
      </c>
      <c r="AW33" s="9">
        <f>ROUND(属性投放!K$4+装备属性!K$4*IF($AO33&lt;10,1,ROUNDDOWN($AO33,-1))+SUM(属性投放!L$37:L$45)*$AO33+VLOOKUP($AP$2,一级属性!$E$41:$P$64,COLUMNS(一级属性!$E$41:N$64),0)*($AO33+0.25*IF($AO33&lt;10,1,ROUNDDOWN($AO33,-1)))+VLOOKUP($AP$2,宝石属性!$B$43:$M$66,COLUMNS(宝石属性!$B$43:K$66),0)*10*VLOOKUP(ROUNDDOWN($AO33,-1),宝石属性!$B$25:$N$41,2,0)*VLOOKUP(ROUNDDOWN($AO33,-1),宝石属性!$B$25:$N$41,3,0)+VLOOKUP($AP$2,职业被动!$B$6:$M$29,COLUMNS(职业被动!$B$6:K$29),0)*$AO33,0)</f>
        <v>125</v>
      </c>
      <c r="AX33" s="9">
        <f>ROUND(属性投放!L$4+装备属性!L$4*IF($AO33&lt;10,1,ROUNDDOWN($AO33,-1))+SUM(属性投放!M$37:M$45)*$AO33+VLOOKUP($AP$2,一级属性!$E$41:$P$64,COLUMNS(一级属性!$E$41:O$64),0)*($AO33+0.25*IF($AO33&lt;10,1,ROUNDDOWN($AO33,-1)))+VLOOKUP($AP$2,宝石属性!$B$43:$M$66,COLUMNS(宝石属性!$B$43:L$66),0)*10*VLOOKUP(ROUNDDOWN($AO33,-1),宝石属性!$B$25:$N$41,2,0)*VLOOKUP(ROUNDDOWN($AO33,-1),宝石属性!$B$25:$N$41,3,0)+VLOOKUP($AP$2,职业被动!$B$6:$M$29,COLUMNS(职业被动!$B$6:L$29),0)*$AO33,0)</f>
        <v>318</v>
      </c>
      <c r="AY33" s="9">
        <f>ROUND(属性投放!M$4+装备属性!M$4*IF($AO33&lt;10,1,ROUNDDOWN($AO33,-1))+SUM(属性投放!N$37:N$45)*$AO33+VLOOKUP($AP$2,一级属性!$E$41:$P$64,COLUMNS(一级属性!$E$41:P$64),0)*($AO33+0.25*IF($AO33&lt;10,1,ROUNDDOWN($AO33,-1)))+VLOOKUP($AP$2,宝石属性!$B$43:$M$66,COLUMNS(宝石属性!$B$43:M$66),0)*10*VLOOKUP(ROUNDDOWN($AO33,-1),宝石属性!$B$25:$N$41,2,0)*VLOOKUP(ROUNDDOWN($AO33,-1),宝石属性!$B$25:$N$41,3,0)+VLOOKUP($AP$2,职业被动!$B$6:$M$29,COLUMNS(职业被动!$B$6:M$29),0)*$AO33,0)</f>
        <v>321</v>
      </c>
      <c r="AZ33" s="48">
        <f>属性价值和能力评分!$F$9+ROUND(属性价值和能力评分!$F$38*10,0)*AO33+ROUND((SUM(装备属性!$W$9:$W$14)+属性价值和能力评分!$F$38*1.25+1.4+2.8)*IF(AO33&lt;10,1,ROUNDDOWN(AO33,-1)),0)+15*VLOOKUP(ROUNDDOWN(AO33,-1),宝石属性!$B$26:$D$41,2,0)*6*VLOOKUP(ROUNDDOWN(AO33,-1),宝石属性!$B$26:$D$41,3,0)+(属性价值和能力评分!$F$49*9+属性价值和能力评分!$F$50*2+属性价值和能力评分!$F$53*8/5)*AO33</f>
        <v>5855</v>
      </c>
      <c r="BB33" s="1">
        <v>30</v>
      </c>
      <c r="BC33" s="9">
        <f>ROUND(属性投放!D$4+装备属性!D$4*IF($BB33&lt;10,1,ROUNDDOWN($BB33,-1))+SUM(属性投放!E$37:E$45)*$BB33+VLOOKUP($BC$2,一级属性!$E$41:$P$64,COLUMNS(一级属性!$E$41:G$64),0)*($BB33+0.25*IF($BB33&lt;10,1,ROUNDDOWN($BB33,-1)))+VLOOKUP($BC$2,宝石属性!$B$43:$M$66,COLUMNS(宝石属性!$B$43:D$66),0)*10*VLOOKUP(ROUNDDOWN($BB33,-1),宝石属性!$B$25:$N$41,2,0)*VLOOKUP(ROUNDDOWN($BB33,-1),宝石属性!$B$25:$N$41,3,0)+VLOOKUP($BC$2,职业被动!$B$6:$M$29,COLUMNS(职业被动!$B$6:D$29),0)*$BB33,0)</f>
        <v>1802</v>
      </c>
      <c r="BD33" s="9">
        <f>ROUND(属性投放!E$4+装备属性!E$4*IF($BB33&lt;10,1,ROUNDDOWN($BB33,-1))+SUM(属性投放!F$37:F$45)*$BB33+VLOOKUP($BC$2,一级属性!$E$41:$P$64,COLUMNS(一级属性!$E$41:H$64),0)*($BB33+0.25*IF($BB33&lt;10,1,ROUNDDOWN($BB33,-1)))+VLOOKUP($BC$2,宝石属性!$B$43:$M$66,COLUMNS(宝石属性!$B$43:E$66),0)*10*VLOOKUP(ROUNDDOWN($BB33,-1),宝石属性!$B$25:$N$41,2,0)*VLOOKUP(ROUNDDOWN($BB33,-1),宝石属性!$B$25:$N$41,3,0)+VLOOKUP($BC$2,职业被动!$B$6:$M$29,COLUMNS(职业被动!$B$6:E$29),0)*$BB33,0)</f>
        <v>1646</v>
      </c>
      <c r="BE33" s="9">
        <f>ROUND(属性投放!F$4+装备属性!F$4*IF($BB33&lt;10,1,ROUNDDOWN($BB33,-1))+SUM(属性投放!G$37:G$45)*$BB33+VLOOKUP($BC$2,一级属性!$E$41:$P$64,COLUMNS(一级属性!$E$41:I$64),0)*($BB33+0.25*IF($BB33&lt;10,1,ROUNDDOWN($BB33,-1)))+VLOOKUP($BC$2,宝石属性!$B$43:$M$66,COLUMNS(宝石属性!$B$43:F$66),0)*10*VLOOKUP(ROUNDDOWN($BB33,-1),宝石属性!$B$25:$N$41,2,0)*VLOOKUP(ROUNDDOWN($BB33,-1),宝石属性!$B$25:$N$41,3,0)+VLOOKUP($BC$2,职业被动!$B$6:$M$29,COLUMNS(职业被动!$B$6:F$29),0)*$BB33,0)</f>
        <v>406</v>
      </c>
      <c r="BF33" s="9">
        <f>ROUND(属性投放!G$4+装备属性!G$4*IF($BB33&lt;10,1,ROUNDDOWN($BB33,-1))+SUM(属性投放!H$37:H$45)*$BB33+VLOOKUP($BC$2,一级属性!$E$41:$P$64,COLUMNS(一级属性!$E$41:J$64),0)*($BB33+0.25*IF($BB33&lt;10,1,ROUNDDOWN($BB33,-1)))+VLOOKUP($BC$2,宝石属性!$B$43:$M$66,COLUMNS(宝石属性!$B$43:G$66),0)*10*VLOOKUP(ROUNDDOWN($BB33,-1),宝石属性!$B$25:$N$41,2,0)*VLOOKUP(ROUNDDOWN($BB33,-1),宝石属性!$B$25:$N$41,3,0)+VLOOKUP($BC$2,职业被动!$B$6:$M$29,COLUMNS(职业被动!$B$6:G$29),0)*$BB33,0)</f>
        <v>305</v>
      </c>
      <c r="BG33" s="9">
        <f>ROUND(属性投放!H$4+装备属性!H$4*IF($BB33&lt;10,1,ROUNDDOWN($BB33,-1))+SUM(属性投放!I$37:I$45)*$BB33+VLOOKUP($BC$2,一级属性!$E$41:$P$64,COLUMNS(一级属性!$E$41:K$64),0)*($BB33+0.25*IF($BB33&lt;10,1,ROUNDDOWN($BB33,-1)))+VLOOKUP($BC$2,宝石属性!$B$43:$M$66,COLUMNS(宝石属性!$B$43:H$66),0)*10*VLOOKUP(ROUNDDOWN($BB33,-1),宝石属性!$B$25:$N$41,2,0)*VLOOKUP(ROUNDDOWN($BB33,-1),宝石属性!$B$25:$N$41,3,0)+VLOOKUP($BC$2,职业被动!$B$6:$M$29,COLUMNS(职业被动!$B$6:H$29),0)*$BB33,0)</f>
        <v>491</v>
      </c>
      <c r="BH33" s="9">
        <f>ROUND(属性投放!I$4+装备属性!I$4*IF($BB33&lt;10,1,ROUNDDOWN($BB33,-1))+SUM(属性投放!J$37:J$45)*$BB33+VLOOKUP($BC$2,一级属性!$E$41:$P$64,COLUMNS(一级属性!$E$41:L$64),0)*($BB33+0.25*IF($BB33&lt;10,1,ROUNDDOWN($BB33,-1)))+VLOOKUP($BC$2,宝石属性!$B$43:$M$66,COLUMNS(宝石属性!$B$43:I$66),0)*10*VLOOKUP(ROUNDDOWN($BB33,-1),宝石属性!$B$25:$N$41,2,0)*VLOOKUP(ROUNDDOWN($BB33,-1),宝石属性!$B$25:$N$41,3,0)+VLOOKUP($BC$2,职业被动!$B$6:$M$29,COLUMNS(职业被动!$B$6:I$29),0)*$BB33,0)</f>
        <v>433</v>
      </c>
      <c r="BI33" s="9">
        <f>ROUND(属性投放!J$4+装备属性!J$4*IF($BB33&lt;10,1,ROUNDDOWN($BB33,-1))+SUM(属性投放!K$37:K$45)*$BB33+VLOOKUP($BC$2,一级属性!$E$41:$P$64,COLUMNS(一级属性!$E$41:M$64),0)*($BB33+0.25*IF($BB33&lt;10,1,ROUNDDOWN($BB33,-1)))+VLOOKUP($BC$2,宝石属性!$B$43:$M$66,COLUMNS(宝石属性!$B$43:J$66),0)*10*VLOOKUP(ROUNDDOWN($BB33,-1),宝石属性!$B$25:$N$41,2,0)*VLOOKUP(ROUNDDOWN($BB33,-1),宝石属性!$B$25:$N$41,3,0)+VLOOKUP($BC$2,职业被动!$B$6:$M$29,COLUMNS(职业被动!$B$6:J$29),0)*$BB33,0)</f>
        <v>194</v>
      </c>
      <c r="BJ33" s="9">
        <f>ROUND(属性投放!K$4+装备属性!K$4*IF($BB33&lt;10,1,ROUNDDOWN($BB33,-1))+SUM(属性投放!L$37:L$45)*$BB33+VLOOKUP($BC$2,一级属性!$E$41:$P$64,COLUMNS(一级属性!$E$41:N$64),0)*($BB33+0.25*IF($BB33&lt;10,1,ROUNDDOWN($BB33,-1)))+VLOOKUP($BC$2,宝石属性!$B$43:$M$66,COLUMNS(宝石属性!$B$43:K$66),0)*10*VLOOKUP(ROUNDDOWN($BB33,-1),宝石属性!$B$25:$N$41,2,0)*VLOOKUP(ROUNDDOWN($BB33,-1),宝石属性!$B$25:$N$41,3,0)+VLOOKUP($BC$2,职业被动!$B$6:$M$29,COLUMNS(职业被动!$B$6:K$29),0)*$BB33,0)</f>
        <v>125</v>
      </c>
      <c r="BK33" s="9">
        <f>ROUND(属性投放!L$4+装备属性!L$4*IF($BB33&lt;10,1,ROUNDDOWN($BB33,-1))+SUM(属性投放!M$37:M$45)*$BB33+VLOOKUP($BC$2,一级属性!$E$41:$P$64,COLUMNS(一级属性!$E$41:O$64),0)*($BB33+0.25*IF($BB33&lt;10,1,ROUNDDOWN($BB33,-1)))+VLOOKUP($BC$2,宝石属性!$B$43:$M$66,COLUMNS(宝石属性!$B$43:L$66),0)*10*VLOOKUP(ROUNDDOWN($BB33,-1),宝石属性!$B$25:$N$41,2,0)*VLOOKUP(ROUNDDOWN($BB33,-1),宝石属性!$B$25:$N$41,3,0)+VLOOKUP($BC$2,职业被动!$B$6:$M$29,COLUMNS(职业被动!$B$6:L$29),0)*$BB33,0)</f>
        <v>9</v>
      </c>
      <c r="BL33" s="9">
        <f>ROUND(属性投放!M$4+装备属性!M$4*IF($BB33&lt;10,1,ROUNDDOWN($BB33,-1))+SUM(属性投放!N$37:N$45)*$BB33+VLOOKUP($BC$2,一级属性!$E$41:$P$64,COLUMNS(一级属性!$E$41:P$64),0)*($BB33+0.25*IF($BB33&lt;10,1,ROUNDDOWN($BB33,-1)))+VLOOKUP($BC$2,宝石属性!$B$43:$M$66,COLUMNS(宝石属性!$B$43:M$66),0)*10*VLOOKUP(ROUNDDOWN($BB33,-1),宝石属性!$B$25:$N$41,2,0)*VLOOKUP(ROUNDDOWN($BB33,-1),宝石属性!$B$25:$N$41,3,0)+VLOOKUP($BC$2,职业被动!$B$6:$M$29,COLUMNS(职业被动!$B$6:M$29),0)*$BB33,0)</f>
        <v>321</v>
      </c>
      <c r="BM33" s="48">
        <f>属性价值和能力评分!$F$9+ROUND(属性价值和能力评分!$F$38*10,0)*BB33+ROUND((SUM(装备属性!$W$9:$W$14)+属性价值和能力评分!$F$38*1.25+1.4+2.8)*IF(BB33&lt;10,1,ROUNDDOWN(BB33,-1)),0)+15*VLOOKUP(ROUNDDOWN(BB33,-1),宝石属性!$B$26:$D$41,2,0)*6*VLOOKUP(ROUNDDOWN(BB33,-1),宝石属性!$B$26:$D$41,3,0)+(属性价值和能力评分!$F$49*9+属性价值和能力评分!$F$50*2+属性价值和能力评分!$F$53*8/5)*BB33</f>
        <v>5855</v>
      </c>
      <c r="BO33" s="1">
        <v>30</v>
      </c>
      <c r="BP33" s="9">
        <f>ROUND(属性投放!D$4+装备属性!D$4*IF($BO33&lt;10,1,ROUNDDOWN($BO33,-1))+SUM(属性投放!E$37:E$45)*$BO33+VLOOKUP($BP$2,一级属性!$E$41:$P$64,COLUMNS(一级属性!$E$41:G$64),0)*($BO33+0.25*IF($BO33&lt;10,1,ROUNDDOWN($BO33,-1)))+VLOOKUP($BP$2,宝石属性!$B$43:$M$66,COLUMNS(宝石属性!$B$43:D$66),0)*10*VLOOKUP(ROUNDDOWN($BO33,-1),宝石属性!$B$25:$N$41,2,0)*VLOOKUP(ROUNDDOWN($BO33,-1),宝石属性!$B$25:$N$41,3,0)+VLOOKUP($BP$2,职业被动!$B$6:$M$29,COLUMNS(职业被动!$B$6:D$29),0)*$BO33,0)</f>
        <v>2222</v>
      </c>
      <c r="BQ33" s="9">
        <f>ROUND(属性投放!E$4+装备属性!E$4*IF($BO33&lt;10,1,ROUNDDOWN($BO33,-1))+SUM(属性投放!F$37:F$45)*$BO33+VLOOKUP($BP$2,一级属性!$E$41:$P$64,COLUMNS(一级属性!$E$41:H$64),0)*($BO33+0.25*IF($BO33&lt;10,1,ROUNDDOWN($BO33,-1)))+VLOOKUP($BP$2,宝石属性!$B$43:$M$66,COLUMNS(宝石属性!$B$43:E$66),0)*10*VLOOKUP(ROUNDDOWN($BO33,-1),宝石属性!$B$25:$N$41,2,0)*VLOOKUP(ROUNDDOWN($BO33,-1),宝石属性!$B$25:$N$41,3,0)+VLOOKUP($BP$2,职业被动!$B$6:$M$29,COLUMNS(职业被动!$B$6:E$29),0)*$BO33,0)</f>
        <v>1459</v>
      </c>
      <c r="BR33" s="9">
        <f>ROUND(属性投放!F$4+装备属性!F$4*IF($BO33&lt;10,1,ROUNDDOWN($BO33,-1))+SUM(属性投放!G$37:G$45)*$BO33+VLOOKUP($BP$2,一级属性!$E$41:$P$64,COLUMNS(一级属性!$E$41:I$64),0)*($BO33+0.25*IF($BO33&lt;10,1,ROUNDDOWN($BO33,-1)))+VLOOKUP($BP$2,宝石属性!$B$43:$M$66,COLUMNS(宝石属性!$B$43:F$66),0)*10*VLOOKUP(ROUNDDOWN($BO33,-1),宝石属性!$B$25:$N$41,2,0)*VLOOKUP(ROUNDDOWN($BO33,-1),宝石属性!$B$25:$N$41,3,0)+VLOOKUP($BP$2,职业被动!$B$6:$M$29,COLUMNS(职业被动!$B$6:F$29),0)*$BO33,0)</f>
        <v>406</v>
      </c>
      <c r="BS33" s="9">
        <f>ROUND(属性投放!G$4+装备属性!G$4*IF($BO33&lt;10,1,ROUNDDOWN($BO33,-1))+SUM(属性投放!H$37:H$45)*$BO33+VLOOKUP($BP$2,一级属性!$E$41:$P$64,COLUMNS(一级属性!$E$41:J$64),0)*($BO33+0.25*IF($BO33&lt;10,1,ROUNDDOWN($BO33,-1)))+VLOOKUP($BP$2,宝石属性!$B$43:$M$66,COLUMNS(宝石属性!$B$43:G$66),0)*10*VLOOKUP(ROUNDDOWN($BO33,-1),宝石属性!$B$25:$N$41,2,0)*VLOOKUP(ROUNDDOWN($BO33,-1),宝石属性!$B$25:$N$41,3,0)+VLOOKUP($BP$2,职业被动!$B$6:$M$29,COLUMNS(职业被动!$B$6:G$29),0)*$BO33,0)</f>
        <v>305</v>
      </c>
      <c r="BT33" s="9">
        <f>ROUND(属性投放!H$4+装备属性!H$4*IF($BO33&lt;10,1,ROUNDDOWN($BO33,-1))+SUM(属性投放!I$37:I$45)*$BO33+VLOOKUP($BP$2,一级属性!$E$41:$P$64,COLUMNS(一级属性!$E$41:K$64),0)*($BO33+0.25*IF($BO33&lt;10,1,ROUNDDOWN($BO33,-1)))+VLOOKUP($BP$2,宝石属性!$B$43:$M$66,COLUMNS(宝石属性!$B$43:H$66),0)*10*VLOOKUP(ROUNDDOWN($BO33,-1),宝石属性!$B$25:$N$41,2,0)*VLOOKUP(ROUNDDOWN($BO33,-1),宝石属性!$B$25:$N$41,3,0)+VLOOKUP($BP$2,职业被动!$B$6:$M$29,COLUMNS(职业被动!$B$6:H$29),0)*$BO33,0)</f>
        <v>406</v>
      </c>
      <c r="BU33" s="9">
        <f>ROUND(属性投放!I$4+装备属性!I$4*IF($BO33&lt;10,1,ROUNDDOWN($BO33,-1))+SUM(属性投放!J$37:J$45)*$BO33+VLOOKUP($BP$2,一级属性!$E$41:$P$64,COLUMNS(一级属性!$E$41:L$64),0)*($BO33+0.25*IF($BO33&lt;10,1,ROUNDDOWN($BO33,-1)))+VLOOKUP($BP$2,宝石属性!$B$43:$M$66,COLUMNS(宝石属性!$B$43:I$66),0)*10*VLOOKUP(ROUNDDOWN($BO33,-1),宝石属性!$B$25:$N$41,2,0)*VLOOKUP(ROUNDDOWN($BO33,-1),宝石属性!$B$25:$N$41,3,0)+VLOOKUP($BP$2,职业被动!$B$6:$M$29,COLUMNS(职业被动!$B$6:I$29),0)*$BO33,0)</f>
        <v>366</v>
      </c>
      <c r="BV33" s="9">
        <f>ROUND(属性投放!J$4+装备属性!J$4*IF($BO33&lt;10,1,ROUNDDOWN($BO33,-1))+SUM(属性投放!K$37:K$45)*$BO33+VLOOKUP($BP$2,一级属性!$E$41:$P$64,COLUMNS(一级属性!$E$41:M$64),0)*($BO33+0.25*IF($BO33&lt;10,1,ROUNDDOWN($BO33,-1)))+VLOOKUP($BP$2,宝石属性!$B$43:$M$66,COLUMNS(宝石属性!$B$43:J$66),0)*10*VLOOKUP(ROUNDDOWN($BO33,-1),宝石属性!$B$25:$N$41,2,0)*VLOOKUP(ROUNDDOWN($BO33,-1),宝石属性!$B$25:$N$41,3,0)+VLOOKUP($BP$2,职业被动!$B$6:$M$29,COLUMNS(职业被动!$B$6:J$29),0)*$BO33,0)</f>
        <v>250</v>
      </c>
      <c r="BW33" s="9">
        <f>ROUND(属性投放!K$4+装备属性!K$4*IF($BO33&lt;10,1,ROUNDDOWN($BO33,-1))+SUM(属性投放!L$37:L$45)*$BO33+VLOOKUP($BP$2,一级属性!$E$41:$P$64,COLUMNS(一级属性!$E$41:N$64),0)*($BO33+0.25*IF($BO33&lt;10,1,ROUNDDOWN($BO33,-1)))+VLOOKUP($BP$2,宝石属性!$B$43:$M$66,COLUMNS(宝石属性!$B$43:K$66),0)*10*VLOOKUP(ROUNDDOWN($BO33,-1),宝石属性!$B$25:$N$41,2,0)*VLOOKUP(ROUNDDOWN($BO33,-1),宝石属性!$B$25:$N$41,3,0)+VLOOKUP($BP$2,职业被动!$B$6:$M$29,COLUMNS(职业被动!$B$6:K$29),0)*$BO33,0)</f>
        <v>149</v>
      </c>
      <c r="BX33" s="9">
        <f>ROUND(属性投放!L$4+装备属性!L$4*IF($BO33&lt;10,1,ROUNDDOWN($BO33,-1))+SUM(属性投放!M$37:M$45)*$BO33+VLOOKUP($BP$2,一级属性!$E$41:$P$64,COLUMNS(一级属性!$E$41:O$64),0)*($BO33+0.25*IF($BO33&lt;10,1,ROUNDDOWN($BO33,-1)))+VLOOKUP($BP$2,宝石属性!$B$43:$M$66,COLUMNS(宝石属性!$B$43:L$66),0)*10*VLOOKUP(ROUNDDOWN($BO33,-1),宝石属性!$B$25:$N$41,2,0)*VLOOKUP(ROUNDDOWN($BO33,-1),宝石属性!$B$25:$N$41,3,0)+VLOOKUP($BP$2,职业被动!$B$6:$M$29,COLUMNS(职业被动!$B$6:L$29),0)*$BO33,0)</f>
        <v>9</v>
      </c>
      <c r="BY33" s="9">
        <f>ROUND(属性投放!M$4+装备属性!M$4*IF($BO33&lt;10,1,ROUNDDOWN($BO33,-1))+SUM(属性投放!N$37:N$45)*$BO33+VLOOKUP($BP$2,一级属性!$E$41:$P$64,COLUMNS(一级属性!$E$41:P$64),0)*($BO33+0.25*IF($BO33&lt;10,1,ROUNDDOWN($BO33,-1)))+VLOOKUP($BP$2,宝石属性!$B$43:$M$66,COLUMNS(宝石属性!$B$43:M$66),0)*10*VLOOKUP(ROUNDDOWN($BO33,-1),宝石属性!$B$25:$N$41,2,0)*VLOOKUP(ROUNDDOWN($BO33,-1),宝石属性!$B$25:$N$41,3,0)+VLOOKUP($BP$2,职业被动!$B$6:$M$29,COLUMNS(职业被动!$B$6:M$29),0)*$BO33,0)</f>
        <v>321</v>
      </c>
      <c r="BZ33" s="48">
        <f>属性价值和能力评分!$F$9+ROUND(属性价值和能力评分!$F$38*10,0)*BO33+ROUND((SUM(装备属性!$W$9:$W$14)+属性价值和能力评分!$F$38*1.25+1.4+2.8)*IF(BO33&lt;10,1,ROUNDDOWN(BO33,-1)),0)+15*VLOOKUP(ROUNDDOWN(BO33,-1),宝石属性!$B$26:$D$41,2,0)*6*VLOOKUP(ROUNDDOWN(BO33,-1),宝石属性!$B$26:$D$41,3,0)+(属性价值和能力评分!$F$49*9+属性价值和能力评分!$F$50*2+属性价值和能力评分!$F$53*8/5)*BO33</f>
        <v>5855</v>
      </c>
      <c r="CB33" s="1">
        <v>30</v>
      </c>
      <c r="CC33" s="9">
        <f>ROUND(属性投放!D$4+装备属性!D$4*IF($CB33&lt;10,1,ROUNDDOWN($CB33,-1))+SUM(属性投放!E$37:E$45)*$CB33+VLOOKUP($CC$2,一级属性!$E$41:$P$64,COLUMNS(一级属性!$E$41:G$64),0)*($CB33+0.25*IF($CB33&lt;10,1,ROUNDDOWN($CB33,-1)))+VLOOKUP($CC$2,宝石属性!$B$43:$M$66,COLUMNS(宝石属性!$B$43:D$66),0)*10*VLOOKUP(ROUNDDOWN($CB33,-1),宝石属性!$B$25:$N$41,2,0)*VLOOKUP(ROUNDDOWN($CB33,-1),宝石属性!$B$25:$N$41,3,0)+VLOOKUP($CC$2,职业被动!$B$6:$M$29,COLUMNS(职业被动!$B$6:D$29),0)*$CB33,0)</f>
        <v>1502</v>
      </c>
      <c r="CD33" s="9">
        <f>ROUND(属性投放!E$4+装备属性!E$4*IF($CB33&lt;10,1,ROUNDDOWN($CB33,-1))+SUM(属性投放!F$37:F$45)*$CB33+VLOOKUP($CC$2,一级属性!$E$41:$P$64,COLUMNS(一级属性!$E$41:H$64),0)*($CB33+0.25*IF($CB33&lt;10,1,ROUNDDOWN($CB33,-1)))+VLOOKUP($CC$2,宝石属性!$B$43:$M$66,COLUMNS(宝石属性!$B$43:E$66),0)*10*VLOOKUP(ROUNDDOWN($CB33,-1),宝石属性!$B$25:$N$41,2,0)*VLOOKUP(ROUNDDOWN($CB33,-1),宝石属性!$B$25:$N$41,3,0)+VLOOKUP($CC$2,职业被动!$B$6:$M$29,COLUMNS(职业被动!$B$6:E$29),0)*$CB33,0)</f>
        <v>896</v>
      </c>
      <c r="CE33" s="9">
        <f>ROUND(属性投放!F$4+装备属性!F$4*IF($CB33&lt;10,1,ROUNDDOWN($CB33,-1))+SUM(属性投放!G$37:G$45)*$CB33+VLOOKUP($CC$2,一级属性!$E$41:$P$64,COLUMNS(一级属性!$E$41:I$64),0)*($CB33+0.25*IF($CB33&lt;10,1,ROUNDDOWN($CB33,-1)))+VLOOKUP($CC$2,宝石属性!$B$43:$M$66,COLUMNS(宝石属性!$B$43:F$66),0)*10*VLOOKUP(ROUNDDOWN($CB33,-1),宝石属性!$B$25:$N$41,2,0)*VLOOKUP(ROUNDDOWN($CB33,-1),宝石属性!$B$25:$N$41,3,0)+VLOOKUP($CC$2,职业被动!$B$6:$M$29,COLUMNS(职业被动!$B$6:F$29),0)*$CB33,0)</f>
        <v>717</v>
      </c>
      <c r="CF33" s="9">
        <f>ROUND(属性投放!G$4+装备属性!G$4*IF($CB33&lt;10,1,ROUNDDOWN($CB33,-1))+SUM(属性投放!H$37:H$45)*$CB33+VLOOKUP($CC$2,一级属性!$E$41:$P$64,COLUMNS(一级属性!$E$41:J$64),0)*($CB33+0.25*IF($CB33&lt;10,1,ROUNDDOWN($CB33,-1)))+VLOOKUP($CC$2,宝石属性!$B$43:$M$66,COLUMNS(宝石属性!$B$43:G$66),0)*10*VLOOKUP(ROUNDDOWN($CB33,-1),宝石属性!$B$25:$N$41,2,0)*VLOOKUP(ROUNDDOWN($CB33,-1),宝石属性!$B$25:$N$41,3,0)+VLOOKUP($CC$2,职业被动!$B$6:$M$29,COLUMNS(职业被动!$B$6:G$29),0)*$CB33,0)</f>
        <v>335</v>
      </c>
      <c r="CG33" s="9">
        <f>ROUND(属性投放!H$4+装备属性!H$4*IF($CB33&lt;10,1,ROUNDDOWN($CB33,-1))+SUM(属性投放!I$37:I$45)*$CB33+VLOOKUP($CC$2,一级属性!$E$41:$P$64,COLUMNS(一级属性!$E$41:K$64),0)*($CB33+0.25*IF($CB33&lt;10,1,ROUNDDOWN($CB33,-1)))+VLOOKUP($CC$2,宝石属性!$B$43:$M$66,COLUMNS(宝石属性!$B$43:H$66),0)*10*VLOOKUP(ROUNDDOWN($CB33,-1),宝石属性!$B$25:$N$41,2,0)*VLOOKUP(ROUNDDOWN($CB33,-1),宝石属性!$B$25:$N$41,3,0)+VLOOKUP($CC$2,职业被动!$B$6:$M$29,COLUMNS(职业被动!$B$6:H$29),0)*$CB33,0)</f>
        <v>263</v>
      </c>
      <c r="CH33" s="9">
        <f>ROUND(属性投放!I$4+装备属性!I$4*IF($CB33&lt;10,1,ROUNDDOWN($CB33,-1))+SUM(属性投放!J$37:J$45)*$CB33+VLOOKUP($CC$2,一级属性!$E$41:$P$64,COLUMNS(一级属性!$E$41:L$64),0)*($CB33+0.25*IF($CB33&lt;10,1,ROUNDDOWN($CB33,-1)))+VLOOKUP($CC$2,宝石属性!$B$43:$M$66,COLUMNS(宝石属性!$B$43:I$66),0)*10*VLOOKUP(ROUNDDOWN($CB33,-1),宝石属性!$B$25:$N$41,2,0)*VLOOKUP(ROUNDDOWN($CB33,-1),宝石属性!$B$25:$N$41,3,0)+VLOOKUP($CC$2,职业被动!$B$6:$M$29,COLUMNS(职业被动!$B$6:I$29),0)*$CB33,0)</f>
        <v>351</v>
      </c>
      <c r="CI33" s="9">
        <f>ROUND(属性投放!J$4+装备属性!J$4*IF($CB33&lt;10,1,ROUNDDOWN($CB33,-1))+SUM(属性投放!K$37:K$45)*$CB33+VLOOKUP($CC$2,一级属性!$E$41:$P$64,COLUMNS(一级属性!$E$41:M$64),0)*($CB33+0.25*IF($CB33&lt;10,1,ROUNDDOWN($CB33,-1)))+VLOOKUP($CC$2,宝石属性!$B$43:$M$66,COLUMNS(宝石属性!$B$43:J$66),0)*10*VLOOKUP(ROUNDDOWN($CB33,-1),宝石属性!$B$25:$N$41,2,0)*VLOOKUP(ROUNDDOWN($CB33,-1),宝石属性!$B$25:$N$41,3,0)+VLOOKUP($CC$2,职业被动!$B$6:$M$29,COLUMNS(职业被动!$B$6:J$29),0)*$CB33,0)</f>
        <v>224</v>
      </c>
      <c r="CJ33" s="9">
        <f>ROUND(属性投放!K$4+装备属性!K$4*IF($CB33&lt;10,1,ROUNDDOWN($CB33,-1))+SUM(属性投放!L$37:L$45)*$CB33+VLOOKUP($CC$2,一级属性!$E$41:$P$64,COLUMNS(一级属性!$E$41:N$64),0)*($CB33+0.25*IF($CB33&lt;10,1,ROUNDDOWN($CB33,-1)))+VLOOKUP($CC$2,宝石属性!$B$43:$M$66,COLUMNS(宝石属性!$B$43:K$66),0)*10*VLOOKUP(ROUNDDOWN($CB33,-1),宝石属性!$B$25:$N$41,2,0)*VLOOKUP(ROUNDDOWN($CB33,-1),宝石属性!$B$25:$N$41,3,0)+VLOOKUP($CC$2,职业被动!$B$6:$M$29,COLUMNS(职业被动!$B$6:K$29),0)*$CB33,0)</f>
        <v>125</v>
      </c>
      <c r="CK33" s="9">
        <f>ROUND(属性投放!L$4+装备属性!L$4*IF($CB33&lt;10,1,ROUNDDOWN($CB33,-1))+SUM(属性投放!M$37:M$45)*$CB33+VLOOKUP($CC$2,一级属性!$E$41:$P$64,COLUMNS(一级属性!$E$41:O$64),0)*($CB33+0.25*IF($CB33&lt;10,1,ROUNDDOWN($CB33,-1)))+VLOOKUP($CC$2,宝石属性!$B$43:$M$66,COLUMNS(宝石属性!$B$43:L$66),0)*10*VLOOKUP(ROUNDDOWN($CB33,-1),宝石属性!$B$25:$N$41,2,0)*VLOOKUP(ROUNDDOWN($CB33,-1),宝石属性!$B$25:$N$41,3,0)+VLOOKUP($CC$2,职业被动!$B$6:$M$29,COLUMNS(职业被动!$B$6:L$29),0)*$CB33,0)</f>
        <v>9</v>
      </c>
      <c r="CL33" s="9">
        <f>ROUND(属性投放!M$4+装备属性!M$4*IF($CB33&lt;10,1,ROUNDDOWN($CB33,-1))+SUM(属性投放!N$37:N$45)*$CB33+VLOOKUP($CC$2,一级属性!$E$41:$P$64,COLUMNS(一级属性!$E$41:P$64),0)*($CB33+0.25*IF($CB33&lt;10,1,ROUNDDOWN($CB33,-1)))+VLOOKUP($CC$2,宝石属性!$B$43:$M$66,COLUMNS(宝石属性!$B$43:M$66),0)*10*VLOOKUP(ROUNDDOWN($CB33,-1),宝石属性!$B$25:$N$41,2,0)*VLOOKUP(ROUNDDOWN($CB33,-1),宝石属性!$B$25:$N$41,3,0)+VLOOKUP($CC$2,职业被动!$B$6:$M$29,COLUMNS(职业被动!$B$6:M$29),0)*$CB33,0)</f>
        <v>309</v>
      </c>
      <c r="CM33" s="48">
        <f>属性价值和能力评分!$F$9+ROUND(属性价值和能力评分!$F$38*10,0)*CB33+ROUND((SUM(装备属性!$W$9:$W$14)+属性价值和能力评分!$F$38*1.25+1.4+2.8)*IF(CB33&lt;10,1,ROUNDDOWN(CB33,-1)),0)+15*VLOOKUP(ROUNDDOWN(CB33,-1),宝石属性!$B$26:$D$41,2,0)*6*VLOOKUP(ROUNDDOWN(CB33,-1),宝石属性!$B$26:$D$41,3,0)+(属性价值和能力评分!$F$49*9+属性价值和能力评分!$F$50*2+属性价值和能力评分!$F$53*8/5)*CB33</f>
        <v>5855</v>
      </c>
      <c r="CO33" s="1">
        <v>30</v>
      </c>
      <c r="CP33" s="9">
        <f>ROUND(属性投放!D$4+装备属性!D$4*IF($CO33&lt;10,1,ROUNDDOWN($CO33,-1))+SUM(属性投放!E$37:E$45)*$CO33+VLOOKUP($CP$2,一级属性!$E$41:$P$64,COLUMNS(一级属性!$E$41:G$64),0)*($CO33+0.25*IF($CO33&lt;10,1,ROUNDDOWN($CO33,-1)))+VLOOKUP($CP$2,宝石属性!$B$43:$M$66,COLUMNS(宝石属性!$B$43:D$66),0)*10*VLOOKUP(ROUNDDOWN($CO33,-1),宝石属性!$B$25:$N$41,2,0)*VLOOKUP(ROUNDDOWN($CO33,-1),宝石属性!$B$25:$N$41,3,0)+VLOOKUP($CP$2,职业被动!$B$6:$M$29,COLUMNS(职业被动!$B$6:D$29),0)*$CO33,0)</f>
        <v>1502</v>
      </c>
      <c r="CQ33" s="9">
        <f>ROUND(属性投放!E$4+装备属性!E$4*IF($CO33&lt;10,1,ROUNDDOWN($CO33,-1))+SUM(属性投放!F$37:F$45)*$CO33+VLOOKUP($CP$2,一级属性!$E$41:$P$64,COLUMNS(一级属性!$E$41:H$64),0)*($CO33+0.25*IF($CO33&lt;10,1,ROUNDDOWN($CO33,-1)))+VLOOKUP($CP$2,宝石属性!$B$43:$M$66,COLUMNS(宝石属性!$B$43:E$66),0)*10*VLOOKUP(ROUNDDOWN($CO33,-1),宝石属性!$B$25:$N$41,2,0)*VLOOKUP(ROUNDDOWN($CO33,-1),宝石属性!$B$25:$N$41,3,0)+VLOOKUP($CP$2,职业被动!$B$6:$M$29,COLUMNS(职业被动!$B$6:E$29),0)*$CO33,0)</f>
        <v>1834</v>
      </c>
      <c r="CR33" s="9">
        <f>ROUND(属性投放!F$4+装备属性!F$4*IF($CO33&lt;10,1,ROUNDDOWN($CO33,-1))+SUM(属性投放!G$37:G$45)*$CO33+VLOOKUP($CP$2,一级属性!$E$41:$P$64,COLUMNS(一级属性!$E$41:I$64),0)*($CO33+0.25*IF($CO33&lt;10,1,ROUNDDOWN($CO33,-1)))+VLOOKUP($CP$2,宝石属性!$B$43:$M$66,COLUMNS(宝石属性!$B$43:F$66),0)*10*VLOOKUP(ROUNDDOWN($CO33,-1),宝石属性!$B$25:$N$41,2,0)*VLOOKUP(ROUNDDOWN($CO33,-1),宝石属性!$B$25:$N$41,3,0)+VLOOKUP($CP$2,职业被动!$B$6:$M$29,COLUMNS(职业被动!$B$6:F$29),0)*$CO33,0)</f>
        <v>406</v>
      </c>
      <c r="CS33" s="9">
        <f>ROUND(属性投放!G$4+装备属性!G$4*IF($CO33&lt;10,1,ROUNDDOWN($CO33,-1))+SUM(属性投放!H$37:H$45)*$CO33+VLOOKUP($CP$2,一级属性!$E$41:$P$64,COLUMNS(一级属性!$E$41:J$64),0)*($CO33+0.25*IF($CO33&lt;10,1,ROUNDDOWN($CO33,-1)))+VLOOKUP($CP$2,宝石属性!$B$43:$M$66,COLUMNS(宝石属性!$B$43:G$66),0)*10*VLOOKUP(ROUNDDOWN($CO33,-1),宝石属性!$B$25:$N$41,2,0)*VLOOKUP(ROUNDDOWN($CO33,-1),宝石属性!$B$25:$N$41,3,0)+VLOOKUP($CP$2,职业被动!$B$6:$M$29,COLUMNS(职业被动!$B$6:G$29),0)*$CO33,0)</f>
        <v>305</v>
      </c>
      <c r="CT33" s="9">
        <f>ROUND(属性投放!H$4+装备属性!H$4*IF($CO33&lt;10,1,ROUNDDOWN($CO33,-1))+SUM(属性投放!I$37:I$45)*$CO33+VLOOKUP($CP$2,一级属性!$E$41:$P$64,COLUMNS(一级属性!$E$41:K$64),0)*($CO33+0.25*IF($CO33&lt;10,1,ROUNDDOWN($CO33,-1)))+VLOOKUP($CP$2,宝石属性!$B$43:$M$66,COLUMNS(宝石属性!$B$43:H$66),0)*10*VLOOKUP(ROUNDDOWN($CO33,-1),宝石属性!$B$25:$N$41,2,0)*VLOOKUP(ROUNDDOWN($CO33,-1),宝石属性!$B$25:$N$41,3,0)+VLOOKUP($CP$2,职业被动!$B$6:$M$29,COLUMNS(职业被动!$B$6:H$29),0)*$CO33,0)</f>
        <v>547</v>
      </c>
      <c r="CU33" s="9">
        <f>ROUND(属性投放!I$4+装备属性!I$4*IF($CO33&lt;10,1,ROUNDDOWN($CO33,-1))+SUM(属性投放!J$37:J$45)*$CO33+VLOOKUP($CP$2,一级属性!$E$41:$P$64,COLUMNS(一级属性!$E$41:L$64),0)*($CO33+0.25*IF($CO33&lt;10,1,ROUNDDOWN($CO33,-1)))+VLOOKUP($CP$2,宝石属性!$B$43:$M$66,COLUMNS(宝石属性!$B$43:I$66),0)*10*VLOOKUP(ROUNDDOWN($CO33,-1),宝石属性!$B$25:$N$41,2,0)*VLOOKUP(ROUNDDOWN($CO33,-1),宝石属性!$B$25:$N$41,3,0)+VLOOKUP($CP$2,职业被动!$B$6:$M$29,COLUMNS(职业被动!$B$6:I$29),0)*$CO33,0)</f>
        <v>456</v>
      </c>
      <c r="CV33" s="9">
        <f>ROUND(属性投放!J$4+装备属性!J$4*IF($CO33&lt;10,1,ROUNDDOWN($CO33,-1))+SUM(属性投放!K$37:K$45)*$CO33+VLOOKUP($CP$2,一级属性!$E$41:$P$64,COLUMNS(一级属性!$E$41:M$64),0)*($CO33+0.25*IF($CO33&lt;10,1,ROUNDDOWN($CO33,-1)))+VLOOKUP($CP$2,宝石属性!$B$43:$M$66,COLUMNS(宝石属性!$B$43:J$66),0)*10*VLOOKUP(ROUNDDOWN($CO33,-1),宝石属性!$B$25:$N$41,2,0)*VLOOKUP(ROUNDDOWN($CO33,-1),宝石属性!$B$25:$N$41,3,0)+VLOOKUP($CP$2,职业被动!$B$6:$M$29,COLUMNS(职业被动!$B$6:J$29),0)*$CO33,0)</f>
        <v>186</v>
      </c>
      <c r="CW33" s="9">
        <f>ROUND(属性投放!K$4+装备属性!K$4*IF($CO33&lt;10,1,ROUNDDOWN($CO33,-1))+SUM(属性投放!L$37:L$45)*$CO33+VLOOKUP($CP$2,一级属性!$E$41:$P$64,COLUMNS(一级属性!$E$41:N$64),0)*($CO33+0.25*IF($CO33&lt;10,1,ROUNDDOWN($CO33,-1)))+VLOOKUP($CP$2,宝石属性!$B$43:$M$66,COLUMNS(宝石属性!$B$43:K$66),0)*10*VLOOKUP(ROUNDDOWN($CO33,-1),宝石属性!$B$25:$N$41,2,0)*VLOOKUP(ROUNDDOWN($CO33,-1),宝石属性!$B$25:$N$41,3,0)+VLOOKUP($CP$2,职业被动!$B$6:$M$29,COLUMNS(职业被动!$B$6:K$29),0)*$CO33,0)</f>
        <v>125</v>
      </c>
      <c r="CX33" s="9">
        <f>ROUND(属性投放!L$4+装备属性!L$4*IF($CO33&lt;10,1,ROUNDDOWN($CO33,-1))+SUM(属性投放!M$37:M$45)*$CO33+VLOOKUP($CP$2,一级属性!$E$41:$P$64,COLUMNS(一级属性!$E$41:O$64),0)*($CO33+0.25*IF($CO33&lt;10,1,ROUNDDOWN($CO33,-1)))+VLOOKUP($CP$2,宝石属性!$B$43:$M$66,COLUMNS(宝石属性!$B$43:L$66),0)*10*VLOOKUP(ROUNDDOWN($CO33,-1),宝石属性!$B$25:$N$41,2,0)*VLOOKUP(ROUNDDOWN($CO33,-1),宝石属性!$B$25:$N$41,3,0)+VLOOKUP($CP$2,职业被动!$B$6:$M$29,COLUMNS(职业被动!$B$6:L$29),0)*$CO33,0)</f>
        <v>9</v>
      </c>
      <c r="CY33" s="9">
        <f>ROUND(属性投放!M$4+装备属性!M$4*IF($CO33&lt;10,1,ROUNDDOWN($CO33,-1))+SUM(属性投放!N$37:N$45)*$CO33+VLOOKUP($CP$2,一级属性!$E$41:$P$64,COLUMNS(一级属性!$E$41:P$64),0)*($CO33+0.25*IF($CO33&lt;10,1,ROUNDDOWN($CO33,-1)))+VLOOKUP($CP$2,宝石属性!$B$43:$M$66,COLUMNS(宝石属性!$B$43:M$66),0)*10*VLOOKUP(ROUNDDOWN($CO33,-1),宝石属性!$B$25:$N$41,2,0)*VLOOKUP(ROUNDDOWN($CO33,-1),宝石属性!$B$25:$N$41,3,0)+VLOOKUP($CP$2,职业被动!$B$6:$M$29,COLUMNS(职业被动!$B$6:M$29),0)*$CO33,0)</f>
        <v>309</v>
      </c>
      <c r="CZ33" s="48">
        <f>属性价值和能力评分!$F$9+ROUND(属性价值和能力评分!$F$38*10,0)*CO33+ROUND((SUM(装备属性!$W$9:$W$14)+属性价值和能力评分!$F$38*1.25+1.4+2.8)*IF(CO33&lt;10,1,ROUNDDOWN(CO33,-1)),0)+15*VLOOKUP(ROUNDDOWN(CO33,-1),宝石属性!$B$26:$D$41,2,0)*6*VLOOKUP(ROUNDDOWN(CO33,-1),宝石属性!$B$26:$D$41,3,0)+(属性价值和能力评分!$F$49*9+属性价值和能力评分!$F$50*2+属性价值和能力评分!$F$53*8/5)*CO33</f>
        <v>5855</v>
      </c>
      <c r="DB33" s="1">
        <v>30</v>
      </c>
      <c r="DC33" s="9">
        <f>ROUND(属性投放!D$4+装备属性!D$4*IF($DB33&lt;10,1,ROUNDDOWN($DB33,-1))+SUM(属性投放!E$37:E$45)*$DB33+VLOOKUP($DC$2,一级属性!$E$41:$P$64,COLUMNS(一级属性!$E$41:G$64),0)*($DB33+0.25*IF($DB33&lt;10,1,ROUNDDOWN($DB33,-1)))+VLOOKUP($DC$2,宝石属性!$B$43:$M$66,COLUMNS(宝石属性!$B$43:D$66),0)*10*VLOOKUP(ROUNDDOWN($DB33,-1),宝石属性!$B$25:$N$41,2,0)*VLOOKUP(ROUNDDOWN($DB33,-1),宝石属性!$B$25:$N$41,3,0)+VLOOKUP($DC$2,职业被动!$B$6:$M$29,COLUMNS(职业被动!$B$6:D$29),0)*$DB33,0)</f>
        <v>1712</v>
      </c>
      <c r="DD33" s="9">
        <f>ROUND(属性投放!E$4+装备属性!E$4*IF($DB33&lt;10,1,ROUNDDOWN($DB33,-1))+SUM(属性投放!F$37:F$45)*$DB33+VLOOKUP($DC$2,一级属性!$E$41:$P$64,COLUMNS(一级属性!$E$41:H$64),0)*($DB33+0.25*IF($DB33&lt;10,1,ROUNDDOWN($DB33,-1)))+VLOOKUP($DC$2,宝石属性!$B$43:$M$66,COLUMNS(宝石属性!$B$43:E$66),0)*10*VLOOKUP(ROUNDDOWN($DB33,-1),宝石属性!$B$25:$N$41,2,0)*VLOOKUP(ROUNDDOWN($DB33,-1),宝石属性!$B$25:$N$41,3,0)+VLOOKUP($DC$2,职业被动!$B$6:$M$29,COLUMNS(职业被动!$B$6:E$29),0)*$DB33,0)</f>
        <v>896</v>
      </c>
      <c r="DE33" s="9">
        <f>ROUND(属性投放!F$4+装备属性!F$4*IF($DB33&lt;10,1,ROUNDDOWN($DB33,-1))+SUM(属性投放!G$37:G$45)*$DB33+VLOOKUP($DC$2,一级属性!$E$41:$P$64,COLUMNS(一级属性!$E$41:I$64),0)*($DB33+0.25*IF($DB33&lt;10,1,ROUNDDOWN($DB33,-1)))+VLOOKUP($DC$2,宝石属性!$B$43:$M$66,COLUMNS(宝石属性!$B$43:F$66),0)*10*VLOOKUP(ROUNDDOWN($DB33,-1),宝石属性!$B$25:$N$41,2,0)*VLOOKUP(ROUNDDOWN($DB33,-1),宝石属性!$B$25:$N$41,3,0)+VLOOKUP($DC$2,职业被动!$B$6:$M$29,COLUMNS(职业被动!$B$6:F$29),0)*$DB33,0)</f>
        <v>406</v>
      </c>
      <c r="DF33" s="9">
        <f>ROUND(属性投放!G$4+装备属性!G$4*IF($DB33&lt;10,1,ROUNDDOWN($DB33,-1))+SUM(属性投放!H$37:H$45)*$DB33+VLOOKUP($DC$2,一级属性!$E$41:$P$64,COLUMNS(一级属性!$E$41:J$64),0)*($DB33+0.25*IF($DB33&lt;10,1,ROUNDDOWN($DB33,-1)))+VLOOKUP($DC$2,宝石属性!$B$43:$M$66,COLUMNS(宝石属性!$B$43:G$66),0)*10*VLOOKUP(ROUNDDOWN($DB33,-1),宝石属性!$B$25:$N$41,2,0)*VLOOKUP(ROUNDDOWN($DB33,-1),宝石属性!$B$25:$N$41,3,0)+VLOOKUP($DC$2,职业被动!$B$6:$M$29,COLUMNS(职业被动!$B$6:G$29),0)*$DB33,0)</f>
        <v>814</v>
      </c>
      <c r="DG33" s="9">
        <f>ROUND(属性投放!H$4+装备属性!H$4*IF($DB33&lt;10,1,ROUNDDOWN($DB33,-1))+SUM(属性投放!I$37:I$45)*$DB33+VLOOKUP($DC$2,一级属性!$E$41:$P$64,COLUMNS(一级属性!$E$41:K$64),0)*($DB33+0.25*IF($DB33&lt;10,1,ROUNDDOWN($DB33,-1)))+VLOOKUP($DC$2,宝石属性!$B$43:$M$66,COLUMNS(宝石属性!$B$43:H$66),0)*10*VLOOKUP(ROUNDDOWN($DB33,-1),宝石属性!$B$25:$N$41,2,0)*VLOOKUP(ROUNDDOWN($DB33,-1),宝石属性!$B$25:$N$41,3,0)+VLOOKUP($DC$2,职业被动!$B$6:$M$29,COLUMNS(职业被动!$B$6:H$29),0)*$DB33,0)</f>
        <v>263</v>
      </c>
      <c r="DH33" s="9">
        <f>ROUND(属性投放!I$4+装备属性!I$4*IF($DB33&lt;10,1,ROUNDDOWN($DB33,-1))+SUM(属性投放!J$37:J$45)*$DB33+VLOOKUP($DC$2,一级属性!$E$41:$P$64,COLUMNS(一级属性!$E$41:L$64),0)*($DB33+0.25*IF($DB33&lt;10,1,ROUNDDOWN($DB33,-1)))+VLOOKUP($DC$2,宝石属性!$B$43:$M$66,COLUMNS(宝石属性!$B$43:I$66),0)*10*VLOOKUP(ROUNDDOWN($DB33,-1),宝石属性!$B$25:$N$41,2,0)*VLOOKUP(ROUNDDOWN($DB33,-1),宝石属性!$B$25:$N$41,3,0)+VLOOKUP($DC$2,职业被动!$B$6:$M$29,COLUMNS(职业被动!$B$6:I$29),0)*$DB33,0)</f>
        <v>313</v>
      </c>
      <c r="DI33" s="9">
        <f>ROUND(属性投放!J$4+装备属性!J$4*IF($DB33&lt;10,1,ROUNDDOWN($DB33,-1))+SUM(属性投放!K$37:K$45)*$DB33+VLOOKUP($DC$2,一级属性!$E$41:$P$64,COLUMNS(一级属性!$E$41:M$64),0)*($DB33+0.25*IF($DB33&lt;10,1,ROUNDDOWN($DB33,-1)))+VLOOKUP($DC$2,宝石属性!$B$43:$M$66,COLUMNS(宝石属性!$B$43:J$66),0)*10*VLOOKUP(ROUNDDOWN($DB33,-1),宝石属性!$B$25:$N$41,2,0)*VLOOKUP(ROUNDDOWN($DB33,-1),宝石属性!$B$25:$N$41,3,0)+VLOOKUP($DC$2,职业被动!$B$6:$M$29,COLUMNS(职业被动!$B$6:J$29),0)*$DB33,0)</f>
        <v>224</v>
      </c>
      <c r="DJ33" s="9">
        <f>ROUND(属性投放!K$4+装备属性!K$4*IF($DB33&lt;10,1,ROUNDDOWN($DB33,-1))+SUM(属性投放!L$37:L$45)*$DB33+VLOOKUP($DC$2,一级属性!$E$41:$P$64,COLUMNS(一级属性!$E$41:N$64),0)*($DB33+0.25*IF($DB33&lt;10,1,ROUNDDOWN($DB33,-1)))+VLOOKUP($DC$2,宝石属性!$B$43:$M$66,COLUMNS(宝石属性!$B$43:K$66),0)*10*VLOOKUP(ROUNDDOWN($DB33,-1),宝石属性!$B$25:$N$41,2,0)*VLOOKUP(ROUNDDOWN($DB33,-1),宝石属性!$B$25:$N$41,3,0)+VLOOKUP($DC$2,职业被动!$B$6:$M$29,COLUMNS(职业被动!$B$6:K$29),0)*$DB33,0)</f>
        <v>149</v>
      </c>
      <c r="DK33" s="9">
        <f>ROUND(属性投放!L$4+装备属性!L$4*IF($DB33&lt;10,1,ROUNDDOWN($DB33,-1))+SUM(属性投放!M$37:M$45)*$DB33+VLOOKUP($DC$2,一级属性!$E$41:$P$64,COLUMNS(一级属性!$E$41:O$64),0)*($DB33+0.25*IF($DB33&lt;10,1,ROUNDDOWN($DB33,-1)))+VLOOKUP($DC$2,宝石属性!$B$43:$M$66,COLUMNS(宝石属性!$B$43:L$66),0)*10*VLOOKUP(ROUNDDOWN($DB33,-1),宝石属性!$B$25:$N$41,2,0)*VLOOKUP(ROUNDDOWN($DB33,-1),宝石属性!$B$25:$N$41,3,0)+VLOOKUP($DC$2,职业被动!$B$6:$M$29,COLUMNS(职业被动!$B$6:L$29),0)*$DB33,0)</f>
        <v>9</v>
      </c>
      <c r="DL33" s="9">
        <f>ROUND(属性投放!M$4+装备属性!M$4*IF($DB33&lt;10,1,ROUNDDOWN($DB33,-1))+SUM(属性投放!N$37:N$45)*$DB33+VLOOKUP($DC$2,一级属性!$E$41:$P$64,COLUMNS(一级属性!$E$41:P$64),0)*($DB33+0.25*IF($DB33&lt;10,1,ROUNDDOWN($DB33,-1)))+VLOOKUP($DC$2,宝石属性!$B$43:$M$66,COLUMNS(宝石属性!$B$43:M$66),0)*10*VLOOKUP(ROUNDDOWN($DB33,-1),宝石属性!$B$25:$N$41,2,0)*VLOOKUP(ROUNDDOWN($DB33,-1),宝石属性!$B$25:$N$41,3,0)+VLOOKUP($DC$2,职业被动!$B$6:$M$29,COLUMNS(职业被动!$B$6:M$29),0)*$DB33,0)</f>
        <v>309</v>
      </c>
      <c r="DM33" s="48">
        <f>属性价值和能力评分!$F$9+ROUND(属性价值和能力评分!$F$38*10,0)*DB33+ROUND((SUM(装备属性!$W$9:$W$14)+属性价值和能力评分!$F$38*1.25+1.4+2.8)*IF(DB33&lt;10,1,ROUNDDOWN(DB33,-1)),0)+15*VLOOKUP(ROUNDDOWN(DB33,-1),宝石属性!$B$26:$D$41,2,0)*6*VLOOKUP(ROUNDDOWN(DB33,-1),宝石属性!$B$26:$D$41,3,0)+(属性价值和能力评分!$F$49*9+属性价值和能力评分!$F$50*2+属性价值和能力评分!$F$53*8/5)*DB33</f>
        <v>5855</v>
      </c>
      <c r="DO33" s="1">
        <v>30</v>
      </c>
      <c r="DP33" s="9">
        <f>ROUND(属性投放!D$4+装备属性!D$4*IF($DO33&lt;10,1,ROUNDDOWN($DO33,-1))+SUM(属性投放!E$37:E$45)*$DO33+VLOOKUP($DP$2,一级属性!$E$41:$P$64,COLUMNS(一级属性!$E$41:G$64),0)*($DO33+0.25*IF($DO33&lt;10,1,ROUNDDOWN($DO33,-1)))+VLOOKUP($DP$2,宝石属性!$B$43:$M$66,COLUMNS(宝石属性!$B$43:D$66),0)*10*VLOOKUP(ROUNDDOWN($DO33,-1),宝石属性!$B$25:$N$41,2,0)*VLOOKUP(ROUNDDOWN($DO33,-1),宝石属性!$B$25:$N$41,3,0)+VLOOKUP($DP$2,职业被动!$B$6:$M$29,COLUMNS(职业被动!$B$6:D$29),0)*$DO33,0)</f>
        <v>3542</v>
      </c>
      <c r="DQ33" s="9">
        <f>ROUND(属性投放!E$4+装备属性!E$4*IF($DO33&lt;10,1,ROUNDDOWN($DO33,-1))+SUM(属性投放!F$37:F$45)*$DO33+VLOOKUP($DP$2,一级属性!$E$41:$P$64,COLUMNS(一级属性!$E$41:H$64),0)*($DO33+0.25*IF($DO33&lt;10,1,ROUNDDOWN($DO33,-1)))+VLOOKUP($DP$2,宝石属性!$B$43:$M$66,COLUMNS(宝石属性!$B$43:E$66),0)*10*VLOOKUP(ROUNDDOWN($DO33,-1),宝石属性!$B$25:$N$41,2,0)*VLOOKUP(ROUNDDOWN($DO33,-1),宝石属性!$B$25:$N$41,3,0)+VLOOKUP($DP$2,职业被动!$B$6:$M$29,COLUMNS(职业被动!$B$6:E$29),0)*$DO33,0)</f>
        <v>896</v>
      </c>
      <c r="DR33" s="9">
        <f>ROUND(属性投放!F$4+装备属性!F$4*IF($DO33&lt;10,1,ROUNDDOWN($DO33,-1))+SUM(属性投放!G$37:G$45)*$DO33+VLOOKUP($DP$2,一级属性!$E$41:$P$64,COLUMNS(一级属性!$E$41:I$64),0)*($DO33+0.25*IF($DO33&lt;10,1,ROUNDDOWN($DO33,-1)))+VLOOKUP($DP$2,宝石属性!$B$43:$M$66,COLUMNS(宝石属性!$B$43:F$66),0)*10*VLOOKUP(ROUNDDOWN($DO33,-1),宝石属性!$B$25:$N$41,2,0)*VLOOKUP(ROUNDDOWN($DO33,-1),宝石属性!$B$25:$N$41,3,0)+VLOOKUP($DP$2,职业被动!$B$6:$M$29,COLUMNS(职业被动!$B$6:F$29),0)*$DO33,0)</f>
        <v>406</v>
      </c>
      <c r="DS33" s="9">
        <f>ROUND(属性投放!G$4+装备属性!G$4*IF($DO33&lt;10,1,ROUNDDOWN($DO33,-1))+SUM(属性投放!H$37:H$45)*$DO33+VLOOKUP($DP$2,一级属性!$E$41:$P$64,COLUMNS(一级属性!$E$41:J$64),0)*($DO33+0.25*IF($DO33&lt;10,1,ROUNDDOWN($DO33,-1)))+VLOOKUP($DP$2,宝石属性!$B$43:$M$66,COLUMNS(宝石属性!$B$43:G$66),0)*10*VLOOKUP(ROUNDDOWN($DO33,-1),宝石属性!$B$25:$N$41,2,0)*VLOOKUP(ROUNDDOWN($DO33,-1),宝石属性!$B$25:$N$41,3,0)+VLOOKUP($DP$2,职业被动!$B$6:$M$29,COLUMNS(职业被动!$B$6:G$29),0)*$DO33,0)</f>
        <v>305</v>
      </c>
      <c r="DT33" s="9">
        <f>ROUND(属性投放!H$4+装备属性!H$4*IF($DO33&lt;10,1,ROUNDDOWN($DO33,-1))+SUM(属性投放!I$37:I$45)*$DO33+VLOOKUP($DP$2,一级属性!$E$41:$P$64,COLUMNS(一级属性!$E$41:K$64),0)*($DO33+0.25*IF($DO33&lt;10,1,ROUNDDOWN($DO33,-1)))+VLOOKUP($DP$2,宝石属性!$B$43:$M$66,COLUMNS(宝石属性!$B$43:H$66),0)*10*VLOOKUP(ROUNDDOWN($DO33,-1),宝石属性!$B$25:$N$41,2,0)*VLOOKUP(ROUNDDOWN($DO33,-1),宝石属性!$B$25:$N$41,3,0)+VLOOKUP($DP$2,职业被动!$B$6:$M$29,COLUMNS(职业被动!$B$6:H$29),0)*$DO33,0)</f>
        <v>293</v>
      </c>
      <c r="DU33" s="9">
        <f>ROUND(属性投放!I$4+装备属性!I$4*IF($DO33&lt;10,1,ROUNDDOWN($DO33,-1))+SUM(属性投放!J$37:J$45)*$DO33+VLOOKUP($DP$2,一级属性!$E$41:$P$64,COLUMNS(一级属性!$E$41:L$64),0)*($DO33+0.25*IF($DO33&lt;10,1,ROUNDDOWN($DO33,-1)))+VLOOKUP($DP$2,宝石属性!$B$43:$M$66,COLUMNS(宝石属性!$B$43:I$66),0)*10*VLOOKUP(ROUNDDOWN($DO33,-1),宝石属性!$B$25:$N$41,2,0)*VLOOKUP(ROUNDDOWN($DO33,-1),宝石属性!$B$25:$N$41,3,0)+VLOOKUP($DP$2,职业被动!$B$6:$M$29,COLUMNS(职业被动!$B$6:I$29),0)*$DO33,0)</f>
        <v>313</v>
      </c>
      <c r="DV33" s="9">
        <f>ROUND(属性投放!J$4+装备属性!J$4*IF($DO33&lt;10,1,ROUNDDOWN($DO33,-1))+SUM(属性投放!K$37:K$45)*$DO33+VLOOKUP($DP$2,一级属性!$E$41:$P$64,COLUMNS(一级属性!$E$41:M$64),0)*($DO33+0.25*IF($DO33&lt;10,1,ROUNDDOWN($DO33,-1)))+VLOOKUP($DP$2,宝石属性!$B$43:$M$66,COLUMNS(宝石属性!$B$43:J$66),0)*10*VLOOKUP(ROUNDDOWN($DO33,-1),宝石属性!$B$25:$N$41,2,0)*VLOOKUP(ROUNDDOWN($DO33,-1),宝石属性!$B$25:$N$41,3,0)+VLOOKUP($DP$2,职业被动!$B$6:$M$29,COLUMNS(职业被动!$B$6:J$29),0)*$DO33,0)</f>
        <v>224</v>
      </c>
      <c r="DW33" s="9">
        <f>ROUND(属性投放!K$4+装备属性!K$4*IF($DO33&lt;10,1,ROUNDDOWN($DO33,-1))+SUM(属性投放!L$37:L$45)*$DO33+VLOOKUP($DP$2,一级属性!$E$41:$P$64,COLUMNS(一级属性!$E$41:N$64),0)*($DO33+0.25*IF($DO33&lt;10,1,ROUNDDOWN($DO33,-1)))+VLOOKUP($DP$2,宝石属性!$B$43:$M$66,COLUMNS(宝石属性!$B$43:K$66),0)*10*VLOOKUP(ROUNDDOWN($DO33,-1),宝石属性!$B$25:$N$41,2,0)*VLOOKUP(ROUNDDOWN($DO33,-1),宝石属性!$B$25:$N$41,3,0)+VLOOKUP($DP$2,职业被动!$B$6:$M$29,COLUMNS(职业被动!$B$6:K$29),0)*$DO33,0)</f>
        <v>149</v>
      </c>
      <c r="DX33" s="9">
        <f>ROUND(属性投放!L$4+装备属性!L$4*IF($DO33&lt;10,1,ROUNDDOWN($DO33,-1))+SUM(属性投放!M$37:M$45)*$DO33+VLOOKUP($DP$2,一级属性!$E$41:$P$64,COLUMNS(一级属性!$E$41:O$64),0)*($DO33+0.25*IF($DO33&lt;10,1,ROUNDDOWN($DO33,-1)))+VLOOKUP($DP$2,宝石属性!$B$43:$M$66,COLUMNS(宝石属性!$B$43:L$66),0)*10*VLOOKUP(ROUNDDOWN($DO33,-1),宝石属性!$B$25:$N$41,2,0)*VLOOKUP(ROUNDDOWN($DO33,-1),宝石属性!$B$25:$N$41,3,0)+VLOOKUP($DP$2,职业被动!$B$6:$M$29,COLUMNS(职业被动!$B$6:L$29),0)*$DO33,0)</f>
        <v>9</v>
      </c>
      <c r="DY33" s="9">
        <f>ROUND(属性投放!M$4+装备属性!M$4*IF($DO33&lt;10,1,ROUNDDOWN($DO33,-1))+SUM(属性投放!N$37:N$45)*$DO33+VLOOKUP($DP$2,一级属性!$E$41:$P$64,COLUMNS(一级属性!$E$41:P$64),0)*($DO33+0.25*IF($DO33&lt;10,1,ROUNDDOWN($DO33,-1)))+VLOOKUP($DP$2,宝石属性!$B$43:$M$66,COLUMNS(宝石属性!$B$43:M$66),0)*10*VLOOKUP(ROUNDDOWN($DO33,-1),宝石属性!$B$25:$N$41,2,0)*VLOOKUP(ROUNDDOWN($DO33,-1),宝石属性!$B$25:$N$41,3,0)+VLOOKUP($DP$2,职业被动!$B$6:$M$29,COLUMNS(职业被动!$B$6:M$29),0)*$DO33,0)</f>
        <v>309</v>
      </c>
      <c r="DZ33" s="48">
        <f>属性价值和能力评分!$F$9+ROUND(属性价值和能力评分!$F$38*10,0)*DO33+ROUND((SUM(装备属性!$W$9:$W$14)+属性价值和能力评分!$F$38*1.25+1.4+2.8)*IF(DO33&lt;10,1,ROUNDDOWN(DO33,-1)),0)+15*VLOOKUP(ROUNDDOWN(DO33,-1),宝石属性!$B$26:$D$41,2,0)*6*VLOOKUP(ROUNDDOWN(DO33,-1),宝石属性!$B$26:$D$41,3,0)+(属性价值和能力评分!$F$49*9+属性价值和能力评分!$F$50*2+属性价值和能力评分!$F$53*8/5)*DO33</f>
        <v>5855</v>
      </c>
      <c r="EA33" s="17"/>
      <c r="EB33" s="1">
        <v>30</v>
      </c>
      <c r="EC33" s="1">
        <f>ROUND(CC33/MAX(CE33/10,((CE33*(1+属性投放!$E$8)-CF33+属性投放!$F$8*EB33)*(1+属性投放!$G$8)*(1+属性投放!$H$8))),1)</f>
        <v>2.8</v>
      </c>
      <c r="ED33" s="1">
        <f>ROUND(CP33/MAX(CE33/10,((CE33*(1+属性投放!$E$8)-CS33+属性投放!$F$8*EB33)*(1+属性投放!$G$8)*(1+属性投放!$H$8))),1)</f>
        <v>2.6</v>
      </c>
      <c r="EE33" s="1">
        <f>ROUND(DC33/MAX(CE33/10,((CE33*(1+属性投放!$E$8)-DF33+属性投放!$F$8*EB33)*(1+属性投放!$G$8)*(1+属性投放!$H$8))),1)</f>
        <v>23.9</v>
      </c>
      <c r="EF33" s="1">
        <f>ROUND(DP33/MAX(CE33/10,((CE33*(1+属性投放!$E$8)-DS33+属性投放!$F$8*EB33)*(1+属性投放!$G$8)*(1+属性投放!$H$8))),1)</f>
        <v>6.2</v>
      </c>
      <c r="EH33" s="1">
        <f>ROUND(CC33/MAX(属性投放!$F$9*EB33,((CT33*(1+属性投放!$E$9)-CH33+属性投放!$F$9*EB33)*(1+属性投放!$G$9)*(1+属性投放!$H$9))),1)</f>
        <v>2.5</v>
      </c>
      <c r="EI33" s="1">
        <f>ROUND(CP33/MAX(属性投放!$F$9*EB33,((CT33*(1+属性投放!$E$9)-CU33+属性投放!$F$9*EB33)*(1+属性投放!$G$9)*(1+属性投放!$H$9))),1)</f>
        <v>3.2</v>
      </c>
      <c r="EJ33" s="1">
        <f>ROUND(DC33/MAX(属性投放!$F$9*EB33,((CT33*(1+属性投放!$E$9)-DH33+属性投放!$F$9*EB33)*(1+属性投放!$G$9)*(1+属性投放!$H$9))),1)</f>
        <v>2.7</v>
      </c>
      <c r="EK33" s="1">
        <f>ROUND(DP33/MAX(属性投放!$F$9*EB33,((CT33*(1+属性投放!$E$9)-DU33+属性投放!$F$9*EB33)*(1+属性投放!$G$9)*(1+属性投放!$H$9))),1)</f>
        <v>5.6</v>
      </c>
      <c r="EM33" s="1">
        <f>ROUND(CC33/((BW33*(1+属性投放!$E$10)+属性投放!$F$10*EB33)*(1+属性投放!$G$10)*(1+属性投放!$H$10)),1)</f>
        <v>5.9</v>
      </c>
      <c r="EN33" s="1">
        <f>ROUND(CP33/((BW33*(1+属性投放!$E$10)+属性投放!$F$10*EB33)*(1+属性投放!$G$10)*(1+属性投放!$H$10)),1)</f>
        <v>5.9</v>
      </c>
      <c r="EO33" s="1">
        <f>ROUND(DC33/((BW33*(1+属性投放!$E$10)+属性投放!$F$10*EB33)*(1+属性投放!$G$10)*(1+属性投放!$H$10)),1)</f>
        <v>6.8</v>
      </c>
      <c r="EP33" s="1">
        <f>ROUND(DP33/((BW33*(1+属性投放!$E$10)+属性投放!$F$10*EB33)*(1+属性投放!$G$10)*(1+属性投放!$H$10)),1)</f>
        <v>14</v>
      </c>
    </row>
    <row r="34" spans="2:146">
      <c r="B34" s="1">
        <v>31</v>
      </c>
      <c r="C34" s="9">
        <f>ROUND(属性投放!D$4+装备属性!D$4*IF($B34&lt;10,1,ROUNDDOWN($B34,-1))+SUM(属性投放!E$37:E$45)*$B34+VLOOKUP($C$2,一级属性!$E$41:$P$64,COLUMNS(一级属性!$E$41:G$64),0)*($B34+0.25*IF($B34&lt;10,1,ROUNDDOWN($B34,-1)))+VLOOKUP($C$2,宝石属性!$B$43:$M$66,COLUMNS(宝石属性!$B$43:D$66),0)*10*VLOOKUP(ROUNDDOWN($B34,-1),宝石属性!$B$25:$N$41,2,0)*VLOOKUP(ROUNDDOWN($B34,-1),宝石属性!$B$25:$N$41,3,0)+VLOOKUP($C$2,职业被动!$B$6:$M$29,COLUMNS(职业被动!$B$6:D$29),0)*$B34,0)</f>
        <v>1833</v>
      </c>
      <c r="D34" s="9">
        <f>ROUND(属性投放!E$4+装备属性!E$4*IF($B34&lt;10,1,ROUNDDOWN($B34,-1))+SUM(属性投放!F$37:F$38)*$B34+VLOOKUP($C$2,一级属性!$E$67:$P$90,COLUMNS(一级属性!$E$67:H$90),0)*$B34+VLOOKUP($C$2,宝石属性!$B$43:$M$66,COLUMNS(宝石属性!$B$43:E$66),0)*10*VLOOKUP(ROUNDDOWN($B34,-1),宝石属性!$B$25:$N$41,2,0)*VLOOKUP(ROUNDDOWN($B34,-1),宝石属性!$B$25:$N$41,3,0)+VLOOKUP($C$2,职业被动!$B$6:$M$29,COLUMNS(职业被动!$B$6:E$29),0)*$B34,0)</f>
        <v>911</v>
      </c>
      <c r="E34" s="9">
        <f>ROUND(属性投放!F$4+装备属性!F$4*IF($B34&lt;10,1,ROUNDDOWN($B34,-1))+SUM(属性投放!G$37:G$38)*$B34+VLOOKUP($C$2,一级属性!$E$67:$P$90,COLUMNS(一级属性!$E$67:I$90),0)*$B34+VLOOKUP($C$2,宝石属性!$B$43:$M$66,COLUMNS(宝石属性!$B$43:F$66),0)*10*VLOOKUP(ROUNDDOWN($B34,-1),宝石属性!$B$25:$N$41,2,0)*VLOOKUP(ROUNDDOWN($B34,-1),宝石属性!$B$25:$N$41,3,0)+VLOOKUP($C$2,职业被动!$B$6:$M$29,COLUMNS(职业被动!$B$6:F$29),0)*$B34,0)</f>
        <v>665</v>
      </c>
      <c r="F34" s="9">
        <f>ROUND(属性投放!G$4+装备属性!G$4*IF($B34&lt;10,1,ROUNDDOWN($B34,-1))+SUM(属性投放!H$37:H$38)*$B34+VLOOKUP($C$2,一级属性!$E$67:$P$90,COLUMNS(一级属性!$E$67:J$90),0)*$B34+VLOOKUP($C$2,宝石属性!$B$43:$M$66,COLUMNS(宝石属性!$B$43:G$66),0)*10*VLOOKUP(ROUNDDOWN($B34,-1),宝石属性!$B$25:$N$41,2,0)*VLOOKUP(ROUNDDOWN($B34,-1),宝石属性!$B$25:$N$41,3,0)+VLOOKUP($C$2,职业被动!$B$6:$M$29,COLUMNS(职业被动!$B$6:G$29),0)*$B34,0)</f>
        <v>339</v>
      </c>
      <c r="G34" s="9">
        <f>ROUND(属性投放!H$4+装备属性!H$4*IF($B34&lt;10,1,ROUNDDOWN($B34,-1))+SUM(属性投放!I$37:I$38)*$B34+VLOOKUP($C$2,一级属性!$E$67:$P$90,COLUMNS(一级属性!$E$67:K$90),0)*$B34+VLOOKUP($C$2,宝石属性!$B$43:$M$66,COLUMNS(宝石属性!$B$43:H$66),0)*10*VLOOKUP(ROUNDDOWN($B34,-1),宝石属性!$B$25:$N$41,2,0)*VLOOKUP(ROUNDDOWN($B34,-1),宝石属性!$B$25:$N$41,3,0)+VLOOKUP($C$2,职业被动!$B$6:$M$29,COLUMNS(职业被动!$B$6:H$29),0)*$B34,0)</f>
        <v>265</v>
      </c>
      <c r="H34" s="9">
        <f>ROUND(属性投放!I$4+装备属性!I$4*IF($B34&lt;10,1,ROUNDDOWN($B34,-1))+SUM(属性投放!J$37:J$38)*$B34+VLOOKUP($C$2,一级属性!$E$67:$P$90,COLUMNS(一级属性!$E$67:L$90),0)*$B34+VLOOKUP($C$2,宝石属性!$B$43:$M$66,COLUMNS(宝石属性!$B$43:I$66),0)*10*VLOOKUP(ROUNDDOWN($B34,-1),宝石属性!$B$25:$N$41,2,0)*VLOOKUP(ROUNDDOWN($B34,-1),宝石属性!$B$25:$N$41,3,0)+VLOOKUP($C$2,职业被动!$B$6:$M$29,COLUMNS(职业被动!$B$6:I$29),0)*$B34,0)</f>
        <v>350</v>
      </c>
      <c r="I34" s="9">
        <f>ROUND(属性投放!J$4+装备属性!J$4*IF($B34&lt;10,1,ROUNDDOWN($B34,-1))+SUM(属性投放!K$37:K$38)*$B34+VLOOKUP($C$2,一级属性!$E$67:$P$90,COLUMNS(一级属性!$E$67:M$90),0)*$B34+VLOOKUP($C$2,宝石属性!$B$43:$M$66,COLUMNS(宝石属性!$B$43:J$66),0)*10*VLOOKUP(ROUNDDOWN($B34,-1),宝石属性!$B$25:$N$41,2,0)*VLOOKUP(ROUNDDOWN($B34,-1),宝石属性!$B$25:$N$41,3,0)+VLOOKUP($C$2,职业被动!$B$6:$M$29,COLUMNS(职业被动!$B$6:J$29),0)*$B34,0)</f>
        <v>228</v>
      </c>
      <c r="J34" s="9">
        <f>ROUND(属性投放!K$4+装备属性!K$4*IF($B34&lt;10,1,ROUNDDOWN($B34,-1))+SUM(属性投放!L$37:L$38)*$B34+VLOOKUP($C$2,一级属性!$E$67:$P$90,COLUMNS(一级属性!$E$67:N$90),0)*$B34+VLOOKUP($C$2,宝石属性!$B$43:$M$66,COLUMNS(宝石属性!$B$43:K$66),0)*10*VLOOKUP(ROUNDDOWN($B34,-1),宝石属性!$B$25:$N$41,2,0)*VLOOKUP(ROUNDDOWN($B34,-1),宝石属性!$B$25:$N$41,3,0)+VLOOKUP($C$2,职业被动!$B$6:$M$29,COLUMNS(职业被动!$B$6:K$29),0)*$B34,0)</f>
        <v>126</v>
      </c>
      <c r="K34" s="9">
        <f>ROUND(属性投放!L$4+装备属性!L$4*IF($B34&lt;10,1,ROUNDDOWN($B34,-1))+SUM(属性投放!M$37:M$38)*$B34+VLOOKUP($C$2,一级属性!$E$67:$P$90,COLUMNS(一级属性!$E$67:O$90),0)*$B34+VLOOKUP($C$2,宝石属性!$B$43:$M$66,COLUMNS(宝石属性!$B$43:L$66),0)*10*VLOOKUP(ROUNDDOWN($B34,-1),宝石属性!$B$25:$N$41,2,0)*VLOOKUP(ROUNDDOWN($B34,-1),宝石属性!$B$25:$N$41,3,0)+VLOOKUP($C$2,职业被动!$B$6:$M$29,COLUMNS(职业被动!$B$6:L$29),0)*$B34,0)</f>
        <v>9</v>
      </c>
      <c r="L34" s="9">
        <f>ROUND(属性投放!M$4+装备属性!M$4*IF($B34&lt;10,1,ROUNDDOWN($B34,-1))+SUM(属性投放!N$37:N$38)*$B34+VLOOKUP($C$2,一级属性!$E$67:$P$90,COLUMNS(一级属性!$E$67:P$90),0)*$B34+VLOOKUP($C$2,宝石属性!$B$43:$M$66,COLUMNS(宝石属性!$B$43:M$66),0)*10*VLOOKUP(ROUNDDOWN($B34,-1),宝石属性!$B$25:$N$41,2,0)*VLOOKUP(ROUNDDOWN($B34,-1),宝石属性!$B$25:$N$41,3,0)+VLOOKUP($C$2,职业被动!$B$6:$M$29,COLUMNS(职业被动!$B$6:M$29),0)*$B34,0)</f>
        <v>331</v>
      </c>
      <c r="M34" s="48">
        <f>属性价值和能力评分!$F$9+ROUND(属性价值和能力评分!$F$38*10,0)*B34+ROUND((SUM(装备属性!$W$9:$W$14)+属性价值和能力评分!$F$38*1.25+1.4+2.8)*IF(B34&lt;10,1,ROUNDDOWN(B34,-1)),0)+15*VLOOKUP(ROUNDDOWN(B34,-1),宝石属性!$B$26:$D$41,2,0)*6*VLOOKUP(ROUNDDOWN(B34,-1),宝石属性!$B$26:$D$41,3,0)+(属性价值和能力评分!$F$49*9+属性价值和能力评分!$F$50*2+属性价值和能力评分!$F$53*8/5)*B34</f>
        <v>5975</v>
      </c>
      <c r="N34" s="20"/>
      <c r="O34" s="1">
        <v>31</v>
      </c>
      <c r="P34" s="9">
        <f>ROUND(属性投放!D$4+装备属性!D$4*IF($O34&lt;10,1,ROUNDDOWN($O34,-1))+SUM(属性投放!E$37:E$45)*$O34+VLOOKUP($P$2,一级属性!$E$41:$P$64,COLUMNS(一级属性!$E$41:G$64),0)*($O34+0.25*IF($O34&lt;10,1,ROUNDDOWN($O34,-1)))+VLOOKUP($P$2,宝石属性!$B$43:$M$66,COLUMNS(宝石属性!$B$43:D$66),0)*10*VLOOKUP(ROUNDDOWN($O34,-1),宝石属性!$B$25:$N$41,2,0)*VLOOKUP(ROUNDDOWN($O34,-1),宝石属性!$B$25:$N$41,3,0)+VLOOKUP($P$2,职业被动!$B$6:$M$29,COLUMNS(职业被动!$B$6:D$29),0)*$O34,0)</f>
        <v>2267</v>
      </c>
      <c r="Q34" s="9">
        <f>ROUND(属性投放!E$4+装备属性!E$4*IF($O34&lt;10,1,ROUNDDOWN($O34,-1))+SUM(属性投放!F$37:F$45)*$O34+VLOOKUP($P$2,一级属性!$E$41:$P$64,COLUMNS(一级属性!$E$41:H$64),0)*($O34+0.25*IF($O34&lt;10,1,ROUNDDOWN($O34,-1)))+VLOOKUP($P$2,宝石属性!$B$43:$M$66,COLUMNS(宝石属性!$B$43:E$66),0)*10*VLOOKUP(ROUNDDOWN($O34,-1),宝石属性!$B$25:$N$41,2,0)*VLOOKUP(ROUNDDOWN($O34,-1),宝石属性!$B$25:$N$41,3,0)+VLOOKUP($P$2,职业被动!$B$6:$M$29,COLUMNS(职业被动!$B$6:E$29),0)*$O34,0)</f>
        <v>1489</v>
      </c>
      <c r="R34" s="9">
        <f>ROUND(属性投放!F$4+装备属性!F$4*IF($O34&lt;10,1,ROUNDDOWN($O34,-1))+SUM(属性投放!G$37:G$45)*$O34+VLOOKUP($P$2,一级属性!$E$41:$P$64,COLUMNS(一级属性!$E$41:I$64),0)*($O34+0.25*IF($O34&lt;10,1,ROUNDDOWN($O34,-1)))+VLOOKUP($P$2,宝石属性!$B$43:$M$66,COLUMNS(宝石属性!$B$43:F$66),0)*10*VLOOKUP(ROUNDDOWN($O34,-1),宝石属性!$B$25:$N$41,2,0)*VLOOKUP(ROUNDDOWN($O34,-1),宝石属性!$B$25:$N$41,3,0)+VLOOKUP($P$2,职业被动!$B$6:$M$29,COLUMNS(职业被动!$B$6:F$29),0)*$O34,0)</f>
        <v>408</v>
      </c>
      <c r="S34" s="9">
        <f>ROUND(属性投放!G$4+装备属性!G$4*IF($O34&lt;10,1,ROUNDDOWN($O34,-1))+SUM(属性投放!H$37:H$45)*$O34+VLOOKUP($P$2,一级属性!$E$41:$P$64,COLUMNS(一级属性!$E$41:J$64),0)*($O34+0.25*IF($O34&lt;10,1,ROUNDDOWN($O34,-1)))+VLOOKUP($P$2,宝石属性!$B$43:$M$66,COLUMNS(宝石属性!$B$43:G$66),0)*10*VLOOKUP(ROUNDDOWN($O34,-1),宝石属性!$B$25:$N$41,2,0)*VLOOKUP(ROUNDDOWN($O34,-1),宝石属性!$B$25:$N$41,3,0)+VLOOKUP($P$2,职业被动!$B$6:$M$29,COLUMNS(职业被动!$B$6:G$29),0)*$O34,0)</f>
        <v>308</v>
      </c>
      <c r="T34" s="9">
        <f>ROUND(属性投放!H$4+装备属性!H$4*IF($O34&lt;10,1,ROUNDDOWN($O34,-1))+SUM(属性投放!I$37:I$45)*$O34+VLOOKUP($P$2,一级属性!$E$41:$P$64,COLUMNS(一级属性!$E$41:K$64),0)*($O34+0.25*IF($O34&lt;10,1,ROUNDDOWN($O34,-1)))+VLOOKUP($P$2,宝石属性!$B$43:$M$66,COLUMNS(宝石属性!$B$43:H$66),0)*10*VLOOKUP(ROUNDDOWN($O34,-1),宝石属性!$B$25:$N$41,2,0)*VLOOKUP(ROUNDDOWN($O34,-1),宝石属性!$B$25:$N$41,3,0)+VLOOKUP($P$2,职业被动!$B$6:$M$29,COLUMNS(职业被动!$B$6:H$29),0)*$O34,0)</f>
        <v>412</v>
      </c>
      <c r="U34" s="9">
        <f>ROUND(属性投放!I$4+装备属性!I$4*IF($O34&lt;10,1,ROUNDDOWN($O34,-1))+SUM(属性投放!J$37:J$45)*$O34+VLOOKUP($P$2,一级属性!$E$41:$P$64,COLUMNS(一级属性!$E$41:L$64),0)*($O34+0.25*IF($O34&lt;10,1,ROUNDDOWN($O34,-1)))+VLOOKUP($P$2,宝石属性!$B$43:$M$66,COLUMNS(宝石属性!$B$43:I$66),0)*10*VLOOKUP(ROUNDDOWN($O34,-1),宝石属性!$B$25:$N$41,2,0)*VLOOKUP(ROUNDDOWN($O34,-1),宝石属性!$B$25:$N$41,3,0)+VLOOKUP($P$2,职业被动!$B$6:$M$29,COLUMNS(职业被动!$B$6:I$29),0)*$O34,0)</f>
        <v>372</v>
      </c>
      <c r="V34" s="9">
        <f>ROUND(属性投放!J$4+装备属性!J$4*IF($O34&lt;10,1,ROUNDDOWN($O34,-1))+SUM(属性投放!K$37:K$45)*$O34+VLOOKUP($P$2,一级属性!$E$41:$P$64,COLUMNS(一级属性!$E$41:M$64),0)*($O34+0.25*IF($O34&lt;10,1,ROUNDDOWN($O34,-1)))+VLOOKUP($P$2,宝石属性!$B$43:$M$66,COLUMNS(宝石属性!$B$43:J$66),0)*10*VLOOKUP(ROUNDDOWN($O34,-1),宝石属性!$B$25:$N$41,2,0)*VLOOKUP(ROUNDDOWN($O34,-1),宝石属性!$B$25:$N$41,3,0)+VLOOKUP($P$2,职业被动!$B$6:$M$29,COLUMNS(职业被动!$B$6:J$29),0)*$O34,0)</f>
        <v>255</v>
      </c>
      <c r="W34" s="9">
        <f>ROUND(属性投放!K$4+装备属性!K$4*IF($O34&lt;10,1,ROUNDDOWN($O34,-1))+SUM(属性投放!L$37:L$45)*$O34+VLOOKUP($P$2,一级属性!$E$41:$P$64,COLUMNS(一级属性!$E$41:N$64),0)*($O34+0.25*IF($O34&lt;10,1,ROUNDDOWN($O34,-1)))+VLOOKUP($P$2,宝石属性!$B$43:$M$66,COLUMNS(宝石属性!$B$43:K$66),0)*10*VLOOKUP(ROUNDDOWN($O34,-1),宝石属性!$B$25:$N$41,2,0)*VLOOKUP(ROUNDDOWN($O34,-1),宝石属性!$B$25:$N$41,3,0)+VLOOKUP($P$2,职业被动!$B$6:$M$29,COLUMNS(职业被动!$B$6:K$29),0)*$O34,0)</f>
        <v>150</v>
      </c>
      <c r="X34" s="9">
        <f>ROUND(属性投放!L$4+装备属性!L$4*IF($O34&lt;10,1,ROUNDDOWN($O34,-1))+SUM(属性投放!M$37:M$45)*$O34+VLOOKUP($P$2,一级属性!$E$41:$P$64,COLUMNS(一级属性!$E$41:O$64),0)*($O34+0.25*IF($O34&lt;10,1,ROUNDDOWN($O34,-1)))+VLOOKUP($P$2,宝石属性!$B$43:$M$66,COLUMNS(宝石属性!$B$43:L$66),0)*10*VLOOKUP(ROUNDDOWN($O34,-1),宝石属性!$B$25:$N$41,2,0)*VLOOKUP(ROUNDDOWN($O34,-1),宝石属性!$B$25:$N$41,3,0)+VLOOKUP($P$2,职业被动!$B$6:$M$29,COLUMNS(职业被动!$B$6:L$29),0)*$O34,0)</f>
        <v>9</v>
      </c>
      <c r="Y34" s="9">
        <f>ROUND(属性投放!M$4+装备属性!M$4*IF($O34&lt;10,1,ROUNDDOWN($O34,-1))+SUM(属性投放!N$37:N$45)*$O34+VLOOKUP($P$2,一级属性!$E$41:$P$64,COLUMNS(一级属性!$E$41:P$64),0)*($O34+0.25*IF($O34&lt;10,1,ROUNDDOWN($O34,-1)))+VLOOKUP($P$2,宝石属性!$B$43:$M$66,COLUMNS(宝石属性!$B$43:M$66),0)*10*VLOOKUP(ROUNDDOWN($O34,-1),宝石属性!$B$25:$N$41,2,0)*VLOOKUP(ROUNDDOWN($O34,-1),宝石属性!$B$25:$N$41,3,0)+VLOOKUP($P$2,职业被动!$B$6:$M$29,COLUMNS(职业被动!$B$6:M$29),0)*$O34,0)</f>
        <v>331</v>
      </c>
      <c r="Z34" s="48">
        <f>属性价值和能力评分!$F$9+ROUND(属性价值和能力评分!$F$38*10,0)*O34+ROUND((SUM(装备属性!$W$9:$W$14)+属性价值和能力评分!$F$38*1.25+1.4+2.8)*IF(O34&lt;10,1,ROUNDDOWN(O34,-1)),0)+15*VLOOKUP(ROUNDDOWN(O34,-1),宝石属性!$B$26:$D$41,2,0)*6*VLOOKUP(ROUNDDOWN(O34,-1),宝石属性!$B$26:$D$41,3,0)+(属性价值和能力评分!$F$49*9+属性价值和能力评分!$F$50*2+属性价值和能力评分!$F$53*8/5)*O34</f>
        <v>5975</v>
      </c>
      <c r="AB34" s="1">
        <v>31</v>
      </c>
      <c r="AC34" s="9">
        <f>ROUND(属性投放!D$4+装备属性!D$4*IF($AB34&lt;10,1,ROUNDDOWN($AB34,-1))+SUM(属性投放!E$37:E$45)*$AB34+VLOOKUP($AC$2,一级属性!$E$41:$P$64,COLUMNS(一级属性!$E$41:G$64),0)*($AB34+0.25*IF($AB34&lt;10,1,ROUNDDOWN($AB34,-1)))+VLOOKUP($AC$2,宝石属性!$B$43:$M$66,COLUMNS(宝石属性!$B$43:D$66),0)*10*VLOOKUP(ROUNDDOWN($AB34,-1),宝石属性!$B$25:$N$41,2,0)*VLOOKUP(ROUNDDOWN($AB34,-1),宝石属性!$B$25:$N$41,3,0)+VLOOKUP($AC$2,职业被动!$B$6:$M$29,COLUMNS(职业被动!$B$6:D$29),0)*$AB34,0)</f>
        <v>2050</v>
      </c>
      <c r="AD34" s="9">
        <f>ROUND(属性投放!E$4+装备属性!E$4*IF($AB34&lt;10,1,ROUNDDOWN($AB34,-1))+SUM(属性投放!F$37:F$45)*$AB34+VLOOKUP($AC$2,一级属性!$E$41:$P$64,COLUMNS(一级属性!$E$41:H$64),0)*($AB34+0.25*IF($AB34&lt;10,1,ROUNDDOWN($AB34,-1)))+VLOOKUP($AC$2,宝石属性!$B$43:$M$66,COLUMNS(宝石属性!$B$43:E$66),0)*10*VLOOKUP(ROUNDDOWN($AB34,-1),宝石属性!$B$25:$N$41,2,0)*VLOOKUP(ROUNDDOWN($AB34,-1),宝石属性!$B$25:$N$41,3,0)+VLOOKUP($AC$2,职业被动!$B$6:$M$29,COLUMNS(职业被动!$B$6:E$29),0)*$AB34,0)</f>
        <v>911</v>
      </c>
      <c r="AE34" s="9">
        <f>ROUND(属性投放!F$4+装备属性!F$4*IF($AB34&lt;10,1,ROUNDDOWN($AB34,-1))+SUM(属性投放!G$37:G$45)*$AB34+VLOOKUP($AC$2,一级属性!$E$41:$P$64,COLUMNS(一级属性!$E$41:I$64),0)*($AB34+0.25*IF($AB34&lt;10,1,ROUNDDOWN($AB34,-1)))+VLOOKUP($AC$2,宝石属性!$B$43:$M$66,COLUMNS(宝石属性!$B$43:F$66),0)*10*VLOOKUP(ROUNDDOWN($AB34,-1),宝石属性!$B$25:$N$41,2,0)*VLOOKUP(ROUNDDOWN($AB34,-1),宝石属性!$B$25:$N$41,3,0)+VLOOKUP($AC$2,职业被动!$B$6:$M$29,COLUMNS(职业被动!$B$6:F$29),0)*$AB34,0)</f>
        <v>586</v>
      </c>
      <c r="AF34" s="9">
        <f>ROUND(属性投放!G$4+装备属性!G$4*IF($AB34&lt;10,1,ROUNDDOWN($AB34,-1))+SUM(属性投放!H$37:H$45)*$AB34+VLOOKUP($AC$2,一级属性!$E$41:$P$64,COLUMNS(一级属性!$E$41:J$64),0)*($AB34+0.25*IF($AB34&lt;10,1,ROUNDDOWN($AB34,-1)))+VLOOKUP($AC$2,宝石属性!$B$43:$M$66,COLUMNS(宝石属性!$B$43:G$66),0)*10*VLOOKUP(ROUNDDOWN($AB34,-1),宝石属性!$B$25:$N$41,2,0)*VLOOKUP(ROUNDDOWN($AB34,-1),宝石属性!$B$25:$N$41,3,0)+VLOOKUP($AC$2,职业被动!$B$6:$M$29,COLUMNS(职业被动!$B$6:G$29),0)*$AB34,0)</f>
        <v>370</v>
      </c>
      <c r="AG34" s="9">
        <f>ROUND(属性投放!H$4+装备属性!H$4*IF($AB34&lt;10,1,ROUNDDOWN($AB34,-1))+SUM(属性投放!I$37:I$45)*$AB34+VLOOKUP($AC$2,一级属性!$E$41:$P$64,COLUMNS(一级属性!$E$41:K$64),0)*($AB34+0.25*IF($AB34&lt;10,1,ROUNDDOWN($AB34,-1)))+VLOOKUP($AC$2,宝石属性!$B$43:$M$66,COLUMNS(宝石属性!$B$43:H$66),0)*10*VLOOKUP(ROUNDDOWN($AB34,-1),宝石属性!$B$25:$N$41,2,0)*VLOOKUP(ROUNDDOWN($AB34,-1),宝石属性!$B$25:$N$41,3,0)+VLOOKUP($AC$2,职业被动!$B$6:$M$29,COLUMNS(职业被动!$B$6:H$29),0)*$AB34,0)</f>
        <v>265</v>
      </c>
      <c r="AH34" s="9">
        <f>ROUND(属性投放!I$4+装备属性!I$4*IF($AB34&lt;10,1,ROUNDDOWN($AB34,-1))+SUM(属性投放!J$37:J$45)*$AB34+VLOOKUP($AC$2,一级属性!$E$41:$P$64,COLUMNS(一级属性!$E$41:L$64),0)*($AB34+0.25*IF($AB34&lt;10,1,ROUNDDOWN($AB34,-1)))+VLOOKUP($AC$2,宝石属性!$B$43:$M$66,COLUMNS(宝石属性!$B$43:I$66),0)*10*VLOOKUP(ROUNDDOWN($AB34,-1),宝石属性!$B$25:$N$41,2,0)*VLOOKUP(ROUNDDOWN($AB34,-1),宝石属性!$B$25:$N$41,3,0)+VLOOKUP($AC$2,职业被动!$B$6:$M$29,COLUMNS(职业被动!$B$6:I$29),0)*$AB34,0)</f>
        <v>349</v>
      </c>
      <c r="AI34" s="9">
        <f>ROUND(属性投放!J$4+装备属性!J$4*IF($AB34&lt;10,1,ROUNDDOWN($AB34,-1))+SUM(属性投放!K$37:K$45)*$AB34+VLOOKUP($AC$2,一级属性!$E$41:$P$64,COLUMNS(一级属性!$E$41:M$64),0)*($AB34+0.25*IF($AB34&lt;10,1,ROUNDDOWN($AB34,-1)))+VLOOKUP($AC$2,宝石属性!$B$43:$M$66,COLUMNS(宝石属性!$B$43:J$66),0)*10*VLOOKUP(ROUNDDOWN($AB34,-1),宝石属性!$B$25:$N$41,2,0)*VLOOKUP(ROUNDDOWN($AB34,-1),宝石属性!$B$25:$N$41,3,0)+VLOOKUP($AC$2,职业被动!$B$6:$M$29,COLUMNS(职业被动!$B$6:J$29),0)*$AB34,0)</f>
        <v>228</v>
      </c>
      <c r="AJ34" s="9">
        <f>ROUND(属性投放!K$4+装备属性!K$4*IF($AB34&lt;10,1,ROUNDDOWN($AB34,-1))+SUM(属性投放!L$37:L$45)*$AB34+VLOOKUP($AC$2,一级属性!$E$41:$P$64,COLUMNS(一级属性!$E$41:N$64),0)*($AB34+0.25*IF($AB34&lt;10,1,ROUNDDOWN($AB34,-1)))+VLOOKUP($AC$2,宝石属性!$B$43:$M$66,COLUMNS(宝石属性!$B$43:K$66),0)*10*VLOOKUP(ROUNDDOWN($AB34,-1),宝石属性!$B$25:$N$41,2,0)*VLOOKUP(ROUNDDOWN($AB34,-1),宝石属性!$B$25:$N$41,3,0)+VLOOKUP($AC$2,职业被动!$B$6:$M$29,COLUMNS(职业被动!$B$6:K$29),0)*$AB34,0)</f>
        <v>126</v>
      </c>
      <c r="AK34" s="9">
        <f>ROUND(属性投放!L$4+装备属性!L$4*IF($AB34&lt;10,1,ROUNDDOWN($AB34,-1))+SUM(属性投放!M$37:M$45)*$AB34+VLOOKUP($AC$2,一级属性!$E$41:$P$64,COLUMNS(一级属性!$E$41:O$64),0)*($AB34+0.25*IF($AB34&lt;10,1,ROUNDDOWN($AB34,-1)))+VLOOKUP($AC$2,宝石属性!$B$43:$M$66,COLUMNS(宝石属性!$B$43:L$66),0)*10*VLOOKUP(ROUNDDOWN($AB34,-1),宝石属性!$B$25:$N$41,2,0)*VLOOKUP(ROUNDDOWN($AB34,-1),宝石属性!$B$25:$N$41,3,0)+VLOOKUP($AC$2,职业被动!$B$6:$M$29,COLUMNS(职业被动!$B$6:L$29),0)*$AB34,0)</f>
        <v>9</v>
      </c>
      <c r="AL34" s="9">
        <f>ROUND(属性投放!M$4+装备属性!M$4*IF($AB34&lt;10,1,ROUNDDOWN($AB34,-1))+SUM(属性投放!N$37:N$45)*$AB34+VLOOKUP($AC$2,一级属性!$E$41:$P$64,COLUMNS(一级属性!$E$41:P$64),0)*($AB34+0.25*IF($AB34&lt;10,1,ROUNDDOWN($AB34,-1)))+VLOOKUP($AC$2,宝石属性!$B$43:$M$66,COLUMNS(宝石属性!$B$43:M$66),0)*10*VLOOKUP(ROUNDDOWN($AB34,-1),宝石属性!$B$25:$N$41,2,0)*VLOOKUP(ROUNDDOWN($AB34,-1),宝石属性!$B$25:$N$41,3,0)+VLOOKUP($AC$2,职业被动!$B$6:$M$29,COLUMNS(职业被动!$B$6:M$29),0)*$AB34,0)</f>
        <v>331</v>
      </c>
      <c r="AM34" s="48">
        <f>属性价值和能力评分!$F$9+ROUND(属性价值和能力评分!$F$38*10,0)*AB34+ROUND((SUM(装备属性!$W$9:$W$14)+属性价值和能力评分!$F$38*1.25+1.4+2.8)*IF(AB34&lt;10,1,ROUNDDOWN(AB34,-1)),0)+15*VLOOKUP(ROUNDDOWN(AB34,-1),宝石属性!$B$26:$D$41,2,0)*6*VLOOKUP(ROUNDDOWN(AB34,-1),宝石属性!$B$26:$D$41,3,0)+(属性价值和能力评分!$F$49*9+属性价值和能力评分!$F$50*2+属性价值和能力评分!$F$53*8/5)*AB34</f>
        <v>5975</v>
      </c>
      <c r="AO34" s="1">
        <v>31</v>
      </c>
      <c r="AP34" s="9">
        <f>ROUND(属性投放!D$4+装备属性!D$4*IF($AO34&lt;10,1,ROUNDDOWN($AO34,-1))+SUM(属性投放!E$37:E$45)*$AO34+VLOOKUP($AP$2,一级属性!$E$41:$P$64,COLUMNS(一级属性!$E$41:G$64),0)*($AO34+0.25*IF($AO34&lt;10,1,ROUNDDOWN($AO34,-1)))+VLOOKUP($AP$2,宝石属性!$B$43:$M$66,COLUMNS(宝石属性!$B$43:D$66),0)*10*VLOOKUP(ROUNDDOWN($AO34,-1),宝石属性!$B$25:$N$41,2,0)*VLOOKUP(ROUNDDOWN($AO34,-1),宝石属性!$B$25:$N$41,3,0)+VLOOKUP($AP$2,职业被动!$B$6:$M$29,COLUMNS(职业被动!$B$6:D$29),0)*$AO34,0)</f>
        <v>2050</v>
      </c>
      <c r="AQ34" s="9">
        <f>ROUND(属性投放!E$4+装备属性!E$4*IF($AO34&lt;10,1,ROUNDDOWN($AO34,-1))+SUM(属性投放!F$37:F$45)*$AO34+VLOOKUP($AP$2,一级属性!$E$41:$P$64,COLUMNS(一级属性!$E$41:H$64),0)*($AO34+0.25*IF($AO34&lt;10,1,ROUNDDOWN($AO34,-1)))+VLOOKUP($AP$2,宝石属性!$B$43:$M$66,COLUMNS(宝石属性!$B$43:E$66),0)*10*VLOOKUP(ROUNDDOWN($AO34,-1),宝石属性!$B$25:$N$41,2,0)*VLOOKUP(ROUNDDOWN($AO34,-1),宝石属性!$B$25:$N$41,3,0)+VLOOKUP($AP$2,职业被动!$B$6:$M$29,COLUMNS(职业被动!$B$6:E$29),0)*$AO34,0)</f>
        <v>1489</v>
      </c>
      <c r="AR34" s="9">
        <f>ROUND(属性投放!F$4+装备属性!F$4*IF($AO34&lt;10,1,ROUNDDOWN($AO34,-1))+SUM(属性投放!G$37:G$45)*$AO34+VLOOKUP($AP$2,一级属性!$E$41:$P$64,COLUMNS(一级属性!$E$41:I$64),0)*($AO34+0.25*IF($AO34&lt;10,1,ROUNDDOWN($AO34,-1)))+VLOOKUP($AP$2,宝石属性!$B$43:$M$66,COLUMNS(宝石属性!$B$43:F$66),0)*10*VLOOKUP(ROUNDDOWN($AO34,-1),宝石属性!$B$25:$N$41,2,0)*VLOOKUP(ROUNDDOWN($AO34,-1),宝石属性!$B$25:$N$41,3,0)+VLOOKUP($AP$2,职业被动!$B$6:$M$29,COLUMNS(职业被动!$B$6:F$29),0)*$AO34,0)</f>
        <v>408</v>
      </c>
      <c r="AS34" s="9">
        <f>ROUND(属性投放!G$4+装备属性!G$4*IF($AO34&lt;10,1,ROUNDDOWN($AO34,-1))+SUM(属性投放!H$37:H$45)*$AO34+VLOOKUP($AP$2,一级属性!$E$41:$P$64,COLUMNS(一级属性!$E$41:J$64),0)*($AO34+0.25*IF($AO34&lt;10,1,ROUNDDOWN($AO34,-1)))+VLOOKUP($AP$2,宝石属性!$B$43:$M$66,COLUMNS(宝石属性!$B$43:G$66),0)*10*VLOOKUP(ROUNDDOWN($AO34,-1),宝石属性!$B$25:$N$41,2,0)*VLOOKUP(ROUNDDOWN($AO34,-1),宝石属性!$B$25:$N$41,3,0)+VLOOKUP($AP$2,职业被动!$B$6:$M$29,COLUMNS(职业被动!$B$6:G$29),0)*$AO34,0)</f>
        <v>308</v>
      </c>
      <c r="AT34" s="9">
        <f>ROUND(属性投放!H$4+装备属性!H$4*IF($AO34&lt;10,1,ROUNDDOWN($AO34,-1))+SUM(属性投放!I$37:I$45)*$AO34+VLOOKUP($AP$2,一级属性!$E$41:$P$64,COLUMNS(一级属性!$E$41:K$64),0)*($AO34+0.25*IF($AO34&lt;10,1,ROUNDDOWN($AO34,-1)))+VLOOKUP($AP$2,宝石属性!$B$43:$M$66,COLUMNS(宝石属性!$B$43:H$66),0)*10*VLOOKUP(ROUNDDOWN($AO34,-1),宝石属性!$B$25:$N$41,2,0)*VLOOKUP(ROUNDDOWN($AO34,-1),宝石属性!$B$25:$N$41,3,0)+VLOOKUP($AP$2,职业被动!$B$6:$M$29,COLUMNS(职业被动!$B$6:H$29),0)*$AO34,0)</f>
        <v>381</v>
      </c>
      <c r="AU34" s="9">
        <f>ROUND(属性投放!I$4+装备属性!I$4*IF($AO34&lt;10,1,ROUNDDOWN($AO34,-1))+SUM(属性投放!J$37:J$45)*$AO34+VLOOKUP($AP$2,一级属性!$E$41:$P$64,COLUMNS(一级属性!$E$41:L$64),0)*($AO34+0.25*IF($AO34&lt;10,1,ROUNDDOWN($AO34,-1)))+VLOOKUP($AP$2,宝石属性!$B$43:$M$66,COLUMNS(宝石属性!$B$43:I$66),0)*10*VLOOKUP(ROUNDDOWN($AO34,-1),宝石属性!$B$25:$N$41,2,0)*VLOOKUP(ROUNDDOWN($AO34,-1),宝石属性!$B$25:$N$41,3,0)+VLOOKUP($AP$2,职业被动!$B$6:$M$29,COLUMNS(职业被动!$B$6:I$29),0)*$AO34,0)</f>
        <v>372</v>
      </c>
      <c r="AV34" s="9">
        <f>ROUND(属性投放!J$4+装备属性!J$4*IF($AO34&lt;10,1,ROUNDDOWN($AO34,-1))+SUM(属性投放!K$37:K$45)*$AO34+VLOOKUP($AP$2,一级属性!$E$41:$P$64,COLUMNS(一级属性!$E$41:M$64),0)*($AO34+0.25*IF($AO34&lt;10,1,ROUNDDOWN($AO34,-1)))+VLOOKUP($AP$2,宝石属性!$B$43:$M$66,COLUMNS(宝石属性!$B$43:J$66),0)*10*VLOOKUP(ROUNDDOWN($AO34,-1),宝石属性!$B$25:$N$41,2,0)*VLOOKUP(ROUNDDOWN($AO34,-1),宝石属性!$B$25:$N$41,3,0)+VLOOKUP($AP$2,职业被动!$B$6:$M$29,COLUMNS(职业被动!$B$6:J$29),0)*$AO34,0)</f>
        <v>255</v>
      </c>
      <c r="AW34" s="9">
        <f>ROUND(属性投放!K$4+装备属性!K$4*IF($AO34&lt;10,1,ROUNDDOWN($AO34,-1))+SUM(属性投放!L$37:L$45)*$AO34+VLOOKUP($AP$2,一级属性!$E$41:$P$64,COLUMNS(一级属性!$E$41:N$64),0)*($AO34+0.25*IF($AO34&lt;10,1,ROUNDDOWN($AO34,-1)))+VLOOKUP($AP$2,宝石属性!$B$43:$M$66,COLUMNS(宝石属性!$B$43:K$66),0)*10*VLOOKUP(ROUNDDOWN($AO34,-1),宝石属性!$B$25:$N$41,2,0)*VLOOKUP(ROUNDDOWN($AO34,-1),宝石属性!$B$25:$N$41,3,0)+VLOOKUP($AP$2,职业被动!$B$6:$M$29,COLUMNS(职业被动!$B$6:K$29),0)*$AO34,0)</f>
        <v>126</v>
      </c>
      <c r="AX34" s="9">
        <f>ROUND(属性投放!L$4+装备属性!L$4*IF($AO34&lt;10,1,ROUNDDOWN($AO34,-1))+SUM(属性投放!M$37:M$45)*$AO34+VLOOKUP($AP$2,一级属性!$E$41:$P$64,COLUMNS(一级属性!$E$41:O$64),0)*($AO34+0.25*IF($AO34&lt;10,1,ROUNDDOWN($AO34,-1)))+VLOOKUP($AP$2,宝石属性!$B$43:$M$66,COLUMNS(宝石属性!$B$43:L$66),0)*10*VLOOKUP(ROUNDDOWN($AO34,-1),宝石属性!$B$25:$N$41,2,0)*VLOOKUP(ROUNDDOWN($AO34,-1),宝石属性!$B$25:$N$41,3,0)+VLOOKUP($AP$2,职业被动!$B$6:$M$29,COLUMNS(职业被动!$B$6:L$29),0)*$AO34,0)</f>
        <v>328</v>
      </c>
      <c r="AY34" s="9">
        <f>ROUND(属性投放!M$4+装备属性!M$4*IF($AO34&lt;10,1,ROUNDDOWN($AO34,-1))+SUM(属性投放!N$37:N$45)*$AO34+VLOOKUP($AP$2,一级属性!$E$41:$P$64,COLUMNS(一级属性!$E$41:P$64),0)*($AO34+0.25*IF($AO34&lt;10,1,ROUNDDOWN($AO34,-1)))+VLOOKUP($AP$2,宝石属性!$B$43:$M$66,COLUMNS(宝石属性!$B$43:M$66),0)*10*VLOOKUP(ROUNDDOWN($AO34,-1),宝石属性!$B$25:$N$41,2,0)*VLOOKUP(ROUNDDOWN($AO34,-1),宝石属性!$B$25:$N$41,3,0)+VLOOKUP($AP$2,职业被动!$B$6:$M$29,COLUMNS(职业被动!$B$6:M$29),0)*$AO34,0)</f>
        <v>331</v>
      </c>
      <c r="AZ34" s="48">
        <f>属性价值和能力评分!$F$9+ROUND(属性价值和能力评分!$F$38*10,0)*AO34+ROUND((SUM(装备属性!$W$9:$W$14)+属性价值和能力评分!$F$38*1.25+1.4+2.8)*IF(AO34&lt;10,1,ROUNDDOWN(AO34,-1)),0)+15*VLOOKUP(ROUNDDOWN(AO34,-1),宝石属性!$B$26:$D$41,2,0)*6*VLOOKUP(ROUNDDOWN(AO34,-1),宝石属性!$B$26:$D$41,3,0)+(属性价值和能力评分!$F$49*9+属性价值和能力评分!$F$50*2+属性价值和能力评分!$F$53*8/5)*AO34</f>
        <v>5975</v>
      </c>
      <c r="BB34" s="1">
        <v>31</v>
      </c>
      <c r="BC34" s="9">
        <f>ROUND(属性投放!D$4+装备属性!D$4*IF($BB34&lt;10,1,ROUNDDOWN($BB34,-1))+SUM(属性投放!E$37:E$45)*$BB34+VLOOKUP($BC$2,一级属性!$E$41:$P$64,COLUMNS(一级属性!$E$41:G$64),0)*($BB34+0.25*IF($BB34&lt;10,1,ROUNDDOWN($BB34,-1)))+VLOOKUP($BC$2,宝石属性!$B$43:$M$66,COLUMNS(宝石属性!$B$43:D$66),0)*10*VLOOKUP(ROUNDDOWN($BB34,-1),宝石属性!$B$25:$N$41,2,0)*VLOOKUP(ROUNDDOWN($BB34,-1),宝石属性!$B$25:$N$41,3,0)+VLOOKUP($BC$2,职业被动!$B$6:$M$29,COLUMNS(职业被动!$B$6:D$29),0)*$BB34,0)</f>
        <v>1833</v>
      </c>
      <c r="BD34" s="9">
        <f>ROUND(属性投放!E$4+装备属性!E$4*IF($BB34&lt;10,1,ROUNDDOWN($BB34,-1))+SUM(属性投放!F$37:F$45)*$BB34+VLOOKUP($BC$2,一级属性!$E$41:$P$64,COLUMNS(一级属性!$E$41:H$64),0)*($BB34+0.25*IF($BB34&lt;10,1,ROUNDDOWN($BB34,-1)))+VLOOKUP($BC$2,宝石属性!$B$43:$M$66,COLUMNS(宝石属性!$B$43:E$66),0)*10*VLOOKUP(ROUNDDOWN($BB34,-1),宝石属性!$B$25:$N$41,2,0)*VLOOKUP(ROUNDDOWN($BB34,-1),宝石属性!$B$25:$N$41,3,0)+VLOOKUP($BC$2,职业被动!$B$6:$M$29,COLUMNS(职业被动!$B$6:E$29),0)*$BB34,0)</f>
        <v>1681</v>
      </c>
      <c r="BE34" s="9">
        <f>ROUND(属性投放!F$4+装备属性!F$4*IF($BB34&lt;10,1,ROUNDDOWN($BB34,-1))+SUM(属性投放!G$37:G$45)*$BB34+VLOOKUP($BC$2,一级属性!$E$41:$P$64,COLUMNS(一级属性!$E$41:I$64),0)*($BB34+0.25*IF($BB34&lt;10,1,ROUNDDOWN($BB34,-1)))+VLOOKUP($BC$2,宝石属性!$B$43:$M$66,COLUMNS(宝石属性!$B$43:F$66),0)*10*VLOOKUP(ROUNDDOWN($BB34,-1),宝石属性!$B$25:$N$41,2,0)*VLOOKUP(ROUNDDOWN($BB34,-1),宝石属性!$B$25:$N$41,3,0)+VLOOKUP($BC$2,职业被动!$B$6:$M$29,COLUMNS(职业被动!$B$6:F$29),0)*$BB34,0)</f>
        <v>408</v>
      </c>
      <c r="BF34" s="9">
        <f>ROUND(属性投放!G$4+装备属性!G$4*IF($BB34&lt;10,1,ROUNDDOWN($BB34,-1))+SUM(属性投放!H$37:H$45)*$BB34+VLOOKUP($BC$2,一级属性!$E$41:$P$64,COLUMNS(一级属性!$E$41:J$64),0)*($BB34+0.25*IF($BB34&lt;10,1,ROUNDDOWN($BB34,-1)))+VLOOKUP($BC$2,宝石属性!$B$43:$M$66,COLUMNS(宝石属性!$B$43:G$66),0)*10*VLOOKUP(ROUNDDOWN($BB34,-1),宝石属性!$B$25:$N$41,2,0)*VLOOKUP(ROUNDDOWN($BB34,-1),宝石属性!$B$25:$N$41,3,0)+VLOOKUP($BC$2,职业被动!$B$6:$M$29,COLUMNS(职业被动!$B$6:G$29),0)*$BB34,0)</f>
        <v>308</v>
      </c>
      <c r="BG34" s="9">
        <f>ROUND(属性投放!H$4+装备属性!H$4*IF($BB34&lt;10,1,ROUNDDOWN($BB34,-1))+SUM(属性投放!I$37:I$45)*$BB34+VLOOKUP($BC$2,一级属性!$E$41:$P$64,COLUMNS(一级属性!$E$41:K$64),0)*($BB34+0.25*IF($BB34&lt;10,1,ROUNDDOWN($BB34,-1)))+VLOOKUP($BC$2,宝石属性!$B$43:$M$66,COLUMNS(宝石属性!$B$43:H$66),0)*10*VLOOKUP(ROUNDDOWN($BB34,-1),宝石属性!$B$25:$N$41,2,0)*VLOOKUP(ROUNDDOWN($BB34,-1),宝石属性!$B$25:$N$41,3,0)+VLOOKUP($BC$2,职业被动!$B$6:$M$29,COLUMNS(职业被动!$B$6:H$29),0)*$BB34,0)</f>
        <v>499</v>
      </c>
      <c r="BH34" s="9">
        <f>ROUND(属性投放!I$4+装备属性!I$4*IF($BB34&lt;10,1,ROUNDDOWN($BB34,-1))+SUM(属性投放!J$37:J$45)*$BB34+VLOOKUP($BC$2,一级属性!$E$41:$P$64,COLUMNS(一级属性!$E$41:L$64),0)*($BB34+0.25*IF($BB34&lt;10,1,ROUNDDOWN($BB34,-1)))+VLOOKUP($BC$2,宝石属性!$B$43:$M$66,COLUMNS(宝石属性!$B$43:I$66),0)*10*VLOOKUP(ROUNDDOWN($BB34,-1),宝石属性!$B$25:$N$41,2,0)*VLOOKUP(ROUNDDOWN($BB34,-1),宝石属性!$B$25:$N$41,3,0)+VLOOKUP($BC$2,职业被动!$B$6:$M$29,COLUMNS(职业被动!$B$6:I$29),0)*$BB34,0)</f>
        <v>442</v>
      </c>
      <c r="BI34" s="9">
        <f>ROUND(属性投放!J$4+装备属性!J$4*IF($BB34&lt;10,1,ROUNDDOWN($BB34,-1))+SUM(属性投放!K$37:K$45)*$BB34+VLOOKUP($BC$2,一级属性!$E$41:$P$64,COLUMNS(一级属性!$E$41:M$64),0)*($BB34+0.25*IF($BB34&lt;10,1,ROUNDDOWN($BB34,-1)))+VLOOKUP($BC$2,宝石属性!$B$43:$M$66,COLUMNS(宝石属性!$B$43:J$66),0)*10*VLOOKUP(ROUNDDOWN($BB34,-1),宝石属性!$B$25:$N$41,2,0)*VLOOKUP(ROUNDDOWN($BB34,-1),宝石属性!$B$25:$N$41,3,0)+VLOOKUP($BC$2,职业被动!$B$6:$M$29,COLUMNS(职业被动!$B$6:J$29),0)*$BB34,0)</f>
        <v>197</v>
      </c>
      <c r="BJ34" s="9">
        <f>ROUND(属性投放!K$4+装备属性!K$4*IF($BB34&lt;10,1,ROUNDDOWN($BB34,-1))+SUM(属性投放!L$37:L$45)*$BB34+VLOOKUP($BC$2,一级属性!$E$41:$P$64,COLUMNS(一级属性!$E$41:N$64),0)*($BB34+0.25*IF($BB34&lt;10,1,ROUNDDOWN($BB34,-1)))+VLOOKUP($BC$2,宝石属性!$B$43:$M$66,COLUMNS(宝石属性!$B$43:K$66),0)*10*VLOOKUP(ROUNDDOWN($BB34,-1),宝石属性!$B$25:$N$41,2,0)*VLOOKUP(ROUNDDOWN($BB34,-1),宝石属性!$B$25:$N$41,3,0)+VLOOKUP($BC$2,职业被动!$B$6:$M$29,COLUMNS(职业被动!$B$6:K$29),0)*$BB34,0)</f>
        <v>126</v>
      </c>
      <c r="BK34" s="9">
        <f>ROUND(属性投放!L$4+装备属性!L$4*IF($BB34&lt;10,1,ROUNDDOWN($BB34,-1))+SUM(属性投放!M$37:M$45)*$BB34+VLOOKUP($BC$2,一级属性!$E$41:$P$64,COLUMNS(一级属性!$E$41:O$64),0)*($BB34+0.25*IF($BB34&lt;10,1,ROUNDDOWN($BB34,-1)))+VLOOKUP($BC$2,宝石属性!$B$43:$M$66,COLUMNS(宝石属性!$B$43:L$66),0)*10*VLOOKUP(ROUNDDOWN($BB34,-1),宝石属性!$B$25:$N$41,2,0)*VLOOKUP(ROUNDDOWN($BB34,-1),宝石属性!$B$25:$N$41,3,0)+VLOOKUP($BC$2,职业被动!$B$6:$M$29,COLUMNS(职业被动!$B$6:L$29),0)*$BB34,0)</f>
        <v>9</v>
      </c>
      <c r="BL34" s="9">
        <f>ROUND(属性投放!M$4+装备属性!M$4*IF($BB34&lt;10,1,ROUNDDOWN($BB34,-1))+SUM(属性投放!N$37:N$45)*$BB34+VLOOKUP($BC$2,一级属性!$E$41:$P$64,COLUMNS(一级属性!$E$41:P$64),0)*($BB34+0.25*IF($BB34&lt;10,1,ROUNDDOWN($BB34,-1)))+VLOOKUP($BC$2,宝石属性!$B$43:$M$66,COLUMNS(宝石属性!$B$43:M$66),0)*10*VLOOKUP(ROUNDDOWN($BB34,-1),宝石属性!$B$25:$N$41,2,0)*VLOOKUP(ROUNDDOWN($BB34,-1),宝石属性!$B$25:$N$41,3,0)+VLOOKUP($BC$2,职业被动!$B$6:$M$29,COLUMNS(职业被动!$B$6:M$29),0)*$BB34,0)</f>
        <v>331</v>
      </c>
      <c r="BM34" s="48">
        <f>属性价值和能力评分!$F$9+ROUND(属性价值和能力评分!$F$38*10,0)*BB34+ROUND((SUM(装备属性!$W$9:$W$14)+属性价值和能力评分!$F$38*1.25+1.4+2.8)*IF(BB34&lt;10,1,ROUNDDOWN(BB34,-1)),0)+15*VLOOKUP(ROUNDDOWN(BB34,-1),宝石属性!$B$26:$D$41,2,0)*6*VLOOKUP(ROUNDDOWN(BB34,-1),宝石属性!$B$26:$D$41,3,0)+(属性价值和能力评分!$F$49*9+属性价值和能力评分!$F$50*2+属性价值和能力评分!$F$53*8/5)*BB34</f>
        <v>5975</v>
      </c>
      <c r="BO34" s="1">
        <v>31</v>
      </c>
      <c r="BP34" s="9">
        <f>ROUND(属性投放!D$4+装备属性!D$4*IF($BO34&lt;10,1,ROUNDDOWN($BO34,-1))+SUM(属性投放!E$37:E$45)*$BO34+VLOOKUP($BP$2,一级属性!$E$41:$P$64,COLUMNS(一级属性!$E$41:G$64),0)*($BO34+0.25*IF($BO34&lt;10,1,ROUNDDOWN($BO34,-1)))+VLOOKUP($BP$2,宝石属性!$B$43:$M$66,COLUMNS(宝石属性!$B$43:D$66),0)*10*VLOOKUP(ROUNDDOWN($BO34,-1),宝石属性!$B$25:$N$41,2,0)*VLOOKUP(ROUNDDOWN($BO34,-1),宝石属性!$B$25:$N$41,3,0)+VLOOKUP($BP$2,职业被动!$B$6:$M$29,COLUMNS(职业被动!$B$6:D$29),0)*$BO34,0)</f>
        <v>2267</v>
      </c>
      <c r="BQ34" s="9">
        <f>ROUND(属性投放!E$4+装备属性!E$4*IF($BO34&lt;10,1,ROUNDDOWN($BO34,-1))+SUM(属性投放!F$37:F$45)*$BO34+VLOOKUP($BP$2,一级属性!$E$41:$P$64,COLUMNS(一级属性!$E$41:H$64),0)*($BO34+0.25*IF($BO34&lt;10,1,ROUNDDOWN($BO34,-1)))+VLOOKUP($BP$2,宝石属性!$B$43:$M$66,COLUMNS(宝石属性!$B$43:E$66),0)*10*VLOOKUP(ROUNDDOWN($BO34,-1),宝石属性!$B$25:$N$41,2,0)*VLOOKUP(ROUNDDOWN($BO34,-1),宝石属性!$B$25:$N$41,3,0)+VLOOKUP($BP$2,职业被动!$B$6:$M$29,COLUMNS(职业被动!$B$6:E$29),0)*$BO34,0)</f>
        <v>1489</v>
      </c>
      <c r="BR34" s="9">
        <f>ROUND(属性投放!F$4+装备属性!F$4*IF($BO34&lt;10,1,ROUNDDOWN($BO34,-1))+SUM(属性投放!G$37:G$45)*$BO34+VLOOKUP($BP$2,一级属性!$E$41:$P$64,COLUMNS(一级属性!$E$41:I$64),0)*($BO34+0.25*IF($BO34&lt;10,1,ROUNDDOWN($BO34,-1)))+VLOOKUP($BP$2,宝石属性!$B$43:$M$66,COLUMNS(宝石属性!$B$43:F$66),0)*10*VLOOKUP(ROUNDDOWN($BO34,-1),宝石属性!$B$25:$N$41,2,0)*VLOOKUP(ROUNDDOWN($BO34,-1),宝石属性!$B$25:$N$41,3,0)+VLOOKUP($BP$2,职业被动!$B$6:$M$29,COLUMNS(职业被动!$B$6:F$29),0)*$BO34,0)</f>
        <v>408</v>
      </c>
      <c r="BS34" s="9">
        <f>ROUND(属性投放!G$4+装备属性!G$4*IF($BO34&lt;10,1,ROUNDDOWN($BO34,-1))+SUM(属性投放!H$37:H$45)*$BO34+VLOOKUP($BP$2,一级属性!$E$41:$P$64,COLUMNS(一级属性!$E$41:J$64),0)*($BO34+0.25*IF($BO34&lt;10,1,ROUNDDOWN($BO34,-1)))+VLOOKUP($BP$2,宝石属性!$B$43:$M$66,COLUMNS(宝石属性!$B$43:G$66),0)*10*VLOOKUP(ROUNDDOWN($BO34,-1),宝石属性!$B$25:$N$41,2,0)*VLOOKUP(ROUNDDOWN($BO34,-1),宝石属性!$B$25:$N$41,3,0)+VLOOKUP($BP$2,职业被动!$B$6:$M$29,COLUMNS(职业被动!$B$6:G$29),0)*$BO34,0)</f>
        <v>308</v>
      </c>
      <c r="BT34" s="9">
        <f>ROUND(属性投放!H$4+装备属性!H$4*IF($BO34&lt;10,1,ROUNDDOWN($BO34,-1))+SUM(属性投放!I$37:I$45)*$BO34+VLOOKUP($BP$2,一级属性!$E$41:$P$64,COLUMNS(一级属性!$E$41:K$64),0)*($BO34+0.25*IF($BO34&lt;10,1,ROUNDDOWN($BO34,-1)))+VLOOKUP($BP$2,宝石属性!$B$43:$M$66,COLUMNS(宝石属性!$B$43:H$66),0)*10*VLOOKUP(ROUNDDOWN($BO34,-1),宝石属性!$B$25:$N$41,2,0)*VLOOKUP(ROUNDDOWN($BO34,-1),宝石属性!$B$25:$N$41,3,0)+VLOOKUP($BP$2,职业被动!$B$6:$M$29,COLUMNS(职业被动!$B$6:H$29),0)*$BO34,0)</f>
        <v>412</v>
      </c>
      <c r="BU34" s="9">
        <f>ROUND(属性投放!I$4+装备属性!I$4*IF($BO34&lt;10,1,ROUNDDOWN($BO34,-1))+SUM(属性投放!J$37:J$45)*$BO34+VLOOKUP($BP$2,一级属性!$E$41:$P$64,COLUMNS(一级属性!$E$41:L$64),0)*($BO34+0.25*IF($BO34&lt;10,1,ROUNDDOWN($BO34,-1)))+VLOOKUP($BP$2,宝石属性!$B$43:$M$66,COLUMNS(宝石属性!$B$43:I$66),0)*10*VLOOKUP(ROUNDDOWN($BO34,-1),宝石属性!$B$25:$N$41,2,0)*VLOOKUP(ROUNDDOWN($BO34,-1),宝石属性!$B$25:$N$41,3,0)+VLOOKUP($BP$2,职业被动!$B$6:$M$29,COLUMNS(职业被动!$B$6:I$29),0)*$BO34,0)</f>
        <v>372</v>
      </c>
      <c r="BV34" s="9">
        <f>ROUND(属性投放!J$4+装备属性!J$4*IF($BO34&lt;10,1,ROUNDDOWN($BO34,-1))+SUM(属性投放!K$37:K$45)*$BO34+VLOOKUP($BP$2,一级属性!$E$41:$P$64,COLUMNS(一级属性!$E$41:M$64),0)*($BO34+0.25*IF($BO34&lt;10,1,ROUNDDOWN($BO34,-1)))+VLOOKUP($BP$2,宝石属性!$B$43:$M$66,COLUMNS(宝石属性!$B$43:J$66),0)*10*VLOOKUP(ROUNDDOWN($BO34,-1),宝石属性!$B$25:$N$41,2,0)*VLOOKUP(ROUNDDOWN($BO34,-1),宝石属性!$B$25:$N$41,3,0)+VLOOKUP($BP$2,职业被动!$B$6:$M$29,COLUMNS(职业被动!$B$6:J$29),0)*$BO34,0)</f>
        <v>255</v>
      </c>
      <c r="BW34" s="9">
        <f>ROUND(属性投放!K$4+装备属性!K$4*IF($BO34&lt;10,1,ROUNDDOWN($BO34,-1))+SUM(属性投放!L$37:L$45)*$BO34+VLOOKUP($BP$2,一级属性!$E$41:$P$64,COLUMNS(一级属性!$E$41:N$64),0)*($BO34+0.25*IF($BO34&lt;10,1,ROUNDDOWN($BO34,-1)))+VLOOKUP($BP$2,宝石属性!$B$43:$M$66,COLUMNS(宝石属性!$B$43:K$66),0)*10*VLOOKUP(ROUNDDOWN($BO34,-1),宝石属性!$B$25:$N$41,2,0)*VLOOKUP(ROUNDDOWN($BO34,-1),宝石属性!$B$25:$N$41,3,0)+VLOOKUP($BP$2,职业被动!$B$6:$M$29,COLUMNS(职业被动!$B$6:K$29),0)*$BO34,0)</f>
        <v>150</v>
      </c>
      <c r="BX34" s="9">
        <f>ROUND(属性投放!L$4+装备属性!L$4*IF($BO34&lt;10,1,ROUNDDOWN($BO34,-1))+SUM(属性投放!M$37:M$45)*$BO34+VLOOKUP($BP$2,一级属性!$E$41:$P$64,COLUMNS(一级属性!$E$41:O$64),0)*($BO34+0.25*IF($BO34&lt;10,1,ROUNDDOWN($BO34,-1)))+VLOOKUP($BP$2,宝石属性!$B$43:$M$66,COLUMNS(宝石属性!$B$43:L$66),0)*10*VLOOKUP(ROUNDDOWN($BO34,-1),宝石属性!$B$25:$N$41,2,0)*VLOOKUP(ROUNDDOWN($BO34,-1),宝石属性!$B$25:$N$41,3,0)+VLOOKUP($BP$2,职业被动!$B$6:$M$29,COLUMNS(职业被动!$B$6:L$29),0)*$BO34,0)</f>
        <v>9</v>
      </c>
      <c r="BY34" s="9">
        <f>ROUND(属性投放!M$4+装备属性!M$4*IF($BO34&lt;10,1,ROUNDDOWN($BO34,-1))+SUM(属性投放!N$37:N$45)*$BO34+VLOOKUP($BP$2,一级属性!$E$41:$P$64,COLUMNS(一级属性!$E$41:P$64),0)*($BO34+0.25*IF($BO34&lt;10,1,ROUNDDOWN($BO34,-1)))+VLOOKUP($BP$2,宝石属性!$B$43:$M$66,COLUMNS(宝石属性!$B$43:M$66),0)*10*VLOOKUP(ROUNDDOWN($BO34,-1),宝石属性!$B$25:$N$41,2,0)*VLOOKUP(ROUNDDOWN($BO34,-1),宝石属性!$B$25:$N$41,3,0)+VLOOKUP($BP$2,职业被动!$B$6:$M$29,COLUMNS(职业被动!$B$6:M$29),0)*$BO34,0)</f>
        <v>331</v>
      </c>
      <c r="BZ34" s="48">
        <f>属性价值和能力评分!$F$9+ROUND(属性价值和能力评分!$F$38*10,0)*BO34+ROUND((SUM(装备属性!$W$9:$W$14)+属性价值和能力评分!$F$38*1.25+1.4+2.8)*IF(BO34&lt;10,1,ROUNDDOWN(BO34,-1)),0)+15*VLOOKUP(ROUNDDOWN(BO34,-1),宝石属性!$B$26:$D$41,2,0)*6*VLOOKUP(ROUNDDOWN(BO34,-1),宝石属性!$B$26:$D$41,3,0)+(属性价值和能力评分!$F$49*9+属性价值和能力评分!$F$50*2+属性价值和能力评分!$F$53*8/5)*BO34</f>
        <v>5975</v>
      </c>
      <c r="CB34" s="1">
        <v>31</v>
      </c>
      <c r="CC34" s="9">
        <f>ROUND(属性投放!D$4+装备属性!D$4*IF($CB34&lt;10,1,ROUNDDOWN($CB34,-1))+SUM(属性投放!E$37:E$45)*$CB34+VLOOKUP($CC$2,一级属性!$E$41:$P$64,COLUMNS(一级属性!$E$41:G$64),0)*($CB34+0.25*IF($CB34&lt;10,1,ROUNDDOWN($CB34,-1)))+VLOOKUP($CC$2,宝石属性!$B$43:$M$66,COLUMNS(宝石属性!$B$43:D$66),0)*10*VLOOKUP(ROUNDDOWN($CB34,-1),宝石属性!$B$25:$N$41,2,0)*VLOOKUP(ROUNDDOWN($CB34,-1),宝石属性!$B$25:$N$41,3,0)+VLOOKUP($CC$2,职业被动!$B$6:$M$29,COLUMNS(职业被动!$B$6:D$29),0)*$CB34,0)</f>
        <v>1525</v>
      </c>
      <c r="CD34" s="9">
        <f>ROUND(属性投放!E$4+装备属性!E$4*IF($CB34&lt;10,1,ROUNDDOWN($CB34,-1))+SUM(属性投放!F$37:F$45)*$CB34+VLOOKUP($CC$2,一级属性!$E$41:$P$64,COLUMNS(一级属性!$E$41:H$64),0)*($CB34+0.25*IF($CB34&lt;10,1,ROUNDDOWN($CB34,-1)))+VLOOKUP($CC$2,宝石属性!$B$43:$M$66,COLUMNS(宝石属性!$B$43:E$66),0)*10*VLOOKUP(ROUNDDOWN($CB34,-1),宝石属性!$B$25:$N$41,2,0)*VLOOKUP(ROUNDDOWN($CB34,-1),宝石属性!$B$25:$N$41,3,0)+VLOOKUP($CC$2,职业被动!$B$6:$M$29,COLUMNS(职业被动!$B$6:E$29),0)*$CB34,0)</f>
        <v>911</v>
      </c>
      <c r="CE34" s="9">
        <f>ROUND(属性投放!F$4+装备属性!F$4*IF($CB34&lt;10,1,ROUNDDOWN($CB34,-1))+SUM(属性投放!G$37:G$45)*$CB34+VLOOKUP($CC$2,一级属性!$E$41:$P$64,COLUMNS(一级属性!$E$41:I$64),0)*($CB34+0.25*IF($CB34&lt;10,1,ROUNDDOWN($CB34,-1)))+VLOOKUP($CC$2,宝石属性!$B$43:$M$66,COLUMNS(宝石属性!$B$43:F$66),0)*10*VLOOKUP(ROUNDDOWN($CB34,-1),宝石属性!$B$25:$N$41,2,0)*VLOOKUP(ROUNDDOWN($CB34,-1),宝石属性!$B$25:$N$41,3,0)+VLOOKUP($CC$2,职业被动!$B$6:$M$29,COLUMNS(职业被动!$B$6:F$29),0)*$CB34,0)</f>
        <v>726</v>
      </c>
      <c r="CF34" s="9">
        <f>ROUND(属性投放!G$4+装备属性!G$4*IF($CB34&lt;10,1,ROUNDDOWN($CB34,-1))+SUM(属性投放!H$37:H$45)*$CB34+VLOOKUP($CC$2,一级属性!$E$41:$P$64,COLUMNS(一级属性!$E$41:J$64),0)*($CB34+0.25*IF($CB34&lt;10,1,ROUNDDOWN($CB34,-1)))+VLOOKUP($CC$2,宝石属性!$B$43:$M$66,COLUMNS(宝石属性!$B$43:G$66),0)*10*VLOOKUP(ROUNDDOWN($CB34,-1),宝石属性!$B$25:$N$41,2,0)*VLOOKUP(ROUNDDOWN($CB34,-1),宝石属性!$B$25:$N$41,3,0)+VLOOKUP($CC$2,职业被动!$B$6:$M$29,COLUMNS(职业被动!$B$6:G$29),0)*$CB34,0)</f>
        <v>339</v>
      </c>
      <c r="CG34" s="9">
        <f>ROUND(属性投放!H$4+装备属性!H$4*IF($CB34&lt;10,1,ROUNDDOWN($CB34,-1))+SUM(属性投放!I$37:I$45)*$CB34+VLOOKUP($CC$2,一级属性!$E$41:$P$64,COLUMNS(一级属性!$E$41:K$64),0)*($CB34+0.25*IF($CB34&lt;10,1,ROUNDDOWN($CB34,-1)))+VLOOKUP($CC$2,宝石属性!$B$43:$M$66,COLUMNS(宝石属性!$B$43:H$66),0)*10*VLOOKUP(ROUNDDOWN($CB34,-1),宝石属性!$B$25:$N$41,2,0)*VLOOKUP(ROUNDDOWN($CB34,-1),宝石属性!$B$25:$N$41,3,0)+VLOOKUP($CC$2,职业被动!$B$6:$M$29,COLUMNS(职业被动!$B$6:H$29),0)*$CB34,0)</f>
        <v>265</v>
      </c>
      <c r="CH34" s="9">
        <f>ROUND(属性投放!I$4+装备属性!I$4*IF($CB34&lt;10,1,ROUNDDOWN($CB34,-1))+SUM(属性投放!J$37:J$45)*$CB34+VLOOKUP($CC$2,一级属性!$E$41:$P$64,COLUMNS(一级属性!$E$41:L$64),0)*($CB34+0.25*IF($CB34&lt;10,1,ROUNDDOWN($CB34,-1)))+VLOOKUP($CC$2,宝石属性!$B$43:$M$66,COLUMNS(宝石属性!$B$43:I$66),0)*10*VLOOKUP(ROUNDDOWN($CB34,-1),宝石属性!$B$25:$N$41,2,0)*VLOOKUP(ROUNDDOWN($CB34,-1),宝石属性!$B$25:$N$41,3,0)+VLOOKUP($CC$2,职业被动!$B$6:$M$29,COLUMNS(职业被动!$B$6:I$29),0)*$CB34,0)</f>
        <v>357</v>
      </c>
      <c r="CI34" s="9">
        <f>ROUND(属性投放!J$4+装备属性!J$4*IF($CB34&lt;10,1,ROUNDDOWN($CB34,-1))+SUM(属性投放!K$37:K$45)*$CB34+VLOOKUP($CC$2,一级属性!$E$41:$P$64,COLUMNS(一级属性!$E$41:M$64),0)*($CB34+0.25*IF($CB34&lt;10,1,ROUNDDOWN($CB34,-1)))+VLOOKUP($CC$2,宝石属性!$B$43:$M$66,COLUMNS(宝石属性!$B$43:J$66),0)*10*VLOOKUP(ROUNDDOWN($CB34,-1),宝石属性!$B$25:$N$41,2,0)*VLOOKUP(ROUNDDOWN($CB34,-1),宝石属性!$B$25:$N$41,3,0)+VLOOKUP($CC$2,职业被动!$B$6:$M$29,COLUMNS(职业被动!$B$6:J$29),0)*$CB34,0)</f>
        <v>228</v>
      </c>
      <c r="CJ34" s="9">
        <f>ROUND(属性投放!K$4+装备属性!K$4*IF($CB34&lt;10,1,ROUNDDOWN($CB34,-1))+SUM(属性投放!L$37:L$45)*$CB34+VLOOKUP($CC$2,一级属性!$E$41:$P$64,COLUMNS(一级属性!$E$41:N$64),0)*($CB34+0.25*IF($CB34&lt;10,1,ROUNDDOWN($CB34,-1)))+VLOOKUP($CC$2,宝石属性!$B$43:$M$66,COLUMNS(宝石属性!$B$43:K$66),0)*10*VLOOKUP(ROUNDDOWN($CB34,-1),宝石属性!$B$25:$N$41,2,0)*VLOOKUP(ROUNDDOWN($CB34,-1),宝石属性!$B$25:$N$41,3,0)+VLOOKUP($CC$2,职业被动!$B$6:$M$29,COLUMNS(职业被动!$B$6:K$29),0)*$CB34,0)</f>
        <v>126</v>
      </c>
      <c r="CK34" s="9">
        <f>ROUND(属性投放!L$4+装备属性!L$4*IF($CB34&lt;10,1,ROUNDDOWN($CB34,-1))+SUM(属性投放!M$37:M$45)*$CB34+VLOOKUP($CC$2,一级属性!$E$41:$P$64,COLUMNS(一级属性!$E$41:O$64),0)*($CB34+0.25*IF($CB34&lt;10,1,ROUNDDOWN($CB34,-1)))+VLOOKUP($CC$2,宝石属性!$B$43:$M$66,COLUMNS(宝石属性!$B$43:L$66),0)*10*VLOOKUP(ROUNDDOWN($CB34,-1),宝石属性!$B$25:$N$41,2,0)*VLOOKUP(ROUNDDOWN($CB34,-1),宝石属性!$B$25:$N$41,3,0)+VLOOKUP($CC$2,职业被动!$B$6:$M$29,COLUMNS(职业被动!$B$6:L$29),0)*$CB34,0)</f>
        <v>9</v>
      </c>
      <c r="CL34" s="9">
        <f>ROUND(属性投放!M$4+装备属性!M$4*IF($CB34&lt;10,1,ROUNDDOWN($CB34,-1))+SUM(属性投放!N$37:N$45)*$CB34+VLOOKUP($CC$2,一级属性!$E$41:$P$64,COLUMNS(一级属性!$E$41:P$64),0)*($CB34+0.25*IF($CB34&lt;10,1,ROUNDDOWN($CB34,-1)))+VLOOKUP($CC$2,宝石属性!$B$43:$M$66,COLUMNS(宝石属性!$B$43:M$66),0)*10*VLOOKUP(ROUNDDOWN($CB34,-1),宝石属性!$B$25:$N$41,2,0)*VLOOKUP(ROUNDDOWN($CB34,-1),宝石属性!$B$25:$N$41,3,0)+VLOOKUP($CC$2,职业被动!$B$6:$M$29,COLUMNS(职业被动!$B$6:M$29),0)*$CB34,0)</f>
        <v>319</v>
      </c>
      <c r="CM34" s="48">
        <f>属性价值和能力评分!$F$9+ROUND(属性价值和能力评分!$F$38*10,0)*CB34+ROUND((SUM(装备属性!$W$9:$W$14)+属性价值和能力评分!$F$38*1.25+1.4+2.8)*IF(CB34&lt;10,1,ROUNDDOWN(CB34,-1)),0)+15*VLOOKUP(ROUNDDOWN(CB34,-1),宝石属性!$B$26:$D$41,2,0)*6*VLOOKUP(ROUNDDOWN(CB34,-1),宝石属性!$B$26:$D$41,3,0)+(属性价值和能力评分!$F$49*9+属性价值和能力评分!$F$50*2+属性价值和能力评分!$F$53*8/5)*CB34</f>
        <v>5975</v>
      </c>
      <c r="CO34" s="1">
        <v>31</v>
      </c>
      <c r="CP34" s="9">
        <f>ROUND(属性投放!D$4+装备属性!D$4*IF($CO34&lt;10,1,ROUNDDOWN($CO34,-1))+SUM(属性投放!E$37:E$45)*$CO34+VLOOKUP($CP$2,一级属性!$E$41:$P$64,COLUMNS(一级属性!$E$41:G$64),0)*($CO34+0.25*IF($CO34&lt;10,1,ROUNDDOWN($CO34,-1)))+VLOOKUP($CP$2,宝石属性!$B$43:$M$66,COLUMNS(宝石属性!$B$43:D$66),0)*10*VLOOKUP(ROUNDDOWN($CO34,-1),宝石属性!$B$25:$N$41,2,0)*VLOOKUP(ROUNDDOWN($CO34,-1),宝石属性!$B$25:$N$41,3,0)+VLOOKUP($CP$2,职业被动!$B$6:$M$29,COLUMNS(职业被动!$B$6:D$29),0)*$CO34,0)</f>
        <v>1525</v>
      </c>
      <c r="CQ34" s="9">
        <f>ROUND(属性投放!E$4+装备属性!E$4*IF($CO34&lt;10,1,ROUNDDOWN($CO34,-1))+SUM(属性投放!F$37:F$45)*$CO34+VLOOKUP($CP$2,一级属性!$E$41:$P$64,COLUMNS(一级属性!$E$41:H$64),0)*($CO34+0.25*IF($CO34&lt;10,1,ROUNDDOWN($CO34,-1)))+VLOOKUP($CP$2,宝石属性!$B$43:$M$66,COLUMNS(宝石属性!$B$43:E$66),0)*10*VLOOKUP(ROUNDDOWN($CO34,-1),宝石属性!$B$25:$N$41,2,0)*VLOOKUP(ROUNDDOWN($CO34,-1),宝石属性!$B$25:$N$41,3,0)+VLOOKUP($CP$2,职业被动!$B$6:$M$29,COLUMNS(职业被动!$B$6:E$29),0)*$CO34,0)</f>
        <v>1874</v>
      </c>
      <c r="CR34" s="9">
        <f>ROUND(属性投放!F$4+装备属性!F$4*IF($CO34&lt;10,1,ROUNDDOWN($CO34,-1))+SUM(属性投放!G$37:G$45)*$CO34+VLOOKUP($CP$2,一级属性!$E$41:$P$64,COLUMNS(一级属性!$E$41:I$64),0)*($CO34+0.25*IF($CO34&lt;10,1,ROUNDDOWN($CO34,-1)))+VLOOKUP($CP$2,宝石属性!$B$43:$M$66,COLUMNS(宝石属性!$B$43:F$66),0)*10*VLOOKUP(ROUNDDOWN($CO34,-1),宝石属性!$B$25:$N$41,2,0)*VLOOKUP(ROUNDDOWN($CO34,-1),宝石属性!$B$25:$N$41,3,0)+VLOOKUP($CP$2,职业被动!$B$6:$M$29,COLUMNS(职业被动!$B$6:F$29),0)*$CO34,0)</f>
        <v>408</v>
      </c>
      <c r="CS34" s="9">
        <f>ROUND(属性投放!G$4+装备属性!G$4*IF($CO34&lt;10,1,ROUNDDOWN($CO34,-1))+SUM(属性投放!H$37:H$45)*$CO34+VLOOKUP($CP$2,一级属性!$E$41:$P$64,COLUMNS(一级属性!$E$41:J$64),0)*($CO34+0.25*IF($CO34&lt;10,1,ROUNDDOWN($CO34,-1)))+VLOOKUP($CP$2,宝石属性!$B$43:$M$66,COLUMNS(宝石属性!$B$43:G$66),0)*10*VLOOKUP(ROUNDDOWN($CO34,-1),宝石属性!$B$25:$N$41,2,0)*VLOOKUP(ROUNDDOWN($CO34,-1),宝石属性!$B$25:$N$41,3,0)+VLOOKUP($CP$2,职业被动!$B$6:$M$29,COLUMNS(职业被动!$B$6:G$29),0)*$CO34,0)</f>
        <v>308</v>
      </c>
      <c r="CT34" s="9">
        <f>ROUND(属性投放!H$4+装备属性!H$4*IF($CO34&lt;10,1,ROUNDDOWN($CO34,-1))+SUM(属性投放!I$37:I$45)*$CO34+VLOOKUP($CP$2,一级属性!$E$41:$P$64,COLUMNS(一级属性!$E$41:K$64),0)*($CO34+0.25*IF($CO34&lt;10,1,ROUNDDOWN($CO34,-1)))+VLOOKUP($CP$2,宝石属性!$B$43:$M$66,COLUMNS(宝石属性!$B$43:H$66),0)*10*VLOOKUP(ROUNDDOWN($CO34,-1),宝石属性!$B$25:$N$41,2,0)*VLOOKUP(ROUNDDOWN($CO34,-1),宝石属性!$B$25:$N$41,3,0)+VLOOKUP($CP$2,职业被动!$B$6:$M$29,COLUMNS(职业被动!$B$6:H$29),0)*$CO34,0)</f>
        <v>556</v>
      </c>
      <c r="CU34" s="9">
        <f>ROUND(属性投放!I$4+装备属性!I$4*IF($CO34&lt;10,1,ROUNDDOWN($CO34,-1))+SUM(属性投放!J$37:J$45)*$CO34+VLOOKUP($CP$2,一级属性!$E$41:$P$64,COLUMNS(一级属性!$E$41:L$64),0)*($CO34+0.25*IF($CO34&lt;10,1,ROUNDDOWN($CO34,-1)))+VLOOKUP($CP$2,宝石属性!$B$43:$M$66,COLUMNS(宝石属性!$B$43:I$66),0)*10*VLOOKUP(ROUNDDOWN($CO34,-1),宝石属性!$B$25:$N$41,2,0)*VLOOKUP(ROUNDDOWN($CO34,-1),宝石属性!$B$25:$N$41,3,0)+VLOOKUP($CP$2,职业被动!$B$6:$M$29,COLUMNS(职业被动!$B$6:I$29),0)*$CO34,0)</f>
        <v>465</v>
      </c>
      <c r="CV34" s="9">
        <f>ROUND(属性投放!J$4+装备属性!J$4*IF($CO34&lt;10,1,ROUNDDOWN($CO34,-1))+SUM(属性投放!K$37:K$45)*$CO34+VLOOKUP($CP$2,一级属性!$E$41:$P$64,COLUMNS(一级属性!$E$41:M$64),0)*($CO34+0.25*IF($CO34&lt;10,1,ROUNDDOWN($CO34,-1)))+VLOOKUP($CP$2,宝石属性!$B$43:$M$66,COLUMNS(宝石属性!$B$43:J$66),0)*10*VLOOKUP(ROUNDDOWN($CO34,-1),宝石属性!$B$25:$N$41,2,0)*VLOOKUP(ROUNDDOWN($CO34,-1),宝石属性!$B$25:$N$41,3,0)+VLOOKUP($CP$2,职业被动!$B$6:$M$29,COLUMNS(职业被动!$B$6:J$29),0)*$CO34,0)</f>
        <v>189</v>
      </c>
      <c r="CW34" s="9">
        <f>ROUND(属性投放!K$4+装备属性!K$4*IF($CO34&lt;10,1,ROUNDDOWN($CO34,-1))+SUM(属性投放!L$37:L$45)*$CO34+VLOOKUP($CP$2,一级属性!$E$41:$P$64,COLUMNS(一级属性!$E$41:N$64),0)*($CO34+0.25*IF($CO34&lt;10,1,ROUNDDOWN($CO34,-1)))+VLOOKUP($CP$2,宝石属性!$B$43:$M$66,COLUMNS(宝石属性!$B$43:K$66),0)*10*VLOOKUP(ROUNDDOWN($CO34,-1),宝石属性!$B$25:$N$41,2,0)*VLOOKUP(ROUNDDOWN($CO34,-1),宝石属性!$B$25:$N$41,3,0)+VLOOKUP($CP$2,职业被动!$B$6:$M$29,COLUMNS(职业被动!$B$6:K$29),0)*$CO34,0)</f>
        <v>126</v>
      </c>
      <c r="CX34" s="9">
        <f>ROUND(属性投放!L$4+装备属性!L$4*IF($CO34&lt;10,1,ROUNDDOWN($CO34,-1))+SUM(属性投放!M$37:M$45)*$CO34+VLOOKUP($CP$2,一级属性!$E$41:$P$64,COLUMNS(一级属性!$E$41:O$64),0)*($CO34+0.25*IF($CO34&lt;10,1,ROUNDDOWN($CO34,-1)))+VLOOKUP($CP$2,宝石属性!$B$43:$M$66,COLUMNS(宝石属性!$B$43:L$66),0)*10*VLOOKUP(ROUNDDOWN($CO34,-1),宝石属性!$B$25:$N$41,2,0)*VLOOKUP(ROUNDDOWN($CO34,-1),宝石属性!$B$25:$N$41,3,0)+VLOOKUP($CP$2,职业被动!$B$6:$M$29,COLUMNS(职业被动!$B$6:L$29),0)*$CO34,0)</f>
        <v>9</v>
      </c>
      <c r="CY34" s="9">
        <f>ROUND(属性投放!M$4+装备属性!M$4*IF($CO34&lt;10,1,ROUNDDOWN($CO34,-1))+SUM(属性投放!N$37:N$45)*$CO34+VLOOKUP($CP$2,一级属性!$E$41:$P$64,COLUMNS(一级属性!$E$41:P$64),0)*($CO34+0.25*IF($CO34&lt;10,1,ROUNDDOWN($CO34,-1)))+VLOOKUP($CP$2,宝石属性!$B$43:$M$66,COLUMNS(宝石属性!$B$43:M$66),0)*10*VLOOKUP(ROUNDDOWN($CO34,-1),宝石属性!$B$25:$N$41,2,0)*VLOOKUP(ROUNDDOWN($CO34,-1),宝石属性!$B$25:$N$41,3,0)+VLOOKUP($CP$2,职业被动!$B$6:$M$29,COLUMNS(职业被动!$B$6:M$29),0)*$CO34,0)</f>
        <v>319</v>
      </c>
      <c r="CZ34" s="48">
        <f>属性价值和能力评分!$F$9+ROUND(属性价值和能力评分!$F$38*10,0)*CO34+ROUND((SUM(装备属性!$W$9:$W$14)+属性价值和能力评分!$F$38*1.25+1.4+2.8)*IF(CO34&lt;10,1,ROUNDDOWN(CO34,-1)),0)+15*VLOOKUP(ROUNDDOWN(CO34,-1),宝石属性!$B$26:$D$41,2,0)*6*VLOOKUP(ROUNDDOWN(CO34,-1),宝石属性!$B$26:$D$41,3,0)+(属性价值和能力评分!$F$49*9+属性价值和能力评分!$F$50*2+属性价值和能力评分!$F$53*8/5)*CO34</f>
        <v>5975</v>
      </c>
      <c r="DB34" s="1">
        <v>31</v>
      </c>
      <c r="DC34" s="9">
        <f>ROUND(属性投放!D$4+装备属性!D$4*IF($DB34&lt;10,1,ROUNDDOWN($DB34,-1))+SUM(属性投放!E$37:E$45)*$DB34+VLOOKUP($DC$2,一级属性!$E$41:$P$64,COLUMNS(一级属性!$E$41:G$64),0)*($DB34+0.25*IF($DB34&lt;10,1,ROUNDDOWN($DB34,-1)))+VLOOKUP($DC$2,宝石属性!$B$43:$M$66,COLUMNS(宝石属性!$B$43:D$66),0)*10*VLOOKUP(ROUNDDOWN($DB34,-1),宝石属性!$B$25:$N$41,2,0)*VLOOKUP(ROUNDDOWN($DB34,-1),宝石属性!$B$25:$N$41,3,0)+VLOOKUP($DC$2,职业被动!$B$6:$M$29,COLUMNS(职业被动!$B$6:D$29),0)*$DB34,0)</f>
        <v>1742</v>
      </c>
      <c r="DD34" s="9">
        <f>ROUND(属性投放!E$4+装备属性!E$4*IF($DB34&lt;10,1,ROUNDDOWN($DB34,-1))+SUM(属性投放!F$37:F$45)*$DB34+VLOOKUP($DC$2,一级属性!$E$41:$P$64,COLUMNS(一级属性!$E$41:H$64),0)*($DB34+0.25*IF($DB34&lt;10,1,ROUNDDOWN($DB34,-1)))+VLOOKUP($DC$2,宝石属性!$B$43:$M$66,COLUMNS(宝石属性!$B$43:E$66),0)*10*VLOOKUP(ROUNDDOWN($DB34,-1),宝石属性!$B$25:$N$41,2,0)*VLOOKUP(ROUNDDOWN($DB34,-1),宝石属性!$B$25:$N$41,3,0)+VLOOKUP($DC$2,职业被动!$B$6:$M$29,COLUMNS(职业被动!$B$6:E$29),0)*$DB34,0)</f>
        <v>911</v>
      </c>
      <c r="DE34" s="9">
        <f>ROUND(属性投放!F$4+装备属性!F$4*IF($DB34&lt;10,1,ROUNDDOWN($DB34,-1))+SUM(属性投放!G$37:G$45)*$DB34+VLOOKUP($DC$2,一级属性!$E$41:$P$64,COLUMNS(一级属性!$E$41:I$64),0)*($DB34+0.25*IF($DB34&lt;10,1,ROUNDDOWN($DB34,-1)))+VLOOKUP($DC$2,宝石属性!$B$43:$M$66,COLUMNS(宝石属性!$B$43:F$66),0)*10*VLOOKUP(ROUNDDOWN($DB34,-1),宝石属性!$B$25:$N$41,2,0)*VLOOKUP(ROUNDDOWN($DB34,-1),宝石属性!$B$25:$N$41,3,0)+VLOOKUP($DC$2,职业被动!$B$6:$M$29,COLUMNS(职业被动!$B$6:F$29),0)*$DB34,0)</f>
        <v>408</v>
      </c>
      <c r="DF34" s="9">
        <f>ROUND(属性投放!G$4+装备属性!G$4*IF($DB34&lt;10,1,ROUNDDOWN($DB34,-1))+SUM(属性投放!H$37:H$45)*$DB34+VLOOKUP($DC$2,一级属性!$E$41:$P$64,COLUMNS(一级属性!$E$41:J$64),0)*($DB34+0.25*IF($DB34&lt;10,1,ROUNDDOWN($DB34,-1)))+VLOOKUP($DC$2,宝石属性!$B$43:$M$66,COLUMNS(宝石属性!$B$43:G$66),0)*10*VLOOKUP(ROUNDDOWN($DB34,-1),宝石属性!$B$25:$N$41,2,0)*VLOOKUP(ROUNDDOWN($DB34,-1),宝石属性!$B$25:$N$41,3,0)+VLOOKUP($DC$2,职业被动!$B$6:$M$29,COLUMNS(职业被动!$B$6:G$29),0)*$DB34,0)</f>
        <v>830</v>
      </c>
      <c r="DG34" s="9">
        <f>ROUND(属性投放!H$4+装备属性!H$4*IF($DB34&lt;10,1,ROUNDDOWN($DB34,-1))+SUM(属性投放!I$37:I$45)*$DB34+VLOOKUP($DC$2,一级属性!$E$41:$P$64,COLUMNS(一级属性!$E$41:K$64),0)*($DB34+0.25*IF($DB34&lt;10,1,ROUNDDOWN($DB34,-1)))+VLOOKUP($DC$2,宝石属性!$B$43:$M$66,COLUMNS(宝石属性!$B$43:H$66),0)*10*VLOOKUP(ROUNDDOWN($DB34,-1),宝石属性!$B$25:$N$41,2,0)*VLOOKUP(ROUNDDOWN($DB34,-1),宝石属性!$B$25:$N$41,3,0)+VLOOKUP($DC$2,职业被动!$B$6:$M$29,COLUMNS(职业被动!$B$6:H$29),0)*$DB34,0)</f>
        <v>265</v>
      </c>
      <c r="DH34" s="9">
        <f>ROUND(属性投放!I$4+装备属性!I$4*IF($DB34&lt;10,1,ROUNDDOWN($DB34,-1))+SUM(属性投放!J$37:J$45)*$DB34+VLOOKUP($DC$2,一级属性!$E$41:$P$64,COLUMNS(一级属性!$E$41:L$64),0)*($DB34+0.25*IF($DB34&lt;10,1,ROUNDDOWN($DB34,-1)))+VLOOKUP($DC$2,宝石属性!$B$43:$M$66,COLUMNS(宝石属性!$B$43:I$66),0)*10*VLOOKUP(ROUNDDOWN($DB34,-1),宝石属性!$B$25:$N$41,2,0)*VLOOKUP(ROUNDDOWN($DB34,-1),宝石属性!$B$25:$N$41,3,0)+VLOOKUP($DC$2,职业被动!$B$6:$M$29,COLUMNS(职业被动!$B$6:I$29),0)*$DB34,0)</f>
        <v>318</v>
      </c>
      <c r="DI34" s="9">
        <f>ROUND(属性投放!J$4+装备属性!J$4*IF($DB34&lt;10,1,ROUNDDOWN($DB34,-1))+SUM(属性投放!K$37:K$45)*$DB34+VLOOKUP($DC$2,一级属性!$E$41:$P$64,COLUMNS(一级属性!$E$41:M$64),0)*($DB34+0.25*IF($DB34&lt;10,1,ROUNDDOWN($DB34,-1)))+VLOOKUP($DC$2,宝石属性!$B$43:$M$66,COLUMNS(宝石属性!$B$43:J$66),0)*10*VLOOKUP(ROUNDDOWN($DB34,-1),宝石属性!$B$25:$N$41,2,0)*VLOOKUP(ROUNDDOWN($DB34,-1),宝石属性!$B$25:$N$41,3,0)+VLOOKUP($DC$2,职业被动!$B$6:$M$29,COLUMNS(职业被动!$B$6:J$29),0)*$DB34,0)</f>
        <v>228</v>
      </c>
      <c r="DJ34" s="9">
        <f>ROUND(属性投放!K$4+装备属性!K$4*IF($DB34&lt;10,1,ROUNDDOWN($DB34,-1))+SUM(属性投放!L$37:L$45)*$DB34+VLOOKUP($DC$2,一级属性!$E$41:$P$64,COLUMNS(一级属性!$E$41:N$64),0)*($DB34+0.25*IF($DB34&lt;10,1,ROUNDDOWN($DB34,-1)))+VLOOKUP($DC$2,宝石属性!$B$43:$M$66,COLUMNS(宝石属性!$B$43:K$66),0)*10*VLOOKUP(ROUNDDOWN($DB34,-1),宝石属性!$B$25:$N$41,2,0)*VLOOKUP(ROUNDDOWN($DB34,-1),宝石属性!$B$25:$N$41,3,0)+VLOOKUP($DC$2,职业被动!$B$6:$M$29,COLUMNS(职业被动!$B$6:K$29),0)*$DB34,0)</f>
        <v>150</v>
      </c>
      <c r="DK34" s="9">
        <f>ROUND(属性投放!L$4+装备属性!L$4*IF($DB34&lt;10,1,ROUNDDOWN($DB34,-1))+SUM(属性投放!M$37:M$45)*$DB34+VLOOKUP($DC$2,一级属性!$E$41:$P$64,COLUMNS(一级属性!$E$41:O$64),0)*($DB34+0.25*IF($DB34&lt;10,1,ROUNDDOWN($DB34,-1)))+VLOOKUP($DC$2,宝石属性!$B$43:$M$66,COLUMNS(宝石属性!$B$43:L$66),0)*10*VLOOKUP(ROUNDDOWN($DB34,-1),宝石属性!$B$25:$N$41,2,0)*VLOOKUP(ROUNDDOWN($DB34,-1),宝石属性!$B$25:$N$41,3,0)+VLOOKUP($DC$2,职业被动!$B$6:$M$29,COLUMNS(职业被动!$B$6:L$29),0)*$DB34,0)</f>
        <v>9</v>
      </c>
      <c r="DL34" s="9">
        <f>ROUND(属性投放!M$4+装备属性!M$4*IF($DB34&lt;10,1,ROUNDDOWN($DB34,-1))+SUM(属性投放!N$37:N$45)*$DB34+VLOOKUP($DC$2,一级属性!$E$41:$P$64,COLUMNS(一级属性!$E$41:P$64),0)*($DB34+0.25*IF($DB34&lt;10,1,ROUNDDOWN($DB34,-1)))+VLOOKUP($DC$2,宝石属性!$B$43:$M$66,COLUMNS(宝石属性!$B$43:M$66),0)*10*VLOOKUP(ROUNDDOWN($DB34,-1),宝石属性!$B$25:$N$41,2,0)*VLOOKUP(ROUNDDOWN($DB34,-1),宝石属性!$B$25:$N$41,3,0)+VLOOKUP($DC$2,职业被动!$B$6:$M$29,COLUMNS(职业被动!$B$6:M$29),0)*$DB34,0)</f>
        <v>319</v>
      </c>
      <c r="DM34" s="48">
        <f>属性价值和能力评分!$F$9+ROUND(属性价值和能力评分!$F$38*10,0)*DB34+ROUND((SUM(装备属性!$W$9:$W$14)+属性价值和能力评分!$F$38*1.25+1.4+2.8)*IF(DB34&lt;10,1,ROUNDDOWN(DB34,-1)),0)+15*VLOOKUP(ROUNDDOWN(DB34,-1),宝石属性!$B$26:$D$41,2,0)*6*VLOOKUP(ROUNDDOWN(DB34,-1),宝石属性!$B$26:$D$41,3,0)+(属性价值和能力评分!$F$49*9+属性价值和能力评分!$F$50*2+属性价值和能力评分!$F$53*8/5)*DB34</f>
        <v>5975</v>
      </c>
      <c r="DO34" s="1">
        <v>31</v>
      </c>
      <c r="DP34" s="9">
        <f>ROUND(属性投放!D$4+装备属性!D$4*IF($DO34&lt;10,1,ROUNDDOWN($DO34,-1))+SUM(属性投放!E$37:E$45)*$DO34+VLOOKUP($DP$2,一级属性!$E$41:$P$64,COLUMNS(一级属性!$E$41:G$64),0)*($DO34+0.25*IF($DO34&lt;10,1,ROUNDDOWN($DO34,-1)))+VLOOKUP($DP$2,宝石属性!$B$43:$M$66,COLUMNS(宝石属性!$B$43:D$66),0)*10*VLOOKUP(ROUNDDOWN($DO34,-1),宝石属性!$B$25:$N$41,2,0)*VLOOKUP(ROUNDDOWN($DO34,-1),宝石属性!$B$25:$N$41,3,0)+VLOOKUP($DP$2,职业被动!$B$6:$M$29,COLUMNS(职业被动!$B$6:D$29),0)*$DO34,0)</f>
        <v>3619</v>
      </c>
      <c r="DQ34" s="9">
        <f>ROUND(属性投放!E$4+装备属性!E$4*IF($DO34&lt;10,1,ROUNDDOWN($DO34,-1))+SUM(属性投放!F$37:F$45)*$DO34+VLOOKUP($DP$2,一级属性!$E$41:$P$64,COLUMNS(一级属性!$E$41:H$64),0)*($DO34+0.25*IF($DO34&lt;10,1,ROUNDDOWN($DO34,-1)))+VLOOKUP($DP$2,宝石属性!$B$43:$M$66,COLUMNS(宝石属性!$B$43:E$66),0)*10*VLOOKUP(ROUNDDOWN($DO34,-1),宝石属性!$B$25:$N$41,2,0)*VLOOKUP(ROUNDDOWN($DO34,-1),宝石属性!$B$25:$N$41,3,0)+VLOOKUP($DP$2,职业被动!$B$6:$M$29,COLUMNS(职业被动!$B$6:E$29),0)*$DO34,0)</f>
        <v>911</v>
      </c>
      <c r="DR34" s="9">
        <f>ROUND(属性投放!F$4+装备属性!F$4*IF($DO34&lt;10,1,ROUNDDOWN($DO34,-1))+SUM(属性投放!G$37:G$45)*$DO34+VLOOKUP($DP$2,一级属性!$E$41:$P$64,COLUMNS(一级属性!$E$41:I$64),0)*($DO34+0.25*IF($DO34&lt;10,1,ROUNDDOWN($DO34,-1)))+VLOOKUP($DP$2,宝石属性!$B$43:$M$66,COLUMNS(宝石属性!$B$43:F$66),0)*10*VLOOKUP(ROUNDDOWN($DO34,-1),宝石属性!$B$25:$N$41,2,0)*VLOOKUP(ROUNDDOWN($DO34,-1),宝石属性!$B$25:$N$41,3,0)+VLOOKUP($DP$2,职业被动!$B$6:$M$29,COLUMNS(职业被动!$B$6:F$29),0)*$DO34,0)</f>
        <v>408</v>
      </c>
      <c r="DS34" s="9">
        <f>ROUND(属性投放!G$4+装备属性!G$4*IF($DO34&lt;10,1,ROUNDDOWN($DO34,-1))+SUM(属性投放!H$37:H$45)*$DO34+VLOOKUP($DP$2,一级属性!$E$41:$P$64,COLUMNS(一级属性!$E$41:J$64),0)*($DO34+0.25*IF($DO34&lt;10,1,ROUNDDOWN($DO34,-1)))+VLOOKUP($DP$2,宝石属性!$B$43:$M$66,COLUMNS(宝石属性!$B$43:G$66),0)*10*VLOOKUP(ROUNDDOWN($DO34,-1),宝石属性!$B$25:$N$41,2,0)*VLOOKUP(ROUNDDOWN($DO34,-1),宝石属性!$B$25:$N$41,3,0)+VLOOKUP($DP$2,职业被动!$B$6:$M$29,COLUMNS(职业被动!$B$6:G$29),0)*$DO34,0)</f>
        <v>308</v>
      </c>
      <c r="DT34" s="9">
        <f>ROUND(属性投放!H$4+装备属性!H$4*IF($DO34&lt;10,1,ROUNDDOWN($DO34,-1))+SUM(属性投放!I$37:I$45)*$DO34+VLOOKUP($DP$2,一级属性!$E$41:$P$64,COLUMNS(一级属性!$E$41:K$64),0)*($DO34+0.25*IF($DO34&lt;10,1,ROUNDDOWN($DO34,-1)))+VLOOKUP($DP$2,宝石属性!$B$43:$M$66,COLUMNS(宝石属性!$B$43:H$66),0)*10*VLOOKUP(ROUNDDOWN($DO34,-1),宝石属性!$B$25:$N$41,2,0)*VLOOKUP(ROUNDDOWN($DO34,-1),宝石属性!$B$25:$N$41,3,0)+VLOOKUP($DP$2,职业被动!$B$6:$M$29,COLUMNS(职业被动!$B$6:H$29),0)*$DO34,0)</f>
        <v>296</v>
      </c>
      <c r="DU34" s="9">
        <f>ROUND(属性投放!I$4+装备属性!I$4*IF($DO34&lt;10,1,ROUNDDOWN($DO34,-1))+SUM(属性投放!J$37:J$45)*$DO34+VLOOKUP($DP$2,一级属性!$E$41:$P$64,COLUMNS(一级属性!$E$41:L$64),0)*($DO34+0.25*IF($DO34&lt;10,1,ROUNDDOWN($DO34,-1)))+VLOOKUP($DP$2,宝石属性!$B$43:$M$66,COLUMNS(宝石属性!$B$43:I$66),0)*10*VLOOKUP(ROUNDDOWN($DO34,-1),宝石属性!$B$25:$N$41,2,0)*VLOOKUP(ROUNDDOWN($DO34,-1),宝石属性!$B$25:$N$41,3,0)+VLOOKUP($DP$2,职业被动!$B$6:$M$29,COLUMNS(职业被动!$B$6:I$29),0)*$DO34,0)</f>
        <v>318</v>
      </c>
      <c r="DV34" s="9">
        <f>ROUND(属性投放!J$4+装备属性!J$4*IF($DO34&lt;10,1,ROUNDDOWN($DO34,-1))+SUM(属性投放!K$37:K$45)*$DO34+VLOOKUP($DP$2,一级属性!$E$41:$P$64,COLUMNS(一级属性!$E$41:M$64),0)*($DO34+0.25*IF($DO34&lt;10,1,ROUNDDOWN($DO34,-1)))+VLOOKUP($DP$2,宝石属性!$B$43:$M$66,COLUMNS(宝石属性!$B$43:J$66),0)*10*VLOOKUP(ROUNDDOWN($DO34,-1),宝石属性!$B$25:$N$41,2,0)*VLOOKUP(ROUNDDOWN($DO34,-1),宝石属性!$B$25:$N$41,3,0)+VLOOKUP($DP$2,职业被动!$B$6:$M$29,COLUMNS(职业被动!$B$6:J$29),0)*$DO34,0)</f>
        <v>228</v>
      </c>
      <c r="DW34" s="9">
        <f>ROUND(属性投放!K$4+装备属性!K$4*IF($DO34&lt;10,1,ROUNDDOWN($DO34,-1))+SUM(属性投放!L$37:L$45)*$DO34+VLOOKUP($DP$2,一级属性!$E$41:$P$64,COLUMNS(一级属性!$E$41:N$64),0)*($DO34+0.25*IF($DO34&lt;10,1,ROUNDDOWN($DO34,-1)))+VLOOKUP($DP$2,宝石属性!$B$43:$M$66,COLUMNS(宝石属性!$B$43:K$66),0)*10*VLOOKUP(ROUNDDOWN($DO34,-1),宝石属性!$B$25:$N$41,2,0)*VLOOKUP(ROUNDDOWN($DO34,-1),宝石属性!$B$25:$N$41,3,0)+VLOOKUP($DP$2,职业被动!$B$6:$M$29,COLUMNS(职业被动!$B$6:K$29),0)*$DO34,0)</f>
        <v>150</v>
      </c>
      <c r="DX34" s="9">
        <f>ROUND(属性投放!L$4+装备属性!L$4*IF($DO34&lt;10,1,ROUNDDOWN($DO34,-1))+SUM(属性投放!M$37:M$45)*$DO34+VLOOKUP($DP$2,一级属性!$E$41:$P$64,COLUMNS(一级属性!$E$41:O$64),0)*($DO34+0.25*IF($DO34&lt;10,1,ROUNDDOWN($DO34,-1)))+VLOOKUP($DP$2,宝石属性!$B$43:$M$66,COLUMNS(宝石属性!$B$43:L$66),0)*10*VLOOKUP(ROUNDDOWN($DO34,-1),宝石属性!$B$25:$N$41,2,0)*VLOOKUP(ROUNDDOWN($DO34,-1),宝石属性!$B$25:$N$41,3,0)+VLOOKUP($DP$2,职业被动!$B$6:$M$29,COLUMNS(职业被动!$B$6:L$29),0)*$DO34,0)</f>
        <v>9</v>
      </c>
      <c r="DY34" s="9">
        <f>ROUND(属性投放!M$4+装备属性!M$4*IF($DO34&lt;10,1,ROUNDDOWN($DO34,-1))+SUM(属性投放!N$37:N$45)*$DO34+VLOOKUP($DP$2,一级属性!$E$41:$P$64,COLUMNS(一级属性!$E$41:P$64),0)*($DO34+0.25*IF($DO34&lt;10,1,ROUNDDOWN($DO34,-1)))+VLOOKUP($DP$2,宝石属性!$B$43:$M$66,COLUMNS(宝石属性!$B$43:M$66),0)*10*VLOOKUP(ROUNDDOWN($DO34,-1),宝石属性!$B$25:$N$41,2,0)*VLOOKUP(ROUNDDOWN($DO34,-1),宝石属性!$B$25:$N$41,3,0)+VLOOKUP($DP$2,职业被动!$B$6:$M$29,COLUMNS(职业被动!$B$6:M$29),0)*$DO34,0)</f>
        <v>319</v>
      </c>
      <c r="DZ34" s="48">
        <f>属性价值和能力评分!$F$9+ROUND(属性价值和能力评分!$F$38*10,0)*DO34+ROUND((SUM(装备属性!$W$9:$W$14)+属性价值和能力评分!$F$38*1.25+1.4+2.8)*IF(DO34&lt;10,1,ROUNDDOWN(DO34,-1)),0)+15*VLOOKUP(ROUNDDOWN(DO34,-1),宝石属性!$B$26:$D$41,2,0)*6*VLOOKUP(ROUNDDOWN(DO34,-1),宝石属性!$B$26:$D$41,3,0)+(属性价值和能力评分!$F$49*9+属性价值和能力评分!$F$50*2+属性价值和能力评分!$F$53*8/5)*DO34</f>
        <v>5975</v>
      </c>
      <c r="EA34" s="17"/>
      <c r="EB34" s="1">
        <v>31</v>
      </c>
      <c r="EC34" s="1">
        <f>ROUND(CC34/MAX(CE34/10,((CE34*(1+属性投放!$E$8)-CF34+属性投放!$F$8*EB34)*(1+属性投放!$G$8)*(1+属性投放!$H$8))),1)</f>
        <v>2.8</v>
      </c>
      <c r="ED34" s="1">
        <f>ROUND(CP34/MAX(CE34/10,((CE34*(1+属性投放!$E$8)-CS34+属性投放!$F$8*EB34)*(1+属性投放!$G$8)*(1+属性投放!$H$8))),1)</f>
        <v>2.6</v>
      </c>
      <c r="EE34" s="1">
        <f>ROUND(DC34/MAX(CE34/10,((CE34*(1+属性投放!$E$8)-DF34+属性投放!$F$8*EB34)*(1+属性投放!$G$8)*(1+属性投放!$H$8))),1)</f>
        <v>24</v>
      </c>
      <c r="EF34" s="1">
        <f>ROUND(DP34/MAX(CE34/10,((CE34*(1+属性投放!$E$8)-DS34+属性投放!$F$8*EB34)*(1+属性投放!$G$8)*(1+属性投放!$H$8))),1)</f>
        <v>6.2</v>
      </c>
      <c r="EH34" s="1">
        <f>ROUND(CC34/MAX(属性投放!$F$9*EB34,((CT34*(1+属性投放!$E$9)-CH34+属性投放!$F$9*EB34)*(1+属性投放!$G$9)*(1+属性投放!$H$9))),1)</f>
        <v>2.5</v>
      </c>
      <c r="EI34" s="1">
        <f>ROUND(CP34/MAX(属性投放!$F$9*EB34,((CT34*(1+属性投放!$E$9)-CU34+属性投放!$F$9*EB34)*(1+属性投放!$G$9)*(1+属性投放!$H$9))),1)</f>
        <v>3.2</v>
      </c>
      <c r="EJ34" s="1">
        <f>ROUND(DC34/MAX(属性投放!$F$9*EB34,((CT34*(1+属性投放!$E$9)-DH34+属性投放!$F$9*EB34)*(1+属性投放!$G$9)*(1+属性投放!$H$9))),1)</f>
        <v>2.7</v>
      </c>
      <c r="EK34" s="1">
        <f>ROUND(DP34/MAX(属性投放!$F$9*EB34,((CT34*(1+属性投放!$E$9)-DU34+属性投放!$F$9*EB34)*(1+属性投放!$G$9)*(1+属性投放!$H$9))),1)</f>
        <v>5.6</v>
      </c>
      <c r="EM34" s="1">
        <f>ROUND(CC34/((BW34*(1+属性投放!$E$10)+属性投放!$F$10*EB34)*(1+属性投放!$G$10)*(1+属性投放!$H$10)),1)</f>
        <v>5.9</v>
      </c>
      <c r="EN34" s="1">
        <f>ROUND(CP34/((BW34*(1+属性投放!$E$10)+属性投放!$F$10*EB34)*(1+属性投放!$G$10)*(1+属性投放!$H$10)),1)</f>
        <v>5.9</v>
      </c>
      <c r="EO34" s="1">
        <f>ROUND(DC34/((BW34*(1+属性投放!$E$10)+属性投放!$F$10*EB34)*(1+属性投放!$G$10)*(1+属性投放!$H$10)),1)</f>
        <v>6.8</v>
      </c>
      <c r="EP34" s="1">
        <f>ROUND(DP34/((BW34*(1+属性投放!$E$10)+属性投放!$F$10*EB34)*(1+属性投放!$G$10)*(1+属性投放!$H$10)),1)</f>
        <v>14.1</v>
      </c>
    </row>
    <row r="35" spans="2:146">
      <c r="B35" s="1">
        <v>32</v>
      </c>
      <c r="C35" s="9">
        <f>ROUND(属性投放!D$4+装备属性!D$4*IF($B35&lt;10,1,ROUNDDOWN($B35,-1))+SUM(属性投放!E$37:E$45)*$B35+VLOOKUP($C$2,一级属性!$E$41:$P$64,COLUMNS(一级属性!$E$41:G$64),0)*($B35+0.25*IF($B35&lt;10,1,ROUNDDOWN($B35,-1)))+VLOOKUP($C$2,宝石属性!$B$43:$M$66,COLUMNS(宝石属性!$B$43:D$66),0)*10*VLOOKUP(ROUNDDOWN($B35,-1),宝石属性!$B$25:$N$41,2,0)*VLOOKUP(ROUNDDOWN($B35,-1),宝石属性!$B$25:$N$41,3,0)+VLOOKUP($C$2,职业被动!$B$6:$M$29,COLUMNS(职业被动!$B$6:D$29),0)*$B35,0)</f>
        <v>1864</v>
      </c>
      <c r="D35" s="9">
        <f>ROUND(属性投放!E$4+装备属性!E$4*IF($B35&lt;10,1,ROUNDDOWN($B35,-1))+SUM(属性投放!F$37:F$38)*$B35+VLOOKUP($C$2,一级属性!$E$67:$P$90,COLUMNS(一级属性!$E$67:H$90),0)*$B35+VLOOKUP($C$2,宝石属性!$B$43:$M$66,COLUMNS(宝石属性!$B$43:E$66),0)*10*VLOOKUP(ROUNDDOWN($B35,-1),宝石属性!$B$25:$N$41,2,0)*VLOOKUP(ROUNDDOWN($B35,-1),宝石属性!$B$25:$N$41,3,0)+VLOOKUP($C$2,职业被动!$B$6:$M$29,COLUMNS(职业被动!$B$6:E$29),0)*$B35,0)</f>
        <v>926</v>
      </c>
      <c r="E35" s="9">
        <f>ROUND(属性投放!F$4+装备属性!F$4*IF($B35&lt;10,1,ROUNDDOWN($B35,-1))+SUM(属性投放!G$37:G$38)*$B35+VLOOKUP($C$2,一级属性!$E$67:$P$90,COLUMNS(一级属性!$E$67:I$90),0)*$B35+VLOOKUP($C$2,宝石属性!$B$43:$M$66,COLUMNS(宝石属性!$B$43:F$66),0)*10*VLOOKUP(ROUNDDOWN($B35,-1),宝石属性!$B$25:$N$41,2,0)*VLOOKUP(ROUNDDOWN($B35,-1),宝石属性!$B$25:$N$41,3,0)+VLOOKUP($C$2,职业被动!$B$6:$M$29,COLUMNS(职业被动!$B$6:F$29),0)*$B35,0)</f>
        <v>674</v>
      </c>
      <c r="F35" s="9">
        <f>ROUND(属性投放!G$4+装备属性!G$4*IF($B35&lt;10,1,ROUNDDOWN($B35,-1))+SUM(属性投放!H$37:H$38)*$B35+VLOOKUP($C$2,一级属性!$E$67:$P$90,COLUMNS(一级属性!$E$67:J$90),0)*$B35+VLOOKUP($C$2,宝石属性!$B$43:$M$66,COLUMNS(宝石属性!$B$43:G$66),0)*10*VLOOKUP(ROUNDDOWN($B35,-1),宝石属性!$B$25:$N$41,2,0)*VLOOKUP(ROUNDDOWN($B35,-1),宝石属性!$B$25:$N$41,3,0)+VLOOKUP($C$2,职业被动!$B$6:$M$29,COLUMNS(职业被动!$B$6:G$29),0)*$B35,0)</f>
        <v>343</v>
      </c>
      <c r="G35" s="9">
        <f>ROUND(属性投放!H$4+装备属性!H$4*IF($B35&lt;10,1,ROUNDDOWN($B35,-1))+SUM(属性投放!I$37:I$38)*$B35+VLOOKUP($C$2,一级属性!$E$67:$P$90,COLUMNS(一级属性!$E$67:K$90),0)*$B35+VLOOKUP($C$2,宝石属性!$B$43:$M$66,COLUMNS(宝石属性!$B$43:H$66),0)*10*VLOOKUP(ROUNDDOWN($B35,-1),宝石属性!$B$25:$N$41,2,0)*VLOOKUP(ROUNDDOWN($B35,-1),宝石属性!$B$25:$N$41,3,0)+VLOOKUP($C$2,职业被动!$B$6:$M$29,COLUMNS(职业被动!$B$6:H$29),0)*$B35,0)</f>
        <v>267</v>
      </c>
      <c r="H35" s="9">
        <f>ROUND(属性投放!I$4+装备属性!I$4*IF($B35&lt;10,1,ROUNDDOWN($B35,-1))+SUM(属性投放!J$37:J$38)*$B35+VLOOKUP($C$2,一级属性!$E$67:$P$90,COLUMNS(一级属性!$E$67:L$90),0)*$B35+VLOOKUP($C$2,宝石属性!$B$43:$M$66,COLUMNS(宝石属性!$B$43:I$66),0)*10*VLOOKUP(ROUNDDOWN($B35,-1),宝石属性!$B$25:$N$41,2,0)*VLOOKUP(ROUNDDOWN($B35,-1),宝石属性!$B$25:$N$41,3,0)+VLOOKUP($C$2,职业被动!$B$6:$M$29,COLUMNS(职业被动!$B$6:I$29),0)*$B35,0)</f>
        <v>357</v>
      </c>
      <c r="I35" s="9">
        <f>ROUND(属性投放!J$4+装备属性!J$4*IF($B35&lt;10,1,ROUNDDOWN($B35,-1))+SUM(属性投放!K$37:K$38)*$B35+VLOOKUP($C$2,一级属性!$E$67:$P$90,COLUMNS(一级属性!$E$67:M$90),0)*$B35+VLOOKUP($C$2,宝石属性!$B$43:$M$66,COLUMNS(宝石属性!$B$43:J$66),0)*10*VLOOKUP(ROUNDDOWN($B35,-1),宝石属性!$B$25:$N$41,2,0)*VLOOKUP(ROUNDDOWN($B35,-1),宝石属性!$B$25:$N$41,3,0)+VLOOKUP($C$2,职业被动!$B$6:$M$29,COLUMNS(职业被动!$B$6:J$29),0)*$B35,0)</f>
        <v>232</v>
      </c>
      <c r="J35" s="9">
        <f>ROUND(属性投放!K$4+装备属性!K$4*IF($B35&lt;10,1,ROUNDDOWN($B35,-1))+SUM(属性投放!L$37:L$38)*$B35+VLOOKUP($C$2,一级属性!$E$67:$P$90,COLUMNS(一级属性!$E$67:N$90),0)*$B35+VLOOKUP($C$2,宝石属性!$B$43:$M$66,COLUMNS(宝石属性!$B$43:K$66),0)*10*VLOOKUP(ROUNDDOWN($B35,-1),宝石属性!$B$25:$N$41,2,0)*VLOOKUP(ROUNDDOWN($B35,-1),宝石属性!$B$25:$N$41,3,0)+VLOOKUP($C$2,职业被动!$B$6:$M$29,COLUMNS(职业被动!$B$6:K$29),0)*$B35,0)</f>
        <v>126</v>
      </c>
      <c r="K35" s="9">
        <f>ROUND(属性投放!L$4+装备属性!L$4*IF($B35&lt;10,1,ROUNDDOWN($B35,-1))+SUM(属性投放!M$37:M$38)*$B35+VLOOKUP($C$2,一级属性!$E$67:$P$90,COLUMNS(一级属性!$E$67:O$90),0)*$B35+VLOOKUP($C$2,宝石属性!$B$43:$M$66,COLUMNS(宝石属性!$B$43:L$66),0)*10*VLOOKUP(ROUNDDOWN($B35,-1),宝石属性!$B$25:$N$41,2,0)*VLOOKUP(ROUNDDOWN($B35,-1),宝石属性!$B$25:$N$41,3,0)+VLOOKUP($C$2,职业被动!$B$6:$M$29,COLUMNS(职业被动!$B$6:L$29),0)*$B35,0)</f>
        <v>10</v>
      </c>
      <c r="L35" s="9">
        <f>ROUND(属性投放!M$4+装备属性!M$4*IF($B35&lt;10,1,ROUNDDOWN($B35,-1))+SUM(属性投放!N$37:N$38)*$B35+VLOOKUP($C$2,一级属性!$E$67:$P$90,COLUMNS(一级属性!$E$67:P$90),0)*$B35+VLOOKUP($C$2,宝石属性!$B$43:$M$66,COLUMNS(宝石属性!$B$43:M$66),0)*10*VLOOKUP(ROUNDDOWN($B35,-1),宝石属性!$B$25:$N$41,2,0)*VLOOKUP(ROUNDDOWN($B35,-1),宝石属性!$B$25:$N$41,3,0)+VLOOKUP($C$2,职业被动!$B$6:$M$29,COLUMNS(职业被动!$B$6:M$29),0)*$B35,0)</f>
        <v>342</v>
      </c>
      <c r="M35" s="48">
        <f>属性价值和能力评分!$F$9+ROUND(属性价值和能力评分!$F$38*10,0)*B35+ROUND((SUM(装备属性!$W$9:$W$14)+属性价值和能力评分!$F$38*1.25+1.4+2.8)*IF(B35&lt;10,1,ROUNDDOWN(B35,-1)),0)+15*VLOOKUP(ROUNDDOWN(B35,-1),宝石属性!$B$26:$D$41,2,0)*6*VLOOKUP(ROUNDDOWN(B35,-1),宝石属性!$B$26:$D$41,3,0)+(属性价值和能力评分!$F$49*9+属性价值和能力评分!$F$50*2+属性价值和能力评分!$F$53*8/5)*B35</f>
        <v>6095</v>
      </c>
      <c r="N35" s="20"/>
      <c r="O35" s="1">
        <v>32</v>
      </c>
      <c r="P35" s="9">
        <f>ROUND(属性投放!D$4+装备属性!D$4*IF($O35&lt;10,1,ROUNDDOWN($O35,-1))+SUM(属性投放!E$37:E$45)*$O35+VLOOKUP($P$2,一级属性!$E$41:$P$64,COLUMNS(一级属性!$E$41:G$64),0)*($O35+0.25*IF($O35&lt;10,1,ROUNDDOWN($O35,-1)))+VLOOKUP($P$2,宝石属性!$B$43:$M$66,COLUMNS(宝石属性!$B$43:D$66),0)*10*VLOOKUP(ROUNDDOWN($O35,-1),宝石属性!$B$25:$N$41,2,0)*VLOOKUP(ROUNDDOWN($O35,-1),宝石属性!$B$25:$N$41,3,0)+VLOOKUP($P$2,职业被动!$B$6:$M$29,COLUMNS(职业被动!$B$6:D$29),0)*$O35,0)</f>
        <v>2312</v>
      </c>
      <c r="Q35" s="9">
        <f>ROUND(属性投放!E$4+装备属性!E$4*IF($O35&lt;10,1,ROUNDDOWN($O35,-1))+SUM(属性投放!F$37:F$45)*$O35+VLOOKUP($P$2,一级属性!$E$41:$P$64,COLUMNS(一级属性!$E$41:H$64),0)*($O35+0.25*IF($O35&lt;10,1,ROUNDDOWN($O35,-1)))+VLOOKUP($P$2,宝石属性!$B$43:$M$66,COLUMNS(宝石属性!$B$43:E$66),0)*10*VLOOKUP(ROUNDDOWN($O35,-1),宝石属性!$B$25:$N$41,2,0)*VLOOKUP(ROUNDDOWN($O35,-1),宝石属性!$B$25:$N$41,3,0)+VLOOKUP($P$2,职业被动!$B$6:$M$29,COLUMNS(职业被动!$B$6:E$29),0)*$O35,0)</f>
        <v>1519</v>
      </c>
      <c r="R35" s="9">
        <f>ROUND(属性投放!F$4+装备属性!F$4*IF($O35&lt;10,1,ROUNDDOWN($O35,-1))+SUM(属性投放!G$37:G$45)*$O35+VLOOKUP($P$2,一级属性!$E$41:$P$64,COLUMNS(一级属性!$E$41:I$64),0)*($O35+0.25*IF($O35&lt;10,1,ROUNDDOWN($O35,-1)))+VLOOKUP($P$2,宝石属性!$B$43:$M$66,COLUMNS(宝石属性!$B$43:F$66),0)*10*VLOOKUP(ROUNDDOWN($O35,-1),宝石属性!$B$25:$N$41,2,0)*VLOOKUP(ROUNDDOWN($O35,-1),宝石属性!$B$25:$N$41,3,0)+VLOOKUP($P$2,职业被动!$B$6:$M$29,COLUMNS(职业被动!$B$6:F$29),0)*$O35,0)</f>
        <v>410</v>
      </c>
      <c r="S35" s="9">
        <f>ROUND(属性投放!G$4+装备属性!G$4*IF($O35&lt;10,1,ROUNDDOWN($O35,-1))+SUM(属性投放!H$37:H$45)*$O35+VLOOKUP($P$2,一级属性!$E$41:$P$64,COLUMNS(一级属性!$E$41:J$64),0)*($O35+0.25*IF($O35&lt;10,1,ROUNDDOWN($O35,-1)))+VLOOKUP($P$2,宝石属性!$B$43:$M$66,COLUMNS(宝石属性!$B$43:G$66),0)*10*VLOOKUP(ROUNDDOWN($O35,-1),宝石属性!$B$25:$N$41,2,0)*VLOOKUP(ROUNDDOWN($O35,-1),宝石属性!$B$25:$N$41,3,0)+VLOOKUP($P$2,职业被动!$B$6:$M$29,COLUMNS(职业被动!$B$6:G$29),0)*$O35,0)</f>
        <v>311</v>
      </c>
      <c r="T35" s="9">
        <f>ROUND(属性投放!H$4+装备属性!H$4*IF($O35&lt;10,1,ROUNDDOWN($O35,-1))+SUM(属性投放!I$37:I$45)*$O35+VLOOKUP($P$2,一级属性!$E$41:$P$64,COLUMNS(一级属性!$E$41:K$64),0)*($O35+0.25*IF($O35&lt;10,1,ROUNDDOWN($O35,-1)))+VLOOKUP($P$2,宝石属性!$B$43:$M$66,COLUMNS(宝石属性!$B$43:H$66),0)*10*VLOOKUP(ROUNDDOWN($O35,-1),宝石属性!$B$25:$N$41,2,0)*VLOOKUP(ROUNDDOWN($O35,-1),宝石属性!$B$25:$N$41,3,0)+VLOOKUP($P$2,职业被动!$B$6:$M$29,COLUMNS(职业被动!$B$6:H$29),0)*$O35,0)</f>
        <v>418</v>
      </c>
      <c r="U35" s="9">
        <f>ROUND(属性投放!I$4+装备属性!I$4*IF($O35&lt;10,1,ROUNDDOWN($O35,-1))+SUM(属性投放!J$37:J$45)*$O35+VLOOKUP($P$2,一级属性!$E$41:$P$64,COLUMNS(一级属性!$E$41:L$64),0)*($O35+0.25*IF($O35&lt;10,1,ROUNDDOWN($O35,-1)))+VLOOKUP($P$2,宝石属性!$B$43:$M$66,COLUMNS(宝石属性!$B$43:I$66),0)*10*VLOOKUP(ROUNDDOWN($O35,-1),宝石属性!$B$25:$N$41,2,0)*VLOOKUP(ROUNDDOWN($O35,-1),宝石属性!$B$25:$N$41,3,0)+VLOOKUP($P$2,职业被动!$B$6:$M$29,COLUMNS(职业被动!$B$6:I$29),0)*$O35,0)</f>
        <v>379</v>
      </c>
      <c r="V35" s="9">
        <f>ROUND(属性投放!J$4+装备属性!J$4*IF($O35&lt;10,1,ROUNDDOWN($O35,-1))+SUM(属性投放!K$37:K$45)*$O35+VLOOKUP($P$2,一级属性!$E$41:$P$64,COLUMNS(一级属性!$E$41:M$64),0)*($O35+0.25*IF($O35&lt;10,1,ROUNDDOWN($O35,-1)))+VLOOKUP($P$2,宝石属性!$B$43:$M$66,COLUMNS(宝石属性!$B$43:J$66),0)*10*VLOOKUP(ROUNDDOWN($O35,-1),宝石属性!$B$25:$N$41,2,0)*VLOOKUP(ROUNDDOWN($O35,-1),宝石属性!$B$25:$N$41,3,0)+VLOOKUP($P$2,职业被动!$B$6:$M$29,COLUMNS(职业被动!$B$6:J$29),0)*$O35,0)</f>
        <v>259</v>
      </c>
      <c r="W35" s="9">
        <f>ROUND(属性投放!K$4+装备属性!K$4*IF($O35&lt;10,1,ROUNDDOWN($O35,-1))+SUM(属性投放!L$37:L$45)*$O35+VLOOKUP($P$2,一级属性!$E$41:$P$64,COLUMNS(一级属性!$E$41:N$64),0)*($O35+0.25*IF($O35&lt;10,1,ROUNDDOWN($O35,-1)))+VLOOKUP($P$2,宝石属性!$B$43:$M$66,COLUMNS(宝石属性!$B$43:K$66),0)*10*VLOOKUP(ROUNDDOWN($O35,-1),宝石属性!$B$25:$N$41,2,0)*VLOOKUP(ROUNDDOWN($O35,-1),宝石属性!$B$25:$N$41,3,0)+VLOOKUP($P$2,职业被动!$B$6:$M$29,COLUMNS(职业被动!$B$6:K$29),0)*$O35,0)</f>
        <v>150</v>
      </c>
      <c r="X35" s="9">
        <f>ROUND(属性投放!L$4+装备属性!L$4*IF($O35&lt;10,1,ROUNDDOWN($O35,-1))+SUM(属性投放!M$37:M$45)*$O35+VLOOKUP($P$2,一级属性!$E$41:$P$64,COLUMNS(一级属性!$E$41:O$64),0)*($O35+0.25*IF($O35&lt;10,1,ROUNDDOWN($O35,-1)))+VLOOKUP($P$2,宝石属性!$B$43:$M$66,COLUMNS(宝石属性!$B$43:L$66),0)*10*VLOOKUP(ROUNDDOWN($O35,-1),宝石属性!$B$25:$N$41,2,0)*VLOOKUP(ROUNDDOWN($O35,-1),宝石属性!$B$25:$N$41,3,0)+VLOOKUP($P$2,职业被动!$B$6:$M$29,COLUMNS(职业被动!$B$6:L$29),0)*$O35,0)</f>
        <v>10</v>
      </c>
      <c r="Y35" s="9">
        <f>ROUND(属性投放!M$4+装备属性!M$4*IF($O35&lt;10,1,ROUNDDOWN($O35,-1))+SUM(属性投放!N$37:N$45)*$O35+VLOOKUP($P$2,一级属性!$E$41:$P$64,COLUMNS(一级属性!$E$41:P$64),0)*($O35+0.25*IF($O35&lt;10,1,ROUNDDOWN($O35,-1)))+VLOOKUP($P$2,宝石属性!$B$43:$M$66,COLUMNS(宝石属性!$B$43:M$66),0)*10*VLOOKUP(ROUNDDOWN($O35,-1),宝石属性!$B$25:$N$41,2,0)*VLOOKUP(ROUNDDOWN($O35,-1),宝石属性!$B$25:$N$41,3,0)+VLOOKUP($P$2,职业被动!$B$6:$M$29,COLUMNS(职业被动!$B$6:M$29),0)*$O35,0)</f>
        <v>342</v>
      </c>
      <c r="Z35" s="48">
        <f>属性价值和能力评分!$F$9+ROUND(属性价值和能力评分!$F$38*10,0)*O35+ROUND((SUM(装备属性!$W$9:$W$14)+属性价值和能力评分!$F$38*1.25+1.4+2.8)*IF(O35&lt;10,1,ROUNDDOWN(O35,-1)),0)+15*VLOOKUP(ROUNDDOWN(O35,-1),宝石属性!$B$26:$D$41,2,0)*6*VLOOKUP(ROUNDDOWN(O35,-1),宝石属性!$B$26:$D$41,3,0)+(属性价值和能力评分!$F$49*9+属性价值和能力评分!$F$50*2+属性价值和能力评分!$F$53*8/5)*O35</f>
        <v>6095</v>
      </c>
      <c r="AB35" s="1">
        <v>32</v>
      </c>
      <c r="AC35" s="9">
        <f>ROUND(属性投放!D$4+装备属性!D$4*IF($AB35&lt;10,1,ROUNDDOWN($AB35,-1))+SUM(属性投放!E$37:E$45)*$AB35+VLOOKUP($AC$2,一级属性!$E$41:$P$64,COLUMNS(一级属性!$E$41:G$64),0)*($AB35+0.25*IF($AB35&lt;10,1,ROUNDDOWN($AB35,-1)))+VLOOKUP($AC$2,宝石属性!$B$43:$M$66,COLUMNS(宝石属性!$B$43:D$66),0)*10*VLOOKUP(ROUNDDOWN($AB35,-1),宝石属性!$B$25:$N$41,2,0)*VLOOKUP(ROUNDDOWN($AB35,-1),宝石属性!$B$25:$N$41,3,0)+VLOOKUP($AC$2,职业被动!$B$6:$M$29,COLUMNS(职业被动!$B$6:D$29),0)*$AB35,0)</f>
        <v>2088</v>
      </c>
      <c r="AD35" s="9">
        <f>ROUND(属性投放!E$4+装备属性!E$4*IF($AB35&lt;10,1,ROUNDDOWN($AB35,-1))+SUM(属性投放!F$37:F$45)*$AB35+VLOOKUP($AC$2,一级属性!$E$41:$P$64,COLUMNS(一级属性!$E$41:H$64),0)*($AB35+0.25*IF($AB35&lt;10,1,ROUNDDOWN($AB35,-1)))+VLOOKUP($AC$2,宝石属性!$B$43:$M$66,COLUMNS(宝石属性!$B$43:E$66),0)*10*VLOOKUP(ROUNDDOWN($AB35,-1),宝石属性!$B$25:$N$41,2,0)*VLOOKUP(ROUNDDOWN($AB35,-1),宝石属性!$B$25:$N$41,3,0)+VLOOKUP($AC$2,职业被动!$B$6:$M$29,COLUMNS(职业被动!$B$6:E$29),0)*$AB35,0)</f>
        <v>926</v>
      </c>
      <c r="AE35" s="9">
        <f>ROUND(属性投放!F$4+装备属性!F$4*IF($AB35&lt;10,1,ROUNDDOWN($AB35,-1))+SUM(属性投放!G$37:G$45)*$AB35+VLOOKUP($AC$2,一级属性!$E$41:$P$64,COLUMNS(一级属性!$E$41:I$64),0)*($AB35+0.25*IF($AB35&lt;10,1,ROUNDDOWN($AB35,-1)))+VLOOKUP($AC$2,宝石属性!$B$43:$M$66,COLUMNS(宝石属性!$B$43:F$66),0)*10*VLOOKUP(ROUNDDOWN($AB35,-1),宝石属性!$B$25:$N$41,2,0)*VLOOKUP(ROUNDDOWN($AB35,-1),宝石属性!$B$25:$N$41,3,0)+VLOOKUP($AC$2,职业被动!$B$6:$M$29,COLUMNS(职业被动!$B$6:F$29),0)*$AB35,0)</f>
        <v>592</v>
      </c>
      <c r="AF35" s="9">
        <f>ROUND(属性投放!G$4+装备属性!G$4*IF($AB35&lt;10,1,ROUNDDOWN($AB35,-1))+SUM(属性投放!H$37:H$45)*$AB35+VLOOKUP($AC$2,一级属性!$E$41:$P$64,COLUMNS(一级属性!$E$41:J$64),0)*($AB35+0.25*IF($AB35&lt;10,1,ROUNDDOWN($AB35,-1)))+VLOOKUP($AC$2,宝石属性!$B$43:$M$66,COLUMNS(宝石属性!$B$43:G$66),0)*10*VLOOKUP(ROUNDDOWN($AB35,-1),宝石属性!$B$25:$N$41,2,0)*VLOOKUP(ROUNDDOWN($AB35,-1),宝石属性!$B$25:$N$41,3,0)+VLOOKUP($AC$2,职业被动!$B$6:$M$29,COLUMNS(职业被动!$B$6:G$29),0)*$AB35,0)</f>
        <v>375</v>
      </c>
      <c r="AG35" s="9">
        <f>ROUND(属性投放!H$4+装备属性!H$4*IF($AB35&lt;10,1,ROUNDDOWN($AB35,-1))+SUM(属性投放!I$37:I$45)*$AB35+VLOOKUP($AC$2,一级属性!$E$41:$P$64,COLUMNS(一级属性!$E$41:K$64),0)*($AB35+0.25*IF($AB35&lt;10,1,ROUNDDOWN($AB35,-1)))+VLOOKUP($AC$2,宝石属性!$B$43:$M$66,COLUMNS(宝石属性!$B$43:H$66),0)*10*VLOOKUP(ROUNDDOWN($AB35,-1),宝石属性!$B$25:$N$41,2,0)*VLOOKUP(ROUNDDOWN($AB35,-1),宝石属性!$B$25:$N$41,3,0)+VLOOKUP($AC$2,职业被动!$B$6:$M$29,COLUMNS(职业被动!$B$6:H$29),0)*$AB35,0)</f>
        <v>267</v>
      </c>
      <c r="AH35" s="9">
        <f>ROUND(属性投放!I$4+装备属性!I$4*IF($AB35&lt;10,1,ROUNDDOWN($AB35,-1))+SUM(属性投放!J$37:J$45)*$AB35+VLOOKUP($AC$2,一级属性!$E$41:$P$64,COLUMNS(一级属性!$E$41:L$64),0)*($AB35+0.25*IF($AB35&lt;10,1,ROUNDDOWN($AB35,-1)))+VLOOKUP($AC$2,宝石属性!$B$43:$M$66,COLUMNS(宝石属性!$B$43:I$66),0)*10*VLOOKUP(ROUNDDOWN($AB35,-1),宝石属性!$B$25:$N$41,2,0)*VLOOKUP(ROUNDDOWN($AB35,-1),宝石属性!$B$25:$N$41,3,0)+VLOOKUP($AC$2,职业被动!$B$6:$M$29,COLUMNS(职业被动!$B$6:I$29),0)*$AB35,0)</f>
        <v>355</v>
      </c>
      <c r="AI35" s="9">
        <f>ROUND(属性投放!J$4+装备属性!J$4*IF($AB35&lt;10,1,ROUNDDOWN($AB35,-1))+SUM(属性投放!K$37:K$45)*$AB35+VLOOKUP($AC$2,一级属性!$E$41:$P$64,COLUMNS(一级属性!$E$41:M$64),0)*($AB35+0.25*IF($AB35&lt;10,1,ROUNDDOWN($AB35,-1)))+VLOOKUP($AC$2,宝石属性!$B$43:$M$66,COLUMNS(宝石属性!$B$43:J$66),0)*10*VLOOKUP(ROUNDDOWN($AB35,-1),宝石属性!$B$25:$N$41,2,0)*VLOOKUP(ROUNDDOWN($AB35,-1),宝石属性!$B$25:$N$41,3,0)+VLOOKUP($AC$2,职业被动!$B$6:$M$29,COLUMNS(职业被动!$B$6:J$29),0)*$AB35,0)</f>
        <v>232</v>
      </c>
      <c r="AJ35" s="9">
        <f>ROUND(属性投放!K$4+装备属性!K$4*IF($AB35&lt;10,1,ROUNDDOWN($AB35,-1))+SUM(属性投放!L$37:L$45)*$AB35+VLOOKUP($AC$2,一级属性!$E$41:$P$64,COLUMNS(一级属性!$E$41:N$64),0)*($AB35+0.25*IF($AB35&lt;10,1,ROUNDDOWN($AB35,-1)))+VLOOKUP($AC$2,宝石属性!$B$43:$M$66,COLUMNS(宝石属性!$B$43:K$66),0)*10*VLOOKUP(ROUNDDOWN($AB35,-1),宝石属性!$B$25:$N$41,2,0)*VLOOKUP(ROUNDDOWN($AB35,-1),宝石属性!$B$25:$N$41,3,0)+VLOOKUP($AC$2,职业被动!$B$6:$M$29,COLUMNS(职业被动!$B$6:K$29),0)*$AB35,0)</f>
        <v>126</v>
      </c>
      <c r="AK35" s="9">
        <f>ROUND(属性投放!L$4+装备属性!L$4*IF($AB35&lt;10,1,ROUNDDOWN($AB35,-1))+SUM(属性投放!M$37:M$45)*$AB35+VLOOKUP($AC$2,一级属性!$E$41:$P$64,COLUMNS(一级属性!$E$41:O$64),0)*($AB35+0.25*IF($AB35&lt;10,1,ROUNDDOWN($AB35,-1)))+VLOOKUP($AC$2,宝石属性!$B$43:$M$66,COLUMNS(宝石属性!$B$43:L$66),0)*10*VLOOKUP(ROUNDDOWN($AB35,-1),宝石属性!$B$25:$N$41,2,0)*VLOOKUP(ROUNDDOWN($AB35,-1),宝石属性!$B$25:$N$41,3,0)+VLOOKUP($AC$2,职业被动!$B$6:$M$29,COLUMNS(职业被动!$B$6:L$29),0)*$AB35,0)</f>
        <v>10</v>
      </c>
      <c r="AL35" s="9">
        <f>ROUND(属性投放!M$4+装备属性!M$4*IF($AB35&lt;10,1,ROUNDDOWN($AB35,-1))+SUM(属性投放!N$37:N$45)*$AB35+VLOOKUP($AC$2,一级属性!$E$41:$P$64,COLUMNS(一级属性!$E$41:P$64),0)*($AB35+0.25*IF($AB35&lt;10,1,ROUNDDOWN($AB35,-1)))+VLOOKUP($AC$2,宝石属性!$B$43:$M$66,COLUMNS(宝石属性!$B$43:M$66),0)*10*VLOOKUP(ROUNDDOWN($AB35,-1),宝石属性!$B$25:$N$41,2,0)*VLOOKUP(ROUNDDOWN($AB35,-1),宝石属性!$B$25:$N$41,3,0)+VLOOKUP($AC$2,职业被动!$B$6:$M$29,COLUMNS(职业被动!$B$6:M$29),0)*$AB35,0)</f>
        <v>342</v>
      </c>
      <c r="AM35" s="48">
        <f>属性价值和能力评分!$F$9+ROUND(属性价值和能力评分!$F$38*10,0)*AB35+ROUND((SUM(装备属性!$W$9:$W$14)+属性价值和能力评分!$F$38*1.25+1.4+2.8)*IF(AB35&lt;10,1,ROUNDDOWN(AB35,-1)),0)+15*VLOOKUP(ROUNDDOWN(AB35,-1),宝石属性!$B$26:$D$41,2,0)*6*VLOOKUP(ROUNDDOWN(AB35,-1),宝石属性!$B$26:$D$41,3,0)+(属性价值和能力评分!$F$49*9+属性价值和能力评分!$F$50*2+属性价值和能力评分!$F$53*8/5)*AB35</f>
        <v>6095</v>
      </c>
      <c r="AO35" s="1">
        <v>32</v>
      </c>
      <c r="AP35" s="9">
        <f>ROUND(属性投放!D$4+装备属性!D$4*IF($AO35&lt;10,1,ROUNDDOWN($AO35,-1))+SUM(属性投放!E$37:E$45)*$AO35+VLOOKUP($AP$2,一级属性!$E$41:$P$64,COLUMNS(一级属性!$E$41:G$64),0)*($AO35+0.25*IF($AO35&lt;10,1,ROUNDDOWN($AO35,-1)))+VLOOKUP($AP$2,宝石属性!$B$43:$M$66,COLUMNS(宝石属性!$B$43:D$66),0)*10*VLOOKUP(ROUNDDOWN($AO35,-1),宝石属性!$B$25:$N$41,2,0)*VLOOKUP(ROUNDDOWN($AO35,-1),宝石属性!$B$25:$N$41,3,0)+VLOOKUP($AP$2,职业被动!$B$6:$M$29,COLUMNS(职业被动!$B$6:D$29),0)*$AO35,0)</f>
        <v>2088</v>
      </c>
      <c r="AQ35" s="9">
        <f>ROUND(属性投放!E$4+装备属性!E$4*IF($AO35&lt;10,1,ROUNDDOWN($AO35,-1))+SUM(属性投放!F$37:F$45)*$AO35+VLOOKUP($AP$2,一级属性!$E$41:$P$64,COLUMNS(一级属性!$E$41:H$64),0)*($AO35+0.25*IF($AO35&lt;10,1,ROUNDDOWN($AO35,-1)))+VLOOKUP($AP$2,宝石属性!$B$43:$M$66,COLUMNS(宝石属性!$B$43:E$66),0)*10*VLOOKUP(ROUNDDOWN($AO35,-1),宝石属性!$B$25:$N$41,2,0)*VLOOKUP(ROUNDDOWN($AO35,-1),宝石属性!$B$25:$N$41,3,0)+VLOOKUP($AP$2,职业被动!$B$6:$M$29,COLUMNS(职业被动!$B$6:E$29),0)*$AO35,0)</f>
        <v>1519</v>
      </c>
      <c r="AR35" s="9">
        <f>ROUND(属性投放!F$4+装备属性!F$4*IF($AO35&lt;10,1,ROUNDDOWN($AO35,-1))+SUM(属性投放!G$37:G$45)*$AO35+VLOOKUP($AP$2,一级属性!$E$41:$P$64,COLUMNS(一级属性!$E$41:I$64),0)*($AO35+0.25*IF($AO35&lt;10,1,ROUNDDOWN($AO35,-1)))+VLOOKUP($AP$2,宝石属性!$B$43:$M$66,COLUMNS(宝石属性!$B$43:F$66),0)*10*VLOOKUP(ROUNDDOWN($AO35,-1),宝石属性!$B$25:$N$41,2,0)*VLOOKUP(ROUNDDOWN($AO35,-1),宝石属性!$B$25:$N$41,3,0)+VLOOKUP($AP$2,职业被动!$B$6:$M$29,COLUMNS(职业被动!$B$6:F$29),0)*$AO35,0)</f>
        <v>410</v>
      </c>
      <c r="AS35" s="9">
        <f>ROUND(属性投放!G$4+装备属性!G$4*IF($AO35&lt;10,1,ROUNDDOWN($AO35,-1))+SUM(属性投放!H$37:H$45)*$AO35+VLOOKUP($AP$2,一级属性!$E$41:$P$64,COLUMNS(一级属性!$E$41:J$64),0)*($AO35+0.25*IF($AO35&lt;10,1,ROUNDDOWN($AO35,-1)))+VLOOKUP($AP$2,宝石属性!$B$43:$M$66,COLUMNS(宝石属性!$B$43:G$66),0)*10*VLOOKUP(ROUNDDOWN($AO35,-1),宝石属性!$B$25:$N$41,2,0)*VLOOKUP(ROUNDDOWN($AO35,-1),宝石属性!$B$25:$N$41,3,0)+VLOOKUP($AP$2,职业被动!$B$6:$M$29,COLUMNS(职业被动!$B$6:G$29),0)*$AO35,0)</f>
        <v>311</v>
      </c>
      <c r="AT35" s="9">
        <f>ROUND(属性投放!H$4+装备属性!H$4*IF($AO35&lt;10,1,ROUNDDOWN($AO35,-1))+SUM(属性投放!I$37:I$45)*$AO35+VLOOKUP($AP$2,一级属性!$E$41:$P$64,COLUMNS(一级属性!$E$41:K$64),0)*($AO35+0.25*IF($AO35&lt;10,1,ROUNDDOWN($AO35,-1)))+VLOOKUP($AP$2,宝石属性!$B$43:$M$66,COLUMNS(宝石属性!$B$43:H$66),0)*10*VLOOKUP(ROUNDDOWN($AO35,-1),宝石属性!$B$25:$N$41,2,0)*VLOOKUP(ROUNDDOWN($AO35,-1),宝石属性!$B$25:$N$41,3,0)+VLOOKUP($AP$2,职业被动!$B$6:$M$29,COLUMNS(职业被动!$B$6:H$29),0)*$AO35,0)</f>
        <v>386</v>
      </c>
      <c r="AU35" s="9">
        <f>ROUND(属性投放!I$4+装备属性!I$4*IF($AO35&lt;10,1,ROUNDDOWN($AO35,-1))+SUM(属性投放!J$37:J$45)*$AO35+VLOOKUP($AP$2,一级属性!$E$41:$P$64,COLUMNS(一级属性!$E$41:L$64),0)*($AO35+0.25*IF($AO35&lt;10,1,ROUNDDOWN($AO35,-1)))+VLOOKUP($AP$2,宝石属性!$B$43:$M$66,COLUMNS(宝石属性!$B$43:I$66),0)*10*VLOOKUP(ROUNDDOWN($AO35,-1),宝石属性!$B$25:$N$41,2,0)*VLOOKUP(ROUNDDOWN($AO35,-1),宝石属性!$B$25:$N$41,3,0)+VLOOKUP($AP$2,职业被动!$B$6:$M$29,COLUMNS(职业被动!$B$6:I$29),0)*$AO35,0)</f>
        <v>379</v>
      </c>
      <c r="AV35" s="9">
        <f>ROUND(属性投放!J$4+装备属性!J$4*IF($AO35&lt;10,1,ROUNDDOWN($AO35,-1))+SUM(属性投放!K$37:K$45)*$AO35+VLOOKUP($AP$2,一级属性!$E$41:$P$64,COLUMNS(一级属性!$E$41:M$64),0)*($AO35+0.25*IF($AO35&lt;10,1,ROUNDDOWN($AO35,-1)))+VLOOKUP($AP$2,宝石属性!$B$43:$M$66,COLUMNS(宝石属性!$B$43:J$66),0)*10*VLOOKUP(ROUNDDOWN($AO35,-1),宝石属性!$B$25:$N$41,2,0)*VLOOKUP(ROUNDDOWN($AO35,-1),宝石属性!$B$25:$N$41,3,0)+VLOOKUP($AP$2,职业被动!$B$6:$M$29,COLUMNS(职业被动!$B$6:J$29),0)*$AO35,0)</f>
        <v>259</v>
      </c>
      <c r="AW35" s="9">
        <f>ROUND(属性投放!K$4+装备属性!K$4*IF($AO35&lt;10,1,ROUNDDOWN($AO35,-1))+SUM(属性投放!L$37:L$45)*$AO35+VLOOKUP($AP$2,一级属性!$E$41:$P$64,COLUMNS(一级属性!$E$41:N$64),0)*($AO35+0.25*IF($AO35&lt;10,1,ROUNDDOWN($AO35,-1)))+VLOOKUP($AP$2,宝石属性!$B$43:$M$66,COLUMNS(宝石属性!$B$43:K$66),0)*10*VLOOKUP(ROUNDDOWN($AO35,-1),宝石属性!$B$25:$N$41,2,0)*VLOOKUP(ROUNDDOWN($AO35,-1),宝石属性!$B$25:$N$41,3,0)+VLOOKUP($AP$2,职业被动!$B$6:$M$29,COLUMNS(职业被动!$B$6:K$29),0)*$AO35,0)</f>
        <v>126</v>
      </c>
      <c r="AX35" s="9">
        <f>ROUND(属性投放!L$4+装备属性!L$4*IF($AO35&lt;10,1,ROUNDDOWN($AO35,-1))+SUM(属性投放!M$37:M$45)*$AO35+VLOOKUP($AP$2,一级属性!$E$41:$P$64,COLUMNS(一级属性!$E$41:O$64),0)*($AO35+0.25*IF($AO35&lt;10,1,ROUNDDOWN($AO35,-1)))+VLOOKUP($AP$2,宝石属性!$B$43:$M$66,COLUMNS(宝石属性!$B$43:L$66),0)*10*VLOOKUP(ROUNDDOWN($AO35,-1),宝石属性!$B$25:$N$41,2,0)*VLOOKUP(ROUNDDOWN($AO35,-1),宝石属性!$B$25:$N$41,3,0)+VLOOKUP($AP$2,职业被动!$B$6:$M$29,COLUMNS(职业被动!$B$6:L$29),0)*$AO35,0)</f>
        <v>339</v>
      </c>
      <c r="AY35" s="9">
        <f>ROUND(属性投放!M$4+装备属性!M$4*IF($AO35&lt;10,1,ROUNDDOWN($AO35,-1))+SUM(属性投放!N$37:N$45)*$AO35+VLOOKUP($AP$2,一级属性!$E$41:$P$64,COLUMNS(一级属性!$E$41:P$64),0)*($AO35+0.25*IF($AO35&lt;10,1,ROUNDDOWN($AO35,-1)))+VLOOKUP($AP$2,宝石属性!$B$43:$M$66,COLUMNS(宝石属性!$B$43:M$66),0)*10*VLOOKUP(ROUNDDOWN($AO35,-1),宝石属性!$B$25:$N$41,2,0)*VLOOKUP(ROUNDDOWN($AO35,-1),宝石属性!$B$25:$N$41,3,0)+VLOOKUP($AP$2,职业被动!$B$6:$M$29,COLUMNS(职业被动!$B$6:M$29),0)*$AO35,0)</f>
        <v>342</v>
      </c>
      <c r="AZ35" s="48">
        <f>属性价值和能力评分!$F$9+ROUND(属性价值和能力评分!$F$38*10,0)*AO35+ROUND((SUM(装备属性!$W$9:$W$14)+属性价值和能力评分!$F$38*1.25+1.4+2.8)*IF(AO35&lt;10,1,ROUNDDOWN(AO35,-1)),0)+15*VLOOKUP(ROUNDDOWN(AO35,-1),宝石属性!$B$26:$D$41,2,0)*6*VLOOKUP(ROUNDDOWN(AO35,-1),宝石属性!$B$26:$D$41,3,0)+(属性价值和能力评分!$F$49*9+属性价值和能力评分!$F$50*2+属性价值和能力评分!$F$53*8/5)*AO35</f>
        <v>6095</v>
      </c>
      <c r="BB35" s="1">
        <v>32</v>
      </c>
      <c r="BC35" s="9">
        <f>ROUND(属性投放!D$4+装备属性!D$4*IF($BB35&lt;10,1,ROUNDDOWN($BB35,-1))+SUM(属性投放!E$37:E$45)*$BB35+VLOOKUP($BC$2,一级属性!$E$41:$P$64,COLUMNS(一级属性!$E$41:G$64),0)*($BB35+0.25*IF($BB35&lt;10,1,ROUNDDOWN($BB35,-1)))+VLOOKUP($BC$2,宝石属性!$B$43:$M$66,COLUMNS(宝石属性!$B$43:D$66),0)*10*VLOOKUP(ROUNDDOWN($BB35,-1),宝石属性!$B$25:$N$41,2,0)*VLOOKUP(ROUNDDOWN($BB35,-1),宝石属性!$B$25:$N$41,3,0)+VLOOKUP($BC$2,职业被动!$B$6:$M$29,COLUMNS(职业被动!$B$6:D$29),0)*$BB35,0)</f>
        <v>1864</v>
      </c>
      <c r="BD35" s="9">
        <f>ROUND(属性投放!E$4+装备属性!E$4*IF($BB35&lt;10,1,ROUNDDOWN($BB35,-1))+SUM(属性投放!F$37:F$45)*$BB35+VLOOKUP($BC$2,一级属性!$E$41:$P$64,COLUMNS(一级属性!$E$41:H$64),0)*($BB35+0.25*IF($BB35&lt;10,1,ROUNDDOWN($BB35,-1)))+VLOOKUP($BC$2,宝石属性!$B$43:$M$66,COLUMNS(宝石属性!$B$43:E$66),0)*10*VLOOKUP(ROUNDDOWN($BB35,-1),宝石属性!$B$25:$N$41,2,0)*VLOOKUP(ROUNDDOWN($BB35,-1),宝石属性!$B$25:$N$41,3,0)+VLOOKUP($BC$2,职业被动!$B$6:$M$29,COLUMNS(职业被动!$B$6:E$29),0)*$BB35,0)</f>
        <v>1716</v>
      </c>
      <c r="BE35" s="9">
        <f>ROUND(属性投放!F$4+装备属性!F$4*IF($BB35&lt;10,1,ROUNDDOWN($BB35,-1))+SUM(属性投放!G$37:G$45)*$BB35+VLOOKUP($BC$2,一级属性!$E$41:$P$64,COLUMNS(一级属性!$E$41:I$64),0)*($BB35+0.25*IF($BB35&lt;10,1,ROUNDDOWN($BB35,-1)))+VLOOKUP($BC$2,宝石属性!$B$43:$M$66,COLUMNS(宝石属性!$B$43:F$66),0)*10*VLOOKUP(ROUNDDOWN($BB35,-1),宝石属性!$B$25:$N$41,2,0)*VLOOKUP(ROUNDDOWN($BB35,-1),宝石属性!$B$25:$N$41,3,0)+VLOOKUP($BC$2,职业被动!$B$6:$M$29,COLUMNS(职业被动!$B$6:F$29),0)*$BB35,0)</f>
        <v>410</v>
      </c>
      <c r="BF35" s="9">
        <f>ROUND(属性投放!G$4+装备属性!G$4*IF($BB35&lt;10,1,ROUNDDOWN($BB35,-1))+SUM(属性投放!H$37:H$45)*$BB35+VLOOKUP($BC$2,一级属性!$E$41:$P$64,COLUMNS(一级属性!$E$41:J$64),0)*($BB35+0.25*IF($BB35&lt;10,1,ROUNDDOWN($BB35,-1)))+VLOOKUP($BC$2,宝石属性!$B$43:$M$66,COLUMNS(宝石属性!$B$43:G$66),0)*10*VLOOKUP(ROUNDDOWN($BB35,-1),宝石属性!$B$25:$N$41,2,0)*VLOOKUP(ROUNDDOWN($BB35,-1),宝石属性!$B$25:$N$41,3,0)+VLOOKUP($BC$2,职业被动!$B$6:$M$29,COLUMNS(职业被动!$B$6:G$29),0)*$BB35,0)</f>
        <v>311</v>
      </c>
      <c r="BG35" s="9">
        <f>ROUND(属性投放!H$4+装备属性!H$4*IF($BB35&lt;10,1,ROUNDDOWN($BB35,-1))+SUM(属性投放!I$37:I$45)*$BB35+VLOOKUP($BC$2,一级属性!$E$41:$P$64,COLUMNS(一级属性!$E$41:K$64),0)*($BB35+0.25*IF($BB35&lt;10,1,ROUNDDOWN($BB35,-1)))+VLOOKUP($BC$2,宝石属性!$B$43:$M$66,COLUMNS(宝石属性!$B$43:H$66),0)*10*VLOOKUP(ROUNDDOWN($BB35,-1),宝石属性!$B$25:$N$41,2,0)*VLOOKUP(ROUNDDOWN($BB35,-1),宝石属性!$B$25:$N$41,3,0)+VLOOKUP($BC$2,职业被动!$B$6:$M$29,COLUMNS(职业被动!$B$6:H$29),0)*$BB35,0)</f>
        <v>507</v>
      </c>
      <c r="BH35" s="9">
        <f>ROUND(属性投放!I$4+装备属性!I$4*IF($BB35&lt;10,1,ROUNDDOWN($BB35,-1))+SUM(属性投放!J$37:J$45)*$BB35+VLOOKUP($BC$2,一级属性!$E$41:$P$64,COLUMNS(一级属性!$E$41:L$64),0)*($BB35+0.25*IF($BB35&lt;10,1,ROUNDDOWN($BB35,-1)))+VLOOKUP($BC$2,宝石属性!$B$43:$M$66,COLUMNS(宝石属性!$B$43:I$66),0)*10*VLOOKUP(ROUNDDOWN($BB35,-1),宝石属性!$B$25:$N$41,2,0)*VLOOKUP(ROUNDDOWN($BB35,-1),宝石属性!$B$25:$N$41,3,0)+VLOOKUP($BC$2,职业被动!$B$6:$M$29,COLUMNS(职业被动!$B$6:I$29),0)*$BB35,0)</f>
        <v>451</v>
      </c>
      <c r="BI35" s="9">
        <f>ROUND(属性投放!J$4+装备属性!J$4*IF($BB35&lt;10,1,ROUNDDOWN($BB35,-1))+SUM(属性投放!K$37:K$45)*$BB35+VLOOKUP($BC$2,一级属性!$E$41:$P$64,COLUMNS(一级属性!$E$41:M$64),0)*($BB35+0.25*IF($BB35&lt;10,1,ROUNDDOWN($BB35,-1)))+VLOOKUP($BC$2,宝石属性!$B$43:$M$66,COLUMNS(宝石属性!$B$43:J$66),0)*10*VLOOKUP(ROUNDDOWN($BB35,-1),宝石属性!$B$25:$N$41,2,0)*VLOOKUP(ROUNDDOWN($BB35,-1),宝石属性!$B$25:$N$41,3,0)+VLOOKUP($BC$2,职业被动!$B$6:$M$29,COLUMNS(职业被动!$B$6:J$29),0)*$BB35,0)</f>
        <v>200</v>
      </c>
      <c r="BJ35" s="9">
        <f>ROUND(属性投放!K$4+装备属性!K$4*IF($BB35&lt;10,1,ROUNDDOWN($BB35,-1))+SUM(属性投放!L$37:L$45)*$BB35+VLOOKUP($BC$2,一级属性!$E$41:$P$64,COLUMNS(一级属性!$E$41:N$64),0)*($BB35+0.25*IF($BB35&lt;10,1,ROUNDDOWN($BB35,-1)))+VLOOKUP($BC$2,宝石属性!$B$43:$M$66,COLUMNS(宝石属性!$B$43:K$66),0)*10*VLOOKUP(ROUNDDOWN($BB35,-1),宝石属性!$B$25:$N$41,2,0)*VLOOKUP(ROUNDDOWN($BB35,-1),宝石属性!$B$25:$N$41,3,0)+VLOOKUP($BC$2,职业被动!$B$6:$M$29,COLUMNS(职业被动!$B$6:K$29),0)*$BB35,0)</f>
        <v>126</v>
      </c>
      <c r="BK35" s="9">
        <f>ROUND(属性投放!L$4+装备属性!L$4*IF($BB35&lt;10,1,ROUNDDOWN($BB35,-1))+SUM(属性投放!M$37:M$45)*$BB35+VLOOKUP($BC$2,一级属性!$E$41:$P$64,COLUMNS(一级属性!$E$41:O$64),0)*($BB35+0.25*IF($BB35&lt;10,1,ROUNDDOWN($BB35,-1)))+VLOOKUP($BC$2,宝石属性!$B$43:$M$66,COLUMNS(宝石属性!$B$43:L$66),0)*10*VLOOKUP(ROUNDDOWN($BB35,-1),宝石属性!$B$25:$N$41,2,0)*VLOOKUP(ROUNDDOWN($BB35,-1),宝石属性!$B$25:$N$41,3,0)+VLOOKUP($BC$2,职业被动!$B$6:$M$29,COLUMNS(职业被动!$B$6:L$29),0)*$BB35,0)</f>
        <v>10</v>
      </c>
      <c r="BL35" s="9">
        <f>ROUND(属性投放!M$4+装备属性!M$4*IF($BB35&lt;10,1,ROUNDDOWN($BB35,-1))+SUM(属性投放!N$37:N$45)*$BB35+VLOOKUP($BC$2,一级属性!$E$41:$P$64,COLUMNS(一级属性!$E$41:P$64),0)*($BB35+0.25*IF($BB35&lt;10,1,ROUNDDOWN($BB35,-1)))+VLOOKUP($BC$2,宝石属性!$B$43:$M$66,COLUMNS(宝石属性!$B$43:M$66),0)*10*VLOOKUP(ROUNDDOWN($BB35,-1),宝石属性!$B$25:$N$41,2,0)*VLOOKUP(ROUNDDOWN($BB35,-1),宝石属性!$B$25:$N$41,3,0)+VLOOKUP($BC$2,职业被动!$B$6:$M$29,COLUMNS(职业被动!$B$6:M$29),0)*$BB35,0)</f>
        <v>342</v>
      </c>
      <c r="BM35" s="48">
        <f>属性价值和能力评分!$F$9+ROUND(属性价值和能力评分!$F$38*10,0)*BB35+ROUND((SUM(装备属性!$W$9:$W$14)+属性价值和能力评分!$F$38*1.25+1.4+2.8)*IF(BB35&lt;10,1,ROUNDDOWN(BB35,-1)),0)+15*VLOOKUP(ROUNDDOWN(BB35,-1),宝石属性!$B$26:$D$41,2,0)*6*VLOOKUP(ROUNDDOWN(BB35,-1),宝石属性!$B$26:$D$41,3,0)+(属性价值和能力评分!$F$49*9+属性价值和能力评分!$F$50*2+属性价值和能力评分!$F$53*8/5)*BB35</f>
        <v>6095</v>
      </c>
      <c r="BO35" s="1">
        <v>32</v>
      </c>
      <c r="BP35" s="9">
        <f>ROUND(属性投放!D$4+装备属性!D$4*IF($BO35&lt;10,1,ROUNDDOWN($BO35,-1))+SUM(属性投放!E$37:E$45)*$BO35+VLOOKUP($BP$2,一级属性!$E$41:$P$64,COLUMNS(一级属性!$E$41:G$64),0)*($BO35+0.25*IF($BO35&lt;10,1,ROUNDDOWN($BO35,-1)))+VLOOKUP($BP$2,宝石属性!$B$43:$M$66,COLUMNS(宝石属性!$B$43:D$66),0)*10*VLOOKUP(ROUNDDOWN($BO35,-1),宝石属性!$B$25:$N$41,2,0)*VLOOKUP(ROUNDDOWN($BO35,-1),宝石属性!$B$25:$N$41,3,0)+VLOOKUP($BP$2,职业被动!$B$6:$M$29,COLUMNS(职业被动!$B$6:D$29),0)*$BO35,0)</f>
        <v>2312</v>
      </c>
      <c r="BQ35" s="9">
        <f>ROUND(属性投放!E$4+装备属性!E$4*IF($BO35&lt;10,1,ROUNDDOWN($BO35,-1))+SUM(属性投放!F$37:F$45)*$BO35+VLOOKUP($BP$2,一级属性!$E$41:$P$64,COLUMNS(一级属性!$E$41:H$64),0)*($BO35+0.25*IF($BO35&lt;10,1,ROUNDDOWN($BO35,-1)))+VLOOKUP($BP$2,宝石属性!$B$43:$M$66,COLUMNS(宝石属性!$B$43:E$66),0)*10*VLOOKUP(ROUNDDOWN($BO35,-1),宝石属性!$B$25:$N$41,2,0)*VLOOKUP(ROUNDDOWN($BO35,-1),宝石属性!$B$25:$N$41,3,0)+VLOOKUP($BP$2,职业被动!$B$6:$M$29,COLUMNS(职业被动!$B$6:E$29),0)*$BO35,0)</f>
        <v>1519</v>
      </c>
      <c r="BR35" s="9">
        <f>ROUND(属性投放!F$4+装备属性!F$4*IF($BO35&lt;10,1,ROUNDDOWN($BO35,-1))+SUM(属性投放!G$37:G$45)*$BO35+VLOOKUP($BP$2,一级属性!$E$41:$P$64,COLUMNS(一级属性!$E$41:I$64),0)*($BO35+0.25*IF($BO35&lt;10,1,ROUNDDOWN($BO35,-1)))+VLOOKUP($BP$2,宝石属性!$B$43:$M$66,COLUMNS(宝石属性!$B$43:F$66),0)*10*VLOOKUP(ROUNDDOWN($BO35,-1),宝石属性!$B$25:$N$41,2,0)*VLOOKUP(ROUNDDOWN($BO35,-1),宝石属性!$B$25:$N$41,3,0)+VLOOKUP($BP$2,职业被动!$B$6:$M$29,COLUMNS(职业被动!$B$6:F$29),0)*$BO35,0)</f>
        <v>410</v>
      </c>
      <c r="BS35" s="9">
        <f>ROUND(属性投放!G$4+装备属性!G$4*IF($BO35&lt;10,1,ROUNDDOWN($BO35,-1))+SUM(属性投放!H$37:H$45)*$BO35+VLOOKUP($BP$2,一级属性!$E$41:$P$64,COLUMNS(一级属性!$E$41:J$64),0)*($BO35+0.25*IF($BO35&lt;10,1,ROUNDDOWN($BO35,-1)))+VLOOKUP($BP$2,宝石属性!$B$43:$M$66,COLUMNS(宝石属性!$B$43:G$66),0)*10*VLOOKUP(ROUNDDOWN($BO35,-1),宝石属性!$B$25:$N$41,2,0)*VLOOKUP(ROUNDDOWN($BO35,-1),宝石属性!$B$25:$N$41,3,0)+VLOOKUP($BP$2,职业被动!$B$6:$M$29,COLUMNS(职业被动!$B$6:G$29),0)*$BO35,0)</f>
        <v>311</v>
      </c>
      <c r="BT35" s="9">
        <f>ROUND(属性投放!H$4+装备属性!H$4*IF($BO35&lt;10,1,ROUNDDOWN($BO35,-1))+SUM(属性投放!I$37:I$45)*$BO35+VLOOKUP($BP$2,一级属性!$E$41:$P$64,COLUMNS(一级属性!$E$41:K$64),0)*($BO35+0.25*IF($BO35&lt;10,1,ROUNDDOWN($BO35,-1)))+VLOOKUP($BP$2,宝石属性!$B$43:$M$66,COLUMNS(宝石属性!$B$43:H$66),0)*10*VLOOKUP(ROUNDDOWN($BO35,-1),宝石属性!$B$25:$N$41,2,0)*VLOOKUP(ROUNDDOWN($BO35,-1),宝石属性!$B$25:$N$41,3,0)+VLOOKUP($BP$2,职业被动!$B$6:$M$29,COLUMNS(职业被动!$B$6:H$29),0)*$BO35,0)</f>
        <v>418</v>
      </c>
      <c r="BU35" s="9">
        <f>ROUND(属性投放!I$4+装备属性!I$4*IF($BO35&lt;10,1,ROUNDDOWN($BO35,-1))+SUM(属性投放!J$37:J$45)*$BO35+VLOOKUP($BP$2,一级属性!$E$41:$P$64,COLUMNS(一级属性!$E$41:L$64),0)*($BO35+0.25*IF($BO35&lt;10,1,ROUNDDOWN($BO35,-1)))+VLOOKUP($BP$2,宝石属性!$B$43:$M$66,COLUMNS(宝石属性!$B$43:I$66),0)*10*VLOOKUP(ROUNDDOWN($BO35,-1),宝石属性!$B$25:$N$41,2,0)*VLOOKUP(ROUNDDOWN($BO35,-1),宝石属性!$B$25:$N$41,3,0)+VLOOKUP($BP$2,职业被动!$B$6:$M$29,COLUMNS(职业被动!$B$6:I$29),0)*$BO35,0)</f>
        <v>379</v>
      </c>
      <c r="BV35" s="9">
        <f>ROUND(属性投放!J$4+装备属性!J$4*IF($BO35&lt;10,1,ROUNDDOWN($BO35,-1))+SUM(属性投放!K$37:K$45)*$BO35+VLOOKUP($BP$2,一级属性!$E$41:$P$64,COLUMNS(一级属性!$E$41:M$64),0)*($BO35+0.25*IF($BO35&lt;10,1,ROUNDDOWN($BO35,-1)))+VLOOKUP($BP$2,宝石属性!$B$43:$M$66,COLUMNS(宝石属性!$B$43:J$66),0)*10*VLOOKUP(ROUNDDOWN($BO35,-1),宝石属性!$B$25:$N$41,2,0)*VLOOKUP(ROUNDDOWN($BO35,-1),宝石属性!$B$25:$N$41,3,0)+VLOOKUP($BP$2,职业被动!$B$6:$M$29,COLUMNS(职业被动!$B$6:J$29),0)*$BO35,0)</f>
        <v>259</v>
      </c>
      <c r="BW35" s="9">
        <f>ROUND(属性投放!K$4+装备属性!K$4*IF($BO35&lt;10,1,ROUNDDOWN($BO35,-1))+SUM(属性投放!L$37:L$45)*$BO35+VLOOKUP($BP$2,一级属性!$E$41:$P$64,COLUMNS(一级属性!$E$41:N$64),0)*($BO35+0.25*IF($BO35&lt;10,1,ROUNDDOWN($BO35,-1)))+VLOOKUP($BP$2,宝石属性!$B$43:$M$66,COLUMNS(宝石属性!$B$43:K$66),0)*10*VLOOKUP(ROUNDDOWN($BO35,-1),宝石属性!$B$25:$N$41,2,0)*VLOOKUP(ROUNDDOWN($BO35,-1),宝石属性!$B$25:$N$41,3,0)+VLOOKUP($BP$2,职业被动!$B$6:$M$29,COLUMNS(职业被动!$B$6:K$29),0)*$BO35,0)</f>
        <v>150</v>
      </c>
      <c r="BX35" s="9">
        <f>ROUND(属性投放!L$4+装备属性!L$4*IF($BO35&lt;10,1,ROUNDDOWN($BO35,-1))+SUM(属性投放!M$37:M$45)*$BO35+VLOOKUP($BP$2,一级属性!$E$41:$P$64,COLUMNS(一级属性!$E$41:O$64),0)*($BO35+0.25*IF($BO35&lt;10,1,ROUNDDOWN($BO35,-1)))+VLOOKUP($BP$2,宝石属性!$B$43:$M$66,COLUMNS(宝石属性!$B$43:L$66),0)*10*VLOOKUP(ROUNDDOWN($BO35,-1),宝石属性!$B$25:$N$41,2,0)*VLOOKUP(ROUNDDOWN($BO35,-1),宝石属性!$B$25:$N$41,3,0)+VLOOKUP($BP$2,职业被动!$B$6:$M$29,COLUMNS(职业被动!$B$6:L$29),0)*$BO35,0)</f>
        <v>10</v>
      </c>
      <c r="BY35" s="9">
        <f>ROUND(属性投放!M$4+装备属性!M$4*IF($BO35&lt;10,1,ROUNDDOWN($BO35,-1))+SUM(属性投放!N$37:N$45)*$BO35+VLOOKUP($BP$2,一级属性!$E$41:$P$64,COLUMNS(一级属性!$E$41:P$64),0)*($BO35+0.25*IF($BO35&lt;10,1,ROUNDDOWN($BO35,-1)))+VLOOKUP($BP$2,宝石属性!$B$43:$M$66,COLUMNS(宝石属性!$B$43:M$66),0)*10*VLOOKUP(ROUNDDOWN($BO35,-1),宝石属性!$B$25:$N$41,2,0)*VLOOKUP(ROUNDDOWN($BO35,-1),宝石属性!$B$25:$N$41,3,0)+VLOOKUP($BP$2,职业被动!$B$6:$M$29,COLUMNS(职业被动!$B$6:M$29),0)*$BO35,0)</f>
        <v>342</v>
      </c>
      <c r="BZ35" s="48">
        <f>属性价值和能力评分!$F$9+ROUND(属性价值和能力评分!$F$38*10,0)*BO35+ROUND((SUM(装备属性!$W$9:$W$14)+属性价值和能力评分!$F$38*1.25+1.4+2.8)*IF(BO35&lt;10,1,ROUNDDOWN(BO35,-1)),0)+15*VLOOKUP(ROUNDDOWN(BO35,-1),宝石属性!$B$26:$D$41,2,0)*6*VLOOKUP(ROUNDDOWN(BO35,-1),宝石属性!$B$26:$D$41,3,0)+(属性价值和能力评分!$F$49*9+属性价值和能力评分!$F$50*2+属性价值和能力评分!$F$53*8/5)*BO35</f>
        <v>6095</v>
      </c>
      <c r="CB35" s="1">
        <v>32</v>
      </c>
      <c r="CC35" s="9">
        <f>ROUND(属性投放!D$4+装备属性!D$4*IF($CB35&lt;10,1,ROUNDDOWN($CB35,-1))+SUM(属性投放!E$37:E$45)*$CB35+VLOOKUP($CC$2,一级属性!$E$41:$P$64,COLUMNS(一级属性!$E$41:G$64),0)*($CB35+0.25*IF($CB35&lt;10,1,ROUNDDOWN($CB35,-1)))+VLOOKUP($CC$2,宝石属性!$B$43:$M$66,COLUMNS(宝石属性!$B$43:D$66),0)*10*VLOOKUP(ROUNDDOWN($CB35,-1),宝石属性!$B$25:$N$41,2,0)*VLOOKUP(ROUNDDOWN($CB35,-1),宝石属性!$B$25:$N$41,3,0)+VLOOKUP($CC$2,职业被动!$B$6:$M$29,COLUMNS(职业被动!$B$6:D$29),0)*$CB35,0)</f>
        <v>1548</v>
      </c>
      <c r="CD35" s="9">
        <f>ROUND(属性投放!E$4+装备属性!E$4*IF($CB35&lt;10,1,ROUNDDOWN($CB35,-1))+SUM(属性投放!F$37:F$45)*$CB35+VLOOKUP($CC$2,一级属性!$E$41:$P$64,COLUMNS(一级属性!$E$41:H$64),0)*($CB35+0.25*IF($CB35&lt;10,1,ROUNDDOWN($CB35,-1)))+VLOOKUP($CC$2,宝石属性!$B$43:$M$66,COLUMNS(宝石属性!$B$43:E$66),0)*10*VLOOKUP(ROUNDDOWN($CB35,-1),宝石属性!$B$25:$N$41,2,0)*VLOOKUP(ROUNDDOWN($CB35,-1),宝石属性!$B$25:$N$41,3,0)+VLOOKUP($CC$2,职业被动!$B$6:$M$29,COLUMNS(职业被动!$B$6:E$29),0)*$CB35,0)</f>
        <v>926</v>
      </c>
      <c r="CE35" s="9">
        <f>ROUND(属性投放!F$4+装备属性!F$4*IF($CB35&lt;10,1,ROUNDDOWN($CB35,-1))+SUM(属性投放!G$37:G$45)*$CB35+VLOOKUP($CC$2,一级属性!$E$41:$P$64,COLUMNS(一级属性!$E$41:I$64),0)*($CB35+0.25*IF($CB35&lt;10,1,ROUNDDOWN($CB35,-1)))+VLOOKUP($CC$2,宝石属性!$B$43:$M$66,COLUMNS(宝石属性!$B$43:F$66),0)*10*VLOOKUP(ROUNDDOWN($CB35,-1),宝石属性!$B$25:$N$41,2,0)*VLOOKUP(ROUNDDOWN($CB35,-1),宝石属性!$B$25:$N$41,3,0)+VLOOKUP($CC$2,职业被动!$B$6:$M$29,COLUMNS(职业被动!$B$6:F$29),0)*$CB35,0)</f>
        <v>736</v>
      </c>
      <c r="CF35" s="9">
        <f>ROUND(属性投放!G$4+装备属性!G$4*IF($CB35&lt;10,1,ROUNDDOWN($CB35,-1))+SUM(属性投放!H$37:H$45)*$CB35+VLOOKUP($CC$2,一级属性!$E$41:$P$64,COLUMNS(一级属性!$E$41:J$64),0)*($CB35+0.25*IF($CB35&lt;10,1,ROUNDDOWN($CB35,-1)))+VLOOKUP($CC$2,宝石属性!$B$43:$M$66,COLUMNS(宝石属性!$B$43:G$66),0)*10*VLOOKUP(ROUNDDOWN($CB35,-1),宝石属性!$B$25:$N$41,2,0)*VLOOKUP(ROUNDDOWN($CB35,-1),宝石属性!$B$25:$N$41,3,0)+VLOOKUP($CC$2,职业被动!$B$6:$M$29,COLUMNS(职业被动!$B$6:G$29),0)*$CB35,0)</f>
        <v>343</v>
      </c>
      <c r="CG35" s="9">
        <f>ROUND(属性投放!H$4+装备属性!H$4*IF($CB35&lt;10,1,ROUNDDOWN($CB35,-1))+SUM(属性投放!I$37:I$45)*$CB35+VLOOKUP($CC$2,一级属性!$E$41:$P$64,COLUMNS(一级属性!$E$41:K$64),0)*($CB35+0.25*IF($CB35&lt;10,1,ROUNDDOWN($CB35,-1)))+VLOOKUP($CC$2,宝石属性!$B$43:$M$66,COLUMNS(宝石属性!$B$43:H$66),0)*10*VLOOKUP(ROUNDDOWN($CB35,-1),宝石属性!$B$25:$N$41,2,0)*VLOOKUP(ROUNDDOWN($CB35,-1),宝石属性!$B$25:$N$41,3,0)+VLOOKUP($CC$2,职业被动!$B$6:$M$29,COLUMNS(职业被动!$B$6:H$29),0)*$CB35,0)</f>
        <v>267</v>
      </c>
      <c r="CH35" s="9">
        <f>ROUND(属性投放!I$4+装备属性!I$4*IF($CB35&lt;10,1,ROUNDDOWN($CB35,-1))+SUM(属性投放!J$37:J$45)*$CB35+VLOOKUP($CC$2,一级属性!$E$41:$P$64,COLUMNS(一级属性!$E$41:L$64),0)*($CB35+0.25*IF($CB35&lt;10,1,ROUNDDOWN($CB35,-1)))+VLOOKUP($CC$2,宝石属性!$B$43:$M$66,COLUMNS(宝石属性!$B$43:I$66),0)*10*VLOOKUP(ROUNDDOWN($CB35,-1),宝石属性!$B$25:$N$41,2,0)*VLOOKUP(ROUNDDOWN($CB35,-1),宝石属性!$B$25:$N$41,3,0)+VLOOKUP($CC$2,职业被动!$B$6:$M$29,COLUMNS(职业被动!$B$6:I$29),0)*$CB35,0)</f>
        <v>363</v>
      </c>
      <c r="CI35" s="9">
        <f>ROUND(属性投放!J$4+装备属性!J$4*IF($CB35&lt;10,1,ROUNDDOWN($CB35,-1))+SUM(属性投放!K$37:K$45)*$CB35+VLOOKUP($CC$2,一级属性!$E$41:$P$64,COLUMNS(一级属性!$E$41:M$64),0)*($CB35+0.25*IF($CB35&lt;10,1,ROUNDDOWN($CB35,-1)))+VLOOKUP($CC$2,宝石属性!$B$43:$M$66,COLUMNS(宝石属性!$B$43:J$66),0)*10*VLOOKUP(ROUNDDOWN($CB35,-1),宝石属性!$B$25:$N$41,2,0)*VLOOKUP(ROUNDDOWN($CB35,-1),宝石属性!$B$25:$N$41,3,0)+VLOOKUP($CC$2,职业被动!$B$6:$M$29,COLUMNS(职业被动!$B$6:J$29),0)*$CB35,0)</f>
        <v>232</v>
      </c>
      <c r="CJ35" s="9">
        <f>ROUND(属性投放!K$4+装备属性!K$4*IF($CB35&lt;10,1,ROUNDDOWN($CB35,-1))+SUM(属性投放!L$37:L$45)*$CB35+VLOOKUP($CC$2,一级属性!$E$41:$P$64,COLUMNS(一级属性!$E$41:N$64),0)*($CB35+0.25*IF($CB35&lt;10,1,ROUNDDOWN($CB35,-1)))+VLOOKUP($CC$2,宝石属性!$B$43:$M$66,COLUMNS(宝石属性!$B$43:K$66),0)*10*VLOOKUP(ROUNDDOWN($CB35,-1),宝石属性!$B$25:$N$41,2,0)*VLOOKUP(ROUNDDOWN($CB35,-1),宝石属性!$B$25:$N$41,3,0)+VLOOKUP($CC$2,职业被动!$B$6:$M$29,COLUMNS(职业被动!$B$6:K$29),0)*$CB35,0)</f>
        <v>126</v>
      </c>
      <c r="CK35" s="9">
        <f>ROUND(属性投放!L$4+装备属性!L$4*IF($CB35&lt;10,1,ROUNDDOWN($CB35,-1))+SUM(属性投放!M$37:M$45)*$CB35+VLOOKUP($CC$2,一级属性!$E$41:$P$64,COLUMNS(一级属性!$E$41:O$64),0)*($CB35+0.25*IF($CB35&lt;10,1,ROUNDDOWN($CB35,-1)))+VLOOKUP($CC$2,宝石属性!$B$43:$M$66,COLUMNS(宝石属性!$B$43:L$66),0)*10*VLOOKUP(ROUNDDOWN($CB35,-1),宝石属性!$B$25:$N$41,2,0)*VLOOKUP(ROUNDDOWN($CB35,-1),宝石属性!$B$25:$N$41,3,0)+VLOOKUP($CC$2,职业被动!$B$6:$M$29,COLUMNS(职业被动!$B$6:L$29),0)*$CB35,0)</f>
        <v>10</v>
      </c>
      <c r="CL35" s="9">
        <f>ROUND(属性投放!M$4+装备属性!M$4*IF($CB35&lt;10,1,ROUNDDOWN($CB35,-1))+SUM(属性投放!N$37:N$45)*$CB35+VLOOKUP($CC$2,一级属性!$E$41:$P$64,COLUMNS(一级属性!$E$41:P$64),0)*($CB35+0.25*IF($CB35&lt;10,1,ROUNDDOWN($CB35,-1)))+VLOOKUP($CC$2,宝石属性!$B$43:$M$66,COLUMNS(宝石属性!$B$43:M$66),0)*10*VLOOKUP(ROUNDDOWN($CB35,-1),宝石属性!$B$25:$N$41,2,0)*VLOOKUP(ROUNDDOWN($CB35,-1),宝石属性!$B$25:$N$41,3,0)+VLOOKUP($CC$2,职业被动!$B$6:$M$29,COLUMNS(职业被动!$B$6:M$29),0)*$CB35,0)</f>
        <v>330</v>
      </c>
      <c r="CM35" s="48">
        <f>属性价值和能力评分!$F$9+ROUND(属性价值和能力评分!$F$38*10,0)*CB35+ROUND((SUM(装备属性!$W$9:$W$14)+属性价值和能力评分!$F$38*1.25+1.4+2.8)*IF(CB35&lt;10,1,ROUNDDOWN(CB35,-1)),0)+15*VLOOKUP(ROUNDDOWN(CB35,-1),宝石属性!$B$26:$D$41,2,0)*6*VLOOKUP(ROUNDDOWN(CB35,-1),宝石属性!$B$26:$D$41,3,0)+(属性价值和能力评分!$F$49*9+属性价值和能力评分!$F$50*2+属性价值和能力评分!$F$53*8/5)*CB35</f>
        <v>6095</v>
      </c>
      <c r="CO35" s="1">
        <v>32</v>
      </c>
      <c r="CP35" s="9">
        <f>ROUND(属性投放!D$4+装备属性!D$4*IF($CO35&lt;10,1,ROUNDDOWN($CO35,-1))+SUM(属性投放!E$37:E$45)*$CO35+VLOOKUP($CP$2,一级属性!$E$41:$P$64,COLUMNS(一级属性!$E$41:G$64),0)*($CO35+0.25*IF($CO35&lt;10,1,ROUNDDOWN($CO35,-1)))+VLOOKUP($CP$2,宝石属性!$B$43:$M$66,COLUMNS(宝石属性!$B$43:D$66),0)*10*VLOOKUP(ROUNDDOWN($CO35,-1),宝石属性!$B$25:$N$41,2,0)*VLOOKUP(ROUNDDOWN($CO35,-1),宝石属性!$B$25:$N$41,3,0)+VLOOKUP($CP$2,职业被动!$B$6:$M$29,COLUMNS(职业被动!$B$6:D$29),0)*$CO35,0)</f>
        <v>1548</v>
      </c>
      <c r="CQ35" s="9">
        <f>ROUND(属性投放!E$4+装备属性!E$4*IF($CO35&lt;10,1,ROUNDDOWN($CO35,-1))+SUM(属性投放!F$37:F$45)*$CO35+VLOOKUP($CP$2,一级属性!$E$41:$P$64,COLUMNS(一级属性!$E$41:H$64),0)*($CO35+0.25*IF($CO35&lt;10,1,ROUNDDOWN($CO35,-1)))+VLOOKUP($CP$2,宝石属性!$B$43:$M$66,COLUMNS(宝石属性!$B$43:E$66),0)*10*VLOOKUP(ROUNDDOWN($CO35,-1),宝石属性!$B$25:$N$41,2,0)*VLOOKUP(ROUNDDOWN($CO35,-1),宝石属性!$B$25:$N$41,3,0)+VLOOKUP($CP$2,职业被动!$B$6:$M$29,COLUMNS(职业被动!$B$6:E$29),0)*$CO35,0)</f>
        <v>1914</v>
      </c>
      <c r="CR35" s="9">
        <f>ROUND(属性投放!F$4+装备属性!F$4*IF($CO35&lt;10,1,ROUNDDOWN($CO35,-1))+SUM(属性投放!G$37:G$45)*$CO35+VLOOKUP($CP$2,一级属性!$E$41:$P$64,COLUMNS(一级属性!$E$41:I$64),0)*($CO35+0.25*IF($CO35&lt;10,1,ROUNDDOWN($CO35,-1)))+VLOOKUP($CP$2,宝石属性!$B$43:$M$66,COLUMNS(宝石属性!$B$43:F$66),0)*10*VLOOKUP(ROUNDDOWN($CO35,-1),宝石属性!$B$25:$N$41,2,0)*VLOOKUP(ROUNDDOWN($CO35,-1),宝石属性!$B$25:$N$41,3,0)+VLOOKUP($CP$2,职业被动!$B$6:$M$29,COLUMNS(职业被动!$B$6:F$29),0)*$CO35,0)</f>
        <v>410</v>
      </c>
      <c r="CS35" s="9">
        <f>ROUND(属性投放!G$4+装备属性!G$4*IF($CO35&lt;10,1,ROUNDDOWN($CO35,-1))+SUM(属性投放!H$37:H$45)*$CO35+VLOOKUP($CP$2,一级属性!$E$41:$P$64,COLUMNS(一级属性!$E$41:J$64),0)*($CO35+0.25*IF($CO35&lt;10,1,ROUNDDOWN($CO35,-1)))+VLOOKUP($CP$2,宝石属性!$B$43:$M$66,COLUMNS(宝石属性!$B$43:G$66),0)*10*VLOOKUP(ROUNDDOWN($CO35,-1),宝石属性!$B$25:$N$41,2,0)*VLOOKUP(ROUNDDOWN($CO35,-1),宝石属性!$B$25:$N$41,3,0)+VLOOKUP($CP$2,职业被动!$B$6:$M$29,COLUMNS(职业被动!$B$6:G$29),0)*$CO35,0)</f>
        <v>311</v>
      </c>
      <c r="CT35" s="9">
        <f>ROUND(属性投放!H$4+装备属性!H$4*IF($CO35&lt;10,1,ROUNDDOWN($CO35,-1))+SUM(属性投放!I$37:I$45)*$CO35+VLOOKUP($CP$2,一级属性!$E$41:$P$64,COLUMNS(一级属性!$E$41:K$64),0)*($CO35+0.25*IF($CO35&lt;10,1,ROUNDDOWN($CO35,-1)))+VLOOKUP($CP$2,宝石属性!$B$43:$M$66,COLUMNS(宝石属性!$B$43:H$66),0)*10*VLOOKUP(ROUNDDOWN($CO35,-1),宝石属性!$B$25:$N$41,2,0)*VLOOKUP(ROUNDDOWN($CO35,-1),宝石属性!$B$25:$N$41,3,0)+VLOOKUP($CP$2,职业被动!$B$6:$M$29,COLUMNS(职业被动!$B$6:H$29),0)*$CO35,0)</f>
        <v>565</v>
      </c>
      <c r="CU35" s="9">
        <f>ROUND(属性投放!I$4+装备属性!I$4*IF($CO35&lt;10,1,ROUNDDOWN($CO35,-1))+SUM(属性投放!J$37:J$45)*$CO35+VLOOKUP($CP$2,一级属性!$E$41:$P$64,COLUMNS(一级属性!$E$41:L$64),0)*($CO35+0.25*IF($CO35&lt;10,1,ROUNDDOWN($CO35,-1)))+VLOOKUP($CP$2,宝石属性!$B$43:$M$66,COLUMNS(宝石属性!$B$43:I$66),0)*10*VLOOKUP(ROUNDDOWN($CO35,-1),宝石属性!$B$25:$N$41,2,0)*VLOOKUP(ROUNDDOWN($CO35,-1),宝石属性!$B$25:$N$41,3,0)+VLOOKUP($CP$2,职业被动!$B$6:$M$29,COLUMNS(职业被动!$B$6:I$29),0)*$CO35,0)</f>
        <v>474</v>
      </c>
      <c r="CV35" s="9">
        <f>ROUND(属性投放!J$4+装备属性!J$4*IF($CO35&lt;10,1,ROUNDDOWN($CO35,-1))+SUM(属性投放!K$37:K$45)*$CO35+VLOOKUP($CP$2,一级属性!$E$41:$P$64,COLUMNS(一级属性!$E$41:M$64),0)*($CO35+0.25*IF($CO35&lt;10,1,ROUNDDOWN($CO35,-1)))+VLOOKUP($CP$2,宝石属性!$B$43:$M$66,COLUMNS(宝石属性!$B$43:J$66),0)*10*VLOOKUP(ROUNDDOWN($CO35,-1),宝石属性!$B$25:$N$41,2,0)*VLOOKUP(ROUNDDOWN($CO35,-1),宝石属性!$B$25:$N$41,3,0)+VLOOKUP($CP$2,职业被动!$B$6:$M$29,COLUMNS(职业被动!$B$6:J$29),0)*$CO35,0)</f>
        <v>192</v>
      </c>
      <c r="CW35" s="9">
        <f>ROUND(属性投放!K$4+装备属性!K$4*IF($CO35&lt;10,1,ROUNDDOWN($CO35,-1))+SUM(属性投放!L$37:L$45)*$CO35+VLOOKUP($CP$2,一级属性!$E$41:$P$64,COLUMNS(一级属性!$E$41:N$64),0)*($CO35+0.25*IF($CO35&lt;10,1,ROUNDDOWN($CO35,-1)))+VLOOKUP($CP$2,宝石属性!$B$43:$M$66,COLUMNS(宝石属性!$B$43:K$66),0)*10*VLOOKUP(ROUNDDOWN($CO35,-1),宝石属性!$B$25:$N$41,2,0)*VLOOKUP(ROUNDDOWN($CO35,-1),宝石属性!$B$25:$N$41,3,0)+VLOOKUP($CP$2,职业被动!$B$6:$M$29,COLUMNS(职业被动!$B$6:K$29),0)*$CO35,0)</f>
        <v>126</v>
      </c>
      <c r="CX35" s="9">
        <f>ROUND(属性投放!L$4+装备属性!L$4*IF($CO35&lt;10,1,ROUNDDOWN($CO35,-1))+SUM(属性投放!M$37:M$45)*$CO35+VLOOKUP($CP$2,一级属性!$E$41:$P$64,COLUMNS(一级属性!$E$41:O$64),0)*($CO35+0.25*IF($CO35&lt;10,1,ROUNDDOWN($CO35,-1)))+VLOOKUP($CP$2,宝石属性!$B$43:$M$66,COLUMNS(宝石属性!$B$43:L$66),0)*10*VLOOKUP(ROUNDDOWN($CO35,-1),宝石属性!$B$25:$N$41,2,0)*VLOOKUP(ROUNDDOWN($CO35,-1),宝石属性!$B$25:$N$41,3,0)+VLOOKUP($CP$2,职业被动!$B$6:$M$29,COLUMNS(职业被动!$B$6:L$29),0)*$CO35,0)</f>
        <v>10</v>
      </c>
      <c r="CY35" s="9">
        <f>ROUND(属性投放!M$4+装备属性!M$4*IF($CO35&lt;10,1,ROUNDDOWN($CO35,-1))+SUM(属性投放!N$37:N$45)*$CO35+VLOOKUP($CP$2,一级属性!$E$41:$P$64,COLUMNS(一级属性!$E$41:P$64),0)*($CO35+0.25*IF($CO35&lt;10,1,ROUNDDOWN($CO35,-1)))+VLOOKUP($CP$2,宝石属性!$B$43:$M$66,COLUMNS(宝石属性!$B$43:M$66),0)*10*VLOOKUP(ROUNDDOWN($CO35,-1),宝石属性!$B$25:$N$41,2,0)*VLOOKUP(ROUNDDOWN($CO35,-1),宝石属性!$B$25:$N$41,3,0)+VLOOKUP($CP$2,职业被动!$B$6:$M$29,COLUMNS(职业被动!$B$6:M$29),0)*$CO35,0)</f>
        <v>330</v>
      </c>
      <c r="CZ35" s="48">
        <f>属性价值和能力评分!$F$9+ROUND(属性价值和能力评分!$F$38*10,0)*CO35+ROUND((SUM(装备属性!$W$9:$W$14)+属性价值和能力评分!$F$38*1.25+1.4+2.8)*IF(CO35&lt;10,1,ROUNDDOWN(CO35,-1)),0)+15*VLOOKUP(ROUNDDOWN(CO35,-1),宝石属性!$B$26:$D$41,2,0)*6*VLOOKUP(ROUNDDOWN(CO35,-1),宝石属性!$B$26:$D$41,3,0)+(属性价值和能力评分!$F$49*9+属性价值和能力评分!$F$50*2+属性价值和能力评分!$F$53*8/5)*CO35</f>
        <v>6095</v>
      </c>
      <c r="DB35" s="1">
        <v>32</v>
      </c>
      <c r="DC35" s="9">
        <f>ROUND(属性投放!D$4+装备属性!D$4*IF($DB35&lt;10,1,ROUNDDOWN($DB35,-1))+SUM(属性投放!E$37:E$45)*$DB35+VLOOKUP($DC$2,一级属性!$E$41:$P$64,COLUMNS(一级属性!$E$41:G$64),0)*($DB35+0.25*IF($DB35&lt;10,1,ROUNDDOWN($DB35,-1)))+VLOOKUP($DC$2,宝石属性!$B$43:$M$66,COLUMNS(宝石属性!$B$43:D$66),0)*10*VLOOKUP(ROUNDDOWN($DB35,-1),宝石属性!$B$25:$N$41,2,0)*VLOOKUP(ROUNDDOWN($DB35,-1),宝石属性!$B$25:$N$41,3,0)+VLOOKUP($DC$2,职业被动!$B$6:$M$29,COLUMNS(职业被动!$B$6:D$29),0)*$DB35,0)</f>
        <v>1772</v>
      </c>
      <c r="DD35" s="9">
        <f>ROUND(属性投放!E$4+装备属性!E$4*IF($DB35&lt;10,1,ROUNDDOWN($DB35,-1))+SUM(属性投放!F$37:F$45)*$DB35+VLOOKUP($DC$2,一级属性!$E$41:$P$64,COLUMNS(一级属性!$E$41:H$64),0)*($DB35+0.25*IF($DB35&lt;10,1,ROUNDDOWN($DB35,-1)))+VLOOKUP($DC$2,宝石属性!$B$43:$M$66,COLUMNS(宝石属性!$B$43:E$66),0)*10*VLOOKUP(ROUNDDOWN($DB35,-1),宝石属性!$B$25:$N$41,2,0)*VLOOKUP(ROUNDDOWN($DB35,-1),宝石属性!$B$25:$N$41,3,0)+VLOOKUP($DC$2,职业被动!$B$6:$M$29,COLUMNS(职业被动!$B$6:E$29),0)*$DB35,0)</f>
        <v>926</v>
      </c>
      <c r="DE35" s="9">
        <f>ROUND(属性投放!F$4+装备属性!F$4*IF($DB35&lt;10,1,ROUNDDOWN($DB35,-1))+SUM(属性投放!G$37:G$45)*$DB35+VLOOKUP($DC$2,一级属性!$E$41:$P$64,COLUMNS(一级属性!$E$41:I$64),0)*($DB35+0.25*IF($DB35&lt;10,1,ROUNDDOWN($DB35,-1)))+VLOOKUP($DC$2,宝石属性!$B$43:$M$66,COLUMNS(宝石属性!$B$43:F$66),0)*10*VLOOKUP(ROUNDDOWN($DB35,-1),宝石属性!$B$25:$N$41,2,0)*VLOOKUP(ROUNDDOWN($DB35,-1),宝石属性!$B$25:$N$41,3,0)+VLOOKUP($DC$2,职业被动!$B$6:$M$29,COLUMNS(职业被动!$B$6:F$29),0)*$DB35,0)</f>
        <v>410</v>
      </c>
      <c r="DF35" s="9">
        <f>ROUND(属性投放!G$4+装备属性!G$4*IF($DB35&lt;10,1,ROUNDDOWN($DB35,-1))+SUM(属性投放!H$37:H$45)*$DB35+VLOOKUP($DC$2,一级属性!$E$41:$P$64,COLUMNS(一级属性!$E$41:J$64),0)*($DB35+0.25*IF($DB35&lt;10,1,ROUNDDOWN($DB35,-1)))+VLOOKUP($DC$2,宝石属性!$B$43:$M$66,COLUMNS(宝石属性!$B$43:G$66),0)*10*VLOOKUP(ROUNDDOWN($DB35,-1),宝石属性!$B$25:$N$41,2,0)*VLOOKUP(ROUNDDOWN($DB35,-1),宝石属性!$B$25:$N$41,3,0)+VLOOKUP($DC$2,职业被动!$B$6:$M$29,COLUMNS(职业被动!$B$6:G$29),0)*$DB35,0)</f>
        <v>846</v>
      </c>
      <c r="DG35" s="9">
        <f>ROUND(属性投放!H$4+装备属性!H$4*IF($DB35&lt;10,1,ROUNDDOWN($DB35,-1))+SUM(属性投放!I$37:I$45)*$DB35+VLOOKUP($DC$2,一级属性!$E$41:$P$64,COLUMNS(一级属性!$E$41:K$64),0)*($DB35+0.25*IF($DB35&lt;10,1,ROUNDDOWN($DB35,-1)))+VLOOKUP($DC$2,宝石属性!$B$43:$M$66,COLUMNS(宝石属性!$B$43:H$66),0)*10*VLOOKUP(ROUNDDOWN($DB35,-1),宝石属性!$B$25:$N$41,2,0)*VLOOKUP(ROUNDDOWN($DB35,-1),宝石属性!$B$25:$N$41,3,0)+VLOOKUP($DC$2,职业被动!$B$6:$M$29,COLUMNS(职业被动!$B$6:H$29),0)*$DB35,0)</f>
        <v>267</v>
      </c>
      <c r="DH35" s="9">
        <f>ROUND(属性投放!I$4+装备属性!I$4*IF($DB35&lt;10,1,ROUNDDOWN($DB35,-1))+SUM(属性投放!J$37:J$45)*$DB35+VLOOKUP($DC$2,一级属性!$E$41:$P$64,COLUMNS(一级属性!$E$41:L$64),0)*($DB35+0.25*IF($DB35&lt;10,1,ROUNDDOWN($DB35,-1)))+VLOOKUP($DC$2,宝石属性!$B$43:$M$66,COLUMNS(宝石属性!$B$43:I$66),0)*10*VLOOKUP(ROUNDDOWN($DB35,-1),宝石属性!$B$25:$N$41,2,0)*VLOOKUP(ROUNDDOWN($DB35,-1),宝石属性!$B$25:$N$41,3,0)+VLOOKUP($DC$2,职业被动!$B$6:$M$29,COLUMNS(职业被动!$B$6:I$29),0)*$DB35,0)</f>
        <v>324</v>
      </c>
      <c r="DI35" s="9">
        <f>ROUND(属性投放!J$4+装备属性!J$4*IF($DB35&lt;10,1,ROUNDDOWN($DB35,-1))+SUM(属性投放!K$37:K$45)*$DB35+VLOOKUP($DC$2,一级属性!$E$41:$P$64,COLUMNS(一级属性!$E$41:M$64),0)*($DB35+0.25*IF($DB35&lt;10,1,ROUNDDOWN($DB35,-1)))+VLOOKUP($DC$2,宝石属性!$B$43:$M$66,COLUMNS(宝石属性!$B$43:J$66),0)*10*VLOOKUP(ROUNDDOWN($DB35,-1),宝石属性!$B$25:$N$41,2,0)*VLOOKUP(ROUNDDOWN($DB35,-1),宝石属性!$B$25:$N$41,3,0)+VLOOKUP($DC$2,职业被动!$B$6:$M$29,COLUMNS(职业被动!$B$6:J$29),0)*$DB35,0)</f>
        <v>232</v>
      </c>
      <c r="DJ35" s="9">
        <f>ROUND(属性投放!K$4+装备属性!K$4*IF($DB35&lt;10,1,ROUNDDOWN($DB35,-1))+SUM(属性投放!L$37:L$45)*$DB35+VLOOKUP($DC$2,一级属性!$E$41:$P$64,COLUMNS(一级属性!$E$41:N$64),0)*($DB35+0.25*IF($DB35&lt;10,1,ROUNDDOWN($DB35,-1)))+VLOOKUP($DC$2,宝石属性!$B$43:$M$66,COLUMNS(宝石属性!$B$43:K$66),0)*10*VLOOKUP(ROUNDDOWN($DB35,-1),宝石属性!$B$25:$N$41,2,0)*VLOOKUP(ROUNDDOWN($DB35,-1),宝石属性!$B$25:$N$41,3,0)+VLOOKUP($DC$2,职业被动!$B$6:$M$29,COLUMNS(职业被动!$B$6:K$29),0)*$DB35,0)</f>
        <v>150</v>
      </c>
      <c r="DK35" s="9">
        <f>ROUND(属性投放!L$4+装备属性!L$4*IF($DB35&lt;10,1,ROUNDDOWN($DB35,-1))+SUM(属性投放!M$37:M$45)*$DB35+VLOOKUP($DC$2,一级属性!$E$41:$P$64,COLUMNS(一级属性!$E$41:O$64),0)*($DB35+0.25*IF($DB35&lt;10,1,ROUNDDOWN($DB35,-1)))+VLOOKUP($DC$2,宝石属性!$B$43:$M$66,COLUMNS(宝石属性!$B$43:L$66),0)*10*VLOOKUP(ROUNDDOWN($DB35,-1),宝石属性!$B$25:$N$41,2,0)*VLOOKUP(ROUNDDOWN($DB35,-1),宝石属性!$B$25:$N$41,3,0)+VLOOKUP($DC$2,职业被动!$B$6:$M$29,COLUMNS(职业被动!$B$6:L$29),0)*$DB35,0)</f>
        <v>10</v>
      </c>
      <c r="DL35" s="9">
        <f>ROUND(属性投放!M$4+装备属性!M$4*IF($DB35&lt;10,1,ROUNDDOWN($DB35,-1))+SUM(属性投放!N$37:N$45)*$DB35+VLOOKUP($DC$2,一级属性!$E$41:$P$64,COLUMNS(一级属性!$E$41:P$64),0)*($DB35+0.25*IF($DB35&lt;10,1,ROUNDDOWN($DB35,-1)))+VLOOKUP($DC$2,宝石属性!$B$43:$M$66,COLUMNS(宝石属性!$B$43:M$66),0)*10*VLOOKUP(ROUNDDOWN($DB35,-1),宝石属性!$B$25:$N$41,2,0)*VLOOKUP(ROUNDDOWN($DB35,-1),宝石属性!$B$25:$N$41,3,0)+VLOOKUP($DC$2,职业被动!$B$6:$M$29,COLUMNS(职业被动!$B$6:M$29),0)*$DB35,0)</f>
        <v>330</v>
      </c>
      <c r="DM35" s="48">
        <f>属性价值和能力评分!$F$9+ROUND(属性价值和能力评分!$F$38*10,0)*DB35+ROUND((SUM(装备属性!$W$9:$W$14)+属性价值和能力评分!$F$38*1.25+1.4+2.8)*IF(DB35&lt;10,1,ROUNDDOWN(DB35,-1)),0)+15*VLOOKUP(ROUNDDOWN(DB35,-1),宝石属性!$B$26:$D$41,2,0)*6*VLOOKUP(ROUNDDOWN(DB35,-1),宝石属性!$B$26:$D$41,3,0)+(属性价值和能力评分!$F$49*9+属性价值和能力评分!$F$50*2+属性价值和能力评分!$F$53*8/5)*DB35</f>
        <v>6095</v>
      </c>
      <c r="DO35" s="1">
        <v>32</v>
      </c>
      <c r="DP35" s="9">
        <f>ROUND(属性投放!D$4+装备属性!D$4*IF($DO35&lt;10,1,ROUNDDOWN($DO35,-1))+SUM(属性投放!E$37:E$45)*$DO35+VLOOKUP($DP$2,一级属性!$E$41:$P$64,COLUMNS(一级属性!$E$41:G$64),0)*($DO35+0.25*IF($DO35&lt;10,1,ROUNDDOWN($DO35,-1)))+VLOOKUP($DP$2,宝石属性!$B$43:$M$66,COLUMNS(宝石属性!$B$43:D$66),0)*10*VLOOKUP(ROUNDDOWN($DO35,-1),宝石属性!$B$25:$N$41,2,0)*VLOOKUP(ROUNDDOWN($DO35,-1),宝石属性!$B$25:$N$41,3,0)+VLOOKUP($DP$2,职业被动!$B$6:$M$29,COLUMNS(职业被动!$B$6:D$29),0)*$DO35,0)</f>
        <v>3696</v>
      </c>
      <c r="DQ35" s="9">
        <f>ROUND(属性投放!E$4+装备属性!E$4*IF($DO35&lt;10,1,ROUNDDOWN($DO35,-1))+SUM(属性投放!F$37:F$45)*$DO35+VLOOKUP($DP$2,一级属性!$E$41:$P$64,COLUMNS(一级属性!$E$41:H$64),0)*($DO35+0.25*IF($DO35&lt;10,1,ROUNDDOWN($DO35,-1)))+VLOOKUP($DP$2,宝石属性!$B$43:$M$66,COLUMNS(宝石属性!$B$43:E$66),0)*10*VLOOKUP(ROUNDDOWN($DO35,-1),宝石属性!$B$25:$N$41,2,0)*VLOOKUP(ROUNDDOWN($DO35,-1),宝石属性!$B$25:$N$41,3,0)+VLOOKUP($DP$2,职业被动!$B$6:$M$29,COLUMNS(职业被动!$B$6:E$29),0)*$DO35,0)</f>
        <v>926</v>
      </c>
      <c r="DR35" s="9">
        <f>ROUND(属性投放!F$4+装备属性!F$4*IF($DO35&lt;10,1,ROUNDDOWN($DO35,-1))+SUM(属性投放!G$37:G$45)*$DO35+VLOOKUP($DP$2,一级属性!$E$41:$P$64,COLUMNS(一级属性!$E$41:I$64),0)*($DO35+0.25*IF($DO35&lt;10,1,ROUNDDOWN($DO35,-1)))+VLOOKUP($DP$2,宝石属性!$B$43:$M$66,COLUMNS(宝石属性!$B$43:F$66),0)*10*VLOOKUP(ROUNDDOWN($DO35,-1),宝石属性!$B$25:$N$41,2,0)*VLOOKUP(ROUNDDOWN($DO35,-1),宝石属性!$B$25:$N$41,3,0)+VLOOKUP($DP$2,职业被动!$B$6:$M$29,COLUMNS(职业被动!$B$6:F$29),0)*$DO35,0)</f>
        <v>410</v>
      </c>
      <c r="DS35" s="9">
        <f>ROUND(属性投放!G$4+装备属性!G$4*IF($DO35&lt;10,1,ROUNDDOWN($DO35,-1))+SUM(属性投放!H$37:H$45)*$DO35+VLOOKUP($DP$2,一级属性!$E$41:$P$64,COLUMNS(一级属性!$E$41:J$64),0)*($DO35+0.25*IF($DO35&lt;10,1,ROUNDDOWN($DO35,-1)))+VLOOKUP($DP$2,宝石属性!$B$43:$M$66,COLUMNS(宝石属性!$B$43:G$66),0)*10*VLOOKUP(ROUNDDOWN($DO35,-1),宝石属性!$B$25:$N$41,2,0)*VLOOKUP(ROUNDDOWN($DO35,-1),宝石属性!$B$25:$N$41,3,0)+VLOOKUP($DP$2,职业被动!$B$6:$M$29,COLUMNS(职业被动!$B$6:G$29),0)*$DO35,0)</f>
        <v>311</v>
      </c>
      <c r="DT35" s="9">
        <f>ROUND(属性投放!H$4+装备属性!H$4*IF($DO35&lt;10,1,ROUNDDOWN($DO35,-1))+SUM(属性投放!I$37:I$45)*$DO35+VLOOKUP($DP$2,一级属性!$E$41:$P$64,COLUMNS(一级属性!$E$41:K$64),0)*($DO35+0.25*IF($DO35&lt;10,1,ROUNDDOWN($DO35,-1)))+VLOOKUP($DP$2,宝石属性!$B$43:$M$66,COLUMNS(宝石属性!$B$43:H$66),0)*10*VLOOKUP(ROUNDDOWN($DO35,-1),宝石属性!$B$25:$N$41,2,0)*VLOOKUP(ROUNDDOWN($DO35,-1),宝石属性!$B$25:$N$41,3,0)+VLOOKUP($DP$2,职业被动!$B$6:$M$29,COLUMNS(职业被动!$B$6:H$29),0)*$DO35,0)</f>
        <v>299</v>
      </c>
      <c r="DU35" s="9">
        <f>ROUND(属性投放!I$4+装备属性!I$4*IF($DO35&lt;10,1,ROUNDDOWN($DO35,-1))+SUM(属性投放!J$37:J$45)*$DO35+VLOOKUP($DP$2,一级属性!$E$41:$P$64,COLUMNS(一级属性!$E$41:L$64),0)*($DO35+0.25*IF($DO35&lt;10,1,ROUNDDOWN($DO35,-1)))+VLOOKUP($DP$2,宝石属性!$B$43:$M$66,COLUMNS(宝石属性!$B$43:I$66),0)*10*VLOOKUP(ROUNDDOWN($DO35,-1),宝石属性!$B$25:$N$41,2,0)*VLOOKUP(ROUNDDOWN($DO35,-1),宝石属性!$B$25:$N$41,3,0)+VLOOKUP($DP$2,职业被动!$B$6:$M$29,COLUMNS(职业被动!$B$6:I$29),0)*$DO35,0)</f>
        <v>324</v>
      </c>
      <c r="DV35" s="9">
        <f>ROUND(属性投放!J$4+装备属性!J$4*IF($DO35&lt;10,1,ROUNDDOWN($DO35,-1))+SUM(属性投放!K$37:K$45)*$DO35+VLOOKUP($DP$2,一级属性!$E$41:$P$64,COLUMNS(一级属性!$E$41:M$64),0)*($DO35+0.25*IF($DO35&lt;10,1,ROUNDDOWN($DO35,-1)))+VLOOKUP($DP$2,宝石属性!$B$43:$M$66,COLUMNS(宝石属性!$B$43:J$66),0)*10*VLOOKUP(ROUNDDOWN($DO35,-1),宝石属性!$B$25:$N$41,2,0)*VLOOKUP(ROUNDDOWN($DO35,-1),宝石属性!$B$25:$N$41,3,0)+VLOOKUP($DP$2,职业被动!$B$6:$M$29,COLUMNS(职业被动!$B$6:J$29),0)*$DO35,0)</f>
        <v>232</v>
      </c>
      <c r="DW35" s="9">
        <f>ROUND(属性投放!K$4+装备属性!K$4*IF($DO35&lt;10,1,ROUNDDOWN($DO35,-1))+SUM(属性投放!L$37:L$45)*$DO35+VLOOKUP($DP$2,一级属性!$E$41:$P$64,COLUMNS(一级属性!$E$41:N$64),0)*($DO35+0.25*IF($DO35&lt;10,1,ROUNDDOWN($DO35,-1)))+VLOOKUP($DP$2,宝石属性!$B$43:$M$66,COLUMNS(宝石属性!$B$43:K$66),0)*10*VLOOKUP(ROUNDDOWN($DO35,-1),宝石属性!$B$25:$N$41,2,0)*VLOOKUP(ROUNDDOWN($DO35,-1),宝石属性!$B$25:$N$41,3,0)+VLOOKUP($DP$2,职业被动!$B$6:$M$29,COLUMNS(职业被动!$B$6:K$29),0)*$DO35,0)</f>
        <v>150</v>
      </c>
      <c r="DX35" s="9">
        <f>ROUND(属性投放!L$4+装备属性!L$4*IF($DO35&lt;10,1,ROUNDDOWN($DO35,-1))+SUM(属性投放!M$37:M$45)*$DO35+VLOOKUP($DP$2,一级属性!$E$41:$P$64,COLUMNS(一级属性!$E$41:O$64),0)*($DO35+0.25*IF($DO35&lt;10,1,ROUNDDOWN($DO35,-1)))+VLOOKUP($DP$2,宝石属性!$B$43:$M$66,COLUMNS(宝石属性!$B$43:L$66),0)*10*VLOOKUP(ROUNDDOWN($DO35,-1),宝石属性!$B$25:$N$41,2,0)*VLOOKUP(ROUNDDOWN($DO35,-1),宝石属性!$B$25:$N$41,3,0)+VLOOKUP($DP$2,职业被动!$B$6:$M$29,COLUMNS(职业被动!$B$6:L$29),0)*$DO35,0)</f>
        <v>10</v>
      </c>
      <c r="DY35" s="9">
        <f>ROUND(属性投放!M$4+装备属性!M$4*IF($DO35&lt;10,1,ROUNDDOWN($DO35,-1))+SUM(属性投放!N$37:N$45)*$DO35+VLOOKUP($DP$2,一级属性!$E$41:$P$64,COLUMNS(一级属性!$E$41:P$64),0)*($DO35+0.25*IF($DO35&lt;10,1,ROUNDDOWN($DO35,-1)))+VLOOKUP($DP$2,宝石属性!$B$43:$M$66,COLUMNS(宝石属性!$B$43:M$66),0)*10*VLOOKUP(ROUNDDOWN($DO35,-1),宝石属性!$B$25:$N$41,2,0)*VLOOKUP(ROUNDDOWN($DO35,-1),宝石属性!$B$25:$N$41,3,0)+VLOOKUP($DP$2,职业被动!$B$6:$M$29,COLUMNS(职业被动!$B$6:M$29),0)*$DO35,0)</f>
        <v>330</v>
      </c>
      <c r="DZ35" s="48">
        <f>属性价值和能力评分!$F$9+ROUND(属性价值和能力评分!$F$38*10,0)*DO35+ROUND((SUM(装备属性!$W$9:$W$14)+属性价值和能力评分!$F$38*1.25+1.4+2.8)*IF(DO35&lt;10,1,ROUNDDOWN(DO35,-1)),0)+15*VLOOKUP(ROUNDDOWN(DO35,-1),宝石属性!$B$26:$D$41,2,0)*6*VLOOKUP(ROUNDDOWN(DO35,-1),宝石属性!$B$26:$D$41,3,0)+(属性价值和能力评分!$F$49*9+属性价值和能力评分!$F$50*2+属性价值和能力评分!$F$53*8/5)*DO35</f>
        <v>6095</v>
      </c>
      <c r="EA35" s="17"/>
      <c r="EB35" s="1">
        <v>32</v>
      </c>
      <c r="EC35" s="1">
        <f>ROUND(CC35/MAX(CE35/10,((CE35*(1+属性投放!$E$8)-CF35+属性投放!$F$8*EB35)*(1+属性投放!$G$8)*(1+属性投放!$H$8))),1)</f>
        <v>2.8</v>
      </c>
      <c r="ED35" s="1">
        <f>ROUND(CP35/MAX(CE35/10,((CE35*(1+属性投放!$E$8)-CS35+属性投放!$F$8*EB35)*(1+属性投放!$G$8)*(1+属性投放!$H$8))),1)</f>
        <v>2.6</v>
      </c>
      <c r="EE35" s="1">
        <f>ROUND(DC35/MAX(CE35/10,((CE35*(1+属性投放!$E$8)-DF35+属性投放!$F$8*EB35)*(1+属性投放!$G$8)*(1+属性投放!$H$8))),1)</f>
        <v>24.1</v>
      </c>
      <c r="EF35" s="1">
        <f>ROUND(DP35/MAX(CE35/10,((CE35*(1+属性投放!$E$8)-DS35+属性投放!$F$8*EB35)*(1+属性投放!$G$8)*(1+属性投放!$H$8))),1)</f>
        <v>6.2</v>
      </c>
      <c r="EH35" s="1">
        <f>ROUND(CC35/MAX(属性投放!$F$9*EB35,((CT35*(1+属性投放!$E$9)-CH35+属性投放!$F$9*EB35)*(1+属性投放!$G$9)*(1+属性投放!$H$9))),1)</f>
        <v>2.5</v>
      </c>
      <c r="EI35" s="1">
        <f>ROUND(CP35/MAX(属性投放!$F$9*EB35,((CT35*(1+属性投放!$E$9)-CU35+属性投放!$F$9*EB35)*(1+属性投放!$G$9)*(1+属性投放!$H$9))),1)</f>
        <v>3.2</v>
      </c>
      <c r="EJ35" s="1">
        <f>ROUND(DC35/MAX(属性投放!$F$9*EB35,((CT35*(1+属性投放!$E$9)-DH35+属性投放!$F$9*EB35)*(1+属性投放!$G$9)*(1+属性投放!$H$9))),1)</f>
        <v>2.7</v>
      </c>
      <c r="EK35" s="1">
        <f>ROUND(DP35/MAX(属性投放!$F$9*EB35,((CT35*(1+属性投放!$E$9)-DU35+属性投放!$F$9*EB35)*(1+属性投放!$G$9)*(1+属性投放!$H$9))),1)</f>
        <v>5.6</v>
      </c>
      <c r="EM35" s="1">
        <f>ROUND(CC35/((BW35*(1+属性投放!$E$10)+属性投放!$F$10*EB35)*(1+属性投放!$G$10)*(1+属性投放!$H$10)),1)</f>
        <v>5.9</v>
      </c>
      <c r="EN35" s="1">
        <f>ROUND(CP35/((BW35*(1+属性投放!$E$10)+属性投放!$F$10*EB35)*(1+属性投放!$G$10)*(1+属性投放!$H$10)),1)</f>
        <v>5.9</v>
      </c>
      <c r="EO35" s="1">
        <f>ROUND(DC35/((BW35*(1+属性投放!$E$10)+属性投放!$F$10*EB35)*(1+属性投放!$G$10)*(1+属性投放!$H$10)),1)</f>
        <v>6.8</v>
      </c>
      <c r="EP35" s="1">
        <f>ROUND(DP35/((BW35*(1+属性投放!$E$10)+属性投放!$F$10*EB35)*(1+属性投放!$G$10)*(1+属性投放!$H$10)),1)</f>
        <v>14.2</v>
      </c>
    </row>
    <row r="36" spans="2:146">
      <c r="B36" s="1">
        <v>33</v>
      </c>
      <c r="C36" s="9">
        <f>ROUND(属性投放!D$4+装备属性!D$4*IF($B36&lt;10,1,ROUNDDOWN($B36,-1))+SUM(属性投放!E$37:E$45)*$B36+VLOOKUP($C$2,一级属性!$E$41:$P$64,COLUMNS(一级属性!$E$41:G$64),0)*($B36+0.25*IF($B36&lt;10,1,ROUNDDOWN($B36,-1)))+VLOOKUP($C$2,宝石属性!$B$43:$M$66,COLUMNS(宝石属性!$B$43:D$66),0)*10*VLOOKUP(ROUNDDOWN($B36,-1),宝石属性!$B$25:$N$41,2,0)*VLOOKUP(ROUNDDOWN($B36,-1),宝石属性!$B$25:$N$41,3,0)+VLOOKUP($C$2,职业被动!$B$6:$M$29,COLUMNS(职业被动!$B$6:D$29),0)*$B36,0)</f>
        <v>1895</v>
      </c>
      <c r="D36" s="9">
        <f>ROUND(属性投放!E$4+装备属性!E$4*IF($B36&lt;10,1,ROUNDDOWN($B36,-1))+SUM(属性投放!F$37:F$38)*$B36+VLOOKUP($C$2,一级属性!$E$67:$P$90,COLUMNS(一级属性!$E$67:H$90),0)*$B36+VLOOKUP($C$2,宝石属性!$B$43:$M$66,COLUMNS(宝石属性!$B$43:E$66),0)*10*VLOOKUP(ROUNDDOWN($B36,-1),宝石属性!$B$25:$N$41,2,0)*VLOOKUP(ROUNDDOWN($B36,-1),宝石属性!$B$25:$N$41,3,0)+VLOOKUP($C$2,职业被动!$B$6:$M$29,COLUMNS(职业被动!$B$6:E$29),0)*$B36,0)</f>
        <v>941</v>
      </c>
      <c r="E36" s="9">
        <f>ROUND(属性投放!F$4+装备属性!F$4*IF($B36&lt;10,1,ROUNDDOWN($B36,-1))+SUM(属性投放!G$37:G$38)*$B36+VLOOKUP($C$2,一级属性!$E$67:$P$90,COLUMNS(一级属性!$E$67:I$90),0)*$B36+VLOOKUP($C$2,宝石属性!$B$43:$M$66,COLUMNS(宝石属性!$B$43:F$66),0)*10*VLOOKUP(ROUNDDOWN($B36,-1),宝石属性!$B$25:$N$41,2,0)*VLOOKUP(ROUNDDOWN($B36,-1),宝石属性!$B$25:$N$41,3,0)+VLOOKUP($C$2,职业被动!$B$6:$M$29,COLUMNS(职业被动!$B$6:F$29),0)*$B36,0)</f>
        <v>684</v>
      </c>
      <c r="F36" s="9">
        <f>ROUND(属性投放!G$4+装备属性!G$4*IF($B36&lt;10,1,ROUNDDOWN($B36,-1))+SUM(属性投放!H$37:H$38)*$B36+VLOOKUP($C$2,一级属性!$E$67:$P$90,COLUMNS(一级属性!$E$67:J$90),0)*$B36+VLOOKUP($C$2,宝石属性!$B$43:$M$66,COLUMNS(宝石属性!$B$43:G$66),0)*10*VLOOKUP(ROUNDDOWN($B36,-1),宝石属性!$B$25:$N$41,2,0)*VLOOKUP(ROUNDDOWN($B36,-1),宝石属性!$B$25:$N$41,3,0)+VLOOKUP($C$2,职业被动!$B$6:$M$29,COLUMNS(职业被动!$B$6:G$29),0)*$B36,0)</f>
        <v>348</v>
      </c>
      <c r="G36" s="9">
        <f>ROUND(属性投放!H$4+装备属性!H$4*IF($B36&lt;10,1,ROUNDDOWN($B36,-1))+SUM(属性投放!I$37:I$38)*$B36+VLOOKUP($C$2,一级属性!$E$67:$P$90,COLUMNS(一级属性!$E$67:K$90),0)*$B36+VLOOKUP($C$2,宝石属性!$B$43:$M$66,COLUMNS(宝石属性!$B$43:H$66),0)*10*VLOOKUP(ROUNDDOWN($B36,-1),宝石属性!$B$25:$N$41,2,0)*VLOOKUP(ROUNDDOWN($B36,-1),宝石属性!$B$25:$N$41,3,0)+VLOOKUP($C$2,职业被动!$B$6:$M$29,COLUMNS(职业被动!$B$6:H$29),0)*$B36,0)</f>
        <v>269</v>
      </c>
      <c r="H36" s="9">
        <f>ROUND(属性投放!I$4+装备属性!I$4*IF($B36&lt;10,1,ROUNDDOWN($B36,-1))+SUM(属性投放!J$37:J$38)*$B36+VLOOKUP($C$2,一级属性!$E$67:$P$90,COLUMNS(一级属性!$E$67:L$90),0)*$B36+VLOOKUP($C$2,宝石属性!$B$43:$M$66,COLUMNS(宝石属性!$B$43:I$66),0)*10*VLOOKUP(ROUNDDOWN($B36,-1),宝石属性!$B$25:$N$41,2,0)*VLOOKUP(ROUNDDOWN($B36,-1),宝石属性!$B$25:$N$41,3,0)+VLOOKUP($C$2,职业被动!$B$6:$M$29,COLUMNS(职业被动!$B$6:I$29),0)*$B36,0)</f>
        <v>364</v>
      </c>
      <c r="I36" s="9">
        <f>ROUND(属性投放!J$4+装备属性!J$4*IF($B36&lt;10,1,ROUNDDOWN($B36,-1))+SUM(属性投放!K$37:K$38)*$B36+VLOOKUP($C$2,一级属性!$E$67:$P$90,COLUMNS(一级属性!$E$67:M$90),0)*$B36+VLOOKUP($C$2,宝石属性!$B$43:$M$66,COLUMNS(宝石属性!$B$43:J$66),0)*10*VLOOKUP(ROUNDDOWN($B36,-1),宝石属性!$B$25:$N$41,2,0)*VLOOKUP(ROUNDDOWN($B36,-1),宝石属性!$B$25:$N$41,3,0)+VLOOKUP($C$2,职业被动!$B$6:$M$29,COLUMNS(职业被动!$B$6:J$29),0)*$B36,0)</f>
        <v>237</v>
      </c>
      <c r="J36" s="9">
        <f>ROUND(属性投放!K$4+装备属性!K$4*IF($B36&lt;10,1,ROUNDDOWN($B36,-1))+SUM(属性投放!L$37:L$38)*$B36+VLOOKUP($C$2,一级属性!$E$67:$P$90,COLUMNS(一级属性!$E$67:N$90),0)*$B36+VLOOKUP($C$2,宝石属性!$B$43:$M$66,COLUMNS(宝石属性!$B$43:K$66),0)*10*VLOOKUP(ROUNDDOWN($B36,-1),宝石属性!$B$25:$N$41,2,0)*VLOOKUP(ROUNDDOWN($B36,-1),宝石属性!$B$25:$N$41,3,0)+VLOOKUP($C$2,职业被动!$B$6:$M$29,COLUMNS(职业被动!$B$6:K$29),0)*$B36,0)</f>
        <v>127</v>
      </c>
      <c r="K36" s="9">
        <f>ROUND(属性投放!L$4+装备属性!L$4*IF($B36&lt;10,1,ROUNDDOWN($B36,-1))+SUM(属性投放!M$37:M$38)*$B36+VLOOKUP($C$2,一级属性!$E$67:$P$90,COLUMNS(一级属性!$E$67:O$90),0)*$B36+VLOOKUP($C$2,宝石属性!$B$43:$M$66,COLUMNS(宝石属性!$B$43:L$66),0)*10*VLOOKUP(ROUNDDOWN($B36,-1),宝石属性!$B$25:$N$41,2,0)*VLOOKUP(ROUNDDOWN($B36,-1),宝石属性!$B$25:$N$41,3,0)+VLOOKUP($C$2,职业被动!$B$6:$M$29,COLUMNS(职业被动!$B$6:L$29),0)*$B36,0)</f>
        <v>10</v>
      </c>
      <c r="L36" s="9">
        <f>ROUND(属性投放!M$4+装备属性!M$4*IF($B36&lt;10,1,ROUNDDOWN($B36,-1))+SUM(属性投放!N$37:N$38)*$B36+VLOOKUP($C$2,一级属性!$E$67:$P$90,COLUMNS(一级属性!$E$67:P$90),0)*$B36+VLOOKUP($C$2,宝石属性!$B$43:$M$66,COLUMNS(宝石属性!$B$43:M$66),0)*10*VLOOKUP(ROUNDDOWN($B36,-1),宝石属性!$B$25:$N$41,2,0)*VLOOKUP(ROUNDDOWN($B36,-1),宝石属性!$B$25:$N$41,3,0)+VLOOKUP($C$2,职业被动!$B$6:$M$29,COLUMNS(职业被动!$B$6:M$29),0)*$B36,0)</f>
        <v>352</v>
      </c>
      <c r="M36" s="48">
        <f>属性价值和能力评分!$F$9+ROUND(属性价值和能力评分!$F$38*10,0)*B36+ROUND((SUM(装备属性!$W$9:$W$14)+属性价值和能力评分!$F$38*1.25+1.4+2.8)*IF(B36&lt;10,1,ROUNDDOWN(B36,-1)),0)+15*VLOOKUP(ROUNDDOWN(B36,-1),宝石属性!$B$26:$D$41,2,0)*6*VLOOKUP(ROUNDDOWN(B36,-1),宝石属性!$B$26:$D$41,3,0)+(属性价值和能力评分!$F$49*9+属性价值和能力评分!$F$50*2+属性价值和能力评分!$F$53*8/5)*B36</f>
        <v>6215</v>
      </c>
      <c r="N36" s="20"/>
      <c r="O36" s="1">
        <v>33</v>
      </c>
      <c r="P36" s="9">
        <f>ROUND(属性投放!D$4+装备属性!D$4*IF($O36&lt;10,1,ROUNDDOWN($O36,-1))+SUM(属性投放!E$37:E$45)*$O36+VLOOKUP($P$2,一级属性!$E$41:$P$64,COLUMNS(一级属性!$E$41:G$64),0)*($O36+0.25*IF($O36&lt;10,1,ROUNDDOWN($O36,-1)))+VLOOKUP($P$2,宝石属性!$B$43:$M$66,COLUMNS(宝石属性!$B$43:D$66),0)*10*VLOOKUP(ROUNDDOWN($O36,-1),宝石属性!$B$25:$N$41,2,0)*VLOOKUP(ROUNDDOWN($O36,-1),宝石属性!$B$25:$N$41,3,0)+VLOOKUP($P$2,职业被动!$B$6:$M$29,COLUMNS(职业被动!$B$6:D$29),0)*$O36,0)</f>
        <v>2357</v>
      </c>
      <c r="Q36" s="9">
        <f>ROUND(属性投放!E$4+装备属性!E$4*IF($O36&lt;10,1,ROUNDDOWN($O36,-1))+SUM(属性投放!F$37:F$45)*$O36+VLOOKUP($P$2,一级属性!$E$41:$P$64,COLUMNS(一级属性!$E$41:H$64),0)*($O36+0.25*IF($O36&lt;10,1,ROUNDDOWN($O36,-1)))+VLOOKUP($P$2,宝石属性!$B$43:$M$66,COLUMNS(宝石属性!$B$43:E$66),0)*10*VLOOKUP(ROUNDDOWN($O36,-1),宝石属性!$B$25:$N$41,2,0)*VLOOKUP(ROUNDDOWN($O36,-1),宝石属性!$B$25:$N$41,3,0)+VLOOKUP($P$2,职业被动!$B$6:$M$29,COLUMNS(职业被动!$B$6:E$29),0)*$O36,0)</f>
        <v>1549</v>
      </c>
      <c r="R36" s="9">
        <f>ROUND(属性投放!F$4+装备属性!F$4*IF($O36&lt;10,1,ROUNDDOWN($O36,-1))+SUM(属性投放!G$37:G$45)*$O36+VLOOKUP($P$2,一级属性!$E$41:$P$64,COLUMNS(一级属性!$E$41:I$64),0)*($O36+0.25*IF($O36&lt;10,1,ROUNDDOWN($O36,-1)))+VLOOKUP($P$2,宝石属性!$B$43:$M$66,COLUMNS(宝石属性!$B$43:F$66),0)*10*VLOOKUP(ROUNDDOWN($O36,-1),宝石属性!$B$25:$N$41,2,0)*VLOOKUP(ROUNDDOWN($O36,-1),宝石属性!$B$25:$N$41,3,0)+VLOOKUP($P$2,职业被动!$B$6:$M$29,COLUMNS(职业被动!$B$6:F$29),0)*$O36,0)</f>
        <v>412</v>
      </c>
      <c r="S36" s="9">
        <f>ROUND(属性投放!G$4+装备属性!G$4*IF($O36&lt;10,1,ROUNDDOWN($O36,-1))+SUM(属性投放!H$37:H$45)*$O36+VLOOKUP($P$2,一级属性!$E$41:$P$64,COLUMNS(一级属性!$E$41:J$64),0)*($O36+0.25*IF($O36&lt;10,1,ROUNDDOWN($O36,-1)))+VLOOKUP($P$2,宝石属性!$B$43:$M$66,COLUMNS(宝石属性!$B$43:G$66),0)*10*VLOOKUP(ROUNDDOWN($O36,-1),宝石属性!$B$25:$N$41,2,0)*VLOOKUP(ROUNDDOWN($O36,-1),宝石属性!$B$25:$N$41,3,0)+VLOOKUP($P$2,职业被动!$B$6:$M$29,COLUMNS(职业被动!$B$6:G$29),0)*$O36,0)</f>
        <v>315</v>
      </c>
      <c r="T36" s="9">
        <f>ROUND(属性投放!H$4+装备属性!H$4*IF($O36&lt;10,1,ROUNDDOWN($O36,-1))+SUM(属性投放!I$37:I$45)*$O36+VLOOKUP($P$2,一级属性!$E$41:$P$64,COLUMNS(一级属性!$E$41:K$64),0)*($O36+0.25*IF($O36&lt;10,1,ROUNDDOWN($O36,-1)))+VLOOKUP($P$2,宝石属性!$B$43:$M$66,COLUMNS(宝石属性!$B$43:H$66),0)*10*VLOOKUP(ROUNDDOWN($O36,-1),宝石属性!$B$25:$N$41,2,0)*VLOOKUP(ROUNDDOWN($O36,-1),宝石属性!$B$25:$N$41,3,0)+VLOOKUP($P$2,职业被动!$B$6:$M$29,COLUMNS(职业被动!$B$6:H$29),0)*$O36,0)</f>
        <v>424</v>
      </c>
      <c r="U36" s="9">
        <f>ROUND(属性投放!I$4+装备属性!I$4*IF($O36&lt;10,1,ROUNDDOWN($O36,-1))+SUM(属性投放!J$37:J$45)*$O36+VLOOKUP($P$2,一级属性!$E$41:$P$64,COLUMNS(一级属性!$E$41:L$64),0)*($O36+0.25*IF($O36&lt;10,1,ROUNDDOWN($O36,-1)))+VLOOKUP($P$2,宝石属性!$B$43:$M$66,COLUMNS(宝石属性!$B$43:I$66),0)*10*VLOOKUP(ROUNDDOWN($O36,-1),宝石属性!$B$25:$N$41,2,0)*VLOOKUP(ROUNDDOWN($O36,-1),宝石属性!$B$25:$N$41,3,0)+VLOOKUP($P$2,职业被动!$B$6:$M$29,COLUMNS(职业被动!$B$6:I$29),0)*$O36,0)</f>
        <v>386</v>
      </c>
      <c r="V36" s="9">
        <f>ROUND(属性投放!J$4+装备属性!J$4*IF($O36&lt;10,1,ROUNDDOWN($O36,-1))+SUM(属性投放!K$37:K$45)*$O36+VLOOKUP($P$2,一级属性!$E$41:$P$64,COLUMNS(一级属性!$E$41:M$64),0)*($O36+0.25*IF($O36&lt;10,1,ROUNDDOWN($O36,-1)))+VLOOKUP($P$2,宝石属性!$B$43:$M$66,COLUMNS(宝石属性!$B$43:J$66),0)*10*VLOOKUP(ROUNDDOWN($O36,-1),宝石属性!$B$25:$N$41,2,0)*VLOOKUP(ROUNDDOWN($O36,-1),宝石属性!$B$25:$N$41,3,0)+VLOOKUP($P$2,职业被动!$B$6:$M$29,COLUMNS(职业被动!$B$6:J$29),0)*$O36,0)</f>
        <v>264</v>
      </c>
      <c r="W36" s="9">
        <f>ROUND(属性投放!K$4+装备属性!K$4*IF($O36&lt;10,1,ROUNDDOWN($O36,-1))+SUM(属性投放!L$37:L$45)*$O36+VLOOKUP($P$2,一级属性!$E$41:$P$64,COLUMNS(一级属性!$E$41:N$64),0)*($O36+0.25*IF($O36&lt;10,1,ROUNDDOWN($O36,-1)))+VLOOKUP($P$2,宝石属性!$B$43:$M$66,COLUMNS(宝石属性!$B$43:K$66),0)*10*VLOOKUP(ROUNDDOWN($O36,-1),宝石属性!$B$25:$N$41,2,0)*VLOOKUP(ROUNDDOWN($O36,-1),宝石属性!$B$25:$N$41,3,0)+VLOOKUP($P$2,职业被动!$B$6:$M$29,COLUMNS(职业被动!$B$6:K$29),0)*$O36,0)</f>
        <v>151</v>
      </c>
      <c r="X36" s="9">
        <f>ROUND(属性投放!L$4+装备属性!L$4*IF($O36&lt;10,1,ROUNDDOWN($O36,-1))+SUM(属性投放!M$37:M$45)*$O36+VLOOKUP($P$2,一级属性!$E$41:$P$64,COLUMNS(一级属性!$E$41:O$64),0)*($O36+0.25*IF($O36&lt;10,1,ROUNDDOWN($O36,-1)))+VLOOKUP($P$2,宝石属性!$B$43:$M$66,COLUMNS(宝石属性!$B$43:L$66),0)*10*VLOOKUP(ROUNDDOWN($O36,-1),宝石属性!$B$25:$N$41,2,0)*VLOOKUP(ROUNDDOWN($O36,-1),宝石属性!$B$25:$N$41,3,0)+VLOOKUP($P$2,职业被动!$B$6:$M$29,COLUMNS(职业被动!$B$6:L$29),0)*$O36,0)</f>
        <v>10</v>
      </c>
      <c r="Y36" s="9">
        <f>ROUND(属性投放!M$4+装备属性!M$4*IF($O36&lt;10,1,ROUNDDOWN($O36,-1))+SUM(属性投放!N$37:N$45)*$O36+VLOOKUP($P$2,一级属性!$E$41:$P$64,COLUMNS(一级属性!$E$41:P$64),0)*($O36+0.25*IF($O36&lt;10,1,ROUNDDOWN($O36,-1)))+VLOOKUP($P$2,宝石属性!$B$43:$M$66,COLUMNS(宝石属性!$B$43:M$66),0)*10*VLOOKUP(ROUNDDOWN($O36,-1),宝石属性!$B$25:$N$41,2,0)*VLOOKUP(ROUNDDOWN($O36,-1),宝石属性!$B$25:$N$41,3,0)+VLOOKUP($P$2,职业被动!$B$6:$M$29,COLUMNS(职业被动!$B$6:M$29),0)*$O36,0)</f>
        <v>352</v>
      </c>
      <c r="Z36" s="48">
        <f>属性价值和能力评分!$F$9+ROUND(属性价值和能力评分!$F$38*10,0)*O36+ROUND((SUM(装备属性!$W$9:$W$14)+属性价值和能力评分!$F$38*1.25+1.4+2.8)*IF(O36&lt;10,1,ROUNDDOWN(O36,-1)),0)+15*VLOOKUP(ROUNDDOWN(O36,-1),宝石属性!$B$26:$D$41,2,0)*6*VLOOKUP(ROUNDDOWN(O36,-1),宝石属性!$B$26:$D$41,3,0)+(属性价值和能力评分!$F$49*9+属性价值和能力评分!$F$50*2+属性价值和能力评分!$F$53*8/5)*O36</f>
        <v>6215</v>
      </c>
      <c r="AB36" s="1">
        <v>33</v>
      </c>
      <c r="AC36" s="9">
        <f>ROUND(属性投放!D$4+装备属性!D$4*IF($AB36&lt;10,1,ROUNDDOWN($AB36,-1))+SUM(属性投放!E$37:E$45)*$AB36+VLOOKUP($AC$2,一级属性!$E$41:$P$64,COLUMNS(一级属性!$E$41:G$64),0)*($AB36+0.25*IF($AB36&lt;10,1,ROUNDDOWN($AB36,-1)))+VLOOKUP($AC$2,宝石属性!$B$43:$M$66,COLUMNS(宝石属性!$B$43:D$66),0)*10*VLOOKUP(ROUNDDOWN($AB36,-1),宝石属性!$B$25:$N$41,2,0)*VLOOKUP(ROUNDDOWN($AB36,-1),宝石属性!$B$25:$N$41,3,0)+VLOOKUP($AC$2,职业被动!$B$6:$M$29,COLUMNS(职业被动!$B$6:D$29),0)*$AB36,0)</f>
        <v>2126</v>
      </c>
      <c r="AD36" s="9">
        <f>ROUND(属性投放!E$4+装备属性!E$4*IF($AB36&lt;10,1,ROUNDDOWN($AB36,-1))+SUM(属性投放!F$37:F$45)*$AB36+VLOOKUP($AC$2,一级属性!$E$41:$P$64,COLUMNS(一级属性!$E$41:H$64),0)*($AB36+0.25*IF($AB36&lt;10,1,ROUNDDOWN($AB36,-1)))+VLOOKUP($AC$2,宝石属性!$B$43:$M$66,COLUMNS(宝石属性!$B$43:E$66),0)*10*VLOOKUP(ROUNDDOWN($AB36,-1),宝石属性!$B$25:$N$41,2,0)*VLOOKUP(ROUNDDOWN($AB36,-1),宝石属性!$B$25:$N$41,3,0)+VLOOKUP($AC$2,职业被动!$B$6:$M$29,COLUMNS(职业被动!$B$6:E$29),0)*$AB36,0)</f>
        <v>941</v>
      </c>
      <c r="AE36" s="9">
        <f>ROUND(属性投放!F$4+装备属性!F$4*IF($AB36&lt;10,1,ROUNDDOWN($AB36,-1))+SUM(属性投放!G$37:G$45)*$AB36+VLOOKUP($AC$2,一级属性!$E$41:$P$64,COLUMNS(一级属性!$E$41:I$64),0)*($AB36+0.25*IF($AB36&lt;10,1,ROUNDDOWN($AB36,-1)))+VLOOKUP($AC$2,宝石属性!$B$43:$M$66,COLUMNS(宝石属性!$B$43:F$66),0)*10*VLOOKUP(ROUNDDOWN($AB36,-1),宝石属性!$B$25:$N$41,2,0)*VLOOKUP(ROUNDDOWN($AB36,-1),宝石属性!$B$25:$N$41,3,0)+VLOOKUP($AC$2,职业被动!$B$6:$M$29,COLUMNS(职业被动!$B$6:F$29),0)*$AB36,0)</f>
        <v>598</v>
      </c>
      <c r="AF36" s="9">
        <f>ROUND(属性投放!G$4+装备属性!G$4*IF($AB36&lt;10,1,ROUNDDOWN($AB36,-1))+SUM(属性投放!H$37:H$45)*$AB36+VLOOKUP($AC$2,一级属性!$E$41:$P$64,COLUMNS(一级属性!$E$41:J$64),0)*($AB36+0.25*IF($AB36&lt;10,1,ROUNDDOWN($AB36,-1)))+VLOOKUP($AC$2,宝石属性!$B$43:$M$66,COLUMNS(宝石属性!$B$43:G$66),0)*10*VLOOKUP(ROUNDDOWN($AB36,-1),宝石属性!$B$25:$N$41,2,0)*VLOOKUP(ROUNDDOWN($AB36,-1),宝石属性!$B$25:$N$41,3,0)+VLOOKUP($AC$2,职业被动!$B$6:$M$29,COLUMNS(职业被动!$B$6:G$29),0)*$AB36,0)</f>
        <v>381</v>
      </c>
      <c r="AG36" s="9">
        <f>ROUND(属性投放!H$4+装备属性!H$4*IF($AB36&lt;10,1,ROUNDDOWN($AB36,-1))+SUM(属性投放!I$37:I$45)*$AB36+VLOOKUP($AC$2,一级属性!$E$41:$P$64,COLUMNS(一级属性!$E$41:K$64),0)*($AB36+0.25*IF($AB36&lt;10,1,ROUNDDOWN($AB36,-1)))+VLOOKUP($AC$2,宝石属性!$B$43:$M$66,COLUMNS(宝石属性!$B$43:H$66),0)*10*VLOOKUP(ROUNDDOWN($AB36,-1),宝石属性!$B$25:$N$41,2,0)*VLOOKUP(ROUNDDOWN($AB36,-1),宝石属性!$B$25:$N$41,3,0)+VLOOKUP($AC$2,职业被动!$B$6:$M$29,COLUMNS(职业被动!$B$6:H$29),0)*$AB36,0)</f>
        <v>269</v>
      </c>
      <c r="AH36" s="9">
        <f>ROUND(属性投放!I$4+装备属性!I$4*IF($AB36&lt;10,1,ROUNDDOWN($AB36,-1))+SUM(属性投放!J$37:J$45)*$AB36+VLOOKUP($AC$2,一级属性!$E$41:$P$64,COLUMNS(一级属性!$E$41:L$64),0)*($AB36+0.25*IF($AB36&lt;10,1,ROUNDDOWN($AB36,-1)))+VLOOKUP($AC$2,宝石属性!$B$43:$M$66,COLUMNS(宝石属性!$B$43:I$66),0)*10*VLOOKUP(ROUNDDOWN($AB36,-1),宝石属性!$B$25:$N$41,2,0)*VLOOKUP(ROUNDDOWN($AB36,-1),宝石属性!$B$25:$N$41,3,0)+VLOOKUP($AC$2,职业被动!$B$6:$M$29,COLUMNS(职业被动!$B$6:I$29),0)*$AB36,0)</f>
        <v>362</v>
      </c>
      <c r="AI36" s="9">
        <f>ROUND(属性投放!J$4+装备属性!J$4*IF($AB36&lt;10,1,ROUNDDOWN($AB36,-1))+SUM(属性投放!K$37:K$45)*$AB36+VLOOKUP($AC$2,一级属性!$E$41:$P$64,COLUMNS(一级属性!$E$41:M$64),0)*($AB36+0.25*IF($AB36&lt;10,1,ROUNDDOWN($AB36,-1)))+VLOOKUP($AC$2,宝石属性!$B$43:$M$66,COLUMNS(宝石属性!$B$43:J$66),0)*10*VLOOKUP(ROUNDDOWN($AB36,-1),宝石属性!$B$25:$N$41,2,0)*VLOOKUP(ROUNDDOWN($AB36,-1),宝石属性!$B$25:$N$41,3,0)+VLOOKUP($AC$2,职业被动!$B$6:$M$29,COLUMNS(职业被动!$B$6:J$29),0)*$AB36,0)</f>
        <v>236</v>
      </c>
      <c r="AJ36" s="9">
        <f>ROUND(属性投放!K$4+装备属性!K$4*IF($AB36&lt;10,1,ROUNDDOWN($AB36,-1))+SUM(属性投放!L$37:L$45)*$AB36+VLOOKUP($AC$2,一级属性!$E$41:$P$64,COLUMNS(一级属性!$E$41:N$64),0)*($AB36+0.25*IF($AB36&lt;10,1,ROUNDDOWN($AB36,-1)))+VLOOKUP($AC$2,宝石属性!$B$43:$M$66,COLUMNS(宝石属性!$B$43:K$66),0)*10*VLOOKUP(ROUNDDOWN($AB36,-1),宝石属性!$B$25:$N$41,2,0)*VLOOKUP(ROUNDDOWN($AB36,-1),宝石属性!$B$25:$N$41,3,0)+VLOOKUP($AC$2,职业被动!$B$6:$M$29,COLUMNS(职业被动!$B$6:K$29),0)*$AB36,0)</f>
        <v>127</v>
      </c>
      <c r="AK36" s="9">
        <f>ROUND(属性投放!L$4+装备属性!L$4*IF($AB36&lt;10,1,ROUNDDOWN($AB36,-1))+SUM(属性投放!M$37:M$45)*$AB36+VLOOKUP($AC$2,一级属性!$E$41:$P$64,COLUMNS(一级属性!$E$41:O$64),0)*($AB36+0.25*IF($AB36&lt;10,1,ROUNDDOWN($AB36,-1)))+VLOOKUP($AC$2,宝石属性!$B$43:$M$66,COLUMNS(宝石属性!$B$43:L$66),0)*10*VLOOKUP(ROUNDDOWN($AB36,-1),宝石属性!$B$25:$N$41,2,0)*VLOOKUP(ROUNDDOWN($AB36,-1),宝石属性!$B$25:$N$41,3,0)+VLOOKUP($AC$2,职业被动!$B$6:$M$29,COLUMNS(职业被动!$B$6:L$29),0)*$AB36,0)</f>
        <v>10</v>
      </c>
      <c r="AL36" s="9">
        <f>ROUND(属性投放!M$4+装备属性!M$4*IF($AB36&lt;10,1,ROUNDDOWN($AB36,-1))+SUM(属性投放!N$37:N$45)*$AB36+VLOOKUP($AC$2,一级属性!$E$41:$P$64,COLUMNS(一级属性!$E$41:P$64),0)*($AB36+0.25*IF($AB36&lt;10,1,ROUNDDOWN($AB36,-1)))+VLOOKUP($AC$2,宝石属性!$B$43:$M$66,COLUMNS(宝石属性!$B$43:M$66),0)*10*VLOOKUP(ROUNDDOWN($AB36,-1),宝石属性!$B$25:$N$41,2,0)*VLOOKUP(ROUNDDOWN($AB36,-1),宝石属性!$B$25:$N$41,3,0)+VLOOKUP($AC$2,职业被动!$B$6:$M$29,COLUMNS(职业被动!$B$6:M$29),0)*$AB36,0)</f>
        <v>352</v>
      </c>
      <c r="AM36" s="48">
        <f>属性价值和能力评分!$F$9+ROUND(属性价值和能力评分!$F$38*10,0)*AB36+ROUND((SUM(装备属性!$W$9:$W$14)+属性价值和能力评分!$F$38*1.25+1.4+2.8)*IF(AB36&lt;10,1,ROUNDDOWN(AB36,-1)),0)+15*VLOOKUP(ROUNDDOWN(AB36,-1),宝石属性!$B$26:$D$41,2,0)*6*VLOOKUP(ROUNDDOWN(AB36,-1),宝石属性!$B$26:$D$41,3,0)+(属性价值和能力评分!$F$49*9+属性价值和能力评分!$F$50*2+属性价值和能力评分!$F$53*8/5)*AB36</f>
        <v>6215</v>
      </c>
      <c r="AO36" s="1">
        <v>33</v>
      </c>
      <c r="AP36" s="9">
        <f>ROUND(属性投放!D$4+装备属性!D$4*IF($AO36&lt;10,1,ROUNDDOWN($AO36,-1))+SUM(属性投放!E$37:E$45)*$AO36+VLOOKUP($AP$2,一级属性!$E$41:$P$64,COLUMNS(一级属性!$E$41:G$64),0)*($AO36+0.25*IF($AO36&lt;10,1,ROUNDDOWN($AO36,-1)))+VLOOKUP($AP$2,宝石属性!$B$43:$M$66,COLUMNS(宝石属性!$B$43:D$66),0)*10*VLOOKUP(ROUNDDOWN($AO36,-1),宝石属性!$B$25:$N$41,2,0)*VLOOKUP(ROUNDDOWN($AO36,-1),宝石属性!$B$25:$N$41,3,0)+VLOOKUP($AP$2,职业被动!$B$6:$M$29,COLUMNS(职业被动!$B$6:D$29),0)*$AO36,0)</f>
        <v>2126</v>
      </c>
      <c r="AQ36" s="9">
        <f>ROUND(属性投放!E$4+装备属性!E$4*IF($AO36&lt;10,1,ROUNDDOWN($AO36,-1))+SUM(属性投放!F$37:F$45)*$AO36+VLOOKUP($AP$2,一级属性!$E$41:$P$64,COLUMNS(一级属性!$E$41:H$64),0)*($AO36+0.25*IF($AO36&lt;10,1,ROUNDDOWN($AO36,-1)))+VLOOKUP($AP$2,宝石属性!$B$43:$M$66,COLUMNS(宝石属性!$B$43:E$66),0)*10*VLOOKUP(ROUNDDOWN($AO36,-1),宝石属性!$B$25:$N$41,2,0)*VLOOKUP(ROUNDDOWN($AO36,-1),宝石属性!$B$25:$N$41,3,0)+VLOOKUP($AP$2,职业被动!$B$6:$M$29,COLUMNS(职业被动!$B$6:E$29),0)*$AO36,0)</f>
        <v>1549</v>
      </c>
      <c r="AR36" s="9">
        <f>ROUND(属性投放!F$4+装备属性!F$4*IF($AO36&lt;10,1,ROUNDDOWN($AO36,-1))+SUM(属性投放!G$37:G$45)*$AO36+VLOOKUP($AP$2,一级属性!$E$41:$P$64,COLUMNS(一级属性!$E$41:I$64),0)*($AO36+0.25*IF($AO36&lt;10,1,ROUNDDOWN($AO36,-1)))+VLOOKUP($AP$2,宝石属性!$B$43:$M$66,COLUMNS(宝石属性!$B$43:F$66),0)*10*VLOOKUP(ROUNDDOWN($AO36,-1),宝石属性!$B$25:$N$41,2,0)*VLOOKUP(ROUNDDOWN($AO36,-1),宝石属性!$B$25:$N$41,3,0)+VLOOKUP($AP$2,职业被动!$B$6:$M$29,COLUMNS(职业被动!$B$6:F$29),0)*$AO36,0)</f>
        <v>412</v>
      </c>
      <c r="AS36" s="9">
        <f>ROUND(属性投放!G$4+装备属性!G$4*IF($AO36&lt;10,1,ROUNDDOWN($AO36,-1))+SUM(属性投放!H$37:H$45)*$AO36+VLOOKUP($AP$2,一级属性!$E$41:$P$64,COLUMNS(一级属性!$E$41:J$64),0)*($AO36+0.25*IF($AO36&lt;10,1,ROUNDDOWN($AO36,-1)))+VLOOKUP($AP$2,宝石属性!$B$43:$M$66,COLUMNS(宝石属性!$B$43:G$66),0)*10*VLOOKUP(ROUNDDOWN($AO36,-1),宝石属性!$B$25:$N$41,2,0)*VLOOKUP(ROUNDDOWN($AO36,-1),宝石属性!$B$25:$N$41,3,0)+VLOOKUP($AP$2,职业被动!$B$6:$M$29,COLUMNS(职业被动!$B$6:G$29),0)*$AO36,0)</f>
        <v>315</v>
      </c>
      <c r="AT36" s="9">
        <f>ROUND(属性投放!H$4+装备属性!H$4*IF($AO36&lt;10,1,ROUNDDOWN($AO36,-1))+SUM(属性投放!I$37:I$45)*$AO36+VLOOKUP($AP$2,一级属性!$E$41:$P$64,COLUMNS(一级属性!$E$41:K$64),0)*($AO36+0.25*IF($AO36&lt;10,1,ROUNDDOWN($AO36,-1)))+VLOOKUP($AP$2,宝石属性!$B$43:$M$66,COLUMNS(宝石属性!$B$43:H$66),0)*10*VLOOKUP(ROUNDDOWN($AO36,-1),宝石属性!$B$25:$N$41,2,0)*VLOOKUP(ROUNDDOWN($AO36,-1),宝石属性!$B$25:$N$41,3,0)+VLOOKUP($AP$2,职业被动!$B$6:$M$29,COLUMNS(职业被动!$B$6:H$29),0)*$AO36,0)</f>
        <v>391</v>
      </c>
      <c r="AU36" s="9">
        <f>ROUND(属性投放!I$4+装备属性!I$4*IF($AO36&lt;10,1,ROUNDDOWN($AO36,-1))+SUM(属性投放!J$37:J$45)*$AO36+VLOOKUP($AP$2,一级属性!$E$41:$P$64,COLUMNS(一级属性!$E$41:L$64),0)*($AO36+0.25*IF($AO36&lt;10,1,ROUNDDOWN($AO36,-1)))+VLOOKUP($AP$2,宝石属性!$B$43:$M$66,COLUMNS(宝石属性!$B$43:I$66),0)*10*VLOOKUP(ROUNDDOWN($AO36,-1),宝石属性!$B$25:$N$41,2,0)*VLOOKUP(ROUNDDOWN($AO36,-1),宝石属性!$B$25:$N$41,3,0)+VLOOKUP($AP$2,职业被动!$B$6:$M$29,COLUMNS(职业被动!$B$6:I$29),0)*$AO36,0)</f>
        <v>386</v>
      </c>
      <c r="AV36" s="9">
        <f>ROUND(属性投放!J$4+装备属性!J$4*IF($AO36&lt;10,1,ROUNDDOWN($AO36,-1))+SUM(属性投放!K$37:K$45)*$AO36+VLOOKUP($AP$2,一级属性!$E$41:$P$64,COLUMNS(一级属性!$E$41:M$64),0)*($AO36+0.25*IF($AO36&lt;10,1,ROUNDDOWN($AO36,-1)))+VLOOKUP($AP$2,宝石属性!$B$43:$M$66,COLUMNS(宝石属性!$B$43:J$66),0)*10*VLOOKUP(ROUNDDOWN($AO36,-1),宝石属性!$B$25:$N$41,2,0)*VLOOKUP(ROUNDDOWN($AO36,-1),宝石属性!$B$25:$N$41,3,0)+VLOOKUP($AP$2,职业被动!$B$6:$M$29,COLUMNS(职业被动!$B$6:J$29),0)*$AO36,0)</f>
        <v>264</v>
      </c>
      <c r="AW36" s="9">
        <f>ROUND(属性投放!K$4+装备属性!K$4*IF($AO36&lt;10,1,ROUNDDOWN($AO36,-1))+SUM(属性投放!L$37:L$45)*$AO36+VLOOKUP($AP$2,一级属性!$E$41:$P$64,COLUMNS(一级属性!$E$41:N$64),0)*($AO36+0.25*IF($AO36&lt;10,1,ROUNDDOWN($AO36,-1)))+VLOOKUP($AP$2,宝石属性!$B$43:$M$66,COLUMNS(宝石属性!$B$43:K$66),0)*10*VLOOKUP(ROUNDDOWN($AO36,-1),宝石属性!$B$25:$N$41,2,0)*VLOOKUP(ROUNDDOWN($AO36,-1),宝石属性!$B$25:$N$41,3,0)+VLOOKUP($AP$2,职业被动!$B$6:$M$29,COLUMNS(职业被动!$B$6:K$29),0)*$AO36,0)</f>
        <v>127</v>
      </c>
      <c r="AX36" s="9">
        <f>ROUND(属性投放!L$4+装备属性!L$4*IF($AO36&lt;10,1,ROUNDDOWN($AO36,-1))+SUM(属性投放!M$37:M$45)*$AO36+VLOOKUP($AP$2,一级属性!$E$41:$P$64,COLUMNS(一级属性!$E$41:O$64),0)*($AO36+0.25*IF($AO36&lt;10,1,ROUNDDOWN($AO36,-1)))+VLOOKUP($AP$2,宝石属性!$B$43:$M$66,COLUMNS(宝石属性!$B$43:L$66),0)*10*VLOOKUP(ROUNDDOWN($AO36,-1),宝石属性!$B$25:$N$41,2,0)*VLOOKUP(ROUNDDOWN($AO36,-1),宝石属性!$B$25:$N$41,3,0)+VLOOKUP($AP$2,职业被动!$B$6:$M$29,COLUMNS(职业被动!$B$6:L$29),0)*$AO36,0)</f>
        <v>349</v>
      </c>
      <c r="AY36" s="9">
        <f>ROUND(属性投放!M$4+装备属性!M$4*IF($AO36&lt;10,1,ROUNDDOWN($AO36,-1))+SUM(属性投放!N$37:N$45)*$AO36+VLOOKUP($AP$2,一级属性!$E$41:$P$64,COLUMNS(一级属性!$E$41:P$64),0)*($AO36+0.25*IF($AO36&lt;10,1,ROUNDDOWN($AO36,-1)))+VLOOKUP($AP$2,宝石属性!$B$43:$M$66,COLUMNS(宝石属性!$B$43:M$66),0)*10*VLOOKUP(ROUNDDOWN($AO36,-1),宝石属性!$B$25:$N$41,2,0)*VLOOKUP(ROUNDDOWN($AO36,-1),宝石属性!$B$25:$N$41,3,0)+VLOOKUP($AP$2,职业被动!$B$6:$M$29,COLUMNS(职业被动!$B$6:M$29),0)*$AO36,0)</f>
        <v>352</v>
      </c>
      <c r="AZ36" s="48">
        <f>属性价值和能力评分!$F$9+ROUND(属性价值和能力评分!$F$38*10,0)*AO36+ROUND((SUM(装备属性!$W$9:$W$14)+属性价值和能力评分!$F$38*1.25+1.4+2.8)*IF(AO36&lt;10,1,ROUNDDOWN(AO36,-1)),0)+15*VLOOKUP(ROUNDDOWN(AO36,-1),宝石属性!$B$26:$D$41,2,0)*6*VLOOKUP(ROUNDDOWN(AO36,-1),宝石属性!$B$26:$D$41,3,0)+(属性价值和能力评分!$F$49*9+属性价值和能力评分!$F$50*2+属性价值和能力评分!$F$53*8/5)*AO36</f>
        <v>6215</v>
      </c>
      <c r="BB36" s="1">
        <v>33</v>
      </c>
      <c r="BC36" s="9">
        <f>ROUND(属性投放!D$4+装备属性!D$4*IF($BB36&lt;10,1,ROUNDDOWN($BB36,-1))+SUM(属性投放!E$37:E$45)*$BB36+VLOOKUP($BC$2,一级属性!$E$41:$P$64,COLUMNS(一级属性!$E$41:G$64),0)*($BB36+0.25*IF($BB36&lt;10,1,ROUNDDOWN($BB36,-1)))+VLOOKUP($BC$2,宝石属性!$B$43:$M$66,COLUMNS(宝石属性!$B$43:D$66),0)*10*VLOOKUP(ROUNDDOWN($BB36,-1),宝石属性!$B$25:$N$41,2,0)*VLOOKUP(ROUNDDOWN($BB36,-1),宝石属性!$B$25:$N$41,3,0)+VLOOKUP($BC$2,职业被动!$B$6:$M$29,COLUMNS(职业被动!$B$6:D$29),0)*$BB36,0)</f>
        <v>1895</v>
      </c>
      <c r="BD36" s="9">
        <f>ROUND(属性投放!E$4+装备属性!E$4*IF($BB36&lt;10,1,ROUNDDOWN($BB36,-1))+SUM(属性投放!F$37:F$45)*$BB36+VLOOKUP($BC$2,一级属性!$E$41:$P$64,COLUMNS(一级属性!$E$41:H$64),0)*($BB36+0.25*IF($BB36&lt;10,1,ROUNDDOWN($BB36,-1)))+VLOOKUP($BC$2,宝石属性!$B$43:$M$66,COLUMNS(宝石属性!$B$43:E$66),0)*10*VLOOKUP(ROUNDDOWN($BB36,-1),宝石属性!$B$25:$N$41,2,0)*VLOOKUP(ROUNDDOWN($BB36,-1),宝石属性!$B$25:$N$41,3,0)+VLOOKUP($BC$2,职业被动!$B$6:$M$29,COLUMNS(职业被动!$B$6:E$29),0)*$BB36,0)</f>
        <v>1751</v>
      </c>
      <c r="BE36" s="9">
        <f>ROUND(属性投放!F$4+装备属性!F$4*IF($BB36&lt;10,1,ROUNDDOWN($BB36,-1))+SUM(属性投放!G$37:G$45)*$BB36+VLOOKUP($BC$2,一级属性!$E$41:$P$64,COLUMNS(一级属性!$E$41:I$64),0)*($BB36+0.25*IF($BB36&lt;10,1,ROUNDDOWN($BB36,-1)))+VLOOKUP($BC$2,宝石属性!$B$43:$M$66,COLUMNS(宝石属性!$B$43:F$66),0)*10*VLOOKUP(ROUNDDOWN($BB36,-1),宝石属性!$B$25:$N$41,2,0)*VLOOKUP(ROUNDDOWN($BB36,-1),宝石属性!$B$25:$N$41,3,0)+VLOOKUP($BC$2,职业被动!$B$6:$M$29,COLUMNS(职业被动!$B$6:F$29),0)*$BB36,0)</f>
        <v>412</v>
      </c>
      <c r="BF36" s="9">
        <f>ROUND(属性投放!G$4+装备属性!G$4*IF($BB36&lt;10,1,ROUNDDOWN($BB36,-1))+SUM(属性投放!H$37:H$45)*$BB36+VLOOKUP($BC$2,一级属性!$E$41:$P$64,COLUMNS(一级属性!$E$41:J$64),0)*($BB36+0.25*IF($BB36&lt;10,1,ROUNDDOWN($BB36,-1)))+VLOOKUP($BC$2,宝石属性!$B$43:$M$66,COLUMNS(宝石属性!$B$43:G$66),0)*10*VLOOKUP(ROUNDDOWN($BB36,-1),宝石属性!$B$25:$N$41,2,0)*VLOOKUP(ROUNDDOWN($BB36,-1),宝石属性!$B$25:$N$41,3,0)+VLOOKUP($BC$2,职业被动!$B$6:$M$29,COLUMNS(职业被动!$B$6:G$29),0)*$BB36,0)</f>
        <v>315</v>
      </c>
      <c r="BG36" s="9">
        <f>ROUND(属性投放!H$4+装备属性!H$4*IF($BB36&lt;10,1,ROUNDDOWN($BB36,-1))+SUM(属性投放!I$37:I$45)*$BB36+VLOOKUP($BC$2,一级属性!$E$41:$P$64,COLUMNS(一级属性!$E$41:K$64),0)*($BB36+0.25*IF($BB36&lt;10,1,ROUNDDOWN($BB36,-1)))+VLOOKUP($BC$2,宝石属性!$B$43:$M$66,COLUMNS(宝石属性!$B$43:H$66),0)*10*VLOOKUP(ROUNDDOWN($BB36,-1),宝石属性!$B$25:$N$41,2,0)*VLOOKUP(ROUNDDOWN($BB36,-1),宝石属性!$B$25:$N$41,3,0)+VLOOKUP($BC$2,职业被动!$B$6:$M$29,COLUMNS(职业被动!$B$6:H$29),0)*$BB36,0)</f>
        <v>515</v>
      </c>
      <c r="BH36" s="9">
        <f>ROUND(属性投放!I$4+装备属性!I$4*IF($BB36&lt;10,1,ROUNDDOWN($BB36,-1))+SUM(属性投放!J$37:J$45)*$BB36+VLOOKUP($BC$2,一级属性!$E$41:$P$64,COLUMNS(一级属性!$E$41:L$64),0)*($BB36+0.25*IF($BB36&lt;10,1,ROUNDDOWN($BB36,-1)))+VLOOKUP($BC$2,宝石属性!$B$43:$M$66,COLUMNS(宝石属性!$B$43:I$66),0)*10*VLOOKUP(ROUNDDOWN($BB36,-1),宝石属性!$B$25:$N$41,2,0)*VLOOKUP(ROUNDDOWN($BB36,-1),宝石属性!$B$25:$N$41,3,0)+VLOOKUP($BC$2,职业被动!$B$6:$M$29,COLUMNS(职业被动!$B$6:I$29),0)*$BB36,0)</f>
        <v>459</v>
      </c>
      <c r="BI36" s="9">
        <f>ROUND(属性投放!J$4+装备属性!J$4*IF($BB36&lt;10,1,ROUNDDOWN($BB36,-1))+SUM(属性投放!K$37:K$45)*$BB36+VLOOKUP($BC$2,一级属性!$E$41:$P$64,COLUMNS(一级属性!$E$41:M$64),0)*($BB36+0.25*IF($BB36&lt;10,1,ROUNDDOWN($BB36,-1)))+VLOOKUP($BC$2,宝石属性!$B$43:$M$66,COLUMNS(宝石属性!$B$43:J$66),0)*10*VLOOKUP(ROUNDDOWN($BB36,-1),宝石属性!$B$25:$N$41,2,0)*VLOOKUP(ROUNDDOWN($BB36,-1),宝石属性!$B$25:$N$41,3,0)+VLOOKUP($BC$2,职业被动!$B$6:$M$29,COLUMNS(职业被动!$B$6:J$29),0)*$BB36,0)</f>
        <v>203</v>
      </c>
      <c r="BJ36" s="9">
        <f>ROUND(属性投放!K$4+装备属性!K$4*IF($BB36&lt;10,1,ROUNDDOWN($BB36,-1))+SUM(属性投放!L$37:L$45)*$BB36+VLOOKUP($BC$2,一级属性!$E$41:$P$64,COLUMNS(一级属性!$E$41:N$64),0)*($BB36+0.25*IF($BB36&lt;10,1,ROUNDDOWN($BB36,-1)))+VLOOKUP($BC$2,宝石属性!$B$43:$M$66,COLUMNS(宝石属性!$B$43:K$66),0)*10*VLOOKUP(ROUNDDOWN($BB36,-1),宝石属性!$B$25:$N$41,2,0)*VLOOKUP(ROUNDDOWN($BB36,-1),宝石属性!$B$25:$N$41,3,0)+VLOOKUP($BC$2,职业被动!$B$6:$M$29,COLUMNS(职业被动!$B$6:K$29),0)*$BB36,0)</f>
        <v>127</v>
      </c>
      <c r="BK36" s="9">
        <f>ROUND(属性投放!L$4+装备属性!L$4*IF($BB36&lt;10,1,ROUNDDOWN($BB36,-1))+SUM(属性投放!M$37:M$45)*$BB36+VLOOKUP($BC$2,一级属性!$E$41:$P$64,COLUMNS(一级属性!$E$41:O$64),0)*($BB36+0.25*IF($BB36&lt;10,1,ROUNDDOWN($BB36,-1)))+VLOOKUP($BC$2,宝石属性!$B$43:$M$66,COLUMNS(宝石属性!$B$43:L$66),0)*10*VLOOKUP(ROUNDDOWN($BB36,-1),宝石属性!$B$25:$N$41,2,0)*VLOOKUP(ROUNDDOWN($BB36,-1),宝石属性!$B$25:$N$41,3,0)+VLOOKUP($BC$2,职业被动!$B$6:$M$29,COLUMNS(职业被动!$B$6:L$29),0)*$BB36,0)</f>
        <v>10</v>
      </c>
      <c r="BL36" s="9">
        <f>ROUND(属性投放!M$4+装备属性!M$4*IF($BB36&lt;10,1,ROUNDDOWN($BB36,-1))+SUM(属性投放!N$37:N$45)*$BB36+VLOOKUP($BC$2,一级属性!$E$41:$P$64,COLUMNS(一级属性!$E$41:P$64),0)*($BB36+0.25*IF($BB36&lt;10,1,ROUNDDOWN($BB36,-1)))+VLOOKUP($BC$2,宝石属性!$B$43:$M$66,COLUMNS(宝石属性!$B$43:M$66),0)*10*VLOOKUP(ROUNDDOWN($BB36,-1),宝石属性!$B$25:$N$41,2,0)*VLOOKUP(ROUNDDOWN($BB36,-1),宝石属性!$B$25:$N$41,3,0)+VLOOKUP($BC$2,职业被动!$B$6:$M$29,COLUMNS(职业被动!$B$6:M$29),0)*$BB36,0)</f>
        <v>352</v>
      </c>
      <c r="BM36" s="48">
        <f>属性价值和能力评分!$F$9+ROUND(属性价值和能力评分!$F$38*10,0)*BB36+ROUND((SUM(装备属性!$W$9:$W$14)+属性价值和能力评分!$F$38*1.25+1.4+2.8)*IF(BB36&lt;10,1,ROUNDDOWN(BB36,-1)),0)+15*VLOOKUP(ROUNDDOWN(BB36,-1),宝石属性!$B$26:$D$41,2,0)*6*VLOOKUP(ROUNDDOWN(BB36,-1),宝石属性!$B$26:$D$41,3,0)+(属性价值和能力评分!$F$49*9+属性价值和能力评分!$F$50*2+属性价值和能力评分!$F$53*8/5)*BB36</f>
        <v>6215</v>
      </c>
      <c r="BO36" s="1">
        <v>33</v>
      </c>
      <c r="BP36" s="9">
        <f>ROUND(属性投放!D$4+装备属性!D$4*IF($BO36&lt;10,1,ROUNDDOWN($BO36,-1))+SUM(属性投放!E$37:E$45)*$BO36+VLOOKUP($BP$2,一级属性!$E$41:$P$64,COLUMNS(一级属性!$E$41:G$64),0)*($BO36+0.25*IF($BO36&lt;10,1,ROUNDDOWN($BO36,-1)))+VLOOKUP($BP$2,宝石属性!$B$43:$M$66,COLUMNS(宝石属性!$B$43:D$66),0)*10*VLOOKUP(ROUNDDOWN($BO36,-1),宝石属性!$B$25:$N$41,2,0)*VLOOKUP(ROUNDDOWN($BO36,-1),宝石属性!$B$25:$N$41,3,0)+VLOOKUP($BP$2,职业被动!$B$6:$M$29,COLUMNS(职业被动!$B$6:D$29),0)*$BO36,0)</f>
        <v>2357</v>
      </c>
      <c r="BQ36" s="9">
        <f>ROUND(属性投放!E$4+装备属性!E$4*IF($BO36&lt;10,1,ROUNDDOWN($BO36,-1))+SUM(属性投放!F$37:F$45)*$BO36+VLOOKUP($BP$2,一级属性!$E$41:$P$64,COLUMNS(一级属性!$E$41:H$64),0)*($BO36+0.25*IF($BO36&lt;10,1,ROUNDDOWN($BO36,-1)))+VLOOKUP($BP$2,宝石属性!$B$43:$M$66,COLUMNS(宝石属性!$B$43:E$66),0)*10*VLOOKUP(ROUNDDOWN($BO36,-1),宝石属性!$B$25:$N$41,2,0)*VLOOKUP(ROUNDDOWN($BO36,-1),宝石属性!$B$25:$N$41,3,0)+VLOOKUP($BP$2,职业被动!$B$6:$M$29,COLUMNS(职业被动!$B$6:E$29),0)*$BO36,0)</f>
        <v>1549</v>
      </c>
      <c r="BR36" s="9">
        <f>ROUND(属性投放!F$4+装备属性!F$4*IF($BO36&lt;10,1,ROUNDDOWN($BO36,-1))+SUM(属性投放!G$37:G$45)*$BO36+VLOOKUP($BP$2,一级属性!$E$41:$P$64,COLUMNS(一级属性!$E$41:I$64),0)*($BO36+0.25*IF($BO36&lt;10,1,ROUNDDOWN($BO36,-1)))+VLOOKUP($BP$2,宝石属性!$B$43:$M$66,COLUMNS(宝石属性!$B$43:F$66),0)*10*VLOOKUP(ROUNDDOWN($BO36,-1),宝石属性!$B$25:$N$41,2,0)*VLOOKUP(ROUNDDOWN($BO36,-1),宝石属性!$B$25:$N$41,3,0)+VLOOKUP($BP$2,职业被动!$B$6:$M$29,COLUMNS(职业被动!$B$6:F$29),0)*$BO36,0)</f>
        <v>412</v>
      </c>
      <c r="BS36" s="9">
        <f>ROUND(属性投放!G$4+装备属性!G$4*IF($BO36&lt;10,1,ROUNDDOWN($BO36,-1))+SUM(属性投放!H$37:H$45)*$BO36+VLOOKUP($BP$2,一级属性!$E$41:$P$64,COLUMNS(一级属性!$E$41:J$64),0)*($BO36+0.25*IF($BO36&lt;10,1,ROUNDDOWN($BO36,-1)))+VLOOKUP($BP$2,宝石属性!$B$43:$M$66,COLUMNS(宝石属性!$B$43:G$66),0)*10*VLOOKUP(ROUNDDOWN($BO36,-1),宝石属性!$B$25:$N$41,2,0)*VLOOKUP(ROUNDDOWN($BO36,-1),宝石属性!$B$25:$N$41,3,0)+VLOOKUP($BP$2,职业被动!$B$6:$M$29,COLUMNS(职业被动!$B$6:G$29),0)*$BO36,0)</f>
        <v>315</v>
      </c>
      <c r="BT36" s="9">
        <f>ROUND(属性投放!H$4+装备属性!H$4*IF($BO36&lt;10,1,ROUNDDOWN($BO36,-1))+SUM(属性投放!I$37:I$45)*$BO36+VLOOKUP($BP$2,一级属性!$E$41:$P$64,COLUMNS(一级属性!$E$41:K$64),0)*($BO36+0.25*IF($BO36&lt;10,1,ROUNDDOWN($BO36,-1)))+VLOOKUP($BP$2,宝石属性!$B$43:$M$66,COLUMNS(宝石属性!$B$43:H$66),0)*10*VLOOKUP(ROUNDDOWN($BO36,-1),宝石属性!$B$25:$N$41,2,0)*VLOOKUP(ROUNDDOWN($BO36,-1),宝石属性!$B$25:$N$41,3,0)+VLOOKUP($BP$2,职业被动!$B$6:$M$29,COLUMNS(职业被动!$B$6:H$29),0)*$BO36,0)</f>
        <v>424</v>
      </c>
      <c r="BU36" s="9">
        <f>ROUND(属性投放!I$4+装备属性!I$4*IF($BO36&lt;10,1,ROUNDDOWN($BO36,-1))+SUM(属性投放!J$37:J$45)*$BO36+VLOOKUP($BP$2,一级属性!$E$41:$P$64,COLUMNS(一级属性!$E$41:L$64),0)*($BO36+0.25*IF($BO36&lt;10,1,ROUNDDOWN($BO36,-1)))+VLOOKUP($BP$2,宝石属性!$B$43:$M$66,COLUMNS(宝石属性!$B$43:I$66),0)*10*VLOOKUP(ROUNDDOWN($BO36,-1),宝石属性!$B$25:$N$41,2,0)*VLOOKUP(ROUNDDOWN($BO36,-1),宝石属性!$B$25:$N$41,3,0)+VLOOKUP($BP$2,职业被动!$B$6:$M$29,COLUMNS(职业被动!$B$6:I$29),0)*$BO36,0)</f>
        <v>386</v>
      </c>
      <c r="BV36" s="9">
        <f>ROUND(属性投放!J$4+装备属性!J$4*IF($BO36&lt;10,1,ROUNDDOWN($BO36,-1))+SUM(属性投放!K$37:K$45)*$BO36+VLOOKUP($BP$2,一级属性!$E$41:$P$64,COLUMNS(一级属性!$E$41:M$64),0)*($BO36+0.25*IF($BO36&lt;10,1,ROUNDDOWN($BO36,-1)))+VLOOKUP($BP$2,宝石属性!$B$43:$M$66,COLUMNS(宝石属性!$B$43:J$66),0)*10*VLOOKUP(ROUNDDOWN($BO36,-1),宝石属性!$B$25:$N$41,2,0)*VLOOKUP(ROUNDDOWN($BO36,-1),宝石属性!$B$25:$N$41,3,0)+VLOOKUP($BP$2,职业被动!$B$6:$M$29,COLUMNS(职业被动!$B$6:J$29),0)*$BO36,0)</f>
        <v>264</v>
      </c>
      <c r="BW36" s="9">
        <f>ROUND(属性投放!K$4+装备属性!K$4*IF($BO36&lt;10,1,ROUNDDOWN($BO36,-1))+SUM(属性投放!L$37:L$45)*$BO36+VLOOKUP($BP$2,一级属性!$E$41:$P$64,COLUMNS(一级属性!$E$41:N$64),0)*($BO36+0.25*IF($BO36&lt;10,1,ROUNDDOWN($BO36,-1)))+VLOOKUP($BP$2,宝石属性!$B$43:$M$66,COLUMNS(宝石属性!$B$43:K$66),0)*10*VLOOKUP(ROUNDDOWN($BO36,-1),宝石属性!$B$25:$N$41,2,0)*VLOOKUP(ROUNDDOWN($BO36,-1),宝石属性!$B$25:$N$41,3,0)+VLOOKUP($BP$2,职业被动!$B$6:$M$29,COLUMNS(职业被动!$B$6:K$29),0)*$BO36,0)</f>
        <v>151</v>
      </c>
      <c r="BX36" s="9">
        <f>ROUND(属性投放!L$4+装备属性!L$4*IF($BO36&lt;10,1,ROUNDDOWN($BO36,-1))+SUM(属性投放!M$37:M$45)*$BO36+VLOOKUP($BP$2,一级属性!$E$41:$P$64,COLUMNS(一级属性!$E$41:O$64),0)*($BO36+0.25*IF($BO36&lt;10,1,ROUNDDOWN($BO36,-1)))+VLOOKUP($BP$2,宝石属性!$B$43:$M$66,COLUMNS(宝石属性!$B$43:L$66),0)*10*VLOOKUP(ROUNDDOWN($BO36,-1),宝石属性!$B$25:$N$41,2,0)*VLOOKUP(ROUNDDOWN($BO36,-1),宝石属性!$B$25:$N$41,3,0)+VLOOKUP($BP$2,职业被动!$B$6:$M$29,COLUMNS(职业被动!$B$6:L$29),0)*$BO36,0)</f>
        <v>10</v>
      </c>
      <c r="BY36" s="9">
        <f>ROUND(属性投放!M$4+装备属性!M$4*IF($BO36&lt;10,1,ROUNDDOWN($BO36,-1))+SUM(属性投放!N$37:N$45)*$BO36+VLOOKUP($BP$2,一级属性!$E$41:$P$64,COLUMNS(一级属性!$E$41:P$64),0)*($BO36+0.25*IF($BO36&lt;10,1,ROUNDDOWN($BO36,-1)))+VLOOKUP($BP$2,宝石属性!$B$43:$M$66,COLUMNS(宝石属性!$B$43:M$66),0)*10*VLOOKUP(ROUNDDOWN($BO36,-1),宝石属性!$B$25:$N$41,2,0)*VLOOKUP(ROUNDDOWN($BO36,-1),宝石属性!$B$25:$N$41,3,0)+VLOOKUP($BP$2,职业被动!$B$6:$M$29,COLUMNS(职业被动!$B$6:M$29),0)*$BO36,0)</f>
        <v>352</v>
      </c>
      <c r="BZ36" s="48">
        <f>属性价值和能力评分!$F$9+ROUND(属性价值和能力评分!$F$38*10,0)*BO36+ROUND((SUM(装备属性!$W$9:$W$14)+属性价值和能力评分!$F$38*1.25+1.4+2.8)*IF(BO36&lt;10,1,ROUNDDOWN(BO36,-1)),0)+15*VLOOKUP(ROUNDDOWN(BO36,-1),宝石属性!$B$26:$D$41,2,0)*6*VLOOKUP(ROUNDDOWN(BO36,-1),宝石属性!$B$26:$D$41,3,0)+(属性价值和能力评分!$F$49*9+属性价值和能力评分!$F$50*2+属性价值和能力评分!$F$53*8/5)*BO36</f>
        <v>6215</v>
      </c>
      <c r="CB36" s="1">
        <v>33</v>
      </c>
      <c r="CC36" s="9">
        <f>ROUND(属性投放!D$4+装备属性!D$4*IF($CB36&lt;10,1,ROUNDDOWN($CB36,-1))+SUM(属性投放!E$37:E$45)*$CB36+VLOOKUP($CC$2,一级属性!$E$41:$P$64,COLUMNS(一级属性!$E$41:G$64),0)*($CB36+0.25*IF($CB36&lt;10,1,ROUNDDOWN($CB36,-1)))+VLOOKUP($CC$2,宝石属性!$B$43:$M$66,COLUMNS(宝石属性!$B$43:D$66),0)*10*VLOOKUP(ROUNDDOWN($CB36,-1),宝石属性!$B$25:$N$41,2,0)*VLOOKUP(ROUNDDOWN($CB36,-1),宝石属性!$B$25:$N$41,3,0)+VLOOKUP($CC$2,职业被动!$B$6:$M$29,COLUMNS(职业被动!$B$6:D$29),0)*$CB36,0)</f>
        <v>1571</v>
      </c>
      <c r="CD36" s="9">
        <f>ROUND(属性投放!E$4+装备属性!E$4*IF($CB36&lt;10,1,ROUNDDOWN($CB36,-1))+SUM(属性投放!F$37:F$45)*$CB36+VLOOKUP($CC$2,一级属性!$E$41:$P$64,COLUMNS(一级属性!$E$41:H$64),0)*($CB36+0.25*IF($CB36&lt;10,1,ROUNDDOWN($CB36,-1)))+VLOOKUP($CC$2,宝石属性!$B$43:$M$66,COLUMNS(宝石属性!$B$43:E$66),0)*10*VLOOKUP(ROUNDDOWN($CB36,-1),宝石属性!$B$25:$N$41,2,0)*VLOOKUP(ROUNDDOWN($CB36,-1),宝石属性!$B$25:$N$41,3,0)+VLOOKUP($CC$2,职业被动!$B$6:$M$29,COLUMNS(职业被动!$B$6:E$29),0)*$CB36,0)</f>
        <v>941</v>
      </c>
      <c r="CE36" s="9">
        <f>ROUND(属性投放!F$4+装备属性!F$4*IF($CB36&lt;10,1,ROUNDDOWN($CB36,-1))+SUM(属性投放!G$37:G$45)*$CB36+VLOOKUP($CC$2,一级属性!$E$41:$P$64,COLUMNS(一级属性!$E$41:I$64),0)*($CB36+0.25*IF($CB36&lt;10,1,ROUNDDOWN($CB36,-1)))+VLOOKUP($CC$2,宝石属性!$B$43:$M$66,COLUMNS(宝石属性!$B$43:F$66),0)*10*VLOOKUP(ROUNDDOWN($CB36,-1),宝石属性!$B$25:$N$41,2,0)*VLOOKUP(ROUNDDOWN($CB36,-1),宝石属性!$B$25:$N$41,3,0)+VLOOKUP($CC$2,职业被动!$B$6:$M$29,COLUMNS(职业被动!$B$6:F$29),0)*$CB36,0)</f>
        <v>745</v>
      </c>
      <c r="CF36" s="9">
        <f>ROUND(属性投放!G$4+装备属性!G$4*IF($CB36&lt;10,1,ROUNDDOWN($CB36,-1))+SUM(属性投放!H$37:H$45)*$CB36+VLOOKUP($CC$2,一级属性!$E$41:$P$64,COLUMNS(一级属性!$E$41:J$64),0)*($CB36+0.25*IF($CB36&lt;10,1,ROUNDDOWN($CB36,-1)))+VLOOKUP($CC$2,宝石属性!$B$43:$M$66,COLUMNS(宝石属性!$B$43:G$66),0)*10*VLOOKUP(ROUNDDOWN($CB36,-1),宝石属性!$B$25:$N$41,2,0)*VLOOKUP(ROUNDDOWN($CB36,-1),宝石属性!$B$25:$N$41,3,0)+VLOOKUP($CC$2,职业被动!$B$6:$M$29,COLUMNS(职业被动!$B$6:G$29),0)*$CB36,0)</f>
        <v>348</v>
      </c>
      <c r="CG36" s="9">
        <f>ROUND(属性投放!H$4+装备属性!H$4*IF($CB36&lt;10,1,ROUNDDOWN($CB36,-1))+SUM(属性投放!I$37:I$45)*$CB36+VLOOKUP($CC$2,一级属性!$E$41:$P$64,COLUMNS(一级属性!$E$41:K$64),0)*($CB36+0.25*IF($CB36&lt;10,1,ROUNDDOWN($CB36,-1)))+VLOOKUP($CC$2,宝石属性!$B$43:$M$66,COLUMNS(宝石属性!$B$43:H$66),0)*10*VLOOKUP(ROUNDDOWN($CB36,-1),宝石属性!$B$25:$N$41,2,0)*VLOOKUP(ROUNDDOWN($CB36,-1),宝石属性!$B$25:$N$41,3,0)+VLOOKUP($CC$2,职业被动!$B$6:$M$29,COLUMNS(职业被动!$B$6:H$29),0)*$CB36,0)</f>
        <v>269</v>
      </c>
      <c r="CH36" s="9">
        <f>ROUND(属性投放!I$4+装备属性!I$4*IF($CB36&lt;10,1,ROUNDDOWN($CB36,-1))+SUM(属性投放!J$37:J$45)*$CB36+VLOOKUP($CC$2,一级属性!$E$41:$P$64,COLUMNS(一级属性!$E$41:L$64),0)*($CB36+0.25*IF($CB36&lt;10,1,ROUNDDOWN($CB36,-1)))+VLOOKUP($CC$2,宝石属性!$B$43:$M$66,COLUMNS(宝石属性!$B$43:I$66),0)*10*VLOOKUP(ROUNDDOWN($CB36,-1),宝石属性!$B$25:$N$41,2,0)*VLOOKUP(ROUNDDOWN($CB36,-1),宝石属性!$B$25:$N$41,3,0)+VLOOKUP($CC$2,职业被动!$B$6:$M$29,COLUMNS(职业被动!$B$6:I$29),0)*$CB36,0)</f>
        <v>370</v>
      </c>
      <c r="CI36" s="9">
        <f>ROUND(属性投放!J$4+装备属性!J$4*IF($CB36&lt;10,1,ROUNDDOWN($CB36,-1))+SUM(属性投放!K$37:K$45)*$CB36+VLOOKUP($CC$2,一级属性!$E$41:$P$64,COLUMNS(一级属性!$E$41:M$64),0)*($CB36+0.25*IF($CB36&lt;10,1,ROUNDDOWN($CB36,-1)))+VLOOKUP($CC$2,宝石属性!$B$43:$M$66,COLUMNS(宝石属性!$B$43:J$66),0)*10*VLOOKUP(ROUNDDOWN($CB36,-1),宝石属性!$B$25:$N$41,2,0)*VLOOKUP(ROUNDDOWN($CB36,-1),宝石属性!$B$25:$N$41,3,0)+VLOOKUP($CC$2,职业被动!$B$6:$M$29,COLUMNS(职业被动!$B$6:J$29),0)*$CB36,0)</f>
        <v>236</v>
      </c>
      <c r="CJ36" s="9">
        <f>ROUND(属性投放!K$4+装备属性!K$4*IF($CB36&lt;10,1,ROUNDDOWN($CB36,-1))+SUM(属性投放!L$37:L$45)*$CB36+VLOOKUP($CC$2,一级属性!$E$41:$P$64,COLUMNS(一级属性!$E$41:N$64),0)*($CB36+0.25*IF($CB36&lt;10,1,ROUNDDOWN($CB36,-1)))+VLOOKUP($CC$2,宝石属性!$B$43:$M$66,COLUMNS(宝石属性!$B$43:K$66),0)*10*VLOOKUP(ROUNDDOWN($CB36,-1),宝石属性!$B$25:$N$41,2,0)*VLOOKUP(ROUNDDOWN($CB36,-1),宝石属性!$B$25:$N$41,3,0)+VLOOKUP($CC$2,职业被动!$B$6:$M$29,COLUMNS(职业被动!$B$6:K$29),0)*$CB36,0)</f>
        <v>127</v>
      </c>
      <c r="CK36" s="9">
        <f>ROUND(属性投放!L$4+装备属性!L$4*IF($CB36&lt;10,1,ROUNDDOWN($CB36,-1))+SUM(属性投放!M$37:M$45)*$CB36+VLOOKUP($CC$2,一级属性!$E$41:$P$64,COLUMNS(一级属性!$E$41:O$64),0)*($CB36+0.25*IF($CB36&lt;10,1,ROUNDDOWN($CB36,-1)))+VLOOKUP($CC$2,宝石属性!$B$43:$M$66,COLUMNS(宝石属性!$B$43:L$66),0)*10*VLOOKUP(ROUNDDOWN($CB36,-1),宝石属性!$B$25:$N$41,2,0)*VLOOKUP(ROUNDDOWN($CB36,-1),宝石属性!$B$25:$N$41,3,0)+VLOOKUP($CC$2,职业被动!$B$6:$M$29,COLUMNS(职业被动!$B$6:L$29),0)*$CB36,0)</f>
        <v>10</v>
      </c>
      <c r="CL36" s="9">
        <f>ROUND(属性投放!M$4+装备属性!M$4*IF($CB36&lt;10,1,ROUNDDOWN($CB36,-1))+SUM(属性投放!N$37:N$45)*$CB36+VLOOKUP($CC$2,一级属性!$E$41:$P$64,COLUMNS(一级属性!$E$41:P$64),0)*($CB36+0.25*IF($CB36&lt;10,1,ROUNDDOWN($CB36,-1)))+VLOOKUP($CC$2,宝石属性!$B$43:$M$66,COLUMNS(宝石属性!$B$43:M$66),0)*10*VLOOKUP(ROUNDDOWN($CB36,-1),宝石属性!$B$25:$N$41,2,0)*VLOOKUP(ROUNDDOWN($CB36,-1),宝石属性!$B$25:$N$41,3,0)+VLOOKUP($CC$2,职业被动!$B$6:$M$29,COLUMNS(职业被动!$B$6:M$29),0)*$CB36,0)</f>
        <v>340</v>
      </c>
      <c r="CM36" s="48">
        <f>属性价值和能力评分!$F$9+ROUND(属性价值和能力评分!$F$38*10,0)*CB36+ROUND((SUM(装备属性!$W$9:$W$14)+属性价值和能力评分!$F$38*1.25+1.4+2.8)*IF(CB36&lt;10,1,ROUNDDOWN(CB36,-1)),0)+15*VLOOKUP(ROUNDDOWN(CB36,-1),宝石属性!$B$26:$D$41,2,0)*6*VLOOKUP(ROUNDDOWN(CB36,-1),宝石属性!$B$26:$D$41,3,0)+(属性价值和能力评分!$F$49*9+属性价值和能力评分!$F$50*2+属性价值和能力评分!$F$53*8/5)*CB36</f>
        <v>6215</v>
      </c>
      <c r="CO36" s="1">
        <v>33</v>
      </c>
      <c r="CP36" s="9">
        <f>ROUND(属性投放!D$4+装备属性!D$4*IF($CO36&lt;10,1,ROUNDDOWN($CO36,-1))+SUM(属性投放!E$37:E$45)*$CO36+VLOOKUP($CP$2,一级属性!$E$41:$P$64,COLUMNS(一级属性!$E$41:G$64),0)*($CO36+0.25*IF($CO36&lt;10,1,ROUNDDOWN($CO36,-1)))+VLOOKUP($CP$2,宝石属性!$B$43:$M$66,COLUMNS(宝石属性!$B$43:D$66),0)*10*VLOOKUP(ROUNDDOWN($CO36,-1),宝石属性!$B$25:$N$41,2,0)*VLOOKUP(ROUNDDOWN($CO36,-1),宝石属性!$B$25:$N$41,3,0)+VLOOKUP($CP$2,职业被动!$B$6:$M$29,COLUMNS(职业被动!$B$6:D$29),0)*$CO36,0)</f>
        <v>1571</v>
      </c>
      <c r="CQ36" s="9">
        <f>ROUND(属性投放!E$4+装备属性!E$4*IF($CO36&lt;10,1,ROUNDDOWN($CO36,-1))+SUM(属性投放!F$37:F$45)*$CO36+VLOOKUP($CP$2,一级属性!$E$41:$P$64,COLUMNS(一级属性!$E$41:H$64),0)*($CO36+0.25*IF($CO36&lt;10,1,ROUNDDOWN($CO36,-1)))+VLOOKUP($CP$2,宝石属性!$B$43:$M$66,COLUMNS(宝石属性!$B$43:E$66),0)*10*VLOOKUP(ROUNDDOWN($CO36,-1),宝石属性!$B$25:$N$41,2,0)*VLOOKUP(ROUNDDOWN($CO36,-1),宝石属性!$B$25:$N$41,3,0)+VLOOKUP($CP$2,职业被动!$B$6:$M$29,COLUMNS(职业被动!$B$6:E$29),0)*$CO36,0)</f>
        <v>1954</v>
      </c>
      <c r="CR36" s="9">
        <f>ROUND(属性投放!F$4+装备属性!F$4*IF($CO36&lt;10,1,ROUNDDOWN($CO36,-1))+SUM(属性投放!G$37:G$45)*$CO36+VLOOKUP($CP$2,一级属性!$E$41:$P$64,COLUMNS(一级属性!$E$41:I$64),0)*($CO36+0.25*IF($CO36&lt;10,1,ROUNDDOWN($CO36,-1)))+VLOOKUP($CP$2,宝石属性!$B$43:$M$66,COLUMNS(宝石属性!$B$43:F$66),0)*10*VLOOKUP(ROUNDDOWN($CO36,-1),宝石属性!$B$25:$N$41,2,0)*VLOOKUP(ROUNDDOWN($CO36,-1),宝石属性!$B$25:$N$41,3,0)+VLOOKUP($CP$2,职业被动!$B$6:$M$29,COLUMNS(职业被动!$B$6:F$29),0)*$CO36,0)</f>
        <v>412</v>
      </c>
      <c r="CS36" s="9">
        <f>ROUND(属性投放!G$4+装备属性!G$4*IF($CO36&lt;10,1,ROUNDDOWN($CO36,-1))+SUM(属性投放!H$37:H$45)*$CO36+VLOOKUP($CP$2,一级属性!$E$41:$P$64,COLUMNS(一级属性!$E$41:J$64),0)*($CO36+0.25*IF($CO36&lt;10,1,ROUNDDOWN($CO36,-1)))+VLOOKUP($CP$2,宝石属性!$B$43:$M$66,COLUMNS(宝石属性!$B$43:G$66),0)*10*VLOOKUP(ROUNDDOWN($CO36,-1),宝石属性!$B$25:$N$41,2,0)*VLOOKUP(ROUNDDOWN($CO36,-1),宝石属性!$B$25:$N$41,3,0)+VLOOKUP($CP$2,职业被动!$B$6:$M$29,COLUMNS(职业被动!$B$6:G$29),0)*$CO36,0)</f>
        <v>315</v>
      </c>
      <c r="CT36" s="9">
        <f>ROUND(属性投放!H$4+装备属性!H$4*IF($CO36&lt;10,1,ROUNDDOWN($CO36,-1))+SUM(属性投放!I$37:I$45)*$CO36+VLOOKUP($CP$2,一级属性!$E$41:$P$64,COLUMNS(一级属性!$E$41:K$64),0)*($CO36+0.25*IF($CO36&lt;10,1,ROUNDDOWN($CO36,-1)))+VLOOKUP($CP$2,宝石属性!$B$43:$M$66,COLUMNS(宝石属性!$B$43:H$66),0)*10*VLOOKUP(ROUNDDOWN($CO36,-1),宝石属性!$B$25:$N$41,2,0)*VLOOKUP(ROUNDDOWN($CO36,-1),宝石属性!$B$25:$N$41,3,0)+VLOOKUP($CP$2,职业被动!$B$6:$M$29,COLUMNS(职业被动!$B$6:H$29),0)*$CO36,0)</f>
        <v>574</v>
      </c>
      <c r="CU36" s="9">
        <f>ROUND(属性投放!I$4+装备属性!I$4*IF($CO36&lt;10,1,ROUNDDOWN($CO36,-1))+SUM(属性投放!J$37:J$45)*$CO36+VLOOKUP($CP$2,一级属性!$E$41:$P$64,COLUMNS(一级属性!$E$41:L$64),0)*($CO36+0.25*IF($CO36&lt;10,1,ROUNDDOWN($CO36,-1)))+VLOOKUP($CP$2,宝石属性!$B$43:$M$66,COLUMNS(宝石属性!$B$43:I$66),0)*10*VLOOKUP(ROUNDDOWN($CO36,-1),宝石属性!$B$25:$N$41,2,0)*VLOOKUP(ROUNDDOWN($CO36,-1),宝石属性!$B$25:$N$41,3,0)+VLOOKUP($CP$2,职业被动!$B$6:$M$29,COLUMNS(职业被动!$B$6:I$29),0)*$CO36,0)</f>
        <v>484</v>
      </c>
      <c r="CV36" s="9">
        <f>ROUND(属性投放!J$4+装备属性!J$4*IF($CO36&lt;10,1,ROUNDDOWN($CO36,-1))+SUM(属性投放!K$37:K$45)*$CO36+VLOOKUP($CP$2,一级属性!$E$41:$P$64,COLUMNS(一级属性!$E$41:M$64),0)*($CO36+0.25*IF($CO36&lt;10,1,ROUNDDOWN($CO36,-1)))+VLOOKUP($CP$2,宝石属性!$B$43:$M$66,COLUMNS(宝石属性!$B$43:J$66),0)*10*VLOOKUP(ROUNDDOWN($CO36,-1),宝石属性!$B$25:$N$41,2,0)*VLOOKUP(ROUNDDOWN($CO36,-1),宝石属性!$B$25:$N$41,3,0)+VLOOKUP($CP$2,职业被动!$B$6:$M$29,COLUMNS(职业被动!$B$6:J$29),0)*$CO36,0)</f>
        <v>195</v>
      </c>
      <c r="CW36" s="9">
        <f>ROUND(属性投放!K$4+装备属性!K$4*IF($CO36&lt;10,1,ROUNDDOWN($CO36,-1))+SUM(属性投放!L$37:L$45)*$CO36+VLOOKUP($CP$2,一级属性!$E$41:$P$64,COLUMNS(一级属性!$E$41:N$64),0)*($CO36+0.25*IF($CO36&lt;10,1,ROUNDDOWN($CO36,-1)))+VLOOKUP($CP$2,宝石属性!$B$43:$M$66,COLUMNS(宝石属性!$B$43:K$66),0)*10*VLOOKUP(ROUNDDOWN($CO36,-1),宝石属性!$B$25:$N$41,2,0)*VLOOKUP(ROUNDDOWN($CO36,-1),宝石属性!$B$25:$N$41,3,0)+VLOOKUP($CP$2,职业被动!$B$6:$M$29,COLUMNS(职业被动!$B$6:K$29),0)*$CO36,0)</f>
        <v>127</v>
      </c>
      <c r="CX36" s="9">
        <f>ROUND(属性投放!L$4+装备属性!L$4*IF($CO36&lt;10,1,ROUNDDOWN($CO36,-1))+SUM(属性投放!M$37:M$45)*$CO36+VLOOKUP($CP$2,一级属性!$E$41:$P$64,COLUMNS(一级属性!$E$41:O$64),0)*($CO36+0.25*IF($CO36&lt;10,1,ROUNDDOWN($CO36,-1)))+VLOOKUP($CP$2,宝石属性!$B$43:$M$66,COLUMNS(宝石属性!$B$43:L$66),0)*10*VLOOKUP(ROUNDDOWN($CO36,-1),宝石属性!$B$25:$N$41,2,0)*VLOOKUP(ROUNDDOWN($CO36,-1),宝石属性!$B$25:$N$41,3,0)+VLOOKUP($CP$2,职业被动!$B$6:$M$29,COLUMNS(职业被动!$B$6:L$29),0)*$CO36,0)</f>
        <v>10</v>
      </c>
      <c r="CY36" s="9">
        <f>ROUND(属性投放!M$4+装备属性!M$4*IF($CO36&lt;10,1,ROUNDDOWN($CO36,-1))+SUM(属性投放!N$37:N$45)*$CO36+VLOOKUP($CP$2,一级属性!$E$41:$P$64,COLUMNS(一级属性!$E$41:P$64),0)*($CO36+0.25*IF($CO36&lt;10,1,ROUNDDOWN($CO36,-1)))+VLOOKUP($CP$2,宝石属性!$B$43:$M$66,COLUMNS(宝石属性!$B$43:M$66),0)*10*VLOOKUP(ROUNDDOWN($CO36,-1),宝石属性!$B$25:$N$41,2,0)*VLOOKUP(ROUNDDOWN($CO36,-1),宝石属性!$B$25:$N$41,3,0)+VLOOKUP($CP$2,职业被动!$B$6:$M$29,COLUMNS(职业被动!$B$6:M$29),0)*$CO36,0)</f>
        <v>340</v>
      </c>
      <c r="CZ36" s="48">
        <f>属性价值和能力评分!$F$9+ROUND(属性价值和能力评分!$F$38*10,0)*CO36+ROUND((SUM(装备属性!$W$9:$W$14)+属性价值和能力评分!$F$38*1.25+1.4+2.8)*IF(CO36&lt;10,1,ROUNDDOWN(CO36,-1)),0)+15*VLOOKUP(ROUNDDOWN(CO36,-1),宝石属性!$B$26:$D$41,2,0)*6*VLOOKUP(ROUNDDOWN(CO36,-1),宝石属性!$B$26:$D$41,3,0)+(属性价值和能力评分!$F$49*9+属性价值和能力评分!$F$50*2+属性价值和能力评分!$F$53*8/5)*CO36</f>
        <v>6215</v>
      </c>
      <c r="DB36" s="1">
        <v>33</v>
      </c>
      <c r="DC36" s="9">
        <f>ROUND(属性投放!D$4+装备属性!D$4*IF($DB36&lt;10,1,ROUNDDOWN($DB36,-1))+SUM(属性投放!E$37:E$45)*$DB36+VLOOKUP($DC$2,一级属性!$E$41:$P$64,COLUMNS(一级属性!$E$41:G$64),0)*($DB36+0.25*IF($DB36&lt;10,1,ROUNDDOWN($DB36,-1)))+VLOOKUP($DC$2,宝石属性!$B$43:$M$66,COLUMNS(宝石属性!$B$43:D$66),0)*10*VLOOKUP(ROUNDDOWN($DB36,-1),宝石属性!$B$25:$N$41,2,0)*VLOOKUP(ROUNDDOWN($DB36,-1),宝石属性!$B$25:$N$41,3,0)+VLOOKUP($DC$2,职业被动!$B$6:$M$29,COLUMNS(职业被动!$B$6:D$29),0)*$DB36,0)</f>
        <v>1802</v>
      </c>
      <c r="DD36" s="9">
        <f>ROUND(属性投放!E$4+装备属性!E$4*IF($DB36&lt;10,1,ROUNDDOWN($DB36,-1))+SUM(属性投放!F$37:F$45)*$DB36+VLOOKUP($DC$2,一级属性!$E$41:$P$64,COLUMNS(一级属性!$E$41:H$64),0)*($DB36+0.25*IF($DB36&lt;10,1,ROUNDDOWN($DB36,-1)))+VLOOKUP($DC$2,宝石属性!$B$43:$M$66,COLUMNS(宝石属性!$B$43:E$66),0)*10*VLOOKUP(ROUNDDOWN($DB36,-1),宝石属性!$B$25:$N$41,2,0)*VLOOKUP(ROUNDDOWN($DB36,-1),宝石属性!$B$25:$N$41,3,0)+VLOOKUP($DC$2,职业被动!$B$6:$M$29,COLUMNS(职业被动!$B$6:E$29),0)*$DB36,0)</f>
        <v>941</v>
      </c>
      <c r="DE36" s="9">
        <f>ROUND(属性投放!F$4+装备属性!F$4*IF($DB36&lt;10,1,ROUNDDOWN($DB36,-1))+SUM(属性投放!G$37:G$45)*$DB36+VLOOKUP($DC$2,一级属性!$E$41:$P$64,COLUMNS(一级属性!$E$41:I$64),0)*($DB36+0.25*IF($DB36&lt;10,1,ROUNDDOWN($DB36,-1)))+VLOOKUP($DC$2,宝石属性!$B$43:$M$66,COLUMNS(宝石属性!$B$43:F$66),0)*10*VLOOKUP(ROUNDDOWN($DB36,-1),宝石属性!$B$25:$N$41,2,0)*VLOOKUP(ROUNDDOWN($DB36,-1),宝石属性!$B$25:$N$41,3,0)+VLOOKUP($DC$2,职业被动!$B$6:$M$29,COLUMNS(职业被动!$B$6:F$29),0)*$DB36,0)</f>
        <v>412</v>
      </c>
      <c r="DF36" s="9">
        <f>ROUND(属性投放!G$4+装备属性!G$4*IF($DB36&lt;10,1,ROUNDDOWN($DB36,-1))+SUM(属性投放!H$37:H$45)*$DB36+VLOOKUP($DC$2,一级属性!$E$41:$P$64,COLUMNS(一级属性!$E$41:J$64),0)*($DB36+0.25*IF($DB36&lt;10,1,ROUNDDOWN($DB36,-1)))+VLOOKUP($DC$2,宝石属性!$B$43:$M$66,COLUMNS(宝石属性!$B$43:G$66),0)*10*VLOOKUP(ROUNDDOWN($DB36,-1),宝石属性!$B$25:$N$41,2,0)*VLOOKUP(ROUNDDOWN($DB36,-1),宝石属性!$B$25:$N$41,3,0)+VLOOKUP($DC$2,职业被动!$B$6:$M$29,COLUMNS(职业被动!$B$6:G$29),0)*$DB36,0)</f>
        <v>862</v>
      </c>
      <c r="DG36" s="9">
        <f>ROUND(属性投放!H$4+装备属性!H$4*IF($DB36&lt;10,1,ROUNDDOWN($DB36,-1))+SUM(属性投放!I$37:I$45)*$DB36+VLOOKUP($DC$2,一级属性!$E$41:$P$64,COLUMNS(一级属性!$E$41:K$64),0)*($DB36+0.25*IF($DB36&lt;10,1,ROUNDDOWN($DB36,-1)))+VLOOKUP($DC$2,宝石属性!$B$43:$M$66,COLUMNS(宝石属性!$B$43:H$66),0)*10*VLOOKUP(ROUNDDOWN($DB36,-1),宝石属性!$B$25:$N$41,2,0)*VLOOKUP(ROUNDDOWN($DB36,-1),宝石属性!$B$25:$N$41,3,0)+VLOOKUP($DC$2,职业被动!$B$6:$M$29,COLUMNS(职业被动!$B$6:H$29),0)*$DB36,0)</f>
        <v>269</v>
      </c>
      <c r="DH36" s="9">
        <f>ROUND(属性投放!I$4+装备属性!I$4*IF($DB36&lt;10,1,ROUNDDOWN($DB36,-1))+SUM(属性投放!J$37:J$45)*$DB36+VLOOKUP($DC$2,一级属性!$E$41:$P$64,COLUMNS(一级属性!$E$41:L$64),0)*($DB36+0.25*IF($DB36&lt;10,1,ROUNDDOWN($DB36,-1)))+VLOOKUP($DC$2,宝石属性!$B$43:$M$66,COLUMNS(宝石属性!$B$43:I$66),0)*10*VLOOKUP(ROUNDDOWN($DB36,-1),宝石属性!$B$25:$N$41,2,0)*VLOOKUP(ROUNDDOWN($DB36,-1),宝石属性!$B$25:$N$41,3,0)+VLOOKUP($DC$2,职业被动!$B$6:$M$29,COLUMNS(职业被动!$B$6:I$29),0)*$DB36,0)</f>
        <v>329</v>
      </c>
      <c r="DI36" s="9">
        <f>ROUND(属性投放!J$4+装备属性!J$4*IF($DB36&lt;10,1,ROUNDDOWN($DB36,-1))+SUM(属性投放!K$37:K$45)*$DB36+VLOOKUP($DC$2,一级属性!$E$41:$P$64,COLUMNS(一级属性!$E$41:M$64),0)*($DB36+0.25*IF($DB36&lt;10,1,ROUNDDOWN($DB36,-1)))+VLOOKUP($DC$2,宝石属性!$B$43:$M$66,COLUMNS(宝石属性!$B$43:J$66),0)*10*VLOOKUP(ROUNDDOWN($DB36,-1),宝石属性!$B$25:$N$41,2,0)*VLOOKUP(ROUNDDOWN($DB36,-1),宝石属性!$B$25:$N$41,3,0)+VLOOKUP($DC$2,职业被动!$B$6:$M$29,COLUMNS(职业被动!$B$6:J$29),0)*$DB36,0)</f>
        <v>236</v>
      </c>
      <c r="DJ36" s="9">
        <f>ROUND(属性投放!K$4+装备属性!K$4*IF($DB36&lt;10,1,ROUNDDOWN($DB36,-1))+SUM(属性投放!L$37:L$45)*$DB36+VLOOKUP($DC$2,一级属性!$E$41:$P$64,COLUMNS(一级属性!$E$41:N$64),0)*($DB36+0.25*IF($DB36&lt;10,1,ROUNDDOWN($DB36,-1)))+VLOOKUP($DC$2,宝石属性!$B$43:$M$66,COLUMNS(宝石属性!$B$43:K$66),0)*10*VLOOKUP(ROUNDDOWN($DB36,-1),宝石属性!$B$25:$N$41,2,0)*VLOOKUP(ROUNDDOWN($DB36,-1),宝石属性!$B$25:$N$41,3,0)+VLOOKUP($DC$2,职业被动!$B$6:$M$29,COLUMNS(职业被动!$B$6:K$29),0)*$DB36,0)</f>
        <v>151</v>
      </c>
      <c r="DK36" s="9">
        <f>ROUND(属性投放!L$4+装备属性!L$4*IF($DB36&lt;10,1,ROUNDDOWN($DB36,-1))+SUM(属性投放!M$37:M$45)*$DB36+VLOOKUP($DC$2,一级属性!$E$41:$P$64,COLUMNS(一级属性!$E$41:O$64),0)*($DB36+0.25*IF($DB36&lt;10,1,ROUNDDOWN($DB36,-1)))+VLOOKUP($DC$2,宝石属性!$B$43:$M$66,COLUMNS(宝石属性!$B$43:L$66),0)*10*VLOOKUP(ROUNDDOWN($DB36,-1),宝石属性!$B$25:$N$41,2,0)*VLOOKUP(ROUNDDOWN($DB36,-1),宝石属性!$B$25:$N$41,3,0)+VLOOKUP($DC$2,职业被动!$B$6:$M$29,COLUMNS(职业被动!$B$6:L$29),0)*$DB36,0)</f>
        <v>10</v>
      </c>
      <c r="DL36" s="9">
        <f>ROUND(属性投放!M$4+装备属性!M$4*IF($DB36&lt;10,1,ROUNDDOWN($DB36,-1))+SUM(属性投放!N$37:N$45)*$DB36+VLOOKUP($DC$2,一级属性!$E$41:$P$64,COLUMNS(一级属性!$E$41:P$64),0)*($DB36+0.25*IF($DB36&lt;10,1,ROUNDDOWN($DB36,-1)))+VLOOKUP($DC$2,宝石属性!$B$43:$M$66,COLUMNS(宝石属性!$B$43:M$66),0)*10*VLOOKUP(ROUNDDOWN($DB36,-1),宝石属性!$B$25:$N$41,2,0)*VLOOKUP(ROUNDDOWN($DB36,-1),宝石属性!$B$25:$N$41,3,0)+VLOOKUP($DC$2,职业被动!$B$6:$M$29,COLUMNS(职业被动!$B$6:M$29),0)*$DB36,0)</f>
        <v>340</v>
      </c>
      <c r="DM36" s="48">
        <f>属性价值和能力评分!$F$9+ROUND(属性价值和能力评分!$F$38*10,0)*DB36+ROUND((SUM(装备属性!$W$9:$W$14)+属性价值和能力评分!$F$38*1.25+1.4+2.8)*IF(DB36&lt;10,1,ROUNDDOWN(DB36,-1)),0)+15*VLOOKUP(ROUNDDOWN(DB36,-1),宝石属性!$B$26:$D$41,2,0)*6*VLOOKUP(ROUNDDOWN(DB36,-1),宝石属性!$B$26:$D$41,3,0)+(属性价值和能力评分!$F$49*9+属性价值和能力评分!$F$50*2+属性价值和能力评分!$F$53*8/5)*DB36</f>
        <v>6215</v>
      </c>
      <c r="DO36" s="1">
        <v>33</v>
      </c>
      <c r="DP36" s="9">
        <f>ROUND(属性投放!D$4+装备属性!D$4*IF($DO36&lt;10,1,ROUNDDOWN($DO36,-1))+SUM(属性投放!E$37:E$45)*$DO36+VLOOKUP($DP$2,一级属性!$E$41:$P$64,COLUMNS(一级属性!$E$41:G$64),0)*($DO36+0.25*IF($DO36&lt;10,1,ROUNDDOWN($DO36,-1)))+VLOOKUP($DP$2,宝石属性!$B$43:$M$66,COLUMNS(宝石属性!$B$43:D$66),0)*10*VLOOKUP(ROUNDDOWN($DO36,-1),宝石属性!$B$25:$N$41,2,0)*VLOOKUP(ROUNDDOWN($DO36,-1),宝石属性!$B$25:$N$41,3,0)+VLOOKUP($DP$2,职业被动!$B$6:$M$29,COLUMNS(职业被动!$B$6:D$29),0)*$DO36,0)</f>
        <v>3773</v>
      </c>
      <c r="DQ36" s="9">
        <f>ROUND(属性投放!E$4+装备属性!E$4*IF($DO36&lt;10,1,ROUNDDOWN($DO36,-1))+SUM(属性投放!F$37:F$45)*$DO36+VLOOKUP($DP$2,一级属性!$E$41:$P$64,COLUMNS(一级属性!$E$41:H$64),0)*($DO36+0.25*IF($DO36&lt;10,1,ROUNDDOWN($DO36,-1)))+VLOOKUP($DP$2,宝石属性!$B$43:$M$66,COLUMNS(宝石属性!$B$43:E$66),0)*10*VLOOKUP(ROUNDDOWN($DO36,-1),宝石属性!$B$25:$N$41,2,0)*VLOOKUP(ROUNDDOWN($DO36,-1),宝石属性!$B$25:$N$41,3,0)+VLOOKUP($DP$2,职业被动!$B$6:$M$29,COLUMNS(职业被动!$B$6:E$29),0)*$DO36,0)</f>
        <v>941</v>
      </c>
      <c r="DR36" s="9">
        <f>ROUND(属性投放!F$4+装备属性!F$4*IF($DO36&lt;10,1,ROUNDDOWN($DO36,-1))+SUM(属性投放!G$37:G$45)*$DO36+VLOOKUP($DP$2,一级属性!$E$41:$P$64,COLUMNS(一级属性!$E$41:I$64),0)*($DO36+0.25*IF($DO36&lt;10,1,ROUNDDOWN($DO36,-1)))+VLOOKUP($DP$2,宝石属性!$B$43:$M$66,COLUMNS(宝石属性!$B$43:F$66),0)*10*VLOOKUP(ROUNDDOWN($DO36,-1),宝石属性!$B$25:$N$41,2,0)*VLOOKUP(ROUNDDOWN($DO36,-1),宝石属性!$B$25:$N$41,3,0)+VLOOKUP($DP$2,职业被动!$B$6:$M$29,COLUMNS(职业被动!$B$6:F$29),0)*$DO36,0)</f>
        <v>412</v>
      </c>
      <c r="DS36" s="9">
        <f>ROUND(属性投放!G$4+装备属性!G$4*IF($DO36&lt;10,1,ROUNDDOWN($DO36,-1))+SUM(属性投放!H$37:H$45)*$DO36+VLOOKUP($DP$2,一级属性!$E$41:$P$64,COLUMNS(一级属性!$E$41:J$64),0)*($DO36+0.25*IF($DO36&lt;10,1,ROUNDDOWN($DO36,-1)))+VLOOKUP($DP$2,宝石属性!$B$43:$M$66,COLUMNS(宝石属性!$B$43:G$66),0)*10*VLOOKUP(ROUNDDOWN($DO36,-1),宝石属性!$B$25:$N$41,2,0)*VLOOKUP(ROUNDDOWN($DO36,-1),宝石属性!$B$25:$N$41,3,0)+VLOOKUP($DP$2,职业被动!$B$6:$M$29,COLUMNS(职业被动!$B$6:G$29),0)*$DO36,0)</f>
        <v>315</v>
      </c>
      <c r="DT36" s="9">
        <f>ROUND(属性投放!H$4+装备属性!H$4*IF($DO36&lt;10,1,ROUNDDOWN($DO36,-1))+SUM(属性投放!I$37:I$45)*$DO36+VLOOKUP($DP$2,一级属性!$E$41:$P$64,COLUMNS(一级属性!$E$41:K$64),0)*($DO36+0.25*IF($DO36&lt;10,1,ROUNDDOWN($DO36,-1)))+VLOOKUP($DP$2,宝石属性!$B$43:$M$66,COLUMNS(宝石属性!$B$43:H$66),0)*10*VLOOKUP(ROUNDDOWN($DO36,-1),宝石属性!$B$25:$N$41,2,0)*VLOOKUP(ROUNDDOWN($DO36,-1),宝石属性!$B$25:$N$41,3,0)+VLOOKUP($DP$2,职业被动!$B$6:$M$29,COLUMNS(职业被动!$B$6:H$29),0)*$DO36,0)</f>
        <v>302</v>
      </c>
      <c r="DU36" s="9">
        <f>ROUND(属性投放!I$4+装备属性!I$4*IF($DO36&lt;10,1,ROUNDDOWN($DO36,-1))+SUM(属性投放!J$37:J$45)*$DO36+VLOOKUP($DP$2,一级属性!$E$41:$P$64,COLUMNS(一级属性!$E$41:L$64),0)*($DO36+0.25*IF($DO36&lt;10,1,ROUNDDOWN($DO36,-1)))+VLOOKUP($DP$2,宝石属性!$B$43:$M$66,COLUMNS(宝石属性!$B$43:I$66),0)*10*VLOOKUP(ROUNDDOWN($DO36,-1),宝石属性!$B$25:$N$41,2,0)*VLOOKUP(ROUNDDOWN($DO36,-1),宝石属性!$B$25:$N$41,3,0)+VLOOKUP($DP$2,职业被动!$B$6:$M$29,COLUMNS(职业被动!$B$6:I$29),0)*$DO36,0)</f>
        <v>329</v>
      </c>
      <c r="DV36" s="9">
        <f>ROUND(属性投放!J$4+装备属性!J$4*IF($DO36&lt;10,1,ROUNDDOWN($DO36,-1))+SUM(属性投放!K$37:K$45)*$DO36+VLOOKUP($DP$2,一级属性!$E$41:$P$64,COLUMNS(一级属性!$E$41:M$64),0)*($DO36+0.25*IF($DO36&lt;10,1,ROUNDDOWN($DO36,-1)))+VLOOKUP($DP$2,宝石属性!$B$43:$M$66,COLUMNS(宝石属性!$B$43:J$66),0)*10*VLOOKUP(ROUNDDOWN($DO36,-1),宝石属性!$B$25:$N$41,2,0)*VLOOKUP(ROUNDDOWN($DO36,-1),宝石属性!$B$25:$N$41,3,0)+VLOOKUP($DP$2,职业被动!$B$6:$M$29,COLUMNS(职业被动!$B$6:J$29),0)*$DO36,0)</f>
        <v>236</v>
      </c>
      <c r="DW36" s="9">
        <f>ROUND(属性投放!K$4+装备属性!K$4*IF($DO36&lt;10,1,ROUNDDOWN($DO36,-1))+SUM(属性投放!L$37:L$45)*$DO36+VLOOKUP($DP$2,一级属性!$E$41:$P$64,COLUMNS(一级属性!$E$41:N$64),0)*($DO36+0.25*IF($DO36&lt;10,1,ROUNDDOWN($DO36,-1)))+VLOOKUP($DP$2,宝石属性!$B$43:$M$66,COLUMNS(宝石属性!$B$43:K$66),0)*10*VLOOKUP(ROUNDDOWN($DO36,-1),宝石属性!$B$25:$N$41,2,0)*VLOOKUP(ROUNDDOWN($DO36,-1),宝石属性!$B$25:$N$41,3,0)+VLOOKUP($DP$2,职业被动!$B$6:$M$29,COLUMNS(职业被动!$B$6:K$29),0)*$DO36,0)</f>
        <v>151</v>
      </c>
      <c r="DX36" s="9">
        <f>ROUND(属性投放!L$4+装备属性!L$4*IF($DO36&lt;10,1,ROUNDDOWN($DO36,-1))+SUM(属性投放!M$37:M$45)*$DO36+VLOOKUP($DP$2,一级属性!$E$41:$P$64,COLUMNS(一级属性!$E$41:O$64),0)*($DO36+0.25*IF($DO36&lt;10,1,ROUNDDOWN($DO36,-1)))+VLOOKUP($DP$2,宝石属性!$B$43:$M$66,COLUMNS(宝石属性!$B$43:L$66),0)*10*VLOOKUP(ROUNDDOWN($DO36,-1),宝石属性!$B$25:$N$41,2,0)*VLOOKUP(ROUNDDOWN($DO36,-1),宝石属性!$B$25:$N$41,3,0)+VLOOKUP($DP$2,职业被动!$B$6:$M$29,COLUMNS(职业被动!$B$6:L$29),0)*$DO36,0)</f>
        <v>10</v>
      </c>
      <c r="DY36" s="9">
        <f>ROUND(属性投放!M$4+装备属性!M$4*IF($DO36&lt;10,1,ROUNDDOWN($DO36,-1))+SUM(属性投放!N$37:N$45)*$DO36+VLOOKUP($DP$2,一级属性!$E$41:$P$64,COLUMNS(一级属性!$E$41:P$64),0)*($DO36+0.25*IF($DO36&lt;10,1,ROUNDDOWN($DO36,-1)))+VLOOKUP($DP$2,宝石属性!$B$43:$M$66,COLUMNS(宝石属性!$B$43:M$66),0)*10*VLOOKUP(ROUNDDOWN($DO36,-1),宝石属性!$B$25:$N$41,2,0)*VLOOKUP(ROUNDDOWN($DO36,-1),宝石属性!$B$25:$N$41,3,0)+VLOOKUP($DP$2,职业被动!$B$6:$M$29,COLUMNS(职业被动!$B$6:M$29),0)*$DO36,0)</f>
        <v>340</v>
      </c>
      <c r="DZ36" s="48">
        <f>属性价值和能力评分!$F$9+ROUND(属性价值和能力评分!$F$38*10,0)*DO36+ROUND((SUM(装备属性!$W$9:$W$14)+属性价值和能力评分!$F$38*1.25+1.4+2.8)*IF(DO36&lt;10,1,ROUNDDOWN(DO36,-1)),0)+15*VLOOKUP(ROUNDDOWN(DO36,-1),宝石属性!$B$26:$D$41,2,0)*6*VLOOKUP(ROUNDDOWN(DO36,-1),宝石属性!$B$26:$D$41,3,0)+(属性价值和能力评分!$F$49*9+属性价值和能力评分!$F$50*2+属性价值和能力评分!$F$53*8/5)*DO36</f>
        <v>6215</v>
      </c>
      <c r="EA36" s="17"/>
      <c r="EB36" s="1">
        <v>33</v>
      </c>
      <c r="EC36" s="1">
        <f>ROUND(CC36/MAX(CE36/10,((CE36*(1+属性投放!$E$8)-CF36+属性投放!$F$8*EB36)*(1+属性投放!$G$8)*(1+属性投放!$H$8))),1)</f>
        <v>2.8</v>
      </c>
      <c r="ED36" s="1">
        <f>ROUND(CP36/MAX(CE36/10,((CE36*(1+属性投放!$E$8)-CS36+属性投放!$F$8*EB36)*(1+属性投放!$G$8)*(1+属性投放!$H$8))),1)</f>
        <v>2.6</v>
      </c>
      <c r="EE36" s="1">
        <f>ROUND(DC36/MAX(CE36/10,((CE36*(1+属性投放!$E$8)-DF36+属性投放!$F$8*EB36)*(1+属性投放!$G$8)*(1+属性投放!$H$8))),1)</f>
        <v>24.2</v>
      </c>
      <c r="EF36" s="1">
        <f>ROUND(DP36/MAX(CE36/10,((CE36*(1+属性投放!$E$8)-DS36+属性投放!$F$8*EB36)*(1+属性投放!$G$8)*(1+属性投放!$H$8))),1)</f>
        <v>6.3</v>
      </c>
      <c r="EH36" s="1">
        <f>ROUND(CC36/MAX(属性投放!$F$9*EB36,((CT36*(1+属性投放!$E$9)-CH36+属性投放!$F$9*EB36)*(1+属性投放!$G$9)*(1+属性投放!$H$9))),1)</f>
        <v>2.5</v>
      </c>
      <c r="EI36" s="1">
        <f>ROUND(CP36/MAX(属性投放!$F$9*EB36,((CT36*(1+属性投放!$E$9)-CU36+属性投放!$F$9*EB36)*(1+属性投放!$G$9)*(1+属性投放!$H$9))),1)</f>
        <v>3.2</v>
      </c>
      <c r="EJ36" s="1">
        <f>ROUND(DC36/MAX(属性投放!$F$9*EB36,((CT36*(1+属性投放!$E$9)-DH36+属性投放!$F$9*EB36)*(1+属性投放!$G$9)*(1+属性投放!$H$9))),1)</f>
        <v>2.7</v>
      </c>
      <c r="EK36" s="1">
        <f>ROUND(DP36/MAX(属性投放!$F$9*EB36,((CT36*(1+属性投放!$E$9)-DU36+属性投放!$F$9*EB36)*(1+属性投放!$G$9)*(1+属性投放!$H$9))),1)</f>
        <v>5.6</v>
      </c>
      <c r="EM36" s="1">
        <f>ROUND(CC36/((BW36*(1+属性投放!$E$10)+属性投放!$F$10*EB36)*(1+属性投放!$G$10)*(1+属性投放!$H$10)),1)</f>
        <v>5.9</v>
      </c>
      <c r="EN36" s="1">
        <f>ROUND(CP36/((BW36*(1+属性投放!$E$10)+属性投放!$F$10*EB36)*(1+属性投放!$G$10)*(1+属性投放!$H$10)),1)</f>
        <v>5.9</v>
      </c>
      <c r="EO36" s="1">
        <f>ROUND(DC36/((BW36*(1+属性投放!$E$10)+属性投放!$F$10*EB36)*(1+属性投放!$G$10)*(1+属性投放!$H$10)),1)</f>
        <v>6.8</v>
      </c>
      <c r="EP36" s="1">
        <f>ROUND(DP36/((BW36*(1+属性投放!$E$10)+属性投放!$F$10*EB36)*(1+属性投放!$G$10)*(1+属性投放!$H$10)),1)</f>
        <v>14.2</v>
      </c>
    </row>
    <row r="37" spans="2:146">
      <c r="B37" s="1">
        <v>34</v>
      </c>
      <c r="C37" s="9">
        <f>ROUND(属性投放!D$4+装备属性!D$4*IF($B37&lt;10,1,ROUNDDOWN($B37,-1))+SUM(属性投放!E$37:E$45)*$B37+VLOOKUP($C$2,一级属性!$E$41:$P$64,COLUMNS(一级属性!$E$41:G$64),0)*($B37+0.25*IF($B37&lt;10,1,ROUNDDOWN($B37,-1)))+VLOOKUP($C$2,宝石属性!$B$43:$M$66,COLUMNS(宝石属性!$B$43:D$66),0)*10*VLOOKUP(ROUNDDOWN($B37,-1),宝石属性!$B$25:$N$41,2,0)*VLOOKUP(ROUNDDOWN($B37,-1),宝石属性!$B$25:$N$41,3,0)+VLOOKUP($C$2,职业被动!$B$6:$M$29,COLUMNS(职业被动!$B$6:D$29),0)*$B37,0)</f>
        <v>1926</v>
      </c>
      <c r="D37" s="9">
        <f>ROUND(属性投放!E$4+装备属性!E$4*IF($B37&lt;10,1,ROUNDDOWN($B37,-1))+SUM(属性投放!F$37:F$38)*$B37+VLOOKUP($C$2,一级属性!$E$67:$P$90,COLUMNS(一级属性!$E$67:H$90),0)*$B37+VLOOKUP($C$2,宝石属性!$B$43:$M$66,COLUMNS(宝石属性!$B$43:E$66),0)*10*VLOOKUP(ROUNDDOWN($B37,-1),宝石属性!$B$25:$N$41,2,0)*VLOOKUP(ROUNDDOWN($B37,-1),宝石属性!$B$25:$N$41,3,0)+VLOOKUP($C$2,职业被动!$B$6:$M$29,COLUMNS(职业被动!$B$6:E$29),0)*$B37,0)</f>
        <v>956</v>
      </c>
      <c r="E37" s="9">
        <f>ROUND(属性投放!F$4+装备属性!F$4*IF($B37&lt;10,1,ROUNDDOWN($B37,-1))+SUM(属性投放!G$37:G$38)*$B37+VLOOKUP($C$2,一级属性!$E$67:$P$90,COLUMNS(一级属性!$E$67:I$90),0)*$B37+VLOOKUP($C$2,宝石属性!$B$43:$M$66,COLUMNS(宝石属性!$B$43:F$66),0)*10*VLOOKUP(ROUNDDOWN($B37,-1),宝石属性!$B$25:$N$41,2,0)*VLOOKUP(ROUNDDOWN($B37,-1),宝石属性!$B$25:$N$41,3,0)+VLOOKUP($C$2,职业被动!$B$6:$M$29,COLUMNS(职业被动!$B$6:F$29),0)*$B37,0)</f>
        <v>693</v>
      </c>
      <c r="F37" s="9">
        <f>ROUND(属性投放!G$4+装备属性!G$4*IF($B37&lt;10,1,ROUNDDOWN($B37,-1))+SUM(属性投放!H$37:H$38)*$B37+VLOOKUP($C$2,一级属性!$E$67:$P$90,COLUMNS(一级属性!$E$67:J$90),0)*$B37+VLOOKUP($C$2,宝石属性!$B$43:$M$66,COLUMNS(宝石属性!$B$43:G$66),0)*10*VLOOKUP(ROUNDDOWN($B37,-1),宝石属性!$B$25:$N$41,2,0)*VLOOKUP(ROUNDDOWN($B37,-1),宝石属性!$B$25:$N$41,3,0)+VLOOKUP($C$2,职业被动!$B$6:$M$29,COLUMNS(职业被动!$B$6:G$29),0)*$B37,0)</f>
        <v>352</v>
      </c>
      <c r="G37" s="9">
        <f>ROUND(属性投放!H$4+装备属性!H$4*IF($B37&lt;10,1,ROUNDDOWN($B37,-1))+SUM(属性投放!I$37:I$38)*$B37+VLOOKUP($C$2,一级属性!$E$67:$P$90,COLUMNS(一级属性!$E$67:K$90),0)*$B37+VLOOKUP($C$2,宝石属性!$B$43:$M$66,COLUMNS(宝石属性!$B$43:H$66),0)*10*VLOOKUP(ROUNDDOWN($B37,-1),宝石属性!$B$25:$N$41,2,0)*VLOOKUP(ROUNDDOWN($B37,-1),宝石属性!$B$25:$N$41,3,0)+VLOOKUP($C$2,职业被动!$B$6:$M$29,COLUMNS(职业被动!$B$6:H$29),0)*$B37,0)</f>
        <v>271</v>
      </c>
      <c r="H37" s="9">
        <f>ROUND(属性投放!I$4+装备属性!I$4*IF($B37&lt;10,1,ROUNDDOWN($B37,-1))+SUM(属性投放!J$37:J$38)*$B37+VLOOKUP($C$2,一级属性!$E$67:$P$90,COLUMNS(一级属性!$E$67:L$90),0)*$B37+VLOOKUP($C$2,宝石属性!$B$43:$M$66,COLUMNS(宝石属性!$B$43:I$66),0)*10*VLOOKUP(ROUNDDOWN($B37,-1),宝石属性!$B$25:$N$41,2,0)*VLOOKUP(ROUNDDOWN($B37,-1),宝石属性!$B$25:$N$41,3,0)+VLOOKUP($C$2,职业被动!$B$6:$M$29,COLUMNS(职业被动!$B$6:I$29),0)*$B37,0)</f>
        <v>371</v>
      </c>
      <c r="I37" s="9">
        <f>ROUND(属性投放!J$4+装备属性!J$4*IF($B37&lt;10,1,ROUNDDOWN($B37,-1))+SUM(属性投放!K$37:K$38)*$B37+VLOOKUP($C$2,一级属性!$E$67:$P$90,COLUMNS(一级属性!$E$67:M$90),0)*$B37+VLOOKUP($C$2,宝石属性!$B$43:$M$66,COLUMNS(宝石属性!$B$43:J$66),0)*10*VLOOKUP(ROUNDDOWN($B37,-1),宝石属性!$B$25:$N$41,2,0)*VLOOKUP(ROUNDDOWN($B37,-1),宝石属性!$B$25:$N$41,3,0)+VLOOKUP($C$2,职业被动!$B$6:$M$29,COLUMNS(职业被动!$B$6:J$29),0)*$B37,0)</f>
        <v>241</v>
      </c>
      <c r="J37" s="9">
        <f>ROUND(属性投放!K$4+装备属性!K$4*IF($B37&lt;10,1,ROUNDDOWN($B37,-1))+SUM(属性投放!L$37:L$38)*$B37+VLOOKUP($C$2,一级属性!$E$67:$P$90,COLUMNS(一级属性!$E$67:N$90),0)*$B37+VLOOKUP($C$2,宝石属性!$B$43:$M$66,COLUMNS(宝石属性!$B$43:K$66),0)*10*VLOOKUP(ROUNDDOWN($B37,-1),宝石属性!$B$25:$N$41,2,0)*VLOOKUP(ROUNDDOWN($B37,-1),宝石属性!$B$25:$N$41,3,0)+VLOOKUP($C$2,职业被动!$B$6:$M$29,COLUMNS(职业被动!$B$6:K$29),0)*$B37,0)</f>
        <v>127</v>
      </c>
      <c r="K37" s="9">
        <f>ROUND(属性投放!L$4+装备属性!L$4*IF($B37&lt;10,1,ROUNDDOWN($B37,-1))+SUM(属性投放!M$37:M$38)*$B37+VLOOKUP($C$2,一级属性!$E$67:$P$90,COLUMNS(一级属性!$E$67:O$90),0)*$B37+VLOOKUP($C$2,宝石属性!$B$43:$M$66,COLUMNS(宝石属性!$B$43:L$66),0)*10*VLOOKUP(ROUNDDOWN($B37,-1),宝石属性!$B$25:$N$41,2,0)*VLOOKUP(ROUNDDOWN($B37,-1),宝石属性!$B$25:$N$41,3,0)+VLOOKUP($C$2,职业被动!$B$6:$M$29,COLUMNS(职业被动!$B$6:L$29),0)*$B37,0)</f>
        <v>10</v>
      </c>
      <c r="L37" s="9">
        <f>ROUND(属性投放!M$4+装备属性!M$4*IF($B37&lt;10,1,ROUNDDOWN($B37,-1))+SUM(属性投放!N$37:N$38)*$B37+VLOOKUP($C$2,一级属性!$E$67:$P$90,COLUMNS(一级属性!$E$67:P$90),0)*$B37+VLOOKUP($C$2,宝石属性!$B$43:$M$66,COLUMNS(宝石属性!$B$43:M$66),0)*10*VLOOKUP(ROUNDDOWN($B37,-1),宝石属性!$B$25:$N$41,2,0)*VLOOKUP(ROUNDDOWN($B37,-1),宝石属性!$B$25:$N$41,3,0)+VLOOKUP($C$2,职业被动!$B$6:$M$29,COLUMNS(职业被动!$B$6:M$29),0)*$B37,0)</f>
        <v>362</v>
      </c>
      <c r="M37" s="48">
        <f>属性价值和能力评分!$F$9+ROUND(属性价值和能力评分!$F$38*10,0)*B37+ROUND((SUM(装备属性!$W$9:$W$14)+属性价值和能力评分!$F$38*1.25+1.4+2.8)*IF(B37&lt;10,1,ROUNDDOWN(B37,-1)),0)+15*VLOOKUP(ROUNDDOWN(B37,-1),宝石属性!$B$26:$D$41,2,0)*6*VLOOKUP(ROUNDDOWN(B37,-1),宝石属性!$B$26:$D$41,3,0)+(属性价值和能力评分!$F$49*9+属性价值和能力评分!$F$50*2+属性价值和能力评分!$F$53*8/5)*B37</f>
        <v>6335</v>
      </c>
      <c r="N37" s="20"/>
      <c r="O37" s="1">
        <v>34</v>
      </c>
      <c r="P37" s="9">
        <f>ROUND(属性投放!D$4+装备属性!D$4*IF($O37&lt;10,1,ROUNDDOWN($O37,-1))+SUM(属性投放!E$37:E$45)*$O37+VLOOKUP($P$2,一级属性!$E$41:$P$64,COLUMNS(一级属性!$E$41:G$64),0)*($O37+0.25*IF($O37&lt;10,1,ROUNDDOWN($O37,-1)))+VLOOKUP($P$2,宝石属性!$B$43:$M$66,COLUMNS(宝石属性!$B$43:D$66),0)*10*VLOOKUP(ROUNDDOWN($O37,-1),宝石属性!$B$25:$N$41,2,0)*VLOOKUP(ROUNDDOWN($O37,-1),宝石属性!$B$25:$N$41,3,0)+VLOOKUP($P$2,职业被动!$B$6:$M$29,COLUMNS(职业被动!$B$6:D$29),0)*$O37,0)</f>
        <v>2402</v>
      </c>
      <c r="Q37" s="9">
        <f>ROUND(属性投放!E$4+装备属性!E$4*IF($O37&lt;10,1,ROUNDDOWN($O37,-1))+SUM(属性投放!F$37:F$45)*$O37+VLOOKUP($P$2,一级属性!$E$41:$P$64,COLUMNS(一级属性!$E$41:H$64),0)*($O37+0.25*IF($O37&lt;10,1,ROUNDDOWN($O37,-1)))+VLOOKUP($P$2,宝石属性!$B$43:$M$66,COLUMNS(宝石属性!$B$43:E$66),0)*10*VLOOKUP(ROUNDDOWN($O37,-1),宝石属性!$B$25:$N$41,2,0)*VLOOKUP(ROUNDDOWN($O37,-1),宝石属性!$B$25:$N$41,3,0)+VLOOKUP($P$2,职业被动!$B$6:$M$29,COLUMNS(职业被动!$B$6:E$29),0)*$O37,0)</f>
        <v>1579</v>
      </c>
      <c r="R37" s="9">
        <f>ROUND(属性投放!F$4+装备属性!F$4*IF($O37&lt;10,1,ROUNDDOWN($O37,-1))+SUM(属性投放!G$37:G$45)*$O37+VLOOKUP($P$2,一级属性!$E$41:$P$64,COLUMNS(一级属性!$E$41:I$64),0)*($O37+0.25*IF($O37&lt;10,1,ROUNDDOWN($O37,-1)))+VLOOKUP($P$2,宝石属性!$B$43:$M$66,COLUMNS(宝石属性!$B$43:F$66),0)*10*VLOOKUP(ROUNDDOWN($O37,-1),宝石属性!$B$25:$N$41,2,0)*VLOOKUP(ROUNDDOWN($O37,-1),宝石属性!$B$25:$N$41,3,0)+VLOOKUP($P$2,职业被动!$B$6:$M$29,COLUMNS(职业被动!$B$6:F$29),0)*$O37,0)</f>
        <v>414</v>
      </c>
      <c r="S37" s="9">
        <f>ROUND(属性投放!G$4+装备属性!G$4*IF($O37&lt;10,1,ROUNDDOWN($O37,-1))+SUM(属性投放!H$37:H$45)*$O37+VLOOKUP($P$2,一级属性!$E$41:$P$64,COLUMNS(一级属性!$E$41:J$64),0)*($O37+0.25*IF($O37&lt;10,1,ROUNDDOWN($O37,-1)))+VLOOKUP($P$2,宝石属性!$B$43:$M$66,COLUMNS(宝石属性!$B$43:G$66),0)*10*VLOOKUP(ROUNDDOWN($O37,-1),宝石属性!$B$25:$N$41,2,0)*VLOOKUP(ROUNDDOWN($O37,-1),宝石属性!$B$25:$N$41,3,0)+VLOOKUP($P$2,职业被动!$B$6:$M$29,COLUMNS(职业被动!$B$6:G$29),0)*$O37,0)</f>
        <v>318</v>
      </c>
      <c r="T37" s="9">
        <f>ROUND(属性投放!H$4+装备属性!H$4*IF($O37&lt;10,1,ROUNDDOWN($O37,-1))+SUM(属性投放!I$37:I$45)*$O37+VLOOKUP($P$2,一级属性!$E$41:$P$64,COLUMNS(一级属性!$E$41:K$64),0)*($O37+0.25*IF($O37&lt;10,1,ROUNDDOWN($O37,-1)))+VLOOKUP($P$2,宝石属性!$B$43:$M$66,COLUMNS(宝石属性!$B$43:H$66),0)*10*VLOOKUP(ROUNDDOWN($O37,-1),宝石属性!$B$25:$N$41,2,0)*VLOOKUP(ROUNDDOWN($O37,-1),宝石属性!$B$25:$N$41,3,0)+VLOOKUP($P$2,职业被动!$B$6:$M$29,COLUMNS(职业被动!$B$6:H$29),0)*$O37,0)</f>
        <v>430</v>
      </c>
      <c r="U37" s="9">
        <f>ROUND(属性投放!I$4+装备属性!I$4*IF($O37&lt;10,1,ROUNDDOWN($O37,-1))+SUM(属性投放!J$37:J$45)*$O37+VLOOKUP($P$2,一级属性!$E$41:$P$64,COLUMNS(一级属性!$E$41:L$64),0)*($O37+0.25*IF($O37&lt;10,1,ROUNDDOWN($O37,-1)))+VLOOKUP($P$2,宝石属性!$B$43:$M$66,COLUMNS(宝石属性!$B$43:I$66),0)*10*VLOOKUP(ROUNDDOWN($O37,-1),宝石属性!$B$25:$N$41,2,0)*VLOOKUP(ROUNDDOWN($O37,-1),宝石属性!$B$25:$N$41,3,0)+VLOOKUP($P$2,职业被动!$B$6:$M$29,COLUMNS(职业被动!$B$6:I$29),0)*$O37,0)</f>
        <v>393</v>
      </c>
      <c r="V37" s="9">
        <f>ROUND(属性投放!J$4+装备属性!J$4*IF($O37&lt;10,1,ROUNDDOWN($O37,-1))+SUM(属性投放!K$37:K$45)*$O37+VLOOKUP($P$2,一级属性!$E$41:$P$64,COLUMNS(一级属性!$E$41:M$64),0)*($O37+0.25*IF($O37&lt;10,1,ROUNDDOWN($O37,-1)))+VLOOKUP($P$2,宝石属性!$B$43:$M$66,COLUMNS(宝石属性!$B$43:J$66),0)*10*VLOOKUP(ROUNDDOWN($O37,-1),宝石属性!$B$25:$N$41,2,0)*VLOOKUP(ROUNDDOWN($O37,-1),宝石属性!$B$25:$N$41,3,0)+VLOOKUP($P$2,职业被动!$B$6:$M$29,COLUMNS(职业被动!$B$6:J$29),0)*$O37,0)</f>
        <v>269</v>
      </c>
      <c r="W37" s="9">
        <f>ROUND(属性投放!K$4+装备属性!K$4*IF($O37&lt;10,1,ROUNDDOWN($O37,-1))+SUM(属性投放!L$37:L$45)*$O37+VLOOKUP($P$2,一级属性!$E$41:$P$64,COLUMNS(一级属性!$E$41:N$64),0)*($O37+0.25*IF($O37&lt;10,1,ROUNDDOWN($O37,-1)))+VLOOKUP($P$2,宝石属性!$B$43:$M$66,COLUMNS(宝石属性!$B$43:K$66),0)*10*VLOOKUP(ROUNDDOWN($O37,-1),宝石属性!$B$25:$N$41,2,0)*VLOOKUP(ROUNDDOWN($O37,-1),宝石属性!$B$25:$N$41,3,0)+VLOOKUP($P$2,职业被动!$B$6:$M$29,COLUMNS(职业被动!$B$6:K$29),0)*$O37,0)</f>
        <v>151</v>
      </c>
      <c r="X37" s="9">
        <f>ROUND(属性投放!L$4+装备属性!L$4*IF($O37&lt;10,1,ROUNDDOWN($O37,-1))+SUM(属性投放!M$37:M$45)*$O37+VLOOKUP($P$2,一级属性!$E$41:$P$64,COLUMNS(一级属性!$E$41:O$64),0)*($O37+0.25*IF($O37&lt;10,1,ROUNDDOWN($O37,-1)))+VLOOKUP($P$2,宝石属性!$B$43:$M$66,COLUMNS(宝石属性!$B$43:L$66),0)*10*VLOOKUP(ROUNDDOWN($O37,-1),宝石属性!$B$25:$N$41,2,0)*VLOOKUP(ROUNDDOWN($O37,-1),宝石属性!$B$25:$N$41,3,0)+VLOOKUP($P$2,职业被动!$B$6:$M$29,COLUMNS(职业被动!$B$6:L$29),0)*$O37,0)</f>
        <v>10</v>
      </c>
      <c r="Y37" s="9">
        <f>ROUND(属性投放!M$4+装备属性!M$4*IF($O37&lt;10,1,ROUNDDOWN($O37,-1))+SUM(属性投放!N$37:N$45)*$O37+VLOOKUP($P$2,一级属性!$E$41:$P$64,COLUMNS(一级属性!$E$41:P$64),0)*($O37+0.25*IF($O37&lt;10,1,ROUNDDOWN($O37,-1)))+VLOOKUP($P$2,宝石属性!$B$43:$M$66,COLUMNS(宝石属性!$B$43:M$66),0)*10*VLOOKUP(ROUNDDOWN($O37,-1),宝石属性!$B$25:$N$41,2,0)*VLOOKUP(ROUNDDOWN($O37,-1),宝石属性!$B$25:$N$41,3,0)+VLOOKUP($P$2,职业被动!$B$6:$M$29,COLUMNS(职业被动!$B$6:M$29),0)*$O37,0)</f>
        <v>362</v>
      </c>
      <c r="Z37" s="48">
        <f>属性价值和能力评分!$F$9+ROUND(属性价值和能力评分!$F$38*10,0)*O37+ROUND((SUM(装备属性!$W$9:$W$14)+属性价值和能力评分!$F$38*1.25+1.4+2.8)*IF(O37&lt;10,1,ROUNDDOWN(O37,-1)),0)+15*VLOOKUP(ROUNDDOWN(O37,-1),宝石属性!$B$26:$D$41,2,0)*6*VLOOKUP(ROUNDDOWN(O37,-1),宝石属性!$B$26:$D$41,3,0)+(属性价值和能力评分!$F$49*9+属性价值和能力评分!$F$50*2+属性价值和能力评分!$F$53*8/5)*O37</f>
        <v>6335</v>
      </c>
      <c r="AB37" s="1">
        <v>34</v>
      </c>
      <c r="AC37" s="9">
        <f>ROUND(属性投放!D$4+装备属性!D$4*IF($AB37&lt;10,1,ROUNDDOWN($AB37,-1))+SUM(属性投放!E$37:E$45)*$AB37+VLOOKUP($AC$2,一级属性!$E$41:$P$64,COLUMNS(一级属性!$E$41:G$64),0)*($AB37+0.25*IF($AB37&lt;10,1,ROUNDDOWN($AB37,-1)))+VLOOKUP($AC$2,宝石属性!$B$43:$M$66,COLUMNS(宝石属性!$B$43:D$66),0)*10*VLOOKUP(ROUNDDOWN($AB37,-1),宝石属性!$B$25:$N$41,2,0)*VLOOKUP(ROUNDDOWN($AB37,-1),宝石属性!$B$25:$N$41,3,0)+VLOOKUP($AC$2,职业被动!$B$6:$M$29,COLUMNS(职业被动!$B$6:D$29),0)*$AB37,0)</f>
        <v>2164</v>
      </c>
      <c r="AD37" s="9">
        <f>ROUND(属性投放!E$4+装备属性!E$4*IF($AB37&lt;10,1,ROUNDDOWN($AB37,-1))+SUM(属性投放!F$37:F$45)*$AB37+VLOOKUP($AC$2,一级属性!$E$41:$P$64,COLUMNS(一级属性!$E$41:H$64),0)*($AB37+0.25*IF($AB37&lt;10,1,ROUNDDOWN($AB37,-1)))+VLOOKUP($AC$2,宝石属性!$B$43:$M$66,COLUMNS(宝石属性!$B$43:E$66),0)*10*VLOOKUP(ROUNDDOWN($AB37,-1),宝石属性!$B$25:$N$41,2,0)*VLOOKUP(ROUNDDOWN($AB37,-1),宝石属性!$B$25:$N$41,3,0)+VLOOKUP($AC$2,职业被动!$B$6:$M$29,COLUMNS(职业被动!$B$6:E$29),0)*$AB37,0)</f>
        <v>956</v>
      </c>
      <c r="AE37" s="9">
        <f>ROUND(属性投放!F$4+装备属性!F$4*IF($AB37&lt;10,1,ROUNDDOWN($AB37,-1))+SUM(属性投放!G$37:G$45)*$AB37+VLOOKUP($AC$2,一级属性!$E$41:$P$64,COLUMNS(一级属性!$E$41:I$64),0)*($AB37+0.25*IF($AB37&lt;10,1,ROUNDDOWN($AB37,-1)))+VLOOKUP($AC$2,宝石属性!$B$43:$M$66,COLUMNS(宝石属性!$B$43:F$66),0)*10*VLOOKUP(ROUNDDOWN($AB37,-1),宝石属性!$B$25:$N$41,2,0)*VLOOKUP(ROUNDDOWN($AB37,-1),宝石属性!$B$25:$N$41,3,0)+VLOOKUP($AC$2,职业被动!$B$6:$M$29,COLUMNS(职业被动!$B$6:F$29),0)*$AB37,0)</f>
        <v>604</v>
      </c>
      <c r="AF37" s="9">
        <f>ROUND(属性投放!G$4+装备属性!G$4*IF($AB37&lt;10,1,ROUNDDOWN($AB37,-1))+SUM(属性投放!H$37:H$45)*$AB37+VLOOKUP($AC$2,一级属性!$E$41:$P$64,COLUMNS(一级属性!$E$41:J$64),0)*($AB37+0.25*IF($AB37&lt;10,1,ROUNDDOWN($AB37,-1)))+VLOOKUP($AC$2,宝石属性!$B$43:$M$66,COLUMNS(宝石属性!$B$43:G$66),0)*10*VLOOKUP(ROUNDDOWN($AB37,-1),宝石属性!$B$25:$N$41,2,0)*VLOOKUP(ROUNDDOWN($AB37,-1),宝石属性!$B$25:$N$41,3,0)+VLOOKUP($AC$2,职业被动!$B$6:$M$29,COLUMNS(职业被动!$B$6:G$29),0)*$AB37,0)</f>
        <v>386</v>
      </c>
      <c r="AG37" s="9">
        <f>ROUND(属性投放!H$4+装备属性!H$4*IF($AB37&lt;10,1,ROUNDDOWN($AB37,-1))+SUM(属性投放!I$37:I$45)*$AB37+VLOOKUP($AC$2,一级属性!$E$41:$P$64,COLUMNS(一级属性!$E$41:K$64),0)*($AB37+0.25*IF($AB37&lt;10,1,ROUNDDOWN($AB37,-1)))+VLOOKUP($AC$2,宝石属性!$B$43:$M$66,COLUMNS(宝石属性!$B$43:H$66),0)*10*VLOOKUP(ROUNDDOWN($AB37,-1),宝石属性!$B$25:$N$41,2,0)*VLOOKUP(ROUNDDOWN($AB37,-1),宝石属性!$B$25:$N$41,3,0)+VLOOKUP($AC$2,职业被动!$B$6:$M$29,COLUMNS(职业被动!$B$6:H$29),0)*$AB37,0)</f>
        <v>271</v>
      </c>
      <c r="AH37" s="9">
        <f>ROUND(属性投放!I$4+装备属性!I$4*IF($AB37&lt;10,1,ROUNDDOWN($AB37,-1))+SUM(属性投放!J$37:J$45)*$AB37+VLOOKUP($AC$2,一级属性!$E$41:$P$64,COLUMNS(一级属性!$E$41:L$64),0)*($AB37+0.25*IF($AB37&lt;10,1,ROUNDDOWN($AB37,-1)))+VLOOKUP($AC$2,宝石属性!$B$43:$M$66,COLUMNS(宝石属性!$B$43:I$66),0)*10*VLOOKUP(ROUNDDOWN($AB37,-1),宝石属性!$B$25:$N$41,2,0)*VLOOKUP(ROUNDDOWN($AB37,-1),宝石属性!$B$25:$N$41,3,0)+VLOOKUP($AC$2,职业被动!$B$6:$M$29,COLUMNS(职业被动!$B$6:I$29),0)*$AB37,0)</f>
        <v>368</v>
      </c>
      <c r="AI37" s="9">
        <f>ROUND(属性投放!J$4+装备属性!J$4*IF($AB37&lt;10,1,ROUNDDOWN($AB37,-1))+SUM(属性投放!K$37:K$45)*$AB37+VLOOKUP($AC$2,一级属性!$E$41:$P$64,COLUMNS(一级属性!$E$41:M$64),0)*($AB37+0.25*IF($AB37&lt;10,1,ROUNDDOWN($AB37,-1)))+VLOOKUP($AC$2,宝石属性!$B$43:$M$66,COLUMNS(宝石属性!$B$43:J$66),0)*10*VLOOKUP(ROUNDDOWN($AB37,-1),宝石属性!$B$25:$N$41,2,0)*VLOOKUP(ROUNDDOWN($AB37,-1),宝石属性!$B$25:$N$41,3,0)+VLOOKUP($AC$2,职业被动!$B$6:$M$29,COLUMNS(职业被动!$B$6:J$29),0)*$AB37,0)</f>
        <v>240</v>
      </c>
      <c r="AJ37" s="9">
        <f>ROUND(属性投放!K$4+装备属性!K$4*IF($AB37&lt;10,1,ROUNDDOWN($AB37,-1))+SUM(属性投放!L$37:L$45)*$AB37+VLOOKUP($AC$2,一级属性!$E$41:$P$64,COLUMNS(一级属性!$E$41:N$64),0)*($AB37+0.25*IF($AB37&lt;10,1,ROUNDDOWN($AB37,-1)))+VLOOKUP($AC$2,宝石属性!$B$43:$M$66,COLUMNS(宝石属性!$B$43:K$66),0)*10*VLOOKUP(ROUNDDOWN($AB37,-1),宝石属性!$B$25:$N$41,2,0)*VLOOKUP(ROUNDDOWN($AB37,-1),宝石属性!$B$25:$N$41,3,0)+VLOOKUP($AC$2,职业被动!$B$6:$M$29,COLUMNS(职业被动!$B$6:K$29),0)*$AB37,0)</f>
        <v>127</v>
      </c>
      <c r="AK37" s="9">
        <f>ROUND(属性投放!L$4+装备属性!L$4*IF($AB37&lt;10,1,ROUNDDOWN($AB37,-1))+SUM(属性投放!M$37:M$45)*$AB37+VLOOKUP($AC$2,一级属性!$E$41:$P$64,COLUMNS(一级属性!$E$41:O$64),0)*($AB37+0.25*IF($AB37&lt;10,1,ROUNDDOWN($AB37,-1)))+VLOOKUP($AC$2,宝石属性!$B$43:$M$66,COLUMNS(宝石属性!$B$43:L$66),0)*10*VLOOKUP(ROUNDDOWN($AB37,-1),宝石属性!$B$25:$N$41,2,0)*VLOOKUP(ROUNDDOWN($AB37,-1),宝石属性!$B$25:$N$41,3,0)+VLOOKUP($AC$2,职业被动!$B$6:$M$29,COLUMNS(职业被动!$B$6:L$29),0)*$AB37,0)</f>
        <v>10</v>
      </c>
      <c r="AL37" s="9">
        <f>ROUND(属性投放!M$4+装备属性!M$4*IF($AB37&lt;10,1,ROUNDDOWN($AB37,-1))+SUM(属性投放!N$37:N$45)*$AB37+VLOOKUP($AC$2,一级属性!$E$41:$P$64,COLUMNS(一级属性!$E$41:P$64),0)*($AB37+0.25*IF($AB37&lt;10,1,ROUNDDOWN($AB37,-1)))+VLOOKUP($AC$2,宝石属性!$B$43:$M$66,COLUMNS(宝石属性!$B$43:M$66),0)*10*VLOOKUP(ROUNDDOWN($AB37,-1),宝石属性!$B$25:$N$41,2,0)*VLOOKUP(ROUNDDOWN($AB37,-1),宝石属性!$B$25:$N$41,3,0)+VLOOKUP($AC$2,职业被动!$B$6:$M$29,COLUMNS(职业被动!$B$6:M$29),0)*$AB37,0)</f>
        <v>362</v>
      </c>
      <c r="AM37" s="48">
        <f>属性价值和能力评分!$F$9+ROUND(属性价值和能力评分!$F$38*10,0)*AB37+ROUND((SUM(装备属性!$W$9:$W$14)+属性价值和能力评分!$F$38*1.25+1.4+2.8)*IF(AB37&lt;10,1,ROUNDDOWN(AB37,-1)),0)+15*VLOOKUP(ROUNDDOWN(AB37,-1),宝石属性!$B$26:$D$41,2,0)*6*VLOOKUP(ROUNDDOWN(AB37,-1),宝石属性!$B$26:$D$41,3,0)+(属性价值和能力评分!$F$49*9+属性价值和能力评分!$F$50*2+属性价值和能力评分!$F$53*8/5)*AB37</f>
        <v>6335</v>
      </c>
      <c r="AO37" s="1">
        <v>34</v>
      </c>
      <c r="AP37" s="9">
        <f>ROUND(属性投放!D$4+装备属性!D$4*IF($AO37&lt;10,1,ROUNDDOWN($AO37,-1))+SUM(属性投放!E$37:E$45)*$AO37+VLOOKUP($AP$2,一级属性!$E$41:$P$64,COLUMNS(一级属性!$E$41:G$64),0)*($AO37+0.25*IF($AO37&lt;10,1,ROUNDDOWN($AO37,-1)))+VLOOKUP($AP$2,宝石属性!$B$43:$M$66,COLUMNS(宝石属性!$B$43:D$66),0)*10*VLOOKUP(ROUNDDOWN($AO37,-1),宝石属性!$B$25:$N$41,2,0)*VLOOKUP(ROUNDDOWN($AO37,-1),宝石属性!$B$25:$N$41,3,0)+VLOOKUP($AP$2,职业被动!$B$6:$M$29,COLUMNS(职业被动!$B$6:D$29),0)*$AO37,0)</f>
        <v>2164</v>
      </c>
      <c r="AQ37" s="9">
        <f>ROUND(属性投放!E$4+装备属性!E$4*IF($AO37&lt;10,1,ROUNDDOWN($AO37,-1))+SUM(属性投放!F$37:F$45)*$AO37+VLOOKUP($AP$2,一级属性!$E$41:$P$64,COLUMNS(一级属性!$E$41:H$64),0)*($AO37+0.25*IF($AO37&lt;10,1,ROUNDDOWN($AO37,-1)))+VLOOKUP($AP$2,宝石属性!$B$43:$M$66,COLUMNS(宝石属性!$B$43:E$66),0)*10*VLOOKUP(ROUNDDOWN($AO37,-1),宝石属性!$B$25:$N$41,2,0)*VLOOKUP(ROUNDDOWN($AO37,-1),宝石属性!$B$25:$N$41,3,0)+VLOOKUP($AP$2,职业被动!$B$6:$M$29,COLUMNS(职业被动!$B$6:E$29),0)*$AO37,0)</f>
        <v>1579</v>
      </c>
      <c r="AR37" s="9">
        <f>ROUND(属性投放!F$4+装备属性!F$4*IF($AO37&lt;10,1,ROUNDDOWN($AO37,-1))+SUM(属性投放!G$37:G$45)*$AO37+VLOOKUP($AP$2,一级属性!$E$41:$P$64,COLUMNS(一级属性!$E$41:I$64),0)*($AO37+0.25*IF($AO37&lt;10,1,ROUNDDOWN($AO37,-1)))+VLOOKUP($AP$2,宝石属性!$B$43:$M$66,COLUMNS(宝石属性!$B$43:F$66),0)*10*VLOOKUP(ROUNDDOWN($AO37,-1),宝石属性!$B$25:$N$41,2,0)*VLOOKUP(ROUNDDOWN($AO37,-1),宝石属性!$B$25:$N$41,3,0)+VLOOKUP($AP$2,职业被动!$B$6:$M$29,COLUMNS(职业被动!$B$6:F$29),0)*$AO37,0)</f>
        <v>414</v>
      </c>
      <c r="AS37" s="9">
        <f>ROUND(属性投放!G$4+装备属性!G$4*IF($AO37&lt;10,1,ROUNDDOWN($AO37,-1))+SUM(属性投放!H$37:H$45)*$AO37+VLOOKUP($AP$2,一级属性!$E$41:$P$64,COLUMNS(一级属性!$E$41:J$64),0)*($AO37+0.25*IF($AO37&lt;10,1,ROUNDDOWN($AO37,-1)))+VLOOKUP($AP$2,宝石属性!$B$43:$M$66,COLUMNS(宝石属性!$B$43:G$66),0)*10*VLOOKUP(ROUNDDOWN($AO37,-1),宝石属性!$B$25:$N$41,2,0)*VLOOKUP(ROUNDDOWN($AO37,-1),宝石属性!$B$25:$N$41,3,0)+VLOOKUP($AP$2,职业被动!$B$6:$M$29,COLUMNS(职业被动!$B$6:G$29),0)*$AO37,0)</f>
        <v>318</v>
      </c>
      <c r="AT37" s="9">
        <f>ROUND(属性投放!H$4+装备属性!H$4*IF($AO37&lt;10,1,ROUNDDOWN($AO37,-1))+SUM(属性投放!I$37:I$45)*$AO37+VLOOKUP($AP$2,一级属性!$E$41:$P$64,COLUMNS(一级属性!$E$41:K$64),0)*($AO37+0.25*IF($AO37&lt;10,1,ROUNDDOWN($AO37,-1)))+VLOOKUP($AP$2,宝石属性!$B$43:$M$66,COLUMNS(宝石属性!$B$43:H$66),0)*10*VLOOKUP(ROUNDDOWN($AO37,-1),宝石属性!$B$25:$N$41,2,0)*VLOOKUP(ROUNDDOWN($AO37,-1),宝石属性!$B$25:$N$41,3,0)+VLOOKUP($AP$2,职业被动!$B$6:$M$29,COLUMNS(职业被动!$B$6:H$29),0)*$AO37,0)</f>
        <v>396</v>
      </c>
      <c r="AU37" s="9">
        <f>ROUND(属性投放!I$4+装备属性!I$4*IF($AO37&lt;10,1,ROUNDDOWN($AO37,-1))+SUM(属性投放!J$37:J$45)*$AO37+VLOOKUP($AP$2,一级属性!$E$41:$P$64,COLUMNS(一级属性!$E$41:L$64),0)*($AO37+0.25*IF($AO37&lt;10,1,ROUNDDOWN($AO37,-1)))+VLOOKUP($AP$2,宝石属性!$B$43:$M$66,COLUMNS(宝石属性!$B$43:I$66),0)*10*VLOOKUP(ROUNDDOWN($AO37,-1),宝石属性!$B$25:$N$41,2,0)*VLOOKUP(ROUNDDOWN($AO37,-1),宝石属性!$B$25:$N$41,3,0)+VLOOKUP($AP$2,职业被动!$B$6:$M$29,COLUMNS(职业被动!$B$6:I$29),0)*$AO37,0)</f>
        <v>393</v>
      </c>
      <c r="AV37" s="9">
        <f>ROUND(属性投放!J$4+装备属性!J$4*IF($AO37&lt;10,1,ROUNDDOWN($AO37,-1))+SUM(属性投放!K$37:K$45)*$AO37+VLOOKUP($AP$2,一级属性!$E$41:$P$64,COLUMNS(一级属性!$E$41:M$64),0)*($AO37+0.25*IF($AO37&lt;10,1,ROUNDDOWN($AO37,-1)))+VLOOKUP($AP$2,宝石属性!$B$43:$M$66,COLUMNS(宝石属性!$B$43:J$66),0)*10*VLOOKUP(ROUNDDOWN($AO37,-1),宝石属性!$B$25:$N$41,2,0)*VLOOKUP(ROUNDDOWN($AO37,-1),宝石属性!$B$25:$N$41,3,0)+VLOOKUP($AP$2,职业被动!$B$6:$M$29,COLUMNS(职业被动!$B$6:J$29),0)*$AO37,0)</f>
        <v>269</v>
      </c>
      <c r="AW37" s="9">
        <f>ROUND(属性投放!K$4+装备属性!K$4*IF($AO37&lt;10,1,ROUNDDOWN($AO37,-1))+SUM(属性投放!L$37:L$45)*$AO37+VLOOKUP($AP$2,一级属性!$E$41:$P$64,COLUMNS(一级属性!$E$41:N$64),0)*($AO37+0.25*IF($AO37&lt;10,1,ROUNDDOWN($AO37,-1)))+VLOOKUP($AP$2,宝石属性!$B$43:$M$66,COLUMNS(宝石属性!$B$43:K$66),0)*10*VLOOKUP(ROUNDDOWN($AO37,-1),宝石属性!$B$25:$N$41,2,0)*VLOOKUP(ROUNDDOWN($AO37,-1),宝石属性!$B$25:$N$41,3,0)+VLOOKUP($AP$2,职业被动!$B$6:$M$29,COLUMNS(职业被动!$B$6:K$29),0)*$AO37,0)</f>
        <v>127</v>
      </c>
      <c r="AX37" s="9">
        <f>ROUND(属性投放!L$4+装备属性!L$4*IF($AO37&lt;10,1,ROUNDDOWN($AO37,-1))+SUM(属性投放!M$37:M$45)*$AO37+VLOOKUP($AP$2,一级属性!$E$41:$P$64,COLUMNS(一级属性!$E$41:O$64),0)*($AO37+0.25*IF($AO37&lt;10,1,ROUNDDOWN($AO37,-1)))+VLOOKUP($AP$2,宝石属性!$B$43:$M$66,COLUMNS(宝石属性!$B$43:L$66),0)*10*VLOOKUP(ROUNDDOWN($AO37,-1),宝石属性!$B$25:$N$41,2,0)*VLOOKUP(ROUNDDOWN($AO37,-1),宝石属性!$B$25:$N$41,3,0)+VLOOKUP($AP$2,职业被动!$B$6:$M$29,COLUMNS(职业被动!$B$6:L$29),0)*$AO37,0)</f>
        <v>359</v>
      </c>
      <c r="AY37" s="9">
        <f>ROUND(属性投放!M$4+装备属性!M$4*IF($AO37&lt;10,1,ROUNDDOWN($AO37,-1))+SUM(属性投放!N$37:N$45)*$AO37+VLOOKUP($AP$2,一级属性!$E$41:$P$64,COLUMNS(一级属性!$E$41:P$64),0)*($AO37+0.25*IF($AO37&lt;10,1,ROUNDDOWN($AO37,-1)))+VLOOKUP($AP$2,宝石属性!$B$43:$M$66,COLUMNS(宝石属性!$B$43:M$66),0)*10*VLOOKUP(ROUNDDOWN($AO37,-1),宝石属性!$B$25:$N$41,2,0)*VLOOKUP(ROUNDDOWN($AO37,-1),宝石属性!$B$25:$N$41,3,0)+VLOOKUP($AP$2,职业被动!$B$6:$M$29,COLUMNS(职业被动!$B$6:M$29),0)*$AO37,0)</f>
        <v>362</v>
      </c>
      <c r="AZ37" s="48">
        <f>属性价值和能力评分!$F$9+ROUND(属性价值和能力评分!$F$38*10,0)*AO37+ROUND((SUM(装备属性!$W$9:$W$14)+属性价值和能力评分!$F$38*1.25+1.4+2.8)*IF(AO37&lt;10,1,ROUNDDOWN(AO37,-1)),0)+15*VLOOKUP(ROUNDDOWN(AO37,-1),宝石属性!$B$26:$D$41,2,0)*6*VLOOKUP(ROUNDDOWN(AO37,-1),宝石属性!$B$26:$D$41,3,0)+(属性价值和能力评分!$F$49*9+属性价值和能力评分!$F$50*2+属性价值和能力评分!$F$53*8/5)*AO37</f>
        <v>6335</v>
      </c>
      <c r="BB37" s="1">
        <v>34</v>
      </c>
      <c r="BC37" s="9">
        <f>ROUND(属性投放!D$4+装备属性!D$4*IF($BB37&lt;10,1,ROUNDDOWN($BB37,-1))+SUM(属性投放!E$37:E$45)*$BB37+VLOOKUP($BC$2,一级属性!$E$41:$P$64,COLUMNS(一级属性!$E$41:G$64),0)*($BB37+0.25*IF($BB37&lt;10,1,ROUNDDOWN($BB37,-1)))+VLOOKUP($BC$2,宝石属性!$B$43:$M$66,COLUMNS(宝石属性!$B$43:D$66),0)*10*VLOOKUP(ROUNDDOWN($BB37,-1),宝石属性!$B$25:$N$41,2,0)*VLOOKUP(ROUNDDOWN($BB37,-1),宝石属性!$B$25:$N$41,3,0)+VLOOKUP($BC$2,职业被动!$B$6:$M$29,COLUMNS(职业被动!$B$6:D$29),0)*$BB37,0)</f>
        <v>1926</v>
      </c>
      <c r="BD37" s="9">
        <f>ROUND(属性投放!E$4+装备属性!E$4*IF($BB37&lt;10,1,ROUNDDOWN($BB37,-1))+SUM(属性投放!F$37:F$45)*$BB37+VLOOKUP($BC$2,一级属性!$E$41:$P$64,COLUMNS(一级属性!$E$41:H$64),0)*($BB37+0.25*IF($BB37&lt;10,1,ROUNDDOWN($BB37,-1)))+VLOOKUP($BC$2,宝石属性!$B$43:$M$66,COLUMNS(宝石属性!$B$43:E$66),0)*10*VLOOKUP(ROUNDDOWN($BB37,-1),宝石属性!$B$25:$N$41,2,0)*VLOOKUP(ROUNDDOWN($BB37,-1),宝石属性!$B$25:$N$41,3,0)+VLOOKUP($BC$2,职业被动!$B$6:$M$29,COLUMNS(职业被动!$B$6:E$29),0)*$BB37,0)</f>
        <v>1786</v>
      </c>
      <c r="BE37" s="9">
        <f>ROUND(属性投放!F$4+装备属性!F$4*IF($BB37&lt;10,1,ROUNDDOWN($BB37,-1))+SUM(属性投放!G$37:G$45)*$BB37+VLOOKUP($BC$2,一级属性!$E$41:$P$64,COLUMNS(一级属性!$E$41:I$64),0)*($BB37+0.25*IF($BB37&lt;10,1,ROUNDDOWN($BB37,-1)))+VLOOKUP($BC$2,宝石属性!$B$43:$M$66,COLUMNS(宝石属性!$B$43:F$66),0)*10*VLOOKUP(ROUNDDOWN($BB37,-1),宝石属性!$B$25:$N$41,2,0)*VLOOKUP(ROUNDDOWN($BB37,-1),宝石属性!$B$25:$N$41,3,0)+VLOOKUP($BC$2,职业被动!$B$6:$M$29,COLUMNS(职业被动!$B$6:F$29),0)*$BB37,0)</f>
        <v>414</v>
      </c>
      <c r="BF37" s="9">
        <f>ROUND(属性投放!G$4+装备属性!G$4*IF($BB37&lt;10,1,ROUNDDOWN($BB37,-1))+SUM(属性投放!H$37:H$45)*$BB37+VLOOKUP($BC$2,一级属性!$E$41:$P$64,COLUMNS(一级属性!$E$41:J$64),0)*($BB37+0.25*IF($BB37&lt;10,1,ROUNDDOWN($BB37,-1)))+VLOOKUP($BC$2,宝石属性!$B$43:$M$66,COLUMNS(宝石属性!$B$43:G$66),0)*10*VLOOKUP(ROUNDDOWN($BB37,-1),宝石属性!$B$25:$N$41,2,0)*VLOOKUP(ROUNDDOWN($BB37,-1),宝石属性!$B$25:$N$41,3,0)+VLOOKUP($BC$2,职业被动!$B$6:$M$29,COLUMNS(职业被动!$B$6:G$29),0)*$BB37,0)</f>
        <v>318</v>
      </c>
      <c r="BG37" s="9">
        <f>ROUND(属性投放!H$4+装备属性!H$4*IF($BB37&lt;10,1,ROUNDDOWN($BB37,-1))+SUM(属性投放!I$37:I$45)*$BB37+VLOOKUP($BC$2,一级属性!$E$41:$P$64,COLUMNS(一级属性!$E$41:K$64),0)*($BB37+0.25*IF($BB37&lt;10,1,ROUNDDOWN($BB37,-1)))+VLOOKUP($BC$2,宝石属性!$B$43:$M$66,COLUMNS(宝石属性!$B$43:H$66),0)*10*VLOOKUP(ROUNDDOWN($BB37,-1),宝石属性!$B$25:$N$41,2,0)*VLOOKUP(ROUNDDOWN($BB37,-1),宝石属性!$B$25:$N$41,3,0)+VLOOKUP($BC$2,职业被动!$B$6:$M$29,COLUMNS(职业被动!$B$6:H$29),0)*$BB37,0)</f>
        <v>523</v>
      </c>
      <c r="BH37" s="9">
        <f>ROUND(属性投放!I$4+装备属性!I$4*IF($BB37&lt;10,1,ROUNDDOWN($BB37,-1))+SUM(属性投放!J$37:J$45)*$BB37+VLOOKUP($BC$2,一级属性!$E$41:$P$64,COLUMNS(一级属性!$E$41:L$64),0)*($BB37+0.25*IF($BB37&lt;10,1,ROUNDDOWN($BB37,-1)))+VLOOKUP($BC$2,宝石属性!$B$43:$M$66,COLUMNS(宝石属性!$B$43:I$66),0)*10*VLOOKUP(ROUNDDOWN($BB37,-1),宝石属性!$B$25:$N$41,2,0)*VLOOKUP(ROUNDDOWN($BB37,-1),宝石属性!$B$25:$N$41,3,0)+VLOOKUP($BC$2,职业被动!$B$6:$M$29,COLUMNS(职业被动!$B$6:I$29),0)*$BB37,0)</f>
        <v>468</v>
      </c>
      <c r="BI37" s="9">
        <f>ROUND(属性投放!J$4+装备属性!J$4*IF($BB37&lt;10,1,ROUNDDOWN($BB37,-1))+SUM(属性投放!K$37:K$45)*$BB37+VLOOKUP($BC$2,一级属性!$E$41:$P$64,COLUMNS(一级属性!$E$41:M$64),0)*($BB37+0.25*IF($BB37&lt;10,1,ROUNDDOWN($BB37,-1)))+VLOOKUP($BC$2,宝石属性!$B$43:$M$66,COLUMNS(宝石属性!$B$43:J$66),0)*10*VLOOKUP(ROUNDDOWN($BB37,-1),宝石属性!$B$25:$N$41,2,0)*VLOOKUP(ROUNDDOWN($BB37,-1),宝石属性!$B$25:$N$41,3,0)+VLOOKUP($BC$2,职业被动!$B$6:$M$29,COLUMNS(职业被动!$B$6:J$29),0)*$BB37,0)</f>
        <v>207</v>
      </c>
      <c r="BJ37" s="9">
        <f>ROUND(属性投放!K$4+装备属性!K$4*IF($BB37&lt;10,1,ROUNDDOWN($BB37,-1))+SUM(属性投放!L$37:L$45)*$BB37+VLOOKUP($BC$2,一级属性!$E$41:$P$64,COLUMNS(一级属性!$E$41:N$64),0)*($BB37+0.25*IF($BB37&lt;10,1,ROUNDDOWN($BB37,-1)))+VLOOKUP($BC$2,宝石属性!$B$43:$M$66,COLUMNS(宝石属性!$B$43:K$66),0)*10*VLOOKUP(ROUNDDOWN($BB37,-1),宝石属性!$B$25:$N$41,2,0)*VLOOKUP(ROUNDDOWN($BB37,-1),宝石属性!$B$25:$N$41,3,0)+VLOOKUP($BC$2,职业被动!$B$6:$M$29,COLUMNS(职业被动!$B$6:K$29),0)*$BB37,0)</f>
        <v>127</v>
      </c>
      <c r="BK37" s="9">
        <f>ROUND(属性投放!L$4+装备属性!L$4*IF($BB37&lt;10,1,ROUNDDOWN($BB37,-1))+SUM(属性投放!M$37:M$45)*$BB37+VLOOKUP($BC$2,一级属性!$E$41:$P$64,COLUMNS(一级属性!$E$41:O$64),0)*($BB37+0.25*IF($BB37&lt;10,1,ROUNDDOWN($BB37,-1)))+VLOOKUP($BC$2,宝石属性!$B$43:$M$66,COLUMNS(宝石属性!$B$43:L$66),0)*10*VLOOKUP(ROUNDDOWN($BB37,-1),宝石属性!$B$25:$N$41,2,0)*VLOOKUP(ROUNDDOWN($BB37,-1),宝石属性!$B$25:$N$41,3,0)+VLOOKUP($BC$2,职业被动!$B$6:$M$29,COLUMNS(职业被动!$B$6:L$29),0)*$BB37,0)</f>
        <v>10</v>
      </c>
      <c r="BL37" s="9">
        <f>ROUND(属性投放!M$4+装备属性!M$4*IF($BB37&lt;10,1,ROUNDDOWN($BB37,-1))+SUM(属性投放!N$37:N$45)*$BB37+VLOOKUP($BC$2,一级属性!$E$41:$P$64,COLUMNS(一级属性!$E$41:P$64),0)*($BB37+0.25*IF($BB37&lt;10,1,ROUNDDOWN($BB37,-1)))+VLOOKUP($BC$2,宝石属性!$B$43:$M$66,COLUMNS(宝石属性!$B$43:M$66),0)*10*VLOOKUP(ROUNDDOWN($BB37,-1),宝石属性!$B$25:$N$41,2,0)*VLOOKUP(ROUNDDOWN($BB37,-1),宝石属性!$B$25:$N$41,3,0)+VLOOKUP($BC$2,职业被动!$B$6:$M$29,COLUMNS(职业被动!$B$6:M$29),0)*$BB37,0)</f>
        <v>362</v>
      </c>
      <c r="BM37" s="48">
        <f>属性价值和能力评分!$F$9+ROUND(属性价值和能力评分!$F$38*10,0)*BB37+ROUND((SUM(装备属性!$W$9:$W$14)+属性价值和能力评分!$F$38*1.25+1.4+2.8)*IF(BB37&lt;10,1,ROUNDDOWN(BB37,-1)),0)+15*VLOOKUP(ROUNDDOWN(BB37,-1),宝石属性!$B$26:$D$41,2,0)*6*VLOOKUP(ROUNDDOWN(BB37,-1),宝石属性!$B$26:$D$41,3,0)+(属性价值和能力评分!$F$49*9+属性价值和能力评分!$F$50*2+属性价值和能力评分!$F$53*8/5)*BB37</f>
        <v>6335</v>
      </c>
      <c r="BO37" s="1">
        <v>34</v>
      </c>
      <c r="BP37" s="9">
        <f>ROUND(属性投放!D$4+装备属性!D$4*IF($BO37&lt;10,1,ROUNDDOWN($BO37,-1))+SUM(属性投放!E$37:E$45)*$BO37+VLOOKUP($BP$2,一级属性!$E$41:$P$64,COLUMNS(一级属性!$E$41:G$64),0)*($BO37+0.25*IF($BO37&lt;10,1,ROUNDDOWN($BO37,-1)))+VLOOKUP($BP$2,宝石属性!$B$43:$M$66,COLUMNS(宝石属性!$B$43:D$66),0)*10*VLOOKUP(ROUNDDOWN($BO37,-1),宝石属性!$B$25:$N$41,2,0)*VLOOKUP(ROUNDDOWN($BO37,-1),宝石属性!$B$25:$N$41,3,0)+VLOOKUP($BP$2,职业被动!$B$6:$M$29,COLUMNS(职业被动!$B$6:D$29),0)*$BO37,0)</f>
        <v>2402</v>
      </c>
      <c r="BQ37" s="9">
        <f>ROUND(属性投放!E$4+装备属性!E$4*IF($BO37&lt;10,1,ROUNDDOWN($BO37,-1))+SUM(属性投放!F$37:F$45)*$BO37+VLOOKUP($BP$2,一级属性!$E$41:$P$64,COLUMNS(一级属性!$E$41:H$64),0)*($BO37+0.25*IF($BO37&lt;10,1,ROUNDDOWN($BO37,-1)))+VLOOKUP($BP$2,宝石属性!$B$43:$M$66,COLUMNS(宝石属性!$B$43:E$66),0)*10*VLOOKUP(ROUNDDOWN($BO37,-1),宝石属性!$B$25:$N$41,2,0)*VLOOKUP(ROUNDDOWN($BO37,-1),宝石属性!$B$25:$N$41,3,0)+VLOOKUP($BP$2,职业被动!$B$6:$M$29,COLUMNS(职业被动!$B$6:E$29),0)*$BO37,0)</f>
        <v>1579</v>
      </c>
      <c r="BR37" s="9">
        <f>ROUND(属性投放!F$4+装备属性!F$4*IF($BO37&lt;10,1,ROUNDDOWN($BO37,-1))+SUM(属性投放!G$37:G$45)*$BO37+VLOOKUP($BP$2,一级属性!$E$41:$P$64,COLUMNS(一级属性!$E$41:I$64),0)*($BO37+0.25*IF($BO37&lt;10,1,ROUNDDOWN($BO37,-1)))+VLOOKUP($BP$2,宝石属性!$B$43:$M$66,COLUMNS(宝石属性!$B$43:F$66),0)*10*VLOOKUP(ROUNDDOWN($BO37,-1),宝石属性!$B$25:$N$41,2,0)*VLOOKUP(ROUNDDOWN($BO37,-1),宝石属性!$B$25:$N$41,3,0)+VLOOKUP($BP$2,职业被动!$B$6:$M$29,COLUMNS(职业被动!$B$6:F$29),0)*$BO37,0)</f>
        <v>414</v>
      </c>
      <c r="BS37" s="9">
        <f>ROUND(属性投放!G$4+装备属性!G$4*IF($BO37&lt;10,1,ROUNDDOWN($BO37,-1))+SUM(属性投放!H$37:H$45)*$BO37+VLOOKUP($BP$2,一级属性!$E$41:$P$64,COLUMNS(一级属性!$E$41:J$64),0)*($BO37+0.25*IF($BO37&lt;10,1,ROUNDDOWN($BO37,-1)))+VLOOKUP($BP$2,宝石属性!$B$43:$M$66,COLUMNS(宝石属性!$B$43:G$66),0)*10*VLOOKUP(ROUNDDOWN($BO37,-1),宝石属性!$B$25:$N$41,2,0)*VLOOKUP(ROUNDDOWN($BO37,-1),宝石属性!$B$25:$N$41,3,0)+VLOOKUP($BP$2,职业被动!$B$6:$M$29,COLUMNS(职业被动!$B$6:G$29),0)*$BO37,0)</f>
        <v>318</v>
      </c>
      <c r="BT37" s="9">
        <f>ROUND(属性投放!H$4+装备属性!H$4*IF($BO37&lt;10,1,ROUNDDOWN($BO37,-1))+SUM(属性投放!I$37:I$45)*$BO37+VLOOKUP($BP$2,一级属性!$E$41:$P$64,COLUMNS(一级属性!$E$41:K$64),0)*($BO37+0.25*IF($BO37&lt;10,1,ROUNDDOWN($BO37,-1)))+VLOOKUP($BP$2,宝石属性!$B$43:$M$66,COLUMNS(宝石属性!$B$43:H$66),0)*10*VLOOKUP(ROUNDDOWN($BO37,-1),宝石属性!$B$25:$N$41,2,0)*VLOOKUP(ROUNDDOWN($BO37,-1),宝石属性!$B$25:$N$41,3,0)+VLOOKUP($BP$2,职业被动!$B$6:$M$29,COLUMNS(职业被动!$B$6:H$29),0)*$BO37,0)</f>
        <v>430</v>
      </c>
      <c r="BU37" s="9">
        <f>ROUND(属性投放!I$4+装备属性!I$4*IF($BO37&lt;10,1,ROUNDDOWN($BO37,-1))+SUM(属性投放!J$37:J$45)*$BO37+VLOOKUP($BP$2,一级属性!$E$41:$P$64,COLUMNS(一级属性!$E$41:L$64),0)*($BO37+0.25*IF($BO37&lt;10,1,ROUNDDOWN($BO37,-1)))+VLOOKUP($BP$2,宝石属性!$B$43:$M$66,COLUMNS(宝石属性!$B$43:I$66),0)*10*VLOOKUP(ROUNDDOWN($BO37,-1),宝石属性!$B$25:$N$41,2,0)*VLOOKUP(ROUNDDOWN($BO37,-1),宝石属性!$B$25:$N$41,3,0)+VLOOKUP($BP$2,职业被动!$B$6:$M$29,COLUMNS(职业被动!$B$6:I$29),0)*$BO37,0)</f>
        <v>393</v>
      </c>
      <c r="BV37" s="9">
        <f>ROUND(属性投放!J$4+装备属性!J$4*IF($BO37&lt;10,1,ROUNDDOWN($BO37,-1))+SUM(属性投放!K$37:K$45)*$BO37+VLOOKUP($BP$2,一级属性!$E$41:$P$64,COLUMNS(一级属性!$E$41:M$64),0)*($BO37+0.25*IF($BO37&lt;10,1,ROUNDDOWN($BO37,-1)))+VLOOKUP($BP$2,宝石属性!$B$43:$M$66,COLUMNS(宝石属性!$B$43:J$66),0)*10*VLOOKUP(ROUNDDOWN($BO37,-1),宝石属性!$B$25:$N$41,2,0)*VLOOKUP(ROUNDDOWN($BO37,-1),宝石属性!$B$25:$N$41,3,0)+VLOOKUP($BP$2,职业被动!$B$6:$M$29,COLUMNS(职业被动!$B$6:J$29),0)*$BO37,0)</f>
        <v>269</v>
      </c>
      <c r="BW37" s="9">
        <f>ROUND(属性投放!K$4+装备属性!K$4*IF($BO37&lt;10,1,ROUNDDOWN($BO37,-1))+SUM(属性投放!L$37:L$45)*$BO37+VLOOKUP($BP$2,一级属性!$E$41:$P$64,COLUMNS(一级属性!$E$41:N$64),0)*($BO37+0.25*IF($BO37&lt;10,1,ROUNDDOWN($BO37,-1)))+VLOOKUP($BP$2,宝石属性!$B$43:$M$66,COLUMNS(宝石属性!$B$43:K$66),0)*10*VLOOKUP(ROUNDDOWN($BO37,-1),宝石属性!$B$25:$N$41,2,0)*VLOOKUP(ROUNDDOWN($BO37,-1),宝石属性!$B$25:$N$41,3,0)+VLOOKUP($BP$2,职业被动!$B$6:$M$29,COLUMNS(职业被动!$B$6:K$29),0)*$BO37,0)</f>
        <v>151</v>
      </c>
      <c r="BX37" s="9">
        <f>ROUND(属性投放!L$4+装备属性!L$4*IF($BO37&lt;10,1,ROUNDDOWN($BO37,-1))+SUM(属性投放!M$37:M$45)*$BO37+VLOOKUP($BP$2,一级属性!$E$41:$P$64,COLUMNS(一级属性!$E$41:O$64),0)*($BO37+0.25*IF($BO37&lt;10,1,ROUNDDOWN($BO37,-1)))+VLOOKUP($BP$2,宝石属性!$B$43:$M$66,COLUMNS(宝石属性!$B$43:L$66),0)*10*VLOOKUP(ROUNDDOWN($BO37,-1),宝石属性!$B$25:$N$41,2,0)*VLOOKUP(ROUNDDOWN($BO37,-1),宝石属性!$B$25:$N$41,3,0)+VLOOKUP($BP$2,职业被动!$B$6:$M$29,COLUMNS(职业被动!$B$6:L$29),0)*$BO37,0)</f>
        <v>10</v>
      </c>
      <c r="BY37" s="9">
        <f>ROUND(属性投放!M$4+装备属性!M$4*IF($BO37&lt;10,1,ROUNDDOWN($BO37,-1))+SUM(属性投放!N$37:N$45)*$BO37+VLOOKUP($BP$2,一级属性!$E$41:$P$64,COLUMNS(一级属性!$E$41:P$64),0)*($BO37+0.25*IF($BO37&lt;10,1,ROUNDDOWN($BO37,-1)))+VLOOKUP($BP$2,宝石属性!$B$43:$M$66,COLUMNS(宝石属性!$B$43:M$66),0)*10*VLOOKUP(ROUNDDOWN($BO37,-1),宝石属性!$B$25:$N$41,2,0)*VLOOKUP(ROUNDDOWN($BO37,-1),宝石属性!$B$25:$N$41,3,0)+VLOOKUP($BP$2,职业被动!$B$6:$M$29,COLUMNS(职业被动!$B$6:M$29),0)*$BO37,0)</f>
        <v>362</v>
      </c>
      <c r="BZ37" s="48">
        <f>属性价值和能力评分!$F$9+ROUND(属性价值和能力评分!$F$38*10,0)*BO37+ROUND((SUM(装备属性!$W$9:$W$14)+属性价值和能力评分!$F$38*1.25+1.4+2.8)*IF(BO37&lt;10,1,ROUNDDOWN(BO37,-1)),0)+15*VLOOKUP(ROUNDDOWN(BO37,-1),宝石属性!$B$26:$D$41,2,0)*6*VLOOKUP(ROUNDDOWN(BO37,-1),宝石属性!$B$26:$D$41,3,0)+(属性价值和能力评分!$F$49*9+属性价值和能力评分!$F$50*2+属性价值和能力评分!$F$53*8/5)*BO37</f>
        <v>6335</v>
      </c>
      <c r="CB37" s="1">
        <v>34</v>
      </c>
      <c r="CC37" s="9">
        <f>ROUND(属性投放!D$4+装备属性!D$4*IF($CB37&lt;10,1,ROUNDDOWN($CB37,-1))+SUM(属性投放!E$37:E$45)*$CB37+VLOOKUP($CC$2,一级属性!$E$41:$P$64,COLUMNS(一级属性!$E$41:G$64),0)*($CB37+0.25*IF($CB37&lt;10,1,ROUNDDOWN($CB37,-1)))+VLOOKUP($CC$2,宝石属性!$B$43:$M$66,COLUMNS(宝石属性!$B$43:D$66),0)*10*VLOOKUP(ROUNDDOWN($CB37,-1),宝石属性!$B$25:$N$41,2,0)*VLOOKUP(ROUNDDOWN($CB37,-1),宝石属性!$B$25:$N$41,3,0)+VLOOKUP($CC$2,职业被动!$B$6:$M$29,COLUMNS(职业被动!$B$6:D$29),0)*$CB37,0)</f>
        <v>1594</v>
      </c>
      <c r="CD37" s="9">
        <f>ROUND(属性投放!E$4+装备属性!E$4*IF($CB37&lt;10,1,ROUNDDOWN($CB37,-1))+SUM(属性投放!F$37:F$45)*$CB37+VLOOKUP($CC$2,一级属性!$E$41:$P$64,COLUMNS(一级属性!$E$41:H$64),0)*($CB37+0.25*IF($CB37&lt;10,1,ROUNDDOWN($CB37,-1)))+VLOOKUP($CC$2,宝石属性!$B$43:$M$66,COLUMNS(宝石属性!$B$43:E$66),0)*10*VLOOKUP(ROUNDDOWN($CB37,-1),宝石属性!$B$25:$N$41,2,0)*VLOOKUP(ROUNDDOWN($CB37,-1),宝石属性!$B$25:$N$41,3,0)+VLOOKUP($CC$2,职业被动!$B$6:$M$29,COLUMNS(职业被动!$B$6:E$29),0)*$CB37,0)</f>
        <v>956</v>
      </c>
      <c r="CE37" s="9">
        <f>ROUND(属性投放!F$4+装备属性!F$4*IF($CB37&lt;10,1,ROUNDDOWN($CB37,-1))+SUM(属性投放!G$37:G$45)*$CB37+VLOOKUP($CC$2,一级属性!$E$41:$P$64,COLUMNS(一级属性!$E$41:I$64),0)*($CB37+0.25*IF($CB37&lt;10,1,ROUNDDOWN($CB37,-1)))+VLOOKUP($CC$2,宝石属性!$B$43:$M$66,COLUMNS(宝石属性!$B$43:F$66),0)*10*VLOOKUP(ROUNDDOWN($CB37,-1),宝石属性!$B$25:$N$41,2,0)*VLOOKUP(ROUNDDOWN($CB37,-1),宝石属性!$B$25:$N$41,3,0)+VLOOKUP($CC$2,职业被动!$B$6:$M$29,COLUMNS(职业被动!$B$6:F$29),0)*$CB37,0)</f>
        <v>755</v>
      </c>
      <c r="CF37" s="9">
        <f>ROUND(属性投放!G$4+装备属性!G$4*IF($CB37&lt;10,1,ROUNDDOWN($CB37,-1))+SUM(属性投放!H$37:H$45)*$CB37+VLOOKUP($CC$2,一级属性!$E$41:$P$64,COLUMNS(一级属性!$E$41:J$64),0)*($CB37+0.25*IF($CB37&lt;10,1,ROUNDDOWN($CB37,-1)))+VLOOKUP($CC$2,宝石属性!$B$43:$M$66,COLUMNS(宝石属性!$B$43:G$66),0)*10*VLOOKUP(ROUNDDOWN($CB37,-1),宝石属性!$B$25:$N$41,2,0)*VLOOKUP(ROUNDDOWN($CB37,-1),宝石属性!$B$25:$N$41,3,0)+VLOOKUP($CC$2,职业被动!$B$6:$M$29,COLUMNS(职业被动!$B$6:G$29),0)*$CB37,0)</f>
        <v>352</v>
      </c>
      <c r="CG37" s="9">
        <f>ROUND(属性投放!H$4+装备属性!H$4*IF($CB37&lt;10,1,ROUNDDOWN($CB37,-1))+SUM(属性投放!I$37:I$45)*$CB37+VLOOKUP($CC$2,一级属性!$E$41:$P$64,COLUMNS(一级属性!$E$41:K$64),0)*($CB37+0.25*IF($CB37&lt;10,1,ROUNDDOWN($CB37,-1)))+VLOOKUP($CC$2,宝石属性!$B$43:$M$66,COLUMNS(宝石属性!$B$43:H$66),0)*10*VLOOKUP(ROUNDDOWN($CB37,-1),宝石属性!$B$25:$N$41,2,0)*VLOOKUP(ROUNDDOWN($CB37,-1),宝石属性!$B$25:$N$41,3,0)+VLOOKUP($CC$2,职业被动!$B$6:$M$29,COLUMNS(职业被动!$B$6:H$29),0)*$CB37,0)</f>
        <v>271</v>
      </c>
      <c r="CH37" s="9">
        <f>ROUND(属性投放!I$4+装备属性!I$4*IF($CB37&lt;10,1,ROUNDDOWN($CB37,-1))+SUM(属性投放!J$37:J$45)*$CB37+VLOOKUP($CC$2,一级属性!$E$41:$P$64,COLUMNS(一级属性!$E$41:L$64),0)*($CB37+0.25*IF($CB37&lt;10,1,ROUNDDOWN($CB37,-1)))+VLOOKUP($CC$2,宝石属性!$B$43:$M$66,COLUMNS(宝石属性!$B$43:I$66),0)*10*VLOOKUP(ROUNDDOWN($CB37,-1),宝石属性!$B$25:$N$41,2,0)*VLOOKUP(ROUNDDOWN($CB37,-1),宝石属性!$B$25:$N$41,3,0)+VLOOKUP($CC$2,职业被动!$B$6:$M$29,COLUMNS(职业被动!$B$6:I$29),0)*$CB37,0)</f>
        <v>376</v>
      </c>
      <c r="CI37" s="9">
        <f>ROUND(属性投放!J$4+装备属性!J$4*IF($CB37&lt;10,1,ROUNDDOWN($CB37,-1))+SUM(属性投放!K$37:K$45)*$CB37+VLOOKUP($CC$2,一级属性!$E$41:$P$64,COLUMNS(一级属性!$E$41:M$64),0)*($CB37+0.25*IF($CB37&lt;10,1,ROUNDDOWN($CB37,-1)))+VLOOKUP($CC$2,宝石属性!$B$43:$M$66,COLUMNS(宝石属性!$B$43:J$66),0)*10*VLOOKUP(ROUNDDOWN($CB37,-1),宝石属性!$B$25:$N$41,2,0)*VLOOKUP(ROUNDDOWN($CB37,-1),宝石属性!$B$25:$N$41,3,0)+VLOOKUP($CC$2,职业被动!$B$6:$M$29,COLUMNS(职业被动!$B$6:J$29),0)*$CB37,0)</f>
        <v>240</v>
      </c>
      <c r="CJ37" s="9">
        <f>ROUND(属性投放!K$4+装备属性!K$4*IF($CB37&lt;10,1,ROUNDDOWN($CB37,-1))+SUM(属性投放!L$37:L$45)*$CB37+VLOOKUP($CC$2,一级属性!$E$41:$P$64,COLUMNS(一级属性!$E$41:N$64),0)*($CB37+0.25*IF($CB37&lt;10,1,ROUNDDOWN($CB37,-1)))+VLOOKUP($CC$2,宝石属性!$B$43:$M$66,COLUMNS(宝石属性!$B$43:K$66),0)*10*VLOOKUP(ROUNDDOWN($CB37,-1),宝石属性!$B$25:$N$41,2,0)*VLOOKUP(ROUNDDOWN($CB37,-1),宝石属性!$B$25:$N$41,3,0)+VLOOKUP($CC$2,职业被动!$B$6:$M$29,COLUMNS(职业被动!$B$6:K$29),0)*$CB37,0)</f>
        <v>127</v>
      </c>
      <c r="CK37" s="9">
        <f>ROUND(属性投放!L$4+装备属性!L$4*IF($CB37&lt;10,1,ROUNDDOWN($CB37,-1))+SUM(属性投放!M$37:M$45)*$CB37+VLOOKUP($CC$2,一级属性!$E$41:$P$64,COLUMNS(一级属性!$E$41:O$64),0)*($CB37+0.25*IF($CB37&lt;10,1,ROUNDDOWN($CB37,-1)))+VLOOKUP($CC$2,宝石属性!$B$43:$M$66,COLUMNS(宝石属性!$B$43:L$66),0)*10*VLOOKUP(ROUNDDOWN($CB37,-1),宝石属性!$B$25:$N$41,2,0)*VLOOKUP(ROUNDDOWN($CB37,-1),宝石属性!$B$25:$N$41,3,0)+VLOOKUP($CC$2,职业被动!$B$6:$M$29,COLUMNS(职业被动!$B$6:L$29),0)*$CB37,0)</f>
        <v>10</v>
      </c>
      <c r="CL37" s="9">
        <f>ROUND(属性投放!M$4+装备属性!M$4*IF($CB37&lt;10,1,ROUNDDOWN($CB37,-1))+SUM(属性投放!N$37:N$45)*$CB37+VLOOKUP($CC$2,一级属性!$E$41:$P$64,COLUMNS(一级属性!$E$41:P$64),0)*($CB37+0.25*IF($CB37&lt;10,1,ROUNDDOWN($CB37,-1)))+VLOOKUP($CC$2,宝石属性!$B$43:$M$66,COLUMNS(宝石属性!$B$43:M$66),0)*10*VLOOKUP(ROUNDDOWN($CB37,-1),宝石属性!$B$25:$N$41,2,0)*VLOOKUP(ROUNDDOWN($CB37,-1),宝石属性!$B$25:$N$41,3,0)+VLOOKUP($CC$2,职业被动!$B$6:$M$29,COLUMNS(职业被动!$B$6:M$29),0)*$CB37,0)</f>
        <v>350</v>
      </c>
      <c r="CM37" s="48">
        <f>属性价值和能力评分!$F$9+ROUND(属性价值和能力评分!$F$38*10,0)*CB37+ROUND((SUM(装备属性!$W$9:$W$14)+属性价值和能力评分!$F$38*1.25+1.4+2.8)*IF(CB37&lt;10,1,ROUNDDOWN(CB37,-1)),0)+15*VLOOKUP(ROUNDDOWN(CB37,-1),宝石属性!$B$26:$D$41,2,0)*6*VLOOKUP(ROUNDDOWN(CB37,-1),宝石属性!$B$26:$D$41,3,0)+(属性价值和能力评分!$F$49*9+属性价值和能力评分!$F$50*2+属性价值和能力评分!$F$53*8/5)*CB37</f>
        <v>6335</v>
      </c>
      <c r="CO37" s="1">
        <v>34</v>
      </c>
      <c r="CP37" s="9">
        <f>ROUND(属性投放!D$4+装备属性!D$4*IF($CO37&lt;10,1,ROUNDDOWN($CO37,-1))+SUM(属性投放!E$37:E$45)*$CO37+VLOOKUP($CP$2,一级属性!$E$41:$P$64,COLUMNS(一级属性!$E$41:G$64),0)*($CO37+0.25*IF($CO37&lt;10,1,ROUNDDOWN($CO37,-1)))+VLOOKUP($CP$2,宝石属性!$B$43:$M$66,COLUMNS(宝石属性!$B$43:D$66),0)*10*VLOOKUP(ROUNDDOWN($CO37,-1),宝石属性!$B$25:$N$41,2,0)*VLOOKUP(ROUNDDOWN($CO37,-1),宝石属性!$B$25:$N$41,3,0)+VLOOKUP($CP$2,职业被动!$B$6:$M$29,COLUMNS(职业被动!$B$6:D$29),0)*$CO37,0)</f>
        <v>1594</v>
      </c>
      <c r="CQ37" s="9">
        <f>ROUND(属性投放!E$4+装备属性!E$4*IF($CO37&lt;10,1,ROUNDDOWN($CO37,-1))+SUM(属性投放!F$37:F$45)*$CO37+VLOOKUP($CP$2,一级属性!$E$41:$P$64,COLUMNS(一级属性!$E$41:H$64),0)*($CO37+0.25*IF($CO37&lt;10,1,ROUNDDOWN($CO37,-1)))+VLOOKUP($CP$2,宝石属性!$B$43:$M$66,COLUMNS(宝石属性!$B$43:E$66),0)*10*VLOOKUP(ROUNDDOWN($CO37,-1),宝石属性!$B$25:$N$41,2,0)*VLOOKUP(ROUNDDOWN($CO37,-1),宝石属性!$B$25:$N$41,3,0)+VLOOKUP($CP$2,职业被动!$B$6:$M$29,COLUMNS(职业被动!$B$6:E$29),0)*$CO37,0)</f>
        <v>1994</v>
      </c>
      <c r="CR37" s="9">
        <f>ROUND(属性投放!F$4+装备属性!F$4*IF($CO37&lt;10,1,ROUNDDOWN($CO37,-1))+SUM(属性投放!G$37:G$45)*$CO37+VLOOKUP($CP$2,一级属性!$E$41:$P$64,COLUMNS(一级属性!$E$41:I$64),0)*($CO37+0.25*IF($CO37&lt;10,1,ROUNDDOWN($CO37,-1)))+VLOOKUP($CP$2,宝石属性!$B$43:$M$66,COLUMNS(宝石属性!$B$43:F$66),0)*10*VLOOKUP(ROUNDDOWN($CO37,-1),宝石属性!$B$25:$N$41,2,0)*VLOOKUP(ROUNDDOWN($CO37,-1),宝石属性!$B$25:$N$41,3,0)+VLOOKUP($CP$2,职业被动!$B$6:$M$29,COLUMNS(职业被动!$B$6:F$29),0)*$CO37,0)</f>
        <v>414</v>
      </c>
      <c r="CS37" s="9">
        <f>ROUND(属性投放!G$4+装备属性!G$4*IF($CO37&lt;10,1,ROUNDDOWN($CO37,-1))+SUM(属性投放!H$37:H$45)*$CO37+VLOOKUP($CP$2,一级属性!$E$41:$P$64,COLUMNS(一级属性!$E$41:J$64),0)*($CO37+0.25*IF($CO37&lt;10,1,ROUNDDOWN($CO37,-1)))+VLOOKUP($CP$2,宝石属性!$B$43:$M$66,COLUMNS(宝石属性!$B$43:G$66),0)*10*VLOOKUP(ROUNDDOWN($CO37,-1),宝石属性!$B$25:$N$41,2,0)*VLOOKUP(ROUNDDOWN($CO37,-1),宝石属性!$B$25:$N$41,3,0)+VLOOKUP($CP$2,职业被动!$B$6:$M$29,COLUMNS(职业被动!$B$6:G$29),0)*$CO37,0)</f>
        <v>318</v>
      </c>
      <c r="CT37" s="9">
        <f>ROUND(属性投放!H$4+装备属性!H$4*IF($CO37&lt;10,1,ROUNDDOWN($CO37,-1))+SUM(属性投放!I$37:I$45)*$CO37+VLOOKUP($CP$2,一级属性!$E$41:$P$64,COLUMNS(一级属性!$E$41:K$64),0)*($CO37+0.25*IF($CO37&lt;10,1,ROUNDDOWN($CO37,-1)))+VLOOKUP($CP$2,宝石属性!$B$43:$M$66,COLUMNS(宝石属性!$B$43:H$66),0)*10*VLOOKUP(ROUNDDOWN($CO37,-1),宝石属性!$B$25:$N$41,2,0)*VLOOKUP(ROUNDDOWN($CO37,-1),宝石属性!$B$25:$N$41,3,0)+VLOOKUP($CP$2,职业被动!$B$6:$M$29,COLUMNS(职业被动!$B$6:H$29),0)*$CO37,0)</f>
        <v>583</v>
      </c>
      <c r="CU37" s="9">
        <f>ROUND(属性投放!I$4+装备属性!I$4*IF($CO37&lt;10,1,ROUNDDOWN($CO37,-1))+SUM(属性投放!J$37:J$45)*$CO37+VLOOKUP($CP$2,一级属性!$E$41:$P$64,COLUMNS(一级属性!$E$41:L$64),0)*($CO37+0.25*IF($CO37&lt;10,1,ROUNDDOWN($CO37,-1)))+VLOOKUP($CP$2,宝石属性!$B$43:$M$66,COLUMNS(宝石属性!$B$43:I$66),0)*10*VLOOKUP(ROUNDDOWN($CO37,-1),宝石属性!$B$25:$N$41,2,0)*VLOOKUP(ROUNDDOWN($CO37,-1),宝石属性!$B$25:$N$41,3,0)+VLOOKUP($CP$2,职业被动!$B$6:$M$29,COLUMNS(职业被动!$B$6:I$29),0)*$CO37,0)</f>
        <v>493</v>
      </c>
      <c r="CV37" s="9">
        <f>ROUND(属性投放!J$4+装备属性!J$4*IF($CO37&lt;10,1,ROUNDDOWN($CO37,-1))+SUM(属性投放!K$37:K$45)*$CO37+VLOOKUP($CP$2,一级属性!$E$41:$P$64,COLUMNS(一级属性!$E$41:M$64),0)*($CO37+0.25*IF($CO37&lt;10,1,ROUNDDOWN($CO37,-1)))+VLOOKUP($CP$2,宝石属性!$B$43:$M$66,COLUMNS(宝石属性!$B$43:J$66),0)*10*VLOOKUP(ROUNDDOWN($CO37,-1),宝石属性!$B$25:$N$41,2,0)*VLOOKUP(ROUNDDOWN($CO37,-1),宝石属性!$B$25:$N$41,3,0)+VLOOKUP($CP$2,职业被动!$B$6:$M$29,COLUMNS(职业被动!$B$6:J$29),0)*$CO37,0)</f>
        <v>198</v>
      </c>
      <c r="CW37" s="9">
        <f>ROUND(属性投放!K$4+装备属性!K$4*IF($CO37&lt;10,1,ROUNDDOWN($CO37,-1))+SUM(属性投放!L$37:L$45)*$CO37+VLOOKUP($CP$2,一级属性!$E$41:$P$64,COLUMNS(一级属性!$E$41:N$64),0)*($CO37+0.25*IF($CO37&lt;10,1,ROUNDDOWN($CO37,-1)))+VLOOKUP($CP$2,宝石属性!$B$43:$M$66,COLUMNS(宝石属性!$B$43:K$66),0)*10*VLOOKUP(ROUNDDOWN($CO37,-1),宝石属性!$B$25:$N$41,2,0)*VLOOKUP(ROUNDDOWN($CO37,-1),宝石属性!$B$25:$N$41,3,0)+VLOOKUP($CP$2,职业被动!$B$6:$M$29,COLUMNS(职业被动!$B$6:K$29),0)*$CO37,0)</f>
        <v>127</v>
      </c>
      <c r="CX37" s="9">
        <f>ROUND(属性投放!L$4+装备属性!L$4*IF($CO37&lt;10,1,ROUNDDOWN($CO37,-1))+SUM(属性投放!M$37:M$45)*$CO37+VLOOKUP($CP$2,一级属性!$E$41:$P$64,COLUMNS(一级属性!$E$41:O$64),0)*($CO37+0.25*IF($CO37&lt;10,1,ROUNDDOWN($CO37,-1)))+VLOOKUP($CP$2,宝石属性!$B$43:$M$66,COLUMNS(宝石属性!$B$43:L$66),0)*10*VLOOKUP(ROUNDDOWN($CO37,-1),宝石属性!$B$25:$N$41,2,0)*VLOOKUP(ROUNDDOWN($CO37,-1),宝石属性!$B$25:$N$41,3,0)+VLOOKUP($CP$2,职业被动!$B$6:$M$29,COLUMNS(职业被动!$B$6:L$29),0)*$CO37,0)</f>
        <v>10</v>
      </c>
      <c r="CY37" s="9">
        <f>ROUND(属性投放!M$4+装备属性!M$4*IF($CO37&lt;10,1,ROUNDDOWN($CO37,-1))+SUM(属性投放!N$37:N$45)*$CO37+VLOOKUP($CP$2,一级属性!$E$41:$P$64,COLUMNS(一级属性!$E$41:P$64),0)*($CO37+0.25*IF($CO37&lt;10,1,ROUNDDOWN($CO37,-1)))+VLOOKUP($CP$2,宝石属性!$B$43:$M$66,COLUMNS(宝石属性!$B$43:M$66),0)*10*VLOOKUP(ROUNDDOWN($CO37,-1),宝石属性!$B$25:$N$41,2,0)*VLOOKUP(ROUNDDOWN($CO37,-1),宝石属性!$B$25:$N$41,3,0)+VLOOKUP($CP$2,职业被动!$B$6:$M$29,COLUMNS(职业被动!$B$6:M$29),0)*$CO37,0)</f>
        <v>350</v>
      </c>
      <c r="CZ37" s="48">
        <f>属性价值和能力评分!$F$9+ROUND(属性价值和能力评分!$F$38*10,0)*CO37+ROUND((SUM(装备属性!$W$9:$W$14)+属性价值和能力评分!$F$38*1.25+1.4+2.8)*IF(CO37&lt;10,1,ROUNDDOWN(CO37,-1)),0)+15*VLOOKUP(ROUNDDOWN(CO37,-1),宝石属性!$B$26:$D$41,2,0)*6*VLOOKUP(ROUNDDOWN(CO37,-1),宝石属性!$B$26:$D$41,3,0)+(属性价值和能力评分!$F$49*9+属性价值和能力评分!$F$50*2+属性价值和能力评分!$F$53*8/5)*CO37</f>
        <v>6335</v>
      </c>
      <c r="DB37" s="1">
        <v>34</v>
      </c>
      <c r="DC37" s="9">
        <f>ROUND(属性投放!D$4+装备属性!D$4*IF($DB37&lt;10,1,ROUNDDOWN($DB37,-1))+SUM(属性投放!E$37:E$45)*$DB37+VLOOKUP($DC$2,一级属性!$E$41:$P$64,COLUMNS(一级属性!$E$41:G$64),0)*($DB37+0.25*IF($DB37&lt;10,1,ROUNDDOWN($DB37,-1)))+VLOOKUP($DC$2,宝石属性!$B$43:$M$66,COLUMNS(宝石属性!$B$43:D$66),0)*10*VLOOKUP(ROUNDDOWN($DB37,-1),宝石属性!$B$25:$N$41,2,0)*VLOOKUP(ROUNDDOWN($DB37,-1),宝石属性!$B$25:$N$41,3,0)+VLOOKUP($DC$2,职业被动!$B$6:$M$29,COLUMNS(职业被动!$B$6:D$29),0)*$DB37,0)</f>
        <v>1832</v>
      </c>
      <c r="DD37" s="9">
        <f>ROUND(属性投放!E$4+装备属性!E$4*IF($DB37&lt;10,1,ROUNDDOWN($DB37,-1))+SUM(属性投放!F$37:F$45)*$DB37+VLOOKUP($DC$2,一级属性!$E$41:$P$64,COLUMNS(一级属性!$E$41:H$64),0)*($DB37+0.25*IF($DB37&lt;10,1,ROUNDDOWN($DB37,-1)))+VLOOKUP($DC$2,宝石属性!$B$43:$M$66,COLUMNS(宝石属性!$B$43:E$66),0)*10*VLOOKUP(ROUNDDOWN($DB37,-1),宝石属性!$B$25:$N$41,2,0)*VLOOKUP(ROUNDDOWN($DB37,-1),宝石属性!$B$25:$N$41,3,0)+VLOOKUP($DC$2,职业被动!$B$6:$M$29,COLUMNS(职业被动!$B$6:E$29),0)*$DB37,0)</f>
        <v>956</v>
      </c>
      <c r="DE37" s="9">
        <f>ROUND(属性投放!F$4+装备属性!F$4*IF($DB37&lt;10,1,ROUNDDOWN($DB37,-1))+SUM(属性投放!G$37:G$45)*$DB37+VLOOKUP($DC$2,一级属性!$E$41:$P$64,COLUMNS(一级属性!$E$41:I$64),0)*($DB37+0.25*IF($DB37&lt;10,1,ROUNDDOWN($DB37,-1)))+VLOOKUP($DC$2,宝石属性!$B$43:$M$66,COLUMNS(宝石属性!$B$43:F$66),0)*10*VLOOKUP(ROUNDDOWN($DB37,-1),宝石属性!$B$25:$N$41,2,0)*VLOOKUP(ROUNDDOWN($DB37,-1),宝石属性!$B$25:$N$41,3,0)+VLOOKUP($DC$2,职业被动!$B$6:$M$29,COLUMNS(职业被动!$B$6:F$29),0)*$DB37,0)</f>
        <v>414</v>
      </c>
      <c r="DF37" s="9">
        <f>ROUND(属性投放!G$4+装备属性!G$4*IF($DB37&lt;10,1,ROUNDDOWN($DB37,-1))+SUM(属性投放!H$37:H$45)*$DB37+VLOOKUP($DC$2,一级属性!$E$41:$P$64,COLUMNS(一级属性!$E$41:J$64),0)*($DB37+0.25*IF($DB37&lt;10,1,ROUNDDOWN($DB37,-1)))+VLOOKUP($DC$2,宝石属性!$B$43:$M$66,COLUMNS(宝石属性!$B$43:G$66),0)*10*VLOOKUP(ROUNDDOWN($DB37,-1),宝石属性!$B$25:$N$41,2,0)*VLOOKUP(ROUNDDOWN($DB37,-1),宝石属性!$B$25:$N$41,3,0)+VLOOKUP($DC$2,职业被动!$B$6:$M$29,COLUMNS(职业被动!$B$6:G$29),0)*$DB37,0)</f>
        <v>878</v>
      </c>
      <c r="DG37" s="9">
        <f>ROUND(属性投放!H$4+装备属性!H$4*IF($DB37&lt;10,1,ROUNDDOWN($DB37,-1))+SUM(属性投放!I$37:I$45)*$DB37+VLOOKUP($DC$2,一级属性!$E$41:$P$64,COLUMNS(一级属性!$E$41:K$64),0)*($DB37+0.25*IF($DB37&lt;10,1,ROUNDDOWN($DB37,-1)))+VLOOKUP($DC$2,宝石属性!$B$43:$M$66,COLUMNS(宝石属性!$B$43:H$66),0)*10*VLOOKUP(ROUNDDOWN($DB37,-1),宝石属性!$B$25:$N$41,2,0)*VLOOKUP(ROUNDDOWN($DB37,-1),宝石属性!$B$25:$N$41,3,0)+VLOOKUP($DC$2,职业被动!$B$6:$M$29,COLUMNS(职业被动!$B$6:H$29),0)*$DB37,0)</f>
        <v>271</v>
      </c>
      <c r="DH37" s="9">
        <f>ROUND(属性投放!I$4+装备属性!I$4*IF($DB37&lt;10,1,ROUNDDOWN($DB37,-1))+SUM(属性投放!J$37:J$45)*$DB37+VLOOKUP($DC$2,一级属性!$E$41:$P$64,COLUMNS(一级属性!$E$41:L$64),0)*($DB37+0.25*IF($DB37&lt;10,1,ROUNDDOWN($DB37,-1)))+VLOOKUP($DC$2,宝石属性!$B$43:$M$66,COLUMNS(宝石属性!$B$43:I$66),0)*10*VLOOKUP(ROUNDDOWN($DB37,-1),宝石属性!$B$25:$N$41,2,0)*VLOOKUP(ROUNDDOWN($DB37,-1),宝石属性!$B$25:$N$41,3,0)+VLOOKUP($DC$2,职业被动!$B$6:$M$29,COLUMNS(职业被动!$B$6:I$29),0)*$DB37,0)</f>
        <v>335</v>
      </c>
      <c r="DI37" s="9">
        <f>ROUND(属性投放!J$4+装备属性!J$4*IF($DB37&lt;10,1,ROUNDDOWN($DB37,-1))+SUM(属性投放!K$37:K$45)*$DB37+VLOOKUP($DC$2,一级属性!$E$41:$P$64,COLUMNS(一级属性!$E$41:M$64),0)*($DB37+0.25*IF($DB37&lt;10,1,ROUNDDOWN($DB37,-1)))+VLOOKUP($DC$2,宝石属性!$B$43:$M$66,COLUMNS(宝石属性!$B$43:J$66),0)*10*VLOOKUP(ROUNDDOWN($DB37,-1),宝石属性!$B$25:$N$41,2,0)*VLOOKUP(ROUNDDOWN($DB37,-1),宝石属性!$B$25:$N$41,3,0)+VLOOKUP($DC$2,职业被动!$B$6:$M$29,COLUMNS(职业被动!$B$6:J$29),0)*$DB37,0)</f>
        <v>240</v>
      </c>
      <c r="DJ37" s="9">
        <f>ROUND(属性投放!K$4+装备属性!K$4*IF($DB37&lt;10,1,ROUNDDOWN($DB37,-1))+SUM(属性投放!L$37:L$45)*$DB37+VLOOKUP($DC$2,一级属性!$E$41:$P$64,COLUMNS(一级属性!$E$41:N$64),0)*($DB37+0.25*IF($DB37&lt;10,1,ROUNDDOWN($DB37,-1)))+VLOOKUP($DC$2,宝石属性!$B$43:$M$66,COLUMNS(宝石属性!$B$43:K$66),0)*10*VLOOKUP(ROUNDDOWN($DB37,-1),宝石属性!$B$25:$N$41,2,0)*VLOOKUP(ROUNDDOWN($DB37,-1),宝石属性!$B$25:$N$41,3,0)+VLOOKUP($DC$2,职业被动!$B$6:$M$29,COLUMNS(职业被动!$B$6:K$29),0)*$DB37,0)</f>
        <v>151</v>
      </c>
      <c r="DK37" s="9">
        <f>ROUND(属性投放!L$4+装备属性!L$4*IF($DB37&lt;10,1,ROUNDDOWN($DB37,-1))+SUM(属性投放!M$37:M$45)*$DB37+VLOOKUP($DC$2,一级属性!$E$41:$P$64,COLUMNS(一级属性!$E$41:O$64),0)*($DB37+0.25*IF($DB37&lt;10,1,ROUNDDOWN($DB37,-1)))+VLOOKUP($DC$2,宝石属性!$B$43:$M$66,COLUMNS(宝石属性!$B$43:L$66),0)*10*VLOOKUP(ROUNDDOWN($DB37,-1),宝石属性!$B$25:$N$41,2,0)*VLOOKUP(ROUNDDOWN($DB37,-1),宝石属性!$B$25:$N$41,3,0)+VLOOKUP($DC$2,职业被动!$B$6:$M$29,COLUMNS(职业被动!$B$6:L$29),0)*$DB37,0)</f>
        <v>10</v>
      </c>
      <c r="DL37" s="9">
        <f>ROUND(属性投放!M$4+装备属性!M$4*IF($DB37&lt;10,1,ROUNDDOWN($DB37,-1))+SUM(属性投放!N$37:N$45)*$DB37+VLOOKUP($DC$2,一级属性!$E$41:$P$64,COLUMNS(一级属性!$E$41:P$64),0)*($DB37+0.25*IF($DB37&lt;10,1,ROUNDDOWN($DB37,-1)))+VLOOKUP($DC$2,宝石属性!$B$43:$M$66,COLUMNS(宝石属性!$B$43:M$66),0)*10*VLOOKUP(ROUNDDOWN($DB37,-1),宝石属性!$B$25:$N$41,2,0)*VLOOKUP(ROUNDDOWN($DB37,-1),宝石属性!$B$25:$N$41,3,0)+VLOOKUP($DC$2,职业被动!$B$6:$M$29,COLUMNS(职业被动!$B$6:M$29),0)*$DB37,0)</f>
        <v>350</v>
      </c>
      <c r="DM37" s="48">
        <f>属性价值和能力评分!$F$9+ROUND(属性价值和能力评分!$F$38*10,0)*DB37+ROUND((SUM(装备属性!$W$9:$W$14)+属性价值和能力评分!$F$38*1.25+1.4+2.8)*IF(DB37&lt;10,1,ROUNDDOWN(DB37,-1)),0)+15*VLOOKUP(ROUNDDOWN(DB37,-1),宝石属性!$B$26:$D$41,2,0)*6*VLOOKUP(ROUNDDOWN(DB37,-1),宝石属性!$B$26:$D$41,3,0)+(属性价值和能力评分!$F$49*9+属性价值和能力评分!$F$50*2+属性价值和能力评分!$F$53*8/5)*DB37</f>
        <v>6335</v>
      </c>
      <c r="DO37" s="1">
        <v>34</v>
      </c>
      <c r="DP37" s="9">
        <f>ROUND(属性投放!D$4+装备属性!D$4*IF($DO37&lt;10,1,ROUNDDOWN($DO37,-1))+SUM(属性投放!E$37:E$45)*$DO37+VLOOKUP($DP$2,一级属性!$E$41:$P$64,COLUMNS(一级属性!$E$41:G$64),0)*($DO37+0.25*IF($DO37&lt;10,1,ROUNDDOWN($DO37,-1)))+VLOOKUP($DP$2,宝石属性!$B$43:$M$66,COLUMNS(宝石属性!$B$43:D$66),0)*10*VLOOKUP(ROUNDDOWN($DO37,-1),宝石属性!$B$25:$N$41,2,0)*VLOOKUP(ROUNDDOWN($DO37,-1),宝石属性!$B$25:$N$41,3,0)+VLOOKUP($DP$2,职业被动!$B$6:$M$29,COLUMNS(职业被动!$B$6:D$29),0)*$DO37,0)</f>
        <v>3850</v>
      </c>
      <c r="DQ37" s="9">
        <f>ROUND(属性投放!E$4+装备属性!E$4*IF($DO37&lt;10,1,ROUNDDOWN($DO37,-1))+SUM(属性投放!F$37:F$45)*$DO37+VLOOKUP($DP$2,一级属性!$E$41:$P$64,COLUMNS(一级属性!$E$41:H$64),0)*($DO37+0.25*IF($DO37&lt;10,1,ROUNDDOWN($DO37,-1)))+VLOOKUP($DP$2,宝石属性!$B$43:$M$66,COLUMNS(宝石属性!$B$43:E$66),0)*10*VLOOKUP(ROUNDDOWN($DO37,-1),宝石属性!$B$25:$N$41,2,0)*VLOOKUP(ROUNDDOWN($DO37,-1),宝石属性!$B$25:$N$41,3,0)+VLOOKUP($DP$2,职业被动!$B$6:$M$29,COLUMNS(职业被动!$B$6:E$29),0)*$DO37,0)</f>
        <v>956</v>
      </c>
      <c r="DR37" s="9">
        <f>ROUND(属性投放!F$4+装备属性!F$4*IF($DO37&lt;10,1,ROUNDDOWN($DO37,-1))+SUM(属性投放!G$37:G$45)*$DO37+VLOOKUP($DP$2,一级属性!$E$41:$P$64,COLUMNS(一级属性!$E$41:I$64),0)*($DO37+0.25*IF($DO37&lt;10,1,ROUNDDOWN($DO37,-1)))+VLOOKUP($DP$2,宝石属性!$B$43:$M$66,COLUMNS(宝石属性!$B$43:F$66),0)*10*VLOOKUP(ROUNDDOWN($DO37,-1),宝石属性!$B$25:$N$41,2,0)*VLOOKUP(ROUNDDOWN($DO37,-1),宝石属性!$B$25:$N$41,3,0)+VLOOKUP($DP$2,职业被动!$B$6:$M$29,COLUMNS(职业被动!$B$6:F$29),0)*$DO37,0)</f>
        <v>414</v>
      </c>
      <c r="DS37" s="9">
        <f>ROUND(属性投放!G$4+装备属性!G$4*IF($DO37&lt;10,1,ROUNDDOWN($DO37,-1))+SUM(属性投放!H$37:H$45)*$DO37+VLOOKUP($DP$2,一级属性!$E$41:$P$64,COLUMNS(一级属性!$E$41:J$64),0)*($DO37+0.25*IF($DO37&lt;10,1,ROUNDDOWN($DO37,-1)))+VLOOKUP($DP$2,宝石属性!$B$43:$M$66,COLUMNS(宝石属性!$B$43:G$66),0)*10*VLOOKUP(ROUNDDOWN($DO37,-1),宝石属性!$B$25:$N$41,2,0)*VLOOKUP(ROUNDDOWN($DO37,-1),宝石属性!$B$25:$N$41,3,0)+VLOOKUP($DP$2,职业被动!$B$6:$M$29,COLUMNS(职业被动!$B$6:G$29),0)*$DO37,0)</f>
        <v>318</v>
      </c>
      <c r="DT37" s="9">
        <f>ROUND(属性投放!H$4+装备属性!H$4*IF($DO37&lt;10,1,ROUNDDOWN($DO37,-1))+SUM(属性投放!I$37:I$45)*$DO37+VLOOKUP($DP$2,一级属性!$E$41:$P$64,COLUMNS(一级属性!$E$41:K$64),0)*($DO37+0.25*IF($DO37&lt;10,1,ROUNDDOWN($DO37,-1)))+VLOOKUP($DP$2,宝石属性!$B$43:$M$66,COLUMNS(宝石属性!$B$43:H$66),0)*10*VLOOKUP(ROUNDDOWN($DO37,-1),宝石属性!$B$25:$N$41,2,0)*VLOOKUP(ROUNDDOWN($DO37,-1),宝石属性!$B$25:$N$41,3,0)+VLOOKUP($DP$2,职业被动!$B$6:$M$29,COLUMNS(职业被动!$B$6:H$29),0)*$DO37,0)</f>
        <v>305</v>
      </c>
      <c r="DU37" s="9">
        <f>ROUND(属性投放!I$4+装备属性!I$4*IF($DO37&lt;10,1,ROUNDDOWN($DO37,-1))+SUM(属性投放!J$37:J$45)*$DO37+VLOOKUP($DP$2,一级属性!$E$41:$P$64,COLUMNS(一级属性!$E$41:L$64),0)*($DO37+0.25*IF($DO37&lt;10,1,ROUNDDOWN($DO37,-1)))+VLOOKUP($DP$2,宝石属性!$B$43:$M$66,COLUMNS(宝石属性!$B$43:I$66),0)*10*VLOOKUP(ROUNDDOWN($DO37,-1),宝石属性!$B$25:$N$41,2,0)*VLOOKUP(ROUNDDOWN($DO37,-1),宝石属性!$B$25:$N$41,3,0)+VLOOKUP($DP$2,职业被动!$B$6:$M$29,COLUMNS(职业被动!$B$6:I$29),0)*$DO37,0)</f>
        <v>335</v>
      </c>
      <c r="DV37" s="9">
        <f>ROUND(属性投放!J$4+装备属性!J$4*IF($DO37&lt;10,1,ROUNDDOWN($DO37,-1))+SUM(属性投放!K$37:K$45)*$DO37+VLOOKUP($DP$2,一级属性!$E$41:$P$64,COLUMNS(一级属性!$E$41:M$64),0)*($DO37+0.25*IF($DO37&lt;10,1,ROUNDDOWN($DO37,-1)))+VLOOKUP($DP$2,宝石属性!$B$43:$M$66,COLUMNS(宝石属性!$B$43:J$66),0)*10*VLOOKUP(ROUNDDOWN($DO37,-1),宝石属性!$B$25:$N$41,2,0)*VLOOKUP(ROUNDDOWN($DO37,-1),宝石属性!$B$25:$N$41,3,0)+VLOOKUP($DP$2,职业被动!$B$6:$M$29,COLUMNS(职业被动!$B$6:J$29),0)*$DO37,0)</f>
        <v>240</v>
      </c>
      <c r="DW37" s="9">
        <f>ROUND(属性投放!K$4+装备属性!K$4*IF($DO37&lt;10,1,ROUNDDOWN($DO37,-1))+SUM(属性投放!L$37:L$45)*$DO37+VLOOKUP($DP$2,一级属性!$E$41:$P$64,COLUMNS(一级属性!$E$41:N$64),0)*($DO37+0.25*IF($DO37&lt;10,1,ROUNDDOWN($DO37,-1)))+VLOOKUP($DP$2,宝石属性!$B$43:$M$66,COLUMNS(宝石属性!$B$43:K$66),0)*10*VLOOKUP(ROUNDDOWN($DO37,-1),宝石属性!$B$25:$N$41,2,0)*VLOOKUP(ROUNDDOWN($DO37,-1),宝石属性!$B$25:$N$41,3,0)+VLOOKUP($DP$2,职业被动!$B$6:$M$29,COLUMNS(职业被动!$B$6:K$29),0)*$DO37,0)</f>
        <v>151</v>
      </c>
      <c r="DX37" s="9">
        <f>ROUND(属性投放!L$4+装备属性!L$4*IF($DO37&lt;10,1,ROUNDDOWN($DO37,-1))+SUM(属性投放!M$37:M$45)*$DO37+VLOOKUP($DP$2,一级属性!$E$41:$P$64,COLUMNS(一级属性!$E$41:O$64),0)*($DO37+0.25*IF($DO37&lt;10,1,ROUNDDOWN($DO37,-1)))+VLOOKUP($DP$2,宝石属性!$B$43:$M$66,COLUMNS(宝石属性!$B$43:L$66),0)*10*VLOOKUP(ROUNDDOWN($DO37,-1),宝石属性!$B$25:$N$41,2,0)*VLOOKUP(ROUNDDOWN($DO37,-1),宝石属性!$B$25:$N$41,3,0)+VLOOKUP($DP$2,职业被动!$B$6:$M$29,COLUMNS(职业被动!$B$6:L$29),0)*$DO37,0)</f>
        <v>10</v>
      </c>
      <c r="DY37" s="9">
        <f>ROUND(属性投放!M$4+装备属性!M$4*IF($DO37&lt;10,1,ROUNDDOWN($DO37,-1))+SUM(属性投放!N$37:N$45)*$DO37+VLOOKUP($DP$2,一级属性!$E$41:$P$64,COLUMNS(一级属性!$E$41:P$64),0)*($DO37+0.25*IF($DO37&lt;10,1,ROUNDDOWN($DO37,-1)))+VLOOKUP($DP$2,宝石属性!$B$43:$M$66,COLUMNS(宝石属性!$B$43:M$66),0)*10*VLOOKUP(ROUNDDOWN($DO37,-1),宝石属性!$B$25:$N$41,2,0)*VLOOKUP(ROUNDDOWN($DO37,-1),宝石属性!$B$25:$N$41,3,0)+VLOOKUP($DP$2,职业被动!$B$6:$M$29,COLUMNS(职业被动!$B$6:M$29),0)*$DO37,0)</f>
        <v>350</v>
      </c>
      <c r="DZ37" s="48">
        <f>属性价值和能力评分!$F$9+ROUND(属性价值和能力评分!$F$38*10,0)*DO37+ROUND((SUM(装备属性!$W$9:$W$14)+属性价值和能力评分!$F$38*1.25+1.4+2.8)*IF(DO37&lt;10,1,ROUNDDOWN(DO37,-1)),0)+15*VLOOKUP(ROUNDDOWN(DO37,-1),宝石属性!$B$26:$D$41,2,0)*6*VLOOKUP(ROUNDDOWN(DO37,-1),宝石属性!$B$26:$D$41,3,0)+(属性价值和能力评分!$F$49*9+属性价值和能力评分!$F$50*2+属性价值和能力评分!$F$53*8/5)*DO37</f>
        <v>6335</v>
      </c>
      <c r="EA37" s="17"/>
      <c r="EB37" s="1">
        <v>34</v>
      </c>
      <c r="EC37" s="1">
        <f>ROUND(CC37/MAX(CE37/10,((CE37*(1+属性投放!$E$8)-CF37+属性投放!$F$8*EB37)*(1+属性投放!$G$8)*(1+属性投放!$H$8))),1)</f>
        <v>2.8</v>
      </c>
      <c r="ED37" s="1">
        <f>ROUND(CP37/MAX(CE37/10,((CE37*(1+属性投放!$E$8)-CS37+属性投放!$F$8*EB37)*(1+属性投放!$G$8)*(1+属性投放!$H$8))),1)</f>
        <v>2.6</v>
      </c>
      <c r="EE37" s="1">
        <f>ROUND(DC37/MAX(CE37/10,((CE37*(1+属性投放!$E$8)-DF37+属性投放!$F$8*EB37)*(1+属性投放!$G$8)*(1+属性投放!$H$8))),1)</f>
        <v>24.3</v>
      </c>
      <c r="EF37" s="1">
        <f>ROUND(DP37/MAX(CE37/10,((CE37*(1+属性投放!$E$8)-DS37+属性投放!$F$8*EB37)*(1+属性投放!$G$8)*(1+属性投放!$H$8))),1)</f>
        <v>6.3</v>
      </c>
      <c r="EH37" s="1">
        <f>ROUND(CC37/MAX(属性投放!$F$9*EB37,((CT37*(1+属性投放!$E$9)-CH37+属性投放!$F$9*EB37)*(1+属性投放!$G$9)*(1+属性投放!$H$9))),1)</f>
        <v>2.5</v>
      </c>
      <c r="EI37" s="1">
        <f>ROUND(CP37/MAX(属性投放!$F$9*EB37,((CT37*(1+属性投放!$E$9)-CU37+属性投放!$F$9*EB37)*(1+属性投放!$G$9)*(1+属性投放!$H$9))),1)</f>
        <v>3.2</v>
      </c>
      <c r="EJ37" s="1">
        <f>ROUND(DC37/MAX(属性投放!$F$9*EB37,((CT37*(1+属性投放!$E$9)-DH37+属性投放!$F$9*EB37)*(1+属性投放!$G$9)*(1+属性投放!$H$9))),1)</f>
        <v>2.7</v>
      </c>
      <c r="EK37" s="1">
        <f>ROUND(DP37/MAX(属性投放!$F$9*EB37,((CT37*(1+属性投放!$E$9)-DU37+属性投放!$F$9*EB37)*(1+属性投放!$G$9)*(1+属性投放!$H$9))),1)</f>
        <v>5.7</v>
      </c>
      <c r="EM37" s="1">
        <f>ROUND(CC37/((BW37*(1+属性投放!$E$10)+属性投放!$F$10*EB37)*(1+属性投放!$G$10)*(1+属性投放!$H$10)),1)</f>
        <v>5.9</v>
      </c>
      <c r="EN37" s="1">
        <f>ROUND(CP37/((BW37*(1+属性投放!$E$10)+属性投放!$F$10*EB37)*(1+属性投放!$G$10)*(1+属性投放!$H$10)),1)</f>
        <v>5.9</v>
      </c>
      <c r="EO37" s="1">
        <f>ROUND(DC37/((BW37*(1+属性投放!$E$10)+属性投放!$F$10*EB37)*(1+属性投放!$G$10)*(1+属性投放!$H$10)),1)</f>
        <v>6.8</v>
      </c>
      <c r="EP37" s="1">
        <f>ROUND(DP37/((BW37*(1+属性投放!$E$10)+属性投放!$F$10*EB37)*(1+属性投放!$G$10)*(1+属性投放!$H$10)),1)</f>
        <v>14.4</v>
      </c>
    </row>
    <row r="38" spans="2:146">
      <c r="B38" s="1">
        <v>35</v>
      </c>
      <c r="C38" s="9">
        <f>ROUND(属性投放!D$4+装备属性!D$4*IF($B38&lt;10,1,ROUNDDOWN($B38,-1))+SUM(属性投放!E$37:E$45)*$B38+VLOOKUP($C$2,一级属性!$E$41:$P$64,COLUMNS(一级属性!$E$41:G$64),0)*($B38+0.25*IF($B38&lt;10,1,ROUNDDOWN($B38,-1)))+VLOOKUP($C$2,宝石属性!$B$43:$M$66,COLUMNS(宝石属性!$B$43:D$66),0)*10*VLOOKUP(ROUNDDOWN($B38,-1),宝石属性!$B$25:$N$41,2,0)*VLOOKUP(ROUNDDOWN($B38,-1),宝石属性!$B$25:$N$41,3,0)+VLOOKUP($C$2,职业被动!$B$6:$M$29,COLUMNS(职业被动!$B$6:D$29),0)*$B38,0)</f>
        <v>1957</v>
      </c>
      <c r="D38" s="9">
        <f>ROUND(属性投放!E$4+装备属性!E$4*IF($B38&lt;10,1,ROUNDDOWN($B38,-1))+SUM(属性投放!F$37:F$38)*$B38+VLOOKUP($C$2,一级属性!$E$67:$P$90,COLUMNS(一级属性!$E$67:H$90),0)*$B38+VLOOKUP($C$2,宝石属性!$B$43:$M$66,COLUMNS(宝石属性!$B$43:E$66),0)*10*VLOOKUP(ROUNDDOWN($B38,-1),宝石属性!$B$25:$N$41,2,0)*VLOOKUP(ROUNDDOWN($B38,-1),宝石属性!$B$25:$N$41,3,0)+VLOOKUP($C$2,职业被动!$B$6:$M$29,COLUMNS(职业被动!$B$6:E$29),0)*$B38,0)</f>
        <v>971</v>
      </c>
      <c r="E38" s="9">
        <f>ROUND(属性投放!F$4+装备属性!F$4*IF($B38&lt;10,1,ROUNDDOWN($B38,-1))+SUM(属性投放!G$37:G$38)*$B38+VLOOKUP($C$2,一级属性!$E$67:$P$90,COLUMNS(一级属性!$E$67:I$90),0)*$B38+VLOOKUP($C$2,宝石属性!$B$43:$M$66,COLUMNS(宝石属性!$B$43:F$66),0)*10*VLOOKUP(ROUNDDOWN($B38,-1),宝石属性!$B$25:$N$41,2,0)*VLOOKUP(ROUNDDOWN($B38,-1),宝石属性!$B$25:$N$41,3,0)+VLOOKUP($C$2,职业被动!$B$6:$M$29,COLUMNS(职业被动!$B$6:F$29),0)*$B38,0)</f>
        <v>703</v>
      </c>
      <c r="F38" s="9">
        <f>ROUND(属性投放!G$4+装备属性!G$4*IF($B38&lt;10,1,ROUNDDOWN($B38,-1))+SUM(属性投放!H$37:H$38)*$B38+VLOOKUP($C$2,一级属性!$E$67:$P$90,COLUMNS(一级属性!$E$67:J$90),0)*$B38+VLOOKUP($C$2,宝石属性!$B$43:$M$66,COLUMNS(宝石属性!$B$43:G$66),0)*10*VLOOKUP(ROUNDDOWN($B38,-1),宝石属性!$B$25:$N$41,2,0)*VLOOKUP(ROUNDDOWN($B38,-1),宝石属性!$B$25:$N$41,3,0)+VLOOKUP($C$2,职业被动!$B$6:$M$29,COLUMNS(职业被动!$B$6:G$29),0)*$B38,0)</f>
        <v>356</v>
      </c>
      <c r="G38" s="9">
        <f>ROUND(属性投放!H$4+装备属性!H$4*IF($B38&lt;10,1,ROUNDDOWN($B38,-1))+SUM(属性投放!I$37:I$38)*$B38+VLOOKUP($C$2,一级属性!$E$67:$P$90,COLUMNS(一级属性!$E$67:K$90),0)*$B38+VLOOKUP($C$2,宝石属性!$B$43:$M$66,COLUMNS(宝石属性!$B$43:H$66),0)*10*VLOOKUP(ROUNDDOWN($B38,-1),宝石属性!$B$25:$N$41,2,0)*VLOOKUP(ROUNDDOWN($B38,-1),宝石属性!$B$25:$N$41,3,0)+VLOOKUP($C$2,职业被动!$B$6:$M$29,COLUMNS(职业被动!$B$6:H$29),0)*$B38,0)</f>
        <v>273</v>
      </c>
      <c r="H38" s="9">
        <f>ROUND(属性投放!I$4+装备属性!I$4*IF($B38&lt;10,1,ROUNDDOWN($B38,-1))+SUM(属性投放!J$37:J$38)*$B38+VLOOKUP($C$2,一级属性!$E$67:$P$90,COLUMNS(一级属性!$E$67:L$90),0)*$B38+VLOOKUP($C$2,宝石属性!$B$43:$M$66,COLUMNS(宝石属性!$B$43:I$66),0)*10*VLOOKUP(ROUNDDOWN($B38,-1),宝石属性!$B$25:$N$41,2,0)*VLOOKUP(ROUNDDOWN($B38,-1),宝石属性!$B$25:$N$41,3,0)+VLOOKUP($C$2,职业被动!$B$6:$M$29,COLUMNS(职业被动!$B$6:I$29),0)*$B38,0)</f>
        <v>378</v>
      </c>
      <c r="I38" s="9">
        <f>ROUND(属性投放!J$4+装备属性!J$4*IF($B38&lt;10,1,ROUNDDOWN($B38,-1))+SUM(属性投放!K$37:K$38)*$B38+VLOOKUP($C$2,一级属性!$E$67:$P$90,COLUMNS(一级属性!$E$67:M$90),0)*$B38+VLOOKUP($C$2,宝石属性!$B$43:$M$66,COLUMNS(宝石属性!$B$43:J$66),0)*10*VLOOKUP(ROUNDDOWN($B38,-1),宝石属性!$B$25:$N$41,2,0)*VLOOKUP(ROUNDDOWN($B38,-1),宝石属性!$B$25:$N$41,3,0)+VLOOKUP($C$2,职业被动!$B$6:$M$29,COLUMNS(职业被动!$B$6:J$29),0)*$B38,0)</f>
        <v>245</v>
      </c>
      <c r="J38" s="9">
        <f>ROUND(属性投放!K$4+装备属性!K$4*IF($B38&lt;10,1,ROUNDDOWN($B38,-1))+SUM(属性投放!L$37:L$38)*$B38+VLOOKUP($C$2,一级属性!$E$67:$P$90,COLUMNS(一级属性!$E$67:N$90),0)*$B38+VLOOKUP($C$2,宝石属性!$B$43:$M$66,COLUMNS(宝石属性!$B$43:K$66),0)*10*VLOOKUP(ROUNDDOWN($B38,-1),宝石属性!$B$25:$N$41,2,0)*VLOOKUP(ROUNDDOWN($B38,-1),宝石属性!$B$25:$N$41,3,0)+VLOOKUP($C$2,职业被动!$B$6:$M$29,COLUMNS(职业被动!$B$6:K$29),0)*$B38,0)</f>
        <v>128</v>
      </c>
      <c r="K38" s="9">
        <f>ROUND(属性投放!L$4+装备属性!L$4*IF($B38&lt;10,1,ROUNDDOWN($B38,-1))+SUM(属性投放!M$37:M$38)*$B38+VLOOKUP($C$2,一级属性!$E$67:$P$90,COLUMNS(一级属性!$E$67:O$90),0)*$B38+VLOOKUP($C$2,宝石属性!$B$43:$M$66,COLUMNS(宝石属性!$B$43:L$66),0)*10*VLOOKUP(ROUNDDOWN($B38,-1),宝石属性!$B$25:$N$41,2,0)*VLOOKUP(ROUNDDOWN($B38,-1),宝石属性!$B$25:$N$41,3,0)+VLOOKUP($C$2,职业被动!$B$6:$M$29,COLUMNS(职业被动!$B$6:L$29),0)*$B38,0)</f>
        <v>11</v>
      </c>
      <c r="L38" s="9">
        <f>ROUND(属性投放!M$4+装备属性!M$4*IF($B38&lt;10,1,ROUNDDOWN($B38,-1))+SUM(属性投放!N$37:N$38)*$B38+VLOOKUP($C$2,一级属性!$E$67:$P$90,COLUMNS(一级属性!$E$67:P$90),0)*$B38+VLOOKUP($C$2,宝石属性!$B$43:$M$66,COLUMNS(宝石属性!$B$43:M$66),0)*10*VLOOKUP(ROUNDDOWN($B38,-1),宝石属性!$B$25:$N$41,2,0)*VLOOKUP(ROUNDDOWN($B38,-1),宝石属性!$B$25:$N$41,3,0)+VLOOKUP($C$2,职业被动!$B$6:$M$29,COLUMNS(职业被动!$B$6:M$29),0)*$B38,0)</f>
        <v>373</v>
      </c>
      <c r="M38" s="48">
        <f>属性价值和能力评分!$F$9+ROUND(属性价值和能力评分!$F$38*10,0)*B38+ROUND((SUM(装备属性!$W$9:$W$14)+属性价值和能力评分!$F$38*1.25+1.4+2.8)*IF(B38&lt;10,1,ROUNDDOWN(B38,-1)),0)+15*VLOOKUP(ROUNDDOWN(B38,-1),宝石属性!$B$26:$D$41,2,0)*6*VLOOKUP(ROUNDDOWN(B38,-1),宝石属性!$B$26:$D$41,3,0)+(属性价值和能力评分!$F$49*9+属性价值和能力评分!$F$50*2+属性价值和能力评分!$F$53*8/5)*B38</f>
        <v>6455</v>
      </c>
      <c r="N38" s="20"/>
      <c r="O38" s="1">
        <v>35</v>
      </c>
      <c r="P38" s="9">
        <f>ROUND(属性投放!D$4+装备属性!D$4*IF($O38&lt;10,1,ROUNDDOWN($O38,-1))+SUM(属性投放!E$37:E$45)*$O38+VLOOKUP($P$2,一级属性!$E$41:$P$64,COLUMNS(一级属性!$E$41:G$64),0)*($O38+0.25*IF($O38&lt;10,1,ROUNDDOWN($O38,-1)))+VLOOKUP($P$2,宝石属性!$B$43:$M$66,COLUMNS(宝石属性!$B$43:D$66),0)*10*VLOOKUP(ROUNDDOWN($O38,-1),宝石属性!$B$25:$N$41,2,0)*VLOOKUP(ROUNDDOWN($O38,-1),宝石属性!$B$25:$N$41,3,0)+VLOOKUP($P$2,职业被动!$B$6:$M$29,COLUMNS(职业被动!$B$6:D$29),0)*$O38,0)</f>
        <v>2447</v>
      </c>
      <c r="Q38" s="9">
        <f>ROUND(属性投放!E$4+装备属性!E$4*IF($O38&lt;10,1,ROUNDDOWN($O38,-1))+SUM(属性投放!F$37:F$45)*$O38+VLOOKUP($P$2,一级属性!$E$41:$P$64,COLUMNS(一级属性!$E$41:H$64),0)*($O38+0.25*IF($O38&lt;10,1,ROUNDDOWN($O38,-1)))+VLOOKUP($P$2,宝石属性!$B$43:$M$66,COLUMNS(宝石属性!$B$43:E$66),0)*10*VLOOKUP(ROUNDDOWN($O38,-1),宝石属性!$B$25:$N$41,2,0)*VLOOKUP(ROUNDDOWN($O38,-1),宝石属性!$B$25:$N$41,3,0)+VLOOKUP($P$2,职业被动!$B$6:$M$29,COLUMNS(职业被动!$B$6:E$29),0)*$O38,0)</f>
        <v>1609</v>
      </c>
      <c r="R38" s="9">
        <f>ROUND(属性投放!F$4+装备属性!F$4*IF($O38&lt;10,1,ROUNDDOWN($O38,-1))+SUM(属性投放!G$37:G$45)*$O38+VLOOKUP($P$2,一级属性!$E$41:$P$64,COLUMNS(一级属性!$E$41:I$64),0)*($O38+0.25*IF($O38&lt;10,1,ROUNDDOWN($O38,-1)))+VLOOKUP($P$2,宝石属性!$B$43:$M$66,COLUMNS(宝石属性!$B$43:F$66),0)*10*VLOOKUP(ROUNDDOWN($O38,-1),宝石属性!$B$25:$N$41,2,0)*VLOOKUP(ROUNDDOWN($O38,-1),宝石属性!$B$25:$N$41,3,0)+VLOOKUP($P$2,职业被动!$B$6:$M$29,COLUMNS(职业被动!$B$6:F$29),0)*$O38,0)</f>
        <v>416</v>
      </c>
      <c r="S38" s="9">
        <f>ROUND(属性投放!G$4+装备属性!G$4*IF($O38&lt;10,1,ROUNDDOWN($O38,-1))+SUM(属性投放!H$37:H$45)*$O38+VLOOKUP($P$2,一级属性!$E$41:$P$64,COLUMNS(一级属性!$E$41:J$64),0)*($O38+0.25*IF($O38&lt;10,1,ROUNDDOWN($O38,-1)))+VLOOKUP($P$2,宝石属性!$B$43:$M$66,COLUMNS(宝石属性!$B$43:G$66),0)*10*VLOOKUP(ROUNDDOWN($O38,-1),宝石属性!$B$25:$N$41,2,0)*VLOOKUP(ROUNDDOWN($O38,-1),宝石属性!$B$25:$N$41,3,0)+VLOOKUP($P$2,职业被动!$B$6:$M$29,COLUMNS(职业被动!$B$6:G$29),0)*$O38,0)</f>
        <v>321</v>
      </c>
      <c r="T38" s="9">
        <f>ROUND(属性投放!H$4+装备属性!H$4*IF($O38&lt;10,1,ROUNDDOWN($O38,-1))+SUM(属性投放!I$37:I$45)*$O38+VLOOKUP($P$2,一级属性!$E$41:$P$64,COLUMNS(一级属性!$E$41:K$64),0)*($O38+0.25*IF($O38&lt;10,1,ROUNDDOWN($O38,-1)))+VLOOKUP($P$2,宝石属性!$B$43:$M$66,COLUMNS(宝石属性!$B$43:H$66),0)*10*VLOOKUP(ROUNDDOWN($O38,-1),宝石属性!$B$25:$N$41,2,0)*VLOOKUP(ROUNDDOWN($O38,-1),宝石属性!$B$25:$N$41,3,0)+VLOOKUP($P$2,职业被动!$B$6:$M$29,COLUMNS(职业被动!$B$6:H$29),0)*$O38,0)</f>
        <v>436</v>
      </c>
      <c r="U38" s="9">
        <f>ROUND(属性投放!I$4+装备属性!I$4*IF($O38&lt;10,1,ROUNDDOWN($O38,-1))+SUM(属性投放!J$37:J$45)*$O38+VLOOKUP($P$2,一级属性!$E$41:$P$64,COLUMNS(一级属性!$E$41:L$64),0)*($O38+0.25*IF($O38&lt;10,1,ROUNDDOWN($O38,-1)))+VLOOKUP($P$2,宝石属性!$B$43:$M$66,COLUMNS(宝石属性!$B$43:I$66),0)*10*VLOOKUP(ROUNDDOWN($O38,-1),宝石属性!$B$25:$N$41,2,0)*VLOOKUP(ROUNDDOWN($O38,-1),宝石属性!$B$25:$N$41,3,0)+VLOOKUP($P$2,职业被动!$B$6:$M$29,COLUMNS(职业被动!$B$6:I$29),0)*$O38,0)</f>
        <v>400</v>
      </c>
      <c r="V38" s="9">
        <f>ROUND(属性投放!J$4+装备属性!J$4*IF($O38&lt;10,1,ROUNDDOWN($O38,-1))+SUM(属性投放!K$37:K$45)*$O38+VLOOKUP($P$2,一级属性!$E$41:$P$64,COLUMNS(一级属性!$E$41:M$64),0)*($O38+0.25*IF($O38&lt;10,1,ROUNDDOWN($O38,-1)))+VLOOKUP($P$2,宝石属性!$B$43:$M$66,COLUMNS(宝石属性!$B$43:J$66),0)*10*VLOOKUP(ROUNDDOWN($O38,-1),宝石属性!$B$25:$N$41,2,0)*VLOOKUP(ROUNDDOWN($O38,-1),宝石属性!$B$25:$N$41,3,0)+VLOOKUP($P$2,职业被动!$B$6:$M$29,COLUMNS(职业被动!$B$6:J$29),0)*$O38,0)</f>
        <v>274</v>
      </c>
      <c r="W38" s="9">
        <f>ROUND(属性投放!K$4+装备属性!K$4*IF($O38&lt;10,1,ROUNDDOWN($O38,-1))+SUM(属性投放!L$37:L$45)*$O38+VLOOKUP($P$2,一级属性!$E$41:$P$64,COLUMNS(一级属性!$E$41:N$64),0)*($O38+0.25*IF($O38&lt;10,1,ROUNDDOWN($O38,-1)))+VLOOKUP($P$2,宝石属性!$B$43:$M$66,COLUMNS(宝石属性!$B$43:K$66),0)*10*VLOOKUP(ROUNDDOWN($O38,-1),宝石属性!$B$25:$N$41,2,0)*VLOOKUP(ROUNDDOWN($O38,-1),宝石属性!$B$25:$N$41,3,0)+VLOOKUP($P$2,职业被动!$B$6:$M$29,COLUMNS(职业被动!$B$6:K$29),0)*$O38,0)</f>
        <v>152</v>
      </c>
      <c r="X38" s="9">
        <f>ROUND(属性投放!L$4+装备属性!L$4*IF($O38&lt;10,1,ROUNDDOWN($O38,-1))+SUM(属性投放!M$37:M$45)*$O38+VLOOKUP($P$2,一级属性!$E$41:$P$64,COLUMNS(一级属性!$E$41:O$64),0)*($O38+0.25*IF($O38&lt;10,1,ROUNDDOWN($O38,-1)))+VLOOKUP($P$2,宝石属性!$B$43:$M$66,COLUMNS(宝石属性!$B$43:L$66),0)*10*VLOOKUP(ROUNDDOWN($O38,-1),宝石属性!$B$25:$N$41,2,0)*VLOOKUP(ROUNDDOWN($O38,-1),宝石属性!$B$25:$N$41,3,0)+VLOOKUP($P$2,职业被动!$B$6:$M$29,COLUMNS(职业被动!$B$6:L$29),0)*$O38,0)</f>
        <v>11</v>
      </c>
      <c r="Y38" s="9">
        <f>ROUND(属性投放!M$4+装备属性!M$4*IF($O38&lt;10,1,ROUNDDOWN($O38,-1))+SUM(属性投放!N$37:N$45)*$O38+VLOOKUP($P$2,一级属性!$E$41:$P$64,COLUMNS(一级属性!$E$41:P$64),0)*($O38+0.25*IF($O38&lt;10,1,ROUNDDOWN($O38,-1)))+VLOOKUP($P$2,宝石属性!$B$43:$M$66,COLUMNS(宝石属性!$B$43:M$66),0)*10*VLOOKUP(ROUNDDOWN($O38,-1),宝石属性!$B$25:$N$41,2,0)*VLOOKUP(ROUNDDOWN($O38,-1),宝石属性!$B$25:$N$41,3,0)+VLOOKUP($P$2,职业被动!$B$6:$M$29,COLUMNS(职业被动!$B$6:M$29),0)*$O38,0)</f>
        <v>373</v>
      </c>
      <c r="Z38" s="48">
        <f>属性价值和能力评分!$F$9+ROUND(属性价值和能力评分!$F$38*10,0)*O38+ROUND((SUM(装备属性!$W$9:$W$14)+属性价值和能力评分!$F$38*1.25+1.4+2.8)*IF(O38&lt;10,1,ROUNDDOWN(O38,-1)),0)+15*VLOOKUP(ROUNDDOWN(O38,-1),宝石属性!$B$26:$D$41,2,0)*6*VLOOKUP(ROUNDDOWN(O38,-1),宝石属性!$B$26:$D$41,3,0)+(属性价值和能力评分!$F$49*9+属性价值和能力评分!$F$50*2+属性价值和能力评分!$F$53*8/5)*O38</f>
        <v>6455</v>
      </c>
      <c r="AB38" s="1">
        <v>35</v>
      </c>
      <c r="AC38" s="9">
        <f>ROUND(属性投放!D$4+装备属性!D$4*IF($AB38&lt;10,1,ROUNDDOWN($AB38,-1))+SUM(属性投放!E$37:E$45)*$AB38+VLOOKUP($AC$2,一级属性!$E$41:$P$64,COLUMNS(一级属性!$E$41:G$64),0)*($AB38+0.25*IF($AB38&lt;10,1,ROUNDDOWN($AB38,-1)))+VLOOKUP($AC$2,宝石属性!$B$43:$M$66,COLUMNS(宝石属性!$B$43:D$66),0)*10*VLOOKUP(ROUNDDOWN($AB38,-1),宝石属性!$B$25:$N$41,2,0)*VLOOKUP(ROUNDDOWN($AB38,-1),宝石属性!$B$25:$N$41,3,0)+VLOOKUP($AC$2,职业被动!$B$6:$M$29,COLUMNS(职业被动!$B$6:D$29),0)*$AB38,0)</f>
        <v>2202</v>
      </c>
      <c r="AD38" s="9">
        <f>ROUND(属性投放!E$4+装备属性!E$4*IF($AB38&lt;10,1,ROUNDDOWN($AB38,-1))+SUM(属性投放!F$37:F$45)*$AB38+VLOOKUP($AC$2,一级属性!$E$41:$P$64,COLUMNS(一级属性!$E$41:H$64),0)*($AB38+0.25*IF($AB38&lt;10,1,ROUNDDOWN($AB38,-1)))+VLOOKUP($AC$2,宝石属性!$B$43:$M$66,COLUMNS(宝石属性!$B$43:E$66),0)*10*VLOOKUP(ROUNDDOWN($AB38,-1),宝石属性!$B$25:$N$41,2,0)*VLOOKUP(ROUNDDOWN($AB38,-1),宝石属性!$B$25:$N$41,3,0)+VLOOKUP($AC$2,职业被动!$B$6:$M$29,COLUMNS(职业被动!$B$6:E$29),0)*$AB38,0)</f>
        <v>971</v>
      </c>
      <c r="AE38" s="9">
        <f>ROUND(属性投放!F$4+装备属性!F$4*IF($AB38&lt;10,1,ROUNDDOWN($AB38,-1))+SUM(属性投放!G$37:G$45)*$AB38+VLOOKUP($AC$2,一级属性!$E$41:$P$64,COLUMNS(一级属性!$E$41:I$64),0)*($AB38+0.25*IF($AB38&lt;10,1,ROUNDDOWN($AB38,-1)))+VLOOKUP($AC$2,宝石属性!$B$43:$M$66,COLUMNS(宝石属性!$B$43:F$66),0)*10*VLOOKUP(ROUNDDOWN($AB38,-1),宝石属性!$B$25:$N$41,2,0)*VLOOKUP(ROUNDDOWN($AB38,-1),宝石属性!$B$25:$N$41,3,0)+VLOOKUP($AC$2,职业被动!$B$6:$M$29,COLUMNS(职业被动!$B$6:F$29),0)*$AB38,0)</f>
        <v>610</v>
      </c>
      <c r="AF38" s="9">
        <f>ROUND(属性投放!G$4+装备属性!G$4*IF($AB38&lt;10,1,ROUNDDOWN($AB38,-1))+SUM(属性投放!H$37:H$45)*$AB38+VLOOKUP($AC$2,一级属性!$E$41:$P$64,COLUMNS(一级属性!$E$41:J$64),0)*($AB38+0.25*IF($AB38&lt;10,1,ROUNDDOWN($AB38,-1)))+VLOOKUP($AC$2,宝石属性!$B$43:$M$66,COLUMNS(宝石属性!$B$43:G$66),0)*10*VLOOKUP(ROUNDDOWN($AB38,-1),宝石属性!$B$25:$N$41,2,0)*VLOOKUP(ROUNDDOWN($AB38,-1),宝石属性!$B$25:$N$41,3,0)+VLOOKUP($AC$2,职业被动!$B$6:$M$29,COLUMNS(职业被动!$B$6:G$29),0)*$AB38,0)</f>
        <v>391</v>
      </c>
      <c r="AG38" s="9">
        <f>ROUND(属性投放!H$4+装备属性!H$4*IF($AB38&lt;10,1,ROUNDDOWN($AB38,-1))+SUM(属性投放!I$37:I$45)*$AB38+VLOOKUP($AC$2,一级属性!$E$41:$P$64,COLUMNS(一级属性!$E$41:K$64),0)*($AB38+0.25*IF($AB38&lt;10,1,ROUNDDOWN($AB38,-1)))+VLOOKUP($AC$2,宝石属性!$B$43:$M$66,COLUMNS(宝石属性!$B$43:H$66),0)*10*VLOOKUP(ROUNDDOWN($AB38,-1),宝石属性!$B$25:$N$41,2,0)*VLOOKUP(ROUNDDOWN($AB38,-1),宝石属性!$B$25:$N$41,3,0)+VLOOKUP($AC$2,职业被动!$B$6:$M$29,COLUMNS(职业被动!$B$6:H$29),0)*$AB38,0)</f>
        <v>273</v>
      </c>
      <c r="AH38" s="9">
        <f>ROUND(属性投放!I$4+装备属性!I$4*IF($AB38&lt;10,1,ROUNDDOWN($AB38,-1))+SUM(属性投放!J$37:J$45)*$AB38+VLOOKUP($AC$2,一级属性!$E$41:$P$64,COLUMNS(一级属性!$E$41:L$64),0)*($AB38+0.25*IF($AB38&lt;10,1,ROUNDDOWN($AB38,-1)))+VLOOKUP($AC$2,宝石属性!$B$43:$M$66,COLUMNS(宝石属性!$B$43:I$66),0)*10*VLOOKUP(ROUNDDOWN($AB38,-1),宝石属性!$B$25:$N$41,2,0)*VLOOKUP(ROUNDDOWN($AB38,-1),宝石属性!$B$25:$N$41,3,0)+VLOOKUP($AC$2,职业被动!$B$6:$M$29,COLUMNS(职业被动!$B$6:I$29),0)*$AB38,0)</f>
        <v>374</v>
      </c>
      <c r="AI38" s="9">
        <f>ROUND(属性投放!J$4+装备属性!J$4*IF($AB38&lt;10,1,ROUNDDOWN($AB38,-1))+SUM(属性投放!K$37:K$45)*$AB38+VLOOKUP($AC$2,一级属性!$E$41:$P$64,COLUMNS(一级属性!$E$41:M$64),0)*($AB38+0.25*IF($AB38&lt;10,1,ROUNDDOWN($AB38,-1)))+VLOOKUP($AC$2,宝石属性!$B$43:$M$66,COLUMNS(宝石属性!$B$43:J$66),0)*10*VLOOKUP(ROUNDDOWN($AB38,-1),宝石属性!$B$25:$N$41,2,0)*VLOOKUP(ROUNDDOWN($AB38,-1),宝石属性!$B$25:$N$41,3,0)+VLOOKUP($AC$2,职业被动!$B$6:$M$29,COLUMNS(职业被动!$B$6:J$29),0)*$AB38,0)</f>
        <v>244</v>
      </c>
      <c r="AJ38" s="9">
        <f>ROUND(属性投放!K$4+装备属性!K$4*IF($AB38&lt;10,1,ROUNDDOWN($AB38,-1))+SUM(属性投放!L$37:L$45)*$AB38+VLOOKUP($AC$2,一级属性!$E$41:$P$64,COLUMNS(一级属性!$E$41:N$64),0)*($AB38+0.25*IF($AB38&lt;10,1,ROUNDDOWN($AB38,-1)))+VLOOKUP($AC$2,宝石属性!$B$43:$M$66,COLUMNS(宝石属性!$B$43:K$66),0)*10*VLOOKUP(ROUNDDOWN($AB38,-1),宝石属性!$B$25:$N$41,2,0)*VLOOKUP(ROUNDDOWN($AB38,-1),宝石属性!$B$25:$N$41,3,0)+VLOOKUP($AC$2,职业被动!$B$6:$M$29,COLUMNS(职业被动!$B$6:K$29),0)*$AB38,0)</f>
        <v>128</v>
      </c>
      <c r="AK38" s="9">
        <f>ROUND(属性投放!L$4+装备属性!L$4*IF($AB38&lt;10,1,ROUNDDOWN($AB38,-1))+SUM(属性投放!M$37:M$45)*$AB38+VLOOKUP($AC$2,一级属性!$E$41:$P$64,COLUMNS(一级属性!$E$41:O$64),0)*($AB38+0.25*IF($AB38&lt;10,1,ROUNDDOWN($AB38,-1)))+VLOOKUP($AC$2,宝石属性!$B$43:$M$66,COLUMNS(宝石属性!$B$43:L$66),0)*10*VLOOKUP(ROUNDDOWN($AB38,-1),宝石属性!$B$25:$N$41,2,0)*VLOOKUP(ROUNDDOWN($AB38,-1),宝石属性!$B$25:$N$41,3,0)+VLOOKUP($AC$2,职业被动!$B$6:$M$29,COLUMNS(职业被动!$B$6:L$29),0)*$AB38,0)</f>
        <v>11</v>
      </c>
      <c r="AL38" s="9">
        <f>ROUND(属性投放!M$4+装备属性!M$4*IF($AB38&lt;10,1,ROUNDDOWN($AB38,-1))+SUM(属性投放!N$37:N$45)*$AB38+VLOOKUP($AC$2,一级属性!$E$41:$P$64,COLUMNS(一级属性!$E$41:P$64),0)*($AB38+0.25*IF($AB38&lt;10,1,ROUNDDOWN($AB38,-1)))+VLOOKUP($AC$2,宝石属性!$B$43:$M$66,COLUMNS(宝石属性!$B$43:M$66),0)*10*VLOOKUP(ROUNDDOWN($AB38,-1),宝石属性!$B$25:$N$41,2,0)*VLOOKUP(ROUNDDOWN($AB38,-1),宝石属性!$B$25:$N$41,3,0)+VLOOKUP($AC$2,职业被动!$B$6:$M$29,COLUMNS(职业被动!$B$6:M$29),0)*$AB38,0)</f>
        <v>373</v>
      </c>
      <c r="AM38" s="48">
        <f>属性价值和能力评分!$F$9+ROUND(属性价值和能力评分!$F$38*10,0)*AB38+ROUND((SUM(装备属性!$W$9:$W$14)+属性价值和能力评分!$F$38*1.25+1.4+2.8)*IF(AB38&lt;10,1,ROUNDDOWN(AB38,-1)),0)+15*VLOOKUP(ROUNDDOWN(AB38,-1),宝石属性!$B$26:$D$41,2,0)*6*VLOOKUP(ROUNDDOWN(AB38,-1),宝石属性!$B$26:$D$41,3,0)+(属性价值和能力评分!$F$49*9+属性价值和能力评分!$F$50*2+属性价值和能力评分!$F$53*8/5)*AB38</f>
        <v>6455</v>
      </c>
      <c r="AO38" s="1">
        <v>35</v>
      </c>
      <c r="AP38" s="9">
        <f>ROUND(属性投放!D$4+装备属性!D$4*IF($AO38&lt;10,1,ROUNDDOWN($AO38,-1))+SUM(属性投放!E$37:E$45)*$AO38+VLOOKUP($AP$2,一级属性!$E$41:$P$64,COLUMNS(一级属性!$E$41:G$64),0)*($AO38+0.25*IF($AO38&lt;10,1,ROUNDDOWN($AO38,-1)))+VLOOKUP($AP$2,宝石属性!$B$43:$M$66,COLUMNS(宝石属性!$B$43:D$66),0)*10*VLOOKUP(ROUNDDOWN($AO38,-1),宝石属性!$B$25:$N$41,2,0)*VLOOKUP(ROUNDDOWN($AO38,-1),宝石属性!$B$25:$N$41,3,0)+VLOOKUP($AP$2,职业被动!$B$6:$M$29,COLUMNS(职业被动!$B$6:D$29),0)*$AO38,0)</f>
        <v>2202</v>
      </c>
      <c r="AQ38" s="9">
        <f>ROUND(属性投放!E$4+装备属性!E$4*IF($AO38&lt;10,1,ROUNDDOWN($AO38,-1))+SUM(属性投放!F$37:F$45)*$AO38+VLOOKUP($AP$2,一级属性!$E$41:$P$64,COLUMNS(一级属性!$E$41:H$64),0)*($AO38+0.25*IF($AO38&lt;10,1,ROUNDDOWN($AO38,-1)))+VLOOKUP($AP$2,宝石属性!$B$43:$M$66,COLUMNS(宝石属性!$B$43:E$66),0)*10*VLOOKUP(ROUNDDOWN($AO38,-1),宝石属性!$B$25:$N$41,2,0)*VLOOKUP(ROUNDDOWN($AO38,-1),宝石属性!$B$25:$N$41,3,0)+VLOOKUP($AP$2,职业被动!$B$6:$M$29,COLUMNS(职业被动!$B$6:E$29),0)*$AO38,0)</f>
        <v>1609</v>
      </c>
      <c r="AR38" s="9">
        <f>ROUND(属性投放!F$4+装备属性!F$4*IF($AO38&lt;10,1,ROUNDDOWN($AO38,-1))+SUM(属性投放!G$37:G$45)*$AO38+VLOOKUP($AP$2,一级属性!$E$41:$P$64,COLUMNS(一级属性!$E$41:I$64),0)*($AO38+0.25*IF($AO38&lt;10,1,ROUNDDOWN($AO38,-1)))+VLOOKUP($AP$2,宝石属性!$B$43:$M$66,COLUMNS(宝石属性!$B$43:F$66),0)*10*VLOOKUP(ROUNDDOWN($AO38,-1),宝石属性!$B$25:$N$41,2,0)*VLOOKUP(ROUNDDOWN($AO38,-1),宝石属性!$B$25:$N$41,3,0)+VLOOKUP($AP$2,职业被动!$B$6:$M$29,COLUMNS(职业被动!$B$6:F$29),0)*$AO38,0)</f>
        <v>416</v>
      </c>
      <c r="AS38" s="9">
        <f>ROUND(属性投放!G$4+装备属性!G$4*IF($AO38&lt;10,1,ROUNDDOWN($AO38,-1))+SUM(属性投放!H$37:H$45)*$AO38+VLOOKUP($AP$2,一级属性!$E$41:$P$64,COLUMNS(一级属性!$E$41:J$64),0)*($AO38+0.25*IF($AO38&lt;10,1,ROUNDDOWN($AO38,-1)))+VLOOKUP($AP$2,宝石属性!$B$43:$M$66,COLUMNS(宝石属性!$B$43:G$66),0)*10*VLOOKUP(ROUNDDOWN($AO38,-1),宝石属性!$B$25:$N$41,2,0)*VLOOKUP(ROUNDDOWN($AO38,-1),宝石属性!$B$25:$N$41,3,0)+VLOOKUP($AP$2,职业被动!$B$6:$M$29,COLUMNS(职业被动!$B$6:G$29),0)*$AO38,0)</f>
        <v>321</v>
      </c>
      <c r="AT38" s="9">
        <f>ROUND(属性投放!H$4+装备属性!H$4*IF($AO38&lt;10,1,ROUNDDOWN($AO38,-1))+SUM(属性投放!I$37:I$45)*$AO38+VLOOKUP($AP$2,一级属性!$E$41:$P$64,COLUMNS(一级属性!$E$41:K$64),0)*($AO38+0.25*IF($AO38&lt;10,1,ROUNDDOWN($AO38,-1)))+VLOOKUP($AP$2,宝石属性!$B$43:$M$66,COLUMNS(宝石属性!$B$43:H$66),0)*10*VLOOKUP(ROUNDDOWN($AO38,-1),宝石属性!$B$25:$N$41,2,0)*VLOOKUP(ROUNDDOWN($AO38,-1),宝石属性!$B$25:$N$41,3,0)+VLOOKUP($AP$2,职业被动!$B$6:$M$29,COLUMNS(职业被动!$B$6:H$29),0)*$AO38,0)</f>
        <v>401</v>
      </c>
      <c r="AU38" s="9">
        <f>ROUND(属性投放!I$4+装备属性!I$4*IF($AO38&lt;10,1,ROUNDDOWN($AO38,-1))+SUM(属性投放!J$37:J$45)*$AO38+VLOOKUP($AP$2,一级属性!$E$41:$P$64,COLUMNS(一级属性!$E$41:L$64),0)*($AO38+0.25*IF($AO38&lt;10,1,ROUNDDOWN($AO38,-1)))+VLOOKUP($AP$2,宝石属性!$B$43:$M$66,COLUMNS(宝石属性!$B$43:I$66),0)*10*VLOOKUP(ROUNDDOWN($AO38,-1),宝石属性!$B$25:$N$41,2,0)*VLOOKUP(ROUNDDOWN($AO38,-1),宝石属性!$B$25:$N$41,3,0)+VLOOKUP($AP$2,职业被动!$B$6:$M$29,COLUMNS(职业被动!$B$6:I$29),0)*$AO38,0)</f>
        <v>400</v>
      </c>
      <c r="AV38" s="9">
        <f>ROUND(属性投放!J$4+装备属性!J$4*IF($AO38&lt;10,1,ROUNDDOWN($AO38,-1))+SUM(属性投放!K$37:K$45)*$AO38+VLOOKUP($AP$2,一级属性!$E$41:$P$64,COLUMNS(一级属性!$E$41:M$64),0)*($AO38+0.25*IF($AO38&lt;10,1,ROUNDDOWN($AO38,-1)))+VLOOKUP($AP$2,宝石属性!$B$43:$M$66,COLUMNS(宝石属性!$B$43:J$66),0)*10*VLOOKUP(ROUNDDOWN($AO38,-1),宝石属性!$B$25:$N$41,2,0)*VLOOKUP(ROUNDDOWN($AO38,-1),宝石属性!$B$25:$N$41,3,0)+VLOOKUP($AP$2,职业被动!$B$6:$M$29,COLUMNS(职业被动!$B$6:J$29),0)*$AO38,0)</f>
        <v>274</v>
      </c>
      <c r="AW38" s="9">
        <f>ROUND(属性投放!K$4+装备属性!K$4*IF($AO38&lt;10,1,ROUNDDOWN($AO38,-1))+SUM(属性投放!L$37:L$45)*$AO38+VLOOKUP($AP$2,一级属性!$E$41:$P$64,COLUMNS(一级属性!$E$41:N$64),0)*($AO38+0.25*IF($AO38&lt;10,1,ROUNDDOWN($AO38,-1)))+VLOOKUP($AP$2,宝石属性!$B$43:$M$66,COLUMNS(宝石属性!$B$43:K$66),0)*10*VLOOKUP(ROUNDDOWN($AO38,-1),宝石属性!$B$25:$N$41,2,0)*VLOOKUP(ROUNDDOWN($AO38,-1),宝石属性!$B$25:$N$41,3,0)+VLOOKUP($AP$2,职业被动!$B$6:$M$29,COLUMNS(职业被动!$B$6:K$29),0)*$AO38,0)</f>
        <v>128</v>
      </c>
      <c r="AX38" s="9">
        <f>ROUND(属性投放!L$4+装备属性!L$4*IF($AO38&lt;10,1,ROUNDDOWN($AO38,-1))+SUM(属性投放!M$37:M$45)*$AO38+VLOOKUP($AP$2,一级属性!$E$41:$P$64,COLUMNS(一级属性!$E$41:O$64),0)*($AO38+0.25*IF($AO38&lt;10,1,ROUNDDOWN($AO38,-1)))+VLOOKUP($AP$2,宝石属性!$B$43:$M$66,COLUMNS(宝石属性!$B$43:L$66),0)*10*VLOOKUP(ROUNDDOWN($AO38,-1),宝石属性!$B$25:$N$41,2,0)*VLOOKUP(ROUNDDOWN($AO38,-1),宝石属性!$B$25:$N$41,3,0)+VLOOKUP($AP$2,职业被动!$B$6:$M$29,COLUMNS(职业被动!$B$6:L$29),0)*$AO38,0)</f>
        <v>370</v>
      </c>
      <c r="AY38" s="9">
        <f>ROUND(属性投放!M$4+装备属性!M$4*IF($AO38&lt;10,1,ROUNDDOWN($AO38,-1))+SUM(属性投放!N$37:N$45)*$AO38+VLOOKUP($AP$2,一级属性!$E$41:$P$64,COLUMNS(一级属性!$E$41:P$64),0)*($AO38+0.25*IF($AO38&lt;10,1,ROUNDDOWN($AO38,-1)))+VLOOKUP($AP$2,宝石属性!$B$43:$M$66,COLUMNS(宝石属性!$B$43:M$66),0)*10*VLOOKUP(ROUNDDOWN($AO38,-1),宝石属性!$B$25:$N$41,2,0)*VLOOKUP(ROUNDDOWN($AO38,-1),宝石属性!$B$25:$N$41,3,0)+VLOOKUP($AP$2,职业被动!$B$6:$M$29,COLUMNS(职业被动!$B$6:M$29),0)*$AO38,0)</f>
        <v>373</v>
      </c>
      <c r="AZ38" s="48">
        <f>属性价值和能力评分!$F$9+ROUND(属性价值和能力评分!$F$38*10,0)*AO38+ROUND((SUM(装备属性!$W$9:$W$14)+属性价值和能力评分!$F$38*1.25+1.4+2.8)*IF(AO38&lt;10,1,ROUNDDOWN(AO38,-1)),0)+15*VLOOKUP(ROUNDDOWN(AO38,-1),宝石属性!$B$26:$D$41,2,0)*6*VLOOKUP(ROUNDDOWN(AO38,-1),宝石属性!$B$26:$D$41,3,0)+(属性价值和能力评分!$F$49*9+属性价值和能力评分!$F$50*2+属性价值和能力评分!$F$53*8/5)*AO38</f>
        <v>6455</v>
      </c>
      <c r="BB38" s="1">
        <v>35</v>
      </c>
      <c r="BC38" s="9">
        <f>ROUND(属性投放!D$4+装备属性!D$4*IF($BB38&lt;10,1,ROUNDDOWN($BB38,-1))+SUM(属性投放!E$37:E$45)*$BB38+VLOOKUP($BC$2,一级属性!$E$41:$P$64,COLUMNS(一级属性!$E$41:G$64),0)*($BB38+0.25*IF($BB38&lt;10,1,ROUNDDOWN($BB38,-1)))+VLOOKUP($BC$2,宝石属性!$B$43:$M$66,COLUMNS(宝石属性!$B$43:D$66),0)*10*VLOOKUP(ROUNDDOWN($BB38,-1),宝石属性!$B$25:$N$41,2,0)*VLOOKUP(ROUNDDOWN($BB38,-1),宝石属性!$B$25:$N$41,3,0)+VLOOKUP($BC$2,职业被动!$B$6:$M$29,COLUMNS(职业被动!$B$6:D$29),0)*$BB38,0)</f>
        <v>1957</v>
      </c>
      <c r="BD38" s="9">
        <f>ROUND(属性投放!E$4+装备属性!E$4*IF($BB38&lt;10,1,ROUNDDOWN($BB38,-1))+SUM(属性投放!F$37:F$45)*$BB38+VLOOKUP($BC$2,一级属性!$E$41:$P$64,COLUMNS(一级属性!$E$41:H$64),0)*($BB38+0.25*IF($BB38&lt;10,1,ROUNDDOWN($BB38,-1)))+VLOOKUP($BC$2,宝石属性!$B$43:$M$66,COLUMNS(宝石属性!$B$43:E$66),0)*10*VLOOKUP(ROUNDDOWN($BB38,-1),宝石属性!$B$25:$N$41,2,0)*VLOOKUP(ROUNDDOWN($BB38,-1),宝石属性!$B$25:$N$41,3,0)+VLOOKUP($BC$2,职业被动!$B$6:$M$29,COLUMNS(职业被动!$B$6:E$29),0)*$BB38,0)</f>
        <v>1821</v>
      </c>
      <c r="BE38" s="9">
        <f>ROUND(属性投放!F$4+装备属性!F$4*IF($BB38&lt;10,1,ROUNDDOWN($BB38,-1))+SUM(属性投放!G$37:G$45)*$BB38+VLOOKUP($BC$2,一级属性!$E$41:$P$64,COLUMNS(一级属性!$E$41:I$64),0)*($BB38+0.25*IF($BB38&lt;10,1,ROUNDDOWN($BB38,-1)))+VLOOKUP($BC$2,宝石属性!$B$43:$M$66,COLUMNS(宝石属性!$B$43:F$66),0)*10*VLOOKUP(ROUNDDOWN($BB38,-1),宝石属性!$B$25:$N$41,2,0)*VLOOKUP(ROUNDDOWN($BB38,-1),宝石属性!$B$25:$N$41,3,0)+VLOOKUP($BC$2,职业被动!$B$6:$M$29,COLUMNS(职业被动!$B$6:F$29),0)*$BB38,0)</f>
        <v>416</v>
      </c>
      <c r="BF38" s="9">
        <f>ROUND(属性投放!G$4+装备属性!G$4*IF($BB38&lt;10,1,ROUNDDOWN($BB38,-1))+SUM(属性投放!H$37:H$45)*$BB38+VLOOKUP($BC$2,一级属性!$E$41:$P$64,COLUMNS(一级属性!$E$41:J$64),0)*($BB38+0.25*IF($BB38&lt;10,1,ROUNDDOWN($BB38,-1)))+VLOOKUP($BC$2,宝石属性!$B$43:$M$66,COLUMNS(宝石属性!$B$43:G$66),0)*10*VLOOKUP(ROUNDDOWN($BB38,-1),宝石属性!$B$25:$N$41,2,0)*VLOOKUP(ROUNDDOWN($BB38,-1),宝石属性!$B$25:$N$41,3,0)+VLOOKUP($BC$2,职业被动!$B$6:$M$29,COLUMNS(职业被动!$B$6:G$29),0)*$BB38,0)</f>
        <v>321</v>
      </c>
      <c r="BG38" s="9">
        <f>ROUND(属性投放!H$4+装备属性!H$4*IF($BB38&lt;10,1,ROUNDDOWN($BB38,-1))+SUM(属性投放!I$37:I$45)*$BB38+VLOOKUP($BC$2,一级属性!$E$41:$P$64,COLUMNS(一级属性!$E$41:K$64),0)*($BB38+0.25*IF($BB38&lt;10,1,ROUNDDOWN($BB38,-1)))+VLOOKUP($BC$2,宝石属性!$B$43:$M$66,COLUMNS(宝石属性!$B$43:H$66),0)*10*VLOOKUP(ROUNDDOWN($BB38,-1),宝石属性!$B$25:$N$41,2,0)*VLOOKUP(ROUNDDOWN($BB38,-1),宝石属性!$B$25:$N$41,3,0)+VLOOKUP($BC$2,职业被动!$B$6:$M$29,COLUMNS(职业被动!$B$6:H$29),0)*$BB38,0)</f>
        <v>531</v>
      </c>
      <c r="BH38" s="9">
        <f>ROUND(属性投放!I$4+装备属性!I$4*IF($BB38&lt;10,1,ROUNDDOWN($BB38,-1))+SUM(属性投放!J$37:J$45)*$BB38+VLOOKUP($BC$2,一级属性!$E$41:$P$64,COLUMNS(一级属性!$E$41:L$64),0)*($BB38+0.25*IF($BB38&lt;10,1,ROUNDDOWN($BB38,-1)))+VLOOKUP($BC$2,宝石属性!$B$43:$M$66,COLUMNS(宝石属性!$B$43:I$66),0)*10*VLOOKUP(ROUNDDOWN($BB38,-1),宝石属性!$B$25:$N$41,2,0)*VLOOKUP(ROUNDDOWN($BB38,-1),宝石属性!$B$25:$N$41,3,0)+VLOOKUP($BC$2,职业被动!$B$6:$M$29,COLUMNS(职业被动!$B$6:I$29),0)*$BB38,0)</f>
        <v>477</v>
      </c>
      <c r="BI38" s="9">
        <f>ROUND(属性投放!J$4+装备属性!J$4*IF($BB38&lt;10,1,ROUNDDOWN($BB38,-1))+SUM(属性投放!K$37:K$45)*$BB38+VLOOKUP($BC$2,一级属性!$E$41:$P$64,COLUMNS(一级属性!$E$41:M$64),0)*($BB38+0.25*IF($BB38&lt;10,1,ROUNDDOWN($BB38,-1)))+VLOOKUP($BC$2,宝石属性!$B$43:$M$66,COLUMNS(宝石属性!$B$43:J$66),0)*10*VLOOKUP(ROUNDDOWN($BB38,-1),宝石属性!$B$25:$N$41,2,0)*VLOOKUP(ROUNDDOWN($BB38,-1),宝石属性!$B$25:$N$41,3,0)+VLOOKUP($BC$2,职业被动!$B$6:$M$29,COLUMNS(职业被动!$B$6:J$29),0)*$BB38,0)</f>
        <v>210</v>
      </c>
      <c r="BJ38" s="9">
        <f>ROUND(属性投放!K$4+装备属性!K$4*IF($BB38&lt;10,1,ROUNDDOWN($BB38,-1))+SUM(属性投放!L$37:L$45)*$BB38+VLOOKUP($BC$2,一级属性!$E$41:$P$64,COLUMNS(一级属性!$E$41:N$64),0)*($BB38+0.25*IF($BB38&lt;10,1,ROUNDDOWN($BB38,-1)))+VLOOKUP($BC$2,宝石属性!$B$43:$M$66,COLUMNS(宝石属性!$B$43:K$66),0)*10*VLOOKUP(ROUNDDOWN($BB38,-1),宝石属性!$B$25:$N$41,2,0)*VLOOKUP(ROUNDDOWN($BB38,-1),宝石属性!$B$25:$N$41,3,0)+VLOOKUP($BC$2,职业被动!$B$6:$M$29,COLUMNS(职业被动!$B$6:K$29),0)*$BB38,0)</f>
        <v>128</v>
      </c>
      <c r="BK38" s="9">
        <f>ROUND(属性投放!L$4+装备属性!L$4*IF($BB38&lt;10,1,ROUNDDOWN($BB38,-1))+SUM(属性投放!M$37:M$45)*$BB38+VLOOKUP($BC$2,一级属性!$E$41:$P$64,COLUMNS(一级属性!$E$41:O$64),0)*($BB38+0.25*IF($BB38&lt;10,1,ROUNDDOWN($BB38,-1)))+VLOOKUP($BC$2,宝石属性!$B$43:$M$66,COLUMNS(宝石属性!$B$43:L$66),0)*10*VLOOKUP(ROUNDDOWN($BB38,-1),宝石属性!$B$25:$N$41,2,0)*VLOOKUP(ROUNDDOWN($BB38,-1),宝石属性!$B$25:$N$41,3,0)+VLOOKUP($BC$2,职业被动!$B$6:$M$29,COLUMNS(职业被动!$B$6:L$29),0)*$BB38,0)</f>
        <v>11</v>
      </c>
      <c r="BL38" s="9">
        <f>ROUND(属性投放!M$4+装备属性!M$4*IF($BB38&lt;10,1,ROUNDDOWN($BB38,-1))+SUM(属性投放!N$37:N$45)*$BB38+VLOOKUP($BC$2,一级属性!$E$41:$P$64,COLUMNS(一级属性!$E$41:P$64),0)*($BB38+0.25*IF($BB38&lt;10,1,ROUNDDOWN($BB38,-1)))+VLOOKUP($BC$2,宝石属性!$B$43:$M$66,COLUMNS(宝石属性!$B$43:M$66),0)*10*VLOOKUP(ROUNDDOWN($BB38,-1),宝石属性!$B$25:$N$41,2,0)*VLOOKUP(ROUNDDOWN($BB38,-1),宝石属性!$B$25:$N$41,3,0)+VLOOKUP($BC$2,职业被动!$B$6:$M$29,COLUMNS(职业被动!$B$6:M$29),0)*$BB38,0)</f>
        <v>373</v>
      </c>
      <c r="BM38" s="48">
        <f>属性价值和能力评分!$F$9+ROUND(属性价值和能力评分!$F$38*10,0)*BB38+ROUND((SUM(装备属性!$W$9:$W$14)+属性价值和能力评分!$F$38*1.25+1.4+2.8)*IF(BB38&lt;10,1,ROUNDDOWN(BB38,-1)),0)+15*VLOOKUP(ROUNDDOWN(BB38,-1),宝石属性!$B$26:$D$41,2,0)*6*VLOOKUP(ROUNDDOWN(BB38,-1),宝石属性!$B$26:$D$41,3,0)+(属性价值和能力评分!$F$49*9+属性价值和能力评分!$F$50*2+属性价值和能力评分!$F$53*8/5)*BB38</f>
        <v>6455</v>
      </c>
      <c r="BO38" s="1">
        <v>35</v>
      </c>
      <c r="BP38" s="9">
        <f>ROUND(属性投放!D$4+装备属性!D$4*IF($BO38&lt;10,1,ROUNDDOWN($BO38,-1))+SUM(属性投放!E$37:E$45)*$BO38+VLOOKUP($BP$2,一级属性!$E$41:$P$64,COLUMNS(一级属性!$E$41:G$64),0)*($BO38+0.25*IF($BO38&lt;10,1,ROUNDDOWN($BO38,-1)))+VLOOKUP($BP$2,宝石属性!$B$43:$M$66,COLUMNS(宝石属性!$B$43:D$66),0)*10*VLOOKUP(ROUNDDOWN($BO38,-1),宝石属性!$B$25:$N$41,2,0)*VLOOKUP(ROUNDDOWN($BO38,-1),宝石属性!$B$25:$N$41,3,0)+VLOOKUP($BP$2,职业被动!$B$6:$M$29,COLUMNS(职业被动!$B$6:D$29),0)*$BO38,0)</f>
        <v>2447</v>
      </c>
      <c r="BQ38" s="9">
        <f>ROUND(属性投放!E$4+装备属性!E$4*IF($BO38&lt;10,1,ROUNDDOWN($BO38,-1))+SUM(属性投放!F$37:F$45)*$BO38+VLOOKUP($BP$2,一级属性!$E$41:$P$64,COLUMNS(一级属性!$E$41:H$64),0)*($BO38+0.25*IF($BO38&lt;10,1,ROUNDDOWN($BO38,-1)))+VLOOKUP($BP$2,宝石属性!$B$43:$M$66,COLUMNS(宝石属性!$B$43:E$66),0)*10*VLOOKUP(ROUNDDOWN($BO38,-1),宝石属性!$B$25:$N$41,2,0)*VLOOKUP(ROUNDDOWN($BO38,-1),宝石属性!$B$25:$N$41,3,0)+VLOOKUP($BP$2,职业被动!$B$6:$M$29,COLUMNS(职业被动!$B$6:E$29),0)*$BO38,0)</f>
        <v>1609</v>
      </c>
      <c r="BR38" s="9">
        <f>ROUND(属性投放!F$4+装备属性!F$4*IF($BO38&lt;10,1,ROUNDDOWN($BO38,-1))+SUM(属性投放!G$37:G$45)*$BO38+VLOOKUP($BP$2,一级属性!$E$41:$P$64,COLUMNS(一级属性!$E$41:I$64),0)*($BO38+0.25*IF($BO38&lt;10,1,ROUNDDOWN($BO38,-1)))+VLOOKUP($BP$2,宝石属性!$B$43:$M$66,COLUMNS(宝石属性!$B$43:F$66),0)*10*VLOOKUP(ROUNDDOWN($BO38,-1),宝石属性!$B$25:$N$41,2,0)*VLOOKUP(ROUNDDOWN($BO38,-1),宝石属性!$B$25:$N$41,3,0)+VLOOKUP($BP$2,职业被动!$B$6:$M$29,COLUMNS(职业被动!$B$6:F$29),0)*$BO38,0)</f>
        <v>416</v>
      </c>
      <c r="BS38" s="9">
        <f>ROUND(属性投放!G$4+装备属性!G$4*IF($BO38&lt;10,1,ROUNDDOWN($BO38,-1))+SUM(属性投放!H$37:H$45)*$BO38+VLOOKUP($BP$2,一级属性!$E$41:$P$64,COLUMNS(一级属性!$E$41:J$64),0)*($BO38+0.25*IF($BO38&lt;10,1,ROUNDDOWN($BO38,-1)))+VLOOKUP($BP$2,宝石属性!$B$43:$M$66,COLUMNS(宝石属性!$B$43:G$66),0)*10*VLOOKUP(ROUNDDOWN($BO38,-1),宝石属性!$B$25:$N$41,2,0)*VLOOKUP(ROUNDDOWN($BO38,-1),宝石属性!$B$25:$N$41,3,0)+VLOOKUP($BP$2,职业被动!$B$6:$M$29,COLUMNS(职业被动!$B$6:G$29),0)*$BO38,0)</f>
        <v>321</v>
      </c>
      <c r="BT38" s="9">
        <f>ROUND(属性投放!H$4+装备属性!H$4*IF($BO38&lt;10,1,ROUNDDOWN($BO38,-1))+SUM(属性投放!I$37:I$45)*$BO38+VLOOKUP($BP$2,一级属性!$E$41:$P$64,COLUMNS(一级属性!$E$41:K$64),0)*($BO38+0.25*IF($BO38&lt;10,1,ROUNDDOWN($BO38,-1)))+VLOOKUP($BP$2,宝石属性!$B$43:$M$66,COLUMNS(宝石属性!$B$43:H$66),0)*10*VLOOKUP(ROUNDDOWN($BO38,-1),宝石属性!$B$25:$N$41,2,0)*VLOOKUP(ROUNDDOWN($BO38,-1),宝石属性!$B$25:$N$41,3,0)+VLOOKUP($BP$2,职业被动!$B$6:$M$29,COLUMNS(职业被动!$B$6:H$29),0)*$BO38,0)</f>
        <v>436</v>
      </c>
      <c r="BU38" s="9">
        <f>ROUND(属性投放!I$4+装备属性!I$4*IF($BO38&lt;10,1,ROUNDDOWN($BO38,-1))+SUM(属性投放!J$37:J$45)*$BO38+VLOOKUP($BP$2,一级属性!$E$41:$P$64,COLUMNS(一级属性!$E$41:L$64),0)*($BO38+0.25*IF($BO38&lt;10,1,ROUNDDOWN($BO38,-1)))+VLOOKUP($BP$2,宝石属性!$B$43:$M$66,COLUMNS(宝石属性!$B$43:I$66),0)*10*VLOOKUP(ROUNDDOWN($BO38,-1),宝石属性!$B$25:$N$41,2,0)*VLOOKUP(ROUNDDOWN($BO38,-1),宝石属性!$B$25:$N$41,3,0)+VLOOKUP($BP$2,职业被动!$B$6:$M$29,COLUMNS(职业被动!$B$6:I$29),0)*$BO38,0)</f>
        <v>400</v>
      </c>
      <c r="BV38" s="9">
        <f>ROUND(属性投放!J$4+装备属性!J$4*IF($BO38&lt;10,1,ROUNDDOWN($BO38,-1))+SUM(属性投放!K$37:K$45)*$BO38+VLOOKUP($BP$2,一级属性!$E$41:$P$64,COLUMNS(一级属性!$E$41:M$64),0)*($BO38+0.25*IF($BO38&lt;10,1,ROUNDDOWN($BO38,-1)))+VLOOKUP($BP$2,宝石属性!$B$43:$M$66,COLUMNS(宝石属性!$B$43:J$66),0)*10*VLOOKUP(ROUNDDOWN($BO38,-1),宝石属性!$B$25:$N$41,2,0)*VLOOKUP(ROUNDDOWN($BO38,-1),宝石属性!$B$25:$N$41,3,0)+VLOOKUP($BP$2,职业被动!$B$6:$M$29,COLUMNS(职业被动!$B$6:J$29),0)*$BO38,0)</f>
        <v>274</v>
      </c>
      <c r="BW38" s="9">
        <f>ROUND(属性投放!K$4+装备属性!K$4*IF($BO38&lt;10,1,ROUNDDOWN($BO38,-1))+SUM(属性投放!L$37:L$45)*$BO38+VLOOKUP($BP$2,一级属性!$E$41:$P$64,COLUMNS(一级属性!$E$41:N$64),0)*($BO38+0.25*IF($BO38&lt;10,1,ROUNDDOWN($BO38,-1)))+VLOOKUP($BP$2,宝石属性!$B$43:$M$66,COLUMNS(宝石属性!$B$43:K$66),0)*10*VLOOKUP(ROUNDDOWN($BO38,-1),宝石属性!$B$25:$N$41,2,0)*VLOOKUP(ROUNDDOWN($BO38,-1),宝石属性!$B$25:$N$41,3,0)+VLOOKUP($BP$2,职业被动!$B$6:$M$29,COLUMNS(职业被动!$B$6:K$29),0)*$BO38,0)</f>
        <v>152</v>
      </c>
      <c r="BX38" s="9">
        <f>ROUND(属性投放!L$4+装备属性!L$4*IF($BO38&lt;10,1,ROUNDDOWN($BO38,-1))+SUM(属性投放!M$37:M$45)*$BO38+VLOOKUP($BP$2,一级属性!$E$41:$P$64,COLUMNS(一级属性!$E$41:O$64),0)*($BO38+0.25*IF($BO38&lt;10,1,ROUNDDOWN($BO38,-1)))+VLOOKUP($BP$2,宝石属性!$B$43:$M$66,COLUMNS(宝石属性!$B$43:L$66),0)*10*VLOOKUP(ROUNDDOWN($BO38,-1),宝石属性!$B$25:$N$41,2,0)*VLOOKUP(ROUNDDOWN($BO38,-1),宝石属性!$B$25:$N$41,3,0)+VLOOKUP($BP$2,职业被动!$B$6:$M$29,COLUMNS(职业被动!$B$6:L$29),0)*$BO38,0)</f>
        <v>11</v>
      </c>
      <c r="BY38" s="9">
        <f>ROUND(属性投放!M$4+装备属性!M$4*IF($BO38&lt;10,1,ROUNDDOWN($BO38,-1))+SUM(属性投放!N$37:N$45)*$BO38+VLOOKUP($BP$2,一级属性!$E$41:$P$64,COLUMNS(一级属性!$E$41:P$64),0)*($BO38+0.25*IF($BO38&lt;10,1,ROUNDDOWN($BO38,-1)))+VLOOKUP($BP$2,宝石属性!$B$43:$M$66,COLUMNS(宝石属性!$B$43:M$66),0)*10*VLOOKUP(ROUNDDOWN($BO38,-1),宝石属性!$B$25:$N$41,2,0)*VLOOKUP(ROUNDDOWN($BO38,-1),宝石属性!$B$25:$N$41,3,0)+VLOOKUP($BP$2,职业被动!$B$6:$M$29,COLUMNS(职业被动!$B$6:M$29),0)*$BO38,0)</f>
        <v>373</v>
      </c>
      <c r="BZ38" s="48">
        <f>属性价值和能力评分!$F$9+ROUND(属性价值和能力评分!$F$38*10,0)*BO38+ROUND((SUM(装备属性!$W$9:$W$14)+属性价值和能力评分!$F$38*1.25+1.4+2.8)*IF(BO38&lt;10,1,ROUNDDOWN(BO38,-1)),0)+15*VLOOKUP(ROUNDDOWN(BO38,-1),宝石属性!$B$26:$D$41,2,0)*6*VLOOKUP(ROUNDDOWN(BO38,-1),宝石属性!$B$26:$D$41,3,0)+(属性价值和能力评分!$F$49*9+属性价值和能力评分!$F$50*2+属性价值和能力评分!$F$53*8/5)*BO38</f>
        <v>6455</v>
      </c>
      <c r="CB38" s="1">
        <v>35</v>
      </c>
      <c r="CC38" s="9">
        <f>ROUND(属性投放!D$4+装备属性!D$4*IF($CB38&lt;10,1,ROUNDDOWN($CB38,-1))+SUM(属性投放!E$37:E$45)*$CB38+VLOOKUP($CC$2,一级属性!$E$41:$P$64,COLUMNS(一级属性!$E$41:G$64),0)*($CB38+0.25*IF($CB38&lt;10,1,ROUNDDOWN($CB38,-1)))+VLOOKUP($CC$2,宝石属性!$B$43:$M$66,COLUMNS(宝石属性!$B$43:D$66),0)*10*VLOOKUP(ROUNDDOWN($CB38,-1),宝石属性!$B$25:$N$41,2,0)*VLOOKUP(ROUNDDOWN($CB38,-1),宝石属性!$B$25:$N$41,3,0)+VLOOKUP($CC$2,职业被动!$B$6:$M$29,COLUMNS(职业被动!$B$6:D$29),0)*$CB38,0)</f>
        <v>1617</v>
      </c>
      <c r="CD38" s="9">
        <f>ROUND(属性投放!E$4+装备属性!E$4*IF($CB38&lt;10,1,ROUNDDOWN($CB38,-1))+SUM(属性投放!F$37:F$45)*$CB38+VLOOKUP($CC$2,一级属性!$E$41:$P$64,COLUMNS(一级属性!$E$41:H$64),0)*($CB38+0.25*IF($CB38&lt;10,1,ROUNDDOWN($CB38,-1)))+VLOOKUP($CC$2,宝石属性!$B$43:$M$66,COLUMNS(宝石属性!$B$43:E$66),0)*10*VLOOKUP(ROUNDDOWN($CB38,-1),宝石属性!$B$25:$N$41,2,0)*VLOOKUP(ROUNDDOWN($CB38,-1),宝石属性!$B$25:$N$41,3,0)+VLOOKUP($CC$2,职业被动!$B$6:$M$29,COLUMNS(职业被动!$B$6:E$29),0)*$CB38,0)</f>
        <v>971</v>
      </c>
      <c r="CE38" s="9">
        <f>ROUND(属性投放!F$4+装备属性!F$4*IF($CB38&lt;10,1,ROUNDDOWN($CB38,-1))+SUM(属性投放!G$37:G$45)*$CB38+VLOOKUP($CC$2,一级属性!$E$41:$P$64,COLUMNS(一级属性!$E$41:I$64),0)*($CB38+0.25*IF($CB38&lt;10,1,ROUNDDOWN($CB38,-1)))+VLOOKUP($CC$2,宝石属性!$B$43:$M$66,COLUMNS(宝石属性!$B$43:F$66),0)*10*VLOOKUP(ROUNDDOWN($CB38,-1),宝石属性!$B$25:$N$41,2,0)*VLOOKUP(ROUNDDOWN($CB38,-1),宝石属性!$B$25:$N$41,3,0)+VLOOKUP($CC$2,职业被动!$B$6:$M$29,COLUMNS(职业被动!$B$6:F$29),0)*$CB38,0)</f>
        <v>764</v>
      </c>
      <c r="CF38" s="9">
        <f>ROUND(属性投放!G$4+装备属性!G$4*IF($CB38&lt;10,1,ROUNDDOWN($CB38,-1))+SUM(属性投放!H$37:H$45)*$CB38+VLOOKUP($CC$2,一级属性!$E$41:$P$64,COLUMNS(一级属性!$E$41:J$64),0)*($CB38+0.25*IF($CB38&lt;10,1,ROUNDDOWN($CB38,-1)))+VLOOKUP($CC$2,宝石属性!$B$43:$M$66,COLUMNS(宝石属性!$B$43:G$66),0)*10*VLOOKUP(ROUNDDOWN($CB38,-1),宝石属性!$B$25:$N$41,2,0)*VLOOKUP(ROUNDDOWN($CB38,-1),宝石属性!$B$25:$N$41,3,0)+VLOOKUP($CC$2,职业被动!$B$6:$M$29,COLUMNS(职业被动!$B$6:G$29),0)*$CB38,0)</f>
        <v>356</v>
      </c>
      <c r="CG38" s="9">
        <f>ROUND(属性投放!H$4+装备属性!H$4*IF($CB38&lt;10,1,ROUNDDOWN($CB38,-1))+SUM(属性投放!I$37:I$45)*$CB38+VLOOKUP($CC$2,一级属性!$E$41:$P$64,COLUMNS(一级属性!$E$41:K$64),0)*($CB38+0.25*IF($CB38&lt;10,1,ROUNDDOWN($CB38,-1)))+VLOOKUP($CC$2,宝石属性!$B$43:$M$66,COLUMNS(宝石属性!$B$43:H$66),0)*10*VLOOKUP(ROUNDDOWN($CB38,-1),宝石属性!$B$25:$N$41,2,0)*VLOOKUP(ROUNDDOWN($CB38,-1),宝石属性!$B$25:$N$41,3,0)+VLOOKUP($CC$2,职业被动!$B$6:$M$29,COLUMNS(职业被动!$B$6:H$29),0)*$CB38,0)</f>
        <v>273</v>
      </c>
      <c r="CH38" s="9">
        <f>ROUND(属性投放!I$4+装备属性!I$4*IF($CB38&lt;10,1,ROUNDDOWN($CB38,-1))+SUM(属性投放!J$37:J$45)*$CB38+VLOOKUP($CC$2,一级属性!$E$41:$P$64,COLUMNS(一级属性!$E$41:L$64),0)*($CB38+0.25*IF($CB38&lt;10,1,ROUNDDOWN($CB38,-1)))+VLOOKUP($CC$2,宝石属性!$B$43:$M$66,COLUMNS(宝石属性!$B$43:I$66),0)*10*VLOOKUP(ROUNDDOWN($CB38,-1),宝石属性!$B$25:$N$41,2,0)*VLOOKUP(ROUNDDOWN($CB38,-1),宝石属性!$B$25:$N$41,3,0)+VLOOKUP($CC$2,职业被动!$B$6:$M$29,COLUMNS(职业被动!$B$6:I$29),0)*$CB38,0)</f>
        <v>383</v>
      </c>
      <c r="CI38" s="9">
        <f>ROUND(属性投放!J$4+装备属性!J$4*IF($CB38&lt;10,1,ROUNDDOWN($CB38,-1))+SUM(属性投放!K$37:K$45)*$CB38+VLOOKUP($CC$2,一级属性!$E$41:$P$64,COLUMNS(一级属性!$E$41:M$64),0)*($CB38+0.25*IF($CB38&lt;10,1,ROUNDDOWN($CB38,-1)))+VLOOKUP($CC$2,宝石属性!$B$43:$M$66,COLUMNS(宝石属性!$B$43:J$66),0)*10*VLOOKUP(ROUNDDOWN($CB38,-1),宝石属性!$B$25:$N$41,2,0)*VLOOKUP(ROUNDDOWN($CB38,-1),宝石属性!$B$25:$N$41,3,0)+VLOOKUP($CC$2,职业被动!$B$6:$M$29,COLUMNS(职业被动!$B$6:J$29),0)*$CB38,0)</f>
        <v>244</v>
      </c>
      <c r="CJ38" s="9">
        <f>ROUND(属性投放!K$4+装备属性!K$4*IF($CB38&lt;10,1,ROUNDDOWN($CB38,-1))+SUM(属性投放!L$37:L$45)*$CB38+VLOOKUP($CC$2,一级属性!$E$41:$P$64,COLUMNS(一级属性!$E$41:N$64),0)*($CB38+0.25*IF($CB38&lt;10,1,ROUNDDOWN($CB38,-1)))+VLOOKUP($CC$2,宝石属性!$B$43:$M$66,COLUMNS(宝石属性!$B$43:K$66),0)*10*VLOOKUP(ROUNDDOWN($CB38,-1),宝石属性!$B$25:$N$41,2,0)*VLOOKUP(ROUNDDOWN($CB38,-1),宝石属性!$B$25:$N$41,3,0)+VLOOKUP($CC$2,职业被动!$B$6:$M$29,COLUMNS(职业被动!$B$6:K$29),0)*$CB38,0)</f>
        <v>128</v>
      </c>
      <c r="CK38" s="9">
        <f>ROUND(属性投放!L$4+装备属性!L$4*IF($CB38&lt;10,1,ROUNDDOWN($CB38,-1))+SUM(属性投放!M$37:M$45)*$CB38+VLOOKUP($CC$2,一级属性!$E$41:$P$64,COLUMNS(一级属性!$E$41:O$64),0)*($CB38+0.25*IF($CB38&lt;10,1,ROUNDDOWN($CB38,-1)))+VLOOKUP($CC$2,宝石属性!$B$43:$M$66,COLUMNS(宝石属性!$B$43:L$66),0)*10*VLOOKUP(ROUNDDOWN($CB38,-1),宝石属性!$B$25:$N$41,2,0)*VLOOKUP(ROUNDDOWN($CB38,-1),宝石属性!$B$25:$N$41,3,0)+VLOOKUP($CC$2,职业被动!$B$6:$M$29,COLUMNS(职业被动!$B$6:L$29),0)*$CB38,0)</f>
        <v>11</v>
      </c>
      <c r="CL38" s="9">
        <f>ROUND(属性投放!M$4+装备属性!M$4*IF($CB38&lt;10,1,ROUNDDOWN($CB38,-1))+SUM(属性投放!N$37:N$45)*$CB38+VLOOKUP($CC$2,一级属性!$E$41:$P$64,COLUMNS(一级属性!$E$41:P$64),0)*($CB38+0.25*IF($CB38&lt;10,1,ROUNDDOWN($CB38,-1)))+VLOOKUP($CC$2,宝石属性!$B$43:$M$66,COLUMNS(宝石属性!$B$43:M$66),0)*10*VLOOKUP(ROUNDDOWN($CB38,-1),宝石属性!$B$25:$N$41,2,0)*VLOOKUP(ROUNDDOWN($CB38,-1),宝石属性!$B$25:$N$41,3,0)+VLOOKUP($CC$2,职业被动!$B$6:$M$29,COLUMNS(职业被动!$B$6:M$29),0)*$CB38,0)</f>
        <v>361</v>
      </c>
      <c r="CM38" s="48">
        <f>属性价值和能力评分!$F$9+ROUND(属性价值和能力评分!$F$38*10,0)*CB38+ROUND((SUM(装备属性!$W$9:$W$14)+属性价值和能力评分!$F$38*1.25+1.4+2.8)*IF(CB38&lt;10,1,ROUNDDOWN(CB38,-1)),0)+15*VLOOKUP(ROUNDDOWN(CB38,-1),宝石属性!$B$26:$D$41,2,0)*6*VLOOKUP(ROUNDDOWN(CB38,-1),宝石属性!$B$26:$D$41,3,0)+(属性价值和能力评分!$F$49*9+属性价值和能力评分!$F$50*2+属性价值和能力评分!$F$53*8/5)*CB38</f>
        <v>6455</v>
      </c>
      <c r="CO38" s="1">
        <v>35</v>
      </c>
      <c r="CP38" s="9">
        <f>ROUND(属性投放!D$4+装备属性!D$4*IF($CO38&lt;10,1,ROUNDDOWN($CO38,-1))+SUM(属性投放!E$37:E$45)*$CO38+VLOOKUP($CP$2,一级属性!$E$41:$P$64,COLUMNS(一级属性!$E$41:G$64),0)*($CO38+0.25*IF($CO38&lt;10,1,ROUNDDOWN($CO38,-1)))+VLOOKUP($CP$2,宝石属性!$B$43:$M$66,COLUMNS(宝石属性!$B$43:D$66),0)*10*VLOOKUP(ROUNDDOWN($CO38,-1),宝石属性!$B$25:$N$41,2,0)*VLOOKUP(ROUNDDOWN($CO38,-1),宝石属性!$B$25:$N$41,3,0)+VLOOKUP($CP$2,职业被动!$B$6:$M$29,COLUMNS(职业被动!$B$6:D$29),0)*$CO38,0)</f>
        <v>1617</v>
      </c>
      <c r="CQ38" s="9">
        <f>ROUND(属性投放!E$4+装备属性!E$4*IF($CO38&lt;10,1,ROUNDDOWN($CO38,-1))+SUM(属性投放!F$37:F$45)*$CO38+VLOOKUP($CP$2,一级属性!$E$41:$P$64,COLUMNS(一级属性!$E$41:H$64),0)*($CO38+0.25*IF($CO38&lt;10,1,ROUNDDOWN($CO38,-1)))+VLOOKUP($CP$2,宝石属性!$B$43:$M$66,COLUMNS(宝石属性!$B$43:E$66),0)*10*VLOOKUP(ROUNDDOWN($CO38,-1),宝石属性!$B$25:$N$41,2,0)*VLOOKUP(ROUNDDOWN($CO38,-1),宝石属性!$B$25:$N$41,3,0)+VLOOKUP($CP$2,职业被动!$B$6:$M$29,COLUMNS(职业被动!$B$6:E$29),0)*$CO38,0)</f>
        <v>2034</v>
      </c>
      <c r="CR38" s="9">
        <f>ROUND(属性投放!F$4+装备属性!F$4*IF($CO38&lt;10,1,ROUNDDOWN($CO38,-1))+SUM(属性投放!G$37:G$45)*$CO38+VLOOKUP($CP$2,一级属性!$E$41:$P$64,COLUMNS(一级属性!$E$41:I$64),0)*($CO38+0.25*IF($CO38&lt;10,1,ROUNDDOWN($CO38,-1)))+VLOOKUP($CP$2,宝石属性!$B$43:$M$66,COLUMNS(宝石属性!$B$43:F$66),0)*10*VLOOKUP(ROUNDDOWN($CO38,-1),宝石属性!$B$25:$N$41,2,0)*VLOOKUP(ROUNDDOWN($CO38,-1),宝石属性!$B$25:$N$41,3,0)+VLOOKUP($CP$2,职业被动!$B$6:$M$29,COLUMNS(职业被动!$B$6:F$29),0)*$CO38,0)</f>
        <v>416</v>
      </c>
      <c r="CS38" s="9">
        <f>ROUND(属性投放!G$4+装备属性!G$4*IF($CO38&lt;10,1,ROUNDDOWN($CO38,-1))+SUM(属性投放!H$37:H$45)*$CO38+VLOOKUP($CP$2,一级属性!$E$41:$P$64,COLUMNS(一级属性!$E$41:J$64),0)*($CO38+0.25*IF($CO38&lt;10,1,ROUNDDOWN($CO38,-1)))+VLOOKUP($CP$2,宝石属性!$B$43:$M$66,COLUMNS(宝石属性!$B$43:G$66),0)*10*VLOOKUP(ROUNDDOWN($CO38,-1),宝石属性!$B$25:$N$41,2,0)*VLOOKUP(ROUNDDOWN($CO38,-1),宝石属性!$B$25:$N$41,3,0)+VLOOKUP($CP$2,职业被动!$B$6:$M$29,COLUMNS(职业被动!$B$6:G$29),0)*$CO38,0)</f>
        <v>321</v>
      </c>
      <c r="CT38" s="9">
        <f>ROUND(属性投放!H$4+装备属性!H$4*IF($CO38&lt;10,1,ROUNDDOWN($CO38,-1))+SUM(属性投放!I$37:I$45)*$CO38+VLOOKUP($CP$2,一级属性!$E$41:$P$64,COLUMNS(一级属性!$E$41:K$64),0)*($CO38+0.25*IF($CO38&lt;10,1,ROUNDDOWN($CO38,-1)))+VLOOKUP($CP$2,宝石属性!$B$43:$M$66,COLUMNS(宝石属性!$B$43:H$66),0)*10*VLOOKUP(ROUNDDOWN($CO38,-1),宝石属性!$B$25:$N$41,2,0)*VLOOKUP(ROUNDDOWN($CO38,-1),宝石属性!$B$25:$N$41,3,0)+VLOOKUP($CP$2,职业被动!$B$6:$M$29,COLUMNS(职业被动!$B$6:H$29),0)*$CO38,0)</f>
        <v>592</v>
      </c>
      <c r="CU38" s="9">
        <f>ROUND(属性投放!I$4+装备属性!I$4*IF($CO38&lt;10,1,ROUNDDOWN($CO38,-1))+SUM(属性投放!J$37:J$45)*$CO38+VLOOKUP($CP$2,一级属性!$E$41:$P$64,COLUMNS(一级属性!$E$41:L$64),0)*($CO38+0.25*IF($CO38&lt;10,1,ROUNDDOWN($CO38,-1)))+VLOOKUP($CP$2,宝石属性!$B$43:$M$66,COLUMNS(宝石属性!$B$43:I$66),0)*10*VLOOKUP(ROUNDDOWN($CO38,-1),宝石属性!$B$25:$N$41,2,0)*VLOOKUP(ROUNDDOWN($CO38,-1),宝石属性!$B$25:$N$41,3,0)+VLOOKUP($CP$2,职业被动!$B$6:$M$29,COLUMNS(职业被动!$B$6:I$29),0)*$CO38,0)</f>
        <v>503</v>
      </c>
      <c r="CV38" s="9">
        <f>ROUND(属性投放!J$4+装备属性!J$4*IF($CO38&lt;10,1,ROUNDDOWN($CO38,-1))+SUM(属性投放!K$37:K$45)*$CO38+VLOOKUP($CP$2,一级属性!$E$41:$P$64,COLUMNS(一级属性!$E$41:M$64),0)*($CO38+0.25*IF($CO38&lt;10,1,ROUNDDOWN($CO38,-1)))+VLOOKUP($CP$2,宝石属性!$B$43:$M$66,COLUMNS(宝石属性!$B$43:J$66),0)*10*VLOOKUP(ROUNDDOWN($CO38,-1),宝石属性!$B$25:$N$41,2,0)*VLOOKUP(ROUNDDOWN($CO38,-1),宝石属性!$B$25:$N$41,3,0)+VLOOKUP($CP$2,职业被动!$B$6:$M$29,COLUMNS(职业被动!$B$6:J$29),0)*$CO38,0)</f>
        <v>202</v>
      </c>
      <c r="CW38" s="9">
        <f>ROUND(属性投放!K$4+装备属性!K$4*IF($CO38&lt;10,1,ROUNDDOWN($CO38,-1))+SUM(属性投放!L$37:L$45)*$CO38+VLOOKUP($CP$2,一级属性!$E$41:$P$64,COLUMNS(一级属性!$E$41:N$64),0)*($CO38+0.25*IF($CO38&lt;10,1,ROUNDDOWN($CO38,-1)))+VLOOKUP($CP$2,宝石属性!$B$43:$M$66,COLUMNS(宝石属性!$B$43:K$66),0)*10*VLOOKUP(ROUNDDOWN($CO38,-1),宝石属性!$B$25:$N$41,2,0)*VLOOKUP(ROUNDDOWN($CO38,-1),宝石属性!$B$25:$N$41,3,0)+VLOOKUP($CP$2,职业被动!$B$6:$M$29,COLUMNS(职业被动!$B$6:K$29),0)*$CO38,0)</f>
        <v>128</v>
      </c>
      <c r="CX38" s="9">
        <f>ROUND(属性投放!L$4+装备属性!L$4*IF($CO38&lt;10,1,ROUNDDOWN($CO38,-1))+SUM(属性投放!M$37:M$45)*$CO38+VLOOKUP($CP$2,一级属性!$E$41:$P$64,COLUMNS(一级属性!$E$41:O$64),0)*($CO38+0.25*IF($CO38&lt;10,1,ROUNDDOWN($CO38,-1)))+VLOOKUP($CP$2,宝石属性!$B$43:$M$66,COLUMNS(宝石属性!$B$43:L$66),0)*10*VLOOKUP(ROUNDDOWN($CO38,-1),宝石属性!$B$25:$N$41,2,0)*VLOOKUP(ROUNDDOWN($CO38,-1),宝石属性!$B$25:$N$41,3,0)+VLOOKUP($CP$2,职业被动!$B$6:$M$29,COLUMNS(职业被动!$B$6:L$29),0)*$CO38,0)</f>
        <v>11</v>
      </c>
      <c r="CY38" s="9">
        <f>ROUND(属性投放!M$4+装备属性!M$4*IF($CO38&lt;10,1,ROUNDDOWN($CO38,-1))+SUM(属性投放!N$37:N$45)*$CO38+VLOOKUP($CP$2,一级属性!$E$41:$P$64,COLUMNS(一级属性!$E$41:P$64),0)*($CO38+0.25*IF($CO38&lt;10,1,ROUNDDOWN($CO38,-1)))+VLOOKUP($CP$2,宝石属性!$B$43:$M$66,COLUMNS(宝石属性!$B$43:M$66),0)*10*VLOOKUP(ROUNDDOWN($CO38,-1),宝石属性!$B$25:$N$41,2,0)*VLOOKUP(ROUNDDOWN($CO38,-1),宝石属性!$B$25:$N$41,3,0)+VLOOKUP($CP$2,职业被动!$B$6:$M$29,COLUMNS(职业被动!$B$6:M$29),0)*$CO38,0)</f>
        <v>361</v>
      </c>
      <c r="CZ38" s="48">
        <f>属性价值和能力评分!$F$9+ROUND(属性价值和能力评分!$F$38*10,0)*CO38+ROUND((SUM(装备属性!$W$9:$W$14)+属性价值和能力评分!$F$38*1.25+1.4+2.8)*IF(CO38&lt;10,1,ROUNDDOWN(CO38,-1)),0)+15*VLOOKUP(ROUNDDOWN(CO38,-1),宝石属性!$B$26:$D$41,2,0)*6*VLOOKUP(ROUNDDOWN(CO38,-1),宝石属性!$B$26:$D$41,3,0)+(属性价值和能力评分!$F$49*9+属性价值和能力评分!$F$50*2+属性价值和能力评分!$F$53*8/5)*CO38</f>
        <v>6455</v>
      </c>
      <c r="DB38" s="1">
        <v>35</v>
      </c>
      <c r="DC38" s="9">
        <f>ROUND(属性投放!D$4+装备属性!D$4*IF($DB38&lt;10,1,ROUNDDOWN($DB38,-1))+SUM(属性投放!E$37:E$45)*$DB38+VLOOKUP($DC$2,一级属性!$E$41:$P$64,COLUMNS(一级属性!$E$41:G$64),0)*($DB38+0.25*IF($DB38&lt;10,1,ROUNDDOWN($DB38,-1)))+VLOOKUP($DC$2,宝石属性!$B$43:$M$66,COLUMNS(宝石属性!$B$43:D$66),0)*10*VLOOKUP(ROUNDDOWN($DB38,-1),宝石属性!$B$25:$N$41,2,0)*VLOOKUP(ROUNDDOWN($DB38,-1),宝石属性!$B$25:$N$41,3,0)+VLOOKUP($DC$2,职业被动!$B$6:$M$29,COLUMNS(职业被动!$B$6:D$29),0)*$DB38,0)</f>
        <v>1862</v>
      </c>
      <c r="DD38" s="9">
        <f>ROUND(属性投放!E$4+装备属性!E$4*IF($DB38&lt;10,1,ROUNDDOWN($DB38,-1))+SUM(属性投放!F$37:F$45)*$DB38+VLOOKUP($DC$2,一级属性!$E$41:$P$64,COLUMNS(一级属性!$E$41:H$64),0)*($DB38+0.25*IF($DB38&lt;10,1,ROUNDDOWN($DB38,-1)))+VLOOKUP($DC$2,宝石属性!$B$43:$M$66,COLUMNS(宝石属性!$B$43:E$66),0)*10*VLOOKUP(ROUNDDOWN($DB38,-1),宝石属性!$B$25:$N$41,2,0)*VLOOKUP(ROUNDDOWN($DB38,-1),宝石属性!$B$25:$N$41,3,0)+VLOOKUP($DC$2,职业被动!$B$6:$M$29,COLUMNS(职业被动!$B$6:E$29),0)*$DB38,0)</f>
        <v>971</v>
      </c>
      <c r="DE38" s="9">
        <f>ROUND(属性投放!F$4+装备属性!F$4*IF($DB38&lt;10,1,ROUNDDOWN($DB38,-1))+SUM(属性投放!G$37:G$45)*$DB38+VLOOKUP($DC$2,一级属性!$E$41:$P$64,COLUMNS(一级属性!$E$41:I$64),0)*($DB38+0.25*IF($DB38&lt;10,1,ROUNDDOWN($DB38,-1)))+VLOOKUP($DC$2,宝石属性!$B$43:$M$66,COLUMNS(宝石属性!$B$43:F$66),0)*10*VLOOKUP(ROUNDDOWN($DB38,-1),宝石属性!$B$25:$N$41,2,0)*VLOOKUP(ROUNDDOWN($DB38,-1),宝石属性!$B$25:$N$41,3,0)+VLOOKUP($DC$2,职业被动!$B$6:$M$29,COLUMNS(职业被动!$B$6:F$29),0)*$DB38,0)</f>
        <v>416</v>
      </c>
      <c r="DF38" s="9">
        <f>ROUND(属性投放!G$4+装备属性!G$4*IF($DB38&lt;10,1,ROUNDDOWN($DB38,-1))+SUM(属性投放!H$37:H$45)*$DB38+VLOOKUP($DC$2,一级属性!$E$41:$P$64,COLUMNS(一级属性!$E$41:J$64),0)*($DB38+0.25*IF($DB38&lt;10,1,ROUNDDOWN($DB38,-1)))+VLOOKUP($DC$2,宝石属性!$B$43:$M$66,COLUMNS(宝石属性!$B$43:G$66),0)*10*VLOOKUP(ROUNDDOWN($DB38,-1),宝石属性!$B$25:$N$41,2,0)*VLOOKUP(ROUNDDOWN($DB38,-1),宝石属性!$B$25:$N$41,3,0)+VLOOKUP($DC$2,职业被动!$B$6:$M$29,COLUMNS(职业被动!$B$6:G$29),0)*$DB38,0)</f>
        <v>895</v>
      </c>
      <c r="DG38" s="9">
        <f>ROUND(属性投放!H$4+装备属性!H$4*IF($DB38&lt;10,1,ROUNDDOWN($DB38,-1))+SUM(属性投放!I$37:I$45)*$DB38+VLOOKUP($DC$2,一级属性!$E$41:$P$64,COLUMNS(一级属性!$E$41:K$64),0)*($DB38+0.25*IF($DB38&lt;10,1,ROUNDDOWN($DB38,-1)))+VLOOKUP($DC$2,宝石属性!$B$43:$M$66,COLUMNS(宝石属性!$B$43:H$66),0)*10*VLOOKUP(ROUNDDOWN($DB38,-1),宝石属性!$B$25:$N$41,2,0)*VLOOKUP(ROUNDDOWN($DB38,-1),宝石属性!$B$25:$N$41,3,0)+VLOOKUP($DC$2,职业被动!$B$6:$M$29,COLUMNS(职业被动!$B$6:H$29),0)*$DB38,0)</f>
        <v>273</v>
      </c>
      <c r="DH38" s="9">
        <f>ROUND(属性投放!I$4+装备属性!I$4*IF($DB38&lt;10,1,ROUNDDOWN($DB38,-1))+SUM(属性投放!J$37:J$45)*$DB38+VLOOKUP($DC$2,一级属性!$E$41:$P$64,COLUMNS(一级属性!$E$41:L$64),0)*($DB38+0.25*IF($DB38&lt;10,1,ROUNDDOWN($DB38,-1)))+VLOOKUP($DC$2,宝石属性!$B$43:$M$66,COLUMNS(宝石属性!$B$43:I$66),0)*10*VLOOKUP(ROUNDDOWN($DB38,-1),宝石属性!$B$25:$N$41,2,0)*VLOOKUP(ROUNDDOWN($DB38,-1),宝石属性!$B$25:$N$41,3,0)+VLOOKUP($DC$2,职业被动!$B$6:$M$29,COLUMNS(职业被动!$B$6:I$29),0)*$DB38,0)</f>
        <v>340</v>
      </c>
      <c r="DI38" s="9">
        <f>ROUND(属性投放!J$4+装备属性!J$4*IF($DB38&lt;10,1,ROUNDDOWN($DB38,-1))+SUM(属性投放!K$37:K$45)*$DB38+VLOOKUP($DC$2,一级属性!$E$41:$P$64,COLUMNS(一级属性!$E$41:M$64),0)*($DB38+0.25*IF($DB38&lt;10,1,ROUNDDOWN($DB38,-1)))+VLOOKUP($DC$2,宝石属性!$B$43:$M$66,COLUMNS(宝石属性!$B$43:J$66),0)*10*VLOOKUP(ROUNDDOWN($DB38,-1),宝石属性!$B$25:$N$41,2,0)*VLOOKUP(ROUNDDOWN($DB38,-1),宝石属性!$B$25:$N$41,3,0)+VLOOKUP($DC$2,职业被动!$B$6:$M$29,COLUMNS(职业被动!$B$6:J$29),0)*$DB38,0)</f>
        <v>244</v>
      </c>
      <c r="DJ38" s="9">
        <f>ROUND(属性投放!K$4+装备属性!K$4*IF($DB38&lt;10,1,ROUNDDOWN($DB38,-1))+SUM(属性投放!L$37:L$45)*$DB38+VLOOKUP($DC$2,一级属性!$E$41:$P$64,COLUMNS(一级属性!$E$41:N$64),0)*($DB38+0.25*IF($DB38&lt;10,1,ROUNDDOWN($DB38,-1)))+VLOOKUP($DC$2,宝石属性!$B$43:$M$66,COLUMNS(宝石属性!$B$43:K$66),0)*10*VLOOKUP(ROUNDDOWN($DB38,-1),宝石属性!$B$25:$N$41,2,0)*VLOOKUP(ROUNDDOWN($DB38,-1),宝石属性!$B$25:$N$41,3,0)+VLOOKUP($DC$2,职业被动!$B$6:$M$29,COLUMNS(职业被动!$B$6:K$29),0)*$DB38,0)</f>
        <v>152</v>
      </c>
      <c r="DK38" s="9">
        <f>ROUND(属性投放!L$4+装备属性!L$4*IF($DB38&lt;10,1,ROUNDDOWN($DB38,-1))+SUM(属性投放!M$37:M$45)*$DB38+VLOOKUP($DC$2,一级属性!$E$41:$P$64,COLUMNS(一级属性!$E$41:O$64),0)*($DB38+0.25*IF($DB38&lt;10,1,ROUNDDOWN($DB38,-1)))+VLOOKUP($DC$2,宝石属性!$B$43:$M$66,COLUMNS(宝石属性!$B$43:L$66),0)*10*VLOOKUP(ROUNDDOWN($DB38,-1),宝石属性!$B$25:$N$41,2,0)*VLOOKUP(ROUNDDOWN($DB38,-1),宝石属性!$B$25:$N$41,3,0)+VLOOKUP($DC$2,职业被动!$B$6:$M$29,COLUMNS(职业被动!$B$6:L$29),0)*$DB38,0)</f>
        <v>11</v>
      </c>
      <c r="DL38" s="9">
        <f>ROUND(属性投放!M$4+装备属性!M$4*IF($DB38&lt;10,1,ROUNDDOWN($DB38,-1))+SUM(属性投放!N$37:N$45)*$DB38+VLOOKUP($DC$2,一级属性!$E$41:$P$64,COLUMNS(一级属性!$E$41:P$64),0)*($DB38+0.25*IF($DB38&lt;10,1,ROUNDDOWN($DB38,-1)))+VLOOKUP($DC$2,宝石属性!$B$43:$M$66,COLUMNS(宝石属性!$B$43:M$66),0)*10*VLOOKUP(ROUNDDOWN($DB38,-1),宝石属性!$B$25:$N$41,2,0)*VLOOKUP(ROUNDDOWN($DB38,-1),宝石属性!$B$25:$N$41,3,0)+VLOOKUP($DC$2,职业被动!$B$6:$M$29,COLUMNS(职业被动!$B$6:M$29),0)*$DB38,0)</f>
        <v>361</v>
      </c>
      <c r="DM38" s="48">
        <f>属性价值和能力评分!$F$9+ROUND(属性价值和能力评分!$F$38*10,0)*DB38+ROUND((SUM(装备属性!$W$9:$W$14)+属性价值和能力评分!$F$38*1.25+1.4+2.8)*IF(DB38&lt;10,1,ROUNDDOWN(DB38,-1)),0)+15*VLOOKUP(ROUNDDOWN(DB38,-1),宝石属性!$B$26:$D$41,2,0)*6*VLOOKUP(ROUNDDOWN(DB38,-1),宝石属性!$B$26:$D$41,3,0)+(属性价值和能力评分!$F$49*9+属性价值和能力评分!$F$50*2+属性价值和能力评分!$F$53*8/5)*DB38</f>
        <v>6455</v>
      </c>
      <c r="DO38" s="1">
        <v>35</v>
      </c>
      <c r="DP38" s="9">
        <f>ROUND(属性投放!D$4+装备属性!D$4*IF($DO38&lt;10,1,ROUNDDOWN($DO38,-1))+SUM(属性投放!E$37:E$45)*$DO38+VLOOKUP($DP$2,一级属性!$E$41:$P$64,COLUMNS(一级属性!$E$41:G$64),0)*($DO38+0.25*IF($DO38&lt;10,1,ROUNDDOWN($DO38,-1)))+VLOOKUP($DP$2,宝石属性!$B$43:$M$66,COLUMNS(宝石属性!$B$43:D$66),0)*10*VLOOKUP(ROUNDDOWN($DO38,-1),宝石属性!$B$25:$N$41,2,0)*VLOOKUP(ROUNDDOWN($DO38,-1),宝石属性!$B$25:$N$41,3,0)+VLOOKUP($DP$2,职业被动!$B$6:$M$29,COLUMNS(职业被动!$B$6:D$29),0)*$DO38,0)</f>
        <v>3927</v>
      </c>
      <c r="DQ38" s="9">
        <f>ROUND(属性投放!E$4+装备属性!E$4*IF($DO38&lt;10,1,ROUNDDOWN($DO38,-1))+SUM(属性投放!F$37:F$45)*$DO38+VLOOKUP($DP$2,一级属性!$E$41:$P$64,COLUMNS(一级属性!$E$41:H$64),0)*($DO38+0.25*IF($DO38&lt;10,1,ROUNDDOWN($DO38,-1)))+VLOOKUP($DP$2,宝石属性!$B$43:$M$66,COLUMNS(宝石属性!$B$43:E$66),0)*10*VLOOKUP(ROUNDDOWN($DO38,-1),宝石属性!$B$25:$N$41,2,0)*VLOOKUP(ROUNDDOWN($DO38,-1),宝石属性!$B$25:$N$41,3,0)+VLOOKUP($DP$2,职业被动!$B$6:$M$29,COLUMNS(职业被动!$B$6:E$29),0)*$DO38,0)</f>
        <v>971</v>
      </c>
      <c r="DR38" s="9">
        <f>ROUND(属性投放!F$4+装备属性!F$4*IF($DO38&lt;10,1,ROUNDDOWN($DO38,-1))+SUM(属性投放!G$37:G$45)*$DO38+VLOOKUP($DP$2,一级属性!$E$41:$P$64,COLUMNS(一级属性!$E$41:I$64),0)*($DO38+0.25*IF($DO38&lt;10,1,ROUNDDOWN($DO38,-1)))+VLOOKUP($DP$2,宝石属性!$B$43:$M$66,COLUMNS(宝石属性!$B$43:F$66),0)*10*VLOOKUP(ROUNDDOWN($DO38,-1),宝石属性!$B$25:$N$41,2,0)*VLOOKUP(ROUNDDOWN($DO38,-1),宝石属性!$B$25:$N$41,3,0)+VLOOKUP($DP$2,职业被动!$B$6:$M$29,COLUMNS(职业被动!$B$6:F$29),0)*$DO38,0)</f>
        <v>416</v>
      </c>
      <c r="DS38" s="9">
        <f>ROUND(属性投放!G$4+装备属性!G$4*IF($DO38&lt;10,1,ROUNDDOWN($DO38,-1))+SUM(属性投放!H$37:H$45)*$DO38+VLOOKUP($DP$2,一级属性!$E$41:$P$64,COLUMNS(一级属性!$E$41:J$64),0)*($DO38+0.25*IF($DO38&lt;10,1,ROUNDDOWN($DO38,-1)))+VLOOKUP($DP$2,宝石属性!$B$43:$M$66,COLUMNS(宝石属性!$B$43:G$66),0)*10*VLOOKUP(ROUNDDOWN($DO38,-1),宝石属性!$B$25:$N$41,2,0)*VLOOKUP(ROUNDDOWN($DO38,-1),宝石属性!$B$25:$N$41,3,0)+VLOOKUP($DP$2,职业被动!$B$6:$M$29,COLUMNS(职业被动!$B$6:G$29),0)*$DO38,0)</f>
        <v>321</v>
      </c>
      <c r="DT38" s="9">
        <f>ROUND(属性投放!H$4+装备属性!H$4*IF($DO38&lt;10,1,ROUNDDOWN($DO38,-1))+SUM(属性投放!I$37:I$45)*$DO38+VLOOKUP($DP$2,一级属性!$E$41:$P$64,COLUMNS(一级属性!$E$41:K$64),0)*($DO38+0.25*IF($DO38&lt;10,1,ROUNDDOWN($DO38,-1)))+VLOOKUP($DP$2,宝石属性!$B$43:$M$66,COLUMNS(宝石属性!$B$43:H$66),0)*10*VLOOKUP(ROUNDDOWN($DO38,-1),宝石属性!$B$25:$N$41,2,0)*VLOOKUP(ROUNDDOWN($DO38,-1),宝石属性!$B$25:$N$41,3,0)+VLOOKUP($DP$2,职业被动!$B$6:$M$29,COLUMNS(职业被动!$B$6:H$29),0)*$DO38,0)</f>
        <v>308</v>
      </c>
      <c r="DU38" s="9">
        <f>ROUND(属性投放!I$4+装备属性!I$4*IF($DO38&lt;10,1,ROUNDDOWN($DO38,-1))+SUM(属性投放!J$37:J$45)*$DO38+VLOOKUP($DP$2,一级属性!$E$41:$P$64,COLUMNS(一级属性!$E$41:L$64),0)*($DO38+0.25*IF($DO38&lt;10,1,ROUNDDOWN($DO38,-1)))+VLOOKUP($DP$2,宝石属性!$B$43:$M$66,COLUMNS(宝石属性!$B$43:I$66),0)*10*VLOOKUP(ROUNDDOWN($DO38,-1),宝石属性!$B$25:$N$41,2,0)*VLOOKUP(ROUNDDOWN($DO38,-1),宝石属性!$B$25:$N$41,3,0)+VLOOKUP($DP$2,职业被动!$B$6:$M$29,COLUMNS(职业被动!$B$6:I$29),0)*$DO38,0)</f>
        <v>340</v>
      </c>
      <c r="DV38" s="9">
        <f>ROUND(属性投放!J$4+装备属性!J$4*IF($DO38&lt;10,1,ROUNDDOWN($DO38,-1))+SUM(属性投放!K$37:K$45)*$DO38+VLOOKUP($DP$2,一级属性!$E$41:$P$64,COLUMNS(一级属性!$E$41:M$64),0)*($DO38+0.25*IF($DO38&lt;10,1,ROUNDDOWN($DO38,-1)))+VLOOKUP($DP$2,宝石属性!$B$43:$M$66,COLUMNS(宝石属性!$B$43:J$66),0)*10*VLOOKUP(ROUNDDOWN($DO38,-1),宝石属性!$B$25:$N$41,2,0)*VLOOKUP(ROUNDDOWN($DO38,-1),宝石属性!$B$25:$N$41,3,0)+VLOOKUP($DP$2,职业被动!$B$6:$M$29,COLUMNS(职业被动!$B$6:J$29),0)*$DO38,0)</f>
        <v>244</v>
      </c>
      <c r="DW38" s="9">
        <f>ROUND(属性投放!K$4+装备属性!K$4*IF($DO38&lt;10,1,ROUNDDOWN($DO38,-1))+SUM(属性投放!L$37:L$45)*$DO38+VLOOKUP($DP$2,一级属性!$E$41:$P$64,COLUMNS(一级属性!$E$41:N$64),0)*($DO38+0.25*IF($DO38&lt;10,1,ROUNDDOWN($DO38,-1)))+VLOOKUP($DP$2,宝石属性!$B$43:$M$66,COLUMNS(宝石属性!$B$43:K$66),0)*10*VLOOKUP(ROUNDDOWN($DO38,-1),宝石属性!$B$25:$N$41,2,0)*VLOOKUP(ROUNDDOWN($DO38,-1),宝石属性!$B$25:$N$41,3,0)+VLOOKUP($DP$2,职业被动!$B$6:$M$29,COLUMNS(职业被动!$B$6:K$29),0)*$DO38,0)</f>
        <v>152</v>
      </c>
      <c r="DX38" s="9">
        <f>ROUND(属性投放!L$4+装备属性!L$4*IF($DO38&lt;10,1,ROUNDDOWN($DO38,-1))+SUM(属性投放!M$37:M$45)*$DO38+VLOOKUP($DP$2,一级属性!$E$41:$P$64,COLUMNS(一级属性!$E$41:O$64),0)*($DO38+0.25*IF($DO38&lt;10,1,ROUNDDOWN($DO38,-1)))+VLOOKUP($DP$2,宝石属性!$B$43:$M$66,COLUMNS(宝石属性!$B$43:L$66),0)*10*VLOOKUP(ROUNDDOWN($DO38,-1),宝石属性!$B$25:$N$41,2,0)*VLOOKUP(ROUNDDOWN($DO38,-1),宝石属性!$B$25:$N$41,3,0)+VLOOKUP($DP$2,职业被动!$B$6:$M$29,COLUMNS(职业被动!$B$6:L$29),0)*$DO38,0)</f>
        <v>11</v>
      </c>
      <c r="DY38" s="9">
        <f>ROUND(属性投放!M$4+装备属性!M$4*IF($DO38&lt;10,1,ROUNDDOWN($DO38,-1))+SUM(属性投放!N$37:N$45)*$DO38+VLOOKUP($DP$2,一级属性!$E$41:$P$64,COLUMNS(一级属性!$E$41:P$64),0)*($DO38+0.25*IF($DO38&lt;10,1,ROUNDDOWN($DO38,-1)))+VLOOKUP($DP$2,宝石属性!$B$43:$M$66,COLUMNS(宝石属性!$B$43:M$66),0)*10*VLOOKUP(ROUNDDOWN($DO38,-1),宝石属性!$B$25:$N$41,2,0)*VLOOKUP(ROUNDDOWN($DO38,-1),宝石属性!$B$25:$N$41,3,0)+VLOOKUP($DP$2,职业被动!$B$6:$M$29,COLUMNS(职业被动!$B$6:M$29),0)*$DO38,0)</f>
        <v>361</v>
      </c>
      <c r="DZ38" s="48">
        <f>属性价值和能力评分!$F$9+ROUND(属性价值和能力评分!$F$38*10,0)*DO38+ROUND((SUM(装备属性!$W$9:$W$14)+属性价值和能力评分!$F$38*1.25+1.4+2.8)*IF(DO38&lt;10,1,ROUNDDOWN(DO38,-1)),0)+15*VLOOKUP(ROUNDDOWN(DO38,-1),宝石属性!$B$26:$D$41,2,0)*6*VLOOKUP(ROUNDDOWN(DO38,-1),宝石属性!$B$26:$D$41,3,0)+(属性价值和能力评分!$F$49*9+属性价值和能力评分!$F$50*2+属性价值和能力评分!$F$53*8/5)*DO38</f>
        <v>6455</v>
      </c>
      <c r="EA38" s="17"/>
      <c r="EB38" s="1">
        <v>35</v>
      </c>
      <c r="EC38" s="1">
        <f>ROUND(CC38/MAX(CE38/10,((CE38*(1+属性投放!$E$8)-CF38+属性投放!$F$8*EB38)*(1+属性投放!$G$8)*(1+属性投放!$H$8))),1)</f>
        <v>2.8</v>
      </c>
      <c r="ED38" s="1">
        <f>ROUND(CP38/MAX(CE38/10,((CE38*(1+属性投放!$E$8)-CS38+属性投放!$F$8*EB38)*(1+属性投放!$G$8)*(1+属性投放!$H$8))),1)</f>
        <v>2.6</v>
      </c>
      <c r="EE38" s="1">
        <f>ROUND(DC38/MAX(CE38/10,((CE38*(1+属性投放!$E$8)-DF38+属性投放!$F$8*EB38)*(1+属性投放!$G$8)*(1+属性投放!$H$8))),1)</f>
        <v>24.4</v>
      </c>
      <c r="EF38" s="1">
        <f>ROUND(DP38/MAX(CE38/10,((CE38*(1+属性投放!$E$8)-DS38+属性投放!$F$8*EB38)*(1+属性投放!$G$8)*(1+属性投放!$H$8))),1)</f>
        <v>6.3</v>
      </c>
      <c r="EH38" s="1">
        <f>ROUND(CC38/MAX(属性投放!$F$9*EB38,((CT38*(1+属性投放!$E$9)-CH38+属性投放!$F$9*EB38)*(1+属性投放!$G$9)*(1+属性投放!$H$9))),1)</f>
        <v>2.5</v>
      </c>
      <c r="EI38" s="1">
        <f>ROUND(CP38/MAX(属性投放!$F$9*EB38,((CT38*(1+属性投放!$E$9)-CU38+属性投放!$F$9*EB38)*(1+属性投放!$G$9)*(1+属性投放!$H$9))),1)</f>
        <v>3.2</v>
      </c>
      <c r="EJ38" s="1">
        <f>ROUND(DC38/MAX(属性投放!$F$9*EB38,((CT38*(1+属性投放!$E$9)-DH38+属性投放!$F$9*EB38)*(1+属性投放!$G$9)*(1+属性投放!$H$9))),1)</f>
        <v>2.7</v>
      </c>
      <c r="EK38" s="1">
        <f>ROUND(DP38/MAX(属性投放!$F$9*EB38,((CT38*(1+属性投放!$E$9)-DU38+属性投放!$F$9*EB38)*(1+属性投放!$G$9)*(1+属性投放!$H$9))),1)</f>
        <v>5.7</v>
      </c>
      <c r="EM38" s="1">
        <f>ROUND(CC38/((BW38*(1+属性投放!$E$10)+属性投放!$F$10*EB38)*(1+属性投放!$G$10)*(1+属性投放!$H$10)),1)</f>
        <v>5.9</v>
      </c>
      <c r="EN38" s="1">
        <f>ROUND(CP38/((BW38*(1+属性投放!$E$10)+属性投放!$F$10*EB38)*(1+属性投放!$G$10)*(1+属性投放!$H$10)),1)</f>
        <v>5.9</v>
      </c>
      <c r="EO38" s="1">
        <f>ROUND(DC38/((BW38*(1+属性投放!$E$10)+属性投放!$F$10*EB38)*(1+属性投放!$G$10)*(1+属性投放!$H$10)),1)</f>
        <v>6.8</v>
      </c>
      <c r="EP38" s="1">
        <f>ROUND(DP38/((BW38*(1+属性投放!$E$10)+属性投放!$F$10*EB38)*(1+属性投放!$G$10)*(1+属性投放!$H$10)),1)</f>
        <v>14.4</v>
      </c>
    </row>
    <row r="39" spans="2:146">
      <c r="B39" s="1">
        <v>36</v>
      </c>
      <c r="C39" s="9">
        <f>ROUND(属性投放!D$4+装备属性!D$4*IF($B39&lt;10,1,ROUNDDOWN($B39,-1))+SUM(属性投放!E$37:E$45)*$B39+VLOOKUP($C$2,一级属性!$E$41:$P$64,COLUMNS(一级属性!$E$41:G$64),0)*($B39+0.25*IF($B39&lt;10,1,ROUNDDOWN($B39,-1)))+VLOOKUP($C$2,宝石属性!$B$43:$M$66,COLUMNS(宝石属性!$B$43:D$66),0)*10*VLOOKUP(ROUNDDOWN($B39,-1),宝石属性!$B$25:$N$41,2,0)*VLOOKUP(ROUNDDOWN($B39,-1),宝石属性!$B$25:$N$41,3,0)+VLOOKUP($C$2,职业被动!$B$6:$M$29,COLUMNS(职业被动!$B$6:D$29),0)*$B39,0)</f>
        <v>1988</v>
      </c>
      <c r="D39" s="9">
        <f>ROUND(属性投放!E$4+装备属性!E$4*IF($B39&lt;10,1,ROUNDDOWN($B39,-1))+SUM(属性投放!F$37:F$38)*$B39+VLOOKUP($C$2,一级属性!$E$67:$P$90,COLUMNS(一级属性!$E$67:H$90),0)*$B39+VLOOKUP($C$2,宝石属性!$B$43:$M$66,COLUMNS(宝石属性!$B$43:E$66),0)*10*VLOOKUP(ROUNDDOWN($B39,-1),宝石属性!$B$25:$N$41,2,0)*VLOOKUP(ROUNDDOWN($B39,-1),宝石属性!$B$25:$N$41,3,0)+VLOOKUP($C$2,职业被动!$B$6:$M$29,COLUMNS(职业被动!$B$6:E$29),0)*$B39,0)</f>
        <v>986</v>
      </c>
      <c r="E39" s="9">
        <f>ROUND(属性投放!F$4+装备属性!F$4*IF($B39&lt;10,1,ROUNDDOWN($B39,-1))+SUM(属性投放!G$37:G$38)*$B39+VLOOKUP($C$2,一级属性!$E$67:$P$90,COLUMNS(一级属性!$E$67:I$90),0)*$B39+VLOOKUP($C$2,宝石属性!$B$43:$M$66,COLUMNS(宝石属性!$B$43:F$66),0)*10*VLOOKUP(ROUNDDOWN($B39,-1),宝石属性!$B$25:$N$41,2,0)*VLOOKUP(ROUNDDOWN($B39,-1),宝石属性!$B$25:$N$41,3,0)+VLOOKUP($C$2,职业被动!$B$6:$M$29,COLUMNS(职业被动!$B$6:F$29),0)*$B39,0)</f>
        <v>712</v>
      </c>
      <c r="F39" s="9">
        <f>ROUND(属性投放!G$4+装备属性!G$4*IF($B39&lt;10,1,ROUNDDOWN($B39,-1))+SUM(属性投放!H$37:H$38)*$B39+VLOOKUP($C$2,一级属性!$E$67:$P$90,COLUMNS(一级属性!$E$67:J$90),0)*$B39+VLOOKUP($C$2,宝石属性!$B$43:$M$66,COLUMNS(宝石属性!$B$43:G$66),0)*10*VLOOKUP(ROUNDDOWN($B39,-1),宝石属性!$B$25:$N$41,2,0)*VLOOKUP(ROUNDDOWN($B39,-1),宝石属性!$B$25:$N$41,3,0)+VLOOKUP($C$2,职业被动!$B$6:$M$29,COLUMNS(职业被动!$B$6:G$29),0)*$B39,0)</f>
        <v>360</v>
      </c>
      <c r="G39" s="9">
        <f>ROUND(属性投放!H$4+装备属性!H$4*IF($B39&lt;10,1,ROUNDDOWN($B39,-1))+SUM(属性投放!I$37:I$38)*$B39+VLOOKUP($C$2,一级属性!$E$67:$P$90,COLUMNS(一级属性!$E$67:K$90),0)*$B39+VLOOKUP($C$2,宝石属性!$B$43:$M$66,COLUMNS(宝石属性!$B$43:H$66),0)*10*VLOOKUP(ROUNDDOWN($B39,-1),宝石属性!$B$25:$N$41,2,0)*VLOOKUP(ROUNDDOWN($B39,-1),宝石属性!$B$25:$N$41,3,0)+VLOOKUP($C$2,职业被动!$B$6:$M$29,COLUMNS(职业被动!$B$6:H$29),0)*$B39,0)</f>
        <v>275</v>
      </c>
      <c r="H39" s="9">
        <f>ROUND(属性投放!I$4+装备属性!I$4*IF($B39&lt;10,1,ROUNDDOWN($B39,-1))+SUM(属性投放!J$37:J$38)*$B39+VLOOKUP($C$2,一级属性!$E$67:$P$90,COLUMNS(一级属性!$E$67:L$90),0)*$B39+VLOOKUP($C$2,宝石属性!$B$43:$M$66,COLUMNS(宝石属性!$B$43:I$66),0)*10*VLOOKUP(ROUNDDOWN($B39,-1),宝石属性!$B$25:$N$41,2,0)*VLOOKUP(ROUNDDOWN($B39,-1),宝石属性!$B$25:$N$41,3,0)+VLOOKUP($C$2,职业被动!$B$6:$M$29,COLUMNS(职业被动!$B$6:I$29),0)*$B39,0)</f>
        <v>384</v>
      </c>
      <c r="I39" s="9">
        <f>ROUND(属性投放!J$4+装备属性!J$4*IF($B39&lt;10,1,ROUNDDOWN($B39,-1))+SUM(属性投放!K$37:K$38)*$B39+VLOOKUP($C$2,一级属性!$E$67:$P$90,COLUMNS(一级属性!$E$67:M$90),0)*$B39+VLOOKUP($C$2,宝石属性!$B$43:$M$66,COLUMNS(宝石属性!$B$43:J$66),0)*10*VLOOKUP(ROUNDDOWN($B39,-1),宝石属性!$B$25:$N$41,2,0)*VLOOKUP(ROUNDDOWN($B39,-1),宝石属性!$B$25:$N$41,3,0)+VLOOKUP($C$2,职业被动!$B$6:$M$29,COLUMNS(职业被动!$B$6:J$29),0)*$B39,0)</f>
        <v>250</v>
      </c>
      <c r="J39" s="9">
        <f>ROUND(属性投放!K$4+装备属性!K$4*IF($B39&lt;10,1,ROUNDDOWN($B39,-1))+SUM(属性投放!L$37:L$38)*$B39+VLOOKUP($C$2,一级属性!$E$67:$P$90,COLUMNS(一级属性!$E$67:N$90),0)*$B39+VLOOKUP($C$2,宝石属性!$B$43:$M$66,COLUMNS(宝石属性!$B$43:K$66),0)*10*VLOOKUP(ROUNDDOWN($B39,-1),宝石属性!$B$25:$N$41,2,0)*VLOOKUP(ROUNDDOWN($B39,-1),宝石属性!$B$25:$N$41,3,0)+VLOOKUP($C$2,职业被动!$B$6:$M$29,COLUMNS(职业被动!$B$6:K$29),0)*$B39,0)</f>
        <v>128</v>
      </c>
      <c r="K39" s="9">
        <f>ROUND(属性投放!L$4+装备属性!L$4*IF($B39&lt;10,1,ROUNDDOWN($B39,-1))+SUM(属性投放!M$37:M$38)*$B39+VLOOKUP($C$2,一级属性!$E$67:$P$90,COLUMNS(一级属性!$E$67:O$90),0)*$B39+VLOOKUP($C$2,宝石属性!$B$43:$M$66,COLUMNS(宝石属性!$B$43:L$66),0)*10*VLOOKUP(ROUNDDOWN($B39,-1),宝石属性!$B$25:$N$41,2,0)*VLOOKUP(ROUNDDOWN($B39,-1),宝石属性!$B$25:$N$41,3,0)+VLOOKUP($C$2,职业被动!$B$6:$M$29,COLUMNS(职业被动!$B$6:L$29),0)*$B39,0)</f>
        <v>11</v>
      </c>
      <c r="L39" s="9">
        <f>ROUND(属性投放!M$4+装备属性!M$4*IF($B39&lt;10,1,ROUNDDOWN($B39,-1))+SUM(属性投放!N$37:N$38)*$B39+VLOOKUP($C$2,一级属性!$E$67:$P$90,COLUMNS(一级属性!$E$67:P$90),0)*$B39+VLOOKUP($C$2,宝石属性!$B$43:$M$66,COLUMNS(宝石属性!$B$43:M$66),0)*10*VLOOKUP(ROUNDDOWN($B39,-1),宝石属性!$B$25:$N$41,2,0)*VLOOKUP(ROUNDDOWN($B39,-1),宝石属性!$B$25:$N$41,3,0)+VLOOKUP($C$2,职业被动!$B$6:$M$29,COLUMNS(职业被动!$B$6:M$29),0)*$B39,0)</f>
        <v>383</v>
      </c>
      <c r="M39" s="48">
        <f>属性价值和能力评分!$F$9+ROUND(属性价值和能力评分!$F$38*10,0)*B39+ROUND((SUM(装备属性!$W$9:$W$14)+属性价值和能力评分!$F$38*1.25+1.4+2.8)*IF(B39&lt;10,1,ROUNDDOWN(B39,-1)),0)+15*VLOOKUP(ROUNDDOWN(B39,-1),宝石属性!$B$26:$D$41,2,0)*6*VLOOKUP(ROUNDDOWN(B39,-1),宝石属性!$B$26:$D$41,3,0)+(属性价值和能力评分!$F$49*9+属性价值和能力评分!$F$50*2+属性价值和能力评分!$F$53*8/5)*B39</f>
        <v>6575</v>
      </c>
      <c r="N39" s="20"/>
      <c r="O39" s="1">
        <v>36</v>
      </c>
      <c r="P39" s="9">
        <f>ROUND(属性投放!D$4+装备属性!D$4*IF($O39&lt;10,1,ROUNDDOWN($O39,-1))+SUM(属性投放!E$37:E$45)*$O39+VLOOKUP($P$2,一级属性!$E$41:$P$64,COLUMNS(一级属性!$E$41:G$64),0)*($O39+0.25*IF($O39&lt;10,1,ROUNDDOWN($O39,-1)))+VLOOKUP($P$2,宝石属性!$B$43:$M$66,COLUMNS(宝石属性!$B$43:D$66),0)*10*VLOOKUP(ROUNDDOWN($O39,-1),宝石属性!$B$25:$N$41,2,0)*VLOOKUP(ROUNDDOWN($O39,-1),宝石属性!$B$25:$N$41,3,0)+VLOOKUP($P$2,职业被动!$B$6:$M$29,COLUMNS(职业被动!$B$6:D$29),0)*$O39,0)</f>
        <v>2492</v>
      </c>
      <c r="Q39" s="9">
        <f>ROUND(属性投放!E$4+装备属性!E$4*IF($O39&lt;10,1,ROUNDDOWN($O39,-1))+SUM(属性投放!F$37:F$45)*$O39+VLOOKUP($P$2,一级属性!$E$41:$P$64,COLUMNS(一级属性!$E$41:H$64),0)*($O39+0.25*IF($O39&lt;10,1,ROUNDDOWN($O39,-1)))+VLOOKUP($P$2,宝石属性!$B$43:$M$66,COLUMNS(宝石属性!$B$43:E$66),0)*10*VLOOKUP(ROUNDDOWN($O39,-1),宝石属性!$B$25:$N$41,2,0)*VLOOKUP(ROUNDDOWN($O39,-1),宝石属性!$B$25:$N$41,3,0)+VLOOKUP($P$2,职业被动!$B$6:$M$29,COLUMNS(职业被动!$B$6:E$29),0)*$O39,0)</f>
        <v>1639</v>
      </c>
      <c r="R39" s="9">
        <f>ROUND(属性投放!F$4+装备属性!F$4*IF($O39&lt;10,1,ROUNDDOWN($O39,-1))+SUM(属性投放!G$37:G$45)*$O39+VLOOKUP($P$2,一级属性!$E$41:$P$64,COLUMNS(一级属性!$E$41:I$64),0)*($O39+0.25*IF($O39&lt;10,1,ROUNDDOWN($O39,-1)))+VLOOKUP($P$2,宝石属性!$B$43:$M$66,COLUMNS(宝石属性!$B$43:F$66),0)*10*VLOOKUP(ROUNDDOWN($O39,-1),宝石属性!$B$25:$N$41,2,0)*VLOOKUP(ROUNDDOWN($O39,-1),宝石属性!$B$25:$N$41,3,0)+VLOOKUP($P$2,职业被动!$B$6:$M$29,COLUMNS(职业被动!$B$6:F$29),0)*$O39,0)</f>
        <v>418</v>
      </c>
      <c r="S39" s="9">
        <f>ROUND(属性投放!G$4+装备属性!G$4*IF($O39&lt;10,1,ROUNDDOWN($O39,-1))+SUM(属性投放!H$37:H$45)*$O39+VLOOKUP($P$2,一级属性!$E$41:$P$64,COLUMNS(一级属性!$E$41:J$64),0)*($O39+0.25*IF($O39&lt;10,1,ROUNDDOWN($O39,-1)))+VLOOKUP($P$2,宝石属性!$B$43:$M$66,COLUMNS(宝石属性!$B$43:G$66),0)*10*VLOOKUP(ROUNDDOWN($O39,-1),宝石属性!$B$25:$N$41,2,0)*VLOOKUP(ROUNDDOWN($O39,-1),宝石属性!$B$25:$N$41,3,0)+VLOOKUP($P$2,职业被动!$B$6:$M$29,COLUMNS(职业被动!$B$6:G$29),0)*$O39,0)</f>
        <v>324</v>
      </c>
      <c r="T39" s="9">
        <f>ROUND(属性投放!H$4+装备属性!H$4*IF($O39&lt;10,1,ROUNDDOWN($O39,-1))+SUM(属性投放!I$37:I$45)*$O39+VLOOKUP($P$2,一级属性!$E$41:$P$64,COLUMNS(一级属性!$E$41:K$64),0)*($O39+0.25*IF($O39&lt;10,1,ROUNDDOWN($O39,-1)))+VLOOKUP($P$2,宝石属性!$B$43:$M$66,COLUMNS(宝石属性!$B$43:H$66),0)*10*VLOOKUP(ROUNDDOWN($O39,-1),宝石属性!$B$25:$N$41,2,0)*VLOOKUP(ROUNDDOWN($O39,-1),宝石属性!$B$25:$N$41,3,0)+VLOOKUP($P$2,职业被动!$B$6:$M$29,COLUMNS(职业被动!$B$6:H$29),0)*$O39,0)</f>
        <v>442</v>
      </c>
      <c r="U39" s="9">
        <f>ROUND(属性投放!I$4+装备属性!I$4*IF($O39&lt;10,1,ROUNDDOWN($O39,-1))+SUM(属性投放!J$37:J$45)*$O39+VLOOKUP($P$2,一级属性!$E$41:$P$64,COLUMNS(一级属性!$E$41:L$64),0)*($O39+0.25*IF($O39&lt;10,1,ROUNDDOWN($O39,-1)))+VLOOKUP($P$2,宝石属性!$B$43:$M$66,COLUMNS(宝石属性!$B$43:I$66),0)*10*VLOOKUP(ROUNDDOWN($O39,-1),宝石属性!$B$25:$N$41,2,0)*VLOOKUP(ROUNDDOWN($O39,-1),宝石属性!$B$25:$N$41,3,0)+VLOOKUP($P$2,职业被动!$B$6:$M$29,COLUMNS(职业被动!$B$6:I$29),0)*$O39,0)</f>
        <v>406</v>
      </c>
      <c r="V39" s="9">
        <f>ROUND(属性投放!J$4+装备属性!J$4*IF($O39&lt;10,1,ROUNDDOWN($O39,-1))+SUM(属性投放!K$37:K$45)*$O39+VLOOKUP($P$2,一级属性!$E$41:$P$64,COLUMNS(一级属性!$E$41:M$64),0)*($O39+0.25*IF($O39&lt;10,1,ROUNDDOWN($O39,-1)))+VLOOKUP($P$2,宝石属性!$B$43:$M$66,COLUMNS(宝石属性!$B$43:J$66),0)*10*VLOOKUP(ROUNDDOWN($O39,-1),宝石属性!$B$25:$N$41,2,0)*VLOOKUP(ROUNDDOWN($O39,-1),宝石属性!$B$25:$N$41,3,0)+VLOOKUP($P$2,职业被动!$B$6:$M$29,COLUMNS(职业被动!$B$6:J$29),0)*$O39,0)</f>
        <v>279</v>
      </c>
      <c r="W39" s="9">
        <f>ROUND(属性投放!K$4+装备属性!K$4*IF($O39&lt;10,1,ROUNDDOWN($O39,-1))+SUM(属性投放!L$37:L$45)*$O39+VLOOKUP($P$2,一级属性!$E$41:$P$64,COLUMNS(一级属性!$E$41:N$64),0)*($O39+0.25*IF($O39&lt;10,1,ROUNDDOWN($O39,-1)))+VLOOKUP($P$2,宝石属性!$B$43:$M$66,COLUMNS(宝石属性!$B$43:K$66),0)*10*VLOOKUP(ROUNDDOWN($O39,-1),宝石属性!$B$25:$N$41,2,0)*VLOOKUP(ROUNDDOWN($O39,-1),宝石属性!$B$25:$N$41,3,0)+VLOOKUP($P$2,职业被动!$B$6:$M$29,COLUMNS(职业被动!$B$6:K$29),0)*$O39,0)</f>
        <v>152</v>
      </c>
      <c r="X39" s="9">
        <f>ROUND(属性投放!L$4+装备属性!L$4*IF($O39&lt;10,1,ROUNDDOWN($O39,-1))+SUM(属性投放!M$37:M$45)*$O39+VLOOKUP($P$2,一级属性!$E$41:$P$64,COLUMNS(一级属性!$E$41:O$64),0)*($O39+0.25*IF($O39&lt;10,1,ROUNDDOWN($O39,-1)))+VLOOKUP($P$2,宝石属性!$B$43:$M$66,COLUMNS(宝石属性!$B$43:L$66),0)*10*VLOOKUP(ROUNDDOWN($O39,-1),宝石属性!$B$25:$N$41,2,0)*VLOOKUP(ROUNDDOWN($O39,-1),宝石属性!$B$25:$N$41,3,0)+VLOOKUP($P$2,职业被动!$B$6:$M$29,COLUMNS(职业被动!$B$6:L$29),0)*$O39,0)</f>
        <v>11</v>
      </c>
      <c r="Y39" s="9">
        <f>ROUND(属性投放!M$4+装备属性!M$4*IF($O39&lt;10,1,ROUNDDOWN($O39,-1))+SUM(属性投放!N$37:N$45)*$O39+VLOOKUP($P$2,一级属性!$E$41:$P$64,COLUMNS(一级属性!$E$41:P$64),0)*($O39+0.25*IF($O39&lt;10,1,ROUNDDOWN($O39,-1)))+VLOOKUP($P$2,宝石属性!$B$43:$M$66,COLUMNS(宝石属性!$B$43:M$66),0)*10*VLOOKUP(ROUNDDOWN($O39,-1),宝石属性!$B$25:$N$41,2,0)*VLOOKUP(ROUNDDOWN($O39,-1),宝石属性!$B$25:$N$41,3,0)+VLOOKUP($P$2,职业被动!$B$6:$M$29,COLUMNS(职业被动!$B$6:M$29),0)*$O39,0)</f>
        <v>383</v>
      </c>
      <c r="Z39" s="48">
        <f>属性价值和能力评分!$F$9+ROUND(属性价值和能力评分!$F$38*10,0)*O39+ROUND((SUM(装备属性!$W$9:$W$14)+属性价值和能力评分!$F$38*1.25+1.4+2.8)*IF(O39&lt;10,1,ROUNDDOWN(O39,-1)),0)+15*VLOOKUP(ROUNDDOWN(O39,-1),宝石属性!$B$26:$D$41,2,0)*6*VLOOKUP(ROUNDDOWN(O39,-1),宝石属性!$B$26:$D$41,3,0)+(属性价值和能力评分!$F$49*9+属性价值和能力评分!$F$50*2+属性价值和能力评分!$F$53*8/5)*O39</f>
        <v>6575</v>
      </c>
      <c r="AB39" s="1">
        <v>36</v>
      </c>
      <c r="AC39" s="9">
        <f>ROUND(属性投放!D$4+装备属性!D$4*IF($AB39&lt;10,1,ROUNDDOWN($AB39,-1))+SUM(属性投放!E$37:E$45)*$AB39+VLOOKUP($AC$2,一级属性!$E$41:$P$64,COLUMNS(一级属性!$E$41:G$64),0)*($AB39+0.25*IF($AB39&lt;10,1,ROUNDDOWN($AB39,-1)))+VLOOKUP($AC$2,宝石属性!$B$43:$M$66,COLUMNS(宝石属性!$B$43:D$66),0)*10*VLOOKUP(ROUNDDOWN($AB39,-1),宝石属性!$B$25:$N$41,2,0)*VLOOKUP(ROUNDDOWN($AB39,-1),宝石属性!$B$25:$N$41,3,0)+VLOOKUP($AC$2,职业被动!$B$6:$M$29,COLUMNS(职业被动!$B$6:D$29),0)*$AB39,0)</f>
        <v>2240</v>
      </c>
      <c r="AD39" s="9">
        <f>ROUND(属性投放!E$4+装备属性!E$4*IF($AB39&lt;10,1,ROUNDDOWN($AB39,-1))+SUM(属性投放!F$37:F$45)*$AB39+VLOOKUP($AC$2,一级属性!$E$41:$P$64,COLUMNS(一级属性!$E$41:H$64),0)*($AB39+0.25*IF($AB39&lt;10,1,ROUNDDOWN($AB39,-1)))+VLOOKUP($AC$2,宝石属性!$B$43:$M$66,COLUMNS(宝石属性!$B$43:E$66),0)*10*VLOOKUP(ROUNDDOWN($AB39,-1),宝石属性!$B$25:$N$41,2,0)*VLOOKUP(ROUNDDOWN($AB39,-1),宝石属性!$B$25:$N$41,3,0)+VLOOKUP($AC$2,职业被动!$B$6:$M$29,COLUMNS(职业被动!$B$6:E$29),0)*$AB39,0)</f>
        <v>986</v>
      </c>
      <c r="AE39" s="9">
        <f>ROUND(属性投放!F$4+装备属性!F$4*IF($AB39&lt;10,1,ROUNDDOWN($AB39,-1))+SUM(属性投放!G$37:G$45)*$AB39+VLOOKUP($AC$2,一级属性!$E$41:$P$64,COLUMNS(一级属性!$E$41:I$64),0)*($AB39+0.25*IF($AB39&lt;10,1,ROUNDDOWN($AB39,-1)))+VLOOKUP($AC$2,宝石属性!$B$43:$M$66,COLUMNS(宝石属性!$B$43:F$66),0)*10*VLOOKUP(ROUNDDOWN($AB39,-1),宝石属性!$B$25:$N$41,2,0)*VLOOKUP(ROUNDDOWN($AB39,-1),宝石属性!$B$25:$N$41,3,0)+VLOOKUP($AC$2,职业被动!$B$6:$M$29,COLUMNS(职业被动!$B$6:F$29),0)*$AB39,0)</f>
        <v>616</v>
      </c>
      <c r="AF39" s="9">
        <f>ROUND(属性投放!G$4+装备属性!G$4*IF($AB39&lt;10,1,ROUNDDOWN($AB39,-1))+SUM(属性投放!H$37:H$45)*$AB39+VLOOKUP($AC$2,一级属性!$E$41:$P$64,COLUMNS(一级属性!$E$41:J$64),0)*($AB39+0.25*IF($AB39&lt;10,1,ROUNDDOWN($AB39,-1)))+VLOOKUP($AC$2,宝石属性!$B$43:$M$66,COLUMNS(宝石属性!$B$43:G$66),0)*10*VLOOKUP(ROUNDDOWN($AB39,-1),宝石属性!$B$25:$N$41,2,0)*VLOOKUP(ROUNDDOWN($AB39,-1),宝石属性!$B$25:$N$41,3,0)+VLOOKUP($AC$2,职业被动!$B$6:$M$29,COLUMNS(职业被动!$B$6:G$29),0)*$AB39,0)</f>
        <v>396</v>
      </c>
      <c r="AG39" s="9">
        <f>ROUND(属性投放!H$4+装备属性!H$4*IF($AB39&lt;10,1,ROUNDDOWN($AB39,-1))+SUM(属性投放!I$37:I$45)*$AB39+VLOOKUP($AC$2,一级属性!$E$41:$P$64,COLUMNS(一级属性!$E$41:K$64),0)*($AB39+0.25*IF($AB39&lt;10,1,ROUNDDOWN($AB39,-1)))+VLOOKUP($AC$2,宝石属性!$B$43:$M$66,COLUMNS(宝石属性!$B$43:H$66),0)*10*VLOOKUP(ROUNDDOWN($AB39,-1),宝石属性!$B$25:$N$41,2,0)*VLOOKUP(ROUNDDOWN($AB39,-1),宝石属性!$B$25:$N$41,3,0)+VLOOKUP($AC$2,职业被动!$B$6:$M$29,COLUMNS(职业被动!$B$6:H$29),0)*$AB39,0)</f>
        <v>275</v>
      </c>
      <c r="AH39" s="9">
        <f>ROUND(属性投放!I$4+装备属性!I$4*IF($AB39&lt;10,1,ROUNDDOWN($AB39,-1))+SUM(属性投放!J$37:J$45)*$AB39+VLOOKUP($AC$2,一级属性!$E$41:$P$64,COLUMNS(一级属性!$E$41:L$64),0)*($AB39+0.25*IF($AB39&lt;10,1,ROUNDDOWN($AB39,-1)))+VLOOKUP($AC$2,宝石属性!$B$43:$M$66,COLUMNS(宝石属性!$B$43:I$66),0)*10*VLOOKUP(ROUNDDOWN($AB39,-1),宝石属性!$B$25:$N$41,2,0)*VLOOKUP(ROUNDDOWN($AB39,-1),宝石属性!$B$25:$N$41,3,0)+VLOOKUP($AC$2,职业被动!$B$6:$M$29,COLUMNS(职业被动!$B$6:I$29),0)*$AB39,0)</f>
        <v>380</v>
      </c>
      <c r="AI39" s="9">
        <f>ROUND(属性投放!J$4+装备属性!J$4*IF($AB39&lt;10,1,ROUNDDOWN($AB39,-1))+SUM(属性投放!K$37:K$45)*$AB39+VLOOKUP($AC$2,一级属性!$E$41:$P$64,COLUMNS(一级属性!$E$41:M$64),0)*($AB39+0.25*IF($AB39&lt;10,1,ROUNDDOWN($AB39,-1)))+VLOOKUP($AC$2,宝石属性!$B$43:$M$66,COLUMNS(宝石属性!$B$43:J$66),0)*10*VLOOKUP(ROUNDDOWN($AB39,-1),宝石属性!$B$25:$N$41,2,0)*VLOOKUP(ROUNDDOWN($AB39,-1),宝石属性!$B$25:$N$41,3,0)+VLOOKUP($AC$2,职业被动!$B$6:$M$29,COLUMNS(职业被动!$B$6:J$29),0)*$AB39,0)</f>
        <v>248</v>
      </c>
      <c r="AJ39" s="9">
        <f>ROUND(属性投放!K$4+装备属性!K$4*IF($AB39&lt;10,1,ROUNDDOWN($AB39,-1))+SUM(属性投放!L$37:L$45)*$AB39+VLOOKUP($AC$2,一级属性!$E$41:$P$64,COLUMNS(一级属性!$E$41:N$64),0)*($AB39+0.25*IF($AB39&lt;10,1,ROUNDDOWN($AB39,-1)))+VLOOKUP($AC$2,宝石属性!$B$43:$M$66,COLUMNS(宝石属性!$B$43:K$66),0)*10*VLOOKUP(ROUNDDOWN($AB39,-1),宝石属性!$B$25:$N$41,2,0)*VLOOKUP(ROUNDDOWN($AB39,-1),宝石属性!$B$25:$N$41,3,0)+VLOOKUP($AC$2,职业被动!$B$6:$M$29,COLUMNS(职业被动!$B$6:K$29),0)*$AB39,0)</f>
        <v>128</v>
      </c>
      <c r="AK39" s="9">
        <f>ROUND(属性投放!L$4+装备属性!L$4*IF($AB39&lt;10,1,ROUNDDOWN($AB39,-1))+SUM(属性投放!M$37:M$45)*$AB39+VLOOKUP($AC$2,一级属性!$E$41:$P$64,COLUMNS(一级属性!$E$41:O$64),0)*($AB39+0.25*IF($AB39&lt;10,1,ROUNDDOWN($AB39,-1)))+VLOOKUP($AC$2,宝石属性!$B$43:$M$66,COLUMNS(宝石属性!$B$43:L$66),0)*10*VLOOKUP(ROUNDDOWN($AB39,-1),宝石属性!$B$25:$N$41,2,0)*VLOOKUP(ROUNDDOWN($AB39,-1),宝石属性!$B$25:$N$41,3,0)+VLOOKUP($AC$2,职业被动!$B$6:$M$29,COLUMNS(职业被动!$B$6:L$29),0)*$AB39,0)</f>
        <v>11</v>
      </c>
      <c r="AL39" s="9">
        <f>ROUND(属性投放!M$4+装备属性!M$4*IF($AB39&lt;10,1,ROUNDDOWN($AB39,-1))+SUM(属性投放!N$37:N$45)*$AB39+VLOOKUP($AC$2,一级属性!$E$41:$P$64,COLUMNS(一级属性!$E$41:P$64),0)*($AB39+0.25*IF($AB39&lt;10,1,ROUNDDOWN($AB39,-1)))+VLOOKUP($AC$2,宝石属性!$B$43:$M$66,COLUMNS(宝石属性!$B$43:M$66),0)*10*VLOOKUP(ROUNDDOWN($AB39,-1),宝石属性!$B$25:$N$41,2,0)*VLOOKUP(ROUNDDOWN($AB39,-1),宝石属性!$B$25:$N$41,3,0)+VLOOKUP($AC$2,职业被动!$B$6:$M$29,COLUMNS(职业被动!$B$6:M$29),0)*$AB39,0)</f>
        <v>383</v>
      </c>
      <c r="AM39" s="48">
        <f>属性价值和能力评分!$F$9+ROUND(属性价值和能力评分!$F$38*10,0)*AB39+ROUND((SUM(装备属性!$W$9:$W$14)+属性价值和能力评分!$F$38*1.25+1.4+2.8)*IF(AB39&lt;10,1,ROUNDDOWN(AB39,-1)),0)+15*VLOOKUP(ROUNDDOWN(AB39,-1),宝石属性!$B$26:$D$41,2,0)*6*VLOOKUP(ROUNDDOWN(AB39,-1),宝石属性!$B$26:$D$41,3,0)+(属性价值和能力评分!$F$49*9+属性价值和能力评分!$F$50*2+属性价值和能力评分!$F$53*8/5)*AB39</f>
        <v>6575</v>
      </c>
      <c r="AO39" s="1">
        <v>36</v>
      </c>
      <c r="AP39" s="9">
        <f>ROUND(属性投放!D$4+装备属性!D$4*IF($AO39&lt;10,1,ROUNDDOWN($AO39,-1))+SUM(属性投放!E$37:E$45)*$AO39+VLOOKUP($AP$2,一级属性!$E$41:$P$64,COLUMNS(一级属性!$E$41:G$64),0)*($AO39+0.25*IF($AO39&lt;10,1,ROUNDDOWN($AO39,-1)))+VLOOKUP($AP$2,宝石属性!$B$43:$M$66,COLUMNS(宝石属性!$B$43:D$66),0)*10*VLOOKUP(ROUNDDOWN($AO39,-1),宝石属性!$B$25:$N$41,2,0)*VLOOKUP(ROUNDDOWN($AO39,-1),宝石属性!$B$25:$N$41,3,0)+VLOOKUP($AP$2,职业被动!$B$6:$M$29,COLUMNS(职业被动!$B$6:D$29),0)*$AO39,0)</f>
        <v>2240</v>
      </c>
      <c r="AQ39" s="9">
        <f>ROUND(属性投放!E$4+装备属性!E$4*IF($AO39&lt;10,1,ROUNDDOWN($AO39,-1))+SUM(属性投放!F$37:F$45)*$AO39+VLOOKUP($AP$2,一级属性!$E$41:$P$64,COLUMNS(一级属性!$E$41:H$64),0)*($AO39+0.25*IF($AO39&lt;10,1,ROUNDDOWN($AO39,-1)))+VLOOKUP($AP$2,宝石属性!$B$43:$M$66,COLUMNS(宝石属性!$B$43:E$66),0)*10*VLOOKUP(ROUNDDOWN($AO39,-1),宝石属性!$B$25:$N$41,2,0)*VLOOKUP(ROUNDDOWN($AO39,-1),宝石属性!$B$25:$N$41,3,0)+VLOOKUP($AP$2,职业被动!$B$6:$M$29,COLUMNS(职业被动!$B$6:E$29),0)*$AO39,0)</f>
        <v>1639</v>
      </c>
      <c r="AR39" s="9">
        <f>ROUND(属性投放!F$4+装备属性!F$4*IF($AO39&lt;10,1,ROUNDDOWN($AO39,-1))+SUM(属性投放!G$37:G$45)*$AO39+VLOOKUP($AP$2,一级属性!$E$41:$P$64,COLUMNS(一级属性!$E$41:I$64),0)*($AO39+0.25*IF($AO39&lt;10,1,ROUNDDOWN($AO39,-1)))+VLOOKUP($AP$2,宝石属性!$B$43:$M$66,COLUMNS(宝石属性!$B$43:F$66),0)*10*VLOOKUP(ROUNDDOWN($AO39,-1),宝石属性!$B$25:$N$41,2,0)*VLOOKUP(ROUNDDOWN($AO39,-1),宝石属性!$B$25:$N$41,3,0)+VLOOKUP($AP$2,职业被动!$B$6:$M$29,COLUMNS(职业被动!$B$6:F$29),0)*$AO39,0)</f>
        <v>418</v>
      </c>
      <c r="AS39" s="9">
        <f>ROUND(属性投放!G$4+装备属性!G$4*IF($AO39&lt;10,1,ROUNDDOWN($AO39,-1))+SUM(属性投放!H$37:H$45)*$AO39+VLOOKUP($AP$2,一级属性!$E$41:$P$64,COLUMNS(一级属性!$E$41:J$64),0)*($AO39+0.25*IF($AO39&lt;10,1,ROUNDDOWN($AO39,-1)))+VLOOKUP($AP$2,宝石属性!$B$43:$M$66,COLUMNS(宝石属性!$B$43:G$66),0)*10*VLOOKUP(ROUNDDOWN($AO39,-1),宝石属性!$B$25:$N$41,2,0)*VLOOKUP(ROUNDDOWN($AO39,-1),宝石属性!$B$25:$N$41,3,0)+VLOOKUP($AP$2,职业被动!$B$6:$M$29,COLUMNS(职业被动!$B$6:G$29),0)*$AO39,0)</f>
        <v>324</v>
      </c>
      <c r="AT39" s="9">
        <f>ROUND(属性投放!H$4+装备属性!H$4*IF($AO39&lt;10,1,ROUNDDOWN($AO39,-1))+SUM(属性投放!I$37:I$45)*$AO39+VLOOKUP($AP$2,一级属性!$E$41:$P$64,COLUMNS(一级属性!$E$41:K$64),0)*($AO39+0.25*IF($AO39&lt;10,1,ROUNDDOWN($AO39,-1)))+VLOOKUP($AP$2,宝石属性!$B$43:$M$66,COLUMNS(宝石属性!$B$43:H$66),0)*10*VLOOKUP(ROUNDDOWN($AO39,-1),宝石属性!$B$25:$N$41,2,0)*VLOOKUP(ROUNDDOWN($AO39,-1),宝石属性!$B$25:$N$41,3,0)+VLOOKUP($AP$2,职业被动!$B$6:$M$29,COLUMNS(职业被动!$B$6:H$29),0)*$AO39,0)</f>
        <v>406</v>
      </c>
      <c r="AU39" s="9">
        <f>ROUND(属性投放!I$4+装备属性!I$4*IF($AO39&lt;10,1,ROUNDDOWN($AO39,-1))+SUM(属性投放!J$37:J$45)*$AO39+VLOOKUP($AP$2,一级属性!$E$41:$P$64,COLUMNS(一级属性!$E$41:L$64),0)*($AO39+0.25*IF($AO39&lt;10,1,ROUNDDOWN($AO39,-1)))+VLOOKUP($AP$2,宝石属性!$B$43:$M$66,COLUMNS(宝石属性!$B$43:I$66),0)*10*VLOOKUP(ROUNDDOWN($AO39,-1),宝石属性!$B$25:$N$41,2,0)*VLOOKUP(ROUNDDOWN($AO39,-1),宝石属性!$B$25:$N$41,3,0)+VLOOKUP($AP$2,职业被动!$B$6:$M$29,COLUMNS(职业被动!$B$6:I$29),0)*$AO39,0)</f>
        <v>406</v>
      </c>
      <c r="AV39" s="9">
        <f>ROUND(属性投放!J$4+装备属性!J$4*IF($AO39&lt;10,1,ROUNDDOWN($AO39,-1))+SUM(属性投放!K$37:K$45)*$AO39+VLOOKUP($AP$2,一级属性!$E$41:$P$64,COLUMNS(一级属性!$E$41:M$64),0)*($AO39+0.25*IF($AO39&lt;10,1,ROUNDDOWN($AO39,-1)))+VLOOKUP($AP$2,宝石属性!$B$43:$M$66,COLUMNS(宝石属性!$B$43:J$66),0)*10*VLOOKUP(ROUNDDOWN($AO39,-1),宝石属性!$B$25:$N$41,2,0)*VLOOKUP(ROUNDDOWN($AO39,-1),宝石属性!$B$25:$N$41,3,0)+VLOOKUP($AP$2,职业被动!$B$6:$M$29,COLUMNS(职业被动!$B$6:J$29),0)*$AO39,0)</f>
        <v>279</v>
      </c>
      <c r="AW39" s="9">
        <f>ROUND(属性投放!K$4+装备属性!K$4*IF($AO39&lt;10,1,ROUNDDOWN($AO39,-1))+SUM(属性投放!L$37:L$45)*$AO39+VLOOKUP($AP$2,一级属性!$E$41:$P$64,COLUMNS(一级属性!$E$41:N$64),0)*($AO39+0.25*IF($AO39&lt;10,1,ROUNDDOWN($AO39,-1)))+VLOOKUP($AP$2,宝石属性!$B$43:$M$66,COLUMNS(宝石属性!$B$43:K$66),0)*10*VLOOKUP(ROUNDDOWN($AO39,-1),宝石属性!$B$25:$N$41,2,0)*VLOOKUP(ROUNDDOWN($AO39,-1),宝石属性!$B$25:$N$41,3,0)+VLOOKUP($AP$2,职业被动!$B$6:$M$29,COLUMNS(职业被动!$B$6:K$29),0)*$AO39,0)</f>
        <v>128</v>
      </c>
      <c r="AX39" s="9">
        <f>ROUND(属性投放!L$4+装备属性!L$4*IF($AO39&lt;10,1,ROUNDDOWN($AO39,-1))+SUM(属性投放!M$37:M$45)*$AO39+VLOOKUP($AP$2,一级属性!$E$41:$P$64,COLUMNS(一级属性!$E$41:O$64),0)*($AO39+0.25*IF($AO39&lt;10,1,ROUNDDOWN($AO39,-1)))+VLOOKUP($AP$2,宝石属性!$B$43:$M$66,COLUMNS(宝石属性!$B$43:L$66),0)*10*VLOOKUP(ROUNDDOWN($AO39,-1),宝石属性!$B$25:$N$41,2,0)*VLOOKUP(ROUNDDOWN($AO39,-1),宝石属性!$B$25:$N$41,3,0)+VLOOKUP($AP$2,职业被动!$B$6:$M$29,COLUMNS(职业被动!$B$6:L$29),0)*$AO39,0)</f>
        <v>380</v>
      </c>
      <c r="AY39" s="9">
        <f>ROUND(属性投放!M$4+装备属性!M$4*IF($AO39&lt;10,1,ROUNDDOWN($AO39,-1))+SUM(属性投放!N$37:N$45)*$AO39+VLOOKUP($AP$2,一级属性!$E$41:$P$64,COLUMNS(一级属性!$E$41:P$64),0)*($AO39+0.25*IF($AO39&lt;10,1,ROUNDDOWN($AO39,-1)))+VLOOKUP($AP$2,宝石属性!$B$43:$M$66,COLUMNS(宝石属性!$B$43:M$66),0)*10*VLOOKUP(ROUNDDOWN($AO39,-1),宝石属性!$B$25:$N$41,2,0)*VLOOKUP(ROUNDDOWN($AO39,-1),宝石属性!$B$25:$N$41,3,0)+VLOOKUP($AP$2,职业被动!$B$6:$M$29,COLUMNS(职业被动!$B$6:M$29),0)*$AO39,0)</f>
        <v>383</v>
      </c>
      <c r="AZ39" s="48">
        <f>属性价值和能力评分!$F$9+ROUND(属性价值和能力评分!$F$38*10,0)*AO39+ROUND((SUM(装备属性!$W$9:$W$14)+属性价值和能力评分!$F$38*1.25+1.4+2.8)*IF(AO39&lt;10,1,ROUNDDOWN(AO39,-1)),0)+15*VLOOKUP(ROUNDDOWN(AO39,-1),宝石属性!$B$26:$D$41,2,0)*6*VLOOKUP(ROUNDDOWN(AO39,-1),宝石属性!$B$26:$D$41,3,0)+(属性价值和能力评分!$F$49*9+属性价值和能力评分!$F$50*2+属性价值和能力评分!$F$53*8/5)*AO39</f>
        <v>6575</v>
      </c>
      <c r="BB39" s="1">
        <v>36</v>
      </c>
      <c r="BC39" s="9">
        <f>ROUND(属性投放!D$4+装备属性!D$4*IF($BB39&lt;10,1,ROUNDDOWN($BB39,-1))+SUM(属性投放!E$37:E$45)*$BB39+VLOOKUP($BC$2,一级属性!$E$41:$P$64,COLUMNS(一级属性!$E$41:G$64),0)*($BB39+0.25*IF($BB39&lt;10,1,ROUNDDOWN($BB39,-1)))+VLOOKUP($BC$2,宝石属性!$B$43:$M$66,COLUMNS(宝石属性!$B$43:D$66),0)*10*VLOOKUP(ROUNDDOWN($BB39,-1),宝石属性!$B$25:$N$41,2,0)*VLOOKUP(ROUNDDOWN($BB39,-1),宝石属性!$B$25:$N$41,3,0)+VLOOKUP($BC$2,职业被动!$B$6:$M$29,COLUMNS(职业被动!$B$6:D$29),0)*$BB39,0)</f>
        <v>1988</v>
      </c>
      <c r="BD39" s="9">
        <f>ROUND(属性投放!E$4+装备属性!E$4*IF($BB39&lt;10,1,ROUNDDOWN($BB39,-1))+SUM(属性投放!F$37:F$45)*$BB39+VLOOKUP($BC$2,一级属性!$E$41:$P$64,COLUMNS(一级属性!$E$41:H$64),0)*($BB39+0.25*IF($BB39&lt;10,1,ROUNDDOWN($BB39,-1)))+VLOOKUP($BC$2,宝石属性!$B$43:$M$66,COLUMNS(宝石属性!$B$43:E$66),0)*10*VLOOKUP(ROUNDDOWN($BB39,-1),宝石属性!$B$25:$N$41,2,0)*VLOOKUP(ROUNDDOWN($BB39,-1),宝石属性!$B$25:$N$41,3,0)+VLOOKUP($BC$2,职业被动!$B$6:$M$29,COLUMNS(职业被动!$B$6:E$29),0)*$BB39,0)</f>
        <v>1856</v>
      </c>
      <c r="BE39" s="9">
        <f>ROUND(属性投放!F$4+装备属性!F$4*IF($BB39&lt;10,1,ROUNDDOWN($BB39,-1))+SUM(属性投放!G$37:G$45)*$BB39+VLOOKUP($BC$2,一级属性!$E$41:$P$64,COLUMNS(一级属性!$E$41:I$64),0)*($BB39+0.25*IF($BB39&lt;10,1,ROUNDDOWN($BB39,-1)))+VLOOKUP($BC$2,宝石属性!$B$43:$M$66,COLUMNS(宝石属性!$B$43:F$66),0)*10*VLOOKUP(ROUNDDOWN($BB39,-1),宝石属性!$B$25:$N$41,2,0)*VLOOKUP(ROUNDDOWN($BB39,-1),宝石属性!$B$25:$N$41,3,0)+VLOOKUP($BC$2,职业被动!$B$6:$M$29,COLUMNS(职业被动!$B$6:F$29),0)*$BB39,0)</f>
        <v>418</v>
      </c>
      <c r="BF39" s="9">
        <f>ROUND(属性投放!G$4+装备属性!G$4*IF($BB39&lt;10,1,ROUNDDOWN($BB39,-1))+SUM(属性投放!H$37:H$45)*$BB39+VLOOKUP($BC$2,一级属性!$E$41:$P$64,COLUMNS(一级属性!$E$41:J$64),0)*($BB39+0.25*IF($BB39&lt;10,1,ROUNDDOWN($BB39,-1)))+VLOOKUP($BC$2,宝石属性!$B$43:$M$66,COLUMNS(宝石属性!$B$43:G$66),0)*10*VLOOKUP(ROUNDDOWN($BB39,-1),宝石属性!$B$25:$N$41,2,0)*VLOOKUP(ROUNDDOWN($BB39,-1),宝石属性!$B$25:$N$41,3,0)+VLOOKUP($BC$2,职业被动!$B$6:$M$29,COLUMNS(职业被动!$B$6:G$29),0)*$BB39,0)</f>
        <v>324</v>
      </c>
      <c r="BG39" s="9">
        <f>ROUND(属性投放!H$4+装备属性!H$4*IF($BB39&lt;10,1,ROUNDDOWN($BB39,-1))+SUM(属性投放!I$37:I$45)*$BB39+VLOOKUP($BC$2,一级属性!$E$41:$P$64,COLUMNS(一级属性!$E$41:K$64),0)*($BB39+0.25*IF($BB39&lt;10,1,ROUNDDOWN($BB39,-1)))+VLOOKUP($BC$2,宝石属性!$B$43:$M$66,COLUMNS(宝石属性!$B$43:H$66),0)*10*VLOOKUP(ROUNDDOWN($BB39,-1),宝石属性!$B$25:$N$41,2,0)*VLOOKUP(ROUNDDOWN($BB39,-1),宝石属性!$B$25:$N$41,3,0)+VLOOKUP($BC$2,职业被动!$B$6:$M$29,COLUMNS(职业被动!$B$6:H$29),0)*$BB39,0)</f>
        <v>539</v>
      </c>
      <c r="BH39" s="9">
        <f>ROUND(属性投放!I$4+装备属性!I$4*IF($BB39&lt;10,1,ROUNDDOWN($BB39,-1))+SUM(属性投放!J$37:J$45)*$BB39+VLOOKUP($BC$2,一级属性!$E$41:$P$64,COLUMNS(一级属性!$E$41:L$64),0)*($BB39+0.25*IF($BB39&lt;10,1,ROUNDDOWN($BB39,-1)))+VLOOKUP($BC$2,宝石属性!$B$43:$M$66,COLUMNS(宝石属性!$B$43:I$66),0)*10*VLOOKUP(ROUNDDOWN($BB39,-1),宝石属性!$B$25:$N$41,2,0)*VLOOKUP(ROUNDDOWN($BB39,-1),宝石属性!$B$25:$N$41,3,0)+VLOOKUP($BC$2,职业被动!$B$6:$M$29,COLUMNS(职业被动!$B$6:I$29),0)*$BB39,0)</f>
        <v>486</v>
      </c>
      <c r="BI39" s="9">
        <f>ROUND(属性投放!J$4+装备属性!J$4*IF($BB39&lt;10,1,ROUNDDOWN($BB39,-1))+SUM(属性投放!K$37:K$45)*$BB39+VLOOKUP($BC$2,一级属性!$E$41:$P$64,COLUMNS(一级属性!$E$41:M$64),0)*($BB39+0.25*IF($BB39&lt;10,1,ROUNDDOWN($BB39,-1)))+VLOOKUP($BC$2,宝石属性!$B$43:$M$66,COLUMNS(宝石属性!$B$43:J$66),0)*10*VLOOKUP(ROUNDDOWN($BB39,-1),宝石属性!$B$25:$N$41,2,0)*VLOOKUP(ROUNDDOWN($BB39,-1),宝石属性!$B$25:$N$41,3,0)+VLOOKUP($BC$2,职业被动!$B$6:$M$29,COLUMNS(职业被动!$B$6:J$29),0)*$BB39,0)</f>
        <v>213</v>
      </c>
      <c r="BJ39" s="9">
        <f>ROUND(属性投放!K$4+装备属性!K$4*IF($BB39&lt;10,1,ROUNDDOWN($BB39,-1))+SUM(属性投放!L$37:L$45)*$BB39+VLOOKUP($BC$2,一级属性!$E$41:$P$64,COLUMNS(一级属性!$E$41:N$64),0)*($BB39+0.25*IF($BB39&lt;10,1,ROUNDDOWN($BB39,-1)))+VLOOKUP($BC$2,宝石属性!$B$43:$M$66,COLUMNS(宝石属性!$B$43:K$66),0)*10*VLOOKUP(ROUNDDOWN($BB39,-1),宝石属性!$B$25:$N$41,2,0)*VLOOKUP(ROUNDDOWN($BB39,-1),宝石属性!$B$25:$N$41,3,0)+VLOOKUP($BC$2,职业被动!$B$6:$M$29,COLUMNS(职业被动!$B$6:K$29),0)*$BB39,0)</f>
        <v>128</v>
      </c>
      <c r="BK39" s="9">
        <f>ROUND(属性投放!L$4+装备属性!L$4*IF($BB39&lt;10,1,ROUNDDOWN($BB39,-1))+SUM(属性投放!M$37:M$45)*$BB39+VLOOKUP($BC$2,一级属性!$E$41:$P$64,COLUMNS(一级属性!$E$41:O$64),0)*($BB39+0.25*IF($BB39&lt;10,1,ROUNDDOWN($BB39,-1)))+VLOOKUP($BC$2,宝石属性!$B$43:$M$66,COLUMNS(宝石属性!$B$43:L$66),0)*10*VLOOKUP(ROUNDDOWN($BB39,-1),宝石属性!$B$25:$N$41,2,0)*VLOOKUP(ROUNDDOWN($BB39,-1),宝石属性!$B$25:$N$41,3,0)+VLOOKUP($BC$2,职业被动!$B$6:$M$29,COLUMNS(职业被动!$B$6:L$29),0)*$BB39,0)</f>
        <v>11</v>
      </c>
      <c r="BL39" s="9">
        <f>ROUND(属性投放!M$4+装备属性!M$4*IF($BB39&lt;10,1,ROUNDDOWN($BB39,-1))+SUM(属性投放!N$37:N$45)*$BB39+VLOOKUP($BC$2,一级属性!$E$41:$P$64,COLUMNS(一级属性!$E$41:P$64),0)*($BB39+0.25*IF($BB39&lt;10,1,ROUNDDOWN($BB39,-1)))+VLOOKUP($BC$2,宝石属性!$B$43:$M$66,COLUMNS(宝石属性!$B$43:M$66),0)*10*VLOOKUP(ROUNDDOWN($BB39,-1),宝石属性!$B$25:$N$41,2,0)*VLOOKUP(ROUNDDOWN($BB39,-1),宝石属性!$B$25:$N$41,3,0)+VLOOKUP($BC$2,职业被动!$B$6:$M$29,COLUMNS(职业被动!$B$6:M$29),0)*$BB39,0)</f>
        <v>383</v>
      </c>
      <c r="BM39" s="48">
        <f>属性价值和能力评分!$F$9+ROUND(属性价值和能力评分!$F$38*10,0)*BB39+ROUND((SUM(装备属性!$W$9:$W$14)+属性价值和能力评分!$F$38*1.25+1.4+2.8)*IF(BB39&lt;10,1,ROUNDDOWN(BB39,-1)),0)+15*VLOOKUP(ROUNDDOWN(BB39,-1),宝石属性!$B$26:$D$41,2,0)*6*VLOOKUP(ROUNDDOWN(BB39,-1),宝石属性!$B$26:$D$41,3,0)+(属性价值和能力评分!$F$49*9+属性价值和能力评分!$F$50*2+属性价值和能力评分!$F$53*8/5)*BB39</f>
        <v>6575</v>
      </c>
      <c r="BO39" s="1">
        <v>36</v>
      </c>
      <c r="BP39" s="9">
        <f>ROUND(属性投放!D$4+装备属性!D$4*IF($BO39&lt;10,1,ROUNDDOWN($BO39,-1))+SUM(属性投放!E$37:E$45)*$BO39+VLOOKUP($BP$2,一级属性!$E$41:$P$64,COLUMNS(一级属性!$E$41:G$64),0)*($BO39+0.25*IF($BO39&lt;10,1,ROUNDDOWN($BO39,-1)))+VLOOKUP($BP$2,宝石属性!$B$43:$M$66,COLUMNS(宝石属性!$B$43:D$66),0)*10*VLOOKUP(ROUNDDOWN($BO39,-1),宝石属性!$B$25:$N$41,2,0)*VLOOKUP(ROUNDDOWN($BO39,-1),宝石属性!$B$25:$N$41,3,0)+VLOOKUP($BP$2,职业被动!$B$6:$M$29,COLUMNS(职业被动!$B$6:D$29),0)*$BO39,0)</f>
        <v>2492</v>
      </c>
      <c r="BQ39" s="9">
        <f>ROUND(属性投放!E$4+装备属性!E$4*IF($BO39&lt;10,1,ROUNDDOWN($BO39,-1))+SUM(属性投放!F$37:F$45)*$BO39+VLOOKUP($BP$2,一级属性!$E$41:$P$64,COLUMNS(一级属性!$E$41:H$64),0)*($BO39+0.25*IF($BO39&lt;10,1,ROUNDDOWN($BO39,-1)))+VLOOKUP($BP$2,宝石属性!$B$43:$M$66,COLUMNS(宝石属性!$B$43:E$66),0)*10*VLOOKUP(ROUNDDOWN($BO39,-1),宝石属性!$B$25:$N$41,2,0)*VLOOKUP(ROUNDDOWN($BO39,-1),宝石属性!$B$25:$N$41,3,0)+VLOOKUP($BP$2,职业被动!$B$6:$M$29,COLUMNS(职业被动!$B$6:E$29),0)*$BO39,0)</f>
        <v>1639</v>
      </c>
      <c r="BR39" s="9">
        <f>ROUND(属性投放!F$4+装备属性!F$4*IF($BO39&lt;10,1,ROUNDDOWN($BO39,-1))+SUM(属性投放!G$37:G$45)*$BO39+VLOOKUP($BP$2,一级属性!$E$41:$P$64,COLUMNS(一级属性!$E$41:I$64),0)*($BO39+0.25*IF($BO39&lt;10,1,ROUNDDOWN($BO39,-1)))+VLOOKUP($BP$2,宝石属性!$B$43:$M$66,COLUMNS(宝石属性!$B$43:F$66),0)*10*VLOOKUP(ROUNDDOWN($BO39,-1),宝石属性!$B$25:$N$41,2,0)*VLOOKUP(ROUNDDOWN($BO39,-1),宝石属性!$B$25:$N$41,3,0)+VLOOKUP($BP$2,职业被动!$B$6:$M$29,COLUMNS(职业被动!$B$6:F$29),0)*$BO39,0)</f>
        <v>418</v>
      </c>
      <c r="BS39" s="9">
        <f>ROUND(属性投放!G$4+装备属性!G$4*IF($BO39&lt;10,1,ROUNDDOWN($BO39,-1))+SUM(属性投放!H$37:H$45)*$BO39+VLOOKUP($BP$2,一级属性!$E$41:$P$64,COLUMNS(一级属性!$E$41:J$64),0)*($BO39+0.25*IF($BO39&lt;10,1,ROUNDDOWN($BO39,-1)))+VLOOKUP($BP$2,宝石属性!$B$43:$M$66,COLUMNS(宝石属性!$B$43:G$66),0)*10*VLOOKUP(ROUNDDOWN($BO39,-1),宝石属性!$B$25:$N$41,2,0)*VLOOKUP(ROUNDDOWN($BO39,-1),宝石属性!$B$25:$N$41,3,0)+VLOOKUP($BP$2,职业被动!$B$6:$M$29,COLUMNS(职业被动!$B$6:G$29),0)*$BO39,0)</f>
        <v>324</v>
      </c>
      <c r="BT39" s="9">
        <f>ROUND(属性投放!H$4+装备属性!H$4*IF($BO39&lt;10,1,ROUNDDOWN($BO39,-1))+SUM(属性投放!I$37:I$45)*$BO39+VLOOKUP($BP$2,一级属性!$E$41:$P$64,COLUMNS(一级属性!$E$41:K$64),0)*($BO39+0.25*IF($BO39&lt;10,1,ROUNDDOWN($BO39,-1)))+VLOOKUP($BP$2,宝石属性!$B$43:$M$66,COLUMNS(宝石属性!$B$43:H$66),0)*10*VLOOKUP(ROUNDDOWN($BO39,-1),宝石属性!$B$25:$N$41,2,0)*VLOOKUP(ROUNDDOWN($BO39,-1),宝石属性!$B$25:$N$41,3,0)+VLOOKUP($BP$2,职业被动!$B$6:$M$29,COLUMNS(职业被动!$B$6:H$29),0)*$BO39,0)</f>
        <v>442</v>
      </c>
      <c r="BU39" s="9">
        <f>ROUND(属性投放!I$4+装备属性!I$4*IF($BO39&lt;10,1,ROUNDDOWN($BO39,-1))+SUM(属性投放!J$37:J$45)*$BO39+VLOOKUP($BP$2,一级属性!$E$41:$P$64,COLUMNS(一级属性!$E$41:L$64),0)*($BO39+0.25*IF($BO39&lt;10,1,ROUNDDOWN($BO39,-1)))+VLOOKUP($BP$2,宝石属性!$B$43:$M$66,COLUMNS(宝石属性!$B$43:I$66),0)*10*VLOOKUP(ROUNDDOWN($BO39,-1),宝石属性!$B$25:$N$41,2,0)*VLOOKUP(ROUNDDOWN($BO39,-1),宝石属性!$B$25:$N$41,3,0)+VLOOKUP($BP$2,职业被动!$B$6:$M$29,COLUMNS(职业被动!$B$6:I$29),0)*$BO39,0)</f>
        <v>406</v>
      </c>
      <c r="BV39" s="9">
        <f>ROUND(属性投放!J$4+装备属性!J$4*IF($BO39&lt;10,1,ROUNDDOWN($BO39,-1))+SUM(属性投放!K$37:K$45)*$BO39+VLOOKUP($BP$2,一级属性!$E$41:$P$64,COLUMNS(一级属性!$E$41:M$64),0)*($BO39+0.25*IF($BO39&lt;10,1,ROUNDDOWN($BO39,-1)))+VLOOKUP($BP$2,宝石属性!$B$43:$M$66,COLUMNS(宝石属性!$B$43:J$66),0)*10*VLOOKUP(ROUNDDOWN($BO39,-1),宝石属性!$B$25:$N$41,2,0)*VLOOKUP(ROUNDDOWN($BO39,-1),宝石属性!$B$25:$N$41,3,0)+VLOOKUP($BP$2,职业被动!$B$6:$M$29,COLUMNS(职业被动!$B$6:J$29),0)*$BO39,0)</f>
        <v>279</v>
      </c>
      <c r="BW39" s="9">
        <f>ROUND(属性投放!K$4+装备属性!K$4*IF($BO39&lt;10,1,ROUNDDOWN($BO39,-1))+SUM(属性投放!L$37:L$45)*$BO39+VLOOKUP($BP$2,一级属性!$E$41:$P$64,COLUMNS(一级属性!$E$41:N$64),0)*($BO39+0.25*IF($BO39&lt;10,1,ROUNDDOWN($BO39,-1)))+VLOOKUP($BP$2,宝石属性!$B$43:$M$66,COLUMNS(宝石属性!$B$43:K$66),0)*10*VLOOKUP(ROUNDDOWN($BO39,-1),宝石属性!$B$25:$N$41,2,0)*VLOOKUP(ROUNDDOWN($BO39,-1),宝石属性!$B$25:$N$41,3,0)+VLOOKUP($BP$2,职业被动!$B$6:$M$29,COLUMNS(职业被动!$B$6:K$29),0)*$BO39,0)</f>
        <v>152</v>
      </c>
      <c r="BX39" s="9">
        <f>ROUND(属性投放!L$4+装备属性!L$4*IF($BO39&lt;10,1,ROUNDDOWN($BO39,-1))+SUM(属性投放!M$37:M$45)*$BO39+VLOOKUP($BP$2,一级属性!$E$41:$P$64,COLUMNS(一级属性!$E$41:O$64),0)*($BO39+0.25*IF($BO39&lt;10,1,ROUNDDOWN($BO39,-1)))+VLOOKUP($BP$2,宝石属性!$B$43:$M$66,COLUMNS(宝石属性!$B$43:L$66),0)*10*VLOOKUP(ROUNDDOWN($BO39,-1),宝石属性!$B$25:$N$41,2,0)*VLOOKUP(ROUNDDOWN($BO39,-1),宝石属性!$B$25:$N$41,3,0)+VLOOKUP($BP$2,职业被动!$B$6:$M$29,COLUMNS(职业被动!$B$6:L$29),0)*$BO39,0)</f>
        <v>11</v>
      </c>
      <c r="BY39" s="9">
        <f>ROUND(属性投放!M$4+装备属性!M$4*IF($BO39&lt;10,1,ROUNDDOWN($BO39,-1))+SUM(属性投放!N$37:N$45)*$BO39+VLOOKUP($BP$2,一级属性!$E$41:$P$64,COLUMNS(一级属性!$E$41:P$64),0)*($BO39+0.25*IF($BO39&lt;10,1,ROUNDDOWN($BO39,-1)))+VLOOKUP($BP$2,宝石属性!$B$43:$M$66,COLUMNS(宝石属性!$B$43:M$66),0)*10*VLOOKUP(ROUNDDOWN($BO39,-1),宝石属性!$B$25:$N$41,2,0)*VLOOKUP(ROUNDDOWN($BO39,-1),宝石属性!$B$25:$N$41,3,0)+VLOOKUP($BP$2,职业被动!$B$6:$M$29,COLUMNS(职业被动!$B$6:M$29),0)*$BO39,0)</f>
        <v>383</v>
      </c>
      <c r="BZ39" s="48">
        <f>属性价值和能力评分!$F$9+ROUND(属性价值和能力评分!$F$38*10,0)*BO39+ROUND((SUM(装备属性!$W$9:$W$14)+属性价值和能力评分!$F$38*1.25+1.4+2.8)*IF(BO39&lt;10,1,ROUNDDOWN(BO39,-1)),0)+15*VLOOKUP(ROUNDDOWN(BO39,-1),宝石属性!$B$26:$D$41,2,0)*6*VLOOKUP(ROUNDDOWN(BO39,-1),宝石属性!$B$26:$D$41,3,0)+(属性价值和能力评分!$F$49*9+属性价值和能力评分!$F$50*2+属性价值和能力评分!$F$53*8/5)*BO39</f>
        <v>6575</v>
      </c>
      <c r="CB39" s="1">
        <v>36</v>
      </c>
      <c r="CC39" s="9">
        <f>ROUND(属性投放!D$4+装备属性!D$4*IF($CB39&lt;10,1,ROUNDDOWN($CB39,-1))+SUM(属性投放!E$37:E$45)*$CB39+VLOOKUP($CC$2,一级属性!$E$41:$P$64,COLUMNS(一级属性!$E$41:G$64),0)*($CB39+0.25*IF($CB39&lt;10,1,ROUNDDOWN($CB39,-1)))+VLOOKUP($CC$2,宝石属性!$B$43:$M$66,COLUMNS(宝石属性!$B$43:D$66),0)*10*VLOOKUP(ROUNDDOWN($CB39,-1),宝石属性!$B$25:$N$41,2,0)*VLOOKUP(ROUNDDOWN($CB39,-1),宝石属性!$B$25:$N$41,3,0)+VLOOKUP($CC$2,职业被动!$B$6:$M$29,COLUMNS(职业被动!$B$6:D$29),0)*$CB39,0)</f>
        <v>1640</v>
      </c>
      <c r="CD39" s="9">
        <f>ROUND(属性投放!E$4+装备属性!E$4*IF($CB39&lt;10,1,ROUNDDOWN($CB39,-1))+SUM(属性投放!F$37:F$45)*$CB39+VLOOKUP($CC$2,一级属性!$E$41:$P$64,COLUMNS(一级属性!$E$41:H$64),0)*($CB39+0.25*IF($CB39&lt;10,1,ROUNDDOWN($CB39,-1)))+VLOOKUP($CC$2,宝石属性!$B$43:$M$66,COLUMNS(宝石属性!$B$43:E$66),0)*10*VLOOKUP(ROUNDDOWN($CB39,-1),宝石属性!$B$25:$N$41,2,0)*VLOOKUP(ROUNDDOWN($CB39,-1),宝石属性!$B$25:$N$41,3,0)+VLOOKUP($CC$2,职业被动!$B$6:$M$29,COLUMNS(职业被动!$B$6:E$29),0)*$CB39,0)</f>
        <v>986</v>
      </c>
      <c r="CE39" s="9">
        <f>ROUND(属性投放!F$4+装备属性!F$4*IF($CB39&lt;10,1,ROUNDDOWN($CB39,-1))+SUM(属性投放!G$37:G$45)*$CB39+VLOOKUP($CC$2,一级属性!$E$41:$P$64,COLUMNS(一级属性!$E$41:I$64),0)*($CB39+0.25*IF($CB39&lt;10,1,ROUNDDOWN($CB39,-1)))+VLOOKUP($CC$2,宝石属性!$B$43:$M$66,COLUMNS(宝石属性!$B$43:F$66),0)*10*VLOOKUP(ROUNDDOWN($CB39,-1),宝石属性!$B$25:$N$41,2,0)*VLOOKUP(ROUNDDOWN($CB39,-1),宝石属性!$B$25:$N$41,3,0)+VLOOKUP($CC$2,职业被动!$B$6:$M$29,COLUMNS(职业被动!$B$6:F$29),0)*$CB39,0)</f>
        <v>774</v>
      </c>
      <c r="CF39" s="9">
        <f>ROUND(属性投放!G$4+装备属性!G$4*IF($CB39&lt;10,1,ROUNDDOWN($CB39,-1))+SUM(属性投放!H$37:H$45)*$CB39+VLOOKUP($CC$2,一级属性!$E$41:$P$64,COLUMNS(一级属性!$E$41:J$64),0)*($CB39+0.25*IF($CB39&lt;10,1,ROUNDDOWN($CB39,-1)))+VLOOKUP($CC$2,宝石属性!$B$43:$M$66,COLUMNS(宝石属性!$B$43:G$66),0)*10*VLOOKUP(ROUNDDOWN($CB39,-1),宝石属性!$B$25:$N$41,2,0)*VLOOKUP(ROUNDDOWN($CB39,-1),宝石属性!$B$25:$N$41,3,0)+VLOOKUP($CC$2,职业被动!$B$6:$M$29,COLUMNS(职业被动!$B$6:G$29),0)*$CB39,0)</f>
        <v>360</v>
      </c>
      <c r="CG39" s="9">
        <f>ROUND(属性投放!H$4+装备属性!H$4*IF($CB39&lt;10,1,ROUNDDOWN($CB39,-1))+SUM(属性投放!I$37:I$45)*$CB39+VLOOKUP($CC$2,一级属性!$E$41:$P$64,COLUMNS(一级属性!$E$41:K$64),0)*($CB39+0.25*IF($CB39&lt;10,1,ROUNDDOWN($CB39,-1)))+VLOOKUP($CC$2,宝石属性!$B$43:$M$66,COLUMNS(宝石属性!$B$43:H$66),0)*10*VLOOKUP(ROUNDDOWN($CB39,-1),宝石属性!$B$25:$N$41,2,0)*VLOOKUP(ROUNDDOWN($CB39,-1),宝石属性!$B$25:$N$41,3,0)+VLOOKUP($CC$2,职业被动!$B$6:$M$29,COLUMNS(职业被动!$B$6:H$29),0)*$CB39,0)</f>
        <v>275</v>
      </c>
      <c r="CH39" s="9">
        <f>ROUND(属性投放!I$4+装备属性!I$4*IF($CB39&lt;10,1,ROUNDDOWN($CB39,-1))+SUM(属性投放!J$37:J$45)*$CB39+VLOOKUP($CC$2,一级属性!$E$41:$P$64,COLUMNS(一级属性!$E$41:L$64),0)*($CB39+0.25*IF($CB39&lt;10,1,ROUNDDOWN($CB39,-1)))+VLOOKUP($CC$2,宝石属性!$B$43:$M$66,COLUMNS(宝石属性!$B$43:I$66),0)*10*VLOOKUP(ROUNDDOWN($CB39,-1),宝石属性!$B$25:$N$41,2,0)*VLOOKUP(ROUNDDOWN($CB39,-1),宝石属性!$B$25:$N$41,3,0)+VLOOKUP($CC$2,职业被动!$B$6:$M$29,COLUMNS(职业被动!$B$6:I$29),0)*$CB39,0)</f>
        <v>389</v>
      </c>
      <c r="CI39" s="9">
        <f>ROUND(属性投放!J$4+装备属性!J$4*IF($CB39&lt;10,1,ROUNDDOWN($CB39,-1))+SUM(属性投放!K$37:K$45)*$CB39+VLOOKUP($CC$2,一级属性!$E$41:$P$64,COLUMNS(一级属性!$E$41:M$64),0)*($CB39+0.25*IF($CB39&lt;10,1,ROUNDDOWN($CB39,-1)))+VLOOKUP($CC$2,宝石属性!$B$43:$M$66,COLUMNS(宝石属性!$B$43:J$66),0)*10*VLOOKUP(ROUNDDOWN($CB39,-1),宝石属性!$B$25:$N$41,2,0)*VLOOKUP(ROUNDDOWN($CB39,-1),宝石属性!$B$25:$N$41,3,0)+VLOOKUP($CC$2,职业被动!$B$6:$M$29,COLUMNS(职业被动!$B$6:J$29),0)*$CB39,0)</f>
        <v>248</v>
      </c>
      <c r="CJ39" s="9">
        <f>ROUND(属性投放!K$4+装备属性!K$4*IF($CB39&lt;10,1,ROUNDDOWN($CB39,-1))+SUM(属性投放!L$37:L$45)*$CB39+VLOOKUP($CC$2,一级属性!$E$41:$P$64,COLUMNS(一级属性!$E$41:N$64),0)*($CB39+0.25*IF($CB39&lt;10,1,ROUNDDOWN($CB39,-1)))+VLOOKUP($CC$2,宝石属性!$B$43:$M$66,COLUMNS(宝石属性!$B$43:K$66),0)*10*VLOOKUP(ROUNDDOWN($CB39,-1),宝石属性!$B$25:$N$41,2,0)*VLOOKUP(ROUNDDOWN($CB39,-1),宝石属性!$B$25:$N$41,3,0)+VLOOKUP($CC$2,职业被动!$B$6:$M$29,COLUMNS(职业被动!$B$6:K$29),0)*$CB39,0)</f>
        <v>128</v>
      </c>
      <c r="CK39" s="9">
        <f>ROUND(属性投放!L$4+装备属性!L$4*IF($CB39&lt;10,1,ROUNDDOWN($CB39,-1))+SUM(属性投放!M$37:M$45)*$CB39+VLOOKUP($CC$2,一级属性!$E$41:$P$64,COLUMNS(一级属性!$E$41:O$64),0)*($CB39+0.25*IF($CB39&lt;10,1,ROUNDDOWN($CB39,-1)))+VLOOKUP($CC$2,宝石属性!$B$43:$M$66,COLUMNS(宝石属性!$B$43:L$66),0)*10*VLOOKUP(ROUNDDOWN($CB39,-1),宝石属性!$B$25:$N$41,2,0)*VLOOKUP(ROUNDDOWN($CB39,-1),宝石属性!$B$25:$N$41,3,0)+VLOOKUP($CC$2,职业被动!$B$6:$M$29,COLUMNS(职业被动!$B$6:L$29),0)*$CB39,0)</f>
        <v>11</v>
      </c>
      <c r="CL39" s="9">
        <f>ROUND(属性投放!M$4+装备属性!M$4*IF($CB39&lt;10,1,ROUNDDOWN($CB39,-1))+SUM(属性投放!N$37:N$45)*$CB39+VLOOKUP($CC$2,一级属性!$E$41:$P$64,COLUMNS(一级属性!$E$41:P$64),0)*($CB39+0.25*IF($CB39&lt;10,1,ROUNDDOWN($CB39,-1)))+VLOOKUP($CC$2,宝石属性!$B$43:$M$66,COLUMNS(宝石属性!$B$43:M$66),0)*10*VLOOKUP(ROUNDDOWN($CB39,-1),宝石属性!$B$25:$N$41,2,0)*VLOOKUP(ROUNDDOWN($CB39,-1),宝石属性!$B$25:$N$41,3,0)+VLOOKUP($CC$2,职业被动!$B$6:$M$29,COLUMNS(职业被动!$B$6:M$29),0)*$CB39,0)</f>
        <v>371</v>
      </c>
      <c r="CM39" s="48">
        <f>属性价值和能力评分!$F$9+ROUND(属性价值和能力评分!$F$38*10,0)*CB39+ROUND((SUM(装备属性!$W$9:$W$14)+属性价值和能力评分!$F$38*1.25+1.4+2.8)*IF(CB39&lt;10,1,ROUNDDOWN(CB39,-1)),0)+15*VLOOKUP(ROUNDDOWN(CB39,-1),宝石属性!$B$26:$D$41,2,0)*6*VLOOKUP(ROUNDDOWN(CB39,-1),宝石属性!$B$26:$D$41,3,0)+(属性价值和能力评分!$F$49*9+属性价值和能力评分!$F$50*2+属性价值和能力评分!$F$53*8/5)*CB39</f>
        <v>6575</v>
      </c>
      <c r="CO39" s="1">
        <v>36</v>
      </c>
      <c r="CP39" s="9">
        <f>ROUND(属性投放!D$4+装备属性!D$4*IF($CO39&lt;10,1,ROUNDDOWN($CO39,-1))+SUM(属性投放!E$37:E$45)*$CO39+VLOOKUP($CP$2,一级属性!$E$41:$P$64,COLUMNS(一级属性!$E$41:G$64),0)*($CO39+0.25*IF($CO39&lt;10,1,ROUNDDOWN($CO39,-1)))+VLOOKUP($CP$2,宝石属性!$B$43:$M$66,COLUMNS(宝石属性!$B$43:D$66),0)*10*VLOOKUP(ROUNDDOWN($CO39,-1),宝石属性!$B$25:$N$41,2,0)*VLOOKUP(ROUNDDOWN($CO39,-1),宝石属性!$B$25:$N$41,3,0)+VLOOKUP($CP$2,职业被动!$B$6:$M$29,COLUMNS(职业被动!$B$6:D$29),0)*$CO39,0)</f>
        <v>1640</v>
      </c>
      <c r="CQ39" s="9">
        <f>ROUND(属性投放!E$4+装备属性!E$4*IF($CO39&lt;10,1,ROUNDDOWN($CO39,-1))+SUM(属性投放!F$37:F$45)*$CO39+VLOOKUP($CP$2,一级属性!$E$41:$P$64,COLUMNS(一级属性!$E$41:H$64),0)*($CO39+0.25*IF($CO39&lt;10,1,ROUNDDOWN($CO39,-1)))+VLOOKUP($CP$2,宝石属性!$B$43:$M$66,COLUMNS(宝石属性!$B$43:E$66),0)*10*VLOOKUP(ROUNDDOWN($CO39,-1),宝石属性!$B$25:$N$41,2,0)*VLOOKUP(ROUNDDOWN($CO39,-1),宝石属性!$B$25:$N$41,3,0)+VLOOKUP($CP$2,职业被动!$B$6:$M$29,COLUMNS(职业被动!$B$6:E$29),0)*$CO39,0)</f>
        <v>2074</v>
      </c>
      <c r="CR39" s="9">
        <f>ROUND(属性投放!F$4+装备属性!F$4*IF($CO39&lt;10,1,ROUNDDOWN($CO39,-1))+SUM(属性投放!G$37:G$45)*$CO39+VLOOKUP($CP$2,一级属性!$E$41:$P$64,COLUMNS(一级属性!$E$41:I$64),0)*($CO39+0.25*IF($CO39&lt;10,1,ROUNDDOWN($CO39,-1)))+VLOOKUP($CP$2,宝石属性!$B$43:$M$66,COLUMNS(宝石属性!$B$43:F$66),0)*10*VLOOKUP(ROUNDDOWN($CO39,-1),宝石属性!$B$25:$N$41,2,0)*VLOOKUP(ROUNDDOWN($CO39,-1),宝石属性!$B$25:$N$41,3,0)+VLOOKUP($CP$2,职业被动!$B$6:$M$29,COLUMNS(职业被动!$B$6:F$29),0)*$CO39,0)</f>
        <v>418</v>
      </c>
      <c r="CS39" s="9">
        <f>ROUND(属性投放!G$4+装备属性!G$4*IF($CO39&lt;10,1,ROUNDDOWN($CO39,-1))+SUM(属性投放!H$37:H$45)*$CO39+VLOOKUP($CP$2,一级属性!$E$41:$P$64,COLUMNS(一级属性!$E$41:J$64),0)*($CO39+0.25*IF($CO39&lt;10,1,ROUNDDOWN($CO39,-1)))+VLOOKUP($CP$2,宝石属性!$B$43:$M$66,COLUMNS(宝石属性!$B$43:G$66),0)*10*VLOOKUP(ROUNDDOWN($CO39,-1),宝石属性!$B$25:$N$41,2,0)*VLOOKUP(ROUNDDOWN($CO39,-1),宝石属性!$B$25:$N$41,3,0)+VLOOKUP($CP$2,职业被动!$B$6:$M$29,COLUMNS(职业被动!$B$6:G$29),0)*$CO39,0)</f>
        <v>324</v>
      </c>
      <c r="CT39" s="9">
        <f>ROUND(属性投放!H$4+装备属性!H$4*IF($CO39&lt;10,1,ROUNDDOWN($CO39,-1))+SUM(属性投放!I$37:I$45)*$CO39+VLOOKUP($CP$2,一级属性!$E$41:$P$64,COLUMNS(一级属性!$E$41:K$64),0)*($CO39+0.25*IF($CO39&lt;10,1,ROUNDDOWN($CO39,-1)))+VLOOKUP($CP$2,宝石属性!$B$43:$M$66,COLUMNS(宝石属性!$B$43:H$66),0)*10*VLOOKUP(ROUNDDOWN($CO39,-1),宝石属性!$B$25:$N$41,2,0)*VLOOKUP(ROUNDDOWN($CO39,-1),宝石属性!$B$25:$N$41,3,0)+VLOOKUP($CP$2,职业被动!$B$6:$M$29,COLUMNS(职业被动!$B$6:H$29),0)*$CO39,0)</f>
        <v>601</v>
      </c>
      <c r="CU39" s="9">
        <f>ROUND(属性投放!I$4+装备属性!I$4*IF($CO39&lt;10,1,ROUNDDOWN($CO39,-1))+SUM(属性投放!J$37:J$45)*$CO39+VLOOKUP($CP$2,一级属性!$E$41:$P$64,COLUMNS(一级属性!$E$41:L$64),0)*($CO39+0.25*IF($CO39&lt;10,1,ROUNDDOWN($CO39,-1)))+VLOOKUP($CP$2,宝石属性!$B$43:$M$66,COLUMNS(宝石属性!$B$43:I$66),0)*10*VLOOKUP(ROUNDDOWN($CO39,-1),宝石属性!$B$25:$N$41,2,0)*VLOOKUP(ROUNDDOWN($CO39,-1),宝石属性!$B$25:$N$41,3,0)+VLOOKUP($CP$2,职业被动!$B$6:$M$29,COLUMNS(职业被动!$B$6:I$29),0)*$CO39,0)</f>
        <v>512</v>
      </c>
      <c r="CV39" s="9">
        <f>ROUND(属性投放!J$4+装备属性!J$4*IF($CO39&lt;10,1,ROUNDDOWN($CO39,-1))+SUM(属性投放!K$37:K$45)*$CO39+VLOOKUP($CP$2,一级属性!$E$41:$P$64,COLUMNS(一级属性!$E$41:M$64),0)*($CO39+0.25*IF($CO39&lt;10,1,ROUNDDOWN($CO39,-1)))+VLOOKUP($CP$2,宝石属性!$B$43:$M$66,COLUMNS(宝石属性!$B$43:J$66),0)*10*VLOOKUP(ROUNDDOWN($CO39,-1),宝石属性!$B$25:$N$41,2,0)*VLOOKUP(ROUNDDOWN($CO39,-1),宝石属性!$B$25:$N$41,3,0)+VLOOKUP($CP$2,职业被动!$B$6:$M$29,COLUMNS(职业被动!$B$6:J$29),0)*$CO39,0)</f>
        <v>205</v>
      </c>
      <c r="CW39" s="9">
        <f>ROUND(属性投放!K$4+装备属性!K$4*IF($CO39&lt;10,1,ROUNDDOWN($CO39,-1))+SUM(属性投放!L$37:L$45)*$CO39+VLOOKUP($CP$2,一级属性!$E$41:$P$64,COLUMNS(一级属性!$E$41:N$64),0)*($CO39+0.25*IF($CO39&lt;10,1,ROUNDDOWN($CO39,-1)))+VLOOKUP($CP$2,宝石属性!$B$43:$M$66,COLUMNS(宝石属性!$B$43:K$66),0)*10*VLOOKUP(ROUNDDOWN($CO39,-1),宝石属性!$B$25:$N$41,2,0)*VLOOKUP(ROUNDDOWN($CO39,-1),宝石属性!$B$25:$N$41,3,0)+VLOOKUP($CP$2,职业被动!$B$6:$M$29,COLUMNS(职业被动!$B$6:K$29),0)*$CO39,0)</f>
        <v>128</v>
      </c>
      <c r="CX39" s="9">
        <f>ROUND(属性投放!L$4+装备属性!L$4*IF($CO39&lt;10,1,ROUNDDOWN($CO39,-1))+SUM(属性投放!M$37:M$45)*$CO39+VLOOKUP($CP$2,一级属性!$E$41:$P$64,COLUMNS(一级属性!$E$41:O$64),0)*($CO39+0.25*IF($CO39&lt;10,1,ROUNDDOWN($CO39,-1)))+VLOOKUP($CP$2,宝石属性!$B$43:$M$66,COLUMNS(宝石属性!$B$43:L$66),0)*10*VLOOKUP(ROUNDDOWN($CO39,-1),宝石属性!$B$25:$N$41,2,0)*VLOOKUP(ROUNDDOWN($CO39,-1),宝石属性!$B$25:$N$41,3,0)+VLOOKUP($CP$2,职业被动!$B$6:$M$29,COLUMNS(职业被动!$B$6:L$29),0)*$CO39,0)</f>
        <v>11</v>
      </c>
      <c r="CY39" s="9">
        <f>ROUND(属性投放!M$4+装备属性!M$4*IF($CO39&lt;10,1,ROUNDDOWN($CO39,-1))+SUM(属性投放!N$37:N$45)*$CO39+VLOOKUP($CP$2,一级属性!$E$41:$P$64,COLUMNS(一级属性!$E$41:P$64),0)*($CO39+0.25*IF($CO39&lt;10,1,ROUNDDOWN($CO39,-1)))+VLOOKUP($CP$2,宝石属性!$B$43:$M$66,COLUMNS(宝石属性!$B$43:M$66),0)*10*VLOOKUP(ROUNDDOWN($CO39,-1),宝石属性!$B$25:$N$41,2,0)*VLOOKUP(ROUNDDOWN($CO39,-1),宝石属性!$B$25:$N$41,3,0)+VLOOKUP($CP$2,职业被动!$B$6:$M$29,COLUMNS(职业被动!$B$6:M$29),0)*$CO39,0)</f>
        <v>371</v>
      </c>
      <c r="CZ39" s="48">
        <f>属性价值和能力评分!$F$9+ROUND(属性价值和能力评分!$F$38*10,0)*CO39+ROUND((SUM(装备属性!$W$9:$W$14)+属性价值和能力评分!$F$38*1.25+1.4+2.8)*IF(CO39&lt;10,1,ROUNDDOWN(CO39,-1)),0)+15*VLOOKUP(ROUNDDOWN(CO39,-1),宝石属性!$B$26:$D$41,2,0)*6*VLOOKUP(ROUNDDOWN(CO39,-1),宝石属性!$B$26:$D$41,3,0)+(属性价值和能力评分!$F$49*9+属性价值和能力评分!$F$50*2+属性价值和能力评分!$F$53*8/5)*CO39</f>
        <v>6575</v>
      </c>
      <c r="DB39" s="1">
        <v>36</v>
      </c>
      <c r="DC39" s="9">
        <f>ROUND(属性投放!D$4+装备属性!D$4*IF($DB39&lt;10,1,ROUNDDOWN($DB39,-1))+SUM(属性投放!E$37:E$45)*$DB39+VLOOKUP($DC$2,一级属性!$E$41:$P$64,COLUMNS(一级属性!$E$41:G$64),0)*($DB39+0.25*IF($DB39&lt;10,1,ROUNDDOWN($DB39,-1)))+VLOOKUP($DC$2,宝石属性!$B$43:$M$66,COLUMNS(宝石属性!$B$43:D$66),0)*10*VLOOKUP(ROUNDDOWN($DB39,-1),宝石属性!$B$25:$N$41,2,0)*VLOOKUP(ROUNDDOWN($DB39,-1),宝石属性!$B$25:$N$41,3,0)+VLOOKUP($DC$2,职业被动!$B$6:$M$29,COLUMNS(职业被动!$B$6:D$29),0)*$DB39,0)</f>
        <v>1892</v>
      </c>
      <c r="DD39" s="9">
        <f>ROUND(属性投放!E$4+装备属性!E$4*IF($DB39&lt;10,1,ROUNDDOWN($DB39,-1))+SUM(属性投放!F$37:F$45)*$DB39+VLOOKUP($DC$2,一级属性!$E$41:$P$64,COLUMNS(一级属性!$E$41:H$64),0)*($DB39+0.25*IF($DB39&lt;10,1,ROUNDDOWN($DB39,-1)))+VLOOKUP($DC$2,宝石属性!$B$43:$M$66,COLUMNS(宝石属性!$B$43:E$66),0)*10*VLOOKUP(ROUNDDOWN($DB39,-1),宝石属性!$B$25:$N$41,2,0)*VLOOKUP(ROUNDDOWN($DB39,-1),宝石属性!$B$25:$N$41,3,0)+VLOOKUP($DC$2,职业被动!$B$6:$M$29,COLUMNS(职业被动!$B$6:E$29),0)*$DB39,0)</f>
        <v>986</v>
      </c>
      <c r="DE39" s="9">
        <f>ROUND(属性投放!F$4+装备属性!F$4*IF($DB39&lt;10,1,ROUNDDOWN($DB39,-1))+SUM(属性投放!G$37:G$45)*$DB39+VLOOKUP($DC$2,一级属性!$E$41:$P$64,COLUMNS(一级属性!$E$41:I$64),0)*($DB39+0.25*IF($DB39&lt;10,1,ROUNDDOWN($DB39,-1)))+VLOOKUP($DC$2,宝石属性!$B$43:$M$66,COLUMNS(宝石属性!$B$43:F$66),0)*10*VLOOKUP(ROUNDDOWN($DB39,-1),宝石属性!$B$25:$N$41,2,0)*VLOOKUP(ROUNDDOWN($DB39,-1),宝石属性!$B$25:$N$41,3,0)+VLOOKUP($DC$2,职业被动!$B$6:$M$29,COLUMNS(职业被动!$B$6:F$29),0)*$DB39,0)</f>
        <v>418</v>
      </c>
      <c r="DF39" s="9">
        <f>ROUND(属性投放!G$4+装备属性!G$4*IF($DB39&lt;10,1,ROUNDDOWN($DB39,-1))+SUM(属性投放!H$37:H$45)*$DB39+VLOOKUP($DC$2,一级属性!$E$41:$P$64,COLUMNS(一级属性!$E$41:J$64),0)*($DB39+0.25*IF($DB39&lt;10,1,ROUNDDOWN($DB39,-1)))+VLOOKUP($DC$2,宝石属性!$B$43:$M$66,COLUMNS(宝石属性!$B$43:G$66),0)*10*VLOOKUP(ROUNDDOWN($DB39,-1),宝石属性!$B$25:$N$41,2,0)*VLOOKUP(ROUNDDOWN($DB39,-1),宝石属性!$B$25:$N$41,3,0)+VLOOKUP($DC$2,职业被动!$B$6:$M$29,COLUMNS(职业被动!$B$6:G$29),0)*$DB39,0)</f>
        <v>911</v>
      </c>
      <c r="DG39" s="9">
        <f>ROUND(属性投放!H$4+装备属性!H$4*IF($DB39&lt;10,1,ROUNDDOWN($DB39,-1))+SUM(属性投放!I$37:I$45)*$DB39+VLOOKUP($DC$2,一级属性!$E$41:$P$64,COLUMNS(一级属性!$E$41:K$64),0)*($DB39+0.25*IF($DB39&lt;10,1,ROUNDDOWN($DB39,-1)))+VLOOKUP($DC$2,宝石属性!$B$43:$M$66,COLUMNS(宝石属性!$B$43:H$66),0)*10*VLOOKUP(ROUNDDOWN($DB39,-1),宝石属性!$B$25:$N$41,2,0)*VLOOKUP(ROUNDDOWN($DB39,-1),宝石属性!$B$25:$N$41,3,0)+VLOOKUP($DC$2,职业被动!$B$6:$M$29,COLUMNS(职业被动!$B$6:H$29),0)*$DB39,0)</f>
        <v>275</v>
      </c>
      <c r="DH39" s="9">
        <f>ROUND(属性投放!I$4+装备属性!I$4*IF($DB39&lt;10,1,ROUNDDOWN($DB39,-1))+SUM(属性投放!J$37:J$45)*$DB39+VLOOKUP($DC$2,一级属性!$E$41:$P$64,COLUMNS(一级属性!$E$41:L$64),0)*($DB39+0.25*IF($DB39&lt;10,1,ROUNDDOWN($DB39,-1)))+VLOOKUP($DC$2,宝石属性!$B$43:$M$66,COLUMNS(宝石属性!$B$43:I$66),0)*10*VLOOKUP(ROUNDDOWN($DB39,-1),宝石属性!$B$25:$N$41,2,0)*VLOOKUP(ROUNDDOWN($DB39,-1),宝石属性!$B$25:$N$41,3,0)+VLOOKUP($DC$2,职业被动!$B$6:$M$29,COLUMNS(职业被动!$B$6:I$29),0)*$DB39,0)</f>
        <v>345</v>
      </c>
      <c r="DI39" s="9">
        <f>ROUND(属性投放!J$4+装备属性!J$4*IF($DB39&lt;10,1,ROUNDDOWN($DB39,-1))+SUM(属性投放!K$37:K$45)*$DB39+VLOOKUP($DC$2,一级属性!$E$41:$P$64,COLUMNS(一级属性!$E$41:M$64),0)*($DB39+0.25*IF($DB39&lt;10,1,ROUNDDOWN($DB39,-1)))+VLOOKUP($DC$2,宝石属性!$B$43:$M$66,COLUMNS(宝石属性!$B$43:J$66),0)*10*VLOOKUP(ROUNDDOWN($DB39,-1),宝石属性!$B$25:$N$41,2,0)*VLOOKUP(ROUNDDOWN($DB39,-1),宝石属性!$B$25:$N$41,3,0)+VLOOKUP($DC$2,职业被动!$B$6:$M$29,COLUMNS(职业被动!$B$6:J$29),0)*$DB39,0)</f>
        <v>248</v>
      </c>
      <c r="DJ39" s="9">
        <f>ROUND(属性投放!K$4+装备属性!K$4*IF($DB39&lt;10,1,ROUNDDOWN($DB39,-1))+SUM(属性投放!L$37:L$45)*$DB39+VLOOKUP($DC$2,一级属性!$E$41:$P$64,COLUMNS(一级属性!$E$41:N$64),0)*($DB39+0.25*IF($DB39&lt;10,1,ROUNDDOWN($DB39,-1)))+VLOOKUP($DC$2,宝石属性!$B$43:$M$66,COLUMNS(宝石属性!$B$43:K$66),0)*10*VLOOKUP(ROUNDDOWN($DB39,-1),宝石属性!$B$25:$N$41,2,0)*VLOOKUP(ROUNDDOWN($DB39,-1),宝石属性!$B$25:$N$41,3,0)+VLOOKUP($DC$2,职业被动!$B$6:$M$29,COLUMNS(职业被动!$B$6:K$29),0)*$DB39,0)</f>
        <v>152</v>
      </c>
      <c r="DK39" s="9">
        <f>ROUND(属性投放!L$4+装备属性!L$4*IF($DB39&lt;10,1,ROUNDDOWN($DB39,-1))+SUM(属性投放!M$37:M$45)*$DB39+VLOOKUP($DC$2,一级属性!$E$41:$P$64,COLUMNS(一级属性!$E$41:O$64),0)*($DB39+0.25*IF($DB39&lt;10,1,ROUNDDOWN($DB39,-1)))+VLOOKUP($DC$2,宝石属性!$B$43:$M$66,COLUMNS(宝石属性!$B$43:L$66),0)*10*VLOOKUP(ROUNDDOWN($DB39,-1),宝石属性!$B$25:$N$41,2,0)*VLOOKUP(ROUNDDOWN($DB39,-1),宝石属性!$B$25:$N$41,3,0)+VLOOKUP($DC$2,职业被动!$B$6:$M$29,COLUMNS(职业被动!$B$6:L$29),0)*$DB39,0)</f>
        <v>11</v>
      </c>
      <c r="DL39" s="9">
        <f>ROUND(属性投放!M$4+装备属性!M$4*IF($DB39&lt;10,1,ROUNDDOWN($DB39,-1))+SUM(属性投放!N$37:N$45)*$DB39+VLOOKUP($DC$2,一级属性!$E$41:$P$64,COLUMNS(一级属性!$E$41:P$64),0)*($DB39+0.25*IF($DB39&lt;10,1,ROUNDDOWN($DB39,-1)))+VLOOKUP($DC$2,宝石属性!$B$43:$M$66,COLUMNS(宝石属性!$B$43:M$66),0)*10*VLOOKUP(ROUNDDOWN($DB39,-1),宝石属性!$B$25:$N$41,2,0)*VLOOKUP(ROUNDDOWN($DB39,-1),宝石属性!$B$25:$N$41,3,0)+VLOOKUP($DC$2,职业被动!$B$6:$M$29,COLUMNS(职业被动!$B$6:M$29),0)*$DB39,0)</f>
        <v>371</v>
      </c>
      <c r="DM39" s="48">
        <f>属性价值和能力评分!$F$9+ROUND(属性价值和能力评分!$F$38*10,0)*DB39+ROUND((SUM(装备属性!$W$9:$W$14)+属性价值和能力评分!$F$38*1.25+1.4+2.8)*IF(DB39&lt;10,1,ROUNDDOWN(DB39,-1)),0)+15*VLOOKUP(ROUNDDOWN(DB39,-1),宝石属性!$B$26:$D$41,2,0)*6*VLOOKUP(ROUNDDOWN(DB39,-1),宝石属性!$B$26:$D$41,3,0)+(属性价值和能力评分!$F$49*9+属性价值和能力评分!$F$50*2+属性价值和能力评分!$F$53*8/5)*DB39</f>
        <v>6575</v>
      </c>
      <c r="DO39" s="1">
        <v>36</v>
      </c>
      <c r="DP39" s="9">
        <f>ROUND(属性投放!D$4+装备属性!D$4*IF($DO39&lt;10,1,ROUNDDOWN($DO39,-1))+SUM(属性投放!E$37:E$45)*$DO39+VLOOKUP($DP$2,一级属性!$E$41:$P$64,COLUMNS(一级属性!$E$41:G$64),0)*($DO39+0.25*IF($DO39&lt;10,1,ROUNDDOWN($DO39,-1)))+VLOOKUP($DP$2,宝石属性!$B$43:$M$66,COLUMNS(宝石属性!$B$43:D$66),0)*10*VLOOKUP(ROUNDDOWN($DO39,-1),宝石属性!$B$25:$N$41,2,0)*VLOOKUP(ROUNDDOWN($DO39,-1),宝石属性!$B$25:$N$41,3,0)+VLOOKUP($DP$2,职业被动!$B$6:$M$29,COLUMNS(职业被动!$B$6:D$29),0)*$DO39,0)</f>
        <v>4004</v>
      </c>
      <c r="DQ39" s="9">
        <f>ROUND(属性投放!E$4+装备属性!E$4*IF($DO39&lt;10,1,ROUNDDOWN($DO39,-1))+SUM(属性投放!F$37:F$45)*$DO39+VLOOKUP($DP$2,一级属性!$E$41:$P$64,COLUMNS(一级属性!$E$41:H$64),0)*($DO39+0.25*IF($DO39&lt;10,1,ROUNDDOWN($DO39,-1)))+VLOOKUP($DP$2,宝石属性!$B$43:$M$66,COLUMNS(宝石属性!$B$43:E$66),0)*10*VLOOKUP(ROUNDDOWN($DO39,-1),宝石属性!$B$25:$N$41,2,0)*VLOOKUP(ROUNDDOWN($DO39,-1),宝石属性!$B$25:$N$41,3,0)+VLOOKUP($DP$2,职业被动!$B$6:$M$29,COLUMNS(职业被动!$B$6:E$29),0)*$DO39,0)</f>
        <v>986</v>
      </c>
      <c r="DR39" s="9">
        <f>ROUND(属性投放!F$4+装备属性!F$4*IF($DO39&lt;10,1,ROUNDDOWN($DO39,-1))+SUM(属性投放!G$37:G$45)*$DO39+VLOOKUP($DP$2,一级属性!$E$41:$P$64,COLUMNS(一级属性!$E$41:I$64),0)*($DO39+0.25*IF($DO39&lt;10,1,ROUNDDOWN($DO39,-1)))+VLOOKUP($DP$2,宝石属性!$B$43:$M$66,COLUMNS(宝石属性!$B$43:F$66),0)*10*VLOOKUP(ROUNDDOWN($DO39,-1),宝石属性!$B$25:$N$41,2,0)*VLOOKUP(ROUNDDOWN($DO39,-1),宝石属性!$B$25:$N$41,3,0)+VLOOKUP($DP$2,职业被动!$B$6:$M$29,COLUMNS(职业被动!$B$6:F$29),0)*$DO39,0)</f>
        <v>418</v>
      </c>
      <c r="DS39" s="9">
        <f>ROUND(属性投放!G$4+装备属性!G$4*IF($DO39&lt;10,1,ROUNDDOWN($DO39,-1))+SUM(属性投放!H$37:H$45)*$DO39+VLOOKUP($DP$2,一级属性!$E$41:$P$64,COLUMNS(一级属性!$E$41:J$64),0)*($DO39+0.25*IF($DO39&lt;10,1,ROUNDDOWN($DO39,-1)))+VLOOKUP($DP$2,宝石属性!$B$43:$M$66,COLUMNS(宝石属性!$B$43:G$66),0)*10*VLOOKUP(ROUNDDOWN($DO39,-1),宝石属性!$B$25:$N$41,2,0)*VLOOKUP(ROUNDDOWN($DO39,-1),宝石属性!$B$25:$N$41,3,0)+VLOOKUP($DP$2,职业被动!$B$6:$M$29,COLUMNS(职业被动!$B$6:G$29),0)*$DO39,0)</f>
        <v>324</v>
      </c>
      <c r="DT39" s="9">
        <f>ROUND(属性投放!H$4+装备属性!H$4*IF($DO39&lt;10,1,ROUNDDOWN($DO39,-1))+SUM(属性投放!I$37:I$45)*$DO39+VLOOKUP($DP$2,一级属性!$E$41:$P$64,COLUMNS(一级属性!$E$41:K$64),0)*($DO39+0.25*IF($DO39&lt;10,1,ROUNDDOWN($DO39,-1)))+VLOOKUP($DP$2,宝石属性!$B$43:$M$66,COLUMNS(宝石属性!$B$43:H$66),0)*10*VLOOKUP(ROUNDDOWN($DO39,-1),宝石属性!$B$25:$N$41,2,0)*VLOOKUP(ROUNDDOWN($DO39,-1),宝石属性!$B$25:$N$41,3,0)+VLOOKUP($DP$2,职业被动!$B$6:$M$29,COLUMNS(职业被动!$B$6:H$29),0)*$DO39,0)</f>
        <v>311</v>
      </c>
      <c r="DU39" s="9">
        <f>ROUND(属性投放!I$4+装备属性!I$4*IF($DO39&lt;10,1,ROUNDDOWN($DO39,-1))+SUM(属性投放!J$37:J$45)*$DO39+VLOOKUP($DP$2,一级属性!$E$41:$P$64,COLUMNS(一级属性!$E$41:L$64),0)*($DO39+0.25*IF($DO39&lt;10,1,ROUNDDOWN($DO39,-1)))+VLOOKUP($DP$2,宝石属性!$B$43:$M$66,COLUMNS(宝石属性!$B$43:I$66),0)*10*VLOOKUP(ROUNDDOWN($DO39,-1),宝石属性!$B$25:$N$41,2,0)*VLOOKUP(ROUNDDOWN($DO39,-1),宝石属性!$B$25:$N$41,3,0)+VLOOKUP($DP$2,职业被动!$B$6:$M$29,COLUMNS(职业被动!$B$6:I$29),0)*$DO39,0)</f>
        <v>345</v>
      </c>
      <c r="DV39" s="9">
        <f>ROUND(属性投放!J$4+装备属性!J$4*IF($DO39&lt;10,1,ROUNDDOWN($DO39,-1))+SUM(属性投放!K$37:K$45)*$DO39+VLOOKUP($DP$2,一级属性!$E$41:$P$64,COLUMNS(一级属性!$E$41:M$64),0)*($DO39+0.25*IF($DO39&lt;10,1,ROUNDDOWN($DO39,-1)))+VLOOKUP($DP$2,宝石属性!$B$43:$M$66,COLUMNS(宝石属性!$B$43:J$66),0)*10*VLOOKUP(ROUNDDOWN($DO39,-1),宝石属性!$B$25:$N$41,2,0)*VLOOKUP(ROUNDDOWN($DO39,-1),宝石属性!$B$25:$N$41,3,0)+VLOOKUP($DP$2,职业被动!$B$6:$M$29,COLUMNS(职业被动!$B$6:J$29),0)*$DO39,0)</f>
        <v>248</v>
      </c>
      <c r="DW39" s="9">
        <f>ROUND(属性投放!K$4+装备属性!K$4*IF($DO39&lt;10,1,ROUNDDOWN($DO39,-1))+SUM(属性投放!L$37:L$45)*$DO39+VLOOKUP($DP$2,一级属性!$E$41:$P$64,COLUMNS(一级属性!$E$41:N$64),0)*($DO39+0.25*IF($DO39&lt;10,1,ROUNDDOWN($DO39,-1)))+VLOOKUP($DP$2,宝石属性!$B$43:$M$66,COLUMNS(宝石属性!$B$43:K$66),0)*10*VLOOKUP(ROUNDDOWN($DO39,-1),宝石属性!$B$25:$N$41,2,0)*VLOOKUP(ROUNDDOWN($DO39,-1),宝石属性!$B$25:$N$41,3,0)+VLOOKUP($DP$2,职业被动!$B$6:$M$29,COLUMNS(职业被动!$B$6:K$29),0)*$DO39,0)</f>
        <v>152</v>
      </c>
      <c r="DX39" s="9">
        <f>ROUND(属性投放!L$4+装备属性!L$4*IF($DO39&lt;10,1,ROUNDDOWN($DO39,-1))+SUM(属性投放!M$37:M$45)*$DO39+VLOOKUP($DP$2,一级属性!$E$41:$P$64,COLUMNS(一级属性!$E$41:O$64),0)*($DO39+0.25*IF($DO39&lt;10,1,ROUNDDOWN($DO39,-1)))+VLOOKUP($DP$2,宝石属性!$B$43:$M$66,COLUMNS(宝石属性!$B$43:L$66),0)*10*VLOOKUP(ROUNDDOWN($DO39,-1),宝石属性!$B$25:$N$41,2,0)*VLOOKUP(ROUNDDOWN($DO39,-1),宝石属性!$B$25:$N$41,3,0)+VLOOKUP($DP$2,职业被动!$B$6:$M$29,COLUMNS(职业被动!$B$6:L$29),0)*$DO39,0)</f>
        <v>11</v>
      </c>
      <c r="DY39" s="9">
        <f>ROUND(属性投放!M$4+装备属性!M$4*IF($DO39&lt;10,1,ROUNDDOWN($DO39,-1))+SUM(属性投放!N$37:N$45)*$DO39+VLOOKUP($DP$2,一级属性!$E$41:$P$64,COLUMNS(一级属性!$E$41:P$64),0)*($DO39+0.25*IF($DO39&lt;10,1,ROUNDDOWN($DO39,-1)))+VLOOKUP($DP$2,宝石属性!$B$43:$M$66,COLUMNS(宝石属性!$B$43:M$66),0)*10*VLOOKUP(ROUNDDOWN($DO39,-1),宝石属性!$B$25:$N$41,2,0)*VLOOKUP(ROUNDDOWN($DO39,-1),宝石属性!$B$25:$N$41,3,0)+VLOOKUP($DP$2,职业被动!$B$6:$M$29,COLUMNS(职业被动!$B$6:M$29),0)*$DO39,0)</f>
        <v>371</v>
      </c>
      <c r="DZ39" s="48">
        <f>属性价值和能力评分!$F$9+ROUND(属性价值和能力评分!$F$38*10,0)*DO39+ROUND((SUM(装备属性!$W$9:$W$14)+属性价值和能力评分!$F$38*1.25+1.4+2.8)*IF(DO39&lt;10,1,ROUNDDOWN(DO39,-1)),0)+15*VLOOKUP(ROUNDDOWN(DO39,-1),宝石属性!$B$26:$D$41,2,0)*6*VLOOKUP(ROUNDDOWN(DO39,-1),宝石属性!$B$26:$D$41,3,0)+(属性价值和能力评分!$F$49*9+属性价值和能力评分!$F$50*2+属性价值和能力评分!$F$53*8/5)*DO39</f>
        <v>6575</v>
      </c>
      <c r="EA39" s="17"/>
      <c r="EB39" s="1">
        <v>36</v>
      </c>
      <c r="EC39" s="1">
        <f>ROUND(CC39/MAX(CE39/10,((CE39*(1+属性投放!$E$8)-CF39+属性投放!$F$8*EB39)*(1+属性投放!$G$8)*(1+属性投放!$H$8))),1)</f>
        <v>2.8</v>
      </c>
      <c r="ED39" s="1">
        <f>ROUND(CP39/MAX(CE39/10,((CE39*(1+属性投放!$E$8)-CS39+属性投放!$F$8*EB39)*(1+属性投放!$G$8)*(1+属性投放!$H$8))),1)</f>
        <v>2.6</v>
      </c>
      <c r="EE39" s="1">
        <f>ROUND(DC39/MAX(CE39/10,((CE39*(1+属性投放!$E$8)-DF39+属性投放!$F$8*EB39)*(1+属性投放!$G$8)*(1+属性投放!$H$8))),1)</f>
        <v>24.4</v>
      </c>
      <c r="EF39" s="1">
        <f>ROUND(DP39/MAX(CE39/10,((CE39*(1+属性投放!$E$8)-DS39+属性投放!$F$8*EB39)*(1+属性投放!$G$8)*(1+属性投放!$H$8))),1)</f>
        <v>6.3</v>
      </c>
      <c r="EH39" s="1">
        <f>ROUND(CC39/MAX(属性投放!$F$9*EB39,((CT39*(1+属性投放!$E$9)-CH39+属性投放!$F$9*EB39)*(1+属性投放!$G$9)*(1+属性投放!$H$9))),1)</f>
        <v>2.5</v>
      </c>
      <c r="EI39" s="1">
        <f>ROUND(CP39/MAX(属性投放!$F$9*EB39,((CT39*(1+属性投放!$E$9)-CU39+属性投放!$F$9*EB39)*(1+属性投放!$G$9)*(1+属性投放!$H$9))),1)</f>
        <v>3.2</v>
      </c>
      <c r="EJ39" s="1">
        <f>ROUND(DC39/MAX(属性投放!$F$9*EB39,((CT39*(1+属性投放!$E$9)-DH39+属性投放!$F$9*EB39)*(1+属性投放!$G$9)*(1+属性投放!$H$9))),1)</f>
        <v>2.7</v>
      </c>
      <c r="EK39" s="1">
        <f>ROUND(DP39/MAX(属性投放!$F$9*EB39,((CT39*(1+属性投放!$E$9)-DU39+属性投放!$F$9*EB39)*(1+属性投放!$G$9)*(1+属性投放!$H$9))),1)</f>
        <v>5.7</v>
      </c>
      <c r="EM39" s="1">
        <f>ROUND(CC39/((BW39*(1+属性投放!$E$10)+属性投放!$F$10*EB39)*(1+属性投放!$G$10)*(1+属性投放!$H$10)),1)</f>
        <v>6</v>
      </c>
      <c r="EN39" s="1">
        <f>ROUND(CP39/((BW39*(1+属性投放!$E$10)+属性投放!$F$10*EB39)*(1+属性投放!$G$10)*(1+属性投放!$H$10)),1)</f>
        <v>6</v>
      </c>
      <c r="EO39" s="1">
        <f>ROUND(DC39/((BW39*(1+属性投放!$E$10)+属性投放!$F$10*EB39)*(1+属性投放!$G$10)*(1+属性投放!$H$10)),1)</f>
        <v>6.9</v>
      </c>
      <c r="EP39" s="1">
        <f>ROUND(DP39/((BW39*(1+属性投放!$E$10)+属性投放!$F$10*EB39)*(1+属性投放!$G$10)*(1+属性投放!$H$10)),1)</f>
        <v>14.5</v>
      </c>
    </row>
    <row r="40" spans="2:146">
      <c r="B40" s="1">
        <v>37</v>
      </c>
      <c r="C40" s="9">
        <f>ROUND(属性投放!D$4+装备属性!D$4*IF($B40&lt;10,1,ROUNDDOWN($B40,-1))+SUM(属性投放!E$37:E$45)*$B40+VLOOKUP($C$2,一级属性!$E$41:$P$64,COLUMNS(一级属性!$E$41:G$64),0)*($B40+0.25*IF($B40&lt;10,1,ROUNDDOWN($B40,-1)))+VLOOKUP($C$2,宝石属性!$B$43:$M$66,COLUMNS(宝石属性!$B$43:D$66),0)*10*VLOOKUP(ROUNDDOWN($B40,-1),宝石属性!$B$25:$N$41,2,0)*VLOOKUP(ROUNDDOWN($B40,-1),宝石属性!$B$25:$N$41,3,0)+VLOOKUP($C$2,职业被动!$B$6:$M$29,COLUMNS(职业被动!$B$6:D$29),0)*$B40,0)</f>
        <v>2019</v>
      </c>
      <c r="D40" s="9">
        <f>ROUND(属性投放!E$4+装备属性!E$4*IF($B40&lt;10,1,ROUNDDOWN($B40,-1))+SUM(属性投放!F$37:F$38)*$B40+VLOOKUP($C$2,一级属性!$E$67:$P$90,COLUMNS(一级属性!$E$67:H$90),0)*$B40+VLOOKUP($C$2,宝石属性!$B$43:$M$66,COLUMNS(宝石属性!$B$43:E$66),0)*10*VLOOKUP(ROUNDDOWN($B40,-1),宝石属性!$B$25:$N$41,2,0)*VLOOKUP(ROUNDDOWN($B40,-1),宝石属性!$B$25:$N$41,3,0)+VLOOKUP($C$2,职业被动!$B$6:$M$29,COLUMNS(职业被动!$B$6:E$29),0)*$B40,0)</f>
        <v>1001</v>
      </c>
      <c r="E40" s="9">
        <f>ROUND(属性投放!F$4+装备属性!F$4*IF($B40&lt;10,1,ROUNDDOWN($B40,-1))+SUM(属性投放!G$37:G$38)*$B40+VLOOKUP($C$2,一级属性!$E$67:$P$90,COLUMNS(一级属性!$E$67:I$90),0)*$B40+VLOOKUP($C$2,宝石属性!$B$43:$M$66,COLUMNS(宝石属性!$B$43:F$66),0)*10*VLOOKUP(ROUNDDOWN($B40,-1),宝石属性!$B$25:$N$41,2,0)*VLOOKUP(ROUNDDOWN($B40,-1),宝石属性!$B$25:$N$41,3,0)+VLOOKUP($C$2,职业被动!$B$6:$M$29,COLUMNS(职业被动!$B$6:F$29),0)*$B40,0)</f>
        <v>722</v>
      </c>
      <c r="F40" s="9">
        <f>ROUND(属性投放!G$4+装备属性!G$4*IF($B40&lt;10,1,ROUNDDOWN($B40,-1))+SUM(属性投放!H$37:H$38)*$B40+VLOOKUP($C$2,一级属性!$E$67:$P$90,COLUMNS(一级属性!$E$67:J$90),0)*$B40+VLOOKUP($C$2,宝石属性!$B$43:$M$66,COLUMNS(宝石属性!$B$43:G$66),0)*10*VLOOKUP(ROUNDDOWN($B40,-1),宝石属性!$B$25:$N$41,2,0)*VLOOKUP(ROUNDDOWN($B40,-1),宝石属性!$B$25:$N$41,3,0)+VLOOKUP($C$2,职业被动!$B$6:$M$29,COLUMNS(职业被动!$B$6:G$29),0)*$B40,0)</f>
        <v>364</v>
      </c>
      <c r="G40" s="9">
        <f>ROUND(属性投放!H$4+装备属性!H$4*IF($B40&lt;10,1,ROUNDDOWN($B40,-1))+SUM(属性投放!I$37:I$38)*$B40+VLOOKUP($C$2,一级属性!$E$67:$P$90,COLUMNS(一级属性!$E$67:K$90),0)*$B40+VLOOKUP($C$2,宝石属性!$B$43:$M$66,COLUMNS(宝石属性!$B$43:H$66),0)*10*VLOOKUP(ROUNDDOWN($B40,-1),宝石属性!$B$25:$N$41,2,0)*VLOOKUP(ROUNDDOWN($B40,-1),宝石属性!$B$25:$N$41,3,0)+VLOOKUP($C$2,职业被动!$B$6:$M$29,COLUMNS(职业被动!$B$6:H$29),0)*$B40,0)</f>
        <v>277</v>
      </c>
      <c r="H40" s="9">
        <f>ROUND(属性投放!I$4+装备属性!I$4*IF($B40&lt;10,1,ROUNDDOWN($B40,-1))+SUM(属性投放!J$37:J$38)*$B40+VLOOKUP($C$2,一级属性!$E$67:$P$90,COLUMNS(一级属性!$E$67:L$90),0)*$B40+VLOOKUP($C$2,宝石属性!$B$43:$M$66,COLUMNS(宝石属性!$B$43:I$66),0)*10*VLOOKUP(ROUNDDOWN($B40,-1),宝石属性!$B$25:$N$41,2,0)*VLOOKUP(ROUNDDOWN($B40,-1),宝石属性!$B$25:$N$41,3,0)+VLOOKUP($C$2,职业被动!$B$6:$M$29,COLUMNS(职业被动!$B$6:I$29),0)*$B40,0)</f>
        <v>391</v>
      </c>
      <c r="I40" s="9">
        <f>ROUND(属性投放!J$4+装备属性!J$4*IF($B40&lt;10,1,ROUNDDOWN($B40,-1))+SUM(属性投放!K$37:K$38)*$B40+VLOOKUP($C$2,一级属性!$E$67:$P$90,COLUMNS(一级属性!$E$67:M$90),0)*$B40+VLOOKUP($C$2,宝石属性!$B$43:$M$66,COLUMNS(宝石属性!$B$43:J$66),0)*10*VLOOKUP(ROUNDDOWN($B40,-1),宝石属性!$B$25:$N$41,2,0)*VLOOKUP(ROUNDDOWN($B40,-1),宝石属性!$B$25:$N$41,3,0)+VLOOKUP($C$2,职业被动!$B$6:$M$29,COLUMNS(职业被动!$B$6:J$29),0)*$B40,0)</f>
        <v>254</v>
      </c>
      <c r="J40" s="9">
        <f>ROUND(属性投放!K$4+装备属性!K$4*IF($B40&lt;10,1,ROUNDDOWN($B40,-1))+SUM(属性投放!L$37:L$38)*$B40+VLOOKUP($C$2,一级属性!$E$67:$P$90,COLUMNS(一级属性!$E$67:N$90),0)*$B40+VLOOKUP($C$2,宝石属性!$B$43:$M$66,COLUMNS(宝石属性!$B$43:K$66),0)*10*VLOOKUP(ROUNDDOWN($B40,-1),宝石属性!$B$25:$N$41,2,0)*VLOOKUP(ROUNDDOWN($B40,-1),宝石属性!$B$25:$N$41,3,0)+VLOOKUP($C$2,职业被动!$B$6:$M$29,COLUMNS(职业被动!$B$6:K$29),0)*$B40,0)</f>
        <v>129</v>
      </c>
      <c r="K40" s="9">
        <f>ROUND(属性投放!L$4+装备属性!L$4*IF($B40&lt;10,1,ROUNDDOWN($B40,-1))+SUM(属性投放!M$37:M$38)*$B40+VLOOKUP($C$2,一级属性!$E$67:$P$90,COLUMNS(一级属性!$E$67:O$90),0)*$B40+VLOOKUP($C$2,宝石属性!$B$43:$M$66,COLUMNS(宝石属性!$B$43:L$66),0)*10*VLOOKUP(ROUNDDOWN($B40,-1),宝石属性!$B$25:$N$41,2,0)*VLOOKUP(ROUNDDOWN($B40,-1),宝石属性!$B$25:$N$41,3,0)+VLOOKUP($C$2,职业被动!$B$6:$M$29,COLUMNS(职业被动!$B$6:L$29),0)*$B40,0)</f>
        <v>11</v>
      </c>
      <c r="L40" s="9">
        <f>ROUND(属性投放!M$4+装备属性!M$4*IF($B40&lt;10,1,ROUNDDOWN($B40,-1))+SUM(属性投放!N$37:N$38)*$B40+VLOOKUP($C$2,一级属性!$E$67:$P$90,COLUMNS(一级属性!$E$67:P$90),0)*$B40+VLOOKUP($C$2,宝石属性!$B$43:$M$66,COLUMNS(宝石属性!$B$43:M$66),0)*10*VLOOKUP(ROUNDDOWN($B40,-1),宝石属性!$B$25:$N$41,2,0)*VLOOKUP(ROUNDDOWN($B40,-1),宝石属性!$B$25:$N$41,3,0)+VLOOKUP($C$2,职业被动!$B$6:$M$29,COLUMNS(职业被动!$B$6:M$29),0)*$B40,0)</f>
        <v>393</v>
      </c>
      <c r="M40" s="48">
        <f>属性价值和能力评分!$F$9+ROUND(属性价值和能力评分!$F$38*10,0)*B40+ROUND((SUM(装备属性!$W$9:$W$14)+属性价值和能力评分!$F$38*1.25+1.4+2.8)*IF(B40&lt;10,1,ROUNDDOWN(B40,-1)),0)+15*VLOOKUP(ROUNDDOWN(B40,-1),宝石属性!$B$26:$D$41,2,0)*6*VLOOKUP(ROUNDDOWN(B40,-1),宝石属性!$B$26:$D$41,3,0)+(属性价值和能力评分!$F$49*9+属性价值和能力评分!$F$50*2+属性价值和能力评分!$F$53*8/5)*B40</f>
        <v>6695</v>
      </c>
      <c r="N40" s="20"/>
      <c r="O40" s="1">
        <v>37</v>
      </c>
      <c r="P40" s="9">
        <f>ROUND(属性投放!D$4+装备属性!D$4*IF($O40&lt;10,1,ROUNDDOWN($O40,-1))+SUM(属性投放!E$37:E$45)*$O40+VLOOKUP($P$2,一级属性!$E$41:$P$64,COLUMNS(一级属性!$E$41:G$64),0)*($O40+0.25*IF($O40&lt;10,1,ROUNDDOWN($O40,-1)))+VLOOKUP($P$2,宝石属性!$B$43:$M$66,COLUMNS(宝石属性!$B$43:D$66),0)*10*VLOOKUP(ROUNDDOWN($O40,-1),宝石属性!$B$25:$N$41,2,0)*VLOOKUP(ROUNDDOWN($O40,-1),宝石属性!$B$25:$N$41,3,0)+VLOOKUP($P$2,职业被动!$B$6:$M$29,COLUMNS(职业被动!$B$6:D$29),0)*$O40,0)</f>
        <v>2537</v>
      </c>
      <c r="Q40" s="9">
        <f>ROUND(属性投放!E$4+装备属性!E$4*IF($O40&lt;10,1,ROUNDDOWN($O40,-1))+SUM(属性投放!F$37:F$45)*$O40+VLOOKUP($P$2,一级属性!$E$41:$P$64,COLUMNS(一级属性!$E$41:H$64),0)*($O40+0.25*IF($O40&lt;10,1,ROUNDDOWN($O40,-1)))+VLOOKUP($P$2,宝石属性!$B$43:$M$66,COLUMNS(宝石属性!$B$43:E$66),0)*10*VLOOKUP(ROUNDDOWN($O40,-1),宝石属性!$B$25:$N$41,2,0)*VLOOKUP(ROUNDDOWN($O40,-1),宝石属性!$B$25:$N$41,3,0)+VLOOKUP($P$2,职业被动!$B$6:$M$29,COLUMNS(职业被动!$B$6:E$29),0)*$O40,0)</f>
        <v>1669</v>
      </c>
      <c r="R40" s="9">
        <f>ROUND(属性投放!F$4+装备属性!F$4*IF($O40&lt;10,1,ROUNDDOWN($O40,-1))+SUM(属性投放!G$37:G$45)*$O40+VLOOKUP($P$2,一级属性!$E$41:$P$64,COLUMNS(一级属性!$E$41:I$64),0)*($O40+0.25*IF($O40&lt;10,1,ROUNDDOWN($O40,-1)))+VLOOKUP($P$2,宝石属性!$B$43:$M$66,COLUMNS(宝石属性!$B$43:F$66),0)*10*VLOOKUP(ROUNDDOWN($O40,-1),宝石属性!$B$25:$N$41,2,0)*VLOOKUP(ROUNDDOWN($O40,-1),宝石属性!$B$25:$N$41,3,0)+VLOOKUP($P$2,职业被动!$B$6:$M$29,COLUMNS(职业被动!$B$6:F$29),0)*$O40,0)</f>
        <v>420</v>
      </c>
      <c r="S40" s="9">
        <f>ROUND(属性投放!G$4+装备属性!G$4*IF($O40&lt;10,1,ROUNDDOWN($O40,-1))+SUM(属性投放!H$37:H$45)*$O40+VLOOKUP($P$2,一级属性!$E$41:$P$64,COLUMNS(一级属性!$E$41:J$64),0)*($O40+0.25*IF($O40&lt;10,1,ROUNDDOWN($O40,-1)))+VLOOKUP($P$2,宝石属性!$B$43:$M$66,COLUMNS(宝石属性!$B$43:G$66),0)*10*VLOOKUP(ROUNDDOWN($O40,-1),宝石属性!$B$25:$N$41,2,0)*VLOOKUP(ROUNDDOWN($O40,-1),宝石属性!$B$25:$N$41,3,0)+VLOOKUP($P$2,职业被动!$B$6:$M$29,COLUMNS(职业被动!$B$6:G$29),0)*$O40,0)</f>
        <v>327</v>
      </c>
      <c r="T40" s="9">
        <f>ROUND(属性投放!H$4+装备属性!H$4*IF($O40&lt;10,1,ROUNDDOWN($O40,-1))+SUM(属性投放!I$37:I$45)*$O40+VLOOKUP($P$2,一级属性!$E$41:$P$64,COLUMNS(一级属性!$E$41:K$64),0)*($O40+0.25*IF($O40&lt;10,1,ROUNDDOWN($O40,-1)))+VLOOKUP($P$2,宝石属性!$B$43:$M$66,COLUMNS(宝石属性!$B$43:H$66),0)*10*VLOOKUP(ROUNDDOWN($O40,-1),宝石属性!$B$25:$N$41,2,0)*VLOOKUP(ROUNDDOWN($O40,-1),宝石属性!$B$25:$N$41,3,0)+VLOOKUP($P$2,职业被动!$B$6:$M$29,COLUMNS(职业被动!$B$6:H$29),0)*$O40,0)</f>
        <v>448</v>
      </c>
      <c r="U40" s="9">
        <f>ROUND(属性投放!I$4+装备属性!I$4*IF($O40&lt;10,1,ROUNDDOWN($O40,-1))+SUM(属性投放!J$37:J$45)*$O40+VLOOKUP($P$2,一级属性!$E$41:$P$64,COLUMNS(一级属性!$E$41:L$64),0)*($O40+0.25*IF($O40&lt;10,1,ROUNDDOWN($O40,-1)))+VLOOKUP($P$2,宝石属性!$B$43:$M$66,COLUMNS(宝石属性!$B$43:I$66),0)*10*VLOOKUP(ROUNDDOWN($O40,-1),宝石属性!$B$25:$N$41,2,0)*VLOOKUP(ROUNDDOWN($O40,-1),宝石属性!$B$25:$N$41,3,0)+VLOOKUP($P$2,职业被动!$B$6:$M$29,COLUMNS(职业被动!$B$6:I$29),0)*$O40,0)</f>
        <v>413</v>
      </c>
      <c r="V40" s="9">
        <f>ROUND(属性投放!J$4+装备属性!J$4*IF($O40&lt;10,1,ROUNDDOWN($O40,-1))+SUM(属性投放!K$37:K$45)*$O40+VLOOKUP($P$2,一级属性!$E$41:$P$64,COLUMNS(一级属性!$E$41:M$64),0)*($O40+0.25*IF($O40&lt;10,1,ROUNDDOWN($O40,-1)))+VLOOKUP($P$2,宝石属性!$B$43:$M$66,COLUMNS(宝石属性!$B$43:J$66),0)*10*VLOOKUP(ROUNDDOWN($O40,-1),宝石属性!$B$25:$N$41,2,0)*VLOOKUP(ROUNDDOWN($O40,-1),宝石属性!$B$25:$N$41,3,0)+VLOOKUP($P$2,职业被动!$B$6:$M$29,COLUMNS(职业被动!$B$6:J$29),0)*$O40,0)</f>
        <v>283</v>
      </c>
      <c r="W40" s="9">
        <f>ROUND(属性投放!K$4+装备属性!K$4*IF($O40&lt;10,1,ROUNDDOWN($O40,-1))+SUM(属性投放!L$37:L$45)*$O40+VLOOKUP($P$2,一级属性!$E$41:$P$64,COLUMNS(一级属性!$E$41:N$64),0)*($O40+0.25*IF($O40&lt;10,1,ROUNDDOWN($O40,-1)))+VLOOKUP($P$2,宝石属性!$B$43:$M$66,COLUMNS(宝石属性!$B$43:K$66),0)*10*VLOOKUP(ROUNDDOWN($O40,-1),宝石属性!$B$25:$N$41,2,0)*VLOOKUP(ROUNDDOWN($O40,-1),宝石属性!$B$25:$N$41,3,0)+VLOOKUP($P$2,职业被动!$B$6:$M$29,COLUMNS(职业被动!$B$6:K$29),0)*$O40,0)</f>
        <v>153</v>
      </c>
      <c r="X40" s="9">
        <f>ROUND(属性投放!L$4+装备属性!L$4*IF($O40&lt;10,1,ROUNDDOWN($O40,-1))+SUM(属性投放!M$37:M$45)*$O40+VLOOKUP($P$2,一级属性!$E$41:$P$64,COLUMNS(一级属性!$E$41:O$64),0)*($O40+0.25*IF($O40&lt;10,1,ROUNDDOWN($O40,-1)))+VLOOKUP($P$2,宝石属性!$B$43:$M$66,COLUMNS(宝石属性!$B$43:L$66),0)*10*VLOOKUP(ROUNDDOWN($O40,-1),宝石属性!$B$25:$N$41,2,0)*VLOOKUP(ROUNDDOWN($O40,-1),宝石属性!$B$25:$N$41,3,0)+VLOOKUP($P$2,职业被动!$B$6:$M$29,COLUMNS(职业被动!$B$6:L$29),0)*$O40,0)</f>
        <v>11</v>
      </c>
      <c r="Y40" s="9">
        <f>ROUND(属性投放!M$4+装备属性!M$4*IF($O40&lt;10,1,ROUNDDOWN($O40,-1))+SUM(属性投放!N$37:N$45)*$O40+VLOOKUP($P$2,一级属性!$E$41:$P$64,COLUMNS(一级属性!$E$41:P$64),0)*($O40+0.25*IF($O40&lt;10,1,ROUNDDOWN($O40,-1)))+VLOOKUP($P$2,宝石属性!$B$43:$M$66,COLUMNS(宝石属性!$B$43:M$66),0)*10*VLOOKUP(ROUNDDOWN($O40,-1),宝石属性!$B$25:$N$41,2,0)*VLOOKUP(ROUNDDOWN($O40,-1),宝石属性!$B$25:$N$41,3,0)+VLOOKUP($P$2,职业被动!$B$6:$M$29,COLUMNS(职业被动!$B$6:M$29),0)*$O40,0)</f>
        <v>393</v>
      </c>
      <c r="Z40" s="48">
        <f>属性价值和能力评分!$F$9+ROUND(属性价值和能力评分!$F$38*10,0)*O40+ROUND((SUM(装备属性!$W$9:$W$14)+属性价值和能力评分!$F$38*1.25+1.4+2.8)*IF(O40&lt;10,1,ROUNDDOWN(O40,-1)),0)+15*VLOOKUP(ROUNDDOWN(O40,-1),宝石属性!$B$26:$D$41,2,0)*6*VLOOKUP(ROUNDDOWN(O40,-1),宝石属性!$B$26:$D$41,3,0)+(属性价值和能力评分!$F$49*9+属性价值和能力评分!$F$50*2+属性价值和能力评分!$F$53*8/5)*O40</f>
        <v>6695</v>
      </c>
      <c r="AB40" s="1">
        <v>37</v>
      </c>
      <c r="AC40" s="9">
        <f>ROUND(属性投放!D$4+装备属性!D$4*IF($AB40&lt;10,1,ROUNDDOWN($AB40,-1))+SUM(属性投放!E$37:E$45)*$AB40+VLOOKUP($AC$2,一级属性!$E$41:$P$64,COLUMNS(一级属性!$E$41:G$64),0)*($AB40+0.25*IF($AB40&lt;10,1,ROUNDDOWN($AB40,-1)))+VLOOKUP($AC$2,宝石属性!$B$43:$M$66,COLUMNS(宝石属性!$B$43:D$66),0)*10*VLOOKUP(ROUNDDOWN($AB40,-1),宝石属性!$B$25:$N$41,2,0)*VLOOKUP(ROUNDDOWN($AB40,-1),宝石属性!$B$25:$N$41,3,0)+VLOOKUP($AC$2,职业被动!$B$6:$M$29,COLUMNS(职业被动!$B$6:D$29),0)*$AB40,0)</f>
        <v>2278</v>
      </c>
      <c r="AD40" s="9">
        <f>ROUND(属性投放!E$4+装备属性!E$4*IF($AB40&lt;10,1,ROUNDDOWN($AB40,-1))+SUM(属性投放!F$37:F$45)*$AB40+VLOOKUP($AC$2,一级属性!$E$41:$P$64,COLUMNS(一级属性!$E$41:H$64),0)*($AB40+0.25*IF($AB40&lt;10,1,ROUNDDOWN($AB40,-1)))+VLOOKUP($AC$2,宝石属性!$B$43:$M$66,COLUMNS(宝石属性!$B$43:E$66),0)*10*VLOOKUP(ROUNDDOWN($AB40,-1),宝石属性!$B$25:$N$41,2,0)*VLOOKUP(ROUNDDOWN($AB40,-1),宝石属性!$B$25:$N$41,3,0)+VLOOKUP($AC$2,职业被动!$B$6:$M$29,COLUMNS(职业被动!$B$6:E$29),0)*$AB40,0)</f>
        <v>1001</v>
      </c>
      <c r="AE40" s="9">
        <f>ROUND(属性投放!F$4+装备属性!F$4*IF($AB40&lt;10,1,ROUNDDOWN($AB40,-1))+SUM(属性投放!G$37:G$45)*$AB40+VLOOKUP($AC$2,一级属性!$E$41:$P$64,COLUMNS(一级属性!$E$41:I$64),0)*($AB40+0.25*IF($AB40&lt;10,1,ROUNDDOWN($AB40,-1)))+VLOOKUP($AC$2,宝石属性!$B$43:$M$66,COLUMNS(宝石属性!$B$43:F$66),0)*10*VLOOKUP(ROUNDDOWN($AB40,-1),宝石属性!$B$25:$N$41,2,0)*VLOOKUP(ROUNDDOWN($AB40,-1),宝石属性!$B$25:$N$41,3,0)+VLOOKUP($AC$2,职业被动!$B$6:$M$29,COLUMNS(职业被动!$B$6:F$29),0)*$AB40,0)</f>
        <v>622</v>
      </c>
      <c r="AF40" s="9">
        <f>ROUND(属性投放!G$4+装备属性!G$4*IF($AB40&lt;10,1,ROUNDDOWN($AB40,-1))+SUM(属性投放!H$37:H$45)*$AB40+VLOOKUP($AC$2,一级属性!$E$41:$P$64,COLUMNS(一级属性!$E$41:J$64),0)*($AB40+0.25*IF($AB40&lt;10,1,ROUNDDOWN($AB40,-1)))+VLOOKUP($AC$2,宝石属性!$B$43:$M$66,COLUMNS(宝石属性!$B$43:G$66),0)*10*VLOOKUP(ROUNDDOWN($AB40,-1),宝石属性!$B$25:$N$41,2,0)*VLOOKUP(ROUNDDOWN($AB40,-1),宝石属性!$B$25:$N$41,3,0)+VLOOKUP($AC$2,职业被动!$B$6:$M$29,COLUMNS(职业被动!$B$6:G$29),0)*$AB40,0)</f>
        <v>401</v>
      </c>
      <c r="AG40" s="9">
        <f>ROUND(属性投放!H$4+装备属性!H$4*IF($AB40&lt;10,1,ROUNDDOWN($AB40,-1))+SUM(属性投放!I$37:I$45)*$AB40+VLOOKUP($AC$2,一级属性!$E$41:$P$64,COLUMNS(一级属性!$E$41:K$64),0)*($AB40+0.25*IF($AB40&lt;10,1,ROUNDDOWN($AB40,-1)))+VLOOKUP($AC$2,宝石属性!$B$43:$M$66,COLUMNS(宝石属性!$B$43:H$66),0)*10*VLOOKUP(ROUNDDOWN($AB40,-1),宝石属性!$B$25:$N$41,2,0)*VLOOKUP(ROUNDDOWN($AB40,-1),宝石属性!$B$25:$N$41,3,0)+VLOOKUP($AC$2,职业被动!$B$6:$M$29,COLUMNS(职业被动!$B$6:H$29),0)*$AB40,0)</f>
        <v>277</v>
      </c>
      <c r="AH40" s="9">
        <f>ROUND(属性投放!I$4+装备属性!I$4*IF($AB40&lt;10,1,ROUNDDOWN($AB40,-1))+SUM(属性投放!J$37:J$45)*$AB40+VLOOKUP($AC$2,一级属性!$E$41:$P$64,COLUMNS(一级属性!$E$41:L$64),0)*($AB40+0.25*IF($AB40&lt;10,1,ROUNDDOWN($AB40,-1)))+VLOOKUP($AC$2,宝石属性!$B$43:$M$66,COLUMNS(宝石属性!$B$43:I$66),0)*10*VLOOKUP(ROUNDDOWN($AB40,-1),宝石属性!$B$25:$N$41,2,0)*VLOOKUP(ROUNDDOWN($AB40,-1),宝石属性!$B$25:$N$41,3,0)+VLOOKUP($AC$2,职业被动!$B$6:$M$29,COLUMNS(职业被动!$B$6:I$29),0)*$AB40,0)</f>
        <v>386</v>
      </c>
      <c r="AI40" s="9">
        <f>ROUND(属性投放!J$4+装备属性!J$4*IF($AB40&lt;10,1,ROUNDDOWN($AB40,-1))+SUM(属性投放!K$37:K$45)*$AB40+VLOOKUP($AC$2,一级属性!$E$41:$P$64,COLUMNS(一级属性!$E$41:M$64),0)*($AB40+0.25*IF($AB40&lt;10,1,ROUNDDOWN($AB40,-1)))+VLOOKUP($AC$2,宝石属性!$B$43:$M$66,COLUMNS(宝石属性!$B$43:J$66),0)*10*VLOOKUP(ROUNDDOWN($AB40,-1),宝石属性!$B$25:$N$41,2,0)*VLOOKUP(ROUNDDOWN($AB40,-1),宝石属性!$B$25:$N$41,3,0)+VLOOKUP($AC$2,职业被动!$B$6:$M$29,COLUMNS(职业被动!$B$6:J$29),0)*$AB40,0)</f>
        <v>252</v>
      </c>
      <c r="AJ40" s="9">
        <f>ROUND(属性投放!K$4+装备属性!K$4*IF($AB40&lt;10,1,ROUNDDOWN($AB40,-1))+SUM(属性投放!L$37:L$45)*$AB40+VLOOKUP($AC$2,一级属性!$E$41:$P$64,COLUMNS(一级属性!$E$41:N$64),0)*($AB40+0.25*IF($AB40&lt;10,1,ROUNDDOWN($AB40,-1)))+VLOOKUP($AC$2,宝石属性!$B$43:$M$66,COLUMNS(宝石属性!$B$43:K$66),0)*10*VLOOKUP(ROUNDDOWN($AB40,-1),宝石属性!$B$25:$N$41,2,0)*VLOOKUP(ROUNDDOWN($AB40,-1),宝石属性!$B$25:$N$41,3,0)+VLOOKUP($AC$2,职业被动!$B$6:$M$29,COLUMNS(职业被动!$B$6:K$29),0)*$AB40,0)</f>
        <v>129</v>
      </c>
      <c r="AK40" s="9">
        <f>ROUND(属性投放!L$4+装备属性!L$4*IF($AB40&lt;10,1,ROUNDDOWN($AB40,-1))+SUM(属性投放!M$37:M$45)*$AB40+VLOOKUP($AC$2,一级属性!$E$41:$P$64,COLUMNS(一级属性!$E$41:O$64),0)*($AB40+0.25*IF($AB40&lt;10,1,ROUNDDOWN($AB40,-1)))+VLOOKUP($AC$2,宝石属性!$B$43:$M$66,COLUMNS(宝石属性!$B$43:L$66),0)*10*VLOOKUP(ROUNDDOWN($AB40,-1),宝石属性!$B$25:$N$41,2,0)*VLOOKUP(ROUNDDOWN($AB40,-1),宝石属性!$B$25:$N$41,3,0)+VLOOKUP($AC$2,职业被动!$B$6:$M$29,COLUMNS(职业被动!$B$6:L$29),0)*$AB40,0)</f>
        <v>11</v>
      </c>
      <c r="AL40" s="9">
        <f>ROUND(属性投放!M$4+装备属性!M$4*IF($AB40&lt;10,1,ROUNDDOWN($AB40,-1))+SUM(属性投放!N$37:N$45)*$AB40+VLOOKUP($AC$2,一级属性!$E$41:$P$64,COLUMNS(一级属性!$E$41:P$64),0)*($AB40+0.25*IF($AB40&lt;10,1,ROUNDDOWN($AB40,-1)))+VLOOKUP($AC$2,宝石属性!$B$43:$M$66,COLUMNS(宝石属性!$B$43:M$66),0)*10*VLOOKUP(ROUNDDOWN($AB40,-1),宝石属性!$B$25:$N$41,2,0)*VLOOKUP(ROUNDDOWN($AB40,-1),宝石属性!$B$25:$N$41,3,0)+VLOOKUP($AC$2,职业被动!$B$6:$M$29,COLUMNS(职业被动!$B$6:M$29),0)*$AB40,0)</f>
        <v>393</v>
      </c>
      <c r="AM40" s="48">
        <f>属性价值和能力评分!$F$9+ROUND(属性价值和能力评分!$F$38*10,0)*AB40+ROUND((SUM(装备属性!$W$9:$W$14)+属性价值和能力评分!$F$38*1.25+1.4+2.8)*IF(AB40&lt;10,1,ROUNDDOWN(AB40,-1)),0)+15*VLOOKUP(ROUNDDOWN(AB40,-1),宝石属性!$B$26:$D$41,2,0)*6*VLOOKUP(ROUNDDOWN(AB40,-1),宝石属性!$B$26:$D$41,3,0)+(属性价值和能力评分!$F$49*9+属性价值和能力评分!$F$50*2+属性价值和能力评分!$F$53*8/5)*AB40</f>
        <v>6695</v>
      </c>
      <c r="AO40" s="1">
        <v>37</v>
      </c>
      <c r="AP40" s="9">
        <f>ROUND(属性投放!D$4+装备属性!D$4*IF($AO40&lt;10,1,ROUNDDOWN($AO40,-1))+SUM(属性投放!E$37:E$45)*$AO40+VLOOKUP($AP$2,一级属性!$E$41:$P$64,COLUMNS(一级属性!$E$41:G$64),0)*($AO40+0.25*IF($AO40&lt;10,1,ROUNDDOWN($AO40,-1)))+VLOOKUP($AP$2,宝石属性!$B$43:$M$66,COLUMNS(宝石属性!$B$43:D$66),0)*10*VLOOKUP(ROUNDDOWN($AO40,-1),宝石属性!$B$25:$N$41,2,0)*VLOOKUP(ROUNDDOWN($AO40,-1),宝石属性!$B$25:$N$41,3,0)+VLOOKUP($AP$2,职业被动!$B$6:$M$29,COLUMNS(职业被动!$B$6:D$29),0)*$AO40,0)</f>
        <v>2278</v>
      </c>
      <c r="AQ40" s="9">
        <f>ROUND(属性投放!E$4+装备属性!E$4*IF($AO40&lt;10,1,ROUNDDOWN($AO40,-1))+SUM(属性投放!F$37:F$45)*$AO40+VLOOKUP($AP$2,一级属性!$E$41:$P$64,COLUMNS(一级属性!$E$41:H$64),0)*($AO40+0.25*IF($AO40&lt;10,1,ROUNDDOWN($AO40,-1)))+VLOOKUP($AP$2,宝石属性!$B$43:$M$66,COLUMNS(宝石属性!$B$43:E$66),0)*10*VLOOKUP(ROUNDDOWN($AO40,-1),宝石属性!$B$25:$N$41,2,0)*VLOOKUP(ROUNDDOWN($AO40,-1),宝石属性!$B$25:$N$41,3,0)+VLOOKUP($AP$2,职业被动!$B$6:$M$29,COLUMNS(职业被动!$B$6:E$29),0)*$AO40,0)</f>
        <v>1669</v>
      </c>
      <c r="AR40" s="9">
        <f>ROUND(属性投放!F$4+装备属性!F$4*IF($AO40&lt;10,1,ROUNDDOWN($AO40,-1))+SUM(属性投放!G$37:G$45)*$AO40+VLOOKUP($AP$2,一级属性!$E$41:$P$64,COLUMNS(一级属性!$E$41:I$64),0)*($AO40+0.25*IF($AO40&lt;10,1,ROUNDDOWN($AO40,-1)))+VLOOKUP($AP$2,宝石属性!$B$43:$M$66,COLUMNS(宝石属性!$B$43:F$66),0)*10*VLOOKUP(ROUNDDOWN($AO40,-1),宝石属性!$B$25:$N$41,2,0)*VLOOKUP(ROUNDDOWN($AO40,-1),宝石属性!$B$25:$N$41,3,0)+VLOOKUP($AP$2,职业被动!$B$6:$M$29,COLUMNS(职业被动!$B$6:F$29),0)*$AO40,0)</f>
        <v>420</v>
      </c>
      <c r="AS40" s="9">
        <f>ROUND(属性投放!G$4+装备属性!G$4*IF($AO40&lt;10,1,ROUNDDOWN($AO40,-1))+SUM(属性投放!H$37:H$45)*$AO40+VLOOKUP($AP$2,一级属性!$E$41:$P$64,COLUMNS(一级属性!$E$41:J$64),0)*($AO40+0.25*IF($AO40&lt;10,1,ROUNDDOWN($AO40,-1)))+VLOOKUP($AP$2,宝石属性!$B$43:$M$66,COLUMNS(宝石属性!$B$43:G$66),0)*10*VLOOKUP(ROUNDDOWN($AO40,-1),宝石属性!$B$25:$N$41,2,0)*VLOOKUP(ROUNDDOWN($AO40,-1),宝石属性!$B$25:$N$41,3,0)+VLOOKUP($AP$2,职业被动!$B$6:$M$29,COLUMNS(职业被动!$B$6:G$29),0)*$AO40,0)</f>
        <v>327</v>
      </c>
      <c r="AT40" s="9">
        <f>ROUND(属性投放!H$4+装备属性!H$4*IF($AO40&lt;10,1,ROUNDDOWN($AO40,-1))+SUM(属性投放!I$37:I$45)*$AO40+VLOOKUP($AP$2,一级属性!$E$41:$P$64,COLUMNS(一级属性!$E$41:K$64),0)*($AO40+0.25*IF($AO40&lt;10,1,ROUNDDOWN($AO40,-1)))+VLOOKUP($AP$2,宝石属性!$B$43:$M$66,COLUMNS(宝石属性!$B$43:H$66),0)*10*VLOOKUP(ROUNDDOWN($AO40,-1),宝石属性!$B$25:$N$41,2,0)*VLOOKUP(ROUNDDOWN($AO40,-1),宝石属性!$B$25:$N$41,3,0)+VLOOKUP($AP$2,职业被动!$B$6:$M$29,COLUMNS(职业被动!$B$6:H$29),0)*$AO40,0)</f>
        <v>411</v>
      </c>
      <c r="AU40" s="9">
        <f>ROUND(属性投放!I$4+装备属性!I$4*IF($AO40&lt;10,1,ROUNDDOWN($AO40,-1))+SUM(属性投放!J$37:J$45)*$AO40+VLOOKUP($AP$2,一级属性!$E$41:$P$64,COLUMNS(一级属性!$E$41:L$64),0)*($AO40+0.25*IF($AO40&lt;10,1,ROUNDDOWN($AO40,-1)))+VLOOKUP($AP$2,宝石属性!$B$43:$M$66,COLUMNS(宝石属性!$B$43:I$66),0)*10*VLOOKUP(ROUNDDOWN($AO40,-1),宝石属性!$B$25:$N$41,2,0)*VLOOKUP(ROUNDDOWN($AO40,-1),宝石属性!$B$25:$N$41,3,0)+VLOOKUP($AP$2,职业被动!$B$6:$M$29,COLUMNS(职业被动!$B$6:I$29),0)*$AO40,0)</f>
        <v>413</v>
      </c>
      <c r="AV40" s="9">
        <f>ROUND(属性投放!J$4+装备属性!J$4*IF($AO40&lt;10,1,ROUNDDOWN($AO40,-1))+SUM(属性投放!K$37:K$45)*$AO40+VLOOKUP($AP$2,一级属性!$E$41:$P$64,COLUMNS(一级属性!$E$41:M$64),0)*($AO40+0.25*IF($AO40&lt;10,1,ROUNDDOWN($AO40,-1)))+VLOOKUP($AP$2,宝石属性!$B$43:$M$66,COLUMNS(宝石属性!$B$43:J$66),0)*10*VLOOKUP(ROUNDDOWN($AO40,-1),宝石属性!$B$25:$N$41,2,0)*VLOOKUP(ROUNDDOWN($AO40,-1),宝石属性!$B$25:$N$41,3,0)+VLOOKUP($AP$2,职业被动!$B$6:$M$29,COLUMNS(职业被动!$B$6:J$29),0)*$AO40,0)</f>
        <v>283</v>
      </c>
      <c r="AW40" s="9">
        <f>ROUND(属性投放!K$4+装备属性!K$4*IF($AO40&lt;10,1,ROUNDDOWN($AO40,-1))+SUM(属性投放!L$37:L$45)*$AO40+VLOOKUP($AP$2,一级属性!$E$41:$P$64,COLUMNS(一级属性!$E$41:N$64),0)*($AO40+0.25*IF($AO40&lt;10,1,ROUNDDOWN($AO40,-1)))+VLOOKUP($AP$2,宝石属性!$B$43:$M$66,COLUMNS(宝石属性!$B$43:K$66),0)*10*VLOOKUP(ROUNDDOWN($AO40,-1),宝石属性!$B$25:$N$41,2,0)*VLOOKUP(ROUNDDOWN($AO40,-1),宝石属性!$B$25:$N$41,3,0)+VLOOKUP($AP$2,职业被动!$B$6:$M$29,COLUMNS(职业被动!$B$6:K$29),0)*$AO40,0)</f>
        <v>129</v>
      </c>
      <c r="AX40" s="9">
        <f>ROUND(属性投放!L$4+装备属性!L$4*IF($AO40&lt;10,1,ROUNDDOWN($AO40,-1))+SUM(属性投放!M$37:M$45)*$AO40+VLOOKUP($AP$2,一级属性!$E$41:$P$64,COLUMNS(一级属性!$E$41:O$64),0)*($AO40+0.25*IF($AO40&lt;10,1,ROUNDDOWN($AO40,-1)))+VLOOKUP($AP$2,宝石属性!$B$43:$M$66,COLUMNS(宝石属性!$B$43:L$66),0)*10*VLOOKUP(ROUNDDOWN($AO40,-1),宝石属性!$B$25:$N$41,2,0)*VLOOKUP(ROUNDDOWN($AO40,-1),宝石属性!$B$25:$N$41,3,0)+VLOOKUP($AP$2,职业被动!$B$6:$M$29,COLUMNS(职业被动!$B$6:L$29),0)*$AO40,0)</f>
        <v>390</v>
      </c>
      <c r="AY40" s="9">
        <f>ROUND(属性投放!M$4+装备属性!M$4*IF($AO40&lt;10,1,ROUNDDOWN($AO40,-1))+SUM(属性投放!N$37:N$45)*$AO40+VLOOKUP($AP$2,一级属性!$E$41:$P$64,COLUMNS(一级属性!$E$41:P$64),0)*($AO40+0.25*IF($AO40&lt;10,1,ROUNDDOWN($AO40,-1)))+VLOOKUP($AP$2,宝石属性!$B$43:$M$66,COLUMNS(宝石属性!$B$43:M$66),0)*10*VLOOKUP(ROUNDDOWN($AO40,-1),宝石属性!$B$25:$N$41,2,0)*VLOOKUP(ROUNDDOWN($AO40,-1),宝石属性!$B$25:$N$41,3,0)+VLOOKUP($AP$2,职业被动!$B$6:$M$29,COLUMNS(职业被动!$B$6:M$29),0)*$AO40,0)</f>
        <v>393</v>
      </c>
      <c r="AZ40" s="48">
        <f>属性价值和能力评分!$F$9+ROUND(属性价值和能力评分!$F$38*10,0)*AO40+ROUND((SUM(装备属性!$W$9:$W$14)+属性价值和能力评分!$F$38*1.25+1.4+2.8)*IF(AO40&lt;10,1,ROUNDDOWN(AO40,-1)),0)+15*VLOOKUP(ROUNDDOWN(AO40,-1),宝石属性!$B$26:$D$41,2,0)*6*VLOOKUP(ROUNDDOWN(AO40,-1),宝石属性!$B$26:$D$41,3,0)+(属性价值和能力评分!$F$49*9+属性价值和能力评分!$F$50*2+属性价值和能力评分!$F$53*8/5)*AO40</f>
        <v>6695</v>
      </c>
      <c r="BB40" s="1">
        <v>37</v>
      </c>
      <c r="BC40" s="9">
        <f>ROUND(属性投放!D$4+装备属性!D$4*IF($BB40&lt;10,1,ROUNDDOWN($BB40,-1))+SUM(属性投放!E$37:E$45)*$BB40+VLOOKUP($BC$2,一级属性!$E$41:$P$64,COLUMNS(一级属性!$E$41:G$64),0)*($BB40+0.25*IF($BB40&lt;10,1,ROUNDDOWN($BB40,-1)))+VLOOKUP($BC$2,宝石属性!$B$43:$M$66,COLUMNS(宝石属性!$B$43:D$66),0)*10*VLOOKUP(ROUNDDOWN($BB40,-1),宝石属性!$B$25:$N$41,2,0)*VLOOKUP(ROUNDDOWN($BB40,-1),宝石属性!$B$25:$N$41,3,0)+VLOOKUP($BC$2,职业被动!$B$6:$M$29,COLUMNS(职业被动!$B$6:D$29),0)*$BB40,0)</f>
        <v>2019</v>
      </c>
      <c r="BD40" s="9">
        <f>ROUND(属性投放!E$4+装备属性!E$4*IF($BB40&lt;10,1,ROUNDDOWN($BB40,-1))+SUM(属性投放!F$37:F$45)*$BB40+VLOOKUP($BC$2,一级属性!$E$41:$P$64,COLUMNS(一级属性!$E$41:H$64),0)*($BB40+0.25*IF($BB40&lt;10,1,ROUNDDOWN($BB40,-1)))+VLOOKUP($BC$2,宝石属性!$B$43:$M$66,COLUMNS(宝石属性!$B$43:E$66),0)*10*VLOOKUP(ROUNDDOWN($BB40,-1),宝石属性!$B$25:$N$41,2,0)*VLOOKUP(ROUNDDOWN($BB40,-1),宝石属性!$B$25:$N$41,3,0)+VLOOKUP($BC$2,职业被动!$B$6:$M$29,COLUMNS(职业被动!$B$6:E$29),0)*$BB40,0)</f>
        <v>1891</v>
      </c>
      <c r="BE40" s="9">
        <f>ROUND(属性投放!F$4+装备属性!F$4*IF($BB40&lt;10,1,ROUNDDOWN($BB40,-1))+SUM(属性投放!G$37:G$45)*$BB40+VLOOKUP($BC$2,一级属性!$E$41:$P$64,COLUMNS(一级属性!$E$41:I$64),0)*($BB40+0.25*IF($BB40&lt;10,1,ROUNDDOWN($BB40,-1)))+VLOOKUP($BC$2,宝石属性!$B$43:$M$66,COLUMNS(宝石属性!$B$43:F$66),0)*10*VLOOKUP(ROUNDDOWN($BB40,-1),宝石属性!$B$25:$N$41,2,0)*VLOOKUP(ROUNDDOWN($BB40,-1),宝石属性!$B$25:$N$41,3,0)+VLOOKUP($BC$2,职业被动!$B$6:$M$29,COLUMNS(职业被动!$B$6:F$29),0)*$BB40,0)</f>
        <v>420</v>
      </c>
      <c r="BF40" s="9">
        <f>ROUND(属性投放!G$4+装备属性!G$4*IF($BB40&lt;10,1,ROUNDDOWN($BB40,-1))+SUM(属性投放!H$37:H$45)*$BB40+VLOOKUP($BC$2,一级属性!$E$41:$P$64,COLUMNS(一级属性!$E$41:J$64),0)*($BB40+0.25*IF($BB40&lt;10,1,ROUNDDOWN($BB40,-1)))+VLOOKUP($BC$2,宝石属性!$B$43:$M$66,COLUMNS(宝石属性!$B$43:G$66),0)*10*VLOOKUP(ROUNDDOWN($BB40,-1),宝石属性!$B$25:$N$41,2,0)*VLOOKUP(ROUNDDOWN($BB40,-1),宝石属性!$B$25:$N$41,3,0)+VLOOKUP($BC$2,职业被动!$B$6:$M$29,COLUMNS(职业被动!$B$6:G$29),0)*$BB40,0)</f>
        <v>327</v>
      </c>
      <c r="BG40" s="9">
        <f>ROUND(属性投放!H$4+装备属性!H$4*IF($BB40&lt;10,1,ROUNDDOWN($BB40,-1))+SUM(属性投放!I$37:I$45)*$BB40+VLOOKUP($BC$2,一级属性!$E$41:$P$64,COLUMNS(一级属性!$E$41:K$64),0)*($BB40+0.25*IF($BB40&lt;10,1,ROUNDDOWN($BB40,-1)))+VLOOKUP($BC$2,宝石属性!$B$43:$M$66,COLUMNS(宝石属性!$B$43:H$66),0)*10*VLOOKUP(ROUNDDOWN($BB40,-1),宝石属性!$B$25:$N$41,2,0)*VLOOKUP(ROUNDDOWN($BB40,-1),宝石属性!$B$25:$N$41,3,0)+VLOOKUP($BC$2,职业被动!$B$6:$M$29,COLUMNS(职业被动!$B$6:H$29),0)*$BB40,0)</f>
        <v>547</v>
      </c>
      <c r="BH40" s="9">
        <f>ROUND(属性投放!I$4+装备属性!I$4*IF($BB40&lt;10,1,ROUNDDOWN($BB40,-1))+SUM(属性投放!J$37:J$45)*$BB40+VLOOKUP($BC$2,一级属性!$E$41:$P$64,COLUMNS(一级属性!$E$41:L$64),0)*($BB40+0.25*IF($BB40&lt;10,1,ROUNDDOWN($BB40,-1)))+VLOOKUP($BC$2,宝石属性!$B$43:$M$66,COLUMNS(宝石属性!$B$43:I$66),0)*10*VLOOKUP(ROUNDDOWN($BB40,-1),宝石属性!$B$25:$N$41,2,0)*VLOOKUP(ROUNDDOWN($BB40,-1),宝石属性!$B$25:$N$41,3,0)+VLOOKUP($BC$2,职业被动!$B$6:$M$29,COLUMNS(职业被动!$B$6:I$29),0)*$BB40,0)</f>
        <v>495</v>
      </c>
      <c r="BI40" s="9">
        <f>ROUND(属性投放!J$4+装备属性!J$4*IF($BB40&lt;10,1,ROUNDDOWN($BB40,-1))+SUM(属性投放!K$37:K$45)*$BB40+VLOOKUP($BC$2,一级属性!$E$41:$P$64,COLUMNS(一级属性!$E$41:M$64),0)*($BB40+0.25*IF($BB40&lt;10,1,ROUNDDOWN($BB40,-1)))+VLOOKUP($BC$2,宝石属性!$B$43:$M$66,COLUMNS(宝石属性!$B$43:J$66),0)*10*VLOOKUP(ROUNDDOWN($BB40,-1),宝石属性!$B$25:$N$41,2,0)*VLOOKUP(ROUNDDOWN($BB40,-1),宝石属性!$B$25:$N$41,3,0)+VLOOKUP($BC$2,职业被动!$B$6:$M$29,COLUMNS(职业被动!$B$6:J$29),0)*$BB40,0)</f>
        <v>217</v>
      </c>
      <c r="BJ40" s="9">
        <f>ROUND(属性投放!K$4+装备属性!K$4*IF($BB40&lt;10,1,ROUNDDOWN($BB40,-1))+SUM(属性投放!L$37:L$45)*$BB40+VLOOKUP($BC$2,一级属性!$E$41:$P$64,COLUMNS(一级属性!$E$41:N$64),0)*($BB40+0.25*IF($BB40&lt;10,1,ROUNDDOWN($BB40,-1)))+VLOOKUP($BC$2,宝石属性!$B$43:$M$66,COLUMNS(宝石属性!$B$43:K$66),0)*10*VLOOKUP(ROUNDDOWN($BB40,-1),宝石属性!$B$25:$N$41,2,0)*VLOOKUP(ROUNDDOWN($BB40,-1),宝石属性!$B$25:$N$41,3,0)+VLOOKUP($BC$2,职业被动!$B$6:$M$29,COLUMNS(职业被动!$B$6:K$29),0)*$BB40,0)</f>
        <v>129</v>
      </c>
      <c r="BK40" s="9">
        <f>ROUND(属性投放!L$4+装备属性!L$4*IF($BB40&lt;10,1,ROUNDDOWN($BB40,-1))+SUM(属性投放!M$37:M$45)*$BB40+VLOOKUP($BC$2,一级属性!$E$41:$P$64,COLUMNS(一级属性!$E$41:O$64),0)*($BB40+0.25*IF($BB40&lt;10,1,ROUNDDOWN($BB40,-1)))+VLOOKUP($BC$2,宝石属性!$B$43:$M$66,COLUMNS(宝石属性!$B$43:L$66),0)*10*VLOOKUP(ROUNDDOWN($BB40,-1),宝石属性!$B$25:$N$41,2,0)*VLOOKUP(ROUNDDOWN($BB40,-1),宝石属性!$B$25:$N$41,3,0)+VLOOKUP($BC$2,职业被动!$B$6:$M$29,COLUMNS(职业被动!$B$6:L$29),0)*$BB40,0)</f>
        <v>11</v>
      </c>
      <c r="BL40" s="9">
        <f>ROUND(属性投放!M$4+装备属性!M$4*IF($BB40&lt;10,1,ROUNDDOWN($BB40,-1))+SUM(属性投放!N$37:N$45)*$BB40+VLOOKUP($BC$2,一级属性!$E$41:$P$64,COLUMNS(一级属性!$E$41:P$64),0)*($BB40+0.25*IF($BB40&lt;10,1,ROUNDDOWN($BB40,-1)))+VLOOKUP($BC$2,宝石属性!$B$43:$M$66,COLUMNS(宝石属性!$B$43:M$66),0)*10*VLOOKUP(ROUNDDOWN($BB40,-1),宝石属性!$B$25:$N$41,2,0)*VLOOKUP(ROUNDDOWN($BB40,-1),宝石属性!$B$25:$N$41,3,0)+VLOOKUP($BC$2,职业被动!$B$6:$M$29,COLUMNS(职业被动!$B$6:M$29),0)*$BB40,0)</f>
        <v>393</v>
      </c>
      <c r="BM40" s="48">
        <f>属性价值和能力评分!$F$9+ROUND(属性价值和能力评分!$F$38*10,0)*BB40+ROUND((SUM(装备属性!$W$9:$W$14)+属性价值和能力评分!$F$38*1.25+1.4+2.8)*IF(BB40&lt;10,1,ROUNDDOWN(BB40,-1)),0)+15*VLOOKUP(ROUNDDOWN(BB40,-1),宝石属性!$B$26:$D$41,2,0)*6*VLOOKUP(ROUNDDOWN(BB40,-1),宝石属性!$B$26:$D$41,3,0)+(属性价值和能力评分!$F$49*9+属性价值和能力评分!$F$50*2+属性价值和能力评分!$F$53*8/5)*BB40</f>
        <v>6695</v>
      </c>
      <c r="BO40" s="1">
        <v>37</v>
      </c>
      <c r="BP40" s="9">
        <f>ROUND(属性投放!D$4+装备属性!D$4*IF($BO40&lt;10,1,ROUNDDOWN($BO40,-1))+SUM(属性投放!E$37:E$45)*$BO40+VLOOKUP($BP$2,一级属性!$E$41:$P$64,COLUMNS(一级属性!$E$41:G$64),0)*($BO40+0.25*IF($BO40&lt;10,1,ROUNDDOWN($BO40,-1)))+VLOOKUP($BP$2,宝石属性!$B$43:$M$66,COLUMNS(宝石属性!$B$43:D$66),0)*10*VLOOKUP(ROUNDDOWN($BO40,-1),宝石属性!$B$25:$N$41,2,0)*VLOOKUP(ROUNDDOWN($BO40,-1),宝石属性!$B$25:$N$41,3,0)+VLOOKUP($BP$2,职业被动!$B$6:$M$29,COLUMNS(职业被动!$B$6:D$29),0)*$BO40,0)</f>
        <v>2537</v>
      </c>
      <c r="BQ40" s="9">
        <f>ROUND(属性投放!E$4+装备属性!E$4*IF($BO40&lt;10,1,ROUNDDOWN($BO40,-1))+SUM(属性投放!F$37:F$45)*$BO40+VLOOKUP($BP$2,一级属性!$E$41:$P$64,COLUMNS(一级属性!$E$41:H$64),0)*($BO40+0.25*IF($BO40&lt;10,1,ROUNDDOWN($BO40,-1)))+VLOOKUP($BP$2,宝石属性!$B$43:$M$66,COLUMNS(宝石属性!$B$43:E$66),0)*10*VLOOKUP(ROUNDDOWN($BO40,-1),宝石属性!$B$25:$N$41,2,0)*VLOOKUP(ROUNDDOWN($BO40,-1),宝石属性!$B$25:$N$41,3,0)+VLOOKUP($BP$2,职业被动!$B$6:$M$29,COLUMNS(职业被动!$B$6:E$29),0)*$BO40,0)</f>
        <v>1669</v>
      </c>
      <c r="BR40" s="9">
        <f>ROUND(属性投放!F$4+装备属性!F$4*IF($BO40&lt;10,1,ROUNDDOWN($BO40,-1))+SUM(属性投放!G$37:G$45)*$BO40+VLOOKUP($BP$2,一级属性!$E$41:$P$64,COLUMNS(一级属性!$E$41:I$64),0)*($BO40+0.25*IF($BO40&lt;10,1,ROUNDDOWN($BO40,-1)))+VLOOKUP($BP$2,宝石属性!$B$43:$M$66,COLUMNS(宝石属性!$B$43:F$66),0)*10*VLOOKUP(ROUNDDOWN($BO40,-1),宝石属性!$B$25:$N$41,2,0)*VLOOKUP(ROUNDDOWN($BO40,-1),宝石属性!$B$25:$N$41,3,0)+VLOOKUP($BP$2,职业被动!$B$6:$M$29,COLUMNS(职业被动!$B$6:F$29),0)*$BO40,0)</f>
        <v>420</v>
      </c>
      <c r="BS40" s="9">
        <f>ROUND(属性投放!G$4+装备属性!G$4*IF($BO40&lt;10,1,ROUNDDOWN($BO40,-1))+SUM(属性投放!H$37:H$45)*$BO40+VLOOKUP($BP$2,一级属性!$E$41:$P$64,COLUMNS(一级属性!$E$41:J$64),0)*($BO40+0.25*IF($BO40&lt;10,1,ROUNDDOWN($BO40,-1)))+VLOOKUP($BP$2,宝石属性!$B$43:$M$66,COLUMNS(宝石属性!$B$43:G$66),0)*10*VLOOKUP(ROUNDDOWN($BO40,-1),宝石属性!$B$25:$N$41,2,0)*VLOOKUP(ROUNDDOWN($BO40,-1),宝石属性!$B$25:$N$41,3,0)+VLOOKUP($BP$2,职业被动!$B$6:$M$29,COLUMNS(职业被动!$B$6:G$29),0)*$BO40,0)</f>
        <v>327</v>
      </c>
      <c r="BT40" s="9">
        <f>ROUND(属性投放!H$4+装备属性!H$4*IF($BO40&lt;10,1,ROUNDDOWN($BO40,-1))+SUM(属性投放!I$37:I$45)*$BO40+VLOOKUP($BP$2,一级属性!$E$41:$P$64,COLUMNS(一级属性!$E$41:K$64),0)*($BO40+0.25*IF($BO40&lt;10,1,ROUNDDOWN($BO40,-1)))+VLOOKUP($BP$2,宝石属性!$B$43:$M$66,COLUMNS(宝石属性!$B$43:H$66),0)*10*VLOOKUP(ROUNDDOWN($BO40,-1),宝石属性!$B$25:$N$41,2,0)*VLOOKUP(ROUNDDOWN($BO40,-1),宝石属性!$B$25:$N$41,3,0)+VLOOKUP($BP$2,职业被动!$B$6:$M$29,COLUMNS(职业被动!$B$6:H$29),0)*$BO40,0)</f>
        <v>448</v>
      </c>
      <c r="BU40" s="9">
        <f>ROUND(属性投放!I$4+装备属性!I$4*IF($BO40&lt;10,1,ROUNDDOWN($BO40,-1))+SUM(属性投放!J$37:J$45)*$BO40+VLOOKUP($BP$2,一级属性!$E$41:$P$64,COLUMNS(一级属性!$E$41:L$64),0)*($BO40+0.25*IF($BO40&lt;10,1,ROUNDDOWN($BO40,-1)))+VLOOKUP($BP$2,宝石属性!$B$43:$M$66,COLUMNS(宝石属性!$B$43:I$66),0)*10*VLOOKUP(ROUNDDOWN($BO40,-1),宝石属性!$B$25:$N$41,2,0)*VLOOKUP(ROUNDDOWN($BO40,-1),宝石属性!$B$25:$N$41,3,0)+VLOOKUP($BP$2,职业被动!$B$6:$M$29,COLUMNS(职业被动!$B$6:I$29),0)*$BO40,0)</f>
        <v>413</v>
      </c>
      <c r="BV40" s="9">
        <f>ROUND(属性投放!J$4+装备属性!J$4*IF($BO40&lt;10,1,ROUNDDOWN($BO40,-1))+SUM(属性投放!K$37:K$45)*$BO40+VLOOKUP($BP$2,一级属性!$E$41:$P$64,COLUMNS(一级属性!$E$41:M$64),0)*($BO40+0.25*IF($BO40&lt;10,1,ROUNDDOWN($BO40,-1)))+VLOOKUP($BP$2,宝石属性!$B$43:$M$66,COLUMNS(宝石属性!$B$43:J$66),0)*10*VLOOKUP(ROUNDDOWN($BO40,-1),宝石属性!$B$25:$N$41,2,0)*VLOOKUP(ROUNDDOWN($BO40,-1),宝石属性!$B$25:$N$41,3,0)+VLOOKUP($BP$2,职业被动!$B$6:$M$29,COLUMNS(职业被动!$B$6:J$29),0)*$BO40,0)</f>
        <v>283</v>
      </c>
      <c r="BW40" s="9">
        <f>ROUND(属性投放!K$4+装备属性!K$4*IF($BO40&lt;10,1,ROUNDDOWN($BO40,-1))+SUM(属性投放!L$37:L$45)*$BO40+VLOOKUP($BP$2,一级属性!$E$41:$P$64,COLUMNS(一级属性!$E$41:N$64),0)*($BO40+0.25*IF($BO40&lt;10,1,ROUNDDOWN($BO40,-1)))+VLOOKUP($BP$2,宝石属性!$B$43:$M$66,COLUMNS(宝石属性!$B$43:K$66),0)*10*VLOOKUP(ROUNDDOWN($BO40,-1),宝石属性!$B$25:$N$41,2,0)*VLOOKUP(ROUNDDOWN($BO40,-1),宝石属性!$B$25:$N$41,3,0)+VLOOKUP($BP$2,职业被动!$B$6:$M$29,COLUMNS(职业被动!$B$6:K$29),0)*$BO40,0)</f>
        <v>153</v>
      </c>
      <c r="BX40" s="9">
        <f>ROUND(属性投放!L$4+装备属性!L$4*IF($BO40&lt;10,1,ROUNDDOWN($BO40,-1))+SUM(属性投放!M$37:M$45)*$BO40+VLOOKUP($BP$2,一级属性!$E$41:$P$64,COLUMNS(一级属性!$E$41:O$64),0)*($BO40+0.25*IF($BO40&lt;10,1,ROUNDDOWN($BO40,-1)))+VLOOKUP($BP$2,宝石属性!$B$43:$M$66,COLUMNS(宝石属性!$B$43:L$66),0)*10*VLOOKUP(ROUNDDOWN($BO40,-1),宝石属性!$B$25:$N$41,2,0)*VLOOKUP(ROUNDDOWN($BO40,-1),宝石属性!$B$25:$N$41,3,0)+VLOOKUP($BP$2,职业被动!$B$6:$M$29,COLUMNS(职业被动!$B$6:L$29),0)*$BO40,0)</f>
        <v>11</v>
      </c>
      <c r="BY40" s="9">
        <f>ROUND(属性投放!M$4+装备属性!M$4*IF($BO40&lt;10,1,ROUNDDOWN($BO40,-1))+SUM(属性投放!N$37:N$45)*$BO40+VLOOKUP($BP$2,一级属性!$E$41:$P$64,COLUMNS(一级属性!$E$41:P$64),0)*($BO40+0.25*IF($BO40&lt;10,1,ROUNDDOWN($BO40,-1)))+VLOOKUP($BP$2,宝石属性!$B$43:$M$66,COLUMNS(宝石属性!$B$43:M$66),0)*10*VLOOKUP(ROUNDDOWN($BO40,-1),宝石属性!$B$25:$N$41,2,0)*VLOOKUP(ROUNDDOWN($BO40,-1),宝石属性!$B$25:$N$41,3,0)+VLOOKUP($BP$2,职业被动!$B$6:$M$29,COLUMNS(职业被动!$B$6:M$29),0)*$BO40,0)</f>
        <v>393</v>
      </c>
      <c r="BZ40" s="48">
        <f>属性价值和能力评分!$F$9+ROUND(属性价值和能力评分!$F$38*10,0)*BO40+ROUND((SUM(装备属性!$W$9:$W$14)+属性价值和能力评分!$F$38*1.25+1.4+2.8)*IF(BO40&lt;10,1,ROUNDDOWN(BO40,-1)),0)+15*VLOOKUP(ROUNDDOWN(BO40,-1),宝石属性!$B$26:$D$41,2,0)*6*VLOOKUP(ROUNDDOWN(BO40,-1),宝石属性!$B$26:$D$41,3,0)+(属性价值和能力评分!$F$49*9+属性价值和能力评分!$F$50*2+属性价值和能力评分!$F$53*8/5)*BO40</f>
        <v>6695</v>
      </c>
      <c r="CB40" s="1">
        <v>37</v>
      </c>
      <c r="CC40" s="9">
        <f>ROUND(属性投放!D$4+装备属性!D$4*IF($CB40&lt;10,1,ROUNDDOWN($CB40,-1))+SUM(属性投放!E$37:E$45)*$CB40+VLOOKUP($CC$2,一级属性!$E$41:$P$64,COLUMNS(一级属性!$E$41:G$64),0)*($CB40+0.25*IF($CB40&lt;10,1,ROUNDDOWN($CB40,-1)))+VLOOKUP($CC$2,宝石属性!$B$43:$M$66,COLUMNS(宝石属性!$B$43:D$66),0)*10*VLOOKUP(ROUNDDOWN($CB40,-1),宝石属性!$B$25:$N$41,2,0)*VLOOKUP(ROUNDDOWN($CB40,-1),宝石属性!$B$25:$N$41,3,0)+VLOOKUP($CC$2,职业被动!$B$6:$M$29,COLUMNS(职业被动!$B$6:D$29),0)*$CB40,0)</f>
        <v>1663</v>
      </c>
      <c r="CD40" s="9">
        <f>ROUND(属性投放!E$4+装备属性!E$4*IF($CB40&lt;10,1,ROUNDDOWN($CB40,-1))+SUM(属性投放!F$37:F$45)*$CB40+VLOOKUP($CC$2,一级属性!$E$41:$P$64,COLUMNS(一级属性!$E$41:H$64),0)*($CB40+0.25*IF($CB40&lt;10,1,ROUNDDOWN($CB40,-1)))+VLOOKUP($CC$2,宝石属性!$B$43:$M$66,COLUMNS(宝石属性!$B$43:E$66),0)*10*VLOOKUP(ROUNDDOWN($CB40,-1),宝石属性!$B$25:$N$41,2,0)*VLOOKUP(ROUNDDOWN($CB40,-1),宝石属性!$B$25:$N$41,3,0)+VLOOKUP($CC$2,职业被动!$B$6:$M$29,COLUMNS(职业被动!$B$6:E$29),0)*$CB40,0)</f>
        <v>1001</v>
      </c>
      <c r="CE40" s="9">
        <f>ROUND(属性投放!F$4+装备属性!F$4*IF($CB40&lt;10,1,ROUNDDOWN($CB40,-1))+SUM(属性投放!G$37:G$45)*$CB40+VLOOKUP($CC$2,一级属性!$E$41:$P$64,COLUMNS(一级属性!$E$41:I$64),0)*($CB40+0.25*IF($CB40&lt;10,1,ROUNDDOWN($CB40,-1)))+VLOOKUP($CC$2,宝石属性!$B$43:$M$66,COLUMNS(宝石属性!$B$43:F$66),0)*10*VLOOKUP(ROUNDDOWN($CB40,-1),宝石属性!$B$25:$N$41,2,0)*VLOOKUP(ROUNDDOWN($CB40,-1),宝石属性!$B$25:$N$41,3,0)+VLOOKUP($CC$2,职业被动!$B$6:$M$29,COLUMNS(职业被动!$B$6:F$29),0)*$CB40,0)</f>
        <v>783</v>
      </c>
      <c r="CF40" s="9">
        <f>ROUND(属性投放!G$4+装备属性!G$4*IF($CB40&lt;10,1,ROUNDDOWN($CB40,-1))+SUM(属性投放!H$37:H$45)*$CB40+VLOOKUP($CC$2,一级属性!$E$41:$P$64,COLUMNS(一级属性!$E$41:J$64),0)*($CB40+0.25*IF($CB40&lt;10,1,ROUNDDOWN($CB40,-1)))+VLOOKUP($CC$2,宝石属性!$B$43:$M$66,COLUMNS(宝石属性!$B$43:G$66),0)*10*VLOOKUP(ROUNDDOWN($CB40,-1),宝石属性!$B$25:$N$41,2,0)*VLOOKUP(ROUNDDOWN($CB40,-1),宝石属性!$B$25:$N$41,3,0)+VLOOKUP($CC$2,职业被动!$B$6:$M$29,COLUMNS(职业被动!$B$6:G$29),0)*$CB40,0)</f>
        <v>364</v>
      </c>
      <c r="CG40" s="9">
        <f>ROUND(属性投放!H$4+装备属性!H$4*IF($CB40&lt;10,1,ROUNDDOWN($CB40,-1))+SUM(属性投放!I$37:I$45)*$CB40+VLOOKUP($CC$2,一级属性!$E$41:$P$64,COLUMNS(一级属性!$E$41:K$64),0)*($CB40+0.25*IF($CB40&lt;10,1,ROUNDDOWN($CB40,-1)))+VLOOKUP($CC$2,宝石属性!$B$43:$M$66,COLUMNS(宝石属性!$B$43:H$66),0)*10*VLOOKUP(ROUNDDOWN($CB40,-1),宝石属性!$B$25:$N$41,2,0)*VLOOKUP(ROUNDDOWN($CB40,-1),宝石属性!$B$25:$N$41,3,0)+VLOOKUP($CC$2,职业被动!$B$6:$M$29,COLUMNS(职业被动!$B$6:H$29),0)*$CB40,0)</f>
        <v>277</v>
      </c>
      <c r="CH40" s="9">
        <f>ROUND(属性投放!I$4+装备属性!I$4*IF($CB40&lt;10,1,ROUNDDOWN($CB40,-1))+SUM(属性投放!J$37:J$45)*$CB40+VLOOKUP($CC$2,一级属性!$E$41:$P$64,COLUMNS(一级属性!$E$41:L$64),0)*($CB40+0.25*IF($CB40&lt;10,1,ROUNDDOWN($CB40,-1)))+VLOOKUP($CC$2,宝石属性!$B$43:$M$66,COLUMNS(宝石属性!$B$43:I$66),0)*10*VLOOKUP(ROUNDDOWN($CB40,-1),宝石属性!$B$25:$N$41,2,0)*VLOOKUP(ROUNDDOWN($CB40,-1),宝石属性!$B$25:$N$41,3,0)+VLOOKUP($CC$2,职业被动!$B$6:$M$29,COLUMNS(职业被动!$B$6:I$29),0)*$CB40,0)</f>
        <v>395</v>
      </c>
      <c r="CI40" s="9">
        <f>ROUND(属性投放!J$4+装备属性!J$4*IF($CB40&lt;10,1,ROUNDDOWN($CB40,-1))+SUM(属性投放!K$37:K$45)*$CB40+VLOOKUP($CC$2,一级属性!$E$41:$P$64,COLUMNS(一级属性!$E$41:M$64),0)*($CB40+0.25*IF($CB40&lt;10,1,ROUNDDOWN($CB40,-1)))+VLOOKUP($CC$2,宝石属性!$B$43:$M$66,COLUMNS(宝石属性!$B$43:J$66),0)*10*VLOOKUP(ROUNDDOWN($CB40,-1),宝石属性!$B$25:$N$41,2,0)*VLOOKUP(ROUNDDOWN($CB40,-1),宝石属性!$B$25:$N$41,3,0)+VLOOKUP($CC$2,职业被动!$B$6:$M$29,COLUMNS(职业被动!$B$6:J$29),0)*$CB40,0)</f>
        <v>252</v>
      </c>
      <c r="CJ40" s="9">
        <f>ROUND(属性投放!K$4+装备属性!K$4*IF($CB40&lt;10,1,ROUNDDOWN($CB40,-1))+SUM(属性投放!L$37:L$45)*$CB40+VLOOKUP($CC$2,一级属性!$E$41:$P$64,COLUMNS(一级属性!$E$41:N$64),0)*($CB40+0.25*IF($CB40&lt;10,1,ROUNDDOWN($CB40,-1)))+VLOOKUP($CC$2,宝石属性!$B$43:$M$66,COLUMNS(宝石属性!$B$43:K$66),0)*10*VLOOKUP(ROUNDDOWN($CB40,-1),宝石属性!$B$25:$N$41,2,0)*VLOOKUP(ROUNDDOWN($CB40,-1),宝石属性!$B$25:$N$41,3,0)+VLOOKUP($CC$2,职业被动!$B$6:$M$29,COLUMNS(职业被动!$B$6:K$29),0)*$CB40,0)</f>
        <v>129</v>
      </c>
      <c r="CK40" s="9">
        <f>ROUND(属性投放!L$4+装备属性!L$4*IF($CB40&lt;10,1,ROUNDDOWN($CB40,-1))+SUM(属性投放!M$37:M$45)*$CB40+VLOOKUP($CC$2,一级属性!$E$41:$P$64,COLUMNS(一级属性!$E$41:O$64),0)*($CB40+0.25*IF($CB40&lt;10,1,ROUNDDOWN($CB40,-1)))+VLOOKUP($CC$2,宝石属性!$B$43:$M$66,COLUMNS(宝石属性!$B$43:L$66),0)*10*VLOOKUP(ROUNDDOWN($CB40,-1),宝石属性!$B$25:$N$41,2,0)*VLOOKUP(ROUNDDOWN($CB40,-1),宝石属性!$B$25:$N$41,3,0)+VLOOKUP($CC$2,职业被动!$B$6:$M$29,COLUMNS(职业被动!$B$6:L$29),0)*$CB40,0)</f>
        <v>11</v>
      </c>
      <c r="CL40" s="9">
        <f>ROUND(属性投放!M$4+装备属性!M$4*IF($CB40&lt;10,1,ROUNDDOWN($CB40,-1))+SUM(属性投放!N$37:N$45)*$CB40+VLOOKUP($CC$2,一级属性!$E$41:$P$64,COLUMNS(一级属性!$E$41:P$64),0)*($CB40+0.25*IF($CB40&lt;10,1,ROUNDDOWN($CB40,-1)))+VLOOKUP($CC$2,宝石属性!$B$43:$M$66,COLUMNS(宝石属性!$B$43:M$66),0)*10*VLOOKUP(ROUNDDOWN($CB40,-1),宝石属性!$B$25:$N$41,2,0)*VLOOKUP(ROUNDDOWN($CB40,-1),宝石属性!$B$25:$N$41,3,0)+VLOOKUP($CC$2,职业被动!$B$6:$M$29,COLUMNS(职业被动!$B$6:M$29),0)*$CB40,0)</f>
        <v>381</v>
      </c>
      <c r="CM40" s="48">
        <f>属性价值和能力评分!$F$9+ROUND(属性价值和能力评分!$F$38*10,0)*CB40+ROUND((SUM(装备属性!$W$9:$W$14)+属性价值和能力评分!$F$38*1.25+1.4+2.8)*IF(CB40&lt;10,1,ROUNDDOWN(CB40,-1)),0)+15*VLOOKUP(ROUNDDOWN(CB40,-1),宝石属性!$B$26:$D$41,2,0)*6*VLOOKUP(ROUNDDOWN(CB40,-1),宝石属性!$B$26:$D$41,3,0)+(属性价值和能力评分!$F$49*9+属性价值和能力评分!$F$50*2+属性价值和能力评分!$F$53*8/5)*CB40</f>
        <v>6695</v>
      </c>
      <c r="CO40" s="1">
        <v>37</v>
      </c>
      <c r="CP40" s="9">
        <f>ROUND(属性投放!D$4+装备属性!D$4*IF($CO40&lt;10,1,ROUNDDOWN($CO40,-1))+SUM(属性投放!E$37:E$45)*$CO40+VLOOKUP($CP$2,一级属性!$E$41:$P$64,COLUMNS(一级属性!$E$41:G$64),0)*($CO40+0.25*IF($CO40&lt;10,1,ROUNDDOWN($CO40,-1)))+VLOOKUP($CP$2,宝石属性!$B$43:$M$66,COLUMNS(宝石属性!$B$43:D$66),0)*10*VLOOKUP(ROUNDDOWN($CO40,-1),宝石属性!$B$25:$N$41,2,0)*VLOOKUP(ROUNDDOWN($CO40,-1),宝石属性!$B$25:$N$41,3,0)+VLOOKUP($CP$2,职业被动!$B$6:$M$29,COLUMNS(职业被动!$B$6:D$29),0)*$CO40,0)</f>
        <v>1663</v>
      </c>
      <c r="CQ40" s="9">
        <f>ROUND(属性投放!E$4+装备属性!E$4*IF($CO40&lt;10,1,ROUNDDOWN($CO40,-1))+SUM(属性投放!F$37:F$45)*$CO40+VLOOKUP($CP$2,一级属性!$E$41:$P$64,COLUMNS(一级属性!$E$41:H$64),0)*($CO40+0.25*IF($CO40&lt;10,1,ROUNDDOWN($CO40,-1)))+VLOOKUP($CP$2,宝石属性!$B$43:$M$66,COLUMNS(宝石属性!$B$43:E$66),0)*10*VLOOKUP(ROUNDDOWN($CO40,-1),宝石属性!$B$25:$N$41,2,0)*VLOOKUP(ROUNDDOWN($CO40,-1),宝石属性!$B$25:$N$41,3,0)+VLOOKUP($CP$2,职业被动!$B$6:$M$29,COLUMNS(职业被动!$B$6:E$29),0)*$CO40,0)</f>
        <v>2114</v>
      </c>
      <c r="CR40" s="9">
        <f>ROUND(属性投放!F$4+装备属性!F$4*IF($CO40&lt;10,1,ROUNDDOWN($CO40,-1))+SUM(属性投放!G$37:G$45)*$CO40+VLOOKUP($CP$2,一级属性!$E$41:$P$64,COLUMNS(一级属性!$E$41:I$64),0)*($CO40+0.25*IF($CO40&lt;10,1,ROUNDDOWN($CO40,-1)))+VLOOKUP($CP$2,宝石属性!$B$43:$M$66,COLUMNS(宝石属性!$B$43:F$66),0)*10*VLOOKUP(ROUNDDOWN($CO40,-1),宝石属性!$B$25:$N$41,2,0)*VLOOKUP(ROUNDDOWN($CO40,-1),宝石属性!$B$25:$N$41,3,0)+VLOOKUP($CP$2,职业被动!$B$6:$M$29,COLUMNS(职业被动!$B$6:F$29),0)*$CO40,0)</f>
        <v>420</v>
      </c>
      <c r="CS40" s="9">
        <f>ROUND(属性投放!G$4+装备属性!G$4*IF($CO40&lt;10,1,ROUNDDOWN($CO40,-1))+SUM(属性投放!H$37:H$45)*$CO40+VLOOKUP($CP$2,一级属性!$E$41:$P$64,COLUMNS(一级属性!$E$41:J$64),0)*($CO40+0.25*IF($CO40&lt;10,1,ROUNDDOWN($CO40,-1)))+VLOOKUP($CP$2,宝石属性!$B$43:$M$66,COLUMNS(宝石属性!$B$43:G$66),0)*10*VLOOKUP(ROUNDDOWN($CO40,-1),宝石属性!$B$25:$N$41,2,0)*VLOOKUP(ROUNDDOWN($CO40,-1),宝石属性!$B$25:$N$41,3,0)+VLOOKUP($CP$2,职业被动!$B$6:$M$29,COLUMNS(职业被动!$B$6:G$29),0)*$CO40,0)</f>
        <v>327</v>
      </c>
      <c r="CT40" s="9">
        <f>ROUND(属性投放!H$4+装备属性!H$4*IF($CO40&lt;10,1,ROUNDDOWN($CO40,-1))+SUM(属性投放!I$37:I$45)*$CO40+VLOOKUP($CP$2,一级属性!$E$41:$P$64,COLUMNS(一级属性!$E$41:K$64),0)*($CO40+0.25*IF($CO40&lt;10,1,ROUNDDOWN($CO40,-1)))+VLOOKUP($CP$2,宝石属性!$B$43:$M$66,COLUMNS(宝石属性!$B$43:H$66),0)*10*VLOOKUP(ROUNDDOWN($CO40,-1),宝石属性!$B$25:$N$41,2,0)*VLOOKUP(ROUNDDOWN($CO40,-1),宝石属性!$B$25:$N$41,3,0)+VLOOKUP($CP$2,职业被动!$B$6:$M$29,COLUMNS(职业被动!$B$6:H$29),0)*$CO40,0)</f>
        <v>610</v>
      </c>
      <c r="CU40" s="9">
        <f>ROUND(属性投放!I$4+装备属性!I$4*IF($CO40&lt;10,1,ROUNDDOWN($CO40,-1))+SUM(属性投放!J$37:J$45)*$CO40+VLOOKUP($CP$2,一级属性!$E$41:$P$64,COLUMNS(一级属性!$E$41:L$64),0)*($CO40+0.25*IF($CO40&lt;10,1,ROUNDDOWN($CO40,-1)))+VLOOKUP($CP$2,宝石属性!$B$43:$M$66,COLUMNS(宝石属性!$B$43:I$66),0)*10*VLOOKUP(ROUNDDOWN($CO40,-1),宝石属性!$B$25:$N$41,2,0)*VLOOKUP(ROUNDDOWN($CO40,-1),宝石属性!$B$25:$N$41,3,0)+VLOOKUP($CP$2,职业被动!$B$6:$M$29,COLUMNS(职业被动!$B$6:I$29),0)*$CO40,0)</f>
        <v>521</v>
      </c>
      <c r="CV40" s="9">
        <f>ROUND(属性投放!J$4+装备属性!J$4*IF($CO40&lt;10,1,ROUNDDOWN($CO40,-1))+SUM(属性投放!K$37:K$45)*$CO40+VLOOKUP($CP$2,一级属性!$E$41:$P$64,COLUMNS(一级属性!$E$41:M$64),0)*($CO40+0.25*IF($CO40&lt;10,1,ROUNDDOWN($CO40,-1)))+VLOOKUP($CP$2,宝石属性!$B$43:$M$66,COLUMNS(宝石属性!$B$43:J$66),0)*10*VLOOKUP(ROUNDDOWN($CO40,-1),宝石属性!$B$25:$N$41,2,0)*VLOOKUP(ROUNDDOWN($CO40,-1),宝石属性!$B$25:$N$41,3,0)+VLOOKUP($CP$2,职业被动!$B$6:$M$29,COLUMNS(职业被动!$B$6:J$29),0)*$CO40,0)</f>
        <v>208</v>
      </c>
      <c r="CW40" s="9">
        <f>ROUND(属性投放!K$4+装备属性!K$4*IF($CO40&lt;10,1,ROUNDDOWN($CO40,-1))+SUM(属性投放!L$37:L$45)*$CO40+VLOOKUP($CP$2,一级属性!$E$41:$P$64,COLUMNS(一级属性!$E$41:N$64),0)*($CO40+0.25*IF($CO40&lt;10,1,ROUNDDOWN($CO40,-1)))+VLOOKUP($CP$2,宝石属性!$B$43:$M$66,COLUMNS(宝石属性!$B$43:K$66),0)*10*VLOOKUP(ROUNDDOWN($CO40,-1),宝石属性!$B$25:$N$41,2,0)*VLOOKUP(ROUNDDOWN($CO40,-1),宝石属性!$B$25:$N$41,3,0)+VLOOKUP($CP$2,职业被动!$B$6:$M$29,COLUMNS(职业被动!$B$6:K$29),0)*$CO40,0)</f>
        <v>129</v>
      </c>
      <c r="CX40" s="9">
        <f>ROUND(属性投放!L$4+装备属性!L$4*IF($CO40&lt;10,1,ROUNDDOWN($CO40,-1))+SUM(属性投放!M$37:M$45)*$CO40+VLOOKUP($CP$2,一级属性!$E$41:$P$64,COLUMNS(一级属性!$E$41:O$64),0)*($CO40+0.25*IF($CO40&lt;10,1,ROUNDDOWN($CO40,-1)))+VLOOKUP($CP$2,宝石属性!$B$43:$M$66,COLUMNS(宝石属性!$B$43:L$66),0)*10*VLOOKUP(ROUNDDOWN($CO40,-1),宝石属性!$B$25:$N$41,2,0)*VLOOKUP(ROUNDDOWN($CO40,-1),宝石属性!$B$25:$N$41,3,0)+VLOOKUP($CP$2,职业被动!$B$6:$M$29,COLUMNS(职业被动!$B$6:L$29),0)*$CO40,0)</f>
        <v>11</v>
      </c>
      <c r="CY40" s="9">
        <f>ROUND(属性投放!M$4+装备属性!M$4*IF($CO40&lt;10,1,ROUNDDOWN($CO40,-1))+SUM(属性投放!N$37:N$45)*$CO40+VLOOKUP($CP$2,一级属性!$E$41:$P$64,COLUMNS(一级属性!$E$41:P$64),0)*($CO40+0.25*IF($CO40&lt;10,1,ROUNDDOWN($CO40,-1)))+VLOOKUP($CP$2,宝石属性!$B$43:$M$66,COLUMNS(宝石属性!$B$43:M$66),0)*10*VLOOKUP(ROUNDDOWN($CO40,-1),宝石属性!$B$25:$N$41,2,0)*VLOOKUP(ROUNDDOWN($CO40,-1),宝石属性!$B$25:$N$41,3,0)+VLOOKUP($CP$2,职业被动!$B$6:$M$29,COLUMNS(职业被动!$B$6:M$29),0)*$CO40,0)</f>
        <v>381</v>
      </c>
      <c r="CZ40" s="48">
        <f>属性价值和能力评分!$F$9+ROUND(属性价值和能力评分!$F$38*10,0)*CO40+ROUND((SUM(装备属性!$W$9:$W$14)+属性价值和能力评分!$F$38*1.25+1.4+2.8)*IF(CO40&lt;10,1,ROUNDDOWN(CO40,-1)),0)+15*VLOOKUP(ROUNDDOWN(CO40,-1),宝石属性!$B$26:$D$41,2,0)*6*VLOOKUP(ROUNDDOWN(CO40,-1),宝石属性!$B$26:$D$41,3,0)+(属性价值和能力评分!$F$49*9+属性价值和能力评分!$F$50*2+属性价值和能力评分!$F$53*8/5)*CO40</f>
        <v>6695</v>
      </c>
      <c r="DB40" s="1">
        <v>37</v>
      </c>
      <c r="DC40" s="9">
        <f>ROUND(属性投放!D$4+装备属性!D$4*IF($DB40&lt;10,1,ROUNDDOWN($DB40,-1))+SUM(属性投放!E$37:E$45)*$DB40+VLOOKUP($DC$2,一级属性!$E$41:$P$64,COLUMNS(一级属性!$E$41:G$64),0)*($DB40+0.25*IF($DB40&lt;10,1,ROUNDDOWN($DB40,-1)))+VLOOKUP($DC$2,宝石属性!$B$43:$M$66,COLUMNS(宝石属性!$B$43:D$66),0)*10*VLOOKUP(ROUNDDOWN($DB40,-1),宝石属性!$B$25:$N$41,2,0)*VLOOKUP(ROUNDDOWN($DB40,-1),宝石属性!$B$25:$N$41,3,0)+VLOOKUP($DC$2,职业被动!$B$6:$M$29,COLUMNS(职业被动!$B$6:D$29),0)*$DB40,0)</f>
        <v>1922</v>
      </c>
      <c r="DD40" s="9">
        <f>ROUND(属性投放!E$4+装备属性!E$4*IF($DB40&lt;10,1,ROUNDDOWN($DB40,-1))+SUM(属性投放!F$37:F$45)*$DB40+VLOOKUP($DC$2,一级属性!$E$41:$P$64,COLUMNS(一级属性!$E$41:H$64),0)*($DB40+0.25*IF($DB40&lt;10,1,ROUNDDOWN($DB40,-1)))+VLOOKUP($DC$2,宝石属性!$B$43:$M$66,COLUMNS(宝石属性!$B$43:E$66),0)*10*VLOOKUP(ROUNDDOWN($DB40,-1),宝石属性!$B$25:$N$41,2,0)*VLOOKUP(ROUNDDOWN($DB40,-1),宝石属性!$B$25:$N$41,3,0)+VLOOKUP($DC$2,职业被动!$B$6:$M$29,COLUMNS(职业被动!$B$6:E$29),0)*$DB40,0)</f>
        <v>1001</v>
      </c>
      <c r="DE40" s="9">
        <f>ROUND(属性投放!F$4+装备属性!F$4*IF($DB40&lt;10,1,ROUNDDOWN($DB40,-1))+SUM(属性投放!G$37:G$45)*$DB40+VLOOKUP($DC$2,一级属性!$E$41:$P$64,COLUMNS(一级属性!$E$41:I$64),0)*($DB40+0.25*IF($DB40&lt;10,1,ROUNDDOWN($DB40,-1)))+VLOOKUP($DC$2,宝石属性!$B$43:$M$66,COLUMNS(宝石属性!$B$43:F$66),0)*10*VLOOKUP(ROUNDDOWN($DB40,-1),宝石属性!$B$25:$N$41,2,0)*VLOOKUP(ROUNDDOWN($DB40,-1),宝石属性!$B$25:$N$41,3,0)+VLOOKUP($DC$2,职业被动!$B$6:$M$29,COLUMNS(职业被动!$B$6:F$29),0)*$DB40,0)</f>
        <v>420</v>
      </c>
      <c r="DF40" s="9">
        <f>ROUND(属性投放!G$4+装备属性!G$4*IF($DB40&lt;10,1,ROUNDDOWN($DB40,-1))+SUM(属性投放!H$37:H$45)*$DB40+VLOOKUP($DC$2,一级属性!$E$41:$P$64,COLUMNS(一级属性!$E$41:J$64),0)*($DB40+0.25*IF($DB40&lt;10,1,ROUNDDOWN($DB40,-1)))+VLOOKUP($DC$2,宝石属性!$B$43:$M$66,COLUMNS(宝石属性!$B$43:G$66),0)*10*VLOOKUP(ROUNDDOWN($DB40,-1),宝石属性!$B$25:$N$41,2,0)*VLOOKUP(ROUNDDOWN($DB40,-1),宝石属性!$B$25:$N$41,3,0)+VLOOKUP($DC$2,职业被动!$B$6:$M$29,COLUMNS(职业被动!$B$6:G$29),0)*$DB40,0)</f>
        <v>927</v>
      </c>
      <c r="DG40" s="9">
        <f>ROUND(属性投放!H$4+装备属性!H$4*IF($DB40&lt;10,1,ROUNDDOWN($DB40,-1))+SUM(属性投放!I$37:I$45)*$DB40+VLOOKUP($DC$2,一级属性!$E$41:$P$64,COLUMNS(一级属性!$E$41:K$64),0)*($DB40+0.25*IF($DB40&lt;10,1,ROUNDDOWN($DB40,-1)))+VLOOKUP($DC$2,宝石属性!$B$43:$M$66,COLUMNS(宝石属性!$B$43:H$66),0)*10*VLOOKUP(ROUNDDOWN($DB40,-1),宝石属性!$B$25:$N$41,2,0)*VLOOKUP(ROUNDDOWN($DB40,-1),宝石属性!$B$25:$N$41,3,0)+VLOOKUP($DC$2,职业被动!$B$6:$M$29,COLUMNS(职业被动!$B$6:H$29),0)*$DB40,0)</f>
        <v>277</v>
      </c>
      <c r="DH40" s="9">
        <f>ROUND(属性投放!I$4+装备属性!I$4*IF($DB40&lt;10,1,ROUNDDOWN($DB40,-1))+SUM(属性投放!J$37:J$45)*$DB40+VLOOKUP($DC$2,一级属性!$E$41:$P$64,COLUMNS(一级属性!$E$41:L$64),0)*($DB40+0.25*IF($DB40&lt;10,1,ROUNDDOWN($DB40,-1)))+VLOOKUP($DC$2,宝石属性!$B$43:$M$66,COLUMNS(宝石属性!$B$43:I$66),0)*10*VLOOKUP(ROUNDDOWN($DB40,-1),宝石属性!$B$25:$N$41,2,0)*VLOOKUP(ROUNDDOWN($DB40,-1),宝石属性!$B$25:$N$41,3,0)+VLOOKUP($DC$2,职业被动!$B$6:$M$29,COLUMNS(职业被动!$B$6:I$29),0)*$DB40,0)</f>
        <v>351</v>
      </c>
      <c r="DI40" s="9">
        <f>ROUND(属性投放!J$4+装备属性!J$4*IF($DB40&lt;10,1,ROUNDDOWN($DB40,-1))+SUM(属性投放!K$37:K$45)*$DB40+VLOOKUP($DC$2,一级属性!$E$41:$P$64,COLUMNS(一级属性!$E$41:M$64),0)*($DB40+0.25*IF($DB40&lt;10,1,ROUNDDOWN($DB40,-1)))+VLOOKUP($DC$2,宝石属性!$B$43:$M$66,COLUMNS(宝石属性!$B$43:J$66),0)*10*VLOOKUP(ROUNDDOWN($DB40,-1),宝石属性!$B$25:$N$41,2,0)*VLOOKUP(ROUNDDOWN($DB40,-1),宝石属性!$B$25:$N$41,3,0)+VLOOKUP($DC$2,职业被动!$B$6:$M$29,COLUMNS(职业被动!$B$6:J$29),0)*$DB40,0)</f>
        <v>252</v>
      </c>
      <c r="DJ40" s="9">
        <f>ROUND(属性投放!K$4+装备属性!K$4*IF($DB40&lt;10,1,ROUNDDOWN($DB40,-1))+SUM(属性投放!L$37:L$45)*$DB40+VLOOKUP($DC$2,一级属性!$E$41:$P$64,COLUMNS(一级属性!$E$41:N$64),0)*($DB40+0.25*IF($DB40&lt;10,1,ROUNDDOWN($DB40,-1)))+VLOOKUP($DC$2,宝石属性!$B$43:$M$66,COLUMNS(宝石属性!$B$43:K$66),0)*10*VLOOKUP(ROUNDDOWN($DB40,-1),宝石属性!$B$25:$N$41,2,0)*VLOOKUP(ROUNDDOWN($DB40,-1),宝石属性!$B$25:$N$41,3,0)+VLOOKUP($DC$2,职业被动!$B$6:$M$29,COLUMNS(职业被动!$B$6:K$29),0)*$DB40,0)</f>
        <v>153</v>
      </c>
      <c r="DK40" s="9">
        <f>ROUND(属性投放!L$4+装备属性!L$4*IF($DB40&lt;10,1,ROUNDDOWN($DB40,-1))+SUM(属性投放!M$37:M$45)*$DB40+VLOOKUP($DC$2,一级属性!$E$41:$P$64,COLUMNS(一级属性!$E$41:O$64),0)*($DB40+0.25*IF($DB40&lt;10,1,ROUNDDOWN($DB40,-1)))+VLOOKUP($DC$2,宝石属性!$B$43:$M$66,COLUMNS(宝石属性!$B$43:L$66),0)*10*VLOOKUP(ROUNDDOWN($DB40,-1),宝石属性!$B$25:$N$41,2,0)*VLOOKUP(ROUNDDOWN($DB40,-1),宝石属性!$B$25:$N$41,3,0)+VLOOKUP($DC$2,职业被动!$B$6:$M$29,COLUMNS(职业被动!$B$6:L$29),0)*$DB40,0)</f>
        <v>11</v>
      </c>
      <c r="DL40" s="9">
        <f>ROUND(属性投放!M$4+装备属性!M$4*IF($DB40&lt;10,1,ROUNDDOWN($DB40,-1))+SUM(属性投放!N$37:N$45)*$DB40+VLOOKUP($DC$2,一级属性!$E$41:$P$64,COLUMNS(一级属性!$E$41:P$64),0)*($DB40+0.25*IF($DB40&lt;10,1,ROUNDDOWN($DB40,-1)))+VLOOKUP($DC$2,宝石属性!$B$43:$M$66,COLUMNS(宝石属性!$B$43:M$66),0)*10*VLOOKUP(ROUNDDOWN($DB40,-1),宝石属性!$B$25:$N$41,2,0)*VLOOKUP(ROUNDDOWN($DB40,-1),宝石属性!$B$25:$N$41,3,0)+VLOOKUP($DC$2,职业被动!$B$6:$M$29,COLUMNS(职业被动!$B$6:M$29),0)*$DB40,0)</f>
        <v>381</v>
      </c>
      <c r="DM40" s="48">
        <f>属性价值和能力评分!$F$9+ROUND(属性价值和能力评分!$F$38*10,0)*DB40+ROUND((SUM(装备属性!$W$9:$W$14)+属性价值和能力评分!$F$38*1.25+1.4+2.8)*IF(DB40&lt;10,1,ROUNDDOWN(DB40,-1)),0)+15*VLOOKUP(ROUNDDOWN(DB40,-1),宝石属性!$B$26:$D$41,2,0)*6*VLOOKUP(ROUNDDOWN(DB40,-1),宝石属性!$B$26:$D$41,3,0)+(属性价值和能力评分!$F$49*9+属性价值和能力评分!$F$50*2+属性价值和能力评分!$F$53*8/5)*DB40</f>
        <v>6695</v>
      </c>
      <c r="DO40" s="1">
        <v>37</v>
      </c>
      <c r="DP40" s="9">
        <f>ROUND(属性投放!D$4+装备属性!D$4*IF($DO40&lt;10,1,ROUNDDOWN($DO40,-1))+SUM(属性投放!E$37:E$45)*$DO40+VLOOKUP($DP$2,一级属性!$E$41:$P$64,COLUMNS(一级属性!$E$41:G$64),0)*($DO40+0.25*IF($DO40&lt;10,1,ROUNDDOWN($DO40,-1)))+VLOOKUP($DP$2,宝石属性!$B$43:$M$66,COLUMNS(宝石属性!$B$43:D$66),0)*10*VLOOKUP(ROUNDDOWN($DO40,-1),宝石属性!$B$25:$N$41,2,0)*VLOOKUP(ROUNDDOWN($DO40,-1),宝石属性!$B$25:$N$41,3,0)+VLOOKUP($DP$2,职业被动!$B$6:$M$29,COLUMNS(职业被动!$B$6:D$29),0)*$DO40,0)</f>
        <v>4081</v>
      </c>
      <c r="DQ40" s="9">
        <f>ROUND(属性投放!E$4+装备属性!E$4*IF($DO40&lt;10,1,ROUNDDOWN($DO40,-1))+SUM(属性投放!F$37:F$45)*$DO40+VLOOKUP($DP$2,一级属性!$E$41:$P$64,COLUMNS(一级属性!$E$41:H$64),0)*($DO40+0.25*IF($DO40&lt;10,1,ROUNDDOWN($DO40,-1)))+VLOOKUP($DP$2,宝石属性!$B$43:$M$66,COLUMNS(宝石属性!$B$43:E$66),0)*10*VLOOKUP(ROUNDDOWN($DO40,-1),宝石属性!$B$25:$N$41,2,0)*VLOOKUP(ROUNDDOWN($DO40,-1),宝石属性!$B$25:$N$41,3,0)+VLOOKUP($DP$2,职业被动!$B$6:$M$29,COLUMNS(职业被动!$B$6:E$29),0)*$DO40,0)</f>
        <v>1001</v>
      </c>
      <c r="DR40" s="9">
        <f>ROUND(属性投放!F$4+装备属性!F$4*IF($DO40&lt;10,1,ROUNDDOWN($DO40,-1))+SUM(属性投放!G$37:G$45)*$DO40+VLOOKUP($DP$2,一级属性!$E$41:$P$64,COLUMNS(一级属性!$E$41:I$64),0)*($DO40+0.25*IF($DO40&lt;10,1,ROUNDDOWN($DO40,-1)))+VLOOKUP($DP$2,宝石属性!$B$43:$M$66,COLUMNS(宝石属性!$B$43:F$66),0)*10*VLOOKUP(ROUNDDOWN($DO40,-1),宝石属性!$B$25:$N$41,2,0)*VLOOKUP(ROUNDDOWN($DO40,-1),宝石属性!$B$25:$N$41,3,0)+VLOOKUP($DP$2,职业被动!$B$6:$M$29,COLUMNS(职业被动!$B$6:F$29),0)*$DO40,0)</f>
        <v>420</v>
      </c>
      <c r="DS40" s="9">
        <f>ROUND(属性投放!G$4+装备属性!G$4*IF($DO40&lt;10,1,ROUNDDOWN($DO40,-1))+SUM(属性投放!H$37:H$45)*$DO40+VLOOKUP($DP$2,一级属性!$E$41:$P$64,COLUMNS(一级属性!$E$41:J$64),0)*($DO40+0.25*IF($DO40&lt;10,1,ROUNDDOWN($DO40,-1)))+VLOOKUP($DP$2,宝石属性!$B$43:$M$66,COLUMNS(宝石属性!$B$43:G$66),0)*10*VLOOKUP(ROUNDDOWN($DO40,-1),宝石属性!$B$25:$N$41,2,0)*VLOOKUP(ROUNDDOWN($DO40,-1),宝石属性!$B$25:$N$41,3,0)+VLOOKUP($DP$2,职业被动!$B$6:$M$29,COLUMNS(职业被动!$B$6:G$29),0)*$DO40,0)</f>
        <v>327</v>
      </c>
      <c r="DT40" s="9">
        <f>ROUND(属性投放!H$4+装备属性!H$4*IF($DO40&lt;10,1,ROUNDDOWN($DO40,-1))+SUM(属性投放!I$37:I$45)*$DO40+VLOOKUP($DP$2,一级属性!$E$41:$P$64,COLUMNS(一级属性!$E$41:K$64),0)*($DO40+0.25*IF($DO40&lt;10,1,ROUNDDOWN($DO40,-1)))+VLOOKUP($DP$2,宝石属性!$B$43:$M$66,COLUMNS(宝石属性!$B$43:H$66),0)*10*VLOOKUP(ROUNDDOWN($DO40,-1),宝石属性!$B$25:$N$41,2,0)*VLOOKUP(ROUNDDOWN($DO40,-1),宝石属性!$B$25:$N$41,3,0)+VLOOKUP($DP$2,职业被动!$B$6:$M$29,COLUMNS(职业被动!$B$6:H$29),0)*$DO40,0)</f>
        <v>314</v>
      </c>
      <c r="DU40" s="9">
        <f>ROUND(属性投放!I$4+装备属性!I$4*IF($DO40&lt;10,1,ROUNDDOWN($DO40,-1))+SUM(属性投放!J$37:J$45)*$DO40+VLOOKUP($DP$2,一级属性!$E$41:$P$64,COLUMNS(一级属性!$E$41:L$64),0)*($DO40+0.25*IF($DO40&lt;10,1,ROUNDDOWN($DO40,-1)))+VLOOKUP($DP$2,宝石属性!$B$43:$M$66,COLUMNS(宝石属性!$B$43:I$66),0)*10*VLOOKUP(ROUNDDOWN($DO40,-1),宝石属性!$B$25:$N$41,2,0)*VLOOKUP(ROUNDDOWN($DO40,-1),宝石属性!$B$25:$N$41,3,0)+VLOOKUP($DP$2,职业被动!$B$6:$M$29,COLUMNS(职业被动!$B$6:I$29),0)*$DO40,0)</f>
        <v>351</v>
      </c>
      <c r="DV40" s="9">
        <f>ROUND(属性投放!J$4+装备属性!J$4*IF($DO40&lt;10,1,ROUNDDOWN($DO40,-1))+SUM(属性投放!K$37:K$45)*$DO40+VLOOKUP($DP$2,一级属性!$E$41:$P$64,COLUMNS(一级属性!$E$41:M$64),0)*($DO40+0.25*IF($DO40&lt;10,1,ROUNDDOWN($DO40,-1)))+VLOOKUP($DP$2,宝石属性!$B$43:$M$66,COLUMNS(宝石属性!$B$43:J$66),0)*10*VLOOKUP(ROUNDDOWN($DO40,-1),宝石属性!$B$25:$N$41,2,0)*VLOOKUP(ROUNDDOWN($DO40,-1),宝石属性!$B$25:$N$41,3,0)+VLOOKUP($DP$2,职业被动!$B$6:$M$29,COLUMNS(职业被动!$B$6:J$29),0)*$DO40,0)</f>
        <v>252</v>
      </c>
      <c r="DW40" s="9">
        <f>ROUND(属性投放!K$4+装备属性!K$4*IF($DO40&lt;10,1,ROUNDDOWN($DO40,-1))+SUM(属性投放!L$37:L$45)*$DO40+VLOOKUP($DP$2,一级属性!$E$41:$P$64,COLUMNS(一级属性!$E$41:N$64),0)*($DO40+0.25*IF($DO40&lt;10,1,ROUNDDOWN($DO40,-1)))+VLOOKUP($DP$2,宝石属性!$B$43:$M$66,COLUMNS(宝石属性!$B$43:K$66),0)*10*VLOOKUP(ROUNDDOWN($DO40,-1),宝石属性!$B$25:$N$41,2,0)*VLOOKUP(ROUNDDOWN($DO40,-1),宝石属性!$B$25:$N$41,3,0)+VLOOKUP($DP$2,职业被动!$B$6:$M$29,COLUMNS(职业被动!$B$6:K$29),0)*$DO40,0)</f>
        <v>153</v>
      </c>
      <c r="DX40" s="9">
        <f>ROUND(属性投放!L$4+装备属性!L$4*IF($DO40&lt;10,1,ROUNDDOWN($DO40,-1))+SUM(属性投放!M$37:M$45)*$DO40+VLOOKUP($DP$2,一级属性!$E$41:$P$64,COLUMNS(一级属性!$E$41:O$64),0)*($DO40+0.25*IF($DO40&lt;10,1,ROUNDDOWN($DO40,-1)))+VLOOKUP($DP$2,宝石属性!$B$43:$M$66,COLUMNS(宝石属性!$B$43:L$66),0)*10*VLOOKUP(ROUNDDOWN($DO40,-1),宝石属性!$B$25:$N$41,2,0)*VLOOKUP(ROUNDDOWN($DO40,-1),宝石属性!$B$25:$N$41,3,0)+VLOOKUP($DP$2,职业被动!$B$6:$M$29,COLUMNS(职业被动!$B$6:L$29),0)*$DO40,0)</f>
        <v>11</v>
      </c>
      <c r="DY40" s="9">
        <f>ROUND(属性投放!M$4+装备属性!M$4*IF($DO40&lt;10,1,ROUNDDOWN($DO40,-1))+SUM(属性投放!N$37:N$45)*$DO40+VLOOKUP($DP$2,一级属性!$E$41:$P$64,COLUMNS(一级属性!$E$41:P$64),0)*($DO40+0.25*IF($DO40&lt;10,1,ROUNDDOWN($DO40,-1)))+VLOOKUP($DP$2,宝石属性!$B$43:$M$66,COLUMNS(宝石属性!$B$43:M$66),0)*10*VLOOKUP(ROUNDDOWN($DO40,-1),宝石属性!$B$25:$N$41,2,0)*VLOOKUP(ROUNDDOWN($DO40,-1),宝石属性!$B$25:$N$41,3,0)+VLOOKUP($DP$2,职业被动!$B$6:$M$29,COLUMNS(职业被动!$B$6:M$29),0)*$DO40,0)</f>
        <v>381</v>
      </c>
      <c r="DZ40" s="48">
        <f>属性价值和能力评分!$F$9+ROUND(属性价值和能力评分!$F$38*10,0)*DO40+ROUND((SUM(装备属性!$W$9:$W$14)+属性价值和能力评分!$F$38*1.25+1.4+2.8)*IF(DO40&lt;10,1,ROUNDDOWN(DO40,-1)),0)+15*VLOOKUP(ROUNDDOWN(DO40,-1),宝石属性!$B$26:$D$41,2,0)*6*VLOOKUP(ROUNDDOWN(DO40,-1),宝石属性!$B$26:$D$41,3,0)+(属性价值和能力评分!$F$49*9+属性价值和能力评分!$F$50*2+属性价值和能力评分!$F$53*8/5)*DO40</f>
        <v>6695</v>
      </c>
      <c r="EA40" s="17"/>
      <c r="EB40" s="1">
        <v>37</v>
      </c>
      <c r="EC40" s="1">
        <f>ROUND(CC40/MAX(CE40/10,((CE40*(1+属性投放!$E$8)-CF40+属性投放!$F$8*EB40)*(1+属性投放!$G$8)*(1+属性投放!$H$8))),1)</f>
        <v>2.8</v>
      </c>
      <c r="ED40" s="1">
        <f>ROUND(CP40/MAX(CE40/10,((CE40*(1+属性投放!$E$8)-CS40+属性投放!$F$8*EB40)*(1+属性投放!$G$8)*(1+属性投放!$H$8))),1)</f>
        <v>2.6</v>
      </c>
      <c r="EE40" s="1">
        <f>ROUND(DC40/MAX(CE40/10,((CE40*(1+属性投放!$E$8)-DF40+属性投放!$F$8*EB40)*(1+属性投放!$G$8)*(1+属性投放!$H$8))),1)</f>
        <v>24.5</v>
      </c>
      <c r="EF40" s="1">
        <f>ROUND(DP40/MAX(CE40/10,((CE40*(1+属性投放!$E$8)-DS40+属性投放!$F$8*EB40)*(1+属性投放!$G$8)*(1+属性投放!$H$8))),1)</f>
        <v>6.4</v>
      </c>
      <c r="EH40" s="1">
        <f>ROUND(CC40/MAX(属性投放!$F$9*EB40,((CT40*(1+属性投放!$E$9)-CH40+属性投放!$F$9*EB40)*(1+属性投放!$G$9)*(1+属性投放!$H$9))),1)</f>
        <v>2.5</v>
      </c>
      <c r="EI40" s="1">
        <f>ROUND(CP40/MAX(属性投放!$F$9*EB40,((CT40*(1+属性投放!$E$9)-CU40+属性投放!$F$9*EB40)*(1+属性投放!$G$9)*(1+属性投放!$H$9))),1)</f>
        <v>3.2</v>
      </c>
      <c r="EJ40" s="1">
        <f>ROUND(DC40/MAX(属性投放!$F$9*EB40,((CT40*(1+属性投放!$E$9)-DH40+属性投放!$F$9*EB40)*(1+属性投放!$G$9)*(1+属性投放!$H$9))),1)</f>
        <v>2.7</v>
      </c>
      <c r="EK40" s="1">
        <f>ROUND(DP40/MAX(属性投放!$F$9*EB40,((CT40*(1+属性投放!$E$9)-DU40+属性投放!$F$9*EB40)*(1+属性投放!$G$9)*(1+属性投放!$H$9))),1)</f>
        <v>5.7</v>
      </c>
      <c r="EM40" s="1">
        <f>ROUND(CC40/((BW40*(1+属性投放!$E$10)+属性投放!$F$10*EB40)*(1+属性投放!$G$10)*(1+属性投放!$H$10)),1)</f>
        <v>5.9</v>
      </c>
      <c r="EN40" s="1">
        <f>ROUND(CP40/((BW40*(1+属性投放!$E$10)+属性投放!$F$10*EB40)*(1+属性投放!$G$10)*(1+属性投放!$H$10)),1)</f>
        <v>5.9</v>
      </c>
      <c r="EO40" s="1">
        <f>ROUND(DC40/((BW40*(1+属性投放!$E$10)+属性投放!$F$10*EB40)*(1+属性投放!$G$10)*(1+属性投放!$H$10)),1)</f>
        <v>6.9</v>
      </c>
      <c r="EP40" s="1">
        <f>ROUND(DP40/((BW40*(1+属性投放!$E$10)+属性投放!$F$10*EB40)*(1+属性投放!$G$10)*(1+属性投放!$H$10)),1)</f>
        <v>14.6</v>
      </c>
    </row>
    <row r="41" spans="2:146">
      <c r="B41" s="1">
        <v>38</v>
      </c>
      <c r="C41" s="9">
        <f>ROUND(属性投放!D$4+装备属性!D$4*IF($B41&lt;10,1,ROUNDDOWN($B41,-1))+SUM(属性投放!E$37:E$45)*$B41+VLOOKUP($C$2,一级属性!$E$41:$P$64,COLUMNS(一级属性!$E$41:G$64),0)*($B41+0.25*IF($B41&lt;10,1,ROUNDDOWN($B41,-1)))+VLOOKUP($C$2,宝石属性!$B$43:$M$66,COLUMNS(宝石属性!$B$43:D$66),0)*10*VLOOKUP(ROUNDDOWN($B41,-1),宝石属性!$B$25:$N$41,2,0)*VLOOKUP(ROUNDDOWN($B41,-1),宝石属性!$B$25:$N$41,3,0)+VLOOKUP($C$2,职业被动!$B$6:$M$29,COLUMNS(职业被动!$B$6:D$29),0)*$B41,0)</f>
        <v>2050</v>
      </c>
      <c r="D41" s="9">
        <f>ROUND(属性投放!E$4+装备属性!E$4*IF($B41&lt;10,1,ROUNDDOWN($B41,-1))+SUM(属性投放!F$37:F$38)*$B41+VLOOKUP($C$2,一级属性!$E$67:$P$90,COLUMNS(一级属性!$E$67:H$90),0)*$B41+VLOOKUP($C$2,宝石属性!$B$43:$M$66,COLUMNS(宝石属性!$B$43:E$66),0)*10*VLOOKUP(ROUNDDOWN($B41,-1),宝石属性!$B$25:$N$41,2,0)*VLOOKUP(ROUNDDOWN($B41,-1),宝石属性!$B$25:$N$41,3,0)+VLOOKUP($C$2,职业被动!$B$6:$M$29,COLUMNS(职业被动!$B$6:E$29),0)*$B41,0)</f>
        <v>1016</v>
      </c>
      <c r="E41" s="9">
        <f>ROUND(属性投放!F$4+装备属性!F$4*IF($B41&lt;10,1,ROUNDDOWN($B41,-1))+SUM(属性投放!G$37:G$38)*$B41+VLOOKUP($C$2,一级属性!$E$67:$P$90,COLUMNS(一级属性!$E$67:I$90),0)*$B41+VLOOKUP($C$2,宝石属性!$B$43:$M$66,COLUMNS(宝石属性!$B$43:F$66),0)*10*VLOOKUP(ROUNDDOWN($B41,-1),宝石属性!$B$25:$N$41,2,0)*VLOOKUP(ROUNDDOWN($B41,-1),宝石属性!$B$25:$N$41,3,0)+VLOOKUP($C$2,职业被动!$B$6:$M$29,COLUMNS(职业被动!$B$6:F$29),0)*$B41,0)</f>
        <v>731</v>
      </c>
      <c r="F41" s="9">
        <f>ROUND(属性投放!G$4+装备属性!G$4*IF($B41&lt;10,1,ROUNDDOWN($B41,-1))+SUM(属性投放!H$37:H$38)*$B41+VLOOKUP($C$2,一级属性!$E$67:$P$90,COLUMNS(一级属性!$E$67:J$90),0)*$B41+VLOOKUP($C$2,宝石属性!$B$43:$M$66,COLUMNS(宝石属性!$B$43:G$66),0)*10*VLOOKUP(ROUNDDOWN($B41,-1),宝石属性!$B$25:$N$41,2,0)*VLOOKUP(ROUNDDOWN($B41,-1),宝石属性!$B$25:$N$41,3,0)+VLOOKUP($C$2,职业被动!$B$6:$M$29,COLUMNS(职业被动!$B$6:G$29),0)*$B41,0)</f>
        <v>369</v>
      </c>
      <c r="G41" s="9">
        <f>ROUND(属性投放!H$4+装备属性!H$4*IF($B41&lt;10,1,ROUNDDOWN($B41,-1))+SUM(属性投放!I$37:I$38)*$B41+VLOOKUP($C$2,一级属性!$E$67:$P$90,COLUMNS(一级属性!$E$67:K$90),0)*$B41+VLOOKUP($C$2,宝石属性!$B$43:$M$66,COLUMNS(宝石属性!$B$43:H$66),0)*10*VLOOKUP(ROUNDDOWN($B41,-1),宝石属性!$B$25:$N$41,2,0)*VLOOKUP(ROUNDDOWN($B41,-1),宝石属性!$B$25:$N$41,3,0)+VLOOKUP($C$2,职业被动!$B$6:$M$29,COLUMNS(职业被动!$B$6:H$29),0)*$B41,0)</f>
        <v>279</v>
      </c>
      <c r="H41" s="9">
        <f>ROUND(属性投放!I$4+装备属性!I$4*IF($B41&lt;10,1,ROUNDDOWN($B41,-1))+SUM(属性投放!J$37:J$38)*$B41+VLOOKUP($C$2,一级属性!$E$67:$P$90,COLUMNS(一级属性!$E$67:L$90),0)*$B41+VLOOKUP($C$2,宝石属性!$B$43:$M$66,COLUMNS(宝石属性!$B$43:I$66),0)*10*VLOOKUP(ROUNDDOWN($B41,-1),宝石属性!$B$25:$N$41,2,0)*VLOOKUP(ROUNDDOWN($B41,-1),宝石属性!$B$25:$N$41,3,0)+VLOOKUP($C$2,职业被动!$B$6:$M$29,COLUMNS(职业被动!$B$6:I$29),0)*$B41,0)</f>
        <v>398</v>
      </c>
      <c r="I41" s="9">
        <f>ROUND(属性投放!J$4+装备属性!J$4*IF($B41&lt;10,1,ROUNDDOWN($B41,-1))+SUM(属性投放!K$37:K$38)*$B41+VLOOKUP($C$2,一级属性!$E$67:$P$90,COLUMNS(一级属性!$E$67:M$90),0)*$B41+VLOOKUP($C$2,宝石属性!$B$43:$M$66,COLUMNS(宝石属性!$B$43:J$66),0)*10*VLOOKUP(ROUNDDOWN($B41,-1),宝石属性!$B$25:$N$41,2,0)*VLOOKUP(ROUNDDOWN($B41,-1),宝石属性!$B$25:$N$41,3,0)+VLOOKUP($C$2,职业被动!$B$6:$M$29,COLUMNS(职业被动!$B$6:J$29),0)*$B41,0)</f>
        <v>258</v>
      </c>
      <c r="J41" s="9">
        <f>ROUND(属性投放!K$4+装备属性!K$4*IF($B41&lt;10,1,ROUNDDOWN($B41,-1))+SUM(属性投放!L$37:L$38)*$B41+VLOOKUP($C$2,一级属性!$E$67:$P$90,COLUMNS(一级属性!$E$67:N$90),0)*$B41+VLOOKUP($C$2,宝石属性!$B$43:$M$66,COLUMNS(宝石属性!$B$43:K$66),0)*10*VLOOKUP(ROUNDDOWN($B41,-1),宝石属性!$B$25:$N$41,2,0)*VLOOKUP(ROUNDDOWN($B41,-1),宝石属性!$B$25:$N$41,3,0)+VLOOKUP($C$2,职业被动!$B$6:$M$29,COLUMNS(职业被动!$B$6:K$29),0)*$B41,0)</f>
        <v>129</v>
      </c>
      <c r="K41" s="9">
        <f>ROUND(属性投放!L$4+装备属性!L$4*IF($B41&lt;10,1,ROUNDDOWN($B41,-1))+SUM(属性投放!M$37:M$38)*$B41+VLOOKUP($C$2,一级属性!$E$67:$P$90,COLUMNS(一级属性!$E$67:O$90),0)*$B41+VLOOKUP($C$2,宝石属性!$B$43:$M$66,COLUMNS(宝石属性!$B$43:L$66),0)*10*VLOOKUP(ROUNDDOWN($B41,-1),宝石属性!$B$25:$N$41,2,0)*VLOOKUP(ROUNDDOWN($B41,-1),宝石属性!$B$25:$N$41,3,0)+VLOOKUP($C$2,职业被动!$B$6:$M$29,COLUMNS(职业被动!$B$6:L$29),0)*$B41,0)</f>
        <v>11</v>
      </c>
      <c r="L41" s="9">
        <f>ROUND(属性投放!M$4+装备属性!M$4*IF($B41&lt;10,1,ROUNDDOWN($B41,-1))+SUM(属性投放!N$37:N$38)*$B41+VLOOKUP($C$2,一级属性!$E$67:$P$90,COLUMNS(一级属性!$E$67:P$90),0)*$B41+VLOOKUP($C$2,宝石属性!$B$43:$M$66,COLUMNS(宝石属性!$B$43:M$66),0)*10*VLOOKUP(ROUNDDOWN($B41,-1),宝石属性!$B$25:$N$41,2,0)*VLOOKUP(ROUNDDOWN($B41,-1),宝石属性!$B$25:$N$41,3,0)+VLOOKUP($C$2,职业被动!$B$6:$M$29,COLUMNS(职业被动!$B$6:M$29),0)*$B41,0)</f>
        <v>403</v>
      </c>
      <c r="M41" s="48">
        <f>属性价值和能力评分!$F$9+ROUND(属性价值和能力评分!$F$38*10,0)*B41+ROUND((SUM(装备属性!$W$9:$W$14)+属性价值和能力评分!$F$38*1.25+1.4+2.8)*IF(B41&lt;10,1,ROUNDDOWN(B41,-1)),0)+15*VLOOKUP(ROUNDDOWN(B41,-1),宝石属性!$B$26:$D$41,2,0)*6*VLOOKUP(ROUNDDOWN(B41,-1),宝石属性!$B$26:$D$41,3,0)+(属性价值和能力评分!$F$49*9+属性价值和能力评分!$F$50*2+属性价值和能力评分!$F$53*8/5)*B41</f>
        <v>6815</v>
      </c>
      <c r="N41" s="20"/>
      <c r="O41" s="1">
        <v>38</v>
      </c>
      <c r="P41" s="9">
        <f>ROUND(属性投放!D$4+装备属性!D$4*IF($O41&lt;10,1,ROUNDDOWN($O41,-1))+SUM(属性投放!E$37:E$45)*$O41+VLOOKUP($P$2,一级属性!$E$41:$P$64,COLUMNS(一级属性!$E$41:G$64),0)*($O41+0.25*IF($O41&lt;10,1,ROUNDDOWN($O41,-1)))+VLOOKUP($P$2,宝石属性!$B$43:$M$66,COLUMNS(宝石属性!$B$43:D$66),0)*10*VLOOKUP(ROUNDDOWN($O41,-1),宝石属性!$B$25:$N$41,2,0)*VLOOKUP(ROUNDDOWN($O41,-1),宝石属性!$B$25:$N$41,3,0)+VLOOKUP($P$2,职业被动!$B$6:$M$29,COLUMNS(职业被动!$B$6:D$29),0)*$O41,0)</f>
        <v>2582</v>
      </c>
      <c r="Q41" s="9">
        <f>ROUND(属性投放!E$4+装备属性!E$4*IF($O41&lt;10,1,ROUNDDOWN($O41,-1))+SUM(属性投放!F$37:F$45)*$O41+VLOOKUP($P$2,一级属性!$E$41:$P$64,COLUMNS(一级属性!$E$41:H$64),0)*($O41+0.25*IF($O41&lt;10,1,ROUNDDOWN($O41,-1)))+VLOOKUP($P$2,宝石属性!$B$43:$M$66,COLUMNS(宝石属性!$B$43:E$66),0)*10*VLOOKUP(ROUNDDOWN($O41,-1),宝石属性!$B$25:$N$41,2,0)*VLOOKUP(ROUNDDOWN($O41,-1),宝石属性!$B$25:$N$41,3,0)+VLOOKUP($P$2,职业被动!$B$6:$M$29,COLUMNS(职业被动!$B$6:E$29),0)*$O41,0)</f>
        <v>1699</v>
      </c>
      <c r="R41" s="9">
        <f>ROUND(属性投放!F$4+装备属性!F$4*IF($O41&lt;10,1,ROUNDDOWN($O41,-1))+SUM(属性投放!G$37:G$45)*$O41+VLOOKUP($P$2,一级属性!$E$41:$P$64,COLUMNS(一级属性!$E$41:I$64),0)*($O41+0.25*IF($O41&lt;10,1,ROUNDDOWN($O41,-1)))+VLOOKUP($P$2,宝石属性!$B$43:$M$66,COLUMNS(宝石属性!$B$43:F$66),0)*10*VLOOKUP(ROUNDDOWN($O41,-1),宝石属性!$B$25:$N$41,2,0)*VLOOKUP(ROUNDDOWN($O41,-1),宝石属性!$B$25:$N$41,3,0)+VLOOKUP($P$2,职业被动!$B$6:$M$29,COLUMNS(职业被动!$B$6:F$29),0)*$O41,0)</f>
        <v>422</v>
      </c>
      <c r="S41" s="9">
        <f>ROUND(属性投放!G$4+装备属性!G$4*IF($O41&lt;10,1,ROUNDDOWN($O41,-1))+SUM(属性投放!H$37:H$45)*$O41+VLOOKUP($P$2,一级属性!$E$41:$P$64,COLUMNS(一级属性!$E$41:J$64),0)*($O41+0.25*IF($O41&lt;10,1,ROUNDDOWN($O41,-1)))+VLOOKUP($P$2,宝石属性!$B$43:$M$66,COLUMNS(宝石属性!$B$43:G$66),0)*10*VLOOKUP(ROUNDDOWN($O41,-1),宝石属性!$B$25:$N$41,2,0)*VLOOKUP(ROUNDDOWN($O41,-1),宝石属性!$B$25:$N$41,3,0)+VLOOKUP($P$2,职业被动!$B$6:$M$29,COLUMNS(职业被动!$B$6:G$29),0)*$O41,0)</f>
        <v>331</v>
      </c>
      <c r="T41" s="9">
        <f>ROUND(属性投放!H$4+装备属性!H$4*IF($O41&lt;10,1,ROUNDDOWN($O41,-1))+SUM(属性投放!I$37:I$45)*$O41+VLOOKUP($P$2,一级属性!$E$41:$P$64,COLUMNS(一级属性!$E$41:K$64),0)*($O41+0.25*IF($O41&lt;10,1,ROUNDDOWN($O41,-1)))+VLOOKUP($P$2,宝石属性!$B$43:$M$66,COLUMNS(宝石属性!$B$43:H$66),0)*10*VLOOKUP(ROUNDDOWN($O41,-1),宝石属性!$B$25:$N$41,2,0)*VLOOKUP(ROUNDDOWN($O41,-1),宝石属性!$B$25:$N$41,3,0)+VLOOKUP($P$2,职业被动!$B$6:$M$29,COLUMNS(职业被动!$B$6:H$29),0)*$O41,0)</f>
        <v>454</v>
      </c>
      <c r="U41" s="9">
        <f>ROUND(属性投放!I$4+装备属性!I$4*IF($O41&lt;10,1,ROUNDDOWN($O41,-1))+SUM(属性投放!J$37:J$45)*$O41+VLOOKUP($P$2,一级属性!$E$41:$P$64,COLUMNS(一级属性!$E$41:L$64),0)*($O41+0.25*IF($O41&lt;10,1,ROUNDDOWN($O41,-1)))+VLOOKUP($P$2,宝石属性!$B$43:$M$66,COLUMNS(宝石属性!$B$43:I$66),0)*10*VLOOKUP(ROUNDDOWN($O41,-1),宝石属性!$B$25:$N$41,2,0)*VLOOKUP(ROUNDDOWN($O41,-1),宝石属性!$B$25:$N$41,3,0)+VLOOKUP($P$2,职业被动!$B$6:$M$29,COLUMNS(职业被动!$B$6:I$29),0)*$O41,0)</f>
        <v>420</v>
      </c>
      <c r="V41" s="9">
        <f>ROUND(属性投放!J$4+装备属性!J$4*IF($O41&lt;10,1,ROUNDDOWN($O41,-1))+SUM(属性投放!K$37:K$45)*$O41+VLOOKUP($P$2,一级属性!$E$41:$P$64,COLUMNS(一级属性!$E$41:M$64),0)*($O41+0.25*IF($O41&lt;10,1,ROUNDDOWN($O41,-1)))+VLOOKUP($P$2,宝石属性!$B$43:$M$66,COLUMNS(宝石属性!$B$43:J$66),0)*10*VLOOKUP(ROUNDDOWN($O41,-1),宝石属性!$B$25:$N$41,2,0)*VLOOKUP(ROUNDDOWN($O41,-1),宝石属性!$B$25:$N$41,3,0)+VLOOKUP($P$2,职业被动!$B$6:$M$29,COLUMNS(职业被动!$B$6:J$29),0)*$O41,0)</f>
        <v>288</v>
      </c>
      <c r="W41" s="9">
        <f>ROUND(属性投放!K$4+装备属性!K$4*IF($O41&lt;10,1,ROUNDDOWN($O41,-1))+SUM(属性投放!L$37:L$45)*$O41+VLOOKUP($P$2,一级属性!$E$41:$P$64,COLUMNS(一级属性!$E$41:N$64),0)*($O41+0.25*IF($O41&lt;10,1,ROUNDDOWN($O41,-1)))+VLOOKUP($P$2,宝石属性!$B$43:$M$66,COLUMNS(宝石属性!$B$43:K$66),0)*10*VLOOKUP(ROUNDDOWN($O41,-1),宝石属性!$B$25:$N$41,2,0)*VLOOKUP(ROUNDDOWN($O41,-1),宝石属性!$B$25:$N$41,3,0)+VLOOKUP($P$2,职业被动!$B$6:$M$29,COLUMNS(职业被动!$B$6:K$29),0)*$O41,0)</f>
        <v>153</v>
      </c>
      <c r="X41" s="9">
        <f>ROUND(属性投放!L$4+装备属性!L$4*IF($O41&lt;10,1,ROUNDDOWN($O41,-1))+SUM(属性投放!M$37:M$45)*$O41+VLOOKUP($P$2,一级属性!$E$41:$P$64,COLUMNS(一级属性!$E$41:O$64),0)*($O41+0.25*IF($O41&lt;10,1,ROUNDDOWN($O41,-1)))+VLOOKUP($P$2,宝石属性!$B$43:$M$66,COLUMNS(宝石属性!$B$43:L$66),0)*10*VLOOKUP(ROUNDDOWN($O41,-1),宝石属性!$B$25:$N$41,2,0)*VLOOKUP(ROUNDDOWN($O41,-1),宝石属性!$B$25:$N$41,3,0)+VLOOKUP($P$2,职业被动!$B$6:$M$29,COLUMNS(职业被动!$B$6:L$29),0)*$O41,0)</f>
        <v>11</v>
      </c>
      <c r="Y41" s="9">
        <f>ROUND(属性投放!M$4+装备属性!M$4*IF($O41&lt;10,1,ROUNDDOWN($O41,-1))+SUM(属性投放!N$37:N$45)*$O41+VLOOKUP($P$2,一级属性!$E$41:$P$64,COLUMNS(一级属性!$E$41:P$64),0)*($O41+0.25*IF($O41&lt;10,1,ROUNDDOWN($O41,-1)))+VLOOKUP($P$2,宝石属性!$B$43:$M$66,COLUMNS(宝石属性!$B$43:M$66),0)*10*VLOOKUP(ROUNDDOWN($O41,-1),宝石属性!$B$25:$N$41,2,0)*VLOOKUP(ROUNDDOWN($O41,-1),宝石属性!$B$25:$N$41,3,0)+VLOOKUP($P$2,职业被动!$B$6:$M$29,COLUMNS(职业被动!$B$6:M$29),0)*$O41,0)</f>
        <v>403</v>
      </c>
      <c r="Z41" s="48">
        <f>属性价值和能力评分!$F$9+ROUND(属性价值和能力评分!$F$38*10,0)*O41+ROUND((SUM(装备属性!$W$9:$W$14)+属性价值和能力评分!$F$38*1.25+1.4+2.8)*IF(O41&lt;10,1,ROUNDDOWN(O41,-1)),0)+15*VLOOKUP(ROUNDDOWN(O41,-1),宝石属性!$B$26:$D$41,2,0)*6*VLOOKUP(ROUNDDOWN(O41,-1),宝石属性!$B$26:$D$41,3,0)+(属性价值和能力评分!$F$49*9+属性价值和能力评分!$F$50*2+属性价值和能力评分!$F$53*8/5)*O41</f>
        <v>6815</v>
      </c>
      <c r="AB41" s="1">
        <v>38</v>
      </c>
      <c r="AC41" s="9">
        <f>ROUND(属性投放!D$4+装备属性!D$4*IF($AB41&lt;10,1,ROUNDDOWN($AB41,-1))+SUM(属性投放!E$37:E$45)*$AB41+VLOOKUP($AC$2,一级属性!$E$41:$P$64,COLUMNS(一级属性!$E$41:G$64),0)*($AB41+0.25*IF($AB41&lt;10,1,ROUNDDOWN($AB41,-1)))+VLOOKUP($AC$2,宝石属性!$B$43:$M$66,COLUMNS(宝石属性!$B$43:D$66),0)*10*VLOOKUP(ROUNDDOWN($AB41,-1),宝石属性!$B$25:$N$41,2,0)*VLOOKUP(ROUNDDOWN($AB41,-1),宝石属性!$B$25:$N$41,3,0)+VLOOKUP($AC$2,职业被动!$B$6:$M$29,COLUMNS(职业被动!$B$6:D$29),0)*$AB41,0)</f>
        <v>2316</v>
      </c>
      <c r="AD41" s="9">
        <f>ROUND(属性投放!E$4+装备属性!E$4*IF($AB41&lt;10,1,ROUNDDOWN($AB41,-1))+SUM(属性投放!F$37:F$45)*$AB41+VLOOKUP($AC$2,一级属性!$E$41:$P$64,COLUMNS(一级属性!$E$41:H$64),0)*($AB41+0.25*IF($AB41&lt;10,1,ROUNDDOWN($AB41,-1)))+VLOOKUP($AC$2,宝石属性!$B$43:$M$66,COLUMNS(宝石属性!$B$43:E$66),0)*10*VLOOKUP(ROUNDDOWN($AB41,-1),宝石属性!$B$25:$N$41,2,0)*VLOOKUP(ROUNDDOWN($AB41,-1),宝石属性!$B$25:$N$41,3,0)+VLOOKUP($AC$2,职业被动!$B$6:$M$29,COLUMNS(职业被动!$B$6:E$29),0)*$AB41,0)</f>
        <v>1016</v>
      </c>
      <c r="AE41" s="9">
        <f>ROUND(属性投放!F$4+装备属性!F$4*IF($AB41&lt;10,1,ROUNDDOWN($AB41,-1))+SUM(属性投放!G$37:G$45)*$AB41+VLOOKUP($AC$2,一级属性!$E$41:$P$64,COLUMNS(一级属性!$E$41:I$64),0)*($AB41+0.25*IF($AB41&lt;10,1,ROUNDDOWN($AB41,-1)))+VLOOKUP($AC$2,宝石属性!$B$43:$M$66,COLUMNS(宝石属性!$B$43:F$66),0)*10*VLOOKUP(ROUNDDOWN($AB41,-1),宝石属性!$B$25:$N$41,2,0)*VLOOKUP(ROUNDDOWN($AB41,-1),宝石属性!$B$25:$N$41,3,0)+VLOOKUP($AC$2,职业被动!$B$6:$M$29,COLUMNS(职业被动!$B$6:F$29),0)*$AB41,0)</f>
        <v>628</v>
      </c>
      <c r="AF41" s="9">
        <f>ROUND(属性投放!G$4+装备属性!G$4*IF($AB41&lt;10,1,ROUNDDOWN($AB41,-1))+SUM(属性投放!H$37:H$45)*$AB41+VLOOKUP($AC$2,一级属性!$E$41:$P$64,COLUMNS(一级属性!$E$41:J$64),0)*($AB41+0.25*IF($AB41&lt;10,1,ROUNDDOWN($AB41,-1)))+VLOOKUP($AC$2,宝石属性!$B$43:$M$66,COLUMNS(宝石属性!$B$43:G$66),0)*10*VLOOKUP(ROUNDDOWN($AB41,-1),宝石属性!$B$25:$N$41,2,0)*VLOOKUP(ROUNDDOWN($AB41,-1),宝石属性!$B$25:$N$41,3,0)+VLOOKUP($AC$2,职业被动!$B$6:$M$29,COLUMNS(职业被动!$B$6:G$29),0)*$AB41,0)</f>
        <v>407</v>
      </c>
      <c r="AG41" s="9">
        <f>ROUND(属性投放!H$4+装备属性!H$4*IF($AB41&lt;10,1,ROUNDDOWN($AB41,-1))+SUM(属性投放!I$37:I$45)*$AB41+VLOOKUP($AC$2,一级属性!$E$41:$P$64,COLUMNS(一级属性!$E$41:K$64),0)*($AB41+0.25*IF($AB41&lt;10,1,ROUNDDOWN($AB41,-1)))+VLOOKUP($AC$2,宝石属性!$B$43:$M$66,COLUMNS(宝石属性!$B$43:H$66),0)*10*VLOOKUP(ROUNDDOWN($AB41,-1),宝石属性!$B$25:$N$41,2,0)*VLOOKUP(ROUNDDOWN($AB41,-1),宝石属性!$B$25:$N$41,3,0)+VLOOKUP($AC$2,职业被动!$B$6:$M$29,COLUMNS(职业被动!$B$6:H$29),0)*$AB41,0)</f>
        <v>279</v>
      </c>
      <c r="AH41" s="9">
        <f>ROUND(属性投放!I$4+装备属性!I$4*IF($AB41&lt;10,1,ROUNDDOWN($AB41,-1))+SUM(属性投放!J$37:J$45)*$AB41+VLOOKUP($AC$2,一级属性!$E$41:$P$64,COLUMNS(一级属性!$E$41:L$64),0)*($AB41+0.25*IF($AB41&lt;10,1,ROUNDDOWN($AB41,-1)))+VLOOKUP($AC$2,宝石属性!$B$43:$M$66,COLUMNS(宝石属性!$B$43:I$66),0)*10*VLOOKUP(ROUNDDOWN($AB41,-1),宝石属性!$B$25:$N$41,2,0)*VLOOKUP(ROUNDDOWN($AB41,-1),宝石属性!$B$25:$N$41,3,0)+VLOOKUP($AC$2,职业被动!$B$6:$M$29,COLUMNS(职业被动!$B$6:I$29),0)*$AB41,0)</f>
        <v>393</v>
      </c>
      <c r="AI41" s="9">
        <f>ROUND(属性投放!J$4+装备属性!J$4*IF($AB41&lt;10,1,ROUNDDOWN($AB41,-1))+SUM(属性投放!K$37:K$45)*$AB41+VLOOKUP($AC$2,一级属性!$E$41:$P$64,COLUMNS(一级属性!$E$41:M$64),0)*($AB41+0.25*IF($AB41&lt;10,1,ROUNDDOWN($AB41,-1)))+VLOOKUP($AC$2,宝石属性!$B$43:$M$66,COLUMNS(宝石属性!$B$43:J$66),0)*10*VLOOKUP(ROUNDDOWN($AB41,-1),宝石属性!$B$25:$N$41,2,0)*VLOOKUP(ROUNDDOWN($AB41,-1),宝石属性!$B$25:$N$41,3,0)+VLOOKUP($AC$2,职业被动!$B$6:$M$29,COLUMNS(职业被动!$B$6:J$29),0)*$AB41,0)</f>
        <v>256</v>
      </c>
      <c r="AJ41" s="9">
        <f>ROUND(属性投放!K$4+装备属性!K$4*IF($AB41&lt;10,1,ROUNDDOWN($AB41,-1))+SUM(属性投放!L$37:L$45)*$AB41+VLOOKUP($AC$2,一级属性!$E$41:$P$64,COLUMNS(一级属性!$E$41:N$64),0)*($AB41+0.25*IF($AB41&lt;10,1,ROUNDDOWN($AB41,-1)))+VLOOKUP($AC$2,宝石属性!$B$43:$M$66,COLUMNS(宝石属性!$B$43:K$66),0)*10*VLOOKUP(ROUNDDOWN($AB41,-1),宝石属性!$B$25:$N$41,2,0)*VLOOKUP(ROUNDDOWN($AB41,-1),宝石属性!$B$25:$N$41,3,0)+VLOOKUP($AC$2,职业被动!$B$6:$M$29,COLUMNS(职业被动!$B$6:K$29),0)*$AB41,0)</f>
        <v>129</v>
      </c>
      <c r="AK41" s="9">
        <f>ROUND(属性投放!L$4+装备属性!L$4*IF($AB41&lt;10,1,ROUNDDOWN($AB41,-1))+SUM(属性投放!M$37:M$45)*$AB41+VLOOKUP($AC$2,一级属性!$E$41:$P$64,COLUMNS(一级属性!$E$41:O$64),0)*($AB41+0.25*IF($AB41&lt;10,1,ROUNDDOWN($AB41,-1)))+VLOOKUP($AC$2,宝石属性!$B$43:$M$66,COLUMNS(宝石属性!$B$43:L$66),0)*10*VLOOKUP(ROUNDDOWN($AB41,-1),宝石属性!$B$25:$N$41,2,0)*VLOOKUP(ROUNDDOWN($AB41,-1),宝石属性!$B$25:$N$41,3,0)+VLOOKUP($AC$2,职业被动!$B$6:$M$29,COLUMNS(职业被动!$B$6:L$29),0)*$AB41,0)</f>
        <v>11</v>
      </c>
      <c r="AL41" s="9">
        <f>ROUND(属性投放!M$4+装备属性!M$4*IF($AB41&lt;10,1,ROUNDDOWN($AB41,-1))+SUM(属性投放!N$37:N$45)*$AB41+VLOOKUP($AC$2,一级属性!$E$41:$P$64,COLUMNS(一级属性!$E$41:P$64),0)*($AB41+0.25*IF($AB41&lt;10,1,ROUNDDOWN($AB41,-1)))+VLOOKUP($AC$2,宝石属性!$B$43:$M$66,COLUMNS(宝石属性!$B$43:M$66),0)*10*VLOOKUP(ROUNDDOWN($AB41,-1),宝石属性!$B$25:$N$41,2,0)*VLOOKUP(ROUNDDOWN($AB41,-1),宝石属性!$B$25:$N$41,3,0)+VLOOKUP($AC$2,职业被动!$B$6:$M$29,COLUMNS(职业被动!$B$6:M$29),0)*$AB41,0)</f>
        <v>403</v>
      </c>
      <c r="AM41" s="48">
        <f>属性价值和能力评分!$F$9+ROUND(属性价值和能力评分!$F$38*10,0)*AB41+ROUND((SUM(装备属性!$W$9:$W$14)+属性价值和能力评分!$F$38*1.25+1.4+2.8)*IF(AB41&lt;10,1,ROUNDDOWN(AB41,-1)),0)+15*VLOOKUP(ROUNDDOWN(AB41,-1),宝石属性!$B$26:$D$41,2,0)*6*VLOOKUP(ROUNDDOWN(AB41,-1),宝石属性!$B$26:$D$41,3,0)+(属性价值和能力评分!$F$49*9+属性价值和能力评分!$F$50*2+属性价值和能力评分!$F$53*8/5)*AB41</f>
        <v>6815</v>
      </c>
      <c r="AO41" s="1">
        <v>38</v>
      </c>
      <c r="AP41" s="9">
        <f>ROUND(属性投放!D$4+装备属性!D$4*IF($AO41&lt;10,1,ROUNDDOWN($AO41,-1))+SUM(属性投放!E$37:E$45)*$AO41+VLOOKUP($AP$2,一级属性!$E$41:$P$64,COLUMNS(一级属性!$E$41:G$64),0)*($AO41+0.25*IF($AO41&lt;10,1,ROUNDDOWN($AO41,-1)))+VLOOKUP($AP$2,宝石属性!$B$43:$M$66,COLUMNS(宝石属性!$B$43:D$66),0)*10*VLOOKUP(ROUNDDOWN($AO41,-1),宝石属性!$B$25:$N$41,2,0)*VLOOKUP(ROUNDDOWN($AO41,-1),宝石属性!$B$25:$N$41,3,0)+VLOOKUP($AP$2,职业被动!$B$6:$M$29,COLUMNS(职业被动!$B$6:D$29),0)*$AO41,0)</f>
        <v>2316</v>
      </c>
      <c r="AQ41" s="9">
        <f>ROUND(属性投放!E$4+装备属性!E$4*IF($AO41&lt;10,1,ROUNDDOWN($AO41,-1))+SUM(属性投放!F$37:F$45)*$AO41+VLOOKUP($AP$2,一级属性!$E$41:$P$64,COLUMNS(一级属性!$E$41:H$64),0)*($AO41+0.25*IF($AO41&lt;10,1,ROUNDDOWN($AO41,-1)))+VLOOKUP($AP$2,宝石属性!$B$43:$M$66,COLUMNS(宝石属性!$B$43:E$66),0)*10*VLOOKUP(ROUNDDOWN($AO41,-1),宝石属性!$B$25:$N$41,2,0)*VLOOKUP(ROUNDDOWN($AO41,-1),宝石属性!$B$25:$N$41,3,0)+VLOOKUP($AP$2,职业被动!$B$6:$M$29,COLUMNS(职业被动!$B$6:E$29),0)*$AO41,0)</f>
        <v>1699</v>
      </c>
      <c r="AR41" s="9">
        <f>ROUND(属性投放!F$4+装备属性!F$4*IF($AO41&lt;10,1,ROUNDDOWN($AO41,-1))+SUM(属性投放!G$37:G$45)*$AO41+VLOOKUP($AP$2,一级属性!$E$41:$P$64,COLUMNS(一级属性!$E$41:I$64),0)*($AO41+0.25*IF($AO41&lt;10,1,ROUNDDOWN($AO41,-1)))+VLOOKUP($AP$2,宝石属性!$B$43:$M$66,COLUMNS(宝石属性!$B$43:F$66),0)*10*VLOOKUP(ROUNDDOWN($AO41,-1),宝石属性!$B$25:$N$41,2,0)*VLOOKUP(ROUNDDOWN($AO41,-1),宝石属性!$B$25:$N$41,3,0)+VLOOKUP($AP$2,职业被动!$B$6:$M$29,COLUMNS(职业被动!$B$6:F$29),0)*$AO41,0)</f>
        <v>422</v>
      </c>
      <c r="AS41" s="9">
        <f>ROUND(属性投放!G$4+装备属性!G$4*IF($AO41&lt;10,1,ROUNDDOWN($AO41,-1))+SUM(属性投放!H$37:H$45)*$AO41+VLOOKUP($AP$2,一级属性!$E$41:$P$64,COLUMNS(一级属性!$E$41:J$64),0)*($AO41+0.25*IF($AO41&lt;10,1,ROUNDDOWN($AO41,-1)))+VLOOKUP($AP$2,宝石属性!$B$43:$M$66,COLUMNS(宝石属性!$B$43:G$66),0)*10*VLOOKUP(ROUNDDOWN($AO41,-1),宝石属性!$B$25:$N$41,2,0)*VLOOKUP(ROUNDDOWN($AO41,-1),宝石属性!$B$25:$N$41,3,0)+VLOOKUP($AP$2,职业被动!$B$6:$M$29,COLUMNS(职业被动!$B$6:G$29),0)*$AO41,0)</f>
        <v>331</v>
      </c>
      <c r="AT41" s="9">
        <f>ROUND(属性投放!H$4+装备属性!H$4*IF($AO41&lt;10,1,ROUNDDOWN($AO41,-1))+SUM(属性投放!I$37:I$45)*$AO41+VLOOKUP($AP$2,一级属性!$E$41:$P$64,COLUMNS(一级属性!$E$41:K$64),0)*($AO41+0.25*IF($AO41&lt;10,1,ROUNDDOWN($AO41,-1)))+VLOOKUP($AP$2,宝石属性!$B$43:$M$66,COLUMNS(宝石属性!$B$43:H$66),0)*10*VLOOKUP(ROUNDDOWN($AO41,-1),宝石属性!$B$25:$N$41,2,0)*VLOOKUP(ROUNDDOWN($AO41,-1),宝石属性!$B$25:$N$41,3,0)+VLOOKUP($AP$2,职业被动!$B$6:$M$29,COLUMNS(职业被动!$B$6:H$29),0)*$AO41,0)</f>
        <v>416</v>
      </c>
      <c r="AU41" s="9">
        <f>ROUND(属性投放!I$4+装备属性!I$4*IF($AO41&lt;10,1,ROUNDDOWN($AO41,-1))+SUM(属性投放!J$37:J$45)*$AO41+VLOOKUP($AP$2,一级属性!$E$41:$P$64,COLUMNS(一级属性!$E$41:L$64),0)*($AO41+0.25*IF($AO41&lt;10,1,ROUNDDOWN($AO41,-1)))+VLOOKUP($AP$2,宝石属性!$B$43:$M$66,COLUMNS(宝石属性!$B$43:I$66),0)*10*VLOOKUP(ROUNDDOWN($AO41,-1),宝石属性!$B$25:$N$41,2,0)*VLOOKUP(ROUNDDOWN($AO41,-1),宝石属性!$B$25:$N$41,3,0)+VLOOKUP($AP$2,职业被动!$B$6:$M$29,COLUMNS(职业被动!$B$6:I$29),0)*$AO41,0)</f>
        <v>420</v>
      </c>
      <c r="AV41" s="9">
        <f>ROUND(属性投放!J$4+装备属性!J$4*IF($AO41&lt;10,1,ROUNDDOWN($AO41,-1))+SUM(属性投放!K$37:K$45)*$AO41+VLOOKUP($AP$2,一级属性!$E$41:$P$64,COLUMNS(一级属性!$E$41:M$64),0)*($AO41+0.25*IF($AO41&lt;10,1,ROUNDDOWN($AO41,-1)))+VLOOKUP($AP$2,宝石属性!$B$43:$M$66,COLUMNS(宝石属性!$B$43:J$66),0)*10*VLOOKUP(ROUNDDOWN($AO41,-1),宝石属性!$B$25:$N$41,2,0)*VLOOKUP(ROUNDDOWN($AO41,-1),宝石属性!$B$25:$N$41,3,0)+VLOOKUP($AP$2,职业被动!$B$6:$M$29,COLUMNS(职业被动!$B$6:J$29),0)*$AO41,0)</f>
        <v>288</v>
      </c>
      <c r="AW41" s="9">
        <f>ROUND(属性投放!K$4+装备属性!K$4*IF($AO41&lt;10,1,ROUNDDOWN($AO41,-1))+SUM(属性投放!L$37:L$45)*$AO41+VLOOKUP($AP$2,一级属性!$E$41:$P$64,COLUMNS(一级属性!$E$41:N$64),0)*($AO41+0.25*IF($AO41&lt;10,1,ROUNDDOWN($AO41,-1)))+VLOOKUP($AP$2,宝石属性!$B$43:$M$66,COLUMNS(宝石属性!$B$43:K$66),0)*10*VLOOKUP(ROUNDDOWN($AO41,-1),宝石属性!$B$25:$N$41,2,0)*VLOOKUP(ROUNDDOWN($AO41,-1),宝石属性!$B$25:$N$41,3,0)+VLOOKUP($AP$2,职业被动!$B$6:$M$29,COLUMNS(职业被动!$B$6:K$29),0)*$AO41,0)</f>
        <v>129</v>
      </c>
      <c r="AX41" s="9">
        <f>ROUND(属性投放!L$4+装备属性!L$4*IF($AO41&lt;10,1,ROUNDDOWN($AO41,-1))+SUM(属性投放!M$37:M$45)*$AO41+VLOOKUP($AP$2,一级属性!$E$41:$P$64,COLUMNS(一级属性!$E$41:O$64),0)*($AO41+0.25*IF($AO41&lt;10,1,ROUNDDOWN($AO41,-1)))+VLOOKUP($AP$2,宝石属性!$B$43:$M$66,COLUMNS(宝石属性!$B$43:L$66),0)*10*VLOOKUP(ROUNDDOWN($AO41,-1),宝石属性!$B$25:$N$41,2,0)*VLOOKUP(ROUNDDOWN($AO41,-1),宝石属性!$B$25:$N$41,3,0)+VLOOKUP($AP$2,职业被动!$B$6:$M$29,COLUMNS(职业被动!$B$6:L$29),0)*$AO41,0)</f>
        <v>400</v>
      </c>
      <c r="AY41" s="9">
        <f>ROUND(属性投放!M$4+装备属性!M$4*IF($AO41&lt;10,1,ROUNDDOWN($AO41,-1))+SUM(属性投放!N$37:N$45)*$AO41+VLOOKUP($AP$2,一级属性!$E$41:$P$64,COLUMNS(一级属性!$E$41:P$64),0)*($AO41+0.25*IF($AO41&lt;10,1,ROUNDDOWN($AO41,-1)))+VLOOKUP($AP$2,宝石属性!$B$43:$M$66,COLUMNS(宝石属性!$B$43:M$66),0)*10*VLOOKUP(ROUNDDOWN($AO41,-1),宝石属性!$B$25:$N$41,2,0)*VLOOKUP(ROUNDDOWN($AO41,-1),宝石属性!$B$25:$N$41,3,0)+VLOOKUP($AP$2,职业被动!$B$6:$M$29,COLUMNS(职业被动!$B$6:M$29),0)*$AO41,0)</f>
        <v>403</v>
      </c>
      <c r="AZ41" s="48">
        <f>属性价值和能力评分!$F$9+ROUND(属性价值和能力评分!$F$38*10,0)*AO41+ROUND((SUM(装备属性!$W$9:$W$14)+属性价值和能力评分!$F$38*1.25+1.4+2.8)*IF(AO41&lt;10,1,ROUNDDOWN(AO41,-1)),0)+15*VLOOKUP(ROUNDDOWN(AO41,-1),宝石属性!$B$26:$D$41,2,0)*6*VLOOKUP(ROUNDDOWN(AO41,-1),宝石属性!$B$26:$D$41,3,0)+(属性价值和能力评分!$F$49*9+属性价值和能力评分!$F$50*2+属性价值和能力评分!$F$53*8/5)*AO41</f>
        <v>6815</v>
      </c>
      <c r="BB41" s="1">
        <v>38</v>
      </c>
      <c r="BC41" s="9">
        <f>ROUND(属性投放!D$4+装备属性!D$4*IF($BB41&lt;10,1,ROUNDDOWN($BB41,-1))+SUM(属性投放!E$37:E$45)*$BB41+VLOOKUP($BC$2,一级属性!$E$41:$P$64,COLUMNS(一级属性!$E$41:G$64),0)*($BB41+0.25*IF($BB41&lt;10,1,ROUNDDOWN($BB41,-1)))+VLOOKUP($BC$2,宝石属性!$B$43:$M$66,COLUMNS(宝石属性!$B$43:D$66),0)*10*VLOOKUP(ROUNDDOWN($BB41,-1),宝石属性!$B$25:$N$41,2,0)*VLOOKUP(ROUNDDOWN($BB41,-1),宝石属性!$B$25:$N$41,3,0)+VLOOKUP($BC$2,职业被动!$B$6:$M$29,COLUMNS(职业被动!$B$6:D$29),0)*$BB41,0)</f>
        <v>2050</v>
      </c>
      <c r="BD41" s="9">
        <f>ROUND(属性投放!E$4+装备属性!E$4*IF($BB41&lt;10,1,ROUNDDOWN($BB41,-1))+SUM(属性投放!F$37:F$45)*$BB41+VLOOKUP($BC$2,一级属性!$E$41:$P$64,COLUMNS(一级属性!$E$41:H$64),0)*($BB41+0.25*IF($BB41&lt;10,1,ROUNDDOWN($BB41,-1)))+VLOOKUP($BC$2,宝石属性!$B$43:$M$66,COLUMNS(宝石属性!$B$43:E$66),0)*10*VLOOKUP(ROUNDDOWN($BB41,-1),宝石属性!$B$25:$N$41,2,0)*VLOOKUP(ROUNDDOWN($BB41,-1),宝石属性!$B$25:$N$41,3,0)+VLOOKUP($BC$2,职业被动!$B$6:$M$29,COLUMNS(职业被动!$B$6:E$29),0)*$BB41,0)</f>
        <v>1926</v>
      </c>
      <c r="BE41" s="9">
        <f>ROUND(属性投放!F$4+装备属性!F$4*IF($BB41&lt;10,1,ROUNDDOWN($BB41,-1))+SUM(属性投放!G$37:G$45)*$BB41+VLOOKUP($BC$2,一级属性!$E$41:$P$64,COLUMNS(一级属性!$E$41:I$64),0)*($BB41+0.25*IF($BB41&lt;10,1,ROUNDDOWN($BB41,-1)))+VLOOKUP($BC$2,宝石属性!$B$43:$M$66,COLUMNS(宝石属性!$B$43:F$66),0)*10*VLOOKUP(ROUNDDOWN($BB41,-1),宝石属性!$B$25:$N$41,2,0)*VLOOKUP(ROUNDDOWN($BB41,-1),宝石属性!$B$25:$N$41,3,0)+VLOOKUP($BC$2,职业被动!$B$6:$M$29,COLUMNS(职业被动!$B$6:F$29),0)*$BB41,0)</f>
        <v>422</v>
      </c>
      <c r="BF41" s="9">
        <f>ROUND(属性投放!G$4+装备属性!G$4*IF($BB41&lt;10,1,ROUNDDOWN($BB41,-1))+SUM(属性投放!H$37:H$45)*$BB41+VLOOKUP($BC$2,一级属性!$E$41:$P$64,COLUMNS(一级属性!$E$41:J$64),0)*($BB41+0.25*IF($BB41&lt;10,1,ROUNDDOWN($BB41,-1)))+VLOOKUP($BC$2,宝石属性!$B$43:$M$66,COLUMNS(宝石属性!$B$43:G$66),0)*10*VLOOKUP(ROUNDDOWN($BB41,-1),宝石属性!$B$25:$N$41,2,0)*VLOOKUP(ROUNDDOWN($BB41,-1),宝石属性!$B$25:$N$41,3,0)+VLOOKUP($BC$2,职业被动!$B$6:$M$29,COLUMNS(职业被动!$B$6:G$29),0)*$BB41,0)</f>
        <v>331</v>
      </c>
      <c r="BG41" s="9">
        <f>ROUND(属性投放!H$4+装备属性!H$4*IF($BB41&lt;10,1,ROUNDDOWN($BB41,-1))+SUM(属性投放!I$37:I$45)*$BB41+VLOOKUP($BC$2,一级属性!$E$41:$P$64,COLUMNS(一级属性!$E$41:K$64),0)*($BB41+0.25*IF($BB41&lt;10,1,ROUNDDOWN($BB41,-1)))+VLOOKUP($BC$2,宝石属性!$B$43:$M$66,COLUMNS(宝石属性!$B$43:H$66),0)*10*VLOOKUP(ROUNDDOWN($BB41,-1),宝石属性!$B$25:$N$41,2,0)*VLOOKUP(ROUNDDOWN($BB41,-1),宝石属性!$B$25:$N$41,3,0)+VLOOKUP($BC$2,职业被动!$B$6:$M$29,COLUMNS(职业被动!$B$6:H$29),0)*$BB41,0)</f>
        <v>555</v>
      </c>
      <c r="BH41" s="9">
        <f>ROUND(属性投放!I$4+装备属性!I$4*IF($BB41&lt;10,1,ROUNDDOWN($BB41,-1))+SUM(属性投放!J$37:J$45)*$BB41+VLOOKUP($BC$2,一级属性!$E$41:$P$64,COLUMNS(一级属性!$E$41:L$64),0)*($BB41+0.25*IF($BB41&lt;10,1,ROUNDDOWN($BB41,-1)))+VLOOKUP($BC$2,宝石属性!$B$43:$M$66,COLUMNS(宝石属性!$B$43:I$66),0)*10*VLOOKUP(ROUNDDOWN($BB41,-1),宝石属性!$B$25:$N$41,2,0)*VLOOKUP(ROUNDDOWN($BB41,-1),宝石属性!$B$25:$N$41,3,0)+VLOOKUP($BC$2,职业被动!$B$6:$M$29,COLUMNS(职业被动!$B$6:I$29),0)*$BB41,0)</f>
        <v>503</v>
      </c>
      <c r="BI41" s="9">
        <f>ROUND(属性投放!J$4+装备属性!J$4*IF($BB41&lt;10,1,ROUNDDOWN($BB41,-1))+SUM(属性投放!K$37:K$45)*$BB41+VLOOKUP($BC$2,一级属性!$E$41:$P$64,COLUMNS(一级属性!$E$41:M$64),0)*($BB41+0.25*IF($BB41&lt;10,1,ROUNDDOWN($BB41,-1)))+VLOOKUP($BC$2,宝石属性!$B$43:$M$66,COLUMNS(宝石属性!$B$43:J$66),0)*10*VLOOKUP(ROUNDDOWN($BB41,-1),宝石属性!$B$25:$N$41,2,0)*VLOOKUP(ROUNDDOWN($BB41,-1),宝石属性!$B$25:$N$41,3,0)+VLOOKUP($BC$2,职业被动!$B$6:$M$29,COLUMNS(职业被动!$B$6:J$29),0)*$BB41,0)</f>
        <v>220</v>
      </c>
      <c r="BJ41" s="9">
        <f>ROUND(属性投放!K$4+装备属性!K$4*IF($BB41&lt;10,1,ROUNDDOWN($BB41,-1))+SUM(属性投放!L$37:L$45)*$BB41+VLOOKUP($BC$2,一级属性!$E$41:$P$64,COLUMNS(一级属性!$E$41:N$64),0)*($BB41+0.25*IF($BB41&lt;10,1,ROUNDDOWN($BB41,-1)))+VLOOKUP($BC$2,宝石属性!$B$43:$M$66,COLUMNS(宝石属性!$B$43:K$66),0)*10*VLOOKUP(ROUNDDOWN($BB41,-1),宝石属性!$B$25:$N$41,2,0)*VLOOKUP(ROUNDDOWN($BB41,-1),宝石属性!$B$25:$N$41,3,0)+VLOOKUP($BC$2,职业被动!$B$6:$M$29,COLUMNS(职业被动!$B$6:K$29),0)*$BB41,0)</f>
        <v>129</v>
      </c>
      <c r="BK41" s="9">
        <f>ROUND(属性投放!L$4+装备属性!L$4*IF($BB41&lt;10,1,ROUNDDOWN($BB41,-1))+SUM(属性投放!M$37:M$45)*$BB41+VLOOKUP($BC$2,一级属性!$E$41:$P$64,COLUMNS(一级属性!$E$41:O$64),0)*($BB41+0.25*IF($BB41&lt;10,1,ROUNDDOWN($BB41,-1)))+VLOOKUP($BC$2,宝石属性!$B$43:$M$66,COLUMNS(宝石属性!$B$43:L$66),0)*10*VLOOKUP(ROUNDDOWN($BB41,-1),宝石属性!$B$25:$N$41,2,0)*VLOOKUP(ROUNDDOWN($BB41,-1),宝石属性!$B$25:$N$41,3,0)+VLOOKUP($BC$2,职业被动!$B$6:$M$29,COLUMNS(职业被动!$B$6:L$29),0)*$BB41,0)</f>
        <v>11</v>
      </c>
      <c r="BL41" s="9">
        <f>ROUND(属性投放!M$4+装备属性!M$4*IF($BB41&lt;10,1,ROUNDDOWN($BB41,-1))+SUM(属性投放!N$37:N$45)*$BB41+VLOOKUP($BC$2,一级属性!$E$41:$P$64,COLUMNS(一级属性!$E$41:P$64),0)*($BB41+0.25*IF($BB41&lt;10,1,ROUNDDOWN($BB41,-1)))+VLOOKUP($BC$2,宝石属性!$B$43:$M$66,COLUMNS(宝石属性!$B$43:M$66),0)*10*VLOOKUP(ROUNDDOWN($BB41,-1),宝石属性!$B$25:$N$41,2,0)*VLOOKUP(ROUNDDOWN($BB41,-1),宝石属性!$B$25:$N$41,3,0)+VLOOKUP($BC$2,职业被动!$B$6:$M$29,COLUMNS(职业被动!$B$6:M$29),0)*$BB41,0)</f>
        <v>403</v>
      </c>
      <c r="BM41" s="48">
        <f>属性价值和能力评分!$F$9+ROUND(属性价值和能力评分!$F$38*10,0)*BB41+ROUND((SUM(装备属性!$W$9:$W$14)+属性价值和能力评分!$F$38*1.25+1.4+2.8)*IF(BB41&lt;10,1,ROUNDDOWN(BB41,-1)),0)+15*VLOOKUP(ROUNDDOWN(BB41,-1),宝石属性!$B$26:$D$41,2,0)*6*VLOOKUP(ROUNDDOWN(BB41,-1),宝石属性!$B$26:$D$41,3,0)+(属性价值和能力评分!$F$49*9+属性价值和能力评分!$F$50*2+属性价值和能力评分!$F$53*8/5)*BB41</f>
        <v>6815</v>
      </c>
      <c r="BO41" s="1">
        <v>38</v>
      </c>
      <c r="BP41" s="9">
        <f>ROUND(属性投放!D$4+装备属性!D$4*IF($BO41&lt;10,1,ROUNDDOWN($BO41,-1))+SUM(属性投放!E$37:E$45)*$BO41+VLOOKUP($BP$2,一级属性!$E$41:$P$64,COLUMNS(一级属性!$E$41:G$64),0)*($BO41+0.25*IF($BO41&lt;10,1,ROUNDDOWN($BO41,-1)))+VLOOKUP($BP$2,宝石属性!$B$43:$M$66,COLUMNS(宝石属性!$B$43:D$66),0)*10*VLOOKUP(ROUNDDOWN($BO41,-1),宝石属性!$B$25:$N$41,2,0)*VLOOKUP(ROUNDDOWN($BO41,-1),宝石属性!$B$25:$N$41,3,0)+VLOOKUP($BP$2,职业被动!$B$6:$M$29,COLUMNS(职业被动!$B$6:D$29),0)*$BO41,0)</f>
        <v>2582</v>
      </c>
      <c r="BQ41" s="9">
        <f>ROUND(属性投放!E$4+装备属性!E$4*IF($BO41&lt;10,1,ROUNDDOWN($BO41,-1))+SUM(属性投放!F$37:F$45)*$BO41+VLOOKUP($BP$2,一级属性!$E$41:$P$64,COLUMNS(一级属性!$E$41:H$64),0)*($BO41+0.25*IF($BO41&lt;10,1,ROUNDDOWN($BO41,-1)))+VLOOKUP($BP$2,宝石属性!$B$43:$M$66,COLUMNS(宝石属性!$B$43:E$66),0)*10*VLOOKUP(ROUNDDOWN($BO41,-1),宝石属性!$B$25:$N$41,2,0)*VLOOKUP(ROUNDDOWN($BO41,-1),宝石属性!$B$25:$N$41,3,0)+VLOOKUP($BP$2,职业被动!$B$6:$M$29,COLUMNS(职业被动!$B$6:E$29),0)*$BO41,0)</f>
        <v>1699</v>
      </c>
      <c r="BR41" s="9">
        <f>ROUND(属性投放!F$4+装备属性!F$4*IF($BO41&lt;10,1,ROUNDDOWN($BO41,-1))+SUM(属性投放!G$37:G$45)*$BO41+VLOOKUP($BP$2,一级属性!$E$41:$P$64,COLUMNS(一级属性!$E$41:I$64),0)*($BO41+0.25*IF($BO41&lt;10,1,ROUNDDOWN($BO41,-1)))+VLOOKUP($BP$2,宝石属性!$B$43:$M$66,COLUMNS(宝石属性!$B$43:F$66),0)*10*VLOOKUP(ROUNDDOWN($BO41,-1),宝石属性!$B$25:$N$41,2,0)*VLOOKUP(ROUNDDOWN($BO41,-1),宝石属性!$B$25:$N$41,3,0)+VLOOKUP($BP$2,职业被动!$B$6:$M$29,COLUMNS(职业被动!$B$6:F$29),0)*$BO41,0)</f>
        <v>422</v>
      </c>
      <c r="BS41" s="9">
        <f>ROUND(属性投放!G$4+装备属性!G$4*IF($BO41&lt;10,1,ROUNDDOWN($BO41,-1))+SUM(属性投放!H$37:H$45)*$BO41+VLOOKUP($BP$2,一级属性!$E$41:$P$64,COLUMNS(一级属性!$E$41:J$64),0)*($BO41+0.25*IF($BO41&lt;10,1,ROUNDDOWN($BO41,-1)))+VLOOKUP($BP$2,宝石属性!$B$43:$M$66,COLUMNS(宝石属性!$B$43:G$66),0)*10*VLOOKUP(ROUNDDOWN($BO41,-1),宝石属性!$B$25:$N$41,2,0)*VLOOKUP(ROUNDDOWN($BO41,-1),宝石属性!$B$25:$N$41,3,0)+VLOOKUP($BP$2,职业被动!$B$6:$M$29,COLUMNS(职业被动!$B$6:G$29),0)*$BO41,0)</f>
        <v>331</v>
      </c>
      <c r="BT41" s="9">
        <f>ROUND(属性投放!H$4+装备属性!H$4*IF($BO41&lt;10,1,ROUNDDOWN($BO41,-1))+SUM(属性投放!I$37:I$45)*$BO41+VLOOKUP($BP$2,一级属性!$E$41:$P$64,COLUMNS(一级属性!$E$41:K$64),0)*($BO41+0.25*IF($BO41&lt;10,1,ROUNDDOWN($BO41,-1)))+VLOOKUP($BP$2,宝石属性!$B$43:$M$66,COLUMNS(宝石属性!$B$43:H$66),0)*10*VLOOKUP(ROUNDDOWN($BO41,-1),宝石属性!$B$25:$N$41,2,0)*VLOOKUP(ROUNDDOWN($BO41,-1),宝石属性!$B$25:$N$41,3,0)+VLOOKUP($BP$2,职业被动!$B$6:$M$29,COLUMNS(职业被动!$B$6:H$29),0)*$BO41,0)</f>
        <v>454</v>
      </c>
      <c r="BU41" s="9">
        <f>ROUND(属性投放!I$4+装备属性!I$4*IF($BO41&lt;10,1,ROUNDDOWN($BO41,-1))+SUM(属性投放!J$37:J$45)*$BO41+VLOOKUP($BP$2,一级属性!$E$41:$P$64,COLUMNS(一级属性!$E$41:L$64),0)*($BO41+0.25*IF($BO41&lt;10,1,ROUNDDOWN($BO41,-1)))+VLOOKUP($BP$2,宝石属性!$B$43:$M$66,COLUMNS(宝石属性!$B$43:I$66),0)*10*VLOOKUP(ROUNDDOWN($BO41,-1),宝石属性!$B$25:$N$41,2,0)*VLOOKUP(ROUNDDOWN($BO41,-1),宝石属性!$B$25:$N$41,3,0)+VLOOKUP($BP$2,职业被动!$B$6:$M$29,COLUMNS(职业被动!$B$6:I$29),0)*$BO41,0)</f>
        <v>420</v>
      </c>
      <c r="BV41" s="9">
        <f>ROUND(属性投放!J$4+装备属性!J$4*IF($BO41&lt;10,1,ROUNDDOWN($BO41,-1))+SUM(属性投放!K$37:K$45)*$BO41+VLOOKUP($BP$2,一级属性!$E$41:$P$64,COLUMNS(一级属性!$E$41:M$64),0)*($BO41+0.25*IF($BO41&lt;10,1,ROUNDDOWN($BO41,-1)))+VLOOKUP($BP$2,宝石属性!$B$43:$M$66,COLUMNS(宝石属性!$B$43:J$66),0)*10*VLOOKUP(ROUNDDOWN($BO41,-1),宝石属性!$B$25:$N$41,2,0)*VLOOKUP(ROUNDDOWN($BO41,-1),宝石属性!$B$25:$N$41,3,0)+VLOOKUP($BP$2,职业被动!$B$6:$M$29,COLUMNS(职业被动!$B$6:J$29),0)*$BO41,0)</f>
        <v>288</v>
      </c>
      <c r="BW41" s="9">
        <f>ROUND(属性投放!K$4+装备属性!K$4*IF($BO41&lt;10,1,ROUNDDOWN($BO41,-1))+SUM(属性投放!L$37:L$45)*$BO41+VLOOKUP($BP$2,一级属性!$E$41:$P$64,COLUMNS(一级属性!$E$41:N$64),0)*($BO41+0.25*IF($BO41&lt;10,1,ROUNDDOWN($BO41,-1)))+VLOOKUP($BP$2,宝石属性!$B$43:$M$66,COLUMNS(宝石属性!$B$43:K$66),0)*10*VLOOKUP(ROUNDDOWN($BO41,-1),宝石属性!$B$25:$N$41,2,0)*VLOOKUP(ROUNDDOWN($BO41,-1),宝石属性!$B$25:$N$41,3,0)+VLOOKUP($BP$2,职业被动!$B$6:$M$29,COLUMNS(职业被动!$B$6:K$29),0)*$BO41,0)</f>
        <v>153</v>
      </c>
      <c r="BX41" s="9">
        <f>ROUND(属性投放!L$4+装备属性!L$4*IF($BO41&lt;10,1,ROUNDDOWN($BO41,-1))+SUM(属性投放!M$37:M$45)*$BO41+VLOOKUP($BP$2,一级属性!$E$41:$P$64,COLUMNS(一级属性!$E$41:O$64),0)*($BO41+0.25*IF($BO41&lt;10,1,ROUNDDOWN($BO41,-1)))+VLOOKUP($BP$2,宝石属性!$B$43:$M$66,COLUMNS(宝石属性!$B$43:L$66),0)*10*VLOOKUP(ROUNDDOWN($BO41,-1),宝石属性!$B$25:$N$41,2,0)*VLOOKUP(ROUNDDOWN($BO41,-1),宝石属性!$B$25:$N$41,3,0)+VLOOKUP($BP$2,职业被动!$B$6:$M$29,COLUMNS(职业被动!$B$6:L$29),0)*$BO41,0)</f>
        <v>11</v>
      </c>
      <c r="BY41" s="9">
        <f>ROUND(属性投放!M$4+装备属性!M$4*IF($BO41&lt;10,1,ROUNDDOWN($BO41,-1))+SUM(属性投放!N$37:N$45)*$BO41+VLOOKUP($BP$2,一级属性!$E$41:$P$64,COLUMNS(一级属性!$E$41:P$64),0)*($BO41+0.25*IF($BO41&lt;10,1,ROUNDDOWN($BO41,-1)))+VLOOKUP($BP$2,宝石属性!$B$43:$M$66,COLUMNS(宝石属性!$B$43:M$66),0)*10*VLOOKUP(ROUNDDOWN($BO41,-1),宝石属性!$B$25:$N$41,2,0)*VLOOKUP(ROUNDDOWN($BO41,-1),宝石属性!$B$25:$N$41,3,0)+VLOOKUP($BP$2,职业被动!$B$6:$M$29,COLUMNS(职业被动!$B$6:M$29),0)*$BO41,0)</f>
        <v>403</v>
      </c>
      <c r="BZ41" s="48">
        <f>属性价值和能力评分!$F$9+ROUND(属性价值和能力评分!$F$38*10,0)*BO41+ROUND((SUM(装备属性!$W$9:$W$14)+属性价值和能力评分!$F$38*1.25+1.4+2.8)*IF(BO41&lt;10,1,ROUNDDOWN(BO41,-1)),0)+15*VLOOKUP(ROUNDDOWN(BO41,-1),宝石属性!$B$26:$D$41,2,0)*6*VLOOKUP(ROUNDDOWN(BO41,-1),宝石属性!$B$26:$D$41,3,0)+(属性价值和能力评分!$F$49*9+属性价值和能力评分!$F$50*2+属性价值和能力评分!$F$53*8/5)*BO41</f>
        <v>6815</v>
      </c>
      <c r="CB41" s="1">
        <v>38</v>
      </c>
      <c r="CC41" s="9">
        <f>ROUND(属性投放!D$4+装备属性!D$4*IF($CB41&lt;10,1,ROUNDDOWN($CB41,-1))+SUM(属性投放!E$37:E$45)*$CB41+VLOOKUP($CC$2,一级属性!$E$41:$P$64,COLUMNS(一级属性!$E$41:G$64),0)*($CB41+0.25*IF($CB41&lt;10,1,ROUNDDOWN($CB41,-1)))+VLOOKUP($CC$2,宝石属性!$B$43:$M$66,COLUMNS(宝石属性!$B$43:D$66),0)*10*VLOOKUP(ROUNDDOWN($CB41,-1),宝石属性!$B$25:$N$41,2,0)*VLOOKUP(ROUNDDOWN($CB41,-1),宝石属性!$B$25:$N$41,3,0)+VLOOKUP($CC$2,职业被动!$B$6:$M$29,COLUMNS(职业被动!$B$6:D$29),0)*$CB41,0)</f>
        <v>1686</v>
      </c>
      <c r="CD41" s="9">
        <f>ROUND(属性投放!E$4+装备属性!E$4*IF($CB41&lt;10,1,ROUNDDOWN($CB41,-1))+SUM(属性投放!F$37:F$45)*$CB41+VLOOKUP($CC$2,一级属性!$E$41:$P$64,COLUMNS(一级属性!$E$41:H$64),0)*($CB41+0.25*IF($CB41&lt;10,1,ROUNDDOWN($CB41,-1)))+VLOOKUP($CC$2,宝石属性!$B$43:$M$66,COLUMNS(宝石属性!$B$43:E$66),0)*10*VLOOKUP(ROUNDDOWN($CB41,-1),宝石属性!$B$25:$N$41,2,0)*VLOOKUP(ROUNDDOWN($CB41,-1),宝石属性!$B$25:$N$41,3,0)+VLOOKUP($CC$2,职业被动!$B$6:$M$29,COLUMNS(职业被动!$B$6:E$29),0)*$CB41,0)</f>
        <v>1016</v>
      </c>
      <c r="CE41" s="9">
        <f>ROUND(属性投放!F$4+装备属性!F$4*IF($CB41&lt;10,1,ROUNDDOWN($CB41,-1))+SUM(属性投放!G$37:G$45)*$CB41+VLOOKUP($CC$2,一级属性!$E$41:$P$64,COLUMNS(一级属性!$E$41:I$64),0)*($CB41+0.25*IF($CB41&lt;10,1,ROUNDDOWN($CB41,-1)))+VLOOKUP($CC$2,宝石属性!$B$43:$M$66,COLUMNS(宝石属性!$B$43:F$66),0)*10*VLOOKUP(ROUNDDOWN($CB41,-1),宝石属性!$B$25:$N$41,2,0)*VLOOKUP(ROUNDDOWN($CB41,-1),宝石属性!$B$25:$N$41,3,0)+VLOOKUP($CC$2,职业被动!$B$6:$M$29,COLUMNS(职业被动!$B$6:F$29),0)*$CB41,0)</f>
        <v>793</v>
      </c>
      <c r="CF41" s="9">
        <f>ROUND(属性投放!G$4+装备属性!G$4*IF($CB41&lt;10,1,ROUNDDOWN($CB41,-1))+SUM(属性投放!H$37:H$45)*$CB41+VLOOKUP($CC$2,一级属性!$E$41:$P$64,COLUMNS(一级属性!$E$41:J$64),0)*($CB41+0.25*IF($CB41&lt;10,1,ROUNDDOWN($CB41,-1)))+VLOOKUP($CC$2,宝石属性!$B$43:$M$66,COLUMNS(宝石属性!$B$43:G$66),0)*10*VLOOKUP(ROUNDDOWN($CB41,-1),宝石属性!$B$25:$N$41,2,0)*VLOOKUP(ROUNDDOWN($CB41,-1),宝石属性!$B$25:$N$41,3,0)+VLOOKUP($CC$2,职业被动!$B$6:$M$29,COLUMNS(职业被动!$B$6:G$29),0)*$CB41,0)</f>
        <v>369</v>
      </c>
      <c r="CG41" s="9">
        <f>ROUND(属性投放!H$4+装备属性!H$4*IF($CB41&lt;10,1,ROUNDDOWN($CB41,-1))+SUM(属性投放!I$37:I$45)*$CB41+VLOOKUP($CC$2,一级属性!$E$41:$P$64,COLUMNS(一级属性!$E$41:K$64),0)*($CB41+0.25*IF($CB41&lt;10,1,ROUNDDOWN($CB41,-1)))+VLOOKUP($CC$2,宝石属性!$B$43:$M$66,COLUMNS(宝石属性!$B$43:H$66),0)*10*VLOOKUP(ROUNDDOWN($CB41,-1),宝石属性!$B$25:$N$41,2,0)*VLOOKUP(ROUNDDOWN($CB41,-1),宝石属性!$B$25:$N$41,3,0)+VLOOKUP($CC$2,职业被动!$B$6:$M$29,COLUMNS(职业被动!$B$6:H$29),0)*$CB41,0)</f>
        <v>279</v>
      </c>
      <c r="CH41" s="9">
        <f>ROUND(属性投放!I$4+装备属性!I$4*IF($CB41&lt;10,1,ROUNDDOWN($CB41,-1))+SUM(属性投放!J$37:J$45)*$CB41+VLOOKUP($CC$2,一级属性!$E$41:$P$64,COLUMNS(一级属性!$E$41:L$64),0)*($CB41+0.25*IF($CB41&lt;10,1,ROUNDDOWN($CB41,-1)))+VLOOKUP($CC$2,宝石属性!$B$43:$M$66,COLUMNS(宝石属性!$B$43:I$66),0)*10*VLOOKUP(ROUNDDOWN($CB41,-1),宝石属性!$B$25:$N$41,2,0)*VLOOKUP(ROUNDDOWN($CB41,-1),宝石属性!$B$25:$N$41,3,0)+VLOOKUP($CC$2,职业被动!$B$6:$M$29,COLUMNS(职业被动!$B$6:I$29),0)*$CB41,0)</f>
        <v>402</v>
      </c>
      <c r="CI41" s="9">
        <f>ROUND(属性投放!J$4+装备属性!J$4*IF($CB41&lt;10,1,ROUNDDOWN($CB41,-1))+SUM(属性投放!K$37:K$45)*$CB41+VLOOKUP($CC$2,一级属性!$E$41:$P$64,COLUMNS(一级属性!$E$41:M$64),0)*($CB41+0.25*IF($CB41&lt;10,1,ROUNDDOWN($CB41,-1)))+VLOOKUP($CC$2,宝石属性!$B$43:$M$66,COLUMNS(宝石属性!$B$43:J$66),0)*10*VLOOKUP(ROUNDDOWN($CB41,-1),宝石属性!$B$25:$N$41,2,0)*VLOOKUP(ROUNDDOWN($CB41,-1),宝石属性!$B$25:$N$41,3,0)+VLOOKUP($CC$2,职业被动!$B$6:$M$29,COLUMNS(职业被动!$B$6:J$29),0)*$CB41,0)</f>
        <v>256</v>
      </c>
      <c r="CJ41" s="9">
        <f>ROUND(属性投放!K$4+装备属性!K$4*IF($CB41&lt;10,1,ROUNDDOWN($CB41,-1))+SUM(属性投放!L$37:L$45)*$CB41+VLOOKUP($CC$2,一级属性!$E$41:$P$64,COLUMNS(一级属性!$E$41:N$64),0)*($CB41+0.25*IF($CB41&lt;10,1,ROUNDDOWN($CB41,-1)))+VLOOKUP($CC$2,宝石属性!$B$43:$M$66,COLUMNS(宝石属性!$B$43:K$66),0)*10*VLOOKUP(ROUNDDOWN($CB41,-1),宝石属性!$B$25:$N$41,2,0)*VLOOKUP(ROUNDDOWN($CB41,-1),宝石属性!$B$25:$N$41,3,0)+VLOOKUP($CC$2,职业被动!$B$6:$M$29,COLUMNS(职业被动!$B$6:K$29),0)*$CB41,0)</f>
        <v>129</v>
      </c>
      <c r="CK41" s="9">
        <f>ROUND(属性投放!L$4+装备属性!L$4*IF($CB41&lt;10,1,ROUNDDOWN($CB41,-1))+SUM(属性投放!M$37:M$45)*$CB41+VLOOKUP($CC$2,一级属性!$E$41:$P$64,COLUMNS(一级属性!$E$41:O$64),0)*($CB41+0.25*IF($CB41&lt;10,1,ROUNDDOWN($CB41,-1)))+VLOOKUP($CC$2,宝石属性!$B$43:$M$66,COLUMNS(宝石属性!$B$43:L$66),0)*10*VLOOKUP(ROUNDDOWN($CB41,-1),宝石属性!$B$25:$N$41,2,0)*VLOOKUP(ROUNDDOWN($CB41,-1),宝石属性!$B$25:$N$41,3,0)+VLOOKUP($CC$2,职业被动!$B$6:$M$29,COLUMNS(职业被动!$B$6:L$29),0)*$CB41,0)</f>
        <v>11</v>
      </c>
      <c r="CL41" s="9">
        <f>ROUND(属性投放!M$4+装备属性!M$4*IF($CB41&lt;10,1,ROUNDDOWN($CB41,-1))+SUM(属性投放!N$37:N$45)*$CB41+VLOOKUP($CC$2,一级属性!$E$41:$P$64,COLUMNS(一级属性!$E$41:P$64),0)*($CB41+0.25*IF($CB41&lt;10,1,ROUNDDOWN($CB41,-1)))+VLOOKUP($CC$2,宝石属性!$B$43:$M$66,COLUMNS(宝石属性!$B$43:M$66),0)*10*VLOOKUP(ROUNDDOWN($CB41,-1),宝石属性!$B$25:$N$41,2,0)*VLOOKUP(ROUNDDOWN($CB41,-1),宝石属性!$B$25:$N$41,3,0)+VLOOKUP($CC$2,职业被动!$B$6:$M$29,COLUMNS(职业被动!$B$6:M$29),0)*$CB41,0)</f>
        <v>391</v>
      </c>
      <c r="CM41" s="48">
        <f>属性价值和能力评分!$F$9+ROUND(属性价值和能力评分!$F$38*10,0)*CB41+ROUND((SUM(装备属性!$W$9:$W$14)+属性价值和能力评分!$F$38*1.25+1.4+2.8)*IF(CB41&lt;10,1,ROUNDDOWN(CB41,-1)),0)+15*VLOOKUP(ROUNDDOWN(CB41,-1),宝石属性!$B$26:$D$41,2,0)*6*VLOOKUP(ROUNDDOWN(CB41,-1),宝石属性!$B$26:$D$41,3,0)+(属性价值和能力评分!$F$49*9+属性价值和能力评分!$F$50*2+属性价值和能力评分!$F$53*8/5)*CB41</f>
        <v>6815</v>
      </c>
      <c r="CO41" s="1">
        <v>38</v>
      </c>
      <c r="CP41" s="9">
        <f>ROUND(属性投放!D$4+装备属性!D$4*IF($CO41&lt;10,1,ROUNDDOWN($CO41,-1))+SUM(属性投放!E$37:E$45)*$CO41+VLOOKUP($CP$2,一级属性!$E$41:$P$64,COLUMNS(一级属性!$E$41:G$64),0)*($CO41+0.25*IF($CO41&lt;10,1,ROUNDDOWN($CO41,-1)))+VLOOKUP($CP$2,宝石属性!$B$43:$M$66,COLUMNS(宝石属性!$B$43:D$66),0)*10*VLOOKUP(ROUNDDOWN($CO41,-1),宝石属性!$B$25:$N$41,2,0)*VLOOKUP(ROUNDDOWN($CO41,-1),宝石属性!$B$25:$N$41,3,0)+VLOOKUP($CP$2,职业被动!$B$6:$M$29,COLUMNS(职业被动!$B$6:D$29),0)*$CO41,0)</f>
        <v>1686</v>
      </c>
      <c r="CQ41" s="9">
        <f>ROUND(属性投放!E$4+装备属性!E$4*IF($CO41&lt;10,1,ROUNDDOWN($CO41,-1))+SUM(属性投放!F$37:F$45)*$CO41+VLOOKUP($CP$2,一级属性!$E$41:$P$64,COLUMNS(一级属性!$E$41:H$64),0)*($CO41+0.25*IF($CO41&lt;10,1,ROUNDDOWN($CO41,-1)))+VLOOKUP($CP$2,宝石属性!$B$43:$M$66,COLUMNS(宝石属性!$B$43:E$66),0)*10*VLOOKUP(ROUNDDOWN($CO41,-1),宝石属性!$B$25:$N$41,2,0)*VLOOKUP(ROUNDDOWN($CO41,-1),宝石属性!$B$25:$N$41,3,0)+VLOOKUP($CP$2,职业被动!$B$6:$M$29,COLUMNS(职业被动!$B$6:E$29),0)*$CO41,0)</f>
        <v>2154</v>
      </c>
      <c r="CR41" s="9">
        <f>ROUND(属性投放!F$4+装备属性!F$4*IF($CO41&lt;10,1,ROUNDDOWN($CO41,-1))+SUM(属性投放!G$37:G$45)*$CO41+VLOOKUP($CP$2,一级属性!$E$41:$P$64,COLUMNS(一级属性!$E$41:I$64),0)*($CO41+0.25*IF($CO41&lt;10,1,ROUNDDOWN($CO41,-1)))+VLOOKUP($CP$2,宝石属性!$B$43:$M$66,COLUMNS(宝石属性!$B$43:F$66),0)*10*VLOOKUP(ROUNDDOWN($CO41,-1),宝石属性!$B$25:$N$41,2,0)*VLOOKUP(ROUNDDOWN($CO41,-1),宝石属性!$B$25:$N$41,3,0)+VLOOKUP($CP$2,职业被动!$B$6:$M$29,COLUMNS(职业被动!$B$6:F$29),0)*$CO41,0)</f>
        <v>422</v>
      </c>
      <c r="CS41" s="9">
        <f>ROUND(属性投放!G$4+装备属性!G$4*IF($CO41&lt;10,1,ROUNDDOWN($CO41,-1))+SUM(属性投放!H$37:H$45)*$CO41+VLOOKUP($CP$2,一级属性!$E$41:$P$64,COLUMNS(一级属性!$E$41:J$64),0)*($CO41+0.25*IF($CO41&lt;10,1,ROUNDDOWN($CO41,-1)))+VLOOKUP($CP$2,宝石属性!$B$43:$M$66,COLUMNS(宝石属性!$B$43:G$66),0)*10*VLOOKUP(ROUNDDOWN($CO41,-1),宝石属性!$B$25:$N$41,2,0)*VLOOKUP(ROUNDDOWN($CO41,-1),宝石属性!$B$25:$N$41,3,0)+VLOOKUP($CP$2,职业被动!$B$6:$M$29,COLUMNS(职业被动!$B$6:G$29),0)*$CO41,0)</f>
        <v>331</v>
      </c>
      <c r="CT41" s="9">
        <f>ROUND(属性投放!H$4+装备属性!H$4*IF($CO41&lt;10,1,ROUNDDOWN($CO41,-1))+SUM(属性投放!I$37:I$45)*$CO41+VLOOKUP($CP$2,一级属性!$E$41:$P$64,COLUMNS(一级属性!$E$41:K$64),0)*($CO41+0.25*IF($CO41&lt;10,1,ROUNDDOWN($CO41,-1)))+VLOOKUP($CP$2,宝石属性!$B$43:$M$66,COLUMNS(宝石属性!$B$43:H$66),0)*10*VLOOKUP(ROUNDDOWN($CO41,-1),宝石属性!$B$25:$N$41,2,0)*VLOOKUP(ROUNDDOWN($CO41,-1),宝石属性!$B$25:$N$41,3,0)+VLOOKUP($CP$2,职业被动!$B$6:$M$29,COLUMNS(职业被动!$B$6:H$29),0)*$CO41,0)</f>
        <v>619</v>
      </c>
      <c r="CU41" s="9">
        <f>ROUND(属性投放!I$4+装备属性!I$4*IF($CO41&lt;10,1,ROUNDDOWN($CO41,-1))+SUM(属性投放!J$37:J$45)*$CO41+VLOOKUP($CP$2,一级属性!$E$41:$P$64,COLUMNS(一级属性!$E$41:L$64),0)*($CO41+0.25*IF($CO41&lt;10,1,ROUNDDOWN($CO41,-1)))+VLOOKUP($CP$2,宝石属性!$B$43:$M$66,COLUMNS(宝石属性!$B$43:I$66),0)*10*VLOOKUP(ROUNDDOWN($CO41,-1),宝石属性!$B$25:$N$41,2,0)*VLOOKUP(ROUNDDOWN($CO41,-1),宝石属性!$B$25:$N$41,3,0)+VLOOKUP($CP$2,职业被动!$B$6:$M$29,COLUMNS(职业被动!$B$6:I$29),0)*$CO41,0)</f>
        <v>531</v>
      </c>
      <c r="CV41" s="9">
        <f>ROUND(属性投放!J$4+装备属性!J$4*IF($CO41&lt;10,1,ROUNDDOWN($CO41,-1))+SUM(属性投放!K$37:K$45)*$CO41+VLOOKUP($CP$2,一级属性!$E$41:$P$64,COLUMNS(一级属性!$E$41:M$64),0)*($CO41+0.25*IF($CO41&lt;10,1,ROUNDDOWN($CO41,-1)))+VLOOKUP($CP$2,宝石属性!$B$43:$M$66,COLUMNS(宝石属性!$B$43:J$66),0)*10*VLOOKUP(ROUNDDOWN($CO41,-1),宝石属性!$B$25:$N$41,2,0)*VLOOKUP(ROUNDDOWN($CO41,-1),宝石属性!$B$25:$N$41,3,0)+VLOOKUP($CP$2,职业被动!$B$6:$M$29,COLUMNS(职业被动!$B$6:J$29),0)*$CO41,0)</f>
        <v>211</v>
      </c>
      <c r="CW41" s="9">
        <f>ROUND(属性投放!K$4+装备属性!K$4*IF($CO41&lt;10,1,ROUNDDOWN($CO41,-1))+SUM(属性投放!L$37:L$45)*$CO41+VLOOKUP($CP$2,一级属性!$E$41:$P$64,COLUMNS(一级属性!$E$41:N$64),0)*($CO41+0.25*IF($CO41&lt;10,1,ROUNDDOWN($CO41,-1)))+VLOOKUP($CP$2,宝石属性!$B$43:$M$66,COLUMNS(宝石属性!$B$43:K$66),0)*10*VLOOKUP(ROUNDDOWN($CO41,-1),宝石属性!$B$25:$N$41,2,0)*VLOOKUP(ROUNDDOWN($CO41,-1),宝石属性!$B$25:$N$41,3,0)+VLOOKUP($CP$2,职业被动!$B$6:$M$29,COLUMNS(职业被动!$B$6:K$29),0)*$CO41,0)</f>
        <v>129</v>
      </c>
      <c r="CX41" s="9">
        <f>ROUND(属性投放!L$4+装备属性!L$4*IF($CO41&lt;10,1,ROUNDDOWN($CO41,-1))+SUM(属性投放!M$37:M$45)*$CO41+VLOOKUP($CP$2,一级属性!$E$41:$P$64,COLUMNS(一级属性!$E$41:O$64),0)*($CO41+0.25*IF($CO41&lt;10,1,ROUNDDOWN($CO41,-1)))+VLOOKUP($CP$2,宝石属性!$B$43:$M$66,COLUMNS(宝石属性!$B$43:L$66),0)*10*VLOOKUP(ROUNDDOWN($CO41,-1),宝石属性!$B$25:$N$41,2,0)*VLOOKUP(ROUNDDOWN($CO41,-1),宝石属性!$B$25:$N$41,3,0)+VLOOKUP($CP$2,职业被动!$B$6:$M$29,COLUMNS(职业被动!$B$6:L$29),0)*$CO41,0)</f>
        <v>11</v>
      </c>
      <c r="CY41" s="9">
        <f>ROUND(属性投放!M$4+装备属性!M$4*IF($CO41&lt;10,1,ROUNDDOWN($CO41,-1))+SUM(属性投放!N$37:N$45)*$CO41+VLOOKUP($CP$2,一级属性!$E$41:$P$64,COLUMNS(一级属性!$E$41:P$64),0)*($CO41+0.25*IF($CO41&lt;10,1,ROUNDDOWN($CO41,-1)))+VLOOKUP($CP$2,宝石属性!$B$43:$M$66,COLUMNS(宝石属性!$B$43:M$66),0)*10*VLOOKUP(ROUNDDOWN($CO41,-1),宝石属性!$B$25:$N$41,2,0)*VLOOKUP(ROUNDDOWN($CO41,-1),宝石属性!$B$25:$N$41,3,0)+VLOOKUP($CP$2,职业被动!$B$6:$M$29,COLUMNS(职业被动!$B$6:M$29),0)*$CO41,0)</f>
        <v>391</v>
      </c>
      <c r="CZ41" s="48">
        <f>属性价值和能力评分!$F$9+ROUND(属性价值和能力评分!$F$38*10,0)*CO41+ROUND((SUM(装备属性!$W$9:$W$14)+属性价值和能力评分!$F$38*1.25+1.4+2.8)*IF(CO41&lt;10,1,ROUNDDOWN(CO41,-1)),0)+15*VLOOKUP(ROUNDDOWN(CO41,-1),宝石属性!$B$26:$D$41,2,0)*6*VLOOKUP(ROUNDDOWN(CO41,-1),宝石属性!$B$26:$D$41,3,0)+(属性价值和能力评分!$F$49*9+属性价值和能力评分!$F$50*2+属性价值和能力评分!$F$53*8/5)*CO41</f>
        <v>6815</v>
      </c>
      <c r="DB41" s="1">
        <v>38</v>
      </c>
      <c r="DC41" s="9">
        <f>ROUND(属性投放!D$4+装备属性!D$4*IF($DB41&lt;10,1,ROUNDDOWN($DB41,-1))+SUM(属性投放!E$37:E$45)*$DB41+VLOOKUP($DC$2,一级属性!$E$41:$P$64,COLUMNS(一级属性!$E$41:G$64),0)*($DB41+0.25*IF($DB41&lt;10,1,ROUNDDOWN($DB41,-1)))+VLOOKUP($DC$2,宝石属性!$B$43:$M$66,COLUMNS(宝石属性!$B$43:D$66),0)*10*VLOOKUP(ROUNDDOWN($DB41,-1),宝石属性!$B$25:$N$41,2,0)*VLOOKUP(ROUNDDOWN($DB41,-1),宝石属性!$B$25:$N$41,3,0)+VLOOKUP($DC$2,职业被动!$B$6:$M$29,COLUMNS(职业被动!$B$6:D$29),0)*$DB41,0)</f>
        <v>1952</v>
      </c>
      <c r="DD41" s="9">
        <f>ROUND(属性投放!E$4+装备属性!E$4*IF($DB41&lt;10,1,ROUNDDOWN($DB41,-1))+SUM(属性投放!F$37:F$45)*$DB41+VLOOKUP($DC$2,一级属性!$E$41:$P$64,COLUMNS(一级属性!$E$41:H$64),0)*($DB41+0.25*IF($DB41&lt;10,1,ROUNDDOWN($DB41,-1)))+VLOOKUP($DC$2,宝石属性!$B$43:$M$66,COLUMNS(宝石属性!$B$43:E$66),0)*10*VLOOKUP(ROUNDDOWN($DB41,-1),宝石属性!$B$25:$N$41,2,0)*VLOOKUP(ROUNDDOWN($DB41,-1),宝石属性!$B$25:$N$41,3,0)+VLOOKUP($DC$2,职业被动!$B$6:$M$29,COLUMNS(职业被动!$B$6:E$29),0)*$DB41,0)</f>
        <v>1016</v>
      </c>
      <c r="DE41" s="9">
        <f>ROUND(属性投放!F$4+装备属性!F$4*IF($DB41&lt;10,1,ROUNDDOWN($DB41,-1))+SUM(属性投放!G$37:G$45)*$DB41+VLOOKUP($DC$2,一级属性!$E$41:$P$64,COLUMNS(一级属性!$E$41:I$64),0)*($DB41+0.25*IF($DB41&lt;10,1,ROUNDDOWN($DB41,-1)))+VLOOKUP($DC$2,宝石属性!$B$43:$M$66,COLUMNS(宝石属性!$B$43:F$66),0)*10*VLOOKUP(ROUNDDOWN($DB41,-1),宝石属性!$B$25:$N$41,2,0)*VLOOKUP(ROUNDDOWN($DB41,-1),宝石属性!$B$25:$N$41,3,0)+VLOOKUP($DC$2,职业被动!$B$6:$M$29,COLUMNS(职业被动!$B$6:F$29),0)*$DB41,0)</f>
        <v>422</v>
      </c>
      <c r="DF41" s="9">
        <f>ROUND(属性投放!G$4+装备属性!G$4*IF($DB41&lt;10,1,ROUNDDOWN($DB41,-1))+SUM(属性投放!H$37:H$45)*$DB41+VLOOKUP($DC$2,一级属性!$E$41:$P$64,COLUMNS(一级属性!$E$41:J$64),0)*($DB41+0.25*IF($DB41&lt;10,1,ROUNDDOWN($DB41,-1)))+VLOOKUP($DC$2,宝石属性!$B$43:$M$66,COLUMNS(宝石属性!$B$43:G$66),0)*10*VLOOKUP(ROUNDDOWN($DB41,-1),宝石属性!$B$25:$N$41,2,0)*VLOOKUP(ROUNDDOWN($DB41,-1),宝石属性!$B$25:$N$41,3,0)+VLOOKUP($DC$2,职业被动!$B$6:$M$29,COLUMNS(职业被动!$B$6:G$29),0)*$DB41,0)</f>
        <v>943</v>
      </c>
      <c r="DG41" s="9">
        <f>ROUND(属性投放!H$4+装备属性!H$4*IF($DB41&lt;10,1,ROUNDDOWN($DB41,-1))+SUM(属性投放!I$37:I$45)*$DB41+VLOOKUP($DC$2,一级属性!$E$41:$P$64,COLUMNS(一级属性!$E$41:K$64),0)*($DB41+0.25*IF($DB41&lt;10,1,ROUNDDOWN($DB41,-1)))+VLOOKUP($DC$2,宝石属性!$B$43:$M$66,COLUMNS(宝石属性!$B$43:H$66),0)*10*VLOOKUP(ROUNDDOWN($DB41,-1),宝石属性!$B$25:$N$41,2,0)*VLOOKUP(ROUNDDOWN($DB41,-1),宝石属性!$B$25:$N$41,3,0)+VLOOKUP($DC$2,职业被动!$B$6:$M$29,COLUMNS(职业被动!$B$6:H$29),0)*$DB41,0)</f>
        <v>279</v>
      </c>
      <c r="DH41" s="9">
        <f>ROUND(属性投放!I$4+装备属性!I$4*IF($DB41&lt;10,1,ROUNDDOWN($DB41,-1))+SUM(属性投放!J$37:J$45)*$DB41+VLOOKUP($DC$2,一级属性!$E$41:$P$64,COLUMNS(一级属性!$E$41:L$64),0)*($DB41+0.25*IF($DB41&lt;10,1,ROUNDDOWN($DB41,-1)))+VLOOKUP($DC$2,宝石属性!$B$43:$M$66,COLUMNS(宝石属性!$B$43:I$66),0)*10*VLOOKUP(ROUNDDOWN($DB41,-1),宝石属性!$B$25:$N$41,2,0)*VLOOKUP(ROUNDDOWN($DB41,-1),宝石属性!$B$25:$N$41,3,0)+VLOOKUP($DC$2,职业被动!$B$6:$M$29,COLUMNS(职业被动!$B$6:I$29),0)*$DB41,0)</f>
        <v>356</v>
      </c>
      <c r="DI41" s="9">
        <f>ROUND(属性投放!J$4+装备属性!J$4*IF($DB41&lt;10,1,ROUNDDOWN($DB41,-1))+SUM(属性投放!K$37:K$45)*$DB41+VLOOKUP($DC$2,一级属性!$E$41:$P$64,COLUMNS(一级属性!$E$41:M$64),0)*($DB41+0.25*IF($DB41&lt;10,1,ROUNDDOWN($DB41,-1)))+VLOOKUP($DC$2,宝石属性!$B$43:$M$66,COLUMNS(宝石属性!$B$43:J$66),0)*10*VLOOKUP(ROUNDDOWN($DB41,-1),宝石属性!$B$25:$N$41,2,0)*VLOOKUP(ROUNDDOWN($DB41,-1),宝石属性!$B$25:$N$41,3,0)+VLOOKUP($DC$2,职业被动!$B$6:$M$29,COLUMNS(职业被动!$B$6:J$29),0)*$DB41,0)</f>
        <v>256</v>
      </c>
      <c r="DJ41" s="9">
        <f>ROUND(属性投放!K$4+装备属性!K$4*IF($DB41&lt;10,1,ROUNDDOWN($DB41,-1))+SUM(属性投放!L$37:L$45)*$DB41+VLOOKUP($DC$2,一级属性!$E$41:$P$64,COLUMNS(一级属性!$E$41:N$64),0)*($DB41+0.25*IF($DB41&lt;10,1,ROUNDDOWN($DB41,-1)))+VLOOKUP($DC$2,宝石属性!$B$43:$M$66,COLUMNS(宝石属性!$B$43:K$66),0)*10*VLOOKUP(ROUNDDOWN($DB41,-1),宝石属性!$B$25:$N$41,2,0)*VLOOKUP(ROUNDDOWN($DB41,-1),宝石属性!$B$25:$N$41,3,0)+VLOOKUP($DC$2,职业被动!$B$6:$M$29,COLUMNS(职业被动!$B$6:K$29),0)*$DB41,0)</f>
        <v>153</v>
      </c>
      <c r="DK41" s="9">
        <f>ROUND(属性投放!L$4+装备属性!L$4*IF($DB41&lt;10,1,ROUNDDOWN($DB41,-1))+SUM(属性投放!M$37:M$45)*$DB41+VLOOKUP($DC$2,一级属性!$E$41:$P$64,COLUMNS(一级属性!$E$41:O$64),0)*($DB41+0.25*IF($DB41&lt;10,1,ROUNDDOWN($DB41,-1)))+VLOOKUP($DC$2,宝石属性!$B$43:$M$66,COLUMNS(宝石属性!$B$43:L$66),0)*10*VLOOKUP(ROUNDDOWN($DB41,-1),宝石属性!$B$25:$N$41,2,0)*VLOOKUP(ROUNDDOWN($DB41,-1),宝石属性!$B$25:$N$41,3,0)+VLOOKUP($DC$2,职业被动!$B$6:$M$29,COLUMNS(职业被动!$B$6:L$29),0)*$DB41,0)</f>
        <v>11</v>
      </c>
      <c r="DL41" s="9">
        <f>ROUND(属性投放!M$4+装备属性!M$4*IF($DB41&lt;10,1,ROUNDDOWN($DB41,-1))+SUM(属性投放!N$37:N$45)*$DB41+VLOOKUP($DC$2,一级属性!$E$41:$P$64,COLUMNS(一级属性!$E$41:P$64),0)*($DB41+0.25*IF($DB41&lt;10,1,ROUNDDOWN($DB41,-1)))+VLOOKUP($DC$2,宝石属性!$B$43:$M$66,COLUMNS(宝石属性!$B$43:M$66),0)*10*VLOOKUP(ROUNDDOWN($DB41,-1),宝石属性!$B$25:$N$41,2,0)*VLOOKUP(ROUNDDOWN($DB41,-1),宝石属性!$B$25:$N$41,3,0)+VLOOKUP($DC$2,职业被动!$B$6:$M$29,COLUMNS(职业被动!$B$6:M$29),0)*$DB41,0)</f>
        <v>391</v>
      </c>
      <c r="DM41" s="48">
        <f>属性价值和能力评分!$F$9+ROUND(属性价值和能力评分!$F$38*10,0)*DB41+ROUND((SUM(装备属性!$W$9:$W$14)+属性价值和能力评分!$F$38*1.25+1.4+2.8)*IF(DB41&lt;10,1,ROUNDDOWN(DB41,-1)),0)+15*VLOOKUP(ROUNDDOWN(DB41,-1),宝石属性!$B$26:$D$41,2,0)*6*VLOOKUP(ROUNDDOWN(DB41,-1),宝石属性!$B$26:$D$41,3,0)+(属性价值和能力评分!$F$49*9+属性价值和能力评分!$F$50*2+属性价值和能力评分!$F$53*8/5)*DB41</f>
        <v>6815</v>
      </c>
      <c r="DO41" s="1">
        <v>38</v>
      </c>
      <c r="DP41" s="9">
        <f>ROUND(属性投放!D$4+装备属性!D$4*IF($DO41&lt;10,1,ROUNDDOWN($DO41,-1))+SUM(属性投放!E$37:E$45)*$DO41+VLOOKUP($DP$2,一级属性!$E$41:$P$64,COLUMNS(一级属性!$E$41:G$64),0)*($DO41+0.25*IF($DO41&lt;10,1,ROUNDDOWN($DO41,-1)))+VLOOKUP($DP$2,宝石属性!$B$43:$M$66,COLUMNS(宝石属性!$B$43:D$66),0)*10*VLOOKUP(ROUNDDOWN($DO41,-1),宝石属性!$B$25:$N$41,2,0)*VLOOKUP(ROUNDDOWN($DO41,-1),宝石属性!$B$25:$N$41,3,0)+VLOOKUP($DP$2,职业被动!$B$6:$M$29,COLUMNS(职业被动!$B$6:D$29),0)*$DO41,0)</f>
        <v>4158</v>
      </c>
      <c r="DQ41" s="9">
        <f>ROUND(属性投放!E$4+装备属性!E$4*IF($DO41&lt;10,1,ROUNDDOWN($DO41,-1))+SUM(属性投放!F$37:F$45)*$DO41+VLOOKUP($DP$2,一级属性!$E$41:$P$64,COLUMNS(一级属性!$E$41:H$64),0)*($DO41+0.25*IF($DO41&lt;10,1,ROUNDDOWN($DO41,-1)))+VLOOKUP($DP$2,宝石属性!$B$43:$M$66,COLUMNS(宝石属性!$B$43:E$66),0)*10*VLOOKUP(ROUNDDOWN($DO41,-1),宝石属性!$B$25:$N$41,2,0)*VLOOKUP(ROUNDDOWN($DO41,-1),宝石属性!$B$25:$N$41,3,0)+VLOOKUP($DP$2,职业被动!$B$6:$M$29,COLUMNS(职业被动!$B$6:E$29),0)*$DO41,0)</f>
        <v>1016</v>
      </c>
      <c r="DR41" s="9">
        <f>ROUND(属性投放!F$4+装备属性!F$4*IF($DO41&lt;10,1,ROUNDDOWN($DO41,-1))+SUM(属性投放!G$37:G$45)*$DO41+VLOOKUP($DP$2,一级属性!$E$41:$P$64,COLUMNS(一级属性!$E$41:I$64),0)*($DO41+0.25*IF($DO41&lt;10,1,ROUNDDOWN($DO41,-1)))+VLOOKUP($DP$2,宝石属性!$B$43:$M$66,COLUMNS(宝石属性!$B$43:F$66),0)*10*VLOOKUP(ROUNDDOWN($DO41,-1),宝石属性!$B$25:$N$41,2,0)*VLOOKUP(ROUNDDOWN($DO41,-1),宝石属性!$B$25:$N$41,3,0)+VLOOKUP($DP$2,职业被动!$B$6:$M$29,COLUMNS(职业被动!$B$6:F$29),0)*$DO41,0)</f>
        <v>422</v>
      </c>
      <c r="DS41" s="9">
        <f>ROUND(属性投放!G$4+装备属性!G$4*IF($DO41&lt;10,1,ROUNDDOWN($DO41,-1))+SUM(属性投放!H$37:H$45)*$DO41+VLOOKUP($DP$2,一级属性!$E$41:$P$64,COLUMNS(一级属性!$E$41:J$64),0)*($DO41+0.25*IF($DO41&lt;10,1,ROUNDDOWN($DO41,-1)))+VLOOKUP($DP$2,宝石属性!$B$43:$M$66,COLUMNS(宝石属性!$B$43:G$66),0)*10*VLOOKUP(ROUNDDOWN($DO41,-1),宝石属性!$B$25:$N$41,2,0)*VLOOKUP(ROUNDDOWN($DO41,-1),宝石属性!$B$25:$N$41,3,0)+VLOOKUP($DP$2,职业被动!$B$6:$M$29,COLUMNS(职业被动!$B$6:G$29),0)*$DO41,0)</f>
        <v>331</v>
      </c>
      <c r="DT41" s="9">
        <f>ROUND(属性投放!H$4+装备属性!H$4*IF($DO41&lt;10,1,ROUNDDOWN($DO41,-1))+SUM(属性投放!I$37:I$45)*$DO41+VLOOKUP($DP$2,一级属性!$E$41:$P$64,COLUMNS(一级属性!$E$41:K$64),0)*($DO41+0.25*IF($DO41&lt;10,1,ROUNDDOWN($DO41,-1)))+VLOOKUP($DP$2,宝石属性!$B$43:$M$66,COLUMNS(宝石属性!$B$43:H$66),0)*10*VLOOKUP(ROUNDDOWN($DO41,-1),宝石属性!$B$25:$N$41,2,0)*VLOOKUP(ROUNDDOWN($DO41,-1),宝石属性!$B$25:$N$41,3,0)+VLOOKUP($DP$2,职业被动!$B$6:$M$29,COLUMNS(职业被动!$B$6:H$29),0)*$DO41,0)</f>
        <v>317</v>
      </c>
      <c r="DU41" s="9">
        <f>ROUND(属性投放!I$4+装备属性!I$4*IF($DO41&lt;10,1,ROUNDDOWN($DO41,-1))+SUM(属性投放!J$37:J$45)*$DO41+VLOOKUP($DP$2,一级属性!$E$41:$P$64,COLUMNS(一级属性!$E$41:L$64),0)*($DO41+0.25*IF($DO41&lt;10,1,ROUNDDOWN($DO41,-1)))+VLOOKUP($DP$2,宝石属性!$B$43:$M$66,COLUMNS(宝石属性!$B$43:I$66),0)*10*VLOOKUP(ROUNDDOWN($DO41,-1),宝石属性!$B$25:$N$41,2,0)*VLOOKUP(ROUNDDOWN($DO41,-1),宝石属性!$B$25:$N$41,3,0)+VLOOKUP($DP$2,职业被动!$B$6:$M$29,COLUMNS(职业被动!$B$6:I$29),0)*$DO41,0)</f>
        <v>356</v>
      </c>
      <c r="DV41" s="9">
        <f>ROUND(属性投放!J$4+装备属性!J$4*IF($DO41&lt;10,1,ROUNDDOWN($DO41,-1))+SUM(属性投放!K$37:K$45)*$DO41+VLOOKUP($DP$2,一级属性!$E$41:$P$64,COLUMNS(一级属性!$E$41:M$64),0)*($DO41+0.25*IF($DO41&lt;10,1,ROUNDDOWN($DO41,-1)))+VLOOKUP($DP$2,宝石属性!$B$43:$M$66,COLUMNS(宝石属性!$B$43:J$66),0)*10*VLOOKUP(ROUNDDOWN($DO41,-1),宝石属性!$B$25:$N$41,2,0)*VLOOKUP(ROUNDDOWN($DO41,-1),宝石属性!$B$25:$N$41,3,0)+VLOOKUP($DP$2,职业被动!$B$6:$M$29,COLUMNS(职业被动!$B$6:J$29),0)*$DO41,0)</f>
        <v>256</v>
      </c>
      <c r="DW41" s="9">
        <f>ROUND(属性投放!K$4+装备属性!K$4*IF($DO41&lt;10,1,ROUNDDOWN($DO41,-1))+SUM(属性投放!L$37:L$45)*$DO41+VLOOKUP($DP$2,一级属性!$E$41:$P$64,COLUMNS(一级属性!$E$41:N$64),0)*($DO41+0.25*IF($DO41&lt;10,1,ROUNDDOWN($DO41,-1)))+VLOOKUP($DP$2,宝石属性!$B$43:$M$66,COLUMNS(宝石属性!$B$43:K$66),0)*10*VLOOKUP(ROUNDDOWN($DO41,-1),宝石属性!$B$25:$N$41,2,0)*VLOOKUP(ROUNDDOWN($DO41,-1),宝石属性!$B$25:$N$41,3,0)+VLOOKUP($DP$2,职业被动!$B$6:$M$29,COLUMNS(职业被动!$B$6:K$29),0)*$DO41,0)</f>
        <v>153</v>
      </c>
      <c r="DX41" s="9">
        <f>ROUND(属性投放!L$4+装备属性!L$4*IF($DO41&lt;10,1,ROUNDDOWN($DO41,-1))+SUM(属性投放!M$37:M$45)*$DO41+VLOOKUP($DP$2,一级属性!$E$41:$P$64,COLUMNS(一级属性!$E$41:O$64),0)*($DO41+0.25*IF($DO41&lt;10,1,ROUNDDOWN($DO41,-1)))+VLOOKUP($DP$2,宝石属性!$B$43:$M$66,COLUMNS(宝石属性!$B$43:L$66),0)*10*VLOOKUP(ROUNDDOWN($DO41,-1),宝石属性!$B$25:$N$41,2,0)*VLOOKUP(ROUNDDOWN($DO41,-1),宝石属性!$B$25:$N$41,3,0)+VLOOKUP($DP$2,职业被动!$B$6:$M$29,COLUMNS(职业被动!$B$6:L$29),0)*$DO41,0)</f>
        <v>11</v>
      </c>
      <c r="DY41" s="9">
        <f>ROUND(属性投放!M$4+装备属性!M$4*IF($DO41&lt;10,1,ROUNDDOWN($DO41,-1))+SUM(属性投放!N$37:N$45)*$DO41+VLOOKUP($DP$2,一级属性!$E$41:$P$64,COLUMNS(一级属性!$E$41:P$64),0)*($DO41+0.25*IF($DO41&lt;10,1,ROUNDDOWN($DO41,-1)))+VLOOKUP($DP$2,宝石属性!$B$43:$M$66,COLUMNS(宝石属性!$B$43:M$66),0)*10*VLOOKUP(ROUNDDOWN($DO41,-1),宝石属性!$B$25:$N$41,2,0)*VLOOKUP(ROUNDDOWN($DO41,-1),宝石属性!$B$25:$N$41,3,0)+VLOOKUP($DP$2,职业被动!$B$6:$M$29,COLUMNS(职业被动!$B$6:M$29),0)*$DO41,0)</f>
        <v>391</v>
      </c>
      <c r="DZ41" s="48">
        <f>属性价值和能力评分!$F$9+ROUND(属性价值和能力评分!$F$38*10,0)*DO41+ROUND((SUM(装备属性!$W$9:$W$14)+属性价值和能力评分!$F$38*1.25+1.4+2.8)*IF(DO41&lt;10,1,ROUNDDOWN(DO41,-1)),0)+15*VLOOKUP(ROUNDDOWN(DO41,-1),宝石属性!$B$26:$D$41,2,0)*6*VLOOKUP(ROUNDDOWN(DO41,-1),宝石属性!$B$26:$D$41,3,0)+(属性价值和能力评分!$F$49*9+属性价值和能力评分!$F$50*2+属性价值和能力评分!$F$53*8/5)*DO41</f>
        <v>6815</v>
      </c>
      <c r="EA41" s="17"/>
      <c r="EB41" s="1">
        <v>38</v>
      </c>
      <c r="EC41" s="1">
        <f>ROUND(CC41/MAX(CE41/10,((CE41*(1+属性投放!$E$8)-CF41+属性投放!$F$8*EB41)*(1+属性投放!$G$8)*(1+属性投放!$H$8))),1)</f>
        <v>2.8</v>
      </c>
      <c r="ED41" s="1">
        <f>ROUND(CP41/MAX(CE41/10,((CE41*(1+属性投放!$E$8)-CS41+属性投放!$F$8*EB41)*(1+属性投放!$G$8)*(1+属性投放!$H$8))),1)</f>
        <v>2.6</v>
      </c>
      <c r="EE41" s="1">
        <f>ROUND(DC41/MAX(CE41/10,((CE41*(1+属性投放!$E$8)-DF41+属性投放!$F$8*EB41)*(1+属性投放!$G$8)*(1+属性投放!$H$8))),1)</f>
        <v>24.6</v>
      </c>
      <c r="EF41" s="1">
        <f>ROUND(DP41/MAX(CE41/10,((CE41*(1+属性投放!$E$8)-DS41+属性投放!$F$8*EB41)*(1+属性投放!$G$8)*(1+属性投放!$H$8))),1)</f>
        <v>6.4</v>
      </c>
      <c r="EH41" s="1">
        <f>ROUND(CC41/MAX(属性投放!$F$9*EB41,((CT41*(1+属性投放!$E$9)-CH41+属性投放!$F$9*EB41)*(1+属性投放!$G$9)*(1+属性投放!$H$9))),1)</f>
        <v>2.5</v>
      </c>
      <c r="EI41" s="1">
        <f>ROUND(CP41/MAX(属性投放!$F$9*EB41,((CT41*(1+属性投放!$E$9)-CU41+属性投放!$F$9*EB41)*(1+属性投放!$G$9)*(1+属性投放!$H$9))),1)</f>
        <v>3.2</v>
      </c>
      <c r="EJ41" s="1">
        <f>ROUND(DC41/MAX(属性投放!$F$9*EB41,((CT41*(1+属性投放!$E$9)-DH41+属性投放!$F$9*EB41)*(1+属性投放!$G$9)*(1+属性投放!$H$9))),1)</f>
        <v>2.7</v>
      </c>
      <c r="EK41" s="1">
        <f>ROUND(DP41/MAX(属性投放!$F$9*EB41,((CT41*(1+属性投放!$E$9)-DU41+属性投放!$F$9*EB41)*(1+属性投放!$G$9)*(1+属性投放!$H$9))),1)</f>
        <v>5.7</v>
      </c>
      <c r="EM41" s="1">
        <f>ROUND(CC41/((BW41*(1+属性投放!$E$10)+属性投放!$F$10*EB41)*(1+属性投放!$G$10)*(1+属性投放!$H$10)),1)</f>
        <v>6</v>
      </c>
      <c r="EN41" s="1">
        <f>ROUND(CP41/((BW41*(1+属性投放!$E$10)+属性投放!$F$10*EB41)*(1+属性投放!$G$10)*(1+属性投放!$H$10)),1)</f>
        <v>6</v>
      </c>
      <c r="EO41" s="1">
        <f>ROUND(DC41/((BW41*(1+属性投放!$E$10)+属性投放!$F$10*EB41)*(1+属性投放!$G$10)*(1+属性投放!$H$10)),1)</f>
        <v>6.9</v>
      </c>
      <c r="EP41" s="1">
        <f>ROUND(DP41/((BW41*(1+属性投放!$E$10)+属性投放!$F$10*EB41)*(1+属性投放!$G$10)*(1+属性投放!$H$10)),1)</f>
        <v>14.7</v>
      </c>
    </row>
    <row r="42" spans="2:146">
      <c r="B42" s="1">
        <v>39</v>
      </c>
      <c r="C42" s="9">
        <f>ROUND(属性投放!D$4+装备属性!D$4*IF($B42&lt;10,1,ROUNDDOWN($B42,-1))+SUM(属性投放!E$37:E$45)*$B42+VLOOKUP($C$2,一级属性!$E$41:$P$64,COLUMNS(一级属性!$E$41:G$64),0)*($B42+0.25*IF($B42&lt;10,1,ROUNDDOWN($B42,-1)))+VLOOKUP($C$2,宝石属性!$B$43:$M$66,COLUMNS(宝石属性!$B$43:D$66),0)*10*VLOOKUP(ROUNDDOWN($B42,-1),宝石属性!$B$25:$N$41,2,0)*VLOOKUP(ROUNDDOWN($B42,-1),宝石属性!$B$25:$N$41,3,0)+VLOOKUP($C$2,职业被动!$B$6:$M$29,COLUMNS(职业被动!$B$6:D$29),0)*$B42,0)</f>
        <v>2081</v>
      </c>
      <c r="D42" s="9">
        <f>ROUND(属性投放!E$4+装备属性!E$4*IF($B42&lt;10,1,ROUNDDOWN($B42,-1))+SUM(属性投放!F$37:F$38)*$B42+VLOOKUP($C$2,一级属性!$E$67:$P$90,COLUMNS(一级属性!$E$67:H$90),0)*$B42+VLOOKUP($C$2,宝石属性!$B$43:$M$66,COLUMNS(宝石属性!$B$43:E$66),0)*10*VLOOKUP(ROUNDDOWN($B42,-1),宝石属性!$B$25:$N$41,2,0)*VLOOKUP(ROUNDDOWN($B42,-1),宝石属性!$B$25:$N$41,3,0)+VLOOKUP($C$2,职业被动!$B$6:$M$29,COLUMNS(职业被动!$B$6:E$29),0)*$B42,0)</f>
        <v>1031</v>
      </c>
      <c r="E42" s="9">
        <f>ROUND(属性投放!F$4+装备属性!F$4*IF($B42&lt;10,1,ROUNDDOWN($B42,-1))+SUM(属性投放!G$37:G$38)*$B42+VLOOKUP($C$2,一级属性!$E$67:$P$90,COLUMNS(一级属性!$E$67:I$90),0)*$B42+VLOOKUP($C$2,宝石属性!$B$43:$M$66,COLUMNS(宝石属性!$B$43:F$66),0)*10*VLOOKUP(ROUNDDOWN($B42,-1),宝石属性!$B$25:$N$41,2,0)*VLOOKUP(ROUNDDOWN($B42,-1),宝石属性!$B$25:$N$41,3,0)+VLOOKUP($C$2,职业被动!$B$6:$M$29,COLUMNS(职业被动!$B$6:F$29),0)*$B42,0)</f>
        <v>741</v>
      </c>
      <c r="F42" s="9">
        <f>ROUND(属性投放!G$4+装备属性!G$4*IF($B42&lt;10,1,ROUNDDOWN($B42,-1))+SUM(属性投放!H$37:H$38)*$B42+VLOOKUP($C$2,一级属性!$E$67:$P$90,COLUMNS(一级属性!$E$67:J$90),0)*$B42+VLOOKUP($C$2,宝石属性!$B$43:$M$66,COLUMNS(宝石属性!$B$43:G$66),0)*10*VLOOKUP(ROUNDDOWN($B42,-1),宝石属性!$B$25:$N$41,2,0)*VLOOKUP(ROUNDDOWN($B42,-1),宝石属性!$B$25:$N$41,3,0)+VLOOKUP($C$2,职业被动!$B$6:$M$29,COLUMNS(职业被动!$B$6:G$29),0)*$B42,0)</f>
        <v>373</v>
      </c>
      <c r="G42" s="9">
        <f>ROUND(属性投放!H$4+装备属性!H$4*IF($B42&lt;10,1,ROUNDDOWN($B42,-1))+SUM(属性投放!I$37:I$38)*$B42+VLOOKUP($C$2,一级属性!$E$67:$P$90,COLUMNS(一级属性!$E$67:K$90),0)*$B42+VLOOKUP($C$2,宝石属性!$B$43:$M$66,COLUMNS(宝石属性!$B$43:H$66),0)*10*VLOOKUP(ROUNDDOWN($B42,-1),宝石属性!$B$25:$N$41,2,0)*VLOOKUP(ROUNDDOWN($B42,-1),宝石属性!$B$25:$N$41,3,0)+VLOOKUP($C$2,职业被动!$B$6:$M$29,COLUMNS(职业被动!$B$6:H$29),0)*$B42,0)</f>
        <v>281</v>
      </c>
      <c r="H42" s="9">
        <f>ROUND(属性投放!I$4+装备属性!I$4*IF($B42&lt;10,1,ROUNDDOWN($B42,-1))+SUM(属性投放!J$37:J$38)*$B42+VLOOKUP($C$2,一级属性!$E$67:$P$90,COLUMNS(一级属性!$E$67:L$90),0)*$B42+VLOOKUP($C$2,宝石属性!$B$43:$M$66,COLUMNS(宝石属性!$B$43:I$66),0)*10*VLOOKUP(ROUNDDOWN($B42,-1),宝石属性!$B$25:$N$41,2,0)*VLOOKUP(ROUNDDOWN($B42,-1),宝石属性!$B$25:$N$41,3,0)+VLOOKUP($C$2,职业被动!$B$6:$M$29,COLUMNS(职业被动!$B$6:I$29),0)*$B42,0)</f>
        <v>405</v>
      </c>
      <c r="I42" s="9">
        <f>ROUND(属性投放!J$4+装备属性!J$4*IF($B42&lt;10,1,ROUNDDOWN($B42,-1))+SUM(属性投放!K$37:K$38)*$B42+VLOOKUP($C$2,一级属性!$E$67:$P$90,COLUMNS(一级属性!$E$67:M$90),0)*$B42+VLOOKUP($C$2,宝石属性!$B$43:$M$66,COLUMNS(宝石属性!$B$43:J$66),0)*10*VLOOKUP(ROUNDDOWN($B42,-1),宝石属性!$B$25:$N$41,2,0)*VLOOKUP(ROUNDDOWN($B42,-1),宝石属性!$B$25:$N$41,3,0)+VLOOKUP($C$2,职业被动!$B$6:$M$29,COLUMNS(职业被动!$B$6:J$29),0)*$B42,0)</f>
        <v>263</v>
      </c>
      <c r="J42" s="9">
        <f>ROUND(属性投放!K$4+装备属性!K$4*IF($B42&lt;10,1,ROUNDDOWN($B42,-1))+SUM(属性投放!L$37:L$38)*$B42+VLOOKUP($C$2,一级属性!$E$67:$P$90,COLUMNS(一级属性!$E$67:N$90),0)*$B42+VLOOKUP($C$2,宝石属性!$B$43:$M$66,COLUMNS(宝石属性!$B$43:K$66),0)*10*VLOOKUP(ROUNDDOWN($B42,-1),宝石属性!$B$25:$N$41,2,0)*VLOOKUP(ROUNDDOWN($B42,-1),宝石属性!$B$25:$N$41,3,0)+VLOOKUP($C$2,职业被动!$B$6:$M$29,COLUMNS(职业被动!$B$6:K$29),0)*$B42,0)</f>
        <v>130</v>
      </c>
      <c r="K42" s="9">
        <f>ROUND(属性投放!L$4+装备属性!L$4*IF($B42&lt;10,1,ROUNDDOWN($B42,-1))+SUM(属性投放!M$37:M$38)*$B42+VLOOKUP($C$2,一级属性!$E$67:$P$90,COLUMNS(一级属性!$E$67:O$90),0)*$B42+VLOOKUP($C$2,宝石属性!$B$43:$M$66,COLUMNS(宝石属性!$B$43:L$66),0)*10*VLOOKUP(ROUNDDOWN($B42,-1),宝石属性!$B$25:$N$41,2,0)*VLOOKUP(ROUNDDOWN($B42,-1),宝石属性!$B$25:$N$41,3,0)+VLOOKUP($C$2,职业被动!$B$6:$M$29,COLUMNS(职业被动!$B$6:L$29),0)*$B42,0)</f>
        <v>12</v>
      </c>
      <c r="L42" s="9">
        <f>ROUND(属性投放!M$4+装备属性!M$4*IF($B42&lt;10,1,ROUNDDOWN($B42,-1))+SUM(属性投放!N$37:N$38)*$B42+VLOOKUP($C$2,一级属性!$E$67:$P$90,COLUMNS(一级属性!$E$67:P$90),0)*$B42+VLOOKUP($C$2,宝石属性!$B$43:$M$66,COLUMNS(宝石属性!$B$43:M$66),0)*10*VLOOKUP(ROUNDDOWN($B42,-1),宝石属性!$B$25:$N$41,2,0)*VLOOKUP(ROUNDDOWN($B42,-1),宝石属性!$B$25:$N$41,3,0)+VLOOKUP($C$2,职业被动!$B$6:$M$29,COLUMNS(职业被动!$B$6:M$29),0)*$B42,0)</f>
        <v>414</v>
      </c>
      <c r="M42" s="48">
        <f>属性价值和能力评分!$F$9+ROUND(属性价值和能力评分!$F$38*10,0)*B42+ROUND((SUM(装备属性!$W$9:$W$14)+属性价值和能力评分!$F$38*1.25+1.4+2.8)*IF(B42&lt;10,1,ROUNDDOWN(B42,-1)),0)+15*VLOOKUP(ROUNDDOWN(B42,-1),宝石属性!$B$26:$D$41,2,0)*6*VLOOKUP(ROUNDDOWN(B42,-1),宝石属性!$B$26:$D$41,3,0)+(属性价值和能力评分!$F$49*9+属性价值和能力评分!$F$50*2+属性价值和能力评分!$F$53*8/5)*B42</f>
        <v>6935</v>
      </c>
      <c r="N42" s="20"/>
      <c r="O42" s="1">
        <v>39</v>
      </c>
      <c r="P42" s="9">
        <f>ROUND(属性投放!D$4+装备属性!D$4*IF($O42&lt;10,1,ROUNDDOWN($O42,-1))+SUM(属性投放!E$37:E$45)*$O42+VLOOKUP($P$2,一级属性!$E$41:$P$64,COLUMNS(一级属性!$E$41:G$64),0)*($O42+0.25*IF($O42&lt;10,1,ROUNDDOWN($O42,-1)))+VLOOKUP($P$2,宝石属性!$B$43:$M$66,COLUMNS(宝石属性!$B$43:D$66),0)*10*VLOOKUP(ROUNDDOWN($O42,-1),宝石属性!$B$25:$N$41,2,0)*VLOOKUP(ROUNDDOWN($O42,-1),宝石属性!$B$25:$N$41,3,0)+VLOOKUP($P$2,职业被动!$B$6:$M$29,COLUMNS(职业被动!$B$6:D$29),0)*$O42,0)</f>
        <v>2627</v>
      </c>
      <c r="Q42" s="9">
        <f>ROUND(属性投放!E$4+装备属性!E$4*IF($O42&lt;10,1,ROUNDDOWN($O42,-1))+SUM(属性投放!F$37:F$45)*$O42+VLOOKUP($P$2,一级属性!$E$41:$P$64,COLUMNS(一级属性!$E$41:H$64),0)*($O42+0.25*IF($O42&lt;10,1,ROUNDDOWN($O42,-1)))+VLOOKUP($P$2,宝石属性!$B$43:$M$66,COLUMNS(宝石属性!$B$43:E$66),0)*10*VLOOKUP(ROUNDDOWN($O42,-1),宝石属性!$B$25:$N$41,2,0)*VLOOKUP(ROUNDDOWN($O42,-1),宝石属性!$B$25:$N$41,3,0)+VLOOKUP($P$2,职业被动!$B$6:$M$29,COLUMNS(职业被动!$B$6:E$29),0)*$O42,0)</f>
        <v>1729</v>
      </c>
      <c r="R42" s="9">
        <f>ROUND(属性投放!F$4+装备属性!F$4*IF($O42&lt;10,1,ROUNDDOWN($O42,-1))+SUM(属性投放!G$37:G$45)*$O42+VLOOKUP($P$2,一级属性!$E$41:$P$64,COLUMNS(一级属性!$E$41:I$64),0)*($O42+0.25*IF($O42&lt;10,1,ROUNDDOWN($O42,-1)))+VLOOKUP($P$2,宝石属性!$B$43:$M$66,COLUMNS(宝石属性!$B$43:F$66),0)*10*VLOOKUP(ROUNDDOWN($O42,-1),宝石属性!$B$25:$N$41,2,0)*VLOOKUP(ROUNDDOWN($O42,-1),宝石属性!$B$25:$N$41,3,0)+VLOOKUP($P$2,职业被动!$B$6:$M$29,COLUMNS(职业被动!$B$6:F$29),0)*$O42,0)</f>
        <v>424</v>
      </c>
      <c r="S42" s="9">
        <f>ROUND(属性投放!G$4+装备属性!G$4*IF($O42&lt;10,1,ROUNDDOWN($O42,-1))+SUM(属性投放!H$37:H$45)*$O42+VLOOKUP($P$2,一级属性!$E$41:$P$64,COLUMNS(一级属性!$E$41:J$64),0)*($O42+0.25*IF($O42&lt;10,1,ROUNDDOWN($O42,-1)))+VLOOKUP($P$2,宝石属性!$B$43:$M$66,COLUMNS(宝石属性!$B$43:G$66),0)*10*VLOOKUP(ROUNDDOWN($O42,-1),宝石属性!$B$25:$N$41,2,0)*VLOOKUP(ROUNDDOWN($O42,-1),宝石属性!$B$25:$N$41,3,0)+VLOOKUP($P$2,职业被动!$B$6:$M$29,COLUMNS(职业被动!$B$6:G$29),0)*$O42,0)</f>
        <v>334</v>
      </c>
      <c r="T42" s="9">
        <f>ROUND(属性投放!H$4+装备属性!H$4*IF($O42&lt;10,1,ROUNDDOWN($O42,-1))+SUM(属性投放!I$37:I$45)*$O42+VLOOKUP($P$2,一级属性!$E$41:$P$64,COLUMNS(一级属性!$E$41:K$64),0)*($O42+0.25*IF($O42&lt;10,1,ROUNDDOWN($O42,-1)))+VLOOKUP($P$2,宝石属性!$B$43:$M$66,COLUMNS(宝石属性!$B$43:H$66),0)*10*VLOOKUP(ROUNDDOWN($O42,-1),宝石属性!$B$25:$N$41,2,0)*VLOOKUP(ROUNDDOWN($O42,-1),宝石属性!$B$25:$N$41,3,0)+VLOOKUP($P$2,职业被动!$B$6:$M$29,COLUMNS(职业被动!$B$6:H$29),0)*$O42,0)</f>
        <v>460</v>
      </c>
      <c r="U42" s="9">
        <f>ROUND(属性投放!I$4+装备属性!I$4*IF($O42&lt;10,1,ROUNDDOWN($O42,-1))+SUM(属性投放!J$37:J$45)*$O42+VLOOKUP($P$2,一级属性!$E$41:$P$64,COLUMNS(一级属性!$E$41:L$64),0)*($O42+0.25*IF($O42&lt;10,1,ROUNDDOWN($O42,-1)))+VLOOKUP($P$2,宝石属性!$B$43:$M$66,COLUMNS(宝石属性!$B$43:I$66),0)*10*VLOOKUP(ROUNDDOWN($O42,-1),宝石属性!$B$25:$N$41,2,0)*VLOOKUP(ROUNDDOWN($O42,-1),宝石属性!$B$25:$N$41,3,0)+VLOOKUP($P$2,职业被动!$B$6:$M$29,COLUMNS(职业被动!$B$6:I$29),0)*$O42,0)</f>
        <v>427</v>
      </c>
      <c r="V42" s="9">
        <f>ROUND(属性投放!J$4+装备属性!J$4*IF($O42&lt;10,1,ROUNDDOWN($O42,-1))+SUM(属性投放!K$37:K$45)*$O42+VLOOKUP($P$2,一级属性!$E$41:$P$64,COLUMNS(一级属性!$E$41:M$64),0)*($O42+0.25*IF($O42&lt;10,1,ROUNDDOWN($O42,-1)))+VLOOKUP($P$2,宝石属性!$B$43:$M$66,COLUMNS(宝石属性!$B$43:J$66),0)*10*VLOOKUP(ROUNDDOWN($O42,-1),宝石属性!$B$25:$N$41,2,0)*VLOOKUP(ROUNDDOWN($O42,-1),宝石属性!$B$25:$N$41,3,0)+VLOOKUP($P$2,职业被动!$B$6:$M$29,COLUMNS(职业被动!$B$6:J$29),0)*$O42,0)</f>
        <v>293</v>
      </c>
      <c r="W42" s="9">
        <f>ROUND(属性投放!K$4+装备属性!K$4*IF($O42&lt;10,1,ROUNDDOWN($O42,-1))+SUM(属性投放!L$37:L$45)*$O42+VLOOKUP($P$2,一级属性!$E$41:$P$64,COLUMNS(一级属性!$E$41:N$64),0)*($O42+0.25*IF($O42&lt;10,1,ROUNDDOWN($O42,-1)))+VLOOKUP($P$2,宝石属性!$B$43:$M$66,COLUMNS(宝石属性!$B$43:K$66),0)*10*VLOOKUP(ROUNDDOWN($O42,-1),宝石属性!$B$25:$N$41,2,0)*VLOOKUP(ROUNDDOWN($O42,-1),宝石属性!$B$25:$N$41,3,0)+VLOOKUP($P$2,职业被动!$B$6:$M$29,COLUMNS(职业被动!$B$6:K$29),0)*$O42,0)</f>
        <v>154</v>
      </c>
      <c r="X42" s="9">
        <f>ROUND(属性投放!L$4+装备属性!L$4*IF($O42&lt;10,1,ROUNDDOWN($O42,-1))+SUM(属性投放!M$37:M$45)*$O42+VLOOKUP($P$2,一级属性!$E$41:$P$64,COLUMNS(一级属性!$E$41:O$64),0)*($O42+0.25*IF($O42&lt;10,1,ROUNDDOWN($O42,-1)))+VLOOKUP($P$2,宝石属性!$B$43:$M$66,COLUMNS(宝石属性!$B$43:L$66),0)*10*VLOOKUP(ROUNDDOWN($O42,-1),宝石属性!$B$25:$N$41,2,0)*VLOOKUP(ROUNDDOWN($O42,-1),宝石属性!$B$25:$N$41,3,0)+VLOOKUP($P$2,职业被动!$B$6:$M$29,COLUMNS(职业被动!$B$6:L$29),0)*$O42,0)</f>
        <v>12</v>
      </c>
      <c r="Y42" s="9">
        <f>ROUND(属性投放!M$4+装备属性!M$4*IF($O42&lt;10,1,ROUNDDOWN($O42,-1))+SUM(属性投放!N$37:N$45)*$O42+VLOOKUP($P$2,一级属性!$E$41:$P$64,COLUMNS(一级属性!$E$41:P$64),0)*($O42+0.25*IF($O42&lt;10,1,ROUNDDOWN($O42,-1)))+VLOOKUP($P$2,宝石属性!$B$43:$M$66,COLUMNS(宝石属性!$B$43:M$66),0)*10*VLOOKUP(ROUNDDOWN($O42,-1),宝石属性!$B$25:$N$41,2,0)*VLOOKUP(ROUNDDOWN($O42,-1),宝石属性!$B$25:$N$41,3,0)+VLOOKUP($P$2,职业被动!$B$6:$M$29,COLUMNS(职业被动!$B$6:M$29),0)*$O42,0)</f>
        <v>414</v>
      </c>
      <c r="Z42" s="48">
        <f>属性价值和能力评分!$F$9+ROUND(属性价值和能力评分!$F$38*10,0)*O42+ROUND((SUM(装备属性!$W$9:$W$14)+属性价值和能力评分!$F$38*1.25+1.4+2.8)*IF(O42&lt;10,1,ROUNDDOWN(O42,-1)),0)+15*VLOOKUP(ROUNDDOWN(O42,-1),宝石属性!$B$26:$D$41,2,0)*6*VLOOKUP(ROUNDDOWN(O42,-1),宝石属性!$B$26:$D$41,3,0)+(属性价值和能力评分!$F$49*9+属性价值和能力评分!$F$50*2+属性价值和能力评分!$F$53*8/5)*O42</f>
        <v>6935</v>
      </c>
      <c r="AB42" s="1">
        <v>39</v>
      </c>
      <c r="AC42" s="9">
        <f>ROUND(属性投放!D$4+装备属性!D$4*IF($AB42&lt;10,1,ROUNDDOWN($AB42,-1))+SUM(属性投放!E$37:E$45)*$AB42+VLOOKUP($AC$2,一级属性!$E$41:$P$64,COLUMNS(一级属性!$E$41:G$64),0)*($AB42+0.25*IF($AB42&lt;10,1,ROUNDDOWN($AB42,-1)))+VLOOKUP($AC$2,宝石属性!$B$43:$M$66,COLUMNS(宝石属性!$B$43:D$66),0)*10*VLOOKUP(ROUNDDOWN($AB42,-1),宝石属性!$B$25:$N$41,2,0)*VLOOKUP(ROUNDDOWN($AB42,-1),宝石属性!$B$25:$N$41,3,0)+VLOOKUP($AC$2,职业被动!$B$6:$M$29,COLUMNS(职业被动!$B$6:D$29),0)*$AB42,0)</f>
        <v>2354</v>
      </c>
      <c r="AD42" s="9">
        <f>ROUND(属性投放!E$4+装备属性!E$4*IF($AB42&lt;10,1,ROUNDDOWN($AB42,-1))+SUM(属性投放!F$37:F$45)*$AB42+VLOOKUP($AC$2,一级属性!$E$41:$P$64,COLUMNS(一级属性!$E$41:H$64),0)*($AB42+0.25*IF($AB42&lt;10,1,ROUNDDOWN($AB42,-1)))+VLOOKUP($AC$2,宝石属性!$B$43:$M$66,COLUMNS(宝石属性!$B$43:E$66),0)*10*VLOOKUP(ROUNDDOWN($AB42,-1),宝石属性!$B$25:$N$41,2,0)*VLOOKUP(ROUNDDOWN($AB42,-1),宝石属性!$B$25:$N$41,3,0)+VLOOKUP($AC$2,职业被动!$B$6:$M$29,COLUMNS(职业被动!$B$6:E$29),0)*$AB42,0)</f>
        <v>1031</v>
      </c>
      <c r="AE42" s="9">
        <f>ROUND(属性投放!F$4+装备属性!F$4*IF($AB42&lt;10,1,ROUNDDOWN($AB42,-1))+SUM(属性投放!G$37:G$45)*$AB42+VLOOKUP($AC$2,一级属性!$E$41:$P$64,COLUMNS(一级属性!$E$41:I$64),0)*($AB42+0.25*IF($AB42&lt;10,1,ROUNDDOWN($AB42,-1)))+VLOOKUP($AC$2,宝石属性!$B$43:$M$66,COLUMNS(宝石属性!$B$43:F$66),0)*10*VLOOKUP(ROUNDDOWN($AB42,-1),宝石属性!$B$25:$N$41,2,0)*VLOOKUP(ROUNDDOWN($AB42,-1),宝石属性!$B$25:$N$41,3,0)+VLOOKUP($AC$2,职业被动!$B$6:$M$29,COLUMNS(职业被动!$B$6:F$29),0)*$AB42,0)</f>
        <v>634</v>
      </c>
      <c r="AF42" s="9">
        <f>ROUND(属性投放!G$4+装备属性!G$4*IF($AB42&lt;10,1,ROUNDDOWN($AB42,-1))+SUM(属性投放!H$37:H$45)*$AB42+VLOOKUP($AC$2,一级属性!$E$41:$P$64,COLUMNS(一级属性!$E$41:J$64),0)*($AB42+0.25*IF($AB42&lt;10,1,ROUNDDOWN($AB42,-1)))+VLOOKUP($AC$2,宝石属性!$B$43:$M$66,COLUMNS(宝石属性!$B$43:G$66),0)*10*VLOOKUP(ROUNDDOWN($AB42,-1),宝石属性!$B$25:$N$41,2,0)*VLOOKUP(ROUNDDOWN($AB42,-1),宝石属性!$B$25:$N$41,3,0)+VLOOKUP($AC$2,职业被动!$B$6:$M$29,COLUMNS(职业被动!$B$6:G$29),0)*$AB42,0)</f>
        <v>412</v>
      </c>
      <c r="AG42" s="9">
        <f>ROUND(属性投放!H$4+装备属性!H$4*IF($AB42&lt;10,1,ROUNDDOWN($AB42,-1))+SUM(属性投放!I$37:I$45)*$AB42+VLOOKUP($AC$2,一级属性!$E$41:$P$64,COLUMNS(一级属性!$E$41:K$64),0)*($AB42+0.25*IF($AB42&lt;10,1,ROUNDDOWN($AB42,-1)))+VLOOKUP($AC$2,宝石属性!$B$43:$M$66,COLUMNS(宝石属性!$B$43:H$66),0)*10*VLOOKUP(ROUNDDOWN($AB42,-1),宝石属性!$B$25:$N$41,2,0)*VLOOKUP(ROUNDDOWN($AB42,-1),宝石属性!$B$25:$N$41,3,0)+VLOOKUP($AC$2,职业被动!$B$6:$M$29,COLUMNS(职业被动!$B$6:H$29),0)*$AB42,0)</f>
        <v>281</v>
      </c>
      <c r="AH42" s="9">
        <f>ROUND(属性投放!I$4+装备属性!I$4*IF($AB42&lt;10,1,ROUNDDOWN($AB42,-1))+SUM(属性投放!J$37:J$45)*$AB42+VLOOKUP($AC$2,一级属性!$E$41:$P$64,COLUMNS(一级属性!$E$41:L$64),0)*($AB42+0.25*IF($AB42&lt;10,1,ROUNDDOWN($AB42,-1)))+VLOOKUP($AC$2,宝石属性!$B$43:$M$66,COLUMNS(宝石属性!$B$43:I$66),0)*10*VLOOKUP(ROUNDDOWN($AB42,-1),宝石属性!$B$25:$N$41,2,0)*VLOOKUP(ROUNDDOWN($AB42,-1),宝石属性!$B$25:$N$41,3,0)+VLOOKUP($AC$2,职业被动!$B$6:$M$29,COLUMNS(职业被动!$B$6:I$29),0)*$AB42,0)</f>
        <v>399</v>
      </c>
      <c r="AI42" s="9">
        <f>ROUND(属性投放!J$4+装备属性!J$4*IF($AB42&lt;10,1,ROUNDDOWN($AB42,-1))+SUM(属性投放!K$37:K$45)*$AB42+VLOOKUP($AC$2,一级属性!$E$41:$P$64,COLUMNS(一级属性!$E$41:M$64),0)*($AB42+0.25*IF($AB42&lt;10,1,ROUNDDOWN($AB42,-1)))+VLOOKUP($AC$2,宝石属性!$B$43:$M$66,COLUMNS(宝石属性!$B$43:J$66),0)*10*VLOOKUP(ROUNDDOWN($AB42,-1),宝石属性!$B$25:$N$41,2,0)*VLOOKUP(ROUNDDOWN($AB42,-1),宝石属性!$B$25:$N$41,3,0)+VLOOKUP($AC$2,职业被动!$B$6:$M$29,COLUMNS(职业被动!$B$6:J$29),0)*$AB42,0)</f>
        <v>260</v>
      </c>
      <c r="AJ42" s="9">
        <f>ROUND(属性投放!K$4+装备属性!K$4*IF($AB42&lt;10,1,ROUNDDOWN($AB42,-1))+SUM(属性投放!L$37:L$45)*$AB42+VLOOKUP($AC$2,一级属性!$E$41:$P$64,COLUMNS(一级属性!$E$41:N$64),0)*($AB42+0.25*IF($AB42&lt;10,1,ROUNDDOWN($AB42,-1)))+VLOOKUP($AC$2,宝石属性!$B$43:$M$66,COLUMNS(宝石属性!$B$43:K$66),0)*10*VLOOKUP(ROUNDDOWN($AB42,-1),宝石属性!$B$25:$N$41,2,0)*VLOOKUP(ROUNDDOWN($AB42,-1),宝石属性!$B$25:$N$41,3,0)+VLOOKUP($AC$2,职业被动!$B$6:$M$29,COLUMNS(职业被动!$B$6:K$29),0)*$AB42,0)</f>
        <v>130</v>
      </c>
      <c r="AK42" s="9">
        <f>ROUND(属性投放!L$4+装备属性!L$4*IF($AB42&lt;10,1,ROUNDDOWN($AB42,-1))+SUM(属性投放!M$37:M$45)*$AB42+VLOOKUP($AC$2,一级属性!$E$41:$P$64,COLUMNS(一级属性!$E$41:O$64),0)*($AB42+0.25*IF($AB42&lt;10,1,ROUNDDOWN($AB42,-1)))+VLOOKUP($AC$2,宝石属性!$B$43:$M$66,COLUMNS(宝石属性!$B$43:L$66),0)*10*VLOOKUP(ROUNDDOWN($AB42,-1),宝石属性!$B$25:$N$41,2,0)*VLOOKUP(ROUNDDOWN($AB42,-1),宝石属性!$B$25:$N$41,3,0)+VLOOKUP($AC$2,职业被动!$B$6:$M$29,COLUMNS(职业被动!$B$6:L$29),0)*$AB42,0)</f>
        <v>12</v>
      </c>
      <c r="AL42" s="9">
        <f>ROUND(属性投放!M$4+装备属性!M$4*IF($AB42&lt;10,1,ROUNDDOWN($AB42,-1))+SUM(属性投放!N$37:N$45)*$AB42+VLOOKUP($AC$2,一级属性!$E$41:$P$64,COLUMNS(一级属性!$E$41:P$64),0)*($AB42+0.25*IF($AB42&lt;10,1,ROUNDDOWN($AB42,-1)))+VLOOKUP($AC$2,宝石属性!$B$43:$M$66,COLUMNS(宝石属性!$B$43:M$66),0)*10*VLOOKUP(ROUNDDOWN($AB42,-1),宝石属性!$B$25:$N$41,2,0)*VLOOKUP(ROUNDDOWN($AB42,-1),宝石属性!$B$25:$N$41,3,0)+VLOOKUP($AC$2,职业被动!$B$6:$M$29,COLUMNS(职业被动!$B$6:M$29),0)*$AB42,0)</f>
        <v>414</v>
      </c>
      <c r="AM42" s="48">
        <f>属性价值和能力评分!$F$9+ROUND(属性价值和能力评分!$F$38*10,0)*AB42+ROUND((SUM(装备属性!$W$9:$W$14)+属性价值和能力评分!$F$38*1.25+1.4+2.8)*IF(AB42&lt;10,1,ROUNDDOWN(AB42,-1)),0)+15*VLOOKUP(ROUNDDOWN(AB42,-1),宝石属性!$B$26:$D$41,2,0)*6*VLOOKUP(ROUNDDOWN(AB42,-1),宝石属性!$B$26:$D$41,3,0)+(属性价值和能力评分!$F$49*9+属性价值和能力评分!$F$50*2+属性价值和能力评分!$F$53*8/5)*AB42</f>
        <v>6935</v>
      </c>
      <c r="AO42" s="1">
        <v>39</v>
      </c>
      <c r="AP42" s="9">
        <f>ROUND(属性投放!D$4+装备属性!D$4*IF($AO42&lt;10,1,ROUNDDOWN($AO42,-1))+SUM(属性投放!E$37:E$45)*$AO42+VLOOKUP($AP$2,一级属性!$E$41:$P$64,COLUMNS(一级属性!$E$41:G$64),0)*($AO42+0.25*IF($AO42&lt;10,1,ROUNDDOWN($AO42,-1)))+VLOOKUP($AP$2,宝石属性!$B$43:$M$66,COLUMNS(宝石属性!$B$43:D$66),0)*10*VLOOKUP(ROUNDDOWN($AO42,-1),宝石属性!$B$25:$N$41,2,0)*VLOOKUP(ROUNDDOWN($AO42,-1),宝石属性!$B$25:$N$41,3,0)+VLOOKUP($AP$2,职业被动!$B$6:$M$29,COLUMNS(职业被动!$B$6:D$29),0)*$AO42,0)</f>
        <v>2354</v>
      </c>
      <c r="AQ42" s="9">
        <f>ROUND(属性投放!E$4+装备属性!E$4*IF($AO42&lt;10,1,ROUNDDOWN($AO42,-1))+SUM(属性投放!F$37:F$45)*$AO42+VLOOKUP($AP$2,一级属性!$E$41:$P$64,COLUMNS(一级属性!$E$41:H$64),0)*($AO42+0.25*IF($AO42&lt;10,1,ROUNDDOWN($AO42,-1)))+VLOOKUP($AP$2,宝石属性!$B$43:$M$66,COLUMNS(宝石属性!$B$43:E$66),0)*10*VLOOKUP(ROUNDDOWN($AO42,-1),宝石属性!$B$25:$N$41,2,0)*VLOOKUP(ROUNDDOWN($AO42,-1),宝石属性!$B$25:$N$41,3,0)+VLOOKUP($AP$2,职业被动!$B$6:$M$29,COLUMNS(职业被动!$B$6:E$29),0)*$AO42,0)</f>
        <v>1729</v>
      </c>
      <c r="AR42" s="9">
        <f>ROUND(属性投放!F$4+装备属性!F$4*IF($AO42&lt;10,1,ROUNDDOWN($AO42,-1))+SUM(属性投放!G$37:G$45)*$AO42+VLOOKUP($AP$2,一级属性!$E$41:$P$64,COLUMNS(一级属性!$E$41:I$64),0)*($AO42+0.25*IF($AO42&lt;10,1,ROUNDDOWN($AO42,-1)))+VLOOKUP($AP$2,宝石属性!$B$43:$M$66,COLUMNS(宝石属性!$B$43:F$66),0)*10*VLOOKUP(ROUNDDOWN($AO42,-1),宝石属性!$B$25:$N$41,2,0)*VLOOKUP(ROUNDDOWN($AO42,-1),宝石属性!$B$25:$N$41,3,0)+VLOOKUP($AP$2,职业被动!$B$6:$M$29,COLUMNS(职业被动!$B$6:F$29),0)*$AO42,0)</f>
        <v>424</v>
      </c>
      <c r="AS42" s="9">
        <f>ROUND(属性投放!G$4+装备属性!G$4*IF($AO42&lt;10,1,ROUNDDOWN($AO42,-1))+SUM(属性投放!H$37:H$45)*$AO42+VLOOKUP($AP$2,一级属性!$E$41:$P$64,COLUMNS(一级属性!$E$41:J$64),0)*($AO42+0.25*IF($AO42&lt;10,1,ROUNDDOWN($AO42,-1)))+VLOOKUP($AP$2,宝石属性!$B$43:$M$66,COLUMNS(宝石属性!$B$43:G$66),0)*10*VLOOKUP(ROUNDDOWN($AO42,-1),宝石属性!$B$25:$N$41,2,0)*VLOOKUP(ROUNDDOWN($AO42,-1),宝石属性!$B$25:$N$41,3,0)+VLOOKUP($AP$2,职业被动!$B$6:$M$29,COLUMNS(职业被动!$B$6:G$29),0)*$AO42,0)</f>
        <v>334</v>
      </c>
      <c r="AT42" s="9">
        <f>ROUND(属性投放!H$4+装备属性!H$4*IF($AO42&lt;10,1,ROUNDDOWN($AO42,-1))+SUM(属性投放!I$37:I$45)*$AO42+VLOOKUP($AP$2,一级属性!$E$41:$P$64,COLUMNS(一级属性!$E$41:K$64),0)*($AO42+0.25*IF($AO42&lt;10,1,ROUNDDOWN($AO42,-1)))+VLOOKUP($AP$2,宝石属性!$B$43:$M$66,COLUMNS(宝石属性!$B$43:H$66),0)*10*VLOOKUP(ROUNDDOWN($AO42,-1),宝石属性!$B$25:$N$41,2,0)*VLOOKUP(ROUNDDOWN($AO42,-1),宝石属性!$B$25:$N$41,3,0)+VLOOKUP($AP$2,职业被动!$B$6:$M$29,COLUMNS(职业被动!$B$6:H$29),0)*$AO42,0)</f>
        <v>421</v>
      </c>
      <c r="AU42" s="9">
        <f>ROUND(属性投放!I$4+装备属性!I$4*IF($AO42&lt;10,1,ROUNDDOWN($AO42,-1))+SUM(属性投放!J$37:J$45)*$AO42+VLOOKUP($AP$2,一级属性!$E$41:$P$64,COLUMNS(一级属性!$E$41:L$64),0)*($AO42+0.25*IF($AO42&lt;10,1,ROUNDDOWN($AO42,-1)))+VLOOKUP($AP$2,宝石属性!$B$43:$M$66,COLUMNS(宝石属性!$B$43:I$66),0)*10*VLOOKUP(ROUNDDOWN($AO42,-1),宝石属性!$B$25:$N$41,2,0)*VLOOKUP(ROUNDDOWN($AO42,-1),宝石属性!$B$25:$N$41,3,0)+VLOOKUP($AP$2,职业被动!$B$6:$M$29,COLUMNS(职业被动!$B$6:I$29),0)*$AO42,0)</f>
        <v>427</v>
      </c>
      <c r="AV42" s="9">
        <f>ROUND(属性投放!J$4+装备属性!J$4*IF($AO42&lt;10,1,ROUNDDOWN($AO42,-1))+SUM(属性投放!K$37:K$45)*$AO42+VLOOKUP($AP$2,一级属性!$E$41:$P$64,COLUMNS(一级属性!$E$41:M$64),0)*($AO42+0.25*IF($AO42&lt;10,1,ROUNDDOWN($AO42,-1)))+VLOOKUP($AP$2,宝石属性!$B$43:$M$66,COLUMNS(宝石属性!$B$43:J$66),0)*10*VLOOKUP(ROUNDDOWN($AO42,-1),宝石属性!$B$25:$N$41,2,0)*VLOOKUP(ROUNDDOWN($AO42,-1),宝石属性!$B$25:$N$41,3,0)+VLOOKUP($AP$2,职业被动!$B$6:$M$29,COLUMNS(职业被动!$B$6:J$29),0)*$AO42,0)</f>
        <v>293</v>
      </c>
      <c r="AW42" s="9">
        <f>ROUND(属性投放!K$4+装备属性!K$4*IF($AO42&lt;10,1,ROUNDDOWN($AO42,-1))+SUM(属性投放!L$37:L$45)*$AO42+VLOOKUP($AP$2,一级属性!$E$41:$P$64,COLUMNS(一级属性!$E$41:N$64),0)*($AO42+0.25*IF($AO42&lt;10,1,ROUNDDOWN($AO42,-1)))+VLOOKUP($AP$2,宝石属性!$B$43:$M$66,COLUMNS(宝石属性!$B$43:K$66),0)*10*VLOOKUP(ROUNDDOWN($AO42,-1),宝石属性!$B$25:$N$41,2,0)*VLOOKUP(ROUNDDOWN($AO42,-1),宝石属性!$B$25:$N$41,3,0)+VLOOKUP($AP$2,职业被动!$B$6:$M$29,COLUMNS(职业被动!$B$6:K$29),0)*$AO42,0)</f>
        <v>130</v>
      </c>
      <c r="AX42" s="9">
        <f>ROUND(属性投放!L$4+装备属性!L$4*IF($AO42&lt;10,1,ROUNDDOWN($AO42,-1))+SUM(属性投放!M$37:M$45)*$AO42+VLOOKUP($AP$2,一级属性!$E$41:$P$64,COLUMNS(一级属性!$E$41:O$64),0)*($AO42+0.25*IF($AO42&lt;10,1,ROUNDDOWN($AO42,-1)))+VLOOKUP($AP$2,宝石属性!$B$43:$M$66,COLUMNS(宝石属性!$B$43:L$66),0)*10*VLOOKUP(ROUNDDOWN($AO42,-1),宝石属性!$B$25:$N$41,2,0)*VLOOKUP(ROUNDDOWN($AO42,-1),宝石属性!$B$25:$N$41,3,0)+VLOOKUP($AP$2,职业被动!$B$6:$M$29,COLUMNS(职业被动!$B$6:L$29),0)*$AO42,0)</f>
        <v>411</v>
      </c>
      <c r="AY42" s="9">
        <f>ROUND(属性投放!M$4+装备属性!M$4*IF($AO42&lt;10,1,ROUNDDOWN($AO42,-1))+SUM(属性投放!N$37:N$45)*$AO42+VLOOKUP($AP$2,一级属性!$E$41:$P$64,COLUMNS(一级属性!$E$41:P$64),0)*($AO42+0.25*IF($AO42&lt;10,1,ROUNDDOWN($AO42,-1)))+VLOOKUP($AP$2,宝石属性!$B$43:$M$66,COLUMNS(宝石属性!$B$43:M$66),0)*10*VLOOKUP(ROUNDDOWN($AO42,-1),宝石属性!$B$25:$N$41,2,0)*VLOOKUP(ROUNDDOWN($AO42,-1),宝石属性!$B$25:$N$41,3,0)+VLOOKUP($AP$2,职业被动!$B$6:$M$29,COLUMNS(职业被动!$B$6:M$29),0)*$AO42,0)</f>
        <v>414</v>
      </c>
      <c r="AZ42" s="48">
        <f>属性价值和能力评分!$F$9+ROUND(属性价值和能力评分!$F$38*10,0)*AO42+ROUND((SUM(装备属性!$W$9:$W$14)+属性价值和能力评分!$F$38*1.25+1.4+2.8)*IF(AO42&lt;10,1,ROUNDDOWN(AO42,-1)),0)+15*VLOOKUP(ROUNDDOWN(AO42,-1),宝石属性!$B$26:$D$41,2,0)*6*VLOOKUP(ROUNDDOWN(AO42,-1),宝石属性!$B$26:$D$41,3,0)+(属性价值和能力评分!$F$49*9+属性价值和能力评分!$F$50*2+属性价值和能力评分!$F$53*8/5)*AO42</f>
        <v>6935</v>
      </c>
      <c r="BB42" s="1">
        <v>39</v>
      </c>
      <c r="BC42" s="9">
        <f>ROUND(属性投放!D$4+装备属性!D$4*IF($BB42&lt;10,1,ROUNDDOWN($BB42,-1))+SUM(属性投放!E$37:E$45)*$BB42+VLOOKUP($BC$2,一级属性!$E$41:$P$64,COLUMNS(一级属性!$E$41:G$64),0)*($BB42+0.25*IF($BB42&lt;10,1,ROUNDDOWN($BB42,-1)))+VLOOKUP($BC$2,宝石属性!$B$43:$M$66,COLUMNS(宝石属性!$B$43:D$66),0)*10*VLOOKUP(ROUNDDOWN($BB42,-1),宝石属性!$B$25:$N$41,2,0)*VLOOKUP(ROUNDDOWN($BB42,-1),宝石属性!$B$25:$N$41,3,0)+VLOOKUP($BC$2,职业被动!$B$6:$M$29,COLUMNS(职业被动!$B$6:D$29),0)*$BB42,0)</f>
        <v>2081</v>
      </c>
      <c r="BD42" s="9">
        <f>ROUND(属性投放!E$4+装备属性!E$4*IF($BB42&lt;10,1,ROUNDDOWN($BB42,-1))+SUM(属性投放!F$37:F$45)*$BB42+VLOOKUP($BC$2,一级属性!$E$41:$P$64,COLUMNS(一级属性!$E$41:H$64),0)*($BB42+0.25*IF($BB42&lt;10,1,ROUNDDOWN($BB42,-1)))+VLOOKUP($BC$2,宝石属性!$B$43:$M$66,COLUMNS(宝石属性!$B$43:E$66),0)*10*VLOOKUP(ROUNDDOWN($BB42,-1),宝石属性!$B$25:$N$41,2,0)*VLOOKUP(ROUNDDOWN($BB42,-1),宝石属性!$B$25:$N$41,3,0)+VLOOKUP($BC$2,职业被动!$B$6:$M$29,COLUMNS(职业被动!$B$6:E$29),0)*$BB42,0)</f>
        <v>1961</v>
      </c>
      <c r="BE42" s="9">
        <f>ROUND(属性投放!F$4+装备属性!F$4*IF($BB42&lt;10,1,ROUNDDOWN($BB42,-1))+SUM(属性投放!G$37:G$45)*$BB42+VLOOKUP($BC$2,一级属性!$E$41:$P$64,COLUMNS(一级属性!$E$41:I$64),0)*($BB42+0.25*IF($BB42&lt;10,1,ROUNDDOWN($BB42,-1)))+VLOOKUP($BC$2,宝石属性!$B$43:$M$66,COLUMNS(宝石属性!$B$43:F$66),0)*10*VLOOKUP(ROUNDDOWN($BB42,-1),宝石属性!$B$25:$N$41,2,0)*VLOOKUP(ROUNDDOWN($BB42,-1),宝石属性!$B$25:$N$41,3,0)+VLOOKUP($BC$2,职业被动!$B$6:$M$29,COLUMNS(职业被动!$B$6:F$29),0)*$BB42,0)</f>
        <v>424</v>
      </c>
      <c r="BF42" s="9">
        <f>ROUND(属性投放!G$4+装备属性!G$4*IF($BB42&lt;10,1,ROUNDDOWN($BB42,-1))+SUM(属性投放!H$37:H$45)*$BB42+VLOOKUP($BC$2,一级属性!$E$41:$P$64,COLUMNS(一级属性!$E$41:J$64),0)*($BB42+0.25*IF($BB42&lt;10,1,ROUNDDOWN($BB42,-1)))+VLOOKUP($BC$2,宝石属性!$B$43:$M$66,COLUMNS(宝石属性!$B$43:G$66),0)*10*VLOOKUP(ROUNDDOWN($BB42,-1),宝石属性!$B$25:$N$41,2,0)*VLOOKUP(ROUNDDOWN($BB42,-1),宝石属性!$B$25:$N$41,3,0)+VLOOKUP($BC$2,职业被动!$B$6:$M$29,COLUMNS(职业被动!$B$6:G$29),0)*$BB42,0)</f>
        <v>334</v>
      </c>
      <c r="BG42" s="9">
        <f>ROUND(属性投放!H$4+装备属性!H$4*IF($BB42&lt;10,1,ROUNDDOWN($BB42,-1))+SUM(属性投放!I$37:I$45)*$BB42+VLOOKUP($BC$2,一级属性!$E$41:$P$64,COLUMNS(一级属性!$E$41:K$64),0)*($BB42+0.25*IF($BB42&lt;10,1,ROUNDDOWN($BB42,-1)))+VLOOKUP($BC$2,宝石属性!$B$43:$M$66,COLUMNS(宝石属性!$B$43:H$66),0)*10*VLOOKUP(ROUNDDOWN($BB42,-1),宝石属性!$B$25:$N$41,2,0)*VLOOKUP(ROUNDDOWN($BB42,-1),宝石属性!$B$25:$N$41,3,0)+VLOOKUP($BC$2,职业被动!$B$6:$M$29,COLUMNS(职业被动!$B$6:H$29),0)*$BB42,0)</f>
        <v>563</v>
      </c>
      <c r="BH42" s="9">
        <f>ROUND(属性投放!I$4+装备属性!I$4*IF($BB42&lt;10,1,ROUNDDOWN($BB42,-1))+SUM(属性投放!J$37:J$45)*$BB42+VLOOKUP($BC$2,一级属性!$E$41:$P$64,COLUMNS(一级属性!$E$41:L$64),0)*($BB42+0.25*IF($BB42&lt;10,1,ROUNDDOWN($BB42,-1)))+VLOOKUP($BC$2,宝石属性!$B$43:$M$66,COLUMNS(宝石属性!$B$43:I$66),0)*10*VLOOKUP(ROUNDDOWN($BB42,-1),宝石属性!$B$25:$N$41,2,0)*VLOOKUP(ROUNDDOWN($BB42,-1),宝石属性!$B$25:$N$41,3,0)+VLOOKUP($BC$2,职业被动!$B$6:$M$29,COLUMNS(职业被动!$B$6:I$29),0)*$BB42,0)</f>
        <v>512</v>
      </c>
      <c r="BI42" s="9">
        <f>ROUND(属性投放!J$4+装备属性!J$4*IF($BB42&lt;10,1,ROUNDDOWN($BB42,-1))+SUM(属性投放!K$37:K$45)*$BB42+VLOOKUP($BC$2,一级属性!$E$41:$P$64,COLUMNS(一级属性!$E$41:M$64),0)*($BB42+0.25*IF($BB42&lt;10,1,ROUNDDOWN($BB42,-1)))+VLOOKUP($BC$2,宝石属性!$B$43:$M$66,COLUMNS(宝石属性!$B$43:J$66),0)*10*VLOOKUP(ROUNDDOWN($BB42,-1),宝石属性!$B$25:$N$41,2,0)*VLOOKUP(ROUNDDOWN($BB42,-1),宝石属性!$B$25:$N$41,3,0)+VLOOKUP($BC$2,职业被动!$B$6:$M$29,COLUMNS(职业被动!$B$6:J$29),0)*$BB42,0)</f>
        <v>223</v>
      </c>
      <c r="BJ42" s="9">
        <f>ROUND(属性投放!K$4+装备属性!K$4*IF($BB42&lt;10,1,ROUNDDOWN($BB42,-1))+SUM(属性投放!L$37:L$45)*$BB42+VLOOKUP($BC$2,一级属性!$E$41:$P$64,COLUMNS(一级属性!$E$41:N$64),0)*($BB42+0.25*IF($BB42&lt;10,1,ROUNDDOWN($BB42,-1)))+VLOOKUP($BC$2,宝石属性!$B$43:$M$66,COLUMNS(宝石属性!$B$43:K$66),0)*10*VLOOKUP(ROUNDDOWN($BB42,-1),宝石属性!$B$25:$N$41,2,0)*VLOOKUP(ROUNDDOWN($BB42,-1),宝石属性!$B$25:$N$41,3,0)+VLOOKUP($BC$2,职业被动!$B$6:$M$29,COLUMNS(职业被动!$B$6:K$29),0)*$BB42,0)</f>
        <v>130</v>
      </c>
      <c r="BK42" s="9">
        <f>ROUND(属性投放!L$4+装备属性!L$4*IF($BB42&lt;10,1,ROUNDDOWN($BB42,-1))+SUM(属性投放!M$37:M$45)*$BB42+VLOOKUP($BC$2,一级属性!$E$41:$P$64,COLUMNS(一级属性!$E$41:O$64),0)*($BB42+0.25*IF($BB42&lt;10,1,ROUNDDOWN($BB42,-1)))+VLOOKUP($BC$2,宝石属性!$B$43:$M$66,COLUMNS(宝石属性!$B$43:L$66),0)*10*VLOOKUP(ROUNDDOWN($BB42,-1),宝石属性!$B$25:$N$41,2,0)*VLOOKUP(ROUNDDOWN($BB42,-1),宝石属性!$B$25:$N$41,3,0)+VLOOKUP($BC$2,职业被动!$B$6:$M$29,COLUMNS(职业被动!$B$6:L$29),0)*$BB42,0)</f>
        <v>12</v>
      </c>
      <c r="BL42" s="9">
        <f>ROUND(属性投放!M$4+装备属性!M$4*IF($BB42&lt;10,1,ROUNDDOWN($BB42,-1))+SUM(属性投放!N$37:N$45)*$BB42+VLOOKUP($BC$2,一级属性!$E$41:$P$64,COLUMNS(一级属性!$E$41:P$64),0)*($BB42+0.25*IF($BB42&lt;10,1,ROUNDDOWN($BB42,-1)))+VLOOKUP($BC$2,宝石属性!$B$43:$M$66,COLUMNS(宝石属性!$B$43:M$66),0)*10*VLOOKUP(ROUNDDOWN($BB42,-1),宝石属性!$B$25:$N$41,2,0)*VLOOKUP(ROUNDDOWN($BB42,-1),宝石属性!$B$25:$N$41,3,0)+VLOOKUP($BC$2,职业被动!$B$6:$M$29,COLUMNS(职业被动!$B$6:M$29),0)*$BB42,0)</f>
        <v>414</v>
      </c>
      <c r="BM42" s="48">
        <f>属性价值和能力评分!$F$9+ROUND(属性价值和能力评分!$F$38*10,0)*BB42+ROUND((SUM(装备属性!$W$9:$W$14)+属性价值和能力评分!$F$38*1.25+1.4+2.8)*IF(BB42&lt;10,1,ROUNDDOWN(BB42,-1)),0)+15*VLOOKUP(ROUNDDOWN(BB42,-1),宝石属性!$B$26:$D$41,2,0)*6*VLOOKUP(ROUNDDOWN(BB42,-1),宝石属性!$B$26:$D$41,3,0)+(属性价值和能力评分!$F$49*9+属性价值和能力评分!$F$50*2+属性价值和能力评分!$F$53*8/5)*BB42</f>
        <v>6935</v>
      </c>
      <c r="BO42" s="1">
        <v>39</v>
      </c>
      <c r="BP42" s="9">
        <f>ROUND(属性投放!D$4+装备属性!D$4*IF($BO42&lt;10,1,ROUNDDOWN($BO42,-1))+SUM(属性投放!E$37:E$45)*$BO42+VLOOKUP($BP$2,一级属性!$E$41:$P$64,COLUMNS(一级属性!$E$41:G$64),0)*($BO42+0.25*IF($BO42&lt;10,1,ROUNDDOWN($BO42,-1)))+VLOOKUP($BP$2,宝石属性!$B$43:$M$66,COLUMNS(宝石属性!$B$43:D$66),0)*10*VLOOKUP(ROUNDDOWN($BO42,-1),宝石属性!$B$25:$N$41,2,0)*VLOOKUP(ROUNDDOWN($BO42,-1),宝石属性!$B$25:$N$41,3,0)+VLOOKUP($BP$2,职业被动!$B$6:$M$29,COLUMNS(职业被动!$B$6:D$29),0)*$BO42,0)</f>
        <v>2627</v>
      </c>
      <c r="BQ42" s="9">
        <f>ROUND(属性投放!E$4+装备属性!E$4*IF($BO42&lt;10,1,ROUNDDOWN($BO42,-1))+SUM(属性投放!F$37:F$45)*$BO42+VLOOKUP($BP$2,一级属性!$E$41:$P$64,COLUMNS(一级属性!$E$41:H$64),0)*($BO42+0.25*IF($BO42&lt;10,1,ROUNDDOWN($BO42,-1)))+VLOOKUP($BP$2,宝石属性!$B$43:$M$66,COLUMNS(宝石属性!$B$43:E$66),0)*10*VLOOKUP(ROUNDDOWN($BO42,-1),宝石属性!$B$25:$N$41,2,0)*VLOOKUP(ROUNDDOWN($BO42,-1),宝石属性!$B$25:$N$41,3,0)+VLOOKUP($BP$2,职业被动!$B$6:$M$29,COLUMNS(职业被动!$B$6:E$29),0)*$BO42,0)</f>
        <v>1729</v>
      </c>
      <c r="BR42" s="9">
        <f>ROUND(属性投放!F$4+装备属性!F$4*IF($BO42&lt;10,1,ROUNDDOWN($BO42,-1))+SUM(属性投放!G$37:G$45)*$BO42+VLOOKUP($BP$2,一级属性!$E$41:$P$64,COLUMNS(一级属性!$E$41:I$64),0)*($BO42+0.25*IF($BO42&lt;10,1,ROUNDDOWN($BO42,-1)))+VLOOKUP($BP$2,宝石属性!$B$43:$M$66,COLUMNS(宝石属性!$B$43:F$66),0)*10*VLOOKUP(ROUNDDOWN($BO42,-1),宝石属性!$B$25:$N$41,2,0)*VLOOKUP(ROUNDDOWN($BO42,-1),宝石属性!$B$25:$N$41,3,0)+VLOOKUP($BP$2,职业被动!$B$6:$M$29,COLUMNS(职业被动!$B$6:F$29),0)*$BO42,0)</f>
        <v>424</v>
      </c>
      <c r="BS42" s="9">
        <f>ROUND(属性投放!G$4+装备属性!G$4*IF($BO42&lt;10,1,ROUNDDOWN($BO42,-1))+SUM(属性投放!H$37:H$45)*$BO42+VLOOKUP($BP$2,一级属性!$E$41:$P$64,COLUMNS(一级属性!$E$41:J$64),0)*($BO42+0.25*IF($BO42&lt;10,1,ROUNDDOWN($BO42,-1)))+VLOOKUP($BP$2,宝石属性!$B$43:$M$66,COLUMNS(宝石属性!$B$43:G$66),0)*10*VLOOKUP(ROUNDDOWN($BO42,-1),宝石属性!$B$25:$N$41,2,0)*VLOOKUP(ROUNDDOWN($BO42,-1),宝石属性!$B$25:$N$41,3,0)+VLOOKUP($BP$2,职业被动!$B$6:$M$29,COLUMNS(职业被动!$B$6:G$29),0)*$BO42,0)</f>
        <v>334</v>
      </c>
      <c r="BT42" s="9">
        <f>ROUND(属性投放!H$4+装备属性!H$4*IF($BO42&lt;10,1,ROUNDDOWN($BO42,-1))+SUM(属性投放!I$37:I$45)*$BO42+VLOOKUP($BP$2,一级属性!$E$41:$P$64,COLUMNS(一级属性!$E$41:K$64),0)*($BO42+0.25*IF($BO42&lt;10,1,ROUNDDOWN($BO42,-1)))+VLOOKUP($BP$2,宝石属性!$B$43:$M$66,COLUMNS(宝石属性!$B$43:H$66),0)*10*VLOOKUP(ROUNDDOWN($BO42,-1),宝石属性!$B$25:$N$41,2,0)*VLOOKUP(ROUNDDOWN($BO42,-1),宝石属性!$B$25:$N$41,3,0)+VLOOKUP($BP$2,职业被动!$B$6:$M$29,COLUMNS(职业被动!$B$6:H$29),0)*$BO42,0)</f>
        <v>460</v>
      </c>
      <c r="BU42" s="9">
        <f>ROUND(属性投放!I$4+装备属性!I$4*IF($BO42&lt;10,1,ROUNDDOWN($BO42,-1))+SUM(属性投放!J$37:J$45)*$BO42+VLOOKUP($BP$2,一级属性!$E$41:$P$64,COLUMNS(一级属性!$E$41:L$64),0)*($BO42+0.25*IF($BO42&lt;10,1,ROUNDDOWN($BO42,-1)))+VLOOKUP($BP$2,宝石属性!$B$43:$M$66,COLUMNS(宝石属性!$B$43:I$66),0)*10*VLOOKUP(ROUNDDOWN($BO42,-1),宝石属性!$B$25:$N$41,2,0)*VLOOKUP(ROUNDDOWN($BO42,-1),宝石属性!$B$25:$N$41,3,0)+VLOOKUP($BP$2,职业被动!$B$6:$M$29,COLUMNS(职业被动!$B$6:I$29),0)*$BO42,0)</f>
        <v>427</v>
      </c>
      <c r="BV42" s="9">
        <f>ROUND(属性投放!J$4+装备属性!J$4*IF($BO42&lt;10,1,ROUNDDOWN($BO42,-1))+SUM(属性投放!K$37:K$45)*$BO42+VLOOKUP($BP$2,一级属性!$E$41:$P$64,COLUMNS(一级属性!$E$41:M$64),0)*($BO42+0.25*IF($BO42&lt;10,1,ROUNDDOWN($BO42,-1)))+VLOOKUP($BP$2,宝石属性!$B$43:$M$66,COLUMNS(宝石属性!$B$43:J$66),0)*10*VLOOKUP(ROUNDDOWN($BO42,-1),宝石属性!$B$25:$N$41,2,0)*VLOOKUP(ROUNDDOWN($BO42,-1),宝石属性!$B$25:$N$41,3,0)+VLOOKUP($BP$2,职业被动!$B$6:$M$29,COLUMNS(职业被动!$B$6:J$29),0)*$BO42,0)</f>
        <v>293</v>
      </c>
      <c r="BW42" s="9">
        <f>ROUND(属性投放!K$4+装备属性!K$4*IF($BO42&lt;10,1,ROUNDDOWN($BO42,-1))+SUM(属性投放!L$37:L$45)*$BO42+VLOOKUP($BP$2,一级属性!$E$41:$P$64,COLUMNS(一级属性!$E$41:N$64),0)*($BO42+0.25*IF($BO42&lt;10,1,ROUNDDOWN($BO42,-1)))+VLOOKUP($BP$2,宝石属性!$B$43:$M$66,COLUMNS(宝石属性!$B$43:K$66),0)*10*VLOOKUP(ROUNDDOWN($BO42,-1),宝石属性!$B$25:$N$41,2,0)*VLOOKUP(ROUNDDOWN($BO42,-1),宝石属性!$B$25:$N$41,3,0)+VLOOKUP($BP$2,职业被动!$B$6:$M$29,COLUMNS(职业被动!$B$6:K$29),0)*$BO42,0)</f>
        <v>154</v>
      </c>
      <c r="BX42" s="9">
        <f>ROUND(属性投放!L$4+装备属性!L$4*IF($BO42&lt;10,1,ROUNDDOWN($BO42,-1))+SUM(属性投放!M$37:M$45)*$BO42+VLOOKUP($BP$2,一级属性!$E$41:$P$64,COLUMNS(一级属性!$E$41:O$64),0)*($BO42+0.25*IF($BO42&lt;10,1,ROUNDDOWN($BO42,-1)))+VLOOKUP($BP$2,宝石属性!$B$43:$M$66,COLUMNS(宝石属性!$B$43:L$66),0)*10*VLOOKUP(ROUNDDOWN($BO42,-1),宝石属性!$B$25:$N$41,2,0)*VLOOKUP(ROUNDDOWN($BO42,-1),宝石属性!$B$25:$N$41,3,0)+VLOOKUP($BP$2,职业被动!$B$6:$M$29,COLUMNS(职业被动!$B$6:L$29),0)*$BO42,0)</f>
        <v>12</v>
      </c>
      <c r="BY42" s="9">
        <f>ROUND(属性投放!M$4+装备属性!M$4*IF($BO42&lt;10,1,ROUNDDOWN($BO42,-1))+SUM(属性投放!N$37:N$45)*$BO42+VLOOKUP($BP$2,一级属性!$E$41:$P$64,COLUMNS(一级属性!$E$41:P$64),0)*($BO42+0.25*IF($BO42&lt;10,1,ROUNDDOWN($BO42,-1)))+VLOOKUP($BP$2,宝石属性!$B$43:$M$66,COLUMNS(宝石属性!$B$43:M$66),0)*10*VLOOKUP(ROUNDDOWN($BO42,-1),宝石属性!$B$25:$N$41,2,0)*VLOOKUP(ROUNDDOWN($BO42,-1),宝石属性!$B$25:$N$41,3,0)+VLOOKUP($BP$2,职业被动!$B$6:$M$29,COLUMNS(职业被动!$B$6:M$29),0)*$BO42,0)</f>
        <v>414</v>
      </c>
      <c r="BZ42" s="48">
        <f>属性价值和能力评分!$F$9+ROUND(属性价值和能力评分!$F$38*10,0)*BO42+ROUND((SUM(装备属性!$W$9:$W$14)+属性价值和能力评分!$F$38*1.25+1.4+2.8)*IF(BO42&lt;10,1,ROUNDDOWN(BO42,-1)),0)+15*VLOOKUP(ROUNDDOWN(BO42,-1),宝石属性!$B$26:$D$41,2,0)*6*VLOOKUP(ROUNDDOWN(BO42,-1),宝石属性!$B$26:$D$41,3,0)+(属性价值和能力评分!$F$49*9+属性价值和能力评分!$F$50*2+属性价值和能力评分!$F$53*8/5)*BO42</f>
        <v>6935</v>
      </c>
      <c r="CB42" s="1">
        <v>39</v>
      </c>
      <c r="CC42" s="9">
        <f>ROUND(属性投放!D$4+装备属性!D$4*IF($CB42&lt;10,1,ROUNDDOWN($CB42,-1))+SUM(属性投放!E$37:E$45)*$CB42+VLOOKUP($CC$2,一级属性!$E$41:$P$64,COLUMNS(一级属性!$E$41:G$64),0)*($CB42+0.25*IF($CB42&lt;10,1,ROUNDDOWN($CB42,-1)))+VLOOKUP($CC$2,宝石属性!$B$43:$M$66,COLUMNS(宝石属性!$B$43:D$66),0)*10*VLOOKUP(ROUNDDOWN($CB42,-1),宝石属性!$B$25:$N$41,2,0)*VLOOKUP(ROUNDDOWN($CB42,-1),宝石属性!$B$25:$N$41,3,0)+VLOOKUP($CC$2,职业被动!$B$6:$M$29,COLUMNS(职业被动!$B$6:D$29),0)*$CB42,0)</f>
        <v>1709</v>
      </c>
      <c r="CD42" s="9">
        <f>ROUND(属性投放!E$4+装备属性!E$4*IF($CB42&lt;10,1,ROUNDDOWN($CB42,-1))+SUM(属性投放!F$37:F$45)*$CB42+VLOOKUP($CC$2,一级属性!$E$41:$P$64,COLUMNS(一级属性!$E$41:H$64),0)*($CB42+0.25*IF($CB42&lt;10,1,ROUNDDOWN($CB42,-1)))+VLOOKUP($CC$2,宝石属性!$B$43:$M$66,COLUMNS(宝石属性!$B$43:E$66),0)*10*VLOOKUP(ROUNDDOWN($CB42,-1),宝石属性!$B$25:$N$41,2,0)*VLOOKUP(ROUNDDOWN($CB42,-1),宝石属性!$B$25:$N$41,3,0)+VLOOKUP($CC$2,职业被动!$B$6:$M$29,COLUMNS(职业被动!$B$6:E$29),0)*$CB42,0)</f>
        <v>1031</v>
      </c>
      <c r="CE42" s="9">
        <f>ROUND(属性投放!F$4+装备属性!F$4*IF($CB42&lt;10,1,ROUNDDOWN($CB42,-1))+SUM(属性投放!G$37:G$45)*$CB42+VLOOKUP($CC$2,一级属性!$E$41:$P$64,COLUMNS(一级属性!$E$41:I$64),0)*($CB42+0.25*IF($CB42&lt;10,1,ROUNDDOWN($CB42,-1)))+VLOOKUP($CC$2,宝石属性!$B$43:$M$66,COLUMNS(宝石属性!$B$43:F$66),0)*10*VLOOKUP(ROUNDDOWN($CB42,-1),宝石属性!$B$25:$N$41,2,0)*VLOOKUP(ROUNDDOWN($CB42,-1),宝石属性!$B$25:$N$41,3,0)+VLOOKUP($CC$2,职业被动!$B$6:$M$29,COLUMNS(职业被动!$B$6:F$29),0)*$CB42,0)</f>
        <v>802</v>
      </c>
      <c r="CF42" s="9">
        <f>ROUND(属性投放!G$4+装备属性!G$4*IF($CB42&lt;10,1,ROUNDDOWN($CB42,-1))+SUM(属性投放!H$37:H$45)*$CB42+VLOOKUP($CC$2,一级属性!$E$41:$P$64,COLUMNS(一级属性!$E$41:J$64),0)*($CB42+0.25*IF($CB42&lt;10,1,ROUNDDOWN($CB42,-1)))+VLOOKUP($CC$2,宝石属性!$B$43:$M$66,COLUMNS(宝石属性!$B$43:G$66),0)*10*VLOOKUP(ROUNDDOWN($CB42,-1),宝石属性!$B$25:$N$41,2,0)*VLOOKUP(ROUNDDOWN($CB42,-1),宝石属性!$B$25:$N$41,3,0)+VLOOKUP($CC$2,职业被动!$B$6:$M$29,COLUMNS(职业被动!$B$6:G$29),0)*$CB42,0)</f>
        <v>373</v>
      </c>
      <c r="CG42" s="9">
        <f>ROUND(属性投放!H$4+装备属性!H$4*IF($CB42&lt;10,1,ROUNDDOWN($CB42,-1))+SUM(属性投放!I$37:I$45)*$CB42+VLOOKUP($CC$2,一级属性!$E$41:$P$64,COLUMNS(一级属性!$E$41:K$64),0)*($CB42+0.25*IF($CB42&lt;10,1,ROUNDDOWN($CB42,-1)))+VLOOKUP($CC$2,宝石属性!$B$43:$M$66,COLUMNS(宝石属性!$B$43:H$66),0)*10*VLOOKUP(ROUNDDOWN($CB42,-1),宝石属性!$B$25:$N$41,2,0)*VLOOKUP(ROUNDDOWN($CB42,-1),宝石属性!$B$25:$N$41,3,0)+VLOOKUP($CC$2,职业被动!$B$6:$M$29,COLUMNS(职业被动!$B$6:H$29),0)*$CB42,0)</f>
        <v>281</v>
      </c>
      <c r="CH42" s="9">
        <f>ROUND(属性投放!I$4+装备属性!I$4*IF($CB42&lt;10,1,ROUNDDOWN($CB42,-1))+SUM(属性投放!J$37:J$45)*$CB42+VLOOKUP($CC$2,一级属性!$E$41:$P$64,COLUMNS(一级属性!$E$41:L$64),0)*($CB42+0.25*IF($CB42&lt;10,1,ROUNDDOWN($CB42,-1)))+VLOOKUP($CC$2,宝石属性!$B$43:$M$66,COLUMNS(宝石属性!$B$43:I$66),0)*10*VLOOKUP(ROUNDDOWN($CB42,-1),宝石属性!$B$25:$N$41,2,0)*VLOOKUP(ROUNDDOWN($CB42,-1),宝石属性!$B$25:$N$41,3,0)+VLOOKUP($CC$2,职业被动!$B$6:$M$29,COLUMNS(职业被动!$B$6:I$29),0)*$CB42,0)</f>
        <v>408</v>
      </c>
      <c r="CI42" s="9">
        <f>ROUND(属性投放!J$4+装备属性!J$4*IF($CB42&lt;10,1,ROUNDDOWN($CB42,-1))+SUM(属性投放!K$37:K$45)*$CB42+VLOOKUP($CC$2,一级属性!$E$41:$P$64,COLUMNS(一级属性!$E$41:M$64),0)*($CB42+0.25*IF($CB42&lt;10,1,ROUNDDOWN($CB42,-1)))+VLOOKUP($CC$2,宝石属性!$B$43:$M$66,COLUMNS(宝石属性!$B$43:J$66),0)*10*VLOOKUP(ROUNDDOWN($CB42,-1),宝石属性!$B$25:$N$41,2,0)*VLOOKUP(ROUNDDOWN($CB42,-1),宝石属性!$B$25:$N$41,3,0)+VLOOKUP($CC$2,职业被动!$B$6:$M$29,COLUMNS(职业被动!$B$6:J$29),0)*$CB42,0)</f>
        <v>260</v>
      </c>
      <c r="CJ42" s="9">
        <f>ROUND(属性投放!K$4+装备属性!K$4*IF($CB42&lt;10,1,ROUNDDOWN($CB42,-1))+SUM(属性投放!L$37:L$45)*$CB42+VLOOKUP($CC$2,一级属性!$E$41:$P$64,COLUMNS(一级属性!$E$41:N$64),0)*($CB42+0.25*IF($CB42&lt;10,1,ROUNDDOWN($CB42,-1)))+VLOOKUP($CC$2,宝石属性!$B$43:$M$66,COLUMNS(宝石属性!$B$43:K$66),0)*10*VLOOKUP(ROUNDDOWN($CB42,-1),宝石属性!$B$25:$N$41,2,0)*VLOOKUP(ROUNDDOWN($CB42,-1),宝石属性!$B$25:$N$41,3,0)+VLOOKUP($CC$2,职业被动!$B$6:$M$29,COLUMNS(职业被动!$B$6:K$29),0)*$CB42,0)</f>
        <v>130</v>
      </c>
      <c r="CK42" s="9">
        <f>ROUND(属性投放!L$4+装备属性!L$4*IF($CB42&lt;10,1,ROUNDDOWN($CB42,-1))+SUM(属性投放!M$37:M$45)*$CB42+VLOOKUP($CC$2,一级属性!$E$41:$P$64,COLUMNS(一级属性!$E$41:O$64),0)*($CB42+0.25*IF($CB42&lt;10,1,ROUNDDOWN($CB42,-1)))+VLOOKUP($CC$2,宝石属性!$B$43:$M$66,COLUMNS(宝石属性!$B$43:L$66),0)*10*VLOOKUP(ROUNDDOWN($CB42,-1),宝石属性!$B$25:$N$41,2,0)*VLOOKUP(ROUNDDOWN($CB42,-1),宝石属性!$B$25:$N$41,3,0)+VLOOKUP($CC$2,职业被动!$B$6:$M$29,COLUMNS(职业被动!$B$6:L$29),0)*$CB42,0)</f>
        <v>12</v>
      </c>
      <c r="CL42" s="9">
        <f>ROUND(属性投放!M$4+装备属性!M$4*IF($CB42&lt;10,1,ROUNDDOWN($CB42,-1))+SUM(属性投放!N$37:N$45)*$CB42+VLOOKUP($CC$2,一级属性!$E$41:$P$64,COLUMNS(一级属性!$E$41:P$64),0)*($CB42+0.25*IF($CB42&lt;10,1,ROUNDDOWN($CB42,-1)))+VLOOKUP($CC$2,宝石属性!$B$43:$M$66,COLUMNS(宝石属性!$B$43:M$66),0)*10*VLOOKUP(ROUNDDOWN($CB42,-1),宝石属性!$B$25:$N$41,2,0)*VLOOKUP(ROUNDDOWN($CB42,-1),宝石属性!$B$25:$N$41,3,0)+VLOOKUP($CC$2,职业被动!$B$6:$M$29,COLUMNS(职业被动!$B$6:M$29),0)*$CB42,0)</f>
        <v>402</v>
      </c>
      <c r="CM42" s="48">
        <f>属性价值和能力评分!$F$9+ROUND(属性价值和能力评分!$F$38*10,0)*CB42+ROUND((SUM(装备属性!$W$9:$W$14)+属性价值和能力评分!$F$38*1.25+1.4+2.8)*IF(CB42&lt;10,1,ROUNDDOWN(CB42,-1)),0)+15*VLOOKUP(ROUNDDOWN(CB42,-1),宝石属性!$B$26:$D$41,2,0)*6*VLOOKUP(ROUNDDOWN(CB42,-1),宝石属性!$B$26:$D$41,3,0)+(属性价值和能力评分!$F$49*9+属性价值和能力评分!$F$50*2+属性价值和能力评分!$F$53*8/5)*CB42</f>
        <v>6935</v>
      </c>
      <c r="CO42" s="1">
        <v>39</v>
      </c>
      <c r="CP42" s="9">
        <f>ROUND(属性投放!D$4+装备属性!D$4*IF($CO42&lt;10,1,ROUNDDOWN($CO42,-1))+SUM(属性投放!E$37:E$45)*$CO42+VLOOKUP($CP$2,一级属性!$E$41:$P$64,COLUMNS(一级属性!$E$41:G$64),0)*($CO42+0.25*IF($CO42&lt;10,1,ROUNDDOWN($CO42,-1)))+VLOOKUP($CP$2,宝石属性!$B$43:$M$66,COLUMNS(宝石属性!$B$43:D$66),0)*10*VLOOKUP(ROUNDDOWN($CO42,-1),宝石属性!$B$25:$N$41,2,0)*VLOOKUP(ROUNDDOWN($CO42,-1),宝石属性!$B$25:$N$41,3,0)+VLOOKUP($CP$2,职业被动!$B$6:$M$29,COLUMNS(职业被动!$B$6:D$29),0)*$CO42,0)</f>
        <v>1709</v>
      </c>
      <c r="CQ42" s="9">
        <f>ROUND(属性投放!E$4+装备属性!E$4*IF($CO42&lt;10,1,ROUNDDOWN($CO42,-1))+SUM(属性投放!F$37:F$45)*$CO42+VLOOKUP($CP$2,一级属性!$E$41:$P$64,COLUMNS(一级属性!$E$41:H$64),0)*($CO42+0.25*IF($CO42&lt;10,1,ROUNDDOWN($CO42,-1)))+VLOOKUP($CP$2,宝石属性!$B$43:$M$66,COLUMNS(宝石属性!$B$43:E$66),0)*10*VLOOKUP(ROUNDDOWN($CO42,-1),宝石属性!$B$25:$N$41,2,0)*VLOOKUP(ROUNDDOWN($CO42,-1),宝石属性!$B$25:$N$41,3,0)+VLOOKUP($CP$2,职业被动!$B$6:$M$29,COLUMNS(职业被动!$B$6:E$29),0)*$CO42,0)</f>
        <v>2194</v>
      </c>
      <c r="CR42" s="9">
        <f>ROUND(属性投放!F$4+装备属性!F$4*IF($CO42&lt;10,1,ROUNDDOWN($CO42,-1))+SUM(属性投放!G$37:G$45)*$CO42+VLOOKUP($CP$2,一级属性!$E$41:$P$64,COLUMNS(一级属性!$E$41:I$64),0)*($CO42+0.25*IF($CO42&lt;10,1,ROUNDDOWN($CO42,-1)))+VLOOKUP($CP$2,宝石属性!$B$43:$M$66,COLUMNS(宝石属性!$B$43:F$66),0)*10*VLOOKUP(ROUNDDOWN($CO42,-1),宝石属性!$B$25:$N$41,2,0)*VLOOKUP(ROUNDDOWN($CO42,-1),宝石属性!$B$25:$N$41,3,0)+VLOOKUP($CP$2,职业被动!$B$6:$M$29,COLUMNS(职业被动!$B$6:F$29),0)*$CO42,0)</f>
        <v>424</v>
      </c>
      <c r="CS42" s="9">
        <f>ROUND(属性投放!G$4+装备属性!G$4*IF($CO42&lt;10,1,ROUNDDOWN($CO42,-1))+SUM(属性投放!H$37:H$45)*$CO42+VLOOKUP($CP$2,一级属性!$E$41:$P$64,COLUMNS(一级属性!$E$41:J$64),0)*($CO42+0.25*IF($CO42&lt;10,1,ROUNDDOWN($CO42,-1)))+VLOOKUP($CP$2,宝石属性!$B$43:$M$66,COLUMNS(宝石属性!$B$43:G$66),0)*10*VLOOKUP(ROUNDDOWN($CO42,-1),宝石属性!$B$25:$N$41,2,0)*VLOOKUP(ROUNDDOWN($CO42,-1),宝石属性!$B$25:$N$41,3,0)+VLOOKUP($CP$2,职业被动!$B$6:$M$29,COLUMNS(职业被动!$B$6:G$29),0)*$CO42,0)</f>
        <v>334</v>
      </c>
      <c r="CT42" s="9">
        <f>ROUND(属性投放!H$4+装备属性!H$4*IF($CO42&lt;10,1,ROUNDDOWN($CO42,-1))+SUM(属性投放!I$37:I$45)*$CO42+VLOOKUP($CP$2,一级属性!$E$41:$P$64,COLUMNS(一级属性!$E$41:K$64),0)*($CO42+0.25*IF($CO42&lt;10,1,ROUNDDOWN($CO42,-1)))+VLOOKUP($CP$2,宝石属性!$B$43:$M$66,COLUMNS(宝石属性!$B$43:H$66),0)*10*VLOOKUP(ROUNDDOWN($CO42,-1),宝石属性!$B$25:$N$41,2,0)*VLOOKUP(ROUNDDOWN($CO42,-1),宝石属性!$B$25:$N$41,3,0)+VLOOKUP($CP$2,职业被动!$B$6:$M$29,COLUMNS(职业被动!$B$6:H$29),0)*$CO42,0)</f>
        <v>628</v>
      </c>
      <c r="CU42" s="9">
        <f>ROUND(属性投放!I$4+装备属性!I$4*IF($CO42&lt;10,1,ROUNDDOWN($CO42,-1))+SUM(属性投放!J$37:J$45)*$CO42+VLOOKUP($CP$2,一级属性!$E$41:$P$64,COLUMNS(一级属性!$E$41:L$64),0)*($CO42+0.25*IF($CO42&lt;10,1,ROUNDDOWN($CO42,-1)))+VLOOKUP($CP$2,宝石属性!$B$43:$M$66,COLUMNS(宝石属性!$B$43:I$66),0)*10*VLOOKUP(ROUNDDOWN($CO42,-1),宝石属性!$B$25:$N$41,2,0)*VLOOKUP(ROUNDDOWN($CO42,-1),宝石属性!$B$25:$N$41,3,0)+VLOOKUP($CP$2,职业被动!$B$6:$M$29,COLUMNS(职业被动!$B$6:I$29),0)*$CO42,0)</f>
        <v>540</v>
      </c>
      <c r="CV42" s="9">
        <f>ROUND(属性投放!J$4+装备属性!J$4*IF($CO42&lt;10,1,ROUNDDOWN($CO42,-1))+SUM(属性投放!K$37:K$45)*$CO42+VLOOKUP($CP$2,一级属性!$E$41:$P$64,COLUMNS(一级属性!$E$41:M$64),0)*($CO42+0.25*IF($CO42&lt;10,1,ROUNDDOWN($CO42,-1)))+VLOOKUP($CP$2,宝石属性!$B$43:$M$66,COLUMNS(宝石属性!$B$43:J$66),0)*10*VLOOKUP(ROUNDDOWN($CO42,-1),宝石属性!$B$25:$N$41,2,0)*VLOOKUP(ROUNDDOWN($CO42,-1),宝石属性!$B$25:$N$41,3,0)+VLOOKUP($CP$2,职业被动!$B$6:$M$29,COLUMNS(职业被动!$B$6:J$29),0)*$CO42,0)</f>
        <v>214</v>
      </c>
      <c r="CW42" s="9">
        <f>ROUND(属性投放!K$4+装备属性!K$4*IF($CO42&lt;10,1,ROUNDDOWN($CO42,-1))+SUM(属性投放!L$37:L$45)*$CO42+VLOOKUP($CP$2,一级属性!$E$41:$P$64,COLUMNS(一级属性!$E$41:N$64),0)*($CO42+0.25*IF($CO42&lt;10,1,ROUNDDOWN($CO42,-1)))+VLOOKUP($CP$2,宝石属性!$B$43:$M$66,COLUMNS(宝石属性!$B$43:K$66),0)*10*VLOOKUP(ROUNDDOWN($CO42,-1),宝石属性!$B$25:$N$41,2,0)*VLOOKUP(ROUNDDOWN($CO42,-1),宝石属性!$B$25:$N$41,3,0)+VLOOKUP($CP$2,职业被动!$B$6:$M$29,COLUMNS(职业被动!$B$6:K$29),0)*$CO42,0)</f>
        <v>130</v>
      </c>
      <c r="CX42" s="9">
        <f>ROUND(属性投放!L$4+装备属性!L$4*IF($CO42&lt;10,1,ROUNDDOWN($CO42,-1))+SUM(属性投放!M$37:M$45)*$CO42+VLOOKUP($CP$2,一级属性!$E$41:$P$64,COLUMNS(一级属性!$E$41:O$64),0)*($CO42+0.25*IF($CO42&lt;10,1,ROUNDDOWN($CO42,-1)))+VLOOKUP($CP$2,宝石属性!$B$43:$M$66,COLUMNS(宝石属性!$B$43:L$66),0)*10*VLOOKUP(ROUNDDOWN($CO42,-1),宝石属性!$B$25:$N$41,2,0)*VLOOKUP(ROUNDDOWN($CO42,-1),宝石属性!$B$25:$N$41,3,0)+VLOOKUP($CP$2,职业被动!$B$6:$M$29,COLUMNS(职业被动!$B$6:L$29),0)*$CO42,0)</f>
        <v>12</v>
      </c>
      <c r="CY42" s="9">
        <f>ROUND(属性投放!M$4+装备属性!M$4*IF($CO42&lt;10,1,ROUNDDOWN($CO42,-1))+SUM(属性投放!N$37:N$45)*$CO42+VLOOKUP($CP$2,一级属性!$E$41:$P$64,COLUMNS(一级属性!$E$41:P$64),0)*($CO42+0.25*IF($CO42&lt;10,1,ROUNDDOWN($CO42,-1)))+VLOOKUP($CP$2,宝石属性!$B$43:$M$66,COLUMNS(宝石属性!$B$43:M$66),0)*10*VLOOKUP(ROUNDDOWN($CO42,-1),宝石属性!$B$25:$N$41,2,0)*VLOOKUP(ROUNDDOWN($CO42,-1),宝石属性!$B$25:$N$41,3,0)+VLOOKUP($CP$2,职业被动!$B$6:$M$29,COLUMNS(职业被动!$B$6:M$29),0)*$CO42,0)</f>
        <v>402</v>
      </c>
      <c r="CZ42" s="48">
        <f>属性价值和能力评分!$F$9+ROUND(属性价值和能力评分!$F$38*10,0)*CO42+ROUND((SUM(装备属性!$W$9:$W$14)+属性价值和能力评分!$F$38*1.25+1.4+2.8)*IF(CO42&lt;10,1,ROUNDDOWN(CO42,-1)),0)+15*VLOOKUP(ROUNDDOWN(CO42,-1),宝石属性!$B$26:$D$41,2,0)*6*VLOOKUP(ROUNDDOWN(CO42,-1),宝石属性!$B$26:$D$41,3,0)+(属性价值和能力评分!$F$49*9+属性价值和能力评分!$F$50*2+属性价值和能力评分!$F$53*8/5)*CO42</f>
        <v>6935</v>
      </c>
      <c r="DB42" s="1">
        <v>39</v>
      </c>
      <c r="DC42" s="9">
        <f>ROUND(属性投放!D$4+装备属性!D$4*IF($DB42&lt;10,1,ROUNDDOWN($DB42,-1))+SUM(属性投放!E$37:E$45)*$DB42+VLOOKUP($DC$2,一级属性!$E$41:$P$64,COLUMNS(一级属性!$E$41:G$64),0)*($DB42+0.25*IF($DB42&lt;10,1,ROUNDDOWN($DB42,-1)))+VLOOKUP($DC$2,宝石属性!$B$43:$M$66,COLUMNS(宝石属性!$B$43:D$66),0)*10*VLOOKUP(ROUNDDOWN($DB42,-1),宝石属性!$B$25:$N$41,2,0)*VLOOKUP(ROUNDDOWN($DB42,-1),宝石属性!$B$25:$N$41,3,0)+VLOOKUP($DC$2,职业被动!$B$6:$M$29,COLUMNS(职业被动!$B$6:D$29),0)*$DB42,0)</f>
        <v>1982</v>
      </c>
      <c r="DD42" s="9">
        <f>ROUND(属性投放!E$4+装备属性!E$4*IF($DB42&lt;10,1,ROUNDDOWN($DB42,-1))+SUM(属性投放!F$37:F$45)*$DB42+VLOOKUP($DC$2,一级属性!$E$41:$P$64,COLUMNS(一级属性!$E$41:H$64),0)*($DB42+0.25*IF($DB42&lt;10,1,ROUNDDOWN($DB42,-1)))+VLOOKUP($DC$2,宝石属性!$B$43:$M$66,COLUMNS(宝石属性!$B$43:E$66),0)*10*VLOOKUP(ROUNDDOWN($DB42,-1),宝石属性!$B$25:$N$41,2,0)*VLOOKUP(ROUNDDOWN($DB42,-1),宝石属性!$B$25:$N$41,3,0)+VLOOKUP($DC$2,职业被动!$B$6:$M$29,COLUMNS(职业被动!$B$6:E$29),0)*$DB42,0)</f>
        <v>1031</v>
      </c>
      <c r="DE42" s="9">
        <f>ROUND(属性投放!F$4+装备属性!F$4*IF($DB42&lt;10,1,ROUNDDOWN($DB42,-1))+SUM(属性投放!G$37:G$45)*$DB42+VLOOKUP($DC$2,一级属性!$E$41:$P$64,COLUMNS(一级属性!$E$41:I$64),0)*($DB42+0.25*IF($DB42&lt;10,1,ROUNDDOWN($DB42,-1)))+VLOOKUP($DC$2,宝石属性!$B$43:$M$66,COLUMNS(宝石属性!$B$43:F$66),0)*10*VLOOKUP(ROUNDDOWN($DB42,-1),宝石属性!$B$25:$N$41,2,0)*VLOOKUP(ROUNDDOWN($DB42,-1),宝石属性!$B$25:$N$41,3,0)+VLOOKUP($DC$2,职业被动!$B$6:$M$29,COLUMNS(职业被动!$B$6:F$29),0)*$DB42,0)</f>
        <v>424</v>
      </c>
      <c r="DF42" s="9">
        <f>ROUND(属性投放!G$4+装备属性!G$4*IF($DB42&lt;10,1,ROUNDDOWN($DB42,-1))+SUM(属性投放!H$37:H$45)*$DB42+VLOOKUP($DC$2,一级属性!$E$41:$P$64,COLUMNS(一级属性!$E$41:J$64),0)*($DB42+0.25*IF($DB42&lt;10,1,ROUNDDOWN($DB42,-1)))+VLOOKUP($DC$2,宝石属性!$B$43:$M$66,COLUMNS(宝石属性!$B$43:G$66),0)*10*VLOOKUP(ROUNDDOWN($DB42,-1),宝石属性!$B$25:$N$41,2,0)*VLOOKUP(ROUNDDOWN($DB42,-1),宝石属性!$B$25:$N$41,3,0)+VLOOKUP($DC$2,职业被动!$B$6:$M$29,COLUMNS(职业被动!$B$6:G$29),0)*$DB42,0)</f>
        <v>959</v>
      </c>
      <c r="DG42" s="9">
        <f>ROUND(属性投放!H$4+装备属性!H$4*IF($DB42&lt;10,1,ROUNDDOWN($DB42,-1))+SUM(属性投放!I$37:I$45)*$DB42+VLOOKUP($DC$2,一级属性!$E$41:$P$64,COLUMNS(一级属性!$E$41:K$64),0)*($DB42+0.25*IF($DB42&lt;10,1,ROUNDDOWN($DB42,-1)))+VLOOKUP($DC$2,宝石属性!$B$43:$M$66,COLUMNS(宝石属性!$B$43:H$66),0)*10*VLOOKUP(ROUNDDOWN($DB42,-1),宝石属性!$B$25:$N$41,2,0)*VLOOKUP(ROUNDDOWN($DB42,-1),宝石属性!$B$25:$N$41,3,0)+VLOOKUP($DC$2,职业被动!$B$6:$M$29,COLUMNS(职业被动!$B$6:H$29),0)*$DB42,0)</f>
        <v>281</v>
      </c>
      <c r="DH42" s="9">
        <f>ROUND(属性投放!I$4+装备属性!I$4*IF($DB42&lt;10,1,ROUNDDOWN($DB42,-1))+SUM(属性投放!J$37:J$45)*$DB42+VLOOKUP($DC$2,一级属性!$E$41:$P$64,COLUMNS(一级属性!$E$41:L$64),0)*($DB42+0.25*IF($DB42&lt;10,1,ROUNDDOWN($DB42,-1)))+VLOOKUP($DC$2,宝石属性!$B$43:$M$66,COLUMNS(宝石属性!$B$43:I$66),0)*10*VLOOKUP(ROUNDDOWN($DB42,-1),宝石属性!$B$25:$N$41,2,0)*VLOOKUP(ROUNDDOWN($DB42,-1),宝石属性!$B$25:$N$41,3,0)+VLOOKUP($DC$2,职业被动!$B$6:$M$29,COLUMNS(职业被动!$B$6:I$29),0)*$DB42,0)</f>
        <v>362</v>
      </c>
      <c r="DI42" s="9">
        <f>ROUND(属性投放!J$4+装备属性!J$4*IF($DB42&lt;10,1,ROUNDDOWN($DB42,-1))+SUM(属性投放!K$37:K$45)*$DB42+VLOOKUP($DC$2,一级属性!$E$41:$P$64,COLUMNS(一级属性!$E$41:M$64),0)*($DB42+0.25*IF($DB42&lt;10,1,ROUNDDOWN($DB42,-1)))+VLOOKUP($DC$2,宝石属性!$B$43:$M$66,COLUMNS(宝石属性!$B$43:J$66),0)*10*VLOOKUP(ROUNDDOWN($DB42,-1),宝石属性!$B$25:$N$41,2,0)*VLOOKUP(ROUNDDOWN($DB42,-1),宝石属性!$B$25:$N$41,3,0)+VLOOKUP($DC$2,职业被动!$B$6:$M$29,COLUMNS(职业被动!$B$6:J$29),0)*$DB42,0)</f>
        <v>260</v>
      </c>
      <c r="DJ42" s="9">
        <f>ROUND(属性投放!K$4+装备属性!K$4*IF($DB42&lt;10,1,ROUNDDOWN($DB42,-1))+SUM(属性投放!L$37:L$45)*$DB42+VLOOKUP($DC$2,一级属性!$E$41:$P$64,COLUMNS(一级属性!$E$41:N$64),0)*($DB42+0.25*IF($DB42&lt;10,1,ROUNDDOWN($DB42,-1)))+VLOOKUP($DC$2,宝石属性!$B$43:$M$66,COLUMNS(宝石属性!$B$43:K$66),0)*10*VLOOKUP(ROUNDDOWN($DB42,-1),宝石属性!$B$25:$N$41,2,0)*VLOOKUP(ROUNDDOWN($DB42,-1),宝石属性!$B$25:$N$41,3,0)+VLOOKUP($DC$2,职业被动!$B$6:$M$29,COLUMNS(职业被动!$B$6:K$29),0)*$DB42,0)</f>
        <v>154</v>
      </c>
      <c r="DK42" s="9">
        <f>ROUND(属性投放!L$4+装备属性!L$4*IF($DB42&lt;10,1,ROUNDDOWN($DB42,-1))+SUM(属性投放!M$37:M$45)*$DB42+VLOOKUP($DC$2,一级属性!$E$41:$P$64,COLUMNS(一级属性!$E$41:O$64),0)*($DB42+0.25*IF($DB42&lt;10,1,ROUNDDOWN($DB42,-1)))+VLOOKUP($DC$2,宝石属性!$B$43:$M$66,COLUMNS(宝石属性!$B$43:L$66),0)*10*VLOOKUP(ROUNDDOWN($DB42,-1),宝石属性!$B$25:$N$41,2,0)*VLOOKUP(ROUNDDOWN($DB42,-1),宝石属性!$B$25:$N$41,3,0)+VLOOKUP($DC$2,职业被动!$B$6:$M$29,COLUMNS(职业被动!$B$6:L$29),0)*$DB42,0)</f>
        <v>12</v>
      </c>
      <c r="DL42" s="9">
        <f>ROUND(属性投放!M$4+装备属性!M$4*IF($DB42&lt;10,1,ROUNDDOWN($DB42,-1))+SUM(属性投放!N$37:N$45)*$DB42+VLOOKUP($DC$2,一级属性!$E$41:$P$64,COLUMNS(一级属性!$E$41:P$64),0)*($DB42+0.25*IF($DB42&lt;10,1,ROUNDDOWN($DB42,-1)))+VLOOKUP($DC$2,宝石属性!$B$43:$M$66,COLUMNS(宝石属性!$B$43:M$66),0)*10*VLOOKUP(ROUNDDOWN($DB42,-1),宝石属性!$B$25:$N$41,2,0)*VLOOKUP(ROUNDDOWN($DB42,-1),宝石属性!$B$25:$N$41,3,0)+VLOOKUP($DC$2,职业被动!$B$6:$M$29,COLUMNS(职业被动!$B$6:M$29),0)*$DB42,0)</f>
        <v>402</v>
      </c>
      <c r="DM42" s="48">
        <f>属性价值和能力评分!$F$9+ROUND(属性价值和能力评分!$F$38*10,0)*DB42+ROUND((SUM(装备属性!$W$9:$W$14)+属性价值和能力评分!$F$38*1.25+1.4+2.8)*IF(DB42&lt;10,1,ROUNDDOWN(DB42,-1)),0)+15*VLOOKUP(ROUNDDOWN(DB42,-1),宝石属性!$B$26:$D$41,2,0)*6*VLOOKUP(ROUNDDOWN(DB42,-1),宝石属性!$B$26:$D$41,3,0)+(属性价值和能力评分!$F$49*9+属性价值和能力评分!$F$50*2+属性价值和能力评分!$F$53*8/5)*DB42</f>
        <v>6935</v>
      </c>
      <c r="DO42" s="1">
        <v>39</v>
      </c>
      <c r="DP42" s="9">
        <f>ROUND(属性投放!D$4+装备属性!D$4*IF($DO42&lt;10,1,ROUNDDOWN($DO42,-1))+SUM(属性投放!E$37:E$45)*$DO42+VLOOKUP($DP$2,一级属性!$E$41:$P$64,COLUMNS(一级属性!$E$41:G$64),0)*($DO42+0.25*IF($DO42&lt;10,1,ROUNDDOWN($DO42,-1)))+VLOOKUP($DP$2,宝石属性!$B$43:$M$66,COLUMNS(宝石属性!$B$43:D$66),0)*10*VLOOKUP(ROUNDDOWN($DO42,-1),宝石属性!$B$25:$N$41,2,0)*VLOOKUP(ROUNDDOWN($DO42,-1),宝石属性!$B$25:$N$41,3,0)+VLOOKUP($DP$2,职业被动!$B$6:$M$29,COLUMNS(职业被动!$B$6:D$29),0)*$DO42,0)</f>
        <v>4235</v>
      </c>
      <c r="DQ42" s="9">
        <f>ROUND(属性投放!E$4+装备属性!E$4*IF($DO42&lt;10,1,ROUNDDOWN($DO42,-1))+SUM(属性投放!F$37:F$45)*$DO42+VLOOKUP($DP$2,一级属性!$E$41:$P$64,COLUMNS(一级属性!$E$41:H$64),0)*($DO42+0.25*IF($DO42&lt;10,1,ROUNDDOWN($DO42,-1)))+VLOOKUP($DP$2,宝石属性!$B$43:$M$66,COLUMNS(宝石属性!$B$43:E$66),0)*10*VLOOKUP(ROUNDDOWN($DO42,-1),宝石属性!$B$25:$N$41,2,0)*VLOOKUP(ROUNDDOWN($DO42,-1),宝石属性!$B$25:$N$41,3,0)+VLOOKUP($DP$2,职业被动!$B$6:$M$29,COLUMNS(职业被动!$B$6:E$29),0)*$DO42,0)</f>
        <v>1031</v>
      </c>
      <c r="DR42" s="9">
        <f>ROUND(属性投放!F$4+装备属性!F$4*IF($DO42&lt;10,1,ROUNDDOWN($DO42,-1))+SUM(属性投放!G$37:G$45)*$DO42+VLOOKUP($DP$2,一级属性!$E$41:$P$64,COLUMNS(一级属性!$E$41:I$64),0)*($DO42+0.25*IF($DO42&lt;10,1,ROUNDDOWN($DO42,-1)))+VLOOKUP($DP$2,宝石属性!$B$43:$M$66,COLUMNS(宝石属性!$B$43:F$66),0)*10*VLOOKUP(ROUNDDOWN($DO42,-1),宝石属性!$B$25:$N$41,2,0)*VLOOKUP(ROUNDDOWN($DO42,-1),宝石属性!$B$25:$N$41,3,0)+VLOOKUP($DP$2,职业被动!$B$6:$M$29,COLUMNS(职业被动!$B$6:F$29),0)*$DO42,0)</f>
        <v>424</v>
      </c>
      <c r="DS42" s="9">
        <f>ROUND(属性投放!G$4+装备属性!G$4*IF($DO42&lt;10,1,ROUNDDOWN($DO42,-1))+SUM(属性投放!H$37:H$45)*$DO42+VLOOKUP($DP$2,一级属性!$E$41:$P$64,COLUMNS(一级属性!$E$41:J$64),0)*($DO42+0.25*IF($DO42&lt;10,1,ROUNDDOWN($DO42,-1)))+VLOOKUP($DP$2,宝石属性!$B$43:$M$66,COLUMNS(宝石属性!$B$43:G$66),0)*10*VLOOKUP(ROUNDDOWN($DO42,-1),宝石属性!$B$25:$N$41,2,0)*VLOOKUP(ROUNDDOWN($DO42,-1),宝石属性!$B$25:$N$41,3,0)+VLOOKUP($DP$2,职业被动!$B$6:$M$29,COLUMNS(职业被动!$B$6:G$29),0)*$DO42,0)</f>
        <v>334</v>
      </c>
      <c r="DT42" s="9">
        <f>ROUND(属性投放!H$4+装备属性!H$4*IF($DO42&lt;10,1,ROUNDDOWN($DO42,-1))+SUM(属性投放!I$37:I$45)*$DO42+VLOOKUP($DP$2,一级属性!$E$41:$P$64,COLUMNS(一级属性!$E$41:K$64),0)*($DO42+0.25*IF($DO42&lt;10,1,ROUNDDOWN($DO42,-1)))+VLOOKUP($DP$2,宝石属性!$B$43:$M$66,COLUMNS(宝石属性!$B$43:H$66),0)*10*VLOOKUP(ROUNDDOWN($DO42,-1),宝石属性!$B$25:$N$41,2,0)*VLOOKUP(ROUNDDOWN($DO42,-1),宝石属性!$B$25:$N$41,3,0)+VLOOKUP($DP$2,职业被动!$B$6:$M$29,COLUMNS(职业被动!$B$6:H$29),0)*$DO42,0)</f>
        <v>320</v>
      </c>
      <c r="DU42" s="9">
        <f>ROUND(属性投放!I$4+装备属性!I$4*IF($DO42&lt;10,1,ROUNDDOWN($DO42,-1))+SUM(属性投放!J$37:J$45)*$DO42+VLOOKUP($DP$2,一级属性!$E$41:$P$64,COLUMNS(一级属性!$E$41:L$64),0)*($DO42+0.25*IF($DO42&lt;10,1,ROUNDDOWN($DO42,-1)))+VLOOKUP($DP$2,宝石属性!$B$43:$M$66,COLUMNS(宝石属性!$B$43:I$66),0)*10*VLOOKUP(ROUNDDOWN($DO42,-1),宝石属性!$B$25:$N$41,2,0)*VLOOKUP(ROUNDDOWN($DO42,-1),宝石属性!$B$25:$N$41,3,0)+VLOOKUP($DP$2,职业被动!$B$6:$M$29,COLUMNS(职业被动!$B$6:I$29),0)*$DO42,0)</f>
        <v>362</v>
      </c>
      <c r="DV42" s="9">
        <f>ROUND(属性投放!J$4+装备属性!J$4*IF($DO42&lt;10,1,ROUNDDOWN($DO42,-1))+SUM(属性投放!K$37:K$45)*$DO42+VLOOKUP($DP$2,一级属性!$E$41:$P$64,COLUMNS(一级属性!$E$41:M$64),0)*($DO42+0.25*IF($DO42&lt;10,1,ROUNDDOWN($DO42,-1)))+VLOOKUP($DP$2,宝石属性!$B$43:$M$66,COLUMNS(宝石属性!$B$43:J$66),0)*10*VLOOKUP(ROUNDDOWN($DO42,-1),宝石属性!$B$25:$N$41,2,0)*VLOOKUP(ROUNDDOWN($DO42,-1),宝石属性!$B$25:$N$41,3,0)+VLOOKUP($DP$2,职业被动!$B$6:$M$29,COLUMNS(职业被动!$B$6:J$29),0)*$DO42,0)</f>
        <v>260</v>
      </c>
      <c r="DW42" s="9">
        <f>ROUND(属性投放!K$4+装备属性!K$4*IF($DO42&lt;10,1,ROUNDDOWN($DO42,-1))+SUM(属性投放!L$37:L$45)*$DO42+VLOOKUP($DP$2,一级属性!$E$41:$P$64,COLUMNS(一级属性!$E$41:N$64),0)*($DO42+0.25*IF($DO42&lt;10,1,ROUNDDOWN($DO42,-1)))+VLOOKUP($DP$2,宝石属性!$B$43:$M$66,COLUMNS(宝石属性!$B$43:K$66),0)*10*VLOOKUP(ROUNDDOWN($DO42,-1),宝石属性!$B$25:$N$41,2,0)*VLOOKUP(ROUNDDOWN($DO42,-1),宝石属性!$B$25:$N$41,3,0)+VLOOKUP($DP$2,职业被动!$B$6:$M$29,COLUMNS(职业被动!$B$6:K$29),0)*$DO42,0)</f>
        <v>154</v>
      </c>
      <c r="DX42" s="9">
        <f>ROUND(属性投放!L$4+装备属性!L$4*IF($DO42&lt;10,1,ROUNDDOWN($DO42,-1))+SUM(属性投放!M$37:M$45)*$DO42+VLOOKUP($DP$2,一级属性!$E$41:$P$64,COLUMNS(一级属性!$E$41:O$64),0)*($DO42+0.25*IF($DO42&lt;10,1,ROUNDDOWN($DO42,-1)))+VLOOKUP($DP$2,宝石属性!$B$43:$M$66,COLUMNS(宝石属性!$B$43:L$66),0)*10*VLOOKUP(ROUNDDOWN($DO42,-1),宝石属性!$B$25:$N$41,2,0)*VLOOKUP(ROUNDDOWN($DO42,-1),宝石属性!$B$25:$N$41,3,0)+VLOOKUP($DP$2,职业被动!$B$6:$M$29,COLUMNS(职业被动!$B$6:L$29),0)*$DO42,0)</f>
        <v>12</v>
      </c>
      <c r="DY42" s="9">
        <f>ROUND(属性投放!M$4+装备属性!M$4*IF($DO42&lt;10,1,ROUNDDOWN($DO42,-1))+SUM(属性投放!N$37:N$45)*$DO42+VLOOKUP($DP$2,一级属性!$E$41:$P$64,COLUMNS(一级属性!$E$41:P$64),0)*($DO42+0.25*IF($DO42&lt;10,1,ROUNDDOWN($DO42,-1)))+VLOOKUP($DP$2,宝石属性!$B$43:$M$66,COLUMNS(宝石属性!$B$43:M$66),0)*10*VLOOKUP(ROUNDDOWN($DO42,-1),宝石属性!$B$25:$N$41,2,0)*VLOOKUP(ROUNDDOWN($DO42,-1),宝石属性!$B$25:$N$41,3,0)+VLOOKUP($DP$2,职业被动!$B$6:$M$29,COLUMNS(职业被动!$B$6:M$29),0)*$DO42,0)</f>
        <v>402</v>
      </c>
      <c r="DZ42" s="48">
        <f>属性价值和能力评分!$F$9+ROUND(属性价值和能力评分!$F$38*10,0)*DO42+ROUND((SUM(装备属性!$W$9:$W$14)+属性价值和能力评分!$F$38*1.25+1.4+2.8)*IF(DO42&lt;10,1,ROUNDDOWN(DO42,-1)),0)+15*VLOOKUP(ROUNDDOWN(DO42,-1),宝石属性!$B$26:$D$41,2,0)*6*VLOOKUP(ROUNDDOWN(DO42,-1),宝石属性!$B$26:$D$41,3,0)+(属性价值和能力评分!$F$49*9+属性价值和能力评分!$F$50*2+属性价值和能力评分!$F$53*8/5)*DO42</f>
        <v>6935</v>
      </c>
      <c r="EA42" s="17"/>
      <c r="EB42" s="1">
        <v>39</v>
      </c>
      <c r="EC42" s="1">
        <f>ROUND(CC42/MAX(CE42/10,((CE42*(1+属性投放!$E$8)-CF42+属性投放!$F$8*EB42)*(1+属性投放!$G$8)*(1+属性投放!$H$8))),1)</f>
        <v>2.8</v>
      </c>
      <c r="ED42" s="1">
        <f>ROUND(CP42/MAX(CE42/10,((CE42*(1+属性投放!$E$8)-CS42+属性投放!$F$8*EB42)*(1+属性投放!$G$8)*(1+属性投放!$H$8))),1)</f>
        <v>2.6</v>
      </c>
      <c r="EE42" s="1">
        <f>ROUND(DC42/MAX(CE42/10,((CE42*(1+属性投放!$E$8)-DF42+属性投放!$F$8*EB42)*(1+属性投放!$G$8)*(1+属性投放!$H$8))),1)</f>
        <v>24.7</v>
      </c>
      <c r="EF42" s="1">
        <f>ROUND(DP42/MAX(CE42/10,((CE42*(1+属性投放!$E$8)-DS42+属性投放!$F$8*EB42)*(1+属性投放!$G$8)*(1+属性投放!$H$8))),1)</f>
        <v>6.4</v>
      </c>
      <c r="EH42" s="1">
        <f>ROUND(CC42/MAX(属性投放!$F$9*EB42,((CT42*(1+属性投放!$E$9)-CH42+属性投放!$F$9*EB42)*(1+属性投放!$G$9)*(1+属性投放!$H$9))),1)</f>
        <v>2.5</v>
      </c>
      <c r="EI42" s="1">
        <f>ROUND(CP42/MAX(属性投放!$F$9*EB42,((CT42*(1+属性投放!$E$9)-CU42+属性投放!$F$9*EB42)*(1+属性投放!$G$9)*(1+属性投放!$H$9))),1)</f>
        <v>3.2</v>
      </c>
      <c r="EJ42" s="1">
        <f>ROUND(DC42/MAX(属性投放!$F$9*EB42,((CT42*(1+属性投放!$E$9)-DH42+属性投放!$F$9*EB42)*(1+属性投放!$G$9)*(1+属性投放!$H$9))),1)</f>
        <v>2.7</v>
      </c>
      <c r="EK42" s="1">
        <f>ROUND(DP42/MAX(属性投放!$F$9*EB42,((CT42*(1+属性投放!$E$9)-DU42+属性投放!$F$9*EB42)*(1+属性投放!$G$9)*(1+属性投放!$H$9))),1)</f>
        <v>5.7</v>
      </c>
      <c r="EM42" s="1">
        <f>ROUND(CC42/((BW42*(1+属性投放!$E$10)+属性投放!$F$10*EB42)*(1+属性投放!$G$10)*(1+属性投放!$H$10)),1)</f>
        <v>5.9</v>
      </c>
      <c r="EN42" s="1">
        <f>ROUND(CP42/((BW42*(1+属性投放!$E$10)+属性投放!$F$10*EB42)*(1+属性投放!$G$10)*(1+属性投放!$H$10)),1)</f>
        <v>5.9</v>
      </c>
      <c r="EO42" s="1">
        <f>ROUND(DC42/((BW42*(1+属性投放!$E$10)+属性投放!$F$10*EB42)*(1+属性投放!$G$10)*(1+属性投放!$H$10)),1)</f>
        <v>6.9</v>
      </c>
      <c r="EP42" s="1">
        <f>ROUND(DP42/((BW42*(1+属性投放!$E$10)+属性投放!$F$10*EB42)*(1+属性投放!$G$10)*(1+属性投放!$H$10)),1)</f>
        <v>14.7</v>
      </c>
    </row>
    <row r="43" spans="2:146">
      <c r="B43" s="1">
        <v>40</v>
      </c>
      <c r="C43" s="9">
        <f>ROUND(属性投放!D$4+装备属性!D$4*IF($B43&lt;10,1,ROUNDDOWN($B43,-1))+SUM(属性投放!E$37:E$45)*$B43+VLOOKUP($C$2,一级属性!$E$41:$P$64,COLUMNS(一级属性!$E$41:G$64),0)*($B43+0.25*IF($B43&lt;10,1,ROUNDDOWN($B43,-1)))+VLOOKUP($C$2,宝石属性!$B$43:$M$66,COLUMNS(宝石属性!$B$43:D$66),0)*10*VLOOKUP(ROUNDDOWN($B43,-1),宝石属性!$B$25:$N$41,2,0)*VLOOKUP(ROUNDDOWN($B43,-1),宝石属性!$B$25:$N$41,3,0)+VLOOKUP($C$2,职业被动!$B$6:$M$29,COLUMNS(职业被动!$B$6:D$29),0)*$B43,0)</f>
        <v>2336</v>
      </c>
      <c r="D43" s="9">
        <f>ROUND(属性投放!E$4+装备属性!E$4*IF($B43&lt;10,1,ROUNDDOWN($B43,-1))+SUM(属性投放!F$37:F$38)*$B43+VLOOKUP($C$2,一级属性!$E$67:$P$90,COLUMNS(一级属性!$E$67:H$90),0)*$B43+VLOOKUP($C$2,宝石属性!$B$43:$M$66,COLUMNS(宝石属性!$B$43:E$66),0)*10*VLOOKUP(ROUNDDOWN($B43,-1),宝石属性!$B$25:$N$41,2,0)*VLOOKUP(ROUNDDOWN($B43,-1),宝石属性!$B$25:$N$41,3,0)+VLOOKUP($C$2,职业被动!$B$6:$M$29,COLUMNS(职业被动!$B$6:E$29),0)*$B43,0)</f>
        <v>1128</v>
      </c>
      <c r="E43" s="9">
        <f>ROUND(属性投放!F$4+装备属性!F$4*IF($B43&lt;10,1,ROUNDDOWN($B43,-1))+SUM(属性投放!G$37:G$38)*$B43+VLOOKUP($C$2,一级属性!$E$67:$P$90,COLUMNS(一级属性!$E$67:I$90),0)*$B43+VLOOKUP($C$2,宝石属性!$B$43:$M$66,COLUMNS(宝石属性!$B$43:F$66),0)*10*VLOOKUP(ROUNDDOWN($B43,-1),宝石属性!$B$25:$N$41,2,0)*VLOOKUP(ROUNDDOWN($B43,-1),宝石属性!$B$25:$N$41,3,0)+VLOOKUP($C$2,职业被动!$B$6:$M$29,COLUMNS(职业被动!$B$6:F$29),0)*$B43,0)</f>
        <v>840</v>
      </c>
      <c r="F43" s="9">
        <f>ROUND(属性投放!G$4+装备属性!G$4*IF($B43&lt;10,1,ROUNDDOWN($B43,-1))+SUM(属性投放!H$37:H$38)*$B43+VLOOKUP($C$2,一级属性!$E$67:$P$90,COLUMNS(一级属性!$E$67:J$90),0)*$B43+VLOOKUP($C$2,宝石属性!$B$43:$M$66,COLUMNS(宝石属性!$B$43:G$66),0)*10*VLOOKUP(ROUNDDOWN($B43,-1),宝石属性!$B$25:$N$41,2,0)*VLOOKUP(ROUNDDOWN($B43,-1),宝石属性!$B$25:$N$41,3,0)+VLOOKUP($C$2,职业被动!$B$6:$M$29,COLUMNS(职业被动!$B$6:G$29),0)*$B43,0)</f>
        <v>430</v>
      </c>
      <c r="G43" s="9">
        <f>ROUND(属性投放!H$4+装备属性!H$4*IF($B43&lt;10,1,ROUNDDOWN($B43,-1))+SUM(属性投放!I$37:I$38)*$B43+VLOOKUP($C$2,一级属性!$E$67:$P$90,COLUMNS(一级属性!$E$67:K$90),0)*$B43+VLOOKUP($C$2,宝石属性!$B$43:$M$66,COLUMNS(宝石属性!$B$43:H$66),0)*10*VLOOKUP(ROUNDDOWN($B43,-1),宝石属性!$B$25:$N$41,2,0)*VLOOKUP(ROUNDDOWN($B43,-1),宝石属性!$B$25:$N$41,3,0)+VLOOKUP($C$2,职业被动!$B$6:$M$29,COLUMNS(职业被动!$B$6:H$29),0)*$B43,0)</f>
        <v>324</v>
      </c>
      <c r="H43" s="9">
        <f>ROUND(属性投放!I$4+装备属性!I$4*IF($B43&lt;10,1,ROUNDDOWN($B43,-1))+SUM(属性投放!J$37:J$38)*$B43+VLOOKUP($C$2,一级属性!$E$67:$P$90,COLUMNS(一级属性!$E$67:L$90),0)*$B43+VLOOKUP($C$2,宝石属性!$B$43:$M$66,COLUMNS(宝石属性!$B$43:I$66),0)*10*VLOOKUP(ROUNDDOWN($B43,-1),宝石属性!$B$25:$N$41,2,0)*VLOOKUP(ROUNDDOWN($B43,-1),宝石属性!$B$25:$N$41,3,0)+VLOOKUP($C$2,职业被动!$B$6:$M$29,COLUMNS(职业被动!$B$6:I$29),0)*$B43,0)</f>
        <v>444</v>
      </c>
      <c r="I43" s="9">
        <f>ROUND(属性投放!J$4+装备属性!J$4*IF($B43&lt;10,1,ROUNDDOWN($B43,-1))+SUM(属性投放!K$37:K$38)*$B43+VLOOKUP($C$2,一级属性!$E$67:$P$90,COLUMNS(一级属性!$E$67:M$90),0)*$B43+VLOOKUP($C$2,宝石属性!$B$43:$M$66,COLUMNS(宝石属性!$B$43:J$66),0)*10*VLOOKUP(ROUNDDOWN($B43,-1),宝石属性!$B$25:$N$41,2,0)*VLOOKUP(ROUNDDOWN($B43,-1),宝石属性!$B$25:$N$41,3,0)+VLOOKUP($C$2,职业被动!$B$6:$M$29,COLUMNS(职业被动!$B$6:J$29),0)*$B43,0)</f>
        <v>288</v>
      </c>
      <c r="J43" s="9">
        <f>ROUND(属性投放!K$4+装备属性!K$4*IF($B43&lt;10,1,ROUNDDOWN($B43,-1))+SUM(属性投放!L$37:L$38)*$B43+VLOOKUP($C$2,一级属性!$E$67:$P$90,COLUMNS(一级属性!$E$67:N$90),0)*$B43+VLOOKUP($C$2,宝石属性!$B$43:$M$66,COLUMNS(宝石属性!$B$43:K$66),0)*10*VLOOKUP(ROUNDDOWN($B43,-1),宝石属性!$B$25:$N$41,2,0)*VLOOKUP(ROUNDDOWN($B43,-1),宝石属性!$B$25:$N$41,3,0)+VLOOKUP($C$2,职业被动!$B$6:$M$29,COLUMNS(职业被动!$B$6:K$29),0)*$B43,0)</f>
        <v>160</v>
      </c>
      <c r="K43" s="9">
        <f>ROUND(属性投放!L$4+装备属性!L$4*IF($B43&lt;10,1,ROUNDDOWN($B43,-1))+SUM(属性投放!M$37:M$38)*$B43+VLOOKUP($C$2,一级属性!$E$67:$P$90,COLUMNS(一级属性!$E$67:O$90),0)*$B43+VLOOKUP($C$2,宝石属性!$B$43:$M$66,COLUMNS(宝石属性!$B$43:L$66),0)*10*VLOOKUP(ROUNDDOWN($B43,-1),宝石属性!$B$25:$N$41,2,0)*VLOOKUP(ROUNDDOWN($B43,-1),宝石属性!$B$25:$N$41,3,0)+VLOOKUP($C$2,职业被动!$B$6:$M$29,COLUMNS(职业被动!$B$6:L$29),0)*$B43,0)</f>
        <v>12</v>
      </c>
      <c r="L43" s="9">
        <f>ROUND(属性投放!M$4+装备属性!M$4*IF($B43&lt;10,1,ROUNDDOWN($B43,-1))+SUM(属性投放!N$37:N$38)*$B43+VLOOKUP($C$2,一级属性!$E$67:$P$90,COLUMNS(一级属性!$E$67:P$90),0)*$B43+VLOOKUP($C$2,宝石属性!$B$43:$M$66,COLUMNS(宝石属性!$B$43:M$66),0)*10*VLOOKUP(ROUNDDOWN($B43,-1),宝石属性!$B$25:$N$41,2,0)*VLOOKUP(ROUNDDOWN($B43,-1),宝石属性!$B$25:$N$41,3,0)+VLOOKUP($C$2,职业被动!$B$6:$M$29,COLUMNS(职业被动!$B$6:M$29),0)*$B43,0)</f>
        <v>428</v>
      </c>
      <c r="M43" s="48">
        <f>属性价值和能力评分!$F$9+ROUND(属性价值和能力评分!$F$38*10,0)*B43+ROUND((SUM(装备属性!$W$9:$W$14)+属性价值和能力评分!$F$38*1.25+1.4+2.8)*IF(B43&lt;10,1,ROUNDDOWN(B43,-1)),0)+15*VLOOKUP(ROUNDDOWN(B43,-1),宝石属性!$B$26:$D$41,2,0)*6*VLOOKUP(ROUNDDOWN(B43,-1),宝石属性!$B$26:$D$41,3,0)+(属性价值和能力评分!$F$49*9+属性价值和能力评分!$F$50*2+属性价值和能力评分!$F$53*8/5)*B43</f>
        <v>7606</v>
      </c>
      <c r="N43" s="20"/>
      <c r="O43" s="1">
        <v>40</v>
      </c>
      <c r="P43" s="9">
        <f>ROUND(属性投放!D$4+装备属性!D$4*IF($O43&lt;10,1,ROUNDDOWN($O43,-1))+SUM(属性投放!E$37:E$45)*$O43+VLOOKUP($P$2,一级属性!$E$41:$P$64,COLUMNS(一级属性!$E$41:G$64),0)*($O43+0.25*IF($O43&lt;10,1,ROUNDDOWN($O43,-1)))+VLOOKUP($P$2,宝石属性!$B$43:$M$66,COLUMNS(宝石属性!$B$43:D$66),0)*10*VLOOKUP(ROUNDDOWN($O43,-1),宝石属性!$B$25:$N$41,2,0)*VLOOKUP(ROUNDDOWN($O43,-1),宝石属性!$B$25:$N$41,3,0)+VLOOKUP($P$2,职业被动!$B$6:$M$29,COLUMNS(职业被动!$B$6:D$29),0)*$O43,0)</f>
        <v>2896</v>
      </c>
      <c r="Q43" s="9">
        <f>ROUND(属性投放!E$4+装备属性!E$4*IF($O43&lt;10,1,ROUNDDOWN($O43,-1))+SUM(属性投放!F$37:F$45)*$O43+VLOOKUP($P$2,一级属性!$E$41:$P$64,COLUMNS(一级属性!$E$41:H$64),0)*($O43+0.25*IF($O43&lt;10,1,ROUNDDOWN($O43,-1)))+VLOOKUP($P$2,宝石属性!$B$43:$M$66,COLUMNS(宝石属性!$B$43:E$66),0)*10*VLOOKUP(ROUNDDOWN($O43,-1),宝石属性!$B$25:$N$41,2,0)*VLOOKUP(ROUNDDOWN($O43,-1),宝石属性!$B$25:$N$41,3,0)+VLOOKUP($P$2,职业被动!$B$6:$M$29,COLUMNS(职业被动!$B$6:E$29),0)*$O43,0)</f>
        <v>1878</v>
      </c>
      <c r="R43" s="9">
        <f>ROUND(属性投放!F$4+装备属性!F$4*IF($O43&lt;10,1,ROUNDDOWN($O43,-1))+SUM(属性投放!G$37:G$45)*$O43+VLOOKUP($P$2,一级属性!$E$41:$P$64,COLUMNS(一级属性!$E$41:I$64),0)*($O43+0.25*IF($O43&lt;10,1,ROUNDDOWN($O43,-1)))+VLOOKUP($P$2,宝石属性!$B$43:$M$66,COLUMNS(宝石属性!$B$43:F$66),0)*10*VLOOKUP(ROUNDDOWN($O43,-1),宝石属性!$B$25:$N$41,2,0)*VLOOKUP(ROUNDDOWN($O43,-1),宝石属性!$B$25:$N$41,3,0)+VLOOKUP($P$2,职业被动!$B$6:$M$29,COLUMNS(职业被动!$B$6:F$29),0)*$O43,0)</f>
        <v>508</v>
      </c>
      <c r="S43" s="9">
        <f>ROUND(属性投放!G$4+装备属性!G$4*IF($O43&lt;10,1,ROUNDDOWN($O43,-1))+SUM(属性投放!H$37:H$45)*$O43+VLOOKUP($P$2,一级属性!$E$41:$P$64,COLUMNS(一级属性!$E$41:J$64),0)*($O43+0.25*IF($O43&lt;10,1,ROUNDDOWN($O43,-1)))+VLOOKUP($P$2,宝石属性!$B$43:$M$66,COLUMNS(宝石属性!$B$43:G$66),0)*10*VLOOKUP(ROUNDDOWN($O43,-1),宝石属性!$B$25:$N$41,2,0)*VLOOKUP(ROUNDDOWN($O43,-1),宝石属性!$B$25:$N$41,3,0)+VLOOKUP($P$2,职业被动!$B$6:$M$29,COLUMNS(职业被动!$B$6:G$29),0)*$O43,0)</f>
        <v>390</v>
      </c>
      <c r="T43" s="9">
        <f>ROUND(属性投放!H$4+装备属性!H$4*IF($O43&lt;10,1,ROUNDDOWN($O43,-1))+SUM(属性投放!I$37:I$45)*$O43+VLOOKUP($P$2,一级属性!$E$41:$P$64,COLUMNS(一级属性!$E$41:K$64),0)*($O43+0.25*IF($O43&lt;10,1,ROUNDDOWN($O43,-1)))+VLOOKUP($P$2,宝石属性!$B$43:$M$66,COLUMNS(宝石属性!$B$43:H$66),0)*10*VLOOKUP(ROUNDDOWN($O43,-1),宝石属性!$B$25:$N$41,2,0)*VLOOKUP(ROUNDDOWN($O43,-1),宝石属性!$B$25:$N$41,3,0)+VLOOKUP($P$2,职业被动!$B$6:$M$29,COLUMNS(职业被动!$B$6:H$29),0)*$O43,0)</f>
        <v>514</v>
      </c>
      <c r="U43" s="9">
        <f>ROUND(属性投放!I$4+装备属性!I$4*IF($O43&lt;10,1,ROUNDDOWN($O43,-1))+SUM(属性投放!J$37:J$45)*$O43+VLOOKUP($P$2,一级属性!$E$41:$P$64,COLUMNS(一级属性!$E$41:L$64),0)*($O43+0.25*IF($O43&lt;10,1,ROUNDDOWN($O43,-1)))+VLOOKUP($P$2,宝石属性!$B$43:$M$66,COLUMNS(宝石属性!$B$43:I$66),0)*10*VLOOKUP(ROUNDDOWN($O43,-1),宝石属性!$B$25:$N$41,2,0)*VLOOKUP(ROUNDDOWN($O43,-1),宝石属性!$B$25:$N$41,3,0)+VLOOKUP($P$2,职业被动!$B$6:$M$29,COLUMNS(职业被动!$B$6:I$29),0)*$O43,0)</f>
        <v>474</v>
      </c>
      <c r="V43" s="9">
        <f>ROUND(属性投放!J$4+装备属性!J$4*IF($O43&lt;10,1,ROUNDDOWN($O43,-1))+SUM(属性投放!K$37:K$45)*$O43+VLOOKUP($P$2,一级属性!$E$41:$P$64,COLUMNS(一级属性!$E$41:M$64),0)*($O43+0.25*IF($O43&lt;10,1,ROUNDDOWN($O43,-1)))+VLOOKUP($P$2,宝石属性!$B$43:$M$66,COLUMNS(宝石属性!$B$43:J$66),0)*10*VLOOKUP(ROUNDDOWN($O43,-1),宝石属性!$B$25:$N$41,2,0)*VLOOKUP(ROUNDDOWN($O43,-1),宝石属性!$B$25:$N$41,3,0)+VLOOKUP($P$2,职业被动!$B$6:$M$29,COLUMNS(职业被动!$B$6:J$29),0)*$O43,0)</f>
        <v>323</v>
      </c>
      <c r="W43" s="9">
        <f>ROUND(属性投放!K$4+装备属性!K$4*IF($O43&lt;10,1,ROUNDDOWN($O43,-1))+SUM(属性投放!L$37:L$45)*$O43+VLOOKUP($P$2,一级属性!$E$41:$P$64,COLUMNS(一级属性!$E$41:N$64),0)*($O43+0.25*IF($O43&lt;10,1,ROUNDDOWN($O43,-1)))+VLOOKUP($P$2,宝石属性!$B$43:$M$66,COLUMNS(宝石属性!$B$43:K$66),0)*10*VLOOKUP(ROUNDDOWN($O43,-1),宝石属性!$B$25:$N$41,2,0)*VLOOKUP(ROUNDDOWN($O43,-1),宝石属性!$B$25:$N$41,3,0)+VLOOKUP($P$2,职业被动!$B$6:$M$29,COLUMNS(职业被动!$B$6:K$29),0)*$O43,0)</f>
        <v>192</v>
      </c>
      <c r="X43" s="9">
        <f>ROUND(属性投放!L$4+装备属性!L$4*IF($O43&lt;10,1,ROUNDDOWN($O43,-1))+SUM(属性投放!M$37:M$45)*$O43+VLOOKUP($P$2,一级属性!$E$41:$P$64,COLUMNS(一级属性!$E$41:O$64),0)*($O43+0.25*IF($O43&lt;10,1,ROUNDDOWN($O43,-1)))+VLOOKUP($P$2,宝石属性!$B$43:$M$66,COLUMNS(宝石属性!$B$43:L$66),0)*10*VLOOKUP(ROUNDDOWN($O43,-1),宝石属性!$B$25:$N$41,2,0)*VLOOKUP(ROUNDDOWN($O43,-1),宝石属性!$B$25:$N$41,3,0)+VLOOKUP($P$2,职业被动!$B$6:$M$29,COLUMNS(职业被动!$B$6:L$29),0)*$O43,0)</f>
        <v>12</v>
      </c>
      <c r="Y43" s="9">
        <f>ROUND(属性投放!M$4+装备属性!M$4*IF($O43&lt;10,1,ROUNDDOWN($O43,-1))+SUM(属性投放!N$37:N$45)*$O43+VLOOKUP($P$2,一级属性!$E$41:$P$64,COLUMNS(一级属性!$E$41:P$64),0)*($O43+0.25*IF($O43&lt;10,1,ROUNDDOWN($O43,-1)))+VLOOKUP($P$2,宝石属性!$B$43:$M$66,COLUMNS(宝石属性!$B$43:M$66),0)*10*VLOOKUP(ROUNDDOWN($O43,-1),宝石属性!$B$25:$N$41,2,0)*VLOOKUP(ROUNDDOWN($O43,-1),宝石属性!$B$25:$N$41,3,0)+VLOOKUP($P$2,职业被动!$B$6:$M$29,COLUMNS(职业被动!$B$6:M$29),0)*$O43,0)</f>
        <v>428</v>
      </c>
      <c r="Z43" s="48">
        <f>属性价值和能力评分!$F$9+ROUND(属性价值和能力评分!$F$38*10,0)*O43+ROUND((SUM(装备属性!$W$9:$W$14)+属性价值和能力评分!$F$38*1.25+1.4+2.8)*IF(O43&lt;10,1,ROUNDDOWN(O43,-1)),0)+15*VLOOKUP(ROUNDDOWN(O43,-1),宝石属性!$B$26:$D$41,2,0)*6*VLOOKUP(ROUNDDOWN(O43,-1),宝石属性!$B$26:$D$41,3,0)+(属性价值和能力评分!$F$49*9+属性价值和能力评分!$F$50*2+属性价值和能力评分!$F$53*8/5)*O43</f>
        <v>7606</v>
      </c>
      <c r="AB43" s="1">
        <v>40</v>
      </c>
      <c r="AC43" s="9">
        <f>ROUND(属性投放!D$4+装备属性!D$4*IF($AB43&lt;10,1,ROUNDDOWN($AB43,-1))+SUM(属性投放!E$37:E$45)*$AB43+VLOOKUP($AC$2,一级属性!$E$41:$P$64,COLUMNS(一级属性!$E$41:G$64),0)*($AB43+0.25*IF($AB43&lt;10,1,ROUNDDOWN($AB43,-1)))+VLOOKUP($AC$2,宝石属性!$B$43:$M$66,COLUMNS(宝石属性!$B$43:D$66),0)*10*VLOOKUP(ROUNDDOWN($AB43,-1),宝石属性!$B$25:$N$41,2,0)*VLOOKUP(ROUNDDOWN($AB43,-1),宝石属性!$B$25:$N$41,3,0)+VLOOKUP($AC$2,职业被动!$B$6:$M$29,COLUMNS(职业被动!$B$6:D$29),0)*$AB43,0)</f>
        <v>2616</v>
      </c>
      <c r="AD43" s="9">
        <f>ROUND(属性投放!E$4+装备属性!E$4*IF($AB43&lt;10,1,ROUNDDOWN($AB43,-1))+SUM(属性投放!F$37:F$45)*$AB43+VLOOKUP($AC$2,一级属性!$E$41:$P$64,COLUMNS(一级属性!$E$41:H$64),0)*($AB43+0.25*IF($AB43&lt;10,1,ROUNDDOWN($AB43,-1)))+VLOOKUP($AC$2,宝石属性!$B$43:$M$66,COLUMNS(宝石属性!$B$43:E$66),0)*10*VLOOKUP(ROUNDDOWN($AB43,-1),宝石属性!$B$25:$N$41,2,0)*VLOOKUP(ROUNDDOWN($AB43,-1),宝石属性!$B$25:$N$41,3,0)+VLOOKUP($AC$2,职业被动!$B$6:$M$29,COLUMNS(职业被动!$B$6:E$29),0)*$AB43,0)</f>
        <v>1128</v>
      </c>
      <c r="AE43" s="9">
        <f>ROUND(属性投放!F$4+装备属性!F$4*IF($AB43&lt;10,1,ROUNDDOWN($AB43,-1))+SUM(属性投放!G$37:G$45)*$AB43+VLOOKUP($AC$2,一级属性!$E$41:$P$64,COLUMNS(一级属性!$E$41:I$64),0)*($AB43+0.25*IF($AB43&lt;10,1,ROUNDDOWN($AB43,-1)))+VLOOKUP($AC$2,宝石属性!$B$43:$M$66,COLUMNS(宝石属性!$B$43:F$66),0)*10*VLOOKUP(ROUNDDOWN($AB43,-1),宝石属性!$B$25:$N$41,2,0)*VLOOKUP(ROUNDDOWN($AB43,-1),宝石属性!$B$25:$N$41,3,0)+VLOOKUP($AC$2,职业被动!$B$6:$M$29,COLUMNS(职业被动!$B$6:F$29),0)*$AB43,0)</f>
        <v>740</v>
      </c>
      <c r="AF43" s="9">
        <f>ROUND(属性投放!G$4+装备属性!G$4*IF($AB43&lt;10,1,ROUNDDOWN($AB43,-1))+SUM(属性投放!H$37:H$45)*$AB43+VLOOKUP($AC$2,一级属性!$E$41:$P$64,COLUMNS(一级属性!$E$41:J$64),0)*($AB43+0.25*IF($AB43&lt;10,1,ROUNDDOWN($AB43,-1)))+VLOOKUP($AC$2,宝石属性!$B$43:$M$66,COLUMNS(宝石属性!$B$43:G$66),0)*10*VLOOKUP(ROUNDDOWN($AB43,-1),宝石属性!$B$25:$N$41,2,0)*VLOOKUP(ROUNDDOWN($AB43,-1),宝石属性!$B$25:$N$41,3,0)+VLOOKUP($AC$2,职业被动!$B$6:$M$29,COLUMNS(职业被动!$B$6:G$29),0)*$AB43,0)</f>
        <v>470</v>
      </c>
      <c r="AG43" s="9">
        <f>ROUND(属性投放!H$4+装备属性!H$4*IF($AB43&lt;10,1,ROUNDDOWN($AB43,-1))+SUM(属性投放!I$37:I$45)*$AB43+VLOOKUP($AC$2,一级属性!$E$41:$P$64,COLUMNS(一级属性!$E$41:K$64),0)*($AB43+0.25*IF($AB43&lt;10,1,ROUNDDOWN($AB43,-1)))+VLOOKUP($AC$2,宝石属性!$B$43:$M$66,COLUMNS(宝石属性!$B$43:H$66),0)*10*VLOOKUP(ROUNDDOWN($AB43,-1),宝石属性!$B$25:$N$41,2,0)*VLOOKUP(ROUNDDOWN($AB43,-1),宝石属性!$B$25:$N$41,3,0)+VLOOKUP($AC$2,职业被动!$B$6:$M$29,COLUMNS(职业被动!$B$6:H$29),0)*$AB43,0)</f>
        <v>324</v>
      </c>
      <c r="AH43" s="9">
        <f>ROUND(属性投放!I$4+装备属性!I$4*IF($AB43&lt;10,1,ROUNDDOWN($AB43,-1))+SUM(属性投放!J$37:J$45)*$AB43+VLOOKUP($AC$2,一级属性!$E$41:$P$64,COLUMNS(一级属性!$E$41:L$64),0)*($AB43+0.25*IF($AB43&lt;10,1,ROUNDDOWN($AB43,-1)))+VLOOKUP($AC$2,宝石属性!$B$43:$M$66,COLUMNS(宝石属性!$B$43:I$66),0)*10*VLOOKUP(ROUNDDOWN($AB43,-1),宝石属性!$B$25:$N$41,2,0)*VLOOKUP(ROUNDDOWN($AB43,-1),宝石属性!$B$25:$N$41,3,0)+VLOOKUP($AC$2,职业被动!$B$6:$M$29,COLUMNS(职业被动!$B$6:I$29),0)*$AB43,0)</f>
        <v>444</v>
      </c>
      <c r="AI43" s="9">
        <f>ROUND(属性投放!J$4+装备属性!J$4*IF($AB43&lt;10,1,ROUNDDOWN($AB43,-1))+SUM(属性投放!K$37:K$45)*$AB43+VLOOKUP($AC$2,一级属性!$E$41:$P$64,COLUMNS(一级属性!$E$41:M$64),0)*($AB43+0.25*IF($AB43&lt;10,1,ROUNDDOWN($AB43,-1)))+VLOOKUP($AC$2,宝石属性!$B$43:$M$66,COLUMNS(宝石属性!$B$43:J$66),0)*10*VLOOKUP(ROUNDDOWN($AB43,-1),宝石属性!$B$25:$N$41,2,0)*VLOOKUP(ROUNDDOWN($AB43,-1),宝石属性!$B$25:$N$41,3,0)+VLOOKUP($AC$2,职业被动!$B$6:$M$29,COLUMNS(职业被动!$B$6:J$29),0)*$AB43,0)</f>
        <v>288</v>
      </c>
      <c r="AJ43" s="9">
        <f>ROUND(属性投放!K$4+装备属性!K$4*IF($AB43&lt;10,1,ROUNDDOWN($AB43,-1))+SUM(属性投放!L$37:L$45)*$AB43+VLOOKUP($AC$2,一级属性!$E$41:$P$64,COLUMNS(一级属性!$E$41:N$64),0)*($AB43+0.25*IF($AB43&lt;10,1,ROUNDDOWN($AB43,-1)))+VLOOKUP($AC$2,宝石属性!$B$43:$M$66,COLUMNS(宝石属性!$B$43:K$66),0)*10*VLOOKUP(ROUNDDOWN($AB43,-1),宝石属性!$B$25:$N$41,2,0)*VLOOKUP(ROUNDDOWN($AB43,-1),宝石属性!$B$25:$N$41,3,0)+VLOOKUP($AC$2,职业被动!$B$6:$M$29,COLUMNS(职业被动!$B$6:K$29),0)*$AB43,0)</f>
        <v>160</v>
      </c>
      <c r="AK43" s="9">
        <f>ROUND(属性投放!L$4+装备属性!L$4*IF($AB43&lt;10,1,ROUNDDOWN($AB43,-1))+SUM(属性投放!M$37:M$45)*$AB43+VLOOKUP($AC$2,一级属性!$E$41:$P$64,COLUMNS(一级属性!$E$41:O$64),0)*($AB43+0.25*IF($AB43&lt;10,1,ROUNDDOWN($AB43,-1)))+VLOOKUP($AC$2,宝石属性!$B$43:$M$66,COLUMNS(宝石属性!$B$43:L$66),0)*10*VLOOKUP(ROUNDDOWN($AB43,-1),宝石属性!$B$25:$N$41,2,0)*VLOOKUP(ROUNDDOWN($AB43,-1),宝石属性!$B$25:$N$41,3,0)+VLOOKUP($AC$2,职业被动!$B$6:$M$29,COLUMNS(职业被动!$B$6:L$29),0)*$AB43,0)</f>
        <v>12</v>
      </c>
      <c r="AL43" s="9">
        <f>ROUND(属性投放!M$4+装备属性!M$4*IF($AB43&lt;10,1,ROUNDDOWN($AB43,-1))+SUM(属性投放!N$37:N$45)*$AB43+VLOOKUP($AC$2,一级属性!$E$41:$P$64,COLUMNS(一级属性!$E$41:P$64),0)*($AB43+0.25*IF($AB43&lt;10,1,ROUNDDOWN($AB43,-1)))+VLOOKUP($AC$2,宝石属性!$B$43:$M$66,COLUMNS(宝石属性!$B$43:M$66),0)*10*VLOOKUP(ROUNDDOWN($AB43,-1),宝石属性!$B$25:$N$41,2,0)*VLOOKUP(ROUNDDOWN($AB43,-1),宝石属性!$B$25:$N$41,3,0)+VLOOKUP($AC$2,职业被动!$B$6:$M$29,COLUMNS(职业被动!$B$6:M$29),0)*$AB43,0)</f>
        <v>428</v>
      </c>
      <c r="AM43" s="48">
        <f>属性价值和能力评分!$F$9+ROUND(属性价值和能力评分!$F$38*10,0)*AB43+ROUND((SUM(装备属性!$W$9:$W$14)+属性价值和能力评分!$F$38*1.25+1.4+2.8)*IF(AB43&lt;10,1,ROUNDDOWN(AB43,-1)),0)+15*VLOOKUP(ROUNDDOWN(AB43,-1),宝石属性!$B$26:$D$41,2,0)*6*VLOOKUP(ROUNDDOWN(AB43,-1),宝石属性!$B$26:$D$41,3,0)+(属性价值和能力评分!$F$49*9+属性价值和能力评分!$F$50*2+属性价值和能力评分!$F$53*8/5)*AB43</f>
        <v>7606</v>
      </c>
      <c r="AO43" s="1">
        <v>40</v>
      </c>
      <c r="AP43" s="9">
        <f>ROUND(属性投放!D$4+装备属性!D$4*IF($AO43&lt;10,1,ROUNDDOWN($AO43,-1))+SUM(属性投放!E$37:E$45)*$AO43+VLOOKUP($AP$2,一级属性!$E$41:$P$64,COLUMNS(一级属性!$E$41:G$64),0)*($AO43+0.25*IF($AO43&lt;10,1,ROUNDDOWN($AO43,-1)))+VLOOKUP($AP$2,宝石属性!$B$43:$M$66,COLUMNS(宝石属性!$B$43:D$66),0)*10*VLOOKUP(ROUNDDOWN($AO43,-1),宝石属性!$B$25:$N$41,2,0)*VLOOKUP(ROUNDDOWN($AO43,-1),宝石属性!$B$25:$N$41,3,0)+VLOOKUP($AP$2,职业被动!$B$6:$M$29,COLUMNS(职业被动!$B$6:D$29),0)*$AO43,0)</f>
        <v>2616</v>
      </c>
      <c r="AQ43" s="9">
        <f>ROUND(属性投放!E$4+装备属性!E$4*IF($AO43&lt;10,1,ROUNDDOWN($AO43,-1))+SUM(属性投放!F$37:F$45)*$AO43+VLOOKUP($AP$2,一级属性!$E$41:$P$64,COLUMNS(一级属性!$E$41:H$64),0)*($AO43+0.25*IF($AO43&lt;10,1,ROUNDDOWN($AO43,-1)))+VLOOKUP($AP$2,宝石属性!$B$43:$M$66,COLUMNS(宝石属性!$B$43:E$66),0)*10*VLOOKUP(ROUNDDOWN($AO43,-1),宝石属性!$B$25:$N$41,2,0)*VLOOKUP(ROUNDDOWN($AO43,-1),宝石属性!$B$25:$N$41,3,0)+VLOOKUP($AP$2,职业被动!$B$6:$M$29,COLUMNS(职业被动!$B$6:E$29),0)*$AO43,0)</f>
        <v>1878</v>
      </c>
      <c r="AR43" s="9">
        <f>ROUND(属性投放!F$4+装备属性!F$4*IF($AO43&lt;10,1,ROUNDDOWN($AO43,-1))+SUM(属性投放!G$37:G$45)*$AO43+VLOOKUP($AP$2,一级属性!$E$41:$P$64,COLUMNS(一级属性!$E$41:I$64),0)*($AO43+0.25*IF($AO43&lt;10,1,ROUNDDOWN($AO43,-1)))+VLOOKUP($AP$2,宝石属性!$B$43:$M$66,COLUMNS(宝石属性!$B$43:F$66),0)*10*VLOOKUP(ROUNDDOWN($AO43,-1),宝石属性!$B$25:$N$41,2,0)*VLOOKUP(ROUNDDOWN($AO43,-1),宝石属性!$B$25:$N$41,3,0)+VLOOKUP($AP$2,职业被动!$B$6:$M$29,COLUMNS(职业被动!$B$6:F$29),0)*$AO43,0)</f>
        <v>508</v>
      </c>
      <c r="AS43" s="9">
        <f>ROUND(属性投放!G$4+装备属性!G$4*IF($AO43&lt;10,1,ROUNDDOWN($AO43,-1))+SUM(属性投放!H$37:H$45)*$AO43+VLOOKUP($AP$2,一级属性!$E$41:$P$64,COLUMNS(一级属性!$E$41:J$64),0)*($AO43+0.25*IF($AO43&lt;10,1,ROUNDDOWN($AO43,-1)))+VLOOKUP($AP$2,宝石属性!$B$43:$M$66,COLUMNS(宝石属性!$B$43:G$66),0)*10*VLOOKUP(ROUNDDOWN($AO43,-1),宝石属性!$B$25:$N$41,2,0)*VLOOKUP(ROUNDDOWN($AO43,-1),宝石属性!$B$25:$N$41,3,0)+VLOOKUP($AP$2,职业被动!$B$6:$M$29,COLUMNS(职业被动!$B$6:G$29),0)*$AO43,0)</f>
        <v>390</v>
      </c>
      <c r="AT43" s="9">
        <f>ROUND(属性投放!H$4+装备属性!H$4*IF($AO43&lt;10,1,ROUNDDOWN($AO43,-1))+SUM(属性投放!I$37:I$45)*$AO43+VLOOKUP($AP$2,一级属性!$E$41:$P$64,COLUMNS(一级属性!$E$41:K$64),0)*($AO43+0.25*IF($AO43&lt;10,1,ROUNDDOWN($AO43,-1)))+VLOOKUP($AP$2,宝石属性!$B$43:$M$66,COLUMNS(宝石属性!$B$43:H$66),0)*10*VLOOKUP(ROUNDDOWN($AO43,-1),宝石属性!$B$25:$N$41,2,0)*VLOOKUP(ROUNDDOWN($AO43,-1),宝石属性!$B$25:$N$41,3,0)+VLOOKUP($AP$2,职业被动!$B$6:$M$29,COLUMNS(职业被动!$B$6:H$29),0)*$AO43,0)</f>
        <v>474</v>
      </c>
      <c r="AU43" s="9">
        <f>ROUND(属性投放!I$4+装备属性!I$4*IF($AO43&lt;10,1,ROUNDDOWN($AO43,-1))+SUM(属性投放!J$37:J$45)*$AO43+VLOOKUP($AP$2,一级属性!$E$41:$P$64,COLUMNS(一级属性!$E$41:L$64),0)*($AO43+0.25*IF($AO43&lt;10,1,ROUNDDOWN($AO43,-1)))+VLOOKUP($AP$2,宝石属性!$B$43:$M$66,COLUMNS(宝石属性!$B$43:I$66),0)*10*VLOOKUP(ROUNDDOWN($AO43,-1),宝石属性!$B$25:$N$41,2,0)*VLOOKUP(ROUNDDOWN($AO43,-1),宝石属性!$B$25:$N$41,3,0)+VLOOKUP($AP$2,职业被动!$B$6:$M$29,COLUMNS(职业被动!$B$6:I$29),0)*$AO43,0)</f>
        <v>474</v>
      </c>
      <c r="AV43" s="9">
        <f>ROUND(属性投放!J$4+装备属性!J$4*IF($AO43&lt;10,1,ROUNDDOWN($AO43,-1))+SUM(属性投放!K$37:K$45)*$AO43+VLOOKUP($AP$2,一级属性!$E$41:$P$64,COLUMNS(一级属性!$E$41:M$64),0)*($AO43+0.25*IF($AO43&lt;10,1,ROUNDDOWN($AO43,-1)))+VLOOKUP($AP$2,宝石属性!$B$43:$M$66,COLUMNS(宝石属性!$B$43:J$66),0)*10*VLOOKUP(ROUNDDOWN($AO43,-1),宝石属性!$B$25:$N$41,2,0)*VLOOKUP(ROUNDDOWN($AO43,-1),宝石属性!$B$25:$N$41,3,0)+VLOOKUP($AP$2,职业被动!$B$6:$M$29,COLUMNS(职业被动!$B$6:J$29),0)*$AO43,0)</f>
        <v>323</v>
      </c>
      <c r="AW43" s="9">
        <f>ROUND(属性投放!K$4+装备属性!K$4*IF($AO43&lt;10,1,ROUNDDOWN($AO43,-1))+SUM(属性投放!L$37:L$45)*$AO43+VLOOKUP($AP$2,一级属性!$E$41:$P$64,COLUMNS(一级属性!$E$41:N$64),0)*($AO43+0.25*IF($AO43&lt;10,1,ROUNDDOWN($AO43,-1)))+VLOOKUP($AP$2,宝石属性!$B$43:$M$66,COLUMNS(宝石属性!$B$43:K$66),0)*10*VLOOKUP(ROUNDDOWN($AO43,-1),宝石属性!$B$25:$N$41,2,0)*VLOOKUP(ROUNDDOWN($AO43,-1),宝石属性!$B$25:$N$41,3,0)+VLOOKUP($AP$2,职业被动!$B$6:$M$29,COLUMNS(职业被动!$B$6:K$29),0)*$AO43,0)</f>
        <v>160</v>
      </c>
      <c r="AX43" s="9">
        <f>ROUND(属性投放!L$4+装备属性!L$4*IF($AO43&lt;10,1,ROUNDDOWN($AO43,-1))+SUM(属性投放!M$37:M$45)*$AO43+VLOOKUP($AP$2,一级属性!$E$41:$P$64,COLUMNS(一级属性!$E$41:O$64),0)*($AO43+0.25*IF($AO43&lt;10,1,ROUNDDOWN($AO43,-1)))+VLOOKUP($AP$2,宝石属性!$B$43:$M$66,COLUMNS(宝石属性!$B$43:L$66),0)*10*VLOOKUP(ROUNDDOWN($AO43,-1),宝石属性!$B$25:$N$41,2,0)*VLOOKUP(ROUNDDOWN($AO43,-1),宝石属性!$B$25:$N$41,3,0)+VLOOKUP($AP$2,职业被动!$B$6:$M$29,COLUMNS(职业被动!$B$6:L$29),0)*$AO43,0)</f>
        <v>424</v>
      </c>
      <c r="AY43" s="9">
        <f>ROUND(属性投放!M$4+装备属性!M$4*IF($AO43&lt;10,1,ROUNDDOWN($AO43,-1))+SUM(属性投放!N$37:N$45)*$AO43+VLOOKUP($AP$2,一级属性!$E$41:$P$64,COLUMNS(一级属性!$E$41:P$64),0)*($AO43+0.25*IF($AO43&lt;10,1,ROUNDDOWN($AO43,-1)))+VLOOKUP($AP$2,宝石属性!$B$43:$M$66,COLUMNS(宝石属性!$B$43:M$66),0)*10*VLOOKUP(ROUNDDOWN($AO43,-1),宝石属性!$B$25:$N$41,2,0)*VLOOKUP(ROUNDDOWN($AO43,-1),宝石属性!$B$25:$N$41,3,0)+VLOOKUP($AP$2,职业被动!$B$6:$M$29,COLUMNS(职业被动!$B$6:M$29),0)*$AO43,0)</f>
        <v>428</v>
      </c>
      <c r="AZ43" s="48">
        <f>属性价值和能力评分!$F$9+ROUND(属性价值和能力评分!$F$38*10,0)*AO43+ROUND((SUM(装备属性!$W$9:$W$14)+属性价值和能力评分!$F$38*1.25+1.4+2.8)*IF(AO43&lt;10,1,ROUNDDOWN(AO43,-1)),0)+15*VLOOKUP(ROUNDDOWN(AO43,-1),宝石属性!$B$26:$D$41,2,0)*6*VLOOKUP(ROUNDDOWN(AO43,-1),宝石属性!$B$26:$D$41,3,0)+(属性价值和能力评分!$F$49*9+属性价值和能力评分!$F$50*2+属性价值和能力评分!$F$53*8/5)*AO43</f>
        <v>7606</v>
      </c>
      <c r="BB43" s="1">
        <v>40</v>
      </c>
      <c r="BC43" s="9">
        <f>ROUND(属性投放!D$4+装备属性!D$4*IF($BB43&lt;10,1,ROUNDDOWN($BB43,-1))+SUM(属性投放!E$37:E$45)*$BB43+VLOOKUP($BC$2,一级属性!$E$41:$P$64,COLUMNS(一级属性!$E$41:G$64),0)*($BB43+0.25*IF($BB43&lt;10,1,ROUNDDOWN($BB43,-1)))+VLOOKUP($BC$2,宝石属性!$B$43:$M$66,COLUMNS(宝石属性!$B$43:D$66),0)*10*VLOOKUP(ROUNDDOWN($BB43,-1),宝石属性!$B$25:$N$41,2,0)*VLOOKUP(ROUNDDOWN($BB43,-1),宝石属性!$B$25:$N$41,3,0)+VLOOKUP($BC$2,职业被动!$B$6:$M$29,COLUMNS(职业被动!$B$6:D$29),0)*$BB43,0)</f>
        <v>2336</v>
      </c>
      <c r="BD43" s="9">
        <f>ROUND(属性投放!E$4+装备属性!E$4*IF($BB43&lt;10,1,ROUNDDOWN($BB43,-1))+SUM(属性投放!F$37:F$45)*$BB43+VLOOKUP($BC$2,一级属性!$E$41:$P$64,COLUMNS(一级属性!$E$41:H$64),0)*($BB43+0.25*IF($BB43&lt;10,1,ROUNDDOWN($BB43,-1)))+VLOOKUP($BC$2,宝石属性!$B$43:$M$66,COLUMNS(宝石属性!$B$43:E$66),0)*10*VLOOKUP(ROUNDDOWN($BB43,-1),宝石属性!$B$25:$N$41,2,0)*VLOOKUP(ROUNDDOWN($BB43,-1),宝石属性!$B$25:$N$41,3,0)+VLOOKUP($BC$2,职业被动!$B$6:$M$29,COLUMNS(职业被动!$B$6:E$29),0)*$BB43,0)</f>
        <v>2128</v>
      </c>
      <c r="BE43" s="9">
        <f>ROUND(属性投放!F$4+装备属性!F$4*IF($BB43&lt;10,1,ROUNDDOWN($BB43,-1))+SUM(属性投放!G$37:G$45)*$BB43+VLOOKUP($BC$2,一级属性!$E$41:$P$64,COLUMNS(一级属性!$E$41:I$64),0)*($BB43+0.25*IF($BB43&lt;10,1,ROUNDDOWN($BB43,-1)))+VLOOKUP($BC$2,宝石属性!$B$43:$M$66,COLUMNS(宝石属性!$B$43:F$66),0)*10*VLOOKUP(ROUNDDOWN($BB43,-1),宝石属性!$B$25:$N$41,2,0)*VLOOKUP(ROUNDDOWN($BB43,-1),宝石属性!$B$25:$N$41,3,0)+VLOOKUP($BC$2,职业被动!$B$6:$M$29,COLUMNS(职业被动!$B$6:F$29),0)*$BB43,0)</f>
        <v>508</v>
      </c>
      <c r="BF43" s="9">
        <f>ROUND(属性投放!G$4+装备属性!G$4*IF($BB43&lt;10,1,ROUNDDOWN($BB43,-1))+SUM(属性投放!H$37:H$45)*$BB43+VLOOKUP($BC$2,一级属性!$E$41:$P$64,COLUMNS(一级属性!$E$41:J$64),0)*($BB43+0.25*IF($BB43&lt;10,1,ROUNDDOWN($BB43,-1)))+VLOOKUP($BC$2,宝石属性!$B$43:$M$66,COLUMNS(宝石属性!$B$43:G$66),0)*10*VLOOKUP(ROUNDDOWN($BB43,-1),宝石属性!$B$25:$N$41,2,0)*VLOOKUP(ROUNDDOWN($BB43,-1),宝石属性!$B$25:$N$41,3,0)+VLOOKUP($BC$2,职业被动!$B$6:$M$29,COLUMNS(职业被动!$B$6:G$29),0)*$BB43,0)</f>
        <v>390</v>
      </c>
      <c r="BG43" s="9">
        <f>ROUND(属性投放!H$4+装备属性!H$4*IF($BB43&lt;10,1,ROUNDDOWN($BB43,-1))+SUM(属性投放!I$37:I$45)*$BB43+VLOOKUP($BC$2,一级属性!$E$41:$P$64,COLUMNS(一级属性!$E$41:K$64),0)*($BB43+0.25*IF($BB43&lt;10,1,ROUNDDOWN($BB43,-1)))+VLOOKUP($BC$2,宝石属性!$B$43:$M$66,COLUMNS(宝石属性!$B$43:H$66),0)*10*VLOOKUP(ROUNDDOWN($BB43,-1),宝石属性!$B$25:$N$41,2,0)*VLOOKUP(ROUNDDOWN($BB43,-1),宝石属性!$B$25:$N$41,3,0)+VLOOKUP($BC$2,职业被动!$B$6:$M$29,COLUMNS(职业被动!$B$6:H$29),0)*$BB43,0)</f>
        <v>628</v>
      </c>
      <c r="BH43" s="9">
        <f>ROUND(属性投放!I$4+装备属性!I$4*IF($BB43&lt;10,1,ROUNDDOWN($BB43,-1))+SUM(属性投放!J$37:J$45)*$BB43+VLOOKUP($BC$2,一级属性!$E$41:$P$64,COLUMNS(一级属性!$E$41:L$64),0)*($BB43+0.25*IF($BB43&lt;10,1,ROUNDDOWN($BB43,-1)))+VLOOKUP($BC$2,宝石属性!$B$43:$M$66,COLUMNS(宝石属性!$B$43:I$66),0)*10*VLOOKUP(ROUNDDOWN($BB43,-1),宝石属性!$B$25:$N$41,2,0)*VLOOKUP(ROUNDDOWN($BB43,-1),宝石属性!$B$25:$N$41,3,0)+VLOOKUP($BC$2,职业被动!$B$6:$M$29,COLUMNS(职业被动!$B$6:I$29),0)*$BB43,0)</f>
        <v>564</v>
      </c>
      <c r="BI43" s="9">
        <f>ROUND(属性投放!J$4+装备属性!J$4*IF($BB43&lt;10,1,ROUNDDOWN($BB43,-1))+SUM(属性投放!K$37:K$45)*$BB43+VLOOKUP($BC$2,一级属性!$E$41:$P$64,COLUMNS(一级属性!$E$41:M$64),0)*($BB43+0.25*IF($BB43&lt;10,1,ROUNDDOWN($BB43,-1)))+VLOOKUP($BC$2,宝石属性!$B$43:$M$66,COLUMNS(宝石属性!$B$43:J$66),0)*10*VLOOKUP(ROUNDDOWN($BB43,-1),宝石属性!$B$25:$N$41,2,0)*VLOOKUP(ROUNDDOWN($BB43,-1),宝石属性!$B$25:$N$41,3,0)+VLOOKUP($BC$2,职业被动!$B$6:$M$29,COLUMNS(职业被动!$B$6:J$29),0)*$BB43,0)</f>
        <v>248</v>
      </c>
      <c r="BJ43" s="9">
        <f>ROUND(属性投放!K$4+装备属性!K$4*IF($BB43&lt;10,1,ROUNDDOWN($BB43,-1))+SUM(属性投放!L$37:L$45)*$BB43+VLOOKUP($BC$2,一级属性!$E$41:$P$64,COLUMNS(一级属性!$E$41:N$64),0)*($BB43+0.25*IF($BB43&lt;10,1,ROUNDDOWN($BB43,-1)))+VLOOKUP($BC$2,宝石属性!$B$43:$M$66,COLUMNS(宝石属性!$B$43:K$66),0)*10*VLOOKUP(ROUNDDOWN($BB43,-1),宝石属性!$B$25:$N$41,2,0)*VLOOKUP(ROUNDDOWN($BB43,-1),宝石属性!$B$25:$N$41,3,0)+VLOOKUP($BC$2,职业被动!$B$6:$M$29,COLUMNS(职业被动!$B$6:K$29),0)*$BB43,0)</f>
        <v>160</v>
      </c>
      <c r="BK43" s="9">
        <f>ROUND(属性投放!L$4+装备属性!L$4*IF($BB43&lt;10,1,ROUNDDOWN($BB43,-1))+SUM(属性投放!M$37:M$45)*$BB43+VLOOKUP($BC$2,一级属性!$E$41:$P$64,COLUMNS(一级属性!$E$41:O$64),0)*($BB43+0.25*IF($BB43&lt;10,1,ROUNDDOWN($BB43,-1)))+VLOOKUP($BC$2,宝石属性!$B$43:$M$66,COLUMNS(宝石属性!$B$43:L$66),0)*10*VLOOKUP(ROUNDDOWN($BB43,-1),宝石属性!$B$25:$N$41,2,0)*VLOOKUP(ROUNDDOWN($BB43,-1),宝石属性!$B$25:$N$41,3,0)+VLOOKUP($BC$2,职业被动!$B$6:$M$29,COLUMNS(职业被动!$B$6:L$29),0)*$BB43,0)</f>
        <v>12</v>
      </c>
      <c r="BL43" s="9">
        <f>ROUND(属性投放!M$4+装备属性!M$4*IF($BB43&lt;10,1,ROUNDDOWN($BB43,-1))+SUM(属性投放!N$37:N$45)*$BB43+VLOOKUP($BC$2,一级属性!$E$41:$P$64,COLUMNS(一级属性!$E$41:P$64),0)*($BB43+0.25*IF($BB43&lt;10,1,ROUNDDOWN($BB43,-1)))+VLOOKUP($BC$2,宝石属性!$B$43:$M$66,COLUMNS(宝石属性!$B$43:M$66),0)*10*VLOOKUP(ROUNDDOWN($BB43,-1),宝石属性!$B$25:$N$41,2,0)*VLOOKUP(ROUNDDOWN($BB43,-1),宝石属性!$B$25:$N$41,3,0)+VLOOKUP($BC$2,职业被动!$B$6:$M$29,COLUMNS(职业被动!$B$6:M$29),0)*$BB43,0)</f>
        <v>428</v>
      </c>
      <c r="BM43" s="48">
        <f>属性价值和能力评分!$F$9+ROUND(属性价值和能力评分!$F$38*10,0)*BB43+ROUND((SUM(装备属性!$W$9:$W$14)+属性价值和能力评分!$F$38*1.25+1.4+2.8)*IF(BB43&lt;10,1,ROUNDDOWN(BB43,-1)),0)+15*VLOOKUP(ROUNDDOWN(BB43,-1),宝石属性!$B$26:$D$41,2,0)*6*VLOOKUP(ROUNDDOWN(BB43,-1),宝石属性!$B$26:$D$41,3,0)+(属性价值和能力评分!$F$49*9+属性价值和能力评分!$F$50*2+属性价值和能力评分!$F$53*8/5)*BB43</f>
        <v>7606</v>
      </c>
      <c r="BO43" s="1">
        <v>40</v>
      </c>
      <c r="BP43" s="9">
        <f>ROUND(属性投放!D$4+装备属性!D$4*IF($BO43&lt;10,1,ROUNDDOWN($BO43,-1))+SUM(属性投放!E$37:E$45)*$BO43+VLOOKUP($BP$2,一级属性!$E$41:$P$64,COLUMNS(一级属性!$E$41:G$64),0)*($BO43+0.25*IF($BO43&lt;10,1,ROUNDDOWN($BO43,-1)))+VLOOKUP($BP$2,宝石属性!$B$43:$M$66,COLUMNS(宝石属性!$B$43:D$66),0)*10*VLOOKUP(ROUNDDOWN($BO43,-1),宝石属性!$B$25:$N$41,2,0)*VLOOKUP(ROUNDDOWN($BO43,-1),宝石属性!$B$25:$N$41,3,0)+VLOOKUP($BP$2,职业被动!$B$6:$M$29,COLUMNS(职业被动!$B$6:D$29),0)*$BO43,0)</f>
        <v>2896</v>
      </c>
      <c r="BQ43" s="9">
        <f>ROUND(属性投放!E$4+装备属性!E$4*IF($BO43&lt;10,1,ROUNDDOWN($BO43,-1))+SUM(属性投放!F$37:F$45)*$BO43+VLOOKUP($BP$2,一级属性!$E$41:$P$64,COLUMNS(一级属性!$E$41:H$64),0)*($BO43+0.25*IF($BO43&lt;10,1,ROUNDDOWN($BO43,-1)))+VLOOKUP($BP$2,宝石属性!$B$43:$M$66,COLUMNS(宝石属性!$B$43:E$66),0)*10*VLOOKUP(ROUNDDOWN($BO43,-1),宝石属性!$B$25:$N$41,2,0)*VLOOKUP(ROUNDDOWN($BO43,-1),宝石属性!$B$25:$N$41,3,0)+VLOOKUP($BP$2,职业被动!$B$6:$M$29,COLUMNS(职业被动!$B$6:E$29),0)*$BO43,0)</f>
        <v>1878</v>
      </c>
      <c r="BR43" s="9">
        <f>ROUND(属性投放!F$4+装备属性!F$4*IF($BO43&lt;10,1,ROUNDDOWN($BO43,-1))+SUM(属性投放!G$37:G$45)*$BO43+VLOOKUP($BP$2,一级属性!$E$41:$P$64,COLUMNS(一级属性!$E$41:I$64),0)*($BO43+0.25*IF($BO43&lt;10,1,ROUNDDOWN($BO43,-1)))+VLOOKUP($BP$2,宝石属性!$B$43:$M$66,COLUMNS(宝石属性!$B$43:F$66),0)*10*VLOOKUP(ROUNDDOWN($BO43,-1),宝石属性!$B$25:$N$41,2,0)*VLOOKUP(ROUNDDOWN($BO43,-1),宝石属性!$B$25:$N$41,3,0)+VLOOKUP($BP$2,职业被动!$B$6:$M$29,COLUMNS(职业被动!$B$6:F$29),0)*$BO43,0)</f>
        <v>508</v>
      </c>
      <c r="BS43" s="9">
        <f>ROUND(属性投放!G$4+装备属性!G$4*IF($BO43&lt;10,1,ROUNDDOWN($BO43,-1))+SUM(属性投放!H$37:H$45)*$BO43+VLOOKUP($BP$2,一级属性!$E$41:$P$64,COLUMNS(一级属性!$E$41:J$64),0)*($BO43+0.25*IF($BO43&lt;10,1,ROUNDDOWN($BO43,-1)))+VLOOKUP($BP$2,宝石属性!$B$43:$M$66,COLUMNS(宝石属性!$B$43:G$66),0)*10*VLOOKUP(ROUNDDOWN($BO43,-1),宝石属性!$B$25:$N$41,2,0)*VLOOKUP(ROUNDDOWN($BO43,-1),宝石属性!$B$25:$N$41,3,0)+VLOOKUP($BP$2,职业被动!$B$6:$M$29,COLUMNS(职业被动!$B$6:G$29),0)*$BO43,0)</f>
        <v>390</v>
      </c>
      <c r="BT43" s="9">
        <f>ROUND(属性投放!H$4+装备属性!H$4*IF($BO43&lt;10,1,ROUNDDOWN($BO43,-1))+SUM(属性投放!I$37:I$45)*$BO43+VLOOKUP($BP$2,一级属性!$E$41:$P$64,COLUMNS(一级属性!$E$41:K$64),0)*($BO43+0.25*IF($BO43&lt;10,1,ROUNDDOWN($BO43,-1)))+VLOOKUP($BP$2,宝石属性!$B$43:$M$66,COLUMNS(宝石属性!$B$43:H$66),0)*10*VLOOKUP(ROUNDDOWN($BO43,-1),宝石属性!$B$25:$N$41,2,0)*VLOOKUP(ROUNDDOWN($BO43,-1),宝石属性!$B$25:$N$41,3,0)+VLOOKUP($BP$2,职业被动!$B$6:$M$29,COLUMNS(职业被动!$B$6:H$29),0)*$BO43,0)</f>
        <v>514</v>
      </c>
      <c r="BU43" s="9">
        <f>ROUND(属性投放!I$4+装备属性!I$4*IF($BO43&lt;10,1,ROUNDDOWN($BO43,-1))+SUM(属性投放!J$37:J$45)*$BO43+VLOOKUP($BP$2,一级属性!$E$41:$P$64,COLUMNS(一级属性!$E$41:L$64),0)*($BO43+0.25*IF($BO43&lt;10,1,ROUNDDOWN($BO43,-1)))+VLOOKUP($BP$2,宝石属性!$B$43:$M$66,COLUMNS(宝石属性!$B$43:I$66),0)*10*VLOOKUP(ROUNDDOWN($BO43,-1),宝石属性!$B$25:$N$41,2,0)*VLOOKUP(ROUNDDOWN($BO43,-1),宝石属性!$B$25:$N$41,3,0)+VLOOKUP($BP$2,职业被动!$B$6:$M$29,COLUMNS(职业被动!$B$6:I$29),0)*$BO43,0)</f>
        <v>474</v>
      </c>
      <c r="BV43" s="9">
        <f>ROUND(属性投放!J$4+装备属性!J$4*IF($BO43&lt;10,1,ROUNDDOWN($BO43,-1))+SUM(属性投放!K$37:K$45)*$BO43+VLOOKUP($BP$2,一级属性!$E$41:$P$64,COLUMNS(一级属性!$E$41:M$64),0)*($BO43+0.25*IF($BO43&lt;10,1,ROUNDDOWN($BO43,-1)))+VLOOKUP($BP$2,宝石属性!$B$43:$M$66,COLUMNS(宝石属性!$B$43:J$66),0)*10*VLOOKUP(ROUNDDOWN($BO43,-1),宝石属性!$B$25:$N$41,2,0)*VLOOKUP(ROUNDDOWN($BO43,-1),宝石属性!$B$25:$N$41,3,0)+VLOOKUP($BP$2,职业被动!$B$6:$M$29,COLUMNS(职业被动!$B$6:J$29),0)*$BO43,0)</f>
        <v>323</v>
      </c>
      <c r="BW43" s="9">
        <f>ROUND(属性投放!K$4+装备属性!K$4*IF($BO43&lt;10,1,ROUNDDOWN($BO43,-1))+SUM(属性投放!L$37:L$45)*$BO43+VLOOKUP($BP$2,一级属性!$E$41:$P$64,COLUMNS(一级属性!$E$41:N$64),0)*($BO43+0.25*IF($BO43&lt;10,1,ROUNDDOWN($BO43,-1)))+VLOOKUP($BP$2,宝石属性!$B$43:$M$66,COLUMNS(宝石属性!$B$43:K$66),0)*10*VLOOKUP(ROUNDDOWN($BO43,-1),宝石属性!$B$25:$N$41,2,0)*VLOOKUP(ROUNDDOWN($BO43,-1),宝石属性!$B$25:$N$41,3,0)+VLOOKUP($BP$2,职业被动!$B$6:$M$29,COLUMNS(职业被动!$B$6:K$29),0)*$BO43,0)</f>
        <v>192</v>
      </c>
      <c r="BX43" s="9">
        <f>ROUND(属性投放!L$4+装备属性!L$4*IF($BO43&lt;10,1,ROUNDDOWN($BO43,-1))+SUM(属性投放!M$37:M$45)*$BO43+VLOOKUP($BP$2,一级属性!$E$41:$P$64,COLUMNS(一级属性!$E$41:O$64),0)*($BO43+0.25*IF($BO43&lt;10,1,ROUNDDOWN($BO43,-1)))+VLOOKUP($BP$2,宝石属性!$B$43:$M$66,COLUMNS(宝石属性!$B$43:L$66),0)*10*VLOOKUP(ROUNDDOWN($BO43,-1),宝石属性!$B$25:$N$41,2,0)*VLOOKUP(ROUNDDOWN($BO43,-1),宝石属性!$B$25:$N$41,3,0)+VLOOKUP($BP$2,职业被动!$B$6:$M$29,COLUMNS(职业被动!$B$6:L$29),0)*$BO43,0)</f>
        <v>12</v>
      </c>
      <c r="BY43" s="9">
        <f>ROUND(属性投放!M$4+装备属性!M$4*IF($BO43&lt;10,1,ROUNDDOWN($BO43,-1))+SUM(属性投放!N$37:N$45)*$BO43+VLOOKUP($BP$2,一级属性!$E$41:$P$64,COLUMNS(一级属性!$E$41:P$64),0)*($BO43+0.25*IF($BO43&lt;10,1,ROUNDDOWN($BO43,-1)))+VLOOKUP($BP$2,宝石属性!$B$43:$M$66,COLUMNS(宝石属性!$B$43:M$66),0)*10*VLOOKUP(ROUNDDOWN($BO43,-1),宝石属性!$B$25:$N$41,2,0)*VLOOKUP(ROUNDDOWN($BO43,-1),宝石属性!$B$25:$N$41,3,0)+VLOOKUP($BP$2,职业被动!$B$6:$M$29,COLUMNS(职业被动!$B$6:M$29),0)*$BO43,0)</f>
        <v>428</v>
      </c>
      <c r="BZ43" s="48">
        <f>属性价值和能力评分!$F$9+ROUND(属性价值和能力评分!$F$38*10,0)*BO43+ROUND((SUM(装备属性!$W$9:$W$14)+属性价值和能力评分!$F$38*1.25+1.4+2.8)*IF(BO43&lt;10,1,ROUNDDOWN(BO43,-1)),0)+15*VLOOKUP(ROUNDDOWN(BO43,-1),宝石属性!$B$26:$D$41,2,0)*6*VLOOKUP(ROUNDDOWN(BO43,-1),宝石属性!$B$26:$D$41,3,0)+(属性价值和能力评分!$F$49*9+属性价值和能力评分!$F$50*2+属性价值和能力评分!$F$53*8/5)*BO43</f>
        <v>7606</v>
      </c>
      <c r="CB43" s="1">
        <v>40</v>
      </c>
      <c r="CC43" s="9">
        <f>ROUND(属性投放!D$4+装备属性!D$4*IF($CB43&lt;10,1,ROUNDDOWN($CB43,-1))+SUM(属性投放!E$37:E$45)*$CB43+VLOOKUP($CC$2,一级属性!$E$41:$P$64,COLUMNS(一级属性!$E$41:G$64),0)*($CB43+0.25*IF($CB43&lt;10,1,ROUNDDOWN($CB43,-1)))+VLOOKUP($CC$2,宝石属性!$B$43:$M$66,COLUMNS(宝石属性!$B$43:D$66),0)*10*VLOOKUP(ROUNDDOWN($CB43,-1),宝石属性!$B$25:$N$41,2,0)*VLOOKUP(ROUNDDOWN($CB43,-1),宝石属性!$B$25:$N$41,3,0)+VLOOKUP($CC$2,职业被动!$B$6:$M$29,COLUMNS(职业被动!$B$6:D$29),0)*$CB43,0)</f>
        <v>1936</v>
      </c>
      <c r="CD43" s="9">
        <f>ROUND(属性投放!E$4+装备属性!E$4*IF($CB43&lt;10,1,ROUNDDOWN($CB43,-1))+SUM(属性投放!F$37:F$45)*$CB43+VLOOKUP($CC$2,一级属性!$E$41:$P$64,COLUMNS(一级属性!$E$41:H$64),0)*($CB43+0.25*IF($CB43&lt;10,1,ROUNDDOWN($CB43,-1)))+VLOOKUP($CC$2,宝石属性!$B$43:$M$66,COLUMNS(宝石属性!$B$43:E$66),0)*10*VLOOKUP(ROUNDDOWN($CB43,-1),宝石属性!$B$25:$N$41,2,0)*VLOOKUP(ROUNDDOWN($CB43,-1),宝石属性!$B$25:$N$41,3,0)+VLOOKUP($CC$2,职业被动!$B$6:$M$29,COLUMNS(职业被动!$B$6:E$29),0)*$CB43,0)</f>
        <v>1128</v>
      </c>
      <c r="CE43" s="9">
        <f>ROUND(属性投放!F$4+装备属性!F$4*IF($CB43&lt;10,1,ROUNDDOWN($CB43,-1))+SUM(属性投放!G$37:G$45)*$CB43+VLOOKUP($CC$2,一级属性!$E$41:$P$64,COLUMNS(一级属性!$E$41:I$64),0)*($CB43+0.25*IF($CB43&lt;10,1,ROUNDDOWN($CB43,-1)))+VLOOKUP($CC$2,宝石属性!$B$43:$M$66,COLUMNS(宝石属性!$B$43:F$66),0)*10*VLOOKUP(ROUNDDOWN($CB43,-1),宝石属性!$B$25:$N$41,2,0)*VLOOKUP(ROUNDDOWN($CB43,-1),宝石属性!$B$25:$N$41,3,0)+VLOOKUP($CC$2,职业被动!$B$6:$M$29,COLUMNS(职业被动!$B$6:F$29),0)*$CB43,0)</f>
        <v>922</v>
      </c>
      <c r="CF43" s="9">
        <f>ROUND(属性投放!G$4+装备属性!G$4*IF($CB43&lt;10,1,ROUNDDOWN($CB43,-1))+SUM(属性投放!H$37:H$45)*$CB43+VLOOKUP($CC$2,一级属性!$E$41:$P$64,COLUMNS(一级属性!$E$41:J$64),0)*($CB43+0.25*IF($CB43&lt;10,1,ROUNDDOWN($CB43,-1)))+VLOOKUP($CC$2,宝石属性!$B$43:$M$66,COLUMNS(宝石属性!$B$43:G$66),0)*10*VLOOKUP(ROUNDDOWN($CB43,-1),宝石属性!$B$25:$N$41,2,0)*VLOOKUP(ROUNDDOWN($CB43,-1),宝石属性!$B$25:$N$41,3,0)+VLOOKUP($CC$2,职业被动!$B$6:$M$29,COLUMNS(职业被动!$B$6:G$29),0)*$CB43,0)</f>
        <v>430</v>
      </c>
      <c r="CG43" s="9">
        <f>ROUND(属性投放!H$4+装备属性!H$4*IF($CB43&lt;10,1,ROUNDDOWN($CB43,-1))+SUM(属性投放!I$37:I$45)*$CB43+VLOOKUP($CC$2,一级属性!$E$41:$P$64,COLUMNS(一级属性!$E$41:K$64),0)*($CB43+0.25*IF($CB43&lt;10,1,ROUNDDOWN($CB43,-1)))+VLOOKUP($CC$2,宝石属性!$B$43:$M$66,COLUMNS(宝石属性!$B$43:H$66),0)*10*VLOOKUP(ROUNDDOWN($CB43,-1),宝石属性!$B$25:$N$41,2,0)*VLOOKUP(ROUNDDOWN($CB43,-1),宝石属性!$B$25:$N$41,3,0)+VLOOKUP($CC$2,职业被动!$B$6:$M$29,COLUMNS(职业被动!$B$6:H$29),0)*$CB43,0)</f>
        <v>324</v>
      </c>
      <c r="CH43" s="9">
        <f>ROUND(属性投放!I$4+装备属性!I$4*IF($CB43&lt;10,1,ROUNDDOWN($CB43,-1))+SUM(属性投放!J$37:J$45)*$CB43+VLOOKUP($CC$2,一级属性!$E$41:$P$64,COLUMNS(一级属性!$E$41:L$64),0)*($CB43+0.25*IF($CB43&lt;10,1,ROUNDDOWN($CB43,-1)))+VLOOKUP($CC$2,宝石属性!$B$43:$M$66,COLUMNS(宝石属性!$B$43:I$66),0)*10*VLOOKUP(ROUNDDOWN($CB43,-1),宝石属性!$B$25:$N$41,2,0)*VLOOKUP(ROUNDDOWN($CB43,-1),宝石属性!$B$25:$N$41,3,0)+VLOOKUP($CC$2,职业被动!$B$6:$M$29,COLUMNS(职业被动!$B$6:I$29),0)*$CB43,0)</f>
        <v>454</v>
      </c>
      <c r="CI43" s="9">
        <f>ROUND(属性投放!J$4+装备属性!J$4*IF($CB43&lt;10,1,ROUNDDOWN($CB43,-1))+SUM(属性投放!K$37:K$45)*$CB43+VLOOKUP($CC$2,一级属性!$E$41:$P$64,COLUMNS(一级属性!$E$41:M$64),0)*($CB43+0.25*IF($CB43&lt;10,1,ROUNDDOWN($CB43,-1)))+VLOOKUP($CC$2,宝石属性!$B$43:$M$66,COLUMNS(宝石属性!$B$43:J$66),0)*10*VLOOKUP(ROUNDDOWN($CB43,-1),宝石属性!$B$25:$N$41,2,0)*VLOOKUP(ROUNDDOWN($CB43,-1),宝石属性!$B$25:$N$41,3,0)+VLOOKUP($CC$2,职业被动!$B$6:$M$29,COLUMNS(职业被动!$B$6:J$29),0)*$CB43,0)</f>
        <v>288</v>
      </c>
      <c r="CJ43" s="9">
        <f>ROUND(属性投放!K$4+装备属性!K$4*IF($CB43&lt;10,1,ROUNDDOWN($CB43,-1))+SUM(属性投放!L$37:L$45)*$CB43+VLOOKUP($CC$2,一级属性!$E$41:$P$64,COLUMNS(一级属性!$E$41:N$64),0)*($CB43+0.25*IF($CB43&lt;10,1,ROUNDDOWN($CB43,-1)))+VLOOKUP($CC$2,宝石属性!$B$43:$M$66,COLUMNS(宝石属性!$B$43:K$66),0)*10*VLOOKUP(ROUNDDOWN($CB43,-1),宝石属性!$B$25:$N$41,2,0)*VLOOKUP(ROUNDDOWN($CB43,-1),宝石属性!$B$25:$N$41,3,0)+VLOOKUP($CC$2,职业被动!$B$6:$M$29,COLUMNS(职业被动!$B$6:K$29),0)*$CB43,0)</f>
        <v>160</v>
      </c>
      <c r="CK43" s="9">
        <f>ROUND(属性投放!L$4+装备属性!L$4*IF($CB43&lt;10,1,ROUNDDOWN($CB43,-1))+SUM(属性投放!M$37:M$45)*$CB43+VLOOKUP($CC$2,一级属性!$E$41:$P$64,COLUMNS(一级属性!$E$41:O$64),0)*($CB43+0.25*IF($CB43&lt;10,1,ROUNDDOWN($CB43,-1)))+VLOOKUP($CC$2,宝石属性!$B$43:$M$66,COLUMNS(宝石属性!$B$43:L$66),0)*10*VLOOKUP(ROUNDDOWN($CB43,-1),宝石属性!$B$25:$N$41,2,0)*VLOOKUP(ROUNDDOWN($CB43,-1),宝石属性!$B$25:$N$41,3,0)+VLOOKUP($CC$2,职业被动!$B$6:$M$29,COLUMNS(职业被动!$B$6:L$29),0)*$CB43,0)</f>
        <v>12</v>
      </c>
      <c r="CL43" s="9">
        <f>ROUND(属性投放!M$4+装备属性!M$4*IF($CB43&lt;10,1,ROUNDDOWN($CB43,-1))+SUM(属性投放!N$37:N$45)*$CB43+VLOOKUP($CC$2,一级属性!$E$41:$P$64,COLUMNS(一级属性!$E$41:P$64),0)*($CB43+0.25*IF($CB43&lt;10,1,ROUNDDOWN($CB43,-1)))+VLOOKUP($CC$2,宝石属性!$B$43:$M$66,COLUMNS(宝石属性!$B$43:M$66),0)*10*VLOOKUP(ROUNDDOWN($CB43,-1),宝石属性!$B$25:$N$41,2,0)*VLOOKUP(ROUNDDOWN($CB43,-1),宝石属性!$B$25:$N$41,3,0)+VLOOKUP($CC$2,职业被动!$B$6:$M$29,COLUMNS(职业被动!$B$6:M$29),0)*$CB43,0)</f>
        <v>412</v>
      </c>
      <c r="CM43" s="48">
        <f>属性价值和能力评分!$F$9+ROUND(属性价值和能力评分!$F$38*10,0)*CB43+ROUND((SUM(装备属性!$W$9:$W$14)+属性价值和能力评分!$F$38*1.25+1.4+2.8)*IF(CB43&lt;10,1,ROUNDDOWN(CB43,-1)),0)+15*VLOOKUP(ROUNDDOWN(CB43,-1),宝石属性!$B$26:$D$41,2,0)*6*VLOOKUP(ROUNDDOWN(CB43,-1),宝石属性!$B$26:$D$41,3,0)+(属性价值和能力评分!$F$49*9+属性价值和能力评分!$F$50*2+属性价值和能力评分!$F$53*8/5)*CB43</f>
        <v>7606</v>
      </c>
      <c r="CO43" s="1">
        <v>40</v>
      </c>
      <c r="CP43" s="9">
        <f>ROUND(属性投放!D$4+装备属性!D$4*IF($CO43&lt;10,1,ROUNDDOWN($CO43,-1))+SUM(属性投放!E$37:E$45)*$CO43+VLOOKUP($CP$2,一级属性!$E$41:$P$64,COLUMNS(一级属性!$E$41:G$64),0)*($CO43+0.25*IF($CO43&lt;10,1,ROUNDDOWN($CO43,-1)))+VLOOKUP($CP$2,宝石属性!$B$43:$M$66,COLUMNS(宝石属性!$B$43:D$66),0)*10*VLOOKUP(ROUNDDOWN($CO43,-1),宝石属性!$B$25:$N$41,2,0)*VLOOKUP(ROUNDDOWN($CO43,-1),宝石属性!$B$25:$N$41,3,0)+VLOOKUP($CP$2,职业被动!$B$6:$M$29,COLUMNS(职业被动!$B$6:D$29),0)*$CO43,0)</f>
        <v>1936</v>
      </c>
      <c r="CQ43" s="9">
        <f>ROUND(属性投放!E$4+装备属性!E$4*IF($CO43&lt;10,1,ROUNDDOWN($CO43,-1))+SUM(属性投放!F$37:F$45)*$CO43+VLOOKUP($CP$2,一级属性!$E$41:$P$64,COLUMNS(一级属性!$E$41:H$64),0)*($CO43+0.25*IF($CO43&lt;10,1,ROUNDDOWN($CO43,-1)))+VLOOKUP($CP$2,宝石属性!$B$43:$M$66,COLUMNS(宝石属性!$B$43:E$66),0)*10*VLOOKUP(ROUNDDOWN($CO43,-1),宝石属性!$B$25:$N$41,2,0)*VLOOKUP(ROUNDDOWN($CO43,-1),宝石属性!$B$25:$N$41,3,0)+VLOOKUP($CP$2,职业被动!$B$6:$M$29,COLUMNS(职业被动!$B$6:E$29),0)*$CO43,0)</f>
        <v>2378</v>
      </c>
      <c r="CR43" s="9">
        <f>ROUND(属性投放!F$4+装备属性!F$4*IF($CO43&lt;10,1,ROUNDDOWN($CO43,-1))+SUM(属性投放!G$37:G$45)*$CO43+VLOOKUP($CP$2,一级属性!$E$41:$P$64,COLUMNS(一级属性!$E$41:I$64),0)*($CO43+0.25*IF($CO43&lt;10,1,ROUNDDOWN($CO43,-1)))+VLOOKUP($CP$2,宝石属性!$B$43:$M$66,COLUMNS(宝石属性!$B$43:F$66),0)*10*VLOOKUP(ROUNDDOWN($CO43,-1),宝石属性!$B$25:$N$41,2,0)*VLOOKUP(ROUNDDOWN($CO43,-1),宝石属性!$B$25:$N$41,3,0)+VLOOKUP($CP$2,职业被动!$B$6:$M$29,COLUMNS(职业被动!$B$6:F$29),0)*$CO43,0)</f>
        <v>508</v>
      </c>
      <c r="CS43" s="9">
        <f>ROUND(属性投放!G$4+装备属性!G$4*IF($CO43&lt;10,1,ROUNDDOWN($CO43,-1))+SUM(属性投放!H$37:H$45)*$CO43+VLOOKUP($CP$2,一级属性!$E$41:$P$64,COLUMNS(一级属性!$E$41:J$64),0)*($CO43+0.25*IF($CO43&lt;10,1,ROUNDDOWN($CO43,-1)))+VLOOKUP($CP$2,宝石属性!$B$43:$M$66,COLUMNS(宝石属性!$B$43:G$66),0)*10*VLOOKUP(ROUNDDOWN($CO43,-1),宝石属性!$B$25:$N$41,2,0)*VLOOKUP(ROUNDDOWN($CO43,-1),宝石属性!$B$25:$N$41,3,0)+VLOOKUP($CP$2,职业被动!$B$6:$M$29,COLUMNS(职业被动!$B$6:G$29),0)*$CO43,0)</f>
        <v>390</v>
      </c>
      <c r="CT43" s="9">
        <f>ROUND(属性投放!H$4+装备属性!H$4*IF($CO43&lt;10,1,ROUNDDOWN($CO43,-1))+SUM(属性投放!I$37:I$45)*$CO43+VLOOKUP($CP$2,一级属性!$E$41:$P$64,COLUMNS(一级属性!$E$41:K$64),0)*($CO43+0.25*IF($CO43&lt;10,1,ROUNDDOWN($CO43,-1)))+VLOOKUP($CP$2,宝石属性!$B$43:$M$66,COLUMNS(宝石属性!$B$43:H$66),0)*10*VLOOKUP(ROUNDDOWN($CO43,-1),宝石属性!$B$25:$N$41,2,0)*VLOOKUP(ROUNDDOWN($CO43,-1),宝石属性!$B$25:$N$41,3,0)+VLOOKUP($CP$2,职业被动!$B$6:$M$29,COLUMNS(职业被动!$B$6:H$29),0)*$CO43,0)</f>
        <v>702</v>
      </c>
      <c r="CU43" s="9">
        <f>ROUND(属性投放!I$4+装备属性!I$4*IF($CO43&lt;10,1,ROUNDDOWN($CO43,-1))+SUM(属性投放!J$37:J$45)*$CO43+VLOOKUP($CP$2,一级属性!$E$41:$P$64,COLUMNS(一级属性!$E$41:L$64),0)*($CO43+0.25*IF($CO43&lt;10,1,ROUNDDOWN($CO43,-1)))+VLOOKUP($CP$2,宝石属性!$B$43:$M$66,COLUMNS(宝石属性!$B$43:I$66),0)*10*VLOOKUP(ROUNDDOWN($CO43,-1),宝石属性!$B$25:$N$41,2,0)*VLOOKUP(ROUNDDOWN($CO43,-1),宝石属性!$B$25:$N$41,3,0)+VLOOKUP($CP$2,职业被动!$B$6:$M$29,COLUMNS(职业被动!$B$6:I$29),0)*$CO43,0)</f>
        <v>594</v>
      </c>
      <c r="CV43" s="9">
        <f>ROUND(属性投放!J$4+装备属性!J$4*IF($CO43&lt;10,1,ROUNDDOWN($CO43,-1))+SUM(属性投放!K$37:K$45)*$CO43+VLOOKUP($CP$2,一级属性!$E$41:$P$64,COLUMNS(一级属性!$E$41:M$64),0)*($CO43+0.25*IF($CO43&lt;10,1,ROUNDDOWN($CO43,-1)))+VLOOKUP($CP$2,宝石属性!$B$43:$M$66,COLUMNS(宝石属性!$B$43:J$66),0)*10*VLOOKUP(ROUNDDOWN($CO43,-1),宝石属性!$B$25:$N$41,2,0)*VLOOKUP(ROUNDDOWN($CO43,-1),宝石属性!$B$25:$N$41,3,0)+VLOOKUP($CP$2,职业被动!$B$6:$M$29,COLUMNS(职业被动!$B$6:J$29),0)*$CO43,0)</f>
        <v>238</v>
      </c>
      <c r="CW43" s="9">
        <f>ROUND(属性投放!K$4+装备属性!K$4*IF($CO43&lt;10,1,ROUNDDOWN($CO43,-1))+SUM(属性投放!L$37:L$45)*$CO43+VLOOKUP($CP$2,一级属性!$E$41:$P$64,COLUMNS(一级属性!$E$41:N$64),0)*($CO43+0.25*IF($CO43&lt;10,1,ROUNDDOWN($CO43,-1)))+VLOOKUP($CP$2,宝石属性!$B$43:$M$66,COLUMNS(宝石属性!$B$43:K$66),0)*10*VLOOKUP(ROUNDDOWN($CO43,-1),宝石属性!$B$25:$N$41,2,0)*VLOOKUP(ROUNDDOWN($CO43,-1),宝石属性!$B$25:$N$41,3,0)+VLOOKUP($CP$2,职业被动!$B$6:$M$29,COLUMNS(职业被动!$B$6:K$29),0)*$CO43,0)</f>
        <v>160</v>
      </c>
      <c r="CX43" s="9">
        <f>ROUND(属性投放!L$4+装备属性!L$4*IF($CO43&lt;10,1,ROUNDDOWN($CO43,-1))+SUM(属性投放!M$37:M$45)*$CO43+VLOOKUP($CP$2,一级属性!$E$41:$P$64,COLUMNS(一级属性!$E$41:O$64),0)*($CO43+0.25*IF($CO43&lt;10,1,ROUNDDOWN($CO43,-1)))+VLOOKUP($CP$2,宝石属性!$B$43:$M$66,COLUMNS(宝石属性!$B$43:L$66),0)*10*VLOOKUP(ROUNDDOWN($CO43,-1),宝石属性!$B$25:$N$41,2,0)*VLOOKUP(ROUNDDOWN($CO43,-1),宝石属性!$B$25:$N$41,3,0)+VLOOKUP($CP$2,职业被动!$B$6:$M$29,COLUMNS(职业被动!$B$6:L$29),0)*$CO43,0)</f>
        <v>12</v>
      </c>
      <c r="CY43" s="9">
        <f>ROUND(属性投放!M$4+装备属性!M$4*IF($CO43&lt;10,1,ROUNDDOWN($CO43,-1))+SUM(属性投放!N$37:N$45)*$CO43+VLOOKUP($CP$2,一级属性!$E$41:$P$64,COLUMNS(一级属性!$E$41:P$64),0)*($CO43+0.25*IF($CO43&lt;10,1,ROUNDDOWN($CO43,-1)))+VLOOKUP($CP$2,宝石属性!$B$43:$M$66,COLUMNS(宝石属性!$B$43:M$66),0)*10*VLOOKUP(ROUNDDOWN($CO43,-1),宝石属性!$B$25:$N$41,2,0)*VLOOKUP(ROUNDDOWN($CO43,-1),宝石属性!$B$25:$N$41,3,0)+VLOOKUP($CP$2,职业被动!$B$6:$M$29,COLUMNS(职业被动!$B$6:M$29),0)*$CO43,0)</f>
        <v>412</v>
      </c>
      <c r="CZ43" s="48">
        <f>属性价值和能力评分!$F$9+ROUND(属性价值和能力评分!$F$38*10,0)*CO43+ROUND((SUM(装备属性!$W$9:$W$14)+属性价值和能力评分!$F$38*1.25+1.4+2.8)*IF(CO43&lt;10,1,ROUNDDOWN(CO43,-1)),0)+15*VLOOKUP(ROUNDDOWN(CO43,-1),宝石属性!$B$26:$D$41,2,0)*6*VLOOKUP(ROUNDDOWN(CO43,-1),宝石属性!$B$26:$D$41,3,0)+(属性价值和能力评分!$F$49*9+属性价值和能力评分!$F$50*2+属性价值和能力评分!$F$53*8/5)*CO43</f>
        <v>7606</v>
      </c>
      <c r="DB43" s="1">
        <v>40</v>
      </c>
      <c r="DC43" s="9">
        <f>ROUND(属性投放!D$4+装备属性!D$4*IF($DB43&lt;10,1,ROUNDDOWN($DB43,-1))+SUM(属性投放!E$37:E$45)*$DB43+VLOOKUP($DC$2,一级属性!$E$41:$P$64,COLUMNS(一级属性!$E$41:G$64),0)*($DB43+0.25*IF($DB43&lt;10,1,ROUNDDOWN($DB43,-1)))+VLOOKUP($DC$2,宝石属性!$B$43:$M$66,COLUMNS(宝石属性!$B$43:D$66),0)*10*VLOOKUP(ROUNDDOWN($DB43,-1),宝石属性!$B$25:$N$41,2,0)*VLOOKUP(ROUNDDOWN($DB43,-1),宝石属性!$B$25:$N$41,3,0)+VLOOKUP($DC$2,职业被动!$B$6:$M$29,COLUMNS(职业被动!$B$6:D$29),0)*$DB43,0)</f>
        <v>2216</v>
      </c>
      <c r="DD43" s="9">
        <f>ROUND(属性投放!E$4+装备属性!E$4*IF($DB43&lt;10,1,ROUNDDOWN($DB43,-1))+SUM(属性投放!F$37:F$45)*$DB43+VLOOKUP($DC$2,一级属性!$E$41:$P$64,COLUMNS(一级属性!$E$41:H$64),0)*($DB43+0.25*IF($DB43&lt;10,1,ROUNDDOWN($DB43,-1)))+VLOOKUP($DC$2,宝石属性!$B$43:$M$66,COLUMNS(宝石属性!$B$43:E$66),0)*10*VLOOKUP(ROUNDDOWN($DB43,-1),宝石属性!$B$25:$N$41,2,0)*VLOOKUP(ROUNDDOWN($DB43,-1),宝石属性!$B$25:$N$41,3,0)+VLOOKUP($DC$2,职业被动!$B$6:$M$29,COLUMNS(职业被动!$B$6:E$29),0)*$DB43,0)</f>
        <v>1128</v>
      </c>
      <c r="DE43" s="9">
        <f>ROUND(属性投放!F$4+装备属性!F$4*IF($DB43&lt;10,1,ROUNDDOWN($DB43,-1))+SUM(属性投放!G$37:G$45)*$DB43+VLOOKUP($DC$2,一级属性!$E$41:$P$64,COLUMNS(一级属性!$E$41:I$64),0)*($DB43+0.25*IF($DB43&lt;10,1,ROUNDDOWN($DB43,-1)))+VLOOKUP($DC$2,宝石属性!$B$43:$M$66,COLUMNS(宝石属性!$B$43:F$66),0)*10*VLOOKUP(ROUNDDOWN($DB43,-1),宝石属性!$B$25:$N$41,2,0)*VLOOKUP(ROUNDDOWN($DB43,-1),宝石属性!$B$25:$N$41,3,0)+VLOOKUP($DC$2,职业被动!$B$6:$M$29,COLUMNS(职业被动!$B$6:F$29),0)*$DB43,0)</f>
        <v>508</v>
      </c>
      <c r="DF43" s="9">
        <f>ROUND(属性投放!G$4+装备属性!G$4*IF($DB43&lt;10,1,ROUNDDOWN($DB43,-1))+SUM(属性投放!H$37:H$45)*$DB43+VLOOKUP($DC$2,一级属性!$E$41:$P$64,COLUMNS(一级属性!$E$41:J$64),0)*($DB43+0.25*IF($DB43&lt;10,1,ROUNDDOWN($DB43,-1)))+VLOOKUP($DC$2,宝石属性!$B$43:$M$66,COLUMNS(宝石属性!$B$43:G$66),0)*10*VLOOKUP(ROUNDDOWN($DB43,-1),宝石属性!$B$25:$N$41,2,0)*VLOOKUP(ROUNDDOWN($DB43,-1),宝石属性!$B$25:$N$41,3,0)+VLOOKUP($DC$2,职业被动!$B$6:$M$29,COLUMNS(职业被动!$B$6:G$29),0)*$DB43,0)</f>
        <v>1068</v>
      </c>
      <c r="DG43" s="9">
        <f>ROUND(属性投放!H$4+装备属性!H$4*IF($DB43&lt;10,1,ROUNDDOWN($DB43,-1))+SUM(属性投放!I$37:I$45)*$DB43+VLOOKUP($DC$2,一级属性!$E$41:$P$64,COLUMNS(一级属性!$E$41:K$64),0)*($DB43+0.25*IF($DB43&lt;10,1,ROUNDDOWN($DB43,-1)))+VLOOKUP($DC$2,宝石属性!$B$43:$M$66,COLUMNS(宝石属性!$B$43:H$66),0)*10*VLOOKUP(ROUNDDOWN($DB43,-1),宝石属性!$B$25:$N$41,2,0)*VLOOKUP(ROUNDDOWN($DB43,-1),宝石属性!$B$25:$N$41,3,0)+VLOOKUP($DC$2,职业被动!$B$6:$M$29,COLUMNS(职业被动!$B$6:H$29),0)*$DB43,0)</f>
        <v>324</v>
      </c>
      <c r="DH43" s="9">
        <f>ROUND(属性投放!I$4+装备属性!I$4*IF($DB43&lt;10,1,ROUNDDOWN($DB43,-1))+SUM(属性投放!J$37:J$45)*$DB43+VLOOKUP($DC$2,一级属性!$E$41:$P$64,COLUMNS(一级属性!$E$41:L$64),0)*($DB43+0.25*IF($DB43&lt;10,1,ROUNDDOWN($DB43,-1)))+VLOOKUP($DC$2,宝石属性!$B$43:$M$66,COLUMNS(宝石属性!$B$43:I$66),0)*10*VLOOKUP(ROUNDDOWN($DB43,-1),宝石属性!$B$25:$N$41,2,0)*VLOOKUP(ROUNDDOWN($DB43,-1),宝石属性!$B$25:$N$41,3,0)+VLOOKUP($DC$2,职业被动!$B$6:$M$29,COLUMNS(职业被动!$B$6:I$29),0)*$DB43,0)</f>
        <v>404</v>
      </c>
      <c r="DI43" s="9">
        <f>ROUND(属性投放!J$4+装备属性!J$4*IF($DB43&lt;10,1,ROUNDDOWN($DB43,-1))+SUM(属性投放!K$37:K$45)*$DB43+VLOOKUP($DC$2,一级属性!$E$41:$P$64,COLUMNS(一级属性!$E$41:M$64),0)*($DB43+0.25*IF($DB43&lt;10,1,ROUNDDOWN($DB43,-1)))+VLOOKUP($DC$2,宝石属性!$B$43:$M$66,COLUMNS(宝石属性!$B$43:J$66),0)*10*VLOOKUP(ROUNDDOWN($DB43,-1),宝石属性!$B$25:$N$41,2,0)*VLOOKUP(ROUNDDOWN($DB43,-1),宝石属性!$B$25:$N$41,3,0)+VLOOKUP($DC$2,职业被动!$B$6:$M$29,COLUMNS(职业被动!$B$6:J$29),0)*$DB43,0)</f>
        <v>288</v>
      </c>
      <c r="DJ43" s="9">
        <f>ROUND(属性投放!K$4+装备属性!K$4*IF($DB43&lt;10,1,ROUNDDOWN($DB43,-1))+SUM(属性投放!L$37:L$45)*$DB43+VLOOKUP($DC$2,一级属性!$E$41:$P$64,COLUMNS(一级属性!$E$41:N$64),0)*($DB43+0.25*IF($DB43&lt;10,1,ROUNDDOWN($DB43,-1)))+VLOOKUP($DC$2,宝石属性!$B$43:$M$66,COLUMNS(宝石属性!$B$43:K$66),0)*10*VLOOKUP(ROUNDDOWN($DB43,-1),宝石属性!$B$25:$N$41,2,0)*VLOOKUP(ROUNDDOWN($DB43,-1),宝石属性!$B$25:$N$41,3,0)+VLOOKUP($DC$2,职业被动!$B$6:$M$29,COLUMNS(职业被动!$B$6:K$29),0)*$DB43,0)</f>
        <v>192</v>
      </c>
      <c r="DK43" s="9">
        <f>ROUND(属性投放!L$4+装备属性!L$4*IF($DB43&lt;10,1,ROUNDDOWN($DB43,-1))+SUM(属性投放!M$37:M$45)*$DB43+VLOOKUP($DC$2,一级属性!$E$41:$P$64,COLUMNS(一级属性!$E$41:O$64),0)*($DB43+0.25*IF($DB43&lt;10,1,ROUNDDOWN($DB43,-1)))+VLOOKUP($DC$2,宝石属性!$B$43:$M$66,COLUMNS(宝石属性!$B$43:L$66),0)*10*VLOOKUP(ROUNDDOWN($DB43,-1),宝石属性!$B$25:$N$41,2,0)*VLOOKUP(ROUNDDOWN($DB43,-1),宝石属性!$B$25:$N$41,3,0)+VLOOKUP($DC$2,职业被动!$B$6:$M$29,COLUMNS(职业被动!$B$6:L$29),0)*$DB43,0)</f>
        <v>12</v>
      </c>
      <c r="DL43" s="9">
        <f>ROUND(属性投放!M$4+装备属性!M$4*IF($DB43&lt;10,1,ROUNDDOWN($DB43,-1))+SUM(属性投放!N$37:N$45)*$DB43+VLOOKUP($DC$2,一级属性!$E$41:$P$64,COLUMNS(一级属性!$E$41:P$64),0)*($DB43+0.25*IF($DB43&lt;10,1,ROUNDDOWN($DB43,-1)))+VLOOKUP($DC$2,宝石属性!$B$43:$M$66,COLUMNS(宝石属性!$B$43:M$66),0)*10*VLOOKUP(ROUNDDOWN($DB43,-1),宝石属性!$B$25:$N$41,2,0)*VLOOKUP(ROUNDDOWN($DB43,-1),宝石属性!$B$25:$N$41,3,0)+VLOOKUP($DC$2,职业被动!$B$6:$M$29,COLUMNS(职业被动!$B$6:M$29),0)*$DB43,0)</f>
        <v>412</v>
      </c>
      <c r="DM43" s="48">
        <f>属性价值和能力评分!$F$9+ROUND(属性价值和能力评分!$F$38*10,0)*DB43+ROUND((SUM(装备属性!$W$9:$W$14)+属性价值和能力评分!$F$38*1.25+1.4+2.8)*IF(DB43&lt;10,1,ROUNDDOWN(DB43,-1)),0)+15*VLOOKUP(ROUNDDOWN(DB43,-1),宝石属性!$B$26:$D$41,2,0)*6*VLOOKUP(ROUNDDOWN(DB43,-1),宝石属性!$B$26:$D$41,3,0)+(属性价值和能力评分!$F$49*9+属性价值和能力评分!$F$50*2+属性价值和能力评分!$F$53*8/5)*DB43</f>
        <v>7606</v>
      </c>
      <c r="DO43" s="1">
        <v>40</v>
      </c>
      <c r="DP43" s="9">
        <f>ROUND(属性投放!D$4+装备属性!D$4*IF($DO43&lt;10,1,ROUNDDOWN($DO43,-1))+SUM(属性投放!E$37:E$45)*$DO43+VLOOKUP($DP$2,一级属性!$E$41:$P$64,COLUMNS(一级属性!$E$41:G$64),0)*($DO43+0.25*IF($DO43&lt;10,1,ROUNDDOWN($DO43,-1)))+VLOOKUP($DP$2,宝石属性!$B$43:$M$66,COLUMNS(宝石属性!$B$43:D$66),0)*10*VLOOKUP(ROUNDDOWN($DO43,-1),宝石属性!$B$25:$N$41,2,0)*VLOOKUP(ROUNDDOWN($DO43,-1),宝石属性!$B$25:$N$41,3,0)+VLOOKUP($DP$2,职业被动!$B$6:$M$29,COLUMNS(职业被动!$B$6:D$29),0)*$DO43,0)</f>
        <v>4656</v>
      </c>
      <c r="DQ43" s="9">
        <f>ROUND(属性投放!E$4+装备属性!E$4*IF($DO43&lt;10,1,ROUNDDOWN($DO43,-1))+SUM(属性投放!F$37:F$45)*$DO43+VLOOKUP($DP$2,一级属性!$E$41:$P$64,COLUMNS(一级属性!$E$41:H$64),0)*($DO43+0.25*IF($DO43&lt;10,1,ROUNDDOWN($DO43,-1)))+VLOOKUP($DP$2,宝石属性!$B$43:$M$66,COLUMNS(宝石属性!$B$43:E$66),0)*10*VLOOKUP(ROUNDDOWN($DO43,-1),宝石属性!$B$25:$N$41,2,0)*VLOOKUP(ROUNDDOWN($DO43,-1),宝石属性!$B$25:$N$41,3,0)+VLOOKUP($DP$2,职业被动!$B$6:$M$29,COLUMNS(职业被动!$B$6:E$29),0)*$DO43,0)</f>
        <v>1128</v>
      </c>
      <c r="DR43" s="9">
        <f>ROUND(属性投放!F$4+装备属性!F$4*IF($DO43&lt;10,1,ROUNDDOWN($DO43,-1))+SUM(属性投放!G$37:G$45)*$DO43+VLOOKUP($DP$2,一级属性!$E$41:$P$64,COLUMNS(一级属性!$E$41:I$64),0)*($DO43+0.25*IF($DO43&lt;10,1,ROUNDDOWN($DO43,-1)))+VLOOKUP($DP$2,宝石属性!$B$43:$M$66,COLUMNS(宝石属性!$B$43:F$66),0)*10*VLOOKUP(ROUNDDOWN($DO43,-1),宝石属性!$B$25:$N$41,2,0)*VLOOKUP(ROUNDDOWN($DO43,-1),宝石属性!$B$25:$N$41,3,0)+VLOOKUP($DP$2,职业被动!$B$6:$M$29,COLUMNS(职业被动!$B$6:F$29),0)*$DO43,0)</f>
        <v>508</v>
      </c>
      <c r="DS43" s="9">
        <f>ROUND(属性投放!G$4+装备属性!G$4*IF($DO43&lt;10,1,ROUNDDOWN($DO43,-1))+SUM(属性投放!H$37:H$45)*$DO43+VLOOKUP($DP$2,一级属性!$E$41:$P$64,COLUMNS(一级属性!$E$41:J$64),0)*($DO43+0.25*IF($DO43&lt;10,1,ROUNDDOWN($DO43,-1)))+VLOOKUP($DP$2,宝石属性!$B$43:$M$66,COLUMNS(宝石属性!$B$43:G$66),0)*10*VLOOKUP(ROUNDDOWN($DO43,-1),宝石属性!$B$25:$N$41,2,0)*VLOOKUP(ROUNDDOWN($DO43,-1),宝石属性!$B$25:$N$41,3,0)+VLOOKUP($DP$2,职业被动!$B$6:$M$29,COLUMNS(职业被动!$B$6:G$29),0)*$DO43,0)</f>
        <v>390</v>
      </c>
      <c r="DT43" s="9">
        <f>ROUND(属性投放!H$4+装备属性!H$4*IF($DO43&lt;10,1,ROUNDDOWN($DO43,-1))+SUM(属性投放!I$37:I$45)*$DO43+VLOOKUP($DP$2,一级属性!$E$41:$P$64,COLUMNS(一级属性!$E$41:K$64),0)*($DO43+0.25*IF($DO43&lt;10,1,ROUNDDOWN($DO43,-1)))+VLOOKUP($DP$2,宝石属性!$B$43:$M$66,COLUMNS(宝石属性!$B$43:H$66),0)*10*VLOOKUP(ROUNDDOWN($DO43,-1),宝石属性!$B$25:$N$41,2,0)*VLOOKUP(ROUNDDOWN($DO43,-1),宝石属性!$B$25:$N$41,3,0)+VLOOKUP($DP$2,职业被动!$B$6:$M$29,COLUMNS(职业被动!$B$6:H$29),0)*$DO43,0)</f>
        <v>364</v>
      </c>
      <c r="DU43" s="9">
        <f>ROUND(属性投放!I$4+装备属性!I$4*IF($DO43&lt;10,1,ROUNDDOWN($DO43,-1))+SUM(属性投放!J$37:J$45)*$DO43+VLOOKUP($DP$2,一级属性!$E$41:$P$64,COLUMNS(一级属性!$E$41:L$64),0)*($DO43+0.25*IF($DO43&lt;10,1,ROUNDDOWN($DO43,-1)))+VLOOKUP($DP$2,宝石属性!$B$43:$M$66,COLUMNS(宝石属性!$B$43:I$66),0)*10*VLOOKUP(ROUNDDOWN($DO43,-1),宝石属性!$B$25:$N$41,2,0)*VLOOKUP(ROUNDDOWN($DO43,-1),宝石属性!$B$25:$N$41,3,0)+VLOOKUP($DP$2,职业被动!$B$6:$M$29,COLUMNS(职业被动!$B$6:I$29),0)*$DO43,0)</f>
        <v>404</v>
      </c>
      <c r="DV43" s="9">
        <f>ROUND(属性投放!J$4+装备属性!J$4*IF($DO43&lt;10,1,ROUNDDOWN($DO43,-1))+SUM(属性投放!K$37:K$45)*$DO43+VLOOKUP($DP$2,一级属性!$E$41:$P$64,COLUMNS(一级属性!$E$41:M$64),0)*($DO43+0.25*IF($DO43&lt;10,1,ROUNDDOWN($DO43,-1)))+VLOOKUP($DP$2,宝石属性!$B$43:$M$66,COLUMNS(宝石属性!$B$43:J$66),0)*10*VLOOKUP(ROUNDDOWN($DO43,-1),宝石属性!$B$25:$N$41,2,0)*VLOOKUP(ROUNDDOWN($DO43,-1),宝石属性!$B$25:$N$41,3,0)+VLOOKUP($DP$2,职业被动!$B$6:$M$29,COLUMNS(职业被动!$B$6:J$29),0)*$DO43,0)</f>
        <v>288</v>
      </c>
      <c r="DW43" s="9">
        <f>ROUND(属性投放!K$4+装备属性!K$4*IF($DO43&lt;10,1,ROUNDDOWN($DO43,-1))+SUM(属性投放!L$37:L$45)*$DO43+VLOOKUP($DP$2,一级属性!$E$41:$P$64,COLUMNS(一级属性!$E$41:N$64),0)*($DO43+0.25*IF($DO43&lt;10,1,ROUNDDOWN($DO43,-1)))+VLOOKUP($DP$2,宝石属性!$B$43:$M$66,COLUMNS(宝石属性!$B$43:K$66),0)*10*VLOOKUP(ROUNDDOWN($DO43,-1),宝石属性!$B$25:$N$41,2,0)*VLOOKUP(ROUNDDOWN($DO43,-1),宝石属性!$B$25:$N$41,3,0)+VLOOKUP($DP$2,职业被动!$B$6:$M$29,COLUMNS(职业被动!$B$6:K$29),0)*$DO43,0)</f>
        <v>192</v>
      </c>
      <c r="DX43" s="9">
        <f>ROUND(属性投放!L$4+装备属性!L$4*IF($DO43&lt;10,1,ROUNDDOWN($DO43,-1))+SUM(属性投放!M$37:M$45)*$DO43+VLOOKUP($DP$2,一级属性!$E$41:$P$64,COLUMNS(一级属性!$E$41:O$64),0)*($DO43+0.25*IF($DO43&lt;10,1,ROUNDDOWN($DO43,-1)))+VLOOKUP($DP$2,宝石属性!$B$43:$M$66,COLUMNS(宝石属性!$B$43:L$66),0)*10*VLOOKUP(ROUNDDOWN($DO43,-1),宝石属性!$B$25:$N$41,2,0)*VLOOKUP(ROUNDDOWN($DO43,-1),宝石属性!$B$25:$N$41,3,0)+VLOOKUP($DP$2,职业被动!$B$6:$M$29,COLUMNS(职业被动!$B$6:L$29),0)*$DO43,0)</f>
        <v>12</v>
      </c>
      <c r="DY43" s="9">
        <f>ROUND(属性投放!M$4+装备属性!M$4*IF($DO43&lt;10,1,ROUNDDOWN($DO43,-1))+SUM(属性投放!N$37:N$45)*$DO43+VLOOKUP($DP$2,一级属性!$E$41:$P$64,COLUMNS(一级属性!$E$41:P$64),0)*($DO43+0.25*IF($DO43&lt;10,1,ROUNDDOWN($DO43,-1)))+VLOOKUP($DP$2,宝石属性!$B$43:$M$66,COLUMNS(宝石属性!$B$43:M$66),0)*10*VLOOKUP(ROUNDDOWN($DO43,-1),宝石属性!$B$25:$N$41,2,0)*VLOOKUP(ROUNDDOWN($DO43,-1),宝石属性!$B$25:$N$41,3,0)+VLOOKUP($DP$2,职业被动!$B$6:$M$29,COLUMNS(职业被动!$B$6:M$29),0)*$DO43,0)</f>
        <v>412</v>
      </c>
      <c r="DZ43" s="48">
        <f>属性价值和能力评分!$F$9+ROUND(属性价值和能力评分!$F$38*10,0)*DO43+ROUND((SUM(装备属性!$W$9:$W$14)+属性价值和能力评分!$F$38*1.25+1.4+2.8)*IF(DO43&lt;10,1,ROUNDDOWN(DO43,-1)),0)+15*VLOOKUP(ROUNDDOWN(DO43,-1),宝石属性!$B$26:$D$41,2,0)*6*VLOOKUP(ROUNDDOWN(DO43,-1),宝石属性!$B$26:$D$41,3,0)+(属性价值和能力评分!$F$49*9+属性价值和能力评分!$F$50*2+属性价值和能力评分!$F$53*8/5)*DO43</f>
        <v>7606</v>
      </c>
      <c r="EA43" s="17"/>
      <c r="EB43" s="1">
        <v>40</v>
      </c>
      <c r="EC43" s="1">
        <f>ROUND(CC43/MAX(CE43/10,((CE43*(1+属性投放!$E$8)-CF43+属性投放!$F$8*EB43)*(1+属性投放!$G$8)*(1+属性投放!$H$8))),1)</f>
        <v>2.8</v>
      </c>
      <c r="ED43" s="1">
        <f>ROUND(CP43/MAX(CE43/10,((CE43*(1+属性投放!$E$8)-CS43+属性投放!$F$8*EB43)*(1+属性投放!$G$8)*(1+属性投放!$H$8))),1)</f>
        <v>2.6</v>
      </c>
      <c r="EE43" s="1">
        <f>ROUND(DC43/MAX(CE43/10,((CE43*(1+属性投放!$E$8)-DF43+属性投放!$F$8*EB43)*(1+属性投放!$G$8)*(1+属性投放!$H$8))),1)</f>
        <v>24</v>
      </c>
      <c r="EF43" s="1">
        <f>ROUND(DP43/MAX(CE43/10,((CE43*(1+属性投放!$E$8)-DS43+属性投放!$F$8*EB43)*(1+属性投放!$G$8)*(1+属性投放!$H$8))),1)</f>
        <v>6.3</v>
      </c>
      <c r="EH43" s="1">
        <f>ROUND(CC43/MAX(属性投放!$F$9*EB43,((CT43*(1+属性投放!$E$9)-CH43+属性投放!$F$9*EB43)*(1+属性投放!$G$9)*(1+属性投放!$H$9))),1)</f>
        <v>2.5</v>
      </c>
      <c r="EI43" s="1">
        <f>ROUND(CP43/MAX(属性投放!$F$9*EB43,((CT43*(1+属性投放!$E$9)-CU43+属性投放!$F$9*EB43)*(1+属性投放!$G$9)*(1+属性投放!$H$9))),1)</f>
        <v>3.2</v>
      </c>
      <c r="EJ43" s="1">
        <f>ROUND(DC43/MAX(属性投放!$F$9*EB43,((CT43*(1+属性投放!$E$9)-DH43+属性投放!$F$9*EB43)*(1+属性投放!$G$9)*(1+属性投放!$H$9))),1)</f>
        <v>2.7</v>
      </c>
      <c r="EK43" s="1">
        <f>ROUND(DP43/MAX(属性投放!$F$9*EB43,((CT43*(1+属性投放!$E$9)-DU43+属性投放!$F$9*EB43)*(1+属性投放!$G$9)*(1+属性投放!$H$9))),1)</f>
        <v>5.7</v>
      </c>
      <c r="EM43" s="1">
        <f>ROUND(CC43/((BW43*(1+属性投放!$E$10)+属性投放!$F$10*EB43)*(1+属性投放!$G$10)*(1+属性投放!$H$10)),1)</f>
        <v>5.9</v>
      </c>
      <c r="EN43" s="1">
        <f>ROUND(CP43/((BW43*(1+属性投放!$E$10)+属性投放!$F$10*EB43)*(1+属性投放!$G$10)*(1+属性投放!$H$10)),1)</f>
        <v>5.9</v>
      </c>
      <c r="EO43" s="1">
        <f>ROUND(DC43/((BW43*(1+属性投放!$E$10)+属性投放!$F$10*EB43)*(1+属性投放!$G$10)*(1+属性投放!$H$10)),1)</f>
        <v>6.7</v>
      </c>
      <c r="EP43" s="1">
        <f>ROUND(DP43/((BW43*(1+属性投放!$E$10)+属性投放!$F$10*EB43)*(1+属性投放!$G$10)*(1+属性投放!$H$10)),1)</f>
        <v>14.1</v>
      </c>
    </row>
    <row r="44" spans="2:146">
      <c r="B44" s="1">
        <v>41</v>
      </c>
      <c r="C44" s="9">
        <f>ROUND(属性投放!D$4+装备属性!D$4*IF($B44&lt;10,1,ROUNDDOWN($B44,-1))+SUM(属性投放!E$37:E$45)*$B44+VLOOKUP($C$2,一级属性!$E$41:$P$64,COLUMNS(一级属性!$E$41:G$64),0)*($B44+0.25*IF($B44&lt;10,1,ROUNDDOWN($B44,-1)))+VLOOKUP($C$2,宝石属性!$B$43:$M$66,COLUMNS(宝石属性!$B$43:D$66),0)*10*VLOOKUP(ROUNDDOWN($B44,-1),宝石属性!$B$25:$N$41,2,0)*VLOOKUP(ROUNDDOWN($B44,-1),宝石属性!$B$25:$N$41,3,0)+VLOOKUP($C$2,职业被动!$B$6:$M$29,COLUMNS(职业被动!$B$6:D$29),0)*$B44,0)</f>
        <v>2367</v>
      </c>
      <c r="D44" s="9">
        <f>ROUND(属性投放!E$4+装备属性!E$4*IF($B44&lt;10,1,ROUNDDOWN($B44,-1))+SUM(属性投放!F$37:F$38)*$B44+VLOOKUP($C$2,一级属性!$E$67:$P$90,COLUMNS(一级属性!$E$67:H$90),0)*$B44+VLOOKUP($C$2,宝石属性!$B$43:$M$66,COLUMNS(宝石属性!$B$43:E$66),0)*10*VLOOKUP(ROUNDDOWN($B44,-1),宝石属性!$B$25:$N$41,2,0)*VLOOKUP(ROUNDDOWN($B44,-1),宝石属性!$B$25:$N$41,3,0)+VLOOKUP($C$2,职业被动!$B$6:$M$29,COLUMNS(职业被动!$B$6:E$29),0)*$B44,0)</f>
        <v>1143</v>
      </c>
      <c r="E44" s="9">
        <f>ROUND(属性投放!F$4+装备属性!F$4*IF($B44&lt;10,1,ROUNDDOWN($B44,-1))+SUM(属性投放!G$37:G$38)*$B44+VLOOKUP($C$2,一级属性!$E$67:$P$90,COLUMNS(一级属性!$E$67:I$90),0)*$B44+VLOOKUP($C$2,宝石属性!$B$43:$M$66,COLUMNS(宝石属性!$B$43:F$66),0)*10*VLOOKUP(ROUNDDOWN($B44,-1),宝石属性!$B$25:$N$41,2,0)*VLOOKUP(ROUNDDOWN($B44,-1),宝石属性!$B$25:$N$41,3,0)+VLOOKUP($C$2,职业被动!$B$6:$M$29,COLUMNS(职业被动!$B$6:F$29),0)*$B44,0)</f>
        <v>850</v>
      </c>
      <c r="F44" s="9">
        <f>ROUND(属性投放!G$4+装备属性!G$4*IF($B44&lt;10,1,ROUNDDOWN($B44,-1))+SUM(属性投放!H$37:H$38)*$B44+VLOOKUP($C$2,一级属性!$E$67:$P$90,COLUMNS(一级属性!$E$67:J$90),0)*$B44+VLOOKUP($C$2,宝石属性!$B$43:$M$66,COLUMNS(宝石属性!$B$43:G$66),0)*10*VLOOKUP(ROUNDDOWN($B44,-1),宝石属性!$B$25:$N$41,2,0)*VLOOKUP(ROUNDDOWN($B44,-1),宝石属性!$B$25:$N$41,3,0)+VLOOKUP($C$2,职业被动!$B$6:$M$29,COLUMNS(职业被动!$B$6:G$29),0)*$B44,0)</f>
        <v>434</v>
      </c>
      <c r="G44" s="9">
        <f>ROUND(属性投放!H$4+装备属性!H$4*IF($B44&lt;10,1,ROUNDDOWN($B44,-1))+SUM(属性投放!I$37:I$38)*$B44+VLOOKUP($C$2,一级属性!$E$67:$P$90,COLUMNS(一级属性!$E$67:K$90),0)*$B44+VLOOKUP($C$2,宝石属性!$B$43:$M$66,COLUMNS(宝石属性!$B$43:H$66),0)*10*VLOOKUP(ROUNDDOWN($B44,-1),宝石属性!$B$25:$N$41,2,0)*VLOOKUP(ROUNDDOWN($B44,-1),宝石属性!$B$25:$N$41,3,0)+VLOOKUP($C$2,职业被动!$B$6:$M$29,COLUMNS(职业被动!$B$6:H$29),0)*$B44,0)</f>
        <v>326</v>
      </c>
      <c r="H44" s="9">
        <f>ROUND(属性投放!I$4+装备属性!I$4*IF($B44&lt;10,1,ROUNDDOWN($B44,-1))+SUM(属性投放!J$37:J$38)*$B44+VLOOKUP($C$2,一级属性!$E$67:$P$90,COLUMNS(一级属性!$E$67:L$90),0)*$B44+VLOOKUP($C$2,宝石属性!$B$43:$M$66,COLUMNS(宝石属性!$B$43:I$66),0)*10*VLOOKUP(ROUNDDOWN($B44,-1),宝石属性!$B$25:$N$41,2,0)*VLOOKUP(ROUNDDOWN($B44,-1),宝石属性!$B$25:$N$41,3,0)+VLOOKUP($C$2,职业被动!$B$6:$M$29,COLUMNS(职业被动!$B$6:I$29),0)*$B44,0)</f>
        <v>451</v>
      </c>
      <c r="I44" s="9">
        <f>ROUND(属性投放!J$4+装备属性!J$4*IF($B44&lt;10,1,ROUNDDOWN($B44,-1))+SUM(属性投放!K$37:K$38)*$B44+VLOOKUP($C$2,一级属性!$E$67:$P$90,COLUMNS(一级属性!$E$67:M$90),0)*$B44+VLOOKUP($C$2,宝石属性!$B$43:$M$66,COLUMNS(宝石属性!$B$43:J$66),0)*10*VLOOKUP(ROUNDDOWN($B44,-1),宝石属性!$B$25:$N$41,2,0)*VLOOKUP(ROUNDDOWN($B44,-1),宝石属性!$B$25:$N$41,3,0)+VLOOKUP($C$2,职业被动!$B$6:$M$29,COLUMNS(职业被动!$B$6:J$29),0)*$B44,0)</f>
        <v>292</v>
      </c>
      <c r="J44" s="9">
        <f>ROUND(属性投放!K$4+装备属性!K$4*IF($B44&lt;10,1,ROUNDDOWN($B44,-1))+SUM(属性投放!L$37:L$38)*$B44+VLOOKUP($C$2,一级属性!$E$67:$P$90,COLUMNS(一级属性!$E$67:N$90),0)*$B44+VLOOKUP($C$2,宝石属性!$B$43:$M$66,COLUMNS(宝石属性!$B$43:K$66),0)*10*VLOOKUP(ROUNDDOWN($B44,-1),宝石属性!$B$25:$N$41,2,0)*VLOOKUP(ROUNDDOWN($B44,-1),宝石属性!$B$25:$N$41,3,0)+VLOOKUP($C$2,职业被动!$B$6:$M$29,COLUMNS(职业被动!$B$6:K$29),0)*$B44,0)</f>
        <v>161</v>
      </c>
      <c r="K44" s="9">
        <f>ROUND(属性投放!L$4+装备属性!L$4*IF($B44&lt;10,1,ROUNDDOWN($B44,-1))+SUM(属性投放!M$37:M$38)*$B44+VLOOKUP($C$2,一级属性!$E$67:$P$90,COLUMNS(一级属性!$E$67:O$90),0)*$B44+VLOOKUP($C$2,宝石属性!$B$43:$M$66,COLUMNS(宝石属性!$B$43:L$66),0)*10*VLOOKUP(ROUNDDOWN($B44,-1),宝石属性!$B$25:$N$41,2,0)*VLOOKUP(ROUNDDOWN($B44,-1),宝石属性!$B$25:$N$41,3,0)+VLOOKUP($C$2,职业被动!$B$6:$M$29,COLUMNS(职业被动!$B$6:L$29),0)*$B44,0)</f>
        <v>12</v>
      </c>
      <c r="L44" s="9">
        <f>ROUND(属性投放!M$4+装备属性!M$4*IF($B44&lt;10,1,ROUNDDOWN($B44,-1))+SUM(属性投放!N$37:N$38)*$B44+VLOOKUP($C$2,一级属性!$E$67:$P$90,COLUMNS(一级属性!$E$67:P$90),0)*$B44+VLOOKUP($C$2,宝石属性!$B$43:$M$66,COLUMNS(宝石属性!$B$43:M$66),0)*10*VLOOKUP(ROUNDDOWN($B44,-1),宝石属性!$B$25:$N$41,2,0)*VLOOKUP(ROUNDDOWN($B44,-1),宝石属性!$B$25:$N$41,3,0)+VLOOKUP($C$2,职业被动!$B$6:$M$29,COLUMNS(职业被动!$B$6:M$29),0)*$B44,0)</f>
        <v>438</v>
      </c>
      <c r="M44" s="48">
        <f>属性价值和能力评分!$F$9+ROUND(属性价值和能力评分!$F$38*10,0)*B44+ROUND((SUM(装备属性!$W$9:$W$14)+属性价值和能力评分!$F$38*1.25+1.4+2.8)*IF(B44&lt;10,1,ROUNDDOWN(B44,-1)),0)+15*VLOOKUP(ROUNDDOWN(B44,-1),宝石属性!$B$26:$D$41,2,0)*6*VLOOKUP(ROUNDDOWN(B44,-1),宝石属性!$B$26:$D$41,3,0)+(属性价值和能力评分!$F$49*9+属性价值和能力评分!$F$50*2+属性价值和能力评分!$F$53*8/5)*B44</f>
        <v>7726</v>
      </c>
      <c r="N44" s="20"/>
      <c r="O44" s="1">
        <v>41</v>
      </c>
      <c r="P44" s="9">
        <f>ROUND(属性投放!D$4+装备属性!D$4*IF($O44&lt;10,1,ROUNDDOWN($O44,-1))+SUM(属性投放!E$37:E$45)*$O44+VLOOKUP($P$2,一级属性!$E$41:$P$64,COLUMNS(一级属性!$E$41:G$64),0)*($O44+0.25*IF($O44&lt;10,1,ROUNDDOWN($O44,-1)))+VLOOKUP($P$2,宝石属性!$B$43:$M$66,COLUMNS(宝石属性!$B$43:D$66),0)*10*VLOOKUP(ROUNDDOWN($O44,-1),宝石属性!$B$25:$N$41,2,0)*VLOOKUP(ROUNDDOWN($O44,-1),宝石属性!$B$25:$N$41,3,0)+VLOOKUP($P$2,职业被动!$B$6:$M$29,COLUMNS(职业被动!$B$6:D$29),0)*$O44,0)</f>
        <v>2941</v>
      </c>
      <c r="Q44" s="9">
        <f>ROUND(属性投放!E$4+装备属性!E$4*IF($O44&lt;10,1,ROUNDDOWN($O44,-1))+SUM(属性投放!F$37:F$45)*$O44+VLOOKUP($P$2,一级属性!$E$41:$P$64,COLUMNS(一级属性!$E$41:H$64),0)*($O44+0.25*IF($O44&lt;10,1,ROUNDDOWN($O44,-1)))+VLOOKUP($P$2,宝石属性!$B$43:$M$66,COLUMNS(宝石属性!$B$43:E$66),0)*10*VLOOKUP(ROUNDDOWN($O44,-1),宝石属性!$B$25:$N$41,2,0)*VLOOKUP(ROUNDDOWN($O44,-1),宝石属性!$B$25:$N$41,3,0)+VLOOKUP($P$2,职业被动!$B$6:$M$29,COLUMNS(职业被动!$B$6:E$29),0)*$O44,0)</f>
        <v>1908</v>
      </c>
      <c r="R44" s="9">
        <f>ROUND(属性投放!F$4+装备属性!F$4*IF($O44&lt;10,1,ROUNDDOWN($O44,-1))+SUM(属性投放!G$37:G$45)*$O44+VLOOKUP($P$2,一级属性!$E$41:$P$64,COLUMNS(一级属性!$E$41:I$64),0)*($O44+0.25*IF($O44&lt;10,1,ROUNDDOWN($O44,-1)))+VLOOKUP($P$2,宝石属性!$B$43:$M$66,COLUMNS(宝石属性!$B$43:F$66),0)*10*VLOOKUP(ROUNDDOWN($O44,-1),宝石属性!$B$25:$N$41,2,0)*VLOOKUP(ROUNDDOWN($O44,-1),宝石属性!$B$25:$N$41,3,0)+VLOOKUP($P$2,职业被动!$B$6:$M$29,COLUMNS(职业被动!$B$6:F$29),0)*$O44,0)</f>
        <v>510</v>
      </c>
      <c r="S44" s="9">
        <f>ROUND(属性投放!G$4+装备属性!G$4*IF($O44&lt;10,1,ROUNDDOWN($O44,-1))+SUM(属性投放!H$37:H$45)*$O44+VLOOKUP($P$2,一级属性!$E$41:$P$64,COLUMNS(一级属性!$E$41:J$64),0)*($O44+0.25*IF($O44&lt;10,1,ROUNDDOWN($O44,-1)))+VLOOKUP($P$2,宝石属性!$B$43:$M$66,COLUMNS(宝石属性!$B$43:G$66),0)*10*VLOOKUP(ROUNDDOWN($O44,-1),宝石属性!$B$25:$N$41,2,0)*VLOOKUP(ROUNDDOWN($O44,-1),宝石属性!$B$25:$N$41,3,0)+VLOOKUP($P$2,职业被动!$B$6:$M$29,COLUMNS(职业被动!$B$6:G$29),0)*$O44,0)</f>
        <v>393</v>
      </c>
      <c r="T44" s="9">
        <f>ROUND(属性投放!H$4+装备属性!H$4*IF($O44&lt;10,1,ROUNDDOWN($O44,-1))+SUM(属性投放!I$37:I$45)*$O44+VLOOKUP($P$2,一级属性!$E$41:$P$64,COLUMNS(一级属性!$E$41:K$64),0)*($O44+0.25*IF($O44&lt;10,1,ROUNDDOWN($O44,-1)))+VLOOKUP($P$2,宝石属性!$B$43:$M$66,COLUMNS(宝石属性!$B$43:H$66),0)*10*VLOOKUP(ROUNDDOWN($O44,-1),宝石属性!$B$25:$N$41,2,0)*VLOOKUP(ROUNDDOWN($O44,-1),宝石属性!$B$25:$N$41,3,0)+VLOOKUP($P$2,职业被动!$B$6:$M$29,COLUMNS(职业被动!$B$6:H$29),0)*$O44,0)</f>
        <v>520</v>
      </c>
      <c r="U44" s="9">
        <f>ROUND(属性投放!I$4+装备属性!I$4*IF($O44&lt;10,1,ROUNDDOWN($O44,-1))+SUM(属性投放!J$37:J$45)*$O44+VLOOKUP($P$2,一级属性!$E$41:$P$64,COLUMNS(一级属性!$E$41:L$64),0)*($O44+0.25*IF($O44&lt;10,1,ROUNDDOWN($O44,-1)))+VLOOKUP($P$2,宝石属性!$B$43:$M$66,COLUMNS(宝石属性!$B$43:I$66),0)*10*VLOOKUP(ROUNDDOWN($O44,-1),宝石属性!$B$25:$N$41,2,0)*VLOOKUP(ROUNDDOWN($O44,-1),宝石属性!$B$25:$N$41,3,0)+VLOOKUP($P$2,职业被动!$B$6:$M$29,COLUMNS(职业被动!$B$6:I$29),0)*$O44,0)</f>
        <v>481</v>
      </c>
      <c r="V44" s="9">
        <f>ROUND(属性投放!J$4+装备属性!J$4*IF($O44&lt;10,1,ROUNDDOWN($O44,-1))+SUM(属性投放!K$37:K$45)*$O44+VLOOKUP($P$2,一级属性!$E$41:$P$64,COLUMNS(一级属性!$E$41:M$64),0)*($O44+0.25*IF($O44&lt;10,1,ROUNDDOWN($O44,-1)))+VLOOKUP($P$2,宝石属性!$B$43:$M$66,COLUMNS(宝石属性!$B$43:J$66),0)*10*VLOOKUP(ROUNDDOWN($O44,-1),宝石属性!$B$25:$N$41,2,0)*VLOOKUP(ROUNDDOWN($O44,-1),宝石属性!$B$25:$N$41,3,0)+VLOOKUP($P$2,职业被动!$B$6:$M$29,COLUMNS(职业被动!$B$6:J$29),0)*$O44,0)</f>
        <v>328</v>
      </c>
      <c r="W44" s="9">
        <f>ROUND(属性投放!K$4+装备属性!K$4*IF($O44&lt;10,1,ROUNDDOWN($O44,-1))+SUM(属性投放!L$37:L$45)*$O44+VLOOKUP($P$2,一级属性!$E$41:$P$64,COLUMNS(一级属性!$E$41:N$64),0)*($O44+0.25*IF($O44&lt;10,1,ROUNDDOWN($O44,-1)))+VLOOKUP($P$2,宝石属性!$B$43:$M$66,COLUMNS(宝石属性!$B$43:K$66),0)*10*VLOOKUP(ROUNDDOWN($O44,-1),宝石属性!$B$25:$N$41,2,0)*VLOOKUP(ROUNDDOWN($O44,-1),宝石属性!$B$25:$N$41,3,0)+VLOOKUP($P$2,职业被动!$B$6:$M$29,COLUMNS(职业被动!$B$6:K$29),0)*$O44,0)</f>
        <v>193</v>
      </c>
      <c r="X44" s="9">
        <f>ROUND(属性投放!L$4+装备属性!L$4*IF($O44&lt;10,1,ROUNDDOWN($O44,-1))+SUM(属性投放!M$37:M$45)*$O44+VLOOKUP($P$2,一级属性!$E$41:$P$64,COLUMNS(一级属性!$E$41:O$64),0)*($O44+0.25*IF($O44&lt;10,1,ROUNDDOWN($O44,-1)))+VLOOKUP($P$2,宝石属性!$B$43:$M$66,COLUMNS(宝石属性!$B$43:L$66),0)*10*VLOOKUP(ROUNDDOWN($O44,-1),宝石属性!$B$25:$N$41,2,0)*VLOOKUP(ROUNDDOWN($O44,-1),宝石属性!$B$25:$N$41,3,0)+VLOOKUP($P$2,职业被动!$B$6:$M$29,COLUMNS(职业被动!$B$6:L$29),0)*$O44,0)</f>
        <v>12</v>
      </c>
      <c r="Y44" s="9">
        <f>ROUND(属性投放!M$4+装备属性!M$4*IF($O44&lt;10,1,ROUNDDOWN($O44,-1))+SUM(属性投放!N$37:N$45)*$O44+VLOOKUP($P$2,一级属性!$E$41:$P$64,COLUMNS(一级属性!$E$41:P$64),0)*($O44+0.25*IF($O44&lt;10,1,ROUNDDOWN($O44,-1)))+VLOOKUP($P$2,宝石属性!$B$43:$M$66,COLUMNS(宝石属性!$B$43:M$66),0)*10*VLOOKUP(ROUNDDOWN($O44,-1),宝石属性!$B$25:$N$41,2,0)*VLOOKUP(ROUNDDOWN($O44,-1),宝石属性!$B$25:$N$41,3,0)+VLOOKUP($P$2,职业被动!$B$6:$M$29,COLUMNS(职业被动!$B$6:M$29),0)*$O44,0)</f>
        <v>438</v>
      </c>
      <c r="Z44" s="48">
        <f>属性价值和能力评分!$F$9+ROUND(属性价值和能力评分!$F$38*10,0)*O44+ROUND((SUM(装备属性!$W$9:$W$14)+属性价值和能力评分!$F$38*1.25+1.4+2.8)*IF(O44&lt;10,1,ROUNDDOWN(O44,-1)),0)+15*VLOOKUP(ROUNDDOWN(O44,-1),宝石属性!$B$26:$D$41,2,0)*6*VLOOKUP(ROUNDDOWN(O44,-1),宝石属性!$B$26:$D$41,3,0)+(属性价值和能力评分!$F$49*9+属性价值和能力评分!$F$50*2+属性价值和能力评分!$F$53*8/5)*O44</f>
        <v>7726</v>
      </c>
      <c r="AB44" s="1">
        <v>41</v>
      </c>
      <c r="AC44" s="9">
        <f>ROUND(属性投放!D$4+装备属性!D$4*IF($AB44&lt;10,1,ROUNDDOWN($AB44,-1))+SUM(属性投放!E$37:E$45)*$AB44+VLOOKUP($AC$2,一级属性!$E$41:$P$64,COLUMNS(一级属性!$E$41:G$64),0)*($AB44+0.25*IF($AB44&lt;10,1,ROUNDDOWN($AB44,-1)))+VLOOKUP($AC$2,宝石属性!$B$43:$M$66,COLUMNS(宝石属性!$B$43:D$66),0)*10*VLOOKUP(ROUNDDOWN($AB44,-1),宝石属性!$B$25:$N$41,2,0)*VLOOKUP(ROUNDDOWN($AB44,-1),宝石属性!$B$25:$N$41,3,0)+VLOOKUP($AC$2,职业被动!$B$6:$M$29,COLUMNS(职业被动!$B$6:D$29),0)*$AB44,0)</f>
        <v>2654</v>
      </c>
      <c r="AD44" s="9">
        <f>ROUND(属性投放!E$4+装备属性!E$4*IF($AB44&lt;10,1,ROUNDDOWN($AB44,-1))+SUM(属性投放!F$37:F$45)*$AB44+VLOOKUP($AC$2,一级属性!$E$41:$P$64,COLUMNS(一级属性!$E$41:H$64),0)*($AB44+0.25*IF($AB44&lt;10,1,ROUNDDOWN($AB44,-1)))+VLOOKUP($AC$2,宝石属性!$B$43:$M$66,COLUMNS(宝石属性!$B$43:E$66),0)*10*VLOOKUP(ROUNDDOWN($AB44,-1),宝石属性!$B$25:$N$41,2,0)*VLOOKUP(ROUNDDOWN($AB44,-1),宝石属性!$B$25:$N$41,3,0)+VLOOKUP($AC$2,职业被动!$B$6:$M$29,COLUMNS(职业被动!$B$6:E$29),0)*$AB44,0)</f>
        <v>1143</v>
      </c>
      <c r="AE44" s="9">
        <f>ROUND(属性投放!F$4+装备属性!F$4*IF($AB44&lt;10,1,ROUNDDOWN($AB44,-1))+SUM(属性投放!G$37:G$45)*$AB44+VLOOKUP($AC$2,一级属性!$E$41:$P$64,COLUMNS(一级属性!$E$41:I$64),0)*($AB44+0.25*IF($AB44&lt;10,1,ROUNDDOWN($AB44,-1)))+VLOOKUP($AC$2,宝石属性!$B$43:$M$66,COLUMNS(宝石属性!$B$43:F$66),0)*10*VLOOKUP(ROUNDDOWN($AB44,-1),宝石属性!$B$25:$N$41,2,0)*VLOOKUP(ROUNDDOWN($AB44,-1),宝石属性!$B$25:$N$41,3,0)+VLOOKUP($AC$2,职业被动!$B$6:$M$29,COLUMNS(职业被动!$B$6:F$29),0)*$AB44,0)</f>
        <v>746</v>
      </c>
      <c r="AF44" s="9">
        <f>ROUND(属性投放!G$4+装备属性!G$4*IF($AB44&lt;10,1,ROUNDDOWN($AB44,-1))+SUM(属性投放!H$37:H$45)*$AB44+VLOOKUP($AC$2,一级属性!$E$41:$P$64,COLUMNS(一级属性!$E$41:J$64),0)*($AB44+0.25*IF($AB44&lt;10,1,ROUNDDOWN($AB44,-1)))+VLOOKUP($AC$2,宝石属性!$B$43:$M$66,COLUMNS(宝石属性!$B$43:G$66),0)*10*VLOOKUP(ROUNDDOWN($AB44,-1),宝石属性!$B$25:$N$41,2,0)*VLOOKUP(ROUNDDOWN($AB44,-1),宝石属性!$B$25:$N$41,3,0)+VLOOKUP($AC$2,职业被动!$B$6:$M$29,COLUMNS(职业被动!$B$6:G$29),0)*$AB44,0)</f>
        <v>475</v>
      </c>
      <c r="AG44" s="9">
        <f>ROUND(属性投放!H$4+装备属性!H$4*IF($AB44&lt;10,1,ROUNDDOWN($AB44,-1))+SUM(属性投放!I$37:I$45)*$AB44+VLOOKUP($AC$2,一级属性!$E$41:$P$64,COLUMNS(一级属性!$E$41:K$64),0)*($AB44+0.25*IF($AB44&lt;10,1,ROUNDDOWN($AB44,-1)))+VLOOKUP($AC$2,宝石属性!$B$43:$M$66,COLUMNS(宝石属性!$B$43:H$66),0)*10*VLOOKUP(ROUNDDOWN($AB44,-1),宝石属性!$B$25:$N$41,2,0)*VLOOKUP(ROUNDDOWN($AB44,-1),宝石属性!$B$25:$N$41,3,0)+VLOOKUP($AC$2,职业被动!$B$6:$M$29,COLUMNS(职业被动!$B$6:H$29),0)*$AB44,0)</f>
        <v>326</v>
      </c>
      <c r="AH44" s="9">
        <f>ROUND(属性投放!I$4+装备属性!I$4*IF($AB44&lt;10,1,ROUNDDOWN($AB44,-1))+SUM(属性投放!J$37:J$45)*$AB44+VLOOKUP($AC$2,一级属性!$E$41:$P$64,COLUMNS(一级属性!$E$41:L$64),0)*($AB44+0.25*IF($AB44&lt;10,1,ROUNDDOWN($AB44,-1)))+VLOOKUP($AC$2,宝石属性!$B$43:$M$66,COLUMNS(宝石属性!$B$43:I$66),0)*10*VLOOKUP(ROUNDDOWN($AB44,-1),宝石属性!$B$25:$N$41,2,0)*VLOOKUP(ROUNDDOWN($AB44,-1),宝石属性!$B$25:$N$41,3,0)+VLOOKUP($AC$2,职业被动!$B$6:$M$29,COLUMNS(职业被动!$B$6:I$29),0)*$AB44,0)</f>
        <v>450</v>
      </c>
      <c r="AI44" s="9">
        <f>ROUND(属性投放!J$4+装备属性!J$4*IF($AB44&lt;10,1,ROUNDDOWN($AB44,-1))+SUM(属性投放!K$37:K$45)*$AB44+VLOOKUP($AC$2,一级属性!$E$41:$P$64,COLUMNS(一级属性!$E$41:M$64),0)*($AB44+0.25*IF($AB44&lt;10,1,ROUNDDOWN($AB44,-1)))+VLOOKUP($AC$2,宝石属性!$B$43:$M$66,COLUMNS(宝石属性!$B$43:J$66),0)*10*VLOOKUP(ROUNDDOWN($AB44,-1),宝石属性!$B$25:$N$41,2,0)*VLOOKUP(ROUNDDOWN($AB44,-1),宝石属性!$B$25:$N$41,3,0)+VLOOKUP($AC$2,职业被动!$B$6:$M$29,COLUMNS(职业被动!$B$6:J$29),0)*$AB44,0)</f>
        <v>292</v>
      </c>
      <c r="AJ44" s="9">
        <f>ROUND(属性投放!K$4+装备属性!K$4*IF($AB44&lt;10,1,ROUNDDOWN($AB44,-1))+SUM(属性投放!L$37:L$45)*$AB44+VLOOKUP($AC$2,一级属性!$E$41:$P$64,COLUMNS(一级属性!$E$41:N$64),0)*($AB44+0.25*IF($AB44&lt;10,1,ROUNDDOWN($AB44,-1)))+VLOOKUP($AC$2,宝石属性!$B$43:$M$66,COLUMNS(宝石属性!$B$43:K$66),0)*10*VLOOKUP(ROUNDDOWN($AB44,-1),宝石属性!$B$25:$N$41,2,0)*VLOOKUP(ROUNDDOWN($AB44,-1),宝石属性!$B$25:$N$41,3,0)+VLOOKUP($AC$2,职业被动!$B$6:$M$29,COLUMNS(职业被动!$B$6:K$29),0)*$AB44,0)</f>
        <v>161</v>
      </c>
      <c r="AK44" s="9">
        <f>ROUND(属性投放!L$4+装备属性!L$4*IF($AB44&lt;10,1,ROUNDDOWN($AB44,-1))+SUM(属性投放!M$37:M$45)*$AB44+VLOOKUP($AC$2,一级属性!$E$41:$P$64,COLUMNS(一级属性!$E$41:O$64),0)*($AB44+0.25*IF($AB44&lt;10,1,ROUNDDOWN($AB44,-1)))+VLOOKUP($AC$2,宝石属性!$B$43:$M$66,COLUMNS(宝石属性!$B$43:L$66),0)*10*VLOOKUP(ROUNDDOWN($AB44,-1),宝石属性!$B$25:$N$41,2,0)*VLOOKUP(ROUNDDOWN($AB44,-1),宝石属性!$B$25:$N$41,3,0)+VLOOKUP($AC$2,职业被动!$B$6:$M$29,COLUMNS(职业被动!$B$6:L$29),0)*$AB44,0)</f>
        <v>12</v>
      </c>
      <c r="AL44" s="9">
        <f>ROUND(属性投放!M$4+装备属性!M$4*IF($AB44&lt;10,1,ROUNDDOWN($AB44,-1))+SUM(属性投放!N$37:N$45)*$AB44+VLOOKUP($AC$2,一级属性!$E$41:$P$64,COLUMNS(一级属性!$E$41:P$64),0)*($AB44+0.25*IF($AB44&lt;10,1,ROUNDDOWN($AB44,-1)))+VLOOKUP($AC$2,宝石属性!$B$43:$M$66,COLUMNS(宝石属性!$B$43:M$66),0)*10*VLOOKUP(ROUNDDOWN($AB44,-1),宝石属性!$B$25:$N$41,2,0)*VLOOKUP(ROUNDDOWN($AB44,-1),宝石属性!$B$25:$N$41,3,0)+VLOOKUP($AC$2,职业被动!$B$6:$M$29,COLUMNS(职业被动!$B$6:M$29),0)*$AB44,0)</f>
        <v>438</v>
      </c>
      <c r="AM44" s="48">
        <f>属性价值和能力评分!$F$9+ROUND(属性价值和能力评分!$F$38*10,0)*AB44+ROUND((SUM(装备属性!$W$9:$W$14)+属性价值和能力评分!$F$38*1.25+1.4+2.8)*IF(AB44&lt;10,1,ROUNDDOWN(AB44,-1)),0)+15*VLOOKUP(ROUNDDOWN(AB44,-1),宝石属性!$B$26:$D$41,2,0)*6*VLOOKUP(ROUNDDOWN(AB44,-1),宝石属性!$B$26:$D$41,3,0)+(属性价值和能力评分!$F$49*9+属性价值和能力评分!$F$50*2+属性价值和能力评分!$F$53*8/5)*AB44</f>
        <v>7726</v>
      </c>
      <c r="AO44" s="1">
        <v>41</v>
      </c>
      <c r="AP44" s="9">
        <f>ROUND(属性投放!D$4+装备属性!D$4*IF($AO44&lt;10,1,ROUNDDOWN($AO44,-1))+SUM(属性投放!E$37:E$45)*$AO44+VLOOKUP($AP$2,一级属性!$E$41:$P$64,COLUMNS(一级属性!$E$41:G$64),0)*($AO44+0.25*IF($AO44&lt;10,1,ROUNDDOWN($AO44,-1)))+VLOOKUP($AP$2,宝石属性!$B$43:$M$66,COLUMNS(宝石属性!$B$43:D$66),0)*10*VLOOKUP(ROUNDDOWN($AO44,-1),宝石属性!$B$25:$N$41,2,0)*VLOOKUP(ROUNDDOWN($AO44,-1),宝石属性!$B$25:$N$41,3,0)+VLOOKUP($AP$2,职业被动!$B$6:$M$29,COLUMNS(职业被动!$B$6:D$29),0)*$AO44,0)</f>
        <v>2654</v>
      </c>
      <c r="AQ44" s="9">
        <f>ROUND(属性投放!E$4+装备属性!E$4*IF($AO44&lt;10,1,ROUNDDOWN($AO44,-1))+SUM(属性投放!F$37:F$45)*$AO44+VLOOKUP($AP$2,一级属性!$E$41:$P$64,COLUMNS(一级属性!$E$41:H$64),0)*($AO44+0.25*IF($AO44&lt;10,1,ROUNDDOWN($AO44,-1)))+VLOOKUP($AP$2,宝石属性!$B$43:$M$66,COLUMNS(宝石属性!$B$43:E$66),0)*10*VLOOKUP(ROUNDDOWN($AO44,-1),宝石属性!$B$25:$N$41,2,0)*VLOOKUP(ROUNDDOWN($AO44,-1),宝石属性!$B$25:$N$41,3,0)+VLOOKUP($AP$2,职业被动!$B$6:$M$29,COLUMNS(职业被动!$B$6:E$29),0)*$AO44,0)</f>
        <v>1908</v>
      </c>
      <c r="AR44" s="9">
        <f>ROUND(属性投放!F$4+装备属性!F$4*IF($AO44&lt;10,1,ROUNDDOWN($AO44,-1))+SUM(属性投放!G$37:G$45)*$AO44+VLOOKUP($AP$2,一级属性!$E$41:$P$64,COLUMNS(一级属性!$E$41:I$64),0)*($AO44+0.25*IF($AO44&lt;10,1,ROUNDDOWN($AO44,-1)))+VLOOKUP($AP$2,宝石属性!$B$43:$M$66,COLUMNS(宝石属性!$B$43:F$66),0)*10*VLOOKUP(ROUNDDOWN($AO44,-1),宝石属性!$B$25:$N$41,2,0)*VLOOKUP(ROUNDDOWN($AO44,-1),宝石属性!$B$25:$N$41,3,0)+VLOOKUP($AP$2,职业被动!$B$6:$M$29,COLUMNS(职业被动!$B$6:F$29),0)*$AO44,0)</f>
        <v>510</v>
      </c>
      <c r="AS44" s="9">
        <f>ROUND(属性投放!G$4+装备属性!G$4*IF($AO44&lt;10,1,ROUNDDOWN($AO44,-1))+SUM(属性投放!H$37:H$45)*$AO44+VLOOKUP($AP$2,一级属性!$E$41:$P$64,COLUMNS(一级属性!$E$41:J$64),0)*($AO44+0.25*IF($AO44&lt;10,1,ROUNDDOWN($AO44,-1)))+VLOOKUP($AP$2,宝石属性!$B$43:$M$66,COLUMNS(宝石属性!$B$43:G$66),0)*10*VLOOKUP(ROUNDDOWN($AO44,-1),宝石属性!$B$25:$N$41,2,0)*VLOOKUP(ROUNDDOWN($AO44,-1),宝石属性!$B$25:$N$41,3,0)+VLOOKUP($AP$2,职业被动!$B$6:$M$29,COLUMNS(职业被动!$B$6:G$29),0)*$AO44,0)</f>
        <v>393</v>
      </c>
      <c r="AT44" s="9">
        <f>ROUND(属性投放!H$4+装备属性!H$4*IF($AO44&lt;10,1,ROUNDDOWN($AO44,-1))+SUM(属性投放!I$37:I$45)*$AO44+VLOOKUP($AP$2,一级属性!$E$41:$P$64,COLUMNS(一级属性!$E$41:K$64),0)*($AO44+0.25*IF($AO44&lt;10,1,ROUNDDOWN($AO44,-1)))+VLOOKUP($AP$2,宝石属性!$B$43:$M$66,COLUMNS(宝石属性!$B$43:H$66),0)*10*VLOOKUP(ROUNDDOWN($AO44,-1),宝石属性!$B$25:$N$41,2,0)*VLOOKUP(ROUNDDOWN($AO44,-1),宝石属性!$B$25:$N$41,3,0)+VLOOKUP($AP$2,职业被动!$B$6:$M$29,COLUMNS(职业被动!$B$6:H$29),0)*$AO44,0)</f>
        <v>479</v>
      </c>
      <c r="AU44" s="9">
        <f>ROUND(属性投放!I$4+装备属性!I$4*IF($AO44&lt;10,1,ROUNDDOWN($AO44,-1))+SUM(属性投放!J$37:J$45)*$AO44+VLOOKUP($AP$2,一级属性!$E$41:$P$64,COLUMNS(一级属性!$E$41:L$64),0)*($AO44+0.25*IF($AO44&lt;10,1,ROUNDDOWN($AO44,-1)))+VLOOKUP($AP$2,宝石属性!$B$43:$M$66,COLUMNS(宝石属性!$B$43:I$66),0)*10*VLOOKUP(ROUNDDOWN($AO44,-1),宝石属性!$B$25:$N$41,2,0)*VLOOKUP(ROUNDDOWN($AO44,-1),宝石属性!$B$25:$N$41,3,0)+VLOOKUP($AP$2,职业被动!$B$6:$M$29,COLUMNS(职业被动!$B$6:I$29),0)*$AO44,0)</f>
        <v>481</v>
      </c>
      <c r="AV44" s="9">
        <f>ROUND(属性投放!J$4+装备属性!J$4*IF($AO44&lt;10,1,ROUNDDOWN($AO44,-1))+SUM(属性投放!K$37:K$45)*$AO44+VLOOKUP($AP$2,一级属性!$E$41:$P$64,COLUMNS(一级属性!$E$41:M$64),0)*($AO44+0.25*IF($AO44&lt;10,1,ROUNDDOWN($AO44,-1)))+VLOOKUP($AP$2,宝石属性!$B$43:$M$66,COLUMNS(宝石属性!$B$43:J$66),0)*10*VLOOKUP(ROUNDDOWN($AO44,-1),宝石属性!$B$25:$N$41,2,0)*VLOOKUP(ROUNDDOWN($AO44,-1),宝石属性!$B$25:$N$41,3,0)+VLOOKUP($AP$2,职业被动!$B$6:$M$29,COLUMNS(职业被动!$B$6:J$29),0)*$AO44,0)</f>
        <v>328</v>
      </c>
      <c r="AW44" s="9">
        <f>ROUND(属性投放!K$4+装备属性!K$4*IF($AO44&lt;10,1,ROUNDDOWN($AO44,-1))+SUM(属性投放!L$37:L$45)*$AO44+VLOOKUP($AP$2,一级属性!$E$41:$P$64,COLUMNS(一级属性!$E$41:N$64),0)*($AO44+0.25*IF($AO44&lt;10,1,ROUNDDOWN($AO44,-1)))+VLOOKUP($AP$2,宝石属性!$B$43:$M$66,COLUMNS(宝石属性!$B$43:K$66),0)*10*VLOOKUP(ROUNDDOWN($AO44,-1),宝石属性!$B$25:$N$41,2,0)*VLOOKUP(ROUNDDOWN($AO44,-1),宝石属性!$B$25:$N$41,3,0)+VLOOKUP($AP$2,职业被动!$B$6:$M$29,COLUMNS(职业被动!$B$6:K$29),0)*$AO44,0)</f>
        <v>161</v>
      </c>
      <c r="AX44" s="9">
        <f>ROUND(属性投放!L$4+装备属性!L$4*IF($AO44&lt;10,1,ROUNDDOWN($AO44,-1))+SUM(属性投放!M$37:M$45)*$AO44+VLOOKUP($AP$2,一级属性!$E$41:$P$64,COLUMNS(一级属性!$E$41:O$64),0)*($AO44+0.25*IF($AO44&lt;10,1,ROUNDDOWN($AO44,-1)))+VLOOKUP($AP$2,宝石属性!$B$43:$M$66,COLUMNS(宝石属性!$B$43:L$66),0)*10*VLOOKUP(ROUNDDOWN($AO44,-1),宝石属性!$B$25:$N$41,2,0)*VLOOKUP(ROUNDDOWN($AO44,-1),宝石属性!$B$25:$N$41,3,0)+VLOOKUP($AP$2,职业被动!$B$6:$M$29,COLUMNS(职业被动!$B$6:L$29),0)*$AO44,0)</f>
        <v>434</v>
      </c>
      <c r="AY44" s="9">
        <f>ROUND(属性投放!M$4+装备属性!M$4*IF($AO44&lt;10,1,ROUNDDOWN($AO44,-1))+SUM(属性投放!N$37:N$45)*$AO44+VLOOKUP($AP$2,一级属性!$E$41:$P$64,COLUMNS(一级属性!$E$41:P$64),0)*($AO44+0.25*IF($AO44&lt;10,1,ROUNDDOWN($AO44,-1)))+VLOOKUP($AP$2,宝石属性!$B$43:$M$66,COLUMNS(宝石属性!$B$43:M$66),0)*10*VLOOKUP(ROUNDDOWN($AO44,-1),宝石属性!$B$25:$N$41,2,0)*VLOOKUP(ROUNDDOWN($AO44,-1),宝石属性!$B$25:$N$41,3,0)+VLOOKUP($AP$2,职业被动!$B$6:$M$29,COLUMNS(职业被动!$B$6:M$29),0)*$AO44,0)</f>
        <v>438</v>
      </c>
      <c r="AZ44" s="48">
        <f>属性价值和能力评分!$F$9+ROUND(属性价值和能力评分!$F$38*10,0)*AO44+ROUND((SUM(装备属性!$W$9:$W$14)+属性价值和能力评分!$F$38*1.25+1.4+2.8)*IF(AO44&lt;10,1,ROUNDDOWN(AO44,-1)),0)+15*VLOOKUP(ROUNDDOWN(AO44,-1),宝石属性!$B$26:$D$41,2,0)*6*VLOOKUP(ROUNDDOWN(AO44,-1),宝石属性!$B$26:$D$41,3,0)+(属性价值和能力评分!$F$49*9+属性价值和能力评分!$F$50*2+属性价值和能力评分!$F$53*8/5)*AO44</f>
        <v>7726</v>
      </c>
      <c r="BB44" s="1">
        <v>41</v>
      </c>
      <c r="BC44" s="9">
        <f>ROUND(属性投放!D$4+装备属性!D$4*IF($BB44&lt;10,1,ROUNDDOWN($BB44,-1))+SUM(属性投放!E$37:E$45)*$BB44+VLOOKUP($BC$2,一级属性!$E$41:$P$64,COLUMNS(一级属性!$E$41:G$64),0)*($BB44+0.25*IF($BB44&lt;10,1,ROUNDDOWN($BB44,-1)))+VLOOKUP($BC$2,宝石属性!$B$43:$M$66,COLUMNS(宝石属性!$B$43:D$66),0)*10*VLOOKUP(ROUNDDOWN($BB44,-1),宝石属性!$B$25:$N$41,2,0)*VLOOKUP(ROUNDDOWN($BB44,-1),宝石属性!$B$25:$N$41,3,0)+VLOOKUP($BC$2,职业被动!$B$6:$M$29,COLUMNS(职业被动!$B$6:D$29),0)*$BB44,0)</f>
        <v>2367</v>
      </c>
      <c r="BD44" s="9">
        <f>ROUND(属性投放!E$4+装备属性!E$4*IF($BB44&lt;10,1,ROUNDDOWN($BB44,-1))+SUM(属性投放!F$37:F$45)*$BB44+VLOOKUP($BC$2,一级属性!$E$41:$P$64,COLUMNS(一级属性!$E$41:H$64),0)*($BB44+0.25*IF($BB44&lt;10,1,ROUNDDOWN($BB44,-1)))+VLOOKUP($BC$2,宝石属性!$B$43:$M$66,COLUMNS(宝石属性!$B$43:E$66),0)*10*VLOOKUP(ROUNDDOWN($BB44,-1),宝石属性!$B$25:$N$41,2,0)*VLOOKUP(ROUNDDOWN($BB44,-1),宝石属性!$B$25:$N$41,3,0)+VLOOKUP($BC$2,职业被动!$B$6:$M$29,COLUMNS(职业被动!$B$6:E$29),0)*$BB44,0)</f>
        <v>2163</v>
      </c>
      <c r="BE44" s="9">
        <f>ROUND(属性投放!F$4+装备属性!F$4*IF($BB44&lt;10,1,ROUNDDOWN($BB44,-1))+SUM(属性投放!G$37:G$45)*$BB44+VLOOKUP($BC$2,一级属性!$E$41:$P$64,COLUMNS(一级属性!$E$41:I$64),0)*($BB44+0.25*IF($BB44&lt;10,1,ROUNDDOWN($BB44,-1)))+VLOOKUP($BC$2,宝石属性!$B$43:$M$66,COLUMNS(宝石属性!$B$43:F$66),0)*10*VLOOKUP(ROUNDDOWN($BB44,-1),宝石属性!$B$25:$N$41,2,0)*VLOOKUP(ROUNDDOWN($BB44,-1),宝石属性!$B$25:$N$41,3,0)+VLOOKUP($BC$2,职业被动!$B$6:$M$29,COLUMNS(职业被动!$B$6:F$29),0)*$BB44,0)</f>
        <v>510</v>
      </c>
      <c r="BF44" s="9">
        <f>ROUND(属性投放!G$4+装备属性!G$4*IF($BB44&lt;10,1,ROUNDDOWN($BB44,-1))+SUM(属性投放!H$37:H$45)*$BB44+VLOOKUP($BC$2,一级属性!$E$41:$P$64,COLUMNS(一级属性!$E$41:J$64),0)*($BB44+0.25*IF($BB44&lt;10,1,ROUNDDOWN($BB44,-1)))+VLOOKUP($BC$2,宝石属性!$B$43:$M$66,COLUMNS(宝石属性!$B$43:G$66),0)*10*VLOOKUP(ROUNDDOWN($BB44,-1),宝石属性!$B$25:$N$41,2,0)*VLOOKUP(ROUNDDOWN($BB44,-1),宝石属性!$B$25:$N$41,3,0)+VLOOKUP($BC$2,职业被动!$B$6:$M$29,COLUMNS(职业被动!$B$6:G$29),0)*$BB44,0)</f>
        <v>393</v>
      </c>
      <c r="BG44" s="9">
        <f>ROUND(属性投放!H$4+装备属性!H$4*IF($BB44&lt;10,1,ROUNDDOWN($BB44,-1))+SUM(属性投放!I$37:I$45)*$BB44+VLOOKUP($BC$2,一级属性!$E$41:$P$64,COLUMNS(一级属性!$E$41:K$64),0)*($BB44+0.25*IF($BB44&lt;10,1,ROUNDDOWN($BB44,-1)))+VLOOKUP($BC$2,宝石属性!$B$43:$M$66,COLUMNS(宝石属性!$B$43:H$66),0)*10*VLOOKUP(ROUNDDOWN($BB44,-1),宝石属性!$B$25:$N$41,2,0)*VLOOKUP(ROUNDDOWN($BB44,-1),宝石属性!$B$25:$N$41,3,0)+VLOOKUP($BC$2,职业被动!$B$6:$M$29,COLUMNS(职业被动!$B$6:H$29),0)*$BB44,0)</f>
        <v>636</v>
      </c>
      <c r="BH44" s="9">
        <f>ROUND(属性投放!I$4+装备属性!I$4*IF($BB44&lt;10,1,ROUNDDOWN($BB44,-1))+SUM(属性投放!J$37:J$45)*$BB44+VLOOKUP($BC$2,一级属性!$E$41:$P$64,COLUMNS(一级属性!$E$41:L$64),0)*($BB44+0.25*IF($BB44&lt;10,1,ROUNDDOWN($BB44,-1)))+VLOOKUP($BC$2,宝石属性!$B$43:$M$66,COLUMNS(宝石属性!$B$43:I$66),0)*10*VLOOKUP(ROUNDDOWN($BB44,-1),宝石属性!$B$25:$N$41,2,0)*VLOOKUP(ROUNDDOWN($BB44,-1),宝石属性!$B$25:$N$41,3,0)+VLOOKUP($BC$2,职业被动!$B$6:$M$29,COLUMNS(职业被动!$B$6:I$29),0)*$BB44,0)</f>
        <v>573</v>
      </c>
      <c r="BI44" s="9">
        <f>ROUND(属性投放!J$4+装备属性!J$4*IF($BB44&lt;10,1,ROUNDDOWN($BB44,-1))+SUM(属性投放!K$37:K$45)*$BB44+VLOOKUP($BC$2,一级属性!$E$41:$P$64,COLUMNS(一级属性!$E$41:M$64),0)*($BB44+0.25*IF($BB44&lt;10,1,ROUNDDOWN($BB44,-1)))+VLOOKUP($BC$2,宝石属性!$B$43:$M$66,COLUMNS(宝石属性!$B$43:J$66),0)*10*VLOOKUP(ROUNDDOWN($BB44,-1),宝石属性!$B$25:$N$41,2,0)*VLOOKUP(ROUNDDOWN($BB44,-1),宝石属性!$B$25:$N$41,3,0)+VLOOKUP($BC$2,职业被动!$B$6:$M$29,COLUMNS(职业被动!$B$6:J$29),0)*$BB44,0)</f>
        <v>251</v>
      </c>
      <c r="BJ44" s="9">
        <f>ROUND(属性投放!K$4+装备属性!K$4*IF($BB44&lt;10,1,ROUNDDOWN($BB44,-1))+SUM(属性投放!L$37:L$45)*$BB44+VLOOKUP($BC$2,一级属性!$E$41:$P$64,COLUMNS(一级属性!$E$41:N$64),0)*($BB44+0.25*IF($BB44&lt;10,1,ROUNDDOWN($BB44,-1)))+VLOOKUP($BC$2,宝石属性!$B$43:$M$66,COLUMNS(宝石属性!$B$43:K$66),0)*10*VLOOKUP(ROUNDDOWN($BB44,-1),宝石属性!$B$25:$N$41,2,0)*VLOOKUP(ROUNDDOWN($BB44,-1),宝石属性!$B$25:$N$41,3,0)+VLOOKUP($BC$2,职业被动!$B$6:$M$29,COLUMNS(职业被动!$B$6:K$29),0)*$BB44,0)</f>
        <v>161</v>
      </c>
      <c r="BK44" s="9">
        <f>ROUND(属性投放!L$4+装备属性!L$4*IF($BB44&lt;10,1,ROUNDDOWN($BB44,-1))+SUM(属性投放!M$37:M$45)*$BB44+VLOOKUP($BC$2,一级属性!$E$41:$P$64,COLUMNS(一级属性!$E$41:O$64),0)*($BB44+0.25*IF($BB44&lt;10,1,ROUNDDOWN($BB44,-1)))+VLOOKUP($BC$2,宝石属性!$B$43:$M$66,COLUMNS(宝石属性!$B$43:L$66),0)*10*VLOOKUP(ROUNDDOWN($BB44,-1),宝石属性!$B$25:$N$41,2,0)*VLOOKUP(ROUNDDOWN($BB44,-1),宝石属性!$B$25:$N$41,3,0)+VLOOKUP($BC$2,职业被动!$B$6:$M$29,COLUMNS(职业被动!$B$6:L$29),0)*$BB44,0)</f>
        <v>12</v>
      </c>
      <c r="BL44" s="9">
        <f>ROUND(属性投放!M$4+装备属性!M$4*IF($BB44&lt;10,1,ROUNDDOWN($BB44,-1))+SUM(属性投放!N$37:N$45)*$BB44+VLOOKUP($BC$2,一级属性!$E$41:$P$64,COLUMNS(一级属性!$E$41:P$64),0)*($BB44+0.25*IF($BB44&lt;10,1,ROUNDDOWN($BB44,-1)))+VLOOKUP($BC$2,宝石属性!$B$43:$M$66,COLUMNS(宝石属性!$B$43:M$66),0)*10*VLOOKUP(ROUNDDOWN($BB44,-1),宝石属性!$B$25:$N$41,2,0)*VLOOKUP(ROUNDDOWN($BB44,-1),宝石属性!$B$25:$N$41,3,0)+VLOOKUP($BC$2,职业被动!$B$6:$M$29,COLUMNS(职业被动!$B$6:M$29),0)*$BB44,0)</f>
        <v>438</v>
      </c>
      <c r="BM44" s="48">
        <f>属性价值和能力评分!$F$9+ROUND(属性价值和能力评分!$F$38*10,0)*BB44+ROUND((SUM(装备属性!$W$9:$W$14)+属性价值和能力评分!$F$38*1.25+1.4+2.8)*IF(BB44&lt;10,1,ROUNDDOWN(BB44,-1)),0)+15*VLOOKUP(ROUNDDOWN(BB44,-1),宝石属性!$B$26:$D$41,2,0)*6*VLOOKUP(ROUNDDOWN(BB44,-1),宝石属性!$B$26:$D$41,3,0)+(属性价值和能力评分!$F$49*9+属性价值和能力评分!$F$50*2+属性价值和能力评分!$F$53*8/5)*BB44</f>
        <v>7726</v>
      </c>
      <c r="BO44" s="1">
        <v>41</v>
      </c>
      <c r="BP44" s="9">
        <f>ROUND(属性投放!D$4+装备属性!D$4*IF($BO44&lt;10,1,ROUNDDOWN($BO44,-1))+SUM(属性投放!E$37:E$45)*$BO44+VLOOKUP($BP$2,一级属性!$E$41:$P$64,COLUMNS(一级属性!$E$41:G$64),0)*($BO44+0.25*IF($BO44&lt;10,1,ROUNDDOWN($BO44,-1)))+VLOOKUP($BP$2,宝石属性!$B$43:$M$66,COLUMNS(宝石属性!$B$43:D$66),0)*10*VLOOKUP(ROUNDDOWN($BO44,-1),宝石属性!$B$25:$N$41,2,0)*VLOOKUP(ROUNDDOWN($BO44,-1),宝石属性!$B$25:$N$41,3,0)+VLOOKUP($BP$2,职业被动!$B$6:$M$29,COLUMNS(职业被动!$B$6:D$29),0)*$BO44,0)</f>
        <v>2941</v>
      </c>
      <c r="BQ44" s="9">
        <f>ROUND(属性投放!E$4+装备属性!E$4*IF($BO44&lt;10,1,ROUNDDOWN($BO44,-1))+SUM(属性投放!F$37:F$45)*$BO44+VLOOKUP($BP$2,一级属性!$E$41:$P$64,COLUMNS(一级属性!$E$41:H$64),0)*($BO44+0.25*IF($BO44&lt;10,1,ROUNDDOWN($BO44,-1)))+VLOOKUP($BP$2,宝石属性!$B$43:$M$66,COLUMNS(宝石属性!$B$43:E$66),0)*10*VLOOKUP(ROUNDDOWN($BO44,-1),宝石属性!$B$25:$N$41,2,0)*VLOOKUP(ROUNDDOWN($BO44,-1),宝石属性!$B$25:$N$41,3,0)+VLOOKUP($BP$2,职业被动!$B$6:$M$29,COLUMNS(职业被动!$B$6:E$29),0)*$BO44,0)</f>
        <v>1908</v>
      </c>
      <c r="BR44" s="9">
        <f>ROUND(属性投放!F$4+装备属性!F$4*IF($BO44&lt;10,1,ROUNDDOWN($BO44,-1))+SUM(属性投放!G$37:G$45)*$BO44+VLOOKUP($BP$2,一级属性!$E$41:$P$64,COLUMNS(一级属性!$E$41:I$64),0)*($BO44+0.25*IF($BO44&lt;10,1,ROUNDDOWN($BO44,-1)))+VLOOKUP($BP$2,宝石属性!$B$43:$M$66,COLUMNS(宝石属性!$B$43:F$66),0)*10*VLOOKUP(ROUNDDOWN($BO44,-1),宝石属性!$B$25:$N$41,2,0)*VLOOKUP(ROUNDDOWN($BO44,-1),宝石属性!$B$25:$N$41,3,0)+VLOOKUP($BP$2,职业被动!$B$6:$M$29,COLUMNS(职业被动!$B$6:F$29),0)*$BO44,0)</f>
        <v>510</v>
      </c>
      <c r="BS44" s="9">
        <f>ROUND(属性投放!G$4+装备属性!G$4*IF($BO44&lt;10,1,ROUNDDOWN($BO44,-1))+SUM(属性投放!H$37:H$45)*$BO44+VLOOKUP($BP$2,一级属性!$E$41:$P$64,COLUMNS(一级属性!$E$41:J$64),0)*($BO44+0.25*IF($BO44&lt;10,1,ROUNDDOWN($BO44,-1)))+VLOOKUP($BP$2,宝石属性!$B$43:$M$66,COLUMNS(宝石属性!$B$43:G$66),0)*10*VLOOKUP(ROUNDDOWN($BO44,-1),宝石属性!$B$25:$N$41,2,0)*VLOOKUP(ROUNDDOWN($BO44,-1),宝石属性!$B$25:$N$41,3,0)+VLOOKUP($BP$2,职业被动!$B$6:$M$29,COLUMNS(职业被动!$B$6:G$29),0)*$BO44,0)</f>
        <v>393</v>
      </c>
      <c r="BT44" s="9">
        <f>ROUND(属性投放!H$4+装备属性!H$4*IF($BO44&lt;10,1,ROUNDDOWN($BO44,-1))+SUM(属性投放!I$37:I$45)*$BO44+VLOOKUP($BP$2,一级属性!$E$41:$P$64,COLUMNS(一级属性!$E$41:K$64),0)*($BO44+0.25*IF($BO44&lt;10,1,ROUNDDOWN($BO44,-1)))+VLOOKUP($BP$2,宝石属性!$B$43:$M$66,COLUMNS(宝石属性!$B$43:H$66),0)*10*VLOOKUP(ROUNDDOWN($BO44,-1),宝石属性!$B$25:$N$41,2,0)*VLOOKUP(ROUNDDOWN($BO44,-1),宝石属性!$B$25:$N$41,3,0)+VLOOKUP($BP$2,职业被动!$B$6:$M$29,COLUMNS(职业被动!$B$6:H$29),0)*$BO44,0)</f>
        <v>520</v>
      </c>
      <c r="BU44" s="9">
        <f>ROUND(属性投放!I$4+装备属性!I$4*IF($BO44&lt;10,1,ROUNDDOWN($BO44,-1))+SUM(属性投放!J$37:J$45)*$BO44+VLOOKUP($BP$2,一级属性!$E$41:$P$64,COLUMNS(一级属性!$E$41:L$64),0)*($BO44+0.25*IF($BO44&lt;10,1,ROUNDDOWN($BO44,-1)))+VLOOKUP($BP$2,宝石属性!$B$43:$M$66,COLUMNS(宝石属性!$B$43:I$66),0)*10*VLOOKUP(ROUNDDOWN($BO44,-1),宝石属性!$B$25:$N$41,2,0)*VLOOKUP(ROUNDDOWN($BO44,-1),宝石属性!$B$25:$N$41,3,0)+VLOOKUP($BP$2,职业被动!$B$6:$M$29,COLUMNS(职业被动!$B$6:I$29),0)*$BO44,0)</f>
        <v>481</v>
      </c>
      <c r="BV44" s="9">
        <f>ROUND(属性投放!J$4+装备属性!J$4*IF($BO44&lt;10,1,ROUNDDOWN($BO44,-1))+SUM(属性投放!K$37:K$45)*$BO44+VLOOKUP($BP$2,一级属性!$E$41:$P$64,COLUMNS(一级属性!$E$41:M$64),0)*($BO44+0.25*IF($BO44&lt;10,1,ROUNDDOWN($BO44,-1)))+VLOOKUP($BP$2,宝石属性!$B$43:$M$66,COLUMNS(宝石属性!$B$43:J$66),0)*10*VLOOKUP(ROUNDDOWN($BO44,-1),宝石属性!$B$25:$N$41,2,0)*VLOOKUP(ROUNDDOWN($BO44,-1),宝石属性!$B$25:$N$41,3,0)+VLOOKUP($BP$2,职业被动!$B$6:$M$29,COLUMNS(职业被动!$B$6:J$29),0)*$BO44,0)</f>
        <v>328</v>
      </c>
      <c r="BW44" s="9">
        <f>ROUND(属性投放!K$4+装备属性!K$4*IF($BO44&lt;10,1,ROUNDDOWN($BO44,-1))+SUM(属性投放!L$37:L$45)*$BO44+VLOOKUP($BP$2,一级属性!$E$41:$P$64,COLUMNS(一级属性!$E$41:N$64),0)*($BO44+0.25*IF($BO44&lt;10,1,ROUNDDOWN($BO44,-1)))+VLOOKUP($BP$2,宝石属性!$B$43:$M$66,COLUMNS(宝石属性!$B$43:K$66),0)*10*VLOOKUP(ROUNDDOWN($BO44,-1),宝石属性!$B$25:$N$41,2,0)*VLOOKUP(ROUNDDOWN($BO44,-1),宝石属性!$B$25:$N$41,3,0)+VLOOKUP($BP$2,职业被动!$B$6:$M$29,COLUMNS(职业被动!$B$6:K$29),0)*$BO44,0)</f>
        <v>193</v>
      </c>
      <c r="BX44" s="9">
        <f>ROUND(属性投放!L$4+装备属性!L$4*IF($BO44&lt;10,1,ROUNDDOWN($BO44,-1))+SUM(属性投放!M$37:M$45)*$BO44+VLOOKUP($BP$2,一级属性!$E$41:$P$64,COLUMNS(一级属性!$E$41:O$64),0)*($BO44+0.25*IF($BO44&lt;10,1,ROUNDDOWN($BO44,-1)))+VLOOKUP($BP$2,宝石属性!$B$43:$M$66,COLUMNS(宝石属性!$B$43:L$66),0)*10*VLOOKUP(ROUNDDOWN($BO44,-1),宝石属性!$B$25:$N$41,2,0)*VLOOKUP(ROUNDDOWN($BO44,-1),宝石属性!$B$25:$N$41,3,0)+VLOOKUP($BP$2,职业被动!$B$6:$M$29,COLUMNS(职业被动!$B$6:L$29),0)*$BO44,0)</f>
        <v>12</v>
      </c>
      <c r="BY44" s="9">
        <f>ROUND(属性投放!M$4+装备属性!M$4*IF($BO44&lt;10,1,ROUNDDOWN($BO44,-1))+SUM(属性投放!N$37:N$45)*$BO44+VLOOKUP($BP$2,一级属性!$E$41:$P$64,COLUMNS(一级属性!$E$41:P$64),0)*($BO44+0.25*IF($BO44&lt;10,1,ROUNDDOWN($BO44,-1)))+VLOOKUP($BP$2,宝石属性!$B$43:$M$66,COLUMNS(宝石属性!$B$43:M$66),0)*10*VLOOKUP(ROUNDDOWN($BO44,-1),宝石属性!$B$25:$N$41,2,0)*VLOOKUP(ROUNDDOWN($BO44,-1),宝石属性!$B$25:$N$41,3,0)+VLOOKUP($BP$2,职业被动!$B$6:$M$29,COLUMNS(职业被动!$B$6:M$29),0)*$BO44,0)</f>
        <v>438</v>
      </c>
      <c r="BZ44" s="48">
        <f>属性价值和能力评分!$F$9+ROUND(属性价值和能力评分!$F$38*10,0)*BO44+ROUND((SUM(装备属性!$W$9:$W$14)+属性价值和能力评分!$F$38*1.25+1.4+2.8)*IF(BO44&lt;10,1,ROUNDDOWN(BO44,-1)),0)+15*VLOOKUP(ROUNDDOWN(BO44,-1),宝石属性!$B$26:$D$41,2,0)*6*VLOOKUP(ROUNDDOWN(BO44,-1),宝石属性!$B$26:$D$41,3,0)+(属性价值和能力评分!$F$49*9+属性价值和能力评分!$F$50*2+属性价值和能力评分!$F$53*8/5)*BO44</f>
        <v>7726</v>
      </c>
      <c r="CB44" s="1">
        <v>41</v>
      </c>
      <c r="CC44" s="9">
        <f>ROUND(属性投放!D$4+装备属性!D$4*IF($CB44&lt;10,1,ROUNDDOWN($CB44,-1))+SUM(属性投放!E$37:E$45)*$CB44+VLOOKUP($CC$2,一级属性!$E$41:$P$64,COLUMNS(一级属性!$E$41:G$64),0)*($CB44+0.25*IF($CB44&lt;10,1,ROUNDDOWN($CB44,-1)))+VLOOKUP($CC$2,宝石属性!$B$43:$M$66,COLUMNS(宝石属性!$B$43:D$66),0)*10*VLOOKUP(ROUNDDOWN($CB44,-1),宝石属性!$B$25:$N$41,2,0)*VLOOKUP(ROUNDDOWN($CB44,-1),宝石属性!$B$25:$N$41,3,0)+VLOOKUP($CC$2,职业被动!$B$6:$M$29,COLUMNS(职业被动!$B$6:D$29),0)*$CB44,0)</f>
        <v>1959</v>
      </c>
      <c r="CD44" s="9">
        <f>ROUND(属性投放!E$4+装备属性!E$4*IF($CB44&lt;10,1,ROUNDDOWN($CB44,-1))+SUM(属性投放!F$37:F$45)*$CB44+VLOOKUP($CC$2,一级属性!$E$41:$P$64,COLUMNS(一级属性!$E$41:H$64),0)*($CB44+0.25*IF($CB44&lt;10,1,ROUNDDOWN($CB44,-1)))+VLOOKUP($CC$2,宝石属性!$B$43:$M$66,COLUMNS(宝石属性!$B$43:E$66),0)*10*VLOOKUP(ROUNDDOWN($CB44,-1),宝石属性!$B$25:$N$41,2,0)*VLOOKUP(ROUNDDOWN($CB44,-1),宝石属性!$B$25:$N$41,3,0)+VLOOKUP($CC$2,职业被动!$B$6:$M$29,COLUMNS(职业被动!$B$6:E$29),0)*$CB44,0)</f>
        <v>1143</v>
      </c>
      <c r="CE44" s="9">
        <f>ROUND(属性投放!F$4+装备属性!F$4*IF($CB44&lt;10,1,ROUNDDOWN($CB44,-1))+SUM(属性投放!G$37:G$45)*$CB44+VLOOKUP($CC$2,一级属性!$E$41:$P$64,COLUMNS(一级属性!$E$41:I$64),0)*($CB44+0.25*IF($CB44&lt;10,1,ROUNDDOWN($CB44,-1)))+VLOOKUP($CC$2,宝石属性!$B$43:$M$66,COLUMNS(宝石属性!$B$43:F$66),0)*10*VLOOKUP(ROUNDDOWN($CB44,-1),宝石属性!$B$25:$N$41,2,0)*VLOOKUP(ROUNDDOWN($CB44,-1),宝石属性!$B$25:$N$41,3,0)+VLOOKUP($CC$2,职业被动!$B$6:$M$29,COLUMNS(职业被动!$B$6:F$29),0)*$CB44,0)</f>
        <v>932</v>
      </c>
      <c r="CF44" s="9">
        <f>ROUND(属性投放!G$4+装备属性!G$4*IF($CB44&lt;10,1,ROUNDDOWN($CB44,-1))+SUM(属性投放!H$37:H$45)*$CB44+VLOOKUP($CC$2,一级属性!$E$41:$P$64,COLUMNS(一级属性!$E$41:J$64),0)*($CB44+0.25*IF($CB44&lt;10,1,ROUNDDOWN($CB44,-1)))+VLOOKUP($CC$2,宝石属性!$B$43:$M$66,COLUMNS(宝石属性!$B$43:G$66),0)*10*VLOOKUP(ROUNDDOWN($CB44,-1),宝石属性!$B$25:$N$41,2,0)*VLOOKUP(ROUNDDOWN($CB44,-1),宝石属性!$B$25:$N$41,3,0)+VLOOKUP($CC$2,职业被动!$B$6:$M$29,COLUMNS(职业被动!$B$6:G$29),0)*$CB44,0)</f>
        <v>434</v>
      </c>
      <c r="CG44" s="9">
        <f>ROUND(属性投放!H$4+装备属性!H$4*IF($CB44&lt;10,1,ROUNDDOWN($CB44,-1))+SUM(属性投放!I$37:I$45)*$CB44+VLOOKUP($CC$2,一级属性!$E$41:$P$64,COLUMNS(一级属性!$E$41:K$64),0)*($CB44+0.25*IF($CB44&lt;10,1,ROUNDDOWN($CB44,-1)))+VLOOKUP($CC$2,宝石属性!$B$43:$M$66,COLUMNS(宝石属性!$B$43:H$66),0)*10*VLOOKUP(ROUNDDOWN($CB44,-1),宝石属性!$B$25:$N$41,2,0)*VLOOKUP(ROUNDDOWN($CB44,-1),宝石属性!$B$25:$N$41,3,0)+VLOOKUP($CC$2,职业被动!$B$6:$M$29,COLUMNS(职业被动!$B$6:H$29),0)*$CB44,0)</f>
        <v>326</v>
      </c>
      <c r="CH44" s="9">
        <f>ROUND(属性投放!I$4+装备属性!I$4*IF($CB44&lt;10,1,ROUNDDOWN($CB44,-1))+SUM(属性投放!J$37:J$45)*$CB44+VLOOKUP($CC$2,一级属性!$E$41:$P$64,COLUMNS(一级属性!$E$41:L$64),0)*($CB44+0.25*IF($CB44&lt;10,1,ROUNDDOWN($CB44,-1)))+VLOOKUP($CC$2,宝石属性!$B$43:$M$66,COLUMNS(宝石属性!$B$43:I$66),0)*10*VLOOKUP(ROUNDDOWN($CB44,-1),宝石属性!$B$25:$N$41,2,0)*VLOOKUP(ROUNDDOWN($CB44,-1),宝石属性!$B$25:$N$41,3,0)+VLOOKUP($CC$2,职业被动!$B$6:$M$29,COLUMNS(职业被动!$B$6:I$29),0)*$CB44,0)</f>
        <v>460</v>
      </c>
      <c r="CI44" s="9">
        <f>ROUND(属性投放!J$4+装备属性!J$4*IF($CB44&lt;10,1,ROUNDDOWN($CB44,-1))+SUM(属性投放!K$37:K$45)*$CB44+VLOOKUP($CC$2,一级属性!$E$41:$P$64,COLUMNS(一级属性!$E$41:M$64),0)*($CB44+0.25*IF($CB44&lt;10,1,ROUNDDOWN($CB44,-1)))+VLOOKUP($CC$2,宝石属性!$B$43:$M$66,COLUMNS(宝石属性!$B$43:J$66),0)*10*VLOOKUP(ROUNDDOWN($CB44,-1),宝石属性!$B$25:$N$41,2,0)*VLOOKUP(ROUNDDOWN($CB44,-1),宝石属性!$B$25:$N$41,3,0)+VLOOKUP($CC$2,职业被动!$B$6:$M$29,COLUMNS(职业被动!$B$6:J$29),0)*$CB44,0)</f>
        <v>292</v>
      </c>
      <c r="CJ44" s="9">
        <f>ROUND(属性投放!K$4+装备属性!K$4*IF($CB44&lt;10,1,ROUNDDOWN($CB44,-1))+SUM(属性投放!L$37:L$45)*$CB44+VLOOKUP($CC$2,一级属性!$E$41:$P$64,COLUMNS(一级属性!$E$41:N$64),0)*($CB44+0.25*IF($CB44&lt;10,1,ROUNDDOWN($CB44,-1)))+VLOOKUP($CC$2,宝石属性!$B$43:$M$66,COLUMNS(宝石属性!$B$43:K$66),0)*10*VLOOKUP(ROUNDDOWN($CB44,-1),宝石属性!$B$25:$N$41,2,0)*VLOOKUP(ROUNDDOWN($CB44,-1),宝石属性!$B$25:$N$41,3,0)+VLOOKUP($CC$2,职业被动!$B$6:$M$29,COLUMNS(职业被动!$B$6:K$29),0)*$CB44,0)</f>
        <v>161</v>
      </c>
      <c r="CK44" s="9">
        <f>ROUND(属性投放!L$4+装备属性!L$4*IF($CB44&lt;10,1,ROUNDDOWN($CB44,-1))+SUM(属性投放!M$37:M$45)*$CB44+VLOOKUP($CC$2,一级属性!$E$41:$P$64,COLUMNS(一级属性!$E$41:O$64),0)*($CB44+0.25*IF($CB44&lt;10,1,ROUNDDOWN($CB44,-1)))+VLOOKUP($CC$2,宝石属性!$B$43:$M$66,COLUMNS(宝石属性!$B$43:L$66),0)*10*VLOOKUP(ROUNDDOWN($CB44,-1),宝石属性!$B$25:$N$41,2,0)*VLOOKUP(ROUNDDOWN($CB44,-1),宝石属性!$B$25:$N$41,3,0)+VLOOKUP($CC$2,职业被动!$B$6:$M$29,COLUMNS(职业被动!$B$6:L$29),0)*$CB44,0)</f>
        <v>12</v>
      </c>
      <c r="CL44" s="9">
        <f>ROUND(属性投放!M$4+装备属性!M$4*IF($CB44&lt;10,1,ROUNDDOWN($CB44,-1))+SUM(属性投放!N$37:N$45)*$CB44+VLOOKUP($CC$2,一级属性!$E$41:$P$64,COLUMNS(一级属性!$E$41:P$64),0)*($CB44+0.25*IF($CB44&lt;10,1,ROUNDDOWN($CB44,-1)))+VLOOKUP($CC$2,宝石属性!$B$43:$M$66,COLUMNS(宝石属性!$B$43:M$66),0)*10*VLOOKUP(ROUNDDOWN($CB44,-1),宝石属性!$B$25:$N$41,2,0)*VLOOKUP(ROUNDDOWN($CB44,-1),宝石属性!$B$25:$N$41,3,0)+VLOOKUP($CC$2,职业被动!$B$6:$M$29,COLUMNS(职业被动!$B$6:M$29),0)*$CB44,0)</f>
        <v>422</v>
      </c>
      <c r="CM44" s="48">
        <f>属性价值和能力评分!$F$9+ROUND(属性价值和能力评分!$F$38*10,0)*CB44+ROUND((SUM(装备属性!$W$9:$W$14)+属性价值和能力评分!$F$38*1.25+1.4+2.8)*IF(CB44&lt;10,1,ROUNDDOWN(CB44,-1)),0)+15*VLOOKUP(ROUNDDOWN(CB44,-1),宝石属性!$B$26:$D$41,2,0)*6*VLOOKUP(ROUNDDOWN(CB44,-1),宝石属性!$B$26:$D$41,3,0)+(属性价值和能力评分!$F$49*9+属性价值和能力评分!$F$50*2+属性价值和能力评分!$F$53*8/5)*CB44</f>
        <v>7726</v>
      </c>
      <c r="CO44" s="1">
        <v>41</v>
      </c>
      <c r="CP44" s="9">
        <f>ROUND(属性投放!D$4+装备属性!D$4*IF($CO44&lt;10,1,ROUNDDOWN($CO44,-1))+SUM(属性投放!E$37:E$45)*$CO44+VLOOKUP($CP$2,一级属性!$E$41:$P$64,COLUMNS(一级属性!$E$41:G$64),0)*($CO44+0.25*IF($CO44&lt;10,1,ROUNDDOWN($CO44,-1)))+VLOOKUP($CP$2,宝石属性!$B$43:$M$66,COLUMNS(宝石属性!$B$43:D$66),0)*10*VLOOKUP(ROUNDDOWN($CO44,-1),宝石属性!$B$25:$N$41,2,0)*VLOOKUP(ROUNDDOWN($CO44,-1),宝石属性!$B$25:$N$41,3,0)+VLOOKUP($CP$2,职业被动!$B$6:$M$29,COLUMNS(职业被动!$B$6:D$29),0)*$CO44,0)</f>
        <v>1959</v>
      </c>
      <c r="CQ44" s="9">
        <f>ROUND(属性投放!E$4+装备属性!E$4*IF($CO44&lt;10,1,ROUNDDOWN($CO44,-1))+SUM(属性投放!F$37:F$45)*$CO44+VLOOKUP($CP$2,一级属性!$E$41:$P$64,COLUMNS(一级属性!$E$41:H$64),0)*($CO44+0.25*IF($CO44&lt;10,1,ROUNDDOWN($CO44,-1)))+VLOOKUP($CP$2,宝石属性!$B$43:$M$66,COLUMNS(宝石属性!$B$43:E$66),0)*10*VLOOKUP(ROUNDDOWN($CO44,-1),宝石属性!$B$25:$N$41,2,0)*VLOOKUP(ROUNDDOWN($CO44,-1),宝石属性!$B$25:$N$41,3,0)+VLOOKUP($CP$2,职业被动!$B$6:$M$29,COLUMNS(职业被动!$B$6:E$29),0)*$CO44,0)</f>
        <v>2418</v>
      </c>
      <c r="CR44" s="9">
        <f>ROUND(属性投放!F$4+装备属性!F$4*IF($CO44&lt;10,1,ROUNDDOWN($CO44,-1))+SUM(属性投放!G$37:G$45)*$CO44+VLOOKUP($CP$2,一级属性!$E$41:$P$64,COLUMNS(一级属性!$E$41:I$64),0)*($CO44+0.25*IF($CO44&lt;10,1,ROUNDDOWN($CO44,-1)))+VLOOKUP($CP$2,宝石属性!$B$43:$M$66,COLUMNS(宝石属性!$B$43:F$66),0)*10*VLOOKUP(ROUNDDOWN($CO44,-1),宝石属性!$B$25:$N$41,2,0)*VLOOKUP(ROUNDDOWN($CO44,-1),宝石属性!$B$25:$N$41,3,0)+VLOOKUP($CP$2,职业被动!$B$6:$M$29,COLUMNS(职业被动!$B$6:F$29),0)*$CO44,0)</f>
        <v>510</v>
      </c>
      <c r="CS44" s="9">
        <f>ROUND(属性投放!G$4+装备属性!G$4*IF($CO44&lt;10,1,ROUNDDOWN($CO44,-1))+SUM(属性投放!H$37:H$45)*$CO44+VLOOKUP($CP$2,一级属性!$E$41:$P$64,COLUMNS(一级属性!$E$41:J$64),0)*($CO44+0.25*IF($CO44&lt;10,1,ROUNDDOWN($CO44,-1)))+VLOOKUP($CP$2,宝石属性!$B$43:$M$66,COLUMNS(宝石属性!$B$43:G$66),0)*10*VLOOKUP(ROUNDDOWN($CO44,-1),宝石属性!$B$25:$N$41,2,0)*VLOOKUP(ROUNDDOWN($CO44,-1),宝石属性!$B$25:$N$41,3,0)+VLOOKUP($CP$2,职业被动!$B$6:$M$29,COLUMNS(职业被动!$B$6:G$29),0)*$CO44,0)</f>
        <v>393</v>
      </c>
      <c r="CT44" s="9">
        <f>ROUND(属性投放!H$4+装备属性!H$4*IF($CO44&lt;10,1,ROUNDDOWN($CO44,-1))+SUM(属性投放!I$37:I$45)*$CO44+VLOOKUP($CP$2,一级属性!$E$41:$P$64,COLUMNS(一级属性!$E$41:K$64),0)*($CO44+0.25*IF($CO44&lt;10,1,ROUNDDOWN($CO44,-1)))+VLOOKUP($CP$2,宝石属性!$B$43:$M$66,COLUMNS(宝石属性!$B$43:H$66),0)*10*VLOOKUP(ROUNDDOWN($CO44,-1),宝石属性!$B$25:$N$41,2,0)*VLOOKUP(ROUNDDOWN($CO44,-1),宝石属性!$B$25:$N$41,3,0)+VLOOKUP($CP$2,职业被动!$B$6:$M$29,COLUMNS(职业被动!$B$6:H$29),0)*$CO44,0)</f>
        <v>711</v>
      </c>
      <c r="CU44" s="9">
        <f>ROUND(属性投放!I$4+装备属性!I$4*IF($CO44&lt;10,1,ROUNDDOWN($CO44,-1))+SUM(属性投放!J$37:J$45)*$CO44+VLOOKUP($CP$2,一级属性!$E$41:$P$64,COLUMNS(一级属性!$E$41:L$64),0)*($CO44+0.25*IF($CO44&lt;10,1,ROUNDDOWN($CO44,-1)))+VLOOKUP($CP$2,宝石属性!$B$43:$M$66,COLUMNS(宝石属性!$B$43:I$66),0)*10*VLOOKUP(ROUNDDOWN($CO44,-1),宝石属性!$B$25:$N$41,2,0)*VLOOKUP(ROUNDDOWN($CO44,-1),宝石属性!$B$25:$N$41,3,0)+VLOOKUP($CP$2,职业被动!$B$6:$M$29,COLUMNS(职业被动!$B$6:I$29),0)*$CO44,0)</f>
        <v>603</v>
      </c>
      <c r="CV44" s="9">
        <f>ROUND(属性投放!J$4+装备属性!J$4*IF($CO44&lt;10,1,ROUNDDOWN($CO44,-1))+SUM(属性投放!K$37:K$45)*$CO44+VLOOKUP($CP$2,一级属性!$E$41:$P$64,COLUMNS(一级属性!$E$41:M$64),0)*($CO44+0.25*IF($CO44&lt;10,1,ROUNDDOWN($CO44,-1)))+VLOOKUP($CP$2,宝石属性!$B$43:$M$66,COLUMNS(宝石属性!$B$43:J$66),0)*10*VLOOKUP(ROUNDDOWN($CO44,-1),宝石属性!$B$25:$N$41,2,0)*VLOOKUP(ROUNDDOWN($CO44,-1),宝石属性!$B$25:$N$41,3,0)+VLOOKUP($CP$2,职业被动!$B$6:$M$29,COLUMNS(职业被动!$B$6:J$29),0)*$CO44,0)</f>
        <v>241</v>
      </c>
      <c r="CW44" s="9">
        <f>ROUND(属性投放!K$4+装备属性!K$4*IF($CO44&lt;10,1,ROUNDDOWN($CO44,-1))+SUM(属性投放!L$37:L$45)*$CO44+VLOOKUP($CP$2,一级属性!$E$41:$P$64,COLUMNS(一级属性!$E$41:N$64),0)*($CO44+0.25*IF($CO44&lt;10,1,ROUNDDOWN($CO44,-1)))+VLOOKUP($CP$2,宝石属性!$B$43:$M$66,COLUMNS(宝石属性!$B$43:K$66),0)*10*VLOOKUP(ROUNDDOWN($CO44,-1),宝石属性!$B$25:$N$41,2,0)*VLOOKUP(ROUNDDOWN($CO44,-1),宝石属性!$B$25:$N$41,3,0)+VLOOKUP($CP$2,职业被动!$B$6:$M$29,COLUMNS(职业被动!$B$6:K$29),0)*$CO44,0)</f>
        <v>161</v>
      </c>
      <c r="CX44" s="9">
        <f>ROUND(属性投放!L$4+装备属性!L$4*IF($CO44&lt;10,1,ROUNDDOWN($CO44,-1))+SUM(属性投放!M$37:M$45)*$CO44+VLOOKUP($CP$2,一级属性!$E$41:$P$64,COLUMNS(一级属性!$E$41:O$64),0)*($CO44+0.25*IF($CO44&lt;10,1,ROUNDDOWN($CO44,-1)))+VLOOKUP($CP$2,宝石属性!$B$43:$M$66,COLUMNS(宝石属性!$B$43:L$66),0)*10*VLOOKUP(ROUNDDOWN($CO44,-1),宝石属性!$B$25:$N$41,2,0)*VLOOKUP(ROUNDDOWN($CO44,-1),宝石属性!$B$25:$N$41,3,0)+VLOOKUP($CP$2,职业被动!$B$6:$M$29,COLUMNS(职业被动!$B$6:L$29),0)*$CO44,0)</f>
        <v>12</v>
      </c>
      <c r="CY44" s="9">
        <f>ROUND(属性投放!M$4+装备属性!M$4*IF($CO44&lt;10,1,ROUNDDOWN($CO44,-1))+SUM(属性投放!N$37:N$45)*$CO44+VLOOKUP($CP$2,一级属性!$E$41:$P$64,COLUMNS(一级属性!$E$41:P$64),0)*($CO44+0.25*IF($CO44&lt;10,1,ROUNDDOWN($CO44,-1)))+VLOOKUP($CP$2,宝石属性!$B$43:$M$66,COLUMNS(宝石属性!$B$43:M$66),0)*10*VLOOKUP(ROUNDDOWN($CO44,-1),宝石属性!$B$25:$N$41,2,0)*VLOOKUP(ROUNDDOWN($CO44,-1),宝石属性!$B$25:$N$41,3,0)+VLOOKUP($CP$2,职业被动!$B$6:$M$29,COLUMNS(职业被动!$B$6:M$29),0)*$CO44,0)</f>
        <v>422</v>
      </c>
      <c r="CZ44" s="48">
        <f>属性价值和能力评分!$F$9+ROUND(属性价值和能力评分!$F$38*10,0)*CO44+ROUND((SUM(装备属性!$W$9:$W$14)+属性价值和能力评分!$F$38*1.25+1.4+2.8)*IF(CO44&lt;10,1,ROUNDDOWN(CO44,-1)),0)+15*VLOOKUP(ROUNDDOWN(CO44,-1),宝石属性!$B$26:$D$41,2,0)*6*VLOOKUP(ROUNDDOWN(CO44,-1),宝石属性!$B$26:$D$41,3,0)+(属性价值和能力评分!$F$49*9+属性价值和能力评分!$F$50*2+属性价值和能力评分!$F$53*8/5)*CO44</f>
        <v>7726</v>
      </c>
      <c r="DB44" s="1">
        <v>41</v>
      </c>
      <c r="DC44" s="9">
        <f>ROUND(属性投放!D$4+装备属性!D$4*IF($DB44&lt;10,1,ROUNDDOWN($DB44,-1))+SUM(属性投放!E$37:E$45)*$DB44+VLOOKUP($DC$2,一级属性!$E$41:$P$64,COLUMNS(一级属性!$E$41:G$64),0)*($DB44+0.25*IF($DB44&lt;10,1,ROUNDDOWN($DB44,-1)))+VLOOKUP($DC$2,宝石属性!$B$43:$M$66,COLUMNS(宝石属性!$B$43:D$66),0)*10*VLOOKUP(ROUNDDOWN($DB44,-1),宝石属性!$B$25:$N$41,2,0)*VLOOKUP(ROUNDDOWN($DB44,-1),宝石属性!$B$25:$N$41,3,0)+VLOOKUP($DC$2,职业被动!$B$6:$M$29,COLUMNS(职业被动!$B$6:D$29),0)*$DB44,0)</f>
        <v>2246</v>
      </c>
      <c r="DD44" s="9">
        <f>ROUND(属性投放!E$4+装备属性!E$4*IF($DB44&lt;10,1,ROUNDDOWN($DB44,-1))+SUM(属性投放!F$37:F$45)*$DB44+VLOOKUP($DC$2,一级属性!$E$41:$P$64,COLUMNS(一级属性!$E$41:H$64),0)*($DB44+0.25*IF($DB44&lt;10,1,ROUNDDOWN($DB44,-1)))+VLOOKUP($DC$2,宝石属性!$B$43:$M$66,COLUMNS(宝石属性!$B$43:E$66),0)*10*VLOOKUP(ROUNDDOWN($DB44,-1),宝石属性!$B$25:$N$41,2,0)*VLOOKUP(ROUNDDOWN($DB44,-1),宝石属性!$B$25:$N$41,3,0)+VLOOKUP($DC$2,职业被动!$B$6:$M$29,COLUMNS(职业被动!$B$6:E$29),0)*$DB44,0)</f>
        <v>1143</v>
      </c>
      <c r="DE44" s="9">
        <f>ROUND(属性投放!F$4+装备属性!F$4*IF($DB44&lt;10,1,ROUNDDOWN($DB44,-1))+SUM(属性投放!G$37:G$45)*$DB44+VLOOKUP($DC$2,一级属性!$E$41:$P$64,COLUMNS(一级属性!$E$41:I$64),0)*($DB44+0.25*IF($DB44&lt;10,1,ROUNDDOWN($DB44,-1)))+VLOOKUP($DC$2,宝石属性!$B$43:$M$66,COLUMNS(宝石属性!$B$43:F$66),0)*10*VLOOKUP(ROUNDDOWN($DB44,-1),宝石属性!$B$25:$N$41,2,0)*VLOOKUP(ROUNDDOWN($DB44,-1),宝石属性!$B$25:$N$41,3,0)+VLOOKUP($DC$2,职业被动!$B$6:$M$29,COLUMNS(职业被动!$B$6:F$29),0)*$DB44,0)</f>
        <v>510</v>
      </c>
      <c r="DF44" s="9">
        <f>ROUND(属性投放!G$4+装备属性!G$4*IF($DB44&lt;10,1,ROUNDDOWN($DB44,-1))+SUM(属性投放!H$37:H$45)*$DB44+VLOOKUP($DC$2,一级属性!$E$41:$P$64,COLUMNS(一级属性!$E$41:J$64),0)*($DB44+0.25*IF($DB44&lt;10,1,ROUNDDOWN($DB44,-1)))+VLOOKUP($DC$2,宝石属性!$B$43:$M$66,COLUMNS(宝石属性!$B$43:G$66),0)*10*VLOOKUP(ROUNDDOWN($DB44,-1),宝石属性!$B$25:$N$41,2,0)*VLOOKUP(ROUNDDOWN($DB44,-1),宝石属性!$B$25:$N$41,3,0)+VLOOKUP($DC$2,职业被动!$B$6:$M$29,COLUMNS(职业被动!$B$6:G$29),0)*$DB44,0)</f>
        <v>1084</v>
      </c>
      <c r="DG44" s="9">
        <f>ROUND(属性投放!H$4+装备属性!H$4*IF($DB44&lt;10,1,ROUNDDOWN($DB44,-1))+SUM(属性投放!I$37:I$45)*$DB44+VLOOKUP($DC$2,一级属性!$E$41:$P$64,COLUMNS(一级属性!$E$41:K$64),0)*($DB44+0.25*IF($DB44&lt;10,1,ROUNDDOWN($DB44,-1)))+VLOOKUP($DC$2,宝石属性!$B$43:$M$66,COLUMNS(宝石属性!$B$43:H$66),0)*10*VLOOKUP(ROUNDDOWN($DB44,-1),宝石属性!$B$25:$N$41,2,0)*VLOOKUP(ROUNDDOWN($DB44,-1),宝石属性!$B$25:$N$41,3,0)+VLOOKUP($DC$2,职业被动!$B$6:$M$29,COLUMNS(职业被动!$B$6:H$29),0)*$DB44,0)</f>
        <v>326</v>
      </c>
      <c r="DH44" s="9">
        <f>ROUND(属性投放!I$4+装备属性!I$4*IF($DB44&lt;10,1,ROUNDDOWN($DB44,-1))+SUM(属性投放!J$37:J$45)*$DB44+VLOOKUP($DC$2,一级属性!$E$41:$P$64,COLUMNS(一级属性!$E$41:L$64),0)*($DB44+0.25*IF($DB44&lt;10,1,ROUNDDOWN($DB44,-1)))+VLOOKUP($DC$2,宝石属性!$B$43:$M$66,COLUMNS(宝石属性!$B$43:I$66),0)*10*VLOOKUP(ROUNDDOWN($DB44,-1),宝石属性!$B$25:$N$41,2,0)*VLOOKUP(ROUNDDOWN($DB44,-1),宝石属性!$B$25:$N$41,3,0)+VLOOKUP($DC$2,职业被动!$B$6:$M$29,COLUMNS(职业被动!$B$6:I$29),0)*$DB44,0)</f>
        <v>409</v>
      </c>
      <c r="DI44" s="9">
        <f>ROUND(属性投放!J$4+装备属性!J$4*IF($DB44&lt;10,1,ROUNDDOWN($DB44,-1))+SUM(属性投放!K$37:K$45)*$DB44+VLOOKUP($DC$2,一级属性!$E$41:$P$64,COLUMNS(一级属性!$E$41:M$64),0)*($DB44+0.25*IF($DB44&lt;10,1,ROUNDDOWN($DB44,-1)))+VLOOKUP($DC$2,宝石属性!$B$43:$M$66,COLUMNS(宝石属性!$B$43:J$66),0)*10*VLOOKUP(ROUNDDOWN($DB44,-1),宝石属性!$B$25:$N$41,2,0)*VLOOKUP(ROUNDDOWN($DB44,-1),宝石属性!$B$25:$N$41,3,0)+VLOOKUP($DC$2,职业被动!$B$6:$M$29,COLUMNS(职业被动!$B$6:J$29),0)*$DB44,0)</f>
        <v>292</v>
      </c>
      <c r="DJ44" s="9">
        <f>ROUND(属性投放!K$4+装备属性!K$4*IF($DB44&lt;10,1,ROUNDDOWN($DB44,-1))+SUM(属性投放!L$37:L$45)*$DB44+VLOOKUP($DC$2,一级属性!$E$41:$P$64,COLUMNS(一级属性!$E$41:N$64),0)*($DB44+0.25*IF($DB44&lt;10,1,ROUNDDOWN($DB44,-1)))+VLOOKUP($DC$2,宝石属性!$B$43:$M$66,COLUMNS(宝石属性!$B$43:K$66),0)*10*VLOOKUP(ROUNDDOWN($DB44,-1),宝石属性!$B$25:$N$41,2,0)*VLOOKUP(ROUNDDOWN($DB44,-1),宝石属性!$B$25:$N$41,3,0)+VLOOKUP($DC$2,职业被动!$B$6:$M$29,COLUMNS(职业被动!$B$6:K$29),0)*$DB44,0)</f>
        <v>193</v>
      </c>
      <c r="DK44" s="9">
        <f>ROUND(属性投放!L$4+装备属性!L$4*IF($DB44&lt;10,1,ROUNDDOWN($DB44,-1))+SUM(属性投放!M$37:M$45)*$DB44+VLOOKUP($DC$2,一级属性!$E$41:$P$64,COLUMNS(一级属性!$E$41:O$64),0)*($DB44+0.25*IF($DB44&lt;10,1,ROUNDDOWN($DB44,-1)))+VLOOKUP($DC$2,宝石属性!$B$43:$M$66,COLUMNS(宝石属性!$B$43:L$66),0)*10*VLOOKUP(ROUNDDOWN($DB44,-1),宝石属性!$B$25:$N$41,2,0)*VLOOKUP(ROUNDDOWN($DB44,-1),宝石属性!$B$25:$N$41,3,0)+VLOOKUP($DC$2,职业被动!$B$6:$M$29,COLUMNS(职业被动!$B$6:L$29),0)*$DB44,0)</f>
        <v>12</v>
      </c>
      <c r="DL44" s="9">
        <f>ROUND(属性投放!M$4+装备属性!M$4*IF($DB44&lt;10,1,ROUNDDOWN($DB44,-1))+SUM(属性投放!N$37:N$45)*$DB44+VLOOKUP($DC$2,一级属性!$E$41:$P$64,COLUMNS(一级属性!$E$41:P$64),0)*($DB44+0.25*IF($DB44&lt;10,1,ROUNDDOWN($DB44,-1)))+VLOOKUP($DC$2,宝石属性!$B$43:$M$66,COLUMNS(宝石属性!$B$43:M$66),0)*10*VLOOKUP(ROUNDDOWN($DB44,-1),宝石属性!$B$25:$N$41,2,0)*VLOOKUP(ROUNDDOWN($DB44,-1),宝石属性!$B$25:$N$41,3,0)+VLOOKUP($DC$2,职业被动!$B$6:$M$29,COLUMNS(职业被动!$B$6:M$29),0)*$DB44,0)</f>
        <v>422</v>
      </c>
      <c r="DM44" s="48">
        <f>属性价值和能力评分!$F$9+ROUND(属性价值和能力评分!$F$38*10,0)*DB44+ROUND((SUM(装备属性!$W$9:$W$14)+属性价值和能力评分!$F$38*1.25+1.4+2.8)*IF(DB44&lt;10,1,ROUNDDOWN(DB44,-1)),0)+15*VLOOKUP(ROUNDDOWN(DB44,-1),宝石属性!$B$26:$D$41,2,0)*6*VLOOKUP(ROUNDDOWN(DB44,-1),宝石属性!$B$26:$D$41,3,0)+(属性价值和能力评分!$F$49*9+属性价值和能力评分!$F$50*2+属性价值和能力评分!$F$53*8/5)*DB44</f>
        <v>7726</v>
      </c>
      <c r="DO44" s="1">
        <v>41</v>
      </c>
      <c r="DP44" s="9">
        <f>ROUND(属性投放!D$4+装备属性!D$4*IF($DO44&lt;10,1,ROUNDDOWN($DO44,-1))+SUM(属性投放!E$37:E$45)*$DO44+VLOOKUP($DP$2,一级属性!$E$41:$P$64,COLUMNS(一级属性!$E$41:G$64),0)*($DO44+0.25*IF($DO44&lt;10,1,ROUNDDOWN($DO44,-1)))+VLOOKUP($DP$2,宝石属性!$B$43:$M$66,COLUMNS(宝石属性!$B$43:D$66),0)*10*VLOOKUP(ROUNDDOWN($DO44,-1),宝石属性!$B$25:$N$41,2,0)*VLOOKUP(ROUNDDOWN($DO44,-1),宝石属性!$B$25:$N$41,3,0)+VLOOKUP($DP$2,职业被动!$B$6:$M$29,COLUMNS(职业被动!$B$6:D$29),0)*$DO44,0)</f>
        <v>4733</v>
      </c>
      <c r="DQ44" s="9">
        <f>ROUND(属性投放!E$4+装备属性!E$4*IF($DO44&lt;10,1,ROUNDDOWN($DO44,-1))+SUM(属性投放!F$37:F$45)*$DO44+VLOOKUP($DP$2,一级属性!$E$41:$P$64,COLUMNS(一级属性!$E$41:H$64),0)*($DO44+0.25*IF($DO44&lt;10,1,ROUNDDOWN($DO44,-1)))+VLOOKUP($DP$2,宝石属性!$B$43:$M$66,COLUMNS(宝石属性!$B$43:E$66),0)*10*VLOOKUP(ROUNDDOWN($DO44,-1),宝石属性!$B$25:$N$41,2,0)*VLOOKUP(ROUNDDOWN($DO44,-1),宝石属性!$B$25:$N$41,3,0)+VLOOKUP($DP$2,职业被动!$B$6:$M$29,COLUMNS(职业被动!$B$6:E$29),0)*$DO44,0)</f>
        <v>1143</v>
      </c>
      <c r="DR44" s="9">
        <f>ROUND(属性投放!F$4+装备属性!F$4*IF($DO44&lt;10,1,ROUNDDOWN($DO44,-1))+SUM(属性投放!G$37:G$45)*$DO44+VLOOKUP($DP$2,一级属性!$E$41:$P$64,COLUMNS(一级属性!$E$41:I$64),0)*($DO44+0.25*IF($DO44&lt;10,1,ROUNDDOWN($DO44,-1)))+VLOOKUP($DP$2,宝石属性!$B$43:$M$66,COLUMNS(宝石属性!$B$43:F$66),0)*10*VLOOKUP(ROUNDDOWN($DO44,-1),宝石属性!$B$25:$N$41,2,0)*VLOOKUP(ROUNDDOWN($DO44,-1),宝石属性!$B$25:$N$41,3,0)+VLOOKUP($DP$2,职业被动!$B$6:$M$29,COLUMNS(职业被动!$B$6:F$29),0)*$DO44,0)</f>
        <v>510</v>
      </c>
      <c r="DS44" s="9">
        <f>ROUND(属性投放!G$4+装备属性!G$4*IF($DO44&lt;10,1,ROUNDDOWN($DO44,-1))+SUM(属性投放!H$37:H$45)*$DO44+VLOOKUP($DP$2,一级属性!$E$41:$P$64,COLUMNS(一级属性!$E$41:J$64),0)*($DO44+0.25*IF($DO44&lt;10,1,ROUNDDOWN($DO44,-1)))+VLOOKUP($DP$2,宝石属性!$B$43:$M$66,COLUMNS(宝石属性!$B$43:G$66),0)*10*VLOOKUP(ROUNDDOWN($DO44,-1),宝石属性!$B$25:$N$41,2,0)*VLOOKUP(ROUNDDOWN($DO44,-1),宝石属性!$B$25:$N$41,3,0)+VLOOKUP($DP$2,职业被动!$B$6:$M$29,COLUMNS(职业被动!$B$6:G$29),0)*$DO44,0)</f>
        <v>393</v>
      </c>
      <c r="DT44" s="9">
        <f>ROUND(属性投放!H$4+装备属性!H$4*IF($DO44&lt;10,1,ROUNDDOWN($DO44,-1))+SUM(属性投放!I$37:I$45)*$DO44+VLOOKUP($DP$2,一级属性!$E$41:$P$64,COLUMNS(一级属性!$E$41:K$64),0)*($DO44+0.25*IF($DO44&lt;10,1,ROUNDDOWN($DO44,-1)))+VLOOKUP($DP$2,宝石属性!$B$43:$M$66,COLUMNS(宝石属性!$B$43:H$66),0)*10*VLOOKUP(ROUNDDOWN($DO44,-1),宝石属性!$B$25:$N$41,2,0)*VLOOKUP(ROUNDDOWN($DO44,-1),宝石属性!$B$25:$N$41,3,0)+VLOOKUP($DP$2,职业被动!$B$6:$M$29,COLUMNS(职业被动!$B$6:H$29),0)*$DO44,0)</f>
        <v>367</v>
      </c>
      <c r="DU44" s="9">
        <f>ROUND(属性投放!I$4+装备属性!I$4*IF($DO44&lt;10,1,ROUNDDOWN($DO44,-1))+SUM(属性投放!J$37:J$45)*$DO44+VLOOKUP($DP$2,一级属性!$E$41:$P$64,COLUMNS(一级属性!$E$41:L$64),0)*($DO44+0.25*IF($DO44&lt;10,1,ROUNDDOWN($DO44,-1)))+VLOOKUP($DP$2,宝石属性!$B$43:$M$66,COLUMNS(宝石属性!$B$43:I$66),0)*10*VLOOKUP(ROUNDDOWN($DO44,-1),宝石属性!$B$25:$N$41,2,0)*VLOOKUP(ROUNDDOWN($DO44,-1),宝石属性!$B$25:$N$41,3,0)+VLOOKUP($DP$2,职业被动!$B$6:$M$29,COLUMNS(职业被动!$B$6:I$29),0)*$DO44,0)</f>
        <v>409</v>
      </c>
      <c r="DV44" s="9">
        <f>ROUND(属性投放!J$4+装备属性!J$4*IF($DO44&lt;10,1,ROUNDDOWN($DO44,-1))+SUM(属性投放!K$37:K$45)*$DO44+VLOOKUP($DP$2,一级属性!$E$41:$P$64,COLUMNS(一级属性!$E$41:M$64),0)*($DO44+0.25*IF($DO44&lt;10,1,ROUNDDOWN($DO44,-1)))+VLOOKUP($DP$2,宝石属性!$B$43:$M$66,COLUMNS(宝石属性!$B$43:J$66),0)*10*VLOOKUP(ROUNDDOWN($DO44,-1),宝石属性!$B$25:$N$41,2,0)*VLOOKUP(ROUNDDOWN($DO44,-1),宝石属性!$B$25:$N$41,3,0)+VLOOKUP($DP$2,职业被动!$B$6:$M$29,COLUMNS(职业被动!$B$6:J$29),0)*$DO44,0)</f>
        <v>292</v>
      </c>
      <c r="DW44" s="9">
        <f>ROUND(属性投放!K$4+装备属性!K$4*IF($DO44&lt;10,1,ROUNDDOWN($DO44,-1))+SUM(属性投放!L$37:L$45)*$DO44+VLOOKUP($DP$2,一级属性!$E$41:$P$64,COLUMNS(一级属性!$E$41:N$64),0)*($DO44+0.25*IF($DO44&lt;10,1,ROUNDDOWN($DO44,-1)))+VLOOKUP($DP$2,宝石属性!$B$43:$M$66,COLUMNS(宝石属性!$B$43:K$66),0)*10*VLOOKUP(ROUNDDOWN($DO44,-1),宝石属性!$B$25:$N$41,2,0)*VLOOKUP(ROUNDDOWN($DO44,-1),宝石属性!$B$25:$N$41,3,0)+VLOOKUP($DP$2,职业被动!$B$6:$M$29,COLUMNS(职业被动!$B$6:K$29),0)*$DO44,0)</f>
        <v>193</v>
      </c>
      <c r="DX44" s="9">
        <f>ROUND(属性投放!L$4+装备属性!L$4*IF($DO44&lt;10,1,ROUNDDOWN($DO44,-1))+SUM(属性投放!M$37:M$45)*$DO44+VLOOKUP($DP$2,一级属性!$E$41:$P$64,COLUMNS(一级属性!$E$41:O$64),0)*($DO44+0.25*IF($DO44&lt;10,1,ROUNDDOWN($DO44,-1)))+VLOOKUP($DP$2,宝石属性!$B$43:$M$66,COLUMNS(宝石属性!$B$43:L$66),0)*10*VLOOKUP(ROUNDDOWN($DO44,-1),宝石属性!$B$25:$N$41,2,0)*VLOOKUP(ROUNDDOWN($DO44,-1),宝石属性!$B$25:$N$41,3,0)+VLOOKUP($DP$2,职业被动!$B$6:$M$29,COLUMNS(职业被动!$B$6:L$29),0)*$DO44,0)</f>
        <v>12</v>
      </c>
      <c r="DY44" s="9">
        <f>ROUND(属性投放!M$4+装备属性!M$4*IF($DO44&lt;10,1,ROUNDDOWN($DO44,-1))+SUM(属性投放!N$37:N$45)*$DO44+VLOOKUP($DP$2,一级属性!$E$41:$P$64,COLUMNS(一级属性!$E$41:P$64),0)*($DO44+0.25*IF($DO44&lt;10,1,ROUNDDOWN($DO44,-1)))+VLOOKUP($DP$2,宝石属性!$B$43:$M$66,COLUMNS(宝石属性!$B$43:M$66),0)*10*VLOOKUP(ROUNDDOWN($DO44,-1),宝石属性!$B$25:$N$41,2,0)*VLOOKUP(ROUNDDOWN($DO44,-1),宝石属性!$B$25:$N$41,3,0)+VLOOKUP($DP$2,职业被动!$B$6:$M$29,COLUMNS(职业被动!$B$6:M$29),0)*$DO44,0)</f>
        <v>422</v>
      </c>
      <c r="DZ44" s="48">
        <f>属性价值和能力评分!$F$9+ROUND(属性价值和能力评分!$F$38*10,0)*DO44+ROUND((SUM(装备属性!$W$9:$W$14)+属性价值和能力评分!$F$38*1.25+1.4+2.8)*IF(DO44&lt;10,1,ROUNDDOWN(DO44,-1)),0)+15*VLOOKUP(ROUNDDOWN(DO44,-1),宝石属性!$B$26:$D$41,2,0)*6*VLOOKUP(ROUNDDOWN(DO44,-1),宝石属性!$B$26:$D$41,3,0)+(属性价值和能力评分!$F$49*9+属性价值和能力评分!$F$50*2+属性价值和能力评分!$F$53*8/5)*DO44</f>
        <v>7726</v>
      </c>
      <c r="EA44" s="17"/>
      <c r="EB44" s="1">
        <v>41</v>
      </c>
      <c r="EC44" s="1">
        <f>ROUND(CC44/MAX(CE44/10,((CE44*(1+属性投放!$E$8)-CF44+属性投放!$F$8*EB44)*(1+属性投放!$G$8)*(1+属性投放!$H$8))),1)</f>
        <v>2.8</v>
      </c>
      <c r="ED44" s="1">
        <f>ROUND(CP44/MAX(CE44/10,((CE44*(1+属性投放!$E$8)-CS44+属性投放!$F$8*EB44)*(1+属性投放!$G$8)*(1+属性投放!$H$8))),1)</f>
        <v>2.6</v>
      </c>
      <c r="EE44" s="1">
        <f>ROUND(DC44/MAX(CE44/10,((CE44*(1+属性投放!$E$8)-DF44+属性投放!$F$8*EB44)*(1+属性投放!$G$8)*(1+属性投放!$H$8))),1)</f>
        <v>24.1</v>
      </c>
      <c r="EF44" s="1">
        <f>ROUND(DP44/MAX(CE44/10,((CE44*(1+属性投放!$E$8)-DS44+属性投放!$F$8*EB44)*(1+属性投放!$G$8)*(1+属性投放!$H$8))),1)</f>
        <v>6.3</v>
      </c>
      <c r="EH44" s="1">
        <f>ROUND(CC44/MAX(属性投放!$F$9*EB44,((CT44*(1+属性投放!$E$9)-CH44+属性投放!$F$9*EB44)*(1+属性投放!$G$9)*(1+属性投放!$H$9))),1)</f>
        <v>2.5</v>
      </c>
      <c r="EI44" s="1">
        <f>ROUND(CP44/MAX(属性投放!$F$9*EB44,((CT44*(1+属性投放!$E$9)-CU44+属性投放!$F$9*EB44)*(1+属性投放!$G$9)*(1+属性投放!$H$9))),1)</f>
        <v>3.2</v>
      </c>
      <c r="EJ44" s="1">
        <f>ROUND(DC44/MAX(属性投放!$F$9*EB44,((CT44*(1+属性投放!$E$9)-DH44+属性投放!$F$9*EB44)*(1+属性投放!$G$9)*(1+属性投放!$H$9))),1)</f>
        <v>2.7</v>
      </c>
      <c r="EK44" s="1">
        <f>ROUND(DP44/MAX(属性投放!$F$9*EB44,((CT44*(1+属性投放!$E$9)-DU44+属性投放!$F$9*EB44)*(1+属性投放!$G$9)*(1+属性投放!$H$9))),1)</f>
        <v>5.7</v>
      </c>
      <c r="EM44" s="1">
        <f>ROUND(CC44/((BW44*(1+属性投放!$E$10)+属性投放!$F$10*EB44)*(1+属性投放!$G$10)*(1+属性投放!$H$10)),1)</f>
        <v>5.8</v>
      </c>
      <c r="EN44" s="1">
        <f>ROUND(CP44/((BW44*(1+属性投放!$E$10)+属性投放!$F$10*EB44)*(1+属性投放!$G$10)*(1+属性投放!$H$10)),1)</f>
        <v>5.8</v>
      </c>
      <c r="EO44" s="1">
        <f>ROUND(DC44/((BW44*(1+属性投放!$E$10)+属性投放!$F$10*EB44)*(1+属性投放!$G$10)*(1+属性投放!$H$10)),1)</f>
        <v>6.7</v>
      </c>
      <c r="EP44" s="1">
        <f>ROUND(DP44/((BW44*(1+属性投放!$E$10)+属性投放!$F$10*EB44)*(1+属性投放!$G$10)*(1+属性投放!$H$10)),1)</f>
        <v>14.1</v>
      </c>
    </row>
    <row r="45" spans="2:146">
      <c r="B45" s="1">
        <v>42</v>
      </c>
      <c r="C45" s="9">
        <f>ROUND(属性投放!D$4+装备属性!D$4*IF($B45&lt;10,1,ROUNDDOWN($B45,-1))+SUM(属性投放!E$37:E$45)*$B45+VLOOKUP($C$2,一级属性!$E$41:$P$64,COLUMNS(一级属性!$E$41:G$64),0)*($B45+0.25*IF($B45&lt;10,1,ROUNDDOWN($B45,-1)))+VLOOKUP($C$2,宝石属性!$B$43:$M$66,COLUMNS(宝石属性!$B$43:D$66),0)*10*VLOOKUP(ROUNDDOWN($B45,-1),宝石属性!$B$25:$N$41,2,0)*VLOOKUP(ROUNDDOWN($B45,-1),宝石属性!$B$25:$N$41,3,0)+VLOOKUP($C$2,职业被动!$B$6:$M$29,COLUMNS(职业被动!$B$6:D$29),0)*$B45,0)</f>
        <v>2398</v>
      </c>
      <c r="D45" s="9">
        <f>ROUND(属性投放!E$4+装备属性!E$4*IF($B45&lt;10,1,ROUNDDOWN($B45,-1))+SUM(属性投放!F$37:F$38)*$B45+VLOOKUP($C$2,一级属性!$E$67:$P$90,COLUMNS(一级属性!$E$67:H$90),0)*$B45+VLOOKUP($C$2,宝石属性!$B$43:$M$66,COLUMNS(宝石属性!$B$43:E$66),0)*10*VLOOKUP(ROUNDDOWN($B45,-1),宝石属性!$B$25:$N$41,2,0)*VLOOKUP(ROUNDDOWN($B45,-1),宝石属性!$B$25:$N$41,3,0)+VLOOKUP($C$2,职业被动!$B$6:$M$29,COLUMNS(职业被动!$B$6:E$29),0)*$B45,0)</f>
        <v>1158</v>
      </c>
      <c r="E45" s="9">
        <f>ROUND(属性投放!F$4+装备属性!F$4*IF($B45&lt;10,1,ROUNDDOWN($B45,-1))+SUM(属性投放!G$37:G$38)*$B45+VLOOKUP($C$2,一级属性!$E$67:$P$90,COLUMNS(一级属性!$E$67:I$90),0)*$B45+VLOOKUP($C$2,宝石属性!$B$43:$M$66,COLUMNS(宝石属性!$B$43:F$66),0)*10*VLOOKUP(ROUNDDOWN($B45,-1),宝石属性!$B$25:$N$41,2,0)*VLOOKUP(ROUNDDOWN($B45,-1),宝石属性!$B$25:$N$41,3,0)+VLOOKUP($C$2,职业被动!$B$6:$M$29,COLUMNS(职业被动!$B$6:F$29),0)*$B45,0)</f>
        <v>859</v>
      </c>
      <c r="F45" s="9">
        <f>ROUND(属性投放!G$4+装备属性!G$4*IF($B45&lt;10,1,ROUNDDOWN($B45,-1))+SUM(属性投放!H$37:H$38)*$B45+VLOOKUP($C$2,一级属性!$E$67:$P$90,COLUMNS(一级属性!$E$67:J$90),0)*$B45+VLOOKUP($C$2,宝石属性!$B$43:$M$66,COLUMNS(宝石属性!$B$43:G$66),0)*10*VLOOKUP(ROUNDDOWN($B45,-1),宝石属性!$B$25:$N$41,2,0)*VLOOKUP(ROUNDDOWN($B45,-1),宝石属性!$B$25:$N$41,3,0)+VLOOKUP($C$2,职业被动!$B$6:$M$29,COLUMNS(职业被动!$B$6:G$29),0)*$B45,0)</f>
        <v>438</v>
      </c>
      <c r="G45" s="9">
        <f>ROUND(属性投放!H$4+装备属性!H$4*IF($B45&lt;10,1,ROUNDDOWN($B45,-1))+SUM(属性投放!I$37:I$38)*$B45+VLOOKUP($C$2,一级属性!$E$67:$P$90,COLUMNS(一级属性!$E$67:K$90),0)*$B45+VLOOKUP($C$2,宝石属性!$B$43:$M$66,COLUMNS(宝石属性!$B$43:H$66),0)*10*VLOOKUP(ROUNDDOWN($B45,-1),宝石属性!$B$25:$N$41,2,0)*VLOOKUP(ROUNDDOWN($B45,-1),宝石属性!$B$25:$N$41,3,0)+VLOOKUP($C$2,职业被动!$B$6:$M$29,COLUMNS(职业被动!$B$6:H$29),0)*$B45,0)</f>
        <v>328</v>
      </c>
      <c r="H45" s="9">
        <f>ROUND(属性投放!I$4+装备属性!I$4*IF($B45&lt;10,1,ROUNDDOWN($B45,-1))+SUM(属性投放!J$37:J$38)*$B45+VLOOKUP($C$2,一级属性!$E$67:$P$90,COLUMNS(一级属性!$E$67:L$90),0)*$B45+VLOOKUP($C$2,宝石属性!$B$43:$M$66,COLUMNS(宝石属性!$B$43:I$66),0)*10*VLOOKUP(ROUNDDOWN($B45,-1),宝石属性!$B$25:$N$41,2,0)*VLOOKUP(ROUNDDOWN($B45,-1),宝石属性!$B$25:$N$41,3,0)+VLOOKUP($C$2,职业被动!$B$6:$M$29,COLUMNS(职业被动!$B$6:I$29),0)*$B45,0)</f>
        <v>458</v>
      </c>
      <c r="I45" s="9">
        <f>ROUND(属性投放!J$4+装备属性!J$4*IF($B45&lt;10,1,ROUNDDOWN($B45,-1))+SUM(属性投放!K$37:K$38)*$B45+VLOOKUP($C$2,一级属性!$E$67:$P$90,COLUMNS(一级属性!$E$67:M$90),0)*$B45+VLOOKUP($C$2,宝石属性!$B$43:$M$66,COLUMNS(宝石属性!$B$43:J$66),0)*10*VLOOKUP(ROUNDDOWN($B45,-1),宝石属性!$B$25:$N$41,2,0)*VLOOKUP(ROUNDDOWN($B45,-1),宝石属性!$B$25:$N$41,3,0)+VLOOKUP($C$2,职业被动!$B$6:$M$29,COLUMNS(职业被动!$B$6:J$29),0)*$B45,0)</f>
        <v>297</v>
      </c>
      <c r="J45" s="9">
        <f>ROUND(属性投放!K$4+装备属性!K$4*IF($B45&lt;10,1,ROUNDDOWN($B45,-1))+SUM(属性投放!L$37:L$38)*$B45+VLOOKUP($C$2,一级属性!$E$67:$P$90,COLUMNS(一级属性!$E$67:N$90),0)*$B45+VLOOKUP($C$2,宝石属性!$B$43:$M$66,COLUMNS(宝石属性!$B$43:K$66),0)*10*VLOOKUP(ROUNDDOWN($B45,-1),宝石属性!$B$25:$N$41,2,0)*VLOOKUP(ROUNDDOWN($B45,-1),宝石属性!$B$25:$N$41,3,0)+VLOOKUP($C$2,职业被动!$B$6:$M$29,COLUMNS(职业被动!$B$6:K$29),0)*$B45,0)</f>
        <v>161</v>
      </c>
      <c r="K45" s="9">
        <f>ROUND(属性投放!L$4+装备属性!L$4*IF($B45&lt;10,1,ROUNDDOWN($B45,-1))+SUM(属性投放!M$37:M$38)*$B45+VLOOKUP($C$2,一级属性!$E$67:$P$90,COLUMNS(一级属性!$E$67:O$90),0)*$B45+VLOOKUP($C$2,宝石属性!$B$43:$M$66,COLUMNS(宝石属性!$B$43:L$66),0)*10*VLOOKUP(ROUNDDOWN($B45,-1),宝石属性!$B$25:$N$41,2,0)*VLOOKUP(ROUNDDOWN($B45,-1),宝石属性!$B$25:$N$41,3,0)+VLOOKUP($C$2,职业被动!$B$6:$M$29,COLUMNS(职业被动!$B$6:L$29),0)*$B45,0)</f>
        <v>13</v>
      </c>
      <c r="L45" s="9">
        <f>ROUND(属性投放!M$4+装备属性!M$4*IF($B45&lt;10,1,ROUNDDOWN($B45,-1))+SUM(属性投放!N$37:N$38)*$B45+VLOOKUP($C$2,一级属性!$E$67:$P$90,COLUMNS(一级属性!$E$67:P$90),0)*$B45+VLOOKUP($C$2,宝石属性!$B$43:$M$66,COLUMNS(宝石属性!$B$43:M$66),0)*10*VLOOKUP(ROUNDDOWN($B45,-1),宝石属性!$B$25:$N$41,2,0)*VLOOKUP(ROUNDDOWN($B45,-1),宝石属性!$B$25:$N$41,3,0)+VLOOKUP($C$2,职业被动!$B$6:$M$29,COLUMNS(职业被动!$B$6:M$29),0)*$B45,0)</f>
        <v>449</v>
      </c>
      <c r="M45" s="48">
        <f>属性价值和能力评分!$F$9+ROUND(属性价值和能力评分!$F$38*10,0)*B45+ROUND((SUM(装备属性!$W$9:$W$14)+属性价值和能力评分!$F$38*1.25+1.4+2.8)*IF(B45&lt;10,1,ROUNDDOWN(B45,-1)),0)+15*VLOOKUP(ROUNDDOWN(B45,-1),宝石属性!$B$26:$D$41,2,0)*6*VLOOKUP(ROUNDDOWN(B45,-1),宝石属性!$B$26:$D$41,3,0)+(属性价值和能力评分!$F$49*9+属性价值和能力评分!$F$50*2+属性价值和能力评分!$F$53*8/5)*B45</f>
        <v>7846</v>
      </c>
      <c r="N45" s="20"/>
      <c r="O45" s="1">
        <v>42</v>
      </c>
      <c r="P45" s="9">
        <f>ROUND(属性投放!D$4+装备属性!D$4*IF($O45&lt;10,1,ROUNDDOWN($O45,-1))+SUM(属性投放!E$37:E$45)*$O45+VLOOKUP($P$2,一级属性!$E$41:$P$64,COLUMNS(一级属性!$E$41:G$64),0)*($O45+0.25*IF($O45&lt;10,1,ROUNDDOWN($O45,-1)))+VLOOKUP($P$2,宝石属性!$B$43:$M$66,COLUMNS(宝石属性!$B$43:D$66),0)*10*VLOOKUP(ROUNDDOWN($O45,-1),宝石属性!$B$25:$N$41,2,0)*VLOOKUP(ROUNDDOWN($O45,-1),宝石属性!$B$25:$N$41,3,0)+VLOOKUP($P$2,职业被动!$B$6:$M$29,COLUMNS(职业被动!$B$6:D$29),0)*$O45,0)</f>
        <v>2986</v>
      </c>
      <c r="Q45" s="9">
        <f>ROUND(属性投放!E$4+装备属性!E$4*IF($O45&lt;10,1,ROUNDDOWN($O45,-1))+SUM(属性投放!F$37:F$45)*$O45+VLOOKUP($P$2,一级属性!$E$41:$P$64,COLUMNS(一级属性!$E$41:H$64),0)*($O45+0.25*IF($O45&lt;10,1,ROUNDDOWN($O45,-1)))+VLOOKUP($P$2,宝石属性!$B$43:$M$66,COLUMNS(宝石属性!$B$43:E$66),0)*10*VLOOKUP(ROUNDDOWN($O45,-1),宝石属性!$B$25:$N$41,2,0)*VLOOKUP(ROUNDDOWN($O45,-1),宝石属性!$B$25:$N$41,3,0)+VLOOKUP($P$2,职业被动!$B$6:$M$29,COLUMNS(职业被动!$B$6:E$29),0)*$O45,0)</f>
        <v>1938</v>
      </c>
      <c r="R45" s="9">
        <f>ROUND(属性投放!F$4+装备属性!F$4*IF($O45&lt;10,1,ROUNDDOWN($O45,-1))+SUM(属性投放!G$37:G$45)*$O45+VLOOKUP($P$2,一级属性!$E$41:$P$64,COLUMNS(一级属性!$E$41:I$64),0)*($O45+0.25*IF($O45&lt;10,1,ROUNDDOWN($O45,-1)))+VLOOKUP($P$2,宝石属性!$B$43:$M$66,COLUMNS(宝石属性!$B$43:F$66),0)*10*VLOOKUP(ROUNDDOWN($O45,-1),宝石属性!$B$25:$N$41,2,0)*VLOOKUP(ROUNDDOWN($O45,-1),宝石属性!$B$25:$N$41,3,0)+VLOOKUP($P$2,职业被动!$B$6:$M$29,COLUMNS(职业被动!$B$6:F$29),0)*$O45,0)</f>
        <v>512</v>
      </c>
      <c r="S45" s="9">
        <f>ROUND(属性投放!G$4+装备属性!G$4*IF($O45&lt;10,1,ROUNDDOWN($O45,-1))+SUM(属性投放!H$37:H$45)*$O45+VLOOKUP($P$2,一级属性!$E$41:$P$64,COLUMNS(一级属性!$E$41:J$64),0)*($O45+0.25*IF($O45&lt;10,1,ROUNDDOWN($O45,-1)))+VLOOKUP($P$2,宝石属性!$B$43:$M$66,COLUMNS(宝石属性!$B$43:G$66),0)*10*VLOOKUP(ROUNDDOWN($O45,-1),宝石属性!$B$25:$N$41,2,0)*VLOOKUP(ROUNDDOWN($O45,-1),宝石属性!$B$25:$N$41,3,0)+VLOOKUP($P$2,职业被动!$B$6:$M$29,COLUMNS(职业被动!$B$6:G$29),0)*$O45,0)</f>
        <v>396</v>
      </c>
      <c r="T45" s="9">
        <f>ROUND(属性投放!H$4+装备属性!H$4*IF($O45&lt;10,1,ROUNDDOWN($O45,-1))+SUM(属性投放!I$37:I$45)*$O45+VLOOKUP($P$2,一级属性!$E$41:$P$64,COLUMNS(一级属性!$E$41:K$64),0)*($O45+0.25*IF($O45&lt;10,1,ROUNDDOWN($O45,-1)))+VLOOKUP($P$2,宝石属性!$B$43:$M$66,COLUMNS(宝石属性!$B$43:H$66),0)*10*VLOOKUP(ROUNDDOWN($O45,-1),宝石属性!$B$25:$N$41,2,0)*VLOOKUP(ROUNDDOWN($O45,-1),宝石属性!$B$25:$N$41,3,0)+VLOOKUP($P$2,职业被动!$B$6:$M$29,COLUMNS(职业被动!$B$6:H$29),0)*$O45,0)</f>
        <v>526</v>
      </c>
      <c r="U45" s="9">
        <f>ROUND(属性投放!I$4+装备属性!I$4*IF($O45&lt;10,1,ROUNDDOWN($O45,-1))+SUM(属性投放!J$37:J$45)*$O45+VLOOKUP($P$2,一级属性!$E$41:$P$64,COLUMNS(一级属性!$E$41:L$64),0)*($O45+0.25*IF($O45&lt;10,1,ROUNDDOWN($O45,-1)))+VLOOKUP($P$2,宝石属性!$B$43:$M$66,COLUMNS(宝石属性!$B$43:I$66),0)*10*VLOOKUP(ROUNDDOWN($O45,-1),宝石属性!$B$25:$N$41,2,0)*VLOOKUP(ROUNDDOWN($O45,-1),宝石属性!$B$25:$N$41,3,0)+VLOOKUP($P$2,职业被动!$B$6:$M$29,COLUMNS(职业被动!$B$6:I$29),0)*$O45,0)</f>
        <v>488</v>
      </c>
      <c r="V45" s="9">
        <f>ROUND(属性投放!J$4+装备属性!J$4*IF($O45&lt;10,1,ROUNDDOWN($O45,-1))+SUM(属性投放!K$37:K$45)*$O45+VLOOKUP($P$2,一级属性!$E$41:$P$64,COLUMNS(一级属性!$E$41:M$64),0)*($O45+0.25*IF($O45&lt;10,1,ROUNDDOWN($O45,-1)))+VLOOKUP($P$2,宝石属性!$B$43:$M$66,COLUMNS(宝石属性!$B$43:J$66),0)*10*VLOOKUP(ROUNDDOWN($O45,-1),宝石属性!$B$25:$N$41,2,0)*VLOOKUP(ROUNDDOWN($O45,-1),宝石属性!$B$25:$N$41,3,0)+VLOOKUP($P$2,职业被动!$B$6:$M$29,COLUMNS(职业被动!$B$6:J$29),0)*$O45,0)</f>
        <v>333</v>
      </c>
      <c r="W45" s="9">
        <f>ROUND(属性投放!K$4+装备属性!K$4*IF($O45&lt;10,1,ROUNDDOWN($O45,-1))+SUM(属性投放!L$37:L$45)*$O45+VLOOKUP($P$2,一级属性!$E$41:$P$64,COLUMNS(一级属性!$E$41:N$64),0)*($O45+0.25*IF($O45&lt;10,1,ROUNDDOWN($O45,-1)))+VLOOKUP($P$2,宝石属性!$B$43:$M$66,COLUMNS(宝石属性!$B$43:K$66),0)*10*VLOOKUP(ROUNDDOWN($O45,-1),宝石属性!$B$25:$N$41,2,0)*VLOOKUP(ROUNDDOWN($O45,-1),宝石属性!$B$25:$N$41,3,0)+VLOOKUP($P$2,职业被动!$B$6:$M$29,COLUMNS(职业被动!$B$6:K$29),0)*$O45,0)</f>
        <v>193</v>
      </c>
      <c r="X45" s="9">
        <f>ROUND(属性投放!L$4+装备属性!L$4*IF($O45&lt;10,1,ROUNDDOWN($O45,-1))+SUM(属性投放!M$37:M$45)*$O45+VLOOKUP($P$2,一级属性!$E$41:$P$64,COLUMNS(一级属性!$E$41:O$64),0)*($O45+0.25*IF($O45&lt;10,1,ROUNDDOWN($O45,-1)))+VLOOKUP($P$2,宝石属性!$B$43:$M$66,COLUMNS(宝石属性!$B$43:L$66),0)*10*VLOOKUP(ROUNDDOWN($O45,-1),宝石属性!$B$25:$N$41,2,0)*VLOOKUP(ROUNDDOWN($O45,-1),宝石属性!$B$25:$N$41,3,0)+VLOOKUP($P$2,职业被动!$B$6:$M$29,COLUMNS(职业被动!$B$6:L$29),0)*$O45,0)</f>
        <v>13</v>
      </c>
      <c r="Y45" s="9">
        <f>ROUND(属性投放!M$4+装备属性!M$4*IF($O45&lt;10,1,ROUNDDOWN($O45,-1))+SUM(属性投放!N$37:N$45)*$O45+VLOOKUP($P$2,一级属性!$E$41:$P$64,COLUMNS(一级属性!$E$41:P$64),0)*($O45+0.25*IF($O45&lt;10,1,ROUNDDOWN($O45,-1)))+VLOOKUP($P$2,宝石属性!$B$43:$M$66,COLUMNS(宝石属性!$B$43:M$66),0)*10*VLOOKUP(ROUNDDOWN($O45,-1),宝石属性!$B$25:$N$41,2,0)*VLOOKUP(ROUNDDOWN($O45,-1),宝石属性!$B$25:$N$41,3,0)+VLOOKUP($P$2,职业被动!$B$6:$M$29,COLUMNS(职业被动!$B$6:M$29),0)*$O45,0)</f>
        <v>449</v>
      </c>
      <c r="Z45" s="48">
        <f>属性价值和能力评分!$F$9+ROUND(属性价值和能力评分!$F$38*10,0)*O45+ROUND((SUM(装备属性!$W$9:$W$14)+属性价值和能力评分!$F$38*1.25+1.4+2.8)*IF(O45&lt;10,1,ROUNDDOWN(O45,-1)),0)+15*VLOOKUP(ROUNDDOWN(O45,-1),宝石属性!$B$26:$D$41,2,0)*6*VLOOKUP(ROUNDDOWN(O45,-1),宝石属性!$B$26:$D$41,3,0)+(属性价值和能力评分!$F$49*9+属性价值和能力评分!$F$50*2+属性价值和能力评分!$F$53*8/5)*O45</f>
        <v>7846</v>
      </c>
      <c r="AB45" s="1">
        <v>42</v>
      </c>
      <c r="AC45" s="9">
        <f>ROUND(属性投放!D$4+装备属性!D$4*IF($AB45&lt;10,1,ROUNDDOWN($AB45,-1))+SUM(属性投放!E$37:E$45)*$AB45+VLOOKUP($AC$2,一级属性!$E$41:$P$64,COLUMNS(一级属性!$E$41:G$64),0)*($AB45+0.25*IF($AB45&lt;10,1,ROUNDDOWN($AB45,-1)))+VLOOKUP($AC$2,宝石属性!$B$43:$M$66,COLUMNS(宝石属性!$B$43:D$66),0)*10*VLOOKUP(ROUNDDOWN($AB45,-1),宝石属性!$B$25:$N$41,2,0)*VLOOKUP(ROUNDDOWN($AB45,-1),宝石属性!$B$25:$N$41,3,0)+VLOOKUP($AC$2,职业被动!$B$6:$M$29,COLUMNS(职业被动!$B$6:D$29),0)*$AB45,0)</f>
        <v>2692</v>
      </c>
      <c r="AD45" s="9">
        <f>ROUND(属性投放!E$4+装备属性!E$4*IF($AB45&lt;10,1,ROUNDDOWN($AB45,-1))+SUM(属性投放!F$37:F$45)*$AB45+VLOOKUP($AC$2,一级属性!$E$41:$P$64,COLUMNS(一级属性!$E$41:H$64),0)*($AB45+0.25*IF($AB45&lt;10,1,ROUNDDOWN($AB45,-1)))+VLOOKUP($AC$2,宝石属性!$B$43:$M$66,COLUMNS(宝石属性!$B$43:E$66),0)*10*VLOOKUP(ROUNDDOWN($AB45,-1),宝石属性!$B$25:$N$41,2,0)*VLOOKUP(ROUNDDOWN($AB45,-1),宝石属性!$B$25:$N$41,3,0)+VLOOKUP($AC$2,职业被动!$B$6:$M$29,COLUMNS(职业被动!$B$6:E$29),0)*$AB45,0)</f>
        <v>1158</v>
      </c>
      <c r="AE45" s="9">
        <f>ROUND(属性投放!F$4+装备属性!F$4*IF($AB45&lt;10,1,ROUNDDOWN($AB45,-1))+SUM(属性投放!G$37:G$45)*$AB45+VLOOKUP($AC$2,一级属性!$E$41:$P$64,COLUMNS(一级属性!$E$41:I$64),0)*($AB45+0.25*IF($AB45&lt;10,1,ROUNDDOWN($AB45,-1)))+VLOOKUP($AC$2,宝石属性!$B$43:$M$66,COLUMNS(宝石属性!$B$43:F$66),0)*10*VLOOKUP(ROUNDDOWN($AB45,-1),宝石属性!$B$25:$N$41,2,0)*VLOOKUP(ROUNDDOWN($AB45,-1),宝石属性!$B$25:$N$41,3,0)+VLOOKUP($AC$2,职业被动!$B$6:$M$29,COLUMNS(职业被动!$B$6:F$29),0)*$AB45,0)</f>
        <v>752</v>
      </c>
      <c r="AF45" s="9">
        <f>ROUND(属性投放!G$4+装备属性!G$4*IF($AB45&lt;10,1,ROUNDDOWN($AB45,-1))+SUM(属性投放!H$37:H$45)*$AB45+VLOOKUP($AC$2,一级属性!$E$41:$P$64,COLUMNS(一级属性!$E$41:J$64),0)*($AB45+0.25*IF($AB45&lt;10,1,ROUNDDOWN($AB45,-1)))+VLOOKUP($AC$2,宝石属性!$B$43:$M$66,COLUMNS(宝石属性!$B$43:G$66),0)*10*VLOOKUP(ROUNDDOWN($AB45,-1),宝石属性!$B$25:$N$41,2,0)*VLOOKUP(ROUNDDOWN($AB45,-1),宝石属性!$B$25:$N$41,3,0)+VLOOKUP($AC$2,职业被动!$B$6:$M$29,COLUMNS(职业被动!$B$6:G$29),0)*$AB45,0)</f>
        <v>480</v>
      </c>
      <c r="AG45" s="9">
        <f>ROUND(属性投放!H$4+装备属性!H$4*IF($AB45&lt;10,1,ROUNDDOWN($AB45,-1))+SUM(属性投放!I$37:I$45)*$AB45+VLOOKUP($AC$2,一级属性!$E$41:$P$64,COLUMNS(一级属性!$E$41:K$64),0)*($AB45+0.25*IF($AB45&lt;10,1,ROUNDDOWN($AB45,-1)))+VLOOKUP($AC$2,宝石属性!$B$43:$M$66,COLUMNS(宝石属性!$B$43:H$66),0)*10*VLOOKUP(ROUNDDOWN($AB45,-1),宝石属性!$B$25:$N$41,2,0)*VLOOKUP(ROUNDDOWN($AB45,-1),宝石属性!$B$25:$N$41,3,0)+VLOOKUP($AC$2,职业被动!$B$6:$M$29,COLUMNS(职业被动!$B$6:H$29),0)*$AB45,0)</f>
        <v>328</v>
      </c>
      <c r="AH45" s="9">
        <f>ROUND(属性投放!I$4+装备属性!I$4*IF($AB45&lt;10,1,ROUNDDOWN($AB45,-1))+SUM(属性投放!J$37:J$45)*$AB45+VLOOKUP($AC$2,一级属性!$E$41:$P$64,COLUMNS(一级属性!$E$41:L$64),0)*($AB45+0.25*IF($AB45&lt;10,1,ROUNDDOWN($AB45,-1)))+VLOOKUP($AC$2,宝石属性!$B$43:$M$66,COLUMNS(宝石属性!$B$43:I$66),0)*10*VLOOKUP(ROUNDDOWN($AB45,-1),宝石属性!$B$25:$N$41,2,0)*VLOOKUP(ROUNDDOWN($AB45,-1),宝石属性!$B$25:$N$41,3,0)+VLOOKUP($AC$2,职业被动!$B$6:$M$29,COLUMNS(职业被动!$B$6:I$29),0)*$AB45,0)</f>
        <v>456</v>
      </c>
      <c r="AI45" s="9">
        <f>ROUND(属性投放!J$4+装备属性!J$4*IF($AB45&lt;10,1,ROUNDDOWN($AB45,-1))+SUM(属性投放!K$37:K$45)*$AB45+VLOOKUP($AC$2,一级属性!$E$41:$P$64,COLUMNS(一级属性!$E$41:M$64),0)*($AB45+0.25*IF($AB45&lt;10,1,ROUNDDOWN($AB45,-1)))+VLOOKUP($AC$2,宝石属性!$B$43:$M$66,COLUMNS(宝石属性!$B$43:J$66),0)*10*VLOOKUP(ROUNDDOWN($AB45,-1),宝石属性!$B$25:$N$41,2,0)*VLOOKUP(ROUNDDOWN($AB45,-1),宝石属性!$B$25:$N$41,3,0)+VLOOKUP($AC$2,职业被动!$B$6:$M$29,COLUMNS(职业被动!$B$6:J$29),0)*$AB45,0)</f>
        <v>296</v>
      </c>
      <c r="AJ45" s="9">
        <f>ROUND(属性投放!K$4+装备属性!K$4*IF($AB45&lt;10,1,ROUNDDOWN($AB45,-1))+SUM(属性投放!L$37:L$45)*$AB45+VLOOKUP($AC$2,一级属性!$E$41:$P$64,COLUMNS(一级属性!$E$41:N$64),0)*($AB45+0.25*IF($AB45&lt;10,1,ROUNDDOWN($AB45,-1)))+VLOOKUP($AC$2,宝石属性!$B$43:$M$66,COLUMNS(宝石属性!$B$43:K$66),0)*10*VLOOKUP(ROUNDDOWN($AB45,-1),宝石属性!$B$25:$N$41,2,0)*VLOOKUP(ROUNDDOWN($AB45,-1),宝石属性!$B$25:$N$41,3,0)+VLOOKUP($AC$2,职业被动!$B$6:$M$29,COLUMNS(职业被动!$B$6:K$29),0)*$AB45,0)</f>
        <v>161</v>
      </c>
      <c r="AK45" s="9">
        <f>ROUND(属性投放!L$4+装备属性!L$4*IF($AB45&lt;10,1,ROUNDDOWN($AB45,-1))+SUM(属性投放!M$37:M$45)*$AB45+VLOOKUP($AC$2,一级属性!$E$41:$P$64,COLUMNS(一级属性!$E$41:O$64),0)*($AB45+0.25*IF($AB45&lt;10,1,ROUNDDOWN($AB45,-1)))+VLOOKUP($AC$2,宝石属性!$B$43:$M$66,COLUMNS(宝石属性!$B$43:L$66),0)*10*VLOOKUP(ROUNDDOWN($AB45,-1),宝石属性!$B$25:$N$41,2,0)*VLOOKUP(ROUNDDOWN($AB45,-1),宝石属性!$B$25:$N$41,3,0)+VLOOKUP($AC$2,职业被动!$B$6:$M$29,COLUMNS(职业被动!$B$6:L$29),0)*$AB45,0)</f>
        <v>13</v>
      </c>
      <c r="AL45" s="9">
        <f>ROUND(属性投放!M$4+装备属性!M$4*IF($AB45&lt;10,1,ROUNDDOWN($AB45,-1))+SUM(属性投放!N$37:N$45)*$AB45+VLOOKUP($AC$2,一级属性!$E$41:$P$64,COLUMNS(一级属性!$E$41:P$64),0)*($AB45+0.25*IF($AB45&lt;10,1,ROUNDDOWN($AB45,-1)))+VLOOKUP($AC$2,宝石属性!$B$43:$M$66,COLUMNS(宝石属性!$B$43:M$66),0)*10*VLOOKUP(ROUNDDOWN($AB45,-1),宝石属性!$B$25:$N$41,2,0)*VLOOKUP(ROUNDDOWN($AB45,-1),宝石属性!$B$25:$N$41,3,0)+VLOOKUP($AC$2,职业被动!$B$6:$M$29,COLUMNS(职业被动!$B$6:M$29),0)*$AB45,0)</f>
        <v>449</v>
      </c>
      <c r="AM45" s="48">
        <f>属性价值和能力评分!$F$9+ROUND(属性价值和能力评分!$F$38*10,0)*AB45+ROUND((SUM(装备属性!$W$9:$W$14)+属性价值和能力评分!$F$38*1.25+1.4+2.8)*IF(AB45&lt;10,1,ROUNDDOWN(AB45,-1)),0)+15*VLOOKUP(ROUNDDOWN(AB45,-1),宝石属性!$B$26:$D$41,2,0)*6*VLOOKUP(ROUNDDOWN(AB45,-1),宝石属性!$B$26:$D$41,3,0)+(属性价值和能力评分!$F$49*9+属性价值和能力评分!$F$50*2+属性价值和能力评分!$F$53*8/5)*AB45</f>
        <v>7846</v>
      </c>
      <c r="AO45" s="1">
        <v>42</v>
      </c>
      <c r="AP45" s="9">
        <f>ROUND(属性投放!D$4+装备属性!D$4*IF($AO45&lt;10,1,ROUNDDOWN($AO45,-1))+SUM(属性投放!E$37:E$45)*$AO45+VLOOKUP($AP$2,一级属性!$E$41:$P$64,COLUMNS(一级属性!$E$41:G$64),0)*($AO45+0.25*IF($AO45&lt;10,1,ROUNDDOWN($AO45,-1)))+VLOOKUP($AP$2,宝石属性!$B$43:$M$66,COLUMNS(宝石属性!$B$43:D$66),0)*10*VLOOKUP(ROUNDDOWN($AO45,-1),宝石属性!$B$25:$N$41,2,0)*VLOOKUP(ROUNDDOWN($AO45,-1),宝石属性!$B$25:$N$41,3,0)+VLOOKUP($AP$2,职业被动!$B$6:$M$29,COLUMNS(职业被动!$B$6:D$29),0)*$AO45,0)</f>
        <v>2692</v>
      </c>
      <c r="AQ45" s="9">
        <f>ROUND(属性投放!E$4+装备属性!E$4*IF($AO45&lt;10,1,ROUNDDOWN($AO45,-1))+SUM(属性投放!F$37:F$45)*$AO45+VLOOKUP($AP$2,一级属性!$E$41:$P$64,COLUMNS(一级属性!$E$41:H$64),0)*($AO45+0.25*IF($AO45&lt;10,1,ROUNDDOWN($AO45,-1)))+VLOOKUP($AP$2,宝石属性!$B$43:$M$66,COLUMNS(宝石属性!$B$43:E$66),0)*10*VLOOKUP(ROUNDDOWN($AO45,-1),宝石属性!$B$25:$N$41,2,0)*VLOOKUP(ROUNDDOWN($AO45,-1),宝石属性!$B$25:$N$41,3,0)+VLOOKUP($AP$2,职业被动!$B$6:$M$29,COLUMNS(职业被动!$B$6:E$29),0)*$AO45,0)</f>
        <v>1938</v>
      </c>
      <c r="AR45" s="9">
        <f>ROUND(属性投放!F$4+装备属性!F$4*IF($AO45&lt;10,1,ROUNDDOWN($AO45,-1))+SUM(属性投放!G$37:G$45)*$AO45+VLOOKUP($AP$2,一级属性!$E$41:$P$64,COLUMNS(一级属性!$E$41:I$64),0)*($AO45+0.25*IF($AO45&lt;10,1,ROUNDDOWN($AO45,-1)))+VLOOKUP($AP$2,宝石属性!$B$43:$M$66,COLUMNS(宝石属性!$B$43:F$66),0)*10*VLOOKUP(ROUNDDOWN($AO45,-1),宝石属性!$B$25:$N$41,2,0)*VLOOKUP(ROUNDDOWN($AO45,-1),宝石属性!$B$25:$N$41,3,0)+VLOOKUP($AP$2,职业被动!$B$6:$M$29,COLUMNS(职业被动!$B$6:F$29),0)*$AO45,0)</f>
        <v>512</v>
      </c>
      <c r="AS45" s="9">
        <f>ROUND(属性投放!G$4+装备属性!G$4*IF($AO45&lt;10,1,ROUNDDOWN($AO45,-1))+SUM(属性投放!H$37:H$45)*$AO45+VLOOKUP($AP$2,一级属性!$E$41:$P$64,COLUMNS(一级属性!$E$41:J$64),0)*($AO45+0.25*IF($AO45&lt;10,1,ROUNDDOWN($AO45,-1)))+VLOOKUP($AP$2,宝石属性!$B$43:$M$66,COLUMNS(宝石属性!$B$43:G$66),0)*10*VLOOKUP(ROUNDDOWN($AO45,-1),宝石属性!$B$25:$N$41,2,0)*VLOOKUP(ROUNDDOWN($AO45,-1),宝石属性!$B$25:$N$41,3,0)+VLOOKUP($AP$2,职业被动!$B$6:$M$29,COLUMNS(职业被动!$B$6:G$29),0)*$AO45,0)</f>
        <v>396</v>
      </c>
      <c r="AT45" s="9">
        <f>ROUND(属性投放!H$4+装备属性!H$4*IF($AO45&lt;10,1,ROUNDDOWN($AO45,-1))+SUM(属性投放!I$37:I$45)*$AO45+VLOOKUP($AP$2,一级属性!$E$41:$P$64,COLUMNS(一级属性!$E$41:K$64),0)*($AO45+0.25*IF($AO45&lt;10,1,ROUNDDOWN($AO45,-1)))+VLOOKUP($AP$2,宝石属性!$B$43:$M$66,COLUMNS(宝石属性!$B$43:H$66),0)*10*VLOOKUP(ROUNDDOWN($AO45,-1),宝石属性!$B$25:$N$41,2,0)*VLOOKUP(ROUNDDOWN($AO45,-1),宝石属性!$B$25:$N$41,3,0)+VLOOKUP($AP$2,职业被动!$B$6:$M$29,COLUMNS(职业被动!$B$6:H$29),0)*$AO45,0)</f>
        <v>484</v>
      </c>
      <c r="AU45" s="9">
        <f>ROUND(属性投放!I$4+装备属性!I$4*IF($AO45&lt;10,1,ROUNDDOWN($AO45,-1))+SUM(属性投放!J$37:J$45)*$AO45+VLOOKUP($AP$2,一级属性!$E$41:$P$64,COLUMNS(一级属性!$E$41:L$64),0)*($AO45+0.25*IF($AO45&lt;10,1,ROUNDDOWN($AO45,-1)))+VLOOKUP($AP$2,宝石属性!$B$43:$M$66,COLUMNS(宝石属性!$B$43:I$66),0)*10*VLOOKUP(ROUNDDOWN($AO45,-1),宝石属性!$B$25:$N$41,2,0)*VLOOKUP(ROUNDDOWN($AO45,-1),宝石属性!$B$25:$N$41,3,0)+VLOOKUP($AP$2,职业被动!$B$6:$M$29,COLUMNS(职业被动!$B$6:I$29),0)*$AO45,0)</f>
        <v>488</v>
      </c>
      <c r="AV45" s="9">
        <f>ROUND(属性投放!J$4+装备属性!J$4*IF($AO45&lt;10,1,ROUNDDOWN($AO45,-1))+SUM(属性投放!K$37:K$45)*$AO45+VLOOKUP($AP$2,一级属性!$E$41:$P$64,COLUMNS(一级属性!$E$41:M$64),0)*($AO45+0.25*IF($AO45&lt;10,1,ROUNDDOWN($AO45,-1)))+VLOOKUP($AP$2,宝石属性!$B$43:$M$66,COLUMNS(宝石属性!$B$43:J$66),0)*10*VLOOKUP(ROUNDDOWN($AO45,-1),宝石属性!$B$25:$N$41,2,0)*VLOOKUP(ROUNDDOWN($AO45,-1),宝石属性!$B$25:$N$41,3,0)+VLOOKUP($AP$2,职业被动!$B$6:$M$29,COLUMNS(职业被动!$B$6:J$29),0)*$AO45,0)</f>
        <v>333</v>
      </c>
      <c r="AW45" s="9">
        <f>ROUND(属性投放!K$4+装备属性!K$4*IF($AO45&lt;10,1,ROUNDDOWN($AO45,-1))+SUM(属性投放!L$37:L$45)*$AO45+VLOOKUP($AP$2,一级属性!$E$41:$P$64,COLUMNS(一级属性!$E$41:N$64),0)*($AO45+0.25*IF($AO45&lt;10,1,ROUNDDOWN($AO45,-1)))+VLOOKUP($AP$2,宝石属性!$B$43:$M$66,COLUMNS(宝石属性!$B$43:K$66),0)*10*VLOOKUP(ROUNDDOWN($AO45,-1),宝石属性!$B$25:$N$41,2,0)*VLOOKUP(ROUNDDOWN($AO45,-1),宝石属性!$B$25:$N$41,3,0)+VLOOKUP($AP$2,职业被动!$B$6:$M$29,COLUMNS(职业被动!$B$6:K$29),0)*$AO45,0)</f>
        <v>161</v>
      </c>
      <c r="AX45" s="9">
        <f>ROUND(属性投放!L$4+装备属性!L$4*IF($AO45&lt;10,1,ROUNDDOWN($AO45,-1))+SUM(属性投放!M$37:M$45)*$AO45+VLOOKUP($AP$2,一级属性!$E$41:$P$64,COLUMNS(一级属性!$E$41:O$64),0)*($AO45+0.25*IF($AO45&lt;10,1,ROUNDDOWN($AO45,-1)))+VLOOKUP($AP$2,宝石属性!$B$43:$M$66,COLUMNS(宝石属性!$B$43:L$66),0)*10*VLOOKUP(ROUNDDOWN($AO45,-1),宝石属性!$B$25:$N$41,2,0)*VLOOKUP(ROUNDDOWN($AO45,-1),宝石属性!$B$25:$N$41,3,0)+VLOOKUP($AP$2,职业被动!$B$6:$M$29,COLUMNS(职业被动!$B$6:L$29),0)*$AO45,0)</f>
        <v>445</v>
      </c>
      <c r="AY45" s="9">
        <f>ROUND(属性投放!M$4+装备属性!M$4*IF($AO45&lt;10,1,ROUNDDOWN($AO45,-1))+SUM(属性投放!N$37:N$45)*$AO45+VLOOKUP($AP$2,一级属性!$E$41:$P$64,COLUMNS(一级属性!$E$41:P$64),0)*($AO45+0.25*IF($AO45&lt;10,1,ROUNDDOWN($AO45,-1)))+VLOOKUP($AP$2,宝石属性!$B$43:$M$66,COLUMNS(宝石属性!$B$43:M$66),0)*10*VLOOKUP(ROUNDDOWN($AO45,-1),宝石属性!$B$25:$N$41,2,0)*VLOOKUP(ROUNDDOWN($AO45,-1),宝石属性!$B$25:$N$41,3,0)+VLOOKUP($AP$2,职业被动!$B$6:$M$29,COLUMNS(职业被动!$B$6:M$29),0)*$AO45,0)</f>
        <v>449</v>
      </c>
      <c r="AZ45" s="48">
        <f>属性价值和能力评分!$F$9+ROUND(属性价值和能力评分!$F$38*10,0)*AO45+ROUND((SUM(装备属性!$W$9:$W$14)+属性价值和能力评分!$F$38*1.25+1.4+2.8)*IF(AO45&lt;10,1,ROUNDDOWN(AO45,-1)),0)+15*VLOOKUP(ROUNDDOWN(AO45,-1),宝石属性!$B$26:$D$41,2,0)*6*VLOOKUP(ROUNDDOWN(AO45,-1),宝石属性!$B$26:$D$41,3,0)+(属性价值和能力评分!$F$49*9+属性价值和能力评分!$F$50*2+属性价值和能力评分!$F$53*8/5)*AO45</f>
        <v>7846</v>
      </c>
      <c r="BB45" s="1">
        <v>42</v>
      </c>
      <c r="BC45" s="9">
        <f>ROUND(属性投放!D$4+装备属性!D$4*IF($BB45&lt;10,1,ROUNDDOWN($BB45,-1))+SUM(属性投放!E$37:E$45)*$BB45+VLOOKUP($BC$2,一级属性!$E$41:$P$64,COLUMNS(一级属性!$E$41:G$64),0)*($BB45+0.25*IF($BB45&lt;10,1,ROUNDDOWN($BB45,-1)))+VLOOKUP($BC$2,宝石属性!$B$43:$M$66,COLUMNS(宝石属性!$B$43:D$66),0)*10*VLOOKUP(ROUNDDOWN($BB45,-1),宝石属性!$B$25:$N$41,2,0)*VLOOKUP(ROUNDDOWN($BB45,-1),宝石属性!$B$25:$N$41,3,0)+VLOOKUP($BC$2,职业被动!$B$6:$M$29,COLUMNS(职业被动!$B$6:D$29),0)*$BB45,0)</f>
        <v>2398</v>
      </c>
      <c r="BD45" s="9">
        <f>ROUND(属性投放!E$4+装备属性!E$4*IF($BB45&lt;10,1,ROUNDDOWN($BB45,-1))+SUM(属性投放!F$37:F$45)*$BB45+VLOOKUP($BC$2,一级属性!$E$41:$P$64,COLUMNS(一级属性!$E$41:H$64),0)*($BB45+0.25*IF($BB45&lt;10,1,ROUNDDOWN($BB45,-1)))+VLOOKUP($BC$2,宝石属性!$B$43:$M$66,COLUMNS(宝石属性!$B$43:E$66),0)*10*VLOOKUP(ROUNDDOWN($BB45,-1),宝石属性!$B$25:$N$41,2,0)*VLOOKUP(ROUNDDOWN($BB45,-1),宝石属性!$B$25:$N$41,3,0)+VLOOKUP($BC$2,职业被动!$B$6:$M$29,COLUMNS(职业被动!$B$6:E$29),0)*$BB45,0)</f>
        <v>2198</v>
      </c>
      <c r="BE45" s="9">
        <f>ROUND(属性投放!F$4+装备属性!F$4*IF($BB45&lt;10,1,ROUNDDOWN($BB45,-1))+SUM(属性投放!G$37:G$45)*$BB45+VLOOKUP($BC$2,一级属性!$E$41:$P$64,COLUMNS(一级属性!$E$41:I$64),0)*($BB45+0.25*IF($BB45&lt;10,1,ROUNDDOWN($BB45,-1)))+VLOOKUP($BC$2,宝石属性!$B$43:$M$66,COLUMNS(宝石属性!$B$43:F$66),0)*10*VLOOKUP(ROUNDDOWN($BB45,-1),宝石属性!$B$25:$N$41,2,0)*VLOOKUP(ROUNDDOWN($BB45,-1),宝石属性!$B$25:$N$41,3,0)+VLOOKUP($BC$2,职业被动!$B$6:$M$29,COLUMNS(职业被动!$B$6:F$29),0)*$BB45,0)</f>
        <v>512</v>
      </c>
      <c r="BF45" s="9">
        <f>ROUND(属性投放!G$4+装备属性!G$4*IF($BB45&lt;10,1,ROUNDDOWN($BB45,-1))+SUM(属性投放!H$37:H$45)*$BB45+VLOOKUP($BC$2,一级属性!$E$41:$P$64,COLUMNS(一级属性!$E$41:J$64),0)*($BB45+0.25*IF($BB45&lt;10,1,ROUNDDOWN($BB45,-1)))+VLOOKUP($BC$2,宝石属性!$B$43:$M$66,COLUMNS(宝石属性!$B$43:G$66),0)*10*VLOOKUP(ROUNDDOWN($BB45,-1),宝石属性!$B$25:$N$41,2,0)*VLOOKUP(ROUNDDOWN($BB45,-1),宝石属性!$B$25:$N$41,3,0)+VLOOKUP($BC$2,职业被动!$B$6:$M$29,COLUMNS(职业被动!$B$6:G$29),0)*$BB45,0)</f>
        <v>396</v>
      </c>
      <c r="BG45" s="9">
        <f>ROUND(属性投放!H$4+装备属性!H$4*IF($BB45&lt;10,1,ROUNDDOWN($BB45,-1))+SUM(属性投放!I$37:I$45)*$BB45+VLOOKUP($BC$2,一级属性!$E$41:$P$64,COLUMNS(一级属性!$E$41:K$64),0)*($BB45+0.25*IF($BB45&lt;10,1,ROUNDDOWN($BB45,-1)))+VLOOKUP($BC$2,宝石属性!$B$43:$M$66,COLUMNS(宝石属性!$B$43:H$66),0)*10*VLOOKUP(ROUNDDOWN($BB45,-1),宝石属性!$B$25:$N$41,2,0)*VLOOKUP(ROUNDDOWN($BB45,-1),宝石属性!$B$25:$N$41,3,0)+VLOOKUP($BC$2,职业被动!$B$6:$M$29,COLUMNS(职业被动!$B$6:H$29),0)*$BB45,0)</f>
        <v>644</v>
      </c>
      <c r="BH45" s="9">
        <f>ROUND(属性投放!I$4+装备属性!I$4*IF($BB45&lt;10,1,ROUNDDOWN($BB45,-1))+SUM(属性投放!J$37:J$45)*$BB45+VLOOKUP($BC$2,一级属性!$E$41:$P$64,COLUMNS(一级属性!$E$41:L$64),0)*($BB45+0.25*IF($BB45&lt;10,1,ROUNDDOWN($BB45,-1)))+VLOOKUP($BC$2,宝石属性!$B$43:$M$66,COLUMNS(宝石属性!$B$43:I$66),0)*10*VLOOKUP(ROUNDDOWN($BB45,-1),宝石属性!$B$25:$N$41,2,0)*VLOOKUP(ROUNDDOWN($BB45,-1),宝石属性!$B$25:$N$41,3,0)+VLOOKUP($BC$2,职业被动!$B$6:$M$29,COLUMNS(职业被动!$B$6:I$29),0)*$BB45,0)</f>
        <v>582</v>
      </c>
      <c r="BI45" s="9">
        <f>ROUND(属性投放!J$4+装备属性!J$4*IF($BB45&lt;10,1,ROUNDDOWN($BB45,-1))+SUM(属性投放!K$37:K$45)*$BB45+VLOOKUP($BC$2,一级属性!$E$41:$P$64,COLUMNS(一级属性!$E$41:M$64),0)*($BB45+0.25*IF($BB45&lt;10,1,ROUNDDOWN($BB45,-1)))+VLOOKUP($BC$2,宝石属性!$B$43:$M$66,COLUMNS(宝石属性!$B$43:J$66),0)*10*VLOOKUP(ROUNDDOWN($BB45,-1),宝石属性!$B$25:$N$41,2,0)*VLOOKUP(ROUNDDOWN($BB45,-1),宝石属性!$B$25:$N$41,3,0)+VLOOKUP($BC$2,职业被动!$B$6:$M$29,COLUMNS(职业被动!$B$6:J$29),0)*$BB45,0)</f>
        <v>255</v>
      </c>
      <c r="BJ45" s="9">
        <f>ROUND(属性投放!K$4+装备属性!K$4*IF($BB45&lt;10,1,ROUNDDOWN($BB45,-1))+SUM(属性投放!L$37:L$45)*$BB45+VLOOKUP($BC$2,一级属性!$E$41:$P$64,COLUMNS(一级属性!$E$41:N$64),0)*($BB45+0.25*IF($BB45&lt;10,1,ROUNDDOWN($BB45,-1)))+VLOOKUP($BC$2,宝石属性!$B$43:$M$66,COLUMNS(宝石属性!$B$43:K$66),0)*10*VLOOKUP(ROUNDDOWN($BB45,-1),宝石属性!$B$25:$N$41,2,0)*VLOOKUP(ROUNDDOWN($BB45,-1),宝石属性!$B$25:$N$41,3,0)+VLOOKUP($BC$2,职业被动!$B$6:$M$29,COLUMNS(职业被动!$B$6:K$29),0)*$BB45,0)</f>
        <v>161</v>
      </c>
      <c r="BK45" s="9">
        <f>ROUND(属性投放!L$4+装备属性!L$4*IF($BB45&lt;10,1,ROUNDDOWN($BB45,-1))+SUM(属性投放!M$37:M$45)*$BB45+VLOOKUP($BC$2,一级属性!$E$41:$P$64,COLUMNS(一级属性!$E$41:O$64),0)*($BB45+0.25*IF($BB45&lt;10,1,ROUNDDOWN($BB45,-1)))+VLOOKUP($BC$2,宝石属性!$B$43:$M$66,COLUMNS(宝石属性!$B$43:L$66),0)*10*VLOOKUP(ROUNDDOWN($BB45,-1),宝石属性!$B$25:$N$41,2,0)*VLOOKUP(ROUNDDOWN($BB45,-1),宝石属性!$B$25:$N$41,3,0)+VLOOKUP($BC$2,职业被动!$B$6:$M$29,COLUMNS(职业被动!$B$6:L$29),0)*$BB45,0)</f>
        <v>13</v>
      </c>
      <c r="BL45" s="9">
        <f>ROUND(属性投放!M$4+装备属性!M$4*IF($BB45&lt;10,1,ROUNDDOWN($BB45,-1))+SUM(属性投放!N$37:N$45)*$BB45+VLOOKUP($BC$2,一级属性!$E$41:$P$64,COLUMNS(一级属性!$E$41:P$64),0)*($BB45+0.25*IF($BB45&lt;10,1,ROUNDDOWN($BB45,-1)))+VLOOKUP($BC$2,宝石属性!$B$43:$M$66,COLUMNS(宝石属性!$B$43:M$66),0)*10*VLOOKUP(ROUNDDOWN($BB45,-1),宝石属性!$B$25:$N$41,2,0)*VLOOKUP(ROUNDDOWN($BB45,-1),宝石属性!$B$25:$N$41,3,0)+VLOOKUP($BC$2,职业被动!$B$6:$M$29,COLUMNS(职业被动!$B$6:M$29),0)*$BB45,0)</f>
        <v>449</v>
      </c>
      <c r="BM45" s="48">
        <f>属性价值和能力评分!$F$9+ROUND(属性价值和能力评分!$F$38*10,0)*BB45+ROUND((SUM(装备属性!$W$9:$W$14)+属性价值和能力评分!$F$38*1.25+1.4+2.8)*IF(BB45&lt;10,1,ROUNDDOWN(BB45,-1)),0)+15*VLOOKUP(ROUNDDOWN(BB45,-1),宝石属性!$B$26:$D$41,2,0)*6*VLOOKUP(ROUNDDOWN(BB45,-1),宝石属性!$B$26:$D$41,3,0)+(属性价值和能力评分!$F$49*9+属性价值和能力评分!$F$50*2+属性价值和能力评分!$F$53*8/5)*BB45</f>
        <v>7846</v>
      </c>
      <c r="BO45" s="1">
        <v>42</v>
      </c>
      <c r="BP45" s="9">
        <f>ROUND(属性投放!D$4+装备属性!D$4*IF($BO45&lt;10,1,ROUNDDOWN($BO45,-1))+SUM(属性投放!E$37:E$45)*$BO45+VLOOKUP($BP$2,一级属性!$E$41:$P$64,COLUMNS(一级属性!$E$41:G$64),0)*($BO45+0.25*IF($BO45&lt;10,1,ROUNDDOWN($BO45,-1)))+VLOOKUP($BP$2,宝石属性!$B$43:$M$66,COLUMNS(宝石属性!$B$43:D$66),0)*10*VLOOKUP(ROUNDDOWN($BO45,-1),宝石属性!$B$25:$N$41,2,0)*VLOOKUP(ROUNDDOWN($BO45,-1),宝石属性!$B$25:$N$41,3,0)+VLOOKUP($BP$2,职业被动!$B$6:$M$29,COLUMNS(职业被动!$B$6:D$29),0)*$BO45,0)</f>
        <v>2986</v>
      </c>
      <c r="BQ45" s="9">
        <f>ROUND(属性投放!E$4+装备属性!E$4*IF($BO45&lt;10,1,ROUNDDOWN($BO45,-1))+SUM(属性投放!F$37:F$45)*$BO45+VLOOKUP($BP$2,一级属性!$E$41:$P$64,COLUMNS(一级属性!$E$41:H$64),0)*($BO45+0.25*IF($BO45&lt;10,1,ROUNDDOWN($BO45,-1)))+VLOOKUP($BP$2,宝石属性!$B$43:$M$66,COLUMNS(宝石属性!$B$43:E$66),0)*10*VLOOKUP(ROUNDDOWN($BO45,-1),宝石属性!$B$25:$N$41,2,0)*VLOOKUP(ROUNDDOWN($BO45,-1),宝石属性!$B$25:$N$41,3,0)+VLOOKUP($BP$2,职业被动!$B$6:$M$29,COLUMNS(职业被动!$B$6:E$29),0)*$BO45,0)</f>
        <v>1938</v>
      </c>
      <c r="BR45" s="9">
        <f>ROUND(属性投放!F$4+装备属性!F$4*IF($BO45&lt;10,1,ROUNDDOWN($BO45,-1))+SUM(属性投放!G$37:G$45)*$BO45+VLOOKUP($BP$2,一级属性!$E$41:$P$64,COLUMNS(一级属性!$E$41:I$64),0)*($BO45+0.25*IF($BO45&lt;10,1,ROUNDDOWN($BO45,-1)))+VLOOKUP($BP$2,宝石属性!$B$43:$M$66,COLUMNS(宝石属性!$B$43:F$66),0)*10*VLOOKUP(ROUNDDOWN($BO45,-1),宝石属性!$B$25:$N$41,2,0)*VLOOKUP(ROUNDDOWN($BO45,-1),宝石属性!$B$25:$N$41,3,0)+VLOOKUP($BP$2,职业被动!$B$6:$M$29,COLUMNS(职业被动!$B$6:F$29),0)*$BO45,0)</f>
        <v>512</v>
      </c>
      <c r="BS45" s="9">
        <f>ROUND(属性投放!G$4+装备属性!G$4*IF($BO45&lt;10,1,ROUNDDOWN($BO45,-1))+SUM(属性投放!H$37:H$45)*$BO45+VLOOKUP($BP$2,一级属性!$E$41:$P$64,COLUMNS(一级属性!$E$41:J$64),0)*($BO45+0.25*IF($BO45&lt;10,1,ROUNDDOWN($BO45,-1)))+VLOOKUP($BP$2,宝石属性!$B$43:$M$66,COLUMNS(宝石属性!$B$43:G$66),0)*10*VLOOKUP(ROUNDDOWN($BO45,-1),宝石属性!$B$25:$N$41,2,0)*VLOOKUP(ROUNDDOWN($BO45,-1),宝石属性!$B$25:$N$41,3,0)+VLOOKUP($BP$2,职业被动!$B$6:$M$29,COLUMNS(职业被动!$B$6:G$29),0)*$BO45,0)</f>
        <v>396</v>
      </c>
      <c r="BT45" s="9">
        <f>ROUND(属性投放!H$4+装备属性!H$4*IF($BO45&lt;10,1,ROUNDDOWN($BO45,-1))+SUM(属性投放!I$37:I$45)*$BO45+VLOOKUP($BP$2,一级属性!$E$41:$P$64,COLUMNS(一级属性!$E$41:K$64),0)*($BO45+0.25*IF($BO45&lt;10,1,ROUNDDOWN($BO45,-1)))+VLOOKUP($BP$2,宝石属性!$B$43:$M$66,COLUMNS(宝石属性!$B$43:H$66),0)*10*VLOOKUP(ROUNDDOWN($BO45,-1),宝石属性!$B$25:$N$41,2,0)*VLOOKUP(ROUNDDOWN($BO45,-1),宝石属性!$B$25:$N$41,3,0)+VLOOKUP($BP$2,职业被动!$B$6:$M$29,COLUMNS(职业被动!$B$6:H$29),0)*$BO45,0)</f>
        <v>526</v>
      </c>
      <c r="BU45" s="9">
        <f>ROUND(属性投放!I$4+装备属性!I$4*IF($BO45&lt;10,1,ROUNDDOWN($BO45,-1))+SUM(属性投放!J$37:J$45)*$BO45+VLOOKUP($BP$2,一级属性!$E$41:$P$64,COLUMNS(一级属性!$E$41:L$64),0)*($BO45+0.25*IF($BO45&lt;10,1,ROUNDDOWN($BO45,-1)))+VLOOKUP($BP$2,宝石属性!$B$43:$M$66,COLUMNS(宝石属性!$B$43:I$66),0)*10*VLOOKUP(ROUNDDOWN($BO45,-1),宝石属性!$B$25:$N$41,2,0)*VLOOKUP(ROUNDDOWN($BO45,-1),宝石属性!$B$25:$N$41,3,0)+VLOOKUP($BP$2,职业被动!$B$6:$M$29,COLUMNS(职业被动!$B$6:I$29),0)*$BO45,0)</f>
        <v>488</v>
      </c>
      <c r="BV45" s="9">
        <f>ROUND(属性投放!J$4+装备属性!J$4*IF($BO45&lt;10,1,ROUNDDOWN($BO45,-1))+SUM(属性投放!K$37:K$45)*$BO45+VLOOKUP($BP$2,一级属性!$E$41:$P$64,COLUMNS(一级属性!$E$41:M$64),0)*($BO45+0.25*IF($BO45&lt;10,1,ROUNDDOWN($BO45,-1)))+VLOOKUP($BP$2,宝石属性!$B$43:$M$66,COLUMNS(宝石属性!$B$43:J$66),0)*10*VLOOKUP(ROUNDDOWN($BO45,-1),宝石属性!$B$25:$N$41,2,0)*VLOOKUP(ROUNDDOWN($BO45,-1),宝石属性!$B$25:$N$41,3,0)+VLOOKUP($BP$2,职业被动!$B$6:$M$29,COLUMNS(职业被动!$B$6:J$29),0)*$BO45,0)</f>
        <v>333</v>
      </c>
      <c r="BW45" s="9">
        <f>ROUND(属性投放!K$4+装备属性!K$4*IF($BO45&lt;10,1,ROUNDDOWN($BO45,-1))+SUM(属性投放!L$37:L$45)*$BO45+VLOOKUP($BP$2,一级属性!$E$41:$P$64,COLUMNS(一级属性!$E$41:N$64),0)*($BO45+0.25*IF($BO45&lt;10,1,ROUNDDOWN($BO45,-1)))+VLOOKUP($BP$2,宝石属性!$B$43:$M$66,COLUMNS(宝石属性!$B$43:K$66),0)*10*VLOOKUP(ROUNDDOWN($BO45,-1),宝石属性!$B$25:$N$41,2,0)*VLOOKUP(ROUNDDOWN($BO45,-1),宝石属性!$B$25:$N$41,3,0)+VLOOKUP($BP$2,职业被动!$B$6:$M$29,COLUMNS(职业被动!$B$6:K$29),0)*$BO45,0)</f>
        <v>193</v>
      </c>
      <c r="BX45" s="9">
        <f>ROUND(属性投放!L$4+装备属性!L$4*IF($BO45&lt;10,1,ROUNDDOWN($BO45,-1))+SUM(属性投放!M$37:M$45)*$BO45+VLOOKUP($BP$2,一级属性!$E$41:$P$64,COLUMNS(一级属性!$E$41:O$64),0)*($BO45+0.25*IF($BO45&lt;10,1,ROUNDDOWN($BO45,-1)))+VLOOKUP($BP$2,宝石属性!$B$43:$M$66,COLUMNS(宝石属性!$B$43:L$66),0)*10*VLOOKUP(ROUNDDOWN($BO45,-1),宝石属性!$B$25:$N$41,2,0)*VLOOKUP(ROUNDDOWN($BO45,-1),宝石属性!$B$25:$N$41,3,0)+VLOOKUP($BP$2,职业被动!$B$6:$M$29,COLUMNS(职业被动!$B$6:L$29),0)*$BO45,0)</f>
        <v>13</v>
      </c>
      <c r="BY45" s="9">
        <f>ROUND(属性投放!M$4+装备属性!M$4*IF($BO45&lt;10,1,ROUNDDOWN($BO45,-1))+SUM(属性投放!N$37:N$45)*$BO45+VLOOKUP($BP$2,一级属性!$E$41:$P$64,COLUMNS(一级属性!$E$41:P$64),0)*($BO45+0.25*IF($BO45&lt;10,1,ROUNDDOWN($BO45,-1)))+VLOOKUP($BP$2,宝石属性!$B$43:$M$66,COLUMNS(宝石属性!$B$43:M$66),0)*10*VLOOKUP(ROUNDDOWN($BO45,-1),宝石属性!$B$25:$N$41,2,0)*VLOOKUP(ROUNDDOWN($BO45,-1),宝石属性!$B$25:$N$41,3,0)+VLOOKUP($BP$2,职业被动!$B$6:$M$29,COLUMNS(职业被动!$B$6:M$29),0)*$BO45,0)</f>
        <v>449</v>
      </c>
      <c r="BZ45" s="48">
        <f>属性价值和能力评分!$F$9+ROUND(属性价值和能力评分!$F$38*10,0)*BO45+ROUND((SUM(装备属性!$W$9:$W$14)+属性价值和能力评分!$F$38*1.25+1.4+2.8)*IF(BO45&lt;10,1,ROUNDDOWN(BO45,-1)),0)+15*VLOOKUP(ROUNDDOWN(BO45,-1),宝石属性!$B$26:$D$41,2,0)*6*VLOOKUP(ROUNDDOWN(BO45,-1),宝石属性!$B$26:$D$41,3,0)+(属性价值和能力评分!$F$49*9+属性价值和能力评分!$F$50*2+属性价值和能力评分!$F$53*8/5)*BO45</f>
        <v>7846</v>
      </c>
      <c r="CB45" s="1">
        <v>42</v>
      </c>
      <c r="CC45" s="9">
        <f>ROUND(属性投放!D$4+装备属性!D$4*IF($CB45&lt;10,1,ROUNDDOWN($CB45,-1))+SUM(属性投放!E$37:E$45)*$CB45+VLOOKUP($CC$2,一级属性!$E$41:$P$64,COLUMNS(一级属性!$E$41:G$64),0)*($CB45+0.25*IF($CB45&lt;10,1,ROUNDDOWN($CB45,-1)))+VLOOKUP($CC$2,宝石属性!$B$43:$M$66,COLUMNS(宝石属性!$B$43:D$66),0)*10*VLOOKUP(ROUNDDOWN($CB45,-1),宝石属性!$B$25:$N$41,2,0)*VLOOKUP(ROUNDDOWN($CB45,-1),宝石属性!$B$25:$N$41,3,0)+VLOOKUP($CC$2,职业被动!$B$6:$M$29,COLUMNS(职业被动!$B$6:D$29),0)*$CB45,0)</f>
        <v>1982</v>
      </c>
      <c r="CD45" s="9">
        <f>ROUND(属性投放!E$4+装备属性!E$4*IF($CB45&lt;10,1,ROUNDDOWN($CB45,-1))+SUM(属性投放!F$37:F$45)*$CB45+VLOOKUP($CC$2,一级属性!$E$41:$P$64,COLUMNS(一级属性!$E$41:H$64),0)*($CB45+0.25*IF($CB45&lt;10,1,ROUNDDOWN($CB45,-1)))+VLOOKUP($CC$2,宝石属性!$B$43:$M$66,COLUMNS(宝石属性!$B$43:E$66),0)*10*VLOOKUP(ROUNDDOWN($CB45,-1),宝石属性!$B$25:$N$41,2,0)*VLOOKUP(ROUNDDOWN($CB45,-1),宝石属性!$B$25:$N$41,3,0)+VLOOKUP($CC$2,职业被动!$B$6:$M$29,COLUMNS(职业被动!$B$6:E$29),0)*$CB45,0)</f>
        <v>1158</v>
      </c>
      <c r="CE45" s="9">
        <f>ROUND(属性投放!F$4+装备属性!F$4*IF($CB45&lt;10,1,ROUNDDOWN($CB45,-1))+SUM(属性投放!G$37:G$45)*$CB45+VLOOKUP($CC$2,一级属性!$E$41:$P$64,COLUMNS(一级属性!$E$41:I$64),0)*($CB45+0.25*IF($CB45&lt;10,1,ROUNDDOWN($CB45,-1)))+VLOOKUP($CC$2,宝石属性!$B$43:$M$66,COLUMNS(宝石属性!$B$43:F$66),0)*10*VLOOKUP(ROUNDDOWN($CB45,-1),宝石属性!$B$25:$N$41,2,0)*VLOOKUP(ROUNDDOWN($CB45,-1),宝石属性!$B$25:$N$41,3,0)+VLOOKUP($CC$2,职业被动!$B$6:$M$29,COLUMNS(职业被动!$B$6:F$29),0)*$CB45,0)</f>
        <v>941</v>
      </c>
      <c r="CF45" s="9">
        <f>ROUND(属性投放!G$4+装备属性!G$4*IF($CB45&lt;10,1,ROUNDDOWN($CB45,-1))+SUM(属性投放!H$37:H$45)*$CB45+VLOOKUP($CC$2,一级属性!$E$41:$P$64,COLUMNS(一级属性!$E$41:J$64),0)*($CB45+0.25*IF($CB45&lt;10,1,ROUNDDOWN($CB45,-1)))+VLOOKUP($CC$2,宝石属性!$B$43:$M$66,COLUMNS(宝石属性!$B$43:G$66),0)*10*VLOOKUP(ROUNDDOWN($CB45,-1),宝石属性!$B$25:$N$41,2,0)*VLOOKUP(ROUNDDOWN($CB45,-1),宝石属性!$B$25:$N$41,3,0)+VLOOKUP($CC$2,职业被动!$B$6:$M$29,COLUMNS(职业被动!$B$6:G$29),0)*$CB45,0)</f>
        <v>438</v>
      </c>
      <c r="CG45" s="9">
        <f>ROUND(属性投放!H$4+装备属性!H$4*IF($CB45&lt;10,1,ROUNDDOWN($CB45,-1))+SUM(属性投放!I$37:I$45)*$CB45+VLOOKUP($CC$2,一级属性!$E$41:$P$64,COLUMNS(一级属性!$E$41:K$64),0)*($CB45+0.25*IF($CB45&lt;10,1,ROUNDDOWN($CB45,-1)))+VLOOKUP($CC$2,宝石属性!$B$43:$M$66,COLUMNS(宝石属性!$B$43:H$66),0)*10*VLOOKUP(ROUNDDOWN($CB45,-1),宝石属性!$B$25:$N$41,2,0)*VLOOKUP(ROUNDDOWN($CB45,-1),宝石属性!$B$25:$N$41,3,0)+VLOOKUP($CC$2,职业被动!$B$6:$M$29,COLUMNS(职业被动!$B$6:H$29),0)*$CB45,0)</f>
        <v>328</v>
      </c>
      <c r="CH45" s="9">
        <f>ROUND(属性投放!I$4+装备属性!I$4*IF($CB45&lt;10,1,ROUNDDOWN($CB45,-1))+SUM(属性投放!J$37:J$45)*$CB45+VLOOKUP($CC$2,一级属性!$E$41:$P$64,COLUMNS(一级属性!$E$41:L$64),0)*($CB45+0.25*IF($CB45&lt;10,1,ROUNDDOWN($CB45,-1)))+VLOOKUP($CC$2,宝石属性!$B$43:$M$66,COLUMNS(宝石属性!$B$43:I$66),0)*10*VLOOKUP(ROUNDDOWN($CB45,-1),宝石属性!$B$25:$N$41,2,0)*VLOOKUP(ROUNDDOWN($CB45,-1),宝石属性!$B$25:$N$41,3,0)+VLOOKUP($CC$2,职业被动!$B$6:$M$29,COLUMNS(职业被动!$B$6:I$29),0)*$CB45,0)</f>
        <v>467</v>
      </c>
      <c r="CI45" s="9">
        <f>ROUND(属性投放!J$4+装备属性!J$4*IF($CB45&lt;10,1,ROUNDDOWN($CB45,-1))+SUM(属性投放!K$37:K$45)*$CB45+VLOOKUP($CC$2,一级属性!$E$41:$P$64,COLUMNS(一级属性!$E$41:M$64),0)*($CB45+0.25*IF($CB45&lt;10,1,ROUNDDOWN($CB45,-1)))+VLOOKUP($CC$2,宝石属性!$B$43:$M$66,COLUMNS(宝石属性!$B$43:J$66),0)*10*VLOOKUP(ROUNDDOWN($CB45,-1),宝石属性!$B$25:$N$41,2,0)*VLOOKUP(ROUNDDOWN($CB45,-1),宝石属性!$B$25:$N$41,3,0)+VLOOKUP($CC$2,职业被动!$B$6:$M$29,COLUMNS(职业被动!$B$6:J$29),0)*$CB45,0)</f>
        <v>296</v>
      </c>
      <c r="CJ45" s="9">
        <f>ROUND(属性投放!K$4+装备属性!K$4*IF($CB45&lt;10,1,ROUNDDOWN($CB45,-1))+SUM(属性投放!L$37:L$45)*$CB45+VLOOKUP($CC$2,一级属性!$E$41:$P$64,COLUMNS(一级属性!$E$41:N$64),0)*($CB45+0.25*IF($CB45&lt;10,1,ROUNDDOWN($CB45,-1)))+VLOOKUP($CC$2,宝石属性!$B$43:$M$66,COLUMNS(宝石属性!$B$43:K$66),0)*10*VLOOKUP(ROUNDDOWN($CB45,-1),宝石属性!$B$25:$N$41,2,0)*VLOOKUP(ROUNDDOWN($CB45,-1),宝石属性!$B$25:$N$41,3,0)+VLOOKUP($CC$2,职业被动!$B$6:$M$29,COLUMNS(职业被动!$B$6:K$29),0)*$CB45,0)</f>
        <v>161</v>
      </c>
      <c r="CK45" s="9">
        <f>ROUND(属性投放!L$4+装备属性!L$4*IF($CB45&lt;10,1,ROUNDDOWN($CB45,-1))+SUM(属性投放!M$37:M$45)*$CB45+VLOOKUP($CC$2,一级属性!$E$41:$P$64,COLUMNS(一级属性!$E$41:O$64),0)*($CB45+0.25*IF($CB45&lt;10,1,ROUNDDOWN($CB45,-1)))+VLOOKUP($CC$2,宝石属性!$B$43:$M$66,COLUMNS(宝石属性!$B$43:L$66),0)*10*VLOOKUP(ROUNDDOWN($CB45,-1),宝石属性!$B$25:$N$41,2,0)*VLOOKUP(ROUNDDOWN($CB45,-1),宝石属性!$B$25:$N$41,3,0)+VLOOKUP($CC$2,职业被动!$B$6:$M$29,COLUMNS(职业被动!$B$6:L$29),0)*$CB45,0)</f>
        <v>13</v>
      </c>
      <c r="CL45" s="9">
        <f>ROUND(属性投放!M$4+装备属性!M$4*IF($CB45&lt;10,1,ROUNDDOWN($CB45,-1))+SUM(属性投放!N$37:N$45)*$CB45+VLOOKUP($CC$2,一级属性!$E$41:$P$64,COLUMNS(一级属性!$E$41:P$64),0)*($CB45+0.25*IF($CB45&lt;10,1,ROUNDDOWN($CB45,-1)))+VLOOKUP($CC$2,宝石属性!$B$43:$M$66,COLUMNS(宝石属性!$B$43:M$66),0)*10*VLOOKUP(ROUNDDOWN($CB45,-1),宝石属性!$B$25:$N$41,2,0)*VLOOKUP(ROUNDDOWN($CB45,-1),宝石属性!$B$25:$N$41,3,0)+VLOOKUP($CC$2,职业被动!$B$6:$M$29,COLUMNS(职业被动!$B$6:M$29),0)*$CB45,0)</f>
        <v>433</v>
      </c>
      <c r="CM45" s="48">
        <f>属性价值和能力评分!$F$9+ROUND(属性价值和能力评分!$F$38*10,0)*CB45+ROUND((SUM(装备属性!$W$9:$W$14)+属性价值和能力评分!$F$38*1.25+1.4+2.8)*IF(CB45&lt;10,1,ROUNDDOWN(CB45,-1)),0)+15*VLOOKUP(ROUNDDOWN(CB45,-1),宝石属性!$B$26:$D$41,2,0)*6*VLOOKUP(ROUNDDOWN(CB45,-1),宝石属性!$B$26:$D$41,3,0)+(属性价值和能力评分!$F$49*9+属性价值和能力评分!$F$50*2+属性价值和能力评分!$F$53*8/5)*CB45</f>
        <v>7846</v>
      </c>
      <c r="CO45" s="1">
        <v>42</v>
      </c>
      <c r="CP45" s="9">
        <f>ROUND(属性投放!D$4+装备属性!D$4*IF($CO45&lt;10,1,ROUNDDOWN($CO45,-1))+SUM(属性投放!E$37:E$45)*$CO45+VLOOKUP($CP$2,一级属性!$E$41:$P$64,COLUMNS(一级属性!$E$41:G$64),0)*($CO45+0.25*IF($CO45&lt;10,1,ROUNDDOWN($CO45,-1)))+VLOOKUP($CP$2,宝石属性!$B$43:$M$66,COLUMNS(宝石属性!$B$43:D$66),0)*10*VLOOKUP(ROUNDDOWN($CO45,-1),宝石属性!$B$25:$N$41,2,0)*VLOOKUP(ROUNDDOWN($CO45,-1),宝石属性!$B$25:$N$41,3,0)+VLOOKUP($CP$2,职业被动!$B$6:$M$29,COLUMNS(职业被动!$B$6:D$29),0)*$CO45,0)</f>
        <v>1982</v>
      </c>
      <c r="CQ45" s="9">
        <f>ROUND(属性投放!E$4+装备属性!E$4*IF($CO45&lt;10,1,ROUNDDOWN($CO45,-1))+SUM(属性投放!F$37:F$45)*$CO45+VLOOKUP($CP$2,一级属性!$E$41:$P$64,COLUMNS(一级属性!$E$41:H$64),0)*($CO45+0.25*IF($CO45&lt;10,1,ROUNDDOWN($CO45,-1)))+VLOOKUP($CP$2,宝石属性!$B$43:$M$66,COLUMNS(宝石属性!$B$43:E$66),0)*10*VLOOKUP(ROUNDDOWN($CO45,-1),宝石属性!$B$25:$N$41,2,0)*VLOOKUP(ROUNDDOWN($CO45,-1),宝石属性!$B$25:$N$41,3,0)+VLOOKUP($CP$2,职业被动!$B$6:$M$29,COLUMNS(职业被动!$B$6:E$29),0)*$CO45,0)</f>
        <v>2458</v>
      </c>
      <c r="CR45" s="9">
        <f>ROUND(属性投放!F$4+装备属性!F$4*IF($CO45&lt;10,1,ROUNDDOWN($CO45,-1))+SUM(属性投放!G$37:G$45)*$CO45+VLOOKUP($CP$2,一级属性!$E$41:$P$64,COLUMNS(一级属性!$E$41:I$64),0)*($CO45+0.25*IF($CO45&lt;10,1,ROUNDDOWN($CO45,-1)))+VLOOKUP($CP$2,宝石属性!$B$43:$M$66,COLUMNS(宝石属性!$B$43:F$66),0)*10*VLOOKUP(ROUNDDOWN($CO45,-1),宝石属性!$B$25:$N$41,2,0)*VLOOKUP(ROUNDDOWN($CO45,-1),宝石属性!$B$25:$N$41,3,0)+VLOOKUP($CP$2,职业被动!$B$6:$M$29,COLUMNS(职业被动!$B$6:F$29),0)*$CO45,0)</f>
        <v>512</v>
      </c>
      <c r="CS45" s="9">
        <f>ROUND(属性投放!G$4+装备属性!G$4*IF($CO45&lt;10,1,ROUNDDOWN($CO45,-1))+SUM(属性投放!H$37:H$45)*$CO45+VLOOKUP($CP$2,一级属性!$E$41:$P$64,COLUMNS(一级属性!$E$41:J$64),0)*($CO45+0.25*IF($CO45&lt;10,1,ROUNDDOWN($CO45,-1)))+VLOOKUP($CP$2,宝石属性!$B$43:$M$66,COLUMNS(宝石属性!$B$43:G$66),0)*10*VLOOKUP(ROUNDDOWN($CO45,-1),宝石属性!$B$25:$N$41,2,0)*VLOOKUP(ROUNDDOWN($CO45,-1),宝石属性!$B$25:$N$41,3,0)+VLOOKUP($CP$2,职业被动!$B$6:$M$29,COLUMNS(职业被动!$B$6:G$29),0)*$CO45,0)</f>
        <v>396</v>
      </c>
      <c r="CT45" s="9">
        <f>ROUND(属性投放!H$4+装备属性!H$4*IF($CO45&lt;10,1,ROUNDDOWN($CO45,-1))+SUM(属性投放!I$37:I$45)*$CO45+VLOOKUP($CP$2,一级属性!$E$41:$P$64,COLUMNS(一级属性!$E$41:K$64),0)*($CO45+0.25*IF($CO45&lt;10,1,ROUNDDOWN($CO45,-1)))+VLOOKUP($CP$2,宝石属性!$B$43:$M$66,COLUMNS(宝石属性!$B$43:H$66),0)*10*VLOOKUP(ROUNDDOWN($CO45,-1),宝石属性!$B$25:$N$41,2,0)*VLOOKUP(ROUNDDOWN($CO45,-1),宝石属性!$B$25:$N$41,3,0)+VLOOKUP($CP$2,职业被动!$B$6:$M$29,COLUMNS(职业被动!$B$6:H$29),0)*$CO45,0)</f>
        <v>720</v>
      </c>
      <c r="CU45" s="9">
        <f>ROUND(属性投放!I$4+装备属性!I$4*IF($CO45&lt;10,1,ROUNDDOWN($CO45,-1))+SUM(属性投放!J$37:J$45)*$CO45+VLOOKUP($CP$2,一级属性!$E$41:$P$64,COLUMNS(一级属性!$E$41:L$64),0)*($CO45+0.25*IF($CO45&lt;10,1,ROUNDDOWN($CO45,-1)))+VLOOKUP($CP$2,宝石属性!$B$43:$M$66,COLUMNS(宝石属性!$B$43:I$66),0)*10*VLOOKUP(ROUNDDOWN($CO45,-1),宝石属性!$B$25:$N$41,2,0)*VLOOKUP(ROUNDDOWN($CO45,-1),宝石属性!$B$25:$N$41,3,0)+VLOOKUP($CP$2,职业被动!$B$6:$M$29,COLUMNS(职业被动!$B$6:I$29),0)*$CO45,0)</f>
        <v>613</v>
      </c>
      <c r="CV45" s="9">
        <f>ROUND(属性投放!J$4+装备属性!J$4*IF($CO45&lt;10,1,ROUNDDOWN($CO45,-1))+SUM(属性投放!K$37:K$45)*$CO45+VLOOKUP($CP$2,一级属性!$E$41:$P$64,COLUMNS(一级属性!$E$41:M$64),0)*($CO45+0.25*IF($CO45&lt;10,1,ROUNDDOWN($CO45,-1)))+VLOOKUP($CP$2,宝石属性!$B$43:$M$66,COLUMNS(宝石属性!$B$43:J$66),0)*10*VLOOKUP(ROUNDDOWN($CO45,-1),宝石属性!$B$25:$N$41,2,0)*VLOOKUP(ROUNDDOWN($CO45,-1),宝石属性!$B$25:$N$41,3,0)+VLOOKUP($CP$2,职业被动!$B$6:$M$29,COLUMNS(职业被动!$B$6:J$29),0)*$CO45,0)</f>
        <v>244</v>
      </c>
      <c r="CW45" s="9">
        <f>ROUND(属性投放!K$4+装备属性!K$4*IF($CO45&lt;10,1,ROUNDDOWN($CO45,-1))+SUM(属性投放!L$37:L$45)*$CO45+VLOOKUP($CP$2,一级属性!$E$41:$P$64,COLUMNS(一级属性!$E$41:N$64),0)*($CO45+0.25*IF($CO45&lt;10,1,ROUNDDOWN($CO45,-1)))+VLOOKUP($CP$2,宝石属性!$B$43:$M$66,COLUMNS(宝石属性!$B$43:K$66),0)*10*VLOOKUP(ROUNDDOWN($CO45,-1),宝石属性!$B$25:$N$41,2,0)*VLOOKUP(ROUNDDOWN($CO45,-1),宝石属性!$B$25:$N$41,3,0)+VLOOKUP($CP$2,职业被动!$B$6:$M$29,COLUMNS(职业被动!$B$6:K$29),0)*$CO45,0)</f>
        <v>161</v>
      </c>
      <c r="CX45" s="9">
        <f>ROUND(属性投放!L$4+装备属性!L$4*IF($CO45&lt;10,1,ROUNDDOWN($CO45,-1))+SUM(属性投放!M$37:M$45)*$CO45+VLOOKUP($CP$2,一级属性!$E$41:$P$64,COLUMNS(一级属性!$E$41:O$64),0)*($CO45+0.25*IF($CO45&lt;10,1,ROUNDDOWN($CO45,-1)))+VLOOKUP($CP$2,宝石属性!$B$43:$M$66,COLUMNS(宝石属性!$B$43:L$66),0)*10*VLOOKUP(ROUNDDOWN($CO45,-1),宝石属性!$B$25:$N$41,2,0)*VLOOKUP(ROUNDDOWN($CO45,-1),宝石属性!$B$25:$N$41,3,0)+VLOOKUP($CP$2,职业被动!$B$6:$M$29,COLUMNS(职业被动!$B$6:L$29),0)*$CO45,0)</f>
        <v>13</v>
      </c>
      <c r="CY45" s="9">
        <f>ROUND(属性投放!M$4+装备属性!M$4*IF($CO45&lt;10,1,ROUNDDOWN($CO45,-1))+SUM(属性投放!N$37:N$45)*$CO45+VLOOKUP($CP$2,一级属性!$E$41:$P$64,COLUMNS(一级属性!$E$41:P$64),0)*($CO45+0.25*IF($CO45&lt;10,1,ROUNDDOWN($CO45,-1)))+VLOOKUP($CP$2,宝石属性!$B$43:$M$66,COLUMNS(宝石属性!$B$43:M$66),0)*10*VLOOKUP(ROUNDDOWN($CO45,-1),宝石属性!$B$25:$N$41,2,0)*VLOOKUP(ROUNDDOWN($CO45,-1),宝石属性!$B$25:$N$41,3,0)+VLOOKUP($CP$2,职业被动!$B$6:$M$29,COLUMNS(职业被动!$B$6:M$29),0)*$CO45,0)</f>
        <v>433</v>
      </c>
      <c r="CZ45" s="48">
        <f>属性价值和能力评分!$F$9+ROUND(属性价值和能力评分!$F$38*10,0)*CO45+ROUND((SUM(装备属性!$W$9:$W$14)+属性价值和能力评分!$F$38*1.25+1.4+2.8)*IF(CO45&lt;10,1,ROUNDDOWN(CO45,-1)),0)+15*VLOOKUP(ROUNDDOWN(CO45,-1),宝石属性!$B$26:$D$41,2,0)*6*VLOOKUP(ROUNDDOWN(CO45,-1),宝石属性!$B$26:$D$41,3,0)+(属性价值和能力评分!$F$49*9+属性价值和能力评分!$F$50*2+属性价值和能力评分!$F$53*8/5)*CO45</f>
        <v>7846</v>
      </c>
      <c r="DB45" s="1">
        <v>42</v>
      </c>
      <c r="DC45" s="9">
        <f>ROUND(属性投放!D$4+装备属性!D$4*IF($DB45&lt;10,1,ROUNDDOWN($DB45,-1))+SUM(属性投放!E$37:E$45)*$DB45+VLOOKUP($DC$2,一级属性!$E$41:$P$64,COLUMNS(一级属性!$E$41:G$64),0)*($DB45+0.25*IF($DB45&lt;10,1,ROUNDDOWN($DB45,-1)))+VLOOKUP($DC$2,宝石属性!$B$43:$M$66,COLUMNS(宝石属性!$B$43:D$66),0)*10*VLOOKUP(ROUNDDOWN($DB45,-1),宝石属性!$B$25:$N$41,2,0)*VLOOKUP(ROUNDDOWN($DB45,-1),宝石属性!$B$25:$N$41,3,0)+VLOOKUP($DC$2,职业被动!$B$6:$M$29,COLUMNS(职业被动!$B$6:D$29),0)*$DB45,0)</f>
        <v>2276</v>
      </c>
      <c r="DD45" s="9">
        <f>ROUND(属性投放!E$4+装备属性!E$4*IF($DB45&lt;10,1,ROUNDDOWN($DB45,-1))+SUM(属性投放!F$37:F$45)*$DB45+VLOOKUP($DC$2,一级属性!$E$41:$P$64,COLUMNS(一级属性!$E$41:H$64),0)*($DB45+0.25*IF($DB45&lt;10,1,ROUNDDOWN($DB45,-1)))+VLOOKUP($DC$2,宝石属性!$B$43:$M$66,COLUMNS(宝石属性!$B$43:E$66),0)*10*VLOOKUP(ROUNDDOWN($DB45,-1),宝石属性!$B$25:$N$41,2,0)*VLOOKUP(ROUNDDOWN($DB45,-1),宝石属性!$B$25:$N$41,3,0)+VLOOKUP($DC$2,职业被动!$B$6:$M$29,COLUMNS(职业被动!$B$6:E$29),0)*$DB45,0)</f>
        <v>1158</v>
      </c>
      <c r="DE45" s="9">
        <f>ROUND(属性投放!F$4+装备属性!F$4*IF($DB45&lt;10,1,ROUNDDOWN($DB45,-1))+SUM(属性投放!G$37:G$45)*$DB45+VLOOKUP($DC$2,一级属性!$E$41:$P$64,COLUMNS(一级属性!$E$41:I$64),0)*($DB45+0.25*IF($DB45&lt;10,1,ROUNDDOWN($DB45,-1)))+VLOOKUP($DC$2,宝石属性!$B$43:$M$66,COLUMNS(宝石属性!$B$43:F$66),0)*10*VLOOKUP(ROUNDDOWN($DB45,-1),宝石属性!$B$25:$N$41,2,0)*VLOOKUP(ROUNDDOWN($DB45,-1),宝石属性!$B$25:$N$41,3,0)+VLOOKUP($DC$2,职业被动!$B$6:$M$29,COLUMNS(职业被动!$B$6:F$29),0)*$DB45,0)</f>
        <v>512</v>
      </c>
      <c r="DF45" s="9">
        <f>ROUND(属性投放!G$4+装备属性!G$4*IF($DB45&lt;10,1,ROUNDDOWN($DB45,-1))+SUM(属性投放!H$37:H$45)*$DB45+VLOOKUP($DC$2,一级属性!$E$41:$P$64,COLUMNS(一级属性!$E$41:J$64),0)*($DB45+0.25*IF($DB45&lt;10,1,ROUNDDOWN($DB45,-1)))+VLOOKUP($DC$2,宝石属性!$B$43:$M$66,COLUMNS(宝石属性!$B$43:G$66),0)*10*VLOOKUP(ROUNDDOWN($DB45,-1),宝石属性!$B$25:$N$41,2,0)*VLOOKUP(ROUNDDOWN($DB45,-1),宝石属性!$B$25:$N$41,3,0)+VLOOKUP($DC$2,职业被动!$B$6:$M$29,COLUMNS(职业被动!$B$6:G$29),0)*$DB45,0)</f>
        <v>1100</v>
      </c>
      <c r="DG45" s="9">
        <f>ROUND(属性投放!H$4+装备属性!H$4*IF($DB45&lt;10,1,ROUNDDOWN($DB45,-1))+SUM(属性投放!I$37:I$45)*$DB45+VLOOKUP($DC$2,一级属性!$E$41:$P$64,COLUMNS(一级属性!$E$41:K$64),0)*($DB45+0.25*IF($DB45&lt;10,1,ROUNDDOWN($DB45,-1)))+VLOOKUP($DC$2,宝石属性!$B$43:$M$66,COLUMNS(宝石属性!$B$43:H$66),0)*10*VLOOKUP(ROUNDDOWN($DB45,-1),宝石属性!$B$25:$N$41,2,0)*VLOOKUP(ROUNDDOWN($DB45,-1),宝石属性!$B$25:$N$41,3,0)+VLOOKUP($DC$2,职业被动!$B$6:$M$29,COLUMNS(职业被动!$B$6:H$29),0)*$DB45,0)</f>
        <v>328</v>
      </c>
      <c r="DH45" s="9">
        <f>ROUND(属性投放!I$4+装备属性!I$4*IF($DB45&lt;10,1,ROUNDDOWN($DB45,-1))+SUM(属性投放!J$37:J$45)*$DB45+VLOOKUP($DC$2,一级属性!$E$41:$P$64,COLUMNS(一级属性!$E$41:L$64),0)*($DB45+0.25*IF($DB45&lt;10,1,ROUNDDOWN($DB45,-1)))+VLOOKUP($DC$2,宝石属性!$B$43:$M$66,COLUMNS(宝石属性!$B$43:I$66),0)*10*VLOOKUP(ROUNDDOWN($DB45,-1),宝石属性!$B$25:$N$41,2,0)*VLOOKUP(ROUNDDOWN($DB45,-1),宝石属性!$B$25:$N$41,3,0)+VLOOKUP($DC$2,职业被动!$B$6:$M$29,COLUMNS(职业被动!$B$6:I$29),0)*$DB45,0)</f>
        <v>415</v>
      </c>
      <c r="DI45" s="9">
        <f>ROUND(属性投放!J$4+装备属性!J$4*IF($DB45&lt;10,1,ROUNDDOWN($DB45,-1))+SUM(属性投放!K$37:K$45)*$DB45+VLOOKUP($DC$2,一级属性!$E$41:$P$64,COLUMNS(一级属性!$E$41:M$64),0)*($DB45+0.25*IF($DB45&lt;10,1,ROUNDDOWN($DB45,-1)))+VLOOKUP($DC$2,宝石属性!$B$43:$M$66,COLUMNS(宝石属性!$B$43:J$66),0)*10*VLOOKUP(ROUNDDOWN($DB45,-1),宝石属性!$B$25:$N$41,2,0)*VLOOKUP(ROUNDDOWN($DB45,-1),宝石属性!$B$25:$N$41,3,0)+VLOOKUP($DC$2,职业被动!$B$6:$M$29,COLUMNS(职业被动!$B$6:J$29),0)*$DB45,0)</f>
        <v>296</v>
      </c>
      <c r="DJ45" s="9">
        <f>ROUND(属性投放!K$4+装备属性!K$4*IF($DB45&lt;10,1,ROUNDDOWN($DB45,-1))+SUM(属性投放!L$37:L$45)*$DB45+VLOOKUP($DC$2,一级属性!$E$41:$P$64,COLUMNS(一级属性!$E$41:N$64),0)*($DB45+0.25*IF($DB45&lt;10,1,ROUNDDOWN($DB45,-1)))+VLOOKUP($DC$2,宝石属性!$B$43:$M$66,COLUMNS(宝石属性!$B$43:K$66),0)*10*VLOOKUP(ROUNDDOWN($DB45,-1),宝石属性!$B$25:$N$41,2,0)*VLOOKUP(ROUNDDOWN($DB45,-1),宝石属性!$B$25:$N$41,3,0)+VLOOKUP($DC$2,职业被动!$B$6:$M$29,COLUMNS(职业被动!$B$6:K$29),0)*$DB45,0)</f>
        <v>193</v>
      </c>
      <c r="DK45" s="9">
        <f>ROUND(属性投放!L$4+装备属性!L$4*IF($DB45&lt;10,1,ROUNDDOWN($DB45,-1))+SUM(属性投放!M$37:M$45)*$DB45+VLOOKUP($DC$2,一级属性!$E$41:$P$64,COLUMNS(一级属性!$E$41:O$64),0)*($DB45+0.25*IF($DB45&lt;10,1,ROUNDDOWN($DB45,-1)))+VLOOKUP($DC$2,宝石属性!$B$43:$M$66,COLUMNS(宝石属性!$B$43:L$66),0)*10*VLOOKUP(ROUNDDOWN($DB45,-1),宝石属性!$B$25:$N$41,2,0)*VLOOKUP(ROUNDDOWN($DB45,-1),宝石属性!$B$25:$N$41,3,0)+VLOOKUP($DC$2,职业被动!$B$6:$M$29,COLUMNS(职业被动!$B$6:L$29),0)*$DB45,0)</f>
        <v>13</v>
      </c>
      <c r="DL45" s="9">
        <f>ROUND(属性投放!M$4+装备属性!M$4*IF($DB45&lt;10,1,ROUNDDOWN($DB45,-1))+SUM(属性投放!N$37:N$45)*$DB45+VLOOKUP($DC$2,一级属性!$E$41:$P$64,COLUMNS(一级属性!$E$41:P$64),0)*($DB45+0.25*IF($DB45&lt;10,1,ROUNDDOWN($DB45,-1)))+VLOOKUP($DC$2,宝石属性!$B$43:$M$66,COLUMNS(宝石属性!$B$43:M$66),0)*10*VLOOKUP(ROUNDDOWN($DB45,-1),宝石属性!$B$25:$N$41,2,0)*VLOOKUP(ROUNDDOWN($DB45,-1),宝石属性!$B$25:$N$41,3,0)+VLOOKUP($DC$2,职业被动!$B$6:$M$29,COLUMNS(职业被动!$B$6:M$29),0)*$DB45,0)</f>
        <v>433</v>
      </c>
      <c r="DM45" s="48">
        <f>属性价值和能力评分!$F$9+ROUND(属性价值和能力评分!$F$38*10,0)*DB45+ROUND((SUM(装备属性!$W$9:$W$14)+属性价值和能力评分!$F$38*1.25+1.4+2.8)*IF(DB45&lt;10,1,ROUNDDOWN(DB45,-1)),0)+15*VLOOKUP(ROUNDDOWN(DB45,-1),宝石属性!$B$26:$D$41,2,0)*6*VLOOKUP(ROUNDDOWN(DB45,-1),宝石属性!$B$26:$D$41,3,0)+(属性价值和能力评分!$F$49*9+属性价值和能力评分!$F$50*2+属性价值和能力评分!$F$53*8/5)*DB45</f>
        <v>7846</v>
      </c>
      <c r="DO45" s="1">
        <v>42</v>
      </c>
      <c r="DP45" s="9">
        <f>ROUND(属性投放!D$4+装备属性!D$4*IF($DO45&lt;10,1,ROUNDDOWN($DO45,-1))+SUM(属性投放!E$37:E$45)*$DO45+VLOOKUP($DP$2,一级属性!$E$41:$P$64,COLUMNS(一级属性!$E$41:G$64),0)*($DO45+0.25*IF($DO45&lt;10,1,ROUNDDOWN($DO45,-1)))+VLOOKUP($DP$2,宝石属性!$B$43:$M$66,COLUMNS(宝石属性!$B$43:D$66),0)*10*VLOOKUP(ROUNDDOWN($DO45,-1),宝石属性!$B$25:$N$41,2,0)*VLOOKUP(ROUNDDOWN($DO45,-1),宝石属性!$B$25:$N$41,3,0)+VLOOKUP($DP$2,职业被动!$B$6:$M$29,COLUMNS(职业被动!$B$6:D$29),0)*$DO45,0)</f>
        <v>4810</v>
      </c>
      <c r="DQ45" s="9">
        <f>ROUND(属性投放!E$4+装备属性!E$4*IF($DO45&lt;10,1,ROUNDDOWN($DO45,-1))+SUM(属性投放!F$37:F$45)*$DO45+VLOOKUP($DP$2,一级属性!$E$41:$P$64,COLUMNS(一级属性!$E$41:H$64),0)*($DO45+0.25*IF($DO45&lt;10,1,ROUNDDOWN($DO45,-1)))+VLOOKUP($DP$2,宝石属性!$B$43:$M$66,COLUMNS(宝石属性!$B$43:E$66),0)*10*VLOOKUP(ROUNDDOWN($DO45,-1),宝石属性!$B$25:$N$41,2,0)*VLOOKUP(ROUNDDOWN($DO45,-1),宝石属性!$B$25:$N$41,3,0)+VLOOKUP($DP$2,职业被动!$B$6:$M$29,COLUMNS(职业被动!$B$6:E$29),0)*$DO45,0)</f>
        <v>1158</v>
      </c>
      <c r="DR45" s="9">
        <f>ROUND(属性投放!F$4+装备属性!F$4*IF($DO45&lt;10,1,ROUNDDOWN($DO45,-1))+SUM(属性投放!G$37:G$45)*$DO45+VLOOKUP($DP$2,一级属性!$E$41:$P$64,COLUMNS(一级属性!$E$41:I$64),0)*($DO45+0.25*IF($DO45&lt;10,1,ROUNDDOWN($DO45,-1)))+VLOOKUP($DP$2,宝石属性!$B$43:$M$66,COLUMNS(宝石属性!$B$43:F$66),0)*10*VLOOKUP(ROUNDDOWN($DO45,-1),宝石属性!$B$25:$N$41,2,0)*VLOOKUP(ROUNDDOWN($DO45,-1),宝石属性!$B$25:$N$41,3,0)+VLOOKUP($DP$2,职业被动!$B$6:$M$29,COLUMNS(职业被动!$B$6:F$29),0)*$DO45,0)</f>
        <v>512</v>
      </c>
      <c r="DS45" s="9">
        <f>ROUND(属性投放!G$4+装备属性!G$4*IF($DO45&lt;10,1,ROUNDDOWN($DO45,-1))+SUM(属性投放!H$37:H$45)*$DO45+VLOOKUP($DP$2,一级属性!$E$41:$P$64,COLUMNS(一级属性!$E$41:J$64),0)*($DO45+0.25*IF($DO45&lt;10,1,ROUNDDOWN($DO45,-1)))+VLOOKUP($DP$2,宝石属性!$B$43:$M$66,COLUMNS(宝石属性!$B$43:G$66),0)*10*VLOOKUP(ROUNDDOWN($DO45,-1),宝石属性!$B$25:$N$41,2,0)*VLOOKUP(ROUNDDOWN($DO45,-1),宝石属性!$B$25:$N$41,3,0)+VLOOKUP($DP$2,职业被动!$B$6:$M$29,COLUMNS(职业被动!$B$6:G$29),0)*$DO45,0)</f>
        <v>396</v>
      </c>
      <c r="DT45" s="9">
        <f>ROUND(属性投放!H$4+装备属性!H$4*IF($DO45&lt;10,1,ROUNDDOWN($DO45,-1))+SUM(属性投放!I$37:I$45)*$DO45+VLOOKUP($DP$2,一级属性!$E$41:$P$64,COLUMNS(一级属性!$E$41:K$64),0)*($DO45+0.25*IF($DO45&lt;10,1,ROUNDDOWN($DO45,-1)))+VLOOKUP($DP$2,宝石属性!$B$43:$M$66,COLUMNS(宝石属性!$B$43:H$66),0)*10*VLOOKUP(ROUNDDOWN($DO45,-1),宝石属性!$B$25:$N$41,2,0)*VLOOKUP(ROUNDDOWN($DO45,-1),宝石属性!$B$25:$N$41,3,0)+VLOOKUP($DP$2,职业被动!$B$6:$M$29,COLUMNS(职业被动!$B$6:H$29),0)*$DO45,0)</f>
        <v>370</v>
      </c>
      <c r="DU45" s="9">
        <f>ROUND(属性投放!I$4+装备属性!I$4*IF($DO45&lt;10,1,ROUNDDOWN($DO45,-1))+SUM(属性投放!J$37:J$45)*$DO45+VLOOKUP($DP$2,一级属性!$E$41:$P$64,COLUMNS(一级属性!$E$41:L$64),0)*($DO45+0.25*IF($DO45&lt;10,1,ROUNDDOWN($DO45,-1)))+VLOOKUP($DP$2,宝石属性!$B$43:$M$66,COLUMNS(宝石属性!$B$43:I$66),0)*10*VLOOKUP(ROUNDDOWN($DO45,-1),宝石属性!$B$25:$N$41,2,0)*VLOOKUP(ROUNDDOWN($DO45,-1),宝石属性!$B$25:$N$41,3,0)+VLOOKUP($DP$2,职业被动!$B$6:$M$29,COLUMNS(职业被动!$B$6:I$29),0)*$DO45,0)</f>
        <v>415</v>
      </c>
      <c r="DV45" s="9">
        <f>ROUND(属性投放!J$4+装备属性!J$4*IF($DO45&lt;10,1,ROUNDDOWN($DO45,-1))+SUM(属性投放!K$37:K$45)*$DO45+VLOOKUP($DP$2,一级属性!$E$41:$P$64,COLUMNS(一级属性!$E$41:M$64),0)*($DO45+0.25*IF($DO45&lt;10,1,ROUNDDOWN($DO45,-1)))+VLOOKUP($DP$2,宝石属性!$B$43:$M$66,COLUMNS(宝石属性!$B$43:J$66),0)*10*VLOOKUP(ROUNDDOWN($DO45,-1),宝石属性!$B$25:$N$41,2,0)*VLOOKUP(ROUNDDOWN($DO45,-1),宝石属性!$B$25:$N$41,3,0)+VLOOKUP($DP$2,职业被动!$B$6:$M$29,COLUMNS(职业被动!$B$6:J$29),0)*$DO45,0)</f>
        <v>296</v>
      </c>
      <c r="DW45" s="9">
        <f>ROUND(属性投放!K$4+装备属性!K$4*IF($DO45&lt;10,1,ROUNDDOWN($DO45,-1))+SUM(属性投放!L$37:L$45)*$DO45+VLOOKUP($DP$2,一级属性!$E$41:$P$64,COLUMNS(一级属性!$E$41:N$64),0)*($DO45+0.25*IF($DO45&lt;10,1,ROUNDDOWN($DO45,-1)))+VLOOKUP($DP$2,宝石属性!$B$43:$M$66,COLUMNS(宝石属性!$B$43:K$66),0)*10*VLOOKUP(ROUNDDOWN($DO45,-1),宝石属性!$B$25:$N$41,2,0)*VLOOKUP(ROUNDDOWN($DO45,-1),宝石属性!$B$25:$N$41,3,0)+VLOOKUP($DP$2,职业被动!$B$6:$M$29,COLUMNS(职业被动!$B$6:K$29),0)*$DO45,0)</f>
        <v>193</v>
      </c>
      <c r="DX45" s="9">
        <f>ROUND(属性投放!L$4+装备属性!L$4*IF($DO45&lt;10,1,ROUNDDOWN($DO45,-1))+SUM(属性投放!M$37:M$45)*$DO45+VLOOKUP($DP$2,一级属性!$E$41:$P$64,COLUMNS(一级属性!$E$41:O$64),0)*($DO45+0.25*IF($DO45&lt;10,1,ROUNDDOWN($DO45,-1)))+VLOOKUP($DP$2,宝石属性!$B$43:$M$66,COLUMNS(宝石属性!$B$43:L$66),0)*10*VLOOKUP(ROUNDDOWN($DO45,-1),宝石属性!$B$25:$N$41,2,0)*VLOOKUP(ROUNDDOWN($DO45,-1),宝石属性!$B$25:$N$41,3,0)+VLOOKUP($DP$2,职业被动!$B$6:$M$29,COLUMNS(职业被动!$B$6:L$29),0)*$DO45,0)</f>
        <v>13</v>
      </c>
      <c r="DY45" s="9">
        <f>ROUND(属性投放!M$4+装备属性!M$4*IF($DO45&lt;10,1,ROUNDDOWN($DO45,-1))+SUM(属性投放!N$37:N$45)*$DO45+VLOOKUP($DP$2,一级属性!$E$41:$P$64,COLUMNS(一级属性!$E$41:P$64),0)*($DO45+0.25*IF($DO45&lt;10,1,ROUNDDOWN($DO45,-1)))+VLOOKUP($DP$2,宝石属性!$B$43:$M$66,COLUMNS(宝石属性!$B$43:M$66),0)*10*VLOOKUP(ROUNDDOWN($DO45,-1),宝石属性!$B$25:$N$41,2,0)*VLOOKUP(ROUNDDOWN($DO45,-1),宝石属性!$B$25:$N$41,3,0)+VLOOKUP($DP$2,职业被动!$B$6:$M$29,COLUMNS(职业被动!$B$6:M$29),0)*$DO45,0)</f>
        <v>433</v>
      </c>
      <c r="DZ45" s="48">
        <f>属性价值和能力评分!$F$9+ROUND(属性价值和能力评分!$F$38*10,0)*DO45+ROUND((SUM(装备属性!$W$9:$W$14)+属性价值和能力评分!$F$38*1.25+1.4+2.8)*IF(DO45&lt;10,1,ROUNDDOWN(DO45,-1)),0)+15*VLOOKUP(ROUNDDOWN(DO45,-1),宝石属性!$B$26:$D$41,2,0)*6*VLOOKUP(ROUNDDOWN(DO45,-1),宝石属性!$B$26:$D$41,3,0)+(属性价值和能力评分!$F$49*9+属性价值和能力评分!$F$50*2+属性价值和能力评分!$F$53*8/5)*DO45</f>
        <v>7846</v>
      </c>
      <c r="EA45" s="17"/>
      <c r="EB45" s="1">
        <v>42</v>
      </c>
      <c r="EC45" s="1">
        <f>ROUND(CC45/MAX(CE45/10,((CE45*(1+属性投放!$E$8)-CF45+属性投放!$F$8*EB45)*(1+属性投放!$G$8)*(1+属性投放!$H$8))),1)</f>
        <v>2.8</v>
      </c>
      <c r="ED45" s="1">
        <f>ROUND(CP45/MAX(CE45/10,((CE45*(1+属性投放!$E$8)-CS45+属性投放!$F$8*EB45)*(1+属性投放!$G$8)*(1+属性投放!$H$8))),1)</f>
        <v>2.6</v>
      </c>
      <c r="EE45" s="1">
        <f>ROUND(DC45/MAX(CE45/10,((CE45*(1+属性投放!$E$8)-DF45+属性投放!$F$8*EB45)*(1+属性投放!$G$8)*(1+属性投放!$H$8))),1)</f>
        <v>24.2</v>
      </c>
      <c r="EF45" s="1">
        <f>ROUND(DP45/MAX(CE45/10,((CE45*(1+属性投放!$E$8)-DS45+属性投放!$F$8*EB45)*(1+属性投放!$G$8)*(1+属性投放!$H$8))),1)</f>
        <v>6.3</v>
      </c>
      <c r="EH45" s="1">
        <f>ROUND(CC45/MAX(属性投放!$F$9*EB45,((CT45*(1+属性投放!$E$9)-CH45+属性投放!$F$9*EB45)*(1+属性投放!$G$9)*(1+属性投放!$H$9))),1)</f>
        <v>2.5</v>
      </c>
      <c r="EI45" s="1">
        <f>ROUND(CP45/MAX(属性投放!$F$9*EB45,((CT45*(1+属性投放!$E$9)-CU45+属性投放!$F$9*EB45)*(1+属性投放!$G$9)*(1+属性投放!$H$9))),1)</f>
        <v>3.2</v>
      </c>
      <c r="EJ45" s="1">
        <f>ROUND(DC45/MAX(属性投放!$F$9*EB45,((CT45*(1+属性投放!$E$9)-DH45+属性投放!$F$9*EB45)*(1+属性投放!$G$9)*(1+属性投放!$H$9))),1)</f>
        <v>2.7</v>
      </c>
      <c r="EK45" s="1">
        <f>ROUND(DP45/MAX(属性投放!$F$9*EB45,((CT45*(1+属性投放!$E$9)-DU45+属性投放!$F$9*EB45)*(1+属性投放!$G$9)*(1+属性投放!$H$9))),1)</f>
        <v>5.7</v>
      </c>
      <c r="EM45" s="1">
        <f>ROUND(CC45/((BW45*(1+属性投放!$E$10)+属性投放!$F$10*EB45)*(1+属性投放!$G$10)*(1+属性投放!$H$10)),1)</f>
        <v>5.9</v>
      </c>
      <c r="EN45" s="1">
        <f>ROUND(CP45/((BW45*(1+属性投放!$E$10)+属性投放!$F$10*EB45)*(1+属性投放!$G$10)*(1+属性投放!$H$10)),1)</f>
        <v>5.9</v>
      </c>
      <c r="EO45" s="1">
        <f>ROUND(DC45/((BW45*(1+属性投放!$E$10)+属性投放!$F$10*EB45)*(1+属性投放!$G$10)*(1+属性投放!$H$10)),1)</f>
        <v>6.7</v>
      </c>
      <c r="EP45" s="1">
        <f>ROUND(DP45/((BW45*(1+属性投放!$E$10)+属性投放!$F$10*EB45)*(1+属性投放!$G$10)*(1+属性投放!$H$10)),1)</f>
        <v>14.2</v>
      </c>
    </row>
    <row r="46" spans="2:146">
      <c r="B46" s="1">
        <v>43</v>
      </c>
      <c r="C46" s="9">
        <f>ROUND(属性投放!D$4+装备属性!D$4*IF($B46&lt;10,1,ROUNDDOWN($B46,-1))+SUM(属性投放!E$37:E$45)*$B46+VLOOKUP($C$2,一级属性!$E$41:$P$64,COLUMNS(一级属性!$E$41:G$64),0)*($B46+0.25*IF($B46&lt;10,1,ROUNDDOWN($B46,-1)))+VLOOKUP($C$2,宝石属性!$B$43:$M$66,COLUMNS(宝石属性!$B$43:D$66),0)*10*VLOOKUP(ROUNDDOWN($B46,-1),宝石属性!$B$25:$N$41,2,0)*VLOOKUP(ROUNDDOWN($B46,-1),宝石属性!$B$25:$N$41,3,0)+VLOOKUP($C$2,职业被动!$B$6:$M$29,COLUMNS(职业被动!$B$6:D$29),0)*$B46,0)</f>
        <v>2429</v>
      </c>
      <c r="D46" s="9">
        <f>ROUND(属性投放!E$4+装备属性!E$4*IF($B46&lt;10,1,ROUNDDOWN($B46,-1))+SUM(属性投放!F$37:F$38)*$B46+VLOOKUP($C$2,一级属性!$E$67:$P$90,COLUMNS(一级属性!$E$67:H$90),0)*$B46+VLOOKUP($C$2,宝石属性!$B$43:$M$66,COLUMNS(宝石属性!$B$43:E$66),0)*10*VLOOKUP(ROUNDDOWN($B46,-1),宝石属性!$B$25:$N$41,2,0)*VLOOKUP(ROUNDDOWN($B46,-1),宝石属性!$B$25:$N$41,3,0)+VLOOKUP($C$2,职业被动!$B$6:$M$29,COLUMNS(职业被动!$B$6:E$29),0)*$B46,0)</f>
        <v>1173</v>
      </c>
      <c r="E46" s="9">
        <f>ROUND(属性投放!F$4+装备属性!F$4*IF($B46&lt;10,1,ROUNDDOWN($B46,-1))+SUM(属性投放!G$37:G$38)*$B46+VLOOKUP($C$2,一级属性!$E$67:$P$90,COLUMNS(一级属性!$E$67:I$90),0)*$B46+VLOOKUP($C$2,宝石属性!$B$43:$M$66,COLUMNS(宝石属性!$B$43:F$66),0)*10*VLOOKUP(ROUNDDOWN($B46,-1),宝石属性!$B$25:$N$41,2,0)*VLOOKUP(ROUNDDOWN($B46,-1),宝石属性!$B$25:$N$41,3,0)+VLOOKUP($C$2,职业被动!$B$6:$M$29,COLUMNS(职业被动!$B$6:F$29),0)*$B46,0)</f>
        <v>869</v>
      </c>
      <c r="F46" s="9">
        <f>ROUND(属性投放!G$4+装备属性!G$4*IF($B46&lt;10,1,ROUNDDOWN($B46,-1))+SUM(属性投放!H$37:H$38)*$B46+VLOOKUP($C$2,一级属性!$E$67:$P$90,COLUMNS(一级属性!$E$67:J$90),0)*$B46+VLOOKUP($C$2,宝石属性!$B$43:$M$66,COLUMNS(宝石属性!$B$43:G$66),0)*10*VLOOKUP(ROUNDDOWN($B46,-1),宝石属性!$B$25:$N$41,2,0)*VLOOKUP(ROUNDDOWN($B46,-1),宝石属性!$B$25:$N$41,3,0)+VLOOKUP($C$2,职业被动!$B$6:$M$29,COLUMNS(职业被动!$B$6:G$29),0)*$B46,0)</f>
        <v>443</v>
      </c>
      <c r="G46" s="9">
        <f>ROUND(属性投放!H$4+装备属性!H$4*IF($B46&lt;10,1,ROUNDDOWN($B46,-1))+SUM(属性投放!I$37:I$38)*$B46+VLOOKUP($C$2,一级属性!$E$67:$P$90,COLUMNS(一级属性!$E$67:K$90),0)*$B46+VLOOKUP($C$2,宝石属性!$B$43:$M$66,COLUMNS(宝石属性!$B$43:H$66),0)*10*VLOOKUP(ROUNDDOWN($B46,-1),宝石属性!$B$25:$N$41,2,0)*VLOOKUP(ROUNDDOWN($B46,-1),宝石属性!$B$25:$N$41,3,0)+VLOOKUP($C$2,职业被动!$B$6:$M$29,COLUMNS(职业被动!$B$6:H$29),0)*$B46,0)</f>
        <v>330</v>
      </c>
      <c r="H46" s="9">
        <f>ROUND(属性投放!I$4+装备属性!I$4*IF($B46&lt;10,1,ROUNDDOWN($B46,-1))+SUM(属性投放!J$37:J$38)*$B46+VLOOKUP($C$2,一级属性!$E$67:$P$90,COLUMNS(一级属性!$E$67:L$90),0)*$B46+VLOOKUP($C$2,宝石属性!$B$43:$M$66,COLUMNS(宝石属性!$B$43:I$66),0)*10*VLOOKUP(ROUNDDOWN($B46,-1),宝石属性!$B$25:$N$41,2,0)*VLOOKUP(ROUNDDOWN($B46,-1),宝石属性!$B$25:$N$41,3,0)+VLOOKUP($C$2,职业被动!$B$6:$M$29,COLUMNS(职业被动!$B$6:I$29),0)*$B46,0)</f>
        <v>465</v>
      </c>
      <c r="I46" s="9">
        <f>ROUND(属性投放!J$4+装备属性!J$4*IF($B46&lt;10,1,ROUNDDOWN($B46,-1))+SUM(属性投放!K$37:K$38)*$B46+VLOOKUP($C$2,一级属性!$E$67:$P$90,COLUMNS(一级属性!$E$67:M$90),0)*$B46+VLOOKUP($C$2,宝石属性!$B$43:$M$66,COLUMNS(宝石属性!$B$43:J$66),0)*10*VLOOKUP(ROUNDDOWN($B46,-1),宝石属性!$B$25:$N$41,2,0)*VLOOKUP(ROUNDDOWN($B46,-1),宝石属性!$B$25:$N$41,3,0)+VLOOKUP($C$2,职业被动!$B$6:$M$29,COLUMNS(职业被动!$B$6:J$29),0)*$B46,0)</f>
        <v>301</v>
      </c>
      <c r="J46" s="9">
        <f>ROUND(属性投放!K$4+装备属性!K$4*IF($B46&lt;10,1,ROUNDDOWN($B46,-1))+SUM(属性投放!L$37:L$38)*$B46+VLOOKUP($C$2,一级属性!$E$67:$P$90,COLUMNS(一级属性!$E$67:N$90),0)*$B46+VLOOKUP($C$2,宝石属性!$B$43:$M$66,COLUMNS(宝石属性!$B$43:K$66),0)*10*VLOOKUP(ROUNDDOWN($B46,-1),宝石属性!$B$25:$N$41,2,0)*VLOOKUP(ROUNDDOWN($B46,-1),宝石属性!$B$25:$N$41,3,0)+VLOOKUP($C$2,职业被动!$B$6:$M$29,COLUMNS(职业被动!$B$6:K$29),0)*$B46,0)</f>
        <v>162</v>
      </c>
      <c r="K46" s="9">
        <f>ROUND(属性投放!L$4+装备属性!L$4*IF($B46&lt;10,1,ROUNDDOWN($B46,-1))+SUM(属性投放!M$37:M$38)*$B46+VLOOKUP($C$2,一级属性!$E$67:$P$90,COLUMNS(一级属性!$E$67:O$90),0)*$B46+VLOOKUP($C$2,宝石属性!$B$43:$M$66,COLUMNS(宝石属性!$B$43:L$66),0)*10*VLOOKUP(ROUNDDOWN($B46,-1),宝石属性!$B$25:$N$41,2,0)*VLOOKUP(ROUNDDOWN($B46,-1),宝石属性!$B$25:$N$41,3,0)+VLOOKUP($C$2,职业被动!$B$6:$M$29,COLUMNS(职业被动!$B$6:L$29),0)*$B46,0)</f>
        <v>13</v>
      </c>
      <c r="L46" s="9">
        <f>ROUND(属性投放!M$4+装备属性!M$4*IF($B46&lt;10,1,ROUNDDOWN($B46,-1))+SUM(属性投放!N$37:N$38)*$B46+VLOOKUP($C$2,一级属性!$E$67:$P$90,COLUMNS(一级属性!$E$67:P$90),0)*$B46+VLOOKUP($C$2,宝石属性!$B$43:$M$66,COLUMNS(宝石属性!$B$43:M$66),0)*10*VLOOKUP(ROUNDDOWN($B46,-1),宝石属性!$B$25:$N$41,2,0)*VLOOKUP(ROUNDDOWN($B46,-1),宝石属性!$B$25:$N$41,3,0)+VLOOKUP($C$2,职业被动!$B$6:$M$29,COLUMNS(职业被动!$B$6:M$29),0)*$B46,0)</f>
        <v>459</v>
      </c>
      <c r="M46" s="48">
        <f>属性价值和能力评分!$F$9+ROUND(属性价值和能力评分!$F$38*10,0)*B46+ROUND((SUM(装备属性!$W$9:$W$14)+属性价值和能力评分!$F$38*1.25+1.4+2.8)*IF(B46&lt;10,1,ROUNDDOWN(B46,-1)),0)+15*VLOOKUP(ROUNDDOWN(B46,-1),宝石属性!$B$26:$D$41,2,0)*6*VLOOKUP(ROUNDDOWN(B46,-1),宝石属性!$B$26:$D$41,3,0)+(属性价值和能力评分!$F$49*9+属性价值和能力评分!$F$50*2+属性价值和能力评分!$F$53*8/5)*B46</f>
        <v>7966</v>
      </c>
      <c r="N46" s="20"/>
      <c r="O46" s="1">
        <v>43</v>
      </c>
      <c r="P46" s="9">
        <f>ROUND(属性投放!D$4+装备属性!D$4*IF($O46&lt;10,1,ROUNDDOWN($O46,-1))+SUM(属性投放!E$37:E$45)*$O46+VLOOKUP($P$2,一级属性!$E$41:$P$64,COLUMNS(一级属性!$E$41:G$64),0)*($O46+0.25*IF($O46&lt;10,1,ROUNDDOWN($O46,-1)))+VLOOKUP($P$2,宝石属性!$B$43:$M$66,COLUMNS(宝石属性!$B$43:D$66),0)*10*VLOOKUP(ROUNDDOWN($O46,-1),宝石属性!$B$25:$N$41,2,0)*VLOOKUP(ROUNDDOWN($O46,-1),宝石属性!$B$25:$N$41,3,0)+VLOOKUP($P$2,职业被动!$B$6:$M$29,COLUMNS(职业被动!$B$6:D$29),0)*$O46,0)</f>
        <v>3031</v>
      </c>
      <c r="Q46" s="9">
        <f>ROUND(属性投放!E$4+装备属性!E$4*IF($O46&lt;10,1,ROUNDDOWN($O46,-1))+SUM(属性投放!F$37:F$45)*$O46+VLOOKUP($P$2,一级属性!$E$41:$P$64,COLUMNS(一级属性!$E$41:H$64),0)*($O46+0.25*IF($O46&lt;10,1,ROUNDDOWN($O46,-1)))+VLOOKUP($P$2,宝石属性!$B$43:$M$66,COLUMNS(宝石属性!$B$43:E$66),0)*10*VLOOKUP(ROUNDDOWN($O46,-1),宝石属性!$B$25:$N$41,2,0)*VLOOKUP(ROUNDDOWN($O46,-1),宝石属性!$B$25:$N$41,3,0)+VLOOKUP($P$2,职业被动!$B$6:$M$29,COLUMNS(职业被动!$B$6:E$29),0)*$O46,0)</f>
        <v>1968</v>
      </c>
      <c r="R46" s="9">
        <f>ROUND(属性投放!F$4+装备属性!F$4*IF($O46&lt;10,1,ROUNDDOWN($O46,-1))+SUM(属性投放!G$37:G$45)*$O46+VLOOKUP($P$2,一级属性!$E$41:$P$64,COLUMNS(一级属性!$E$41:I$64),0)*($O46+0.25*IF($O46&lt;10,1,ROUNDDOWN($O46,-1)))+VLOOKUP($P$2,宝石属性!$B$43:$M$66,COLUMNS(宝石属性!$B$43:F$66),0)*10*VLOOKUP(ROUNDDOWN($O46,-1),宝石属性!$B$25:$N$41,2,0)*VLOOKUP(ROUNDDOWN($O46,-1),宝石属性!$B$25:$N$41,3,0)+VLOOKUP($P$2,职业被动!$B$6:$M$29,COLUMNS(职业被动!$B$6:F$29),0)*$O46,0)</f>
        <v>514</v>
      </c>
      <c r="S46" s="9">
        <f>ROUND(属性投放!G$4+装备属性!G$4*IF($O46&lt;10,1,ROUNDDOWN($O46,-1))+SUM(属性投放!H$37:H$45)*$O46+VLOOKUP($P$2,一级属性!$E$41:$P$64,COLUMNS(一级属性!$E$41:J$64),0)*($O46+0.25*IF($O46&lt;10,1,ROUNDDOWN($O46,-1)))+VLOOKUP($P$2,宝石属性!$B$43:$M$66,COLUMNS(宝石属性!$B$43:G$66),0)*10*VLOOKUP(ROUNDDOWN($O46,-1),宝石属性!$B$25:$N$41,2,0)*VLOOKUP(ROUNDDOWN($O46,-1),宝石属性!$B$25:$N$41,3,0)+VLOOKUP($P$2,职业被动!$B$6:$M$29,COLUMNS(职业被动!$B$6:G$29),0)*$O46,0)</f>
        <v>400</v>
      </c>
      <c r="T46" s="9">
        <f>ROUND(属性投放!H$4+装备属性!H$4*IF($O46&lt;10,1,ROUNDDOWN($O46,-1))+SUM(属性投放!I$37:I$45)*$O46+VLOOKUP($P$2,一级属性!$E$41:$P$64,COLUMNS(一级属性!$E$41:K$64),0)*($O46+0.25*IF($O46&lt;10,1,ROUNDDOWN($O46,-1)))+VLOOKUP($P$2,宝石属性!$B$43:$M$66,COLUMNS(宝石属性!$B$43:H$66),0)*10*VLOOKUP(ROUNDDOWN($O46,-1),宝石属性!$B$25:$N$41,2,0)*VLOOKUP(ROUNDDOWN($O46,-1),宝石属性!$B$25:$N$41,3,0)+VLOOKUP($P$2,职业被动!$B$6:$M$29,COLUMNS(职业被动!$B$6:H$29),0)*$O46,0)</f>
        <v>532</v>
      </c>
      <c r="U46" s="9">
        <f>ROUND(属性投放!I$4+装备属性!I$4*IF($O46&lt;10,1,ROUNDDOWN($O46,-1))+SUM(属性投放!J$37:J$45)*$O46+VLOOKUP($P$2,一级属性!$E$41:$P$64,COLUMNS(一级属性!$E$41:L$64),0)*($O46+0.25*IF($O46&lt;10,1,ROUNDDOWN($O46,-1)))+VLOOKUP($P$2,宝石属性!$B$43:$M$66,COLUMNS(宝石属性!$B$43:I$66),0)*10*VLOOKUP(ROUNDDOWN($O46,-1),宝石属性!$B$25:$N$41,2,0)*VLOOKUP(ROUNDDOWN($O46,-1),宝石属性!$B$25:$N$41,3,0)+VLOOKUP($P$2,职业被动!$B$6:$M$29,COLUMNS(职业被动!$B$6:I$29),0)*$O46,0)</f>
        <v>494</v>
      </c>
      <c r="V46" s="9">
        <f>ROUND(属性投放!J$4+装备属性!J$4*IF($O46&lt;10,1,ROUNDDOWN($O46,-1))+SUM(属性投放!K$37:K$45)*$O46+VLOOKUP($P$2,一级属性!$E$41:$P$64,COLUMNS(一级属性!$E$41:M$64),0)*($O46+0.25*IF($O46&lt;10,1,ROUNDDOWN($O46,-1)))+VLOOKUP($P$2,宝石属性!$B$43:$M$66,COLUMNS(宝石属性!$B$43:J$66),0)*10*VLOOKUP(ROUNDDOWN($O46,-1),宝石属性!$B$25:$N$41,2,0)*VLOOKUP(ROUNDDOWN($O46,-1),宝石属性!$B$25:$N$41,3,0)+VLOOKUP($P$2,职业被动!$B$6:$M$29,COLUMNS(职业被动!$B$6:J$29),0)*$O46,0)</f>
        <v>337</v>
      </c>
      <c r="W46" s="9">
        <f>ROUND(属性投放!K$4+装备属性!K$4*IF($O46&lt;10,1,ROUNDDOWN($O46,-1))+SUM(属性投放!L$37:L$45)*$O46+VLOOKUP($P$2,一级属性!$E$41:$P$64,COLUMNS(一级属性!$E$41:N$64),0)*($O46+0.25*IF($O46&lt;10,1,ROUNDDOWN($O46,-1)))+VLOOKUP($P$2,宝石属性!$B$43:$M$66,COLUMNS(宝石属性!$B$43:K$66),0)*10*VLOOKUP(ROUNDDOWN($O46,-1),宝石属性!$B$25:$N$41,2,0)*VLOOKUP(ROUNDDOWN($O46,-1),宝石属性!$B$25:$N$41,3,0)+VLOOKUP($P$2,职业被动!$B$6:$M$29,COLUMNS(职业被动!$B$6:K$29),0)*$O46,0)</f>
        <v>194</v>
      </c>
      <c r="X46" s="9">
        <f>ROUND(属性投放!L$4+装备属性!L$4*IF($O46&lt;10,1,ROUNDDOWN($O46,-1))+SUM(属性投放!M$37:M$45)*$O46+VLOOKUP($P$2,一级属性!$E$41:$P$64,COLUMNS(一级属性!$E$41:O$64),0)*($O46+0.25*IF($O46&lt;10,1,ROUNDDOWN($O46,-1)))+VLOOKUP($P$2,宝石属性!$B$43:$M$66,COLUMNS(宝石属性!$B$43:L$66),0)*10*VLOOKUP(ROUNDDOWN($O46,-1),宝石属性!$B$25:$N$41,2,0)*VLOOKUP(ROUNDDOWN($O46,-1),宝石属性!$B$25:$N$41,3,0)+VLOOKUP($P$2,职业被动!$B$6:$M$29,COLUMNS(职业被动!$B$6:L$29),0)*$O46,0)</f>
        <v>13</v>
      </c>
      <c r="Y46" s="9">
        <f>ROUND(属性投放!M$4+装备属性!M$4*IF($O46&lt;10,1,ROUNDDOWN($O46,-1))+SUM(属性投放!N$37:N$45)*$O46+VLOOKUP($P$2,一级属性!$E$41:$P$64,COLUMNS(一级属性!$E$41:P$64),0)*($O46+0.25*IF($O46&lt;10,1,ROUNDDOWN($O46,-1)))+VLOOKUP($P$2,宝石属性!$B$43:$M$66,COLUMNS(宝石属性!$B$43:M$66),0)*10*VLOOKUP(ROUNDDOWN($O46,-1),宝石属性!$B$25:$N$41,2,0)*VLOOKUP(ROUNDDOWN($O46,-1),宝石属性!$B$25:$N$41,3,0)+VLOOKUP($P$2,职业被动!$B$6:$M$29,COLUMNS(职业被动!$B$6:M$29),0)*$O46,0)</f>
        <v>459</v>
      </c>
      <c r="Z46" s="48">
        <f>属性价值和能力评分!$F$9+ROUND(属性价值和能力评分!$F$38*10,0)*O46+ROUND((SUM(装备属性!$W$9:$W$14)+属性价值和能力评分!$F$38*1.25+1.4+2.8)*IF(O46&lt;10,1,ROUNDDOWN(O46,-1)),0)+15*VLOOKUP(ROUNDDOWN(O46,-1),宝石属性!$B$26:$D$41,2,0)*6*VLOOKUP(ROUNDDOWN(O46,-1),宝石属性!$B$26:$D$41,3,0)+(属性价值和能力评分!$F$49*9+属性价值和能力评分!$F$50*2+属性价值和能力评分!$F$53*8/5)*O46</f>
        <v>7966</v>
      </c>
      <c r="AB46" s="1">
        <v>43</v>
      </c>
      <c r="AC46" s="9">
        <f>ROUND(属性投放!D$4+装备属性!D$4*IF($AB46&lt;10,1,ROUNDDOWN($AB46,-1))+SUM(属性投放!E$37:E$45)*$AB46+VLOOKUP($AC$2,一级属性!$E$41:$P$64,COLUMNS(一级属性!$E$41:G$64),0)*($AB46+0.25*IF($AB46&lt;10,1,ROUNDDOWN($AB46,-1)))+VLOOKUP($AC$2,宝石属性!$B$43:$M$66,COLUMNS(宝石属性!$B$43:D$66),0)*10*VLOOKUP(ROUNDDOWN($AB46,-1),宝石属性!$B$25:$N$41,2,0)*VLOOKUP(ROUNDDOWN($AB46,-1),宝石属性!$B$25:$N$41,3,0)+VLOOKUP($AC$2,职业被动!$B$6:$M$29,COLUMNS(职业被动!$B$6:D$29),0)*$AB46,0)</f>
        <v>2730</v>
      </c>
      <c r="AD46" s="9">
        <f>ROUND(属性投放!E$4+装备属性!E$4*IF($AB46&lt;10,1,ROUNDDOWN($AB46,-1))+SUM(属性投放!F$37:F$45)*$AB46+VLOOKUP($AC$2,一级属性!$E$41:$P$64,COLUMNS(一级属性!$E$41:H$64),0)*($AB46+0.25*IF($AB46&lt;10,1,ROUNDDOWN($AB46,-1)))+VLOOKUP($AC$2,宝石属性!$B$43:$M$66,COLUMNS(宝石属性!$B$43:E$66),0)*10*VLOOKUP(ROUNDDOWN($AB46,-1),宝石属性!$B$25:$N$41,2,0)*VLOOKUP(ROUNDDOWN($AB46,-1),宝石属性!$B$25:$N$41,3,0)+VLOOKUP($AC$2,职业被动!$B$6:$M$29,COLUMNS(职业被动!$B$6:E$29),0)*$AB46,0)</f>
        <v>1173</v>
      </c>
      <c r="AE46" s="9">
        <f>ROUND(属性投放!F$4+装备属性!F$4*IF($AB46&lt;10,1,ROUNDDOWN($AB46,-1))+SUM(属性投放!G$37:G$45)*$AB46+VLOOKUP($AC$2,一级属性!$E$41:$P$64,COLUMNS(一级属性!$E$41:I$64),0)*($AB46+0.25*IF($AB46&lt;10,1,ROUNDDOWN($AB46,-1)))+VLOOKUP($AC$2,宝石属性!$B$43:$M$66,COLUMNS(宝石属性!$B$43:F$66),0)*10*VLOOKUP(ROUNDDOWN($AB46,-1),宝石属性!$B$25:$N$41,2,0)*VLOOKUP(ROUNDDOWN($AB46,-1),宝石属性!$B$25:$N$41,3,0)+VLOOKUP($AC$2,职业被动!$B$6:$M$29,COLUMNS(职业被动!$B$6:F$29),0)*$AB46,0)</f>
        <v>758</v>
      </c>
      <c r="AF46" s="9">
        <f>ROUND(属性投放!G$4+装备属性!G$4*IF($AB46&lt;10,1,ROUNDDOWN($AB46,-1))+SUM(属性投放!H$37:H$45)*$AB46+VLOOKUP($AC$2,一级属性!$E$41:$P$64,COLUMNS(一级属性!$E$41:J$64),0)*($AB46+0.25*IF($AB46&lt;10,1,ROUNDDOWN($AB46,-1)))+VLOOKUP($AC$2,宝石属性!$B$43:$M$66,COLUMNS(宝石属性!$B$43:G$66),0)*10*VLOOKUP(ROUNDDOWN($AB46,-1),宝石属性!$B$25:$N$41,2,0)*VLOOKUP(ROUNDDOWN($AB46,-1),宝石属性!$B$25:$N$41,3,0)+VLOOKUP($AC$2,职业被动!$B$6:$M$29,COLUMNS(职业被动!$B$6:G$29),0)*$AB46,0)</f>
        <v>486</v>
      </c>
      <c r="AG46" s="9">
        <f>ROUND(属性投放!H$4+装备属性!H$4*IF($AB46&lt;10,1,ROUNDDOWN($AB46,-1))+SUM(属性投放!I$37:I$45)*$AB46+VLOOKUP($AC$2,一级属性!$E$41:$P$64,COLUMNS(一级属性!$E$41:K$64),0)*($AB46+0.25*IF($AB46&lt;10,1,ROUNDDOWN($AB46,-1)))+VLOOKUP($AC$2,宝石属性!$B$43:$M$66,COLUMNS(宝石属性!$B$43:H$66),0)*10*VLOOKUP(ROUNDDOWN($AB46,-1),宝石属性!$B$25:$N$41,2,0)*VLOOKUP(ROUNDDOWN($AB46,-1),宝石属性!$B$25:$N$41,3,0)+VLOOKUP($AC$2,职业被动!$B$6:$M$29,COLUMNS(职业被动!$B$6:H$29),0)*$AB46,0)</f>
        <v>330</v>
      </c>
      <c r="AH46" s="9">
        <f>ROUND(属性投放!I$4+装备属性!I$4*IF($AB46&lt;10,1,ROUNDDOWN($AB46,-1))+SUM(属性投放!J$37:J$45)*$AB46+VLOOKUP($AC$2,一级属性!$E$41:$P$64,COLUMNS(一级属性!$E$41:L$64),0)*($AB46+0.25*IF($AB46&lt;10,1,ROUNDDOWN($AB46,-1)))+VLOOKUP($AC$2,宝石属性!$B$43:$M$66,COLUMNS(宝石属性!$B$43:I$66),0)*10*VLOOKUP(ROUNDDOWN($AB46,-1),宝石属性!$B$25:$N$41,2,0)*VLOOKUP(ROUNDDOWN($AB46,-1),宝石属性!$B$25:$N$41,3,0)+VLOOKUP($AC$2,职业被动!$B$6:$M$29,COLUMNS(职业被动!$B$6:I$29),0)*$AB46,0)</f>
        <v>463</v>
      </c>
      <c r="AI46" s="9">
        <f>ROUND(属性投放!J$4+装备属性!J$4*IF($AB46&lt;10,1,ROUNDDOWN($AB46,-1))+SUM(属性投放!K$37:K$45)*$AB46+VLOOKUP($AC$2,一级属性!$E$41:$P$64,COLUMNS(一级属性!$E$41:M$64),0)*($AB46+0.25*IF($AB46&lt;10,1,ROUNDDOWN($AB46,-1)))+VLOOKUP($AC$2,宝石属性!$B$43:$M$66,COLUMNS(宝石属性!$B$43:J$66),0)*10*VLOOKUP(ROUNDDOWN($AB46,-1),宝石属性!$B$25:$N$41,2,0)*VLOOKUP(ROUNDDOWN($AB46,-1),宝石属性!$B$25:$N$41,3,0)+VLOOKUP($AC$2,职业被动!$B$6:$M$29,COLUMNS(职业被动!$B$6:J$29),0)*$AB46,0)</f>
        <v>300</v>
      </c>
      <c r="AJ46" s="9">
        <f>ROUND(属性投放!K$4+装备属性!K$4*IF($AB46&lt;10,1,ROUNDDOWN($AB46,-1))+SUM(属性投放!L$37:L$45)*$AB46+VLOOKUP($AC$2,一级属性!$E$41:$P$64,COLUMNS(一级属性!$E$41:N$64),0)*($AB46+0.25*IF($AB46&lt;10,1,ROUNDDOWN($AB46,-1)))+VLOOKUP($AC$2,宝石属性!$B$43:$M$66,COLUMNS(宝石属性!$B$43:K$66),0)*10*VLOOKUP(ROUNDDOWN($AB46,-1),宝石属性!$B$25:$N$41,2,0)*VLOOKUP(ROUNDDOWN($AB46,-1),宝石属性!$B$25:$N$41,3,0)+VLOOKUP($AC$2,职业被动!$B$6:$M$29,COLUMNS(职业被动!$B$6:K$29),0)*$AB46,0)</f>
        <v>162</v>
      </c>
      <c r="AK46" s="9">
        <f>ROUND(属性投放!L$4+装备属性!L$4*IF($AB46&lt;10,1,ROUNDDOWN($AB46,-1))+SUM(属性投放!M$37:M$45)*$AB46+VLOOKUP($AC$2,一级属性!$E$41:$P$64,COLUMNS(一级属性!$E$41:O$64),0)*($AB46+0.25*IF($AB46&lt;10,1,ROUNDDOWN($AB46,-1)))+VLOOKUP($AC$2,宝石属性!$B$43:$M$66,COLUMNS(宝石属性!$B$43:L$66),0)*10*VLOOKUP(ROUNDDOWN($AB46,-1),宝石属性!$B$25:$N$41,2,0)*VLOOKUP(ROUNDDOWN($AB46,-1),宝石属性!$B$25:$N$41,3,0)+VLOOKUP($AC$2,职业被动!$B$6:$M$29,COLUMNS(职业被动!$B$6:L$29),0)*$AB46,0)</f>
        <v>13</v>
      </c>
      <c r="AL46" s="9">
        <f>ROUND(属性投放!M$4+装备属性!M$4*IF($AB46&lt;10,1,ROUNDDOWN($AB46,-1))+SUM(属性投放!N$37:N$45)*$AB46+VLOOKUP($AC$2,一级属性!$E$41:$P$64,COLUMNS(一级属性!$E$41:P$64),0)*($AB46+0.25*IF($AB46&lt;10,1,ROUNDDOWN($AB46,-1)))+VLOOKUP($AC$2,宝石属性!$B$43:$M$66,COLUMNS(宝石属性!$B$43:M$66),0)*10*VLOOKUP(ROUNDDOWN($AB46,-1),宝石属性!$B$25:$N$41,2,0)*VLOOKUP(ROUNDDOWN($AB46,-1),宝石属性!$B$25:$N$41,3,0)+VLOOKUP($AC$2,职业被动!$B$6:$M$29,COLUMNS(职业被动!$B$6:M$29),0)*$AB46,0)</f>
        <v>459</v>
      </c>
      <c r="AM46" s="48">
        <f>属性价值和能力评分!$F$9+ROUND(属性价值和能力评分!$F$38*10,0)*AB46+ROUND((SUM(装备属性!$W$9:$W$14)+属性价值和能力评分!$F$38*1.25+1.4+2.8)*IF(AB46&lt;10,1,ROUNDDOWN(AB46,-1)),0)+15*VLOOKUP(ROUNDDOWN(AB46,-1),宝石属性!$B$26:$D$41,2,0)*6*VLOOKUP(ROUNDDOWN(AB46,-1),宝石属性!$B$26:$D$41,3,0)+(属性价值和能力评分!$F$49*9+属性价值和能力评分!$F$50*2+属性价值和能力评分!$F$53*8/5)*AB46</f>
        <v>7966</v>
      </c>
      <c r="AO46" s="1">
        <v>43</v>
      </c>
      <c r="AP46" s="9">
        <f>ROUND(属性投放!D$4+装备属性!D$4*IF($AO46&lt;10,1,ROUNDDOWN($AO46,-1))+SUM(属性投放!E$37:E$45)*$AO46+VLOOKUP($AP$2,一级属性!$E$41:$P$64,COLUMNS(一级属性!$E$41:G$64),0)*($AO46+0.25*IF($AO46&lt;10,1,ROUNDDOWN($AO46,-1)))+VLOOKUP($AP$2,宝石属性!$B$43:$M$66,COLUMNS(宝石属性!$B$43:D$66),0)*10*VLOOKUP(ROUNDDOWN($AO46,-1),宝石属性!$B$25:$N$41,2,0)*VLOOKUP(ROUNDDOWN($AO46,-1),宝石属性!$B$25:$N$41,3,0)+VLOOKUP($AP$2,职业被动!$B$6:$M$29,COLUMNS(职业被动!$B$6:D$29),0)*$AO46,0)</f>
        <v>2730</v>
      </c>
      <c r="AQ46" s="9">
        <f>ROUND(属性投放!E$4+装备属性!E$4*IF($AO46&lt;10,1,ROUNDDOWN($AO46,-1))+SUM(属性投放!F$37:F$45)*$AO46+VLOOKUP($AP$2,一级属性!$E$41:$P$64,COLUMNS(一级属性!$E$41:H$64),0)*($AO46+0.25*IF($AO46&lt;10,1,ROUNDDOWN($AO46,-1)))+VLOOKUP($AP$2,宝石属性!$B$43:$M$66,COLUMNS(宝石属性!$B$43:E$66),0)*10*VLOOKUP(ROUNDDOWN($AO46,-1),宝石属性!$B$25:$N$41,2,0)*VLOOKUP(ROUNDDOWN($AO46,-1),宝石属性!$B$25:$N$41,3,0)+VLOOKUP($AP$2,职业被动!$B$6:$M$29,COLUMNS(职业被动!$B$6:E$29),0)*$AO46,0)</f>
        <v>1968</v>
      </c>
      <c r="AR46" s="9">
        <f>ROUND(属性投放!F$4+装备属性!F$4*IF($AO46&lt;10,1,ROUNDDOWN($AO46,-1))+SUM(属性投放!G$37:G$45)*$AO46+VLOOKUP($AP$2,一级属性!$E$41:$P$64,COLUMNS(一级属性!$E$41:I$64),0)*($AO46+0.25*IF($AO46&lt;10,1,ROUNDDOWN($AO46,-1)))+VLOOKUP($AP$2,宝石属性!$B$43:$M$66,COLUMNS(宝石属性!$B$43:F$66),0)*10*VLOOKUP(ROUNDDOWN($AO46,-1),宝石属性!$B$25:$N$41,2,0)*VLOOKUP(ROUNDDOWN($AO46,-1),宝石属性!$B$25:$N$41,3,0)+VLOOKUP($AP$2,职业被动!$B$6:$M$29,COLUMNS(职业被动!$B$6:F$29),0)*$AO46,0)</f>
        <v>514</v>
      </c>
      <c r="AS46" s="9">
        <f>ROUND(属性投放!G$4+装备属性!G$4*IF($AO46&lt;10,1,ROUNDDOWN($AO46,-1))+SUM(属性投放!H$37:H$45)*$AO46+VLOOKUP($AP$2,一级属性!$E$41:$P$64,COLUMNS(一级属性!$E$41:J$64),0)*($AO46+0.25*IF($AO46&lt;10,1,ROUNDDOWN($AO46,-1)))+VLOOKUP($AP$2,宝石属性!$B$43:$M$66,COLUMNS(宝石属性!$B$43:G$66),0)*10*VLOOKUP(ROUNDDOWN($AO46,-1),宝石属性!$B$25:$N$41,2,0)*VLOOKUP(ROUNDDOWN($AO46,-1),宝石属性!$B$25:$N$41,3,0)+VLOOKUP($AP$2,职业被动!$B$6:$M$29,COLUMNS(职业被动!$B$6:G$29),0)*$AO46,0)</f>
        <v>400</v>
      </c>
      <c r="AT46" s="9">
        <f>ROUND(属性投放!H$4+装备属性!H$4*IF($AO46&lt;10,1,ROUNDDOWN($AO46,-1))+SUM(属性投放!I$37:I$45)*$AO46+VLOOKUP($AP$2,一级属性!$E$41:$P$64,COLUMNS(一级属性!$E$41:K$64),0)*($AO46+0.25*IF($AO46&lt;10,1,ROUNDDOWN($AO46,-1)))+VLOOKUP($AP$2,宝石属性!$B$43:$M$66,COLUMNS(宝石属性!$B$43:H$66),0)*10*VLOOKUP(ROUNDDOWN($AO46,-1),宝石属性!$B$25:$N$41,2,0)*VLOOKUP(ROUNDDOWN($AO46,-1),宝石属性!$B$25:$N$41,3,0)+VLOOKUP($AP$2,职业被动!$B$6:$M$29,COLUMNS(职业被动!$B$6:H$29),0)*$AO46,0)</f>
        <v>489</v>
      </c>
      <c r="AU46" s="9">
        <f>ROUND(属性投放!I$4+装备属性!I$4*IF($AO46&lt;10,1,ROUNDDOWN($AO46,-1))+SUM(属性投放!J$37:J$45)*$AO46+VLOOKUP($AP$2,一级属性!$E$41:$P$64,COLUMNS(一级属性!$E$41:L$64),0)*($AO46+0.25*IF($AO46&lt;10,1,ROUNDDOWN($AO46,-1)))+VLOOKUP($AP$2,宝石属性!$B$43:$M$66,COLUMNS(宝石属性!$B$43:I$66),0)*10*VLOOKUP(ROUNDDOWN($AO46,-1),宝石属性!$B$25:$N$41,2,0)*VLOOKUP(ROUNDDOWN($AO46,-1),宝石属性!$B$25:$N$41,3,0)+VLOOKUP($AP$2,职业被动!$B$6:$M$29,COLUMNS(职业被动!$B$6:I$29),0)*$AO46,0)</f>
        <v>494</v>
      </c>
      <c r="AV46" s="9">
        <f>ROUND(属性投放!J$4+装备属性!J$4*IF($AO46&lt;10,1,ROUNDDOWN($AO46,-1))+SUM(属性投放!K$37:K$45)*$AO46+VLOOKUP($AP$2,一级属性!$E$41:$P$64,COLUMNS(一级属性!$E$41:M$64),0)*($AO46+0.25*IF($AO46&lt;10,1,ROUNDDOWN($AO46,-1)))+VLOOKUP($AP$2,宝石属性!$B$43:$M$66,COLUMNS(宝石属性!$B$43:J$66),0)*10*VLOOKUP(ROUNDDOWN($AO46,-1),宝石属性!$B$25:$N$41,2,0)*VLOOKUP(ROUNDDOWN($AO46,-1),宝石属性!$B$25:$N$41,3,0)+VLOOKUP($AP$2,职业被动!$B$6:$M$29,COLUMNS(职业被动!$B$6:J$29),0)*$AO46,0)</f>
        <v>337</v>
      </c>
      <c r="AW46" s="9">
        <f>ROUND(属性投放!K$4+装备属性!K$4*IF($AO46&lt;10,1,ROUNDDOWN($AO46,-1))+SUM(属性投放!L$37:L$45)*$AO46+VLOOKUP($AP$2,一级属性!$E$41:$P$64,COLUMNS(一级属性!$E$41:N$64),0)*($AO46+0.25*IF($AO46&lt;10,1,ROUNDDOWN($AO46,-1)))+VLOOKUP($AP$2,宝石属性!$B$43:$M$66,COLUMNS(宝石属性!$B$43:K$66),0)*10*VLOOKUP(ROUNDDOWN($AO46,-1),宝石属性!$B$25:$N$41,2,0)*VLOOKUP(ROUNDDOWN($AO46,-1),宝石属性!$B$25:$N$41,3,0)+VLOOKUP($AP$2,职业被动!$B$6:$M$29,COLUMNS(职业被动!$B$6:K$29),0)*$AO46,0)</f>
        <v>162</v>
      </c>
      <c r="AX46" s="9">
        <f>ROUND(属性投放!L$4+装备属性!L$4*IF($AO46&lt;10,1,ROUNDDOWN($AO46,-1))+SUM(属性投放!M$37:M$45)*$AO46+VLOOKUP($AP$2,一级属性!$E$41:$P$64,COLUMNS(一级属性!$E$41:O$64),0)*($AO46+0.25*IF($AO46&lt;10,1,ROUNDDOWN($AO46,-1)))+VLOOKUP($AP$2,宝石属性!$B$43:$M$66,COLUMNS(宝石属性!$B$43:L$66),0)*10*VLOOKUP(ROUNDDOWN($AO46,-1),宝石属性!$B$25:$N$41,2,0)*VLOOKUP(ROUNDDOWN($AO46,-1),宝石属性!$B$25:$N$41,3,0)+VLOOKUP($AP$2,职业被动!$B$6:$M$29,COLUMNS(职业被动!$B$6:L$29),0)*$AO46,0)</f>
        <v>455</v>
      </c>
      <c r="AY46" s="9">
        <f>ROUND(属性投放!M$4+装备属性!M$4*IF($AO46&lt;10,1,ROUNDDOWN($AO46,-1))+SUM(属性投放!N$37:N$45)*$AO46+VLOOKUP($AP$2,一级属性!$E$41:$P$64,COLUMNS(一级属性!$E$41:P$64),0)*($AO46+0.25*IF($AO46&lt;10,1,ROUNDDOWN($AO46,-1)))+VLOOKUP($AP$2,宝石属性!$B$43:$M$66,COLUMNS(宝石属性!$B$43:M$66),0)*10*VLOOKUP(ROUNDDOWN($AO46,-1),宝石属性!$B$25:$N$41,2,0)*VLOOKUP(ROUNDDOWN($AO46,-1),宝石属性!$B$25:$N$41,3,0)+VLOOKUP($AP$2,职业被动!$B$6:$M$29,COLUMNS(职业被动!$B$6:M$29),0)*$AO46,0)</f>
        <v>459</v>
      </c>
      <c r="AZ46" s="48">
        <f>属性价值和能力评分!$F$9+ROUND(属性价值和能力评分!$F$38*10,0)*AO46+ROUND((SUM(装备属性!$W$9:$W$14)+属性价值和能力评分!$F$38*1.25+1.4+2.8)*IF(AO46&lt;10,1,ROUNDDOWN(AO46,-1)),0)+15*VLOOKUP(ROUNDDOWN(AO46,-1),宝石属性!$B$26:$D$41,2,0)*6*VLOOKUP(ROUNDDOWN(AO46,-1),宝石属性!$B$26:$D$41,3,0)+(属性价值和能力评分!$F$49*9+属性价值和能力评分!$F$50*2+属性价值和能力评分!$F$53*8/5)*AO46</f>
        <v>7966</v>
      </c>
      <c r="BB46" s="1">
        <v>43</v>
      </c>
      <c r="BC46" s="9">
        <f>ROUND(属性投放!D$4+装备属性!D$4*IF($BB46&lt;10,1,ROUNDDOWN($BB46,-1))+SUM(属性投放!E$37:E$45)*$BB46+VLOOKUP($BC$2,一级属性!$E$41:$P$64,COLUMNS(一级属性!$E$41:G$64),0)*($BB46+0.25*IF($BB46&lt;10,1,ROUNDDOWN($BB46,-1)))+VLOOKUP($BC$2,宝石属性!$B$43:$M$66,COLUMNS(宝石属性!$B$43:D$66),0)*10*VLOOKUP(ROUNDDOWN($BB46,-1),宝石属性!$B$25:$N$41,2,0)*VLOOKUP(ROUNDDOWN($BB46,-1),宝石属性!$B$25:$N$41,3,0)+VLOOKUP($BC$2,职业被动!$B$6:$M$29,COLUMNS(职业被动!$B$6:D$29),0)*$BB46,0)</f>
        <v>2429</v>
      </c>
      <c r="BD46" s="9">
        <f>ROUND(属性投放!E$4+装备属性!E$4*IF($BB46&lt;10,1,ROUNDDOWN($BB46,-1))+SUM(属性投放!F$37:F$45)*$BB46+VLOOKUP($BC$2,一级属性!$E$41:$P$64,COLUMNS(一级属性!$E$41:H$64),0)*($BB46+0.25*IF($BB46&lt;10,1,ROUNDDOWN($BB46,-1)))+VLOOKUP($BC$2,宝石属性!$B$43:$M$66,COLUMNS(宝石属性!$B$43:E$66),0)*10*VLOOKUP(ROUNDDOWN($BB46,-1),宝石属性!$B$25:$N$41,2,0)*VLOOKUP(ROUNDDOWN($BB46,-1),宝石属性!$B$25:$N$41,3,0)+VLOOKUP($BC$2,职业被动!$B$6:$M$29,COLUMNS(职业被动!$B$6:E$29),0)*$BB46,0)</f>
        <v>2233</v>
      </c>
      <c r="BE46" s="9">
        <f>ROUND(属性投放!F$4+装备属性!F$4*IF($BB46&lt;10,1,ROUNDDOWN($BB46,-1))+SUM(属性投放!G$37:G$45)*$BB46+VLOOKUP($BC$2,一级属性!$E$41:$P$64,COLUMNS(一级属性!$E$41:I$64),0)*($BB46+0.25*IF($BB46&lt;10,1,ROUNDDOWN($BB46,-1)))+VLOOKUP($BC$2,宝石属性!$B$43:$M$66,COLUMNS(宝石属性!$B$43:F$66),0)*10*VLOOKUP(ROUNDDOWN($BB46,-1),宝石属性!$B$25:$N$41,2,0)*VLOOKUP(ROUNDDOWN($BB46,-1),宝石属性!$B$25:$N$41,3,0)+VLOOKUP($BC$2,职业被动!$B$6:$M$29,COLUMNS(职业被动!$B$6:F$29),0)*$BB46,0)</f>
        <v>514</v>
      </c>
      <c r="BF46" s="9">
        <f>ROUND(属性投放!G$4+装备属性!G$4*IF($BB46&lt;10,1,ROUNDDOWN($BB46,-1))+SUM(属性投放!H$37:H$45)*$BB46+VLOOKUP($BC$2,一级属性!$E$41:$P$64,COLUMNS(一级属性!$E$41:J$64),0)*($BB46+0.25*IF($BB46&lt;10,1,ROUNDDOWN($BB46,-1)))+VLOOKUP($BC$2,宝石属性!$B$43:$M$66,COLUMNS(宝石属性!$B$43:G$66),0)*10*VLOOKUP(ROUNDDOWN($BB46,-1),宝石属性!$B$25:$N$41,2,0)*VLOOKUP(ROUNDDOWN($BB46,-1),宝石属性!$B$25:$N$41,3,0)+VLOOKUP($BC$2,职业被动!$B$6:$M$29,COLUMNS(职业被动!$B$6:G$29),0)*$BB46,0)</f>
        <v>400</v>
      </c>
      <c r="BG46" s="9">
        <f>ROUND(属性投放!H$4+装备属性!H$4*IF($BB46&lt;10,1,ROUNDDOWN($BB46,-1))+SUM(属性投放!I$37:I$45)*$BB46+VLOOKUP($BC$2,一级属性!$E$41:$P$64,COLUMNS(一级属性!$E$41:K$64),0)*($BB46+0.25*IF($BB46&lt;10,1,ROUNDDOWN($BB46,-1)))+VLOOKUP($BC$2,宝石属性!$B$43:$M$66,COLUMNS(宝石属性!$B$43:H$66),0)*10*VLOOKUP(ROUNDDOWN($BB46,-1),宝石属性!$B$25:$N$41,2,0)*VLOOKUP(ROUNDDOWN($BB46,-1),宝石属性!$B$25:$N$41,3,0)+VLOOKUP($BC$2,职业被动!$B$6:$M$29,COLUMNS(职业被动!$B$6:H$29),0)*$BB46,0)</f>
        <v>652</v>
      </c>
      <c r="BH46" s="9">
        <f>ROUND(属性投放!I$4+装备属性!I$4*IF($BB46&lt;10,1,ROUNDDOWN($BB46,-1))+SUM(属性投放!J$37:J$45)*$BB46+VLOOKUP($BC$2,一级属性!$E$41:$P$64,COLUMNS(一级属性!$E$41:L$64),0)*($BB46+0.25*IF($BB46&lt;10,1,ROUNDDOWN($BB46,-1)))+VLOOKUP($BC$2,宝石属性!$B$43:$M$66,COLUMNS(宝石属性!$B$43:I$66),0)*10*VLOOKUP(ROUNDDOWN($BB46,-1),宝石属性!$B$25:$N$41,2,0)*VLOOKUP(ROUNDDOWN($BB46,-1),宝石属性!$B$25:$N$41,3,0)+VLOOKUP($BC$2,职业被动!$B$6:$M$29,COLUMNS(职业被动!$B$6:I$29),0)*$BB46,0)</f>
        <v>590</v>
      </c>
      <c r="BI46" s="9">
        <f>ROUND(属性投放!J$4+装备属性!J$4*IF($BB46&lt;10,1,ROUNDDOWN($BB46,-1))+SUM(属性投放!K$37:K$45)*$BB46+VLOOKUP($BC$2,一级属性!$E$41:$P$64,COLUMNS(一级属性!$E$41:M$64),0)*($BB46+0.25*IF($BB46&lt;10,1,ROUNDDOWN($BB46,-1)))+VLOOKUP($BC$2,宝石属性!$B$43:$M$66,COLUMNS(宝石属性!$B$43:J$66),0)*10*VLOOKUP(ROUNDDOWN($BB46,-1),宝石属性!$B$25:$N$41,2,0)*VLOOKUP(ROUNDDOWN($BB46,-1),宝石属性!$B$25:$N$41,3,0)+VLOOKUP($BC$2,职业被动!$B$6:$M$29,COLUMNS(职业被动!$B$6:J$29),0)*$BB46,0)</f>
        <v>258</v>
      </c>
      <c r="BJ46" s="9">
        <f>ROUND(属性投放!K$4+装备属性!K$4*IF($BB46&lt;10,1,ROUNDDOWN($BB46,-1))+SUM(属性投放!L$37:L$45)*$BB46+VLOOKUP($BC$2,一级属性!$E$41:$P$64,COLUMNS(一级属性!$E$41:N$64),0)*($BB46+0.25*IF($BB46&lt;10,1,ROUNDDOWN($BB46,-1)))+VLOOKUP($BC$2,宝石属性!$B$43:$M$66,COLUMNS(宝石属性!$B$43:K$66),0)*10*VLOOKUP(ROUNDDOWN($BB46,-1),宝石属性!$B$25:$N$41,2,0)*VLOOKUP(ROUNDDOWN($BB46,-1),宝石属性!$B$25:$N$41,3,0)+VLOOKUP($BC$2,职业被动!$B$6:$M$29,COLUMNS(职业被动!$B$6:K$29),0)*$BB46,0)</f>
        <v>162</v>
      </c>
      <c r="BK46" s="9">
        <f>ROUND(属性投放!L$4+装备属性!L$4*IF($BB46&lt;10,1,ROUNDDOWN($BB46,-1))+SUM(属性投放!M$37:M$45)*$BB46+VLOOKUP($BC$2,一级属性!$E$41:$P$64,COLUMNS(一级属性!$E$41:O$64),0)*($BB46+0.25*IF($BB46&lt;10,1,ROUNDDOWN($BB46,-1)))+VLOOKUP($BC$2,宝石属性!$B$43:$M$66,COLUMNS(宝石属性!$B$43:L$66),0)*10*VLOOKUP(ROUNDDOWN($BB46,-1),宝石属性!$B$25:$N$41,2,0)*VLOOKUP(ROUNDDOWN($BB46,-1),宝石属性!$B$25:$N$41,3,0)+VLOOKUP($BC$2,职业被动!$B$6:$M$29,COLUMNS(职业被动!$B$6:L$29),0)*$BB46,0)</f>
        <v>13</v>
      </c>
      <c r="BL46" s="9">
        <f>ROUND(属性投放!M$4+装备属性!M$4*IF($BB46&lt;10,1,ROUNDDOWN($BB46,-1))+SUM(属性投放!N$37:N$45)*$BB46+VLOOKUP($BC$2,一级属性!$E$41:$P$64,COLUMNS(一级属性!$E$41:P$64),0)*($BB46+0.25*IF($BB46&lt;10,1,ROUNDDOWN($BB46,-1)))+VLOOKUP($BC$2,宝石属性!$B$43:$M$66,COLUMNS(宝石属性!$B$43:M$66),0)*10*VLOOKUP(ROUNDDOWN($BB46,-1),宝石属性!$B$25:$N$41,2,0)*VLOOKUP(ROUNDDOWN($BB46,-1),宝石属性!$B$25:$N$41,3,0)+VLOOKUP($BC$2,职业被动!$B$6:$M$29,COLUMNS(职业被动!$B$6:M$29),0)*$BB46,0)</f>
        <v>459</v>
      </c>
      <c r="BM46" s="48">
        <f>属性价值和能力评分!$F$9+ROUND(属性价值和能力评分!$F$38*10,0)*BB46+ROUND((SUM(装备属性!$W$9:$W$14)+属性价值和能力评分!$F$38*1.25+1.4+2.8)*IF(BB46&lt;10,1,ROUNDDOWN(BB46,-1)),0)+15*VLOOKUP(ROUNDDOWN(BB46,-1),宝石属性!$B$26:$D$41,2,0)*6*VLOOKUP(ROUNDDOWN(BB46,-1),宝石属性!$B$26:$D$41,3,0)+(属性价值和能力评分!$F$49*9+属性价值和能力评分!$F$50*2+属性价值和能力评分!$F$53*8/5)*BB46</f>
        <v>7966</v>
      </c>
      <c r="BO46" s="1">
        <v>43</v>
      </c>
      <c r="BP46" s="9">
        <f>ROUND(属性投放!D$4+装备属性!D$4*IF($BO46&lt;10,1,ROUNDDOWN($BO46,-1))+SUM(属性投放!E$37:E$45)*$BO46+VLOOKUP($BP$2,一级属性!$E$41:$P$64,COLUMNS(一级属性!$E$41:G$64),0)*($BO46+0.25*IF($BO46&lt;10,1,ROUNDDOWN($BO46,-1)))+VLOOKUP($BP$2,宝石属性!$B$43:$M$66,COLUMNS(宝石属性!$B$43:D$66),0)*10*VLOOKUP(ROUNDDOWN($BO46,-1),宝石属性!$B$25:$N$41,2,0)*VLOOKUP(ROUNDDOWN($BO46,-1),宝石属性!$B$25:$N$41,3,0)+VLOOKUP($BP$2,职业被动!$B$6:$M$29,COLUMNS(职业被动!$B$6:D$29),0)*$BO46,0)</f>
        <v>3031</v>
      </c>
      <c r="BQ46" s="9">
        <f>ROUND(属性投放!E$4+装备属性!E$4*IF($BO46&lt;10,1,ROUNDDOWN($BO46,-1))+SUM(属性投放!F$37:F$45)*$BO46+VLOOKUP($BP$2,一级属性!$E$41:$P$64,COLUMNS(一级属性!$E$41:H$64),0)*($BO46+0.25*IF($BO46&lt;10,1,ROUNDDOWN($BO46,-1)))+VLOOKUP($BP$2,宝石属性!$B$43:$M$66,COLUMNS(宝石属性!$B$43:E$66),0)*10*VLOOKUP(ROUNDDOWN($BO46,-1),宝石属性!$B$25:$N$41,2,0)*VLOOKUP(ROUNDDOWN($BO46,-1),宝石属性!$B$25:$N$41,3,0)+VLOOKUP($BP$2,职业被动!$B$6:$M$29,COLUMNS(职业被动!$B$6:E$29),0)*$BO46,0)</f>
        <v>1968</v>
      </c>
      <c r="BR46" s="9">
        <f>ROUND(属性投放!F$4+装备属性!F$4*IF($BO46&lt;10,1,ROUNDDOWN($BO46,-1))+SUM(属性投放!G$37:G$45)*$BO46+VLOOKUP($BP$2,一级属性!$E$41:$P$64,COLUMNS(一级属性!$E$41:I$64),0)*($BO46+0.25*IF($BO46&lt;10,1,ROUNDDOWN($BO46,-1)))+VLOOKUP($BP$2,宝石属性!$B$43:$M$66,COLUMNS(宝石属性!$B$43:F$66),0)*10*VLOOKUP(ROUNDDOWN($BO46,-1),宝石属性!$B$25:$N$41,2,0)*VLOOKUP(ROUNDDOWN($BO46,-1),宝石属性!$B$25:$N$41,3,0)+VLOOKUP($BP$2,职业被动!$B$6:$M$29,COLUMNS(职业被动!$B$6:F$29),0)*$BO46,0)</f>
        <v>514</v>
      </c>
      <c r="BS46" s="9">
        <f>ROUND(属性投放!G$4+装备属性!G$4*IF($BO46&lt;10,1,ROUNDDOWN($BO46,-1))+SUM(属性投放!H$37:H$45)*$BO46+VLOOKUP($BP$2,一级属性!$E$41:$P$64,COLUMNS(一级属性!$E$41:J$64),0)*($BO46+0.25*IF($BO46&lt;10,1,ROUNDDOWN($BO46,-1)))+VLOOKUP($BP$2,宝石属性!$B$43:$M$66,COLUMNS(宝石属性!$B$43:G$66),0)*10*VLOOKUP(ROUNDDOWN($BO46,-1),宝石属性!$B$25:$N$41,2,0)*VLOOKUP(ROUNDDOWN($BO46,-1),宝石属性!$B$25:$N$41,3,0)+VLOOKUP($BP$2,职业被动!$B$6:$M$29,COLUMNS(职业被动!$B$6:G$29),0)*$BO46,0)</f>
        <v>400</v>
      </c>
      <c r="BT46" s="9">
        <f>ROUND(属性投放!H$4+装备属性!H$4*IF($BO46&lt;10,1,ROUNDDOWN($BO46,-1))+SUM(属性投放!I$37:I$45)*$BO46+VLOOKUP($BP$2,一级属性!$E$41:$P$64,COLUMNS(一级属性!$E$41:K$64),0)*($BO46+0.25*IF($BO46&lt;10,1,ROUNDDOWN($BO46,-1)))+VLOOKUP($BP$2,宝石属性!$B$43:$M$66,COLUMNS(宝石属性!$B$43:H$66),0)*10*VLOOKUP(ROUNDDOWN($BO46,-1),宝石属性!$B$25:$N$41,2,0)*VLOOKUP(ROUNDDOWN($BO46,-1),宝石属性!$B$25:$N$41,3,0)+VLOOKUP($BP$2,职业被动!$B$6:$M$29,COLUMNS(职业被动!$B$6:H$29),0)*$BO46,0)</f>
        <v>532</v>
      </c>
      <c r="BU46" s="9">
        <f>ROUND(属性投放!I$4+装备属性!I$4*IF($BO46&lt;10,1,ROUNDDOWN($BO46,-1))+SUM(属性投放!J$37:J$45)*$BO46+VLOOKUP($BP$2,一级属性!$E$41:$P$64,COLUMNS(一级属性!$E$41:L$64),0)*($BO46+0.25*IF($BO46&lt;10,1,ROUNDDOWN($BO46,-1)))+VLOOKUP($BP$2,宝石属性!$B$43:$M$66,COLUMNS(宝石属性!$B$43:I$66),0)*10*VLOOKUP(ROUNDDOWN($BO46,-1),宝石属性!$B$25:$N$41,2,0)*VLOOKUP(ROUNDDOWN($BO46,-1),宝石属性!$B$25:$N$41,3,0)+VLOOKUP($BP$2,职业被动!$B$6:$M$29,COLUMNS(职业被动!$B$6:I$29),0)*$BO46,0)</f>
        <v>494</v>
      </c>
      <c r="BV46" s="9">
        <f>ROUND(属性投放!J$4+装备属性!J$4*IF($BO46&lt;10,1,ROUNDDOWN($BO46,-1))+SUM(属性投放!K$37:K$45)*$BO46+VLOOKUP($BP$2,一级属性!$E$41:$P$64,COLUMNS(一级属性!$E$41:M$64),0)*($BO46+0.25*IF($BO46&lt;10,1,ROUNDDOWN($BO46,-1)))+VLOOKUP($BP$2,宝石属性!$B$43:$M$66,COLUMNS(宝石属性!$B$43:J$66),0)*10*VLOOKUP(ROUNDDOWN($BO46,-1),宝石属性!$B$25:$N$41,2,0)*VLOOKUP(ROUNDDOWN($BO46,-1),宝石属性!$B$25:$N$41,3,0)+VLOOKUP($BP$2,职业被动!$B$6:$M$29,COLUMNS(职业被动!$B$6:J$29),0)*$BO46,0)</f>
        <v>337</v>
      </c>
      <c r="BW46" s="9">
        <f>ROUND(属性投放!K$4+装备属性!K$4*IF($BO46&lt;10,1,ROUNDDOWN($BO46,-1))+SUM(属性投放!L$37:L$45)*$BO46+VLOOKUP($BP$2,一级属性!$E$41:$P$64,COLUMNS(一级属性!$E$41:N$64),0)*($BO46+0.25*IF($BO46&lt;10,1,ROUNDDOWN($BO46,-1)))+VLOOKUP($BP$2,宝石属性!$B$43:$M$66,COLUMNS(宝石属性!$B$43:K$66),0)*10*VLOOKUP(ROUNDDOWN($BO46,-1),宝石属性!$B$25:$N$41,2,0)*VLOOKUP(ROUNDDOWN($BO46,-1),宝石属性!$B$25:$N$41,3,0)+VLOOKUP($BP$2,职业被动!$B$6:$M$29,COLUMNS(职业被动!$B$6:K$29),0)*$BO46,0)</f>
        <v>194</v>
      </c>
      <c r="BX46" s="9">
        <f>ROUND(属性投放!L$4+装备属性!L$4*IF($BO46&lt;10,1,ROUNDDOWN($BO46,-1))+SUM(属性投放!M$37:M$45)*$BO46+VLOOKUP($BP$2,一级属性!$E$41:$P$64,COLUMNS(一级属性!$E$41:O$64),0)*($BO46+0.25*IF($BO46&lt;10,1,ROUNDDOWN($BO46,-1)))+VLOOKUP($BP$2,宝石属性!$B$43:$M$66,COLUMNS(宝石属性!$B$43:L$66),0)*10*VLOOKUP(ROUNDDOWN($BO46,-1),宝石属性!$B$25:$N$41,2,0)*VLOOKUP(ROUNDDOWN($BO46,-1),宝石属性!$B$25:$N$41,3,0)+VLOOKUP($BP$2,职业被动!$B$6:$M$29,COLUMNS(职业被动!$B$6:L$29),0)*$BO46,0)</f>
        <v>13</v>
      </c>
      <c r="BY46" s="9">
        <f>ROUND(属性投放!M$4+装备属性!M$4*IF($BO46&lt;10,1,ROUNDDOWN($BO46,-1))+SUM(属性投放!N$37:N$45)*$BO46+VLOOKUP($BP$2,一级属性!$E$41:$P$64,COLUMNS(一级属性!$E$41:P$64),0)*($BO46+0.25*IF($BO46&lt;10,1,ROUNDDOWN($BO46,-1)))+VLOOKUP($BP$2,宝石属性!$B$43:$M$66,COLUMNS(宝石属性!$B$43:M$66),0)*10*VLOOKUP(ROUNDDOWN($BO46,-1),宝石属性!$B$25:$N$41,2,0)*VLOOKUP(ROUNDDOWN($BO46,-1),宝石属性!$B$25:$N$41,3,0)+VLOOKUP($BP$2,职业被动!$B$6:$M$29,COLUMNS(职业被动!$B$6:M$29),0)*$BO46,0)</f>
        <v>459</v>
      </c>
      <c r="BZ46" s="48">
        <f>属性价值和能力评分!$F$9+ROUND(属性价值和能力评分!$F$38*10,0)*BO46+ROUND((SUM(装备属性!$W$9:$W$14)+属性价值和能力评分!$F$38*1.25+1.4+2.8)*IF(BO46&lt;10,1,ROUNDDOWN(BO46,-1)),0)+15*VLOOKUP(ROUNDDOWN(BO46,-1),宝石属性!$B$26:$D$41,2,0)*6*VLOOKUP(ROUNDDOWN(BO46,-1),宝石属性!$B$26:$D$41,3,0)+(属性价值和能力评分!$F$49*9+属性价值和能力评分!$F$50*2+属性价值和能力评分!$F$53*8/5)*BO46</f>
        <v>7966</v>
      </c>
      <c r="CB46" s="1">
        <v>43</v>
      </c>
      <c r="CC46" s="9">
        <f>ROUND(属性投放!D$4+装备属性!D$4*IF($CB46&lt;10,1,ROUNDDOWN($CB46,-1))+SUM(属性投放!E$37:E$45)*$CB46+VLOOKUP($CC$2,一级属性!$E$41:$P$64,COLUMNS(一级属性!$E$41:G$64),0)*($CB46+0.25*IF($CB46&lt;10,1,ROUNDDOWN($CB46,-1)))+VLOOKUP($CC$2,宝石属性!$B$43:$M$66,COLUMNS(宝石属性!$B$43:D$66),0)*10*VLOOKUP(ROUNDDOWN($CB46,-1),宝石属性!$B$25:$N$41,2,0)*VLOOKUP(ROUNDDOWN($CB46,-1),宝石属性!$B$25:$N$41,3,0)+VLOOKUP($CC$2,职业被动!$B$6:$M$29,COLUMNS(职业被动!$B$6:D$29),0)*$CB46,0)</f>
        <v>2005</v>
      </c>
      <c r="CD46" s="9">
        <f>ROUND(属性投放!E$4+装备属性!E$4*IF($CB46&lt;10,1,ROUNDDOWN($CB46,-1))+SUM(属性投放!F$37:F$45)*$CB46+VLOOKUP($CC$2,一级属性!$E$41:$P$64,COLUMNS(一级属性!$E$41:H$64),0)*($CB46+0.25*IF($CB46&lt;10,1,ROUNDDOWN($CB46,-1)))+VLOOKUP($CC$2,宝石属性!$B$43:$M$66,COLUMNS(宝石属性!$B$43:E$66),0)*10*VLOOKUP(ROUNDDOWN($CB46,-1),宝石属性!$B$25:$N$41,2,0)*VLOOKUP(ROUNDDOWN($CB46,-1),宝石属性!$B$25:$N$41,3,0)+VLOOKUP($CC$2,职业被动!$B$6:$M$29,COLUMNS(职业被动!$B$6:E$29),0)*$CB46,0)</f>
        <v>1173</v>
      </c>
      <c r="CE46" s="9">
        <f>ROUND(属性投放!F$4+装备属性!F$4*IF($CB46&lt;10,1,ROUNDDOWN($CB46,-1))+SUM(属性投放!G$37:G$45)*$CB46+VLOOKUP($CC$2,一级属性!$E$41:$P$64,COLUMNS(一级属性!$E$41:I$64),0)*($CB46+0.25*IF($CB46&lt;10,1,ROUNDDOWN($CB46,-1)))+VLOOKUP($CC$2,宝石属性!$B$43:$M$66,COLUMNS(宝石属性!$B$43:F$66),0)*10*VLOOKUP(ROUNDDOWN($CB46,-1),宝石属性!$B$25:$N$41,2,0)*VLOOKUP(ROUNDDOWN($CB46,-1),宝石属性!$B$25:$N$41,3,0)+VLOOKUP($CC$2,职业被动!$B$6:$M$29,COLUMNS(职业被动!$B$6:F$29),0)*$CB46,0)</f>
        <v>951</v>
      </c>
      <c r="CF46" s="9">
        <f>ROUND(属性投放!G$4+装备属性!G$4*IF($CB46&lt;10,1,ROUNDDOWN($CB46,-1))+SUM(属性投放!H$37:H$45)*$CB46+VLOOKUP($CC$2,一级属性!$E$41:$P$64,COLUMNS(一级属性!$E$41:J$64),0)*($CB46+0.25*IF($CB46&lt;10,1,ROUNDDOWN($CB46,-1)))+VLOOKUP($CC$2,宝石属性!$B$43:$M$66,COLUMNS(宝石属性!$B$43:G$66),0)*10*VLOOKUP(ROUNDDOWN($CB46,-1),宝石属性!$B$25:$N$41,2,0)*VLOOKUP(ROUNDDOWN($CB46,-1),宝石属性!$B$25:$N$41,3,0)+VLOOKUP($CC$2,职业被动!$B$6:$M$29,COLUMNS(职业被动!$B$6:G$29),0)*$CB46,0)</f>
        <v>443</v>
      </c>
      <c r="CG46" s="9">
        <f>ROUND(属性投放!H$4+装备属性!H$4*IF($CB46&lt;10,1,ROUNDDOWN($CB46,-1))+SUM(属性投放!I$37:I$45)*$CB46+VLOOKUP($CC$2,一级属性!$E$41:$P$64,COLUMNS(一级属性!$E$41:K$64),0)*($CB46+0.25*IF($CB46&lt;10,1,ROUNDDOWN($CB46,-1)))+VLOOKUP($CC$2,宝石属性!$B$43:$M$66,COLUMNS(宝石属性!$B$43:H$66),0)*10*VLOOKUP(ROUNDDOWN($CB46,-1),宝石属性!$B$25:$N$41,2,0)*VLOOKUP(ROUNDDOWN($CB46,-1),宝石属性!$B$25:$N$41,3,0)+VLOOKUP($CC$2,职业被动!$B$6:$M$29,COLUMNS(职业被动!$B$6:H$29),0)*$CB46,0)</f>
        <v>330</v>
      </c>
      <c r="CH46" s="9">
        <f>ROUND(属性投放!I$4+装备属性!I$4*IF($CB46&lt;10,1,ROUNDDOWN($CB46,-1))+SUM(属性投放!J$37:J$45)*$CB46+VLOOKUP($CC$2,一级属性!$E$41:$P$64,COLUMNS(一级属性!$E$41:L$64),0)*($CB46+0.25*IF($CB46&lt;10,1,ROUNDDOWN($CB46,-1)))+VLOOKUP($CC$2,宝石属性!$B$43:$M$66,COLUMNS(宝石属性!$B$43:I$66),0)*10*VLOOKUP(ROUNDDOWN($CB46,-1),宝石属性!$B$25:$N$41,2,0)*VLOOKUP(ROUNDDOWN($CB46,-1),宝石属性!$B$25:$N$41,3,0)+VLOOKUP($CC$2,职业被动!$B$6:$M$29,COLUMNS(职业被动!$B$6:I$29),0)*$CB46,0)</f>
        <v>473</v>
      </c>
      <c r="CI46" s="9">
        <f>ROUND(属性投放!J$4+装备属性!J$4*IF($CB46&lt;10,1,ROUNDDOWN($CB46,-1))+SUM(属性投放!K$37:K$45)*$CB46+VLOOKUP($CC$2,一级属性!$E$41:$P$64,COLUMNS(一级属性!$E$41:M$64),0)*($CB46+0.25*IF($CB46&lt;10,1,ROUNDDOWN($CB46,-1)))+VLOOKUP($CC$2,宝石属性!$B$43:$M$66,COLUMNS(宝石属性!$B$43:J$66),0)*10*VLOOKUP(ROUNDDOWN($CB46,-1),宝石属性!$B$25:$N$41,2,0)*VLOOKUP(ROUNDDOWN($CB46,-1),宝石属性!$B$25:$N$41,3,0)+VLOOKUP($CC$2,职业被动!$B$6:$M$29,COLUMNS(职业被动!$B$6:J$29),0)*$CB46,0)</f>
        <v>300</v>
      </c>
      <c r="CJ46" s="9">
        <f>ROUND(属性投放!K$4+装备属性!K$4*IF($CB46&lt;10,1,ROUNDDOWN($CB46,-1))+SUM(属性投放!L$37:L$45)*$CB46+VLOOKUP($CC$2,一级属性!$E$41:$P$64,COLUMNS(一级属性!$E$41:N$64),0)*($CB46+0.25*IF($CB46&lt;10,1,ROUNDDOWN($CB46,-1)))+VLOOKUP($CC$2,宝石属性!$B$43:$M$66,COLUMNS(宝石属性!$B$43:K$66),0)*10*VLOOKUP(ROUNDDOWN($CB46,-1),宝石属性!$B$25:$N$41,2,0)*VLOOKUP(ROUNDDOWN($CB46,-1),宝石属性!$B$25:$N$41,3,0)+VLOOKUP($CC$2,职业被动!$B$6:$M$29,COLUMNS(职业被动!$B$6:K$29),0)*$CB46,0)</f>
        <v>162</v>
      </c>
      <c r="CK46" s="9">
        <f>ROUND(属性投放!L$4+装备属性!L$4*IF($CB46&lt;10,1,ROUNDDOWN($CB46,-1))+SUM(属性投放!M$37:M$45)*$CB46+VLOOKUP($CC$2,一级属性!$E$41:$P$64,COLUMNS(一级属性!$E$41:O$64),0)*($CB46+0.25*IF($CB46&lt;10,1,ROUNDDOWN($CB46,-1)))+VLOOKUP($CC$2,宝石属性!$B$43:$M$66,COLUMNS(宝石属性!$B$43:L$66),0)*10*VLOOKUP(ROUNDDOWN($CB46,-1),宝石属性!$B$25:$N$41,2,0)*VLOOKUP(ROUNDDOWN($CB46,-1),宝石属性!$B$25:$N$41,3,0)+VLOOKUP($CC$2,职业被动!$B$6:$M$29,COLUMNS(职业被动!$B$6:L$29),0)*$CB46,0)</f>
        <v>13</v>
      </c>
      <c r="CL46" s="9">
        <f>ROUND(属性投放!M$4+装备属性!M$4*IF($CB46&lt;10,1,ROUNDDOWN($CB46,-1))+SUM(属性投放!N$37:N$45)*$CB46+VLOOKUP($CC$2,一级属性!$E$41:$P$64,COLUMNS(一级属性!$E$41:P$64),0)*($CB46+0.25*IF($CB46&lt;10,1,ROUNDDOWN($CB46,-1)))+VLOOKUP($CC$2,宝石属性!$B$43:$M$66,COLUMNS(宝石属性!$B$43:M$66),0)*10*VLOOKUP(ROUNDDOWN($CB46,-1),宝石属性!$B$25:$N$41,2,0)*VLOOKUP(ROUNDDOWN($CB46,-1),宝石属性!$B$25:$N$41,3,0)+VLOOKUP($CC$2,职业被动!$B$6:$M$29,COLUMNS(职业被动!$B$6:M$29),0)*$CB46,0)</f>
        <v>443</v>
      </c>
      <c r="CM46" s="48">
        <f>属性价值和能力评分!$F$9+ROUND(属性价值和能力评分!$F$38*10,0)*CB46+ROUND((SUM(装备属性!$W$9:$W$14)+属性价值和能力评分!$F$38*1.25+1.4+2.8)*IF(CB46&lt;10,1,ROUNDDOWN(CB46,-1)),0)+15*VLOOKUP(ROUNDDOWN(CB46,-1),宝石属性!$B$26:$D$41,2,0)*6*VLOOKUP(ROUNDDOWN(CB46,-1),宝石属性!$B$26:$D$41,3,0)+(属性价值和能力评分!$F$49*9+属性价值和能力评分!$F$50*2+属性价值和能力评分!$F$53*8/5)*CB46</f>
        <v>7966</v>
      </c>
      <c r="CO46" s="1">
        <v>43</v>
      </c>
      <c r="CP46" s="9">
        <f>ROUND(属性投放!D$4+装备属性!D$4*IF($CO46&lt;10,1,ROUNDDOWN($CO46,-1))+SUM(属性投放!E$37:E$45)*$CO46+VLOOKUP($CP$2,一级属性!$E$41:$P$64,COLUMNS(一级属性!$E$41:G$64),0)*($CO46+0.25*IF($CO46&lt;10,1,ROUNDDOWN($CO46,-1)))+VLOOKUP($CP$2,宝石属性!$B$43:$M$66,COLUMNS(宝石属性!$B$43:D$66),0)*10*VLOOKUP(ROUNDDOWN($CO46,-1),宝石属性!$B$25:$N$41,2,0)*VLOOKUP(ROUNDDOWN($CO46,-1),宝石属性!$B$25:$N$41,3,0)+VLOOKUP($CP$2,职业被动!$B$6:$M$29,COLUMNS(职业被动!$B$6:D$29),0)*$CO46,0)</f>
        <v>2005</v>
      </c>
      <c r="CQ46" s="9">
        <f>ROUND(属性投放!E$4+装备属性!E$4*IF($CO46&lt;10,1,ROUNDDOWN($CO46,-1))+SUM(属性投放!F$37:F$45)*$CO46+VLOOKUP($CP$2,一级属性!$E$41:$P$64,COLUMNS(一级属性!$E$41:H$64),0)*($CO46+0.25*IF($CO46&lt;10,1,ROUNDDOWN($CO46,-1)))+VLOOKUP($CP$2,宝石属性!$B$43:$M$66,COLUMNS(宝石属性!$B$43:E$66),0)*10*VLOOKUP(ROUNDDOWN($CO46,-1),宝石属性!$B$25:$N$41,2,0)*VLOOKUP(ROUNDDOWN($CO46,-1),宝石属性!$B$25:$N$41,3,0)+VLOOKUP($CP$2,职业被动!$B$6:$M$29,COLUMNS(职业被动!$B$6:E$29),0)*$CO46,0)</f>
        <v>2498</v>
      </c>
      <c r="CR46" s="9">
        <f>ROUND(属性投放!F$4+装备属性!F$4*IF($CO46&lt;10,1,ROUNDDOWN($CO46,-1))+SUM(属性投放!G$37:G$45)*$CO46+VLOOKUP($CP$2,一级属性!$E$41:$P$64,COLUMNS(一级属性!$E$41:I$64),0)*($CO46+0.25*IF($CO46&lt;10,1,ROUNDDOWN($CO46,-1)))+VLOOKUP($CP$2,宝石属性!$B$43:$M$66,COLUMNS(宝石属性!$B$43:F$66),0)*10*VLOOKUP(ROUNDDOWN($CO46,-1),宝石属性!$B$25:$N$41,2,0)*VLOOKUP(ROUNDDOWN($CO46,-1),宝石属性!$B$25:$N$41,3,0)+VLOOKUP($CP$2,职业被动!$B$6:$M$29,COLUMNS(职业被动!$B$6:F$29),0)*$CO46,0)</f>
        <v>514</v>
      </c>
      <c r="CS46" s="9">
        <f>ROUND(属性投放!G$4+装备属性!G$4*IF($CO46&lt;10,1,ROUNDDOWN($CO46,-1))+SUM(属性投放!H$37:H$45)*$CO46+VLOOKUP($CP$2,一级属性!$E$41:$P$64,COLUMNS(一级属性!$E$41:J$64),0)*($CO46+0.25*IF($CO46&lt;10,1,ROUNDDOWN($CO46,-1)))+VLOOKUP($CP$2,宝石属性!$B$43:$M$66,COLUMNS(宝石属性!$B$43:G$66),0)*10*VLOOKUP(ROUNDDOWN($CO46,-1),宝石属性!$B$25:$N$41,2,0)*VLOOKUP(ROUNDDOWN($CO46,-1),宝石属性!$B$25:$N$41,3,0)+VLOOKUP($CP$2,职业被动!$B$6:$M$29,COLUMNS(职业被动!$B$6:G$29),0)*$CO46,0)</f>
        <v>400</v>
      </c>
      <c r="CT46" s="9">
        <f>ROUND(属性投放!H$4+装备属性!H$4*IF($CO46&lt;10,1,ROUNDDOWN($CO46,-1))+SUM(属性投放!I$37:I$45)*$CO46+VLOOKUP($CP$2,一级属性!$E$41:$P$64,COLUMNS(一级属性!$E$41:K$64),0)*($CO46+0.25*IF($CO46&lt;10,1,ROUNDDOWN($CO46,-1)))+VLOOKUP($CP$2,宝石属性!$B$43:$M$66,COLUMNS(宝石属性!$B$43:H$66),0)*10*VLOOKUP(ROUNDDOWN($CO46,-1),宝石属性!$B$25:$N$41,2,0)*VLOOKUP(ROUNDDOWN($CO46,-1),宝石属性!$B$25:$N$41,3,0)+VLOOKUP($CP$2,职业被动!$B$6:$M$29,COLUMNS(职业被动!$B$6:H$29),0)*$CO46,0)</f>
        <v>729</v>
      </c>
      <c r="CU46" s="9">
        <f>ROUND(属性投放!I$4+装备属性!I$4*IF($CO46&lt;10,1,ROUNDDOWN($CO46,-1))+SUM(属性投放!J$37:J$45)*$CO46+VLOOKUP($CP$2,一级属性!$E$41:$P$64,COLUMNS(一级属性!$E$41:L$64),0)*($CO46+0.25*IF($CO46&lt;10,1,ROUNDDOWN($CO46,-1)))+VLOOKUP($CP$2,宝石属性!$B$43:$M$66,COLUMNS(宝石属性!$B$43:I$66),0)*10*VLOOKUP(ROUNDDOWN($CO46,-1),宝石属性!$B$25:$N$41,2,0)*VLOOKUP(ROUNDDOWN($CO46,-1),宝石属性!$B$25:$N$41,3,0)+VLOOKUP($CP$2,职业被动!$B$6:$M$29,COLUMNS(职业被动!$B$6:I$29),0)*$CO46,0)</f>
        <v>622</v>
      </c>
      <c r="CV46" s="9">
        <f>ROUND(属性投放!J$4+装备属性!J$4*IF($CO46&lt;10,1,ROUNDDOWN($CO46,-1))+SUM(属性投放!K$37:K$45)*$CO46+VLOOKUP($CP$2,一级属性!$E$41:$P$64,COLUMNS(一级属性!$E$41:M$64),0)*($CO46+0.25*IF($CO46&lt;10,1,ROUNDDOWN($CO46,-1)))+VLOOKUP($CP$2,宝石属性!$B$43:$M$66,COLUMNS(宝石属性!$B$43:J$66),0)*10*VLOOKUP(ROUNDDOWN($CO46,-1),宝石属性!$B$25:$N$41,2,0)*VLOOKUP(ROUNDDOWN($CO46,-1),宝石属性!$B$25:$N$41,3,0)+VLOOKUP($CP$2,职业被动!$B$6:$M$29,COLUMNS(职业被动!$B$6:J$29),0)*$CO46,0)</f>
        <v>247</v>
      </c>
      <c r="CW46" s="9">
        <f>ROUND(属性投放!K$4+装备属性!K$4*IF($CO46&lt;10,1,ROUNDDOWN($CO46,-1))+SUM(属性投放!L$37:L$45)*$CO46+VLOOKUP($CP$2,一级属性!$E$41:$P$64,COLUMNS(一级属性!$E$41:N$64),0)*($CO46+0.25*IF($CO46&lt;10,1,ROUNDDOWN($CO46,-1)))+VLOOKUP($CP$2,宝石属性!$B$43:$M$66,COLUMNS(宝石属性!$B$43:K$66),0)*10*VLOOKUP(ROUNDDOWN($CO46,-1),宝石属性!$B$25:$N$41,2,0)*VLOOKUP(ROUNDDOWN($CO46,-1),宝石属性!$B$25:$N$41,3,0)+VLOOKUP($CP$2,职业被动!$B$6:$M$29,COLUMNS(职业被动!$B$6:K$29),0)*$CO46,0)</f>
        <v>162</v>
      </c>
      <c r="CX46" s="9">
        <f>ROUND(属性投放!L$4+装备属性!L$4*IF($CO46&lt;10,1,ROUNDDOWN($CO46,-1))+SUM(属性投放!M$37:M$45)*$CO46+VLOOKUP($CP$2,一级属性!$E$41:$P$64,COLUMNS(一级属性!$E$41:O$64),0)*($CO46+0.25*IF($CO46&lt;10,1,ROUNDDOWN($CO46,-1)))+VLOOKUP($CP$2,宝石属性!$B$43:$M$66,COLUMNS(宝石属性!$B$43:L$66),0)*10*VLOOKUP(ROUNDDOWN($CO46,-1),宝石属性!$B$25:$N$41,2,0)*VLOOKUP(ROUNDDOWN($CO46,-1),宝石属性!$B$25:$N$41,3,0)+VLOOKUP($CP$2,职业被动!$B$6:$M$29,COLUMNS(职业被动!$B$6:L$29),0)*$CO46,0)</f>
        <v>13</v>
      </c>
      <c r="CY46" s="9">
        <f>ROUND(属性投放!M$4+装备属性!M$4*IF($CO46&lt;10,1,ROUNDDOWN($CO46,-1))+SUM(属性投放!N$37:N$45)*$CO46+VLOOKUP($CP$2,一级属性!$E$41:$P$64,COLUMNS(一级属性!$E$41:P$64),0)*($CO46+0.25*IF($CO46&lt;10,1,ROUNDDOWN($CO46,-1)))+VLOOKUP($CP$2,宝石属性!$B$43:$M$66,COLUMNS(宝石属性!$B$43:M$66),0)*10*VLOOKUP(ROUNDDOWN($CO46,-1),宝石属性!$B$25:$N$41,2,0)*VLOOKUP(ROUNDDOWN($CO46,-1),宝石属性!$B$25:$N$41,3,0)+VLOOKUP($CP$2,职业被动!$B$6:$M$29,COLUMNS(职业被动!$B$6:M$29),0)*$CO46,0)</f>
        <v>443</v>
      </c>
      <c r="CZ46" s="48">
        <f>属性价值和能力评分!$F$9+ROUND(属性价值和能力评分!$F$38*10,0)*CO46+ROUND((SUM(装备属性!$W$9:$W$14)+属性价值和能力评分!$F$38*1.25+1.4+2.8)*IF(CO46&lt;10,1,ROUNDDOWN(CO46,-1)),0)+15*VLOOKUP(ROUNDDOWN(CO46,-1),宝石属性!$B$26:$D$41,2,0)*6*VLOOKUP(ROUNDDOWN(CO46,-1),宝石属性!$B$26:$D$41,3,0)+(属性价值和能力评分!$F$49*9+属性价值和能力评分!$F$50*2+属性价值和能力评分!$F$53*8/5)*CO46</f>
        <v>7966</v>
      </c>
      <c r="DB46" s="1">
        <v>43</v>
      </c>
      <c r="DC46" s="9">
        <f>ROUND(属性投放!D$4+装备属性!D$4*IF($DB46&lt;10,1,ROUNDDOWN($DB46,-1))+SUM(属性投放!E$37:E$45)*$DB46+VLOOKUP($DC$2,一级属性!$E$41:$P$64,COLUMNS(一级属性!$E$41:G$64),0)*($DB46+0.25*IF($DB46&lt;10,1,ROUNDDOWN($DB46,-1)))+VLOOKUP($DC$2,宝石属性!$B$43:$M$66,COLUMNS(宝石属性!$B$43:D$66),0)*10*VLOOKUP(ROUNDDOWN($DB46,-1),宝石属性!$B$25:$N$41,2,0)*VLOOKUP(ROUNDDOWN($DB46,-1),宝石属性!$B$25:$N$41,3,0)+VLOOKUP($DC$2,职业被动!$B$6:$M$29,COLUMNS(职业被动!$B$6:D$29),0)*$DB46,0)</f>
        <v>2306</v>
      </c>
      <c r="DD46" s="9">
        <f>ROUND(属性投放!E$4+装备属性!E$4*IF($DB46&lt;10,1,ROUNDDOWN($DB46,-1))+SUM(属性投放!F$37:F$45)*$DB46+VLOOKUP($DC$2,一级属性!$E$41:$P$64,COLUMNS(一级属性!$E$41:H$64),0)*($DB46+0.25*IF($DB46&lt;10,1,ROUNDDOWN($DB46,-1)))+VLOOKUP($DC$2,宝石属性!$B$43:$M$66,COLUMNS(宝石属性!$B$43:E$66),0)*10*VLOOKUP(ROUNDDOWN($DB46,-1),宝石属性!$B$25:$N$41,2,0)*VLOOKUP(ROUNDDOWN($DB46,-1),宝石属性!$B$25:$N$41,3,0)+VLOOKUP($DC$2,职业被动!$B$6:$M$29,COLUMNS(职业被动!$B$6:E$29),0)*$DB46,0)</f>
        <v>1173</v>
      </c>
      <c r="DE46" s="9">
        <f>ROUND(属性投放!F$4+装备属性!F$4*IF($DB46&lt;10,1,ROUNDDOWN($DB46,-1))+SUM(属性投放!G$37:G$45)*$DB46+VLOOKUP($DC$2,一级属性!$E$41:$P$64,COLUMNS(一级属性!$E$41:I$64),0)*($DB46+0.25*IF($DB46&lt;10,1,ROUNDDOWN($DB46,-1)))+VLOOKUP($DC$2,宝石属性!$B$43:$M$66,COLUMNS(宝石属性!$B$43:F$66),0)*10*VLOOKUP(ROUNDDOWN($DB46,-1),宝石属性!$B$25:$N$41,2,0)*VLOOKUP(ROUNDDOWN($DB46,-1),宝石属性!$B$25:$N$41,3,0)+VLOOKUP($DC$2,职业被动!$B$6:$M$29,COLUMNS(职业被动!$B$6:F$29),0)*$DB46,0)</f>
        <v>514</v>
      </c>
      <c r="DF46" s="9">
        <f>ROUND(属性投放!G$4+装备属性!G$4*IF($DB46&lt;10,1,ROUNDDOWN($DB46,-1))+SUM(属性投放!H$37:H$45)*$DB46+VLOOKUP($DC$2,一级属性!$E$41:$P$64,COLUMNS(一级属性!$E$41:J$64),0)*($DB46+0.25*IF($DB46&lt;10,1,ROUNDDOWN($DB46,-1)))+VLOOKUP($DC$2,宝石属性!$B$43:$M$66,COLUMNS(宝石属性!$B$43:G$66),0)*10*VLOOKUP(ROUNDDOWN($DB46,-1),宝石属性!$B$25:$N$41,2,0)*VLOOKUP(ROUNDDOWN($DB46,-1),宝石属性!$B$25:$N$41,3,0)+VLOOKUP($DC$2,职业被动!$B$6:$M$29,COLUMNS(职业被动!$B$6:G$29),0)*$DB46,0)</f>
        <v>1117</v>
      </c>
      <c r="DG46" s="9">
        <f>ROUND(属性投放!H$4+装备属性!H$4*IF($DB46&lt;10,1,ROUNDDOWN($DB46,-1))+SUM(属性投放!I$37:I$45)*$DB46+VLOOKUP($DC$2,一级属性!$E$41:$P$64,COLUMNS(一级属性!$E$41:K$64),0)*($DB46+0.25*IF($DB46&lt;10,1,ROUNDDOWN($DB46,-1)))+VLOOKUP($DC$2,宝石属性!$B$43:$M$66,COLUMNS(宝石属性!$B$43:H$66),0)*10*VLOOKUP(ROUNDDOWN($DB46,-1),宝石属性!$B$25:$N$41,2,0)*VLOOKUP(ROUNDDOWN($DB46,-1),宝石属性!$B$25:$N$41,3,0)+VLOOKUP($DC$2,职业被动!$B$6:$M$29,COLUMNS(职业被动!$B$6:H$29),0)*$DB46,0)</f>
        <v>330</v>
      </c>
      <c r="DH46" s="9">
        <f>ROUND(属性投放!I$4+装备属性!I$4*IF($DB46&lt;10,1,ROUNDDOWN($DB46,-1))+SUM(属性投放!J$37:J$45)*$DB46+VLOOKUP($DC$2,一级属性!$E$41:$P$64,COLUMNS(一级属性!$E$41:L$64),0)*($DB46+0.25*IF($DB46&lt;10,1,ROUNDDOWN($DB46,-1)))+VLOOKUP($DC$2,宝石属性!$B$43:$M$66,COLUMNS(宝石属性!$B$43:I$66),0)*10*VLOOKUP(ROUNDDOWN($DB46,-1),宝石属性!$B$25:$N$41,2,0)*VLOOKUP(ROUNDDOWN($DB46,-1),宝石属性!$B$25:$N$41,3,0)+VLOOKUP($DC$2,职业被动!$B$6:$M$29,COLUMNS(职业被动!$B$6:I$29),0)*$DB46,0)</f>
        <v>420</v>
      </c>
      <c r="DI46" s="9">
        <f>ROUND(属性投放!J$4+装备属性!J$4*IF($DB46&lt;10,1,ROUNDDOWN($DB46,-1))+SUM(属性投放!K$37:K$45)*$DB46+VLOOKUP($DC$2,一级属性!$E$41:$P$64,COLUMNS(一级属性!$E$41:M$64),0)*($DB46+0.25*IF($DB46&lt;10,1,ROUNDDOWN($DB46,-1)))+VLOOKUP($DC$2,宝石属性!$B$43:$M$66,COLUMNS(宝石属性!$B$43:J$66),0)*10*VLOOKUP(ROUNDDOWN($DB46,-1),宝石属性!$B$25:$N$41,2,0)*VLOOKUP(ROUNDDOWN($DB46,-1),宝石属性!$B$25:$N$41,3,0)+VLOOKUP($DC$2,职业被动!$B$6:$M$29,COLUMNS(职业被动!$B$6:J$29),0)*$DB46,0)</f>
        <v>300</v>
      </c>
      <c r="DJ46" s="9">
        <f>ROUND(属性投放!K$4+装备属性!K$4*IF($DB46&lt;10,1,ROUNDDOWN($DB46,-1))+SUM(属性投放!L$37:L$45)*$DB46+VLOOKUP($DC$2,一级属性!$E$41:$P$64,COLUMNS(一级属性!$E$41:N$64),0)*($DB46+0.25*IF($DB46&lt;10,1,ROUNDDOWN($DB46,-1)))+VLOOKUP($DC$2,宝石属性!$B$43:$M$66,COLUMNS(宝石属性!$B$43:K$66),0)*10*VLOOKUP(ROUNDDOWN($DB46,-1),宝石属性!$B$25:$N$41,2,0)*VLOOKUP(ROUNDDOWN($DB46,-1),宝石属性!$B$25:$N$41,3,0)+VLOOKUP($DC$2,职业被动!$B$6:$M$29,COLUMNS(职业被动!$B$6:K$29),0)*$DB46,0)</f>
        <v>194</v>
      </c>
      <c r="DK46" s="9">
        <f>ROUND(属性投放!L$4+装备属性!L$4*IF($DB46&lt;10,1,ROUNDDOWN($DB46,-1))+SUM(属性投放!M$37:M$45)*$DB46+VLOOKUP($DC$2,一级属性!$E$41:$P$64,COLUMNS(一级属性!$E$41:O$64),0)*($DB46+0.25*IF($DB46&lt;10,1,ROUNDDOWN($DB46,-1)))+VLOOKUP($DC$2,宝石属性!$B$43:$M$66,COLUMNS(宝石属性!$B$43:L$66),0)*10*VLOOKUP(ROUNDDOWN($DB46,-1),宝石属性!$B$25:$N$41,2,0)*VLOOKUP(ROUNDDOWN($DB46,-1),宝石属性!$B$25:$N$41,3,0)+VLOOKUP($DC$2,职业被动!$B$6:$M$29,COLUMNS(职业被动!$B$6:L$29),0)*$DB46,0)</f>
        <v>13</v>
      </c>
      <c r="DL46" s="9">
        <f>ROUND(属性投放!M$4+装备属性!M$4*IF($DB46&lt;10,1,ROUNDDOWN($DB46,-1))+SUM(属性投放!N$37:N$45)*$DB46+VLOOKUP($DC$2,一级属性!$E$41:$P$64,COLUMNS(一级属性!$E$41:P$64),0)*($DB46+0.25*IF($DB46&lt;10,1,ROUNDDOWN($DB46,-1)))+VLOOKUP($DC$2,宝石属性!$B$43:$M$66,COLUMNS(宝石属性!$B$43:M$66),0)*10*VLOOKUP(ROUNDDOWN($DB46,-1),宝石属性!$B$25:$N$41,2,0)*VLOOKUP(ROUNDDOWN($DB46,-1),宝石属性!$B$25:$N$41,3,0)+VLOOKUP($DC$2,职业被动!$B$6:$M$29,COLUMNS(职业被动!$B$6:M$29),0)*$DB46,0)</f>
        <v>443</v>
      </c>
      <c r="DM46" s="48">
        <f>属性价值和能力评分!$F$9+ROUND(属性价值和能力评分!$F$38*10,0)*DB46+ROUND((SUM(装备属性!$W$9:$W$14)+属性价值和能力评分!$F$38*1.25+1.4+2.8)*IF(DB46&lt;10,1,ROUNDDOWN(DB46,-1)),0)+15*VLOOKUP(ROUNDDOWN(DB46,-1),宝石属性!$B$26:$D$41,2,0)*6*VLOOKUP(ROUNDDOWN(DB46,-1),宝石属性!$B$26:$D$41,3,0)+(属性价值和能力评分!$F$49*9+属性价值和能力评分!$F$50*2+属性价值和能力评分!$F$53*8/5)*DB46</f>
        <v>7966</v>
      </c>
      <c r="DO46" s="1">
        <v>43</v>
      </c>
      <c r="DP46" s="9">
        <f>ROUND(属性投放!D$4+装备属性!D$4*IF($DO46&lt;10,1,ROUNDDOWN($DO46,-1))+SUM(属性投放!E$37:E$45)*$DO46+VLOOKUP($DP$2,一级属性!$E$41:$P$64,COLUMNS(一级属性!$E$41:G$64),0)*($DO46+0.25*IF($DO46&lt;10,1,ROUNDDOWN($DO46,-1)))+VLOOKUP($DP$2,宝石属性!$B$43:$M$66,COLUMNS(宝石属性!$B$43:D$66),0)*10*VLOOKUP(ROUNDDOWN($DO46,-1),宝石属性!$B$25:$N$41,2,0)*VLOOKUP(ROUNDDOWN($DO46,-1),宝石属性!$B$25:$N$41,3,0)+VLOOKUP($DP$2,职业被动!$B$6:$M$29,COLUMNS(职业被动!$B$6:D$29),0)*$DO46,0)</f>
        <v>4887</v>
      </c>
      <c r="DQ46" s="9">
        <f>ROUND(属性投放!E$4+装备属性!E$4*IF($DO46&lt;10,1,ROUNDDOWN($DO46,-1))+SUM(属性投放!F$37:F$45)*$DO46+VLOOKUP($DP$2,一级属性!$E$41:$P$64,COLUMNS(一级属性!$E$41:H$64),0)*($DO46+0.25*IF($DO46&lt;10,1,ROUNDDOWN($DO46,-1)))+VLOOKUP($DP$2,宝石属性!$B$43:$M$66,COLUMNS(宝石属性!$B$43:E$66),0)*10*VLOOKUP(ROUNDDOWN($DO46,-1),宝石属性!$B$25:$N$41,2,0)*VLOOKUP(ROUNDDOWN($DO46,-1),宝石属性!$B$25:$N$41,3,0)+VLOOKUP($DP$2,职业被动!$B$6:$M$29,COLUMNS(职业被动!$B$6:E$29),0)*$DO46,0)</f>
        <v>1173</v>
      </c>
      <c r="DR46" s="9">
        <f>ROUND(属性投放!F$4+装备属性!F$4*IF($DO46&lt;10,1,ROUNDDOWN($DO46,-1))+SUM(属性投放!G$37:G$45)*$DO46+VLOOKUP($DP$2,一级属性!$E$41:$P$64,COLUMNS(一级属性!$E$41:I$64),0)*($DO46+0.25*IF($DO46&lt;10,1,ROUNDDOWN($DO46,-1)))+VLOOKUP($DP$2,宝石属性!$B$43:$M$66,COLUMNS(宝石属性!$B$43:F$66),0)*10*VLOOKUP(ROUNDDOWN($DO46,-1),宝石属性!$B$25:$N$41,2,0)*VLOOKUP(ROUNDDOWN($DO46,-1),宝石属性!$B$25:$N$41,3,0)+VLOOKUP($DP$2,职业被动!$B$6:$M$29,COLUMNS(职业被动!$B$6:F$29),0)*$DO46,0)</f>
        <v>514</v>
      </c>
      <c r="DS46" s="9">
        <f>ROUND(属性投放!G$4+装备属性!G$4*IF($DO46&lt;10,1,ROUNDDOWN($DO46,-1))+SUM(属性投放!H$37:H$45)*$DO46+VLOOKUP($DP$2,一级属性!$E$41:$P$64,COLUMNS(一级属性!$E$41:J$64),0)*($DO46+0.25*IF($DO46&lt;10,1,ROUNDDOWN($DO46,-1)))+VLOOKUP($DP$2,宝石属性!$B$43:$M$66,COLUMNS(宝石属性!$B$43:G$66),0)*10*VLOOKUP(ROUNDDOWN($DO46,-1),宝石属性!$B$25:$N$41,2,0)*VLOOKUP(ROUNDDOWN($DO46,-1),宝石属性!$B$25:$N$41,3,0)+VLOOKUP($DP$2,职业被动!$B$6:$M$29,COLUMNS(职业被动!$B$6:G$29),0)*$DO46,0)</f>
        <v>400</v>
      </c>
      <c r="DT46" s="9">
        <f>ROUND(属性投放!H$4+装备属性!H$4*IF($DO46&lt;10,1,ROUNDDOWN($DO46,-1))+SUM(属性投放!I$37:I$45)*$DO46+VLOOKUP($DP$2,一级属性!$E$41:$P$64,COLUMNS(一级属性!$E$41:K$64),0)*($DO46+0.25*IF($DO46&lt;10,1,ROUNDDOWN($DO46,-1)))+VLOOKUP($DP$2,宝石属性!$B$43:$M$66,COLUMNS(宝石属性!$B$43:H$66),0)*10*VLOOKUP(ROUNDDOWN($DO46,-1),宝石属性!$B$25:$N$41,2,0)*VLOOKUP(ROUNDDOWN($DO46,-1),宝石属性!$B$25:$N$41,3,0)+VLOOKUP($DP$2,职业被动!$B$6:$M$29,COLUMNS(职业被动!$B$6:H$29),0)*$DO46,0)</f>
        <v>373</v>
      </c>
      <c r="DU46" s="9">
        <f>ROUND(属性投放!I$4+装备属性!I$4*IF($DO46&lt;10,1,ROUNDDOWN($DO46,-1))+SUM(属性投放!J$37:J$45)*$DO46+VLOOKUP($DP$2,一级属性!$E$41:$P$64,COLUMNS(一级属性!$E$41:L$64),0)*($DO46+0.25*IF($DO46&lt;10,1,ROUNDDOWN($DO46,-1)))+VLOOKUP($DP$2,宝石属性!$B$43:$M$66,COLUMNS(宝石属性!$B$43:I$66),0)*10*VLOOKUP(ROUNDDOWN($DO46,-1),宝石属性!$B$25:$N$41,2,0)*VLOOKUP(ROUNDDOWN($DO46,-1),宝石属性!$B$25:$N$41,3,0)+VLOOKUP($DP$2,职业被动!$B$6:$M$29,COLUMNS(职业被动!$B$6:I$29),0)*$DO46,0)</f>
        <v>420</v>
      </c>
      <c r="DV46" s="9">
        <f>ROUND(属性投放!J$4+装备属性!J$4*IF($DO46&lt;10,1,ROUNDDOWN($DO46,-1))+SUM(属性投放!K$37:K$45)*$DO46+VLOOKUP($DP$2,一级属性!$E$41:$P$64,COLUMNS(一级属性!$E$41:M$64),0)*($DO46+0.25*IF($DO46&lt;10,1,ROUNDDOWN($DO46,-1)))+VLOOKUP($DP$2,宝石属性!$B$43:$M$66,COLUMNS(宝石属性!$B$43:J$66),0)*10*VLOOKUP(ROUNDDOWN($DO46,-1),宝石属性!$B$25:$N$41,2,0)*VLOOKUP(ROUNDDOWN($DO46,-1),宝石属性!$B$25:$N$41,3,0)+VLOOKUP($DP$2,职业被动!$B$6:$M$29,COLUMNS(职业被动!$B$6:J$29),0)*$DO46,0)</f>
        <v>300</v>
      </c>
      <c r="DW46" s="9">
        <f>ROUND(属性投放!K$4+装备属性!K$4*IF($DO46&lt;10,1,ROUNDDOWN($DO46,-1))+SUM(属性投放!L$37:L$45)*$DO46+VLOOKUP($DP$2,一级属性!$E$41:$P$64,COLUMNS(一级属性!$E$41:N$64),0)*($DO46+0.25*IF($DO46&lt;10,1,ROUNDDOWN($DO46,-1)))+VLOOKUP($DP$2,宝石属性!$B$43:$M$66,COLUMNS(宝石属性!$B$43:K$66),0)*10*VLOOKUP(ROUNDDOWN($DO46,-1),宝石属性!$B$25:$N$41,2,0)*VLOOKUP(ROUNDDOWN($DO46,-1),宝石属性!$B$25:$N$41,3,0)+VLOOKUP($DP$2,职业被动!$B$6:$M$29,COLUMNS(职业被动!$B$6:K$29),0)*$DO46,0)</f>
        <v>194</v>
      </c>
      <c r="DX46" s="9">
        <f>ROUND(属性投放!L$4+装备属性!L$4*IF($DO46&lt;10,1,ROUNDDOWN($DO46,-1))+SUM(属性投放!M$37:M$45)*$DO46+VLOOKUP($DP$2,一级属性!$E$41:$P$64,COLUMNS(一级属性!$E$41:O$64),0)*($DO46+0.25*IF($DO46&lt;10,1,ROUNDDOWN($DO46,-1)))+VLOOKUP($DP$2,宝石属性!$B$43:$M$66,COLUMNS(宝石属性!$B$43:L$66),0)*10*VLOOKUP(ROUNDDOWN($DO46,-1),宝石属性!$B$25:$N$41,2,0)*VLOOKUP(ROUNDDOWN($DO46,-1),宝石属性!$B$25:$N$41,3,0)+VLOOKUP($DP$2,职业被动!$B$6:$M$29,COLUMNS(职业被动!$B$6:L$29),0)*$DO46,0)</f>
        <v>13</v>
      </c>
      <c r="DY46" s="9">
        <f>ROUND(属性投放!M$4+装备属性!M$4*IF($DO46&lt;10,1,ROUNDDOWN($DO46,-1))+SUM(属性投放!N$37:N$45)*$DO46+VLOOKUP($DP$2,一级属性!$E$41:$P$64,COLUMNS(一级属性!$E$41:P$64),0)*($DO46+0.25*IF($DO46&lt;10,1,ROUNDDOWN($DO46,-1)))+VLOOKUP($DP$2,宝石属性!$B$43:$M$66,COLUMNS(宝石属性!$B$43:M$66),0)*10*VLOOKUP(ROUNDDOWN($DO46,-1),宝石属性!$B$25:$N$41,2,0)*VLOOKUP(ROUNDDOWN($DO46,-1),宝石属性!$B$25:$N$41,3,0)+VLOOKUP($DP$2,职业被动!$B$6:$M$29,COLUMNS(职业被动!$B$6:M$29),0)*$DO46,0)</f>
        <v>443</v>
      </c>
      <c r="DZ46" s="48">
        <f>属性价值和能力评分!$F$9+ROUND(属性价值和能力评分!$F$38*10,0)*DO46+ROUND((SUM(装备属性!$W$9:$W$14)+属性价值和能力评分!$F$38*1.25+1.4+2.8)*IF(DO46&lt;10,1,ROUNDDOWN(DO46,-1)),0)+15*VLOOKUP(ROUNDDOWN(DO46,-1),宝石属性!$B$26:$D$41,2,0)*6*VLOOKUP(ROUNDDOWN(DO46,-1),宝石属性!$B$26:$D$41,3,0)+(属性价值和能力评分!$F$49*9+属性价值和能力评分!$F$50*2+属性价值和能力评分!$F$53*8/5)*DO46</f>
        <v>7966</v>
      </c>
      <c r="EA46" s="17"/>
      <c r="EB46" s="1">
        <v>43</v>
      </c>
      <c r="EC46" s="1">
        <f>ROUND(CC46/MAX(CE46/10,((CE46*(1+属性投放!$E$8)-CF46+属性投放!$F$8*EB46)*(1+属性投放!$G$8)*(1+属性投放!$H$8))),1)</f>
        <v>2.8</v>
      </c>
      <c r="ED46" s="1">
        <f>ROUND(CP46/MAX(CE46/10,((CE46*(1+属性投放!$E$8)-CS46+属性投放!$F$8*EB46)*(1+属性投放!$G$8)*(1+属性投放!$H$8))),1)</f>
        <v>2.6</v>
      </c>
      <c r="EE46" s="1">
        <f>ROUND(DC46/MAX(CE46/10,((CE46*(1+属性投放!$E$8)-DF46+属性投放!$F$8*EB46)*(1+属性投放!$G$8)*(1+属性投放!$H$8))),1)</f>
        <v>24.2</v>
      </c>
      <c r="EF46" s="1">
        <f>ROUND(DP46/MAX(CE46/10,((CE46*(1+属性投放!$E$8)-DS46+属性投放!$F$8*EB46)*(1+属性投放!$G$8)*(1+属性投放!$H$8))),1)</f>
        <v>6.3</v>
      </c>
      <c r="EH46" s="1">
        <f>ROUND(CC46/MAX(属性投放!$F$9*EB46,((CT46*(1+属性投放!$E$9)-CH46+属性投放!$F$9*EB46)*(1+属性投放!$G$9)*(1+属性投放!$H$9))),1)</f>
        <v>2.5</v>
      </c>
      <c r="EI46" s="1">
        <f>ROUND(CP46/MAX(属性投放!$F$9*EB46,((CT46*(1+属性投放!$E$9)-CU46+属性投放!$F$9*EB46)*(1+属性投放!$G$9)*(1+属性投放!$H$9))),1)</f>
        <v>3.2</v>
      </c>
      <c r="EJ46" s="1">
        <f>ROUND(DC46/MAX(属性投放!$F$9*EB46,((CT46*(1+属性投放!$E$9)-DH46+属性投放!$F$9*EB46)*(1+属性投放!$G$9)*(1+属性投放!$H$9))),1)</f>
        <v>2.7</v>
      </c>
      <c r="EK46" s="1">
        <f>ROUND(DP46/MAX(属性投放!$F$9*EB46,((CT46*(1+属性投放!$E$9)-DU46+属性投放!$F$9*EB46)*(1+属性投放!$G$9)*(1+属性投放!$H$9))),1)</f>
        <v>5.7</v>
      </c>
      <c r="EM46" s="1">
        <f>ROUND(CC46/((BW46*(1+属性投放!$E$10)+属性投放!$F$10*EB46)*(1+属性投放!$G$10)*(1+属性投放!$H$10)),1)</f>
        <v>5.9</v>
      </c>
      <c r="EN46" s="1">
        <f>ROUND(CP46/((BW46*(1+属性投放!$E$10)+属性投放!$F$10*EB46)*(1+属性投放!$G$10)*(1+属性投放!$H$10)),1)</f>
        <v>5.9</v>
      </c>
      <c r="EO46" s="1">
        <f>ROUND(DC46/((BW46*(1+属性投放!$E$10)+属性投放!$F$10*EB46)*(1+属性投放!$G$10)*(1+属性投放!$H$10)),1)</f>
        <v>6.7</v>
      </c>
      <c r="EP46" s="1">
        <f>ROUND(DP46/((BW46*(1+属性投放!$E$10)+属性投放!$F$10*EB46)*(1+属性投放!$G$10)*(1+属性投放!$H$10)),1)</f>
        <v>14.3</v>
      </c>
    </row>
    <row r="47" spans="2:146">
      <c r="B47" s="1">
        <v>44</v>
      </c>
      <c r="C47" s="9">
        <f>ROUND(属性投放!D$4+装备属性!D$4*IF($B47&lt;10,1,ROUNDDOWN($B47,-1))+SUM(属性投放!E$37:E$45)*$B47+VLOOKUP($C$2,一级属性!$E$41:$P$64,COLUMNS(一级属性!$E$41:G$64),0)*($B47+0.25*IF($B47&lt;10,1,ROUNDDOWN($B47,-1)))+VLOOKUP($C$2,宝石属性!$B$43:$M$66,COLUMNS(宝石属性!$B$43:D$66),0)*10*VLOOKUP(ROUNDDOWN($B47,-1),宝石属性!$B$25:$N$41,2,0)*VLOOKUP(ROUNDDOWN($B47,-1),宝石属性!$B$25:$N$41,3,0)+VLOOKUP($C$2,职业被动!$B$6:$M$29,COLUMNS(职业被动!$B$6:D$29),0)*$B47,0)</f>
        <v>2460</v>
      </c>
      <c r="D47" s="9">
        <f>ROUND(属性投放!E$4+装备属性!E$4*IF($B47&lt;10,1,ROUNDDOWN($B47,-1))+SUM(属性投放!F$37:F$38)*$B47+VLOOKUP($C$2,一级属性!$E$67:$P$90,COLUMNS(一级属性!$E$67:H$90),0)*$B47+VLOOKUP($C$2,宝石属性!$B$43:$M$66,COLUMNS(宝石属性!$B$43:E$66),0)*10*VLOOKUP(ROUNDDOWN($B47,-1),宝石属性!$B$25:$N$41,2,0)*VLOOKUP(ROUNDDOWN($B47,-1),宝石属性!$B$25:$N$41,3,0)+VLOOKUP($C$2,职业被动!$B$6:$M$29,COLUMNS(职业被动!$B$6:E$29),0)*$B47,0)</f>
        <v>1188</v>
      </c>
      <c r="E47" s="9">
        <f>ROUND(属性投放!F$4+装备属性!F$4*IF($B47&lt;10,1,ROUNDDOWN($B47,-1))+SUM(属性投放!G$37:G$38)*$B47+VLOOKUP($C$2,一级属性!$E$67:$P$90,COLUMNS(一级属性!$E$67:I$90),0)*$B47+VLOOKUP($C$2,宝石属性!$B$43:$M$66,COLUMNS(宝石属性!$B$43:F$66),0)*10*VLOOKUP(ROUNDDOWN($B47,-1),宝石属性!$B$25:$N$41,2,0)*VLOOKUP(ROUNDDOWN($B47,-1),宝石属性!$B$25:$N$41,3,0)+VLOOKUP($C$2,职业被动!$B$6:$M$29,COLUMNS(职业被动!$B$6:F$29),0)*$B47,0)</f>
        <v>878</v>
      </c>
      <c r="F47" s="9">
        <f>ROUND(属性投放!G$4+装备属性!G$4*IF($B47&lt;10,1,ROUNDDOWN($B47,-1))+SUM(属性投放!H$37:H$38)*$B47+VLOOKUP($C$2,一级属性!$E$67:$P$90,COLUMNS(一级属性!$E$67:J$90),0)*$B47+VLOOKUP($C$2,宝石属性!$B$43:$M$66,COLUMNS(宝石属性!$B$43:G$66),0)*10*VLOOKUP(ROUNDDOWN($B47,-1),宝石属性!$B$25:$N$41,2,0)*VLOOKUP(ROUNDDOWN($B47,-1),宝石属性!$B$25:$N$41,3,0)+VLOOKUP($C$2,职业被动!$B$6:$M$29,COLUMNS(职业被动!$B$6:G$29),0)*$B47,0)</f>
        <v>447</v>
      </c>
      <c r="G47" s="9">
        <f>ROUND(属性投放!H$4+装备属性!H$4*IF($B47&lt;10,1,ROUNDDOWN($B47,-1))+SUM(属性投放!I$37:I$38)*$B47+VLOOKUP($C$2,一级属性!$E$67:$P$90,COLUMNS(一级属性!$E$67:K$90),0)*$B47+VLOOKUP($C$2,宝石属性!$B$43:$M$66,COLUMNS(宝石属性!$B$43:H$66),0)*10*VLOOKUP(ROUNDDOWN($B47,-1),宝石属性!$B$25:$N$41,2,0)*VLOOKUP(ROUNDDOWN($B47,-1),宝石属性!$B$25:$N$41,3,0)+VLOOKUP($C$2,职业被动!$B$6:$M$29,COLUMNS(职业被动!$B$6:H$29),0)*$B47,0)</f>
        <v>332</v>
      </c>
      <c r="H47" s="9">
        <f>ROUND(属性投放!I$4+装备属性!I$4*IF($B47&lt;10,1,ROUNDDOWN($B47,-1))+SUM(属性投放!J$37:J$38)*$B47+VLOOKUP($C$2,一级属性!$E$67:$P$90,COLUMNS(一级属性!$E$67:L$90),0)*$B47+VLOOKUP($C$2,宝石属性!$B$43:$M$66,COLUMNS(宝石属性!$B$43:I$66),0)*10*VLOOKUP(ROUNDDOWN($B47,-1),宝石属性!$B$25:$N$41,2,0)*VLOOKUP(ROUNDDOWN($B47,-1),宝石属性!$B$25:$N$41,3,0)+VLOOKUP($C$2,职业被动!$B$6:$M$29,COLUMNS(职业被动!$B$6:I$29),0)*$B47,0)</f>
        <v>472</v>
      </c>
      <c r="I47" s="9">
        <f>ROUND(属性投放!J$4+装备属性!J$4*IF($B47&lt;10,1,ROUNDDOWN($B47,-1))+SUM(属性投放!K$37:K$38)*$B47+VLOOKUP($C$2,一级属性!$E$67:$P$90,COLUMNS(一级属性!$E$67:M$90),0)*$B47+VLOOKUP($C$2,宝石属性!$B$43:$M$66,COLUMNS(宝石属性!$B$43:J$66),0)*10*VLOOKUP(ROUNDDOWN($B47,-1),宝石属性!$B$25:$N$41,2,0)*VLOOKUP(ROUNDDOWN($B47,-1),宝石属性!$B$25:$N$41,3,0)+VLOOKUP($C$2,职业被动!$B$6:$M$29,COLUMNS(职业被动!$B$6:J$29),0)*$B47,0)</f>
        <v>305</v>
      </c>
      <c r="J47" s="9">
        <f>ROUND(属性投放!K$4+装备属性!K$4*IF($B47&lt;10,1,ROUNDDOWN($B47,-1))+SUM(属性投放!L$37:L$38)*$B47+VLOOKUP($C$2,一级属性!$E$67:$P$90,COLUMNS(一级属性!$E$67:N$90),0)*$B47+VLOOKUP($C$2,宝石属性!$B$43:$M$66,COLUMNS(宝石属性!$B$43:K$66),0)*10*VLOOKUP(ROUNDDOWN($B47,-1),宝石属性!$B$25:$N$41,2,0)*VLOOKUP(ROUNDDOWN($B47,-1),宝石属性!$B$25:$N$41,3,0)+VLOOKUP($C$2,职业被动!$B$6:$M$29,COLUMNS(职业被动!$B$6:K$29),0)*$B47,0)</f>
        <v>162</v>
      </c>
      <c r="K47" s="9">
        <f>ROUND(属性投放!L$4+装备属性!L$4*IF($B47&lt;10,1,ROUNDDOWN($B47,-1))+SUM(属性投放!M$37:M$38)*$B47+VLOOKUP($C$2,一级属性!$E$67:$P$90,COLUMNS(一级属性!$E$67:O$90),0)*$B47+VLOOKUP($C$2,宝石属性!$B$43:$M$66,COLUMNS(宝石属性!$B$43:L$66),0)*10*VLOOKUP(ROUNDDOWN($B47,-1),宝石属性!$B$25:$N$41,2,0)*VLOOKUP(ROUNDDOWN($B47,-1),宝石属性!$B$25:$N$41,3,0)+VLOOKUP($C$2,职业被动!$B$6:$M$29,COLUMNS(职业被动!$B$6:L$29),0)*$B47,0)</f>
        <v>13</v>
      </c>
      <c r="L47" s="9">
        <f>ROUND(属性投放!M$4+装备属性!M$4*IF($B47&lt;10,1,ROUNDDOWN($B47,-1))+SUM(属性投放!N$37:N$38)*$B47+VLOOKUP($C$2,一级属性!$E$67:$P$90,COLUMNS(一级属性!$E$67:P$90),0)*$B47+VLOOKUP($C$2,宝石属性!$B$43:$M$66,COLUMNS(宝石属性!$B$43:M$66),0)*10*VLOOKUP(ROUNDDOWN($B47,-1),宝石属性!$B$25:$N$41,2,0)*VLOOKUP(ROUNDDOWN($B47,-1),宝石属性!$B$25:$N$41,3,0)+VLOOKUP($C$2,职业被动!$B$6:$M$29,COLUMNS(职业被动!$B$6:M$29),0)*$B47,0)</f>
        <v>469</v>
      </c>
      <c r="M47" s="48">
        <f>属性价值和能力评分!$F$9+ROUND(属性价值和能力评分!$F$38*10,0)*B47+ROUND((SUM(装备属性!$W$9:$W$14)+属性价值和能力评分!$F$38*1.25+1.4+2.8)*IF(B47&lt;10,1,ROUNDDOWN(B47,-1)),0)+15*VLOOKUP(ROUNDDOWN(B47,-1),宝石属性!$B$26:$D$41,2,0)*6*VLOOKUP(ROUNDDOWN(B47,-1),宝石属性!$B$26:$D$41,3,0)+(属性价值和能力评分!$F$49*9+属性价值和能力评分!$F$50*2+属性价值和能力评分!$F$53*8/5)*B47</f>
        <v>8086</v>
      </c>
      <c r="N47" s="20"/>
      <c r="O47" s="1">
        <v>44</v>
      </c>
      <c r="P47" s="9">
        <f>ROUND(属性投放!D$4+装备属性!D$4*IF($O47&lt;10,1,ROUNDDOWN($O47,-1))+SUM(属性投放!E$37:E$45)*$O47+VLOOKUP($P$2,一级属性!$E$41:$P$64,COLUMNS(一级属性!$E$41:G$64),0)*($O47+0.25*IF($O47&lt;10,1,ROUNDDOWN($O47,-1)))+VLOOKUP($P$2,宝石属性!$B$43:$M$66,COLUMNS(宝石属性!$B$43:D$66),0)*10*VLOOKUP(ROUNDDOWN($O47,-1),宝石属性!$B$25:$N$41,2,0)*VLOOKUP(ROUNDDOWN($O47,-1),宝石属性!$B$25:$N$41,3,0)+VLOOKUP($P$2,职业被动!$B$6:$M$29,COLUMNS(职业被动!$B$6:D$29),0)*$O47,0)</f>
        <v>3076</v>
      </c>
      <c r="Q47" s="9">
        <f>ROUND(属性投放!E$4+装备属性!E$4*IF($O47&lt;10,1,ROUNDDOWN($O47,-1))+SUM(属性投放!F$37:F$45)*$O47+VLOOKUP($P$2,一级属性!$E$41:$P$64,COLUMNS(一级属性!$E$41:H$64),0)*($O47+0.25*IF($O47&lt;10,1,ROUNDDOWN($O47,-1)))+VLOOKUP($P$2,宝石属性!$B$43:$M$66,COLUMNS(宝石属性!$B$43:E$66),0)*10*VLOOKUP(ROUNDDOWN($O47,-1),宝石属性!$B$25:$N$41,2,0)*VLOOKUP(ROUNDDOWN($O47,-1),宝石属性!$B$25:$N$41,3,0)+VLOOKUP($P$2,职业被动!$B$6:$M$29,COLUMNS(职业被动!$B$6:E$29),0)*$O47,0)</f>
        <v>1998</v>
      </c>
      <c r="R47" s="9">
        <f>ROUND(属性投放!F$4+装备属性!F$4*IF($O47&lt;10,1,ROUNDDOWN($O47,-1))+SUM(属性投放!G$37:G$45)*$O47+VLOOKUP($P$2,一级属性!$E$41:$P$64,COLUMNS(一级属性!$E$41:I$64),0)*($O47+0.25*IF($O47&lt;10,1,ROUNDDOWN($O47,-1)))+VLOOKUP($P$2,宝石属性!$B$43:$M$66,COLUMNS(宝石属性!$B$43:F$66),0)*10*VLOOKUP(ROUNDDOWN($O47,-1),宝石属性!$B$25:$N$41,2,0)*VLOOKUP(ROUNDDOWN($O47,-1),宝石属性!$B$25:$N$41,3,0)+VLOOKUP($P$2,职业被动!$B$6:$M$29,COLUMNS(职业被动!$B$6:F$29),0)*$O47,0)</f>
        <v>516</v>
      </c>
      <c r="S47" s="9">
        <f>ROUND(属性投放!G$4+装备属性!G$4*IF($O47&lt;10,1,ROUNDDOWN($O47,-1))+SUM(属性投放!H$37:H$45)*$O47+VLOOKUP($P$2,一级属性!$E$41:$P$64,COLUMNS(一级属性!$E$41:J$64),0)*($O47+0.25*IF($O47&lt;10,1,ROUNDDOWN($O47,-1)))+VLOOKUP($P$2,宝石属性!$B$43:$M$66,COLUMNS(宝石属性!$B$43:G$66),0)*10*VLOOKUP(ROUNDDOWN($O47,-1),宝石属性!$B$25:$N$41,2,0)*VLOOKUP(ROUNDDOWN($O47,-1),宝石属性!$B$25:$N$41,3,0)+VLOOKUP($P$2,职业被动!$B$6:$M$29,COLUMNS(职业被动!$B$6:G$29),0)*$O47,0)</f>
        <v>403</v>
      </c>
      <c r="T47" s="9">
        <f>ROUND(属性投放!H$4+装备属性!H$4*IF($O47&lt;10,1,ROUNDDOWN($O47,-1))+SUM(属性投放!I$37:I$45)*$O47+VLOOKUP($P$2,一级属性!$E$41:$P$64,COLUMNS(一级属性!$E$41:K$64),0)*($O47+0.25*IF($O47&lt;10,1,ROUNDDOWN($O47,-1)))+VLOOKUP($P$2,宝石属性!$B$43:$M$66,COLUMNS(宝石属性!$B$43:H$66),0)*10*VLOOKUP(ROUNDDOWN($O47,-1),宝石属性!$B$25:$N$41,2,0)*VLOOKUP(ROUNDDOWN($O47,-1),宝石属性!$B$25:$N$41,3,0)+VLOOKUP($P$2,职业被动!$B$6:$M$29,COLUMNS(职业被动!$B$6:H$29),0)*$O47,0)</f>
        <v>538</v>
      </c>
      <c r="U47" s="9">
        <f>ROUND(属性投放!I$4+装备属性!I$4*IF($O47&lt;10,1,ROUNDDOWN($O47,-1))+SUM(属性投放!J$37:J$45)*$O47+VLOOKUP($P$2,一级属性!$E$41:$P$64,COLUMNS(一级属性!$E$41:L$64),0)*($O47+0.25*IF($O47&lt;10,1,ROUNDDOWN($O47,-1)))+VLOOKUP($P$2,宝石属性!$B$43:$M$66,COLUMNS(宝石属性!$B$43:I$66),0)*10*VLOOKUP(ROUNDDOWN($O47,-1),宝石属性!$B$25:$N$41,2,0)*VLOOKUP(ROUNDDOWN($O47,-1),宝石属性!$B$25:$N$41,3,0)+VLOOKUP($P$2,职业被动!$B$6:$M$29,COLUMNS(职业被动!$B$6:I$29),0)*$O47,0)</f>
        <v>501</v>
      </c>
      <c r="V47" s="9">
        <f>ROUND(属性投放!J$4+装备属性!J$4*IF($O47&lt;10,1,ROUNDDOWN($O47,-1))+SUM(属性投放!K$37:K$45)*$O47+VLOOKUP($P$2,一级属性!$E$41:$P$64,COLUMNS(一级属性!$E$41:M$64),0)*($O47+0.25*IF($O47&lt;10,1,ROUNDDOWN($O47,-1)))+VLOOKUP($P$2,宝石属性!$B$43:$M$66,COLUMNS(宝石属性!$B$43:J$66),0)*10*VLOOKUP(ROUNDDOWN($O47,-1),宝石属性!$B$25:$N$41,2,0)*VLOOKUP(ROUNDDOWN($O47,-1),宝石属性!$B$25:$N$41,3,0)+VLOOKUP($P$2,职业被动!$B$6:$M$29,COLUMNS(职业被动!$B$6:J$29),0)*$O47,0)</f>
        <v>342</v>
      </c>
      <c r="W47" s="9">
        <f>ROUND(属性投放!K$4+装备属性!K$4*IF($O47&lt;10,1,ROUNDDOWN($O47,-1))+SUM(属性投放!L$37:L$45)*$O47+VLOOKUP($P$2,一级属性!$E$41:$P$64,COLUMNS(一级属性!$E$41:N$64),0)*($O47+0.25*IF($O47&lt;10,1,ROUNDDOWN($O47,-1)))+VLOOKUP($P$2,宝石属性!$B$43:$M$66,COLUMNS(宝石属性!$B$43:K$66),0)*10*VLOOKUP(ROUNDDOWN($O47,-1),宝石属性!$B$25:$N$41,2,0)*VLOOKUP(ROUNDDOWN($O47,-1),宝石属性!$B$25:$N$41,3,0)+VLOOKUP($P$2,职业被动!$B$6:$M$29,COLUMNS(职业被动!$B$6:K$29),0)*$O47,0)</f>
        <v>194</v>
      </c>
      <c r="X47" s="9">
        <f>ROUND(属性投放!L$4+装备属性!L$4*IF($O47&lt;10,1,ROUNDDOWN($O47,-1))+SUM(属性投放!M$37:M$45)*$O47+VLOOKUP($P$2,一级属性!$E$41:$P$64,COLUMNS(一级属性!$E$41:O$64),0)*($O47+0.25*IF($O47&lt;10,1,ROUNDDOWN($O47,-1)))+VLOOKUP($P$2,宝石属性!$B$43:$M$66,COLUMNS(宝石属性!$B$43:L$66),0)*10*VLOOKUP(ROUNDDOWN($O47,-1),宝石属性!$B$25:$N$41,2,0)*VLOOKUP(ROUNDDOWN($O47,-1),宝石属性!$B$25:$N$41,3,0)+VLOOKUP($P$2,职业被动!$B$6:$M$29,COLUMNS(职业被动!$B$6:L$29),0)*$O47,0)</f>
        <v>13</v>
      </c>
      <c r="Y47" s="9">
        <f>ROUND(属性投放!M$4+装备属性!M$4*IF($O47&lt;10,1,ROUNDDOWN($O47,-1))+SUM(属性投放!N$37:N$45)*$O47+VLOOKUP($P$2,一级属性!$E$41:$P$64,COLUMNS(一级属性!$E$41:P$64),0)*($O47+0.25*IF($O47&lt;10,1,ROUNDDOWN($O47,-1)))+VLOOKUP($P$2,宝石属性!$B$43:$M$66,COLUMNS(宝石属性!$B$43:M$66),0)*10*VLOOKUP(ROUNDDOWN($O47,-1),宝石属性!$B$25:$N$41,2,0)*VLOOKUP(ROUNDDOWN($O47,-1),宝石属性!$B$25:$N$41,3,0)+VLOOKUP($P$2,职业被动!$B$6:$M$29,COLUMNS(职业被动!$B$6:M$29),0)*$O47,0)</f>
        <v>469</v>
      </c>
      <c r="Z47" s="48">
        <f>属性价值和能力评分!$F$9+ROUND(属性价值和能力评分!$F$38*10,0)*O47+ROUND((SUM(装备属性!$W$9:$W$14)+属性价值和能力评分!$F$38*1.25+1.4+2.8)*IF(O47&lt;10,1,ROUNDDOWN(O47,-1)),0)+15*VLOOKUP(ROUNDDOWN(O47,-1),宝石属性!$B$26:$D$41,2,0)*6*VLOOKUP(ROUNDDOWN(O47,-1),宝石属性!$B$26:$D$41,3,0)+(属性价值和能力评分!$F$49*9+属性价值和能力评分!$F$50*2+属性价值和能力评分!$F$53*8/5)*O47</f>
        <v>8086</v>
      </c>
      <c r="AB47" s="1">
        <v>44</v>
      </c>
      <c r="AC47" s="9">
        <f>ROUND(属性投放!D$4+装备属性!D$4*IF($AB47&lt;10,1,ROUNDDOWN($AB47,-1))+SUM(属性投放!E$37:E$45)*$AB47+VLOOKUP($AC$2,一级属性!$E$41:$P$64,COLUMNS(一级属性!$E$41:G$64),0)*($AB47+0.25*IF($AB47&lt;10,1,ROUNDDOWN($AB47,-1)))+VLOOKUP($AC$2,宝石属性!$B$43:$M$66,COLUMNS(宝石属性!$B$43:D$66),0)*10*VLOOKUP(ROUNDDOWN($AB47,-1),宝石属性!$B$25:$N$41,2,0)*VLOOKUP(ROUNDDOWN($AB47,-1),宝石属性!$B$25:$N$41,3,0)+VLOOKUP($AC$2,职业被动!$B$6:$M$29,COLUMNS(职业被动!$B$6:D$29),0)*$AB47,0)</f>
        <v>2768</v>
      </c>
      <c r="AD47" s="9">
        <f>ROUND(属性投放!E$4+装备属性!E$4*IF($AB47&lt;10,1,ROUNDDOWN($AB47,-1))+SUM(属性投放!F$37:F$45)*$AB47+VLOOKUP($AC$2,一级属性!$E$41:$P$64,COLUMNS(一级属性!$E$41:H$64),0)*($AB47+0.25*IF($AB47&lt;10,1,ROUNDDOWN($AB47,-1)))+VLOOKUP($AC$2,宝石属性!$B$43:$M$66,COLUMNS(宝石属性!$B$43:E$66),0)*10*VLOOKUP(ROUNDDOWN($AB47,-1),宝石属性!$B$25:$N$41,2,0)*VLOOKUP(ROUNDDOWN($AB47,-1),宝石属性!$B$25:$N$41,3,0)+VLOOKUP($AC$2,职业被动!$B$6:$M$29,COLUMNS(职业被动!$B$6:E$29),0)*$AB47,0)</f>
        <v>1188</v>
      </c>
      <c r="AE47" s="9">
        <f>ROUND(属性投放!F$4+装备属性!F$4*IF($AB47&lt;10,1,ROUNDDOWN($AB47,-1))+SUM(属性投放!G$37:G$45)*$AB47+VLOOKUP($AC$2,一级属性!$E$41:$P$64,COLUMNS(一级属性!$E$41:I$64),0)*($AB47+0.25*IF($AB47&lt;10,1,ROUNDDOWN($AB47,-1)))+VLOOKUP($AC$2,宝石属性!$B$43:$M$66,COLUMNS(宝石属性!$B$43:F$66),0)*10*VLOOKUP(ROUNDDOWN($AB47,-1),宝石属性!$B$25:$N$41,2,0)*VLOOKUP(ROUNDDOWN($AB47,-1),宝石属性!$B$25:$N$41,3,0)+VLOOKUP($AC$2,职业被动!$B$6:$M$29,COLUMNS(职业被动!$B$6:F$29),0)*$AB47,0)</f>
        <v>764</v>
      </c>
      <c r="AF47" s="9">
        <f>ROUND(属性投放!G$4+装备属性!G$4*IF($AB47&lt;10,1,ROUNDDOWN($AB47,-1))+SUM(属性投放!H$37:H$45)*$AB47+VLOOKUP($AC$2,一级属性!$E$41:$P$64,COLUMNS(一级属性!$E$41:J$64),0)*($AB47+0.25*IF($AB47&lt;10,1,ROUNDDOWN($AB47,-1)))+VLOOKUP($AC$2,宝石属性!$B$43:$M$66,COLUMNS(宝石属性!$B$43:G$66),0)*10*VLOOKUP(ROUNDDOWN($AB47,-1),宝石属性!$B$25:$N$41,2,0)*VLOOKUP(ROUNDDOWN($AB47,-1),宝石属性!$B$25:$N$41,3,0)+VLOOKUP($AC$2,职业被动!$B$6:$M$29,COLUMNS(职业被动!$B$6:G$29),0)*$AB47,0)</f>
        <v>491</v>
      </c>
      <c r="AG47" s="9">
        <f>ROUND(属性投放!H$4+装备属性!H$4*IF($AB47&lt;10,1,ROUNDDOWN($AB47,-1))+SUM(属性投放!I$37:I$45)*$AB47+VLOOKUP($AC$2,一级属性!$E$41:$P$64,COLUMNS(一级属性!$E$41:K$64),0)*($AB47+0.25*IF($AB47&lt;10,1,ROUNDDOWN($AB47,-1)))+VLOOKUP($AC$2,宝石属性!$B$43:$M$66,COLUMNS(宝石属性!$B$43:H$66),0)*10*VLOOKUP(ROUNDDOWN($AB47,-1),宝石属性!$B$25:$N$41,2,0)*VLOOKUP(ROUNDDOWN($AB47,-1),宝石属性!$B$25:$N$41,3,0)+VLOOKUP($AC$2,职业被动!$B$6:$M$29,COLUMNS(职业被动!$B$6:H$29),0)*$AB47,0)</f>
        <v>332</v>
      </c>
      <c r="AH47" s="9">
        <f>ROUND(属性投放!I$4+装备属性!I$4*IF($AB47&lt;10,1,ROUNDDOWN($AB47,-1))+SUM(属性投放!J$37:J$45)*$AB47+VLOOKUP($AC$2,一级属性!$E$41:$P$64,COLUMNS(一级属性!$E$41:L$64),0)*($AB47+0.25*IF($AB47&lt;10,1,ROUNDDOWN($AB47,-1)))+VLOOKUP($AC$2,宝石属性!$B$43:$M$66,COLUMNS(宝石属性!$B$43:I$66),0)*10*VLOOKUP(ROUNDDOWN($AB47,-1),宝石属性!$B$25:$N$41,2,0)*VLOOKUP(ROUNDDOWN($AB47,-1),宝石属性!$B$25:$N$41,3,0)+VLOOKUP($AC$2,职业被动!$B$6:$M$29,COLUMNS(职业被动!$B$6:I$29),0)*$AB47,0)</f>
        <v>469</v>
      </c>
      <c r="AI47" s="9">
        <f>ROUND(属性投放!J$4+装备属性!J$4*IF($AB47&lt;10,1,ROUNDDOWN($AB47,-1))+SUM(属性投放!K$37:K$45)*$AB47+VLOOKUP($AC$2,一级属性!$E$41:$P$64,COLUMNS(一级属性!$E$41:M$64),0)*($AB47+0.25*IF($AB47&lt;10,1,ROUNDDOWN($AB47,-1)))+VLOOKUP($AC$2,宝石属性!$B$43:$M$66,COLUMNS(宝石属性!$B$43:J$66),0)*10*VLOOKUP(ROUNDDOWN($AB47,-1),宝石属性!$B$25:$N$41,2,0)*VLOOKUP(ROUNDDOWN($AB47,-1),宝石属性!$B$25:$N$41,3,0)+VLOOKUP($AC$2,职业被动!$B$6:$M$29,COLUMNS(职业被动!$B$6:J$29),0)*$AB47,0)</f>
        <v>304</v>
      </c>
      <c r="AJ47" s="9">
        <f>ROUND(属性投放!K$4+装备属性!K$4*IF($AB47&lt;10,1,ROUNDDOWN($AB47,-1))+SUM(属性投放!L$37:L$45)*$AB47+VLOOKUP($AC$2,一级属性!$E$41:$P$64,COLUMNS(一级属性!$E$41:N$64),0)*($AB47+0.25*IF($AB47&lt;10,1,ROUNDDOWN($AB47,-1)))+VLOOKUP($AC$2,宝石属性!$B$43:$M$66,COLUMNS(宝石属性!$B$43:K$66),0)*10*VLOOKUP(ROUNDDOWN($AB47,-1),宝石属性!$B$25:$N$41,2,0)*VLOOKUP(ROUNDDOWN($AB47,-1),宝石属性!$B$25:$N$41,3,0)+VLOOKUP($AC$2,职业被动!$B$6:$M$29,COLUMNS(职业被动!$B$6:K$29),0)*$AB47,0)</f>
        <v>162</v>
      </c>
      <c r="AK47" s="9">
        <f>ROUND(属性投放!L$4+装备属性!L$4*IF($AB47&lt;10,1,ROUNDDOWN($AB47,-1))+SUM(属性投放!M$37:M$45)*$AB47+VLOOKUP($AC$2,一级属性!$E$41:$P$64,COLUMNS(一级属性!$E$41:O$64),0)*($AB47+0.25*IF($AB47&lt;10,1,ROUNDDOWN($AB47,-1)))+VLOOKUP($AC$2,宝石属性!$B$43:$M$66,COLUMNS(宝石属性!$B$43:L$66),0)*10*VLOOKUP(ROUNDDOWN($AB47,-1),宝石属性!$B$25:$N$41,2,0)*VLOOKUP(ROUNDDOWN($AB47,-1),宝石属性!$B$25:$N$41,3,0)+VLOOKUP($AC$2,职业被动!$B$6:$M$29,COLUMNS(职业被动!$B$6:L$29),0)*$AB47,0)</f>
        <v>13</v>
      </c>
      <c r="AL47" s="9">
        <f>ROUND(属性投放!M$4+装备属性!M$4*IF($AB47&lt;10,1,ROUNDDOWN($AB47,-1))+SUM(属性投放!N$37:N$45)*$AB47+VLOOKUP($AC$2,一级属性!$E$41:$P$64,COLUMNS(一级属性!$E$41:P$64),0)*($AB47+0.25*IF($AB47&lt;10,1,ROUNDDOWN($AB47,-1)))+VLOOKUP($AC$2,宝石属性!$B$43:$M$66,COLUMNS(宝石属性!$B$43:M$66),0)*10*VLOOKUP(ROUNDDOWN($AB47,-1),宝石属性!$B$25:$N$41,2,0)*VLOOKUP(ROUNDDOWN($AB47,-1),宝石属性!$B$25:$N$41,3,0)+VLOOKUP($AC$2,职业被动!$B$6:$M$29,COLUMNS(职业被动!$B$6:M$29),0)*$AB47,0)</f>
        <v>469</v>
      </c>
      <c r="AM47" s="48">
        <f>属性价值和能力评分!$F$9+ROUND(属性价值和能力评分!$F$38*10,0)*AB47+ROUND((SUM(装备属性!$W$9:$W$14)+属性价值和能力评分!$F$38*1.25+1.4+2.8)*IF(AB47&lt;10,1,ROUNDDOWN(AB47,-1)),0)+15*VLOOKUP(ROUNDDOWN(AB47,-1),宝石属性!$B$26:$D$41,2,0)*6*VLOOKUP(ROUNDDOWN(AB47,-1),宝石属性!$B$26:$D$41,3,0)+(属性价值和能力评分!$F$49*9+属性价值和能力评分!$F$50*2+属性价值和能力评分!$F$53*8/5)*AB47</f>
        <v>8086</v>
      </c>
      <c r="AO47" s="1">
        <v>44</v>
      </c>
      <c r="AP47" s="9">
        <f>ROUND(属性投放!D$4+装备属性!D$4*IF($AO47&lt;10,1,ROUNDDOWN($AO47,-1))+SUM(属性投放!E$37:E$45)*$AO47+VLOOKUP($AP$2,一级属性!$E$41:$P$64,COLUMNS(一级属性!$E$41:G$64),0)*($AO47+0.25*IF($AO47&lt;10,1,ROUNDDOWN($AO47,-1)))+VLOOKUP($AP$2,宝石属性!$B$43:$M$66,COLUMNS(宝石属性!$B$43:D$66),0)*10*VLOOKUP(ROUNDDOWN($AO47,-1),宝石属性!$B$25:$N$41,2,0)*VLOOKUP(ROUNDDOWN($AO47,-1),宝石属性!$B$25:$N$41,3,0)+VLOOKUP($AP$2,职业被动!$B$6:$M$29,COLUMNS(职业被动!$B$6:D$29),0)*$AO47,0)</f>
        <v>2768</v>
      </c>
      <c r="AQ47" s="9">
        <f>ROUND(属性投放!E$4+装备属性!E$4*IF($AO47&lt;10,1,ROUNDDOWN($AO47,-1))+SUM(属性投放!F$37:F$45)*$AO47+VLOOKUP($AP$2,一级属性!$E$41:$P$64,COLUMNS(一级属性!$E$41:H$64),0)*($AO47+0.25*IF($AO47&lt;10,1,ROUNDDOWN($AO47,-1)))+VLOOKUP($AP$2,宝石属性!$B$43:$M$66,COLUMNS(宝石属性!$B$43:E$66),0)*10*VLOOKUP(ROUNDDOWN($AO47,-1),宝石属性!$B$25:$N$41,2,0)*VLOOKUP(ROUNDDOWN($AO47,-1),宝石属性!$B$25:$N$41,3,0)+VLOOKUP($AP$2,职业被动!$B$6:$M$29,COLUMNS(职业被动!$B$6:E$29),0)*$AO47,0)</f>
        <v>1998</v>
      </c>
      <c r="AR47" s="9">
        <f>ROUND(属性投放!F$4+装备属性!F$4*IF($AO47&lt;10,1,ROUNDDOWN($AO47,-1))+SUM(属性投放!G$37:G$45)*$AO47+VLOOKUP($AP$2,一级属性!$E$41:$P$64,COLUMNS(一级属性!$E$41:I$64),0)*($AO47+0.25*IF($AO47&lt;10,1,ROUNDDOWN($AO47,-1)))+VLOOKUP($AP$2,宝石属性!$B$43:$M$66,COLUMNS(宝石属性!$B$43:F$66),0)*10*VLOOKUP(ROUNDDOWN($AO47,-1),宝石属性!$B$25:$N$41,2,0)*VLOOKUP(ROUNDDOWN($AO47,-1),宝石属性!$B$25:$N$41,3,0)+VLOOKUP($AP$2,职业被动!$B$6:$M$29,COLUMNS(职业被动!$B$6:F$29),0)*$AO47,0)</f>
        <v>516</v>
      </c>
      <c r="AS47" s="9">
        <f>ROUND(属性投放!G$4+装备属性!G$4*IF($AO47&lt;10,1,ROUNDDOWN($AO47,-1))+SUM(属性投放!H$37:H$45)*$AO47+VLOOKUP($AP$2,一级属性!$E$41:$P$64,COLUMNS(一级属性!$E$41:J$64),0)*($AO47+0.25*IF($AO47&lt;10,1,ROUNDDOWN($AO47,-1)))+VLOOKUP($AP$2,宝石属性!$B$43:$M$66,COLUMNS(宝石属性!$B$43:G$66),0)*10*VLOOKUP(ROUNDDOWN($AO47,-1),宝石属性!$B$25:$N$41,2,0)*VLOOKUP(ROUNDDOWN($AO47,-1),宝石属性!$B$25:$N$41,3,0)+VLOOKUP($AP$2,职业被动!$B$6:$M$29,COLUMNS(职业被动!$B$6:G$29),0)*$AO47,0)</f>
        <v>403</v>
      </c>
      <c r="AT47" s="9">
        <f>ROUND(属性投放!H$4+装备属性!H$4*IF($AO47&lt;10,1,ROUNDDOWN($AO47,-1))+SUM(属性投放!I$37:I$45)*$AO47+VLOOKUP($AP$2,一级属性!$E$41:$P$64,COLUMNS(一级属性!$E$41:K$64),0)*($AO47+0.25*IF($AO47&lt;10,1,ROUNDDOWN($AO47,-1)))+VLOOKUP($AP$2,宝石属性!$B$43:$M$66,COLUMNS(宝石属性!$B$43:H$66),0)*10*VLOOKUP(ROUNDDOWN($AO47,-1),宝石属性!$B$25:$N$41,2,0)*VLOOKUP(ROUNDDOWN($AO47,-1),宝石属性!$B$25:$N$41,3,0)+VLOOKUP($AP$2,职业被动!$B$6:$M$29,COLUMNS(职业被动!$B$6:H$29),0)*$AO47,0)</f>
        <v>494</v>
      </c>
      <c r="AU47" s="9">
        <f>ROUND(属性投放!I$4+装备属性!I$4*IF($AO47&lt;10,1,ROUNDDOWN($AO47,-1))+SUM(属性投放!J$37:J$45)*$AO47+VLOOKUP($AP$2,一级属性!$E$41:$P$64,COLUMNS(一级属性!$E$41:L$64),0)*($AO47+0.25*IF($AO47&lt;10,1,ROUNDDOWN($AO47,-1)))+VLOOKUP($AP$2,宝石属性!$B$43:$M$66,COLUMNS(宝石属性!$B$43:I$66),0)*10*VLOOKUP(ROUNDDOWN($AO47,-1),宝石属性!$B$25:$N$41,2,0)*VLOOKUP(ROUNDDOWN($AO47,-1),宝石属性!$B$25:$N$41,3,0)+VLOOKUP($AP$2,职业被动!$B$6:$M$29,COLUMNS(职业被动!$B$6:I$29),0)*$AO47,0)</f>
        <v>501</v>
      </c>
      <c r="AV47" s="9">
        <f>ROUND(属性投放!J$4+装备属性!J$4*IF($AO47&lt;10,1,ROUNDDOWN($AO47,-1))+SUM(属性投放!K$37:K$45)*$AO47+VLOOKUP($AP$2,一级属性!$E$41:$P$64,COLUMNS(一级属性!$E$41:M$64),0)*($AO47+0.25*IF($AO47&lt;10,1,ROUNDDOWN($AO47,-1)))+VLOOKUP($AP$2,宝石属性!$B$43:$M$66,COLUMNS(宝石属性!$B$43:J$66),0)*10*VLOOKUP(ROUNDDOWN($AO47,-1),宝石属性!$B$25:$N$41,2,0)*VLOOKUP(ROUNDDOWN($AO47,-1),宝石属性!$B$25:$N$41,3,0)+VLOOKUP($AP$2,职业被动!$B$6:$M$29,COLUMNS(职业被动!$B$6:J$29),0)*$AO47,0)</f>
        <v>342</v>
      </c>
      <c r="AW47" s="9">
        <f>ROUND(属性投放!K$4+装备属性!K$4*IF($AO47&lt;10,1,ROUNDDOWN($AO47,-1))+SUM(属性投放!L$37:L$45)*$AO47+VLOOKUP($AP$2,一级属性!$E$41:$P$64,COLUMNS(一级属性!$E$41:N$64),0)*($AO47+0.25*IF($AO47&lt;10,1,ROUNDDOWN($AO47,-1)))+VLOOKUP($AP$2,宝石属性!$B$43:$M$66,COLUMNS(宝石属性!$B$43:K$66),0)*10*VLOOKUP(ROUNDDOWN($AO47,-1),宝石属性!$B$25:$N$41,2,0)*VLOOKUP(ROUNDDOWN($AO47,-1),宝石属性!$B$25:$N$41,3,0)+VLOOKUP($AP$2,职业被动!$B$6:$M$29,COLUMNS(职业被动!$B$6:K$29),0)*$AO47,0)</f>
        <v>162</v>
      </c>
      <c r="AX47" s="9">
        <f>ROUND(属性投放!L$4+装备属性!L$4*IF($AO47&lt;10,1,ROUNDDOWN($AO47,-1))+SUM(属性投放!M$37:M$45)*$AO47+VLOOKUP($AP$2,一级属性!$E$41:$P$64,COLUMNS(一级属性!$E$41:O$64),0)*($AO47+0.25*IF($AO47&lt;10,1,ROUNDDOWN($AO47,-1)))+VLOOKUP($AP$2,宝石属性!$B$43:$M$66,COLUMNS(宝石属性!$B$43:L$66),0)*10*VLOOKUP(ROUNDDOWN($AO47,-1),宝石属性!$B$25:$N$41,2,0)*VLOOKUP(ROUNDDOWN($AO47,-1),宝石属性!$B$25:$N$41,3,0)+VLOOKUP($AP$2,职业被动!$B$6:$M$29,COLUMNS(职业被动!$B$6:L$29),0)*$AO47,0)</f>
        <v>465</v>
      </c>
      <c r="AY47" s="9">
        <f>ROUND(属性投放!M$4+装备属性!M$4*IF($AO47&lt;10,1,ROUNDDOWN($AO47,-1))+SUM(属性投放!N$37:N$45)*$AO47+VLOOKUP($AP$2,一级属性!$E$41:$P$64,COLUMNS(一级属性!$E$41:P$64),0)*($AO47+0.25*IF($AO47&lt;10,1,ROUNDDOWN($AO47,-1)))+VLOOKUP($AP$2,宝石属性!$B$43:$M$66,COLUMNS(宝石属性!$B$43:M$66),0)*10*VLOOKUP(ROUNDDOWN($AO47,-1),宝石属性!$B$25:$N$41,2,0)*VLOOKUP(ROUNDDOWN($AO47,-1),宝石属性!$B$25:$N$41,3,0)+VLOOKUP($AP$2,职业被动!$B$6:$M$29,COLUMNS(职业被动!$B$6:M$29),0)*$AO47,0)</f>
        <v>469</v>
      </c>
      <c r="AZ47" s="48">
        <f>属性价值和能力评分!$F$9+ROUND(属性价值和能力评分!$F$38*10,0)*AO47+ROUND((SUM(装备属性!$W$9:$W$14)+属性价值和能力评分!$F$38*1.25+1.4+2.8)*IF(AO47&lt;10,1,ROUNDDOWN(AO47,-1)),0)+15*VLOOKUP(ROUNDDOWN(AO47,-1),宝石属性!$B$26:$D$41,2,0)*6*VLOOKUP(ROUNDDOWN(AO47,-1),宝石属性!$B$26:$D$41,3,0)+(属性价值和能力评分!$F$49*9+属性价值和能力评分!$F$50*2+属性价值和能力评分!$F$53*8/5)*AO47</f>
        <v>8086</v>
      </c>
      <c r="BB47" s="1">
        <v>44</v>
      </c>
      <c r="BC47" s="9">
        <f>ROUND(属性投放!D$4+装备属性!D$4*IF($BB47&lt;10,1,ROUNDDOWN($BB47,-1))+SUM(属性投放!E$37:E$45)*$BB47+VLOOKUP($BC$2,一级属性!$E$41:$P$64,COLUMNS(一级属性!$E$41:G$64),0)*($BB47+0.25*IF($BB47&lt;10,1,ROUNDDOWN($BB47,-1)))+VLOOKUP($BC$2,宝石属性!$B$43:$M$66,COLUMNS(宝石属性!$B$43:D$66),0)*10*VLOOKUP(ROUNDDOWN($BB47,-1),宝石属性!$B$25:$N$41,2,0)*VLOOKUP(ROUNDDOWN($BB47,-1),宝石属性!$B$25:$N$41,3,0)+VLOOKUP($BC$2,职业被动!$B$6:$M$29,COLUMNS(职业被动!$B$6:D$29),0)*$BB47,0)</f>
        <v>2460</v>
      </c>
      <c r="BD47" s="9">
        <f>ROUND(属性投放!E$4+装备属性!E$4*IF($BB47&lt;10,1,ROUNDDOWN($BB47,-1))+SUM(属性投放!F$37:F$45)*$BB47+VLOOKUP($BC$2,一级属性!$E$41:$P$64,COLUMNS(一级属性!$E$41:H$64),0)*($BB47+0.25*IF($BB47&lt;10,1,ROUNDDOWN($BB47,-1)))+VLOOKUP($BC$2,宝石属性!$B$43:$M$66,COLUMNS(宝石属性!$B$43:E$66),0)*10*VLOOKUP(ROUNDDOWN($BB47,-1),宝石属性!$B$25:$N$41,2,0)*VLOOKUP(ROUNDDOWN($BB47,-1),宝石属性!$B$25:$N$41,3,0)+VLOOKUP($BC$2,职业被动!$B$6:$M$29,COLUMNS(职业被动!$B$6:E$29),0)*$BB47,0)</f>
        <v>2268</v>
      </c>
      <c r="BE47" s="9">
        <f>ROUND(属性投放!F$4+装备属性!F$4*IF($BB47&lt;10,1,ROUNDDOWN($BB47,-1))+SUM(属性投放!G$37:G$45)*$BB47+VLOOKUP($BC$2,一级属性!$E$41:$P$64,COLUMNS(一级属性!$E$41:I$64),0)*($BB47+0.25*IF($BB47&lt;10,1,ROUNDDOWN($BB47,-1)))+VLOOKUP($BC$2,宝石属性!$B$43:$M$66,COLUMNS(宝石属性!$B$43:F$66),0)*10*VLOOKUP(ROUNDDOWN($BB47,-1),宝石属性!$B$25:$N$41,2,0)*VLOOKUP(ROUNDDOWN($BB47,-1),宝石属性!$B$25:$N$41,3,0)+VLOOKUP($BC$2,职业被动!$B$6:$M$29,COLUMNS(职业被动!$B$6:F$29),0)*$BB47,0)</f>
        <v>516</v>
      </c>
      <c r="BF47" s="9">
        <f>ROUND(属性投放!G$4+装备属性!G$4*IF($BB47&lt;10,1,ROUNDDOWN($BB47,-1))+SUM(属性投放!H$37:H$45)*$BB47+VLOOKUP($BC$2,一级属性!$E$41:$P$64,COLUMNS(一级属性!$E$41:J$64),0)*($BB47+0.25*IF($BB47&lt;10,1,ROUNDDOWN($BB47,-1)))+VLOOKUP($BC$2,宝石属性!$B$43:$M$66,COLUMNS(宝石属性!$B$43:G$66),0)*10*VLOOKUP(ROUNDDOWN($BB47,-1),宝石属性!$B$25:$N$41,2,0)*VLOOKUP(ROUNDDOWN($BB47,-1),宝石属性!$B$25:$N$41,3,0)+VLOOKUP($BC$2,职业被动!$B$6:$M$29,COLUMNS(职业被动!$B$6:G$29),0)*$BB47,0)</f>
        <v>403</v>
      </c>
      <c r="BG47" s="9">
        <f>ROUND(属性投放!H$4+装备属性!H$4*IF($BB47&lt;10,1,ROUNDDOWN($BB47,-1))+SUM(属性投放!I$37:I$45)*$BB47+VLOOKUP($BC$2,一级属性!$E$41:$P$64,COLUMNS(一级属性!$E$41:K$64),0)*($BB47+0.25*IF($BB47&lt;10,1,ROUNDDOWN($BB47,-1)))+VLOOKUP($BC$2,宝石属性!$B$43:$M$66,COLUMNS(宝石属性!$B$43:H$66),0)*10*VLOOKUP(ROUNDDOWN($BB47,-1),宝石属性!$B$25:$N$41,2,0)*VLOOKUP(ROUNDDOWN($BB47,-1),宝石属性!$B$25:$N$41,3,0)+VLOOKUP($BC$2,职业被动!$B$6:$M$29,COLUMNS(职业被动!$B$6:H$29),0)*$BB47,0)</f>
        <v>660</v>
      </c>
      <c r="BH47" s="9">
        <f>ROUND(属性投放!I$4+装备属性!I$4*IF($BB47&lt;10,1,ROUNDDOWN($BB47,-1))+SUM(属性投放!J$37:J$45)*$BB47+VLOOKUP($BC$2,一级属性!$E$41:$P$64,COLUMNS(一级属性!$E$41:L$64),0)*($BB47+0.25*IF($BB47&lt;10,1,ROUNDDOWN($BB47,-1)))+VLOOKUP($BC$2,宝石属性!$B$43:$M$66,COLUMNS(宝石属性!$B$43:I$66),0)*10*VLOOKUP(ROUNDDOWN($BB47,-1),宝石属性!$B$25:$N$41,2,0)*VLOOKUP(ROUNDDOWN($BB47,-1),宝石属性!$B$25:$N$41,3,0)+VLOOKUP($BC$2,职业被动!$B$6:$M$29,COLUMNS(职业被动!$B$6:I$29),0)*$BB47,0)</f>
        <v>599</v>
      </c>
      <c r="BI47" s="9">
        <f>ROUND(属性投放!J$4+装备属性!J$4*IF($BB47&lt;10,1,ROUNDDOWN($BB47,-1))+SUM(属性投放!K$37:K$45)*$BB47+VLOOKUP($BC$2,一级属性!$E$41:$P$64,COLUMNS(一级属性!$E$41:M$64),0)*($BB47+0.25*IF($BB47&lt;10,1,ROUNDDOWN($BB47,-1)))+VLOOKUP($BC$2,宝石属性!$B$43:$M$66,COLUMNS(宝石属性!$B$43:J$66),0)*10*VLOOKUP(ROUNDDOWN($BB47,-1),宝石属性!$B$25:$N$41,2,0)*VLOOKUP(ROUNDDOWN($BB47,-1),宝石属性!$B$25:$N$41,3,0)+VLOOKUP($BC$2,职业被动!$B$6:$M$29,COLUMNS(职业被动!$B$6:J$29),0)*$BB47,0)</f>
        <v>261</v>
      </c>
      <c r="BJ47" s="9">
        <f>ROUND(属性投放!K$4+装备属性!K$4*IF($BB47&lt;10,1,ROUNDDOWN($BB47,-1))+SUM(属性投放!L$37:L$45)*$BB47+VLOOKUP($BC$2,一级属性!$E$41:$P$64,COLUMNS(一级属性!$E$41:N$64),0)*($BB47+0.25*IF($BB47&lt;10,1,ROUNDDOWN($BB47,-1)))+VLOOKUP($BC$2,宝石属性!$B$43:$M$66,COLUMNS(宝石属性!$B$43:K$66),0)*10*VLOOKUP(ROUNDDOWN($BB47,-1),宝石属性!$B$25:$N$41,2,0)*VLOOKUP(ROUNDDOWN($BB47,-1),宝石属性!$B$25:$N$41,3,0)+VLOOKUP($BC$2,职业被动!$B$6:$M$29,COLUMNS(职业被动!$B$6:K$29),0)*$BB47,0)</f>
        <v>162</v>
      </c>
      <c r="BK47" s="9">
        <f>ROUND(属性投放!L$4+装备属性!L$4*IF($BB47&lt;10,1,ROUNDDOWN($BB47,-1))+SUM(属性投放!M$37:M$45)*$BB47+VLOOKUP($BC$2,一级属性!$E$41:$P$64,COLUMNS(一级属性!$E$41:O$64),0)*($BB47+0.25*IF($BB47&lt;10,1,ROUNDDOWN($BB47,-1)))+VLOOKUP($BC$2,宝石属性!$B$43:$M$66,COLUMNS(宝石属性!$B$43:L$66),0)*10*VLOOKUP(ROUNDDOWN($BB47,-1),宝石属性!$B$25:$N$41,2,0)*VLOOKUP(ROUNDDOWN($BB47,-1),宝石属性!$B$25:$N$41,3,0)+VLOOKUP($BC$2,职业被动!$B$6:$M$29,COLUMNS(职业被动!$B$6:L$29),0)*$BB47,0)</f>
        <v>13</v>
      </c>
      <c r="BL47" s="9">
        <f>ROUND(属性投放!M$4+装备属性!M$4*IF($BB47&lt;10,1,ROUNDDOWN($BB47,-1))+SUM(属性投放!N$37:N$45)*$BB47+VLOOKUP($BC$2,一级属性!$E$41:$P$64,COLUMNS(一级属性!$E$41:P$64),0)*($BB47+0.25*IF($BB47&lt;10,1,ROUNDDOWN($BB47,-1)))+VLOOKUP($BC$2,宝石属性!$B$43:$M$66,COLUMNS(宝石属性!$B$43:M$66),0)*10*VLOOKUP(ROUNDDOWN($BB47,-1),宝石属性!$B$25:$N$41,2,0)*VLOOKUP(ROUNDDOWN($BB47,-1),宝石属性!$B$25:$N$41,3,0)+VLOOKUP($BC$2,职业被动!$B$6:$M$29,COLUMNS(职业被动!$B$6:M$29),0)*$BB47,0)</f>
        <v>469</v>
      </c>
      <c r="BM47" s="48">
        <f>属性价值和能力评分!$F$9+ROUND(属性价值和能力评分!$F$38*10,0)*BB47+ROUND((SUM(装备属性!$W$9:$W$14)+属性价值和能力评分!$F$38*1.25+1.4+2.8)*IF(BB47&lt;10,1,ROUNDDOWN(BB47,-1)),0)+15*VLOOKUP(ROUNDDOWN(BB47,-1),宝石属性!$B$26:$D$41,2,0)*6*VLOOKUP(ROUNDDOWN(BB47,-1),宝石属性!$B$26:$D$41,3,0)+(属性价值和能力评分!$F$49*9+属性价值和能力评分!$F$50*2+属性价值和能力评分!$F$53*8/5)*BB47</f>
        <v>8086</v>
      </c>
      <c r="BO47" s="1">
        <v>44</v>
      </c>
      <c r="BP47" s="9">
        <f>ROUND(属性投放!D$4+装备属性!D$4*IF($BO47&lt;10,1,ROUNDDOWN($BO47,-1))+SUM(属性投放!E$37:E$45)*$BO47+VLOOKUP($BP$2,一级属性!$E$41:$P$64,COLUMNS(一级属性!$E$41:G$64),0)*($BO47+0.25*IF($BO47&lt;10,1,ROUNDDOWN($BO47,-1)))+VLOOKUP($BP$2,宝石属性!$B$43:$M$66,COLUMNS(宝石属性!$B$43:D$66),0)*10*VLOOKUP(ROUNDDOWN($BO47,-1),宝石属性!$B$25:$N$41,2,0)*VLOOKUP(ROUNDDOWN($BO47,-1),宝石属性!$B$25:$N$41,3,0)+VLOOKUP($BP$2,职业被动!$B$6:$M$29,COLUMNS(职业被动!$B$6:D$29),0)*$BO47,0)</f>
        <v>3076</v>
      </c>
      <c r="BQ47" s="9">
        <f>ROUND(属性投放!E$4+装备属性!E$4*IF($BO47&lt;10,1,ROUNDDOWN($BO47,-1))+SUM(属性投放!F$37:F$45)*$BO47+VLOOKUP($BP$2,一级属性!$E$41:$P$64,COLUMNS(一级属性!$E$41:H$64),0)*($BO47+0.25*IF($BO47&lt;10,1,ROUNDDOWN($BO47,-1)))+VLOOKUP($BP$2,宝石属性!$B$43:$M$66,COLUMNS(宝石属性!$B$43:E$66),0)*10*VLOOKUP(ROUNDDOWN($BO47,-1),宝石属性!$B$25:$N$41,2,0)*VLOOKUP(ROUNDDOWN($BO47,-1),宝石属性!$B$25:$N$41,3,0)+VLOOKUP($BP$2,职业被动!$B$6:$M$29,COLUMNS(职业被动!$B$6:E$29),0)*$BO47,0)</f>
        <v>1998</v>
      </c>
      <c r="BR47" s="9">
        <f>ROUND(属性投放!F$4+装备属性!F$4*IF($BO47&lt;10,1,ROUNDDOWN($BO47,-1))+SUM(属性投放!G$37:G$45)*$BO47+VLOOKUP($BP$2,一级属性!$E$41:$P$64,COLUMNS(一级属性!$E$41:I$64),0)*($BO47+0.25*IF($BO47&lt;10,1,ROUNDDOWN($BO47,-1)))+VLOOKUP($BP$2,宝石属性!$B$43:$M$66,COLUMNS(宝石属性!$B$43:F$66),0)*10*VLOOKUP(ROUNDDOWN($BO47,-1),宝石属性!$B$25:$N$41,2,0)*VLOOKUP(ROUNDDOWN($BO47,-1),宝石属性!$B$25:$N$41,3,0)+VLOOKUP($BP$2,职业被动!$B$6:$M$29,COLUMNS(职业被动!$B$6:F$29),0)*$BO47,0)</f>
        <v>516</v>
      </c>
      <c r="BS47" s="9">
        <f>ROUND(属性投放!G$4+装备属性!G$4*IF($BO47&lt;10,1,ROUNDDOWN($BO47,-1))+SUM(属性投放!H$37:H$45)*$BO47+VLOOKUP($BP$2,一级属性!$E$41:$P$64,COLUMNS(一级属性!$E$41:J$64),0)*($BO47+0.25*IF($BO47&lt;10,1,ROUNDDOWN($BO47,-1)))+VLOOKUP($BP$2,宝石属性!$B$43:$M$66,COLUMNS(宝石属性!$B$43:G$66),0)*10*VLOOKUP(ROUNDDOWN($BO47,-1),宝石属性!$B$25:$N$41,2,0)*VLOOKUP(ROUNDDOWN($BO47,-1),宝石属性!$B$25:$N$41,3,0)+VLOOKUP($BP$2,职业被动!$B$6:$M$29,COLUMNS(职业被动!$B$6:G$29),0)*$BO47,0)</f>
        <v>403</v>
      </c>
      <c r="BT47" s="9">
        <f>ROUND(属性投放!H$4+装备属性!H$4*IF($BO47&lt;10,1,ROUNDDOWN($BO47,-1))+SUM(属性投放!I$37:I$45)*$BO47+VLOOKUP($BP$2,一级属性!$E$41:$P$64,COLUMNS(一级属性!$E$41:K$64),0)*($BO47+0.25*IF($BO47&lt;10,1,ROUNDDOWN($BO47,-1)))+VLOOKUP($BP$2,宝石属性!$B$43:$M$66,COLUMNS(宝石属性!$B$43:H$66),0)*10*VLOOKUP(ROUNDDOWN($BO47,-1),宝石属性!$B$25:$N$41,2,0)*VLOOKUP(ROUNDDOWN($BO47,-1),宝石属性!$B$25:$N$41,3,0)+VLOOKUP($BP$2,职业被动!$B$6:$M$29,COLUMNS(职业被动!$B$6:H$29),0)*$BO47,0)</f>
        <v>538</v>
      </c>
      <c r="BU47" s="9">
        <f>ROUND(属性投放!I$4+装备属性!I$4*IF($BO47&lt;10,1,ROUNDDOWN($BO47,-1))+SUM(属性投放!J$37:J$45)*$BO47+VLOOKUP($BP$2,一级属性!$E$41:$P$64,COLUMNS(一级属性!$E$41:L$64),0)*($BO47+0.25*IF($BO47&lt;10,1,ROUNDDOWN($BO47,-1)))+VLOOKUP($BP$2,宝石属性!$B$43:$M$66,COLUMNS(宝石属性!$B$43:I$66),0)*10*VLOOKUP(ROUNDDOWN($BO47,-1),宝石属性!$B$25:$N$41,2,0)*VLOOKUP(ROUNDDOWN($BO47,-1),宝石属性!$B$25:$N$41,3,0)+VLOOKUP($BP$2,职业被动!$B$6:$M$29,COLUMNS(职业被动!$B$6:I$29),0)*$BO47,0)</f>
        <v>501</v>
      </c>
      <c r="BV47" s="9">
        <f>ROUND(属性投放!J$4+装备属性!J$4*IF($BO47&lt;10,1,ROUNDDOWN($BO47,-1))+SUM(属性投放!K$37:K$45)*$BO47+VLOOKUP($BP$2,一级属性!$E$41:$P$64,COLUMNS(一级属性!$E$41:M$64),0)*($BO47+0.25*IF($BO47&lt;10,1,ROUNDDOWN($BO47,-1)))+VLOOKUP($BP$2,宝石属性!$B$43:$M$66,COLUMNS(宝石属性!$B$43:J$66),0)*10*VLOOKUP(ROUNDDOWN($BO47,-1),宝石属性!$B$25:$N$41,2,0)*VLOOKUP(ROUNDDOWN($BO47,-1),宝石属性!$B$25:$N$41,3,0)+VLOOKUP($BP$2,职业被动!$B$6:$M$29,COLUMNS(职业被动!$B$6:J$29),0)*$BO47,0)</f>
        <v>342</v>
      </c>
      <c r="BW47" s="9">
        <f>ROUND(属性投放!K$4+装备属性!K$4*IF($BO47&lt;10,1,ROUNDDOWN($BO47,-1))+SUM(属性投放!L$37:L$45)*$BO47+VLOOKUP($BP$2,一级属性!$E$41:$P$64,COLUMNS(一级属性!$E$41:N$64),0)*($BO47+0.25*IF($BO47&lt;10,1,ROUNDDOWN($BO47,-1)))+VLOOKUP($BP$2,宝石属性!$B$43:$M$66,COLUMNS(宝石属性!$B$43:K$66),0)*10*VLOOKUP(ROUNDDOWN($BO47,-1),宝石属性!$B$25:$N$41,2,0)*VLOOKUP(ROUNDDOWN($BO47,-1),宝石属性!$B$25:$N$41,3,0)+VLOOKUP($BP$2,职业被动!$B$6:$M$29,COLUMNS(职业被动!$B$6:K$29),0)*$BO47,0)</f>
        <v>194</v>
      </c>
      <c r="BX47" s="9">
        <f>ROUND(属性投放!L$4+装备属性!L$4*IF($BO47&lt;10,1,ROUNDDOWN($BO47,-1))+SUM(属性投放!M$37:M$45)*$BO47+VLOOKUP($BP$2,一级属性!$E$41:$P$64,COLUMNS(一级属性!$E$41:O$64),0)*($BO47+0.25*IF($BO47&lt;10,1,ROUNDDOWN($BO47,-1)))+VLOOKUP($BP$2,宝石属性!$B$43:$M$66,COLUMNS(宝石属性!$B$43:L$66),0)*10*VLOOKUP(ROUNDDOWN($BO47,-1),宝石属性!$B$25:$N$41,2,0)*VLOOKUP(ROUNDDOWN($BO47,-1),宝石属性!$B$25:$N$41,3,0)+VLOOKUP($BP$2,职业被动!$B$6:$M$29,COLUMNS(职业被动!$B$6:L$29),0)*$BO47,0)</f>
        <v>13</v>
      </c>
      <c r="BY47" s="9">
        <f>ROUND(属性投放!M$4+装备属性!M$4*IF($BO47&lt;10,1,ROUNDDOWN($BO47,-1))+SUM(属性投放!N$37:N$45)*$BO47+VLOOKUP($BP$2,一级属性!$E$41:$P$64,COLUMNS(一级属性!$E$41:P$64),0)*($BO47+0.25*IF($BO47&lt;10,1,ROUNDDOWN($BO47,-1)))+VLOOKUP($BP$2,宝石属性!$B$43:$M$66,COLUMNS(宝石属性!$B$43:M$66),0)*10*VLOOKUP(ROUNDDOWN($BO47,-1),宝石属性!$B$25:$N$41,2,0)*VLOOKUP(ROUNDDOWN($BO47,-1),宝石属性!$B$25:$N$41,3,0)+VLOOKUP($BP$2,职业被动!$B$6:$M$29,COLUMNS(职业被动!$B$6:M$29),0)*$BO47,0)</f>
        <v>469</v>
      </c>
      <c r="BZ47" s="48">
        <f>属性价值和能力评分!$F$9+ROUND(属性价值和能力评分!$F$38*10,0)*BO47+ROUND((SUM(装备属性!$W$9:$W$14)+属性价值和能力评分!$F$38*1.25+1.4+2.8)*IF(BO47&lt;10,1,ROUNDDOWN(BO47,-1)),0)+15*VLOOKUP(ROUNDDOWN(BO47,-1),宝石属性!$B$26:$D$41,2,0)*6*VLOOKUP(ROUNDDOWN(BO47,-1),宝石属性!$B$26:$D$41,3,0)+(属性价值和能力评分!$F$49*9+属性价值和能力评分!$F$50*2+属性价值和能力评分!$F$53*8/5)*BO47</f>
        <v>8086</v>
      </c>
      <c r="CB47" s="1">
        <v>44</v>
      </c>
      <c r="CC47" s="9">
        <f>ROUND(属性投放!D$4+装备属性!D$4*IF($CB47&lt;10,1,ROUNDDOWN($CB47,-1))+SUM(属性投放!E$37:E$45)*$CB47+VLOOKUP($CC$2,一级属性!$E$41:$P$64,COLUMNS(一级属性!$E$41:G$64),0)*($CB47+0.25*IF($CB47&lt;10,1,ROUNDDOWN($CB47,-1)))+VLOOKUP($CC$2,宝石属性!$B$43:$M$66,COLUMNS(宝石属性!$B$43:D$66),0)*10*VLOOKUP(ROUNDDOWN($CB47,-1),宝石属性!$B$25:$N$41,2,0)*VLOOKUP(ROUNDDOWN($CB47,-1),宝石属性!$B$25:$N$41,3,0)+VLOOKUP($CC$2,职业被动!$B$6:$M$29,COLUMNS(职业被动!$B$6:D$29),0)*$CB47,0)</f>
        <v>2028</v>
      </c>
      <c r="CD47" s="9">
        <f>ROUND(属性投放!E$4+装备属性!E$4*IF($CB47&lt;10,1,ROUNDDOWN($CB47,-1))+SUM(属性投放!F$37:F$45)*$CB47+VLOOKUP($CC$2,一级属性!$E$41:$P$64,COLUMNS(一级属性!$E$41:H$64),0)*($CB47+0.25*IF($CB47&lt;10,1,ROUNDDOWN($CB47,-1)))+VLOOKUP($CC$2,宝石属性!$B$43:$M$66,COLUMNS(宝石属性!$B$43:E$66),0)*10*VLOOKUP(ROUNDDOWN($CB47,-1),宝石属性!$B$25:$N$41,2,0)*VLOOKUP(ROUNDDOWN($CB47,-1),宝石属性!$B$25:$N$41,3,0)+VLOOKUP($CC$2,职业被动!$B$6:$M$29,COLUMNS(职业被动!$B$6:E$29),0)*$CB47,0)</f>
        <v>1188</v>
      </c>
      <c r="CE47" s="9">
        <f>ROUND(属性投放!F$4+装备属性!F$4*IF($CB47&lt;10,1,ROUNDDOWN($CB47,-1))+SUM(属性投放!G$37:G$45)*$CB47+VLOOKUP($CC$2,一级属性!$E$41:$P$64,COLUMNS(一级属性!$E$41:I$64),0)*($CB47+0.25*IF($CB47&lt;10,1,ROUNDDOWN($CB47,-1)))+VLOOKUP($CC$2,宝石属性!$B$43:$M$66,COLUMNS(宝石属性!$B$43:F$66),0)*10*VLOOKUP(ROUNDDOWN($CB47,-1),宝石属性!$B$25:$N$41,2,0)*VLOOKUP(ROUNDDOWN($CB47,-1),宝石属性!$B$25:$N$41,3,0)+VLOOKUP($CC$2,职业被动!$B$6:$M$29,COLUMNS(职业被动!$B$6:F$29),0)*$CB47,0)</f>
        <v>960</v>
      </c>
      <c r="CF47" s="9">
        <f>ROUND(属性投放!G$4+装备属性!G$4*IF($CB47&lt;10,1,ROUNDDOWN($CB47,-1))+SUM(属性投放!H$37:H$45)*$CB47+VLOOKUP($CC$2,一级属性!$E$41:$P$64,COLUMNS(一级属性!$E$41:J$64),0)*($CB47+0.25*IF($CB47&lt;10,1,ROUNDDOWN($CB47,-1)))+VLOOKUP($CC$2,宝石属性!$B$43:$M$66,COLUMNS(宝石属性!$B$43:G$66),0)*10*VLOOKUP(ROUNDDOWN($CB47,-1),宝石属性!$B$25:$N$41,2,0)*VLOOKUP(ROUNDDOWN($CB47,-1),宝石属性!$B$25:$N$41,3,0)+VLOOKUP($CC$2,职业被动!$B$6:$M$29,COLUMNS(职业被动!$B$6:G$29),0)*$CB47,0)</f>
        <v>447</v>
      </c>
      <c r="CG47" s="9">
        <f>ROUND(属性投放!H$4+装备属性!H$4*IF($CB47&lt;10,1,ROUNDDOWN($CB47,-1))+SUM(属性投放!I$37:I$45)*$CB47+VLOOKUP($CC$2,一级属性!$E$41:$P$64,COLUMNS(一级属性!$E$41:K$64),0)*($CB47+0.25*IF($CB47&lt;10,1,ROUNDDOWN($CB47,-1)))+VLOOKUP($CC$2,宝石属性!$B$43:$M$66,COLUMNS(宝石属性!$B$43:H$66),0)*10*VLOOKUP(ROUNDDOWN($CB47,-1),宝石属性!$B$25:$N$41,2,0)*VLOOKUP(ROUNDDOWN($CB47,-1),宝石属性!$B$25:$N$41,3,0)+VLOOKUP($CC$2,职业被动!$B$6:$M$29,COLUMNS(职业被动!$B$6:H$29),0)*$CB47,0)</f>
        <v>332</v>
      </c>
      <c r="CH47" s="9">
        <f>ROUND(属性投放!I$4+装备属性!I$4*IF($CB47&lt;10,1,ROUNDDOWN($CB47,-1))+SUM(属性投放!J$37:J$45)*$CB47+VLOOKUP($CC$2,一级属性!$E$41:$P$64,COLUMNS(一级属性!$E$41:L$64),0)*($CB47+0.25*IF($CB47&lt;10,1,ROUNDDOWN($CB47,-1)))+VLOOKUP($CC$2,宝石属性!$B$43:$M$66,COLUMNS(宝石属性!$B$43:I$66),0)*10*VLOOKUP(ROUNDDOWN($CB47,-1),宝石属性!$B$25:$N$41,2,0)*VLOOKUP(ROUNDDOWN($CB47,-1),宝石属性!$B$25:$N$41,3,0)+VLOOKUP($CC$2,职业被动!$B$6:$M$29,COLUMNS(职业被动!$B$6:I$29),0)*$CB47,0)</f>
        <v>480</v>
      </c>
      <c r="CI47" s="9">
        <f>ROUND(属性投放!J$4+装备属性!J$4*IF($CB47&lt;10,1,ROUNDDOWN($CB47,-1))+SUM(属性投放!K$37:K$45)*$CB47+VLOOKUP($CC$2,一级属性!$E$41:$P$64,COLUMNS(一级属性!$E$41:M$64),0)*($CB47+0.25*IF($CB47&lt;10,1,ROUNDDOWN($CB47,-1)))+VLOOKUP($CC$2,宝石属性!$B$43:$M$66,COLUMNS(宝石属性!$B$43:J$66),0)*10*VLOOKUP(ROUNDDOWN($CB47,-1),宝石属性!$B$25:$N$41,2,0)*VLOOKUP(ROUNDDOWN($CB47,-1),宝石属性!$B$25:$N$41,3,0)+VLOOKUP($CC$2,职业被动!$B$6:$M$29,COLUMNS(职业被动!$B$6:J$29),0)*$CB47,0)</f>
        <v>304</v>
      </c>
      <c r="CJ47" s="9">
        <f>ROUND(属性投放!K$4+装备属性!K$4*IF($CB47&lt;10,1,ROUNDDOWN($CB47,-1))+SUM(属性投放!L$37:L$45)*$CB47+VLOOKUP($CC$2,一级属性!$E$41:$P$64,COLUMNS(一级属性!$E$41:N$64),0)*($CB47+0.25*IF($CB47&lt;10,1,ROUNDDOWN($CB47,-1)))+VLOOKUP($CC$2,宝石属性!$B$43:$M$66,COLUMNS(宝石属性!$B$43:K$66),0)*10*VLOOKUP(ROUNDDOWN($CB47,-1),宝石属性!$B$25:$N$41,2,0)*VLOOKUP(ROUNDDOWN($CB47,-1),宝石属性!$B$25:$N$41,3,0)+VLOOKUP($CC$2,职业被动!$B$6:$M$29,COLUMNS(职业被动!$B$6:K$29),0)*$CB47,0)</f>
        <v>162</v>
      </c>
      <c r="CK47" s="9">
        <f>ROUND(属性投放!L$4+装备属性!L$4*IF($CB47&lt;10,1,ROUNDDOWN($CB47,-1))+SUM(属性投放!M$37:M$45)*$CB47+VLOOKUP($CC$2,一级属性!$E$41:$P$64,COLUMNS(一级属性!$E$41:O$64),0)*($CB47+0.25*IF($CB47&lt;10,1,ROUNDDOWN($CB47,-1)))+VLOOKUP($CC$2,宝石属性!$B$43:$M$66,COLUMNS(宝石属性!$B$43:L$66),0)*10*VLOOKUP(ROUNDDOWN($CB47,-1),宝石属性!$B$25:$N$41,2,0)*VLOOKUP(ROUNDDOWN($CB47,-1),宝石属性!$B$25:$N$41,3,0)+VLOOKUP($CC$2,职业被动!$B$6:$M$29,COLUMNS(职业被动!$B$6:L$29),0)*$CB47,0)</f>
        <v>13</v>
      </c>
      <c r="CL47" s="9">
        <f>ROUND(属性投放!M$4+装备属性!M$4*IF($CB47&lt;10,1,ROUNDDOWN($CB47,-1))+SUM(属性投放!N$37:N$45)*$CB47+VLOOKUP($CC$2,一级属性!$E$41:$P$64,COLUMNS(一级属性!$E$41:P$64),0)*($CB47+0.25*IF($CB47&lt;10,1,ROUNDDOWN($CB47,-1)))+VLOOKUP($CC$2,宝石属性!$B$43:$M$66,COLUMNS(宝石属性!$B$43:M$66),0)*10*VLOOKUP(ROUNDDOWN($CB47,-1),宝石属性!$B$25:$N$41,2,0)*VLOOKUP(ROUNDDOWN($CB47,-1),宝石属性!$B$25:$N$41,3,0)+VLOOKUP($CC$2,职业被动!$B$6:$M$29,COLUMNS(职业被动!$B$6:M$29),0)*$CB47,0)</f>
        <v>453</v>
      </c>
      <c r="CM47" s="48">
        <f>属性价值和能力评分!$F$9+ROUND(属性价值和能力评分!$F$38*10,0)*CB47+ROUND((SUM(装备属性!$W$9:$W$14)+属性价值和能力评分!$F$38*1.25+1.4+2.8)*IF(CB47&lt;10,1,ROUNDDOWN(CB47,-1)),0)+15*VLOOKUP(ROUNDDOWN(CB47,-1),宝石属性!$B$26:$D$41,2,0)*6*VLOOKUP(ROUNDDOWN(CB47,-1),宝石属性!$B$26:$D$41,3,0)+(属性价值和能力评分!$F$49*9+属性价值和能力评分!$F$50*2+属性价值和能力评分!$F$53*8/5)*CB47</f>
        <v>8086</v>
      </c>
      <c r="CO47" s="1">
        <v>44</v>
      </c>
      <c r="CP47" s="9">
        <f>ROUND(属性投放!D$4+装备属性!D$4*IF($CO47&lt;10,1,ROUNDDOWN($CO47,-1))+SUM(属性投放!E$37:E$45)*$CO47+VLOOKUP($CP$2,一级属性!$E$41:$P$64,COLUMNS(一级属性!$E$41:G$64),0)*($CO47+0.25*IF($CO47&lt;10,1,ROUNDDOWN($CO47,-1)))+VLOOKUP($CP$2,宝石属性!$B$43:$M$66,COLUMNS(宝石属性!$B$43:D$66),0)*10*VLOOKUP(ROUNDDOWN($CO47,-1),宝石属性!$B$25:$N$41,2,0)*VLOOKUP(ROUNDDOWN($CO47,-1),宝石属性!$B$25:$N$41,3,0)+VLOOKUP($CP$2,职业被动!$B$6:$M$29,COLUMNS(职业被动!$B$6:D$29),0)*$CO47,0)</f>
        <v>2028</v>
      </c>
      <c r="CQ47" s="9">
        <f>ROUND(属性投放!E$4+装备属性!E$4*IF($CO47&lt;10,1,ROUNDDOWN($CO47,-1))+SUM(属性投放!F$37:F$45)*$CO47+VLOOKUP($CP$2,一级属性!$E$41:$P$64,COLUMNS(一级属性!$E$41:H$64),0)*($CO47+0.25*IF($CO47&lt;10,1,ROUNDDOWN($CO47,-1)))+VLOOKUP($CP$2,宝石属性!$B$43:$M$66,COLUMNS(宝石属性!$B$43:E$66),0)*10*VLOOKUP(ROUNDDOWN($CO47,-1),宝石属性!$B$25:$N$41,2,0)*VLOOKUP(ROUNDDOWN($CO47,-1),宝石属性!$B$25:$N$41,3,0)+VLOOKUP($CP$2,职业被动!$B$6:$M$29,COLUMNS(职业被动!$B$6:E$29),0)*$CO47,0)</f>
        <v>2538</v>
      </c>
      <c r="CR47" s="9">
        <f>ROUND(属性投放!F$4+装备属性!F$4*IF($CO47&lt;10,1,ROUNDDOWN($CO47,-1))+SUM(属性投放!G$37:G$45)*$CO47+VLOOKUP($CP$2,一级属性!$E$41:$P$64,COLUMNS(一级属性!$E$41:I$64),0)*($CO47+0.25*IF($CO47&lt;10,1,ROUNDDOWN($CO47,-1)))+VLOOKUP($CP$2,宝石属性!$B$43:$M$66,COLUMNS(宝石属性!$B$43:F$66),0)*10*VLOOKUP(ROUNDDOWN($CO47,-1),宝石属性!$B$25:$N$41,2,0)*VLOOKUP(ROUNDDOWN($CO47,-1),宝石属性!$B$25:$N$41,3,0)+VLOOKUP($CP$2,职业被动!$B$6:$M$29,COLUMNS(职业被动!$B$6:F$29),0)*$CO47,0)</f>
        <v>516</v>
      </c>
      <c r="CS47" s="9">
        <f>ROUND(属性投放!G$4+装备属性!G$4*IF($CO47&lt;10,1,ROUNDDOWN($CO47,-1))+SUM(属性投放!H$37:H$45)*$CO47+VLOOKUP($CP$2,一级属性!$E$41:$P$64,COLUMNS(一级属性!$E$41:J$64),0)*($CO47+0.25*IF($CO47&lt;10,1,ROUNDDOWN($CO47,-1)))+VLOOKUP($CP$2,宝石属性!$B$43:$M$66,COLUMNS(宝石属性!$B$43:G$66),0)*10*VLOOKUP(ROUNDDOWN($CO47,-1),宝石属性!$B$25:$N$41,2,0)*VLOOKUP(ROUNDDOWN($CO47,-1),宝石属性!$B$25:$N$41,3,0)+VLOOKUP($CP$2,职业被动!$B$6:$M$29,COLUMNS(职业被动!$B$6:G$29),0)*$CO47,0)</f>
        <v>403</v>
      </c>
      <c r="CT47" s="9">
        <f>ROUND(属性投放!H$4+装备属性!H$4*IF($CO47&lt;10,1,ROUNDDOWN($CO47,-1))+SUM(属性投放!I$37:I$45)*$CO47+VLOOKUP($CP$2,一级属性!$E$41:$P$64,COLUMNS(一级属性!$E$41:K$64),0)*($CO47+0.25*IF($CO47&lt;10,1,ROUNDDOWN($CO47,-1)))+VLOOKUP($CP$2,宝石属性!$B$43:$M$66,COLUMNS(宝石属性!$B$43:H$66),0)*10*VLOOKUP(ROUNDDOWN($CO47,-1),宝石属性!$B$25:$N$41,2,0)*VLOOKUP(ROUNDDOWN($CO47,-1),宝石属性!$B$25:$N$41,3,0)+VLOOKUP($CP$2,职业被动!$B$6:$M$29,COLUMNS(职业被动!$B$6:H$29),0)*$CO47,0)</f>
        <v>738</v>
      </c>
      <c r="CU47" s="9">
        <f>ROUND(属性投放!I$4+装备属性!I$4*IF($CO47&lt;10,1,ROUNDDOWN($CO47,-1))+SUM(属性投放!J$37:J$45)*$CO47+VLOOKUP($CP$2,一级属性!$E$41:$P$64,COLUMNS(一级属性!$E$41:L$64),0)*($CO47+0.25*IF($CO47&lt;10,1,ROUNDDOWN($CO47,-1)))+VLOOKUP($CP$2,宝石属性!$B$43:$M$66,COLUMNS(宝石属性!$B$43:I$66),0)*10*VLOOKUP(ROUNDDOWN($CO47,-1),宝石属性!$B$25:$N$41,2,0)*VLOOKUP(ROUNDDOWN($CO47,-1),宝石属性!$B$25:$N$41,3,0)+VLOOKUP($CP$2,职业被动!$B$6:$M$29,COLUMNS(职业被动!$B$6:I$29),0)*$CO47,0)</f>
        <v>632</v>
      </c>
      <c r="CV47" s="9">
        <f>ROUND(属性投放!J$4+装备属性!J$4*IF($CO47&lt;10,1,ROUNDDOWN($CO47,-1))+SUM(属性投放!K$37:K$45)*$CO47+VLOOKUP($CP$2,一级属性!$E$41:$P$64,COLUMNS(一级属性!$E$41:M$64),0)*($CO47+0.25*IF($CO47&lt;10,1,ROUNDDOWN($CO47,-1)))+VLOOKUP($CP$2,宝石属性!$B$43:$M$66,COLUMNS(宝石属性!$B$43:J$66),0)*10*VLOOKUP(ROUNDDOWN($CO47,-1),宝石属性!$B$25:$N$41,2,0)*VLOOKUP(ROUNDDOWN($CO47,-1),宝石属性!$B$25:$N$41,3,0)+VLOOKUP($CP$2,职业被动!$B$6:$M$29,COLUMNS(职业被动!$B$6:J$29),0)*$CO47,0)</f>
        <v>250</v>
      </c>
      <c r="CW47" s="9">
        <f>ROUND(属性投放!K$4+装备属性!K$4*IF($CO47&lt;10,1,ROUNDDOWN($CO47,-1))+SUM(属性投放!L$37:L$45)*$CO47+VLOOKUP($CP$2,一级属性!$E$41:$P$64,COLUMNS(一级属性!$E$41:N$64),0)*($CO47+0.25*IF($CO47&lt;10,1,ROUNDDOWN($CO47,-1)))+VLOOKUP($CP$2,宝石属性!$B$43:$M$66,COLUMNS(宝石属性!$B$43:K$66),0)*10*VLOOKUP(ROUNDDOWN($CO47,-1),宝石属性!$B$25:$N$41,2,0)*VLOOKUP(ROUNDDOWN($CO47,-1),宝石属性!$B$25:$N$41,3,0)+VLOOKUP($CP$2,职业被动!$B$6:$M$29,COLUMNS(职业被动!$B$6:K$29),0)*$CO47,0)</f>
        <v>162</v>
      </c>
      <c r="CX47" s="9">
        <f>ROUND(属性投放!L$4+装备属性!L$4*IF($CO47&lt;10,1,ROUNDDOWN($CO47,-1))+SUM(属性投放!M$37:M$45)*$CO47+VLOOKUP($CP$2,一级属性!$E$41:$P$64,COLUMNS(一级属性!$E$41:O$64),0)*($CO47+0.25*IF($CO47&lt;10,1,ROUNDDOWN($CO47,-1)))+VLOOKUP($CP$2,宝石属性!$B$43:$M$66,COLUMNS(宝石属性!$B$43:L$66),0)*10*VLOOKUP(ROUNDDOWN($CO47,-1),宝石属性!$B$25:$N$41,2,0)*VLOOKUP(ROUNDDOWN($CO47,-1),宝石属性!$B$25:$N$41,3,0)+VLOOKUP($CP$2,职业被动!$B$6:$M$29,COLUMNS(职业被动!$B$6:L$29),0)*$CO47,0)</f>
        <v>13</v>
      </c>
      <c r="CY47" s="9">
        <f>ROUND(属性投放!M$4+装备属性!M$4*IF($CO47&lt;10,1,ROUNDDOWN($CO47,-1))+SUM(属性投放!N$37:N$45)*$CO47+VLOOKUP($CP$2,一级属性!$E$41:$P$64,COLUMNS(一级属性!$E$41:P$64),0)*($CO47+0.25*IF($CO47&lt;10,1,ROUNDDOWN($CO47,-1)))+VLOOKUP($CP$2,宝石属性!$B$43:$M$66,COLUMNS(宝石属性!$B$43:M$66),0)*10*VLOOKUP(ROUNDDOWN($CO47,-1),宝石属性!$B$25:$N$41,2,0)*VLOOKUP(ROUNDDOWN($CO47,-1),宝石属性!$B$25:$N$41,3,0)+VLOOKUP($CP$2,职业被动!$B$6:$M$29,COLUMNS(职业被动!$B$6:M$29),0)*$CO47,0)</f>
        <v>453</v>
      </c>
      <c r="CZ47" s="48">
        <f>属性价值和能力评分!$F$9+ROUND(属性价值和能力评分!$F$38*10,0)*CO47+ROUND((SUM(装备属性!$W$9:$W$14)+属性价值和能力评分!$F$38*1.25+1.4+2.8)*IF(CO47&lt;10,1,ROUNDDOWN(CO47,-1)),0)+15*VLOOKUP(ROUNDDOWN(CO47,-1),宝石属性!$B$26:$D$41,2,0)*6*VLOOKUP(ROUNDDOWN(CO47,-1),宝石属性!$B$26:$D$41,3,0)+(属性价值和能力评分!$F$49*9+属性价值和能力评分!$F$50*2+属性价值和能力评分!$F$53*8/5)*CO47</f>
        <v>8086</v>
      </c>
      <c r="DB47" s="1">
        <v>44</v>
      </c>
      <c r="DC47" s="9">
        <f>ROUND(属性投放!D$4+装备属性!D$4*IF($DB47&lt;10,1,ROUNDDOWN($DB47,-1))+SUM(属性投放!E$37:E$45)*$DB47+VLOOKUP($DC$2,一级属性!$E$41:$P$64,COLUMNS(一级属性!$E$41:G$64),0)*($DB47+0.25*IF($DB47&lt;10,1,ROUNDDOWN($DB47,-1)))+VLOOKUP($DC$2,宝石属性!$B$43:$M$66,COLUMNS(宝石属性!$B$43:D$66),0)*10*VLOOKUP(ROUNDDOWN($DB47,-1),宝石属性!$B$25:$N$41,2,0)*VLOOKUP(ROUNDDOWN($DB47,-1),宝石属性!$B$25:$N$41,3,0)+VLOOKUP($DC$2,职业被动!$B$6:$M$29,COLUMNS(职业被动!$B$6:D$29),0)*$DB47,0)</f>
        <v>2336</v>
      </c>
      <c r="DD47" s="9">
        <f>ROUND(属性投放!E$4+装备属性!E$4*IF($DB47&lt;10,1,ROUNDDOWN($DB47,-1))+SUM(属性投放!F$37:F$45)*$DB47+VLOOKUP($DC$2,一级属性!$E$41:$P$64,COLUMNS(一级属性!$E$41:H$64),0)*($DB47+0.25*IF($DB47&lt;10,1,ROUNDDOWN($DB47,-1)))+VLOOKUP($DC$2,宝石属性!$B$43:$M$66,COLUMNS(宝石属性!$B$43:E$66),0)*10*VLOOKUP(ROUNDDOWN($DB47,-1),宝石属性!$B$25:$N$41,2,0)*VLOOKUP(ROUNDDOWN($DB47,-1),宝石属性!$B$25:$N$41,3,0)+VLOOKUP($DC$2,职业被动!$B$6:$M$29,COLUMNS(职业被动!$B$6:E$29),0)*$DB47,0)</f>
        <v>1188</v>
      </c>
      <c r="DE47" s="9">
        <f>ROUND(属性投放!F$4+装备属性!F$4*IF($DB47&lt;10,1,ROUNDDOWN($DB47,-1))+SUM(属性投放!G$37:G$45)*$DB47+VLOOKUP($DC$2,一级属性!$E$41:$P$64,COLUMNS(一级属性!$E$41:I$64),0)*($DB47+0.25*IF($DB47&lt;10,1,ROUNDDOWN($DB47,-1)))+VLOOKUP($DC$2,宝石属性!$B$43:$M$66,COLUMNS(宝石属性!$B$43:F$66),0)*10*VLOOKUP(ROUNDDOWN($DB47,-1),宝石属性!$B$25:$N$41,2,0)*VLOOKUP(ROUNDDOWN($DB47,-1),宝石属性!$B$25:$N$41,3,0)+VLOOKUP($DC$2,职业被动!$B$6:$M$29,COLUMNS(职业被动!$B$6:F$29),0)*$DB47,0)</f>
        <v>516</v>
      </c>
      <c r="DF47" s="9">
        <f>ROUND(属性投放!G$4+装备属性!G$4*IF($DB47&lt;10,1,ROUNDDOWN($DB47,-1))+SUM(属性投放!H$37:H$45)*$DB47+VLOOKUP($DC$2,一级属性!$E$41:$P$64,COLUMNS(一级属性!$E$41:J$64),0)*($DB47+0.25*IF($DB47&lt;10,1,ROUNDDOWN($DB47,-1)))+VLOOKUP($DC$2,宝石属性!$B$43:$M$66,COLUMNS(宝石属性!$B$43:G$66),0)*10*VLOOKUP(ROUNDDOWN($DB47,-1),宝石属性!$B$25:$N$41,2,0)*VLOOKUP(ROUNDDOWN($DB47,-1),宝石属性!$B$25:$N$41,3,0)+VLOOKUP($DC$2,职业被动!$B$6:$M$29,COLUMNS(职业被动!$B$6:G$29),0)*$DB47,0)</f>
        <v>1133</v>
      </c>
      <c r="DG47" s="9">
        <f>ROUND(属性投放!H$4+装备属性!H$4*IF($DB47&lt;10,1,ROUNDDOWN($DB47,-1))+SUM(属性投放!I$37:I$45)*$DB47+VLOOKUP($DC$2,一级属性!$E$41:$P$64,COLUMNS(一级属性!$E$41:K$64),0)*($DB47+0.25*IF($DB47&lt;10,1,ROUNDDOWN($DB47,-1)))+VLOOKUP($DC$2,宝石属性!$B$43:$M$66,COLUMNS(宝石属性!$B$43:H$66),0)*10*VLOOKUP(ROUNDDOWN($DB47,-1),宝石属性!$B$25:$N$41,2,0)*VLOOKUP(ROUNDDOWN($DB47,-1),宝石属性!$B$25:$N$41,3,0)+VLOOKUP($DC$2,职业被动!$B$6:$M$29,COLUMNS(职业被动!$B$6:H$29),0)*$DB47,0)</f>
        <v>332</v>
      </c>
      <c r="DH47" s="9">
        <f>ROUND(属性投放!I$4+装备属性!I$4*IF($DB47&lt;10,1,ROUNDDOWN($DB47,-1))+SUM(属性投放!J$37:J$45)*$DB47+VLOOKUP($DC$2,一级属性!$E$41:$P$64,COLUMNS(一级属性!$E$41:L$64),0)*($DB47+0.25*IF($DB47&lt;10,1,ROUNDDOWN($DB47,-1)))+VLOOKUP($DC$2,宝石属性!$B$43:$M$66,COLUMNS(宝石属性!$B$43:I$66),0)*10*VLOOKUP(ROUNDDOWN($DB47,-1),宝石属性!$B$25:$N$41,2,0)*VLOOKUP(ROUNDDOWN($DB47,-1),宝石属性!$B$25:$N$41,3,0)+VLOOKUP($DC$2,职业被动!$B$6:$M$29,COLUMNS(职业被动!$B$6:I$29),0)*$DB47,0)</f>
        <v>426</v>
      </c>
      <c r="DI47" s="9">
        <f>ROUND(属性投放!J$4+装备属性!J$4*IF($DB47&lt;10,1,ROUNDDOWN($DB47,-1))+SUM(属性投放!K$37:K$45)*$DB47+VLOOKUP($DC$2,一级属性!$E$41:$P$64,COLUMNS(一级属性!$E$41:M$64),0)*($DB47+0.25*IF($DB47&lt;10,1,ROUNDDOWN($DB47,-1)))+VLOOKUP($DC$2,宝石属性!$B$43:$M$66,COLUMNS(宝石属性!$B$43:J$66),0)*10*VLOOKUP(ROUNDDOWN($DB47,-1),宝石属性!$B$25:$N$41,2,0)*VLOOKUP(ROUNDDOWN($DB47,-1),宝石属性!$B$25:$N$41,3,0)+VLOOKUP($DC$2,职业被动!$B$6:$M$29,COLUMNS(职业被动!$B$6:J$29),0)*$DB47,0)</f>
        <v>304</v>
      </c>
      <c r="DJ47" s="9">
        <f>ROUND(属性投放!K$4+装备属性!K$4*IF($DB47&lt;10,1,ROUNDDOWN($DB47,-1))+SUM(属性投放!L$37:L$45)*$DB47+VLOOKUP($DC$2,一级属性!$E$41:$P$64,COLUMNS(一级属性!$E$41:N$64),0)*($DB47+0.25*IF($DB47&lt;10,1,ROUNDDOWN($DB47,-1)))+VLOOKUP($DC$2,宝石属性!$B$43:$M$66,COLUMNS(宝石属性!$B$43:K$66),0)*10*VLOOKUP(ROUNDDOWN($DB47,-1),宝石属性!$B$25:$N$41,2,0)*VLOOKUP(ROUNDDOWN($DB47,-1),宝石属性!$B$25:$N$41,3,0)+VLOOKUP($DC$2,职业被动!$B$6:$M$29,COLUMNS(职业被动!$B$6:K$29),0)*$DB47,0)</f>
        <v>194</v>
      </c>
      <c r="DK47" s="9">
        <f>ROUND(属性投放!L$4+装备属性!L$4*IF($DB47&lt;10,1,ROUNDDOWN($DB47,-1))+SUM(属性投放!M$37:M$45)*$DB47+VLOOKUP($DC$2,一级属性!$E$41:$P$64,COLUMNS(一级属性!$E$41:O$64),0)*($DB47+0.25*IF($DB47&lt;10,1,ROUNDDOWN($DB47,-1)))+VLOOKUP($DC$2,宝石属性!$B$43:$M$66,COLUMNS(宝石属性!$B$43:L$66),0)*10*VLOOKUP(ROUNDDOWN($DB47,-1),宝石属性!$B$25:$N$41,2,0)*VLOOKUP(ROUNDDOWN($DB47,-1),宝石属性!$B$25:$N$41,3,0)+VLOOKUP($DC$2,职业被动!$B$6:$M$29,COLUMNS(职业被动!$B$6:L$29),0)*$DB47,0)</f>
        <v>13</v>
      </c>
      <c r="DL47" s="9">
        <f>ROUND(属性投放!M$4+装备属性!M$4*IF($DB47&lt;10,1,ROUNDDOWN($DB47,-1))+SUM(属性投放!N$37:N$45)*$DB47+VLOOKUP($DC$2,一级属性!$E$41:$P$64,COLUMNS(一级属性!$E$41:P$64),0)*($DB47+0.25*IF($DB47&lt;10,1,ROUNDDOWN($DB47,-1)))+VLOOKUP($DC$2,宝石属性!$B$43:$M$66,COLUMNS(宝石属性!$B$43:M$66),0)*10*VLOOKUP(ROUNDDOWN($DB47,-1),宝石属性!$B$25:$N$41,2,0)*VLOOKUP(ROUNDDOWN($DB47,-1),宝石属性!$B$25:$N$41,3,0)+VLOOKUP($DC$2,职业被动!$B$6:$M$29,COLUMNS(职业被动!$B$6:M$29),0)*$DB47,0)</f>
        <v>453</v>
      </c>
      <c r="DM47" s="48">
        <f>属性价值和能力评分!$F$9+ROUND(属性价值和能力评分!$F$38*10,0)*DB47+ROUND((SUM(装备属性!$W$9:$W$14)+属性价值和能力评分!$F$38*1.25+1.4+2.8)*IF(DB47&lt;10,1,ROUNDDOWN(DB47,-1)),0)+15*VLOOKUP(ROUNDDOWN(DB47,-1),宝石属性!$B$26:$D$41,2,0)*6*VLOOKUP(ROUNDDOWN(DB47,-1),宝石属性!$B$26:$D$41,3,0)+(属性价值和能力评分!$F$49*9+属性价值和能力评分!$F$50*2+属性价值和能力评分!$F$53*8/5)*DB47</f>
        <v>8086</v>
      </c>
      <c r="DO47" s="1">
        <v>44</v>
      </c>
      <c r="DP47" s="9">
        <f>ROUND(属性投放!D$4+装备属性!D$4*IF($DO47&lt;10,1,ROUNDDOWN($DO47,-1))+SUM(属性投放!E$37:E$45)*$DO47+VLOOKUP($DP$2,一级属性!$E$41:$P$64,COLUMNS(一级属性!$E$41:G$64),0)*($DO47+0.25*IF($DO47&lt;10,1,ROUNDDOWN($DO47,-1)))+VLOOKUP($DP$2,宝石属性!$B$43:$M$66,COLUMNS(宝石属性!$B$43:D$66),0)*10*VLOOKUP(ROUNDDOWN($DO47,-1),宝石属性!$B$25:$N$41,2,0)*VLOOKUP(ROUNDDOWN($DO47,-1),宝石属性!$B$25:$N$41,3,0)+VLOOKUP($DP$2,职业被动!$B$6:$M$29,COLUMNS(职业被动!$B$6:D$29),0)*$DO47,0)</f>
        <v>4964</v>
      </c>
      <c r="DQ47" s="9">
        <f>ROUND(属性投放!E$4+装备属性!E$4*IF($DO47&lt;10,1,ROUNDDOWN($DO47,-1))+SUM(属性投放!F$37:F$45)*$DO47+VLOOKUP($DP$2,一级属性!$E$41:$P$64,COLUMNS(一级属性!$E$41:H$64),0)*($DO47+0.25*IF($DO47&lt;10,1,ROUNDDOWN($DO47,-1)))+VLOOKUP($DP$2,宝石属性!$B$43:$M$66,COLUMNS(宝石属性!$B$43:E$66),0)*10*VLOOKUP(ROUNDDOWN($DO47,-1),宝石属性!$B$25:$N$41,2,0)*VLOOKUP(ROUNDDOWN($DO47,-1),宝石属性!$B$25:$N$41,3,0)+VLOOKUP($DP$2,职业被动!$B$6:$M$29,COLUMNS(职业被动!$B$6:E$29),0)*$DO47,0)</f>
        <v>1188</v>
      </c>
      <c r="DR47" s="9">
        <f>ROUND(属性投放!F$4+装备属性!F$4*IF($DO47&lt;10,1,ROUNDDOWN($DO47,-1))+SUM(属性投放!G$37:G$45)*$DO47+VLOOKUP($DP$2,一级属性!$E$41:$P$64,COLUMNS(一级属性!$E$41:I$64),0)*($DO47+0.25*IF($DO47&lt;10,1,ROUNDDOWN($DO47,-1)))+VLOOKUP($DP$2,宝石属性!$B$43:$M$66,COLUMNS(宝石属性!$B$43:F$66),0)*10*VLOOKUP(ROUNDDOWN($DO47,-1),宝石属性!$B$25:$N$41,2,0)*VLOOKUP(ROUNDDOWN($DO47,-1),宝石属性!$B$25:$N$41,3,0)+VLOOKUP($DP$2,职业被动!$B$6:$M$29,COLUMNS(职业被动!$B$6:F$29),0)*$DO47,0)</f>
        <v>516</v>
      </c>
      <c r="DS47" s="9">
        <f>ROUND(属性投放!G$4+装备属性!G$4*IF($DO47&lt;10,1,ROUNDDOWN($DO47,-1))+SUM(属性投放!H$37:H$45)*$DO47+VLOOKUP($DP$2,一级属性!$E$41:$P$64,COLUMNS(一级属性!$E$41:J$64),0)*($DO47+0.25*IF($DO47&lt;10,1,ROUNDDOWN($DO47,-1)))+VLOOKUP($DP$2,宝石属性!$B$43:$M$66,COLUMNS(宝石属性!$B$43:G$66),0)*10*VLOOKUP(ROUNDDOWN($DO47,-1),宝石属性!$B$25:$N$41,2,0)*VLOOKUP(ROUNDDOWN($DO47,-1),宝石属性!$B$25:$N$41,3,0)+VLOOKUP($DP$2,职业被动!$B$6:$M$29,COLUMNS(职业被动!$B$6:G$29),0)*$DO47,0)</f>
        <v>403</v>
      </c>
      <c r="DT47" s="9">
        <f>ROUND(属性投放!H$4+装备属性!H$4*IF($DO47&lt;10,1,ROUNDDOWN($DO47,-1))+SUM(属性投放!I$37:I$45)*$DO47+VLOOKUP($DP$2,一级属性!$E$41:$P$64,COLUMNS(一级属性!$E$41:K$64),0)*($DO47+0.25*IF($DO47&lt;10,1,ROUNDDOWN($DO47,-1)))+VLOOKUP($DP$2,宝石属性!$B$43:$M$66,COLUMNS(宝石属性!$B$43:H$66),0)*10*VLOOKUP(ROUNDDOWN($DO47,-1),宝石属性!$B$25:$N$41,2,0)*VLOOKUP(ROUNDDOWN($DO47,-1),宝石属性!$B$25:$N$41,3,0)+VLOOKUP($DP$2,职业被动!$B$6:$M$29,COLUMNS(职业被动!$B$6:H$29),0)*$DO47,0)</f>
        <v>376</v>
      </c>
      <c r="DU47" s="9">
        <f>ROUND(属性投放!I$4+装备属性!I$4*IF($DO47&lt;10,1,ROUNDDOWN($DO47,-1))+SUM(属性投放!J$37:J$45)*$DO47+VLOOKUP($DP$2,一级属性!$E$41:$P$64,COLUMNS(一级属性!$E$41:L$64),0)*($DO47+0.25*IF($DO47&lt;10,1,ROUNDDOWN($DO47,-1)))+VLOOKUP($DP$2,宝石属性!$B$43:$M$66,COLUMNS(宝石属性!$B$43:I$66),0)*10*VLOOKUP(ROUNDDOWN($DO47,-1),宝石属性!$B$25:$N$41,2,0)*VLOOKUP(ROUNDDOWN($DO47,-1),宝石属性!$B$25:$N$41,3,0)+VLOOKUP($DP$2,职业被动!$B$6:$M$29,COLUMNS(职业被动!$B$6:I$29),0)*$DO47,0)</f>
        <v>426</v>
      </c>
      <c r="DV47" s="9">
        <f>ROUND(属性投放!J$4+装备属性!J$4*IF($DO47&lt;10,1,ROUNDDOWN($DO47,-1))+SUM(属性投放!K$37:K$45)*$DO47+VLOOKUP($DP$2,一级属性!$E$41:$P$64,COLUMNS(一级属性!$E$41:M$64),0)*($DO47+0.25*IF($DO47&lt;10,1,ROUNDDOWN($DO47,-1)))+VLOOKUP($DP$2,宝石属性!$B$43:$M$66,COLUMNS(宝石属性!$B$43:J$66),0)*10*VLOOKUP(ROUNDDOWN($DO47,-1),宝石属性!$B$25:$N$41,2,0)*VLOOKUP(ROUNDDOWN($DO47,-1),宝石属性!$B$25:$N$41,3,0)+VLOOKUP($DP$2,职业被动!$B$6:$M$29,COLUMNS(职业被动!$B$6:J$29),0)*$DO47,0)</f>
        <v>304</v>
      </c>
      <c r="DW47" s="9">
        <f>ROUND(属性投放!K$4+装备属性!K$4*IF($DO47&lt;10,1,ROUNDDOWN($DO47,-1))+SUM(属性投放!L$37:L$45)*$DO47+VLOOKUP($DP$2,一级属性!$E$41:$P$64,COLUMNS(一级属性!$E$41:N$64),0)*($DO47+0.25*IF($DO47&lt;10,1,ROUNDDOWN($DO47,-1)))+VLOOKUP($DP$2,宝石属性!$B$43:$M$66,COLUMNS(宝石属性!$B$43:K$66),0)*10*VLOOKUP(ROUNDDOWN($DO47,-1),宝石属性!$B$25:$N$41,2,0)*VLOOKUP(ROUNDDOWN($DO47,-1),宝石属性!$B$25:$N$41,3,0)+VLOOKUP($DP$2,职业被动!$B$6:$M$29,COLUMNS(职业被动!$B$6:K$29),0)*$DO47,0)</f>
        <v>194</v>
      </c>
      <c r="DX47" s="9">
        <f>ROUND(属性投放!L$4+装备属性!L$4*IF($DO47&lt;10,1,ROUNDDOWN($DO47,-1))+SUM(属性投放!M$37:M$45)*$DO47+VLOOKUP($DP$2,一级属性!$E$41:$P$64,COLUMNS(一级属性!$E$41:O$64),0)*($DO47+0.25*IF($DO47&lt;10,1,ROUNDDOWN($DO47,-1)))+VLOOKUP($DP$2,宝石属性!$B$43:$M$66,COLUMNS(宝石属性!$B$43:L$66),0)*10*VLOOKUP(ROUNDDOWN($DO47,-1),宝石属性!$B$25:$N$41,2,0)*VLOOKUP(ROUNDDOWN($DO47,-1),宝石属性!$B$25:$N$41,3,0)+VLOOKUP($DP$2,职业被动!$B$6:$M$29,COLUMNS(职业被动!$B$6:L$29),0)*$DO47,0)</f>
        <v>13</v>
      </c>
      <c r="DY47" s="9">
        <f>ROUND(属性投放!M$4+装备属性!M$4*IF($DO47&lt;10,1,ROUNDDOWN($DO47,-1))+SUM(属性投放!N$37:N$45)*$DO47+VLOOKUP($DP$2,一级属性!$E$41:$P$64,COLUMNS(一级属性!$E$41:P$64),0)*($DO47+0.25*IF($DO47&lt;10,1,ROUNDDOWN($DO47,-1)))+VLOOKUP($DP$2,宝石属性!$B$43:$M$66,COLUMNS(宝石属性!$B$43:M$66),0)*10*VLOOKUP(ROUNDDOWN($DO47,-1),宝石属性!$B$25:$N$41,2,0)*VLOOKUP(ROUNDDOWN($DO47,-1),宝石属性!$B$25:$N$41,3,0)+VLOOKUP($DP$2,职业被动!$B$6:$M$29,COLUMNS(职业被动!$B$6:M$29),0)*$DO47,0)</f>
        <v>453</v>
      </c>
      <c r="DZ47" s="48">
        <f>属性价值和能力评分!$F$9+ROUND(属性价值和能力评分!$F$38*10,0)*DO47+ROUND((SUM(装备属性!$W$9:$W$14)+属性价值和能力评分!$F$38*1.25+1.4+2.8)*IF(DO47&lt;10,1,ROUNDDOWN(DO47,-1)),0)+15*VLOOKUP(ROUNDDOWN(DO47,-1),宝石属性!$B$26:$D$41,2,0)*6*VLOOKUP(ROUNDDOWN(DO47,-1),宝石属性!$B$26:$D$41,3,0)+(属性价值和能力评分!$F$49*9+属性价值和能力评分!$F$50*2+属性价值和能力评分!$F$53*8/5)*DO47</f>
        <v>8086</v>
      </c>
      <c r="EA47" s="17"/>
      <c r="EB47" s="1">
        <v>44</v>
      </c>
      <c r="EC47" s="1">
        <f>ROUND(CC47/MAX(CE47/10,((CE47*(1+属性投放!$E$8)-CF47+属性投放!$F$8*EB47)*(1+属性投放!$G$8)*(1+属性投放!$H$8))),1)</f>
        <v>2.8</v>
      </c>
      <c r="ED47" s="1">
        <f>ROUND(CP47/MAX(CE47/10,((CE47*(1+属性投放!$E$8)-CS47+属性投放!$F$8*EB47)*(1+属性投放!$G$8)*(1+属性投放!$H$8))),1)</f>
        <v>2.6</v>
      </c>
      <c r="EE47" s="1">
        <f>ROUND(DC47/MAX(CE47/10,((CE47*(1+属性投放!$E$8)-DF47+属性投放!$F$8*EB47)*(1+属性投放!$G$8)*(1+属性投放!$H$8))),1)</f>
        <v>24.3</v>
      </c>
      <c r="EF47" s="1">
        <f>ROUND(DP47/MAX(CE47/10,((CE47*(1+属性投放!$E$8)-DS47+属性投放!$F$8*EB47)*(1+属性投放!$G$8)*(1+属性投放!$H$8))),1)</f>
        <v>6.4</v>
      </c>
      <c r="EH47" s="1">
        <f>ROUND(CC47/MAX(属性投放!$F$9*EB47,((CT47*(1+属性投放!$E$9)-CH47+属性投放!$F$9*EB47)*(1+属性投放!$G$9)*(1+属性投放!$H$9))),1)</f>
        <v>2.5</v>
      </c>
      <c r="EI47" s="1">
        <f>ROUND(CP47/MAX(属性投放!$F$9*EB47,((CT47*(1+属性投放!$E$9)-CU47+属性投放!$F$9*EB47)*(1+属性投放!$G$9)*(1+属性投放!$H$9))),1)</f>
        <v>3.2</v>
      </c>
      <c r="EJ47" s="1">
        <f>ROUND(DC47/MAX(属性投放!$F$9*EB47,((CT47*(1+属性投放!$E$9)-DH47+属性投放!$F$9*EB47)*(1+属性投放!$G$9)*(1+属性投放!$H$9))),1)</f>
        <v>2.7</v>
      </c>
      <c r="EK47" s="1">
        <f>ROUND(DP47/MAX(属性投放!$F$9*EB47,((CT47*(1+属性投放!$E$9)-DU47+属性投放!$F$9*EB47)*(1+属性投放!$G$9)*(1+属性投放!$H$9))),1)</f>
        <v>5.8</v>
      </c>
      <c r="EM47" s="1">
        <f>ROUND(CC47/((BW47*(1+属性投放!$E$10)+属性投放!$F$10*EB47)*(1+属性投放!$G$10)*(1+属性投放!$H$10)),1)</f>
        <v>5.9</v>
      </c>
      <c r="EN47" s="1">
        <f>ROUND(CP47/((BW47*(1+属性投放!$E$10)+属性投放!$F$10*EB47)*(1+属性投放!$G$10)*(1+属性投放!$H$10)),1)</f>
        <v>5.9</v>
      </c>
      <c r="EO47" s="1">
        <f>ROUND(DC47/((BW47*(1+属性投放!$E$10)+属性投放!$F$10*EB47)*(1+属性投放!$G$10)*(1+属性投放!$H$10)),1)</f>
        <v>6.8</v>
      </c>
      <c r="EP47" s="1">
        <f>ROUND(DP47/((BW47*(1+属性投放!$E$10)+属性投放!$F$10*EB47)*(1+属性投放!$G$10)*(1+属性投放!$H$10)),1)</f>
        <v>14.4</v>
      </c>
    </row>
    <row r="48" spans="2:146">
      <c r="B48" s="1">
        <v>45</v>
      </c>
      <c r="C48" s="9">
        <f>ROUND(属性投放!D$4+装备属性!D$4*IF($B48&lt;10,1,ROUNDDOWN($B48,-1))+SUM(属性投放!E$37:E$45)*$B48+VLOOKUP($C$2,一级属性!$E$41:$P$64,COLUMNS(一级属性!$E$41:G$64),0)*($B48+0.25*IF($B48&lt;10,1,ROUNDDOWN($B48,-1)))+VLOOKUP($C$2,宝石属性!$B$43:$M$66,COLUMNS(宝石属性!$B$43:D$66),0)*10*VLOOKUP(ROUNDDOWN($B48,-1),宝石属性!$B$25:$N$41,2,0)*VLOOKUP(ROUNDDOWN($B48,-1),宝石属性!$B$25:$N$41,3,0)+VLOOKUP($C$2,职业被动!$B$6:$M$29,COLUMNS(职业被动!$B$6:D$29),0)*$B48,0)</f>
        <v>2491</v>
      </c>
      <c r="D48" s="9">
        <f>ROUND(属性投放!E$4+装备属性!E$4*IF($B48&lt;10,1,ROUNDDOWN($B48,-1))+SUM(属性投放!F$37:F$38)*$B48+VLOOKUP($C$2,一级属性!$E$67:$P$90,COLUMNS(一级属性!$E$67:H$90),0)*$B48+VLOOKUP($C$2,宝石属性!$B$43:$M$66,COLUMNS(宝石属性!$B$43:E$66),0)*10*VLOOKUP(ROUNDDOWN($B48,-1),宝石属性!$B$25:$N$41,2,0)*VLOOKUP(ROUNDDOWN($B48,-1),宝石属性!$B$25:$N$41,3,0)+VLOOKUP($C$2,职业被动!$B$6:$M$29,COLUMNS(职业被动!$B$6:E$29),0)*$B48,0)</f>
        <v>1203</v>
      </c>
      <c r="E48" s="9">
        <f>ROUND(属性投放!F$4+装备属性!F$4*IF($B48&lt;10,1,ROUNDDOWN($B48,-1))+SUM(属性投放!G$37:G$38)*$B48+VLOOKUP($C$2,一级属性!$E$67:$P$90,COLUMNS(一级属性!$E$67:I$90),0)*$B48+VLOOKUP($C$2,宝石属性!$B$43:$M$66,COLUMNS(宝石属性!$B$43:F$66),0)*10*VLOOKUP(ROUNDDOWN($B48,-1),宝石属性!$B$25:$N$41,2,0)*VLOOKUP(ROUNDDOWN($B48,-1),宝石属性!$B$25:$N$41,3,0)+VLOOKUP($C$2,职业被动!$B$6:$M$29,COLUMNS(职业被动!$B$6:F$29),0)*$B48,0)</f>
        <v>888</v>
      </c>
      <c r="F48" s="9">
        <f>ROUND(属性投放!G$4+装备属性!G$4*IF($B48&lt;10,1,ROUNDDOWN($B48,-1))+SUM(属性投放!H$37:H$38)*$B48+VLOOKUP($C$2,一级属性!$E$67:$P$90,COLUMNS(一级属性!$E$67:J$90),0)*$B48+VLOOKUP($C$2,宝石属性!$B$43:$M$66,COLUMNS(宝石属性!$B$43:G$66),0)*10*VLOOKUP(ROUNDDOWN($B48,-1),宝石属性!$B$25:$N$41,2,0)*VLOOKUP(ROUNDDOWN($B48,-1),宝石属性!$B$25:$N$41,3,0)+VLOOKUP($C$2,职业被动!$B$6:$M$29,COLUMNS(职业被动!$B$6:G$29),0)*$B48,0)</f>
        <v>451</v>
      </c>
      <c r="G48" s="9">
        <f>ROUND(属性投放!H$4+装备属性!H$4*IF($B48&lt;10,1,ROUNDDOWN($B48,-1))+SUM(属性投放!I$37:I$38)*$B48+VLOOKUP($C$2,一级属性!$E$67:$P$90,COLUMNS(一级属性!$E$67:K$90),0)*$B48+VLOOKUP($C$2,宝石属性!$B$43:$M$66,COLUMNS(宝石属性!$B$43:H$66),0)*10*VLOOKUP(ROUNDDOWN($B48,-1),宝石属性!$B$25:$N$41,2,0)*VLOOKUP(ROUNDDOWN($B48,-1),宝石属性!$B$25:$N$41,3,0)+VLOOKUP($C$2,职业被动!$B$6:$M$29,COLUMNS(职业被动!$B$6:H$29),0)*$B48,0)</f>
        <v>334</v>
      </c>
      <c r="H48" s="9">
        <f>ROUND(属性投放!I$4+装备属性!I$4*IF($B48&lt;10,1,ROUNDDOWN($B48,-1))+SUM(属性投放!J$37:J$38)*$B48+VLOOKUP($C$2,一级属性!$E$67:$P$90,COLUMNS(一级属性!$E$67:L$90),0)*$B48+VLOOKUP($C$2,宝石属性!$B$43:$M$66,COLUMNS(宝石属性!$B$43:I$66),0)*10*VLOOKUP(ROUNDDOWN($B48,-1),宝石属性!$B$25:$N$41,2,0)*VLOOKUP(ROUNDDOWN($B48,-1),宝石属性!$B$25:$N$41,3,0)+VLOOKUP($C$2,职业被动!$B$6:$M$29,COLUMNS(职业被动!$B$6:I$29),0)*$B48,0)</f>
        <v>479</v>
      </c>
      <c r="I48" s="9">
        <f>ROUND(属性投放!J$4+装备属性!J$4*IF($B48&lt;10,1,ROUNDDOWN($B48,-1))+SUM(属性投放!K$37:K$38)*$B48+VLOOKUP($C$2,一级属性!$E$67:$P$90,COLUMNS(一级属性!$E$67:M$90),0)*$B48+VLOOKUP($C$2,宝石属性!$B$43:$M$66,COLUMNS(宝石属性!$B$43:J$66),0)*10*VLOOKUP(ROUNDDOWN($B48,-1),宝石属性!$B$25:$N$41,2,0)*VLOOKUP(ROUNDDOWN($B48,-1),宝石属性!$B$25:$N$41,3,0)+VLOOKUP($C$2,职业被动!$B$6:$M$29,COLUMNS(职业被动!$B$6:J$29),0)*$B48,0)</f>
        <v>310</v>
      </c>
      <c r="J48" s="9">
        <f>ROUND(属性投放!K$4+装备属性!K$4*IF($B48&lt;10,1,ROUNDDOWN($B48,-1))+SUM(属性投放!L$37:L$38)*$B48+VLOOKUP($C$2,一级属性!$E$67:$P$90,COLUMNS(一级属性!$E$67:N$90),0)*$B48+VLOOKUP($C$2,宝石属性!$B$43:$M$66,COLUMNS(宝石属性!$B$43:K$66),0)*10*VLOOKUP(ROUNDDOWN($B48,-1),宝石属性!$B$25:$N$41,2,0)*VLOOKUP(ROUNDDOWN($B48,-1),宝石属性!$B$25:$N$41,3,0)+VLOOKUP($C$2,职业被动!$B$6:$M$29,COLUMNS(职业被动!$B$6:K$29),0)*$B48,0)</f>
        <v>163</v>
      </c>
      <c r="K48" s="9">
        <f>ROUND(属性投放!L$4+装备属性!L$4*IF($B48&lt;10,1,ROUNDDOWN($B48,-1))+SUM(属性投放!M$37:M$38)*$B48+VLOOKUP($C$2,一级属性!$E$67:$P$90,COLUMNS(一级属性!$E$67:O$90),0)*$B48+VLOOKUP($C$2,宝石属性!$B$43:$M$66,COLUMNS(宝石属性!$B$43:L$66),0)*10*VLOOKUP(ROUNDDOWN($B48,-1),宝石属性!$B$25:$N$41,2,0)*VLOOKUP(ROUNDDOWN($B48,-1),宝石属性!$B$25:$N$41,3,0)+VLOOKUP($C$2,职业被动!$B$6:$M$29,COLUMNS(职业被动!$B$6:L$29),0)*$B48,0)</f>
        <v>14</v>
      </c>
      <c r="L48" s="9">
        <f>ROUND(属性投放!M$4+装备属性!M$4*IF($B48&lt;10,1,ROUNDDOWN($B48,-1))+SUM(属性投放!N$37:N$38)*$B48+VLOOKUP($C$2,一级属性!$E$67:$P$90,COLUMNS(一级属性!$E$67:P$90),0)*$B48+VLOOKUP($C$2,宝石属性!$B$43:$M$66,COLUMNS(宝石属性!$B$43:M$66),0)*10*VLOOKUP(ROUNDDOWN($B48,-1),宝石属性!$B$25:$N$41,2,0)*VLOOKUP(ROUNDDOWN($B48,-1),宝石属性!$B$25:$N$41,3,0)+VLOOKUP($C$2,职业被动!$B$6:$M$29,COLUMNS(职业被动!$B$6:M$29),0)*$B48,0)</f>
        <v>480</v>
      </c>
      <c r="M48" s="48">
        <f>属性价值和能力评分!$F$9+ROUND(属性价值和能力评分!$F$38*10,0)*B48+ROUND((SUM(装备属性!$W$9:$W$14)+属性价值和能力评分!$F$38*1.25+1.4+2.8)*IF(B48&lt;10,1,ROUNDDOWN(B48,-1)),0)+15*VLOOKUP(ROUNDDOWN(B48,-1),宝石属性!$B$26:$D$41,2,0)*6*VLOOKUP(ROUNDDOWN(B48,-1),宝石属性!$B$26:$D$41,3,0)+(属性价值和能力评分!$F$49*9+属性价值和能力评分!$F$50*2+属性价值和能力评分!$F$53*8/5)*B48</f>
        <v>8206</v>
      </c>
      <c r="N48" s="20"/>
      <c r="O48" s="1">
        <v>45</v>
      </c>
      <c r="P48" s="9">
        <f>ROUND(属性投放!D$4+装备属性!D$4*IF($O48&lt;10,1,ROUNDDOWN($O48,-1))+SUM(属性投放!E$37:E$45)*$O48+VLOOKUP($P$2,一级属性!$E$41:$P$64,COLUMNS(一级属性!$E$41:G$64),0)*($O48+0.25*IF($O48&lt;10,1,ROUNDDOWN($O48,-1)))+VLOOKUP($P$2,宝石属性!$B$43:$M$66,COLUMNS(宝石属性!$B$43:D$66),0)*10*VLOOKUP(ROUNDDOWN($O48,-1),宝石属性!$B$25:$N$41,2,0)*VLOOKUP(ROUNDDOWN($O48,-1),宝石属性!$B$25:$N$41,3,0)+VLOOKUP($P$2,职业被动!$B$6:$M$29,COLUMNS(职业被动!$B$6:D$29),0)*$O48,0)</f>
        <v>3121</v>
      </c>
      <c r="Q48" s="9">
        <f>ROUND(属性投放!E$4+装备属性!E$4*IF($O48&lt;10,1,ROUNDDOWN($O48,-1))+SUM(属性投放!F$37:F$45)*$O48+VLOOKUP($P$2,一级属性!$E$41:$P$64,COLUMNS(一级属性!$E$41:H$64),0)*($O48+0.25*IF($O48&lt;10,1,ROUNDDOWN($O48,-1)))+VLOOKUP($P$2,宝石属性!$B$43:$M$66,COLUMNS(宝石属性!$B$43:E$66),0)*10*VLOOKUP(ROUNDDOWN($O48,-1),宝石属性!$B$25:$N$41,2,0)*VLOOKUP(ROUNDDOWN($O48,-1),宝石属性!$B$25:$N$41,3,0)+VLOOKUP($P$2,职业被动!$B$6:$M$29,COLUMNS(职业被动!$B$6:E$29),0)*$O48,0)</f>
        <v>2028</v>
      </c>
      <c r="R48" s="9">
        <f>ROUND(属性投放!F$4+装备属性!F$4*IF($O48&lt;10,1,ROUNDDOWN($O48,-1))+SUM(属性投放!G$37:G$45)*$O48+VLOOKUP($P$2,一级属性!$E$41:$P$64,COLUMNS(一级属性!$E$41:I$64),0)*($O48+0.25*IF($O48&lt;10,1,ROUNDDOWN($O48,-1)))+VLOOKUP($P$2,宝石属性!$B$43:$M$66,COLUMNS(宝石属性!$B$43:F$66),0)*10*VLOOKUP(ROUNDDOWN($O48,-1),宝石属性!$B$25:$N$41,2,0)*VLOOKUP(ROUNDDOWN($O48,-1),宝石属性!$B$25:$N$41,3,0)+VLOOKUP($P$2,职业被动!$B$6:$M$29,COLUMNS(职业被动!$B$6:F$29),0)*$O48,0)</f>
        <v>518</v>
      </c>
      <c r="S48" s="9">
        <f>ROUND(属性投放!G$4+装备属性!G$4*IF($O48&lt;10,1,ROUNDDOWN($O48,-1))+SUM(属性投放!H$37:H$45)*$O48+VLOOKUP($P$2,一级属性!$E$41:$P$64,COLUMNS(一级属性!$E$41:J$64),0)*($O48+0.25*IF($O48&lt;10,1,ROUNDDOWN($O48,-1)))+VLOOKUP($P$2,宝石属性!$B$43:$M$66,COLUMNS(宝石属性!$B$43:G$66),0)*10*VLOOKUP(ROUNDDOWN($O48,-1),宝石属性!$B$25:$N$41,2,0)*VLOOKUP(ROUNDDOWN($O48,-1),宝石属性!$B$25:$N$41,3,0)+VLOOKUP($P$2,职业被动!$B$6:$M$29,COLUMNS(职业被动!$B$6:G$29),0)*$O48,0)</f>
        <v>406</v>
      </c>
      <c r="T48" s="9">
        <f>ROUND(属性投放!H$4+装备属性!H$4*IF($O48&lt;10,1,ROUNDDOWN($O48,-1))+SUM(属性投放!I$37:I$45)*$O48+VLOOKUP($P$2,一级属性!$E$41:$P$64,COLUMNS(一级属性!$E$41:K$64),0)*($O48+0.25*IF($O48&lt;10,1,ROUNDDOWN($O48,-1)))+VLOOKUP($P$2,宝石属性!$B$43:$M$66,COLUMNS(宝石属性!$B$43:H$66),0)*10*VLOOKUP(ROUNDDOWN($O48,-1),宝石属性!$B$25:$N$41,2,0)*VLOOKUP(ROUNDDOWN($O48,-1),宝石属性!$B$25:$N$41,3,0)+VLOOKUP($P$2,职业被动!$B$6:$M$29,COLUMNS(职业被动!$B$6:H$29),0)*$O48,0)</f>
        <v>544</v>
      </c>
      <c r="U48" s="9">
        <f>ROUND(属性投放!I$4+装备属性!I$4*IF($O48&lt;10,1,ROUNDDOWN($O48,-1))+SUM(属性投放!J$37:J$45)*$O48+VLOOKUP($P$2,一级属性!$E$41:$P$64,COLUMNS(一级属性!$E$41:L$64),0)*($O48+0.25*IF($O48&lt;10,1,ROUNDDOWN($O48,-1)))+VLOOKUP($P$2,宝石属性!$B$43:$M$66,COLUMNS(宝石属性!$B$43:I$66),0)*10*VLOOKUP(ROUNDDOWN($O48,-1),宝石属性!$B$25:$N$41,2,0)*VLOOKUP(ROUNDDOWN($O48,-1),宝石属性!$B$25:$N$41,3,0)+VLOOKUP($P$2,职业被动!$B$6:$M$29,COLUMNS(职业被动!$B$6:I$29),0)*$O48,0)</f>
        <v>508</v>
      </c>
      <c r="V48" s="9">
        <f>ROUND(属性投放!J$4+装备属性!J$4*IF($O48&lt;10,1,ROUNDDOWN($O48,-1))+SUM(属性投放!K$37:K$45)*$O48+VLOOKUP($P$2,一级属性!$E$41:$P$64,COLUMNS(一级属性!$E$41:M$64),0)*($O48+0.25*IF($O48&lt;10,1,ROUNDDOWN($O48,-1)))+VLOOKUP($P$2,宝石属性!$B$43:$M$66,COLUMNS(宝石属性!$B$43:J$66),0)*10*VLOOKUP(ROUNDDOWN($O48,-1),宝石属性!$B$25:$N$41,2,0)*VLOOKUP(ROUNDDOWN($O48,-1),宝石属性!$B$25:$N$41,3,0)+VLOOKUP($P$2,职业被动!$B$6:$M$29,COLUMNS(职业被动!$B$6:J$29),0)*$O48,0)</f>
        <v>347</v>
      </c>
      <c r="W48" s="9">
        <f>ROUND(属性投放!K$4+装备属性!K$4*IF($O48&lt;10,1,ROUNDDOWN($O48,-1))+SUM(属性投放!L$37:L$45)*$O48+VLOOKUP($P$2,一级属性!$E$41:$P$64,COLUMNS(一级属性!$E$41:N$64),0)*($O48+0.25*IF($O48&lt;10,1,ROUNDDOWN($O48,-1)))+VLOOKUP($P$2,宝石属性!$B$43:$M$66,COLUMNS(宝石属性!$B$43:K$66),0)*10*VLOOKUP(ROUNDDOWN($O48,-1),宝石属性!$B$25:$N$41,2,0)*VLOOKUP(ROUNDDOWN($O48,-1),宝石属性!$B$25:$N$41,3,0)+VLOOKUP($P$2,职业被动!$B$6:$M$29,COLUMNS(职业被动!$B$6:K$29),0)*$O48,0)</f>
        <v>195</v>
      </c>
      <c r="X48" s="9">
        <f>ROUND(属性投放!L$4+装备属性!L$4*IF($O48&lt;10,1,ROUNDDOWN($O48,-1))+SUM(属性投放!M$37:M$45)*$O48+VLOOKUP($P$2,一级属性!$E$41:$P$64,COLUMNS(一级属性!$E$41:O$64),0)*($O48+0.25*IF($O48&lt;10,1,ROUNDDOWN($O48,-1)))+VLOOKUP($P$2,宝石属性!$B$43:$M$66,COLUMNS(宝石属性!$B$43:L$66),0)*10*VLOOKUP(ROUNDDOWN($O48,-1),宝石属性!$B$25:$N$41,2,0)*VLOOKUP(ROUNDDOWN($O48,-1),宝石属性!$B$25:$N$41,3,0)+VLOOKUP($P$2,职业被动!$B$6:$M$29,COLUMNS(职业被动!$B$6:L$29),0)*$O48,0)</f>
        <v>14</v>
      </c>
      <c r="Y48" s="9">
        <f>ROUND(属性投放!M$4+装备属性!M$4*IF($O48&lt;10,1,ROUNDDOWN($O48,-1))+SUM(属性投放!N$37:N$45)*$O48+VLOOKUP($P$2,一级属性!$E$41:$P$64,COLUMNS(一级属性!$E$41:P$64),0)*($O48+0.25*IF($O48&lt;10,1,ROUNDDOWN($O48,-1)))+VLOOKUP($P$2,宝石属性!$B$43:$M$66,COLUMNS(宝石属性!$B$43:M$66),0)*10*VLOOKUP(ROUNDDOWN($O48,-1),宝石属性!$B$25:$N$41,2,0)*VLOOKUP(ROUNDDOWN($O48,-1),宝石属性!$B$25:$N$41,3,0)+VLOOKUP($P$2,职业被动!$B$6:$M$29,COLUMNS(职业被动!$B$6:M$29),0)*$O48,0)</f>
        <v>480</v>
      </c>
      <c r="Z48" s="48">
        <f>属性价值和能力评分!$F$9+ROUND(属性价值和能力评分!$F$38*10,0)*O48+ROUND((SUM(装备属性!$W$9:$W$14)+属性价值和能力评分!$F$38*1.25+1.4+2.8)*IF(O48&lt;10,1,ROUNDDOWN(O48,-1)),0)+15*VLOOKUP(ROUNDDOWN(O48,-1),宝石属性!$B$26:$D$41,2,0)*6*VLOOKUP(ROUNDDOWN(O48,-1),宝石属性!$B$26:$D$41,3,0)+(属性价值和能力评分!$F$49*9+属性价值和能力评分!$F$50*2+属性价值和能力评分!$F$53*8/5)*O48</f>
        <v>8206</v>
      </c>
      <c r="AB48" s="1">
        <v>45</v>
      </c>
      <c r="AC48" s="9">
        <f>ROUND(属性投放!D$4+装备属性!D$4*IF($AB48&lt;10,1,ROUNDDOWN($AB48,-1))+SUM(属性投放!E$37:E$45)*$AB48+VLOOKUP($AC$2,一级属性!$E$41:$P$64,COLUMNS(一级属性!$E$41:G$64),0)*($AB48+0.25*IF($AB48&lt;10,1,ROUNDDOWN($AB48,-1)))+VLOOKUP($AC$2,宝石属性!$B$43:$M$66,COLUMNS(宝石属性!$B$43:D$66),0)*10*VLOOKUP(ROUNDDOWN($AB48,-1),宝石属性!$B$25:$N$41,2,0)*VLOOKUP(ROUNDDOWN($AB48,-1),宝石属性!$B$25:$N$41,3,0)+VLOOKUP($AC$2,职业被动!$B$6:$M$29,COLUMNS(职业被动!$B$6:D$29),0)*$AB48,0)</f>
        <v>2806</v>
      </c>
      <c r="AD48" s="9">
        <f>ROUND(属性投放!E$4+装备属性!E$4*IF($AB48&lt;10,1,ROUNDDOWN($AB48,-1))+SUM(属性投放!F$37:F$45)*$AB48+VLOOKUP($AC$2,一级属性!$E$41:$P$64,COLUMNS(一级属性!$E$41:H$64),0)*($AB48+0.25*IF($AB48&lt;10,1,ROUNDDOWN($AB48,-1)))+VLOOKUP($AC$2,宝石属性!$B$43:$M$66,COLUMNS(宝石属性!$B$43:E$66),0)*10*VLOOKUP(ROUNDDOWN($AB48,-1),宝石属性!$B$25:$N$41,2,0)*VLOOKUP(ROUNDDOWN($AB48,-1),宝石属性!$B$25:$N$41,3,0)+VLOOKUP($AC$2,职业被动!$B$6:$M$29,COLUMNS(职业被动!$B$6:E$29),0)*$AB48,0)</f>
        <v>1203</v>
      </c>
      <c r="AE48" s="9">
        <f>ROUND(属性投放!F$4+装备属性!F$4*IF($AB48&lt;10,1,ROUNDDOWN($AB48,-1))+SUM(属性投放!G$37:G$45)*$AB48+VLOOKUP($AC$2,一级属性!$E$41:$P$64,COLUMNS(一级属性!$E$41:I$64),0)*($AB48+0.25*IF($AB48&lt;10,1,ROUNDDOWN($AB48,-1)))+VLOOKUP($AC$2,宝石属性!$B$43:$M$66,COLUMNS(宝石属性!$B$43:F$66),0)*10*VLOOKUP(ROUNDDOWN($AB48,-1),宝石属性!$B$25:$N$41,2,0)*VLOOKUP(ROUNDDOWN($AB48,-1),宝石属性!$B$25:$N$41,3,0)+VLOOKUP($AC$2,职业被动!$B$6:$M$29,COLUMNS(职业被动!$B$6:F$29),0)*$AB48,0)</f>
        <v>770</v>
      </c>
      <c r="AF48" s="9">
        <f>ROUND(属性投放!G$4+装备属性!G$4*IF($AB48&lt;10,1,ROUNDDOWN($AB48,-1))+SUM(属性投放!H$37:H$45)*$AB48+VLOOKUP($AC$2,一级属性!$E$41:$P$64,COLUMNS(一级属性!$E$41:J$64),0)*($AB48+0.25*IF($AB48&lt;10,1,ROUNDDOWN($AB48,-1)))+VLOOKUP($AC$2,宝石属性!$B$43:$M$66,COLUMNS(宝石属性!$B$43:G$66),0)*10*VLOOKUP(ROUNDDOWN($AB48,-1),宝石属性!$B$25:$N$41,2,0)*VLOOKUP(ROUNDDOWN($AB48,-1),宝石属性!$B$25:$N$41,3,0)+VLOOKUP($AC$2,职业被动!$B$6:$M$29,COLUMNS(职业被动!$B$6:G$29),0)*$AB48,0)</f>
        <v>496</v>
      </c>
      <c r="AG48" s="9">
        <f>ROUND(属性投放!H$4+装备属性!H$4*IF($AB48&lt;10,1,ROUNDDOWN($AB48,-1))+SUM(属性投放!I$37:I$45)*$AB48+VLOOKUP($AC$2,一级属性!$E$41:$P$64,COLUMNS(一级属性!$E$41:K$64),0)*($AB48+0.25*IF($AB48&lt;10,1,ROUNDDOWN($AB48,-1)))+VLOOKUP($AC$2,宝石属性!$B$43:$M$66,COLUMNS(宝石属性!$B$43:H$66),0)*10*VLOOKUP(ROUNDDOWN($AB48,-1),宝石属性!$B$25:$N$41,2,0)*VLOOKUP(ROUNDDOWN($AB48,-1),宝石属性!$B$25:$N$41,3,0)+VLOOKUP($AC$2,职业被动!$B$6:$M$29,COLUMNS(职业被动!$B$6:H$29),0)*$AB48,0)</f>
        <v>334</v>
      </c>
      <c r="AH48" s="9">
        <f>ROUND(属性投放!I$4+装备属性!I$4*IF($AB48&lt;10,1,ROUNDDOWN($AB48,-1))+SUM(属性投放!J$37:J$45)*$AB48+VLOOKUP($AC$2,一级属性!$E$41:$P$64,COLUMNS(一级属性!$E$41:L$64),0)*($AB48+0.25*IF($AB48&lt;10,1,ROUNDDOWN($AB48,-1)))+VLOOKUP($AC$2,宝石属性!$B$43:$M$66,COLUMNS(宝石属性!$B$43:I$66),0)*10*VLOOKUP(ROUNDDOWN($AB48,-1),宝石属性!$B$25:$N$41,2,0)*VLOOKUP(ROUNDDOWN($AB48,-1),宝石属性!$B$25:$N$41,3,0)+VLOOKUP($AC$2,职业被动!$B$6:$M$29,COLUMNS(职业被动!$B$6:I$29),0)*$AB48,0)</f>
        <v>475</v>
      </c>
      <c r="AI48" s="9">
        <f>ROUND(属性投放!J$4+装备属性!J$4*IF($AB48&lt;10,1,ROUNDDOWN($AB48,-1))+SUM(属性投放!K$37:K$45)*$AB48+VLOOKUP($AC$2,一级属性!$E$41:$P$64,COLUMNS(一级属性!$E$41:M$64),0)*($AB48+0.25*IF($AB48&lt;10,1,ROUNDDOWN($AB48,-1)))+VLOOKUP($AC$2,宝石属性!$B$43:$M$66,COLUMNS(宝石属性!$B$43:J$66),0)*10*VLOOKUP(ROUNDDOWN($AB48,-1),宝石属性!$B$25:$N$41,2,0)*VLOOKUP(ROUNDDOWN($AB48,-1),宝石属性!$B$25:$N$41,3,0)+VLOOKUP($AC$2,职业被动!$B$6:$M$29,COLUMNS(职业被动!$B$6:J$29),0)*$AB48,0)</f>
        <v>309</v>
      </c>
      <c r="AJ48" s="9">
        <f>ROUND(属性投放!K$4+装备属性!K$4*IF($AB48&lt;10,1,ROUNDDOWN($AB48,-1))+SUM(属性投放!L$37:L$45)*$AB48+VLOOKUP($AC$2,一级属性!$E$41:$P$64,COLUMNS(一级属性!$E$41:N$64),0)*($AB48+0.25*IF($AB48&lt;10,1,ROUNDDOWN($AB48,-1)))+VLOOKUP($AC$2,宝石属性!$B$43:$M$66,COLUMNS(宝石属性!$B$43:K$66),0)*10*VLOOKUP(ROUNDDOWN($AB48,-1),宝石属性!$B$25:$N$41,2,0)*VLOOKUP(ROUNDDOWN($AB48,-1),宝石属性!$B$25:$N$41,3,0)+VLOOKUP($AC$2,职业被动!$B$6:$M$29,COLUMNS(职业被动!$B$6:K$29),0)*$AB48,0)</f>
        <v>163</v>
      </c>
      <c r="AK48" s="9">
        <f>ROUND(属性投放!L$4+装备属性!L$4*IF($AB48&lt;10,1,ROUNDDOWN($AB48,-1))+SUM(属性投放!M$37:M$45)*$AB48+VLOOKUP($AC$2,一级属性!$E$41:$P$64,COLUMNS(一级属性!$E$41:O$64),0)*($AB48+0.25*IF($AB48&lt;10,1,ROUNDDOWN($AB48,-1)))+VLOOKUP($AC$2,宝石属性!$B$43:$M$66,COLUMNS(宝石属性!$B$43:L$66),0)*10*VLOOKUP(ROUNDDOWN($AB48,-1),宝石属性!$B$25:$N$41,2,0)*VLOOKUP(ROUNDDOWN($AB48,-1),宝石属性!$B$25:$N$41,3,0)+VLOOKUP($AC$2,职业被动!$B$6:$M$29,COLUMNS(职业被动!$B$6:L$29),0)*$AB48,0)</f>
        <v>14</v>
      </c>
      <c r="AL48" s="9">
        <f>ROUND(属性投放!M$4+装备属性!M$4*IF($AB48&lt;10,1,ROUNDDOWN($AB48,-1))+SUM(属性投放!N$37:N$45)*$AB48+VLOOKUP($AC$2,一级属性!$E$41:$P$64,COLUMNS(一级属性!$E$41:P$64),0)*($AB48+0.25*IF($AB48&lt;10,1,ROUNDDOWN($AB48,-1)))+VLOOKUP($AC$2,宝石属性!$B$43:$M$66,COLUMNS(宝石属性!$B$43:M$66),0)*10*VLOOKUP(ROUNDDOWN($AB48,-1),宝石属性!$B$25:$N$41,2,0)*VLOOKUP(ROUNDDOWN($AB48,-1),宝石属性!$B$25:$N$41,3,0)+VLOOKUP($AC$2,职业被动!$B$6:$M$29,COLUMNS(职业被动!$B$6:M$29),0)*$AB48,0)</f>
        <v>480</v>
      </c>
      <c r="AM48" s="48">
        <f>属性价值和能力评分!$F$9+ROUND(属性价值和能力评分!$F$38*10,0)*AB48+ROUND((SUM(装备属性!$W$9:$W$14)+属性价值和能力评分!$F$38*1.25+1.4+2.8)*IF(AB48&lt;10,1,ROUNDDOWN(AB48,-1)),0)+15*VLOOKUP(ROUNDDOWN(AB48,-1),宝石属性!$B$26:$D$41,2,0)*6*VLOOKUP(ROUNDDOWN(AB48,-1),宝石属性!$B$26:$D$41,3,0)+(属性价值和能力评分!$F$49*9+属性价值和能力评分!$F$50*2+属性价值和能力评分!$F$53*8/5)*AB48</f>
        <v>8206</v>
      </c>
      <c r="AO48" s="1">
        <v>45</v>
      </c>
      <c r="AP48" s="9">
        <f>ROUND(属性投放!D$4+装备属性!D$4*IF($AO48&lt;10,1,ROUNDDOWN($AO48,-1))+SUM(属性投放!E$37:E$45)*$AO48+VLOOKUP($AP$2,一级属性!$E$41:$P$64,COLUMNS(一级属性!$E$41:G$64),0)*($AO48+0.25*IF($AO48&lt;10,1,ROUNDDOWN($AO48,-1)))+VLOOKUP($AP$2,宝石属性!$B$43:$M$66,COLUMNS(宝石属性!$B$43:D$66),0)*10*VLOOKUP(ROUNDDOWN($AO48,-1),宝石属性!$B$25:$N$41,2,0)*VLOOKUP(ROUNDDOWN($AO48,-1),宝石属性!$B$25:$N$41,3,0)+VLOOKUP($AP$2,职业被动!$B$6:$M$29,COLUMNS(职业被动!$B$6:D$29),0)*$AO48,0)</f>
        <v>2806</v>
      </c>
      <c r="AQ48" s="9">
        <f>ROUND(属性投放!E$4+装备属性!E$4*IF($AO48&lt;10,1,ROUNDDOWN($AO48,-1))+SUM(属性投放!F$37:F$45)*$AO48+VLOOKUP($AP$2,一级属性!$E$41:$P$64,COLUMNS(一级属性!$E$41:H$64),0)*($AO48+0.25*IF($AO48&lt;10,1,ROUNDDOWN($AO48,-1)))+VLOOKUP($AP$2,宝石属性!$B$43:$M$66,COLUMNS(宝石属性!$B$43:E$66),0)*10*VLOOKUP(ROUNDDOWN($AO48,-1),宝石属性!$B$25:$N$41,2,0)*VLOOKUP(ROUNDDOWN($AO48,-1),宝石属性!$B$25:$N$41,3,0)+VLOOKUP($AP$2,职业被动!$B$6:$M$29,COLUMNS(职业被动!$B$6:E$29),0)*$AO48,0)</f>
        <v>2028</v>
      </c>
      <c r="AR48" s="9">
        <f>ROUND(属性投放!F$4+装备属性!F$4*IF($AO48&lt;10,1,ROUNDDOWN($AO48,-1))+SUM(属性投放!G$37:G$45)*$AO48+VLOOKUP($AP$2,一级属性!$E$41:$P$64,COLUMNS(一级属性!$E$41:I$64),0)*($AO48+0.25*IF($AO48&lt;10,1,ROUNDDOWN($AO48,-1)))+VLOOKUP($AP$2,宝石属性!$B$43:$M$66,COLUMNS(宝石属性!$B$43:F$66),0)*10*VLOOKUP(ROUNDDOWN($AO48,-1),宝石属性!$B$25:$N$41,2,0)*VLOOKUP(ROUNDDOWN($AO48,-1),宝石属性!$B$25:$N$41,3,0)+VLOOKUP($AP$2,职业被动!$B$6:$M$29,COLUMNS(职业被动!$B$6:F$29),0)*$AO48,0)</f>
        <v>518</v>
      </c>
      <c r="AS48" s="9">
        <f>ROUND(属性投放!G$4+装备属性!G$4*IF($AO48&lt;10,1,ROUNDDOWN($AO48,-1))+SUM(属性投放!H$37:H$45)*$AO48+VLOOKUP($AP$2,一级属性!$E$41:$P$64,COLUMNS(一级属性!$E$41:J$64),0)*($AO48+0.25*IF($AO48&lt;10,1,ROUNDDOWN($AO48,-1)))+VLOOKUP($AP$2,宝石属性!$B$43:$M$66,COLUMNS(宝石属性!$B$43:G$66),0)*10*VLOOKUP(ROUNDDOWN($AO48,-1),宝石属性!$B$25:$N$41,2,0)*VLOOKUP(ROUNDDOWN($AO48,-1),宝石属性!$B$25:$N$41,3,0)+VLOOKUP($AP$2,职业被动!$B$6:$M$29,COLUMNS(职业被动!$B$6:G$29),0)*$AO48,0)</f>
        <v>406</v>
      </c>
      <c r="AT48" s="9">
        <f>ROUND(属性投放!H$4+装备属性!H$4*IF($AO48&lt;10,1,ROUNDDOWN($AO48,-1))+SUM(属性投放!I$37:I$45)*$AO48+VLOOKUP($AP$2,一级属性!$E$41:$P$64,COLUMNS(一级属性!$E$41:K$64),0)*($AO48+0.25*IF($AO48&lt;10,1,ROUNDDOWN($AO48,-1)))+VLOOKUP($AP$2,宝石属性!$B$43:$M$66,COLUMNS(宝石属性!$B$43:H$66),0)*10*VLOOKUP(ROUNDDOWN($AO48,-1),宝石属性!$B$25:$N$41,2,0)*VLOOKUP(ROUNDDOWN($AO48,-1),宝石属性!$B$25:$N$41,3,0)+VLOOKUP($AP$2,职业被动!$B$6:$M$29,COLUMNS(职业被动!$B$6:H$29),0)*$AO48,0)</f>
        <v>499</v>
      </c>
      <c r="AU48" s="9">
        <f>ROUND(属性投放!I$4+装备属性!I$4*IF($AO48&lt;10,1,ROUNDDOWN($AO48,-1))+SUM(属性投放!J$37:J$45)*$AO48+VLOOKUP($AP$2,一级属性!$E$41:$P$64,COLUMNS(一级属性!$E$41:L$64),0)*($AO48+0.25*IF($AO48&lt;10,1,ROUNDDOWN($AO48,-1)))+VLOOKUP($AP$2,宝石属性!$B$43:$M$66,COLUMNS(宝石属性!$B$43:I$66),0)*10*VLOOKUP(ROUNDDOWN($AO48,-1),宝石属性!$B$25:$N$41,2,0)*VLOOKUP(ROUNDDOWN($AO48,-1),宝石属性!$B$25:$N$41,3,0)+VLOOKUP($AP$2,职业被动!$B$6:$M$29,COLUMNS(职业被动!$B$6:I$29),0)*$AO48,0)</f>
        <v>508</v>
      </c>
      <c r="AV48" s="9">
        <f>ROUND(属性投放!J$4+装备属性!J$4*IF($AO48&lt;10,1,ROUNDDOWN($AO48,-1))+SUM(属性投放!K$37:K$45)*$AO48+VLOOKUP($AP$2,一级属性!$E$41:$P$64,COLUMNS(一级属性!$E$41:M$64),0)*($AO48+0.25*IF($AO48&lt;10,1,ROUNDDOWN($AO48,-1)))+VLOOKUP($AP$2,宝石属性!$B$43:$M$66,COLUMNS(宝石属性!$B$43:J$66),0)*10*VLOOKUP(ROUNDDOWN($AO48,-1),宝石属性!$B$25:$N$41,2,0)*VLOOKUP(ROUNDDOWN($AO48,-1),宝石属性!$B$25:$N$41,3,0)+VLOOKUP($AP$2,职业被动!$B$6:$M$29,COLUMNS(职业被动!$B$6:J$29),0)*$AO48,0)</f>
        <v>347</v>
      </c>
      <c r="AW48" s="9">
        <f>ROUND(属性投放!K$4+装备属性!K$4*IF($AO48&lt;10,1,ROUNDDOWN($AO48,-1))+SUM(属性投放!L$37:L$45)*$AO48+VLOOKUP($AP$2,一级属性!$E$41:$P$64,COLUMNS(一级属性!$E$41:N$64),0)*($AO48+0.25*IF($AO48&lt;10,1,ROUNDDOWN($AO48,-1)))+VLOOKUP($AP$2,宝石属性!$B$43:$M$66,COLUMNS(宝石属性!$B$43:K$66),0)*10*VLOOKUP(ROUNDDOWN($AO48,-1),宝石属性!$B$25:$N$41,2,0)*VLOOKUP(ROUNDDOWN($AO48,-1),宝石属性!$B$25:$N$41,3,0)+VLOOKUP($AP$2,职业被动!$B$6:$M$29,COLUMNS(职业被动!$B$6:K$29),0)*$AO48,0)</f>
        <v>163</v>
      </c>
      <c r="AX48" s="9">
        <f>ROUND(属性投放!L$4+装备属性!L$4*IF($AO48&lt;10,1,ROUNDDOWN($AO48,-1))+SUM(属性投放!M$37:M$45)*$AO48+VLOOKUP($AP$2,一级属性!$E$41:$P$64,COLUMNS(一级属性!$E$41:O$64),0)*($AO48+0.25*IF($AO48&lt;10,1,ROUNDDOWN($AO48,-1)))+VLOOKUP($AP$2,宝石属性!$B$43:$M$66,COLUMNS(宝石属性!$B$43:L$66),0)*10*VLOOKUP(ROUNDDOWN($AO48,-1),宝石属性!$B$25:$N$41,2,0)*VLOOKUP(ROUNDDOWN($AO48,-1),宝石属性!$B$25:$N$41,3,0)+VLOOKUP($AP$2,职业被动!$B$6:$M$29,COLUMNS(职业被动!$B$6:L$29),0)*$AO48,0)</f>
        <v>476</v>
      </c>
      <c r="AY48" s="9">
        <f>ROUND(属性投放!M$4+装备属性!M$4*IF($AO48&lt;10,1,ROUNDDOWN($AO48,-1))+SUM(属性投放!N$37:N$45)*$AO48+VLOOKUP($AP$2,一级属性!$E$41:$P$64,COLUMNS(一级属性!$E$41:P$64),0)*($AO48+0.25*IF($AO48&lt;10,1,ROUNDDOWN($AO48,-1)))+VLOOKUP($AP$2,宝石属性!$B$43:$M$66,COLUMNS(宝石属性!$B$43:M$66),0)*10*VLOOKUP(ROUNDDOWN($AO48,-1),宝石属性!$B$25:$N$41,2,0)*VLOOKUP(ROUNDDOWN($AO48,-1),宝石属性!$B$25:$N$41,3,0)+VLOOKUP($AP$2,职业被动!$B$6:$M$29,COLUMNS(职业被动!$B$6:M$29),0)*$AO48,0)</f>
        <v>480</v>
      </c>
      <c r="AZ48" s="48">
        <f>属性价值和能力评分!$F$9+ROUND(属性价值和能力评分!$F$38*10,0)*AO48+ROUND((SUM(装备属性!$W$9:$W$14)+属性价值和能力评分!$F$38*1.25+1.4+2.8)*IF(AO48&lt;10,1,ROUNDDOWN(AO48,-1)),0)+15*VLOOKUP(ROUNDDOWN(AO48,-1),宝石属性!$B$26:$D$41,2,0)*6*VLOOKUP(ROUNDDOWN(AO48,-1),宝石属性!$B$26:$D$41,3,0)+(属性价值和能力评分!$F$49*9+属性价值和能力评分!$F$50*2+属性价值和能力评分!$F$53*8/5)*AO48</f>
        <v>8206</v>
      </c>
      <c r="BB48" s="1">
        <v>45</v>
      </c>
      <c r="BC48" s="9">
        <f>ROUND(属性投放!D$4+装备属性!D$4*IF($BB48&lt;10,1,ROUNDDOWN($BB48,-1))+SUM(属性投放!E$37:E$45)*$BB48+VLOOKUP($BC$2,一级属性!$E$41:$P$64,COLUMNS(一级属性!$E$41:G$64),0)*($BB48+0.25*IF($BB48&lt;10,1,ROUNDDOWN($BB48,-1)))+VLOOKUP($BC$2,宝石属性!$B$43:$M$66,COLUMNS(宝石属性!$B$43:D$66),0)*10*VLOOKUP(ROUNDDOWN($BB48,-1),宝石属性!$B$25:$N$41,2,0)*VLOOKUP(ROUNDDOWN($BB48,-1),宝石属性!$B$25:$N$41,3,0)+VLOOKUP($BC$2,职业被动!$B$6:$M$29,COLUMNS(职业被动!$B$6:D$29),0)*$BB48,0)</f>
        <v>2491</v>
      </c>
      <c r="BD48" s="9">
        <f>ROUND(属性投放!E$4+装备属性!E$4*IF($BB48&lt;10,1,ROUNDDOWN($BB48,-1))+SUM(属性投放!F$37:F$45)*$BB48+VLOOKUP($BC$2,一级属性!$E$41:$P$64,COLUMNS(一级属性!$E$41:H$64),0)*($BB48+0.25*IF($BB48&lt;10,1,ROUNDDOWN($BB48,-1)))+VLOOKUP($BC$2,宝石属性!$B$43:$M$66,COLUMNS(宝石属性!$B$43:E$66),0)*10*VLOOKUP(ROUNDDOWN($BB48,-1),宝石属性!$B$25:$N$41,2,0)*VLOOKUP(ROUNDDOWN($BB48,-1),宝石属性!$B$25:$N$41,3,0)+VLOOKUP($BC$2,职业被动!$B$6:$M$29,COLUMNS(职业被动!$B$6:E$29),0)*$BB48,0)</f>
        <v>2303</v>
      </c>
      <c r="BE48" s="9">
        <f>ROUND(属性投放!F$4+装备属性!F$4*IF($BB48&lt;10,1,ROUNDDOWN($BB48,-1))+SUM(属性投放!G$37:G$45)*$BB48+VLOOKUP($BC$2,一级属性!$E$41:$P$64,COLUMNS(一级属性!$E$41:I$64),0)*($BB48+0.25*IF($BB48&lt;10,1,ROUNDDOWN($BB48,-1)))+VLOOKUP($BC$2,宝石属性!$B$43:$M$66,COLUMNS(宝石属性!$B$43:F$66),0)*10*VLOOKUP(ROUNDDOWN($BB48,-1),宝石属性!$B$25:$N$41,2,0)*VLOOKUP(ROUNDDOWN($BB48,-1),宝石属性!$B$25:$N$41,3,0)+VLOOKUP($BC$2,职业被动!$B$6:$M$29,COLUMNS(职业被动!$B$6:F$29),0)*$BB48,0)</f>
        <v>518</v>
      </c>
      <c r="BF48" s="9">
        <f>ROUND(属性投放!G$4+装备属性!G$4*IF($BB48&lt;10,1,ROUNDDOWN($BB48,-1))+SUM(属性投放!H$37:H$45)*$BB48+VLOOKUP($BC$2,一级属性!$E$41:$P$64,COLUMNS(一级属性!$E$41:J$64),0)*($BB48+0.25*IF($BB48&lt;10,1,ROUNDDOWN($BB48,-1)))+VLOOKUP($BC$2,宝石属性!$B$43:$M$66,COLUMNS(宝石属性!$B$43:G$66),0)*10*VLOOKUP(ROUNDDOWN($BB48,-1),宝石属性!$B$25:$N$41,2,0)*VLOOKUP(ROUNDDOWN($BB48,-1),宝石属性!$B$25:$N$41,3,0)+VLOOKUP($BC$2,职业被动!$B$6:$M$29,COLUMNS(职业被动!$B$6:G$29),0)*$BB48,0)</f>
        <v>406</v>
      </c>
      <c r="BG48" s="9">
        <f>ROUND(属性投放!H$4+装备属性!H$4*IF($BB48&lt;10,1,ROUNDDOWN($BB48,-1))+SUM(属性投放!I$37:I$45)*$BB48+VLOOKUP($BC$2,一级属性!$E$41:$P$64,COLUMNS(一级属性!$E$41:K$64),0)*($BB48+0.25*IF($BB48&lt;10,1,ROUNDDOWN($BB48,-1)))+VLOOKUP($BC$2,宝石属性!$B$43:$M$66,COLUMNS(宝石属性!$B$43:H$66),0)*10*VLOOKUP(ROUNDDOWN($BB48,-1),宝石属性!$B$25:$N$41,2,0)*VLOOKUP(ROUNDDOWN($BB48,-1),宝石属性!$B$25:$N$41,3,0)+VLOOKUP($BC$2,职业被动!$B$6:$M$29,COLUMNS(职业被动!$B$6:H$29),0)*$BB48,0)</f>
        <v>668</v>
      </c>
      <c r="BH48" s="9">
        <f>ROUND(属性投放!I$4+装备属性!I$4*IF($BB48&lt;10,1,ROUNDDOWN($BB48,-1))+SUM(属性投放!J$37:J$45)*$BB48+VLOOKUP($BC$2,一级属性!$E$41:$P$64,COLUMNS(一级属性!$E$41:L$64),0)*($BB48+0.25*IF($BB48&lt;10,1,ROUNDDOWN($BB48,-1)))+VLOOKUP($BC$2,宝石属性!$B$43:$M$66,COLUMNS(宝石属性!$B$43:I$66),0)*10*VLOOKUP(ROUNDDOWN($BB48,-1),宝石属性!$B$25:$N$41,2,0)*VLOOKUP(ROUNDDOWN($BB48,-1),宝石属性!$B$25:$N$41,3,0)+VLOOKUP($BC$2,职业被动!$B$6:$M$29,COLUMNS(职业被动!$B$6:I$29),0)*$BB48,0)</f>
        <v>608</v>
      </c>
      <c r="BI48" s="9">
        <f>ROUND(属性投放!J$4+装备属性!J$4*IF($BB48&lt;10,1,ROUNDDOWN($BB48,-1))+SUM(属性投放!K$37:K$45)*$BB48+VLOOKUP($BC$2,一级属性!$E$41:$P$64,COLUMNS(一级属性!$E$41:M$64),0)*($BB48+0.25*IF($BB48&lt;10,1,ROUNDDOWN($BB48,-1)))+VLOOKUP($BC$2,宝石属性!$B$43:$M$66,COLUMNS(宝石属性!$B$43:J$66),0)*10*VLOOKUP(ROUNDDOWN($BB48,-1),宝石属性!$B$25:$N$41,2,0)*VLOOKUP(ROUNDDOWN($BB48,-1),宝石属性!$B$25:$N$41,3,0)+VLOOKUP($BC$2,职业被动!$B$6:$M$29,COLUMNS(职业被动!$B$6:J$29),0)*$BB48,0)</f>
        <v>265</v>
      </c>
      <c r="BJ48" s="9">
        <f>ROUND(属性投放!K$4+装备属性!K$4*IF($BB48&lt;10,1,ROUNDDOWN($BB48,-1))+SUM(属性投放!L$37:L$45)*$BB48+VLOOKUP($BC$2,一级属性!$E$41:$P$64,COLUMNS(一级属性!$E$41:N$64),0)*($BB48+0.25*IF($BB48&lt;10,1,ROUNDDOWN($BB48,-1)))+VLOOKUP($BC$2,宝石属性!$B$43:$M$66,COLUMNS(宝石属性!$B$43:K$66),0)*10*VLOOKUP(ROUNDDOWN($BB48,-1),宝石属性!$B$25:$N$41,2,0)*VLOOKUP(ROUNDDOWN($BB48,-1),宝石属性!$B$25:$N$41,3,0)+VLOOKUP($BC$2,职业被动!$B$6:$M$29,COLUMNS(职业被动!$B$6:K$29),0)*$BB48,0)</f>
        <v>163</v>
      </c>
      <c r="BK48" s="9">
        <f>ROUND(属性投放!L$4+装备属性!L$4*IF($BB48&lt;10,1,ROUNDDOWN($BB48,-1))+SUM(属性投放!M$37:M$45)*$BB48+VLOOKUP($BC$2,一级属性!$E$41:$P$64,COLUMNS(一级属性!$E$41:O$64),0)*($BB48+0.25*IF($BB48&lt;10,1,ROUNDDOWN($BB48,-1)))+VLOOKUP($BC$2,宝石属性!$B$43:$M$66,COLUMNS(宝石属性!$B$43:L$66),0)*10*VLOOKUP(ROUNDDOWN($BB48,-1),宝石属性!$B$25:$N$41,2,0)*VLOOKUP(ROUNDDOWN($BB48,-1),宝石属性!$B$25:$N$41,3,0)+VLOOKUP($BC$2,职业被动!$B$6:$M$29,COLUMNS(职业被动!$B$6:L$29),0)*$BB48,0)</f>
        <v>14</v>
      </c>
      <c r="BL48" s="9">
        <f>ROUND(属性投放!M$4+装备属性!M$4*IF($BB48&lt;10,1,ROUNDDOWN($BB48,-1))+SUM(属性投放!N$37:N$45)*$BB48+VLOOKUP($BC$2,一级属性!$E$41:$P$64,COLUMNS(一级属性!$E$41:P$64),0)*($BB48+0.25*IF($BB48&lt;10,1,ROUNDDOWN($BB48,-1)))+VLOOKUP($BC$2,宝石属性!$B$43:$M$66,COLUMNS(宝石属性!$B$43:M$66),0)*10*VLOOKUP(ROUNDDOWN($BB48,-1),宝石属性!$B$25:$N$41,2,0)*VLOOKUP(ROUNDDOWN($BB48,-1),宝石属性!$B$25:$N$41,3,0)+VLOOKUP($BC$2,职业被动!$B$6:$M$29,COLUMNS(职业被动!$B$6:M$29),0)*$BB48,0)</f>
        <v>480</v>
      </c>
      <c r="BM48" s="48">
        <f>属性价值和能力评分!$F$9+ROUND(属性价值和能力评分!$F$38*10,0)*BB48+ROUND((SUM(装备属性!$W$9:$W$14)+属性价值和能力评分!$F$38*1.25+1.4+2.8)*IF(BB48&lt;10,1,ROUNDDOWN(BB48,-1)),0)+15*VLOOKUP(ROUNDDOWN(BB48,-1),宝石属性!$B$26:$D$41,2,0)*6*VLOOKUP(ROUNDDOWN(BB48,-1),宝石属性!$B$26:$D$41,3,0)+(属性价值和能力评分!$F$49*9+属性价值和能力评分!$F$50*2+属性价值和能力评分!$F$53*8/5)*BB48</f>
        <v>8206</v>
      </c>
      <c r="BO48" s="1">
        <v>45</v>
      </c>
      <c r="BP48" s="9">
        <f>ROUND(属性投放!D$4+装备属性!D$4*IF($BO48&lt;10,1,ROUNDDOWN($BO48,-1))+SUM(属性投放!E$37:E$45)*$BO48+VLOOKUP($BP$2,一级属性!$E$41:$P$64,COLUMNS(一级属性!$E$41:G$64),0)*($BO48+0.25*IF($BO48&lt;10,1,ROUNDDOWN($BO48,-1)))+VLOOKUP($BP$2,宝石属性!$B$43:$M$66,COLUMNS(宝石属性!$B$43:D$66),0)*10*VLOOKUP(ROUNDDOWN($BO48,-1),宝石属性!$B$25:$N$41,2,0)*VLOOKUP(ROUNDDOWN($BO48,-1),宝石属性!$B$25:$N$41,3,0)+VLOOKUP($BP$2,职业被动!$B$6:$M$29,COLUMNS(职业被动!$B$6:D$29),0)*$BO48,0)</f>
        <v>3121</v>
      </c>
      <c r="BQ48" s="9">
        <f>ROUND(属性投放!E$4+装备属性!E$4*IF($BO48&lt;10,1,ROUNDDOWN($BO48,-1))+SUM(属性投放!F$37:F$45)*$BO48+VLOOKUP($BP$2,一级属性!$E$41:$P$64,COLUMNS(一级属性!$E$41:H$64),0)*($BO48+0.25*IF($BO48&lt;10,1,ROUNDDOWN($BO48,-1)))+VLOOKUP($BP$2,宝石属性!$B$43:$M$66,COLUMNS(宝石属性!$B$43:E$66),0)*10*VLOOKUP(ROUNDDOWN($BO48,-1),宝石属性!$B$25:$N$41,2,0)*VLOOKUP(ROUNDDOWN($BO48,-1),宝石属性!$B$25:$N$41,3,0)+VLOOKUP($BP$2,职业被动!$B$6:$M$29,COLUMNS(职业被动!$B$6:E$29),0)*$BO48,0)</f>
        <v>2028</v>
      </c>
      <c r="BR48" s="9">
        <f>ROUND(属性投放!F$4+装备属性!F$4*IF($BO48&lt;10,1,ROUNDDOWN($BO48,-1))+SUM(属性投放!G$37:G$45)*$BO48+VLOOKUP($BP$2,一级属性!$E$41:$P$64,COLUMNS(一级属性!$E$41:I$64),0)*($BO48+0.25*IF($BO48&lt;10,1,ROUNDDOWN($BO48,-1)))+VLOOKUP($BP$2,宝石属性!$B$43:$M$66,COLUMNS(宝石属性!$B$43:F$66),0)*10*VLOOKUP(ROUNDDOWN($BO48,-1),宝石属性!$B$25:$N$41,2,0)*VLOOKUP(ROUNDDOWN($BO48,-1),宝石属性!$B$25:$N$41,3,0)+VLOOKUP($BP$2,职业被动!$B$6:$M$29,COLUMNS(职业被动!$B$6:F$29),0)*$BO48,0)</f>
        <v>518</v>
      </c>
      <c r="BS48" s="9">
        <f>ROUND(属性投放!G$4+装备属性!G$4*IF($BO48&lt;10,1,ROUNDDOWN($BO48,-1))+SUM(属性投放!H$37:H$45)*$BO48+VLOOKUP($BP$2,一级属性!$E$41:$P$64,COLUMNS(一级属性!$E$41:J$64),0)*($BO48+0.25*IF($BO48&lt;10,1,ROUNDDOWN($BO48,-1)))+VLOOKUP($BP$2,宝石属性!$B$43:$M$66,COLUMNS(宝石属性!$B$43:G$66),0)*10*VLOOKUP(ROUNDDOWN($BO48,-1),宝石属性!$B$25:$N$41,2,0)*VLOOKUP(ROUNDDOWN($BO48,-1),宝石属性!$B$25:$N$41,3,0)+VLOOKUP($BP$2,职业被动!$B$6:$M$29,COLUMNS(职业被动!$B$6:G$29),0)*$BO48,0)</f>
        <v>406</v>
      </c>
      <c r="BT48" s="9">
        <f>ROUND(属性投放!H$4+装备属性!H$4*IF($BO48&lt;10,1,ROUNDDOWN($BO48,-1))+SUM(属性投放!I$37:I$45)*$BO48+VLOOKUP($BP$2,一级属性!$E$41:$P$64,COLUMNS(一级属性!$E$41:K$64),0)*($BO48+0.25*IF($BO48&lt;10,1,ROUNDDOWN($BO48,-1)))+VLOOKUP($BP$2,宝石属性!$B$43:$M$66,COLUMNS(宝石属性!$B$43:H$66),0)*10*VLOOKUP(ROUNDDOWN($BO48,-1),宝石属性!$B$25:$N$41,2,0)*VLOOKUP(ROUNDDOWN($BO48,-1),宝石属性!$B$25:$N$41,3,0)+VLOOKUP($BP$2,职业被动!$B$6:$M$29,COLUMNS(职业被动!$B$6:H$29),0)*$BO48,0)</f>
        <v>544</v>
      </c>
      <c r="BU48" s="9">
        <f>ROUND(属性投放!I$4+装备属性!I$4*IF($BO48&lt;10,1,ROUNDDOWN($BO48,-1))+SUM(属性投放!J$37:J$45)*$BO48+VLOOKUP($BP$2,一级属性!$E$41:$P$64,COLUMNS(一级属性!$E$41:L$64),0)*($BO48+0.25*IF($BO48&lt;10,1,ROUNDDOWN($BO48,-1)))+VLOOKUP($BP$2,宝石属性!$B$43:$M$66,COLUMNS(宝石属性!$B$43:I$66),0)*10*VLOOKUP(ROUNDDOWN($BO48,-1),宝石属性!$B$25:$N$41,2,0)*VLOOKUP(ROUNDDOWN($BO48,-1),宝石属性!$B$25:$N$41,3,0)+VLOOKUP($BP$2,职业被动!$B$6:$M$29,COLUMNS(职业被动!$B$6:I$29),0)*$BO48,0)</f>
        <v>508</v>
      </c>
      <c r="BV48" s="9">
        <f>ROUND(属性投放!J$4+装备属性!J$4*IF($BO48&lt;10,1,ROUNDDOWN($BO48,-1))+SUM(属性投放!K$37:K$45)*$BO48+VLOOKUP($BP$2,一级属性!$E$41:$P$64,COLUMNS(一级属性!$E$41:M$64),0)*($BO48+0.25*IF($BO48&lt;10,1,ROUNDDOWN($BO48,-1)))+VLOOKUP($BP$2,宝石属性!$B$43:$M$66,COLUMNS(宝石属性!$B$43:J$66),0)*10*VLOOKUP(ROUNDDOWN($BO48,-1),宝石属性!$B$25:$N$41,2,0)*VLOOKUP(ROUNDDOWN($BO48,-1),宝石属性!$B$25:$N$41,3,0)+VLOOKUP($BP$2,职业被动!$B$6:$M$29,COLUMNS(职业被动!$B$6:J$29),0)*$BO48,0)</f>
        <v>347</v>
      </c>
      <c r="BW48" s="9">
        <f>ROUND(属性投放!K$4+装备属性!K$4*IF($BO48&lt;10,1,ROUNDDOWN($BO48,-1))+SUM(属性投放!L$37:L$45)*$BO48+VLOOKUP($BP$2,一级属性!$E$41:$P$64,COLUMNS(一级属性!$E$41:N$64),0)*($BO48+0.25*IF($BO48&lt;10,1,ROUNDDOWN($BO48,-1)))+VLOOKUP($BP$2,宝石属性!$B$43:$M$66,COLUMNS(宝石属性!$B$43:K$66),0)*10*VLOOKUP(ROUNDDOWN($BO48,-1),宝石属性!$B$25:$N$41,2,0)*VLOOKUP(ROUNDDOWN($BO48,-1),宝石属性!$B$25:$N$41,3,0)+VLOOKUP($BP$2,职业被动!$B$6:$M$29,COLUMNS(职业被动!$B$6:K$29),0)*$BO48,0)</f>
        <v>195</v>
      </c>
      <c r="BX48" s="9">
        <f>ROUND(属性投放!L$4+装备属性!L$4*IF($BO48&lt;10,1,ROUNDDOWN($BO48,-1))+SUM(属性投放!M$37:M$45)*$BO48+VLOOKUP($BP$2,一级属性!$E$41:$P$64,COLUMNS(一级属性!$E$41:O$64),0)*($BO48+0.25*IF($BO48&lt;10,1,ROUNDDOWN($BO48,-1)))+VLOOKUP($BP$2,宝石属性!$B$43:$M$66,COLUMNS(宝石属性!$B$43:L$66),0)*10*VLOOKUP(ROUNDDOWN($BO48,-1),宝石属性!$B$25:$N$41,2,0)*VLOOKUP(ROUNDDOWN($BO48,-1),宝石属性!$B$25:$N$41,3,0)+VLOOKUP($BP$2,职业被动!$B$6:$M$29,COLUMNS(职业被动!$B$6:L$29),0)*$BO48,0)</f>
        <v>14</v>
      </c>
      <c r="BY48" s="9">
        <f>ROUND(属性投放!M$4+装备属性!M$4*IF($BO48&lt;10,1,ROUNDDOWN($BO48,-1))+SUM(属性投放!N$37:N$45)*$BO48+VLOOKUP($BP$2,一级属性!$E$41:$P$64,COLUMNS(一级属性!$E$41:P$64),0)*($BO48+0.25*IF($BO48&lt;10,1,ROUNDDOWN($BO48,-1)))+VLOOKUP($BP$2,宝石属性!$B$43:$M$66,COLUMNS(宝石属性!$B$43:M$66),0)*10*VLOOKUP(ROUNDDOWN($BO48,-1),宝石属性!$B$25:$N$41,2,0)*VLOOKUP(ROUNDDOWN($BO48,-1),宝石属性!$B$25:$N$41,3,0)+VLOOKUP($BP$2,职业被动!$B$6:$M$29,COLUMNS(职业被动!$B$6:M$29),0)*$BO48,0)</f>
        <v>480</v>
      </c>
      <c r="BZ48" s="48">
        <f>属性价值和能力评分!$F$9+ROUND(属性价值和能力评分!$F$38*10,0)*BO48+ROUND((SUM(装备属性!$W$9:$W$14)+属性价值和能力评分!$F$38*1.25+1.4+2.8)*IF(BO48&lt;10,1,ROUNDDOWN(BO48,-1)),0)+15*VLOOKUP(ROUNDDOWN(BO48,-1),宝石属性!$B$26:$D$41,2,0)*6*VLOOKUP(ROUNDDOWN(BO48,-1),宝石属性!$B$26:$D$41,3,0)+(属性价值和能力评分!$F$49*9+属性价值和能力评分!$F$50*2+属性价值和能力评分!$F$53*8/5)*BO48</f>
        <v>8206</v>
      </c>
      <c r="CB48" s="1">
        <v>45</v>
      </c>
      <c r="CC48" s="9">
        <f>ROUND(属性投放!D$4+装备属性!D$4*IF($CB48&lt;10,1,ROUNDDOWN($CB48,-1))+SUM(属性投放!E$37:E$45)*$CB48+VLOOKUP($CC$2,一级属性!$E$41:$P$64,COLUMNS(一级属性!$E$41:G$64),0)*($CB48+0.25*IF($CB48&lt;10,1,ROUNDDOWN($CB48,-1)))+VLOOKUP($CC$2,宝石属性!$B$43:$M$66,COLUMNS(宝石属性!$B$43:D$66),0)*10*VLOOKUP(ROUNDDOWN($CB48,-1),宝石属性!$B$25:$N$41,2,0)*VLOOKUP(ROUNDDOWN($CB48,-1),宝石属性!$B$25:$N$41,3,0)+VLOOKUP($CC$2,职业被动!$B$6:$M$29,COLUMNS(职业被动!$B$6:D$29),0)*$CB48,0)</f>
        <v>2051</v>
      </c>
      <c r="CD48" s="9">
        <f>ROUND(属性投放!E$4+装备属性!E$4*IF($CB48&lt;10,1,ROUNDDOWN($CB48,-1))+SUM(属性投放!F$37:F$45)*$CB48+VLOOKUP($CC$2,一级属性!$E$41:$P$64,COLUMNS(一级属性!$E$41:H$64),0)*($CB48+0.25*IF($CB48&lt;10,1,ROUNDDOWN($CB48,-1)))+VLOOKUP($CC$2,宝石属性!$B$43:$M$66,COLUMNS(宝石属性!$B$43:E$66),0)*10*VLOOKUP(ROUNDDOWN($CB48,-1),宝石属性!$B$25:$N$41,2,0)*VLOOKUP(ROUNDDOWN($CB48,-1),宝石属性!$B$25:$N$41,3,0)+VLOOKUP($CC$2,职业被动!$B$6:$M$29,COLUMNS(职业被动!$B$6:E$29),0)*$CB48,0)</f>
        <v>1203</v>
      </c>
      <c r="CE48" s="9">
        <f>ROUND(属性投放!F$4+装备属性!F$4*IF($CB48&lt;10,1,ROUNDDOWN($CB48,-1))+SUM(属性投放!G$37:G$45)*$CB48+VLOOKUP($CC$2,一级属性!$E$41:$P$64,COLUMNS(一级属性!$E$41:I$64),0)*($CB48+0.25*IF($CB48&lt;10,1,ROUNDDOWN($CB48,-1)))+VLOOKUP($CC$2,宝石属性!$B$43:$M$66,COLUMNS(宝石属性!$B$43:F$66),0)*10*VLOOKUP(ROUNDDOWN($CB48,-1),宝石属性!$B$25:$N$41,2,0)*VLOOKUP(ROUNDDOWN($CB48,-1),宝石属性!$B$25:$N$41,3,0)+VLOOKUP($CC$2,职业被动!$B$6:$M$29,COLUMNS(职业被动!$B$6:F$29),0)*$CB48,0)</f>
        <v>970</v>
      </c>
      <c r="CF48" s="9">
        <f>ROUND(属性投放!G$4+装备属性!G$4*IF($CB48&lt;10,1,ROUNDDOWN($CB48,-1))+SUM(属性投放!H$37:H$45)*$CB48+VLOOKUP($CC$2,一级属性!$E$41:$P$64,COLUMNS(一级属性!$E$41:J$64),0)*($CB48+0.25*IF($CB48&lt;10,1,ROUNDDOWN($CB48,-1)))+VLOOKUP($CC$2,宝石属性!$B$43:$M$66,COLUMNS(宝石属性!$B$43:G$66),0)*10*VLOOKUP(ROUNDDOWN($CB48,-1),宝石属性!$B$25:$N$41,2,0)*VLOOKUP(ROUNDDOWN($CB48,-1),宝石属性!$B$25:$N$41,3,0)+VLOOKUP($CC$2,职业被动!$B$6:$M$29,COLUMNS(职业被动!$B$6:G$29),0)*$CB48,0)</f>
        <v>451</v>
      </c>
      <c r="CG48" s="9">
        <f>ROUND(属性投放!H$4+装备属性!H$4*IF($CB48&lt;10,1,ROUNDDOWN($CB48,-1))+SUM(属性投放!I$37:I$45)*$CB48+VLOOKUP($CC$2,一级属性!$E$41:$P$64,COLUMNS(一级属性!$E$41:K$64),0)*($CB48+0.25*IF($CB48&lt;10,1,ROUNDDOWN($CB48,-1)))+VLOOKUP($CC$2,宝石属性!$B$43:$M$66,COLUMNS(宝石属性!$B$43:H$66),0)*10*VLOOKUP(ROUNDDOWN($CB48,-1),宝石属性!$B$25:$N$41,2,0)*VLOOKUP(ROUNDDOWN($CB48,-1),宝石属性!$B$25:$N$41,3,0)+VLOOKUP($CC$2,职业被动!$B$6:$M$29,COLUMNS(职业被动!$B$6:H$29),0)*$CB48,0)</f>
        <v>334</v>
      </c>
      <c r="CH48" s="9">
        <f>ROUND(属性投放!I$4+装备属性!I$4*IF($CB48&lt;10,1,ROUNDDOWN($CB48,-1))+SUM(属性投放!J$37:J$45)*$CB48+VLOOKUP($CC$2,一级属性!$E$41:$P$64,COLUMNS(一级属性!$E$41:L$64),0)*($CB48+0.25*IF($CB48&lt;10,1,ROUNDDOWN($CB48,-1)))+VLOOKUP($CC$2,宝石属性!$B$43:$M$66,COLUMNS(宝石属性!$B$43:I$66),0)*10*VLOOKUP(ROUNDDOWN($CB48,-1),宝石属性!$B$25:$N$41,2,0)*VLOOKUP(ROUNDDOWN($CB48,-1),宝石属性!$B$25:$N$41,3,0)+VLOOKUP($CC$2,职业被动!$B$6:$M$29,COLUMNS(职业被动!$B$6:I$29),0)*$CB48,0)</f>
        <v>486</v>
      </c>
      <c r="CI48" s="9">
        <f>ROUND(属性投放!J$4+装备属性!J$4*IF($CB48&lt;10,1,ROUNDDOWN($CB48,-1))+SUM(属性投放!K$37:K$45)*$CB48+VLOOKUP($CC$2,一级属性!$E$41:$P$64,COLUMNS(一级属性!$E$41:M$64),0)*($CB48+0.25*IF($CB48&lt;10,1,ROUNDDOWN($CB48,-1)))+VLOOKUP($CC$2,宝石属性!$B$43:$M$66,COLUMNS(宝石属性!$B$43:J$66),0)*10*VLOOKUP(ROUNDDOWN($CB48,-1),宝石属性!$B$25:$N$41,2,0)*VLOOKUP(ROUNDDOWN($CB48,-1),宝石属性!$B$25:$N$41,3,0)+VLOOKUP($CC$2,职业被动!$B$6:$M$29,COLUMNS(职业被动!$B$6:J$29),0)*$CB48,0)</f>
        <v>309</v>
      </c>
      <c r="CJ48" s="9">
        <f>ROUND(属性投放!K$4+装备属性!K$4*IF($CB48&lt;10,1,ROUNDDOWN($CB48,-1))+SUM(属性投放!L$37:L$45)*$CB48+VLOOKUP($CC$2,一级属性!$E$41:$P$64,COLUMNS(一级属性!$E$41:N$64),0)*($CB48+0.25*IF($CB48&lt;10,1,ROUNDDOWN($CB48,-1)))+VLOOKUP($CC$2,宝石属性!$B$43:$M$66,COLUMNS(宝石属性!$B$43:K$66),0)*10*VLOOKUP(ROUNDDOWN($CB48,-1),宝石属性!$B$25:$N$41,2,0)*VLOOKUP(ROUNDDOWN($CB48,-1),宝石属性!$B$25:$N$41,3,0)+VLOOKUP($CC$2,职业被动!$B$6:$M$29,COLUMNS(职业被动!$B$6:K$29),0)*$CB48,0)</f>
        <v>163</v>
      </c>
      <c r="CK48" s="9">
        <f>ROUND(属性投放!L$4+装备属性!L$4*IF($CB48&lt;10,1,ROUNDDOWN($CB48,-1))+SUM(属性投放!M$37:M$45)*$CB48+VLOOKUP($CC$2,一级属性!$E$41:$P$64,COLUMNS(一级属性!$E$41:O$64),0)*($CB48+0.25*IF($CB48&lt;10,1,ROUNDDOWN($CB48,-1)))+VLOOKUP($CC$2,宝石属性!$B$43:$M$66,COLUMNS(宝石属性!$B$43:L$66),0)*10*VLOOKUP(ROUNDDOWN($CB48,-1),宝石属性!$B$25:$N$41,2,0)*VLOOKUP(ROUNDDOWN($CB48,-1),宝石属性!$B$25:$N$41,3,0)+VLOOKUP($CC$2,职业被动!$B$6:$M$29,COLUMNS(职业被动!$B$6:L$29),0)*$CB48,0)</f>
        <v>14</v>
      </c>
      <c r="CL48" s="9">
        <f>ROUND(属性投放!M$4+装备属性!M$4*IF($CB48&lt;10,1,ROUNDDOWN($CB48,-1))+SUM(属性投放!N$37:N$45)*$CB48+VLOOKUP($CC$2,一级属性!$E$41:$P$64,COLUMNS(一级属性!$E$41:P$64),0)*($CB48+0.25*IF($CB48&lt;10,1,ROUNDDOWN($CB48,-1)))+VLOOKUP($CC$2,宝石属性!$B$43:$M$66,COLUMNS(宝石属性!$B$43:M$66),0)*10*VLOOKUP(ROUNDDOWN($CB48,-1),宝石属性!$B$25:$N$41,2,0)*VLOOKUP(ROUNDDOWN($CB48,-1),宝石属性!$B$25:$N$41,3,0)+VLOOKUP($CC$2,职业被动!$B$6:$M$29,COLUMNS(职业被动!$B$6:M$29),0)*$CB48,0)</f>
        <v>464</v>
      </c>
      <c r="CM48" s="48">
        <f>属性价值和能力评分!$F$9+ROUND(属性价值和能力评分!$F$38*10,0)*CB48+ROUND((SUM(装备属性!$W$9:$W$14)+属性价值和能力评分!$F$38*1.25+1.4+2.8)*IF(CB48&lt;10,1,ROUNDDOWN(CB48,-1)),0)+15*VLOOKUP(ROUNDDOWN(CB48,-1),宝石属性!$B$26:$D$41,2,0)*6*VLOOKUP(ROUNDDOWN(CB48,-1),宝石属性!$B$26:$D$41,3,0)+(属性价值和能力评分!$F$49*9+属性价值和能力评分!$F$50*2+属性价值和能力评分!$F$53*8/5)*CB48</f>
        <v>8206</v>
      </c>
      <c r="CO48" s="1">
        <v>45</v>
      </c>
      <c r="CP48" s="9">
        <f>ROUND(属性投放!D$4+装备属性!D$4*IF($CO48&lt;10,1,ROUNDDOWN($CO48,-1))+SUM(属性投放!E$37:E$45)*$CO48+VLOOKUP($CP$2,一级属性!$E$41:$P$64,COLUMNS(一级属性!$E$41:G$64),0)*($CO48+0.25*IF($CO48&lt;10,1,ROUNDDOWN($CO48,-1)))+VLOOKUP($CP$2,宝石属性!$B$43:$M$66,COLUMNS(宝石属性!$B$43:D$66),0)*10*VLOOKUP(ROUNDDOWN($CO48,-1),宝石属性!$B$25:$N$41,2,0)*VLOOKUP(ROUNDDOWN($CO48,-1),宝石属性!$B$25:$N$41,3,0)+VLOOKUP($CP$2,职业被动!$B$6:$M$29,COLUMNS(职业被动!$B$6:D$29),0)*$CO48,0)</f>
        <v>2051</v>
      </c>
      <c r="CQ48" s="9">
        <f>ROUND(属性投放!E$4+装备属性!E$4*IF($CO48&lt;10,1,ROUNDDOWN($CO48,-1))+SUM(属性投放!F$37:F$45)*$CO48+VLOOKUP($CP$2,一级属性!$E$41:$P$64,COLUMNS(一级属性!$E$41:H$64),0)*($CO48+0.25*IF($CO48&lt;10,1,ROUNDDOWN($CO48,-1)))+VLOOKUP($CP$2,宝石属性!$B$43:$M$66,COLUMNS(宝石属性!$B$43:E$66),0)*10*VLOOKUP(ROUNDDOWN($CO48,-1),宝石属性!$B$25:$N$41,2,0)*VLOOKUP(ROUNDDOWN($CO48,-1),宝石属性!$B$25:$N$41,3,0)+VLOOKUP($CP$2,职业被动!$B$6:$M$29,COLUMNS(职业被动!$B$6:E$29),0)*$CO48,0)</f>
        <v>2578</v>
      </c>
      <c r="CR48" s="9">
        <f>ROUND(属性投放!F$4+装备属性!F$4*IF($CO48&lt;10,1,ROUNDDOWN($CO48,-1))+SUM(属性投放!G$37:G$45)*$CO48+VLOOKUP($CP$2,一级属性!$E$41:$P$64,COLUMNS(一级属性!$E$41:I$64),0)*($CO48+0.25*IF($CO48&lt;10,1,ROUNDDOWN($CO48,-1)))+VLOOKUP($CP$2,宝石属性!$B$43:$M$66,COLUMNS(宝石属性!$B$43:F$66),0)*10*VLOOKUP(ROUNDDOWN($CO48,-1),宝石属性!$B$25:$N$41,2,0)*VLOOKUP(ROUNDDOWN($CO48,-1),宝石属性!$B$25:$N$41,3,0)+VLOOKUP($CP$2,职业被动!$B$6:$M$29,COLUMNS(职业被动!$B$6:F$29),0)*$CO48,0)</f>
        <v>518</v>
      </c>
      <c r="CS48" s="9">
        <f>ROUND(属性投放!G$4+装备属性!G$4*IF($CO48&lt;10,1,ROUNDDOWN($CO48,-1))+SUM(属性投放!H$37:H$45)*$CO48+VLOOKUP($CP$2,一级属性!$E$41:$P$64,COLUMNS(一级属性!$E$41:J$64),0)*($CO48+0.25*IF($CO48&lt;10,1,ROUNDDOWN($CO48,-1)))+VLOOKUP($CP$2,宝石属性!$B$43:$M$66,COLUMNS(宝石属性!$B$43:G$66),0)*10*VLOOKUP(ROUNDDOWN($CO48,-1),宝石属性!$B$25:$N$41,2,0)*VLOOKUP(ROUNDDOWN($CO48,-1),宝石属性!$B$25:$N$41,3,0)+VLOOKUP($CP$2,职业被动!$B$6:$M$29,COLUMNS(职业被动!$B$6:G$29),0)*$CO48,0)</f>
        <v>406</v>
      </c>
      <c r="CT48" s="9">
        <f>ROUND(属性投放!H$4+装备属性!H$4*IF($CO48&lt;10,1,ROUNDDOWN($CO48,-1))+SUM(属性投放!I$37:I$45)*$CO48+VLOOKUP($CP$2,一级属性!$E$41:$P$64,COLUMNS(一级属性!$E$41:K$64),0)*($CO48+0.25*IF($CO48&lt;10,1,ROUNDDOWN($CO48,-1)))+VLOOKUP($CP$2,宝石属性!$B$43:$M$66,COLUMNS(宝石属性!$B$43:H$66),0)*10*VLOOKUP(ROUNDDOWN($CO48,-1),宝石属性!$B$25:$N$41,2,0)*VLOOKUP(ROUNDDOWN($CO48,-1),宝石属性!$B$25:$N$41,3,0)+VLOOKUP($CP$2,职业被动!$B$6:$M$29,COLUMNS(职业被动!$B$6:H$29),0)*$CO48,0)</f>
        <v>747</v>
      </c>
      <c r="CU48" s="9">
        <f>ROUND(属性投放!I$4+装备属性!I$4*IF($CO48&lt;10,1,ROUNDDOWN($CO48,-1))+SUM(属性投放!J$37:J$45)*$CO48+VLOOKUP($CP$2,一级属性!$E$41:$P$64,COLUMNS(一级属性!$E$41:L$64),0)*($CO48+0.25*IF($CO48&lt;10,1,ROUNDDOWN($CO48,-1)))+VLOOKUP($CP$2,宝石属性!$B$43:$M$66,COLUMNS(宝石属性!$B$43:I$66),0)*10*VLOOKUP(ROUNDDOWN($CO48,-1),宝石属性!$B$25:$N$41,2,0)*VLOOKUP(ROUNDDOWN($CO48,-1),宝石属性!$B$25:$N$41,3,0)+VLOOKUP($CP$2,职业被动!$B$6:$M$29,COLUMNS(职业被动!$B$6:I$29),0)*$CO48,0)</f>
        <v>641</v>
      </c>
      <c r="CV48" s="9">
        <f>ROUND(属性投放!J$4+装备属性!J$4*IF($CO48&lt;10,1,ROUNDDOWN($CO48,-1))+SUM(属性投放!K$37:K$45)*$CO48+VLOOKUP($CP$2,一级属性!$E$41:$P$64,COLUMNS(一级属性!$E$41:M$64),0)*($CO48+0.25*IF($CO48&lt;10,1,ROUNDDOWN($CO48,-1)))+VLOOKUP($CP$2,宝石属性!$B$43:$M$66,COLUMNS(宝石属性!$B$43:J$66),0)*10*VLOOKUP(ROUNDDOWN($CO48,-1),宝石属性!$B$25:$N$41,2,0)*VLOOKUP(ROUNDDOWN($CO48,-1),宝石属性!$B$25:$N$41,3,0)+VLOOKUP($CP$2,职业被动!$B$6:$M$29,COLUMNS(职业被动!$B$6:J$29),0)*$CO48,0)</f>
        <v>254</v>
      </c>
      <c r="CW48" s="9">
        <f>ROUND(属性投放!K$4+装备属性!K$4*IF($CO48&lt;10,1,ROUNDDOWN($CO48,-1))+SUM(属性投放!L$37:L$45)*$CO48+VLOOKUP($CP$2,一级属性!$E$41:$P$64,COLUMNS(一级属性!$E$41:N$64),0)*($CO48+0.25*IF($CO48&lt;10,1,ROUNDDOWN($CO48,-1)))+VLOOKUP($CP$2,宝石属性!$B$43:$M$66,COLUMNS(宝石属性!$B$43:K$66),0)*10*VLOOKUP(ROUNDDOWN($CO48,-1),宝石属性!$B$25:$N$41,2,0)*VLOOKUP(ROUNDDOWN($CO48,-1),宝石属性!$B$25:$N$41,3,0)+VLOOKUP($CP$2,职业被动!$B$6:$M$29,COLUMNS(职业被动!$B$6:K$29),0)*$CO48,0)</f>
        <v>163</v>
      </c>
      <c r="CX48" s="9">
        <f>ROUND(属性投放!L$4+装备属性!L$4*IF($CO48&lt;10,1,ROUNDDOWN($CO48,-1))+SUM(属性投放!M$37:M$45)*$CO48+VLOOKUP($CP$2,一级属性!$E$41:$P$64,COLUMNS(一级属性!$E$41:O$64),0)*($CO48+0.25*IF($CO48&lt;10,1,ROUNDDOWN($CO48,-1)))+VLOOKUP($CP$2,宝石属性!$B$43:$M$66,COLUMNS(宝石属性!$B$43:L$66),0)*10*VLOOKUP(ROUNDDOWN($CO48,-1),宝石属性!$B$25:$N$41,2,0)*VLOOKUP(ROUNDDOWN($CO48,-1),宝石属性!$B$25:$N$41,3,0)+VLOOKUP($CP$2,职业被动!$B$6:$M$29,COLUMNS(职业被动!$B$6:L$29),0)*$CO48,0)</f>
        <v>14</v>
      </c>
      <c r="CY48" s="9">
        <f>ROUND(属性投放!M$4+装备属性!M$4*IF($CO48&lt;10,1,ROUNDDOWN($CO48,-1))+SUM(属性投放!N$37:N$45)*$CO48+VLOOKUP($CP$2,一级属性!$E$41:$P$64,COLUMNS(一级属性!$E$41:P$64),0)*($CO48+0.25*IF($CO48&lt;10,1,ROUNDDOWN($CO48,-1)))+VLOOKUP($CP$2,宝石属性!$B$43:$M$66,COLUMNS(宝石属性!$B$43:M$66),0)*10*VLOOKUP(ROUNDDOWN($CO48,-1),宝石属性!$B$25:$N$41,2,0)*VLOOKUP(ROUNDDOWN($CO48,-1),宝石属性!$B$25:$N$41,3,0)+VLOOKUP($CP$2,职业被动!$B$6:$M$29,COLUMNS(职业被动!$B$6:M$29),0)*$CO48,0)</f>
        <v>464</v>
      </c>
      <c r="CZ48" s="48">
        <f>属性价值和能力评分!$F$9+ROUND(属性价值和能力评分!$F$38*10,0)*CO48+ROUND((SUM(装备属性!$W$9:$W$14)+属性价值和能力评分!$F$38*1.25+1.4+2.8)*IF(CO48&lt;10,1,ROUNDDOWN(CO48,-1)),0)+15*VLOOKUP(ROUNDDOWN(CO48,-1),宝石属性!$B$26:$D$41,2,0)*6*VLOOKUP(ROUNDDOWN(CO48,-1),宝石属性!$B$26:$D$41,3,0)+(属性价值和能力评分!$F$49*9+属性价值和能力评分!$F$50*2+属性价值和能力评分!$F$53*8/5)*CO48</f>
        <v>8206</v>
      </c>
      <c r="DB48" s="1">
        <v>45</v>
      </c>
      <c r="DC48" s="9">
        <f>ROUND(属性投放!D$4+装备属性!D$4*IF($DB48&lt;10,1,ROUNDDOWN($DB48,-1))+SUM(属性投放!E$37:E$45)*$DB48+VLOOKUP($DC$2,一级属性!$E$41:$P$64,COLUMNS(一级属性!$E$41:G$64),0)*($DB48+0.25*IF($DB48&lt;10,1,ROUNDDOWN($DB48,-1)))+VLOOKUP($DC$2,宝石属性!$B$43:$M$66,COLUMNS(宝石属性!$B$43:D$66),0)*10*VLOOKUP(ROUNDDOWN($DB48,-1),宝石属性!$B$25:$N$41,2,0)*VLOOKUP(ROUNDDOWN($DB48,-1),宝石属性!$B$25:$N$41,3,0)+VLOOKUP($DC$2,职业被动!$B$6:$M$29,COLUMNS(职业被动!$B$6:D$29),0)*$DB48,0)</f>
        <v>2366</v>
      </c>
      <c r="DD48" s="9">
        <f>ROUND(属性投放!E$4+装备属性!E$4*IF($DB48&lt;10,1,ROUNDDOWN($DB48,-1))+SUM(属性投放!F$37:F$45)*$DB48+VLOOKUP($DC$2,一级属性!$E$41:$P$64,COLUMNS(一级属性!$E$41:H$64),0)*($DB48+0.25*IF($DB48&lt;10,1,ROUNDDOWN($DB48,-1)))+VLOOKUP($DC$2,宝石属性!$B$43:$M$66,COLUMNS(宝石属性!$B$43:E$66),0)*10*VLOOKUP(ROUNDDOWN($DB48,-1),宝石属性!$B$25:$N$41,2,0)*VLOOKUP(ROUNDDOWN($DB48,-1),宝石属性!$B$25:$N$41,3,0)+VLOOKUP($DC$2,职业被动!$B$6:$M$29,COLUMNS(职业被动!$B$6:E$29),0)*$DB48,0)</f>
        <v>1203</v>
      </c>
      <c r="DE48" s="9">
        <f>ROUND(属性投放!F$4+装备属性!F$4*IF($DB48&lt;10,1,ROUNDDOWN($DB48,-1))+SUM(属性投放!G$37:G$45)*$DB48+VLOOKUP($DC$2,一级属性!$E$41:$P$64,COLUMNS(一级属性!$E$41:I$64),0)*($DB48+0.25*IF($DB48&lt;10,1,ROUNDDOWN($DB48,-1)))+VLOOKUP($DC$2,宝石属性!$B$43:$M$66,COLUMNS(宝石属性!$B$43:F$66),0)*10*VLOOKUP(ROUNDDOWN($DB48,-1),宝石属性!$B$25:$N$41,2,0)*VLOOKUP(ROUNDDOWN($DB48,-1),宝石属性!$B$25:$N$41,3,0)+VLOOKUP($DC$2,职业被动!$B$6:$M$29,COLUMNS(职业被动!$B$6:F$29),0)*$DB48,0)</f>
        <v>518</v>
      </c>
      <c r="DF48" s="9">
        <f>ROUND(属性投放!G$4+装备属性!G$4*IF($DB48&lt;10,1,ROUNDDOWN($DB48,-1))+SUM(属性投放!H$37:H$45)*$DB48+VLOOKUP($DC$2,一级属性!$E$41:$P$64,COLUMNS(一级属性!$E$41:J$64),0)*($DB48+0.25*IF($DB48&lt;10,1,ROUNDDOWN($DB48,-1)))+VLOOKUP($DC$2,宝石属性!$B$43:$M$66,COLUMNS(宝石属性!$B$43:G$66),0)*10*VLOOKUP(ROUNDDOWN($DB48,-1),宝石属性!$B$25:$N$41,2,0)*VLOOKUP(ROUNDDOWN($DB48,-1),宝石属性!$B$25:$N$41,3,0)+VLOOKUP($DC$2,职业被动!$B$6:$M$29,COLUMNS(职业被动!$B$6:G$29),0)*$DB48,0)</f>
        <v>1149</v>
      </c>
      <c r="DG48" s="9">
        <f>ROUND(属性投放!H$4+装备属性!H$4*IF($DB48&lt;10,1,ROUNDDOWN($DB48,-1))+SUM(属性投放!I$37:I$45)*$DB48+VLOOKUP($DC$2,一级属性!$E$41:$P$64,COLUMNS(一级属性!$E$41:K$64),0)*($DB48+0.25*IF($DB48&lt;10,1,ROUNDDOWN($DB48,-1)))+VLOOKUP($DC$2,宝石属性!$B$43:$M$66,COLUMNS(宝石属性!$B$43:H$66),0)*10*VLOOKUP(ROUNDDOWN($DB48,-1),宝石属性!$B$25:$N$41,2,0)*VLOOKUP(ROUNDDOWN($DB48,-1),宝石属性!$B$25:$N$41,3,0)+VLOOKUP($DC$2,职业被动!$B$6:$M$29,COLUMNS(职业被动!$B$6:H$29),0)*$DB48,0)</f>
        <v>334</v>
      </c>
      <c r="DH48" s="9">
        <f>ROUND(属性投放!I$4+装备属性!I$4*IF($DB48&lt;10,1,ROUNDDOWN($DB48,-1))+SUM(属性投放!J$37:J$45)*$DB48+VLOOKUP($DC$2,一级属性!$E$41:$P$64,COLUMNS(一级属性!$E$41:L$64),0)*($DB48+0.25*IF($DB48&lt;10,1,ROUNDDOWN($DB48,-1)))+VLOOKUP($DC$2,宝石属性!$B$43:$M$66,COLUMNS(宝石属性!$B$43:I$66),0)*10*VLOOKUP(ROUNDDOWN($DB48,-1),宝石属性!$B$25:$N$41,2,0)*VLOOKUP(ROUNDDOWN($DB48,-1),宝石属性!$B$25:$N$41,3,0)+VLOOKUP($DC$2,职业被动!$B$6:$M$29,COLUMNS(职业被动!$B$6:I$29),0)*$DB48,0)</f>
        <v>431</v>
      </c>
      <c r="DI48" s="9">
        <f>ROUND(属性投放!J$4+装备属性!J$4*IF($DB48&lt;10,1,ROUNDDOWN($DB48,-1))+SUM(属性投放!K$37:K$45)*$DB48+VLOOKUP($DC$2,一级属性!$E$41:$P$64,COLUMNS(一级属性!$E$41:M$64),0)*($DB48+0.25*IF($DB48&lt;10,1,ROUNDDOWN($DB48,-1)))+VLOOKUP($DC$2,宝石属性!$B$43:$M$66,COLUMNS(宝石属性!$B$43:J$66),0)*10*VLOOKUP(ROUNDDOWN($DB48,-1),宝石属性!$B$25:$N$41,2,0)*VLOOKUP(ROUNDDOWN($DB48,-1),宝石属性!$B$25:$N$41,3,0)+VLOOKUP($DC$2,职业被动!$B$6:$M$29,COLUMNS(职业被动!$B$6:J$29),0)*$DB48,0)</f>
        <v>309</v>
      </c>
      <c r="DJ48" s="9">
        <f>ROUND(属性投放!K$4+装备属性!K$4*IF($DB48&lt;10,1,ROUNDDOWN($DB48,-1))+SUM(属性投放!L$37:L$45)*$DB48+VLOOKUP($DC$2,一级属性!$E$41:$P$64,COLUMNS(一级属性!$E$41:N$64),0)*($DB48+0.25*IF($DB48&lt;10,1,ROUNDDOWN($DB48,-1)))+VLOOKUP($DC$2,宝石属性!$B$43:$M$66,COLUMNS(宝石属性!$B$43:K$66),0)*10*VLOOKUP(ROUNDDOWN($DB48,-1),宝石属性!$B$25:$N$41,2,0)*VLOOKUP(ROUNDDOWN($DB48,-1),宝石属性!$B$25:$N$41,3,0)+VLOOKUP($DC$2,职业被动!$B$6:$M$29,COLUMNS(职业被动!$B$6:K$29),0)*$DB48,0)</f>
        <v>195</v>
      </c>
      <c r="DK48" s="9">
        <f>ROUND(属性投放!L$4+装备属性!L$4*IF($DB48&lt;10,1,ROUNDDOWN($DB48,-1))+SUM(属性投放!M$37:M$45)*$DB48+VLOOKUP($DC$2,一级属性!$E$41:$P$64,COLUMNS(一级属性!$E$41:O$64),0)*($DB48+0.25*IF($DB48&lt;10,1,ROUNDDOWN($DB48,-1)))+VLOOKUP($DC$2,宝石属性!$B$43:$M$66,COLUMNS(宝石属性!$B$43:L$66),0)*10*VLOOKUP(ROUNDDOWN($DB48,-1),宝石属性!$B$25:$N$41,2,0)*VLOOKUP(ROUNDDOWN($DB48,-1),宝石属性!$B$25:$N$41,3,0)+VLOOKUP($DC$2,职业被动!$B$6:$M$29,COLUMNS(职业被动!$B$6:L$29),0)*$DB48,0)</f>
        <v>14</v>
      </c>
      <c r="DL48" s="9">
        <f>ROUND(属性投放!M$4+装备属性!M$4*IF($DB48&lt;10,1,ROUNDDOWN($DB48,-1))+SUM(属性投放!N$37:N$45)*$DB48+VLOOKUP($DC$2,一级属性!$E$41:$P$64,COLUMNS(一级属性!$E$41:P$64),0)*($DB48+0.25*IF($DB48&lt;10,1,ROUNDDOWN($DB48,-1)))+VLOOKUP($DC$2,宝石属性!$B$43:$M$66,COLUMNS(宝石属性!$B$43:M$66),0)*10*VLOOKUP(ROUNDDOWN($DB48,-1),宝石属性!$B$25:$N$41,2,0)*VLOOKUP(ROUNDDOWN($DB48,-1),宝石属性!$B$25:$N$41,3,0)+VLOOKUP($DC$2,职业被动!$B$6:$M$29,COLUMNS(职业被动!$B$6:M$29),0)*$DB48,0)</f>
        <v>464</v>
      </c>
      <c r="DM48" s="48">
        <f>属性价值和能力评分!$F$9+ROUND(属性价值和能力评分!$F$38*10,0)*DB48+ROUND((SUM(装备属性!$W$9:$W$14)+属性价值和能力评分!$F$38*1.25+1.4+2.8)*IF(DB48&lt;10,1,ROUNDDOWN(DB48,-1)),0)+15*VLOOKUP(ROUNDDOWN(DB48,-1),宝石属性!$B$26:$D$41,2,0)*6*VLOOKUP(ROUNDDOWN(DB48,-1),宝石属性!$B$26:$D$41,3,0)+(属性价值和能力评分!$F$49*9+属性价值和能力评分!$F$50*2+属性价值和能力评分!$F$53*8/5)*DB48</f>
        <v>8206</v>
      </c>
      <c r="DO48" s="1">
        <v>45</v>
      </c>
      <c r="DP48" s="9">
        <f>ROUND(属性投放!D$4+装备属性!D$4*IF($DO48&lt;10,1,ROUNDDOWN($DO48,-1))+SUM(属性投放!E$37:E$45)*$DO48+VLOOKUP($DP$2,一级属性!$E$41:$P$64,COLUMNS(一级属性!$E$41:G$64),0)*($DO48+0.25*IF($DO48&lt;10,1,ROUNDDOWN($DO48,-1)))+VLOOKUP($DP$2,宝石属性!$B$43:$M$66,COLUMNS(宝石属性!$B$43:D$66),0)*10*VLOOKUP(ROUNDDOWN($DO48,-1),宝石属性!$B$25:$N$41,2,0)*VLOOKUP(ROUNDDOWN($DO48,-1),宝石属性!$B$25:$N$41,3,0)+VLOOKUP($DP$2,职业被动!$B$6:$M$29,COLUMNS(职业被动!$B$6:D$29),0)*$DO48,0)</f>
        <v>5041</v>
      </c>
      <c r="DQ48" s="9">
        <f>ROUND(属性投放!E$4+装备属性!E$4*IF($DO48&lt;10,1,ROUNDDOWN($DO48,-1))+SUM(属性投放!F$37:F$45)*$DO48+VLOOKUP($DP$2,一级属性!$E$41:$P$64,COLUMNS(一级属性!$E$41:H$64),0)*($DO48+0.25*IF($DO48&lt;10,1,ROUNDDOWN($DO48,-1)))+VLOOKUP($DP$2,宝石属性!$B$43:$M$66,COLUMNS(宝石属性!$B$43:E$66),0)*10*VLOOKUP(ROUNDDOWN($DO48,-1),宝石属性!$B$25:$N$41,2,0)*VLOOKUP(ROUNDDOWN($DO48,-1),宝石属性!$B$25:$N$41,3,0)+VLOOKUP($DP$2,职业被动!$B$6:$M$29,COLUMNS(职业被动!$B$6:E$29),0)*$DO48,0)</f>
        <v>1203</v>
      </c>
      <c r="DR48" s="9">
        <f>ROUND(属性投放!F$4+装备属性!F$4*IF($DO48&lt;10,1,ROUNDDOWN($DO48,-1))+SUM(属性投放!G$37:G$45)*$DO48+VLOOKUP($DP$2,一级属性!$E$41:$P$64,COLUMNS(一级属性!$E$41:I$64),0)*($DO48+0.25*IF($DO48&lt;10,1,ROUNDDOWN($DO48,-1)))+VLOOKUP($DP$2,宝石属性!$B$43:$M$66,COLUMNS(宝石属性!$B$43:F$66),0)*10*VLOOKUP(ROUNDDOWN($DO48,-1),宝石属性!$B$25:$N$41,2,0)*VLOOKUP(ROUNDDOWN($DO48,-1),宝石属性!$B$25:$N$41,3,0)+VLOOKUP($DP$2,职业被动!$B$6:$M$29,COLUMNS(职业被动!$B$6:F$29),0)*$DO48,0)</f>
        <v>518</v>
      </c>
      <c r="DS48" s="9">
        <f>ROUND(属性投放!G$4+装备属性!G$4*IF($DO48&lt;10,1,ROUNDDOWN($DO48,-1))+SUM(属性投放!H$37:H$45)*$DO48+VLOOKUP($DP$2,一级属性!$E$41:$P$64,COLUMNS(一级属性!$E$41:J$64),0)*($DO48+0.25*IF($DO48&lt;10,1,ROUNDDOWN($DO48,-1)))+VLOOKUP($DP$2,宝石属性!$B$43:$M$66,COLUMNS(宝石属性!$B$43:G$66),0)*10*VLOOKUP(ROUNDDOWN($DO48,-1),宝石属性!$B$25:$N$41,2,0)*VLOOKUP(ROUNDDOWN($DO48,-1),宝石属性!$B$25:$N$41,3,0)+VLOOKUP($DP$2,职业被动!$B$6:$M$29,COLUMNS(职业被动!$B$6:G$29),0)*$DO48,0)</f>
        <v>406</v>
      </c>
      <c r="DT48" s="9">
        <f>ROUND(属性投放!H$4+装备属性!H$4*IF($DO48&lt;10,1,ROUNDDOWN($DO48,-1))+SUM(属性投放!I$37:I$45)*$DO48+VLOOKUP($DP$2,一级属性!$E$41:$P$64,COLUMNS(一级属性!$E$41:K$64),0)*($DO48+0.25*IF($DO48&lt;10,1,ROUNDDOWN($DO48,-1)))+VLOOKUP($DP$2,宝石属性!$B$43:$M$66,COLUMNS(宝石属性!$B$43:H$66),0)*10*VLOOKUP(ROUNDDOWN($DO48,-1),宝石属性!$B$25:$N$41,2,0)*VLOOKUP(ROUNDDOWN($DO48,-1),宝石属性!$B$25:$N$41,3,0)+VLOOKUP($DP$2,职业被动!$B$6:$M$29,COLUMNS(职业被动!$B$6:H$29),0)*$DO48,0)</f>
        <v>379</v>
      </c>
      <c r="DU48" s="9">
        <f>ROUND(属性投放!I$4+装备属性!I$4*IF($DO48&lt;10,1,ROUNDDOWN($DO48,-1))+SUM(属性投放!J$37:J$45)*$DO48+VLOOKUP($DP$2,一级属性!$E$41:$P$64,COLUMNS(一级属性!$E$41:L$64),0)*($DO48+0.25*IF($DO48&lt;10,1,ROUNDDOWN($DO48,-1)))+VLOOKUP($DP$2,宝石属性!$B$43:$M$66,COLUMNS(宝石属性!$B$43:I$66),0)*10*VLOOKUP(ROUNDDOWN($DO48,-1),宝石属性!$B$25:$N$41,2,0)*VLOOKUP(ROUNDDOWN($DO48,-1),宝石属性!$B$25:$N$41,3,0)+VLOOKUP($DP$2,职业被动!$B$6:$M$29,COLUMNS(职业被动!$B$6:I$29),0)*$DO48,0)</f>
        <v>431</v>
      </c>
      <c r="DV48" s="9">
        <f>ROUND(属性投放!J$4+装备属性!J$4*IF($DO48&lt;10,1,ROUNDDOWN($DO48,-1))+SUM(属性投放!K$37:K$45)*$DO48+VLOOKUP($DP$2,一级属性!$E$41:$P$64,COLUMNS(一级属性!$E$41:M$64),0)*($DO48+0.25*IF($DO48&lt;10,1,ROUNDDOWN($DO48,-1)))+VLOOKUP($DP$2,宝石属性!$B$43:$M$66,COLUMNS(宝石属性!$B$43:J$66),0)*10*VLOOKUP(ROUNDDOWN($DO48,-1),宝石属性!$B$25:$N$41,2,0)*VLOOKUP(ROUNDDOWN($DO48,-1),宝石属性!$B$25:$N$41,3,0)+VLOOKUP($DP$2,职业被动!$B$6:$M$29,COLUMNS(职业被动!$B$6:J$29),0)*$DO48,0)</f>
        <v>309</v>
      </c>
      <c r="DW48" s="9">
        <f>ROUND(属性投放!K$4+装备属性!K$4*IF($DO48&lt;10,1,ROUNDDOWN($DO48,-1))+SUM(属性投放!L$37:L$45)*$DO48+VLOOKUP($DP$2,一级属性!$E$41:$P$64,COLUMNS(一级属性!$E$41:N$64),0)*($DO48+0.25*IF($DO48&lt;10,1,ROUNDDOWN($DO48,-1)))+VLOOKUP($DP$2,宝石属性!$B$43:$M$66,COLUMNS(宝石属性!$B$43:K$66),0)*10*VLOOKUP(ROUNDDOWN($DO48,-1),宝石属性!$B$25:$N$41,2,0)*VLOOKUP(ROUNDDOWN($DO48,-1),宝石属性!$B$25:$N$41,3,0)+VLOOKUP($DP$2,职业被动!$B$6:$M$29,COLUMNS(职业被动!$B$6:K$29),0)*$DO48,0)</f>
        <v>195</v>
      </c>
      <c r="DX48" s="9">
        <f>ROUND(属性投放!L$4+装备属性!L$4*IF($DO48&lt;10,1,ROUNDDOWN($DO48,-1))+SUM(属性投放!M$37:M$45)*$DO48+VLOOKUP($DP$2,一级属性!$E$41:$P$64,COLUMNS(一级属性!$E$41:O$64),0)*($DO48+0.25*IF($DO48&lt;10,1,ROUNDDOWN($DO48,-1)))+VLOOKUP($DP$2,宝石属性!$B$43:$M$66,COLUMNS(宝石属性!$B$43:L$66),0)*10*VLOOKUP(ROUNDDOWN($DO48,-1),宝石属性!$B$25:$N$41,2,0)*VLOOKUP(ROUNDDOWN($DO48,-1),宝石属性!$B$25:$N$41,3,0)+VLOOKUP($DP$2,职业被动!$B$6:$M$29,COLUMNS(职业被动!$B$6:L$29),0)*$DO48,0)</f>
        <v>14</v>
      </c>
      <c r="DY48" s="9">
        <f>ROUND(属性投放!M$4+装备属性!M$4*IF($DO48&lt;10,1,ROUNDDOWN($DO48,-1))+SUM(属性投放!N$37:N$45)*$DO48+VLOOKUP($DP$2,一级属性!$E$41:$P$64,COLUMNS(一级属性!$E$41:P$64),0)*($DO48+0.25*IF($DO48&lt;10,1,ROUNDDOWN($DO48,-1)))+VLOOKUP($DP$2,宝石属性!$B$43:$M$66,COLUMNS(宝石属性!$B$43:M$66),0)*10*VLOOKUP(ROUNDDOWN($DO48,-1),宝石属性!$B$25:$N$41,2,0)*VLOOKUP(ROUNDDOWN($DO48,-1),宝石属性!$B$25:$N$41,3,0)+VLOOKUP($DP$2,职业被动!$B$6:$M$29,COLUMNS(职业被动!$B$6:M$29),0)*$DO48,0)</f>
        <v>464</v>
      </c>
      <c r="DZ48" s="48">
        <f>属性价值和能力评分!$F$9+ROUND(属性价值和能力评分!$F$38*10,0)*DO48+ROUND((SUM(装备属性!$W$9:$W$14)+属性价值和能力评分!$F$38*1.25+1.4+2.8)*IF(DO48&lt;10,1,ROUNDDOWN(DO48,-1)),0)+15*VLOOKUP(ROUNDDOWN(DO48,-1),宝石属性!$B$26:$D$41,2,0)*6*VLOOKUP(ROUNDDOWN(DO48,-1),宝石属性!$B$26:$D$41,3,0)+(属性价值和能力评分!$F$49*9+属性价值和能力评分!$F$50*2+属性价值和能力评分!$F$53*8/5)*DO48</f>
        <v>8206</v>
      </c>
      <c r="EA48" s="17"/>
      <c r="EB48" s="1">
        <v>45</v>
      </c>
      <c r="EC48" s="1">
        <f>ROUND(CC48/MAX(CE48/10,((CE48*(1+属性投放!$E$8)-CF48+属性投放!$F$8*EB48)*(1+属性投放!$G$8)*(1+属性投放!$H$8))),1)</f>
        <v>2.8</v>
      </c>
      <c r="ED48" s="1">
        <f>ROUND(CP48/MAX(CE48/10,((CE48*(1+属性投放!$E$8)-CS48+属性投放!$F$8*EB48)*(1+属性投放!$G$8)*(1+属性投放!$H$8))),1)</f>
        <v>2.6</v>
      </c>
      <c r="EE48" s="1">
        <f>ROUND(DC48/MAX(CE48/10,((CE48*(1+属性投放!$E$8)-DF48+属性投放!$F$8*EB48)*(1+属性投放!$G$8)*(1+属性投放!$H$8))),1)</f>
        <v>24.4</v>
      </c>
      <c r="EF48" s="1">
        <f>ROUND(DP48/MAX(CE48/10,((CE48*(1+属性投放!$E$8)-DS48+属性投放!$F$8*EB48)*(1+属性投放!$G$8)*(1+属性投放!$H$8))),1)</f>
        <v>6.4</v>
      </c>
      <c r="EH48" s="1">
        <f>ROUND(CC48/MAX(属性投放!$F$9*EB48,((CT48*(1+属性投放!$E$9)-CH48+属性投放!$F$9*EB48)*(1+属性投放!$G$9)*(1+属性投放!$H$9))),1)</f>
        <v>2.5</v>
      </c>
      <c r="EI48" s="1">
        <f>ROUND(CP48/MAX(属性投放!$F$9*EB48,((CT48*(1+属性投放!$E$9)-CU48+属性投放!$F$9*EB48)*(1+属性投放!$G$9)*(1+属性投放!$H$9))),1)</f>
        <v>3.2</v>
      </c>
      <c r="EJ48" s="1">
        <f>ROUND(DC48/MAX(属性投放!$F$9*EB48,((CT48*(1+属性投放!$E$9)-DH48+属性投放!$F$9*EB48)*(1+属性投放!$G$9)*(1+属性投放!$H$9))),1)</f>
        <v>2.7</v>
      </c>
      <c r="EK48" s="1">
        <f>ROUND(DP48/MAX(属性投放!$F$9*EB48,((CT48*(1+属性投放!$E$9)-DU48+属性投放!$F$9*EB48)*(1+属性投放!$G$9)*(1+属性投放!$H$9))),1)</f>
        <v>5.8</v>
      </c>
      <c r="EM48" s="1">
        <f>ROUND(CC48/((BW48*(1+属性投放!$E$10)+属性投放!$F$10*EB48)*(1+属性投放!$G$10)*(1+属性投放!$H$10)),1)</f>
        <v>5.9</v>
      </c>
      <c r="EN48" s="1">
        <f>ROUND(CP48/((BW48*(1+属性投放!$E$10)+属性投放!$F$10*EB48)*(1+属性投放!$G$10)*(1+属性投放!$H$10)),1)</f>
        <v>5.9</v>
      </c>
      <c r="EO48" s="1">
        <f>ROUND(DC48/((BW48*(1+属性投放!$E$10)+属性投放!$F$10*EB48)*(1+属性投放!$G$10)*(1+属性投放!$H$10)),1)</f>
        <v>6.8</v>
      </c>
      <c r="EP48" s="1">
        <f>ROUND(DP48/((BW48*(1+属性投放!$E$10)+属性投放!$F$10*EB48)*(1+属性投放!$G$10)*(1+属性投放!$H$10)),1)</f>
        <v>14.4</v>
      </c>
    </row>
    <row r="49" spans="2:146">
      <c r="B49" s="1">
        <v>46</v>
      </c>
      <c r="C49" s="9">
        <f>ROUND(属性投放!D$4+装备属性!D$4*IF($B49&lt;10,1,ROUNDDOWN($B49,-1))+SUM(属性投放!E$37:E$45)*$B49+VLOOKUP($C$2,一级属性!$E$41:$P$64,COLUMNS(一级属性!$E$41:G$64),0)*($B49+0.25*IF($B49&lt;10,1,ROUNDDOWN($B49,-1)))+VLOOKUP($C$2,宝石属性!$B$43:$M$66,COLUMNS(宝石属性!$B$43:D$66),0)*10*VLOOKUP(ROUNDDOWN($B49,-1),宝石属性!$B$25:$N$41,2,0)*VLOOKUP(ROUNDDOWN($B49,-1),宝石属性!$B$25:$N$41,3,0)+VLOOKUP($C$2,职业被动!$B$6:$M$29,COLUMNS(职业被动!$B$6:D$29),0)*$B49,0)</f>
        <v>2522</v>
      </c>
      <c r="D49" s="9">
        <f>ROUND(属性投放!E$4+装备属性!E$4*IF($B49&lt;10,1,ROUNDDOWN($B49,-1))+SUM(属性投放!F$37:F$38)*$B49+VLOOKUP($C$2,一级属性!$E$67:$P$90,COLUMNS(一级属性!$E$67:H$90),0)*$B49+VLOOKUP($C$2,宝石属性!$B$43:$M$66,COLUMNS(宝石属性!$B$43:E$66),0)*10*VLOOKUP(ROUNDDOWN($B49,-1),宝石属性!$B$25:$N$41,2,0)*VLOOKUP(ROUNDDOWN($B49,-1),宝石属性!$B$25:$N$41,3,0)+VLOOKUP($C$2,职业被动!$B$6:$M$29,COLUMNS(职业被动!$B$6:E$29),0)*$B49,0)</f>
        <v>1218</v>
      </c>
      <c r="E49" s="9">
        <f>ROUND(属性投放!F$4+装备属性!F$4*IF($B49&lt;10,1,ROUNDDOWN($B49,-1))+SUM(属性投放!G$37:G$38)*$B49+VLOOKUP($C$2,一级属性!$E$67:$P$90,COLUMNS(一级属性!$E$67:I$90),0)*$B49+VLOOKUP($C$2,宝石属性!$B$43:$M$66,COLUMNS(宝石属性!$B$43:F$66),0)*10*VLOOKUP(ROUNDDOWN($B49,-1),宝石属性!$B$25:$N$41,2,0)*VLOOKUP(ROUNDDOWN($B49,-1),宝石属性!$B$25:$N$41,3,0)+VLOOKUP($C$2,职业被动!$B$6:$M$29,COLUMNS(职业被动!$B$6:F$29),0)*$B49,0)</f>
        <v>897</v>
      </c>
      <c r="F49" s="9">
        <f>ROUND(属性投放!G$4+装备属性!G$4*IF($B49&lt;10,1,ROUNDDOWN($B49,-1))+SUM(属性投放!H$37:H$38)*$B49+VLOOKUP($C$2,一级属性!$E$67:$P$90,COLUMNS(一级属性!$E$67:J$90),0)*$B49+VLOOKUP($C$2,宝石属性!$B$43:$M$66,COLUMNS(宝石属性!$B$43:G$66),0)*10*VLOOKUP(ROUNDDOWN($B49,-1),宝石属性!$B$25:$N$41,2,0)*VLOOKUP(ROUNDDOWN($B49,-1),宝石属性!$B$25:$N$41,3,0)+VLOOKUP($C$2,职业被动!$B$6:$M$29,COLUMNS(职业被动!$B$6:G$29),0)*$B49,0)</f>
        <v>455</v>
      </c>
      <c r="G49" s="9">
        <f>ROUND(属性投放!H$4+装备属性!H$4*IF($B49&lt;10,1,ROUNDDOWN($B49,-1))+SUM(属性投放!I$37:I$38)*$B49+VLOOKUP($C$2,一级属性!$E$67:$P$90,COLUMNS(一级属性!$E$67:K$90),0)*$B49+VLOOKUP($C$2,宝石属性!$B$43:$M$66,COLUMNS(宝石属性!$B$43:H$66),0)*10*VLOOKUP(ROUNDDOWN($B49,-1),宝石属性!$B$25:$N$41,2,0)*VLOOKUP(ROUNDDOWN($B49,-1),宝石属性!$B$25:$N$41,3,0)+VLOOKUP($C$2,职业被动!$B$6:$M$29,COLUMNS(职业被动!$B$6:H$29),0)*$B49,0)</f>
        <v>336</v>
      </c>
      <c r="H49" s="9">
        <f>ROUND(属性投放!I$4+装备属性!I$4*IF($B49&lt;10,1,ROUNDDOWN($B49,-1))+SUM(属性投放!J$37:J$38)*$B49+VLOOKUP($C$2,一级属性!$E$67:$P$90,COLUMNS(一级属性!$E$67:L$90),0)*$B49+VLOOKUP($C$2,宝石属性!$B$43:$M$66,COLUMNS(宝石属性!$B$43:I$66),0)*10*VLOOKUP(ROUNDDOWN($B49,-1),宝石属性!$B$25:$N$41,2,0)*VLOOKUP(ROUNDDOWN($B49,-1),宝石属性!$B$25:$N$41,3,0)+VLOOKUP($C$2,职业被动!$B$6:$M$29,COLUMNS(职业被动!$B$6:I$29),0)*$B49,0)</f>
        <v>485</v>
      </c>
      <c r="I49" s="9">
        <f>ROUND(属性投放!J$4+装备属性!J$4*IF($B49&lt;10,1,ROUNDDOWN($B49,-1))+SUM(属性投放!K$37:K$38)*$B49+VLOOKUP($C$2,一级属性!$E$67:$P$90,COLUMNS(一级属性!$E$67:M$90),0)*$B49+VLOOKUP($C$2,宝石属性!$B$43:$M$66,COLUMNS(宝石属性!$B$43:J$66),0)*10*VLOOKUP(ROUNDDOWN($B49,-1),宝石属性!$B$25:$N$41,2,0)*VLOOKUP(ROUNDDOWN($B49,-1),宝石属性!$B$25:$N$41,3,0)+VLOOKUP($C$2,职业被动!$B$6:$M$29,COLUMNS(职业被动!$B$6:J$29),0)*$B49,0)</f>
        <v>314</v>
      </c>
      <c r="J49" s="9">
        <f>ROUND(属性投放!K$4+装备属性!K$4*IF($B49&lt;10,1,ROUNDDOWN($B49,-1))+SUM(属性投放!L$37:L$38)*$B49+VLOOKUP($C$2,一级属性!$E$67:$P$90,COLUMNS(一级属性!$E$67:N$90),0)*$B49+VLOOKUP($C$2,宝石属性!$B$43:$M$66,COLUMNS(宝石属性!$B$43:K$66),0)*10*VLOOKUP(ROUNDDOWN($B49,-1),宝石属性!$B$25:$N$41,2,0)*VLOOKUP(ROUNDDOWN($B49,-1),宝石属性!$B$25:$N$41,3,0)+VLOOKUP($C$2,职业被动!$B$6:$M$29,COLUMNS(职业被动!$B$6:K$29),0)*$B49,0)</f>
        <v>163</v>
      </c>
      <c r="K49" s="9">
        <f>ROUND(属性投放!L$4+装备属性!L$4*IF($B49&lt;10,1,ROUNDDOWN($B49,-1))+SUM(属性投放!M$37:M$38)*$B49+VLOOKUP($C$2,一级属性!$E$67:$P$90,COLUMNS(一级属性!$E$67:O$90),0)*$B49+VLOOKUP($C$2,宝石属性!$B$43:$M$66,COLUMNS(宝石属性!$B$43:L$66),0)*10*VLOOKUP(ROUNDDOWN($B49,-1),宝石属性!$B$25:$N$41,2,0)*VLOOKUP(ROUNDDOWN($B49,-1),宝石属性!$B$25:$N$41,3,0)+VLOOKUP($C$2,职业被动!$B$6:$M$29,COLUMNS(职业被动!$B$6:L$29),0)*$B49,0)</f>
        <v>14</v>
      </c>
      <c r="L49" s="9">
        <f>ROUND(属性投放!M$4+装备属性!M$4*IF($B49&lt;10,1,ROUNDDOWN($B49,-1))+SUM(属性投放!N$37:N$38)*$B49+VLOOKUP($C$2,一级属性!$E$67:$P$90,COLUMNS(一级属性!$E$67:P$90),0)*$B49+VLOOKUP($C$2,宝石属性!$B$43:$M$66,COLUMNS(宝石属性!$B$43:M$66),0)*10*VLOOKUP(ROUNDDOWN($B49,-1),宝石属性!$B$25:$N$41,2,0)*VLOOKUP(ROUNDDOWN($B49,-1),宝石属性!$B$25:$N$41,3,0)+VLOOKUP($C$2,职业被动!$B$6:$M$29,COLUMNS(职业被动!$B$6:M$29),0)*$B49,0)</f>
        <v>490</v>
      </c>
      <c r="M49" s="48">
        <f>属性价值和能力评分!$F$9+ROUND(属性价值和能力评分!$F$38*10,0)*B49+ROUND((SUM(装备属性!$W$9:$W$14)+属性价值和能力评分!$F$38*1.25+1.4+2.8)*IF(B49&lt;10,1,ROUNDDOWN(B49,-1)),0)+15*VLOOKUP(ROUNDDOWN(B49,-1),宝石属性!$B$26:$D$41,2,0)*6*VLOOKUP(ROUNDDOWN(B49,-1),宝石属性!$B$26:$D$41,3,0)+(属性价值和能力评分!$F$49*9+属性价值和能力评分!$F$50*2+属性价值和能力评分!$F$53*8/5)*B49</f>
        <v>8326</v>
      </c>
      <c r="N49" s="20"/>
      <c r="O49" s="1">
        <v>46</v>
      </c>
      <c r="P49" s="9">
        <f>ROUND(属性投放!D$4+装备属性!D$4*IF($O49&lt;10,1,ROUNDDOWN($O49,-1))+SUM(属性投放!E$37:E$45)*$O49+VLOOKUP($P$2,一级属性!$E$41:$P$64,COLUMNS(一级属性!$E$41:G$64),0)*($O49+0.25*IF($O49&lt;10,1,ROUNDDOWN($O49,-1)))+VLOOKUP($P$2,宝石属性!$B$43:$M$66,COLUMNS(宝石属性!$B$43:D$66),0)*10*VLOOKUP(ROUNDDOWN($O49,-1),宝石属性!$B$25:$N$41,2,0)*VLOOKUP(ROUNDDOWN($O49,-1),宝石属性!$B$25:$N$41,3,0)+VLOOKUP($P$2,职业被动!$B$6:$M$29,COLUMNS(职业被动!$B$6:D$29),0)*$O49,0)</f>
        <v>3166</v>
      </c>
      <c r="Q49" s="9">
        <f>ROUND(属性投放!E$4+装备属性!E$4*IF($O49&lt;10,1,ROUNDDOWN($O49,-1))+SUM(属性投放!F$37:F$45)*$O49+VLOOKUP($P$2,一级属性!$E$41:$P$64,COLUMNS(一级属性!$E$41:H$64),0)*($O49+0.25*IF($O49&lt;10,1,ROUNDDOWN($O49,-1)))+VLOOKUP($P$2,宝石属性!$B$43:$M$66,COLUMNS(宝石属性!$B$43:E$66),0)*10*VLOOKUP(ROUNDDOWN($O49,-1),宝石属性!$B$25:$N$41,2,0)*VLOOKUP(ROUNDDOWN($O49,-1),宝石属性!$B$25:$N$41,3,0)+VLOOKUP($P$2,职业被动!$B$6:$M$29,COLUMNS(职业被动!$B$6:E$29),0)*$O49,0)</f>
        <v>2058</v>
      </c>
      <c r="R49" s="9">
        <f>ROUND(属性投放!F$4+装备属性!F$4*IF($O49&lt;10,1,ROUNDDOWN($O49,-1))+SUM(属性投放!G$37:G$45)*$O49+VLOOKUP($P$2,一级属性!$E$41:$P$64,COLUMNS(一级属性!$E$41:I$64),0)*($O49+0.25*IF($O49&lt;10,1,ROUNDDOWN($O49,-1)))+VLOOKUP($P$2,宝石属性!$B$43:$M$66,COLUMNS(宝石属性!$B$43:F$66),0)*10*VLOOKUP(ROUNDDOWN($O49,-1),宝石属性!$B$25:$N$41,2,0)*VLOOKUP(ROUNDDOWN($O49,-1),宝石属性!$B$25:$N$41,3,0)+VLOOKUP($P$2,职业被动!$B$6:$M$29,COLUMNS(职业被动!$B$6:F$29),0)*$O49,0)</f>
        <v>520</v>
      </c>
      <c r="S49" s="9">
        <f>ROUND(属性投放!G$4+装备属性!G$4*IF($O49&lt;10,1,ROUNDDOWN($O49,-1))+SUM(属性投放!H$37:H$45)*$O49+VLOOKUP($P$2,一级属性!$E$41:$P$64,COLUMNS(一级属性!$E$41:J$64),0)*($O49+0.25*IF($O49&lt;10,1,ROUNDDOWN($O49,-1)))+VLOOKUP($P$2,宝石属性!$B$43:$M$66,COLUMNS(宝石属性!$B$43:G$66),0)*10*VLOOKUP(ROUNDDOWN($O49,-1),宝石属性!$B$25:$N$41,2,0)*VLOOKUP(ROUNDDOWN($O49,-1),宝石属性!$B$25:$N$41,3,0)+VLOOKUP($P$2,职业被动!$B$6:$M$29,COLUMNS(职业被动!$B$6:G$29),0)*$O49,0)</f>
        <v>409</v>
      </c>
      <c r="T49" s="9">
        <f>ROUND(属性投放!H$4+装备属性!H$4*IF($O49&lt;10,1,ROUNDDOWN($O49,-1))+SUM(属性投放!I$37:I$45)*$O49+VLOOKUP($P$2,一级属性!$E$41:$P$64,COLUMNS(一级属性!$E$41:K$64),0)*($O49+0.25*IF($O49&lt;10,1,ROUNDDOWN($O49,-1)))+VLOOKUP($P$2,宝石属性!$B$43:$M$66,COLUMNS(宝石属性!$B$43:H$66),0)*10*VLOOKUP(ROUNDDOWN($O49,-1),宝石属性!$B$25:$N$41,2,0)*VLOOKUP(ROUNDDOWN($O49,-1),宝石属性!$B$25:$N$41,3,0)+VLOOKUP($P$2,职业被动!$B$6:$M$29,COLUMNS(职业被动!$B$6:H$29),0)*$O49,0)</f>
        <v>550</v>
      </c>
      <c r="U49" s="9">
        <f>ROUND(属性投放!I$4+装备属性!I$4*IF($O49&lt;10,1,ROUNDDOWN($O49,-1))+SUM(属性投放!J$37:J$45)*$O49+VLOOKUP($P$2,一级属性!$E$41:$P$64,COLUMNS(一级属性!$E$41:L$64),0)*($O49+0.25*IF($O49&lt;10,1,ROUNDDOWN($O49,-1)))+VLOOKUP($P$2,宝石属性!$B$43:$M$66,COLUMNS(宝石属性!$B$43:I$66),0)*10*VLOOKUP(ROUNDDOWN($O49,-1),宝石属性!$B$25:$N$41,2,0)*VLOOKUP(ROUNDDOWN($O49,-1),宝石属性!$B$25:$N$41,3,0)+VLOOKUP($P$2,职业被动!$B$6:$M$29,COLUMNS(职业被动!$B$6:I$29),0)*$O49,0)</f>
        <v>515</v>
      </c>
      <c r="V49" s="9">
        <f>ROUND(属性投放!J$4+装备属性!J$4*IF($O49&lt;10,1,ROUNDDOWN($O49,-1))+SUM(属性投放!K$37:K$45)*$O49+VLOOKUP($P$2,一级属性!$E$41:$P$64,COLUMNS(一级属性!$E$41:M$64),0)*($O49+0.25*IF($O49&lt;10,1,ROUNDDOWN($O49,-1)))+VLOOKUP($P$2,宝石属性!$B$43:$M$66,COLUMNS(宝石属性!$B$43:J$66),0)*10*VLOOKUP(ROUNDDOWN($O49,-1),宝石属性!$B$25:$N$41,2,0)*VLOOKUP(ROUNDDOWN($O49,-1),宝石属性!$B$25:$N$41,3,0)+VLOOKUP($P$2,职业被动!$B$6:$M$29,COLUMNS(职业被动!$B$6:J$29),0)*$O49,0)</f>
        <v>352</v>
      </c>
      <c r="W49" s="9">
        <f>ROUND(属性投放!K$4+装备属性!K$4*IF($O49&lt;10,1,ROUNDDOWN($O49,-1))+SUM(属性投放!L$37:L$45)*$O49+VLOOKUP($P$2,一级属性!$E$41:$P$64,COLUMNS(一级属性!$E$41:N$64),0)*($O49+0.25*IF($O49&lt;10,1,ROUNDDOWN($O49,-1)))+VLOOKUP($P$2,宝石属性!$B$43:$M$66,COLUMNS(宝石属性!$B$43:K$66),0)*10*VLOOKUP(ROUNDDOWN($O49,-1),宝石属性!$B$25:$N$41,2,0)*VLOOKUP(ROUNDDOWN($O49,-1),宝石属性!$B$25:$N$41,3,0)+VLOOKUP($P$2,职业被动!$B$6:$M$29,COLUMNS(职业被动!$B$6:K$29),0)*$O49,0)</f>
        <v>195</v>
      </c>
      <c r="X49" s="9">
        <f>ROUND(属性投放!L$4+装备属性!L$4*IF($O49&lt;10,1,ROUNDDOWN($O49,-1))+SUM(属性投放!M$37:M$45)*$O49+VLOOKUP($P$2,一级属性!$E$41:$P$64,COLUMNS(一级属性!$E$41:O$64),0)*($O49+0.25*IF($O49&lt;10,1,ROUNDDOWN($O49,-1)))+VLOOKUP($P$2,宝石属性!$B$43:$M$66,COLUMNS(宝石属性!$B$43:L$66),0)*10*VLOOKUP(ROUNDDOWN($O49,-1),宝石属性!$B$25:$N$41,2,0)*VLOOKUP(ROUNDDOWN($O49,-1),宝石属性!$B$25:$N$41,3,0)+VLOOKUP($P$2,职业被动!$B$6:$M$29,COLUMNS(职业被动!$B$6:L$29),0)*$O49,0)</f>
        <v>14</v>
      </c>
      <c r="Y49" s="9">
        <f>ROUND(属性投放!M$4+装备属性!M$4*IF($O49&lt;10,1,ROUNDDOWN($O49,-1))+SUM(属性投放!N$37:N$45)*$O49+VLOOKUP($P$2,一级属性!$E$41:$P$64,COLUMNS(一级属性!$E$41:P$64),0)*($O49+0.25*IF($O49&lt;10,1,ROUNDDOWN($O49,-1)))+VLOOKUP($P$2,宝石属性!$B$43:$M$66,COLUMNS(宝石属性!$B$43:M$66),0)*10*VLOOKUP(ROUNDDOWN($O49,-1),宝石属性!$B$25:$N$41,2,0)*VLOOKUP(ROUNDDOWN($O49,-1),宝石属性!$B$25:$N$41,3,0)+VLOOKUP($P$2,职业被动!$B$6:$M$29,COLUMNS(职业被动!$B$6:M$29),0)*$O49,0)</f>
        <v>490</v>
      </c>
      <c r="Z49" s="48">
        <f>属性价值和能力评分!$F$9+ROUND(属性价值和能力评分!$F$38*10,0)*O49+ROUND((SUM(装备属性!$W$9:$W$14)+属性价值和能力评分!$F$38*1.25+1.4+2.8)*IF(O49&lt;10,1,ROUNDDOWN(O49,-1)),0)+15*VLOOKUP(ROUNDDOWN(O49,-1),宝石属性!$B$26:$D$41,2,0)*6*VLOOKUP(ROUNDDOWN(O49,-1),宝石属性!$B$26:$D$41,3,0)+(属性价值和能力评分!$F$49*9+属性价值和能力评分!$F$50*2+属性价值和能力评分!$F$53*8/5)*O49</f>
        <v>8326</v>
      </c>
      <c r="AB49" s="1">
        <v>46</v>
      </c>
      <c r="AC49" s="9">
        <f>ROUND(属性投放!D$4+装备属性!D$4*IF($AB49&lt;10,1,ROUNDDOWN($AB49,-1))+SUM(属性投放!E$37:E$45)*$AB49+VLOOKUP($AC$2,一级属性!$E$41:$P$64,COLUMNS(一级属性!$E$41:G$64),0)*($AB49+0.25*IF($AB49&lt;10,1,ROUNDDOWN($AB49,-1)))+VLOOKUP($AC$2,宝石属性!$B$43:$M$66,COLUMNS(宝石属性!$B$43:D$66),0)*10*VLOOKUP(ROUNDDOWN($AB49,-1),宝石属性!$B$25:$N$41,2,0)*VLOOKUP(ROUNDDOWN($AB49,-1),宝石属性!$B$25:$N$41,3,0)+VLOOKUP($AC$2,职业被动!$B$6:$M$29,COLUMNS(职业被动!$B$6:D$29),0)*$AB49,0)</f>
        <v>2844</v>
      </c>
      <c r="AD49" s="9">
        <f>ROUND(属性投放!E$4+装备属性!E$4*IF($AB49&lt;10,1,ROUNDDOWN($AB49,-1))+SUM(属性投放!F$37:F$45)*$AB49+VLOOKUP($AC$2,一级属性!$E$41:$P$64,COLUMNS(一级属性!$E$41:H$64),0)*($AB49+0.25*IF($AB49&lt;10,1,ROUNDDOWN($AB49,-1)))+VLOOKUP($AC$2,宝石属性!$B$43:$M$66,COLUMNS(宝石属性!$B$43:E$66),0)*10*VLOOKUP(ROUNDDOWN($AB49,-1),宝石属性!$B$25:$N$41,2,0)*VLOOKUP(ROUNDDOWN($AB49,-1),宝石属性!$B$25:$N$41,3,0)+VLOOKUP($AC$2,职业被动!$B$6:$M$29,COLUMNS(职业被动!$B$6:E$29),0)*$AB49,0)</f>
        <v>1218</v>
      </c>
      <c r="AE49" s="9">
        <f>ROUND(属性投放!F$4+装备属性!F$4*IF($AB49&lt;10,1,ROUNDDOWN($AB49,-1))+SUM(属性投放!G$37:G$45)*$AB49+VLOOKUP($AC$2,一级属性!$E$41:$P$64,COLUMNS(一级属性!$E$41:I$64),0)*($AB49+0.25*IF($AB49&lt;10,1,ROUNDDOWN($AB49,-1)))+VLOOKUP($AC$2,宝石属性!$B$43:$M$66,COLUMNS(宝石属性!$B$43:F$66),0)*10*VLOOKUP(ROUNDDOWN($AB49,-1),宝石属性!$B$25:$N$41,2,0)*VLOOKUP(ROUNDDOWN($AB49,-1),宝石属性!$B$25:$N$41,3,0)+VLOOKUP($AC$2,职业被动!$B$6:$M$29,COLUMNS(职业被动!$B$6:F$29),0)*$AB49,0)</f>
        <v>776</v>
      </c>
      <c r="AF49" s="9">
        <f>ROUND(属性投放!G$4+装备属性!G$4*IF($AB49&lt;10,1,ROUNDDOWN($AB49,-1))+SUM(属性投放!H$37:H$45)*$AB49+VLOOKUP($AC$2,一级属性!$E$41:$P$64,COLUMNS(一级属性!$E$41:J$64),0)*($AB49+0.25*IF($AB49&lt;10,1,ROUNDDOWN($AB49,-1)))+VLOOKUP($AC$2,宝石属性!$B$43:$M$66,COLUMNS(宝石属性!$B$43:G$66),0)*10*VLOOKUP(ROUNDDOWN($AB49,-1),宝石属性!$B$25:$N$41,2,0)*VLOOKUP(ROUNDDOWN($AB49,-1),宝石属性!$B$25:$N$41,3,0)+VLOOKUP($AC$2,职业被动!$B$6:$M$29,COLUMNS(职业被动!$B$6:G$29),0)*$AB49,0)</f>
        <v>501</v>
      </c>
      <c r="AG49" s="9">
        <f>ROUND(属性投放!H$4+装备属性!H$4*IF($AB49&lt;10,1,ROUNDDOWN($AB49,-1))+SUM(属性投放!I$37:I$45)*$AB49+VLOOKUP($AC$2,一级属性!$E$41:$P$64,COLUMNS(一级属性!$E$41:K$64),0)*($AB49+0.25*IF($AB49&lt;10,1,ROUNDDOWN($AB49,-1)))+VLOOKUP($AC$2,宝石属性!$B$43:$M$66,COLUMNS(宝石属性!$B$43:H$66),0)*10*VLOOKUP(ROUNDDOWN($AB49,-1),宝石属性!$B$25:$N$41,2,0)*VLOOKUP(ROUNDDOWN($AB49,-1),宝石属性!$B$25:$N$41,3,0)+VLOOKUP($AC$2,职业被动!$B$6:$M$29,COLUMNS(职业被动!$B$6:H$29),0)*$AB49,0)</f>
        <v>336</v>
      </c>
      <c r="AH49" s="9">
        <f>ROUND(属性投放!I$4+装备属性!I$4*IF($AB49&lt;10,1,ROUNDDOWN($AB49,-1))+SUM(属性投放!J$37:J$45)*$AB49+VLOOKUP($AC$2,一级属性!$E$41:$P$64,COLUMNS(一级属性!$E$41:L$64),0)*($AB49+0.25*IF($AB49&lt;10,1,ROUNDDOWN($AB49,-1)))+VLOOKUP($AC$2,宝石属性!$B$43:$M$66,COLUMNS(宝石属性!$B$43:I$66),0)*10*VLOOKUP(ROUNDDOWN($AB49,-1),宝石属性!$B$25:$N$41,2,0)*VLOOKUP(ROUNDDOWN($AB49,-1),宝石属性!$B$25:$N$41,3,0)+VLOOKUP($AC$2,职业被动!$B$6:$M$29,COLUMNS(职业被动!$B$6:I$29),0)*$AB49,0)</f>
        <v>481</v>
      </c>
      <c r="AI49" s="9">
        <f>ROUND(属性投放!J$4+装备属性!J$4*IF($AB49&lt;10,1,ROUNDDOWN($AB49,-1))+SUM(属性投放!K$37:K$45)*$AB49+VLOOKUP($AC$2,一级属性!$E$41:$P$64,COLUMNS(一级属性!$E$41:M$64),0)*($AB49+0.25*IF($AB49&lt;10,1,ROUNDDOWN($AB49,-1)))+VLOOKUP($AC$2,宝石属性!$B$43:$M$66,COLUMNS(宝石属性!$B$43:J$66),0)*10*VLOOKUP(ROUNDDOWN($AB49,-1),宝石属性!$B$25:$N$41,2,0)*VLOOKUP(ROUNDDOWN($AB49,-1),宝石属性!$B$25:$N$41,3,0)+VLOOKUP($AC$2,职业被动!$B$6:$M$29,COLUMNS(职业被动!$B$6:J$29),0)*$AB49,0)</f>
        <v>313</v>
      </c>
      <c r="AJ49" s="9">
        <f>ROUND(属性投放!K$4+装备属性!K$4*IF($AB49&lt;10,1,ROUNDDOWN($AB49,-1))+SUM(属性投放!L$37:L$45)*$AB49+VLOOKUP($AC$2,一级属性!$E$41:$P$64,COLUMNS(一级属性!$E$41:N$64),0)*($AB49+0.25*IF($AB49&lt;10,1,ROUNDDOWN($AB49,-1)))+VLOOKUP($AC$2,宝石属性!$B$43:$M$66,COLUMNS(宝石属性!$B$43:K$66),0)*10*VLOOKUP(ROUNDDOWN($AB49,-1),宝石属性!$B$25:$N$41,2,0)*VLOOKUP(ROUNDDOWN($AB49,-1),宝石属性!$B$25:$N$41,3,0)+VLOOKUP($AC$2,职业被动!$B$6:$M$29,COLUMNS(职业被动!$B$6:K$29),0)*$AB49,0)</f>
        <v>163</v>
      </c>
      <c r="AK49" s="9">
        <f>ROUND(属性投放!L$4+装备属性!L$4*IF($AB49&lt;10,1,ROUNDDOWN($AB49,-1))+SUM(属性投放!M$37:M$45)*$AB49+VLOOKUP($AC$2,一级属性!$E$41:$P$64,COLUMNS(一级属性!$E$41:O$64),0)*($AB49+0.25*IF($AB49&lt;10,1,ROUNDDOWN($AB49,-1)))+VLOOKUP($AC$2,宝石属性!$B$43:$M$66,COLUMNS(宝石属性!$B$43:L$66),0)*10*VLOOKUP(ROUNDDOWN($AB49,-1),宝石属性!$B$25:$N$41,2,0)*VLOOKUP(ROUNDDOWN($AB49,-1),宝石属性!$B$25:$N$41,3,0)+VLOOKUP($AC$2,职业被动!$B$6:$M$29,COLUMNS(职业被动!$B$6:L$29),0)*$AB49,0)</f>
        <v>14</v>
      </c>
      <c r="AL49" s="9">
        <f>ROUND(属性投放!M$4+装备属性!M$4*IF($AB49&lt;10,1,ROUNDDOWN($AB49,-1))+SUM(属性投放!N$37:N$45)*$AB49+VLOOKUP($AC$2,一级属性!$E$41:$P$64,COLUMNS(一级属性!$E$41:P$64),0)*($AB49+0.25*IF($AB49&lt;10,1,ROUNDDOWN($AB49,-1)))+VLOOKUP($AC$2,宝石属性!$B$43:$M$66,COLUMNS(宝石属性!$B$43:M$66),0)*10*VLOOKUP(ROUNDDOWN($AB49,-1),宝石属性!$B$25:$N$41,2,0)*VLOOKUP(ROUNDDOWN($AB49,-1),宝石属性!$B$25:$N$41,3,0)+VLOOKUP($AC$2,职业被动!$B$6:$M$29,COLUMNS(职业被动!$B$6:M$29),0)*$AB49,0)</f>
        <v>490</v>
      </c>
      <c r="AM49" s="48">
        <f>属性价值和能力评分!$F$9+ROUND(属性价值和能力评分!$F$38*10,0)*AB49+ROUND((SUM(装备属性!$W$9:$W$14)+属性价值和能力评分!$F$38*1.25+1.4+2.8)*IF(AB49&lt;10,1,ROUNDDOWN(AB49,-1)),0)+15*VLOOKUP(ROUNDDOWN(AB49,-1),宝石属性!$B$26:$D$41,2,0)*6*VLOOKUP(ROUNDDOWN(AB49,-1),宝石属性!$B$26:$D$41,3,0)+(属性价值和能力评分!$F$49*9+属性价值和能力评分!$F$50*2+属性价值和能力评分!$F$53*8/5)*AB49</f>
        <v>8326</v>
      </c>
      <c r="AO49" s="1">
        <v>46</v>
      </c>
      <c r="AP49" s="9">
        <f>ROUND(属性投放!D$4+装备属性!D$4*IF($AO49&lt;10,1,ROUNDDOWN($AO49,-1))+SUM(属性投放!E$37:E$45)*$AO49+VLOOKUP($AP$2,一级属性!$E$41:$P$64,COLUMNS(一级属性!$E$41:G$64),0)*($AO49+0.25*IF($AO49&lt;10,1,ROUNDDOWN($AO49,-1)))+VLOOKUP($AP$2,宝石属性!$B$43:$M$66,COLUMNS(宝石属性!$B$43:D$66),0)*10*VLOOKUP(ROUNDDOWN($AO49,-1),宝石属性!$B$25:$N$41,2,0)*VLOOKUP(ROUNDDOWN($AO49,-1),宝石属性!$B$25:$N$41,3,0)+VLOOKUP($AP$2,职业被动!$B$6:$M$29,COLUMNS(职业被动!$B$6:D$29),0)*$AO49,0)</f>
        <v>2844</v>
      </c>
      <c r="AQ49" s="9">
        <f>ROUND(属性投放!E$4+装备属性!E$4*IF($AO49&lt;10,1,ROUNDDOWN($AO49,-1))+SUM(属性投放!F$37:F$45)*$AO49+VLOOKUP($AP$2,一级属性!$E$41:$P$64,COLUMNS(一级属性!$E$41:H$64),0)*($AO49+0.25*IF($AO49&lt;10,1,ROUNDDOWN($AO49,-1)))+VLOOKUP($AP$2,宝石属性!$B$43:$M$66,COLUMNS(宝石属性!$B$43:E$66),0)*10*VLOOKUP(ROUNDDOWN($AO49,-1),宝石属性!$B$25:$N$41,2,0)*VLOOKUP(ROUNDDOWN($AO49,-1),宝石属性!$B$25:$N$41,3,0)+VLOOKUP($AP$2,职业被动!$B$6:$M$29,COLUMNS(职业被动!$B$6:E$29),0)*$AO49,0)</f>
        <v>2058</v>
      </c>
      <c r="AR49" s="9">
        <f>ROUND(属性投放!F$4+装备属性!F$4*IF($AO49&lt;10,1,ROUNDDOWN($AO49,-1))+SUM(属性投放!G$37:G$45)*$AO49+VLOOKUP($AP$2,一级属性!$E$41:$P$64,COLUMNS(一级属性!$E$41:I$64),0)*($AO49+0.25*IF($AO49&lt;10,1,ROUNDDOWN($AO49,-1)))+VLOOKUP($AP$2,宝石属性!$B$43:$M$66,COLUMNS(宝石属性!$B$43:F$66),0)*10*VLOOKUP(ROUNDDOWN($AO49,-1),宝石属性!$B$25:$N$41,2,0)*VLOOKUP(ROUNDDOWN($AO49,-1),宝石属性!$B$25:$N$41,3,0)+VLOOKUP($AP$2,职业被动!$B$6:$M$29,COLUMNS(职业被动!$B$6:F$29),0)*$AO49,0)</f>
        <v>520</v>
      </c>
      <c r="AS49" s="9">
        <f>ROUND(属性投放!G$4+装备属性!G$4*IF($AO49&lt;10,1,ROUNDDOWN($AO49,-1))+SUM(属性投放!H$37:H$45)*$AO49+VLOOKUP($AP$2,一级属性!$E$41:$P$64,COLUMNS(一级属性!$E$41:J$64),0)*($AO49+0.25*IF($AO49&lt;10,1,ROUNDDOWN($AO49,-1)))+VLOOKUP($AP$2,宝石属性!$B$43:$M$66,COLUMNS(宝石属性!$B$43:G$66),0)*10*VLOOKUP(ROUNDDOWN($AO49,-1),宝石属性!$B$25:$N$41,2,0)*VLOOKUP(ROUNDDOWN($AO49,-1),宝石属性!$B$25:$N$41,3,0)+VLOOKUP($AP$2,职业被动!$B$6:$M$29,COLUMNS(职业被动!$B$6:G$29),0)*$AO49,0)</f>
        <v>409</v>
      </c>
      <c r="AT49" s="9">
        <f>ROUND(属性投放!H$4+装备属性!H$4*IF($AO49&lt;10,1,ROUNDDOWN($AO49,-1))+SUM(属性投放!I$37:I$45)*$AO49+VLOOKUP($AP$2,一级属性!$E$41:$P$64,COLUMNS(一级属性!$E$41:K$64),0)*($AO49+0.25*IF($AO49&lt;10,1,ROUNDDOWN($AO49,-1)))+VLOOKUP($AP$2,宝石属性!$B$43:$M$66,COLUMNS(宝石属性!$B$43:H$66),0)*10*VLOOKUP(ROUNDDOWN($AO49,-1),宝石属性!$B$25:$N$41,2,0)*VLOOKUP(ROUNDDOWN($AO49,-1),宝石属性!$B$25:$N$41,3,0)+VLOOKUP($AP$2,职业被动!$B$6:$M$29,COLUMNS(职业被动!$B$6:H$29),0)*$AO49,0)</f>
        <v>504</v>
      </c>
      <c r="AU49" s="9">
        <f>ROUND(属性投放!I$4+装备属性!I$4*IF($AO49&lt;10,1,ROUNDDOWN($AO49,-1))+SUM(属性投放!J$37:J$45)*$AO49+VLOOKUP($AP$2,一级属性!$E$41:$P$64,COLUMNS(一级属性!$E$41:L$64),0)*($AO49+0.25*IF($AO49&lt;10,1,ROUNDDOWN($AO49,-1)))+VLOOKUP($AP$2,宝石属性!$B$43:$M$66,COLUMNS(宝石属性!$B$43:I$66),0)*10*VLOOKUP(ROUNDDOWN($AO49,-1),宝石属性!$B$25:$N$41,2,0)*VLOOKUP(ROUNDDOWN($AO49,-1),宝石属性!$B$25:$N$41,3,0)+VLOOKUP($AP$2,职业被动!$B$6:$M$29,COLUMNS(职业被动!$B$6:I$29),0)*$AO49,0)</f>
        <v>515</v>
      </c>
      <c r="AV49" s="9">
        <f>ROUND(属性投放!J$4+装备属性!J$4*IF($AO49&lt;10,1,ROUNDDOWN($AO49,-1))+SUM(属性投放!K$37:K$45)*$AO49+VLOOKUP($AP$2,一级属性!$E$41:$P$64,COLUMNS(一级属性!$E$41:M$64),0)*($AO49+0.25*IF($AO49&lt;10,1,ROUNDDOWN($AO49,-1)))+VLOOKUP($AP$2,宝石属性!$B$43:$M$66,COLUMNS(宝石属性!$B$43:J$66),0)*10*VLOOKUP(ROUNDDOWN($AO49,-1),宝石属性!$B$25:$N$41,2,0)*VLOOKUP(ROUNDDOWN($AO49,-1),宝石属性!$B$25:$N$41,3,0)+VLOOKUP($AP$2,职业被动!$B$6:$M$29,COLUMNS(职业被动!$B$6:J$29),0)*$AO49,0)</f>
        <v>352</v>
      </c>
      <c r="AW49" s="9">
        <f>ROUND(属性投放!K$4+装备属性!K$4*IF($AO49&lt;10,1,ROUNDDOWN($AO49,-1))+SUM(属性投放!L$37:L$45)*$AO49+VLOOKUP($AP$2,一级属性!$E$41:$P$64,COLUMNS(一级属性!$E$41:N$64),0)*($AO49+0.25*IF($AO49&lt;10,1,ROUNDDOWN($AO49,-1)))+VLOOKUP($AP$2,宝石属性!$B$43:$M$66,COLUMNS(宝石属性!$B$43:K$66),0)*10*VLOOKUP(ROUNDDOWN($AO49,-1),宝石属性!$B$25:$N$41,2,0)*VLOOKUP(ROUNDDOWN($AO49,-1),宝石属性!$B$25:$N$41,3,0)+VLOOKUP($AP$2,职业被动!$B$6:$M$29,COLUMNS(职业被动!$B$6:K$29),0)*$AO49,0)</f>
        <v>163</v>
      </c>
      <c r="AX49" s="9">
        <f>ROUND(属性投放!L$4+装备属性!L$4*IF($AO49&lt;10,1,ROUNDDOWN($AO49,-1))+SUM(属性投放!M$37:M$45)*$AO49+VLOOKUP($AP$2,一级属性!$E$41:$P$64,COLUMNS(一级属性!$E$41:O$64),0)*($AO49+0.25*IF($AO49&lt;10,1,ROUNDDOWN($AO49,-1)))+VLOOKUP($AP$2,宝石属性!$B$43:$M$66,COLUMNS(宝石属性!$B$43:L$66),0)*10*VLOOKUP(ROUNDDOWN($AO49,-1),宝石属性!$B$25:$N$41,2,0)*VLOOKUP(ROUNDDOWN($AO49,-1),宝石属性!$B$25:$N$41,3,0)+VLOOKUP($AP$2,职业被动!$B$6:$M$29,COLUMNS(职业被动!$B$6:L$29),0)*$AO49,0)</f>
        <v>486</v>
      </c>
      <c r="AY49" s="9">
        <f>ROUND(属性投放!M$4+装备属性!M$4*IF($AO49&lt;10,1,ROUNDDOWN($AO49,-1))+SUM(属性投放!N$37:N$45)*$AO49+VLOOKUP($AP$2,一级属性!$E$41:$P$64,COLUMNS(一级属性!$E$41:P$64),0)*($AO49+0.25*IF($AO49&lt;10,1,ROUNDDOWN($AO49,-1)))+VLOOKUP($AP$2,宝石属性!$B$43:$M$66,COLUMNS(宝石属性!$B$43:M$66),0)*10*VLOOKUP(ROUNDDOWN($AO49,-1),宝石属性!$B$25:$N$41,2,0)*VLOOKUP(ROUNDDOWN($AO49,-1),宝石属性!$B$25:$N$41,3,0)+VLOOKUP($AP$2,职业被动!$B$6:$M$29,COLUMNS(职业被动!$B$6:M$29),0)*$AO49,0)</f>
        <v>490</v>
      </c>
      <c r="AZ49" s="48">
        <f>属性价值和能力评分!$F$9+ROUND(属性价值和能力评分!$F$38*10,0)*AO49+ROUND((SUM(装备属性!$W$9:$W$14)+属性价值和能力评分!$F$38*1.25+1.4+2.8)*IF(AO49&lt;10,1,ROUNDDOWN(AO49,-1)),0)+15*VLOOKUP(ROUNDDOWN(AO49,-1),宝石属性!$B$26:$D$41,2,0)*6*VLOOKUP(ROUNDDOWN(AO49,-1),宝石属性!$B$26:$D$41,3,0)+(属性价值和能力评分!$F$49*9+属性价值和能力评分!$F$50*2+属性价值和能力评分!$F$53*8/5)*AO49</f>
        <v>8326</v>
      </c>
      <c r="BB49" s="1">
        <v>46</v>
      </c>
      <c r="BC49" s="9">
        <f>ROUND(属性投放!D$4+装备属性!D$4*IF($BB49&lt;10,1,ROUNDDOWN($BB49,-1))+SUM(属性投放!E$37:E$45)*$BB49+VLOOKUP($BC$2,一级属性!$E$41:$P$64,COLUMNS(一级属性!$E$41:G$64),0)*($BB49+0.25*IF($BB49&lt;10,1,ROUNDDOWN($BB49,-1)))+VLOOKUP($BC$2,宝石属性!$B$43:$M$66,COLUMNS(宝石属性!$B$43:D$66),0)*10*VLOOKUP(ROUNDDOWN($BB49,-1),宝石属性!$B$25:$N$41,2,0)*VLOOKUP(ROUNDDOWN($BB49,-1),宝石属性!$B$25:$N$41,3,0)+VLOOKUP($BC$2,职业被动!$B$6:$M$29,COLUMNS(职业被动!$B$6:D$29),0)*$BB49,0)</f>
        <v>2522</v>
      </c>
      <c r="BD49" s="9">
        <f>ROUND(属性投放!E$4+装备属性!E$4*IF($BB49&lt;10,1,ROUNDDOWN($BB49,-1))+SUM(属性投放!F$37:F$45)*$BB49+VLOOKUP($BC$2,一级属性!$E$41:$P$64,COLUMNS(一级属性!$E$41:H$64),0)*($BB49+0.25*IF($BB49&lt;10,1,ROUNDDOWN($BB49,-1)))+VLOOKUP($BC$2,宝石属性!$B$43:$M$66,COLUMNS(宝石属性!$B$43:E$66),0)*10*VLOOKUP(ROUNDDOWN($BB49,-1),宝石属性!$B$25:$N$41,2,0)*VLOOKUP(ROUNDDOWN($BB49,-1),宝石属性!$B$25:$N$41,3,0)+VLOOKUP($BC$2,职业被动!$B$6:$M$29,COLUMNS(职业被动!$B$6:E$29),0)*$BB49,0)</f>
        <v>2338</v>
      </c>
      <c r="BE49" s="9">
        <f>ROUND(属性投放!F$4+装备属性!F$4*IF($BB49&lt;10,1,ROUNDDOWN($BB49,-1))+SUM(属性投放!G$37:G$45)*$BB49+VLOOKUP($BC$2,一级属性!$E$41:$P$64,COLUMNS(一级属性!$E$41:I$64),0)*($BB49+0.25*IF($BB49&lt;10,1,ROUNDDOWN($BB49,-1)))+VLOOKUP($BC$2,宝石属性!$B$43:$M$66,COLUMNS(宝石属性!$B$43:F$66),0)*10*VLOOKUP(ROUNDDOWN($BB49,-1),宝石属性!$B$25:$N$41,2,0)*VLOOKUP(ROUNDDOWN($BB49,-1),宝石属性!$B$25:$N$41,3,0)+VLOOKUP($BC$2,职业被动!$B$6:$M$29,COLUMNS(职业被动!$B$6:F$29),0)*$BB49,0)</f>
        <v>520</v>
      </c>
      <c r="BF49" s="9">
        <f>ROUND(属性投放!G$4+装备属性!G$4*IF($BB49&lt;10,1,ROUNDDOWN($BB49,-1))+SUM(属性投放!H$37:H$45)*$BB49+VLOOKUP($BC$2,一级属性!$E$41:$P$64,COLUMNS(一级属性!$E$41:J$64),0)*($BB49+0.25*IF($BB49&lt;10,1,ROUNDDOWN($BB49,-1)))+VLOOKUP($BC$2,宝石属性!$B$43:$M$66,COLUMNS(宝石属性!$B$43:G$66),0)*10*VLOOKUP(ROUNDDOWN($BB49,-1),宝石属性!$B$25:$N$41,2,0)*VLOOKUP(ROUNDDOWN($BB49,-1),宝石属性!$B$25:$N$41,3,0)+VLOOKUP($BC$2,职业被动!$B$6:$M$29,COLUMNS(职业被动!$B$6:G$29),0)*$BB49,0)</f>
        <v>409</v>
      </c>
      <c r="BG49" s="9">
        <f>ROUND(属性投放!H$4+装备属性!H$4*IF($BB49&lt;10,1,ROUNDDOWN($BB49,-1))+SUM(属性投放!I$37:I$45)*$BB49+VLOOKUP($BC$2,一级属性!$E$41:$P$64,COLUMNS(一级属性!$E$41:K$64),0)*($BB49+0.25*IF($BB49&lt;10,1,ROUNDDOWN($BB49,-1)))+VLOOKUP($BC$2,宝石属性!$B$43:$M$66,COLUMNS(宝石属性!$B$43:H$66),0)*10*VLOOKUP(ROUNDDOWN($BB49,-1),宝石属性!$B$25:$N$41,2,0)*VLOOKUP(ROUNDDOWN($BB49,-1),宝石属性!$B$25:$N$41,3,0)+VLOOKUP($BC$2,职业被动!$B$6:$M$29,COLUMNS(职业被动!$B$6:H$29),0)*$BB49,0)</f>
        <v>676</v>
      </c>
      <c r="BH49" s="9">
        <f>ROUND(属性投放!I$4+装备属性!I$4*IF($BB49&lt;10,1,ROUNDDOWN($BB49,-1))+SUM(属性投放!J$37:J$45)*$BB49+VLOOKUP($BC$2,一级属性!$E$41:$P$64,COLUMNS(一级属性!$E$41:L$64),0)*($BB49+0.25*IF($BB49&lt;10,1,ROUNDDOWN($BB49,-1)))+VLOOKUP($BC$2,宝石属性!$B$43:$M$66,COLUMNS(宝石属性!$B$43:I$66),0)*10*VLOOKUP(ROUNDDOWN($BB49,-1),宝石属性!$B$25:$N$41,2,0)*VLOOKUP(ROUNDDOWN($BB49,-1),宝石属性!$B$25:$N$41,3,0)+VLOOKUP($BC$2,职业被动!$B$6:$M$29,COLUMNS(职业被动!$B$6:I$29),0)*$BB49,0)</f>
        <v>617</v>
      </c>
      <c r="BI49" s="9">
        <f>ROUND(属性投放!J$4+装备属性!J$4*IF($BB49&lt;10,1,ROUNDDOWN($BB49,-1))+SUM(属性投放!K$37:K$45)*$BB49+VLOOKUP($BC$2,一级属性!$E$41:$P$64,COLUMNS(一级属性!$E$41:M$64),0)*($BB49+0.25*IF($BB49&lt;10,1,ROUNDDOWN($BB49,-1)))+VLOOKUP($BC$2,宝石属性!$B$43:$M$66,COLUMNS(宝石属性!$B$43:J$66),0)*10*VLOOKUP(ROUNDDOWN($BB49,-1),宝石属性!$B$25:$N$41,2,0)*VLOOKUP(ROUNDDOWN($BB49,-1),宝石属性!$B$25:$N$41,3,0)+VLOOKUP($BC$2,职业被动!$B$6:$M$29,COLUMNS(职业被动!$B$6:J$29),0)*$BB49,0)</f>
        <v>268</v>
      </c>
      <c r="BJ49" s="9">
        <f>ROUND(属性投放!K$4+装备属性!K$4*IF($BB49&lt;10,1,ROUNDDOWN($BB49,-1))+SUM(属性投放!L$37:L$45)*$BB49+VLOOKUP($BC$2,一级属性!$E$41:$P$64,COLUMNS(一级属性!$E$41:N$64),0)*($BB49+0.25*IF($BB49&lt;10,1,ROUNDDOWN($BB49,-1)))+VLOOKUP($BC$2,宝石属性!$B$43:$M$66,COLUMNS(宝石属性!$B$43:K$66),0)*10*VLOOKUP(ROUNDDOWN($BB49,-1),宝石属性!$B$25:$N$41,2,0)*VLOOKUP(ROUNDDOWN($BB49,-1),宝石属性!$B$25:$N$41,3,0)+VLOOKUP($BC$2,职业被动!$B$6:$M$29,COLUMNS(职业被动!$B$6:K$29),0)*$BB49,0)</f>
        <v>163</v>
      </c>
      <c r="BK49" s="9">
        <f>ROUND(属性投放!L$4+装备属性!L$4*IF($BB49&lt;10,1,ROUNDDOWN($BB49,-1))+SUM(属性投放!M$37:M$45)*$BB49+VLOOKUP($BC$2,一级属性!$E$41:$P$64,COLUMNS(一级属性!$E$41:O$64),0)*($BB49+0.25*IF($BB49&lt;10,1,ROUNDDOWN($BB49,-1)))+VLOOKUP($BC$2,宝石属性!$B$43:$M$66,COLUMNS(宝石属性!$B$43:L$66),0)*10*VLOOKUP(ROUNDDOWN($BB49,-1),宝石属性!$B$25:$N$41,2,0)*VLOOKUP(ROUNDDOWN($BB49,-1),宝石属性!$B$25:$N$41,3,0)+VLOOKUP($BC$2,职业被动!$B$6:$M$29,COLUMNS(职业被动!$B$6:L$29),0)*$BB49,0)</f>
        <v>14</v>
      </c>
      <c r="BL49" s="9">
        <f>ROUND(属性投放!M$4+装备属性!M$4*IF($BB49&lt;10,1,ROUNDDOWN($BB49,-1))+SUM(属性投放!N$37:N$45)*$BB49+VLOOKUP($BC$2,一级属性!$E$41:$P$64,COLUMNS(一级属性!$E$41:P$64),0)*($BB49+0.25*IF($BB49&lt;10,1,ROUNDDOWN($BB49,-1)))+VLOOKUP($BC$2,宝石属性!$B$43:$M$66,COLUMNS(宝石属性!$B$43:M$66),0)*10*VLOOKUP(ROUNDDOWN($BB49,-1),宝石属性!$B$25:$N$41,2,0)*VLOOKUP(ROUNDDOWN($BB49,-1),宝石属性!$B$25:$N$41,3,0)+VLOOKUP($BC$2,职业被动!$B$6:$M$29,COLUMNS(职业被动!$B$6:M$29),0)*$BB49,0)</f>
        <v>490</v>
      </c>
      <c r="BM49" s="48">
        <f>属性价值和能力评分!$F$9+ROUND(属性价值和能力评分!$F$38*10,0)*BB49+ROUND((SUM(装备属性!$W$9:$W$14)+属性价值和能力评分!$F$38*1.25+1.4+2.8)*IF(BB49&lt;10,1,ROUNDDOWN(BB49,-1)),0)+15*VLOOKUP(ROUNDDOWN(BB49,-1),宝石属性!$B$26:$D$41,2,0)*6*VLOOKUP(ROUNDDOWN(BB49,-1),宝石属性!$B$26:$D$41,3,0)+(属性价值和能力评分!$F$49*9+属性价值和能力评分!$F$50*2+属性价值和能力评分!$F$53*8/5)*BB49</f>
        <v>8326</v>
      </c>
      <c r="BO49" s="1">
        <v>46</v>
      </c>
      <c r="BP49" s="9">
        <f>ROUND(属性投放!D$4+装备属性!D$4*IF($BO49&lt;10,1,ROUNDDOWN($BO49,-1))+SUM(属性投放!E$37:E$45)*$BO49+VLOOKUP($BP$2,一级属性!$E$41:$P$64,COLUMNS(一级属性!$E$41:G$64),0)*($BO49+0.25*IF($BO49&lt;10,1,ROUNDDOWN($BO49,-1)))+VLOOKUP($BP$2,宝石属性!$B$43:$M$66,COLUMNS(宝石属性!$B$43:D$66),0)*10*VLOOKUP(ROUNDDOWN($BO49,-1),宝石属性!$B$25:$N$41,2,0)*VLOOKUP(ROUNDDOWN($BO49,-1),宝石属性!$B$25:$N$41,3,0)+VLOOKUP($BP$2,职业被动!$B$6:$M$29,COLUMNS(职业被动!$B$6:D$29),0)*$BO49,0)</f>
        <v>3166</v>
      </c>
      <c r="BQ49" s="9">
        <f>ROUND(属性投放!E$4+装备属性!E$4*IF($BO49&lt;10,1,ROUNDDOWN($BO49,-1))+SUM(属性投放!F$37:F$45)*$BO49+VLOOKUP($BP$2,一级属性!$E$41:$P$64,COLUMNS(一级属性!$E$41:H$64),0)*($BO49+0.25*IF($BO49&lt;10,1,ROUNDDOWN($BO49,-1)))+VLOOKUP($BP$2,宝石属性!$B$43:$M$66,COLUMNS(宝石属性!$B$43:E$66),0)*10*VLOOKUP(ROUNDDOWN($BO49,-1),宝石属性!$B$25:$N$41,2,0)*VLOOKUP(ROUNDDOWN($BO49,-1),宝石属性!$B$25:$N$41,3,0)+VLOOKUP($BP$2,职业被动!$B$6:$M$29,COLUMNS(职业被动!$B$6:E$29),0)*$BO49,0)</f>
        <v>2058</v>
      </c>
      <c r="BR49" s="9">
        <f>ROUND(属性投放!F$4+装备属性!F$4*IF($BO49&lt;10,1,ROUNDDOWN($BO49,-1))+SUM(属性投放!G$37:G$45)*$BO49+VLOOKUP($BP$2,一级属性!$E$41:$P$64,COLUMNS(一级属性!$E$41:I$64),0)*($BO49+0.25*IF($BO49&lt;10,1,ROUNDDOWN($BO49,-1)))+VLOOKUP($BP$2,宝石属性!$B$43:$M$66,COLUMNS(宝石属性!$B$43:F$66),0)*10*VLOOKUP(ROUNDDOWN($BO49,-1),宝石属性!$B$25:$N$41,2,0)*VLOOKUP(ROUNDDOWN($BO49,-1),宝石属性!$B$25:$N$41,3,0)+VLOOKUP($BP$2,职业被动!$B$6:$M$29,COLUMNS(职业被动!$B$6:F$29),0)*$BO49,0)</f>
        <v>520</v>
      </c>
      <c r="BS49" s="9">
        <f>ROUND(属性投放!G$4+装备属性!G$4*IF($BO49&lt;10,1,ROUNDDOWN($BO49,-1))+SUM(属性投放!H$37:H$45)*$BO49+VLOOKUP($BP$2,一级属性!$E$41:$P$64,COLUMNS(一级属性!$E$41:J$64),0)*($BO49+0.25*IF($BO49&lt;10,1,ROUNDDOWN($BO49,-1)))+VLOOKUP($BP$2,宝石属性!$B$43:$M$66,COLUMNS(宝石属性!$B$43:G$66),0)*10*VLOOKUP(ROUNDDOWN($BO49,-1),宝石属性!$B$25:$N$41,2,0)*VLOOKUP(ROUNDDOWN($BO49,-1),宝石属性!$B$25:$N$41,3,0)+VLOOKUP($BP$2,职业被动!$B$6:$M$29,COLUMNS(职业被动!$B$6:G$29),0)*$BO49,0)</f>
        <v>409</v>
      </c>
      <c r="BT49" s="9">
        <f>ROUND(属性投放!H$4+装备属性!H$4*IF($BO49&lt;10,1,ROUNDDOWN($BO49,-1))+SUM(属性投放!I$37:I$45)*$BO49+VLOOKUP($BP$2,一级属性!$E$41:$P$64,COLUMNS(一级属性!$E$41:K$64),0)*($BO49+0.25*IF($BO49&lt;10,1,ROUNDDOWN($BO49,-1)))+VLOOKUP($BP$2,宝石属性!$B$43:$M$66,COLUMNS(宝石属性!$B$43:H$66),0)*10*VLOOKUP(ROUNDDOWN($BO49,-1),宝石属性!$B$25:$N$41,2,0)*VLOOKUP(ROUNDDOWN($BO49,-1),宝石属性!$B$25:$N$41,3,0)+VLOOKUP($BP$2,职业被动!$B$6:$M$29,COLUMNS(职业被动!$B$6:H$29),0)*$BO49,0)</f>
        <v>550</v>
      </c>
      <c r="BU49" s="9">
        <f>ROUND(属性投放!I$4+装备属性!I$4*IF($BO49&lt;10,1,ROUNDDOWN($BO49,-1))+SUM(属性投放!J$37:J$45)*$BO49+VLOOKUP($BP$2,一级属性!$E$41:$P$64,COLUMNS(一级属性!$E$41:L$64),0)*($BO49+0.25*IF($BO49&lt;10,1,ROUNDDOWN($BO49,-1)))+VLOOKUP($BP$2,宝石属性!$B$43:$M$66,COLUMNS(宝石属性!$B$43:I$66),0)*10*VLOOKUP(ROUNDDOWN($BO49,-1),宝石属性!$B$25:$N$41,2,0)*VLOOKUP(ROUNDDOWN($BO49,-1),宝石属性!$B$25:$N$41,3,0)+VLOOKUP($BP$2,职业被动!$B$6:$M$29,COLUMNS(职业被动!$B$6:I$29),0)*$BO49,0)</f>
        <v>515</v>
      </c>
      <c r="BV49" s="9">
        <f>ROUND(属性投放!J$4+装备属性!J$4*IF($BO49&lt;10,1,ROUNDDOWN($BO49,-1))+SUM(属性投放!K$37:K$45)*$BO49+VLOOKUP($BP$2,一级属性!$E$41:$P$64,COLUMNS(一级属性!$E$41:M$64),0)*($BO49+0.25*IF($BO49&lt;10,1,ROUNDDOWN($BO49,-1)))+VLOOKUP($BP$2,宝石属性!$B$43:$M$66,COLUMNS(宝石属性!$B$43:J$66),0)*10*VLOOKUP(ROUNDDOWN($BO49,-1),宝石属性!$B$25:$N$41,2,0)*VLOOKUP(ROUNDDOWN($BO49,-1),宝石属性!$B$25:$N$41,3,0)+VLOOKUP($BP$2,职业被动!$B$6:$M$29,COLUMNS(职业被动!$B$6:J$29),0)*$BO49,0)</f>
        <v>352</v>
      </c>
      <c r="BW49" s="9">
        <f>ROUND(属性投放!K$4+装备属性!K$4*IF($BO49&lt;10,1,ROUNDDOWN($BO49,-1))+SUM(属性投放!L$37:L$45)*$BO49+VLOOKUP($BP$2,一级属性!$E$41:$P$64,COLUMNS(一级属性!$E$41:N$64),0)*($BO49+0.25*IF($BO49&lt;10,1,ROUNDDOWN($BO49,-1)))+VLOOKUP($BP$2,宝石属性!$B$43:$M$66,COLUMNS(宝石属性!$B$43:K$66),0)*10*VLOOKUP(ROUNDDOWN($BO49,-1),宝石属性!$B$25:$N$41,2,0)*VLOOKUP(ROUNDDOWN($BO49,-1),宝石属性!$B$25:$N$41,3,0)+VLOOKUP($BP$2,职业被动!$B$6:$M$29,COLUMNS(职业被动!$B$6:K$29),0)*$BO49,0)</f>
        <v>195</v>
      </c>
      <c r="BX49" s="9">
        <f>ROUND(属性投放!L$4+装备属性!L$4*IF($BO49&lt;10,1,ROUNDDOWN($BO49,-1))+SUM(属性投放!M$37:M$45)*$BO49+VLOOKUP($BP$2,一级属性!$E$41:$P$64,COLUMNS(一级属性!$E$41:O$64),0)*($BO49+0.25*IF($BO49&lt;10,1,ROUNDDOWN($BO49,-1)))+VLOOKUP($BP$2,宝石属性!$B$43:$M$66,COLUMNS(宝石属性!$B$43:L$66),0)*10*VLOOKUP(ROUNDDOWN($BO49,-1),宝石属性!$B$25:$N$41,2,0)*VLOOKUP(ROUNDDOWN($BO49,-1),宝石属性!$B$25:$N$41,3,0)+VLOOKUP($BP$2,职业被动!$B$6:$M$29,COLUMNS(职业被动!$B$6:L$29),0)*$BO49,0)</f>
        <v>14</v>
      </c>
      <c r="BY49" s="9">
        <f>ROUND(属性投放!M$4+装备属性!M$4*IF($BO49&lt;10,1,ROUNDDOWN($BO49,-1))+SUM(属性投放!N$37:N$45)*$BO49+VLOOKUP($BP$2,一级属性!$E$41:$P$64,COLUMNS(一级属性!$E$41:P$64),0)*($BO49+0.25*IF($BO49&lt;10,1,ROUNDDOWN($BO49,-1)))+VLOOKUP($BP$2,宝石属性!$B$43:$M$66,COLUMNS(宝石属性!$B$43:M$66),0)*10*VLOOKUP(ROUNDDOWN($BO49,-1),宝石属性!$B$25:$N$41,2,0)*VLOOKUP(ROUNDDOWN($BO49,-1),宝石属性!$B$25:$N$41,3,0)+VLOOKUP($BP$2,职业被动!$B$6:$M$29,COLUMNS(职业被动!$B$6:M$29),0)*$BO49,0)</f>
        <v>490</v>
      </c>
      <c r="BZ49" s="48">
        <f>属性价值和能力评分!$F$9+ROUND(属性价值和能力评分!$F$38*10,0)*BO49+ROUND((SUM(装备属性!$W$9:$W$14)+属性价值和能力评分!$F$38*1.25+1.4+2.8)*IF(BO49&lt;10,1,ROUNDDOWN(BO49,-1)),0)+15*VLOOKUP(ROUNDDOWN(BO49,-1),宝石属性!$B$26:$D$41,2,0)*6*VLOOKUP(ROUNDDOWN(BO49,-1),宝石属性!$B$26:$D$41,3,0)+(属性价值和能力评分!$F$49*9+属性价值和能力评分!$F$50*2+属性价值和能力评分!$F$53*8/5)*BO49</f>
        <v>8326</v>
      </c>
      <c r="CB49" s="1">
        <v>46</v>
      </c>
      <c r="CC49" s="9">
        <f>ROUND(属性投放!D$4+装备属性!D$4*IF($CB49&lt;10,1,ROUNDDOWN($CB49,-1))+SUM(属性投放!E$37:E$45)*$CB49+VLOOKUP($CC$2,一级属性!$E$41:$P$64,COLUMNS(一级属性!$E$41:G$64),0)*($CB49+0.25*IF($CB49&lt;10,1,ROUNDDOWN($CB49,-1)))+VLOOKUP($CC$2,宝石属性!$B$43:$M$66,COLUMNS(宝石属性!$B$43:D$66),0)*10*VLOOKUP(ROUNDDOWN($CB49,-1),宝石属性!$B$25:$N$41,2,0)*VLOOKUP(ROUNDDOWN($CB49,-1),宝石属性!$B$25:$N$41,3,0)+VLOOKUP($CC$2,职业被动!$B$6:$M$29,COLUMNS(职业被动!$B$6:D$29),0)*$CB49,0)</f>
        <v>2074</v>
      </c>
      <c r="CD49" s="9">
        <f>ROUND(属性投放!E$4+装备属性!E$4*IF($CB49&lt;10,1,ROUNDDOWN($CB49,-1))+SUM(属性投放!F$37:F$45)*$CB49+VLOOKUP($CC$2,一级属性!$E$41:$P$64,COLUMNS(一级属性!$E$41:H$64),0)*($CB49+0.25*IF($CB49&lt;10,1,ROUNDDOWN($CB49,-1)))+VLOOKUP($CC$2,宝石属性!$B$43:$M$66,COLUMNS(宝石属性!$B$43:E$66),0)*10*VLOOKUP(ROUNDDOWN($CB49,-1),宝石属性!$B$25:$N$41,2,0)*VLOOKUP(ROUNDDOWN($CB49,-1),宝石属性!$B$25:$N$41,3,0)+VLOOKUP($CC$2,职业被动!$B$6:$M$29,COLUMNS(职业被动!$B$6:E$29),0)*$CB49,0)</f>
        <v>1218</v>
      </c>
      <c r="CE49" s="9">
        <f>ROUND(属性投放!F$4+装备属性!F$4*IF($CB49&lt;10,1,ROUNDDOWN($CB49,-1))+SUM(属性投放!G$37:G$45)*$CB49+VLOOKUP($CC$2,一级属性!$E$41:$P$64,COLUMNS(一级属性!$E$41:I$64),0)*($CB49+0.25*IF($CB49&lt;10,1,ROUNDDOWN($CB49,-1)))+VLOOKUP($CC$2,宝石属性!$B$43:$M$66,COLUMNS(宝石属性!$B$43:F$66),0)*10*VLOOKUP(ROUNDDOWN($CB49,-1),宝石属性!$B$25:$N$41,2,0)*VLOOKUP(ROUNDDOWN($CB49,-1),宝石属性!$B$25:$N$41,3,0)+VLOOKUP($CC$2,职业被动!$B$6:$M$29,COLUMNS(职业被动!$B$6:F$29),0)*$CB49,0)</f>
        <v>979</v>
      </c>
      <c r="CF49" s="9">
        <f>ROUND(属性投放!G$4+装备属性!G$4*IF($CB49&lt;10,1,ROUNDDOWN($CB49,-1))+SUM(属性投放!H$37:H$45)*$CB49+VLOOKUP($CC$2,一级属性!$E$41:$P$64,COLUMNS(一级属性!$E$41:J$64),0)*($CB49+0.25*IF($CB49&lt;10,1,ROUNDDOWN($CB49,-1)))+VLOOKUP($CC$2,宝石属性!$B$43:$M$66,COLUMNS(宝石属性!$B$43:G$66),0)*10*VLOOKUP(ROUNDDOWN($CB49,-1),宝石属性!$B$25:$N$41,2,0)*VLOOKUP(ROUNDDOWN($CB49,-1),宝石属性!$B$25:$N$41,3,0)+VLOOKUP($CC$2,职业被动!$B$6:$M$29,COLUMNS(职业被动!$B$6:G$29),0)*$CB49,0)</f>
        <v>455</v>
      </c>
      <c r="CG49" s="9">
        <f>ROUND(属性投放!H$4+装备属性!H$4*IF($CB49&lt;10,1,ROUNDDOWN($CB49,-1))+SUM(属性投放!I$37:I$45)*$CB49+VLOOKUP($CC$2,一级属性!$E$41:$P$64,COLUMNS(一级属性!$E$41:K$64),0)*($CB49+0.25*IF($CB49&lt;10,1,ROUNDDOWN($CB49,-1)))+VLOOKUP($CC$2,宝石属性!$B$43:$M$66,COLUMNS(宝石属性!$B$43:H$66),0)*10*VLOOKUP(ROUNDDOWN($CB49,-1),宝石属性!$B$25:$N$41,2,0)*VLOOKUP(ROUNDDOWN($CB49,-1),宝石属性!$B$25:$N$41,3,0)+VLOOKUP($CC$2,职业被动!$B$6:$M$29,COLUMNS(职业被动!$B$6:H$29),0)*$CB49,0)</f>
        <v>336</v>
      </c>
      <c r="CH49" s="9">
        <f>ROUND(属性投放!I$4+装备属性!I$4*IF($CB49&lt;10,1,ROUNDDOWN($CB49,-1))+SUM(属性投放!J$37:J$45)*$CB49+VLOOKUP($CC$2,一级属性!$E$41:$P$64,COLUMNS(一级属性!$E$41:L$64),0)*($CB49+0.25*IF($CB49&lt;10,1,ROUNDDOWN($CB49,-1)))+VLOOKUP($CC$2,宝石属性!$B$43:$M$66,COLUMNS(宝石属性!$B$43:I$66),0)*10*VLOOKUP(ROUNDDOWN($CB49,-1),宝石属性!$B$25:$N$41,2,0)*VLOOKUP(ROUNDDOWN($CB49,-1),宝石属性!$B$25:$N$41,3,0)+VLOOKUP($CC$2,职业被动!$B$6:$M$29,COLUMNS(职业被动!$B$6:I$29),0)*$CB49,0)</f>
        <v>492</v>
      </c>
      <c r="CI49" s="9">
        <f>ROUND(属性投放!J$4+装备属性!J$4*IF($CB49&lt;10,1,ROUNDDOWN($CB49,-1))+SUM(属性投放!K$37:K$45)*$CB49+VLOOKUP($CC$2,一级属性!$E$41:$P$64,COLUMNS(一级属性!$E$41:M$64),0)*($CB49+0.25*IF($CB49&lt;10,1,ROUNDDOWN($CB49,-1)))+VLOOKUP($CC$2,宝石属性!$B$43:$M$66,COLUMNS(宝石属性!$B$43:J$66),0)*10*VLOOKUP(ROUNDDOWN($CB49,-1),宝石属性!$B$25:$N$41,2,0)*VLOOKUP(ROUNDDOWN($CB49,-1),宝石属性!$B$25:$N$41,3,0)+VLOOKUP($CC$2,职业被动!$B$6:$M$29,COLUMNS(职业被动!$B$6:J$29),0)*$CB49,0)</f>
        <v>313</v>
      </c>
      <c r="CJ49" s="9">
        <f>ROUND(属性投放!K$4+装备属性!K$4*IF($CB49&lt;10,1,ROUNDDOWN($CB49,-1))+SUM(属性投放!L$37:L$45)*$CB49+VLOOKUP($CC$2,一级属性!$E$41:$P$64,COLUMNS(一级属性!$E$41:N$64),0)*($CB49+0.25*IF($CB49&lt;10,1,ROUNDDOWN($CB49,-1)))+VLOOKUP($CC$2,宝石属性!$B$43:$M$66,COLUMNS(宝石属性!$B$43:K$66),0)*10*VLOOKUP(ROUNDDOWN($CB49,-1),宝石属性!$B$25:$N$41,2,0)*VLOOKUP(ROUNDDOWN($CB49,-1),宝石属性!$B$25:$N$41,3,0)+VLOOKUP($CC$2,职业被动!$B$6:$M$29,COLUMNS(职业被动!$B$6:K$29),0)*$CB49,0)</f>
        <v>163</v>
      </c>
      <c r="CK49" s="9">
        <f>ROUND(属性投放!L$4+装备属性!L$4*IF($CB49&lt;10,1,ROUNDDOWN($CB49,-1))+SUM(属性投放!M$37:M$45)*$CB49+VLOOKUP($CC$2,一级属性!$E$41:$P$64,COLUMNS(一级属性!$E$41:O$64),0)*($CB49+0.25*IF($CB49&lt;10,1,ROUNDDOWN($CB49,-1)))+VLOOKUP($CC$2,宝石属性!$B$43:$M$66,COLUMNS(宝石属性!$B$43:L$66),0)*10*VLOOKUP(ROUNDDOWN($CB49,-1),宝石属性!$B$25:$N$41,2,0)*VLOOKUP(ROUNDDOWN($CB49,-1),宝石属性!$B$25:$N$41,3,0)+VLOOKUP($CC$2,职业被动!$B$6:$M$29,COLUMNS(职业被动!$B$6:L$29),0)*$CB49,0)</f>
        <v>14</v>
      </c>
      <c r="CL49" s="9">
        <f>ROUND(属性投放!M$4+装备属性!M$4*IF($CB49&lt;10,1,ROUNDDOWN($CB49,-1))+SUM(属性投放!N$37:N$45)*$CB49+VLOOKUP($CC$2,一级属性!$E$41:$P$64,COLUMNS(一级属性!$E$41:P$64),0)*($CB49+0.25*IF($CB49&lt;10,1,ROUNDDOWN($CB49,-1)))+VLOOKUP($CC$2,宝石属性!$B$43:$M$66,COLUMNS(宝石属性!$B$43:M$66),0)*10*VLOOKUP(ROUNDDOWN($CB49,-1),宝石属性!$B$25:$N$41,2,0)*VLOOKUP(ROUNDDOWN($CB49,-1),宝石属性!$B$25:$N$41,3,0)+VLOOKUP($CC$2,职业被动!$B$6:$M$29,COLUMNS(职业被动!$B$6:M$29),0)*$CB49,0)</f>
        <v>474</v>
      </c>
      <c r="CM49" s="48">
        <f>属性价值和能力评分!$F$9+ROUND(属性价值和能力评分!$F$38*10,0)*CB49+ROUND((SUM(装备属性!$W$9:$W$14)+属性价值和能力评分!$F$38*1.25+1.4+2.8)*IF(CB49&lt;10,1,ROUNDDOWN(CB49,-1)),0)+15*VLOOKUP(ROUNDDOWN(CB49,-1),宝石属性!$B$26:$D$41,2,0)*6*VLOOKUP(ROUNDDOWN(CB49,-1),宝石属性!$B$26:$D$41,3,0)+(属性价值和能力评分!$F$49*9+属性价值和能力评分!$F$50*2+属性价值和能力评分!$F$53*8/5)*CB49</f>
        <v>8326</v>
      </c>
      <c r="CO49" s="1">
        <v>46</v>
      </c>
      <c r="CP49" s="9">
        <f>ROUND(属性投放!D$4+装备属性!D$4*IF($CO49&lt;10,1,ROUNDDOWN($CO49,-1))+SUM(属性投放!E$37:E$45)*$CO49+VLOOKUP($CP$2,一级属性!$E$41:$P$64,COLUMNS(一级属性!$E$41:G$64),0)*($CO49+0.25*IF($CO49&lt;10,1,ROUNDDOWN($CO49,-1)))+VLOOKUP($CP$2,宝石属性!$B$43:$M$66,COLUMNS(宝石属性!$B$43:D$66),0)*10*VLOOKUP(ROUNDDOWN($CO49,-1),宝石属性!$B$25:$N$41,2,0)*VLOOKUP(ROUNDDOWN($CO49,-1),宝石属性!$B$25:$N$41,3,0)+VLOOKUP($CP$2,职业被动!$B$6:$M$29,COLUMNS(职业被动!$B$6:D$29),0)*$CO49,0)</f>
        <v>2074</v>
      </c>
      <c r="CQ49" s="9">
        <f>ROUND(属性投放!E$4+装备属性!E$4*IF($CO49&lt;10,1,ROUNDDOWN($CO49,-1))+SUM(属性投放!F$37:F$45)*$CO49+VLOOKUP($CP$2,一级属性!$E$41:$P$64,COLUMNS(一级属性!$E$41:H$64),0)*($CO49+0.25*IF($CO49&lt;10,1,ROUNDDOWN($CO49,-1)))+VLOOKUP($CP$2,宝石属性!$B$43:$M$66,COLUMNS(宝石属性!$B$43:E$66),0)*10*VLOOKUP(ROUNDDOWN($CO49,-1),宝石属性!$B$25:$N$41,2,0)*VLOOKUP(ROUNDDOWN($CO49,-1),宝石属性!$B$25:$N$41,3,0)+VLOOKUP($CP$2,职业被动!$B$6:$M$29,COLUMNS(职业被动!$B$6:E$29),0)*$CO49,0)</f>
        <v>2618</v>
      </c>
      <c r="CR49" s="9">
        <f>ROUND(属性投放!F$4+装备属性!F$4*IF($CO49&lt;10,1,ROUNDDOWN($CO49,-1))+SUM(属性投放!G$37:G$45)*$CO49+VLOOKUP($CP$2,一级属性!$E$41:$P$64,COLUMNS(一级属性!$E$41:I$64),0)*($CO49+0.25*IF($CO49&lt;10,1,ROUNDDOWN($CO49,-1)))+VLOOKUP($CP$2,宝石属性!$B$43:$M$66,COLUMNS(宝石属性!$B$43:F$66),0)*10*VLOOKUP(ROUNDDOWN($CO49,-1),宝石属性!$B$25:$N$41,2,0)*VLOOKUP(ROUNDDOWN($CO49,-1),宝石属性!$B$25:$N$41,3,0)+VLOOKUP($CP$2,职业被动!$B$6:$M$29,COLUMNS(职业被动!$B$6:F$29),0)*$CO49,0)</f>
        <v>520</v>
      </c>
      <c r="CS49" s="9">
        <f>ROUND(属性投放!G$4+装备属性!G$4*IF($CO49&lt;10,1,ROUNDDOWN($CO49,-1))+SUM(属性投放!H$37:H$45)*$CO49+VLOOKUP($CP$2,一级属性!$E$41:$P$64,COLUMNS(一级属性!$E$41:J$64),0)*($CO49+0.25*IF($CO49&lt;10,1,ROUNDDOWN($CO49,-1)))+VLOOKUP($CP$2,宝石属性!$B$43:$M$66,COLUMNS(宝石属性!$B$43:G$66),0)*10*VLOOKUP(ROUNDDOWN($CO49,-1),宝石属性!$B$25:$N$41,2,0)*VLOOKUP(ROUNDDOWN($CO49,-1),宝石属性!$B$25:$N$41,3,0)+VLOOKUP($CP$2,职业被动!$B$6:$M$29,COLUMNS(职业被动!$B$6:G$29),0)*$CO49,0)</f>
        <v>409</v>
      </c>
      <c r="CT49" s="9">
        <f>ROUND(属性投放!H$4+装备属性!H$4*IF($CO49&lt;10,1,ROUNDDOWN($CO49,-1))+SUM(属性投放!I$37:I$45)*$CO49+VLOOKUP($CP$2,一级属性!$E$41:$P$64,COLUMNS(一级属性!$E$41:K$64),0)*($CO49+0.25*IF($CO49&lt;10,1,ROUNDDOWN($CO49,-1)))+VLOOKUP($CP$2,宝石属性!$B$43:$M$66,COLUMNS(宝石属性!$B$43:H$66),0)*10*VLOOKUP(ROUNDDOWN($CO49,-1),宝石属性!$B$25:$N$41,2,0)*VLOOKUP(ROUNDDOWN($CO49,-1),宝石属性!$B$25:$N$41,3,0)+VLOOKUP($CP$2,职业被动!$B$6:$M$29,COLUMNS(职业被动!$B$6:H$29),0)*$CO49,0)</f>
        <v>756</v>
      </c>
      <c r="CU49" s="9">
        <f>ROUND(属性投放!I$4+装备属性!I$4*IF($CO49&lt;10,1,ROUNDDOWN($CO49,-1))+SUM(属性投放!J$37:J$45)*$CO49+VLOOKUP($CP$2,一级属性!$E$41:$P$64,COLUMNS(一级属性!$E$41:L$64),0)*($CO49+0.25*IF($CO49&lt;10,1,ROUNDDOWN($CO49,-1)))+VLOOKUP($CP$2,宝石属性!$B$43:$M$66,COLUMNS(宝石属性!$B$43:I$66),0)*10*VLOOKUP(ROUNDDOWN($CO49,-1),宝石属性!$B$25:$N$41,2,0)*VLOOKUP(ROUNDDOWN($CO49,-1),宝石属性!$B$25:$N$41,3,0)+VLOOKUP($CP$2,职业被动!$B$6:$M$29,COLUMNS(职业被动!$B$6:I$29),0)*$CO49,0)</f>
        <v>650</v>
      </c>
      <c r="CV49" s="9">
        <f>ROUND(属性投放!J$4+装备属性!J$4*IF($CO49&lt;10,1,ROUNDDOWN($CO49,-1))+SUM(属性投放!K$37:K$45)*$CO49+VLOOKUP($CP$2,一级属性!$E$41:$P$64,COLUMNS(一级属性!$E$41:M$64),0)*($CO49+0.25*IF($CO49&lt;10,1,ROUNDDOWN($CO49,-1)))+VLOOKUP($CP$2,宝石属性!$B$43:$M$66,COLUMNS(宝石属性!$B$43:J$66),0)*10*VLOOKUP(ROUNDDOWN($CO49,-1),宝石属性!$B$25:$N$41,2,0)*VLOOKUP(ROUNDDOWN($CO49,-1),宝石属性!$B$25:$N$41,3,0)+VLOOKUP($CP$2,职业被动!$B$6:$M$29,COLUMNS(职业被动!$B$6:J$29),0)*$CO49,0)</f>
        <v>257</v>
      </c>
      <c r="CW49" s="9">
        <f>ROUND(属性投放!K$4+装备属性!K$4*IF($CO49&lt;10,1,ROUNDDOWN($CO49,-1))+SUM(属性投放!L$37:L$45)*$CO49+VLOOKUP($CP$2,一级属性!$E$41:$P$64,COLUMNS(一级属性!$E$41:N$64),0)*($CO49+0.25*IF($CO49&lt;10,1,ROUNDDOWN($CO49,-1)))+VLOOKUP($CP$2,宝石属性!$B$43:$M$66,COLUMNS(宝石属性!$B$43:K$66),0)*10*VLOOKUP(ROUNDDOWN($CO49,-1),宝石属性!$B$25:$N$41,2,0)*VLOOKUP(ROUNDDOWN($CO49,-1),宝石属性!$B$25:$N$41,3,0)+VLOOKUP($CP$2,职业被动!$B$6:$M$29,COLUMNS(职业被动!$B$6:K$29),0)*$CO49,0)</f>
        <v>163</v>
      </c>
      <c r="CX49" s="9">
        <f>ROUND(属性投放!L$4+装备属性!L$4*IF($CO49&lt;10,1,ROUNDDOWN($CO49,-1))+SUM(属性投放!M$37:M$45)*$CO49+VLOOKUP($CP$2,一级属性!$E$41:$P$64,COLUMNS(一级属性!$E$41:O$64),0)*($CO49+0.25*IF($CO49&lt;10,1,ROUNDDOWN($CO49,-1)))+VLOOKUP($CP$2,宝石属性!$B$43:$M$66,COLUMNS(宝石属性!$B$43:L$66),0)*10*VLOOKUP(ROUNDDOWN($CO49,-1),宝石属性!$B$25:$N$41,2,0)*VLOOKUP(ROUNDDOWN($CO49,-1),宝石属性!$B$25:$N$41,3,0)+VLOOKUP($CP$2,职业被动!$B$6:$M$29,COLUMNS(职业被动!$B$6:L$29),0)*$CO49,0)</f>
        <v>14</v>
      </c>
      <c r="CY49" s="9">
        <f>ROUND(属性投放!M$4+装备属性!M$4*IF($CO49&lt;10,1,ROUNDDOWN($CO49,-1))+SUM(属性投放!N$37:N$45)*$CO49+VLOOKUP($CP$2,一级属性!$E$41:$P$64,COLUMNS(一级属性!$E$41:P$64),0)*($CO49+0.25*IF($CO49&lt;10,1,ROUNDDOWN($CO49,-1)))+VLOOKUP($CP$2,宝石属性!$B$43:$M$66,COLUMNS(宝石属性!$B$43:M$66),0)*10*VLOOKUP(ROUNDDOWN($CO49,-1),宝石属性!$B$25:$N$41,2,0)*VLOOKUP(ROUNDDOWN($CO49,-1),宝石属性!$B$25:$N$41,3,0)+VLOOKUP($CP$2,职业被动!$B$6:$M$29,COLUMNS(职业被动!$B$6:M$29),0)*$CO49,0)</f>
        <v>474</v>
      </c>
      <c r="CZ49" s="48">
        <f>属性价值和能力评分!$F$9+ROUND(属性价值和能力评分!$F$38*10,0)*CO49+ROUND((SUM(装备属性!$W$9:$W$14)+属性价值和能力评分!$F$38*1.25+1.4+2.8)*IF(CO49&lt;10,1,ROUNDDOWN(CO49,-1)),0)+15*VLOOKUP(ROUNDDOWN(CO49,-1),宝石属性!$B$26:$D$41,2,0)*6*VLOOKUP(ROUNDDOWN(CO49,-1),宝石属性!$B$26:$D$41,3,0)+(属性价值和能力评分!$F$49*9+属性价值和能力评分!$F$50*2+属性价值和能力评分!$F$53*8/5)*CO49</f>
        <v>8326</v>
      </c>
      <c r="DB49" s="1">
        <v>46</v>
      </c>
      <c r="DC49" s="9">
        <f>ROUND(属性投放!D$4+装备属性!D$4*IF($DB49&lt;10,1,ROUNDDOWN($DB49,-1))+SUM(属性投放!E$37:E$45)*$DB49+VLOOKUP($DC$2,一级属性!$E$41:$P$64,COLUMNS(一级属性!$E$41:G$64),0)*($DB49+0.25*IF($DB49&lt;10,1,ROUNDDOWN($DB49,-1)))+VLOOKUP($DC$2,宝石属性!$B$43:$M$66,COLUMNS(宝石属性!$B$43:D$66),0)*10*VLOOKUP(ROUNDDOWN($DB49,-1),宝石属性!$B$25:$N$41,2,0)*VLOOKUP(ROUNDDOWN($DB49,-1),宝石属性!$B$25:$N$41,3,0)+VLOOKUP($DC$2,职业被动!$B$6:$M$29,COLUMNS(职业被动!$B$6:D$29),0)*$DB49,0)</f>
        <v>2396</v>
      </c>
      <c r="DD49" s="9">
        <f>ROUND(属性投放!E$4+装备属性!E$4*IF($DB49&lt;10,1,ROUNDDOWN($DB49,-1))+SUM(属性投放!F$37:F$45)*$DB49+VLOOKUP($DC$2,一级属性!$E$41:$P$64,COLUMNS(一级属性!$E$41:H$64),0)*($DB49+0.25*IF($DB49&lt;10,1,ROUNDDOWN($DB49,-1)))+VLOOKUP($DC$2,宝石属性!$B$43:$M$66,COLUMNS(宝石属性!$B$43:E$66),0)*10*VLOOKUP(ROUNDDOWN($DB49,-1),宝石属性!$B$25:$N$41,2,0)*VLOOKUP(ROUNDDOWN($DB49,-1),宝石属性!$B$25:$N$41,3,0)+VLOOKUP($DC$2,职业被动!$B$6:$M$29,COLUMNS(职业被动!$B$6:E$29),0)*$DB49,0)</f>
        <v>1218</v>
      </c>
      <c r="DE49" s="9">
        <f>ROUND(属性投放!F$4+装备属性!F$4*IF($DB49&lt;10,1,ROUNDDOWN($DB49,-1))+SUM(属性投放!G$37:G$45)*$DB49+VLOOKUP($DC$2,一级属性!$E$41:$P$64,COLUMNS(一级属性!$E$41:I$64),0)*($DB49+0.25*IF($DB49&lt;10,1,ROUNDDOWN($DB49,-1)))+VLOOKUP($DC$2,宝石属性!$B$43:$M$66,COLUMNS(宝石属性!$B$43:F$66),0)*10*VLOOKUP(ROUNDDOWN($DB49,-1),宝石属性!$B$25:$N$41,2,0)*VLOOKUP(ROUNDDOWN($DB49,-1),宝石属性!$B$25:$N$41,3,0)+VLOOKUP($DC$2,职业被动!$B$6:$M$29,COLUMNS(职业被动!$B$6:F$29),0)*$DB49,0)</f>
        <v>520</v>
      </c>
      <c r="DF49" s="9">
        <f>ROUND(属性投放!G$4+装备属性!G$4*IF($DB49&lt;10,1,ROUNDDOWN($DB49,-1))+SUM(属性投放!H$37:H$45)*$DB49+VLOOKUP($DC$2,一级属性!$E$41:$P$64,COLUMNS(一级属性!$E$41:J$64),0)*($DB49+0.25*IF($DB49&lt;10,1,ROUNDDOWN($DB49,-1)))+VLOOKUP($DC$2,宝石属性!$B$43:$M$66,COLUMNS(宝石属性!$B$43:G$66),0)*10*VLOOKUP(ROUNDDOWN($DB49,-1),宝石属性!$B$25:$N$41,2,0)*VLOOKUP(ROUNDDOWN($DB49,-1),宝石属性!$B$25:$N$41,3,0)+VLOOKUP($DC$2,职业被动!$B$6:$M$29,COLUMNS(职业被动!$B$6:G$29),0)*$DB49,0)</f>
        <v>1165</v>
      </c>
      <c r="DG49" s="9">
        <f>ROUND(属性投放!H$4+装备属性!H$4*IF($DB49&lt;10,1,ROUNDDOWN($DB49,-1))+SUM(属性投放!I$37:I$45)*$DB49+VLOOKUP($DC$2,一级属性!$E$41:$P$64,COLUMNS(一级属性!$E$41:K$64),0)*($DB49+0.25*IF($DB49&lt;10,1,ROUNDDOWN($DB49,-1)))+VLOOKUP($DC$2,宝石属性!$B$43:$M$66,COLUMNS(宝石属性!$B$43:H$66),0)*10*VLOOKUP(ROUNDDOWN($DB49,-1),宝石属性!$B$25:$N$41,2,0)*VLOOKUP(ROUNDDOWN($DB49,-1),宝石属性!$B$25:$N$41,3,0)+VLOOKUP($DC$2,职业被动!$B$6:$M$29,COLUMNS(职业被动!$B$6:H$29),0)*$DB49,0)</f>
        <v>336</v>
      </c>
      <c r="DH49" s="9">
        <f>ROUND(属性投放!I$4+装备属性!I$4*IF($DB49&lt;10,1,ROUNDDOWN($DB49,-1))+SUM(属性投放!J$37:J$45)*$DB49+VLOOKUP($DC$2,一级属性!$E$41:$P$64,COLUMNS(一级属性!$E$41:L$64),0)*($DB49+0.25*IF($DB49&lt;10,1,ROUNDDOWN($DB49,-1)))+VLOOKUP($DC$2,宝石属性!$B$43:$M$66,COLUMNS(宝石属性!$B$43:I$66),0)*10*VLOOKUP(ROUNDDOWN($DB49,-1),宝石属性!$B$25:$N$41,2,0)*VLOOKUP(ROUNDDOWN($DB49,-1),宝石属性!$B$25:$N$41,3,0)+VLOOKUP($DC$2,职业被动!$B$6:$M$29,COLUMNS(职业被动!$B$6:I$29),0)*$DB49,0)</f>
        <v>436</v>
      </c>
      <c r="DI49" s="9">
        <f>ROUND(属性投放!J$4+装备属性!J$4*IF($DB49&lt;10,1,ROUNDDOWN($DB49,-1))+SUM(属性投放!K$37:K$45)*$DB49+VLOOKUP($DC$2,一级属性!$E$41:$P$64,COLUMNS(一级属性!$E$41:M$64),0)*($DB49+0.25*IF($DB49&lt;10,1,ROUNDDOWN($DB49,-1)))+VLOOKUP($DC$2,宝石属性!$B$43:$M$66,COLUMNS(宝石属性!$B$43:J$66),0)*10*VLOOKUP(ROUNDDOWN($DB49,-1),宝石属性!$B$25:$N$41,2,0)*VLOOKUP(ROUNDDOWN($DB49,-1),宝石属性!$B$25:$N$41,3,0)+VLOOKUP($DC$2,职业被动!$B$6:$M$29,COLUMNS(职业被动!$B$6:J$29),0)*$DB49,0)</f>
        <v>313</v>
      </c>
      <c r="DJ49" s="9">
        <f>ROUND(属性投放!K$4+装备属性!K$4*IF($DB49&lt;10,1,ROUNDDOWN($DB49,-1))+SUM(属性投放!L$37:L$45)*$DB49+VLOOKUP($DC$2,一级属性!$E$41:$P$64,COLUMNS(一级属性!$E$41:N$64),0)*($DB49+0.25*IF($DB49&lt;10,1,ROUNDDOWN($DB49,-1)))+VLOOKUP($DC$2,宝石属性!$B$43:$M$66,COLUMNS(宝石属性!$B$43:K$66),0)*10*VLOOKUP(ROUNDDOWN($DB49,-1),宝石属性!$B$25:$N$41,2,0)*VLOOKUP(ROUNDDOWN($DB49,-1),宝石属性!$B$25:$N$41,3,0)+VLOOKUP($DC$2,职业被动!$B$6:$M$29,COLUMNS(职业被动!$B$6:K$29),0)*$DB49,0)</f>
        <v>195</v>
      </c>
      <c r="DK49" s="9">
        <f>ROUND(属性投放!L$4+装备属性!L$4*IF($DB49&lt;10,1,ROUNDDOWN($DB49,-1))+SUM(属性投放!M$37:M$45)*$DB49+VLOOKUP($DC$2,一级属性!$E$41:$P$64,COLUMNS(一级属性!$E$41:O$64),0)*($DB49+0.25*IF($DB49&lt;10,1,ROUNDDOWN($DB49,-1)))+VLOOKUP($DC$2,宝石属性!$B$43:$M$66,COLUMNS(宝石属性!$B$43:L$66),0)*10*VLOOKUP(ROUNDDOWN($DB49,-1),宝石属性!$B$25:$N$41,2,0)*VLOOKUP(ROUNDDOWN($DB49,-1),宝石属性!$B$25:$N$41,3,0)+VLOOKUP($DC$2,职业被动!$B$6:$M$29,COLUMNS(职业被动!$B$6:L$29),0)*$DB49,0)</f>
        <v>14</v>
      </c>
      <c r="DL49" s="9">
        <f>ROUND(属性投放!M$4+装备属性!M$4*IF($DB49&lt;10,1,ROUNDDOWN($DB49,-1))+SUM(属性投放!N$37:N$45)*$DB49+VLOOKUP($DC$2,一级属性!$E$41:$P$64,COLUMNS(一级属性!$E$41:P$64),0)*($DB49+0.25*IF($DB49&lt;10,1,ROUNDDOWN($DB49,-1)))+VLOOKUP($DC$2,宝石属性!$B$43:$M$66,COLUMNS(宝石属性!$B$43:M$66),0)*10*VLOOKUP(ROUNDDOWN($DB49,-1),宝石属性!$B$25:$N$41,2,0)*VLOOKUP(ROUNDDOWN($DB49,-1),宝石属性!$B$25:$N$41,3,0)+VLOOKUP($DC$2,职业被动!$B$6:$M$29,COLUMNS(职业被动!$B$6:M$29),0)*$DB49,0)</f>
        <v>474</v>
      </c>
      <c r="DM49" s="48">
        <f>属性价值和能力评分!$F$9+ROUND(属性价值和能力评分!$F$38*10,0)*DB49+ROUND((SUM(装备属性!$W$9:$W$14)+属性价值和能力评分!$F$38*1.25+1.4+2.8)*IF(DB49&lt;10,1,ROUNDDOWN(DB49,-1)),0)+15*VLOOKUP(ROUNDDOWN(DB49,-1),宝石属性!$B$26:$D$41,2,0)*6*VLOOKUP(ROUNDDOWN(DB49,-1),宝石属性!$B$26:$D$41,3,0)+(属性价值和能力评分!$F$49*9+属性价值和能力评分!$F$50*2+属性价值和能力评分!$F$53*8/5)*DB49</f>
        <v>8326</v>
      </c>
      <c r="DO49" s="1">
        <v>46</v>
      </c>
      <c r="DP49" s="9">
        <f>ROUND(属性投放!D$4+装备属性!D$4*IF($DO49&lt;10,1,ROUNDDOWN($DO49,-1))+SUM(属性投放!E$37:E$45)*$DO49+VLOOKUP($DP$2,一级属性!$E$41:$P$64,COLUMNS(一级属性!$E$41:G$64),0)*($DO49+0.25*IF($DO49&lt;10,1,ROUNDDOWN($DO49,-1)))+VLOOKUP($DP$2,宝石属性!$B$43:$M$66,COLUMNS(宝石属性!$B$43:D$66),0)*10*VLOOKUP(ROUNDDOWN($DO49,-1),宝石属性!$B$25:$N$41,2,0)*VLOOKUP(ROUNDDOWN($DO49,-1),宝石属性!$B$25:$N$41,3,0)+VLOOKUP($DP$2,职业被动!$B$6:$M$29,COLUMNS(职业被动!$B$6:D$29),0)*$DO49,0)</f>
        <v>5118</v>
      </c>
      <c r="DQ49" s="9">
        <f>ROUND(属性投放!E$4+装备属性!E$4*IF($DO49&lt;10,1,ROUNDDOWN($DO49,-1))+SUM(属性投放!F$37:F$45)*$DO49+VLOOKUP($DP$2,一级属性!$E$41:$P$64,COLUMNS(一级属性!$E$41:H$64),0)*($DO49+0.25*IF($DO49&lt;10,1,ROUNDDOWN($DO49,-1)))+VLOOKUP($DP$2,宝石属性!$B$43:$M$66,COLUMNS(宝石属性!$B$43:E$66),0)*10*VLOOKUP(ROUNDDOWN($DO49,-1),宝石属性!$B$25:$N$41,2,0)*VLOOKUP(ROUNDDOWN($DO49,-1),宝石属性!$B$25:$N$41,3,0)+VLOOKUP($DP$2,职业被动!$B$6:$M$29,COLUMNS(职业被动!$B$6:E$29),0)*$DO49,0)</f>
        <v>1218</v>
      </c>
      <c r="DR49" s="9">
        <f>ROUND(属性投放!F$4+装备属性!F$4*IF($DO49&lt;10,1,ROUNDDOWN($DO49,-1))+SUM(属性投放!G$37:G$45)*$DO49+VLOOKUP($DP$2,一级属性!$E$41:$P$64,COLUMNS(一级属性!$E$41:I$64),0)*($DO49+0.25*IF($DO49&lt;10,1,ROUNDDOWN($DO49,-1)))+VLOOKUP($DP$2,宝石属性!$B$43:$M$66,COLUMNS(宝石属性!$B$43:F$66),0)*10*VLOOKUP(ROUNDDOWN($DO49,-1),宝石属性!$B$25:$N$41,2,0)*VLOOKUP(ROUNDDOWN($DO49,-1),宝石属性!$B$25:$N$41,3,0)+VLOOKUP($DP$2,职业被动!$B$6:$M$29,COLUMNS(职业被动!$B$6:F$29),0)*$DO49,0)</f>
        <v>520</v>
      </c>
      <c r="DS49" s="9">
        <f>ROUND(属性投放!G$4+装备属性!G$4*IF($DO49&lt;10,1,ROUNDDOWN($DO49,-1))+SUM(属性投放!H$37:H$45)*$DO49+VLOOKUP($DP$2,一级属性!$E$41:$P$64,COLUMNS(一级属性!$E$41:J$64),0)*($DO49+0.25*IF($DO49&lt;10,1,ROUNDDOWN($DO49,-1)))+VLOOKUP($DP$2,宝石属性!$B$43:$M$66,COLUMNS(宝石属性!$B$43:G$66),0)*10*VLOOKUP(ROUNDDOWN($DO49,-1),宝石属性!$B$25:$N$41,2,0)*VLOOKUP(ROUNDDOWN($DO49,-1),宝石属性!$B$25:$N$41,3,0)+VLOOKUP($DP$2,职业被动!$B$6:$M$29,COLUMNS(职业被动!$B$6:G$29),0)*$DO49,0)</f>
        <v>409</v>
      </c>
      <c r="DT49" s="9">
        <f>ROUND(属性投放!H$4+装备属性!H$4*IF($DO49&lt;10,1,ROUNDDOWN($DO49,-1))+SUM(属性投放!I$37:I$45)*$DO49+VLOOKUP($DP$2,一级属性!$E$41:$P$64,COLUMNS(一级属性!$E$41:K$64),0)*($DO49+0.25*IF($DO49&lt;10,1,ROUNDDOWN($DO49,-1)))+VLOOKUP($DP$2,宝石属性!$B$43:$M$66,COLUMNS(宝石属性!$B$43:H$66),0)*10*VLOOKUP(ROUNDDOWN($DO49,-1),宝石属性!$B$25:$N$41,2,0)*VLOOKUP(ROUNDDOWN($DO49,-1),宝石属性!$B$25:$N$41,3,0)+VLOOKUP($DP$2,职业被动!$B$6:$M$29,COLUMNS(职业被动!$B$6:H$29),0)*$DO49,0)</f>
        <v>382</v>
      </c>
      <c r="DU49" s="9">
        <f>ROUND(属性投放!I$4+装备属性!I$4*IF($DO49&lt;10,1,ROUNDDOWN($DO49,-1))+SUM(属性投放!J$37:J$45)*$DO49+VLOOKUP($DP$2,一级属性!$E$41:$P$64,COLUMNS(一级属性!$E$41:L$64),0)*($DO49+0.25*IF($DO49&lt;10,1,ROUNDDOWN($DO49,-1)))+VLOOKUP($DP$2,宝石属性!$B$43:$M$66,COLUMNS(宝石属性!$B$43:I$66),0)*10*VLOOKUP(ROUNDDOWN($DO49,-1),宝石属性!$B$25:$N$41,2,0)*VLOOKUP(ROUNDDOWN($DO49,-1),宝石属性!$B$25:$N$41,3,0)+VLOOKUP($DP$2,职业被动!$B$6:$M$29,COLUMNS(职业被动!$B$6:I$29),0)*$DO49,0)</f>
        <v>436</v>
      </c>
      <c r="DV49" s="9">
        <f>ROUND(属性投放!J$4+装备属性!J$4*IF($DO49&lt;10,1,ROUNDDOWN($DO49,-1))+SUM(属性投放!K$37:K$45)*$DO49+VLOOKUP($DP$2,一级属性!$E$41:$P$64,COLUMNS(一级属性!$E$41:M$64),0)*($DO49+0.25*IF($DO49&lt;10,1,ROUNDDOWN($DO49,-1)))+VLOOKUP($DP$2,宝石属性!$B$43:$M$66,COLUMNS(宝石属性!$B$43:J$66),0)*10*VLOOKUP(ROUNDDOWN($DO49,-1),宝石属性!$B$25:$N$41,2,0)*VLOOKUP(ROUNDDOWN($DO49,-1),宝石属性!$B$25:$N$41,3,0)+VLOOKUP($DP$2,职业被动!$B$6:$M$29,COLUMNS(职业被动!$B$6:J$29),0)*$DO49,0)</f>
        <v>313</v>
      </c>
      <c r="DW49" s="9">
        <f>ROUND(属性投放!K$4+装备属性!K$4*IF($DO49&lt;10,1,ROUNDDOWN($DO49,-1))+SUM(属性投放!L$37:L$45)*$DO49+VLOOKUP($DP$2,一级属性!$E$41:$P$64,COLUMNS(一级属性!$E$41:N$64),0)*($DO49+0.25*IF($DO49&lt;10,1,ROUNDDOWN($DO49,-1)))+VLOOKUP($DP$2,宝石属性!$B$43:$M$66,COLUMNS(宝石属性!$B$43:K$66),0)*10*VLOOKUP(ROUNDDOWN($DO49,-1),宝石属性!$B$25:$N$41,2,0)*VLOOKUP(ROUNDDOWN($DO49,-1),宝石属性!$B$25:$N$41,3,0)+VLOOKUP($DP$2,职业被动!$B$6:$M$29,COLUMNS(职业被动!$B$6:K$29),0)*$DO49,0)</f>
        <v>195</v>
      </c>
      <c r="DX49" s="9">
        <f>ROUND(属性投放!L$4+装备属性!L$4*IF($DO49&lt;10,1,ROUNDDOWN($DO49,-1))+SUM(属性投放!M$37:M$45)*$DO49+VLOOKUP($DP$2,一级属性!$E$41:$P$64,COLUMNS(一级属性!$E$41:O$64),0)*($DO49+0.25*IF($DO49&lt;10,1,ROUNDDOWN($DO49,-1)))+VLOOKUP($DP$2,宝石属性!$B$43:$M$66,COLUMNS(宝石属性!$B$43:L$66),0)*10*VLOOKUP(ROUNDDOWN($DO49,-1),宝石属性!$B$25:$N$41,2,0)*VLOOKUP(ROUNDDOWN($DO49,-1),宝石属性!$B$25:$N$41,3,0)+VLOOKUP($DP$2,职业被动!$B$6:$M$29,COLUMNS(职业被动!$B$6:L$29),0)*$DO49,0)</f>
        <v>14</v>
      </c>
      <c r="DY49" s="9">
        <f>ROUND(属性投放!M$4+装备属性!M$4*IF($DO49&lt;10,1,ROUNDDOWN($DO49,-1))+SUM(属性投放!N$37:N$45)*$DO49+VLOOKUP($DP$2,一级属性!$E$41:$P$64,COLUMNS(一级属性!$E$41:P$64),0)*($DO49+0.25*IF($DO49&lt;10,1,ROUNDDOWN($DO49,-1)))+VLOOKUP($DP$2,宝石属性!$B$43:$M$66,COLUMNS(宝石属性!$B$43:M$66),0)*10*VLOOKUP(ROUNDDOWN($DO49,-1),宝石属性!$B$25:$N$41,2,0)*VLOOKUP(ROUNDDOWN($DO49,-1),宝石属性!$B$25:$N$41,3,0)+VLOOKUP($DP$2,职业被动!$B$6:$M$29,COLUMNS(职业被动!$B$6:M$29),0)*$DO49,0)</f>
        <v>474</v>
      </c>
      <c r="DZ49" s="48">
        <f>属性价值和能力评分!$F$9+ROUND(属性价值和能力评分!$F$38*10,0)*DO49+ROUND((SUM(装备属性!$W$9:$W$14)+属性价值和能力评分!$F$38*1.25+1.4+2.8)*IF(DO49&lt;10,1,ROUNDDOWN(DO49,-1)),0)+15*VLOOKUP(ROUNDDOWN(DO49,-1),宝石属性!$B$26:$D$41,2,0)*6*VLOOKUP(ROUNDDOWN(DO49,-1),宝石属性!$B$26:$D$41,3,0)+(属性价值和能力评分!$F$49*9+属性价值和能力评分!$F$50*2+属性价值和能力评分!$F$53*8/5)*DO49</f>
        <v>8326</v>
      </c>
      <c r="EA49" s="17"/>
      <c r="EB49" s="1">
        <v>46</v>
      </c>
      <c r="EC49" s="1">
        <f>ROUND(CC49/MAX(CE49/10,((CE49*(1+属性投放!$E$8)-CF49+属性投放!$F$8*EB49)*(1+属性投放!$G$8)*(1+属性投放!$H$8))),1)</f>
        <v>2.8</v>
      </c>
      <c r="ED49" s="1">
        <f>ROUND(CP49/MAX(CE49/10,((CE49*(1+属性投放!$E$8)-CS49+属性投放!$F$8*EB49)*(1+属性投放!$G$8)*(1+属性投放!$H$8))),1)</f>
        <v>2.6</v>
      </c>
      <c r="EE49" s="1">
        <f>ROUND(DC49/MAX(CE49/10,((CE49*(1+属性投放!$E$8)-DF49+属性投放!$F$8*EB49)*(1+属性投放!$G$8)*(1+属性投放!$H$8))),1)</f>
        <v>24.5</v>
      </c>
      <c r="EF49" s="1">
        <f>ROUND(DP49/MAX(CE49/10,((CE49*(1+属性投放!$E$8)-DS49+属性投放!$F$8*EB49)*(1+属性投放!$G$8)*(1+属性投放!$H$8))),1)</f>
        <v>6.4</v>
      </c>
      <c r="EH49" s="1">
        <f>ROUND(CC49/MAX(属性投放!$F$9*EB49,((CT49*(1+属性投放!$E$9)-CH49+属性投放!$F$9*EB49)*(1+属性投放!$G$9)*(1+属性投放!$H$9))),1)</f>
        <v>2.5</v>
      </c>
      <c r="EI49" s="1">
        <f>ROUND(CP49/MAX(属性投放!$F$9*EB49,((CT49*(1+属性投放!$E$9)-CU49+属性投放!$F$9*EB49)*(1+属性投放!$G$9)*(1+属性投放!$H$9))),1)</f>
        <v>3.2</v>
      </c>
      <c r="EJ49" s="1">
        <f>ROUND(DC49/MAX(属性投放!$F$9*EB49,((CT49*(1+属性投放!$E$9)-DH49+属性投放!$F$9*EB49)*(1+属性投放!$G$9)*(1+属性投放!$H$9))),1)</f>
        <v>2.7</v>
      </c>
      <c r="EK49" s="1">
        <f>ROUND(DP49/MAX(属性投放!$F$9*EB49,((CT49*(1+属性投放!$E$9)-DU49+属性投放!$F$9*EB49)*(1+属性投放!$G$9)*(1+属性投放!$H$9))),1)</f>
        <v>5.8</v>
      </c>
      <c r="EM49" s="1">
        <f>ROUND(CC49/((BW49*(1+属性投放!$E$10)+属性投放!$F$10*EB49)*(1+属性投放!$G$10)*(1+属性投放!$H$10)),1)</f>
        <v>5.9</v>
      </c>
      <c r="EN49" s="1">
        <f>ROUND(CP49/((BW49*(1+属性投放!$E$10)+属性投放!$F$10*EB49)*(1+属性投放!$G$10)*(1+属性投放!$H$10)),1)</f>
        <v>5.9</v>
      </c>
      <c r="EO49" s="1">
        <f>ROUND(DC49/((BW49*(1+属性投放!$E$10)+属性投放!$F$10*EB49)*(1+属性投放!$G$10)*(1+属性投放!$H$10)),1)</f>
        <v>6.8</v>
      </c>
      <c r="EP49" s="1">
        <f>ROUND(DP49/((BW49*(1+属性投放!$E$10)+属性投放!$F$10*EB49)*(1+属性投放!$G$10)*(1+属性投放!$H$10)),1)</f>
        <v>14.5</v>
      </c>
    </row>
    <row r="50" spans="2:146">
      <c r="B50" s="1">
        <v>47</v>
      </c>
      <c r="C50" s="9">
        <f>ROUND(属性投放!D$4+装备属性!D$4*IF($B50&lt;10,1,ROUNDDOWN($B50,-1))+SUM(属性投放!E$37:E$45)*$B50+VLOOKUP($C$2,一级属性!$E$41:$P$64,COLUMNS(一级属性!$E$41:G$64),0)*($B50+0.25*IF($B50&lt;10,1,ROUNDDOWN($B50,-1)))+VLOOKUP($C$2,宝石属性!$B$43:$M$66,COLUMNS(宝石属性!$B$43:D$66),0)*10*VLOOKUP(ROUNDDOWN($B50,-1),宝石属性!$B$25:$N$41,2,0)*VLOOKUP(ROUNDDOWN($B50,-1),宝石属性!$B$25:$N$41,3,0)+VLOOKUP($C$2,职业被动!$B$6:$M$29,COLUMNS(职业被动!$B$6:D$29),0)*$B50,0)</f>
        <v>2553</v>
      </c>
      <c r="D50" s="9">
        <f>ROUND(属性投放!E$4+装备属性!E$4*IF($B50&lt;10,1,ROUNDDOWN($B50,-1))+SUM(属性投放!F$37:F$38)*$B50+VLOOKUP($C$2,一级属性!$E$67:$P$90,COLUMNS(一级属性!$E$67:H$90),0)*$B50+VLOOKUP($C$2,宝石属性!$B$43:$M$66,COLUMNS(宝石属性!$B$43:E$66),0)*10*VLOOKUP(ROUNDDOWN($B50,-1),宝石属性!$B$25:$N$41,2,0)*VLOOKUP(ROUNDDOWN($B50,-1),宝石属性!$B$25:$N$41,3,0)+VLOOKUP($C$2,职业被动!$B$6:$M$29,COLUMNS(职业被动!$B$6:E$29),0)*$B50,0)</f>
        <v>1233</v>
      </c>
      <c r="E50" s="9">
        <f>ROUND(属性投放!F$4+装备属性!F$4*IF($B50&lt;10,1,ROUNDDOWN($B50,-1))+SUM(属性投放!G$37:G$38)*$B50+VLOOKUP($C$2,一级属性!$E$67:$P$90,COLUMNS(一级属性!$E$67:I$90),0)*$B50+VLOOKUP($C$2,宝石属性!$B$43:$M$66,COLUMNS(宝石属性!$B$43:F$66),0)*10*VLOOKUP(ROUNDDOWN($B50,-1),宝石属性!$B$25:$N$41,2,0)*VLOOKUP(ROUNDDOWN($B50,-1),宝石属性!$B$25:$N$41,3,0)+VLOOKUP($C$2,职业被动!$B$6:$M$29,COLUMNS(职业被动!$B$6:F$29),0)*$B50,0)</f>
        <v>907</v>
      </c>
      <c r="F50" s="9">
        <f>ROUND(属性投放!G$4+装备属性!G$4*IF($B50&lt;10,1,ROUNDDOWN($B50,-1))+SUM(属性投放!H$37:H$38)*$B50+VLOOKUP($C$2,一级属性!$E$67:$P$90,COLUMNS(一级属性!$E$67:J$90),0)*$B50+VLOOKUP($C$2,宝石属性!$B$43:$M$66,COLUMNS(宝石属性!$B$43:G$66),0)*10*VLOOKUP(ROUNDDOWN($B50,-1),宝石属性!$B$25:$N$41,2,0)*VLOOKUP(ROUNDDOWN($B50,-1),宝石属性!$B$25:$N$41,3,0)+VLOOKUP($C$2,职业被动!$B$6:$M$29,COLUMNS(职业被动!$B$6:G$29),0)*$B50,0)</f>
        <v>459</v>
      </c>
      <c r="G50" s="9">
        <f>ROUND(属性投放!H$4+装备属性!H$4*IF($B50&lt;10,1,ROUNDDOWN($B50,-1))+SUM(属性投放!I$37:I$38)*$B50+VLOOKUP($C$2,一级属性!$E$67:$P$90,COLUMNS(一级属性!$E$67:K$90),0)*$B50+VLOOKUP($C$2,宝石属性!$B$43:$M$66,COLUMNS(宝石属性!$B$43:H$66),0)*10*VLOOKUP(ROUNDDOWN($B50,-1),宝石属性!$B$25:$N$41,2,0)*VLOOKUP(ROUNDDOWN($B50,-1),宝石属性!$B$25:$N$41,3,0)+VLOOKUP($C$2,职业被动!$B$6:$M$29,COLUMNS(职业被动!$B$6:H$29),0)*$B50,0)</f>
        <v>338</v>
      </c>
      <c r="H50" s="9">
        <f>ROUND(属性投放!I$4+装备属性!I$4*IF($B50&lt;10,1,ROUNDDOWN($B50,-1))+SUM(属性投放!J$37:J$38)*$B50+VLOOKUP($C$2,一级属性!$E$67:$P$90,COLUMNS(一级属性!$E$67:L$90),0)*$B50+VLOOKUP($C$2,宝石属性!$B$43:$M$66,COLUMNS(宝石属性!$B$43:I$66),0)*10*VLOOKUP(ROUNDDOWN($B50,-1),宝石属性!$B$25:$N$41,2,0)*VLOOKUP(ROUNDDOWN($B50,-1),宝石属性!$B$25:$N$41,3,0)+VLOOKUP($C$2,职业被动!$B$6:$M$29,COLUMNS(职业被动!$B$6:I$29),0)*$B50,0)</f>
        <v>492</v>
      </c>
      <c r="I50" s="9">
        <f>ROUND(属性投放!J$4+装备属性!J$4*IF($B50&lt;10,1,ROUNDDOWN($B50,-1))+SUM(属性投放!K$37:K$38)*$B50+VLOOKUP($C$2,一级属性!$E$67:$P$90,COLUMNS(一级属性!$E$67:M$90),0)*$B50+VLOOKUP($C$2,宝石属性!$B$43:$M$66,COLUMNS(宝石属性!$B$43:J$66),0)*10*VLOOKUP(ROUNDDOWN($B50,-1),宝石属性!$B$25:$N$41,2,0)*VLOOKUP(ROUNDDOWN($B50,-1),宝石属性!$B$25:$N$41,3,0)+VLOOKUP($C$2,职业被动!$B$6:$M$29,COLUMNS(职业被动!$B$6:J$29),0)*$B50,0)</f>
        <v>318</v>
      </c>
      <c r="J50" s="9">
        <f>ROUND(属性投放!K$4+装备属性!K$4*IF($B50&lt;10,1,ROUNDDOWN($B50,-1))+SUM(属性投放!L$37:L$38)*$B50+VLOOKUP($C$2,一级属性!$E$67:$P$90,COLUMNS(一级属性!$E$67:N$90),0)*$B50+VLOOKUP($C$2,宝石属性!$B$43:$M$66,COLUMNS(宝石属性!$B$43:K$66),0)*10*VLOOKUP(ROUNDDOWN($B50,-1),宝石属性!$B$25:$N$41,2,0)*VLOOKUP(ROUNDDOWN($B50,-1),宝石属性!$B$25:$N$41,3,0)+VLOOKUP($C$2,职业被动!$B$6:$M$29,COLUMNS(职业被动!$B$6:K$29),0)*$B50,0)</f>
        <v>164</v>
      </c>
      <c r="K50" s="9">
        <f>ROUND(属性投放!L$4+装备属性!L$4*IF($B50&lt;10,1,ROUNDDOWN($B50,-1))+SUM(属性投放!M$37:M$38)*$B50+VLOOKUP($C$2,一级属性!$E$67:$P$90,COLUMNS(一级属性!$E$67:O$90),0)*$B50+VLOOKUP($C$2,宝石属性!$B$43:$M$66,COLUMNS(宝石属性!$B$43:L$66),0)*10*VLOOKUP(ROUNDDOWN($B50,-1),宝石属性!$B$25:$N$41,2,0)*VLOOKUP(ROUNDDOWN($B50,-1),宝石属性!$B$25:$N$41,3,0)+VLOOKUP($C$2,职业被动!$B$6:$M$29,COLUMNS(职业被动!$B$6:L$29),0)*$B50,0)</f>
        <v>14</v>
      </c>
      <c r="L50" s="9">
        <f>ROUND(属性投放!M$4+装备属性!M$4*IF($B50&lt;10,1,ROUNDDOWN($B50,-1))+SUM(属性投放!N$37:N$38)*$B50+VLOOKUP($C$2,一级属性!$E$67:$P$90,COLUMNS(一级属性!$E$67:P$90),0)*$B50+VLOOKUP($C$2,宝石属性!$B$43:$M$66,COLUMNS(宝石属性!$B$43:M$66),0)*10*VLOOKUP(ROUNDDOWN($B50,-1),宝石属性!$B$25:$N$41,2,0)*VLOOKUP(ROUNDDOWN($B50,-1),宝石属性!$B$25:$N$41,3,0)+VLOOKUP($C$2,职业被动!$B$6:$M$29,COLUMNS(职业被动!$B$6:M$29),0)*$B50,0)</f>
        <v>500</v>
      </c>
      <c r="M50" s="48">
        <f>属性价值和能力评分!$F$9+ROUND(属性价值和能力评分!$F$38*10,0)*B50+ROUND((SUM(装备属性!$W$9:$W$14)+属性价值和能力评分!$F$38*1.25+1.4+2.8)*IF(B50&lt;10,1,ROUNDDOWN(B50,-1)),0)+15*VLOOKUP(ROUNDDOWN(B50,-1),宝石属性!$B$26:$D$41,2,0)*6*VLOOKUP(ROUNDDOWN(B50,-1),宝石属性!$B$26:$D$41,3,0)+(属性价值和能力评分!$F$49*9+属性价值和能力评分!$F$50*2+属性价值和能力评分!$F$53*8/5)*B50</f>
        <v>8446</v>
      </c>
      <c r="N50" s="20"/>
      <c r="O50" s="1">
        <v>47</v>
      </c>
      <c r="P50" s="9">
        <f>ROUND(属性投放!D$4+装备属性!D$4*IF($O50&lt;10,1,ROUNDDOWN($O50,-1))+SUM(属性投放!E$37:E$45)*$O50+VLOOKUP($P$2,一级属性!$E$41:$P$64,COLUMNS(一级属性!$E$41:G$64),0)*($O50+0.25*IF($O50&lt;10,1,ROUNDDOWN($O50,-1)))+VLOOKUP($P$2,宝石属性!$B$43:$M$66,COLUMNS(宝石属性!$B$43:D$66),0)*10*VLOOKUP(ROUNDDOWN($O50,-1),宝石属性!$B$25:$N$41,2,0)*VLOOKUP(ROUNDDOWN($O50,-1),宝石属性!$B$25:$N$41,3,0)+VLOOKUP($P$2,职业被动!$B$6:$M$29,COLUMNS(职业被动!$B$6:D$29),0)*$O50,0)</f>
        <v>3211</v>
      </c>
      <c r="Q50" s="9">
        <f>ROUND(属性投放!E$4+装备属性!E$4*IF($O50&lt;10,1,ROUNDDOWN($O50,-1))+SUM(属性投放!F$37:F$45)*$O50+VLOOKUP($P$2,一级属性!$E$41:$P$64,COLUMNS(一级属性!$E$41:H$64),0)*($O50+0.25*IF($O50&lt;10,1,ROUNDDOWN($O50,-1)))+VLOOKUP($P$2,宝石属性!$B$43:$M$66,COLUMNS(宝石属性!$B$43:E$66),0)*10*VLOOKUP(ROUNDDOWN($O50,-1),宝石属性!$B$25:$N$41,2,0)*VLOOKUP(ROUNDDOWN($O50,-1),宝石属性!$B$25:$N$41,3,0)+VLOOKUP($P$2,职业被动!$B$6:$M$29,COLUMNS(职业被动!$B$6:E$29),0)*$O50,0)</f>
        <v>2088</v>
      </c>
      <c r="R50" s="9">
        <f>ROUND(属性投放!F$4+装备属性!F$4*IF($O50&lt;10,1,ROUNDDOWN($O50,-1))+SUM(属性投放!G$37:G$45)*$O50+VLOOKUP($P$2,一级属性!$E$41:$P$64,COLUMNS(一级属性!$E$41:I$64),0)*($O50+0.25*IF($O50&lt;10,1,ROUNDDOWN($O50,-1)))+VLOOKUP($P$2,宝石属性!$B$43:$M$66,COLUMNS(宝石属性!$B$43:F$66),0)*10*VLOOKUP(ROUNDDOWN($O50,-1),宝石属性!$B$25:$N$41,2,0)*VLOOKUP(ROUNDDOWN($O50,-1),宝石属性!$B$25:$N$41,3,0)+VLOOKUP($P$2,职业被动!$B$6:$M$29,COLUMNS(职业被动!$B$6:F$29),0)*$O50,0)</f>
        <v>522</v>
      </c>
      <c r="S50" s="9">
        <f>ROUND(属性投放!G$4+装备属性!G$4*IF($O50&lt;10,1,ROUNDDOWN($O50,-1))+SUM(属性投放!H$37:H$45)*$O50+VLOOKUP($P$2,一级属性!$E$41:$P$64,COLUMNS(一级属性!$E$41:J$64),0)*($O50+0.25*IF($O50&lt;10,1,ROUNDDOWN($O50,-1)))+VLOOKUP($P$2,宝石属性!$B$43:$M$66,COLUMNS(宝石属性!$B$43:G$66),0)*10*VLOOKUP(ROUNDDOWN($O50,-1),宝石属性!$B$25:$N$41,2,0)*VLOOKUP(ROUNDDOWN($O50,-1),宝石属性!$B$25:$N$41,3,0)+VLOOKUP($P$2,职业被动!$B$6:$M$29,COLUMNS(职业被动!$B$6:G$29),0)*$O50,0)</f>
        <v>412</v>
      </c>
      <c r="T50" s="9">
        <f>ROUND(属性投放!H$4+装备属性!H$4*IF($O50&lt;10,1,ROUNDDOWN($O50,-1))+SUM(属性投放!I$37:I$45)*$O50+VLOOKUP($P$2,一级属性!$E$41:$P$64,COLUMNS(一级属性!$E$41:K$64),0)*($O50+0.25*IF($O50&lt;10,1,ROUNDDOWN($O50,-1)))+VLOOKUP($P$2,宝石属性!$B$43:$M$66,COLUMNS(宝石属性!$B$43:H$66),0)*10*VLOOKUP(ROUNDDOWN($O50,-1),宝石属性!$B$25:$N$41,2,0)*VLOOKUP(ROUNDDOWN($O50,-1),宝石属性!$B$25:$N$41,3,0)+VLOOKUP($P$2,职业被动!$B$6:$M$29,COLUMNS(职业被动!$B$6:H$29),0)*$O50,0)</f>
        <v>556</v>
      </c>
      <c r="U50" s="9">
        <f>ROUND(属性投放!I$4+装备属性!I$4*IF($O50&lt;10,1,ROUNDDOWN($O50,-1))+SUM(属性投放!J$37:J$45)*$O50+VLOOKUP($P$2,一级属性!$E$41:$P$64,COLUMNS(一级属性!$E$41:L$64),0)*($O50+0.25*IF($O50&lt;10,1,ROUNDDOWN($O50,-1)))+VLOOKUP($P$2,宝石属性!$B$43:$M$66,COLUMNS(宝石属性!$B$43:I$66),0)*10*VLOOKUP(ROUNDDOWN($O50,-1),宝石属性!$B$25:$N$41,2,0)*VLOOKUP(ROUNDDOWN($O50,-1),宝石属性!$B$25:$N$41,3,0)+VLOOKUP($P$2,职业被动!$B$6:$M$29,COLUMNS(职业被动!$B$6:I$29),0)*$O50,0)</f>
        <v>522</v>
      </c>
      <c r="V50" s="9">
        <f>ROUND(属性投放!J$4+装备属性!J$4*IF($O50&lt;10,1,ROUNDDOWN($O50,-1))+SUM(属性投放!K$37:K$45)*$O50+VLOOKUP($P$2,一级属性!$E$41:$P$64,COLUMNS(一级属性!$E$41:M$64),0)*($O50+0.25*IF($O50&lt;10,1,ROUNDDOWN($O50,-1)))+VLOOKUP($P$2,宝石属性!$B$43:$M$66,COLUMNS(宝石属性!$B$43:J$66),0)*10*VLOOKUP(ROUNDDOWN($O50,-1),宝石属性!$B$25:$N$41,2,0)*VLOOKUP(ROUNDDOWN($O50,-1),宝石属性!$B$25:$N$41,3,0)+VLOOKUP($P$2,职业被动!$B$6:$M$29,COLUMNS(职业被动!$B$6:J$29),0)*$O50,0)</f>
        <v>357</v>
      </c>
      <c r="W50" s="9">
        <f>ROUND(属性投放!K$4+装备属性!K$4*IF($O50&lt;10,1,ROUNDDOWN($O50,-1))+SUM(属性投放!L$37:L$45)*$O50+VLOOKUP($P$2,一级属性!$E$41:$P$64,COLUMNS(一级属性!$E$41:N$64),0)*($O50+0.25*IF($O50&lt;10,1,ROUNDDOWN($O50,-1)))+VLOOKUP($P$2,宝石属性!$B$43:$M$66,COLUMNS(宝石属性!$B$43:K$66),0)*10*VLOOKUP(ROUNDDOWN($O50,-1),宝石属性!$B$25:$N$41,2,0)*VLOOKUP(ROUNDDOWN($O50,-1),宝石属性!$B$25:$N$41,3,0)+VLOOKUP($P$2,职业被动!$B$6:$M$29,COLUMNS(职业被动!$B$6:K$29),0)*$O50,0)</f>
        <v>196</v>
      </c>
      <c r="X50" s="9">
        <f>ROUND(属性投放!L$4+装备属性!L$4*IF($O50&lt;10,1,ROUNDDOWN($O50,-1))+SUM(属性投放!M$37:M$45)*$O50+VLOOKUP($P$2,一级属性!$E$41:$P$64,COLUMNS(一级属性!$E$41:O$64),0)*($O50+0.25*IF($O50&lt;10,1,ROUNDDOWN($O50,-1)))+VLOOKUP($P$2,宝石属性!$B$43:$M$66,COLUMNS(宝石属性!$B$43:L$66),0)*10*VLOOKUP(ROUNDDOWN($O50,-1),宝石属性!$B$25:$N$41,2,0)*VLOOKUP(ROUNDDOWN($O50,-1),宝石属性!$B$25:$N$41,3,0)+VLOOKUP($P$2,职业被动!$B$6:$M$29,COLUMNS(职业被动!$B$6:L$29),0)*$O50,0)</f>
        <v>14</v>
      </c>
      <c r="Y50" s="9">
        <f>ROUND(属性投放!M$4+装备属性!M$4*IF($O50&lt;10,1,ROUNDDOWN($O50,-1))+SUM(属性投放!N$37:N$45)*$O50+VLOOKUP($P$2,一级属性!$E$41:$P$64,COLUMNS(一级属性!$E$41:P$64),0)*($O50+0.25*IF($O50&lt;10,1,ROUNDDOWN($O50,-1)))+VLOOKUP($P$2,宝石属性!$B$43:$M$66,COLUMNS(宝石属性!$B$43:M$66),0)*10*VLOOKUP(ROUNDDOWN($O50,-1),宝石属性!$B$25:$N$41,2,0)*VLOOKUP(ROUNDDOWN($O50,-1),宝石属性!$B$25:$N$41,3,0)+VLOOKUP($P$2,职业被动!$B$6:$M$29,COLUMNS(职业被动!$B$6:M$29),0)*$O50,0)</f>
        <v>500</v>
      </c>
      <c r="Z50" s="48">
        <f>属性价值和能力评分!$F$9+ROUND(属性价值和能力评分!$F$38*10,0)*O50+ROUND((SUM(装备属性!$W$9:$W$14)+属性价值和能力评分!$F$38*1.25+1.4+2.8)*IF(O50&lt;10,1,ROUNDDOWN(O50,-1)),0)+15*VLOOKUP(ROUNDDOWN(O50,-1),宝石属性!$B$26:$D$41,2,0)*6*VLOOKUP(ROUNDDOWN(O50,-1),宝石属性!$B$26:$D$41,3,0)+(属性价值和能力评分!$F$49*9+属性价值和能力评分!$F$50*2+属性价值和能力评分!$F$53*8/5)*O50</f>
        <v>8446</v>
      </c>
      <c r="AB50" s="1">
        <v>47</v>
      </c>
      <c r="AC50" s="9">
        <f>ROUND(属性投放!D$4+装备属性!D$4*IF($AB50&lt;10,1,ROUNDDOWN($AB50,-1))+SUM(属性投放!E$37:E$45)*$AB50+VLOOKUP($AC$2,一级属性!$E$41:$P$64,COLUMNS(一级属性!$E$41:G$64),0)*($AB50+0.25*IF($AB50&lt;10,1,ROUNDDOWN($AB50,-1)))+VLOOKUP($AC$2,宝石属性!$B$43:$M$66,COLUMNS(宝石属性!$B$43:D$66),0)*10*VLOOKUP(ROUNDDOWN($AB50,-1),宝石属性!$B$25:$N$41,2,0)*VLOOKUP(ROUNDDOWN($AB50,-1),宝石属性!$B$25:$N$41,3,0)+VLOOKUP($AC$2,职业被动!$B$6:$M$29,COLUMNS(职业被动!$B$6:D$29),0)*$AB50,0)</f>
        <v>2882</v>
      </c>
      <c r="AD50" s="9">
        <f>ROUND(属性投放!E$4+装备属性!E$4*IF($AB50&lt;10,1,ROUNDDOWN($AB50,-1))+SUM(属性投放!F$37:F$45)*$AB50+VLOOKUP($AC$2,一级属性!$E$41:$P$64,COLUMNS(一级属性!$E$41:H$64),0)*($AB50+0.25*IF($AB50&lt;10,1,ROUNDDOWN($AB50,-1)))+VLOOKUP($AC$2,宝石属性!$B$43:$M$66,COLUMNS(宝石属性!$B$43:E$66),0)*10*VLOOKUP(ROUNDDOWN($AB50,-1),宝石属性!$B$25:$N$41,2,0)*VLOOKUP(ROUNDDOWN($AB50,-1),宝石属性!$B$25:$N$41,3,0)+VLOOKUP($AC$2,职业被动!$B$6:$M$29,COLUMNS(职业被动!$B$6:E$29),0)*$AB50,0)</f>
        <v>1233</v>
      </c>
      <c r="AE50" s="9">
        <f>ROUND(属性投放!F$4+装备属性!F$4*IF($AB50&lt;10,1,ROUNDDOWN($AB50,-1))+SUM(属性投放!G$37:G$45)*$AB50+VLOOKUP($AC$2,一级属性!$E$41:$P$64,COLUMNS(一级属性!$E$41:I$64),0)*($AB50+0.25*IF($AB50&lt;10,1,ROUNDDOWN($AB50,-1)))+VLOOKUP($AC$2,宝石属性!$B$43:$M$66,COLUMNS(宝石属性!$B$43:F$66),0)*10*VLOOKUP(ROUNDDOWN($AB50,-1),宝石属性!$B$25:$N$41,2,0)*VLOOKUP(ROUNDDOWN($AB50,-1),宝石属性!$B$25:$N$41,3,0)+VLOOKUP($AC$2,职业被动!$B$6:$M$29,COLUMNS(职业被动!$B$6:F$29),0)*$AB50,0)</f>
        <v>782</v>
      </c>
      <c r="AF50" s="9">
        <f>ROUND(属性投放!G$4+装备属性!G$4*IF($AB50&lt;10,1,ROUNDDOWN($AB50,-1))+SUM(属性投放!H$37:H$45)*$AB50+VLOOKUP($AC$2,一级属性!$E$41:$P$64,COLUMNS(一级属性!$E$41:J$64),0)*($AB50+0.25*IF($AB50&lt;10,1,ROUNDDOWN($AB50,-1)))+VLOOKUP($AC$2,宝石属性!$B$43:$M$66,COLUMNS(宝石属性!$B$43:G$66),0)*10*VLOOKUP(ROUNDDOWN($AB50,-1),宝石属性!$B$25:$N$41,2,0)*VLOOKUP(ROUNDDOWN($AB50,-1),宝石属性!$B$25:$N$41,3,0)+VLOOKUP($AC$2,职业被动!$B$6:$M$29,COLUMNS(职业被动!$B$6:G$29),0)*$AB50,0)</f>
        <v>506</v>
      </c>
      <c r="AG50" s="9">
        <f>ROUND(属性投放!H$4+装备属性!H$4*IF($AB50&lt;10,1,ROUNDDOWN($AB50,-1))+SUM(属性投放!I$37:I$45)*$AB50+VLOOKUP($AC$2,一级属性!$E$41:$P$64,COLUMNS(一级属性!$E$41:K$64),0)*($AB50+0.25*IF($AB50&lt;10,1,ROUNDDOWN($AB50,-1)))+VLOOKUP($AC$2,宝石属性!$B$43:$M$66,COLUMNS(宝石属性!$B$43:H$66),0)*10*VLOOKUP(ROUNDDOWN($AB50,-1),宝石属性!$B$25:$N$41,2,0)*VLOOKUP(ROUNDDOWN($AB50,-1),宝石属性!$B$25:$N$41,3,0)+VLOOKUP($AC$2,职业被动!$B$6:$M$29,COLUMNS(职业被动!$B$6:H$29),0)*$AB50,0)</f>
        <v>338</v>
      </c>
      <c r="AH50" s="9">
        <f>ROUND(属性投放!I$4+装备属性!I$4*IF($AB50&lt;10,1,ROUNDDOWN($AB50,-1))+SUM(属性投放!J$37:J$45)*$AB50+VLOOKUP($AC$2,一级属性!$E$41:$P$64,COLUMNS(一级属性!$E$41:L$64),0)*($AB50+0.25*IF($AB50&lt;10,1,ROUNDDOWN($AB50,-1)))+VLOOKUP($AC$2,宝石属性!$B$43:$M$66,COLUMNS(宝石属性!$B$43:I$66),0)*10*VLOOKUP(ROUNDDOWN($AB50,-1),宝石属性!$B$25:$N$41,2,0)*VLOOKUP(ROUNDDOWN($AB50,-1),宝石属性!$B$25:$N$41,3,0)+VLOOKUP($AC$2,职业被动!$B$6:$M$29,COLUMNS(职业被动!$B$6:I$29),0)*$AB50,0)</f>
        <v>487</v>
      </c>
      <c r="AI50" s="9">
        <f>ROUND(属性投放!J$4+装备属性!J$4*IF($AB50&lt;10,1,ROUNDDOWN($AB50,-1))+SUM(属性投放!K$37:K$45)*$AB50+VLOOKUP($AC$2,一级属性!$E$41:$P$64,COLUMNS(一级属性!$E$41:M$64),0)*($AB50+0.25*IF($AB50&lt;10,1,ROUNDDOWN($AB50,-1)))+VLOOKUP($AC$2,宝石属性!$B$43:$M$66,COLUMNS(宝石属性!$B$43:J$66),0)*10*VLOOKUP(ROUNDDOWN($AB50,-1),宝石属性!$B$25:$N$41,2,0)*VLOOKUP(ROUNDDOWN($AB50,-1),宝石属性!$B$25:$N$41,3,0)+VLOOKUP($AC$2,职业被动!$B$6:$M$29,COLUMNS(职业被动!$B$6:J$29),0)*$AB50,0)</f>
        <v>317</v>
      </c>
      <c r="AJ50" s="9">
        <f>ROUND(属性投放!K$4+装备属性!K$4*IF($AB50&lt;10,1,ROUNDDOWN($AB50,-1))+SUM(属性投放!L$37:L$45)*$AB50+VLOOKUP($AC$2,一级属性!$E$41:$P$64,COLUMNS(一级属性!$E$41:N$64),0)*($AB50+0.25*IF($AB50&lt;10,1,ROUNDDOWN($AB50,-1)))+VLOOKUP($AC$2,宝石属性!$B$43:$M$66,COLUMNS(宝石属性!$B$43:K$66),0)*10*VLOOKUP(ROUNDDOWN($AB50,-1),宝石属性!$B$25:$N$41,2,0)*VLOOKUP(ROUNDDOWN($AB50,-1),宝石属性!$B$25:$N$41,3,0)+VLOOKUP($AC$2,职业被动!$B$6:$M$29,COLUMNS(职业被动!$B$6:K$29),0)*$AB50,0)</f>
        <v>164</v>
      </c>
      <c r="AK50" s="9">
        <f>ROUND(属性投放!L$4+装备属性!L$4*IF($AB50&lt;10,1,ROUNDDOWN($AB50,-1))+SUM(属性投放!M$37:M$45)*$AB50+VLOOKUP($AC$2,一级属性!$E$41:$P$64,COLUMNS(一级属性!$E$41:O$64),0)*($AB50+0.25*IF($AB50&lt;10,1,ROUNDDOWN($AB50,-1)))+VLOOKUP($AC$2,宝石属性!$B$43:$M$66,COLUMNS(宝石属性!$B$43:L$66),0)*10*VLOOKUP(ROUNDDOWN($AB50,-1),宝石属性!$B$25:$N$41,2,0)*VLOOKUP(ROUNDDOWN($AB50,-1),宝石属性!$B$25:$N$41,3,0)+VLOOKUP($AC$2,职业被动!$B$6:$M$29,COLUMNS(职业被动!$B$6:L$29),0)*$AB50,0)</f>
        <v>14</v>
      </c>
      <c r="AL50" s="9">
        <f>ROUND(属性投放!M$4+装备属性!M$4*IF($AB50&lt;10,1,ROUNDDOWN($AB50,-1))+SUM(属性投放!N$37:N$45)*$AB50+VLOOKUP($AC$2,一级属性!$E$41:$P$64,COLUMNS(一级属性!$E$41:P$64),0)*($AB50+0.25*IF($AB50&lt;10,1,ROUNDDOWN($AB50,-1)))+VLOOKUP($AC$2,宝石属性!$B$43:$M$66,COLUMNS(宝石属性!$B$43:M$66),0)*10*VLOOKUP(ROUNDDOWN($AB50,-1),宝石属性!$B$25:$N$41,2,0)*VLOOKUP(ROUNDDOWN($AB50,-1),宝石属性!$B$25:$N$41,3,0)+VLOOKUP($AC$2,职业被动!$B$6:$M$29,COLUMNS(职业被动!$B$6:M$29),0)*$AB50,0)</f>
        <v>500</v>
      </c>
      <c r="AM50" s="48">
        <f>属性价值和能力评分!$F$9+ROUND(属性价值和能力评分!$F$38*10,0)*AB50+ROUND((SUM(装备属性!$W$9:$W$14)+属性价值和能力评分!$F$38*1.25+1.4+2.8)*IF(AB50&lt;10,1,ROUNDDOWN(AB50,-1)),0)+15*VLOOKUP(ROUNDDOWN(AB50,-1),宝石属性!$B$26:$D$41,2,0)*6*VLOOKUP(ROUNDDOWN(AB50,-1),宝石属性!$B$26:$D$41,3,0)+(属性价值和能力评分!$F$49*9+属性价值和能力评分!$F$50*2+属性价值和能力评分!$F$53*8/5)*AB50</f>
        <v>8446</v>
      </c>
      <c r="AO50" s="1">
        <v>47</v>
      </c>
      <c r="AP50" s="9">
        <f>ROUND(属性投放!D$4+装备属性!D$4*IF($AO50&lt;10,1,ROUNDDOWN($AO50,-1))+SUM(属性投放!E$37:E$45)*$AO50+VLOOKUP($AP$2,一级属性!$E$41:$P$64,COLUMNS(一级属性!$E$41:G$64),0)*($AO50+0.25*IF($AO50&lt;10,1,ROUNDDOWN($AO50,-1)))+VLOOKUP($AP$2,宝石属性!$B$43:$M$66,COLUMNS(宝石属性!$B$43:D$66),0)*10*VLOOKUP(ROUNDDOWN($AO50,-1),宝石属性!$B$25:$N$41,2,0)*VLOOKUP(ROUNDDOWN($AO50,-1),宝石属性!$B$25:$N$41,3,0)+VLOOKUP($AP$2,职业被动!$B$6:$M$29,COLUMNS(职业被动!$B$6:D$29),0)*$AO50,0)</f>
        <v>2882</v>
      </c>
      <c r="AQ50" s="9">
        <f>ROUND(属性投放!E$4+装备属性!E$4*IF($AO50&lt;10,1,ROUNDDOWN($AO50,-1))+SUM(属性投放!F$37:F$45)*$AO50+VLOOKUP($AP$2,一级属性!$E$41:$P$64,COLUMNS(一级属性!$E$41:H$64),0)*($AO50+0.25*IF($AO50&lt;10,1,ROUNDDOWN($AO50,-1)))+VLOOKUP($AP$2,宝石属性!$B$43:$M$66,COLUMNS(宝石属性!$B$43:E$66),0)*10*VLOOKUP(ROUNDDOWN($AO50,-1),宝石属性!$B$25:$N$41,2,0)*VLOOKUP(ROUNDDOWN($AO50,-1),宝石属性!$B$25:$N$41,3,0)+VLOOKUP($AP$2,职业被动!$B$6:$M$29,COLUMNS(职业被动!$B$6:E$29),0)*$AO50,0)</f>
        <v>2088</v>
      </c>
      <c r="AR50" s="9">
        <f>ROUND(属性投放!F$4+装备属性!F$4*IF($AO50&lt;10,1,ROUNDDOWN($AO50,-1))+SUM(属性投放!G$37:G$45)*$AO50+VLOOKUP($AP$2,一级属性!$E$41:$P$64,COLUMNS(一级属性!$E$41:I$64),0)*($AO50+0.25*IF($AO50&lt;10,1,ROUNDDOWN($AO50,-1)))+VLOOKUP($AP$2,宝石属性!$B$43:$M$66,COLUMNS(宝石属性!$B$43:F$66),0)*10*VLOOKUP(ROUNDDOWN($AO50,-1),宝石属性!$B$25:$N$41,2,0)*VLOOKUP(ROUNDDOWN($AO50,-1),宝石属性!$B$25:$N$41,3,0)+VLOOKUP($AP$2,职业被动!$B$6:$M$29,COLUMNS(职业被动!$B$6:F$29),0)*$AO50,0)</f>
        <v>522</v>
      </c>
      <c r="AS50" s="9">
        <f>ROUND(属性投放!G$4+装备属性!G$4*IF($AO50&lt;10,1,ROUNDDOWN($AO50,-1))+SUM(属性投放!H$37:H$45)*$AO50+VLOOKUP($AP$2,一级属性!$E$41:$P$64,COLUMNS(一级属性!$E$41:J$64),0)*($AO50+0.25*IF($AO50&lt;10,1,ROUNDDOWN($AO50,-1)))+VLOOKUP($AP$2,宝石属性!$B$43:$M$66,COLUMNS(宝石属性!$B$43:G$66),0)*10*VLOOKUP(ROUNDDOWN($AO50,-1),宝石属性!$B$25:$N$41,2,0)*VLOOKUP(ROUNDDOWN($AO50,-1),宝石属性!$B$25:$N$41,3,0)+VLOOKUP($AP$2,职业被动!$B$6:$M$29,COLUMNS(职业被动!$B$6:G$29),0)*$AO50,0)</f>
        <v>412</v>
      </c>
      <c r="AT50" s="9">
        <f>ROUND(属性投放!H$4+装备属性!H$4*IF($AO50&lt;10,1,ROUNDDOWN($AO50,-1))+SUM(属性投放!I$37:I$45)*$AO50+VLOOKUP($AP$2,一级属性!$E$41:$P$64,COLUMNS(一级属性!$E$41:K$64),0)*($AO50+0.25*IF($AO50&lt;10,1,ROUNDDOWN($AO50,-1)))+VLOOKUP($AP$2,宝石属性!$B$43:$M$66,COLUMNS(宝石属性!$B$43:H$66),0)*10*VLOOKUP(ROUNDDOWN($AO50,-1),宝石属性!$B$25:$N$41,2,0)*VLOOKUP(ROUNDDOWN($AO50,-1),宝石属性!$B$25:$N$41,3,0)+VLOOKUP($AP$2,职业被动!$B$6:$M$29,COLUMNS(职业被动!$B$6:H$29),0)*$AO50,0)</f>
        <v>509</v>
      </c>
      <c r="AU50" s="9">
        <f>ROUND(属性投放!I$4+装备属性!I$4*IF($AO50&lt;10,1,ROUNDDOWN($AO50,-1))+SUM(属性投放!J$37:J$45)*$AO50+VLOOKUP($AP$2,一级属性!$E$41:$P$64,COLUMNS(一级属性!$E$41:L$64),0)*($AO50+0.25*IF($AO50&lt;10,1,ROUNDDOWN($AO50,-1)))+VLOOKUP($AP$2,宝石属性!$B$43:$M$66,COLUMNS(宝石属性!$B$43:I$66),0)*10*VLOOKUP(ROUNDDOWN($AO50,-1),宝石属性!$B$25:$N$41,2,0)*VLOOKUP(ROUNDDOWN($AO50,-1),宝石属性!$B$25:$N$41,3,0)+VLOOKUP($AP$2,职业被动!$B$6:$M$29,COLUMNS(职业被动!$B$6:I$29),0)*$AO50,0)</f>
        <v>522</v>
      </c>
      <c r="AV50" s="9">
        <f>ROUND(属性投放!J$4+装备属性!J$4*IF($AO50&lt;10,1,ROUNDDOWN($AO50,-1))+SUM(属性投放!K$37:K$45)*$AO50+VLOOKUP($AP$2,一级属性!$E$41:$P$64,COLUMNS(一级属性!$E$41:M$64),0)*($AO50+0.25*IF($AO50&lt;10,1,ROUNDDOWN($AO50,-1)))+VLOOKUP($AP$2,宝石属性!$B$43:$M$66,COLUMNS(宝石属性!$B$43:J$66),0)*10*VLOOKUP(ROUNDDOWN($AO50,-1),宝石属性!$B$25:$N$41,2,0)*VLOOKUP(ROUNDDOWN($AO50,-1),宝石属性!$B$25:$N$41,3,0)+VLOOKUP($AP$2,职业被动!$B$6:$M$29,COLUMNS(职业被动!$B$6:J$29),0)*$AO50,0)</f>
        <v>357</v>
      </c>
      <c r="AW50" s="9">
        <f>ROUND(属性投放!K$4+装备属性!K$4*IF($AO50&lt;10,1,ROUNDDOWN($AO50,-1))+SUM(属性投放!L$37:L$45)*$AO50+VLOOKUP($AP$2,一级属性!$E$41:$P$64,COLUMNS(一级属性!$E$41:N$64),0)*($AO50+0.25*IF($AO50&lt;10,1,ROUNDDOWN($AO50,-1)))+VLOOKUP($AP$2,宝石属性!$B$43:$M$66,COLUMNS(宝石属性!$B$43:K$66),0)*10*VLOOKUP(ROUNDDOWN($AO50,-1),宝石属性!$B$25:$N$41,2,0)*VLOOKUP(ROUNDDOWN($AO50,-1),宝石属性!$B$25:$N$41,3,0)+VLOOKUP($AP$2,职业被动!$B$6:$M$29,COLUMNS(职业被动!$B$6:K$29),0)*$AO50,0)</f>
        <v>164</v>
      </c>
      <c r="AX50" s="9">
        <f>ROUND(属性投放!L$4+装备属性!L$4*IF($AO50&lt;10,1,ROUNDDOWN($AO50,-1))+SUM(属性投放!M$37:M$45)*$AO50+VLOOKUP($AP$2,一级属性!$E$41:$P$64,COLUMNS(一级属性!$E$41:O$64),0)*($AO50+0.25*IF($AO50&lt;10,1,ROUNDDOWN($AO50,-1)))+VLOOKUP($AP$2,宝石属性!$B$43:$M$66,COLUMNS(宝石属性!$B$43:L$66),0)*10*VLOOKUP(ROUNDDOWN($AO50,-1),宝石属性!$B$25:$N$41,2,0)*VLOOKUP(ROUNDDOWN($AO50,-1),宝石属性!$B$25:$N$41,3,0)+VLOOKUP($AP$2,职业被动!$B$6:$M$29,COLUMNS(职业被动!$B$6:L$29),0)*$AO50,0)</f>
        <v>496</v>
      </c>
      <c r="AY50" s="9">
        <f>ROUND(属性投放!M$4+装备属性!M$4*IF($AO50&lt;10,1,ROUNDDOWN($AO50,-1))+SUM(属性投放!N$37:N$45)*$AO50+VLOOKUP($AP$2,一级属性!$E$41:$P$64,COLUMNS(一级属性!$E$41:P$64),0)*($AO50+0.25*IF($AO50&lt;10,1,ROUNDDOWN($AO50,-1)))+VLOOKUP($AP$2,宝石属性!$B$43:$M$66,COLUMNS(宝石属性!$B$43:M$66),0)*10*VLOOKUP(ROUNDDOWN($AO50,-1),宝石属性!$B$25:$N$41,2,0)*VLOOKUP(ROUNDDOWN($AO50,-1),宝石属性!$B$25:$N$41,3,0)+VLOOKUP($AP$2,职业被动!$B$6:$M$29,COLUMNS(职业被动!$B$6:M$29),0)*$AO50,0)</f>
        <v>500</v>
      </c>
      <c r="AZ50" s="48">
        <f>属性价值和能力评分!$F$9+ROUND(属性价值和能力评分!$F$38*10,0)*AO50+ROUND((SUM(装备属性!$W$9:$W$14)+属性价值和能力评分!$F$38*1.25+1.4+2.8)*IF(AO50&lt;10,1,ROUNDDOWN(AO50,-1)),0)+15*VLOOKUP(ROUNDDOWN(AO50,-1),宝石属性!$B$26:$D$41,2,0)*6*VLOOKUP(ROUNDDOWN(AO50,-1),宝石属性!$B$26:$D$41,3,0)+(属性价值和能力评分!$F$49*9+属性价值和能力评分!$F$50*2+属性价值和能力评分!$F$53*8/5)*AO50</f>
        <v>8446</v>
      </c>
      <c r="BB50" s="1">
        <v>47</v>
      </c>
      <c r="BC50" s="9">
        <f>ROUND(属性投放!D$4+装备属性!D$4*IF($BB50&lt;10,1,ROUNDDOWN($BB50,-1))+SUM(属性投放!E$37:E$45)*$BB50+VLOOKUP($BC$2,一级属性!$E$41:$P$64,COLUMNS(一级属性!$E$41:G$64),0)*($BB50+0.25*IF($BB50&lt;10,1,ROUNDDOWN($BB50,-1)))+VLOOKUP($BC$2,宝石属性!$B$43:$M$66,COLUMNS(宝石属性!$B$43:D$66),0)*10*VLOOKUP(ROUNDDOWN($BB50,-1),宝石属性!$B$25:$N$41,2,0)*VLOOKUP(ROUNDDOWN($BB50,-1),宝石属性!$B$25:$N$41,3,0)+VLOOKUP($BC$2,职业被动!$B$6:$M$29,COLUMNS(职业被动!$B$6:D$29),0)*$BB50,0)</f>
        <v>2553</v>
      </c>
      <c r="BD50" s="9">
        <f>ROUND(属性投放!E$4+装备属性!E$4*IF($BB50&lt;10,1,ROUNDDOWN($BB50,-1))+SUM(属性投放!F$37:F$45)*$BB50+VLOOKUP($BC$2,一级属性!$E$41:$P$64,COLUMNS(一级属性!$E$41:H$64),0)*($BB50+0.25*IF($BB50&lt;10,1,ROUNDDOWN($BB50,-1)))+VLOOKUP($BC$2,宝石属性!$B$43:$M$66,COLUMNS(宝石属性!$B$43:E$66),0)*10*VLOOKUP(ROUNDDOWN($BB50,-1),宝石属性!$B$25:$N$41,2,0)*VLOOKUP(ROUNDDOWN($BB50,-1),宝石属性!$B$25:$N$41,3,0)+VLOOKUP($BC$2,职业被动!$B$6:$M$29,COLUMNS(职业被动!$B$6:E$29),0)*$BB50,0)</f>
        <v>2373</v>
      </c>
      <c r="BE50" s="9">
        <f>ROUND(属性投放!F$4+装备属性!F$4*IF($BB50&lt;10,1,ROUNDDOWN($BB50,-1))+SUM(属性投放!G$37:G$45)*$BB50+VLOOKUP($BC$2,一级属性!$E$41:$P$64,COLUMNS(一级属性!$E$41:I$64),0)*($BB50+0.25*IF($BB50&lt;10,1,ROUNDDOWN($BB50,-1)))+VLOOKUP($BC$2,宝石属性!$B$43:$M$66,COLUMNS(宝石属性!$B$43:F$66),0)*10*VLOOKUP(ROUNDDOWN($BB50,-1),宝石属性!$B$25:$N$41,2,0)*VLOOKUP(ROUNDDOWN($BB50,-1),宝石属性!$B$25:$N$41,3,0)+VLOOKUP($BC$2,职业被动!$B$6:$M$29,COLUMNS(职业被动!$B$6:F$29),0)*$BB50,0)</f>
        <v>522</v>
      </c>
      <c r="BF50" s="9">
        <f>ROUND(属性投放!G$4+装备属性!G$4*IF($BB50&lt;10,1,ROUNDDOWN($BB50,-1))+SUM(属性投放!H$37:H$45)*$BB50+VLOOKUP($BC$2,一级属性!$E$41:$P$64,COLUMNS(一级属性!$E$41:J$64),0)*($BB50+0.25*IF($BB50&lt;10,1,ROUNDDOWN($BB50,-1)))+VLOOKUP($BC$2,宝石属性!$B$43:$M$66,COLUMNS(宝石属性!$B$43:G$66),0)*10*VLOOKUP(ROUNDDOWN($BB50,-1),宝石属性!$B$25:$N$41,2,0)*VLOOKUP(ROUNDDOWN($BB50,-1),宝石属性!$B$25:$N$41,3,0)+VLOOKUP($BC$2,职业被动!$B$6:$M$29,COLUMNS(职业被动!$B$6:G$29),0)*$BB50,0)</f>
        <v>412</v>
      </c>
      <c r="BG50" s="9">
        <f>ROUND(属性投放!H$4+装备属性!H$4*IF($BB50&lt;10,1,ROUNDDOWN($BB50,-1))+SUM(属性投放!I$37:I$45)*$BB50+VLOOKUP($BC$2,一级属性!$E$41:$P$64,COLUMNS(一级属性!$E$41:K$64),0)*($BB50+0.25*IF($BB50&lt;10,1,ROUNDDOWN($BB50,-1)))+VLOOKUP($BC$2,宝石属性!$B$43:$M$66,COLUMNS(宝石属性!$B$43:H$66),0)*10*VLOOKUP(ROUNDDOWN($BB50,-1),宝石属性!$B$25:$N$41,2,0)*VLOOKUP(ROUNDDOWN($BB50,-1),宝石属性!$B$25:$N$41,3,0)+VLOOKUP($BC$2,职业被动!$B$6:$M$29,COLUMNS(职业被动!$B$6:H$29),0)*$BB50,0)</f>
        <v>684</v>
      </c>
      <c r="BH50" s="9">
        <f>ROUND(属性投放!I$4+装备属性!I$4*IF($BB50&lt;10,1,ROUNDDOWN($BB50,-1))+SUM(属性投放!J$37:J$45)*$BB50+VLOOKUP($BC$2,一级属性!$E$41:$P$64,COLUMNS(一级属性!$E$41:L$64),0)*($BB50+0.25*IF($BB50&lt;10,1,ROUNDDOWN($BB50,-1)))+VLOOKUP($BC$2,宝石属性!$B$43:$M$66,COLUMNS(宝石属性!$B$43:I$66),0)*10*VLOOKUP(ROUNDDOWN($BB50,-1),宝石属性!$B$25:$N$41,2,0)*VLOOKUP(ROUNDDOWN($BB50,-1),宝石属性!$B$25:$N$41,3,0)+VLOOKUP($BC$2,职业被动!$B$6:$M$29,COLUMNS(职业被动!$B$6:I$29),0)*$BB50,0)</f>
        <v>626</v>
      </c>
      <c r="BI50" s="9">
        <f>ROUND(属性投放!J$4+装备属性!J$4*IF($BB50&lt;10,1,ROUNDDOWN($BB50,-1))+SUM(属性投放!K$37:K$45)*$BB50+VLOOKUP($BC$2,一级属性!$E$41:$P$64,COLUMNS(一级属性!$E$41:M$64),0)*($BB50+0.25*IF($BB50&lt;10,1,ROUNDDOWN($BB50,-1)))+VLOOKUP($BC$2,宝石属性!$B$43:$M$66,COLUMNS(宝石属性!$B$43:J$66),0)*10*VLOOKUP(ROUNDDOWN($BB50,-1),宝石属性!$B$25:$N$41,2,0)*VLOOKUP(ROUNDDOWN($BB50,-1),宝石属性!$B$25:$N$41,3,0)+VLOOKUP($BC$2,职业被动!$B$6:$M$29,COLUMNS(职业被动!$B$6:J$29),0)*$BB50,0)</f>
        <v>271</v>
      </c>
      <c r="BJ50" s="9">
        <f>ROUND(属性投放!K$4+装备属性!K$4*IF($BB50&lt;10,1,ROUNDDOWN($BB50,-1))+SUM(属性投放!L$37:L$45)*$BB50+VLOOKUP($BC$2,一级属性!$E$41:$P$64,COLUMNS(一级属性!$E$41:N$64),0)*($BB50+0.25*IF($BB50&lt;10,1,ROUNDDOWN($BB50,-1)))+VLOOKUP($BC$2,宝石属性!$B$43:$M$66,COLUMNS(宝石属性!$B$43:K$66),0)*10*VLOOKUP(ROUNDDOWN($BB50,-1),宝石属性!$B$25:$N$41,2,0)*VLOOKUP(ROUNDDOWN($BB50,-1),宝石属性!$B$25:$N$41,3,0)+VLOOKUP($BC$2,职业被动!$B$6:$M$29,COLUMNS(职业被动!$B$6:K$29),0)*$BB50,0)</f>
        <v>164</v>
      </c>
      <c r="BK50" s="9">
        <f>ROUND(属性投放!L$4+装备属性!L$4*IF($BB50&lt;10,1,ROUNDDOWN($BB50,-1))+SUM(属性投放!M$37:M$45)*$BB50+VLOOKUP($BC$2,一级属性!$E$41:$P$64,COLUMNS(一级属性!$E$41:O$64),0)*($BB50+0.25*IF($BB50&lt;10,1,ROUNDDOWN($BB50,-1)))+VLOOKUP($BC$2,宝石属性!$B$43:$M$66,COLUMNS(宝石属性!$B$43:L$66),0)*10*VLOOKUP(ROUNDDOWN($BB50,-1),宝石属性!$B$25:$N$41,2,0)*VLOOKUP(ROUNDDOWN($BB50,-1),宝石属性!$B$25:$N$41,3,0)+VLOOKUP($BC$2,职业被动!$B$6:$M$29,COLUMNS(职业被动!$B$6:L$29),0)*$BB50,0)</f>
        <v>14</v>
      </c>
      <c r="BL50" s="9">
        <f>ROUND(属性投放!M$4+装备属性!M$4*IF($BB50&lt;10,1,ROUNDDOWN($BB50,-1))+SUM(属性投放!N$37:N$45)*$BB50+VLOOKUP($BC$2,一级属性!$E$41:$P$64,COLUMNS(一级属性!$E$41:P$64),0)*($BB50+0.25*IF($BB50&lt;10,1,ROUNDDOWN($BB50,-1)))+VLOOKUP($BC$2,宝石属性!$B$43:$M$66,COLUMNS(宝石属性!$B$43:M$66),0)*10*VLOOKUP(ROUNDDOWN($BB50,-1),宝石属性!$B$25:$N$41,2,0)*VLOOKUP(ROUNDDOWN($BB50,-1),宝石属性!$B$25:$N$41,3,0)+VLOOKUP($BC$2,职业被动!$B$6:$M$29,COLUMNS(职业被动!$B$6:M$29),0)*$BB50,0)</f>
        <v>500</v>
      </c>
      <c r="BM50" s="48">
        <f>属性价值和能力评分!$F$9+ROUND(属性价值和能力评分!$F$38*10,0)*BB50+ROUND((SUM(装备属性!$W$9:$W$14)+属性价值和能力评分!$F$38*1.25+1.4+2.8)*IF(BB50&lt;10,1,ROUNDDOWN(BB50,-1)),0)+15*VLOOKUP(ROUNDDOWN(BB50,-1),宝石属性!$B$26:$D$41,2,0)*6*VLOOKUP(ROUNDDOWN(BB50,-1),宝石属性!$B$26:$D$41,3,0)+(属性价值和能力评分!$F$49*9+属性价值和能力评分!$F$50*2+属性价值和能力评分!$F$53*8/5)*BB50</f>
        <v>8446</v>
      </c>
      <c r="BO50" s="1">
        <v>47</v>
      </c>
      <c r="BP50" s="9">
        <f>ROUND(属性投放!D$4+装备属性!D$4*IF($BO50&lt;10,1,ROUNDDOWN($BO50,-1))+SUM(属性投放!E$37:E$45)*$BO50+VLOOKUP($BP$2,一级属性!$E$41:$P$64,COLUMNS(一级属性!$E$41:G$64),0)*($BO50+0.25*IF($BO50&lt;10,1,ROUNDDOWN($BO50,-1)))+VLOOKUP($BP$2,宝石属性!$B$43:$M$66,COLUMNS(宝石属性!$B$43:D$66),0)*10*VLOOKUP(ROUNDDOWN($BO50,-1),宝石属性!$B$25:$N$41,2,0)*VLOOKUP(ROUNDDOWN($BO50,-1),宝石属性!$B$25:$N$41,3,0)+VLOOKUP($BP$2,职业被动!$B$6:$M$29,COLUMNS(职业被动!$B$6:D$29),0)*$BO50,0)</f>
        <v>3211</v>
      </c>
      <c r="BQ50" s="9">
        <f>ROUND(属性投放!E$4+装备属性!E$4*IF($BO50&lt;10,1,ROUNDDOWN($BO50,-1))+SUM(属性投放!F$37:F$45)*$BO50+VLOOKUP($BP$2,一级属性!$E$41:$P$64,COLUMNS(一级属性!$E$41:H$64),0)*($BO50+0.25*IF($BO50&lt;10,1,ROUNDDOWN($BO50,-1)))+VLOOKUP($BP$2,宝石属性!$B$43:$M$66,COLUMNS(宝石属性!$B$43:E$66),0)*10*VLOOKUP(ROUNDDOWN($BO50,-1),宝石属性!$B$25:$N$41,2,0)*VLOOKUP(ROUNDDOWN($BO50,-1),宝石属性!$B$25:$N$41,3,0)+VLOOKUP($BP$2,职业被动!$B$6:$M$29,COLUMNS(职业被动!$B$6:E$29),0)*$BO50,0)</f>
        <v>2088</v>
      </c>
      <c r="BR50" s="9">
        <f>ROUND(属性投放!F$4+装备属性!F$4*IF($BO50&lt;10,1,ROUNDDOWN($BO50,-1))+SUM(属性投放!G$37:G$45)*$BO50+VLOOKUP($BP$2,一级属性!$E$41:$P$64,COLUMNS(一级属性!$E$41:I$64),0)*($BO50+0.25*IF($BO50&lt;10,1,ROUNDDOWN($BO50,-1)))+VLOOKUP($BP$2,宝石属性!$B$43:$M$66,COLUMNS(宝石属性!$B$43:F$66),0)*10*VLOOKUP(ROUNDDOWN($BO50,-1),宝石属性!$B$25:$N$41,2,0)*VLOOKUP(ROUNDDOWN($BO50,-1),宝石属性!$B$25:$N$41,3,0)+VLOOKUP($BP$2,职业被动!$B$6:$M$29,COLUMNS(职业被动!$B$6:F$29),0)*$BO50,0)</f>
        <v>522</v>
      </c>
      <c r="BS50" s="9">
        <f>ROUND(属性投放!G$4+装备属性!G$4*IF($BO50&lt;10,1,ROUNDDOWN($BO50,-1))+SUM(属性投放!H$37:H$45)*$BO50+VLOOKUP($BP$2,一级属性!$E$41:$P$64,COLUMNS(一级属性!$E$41:J$64),0)*($BO50+0.25*IF($BO50&lt;10,1,ROUNDDOWN($BO50,-1)))+VLOOKUP($BP$2,宝石属性!$B$43:$M$66,COLUMNS(宝石属性!$B$43:G$66),0)*10*VLOOKUP(ROUNDDOWN($BO50,-1),宝石属性!$B$25:$N$41,2,0)*VLOOKUP(ROUNDDOWN($BO50,-1),宝石属性!$B$25:$N$41,3,0)+VLOOKUP($BP$2,职业被动!$B$6:$M$29,COLUMNS(职业被动!$B$6:G$29),0)*$BO50,0)</f>
        <v>412</v>
      </c>
      <c r="BT50" s="9">
        <f>ROUND(属性投放!H$4+装备属性!H$4*IF($BO50&lt;10,1,ROUNDDOWN($BO50,-1))+SUM(属性投放!I$37:I$45)*$BO50+VLOOKUP($BP$2,一级属性!$E$41:$P$64,COLUMNS(一级属性!$E$41:K$64),0)*($BO50+0.25*IF($BO50&lt;10,1,ROUNDDOWN($BO50,-1)))+VLOOKUP($BP$2,宝石属性!$B$43:$M$66,COLUMNS(宝石属性!$B$43:H$66),0)*10*VLOOKUP(ROUNDDOWN($BO50,-1),宝石属性!$B$25:$N$41,2,0)*VLOOKUP(ROUNDDOWN($BO50,-1),宝石属性!$B$25:$N$41,3,0)+VLOOKUP($BP$2,职业被动!$B$6:$M$29,COLUMNS(职业被动!$B$6:H$29),0)*$BO50,0)</f>
        <v>556</v>
      </c>
      <c r="BU50" s="9">
        <f>ROUND(属性投放!I$4+装备属性!I$4*IF($BO50&lt;10,1,ROUNDDOWN($BO50,-1))+SUM(属性投放!J$37:J$45)*$BO50+VLOOKUP($BP$2,一级属性!$E$41:$P$64,COLUMNS(一级属性!$E$41:L$64),0)*($BO50+0.25*IF($BO50&lt;10,1,ROUNDDOWN($BO50,-1)))+VLOOKUP($BP$2,宝石属性!$B$43:$M$66,COLUMNS(宝石属性!$B$43:I$66),0)*10*VLOOKUP(ROUNDDOWN($BO50,-1),宝石属性!$B$25:$N$41,2,0)*VLOOKUP(ROUNDDOWN($BO50,-1),宝石属性!$B$25:$N$41,3,0)+VLOOKUP($BP$2,职业被动!$B$6:$M$29,COLUMNS(职业被动!$B$6:I$29),0)*$BO50,0)</f>
        <v>522</v>
      </c>
      <c r="BV50" s="9">
        <f>ROUND(属性投放!J$4+装备属性!J$4*IF($BO50&lt;10,1,ROUNDDOWN($BO50,-1))+SUM(属性投放!K$37:K$45)*$BO50+VLOOKUP($BP$2,一级属性!$E$41:$P$64,COLUMNS(一级属性!$E$41:M$64),0)*($BO50+0.25*IF($BO50&lt;10,1,ROUNDDOWN($BO50,-1)))+VLOOKUP($BP$2,宝石属性!$B$43:$M$66,COLUMNS(宝石属性!$B$43:J$66),0)*10*VLOOKUP(ROUNDDOWN($BO50,-1),宝石属性!$B$25:$N$41,2,0)*VLOOKUP(ROUNDDOWN($BO50,-1),宝石属性!$B$25:$N$41,3,0)+VLOOKUP($BP$2,职业被动!$B$6:$M$29,COLUMNS(职业被动!$B$6:J$29),0)*$BO50,0)</f>
        <v>357</v>
      </c>
      <c r="BW50" s="9">
        <f>ROUND(属性投放!K$4+装备属性!K$4*IF($BO50&lt;10,1,ROUNDDOWN($BO50,-1))+SUM(属性投放!L$37:L$45)*$BO50+VLOOKUP($BP$2,一级属性!$E$41:$P$64,COLUMNS(一级属性!$E$41:N$64),0)*($BO50+0.25*IF($BO50&lt;10,1,ROUNDDOWN($BO50,-1)))+VLOOKUP($BP$2,宝石属性!$B$43:$M$66,COLUMNS(宝石属性!$B$43:K$66),0)*10*VLOOKUP(ROUNDDOWN($BO50,-1),宝石属性!$B$25:$N$41,2,0)*VLOOKUP(ROUNDDOWN($BO50,-1),宝石属性!$B$25:$N$41,3,0)+VLOOKUP($BP$2,职业被动!$B$6:$M$29,COLUMNS(职业被动!$B$6:K$29),0)*$BO50,0)</f>
        <v>196</v>
      </c>
      <c r="BX50" s="9">
        <f>ROUND(属性投放!L$4+装备属性!L$4*IF($BO50&lt;10,1,ROUNDDOWN($BO50,-1))+SUM(属性投放!M$37:M$45)*$BO50+VLOOKUP($BP$2,一级属性!$E$41:$P$64,COLUMNS(一级属性!$E$41:O$64),0)*($BO50+0.25*IF($BO50&lt;10,1,ROUNDDOWN($BO50,-1)))+VLOOKUP($BP$2,宝石属性!$B$43:$M$66,COLUMNS(宝石属性!$B$43:L$66),0)*10*VLOOKUP(ROUNDDOWN($BO50,-1),宝石属性!$B$25:$N$41,2,0)*VLOOKUP(ROUNDDOWN($BO50,-1),宝石属性!$B$25:$N$41,3,0)+VLOOKUP($BP$2,职业被动!$B$6:$M$29,COLUMNS(职业被动!$B$6:L$29),0)*$BO50,0)</f>
        <v>14</v>
      </c>
      <c r="BY50" s="9">
        <f>ROUND(属性投放!M$4+装备属性!M$4*IF($BO50&lt;10,1,ROUNDDOWN($BO50,-1))+SUM(属性投放!N$37:N$45)*$BO50+VLOOKUP($BP$2,一级属性!$E$41:$P$64,COLUMNS(一级属性!$E$41:P$64),0)*($BO50+0.25*IF($BO50&lt;10,1,ROUNDDOWN($BO50,-1)))+VLOOKUP($BP$2,宝石属性!$B$43:$M$66,COLUMNS(宝石属性!$B$43:M$66),0)*10*VLOOKUP(ROUNDDOWN($BO50,-1),宝石属性!$B$25:$N$41,2,0)*VLOOKUP(ROUNDDOWN($BO50,-1),宝石属性!$B$25:$N$41,3,0)+VLOOKUP($BP$2,职业被动!$B$6:$M$29,COLUMNS(职业被动!$B$6:M$29),0)*$BO50,0)</f>
        <v>500</v>
      </c>
      <c r="BZ50" s="48">
        <f>属性价值和能力评分!$F$9+ROUND(属性价值和能力评分!$F$38*10,0)*BO50+ROUND((SUM(装备属性!$W$9:$W$14)+属性价值和能力评分!$F$38*1.25+1.4+2.8)*IF(BO50&lt;10,1,ROUNDDOWN(BO50,-1)),0)+15*VLOOKUP(ROUNDDOWN(BO50,-1),宝石属性!$B$26:$D$41,2,0)*6*VLOOKUP(ROUNDDOWN(BO50,-1),宝石属性!$B$26:$D$41,3,0)+(属性价值和能力评分!$F$49*9+属性价值和能力评分!$F$50*2+属性价值和能力评分!$F$53*8/5)*BO50</f>
        <v>8446</v>
      </c>
      <c r="CB50" s="1">
        <v>47</v>
      </c>
      <c r="CC50" s="9">
        <f>ROUND(属性投放!D$4+装备属性!D$4*IF($CB50&lt;10,1,ROUNDDOWN($CB50,-1))+SUM(属性投放!E$37:E$45)*$CB50+VLOOKUP($CC$2,一级属性!$E$41:$P$64,COLUMNS(一级属性!$E$41:G$64),0)*($CB50+0.25*IF($CB50&lt;10,1,ROUNDDOWN($CB50,-1)))+VLOOKUP($CC$2,宝石属性!$B$43:$M$66,COLUMNS(宝石属性!$B$43:D$66),0)*10*VLOOKUP(ROUNDDOWN($CB50,-1),宝石属性!$B$25:$N$41,2,0)*VLOOKUP(ROUNDDOWN($CB50,-1),宝石属性!$B$25:$N$41,3,0)+VLOOKUP($CC$2,职业被动!$B$6:$M$29,COLUMNS(职业被动!$B$6:D$29),0)*$CB50,0)</f>
        <v>2097</v>
      </c>
      <c r="CD50" s="9">
        <f>ROUND(属性投放!E$4+装备属性!E$4*IF($CB50&lt;10,1,ROUNDDOWN($CB50,-1))+SUM(属性投放!F$37:F$45)*$CB50+VLOOKUP($CC$2,一级属性!$E$41:$P$64,COLUMNS(一级属性!$E$41:H$64),0)*($CB50+0.25*IF($CB50&lt;10,1,ROUNDDOWN($CB50,-1)))+VLOOKUP($CC$2,宝石属性!$B$43:$M$66,COLUMNS(宝石属性!$B$43:E$66),0)*10*VLOOKUP(ROUNDDOWN($CB50,-1),宝石属性!$B$25:$N$41,2,0)*VLOOKUP(ROUNDDOWN($CB50,-1),宝石属性!$B$25:$N$41,3,0)+VLOOKUP($CC$2,职业被动!$B$6:$M$29,COLUMNS(职业被动!$B$6:E$29),0)*$CB50,0)</f>
        <v>1233</v>
      </c>
      <c r="CE50" s="9">
        <f>ROUND(属性投放!F$4+装备属性!F$4*IF($CB50&lt;10,1,ROUNDDOWN($CB50,-1))+SUM(属性投放!G$37:G$45)*$CB50+VLOOKUP($CC$2,一级属性!$E$41:$P$64,COLUMNS(一级属性!$E$41:I$64),0)*($CB50+0.25*IF($CB50&lt;10,1,ROUNDDOWN($CB50,-1)))+VLOOKUP($CC$2,宝石属性!$B$43:$M$66,COLUMNS(宝石属性!$B$43:F$66),0)*10*VLOOKUP(ROUNDDOWN($CB50,-1),宝石属性!$B$25:$N$41,2,0)*VLOOKUP(ROUNDDOWN($CB50,-1),宝石属性!$B$25:$N$41,3,0)+VLOOKUP($CC$2,职业被动!$B$6:$M$29,COLUMNS(职业被动!$B$6:F$29),0)*$CB50,0)</f>
        <v>989</v>
      </c>
      <c r="CF50" s="9">
        <f>ROUND(属性投放!G$4+装备属性!G$4*IF($CB50&lt;10,1,ROUNDDOWN($CB50,-1))+SUM(属性投放!H$37:H$45)*$CB50+VLOOKUP($CC$2,一级属性!$E$41:$P$64,COLUMNS(一级属性!$E$41:J$64),0)*($CB50+0.25*IF($CB50&lt;10,1,ROUNDDOWN($CB50,-1)))+VLOOKUP($CC$2,宝石属性!$B$43:$M$66,COLUMNS(宝石属性!$B$43:G$66),0)*10*VLOOKUP(ROUNDDOWN($CB50,-1),宝石属性!$B$25:$N$41,2,0)*VLOOKUP(ROUNDDOWN($CB50,-1),宝石属性!$B$25:$N$41,3,0)+VLOOKUP($CC$2,职业被动!$B$6:$M$29,COLUMNS(职业被动!$B$6:G$29),0)*$CB50,0)</f>
        <v>459</v>
      </c>
      <c r="CG50" s="9">
        <f>ROUND(属性投放!H$4+装备属性!H$4*IF($CB50&lt;10,1,ROUNDDOWN($CB50,-1))+SUM(属性投放!I$37:I$45)*$CB50+VLOOKUP($CC$2,一级属性!$E$41:$P$64,COLUMNS(一级属性!$E$41:K$64),0)*($CB50+0.25*IF($CB50&lt;10,1,ROUNDDOWN($CB50,-1)))+VLOOKUP($CC$2,宝石属性!$B$43:$M$66,COLUMNS(宝石属性!$B$43:H$66),0)*10*VLOOKUP(ROUNDDOWN($CB50,-1),宝石属性!$B$25:$N$41,2,0)*VLOOKUP(ROUNDDOWN($CB50,-1),宝石属性!$B$25:$N$41,3,0)+VLOOKUP($CC$2,职业被动!$B$6:$M$29,COLUMNS(职业被动!$B$6:H$29),0)*$CB50,0)</f>
        <v>338</v>
      </c>
      <c r="CH50" s="9">
        <f>ROUND(属性投放!I$4+装备属性!I$4*IF($CB50&lt;10,1,ROUNDDOWN($CB50,-1))+SUM(属性投放!J$37:J$45)*$CB50+VLOOKUP($CC$2,一级属性!$E$41:$P$64,COLUMNS(一级属性!$E$41:L$64),0)*($CB50+0.25*IF($CB50&lt;10,1,ROUNDDOWN($CB50,-1)))+VLOOKUP($CC$2,宝石属性!$B$43:$M$66,COLUMNS(宝石属性!$B$43:I$66),0)*10*VLOOKUP(ROUNDDOWN($CB50,-1),宝石属性!$B$25:$N$41,2,0)*VLOOKUP(ROUNDDOWN($CB50,-1),宝石属性!$B$25:$N$41,3,0)+VLOOKUP($CC$2,职业被动!$B$6:$M$29,COLUMNS(职业被动!$B$6:I$29),0)*$CB50,0)</f>
        <v>499</v>
      </c>
      <c r="CI50" s="9">
        <f>ROUND(属性投放!J$4+装备属性!J$4*IF($CB50&lt;10,1,ROUNDDOWN($CB50,-1))+SUM(属性投放!K$37:K$45)*$CB50+VLOOKUP($CC$2,一级属性!$E$41:$P$64,COLUMNS(一级属性!$E$41:M$64),0)*($CB50+0.25*IF($CB50&lt;10,1,ROUNDDOWN($CB50,-1)))+VLOOKUP($CC$2,宝石属性!$B$43:$M$66,COLUMNS(宝石属性!$B$43:J$66),0)*10*VLOOKUP(ROUNDDOWN($CB50,-1),宝石属性!$B$25:$N$41,2,0)*VLOOKUP(ROUNDDOWN($CB50,-1),宝石属性!$B$25:$N$41,3,0)+VLOOKUP($CC$2,职业被动!$B$6:$M$29,COLUMNS(职业被动!$B$6:J$29),0)*$CB50,0)</f>
        <v>317</v>
      </c>
      <c r="CJ50" s="9">
        <f>ROUND(属性投放!K$4+装备属性!K$4*IF($CB50&lt;10,1,ROUNDDOWN($CB50,-1))+SUM(属性投放!L$37:L$45)*$CB50+VLOOKUP($CC$2,一级属性!$E$41:$P$64,COLUMNS(一级属性!$E$41:N$64),0)*($CB50+0.25*IF($CB50&lt;10,1,ROUNDDOWN($CB50,-1)))+VLOOKUP($CC$2,宝石属性!$B$43:$M$66,COLUMNS(宝石属性!$B$43:K$66),0)*10*VLOOKUP(ROUNDDOWN($CB50,-1),宝石属性!$B$25:$N$41,2,0)*VLOOKUP(ROUNDDOWN($CB50,-1),宝石属性!$B$25:$N$41,3,0)+VLOOKUP($CC$2,职业被动!$B$6:$M$29,COLUMNS(职业被动!$B$6:K$29),0)*$CB50,0)</f>
        <v>164</v>
      </c>
      <c r="CK50" s="9">
        <f>ROUND(属性投放!L$4+装备属性!L$4*IF($CB50&lt;10,1,ROUNDDOWN($CB50,-1))+SUM(属性投放!M$37:M$45)*$CB50+VLOOKUP($CC$2,一级属性!$E$41:$P$64,COLUMNS(一级属性!$E$41:O$64),0)*($CB50+0.25*IF($CB50&lt;10,1,ROUNDDOWN($CB50,-1)))+VLOOKUP($CC$2,宝石属性!$B$43:$M$66,COLUMNS(宝石属性!$B$43:L$66),0)*10*VLOOKUP(ROUNDDOWN($CB50,-1),宝石属性!$B$25:$N$41,2,0)*VLOOKUP(ROUNDDOWN($CB50,-1),宝石属性!$B$25:$N$41,3,0)+VLOOKUP($CC$2,职业被动!$B$6:$M$29,COLUMNS(职业被动!$B$6:L$29),0)*$CB50,0)</f>
        <v>14</v>
      </c>
      <c r="CL50" s="9">
        <f>ROUND(属性投放!M$4+装备属性!M$4*IF($CB50&lt;10,1,ROUNDDOWN($CB50,-1))+SUM(属性投放!N$37:N$45)*$CB50+VLOOKUP($CC$2,一级属性!$E$41:$P$64,COLUMNS(一级属性!$E$41:P$64),0)*($CB50+0.25*IF($CB50&lt;10,1,ROUNDDOWN($CB50,-1)))+VLOOKUP($CC$2,宝石属性!$B$43:$M$66,COLUMNS(宝石属性!$B$43:M$66),0)*10*VLOOKUP(ROUNDDOWN($CB50,-1),宝石属性!$B$25:$N$41,2,0)*VLOOKUP(ROUNDDOWN($CB50,-1),宝石属性!$B$25:$N$41,3,0)+VLOOKUP($CC$2,职业被动!$B$6:$M$29,COLUMNS(职业被动!$B$6:M$29),0)*$CB50,0)</f>
        <v>484</v>
      </c>
      <c r="CM50" s="48">
        <f>属性价值和能力评分!$F$9+ROUND(属性价值和能力评分!$F$38*10,0)*CB50+ROUND((SUM(装备属性!$W$9:$W$14)+属性价值和能力评分!$F$38*1.25+1.4+2.8)*IF(CB50&lt;10,1,ROUNDDOWN(CB50,-1)),0)+15*VLOOKUP(ROUNDDOWN(CB50,-1),宝石属性!$B$26:$D$41,2,0)*6*VLOOKUP(ROUNDDOWN(CB50,-1),宝石属性!$B$26:$D$41,3,0)+(属性价值和能力评分!$F$49*9+属性价值和能力评分!$F$50*2+属性价值和能力评分!$F$53*8/5)*CB50</f>
        <v>8446</v>
      </c>
      <c r="CO50" s="1">
        <v>47</v>
      </c>
      <c r="CP50" s="9">
        <f>ROUND(属性投放!D$4+装备属性!D$4*IF($CO50&lt;10,1,ROUNDDOWN($CO50,-1))+SUM(属性投放!E$37:E$45)*$CO50+VLOOKUP($CP$2,一级属性!$E$41:$P$64,COLUMNS(一级属性!$E$41:G$64),0)*($CO50+0.25*IF($CO50&lt;10,1,ROUNDDOWN($CO50,-1)))+VLOOKUP($CP$2,宝石属性!$B$43:$M$66,COLUMNS(宝石属性!$B$43:D$66),0)*10*VLOOKUP(ROUNDDOWN($CO50,-1),宝石属性!$B$25:$N$41,2,0)*VLOOKUP(ROUNDDOWN($CO50,-1),宝石属性!$B$25:$N$41,3,0)+VLOOKUP($CP$2,职业被动!$B$6:$M$29,COLUMNS(职业被动!$B$6:D$29),0)*$CO50,0)</f>
        <v>2097</v>
      </c>
      <c r="CQ50" s="9">
        <f>ROUND(属性投放!E$4+装备属性!E$4*IF($CO50&lt;10,1,ROUNDDOWN($CO50,-1))+SUM(属性投放!F$37:F$45)*$CO50+VLOOKUP($CP$2,一级属性!$E$41:$P$64,COLUMNS(一级属性!$E$41:H$64),0)*($CO50+0.25*IF($CO50&lt;10,1,ROUNDDOWN($CO50,-1)))+VLOOKUP($CP$2,宝石属性!$B$43:$M$66,COLUMNS(宝石属性!$B$43:E$66),0)*10*VLOOKUP(ROUNDDOWN($CO50,-1),宝石属性!$B$25:$N$41,2,0)*VLOOKUP(ROUNDDOWN($CO50,-1),宝石属性!$B$25:$N$41,3,0)+VLOOKUP($CP$2,职业被动!$B$6:$M$29,COLUMNS(职业被动!$B$6:E$29),0)*$CO50,0)</f>
        <v>2658</v>
      </c>
      <c r="CR50" s="9">
        <f>ROUND(属性投放!F$4+装备属性!F$4*IF($CO50&lt;10,1,ROUNDDOWN($CO50,-1))+SUM(属性投放!G$37:G$45)*$CO50+VLOOKUP($CP$2,一级属性!$E$41:$P$64,COLUMNS(一级属性!$E$41:I$64),0)*($CO50+0.25*IF($CO50&lt;10,1,ROUNDDOWN($CO50,-1)))+VLOOKUP($CP$2,宝石属性!$B$43:$M$66,COLUMNS(宝石属性!$B$43:F$66),0)*10*VLOOKUP(ROUNDDOWN($CO50,-1),宝石属性!$B$25:$N$41,2,0)*VLOOKUP(ROUNDDOWN($CO50,-1),宝石属性!$B$25:$N$41,3,0)+VLOOKUP($CP$2,职业被动!$B$6:$M$29,COLUMNS(职业被动!$B$6:F$29),0)*$CO50,0)</f>
        <v>522</v>
      </c>
      <c r="CS50" s="9">
        <f>ROUND(属性投放!G$4+装备属性!G$4*IF($CO50&lt;10,1,ROUNDDOWN($CO50,-1))+SUM(属性投放!H$37:H$45)*$CO50+VLOOKUP($CP$2,一级属性!$E$41:$P$64,COLUMNS(一级属性!$E$41:J$64),0)*($CO50+0.25*IF($CO50&lt;10,1,ROUNDDOWN($CO50,-1)))+VLOOKUP($CP$2,宝石属性!$B$43:$M$66,COLUMNS(宝石属性!$B$43:G$66),0)*10*VLOOKUP(ROUNDDOWN($CO50,-1),宝石属性!$B$25:$N$41,2,0)*VLOOKUP(ROUNDDOWN($CO50,-1),宝石属性!$B$25:$N$41,3,0)+VLOOKUP($CP$2,职业被动!$B$6:$M$29,COLUMNS(职业被动!$B$6:G$29),0)*$CO50,0)</f>
        <v>412</v>
      </c>
      <c r="CT50" s="9">
        <f>ROUND(属性投放!H$4+装备属性!H$4*IF($CO50&lt;10,1,ROUNDDOWN($CO50,-1))+SUM(属性投放!I$37:I$45)*$CO50+VLOOKUP($CP$2,一级属性!$E$41:$P$64,COLUMNS(一级属性!$E$41:K$64),0)*($CO50+0.25*IF($CO50&lt;10,1,ROUNDDOWN($CO50,-1)))+VLOOKUP($CP$2,宝石属性!$B$43:$M$66,COLUMNS(宝石属性!$B$43:H$66),0)*10*VLOOKUP(ROUNDDOWN($CO50,-1),宝石属性!$B$25:$N$41,2,0)*VLOOKUP(ROUNDDOWN($CO50,-1),宝石属性!$B$25:$N$41,3,0)+VLOOKUP($CP$2,职业被动!$B$6:$M$29,COLUMNS(职业被动!$B$6:H$29),0)*$CO50,0)</f>
        <v>765</v>
      </c>
      <c r="CU50" s="9">
        <f>ROUND(属性投放!I$4+装备属性!I$4*IF($CO50&lt;10,1,ROUNDDOWN($CO50,-1))+SUM(属性投放!J$37:J$45)*$CO50+VLOOKUP($CP$2,一级属性!$E$41:$P$64,COLUMNS(一级属性!$E$41:L$64),0)*($CO50+0.25*IF($CO50&lt;10,1,ROUNDDOWN($CO50,-1)))+VLOOKUP($CP$2,宝石属性!$B$43:$M$66,COLUMNS(宝石属性!$B$43:I$66),0)*10*VLOOKUP(ROUNDDOWN($CO50,-1),宝石属性!$B$25:$N$41,2,0)*VLOOKUP(ROUNDDOWN($CO50,-1),宝石属性!$B$25:$N$41,3,0)+VLOOKUP($CP$2,职业被动!$B$6:$M$29,COLUMNS(职业被动!$B$6:I$29),0)*$CO50,0)</f>
        <v>660</v>
      </c>
      <c r="CV50" s="9">
        <f>ROUND(属性投放!J$4+装备属性!J$4*IF($CO50&lt;10,1,ROUNDDOWN($CO50,-1))+SUM(属性投放!K$37:K$45)*$CO50+VLOOKUP($CP$2,一级属性!$E$41:$P$64,COLUMNS(一级属性!$E$41:M$64),0)*($CO50+0.25*IF($CO50&lt;10,1,ROUNDDOWN($CO50,-1)))+VLOOKUP($CP$2,宝石属性!$B$43:$M$66,COLUMNS(宝石属性!$B$43:J$66),0)*10*VLOOKUP(ROUNDDOWN($CO50,-1),宝石属性!$B$25:$N$41,2,0)*VLOOKUP(ROUNDDOWN($CO50,-1),宝石属性!$B$25:$N$41,3,0)+VLOOKUP($CP$2,职业被动!$B$6:$M$29,COLUMNS(职业被动!$B$6:J$29),0)*$CO50,0)</f>
        <v>260</v>
      </c>
      <c r="CW50" s="9">
        <f>ROUND(属性投放!K$4+装备属性!K$4*IF($CO50&lt;10,1,ROUNDDOWN($CO50,-1))+SUM(属性投放!L$37:L$45)*$CO50+VLOOKUP($CP$2,一级属性!$E$41:$P$64,COLUMNS(一级属性!$E$41:N$64),0)*($CO50+0.25*IF($CO50&lt;10,1,ROUNDDOWN($CO50,-1)))+VLOOKUP($CP$2,宝石属性!$B$43:$M$66,COLUMNS(宝石属性!$B$43:K$66),0)*10*VLOOKUP(ROUNDDOWN($CO50,-1),宝石属性!$B$25:$N$41,2,0)*VLOOKUP(ROUNDDOWN($CO50,-1),宝石属性!$B$25:$N$41,3,0)+VLOOKUP($CP$2,职业被动!$B$6:$M$29,COLUMNS(职业被动!$B$6:K$29),0)*$CO50,0)</f>
        <v>164</v>
      </c>
      <c r="CX50" s="9">
        <f>ROUND(属性投放!L$4+装备属性!L$4*IF($CO50&lt;10,1,ROUNDDOWN($CO50,-1))+SUM(属性投放!M$37:M$45)*$CO50+VLOOKUP($CP$2,一级属性!$E$41:$P$64,COLUMNS(一级属性!$E$41:O$64),0)*($CO50+0.25*IF($CO50&lt;10,1,ROUNDDOWN($CO50,-1)))+VLOOKUP($CP$2,宝石属性!$B$43:$M$66,COLUMNS(宝石属性!$B$43:L$66),0)*10*VLOOKUP(ROUNDDOWN($CO50,-1),宝石属性!$B$25:$N$41,2,0)*VLOOKUP(ROUNDDOWN($CO50,-1),宝石属性!$B$25:$N$41,3,0)+VLOOKUP($CP$2,职业被动!$B$6:$M$29,COLUMNS(职业被动!$B$6:L$29),0)*$CO50,0)</f>
        <v>14</v>
      </c>
      <c r="CY50" s="9">
        <f>ROUND(属性投放!M$4+装备属性!M$4*IF($CO50&lt;10,1,ROUNDDOWN($CO50,-1))+SUM(属性投放!N$37:N$45)*$CO50+VLOOKUP($CP$2,一级属性!$E$41:$P$64,COLUMNS(一级属性!$E$41:P$64),0)*($CO50+0.25*IF($CO50&lt;10,1,ROUNDDOWN($CO50,-1)))+VLOOKUP($CP$2,宝石属性!$B$43:$M$66,COLUMNS(宝石属性!$B$43:M$66),0)*10*VLOOKUP(ROUNDDOWN($CO50,-1),宝石属性!$B$25:$N$41,2,0)*VLOOKUP(ROUNDDOWN($CO50,-1),宝石属性!$B$25:$N$41,3,0)+VLOOKUP($CP$2,职业被动!$B$6:$M$29,COLUMNS(职业被动!$B$6:M$29),0)*$CO50,0)</f>
        <v>484</v>
      </c>
      <c r="CZ50" s="48">
        <f>属性价值和能力评分!$F$9+ROUND(属性价值和能力评分!$F$38*10,0)*CO50+ROUND((SUM(装备属性!$W$9:$W$14)+属性价值和能力评分!$F$38*1.25+1.4+2.8)*IF(CO50&lt;10,1,ROUNDDOWN(CO50,-1)),0)+15*VLOOKUP(ROUNDDOWN(CO50,-1),宝石属性!$B$26:$D$41,2,0)*6*VLOOKUP(ROUNDDOWN(CO50,-1),宝石属性!$B$26:$D$41,3,0)+(属性价值和能力评分!$F$49*9+属性价值和能力评分!$F$50*2+属性价值和能力评分!$F$53*8/5)*CO50</f>
        <v>8446</v>
      </c>
      <c r="DB50" s="1">
        <v>47</v>
      </c>
      <c r="DC50" s="9">
        <f>ROUND(属性投放!D$4+装备属性!D$4*IF($DB50&lt;10,1,ROUNDDOWN($DB50,-1))+SUM(属性投放!E$37:E$45)*$DB50+VLOOKUP($DC$2,一级属性!$E$41:$P$64,COLUMNS(一级属性!$E$41:G$64),0)*($DB50+0.25*IF($DB50&lt;10,1,ROUNDDOWN($DB50,-1)))+VLOOKUP($DC$2,宝石属性!$B$43:$M$66,COLUMNS(宝石属性!$B$43:D$66),0)*10*VLOOKUP(ROUNDDOWN($DB50,-1),宝石属性!$B$25:$N$41,2,0)*VLOOKUP(ROUNDDOWN($DB50,-1),宝石属性!$B$25:$N$41,3,0)+VLOOKUP($DC$2,职业被动!$B$6:$M$29,COLUMNS(职业被动!$B$6:D$29),0)*$DB50,0)</f>
        <v>2426</v>
      </c>
      <c r="DD50" s="9">
        <f>ROUND(属性投放!E$4+装备属性!E$4*IF($DB50&lt;10,1,ROUNDDOWN($DB50,-1))+SUM(属性投放!F$37:F$45)*$DB50+VLOOKUP($DC$2,一级属性!$E$41:$P$64,COLUMNS(一级属性!$E$41:H$64),0)*($DB50+0.25*IF($DB50&lt;10,1,ROUNDDOWN($DB50,-1)))+VLOOKUP($DC$2,宝石属性!$B$43:$M$66,COLUMNS(宝石属性!$B$43:E$66),0)*10*VLOOKUP(ROUNDDOWN($DB50,-1),宝石属性!$B$25:$N$41,2,0)*VLOOKUP(ROUNDDOWN($DB50,-1),宝石属性!$B$25:$N$41,3,0)+VLOOKUP($DC$2,职业被动!$B$6:$M$29,COLUMNS(职业被动!$B$6:E$29),0)*$DB50,0)</f>
        <v>1233</v>
      </c>
      <c r="DE50" s="9">
        <f>ROUND(属性投放!F$4+装备属性!F$4*IF($DB50&lt;10,1,ROUNDDOWN($DB50,-1))+SUM(属性投放!G$37:G$45)*$DB50+VLOOKUP($DC$2,一级属性!$E$41:$P$64,COLUMNS(一级属性!$E$41:I$64),0)*($DB50+0.25*IF($DB50&lt;10,1,ROUNDDOWN($DB50,-1)))+VLOOKUP($DC$2,宝石属性!$B$43:$M$66,COLUMNS(宝石属性!$B$43:F$66),0)*10*VLOOKUP(ROUNDDOWN($DB50,-1),宝石属性!$B$25:$N$41,2,0)*VLOOKUP(ROUNDDOWN($DB50,-1),宝石属性!$B$25:$N$41,3,0)+VLOOKUP($DC$2,职业被动!$B$6:$M$29,COLUMNS(职业被动!$B$6:F$29),0)*$DB50,0)</f>
        <v>522</v>
      </c>
      <c r="DF50" s="9">
        <f>ROUND(属性投放!G$4+装备属性!G$4*IF($DB50&lt;10,1,ROUNDDOWN($DB50,-1))+SUM(属性投放!H$37:H$45)*$DB50+VLOOKUP($DC$2,一级属性!$E$41:$P$64,COLUMNS(一级属性!$E$41:J$64),0)*($DB50+0.25*IF($DB50&lt;10,1,ROUNDDOWN($DB50,-1)))+VLOOKUP($DC$2,宝石属性!$B$43:$M$66,COLUMNS(宝石属性!$B$43:G$66),0)*10*VLOOKUP(ROUNDDOWN($DB50,-1),宝石属性!$B$25:$N$41,2,0)*VLOOKUP(ROUNDDOWN($DB50,-1),宝石属性!$B$25:$N$41,3,0)+VLOOKUP($DC$2,职业被动!$B$6:$M$29,COLUMNS(职业被动!$B$6:G$29),0)*$DB50,0)</f>
        <v>1181</v>
      </c>
      <c r="DG50" s="9">
        <f>ROUND(属性投放!H$4+装备属性!H$4*IF($DB50&lt;10,1,ROUNDDOWN($DB50,-1))+SUM(属性投放!I$37:I$45)*$DB50+VLOOKUP($DC$2,一级属性!$E$41:$P$64,COLUMNS(一级属性!$E$41:K$64),0)*($DB50+0.25*IF($DB50&lt;10,1,ROUNDDOWN($DB50,-1)))+VLOOKUP($DC$2,宝石属性!$B$43:$M$66,COLUMNS(宝石属性!$B$43:H$66),0)*10*VLOOKUP(ROUNDDOWN($DB50,-1),宝石属性!$B$25:$N$41,2,0)*VLOOKUP(ROUNDDOWN($DB50,-1),宝石属性!$B$25:$N$41,3,0)+VLOOKUP($DC$2,职业被动!$B$6:$M$29,COLUMNS(职业被动!$B$6:H$29),0)*$DB50,0)</f>
        <v>338</v>
      </c>
      <c r="DH50" s="9">
        <f>ROUND(属性投放!I$4+装备属性!I$4*IF($DB50&lt;10,1,ROUNDDOWN($DB50,-1))+SUM(属性投放!J$37:J$45)*$DB50+VLOOKUP($DC$2,一级属性!$E$41:$P$64,COLUMNS(一级属性!$E$41:L$64),0)*($DB50+0.25*IF($DB50&lt;10,1,ROUNDDOWN($DB50,-1)))+VLOOKUP($DC$2,宝石属性!$B$43:$M$66,COLUMNS(宝石属性!$B$43:I$66),0)*10*VLOOKUP(ROUNDDOWN($DB50,-1),宝石属性!$B$25:$N$41,2,0)*VLOOKUP(ROUNDDOWN($DB50,-1),宝石属性!$B$25:$N$41,3,0)+VLOOKUP($DC$2,职业被动!$B$6:$M$29,COLUMNS(职业被动!$B$6:I$29),0)*$DB50,0)</f>
        <v>442</v>
      </c>
      <c r="DI50" s="9">
        <f>ROUND(属性投放!J$4+装备属性!J$4*IF($DB50&lt;10,1,ROUNDDOWN($DB50,-1))+SUM(属性投放!K$37:K$45)*$DB50+VLOOKUP($DC$2,一级属性!$E$41:$P$64,COLUMNS(一级属性!$E$41:M$64),0)*($DB50+0.25*IF($DB50&lt;10,1,ROUNDDOWN($DB50,-1)))+VLOOKUP($DC$2,宝石属性!$B$43:$M$66,COLUMNS(宝石属性!$B$43:J$66),0)*10*VLOOKUP(ROUNDDOWN($DB50,-1),宝石属性!$B$25:$N$41,2,0)*VLOOKUP(ROUNDDOWN($DB50,-1),宝石属性!$B$25:$N$41,3,0)+VLOOKUP($DC$2,职业被动!$B$6:$M$29,COLUMNS(职业被动!$B$6:J$29),0)*$DB50,0)</f>
        <v>317</v>
      </c>
      <c r="DJ50" s="9">
        <f>ROUND(属性投放!K$4+装备属性!K$4*IF($DB50&lt;10,1,ROUNDDOWN($DB50,-1))+SUM(属性投放!L$37:L$45)*$DB50+VLOOKUP($DC$2,一级属性!$E$41:$P$64,COLUMNS(一级属性!$E$41:N$64),0)*($DB50+0.25*IF($DB50&lt;10,1,ROUNDDOWN($DB50,-1)))+VLOOKUP($DC$2,宝石属性!$B$43:$M$66,COLUMNS(宝石属性!$B$43:K$66),0)*10*VLOOKUP(ROUNDDOWN($DB50,-1),宝石属性!$B$25:$N$41,2,0)*VLOOKUP(ROUNDDOWN($DB50,-1),宝石属性!$B$25:$N$41,3,0)+VLOOKUP($DC$2,职业被动!$B$6:$M$29,COLUMNS(职业被动!$B$6:K$29),0)*$DB50,0)</f>
        <v>196</v>
      </c>
      <c r="DK50" s="9">
        <f>ROUND(属性投放!L$4+装备属性!L$4*IF($DB50&lt;10,1,ROUNDDOWN($DB50,-1))+SUM(属性投放!M$37:M$45)*$DB50+VLOOKUP($DC$2,一级属性!$E$41:$P$64,COLUMNS(一级属性!$E$41:O$64),0)*($DB50+0.25*IF($DB50&lt;10,1,ROUNDDOWN($DB50,-1)))+VLOOKUP($DC$2,宝石属性!$B$43:$M$66,COLUMNS(宝石属性!$B$43:L$66),0)*10*VLOOKUP(ROUNDDOWN($DB50,-1),宝石属性!$B$25:$N$41,2,0)*VLOOKUP(ROUNDDOWN($DB50,-1),宝石属性!$B$25:$N$41,3,0)+VLOOKUP($DC$2,职业被动!$B$6:$M$29,COLUMNS(职业被动!$B$6:L$29),0)*$DB50,0)</f>
        <v>14</v>
      </c>
      <c r="DL50" s="9">
        <f>ROUND(属性投放!M$4+装备属性!M$4*IF($DB50&lt;10,1,ROUNDDOWN($DB50,-1))+SUM(属性投放!N$37:N$45)*$DB50+VLOOKUP($DC$2,一级属性!$E$41:$P$64,COLUMNS(一级属性!$E$41:P$64),0)*($DB50+0.25*IF($DB50&lt;10,1,ROUNDDOWN($DB50,-1)))+VLOOKUP($DC$2,宝石属性!$B$43:$M$66,COLUMNS(宝石属性!$B$43:M$66),0)*10*VLOOKUP(ROUNDDOWN($DB50,-1),宝石属性!$B$25:$N$41,2,0)*VLOOKUP(ROUNDDOWN($DB50,-1),宝石属性!$B$25:$N$41,3,0)+VLOOKUP($DC$2,职业被动!$B$6:$M$29,COLUMNS(职业被动!$B$6:M$29),0)*$DB50,0)</f>
        <v>484</v>
      </c>
      <c r="DM50" s="48">
        <f>属性价值和能力评分!$F$9+ROUND(属性价值和能力评分!$F$38*10,0)*DB50+ROUND((SUM(装备属性!$W$9:$W$14)+属性价值和能力评分!$F$38*1.25+1.4+2.8)*IF(DB50&lt;10,1,ROUNDDOWN(DB50,-1)),0)+15*VLOOKUP(ROUNDDOWN(DB50,-1),宝石属性!$B$26:$D$41,2,0)*6*VLOOKUP(ROUNDDOWN(DB50,-1),宝石属性!$B$26:$D$41,3,0)+(属性价值和能力评分!$F$49*9+属性价值和能力评分!$F$50*2+属性价值和能力评分!$F$53*8/5)*DB50</f>
        <v>8446</v>
      </c>
      <c r="DO50" s="1">
        <v>47</v>
      </c>
      <c r="DP50" s="9">
        <f>ROUND(属性投放!D$4+装备属性!D$4*IF($DO50&lt;10,1,ROUNDDOWN($DO50,-1))+SUM(属性投放!E$37:E$45)*$DO50+VLOOKUP($DP$2,一级属性!$E$41:$P$64,COLUMNS(一级属性!$E$41:G$64),0)*($DO50+0.25*IF($DO50&lt;10,1,ROUNDDOWN($DO50,-1)))+VLOOKUP($DP$2,宝石属性!$B$43:$M$66,COLUMNS(宝石属性!$B$43:D$66),0)*10*VLOOKUP(ROUNDDOWN($DO50,-1),宝石属性!$B$25:$N$41,2,0)*VLOOKUP(ROUNDDOWN($DO50,-1),宝石属性!$B$25:$N$41,3,0)+VLOOKUP($DP$2,职业被动!$B$6:$M$29,COLUMNS(职业被动!$B$6:D$29),0)*$DO50,0)</f>
        <v>5195</v>
      </c>
      <c r="DQ50" s="9">
        <f>ROUND(属性投放!E$4+装备属性!E$4*IF($DO50&lt;10,1,ROUNDDOWN($DO50,-1))+SUM(属性投放!F$37:F$45)*$DO50+VLOOKUP($DP$2,一级属性!$E$41:$P$64,COLUMNS(一级属性!$E$41:H$64),0)*($DO50+0.25*IF($DO50&lt;10,1,ROUNDDOWN($DO50,-1)))+VLOOKUP($DP$2,宝石属性!$B$43:$M$66,COLUMNS(宝石属性!$B$43:E$66),0)*10*VLOOKUP(ROUNDDOWN($DO50,-1),宝石属性!$B$25:$N$41,2,0)*VLOOKUP(ROUNDDOWN($DO50,-1),宝石属性!$B$25:$N$41,3,0)+VLOOKUP($DP$2,职业被动!$B$6:$M$29,COLUMNS(职业被动!$B$6:E$29),0)*$DO50,0)</f>
        <v>1233</v>
      </c>
      <c r="DR50" s="9">
        <f>ROUND(属性投放!F$4+装备属性!F$4*IF($DO50&lt;10,1,ROUNDDOWN($DO50,-1))+SUM(属性投放!G$37:G$45)*$DO50+VLOOKUP($DP$2,一级属性!$E$41:$P$64,COLUMNS(一级属性!$E$41:I$64),0)*($DO50+0.25*IF($DO50&lt;10,1,ROUNDDOWN($DO50,-1)))+VLOOKUP($DP$2,宝石属性!$B$43:$M$66,COLUMNS(宝石属性!$B$43:F$66),0)*10*VLOOKUP(ROUNDDOWN($DO50,-1),宝石属性!$B$25:$N$41,2,0)*VLOOKUP(ROUNDDOWN($DO50,-1),宝石属性!$B$25:$N$41,3,0)+VLOOKUP($DP$2,职业被动!$B$6:$M$29,COLUMNS(职业被动!$B$6:F$29),0)*$DO50,0)</f>
        <v>522</v>
      </c>
      <c r="DS50" s="9">
        <f>ROUND(属性投放!G$4+装备属性!G$4*IF($DO50&lt;10,1,ROUNDDOWN($DO50,-1))+SUM(属性投放!H$37:H$45)*$DO50+VLOOKUP($DP$2,一级属性!$E$41:$P$64,COLUMNS(一级属性!$E$41:J$64),0)*($DO50+0.25*IF($DO50&lt;10,1,ROUNDDOWN($DO50,-1)))+VLOOKUP($DP$2,宝石属性!$B$43:$M$66,COLUMNS(宝石属性!$B$43:G$66),0)*10*VLOOKUP(ROUNDDOWN($DO50,-1),宝石属性!$B$25:$N$41,2,0)*VLOOKUP(ROUNDDOWN($DO50,-1),宝石属性!$B$25:$N$41,3,0)+VLOOKUP($DP$2,职业被动!$B$6:$M$29,COLUMNS(职业被动!$B$6:G$29),0)*$DO50,0)</f>
        <v>412</v>
      </c>
      <c r="DT50" s="9">
        <f>ROUND(属性投放!H$4+装备属性!H$4*IF($DO50&lt;10,1,ROUNDDOWN($DO50,-1))+SUM(属性投放!I$37:I$45)*$DO50+VLOOKUP($DP$2,一级属性!$E$41:$P$64,COLUMNS(一级属性!$E$41:K$64),0)*($DO50+0.25*IF($DO50&lt;10,1,ROUNDDOWN($DO50,-1)))+VLOOKUP($DP$2,宝石属性!$B$43:$M$66,COLUMNS(宝石属性!$B$43:H$66),0)*10*VLOOKUP(ROUNDDOWN($DO50,-1),宝石属性!$B$25:$N$41,2,0)*VLOOKUP(ROUNDDOWN($DO50,-1),宝石属性!$B$25:$N$41,3,0)+VLOOKUP($DP$2,职业被动!$B$6:$M$29,COLUMNS(职业被动!$B$6:H$29),0)*$DO50,0)</f>
        <v>385</v>
      </c>
      <c r="DU50" s="9">
        <f>ROUND(属性投放!I$4+装备属性!I$4*IF($DO50&lt;10,1,ROUNDDOWN($DO50,-1))+SUM(属性投放!J$37:J$45)*$DO50+VLOOKUP($DP$2,一级属性!$E$41:$P$64,COLUMNS(一级属性!$E$41:L$64),0)*($DO50+0.25*IF($DO50&lt;10,1,ROUNDDOWN($DO50,-1)))+VLOOKUP($DP$2,宝石属性!$B$43:$M$66,COLUMNS(宝石属性!$B$43:I$66),0)*10*VLOOKUP(ROUNDDOWN($DO50,-1),宝石属性!$B$25:$N$41,2,0)*VLOOKUP(ROUNDDOWN($DO50,-1),宝石属性!$B$25:$N$41,3,0)+VLOOKUP($DP$2,职业被动!$B$6:$M$29,COLUMNS(职业被动!$B$6:I$29),0)*$DO50,0)</f>
        <v>442</v>
      </c>
      <c r="DV50" s="9">
        <f>ROUND(属性投放!J$4+装备属性!J$4*IF($DO50&lt;10,1,ROUNDDOWN($DO50,-1))+SUM(属性投放!K$37:K$45)*$DO50+VLOOKUP($DP$2,一级属性!$E$41:$P$64,COLUMNS(一级属性!$E$41:M$64),0)*($DO50+0.25*IF($DO50&lt;10,1,ROUNDDOWN($DO50,-1)))+VLOOKUP($DP$2,宝石属性!$B$43:$M$66,COLUMNS(宝石属性!$B$43:J$66),0)*10*VLOOKUP(ROUNDDOWN($DO50,-1),宝石属性!$B$25:$N$41,2,0)*VLOOKUP(ROUNDDOWN($DO50,-1),宝石属性!$B$25:$N$41,3,0)+VLOOKUP($DP$2,职业被动!$B$6:$M$29,COLUMNS(职业被动!$B$6:J$29),0)*$DO50,0)</f>
        <v>317</v>
      </c>
      <c r="DW50" s="9">
        <f>ROUND(属性投放!K$4+装备属性!K$4*IF($DO50&lt;10,1,ROUNDDOWN($DO50,-1))+SUM(属性投放!L$37:L$45)*$DO50+VLOOKUP($DP$2,一级属性!$E$41:$P$64,COLUMNS(一级属性!$E$41:N$64),0)*($DO50+0.25*IF($DO50&lt;10,1,ROUNDDOWN($DO50,-1)))+VLOOKUP($DP$2,宝石属性!$B$43:$M$66,COLUMNS(宝石属性!$B$43:K$66),0)*10*VLOOKUP(ROUNDDOWN($DO50,-1),宝石属性!$B$25:$N$41,2,0)*VLOOKUP(ROUNDDOWN($DO50,-1),宝石属性!$B$25:$N$41,3,0)+VLOOKUP($DP$2,职业被动!$B$6:$M$29,COLUMNS(职业被动!$B$6:K$29),0)*$DO50,0)</f>
        <v>196</v>
      </c>
      <c r="DX50" s="9">
        <f>ROUND(属性投放!L$4+装备属性!L$4*IF($DO50&lt;10,1,ROUNDDOWN($DO50,-1))+SUM(属性投放!M$37:M$45)*$DO50+VLOOKUP($DP$2,一级属性!$E$41:$P$64,COLUMNS(一级属性!$E$41:O$64),0)*($DO50+0.25*IF($DO50&lt;10,1,ROUNDDOWN($DO50,-1)))+VLOOKUP($DP$2,宝石属性!$B$43:$M$66,COLUMNS(宝石属性!$B$43:L$66),0)*10*VLOOKUP(ROUNDDOWN($DO50,-1),宝石属性!$B$25:$N$41,2,0)*VLOOKUP(ROUNDDOWN($DO50,-1),宝石属性!$B$25:$N$41,3,0)+VLOOKUP($DP$2,职业被动!$B$6:$M$29,COLUMNS(职业被动!$B$6:L$29),0)*$DO50,0)</f>
        <v>14</v>
      </c>
      <c r="DY50" s="9">
        <f>ROUND(属性投放!M$4+装备属性!M$4*IF($DO50&lt;10,1,ROUNDDOWN($DO50,-1))+SUM(属性投放!N$37:N$45)*$DO50+VLOOKUP($DP$2,一级属性!$E$41:$P$64,COLUMNS(一级属性!$E$41:P$64),0)*($DO50+0.25*IF($DO50&lt;10,1,ROUNDDOWN($DO50,-1)))+VLOOKUP($DP$2,宝石属性!$B$43:$M$66,COLUMNS(宝石属性!$B$43:M$66),0)*10*VLOOKUP(ROUNDDOWN($DO50,-1),宝石属性!$B$25:$N$41,2,0)*VLOOKUP(ROUNDDOWN($DO50,-1),宝石属性!$B$25:$N$41,3,0)+VLOOKUP($DP$2,职业被动!$B$6:$M$29,COLUMNS(职业被动!$B$6:M$29),0)*$DO50,0)</f>
        <v>484</v>
      </c>
      <c r="DZ50" s="48">
        <f>属性价值和能力评分!$F$9+ROUND(属性价值和能力评分!$F$38*10,0)*DO50+ROUND((SUM(装备属性!$W$9:$W$14)+属性价值和能力评分!$F$38*1.25+1.4+2.8)*IF(DO50&lt;10,1,ROUNDDOWN(DO50,-1)),0)+15*VLOOKUP(ROUNDDOWN(DO50,-1),宝石属性!$B$26:$D$41,2,0)*6*VLOOKUP(ROUNDDOWN(DO50,-1),宝石属性!$B$26:$D$41,3,0)+(属性价值和能力评分!$F$49*9+属性价值和能力评分!$F$50*2+属性价值和能力评分!$F$53*8/5)*DO50</f>
        <v>8446</v>
      </c>
      <c r="EA50" s="17"/>
      <c r="EB50" s="1">
        <v>47</v>
      </c>
      <c r="EC50" s="1">
        <f>ROUND(CC50/MAX(CE50/10,((CE50*(1+属性投放!$E$8)-CF50+属性投放!$F$8*EB50)*(1+属性投放!$G$8)*(1+属性投放!$H$8))),1)</f>
        <v>2.8</v>
      </c>
      <c r="ED50" s="1">
        <f>ROUND(CP50/MAX(CE50/10,((CE50*(1+属性投放!$E$8)-CS50+属性投放!$F$8*EB50)*(1+属性投放!$G$8)*(1+属性投放!$H$8))),1)</f>
        <v>2.6</v>
      </c>
      <c r="EE50" s="1">
        <f>ROUND(DC50/MAX(CE50/10,((CE50*(1+属性投放!$E$8)-DF50+属性投放!$F$8*EB50)*(1+属性投放!$G$8)*(1+属性投放!$H$8))),1)</f>
        <v>24.5</v>
      </c>
      <c r="EF50" s="1">
        <f>ROUND(DP50/MAX(CE50/10,((CE50*(1+属性投放!$E$8)-DS50+属性投放!$F$8*EB50)*(1+属性投放!$G$8)*(1+属性投放!$H$8))),1)</f>
        <v>6.4</v>
      </c>
      <c r="EH50" s="1">
        <f>ROUND(CC50/MAX(属性投放!$F$9*EB50,((CT50*(1+属性投放!$E$9)-CH50+属性投放!$F$9*EB50)*(1+属性投放!$G$9)*(1+属性投放!$H$9))),1)</f>
        <v>2.5</v>
      </c>
      <c r="EI50" s="1">
        <f>ROUND(CP50/MAX(属性投放!$F$9*EB50,((CT50*(1+属性投放!$E$9)-CU50+属性投放!$F$9*EB50)*(1+属性投放!$G$9)*(1+属性投放!$H$9))),1)</f>
        <v>3.2</v>
      </c>
      <c r="EJ50" s="1">
        <f>ROUND(DC50/MAX(属性投放!$F$9*EB50,((CT50*(1+属性投放!$E$9)-DH50+属性投放!$F$9*EB50)*(1+属性投放!$G$9)*(1+属性投放!$H$9))),1)</f>
        <v>2.7</v>
      </c>
      <c r="EK50" s="1">
        <f>ROUND(DP50/MAX(属性投放!$F$9*EB50,((CT50*(1+属性投放!$E$9)-DU50+属性投放!$F$9*EB50)*(1+属性投放!$G$9)*(1+属性投放!$H$9))),1)</f>
        <v>5.8</v>
      </c>
      <c r="EM50" s="1">
        <f>ROUND(CC50/((BW50*(1+属性投放!$E$10)+属性投放!$F$10*EB50)*(1+属性投放!$G$10)*(1+属性投放!$H$10)),1)</f>
        <v>5.9</v>
      </c>
      <c r="EN50" s="1">
        <f>ROUND(CP50/((BW50*(1+属性投放!$E$10)+属性投放!$F$10*EB50)*(1+属性投放!$G$10)*(1+属性投放!$H$10)),1)</f>
        <v>5.9</v>
      </c>
      <c r="EO50" s="1">
        <f>ROUND(DC50/((BW50*(1+属性投放!$E$10)+属性投放!$F$10*EB50)*(1+属性投放!$G$10)*(1+属性投放!$H$10)),1)</f>
        <v>6.8</v>
      </c>
      <c r="EP50" s="1">
        <f>ROUND(DP50/((BW50*(1+属性投放!$E$10)+属性投放!$F$10*EB50)*(1+属性投放!$G$10)*(1+属性投放!$H$10)),1)</f>
        <v>14.5</v>
      </c>
    </row>
    <row r="51" spans="2:146">
      <c r="B51" s="1">
        <v>48</v>
      </c>
      <c r="C51" s="9">
        <f>ROUND(属性投放!D$4+装备属性!D$4*IF($B51&lt;10,1,ROUNDDOWN($B51,-1))+SUM(属性投放!E$37:E$45)*$B51+VLOOKUP($C$2,一级属性!$E$41:$P$64,COLUMNS(一级属性!$E$41:G$64),0)*($B51+0.25*IF($B51&lt;10,1,ROUNDDOWN($B51,-1)))+VLOOKUP($C$2,宝石属性!$B$43:$M$66,COLUMNS(宝石属性!$B$43:D$66),0)*10*VLOOKUP(ROUNDDOWN($B51,-1),宝石属性!$B$25:$N$41,2,0)*VLOOKUP(ROUNDDOWN($B51,-1),宝石属性!$B$25:$N$41,3,0)+VLOOKUP($C$2,职业被动!$B$6:$M$29,COLUMNS(职业被动!$B$6:D$29),0)*$B51,0)</f>
        <v>2584</v>
      </c>
      <c r="D51" s="9">
        <f>ROUND(属性投放!E$4+装备属性!E$4*IF($B51&lt;10,1,ROUNDDOWN($B51,-1))+SUM(属性投放!F$37:F$38)*$B51+VLOOKUP($C$2,一级属性!$E$67:$P$90,COLUMNS(一级属性!$E$67:H$90),0)*$B51+VLOOKUP($C$2,宝石属性!$B$43:$M$66,COLUMNS(宝石属性!$B$43:E$66),0)*10*VLOOKUP(ROUNDDOWN($B51,-1),宝石属性!$B$25:$N$41,2,0)*VLOOKUP(ROUNDDOWN($B51,-1),宝石属性!$B$25:$N$41,3,0)+VLOOKUP($C$2,职业被动!$B$6:$M$29,COLUMNS(职业被动!$B$6:E$29),0)*$B51,0)</f>
        <v>1248</v>
      </c>
      <c r="E51" s="9">
        <f>ROUND(属性投放!F$4+装备属性!F$4*IF($B51&lt;10,1,ROUNDDOWN($B51,-1))+SUM(属性投放!G$37:G$38)*$B51+VLOOKUP($C$2,一级属性!$E$67:$P$90,COLUMNS(一级属性!$E$67:I$90),0)*$B51+VLOOKUP($C$2,宝石属性!$B$43:$M$66,COLUMNS(宝石属性!$B$43:F$66),0)*10*VLOOKUP(ROUNDDOWN($B51,-1),宝石属性!$B$25:$N$41,2,0)*VLOOKUP(ROUNDDOWN($B51,-1),宝石属性!$B$25:$N$41,3,0)+VLOOKUP($C$2,职业被动!$B$6:$M$29,COLUMNS(职业被动!$B$6:F$29),0)*$B51,0)</f>
        <v>916</v>
      </c>
      <c r="F51" s="9">
        <f>ROUND(属性投放!G$4+装备属性!G$4*IF($B51&lt;10,1,ROUNDDOWN($B51,-1))+SUM(属性投放!H$37:H$38)*$B51+VLOOKUP($C$2,一级属性!$E$67:$P$90,COLUMNS(一级属性!$E$67:J$90),0)*$B51+VLOOKUP($C$2,宝石属性!$B$43:$M$66,COLUMNS(宝石属性!$B$43:G$66),0)*10*VLOOKUP(ROUNDDOWN($B51,-1),宝石属性!$B$25:$N$41,2,0)*VLOOKUP(ROUNDDOWN($B51,-1),宝石属性!$B$25:$N$41,3,0)+VLOOKUP($C$2,职业被动!$B$6:$M$29,COLUMNS(职业被动!$B$6:G$29),0)*$B51,0)</f>
        <v>464</v>
      </c>
      <c r="G51" s="9">
        <f>ROUND(属性投放!H$4+装备属性!H$4*IF($B51&lt;10,1,ROUNDDOWN($B51,-1))+SUM(属性投放!I$37:I$38)*$B51+VLOOKUP($C$2,一级属性!$E$67:$P$90,COLUMNS(一级属性!$E$67:K$90),0)*$B51+VLOOKUP($C$2,宝石属性!$B$43:$M$66,COLUMNS(宝石属性!$B$43:H$66),0)*10*VLOOKUP(ROUNDDOWN($B51,-1),宝石属性!$B$25:$N$41,2,0)*VLOOKUP(ROUNDDOWN($B51,-1),宝石属性!$B$25:$N$41,3,0)+VLOOKUP($C$2,职业被动!$B$6:$M$29,COLUMNS(职业被动!$B$6:H$29),0)*$B51,0)</f>
        <v>340</v>
      </c>
      <c r="H51" s="9">
        <f>ROUND(属性投放!I$4+装备属性!I$4*IF($B51&lt;10,1,ROUNDDOWN($B51,-1))+SUM(属性投放!J$37:J$38)*$B51+VLOOKUP($C$2,一级属性!$E$67:$P$90,COLUMNS(一级属性!$E$67:L$90),0)*$B51+VLOOKUP($C$2,宝石属性!$B$43:$M$66,COLUMNS(宝石属性!$B$43:I$66),0)*10*VLOOKUP(ROUNDDOWN($B51,-1),宝石属性!$B$25:$N$41,2,0)*VLOOKUP(ROUNDDOWN($B51,-1),宝石属性!$B$25:$N$41,3,0)+VLOOKUP($C$2,职业被动!$B$6:$M$29,COLUMNS(职业被动!$B$6:I$29),0)*$B51,0)</f>
        <v>499</v>
      </c>
      <c r="I51" s="9">
        <f>ROUND(属性投放!J$4+装备属性!J$4*IF($B51&lt;10,1,ROUNDDOWN($B51,-1))+SUM(属性投放!K$37:K$38)*$B51+VLOOKUP($C$2,一级属性!$E$67:$P$90,COLUMNS(一级属性!$E$67:M$90),0)*$B51+VLOOKUP($C$2,宝石属性!$B$43:$M$66,COLUMNS(宝石属性!$B$43:J$66),0)*10*VLOOKUP(ROUNDDOWN($B51,-1),宝石属性!$B$25:$N$41,2,0)*VLOOKUP(ROUNDDOWN($B51,-1),宝石属性!$B$25:$N$41,3,0)+VLOOKUP($C$2,职业被动!$B$6:$M$29,COLUMNS(职业被动!$B$6:J$29),0)*$B51,0)</f>
        <v>323</v>
      </c>
      <c r="J51" s="9">
        <f>ROUND(属性投放!K$4+装备属性!K$4*IF($B51&lt;10,1,ROUNDDOWN($B51,-1))+SUM(属性投放!L$37:L$38)*$B51+VLOOKUP($C$2,一级属性!$E$67:$P$90,COLUMNS(一级属性!$E$67:N$90),0)*$B51+VLOOKUP($C$2,宝石属性!$B$43:$M$66,COLUMNS(宝石属性!$B$43:K$66),0)*10*VLOOKUP(ROUNDDOWN($B51,-1),宝石属性!$B$25:$N$41,2,0)*VLOOKUP(ROUNDDOWN($B51,-1),宝石属性!$B$25:$N$41,3,0)+VLOOKUP($C$2,职业被动!$B$6:$M$29,COLUMNS(职业被动!$B$6:K$29),0)*$B51,0)</f>
        <v>164</v>
      </c>
      <c r="K51" s="9">
        <f>ROUND(属性投放!L$4+装备属性!L$4*IF($B51&lt;10,1,ROUNDDOWN($B51,-1))+SUM(属性投放!M$37:M$38)*$B51+VLOOKUP($C$2,一级属性!$E$67:$P$90,COLUMNS(一级属性!$E$67:O$90),0)*$B51+VLOOKUP($C$2,宝石属性!$B$43:$M$66,COLUMNS(宝石属性!$B$43:L$66),0)*10*VLOOKUP(ROUNDDOWN($B51,-1),宝石属性!$B$25:$N$41,2,0)*VLOOKUP(ROUNDDOWN($B51,-1),宝石属性!$B$25:$N$41,3,0)+VLOOKUP($C$2,职业被动!$B$6:$M$29,COLUMNS(职业被动!$B$6:L$29),0)*$B51,0)</f>
        <v>14</v>
      </c>
      <c r="L51" s="9">
        <f>ROUND(属性投放!M$4+装备属性!M$4*IF($B51&lt;10,1,ROUNDDOWN($B51,-1))+SUM(属性投放!N$37:N$38)*$B51+VLOOKUP($C$2,一级属性!$E$67:$P$90,COLUMNS(一级属性!$E$67:P$90),0)*$B51+VLOOKUP($C$2,宝石属性!$B$43:$M$66,COLUMNS(宝石属性!$B$43:M$66),0)*10*VLOOKUP(ROUNDDOWN($B51,-1),宝石属性!$B$25:$N$41,2,0)*VLOOKUP(ROUNDDOWN($B51,-1),宝石属性!$B$25:$N$41,3,0)+VLOOKUP($C$2,职业被动!$B$6:$M$29,COLUMNS(职业被动!$B$6:M$29),0)*$B51,0)</f>
        <v>510</v>
      </c>
      <c r="M51" s="48">
        <f>属性价值和能力评分!$F$9+ROUND(属性价值和能力评分!$F$38*10,0)*B51+ROUND((SUM(装备属性!$W$9:$W$14)+属性价值和能力评分!$F$38*1.25+1.4+2.8)*IF(B51&lt;10,1,ROUNDDOWN(B51,-1)),0)+15*VLOOKUP(ROUNDDOWN(B51,-1),宝石属性!$B$26:$D$41,2,0)*6*VLOOKUP(ROUNDDOWN(B51,-1),宝石属性!$B$26:$D$41,3,0)+(属性价值和能力评分!$F$49*9+属性价值和能力评分!$F$50*2+属性价值和能力评分!$F$53*8/5)*B51</f>
        <v>8566</v>
      </c>
      <c r="N51" s="20"/>
      <c r="O51" s="1">
        <v>48</v>
      </c>
      <c r="P51" s="9">
        <f>ROUND(属性投放!D$4+装备属性!D$4*IF($O51&lt;10,1,ROUNDDOWN($O51,-1))+SUM(属性投放!E$37:E$45)*$O51+VLOOKUP($P$2,一级属性!$E$41:$P$64,COLUMNS(一级属性!$E$41:G$64),0)*($O51+0.25*IF($O51&lt;10,1,ROUNDDOWN($O51,-1)))+VLOOKUP($P$2,宝石属性!$B$43:$M$66,COLUMNS(宝石属性!$B$43:D$66),0)*10*VLOOKUP(ROUNDDOWN($O51,-1),宝石属性!$B$25:$N$41,2,0)*VLOOKUP(ROUNDDOWN($O51,-1),宝石属性!$B$25:$N$41,3,0)+VLOOKUP($P$2,职业被动!$B$6:$M$29,COLUMNS(职业被动!$B$6:D$29),0)*$O51,0)</f>
        <v>3256</v>
      </c>
      <c r="Q51" s="9">
        <f>ROUND(属性投放!E$4+装备属性!E$4*IF($O51&lt;10,1,ROUNDDOWN($O51,-1))+SUM(属性投放!F$37:F$45)*$O51+VLOOKUP($P$2,一级属性!$E$41:$P$64,COLUMNS(一级属性!$E$41:H$64),0)*($O51+0.25*IF($O51&lt;10,1,ROUNDDOWN($O51,-1)))+VLOOKUP($P$2,宝石属性!$B$43:$M$66,COLUMNS(宝石属性!$B$43:E$66),0)*10*VLOOKUP(ROUNDDOWN($O51,-1),宝石属性!$B$25:$N$41,2,0)*VLOOKUP(ROUNDDOWN($O51,-1),宝石属性!$B$25:$N$41,3,0)+VLOOKUP($P$2,职业被动!$B$6:$M$29,COLUMNS(职业被动!$B$6:E$29),0)*$O51,0)</f>
        <v>2118</v>
      </c>
      <c r="R51" s="9">
        <f>ROUND(属性投放!F$4+装备属性!F$4*IF($O51&lt;10,1,ROUNDDOWN($O51,-1))+SUM(属性投放!G$37:G$45)*$O51+VLOOKUP($P$2,一级属性!$E$41:$P$64,COLUMNS(一级属性!$E$41:I$64),0)*($O51+0.25*IF($O51&lt;10,1,ROUNDDOWN($O51,-1)))+VLOOKUP($P$2,宝石属性!$B$43:$M$66,COLUMNS(宝石属性!$B$43:F$66),0)*10*VLOOKUP(ROUNDDOWN($O51,-1),宝石属性!$B$25:$N$41,2,0)*VLOOKUP(ROUNDDOWN($O51,-1),宝石属性!$B$25:$N$41,3,0)+VLOOKUP($P$2,职业被动!$B$6:$M$29,COLUMNS(职业被动!$B$6:F$29),0)*$O51,0)</f>
        <v>524</v>
      </c>
      <c r="S51" s="9">
        <f>ROUND(属性投放!G$4+装备属性!G$4*IF($O51&lt;10,1,ROUNDDOWN($O51,-1))+SUM(属性投放!H$37:H$45)*$O51+VLOOKUP($P$2,一级属性!$E$41:$P$64,COLUMNS(一级属性!$E$41:J$64),0)*($O51+0.25*IF($O51&lt;10,1,ROUNDDOWN($O51,-1)))+VLOOKUP($P$2,宝石属性!$B$43:$M$66,COLUMNS(宝石属性!$B$43:G$66),0)*10*VLOOKUP(ROUNDDOWN($O51,-1),宝石属性!$B$25:$N$41,2,0)*VLOOKUP(ROUNDDOWN($O51,-1),宝石属性!$B$25:$N$41,3,0)+VLOOKUP($P$2,职业被动!$B$6:$M$29,COLUMNS(职业被动!$B$6:G$29),0)*$O51,0)</f>
        <v>416</v>
      </c>
      <c r="T51" s="9">
        <f>ROUND(属性投放!H$4+装备属性!H$4*IF($O51&lt;10,1,ROUNDDOWN($O51,-1))+SUM(属性投放!I$37:I$45)*$O51+VLOOKUP($P$2,一级属性!$E$41:$P$64,COLUMNS(一级属性!$E$41:K$64),0)*($O51+0.25*IF($O51&lt;10,1,ROUNDDOWN($O51,-1)))+VLOOKUP($P$2,宝石属性!$B$43:$M$66,COLUMNS(宝石属性!$B$43:H$66),0)*10*VLOOKUP(ROUNDDOWN($O51,-1),宝石属性!$B$25:$N$41,2,0)*VLOOKUP(ROUNDDOWN($O51,-1),宝石属性!$B$25:$N$41,3,0)+VLOOKUP($P$2,职业被动!$B$6:$M$29,COLUMNS(职业被动!$B$6:H$29),0)*$O51,0)</f>
        <v>562</v>
      </c>
      <c r="U51" s="9">
        <f>ROUND(属性投放!I$4+装备属性!I$4*IF($O51&lt;10,1,ROUNDDOWN($O51,-1))+SUM(属性投放!J$37:J$45)*$O51+VLOOKUP($P$2,一级属性!$E$41:$P$64,COLUMNS(一级属性!$E$41:L$64),0)*($O51+0.25*IF($O51&lt;10,1,ROUNDDOWN($O51,-1)))+VLOOKUP($P$2,宝石属性!$B$43:$M$66,COLUMNS(宝石属性!$B$43:I$66),0)*10*VLOOKUP(ROUNDDOWN($O51,-1),宝石属性!$B$25:$N$41,2,0)*VLOOKUP(ROUNDDOWN($O51,-1),宝石属性!$B$25:$N$41,3,0)+VLOOKUP($P$2,职业被动!$B$6:$M$29,COLUMNS(职业被动!$B$6:I$29),0)*$O51,0)</f>
        <v>528</v>
      </c>
      <c r="V51" s="9">
        <f>ROUND(属性投放!J$4+装备属性!J$4*IF($O51&lt;10,1,ROUNDDOWN($O51,-1))+SUM(属性投放!K$37:K$45)*$O51+VLOOKUP($P$2,一级属性!$E$41:$P$64,COLUMNS(一级属性!$E$41:M$64),0)*($O51+0.25*IF($O51&lt;10,1,ROUNDDOWN($O51,-1)))+VLOOKUP($P$2,宝石属性!$B$43:$M$66,COLUMNS(宝石属性!$B$43:J$66),0)*10*VLOOKUP(ROUNDDOWN($O51,-1),宝石属性!$B$25:$N$41,2,0)*VLOOKUP(ROUNDDOWN($O51,-1),宝石属性!$B$25:$N$41,3,0)+VLOOKUP($P$2,职业被动!$B$6:$M$29,COLUMNS(职业被动!$B$6:J$29),0)*$O51,0)</f>
        <v>361</v>
      </c>
      <c r="W51" s="9">
        <f>ROUND(属性投放!K$4+装备属性!K$4*IF($O51&lt;10,1,ROUNDDOWN($O51,-1))+SUM(属性投放!L$37:L$45)*$O51+VLOOKUP($P$2,一级属性!$E$41:$P$64,COLUMNS(一级属性!$E$41:N$64),0)*($O51+0.25*IF($O51&lt;10,1,ROUNDDOWN($O51,-1)))+VLOOKUP($P$2,宝石属性!$B$43:$M$66,COLUMNS(宝石属性!$B$43:K$66),0)*10*VLOOKUP(ROUNDDOWN($O51,-1),宝石属性!$B$25:$N$41,2,0)*VLOOKUP(ROUNDDOWN($O51,-1),宝石属性!$B$25:$N$41,3,0)+VLOOKUP($P$2,职业被动!$B$6:$M$29,COLUMNS(职业被动!$B$6:K$29),0)*$O51,0)</f>
        <v>196</v>
      </c>
      <c r="X51" s="9">
        <f>ROUND(属性投放!L$4+装备属性!L$4*IF($O51&lt;10,1,ROUNDDOWN($O51,-1))+SUM(属性投放!M$37:M$45)*$O51+VLOOKUP($P$2,一级属性!$E$41:$P$64,COLUMNS(一级属性!$E$41:O$64),0)*($O51+0.25*IF($O51&lt;10,1,ROUNDDOWN($O51,-1)))+VLOOKUP($P$2,宝石属性!$B$43:$M$66,COLUMNS(宝石属性!$B$43:L$66),0)*10*VLOOKUP(ROUNDDOWN($O51,-1),宝石属性!$B$25:$N$41,2,0)*VLOOKUP(ROUNDDOWN($O51,-1),宝石属性!$B$25:$N$41,3,0)+VLOOKUP($P$2,职业被动!$B$6:$M$29,COLUMNS(职业被动!$B$6:L$29),0)*$O51,0)</f>
        <v>14</v>
      </c>
      <c r="Y51" s="9">
        <f>ROUND(属性投放!M$4+装备属性!M$4*IF($O51&lt;10,1,ROUNDDOWN($O51,-1))+SUM(属性投放!N$37:N$45)*$O51+VLOOKUP($P$2,一级属性!$E$41:$P$64,COLUMNS(一级属性!$E$41:P$64),0)*($O51+0.25*IF($O51&lt;10,1,ROUNDDOWN($O51,-1)))+VLOOKUP($P$2,宝石属性!$B$43:$M$66,COLUMNS(宝石属性!$B$43:M$66),0)*10*VLOOKUP(ROUNDDOWN($O51,-1),宝石属性!$B$25:$N$41,2,0)*VLOOKUP(ROUNDDOWN($O51,-1),宝石属性!$B$25:$N$41,3,0)+VLOOKUP($P$2,职业被动!$B$6:$M$29,COLUMNS(职业被动!$B$6:M$29),0)*$O51,0)</f>
        <v>510</v>
      </c>
      <c r="Z51" s="48">
        <f>属性价值和能力评分!$F$9+ROUND(属性价值和能力评分!$F$38*10,0)*O51+ROUND((SUM(装备属性!$W$9:$W$14)+属性价值和能力评分!$F$38*1.25+1.4+2.8)*IF(O51&lt;10,1,ROUNDDOWN(O51,-1)),0)+15*VLOOKUP(ROUNDDOWN(O51,-1),宝石属性!$B$26:$D$41,2,0)*6*VLOOKUP(ROUNDDOWN(O51,-1),宝石属性!$B$26:$D$41,3,0)+(属性价值和能力评分!$F$49*9+属性价值和能力评分!$F$50*2+属性价值和能力评分!$F$53*8/5)*O51</f>
        <v>8566</v>
      </c>
      <c r="AB51" s="1">
        <v>48</v>
      </c>
      <c r="AC51" s="9">
        <f>ROUND(属性投放!D$4+装备属性!D$4*IF($AB51&lt;10,1,ROUNDDOWN($AB51,-1))+SUM(属性投放!E$37:E$45)*$AB51+VLOOKUP($AC$2,一级属性!$E$41:$P$64,COLUMNS(一级属性!$E$41:G$64),0)*($AB51+0.25*IF($AB51&lt;10,1,ROUNDDOWN($AB51,-1)))+VLOOKUP($AC$2,宝石属性!$B$43:$M$66,COLUMNS(宝石属性!$B$43:D$66),0)*10*VLOOKUP(ROUNDDOWN($AB51,-1),宝石属性!$B$25:$N$41,2,0)*VLOOKUP(ROUNDDOWN($AB51,-1),宝石属性!$B$25:$N$41,3,0)+VLOOKUP($AC$2,职业被动!$B$6:$M$29,COLUMNS(职业被动!$B$6:D$29),0)*$AB51,0)</f>
        <v>2920</v>
      </c>
      <c r="AD51" s="9">
        <f>ROUND(属性投放!E$4+装备属性!E$4*IF($AB51&lt;10,1,ROUNDDOWN($AB51,-1))+SUM(属性投放!F$37:F$45)*$AB51+VLOOKUP($AC$2,一级属性!$E$41:$P$64,COLUMNS(一级属性!$E$41:H$64),0)*($AB51+0.25*IF($AB51&lt;10,1,ROUNDDOWN($AB51,-1)))+VLOOKUP($AC$2,宝石属性!$B$43:$M$66,COLUMNS(宝石属性!$B$43:E$66),0)*10*VLOOKUP(ROUNDDOWN($AB51,-1),宝石属性!$B$25:$N$41,2,0)*VLOOKUP(ROUNDDOWN($AB51,-1),宝石属性!$B$25:$N$41,3,0)+VLOOKUP($AC$2,职业被动!$B$6:$M$29,COLUMNS(职业被动!$B$6:E$29),0)*$AB51,0)</f>
        <v>1248</v>
      </c>
      <c r="AE51" s="9">
        <f>ROUND(属性投放!F$4+装备属性!F$4*IF($AB51&lt;10,1,ROUNDDOWN($AB51,-1))+SUM(属性投放!G$37:G$45)*$AB51+VLOOKUP($AC$2,一级属性!$E$41:$P$64,COLUMNS(一级属性!$E$41:I$64),0)*($AB51+0.25*IF($AB51&lt;10,1,ROUNDDOWN($AB51,-1)))+VLOOKUP($AC$2,宝石属性!$B$43:$M$66,COLUMNS(宝石属性!$B$43:F$66),0)*10*VLOOKUP(ROUNDDOWN($AB51,-1),宝石属性!$B$25:$N$41,2,0)*VLOOKUP(ROUNDDOWN($AB51,-1),宝石属性!$B$25:$N$41,3,0)+VLOOKUP($AC$2,职业被动!$B$6:$M$29,COLUMNS(职业被动!$B$6:F$29),0)*$AB51,0)</f>
        <v>788</v>
      </c>
      <c r="AF51" s="9">
        <f>ROUND(属性投放!G$4+装备属性!G$4*IF($AB51&lt;10,1,ROUNDDOWN($AB51,-1))+SUM(属性投放!H$37:H$45)*$AB51+VLOOKUP($AC$2,一级属性!$E$41:$P$64,COLUMNS(一级属性!$E$41:J$64),0)*($AB51+0.25*IF($AB51&lt;10,1,ROUNDDOWN($AB51,-1)))+VLOOKUP($AC$2,宝石属性!$B$43:$M$66,COLUMNS(宝石属性!$B$43:G$66),0)*10*VLOOKUP(ROUNDDOWN($AB51,-1),宝石属性!$B$25:$N$41,2,0)*VLOOKUP(ROUNDDOWN($AB51,-1),宝石属性!$B$25:$N$41,3,0)+VLOOKUP($AC$2,职业被动!$B$6:$M$29,COLUMNS(职业被动!$B$6:G$29),0)*$AB51,0)</f>
        <v>512</v>
      </c>
      <c r="AG51" s="9">
        <f>ROUND(属性投放!H$4+装备属性!H$4*IF($AB51&lt;10,1,ROUNDDOWN($AB51,-1))+SUM(属性投放!I$37:I$45)*$AB51+VLOOKUP($AC$2,一级属性!$E$41:$P$64,COLUMNS(一级属性!$E$41:K$64),0)*($AB51+0.25*IF($AB51&lt;10,1,ROUNDDOWN($AB51,-1)))+VLOOKUP($AC$2,宝石属性!$B$43:$M$66,COLUMNS(宝石属性!$B$43:H$66),0)*10*VLOOKUP(ROUNDDOWN($AB51,-1),宝石属性!$B$25:$N$41,2,0)*VLOOKUP(ROUNDDOWN($AB51,-1),宝石属性!$B$25:$N$41,3,0)+VLOOKUP($AC$2,职业被动!$B$6:$M$29,COLUMNS(职业被动!$B$6:H$29),0)*$AB51,0)</f>
        <v>340</v>
      </c>
      <c r="AH51" s="9">
        <f>ROUND(属性投放!I$4+装备属性!I$4*IF($AB51&lt;10,1,ROUNDDOWN($AB51,-1))+SUM(属性投放!J$37:J$45)*$AB51+VLOOKUP($AC$2,一级属性!$E$41:$P$64,COLUMNS(一级属性!$E$41:L$64),0)*($AB51+0.25*IF($AB51&lt;10,1,ROUNDDOWN($AB51,-1)))+VLOOKUP($AC$2,宝石属性!$B$43:$M$66,COLUMNS(宝石属性!$B$43:I$66),0)*10*VLOOKUP(ROUNDDOWN($AB51,-1),宝石属性!$B$25:$N$41,2,0)*VLOOKUP(ROUNDDOWN($AB51,-1),宝石属性!$B$25:$N$41,3,0)+VLOOKUP($AC$2,职业被动!$B$6:$M$29,COLUMNS(职业被动!$B$6:I$29),0)*$AB51,0)</f>
        <v>494</v>
      </c>
      <c r="AI51" s="9">
        <f>ROUND(属性投放!J$4+装备属性!J$4*IF($AB51&lt;10,1,ROUNDDOWN($AB51,-1))+SUM(属性投放!K$37:K$45)*$AB51+VLOOKUP($AC$2,一级属性!$E$41:$P$64,COLUMNS(一级属性!$E$41:M$64),0)*($AB51+0.25*IF($AB51&lt;10,1,ROUNDDOWN($AB51,-1)))+VLOOKUP($AC$2,宝石属性!$B$43:$M$66,COLUMNS(宝石属性!$B$43:J$66),0)*10*VLOOKUP(ROUNDDOWN($AB51,-1),宝石属性!$B$25:$N$41,2,0)*VLOOKUP(ROUNDDOWN($AB51,-1),宝石属性!$B$25:$N$41,3,0)+VLOOKUP($AC$2,职业被动!$B$6:$M$29,COLUMNS(职业被动!$B$6:J$29),0)*$AB51,0)</f>
        <v>321</v>
      </c>
      <c r="AJ51" s="9">
        <f>ROUND(属性投放!K$4+装备属性!K$4*IF($AB51&lt;10,1,ROUNDDOWN($AB51,-1))+SUM(属性投放!L$37:L$45)*$AB51+VLOOKUP($AC$2,一级属性!$E$41:$P$64,COLUMNS(一级属性!$E$41:N$64),0)*($AB51+0.25*IF($AB51&lt;10,1,ROUNDDOWN($AB51,-1)))+VLOOKUP($AC$2,宝石属性!$B$43:$M$66,COLUMNS(宝石属性!$B$43:K$66),0)*10*VLOOKUP(ROUNDDOWN($AB51,-1),宝石属性!$B$25:$N$41,2,0)*VLOOKUP(ROUNDDOWN($AB51,-1),宝石属性!$B$25:$N$41,3,0)+VLOOKUP($AC$2,职业被动!$B$6:$M$29,COLUMNS(职业被动!$B$6:K$29),0)*$AB51,0)</f>
        <v>164</v>
      </c>
      <c r="AK51" s="9">
        <f>ROUND(属性投放!L$4+装备属性!L$4*IF($AB51&lt;10,1,ROUNDDOWN($AB51,-1))+SUM(属性投放!M$37:M$45)*$AB51+VLOOKUP($AC$2,一级属性!$E$41:$P$64,COLUMNS(一级属性!$E$41:O$64),0)*($AB51+0.25*IF($AB51&lt;10,1,ROUNDDOWN($AB51,-1)))+VLOOKUP($AC$2,宝石属性!$B$43:$M$66,COLUMNS(宝石属性!$B$43:L$66),0)*10*VLOOKUP(ROUNDDOWN($AB51,-1),宝石属性!$B$25:$N$41,2,0)*VLOOKUP(ROUNDDOWN($AB51,-1),宝石属性!$B$25:$N$41,3,0)+VLOOKUP($AC$2,职业被动!$B$6:$M$29,COLUMNS(职业被动!$B$6:L$29),0)*$AB51,0)</f>
        <v>14</v>
      </c>
      <c r="AL51" s="9">
        <f>ROUND(属性投放!M$4+装备属性!M$4*IF($AB51&lt;10,1,ROUNDDOWN($AB51,-1))+SUM(属性投放!N$37:N$45)*$AB51+VLOOKUP($AC$2,一级属性!$E$41:$P$64,COLUMNS(一级属性!$E$41:P$64),0)*($AB51+0.25*IF($AB51&lt;10,1,ROUNDDOWN($AB51,-1)))+VLOOKUP($AC$2,宝石属性!$B$43:$M$66,COLUMNS(宝石属性!$B$43:M$66),0)*10*VLOOKUP(ROUNDDOWN($AB51,-1),宝石属性!$B$25:$N$41,2,0)*VLOOKUP(ROUNDDOWN($AB51,-1),宝石属性!$B$25:$N$41,3,0)+VLOOKUP($AC$2,职业被动!$B$6:$M$29,COLUMNS(职业被动!$B$6:M$29),0)*$AB51,0)</f>
        <v>510</v>
      </c>
      <c r="AM51" s="48">
        <f>属性价值和能力评分!$F$9+ROUND(属性价值和能力评分!$F$38*10,0)*AB51+ROUND((SUM(装备属性!$W$9:$W$14)+属性价值和能力评分!$F$38*1.25+1.4+2.8)*IF(AB51&lt;10,1,ROUNDDOWN(AB51,-1)),0)+15*VLOOKUP(ROUNDDOWN(AB51,-1),宝石属性!$B$26:$D$41,2,0)*6*VLOOKUP(ROUNDDOWN(AB51,-1),宝石属性!$B$26:$D$41,3,0)+(属性价值和能力评分!$F$49*9+属性价值和能力评分!$F$50*2+属性价值和能力评分!$F$53*8/5)*AB51</f>
        <v>8566</v>
      </c>
      <c r="AO51" s="1">
        <v>48</v>
      </c>
      <c r="AP51" s="9">
        <f>ROUND(属性投放!D$4+装备属性!D$4*IF($AO51&lt;10,1,ROUNDDOWN($AO51,-1))+SUM(属性投放!E$37:E$45)*$AO51+VLOOKUP($AP$2,一级属性!$E$41:$P$64,COLUMNS(一级属性!$E$41:G$64),0)*($AO51+0.25*IF($AO51&lt;10,1,ROUNDDOWN($AO51,-1)))+VLOOKUP($AP$2,宝石属性!$B$43:$M$66,COLUMNS(宝石属性!$B$43:D$66),0)*10*VLOOKUP(ROUNDDOWN($AO51,-1),宝石属性!$B$25:$N$41,2,0)*VLOOKUP(ROUNDDOWN($AO51,-1),宝石属性!$B$25:$N$41,3,0)+VLOOKUP($AP$2,职业被动!$B$6:$M$29,COLUMNS(职业被动!$B$6:D$29),0)*$AO51,0)</f>
        <v>2920</v>
      </c>
      <c r="AQ51" s="9">
        <f>ROUND(属性投放!E$4+装备属性!E$4*IF($AO51&lt;10,1,ROUNDDOWN($AO51,-1))+SUM(属性投放!F$37:F$45)*$AO51+VLOOKUP($AP$2,一级属性!$E$41:$P$64,COLUMNS(一级属性!$E$41:H$64),0)*($AO51+0.25*IF($AO51&lt;10,1,ROUNDDOWN($AO51,-1)))+VLOOKUP($AP$2,宝石属性!$B$43:$M$66,COLUMNS(宝石属性!$B$43:E$66),0)*10*VLOOKUP(ROUNDDOWN($AO51,-1),宝石属性!$B$25:$N$41,2,0)*VLOOKUP(ROUNDDOWN($AO51,-1),宝石属性!$B$25:$N$41,3,0)+VLOOKUP($AP$2,职业被动!$B$6:$M$29,COLUMNS(职业被动!$B$6:E$29),0)*$AO51,0)</f>
        <v>2118</v>
      </c>
      <c r="AR51" s="9">
        <f>ROUND(属性投放!F$4+装备属性!F$4*IF($AO51&lt;10,1,ROUNDDOWN($AO51,-1))+SUM(属性投放!G$37:G$45)*$AO51+VLOOKUP($AP$2,一级属性!$E$41:$P$64,COLUMNS(一级属性!$E$41:I$64),0)*($AO51+0.25*IF($AO51&lt;10,1,ROUNDDOWN($AO51,-1)))+VLOOKUP($AP$2,宝石属性!$B$43:$M$66,COLUMNS(宝石属性!$B$43:F$66),0)*10*VLOOKUP(ROUNDDOWN($AO51,-1),宝石属性!$B$25:$N$41,2,0)*VLOOKUP(ROUNDDOWN($AO51,-1),宝石属性!$B$25:$N$41,3,0)+VLOOKUP($AP$2,职业被动!$B$6:$M$29,COLUMNS(职业被动!$B$6:F$29),0)*$AO51,0)</f>
        <v>524</v>
      </c>
      <c r="AS51" s="9">
        <f>ROUND(属性投放!G$4+装备属性!G$4*IF($AO51&lt;10,1,ROUNDDOWN($AO51,-1))+SUM(属性投放!H$37:H$45)*$AO51+VLOOKUP($AP$2,一级属性!$E$41:$P$64,COLUMNS(一级属性!$E$41:J$64),0)*($AO51+0.25*IF($AO51&lt;10,1,ROUNDDOWN($AO51,-1)))+VLOOKUP($AP$2,宝石属性!$B$43:$M$66,COLUMNS(宝石属性!$B$43:G$66),0)*10*VLOOKUP(ROUNDDOWN($AO51,-1),宝石属性!$B$25:$N$41,2,0)*VLOOKUP(ROUNDDOWN($AO51,-1),宝石属性!$B$25:$N$41,3,0)+VLOOKUP($AP$2,职业被动!$B$6:$M$29,COLUMNS(职业被动!$B$6:G$29),0)*$AO51,0)</f>
        <v>416</v>
      </c>
      <c r="AT51" s="9">
        <f>ROUND(属性投放!H$4+装备属性!H$4*IF($AO51&lt;10,1,ROUNDDOWN($AO51,-1))+SUM(属性投放!I$37:I$45)*$AO51+VLOOKUP($AP$2,一级属性!$E$41:$P$64,COLUMNS(一级属性!$E$41:K$64),0)*($AO51+0.25*IF($AO51&lt;10,1,ROUNDDOWN($AO51,-1)))+VLOOKUP($AP$2,宝石属性!$B$43:$M$66,COLUMNS(宝石属性!$B$43:H$66),0)*10*VLOOKUP(ROUNDDOWN($AO51,-1),宝石属性!$B$25:$N$41,2,0)*VLOOKUP(ROUNDDOWN($AO51,-1),宝石属性!$B$25:$N$41,3,0)+VLOOKUP($AP$2,职业被动!$B$6:$M$29,COLUMNS(职业被动!$B$6:H$29),0)*$AO51,0)</f>
        <v>514</v>
      </c>
      <c r="AU51" s="9">
        <f>ROUND(属性投放!I$4+装备属性!I$4*IF($AO51&lt;10,1,ROUNDDOWN($AO51,-1))+SUM(属性投放!J$37:J$45)*$AO51+VLOOKUP($AP$2,一级属性!$E$41:$P$64,COLUMNS(一级属性!$E$41:L$64),0)*($AO51+0.25*IF($AO51&lt;10,1,ROUNDDOWN($AO51,-1)))+VLOOKUP($AP$2,宝石属性!$B$43:$M$66,COLUMNS(宝石属性!$B$43:I$66),0)*10*VLOOKUP(ROUNDDOWN($AO51,-1),宝石属性!$B$25:$N$41,2,0)*VLOOKUP(ROUNDDOWN($AO51,-1),宝石属性!$B$25:$N$41,3,0)+VLOOKUP($AP$2,职业被动!$B$6:$M$29,COLUMNS(职业被动!$B$6:I$29),0)*$AO51,0)</f>
        <v>528</v>
      </c>
      <c r="AV51" s="9">
        <f>ROUND(属性投放!J$4+装备属性!J$4*IF($AO51&lt;10,1,ROUNDDOWN($AO51,-1))+SUM(属性投放!K$37:K$45)*$AO51+VLOOKUP($AP$2,一级属性!$E$41:$P$64,COLUMNS(一级属性!$E$41:M$64),0)*($AO51+0.25*IF($AO51&lt;10,1,ROUNDDOWN($AO51,-1)))+VLOOKUP($AP$2,宝石属性!$B$43:$M$66,COLUMNS(宝石属性!$B$43:J$66),0)*10*VLOOKUP(ROUNDDOWN($AO51,-1),宝石属性!$B$25:$N$41,2,0)*VLOOKUP(ROUNDDOWN($AO51,-1),宝石属性!$B$25:$N$41,3,0)+VLOOKUP($AP$2,职业被动!$B$6:$M$29,COLUMNS(职业被动!$B$6:J$29),0)*$AO51,0)</f>
        <v>361</v>
      </c>
      <c r="AW51" s="9">
        <f>ROUND(属性投放!K$4+装备属性!K$4*IF($AO51&lt;10,1,ROUNDDOWN($AO51,-1))+SUM(属性投放!L$37:L$45)*$AO51+VLOOKUP($AP$2,一级属性!$E$41:$P$64,COLUMNS(一级属性!$E$41:N$64),0)*($AO51+0.25*IF($AO51&lt;10,1,ROUNDDOWN($AO51,-1)))+VLOOKUP($AP$2,宝石属性!$B$43:$M$66,COLUMNS(宝石属性!$B$43:K$66),0)*10*VLOOKUP(ROUNDDOWN($AO51,-1),宝石属性!$B$25:$N$41,2,0)*VLOOKUP(ROUNDDOWN($AO51,-1),宝石属性!$B$25:$N$41,3,0)+VLOOKUP($AP$2,职业被动!$B$6:$M$29,COLUMNS(职业被动!$B$6:K$29),0)*$AO51,0)</f>
        <v>164</v>
      </c>
      <c r="AX51" s="9">
        <f>ROUND(属性投放!L$4+装备属性!L$4*IF($AO51&lt;10,1,ROUNDDOWN($AO51,-1))+SUM(属性投放!M$37:M$45)*$AO51+VLOOKUP($AP$2,一级属性!$E$41:$P$64,COLUMNS(一级属性!$E$41:O$64),0)*($AO51+0.25*IF($AO51&lt;10,1,ROUNDDOWN($AO51,-1)))+VLOOKUP($AP$2,宝石属性!$B$43:$M$66,COLUMNS(宝石属性!$B$43:L$66),0)*10*VLOOKUP(ROUNDDOWN($AO51,-1),宝石属性!$B$25:$N$41,2,0)*VLOOKUP(ROUNDDOWN($AO51,-1),宝石属性!$B$25:$N$41,3,0)+VLOOKUP($AP$2,职业被动!$B$6:$M$29,COLUMNS(职业被动!$B$6:L$29),0)*$AO51,0)</f>
        <v>506</v>
      </c>
      <c r="AY51" s="9">
        <f>ROUND(属性投放!M$4+装备属性!M$4*IF($AO51&lt;10,1,ROUNDDOWN($AO51,-1))+SUM(属性投放!N$37:N$45)*$AO51+VLOOKUP($AP$2,一级属性!$E$41:$P$64,COLUMNS(一级属性!$E$41:P$64),0)*($AO51+0.25*IF($AO51&lt;10,1,ROUNDDOWN($AO51,-1)))+VLOOKUP($AP$2,宝石属性!$B$43:$M$66,COLUMNS(宝石属性!$B$43:M$66),0)*10*VLOOKUP(ROUNDDOWN($AO51,-1),宝石属性!$B$25:$N$41,2,0)*VLOOKUP(ROUNDDOWN($AO51,-1),宝石属性!$B$25:$N$41,3,0)+VLOOKUP($AP$2,职业被动!$B$6:$M$29,COLUMNS(职业被动!$B$6:M$29),0)*$AO51,0)</f>
        <v>510</v>
      </c>
      <c r="AZ51" s="48">
        <f>属性价值和能力评分!$F$9+ROUND(属性价值和能力评分!$F$38*10,0)*AO51+ROUND((SUM(装备属性!$W$9:$W$14)+属性价值和能力评分!$F$38*1.25+1.4+2.8)*IF(AO51&lt;10,1,ROUNDDOWN(AO51,-1)),0)+15*VLOOKUP(ROUNDDOWN(AO51,-1),宝石属性!$B$26:$D$41,2,0)*6*VLOOKUP(ROUNDDOWN(AO51,-1),宝石属性!$B$26:$D$41,3,0)+(属性价值和能力评分!$F$49*9+属性价值和能力评分!$F$50*2+属性价值和能力评分!$F$53*8/5)*AO51</f>
        <v>8566</v>
      </c>
      <c r="BB51" s="1">
        <v>48</v>
      </c>
      <c r="BC51" s="9">
        <f>ROUND(属性投放!D$4+装备属性!D$4*IF($BB51&lt;10,1,ROUNDDOWN($BB51,-1))+SUM(属性投放!E$37:E$45)*$BB51+VLOOKUP($BC$2,一级属性!$E$41:$P$64,COLUMNS(一级属性!$E$41:G$64),0)*($BB51+0.25*IF($BB51&lt;10,1,ROUNDDOWN($BB51,-1)))+VLOOKUP($BC$2,宝石属性!$B$43:$M$66,COLUMNS(宝石属性!$B$43:D$66),0)*10*VLOOKUP(ROUNDDOWN($BB51,-1),宝石属性!$B$25:$N$41,2,0)*VLOOKUP(ROUNDDOWN($BB51,-1),宝石属性!$B$25:$N$41,3,0)+VLOOKUP($BC$2,职业被动!$B$6:$M$29,COLUMNS(职业被动!$B$6:D$29),0)*$BB51,0)</f>
        <v>2584</v>
      </c>
      <c r="BD51" s="9">
        <f>ROUND(属性投放!E$4+装备属性!E$4*IF($BB51&lt;10,1,ROUNDDOWN($BB51,-1))+SUM(属性投放!F$37:F$45)*$BB51+VLOOKUP($BC$2,一级属性!$E$41:$P$64,COLUMNS(一级属性!$E$41:H$64),0)*($BB51+0.25*IF($BB51&lt;10,1,ROUNDDOWN($BB51,-1)))+VLOOKUP($BC$2,宝石属性!$B$43:$M$66,COLUMNS(宝石属性!$B$43:E$66),0)*10*VLOOKUP(ROUNDDOWN($BB51,-1),宝石属性!$B$25:$N$41,2,0)*VLOOKUP(ROUNDDOWN($BB51,-1),宝石属性!$B$25:$N$41,3,0)+VLOOKUP($BC$2,职业被动!$B$6:$M$29,COLUMNS(职业被动!$B$6:E$29),0)*$BB51,0)</f>
        <v>2408</v>
      </c>
      <c r="BE51" s="9">
        <f>ROUND(属性投放!F$4+装备属性!F$4*IF($BB51&lt;10,1,ROUNDDOWN($BB51,-1))+SUM(属性投放!G$37:G$45)*$BB51+VLOOKUP($BC$2,一级属性!$E$41:$P$64,COLUMNS(一级属性!$E$41:I$64),0)*($BB51+0.25*IF($BB51&lt;10,1,ROUNDDOWN($BB51,-1)))+VLOOKUP($BC$2,宝石属性!$B$43:$M$66,COLUMNS(宝石属性!$B$43:F$66),0)*10*VLOOKUP(ROUNDDOWN($BB51,-1),宝石属性!$B$25:$N$41,2,0)*VLOOKUP(ROUNDDOWN($BB51,-1),宝石属性!$B$25:$N$41,3,0)+VLOOKUP($BC$2,职业被动!$B$6:$M$29,COLUMNS(职业被动!$B$6:F$29),0)*$BB51,0)</f>
        <v>524</v>
      </c>
      <c r="BF51" s="9">
        <f>ROUND(属性投放!G$4+装备属性!G$4*IF($BB51&lt;10,1,ROUNDDOWN($BB51,-1))+SUM(属性投放!H$37:H$45)*$BB51+VLOOKUP($BC$2,一级属性!$E$41:$P$64,COLUMNS(一级属性!$E$41:J$64),0)*($BB51+0.25*IF($BB51&lt;10,1,ROUNDDOWN($BB51,-1)))+VLOOKUP($BC$2,宝石属性!$B$43:$M$66,COLUMNS(宝石属性!$B$43:G$66),0)*10*VLOOKUP(ROUNDDOWN($BB51,-1),宝石属性!$B$25:$N$41,2,0)*VLOOKUP(ROUNDDOWN($BB51,-1),宝石属性!$B$25:$N$41,3,0)+VLOOKUP($BC$2,职业被动!$B$6:$M$29,COLUMNS(职业被动!$B$6:G$29),0)*$BB51,0)</f>
        <v>416</v>
      </c>
      <c r="BG51" s="9">
        <f>ROUND(属性投放!H$4+装备属性!H$4*IF($BB51&lt;10,1,ROUNDDOWN($BB51,-1))+SUM(属性投放!I$37:I$45)*$BB51+VLOOKUP($BC$2,一级属性!$E$41:$P$64,COLUMNS(一级属性!$E$41:K$64),0)*($BB51+0.25*IF($BB51&lt;10,1,ROUNDDOWN($BB51,-1)))+VLOOKUP($BC$2,宝石属性!$B$43:$M$66,COLUMNS(宝石属性!$B$43:H$66),0)*10*VLOOKUP(ROUNDDOWN($BB51,-1),宝石属性!$B$25:$N$41,2,0)*VLOOKUP(ROUNDDOWN($BB51,-1),宝石属性!$B$25:$N$41,3,0)+VLOOKUP($BC$2,职业被动!$B$6:$M$29,COLUMNS(职业被动!$B$6:H$29),0)*$BB51,0)</f>
        <v>692</v>
      </c>
      <c r="BH51" s="9">
        <f>ROUND(属性投放!I$4+装备属性!I$4*IF($BB51&lt;10,1,ROUNDDOWN($BB51,-1))+SUM(属性投放!J$37:J$45)*$BB51+VLOOKUP($BC$2,一级属性!$E$41:$P$64,COLUMNS(一级属性!$E$41:L$64),0)*($BB51+0.25*IF($BB51&lt;10,1,ROUNDDOWN($BB51,-1)))+VLOOKUP($BC$2,宝石属性!$B$43:$M$66,COLUMNS(宝石属性!$B$43:I$66),0)*10*VLOOKUP(ROUNDDOWN($BB51,-1),宝石属性!$B$25:$N$41,2,0)*VLOOKUP(ROUNDDOWN($BB51,-1),宝石属性!$B$25:$N$41,3,0)+VLOOKUP($BC$2,职业被动!$B$6:$M$29,COLUMNS(职业被动!$B$6:I$29),0)*$BB51,0)</f>
        <v>634</v>
      </c>
      <c r="BI51" s="9">
        <f>ROUND(属性投放!J$4+装备属性!J$4*IF($BB51&lt;10,1,ROUNDDOWN($BB51,-1))+SUM(属性投放!K$37:K$45)*$BB51+VLOOKUP($BC$2,一级属性!$E$41:$P$64,COLUMNS(一级属性!$E$41:M$64),0)*($BB51+0.25*IF($BB51&lt;10,1,ROUNDDOWN($BB51,-1)))+VLOOKUP($BC$2,宝石属性!$B$43:$M$66,COLUMNS(宝石属性!$B$43:J$66),0)*10*VLOOKUP(ROUNDDOWN($BB51,-1),宝石属性!$B$25:$N$41,2,0)*VLOOKUP(ROUNDDOWN($BB51,-1),宝石属性!$B$25:$N$41,3,0)+VLOOKUP($BC$2,职业被动!$B$6:$M$29,COLUMNS(职业被动!$B$6:J$29),0)*$BB51,0)</f>
        <v>274</v>
      </c>
      <c r="BJ51" s="9">
        <f>ROUND(属性投放!K$4+装备属性!K$4*IF($BB51&lt;10,1,ROUNDDOWN($BB51,-1))+SUM(属性投放!L$37:L$45)*$BB51+VLOOKUP($BC$2,一级属性!$E$41:$P$64,COLUMNS(一级属性!$E$41:N$64),0)*($BB51+0.25*IF($BB51&lt;10,1,ROUNDDOWN($BB51,-1)))+VLOOKUP($BC$2,宝石属性!$B$43:$M$66,COLUMNS(宝石属性!$B$43:K$66),0)*10*VLOOKUP(ROUNDDOWN($BB51,-1),宝石属性!$B$25:$N$41,2,0)*VLOOKUP(ROUNDDOWN($BB51,-1),宝石属性!$B$25:$N$41,3,0)+VLOOKUP($BC$2,职业被动!$B$6:$M$29,COLUMNS(职业被动!$B$6:K$29),0)*$BB51,0)</f>
        <v>164</v>
      </c>
      <c r="BK51" s="9">
        <f>ROUND(属性投放!L$4+装备属性!L$4*IF($BB51&lt;10,1,ROUNDDOWN($BB51,-1))+SUM(属性投放!M$37:M$45)*$BB51+VLOOKUP($BC$2,一级属性!$E$41:$P$64,COLUMNS(一级属性!$E$41:O$64),0)*($BB51+0.25*IF($BB51&lt;10,1,ROUNDDOWN($BB51,-1)))+VLOOKUP($BC$2,宝石属性!$B$43:$M$66,COLUMNS(宝石属性!$B$43:L$66),0)*10*VLOOKUP(ROUNDDOWN($BB51,-1),宝石属性!$B$25:$N$41,2,0)*VLOOKUP(ROUNDDOWN($BB51,-1),宝石属性!$B$25:$N$41,3,0)+VLOOKUP($BC$2,职业被动!$B$6:$M$29,COLUMNS(职业被动!$B$6:L$29),0)*$BB51,0)</f>
        <v>14</v>
      </c>
      <c r="BL51" s="9">
        <f>ROUND(属性投放!M$4+装备属性!M$4*IF($BB51&lt;10,1,ROUNDDOWN($BB51,-1))+SUM(属性投放!N$37:N$45)*$BB51+VLOOKUP($BC$2,一级属性!$E$41:$P$64,COLUMNS(一级属性!$E$41:P$64),0)*($BB51+0.25*IF($BB51&lt;10,1,ROUNDDOWN($BB51,-1)))+VLOOKUP($BC$2,宝石属性!$B$43:$M$66,COLUMNS(宝石属性!$B$43:M$66),0)*10*VLOOKUP(ROUNDDOWN($BB51,-1),宝石属性!$B$25:$N$41,2,0)*VLOOKUP(ROUNDDOWN($BB51,-1),宝石属性!$B$25:$N$41,3,0)+VLOOKUP($BC$2,职业被动!$B$6:$M$29,COLUMNS(职业被动!$B$6:M$29),0)*$BB51,0)</f>
        <v>510</v>
      </c>
      <c r="BM51" s="48">
        <f>属性价值和能力评分!$F$9+ROUND(属性价值和能力评分!$F$38*10,0)*BB51+ROUND((SUM(装备属性!$W$9:$W$14)+属性价值和能力评分!$F$38*1.25+1.4+2.8)*IF(BB51&lt;10,1,ROUNDDOWN(BB51,-1)),0)+15*VLOOKUP(ROUNDDOWN(BB51,-1),宝石属性!$B$26:$D$41,2,0)*6*VLOOKUP(ROUNDDOWN(BB51,-1),宝石属性!$B$26:$D$41,3,0)+(属性价值和能力评分!$F$49*9+属性价值和能力评分!$F$50*2+属性价值和能力评分!$F$53*8/5)*BB51</f>
        <v>8566</v>
      </c>
      <c r="BO51" s="1">
        <v>48</v>
      </c>
      <c r="BP51" s="9">
        <f>ROUND(属性投放!D$4+装备属性!D$4*IF($BO51&lt;10,1,ROUNDDOWN($BO51,-1))+SUM(属性投放!E$37:E$45)*$BO51+VLOOKUP($BP$2,一级属性!$E$41:$P$64,COLUMNS(一级属性!$E$41:G$64),0)*($BO51+0.25*IF($BO51&lt;10,1,ROUNDDOWN($BO51,-1)))+VLOOKUP($BP$2,宝石属性!$B$43:$M$66,COLUMNS(宝石属性!$B$43:D$66),0)*10*VLOOKUP(ROUNDDOWN($BO51,-1),宝石属性!$B$25:$N$41,2,0)*VLOOKUP(ROUNDDOWN($BO51,-1),宝石属性!$B$25:$N$41,3,0)+VLOOKUP($BP$2,职业被动!$B$6:$M$29,COLUMNS(职业被动!$B$6:D$29),0)*$BO51,0)</f>
        <v>3256</v>
      </c>
      <c r="BQ51" s="9">
        <f>ROUND(属性投放!E$4+装备属性!E$4*IF($BO51&lt;10,1,ROUNDDOWN($BO51,-1))+SUM(属性投放!F$37:F$45)*$BO51+VLOOKUP($BP$2,一级属性!$E$41:$P$64,COLUMNS(一级属性!$E$41:H$64),0)*($BO51+0.25*IF($BO51&lt;10,1,ROUNDDOWN($BO51,-1)))+VLOOKUP($BP$2,宝石属性!$B$43:$M$66,COLUMNS(宝石属性!$B$43:E$66),0)*10*VLOOKUP(ROUNDDOWN($BO51,-1),宝石属性!$B$25:$N$41,2,0)*VLOOKUP(ROUNDDOWN($BO51,-1),宝石属性!$B$25:$N$41,3,0)+VLOOKUP($BP$2,职业被动!$B$6:$M$29,COLUMNS(职业被动!$B$6:E$29),0)*$BO51,0)</f>
        <v>2118</v>
      </c>
      <c r="BR51" s="9">
        <f>ROUND(属性投放!F$4+装备属性!F$4*IF($BO51&lt;10,1,ROUNDDOWN($BO51,-1))+SUM(属性投放!G$37:G$45)*$BO51+VLOOKUP($BP$2,一级属性!$E$41:$P$64,COLUMNS(一级属性!$E$41:I$64),0)*($BO51+0.25*IF($BO51&lt;10,1,ROUNDDOWN($BO51,-1)))+VLOOKUP($BP$2,宝石属性!$B$43:$M$66,COLUMNS(宝石属性!$B$43:F$66),0)*10*VLOOKUP(ROUNDDOWN($BO51,-1),宝石属性!$B$25:$N$41,2,0)*VLOOKUP(ROUNDDOWN($BO51,-1),宝石属性!$B$25:$N$41,3,0)+VLOOKUP($BP$2,职业被动!$B$6:$M$29,COLUMNS(职业被动!$B$6:F$29),0)*$BO51,0)</f>
        <v>524</v>
      </c>
      <c r="BS51" s="9">
        <f>ROUND(属性投放!G$4+装备属性!G$4*IF($BO51&lt;10,1,ROUNDDOWN($BO51,-1))+SUM(属性投放!H$37:H$45)*$BO51+VLOOKUP($BP$2,一级属性!$E$41:$P$64,COLUMNS(一级属性!$E$41:J$64),0)*($BO51+0.25*IF($BO51&lt;10,1,ROUNDDOWN($BO51,-1)))+VLOOKUP($BP$2,宝石属性!$B$43:$M$66,COLUMNS(宝石属性!$B$43:G$66),0)*10*VLOOKUP(ROUNDDOWN($BO51,-1),宝石属性!$B$25:$N$41,2,0)*VLOOKUP(ROUNDDOWN($BO51,-1),宝石属性!$B$25:$N$41,3,0)+VLOOKUP($BP$2,职业被动!$B$6:$M$29,COLUMNS(职业被动!$B$6:G$29),0)*$BO51,0)</f>
        <v>416</v>
      </c>
      <c r="BT51" s="9">
        <f>ROUND(属性投放!H$4+装备属性!H$4*IF($BO51&lt;10,1,ROUNDDOWN($BO51,-1))+SUM(属性投放!I$37:I$45)*$BO51+VLOOKUP($BP$2,一级属性!$E$41:$P$64,COLUMNS(一级属性!$E$41:K$64),0)*($BO51+0.25*IF($BO51&lt;10,1,ROUNDDOWN($BO51,-1)))+VLOOKUP($BP$2,宝石属性!$B$43:$M$66,COLUMNS(宝石属性!$B$43:H$66),0)*10*VLOOKUP(ROUNDDOWN($BO51,-1),宝石属性!$B$25:$N$41,2,0)*VLOOKUP(ROUNDDOWN($BO51,-1),宝石属性!$B$25:$N$41,3,0)+VLOOKUP($BP$2,职业被动!$B$6:$M$29,COLUMNS(职业被动!$B$6:H$29),0)*$BO51,0)</f>
        <v>562</v>
      </c>
      <c r="BU51" s="9">
        <f>ROUND(属性投放!I$4+装备属性!I$4*IF($BO51&lt;10,1,ROUNDDOWN($BO51,-1))+SUM(属性投放!J$37:J$45)*$BO51+VLOOKUP($BP$2,一级属性!$E$41:$P$64,COLUMNS(一级属性!$E$41:L$64),0)*($BO51+0.25*IF($BO51&lt;10,1,ROUNDDOWN($BO51,-1)))+VLOOKUP($BP$2,宝石属性!$B$43:$M$66,COLUMNS(宝石属性!$B$43:I$66),0)*10*VLOOKUP(ROUNDDOWN($BO51,-1),宝石属性!$B$25:$N$41,2,0)*VLOOKUP(ROUNDDOWN($BO51,-1),宝石属性!$B$25:$N$41,3,0)+VLOOKUP($BP$2,职业被动!$B$6:$M$29,COLUMNS(职业被动!$B$6:I$29),0)*$BO51,0)</f>
        <v>528</v>
      </c>
      <c r="BV51" s="9">
        <f>ROUND(属性投放!J$4+装备属性!J$4*IF($BO51&lt;10,1,ROUNDDOWN($BO51,-1))+SUM(属性投放!K$37:K$45)*$BO51+VLOOKUP($BP$2,一级属性!$E$41:$P$64,COLUMNS(一级属性!$E$41:M$64),0)*($BO51+0.25*IF($BO51&lt;10,1,ROUNDDOWN($BO51,-1)))+VLOOKUP($BP$2,宝石属性!$B$43:$M$66,COLUMNS(宝石属性!$B$43:J$66),0)*10*VLOOKUP(ROUNDDOWN($BO51,-1),宝石属性!$B$25:$N$41,2,0)*VLOOKUP(ROUNDDOWN($BO51,-1),宝石属性!$B$25:$N$41,3,0)+VLOOKUP($BP$2,职业被动!$B$6:$M$29,COLUMNS(职业被动!$B$6:J$29),0)*$BO51,0)</f>
        <v>361</v>
      </c>
      <c r="BW51" s="9">
        <f>ROUND(属性投放!K$4+装备属性!K$4*IF($BO51&lt;10,1,ROUNDDOWN($BO51,-1))+SUM(属性投放!L$37:L$45)*$BO51+VLOOKUP($BP$2,一级属性!$E$41:$P$64,COLUMNS(一级属性!$E$41:N$64),0)*($BO51+0.25*IF($BO51&lt;10,1,ROUNDDOWN($BO51,-1)))+VLOOKUP($BP$2,宝石属性!$B$43:$M$66,COLUMNS(宝石属性!$B$43:K$66),0)*10*VLOOKUP(ROUNDDOWN($BO51,-1),宝石属性!$B$25:$N$41,2,0)*VLOOKUP(ROUNDDOWN($BO51,-1),宝石属性!$B$25:$N$41,3,0)+VLOOKUP($BP$2,职业被动!$B$6:$M$29,COLUMNS(职业被动!$B$6:K$29),0)*$BO51,0)</f>
        <v>196</v>
      </c>
      <c r="BX51" s="9">
        <f>ROUND(属性投放!L$4+装备属性!L$4*IF($BO51&lt;10,1,ROUNDDOWN($BO51,-1))+SUM(属性投放!M$37:M$45)*$BO51+VLOOKUP($BP$2,一级属性!$E$41:$P$64,COLUMNS(一级属性!$E$41:O$64),0)*($BO51+0.25*IF($BO51&lt;10,1,ROUNDDOWN($BO51,-1)))+VLOOKUP($BP$2,宝石属性!$B$43:$M$66,COLUMNS(宝石属性!$B$43:L$66),0)*10*VLOOKUP(ROUNDDOWN($BO51,-1),宝石属性!$B$25:$N$41,2,0)*VLOOKUP(ROUNDDOWN($BO51,-1),宝石属性!$B$25:$N$41,3,0)+VLOOKUP($BP$2,职业被动!$B$6:$M$29,COLUMNS(职业被动!$B$6:L$29),0)*$BO51,0)</f>
        <v>14</v>
      </c>
      <c r="BY51" s="9">
        <f>ROUND(属性投放!M$4+装备属性!M$4*IF($BO51&lt;10,1,ROUNDDOWN($BO51,-1))+SUM(属性投放!N$37:N$45)*$BO51+VLOOKUP($BP$2,一级属性!$E$41:$P$64,COLUMNS(一级属性!$E$41:P$64),0)*($BO51+0.25*IF($BO51&lt;10,1,ROUNDDOWN($BO51,-1)))+VLOOKUP($BP$2,宝石属性!$B$43:$M$66,COLUMNS(宝石属性!$B$43:M$66),0)*10*VLOOKUP(ROUNDDOWN($BO51,-1),宝石属性!$B$25:$N$41,2,0)*VLOOKUP(ROUNDDOWN($BO51,-1),宝石属性!$B$25:$N$41,3,0)+VLOOKUP($BP$2,职业被动!$B$6:$M$29,COLUMNS(职业被动!$B$6:M$29),0)*$BO51,0)</f>
        <v>510</v>
      </c>
      <c r="BZ51" s="48">
        <f>属性价值和能力评分!$F$9+ROUND(属性价值和能力评分!$F$38*10,0)*BO51+ROUND((SUM(装备属性!$W$9:$W$14)+属性价值和能力评分!$F$38*1.25+1.4+2.8)*IF(BO51&lt;10,1,ROUNDDOWN(BO51,-1)),0)+15*VLOOKUP(ROUNDDOWN(BO51,-1),宝石属性!$B$26:$D$41,2,0)*6*VLOOKUP(ROUNDDOWN(BO51,-1),宝石属性!$B$26:$D$41,3,0)+(属性价值和能力评分!$F$49*9+属性价值和能力评分!$F$50*2+属性价值和能力评分!$F$53*8/5)*BO51</f>
        <v>8566</v>
      </c>
      <c r="CB51" s="1">
        <v>48</v>
      </c>
      <c r="CC51" s="9">
        <f>ROUND(属性投放!D$4+装备属性!D$4*IF($CB51&lt;10,1,ROUNDDOWN($CB51,-1))+SUM(属性投放!E$37:E$45)*$CB51+VLOOKUP($CC$2,一级属性!$E$41:$P$64,COLUMNS(一级属性!$E$41:G$64),0)*($CB51+0.25*IF($CB51&lt;10,1,ROUNDDOWN($CB51,-1)))+VLOOKUP($CC$2,宝石属性!$B$43:$M$66,COLUMNS(宝石属性!$B$43:D$66),0)*10*VLOOKUP(ROUNDDOWN($CB51,-1),宝石属性!$B$25:$N$41,2,0)*VLOOKUP(ROUNDDOWN($CB51,-1),宝石属性!$B$25:$N$41,3,0)+VLOOKUP($CC$2,职业被动!$B$6:$M$29,COLUMNS(职业被动!$B$6:D$29),0)*$CB51,0)</f>
        <v>2120</v>
      </c>
      <c r="CD51" s="9">
        <f>ROUND(属性投放!E$4+装备属性!E$4*IF($CB51&lt;10,1,ROUNDDOWN($CB51,-1))+SUM(属性投放!F$37:F$45)*$CB51+VLOOKUP($CC$2,一级属性!$E$41:$P$64,COLUMNS(一级属性!$E$41:H$64),0)*($CB51+0.25*IF($CB51&lt;10,1,ROUNDDOWN($CB51,-1)))+VLOOKUP($CC$2,宝石属性!$B$43:$M$66,COLUMNS(宝石属性!$B$43:E$66),0)*10*VLOOKUP(ROUNDDOWN($CB51,-1),宝石属性!$B$25:$N$41,2,0)*VLOOKUP(ROUNDDOWN($CB51,-1),宝石属性!$B$25:$N$41,3,0)+VLOOKUP($CC$2,职业被动!$B$6:$M$29,COLUMNS(职业被动!$B$6:E$29),0)*$CB51,0)</f>
        <v>1248</v>
      </c>
      <c r="CE51" s="9">
        <f>ROUND(属性投放!F$4+装备属性!F$4*IF($CB51&lt;10,1,ROUNDDOWN($CB51,-1))+SUM(属性投放!G$37:G$45)*$CB51+VLOOKUP($CC$2,一级属性!$E$41:$P$64,COLUMNS(一级属性!$E$41:I$64),0)*($CB51+0.25*IF($CB51&lt;10,1,ROUNDDOWN($CB51,-1)))+VLOOKUP($CC$2,宝石属性!$B$43:$M$66,COLUMNS(宝石属性!$B$43:F$66),0)*10*VLOOKUP(ROUNDDOWN($CB51,-1),宝石属性!$B$25:$N$41,2,0)*VLOOKUP(ROUNDDOWN($CB51,-1),宝石属性!$B$25:$N$41,3,0)+VLOOKUP($CC$2,职业被动!$B$6:$M$29,COLUMNS(职业被动!$B$6:F$29),0)*$CB51,0)</f>
        <v>998</v>
      </c>
      <c r="CF51" s="9">
        <f>ROUND(属性投放!G$4+装备属性!G$4*IF($CB51&lt;10,1,ROUNDDOWN($CB51,-1))+SUM(属性投放!H$37:H$45)*$CB51+VLOOKUP($CC$2,一级属性!$E$41:$P$64,COLUMNS(一级属性!$E$41:J$64),0)*($CB51+0.25*IF($CB51&lt;10,1,ROUNDDOWN($CB51,-1)))+VLOOKUP($CC$2,宝石属性!$B$43:$M$66,COLUMNS(宝石属性!$B$43:G$66),0)*10*VLOOKUP(ROUNDDOWN($CB51,-1),宝石属性!$B$25:$N$41,2,0)*VLOOKUP(ROUNDDOWN($CB51,-1),宝石属性!$B$25:$N$41,3,0)+VLOOKUP($CC$2,职业被动!$B$6:$M$29,COLUMNS(职业被动!$B$6:G$29),0)*$CB51,0)</f>
        <v>464</v>
      </c>
      <c r="CG51" s="9">
        <f>ROUND(属性投放!H$4+装备属性!H$4*IF($CB51&lt;10,1,ROUNDDOWN($CB51,-1))+SUM(属性投放!I$37:I$45)*$CB51+VLOOKUP($CC$2,一级属性!$E$41:$P$64,COLUMNS(一级属性!$E$41:K$64),0)*($CB51+0.25*IF($CB51&lt;10,1,ROUNDDOWN($CB51,-1)))+VLOOKUP($CC$2,宝石属性!$B$43:$M$66,COLUMNS(宝石属性!$B$43:H$66),0)*10*VLOOKUP(ROUNDDOWN($CB51,-1),宝石属性!$B$25:$N$41,2,0)*VLOOKUP(ROUNDDOWN($CB51,-1),宝石属性!$B$25:$N$41,3,0)+VLOOKUP($CC$2,职业被动!$B$6:$M$29,COLUMNS(职业被动!$B$6:H$29),0)*$CB51,0)</f>
        <v>340</v>
      </c>
      <c r="CH51" s="9">
        <f>ROUND(属性投放!I$4+装备属性!I$4*IF($CB51&lt;10,1,ROUNDDOWN($CB51,-1))+SUM(属性投放!J$37:J$45)*$CB51+VLOOKUP($CC$2,一级属性!$E$41:$P$64,COLUMNS(一级属性!$E$41:L$64),0)*($CB51+0.25*IF($CB51&lt;10,1,ROUNDDOWN($CB51,-1)))+VLOOKUP($CC$2,宝石属性!$B$43:$M$66,COLUMNS(宝石属性!$B$43:I$66),0)*10*VLOOKUP(ROUNDDOWN($CB51,-1),宝石属性!$B$25:$N$41,2,0)*VLOOKUP(ROUNDDOWN($CB51,-1),宝石属性!$B$25:$N$41,3,0)+VLOOKUP($CC$2,职业被动!$B$6:$M$29,COLUMNS(职业被动!$B$6:I$29),0)*$CB51,0)</f>
        <v>505</v>
      </c>
      <c r="CI51" s="9">
        <f>ROUND(属性投放!J$4+装备属性!J$4*IF($CB51&lt;10,1,ROUNDDOWN($CB51,-1))+SUM(属性投放!K$37:K$45)*$CB51+VLOOKUP($CC$2,一级属性!$E$41:$P$64,COLUMNS(一级属性!$E$41:M$64),0)*($CB51+0.25*IF($CB51&lt;10,1,ROUNDDOWN($CB51,-1)))+VLOOKUP($CC$2,宝石属性!$B$43:$M$66,COLUMNS(宝石属性!$B$43:J$66),0)*10*VLOOKUP(ROUNDDOWN($CB51,-1),宝石属性!$B$25:$N$41,2,0)*VLOOKUP(ROUNDDOWN($CB51,-1),宝石属性!$B$25:$N$41,3,0)+VLOOKUP($CC$2,职业被动!$B$6:$M$29,COLUMNS(职业被动!$B$6:J$29),0)*$CB51,0)</f>
        <v>321</v>
      </c>
      <c r="CJ51" s="9">
        <f>ROUND(属性投放!K$4+装备属性!K$4*IF($CB51&lt;10,1,ROUNDDOWN($CB51,-1))+SUM(属性投放!L$37:L$45)*$CB51+VLOOKUP($CC$2,一级属性!$E$41:$P$64,COLUMNS(一级属性!$E$41:N$64),0)*($CB51+0.25*IF($CB51&lt;10,1,ROUNDDOWN($CB51,-1)))+VLOOKUP($CC$2,宝石属性!$B$43:$M$66,COLUMNS(宝石属性!$B$43:K$66),0)*10*VLOOKUP(ROUNDDOWN($CB51,-1),宝石属性!$B$25:$N$41,2,0)*VLOOKUP(ROUNDDOWN($CB51,-1),宝石属性!$B$25:$N$41,3,0)+VLOOKUP($CC$2,职业被动!$B$6:$M$29,COLUMNS(职业被动!$B$6:K$29),0)*$CB51,0)</f>
        <v>164</v>
      </c>
      <c r="CK51" s="9">
        <f>ROUND(属性投放!L$4+装备属性!L$4*IF($CB51&lt;10,1,ROUNDDOWN($CB51,-1))+SUM(属性投放!M$37:M$45)*$CB51+VLOOKUP($CC$2,一级属性!$E$41:$P$64,COLUMNS(一级属性!$E$41:O$64),0)*($CB51+0.25*IF($CB51&lt;10,1,ROUNDDOWN($CB51,-1)))+VLOOKUP($CC$2,宝石属性!$B$43:$M$66,COLUMNS(宝石属性!$B$43:L$66),0)*10*VLOOKUP(ROUNDDOWN($CB51,-1),宝石属性!$B$25:$N$41,2,0)*VLOOKUP(ROUNDDOWN($CB51,-1),宝石属性!$B$25:$N$41,3,0)+VLOOKUP($CC$2,职业被动!$B$6:$M$29,COLUMNS(职业被动!$B$6:L$29),0)*$CB51,0)</f>
        <v>14</v>
      </c>
      <c r="CL51" s="9">
        <f>ROUND(属性投放!M$4+装备属性!M$4*IF($CB51&lt;10,1,ROUNDDOWN($CB51,-1))+SUM(属性投放!N$37:N$45)*$CB51+VLOOKUP($CC$2,一级属性!$E$41:$P$64,COLUMNS(一级属性!$E$41:P$64),0)*($CB51+0.25*IF($CB51&lt;10,1,ROUNDDOWN($CB51,-1)))+VLOOKUP($CC$2,宝石属性!$B$43:$M$66,COLUMNS(宝石属性!$B$43:M$66),0)*10*VLOOKUP(ROUNDDOWN($CB51,-1),宝石属性!$B$25:$N$41,2,0)*VLOOKUP(ROUNDDOWN($CB51,-1),宝石属性!$B$25:$N$41,3,0)+VLOOKUP($CC$2,职业被动!$B$6:$M$29,COLUMNS(职业被动!$B$6:M$29),0)*$CB51,0)</f>
        <v>494</v>
      </c>
      <c r="CM51" s="48">
        <f>属性价值和能力评分!$F$9+ROUND(属性价值和能力评分!$F$38*10,0)*CB51+ROUND((SUM(装备属性!$W$9:$W$14)+属性价值和能力评分!$F$38*1.25+1.4+2.8)*IF(CB51&lt;10,1,ROUNDDOWN(CB51,-1)),0)+15*VLOOKUP(ROUNDDOWN(CB51,-1),宝石属性!$B$26:$D$41,2,0)*6*VLOOKUP(ROUNDDOWN(CB51,-1),宝石属性!$B$26:$D$41,3,0)+(属性价值和能力评分!$F$49*9+属性价值和能力评分!$F$50*2+属性价值和能力评分!$F$53*8/5)*CB51</f>
        <v>8566</v>
      </c>
      <c r="CO51" s="1">
        <v>48</v>
      </c>
      <c r="CP51" s="9">
        <f>ROUND(属性投放!D$4+装备属性!D$4*IF($CO51&lt;10,1,ROUNDDOWN($CO51,-1))+SUM(属性投放!E$37:E$45)*$CO51+VLOOKUP($CP$2,一级属性!$E$41:$P$64,COLUMNS(一级属性!$E$41:G$64),0)*($CO51+0.25*IF($CO51&lt;10,1,ROUNDDOWN($CO51,-1)))+VLOOKUP($CP$2,宝石属性!$B$43:$M$66,COLUMNS(宝石属性!$B$43:D$66),0)*10*VLOOKUP(ROUNDDOWN($CO51,-1),宝石属性!$B$25:$N$41,2,0)*VLOOKUP(ROUNDDOWN($CO51,-1),宝石属性!$B$25:$N$41,3,0)+VLOOKUP($CP$2,职业被动!$B$6:$M$29,COLUMNS(职业被动!$B$6:D$29),0)*$CO51,0)</f>
        <v>2120</v>
      </c>
      <c r="CQ51" s="9">
        <f>ROUND(属性投放!E$4+装备属性!E$4*IF($CO51&lt;10,1,ROUNDDOWN($CO51,-1))+SUM(属性投放!F$37:F$45)*$CO51+VLOOKUP($CP$2,一级属性!$E$41:$P$64,COLUMNS(一级属性!$E$41:H$64),0)*($CO51+0.25*IF($CO51&lt;10,1,ROUNDDOWN($CO51,-1)))+VLOOKUP($CP$2,宝石属性!$B$43:$M$66,COLUMNS(宝石属性!$B$43:E$66),0)*10*VLOOKUP(ROUNDDOWN($CO51,-1),宝石属性!$B$25:$N$41,2,0)*VLOOKUP(ROUNDDOWN($CO51,-1),宝石属性!$B$25:$N$41,3,0)+VLOOKUP($CP$2,职业被动!$B$6:$M$29,COLUMNS(职业被动!$B$6:E$29),0)*$CO51,0)</f>
        <v>2698</v>
      </c>
      <c r="CR51" s="9">
        <f>ROUND(属性投放!F$4+装备属性!F$4*IF($CO51&lt;10,1,ROUNDDOWN($CO51,-1))+SUM(属性投放!G$37:G$45)*$CO51+VLOOKUP($CP$2,一级属性!$E$41:$P$64,COLUMNS(一级属性!$E$41:I$64),0)*($CO51+0.25*IF($CO51&lt;10,1,ROUNDDOWN($CO51,-1)))+VLOOKUP($CP$2,宝石属性!$B$43:$M$66,COLUMNS(宝石属性!$B$43:F$66),0)*10*VLOOKUP(ROUNDDOWN($CO51,-1),宝石属性!$B$25:$N$41,2,0)*VLOOKUP(ROUNDDOWN($CO51,-1),宝石属性!$B$25:$N$41,3,0)+VLOOKUP($CP$2,职业被动!$B$6:$M$29,COLUMNS(职业被动!$B$6:F$29),0)*$CO51,0)</f>
        <v>524</v>
      </c>
      <c r="CS51" s="9">
        <f>ROUND(属性投放!G$4+装备属性!G$4*IF($CO51&lt;10,1,ROUNDDOWN($CO51,-1))+SUM(属性投放!H$37:H$45)*$CO51+VLOOKUP($CP$2,一级属性!$E$41:$P$64,COLUMNS(一级属性!$E$41:J$64),0)*($CO51+0.25*IF($CO51&lt;10,1,ROUNDDOWN($CO51,-1)))+VLOOKUP($CP$2,宝石属性!$B$43:$M$66,COLUMNS(宝石属性!$B$43:G$66),0)*10*VLOOKUP(ROUNDDOWN($CO51,-1),宝石属性!$B$25:$N$41,2,0)*VLOOKUP(ROUNDDOWN($CO51,-1),宝石属性!$B$25:$N$41,3,0)+VLOOKUP($CP$2,职业被动!$B$6:$M$29,COLUMNS(职业被动!$B$6:G$29),0)*$CO51,0)</f>
        <v>416</v>
      </c>
      <c r="CT51" s="9">
        <f>ROUND(属性投放!H$4+装备属性!H$4*IF($CO51&lt;10,1,ROUNDDOWN($CO51,-1))+SUM(属性投放!I$37:I$45)*$CO51+VLOOKUP($CP$2,一级属性!$E$41:$P$64,COLUMNS(一级属性!$E$41:K$64),0)*($CO51+0.25*IF($CO51&lt;10,1,ROUNDDOWN($CO51,-1)))+VLOOKUP($CP$2,宝石属性!$B$43:$M$66,COLUMNS(宝石属性!$B$43:H$66),0)*10*VLOOKUP(ROUNDDOWN($CO51,-1),宝石属性!$B$25:$N$41,2,0)*VLOOKUP(ROUNDDOWN($CO51,-1),宝石属性!$B$25:$N$41,3,0)+VLOOKUP($CP$2,职业被动!$B$6:$M$29,COLUMNS(职业被动!$B$6:H$29),0)*$CO51,0)</f>
        <v>774</v>
      </c>
      <c r="CU51" s="9">
        <f>ROUND(属性投放!I$4+装备属性!I$4*IF($CO51&lt;10,1,ROUNDDOWN($CO51,-1))+SUM(属性投放!J$37:J$45)*$CO51+VLOOKUP($CP$2,一级属性!$E$41:$P$64,COLUMNS(一级属性!$E$41:L$64),0)*($CO51+0.25*IF($CO51&lt;10,1,ROUNDDOWN($CO51,-1)))+VLOOKUP($CP$2,宝石属性!$B$43:$M$66,COLUMNS(宝石属性!$B$43:I$66),0)*10*VLOOKUP(ROUNDDOWN($CO51,-1),宝石属性!$B$25:$N$41,2,0)*VLOOKUP(ROUNDDOWN($CO51,-1),宝石属性!$B$25:$N$41,3,0)+VLOOKUP($CP$2,职业被动!$B$6:$M$29,COLUMNS(职业被动!$B$6:I$29),0)*$CO51,0)</f>
        <v>669</v>
      </c>
      <c r="CV51" s="9">
        <f>ROUND(属性投放!J$4+装备属性!J$4*IF($CO51&lt;10,1,ROUNDDOWN($CO51,-1))+SUM(属性投放!K$37:K$45)*$CO51+VLOOKUP($CP$2,一级属性!$E$41:$P$64,COLUMNS(一级属性!$E$41:M$64),0)*($CO51+0.25*IF($CO51&lt;10,1,ROUNDDOWN($CO51,-1)))+VLOOKUP($CP$2,宝石属性!$B$43:$M$66,COLUMNS(宝石属性!$B$43:J$66),0)*10*VLOOKUP(ROUNDDOWN($CO51,-1),宝石属性!$B$25:$N$41,2,0)*VLOOKUP(ROUNDDOWN($CO51,-1),宝石属性!$B$25:$N$41,3,0)+VLOOKUP($CP$2,职业被动!$B$6:$M$29,COLUMNS(职业被动!$B$6:J$29),0)*$CO51,0)</f>
        <v>263</v>
      </c>
      <c r="CW51" s="9">
        <f>ROUND(属性投放!K$4+装备属性!K$4*IF($CO51&lt;10,1,ROUNDDOWN($CO51,-1))+SUM(属性投放!L$37:L$45)*$CO51+VLOOKUP($CP$2,一级属性!$E$41:$P$64,COLUMNS(一级属性!$E$41:N$64),0)*($CO51+0.25*IF($CO51&lt;10,1,ROUNDDOWN($CO51,-1)))+VLOOKUP($CP$2,宝石属性!$B$43:$M$66,COLUMNS(宝石属性!$B$43:K$66),0)*10*VLOOKUP(ROUNDDOWN($CO51,-1),宝石属性!$B$25:$N$41,2,0)*VLOOKUP(ROUNDDOWN($CO51,-1),宝石属性!$B$25:$N$41,3,0)+VLOOKUP($CP$2,职业被动!$B$6:$M$29,COLUMNS(职业被动!$B$6:K$29),0)*$CO51,0)</f>
        <v>164</v>
      </c>
      <c r="CX51" s="9">
        <f>ROUND(属性投放!L$4+装备属性!L$4*IF($CO51&lt;10,1,ROUNDDOWN($CO51,-1))+SUM(属性投放!M$37:M$45)*$CO51+VLOOKUP($CP$2,一级属性!$E$41:$P$64,COLUMNS(一级属性!$E$41:O$64),0)*($CO51+0.25*IF($CO51&lt;10,1,ROUNDDOWN($CO51,-1)))+VLOOKUP($CP$2,宝石属性!$B$43:$M$66,COLUMNS(宝石属性!$B$43:L$66),0)*10*VLOOKUP(ROUNDDOWN($CO51,-1),宝石属性!$B$25:$N$41,2,0)*VLOOKUP(ROUNDDOWN($CO51,-1),宝石属性!$B$25:$N$41,3,0)+VLOOKUP($CP$2,职业被动!$B$6:$M$29,COLUMNS(职业被动!$B$6:L$29),0)*$CO51,0)</f>
        <v>14</v>
      </c>
      <c r="CY51" s="9">
        <f>ROUND(属性投放!M$4+装备属性!M$4*IF($CO51&lt;10,1,ROUNDDOWN($CO51,-1))+SUM(属性投放!N$37:N$45)*$CO51+VLOOKUP($CP$2,一级属性!$E$41:$P$64,COLUMNS(一级属性!$E$41:P$64),0)*($CO51+0.25*IF($CO51&lt;10,1,ROUNDDOWN($CO51,-1)))+VLOOKUP($CP$2,宝石属性!$B$43:$M$66,COLUMNS(宝石属性!$B$43:M$66),0)*10*VLOOKUP(ROUNDDOWN($CO51,-1),宝石属性!$B$25:$N$41,2,0)*VLOOKUP(ROUNDDOWN($CO51,-1),宝石属性!$B$25:$N$41,3,0)+VLOOKUP($CP$2,职业被动!$B$6:$M$29,COLUMNS(职业被动!$B$6:M$29),0)*$CO51,0)</f>
        <v>494</v>
      </c>
      <c r="CZ51" s="48">
        <f>属性价值和能力评分!$F$9+ROUND(属性价值和能力评分!$F$38*10,0)*CO51+ROUND((SUM(装备属性!$W$9:$W$14)+属性价值和能力评分!$F$38*1.25+1.4+2.8)*IF(CO51&lt;10,1,ROUNDDOWN(CO51,-1)),0)+15*VLOOKUP(ROUNDDOWN(CO51,-1),宝石属性!$B$26:$D$41,2,0)*6*VLOOKUP(ROUNDDOWN(CO51,-1),宝石属性!$B$26:$D$41,3,0)+(属性价值和能力评分!$F$49*9+属性价值和能力评分!$F$50*2+属性价值和能力评分!$F$53*8/5)*CO51</f>
        <v>8566</v>
      </c>
      <c r="DB51" s="1">
        <v>48</v>
      </c>
      <c r="DC51" s="9">
        <f>ROUND(属性投放!D$4+装备属性!D$4*IF($DB51&lt;10,1,ROUNDDOWN($DB51,-1))+SUM(属性投放!E$37:E$45)*$DB51+VLOOKUP($DC$2,一级属性!$E$41:$P$64,COLUMNS(一级属性!$E$41:G$64),0)*($DB51+0.25*IF($DB51&lt;10,1,ROUNDDOWN($DB51,-1)))+VLOOKUP($DC$2,宝石属性!$B$43:$M$66,COLUMNS(宝石属性!$B$43:D$66),0)*10*VLOOKUP(ROUNDDOWN($DB51,-1),宝石属性!$B$25:$N$41,2,0)*VLOOKUP(ROUNDDOWN($DB51,-1),宝石属性!$B$25:$N$41,3,0)+VLOOKUP($DC$2,职业被动!$B$6:$M$29,COLUMNS(职业被动!$B$6:D$29),0)*$DB51,0)</f>
        <v>2456</v>
      </c>
      <c r="DD51" s="9">
        <f>ROUND(属性投放!E$4+装备属性!E$4*IF($DB51&lt;10,1,ROUNDDOWN($DB51,-1))+SUM(属性投放!F$37:F$45)*$DB51+VLOOKUP($DC$2,一级属性!$E$41:$P$64,COLUMNS(一级属性!$E$41:H$64),0)*($DB51+0.25*IF($DB51&lt;10,1,ROUNDDOWN($DB51,-1)))+VLOOKUP($DC$2,宝石属性!$B$43:$M$66,COLUMNS(宝石属性!$B$43:E$66),0)*10*VLOOKUP(ROUNDDOWN($DB51,-1),宝石属性!$B$25:$N$41,2,0)*VLOOKUP(ROUNDDOWN($DB51,-1),宝石属性!$B$25:$N$41,3,0)+VLOOKUP($DC$2,职业被动!$B$6:$M$29,COLUMNS(职业被动!$B$6:E$29),0)*$DB51,0)</f>
        <v>1248</v>
      </c>
      <c r="DE51" s="9">
        <f>ROUND(属性投放!F$4+装备属性!F$4*IF($DB51&lt;10,1,ROUNDDOWN($DB51,-1))+SUM(属性投放!G$37:G$45)*$DB51+VLOOKUP($DC$2,一级属性!$E$41:$P$64,COLUMNS(一级属性!$E$41:I$64),0)*($DB51+0.25*IF($DB51&lt;10,1,ROUNDDOWN($DB51,-1)))+VLOOKUP($DC$2,宝石属性!$B$43:$M$66,COLUMNS(宝石属性!$B$43:F$66),0)*10*VLOOKUP(ROUNDDOWN($DB51,-1),宝石属性!$B$25:$N$41,2,0)*VLOOKUP(ROUNDDOWN($DB51,-1),宝石属性!$B$25:$N$41,3,0)+VLOOKUP($DC$2,职业被动!$B$6:$M$29,COLUMNS(职业被动!$B$6:F$29),0)*$DB51,0)</f>
        <v>524</v>
      </c>
      <c r="DF51" s="9">
        <f>ROUND(属性投放!G$4+装备属性!G$4*IF($DB51&lt;10,1,ROUNDDOWN($DB51,-1))+SUM(属性投放!H$37:H$45)*$DB51+VLOOKUP($DC$2,一级属性!$E$41:$P$64,COLUMNS(一级属性!$E$41:J$64),0)*($DB51+0.25*IF($DB51&lt;10,1,ROUNDDOWN($DB51,-1)))+VLOOKUP($DC$2,宝石属性!$B$43:$M$66,COLUMNS(宝石属性!$B$43:G$66),0)*10*VLOOKUP(ROUNDDOWN($DB51,-1),宝石属性!$B$25:$N$41,2,0)*VLOOKUP(ROUNDDOWN($DB51,-1),宝石属性!$B$25:$N$41,3,0)+VLOOKUP($DC$2,职业被动!$B$6:$M$29,COLUMNS(职业被动!$B$6:G$29),0)*$DB51,0)</f>
        <v>1198</v>
      </c>
      <c r="DG51" s="9">
        <f>ROUND(属性投放!H$4+装备属性!H$4*IF($DB51&lt;10,1,ROUNDDOWN($DB51,-1))+SUM(属性投放!I$37:I$45)*$DB51+VLOOKUP($DC$2,一级属性!$E$41:$P$64,COLUMNS(一级属性!$E$41:K$64),0)*($DB51+0.25*IF($DB51&lt;10,1,ROUNDDOWN($DB51,-1)))+VLOOKUP($DC$2,宝石属性!$B$43:$M$66,COLUMNS(宝石属性!$B$43:H$66),0)*10*VLOOKUP(ROUNDDOWN($DB51,-1),宝石属性!$B$25:$N$41,2,0)*VLOOKUP(ROUNDDOWN($DB51,-1),宝石属性!$B$25:$N$41,3,0)+VLOOKUP($DC$2,职业被动!$B$6:$M$29,COLUMNS(职业被动!$B$6:H$29),0)*$DB51,0)</f>
        <v>340</v>
      </c>
      <c r="DH51" s="9">
        <f>ROUND(属性投放!I$4+装备属性!I$4*IF($DB51&lt;10,1,ROUNDDOWN($DB51,-1))+SUM(属性投放!J$37:J$45)*$DB51+VLOOKUP($DC$2,一级属性!$E$41:$P$64,COLUMNS(一级属性!$E$41:L$64),0)*($DB51+0.25*IF($DB51&lt;10,1,ROUNDDOWN($DB51,-1)))+VLOOKUP($DC$2,宝石属性!$B$43:$M$66,COLUMNS(宝石属性!$B$43:I$66),0)*10*VLOOKUP(ROUNDDOWN($DB51,-1),宝石属性!$B$25:$N$41,2,0)*VLOOKUP(ROUNDDOWN($DB51,-1),宝石属性!$B$25:$N$41,3,0)+VLOOKUP($DC$2,职业被动!$B$6:$M$29,COLUMNS(职业被动!$B$6:I$29),0)*$DB51,0)</f>
        <v>447</v>
      </c>
      <c r="DI51" s="9">
        <f>ROUND(属性投放!J$4+装备属性!J$4*IF($DB51&lt;10,1,ROUNDDOWN($DB51,-1))+SUM(属性投放!K$37:K$45)*$DB51+VLOOKUP($DC$2,一级属性!$E$41:$P$64,COLUMNS(一级属性!$E$41:M$64),0)*($DB51+0.25*IF($DB51&lt;10,1,ROUNDDOWN($DB51,-1)))+VLOOKUP($DC$2,宝石属性!$B$43:$M$66,COLUMNS(宝石属性!$B$43:J$66),0)*10*VLOOKUP(ROUNDDOWN($DB51,-1),宝石属性!$B$25:$N$41,2,0)*VLOOKUP(ROUNDDOWN($DB51,-1),宝石属性!$B$25:$N$41,3,0)+VLOOKUP($DC$2,职业被动!$B$6:$M$29,COLUMNS(职业被动!$B$6:J$29),0)*$DB51,0)</f>
        <v>321</v>
      </c>
      <c r="DJ51" s="9">
        <f>ROUND(属性投放!K$4+装备属性!K$4*IF($DB51&lt;10,1,ROUNDDOWN($DB51,-1))+SUM(属性投放!L$37:L$45)*$DB51+VLOOKUP($DC$2,一级属性!$E$41:$P$64,COLUMNS(一级属性!$E$41:N$64),0)*($DB51+0.25*IF($DB51&lt;10,1,ROUNDDOWN($DB51,-1)))+VLOOKUP($DC$2,宝石属性!$B$43:$M$66,COLUMNS(宝石属性!$B$43:K$66),0)*10*VLOOKUP(ROUNDDOWN($DB51,-1),宝石属性!$B$25:$N$41,2,0)*VLOOKUP(ROUNDDOWN($DB51,-1),宝石属性!$B$25:$N$41,3,0)+VLOOKUP($DC$2,职业被动!$B$6:$M$29,COLUMNS(职业被动!$B$6:K$29),0)*$DB51,0)</f>
        <v>196</v>
      </c>
      <c r="DK51" s="9">
        <f>ROUND(属性投放!L$4+装备属性!L$4*IF($DB51&lt;10,1,ROUNDDOWN($DB51,-1))+SUM(属性投放!M$37:M$45)*$DB51+VLOOKUP($DC$2,一级属性!$E$41:$P$64,COLUMNS(一级属性!$E$41:O$64),0)*($DB51+0.25*IF($DB51&lt;10,1,ROUNDDOWN($DB51,-1)))+VLOOKUP($DC$2,宝石属性!$B$43:$M$66,COLUMNS(宝石属性!$B$43:L$66),0)*10*VLOOKUP(ROUNDDOWN($DB51,-1),宝石属性!$B$25:$N$41,2,0)*VLOOKUP(ROUNDDOWN($DB51,-1),宝石属性!$B$25:$N$41,3,0)+VLOOKUP($DC$2,职业被动!$B$6:$M$29,COLUMNS(职业被动!$B$6:L$29),0)*$DB51,0)</f>
        <v>14</v>
      </c>
      <c r="DL51" s="9">
        <f>ROUND(属性投放!M$4+装备属性!M$4*IF($DB51&lt;10,1,ROUNDDOWN($DB51,-1))+SUM(属性投放!N$37:N$45)*$DB51+VLOOKUP($DC$2,一级属性!$E$41:$P$64,COLUMNS(一级属性!$E$41:P$64),0)*($DB51+0.25*IF($DB51&lt;10,1,ROUNDDOWN($DB51,-1)))+VLOOKUP($DC$2,宝石属性!$B$43:$M$66,COLUMNS(宝石属性!$B$43:M$66),0)*10*VLOOKUP(ROUNDDOWN($DB51,-1),宝石属性!$B$25:$N$41,2,0)*VLOOKUP(ROUNDDOWN($DB51,-1),宝石属性!$B$25:$N$41,3,0)+VLOOKUP($DC$2,职业被动!$B$6:$M$29,COLUMNS(职业被动!$B$6:M$29),0)*$DB51,0)</f>
        <v>494</v>
      </c>
      <c r="DM51" s="48">
        <f>属性价值和能力评分!$F$9+ROUND(属性价值和能力评分!$F$38*10,0)*DB51+ROUND((SUM(装备属性!$W$9:$W$14)+属性价值和能力评分!$F$38*1.25+1.4+2.8)*IF(DB51&lt;10,1,ROUNDDOWN(DB51,-1)),0)+15*VLOOKUP(ROUNDDOWN(DB51,-1),宝石属性!$B$26:$D$41,2,0)*6*VLOOKUP(ROUNDDOWN(DB51,-1),宝石属性!$B$26:$D$41,3,0)+(属性价值和能力评分!$F$49*9+属性价值和能力评分!$F$50*2+属性价值和能力评分!$F$53*8/5)*DB51</f>
        <v>8566</v>
      </c>
      <c r="DO51" s="1">
        <v>48</v>
      </c>
      <c r="DP51" s="9">
        <f>ROUND(属性投放!D$4+装备属性!D$4*IF($DO51&lt;10,1,ROUNDDOWN($DO51,-1))+SUM(属性投放!E$37:E$45)*$DO51+VLOOKUP($DP$2,一级属性!$E$41:$P$64,COLUMNS(一级属性!$E$41:G$64),0)*($DO51+0.25*IF($DO51&lt;10,1,ROUNDDOWN($DO51,-1)))+VLOOKUP($DP$2,宝石属性!$B$43:$M$66,COLUMNS(宝石属性!$B$43:D$66),0)*10*VLOOKUP(ROUNDDOWN($DO51,-1),宝石属性!$B$25:$N$41,2,0)*VLOOKUP(ROUNDDOWN($DO51,-1),宝石属性!$B$25:$N$41,3,0)+VLOOKUP($DP$2,职业被动!$B$6:$M$29,COLUMNS(职业被动!$B$6:D$29),0)*$DO51,0)</f>
        <v>5272</v>
      </c>
      <c r="DQ51" s="9">
        <f>ROUND(属性投放!E$4+装备属性!E$4*IF($DO51&lt;10,1,ROUNDDOWN($DO51,-1))+SUM(属性投放!F$37:F$45)*$DO51+VLOOKUP($DP$2,一级属性!$E$41:$P$64,COLUMNS(一级属性!$E$41:H$64),0)*($DO51+0.25*IF($DO51&lt;10,1,ROUNDDOWN($DO51,-1)))+VLOOKUP($DP$2,宝石属性!$B$43:$M$66,COLUMNS(宝石属性!$B$43:E$66),0)*10*VLOOKUP(ROUNDDOWN($DO51,-1),宝石属性!$B$25:$N$41,2,0)*VLOOKUP(ROUNDDOWN($DO51,-1),宝石属性!$B$25:$N$41,3,0)+VLOOKUP($DP$2,职业被动!$B$6:$M$29,COLUMNS(职业被动!$B$6:E$29),0)*$DO51,0)</f>
        <v>1248</v>
      </c>
      <c r="DR51" s="9">
        <f>ROUND(属性投放!F$4+装备属性!F$4*IF($DO51&lt;10,1,ROUNDDOWN($DO51,-1))+SUM(属性投放!G$37:G$45)*$DO51+VLOOKUP($DP$2,一级属性!$E$41:$P$64,COLUMNS(一级属性!$E$41:I$64),0)*($DO51+0.25*IF($DO51&lt;10,1,ROUNDDOWN($DO51,-1)))+VLOOKUP($DP$2,宝石属性!$B$43:$M$66,COLUMNS(宝石属性!$B$43:F$66),0)*10*VLOOKUP(ROUNDDOWN($DO51,-1),宝石属性!$B$25:$N$41,2,0)*VLOOKUP(ROUNDDOWN($DO51,-1),宝石属性!$B$25:$N$41,3,0)+VLOOKUP($DP$2,职业被动!$B$6:$M$29,COLUMNS(职业被动!$B$6:F$29),0)*$DO51,0)</f>
        <v>524</v>
      </c>
      <c r="DS51" s="9">
        <f>ROUND(属性投放!G$4+装备属性!G$4*IF($DO51&lt;10,1,ROUNDDOWN($DO51,-1))+SUM(属性投放!H$37:H$45)*$DO51+VLOOKUP($DP$2,一级属性!$E$41:$P$64,COLUMNS(一级属性!$E$41:J$64),0)*($DO51+0.25*IF($DO51&lt;10,1,ROUNDDOWN($DO51,-1)))+VLOOKUP($DP$2,宝石属性!$B$43:$M$66,COLUMNS(宝石属性!$B$43:G$66),0)*10*VLOOKUP(ROUNDDOWN($DO51,-1),宝石属性!$B$25:$N$41,2,0)*VLOOKUP(ROUNDDOWN($DO51,-1),宝石属性!$B$25:$N$41,3,0)+VLOOKUP($DP$2,职业被动!$B$6:$M$29,COLUMNS(职业被动!$B$6:G$29),0)*$DO51,0)</f>
        <v>416</v>
      </c>
      <c r="DT51" s="9">
        <f>ROUND(属性投放!H$4+装备属性!H$4*IF($DO51&lt;10,1,ROUNDDOWN($DO51,-1))+SUM(属性投放!I$37:I$45)*$DO51+VLOOKUP($DP$2,一级属性!$E$41:$P$64,COLUMNS(一级属性!$E$41:K$64),0)*($DO51+0.25*IF($DO51&lt;10,1,ROUNDDOWN($DO51,-1)))+VLOOKUP($DP$2,宝石属性!$B$43:$M$66,COLUMNS(宝石属性!$B$43:H$66),0)*10*VLOOKUP(ROUNDDOWN($DO51,-1),宝石属性!$B$25:$N$41,2,0)*VLOOKUP(ROUNDDOWN($DO51,-1),宝石属性!$B$25:$N$41,3,0)+VLOOKUP($DP$2,职业被动!$B$6:$M$29,COLUMNS(职业被动!$B$6:H$29),0)*$DO51,0)</f>
        <v>388</v>
      </c>
      <c r="DU51" s="9">
        <f>ROUND(属性投放!I$4+装备属性!I$4*IF($DO51&lt;10,1,ROUNDDOWN($DO51,-1))+SUM(属性投放!J$37:J$45)*$DO51+VLOOKUP($DP$2,一级属性!$E$41:$P$64,COLUMNS(一级属性!$E$41:L$64),0)*($DO51+0.25*IF($DO51&lt;10,1,ROUNDDOWN($DO51,-1)))+VLOOKUP($DP$2,宝石属性!$B$43:$M$66,COLUMNS(宝石属性!$B$43:I$66),0)*10*VLOOKUP(ROUNDDOWN($DO51,-1),宝石属性!$B$25:$N$41,2,0)*VLOOKUP(ROUNDDOWN($DO51,-1),宝石属性!$B$25:$N$41,3,0)+VLOOKUP($DP$2,职业被动!$B$6:$M$29,COLUMNS(职业被动!$B$6:I$29),0)*$DO51,0)</f>
        <v>447</v>
      </c>
      <c r="DV51" s="9">
        <f>ROUND(属性投放!J$4+装备属性!J$4*IF($DO51&lt;10,1,ROUNDDOWN($DO51,-1))+SUM(属性投放!K$37:K$45)*$DO51+VLOOKUP($DP$2,一级属性!$E$41:$P$64,COLUMNS(一级属性!$E$41:M$64),0)*($DO51+0.25*IF($DO51&lt;10,1,ROUNDDOWN($DO51,-1)))+VLOOKUP($DP$2,宝石属性!$B$43:$M$66,COLUMNS(宝石属性!$B$43:J$66),0)*10*VLOOKUP(ROUNDDOWN($DO51,-1),宝石属性!$B$25:$N$41,2,0)*VLOOKUP(ROUNDDOWN($DO51,-1),宝石属性!$B$25:$N$41,3,0)+VLOOKUP($DP$2,职业被动!$B$6:$M$29,COLUMNS(职业被动!$B$6:J$29),0)*$DO51,0)</f>
        <v>321</v>
      </c>
      <c r="DW51" s="9">
        <f>ROUND(属性投放!K$4+装备属性!K$4*IF($DO51&lt;10,1,ROUNDDOWN($DO51,-1))+SUM(属性投放!L$37:L$45)*$DO51+VLOOKUP($DP$2,一级属性!$E$41:$P$64,COLUMNS(一级属性!$E$41:N$64),0)*($DO51+0.25*IF($DO51&lt;10,1,ROUNDDOWN($DO51,-1)))+VLOOKUP($DP$2,宝石属性!$B$43:$M$66,COLUMNS(宝石属性!$B$43:K$66),0)*10*VLOOKUP(ROUNDDOWN($DO51,-1),宝石属性!$B$25:$N$41,2,0)*VLOOKUP(ROUNDDOWN($DO51,-1),宝石属性!$B$25:$N$41,3,0)+VLOOKUP($DP$2,职业被动!$B$6:$M$29,COLUMNS(职业被动!$B$6:K$29),0)*$DO51,0)</f>
        <v>196</v>
      </c>
      <c r="DX51" s="9">
        <f>ROUND(属性投放!L$4+装备属性!L$4*IF($DO51&lt;10,1,ROUNDDOWN($DO51,-1))+SUM(属性投放!M$37:M$45)*$DO51+VLOOKUP($DP$2,一级属性!$E$41:$P$64,COLUMNS(一级属性!$E$41:O$64),0)*($DO51+0.25*IF($DO51&lt;10,1,ROUNDDOWN($DO51,-1)))+VLOOKUP($DP$2,宝石属性!$B$43:$M$66,COLUMNS(宝石属性!$B$43:L$66),0)*10*VLOOKUP(ROUNDDOWN($DO51,-1),宝石属性!$B$25:$N$41,2,0)*VLOOKUP(ROUNDDOWN($DO51,-1),宝石属性!$B$25:$N$41,3,0)+VLOOKUP($DP$2,职业被动!$B$6:$M$29,COLUMNS(职业被动!$B$6:L$29),0)*$DO51,0)</f>
        <v>14</v>
      </c>
      <c r="DY51" s="9">
        <f>ROUND(属性投放!M$4+装备属性!M$4*IF($DO51&lt;10,1,ROUNDDOWN($DO51,-1))+SUM(属性投放!N$37:N$45)*$DO51+VLOOKUP($DP$2,一级属性!$E$41:$P$64,COLUMNS(一级属性!$E$41:P$64),0)*($DO51+0.25*IF($DO51&lt;10,1,ROUNDDOWN($DO51,-1)))+VLOOKUP($DP$2,宝石属性!$B$43:$M$66,COLUMNS(宝石属性!$B$43:M$66),0)*10*VLOOKUP(ROUNDDOWN($DO51,-1),宝石属性!$B$25:$N$41,2,0)*VLOOKUP(ROUNDDOWN($DO51,-1),宝石属性!$B$25:$N$41,3,0)+VLOOKUP($DP$2,职业被动!$B$6:$M$29,COLUMNS(职业被动!$B$6:M$29),0)*$DO51,0)</f>
        <v>494</v>
      </c>
      <c r="DZ51" s="48">
        <f>属性价值和能力评分!$F$9+ROUND(属性价值和能力评分!$F$38*10,0)*DO51+ROUND((SUM(装备属性!$W$9:$W$14)+属性价值和能力评分!$F$38*1.25+1.4+2.8)*IF(DO51&lt;10,1,ROUNDDOWN(DO51,-1)),0)+15*VLOOKUP(ROUNDDOWN(DO51,-1),宝石属性!$B$26:$D$41,2,0)*6*VLOOKUP(ROUNDDOWN(DO51,-1),宝石属性!$B$26:$D$41,3,0)+(属性价值和能力评分!$F$49*9+属性价值和能力评分!$F$50*2+属性价值和能力评分!$F$53*8/5)*DO51</f>
        <v>8566</v>
      </c>
      <c r="EA51" s="17"/>
      <c r="EB51" s="1">
        <v>48</v>
      </c>
      <c r="EC51" s="1">
        <f>ROUND(CC51/MAX(CE51/10,((CE51*(1+属性投放!$E$8)-CF51+属性投放!$F$8*EB51)*(1+属性投放!$G$8)*(1+属性投放!$H$8))),1)</f>
        <v>2.8</v>
      </c>
      <c r="ED51" s="1">
        <f>ROUND(CP51/MAX(CE51/10,((CE51*(1+属性投放!$E$8)-CS51+属性投放!$F$8*EB51)*(1+属性投放!$G$8)*(1+属性投放!$H$8))),1)</f>
        <v>2.6</v>
      </c>
      <c r="EE51" s="1">
        <f>ROUND(DC51/MAX(CE51/10,((CE51*(1+属性投放!$E$8)-DF51+属性投放!$F$8*EB51)*(1+属性投放!$G$8)*(1+属性投放!$H$8))),1)</f>
        <v>24.6</v>
      </c>
      <c r="EF51" s="1">
        <f>ROUND(DP51/MAX(CE51/10,((CE51*(1+属性投放!$E$8)-DS51+属性投放!$F$8*EB51)*(1+属性投放!$G$8)*(1+属性投放!$H$8))),1)</f>
        <v>6.4</v>
      </c>
      <c r="EH51" s="1">
        <f>ROUND(CC51/MAX(属性投放!$F$9*EB51,((CT51*(1+属性投放!$E$9)-CH51+属性投放!$F$9*EB51)*(1+属性投放!$G$9)*(1+属性投放!$H$9))),1)</f>
        <v>2.5</v>
      </c>
      <c r="EI51" s="1">
        <f>ROUND(CP51/MAX(属性投放!$F$9*EB51,((CT51*(1+属性投放!$E$9)-CU51+属性投放!$F$9*EB51)*(1+属性投放!$G$9)*(1+属性投放!$H$9))),1)</f>
        <v>3.2</v>
      </c>
      <c r="EJ51" s="1">
        <f>ROUND(DC51/MAX(属性投放!$F$9*EB51,((CT51*(1+属性投放!$E$9)-DH51+属性投放!$F$9*EB51)*(1+属性投放!$G$9)*(1+属性投放!$H$9))),1)</f>
        <v>2.7</v>
      </c>
      <c r="EK51" s="1">
        <f>ROUND(DP51/MAX(属性投放!$F$9*EB51,((CT51*(1+属性投放!$E$9)-DU51+属性投放!$F$9*EB51)*(1+属性投放!$G$9)*(1+属性投放!$H$9))),1)</f>
        <v>5.8</v>
      </c>
      <c r="EM51" s="1">
        <f>ROUND(CC51/((BW51*(1+属性投放!$E$10)+属性投放!$F$10*EB51)*(1+属性投放!$G$10)*(1+属性投放!$H$10)),1)</f>
        <v>5.9</v>
      </c>
      <c r="EN51" s="1">
        <f>ROUND(CP51/((BW51*(1+属性投放!$E$10)+属性投放!$F$10*EB51)*(1+属性投放!$G$10)*(1+属性投放!$H$10)),1)</f>
        <v>5.9</v>
      </c>
      <c r="EO51" s="1">
        <f>ROUND(DC51/((BW51*(1+属性投放!$E$10)+属性投放!$F$10*EB51)*(1+属性投放!$G$10)*(1+属性投放!$H$10)),1)</f>
        <v>6.8</v>
      </c>
      <c r="EP51" s="1">
        <f>ROUND(DP51/((BW51*(1+属性投放!$E$10)+属性投放!$F$10*EB51)*(1+属性投放!$G$10)*(1+属性投放!$H$10)),1)</f>
        <v>14.6</v>
      </c>
    </row>
    <row r="52" spans="2:146">
      <c r="B52" s="1">
        <v>49</v>
      </c>
      <c r="C52" s="9">
        <f>ROUND(属性投放!D$4+装备属性!D$4*IF($B52&lt;10,1,ROUNDDOWN($B52,-1))+SUM(属性投放!E$37:E$45)*$B52+VLOOKUP($C$2,一级属性!$E$41:$P$64,COLUMNS(一级属性!$E$41:G$64),0)*($B52+0.25*IF($B52&lt;10,1,ROUNDDOWN($B52,-1)))+VLOOKUP($C$2,宝石属性!$B$43:$M$66,COLUMNS(宝石属性!$B$43:D$66),0)*10*VLOOKUP(ROUNDDOWN($B52,-1),宝石属性!$B$25:$N$41,2,0)*VLOOKUP(ROUNDDOWN($B52,-1),宝石属性!$B$25:$N$41,3,0)+VLOOKUP($C$2,职业被动!$B$6:$M$29,COLUMNS(职业被动!$B$6:D$29),0)*$B52,0)</f>
        <v>2615</v>
      </c>
      <c r="D52" s="9">
        <f>ROUND(属性投放!E$4+装备属性!E$4*IF($B52&lt;10,1,ROUNDDOWN($B52,-1))+SUM(属性投放!F$37:F$38)*$B52+VLOOKUP($C$2,一级属性!$E$67:$P$90,COLUMNS(一级属性!$E$67:H$90),0)*$B52+VLOOKUP($C$2,宝石属性!$B$43:$M$66,COLUMNS(宝石属性!$B$43:E$66),0)*10*VLOOKUP(ROUNDDOWN($B52,-1),宝石属性!$B$25:$N$41,2,0)*VLOOKUP(ROUNDDOWN($B52,-1),宝石属性!$B$25:$N$41,3,0)+VLOOKUP($C$2,职业被动!$B$6:$M$29,COLUMNS(职业被动!$B$6:E$29),0)*$B52,0)</f>
        <v>1263</v>
      </c>
      <c r="E52" s="9">
        <f>ROUND(属性投放!F$4+装备属性!F$4*IF($B52&lt;10,1,ROUNDDOWN($B52,-1))+SUM(属性投放!G$37:G$38)*$B52+VLOOKUP($C$2,一级属性!$E$67:$P$90,COLUMNS(一级属性!$E$67:I$90),0)*$B52+VLOOKUP($C$2,宝石属性!$B$43:$M$66,COLUMNS(宝石属性!$B$43:F$66),0)*10*VLOOKUP(ROUNDDOWN($B52,-1),宝石属性!$B$25:$N$41,2,0)*VLOOKUP(ROUNDDOWN($B52,-1),宝石属性!$B$25:$N$41,3,0)+VLOOKUP($C$2,职业被动!$B$6:$M$29,COLUMNS(职业被动!$B$6:F$29),0)*$B52,0)</f>
        <v>926</v>
      </c>
      <c r="F52" s="9">
        <f>ROUND(属性投放!G$4+装备属性!G$4*IF($B52&lt;10,1,ROUNDDOWN($B52,-1))+SUM(属性投放!H$37:H$38)*$B52+VLOOKUP($C$2,一级属性!$E$67:$P$90,COLUMNS(一级属性!$E$67:J$90),0)*$B52+VLOOKUP($C$2,宝石属性!$B$43:$M$66,COLUMNS(宝石属性!$B$43:G$66),0)*10*VLOOKUP(ROUNDDOWN($B52,-1),宝石属性!$B$25:$N$41,2,0)*VLOOKUP(ROUNDDOWN($B52,-1),宝石属性!$B$25:$N$41,3,0)+VLOOKUP($C$2,职业被动!$B$6:$M$29,COLUMNS(职业被动!$B$6:G$29),0)*$B52,0)</f>
        <v>468</v>
      </c>
      <c r="G52" s="9">
        <f>ROUND(属性投放!H$4+装备属性!H$4*IF($B52&lt;10,1,ROUNDDOWN($B52,-1))+SUM(属性投放!I$37:I$38)*$B52+VLOOKUP($C$2,一级属性!$E$67:$P$90,COLUMNS(一级属性!$E$67:K$90),0)*$B52+VLOOKUP($C$2,宝石属性!$B$43:$M$66,COLUMNS(宝石属性!$B$43:H$66),0)*10*VLOOKUP(ROUNDDOWN($B52,-1),宝石属性!$B$25:$N$41,2,0)*VLOOKUP(ROUNDDOWN($B52,-1),宝石属性!$B$25:$N$41,3,0)+VLOOKUP($C$2,职业被动!$B$6:$M$29,COLUMNS(职业被动!$B$6:H$29),0)*$B52,0)</f>
        <v>342</v>
      </c>
      <c r="H52" s="9">
        <f>ROUND(属性投放!I$4+装备属性!I$4*IF($B52&lt;10,1,ROUNDDOWN($B52,-1))+SUM(属性投放!J$37:J$38)*$B52+VLOOKUP($C$2,一级属性!$E$67:$P$90,COLUMNS(一级属性!$E$67:L$90),0)*$B52+VLOOKUP($C$2,宝石属性!$B$43:$M$66,COLUMNS(宝石属性!$B$43:I$66),0)*10*VLOOKUP(ROUNDDOWN($B52,-1),宝石属性!$B$25:$N$41,2,0)*VLOOKUP(ROUNDDOWN($B52,-1),宝石属性!$B$25:$N$41,3,0)+VLOOKUP($C$2,职业被动!$B$6:$M$29,COLUMNS(职业被动!$B$6:I$29),0)*$B52,0)</f>
        <v>506</v>
      </c>
      <c r="I52" s="9">
        <f>ROUND(属性投放!J$4+装备属性!J$4*IF($B52&lt;10,1,ROUNDDOWN($B52,-1))+SUM(属性投放!K$37:K$38)*$B52+VLOOKUP($C$2,一级属性!$E$67:$P$90,COLUMNS(一级属性!$E$67:M$90),0)*$B52+VLOOKUP($C$2,宝石属性!$B$43:$M$66,COLUMNS(宝石属性!$B$43:J$66),0)*10*VLOOKUP(ROUNDDOWN($B52,-1),宝石属性!$B$25:$N$41,2,0)*VLOOKUP(ROUNDDOWN($B52,-1),宝石属性!$B$25:$N$41,3,0)+VLOOKUP($C$2,职业被动!$B$6:$M$29,COLUMNS(职业被动!$B$6:J$29),0)*$B52,0)</f>
        <v>327</v>
      </c>
      <c r="J52" s="9">
        <f>ROUND(属性投放!K$4+装备属性!K$4*IF($B52&lt;10,1,ROUNDDOWN($B52,-1))+SUM(属性投放!L$37:L$38)*$B52+VLOOKUP($C$2,一级属性!$E$67:$P$90,COLUMNS(一级属性!$E$67:N$90),0)*$B52+VLOOKUP($C$2,宝石属性!$B$43:$M$66,COLUMNS(宝石属性!$B$43:K$66),0)*10*VLOOKUP(ROUNDDOWN($B52,-1),宝石属性!$B$25:$N$41,2,0)*VLOOKUP(ROUNDDOWN($B52,-1),宝石属性!$B$25:$N$41,3,0)+VLOOKUP($C$2,职业被动!$B$6:$M$29,COLUMNS(职业被动!$B$6:K$29),0)*$B52,0)</f>
        <v>165</v>
      </c>
      <c r="K52" s="9">
        <f>ROUND(属性投放!L$4+装备属性!L$4*IF($B52&lt;10,1,ROUNDDOWN($B52,-1))+SUM(属性投放!M$37:M$38)*$B52+VLOOKUP($C$2,一级属性!$E$67:$P$90,COLUMNS(一级属性!$E$67:O$90),0)*$B52+VLOOKUP($C$2,宝石属性!$B$43:$M$66,COLUMNS(宝石属性!$B$43:L$66),0)*10*VLOOKUP(ROUNDDOWN($B52,-1),宝石属性!$B$25:$N$41,2,0)*VLOOKUP(ROUNDDOWN($B52,-1),宝石属性!$B$25:$N$41,3,0)+VLOOKUP($C$2,职业被动!$B$6:$M$29,COLUMNS(职业被动!$B$6:L$29),0)*$B52,0)</f>
        <v>15</v>
      </c>
      <c r="L52" s="9">
        <f>ROUND(属性投放!M$4+装备属性!M$4*IF($B52&lt;10,1,ROUNDDOWN($B52,-1))+SUM(属性投放!N$37:N$38)*$B52+VLOOKUP($C$2,一级属性!$E$67:$P$90,COLUMNS(一级属性!$E$67:P$90),0)*$B52+VLOOKUP($C$2,宝石属性!$B$43:$M$66,COLUMNS(宝石属性!$B$43:M$66),0)*10*VLOOKUP(ROUNDDOWN($B52,-1),宝石属性!$B$25:$N$41,2,0)*VLOOKUP(ROUNDDOWN($B52,-1),宝石属性!$B$25:$N$41,3,0)+VLOOKUP($C$2,职业被动!$B$6:$M$29,COLUMNS(职业被动!$B$6:M$29),0)*$B52,0)</f>
        <v>521</v>
      </c>
      <c r="M52" s="48">
        <f>属性价值和能力评分!$F$9+ROUND(属性价值和能力评分!$F$38*10,0)*B52+ROUND((SUM(装备属性!$W$9:$W$14)+属性价值和能力评分!$F$38*1.25+1.4+2.8)*IF(B52&lt;10,1,ROUNDDOWN(B52,-1)),0)+15*VLOOKUP(ROUNDDOWN(B52,-1),宝石属性!$B$26:$D$41,2,0)*6*VLOOKUP(ROUNDDOWN(B52,-1),宝石属性!$B$26:$D$41,3,0)+(属性价值和能力评分!$F$49*9+属性价值和能力评分!$F$50*2+属性价值和能力评分!$F$53*8/5)*B52</f>
        <v>8686</v>
      </c>
      <c r="N52" s="20"/>
      <c r="O52" s="1">
        <v>49</v>
      </c>
      <c r="P52" s="9">
        <f>ROUND(属性投放!D$4+装备属性!D$4*IF($O52&lt;10,1,ROUNDDOWN($O52,-1))+SUM(属性投放!E$37:E$45)*$O52+VLOOKUP($P$2,一级属性!$E$41:$P$64,COLUMNS(一级属性!$E$41:G$64),0)*($O52+0.25*IF($O52&lt;10,1,ROUNDDOWN($O52,-1)))+VLOOKUP($P$2,宝石属性!$B$43:$M$66,COLUMNS(宝石属性!$B$43:D$66),0)*10*VLOOKUP(ROUNDDOWN($O52,-1),宝石属性!$B$25:$N$41,2,0)*VLOOKUP(ROUNDDOWN($O52,-1),宝石属性!$B$25:$N$41,3,0)+VLOOKUP($P$2,职业被动!$B$6:$M$29,COLUMNS(职业被动!$B$6:D$29),0)*$O52,0)</f>
        <v>3301</v>
      </c>
      <c r="Q52" s="9">
        <f>ROUND(属性投放!E$4+装备属性!E$4*IF($O52&lt;10,1,ROUNDDOWN($O52,-1))+SUM(属性投放!F$37:F$45)*$O52+VLOOKUP($P$2,一级属性!$E$41:$P$64,COLUMNS(一级属性!$E$41:H$64),0)*($O52+0.25*IF($O52&lt;10,1,ROUNDDOWN($O52,-1)))+VLOOKUP($P$2,宝石属性!$B$43:$M$66,COLUMNS(宝石属性!$B$43:E$66),0)*10*VLOOKUP(ROUNDDOWN($O52,-1),宝石属性!$B$25:$N$41,2,0)*VLOOKUP(ROUNDDOWN($O52,-1),宝石属性!$B$25:$N$41,3,0)+VLOOKUP($P$2,职业被动!$B$6:$M$29,COLUMNS(职业被动!$B$6:E$29),0)*$O52,0)</f>
        <v>2148</v>
      </c>
      <c r="R52" s="9">
        <f>ROUND(属性投放!F$4+装备属性!F$4*IF($O52&lt;10,1,ROUNDDOWN($O52,-1))+SUM(属性投放!G$37:G$45)*$O52+VLOOKUP($P$2,一级属性!$E$41:$P$64,COLUMNS(一级属性!$E$41:I$64),0)*($O52+0.25*IF($O52&lt;10,1,ROUNDDOWN($O52,-1)))+VLOOKUP($P$2,宝石属性!$B$43:$M$66,COLUMNS(宝石属性!$B$43:F$66),0)*10*VLOOKUP(ROUNDDOWN($O52,-1),宝石属性!$B$25:$N$41,2,0)*VLOOKUP(ROUNDDOWN($O52,-1),宝石属性!$B$25:$N$41,3,0)+VLOOKUP($P$2,职业被动!$B$6:$M$29,COLUMNS(职业被动!$B$6:F$29),0)*$O52,0)</f>
        <v>526</v>
      </c>
      <c r="S52" s="9">
        <f>ROUND(属性投放!G$4+装备属性!G$4*IF($O52&lt;10,1,ROUNDDOWN($O52,-1))+SUM(属性投放!H$37:H$45)*$O52+VLOOKUP($P$2,一级属性!$E$41:$P$64,COLUMNS(一级属性!$E$41:J$64),0)*($O52+0.25*IF($O52&lt;10,1,ROUNDDOWN($O52,-1)))+VLOOKUP($P$2,宝石属性!$B$43:$M$66,COLUMNS(宝石属性!$B$43:G$66),0)*10*VLOOKUP(ROUNDDOWN($O52,-1),宝石属性!$B$25:$N$41,2,0)*VLOOKUP(ROUNDDOWN($O52,-1),宝石属性!$B$25:$N$41,3,0)+VLOOKUP($P$2,职业被动!$B$6:$M$29,COLUMNS(职业被动!$B$6:G$29),0)*$O52,0)</f>
        <v>419</v>
      </c>
      <c r="T52" s="9">
        <f>ROUND(属性投放!H$4+装备属性!H$4*IF($O52&lt;10,1,ROUNDDOWN($O52,-1))+SUM(属性投放!I$37:I$45)*$O52+VLOOKUP($P$2,一级属性!$E$41:$P$64,COLUMNS(一级属性!$E$41:K$64),0)*($O52+0.25*IF($O52&lt;10,1,ROUNDDOWN($O52,-1)))+VLOOKUP($P$2,宝石属性!$B$43:$M$66,COLUMNS(宝石属性!$B$43:H$66),0)*10*VLOOKUP(ROUNDDOWN($O52,-1),宝石属性!$B$25:$N$41,2,0)*VLOOKUP(ROUNDDOWN($O52,-1),宝石属性!$B$25:$N$41,3,0)+VLOOKUP($P$2,职业被动!$B$6:$M$29,COLUMNS(职业被动!$B$6:H$29),0)*$O52,0)</f>
        <v>568</v>
      </c>
      <c r="U52" s="9">
        <f>ROUND(属性投放!I$4+装备属性!I$4*IF($O52&lt;10,1,ROUNDDOWN($O52,-1))+SUM(属性投放!J$37:J$45)*$O52+VLOOKUP($P$2,一级属性!$E$41:$P$64,COLUMNS(一级属性!$E$41:L$64),0)*($O52+0.25*IF($O52&lt;10,1,ROUNDDOWN($O52,-1)))+VLOOKUP($P$2,宝石属性!$B$43:$M$66,COLUMNS(宝石属性!$B$43:I$66),0)*10*VLOOKUP(ROUNDDOWN($O52,-1),宝石属性!$B$25:$N$41,2,0)*VLOOKUP(ROUNDDOWN($O52,-1),宝石属性!$B$25:$N$41,3,0)+VLOOKUP($P$2,职业被动!$B$6:$M$29,COLUMNS(职业被动!$B$6:I$29),0)*$O52,0)</f>
        <v>535</v>
      </c>
      <c r="V52" s="9">
        <f>ROUND(属性投放!J$4+装备属性!J$4*IF($O52&lt;10,1,ROUNDDOWN($O52,-1))+SUM(属性投放!K$37:K$45)*$O52+VLOOKUP($P$2,一级属性!$E$41:$P$64,COLUMNS(一级属性!$E$41:M$64),0)*($O52+0.25*IF($O52&lt;10,1,ROUNDDOWN($O52,-1)))+VLOOKUP($P$2,宝石属性!$B$43:$M$66,COLUMNS(宝石属性!$B$43:J$66),0)*10*VLOOKUP(ROUNDDOWN($O52,-1),宝石属性!$B$25:$N$41,2,0)*VLOOKUP(ROUNDDOWN($O52,-1),宝石属性!$B$25:$N$41,3,0)+VLOOKUP($P$2,职业被动!$B$6:$M$29,COLUMNS(职业被动!$B$6:J$29),0)*$O52,0)</f>
        <v>366</v>
      </c>
      <c r="W52" s="9">
        <f>ROUND(属性投放!K$4+装备属性!K$4*IF($O52&lt;10,1,ROUNDDOWN($O52,-1))+SUM(属性投放!L$37:L$45)*$O52+VLOOKUP($P$2,一级属性!$E$41:$P$64,COLUMNS(一级属性!$E$41:N$64),0)*($O52+0.25*IF($O52&lt;10,1,ROUNDDOWN($O52,-1)))+VLOOKUP($P$2,宝石属性!$B$43:$M$66,COLUMNS(宝石属性!$B$43:K$66),0)*10*VLOOKUP(ROUNDDOWN($O52,-1),宝石属性!$B$25:$N$41,2,0)*VLOOKUP(ROUNDDOWN($O52,-1),宝石属性!$B$25:$N$41,3,0)+VLOOKUP($P$2,职业被动!$B$6:$M$29,COLUMNS(职业被动!$B$6:K$29),0)*$O52,0)</f>
        <v>197</v>
      </c>
      <c r="X52" s="9">
        <f>ROUND(属性投放!L$4+装备属性!L$4*IF($O52&lt;10,1,ROUNDDOWN($O52,-1))+SUM(属性投放!M$37:M$45)*$O52+VLOOKUP($P$2,一级属性!$E$41:$P$64,COLUMNS(一级属性!$E$41:O$64),0)*($O52+0.25*IF($O52&lt;10,1,ROUNDDOWN($O52,-1)))+VLOOKUP($P$2,宝石属性!$B$43:$M$66,COLUMNS(宝石属性!$B$43:L$66),0)*10*VLOOKUP(ROUNDDOWN($O52,-1),宝石属性!$B$25:$N$41,2,0)*VLOOKUP(ROUNDDOWN($O52,-1),宝石属性!$B$25:$N$41,3,0)+VLOOKUP($P$2,职业被动!$B$6:$M$29,COLUMNS(职业被动!$B$6:L$29),0)*$O52,0)</f>
        <v>15</v>
      </c>
      <c r="Y52" s="9">
        <f>ROUND(属性投放!M$4+装备属性!M$4*IF($O52&lt;10,1,ROUNDDOWN($O52,-1))+SUM(属性投放!N$37:N$45)*$O52+VLOOKUP($P$2,一级属性!$E$41:$P$64,COLUMNS(一级属性!$E$41:P$64),0)*($O52+0.25*IF($O52&lt;10,1,ROUNDDOWN($O52,-1)))+VLOOKUP($P$2,宝石属性!$B$43:$M$66,COLUMNS(宝石属性!$B$43:M$66),0)*10*VLOOKUP(ROUNDDOWN($O52,-1),宝石属性!$B$25:$N$41,2,0)*VLOOKUP(ROUNDDOWN($O52,-1),宝石属性!$B$25:$N$41,3,0)+VLOOKUP($P$2,职业被动!$B$6:$M$29,COLUMNS(职业被动!$B$6:M$29),0)*$O52,0)</f>
        <v>521</v>
      </c>
      <c r="Z52" s="48">
        <f>属性价值和能力评分!$F$9+ROUND(属性价值和能力评分!$F$38*10,0)*O52+ROUND((SUM(装备属性!$W$9:$W$14)+属性价值和能力评分!$F$38*1.25+1.4+2.8)*IF(O52&lt;10,1,ROUNDDOWN(O52,-1)),0)+15*VLOOKUP(ROUNDDOWN(O52,-1),宝石属性!$B$26:$D$41,2,0)*6*VLOOKUP(ROUNDDOWN(O52,-1),宝石属性!$B$26:$D$41,3,0)+(属性价值和能力评分!$F$49*9+属性价值和能力评分!$F$50*2+属性价值和能力评分!$F$53*8/5)*O52</f>
        <v>8686</v>
      </c>
      <c r="AB52" s="1">
        <v>49</v>
      </c>
      <c r="AC52" s="9">
        <f>ROUND(属性投放!D$4+装备属性!D$4*IF($AB52&lt;10,1,ROUNDDOWN($AB52,-1))+SUM(属性投放!E$37:E$45)*$AB52+VLOOKUP($AC$2,一级属性!$E$41:$P$64,COLUMNS(一级属性!$E$41:G$64),0)*($AB52+0.25*IF($AB52&lt;10,1,ROUNDDOWN($AB52,-1)))+VLOOKUP($AC$2,宝石属性!$B$43:$M$66,COLUMNS(宝石属性!$B$43:D$66),0)*10*VLOOKUP(ROUNDDOWN($AB52,-1),宝石属性!$B$25:$N$41,2,0)*VLOOKUP(ROUNDDOWN($AB52,-1),宝石属性!$B$25:$N$41,3,0)+VLOOKUP($AC$2,职业被动!$B$6:$M$29,COLUMNS(职业被动!$B$6:D$29),0)*$AB52,0)</f>
        <v>2958</v>
      </c>
      <c r="AD52" s="9">
        <f>ROUND(属性投放!E$4+装备属性!E$4*IF($AB52&lt;10,1,ROUNDDOWN($AB52,-1))+SUM(属性投放!F$37:F$45)*$AB52+VLOOKUP($AC$2,一级属性!$E$41:$P$64,COLUMNS(一级属性!$E$41:H$64),0)*($AB52+0.25*IF($AB52&lt;10,1,ROUNDDOWN($AB52,-1)))+VLOOKUP($AC$2,宝石属性!$B$43:$M$66,COLUMNS(宝石属性!$B$43:E$66),0)*10*VLOOKUP(ROUNDDOWN($AB52,-1),宝石属性!$B$25:$N$41,2,0)*VLOOKUP(ROUNDDOWN($AB52,-1),宝石属性!$B$25:$N$41,3,0)+VLOOKUP($AC$2,职业被动!$B$6:$M$29,COLUMNS(职业被动!$B$6:E$29),0)*$AB52,0)</f>
        <v>1263</v>
      </c>
      <c r="AE52" s="9">
        <f>ROUND(属性投放!F$4+装备属性!F$4*IF($AB52&lt;10,1,ROUNDDOWN($AB52,-1))+SUM(属性投放!G$37:G$45)*$AB52+VLOOKUP($AC$2,一级属性!$E$41:$P$64,COLUMNS(一级属性!$E$41:I$64),0)*($AB52+0.25*IF($AB52&lt;10,1,ROUNDDOWN($AB52,-1)))+VLOOKUP($AC$2,宝石属性!$B$43:$M$66,COLUMNS(宝石属性!$B$43:F$66),0)*10*VLOOKUP(ROUNDDOWN($AB52,-1),宝石属性!$B$25:$N$41,2,0)*VLOOKUP(ROUNDDOWN($AB52,-1),宝石属性!$B$25:$N$41,3,0)+VLOOKUP($AC$2,职业被动!$B$6:$M$29,COLUMNS(职业被动!$B$6:F$29),0)*$AB52,0)</f>
        <v>794</v>
      </c>
      <c r="AF52" s="9">
        <f>ROUND(属性投放!G$4+装备属性!G$4*IF($AB52&lt;10,1,ROUNDDOWN($AB52,-1))+SUM(属性投放!H$37:H$45)*$AB52+VLOOKUP($AC$2,一级属性!$E$41:$P$64,COLUMNS(一级属性!$E$41:J$64),0)*($AB52+0.25*IF($AB52&lt;10,1,ROUNDDOWN($AB52,-1)))+VLOOKUP($AC$2,宝石属性!$B$43:$M$66,COLUMNS(宝石属性!$B$43:G$66),0)*10*VLOOKUP(ROUNDDOWN($AB52,-1),宝石属性!$B$25:$N$41,2,0)*VLOOKUP(ROUNDDOWN($AB52,-1),宝石属性!$B$25:$N$41,3,0)+VLOOKUP($AC$2,职业被动!$B$6:$M$29,COLUMNS(职业被动!$B$6:G$29),0)*$AB52,0)</f>
        <v>517</v>
      </c>
      <c r="AG52" s="9">
        <f>ROUND(属性投放!H$4+装备属性!H$4*IF($AB52&lt;10,1,ROUNDDOWN($AB52,-1))+SUM(属性投放!I$37:I$45)*$AB52+VLOOKUP($AC$2,一级属性!$E$41:$P$64,COLUMNS(一级属性!$E$41:K$64),0)*($AB52+0.25*IF($AB52&lt;10,1,ROUNDDOWN($AB52,-1)))+VLOOKUP($AC$2,宝石属性!$B$43:$M$66,COLUMNS(宝石属性!$B$43:H$66),0)*10*VLOOKUP(ROUNDDOWN($AB52,-1),宝石属性!$B$25:$N$41,2,0)*VLOOKUP(ROUNDDOWN($AB52,-1),宝石属性!$B$25:$N$41,3,0)+VLOOKUP($AC$2,职业被动!$B$6:$M$29,COLUMNS(职业被动!$B$6:H$29),0)*$AB52,0)</f>
        <v>342</v>
      </c>
      <c r="AH52" s="9">
        <f>ROUND(属性投放!I$4+装备属性!I$4*IF($AB52&lt;10,1,ROUNDDOWN($AB52,-1))+SUM(属性投放!J$37:J$45)*$AB52+VLOOKUP($AC$2,一级属性!$E$41:$P$64,COLUMNS(一级属性!$E$41:L$64),0)*($AB52+0.25*IF($AB52&lt;10,1,ROUNDDOWN($AB52,-1)))+VLOOKUP($AC$2,宝石属性!$B$43:$M$66,COLUMNS(宝石属性!$B$43:I$66),0)*10*VLOOKUP(ROUNDDOWN($AB52,-1),宝石属性!$B$25:$N$41,2,0)*VLOOKUP(ROUNDDOWN($AB52,-1),宝石属性!$B$25:$N$41,3,0)+VLOOKUP($AC$2,职业被动!$B$6:$M$29,COLUMNS(职业被动!$B$6:I$29),0)*$AB52,0)</f>
        <v>500</v>
      </c>
      <c r="AI52" s="9">
        <f>ROUND(属性投放!J$4+装备属性!J$4*IF($AB52&lt;10,1,ROUNDDOWN($AB52,-1))+SUM(属性投放!K$37:K$45)*$AB52+VLOOKUP($AC$2,一级属性!$E$41:$P$64,COLUMNS(一级属性!$E$41:M$64),0)*($AB52+0.25*IF($AB52&lt;10,1,ROUNDDOWN($AB52,-1)))+VLOOKUP($AC$2,宝石属性!$B$43:$M$66,COLUMNS(宝石属性!$B$43:J$66),0)*10*VLOOKUP(ROUNDDOWN($AB52,-1),宝石属性!$B$25:$N$41,2,0)*VLOOKUP(ROUNDDOWN($AB52,-1),宝石属性!$B$25:$N$41,3,0)+VLOOKUP($AC$2,职业被动!$B$6:$M$29,COLUMNS(职业被动!$B$6:J$29),0)*$AB52,0)</f>
        <v>325</v>
      </c>
      <c r="AJ52" s="9">
        <f>ROUND(属性投放!K$4+装备属性!K$4*IF($AB52&lt;10,1,ROUNDDOWN($AB52,-1))+SUM(属性投放!L$37:L$45)*$AB52+VLOOKUP($AC$2,一级属性!$E$41:$P$64,COLUMNS(一级属性!$E$41:N$64),0)*($AB52+0.25*IF($AB52&lt;10,1,ROUNDDOWN($AB52,-1)))+VLOOKUP($AC$2,宝石属性!$B$43:$M$66,COLUMNS(宝石属性!$B$43:K$66),0)*10*VLOOKUP(ROUNDDOWN($AB52,-1),宝石属性!$B$25:$N$41,2,0)*VLOOKUP(ROUNDDOWN($AB52,-1),宝石属性!$B$25:$N$41,3,0)+VLOOKUP($AC$2,职业被动!$B$6:$M$29,COLUMNS(职业被动!$B$6:K$29),0)*$AB52,0)</f>
        <v>165</v>
      </c>
      <c r="AK52" s="9">
        <f>ROUND(属性投放!L$4+装备属性!L$4*IF($AB52&lt;10,1,ROUNDDOWN($AB52,-1))+SUM(属性投放!M$37:M$45)*$AB52+VLOOKUP($AC$2,一级属性!$E$41:$P$64,COLUMNS(一级属性!$E$41:O$64),0)*($AB52+0.25*IF($AB52&lt;10,1,ROUNDDOWN($AB52,-1)))+VLOOKUP($AC$2,宝石属性!$B$43:$M$66,COLUMNS(宝石属性!$B$43:L$66),0)*10*VLOOKUP(ROUNDDOWN($AB52,-1),宝石属性!$B$25:$N$41,2,0)*VLOOKUP(ROUNDDOWN($AB52,-1),宝石属性!$B$25:$N$41,3,0)+VLOOKUP($AC$2,职业被动!$B$6:$M$29,COLUMNS(职业被动!$B$6:L$29),0)*$AB52,0)</f>
        <v>15</v>
      </c>
      <c r="AL52" s="9">
        <f>ROUND(属性投放!M$4+装备属性!M$4*IF($AB52&lt;10,1,ROUNDDOWN($AB52,-1))+SUM(属性投放!N$37:N$45)*$AB52+VLOOKUP($AC$2,一级属性!$E$41:$P$64,COLUMNS(一级属性!$E$41:P$64),0)*($AB52+0.25*IF($AB52&lt;10,1,ROUNDDOWN($AB52,-1)))+VLOOKUP($AC$2,宝石属性!$B$43:$M$66,COLUMNS(宝石属性!$B$43:M$66),0)*10*VLOOKUP(ROUNDDOWN($AB52,-1),宝石属性!$B$25:$N$41,2,0)*VLOOKUP(ROUNDDOWN($AB52,-1),宝石属性!$B$25:$N$41,3,0)+VLOOKUP($AC$2,职业被动!$B$6:$M$29,COLUMNS(职业被动!$B$6:M$29),0)*$AB52,0)</f>
        <v>521</v>
      </c>
      <c r="AM52" s="48">
        <f>属性价值和能力评分!$F$9+ROUND(属性价值和能力评分!$F$38*10,0)*AB52+ROUND((SUM(装备属性!$W$9:$W$14)+属性价值和能力评分!$F$38*1.25+1.4+2.8)*IF(AB52&lt;10,1,ROUNDDOWN(AB52,-1)),0)+15*VLOOKUP(ROUNDDOWN(AB52,-1),宝石属性!$B$26:$D$41,2,0)*6*VLOOKUP(ROUNDDOWN(AB52,-1),宝石属性!$B$26:$D$41,3,0)+(属性价值和能力评分!$F$49*9+属性价值和能力评分!$F$50*2+属性价值和能力评分!$F$53*8/5)*AB52</f>
        <v>8686</v>
      </c>
      <c r="AO52" s="1">
        <v>49</v>
      </c>
      <c r="AP52" s="9">
        <f>ROUND(属性投放!D$4+装备属性!D$4*IF($AO52&lt;10,1,ROUNDDOWN($AO52,-1))+SUM(属性投放!E$37:E$45)*$AO52+VLOOKUP($AP$2,一级属性!$E$41:$P$64,COLUMNS(一级属性!$E$41:G$64),0)*($AO52+0.25*IF($AO52&lt;10,1,ROUNDDOWN($AO52,-1)))+VLOOKUP($AP$2,宝石属性!$B$43:$M$66,COLUMNS(宝石属性!$B$43:D$66),0)*10*VLOOKUP(ROUNDDOWN($AO52,-1),宝石属性!$B$25:$N$41,2,0)*VLOOKUP(ROUNDDOWN($AO52,-1),宝石属性!$B$25:$N$41,3,0)+VLOOKUP($AP$2,职业被动!$B$6:$M$29,COLUMNS(职业被动!$B$6:D$29),0)*$AO52,0)</f>
        <v>2958</v>
      </c>
      <c r="AQ52" s="9">
        <f>ROUND(属性投放!E$4+装备属性!E$4*IF($AO52&lt;10,1,ROUNDDOWN($AO52,-1))+SUM(属性投放!F$37:F$45)*$AO52+VLOOKUP($AP$2,一级属性!$E$41:$P$64,COLUMNS(一级属性!$E$41:H$64),0)*($AO52+0.25*IF($AO52&lt;10,1,ROUNDDOWN($AO52,-1)))+VLOOKUP($AP$2,宝石属性!$B$43:$M$66,COLUMNS(宝石属性!$B$43:E$66),0)*10*VLOOKUP(ROUNDDOWN($AO52,-1),宝石属性!$B$25:$N$41,2,0)*VLOOKUP(ROUNDDOWN($AO52,-1),宝石属性!$B$25:$N$41,3,0)+VLOOKUP($AP$2,职业被动!$B$6:$M$29,COLUMNS(职业被动!$B$6:E$29),0)*$AO52,0)</f>
        <v>2148</v>
      </c>
      <c r="AR52" s="9">
        <f>ROUND(属性投放!F$4+装备属性!F$4*IF($AO52&lt;10,1,ROUNDDOWN($AO52,-1))+SUM(属性投放!G$37:G$45)*$AO52+VLOOKUP($AP$2,一级属性!$E$41:$P$64,COLUMNS(一级属性!$E$41:I$64),0)*($AO52+0.25*IF($AO52&lt;10,1,ROUNDDOWN($AO52,-1)))+VLOOKUP($AP$2,宝石属性!$B$43:$M$66,COLUMNS(宝石属性!$B$43:F$66),0)*10*VLOOKUP(ROUNDDOWN($AO52,-1),宝石属性!$B$25:$N$41,2,0)*VLOOKUP(ROUNDDOWN($AO52,-1),宝石属性!$B$25:$N$41,3,0)+VLOOKUP($AP$2,职业被动!$B$6:$M$29,COLUMNS(职业被动!$B$6:F$29),0)*$AO52,0)</f>
        <v>526</v>
      </c>
      <c r="AS52" s="9">
        <f>ROUND(属性投放!G$4+装备属性!G$4*IF($AO52&lt;10,1,ROUNDDOWN($AO52,-1))+SUM(属性投放!H$37:H$45)*$AO52+VLOOKUP($AP$2,一级属性!$E$41:$P$64,COLUMNS(一级属性!$E$41:J$64),0)*($AO52+0.25*IF($AO52&lt;10,1,ROUNDDOWN($AO52,-1)))+VLOOKUP($AP$2,宝石属性!$B$43:$M$66,COLUMNS(宝石属性!$B$43:G$66),0)*10*VLOOKUP(ROUNDDOWN($AO52,-1),宝石属性!$B$25:$N$41,2,0)*VLOOKUP(ROUNDDOWN($AO52,-1),宝石属性!$B$25:$N$41,3,0)+VLOOKUP($AP$2,职业被动!$B$6:$M$29,COLUMNS(职业被动!$B$6:G$29),0)*$AO52,0)</f>
        <v>419</v>
      </c>
      <c r="AT52" s="9">
        <f>ROUND(属性投放!H$4+装备属性!H$4*IF($AO52&lt;10,1,ROUNDDOWN($AO52,-1))+SUM(属性投放!I$37:I$45)*$AO52+VLOOKUP($AP$2,一级属性!$E$41:$P$64,COLUMNS(一级属性!$E$41:K$64),0)*($AO52+0.25*IF($AO52&lt;10,1,ROUNDDOWN($AO52,-1)))+VLOOKUP($AP$2,宝石属性!$B$43:$M$66,COLUMNS(宝石属性!$B$43:H$66),0)*10*VLOOKUP(ROUNDDOWN($AO52,-1),宝石属性!$B$25:$N$41,2,0)*VLOOKUP(ROUNDDOWN($AO52,-1),宝石属性!$B$25:$N$41,3,0)+VLOOKUP($AP$2,职业被动!$B$6:$M$29,COLUMNS(职业被动!$B$6:H$29),0)*$AO52,0)</f>
        <v>519</v>
      </c>
      <c r="AU52" s="9">
        <f>ROUND(属性投放!I$4+装备属性!I$4*IF($AO52&lt;10,1,ROUNDDOWN($AO52,-1))+SUM(属性投放!J$37:J$45)*$AO52+VLOOKUP($AP$2,一级属性!$E$41:$P$64,COLUMNS(一级属性!$E$41:L$64),0)*($AO52+0.25*IF($AO52&lt;10,1,ROUNDDOWN($AO52,-1)))+VLOOKUP($AP$2,宝石属性!$B$43:$M$66,COLUMNS(宝石属性!$B$43:I$66),0)*10*VLOOKUP(ROUNDDOWN($AO52,-1),宝石属性!$B$25:$N$41,2,0)*VLOOKUP(ROUNDDOWN($AO52,-1),宝石属性!$B$25:$N$41,3,0)+VLOOKUP($AP$2,职业被动!$B$6:$M$29,COLUMNS(职业被动!$B$6:I$29),0)*$AO52,0)</f>
        <v>535</v>
      </c>
      <c r="AV52" s="9">
        <f>ROUND(属性投放!J$4+装备属性!J$4*IF($AO52&lt;10,1,ROUNDDOWN($AO52,-1))+SUM(属性投放!K$37:K$45)*$AO52+VLOOKUP($AP$2,一级属性!$E$41:$P$64,COLUMNS(一级属性!$E$41:M$64),0)*($AO52+0.25*IF($AO52&lt;10,1,ROUNDDOWN($AO52,-1)))+VLOOKUP($AP$2,宝石属性!$B$43:$M$66,COLUMNS(宝石属性!$B$43:J$66),0)*10*VLOOKUP(ROUNDDOWN($AO52,-1),宝石属性!$B$25:$N$41,2,0)*VLOOKUP(ROUNDDOWN($AO52,-1),宝石属性!$B$25:$N$41,3,0)+VLOOKUP($AP$2,职业被动!$B$6:$M$29,COLUMNS(职业被动!$B$6:J$29),0)*$AO52,0)</f>
        <v>366</v>
      </c>
      <c r="AW52" s="9">
        <f>ROUND(属性投放!K$4+装备属性!K$4*IF($AO52&lt;10,1,ROUNDDOWN($AO52,-1))+SUM(属性投放!L$37:L$45)*$AO52+VLOOKUP($AP$2,一级属性!$E$41:$P$64,COLUMNS(一级属性!$E$41:N$64),0)*($AO52+0.25*IF($AO52&lt;10,1,ROUNDDOWN($AO52,-1)))+VLOOKUP($AP$2,宝石属性!$B$43:$M$66,COLUMNS(宝石属性!$B$43:K$66),0)*10*VLOOKUP(ROUNDDOWN($AO52,-1),宝石属性!$B$25:$N$41,2,0)*VLOOKUP(ROUNDDOWN($AO52,-1),宝石属性!$B$25:$N$41,3,0)+VLOOKUP($AP$2,职业被动!$B$6:$M$29,COLUMNS(职业被动!$B$6:K$29),0)*$AO52,0)</f>
        <v>165</v>
      </c>
      <c r="AX52" s="9">
        <f>ROUND(属性投放!L$4+装备属性!L$4*IF($AO52&lt;10,1,ROUNDDOWN($AO52,-1))+SUM(属性投放!M$37:M$45)*$AO52+VLOOKUP($AP$2,一级属性!$E$41:$P$64,COLUMNS(一级属性!$E$41:O$64),0)*($AO52+0.25*IF($AO52&lt;10,1,ROUNDDOWN($AO52,-1)))+VLOOKUP($AP$2,宝石属性!$B$43:$M$66,COLUMNS(宝石属性!$B$43:L$66),0)*10*VLOOKUP(ROUNDDOWN($AO52,-1),宝石属性!$B$25:$N$41,2,0)*VLOOKUP(ROUNDDOWN($AO52,-1),宝石属性!$B$25:$N$41,3,0)+VLOOKUP($AP$2,职业被动!$B$6:$M$29,COLUMNS(职业被动!$B$6:L$29),0)*$AO52,0)</f>
        <v>517</v>
      </c>
      <c r="AY52" s="9">
        <f>ROUND(属性投放!M$4+装备属性!M$4*IF($AO52&lt;10,1,ROUNDDOWN($AO52,-1))+SUM(属性投放!N$37:N$45)*$AO52+VLOOKUP($AP$2,一级属性!$E$41:$P$64,COLUMNS(一级属性!$E$41:P$64),0)*($AO52+0.25*IF($AO52&lt;10,1,ROUNDDOWN($AO52,-1)))+VLOOKUP($AP$2,宝石属性!$B$43:$M$66,COLUMNS(宝石属性!$B$43:M$66),0)*10*VLOOKUP(ROUNDDOWN($AO52,-1),宝石属性!$B$25:$N$41,2,0)*VLOOKUP(ROUNDDOWN($AO52,-1),宝石属性!$B$25:$N$41,3,0)+VLOOKUP($AP$2,职业被动!$B$6:$M$29,COLUMNS(职业被动!$B$6:M$29),0)*$AO52,0)</f>
        <v>521</v>
      </c>
      <c r="AZ52" s="48">
        <f>属性价值和能力评分!$F$9+ROUND(属性价值和能力评分!$F$38*10,0)*AO52+ROUND((SUM(装备属性!$W$9:$W$14)+属性价值和能力评分!$F$38*1.25+1.4+2.8)*IF(AO52&lt;10,1,ROUNDDOWN(AO52,-1)),0)+15*VLOOKUP(ROUNDDOWN(AO52,-1),宝石属性!$B$26:$D$41,2,0)*6*VLOOKUP(ROUNDDOWN(AO52,-1),宝石属性!$B$26:$D$41,3,0)+(属性价值和能力评分!$F$49*9+属性价值和能力评分!$F$50*2+属性价值和能力评分!$F$53*8/5)*AO52</f>
        <v>8686</v>
      </c>
      <c r="BB52" s="1">
        <v>49</v>
      </c>
      <c r="BC52" s="9">
        <f>ROUND(属性投放!D$4+装备属性!D$4*IF($BB52&lt;10,1,ROUNDDOWN($BB52,-1))+SUM(属性投放!E$37:E$45)*$BB52+VLOOKUP($BC$2,一级属性!$E$41:$P$64,COLUMNS(一级属性!$E$41:G$64),0)*($BB52+0.25*IF($BB52&lt;10,1,ROUNDDOWN($BB52,-1)))+VLOOKUP($BC$2,宝石属性!$B$43:$M$66,COLUMNS(宝石属性!$B$43:D$66),0)*10*VLOOKUP(ROUNDDOWN($BB52,-1),宝石属性!$B$25:$N$41,2,0)*VLOOKUP(ROUNDDOWN($BB52,-1),宝石属性!$B$25:$N$41,3,0)+VLOOKUP($BC$2,职业被动!$B$6:$M$29,COLUMNS(职业被动!$B$6:D$29),0)*$BB52,0)</f>
        <v>2615</v>
      </c>
      <c r="BD52" s="9">
        <f>ROUND(属性投放!E$4+装备属性!E$4*IF($BB52&lt;10,1,ROUNDDOWN($BB52,-1))+SUM(属性投放!F$37:F$45)*$BB52+VLOOKUP($BC$2,一级属性!$E$41:$P$64,COLUMNS(一级属性!$E$41:H$64),0)*($BB52+0.25*IF($BB52&lt;10,1,ROUNDDOWN($BB52,-1)))+VLOOKUP($BC$2,宝石属性!$B$43:$M$66,COLUMNS(宝石属性!$B$43:E$66),0)*10*VLOOKUP(ROUNDDOWN($BB52,-1),宝石属性!$B$25:$N$41,2,0)*VLOOKUP(ROUNDDOWN($BB52,-1),宝石属性!$B$25:$N$41,3,0)+VLOOKUP($BC$2,职业被动!$B$6:$M$29,COLUMNS(职业被动!$B$6:E$29),0)*$BB52,0)</f>
        <v>2443</v>
      </c>
      <c r="BE52" s="9">
        <f>ROUND(属性投放!F$4+装备属性!F$4*IF($BB52&lt;10,1,ROUNDDOWN($BB52,-1))+SUM(属性投放!G$37:G$45)*$BB52+VLOOKUP($BC$2,一级属性!$E$41:$P$64,COLUMNS(一级属性!$E$41:I$64),0)*($BB52+0.25*IF($BB52&lt;10,1,ROUNDDOWN($BB52,-1)))+VLOOKUP($BC$2,宝石属性!$B$43:$M$66,COLUMNS(宝石属性!$B$43:F$66),0)*10*VLOOKUP(ROUNDDOWN($BB52,-1),宝石属性!$B$25:$N$41,2,0)*VLOOKUP(ROUNDDOWN($BB52,-1),宝石属性!$B$25:$N$41,3,0)+VLOOKUP($BC$2,职业被动!$B$6:$M$29,COLUMNS(职业被动!$B$6:F$29),0)*$BB52,0)</f>
        <v>526</v>
      </c>
      <c r="BF52" s="9">
        <f>ROUND(属性投放!G$4+装备属性!G$4*IF($BB52&lt;10,1,ROUNDDOWN($BB52,-1))+SUM(属性投放!H$37:H$45)*$BB52+VLOOKUP($BC$2,一级属性!$E$41:$P$64,COLUMNS(一级属性!$E$41:J$64),0)*($BB52+0.25*IF($BB52&lt;10,1,ROUNDDOWN($BB52,-1)))+VLOOKUP($BC$2,宝石属性!$B$43:$M$66,COLUMNS(宝石属性!$B$43:G$66),0)*10*VLOOKUP(ROUNDDOWN($BB52,-1),宝石属性!$B$25:$N$41,2,0)*VLOOKUP(ROUNDDOWN($BB52,-1),宝石属性!$B$25:$N$41,3,0)+VLOOKUP($BC$2,职业被动!$B$6:$M$29,COLUMNS(职业被动!$B$6:G$29),0)*$BB52,0)</f>
        <v>419</v>
      </c>
      <c r="BG52" s="9">
        <f>ROUND(属性投放!H$4+装备属性!H$4*IF($BB52&lt;10,1,ROUNDDOWN($BB52,-1))+SUM(属性投放!I$37:I$45)*$BB52+VLOOKUP($BC$2,一级属性!$E$41:$P$64,COLUMNS(一级属性!$E$41:K$64),0)*($BB52+0.25*IF($BB52&lt;10,1,ROUNDDOWN($BB52,-1)))+VLOOKUP($BC$2,宝石属性!$B$43:$M$66,COLUMNS(宝石属性!$B$43:H$66),0)*10*VLOOKUP(ROUNDDOWN($BB52,-1),宝石属性!$B$25:$N$41,2,0)*VLOOKUP(ROUNDDOWN($BB52,-1),宝石属性!$B$25:$N$41,3,0)+VLOOKUP($BC$2,职业被动!$B$6:$M$29,COLUMNS(职业被动!$B$6:H$29),0)*$BB52,0)</f>
        <v>700</v>
      </c>
      <c r="BH52" s="9">
        <f>ROUND(属性投放!I$4+装备属性!I$4*IF($BB52&lt;10,1,ROUNDDOWN($BB52,-1))+SUM(属性投放!J$37:J$45)*$BB52+VLOOKUP($BC$2,一级属性!$E$41:$P$64,COLUMNS(一级属性!$E$41:L$64),0)*($BB52+0.25*IF($BB52&lt;10,1,ROUNDDOWN($BB52,-1)))+VLOOKUP($BC$2,宝石属性!$B$43:$M$66,COLUMNS(宝石属性!$B$43:I$66),0)*10*VLOOKUP(ROUNDDOWN($BB52,-1),宝石属性!$B$25:$N$41,2,0)*VLOOKUP(ROUNDDOWN($BB52,-1),宝石属性!$B$25:$N$41,3,0)+VLOOKUP($BC$2,职业被动!$B$6:$M$29,COLUMNS(职业被动!$B$6:I$29),0)*$BB52,0)</f>
        <v>643</v>
      </c>
      <c r="BI52" s="9">
        <f>ROUND(属性投放!J$4+装备属性!J$4*IF($BB52&lt;10,1,ROUNDDOWN($BB52,-1))+SUM(属性投放!K$37:K$45)*$BB52+VLOOKUP($BC$2,一级属性!$E$41:$P$64,COLUMNS(一级属性!$E$41:M$64),0)*($BB52+0.25*IF($BB52&lt;10,1,ROUNDDOWN($BB52,-1)))+VLOOKUP($BC$2,宝石属性!$B$43:$M$66,COLUMNS(宝石属性!$B$43:J$66),0)*10*VLOOKUP(ROUNDDOWN($BB52,-1),宝石属性!$B$25:$N$41,2,0)*VLOOKUP(ROUNDDOWN($BB52,-1),宝石属性!$B$25:$N$41,3,0)+VLOOKUP($BC$2,职业被动!$B$6:$M$29,COLUMNS(职业被动!$B$6:J$29),0)*$BB52,0)</f>
        <v>278</v>
      </c>
      <c r="BJ52" s="9">
        <f>ROUND(属性投放!K$4+装备属性!K$4*IF($BB52&lt;10,1,ROUNDDOWN($BB52,-1))+SUM(属性投放!L$37:L$45)*$BB52+VLOOKUP($BC$2,一级属性!$E$41:$P$64,COLUMNS(一级属性!$E$41:N$64),0)*($BB52+0.25*IF($BB52&lt;10,1,ROUNDDOWN($BB52,-1)))+VLOOKUP($BC$2,宝石属性!$B$43:$M$66,COLUMNS(宝石属性!$B$43:K$66),0)*10*VLOOKUP(ROUNDDOWN($BB52,-1),宝石属性!$B$25:$N$41,2,0)*VLOOKUP(ROUNDDOWN($BB52,-1),宝石属性!$B$25:$N$41,3,0)+VLOOKUP($BC$2,职业被动!$B$6:$M$29,COLUMNS(职业被动!$B$6:K$29),0)*$BB52,0)</f>
        <v>165</v>
      </c>
      <c r="BK52" s="9">
        <f>ROUND(属性投放!L$4+装备属性!L$4*IF($BB52&lt;10,1,ROUNDDOWN($BB52,-1))+SUM(属性投放!M$37:M$45)*$BB52+VLOOKUP($BC$2,一级属性!$E$41:$P$64,COLUMNS(一级属性!$E$41:O$64),0)*($BB52+0.25*IF($BB52&lt;10,1,ROUNDDOWN($BB52,-1)))+VLOOKUP($BC$2,宝石属性!$B$43:$M$66,COLUMNS(宝石属性!$B$43:L$66),0)*10*VLOOKUP(ROUNDDOWN($BB52,-1),宝石属性!$B$25:$N$41,2,0)*VLOOKUP(ROUNDDOWN($BB52,-1),宝石属性!$B$25:$N$41,3,0)+VLOOKUP($BC$2,职业被动!$B$6:$M$29,COLUMNS(职业被动!$B$6:L$29),0)*$BB52,0)</f>
        <v>15</v>
      </c>
      <c r="BL52" s="9">
        <f>ROUND(属性投放!M$4+装备属性!M$4*IF($BB52&lt;10,1,ROUNDDOWN($BB52,-1))+SUM(属性投放!N$37:N$45)*$BB52+VLOOKUP($BC$2,一级属性!$E$41:$P$64,COLUMNS(一级属性!$E$41:P$64),0)*($BB52+0.25*IF($BB52&lt;10,1,ROUNDDOWN($BB52,-1)))+VLOOKUP($BC$2,宝石属性!$B$43:$M$66,COLUMNS(宝石属性!$B$43:M$66),0)*10*VLOOKUP(ROUNDDOWN($BB52,-1),宝石属性!$B$25:$N$41,2,0)*VLOOKUP(ROUNDDOWN($BB52,-1),宝石属性!$B$25:$N$41,3,0)+VLOOKUP($BC$2,职业被动!$B$6:$M$29,COLUMNS(职业被动!$B$6:M$29),0)*$BB52,0)</f>
        <v>521</v>
      </c>
      <c r="BM52" s="48">
        <f>属性价值和能力评分!$F$9+ROUND(属性价值和能力评分!$F$38*10,0)*BB52+ROUND((SUM(装备属性!$W$9:$W$14)+属性价值和能力评分!$F$38*1.25+1.4+2.8)*IF(BB52&lt;10,1,ROUNDDOWN(BB52,-1)),0)+15*VLOOKUP(ROUNDDOWN(BB52,-1),宝石属性!$B$26:$D$41,2,0)*6*VLOOKUP(ROUNDDOWN(BB52,-1),宝石属性!$B$26:$D$41,3,0)+(属性价值和能力评分!$F$49*9+属性价值和能力评分!$F$50*2+属性价值和能力评分!$F$53*8/5)*BB52</f>
        <v>8686</v>
      </c>
      <c r="BO52" s="1">
        <v>49</v>
      </c>
      <c r="BP52" s="9">
        <f>ROUND(属性投放!D$4+装备属性!D$4*IF($BO52&lt;10,1,ROUNDDOWN($BO52,-1))+SUM(属性投放!E$37:E$45)*$BO52+VLOOKUP($BP$2,一级属性!$E$41:$P$64,COLUMNS(一级属性!$E$41:G$64),0)*($BO52+0.25*IF($BO52&lt;10,1,ROUNDDOWN($BO52,-1)))+VLOOKUP($BP$2,宝石属性!$B$43:$M$66,COLUMNS(宝石属性!$B$43:D$66),0)*10*VLOOKUP(ROUNDDOWN($BO52,-1),宝石属性!$B$25:$N$41,2,0)*VLOOKUP(ROUNDDOWN($BO52,-1),宝石属性!$B$25:$N$41,3,0)+VLOOKUP($BP$2,职业被动!$B$6:$M$29,COLUMNS(职业被动!$B$6:D$29),0)*$BO52,0)</f>
        <v>3301</v>
      </c>
      <c r="BQ52" s="9">
        <f>ROUND(属性投放!E$4+装备属性!E$4*IF($BO52&lt;10,1,ROUNDDOWN($BO52,-1))+SUM(属性投放!F$37:F$45)*$BO52+VLOOKUP($BP$2,一级属性!$E$41:$P$64,COLUMNS(一级属性!$E$41:H$64),0)*($BO52+0.25*IF($BO52&lt;10,1,ROUNDDOWN($BO52,-1)))+VLOOKUP($BP$2,宝石属性!$B$43:$M$66,COLUMNS(宝石属性!$B$43:E$66),0)*10*VLOOKUP(ROUNDDOWN($BO52,-1),宝石属性!$B$25:$N$41,2,0)*VLOOKUP(ROUNDDOWN($BO52,-1),宝石属性!$B$25:$N$41,3,0)+VLOOKUP($BP$2,职业被动!$B$6:$M$29,COLUMNS(职业被动!$B$6:E$29),0)*$BO52,0)</f>
        <v>2148</v>
      </c>
      <c r="BR52" s="9">
        <f>ROUND(属性投放!F$4+装备属性!F$4*IF($BO52&lt;10,1,ROUNDDOWN($BO52,-1))+SUM(属性投放!G$37:G$45)*$BO52+VLOOKUP($BP$2,一级属性!$E$41:$P$64,COLUMNS(一级属性!$E$41:I$64),0)*($BO52+0.25*IF($BO52&lt;10,1,ROUNDDOWN($BO52,-1)))+VLOOKUP($BP$2,宝石属性!$B$43:$M$66,COLUMNS(宝石属性!$B$43:F$66),0)*10*VLOOKUP(ROUNDDOWN($BO52,-1),宝石属性!$B$25:$N$41,2,0)*VLOOKUP(ROUNDDOWN($BO52,-1),宝石属性!$B$25:$N$41,3,0)+VLOOKUP($BP$2,职业被动!$B$6:$M$29,COLUMNS(职业被动!$B$6:F$29),0)*$BO52,0)</f>
        <v>526</v>
      </c>
      <c r="BS52" s="9">
        <f>ROUND(属性投放!G$4+装备属性!G$4*IF($BO52&lt;10,1,ROUNDDOWN($BO52,-1))+SUM(属性投放!H$37:H$45)*$BO52+VLOOKUP($BP$2,一级属性!$E$41:$P$64,COLUMNS(一级属性!$E$41:J$64),0)*($BO52+0.25*IF($BO52&lt;10,1,ROUNDDOWN($BO52,-1)))+VLOOKUP($BP$2,宝石属性!$B$43:$M$66,COLUMNS(宝石属性!$B$43:G$66),0)*10*VLOOKUP(ROUNDDOWN($BO52,-1),宝石属性!$B$25:$N$41,2,0)*VLOOKUP(ROUNDDOWN($BO52,-1),宝石属性!$B$25:$N$41,3,0)+VLOOKUP($BP$2,职业被动!$B$6:$M$29,COLUMNS(职业被动!$B$6:G$29),0)*$BO52,0)</f>
        <v>419</v>
      </c>
      <c r="BT52" s="9">
        <f>ROUND(属性投放!H$4+装备属性!H$4*IF($BO52&lt;10,1,ROUNDDOWN($BO52,-1))+SUM(属性投放!I$37:I$45)*$BO52+VLOOKUP($BP$2,一级属性!$E$41:$P$64,COLUMNS(一级属性!$E$41:K$64),0)*($BO52+0.25*IF($BO52&lt;10,1,ROUNDDOWN($BO52,-1)))+VLOOKUP($BP$2,宝石属性!$B$43:$M$66,COLUMNS(宝石属性!$B$43:H$66),0)*10*VLOOKUP(ROUNDDOWN($BO52,-1),宝石属性!$B$25:$N$41,2,0)*VLOOKUP(ROUNDDOWN($BO52,-1),宝石属性!$B$25:$N$41,3,0)+VLOOKUP($BP$2,职业被动!$B$6:$M$29,COLUMNS(职业被动!$B$6:H$29),0)*$BO52,0)</f>
        <v>568</v>
      </c>
      <c r="BU52" s="9">
        <f>ROUND(属性投放!I$4+装备属性!I$4*IF($BO52&lt;10,1,ROUNDDOWN($BO52,-1))+SUM(属性投放!J$37:J$45)*$BO52+VLOOKUP($BP$2,一级属性!$E$41:$P$64,COLUMNS(一级属性!$E$41:L$64),0)*($BO52+0.25*IF($BO52&lt;10,1,ROUNDDOWN($BO52,-1)))+VLOOKUP($BP$2,宝石属性!$B$43:$M$66,COLUMNS(宝石属性!$B$43:I$66),0)*10*VLOOKUP(ROUNDDOWN($BO52,-1),宝石属性!$B$25:$N$41,2,0)*VLOOKUP(ROUNDDOWN($BO52,-1),宝石属性!$B$25:$N$41,3,0)+VLOOKUP($BP$2,职业被动!$B$6:$M$29,COLUMNS(职业被动!$B$6:I$29),0)*$BO52,0)</f>
        <v>535</v>
      </c>
      <c r="BV52" s="9">
        <f>ROUND(属性投放!J$4+装备属性!J$4*IF($BO52&lt;10,1,ROUNDDOWN($BO52,-1))+SUM(属性投放!K$37:K$45)*$BO52+VLOOKUP($BP$2,一级属性!$E$41:$P$64,COLUMNS(一级属性!$E$41:M$64),0)*($BO52+0.25*IF($BO52&lt;10,1,ROUNDDOWN($BO52,-1)))+VLOOKUP($BP$2,宝石属性!$B$43:$M$66,COLUMNS(宝石属性!$B$43:J$66),0)*10*VLOOKUP(ROUNDDOWN($BO52,-1),宝石属性!$B$25:$N$41,2,0)*VLOOKUP(ROUNDDOWN($BO52,-1),宝石属性!$B$25:$N$41,3,0)+VLOOKUP($BP$2,职业被动!$B$6:$M$29,COLUMNS(职业被动!$B$6:J$29),0)*$BO52,0)</f>
        <v>366</v>
      </c>
      <c r="BW52" s="9">
        <f>ROUND(属性投放!K$4+装备属性!K$4*IF($BO52&lt;10,1,ROUNDDOWN($BO52,-1))+SUM(属性投放!L$37:L$45)*$BO52+VLOOKUP($BP$2,一级属性!$E$41:$P$64,COLUMNS(一级属性!$E$41:N$64),0)*($BO52+0.25*IF($BO52&lt;10,1,ROUNDDOWN($BO52,-1)))+VLOOKUP($BP$2,宝石属性!$B$43:$M$66,COLUMNS(宝石属性!$B$43:K$66),0)*10*VLOOKUP(ROUNDDOWN($BO52,-1),宝石属性!$B$25:$N$41,2,0)*VLOOKUP(ROUNDDOWN($BO52,-1),宝石属性!$B$25:$N$41,3,0)+VLOOKUP($BP$2,职业被动!$B$6:$M$29,COLUMNS(职业被动!$B$6:K$29),0)*$BO52,0)</f>
        <v>197</v>
      </c>
      <c r="BX52" s="9">
        <f>ROUND(属性投放!L$4+装备属性!L$4*IF($BO52&lt;10,1,ROUNDDOWN($BO52,-1))+SUM(属性投放!M$37:M$45)*$BO52+VLOOKUP($BP$2,一级属性!$E$41:$P$64,COLUMNS(一级属性!$E$41:O$64),0)*($BO52+0.25*IF($BO52&lt;10,1,ROUNDDOWN($BO52,-1)))+VLOOKUP($BP$2,宝石属性!$B$43:$M$66,COLUMNS(宝石属性!$B$43:L$66),0)*10*VLOOKUP(ROUNDDOWN($BO52,-1),宝石属性!$B$25:$N$41,2,0)*VLOOKUP(ROUNDDOWN($BO52,-1),宝石属性!$B$25:$N$41,3,0)+VLOOKUP($BP$2,职业被动!$B$6:$M$29,COLUMNS(职业被动!$B$6:L$29),0)*$BO52,0)</f>
        <v>15</v>
      </c>
      <c r="BY52" s="9">
        <f>ROUND(属性投放!M$4+装备属性!M$4*IF($BO52&lt;10,1,ROUNDDOWN($BO52,-1))+SUM(属性投放!N$37:N$45)*$BO52+VLOOKUP($BP$2,一级属性!$E$41:$P$64,COLUMNS(一级属性!$E$41:P$64),0)*($BO52+0.25*IF($BO52&lt;10,1,ROUNDDOWN($BO52,-1)))+VLOOKUP($BP$2,宝石属性!$B$43:$M$66,COLUMNS(宝石属性!$B$43:M$66),0)*10*VLOOKUP(ROUNDDOWN($BO52,-1),宝石属性!$B$25:$N$41,2,0)*VLOOKUP(ROUNDDOWN($BO52,-1),宝石属性!$B$25:$N$41,3,0)+VLOOKUP($BP$2,职业被动!$B$6:$M$29,COLUMNS(职业被动!$B$6:M$29),0)*$BO52,0)</f>
        <v>521</v>
      </c>
      <c r="BZ52" s="48">
        <f>属性价值和能力评分!$F$9+ROUND(属性价值和能力评分!$F$38*10,0)*BO52+ROUND((SUM(装备属性!$W$9:$W$14)+属性价值和能力评分!$F$38*1.25+1.4+2.8)*IF(BO52&lt;10,1,ROUNDDOWN(BO52,-1)),0)+15*VLOOKUP(ROUNDDOWN(BO52,-1),宝石属性!$B$26:$D$41,2,0)*6*VLOOKUP(ROUNDDOWN(BO52,-1),宝石属性!$B$26:$D$41,3,0)+(属性价值和能力评分!$F$49*9+属性价值和能力评分!$F$50*2+属性价值和能力评分!$F$53*8/5)*BO52</f>
        <v>8686</v>
      </c>
      <c r="CB52" s="1">
        <v>49</v>
      </c>
      <c r="CC52" s="9">
        <f>ROUND(属性投放!D$4+装备属性!D$4*IF($CB52&lt;10,1,ROUNDDOWN($CB52,-1))+SUM(属性投放!E$37:E$45)*$CB52+VLOOKUP($CC$2,一级属性!$E$41:$P$64,COLUMNS(一级属性!$E$41:G$64),0)*($CB52+0.25*IF($CB52&lt;10,1,ROUNDDOWN($CB52,-1)))+VLOOKUP($CC$2,宝石属性!$B$43:$M$66,COLUMNS(宝石属性!$B$43:D$66),0)*10*VLOOKUP(ROUNDDOWN($CB52,-1),宝石属性!$B$25:$N$41,2,0)*VLOOKUP(ROUNDDOWN($CB52,-1),宝石属性!$B$25:$N$41,3,0)+VLOOKUP($CC$2,职业被动!$B$6:$M$29,COLUMNS(职业被动!$B$6:D$29),0)*$CB52,0)</f>
        <v>2143</v>
      </c>
      <c r="CD52" s="9">
        <f>ROUND(属性投放!E$4+装备属性!E$4*IF($CB52&lt;10,1,ROUNDDOWN($CB52,-1))+SUM(属性投放!F$37:F$45)*$CB52+VLOOKUP($CC$2,一级属性!$E$41:$P$64,COLUMNS(一级属性!$E$41:H$64),0)*($CB52+0.25*IF($CB52&lt;10,1,ROUNDDOWN($CB52,-1)))+VLOOKUP($CC$2,宝石属性!$B$43:$M$66,COLUMNS(宝石属性!$B$43:E$66),0)*10*VLOOKUP(ROUNDDOWN($CB52,-1),宝石属性!$B$25:$N$41,2,0)*VLOOKUP(ROUNDDOWN($CB52,-1),宝石属性!$B$25:$N$41,3,0)+VLOOKUP($CC$2,职业被动!$B$6:$M$29,COLUMNS(职业被动!$B$6:E$29),0)*$CB52,0)</f>
        <v>1263</v>
      </c>
      <c r="CE52" s="9">
        <f>ROUND(属性投放!F$4+装备属性!F$4*IF($CB52&lt;10,1,ROUNDDOWN($CB52,-1))+SUM(属性投放!G$37:G$45)*$CB52+VLOOKUP($CC$2,一级属性!$E$41:$P$64,COLUMNS(一级属性!$E$41:I$64),0)*($CB52+0.25*IF($CB52&lt;10,1,ROUNDDOWN($CB52,-1)))+VLOOKUP($CC$2,宝石属性!$B$43:$M$66,COLUMNS(宝石属性!$B$43:F$66),0)*10*VLOOKUP(ROUNDDOWN($CB52,-1),宝石属性!$B$25:$N$41,2,0)*VLOOKUP(ROUNDDOWN($CB52,-1),宝石属性!$B$25:$N$41,3,0)+VLOOKUP($CC$2,职业被动!$B$6:$M$29,COLUMNS(职业被动!$B$6:F$29),0)*$CB52,0)</f>
        <v>1008</v>
      </c>
      <c r="CF52" s="9">
        <f>ROUND(属性投放!G$4+装备属性!G$4*IF($CB52&lt;10,1,ROUNDDOWN($CB52,-1))+SUM(属性投放!H$37:H$45)*$CB52+VLOOKUP($CC$2,一级属性!$E$41:$P$64,COLUMNS(一级属性!$E$41:J$64),0)*($CB52+0.25*IF($CB52&lt;10,1,ROUNDDOWN($CB52,-1)))+VLOOKUP($CC$2,宝石属性!$B$43:$M$66,COLUMNS(宝石属性!$B$43:G$66),0)*10*VLOOKUP(ROUNDDOWN($CB52,-1),宝石属性!$B$25:$N$41,2,0)*VLOOKUP(ROUNDDOWN($CB52,-1),宝石属性!$B$25:$N$41,3,0)+VLOOKUP($CC$2,职业被动!$B$6:$M$29,COLUMNS(职业被动!$B$6:G$29),0)*$CB52,0)</f>
        <v>468</v>
      </c>
      <c r="CG52" s="9">
        <f>ROUND(属性投放!H$4+装备属性!H$4*IF($CB52&lt;10,1,ROUNDDOWN($CB52,-1))+SUM(属性投放!I$37:I$45)*$CB52+VLOOKUP($CC$2,一级属性!$E$41:$P$64,COLUMNS(一级属性!$E$41:K$64),0)*($CB52+0.25*IF($CB52&lt;10,1,ROUNDDOWN($CB52,-1)))+VLOOKUP($CC$2,宝石属性!$B$43:$M$66,COLUMNS(宝石属性!$B$43:H$66),0)*10*VLOOKUP(ROUNDDOWN($CB52,-1),宝石属性!$B$25:$N$41,2,0)*VLOOKUP(ROUNDDOWN($CB52,-1),宝石属性!$B$25:$N$41,3,0)+VLOOKUP($CC$2,职业被动!$B$6:$M$29,COLUMNS(职业被动!$B$6:H$29),0)*$CB52,0)</f>
        <v>342</v>
      </c>
      <c r="CH52" s="9">
        <f>ROUND(属性投放!I$4+装备属性!I$4*IF($CB52&lt;10,1,ROUNDDOWN($CB52,-1))+SUM(属性投放!J$37:J$45)*$CB52+VLOOKUP($CC$2,一级属性!$E$41:$P$64,COLUMNS(一级属性!$E$41:L$64),0)*($CB52+0.25*IF($CB52&lt;10,1,ROUNDDOWN($CB52,-1)))+VLOOKUP($CC$2,宝石属性!$B$43:$M$66,COLUMNS(宝石属性!$B$43:I$66),0)*10*VLOOKUP(ROUNDDOWN($CB52,-1),宝石属性!$B$25:$N$41,2,0)*VLOOKUP(ROUNDDOWN($CB52,-1),宝石属性!$B$25:$N$41,3,0)+VLOOKUP($CC$2,职业被动!$B$6:$M$29,COLUMNS(职业被动!$B$6:I$29),0)*$CB52,0)</f>
        <v>512</v>
      </c>
      <c r="CI52" s="9">
        <f>ROUND(属性投放!J$4+装备属性!J$4*IF($CB52&lt;10,1,ROUNDDOWN($CB52,-1))+SUM(属性投放!K$37:K$45)*$CB52+VLOOKUP($CC$2,一级属性!$E$41:$P$64,COLUMNS(一级属性!$E$41:M$64),0)*($CB52+0.25*IF($CB52&lt;10,1,ROUNDDOWN($CB52,-1)))+VLOOKUP($CC$2,宝石属性!$B$43:$M$66,COLUMNS(宝石属性!$B$43:J$66),0)*10*VLOOKUP(ROUNDDOWN($CB52,-1),宝石属性!$B$25:$N$41,2,0)*VLOOKUP(ROUNDDOWN($CB52,-1),宝石属性!$B$25:$N$41,3,0)+VLOOKUP($CC$2,职业被动!$B$6:$M$29,COLUMNS(职业被动!$B$6:J$29),0)*$CB52,0)</f>
        <v>325</v>
      </c>
      <c r="CJ52" s="9">
        <f>ROUND(属性投放!K$4+装备属性!K$4*IF($CB52&lt;10,1,ROUNDDOWN($CB52,-1))+SUM(属性投放!L$37:L$45)*$CB52+VLOOKUP($CC$2,一级属性!$E$41:$P$64,COLUMNS(一级属性!$E$41:N$64),0)*($CB52+0.25*IF($CB52&lt;10,1,ROUNDDOWN($CB52,-1)))+VLOOKUP($CC$2,宝石属性!$B$43:$M$66,COLUMNS(宝石属性!$B$43:K$66),0)*10*VLOOKUP(ROUNDDOWN($CB52,-1),宝石属性!$B$25:$N$41,2,0)*VLOOKUP(ROUNDDOWN($CB52,-1),宝石属性!$B$25:$N$41,3,0)+VLOOKUP($CC$2,职业被动!$B$6:$M$29,COLUMNS(职业被动!$B$6:K$29),0)*$CB52,0)</f>
        <v>165</v>
      </c>
      <c r="CK52" s="9">
        <f>ROUND(属性投放!L$4+装备属性!L$4*IF($CB52&lt;10,1,ROUNDDOWN($CB52,-1))+SUM(属性投放!M$37:M$45)*$CB52+VLOOKUP($CC$2,一级属性!$E$41:$P$64,COLUMNS(一级属性!$E$41:O$64),0)*($CB52+0.25*IF($CB52&lt;10,1,ROUNDDOWN($CB52,-1)))+VLOOKUP($CC$2,宝石属性!$B$43:$M$66,COLUMNS(宝石属性!$B$43:L$66),0)*10*VLOOKUP(ROUNDDOWN($CB52,-1),宝石属性!$B$25:$N$41,2,0)*VLOOKUP(ROUNDDOWN($CB52,-1),宝石属性!$B$25:$N$41,3,0)+VLOOKUP($CC$2,职业被动!$B$6:$M$29,COLUMNS(职业被动!$B$6:L$29),0)*$CB52,0)</f>
        <v>15</v>
      </c>
      <c r="CL52" s="9">
        <f>ROUND(属性投放!M$4+装备属性!M$4*IF($CB52&lt;10,1,ROUNDDOWN($CB52,-1))+SUM(属性投放!N$37:N$45)*$CB52+VLOOKUP($CC$2,一级属性!$E$41:$P$64,COLUMNS(一级属性!$E$41:P$64),0)*($CB52+0.25*IF($CB52&lt;10,1,ROUNDDOWN($CB52,-1)))+VLOOKUP($CC$2,宝石属性!$B$43:$M$66,COLUMNS(宝石属性!$B$43:M$66),0)*10*VLOOKUP(ROUNDDOWN($CB52,-1),宝石属性!$B$25:$N$41,2,0)*VLOOKUP(ROUNDDOWN($CB52,-1),宝石属性!$B$25:$N$41,3,0)+VLOOKUP($CC$2,职业被动!$B$6:$M$29,COLUMNS(职业被动!$B$6:M$29),0)*$CB52,0)</f>
        <v>505</v>
      </c>
      <c r="CM52" s="48">
        <f>属性价值和能力评分!$F$9+ROUND(属性价值和能力评分!$F$38*10,0)*CB52+ROUND((SUM(装备属性!$W$9:$W$14)+属性价值和能力评分!$F$38*1.25+1.4+2.8)*IF(CB52&lt;10,1,ROUNDDOWN(CB52,-1)),0)+15*VLOOKUP(ROUNDDOWN(CB52,-1),宝石属性!$B$26:$D$41,2,0)*6*VLOOKUP(ROUNDDOWN(CB52,-1),宝石属性!$B$26:$D$41,3,0)+(属性价值和能力评分!$F$49*9+属性价值和能力评分!$F$50*2+属性价值和能力评分!$F$53*8/5)*CB52</f>
        <v>8686</v>
      </c>
      <c r="CO52" s="1">
        <v>49</v>
      </c>
      <c r="CP52" s="9">
        <f>ROUND(属性投放!D$4+装备属性!D$4*IF($CO52&lt;10,1,ROUNDDOWN($CO52,-1))+SUM(属性投放!E$37:E$45)*$CO52+VLOOKUP($CP$2,一级属性!$E$41:$P$64,COLUMNS(一级属性!$E$41:G$64),0)*($CO52+0.25*IF($CO52&lt;10,1,ROUNDDOWN($CO52,-1)))+VLOOKUP($CP$2,宝石属性!$B$43:$M$66,COLUMNS(宝石属性!$B$43:D$66),0)*10*VLOOKUP(ROUNDDOWN($CO52,-1),宝石属性!$B$25:$N$41,2,0)*VLOOKUP(ROUNDDOWN($CO52,-1),宝石属性!$B$25:$N$41,3,0)+VLOOKUP($CP$2,职业被动!$B$6:$M$29,COLUMNS(职业被动!$B$6:D$29),0)*$CO52,0)</f>
        <v>2143</v>
      </c>
      <c r="CQ52" s="9">
        <f>ROUND(属性投放!E$4+装备属性!E$4*IF($CO52&lt;10,1,ROUNDDOWN($CO52,-1))+SUM(属性投放!F$37:F$45)*$CO52+VLOOKUP($CP$2,一级属性!$E$41:$P$64,COLUMNS(一级属性!$E$41:H$64),0)*($CO52+0.25*IF($CO52&lt;10,1,ROUNDDOWN($CO52,-1)))+VLOOKUP($CP$2,宝石属性!$B$43:$M$66,COLUMNS(宝石属性!$B$43:E$66),0)*10*VLOOKUP(ROUNDDOWN($CO52,-1),宝石属性!$B$25:$N$41,2,0)*VLOOKUP(ROUNDDOWN($CO52,-1),宝石属性!$B$25:$N$41,3,0)+VLOOKUP($CP$2,职业被动!$B$6:$M$29,COLUMNS(职业被动!$B$6:E$29),0)*$CO52,0)</f>
        <v>2738</v>
      </c>
      <c r="CR52" s="9">
        <f>ROUND(属性投放!F$4+装备属性!F$4*IF($CO52&lt;10,1,ROUNDDOWN($CO52,-1))+SUM(属性投放!G$37:G$45)*$CO52+VLOOKUP($CP$2,一级属性!$E$41:$P$64,COLUMNS(一级属性!$E$41:I$64),0)*($CO52+0.25*IF($CO52&lt;10,1,ROUNDDOWN($CO52,-1)))+VLOOKUP($CP$2,宝石属性!$B$43:$M$66,COLUMNS(宝石属性!$B$43:F$66),0)*10*VLOOKUP(ROUNDDOWN($CO52,-1),宝石属性!$B$25:$N$41,2,0)*VLOOKUP(ROUNDDOWN($CO52,-1),宝石属性!$B$25:$N$41,3,0)+VLOOKUP($CP$2,职业被动!$B$6:$M$29,COLUMNS(职业被动!$B$6:F$29),0)*$CO52,0)</f>
        <v>526</v>
      </c>
      <c r="CS52" s="9">
        <f>ROUND(属性投放!G$4+装备属性!G$4*IF($CO52&lt;10,1,ROUNDDOWN($CO52,-1))+SUM(属性投放!H$37:H$45)*$CO52+VLOOKUP($CP$2,一级属性!$E$41:$P$64,COLUMNS(一级属性!$E$41:J$64),0)*($CO52+0.25*IF($CO52&lt;10,1,ROUNDDOWN($CO52,-1)))+VLOOKUP($CP$2,宝石属性!$B$43:$M$66,COLUMNS(宝石属性!$B$43:G$66),0)*10*VLOOKUP(ROUNDDOWN($CO52,-1),宝石属性!$B$25:$N$41,2,0)*VLOOKUP(ROUNDDOWN($CO52,-1),宝石属性!$B$25:$N$41,3,0)+VLOOKUP($CP$2,职业被动!$B$6:$M$29,COLUMNS(职业被动!$B$6:G$29),0)*$CO52,0)</f>
        <v>419</v>
      </c>
      <c r="CT52" s="9">
        <f>ROUND(属性投放!H$4+装备属性!H$4*IF($CO52&lt;10,1,ROUNDDOWN($CO52,-1))+SUM(属性投放!I$37:I$45)*$CO52+VLOOKUP($CP$2,一级属性!$E$41:$P$64,COLUMNS(一级属性!$E$41:K$64),0)*($CO52+0.25*IF($CO52&lt;10,1,ROUNDDOWN($CO52,-1)))+VLOOKUP($CP$2,宝石属性!$B$43:$M$66,COLUMNS(宝石属性!$B$43:H$66),0)*10*VLOOKUP(ROUNDDOWN($CO52,-1),宝石属性!$B$25:$N$41,2,0)*VLOOKUP(ROUNDDOWN($CO52,-1),宝石属性!$B$25:$N$41,3,0)+VLOOKUP($CP$2,职业被动!$B$6:$M$29,COLUMNS(职业被动!$B$6:H$29),0)*$CO52,0)</f>
        <v>783</v>
      </c>
      <c r="CU52" s="9">
        <f>ROUND(属性投放!I$4+装备属性!I$4*IF($CO52&lt;10,1,ROUNDDOWN($CO52,-1))+SUM(属性投放!J$37:J$45)*$CO52+VLOOKUP($CP$2,一级属性!$E$41:$P$64,COLUMNS(一级属性!$E$41:L$64),0)*($CO52+0.25*IF($CO52&lt;10,1,ROUNDDOWN($CO52,-1)))+VLOOKUP($CP$2,宝石属性!$B$43:$M$66,COLUMNS(宝石属性!$B$43:I$66),0)*10*VLOOKUP(ROUNDDOWN($CO52,-1),宝石属性!$B$25:$N$41,2,0)*VLOOKUP(ROUNDDOWN($CO52,-1),宝石属性!$B$25:$N$41,3,0)+VLOOKUP($CP$2,职业被动!$B$6:$M$29,COLUMNS(职业被动!$B$6:I$29),0)*$CO52,0)</f>
        <v>679</v>
      </c>
      <c r="CV52" s="9">
        <f>ROUND(属性投放!J$4+装备属性!J$4*IF($CO52&lt;10,1,ROUNDDOWN($CO52,-1))+SUM(属性投放!K$37:K$45)*$CO52+VLOOKUP($CP$2,一级属性!$E$41:$P$64,COLUMNS(一级属性!$E$41:M$64),0)*($CO52+0.25*IF($CO52&lt;10,1,ROUNDDOWN($CO52,-1)))+VLOOKUP($CP$2,宝石属性!$B$43:$M$66,COLUMNS(宝石属性!$B$43:J$66),0)*10*VLOOKUP(ROUNDDOWN($CO52,-1),宝石属性!$B$25:$N$41,2,0)*VLOOKUP(ROUNDDOWN($CO52,-1),宝石属性!$B$25:$N$41,3,0)+VLOOKUP($CP$2,职业被动!$B$6:$M$29,COLUMNS(职业被动!$B$6:J$29),0)*$CO52,0)</f>
        <v>266</v>
      </c>
      <c r="CW52" s="9">
        <f>ROUND(属性投放!K$4+装备属性!K$4*IF($CO52&lt;10,1,ROUNDDOWN($CO52,-1))+SUM(属性投放!L$37:L$45)*$CO52+VLOOKUP($CP$2,一级属性!$E$41:$P$64,COLUMNS(一级属性!$E$41:N$64),0)*($CO52+0.25*IF($CO52&lt;10,1,ROUNDDOWN($CO52,-1)))+VLOOKUP($CP$2,宝石属性!$B$43:$M$66,COLUMNS(宝石属性!$B$43:K$66),0)*10*VLOOKUP(ROUNDDOWN($CO52,-1),宝石属性!$B$25:$N$41,2,0)*VLOOKUP(ROUNDDOWN($CO52,-1),宝石属性!$B$25:$N$41,3,0)+VLOOKUP($CP$2,职业被动!$B$6:$M$29,COLUMNS(职业被动!$B$6:K$29),0)*$CO52,0)</f>
        <v>165</v>
      </c>
      <c r="CX52" s="9">
        <f>ROUND(属性投放!L$4+装备属性!L$4*IF($CO52&lt;10,1,ROUNDDOWN($CO52,-1))+SUM(属性投放!M$37:M$45)*$CO52+VLOOKUP($CP$2,一级属性!$E$41:$P$64,COLUMNS(一级属性!$E$41:O$64),0)*($CO52+0.25*IF($CO52&lt;10,1,ROUNDDOWN($CO52,-1)))+VLOOKUP($CP$2,宝石属性!$B$43:$M$66,COLUMNS(宝石属性!$B$43:L$66),0)*10*VLOOKUP(ROUNDDOWN($CO52,-1),宝石属性!$B$25:$N$41,2,0)*VLOOKUP(ROUNDDOWN($CO52,-1),宝石属性!$B$25:$N$41,3,0)+VLOOKUP($CP$2,职业被动!$B$6:$M$29,COLUMNS(职业被动!$B$6:L$29),0)*$CO52,0)</f>
        <v>15</v>
      </c>
      <c r="CY52" s="9">
        <f>ROUND(属性投放!M$4+装备属性!M$4*IF($CO52&lt;10,1,ROUNDDOWN($CO52,-1))+SUM(属性投放!N$37:N$45)*$CO52+VLOOKUP($CP$2,一级属性!$E$41:$P$64,COLUMNS(一级属性!$E$41:P$64),0)*($CO52+0.25*IF($CO52&lt;10,1,ROUNDDOWN($CO52,-1)))+VLOOKUP($CP$2,宝石属性!$B$43:$M$66,COLUMNS(宝石属性!$B$43:M$66),0)*10*VLOOKUP(ROUNDDOWN($CO52,-1),宝石属性!$B$25:$N$41,2,0)*VLOOKUP(ROUNDDOWN($CO52,-1),宝石属性!$B$25:$N$41,3,0)+VLOOKUP($CP$2,职业被动!$B$6:$M$29,COLUMNS(职业被动!$B$6:M$29),0)*$CO52,0)</f>
        <v>505</v>
      </c>
      <c r="CZ52" s="48">
        <f>属性价值和能力评分!$F$9+ROUND(属性价值和能力评分!$F$38*10,0)*CO52+ROUND((SUM(装备属性!$W$9:$W$14)+属性价值和能力评分!$F$38*1.25+1.4+2.8)*IF(CO52&lt;10,1,ROUNDDOWN(CO52,-1)),0)+15*VLOOKUP(ROUNDDOWN(CO52,-1),宝石属性!$B$26:$D$41,2,0)*6*VLOOKUP(ROUNDDOWN(CO52,-1),宝石属性!$B$26:$D$41,3,0)+(属性价值和能力评分!$F$49*9+属性价值和能力评分!$F$50*2+属性价值和能力评分!$F$53*8/5)*CO52</f>
        <v>8686</v>
      </c>
      <c r="DB52" s="1">
        <v>49</v>
      </c>
      <c r="DC52" s="9">
        <f>ROUND(属性投放!D$4+装备属性!D$4*IF($DB52&lt;10,1,ROUNDDOWN($DB52,-1))+SUM(属性投放!E$37:E$45)*$DB52+VLOOKUP($DC$2,一级属性!$E$41:$P$64,COLUMNS(一级属性!$E$41:G$64),0)*($DB52+0.25*IF($DB52&lt;10,1,ROUNDDOWN($DB52,-1)))+VLOOKUP($DC$2,宝石属性!$B$43:$M$66,COLUMNS(宝石属性!$B$43:D$66),0)*10*VLOOKUP(ROUNDDOWN($DB52,-1),宝石属性!$B$25:$N$41,2,0)*VLOOKUP(ROUNDDOWN($DB52,-1),宝石属性!$B$25:$N$41,3,0)+VLOOKUP($DC$2,职业被动!$B$6:$M$29,COLUMNS(职业被动!$B$6:D$29),0)*$DB52,0)</f>
        <v>2486</v>
      </c>
      <c r="DD52" s="9">
        <f>ROUND(属性投放!E$4+装备属性!E$4*IF($DB52&lt;10,1,ROUNDDOWN($DB52,-1))+SUM(属性投放!F$37:F$45)*$DB52+VLOOKUP($DC$2,一级属性!$E$41:$P$64,COLUMNS(一级属性!$E$41:H$64),0)*($DB52+0.25*IF($DB52&lt;10,1,ROUNDDOWN($DB52,-1)))+VLOOKUP($DC$2,宝石属性!$B$43:$M$66,COLUMNS(宝石属性!$B$43:E$66),0)*10*VLOOKUP(ROUNDDOWN($DB52,-1),宝石属性!$B$25:$N$41,2,0)*VLOOKUP(ROUNDDOWN($DB52,-1),宝石属性!$B$25:$N$41,3,0)+VLOOKUP($DC$2,职业被动!$B$6:$M$29,COLUMNS(职业被动!$B$6:E$29),0)*$DB52,0)</f>
        <v>1263</v>
      </c>
      <c r="DE52" s="9">
        <f>ROUND(属性投放!F$4+装备属性!F$4*IF($DB52&lt;10,1,ROUNDDOWN($DB52,-1))+SUM(属性投放!G$37:G$45)*$DB52+VLOOKUP($DC$2,一级属性!$E$41:$P$64,COLUMNS(一级属性!$E$41:I$64),0)*($DB52+0.25*IF($DB52&lt;10,1,ROUNDDOWN($DB52,-1)))+VLOOKUP($DC$2,宝石属性!$B$43:$M$66,COLUMNS(宝石属性!$B$43:F$66),0)*10*VLOOKUP(ROUNDDOWN($DB52,-1),宝石属性!$B$25:$N$41,2,0)*VLOOKUP(ROUNDDOWN($DB52,-1),宝石属性!$B$25:$N$41,3,0)+VLOOKUP($DC$2,职业被动!$B$6:$M$29,COLUMNS(职业被动!$B$6:F$29),0)*$DB52,0)</f>
        <v>526</v>
      </c>
      <c r="DF52" s="9">
        <f>ROUND(属性投放!G$4+装备属性!G$4*IF($DB52&lt;10,1,ROUNDDOWN($DB52,-1))+SUM(属性投放!H$37:H$45)*$DB52+VLOOKUP($DC$2,一级属性!$E$41:$P$64,COLUMNS(一级属性!$E$41:J$64),0)*($DB52+0.25*IF($DB52&lt;10,1,ROUNDDOWN($DB52,-1)))+VLOOKUP($DC$2,宝石属性!$B$43:$M$66,COLUMNS(宝石属性!$B$43:G$66),0)*10*VLOOKUP(ROUNDDOWN($DB52,-1),宝石属性!$B$25:$N$41,2,0)*VLOOKUP(ROUNDDOWN($DB52,-1),宝石属性!$B$25:$N$41,3,0)+VLOOKUP($DC$2,职业被动!$B$6:$M$29,COLUMNS(职业被动!$B$6:G$29),0)*$DB52,0)</f>
        <v>1214</v>
      </c>
      <c r="DG52" s="9">
        <f>ROUND(属性投放!H$4+装备属性!H$4*IF($DB52&lt;10,1,ROUNDDOWN($DB52,-1))+SUM(属性投放!I$37:I$45)*$DB52+VLOOKUP($DC$2,一级属性!$E$41:$P$64,COLUMNS(一级属性!$E$41:K$64),0)*($DB52+0.25*IF($DB52&lt;10,1,ROUNDDOWN($DB52,-1)))+VLOOKUP($DC$2,宝石属性!$B$43:$M$66,COLUMNS(宝石属性!$B$43:H$66),0)*10*VLOOKUP(ROUNDDOWN($DB52,-1),宝石属性!$B$25:$N$41,2,0)*VLOOKUP(ROUNDDOWN($DB52,-1),宝石属性!$B$25:$N$41,3,0)+VLOOKUP($DC$2,职业被动!$B$6:$M$29,COLUMNS(职业被动!$B$6:H$29),0)*$DB52,0)</f>
        <v>342</v>
      </c>
      <c r="DH52" s="9">
        <f>ROUND(属性投放!I$4+装备属性!I$4*IF($DB52&lt;10,1,ROUNDDOWN($DB52,-1))+SUM(属性投放!J$37:J$45)*$DB52+VLOOKUP($DC$2,一级属性!$E$41:$P$64,COLUMNS(一级属性!$E$41:L$64),0)*($DB52+0.25*IF($DB52&lt;10,1,ROUNDDOWN($DB52,-1)))+VLOOKUP($DC$2,宝石属性!$B$43:$M$66,COLUMNS(宝石属性!$B$43:I$66),0)*10*VLOOKUP(ROUNDDOWN($DB52,-1),宝石属性!$B$25:$N$41,2,0)*VLOOKUP(ROUNDDOWN($DB52,-1),宝石属性!$B$25:$N$41,3,0)+VLOOKUP($DC$2,职业被动!$B$6:$M$29,COLUMNS(职业被动!$B$6:I$29),0)*$DB52,0)</f>
        <v>453</v>
      </c>
      <c r="DI52" s="9">
        <f>ROUND(属性投放!J$4+装备属性!J$4*IF($DB52&lt;10,1,ROUNDDOWN($DB52,-1))+SUM(属性投放!K$37:K$45)*$DB52+VLOOKUP($DC$2,一级属性!$E$41:$P$64,COLUMNS(一级属性!$E$41:M$64),0)*($DB52+0.25*IF($DB52&lt;10,1,ROUNDDOWN($DB52,-1)))+VLOOKUP($DC$2,宝石属性!$B$43:$M$66,COLUMNS(宝石属性!$B$43:J$66),0)*10*VLOOKUP(ROUNDDOWN($DB52,-1),宝石属性!$B$25:$N$41,2,0)*VLOOKUP(ROUNDDOWN($DB52,-1),宝石属性!$B$25:$N$41,3,0)+VLOOKUP($DC$2,职业被动!$B$6:$M$29,COLUMNS(职业被动!$B$6:J$29),0)*$DB52,0)</f>
        <v>325</v>
      </c>
      <c r="DJ52" s="9">
        <f>ROUND(属性投放!K$4+装备属性!K$4*IF($DB52&lt;10,1,ROUNDDOWN($DB52,-1))+SUM(属性投放!L$37:L$45)*$DB52+VLOOKUP($DC$2,一级属性!$E$41:$P$64,COLUMNS(一级属性!$E$41:N$64),0)*($DB52+0.25*IF($DB52&lt;10,1,ROUNDDOWN($DB52,-1)))+VLOOKUP($DC$2,宝石属性!$B$43:$M$66,COLUMNS(宝石属性!$B$43:K$66),0)*10*VLOOKUP(ROUNDDOWN($DB52,-1),宝石属性!$B$25:$N$41,2,0)*VLOOKUP(ROUNDDOWN($DB52,-1),宝石属性!$B$25:$N$41,3,0)+VLOOKUP($DC$2,职业被动!$B$6:$M$29,COLUMNS(职业被动!$B$6:K$29),0)*$DB52,0)</f>
        <v>197</v>
      </c>
      <c r="DK52" s="9">
        <f>ROUND(属性投放!L$4+装备属性!L$4*IF($DB52&lt;10,1,ROUNDDOWN($DB52,-1))+SUM(属性投放!M$37:M$45)*$DB52+VLOOKUP($DC$2,一级属性!$E$41:$P$64,COLUMNS(一级属性!$E$41:O$64),0)*($DB52+0.25*IF($DB52&lt;10,1,ROUNDDOWN($DB52,-1)))+VLOOKUP($DC$2,宝石属性!$B$43:$M$66,COLUMNS(宝石属性!$B$43:L$66),0)*10*VLOOKUP(ROUNDDOWN($DB52,-1),宝石属性!$B$25:$N$41,2,0)*VLOOKUP(ROUNDDOWN($DB52,-1),宝石属性!$B$25:$N$41,3,0)+VLOOKUP($DC$2,职业被动!$B$6:$M$29,COLUMNS(职业被动!$B$6:L$29),0)*$DB52,0)</f>
        <v>15</v>
      </c>
      <c r="DL52" s="9">
        <f>ROUND(属性投放!M$4+装备属性!M$4*IF($DB52&lt;10,1,ROUNDDOWN($DB52,-1))+SUM(属性投放!N$37:N$45)*$DB52+VLOOKUP($DC$2,一级属性!$E$41:$P$64,COLUMNS(一级属性!$E$41:P$64),0)*($DB52+0.25*IF($DB52&lt;10,1,ROUNDDOWN($DB52,-1)))+VLOOKUP($DC$2,宝石属性!$B$43:$M$66,COLUMNS(宝石属性!$B$43:M$66),0)*10*VLOOKUP(ROUNDDOWN($DB52,-1),宝石属性!$B$25:$N$41,2,0)*VLOOKUP(ROUNDDOWN($DB52,-1),宝石属性!$B$25:$N$41,3,0)+VLOOKUP($DC$2,职业被动!$B$6:$M$29,COLUMNS(职业被动!$B$6:M$29),0)*$DB52,0)</f>
        <v>505</v>
      </c>
      <c r="DM52" s="48">
        <f>属性价值和能力评分!$F$9+ROUND(属性价值和能力评分!$F$38*10,0)*DB52+ROUND((SUM(装备属性!$W$9:$W$14)+属性价值和能力评分!$F$38*1.25+1.4+2.8)*IF(DB52&lt;10,1,ROUNDDOWN(DB52,-1)),0)+15*VLOOKUP(ROUNDDOWN(DB52,-1),宝石属性!$B$26:$D$41,2,0)*6*VLOOKUP(ROUNDDOWN(DB52,-1),宝石属性!$B$26:$D$41,3,0)+(属性价值和能力评分!$F$49*9+属性价值和能力评分!$F$50*2+属性价值和能力评分!$F$53*8/5)*DB52</f>
        <v>8686</v>
      </c>
      <c r="DO52" s="1">
        <v>49</v>
      </c>
      <c r="DP52" s="9">
        <f>ROUND(属性投放!D$4+装备属性!D$4*IF($DO52&lt;10,1,ROUNDDOWN($DO52,-1))+SUM(属性投放!E$37:E$45)*$DO52+VLOOKUP($DP$2,一级属性!$E$41:$P$64,COLUMNS(一级属性!$E$41:G$64),0)*($DO52+0.25*IF($DO52&lt;10,1,ROUNDDOWN($DO52,-1)))+VLOOKUP($DP$2,宝石属性!$B$43:$M$66,COLUMNS(宝石属性!$B$43:D$66),0)*10*VLOOKUP(ROUNDDOWN($DO52,-1),宝石属性!$B$25:$N$41,2,0)*VLOOKUP(ROUNDDOWN($DO52,-1),宝石属性!$B$25:$N$41,3,0)+VLOOKUP($DP$2,职业被动!$B$6:$M$29,COLUMNS(职业被动!$B$6:D$29),0)*$DO52,0)</f>
        <v>5349</v>
      </c>
      <c r="DQ52" s="9">
        <f>ROUND(属性投放!E$4+装备属性!E$4*IF($DO52&lt;10,1,ROUNDDOWN($DO52,-1))+SUM(属性投放!F$37:F$45)*$DO52+VLOOKUP($DP$2,一级属性!$E$41:$P$64,COLUMNS(一级属性!$E$41:H$64),0)*($DO52+0.25*IF($DO52&lt;10,1,ROUNDDOWN($DO52,-1)))+VLOOKUP($DP$2,宝石属性!$B$43:$M$66,COLUMNS(宝石属性!$B$43:E$66),0)*10*VLOOKUP(ROUNDDOWN($DO52,-1),宝石属性!$B$25:$N$41,2,0)*VLOOKUP(ROUNDDOWN($DO52,-1),宝石属性!$B$25:$N$41,3,0)+VLOOKUP($DP$2,职业被动!$B$6:$M$29,COLUMNS(职业被动!$B$6:E$29),0)*$DO52,0)</f>
        <v>1263</v>
      </c>
      <c r="DR52" s="9">
        <f>ROUND(属性投放!F$4+装备属性!F$4*IF($DO52&lt;10,1,ROUNDDOWN($DO52,-1))+SUM(属性投放!G$37:G$45)*$DO52+VLOOKUP($DP$2,一级属性!$E$41:$P$64,COLUMNS(一级属性!$E$41:I$64),0)*($DO52+0.25*IF($DO52&lt;10,1,ROUNDDOWN($DO52,-1)))+VLOOKUP($DP$2,宝石属性!$B$43:$M$66,COLUMNS(宝石属性!$B$43:F$66),0)*10*VLOOKUP(ROUNDDOWN($DO52,-1),宝石属性!$B$25:$N$41,2,0)*VLOOKUP(ROUNDDOWN($DO52,-1),宝石属性!$B$25:$N$41,3,0)+VLOOKUP($DP$2,职业被动!$B$6:$M$29,COLUMNS(职业被动!$B$6:F$29),0)*$DO52,0)</f>
        <v>526</v>
      </c>
      <c r="DS52" s="9">
        <f>ROUND(属性投放!G$4+装备属性!G$4*IF($DO52&lt;10,1,ROUNDDOWN($DO52,-1))+SUM(属性投放!H$37:H$45)*$DO52+VLOOKUP($DP$2,一级属性!$E$41:$P$64,COLUMNS(一级属性!$E$41:J$64),0)*($DO52+0.25*IF($DO52&lt;10,1,ROUNDDOWN($DO52,-1)))+VLOOKUP($DP$2,宝石属性!$B$43:$M$66,COLUMNS(宝石属性!$B$43:G$66),0)*10*VLOOKUP(ROUNDDOWN($DO52,-1),宝石属性!$B$25:$N$41,2,0)*VLOOKUP(ROUNDDOWN($DO52,-1),宝石属性!$B$25:$N$41,3,0)+VLOOKUP($DP$2,职业被动!$B$6:$M$29,COLUMNS(职业被动!$B$6:G$29),0)*$DO52,0)</f>
        <v>419</v>
      </c>
      <c r="DT52" s="9">
        <f>ROUND(属性投放!H$4+装备属性!H$4*IF($DO52&lt;10,1,ROUNDDOWN($DO52,-1))+SUM(属性投放!I$37:I$45)*$DO52+VLOOKUP($DP$2,一级属性!$E$41:$P$64,COLUMNS(一级属性!$E$41:K$64),0)*($DO52+0.25*IF($DO52&lt;10,1,ROUNDDOWN($DO52,-1)))+VLOOKUP($DP$2,宝石属性!$B$43:$M$66,COLUMNS(宝石属性!$B$43:H$66),0)*10*VLOOKUP(ROUNDDOWN($DO52,-1),宝石属性!$B$25:$N$41,2,0)*VLOOKUP(ROUNDDOWN($DO52,-1),宝石属性!$B$25:$N$41,3,0)+VLOOKUP($DP$2,职业被动!$B$6:$M$29,COLUMNS(职业被动!$B$6:H$29),0)*$DO52,0)</f>
        <v>391</v>
      </c>
      <c r="DU52" s="9">
        <f>ROUND(属性投放!I$4+装备属性!I$4*IF($DO52&lt;10,1,ROUNDDOWN($DO52,-1))+SUM(属性投放!J$37:J$45)*$DO52+VLOOKUP($DP$2,一级属性!$E$41:$P$64,COLUMNS(一级属性!$E$41:L$64),0)*($DO52+0.25*IF($DO52&lt;10,1,ROUNDDOWN($DO52,-1)))+VLOOKUP($DP$2,宝石属性!$B$43:$M$66,COLUMNS(宝石属性!$B$43:I$66),0)*10*VLOOKUP(ROUNDDOWN($DO52,-1),宝石属性!$B$25:$N$41,2,0)*VLOOKUP(ROUNDDOWN($DO52,-1),宝石属性!$B$25:$N$41,3,0)+VLOOKUP($DP$2,职业被动!$B$6:$M$29,COLUMNS(职业被动!$B$6:I$29),0)*$DO52,0)</f>
        <v>453</v>
      </c>
      <c r="DV52" s="9">
        <f>ROUND(属性投放!J$4+装备属性!J$4*IF($DO52&lt;10,1,ROUNDDOWN($DO52,-1))+SUM(属性投放!K$37:K$45)*$DO52+VLOOKUP($DP$2,一级属性!$E$41:$P$64,COLUMNS(一级属性!$E$41:M$64),0)*($DO52+0.25*IF($DO52&lt;10,1,ROUNDDOWN($DO52,-1)))+VLOOKUP($DP$2,宝石属性!$B$43:$M$66,COLUMNS(宝石属性!$B$43:J$66),0)*10*VLOOKUP(ROUNDDOWN($DO52,-1),宝石属性!$B$25:$N$41,2,0)*VLOOKUP(ROUNDDOWN($DO52,-1),宝石属性!$B$25:$N$41,3,0)+VLOOKUP($DP$2,职业被动!$B$6:$M$29,COLUMNS(职业被动!$B$6:J$29),0)*$DO52,0)</f>
        <v>325</v>
      </c>
      <c r="DW52" s="9">
        <f>ROUND(属性投放!K$4+装备属性!K$4*IF($DO52&lt;10,1,ROUNDDOWN($DO52,-1))+SUM(属性投放!L$37:L$45)*$DO52+VLOOKUP($DP$2,一级属性!$E$41:$P$64,COLUMNS(一级属性!$E$41:N$64),0)*($DO52+0.25*IF($DO52&lt;10,1,ROUNDDOWN($DO52,-1)))+VLOOKUP($DP$2,宝石属性!$B$43:$M$66,COLUMNS(宝石属性!$B$43:K$66),0)*10*VLOOKUP(ROUNDDOWN($DO52,-1),宝石属性!$B$25:$N$41,2,0)*VLOOKUP(ROUNDDOWN($DO52,-1),宝石属性!$B$25:$N$41,3,0)+VLOOKUP($DP$2,职业被动!$B$6:$M$29,COLUMNS(职业被动!$B$6:K$29),0)*$DO52,0)</f>
        <v>197</v>
      </c>
      <c r="DX52" s="9">
        <f>ROUND(属性投放!L$4+装备属性!L$4*IF($DO52&lt;10,1,ROUNDDOWN($DO52,-1))+SUM(属性投放!M$37:M$45)*$DO52+VLOOKUP($DP$2,一级属性!$E$41:$P$64,COLUMNS(一级属性!$E$41:O$64),0)*($DO52+0.25*IF($DO52&lt;10,1,ROUNDDOWN($DO52,-1)))+VLOOKUP($DP$2,宝石属性!$B$43:$M$66,COLUMNS(宝石属性!$B$43:L$66),0)*10*VLOOKUP(ROUNDDOWN($DO52,-1),宝石属性!$B$25:$N$41,2,0)*VLOOKUP(ROUNDDOWN($DO52,-1),宝石属性!$B$25:$N$41,3,0)+VLOOKUP($DP$2,职业被动!$B$6:$M$29,COLUMNS(职业被动!$B$6:L$29),0)*$DO52,0)</f>
        <v>15</v>
      </c>
      <c r="DY52" s="9">
        <f>ROUND(属性投放!M$4+装备属性!M$4*IF($DO52&lt;10,1,ROUNDDOWN($DO52,-1))+SUM(属性投放!N$37:N$45)*$DO52+VLOOKUP($DP$2,一级属性!$E$41:$P$64,COLUMNS(一级属性!$E$41:P$64),0)*($DO52+0.25*IF($DO52&lt;10,1,ROUNDDOWN($DO52,-1)))+VLOOKUP($DP$2,宝石属性!$B$43:$M$66,COLUMNS(宝石属性!$B$43:M$66),0)*10*VLOOKUP(ROUNDDOWN($DO52,-1),宝石属性!$B$25:$N$41,2,0)*VLOOKUP(ROUNDDOWN($DO52,-1),宝石属性!$B$25:$N$41,3,0)+VLOOKUP($DP$2,职业被动!$B$6:$M$29,COLUMNS(职业被动!$B$6:M$29),0)*$DO52,0)</f>
        <v>505</v>
      </c>
      <c r="DZ52" s="48">
        <f>属性价值和能力评分!$F$9+ROUND(属性价值和能力评分!$F$38*10,0)*DO52+ROUND((SUM(装备属性!$W$9:$W$14)+属性价值和能力评分!$F$38*1.25+1.4+2.8)*IF(DO52&lt;10,1,ROUNDDOWN(DO52,-1)),0)+15*VLOOKUP(ROUNDDOWN(DO52,-1),宝石属性!$B$26:$D$41,2,0)*6*VLOOKUP(ROUNDDOWN(DO52,-1),宝石属性!$B$26:$D$41,3,0)+(属性价值和能力评分!$F$49*9+属性价值和能力评分!$F$50*2+属性价值和能力评分!$F$53*8/5)*DO52</f>
        <v>8686</v>
      </c>
      <c r="EA52" s="17"/>
      <c r="EB52" s="1">
        <v>49</v>
      </c>
      <c r="EC52" s="1">
        <f>ROUND(CC52/MAX(CE52/10,((CE52*(1+属性投放!$E$8)-CF52+属性投放!$F$8*EB52)*(1+属性投放!$G$8)*(1+属性投放!$H$8))),1)</f>
        <v>2.8</v>
      </c>
      <c r="ED52" s="1">
        <f>ROUND(CP52/MAX(CE52/10,((CE52*(1+属性投放!$E$8)-CS52+属性投放!$F$8*EB52)*(1+属性投放!$G$8)*(1+属性投放!$H$8))),1)</f>
        <v>2.6</v>
      </c>
      <c r="EE52" s="1">
        <f>ROUND(DC52/MAX(CE52/10,((CE52*(1+属性投放!$E$8)-DF52+属性投放!$F$8*EB52)*(1+属性投放!$G$8)*(1+属性投放!$H$8))),1)</f>
        <v>24.7</v>
      </c>
      <c r="EF52" s="1">
        <f>ROUND(DP52/MAX(CE52/10,((CE52*(1+属性投放!$E$8)-DS52+属性投放!$F$8*EB52)*(1+属性投放!$G$8)*(1+属性投放!$H$8))),1)</f>
        <v>6.5</v>
      </c>
      <c r="EH52" s="1">
        <f>ROUND(CC52/MAX(属性投放!$F$9*EB52,((CT52*(1+属性投放!$E$9)-CH52+属性投放!$F$9*EB52)*(1+属性投放!$G$9)*(1+属性投放!$H$9))),1)</f>
        <v>2.5</v>
      </c>
      <c r="EI52" s="1">
        <f>ROUND(CP52/MAX(属性投放!$F$9*EB52,((CT52*(1+属性投放!$E$9)-CU52+属性投放!$F$9*EB52)*(1+属性投放!$G$9)*(1+属性投放!$H$9))),1)</f>
        <v>3.2</v>
      </c>
      <c r="EJ52" s="1">
        <f>ROUND(DC52/MAX(属性投放!$F$9*EB52,((CT52*(1+属性投放!$E$9)-DH52+属性投放!$F$9*EB52)*(1+属性投放!$G$9)*(1+属性投放!$H$9))),1)</f>
        <v>2.7</v>
      </c>
      <c r="EK52" s="1">
        <f>ROUND(DP52/MAX(属性投放!$F$9*EB52,((CT52*(1+属性投放!$E$9)-DU52+属性投放!$F$9*EB52)*(1+属性投放!$G$9)*(1+属性投放!$H$9))),1)</f>
        <v>5.8</v>
      </c>
      <c r="EM52" s="1">
        <f>ROUND(CC52/((BW52*(1+属性投放!$E$10)+属性投放!$F$10*EB52)*(1+属性投放!$G$10)*(1+属性投放!$H$10)),1)</f>
        <v>5.9</v>
      </c>
      <c r="EN52" s="1">
        <f>ROUND(CP52/((BW52*(1+属性投放!$E$10)+属性投放!$F$10*EB52)*(1+属性投放!$G$10)*(1+属性投放!$H$10)),1)</f>
        <v>5.9</v>
      </c>
      <c r="EO52" s="1">
        <f>ROUND(DC52/((BW52*(1+属性投放!$E$10)+属性投放!$F$10*EB52)*(1+属性投放!$G$10)*(1+属性投放!$H$10)),1)</f>
        <v>6.8</v>
      </c>
      <c r="EP52" s="1">
        <f>ROUND(DP52/((BW52*(1+属性投放!$E$10)+属性投放!$F$10*EB52)*(1+属性投放!$G$10)*(1+属性投放!$H$10)),1)</f>
        <v>14.7</v>
      </c>
    </row>
    <row r="53" spans="2:146">
      <c r="B53" s="1">
        <v>50</v>
      </c>
      <c r="C53" s="9">
        <f>ROUND(属性投放!D$4+装备属性!D$4*IF($B53&lt;10,1,ROUNDDOWN($B53,-1))+SUM(属性投放!E$37:E$45)*$B53+VLOOKUP($C$2,一级属性!$E$41:$P$64,COLUMNS(一级属性!$E$41:G$64),0)*($B53+0.25*IF($B53&lt;10,1,ROUNDDOWN($B53,-1)))+VLOOKUP($C$2,宝石属性!$B$43:$M$66,COLUMNS(宝石属性!$B$43:D$66),0)*10*VLOOKUP(ROUNDDOWN($B53,-1),宝石属性!$B$25:$N$41,2,0)*VLOOKUP(ROUNDDOWN($B53,-1),宝石属性!$B$25:$N$41,3,0)+VLOOKUP($C$2,职业被动!$B$6:$M$29,COLUMNS(职业被动!$B$6:D$29),0)*$B53,0)</f>
        <v>2870</v>
      </c>
      <c r="D53" s="9">
        <f>ROUND(属性投放!E$4+装备属性!E$4*IF($B53&lt;10,1,ROUNDDOWN($B53,-1))+SUM(属性投放!F$37:F$38)*$B53+VLOOKUP($C$2,一级属性!$E$67:$P$90,COLUMNS(一级属性!$E$67:H$90),0)*$B53+VLOOKUP($C$2,宝石属性!$B$43:$M$66,COLUMNS(宝石属性!$B$43:E$66),0)*10*VLOOKUP(ROUNDDOWN($B53,-1),宝石属性!$B$25:$N$41,2,0)*VLOOKUP(ROUNDDOWN($B53,-1),宝石属性!$B$25:$N$41,3,0)+VLOOKUP($C$2,职业被动!$B$6:$M$29,COLUMNS(职业被动!$B$6:E$29),0)*$B53,0)</f>
        <v>1360</v>
      </c>
      <c r="E53" s="9">
        <f>ROUND(属性投放!F$4+装备属性!F$4*IF($B53&lt;10,1,ROUNDDOWN($B53,-1))+SUM(属性投放!G$37:G$38)*$B53+VLOOKUP($C$2,一级属性!$E$67:$P$90,COLUMNS(一级属性!$E$67:I$90),0)*$B53+VLOOKUP($C$2,宝石属性!$B$43:$M$66,COLUMNS(宝石属性!$B$43:F$66),0)*10*VLOOKUP(ROUNDDOWN($B53,-1),宝石属性!$B$25:$N$41,2,0)*VLOOKUP(ROUNDDOWN($B53,-1),宝石属性!$B$25:$N$41,3,0)+VLOOKUP($C$2,职业被动!$B$6:$M$29,COLUMNS(职业被动!$B$6:F$29),0)*$B53,0)</f>
        <v>1025</v>
      </c>
      <c r="F53" s="9">
        <f>ROUND(属性投放!G$4+装备属性!G$4*IF($B53&lt;10,1,ROUNDDOWN($B53,-1))+SUM(属性投放!H$37:H$38)*$B53+VLOOKUP($C$2,一级属性!$E$67:$P$90,COLUMNS(一级属性!$E$67:J$90),0)*$B53+VLOOKUP($C$2,宝石属性!$B$43:$M$66,COLUMNS(宝石属性!$B$43:G$66),0)*10*VLOOKUP(ROUNDDOWN($B53,-1),宝石属性!$B$25:$N$41,2,0)*VLOOKUP(ROUNDDOWN($B53,-1),宝石属性!$B$25:$N$41,3,0)+VLOOKUP($C$2,职业被动!$B$6:$M$29,COLUMNS(职业被动!$B$6:G$29),0)*$B53,0)</f>
        <v>525</v>
      </c>
      <c r="G53" s="9">
        <f>ROUND(属性投放!H$4+装备属性!H$4*IF($B53&lt;10,1,ROUNDDOWN($B53,-1))+SUM(属性投放!I$37:I$38)*$B53+VLOOKUP($C$2,一级属性!$E$67:$P$90,COLUMNS(一级属性!$E$67:K$90),0)*$B53+VLOOKUP($C$2,宝石属性!$B$43:$M$66,COLUMNS(宝石属性!$B$43:H$66),0)*10*VLOOKUP(ROUNDDOWN($B53,-1),宝石属性!$B$25:$N$41,2,0)*VLOOKUP(ROUNDDOWN($B53,-1),宝石属性!$B$25:$N$41,3,0)+VLOOKUP($C$2,职业被动!$B$6:$M$29,COLUMNS(职业被动!$B$6:H$29),0)*$B53,0)</f>
        <v>385</v>
      </c>
      <c r="H53" s="9">
        <f>ROUND(属性投放!I$4+装备属性!I$4*IF($B53&lt;10,1,ROUNDDOWN($B53,-1))+SUM(属性投放!J$37:J$38)*$B53+VLOOKUP($C$2,一级属性!$E$67:$P$90,COLUMNS(一级属性!$E$67:L$90),0)*$B53+VLOOKUP($C$2,宝石属性!$B$43:$M$66,COLUMNS(宝石属性!$B$43:I$66),0)*10*VLOOKUP(ROUNDDOWN($B53,-1),宝石属性!$B$25:$N$41,2,0)*VLOOKUP(ROUNDDOWN($B53,-1),宝石属性!$B$25:$N$41,3,0)+VLOOKUP($C$2,职业被动!$B$6:$M$29,COLUMNS(职业被动!$B$6:I$29),0)*$B53,0)</f>
        <v>545</v>
      </c>
      <c r="I53" s="9">
        <f>ROUND(属性投放!J$4+装备属性!J$4*IF($B53&lt;10,1,ROUNDDOWN($B53,-1))+SUM(属性投放!K$37:K$38)*$B53+VLOOKUP($C$2,一级属性!$E$67:$P$90,COLUMNS(一级属性!$E$67:M$90),0)*$B53+VLOOKUP($C$2,宝石属性!$B$43:$M$66,COLUMNS(宝石属性!$B$43:J$66),0)*10*VLOOKUP(ROUNDDOWN($B53,-1),宝石属性!$B$25:$N$41,2,0)*VLOOKUP(ROUNDDOWN($B53,-1),宝石属性!$B$25:$N$41,3,0)+VLOOKUP($C$2,职业被动!$B$6:$M$29,COLUMNS(职业被动!$B$6:J$29),0)*$B53,0)</f>
        <v>353</v>
      </c>
      <c r="J53" s="9">
        <f>ROUND(属性投放!K$4+装备属性!K$4*IF($B53&lt;10,1,ROUNDDOWN($B53,-1))+SUM(属性投放!L$37:L$38)*$B53+VLOOKUP($C$2,一级属性!$E$67:$P$90,COLUMNS(一级属性!$E$67:N$90),0)*$B53+VLOOKUP($C$2,宝石属性!$B$43:$M$66,COLUMNS(宝石属性!$B$43:K$66),0)*10*VLOOKUP(ROUNDDOWN($B53,-1),宝石属性!$B$25:$N$41,2,0)*VLOOKUP(ROUNDDOWN($B53,-1),宝石属性!$B$25:$N$41,3,0)+VLOOKUP($C$2,职业被动!$B$6:$M$29,COLUMNS(职业被动!$B$6:K$29),0)*$B53,0)</f>
        <v>195</v>
      </c>
      <c r="K53" s="9">
        <f>ROUND(属性投放!L$4+装备属性!L$4*IF($B53&lt;10,1,ROUNDDOWN($B53,-1))+SUM(属性投放!M$37:M$38)*$B53+VLOOKUP($C$2,一级属性!$E$67:$P$90,COLUMNS(一级属性!$E$67:O$90),0)*$B53+VLOOKUP($C$2,宝石属性!$B$43:$M$66,COLUMNS(宝石属性!$B$43:L$66),0)*10*VLOOKUP(ROUNDDOWN($B53,-1),宝石属性!$B$25:$N$41,2,0)*VLOOKUP(ROUNDDOWN($B53,-1),宝石属性!$B$25:$N$41,3,0)+VLOOKUP($C$2,职业被动!$B$6:$M$29,COLUMNS(职业被动!$B$6:L$29),0)*$B53,0)</f>
        <v>15</v>
      </c>
      <c r="L53" s="9">
        <f>ROUND(属性投放!M$4+装备属性!M$4*IF($B53&lt;10,1,ROUNDDOWN($B53,-1))+SUM(属性投放!N$37:N$38)*$B53+VLOOKUP($C$2,一级属性!$E$67:$P$90,COLUMNS(一级属性!$E$67:P$90),0)*$B53+VLOOKUP($C$2,宝石属性!$B$43:$M$66,COLUMNS(宝石属性!$B$43:M$66),0)*10*VLOOKUP(ROUNDDOWN($B53,-1),宝石属性!$B$25:$N$41,2,0)*VLOOKUP(ROUNDDOWN($B53,-1),宝石属性!$B$25:$N$41,3,0)+VLOOKUP($C$2,职业被动!$B$6:$M$29,COLUMNS(职业被动!$B$6:M$29),0)*$B53,0)</f>
        <v>535</v>
      </c>
      <c r="M53" s="48">
        <f>属性价值和能力评分!$F$9+ROUND(属性价值和能力评分!$F$38*10,0)*B53+ROUND((SUM(装备属性!$W$9:$W$14)+属性价值和能力评分!$F$38*1.25+1.4+2.8)*IF(B53&lt;10,1,ROUNDDOWN(B53,-1)),0)+15*VLOOKUP(ROUNDDOWN(B53,-1),宝石属性!$B$26:$D$41,2,0)*6*VLOOKUP(ROUNDDOWN(B53,-1),宝石属性!$B$26:$D$41,3,0)+(属性价值和能力评分!$F$49*9+属性价值和能力评分!$F$50*2+属性价值和能力评分!$F$53*8/5)*B53</f>
        <v>9358</v>
      </c>
      <c r="N53" s="20"/>
      <c r="O53" s="1">
        <v>50</v>
      </c>
      <c r="P53" s="9">
        <f>ROUND(属性投放!D$4+装备属性!D$4*IF($O53&lt;10,1,ROUNDDOWN($O53,-1))+SUM(属性投放!E$37:E$45)*$O53+VLOOKUP($P$2,一级属性!$E$41:$P$64,COLUMNS(一级属性!$E$41:G$64),0)*($O53+0.25*IF($O53&lt;10,1,ROUNDDOWN($O53,-1)))+VLOOKUP($P$2,宝石属性!$B$43:$M$66,COLUMNS(宝石属性!$B$43:D$66),0)*10*VLOOKUP(ROUNDDOWN($O53,-1),宝石属性!$B$25:$N$41,2,0)*VLOOKUP(ROUNDDOWN($O53,-1),宝石属性!$B$25:$N$41,3,0)+VLOOKUP($P$2,职业被动!$B$6:$M$29,COLUMNS(职业被动!$B$6:D$29),0)*$O53,0)</f>
        <v>3570</v>
      </c>
      <c r="Q53" s="9">
        <f>ROUND(属性投放!E$4+装备属性!E$4*IF($O53&lt;10,1,ROUNDDOWN($O53,-1))+SUM(属性投放!F$37:F$45)*$O53+VLOOKUP($P$2,一级属性!$E$41:$P$64,COLUMNS(一级属性!$E$41:H$64),0)*($O53+0.25*IF($O53&lt;10,1,ROUNDDOWN($O53,-1)))+VLOOKUP($P$2,宝石属性!$B$43:$M$66,COLUMNS(宝石属性!$B$43:E$66),0)*10*VLOOKUP(ROUNDDOWN($O53,-1),宝石属性!$B$25:$N$41,2,0)*VLOOKUP(ROUNDDOWN($O53,-1),宝石属性!$B$25:$N$41,3,0)+VLOOKUP($P$2,职业被动!$B$6:$M$29,COLUMNS(职业被动!$B$6:E$29),0)*$O53,0)</f>
        <v>2298</v>
      </c>
      <c r="R53" s="9">
        <f>ROUND(属性投放!F$4+装备属性!F$4*IF($O53&lt;10,1,ROUNDDOWN($O53,-1))+SUM(属性投放!G$37:G$45)*$O53+VLOOKUP($P$2,一级属性!$E$41:$P$64,COLUMNS(一级属性!$E$41:I$64),0)*($O53+0.25*IF($O53&lt;10,1,ROUNDDOWN($O53,-1)))+VLOOKUP($P$2,宝石属性!$B$43:$M$66,COLUMNS(宝石属性!$B$43:F$66),0)*10*VLOOKUP(ROUNDDOWN($O53,-1),宝石属性!$B$25:$N$41,2,0)*VLOOKUP(ROUNDDOWN($O53,-1),宝石属性!$B$25:$N$41,3,0)+VLOOKUP($P$2,职业被动!$B$6:$M$29,COLUMNS(职业被动!$B$6:F$29),0)*$O53,0)</f>
        <v>610</v>
      </c>
      <c r="S53" s="9">
        <f>ROUND(属性投放!G$4+装备属性!G$4*IF($O53&lt;10,1,ROUNDDOWN($O53,-1))+SUM(属性投放!H$37:H$45)*$O53+VLOOKUP($P$2,一级属性!$E$41:$P$64,COLUMNS(一级属性!$E$41:J$64),0)*($O53+0.25*IF($O53&lt;10,1,ROUNDDOWN($O53,-1)))+VLOOKUP($P$2,宝石属性!$B$43:$M$66,COLUMNS(宝石属性!$B$43:G$66),0)*10*VLOOKUP(ROUNDDOWN($O53,-1),宝石属性!$B$25:$N$41,2,0)*VLOOKUP(ROUNDDOWN($O53,-1),宝石属性!$B$25:$N$41,3,0)+VLOOKUP($P$2,职业被动!$B$6:$M$29,COLUMNS(职业被动!$B$6:G$29),0)*$O53,0)</f>
        <v>475</v>
      </c>
      <c r="T53" s="9">
        <f>ROUND(属性投放!H$4+装备属性!H$4*IF($O53&lt;10,1,ROUNDDOWN($O53,-1))+SUM(属性投放!I$37:I$45)*$O53+VLOOKUP($P$2,一级属性!$E$41:$P$64,COLUMNS(一级属性!$E$41:K$64),0)*($O53+0.25*IF($O53&lt;10,1,ROUNDDOWN($O53,-1)))+VLOOKUP($P$2,宝石属性!$B$43:$M$66,COLUMNS(宝石属性!$B$43:H$66),0)*10*VLOOKUP(ROUNDDOWN($O53,-1),宝石属性!$B$25:$N$41,2,0)*VLOOKUP(ROUNDDOWN($O53,-1),宝石属性!$B$25:$N$41,3,0)+VLOOKUP($P$2,职业被动!$B$6:$M$29,COLUMNS(职业被动!$B$6:H$29),0)*$O53,0)</f>
        <v>623</v>
      </c>
      <c r="U53" s="9">
        <f>ROUND(属性投放!I$4+装备属性!I$4*IF($O53&lt;10,1,ROUNDDOWN($O53,-1))+SUM(属性投放!J$37:J$45)*$O53+VLOOKUP($P$2,一级属性!$E$41:$P$64,COLUMNS(一级属性!$E$41:L$64),0)*($O53+0.25*IF($O53&lt;10,1,ROUNDDOWN($O53,-1)))+VLOOKUP($P$2,宝石属性!$B$43:$M$66,COLUMNS(宝石属性!$B$43:I$66),0)*10*VLOOKUP(ROUNDDOWN($O53,-1),宝石属性!$B$25:$N$41,2,0)*VLOOKUP(ROUNDDOWN($O53,-1),宝石属性!$B$25:$N$41,3,0)+VLOOKUP($P$2,职业被动!$B$6:$M$29,COLUMNS(职业被动!$B$6:I$29),0)*$O53,0)</f>
        <v>583</v>
      </c>
      <c r="V53" s="9">
        <f>ROUND(属性投放!J$4+装备属性!J$4*IF($O53&lt;10,1,ROUNDDOWN($O53,-1))+SUM(属性投放!K$37:K$45)*$O53+VLOOKUP($P$2,一级属性!$E$41:$P$64,COLUMNS(一级属性!$E$41:M$64),0)*($O53+0.25*IF($O53&lt;10,1,ROUNDDOWN($O53,-1)))+VLOOKUP($P$2,宝石属性!$B$43:$M$66,COLUMNS(宝石属性!$B$43:J$66),0)*10*VLOOKUP(ROUNDDOWN($O53,-1),宝石属性!$B$25:$N$41,2,0)*VLOOKUP(ROUNDDOWN($O53,-1),宝石属性!$B$25:$N$41,3,0)+VLOOKUP($P$2,职业被动!$B$6:$M$29,COLUMNS(职业被动!$B$6:J$29),0)*$O53,0)</f>
        <v>396</v>
      </c>
      <c r="W53" s="9">
        <f>ROUND(属性投放!K$4+装备属性!K$4*IF($O53&lt;10,1,ROUNDDOWN($O53,-1))+SUM(属性投放!L$37:L$45)*$O53+VLOOKUP($P$2,一级属性!$E$41:$P$64,COLUMNS(一级属性!$E$41:N$64),0)*($O53+0.25*IF($O53&lt;10,1,ROUNDDOWN($O53,-1)))+VLOOKUP($P$2,宝石属性!$B$43:$M$66,COLUMNS(宝石属性!$B$43:K$66),0)*10*VLOOKUP(ROUNDDOWN($O53,-1),宝石属性!$B$25:$N$41,2,0)*VLOOKUP(ROUNDDOWN($O53,-1),宝石属性!$B$25:$N$41,3,0)+VLOOKUP($P$2,职业被动!$B$6:$M$29,COLUMNS(职业被动!$B$6:K$29),0)*$O53,0)</f>
        <v>235</v>
      </c>
      <c r="X53" s="9">
        <f>ROUND(属性投放!L$4+装备属性!L$4*IF($O53&lt;10,1,ROUNDDOWN($O53,-1))+SUM(属性投放!M$37:M$45)*$O53+VLOOKUP($P$2,一级属性!$E$41:$P$64,COLUMNS(一级属性!$E$41:O$64),0)*($O53+0.25*IF($O53&lt;10,1,ROUNDDOWN($O53,-1)))+VLOOKUP($P$2,宝石属性!$B$43:$M$66,COLUMNS(宝石属性!$B$43:L$66),0)*10*VLOOKUP(ROUNDDOWN($O53,-1),宝石属性!$B$25:$N$41,2,0)*VLOOKUP(ROUNDDOWN($O53,-1),宝石属性!$B$25:$N$41,3,0)+VLOOKUP($P$2,职业被动!$B$6:$M$29,COLUMNS(职业被动!$B$6:L$29),0)*$O53,0)</f>
        <v>15</v>
      </c>
      <c r="Y53" s="9">
        <f>ROUND(属性投放!M$4+装备属性!M$4*IF($O53&lt;10,1,ROUNDDOWN($O53,-1))+SUM(属性投放!N$37:N$45)*$O53+VLOOKUP($P$2,一级属性!$E$41:$P$64,COLUMNS(一级属性!$E$41:P$64),0)*($O53+0.25*IF($O53&lt;10,1,ROUNDDOWN($O53,-1)))+VLOOKUP($P$2,宝石属性!$B$43:$M$66,COLUMNS(宝石属性!$B$43:M$66),0)*10*VLOOKUP(ROUNDDOWN($O53,-1),宝石属性!$B$25:$N$41,2,0)*VLOOKUP(ROUNDDOWN($O53,-1),宝石属性!$B$25:$N$41,3,0)+VLOOKUP($P$2,职业被动!$B$6:$M$29,COLUMNS(职业被动!$B$6:M$29),0)*$O53,0)</f>
        <v>535</v>
      </c>
      <c r="Z53" s="48">
        <f>属性价值和能力评分!$F$9+ROUND(属性价值和能力评分!$F$38*10,0)*O53+ROUND((SUM(装备属性!$W$9:$W$14)+属性价值和能力评分!$F$38*1.25+1.4+2.8)*IF(O53&lt;10,1,ROUNDDOWN(O53,-1)),0)+15*VLOOKUP(ROUNDDOWN(O53,-1),宝石属性!$B$26:$D$41,2,0)*6*VLOOKUP(ROUNDDOWN(O53,-1),宝石属性!$B$26:$D$41,3,0)+(属性价值和能力评分!$F$49*9+属性价值和能力评分!$F$50*2+属性价值和能力评分!$F$53*8/5)*O53</f>
        <v>9358</v>
      </c>
      <c r="AB53" s="1">
        <v>50</v>
      </c>
      <c r="AC53" s="9">
        <f>ROUND(属性投放!D$4+装备属性!D$4*IF($AB53&lt;10,1,ROUNDDOWN($AB53,-1))+SUM(属性投放!E$37:E$45)*$AB53+VLOOKUP($AC$2,一级属性!$E$41:$P$64,COLUMNS(一级属性!$E$41:G$64),0)*($AB53+0.25*IF($AB53&lt;10,1,ROUNDDOWN($AB53,-1)))+VLOOKUP($AC$2,宝石属性!$B$43:$M$66,COLUMNS(宝石属性!$B$43:D$66),0)*10*VLOOKUP(ROUNDDOWN($AB53,-1),宝石属性!$B$25:$N$41,2,0)*VLOOKUP(ROUNDDOWN($AB53,-1),宝石属性!$B$25:$N$41,3,0)+VLOOKUP($AC$2,职业被动!$B$6:$M$29,COLUMNS(职业被动!$B$6:D$29),0)*$AB53,0)</f>
        <v>3220</v>
      </c>
      <c r="AD53" s="9">
        <f>ROUND(属性投放!E$4+装备属性!E$4*IF($AB53&lt;10,1,ROUNDDOWN($AB53,-1))+SUM(属性投放!F$37:F$45)*$AB53+VLOOKUP($AC$2,一级属性!$E$41:$P$64,COLUMNS(一级属性!$E$41:H$64),0)*($AB53+0.25*IF($AB53&lt;10,1,ROUNDDOWN($AB53,-1)))+VLOOKUP($AC$2,宝石属性!$B$43:$M$66,COLUMNS(宝石属性!$B$43:E$66),0)*10*VLOOKUP(ROUNDDOWN($AB53,-1),宝石属性!$B$25:$N$41,2,0)*VLOOKUP(ROUNDDOWN($AB53,-1),宝石属性!$B$25:$N$41,3,0)+VLOOKUP($AC$2,职业被动!$B$6:$M$29,COLUMNS(职业被动!$B$6:E$29),0)*$AB53,0)</f>
        <v>1360</v>
      </c>
      <c r="AE53" s="9">
        <f>ROUND(属性投放!F$4+装备属性!F$4*IF($AB53&lt;10,1,ROUNDDOWN($AB53,-1))+SUM(属性投放!G$37:G$45)*$AB53+VLOOKUP($AC$2,一级属性!$E$41:$P$64,COLUMNS(一级属性!$E$41:I$64),0)*($AB53+0.25*IF($AB53&lt;10,1,ROUNDDOWN($AB53,-1)))+VLOOKUP($AC$2,宝石属性!$B$43:$M$66,COLUMNS(宝石属性!$B$43:F$66),0)*10*VLOOKUP(ROUNDDOWN($AB53,-1),宝石属性!$B$25:$N$41,2,0)*VLOOKUP(ROUNDDOWN($AB53,-1),宝石属性!$B$25:$N$41,3,0)+VLOOKUP($AC$2,职业被动!$B$6:$M$29,COLUMNS(职业被动!$B$6:F$29),0)*$AB53,0)</f>
        <v>900</v>
      </c>
      <c r="AF53" s="9">
        <f>ROUND(属性投放!G$4+装备属性!G$4*IF($AB53&lt;10,1,ROUNDDOWN($AB53,-1))+SUM(属性投放!H$37:H$45)*$AB53+VLOOKUP($AC$2,一级属性!$E$41:$P$64,COLUMNS(一级属性!$E$41:J$64),0)*($AB53+0.25*IF($AB53&lt;10,1,ROUNDDOWN($AB53,-1)))+VLOOKUP($AC$2,宝石属性!$B$43:$M$66,COLUMNS(宝石属性!$B$43:G$66),0)*10*VLOOKUP(ROUNDDOWN($AB53,-1),宝石属性!$B$25:$N$41,2,0)*VLOOKUP(ROUNDDOWN($AB53,-1),宝石属性!$B$25:$N$41,3,0)+VLOOKUP($AC$2,职业被动!$B$6:$M$29,COLUMNS(职业被动!$B$6:G$29),0)*$AB53,0)</f>
        <v>575</v>
      </c>
      <c r="AG53" s="9">
        <f>ROUND(属性投放!H$4+装备属性!H$4*IF($AB53&lt;10,1,ROUNDDOWN($AB53,-1))+SUM(属性投放!I$37:I$45)*$AB53+VLOOKUP($AC$2,一级属性!$E$41:$P$64,COLUMNS(一级属性!$E$41:K$64),0)*($AB53+0.25*IF($AB53&lt;10,1,ROUNDDOWN($AB53,-1)))+VLOOKUP($AC$2,宝石属性!$B$43:$M$66,COLUMNS(宝石属性!$B$43:H$66),0)*10*VLOOKUP(ROUNDDOWN($AB53,-1),宝石属性!$B$25:$N$41,2,0)*VLOOKUP(ROUNDDOWN($AB53,-1),宝石属性!$B$25:$N$41,3,0)+VLOOKUP($AC$2,职业被动!$B$6:$M$29,COLUMNS(职业被动!$B$6:H$29),0)*$AB53,0)</f>
        <v>385</v>
      </c>
      <c r="AH53" s="9">
        <f>ROUND(属性投放!I$4+装备属性!I$4*IF($AB53&lt;10,1,ROUNDDOWN($AB53,-1))+SUM(属性投放!J$37:J$45)*$AB53+VLOOKUP($AC$2,一级属性!$E$41:$P$64,COLUMNS(一级属性!$E$41:L$64),0)*($AB53+0.25*IF($AB53&lt;10,1,ROUNDDOWN($AB53,-1)))+VLOOKUP($AC$2,宝石属性!$B$43:$M$66,COLUMNS(宝石属性!$B$43:I$66),0)*10*VLOOKUP(ROUNDDOWN($AB53,-1),宝石属性!$B$25:$N$41,2,0)*VLOOKUP(ROUNDDOWN($AB53,-1),宝石属性!$B$25:$N$41,3,0)+VLOOKUP($AC$2,职业被动!$B$6:$M$29,COLUMNS(职业被动!$B$6:I$29),0)*$AB53,0)</f>
        <v>545</v>
      </c>
      <c r="AI53" s="9">
        <f>ROUND(属性投放!J$4+装备属性!J$4*IF($AB53&lt;10,1,ROUNDDOWN($AB53,-1))+SUM(属性投放!K$37:K$45)*$AB53+VLOOKUP($AC$2,一级属性!$E$41:$P$64,COLUMNS(一级属性!$E$41:M$64),0)*($AB53+0.25*IF($AB53&lt;10,1,ROUNDDOWN($AB53,-1)))+VLOOKUP($AC$2,宝石属性!$B$43:$M$66,COLUMNS(宝石属性!$B$43:J$66),0)*10*VLOOKUP(ROUNDDOWN($AB53,-1),宝石属性!$B$25:$N$41,2,0)*VLOOKUP(ROUNDDOWN($AB53,-1),宝石属性!$B$25:$N$41,3,0)+VLOOKUP($AC$2,职业被动!$B$6:$M$29,COLUMNS(职业被动!$B$6:J$29),0)*$AB53,0)</f>
        <v>353</v>
      </c>
      <c r="AJ53" s="9">
        <f>ROUND(属性投放!K$4+装备属性!K$4*IF($AB53&lt;10,1,ROUNDDOWN($AB53,-1))+SUM(属性投放!L$37:L$45)*$AB53+VLOOKUP($AC$2,一级属性!$E$41:$P$64,COLUMNS(一级属性!$E$41:N$64),0)*($AB53+0.25*IF($AB53&lt;10,1,ROUNDDOWN($AB53,-1)))+VLOOKUP($AC$2,宝石属性!$B$43:$M$66,COLUMNS(宝石属性!$B$43:K$66),0)*10*VLOOKUP(ROUNDDOWN($AB53,-1),宝石属性!$B$25:$N$41,2,0)*VLOOKUP(ROUNDDOWN($AB53,-1),宝石属性!$B$25:$N$41,3,0)+VLOOKUP($AC$2,职业被动!$B$6:$M$29,COLUMNS(职业被动!$B$6:K$29),0)*$AB53,0)</f>
        <v>195</v>
      </c>
      <c r="AK53" s="9">
        <f>ROUND(属性投放!L$4+装备属性!L$4*IF($AB53&lt;10,1,ROUNDDOWN($AB53,-1))+SUM(属性投放!M$37:M$45)*$AB53+VLOOKUP($AC$2,一级属性!$E$41:$P$64,COLUMNS(一级属性!$E$41:O$64),0)*($AB53+0.25*IF($AB53&lt;10,1,ROUNDDOWN($AB53,-1)))+VLOOKUP($AC$2,宝石属性!$B$43:$M$66,COLUMNS(宝石属性!$B$43:L$66),0)*10*VLOOKUP(ROUNDDOWN($AB53,-1),宝石属性!$B$25:$N$41,2,0)*VLOOKUP(ROUNDDOWN($AB53,-1),宝石属性!$B$25:$N$41,3,0)+VLOOKUP($AC$2,职业被动!$B$6:$M$29,COLUMNS(职业被动!$B$6:L$29),0)*$AB53,0)</f>
        <v>15</v>
      </c>
      <c r="AL53" s="9">
        <f>ROUND(属性投放!M$4+装备属性!M$4*IF($AB53&lt;10,1,ROUNDDOWN($AB53,-1))+SUM(属性投放!N$37:N$45)*$AB53+VLOOKUP($AC$2,一级属性!$E$41:$P$64,COLUMNS(一级属性!$E$41:P$64),0)*($AB53+0.25*IF($AB53&lt;10,1,ROUNDDOWN($AB53,-1)))+VLOOKUP($AC$2,宝石属性!$B$43:$M$66,COLUMNS(宝石属性!$B$43:M$66),0)*10*VLOOKUP(ROUNDDOWN($AB53,-1),宝石属性!$B$25:$N$41,2,0)*VLOOKUP(ROUNDDOWN($AB53,-1),宝石属性!$B$25:$N$41,3,0)+VLOOKUP($AC$2,职业被动!$B$6:$M$29,COLUMNS(职业被动!$B$6:M$29),0)*$AB53,0)</f>
        <v>535</v>
      </c>
      <c r="AM53" s="48">
        <f>属性价值和能力评分!$F$9+ROUND(属性价值和能力评分!$F$38*10,0)*AB53+ROUND((SUM(装备属性!$W$9:$W$14)+属性价值和能力评分!$F$38*1.25+1.4+2.8)*IF(AB53&lt;10,1,ROUNDDOWN(AB53,-1)),0)+15*VLOOKUP(ROUNDDOWN(AB53,-1),宝石属性!$B$26:$D$41,2,0)*6*VLOOKUP(ROUNDDOWN(AB53,-1),宝石属性!$B$26:$D$41,3,0)+(属性价值和能力评分!$F$49*9+属性价值和能力评分!$F$50*2+属性价值和能力评分!$F$53*8/5)*AB53</f>
        <v>9358</v>
      </c>
      <c r="AO53" s="1">
        <v>50</v>
      </c>
      <c r="AP53" s="9">
        <f>ROUND(属性投放!D$4+装备属性!D$4*IF($AO53&lt;10,1,ROUNDDOWN($AO53,-1))+SUM(属性投放!E$37:E$45)*$AO53+VLOOKUP($AP$2,一级属性!$E$41:$P$64,COLUMNS(一级属性!$E$41:G$64),0)*($AO53+0.25*IF($AO53&lt;10,1,ROUNDDOWN($AO53,-1)))+VLOOKUP($AP$2,宝石属性!$B$43:$M$66,COLUMNS(宝石属性!$B$43:D$66),0)*10*VLOOKUP(ROUNDDOWN($AO53,-1),宝石属性!$B$25:$N$41,2,0)*VLOOKUP(ROUNDDOWN($AO53,-1),宝石属性!$B$25:$N$41,3,0)+VLOOKUP($AP$2,职业被动!$B$6:$M$29,COLUMNS(职业被动!$B$6:D$29),0)*$AO53,0)</f>
        <v>3220</v>
      </c>
      <c r="AQ53" s="9">
        <f>ROUND(属性投放!E$4+装备属性!E$4*IF($AO53&lt;10,1,ROUNDDOWN($AO53,-1))+SUM(属性投放!F$37:F$45)*$AO53+VLOOKUP($AP$2,一级属性!$E$41:$P$64,COLUMNS(一级属性!$E$41:H$64),0)*($AO53+0.25*IF($AO53&lt;10,1,ROUNDDOWN($AO53,-1)))+VLOOKUP($AP$2,宝石属性!$B$43:$M$66,COLUMNS(宝石属性!$B$43:E$66),0)*10*VLOOKUP(ROUNDDOWN($AO53,-1),宝石属性!$B$25:$N$41,2,0)*VLOOKUP(ROUNDDOWN($AO53,-1),宝石属性!$B$25:$N$41,3,0)+VLOOKUP($AP$2,职业被动!$B$6:$M$29,COLUMNS(职业被动!$B$6:E$29),0)*$AO53,0)</f>
        <v>2298</v>
      </c>
      <c r="AR53" s="9">
        <f>ROUND(属性投放!F$4+装备属性!F$4*IF($AO53&lt;10,1,ROUNDDOWN($AO53,-1))+SUM(属性投放!G$37:G$45)*$AO53+VLOOKUP($AP$2,一级属性!$E$41:$P$64,COLUMNS(一级属性!$E$41:I$64),0)*($AO53+0.25*IF($AO53&lt;10,1,ROUNDDOWN($AO53,-1)))+VLOOKUP($AP$2,宝石属性!$B$43:$M$66,COLUMNS(宝石属性!$B$43:F$66),0)*10*VLOOKUP(ROUNDDOWN($AO53,-1),宝石属性!$B$25:$N$41,2,0)*VLOOKUP(ROUNDDOWN($AO53,-1),宝石属性!$B$25:$N$41,3,0)+VLOOKUP($AP$2,职业被动!$B$6:$M$29,COLUMNS(职业被动!$B$6:F$29),0)*$AO53,0)</f>
        <v>610</v>
      </c>
      <c r="AS53" s="9">
        <f>ROUND(属性投放!G$4+装备属性!G$4*IF($AO53&lt;10,1,ROUNDDOWN($AO53,-1))+SUM(属性投放!H$37:H$45)*$AO53+VLOOKUP($AP$2,一级属性!$E$41:$P$64,COLUMNS(一级属性!$E$41:J$64),0)*($AO53+0.25*IF($AO53&lt;10,1,ROUNDDOWN($AO53,-1)))+VLOOKUP($AP$2,宝石属性!$B$43:$M$66,COLUMNS(宝石属性!$B$43:G$66),0)*10*VLOOKUP(ROUNDDOWN($AO53,-1),宝石属性!$B$25:$N$41,2,0)*VLOOKUP(ROUNDDOWN($AO53,-1),宝石属性!$B$25:$N$41,3,0)+VLOOKUP($AP$2,职业被动!$B$6:$M$29,COLUMNS(职业被动!$B$6:G$29),0)*$AO53,0)</f>
        <v>475</v>
      </c>
      <c r="AT53" s="9">
        <f>ROUND(属性投放!H$4+装备属性!H$4*IF($AO53&lt;10,1,ROUNDDOWN($AO53,-1))+SUM(属性投放!I$37:I$45)*$AO53+VLOOKUP($AP$2,一级属性!$E$41:$P$64,COLUMNS(一级属性!$E$41:K$64),0)*($AO53+0.25*IF($AO53&lt;10,1,ROUNDDOWN($AO53,-1)))+VLOOKUP($AP$2,宝石属性!$B$43:$M$66,COLUMNS(宝石属性!$B$43:H$66),0)*10*VLOOKUP(ROUNDDOWN($AO53,-1),宝石属性!$B$25:$N$41,2,0)*VLOOKUP(ROUNDDOWN($AO53,-1),宝石属性!$B$25:$N$41,3,0)+VLOOKUP($AP$2,职业被动!$B$6:$M$29,COLUMNS(职业被动!$B$6:H$29),0)*$AO53,0)</f>
        <v>573</v>
      </c>
      <c r="AU53" s="9">
        <f>ROUND(属性投放!I$4+装备属性!I$4*IF($AO53&lt;10,1,ROUNDDOWN($AO53,-1))+SUM(属性投放!J$37:J$45)*$AO53+VLOOKUP($AP$2,一级属性!$E$41:$P$64,COLUMNS(一级属性!$E$41:L$64),0)*($AO53+0.25*IF($AO53&lt;10,1,ROUNDDOWN($AO53,-1)))+VLOOKUP($AP$2,宝石属性!$B$43:$M$66,COLUMNS(宝石属性!$B$43:I$66),0)*10*VLOOKUP(ROUNDDOWN($AO53,-1),宝石属性!$B$25:$N$41,2,0)*VLOOKUP(ROUNDDOWN($AO53,-1),宝石属性!$B$25:$N$41,3,0)+VLOOKUP($AP$2,职业被动!$B$6:$M$29,COLUMNS(职业被动!$B$6:I$29),0)*$AO53,0)</f>
        <v>583</v>
      </c>
      <c r="AV53" s="9">
        <f>ROUND(属性投放!J$4+装备属性!J$4*IF($AO53&lt;10,1,ROUNDDOWN($AO53,-1))+SUM(属性投放!K$37:K$45)*$AO53+VLOOKUP($AP$2,一级属性!$E$41:$P$64,COLUMNS(一级属性!$E$41:M$64),0)*($AO53+0.25*IF($AO53&lt;10,1,ROUNDDOWN($AO53,-1)))+VLOOKUP($AP$2,宝石属性!$B$43:$M$66,COLUMNS(宝石属性!$B$43:J$66),0)*10*VLOOKUP(ROUNDDOWN($AO53,-1),宝石属性!$B$25:$N$41,2,0)*VLOOKUP(ROUNDDOWN($AO53,-1),宝石属性!$B$25:$N$41,3,0)+VLOOKUP($AP$2,职业被动!$B$6:$M$29,COLUMNS(职业被动!$B$6:J$29),0)*$AO53,0)</f>
        <v>396</v>
      </c>
      <c r="AW53" s="9">
        <f>ROUND(属性投放!K$4+装备属性!K$4*IF($AO53&lt;10,1,ROUNDDOWN($AO53,-1))+SUM(属性投放!L$37:L$45)*$AO53+VLOOKUP($AP$2,一级属性!$E$41:$P$64,COLUMNS(一级属性!$E$41:N$64),0)*($AO53+0.25*IF($AO53&lt;10,1,ROUNDDOWN($AO53,-1)))+VLOOKUP($AP$2,宝石属性!$B$43:$M$66,COLUMNS(宝石属性!$B$43:K$66),0)*10*VLOOKUP(ROUNDDOWN($AO53,-1),宝石属性!$B$25:$N$41,2,0)*VLOOKUP(ROUNDDOWN($AO53,-1),宝石属性!$B$25:$N$41,3,0)+VLOOKUP($AP$2,职业被动!$B$6:$M$29,COLUMNS(职业被动!$B$6:K$29),0)*$AO53,0)</f>
        <v>195</v>
      </c>
      <c r="AX53" s="9">
        <f>ROUND(属性投放!L$4+装备属性!L$4*IF($AO53&lt;10,1,ROUNDDOWN($AO53,-1))+SUM(属性投放!M$37:M$45)*$AO53+VLOOKUP($AP$2,一级属性!$E$41:$P$64,COLUMNS(一级属性!$E$41:O$64),0)*($AO53+0.25*IF($AO53&lt;10,1,ROUNDDOWN($AO53,-1)))+VLOOKUP($AP$2,宝石属性!$B$43:$M$66,COLUMNS(宝石属性!$B$43:L$66),0)*10*VLOOKUP(ROUNDDOWN($AO53,-1),宝石属性!$B$25:$N$41,2,0)*VLOOKUP(ROUNDDOWN($AO53,-1),宝石属性!$B$25:$N$41,3,0)+VLOOKUP($AP$2,职业被动!$B$6:$M$29,COLUMNS(职业被动!$B$6:L$29),0)*$AO53,0)</f>
        <v>530</v>
      </c>
      <c r="AY53" s="9">
        <f>ROUND(属性投放!M$4+装备属性!M$4*IF($AO53&lt;10,1,ROUNDDOWN($AO53,-1))+SUM(属性投放!N$37:N$45)*$AO53+VLOOKUP($AP$2,一级属性!$E$41:$P$64,COLUMNS(一级属性!$E$41:P$64),0)*($AO53+0.25*IF($AO53&lt;10,1,ROUNDDOWN($AO53,-1)))+VLOOKUP($AP$2,宝石属性!$B$43:$M$66,COLUMNS(宝石属性!$B$43:M$66),0)*10*VLOOKUP(ROUNDDOWN($AO53,-1),宝石属性!$B$25:$N$41,2,0)*VLOOKUP(ROUNDDOWN($AO53,-1),宝石属性!$B$25:$N$41,3,0)+VLOOKUP($AP$2,职业被动!$B$6:$M$29,COLUMNS(职业被动!$B$6:M$29),0)*$AO53,0)</f>
        <v>535</v>
      </c>
      <c r="AZ53" s="48">
        <f>属性价值和能力评分!$F$9+ROUND(属性价值和能力评分!$F$38*10,0)*AO53+ROUND((SUM(装备属性!$W$9:$W$14)+属性价值和能力评分!$F$38*1.25+1.4+2.8)*IF(AO53&lt;10,1,ROUNDDOWN(AO53,-1)),0)+15*VLOOKUP(ROUNDDOWN(AO53,-1),宝石属性!$B$26:$D$41,2,0)*6*VLOOKUP(ROUNDDOWN(AO53,-1),宝石属性!$B$26:$D$41,3,0)+(属性价值和能力评分!$F$49*9+属性价值和能力评分!$F$50*2+属性价值和能力评分!$F$53*8/5)*AO53</f>
        <v>9358</v>
      </c>
      <c r="BB53" s="1">
        <v>50</v>
      </c>
      <c r="BC53" s="9">
        <f>ROUND(属性投放!D$4+装备属性!D$4*IF($BB53&lt;10,1,ROUNDDOWN($BB53,-1))+SUM(属性投放!E$37:E$45)*$BB53+VLOOKUP($BC$2,一级属性!$E$41:$P$64,COLUMNS(一级属性!$E$41:G$64),0)*($BB53+0.25*IF($BB53&lt;10,1,ROUNDDOWN($BB53,-1)))+VLOOKUP($BC$2,宝石属性!$B$43:$M$66,COLUMNS(宝石属性!$B$43:D$66),0)*10*VLOOKUP(ROUNDDOWN($BB53,-1),宝石属性!$B$25:$N$41,2,0)*VLOOKUP(ROUNDDOWN($BB53,-1),宝石属性!$B$25:$N$41,3,0)+VLOOKUP($BC$2,职业被动!$B$6:$M$29,COLUMNS(职业被动!$B$6:D$29),0)*$BB53,0)</f>
        <v>2870</v>
      </c>
      <c r="BD53" s="9">
        <f>ROUND(属性投放!E$4+装备属性!E$4*IF($BB53&lt;10,1,ROUNDDOWN($BB53,-1))+SUM(属性投放!F$37:F$45)*$BB53+VLOOKUP($BC$2,一级属性!$E$41:$P$64,COLUMNS(一级属性!$E$41:H$64),0)*($BB53+0.25*IF($BB53&lt;10,1,ROUNDDOWN($BB53,-1)))+VLOOKUP($BC$2,宝石属性!$B$43:$M$66,COLUMNS(宝石属性!$B$43:E$66),0)*10*VLOOKUP(ROUNDDOWN($BB53,-1),宝石属性!$B$25:$N$41,2,0)*VLOOKUP(ROUNDDOWN($BB53,-1),宝石属性!$B$25:$N$41,3,0)+VLOOKUP($BC$2,职业被动!$B$6:$M$29,COLUMNS(职业被动!$B$6:E$29),0)*$BB53,0)</f>
        <v>2610</v>
      </c>
      <c r="BE53" s="9">
        <f>ROUND(属性投放!F$4+装备属性!F$4*IF($BB53&lt;10,1,ROUNDDOWN($BB53,-1))+SUM(属性投放!G$37:G$45)*$BB53+VLOOKUP($BC$2,一级属性!$E$41:$P$64,COLUMNS(一级属性!$E$41:I$64),0)*($BB53+0.25*IF($BB53&lt;10,1,ROUNDDOWN($BB53,-1)))+VLOOKUP($BC$2,宝石属性!$B$43:$M$66,COLUMNS(宝石属性!$B$43:F$66),0)*10*VLOOKUP(ROUNDDOWN($BB53,-1),宝石属性!$B$25:$N$41,2,0)*VLOOKUP(ROUNDDOWN($BB53,-1),宝石属性!$B$25:$N$41,3,0)+VLOOKUP($BC$2,职业被动!$B$6:$M$29,COLUMNS(职业被动!$B$6:F$29),0)*$BB53,0)</f>
        <v>610</v>
      </c>
      <c r="BF53" s="9">
        <f>ROUND(属性投放!G$4+装备属性!G$4*IF($BB53&lt;10,1,ROUNDDOWN($BB53,-1))+SUM(属性投放!H$37:H$45)*$BB53+VLOOKUP($BC$2,一级属性!$E$41:$P$64,COLUMNS(一级属性!$E$41:J$64),0)*($BB53+0.25*IF($BB53&lt;10,1,ROUNDDOWN($BB53,-1)))+VLOOKUP($BC$2,宝石属性!$B$43:$M$66,COLUMNS(宝石属性!$B$43:G$66),0)*10*VLOOKUP(ROUNDDOWN($BB53,-1),宝石属性!$B$25:$N$41,2,0)*VLOOKUP(ROUNDDOWN($BB53,-1),宝石属性!$B$25:$N$41,3,0)+VLOOKUP($BC$2,职业被动!$B$6:$M$29,COLUMNS(职业被动!$B$6:G$29),0)*$BB53,0)</f>
        <v>475</v>
      </c>
      <c r="BG53" s="9">
        <f>ROUND(属性投放!H$4+装备属性!H$4*IF($BB53&lt;10,1,ROUNDDOWN($BB53,-1))+SUM(属性投放!I$37:I$45)*$BB53+VLOOKUP($BC$2,一级属性!$E$41:$P$64,COLUMNS(一级属性!$E$41:K$64),0)*($BB53+0.25*IF($BB53&lt;10,1,ROUNDDOWN($BB53,-1)))+VLOOKUP($BC$2,宝石属性!$B$43:$M$66,COLUMNS(宝石属性!$B$43:H$66),0)*10*VLOOKUP(ROUNDDOWN($BB53,-1),宝石属性!$B$25:$N$41,2,0)*VLOOKUP(ROUNDDOWN($BB53,-1),宝石属性!$B$25:$N$41,3,0)+VLOOKUP($BC$2,职业被动!$B$6:$M$29,COLUMNS(职业被动!$B$6:H$29),0)*$BB53,0)</f>
        <v>765</v>
      </c>
      <c r="BH53" s="9">
        <f>ROUND(属性投放!I$4+装备属性!I$4*IF($BB53&lt;10,1,ROUNDDOWN($BB53,-1))+SUM(属性投放!J$37:J$45)*$BB53+VLOOKUP($BC$2,一级属性!$E$41:$P$64,COLUMNS(一级属性!$E$41:L$64),0)*($BB53+0.25*IF($BB53&lt;10,1,ROUNDDOWN($BB53,-1)))+VLOOKUP($BC$2,宝石属性!$B$43:$M$66,COLUMNS(宝石属性!$B$43:I$66),0)*10*VLOOKUP(ROUNDDOWN($BB53,-1),宝石属性!$B$25:$N$41,2,0)*VLOOKUP(ROUNDDOWN($BB53,-1),宝石属性!$B$25:$N$41,3,0)+VLOOKUP($BC$2,职业被动!$B$6:$M$29,COLUMNS(职业被动!$B$6:I$29),0)*$BB53,0)</f>
        <v>695</v>
      </c>
      <c r="BI53" s="9">
        <f>ROUND(属性投放!J$4+装备属性!J$4*IF($BB53&lt;10,1,ROUNDDOWN($BB53,-1))+SUM(属性投放!K$37:K$45)*$BB53+VLOOKUP($BC$2,一级属性!$E$41:$P$64,COLUMNS(一级属性!$E$41:M$64),0)*($BB53+0.25*IF($BB53&lt;10,1,ROUNDDOWN($BB53,-1)))+VLOOKUP($BC$2,宝石属性!$B$43:$M$66,COLUMNS(宝石属性!$B$43:J$66),0)*10*VLOOKUP(ROUNDDOWN($BB53,-1),宝石属性!$B$25:$N$41,2,0)*VLOOKUP(ROUNDDOWN($BB53,-1),宝石属性!$B$25:$N$41,3,0)+VLOOKUP($BC$2,职业被动!$B$6:$M$29,COLUMNS(职业被动!$B$6:J$29),0)*$BB53,0)</f>
        <v>303</v>
      </c>
      <c r="BJ53" s="9">
        <f>ROUND(属性投放!K$4+装备属性!K$4*IF($BB53&lt;10,1,ROUNDDOWN($BB53,-1))+SUM(属性投放!L$37:L$45)*$BB53+VLOOKUP($BC$2,一级属性!$E$41:$P$64,COLUMNS(一级属性!$E$41:N$64),0)*($BB53+0.25*IF($BB53&lt;10,1,ROUNDDOWN($BB53,-1)))+VLOOKUP($BC$2,宝石属性!$B$43:$M$66,COLUMNS(宝石属性!$B$43:K$66),0)*10*VLOOKUP(ROUNDDOWN($BB53,-1),宝石属性!$B$25:$N$41,2,0)*VLOOKUP(ROUNDDOWN($BB53,-1),宝石属性!$B$25:$N$41,3,0)+VLOOKUP($BC$2,职业被动!$B$6:$M$29,COLUMNS(职业被动!$B$6:K$29),0)*$BB53,0)</f>
        <v>195</v>
      </c>
      <c r="BK53" s="9">
        <f>ROUND(属性投放!L$4+装备属性!L$4*IF($BB53&lt;10,1,ROUNDDOWN($BB53,-1))+SUM(属性投放!M$37:M$45)*$BB53+VLOOKUP($BC$2,一级属性!$E$41:$P$64,COLUMNS(一级属性!$E$41:O$64),0)*($BB53+0.25*IF($BB53&lt;10,1,ROUNDDOWN($BB53,-1)))+VLOOKUP($BC$2,宝石属性!$B$43:$M$66,COLUMNS(宝石属性!$B$43:L$66),0)*10*VLOOKUP(ROUNDDOWN($BB53,-1),宝石属性!$B$25:$N$41,2,0)*VLOOKUP(ROUNDDOWN($BB53,-1),宝石属性!$B$25:$N$41,3,0)+VLOOKUP($BC$2,职业被动!$B$6:$M$29,COLUMNS(职业被动!$B$6:L$29),0)*$BB53,0)</f>
        <v>15</v>
      </c>
      <c r="BL53" s="9">
        <f>ROUND(属性投放!M$4+装备属性!M$4*IF($BB53&lt;10,1,ROUNDDOWN($BB53,-1))+SUM(属性投放!N$37:N$45)*$BB53+VLOOKUP($BC$2,一级属性!$E$41:$P$64,COLUMNS(一级属性!$E$41:P$64),0)*($BB53+0.25*IF($BB53&lt;10,1,ROUNDDOWN($BB53,-1)))+VLOOKUP($BC$2,宝石属性!$B$43:$M$66,COLUMNS(宝石属性!$B$43:M$66),0)*10*VLOOKUP(ROUNDDOWN($BB53,-1),宝石属性!$B$25:$N$41,2,0)*VLOOKUP(ROUNDDOWN($BB53,-1),宝石属性!$B$25:$N$41,3,0)+VLOOKUP($BC$2,职业被动!$B$6:$M$29,COLUMNS(职业被动!$B$6:M$29),0)*$BB53,0)</f>
        <v>535</v>
      </c>
      <c r="BM53" s="48">
        <f>属性价值和能力评分!$F$9+ROUND(属性价值和能力评分!$F$38*10,0)*BB53+ROUND((SUM(装备属性!$W$9:$W$14)+属性价值和能力评分!$F$38*1.25+1.4+2.8)*IF(BB53&lt;10,1,ROUNDDOWN(BB53,-1)),0)+15*VLOOKUP(ROUNDDOWN(BB53,-1),宝石属性!$B$26:$D$41,2,0)*6*VLOOKUP(ROUNDDOWN(BB53,-1),宝石属性!$B$26:$D$41,3,0)+(属性价值和能力评分!$F$49*9+属性价值和能力评分!$F$50*2+属性价值和能力评分!$F$53*8/5)*BB53</f>
        <v>9358</v>
      </c>
      <c r="BO53" s="1">
        <v>50</v>
      </c>
      <c r="BP53" s="9">
        <f>ROUND(属性投放!D$4+装备属性!D$4*IF($BO53&lt;10,1,ROUNDDOWN($BO53,-1))+SUM(属性投放!E$37:E$45)*$BO53+VLOOKUP($BP$2,一级属性!$E$41:$P$64,COLUMNS(一级属性!$E$41:G$64),0)*($BO53+0.25*IF($BO53&lt;10,1,ROUNDDOWN($BO53,-1)))+VLOOKUP($BP$2,宝石属性!$B$43:$M$66,COLUMNS(宝石属性!$B$43:D$66),0)*10*VLOOKUP(ROUNDDOWN($BO53,-1),宝石属性!$B$25:$N$41,2,0)*VLOOKUP(ROUNDDOWN($BO53,-1),宝石属性!$B$25:$N$41,3,0)+VLOOKUP($BP$2,职业被动!$B$6:$M$29,COLUMNS(职业被动!$B$6:D$29),0)*$BO53,0)</f>
        <v>3570</v>
      </c>
      <c r="BQ53" s="9">
        <f>ROUND(属性投放!E$4+装备属性!E$4*IF($BO53&lt;10,1,ROUNDDOWN($BO53,-1))+SUM(属性投放!F$37:F$45)*$BO53+VLOOKUP($BP$2,一级属性!$E$41:$P$64,COLUMNS(一级属性!$E$41:H$64),0)*($BO53+0.25*IF($BO53&lt;10,1,ROUNDDOWN($BO53,-1)))+VLOOKUP($BP$2,宝石属性!$B$43:$M$66,COLUMNS(宝石属性!$B$43:E$66),0)*10*VLOOKUP(ROUNDDOWN($BO53,-1),宝石属性!$B$25:$N$41,2,0)*VLOOKUP(ROUNDDOWN($BO53,-1),宝石属性!$B$25:$N$41,3,0)+VLOOKUP($BP$2,职业被动!$B$6:$M$29,COLUMNS(职业被动!$B$6:E$29),0)*$BO53,0)</f>
        <v>2298</v>
      </c>
      <c r="BR53" s="9">
        <f>ROUND(属性投放!F$4+装备属性!F$4*IF($BO53&lt;10,1,ROUNDDOWN($BO53,-1))+SUM(属性投放!G$37:G$45)*$BO53+VLOOKUP($BP$2,一级属性!$E$41:$P$64,COLUMNS(一级属性!$E$41:I$64),0)*($BO53+0.25*IF($BO53&lt;10,1,ROUNDDOWN($BO53,-1)))+VLOOKUP($BP$2,宝石属性!$B$43:$M$66,COLUMNS(宝石属性!$B$43:F$66),0)*10*VLOOKUP(ROUNDDOWN($BO53,-1),宝石属性!$B$25:$N$41,2,0)*VLOOKUP(ROUNDDOWN($BO53,-1),宝石属性!$B$25:$N$41,3,0)+VLOOKUP($BP$2,职业被动!$B$6:$M$29,COLUMNS(职业被动!$B$6:F$29),0)*$BO53,0)</f>
        <v>610</v>
      </c>
      <c r="BS53" s="9">
        <f>ROUND(属性投放!G$4+装备属性!G$4*IF($BO53&lt;10,1,ROUNDDOWN($BO53,-1))+SUM(属性投放!H$37:H$45)*$BO53+VLOOKUP($BP$2,一级属性!$E$41:$P$64,COLUMNS(一级属性!$E$41:J$64),0)*($BO53+0.25*IF($BO53&lt;10,1,ROUNDDOWN($BO53,-1)))+VLOOKUP($BP$2,宝石属性!$B$43:$M$66,COLUMNS(宝石属性!$B$43:G$66),0)*10*VLOOKUP(ROUNDDOWN($BO53,-1),宝石属性!$B$25:$N$41,2,0)*VLOOKUP(ROUNDDOWN($BO53,-1),宝石属性!$B$25:$N$41,3,0)+VLOOKUP($BP$2,职业被动!$B$6:$M$29,COLUMNS(职业被动!$B$6:G$29),0)*$BO53,0)</f>
        <v>475</v>
      </c>
      <c r="BT53" s="9">
        <f>ROUND(属性投放!H$4+装备属性!H$4*IF($BO53&lt;10,1,ROUNDDOWN($BO53,-1))+SUM(属性投放!I$37:I$45)*$BO53+VLOOKUP($BP$2,一级属性!$E$41:$P$64,COLUMNS(一级属性!$E$41:K$64),0)*($BO53+0.25*IF($BO53&lt;10,1,ROUNDDOWN($BO53,-1)))+VLOOKUP($BP$2,宝石属性!$B$43:$M$66,COLUMNS(宝石属性!$B$43:H$66),0)*10*VLOOKUP(ROUNDDOWN($BO53,-1),宝石属性!$B$25:$N$41,2,0)*VLOOKUP(ROUNDDOWN($BO53,-1),宝石属性!$B$25:$N$41,3,0)+VLOOKUP($BP$2,职业被动!$B$6:$M$29,COLUMNS(职业被动!$B$6:H$29),0)*$BO53,0)</f>
        <v>623</v>
      </c>
      <c r="BU53" s="9">
        <f>ROUND(属性投放!I$4+装备属性!I$4*IF($BO53&lt;10,1,ROUNDDOWN($BO53,-1))+SUM(属性投放!J$37:J$45)*$BO53+VLOOKUP($BP$2,一级属性!$E$41:$P$64,COLUMNS(一级属性!$E$41:L$64),0)*($BO53+0.25*IF($BO53&lt;10,1,ROUNDDOWN($BO53,-1)))+VLOOKUP($BP$2,宝石属性!$B$43:$M$66,COLUMNS(宝石属性!$B$43:I$66),0)*10*VLOOKUP(ROUNDDOWN($BO53,-1),宝石属性!$B$25:$N$41,2,0)*VLOOKUP(ROUNDDOWN($BO53,-1),宝石属性!$B$25:$N$41,3,0)+VLOOKUP($BP$2,职业被动!$B$6:$M$29,COLUMNS(职业被动!$B$6:I$29),0)*$BO53,0)</f>
        <v>583</v>
      </c>
      <c r="BV53" s="9">
        <f>ROUND(属性投放!J$4+装备属性!J$4*IF($BO53&lt;10,1,ROUNDDOWN($BO53,-1))+SUM(属性投放!K$37:K$45)*$BO53+VLOOKUP($BP$2,一级属性!$E$41:$P$64,COLUMNS(一级属性!$E$41:M$64),0)*($BO53+0.25*IF($BO53&lt;10,1,ROUNDDOWN($BO53,-1)))+VLOOKUP($BP$2,宝石属性!$B$43:$M$66,COLUMNS(宝石属性!$B$43:J$66),0)*10*VLOOKUP(ROUNDDOWN($BO53,-1),宝石属性!$B$25:$N$41,2,0)*VLOOKUP(ROUNDDOWN($BO53,-1),宝石属性!$B$25:$N$41,3,0)+VLOOKUP($BP$2,职业被动!$B$6:$M$29,COLUMNS(职业被动!$B$6:J$29),0)*$BO53,0)</f>
        <v>396</v>
      </c>
      <c r="BW53" s="9">
        <f>ROUND(属性投放!K$4+装备属性!K$4*IF($BO53&lt;10,1,ROUNDDOWN($BO53,-1))+SUM(属性投放!L$37:L$45)*$BO53+VLOOKUP($BP$2,一级属性!$E$41:$P$64,COLUMNS(一级属性!$E$41:N$64),0)*($BO53+0.25*IF($BO53&lt;10,1,ROUNDDOWN($BO53,-1)))+VLOOKUP($BP$2,宝石属性!$B$43:$M$66,COLUMNS(宝石属性!$B$43:K$66),0)*10*VLOOKUP(ROUNDDOWN($BO53,-1),宝石属性!$B$25:$N$41,2,0)*VLOOKUP(ROUNDDOWN($BO53,-1),宝石属性!$B$25:$N$41,3,0)+VLOOKUP($BP$2,职业被动!$B$6:$M$29,COLUMNS(职业被动!$B$6:K$29),0)*$BO53,0)</f>
        <v>235</v>
      </c>
      <c r="BX53" s="9">
        <f>ROUND(属性投放!L$4+装备属性!L$4*IF($BO53&lt;10,1,ROUNDDOWN($BO53,-1))+SUM(属性投放!M$37:M$45)*$BO53+VLOOKUP($BP$2,一级属性!$E$41:$P$64,COLUMNS(一级属性!$E$41:O$64),0)*($BO53+0.25*IF($BO53&lt;10,1,ROUNDDOWN($BO53,-1)))+VLOOKUP($BP$2,宝石属性!$B$43:$M$66,COLUMNS(宝石属性!$B$43:L$66),0)*10*VLOOKUP(ROUNDDOWN($BO53,-1),宝石属性!$B$25:$N$41,2,0)*VLOOKUP(ROUNDDOWN($BO53,-1),宝石属性!$B$25:$N$41,3,0)+VLOOKUP($BP$2,职业被动!$B$6:$M$29,COLUMNS(职业被动!$B$6:L$29),0)*$BO53,0)</f>
        <v>15</v>
      </c>
      <c r="BY53" s="9">
        <f>ROUND(属性投放!M$4+装备属性!M$4*IF($BO53&lt;10,1,ROUNDDOWN($BO53,-1))+SUM(属性投放!N$37:N$45)*$BO53+VLOOKUP($BP$2,一级属性!$E$41:$P$64,COLUMNS(一级属性!$E$41:P$64),0)*($BO53+0.25*IF($BO53&lt;10,1,ROUNDDOWN($BO53,-1)))+VLOOKUP($BP$2,宝石属性!$B$43:$M$66,COLUMNS(宝石属性!$B$43:M$66),0)*10*VLOOKUP(ROUNDDOWN($BO53,-1),宝石属性!$B$25:$N$41,2,0)*VLOOKUP(ROUNDDOWN($BO53,-1),宝石属性!$B$25:$N$41,3,0)+VLOOKUP($BP$2,职业被动!$B$6:$M$29,COLUMNS(职业被动!$B$6:M$29),0)*$BO53,0)</f>
        <v>535</v>
      </c>
      <c r="BZ53" s="48">
        <f>属性价值和能力评分!$F$9+ROUND(属性价值和能力评分!$F$38*10,0)*BO53+ROUND((SUM(装备属性!$W$9:$W$14)+属性价值和能力评分!$F$38*1.25+1.4+2.8)*IF(BO53&lt;10,1,ROUNDDOWN(BO53,-1)),0)+15*VLOOKUP(ROUNDDOWN(BO53,-1),宝石属性!$B$26:$D$41,2,0)*6*VLOOKUP(ROUNDDOWN(BO53,-1),宝石属性!$B$26:$D$41,3,0)+(属性价值和能力评分!$F$49*9+属性价值和能力评分!$F$50*2+属性价值和能力评分!$F$53*8/5)*BO53</f>
        <v>9358</v>
      </c>
      <c r="CB53" s="1">
        <v>50</v>
      </c>
      <c r="CC53" s="9">
        <f>ROUND(属性投放!D$4+装备属性!D$4*IF($CB53&lt;10,1,ROUNDDOWN($CB53,-1))+SUM(属性投放!E$37:E$45)*$CB53+VLOOKUP($CC$2,一级属性!$E$41:$P$64,COLUMNS(一级属性!$E$41:G$64),0)*($CB53+0.25*IF($CB53&lt;10,1,ROUNDDOWN($CB53,-1)))+VLOOKUP($CC$2,宝石属性!$B$43:$M$66,COLUMNS(宝石属性!$B$43:D$66),0)*10*VLOOKUP(ROUNDDOWN($CB53,-1),宝石属性!$B$25:$N$41,2,0)*VLOOKUP(ROUNDDOWN($CB53,-1),宝石属性!$B$25:$N$41,3,0)+VLOOKUP($CC$2,职业被动!$B$6:$M$29,COLUMNS(职业被动!$B$6:D$29),0)*$CB53,0)</f>
        <v>2370</v>
      </c>
      <c r="CD53" s="9">
        <f>ROUND(属性投放!E$4+装备属性!E$4*IF($CB53&lt;10,1,ROUNDDOWN($CB53,-1))+SUM(属性投放!F$37:F$45)*$CB53+VLOOKUP($CC$2,一级属性!$E$41:$P$64,COLUMNS(一级属性!$E$41:H$64),0)*($CB53+0.25*IF($CB53&lt;10,1,ROUNDDOWN($CB53,-1)))+VLOOKUP($CC$2,宝石属性!$B$43:$M$66,COLUMNS(宝石属性!$B$43:E$66),0)*10*VLOOKUP(ROUNDDOWN($CB53,-1),宝石属性!$B$25:$N$41,2,0)*VLOOKUP(ROUNDDOWN($CB53,-1),宝石属性!$B$25:$N$41,3,0)+VLOOKUP($CC$2,职业被动!$B$6:$M$29,COLUMNS(职业被动!$B$6:E$29),0)*$CB53,0)</f>
        <v>1360</v>
      </c>
      <c r="CE53" s="9">
        <f>ROUND(属性投放!F$4+装备属性!F$4*IF($CB53&lt;10,1,ROUNDDOWN($CB53,-1))+SUM(属性投放!G$37:G$45)*$CB53+VLOOKUP($CC$2,一级属性!$E$41:$P$64,COLUMNS(一级属性!$E$41:I$64),0)*($CB53+0.25*IF($CB53&lt;10,1,ROUNDDOWN($CB53,-1)))+VLOOKUP($CC$2,宝石属性!$B$43:$M$66,COLUMNS(宝石属性!$B$43:F$66),0)*10*VLOOKUP(ROUNDDOWN($CB53,-1),宝石属性!$B$25:$N$41,2,0)*VLOOKUP(ROUNDDOWN($CB53,-1),宝石属性!$B$25:$N$41,3,0)+VLOOKUP($CC$2,职业被动!$B$6:$M$29,COLUMNS(职业被动!$B$6:F$29),0)*$CB53,0)</f>
        <v>1128</v>
      </c>
      <c r="CF53" s="9">
        <f>ROUND(属性投放!G$4+装备属性!G$4*IF($CB53&lt;10,1,ROUNDDOWN($CB53,-1))+SUM(属性投放!H$37:H$45)*$CB53+VLOOKUP($CC$2,一级属性!$E$41:$P$64,COLUMNS(一级属性!$E$41:J$64),0)*($CB53+0.25*IF($CB53&lt;10,1,ROUNDDOWN($CB53,-1)))+VLOOKUP($CC$2,宝石属性!$B$43:$M$66,COLUMNS(宝石属性!$B$43:G$66),0)*10*VLOOKUP(ROUNDDOWN($CB53,-1),宝石属性!$B$25:$N$41,2,0)*VLOOKUP(ROUNDDOWN($CB53,-1),宝石属性!$B$25:$N$41,3,0)+VLOOKUP($CC$2,职业被动!$B$6:$M$29,COLUMNS(职业被动!$B$6:G$29),0)*$CB53,0)</f>
        <v>525</v>
      </c>
      <c r="CG53" s="9">
        <f>ROUND(属性投放!H$4+装备属性!H$4*IF($CB53&lt;10,1,ROUNDDOWN($CB53,-1))+SUM(属性投放!I$37:I$45)*$CB53+VLOOKUP($CC$2,一级属性!$E$41:$P$64,COLUMNS(一级属性!$E$41:K$64),0)*($CB53+0.25*IF($CB53&lt;10,1,ROUNDDOWN($CB53,-1)))+VLOOKUP($CC$2,宝石属性!$B$43:$M$66,COLUMNS(宝石属性!$B$43:H$66),0)*10*VLOOKUP(ROUNDDOWN($CB53,-1),宝石属性!$B$25:$N$41,2,0)*VLOOKUP(ROUNDDOWN($CB53,-1),宝石属性!$B$25:$N$41,3,0)+VLOOKUP($CC$2,职业被动!$B$6:$M$29,COLUMNS(职业被动!$B$6:H$29),0)*$CB53,0)</f>
        <v>385</v>
      </c>
      <c r="CH53" s="9">
        <f>ROUND(属性投放!I$4+装备属性!I$4*IF($CB53&lt;10,1,ROUNDDOWN($CB53,-1))+SUM(属性投放!J$37:J$45)*$CB53+VLOOKUP($CC$2,一级属性!$E$41:$P$64,COLUMNS(一级属性!$E$41:L$64),0)*($CB53+0.25*IF($CB53&lt;10,1,ROUNDDOWN($CB53,-1)))+VLOOKUP($CC$2,宝石属性!$B$43:$M$66,COLUMNS(宝石属性!$B$43:I$66),0)*10*VLOOKUP(ROUNDDOWN($CB53,-1),宝石属性!$B$25:$N$41,2,0)*VLOOKUP(ROUNDDOWN($CB53,-1),宝石属性!$B$25:$N$41,3,0)+VLOOKUP($CC$2,职业被动!$B$6:$M$29,COLUMNS(职业被动!$B$6:I$29),0)*$CB53,0)</f>
        <v>558</v>
      </c>
      <c r="CI53" s="9">
        <f>ROUND(属性投放!J$4+装备属性!J$4*IF($CB53&lt;10,1,ROUNDDOWN($CB53,-1))+SUM(属性投放!K$37:K$45)*$CB53+VLOOKUP($CC$2,一级属性!$E$41:$P$64,COLUMNS(一级属性!$E$41:M$64),0)*($CB53+0.25*IF($CB53&lt;10,1,ROUNDDOWN($CB53,-1)))+VLOOKUP($CC$2,宝石属性!$B$43:$M$66,COLUMNS(宝石属性!$B$43:J$66),0)*10*VLOOKUP(ROUNDDOWN($CB53,-1),宝石属性!$B$25:$N$41,2,0)*VLOOKUP(ROUNDDOWN($CB53,-1),宝石属性!$B$25:$N$41,3,0)+VLOOKUP($CC$2,职业被动!$B$6:$M$29,COLUMNS(职业被动!$B$6:J$29),0)*$CB53,0)</f>
        <v>353</v>
      </c>
      <c r="CJ53" s="9">
        <f>ROUND(属性投放!K$4+装备属性!K$4*IF($CB53&lt;10,1,ROUNDDOWN($CB53,-1))+SUM(属性投放!L$37:L$45)*$CB53+VLOOKUP($CC$2,一级属性!$E$41:$P$64,COLUMNS(一级属性!$E$41:N$64),0)*($CB53+0.25*IF($CB53&lt;10,1,ROUNDDOWN($CB53,-1)))+VLOOKUP($CC$2,宝石属性!$B$43:$M$66,COLUMNS(宝石属性!$B$43:K$66),0)*10*VLOOKUP(ROUNDDOWN($CB53,-1),宝石属性!$B$25:$N$41,2,0)*VLOOKUP(ROUNDDOWN($CB53,-1),宝石属性!$B$25:$N$41,3,0)+VLOOKUP($CC$2,职业被动!$B$6:$M$29,COLUMNS(职业被动!$B$6:K$29),0)*$CB53,0)</f>
        <v>195</v>
      </c>
      <c r="CK53" s="9">
        <f>ROUND(属性投放!L$4+装备属性!L$4*IF($CB53&lt;10,1,ROUNDDOWN($CB53,-1))+SUM(属性投放!M$37:M$45)*$CB53+VLOOKUP($CC$2,一级属性!$E$41:$P$64,COLUMNS(一级属性!$E$41:O$64),0)*($CB53+0.25*IF($CB53&lt;10,1,ROUNDDOWN($CB53,-1)))+VLOOKUP($CC$2,宝石属性!$B$43:$M$66,COLUMNS(宝石属性!$B$43:L$66),0)*10*VLOOKUP(ROUNDDOWN($CB53,-1),宝石属性!$B$25:$N$41,2,0)*VLOOKUP(ROUNDDOWN($CB53,-1),宝石属性!$B$25:$N$41,3,0)+VLOOKUP($CC$2,职业被动!$B$6:$M$29,COLUMNS(职业被动!$B$6:L$29),0)*$CB53,0)</f>
        <v>15</v>
      </c>
      <c r="CL53" s="9">
        <f>ROUND(属性投放!M$4+装备属性!M$4*IF($CB53&lt;10,1,ROUNDDOWN($CB53,-1))+SUM(属性投放!N$37:N$45)*$CB53+VLOOKUP($CC$2,一级属性!$E$41:$P$64,COLUMNS(一级属性!$E$41:P$64),0)*($CB53+0.25*IF($CB53&lt;10,1,ROUNDDOWN($CB53,-1)))+VLOOKUP($CC$2,宝石属性!$B$43:$M$66,COLUMNS(宝石属性!$B$43:M$66),0)*10*VLOOKUP(ROUNDDOWN($CB53,-1),宝石属性!$B$25:$N$41,2,0)*VLOOKUP(ROUNDDOWN($CB53,-1),宝石属性!$B$25:$N$41,3,0)+VLOOKUP($CC$2,职业被动!$B$6:$M$29,COLUMNS(职业被动!$B$6:M$29),0)*$CB53,0)</f>
        <v>515</v>
      </c>
      <c r="CM53" s="48">
        <f>属性价值和能力评分!$F$9+ROUND(属性价值和能力评分!$F$38*10,0)*CB53+ROUND((SUM(装备属性!$W$9:$W$14)+属性价值和能力评分!$F$38*1.25+1.4+2.8)*IF(CB53&lt;10,1,ROUNDDOWN(CB53,-1)),0)+15*VLOOKUP(ROUNDDOWN(CB53,-1),宝石属性!$B$26:$D$41,2,0)*6*VLOOKUP(ROUNDDOWN(CB53,-1),宝石属性!$B$26:$D$41,3,0)+(属性价值和能力评分!$F$49*9+属性价值和能力评分!$F$50*2+属性价值和能力评分!$F$53*8/5)*CB53</f>
        <v>9358</v>
      </c>
      <c r="CO53" s="1">
        <v>50</v>
      </c>
      <c r="CP53" s="9">
        <f>ROUND(属性投放!D$4+装备属性!D$4*IF($CO53&lt;10,1,ROUNDDOWN($CO53,-1))+SUM(属性投放!E$37:E$45)*$CO53+VLOOKUP($CP$2,一级属性!$E$41:$P$64,COLUMNS(一级属性!$E$41:G$64),0)*($CO53+0.25*IF($CO53&lt;10,1,ROUNDDOWN($CO53,-1)))+VLOOKUP($CP$2,宝石属性!$B$43:$M$66,COLUMNS(宝石属性!$B$43:D$66),0)*10*VLOOKUP(ROUNDDOWN($CO53,-1),宝石属性!$B$25:$N$41,2,0)*VLOOKUP(ROUNDDOWN($CO53,-1),宝石属性!$B$25:$N$41,3,0)+VLOOKUP($CP$2,职业被动!$B$6:$M$29,COLUMNS(职业被动!$B$6:D$29),0)*$CO53,0)</f>
        <v>2370</v>
      </c>
      <c r="CQ53" s="9">
        <f>ROUND(属性投放!E$4+装备属性!E$4*IF($CO53&lt;10,1,ROUNDDOWN($CO53,-1))+SUM(属性投放!F$37:F$45)*$CO53+VLOOKUP($CP$2,一级属性!$E$41:$P$64,COLUMNS(一级属性!$E$41:H$64),0)*($CO53+0.25*IF($CO53&lt;10,1,ROUNDDOWN($CO53,-1)))+VLOOKUP($CP$2,宝石属性!$B$43:$M$66,COLUMNS(宝石属性!$B$43:E$66),0)*10*VLOOKUP(ROUNDDOWN($CO53,-1),宝石属性!$B$25:$N$41,2,0)*VLOOKUP(ROUNDDOWN($CO53,-1),宝石属性!$B$25:$N$41,3,0)+VLOOKUP($CP$2,职业被动!$B$6:$M$29,COLUMNS(职业被动!$B$6:E$29),0)*$CO53,0)</f>
        <v>2923</v>
      </c>
      <c r="CR53" s="9">
        <f>ROUND(属性投放!F$4+装备属性!F$4*IF($CO53&lt;10,1,ROUNDDOWN($CO53,-1))+SUM(属性投放!G$37:G$45)*$CO53+VLOOKUP($CP$2,一级属性!$E$41:$P$64,COLUMNS(一级属性!$E$41:I$64),0)*($CO53+0.25*IF($CO53&lt;10,1,ROUNDDOWN($CO53,-1)))+VLOOKUP($CP$2,宝石属性!$B$43:$M$66,COLUMNS(宝石属性!$B$43:F$66),0)*10*VLOOKUP(ROUNDDOWN($CO53,-1),宝石属性!$B$25:$N$41,2,0)*VLOOKUP(ROUNDDOWN($CO53,-1),宝石属性!$B$25:$N$41,3,0)+VLOOKUP($CP$2,职业被动!$B$6:$M$29,COLUMNS(职业被动!$B$6:F$29),0)*$CO53,0)</f>
        <v>610</v>
      </c>
      <c r="CS53" s="9">
        <f>ROUND(属性投放!G$4+装备属性!G$4*IF($CO53&lt;10,1,ROUNDDOWN($CO53,-1))+SUM(属性投放!H$37:H$45)*$CO53+VLOOKUP($CP$2,一级属性!$E$41:$P$64,COLUMNS(一级属性!$E$41:J$64),0)*($CO53+0.25*IF($CO53&lt;10,1,ROUNDDOWN($CO53,-1)))+VLOOKUP($CP$2,宝石属性!$B$43:$M$66,COLUMNS(宝石属性!$B$43:G$66),0)*10*VLOOKUP(ROUNDDOWN($CO53,-1),宝石属性!$B$25:$N$41,2,0)*VLOOKUP(ROUNDDOWN($CO53,-1),宝石属性!$B$25:$N$41,3,0)+VLOOKUP($CP$2,职业被动!$B$6:$M$29,COLUMNS(职业被动!$B$6:G$29),0)*$CO53,0)</f>
        <v>475</v>
      </c>
      <c r="CT53" s="9">
        <f>ROUND(属性投放!H$4+装备属性!H$4*IF($CO53&lt;10,1,ROUNDDOWN($CO53,-1))+SUM(属性投放!I$37:I$45)*$CO53+VLOOKUP($CP$2,一级属性!$E$41:$P$64,COLUMNS(一级属性!$E$41:K$64),0)*($CO53+0.25*IF($CO53&lt;10,1,ROUNDDOWN($CO53,-1)))+VLOOKUP($CP$2,宝石属性!$B$43:$M$66,COLUMNS(宝石属性!$B$43:H$66),0)*10*VLOOKUP(ROUNDDOWN($CO53,-1),宝石属性!$B$25:$N$41,2,0)*VLOOKUP(ROUNDDOWN($CO53,-1),宝石属性!$B$25:$N$41,3,0)+VLOOKUP($CP$2,职业被动!$B$6:$M$29,COLUMNS(职业被动!$B$6:H$29),0)*$CO53,0)</f>
        <v>858</v>
      </c>
      <c r="CU53" s="9">
        <f>ROUND(属性投放!I$4+装备属性!I$4*IF($CO53&lt;10,1,ROUNDDOWN($CO53,-1))+SUM(属性投放!J$37:J$45)*$CO53+VLOOKUP($CP$2,一级属性!$E$41:$P$64,COLUMNS(一级属性!$E$41:L$64),0)*($CO53+0.25*IF($CO53&lt;10,1,ROUNDDOWN($CO53,-1)))+VLOOKUP($CP$2,宝石属性!$B$43:$M$66,COLUMNS(宝石属性!$B$43:I$66),0)*10*VLOOKUP(ROUNDDOWN($CO53,-1),宝石属性!$B$25:$N$41,2,0)*VLOOKUP(ROUNDDOWN($CO53,-1),宝石属性!$B$25:$N$41,3,0)+VLOOKUP($CP$2,职业被动!$B$6:$M$29,COLUMNS(职业被动!$B$6:I$29),0)*$CO53,0)</f>
        <v>733</v>
      </c>
      <c r="CV53" s="9">
        <f>ROUND(属性投放!J$4+装备属性!J$4*IF($CO53&lt;10,1,ROUNDDOWN($CO53,-1))+SUM(属性投放!K$37:K$45)*$CO53+VLOOKUP($CP$2,一级属性!$E$41:$P$64,COLUMNS(一级属性!$E$41:M$64),0)*($CO53+0.25*IF($CO53&lt;10,1,ROUNDDOWN($CO53,-1)))+VLOOKUP($CP$2,宝石属性!$B$43:$M$66,COLUMNS(宝石属性!$B$43:J$66),0)*10*VLOOKUP(ROUNDDOWN($CO53,-1),宝石属性!$B$25:$N$41,2,0)*VLOOKUP(ROUNDDOWN($CO53,-1),宝石属性!$B$25:$N$41,3,0)+VLOOKUP($CP$2,职业被动!$B$6:$M$29,COLUMNS(职业被动!$B$6:J$29),0)*$CO53,0)</f>
        <v>290</v>
      </c>
      <c r="CW53" s="9">
        <f>ROUND(属性投放!K$4+装备属性!K$4*IF($CO53&lt;10,1,ROUNDDOWN($CO53,-1))+SUM(属性投放!L$37:L$45)*$CO53+VLOOKUP($CP$2,一级属性!$E$41:$P$64,COLUMNS(一级属性!$E$41:N$64),0)*($CO53+0.25*IF($CO53&lt;10,1,ROUNDDOWN($CO53,-1)))+VLOOKUP($CP$2,宝石属性!$B$43:$M$66,COLUMNS(宝石属性!$B$43:K$66),0)*10*VLOOKUP(ROUNDDOWN($CO53,-1),宝石属性!$B$25:$N$41,2,0)*VLOOKUP(ROUNDDOWN($CO53,-1),宝石属性!$B$25:$N$41,3,0)+VLOOKUP($CP$2,职业被动!$B$6:$M$29,COLUMNS(职业被动!$B$6:K$29),0)*$CO53,0)</f>
        <v>195</v>
      </c>
      <c r="CX53" s="9">
        <f>ROUND(属性投放!L$4+装备属性!L$4*IF($CO53&lt;10,1,ROUNDDOWN($CO53,-1))+SUM(属性投放!M$37:M$45)*$CO53+VLOOKUP($CP$2,一级属性!$E$41:$P$64,COLUMNS(一级属性!$E$41:O$64),0)*($CO53+0.25*IF($CO53&lt;10,1,ROUNDDOWN($CO53,-1)))+VLOOKUP($CP$2,宝石属性!$B$43:$M$66,COLUMNS(宝石属性!$B$43:L$66),0)*10*VLOOKUP(ROUNDDOWN($CO53,-1),宝石属性!$B$25:$N$41,2,0)*VLOOKUP(ROUNDDOWN($CO53,-1),宝石属性!$B$25:$N$41,3,0)+VLOOKUP($CP$2,职业被动!$B$6:$M$29,COLUMNS(职业被动!$B$6:L$29),0)*$CO53,0)</f>
        <v>15</v>
      </c>
      <c r="CY53" s="9">
        <f>ROUND(属性投放!M$4+装备属性!M$4*IF($CO53&lt;10,1,ROUNDDOWN($CO53,-1))+SUM(属性投放!N$37:N$45)*$CO53+VLOOKUP($CP$2,一级属性!$E$41:$P$64,COLUMNS(一级属性!$E$41:P$64),0)*($CO53+0.25*IF($CO53&lt;10,1,ROUNDDOWN($CO53,-1)))+VLOOKUP($CP$2,宝石属性!$B$43:$M$66,COLUMNS(宝石属性!$B$43:M$66),0)*10*VLOOKUP(ROUNDDOWN($CO53,-1),宝石属性!$B$25:$N$41,2,0)*VLOOKUP(ROUNDDOWN($CO53,-1),宝石属性!$B$25:$N$41,3,0)+VLOOKUP($CP$2,职业被动!$B$6:$M$29,COLUMNS(职业被动!$B$6:M$29),0)*$CO53,0)</f>
        <v>515</v>
      </c>
      <c r="CZ53" s="48">
        <f>属性价值和能力评分!$F$9+ROUND(属性价值和能力评分!$F$38*10,0)*CO53+ROUND((SUM(装备属性!$W$9:$W$14)+属性价值和能力评分!$F$38*1.25+1.4+2.8)*IF(CO53&lt;10,1,ROUNDDOWN(CO53,-1)),0)+15*VLOOKUP(ROUNDDOWN(CO53,-1),宝石属性!$B$26:$D$41,2,0)*6*VLOOKUP(ROUNDDOWN(CO53,-1),宝石属性!$B$26:$D$41,3,0)+(属性价值和能力评分!$F$49*9+属性价值和能力评分!$F$50*2+属性价值和能力评分!$F$53*8/5)*CO53</f>
        <v>9358</v>
      </c>
      <c r="DB53" s="1">
        <v>50</v>
      </c>
      <c r="DC53" s="9">
        <f>ROUND(属性投放!D$4+装备属性!D$4*IF($DB53&lt;10,1,ROUNDDOWN($DB53,-1))+SUM(属性投放!E$37:E$45)*$DB53+VLOOKUP($DC$2,一级属性!$E$41:$P$64,COLUMNS(一级属性!$E$41:G$64),0)*($DB53+0.25*IF($DB53&lt;10,1,ROUNDDOWN($DB53,-1)))+VLOOKUP($DC$2,宝石属性!$B$43:$M$66,COLUMNS(宝石属性!$B$43:D$66),0)*10*VLOOKUP(ROUNDDOWN($DB53,-1),宝石属性!$B$25:$N$41,2,0)*VLOOKUP(ROUNDDOWN($DB53,-1),宝石属性!$B$25:$N$41,3,0)+VLOOKUP($DC$2,职业被动!$B$6:$M$29,COLUMNS(职业被动!$B$6:D$29),0)*$DB53,0)</f>
        <v>2720</v>
      </c>
      <c r="DD53" s="9">
        <f>ROUND(属性投放!E$4+装备属性!E$4*IF($DB53&lt;10,1,ROUNDDOWN($DB53,-1))+SUM(属性投放!F$37:F$45)*$DB53+VLOOKUP($DC$2,一级属性!$E$41:$P$64,COLUMNS(一级属性!$E$41:H$64),0)*($DB53+0.25*IF($DB53&lt;10,1,ROUNDDOWN($DB53,-1)))+VLOOKUP($DC$2,宝石属性!$B$43:$M$66,COLUMNS(宝石属性!$B$43:E$66),0)*10*VLOOKUP(ROUNDDOWN($DB53,-1),宝石属性!$B$25:$N$41,2,0)*VLOOKUP(ROUNDDOWN($DB53,-1),宝石属性!$B$25:$N$41,3,0)+VLOOKUP($DC$2,职业被动!$B$6:$M$29,COLUMNS(职业被动!$B$6:E$29),0)*$DB53,0)</f>
        <v>1360</v>
      </c>
      <c r="DE53" s="9">
        <f>ROUND(属性投放!F$4+装备属性!F$4*IF($DB53&lt;10,1,ROUNDDOWN($DB53,-1))+SUM(属性投放!G$37:G$45)*$DB53+VLOOKUP($DC$2,一级属性!$E$41:$P$64,COLUMNS(一级属性!$E$41:I$64),0)*($DB53+0.25*IF($DB53&lt;10,1,ROUNDDOWN($DB53,-1)))+VLOOKUP($DC$2,宝石属性!$B$43:$M$66,COLUMNS(宝石属性!$B$43:F$66),0)*10*VLOOKUP(ROUNDDOWN($DB53,-1),宝石属性!$B$25:$N$41,2,0)*VLOOKUP(ROUNDDOWN($DB53,-1),宝石属性!$B$25:$N$41,3,0)+VLOOKUP($DC$2,职业被动!$B$6:$M$29,COLUMNS(职业被动!$B$6:F$29),0)*$DB53,0)</f>
        <v>610</v>
      </c>
      <c r="DF53" s="9">
        <f>ROUND(属性投放!G$4+装备属性!G$4*IF($DB53&lt;10,1,ROUNDDOWN($DB53,-1))+SUM(属性投放!H$37:H$45)*$DB53+VLOOKUP($DC$2,一级属性!$E$41:$P$64,COLUMNS(一级属性!$E$41:J$64),0)*($DB53+0.25*IF($DB53&lt;10,1,ROUNDDOWN($DB53,-1)))+VLOOKUP($DC$2,宝石属性!$B$43:$M$66,COLUMNS(宝石属性!$B$43:G$66),0)*10*VLOOKUP(ROUNDDOWN($DB53,-1),宝石属性!$B$25:$N$41,2,0)*VLOOKUP(ROUNDDOWN($DB53,-1),宝石属性!$B$25:$N$41,3,0)+VLOOKUP($DC$2,职业被动!$B$6:$M$29,COLUMNS(职业被动!$B$6:G$29),0)*$DB53,0)</f>
        <v>1323</v>
      </c>
      <c r="DG53" s="9">
        <f>ROUND(属性投放!H$4+装备属性!H$4*IF($DB53&lt;10,1,ROUNDDOWN($DB53,-1))+SUM(属性投放!I$37:I$45)*$DB53+VLOOKUP($DC$2,一级属性!$E$41:$P$64,COLUMNS(一级属性!$E$41:K$64),0)*($DB53+0.25*IF($DB53&lt;10,1,ROUNDDOWN($DB53,-1)))+VLOOKUP($DC$2,宝石属性!$B$43:$M$66,COLUMNS(宝石属性!$B$43:H$66),0)*10*VLOOKUP(ROUNDDOWN($DB53,-1),宝石属性!$B$25:$N$41,2,0)*VLOOKUP(ROUNDDOWN($DB53,-1),宝石属性!$B$25:$N$41,3,0)+VLOOKUP($DC$2,职业被动!$B$6:$M$29,COLUMNS(职业被动!$B$6:H$29),0)*$DB53,0)</f>
        <v>385</v>
      </c>
      <c r="DH53" s="9">
        <f>ROUND(属性投放!I$4+装备属性!I$4*IF($DB53&lt;10,1,ROUNDDOWN($DB53,-1))+SUM(属性投放!J$37:J$45)*$DB53+VLOOKUP($DC$2,一级属性!$E$41:$P$64,COLUMNS(一级属性!$E$41:L$64),0)*($DB53+0.25*IF($DB53&lt;10,1,ROUNDDOWN($DB53,-1)))+VLOOKUP($DC$2,宝石属性!$B$43:$M$66,COLUMNS(宝石属性!$B$43:I$66),0)*10*VLOOKUP(ROUNDDOWN($DB53,-1),宝石属性!$B$25:$N$41,2,0)*VLOOKUP(ROUNDDOWN($DB53,-1),宝石属性!$B$25:$N$41,3,0)+VLOOKUP($DC$2,职业被动!$B$6:$M$29,COLUMNS(职业被动!$B$6:I$29),0)*$DB53,0)</f>
        <v>495</v>
      </c>
      <c r="DI53" s="9">
        <f>ROUND(属性投放!J$4+装备属性!J$4*IF($DB53&lt;10,1,ROUNDDOWN($DB53,-1))+SUM(属性投放!K$37:K$45)*$DB53+VLOOKUP($DC$2,一级属性!$E$41:$P$64,COLUMNS(一级属性!$E$41:M$64),0)*($DB53+0.25*IF($DB53&lt;10,1,ROUNDDOWN($DB53,-1)))+VLOOKUP($DC$2,宝石属性!$B$43:$M$66,COLUMNS(宝石属性!$B$43:J$66),0)*10*VLOOKUP(ROUNDDOWN($DB53,-1),宝石属性!$B$25:$N$41,2,0)*VLOOKUP(ROUNDDOWN($DB53,-1),宝石属性!$B$25:$N$41,3,0)+VLOOKUP($DC$2,职业被动!$B$6:$M$29,COLUMNS(职业被动!$B$6:J$29),0)*$DB53,0)</f>
        <v>353</v>
      </c>
      <c r="DJ53" s="9">
        <f>ROUND(属性投放!K$4+装备属性!K$4*IF($DB53&lt;10,1,ROUNDDOWN($DB53,-1))+SUM(属性投放!L$37:L$45)*$DB53+VLOOKUP($DC$2,一级属性!$E$41:$P$64,COLUMNS(一级属性!$E$41:N$64),0)*($DB53+0.25*IF($DB53&lt;10,1,ROUNDDOWN($DB53,-1)))+VLOOKUP($DC$2,宝石属性!$B$43:$M$66,COLUMNS(宝石属性!$B$43:K$66),0)*10*VLOOKUP(ROUNDDOWN($DB53,-1),宝石属性!$B$25:$N$41,2,0)*VLOOKUP(ROUNDDOWN($DB53,-1),宝石属性!$B$25:$N$41,3,0)+VLOOKUP($DC$2,职业被动!$B$6:$M$29,COLUMNS(职业被动!$B$6:K$29),0)*$DB53,0)</f>
        <v>235</v>
      </c>
      <c r="DK53" s="9">
        <f>ROUND(属性投放!L$4+装备属性!L$4*IF($DB53&lt;10,1,ROUNDDOWN($DB53,-1))+SUM(属性投放!M$37:M$45)*$DB53+VLOOKUP($DC$2,一级属性!$E$41:$P$64,COLUMNS(一级属性!$E$41:O$64),0)*($DB53+0.25*IF($DB53&lt;10,1,ROUNDDOWN($DB53,-1)))+VLOOKUP($DC$2,宝石属性!$B$43:$M$66,COLUMNS(宝石属性!$B$43:L$66),0)*10*VLOOKUP(ROUNDDOWN($DB53,-1),宝石属性!$B$25:$N$41,2,0)*VLOOKUP(ROUNDDOWN($DB53,-1),宝石属性!$B$25:$N$41,3,0)+VLOOKUP($DC$2,职业被动!$B$6:$M$29,COLUMNS(职业被动!$B$6:L$29),0)*$DB53,0)</f>
        <v>15</v>
      </c>
      <c r="DL53" s="9">
        <f>ROUND(属性投放!M$4+装备属性!M$4*IF($DB53&lt;10,1,ROUNDDOWN($DB53,-1))+SUM(属性投放!N$37:N$45)*$DB53+VLOOKUP($DC$2,一级属性!$E$41:$P$64,COLUMNS(一级属性!$E$41:P$64),0)*($DB53+0.25*IF($DB53&lt;10,1,ROUNDDOWN($DB53,-1)))+VLOOKUP($DC$2,宝石属性!$B$43:$M$66,COLUMNS(宝石属性!$B$43:M$66),0)*10*VLOOKUP(ROUNDDOWN($DB53,-1),宝石属性!$B$25:$N$41,2,0)*VLOOKUP(ROUNDDOWN($DB53,-1),宝石属性!$B$25:$N$41,3,0)+VLOOKUP($DC$2,职业被动!$B$6:$M$29,COLUMNS(职业被动!$B$6:M$29),0)*$DB53,0)</f>
        <v>515</v>
      </c>
      <c r="DM53" s="48">
        <f>属性价值和能力评分!$F$9+ROUND(属性价值和能力评分!$F$38*10,0)*DB53+ROUND((SUM(装备属性!$W$9:$W$14)+属性价值和能力评分!$F$38*1.25+1.4+2.8)*IF(DB53&lt;10,1,ROUNDDOWN(DB53,-1)),0)+15*VLOOKUP(ROUNDDOWN(DB53,-1),宝石属性!$B$26:$D$41,2,0)*6*VLOOKUP(ROUNDDOWN(DB53,-1),宝石属性!$B$26:$D$41,3,0)+(属性价值和能力评分!$F$49*9+属性价值和能力评分!$F$50*2+属性价值和能力评分!$F$53*8/5)*DB53</f>
        <v>9358</v>
      </c>
      <c r="DO53" s="1">
        <v>50</v>
      </c>
      <c r="DP53" s="9">
        <f>ROUND(属性投放!D$4+装备属性!D$4*IF($DO53&lt;10,1,ROUNDDOWN($DO53,-1))+SUM(属性投放!E$37:E$45)*$DO53+VLOOKUP($DP$2,一级属性!$E$41:$P$64,COLUMNS(一级属性!$E$41:G$64),0)*($DO53+0.25*IF($DO53&lt;10,1,ROUNDDOWN($DO53,-1)))+VLOOKUP($DP$2,宝石属性!$B$43:$M$66,COLUMNS(宝石属性!$B$43:D$66),0)*10*VLOOKUP(ROUNDDOWN($DO53,-1),宝石属性!$B$25:$N$41,2,0)*VLOOKUP(ROUNDDOWN($DO53,-1),宝石属性!$B$25:$N$41,3,0)+VLOOKUP($DP$2,职业被动!$B$6:$M$29,COLUMNS(职业被动!$B$6:D$29),0)*$DO53,0)</f>
        <v>5770</v>
      </c>
      <c r="DQ53" s="9">
        <f>ROUND(属性投放!E$4+装备属性!E$4*IF($DO53&lt;10,1,ROUNDDOWN($DO53,-1))+SUM(属性投放!F$37:F$45)*$DO53+VLOOKUP($DP$2,一级属性!$E$41:$P$64,COLUMNS(一级属性!$E$41:H$64),0)*($DO53+0.25*IF($DO53&lt;10,1,ROUNDDOWN($DO53,-1)))+VLOOKUP($DP$2,宝石属性!$B$43:$M$66,COLUMNS(宝石属性!$B$43:E$66),0)*10*VLOOKUP(ROUNDDOWN($DO53,-1),宝石属性!$B$25:$N$41,2,0)*VLOOKUP(ROUNDDOWN($DO53,-1),宝石属性!$B$25:$N$41,3,0)+VLOOKUP($DP$2,职业被动!$B$6:$M$29,COLUMNS(职业被动!$B$6:E$29),0)*$DO53,0)</f>
        <v>1360</v>
      </c>
      <c r="DR53" s="9">
        <f>ROUND(属性投放!F$4+装备属性!F$4*IF($DO53&lt;10,1,ROUNDDOWN($DO53,-1))+SUM(属性投放!G$37:G$45)*$DO53+VLOOKUP($DP$2,一级属性!$E$41:$P$64,COLUMNS(一级属性!$E$41:I$64),0)*($DO53+0.25*IF($DO53&lt;10,1,ROUNDDOWN($DO53,-1)))+VLOOKUP($DP$2,宝石属性!$B$43:$M$66,COLUMNS(宝石属性!$B$43:F$66),0)*10*VLOOKUP(ROUNDDOWN($DO53,-1),宝石属性!$B$25:$N$41,2,0)*VLOOKUP(ROUNDDOWN($DO53,-1),宝石属性!$B$25:$N$41,3,0)+VLOOKUP($DP$2,职业被动!$B$6:$M$29,COLUMNS(职业被动!$B$6:F$29),0)*$DO53,0)</f>
        <v>610</v>
      </c>
      <c r="DS53" s="9">
        <f>ROUND(属性投放!G$4+装备属性!G$4*IF($DO53&lt;10,1,ROUNDDOWN($DO53,-1))+SUM(属性投放!H$37:H$45)*$DO53+VLOOKUP($DP$2,一级属性!$E$41:$P$64,COLUMNS(一级属性!$E$41:J$64),0)*($DO53+0.25*IF($DO53&lt;10,1,ROUNDDOWN($DO53,-1)))+VLOOKUP($DP$2,宝石属性!$B$43:$M$66,COLUMNS(宝石属性!$B$43:G$66),0)*10*VLOOKUP(ROUNDDOWN($DO53,-1),宝石属性!$B$25:$N$41,2,0)*VLOOKUP(ROUNDDOWN($DO53,-1),宝石属性!$B$25:$N$41,3,0)+VLOOKUP($DP$2,职业被动!$B$6:$M$29,COLUMNS(职业被动!$B$6:G$29),0)*$DO53,0)</f>
        <v>475</v>
      </c>
      <c r="DT53" s="9">
        <f>ROUND(属性投放!H$4+装备属性!H$4*IF($DO53&lt;10,1,ROUNDDOWN($DO53,-1))+SUM(属性投放!I$37:I$45)*$DO53+VLOOKUP($DP$2,一级属性!$E$41:$P$64,COLUMNS(一级属性!$E$41:K$64),0)*($DO53+0.25*IF($DO53&lt;10,1,ROUNDDOWN($DO53,-1)))+VLOOKUP($DP$2,宝石属性!$B$43:$M$66,COLUMNS(宝石属性!$B$43:H$66),0)*10*VLOOKUP(ROUNDDOWN($DO53,-1),宝石属性!$B$25:$N$41,2,0)*VLOOKUP(ROUNDDOWN($DO53,-1),宝石属性!$B$25:$N$41,3,0)+VLOOKUP($DP$2,职业被动!$B$6:$M$29,COLUMNS(职业被动!$B$6:H$29),0)*$DO53,0)</f>
        <v>435</v>
      </c>
      <c r="DU53" s="9">
        <f>ROUND(属性投放!I$4+装备属性!I$4*IF($DO53&lt;10,1,ROUNDDOWN($DO53,-1))+SUM(属性投放!J$37:J$45)*$DO53+VLOOKUP($DP$2,一级属性!$E$41:$P$64,COLUMNS(一级属性!$E$41:L$64),0)*($DO53+0.25*IF($DO53&lt;10,1,ROUNDDOWN($DO53,-1)))+VLOOKUP($DP$2,宝石属性!$B$43:$M$66,COLUMNS(宝石属性!$B$43:I$66),0)*10*VLOOKUP(ROUNDDOWN($DO53,-1),宝石属性!$B$25:$N$41,2,0)*VLOOKUP(ROUNDDOWN($DO53,-1),宝石属性!$B$25:$N$41,3,0)+VLOOKUP($DP$2,职业被动!$B$6:$M$29,COLUMNS(职业被动!$B$6:I$29),0)*$DO53,0)</f>
        <v>495</v>
      </c>
      <c r="DV53" s="9">
        <f>ROUND(属性投放!J$4+装备属性!J$4*IF($DO53&lt;10,1,ROUNDDOWN($DO53,-1))+SUM(属性投放!K$37:K$45)*$DO53+VLOOKUP($DP$2,一级属性!$E$41:$P$64,COLUMNS(一级属性!$E$41:M$64),0)*($DO53+0.25*IF($DO53&lt;10,1,ROUNDDOWN($DO53,-1)))+VLOOKUP($DP$2,宝石属性!$B$43:$M$66,COLUMNS(宝石属性!$B$43:J$66),0)*10*VLOOKUP(ROUNDDOWN($DO53,-1),宝石属性!$B$25:$N$41,2,0)*VLOOKUP(ROUNDDOWN($DO53,-1),宝石属性!$B$25:$N$41,3,0)+VLOOKUP($DP$2,职业被动!$B$6:$M$29,COLUMNS(职业被动!$B$6:J$29),0)*$DO53,0)</f>
        <v>353</v>
      </c>
      <c r="DW53" s="9">
        <f>ROUND(属性投放!K$4+装备属性!K$4*IF($DO53&lt;10,1,ROUNDDOWN($DO53,-1))+SUM(属性投放!L$37:L$45)*$DO53+VLOOKUP($DP$2,一级属性!$E$41:$P$64,COLUMNS(一级属性!$E$41:N$64),0)*($DO53+0.25*IF($DO53&lt;10,1,ROUNDDOWN($DO53,-1)))+VLOOKUP($DP$2,宝石属性!$B$43:$M$66,COLUMNS(宝石属性!$B$43:K$66),0)*10*VLOOKUP(ROUNDDOWN($DO53,-1),宝石属性!$B$25:$N$41,2,0)*VLOOKUP(ROUNDDOWN($DO53,-1),宝石属性!$B$25:$N$41,3,0)+VLOOKUP($DP$2,职业被动!$B$6:$M$29,COLUMNS(职业被动!$B$6:K$29),0)*$DO53,0)</f>
        <v>235</v>
      </c>
      <c r="DX53" s="9">
        <f>ROUND(属性投放!L$4+装备属性!L$4*IF($DO53&lt;10,1,ROUNDDOWN($DO53,-1))+SUM(属性投放!M$37:M$45)*$DO53+VLOOKUP($DP$2,一级属性!$E$41:$P$64,COLUMNS(一级属性!$E$41:O$64),0)*($DO53+0.25*IF($DO53&lt;10,1,ROUNDDOWN($DO53,-1)))+VLOOKUP($DP$2,宝石属性!$B$43:$M$66,COLUMNS(宝石属性!$B$43:L$66),0)*10*VLOOKUP(ROUNDDOWN($DO53,-1),宝石属性!$B$25:$N$41,2,0)*VLOOKUP(ROUNDDOWN($DO53,-1),宝石属性!$B$25:$N$41,3,0)+VLOOKUP($DP$2,职业被动!$B$6:$M$29,COLUMNS(职业被动!$B$6:L$29),0)*$DO53,0)</f>
        <v>15</v>
      </c>
      <c r="DY53" s="9">
        <f>ROUND(属性投放!M$4+装备属性!M$4*IF($DO53&lt;10,1,ROUNDDOWN($DO53,-1))+SUM(属性投放!N$37:N$45)*$DO53+VLOOKUP($DP$2,一级属性!$E$41:$P$64,COLUMNS(一级属性!$E$41:P$64),0)*($DO53+0.25*IF($DO53&lt;10,1,ROUNDDOWN($DO53,-1)))+VLOOKUP($DP$2,宝石属性!$B$43:$M$66,COLUMNS(宝石属性!$B$43:M$66),0)*10*VLOOKUP(ROUNDDOWN($DO53,-1),宝石属性!$B$25:$N$41,2,0)*VLOOKUP(ROUNDDOWN($DO53,-1),宝石属性!$B$25:$N$41,3,0)+VLOOKUP($DP$2,职业被动!$B$6:$M$29,COLUMNS(职业被动!$B$6:M$29),0)*$DO53,0)</f>
        <v>515</v>
      </c>
      <c r="DZ53" s="48">
        <f>属性价值和能力评分!$F$9+ROUND(属性价值和能力评分!$F$38*10,0)*DO53+ROUND((SUM(装备属性!$W$9:$W$14)+属性价值和能力评分!$F$38*1.25+1.4+2.8)*IF(DO53&lt;10,1,ROUNDDOWN(DO53,-1)),0)+15*VLOOKUP(ROUNDDOWN(DO53,-1),宝石属性!$B$26:$D$41,2,0)*6*VLOOKUP(ROUNDDOWN(DO53,-1),宝石属性!$B$26:$D$41,3,0)+(属性价值和能力评分!$F$49*9+属性价值和能力评分!$F$50*2+属性价值和能力评分!$F$53*8/5)*DO53</f>
        <v>9358</v>
      </c>
      <c r="EA53" s="17"/>
      <c r="EB53" s="1">
        <v>50</v>
      </c>
      <c r="EC53" s="1">
        <f>ROUND(CC53/MAX(CE53/10,((CE53*(1+属性投放!$E$8)-CF53+属性投放!$F$8*EB53)*(1+属性投放!$G$8)*(1+属性投放!$H$8))),1)</f>
        <v>2.8</v>
      </c>
      <c r="ED53" s="1">
        <f>ROUND(CP53/MAX(CE53/10,((CE53*(1+属性投放!$E$8)-CS53+属性投放!$F$8*EB53)*(1+属性投放!$G$8)*(1+属性投放!$H$8))),1)</f>
        <v>2.6</v>
      </c>
      <c r="EE53" s="1">
        <f>ROUND(DC53/MAX(CE53/10,((CE53*(1+属性投放!$E$8)-DF53+属性投放!$F$8*EB53)*(1+属性投放!$G$8)*(1+属性投放!$H$8))),1)</f>
        <v>24.1</v>
      </c>
      <c r="EF53" s="1">
        <f>ROUND(DP53/MAX(CE53/10,((CE53*(1+属性投放!$E$8)-DS53+属性投放!$F$8*EB53)*(1+属性投放!$G$8)*(1+属性投放!$H$8))),1)</f>
        <v>6.3</v>
      </c>
      <c r="EH53" s="1">
        <f>ROUND(CC53/MAX(属性投放!$F$9*EB53,((CT53*(1+属性投放!$E$9)-CH53+属性投放!$F$9*EB53)*(1+属性投放!$G$9)*(1+属性投放!$H$9))),1)</f>
        <v>2.6</v>
      </c>
      <c r="EI53" s="1">
        <f>ROUND(CP53/MAX(属性投放!$F$9*EB53,((CT53*(1+属性投放!$E$9)-CU53+属性投放!$F$9*EB53)*(1+属性投放!$G$9)*(1+属性投放!$H$9))),1)</f>
        <v>3.2</v>
      </c>
      <c r="EJ53" s="1">
        <f>ROUND(DC53/MAX(属性投放!$F$9*EB53,((CT53*(1+属性投放!$E$9)-DH53+属性投放!$F$9*EB53)*(1+属性投放!$G$9)*(1+属性投放!$H$9))),1)</f>
        <v>2.7</v>
      </c>
      <c r="EK53" s="1">
        <f>ROUND(DP53/MAX(属性投放!$F$9*EB53,((CT53*(1+属性投放!$E$9)-DU53+属性投放!$F$9*EB53)*(1+属性投放!$G$9)*(1+属性投放!$H$9))),1)</f>
        <v>5.8</v>
      </c>
      <c r="EM53" s="1">
        <f>ROUND(CC53/((BW53*(1+属性投放!$E$10)+属性投放!$F$10*EB53)*(1+属性投放!$G$10)*(1+属性投放!$H$10)),1)</f>
        <v>5.8</v>
      </c>
      <c r="EN53" s="1">
        <f>ROUND(CP53/((BW53*(1+属性投放!$E$10)+属性投放!$F$10*EB53)*(1+属性投放!$G$10)*(1+属性投放!$H$10)),1)</f>
        <v>5.8</v>
      </c>
      <c r="EO53" s="1">
        <f>ROUND(DC53/((BW53*(1+属性投放!$E$10)+属性投放!$F$10*EB53)*(1+属性投放!$G$10)*(1+属性投放!$H$10)),1)</f>
        <v>6.7</v>
      </c>
      <c r="EP53" s="1">
        <f>ROUND(DP53/((BW53*(1+属性投放!$E$10)+属性投放!$F$10*EB53)*(1+属性投放!$G$10)*(1+属性投放!$H$10)),1)</f>
        <v>14.1</v>
      </c>
    </row>
    <row r="54" spans="2:146">
      <c r="B54" s="1">
        <v>51</v>
      </c>
      <c r="C54" s="9">
        <f>ROUND(属性投放!D$4+装备属性!D$4*IF($B54&lt;10,1,ROUNDDOWN($B54,-1))+SUM(属性投放!E$37:E$45)*$B54+VLOOKUP($C$2,一级属性!$E$41:$P$64,COLUMNS(一级属性!$E$41:G$64),0)*($B54+0.25*IF($B54&lt;10,1,ROUNDDOWN($B54,-1)))+VLOOKUP($C$2,宝石属性!$B$43:$M$66,COLUMNS(宝石属性!$B$43:D$66),0)*10*VLOOKUP(ROUNDDOWN($B54,-1),宝石属性!$B$25:$N$41,2,0)*VLOOKUP(ROUNDDOWN($B54,-1),宝石属性!$B$25:$N$41,3,0)+VLOOKUP($C$2,职业被动!$B$6:$M$29,COLUMNS(职业被动!$B$6:D$29),0)*$B54,0)</f>
        <v>2901</v>
      </c>
      <c r="D54" s="9">
        <f>ROUND(属性投放!E$4+装备属性!E$4*IF($B54&lt;10,1,ROUNDDOWN($B54,-1))+SUM(属性投放!F$37:F$38)*$B54+VLOOKUP($C$2,一级属性!$E$67:$P$90,COLUMNS(一级属性!$E$67:H$90),0)*$B54+VLOOKUP($C$2,宝石属性!$B$43:$M$66,COLUMNS(宝石属性!$B$43:E$66),0)*10*VLOOKUP(ROUNDDOWN($B54,-1),宝石属性!$B$25:$N$41,2,0)*VLOOKUP(ROUNDDOWN($B54,-1),宝石属性!$B$25:$N$41,3,0)+VLOOKUP($C$2,职业被动!$B$6:$M$29,COLUMNS(职业被动!$B$6:E$29),0)*$B54,0)</f>
        <v>1375</v>
      </c>
      <c r="E54" s="9">
        <f>ROUND(属性投放!F$4+装备属性!F$4*IF($B54&lt;10,1,ROUNDDOWN($B54,-1))+SUM(属性投放!G$37:G$38)*$B54+VLOOKUP($C$2,一级属性!$E$67:$P$90,COLUMNS(一级属性!$E$67:I$90),0)*$B54+VLOOKUP($C$2,宝石属性!$B$43:$M$66,COLUMNS(宝石属性!$B$43:F$66),0)*10*VLOOKUP(ROUNDDOWN($B54,-1),宝石属性!$B$25:$N$41,2,0)*VLOOKUP(ROUNDDOWN($B54,-1),宝石属性!$B$25:$N$41,3,0)+VLOOKUP($C$2,职业被动!$B$6:$M$29,COLUMNS(职业被动!$B$6:F$29),0)*$B54,0)</f>
        <v>1035</v>
      </c>
      <c r="F54" s="9">
        <f>ROUND(属性投放!G$4+装备属性!G$4*IF($B54&lt;10,1,ROUNDDOWN($B54,-1))+SUM(属性投放!H$37:H$38)*$B54+VLOOKUP($C$2,一级属性!$E$67:$P$90,COLUMNS(一级属性!$E$67:J$90),0)*$B54+VLOOKUP($C$2,宝石属性!$B$43:$M$66,COLUMNS(宝石属性!$B$43:G$66),0)*10*VLOOKUP(ROUNDDOWN($B54,-1),宝石属性!$B$25:$N$41,2,0)*VLOOKUP(ROUNDDOWN($B54,-1),宝石属性!$B$25:$N$41,3,0)+VLOOKUP($C$2,职业被动!$B$6:$M$29,COLUMNS(职业被动!$B$6:G$29),0)*$B54,0)</f>
        <v>529</v>
      </c>
      <c r="G54" s="9">
        <f>ROUND(属性投放!H$4+装备属性!H$4*IF($B54&lt;10,1,ROUNDDOWN($B54,-1))+SUM(属性投放!I$37:I$38)*$B54+VLOOKUP($C$2,一级属性!$E$67:$P$90,COLUMNS(一级属性!$E$67:K$90),0)*$B54+VLOOKUP($C$2,宝石属性!$B$43:$M$66,COLUMNS(宝石属性!$B$43:H$66),0)*10*VLOOKUP(ROUNDDOWN($B54,-1),宝石属性!$B$25:$N$41,2,0)*VLOOKUP(ROUNDDOWN($B54,-1),宝石属性!$B$25:$N$41,3,0)+VLOOKUP($C$2,职业被动!$B$6:$M$29,COLUMNS(职业被动!$B$6:H$29),0)*$B54,0)</f>
        <v>387</v>
      </c>
      <c r="H54" s="9">
        <f>ROUND(属性投放!I$4+装备属性!I$4*IF($B54&lt;10,1,ROUNDDOWN($B54,-1))+SUM(属性投放!J$37:J$38)*$B54+VLOOKUP($C$2,一级属性!$E$67:$P$90,COLUMNS(一级属性!$E$67:L$90),0)*$B54+VLOOKUP($C$2,宝石属性!$B$43:$M$66,COLUMNS(宝石属性!$B$43:I$66),0)*10*VLOOKUP(ROUNDDOWN($B54,-1),宝石属性!$B$25:$N$41,2,0)*VLOOKUP(ROUNDDOWN($B54,-1),宝石属性!$B$25:$N$41,3,0)+VLOOKUP($C$2,职业被动!$B$6:$M$29,COLUMNS(职业被动!$B$6:I$29),0)*$B54,0)</f>
        <v>552</v>
      </c>
      <c r="I54" s="9">
        <f>ROUND(属性投放!J$4+装备属性!J$4*IF($B54&lt;10,1,ROUNDDOWN($B54,-1))+SUM(属性投放!K$37:K$38)*$B54+VLOOKUP($C$2,一级属性!$E$67:$P$90,COLUMNS(一级属性!$E$67:M$90),0)*$B54+VLOOKUP($C$2,宝石属性!$B$43:$M$66,COLUMNS(宝石属性!$B$43:J$66),0)*10*VLOOKUP(ROUNDDOWN($B54,-1),宝石属性!$B$25:$N$41,2,0)*VLOOKUP(ROUNDDOWN($B54,-1),宝石属性!$B$25:$N$41,3,0)+VLOOKUP($C$2,职业被动!$B$6:$M$29,COLUMNS(职业被动!$B$6:J$29),0)*$B54,0)</f>
        <v>357</v>
      </c>
      <c r="J54" s="9">
        <f>ROUND(属性投放!K$4+装备属性!K$4*IF($B54&lt;10,1,ROUNDDOWN($B54,-1))+SUM(属性投放!L$37:L$38)*$B54+VLOOKUP($C$2,一级属性!$E$67:$P$90,COLUMNS(一级属性!$E$67:N$90),0)*$B54+VLOOKUP($C$2,宝石属性!$B$43:$M$66,COLUMNS(宝石属性!$B$43:K$66),0)*10*VLOOKUP(ROUNDDOWN($B54,-1),宝石属性!$B$25:$N$41,2,0)*VLOOKUP(ROUNDDOWN($B54,-1),宝石属性!$B$25:$N$41,3,0)+VLOOKUP($C$2,职业被动!$B$6:$M$29,COLUMNS(职业被动!$B$6:K$29),0)*$B54,0)</f>
        <v>196</v>
      </c>
      <c r="K54" s="9">
        <f>ROUND(属性投放!L$4+装备属性!L$4*IF($B54&lt;10,1,ROUNDDOWN($B54,-1))+SUM(属性投放!M$37:M$38)*$B54+VLOOKUP($C$2,一级属性!$E$67:$P$90,COLUMNS(一级属性!$E$67:O$90),0)*$B54+VLOOKUP($C$2,宝石属性!$B$43:$M$66,COLUMNS(宝石属性!$B$43:L$66),0)*10*VLOOKUP(ROUNDDOWN($B54,-1),宝石属性!$B$25:$N$41,2,0)*VLOOKUP(ROUNDDOWN($B54,-1),宝石属性!$B$25:$N$41,3,0)+VLOOKUP($C$2,职业被动!$B$6:$M$29,COLUMNS(职业被动!$B$6:L$29),0)*$B54,0)</f>
        <v>15</v>
      </c>
      <c r="L54" s="9">
        <f>ROUND(属性投放!M$4+装备属性!M$4*IF($B54&lt;10,1,ROUNDDOWN($B54,-1))+SUM(属性投放!N$37:N$38)*$B54+VLOOKUP($C$2,一级属性!$E$67:$P$90,COLUMNS(一级属性!$E$67:P$90),0)*$B54+VLOOKUP($C$2,宝石属性!$B$43:$M$66,COLUMNS(宝石属性!$B$43:M$66),0)*10*VLOOKUP(ROUNDDOWN($B54,-1),宝石属性!$B$25:$N$41,2,0)*VLOOKUP(ROUNDDOWN($B54,-1),宝石属性!$B$25:$N$41,3,0)+VLOOKUP($C$2,职业被动!$B$6:$M$29,COLUMNS(职业被动!$B$6:M$29),0)*$B54,0)</f>
        <v>545</v>
      </c>
      <c r="M54" s="48">
        <f>属性价值和能力评分!$F$9+ROUND(属性价值和能力评分!$F$38*10,0)*B54+ROUND((SUM(装备属性!$W$9:$W$14)+属性价值和能力评分!$F$38*1.25+1.4+2.8)*IF(B54&lt;10,1,ROUNDDOWN(B54,-1)),0)+15*VLOOKUP(ROUNDDOWN(B54,-1),宝石属性!$B$26:$D$41,2,0)*6*VLOOKUP(ROUNDDOWN(B54,-1),宝石属性!$B$26:$D$41,3,0)+(属性价值和能力评分!$F$49*9+属性价值和能力评分!$F$50*2+属性价值和能力评分!$F$53*8/5)*B54</f>
        <v>9478</v>
      </c>
      <c r="N54" s="20"/>
      <c r="O54" s="1">
        <v>51</v>
      </c>
      <c r="P54" s="9">
        <f>ROUND(属性投放!D$4+装备属性!D$4*IF($O54&lt;10,1,ROUNDDOWN($O54,-1))+SUM(属性投放!E$37:E$45)*$O54+VLOOKUP($P$2,一级属性!$E$41:$P$64,COLUMNS(一级属性!$E$41:G$64),0)*($O54+0.25*IF($O54&lt;10,1,ROUNDDOWN($O54,-1)))+VLOOKUP($P$2,宝石属性!$B$43:$M$66,COLUMNS(宝石属性!$B$43:D$66),0)*10*VLOOKUP(ROUNDDOWN($O54,-1),宝石属性!$B$25:$N$41,2,0)*VLOOKUP(ROUNDDOWN($O54,-1),宝石属性!$B$25:$N$41,3,0)+VLOOKUP($P$2,职业被动!$B$6:$M$29,COLUMNS(职业被动!$B$6:D$29),0)*$O54,0)</f>
        <v>3615</v>
      </c>
      <c r="Q54" s="9">
        <f>ROUND(属性投放!E$4+装备属性!E$4*IF($O54&lt;10,1,ROUNDDOWN($O54,-1))+SUM(属性投放!F$37:F$45)*$O54+VLOOKUP($P$2,一级属性!$E$41:$P$64,COLUMNS(一级属性!$E$41:H$64),0)*($O54+0.25*IF($O54&lt;10,1,ROUNDDOWN($O54,-1)))+VLOOKUP($P$2,宝石属性!$B$43:$M$66,COLUMNS(宝石属性!$B$43:E$66),0)*10*VLOOKUP(ROUNDDOWN($O54,-1),宝石属性!$B$25:$N$41,2,0)*VLOOKUP(ROUNDDOWN($O54,-1),宝石属性!$B$25:$N$41,3,0)+VLOOKUP($P$2,职业被动!$B$6:$M$29,COLUMNS(职业被动!$B$6:E$29),0)*$O54,0)</f>
        <v>2328</v>
      </c>
      <c r="R54" s="9">
        <f>ROUND(属性投放!F$4+装备属性!F$4*IF($O54&lt;10,1,ROUNDDOWN($O54,-1))+SUM(属性投放!G$37:G$45)*$O54+VLOOKUP($P$2,一级属性!$E$41:$P$64,COLUMNS(一级属性!$E$41:I$64),0)*($O54+0.25*IF($O54&lt;10,1,ROUNDDOWN($O54,-1)))+VLOOKUP($P$2,宝石属性!$B$43:$M$66,COLUMNS(宝石属性!$B$43:F$66),0)*10*VLOOKUP(ROUNDDOWN($O54,-1),宝石属性!$B$25:$N$41,2,0)*VLOOKUP(ROUNDDOWN($O54,-1),宝石属性!$B$25:$N$41,3,0)+VLOOKUP($P$2,职业被动!$B$6:$M$29,COLUMNS(职业被动!$B$6:F$29),0)*$O54,0)</f>
        <v>612</v>
      </c>
      <c r="S54" s="9">
        <f>ROUND(属性投放!G$4+装备属性!G$4*IF($O54&lt;10,1,ROUNDDOWN($O54,-1))+SUM(属性投放!H$37:H$45)*$O54+VLOOKUP($P$2,一级属性!$E$41:$P$64,COLUMNS(一级属性!$E$41:J$64),0)*($O54+0.25*IF($O54&lt;10,1,ROUNDDOWN($O54,-1)))+VLOOKUP($P$2,宝石属性!$B$43:$M$66,COLUMNS(宝石属性!$B$43:G$66),0)*10*VLOOKUP(ROUNDDOWN($O54,-1),宝石属性!$B$25:$N$41,2,0)*VLOOKUP(ROUNDDOWN($O54,-1),宝石属性!$B$25:$N$41,3,0)+VLOOKUP($P$2,职业被动!$B$6:$M$29,COLUMNS(职业被动!$B$6:G$29),0)*$O54,0)</f>
        <v>478</v>
      </c>
      <c r="T54" s="9">
        <f>ROUND(属性投放!H$4+装备属性!H$4*IF($O54&lt;10,1,ROUNDDOWN($O54,-1))+SUM(属性投放!I$37:I$45)*$O54+VLOOKUP($P$2,一级属性!$E$41:$P$64,COLUMNS(一级属性!$E$41:K$64),0)*($O54+0.25*IF($O54&lt;10,1,ROUNDDOWN($O54,-1)))+VLOOKUP($P$2,宝石属性!$B$43:$M$66,COLUMNS(宝石属性!$B$43:H$66),0)*10*VLOOKUP(ROUNDDOWN($O54,-1),宝石属性!$B$25:$N$41,2,0)*VLOOKUP(ROUNDDOWN($O54,-1),宝石属性!$B$25:$N$41,3,0)+VLOOKUP($P$2,职业被动!$B$6:$M$29,COLUMNS(职业被动!$B$6:H$29),0)*$O54,0)</f>
        <v>629</v>
      </c>
      <c r="U54" s="9">
        <f>ROUND(属性投放!I$4+装备属性!I$4*IF($O54&lt;10,1,ROUNDDOWN($O54,-1))+SUM(属性投放!J$37:J$45)*$O54+VLOOKUP($P$2,一级属性!$E$41:$P$64,COLUMNS(一级属性!$E$41:L$64),0)*($O54+0.25*IF($O54&lt;10,1,ROUNDDOWN($O54,-1)))+VLOOKUP($P$2,宝石属性!$B$43:$M$66,COLUMNS(宝石属性!$B$43:I$66),0)*10*VLOOKUP(ROUNDDOWN($O54,-1),宝石属性!$B$25:$N$41,2,0)*VLOOKUP(ROUNDDOWN($O54,-1),宝石属性!$B$25:$N$41,3,0)+VLOOKUP($P$2,职业被动!$B$6:$M$29,COLUMNS(职业被动!$B$6:I$29),0)*$O54,0)</f>
        <v>589</v>
      </c>
      <c r="V54" s="9">
        <f>ROUND(属性投放!J$4+装备属性!J$4*IF($O54&lt;10,1,ROUNDDOWN($O54,-1))+SUM(属性投放!K$37:K$45)*$O54+VLOOKUP($P$2,一级属性!$E$41:$P$64,COLUMNS(一级属性!$E$41:M$64),0)*($O54+0.25*IF($O54&lt;10,1,ROUNDDOWN($O54,-1)))+VLOOKUP($P$2,宝石属性!$B$43:$M$66,COLUMNS(宝石属性!$B$43:J$66),0)*10*VLOOKUP(ROUNDDOWN($O54,-1),宝石属性!$B$25:$N$41,2,0)*VLOOKUP(ROUNDDOWN($O54,-1),宝石属性!$B$25:$N$41,3,0)+VLOOKUP($P$2,职业被动!$B$6:$M$29,COLUMNS(职业被动!$B$6:J$29),0)*$O54,0)</f>
        <v>401</v>
      </c>
      <c r="W54" s="9">
        <f>ROUND(属性投放!K$4+装备属性!K$4*IF($O54&lt;10,1,ROUNDDOWN($O54,-1))+SUM(属性投放!L$37:L$45)*$O54+VLOOKUP($P$2,一级属性!$E$41:$P$64,COLUMNS(一级属性!$E$41:N$64),0)*($O54+0.25*IF($O54&lt;10,1,ROUNDDOWN($O54,-1)))+VLOOKUP($P$2,宝石属性!$B$43:$M$66,COLUMNS(宝石属性!$B$43:K$66),0)*10*VLOOKUP(ROUNDDOWN($O54,-1),宝石属性!$B$25:$N$41,2,0)*VLOOKUP(ROUNDDOWN($O54,-1),宝石属性!$B$25:$N$41,3,0)+VLOOKUP($P$2,职业被动!$B$6:$M$29,COLUMNS(职业被动!$B$6:K$29),0)*$O54,0)</f>
        <v>236</v>
      </c>
      <c r="X54" s="9">
        <f>ROUND(属性投放!L$4+装备属性!L$4*IF($O54&lt;10,1,ROUNDDOWN($O54,-1))+SUM(属性投放!M$37:M$45)*$O54+VLOOKUP($P$2,一级属性!$E$41:$P$64,COLUMNS(一级属性!$E$41:O$64),0)*($O54+0.25*IF($O54&lt;10,1,ROUNDDOWN($O54,-1)))+VLOOKUP($P$2,宝石属性!$B$43:$M$66,COLUMNS(宝石属性!$B$43:L$66),0)*10*VLOOKUP(ROUNDDOWN($O54,-1),宝石属性!$B$25:$N$41,2,0)*VLOOKUP(ROUNDDOWN($O54,-1),宝石属性!$B$25:$N$41,3,0)+VLOOKUP($P$2,职业被动!$B$6:$M$29,COLUMNS(职业被动!$B$6:L$29),0)*$O54,0)</f>
        <v>15</v>
      </c>
      <c r="Y54" s="9">
        <f>ROUND(属性投放!M$4+装备属性!M$4*IF($O54&lt;10,1,ROUNDDOWN($O54,-1))+SUM(属性投放!N$37:N$45)*$O54+VLOOKUP($P$2,一级属性!$E$41:$P$64,COLUMNS(一级属性!$E$41:P$64),0)*($O54+0.25*IF($O54&lt;10,1,ROUNDDOWN($O54,-1)))+VLOOKUP($P$2,宝石属性!$B$43:$M$66,COLUMNS(宝石属性!$B$43:M$66),0)*10*VLOOKUP(ROUNDDOWN($O54,-1),宝石属性!$B$25:$N$41,2,0)*VLOOKUP(ROUNDDOWN($O54,-1),宝石属性!$B$25:$N$41,3,0)+VLOOKUP($P$2,职业被动!$B$6:$M$29,COLUMNS(职业被动!$B$6:M$29),0)*$O54,0)</f>
        <v>545</v>
      </c>
      <c r="Z54" s="48">
        <f>属性价值和能力评分!$F$9+ROUND(属性价值和能力评分!$F$38*10,0)*O54+ROUND((SUM(装备属性!$W$9:$W$14)+属性价值和能力评分!$F$38*1.25+1.4+2.8)*IF(O54&lt;10,1,ROUNDDOWN(O54,-1)),0)+15*VLOOKUP(ROUNDDOWN(O54,-1),宝石属性!$B$26:$D$41,2,0)*6*VLOOKUP(ROUNDDOWN(O54,-1),宝石属性!$B$26:$D$41,3,0)+(属性价值和能力评分!$F$49*9+属性价值和能力评分!$F$50*2+属性价值和能力评分!$F$53*8/5)*O54</f>
        <v>9478</v>
      </c>
      <c r="AB54" s="1">
        <v>51</v>
      </c>
      <c r="AC54" s="9">
        <f>ROUND(属性投放!D$4+装备属性!D$4*IF($AB54&lt;10,1,ROUNDDOWN($AB54,-1))+SUM(属性投放!E$37:E$45)*$AB54+VLOOKUP($AC$2,一级属性!$E$41:$P$64,COLUMNS(一级属性!$E$41:G$64),0)*($AB54+0.25*IF($AB54&lt;10,1,ROUNDDOWN($AB54,-1)))+VLOOKUP($AC$2,宝石属性!$B$43:$M$66,COLUMNS(宝石属性!$B$43:D$66),0)*10*VLOOKUP(ROUNDDOWN($AB54,-1),宝石属性!$B$25:$N$41,2,0)*VLOOKUP(ROUNDDOWN($AB54,-1),宝石属性!$B$25:$N$41,3,0)+VLOOKUP($AC$2,职业被动!$B$6:$M$29,COLUMNS(职业被动!$B$6:D$29),0)*$AB54,0)</f>
        <v>3258</v>
      </c>
      <c r="AD54" s="9">
        <f>ROUND(属性投放!E$4+装备属性!E$4*IF($AB54&lt;10,1,ROUNDDOWN($AB54,-1))+SUM(属性投放!F$37:F$45)*$AB54+VLOOKUP($AC$2,一级属性!$E$41:$P$64,COLUMNS(一级属性!$E$41:H$64),0)*($AB54+0.25*IF($AB54&lt;10,1,ROUNDDOWN($AB54,-1)))+VLOOKUP($AC$2,宝石属性!$B$43:$M$66,COLUMNS(宝石属性!$B$43:E$66),0)*10*VLOOKUP(ROUNDDOWN($AB54,-1),宝石属性!$B$25:$N$41,2,0)*VLOOKUP(ROUNDDOWN($AB54,-1),宝石属性!$B$25:$N$41,3,0)+VLOOKUP($AC$2,职业被动!$B$6:$M$29,COLUMNS(职业被动!$B$6:E$29),0)*$AB54,0)</f>
        <v>1375</v>
      </c>
      <c r="AE54" s="9">
        <f>ROUND(属性投放!F$4+装备属性!F$4*IF($AB54&lt;10,1,ROUNDDOWN($AB54,-1))+SUM(属性投放!G$37:G$45)*$AB54+VLOOKUP($AC$2,一级属性!$E$41:$P$64,COLUMNS(一级属性!$E$41:I$64),0)*($AB54+0.25*IF($AB54&lt;10,1,ROUNDDOWN($AB54,-1)))+VLOOKUP($AC$2,宝石属性!$B$43:$M$66,COLUMNS(宝石属性!$B$43:F$66),0)*10*VLOOKUP(ROUNDDOWN($AB54,-1),宝石属性!$B$25:$N$41,2,0)*VLOOKUP(ROUNDDOWN($AB54,-1),宝石属性!$B$25:$N$41,3,0)+VLOOKUP($AC$2,职业被动!$B$6:$M$29,COLUMNS(职业被动!$B$6:F$29),0)*$AB54,0)</f>
        <v>906</v>
      </c>
      <c r="AF54" s="9">
        <f>ROUND(属性投放!G$4+装备属性!G$4*IF($AB54&lt;10,1,ROUNDDOWN($AB54,-1))+SUM(属性投放!H$37:H$45)*$AB54+VLOOKUP($AC$2,一级属性!$E$41:$P$64,COLUMNS(一级属性!$E$41:J$64),0)*($AB54+0.25*IF($AB54&lt;10,1,ROUNDDOWN($AB54,-1)))+VLOOKUP($AC$2,宝石属性!$B$43:$M$66,COLUMNS(宝石属性!$B$43:G$66),0)*10*VLOOKUP(ROUNDDOWN($AB54,-1),宝石属性!$B$25:$N$41,2,0)*VLOOKUP(ROUNDDOWN($AB54,-1),宝石属性!$B$25:$N$41,3,0)+VLOOKUP($AC$2,职业被动!$B$6:$M$29,COLUMNS(职业被动!$B$6:G$29),0)*$AB54,0)</f>
        <v>580</v>
      </c>
      <c r="AG54" s="9">
        <f>ROUND(属性投放!H$4+装备属性!H$4*IF($AB54&lt;10,1,ROUNDDOWN($AB54,-1))+SUM(属性投放!I$37:I$45)*$AB54+VLOOKUP($AC$2,一级属性!$E$41:$P$64,COLUMNS(一级属性!$E$41:K$64),0)*($AB54+0.25*IF($AB54&lt;10,1,ROUNDDOWN($AB54,-1)))+VLOOKUP($AC$2,宝石属性!$B$43:$M$66,COLUMNS(宝石属性!$B$43:H$66),0)*10*VLOOKUP(ROUNDDOWN($AB54,-1),宝石属性!$B$25:$N$41,2,0)*VLOOKUP(ROUNDDOWN($AB54,-1),宝石属性!$B$25:$N$41,3,0)+VLOOKUP($AC$2,职业被动!$B$6:$M$29,COLUMNS(职业被动!$B$6:H$29),0)*$AB54,0)</f>
        <v>387</v>
      </c>
      <c r="AH54" s="9">
        <f>ROUND(属性投放!I$4+装备属性!I$4*IF($AB54&lt;10,1,ROUNDDOWN($AB54,-1))+SUM(属性投放!J$37:J$45)*$AB54+VLOOKUP($AC$2,一级属性!$E$41:$P$64,COLUMNS(一级属性!$E$41:L$64),0)*($AB54+0.25*IF($AB54&lt;10,1,ROUNDDOWN($AB54,-1)))+VLOOKUP($AC$2,宝石属性!$B$43:$M$66,COLUMNS(宝石属性!$B$43:I$66),0)*10*VLOOKUP(ROUNDDOWN($AB54,-1),宝石属性!$B$25:$N$41,2,0)*VLOOKUP(ROUNDDOWN($AB54,-1),宝石属性!$B$25:$N$41,3,0)+VLOOKUP($AC$2,职业被动!$B$6:$M$29,COLUMNS(职业被动!$B$6:I$29),0)*$AB54,0)</f>
        <v>551</v>
      </c>
      <c r="AI54" s="9">
        <f>ROUND(属性投放!J$4+装备属性!J$4*IF($AB54&lt;10,1,ROUNDDOWN($AB54,-1))+SUM(属性投放!K$37:K$45)*$AB54+VLOOKUP($AC$2,一级属性!$E$41:$P$64,COLUMNS(一级属性!$E$41:M$64),0)*($AB54+0.25*IF($AB54&lt;10,1,ROUNDDOWN($AB54,-1)))+VLOOKUP($AC$2,宝石属性!$B$43:$M$66,COLUMNS(宝石属性!$B$43:J$66),0)*10*VLOOKUP(ROUNDDOWN($AB54,-1),宝石属性!$B$25:$N$41,2,0)*VLOOKUP(ROUNDDOWN($AB54,-1),宝石属性!$B$25:$N$41,3,0)+VLOOKUP($AC$2,职业被动!$B$6:$M$29,COLUMNS(职业被动!$B$6:J$29),0)*$AB54,0)</f>
        <v>357</v>
      </c>
      <c r="AJ54" s="9">
        <f>ROUND(属性投放!K$4+装备属性!K$4*IF($AB54&lt;10,1,ROUNDDOWN($AB54,-1))+SUM(属性投放!L$37:L$45)*$AB54+VLOOKUP($AC$2,一级属性!$E$41:$P$64,COLUMNS(一级属性!$E$41:N$64),0)*($AB54+0.25*IF($AB54&lt;10,1,ROUNDDOWN($AB54,-1)))+VLOOKUP($AC$2,宝石属性!$B$43:$M$66,COLUMNS(宝石属性!$B$43:K$66),0)*10*VLOOKUP(ROUNDDOWN($AB54,-1),宝石属性!$B$25:$N$41,2,0)*VLOOKUP(ROUNDDOWN($AB54,-1),宝石属性!$B$25:$N$41,3,0)+VLOOKUP($AC$2,职业被动!$B$6:$M$29,COLUMNS(职业被动!$B$6:K$29),0)*$AB54,0)</f>
        <v>196</v>
      </c>
      <c r="AK54" s="9">
        <f>ROUND(属性投放!L$4+装备属性!L$4*IF($AB54&lt;10,1,ROUNDDOWN($AB54,-1))+SUM(属性投放!M$37:M$45)*$AB54+VLOOKUP($AC$2,一级属性!$E$41:$P$64,COLUMNS(一级属性!$E$41:O$64),0)*($AB54+0.25*IF($AB54&lt;10,1,ROUNDDOWN($AB54,-1)))+VLOOKUP($AC$2,宝石属性!$B$43:$M$66,COLUMNS(宝石属性!$B$43:L$66),0)*10*VLOOKUP(ROUNDDOWN($AB54,-1),宝石属性!$B$25:$N$41,2,0)*VLOOKUP(ROUNDDOWN($AB54,-1),宝石属性!$B$25:$N$41,3,0)+VLOOKUP($AC$2,职业被动!$B$6:$M$29,COLUMNS(职业被动!$B$6:L$29),0)*$AB54,0)</f>
        <v>15</v>
      </c>
      <c r="AL54" s="9">
        <f>ROUND(属性投放!M$4+装备属性!M$4*IF($AB54&lt;10,1,ROUNDDOWN($AB54,-1))+SUM(属性投放!N$37:N$45)*$AB54+VLOOKUP($AC$2,一级属性!$E$41:$P$64,COLUMNS(一级属性!$E$41:P$64),0)*($AB54+0.25*IF($AB54&lt;10,1,ROUNDDOWN($AB54,-1)))+VLOOKUP($AC$2,宝石属性!$B$43:$M$66,COLUMNS(宝石属性!$B$43:M$66),0)*10*VLOOKUP(ROUNDDOWN($AB54,-1),宝石属性!$B$25:$N$41,2,0)*VLOOKUP(ROUNDDOWN($AB54,-1),宝石属性!$B$25:$N$41,3,0)+VLOOKUP($AC$2,职业被动!$B$6:$M$29,COLUMNS(职业被动!$B$6:M$29),0)*$AB54,0)</f>
        <v>545</v>
      </c>
      <c r="AM54" s="48">
        <f>属性价值和能力评分!$F$9+ROUND(属性价值和能力评分!$F$38*10,0)*AB54+ROUND((SUM(装备属性!$W$9:$W$14)+属性价值和能力评分!$F$38*1.25+1.4+2.8)*IF(AB54&lt;10,1,ROUNDDOWN(AB54,-1)),0)+15*VLOOKUP(ROUNDDOWN(AB54,-1),宝石属性!$B$26:$D$41,2,0)*6*VLOOKUP(ROUNDDOWN(AB54,-1),宝石属性!$B$26:$D$41,3,0)+(属性价值和能力评分!$F$49*9+属性价值和能力评分!$F$50*2+属性价值和能力评分!$F$53*8/5)*AB54</f>
        <v>9478</v>
      </c>
      <c r="AO54" s="1">
        <v>51</v>
      </c>
      <c r="AP54" s="9">
        <f>ROUND(属性投放!D$4+装备属性!D$4*IF($AO54&lt;10,1,ROUNDDOWN($AO54,-1))+SUM(属性投放!E$37:E$45)*$AO54+VLOOKUP($AP$2,一级属性!$E$41:$P$64,COLUMNS(一级属性!$E$41:G$64),0)*($AO54+0.25*IF($AO54&lt;10,1,ROUNDDOWN($AO54,-1)))+VLOOKUP($AP$2,宝石属性!$B$43:$M$66,COLUMNS(宝石属性!$B$43:D$66),0)*10*VLOOKUP(ROUNDDOWN($AO54,-1),宝石属性!$B$25:$N$41,2,0)*VLOOKUP(ROUNDDOWN($AO54,-1),宝石属性!$B$25:$N$41,3,0)+VLOOKUP($AP$2,职业被动!$B$6:$M$29,COLUMNS(职业被动!$B$6:D$29),0)*$AO54,0)</f>
        <v>3258</v>
      </c>
      <c r="AQ54" s="9">
        <f>ROUND(属性投放!E$4+装备属性!E$4*IF($AO54&lt;10,1,ROUNDDOWN($AO54,-1))+SUM(属性投放!F$37:F$45)*$AO54+VLOOKUP($AP$2,一级属性!$E$41:$P$64,COLUMNS(一级属性!$E$41:H$64),0)*($AO54+0.25*IF($AO54&lt;10,1,ROUNDDOWN($AO54,-1)))+VLOOKUP($AP$2,宝石属性!$B$43:$M$66,COLUMNS(宝石属性!$B$43:E$66),0)*10*VLOOKUP(ROUNDDOWN($AO54,-1),宝石属性!$B$25:$N$41,2,0)*VLOOKUP(ROUNDDOWN($AO54,-1),宝石属性!$B$25:$N$41,3,0)+VLOOKUP($AP$2,职业被动!$B$6:$M$29,COLUMNS(职业被动!$B$6:E$29),0)*$AO54,0)</f>
        <v>2328</v>
      </c>
      <c r="AR54" s="9">
        <f>ROUND(属性投放!F$4+装备属性!F$4*IF($AO54&lt;10,1,ROUNDDOWN($AO54,-1))+SUM(属性投放!G$37:G$45)*$AO54+VLOOKUP($AP$2,一级属性!$E$41:$P$64,COLUMNS(一级属性!$E$41:I$64),0)*($AO54+0.25*IF($AO54&lt;10,1,ROUNDDOWN($AO54,-1)))+VLOOKUP($AP$2,宝石属性!$B$43:$M$66,COLUMNS(宝石属性!$B$43:F$66),0)*10*VLOOKUP(ROUNDDOWN($AO54,-1),宝石属性!$B$25:$N$41,2,0)*VLOOKUP(ROUNDDOWN($AO54,-1),宝石属性!$B$25:$N$41,3,0)+VLOOKUP($AP$2,职业被动!$B$6:$M$29,COLUMNS(职业被动!$B$6:F$29),0)*$AO54,0)</f>
        <v>612</v>
      </c>
      <c r="AS54" s="9">
        <f>ROUND(属性投放!G$4+装备属性!G$4*IF($AO54&lt;10,1,ROUNDDOWN($AO54,-1))+SUM(属性投放!H$37:H$45)*$AO54+VLOOKUP($AP$2,一级属性!$E$41:$P$64,COLUMNS(一级属性!$E$41:J$64),0)*($AO54+0.25*IF($AO54&lt;10,1,ROUNDDOWN($AO54,-1)))+VLOOKUP($AP$2,宝石属性!$B$43:$M$66,COLUMNS(宝石属性!$B$43:G$66),0)*10*VLOOKUP(ROUNDDOWN($AO54,-1),宝石属性!$B$25:$N$41,2,0)*VLOOKUP(ROUNDDOWN($AO54,-1),宝石属性!$B$25:$N$41,3,0)+VLOOKUP($AP$2,职业被动!$B$6:$M$29,COLUMNS(职业被动!$B$6:G$29),0)*$AO54,0)</f>
        <v>478</v>
      </c>
      <c r="AT54" s="9">
        <f>ROUND(属性投放!H$4+装备属性!H$4*IF($AO54&lt;10,1,ROUNDDOWN($AO54,-1))+SUM(属性投放!I$37:I$45)*$AO54+VLOOKUP($AP$2,一级属性!$E$41:$P$64,COLUMNS(一级属性!$E$41:K$64),0)*($AO54+0.25*IF($AO54&lt;10,1,ROUNDDOWN($AO54,-1)))+VLOOKUP($AP$2,宝石属性!$B$43:$M$66,COLUMNS(宝石属性!$B$43:H$66),0)*10*VLOOKUP(ROUNDDOWN($AO54,-1),宝石属性!$B$25:$N$41,2,0)*VLOOKUP(ROUNDDOWN($AO54,-1),宝石属性!$B$25:$N$41,3,0)+VLOOKUP($AP$2,职业被动!$B$6:$M$29,COLUMNS(职业被动!$B$6:H$29),0)*$AO54,0)</f>
        <v>578</v>
      </c>
      <c r="AU54" s="9">
        <f>ROUND(属性投放!I$4+装备属性!I$4*IF($AO54&lt;10,1,ROUNDDOWN($AO54,-1))+SUM(属性投放!J$37:J$45)*$AO54+VLOOKUP($AP$2,一级属性!$E$41:$P$64,COLUMNS(一级属性!$E$41:L$64),0)*($AO54+0.25*IF($AO54&lt;10,1,ROUNDDOWN($AO54,-1)))+VLOOKUP($AP$2,宝石属性!$B$43:$M$66,COLUMNS(宝石属性!$B$43:I$66),0)*10*VLOOKUP(ROUNDDOWN($AO54,-1),宝石属性!$B$25:$N$41,2,0)*VLOOKUP(ROUNDDOWN($AO54,-1),宝石属性!$B$25:$N$41,3,0)+VLOOKUP($AP$2,职业被动!$B$6:$M$29,COLUMNS(职业被动!$B$6:I$29),0)*$AO54,0)</f>
        <v>589</v>
      </c>
      <c r="AV54" s="9">
        <f>ROUND(属性投放!J$4+装备属性!J$4*IF($AO54&lt;10,1,ROUNDDOWN($AO54,-1))+SUM(属性投放!K$37:K$45)*$AO54+VLOOKUP($AP$2,一级属性!$E$41:$P$64,COLUMNS(一级属性!$E$41:M$64),0)*($AO54+0.25*IF($AO54&lt;10,1,ROUNDDOWN($AO54,-1)))+VLOOKUP($AP$2,宝石属性!$B$43:$M$66,COLUMNS(宝石属性!$B$43:J$66),0)*10*VLOOKUP(ROUNDDOWN($AO54,-1),宝石属性!$B$25:$N$41,2,0)*VLOOKUP(ROUNDDOWN($AO54,-1),宝石属性!$B$25:$N$41,3,0)+VLOOKUP($AP$2,职业被动!$B$6:$M$29,COLUMNS(职业被动!$B$6:J$29),0)*$AO54,0)</f>
        <v>401</v>
      </c>
      <c r="AW54" s="9">
        <f>ROUND(属性投放!K$4+装备属性!K$4*IF($AO54&lt;10,1,ROUNDDOWN($AO54,-1))+SUM(属性投放!L$37:L$45)*$AO54+VLOOKUP($AP$2,一级属性!$E$41:$P$64,COLUMNS(一级属性!$E$41:N$64),0)*($AO54+0.25*IF($AO54&lt;10,1,ROUNDDOWN($AO54,-1)))+VLOOKUP($AP$2,宝石属性!$B$43:$M$66,COLUMNS(宝石属性!$B$43:K$66),0)*10*VLOOKUP(ROUNDDOWN($AO54,-1),宝石属性!$B$25:$N$41,2,0)*VLOOKUP(ROUNDDOWN($AO54,-1),宝石属性!$B$25:$N$41,3,0)+VLOOKUP($AP$2,职业被动!$B$6:$M$29,COLUMNS(职业被动!$B$6:K$29),0)*$AO54,0)</f>
        <v>196</v>
      </c>
      <c r="AX54" s="9">
        <f>ROUND(属性投放!L$4+装备属性!L$4*IF($AO54&lt;10,1,ROUNDDOWN($AO54,-1))+SUM(属性投放!M$37:M$45)*$AO54+VLOOKUP($AP$2,一级属性!$E$41:$P$64,COLUMNS(一级属性!$E$41:O$64),0)*($AO54+0.25*IF($AO54&lt;10,1,ROUNDDOWN($AO54,-1)))+VLOOKUP($AP$2,宝石属性!$B$43:$M$66,COLUMNS(宝石属性!$B$43:L$66),0)*10*VLOOKUP(ROUNDDOWN($AO54,-1),宝石属性!$B$25:$N$41,2,0)*VLOOKUP(ROUNDDOWN($AO54,-1),宝石属性!$B$25:$N$41,3,0)+VLOOKUP($AP$2,职业被动!$B$6:$M$29,COLUMNS(职业被动!$B$6:L$29),0)*$AO54,0)</f>
        <v>540</v>
      </c>
      <c r="AY54" s="9">
        <f>ROUND(属性投放!M$4+装备属性!M$4*IF($AO54&lt;10,1,ROUNDDOWN($AO54,-1))+SUM(属性投放!N$37:N$45)*$AO54+VLOOKUP($AP$2,一级属性!$E$41:$P$64,COLUMNS(一级属性!$E$41:P$64),0)*($AO54+0.25*IF($AO54&lt;10,1,ROUNDDOWN($AO54,-1)))+VLOOKUP($AP$2,宝石属性!$B$43:$M$66,COLUMNS(宝石属性!$B$43:M$66),0)*10*VLOOKUP(ROUNDDOWN($AO54,-1),宝石属性!$B$25:$N$41,2,0)*VLOOKUP(ROUNDDOWN($AO54,-1),宝石属性!$B$25:$N$41,3,0)+VLOOKUP($AP$2,职业被动!$B$6:$M$29,COLUMNS(职业被动!$B$6:M$29),0)*$AO54,0)</f>
        <v>545</v>
      </c>
      <c r="AZ54" s="48">
        <f>属性价值和能力评分!$F$9+ROUND(属性价值和能力评分!$F$38*10,0)*AO54+ROUND((SUM(装备属性!$W$9:$W$14)+属性价值和能力评分!$F$38*1.25+1.4+2.8)*IF(AO54&lt;10,1,ROUNDDOWN(AO54,-1)),0)+15*VLOOKUP(ROUNDDOWN(AO54,-1),宝石属性!$B$26:$D$41,2,0)*6*VLOOKUP(ROUNDDOWN(AO54,-1),宝石属性!$B$26:$D$41,3,0)+(属性价值和能力评分!$F$49*9+属性价值和能力评分!$F$50*2+属性价值和能力评分!$F$53*8/5)*AO54</f>
        <v>9478</v>
      </c>
      <c r="BB54" s="1">
        <v>51</v>
      </c>
      <c r="BC54" s="9">
        <f>ROUND(属性投放!D$4+装备属性!D$4*IF($BB54&lt;10,1,ROUNDDOWN($BB54,-1))+SUM(属性投放!E$37:E$45)*$BB54+VLOOKUP($BC$2,一级属性!$E$41:$P$64,COLUMNS(一级属性!$E$41:G$64),0)*($BB54+0.25*IF($BB54&lt;10,1,ROUNDDOWN($BB54,-1)))+VLOOKUP($BC$2,宝石属性!$B$43:$M$66,COLUMNS(宝石属性!$B$43:D$66),0)*10*VLOOKUP(ROUNDDOWN($BB54,-1),宝石属性!$B$25:$N$41,2,0)*VLOOKUP(ROUNDDOWN($BB54,-1),宝石属性!$B$25:$N$41,3,0)+VLOOKUP($BC$2,职业被动!$B$6:$M$29,COLUMNS(职业被动!$B$6:D$29),0)*$BB54,0)</f>
        <v>2901</v>
      </c>
      <c r="BD54" s="9">
        <f>ROUND(属性投放!E$4+装备属性!E$4*IF($BB54&lt;10,1,ROUNDDOWN($BB54,-1))+SUM(属性投放!F$37:F$45)*$BB54+VLOOKUP($BC$2,一级属性!$E$41:$P$64,COLUMNS(一级属性!$E$41:H$64),0)*($BB54+0.25*IF($BB54&lt;10,1,ROUNDDOWN($BB54,-1)))+VLOOKUP($BC$2,宝石属性!$B$43:$M$66,COLUMNS(宝石属性!$B$43:E$66),0)*10*VLOOKUP(ROUNDDOWN($BB54,-1),宝石属性!$B$25:$N$41,2,0)*VLOOKUP(ROUNDDOWN($BB54,-1),宝石属性!$B$25:$N$41,3,0)+VLOOKUP($BC$2,职业被动!$B$6:$M$29,COLUMNS(职业被动!$B$6:E$29),0)*$BB54,0)</f>
        <v>2645</v>
      </c>
      <c r="BE54" s="9">
        <f>ROUND(属性投放!F$4+装备属性!F$4*IF($BB54&lt;10,1,ROUNDDOWN($BB54,-1))+SUM(属性投放!G$37:G$45)*$BB54+VLOOKUP($BC$2,一级属性!$E$41:$P$64,COLUMNS(一级属性!$E$41:I$64),0)*($BB54+0.25*IF($BB54&lt;10,1,ROUNDDOWN($BB54,-1)))+VLOOKUP($BC$2,宝石属性!$B$43:$M$66,COLUMNS(宝石属性!$B$43:F$66),0)*10*VLOOKUP(ROUNDDOWN($BB54,-1),宝石属性!$B$25:$N$41,2,0)*VLOOKUP(ROUNDDOWN($BB54,-1),宝石属性!$B$25:$N$41,3,0)+VLOOKUP($BC$2,职业被动!$B$6:$M$29,COLUMNS(职业被动!$B$6:F$29),0)*$BB54,0)</f>
        <v>612</v>
      </c>
      <c r="BF54" s="9">
        <f>ROUND(属性投放!G$4+装备属性!G$4*IF($BB54&lt;10,1,ROUNDDOWN($BB54,-1))+SUM(属性投放!H$37:H$45)*$BB54+VLOOKUP($BC$2,一级属性!$E$41:$P$64,COLUMNS(一级属性!$E$41:J$64),0)*($BB54+0.25*IF($BB54&lt;10,1,ROUNDDOWN($BB54,-1)))+VLOOKUP($BC$2,宝石属性!$B$43:$M$66,COLUMNS(宝石属性!$B$43:G$66),0)*10*VLOOKUP(ROUNDDOWN($BB54,-1),宝石属性!$B$25:$N$41,2,0)*VLOOKUP(ROUNDDOWN($BB54,-1),宝石属性!$B$25:$N$41,3,0)+VLOOKUP($BC$2,职业被动!$B$6:$M$29,COLUMNS(职业被动!$B$6:G$29),0)*$BB54,0)</f>
        <v>478</v>
      </c>
      <c r="BG54" s="9">
        <f>ROUND(属性投放!H$4+装备属性!H$4*IF($BB54&lt;10,1,ROUNDDOWN($BB54,-1))+SUM(属性投放!I$37:I$45)*$BB54+VLOOKUP($BC$2,一级属性!$E$41:$P$64,COLUMNS(一级属性!$E$41:K$64),0)*($BB54+0.25*IF($BB54&lt;10,1,ROUNDDOWN($BB54,-1)))+VLOOKUP($BC$2,宝石属性!$B$43:$M$66,COLUMNS(宝石属性!$B$43:H$66),0)*10*VLOOKUP(ROUNDDOWN($BB54,-1),宝石属性!$B$25:$N$41,2,0)*VLOOKUP(ROUNDDOWN($BB54,-1),宝石属性!$B$25:$N$41,3,0)+VLOOKUP($BC$2,职业被动!$B$6:$M$29,COLUMNS(职业被动!$B$6:H$29),0)*$BB54,0)</f>
        <v>773</v>
      </c>
      <c r="BH54" s="9">
        <f>ROUND(属性投放!I$4+装备属性!I$4*IF($BB54&lt;10,1,ROUNDDOWN($BB54,-1))+SUM(属性投放!J$37:J$45)*$BB54+VLOOKUP($BC$2,一级属性!$E$41:$P$64,COLUMNS(一级属性!$E$41:L$64),0)*($BB54+0.25*IF($BB54&lt;10,1,ROUNDDOWN($BB54,-1)))+VLOOKUP($BC$2,宝石属性!$B$43:$M$66,COLUMNS(宝石属性!$B$43:I$66),0)*10*VLOOKUP(ROUNDDOWN($BB54,-1),宝石属性!$B$25:$N$41,2,0)*VLOOKUP(ROUNDDOWN($BB54,-1),宝石属性!$B$25:$N$41,3,0)+VLOOKUP($BC$2,职业被动!$B$6:$M$29,COLUMNS(职业被动!$B$6:I$29),0)*$BB54,0)</f>
        <v>704</v>
      </c>
      <c r="BI54" s="9">
        <f>ROUND(属性投放!J$4+装备属性!J$4*IF($BB54&lt;10,1,ROUNDDOWN($BB54,-1))+SUM(属性投放!K$37:K$45)*$BB54+VLOOKUP($BC$2,一级属性!$E$41:$P$64,COLUMNS(一级属性!$E$41:M$64),0)*($BB54+0.25*IF($BB54&lt;10,1,ROUNDDOWN($BB54,-1)))+VLOOKUP($BC$2,宝石属性!$B$43:$M$66,COLUMNS(宝石属性!$B$43:J$66),0)*10*VLOOKUP(ROUNDDOWN($BB54,-1),宝石属性!$B$25:$N$41,2,0)*VLOOKUP(ROUNDDOWN($BB54,-1),宝石属性!$B$25:$N$41,3,0)+VLOOKUP($BC$2,职业被动!$B$6:$M$29,COLUMNS(职业被动!$B$6:J$29),0)*$BB54,0)</f>
        <v>306</v>
      </c>
      <c r="BJ54" s="9">
        <f>ROUND(属性投放!K$4+装备属性!K$4*IF($BB54&lt;10,1,ROUNDDOWN($BB54,-1))+SUM(属性投放!L$37:L$45)*$BB54+VLOOKUP($BC$2,一级属性!$E$41:$P$64,COLUMNS(一级属性!$E$41:N$64),0)*($BB54+0.25*IF($BB54&lt;10,1,ROUNDDOWN($BB54,-1)))+VLOOKUP($BC$2,宝石属性!$B$43:$M$66,COLUMNS(宝石属性!$B$43:K$66),0)*10*VLOOKUP(ROUNDDOWN($BB54,-1),宝石属性!$B$25:$N$41,2,0)*VLOOKUP(ROUNDDOWN($BB54,-1),宝石属性!$B$25:$N$41,3,0)+VLOOKUP($BC$2,职业被动!$B$6:$M$29,COLUMNS(职业被动!$B$6:K$29),0)*$BB54,0)</f>
        <v>196</v>
      </c>
      <c r="BK54" s="9">
        <f>ROUND(属性投放!L$4+装备属性!L$4*IF($BB54&lt;10,1,ROUNDDOWN($BB54,-1))+SUM(属性投放!M$37:M$45)*$BB54+VLOOKUP($BC$2,一级属性!$E$41:$P$64,COLUMNS(一级属性!$E$41:O$64),0)*($BB54+0.25*IF($BB54&lt;10,1,ROUNDDOWN($BB54,-1)))+VLOOKUP($BC$2,宝石属性!$B$43:$M$66,COLUMNS(宝石属性!$B$43:L$66),0)*10*VLOOKUP(ROUNDDOWN($BB54,-1),宝石属性!$B$25:$N$41,2,0)*VLOOKUP(ROUNDDOWN($BB54,-1),宝石属性!$B$25:$N$41,3,0)+VLOOKUP($BC$2,职业被动!$B$6:$M$29,COLUMNS(职业被动!$B$6:L$29),0)*$BB54,0)</f>
        <v>15</v>
      </c>
      <c r="BL54" s="9">
        <f>ROUND(属性投放!M$4+装备属性!M$4*IF($BB54&lt;10,1,ROUNDDOWN($BB54,-1))+SUM(属性投放!N$37:N$45)*$BB54+VLOOKUP($BC$2,一级属性!$E$41:$P$64,COLUMNS(一级属性!$E$41:P$64),0)*($BB54+0.25*IF($BB54&lt;10,1,ROUNDDOWN($BB54,-1)))+VLOOKUP($BC$2,宝石属性!$B$43:$M$66,COLUMNS(宝石属性!$B$43:M$66),0)*10*VLOOKUP(ROUNDDOWN($BB54,-1),宝石属性!$B$25:$N$41,2,0)*VLOOKUP(ROUNDDOWN($BB54,-1),宝石属性!$B$25:$N$41,3,0)+VLOOKUP($BC$2,职业被动!$B$6:$M$29,COLUMNS(职业被动!$B$6:M$29),0)*$BB54,0)</f>
        <v>545</v>
      </c>
      <c r="BM54" s="48">
        <f>属性价值和能力评分!$F$9+ROUND(属性价值和能力评分!$F$38*10,0)*BB54+ROUND((SUM(装备属性!$W$9:$W$14)+属性价值和能力评分!$F$38*1.25+1.4+2.8)*IF(BB54&lt;10,1,ROUNDDOWN(BB54,-1)),0)+15*VLOOKUP(ROUNDDOWN(BB54,-1),宝石属性!$B$26:$D$41,2,0)*6*VLOOKUP(ROUNDDOWN(BB54,-1),宝石属性!$B$26:$D$41,3,0)+(属性价值和能力评分!$F$49*9+属性价值和能力评分!$F$50*2+属性价值和能力评分!$F$53*8/5)*BB54</f>
        <v>9478</v>
      </c>
      <c r="BO54" s="1">
        <v>51</v>
      </c>
      <c r="BP54" s="9">
        <f>ROUND(属性投放!D$4+装备属性!D$4*IF($BO54&lt;10,1,ROUNDDOWN($BO54,-1))+SUM(属性投放!E$37:E$45)*$BO54+VLOOKUP($BP$2,一级属性!$E$41:$P$64,COLUMNS(一级属性!$E$41:G$64),0)*($BO54+0.25*IF($BO54&lt;10,1,ROUNDDOWN($BO54,-1)))+VLOOKUP($BP$2,宝石属性!$B$43:$M$66,COLUMNS(宝石属性!$B$43:D$66),0)*10*VLOOKUP(ROUNDDOWN($BO54,-1),宝石属性!$B$25:$N$41,2,0)*VLOOKUP(ROUNDDOWN($BO54,-1),宝石属性!$B$25:$N$41,3,0)+VLOOKUP($BP$2,职业被动!$B$6:$M$29,COLUMNS(职业被动!$B$6:D$29),0)*$BO54,0)</f>
        <v>3615</v>
      </c>
      <c r="BQ54" s="9">
        <f>ROUND(属性投放!E$4+装备属性!E$4*IF($BO54&lt;10,1,ROUNDDOWN($BO54,-1))+SUM(属性投放!F$37:F$45)*$BO54+VLOOKUP($BP$2,一级属性!$E$41:$P$64,COLUMNS(一级属性!$E$41:H$64),0)*($BO54+0.25*IF($BO54&lt;10,1,ROUNDDOWN($BO54,-1)))+VLOOKUP($BP$2,宝石属性!$B$43:$M$66,COLUMNS(宝石属性!$B$43:E$66),0)*10*VLOOKUP(ROUNDDOWN($BO54,-1),宝石属性!$B$25:$N$41,2,0)*VLOOKUP(ROUNDDOWN($BO54,-1),宝石属性!$B$25:$N$41,3,0)+VLOOKUP($BP$2,职业被动!$B$6:$M$29,COLUMNS(职业被动!$B$6:E$29),0)*$BO54,0)</f>
        <v>2328</v>
      </c>
      <c r="BR54" s="9">
        <f>ROUND(属性投放!F$4+装备属性!F$4*IF($BO54&lt;10,1,ROUNDDOWN($BO54,-1))+SUM(属性投放!G$37:G$45)*$BO54+VLOOKUP($BP$2,一级属性!$E$41:$P$64,COLUMNS(一级属性!$E$41:I$64),0)*($BO54+0.25*IF($BO54&lt;10,1,ROUNDDOWN($BO54,-1)))+VLOOKUP($BP$2,宝石属性!$B$43:$M$66,COLUMNS(宝石属性!$B$43:F$66),0)*10*VLOOKUP(ROUNDDOWN($BO54,-1),宝石属性!$B$25:$N$41,2,0)*VLOOKUP(ROUNDDOWN($BO54,-1),宝石属性!$B$25:$N$41,3,0)+VLOOKUP($BP$2,职业被动!$B$6:$M$29,COLUMNS(职业被动!$B$6:F$29),0)*$BO54,0)</f>
        <v>612</v>
      </c>
      <c r="BS54" s="9">
        <f>ROUND(属性投放!G$4+装备属性!G$4*IF($BO54&lt;10,1,ROUNDDOWN($BO54,-1))+SUM(属性投放!H$37:H$45)*$BO54+VLOOKUP($BP$2,一级属性!$E$41:$P$64,COLUMNS(一级属性!$E$41:J$64),0)*($BO54+0.25*IF($BO54&lt;10,1,ROUNDDOWN($BO54,-1)))+VLOOKUP($BP$2,宝石属性!$B$43:$M$66,COLUMNS(宝石属性!$B$43:G$66),0)*10*VLOOKUP(ROUNDDOWN($BO54,-1),宝石属性!$B$25:$N$41,2,0)*VLOOKUP(ROUNDDOWN($BO54,-1),宝石属性!$B$25:$N$41,3,0)+VLOOKUP($BP$2,职业被动!$B$6:$M$29,COLUMNS(职业被动!$B$6:G$29),0)*$BO54,0)</f>
        <v>478</v>
      </c>
      <c r="BT54" s="9">
        <f>ROUND(属性投放!H$4+装备属性!H$4*IF($BO54&lt;10,1,ROUNDDOWN($BO54,-1))+SUM(属性投放!I$37:I$45)*$BO54+VLOOKUP($BP$2,一级属性!$E$41:$P$64,COLUMNS(一级属性!$E$41:K$64),0)*($BO54+0.25*IF($BO54&lt;10,1,ROUNDDOWN($BO54,-1)))+VLOOKUP($BP$2,宝石属性!$B$43:$M$66,COLUMNS(宝石属性!$B$43:H$66),0)*10*VLOOKUP(ROUNDDOWN($BO54,-1),宝石属性!$B$25:$N$41,2,0)*VLOOKUP(ROUNDDOWN($BO54,-1),宝石属性!$B$25:$N$41,3,0)+VLOOKUP($BP$2,职业被动!$B$6:$M$29,COLUMNS(职业被动!$B$6:H$29),0)*$BO54,0)</f>
        <v>629</v>
      </c>
      <c r="BU54" s="9">
        <f>ROUND(属性投放!I$4+装备属性!I$4*IF($BO54&lt;10,1,ROUNDDOWN($BO54,-1))+SUM(属性投放!J$37:J$45)*$BO54+VLOOKUP($BP$2,一级属性!$E$41:$P$64,COLUMNS(一级属性!$E$41:L$64),0)*($BO54+0.25*IF($BO54&lt;10,1,ROUNDDOWN($BO54,-1)))+VLOOKUP($BP$2,宝石属性!$B$43:$M$66,COLUMNS(宝石属性!$B$43:I$66),0)*10*VLOOKUP(ROUNDDOWN($BO54,-1),宝石属性!$B$25:$N$41,2,0)*VLOOKUP(ROUNDDOWN($BO54,-1),宝石属性!$B$25:$N$41,3,0)+VLOOKUP($BP$2,职业被动!$B$6:$M$29,COLUMNS(职业被动!$B$6:I$29),0)*$BO54,0)</f>
        <v>589</v>
      </c>
      <c r="BV54" s="9">
        <f>ROUND(属性投放!J$4+装备属性!J$4*IF($BO54&lt;10,1,ROUNDDOWN($BO54,-1))+SUM(属性投放!K$37:K$45)*$BO54+VLOOKUP($BP$2,一级属性!$E$41:$P$64,COLUMNS(一级属性!$E$41:M$64),0)*($BO54+0.25*IF($BO54&lt;10,1,ROUNDDOWN($BO54,-1)))+VLOOKUP($BP$2,宝石属性!$B$43:$M$66,COLUMNS(宝石属性!$B$43:J$66),0)*10*VLOOKUP(ROUNDDOWN($BO54,-1),宝石属性!$B$25:$N$41,2,0)*VLOOKUP(ROUNDDOWN($BO54,-1),宝石属性!$B$25:$N$41,3,0)+VLOOKUP($BP$2,职业被动!$B$6:$M$29,COLUMNS(职业被动!$B$6:J$29),0)*$BO54,0)</f>
        <v>401</v>
      </c>
      <c r="BW54" s="9">
        <f>ROUND(属性投放!K$4+装备属性!K$4*IF($BO54&lt;10,1,ROUNDDOWN($BO54,-1))+SUM(属性投放!L$37:L$45)*$BO54+VLOOKUP($BP$2,一级属性!$E$41:$P$64,COLUMNS(一级属性!$E$41:N$64),0)*($BO54+0.25*IF($BO54&lt;10,1,ROUNDDOWN($BO54,-1)))+VLOOKUP($BP$2,宝石属性!$B$43:$M$66,COLUMNS(宝石属性!$B$43:K$66),0)*10*VLOOKUP(ROUNDDOWN($BO54,-1),宝石属性!$B$25:$N$41,2,0)*VLOOKUP(ROUNDDOWN($BO54,-1),宝石属性!$B$25:$N$41,3,0)+VLOOKUP($BP$2,职业被动!$B$6:$M$29,COLUMNS(职业被动!$B$6:K$29),0)*$BO54,0)</f>
        <v>236</v>
      </c>
      <c r="BX54" s="9">
        <f>ROUND(属性投放!L$4+装备属性!L$4*IF($BO54&lt;10,1,ROUNDDOWN($BO54,-1))+SUM(属性投放!M$37:M$45)*$BO54+VLOOKUP($BP$2,一级属性!$E$41:$P$64,COLUMNS(一级属性!$E$41:O$64),0)*($BO54+0.25*IF($BO54&lt;10,1,ROUNDDOWN($BO54,-1)))+VLOOKUP($BP$2,宝石属性!$B$43:$M$66,COLUMNS(宝石属性!$B$43:L$66),0)*10*VLOOKUP(ROUNDDOWN($BO54,-1),宝石属性!$B$25:$N$41,2,0)*VLOOKUP(ROUNDDOWN($BO54,-1),宝石属性!$B$25:$N$41,3,0)+VLOOKUP($BP$2,职业被动!$B$6:$M$29,COLUMNS(职业被动!$B$6:L$29),0)*$BO54,0)</f>
        <v>15</v>
      </c>
      <c r="BY54" s="9">
        <f>ROUND(属性投放!M$4+装备属性!M$4*IF($BO54&lt;10,1,ROUNDDOWN($BO54,-1))+SUM(属性投放!N$37:N$45)*$BO54+VLOOKUP($BP$2,一级属性!$E$41:$P$64,COLUMNS(一级属性!$E$41:P$64),0)*($BO54+0.25*IF($BO54&lt;10,1,ROUNDDOWN($BO54,-1)))+VLOOKUP($BP$2,宝石属性!$B$43:$M$66,COLUMNS(宝石属性!$B$43:M$66),0)*10*VLOOKUP(ROUNDDOWN($BO54,-1),宝石属性!$B$25:$N$41,2,0)*VLOOKUP(ROUNDDOWN($BO54,-1),宝石属性!$B$25:$N$41,3,0)+VLOOKUP($BP$2,职业被动!$B$6:$M$29,COLUMNS(职业被动!$B$6:M$29),0)*$BO54,0)</f>
        <v>545</v>
      </c>
      <c r="BZ54" s="48">
        <f>属性价值和能力评分!$F$9+ROUND(属性价值和能力评分!$F$38*10,0)*BO54+ROUND((SUM(装备属性!$W$9:$W$14)+属性价值和能力评分!$F$38*1.25+1.4+2.8)*IF(BO54&lt;10,1,ROUNDDOWN(BO54,-1)),0)+15*VLOOKUP(ROUNDDOWN(BO54,-1),宝石属性!$B$26:$D$41,2,0)*6*VLOOKUP(ROUNDDOWN(BO54,-1),宝石属性!$B$26:$D$41,3,0)+(属性价值和能力评分!$F$49*9+属性价值和能力评分!$F$50*2+属性价值和能力评分!$F$53*8/5)*BO54</f>
        <v>9478</v>
      </c>
      <c r="CB54" s="1">
        <v>51</v>
      </c>
      <c r="CC54" s="9">
        <f>ROUND(属性投放!D$4+装备属性!D$4*IF($CB54&lt;10,1,ROUNDDOWN($CB54,-1))+SUM(属性投放!E$37:E$45)*$CB54+VLOOKUP($CC$2,一级属性!$E$41:$P$64,COLUMNS(一级属性!$E$41:G$64),0)*($CB54+0.25*IF($CB54&lt;10,1,ROUNDDOWN($CB54,-1)))+VLOOKUP($CC$2,宝石属性!$B$43:$M$66,COLUMNS(宝石属性!$B$43:D$66),0)*10*VLOOKUP(ROUNDDOWN($CB54,-1),宝石属性!$B$25:$N$41,2,0)*VLOOKUP(ROUNDDOWN($CB54,-1),宝石属性!$B$25:$N$41,3,0)+VLOOKUP($CC$2,职业被动!$B$6:$M$29,COLUMNS(职业被动!$B$6:D$29),0)*$CB54,0)</f>
        <v>2393</v>
      </c>
      <c r="CD54" s="9">
        <f>ROUND(属性投放!E$4+装备属性!E$4*IF($CB54&lt;10,1,ROUNDDOWN($CB54,-1))+SUM(属性投放!F$37:F$45)*$CB54+VLOOKUP($CC$2,一级属性!$E$41:$P$64,COLUMNS(一级属性!$E$41:H$64),0)*($CB54+0.25*IF($CB54&lt;10,1,ROUNDDOWN($CB54,-1)))+VLOOKUP($CC$2,宝石属性!$B$43:$M$66,COLUMNS(宝石属性!$B$43:E$66),0)*10*VLOOKUP(ROUNDDOWN($CB54,-1),宝石属性!$B$25:$N$41,2,0)*VLOOKUP(ROUNDDOWN($CB54,-1),宝石属性!$B$25:$N$41,3,0)+VLOOKUP($CC$2,职业被动!$B$6:$M$29,COLUMNS(职业被动!$B$6:E$29),0)*$CB54,0)</f>
        <v>1375</v>
      </c>
      <c r="CE54" s="9">
        <f>ROUND(属性投放!F$4+装备属性!F$4*IF($CB54&lt;10,1,ROUNDDOWN($CB54,-1))+SUM(属性投放!G$37:G$45)*$CB54+VLOOKUP($CC$2,一级属性!$E$41:$P$64,COLUMNS(一级属性!$E$41:I$64),0)*($CB54+0.25*IF($CB54&lt;10,1,ROUNDDOWN($CB54,-1)))+VLOOKUP($CC$2,宝石属性!$B$43:$M$66,COLUMNS(宝石属性!$B$43:F$66),0)*10*VLOOKUP(ROUNDDOWN($CB54,-1),宝石属性!$B$25:$N$41,2,0)*VLOOKUP(ROUNDDOWN($CB54,-1),宝石属性!$B$25:$N$41,3,0)+VLOOKUP($CC$2,职业被动!$B$6:$M$29,COLUMNS(职业被动!$B$6:F$29),0)*$CB54,0)</f>
        <v>1137</v>
      </c>
      <c r="CF54" s="9">
        <f>ROUND(属性投放!G$4+装备属性!G$4*IF($CB54&lt;10,1,ROUNDDOWN($CB54,-1))+SUM(属性投放!H$37:H$45)*$CB54+VLOOKUP($CC$2,一级属性!$E$41:$P$64,COLUMNS(一级属性!$E$41:J$64),0)*($CB54+0.25*IF($CB54&lt;10,1,ROUNDDOWN($CB54,-1)))+VLOOKUP($CC$2,宝石属性!$B$43:$M$66,COLUMNS(宝石属性!$B$43:G$66),0)*10*VLOOKUP(ROUNDDOWN($CB54,-1),宝石属性!$B$25:$N$41,2,0)*VLOOKUP(ROUNDDOWN($CB54,-1),宝石属性!$B$25:$N$41,3,0)+VLOOKUP($CC$2,职业被动!$B$6:$M$29,COLUMNS(职业被动!$B$6:G$29),0)*$CB54,0)</f>
        <v>529</v>
      </c>
      <c r="CG54" s="9">
        <f>ROUND(属性投放!H$4+装备属性!H$4*IF($CB54&lt;10,1,ROUNDDOWN($CB54,-1))+SUM(属性投放!I$37:I$45)*$CB54+VLOOKUP($CC$2,一级属性!$E$41:$P$64,COLUMNS(一级属性!$E$41:K$64),0)*($CB54+0.25*IF($CB54&lt;10,1,ROUNDDOWN($CB54,-1)))+VLOOKUP($CC$2,宝石属性!$B$43:$M$66,COLUMNS(宝石属性!$B$43:H$66),0)*10*VLOOKUP(ROUNDDOWN($CB54,-1),宝石属性!$B$25:$N$41,2,0)*VLOOKUP(ROUNDDOWN($CB54,-1),宝石属性!$B$25:$N$41,3,0)+VLOOKUP($CC$2,职业被动!$B$6:$M$29,COLUMNS(职业被动!$B$6:H$29),0)*$CB54,0)</f>
        <v>387</v>
      </c>
      <c r="CH54" s="9">
        <f>ROUND(属性投放!I$4+装备属性!I$4*IF($CB54&lt;10,1,ROUNDDOWN($CB54,-1))+SUM(属性投放!J$37:J$45)*$CB54+VLOOKUP($CC$2,一级属性!$E$41:$P$64,COLUMNS(一级属性!$E$41:L$64),0)*($CB54+0.25*IF($CB54&lt;10,1,ROUNDDOWN($CB54,-1)))+VLOOKUP($CC$2,宝石属性!$B$43:$M$66,COLUMNS(宝石属性!$B$43:I$66),0)*10*VLOOKUP(ROUNDDOWN($CB54,-1),宝石属性!$B$25:$N$41,2,0)*VLOOKUP(ROUNDDOWN($CB54,-1),宝石属性!$B$25:$N$41,3,0)+VLOOKUP($CC$2,职业被动!$B$6:$M$29,COLUMNS(职业被动!$B$6:I$29),0)*$CB54,0)</f>
        <v>564</v>
      </c>
      <c r="CI54" s="9">
        <f>ROUND(属性投放!J$4+装备属性!J$4*IF($CB54&lt;10,1,ROUNDDOWN($CB54,-1))+SUM(属性投放!K$37:K$45)*$CB54+VLOOKUP($CC$2,一级属性!$E$41:$P$64,COLUMNS(一级属性!$E$41:M$64),0)*($CB54+0.25*IF($CB54&lt;10,1,ROUNDDOWN($CB54,-1)))+VLOOKUP($CC$2,宝石属性!$B$43:$M$66,COLUMNS(宝石属性!$B$43:J$66),0)*10*VLOOKUP(ROUNDDOWN($CB54,-1),宝石属性!$B$25:$N$41,2,0)*VLOOKUP(ROUNDDOWN($CB54,-1),宝石属性!$B$25:$N$41,3,0)+VLOOKUP($CC$2,职业被动!$B$6:$M$29,COLUMNS(职业被动!$B$6:J$29),0)*$CB54,0)</f>
        <v>357</v>
      </c>
      <c r="CJ54" s="9">
        <f>ROUND(属性投放!K$4+装备属性!K$4*IF($CB54&lt;10,1,ROUNDDOWN($CB54,-1))+SUM(属性投放!L$37:L$45)*$CB54+VLOOKUP($CC$2,一级属性!$E$41:$P$64,COLUMNS(一级属性!$E$41:N$64),0)*($CB54+0.25*IF($CB54&lt;10,1,ROUNDDOWN($CB54,-1)))+VLOOKUP($CC$2,宝石属性!$B$43:$M$66,COLUMNS(宝石属性!$B$43:K$66),0)*10*VLOOKUP(ROUNDDOWN($CB54,-1),宝石属性!$B$25:$N$41,2,0)*VLOOKUP(ROUNDDOWN($CB54,-1),宝石属性!$B$25:$N$41,3,0)+VLOOKUP($CC$2,职业被动!$B$6:$M$29,COLUMNS(职业被动!$B$6:K$29),0)*$CB54,0)</f>
        <v>196</v>
      </c>
      <c r="CK54" s="9">
        <f>ROUND(属性投放!L$4+装备属性!L$4*IF($CB54&lt;10,1,ROUNDDOWN($CB54,-1))+SUM(属性投放!M$37:M$45)*$CB54+VLOOKUP($CC$2,一级属性!$E$41:$P$64,COLUMNS(一级属性!$E$41:O$64),0)*($CB54+0.25*IF($CB54&lt;10,1,ROUNDDOWN($CB54,-1)))+VLOOKUP($CC$2,宝石属性!$B$43:$M$66,COLUMNS(宝石属性!$B$43:L$66),0)*10*VLOOKUP(ROUNDDOWN($CB54,-1),宝石属性!$B$25:$N$41,2,0)*VLOOKUP(ROUNDDOWN($CB54,-1),宝石属性!$B$25:$N$41,3,0)+VLOOKUP($CC$2,职业被动!$B$6:$M$29,COLUMNS(职业被动!$B$6:L$29),0)*$CB54,0)</f>
        <v>15</v>
      </c>
      <c r="CL54" s="9">
        <f>ROUND(属性投放!M$4+装备属性!M$4*IF($CB54&lt;10,1,ROUNDDOWN($CB54,-1))+SUM(属性投放!N$37:N$45)*$CB54+VLOOKUP($CC$2,一级属性!$E$41:$P$64,COLUMNS(一级属性!$E$41:P$64),0)*($CB54+0.25*IF($CB54&lt;10,1,ROUNDDOWN($CB54,-1)))+VLOOKUP($CC$2,宝石属性!$B$43:$M$66,COLUMNS(宝石属性!$B$43:M$66),0)*10*VLOOKUP(ROUNDDOWN($CB54,-1),宝石属性!$B$25:$N$41,2,0)*VLOOKUP(ROUNDDOWN($CB54,-1),宝石属性!$B$25:$N$41,3,0)+VLOOKUP($CC$2,职业被动!$B$6:$M$29,COLUMNS(职业被动!$B$6:M$29),0)*$CB54,0)</f>
        <v>525</v>
      </c>
      <c r="CM54" s="48">
        <f>属性价值和能力评分!$F$9+ROUND(属性价值和能力评分!$F$38*10,0)*CB54+ROUND((SUM(装备属性!$W$9:$W$14)+属性价值和能力评分!$F$38*1.25+1.4+2.8)*IF(CB54&lt;10,1,ROUNDDOWN(CB54,-1)),0)+15*VLOOKUP(ROUNDDOWN(CB54,-1),宝石属性!$B$26:$D$41,2,0)*6*VLOOKUP(ROUNDDOWN(CB54,-1),宝石属性!$B$26:$D$41,3,0)+(属性价值和能力评分!$F$49*9+属性价值和能力评分!$F$50*2+属性价值和能力评分!$F$53*8/5)*CB54</f>
        <v>9478</v>
      </c>
      <c r="CO54" s="1">
        <v>51</v>
      </c>
      <c r="CP54" s="9">
        <f>ROUND(属性投放!D$4+装备属性!D$4*IF($CO54&lt;10,1,ROUNDDOWN($CO54,-1))+SUM(属性投放!E$37:E$45)*$CO54+VLOOKUP($CP$2,一级属性!$E$41:$P$64,COLUMNS(一级属性!$E$41:G$64),0)*($CO54+0.25*IF($CO54&lt;10,1,ROUNDDOWN($CO54,-1)))+VLOOKUP($CP$2,宝石属性!$B$43:$M$66,COLUMNS(宝石属性!$B$43:D$66),0)*10*VLOOKUP(ROUNDDOWN($CO54,-1),宝石属性!$B$25:$N$41,2,0)*VLOOKUP(ROUNDDOWN($CO54,-1),宝石属性!$B$25:$N$41,3,0)+VLOOKUP($CP$2,职业被动!$B$6:$M$29,COLUMNS(职业被动!$B$6:D$29),0)*$CO54,0)</f>
        <v>2393</v>
      </c>
      <c r="CQ54" s="9">
        <f>ROUND(属性投放!E$4+装备属性!E$4*IF($CO54&lt;10,1,ROUNDDOWN($CO54,-1))+SUM(属性投放!F$37:F$45)*$CO54+VLOOKUP($CP$2,一级属性!$E$41:$P$64,COLUMNS(一级属性!$E$41:H$64),0)*($CO54+0.25*IF($CO54&lt;10,1,ROUNDDOWN($CO54,-1)))+VLOOKUP($CP$2,宝石属性!$B$43:$M$66,COLUMNS(宝石属性!$B$43:E$66),0)*10*VLOOKUP(ROUNDDOWN($CO54,-1),宝石属性!$B$25:$N$41,2,0)*VLOOKUP(ROUNDDOWN($CO54,-1),宝石属性!$B$25:$N$41,3,0)+VLOOKUP($CP$2,职业被动!$B$6:$M$29,COLUMNS(职业被动!$B$6:E$29),0)*$CO54,0)</f>
        <v>2963</v>
      </c>
      <c r="CR54" s="9">
        <f>ROUND(属性投放!F$4+装备属性!F$4*IF($CO54&lt;10,1,ROUNDDOWN($CO54,-1))+SUM(属性投放!G$37:G$45)*$CO54+VLOOKUP($CP$2,一级属性!$E$41:$P$64,COLUMNS(一级属性!$E$41:I$64),0)*($CO54+0.25*IF($CO54&lt;10,1,ROUNDDOWN($CO54,-1)))+VLOOKUP($CP$2,宝石属性!$B$43:$M$66,COLUMNS(宝石属性!$B$43:F$66),0)*10*VLOOKUP(ROUNDDOWN($CO54,-1),宝石属性!$B$25:$N$41,2,0)*VLOOKUP(ROUNDDOWN($CO54,-1),宝石属性!$B$25:$N$41,3,0)+VLOOKUP($CP$2,职业被动!$B$6:$M$29,COLUMNS(职业被动!$B$6:F$29),0)*$CO54,0)</f>
        <v>612</v>
      </c>
      <c r="CS54" s="9">
        <f>ROUND(属性投放!G$4+装备属性!G$4*IF($CO54&lt;10,1,ROUNDDOWN($CO54,-1))+SUM(属性投放!H$37:H$45)*$CO54+VLOOKUP($CP$2,一级属性!$E$41:$P$64,COLUMNS(一级属性!$E$41:J$64),0)*($CO54+0.25*IF($CO54&lt;10,1,ROUNDDOWN($CO54,-1)))+VLOOKUP($CP$2,宝石属性!$B$43:$M$66,COLUMNS(宝石属性!$B$43:G$66),0)*10*VLOOKUP(ROUNDDOWN($CO54,-1),宝石属性!$B$25:$N$41,2,0)*VLOOKUP(ROUNDDOWN($CO54,-1),宝石属性!$B$25:$N$41,3,0)+VLOOKUP($CP$2,职业被动!$B$6:$M$29,COLUMNS(职业被动!$B$6:G$29),0)*$CO54,0)</f>
        <v>478</v>
      </c>
      <c r="CT54" s="9">
        <f>ROUND(属性投放!H$4+装备属性!H$4*IF($CO54&lt;10,1,ROUNDDOWN($CO54,-1))+SUM(属性投放!I$37:I$45)*$CO54+VLOOKUP($CP$2,一级属性!$E$41:$P$64,COLUMNS(一级属性!$E$41:K$64),0)*($CO54+0.25*IF($CO54&lt;10,1,ROUNDDOWN($CO54,-1)))+VLOOKUP($CP$2,宝石属性!$B$43:$M$66,COLUMNS(宝石属性!$B$43:H$66),0)*10*VLOOKUP(ROUNDDOWN($CO54,-1),宝石属性!$B$25:$N$41,2,0)*VLOOKUP(ROUNDDOWN($CO54,-1),宝石属性!$B$25:$N$41,3,0)+VLOOKUP($CP$2,职业被动!$B$6:$M$29,COLUMNS(职业被动!$B$6:H$29),0)*$CO54,0)</f>
        <v>867</v>
      </c>
      <c r="CU54" s="9">
        <f>ROUND(属性投放!I$4+装备属性!I$4*IF($CO54&lt;10,1,ROUNDDOWN($CO54,-1))+SUM(属性投放!J$37:J$45)*$CO54+VLOOKUP($CP$2,一级属性!$E$41:$P$64,COLUMNS(一级属性!$E$41:L$64),0)*($CO54+0.25*IF($CO54&lt;10,1,ROUNDDOWN($CO54,-1)))+VLOOKUP($CP$2,宝石属性!$B$43:$M$66,COLUMNS(宝石属性!$B$43:I$66),0)*10*VLOOKUP(ROUNDDOWN($CO54,-1),宝石属性!$B$25:$N$41,2,0)*VLOOKUP(ROUNDDOWN($CO54,-1),宝石属性!$B$25:$N$41,3,0)+VLOOKUP($CP$2,职业被动!$B$6:$M$29,COLUMNS(职业被动!$B$6:I$29),0)*$CO54,0)</f>
        <v>742</v>
      </c>
      <c r="CV54" s="9">
        <f>ROUND(属性投放!J$4+装备属性!J$4*IF($CO54&lt;10,1,ROUNDDOWN($CO54,-1))+SUM(属性投放!K$37:K$45)*$CO54+VLOOKUP($CP$2,一级属性!$E$41:$P$64,COLUMNS(一级属性!$E$41:M$64),0)*($CO54+0.25*IF($CO54&lt;10,1,ROUNDDOWN($CO54,-1)))+VLOOKUP($CP$2,宝石属性!$B$43:$M$66,COLUMNS(宝石属性!$B$43:J$66),0)*10*VLOOKUP(ROUNDDOWN($CO54,-1),宝石属性!$B$25:$N$41,2,0)*VLOOKUP(ROUNDDOWN($CO54,-1),宝石属性!$B$25:$N$41,3,0)+VLOOKUP($CP$2,职业被动!$B$6:$M$29,COLUMNS(职业被动!$B$6:J$29),0)*$CO54,0)</f>
        <v>293</v>
      </c>
      <c r="CW54" s="9">
        <f>ROUND(属性投放!K$4+装备属性!K$4*IF($CO54&lt;10,1,ROUNDDOWN($CO54,-1))+SUM(属性投放!L$37:L$45)*$CO54+VLOOKUP($CP$2,一级属性!$E$41:$P$64,COLUMNS(一级属性!$E$41:N$64),0)*($CO54+0.25*IF($CO54&lt;10,1,ROUNDDOWN($CO54,-1)))+VLOOKUP($CP$2,宝石属性!$B$43:$M$66,COLUMNS(宝石属性!$B$43:K$66),0)*10*VLOOKUP(ROUNDDOWN($CO54,-1),宝石属性!$B$25:$N$41,2,0)*VLOOKUP(ROUNDDOWN($CO54,-1),宝石属性!$B$25:$N$41,3,0)+VLOOKUP($CP$2,职业被动!$B$6:$M$29,COLUMNS(职业被动!$B$6:K$29),0)*$CO54,0)</f>
        <v>196</v>
      </c>
      <c r="CX54" s="9">
        <f>ROUND(属性投放!L$4+装备属性!L$4*IF($CO54&lt;10,1,ROUNDDOWN($CO54,-1))+SUM(属性投放!M$37:M$45)*$CO54+VLOOKUP($CP$2,一级属性!$E$41:$P$64,COLUMNS(一级属性!$E$41:O$64),0)*($CO54+0.25*IF($CO54&lt;10,1,ROUNDDOWN($CO54,-1)))+VLOOKUP($CP$2,宝石属性!$B$43:$M$66,COLUMNS(宝石属性!$B$43:L$66),0)*10*VLOOKUP(ROUNDDOWN($CO54,-1),宝石属性!$B$25:$N$41,2,0)*VLOOKUP(ROUNDDOWN($CO54,-1),宝石属性!$B$25:$N$41,3,0)+VLOOKUP($CP$2,职业被动!$B$6:$M$29,COLUMNS(职业被动!$B$6:L$29),0)*$CO54,0)</f>
        <v>15</v>
      </c>
      <c r="CY54" s="9">
        <f>ROUND(属性投放!M$4+装备属性!M$4*IF($CO54&lt;10,1,ROUNDDOWN($CO54,-1))+SUM(属性投放!N$37:N$45)*$CO54+VLOOKUP($CP$2,一级属性!$E$41:$P$64,COLUMNS(一级属性!$E$41:P$64),0)*($CO54+0.25*IF($CO54&lt;10,1,ROUNDDOWN($CO54,-1)))+VLOOKUP($CP$2,宝石属性!$B$43:$M$66,COLUMNS(宝石属性!$B$43:M$66),0)*10*VLOOKUP(ROUNDDOWN($CO54,-1),宝石属性!$B$25:$N$41,2,0)*VLOOKUP(ROUNDDOWN($CO54,-1),宝石属性!$B$25:$N$41,3,0)+VLOOKUP($CP$2,职业被动!$B$6:$M$29,COLUMNS(职业被动!$B$6:M$29),0)*$CO54,0)</f>
        <v>525</v>
      </c>
      <c r="CZ54" s="48">
        <f>属性价值和能力评分!$F$9+ROUND(属性价值和能力评分!$F$38*10,0)*CO54+ROUND((SUM(装备属性!$W$9:$W$14)+属性价值和能力评分!$F$38*1.25+1.4+2.8)*IF(CO54&lt;10,1,ROUNDDOWN(CO54,-1)),0)+15*VLOOKUP(ROUNDDOWN(CO54,-1),宝石属性!$B$26:$D$41,2,0)*6*VLOOKUP(ROUNDDOWN(CO54,-1),宝石属性!$B$26:$D$41,3,0)+(属性价值和能力评分!$F$49*9+属性价值和能力评分!$F$50*2+属性价值和能力评分!$F$53*8/5)*CO54</f>
        <v>9478</v>
      </c>
      <c r="DB54" s="1">
        <v>51</v>
      </c>
      <c r="DC54" s="9">
        <f>ROUND(属性投放!D$4+装备属性!D$4*IF($DB54&lt;10,1,ROUNDDOWN($DB54,-1))+SUM(属性投放!E$37:E$45)*$DB54+VLOOKUP($DC$2,一级属性!$E$41:$P$64,COLUMNS(一级属性!$E$41:G$64),0)*($DB54+0.25*IF($DB54&lt;10,1,ROUNDDOWN($DB54,-1)))+VLOOKUP($DC$2,宝石属性!$B$43:$M$66,COLUMNS(宝石属性!$B$43:D$66),0)*10*VLOOKUP(ROUNDDOWN($DB54,-1),宝石属性!$B$25:$N$41,2,0)*VLOOKUP(ROUNDDOWN($DB54,-1),宝石属性!$B$25:$N$41,3,0)+VLOOKUP($DC$2,职业被动!$B$6:$M$29,COLUMNS(职业被动!$B$6:D$29),0)*$DB54,0)</f>
        <v>2750</v>
      </c>
      <c r="DD54" s="9">
        <f>ROUND(属性投放!E$4+装备属性!E$4*IF($DB54&lt;10,1,ROUNDDOWN($DB54,-1))+SUM(属性投放!F$37:F$45)*$DB54+VLOOKUP($DC$2,一级属性!$E$41:$P$64,COLUMNS(一级属性!$E$41:H$64),0)*($DB54+0.25*IF($DB54&lt;10,1,ROUNDDOWN($DB54,-1)))+VLOOKUP($DC$2,宝石属性!$B$43:$M$66,COLUMNS(宝石属性!$B$43:E$66),0)*10*VLOOKUP(ROUNDDOWN($DB54,-1),宝石属性!$B$25:$N$41,2,0)*VLOOKUP(ROUNDDOWN($DB54,-1),宝石属性!$B$25:$N$41,3,0)+VLOOKUP($DC$2,职业被动!$B$6:$M$29,COLUMNS(职业被动!$B$6:E$29),0)*$DB54,0)</f>
        <v>1375</v>
      </c>
      <c r="DE54" s="9">
        <f>ROUND(属性投放!F$4+装备属性!F$4*IF($DB54&lt;10,1,ROUNDDOWN($DB54,-1))+SUM(属性投放!G$37:G$45)*$DB54+VLOOKUP($DC$2,一级属性!$E$41:$P$64,COLUMNS(一级属性!$E$41:I$64),0)*($DB54+0.25*IF($DB54&lt;10,1,ROUNDDOWN($DB54,-1)))+VLOOKUP($DC$2,宝石属性!$B$43:$M$66,COLUMNS(宝石属性!$B$43:F$66),0)*10*VLOOKUP(ROUNDDOWN($DB54,-1),宝石属性!$B$25:$N$41,2,0)*VLOOKUP(ROUNDDOWN($DB54,-1),宝石属性!$B$25:$N$41,3,0)+VLOOKUP($DC$2,职业被动!$B$6:$M$29,COLUMNS(职业被动!$B$6:F$29),0)*$DB54,0)</f>
        <v>612</v>
      </c>
      <c r="DF54" s="9">
        <f>ROUND(属性投放!G$4+装备属性!G$4*IF($DB54&lt;10,1,ROUNDDOWN($DB54,-1))+SUM(属性投放!H$37:H$45)*$DB54+VLOOKUP($DC$2,一级属性!$E$41:$P$64,COLUMNS(一级属性!$E$41:J$64),0)*($DB54+0.25*IF($DB54&lt;10,1,ROUNDDOWN($DB54,-1)))+VLOOKUP($DC$2,宝石属性!$B$43:$M$66,COLUMNS(宝石属性!$B$43:G$66),0)*10*VLOOKUP(ROUNDDOWN($DB54,-1),宝石属性!$B$25:$N$41,2,0)*VLOOKUP(ROUNDDOWN($DB54,-1),宝石属性!$B$25:$N$41,3,0)+VLOOKUP($DC$2,职业被动!$B$6:$M$29,COLUMNS(职业被动!$B$6:G$29),0)*$DB54,0)</f>
        <v>1339</v>
      </c>
      <c r="DG54" s="9">
        <f>ROUND(属性投放!H$4+装备属性!H$4*IF($DB54&lt;10,1,ROUNDDOWN($DB54,-1))+SUM(属性投放!I$37:I$45)*$DB54+VLOOKUP($DC$2,一级属性!$E$41:$P$64,COLUMNS(一级属性!$E$41:K$64),0)*($DB54+0.25*IF($DB54&lt;10,1,ROUNDDOWN($DB54,-1)))+VLOOKUP($DC$2,宝石属性!$B$43:$M$66,COLUMNS(宝石属性!$B$43:H$66),0)*10*VLOOKUP(ROUNDDOWN($DB54,-1),宝石属性!$B$25:$N$41,2,0)*VLOOKUP(ROUNDDOWN($DB54,-1),宝石属性!$B$25:$N$41,3,0)+VLOOKUP($DC$2,职业被动!$B$6:$M$29,COLUMNS(职业被动!$B$6:H$29),0)*$DB54,0)</f>
        <v>387</v>
      </c>
      <c r="DH54" s="9">
        <f>ROUND(属性投放!I$4+装备属性!I$4*IF($DB54&lt;10,1,ROUNDDOWN($DB54,-1))+SUM(属性投放!J$37:J$45)*$DB54+VLOOKUP($DC$2,一级属性!$E$41:$P$64,COLUMNS(一级属性!$E$41:L$64),0)*($DB54+0.25*IF($DB54&lt;10,1,ROUNDDOWN($DB54,-1)))+VLOOKUP($DC$2,宝石属性!$B$43:$M$66,COLUMNS(宝石属性!$B$43:I$66),0)*10*VLOOKUP(ROUNDDOWN($DB54,-1),宝石属性!$B$25:$N$41,2,0)*VLOOKUP(ROUNDDOWN($DB54,-1),宝石属性!$B$25:$N$41,3,0)+VLOOKUP($DC$2,职业被动!$B$6:$M$29,COLUMNS(职业被动!$B$6:I$29),0)*$DB54,0)</f>
        <v>500</v>
      </c>
      <c r="DI54" s="9">
        <f>ROUND(属性投放!J$4+装备属性!J$4*IF($DB54&lt;10,1,ROUNDDOWN($DB54,-1))+SUM(属性投放!K$37:K$45)*$DB54+VLOOKUP($DC$2,一级属性!$E$41:$P$64,COLUMNS(一级属性!$E$41:M$64),0)*($DB54+0.25*IF($DB54&lt;10,1,ROUNDDOWN($DB54,-1)))+VLOOKUP($DC$2,宝石属性!$B$43:$M$66,COLUMNS(宝石属性!$B$43:J$66),0)*10*VLOOKUP(ROUNDDOWN($DB54,-1),宝石属性!$B$25:$N$41,2,0)*VLOOKUP(ROUNDDOWN($DB54,-1),宝石属性!$B$25:$N$41,3,0)+VLOOKUP($DC$2,职业被动!$B$6:$M$29,COLUMNS(职业被动!$B$6:J$29),0)*$DB54,0)</f>
        <v>357</v>
      </c>
      <c r="DJ54" s="9">
        <f>ROUND(属性投放!K$4+装备属性!K$4*IF($DB54&lt;10,1,ROUNDDOWN($DB54,-1))+SUM(属性投放!L$37:L$45)*$DB54+VLOOKUP($DC$2,一级属性!$E$41:$P$64,COLUMNS(一级属性!$E$41:N$64),0)*($DB54+0.25*IF($DB54&lt;10,1,ROUNDDOWN($DB54,-1)))+VLOOKUP($DC$2,宝石属性!$B$43:$M$66,COLUMNS(宝石属性!$B$43:K$66),0)*10*VLOOKUP(ROUNDDOWN($DB54,-1),宝石属性!$B$25:$N$41,2,0)*VLOOKUP(ROUNDDOWN($DB54,-1),宝石属性!$B$25:$N$41,3,0)+VLOOKUP($DC$2,职业被动!$B$6:$M$29,COLUMNS(职业被动!$B$6:K$29),0)*$DB54,0)</f>
        <v>236</v>
      </c>
      <c r="DK54" s="9">
        <f>ROUND(属性投放!L$4+装备属性!L$4*IF($DB54&lt;10,1,ROUNDDOWN($DB54,-1))+SUM(属性投放!M$37:M$45)*$DB54+VLOOKUP($DC$2,一级属性!$E$41:$P$64,COLUMNS(一级属性!$E$41:O$64),0)*($DB54+0.25*IF($DB54&lt;10,1,ROUNDDOWN($DB54,-1)))+VLOOKUP($DC$2,宝石属性!$B$43:$M$66,COLUMNS(宝石属性!$B$43:L$66),0)*10*VLOOKUP(ROUNDDOWN($DB54,-1),宝石属性!$B$25:$N$41,2,0)*VLOOKUP(ROUNDDOWN($DB54,-1),宝石属性!$B$25:$N$41,3,0)+VLOOKUP($DC$2,职业被动!$B$6:$M$29,COLUMNS(职业被动!$B$6:L$29),0)*$DB54,0)</f>
        <v>15</v>
      </c>
      <c r="DL54" s="9">
        <f>ROUND(属性投放!M$4+装备属性!M$4*IF($DB54&lt;10,1,ROUNDDOWN($DB54,-1))+SUM(属性投放!N$37:N$45)*$DB54+VLOOKUP($DC$2,一级属性!$E$41:$P$64,COLUMNS(一级属性!$E$41:P$64),0)*($DB54+0.25*IF($DB54&lt;10,1,ROUNDDOWN($DB54,-1)))+VLOOKUP($DC$2,宝石属性!$B$43:$M$66,COLUMNS(宝石属性!$B$43:M$66),0)*10*VLOOKUP(ROUNDDOWN($DB54,-1),宝石属性!$B$25:$N$41,2,0)*VLOOKUP(ROUNDDOWN($DB54,-1),宝石属性!$B$25:$N$41,3,0)+VLOOKUP($DC$2,职业被动!$B$6:$M$29,COLUMNS(职业被动!$B$6:M$29),0)*$DB54,0)</f>
        <v>525</v>
      </c>
      <c r="DM54" s="48">
        <f>属性价值和能力评分!$F$9+ROUND(属性价值和能力评分!$F$38*10,0)*DB54+ROUND((SUM(装备属性!$W$9:$W$14)+属性价值和能力评分!$F$38*1.25+1.4+2.8)*IF(DB54&lt;10,1,ROUNDDOWN(DB54,-1)),0)+15*VLOOKUP(ROUNDDOWN(DB54,-1),宝石属性!$B$26:$D$41,2,0)*6*VLOOKUP(ROUNDDOWN(DB54,-1),宝石属性!$B$26:$D$41,3,0)+(属性价值和能力评分!$F$49*9+属性价值和能力评分!$F$50*2+属性价值和能力评分!$F$53*8/5)*DB54</f>
        <v>9478</v>
      </c>
      <c r="DO54" s="1">
        <v>51</v>
      </c>
      <c r="DP54" s="9">
        <f>ROUND(属性投放!D$4+装备属性!D$4*IF($DO54&lt;10,1,ROUNDDOWN($DO54,-1))+SUM(属性投放!E$37:E$45)*$DO54+VLOOKUP($DP$2,一级属性!$E$41:$P$64,COLUMNS(一级属性!$E$41:G$64),0)*($DO54+0.25*IF($DO54&lt;10,1,ROUNDDOWN($DO54,-1)))+VLOOKUP($DP$2,宝石属性!$B$43:$M$66,COLUMNS(宝石属性!$B$43:D$66),0)*10*VLOOKUP(ROUNDDOWN($DO54,-1),宝石属性!$B$25:$N$41,2,0)*VLOOKUP(ROUNDDOWN($DO54,-1),宝石属性!$B$25:$N$41,3,0)+VLOOKUP($DP$2,职业被动!$B$6:$M$29,COLUMNS(职业被动!$B$6:D$29),0)*$DO54,0)</f>
        <v>5847</v>
      </c>
      <c r="DQ54" s="9">
        <f>ROUND(属性投放!E$4+装备属性!E$4*IF($DO54&lt;10,1,ROUNDDOWN($DO54,-1))+SUM(属性投放!F$37:F$45)*$DO54+VLOOKUP($DP$2,一级属性!$E$41:$P$64,COLUMNS(一级属性!$E$41:H$64),0)*($DO54+0.25*IF($DO54&lt;10,1,ROUNDDOWN($DO54,-1)))+VLOOKUP($DP$2,宝石属性!$B$43:$M$66,COLUMNS(宝石属性!$B$43:E$66),0)*10*VLOOKUP(ROUNDDOWN($DO54,-1),宝石属性!$B$25:$N$41,2,0)*VLOOKUP(ROUNDDOWN($DO54,-1),宝石属性!$B$25:$N$41,3,0)+VLOOKUP($DP$2,职业被动!$B$6:$M$29,COLUMNS(职业被动!$B$6:E$29),0)*$DO54,0)</f>
        <v>1375</v>
      </c>
      <c r="DR54" s="9">
        <f>ROUND(属性投放!F$4+装备属性!F$4*IF($DO54&lt;10,1,ROUNDDOWN($DO54,-1))+SUM(属性投放!G$37:G$45)*$DO54+VLOOKUP($DP$2,一级属性!$E$41:$P$64,COLUMNS(一级属性!$E$41:I$64),0)*($DO54+0.25*IF($DO54&lt;10,1,ROUNDDOWN($DO54,-1)))+VLOOKUP($DP$2,宝石属性!$B$43:$M$66,COLUMNS(宝石属性!$B$43:F$66),0)*10*VLOOKUP(ROUNDDOWN($DO54,-1),宝石属性!$B$25:$N$41,2,0)*VLOOKUP(ROUNDDOWN($DO54,-1),宝石属性!$B$25:$N$41,3,0)+VLOOKUP($DP$2,职业被动!$B$6:$M$29,COLUMNS(职业被动!$B$6:F$29),0)*$DO54,0)</f>
        <v>612</v>
      </c>
      <c r="DS54" s="9">
        <f>ROUND(属性投放!G$4+装备属性!G$4*IF($DO54&lt;10,1,ROUNDDOWN($DO54,-1))+SUM(属性投放!H$37:H$45)*$DO54+VLOOKUP($DP$2,一级属性!$E$41:$P$64,COLUMNS(一级属性!$E$41:J$64),0)*($DO54+0.25*IF($DO54&lt;10,1,ROUNDDOWN($DO54,-1)))+VLOOKUP($DP$2,宝石属性!$B$43:$M$66,COLUMNS(宝石属性!$B$43:G$66),0)*10*VLOOKUP(ROUNDDOWN($DO54,-1),宝石属性!$B$25:$N$41,2,0)*VLOOKUP(ROUNDDOWN($DO54,-1),宝石属性!$B$25:$N$41,3,0)+VLOOKUP($DP$2,职业被动!$B$6:$M$29,COLUMNS(职业被动!$B$6:G$29),0)*$DO54,0)</f>
        <v>478</v>
      </c>
      <c r="DT54" s="9">
        <f>ROUND(属性投放!H$4+装备属性!H$4*IF($DO54&lt;10,1,ROUNDDOWN($DO54,-1))+SUM(属性投放!I$37:I$45)*$DO54+VLOOKUP($DP$2,一级属性!$E$41:$P$64,COLUMNS(一级属性!$E$41:K$64),0)*($DO54+0.25*IF($DO54&lt;10,1,ROUNDDOWN($DO54,-1)))+VLOOKUP($DP$2,宝石属性!$B$43:$M$66,COLUMNS(宝石属性!$B$43:H$66),0)*10*VLOOKUP(ROUNDDOWN($DO54,-1),宝石属性!$B$25:$N$41,2,0)*VLOOKUP(ROUNDDOWN($DO54,-1),宝石属性!$B$25:$N$41,3,0)+VLOOKUP($DP$2,职业被动!$B$6:$M$29,COLUMNS(职业被动!$B$6:H$29),0)*$DO54,0)</f>
        <v>438</v>
      </c>
      <c r="DU54" s="9">
        <f>ROUND(属性投放!I$4+装备属性!I$4*IF($DO54&lt;10,1,ROUNDDOWN($DO54,-1))+SUM(属性投放!J$37:J$45)*$DO54+VLOOKUP($DP$2,一级属性!$E$41:$P$64,COLUMNS(一级属性!$E$41:L$64),0)*($DO54+0.25*IF($DO54&lt;10,1,ROUNDDOWN($DO54,-1)))+VLOOKUP($DP$2,宝石属性!$B$43:$M$66,COLUMNS(宝石属性!$B$43:I$66),0)*10*VLOOKUP(ROUNDDOWN($DO54,-1),宝石属性!$B$25:$N$41,2,0)*VLOOKUP(ROUNDDOWN($DO54,-1),宝石属性!$B$25:$N$41,3,0)+VLOOKUP($DP$2,职业被动!$B$6:$M$29,COLUMNS(职业被动!$B$6:I$29),0)*$DO54,0)</f>
        <v>500</v>
      </c>
      <c r="DV54" s="9">
        <f>ROUND(属性投放!J$4+装备属性!J$4*IF($DO54&lt;10,1,ROUNDDOWN($DO54,-1))+SUM(属性投放!K$37:K$45)*$DO54+VLOOKUP($DP$2,一级属性!$E$41:$P$64,COLUMNS(一级属性!$E$41:M$64),0)*($DO54+0.25*IF($DO54&lt;10,1,ROUNDDOWN($DO54,-1)))+VLOOKUP($DP$2,宝石属性!$B$43:$M$66,COLUMNS(宝石属性!$B$43:J$66),0)*10*VLOOKUP(ROUNDDOWN($DO54,-1),宝石属性!$B$25:$N$41,2,0)*VLOOKUP(ROUNDDOWN($DO54,-1),宝石属性!$B$25:$N$41,3,0)+VLOOKUP($DP$2,职业被动!$B$6:$M$29,COLUMNS(职业被动!$B$6:J$29),0)*$DO54,0)</f>
        <v>357</v>
      </c>
      <c r="DW54" s="9">
        <f>ROUND(属性投放!K$4+装备属性!K$4*IF($DO54&lt;10,1,ROUNDDOWN($DO54,-1))+SUM(属性投放!L$37:L$45)*$DO54+VLOOKUP($DP$2,一级属性!$E$41:$P$64,COLUMNS(一级属性!$E$41:N$64),0)*($DO54+0.25*IF($DO54&lt;10,1,ROUNDDOWN($DO54,-1)))+VLOOKUP($DP$2,宝石属性!$B$43:$M$66,COLUMNS(宝石属性!$B$43:K$66),0)*10*VLOOKUP(ROUNDDOWN($DO54,-1),宝石属性!$B$25:$N$41,2,0)*VLOOKUP(ROUNDDOWN($DO54,-1),宝石属性!$B$25:$N$41,3,0)+VLOOKUP($DP$2,职业被动!$B$6:$M$29,COLUMNS(职业被动!$B$6:K$29),0)*$DO54,0)</f>
        <v>236</v>
      </c>
      <c r="DX54" s="9">
        <f>ROUND(属性投放!L$4+装备属性!L$4*IF($DO54&lt;10,1,ROUNDDOWN($DO54,-1))+SUM(属性投放!M$37:M$45)*$DO54+VLOOKUP($DP$2,一级属性!$E$41:$P$64,COLUMNS(一级属性!$E$41:O$64),0)*($DO54+0.25*IF($DO54&lt;10,1,ROUNDDOWN($DO54,-1)))+VLOOKUP($DP$2,宝石属性!$B$43:$M$66,COLUMNS(宝石属性!$B$43:L$66),0)*10*VLOOKUP(ROUNDDOWN($DO54,-1),宝石属性!$B$25:$N$41,2,0)*VLOOKUP(ROUNDDOWN($DO54,-1),宝石属性!$B$25:$N$41,3,0)+VLOOKUP($DP$2,职业被动!$B$6:$M$29,COLUMNS(职业被动!$B$6:L$29),0)*$DO54,0)</f>
        <v>15</v>
      </c>
      <c r="DY54" s="9">
        <f>ROUND(属性投放!M$4+装备属性!M$4*IF($DO54&lt;10,1,ROUNDDOWN($DO54,-1))+SUM(属性投放!N$37:N$45)*$DO54+VLOOKUP($DP$2,一级属性!$E$41:$P$64,COLUMNS(一级属性!$E$41:P$64),0)*($DO54+0.25*IF($DO54&lt;10,1,ROUNDDOWN($DO54,-1)))+VLOOKUP($DP$2,宝石属性!$B$43:$M$66,COLUMNS(宝石属性!$B$43:M$66),0)*10*VLOOKUP(ROUNDDOWN($DO54,-1),宝石属性!$B$25:$N$41,2,0)*VLOOKUP(ROUNDDOWN($DO54,-1),宝石属性!$B$25:$N$41,3,0)+VLOOKUP($DP$2,职业被动!$B$6:$M$29,COLUMNS(职业被动!$B$6:M$29),0)*$DO54,0)</f>
        <v>525</v>
      </c>
      <c r="DZ54" s="48">
        <f>属性价值和能力评分!$F$9+ROUND(属性价值和能力评分!$F$38*10,0)*DO54+ROUND((SUM(装备属性!$W$9:$W$14)+属性价值和能力评分!$F$38*1.25+1.4+2.8)*IF(DO54&lt;10,1,ROUNDDOWN(DO54,-1)),0)+15*VLOOKUP(ROUNDDOWN(DO54,-1),宝石属性!$B$26:$D$41,2,0)*6*VLOOKUP(ROUNDDOWN(DO54,-1),宝石属性!$B$26:$D$41,3,0)+(属性价值和能力评分!$F$49*9+属性价值和能力评分!$F$50*2+属性价值和能力评分!$F$53*8/5)*DO54</f>
        <v>9478</v>
      </c>
      <c r="EA54" s="17"/>
      <c r="EB54" s="1">
        <v>51</v>
      </c>
      <c r="EC54" s="1">
        <f>ROUND(CC54/MAX(CE54/10,((CE54*(1+属性投放!$E$8)-CF54+属性投放!$F$8*EB54)*(1+属性投放!$G$8)*(1+属性投放!$H$8))),1)</f>
        <v>2.8</v>
      </c>
      <c r="ED54" s="1">
        <f>ROUND(CP54/MAX(CE54/10,((CE54*(1+属性投放!$E$8)-CS54+属性投放!$F$8*EB54)*(1+属性投放!$G$8)*(1+属性投放!$H$8))),1)</f>
        <v>2.6</v>
      </c>
      <c r="EE54" s="1">
        <f>ROUND(DC54/MAX(CE54/10,((CE54*(1+属性投放!$E$8)-DF54+属性投放!$F$8*EB54)*(1+属性投放!$G$8)*(1+属性投放!$H$8))),1)</f>
        <v>24.2</v>
      </c>
      <c r="EF54" s="1">
        <f>ROUND(DP54/MAX(CE54/10,((CE54*(1+属性投放!$E$8)-DS54+属性投放!$F$8*EB54)*(1+属性投放!$G$8)*(1+属性投放!$H$8))),1)</f>
        <v>6.3</v>
      </c>
      <c r="EH54" s="1">
        <f>ROUND(CC54/MAX(属性投放!$F$9*EB54,((CT54*(1+属性投放!$E$9)-CH54+属性投放!$F$9*EB54)*(1+属性投放!$G$9)*(1+属性投放!$H$9))),1)</f>
        <v>2.5</v>
      </c>
      <c r="EI54" s="1">
        <f>ROUND(CP54/MAX(属性投放!$F$9*EB54,((CT54*(1+属性投放!$E$9)-CU54+属性投放!$F$9*EB54)*(1+属性投放!$G$9)*(1+属性投放!$H$9))),1)</f>
        <v>3.2</v>
      </c>
      <c r="EJ54" s="1">
        <f>ROUND(DC54/MAX(属性投放!$F$9*EB54,((CT54*(1+属性投放!$E$9)-DH54+属性投放!$F$9*EB54)*(1+属性投放!$G$9)*(1+属性投放!$H$9))),1)</f>
        <v>2.7</v>
      </c>
      <c r="EK54" s="1">
        <f>ROUND(DP54/MAX(属性投放!$F$9*EB54,((CT54*(1+属性投放!$E$9)-DU54+属性投放!$F$9*EB54)*(1+属性投放!$G$9)*(1+属性投放!$H$9))),1)</f>
        <v>5.8</v>
      </c>
      <c r="EM54" s="1">
        <f>ROUND(CC54/((BW54*(1+属性投放!$E$10)+属性投放!$F$10*EB54)*(1+属性投放!$G$10)*(1+属性投放!$H$10)),1)</f>
        <v>5.8</v>
      </c>
      <c r="EN54" s="1">
        <f>ROUND(CP54/((BW54*(1+属性投放!$E$10)+属性投放!$F$10*EB54)*(1+属性投放!$G$10)*(1+属性投放!$H$10)),1)</f>
        <v>5.8</v>
      </c>
      <c r="EO54" s="1">
        <f>ROUND(DC54/((BW54*(1+属性投放!$E$10)+属性投放!$F$10*EB54)*(1+属性投放!$G$10)*(1+属性投放!$H$10)),1)</f>
        <v>6.7</v>
      </c>
      <c r="EP54" s="1">
        <f>ROUND(DP54/((BW54*(1+属性投放!$E$10)+属性投放!$F$10*EB54)*(1+属性投放!$G$10)*(1+属性投放!$H$10)),1)</f>
        <v>14.2</v>
      </c>
    </row>
    <row r="55" spans="2:146">
      <c r="B55" s="1">
        <v>52</v>
      </c>
      <c r="C55" s="9">
        <f>ROUND(属性投放!D$4+装备属性!D$4*IF($B55&lt;10,1,ROUNDDOWN($B55,-1))+SUM(属性投放!E$37:E$45)*$B55+VLOOKUP($C$2,一级属性!$E$41:$P$64,COLUMNS(一级属性!$E$41:G$64),0)*($B55+0.25*IF($B55&lt;10,1,ROUNDDOWN($B55,-1)))+VLOOKUP($C$2,宝石属性!$B$43:$M$66,COLUMNS(宝石属性!$B$43:D$66),0)*10*VLOOKUP(ROUNDDOWN($B55,-1),宝石属性!$B$25:$N$41,2,0)*VLOOKUP(ROUNDDOWN($B55,-1),宝石属性!$B$25:$N$41,3,0)+VLOOKUP($C$2,职业被动!$B$6:$M$29,COLUMNS(职业被动!$B$6:D$29),0)*$B55,0)</f>
        <v>2932</v>
      </c>
      <c r="D55" s="9">
        <f>ROUND(属性投放!E$4+装备属性!E$4*IF($B55&lt;10,1,ROUNDDOWN($B55,-1))+SUM(属性投放!F$37:F$38)*$B55+VLOOKUP($C$2,一级属性!$E$67:$P$90,COLUMNS(一级属性!$E$67:H$90),0)*$B55+VLOOKUP($C$2,宝石属性!$B$43:$M$66,COLUMNS(宝石属性!$B$43:E$66),0)*10*VLOOKUP(ROUNDDOWN($B55,-1),宝石属性!$B$25:$N$41,2,0)*VLOOKUP(ROUNDDOWN($B55,-1),宝石属性!$B$25:$N$41,3,0)+VLOOKUP($C$2,职业被动!$B$6:$M$29,COLUMNS(职业被动!$B$6:E$29),0)*$B55,0)</f>
        <v>1390</v>
      </c>
      <c r="E55" s="9">
        <f>ROUND(属性投放!F$4+装备属性!F$4*IF($B55&lt;10,1,ROUNDDOWN($B55,-1))+SUM(属性投放!G$37:G$38)*$B55+VLOOKUP($C$2,一级属性!$E$67:$P$90,COLUMNS(一级属性!$E$67:I$90),0)*$B55+VLOOKUP($C$2,宝石属性!$B$43:$M$66,COLUMNS(宝石属性!$B$43:F$66),0)*10*VLOOKUP(ROUNDDOWN($B55,-1),宝石属性!$B$25:$N$41,2,0)*VLOOKUP(ROUNDDOWN($B55,-1),宝石属性!$B$25:$N$41,3,0)+VLOOKUP($C$2,职业被动!$B$6:$M$29,COLUMNS(职业被动!$B$6:F$29),0)*$B55,0)</f>
        <v>1044</v>
      </c>
      <c r="F55" s="9">
        <f>ROUND(属性投放!G$4+装备属性!G$4*IF($B55&lt;10,1,ROUNDDOWN($B55,-1))+SUM(属性投放!H$37:H$38)*$B55+VLOOKUP($C$2,一级属性!$E$67:$P$90,COLUMNS(一级属性!$E$67:J$90),0)*$B55+VLOOKUP($C$2,宝石属性!$B$43:$M$66,COLUMNS(宝石属性!$B$43:G$66),0)*10*VLOOKUP(ROUNDDOWN($B55,-1),宝石属性!$B$25:$N$41,2,0)*VLOOKUP(ROUNDDOWN($B55,-1),宝石属性!$B$25:$N$41,3,0)+VLOOKUP($C$2,职业被动!$B$6:$M$29,COLUMNS(职业被动!$B$6:G$29),0)*$B55,0)</f>
        <v>533</v>
      </c>
      <c r="G55" s="9">
        <f>ROUND(属性投放!H$4+装备属性!H$4*IF($B55&lt;10,1,ROUNDDOWN($B55,-1))+SUM(属性投放!I$37:I$38)*$B55+VLOOKUP($C$2,一级属性!$E$67:$P$90,COLUMNS(一级属性!$E$67:K$90),0)*$B55+VLOOKUP($C$2,宝石属性!$B$43:$M$66,COLUMNS(宝石属性!$B$43:H$66),0)*10*VLOOKUP(ROUNDDOWN($B55,-1),宝石属性!$B$25:$N$41,2,0)*VLOOKUP(ROUNDDOWN($B55,-1),宝石属性!$B$25:$N$41,3,0)+VLOOKUP($C$2,职业被动!$B$6:$M$29,COLUMNS(职业被动!$B$6:H$29),0)*$B55,0)</f>
        <v>389</v>
      </c>
      <c r="H55" s="9">
        <f>ROUND(属性投放!I$4+装备属性!I$4*IF($B55&lt;10,1,ROUNDDOWN($B55,-1))+SUM(属性投放!J$37:J$38)*$B55+VLOOKUP($C$2,一级属性!$E$67:$P$90,COLUMNS(一级属性!$E$67:L$90),0)*$B55+VLOOKUP($C$2,宝石属性!$B$43:$M$66,COLUMNS(宝石属性!$B$43:I$66),0)*10*VLOOKUP(ROUNDDOWN($B55,-1),宝石属性!$B$25:$N$41,2,0)*VLOOKUP(ROUNDDOWN($B55,-1),宝石属性!$B$25:$N$41,3,0)+VLOOKUP($C$2,职业被动!$B$6:$M$29,COLUMNS(职业被动!$B$6:I$29),0)*$B55,0)</f>
        <v>559</v>
      </c>
      <c r="I55" s="9">
        <f>ROUND(属性投放!J$4+装备属性!J$4*IF($B55&lt;10,1,ROUNDDOWN($B55,-1))+SUM(属性投放!K$37:K$38)*$B55+VLOOKUP($C$2,一级属性!$E$67:$P$90,COLUMNS(一级属性!$E$67:M$90),0)*$B55+VLOOKUP($C$2,宝石属性!$B$43:$M$66,COLUMNS(宝石属性!$B$43:J$66),0)*10*VLOOKUP(ROUNDDOWN($B55,-1),宝石属性!$B$25:$N$41,2,0)*VLOOKUP(ROUNDDOWN($B55,-1),宝石属性!$B$25:$N$41,3,0)+VLOOKUP($C$2,职业被动!$B$6:$M$29,COLUMNS(职业被动!$B$6:J$29),0)*$B55,0)</f>
        <v>361</v>
      </c>
      <c r="J55" s="9">
        <f>ROUND(属性投放!K$4+装备属性!K$4*IF($B55&lt;10,1,ROUNDDOWN($B55,-1))+SUM(属性投放!L$37:L$38)*$B55+VLOOKUP($C$2,一级属性!$E$67:$P$90,COLUMNS(一级属性!$E$67:N$90),0)*$B55+VLOOKUP($C$2,宝石属性!$B$43:$M$66,COLUMNS(宝石属性!$B$43:K$66),0)*10*VLOOKUP(ROUNDDOWN($B55,-1),宝石属性!$B$25:$N$41,2,0)*VLOOKUP(ROUNDDOWN($B55,-1),宝石属性!$B$25:$N$41,3,0)+VLOOKUP($C$2,职业被动!$B$6:$M$29,COLUMNS(职业被动!$B$6:K$29),0)*$B55,0)</f>
        <v>196</v>
      </c>
      <c r="K55" s="9">
        <f>ROUND(属性投放!L$4+装备属性!L$4*IF($B55&lt;10,1,ROUNDDOWN($B55,-1))+SUM(属性投放!M$37:M$38)*$B55+VLOOKUP($C$2,一级属性!$E$67:$P$90,COLUMNS(一级属性!$E$67:O$90),0)*$B55+VLOOKUP($C$2,宝石属性!$B$43:$M$66,COLUMNS(宝石属性!$B$43:L$66),0)*10*VLOOKUP(ROUNDDOWN($B55,-1),宝石属性!$B$25:$N$41,2,0)*VLOOKUP(ROUNDDOWN($B55,-1),宝石属性!$B$25:$N$41,3,0)+VLOOKUP($C$2,职业被动!$B$6:$M$29,COLUMNS(职业被动!$B$6:L$29),0)*$B55,0)</f>
        <v>16</v>
      </c>
      <c r="L55" s="9">
        <f>ROUND(属性投放!M$4+装备属性!M$4*IF($B55&lt;10,1,ROUNDDOWN($B55,-1))+SUM(属性投放!N$37:N$38)*$B55+VLOOKUP($C$2,一级属性!$E$67:$P$90,COLUMNS(一级属性!$E$67:P$90),0)*$B55+VLOOKUP($C$2,宝石属性!$B$43:$M$66,COLUMNS(宝石属性!$B$43:M$66),0)*10*VLOOKUP(ROUNDDOWN($B55,-1),宝石属性!$B$25:$N$41,2,0)*VLOOKUP(ROUNDDOWN($B55,-1),宝石属性!$B$25:$N$41,3,0)+VLOOKUP($C$2,职业被动!$B$6:$M$29,COLUMNS(职业被动!$B$6:M$29),0)*$B55,0)</f>
        <v>556</v>
      </c>
      <c r="M55" s="48">
        <f>属性价值和能力评分!$F$9+ROUND(属性价值和能力评分!$F$38*10,0)*B55+ROUND((SUM(装备属性!$W$9:$W$14)+属性价值和能力评分!$F$38*1.25+1.4+2.8)*IF(B55&lt;10,1,ROUNDDOWN(B55,-1)),0)+15*VLOOKUP(ROUNDDOWN(B55,-1),宝石属性!$B$26:$D$41,2,0)*6*VLOOKUP(ROUNDDOWN(B55,-1),宝石属性!$B$26:$D$41,3,0)+(属性价值和能力评分!$F$49*9+属性价值和能力评分!$F$50*2+属性价值和能力评分!$F$53*8/5)*B55</f>
        <v>9598</v>
      </c>
      <c r="N55" s="20"/>
      <c r="O55" s="1">
        <v>52</v>
      </c>
      <c r="P55" s="9">
        <f>ROUND(属性投放!D$4+装备属性!D$4*IF($O55&lt;10,1,ROUNDDOWN($O55,-1))+SUM(属性投放!E$37:E$45)*$O55+VLOOKUP($P$2,一级属性!$E$41:$P$64,COLUMNS(一级属性!$E$41:G$64),0)*($O55+0.25*IF($O55&lt;10,1,ROUNDDOWN($O55,-1)))+VLOOKUP($P$2,宝石属性!$B$43:$M$66,COLUMNS(宝石属性!$B$43:D$66),0)*10*VLOOKUP(ROUNDDOWN($O55,-1),宝石属性!$B$25:$N$41,2,0)*VLOOKUP(ROUNDDOWN($O55,-1),宝石属性!$B$25:$N$41,3,0)+VLOOKUP($P$2,职业被动!$B$6:$M$29,COLUMNS(职业被动!$B$6:D$29),0)*$O55,0)</f>
        <v>3660</v>
      </c>
      <c r="Q55" s="9">
        <f>ROUND(属性投放!E$4+装备属性!E$4*IF($O55&lt;10,1,ROUNDDOWN($O55,-1))+SUM(属性投放!F$37:F$45)*$O55+VLOOKUP($P$2,一级属性!$E$41:$P$64,COLUMNS(一级属性!$E$41:H$64),0)*($O55+0.25*IF($O55&lt;10,1,ROUNDDOWN($O55,-1)))+VLOOKUP($P$2,宝石属性!$B$43:$M$66,COLUMNS(宝石属性!$B$43:E$66),0)*10*VLOOKUP(ROUNDDOWN($O55,-1),宝石属性!$B$25:$N$41,2,0)*VLOOKUP(ROUNDDOWN($O55,-1),宝石属性!$B$25:$N$41,3,0)+VLOOKUP($P$2,职业被动!$B$6:$M$29,COLUMNS(职业被动!$B$6:E$29),0)*$O55,0)</f>
        <v>2358</v>
      </c>
      <c r="R55" s="9">
        <f>ROUND(属性投放!F$4+装备属性!F$4*IF($O55&lt;10,1,ROUNDDOWN($O55,-1))+SUM(属性投放!G$37:G$45)*$O55+VLOOKUP($P$2,一级属性!$E$41:$P$64,COLUMNS(一级属性!$E$41:I$64),0)*($O55+0.25*IF($O55&lt;10,1,ROUNDDOWN($O55,-1)))+VLOOKUP($P$2,宝石属性!$B$43:$M$66,COLUMNS(宝石属性!$B$43:F$66),0)*10*VLOOKUP(ROUNDDOWN($O55,-1),宝石属性!$B$25:$N$41,2,0)*VLOOKUP(ROUNDDOWN($O55,-1),宝石属性!$B$25:$N$41,3,0)+VLOOKUP($P$2,职业被动!$B$6:$M$29,COLUMNS(职业被动!$B$6:F$29),0)*$O55,0)</f>
        <v>614</v>
      </c>
      <c r="S55" s="9">
        <f>ROUND(属性投放!G$4+装备属性!G$4*IF($O55&lt;10,1,ROUNDDOWN($O55,-1))+SUM(属性投放!H$37:H$45)*$O55+VLOOKUP($P$2,一级属性!$E$41:$P$64,COLUMNS(一级属性!$E$41:J$64),0)*($O55+0.25*IF($O55&lt;10,1,ROUNDDOWN($O55,-1)))+VLOOKUP($P$2,宝石属性!$B$43:$M$66,COLUMNS(宝石属性!$B$43:G$66),0)*10*VLOOKUP(ROUNDDOWN($O55,-1),宝石属性!$B$25:$N$41,2,0)*VLOOKUP(ROUNDDOWN($O55,-1),宝石属性!$B$25:$N$41,3,0)+VLOOKUP($P$2,职业被动!$B$6:$M$29,COLUMNS(职业被动!$B$6:G$29),0)*$O55,0)</f>
        <v>481</v>
      </c>
      <c r="T55" s="9">
        <f>ROUND(属性投放!H$4+装备属性!H$4*IF($O55&lt;10,1,ROUNDDOWN($O55,-1))+SUM(属性投放!I$37:I$45)*$O55+VLOOKUP($P$2,一级属性!$E$41:$P$64,COLUMNS(一级属性!$E$41:K$64),0)*($O55+0.25*IF($O55&lt;10,1,ROUNDDOWN($O55,-1)))+VLOOKUP($P$2,宝石属性!$B$43:$M$66,COLUMNS(宝石属性!$B$43:H$66),0)*10*VLOOKUP(ROUNDDOWN($O55,-1),宝石属性!$B$25:$N$41,2,0)*VLOOKUP(ROUNDDOWN($O55,-1),宝石属性!$B$25:$N$41,3,0)+VLOOKUP($P$2,职业被动!$B$6:$M$29,COLUMNS(职业被动!$B$6:H$29),0)*$O55,0)</f>
        <v>635</v>
      </c>
      <c r="U55" s="9">
        <f>ROUND(属性投放!I$4+装备属性!I$4*IF($O55&lt;10,1,ROUNDDOWN($O55,-1))+SUM(属性投放!J$37:J$45)*$O55+VLOOKUP($P$2,一级属性!$E$41:$P$64,COLUMNS(一级属性!$E$41:L$64),0)*($O55+0.25*IF($O55&lt;10,1,ROUNDDOWN($O55,-1)))+VLOOKUP($P$2,宝石属性!$B$43:$M$66,COLUMNS(宝石属性!$B$43:I$66),0)*10*VLOOKUP(ROUNDDOWN($O55,-1),宝石属性!$B$25:$N$41,2,0)*VLOOKUP(ROUNDDOWN($O55,-1),宝石属性!$B$25:$N$41,3,0)+VLOOKUP($P$2,职业被动!$B$6:$M$29,COLUMNS(职业被动!$B$6:I$29),0)*$O55,0)</f>
        <v>596</v>
      </c>
      <c r="V55" s="9">
        <f>ROUND(属性投放!J$4+装备属性!J$4*IF($O55&lt;10,1,ROUNDDOWN($O55,-1))+SUM(属性投放!K$37:K$45)*$O55+VLOOKUP($P$2,一级属性!$E$41:$P$64,COLUMNS(一级属性!$E$41:M$64),0)*($O55+0.25*IF($O55&lt;10,1,ROUNDDOWN($O55,-1)))+VLOOKUP($P$2,宝石属性!$B$43:$M$66,COLUMNS(宝石属性!$B$43:J$66),0)*10*VLOOKUP(ROUNDDOWN($O55,-1),宝石属性!$B$25:$N$41,2,0)*VLOOKUP(ROUNDDOWN($O55,-1),宝石属性!$B$25:$N$41,3,0)+VLOOKUP($P$2,职业被动!$B$6:$M$29,COLUMNS(职业被动!$B$6:J$29),0)*$O55,0)</f>
        <v>406</v>
      </c>
      <c r="W55" s="9">
        <f>ROUND(属性投放!K$4+装备属性!K$4*IF($O55&lt;10,1,ROUNDDOWN($O55,-1))+SUM(属性投放!L$37:L$45)*$O55+VLOOKUP($P$2,一级属性!$E$41:$P$64,COLUMNS(一级属性!$E$41:N$64),0)*($O55+0.25*IF($O55&lt;10,1,ROUNDDOWN($O55,-1)))+VLOOKUP($P$2,宝石属性!$B$43:$M$66,COLUMNS(宝石属性!$B$43:K$66),0)*10*VLOOKUP(ROUNDDOWN($O55,-1),宝石属性!$B$25:$N$41,2,0)*VLOOKUP(ROUNDDOWN($O55,-1),宝石属性!$B$25:$N$41,3,0)+VLOOKUP($P$2,职业被动!$B$6:$M$29,COLUMNS(职业被动!$B$6:K$29),0)*$O55,0)</f>
        <v>236</v>
      </c>
      <c r="X55" s="9">
        <f>ROUND(属性投放!L$4+装备属性!L$4*IF($O55&lt;10,1,ROUNDDOWN($O55,-1))+SUM(属性投放!M$37:M$45)*$O55+VLOOKUP($P$2,一级属性!$E$41:$P$64,COLUMNS(一级属性!$E$41:O$64),0)*($O55+0.25*IF($O55&lt;10,1,ROUNDDOWN($O55,-1)))+VLOOKUP($P$2,宝石属性!$B$43:$M$66,COLUMNS(宝石属性!$B$43:L$66),0)*10*VLOOKUP(ROUNDDOWN($O55,-1),宝石属性!$B$25:$N$41,2,0)*VLOOKUP(ROUNDDOWN($O55,-1),宝石属性!$B$25:$N$41,3,0)+VLOOKUP($P$2,职业被动!$B$6:$M$29,COLUMNS(职业被动!$B$6:L$29),0)*$O55,0)</f>
        <v>16</v>
      </c>
      <c r="Y55" s="9">
        <f>ROUND(属性投放!M$4+装备属性!M$4*IF($O55&lt;10,1,ROUNDDOWN($O55,-1))+SUM(属性投放!N$37:N$45)*$O55+VLOOKUP($P$2,一级属性!$E$41:$P$64,COLUMNS(一级属性!$E$41:P$64),0)*($O55+0.25*IF($O55&lt;10,1,ROUNDDOWN($O55,-1)))+VLOOKUP($P$2,宝石属性!$B$43:$M$66,COLUMNS(宝石属性!$B$43:M$66),0)*10*VLOOKUP(ROUNDDOWN($O55,-1),宝石属性!$B$25:$N$41,2,0)*VLOOKUP(ROUNDDOWN($O55,-1),宝石属性!$B$25:$N$41,3,0)+VLOOKUP($P$2,职业被动!$B$6:$M$29,COLUMNS(职业被动!$B$6:M$29),0)*$O55,0)</f>
        <v>556</v>
      </c>
      <c r="Z55" s="48">
        <f>属性价值和能力评分!$F$9+ROUND(属性价值和能力评分!$F$38*10,0)*O55+ROUND((SUM(装备属性!$W$9:$W$14)+属性价值和能力评分!$F$38*1.25+1.4+2.8)*IF(O55&lt;10,1,ROUNDDOWN(O55,-1)),0)+15*VLOOKUP(ROUNDDOWN(O55,-1),宝石属性!$B$26:$D$41,2,0)*6*VLOOKUP(ROUNDDOWN(O55,-1),宝石属性!$B$26:$D$41,3,0)+(属性价值和能力评分!$F$49*9+属性价值和能力评分!$F$50*2+属性价值和能力评分!$F$53*8/5)*O55</f>
        <v>9598</v>
      </c>
      <c r="AB55" s="1">
        <v>52</v>
      </c>
      <c r="AC55" s="9">
        <f>ROUND(属性投放!D$4+装备属性!D$4*IF($AB55&lt;10,1,ROUNDDOWN($AB55,-1))+SUM(属性投放!E$37:E$45)*$AB55+VLOOKUP($AC$2,一级属性!$E$41:$P$64,COLUMNS(一级属性!$E$41:G$64),0)*($AB55+0.25*IF($AB55&lt;10,1,ROUNDDOWN($AB55,-1)))+VLOOKUP($AC$2,宝石属性!$B$43:$M$66,COLUMNS(宝石属性!$B$43:D$66),0)*10*VLOOKUP(ROUNDDOWN($AB55,-1),宝石属性!$B$25:$N$41,2,0)*VLOOKUP(ROUNDDOWN($AB55,-1),宝石属性!$B$25:$N$41,3,0)+VLOOKUP($AC$2,职业被动!$B$6:$M$29,COLUMNS(职业被动!$B$6:D$29),0)*$AB55,0)</f>
        <v>3296</v>
      </c>
      <c r="AD55" s="9">
        <f>ROUND(属性投放!E$4+装备属性!E$4*IF($AB55&lt;10,1,ROUNDDOWN($AB55,-1))+SUM(属性投放!F$37:F$45)*$AB55+VLOOKUP($AC$2,一级属性!$E$41:$P$64,COLUMNS(一级属性!$E$41:H$64),0)*($AB55+0.25*IF($AB55&lt;10,1,ROUNDDOWN($AB55,-1)))+VLOOKUP($AC$2,宝石属性!$B$43:$M$66,COLUMNS(宝石属性!$B$43:E$66),0)*10*VLOOKUP(ROUNDDOWN($AB55,-1),宝石属性!$B$25:$N$41,2,0)*VLOOKUP(ROUNDDOWN($AB55,-1),宝石属性!$B$25:$N$41,3,0)+VLOOKUP($AC$2,职业被动!$B$6:$M$29,COLUMNS(职业被动!$B$6:E$29),0)*$AB55,0)</f>
        <v>1390</v>
      </c>
      <c r="AE55" s="9">
        <f>ROUND(属性投放!F$4+装备属性!F$4*IF($AB55&lt;10,1,ROUNDDOWN($AB55,-1))+SUM(属性投放!G$37:G$45)*$AB55+VLOOKUP($AC$2,一级属性!$E$41:$P$64,COLUMNS(一级属性!$E$41:I$64),0)*($AB55+0.25*IF($AB55&lt;10,1,ROUNDDOWN($AB55,-1)))+VLOOKUP($AC$2,宝石属性!$B$43:$M$66,COLUMNS(宝石属性!$B$43:F$66),0)*10*VLOOKUP(ROUNDDOWN($AB55,-1),宝石属性!$B$25:$N$41,2,0)*VLOOKUP(ROUNDDOWN($AB55,-1),宝石属性!$B$25:$N$41,3,0)+VLOOKUP($AC$2,职业被动!$B$6:$M$29,COLUMNS(职业被动!$B$6:F$29),0)*$AB55,0)</f>
        <v>912</v>
      </c>
      <c r="AF55" s="9">
        <f>ROUND(属性投放!G$4+装备属性!G$4*IF($AB55&lt;10,1,ROUNDDOWN($AB55,-1))+SUM(属性投放!H$37:H$45)*$AB55+VLOOKUP($AC$2,一级属性!$E$41:$P$64,COLUMNS(一级属性!$E$41:J$64),0)*($AB55+0.25*IF($AB55&lt;10,1,ROUNDDOWN($AB55,-1)))+VLOOKUP($AC$2,宝石属性!$B$43:$M$66,COLUMNS(宝石属性!$B$43:G$66),0)*10*VLOOKUP(ROUNDDOWN($AB55,-1),宝石属性!$B$25:$N$41,2,0)*VLOOKUP(ROUNDDOWN($AB55,-1),宝石属性!$B$25:$N$41,3,0)+VLOOKUP($AC$2,职业被动!$B$6:$M$29,COLUMNS(职业被动!$B$6:G$29),0)*$AB55,0)</f>
        <v>585</v>
      </c>
      <c r="AG55" s="9">
        <f>ROUND(属性投放!H$4+装备属性!H$4*IF($AB55&lt;10,1,ROUNDDOWN($AB55,-1))+SUM(属性投放!I$37:I$45)*$AB55+VLOOKUP($AC$2,一级属性!$E$41:$P$64,COLUMNS(一级属性!$E$41:K$64),0)*($AB55+0.25*IF($AB55&lt;10,1,ROUNDDOWN($AB55,-1)))+VLOOKUP($AC$2,宝石属性!$B$43:$M$66,COLUMNS(宝石属性!$B$43:H$66),0)*10*VLOOKUP(ROUNDDOWN($AB55,-1),宝石属性!$B$25:$N$41,2,0)*VLOOKUP(ROUNDDOWN($AB55,-1),宝石属性!$B$25:$N$41,3,0)+VLOOKUP($AC$2,职业被动!$B$6:$M$29,COLUMNS(职业被动!$B$6:H$29),0)*$AB55,0)</f>
        <v>389</v>
      </c>
      <c r="AH55" s="9">
        <f>ROUND(属性投放!I$4+装备属性!I$4*IF($AB55&lt;10,1,ROUNDDOWN($AB55,-1))+SUM(属性投放!J$37:J$45)*$AB55+VLOOKUP($AC$2,一级属性!$E$41:$P$64,COLUMNS(一级属性!$E$41:L$64),0)*($AB55+0.25*IF($AB55&lt;10,1,ROUNDDOWN($AB55,-1)))+VLOOKUP($AC$2,宝石属性!$B$43:$M$66,COLUMNS(宝石属性!$B$43:I$66),0)*10*VLOOKUP(ROUNDDOWN($AB55,-1),宝石属性!$B$25:$N$41,2,0)*VLOOKUP(ROUNDDOWN($AB55,-1),宝石属性!$B$25:$N$41,3,0)+VLOOKUP($AC$2,职业被动!$B$6:$M$29,COLUMNS(职业被动!$B$6:I$29),0)*$AB55,0)</f>
        <v>557</v>
      </c>
      <c r="AI55" s="9">
        <f>ROUND(属性投放!J$4+装备属性!J$4*IF($AB55&lt;10,1,ROUNDDOWN($AB55,-1))+SUM(属性投放!K$37:K$45)*$AB55+VLOOKUP($AC$2,一级属性!$E$41:$P$64,COLUMNS(一级属性!$E$41:M$64),0)*($AB55+0.25*IF($AB55&lt;10,1,ROUNDDOWN($AB55,-1)))+VLOOKUP($AC$2,宝石属性!$B$43:$M$66,COLUMNS(宝石属性!$B$43:J$66),0)*10*VLOOKUP(ROUNDDOWN($AB55,-1),宝石属性!$B$25:$N$41,2,0)*VLOOKUP(ROUNDDOWN($AB55,-1),宝石属性!$B$25:$N$41,3,0)+VLOOKUP($AC$2,职业被动!$B$6:$M$29,COLUMNS(职业被动!$B$6:J$29),0)*$AB55,0)</f>
        <v>361</v>
      </c>
      <c r="AJ55" s="9">
        <f>ROUND(属性投放!K$4+装备属性!K$4*IF($AB55&lt;10,1,ROUNDDOWN($AB55,-1))+SUM(属性投放!L$37:L$45)*$AB55+VLOOKUP($AC$2,一级属性!$E$41:$P$64,COLUMNS(一级属性!$E$41:N$64),0)*($AB55+0.25*IF($AB55&lt;10,1,ROUNDDOWN($AB55,-1)))+VLOOKUP($AC$2,宝石属性!$B$43:$M$66,COLUMNS(宝石属性!$B$43:K$66),0)*10*VLOOKUP(ROUNDDOWN($AB55,-1),宝石属性!$B$25:$N$41,2,0)*VLOOKUP(ROUNDDOWN($AB55,-1),宝石属性!$B$25:$N$41,3,0)+VLOOKUP($AC$2,职业被动!$B$6:$M$29,COLUMNS(职业被动!$B$6:K$29),0)*$AB55,0)</f>
        <v>196</v>
      </c>
      <c r="AK55" s="9">
        <f>ROUND(属性投放!L$4+装备属性!L$4*IF($AB55&lt;10,1,ROUNDDOWN($AB55,-1))+SUM(属性投放!M$37:M$45)*$AB55+VLOOKUP($AC$2,一级属性!$E$41:$P$64,COLUMNS(一级属性!$E$41:O$64),0)*($AB55+0.25*IF($AB55&lt;10,1,ROUNDDOWN($AB55,-1)))+VLOOKUP($AC$2,宝石属性!$B$43:$M$66,COLUMNS(宝石属性!$B$43:L$66),0)*10*VLOOKUP(ROUNDDOWN($AB55,-1),宝石属性!$B$25:$N$41,2,0)*VLOOKUP(ROUNDDOWN($AB55,-1),宝石属性!$B$25:$N$41,3,0)+VLOOKUP($AC$2,职业被动!$B$6:$M$29,COLUMNS(职业被动!$B$6:L$29),0)*$AB55,0)</f>
        <v>16</v>
      </c>
      <c r="AL55" s="9">
        <f>ROUND(属性投放!M$4+装备属性!M$4*IF($AB55&lt;10,1,ROUNDDOWN($AB55,-1))+SUM(属性投放!N$37:N$45)*$AB55+VLOOKUP($AC$2,一级属性!$E$41:$P$64,COLUMNS(一级属性!$E$41:P$64),0)*($AB55+0.25*IF($AB55&lt;10,1,ROUNDDOWN($AB55,-1)))+VLOOKUP($AC$2,宝石属性!$B$43:$M$66,COLUMNS(宝石属性!$B$43:M$66),0)*10*VLOOKUP(ROUNDDOWN($AB55,-1),宝石属性!$B$25:$N$41,2,0)*VLOOKUP(ROUNDDOWN($AB55,-1),宝石属性!$B$25:$N$41,3,0)+VLOOKUP($AC$2,职业被动!$B$6:$M$29,COLUMNS(职业被动!$B$6:M$29),0)*$AB55,0)</f>
        <v>556</v>
      </c>
      <c r="AM55" s="48">
        <f>属性价值和能力评分!$F$9+ROUND(属性价值和能力评分!$F$38*10,0)*AB55+ROUND((SUM(装备属性!$W$9:$W$14)+属性价值和能力评分!$F$38*1.25+1.4+2.8)*IF(AB55&lt;10,1,ROUNDDOWN(AB55,-1)),0)+15*VLOOKUP(ROUNDDOWN(AB55,-1),宝石属性!$B$26:$D$41,2,0)*6*VLOOKUP(ROUNDDOWN(AB55,-1),宝石属性!$B$26:$D$41,3,0)+(属性价值和能力评分!$F$49*9+属性价值和能力评分!$F$50*2+属性价值和能力评分!$F$53*8/5)*AB55</f>
        <v>9598</v>
      </c>
      <c r="AO55" s="1">
        <v>52</v>
      </c>
      <c r="AP55" s="9">
        <f>ROUND(属性投放!D$4+装备属性!D$4*IF($AO55&lt;10,1,ROUNDDOWN($AO55,-1))+SUM(属性投放!E$37:E$45)*$AO55+VLOOKUP($AP$2,一级属性!$E$41:$P$64,COLUMNS(一级属性!$E$41:G$64),0)*($AO55+0.25*IF($AO55&lt;10,1,ROUNDDOWN($AO55,-1)))+VLOOKUP($AP$2,宝石属性!$B$43:$M$66,COLUMNS(宝石属性!$B$43:D$66),0)*10*VLOOKUP(ROUNDDOWN($AO55,-1),宝石属性!$B$25:$N$41,2,0)*VLOOKUP(ROUNDDOWN($AO55,-1),宝石属性!$B$25:$N$41,3,0)+VLOOKUP($AP$2,职业被动!$B$6:$M$29,COLUMNS(职业被动!$B$6:D$29),0)*$AO55,0)</f>
        <v>3296</v>
      </c>
      <c r="AQ55" s="9">
        <f>ROUND(属性投放!E$4+装备属性!E$4*IF($AO55&lt;10,1,ROUNDDOWN($AO55,-1))+SUM(属性投放!F$37:F$45)*$AO55+VLOOKUP($AP$2,一级属性!$E$41:$P$64,COLUMNS(一级属性!$E$41:H$64),0)*($AO55+0.25*IF($AO55&lt;10,1,ROUNDDOWN($AO55,-1)))+VLOOKUP($AP$2,宝石属性!$B$43:$M$66,COLUMNS(宝石属性!$B$43:E$66),0)*10*VLOOKUP(ROUNDDOWN($AO55,-1),宝石属性!$B$25:$N$41,2,0)*VLOOKUP(ROUNDDOWN($AO55,-1),宝石属性!$B$25:$N$41,3,0)+VLOOKUP($AP$2,职业被动!$B$6:$M$29,COLUMNS(职业被动!$B$6:E$29),0)*$AO55,0)</f>
        <v>2358</v>
      </c>
      <c r="AR55" s="9">
        <f>ROUND(属性投放!F$4+装备属性!F$4*IF($AO55&lt;10,1,ROUNDDOWN($AO55,-1))+SUM(属性投放!G$37:G$45)*$AO55+VLOOKUP($AP$2,一级属性!$E$41:$P$64,COLUMNS(一级属性!$E$41:I$64),0)*($AO55+0.25*IF($AO55&lt;10,1,ROUNDDOWN($AO55,-1)))+VLOOKUP($AP$2,宝石属性!$B$43:$M$66,COLUMNS(宝石属性!$B$43:F$66),0)*10*VLOOKUP(ROUNDDOWN($AO55,-1),宝石属性!$B$25:$N$41,2,0)*VLOOKUP(ROUNDDOWN($AO55,-1),宝石属性!$B$25:$N$41,3,0)+VLOOKUP($AP$2,职业被动!$B$6:$M$29,COLUMNS(职业被动!$B$6:F$29),0)*$AO55,0)</f>
        <v>614</v>
      </c>
      <c r="AS55" s="9">
        <f>ROUND(属性投放!G$4+装备属性!G$4*IF($AO55&lt;10,1,ROUNDDOWN($AO55,-1))+SUM(属性投放!H$37:H$45)*$AO55+VLOOKUP($AP$2,一级属性!$E$41:$P$64,COLUMNS(一级属性!$E$41:J$64),0)*($AO55+0.25*IF($AO55&lt;10,1,ROUNDDOWN($AO55,-1)))+VLOOKUP($AP$2,宝石属性!$B$43:$M$66,COLUMNS(宝石属性!$B$43:G$66),0)*10*VLOOKUP(ROUNDDOWN($AO55,-1),宝石属性!$B$25:$N$41,2,0)*VLOOKUP(ROUNDDOWN($AO55,-1),宝石属性!$B$25:$N$41,3,0)+VLOOKUP($AP$2,职业被动!$B$6:$M$29,COLUMNS(职业被动!$B$6:G$29),0)*$AO55,0)</f>
        <v>481</v>
      </c>
      <c r="AT55" s="9">
        <f>ROUND(属性投放!H$4+装备属性!H$4*IF($AO55&lt;10,1,ROUNDDOWN($AO55,-1))+SUM(属性投放!I$37:I$45)*$AO55+VLOOKUP($AP$2,一级属性!$E$41:$P$64,COLUMNS(一级属性!$E$41:K$64),0)*($AO55+0.25*IF($AO55&lt;10,1,ROUNDDOWN($AO55,-1)))+VLOOKUP($AP$2,宝石属性!$B$43:$M$66,COLUMNS(宝石属性!$B$43:H$66),0)*10*VLOOKUP(ROUNDDOWN($AO55,-1),宝石属性!$B$25:$N$41,2,0)*VLOOKUP(ROUNDDOWN($AO55,-1),宝石属性!$B$25:$N$41,3,0)+VLOOKUP($AP$2,职业被动!$B$6:$M$29,COLUMNS(职业被动!$B$6:H$29),0)*$AO55,0)</f>
        <v>583</v>
      </c>
      <c r="AU55" s="9">
        <f>ROUND(属性投放!I$4+装备属性!I$4*IF($AO55&lt;10,1,ROUNDDOWN($AO55,-1))+SUM(属性投放!J$37:J$45)*$AO55+VLOOKUP($AP$2,一级属性!$E$41:$P$64,COLUMNS(一级属性!$E$41:L$64),0)*($AO55+0.25*IF($AO55&lt;10,1,ROUNDDOWN($AO55,-1)))+VLOOKUP($AP$2,宝石属性!$B$43:$M$66,COLUMNS(宝石属性!$B$43:I$66),0)*10*VLOOKUP(ROUNDDOWN($AO55,-1),宝石属性!$B$25:$N$41,2,0)*VLOOKUP(ROUNDDOWN($AO55,-1),宝石属性!$B$25:$N$41,3,0)+VLOOKUP($AP$2,职业被动!$B$6:$M$29,COLUMNS(职业被动!$B$6:I$29),0)*$AO55,0)</f>
        <v>596</v>
      </c>
      <c r="AV55" s="9">
        <f>ROUND(属性投放!J$4+装备属性!J$4*IF($AO55&lt;10,1,ROUNDDOWN($AO55,-1))+SUM(属性投放!K$37:K$45)*$AO55+VLOOKUP($AP$2,一级属性!$E$41:$P$64,COLUMNS(一级属性!$E$41:M$64),0)*($AO55+0.25*IF($AO55&lt;10,1,ROUNDDOWN($AO55,-1)))+VLOOKUP($AP$2,宝石属性!$B$43:$M$66,COLUMNS(宝石属性!$B$43:J$66),0)*10*VLOOKUP(ROUNDDOWN($AO55,-1),宝石属性!$B$25:$N$41,2,0)*VLOOKUP(ROUNDDOWN($AO55,-1),宝石属性!$B$25:$N$41,3,0)+VLOOKUP($AP$2,职业被动!$B$6:$M$29,COLUMNS(职业被动!$B$6:J$29),0)*$AO55,0)</f>
        <v>406</v>
      </c>
      <c r="AW55" s="9">
        <f>ROUND(属性投放!K$4+装备属性!K$4*IF($AO55&lt;10,1,ROUNDDOWN($AO55,-1))+SUM(属性投放!L$37:L$45)*$AO55+VLOOKUP($AP$2,一级属性!$E$41:$P$64,COLUMNS(一级属性!$E$41:N$64),0)*($AO55+0.25*IF($AO55&lt;10,1,ROUNDDOWN($AO55,-1)))+VLOOKUP($AP$2,宝石属性!$B$43:$M$66,COLUMNS(宝石属性!$B$43:K$66),0)*10*VLOOKUP(ROUNDDOWN($AO55,-1),宝石属性!$B$25:$N$41,2,0)*VLOOKUP(ROUNDDOWN($AO55,-1),宝石属性!$B$25:$N$41,3,0)+VLOOKUP($AP$2,职业被动!$B$6:$M$29,COLUMNS(职业被动!$B$6:K$29),0)*$AO55,0)</f>
        <v>196</v>
      </c>
      <c r="AX55" s="9">
        <f>ROUND(属性投放!L$4+装备属性!L$4*IF($AO55&lt;10,1,ROUNDDOWN($AO55,-1))+SUM(属性投放!M$37:M$45)*$AO55+VLOOKUP($AP$2,一级属性!$E$41:$P$64,COLUMNS(一级属性!$E$41:O$64),0)*($AO55+0.25*IF($AO55&lt;10,1,ROUNDDOWN($AO55,-1)))+VLOOKUP($AP$2,宝石属性!$B$43:$M$66,COLUMNS(宝石属性!$B$43:L$66),0)*10*VLOOKUP(ROUNDDOWN($AO55,-1),宝石属性!$B$25:$N$41,2,0)*VLOOKUP(ROUNDDOWN($AO55,-1),宝石属性!$B$25:$N$41,3,0)+VLOOKUP($AP$2,职业被动!$B$6:$M$29,COLUMNS(职业被动!$B$6:L$29),0)*$AO55,0)</f>
        <v>551</v>
      </c>
      <c r="AY55" s="9">
        <f>ROUND(属性投放!M$4+装备属性!M$4*IF($AO55&lt;10,1,ROUNDDOWN($AO55,-1))+SUM(属性投放!N$37:N$45)*$AO55+VLOOKUP($AP$2,一级属性!$E$41:$P$64,COLUMNS(一级属性!$E$41:P$64),0)*($AO55+0.25*IF($AO55&lt;10,1,ROUNDDOWN($AO55,-1)))+VLOOKUP($AP$2,宝石属性!$B$43:$M$66,COLUMNS(宝石属性!$B$43:M$66),0)*10*VLOOKUP(ROUNDDOWN($AO55,-1),宝石属性!$B$25:$N$41,2,0)*VLOOKUP(ROUNDDOWN($AO55,-1),宝石属性!$B$25:$N$41,3,0)+VLOOKUP($AP$2,职业被动!$B$6:$M$29,COLUMNS(职业被动!$B$6:M$29),0)*$AO55,0)</f>
        <v>556</v>
      </c>
      <c r="AZ55" s="48">
        <f>属性价值和能力评分!$F$9+ROUND(属性价值和能力评分!$F$38*10,0)*AO55+ROUND((SUM(装备属性!$W$9:$W$14)+属性价值和能力评分!$F$38*1.25+1.4+2.8)*IF(AO55&lt;10,1,ROUNDDOWN(AO55,-1)),0)+15*VLOOKUP(ROUNDDOWN(AO55,-1),宝石属性!$B$26:$D$41,2,0)*6*VLOOKUP(ROUNDDOWN(AO55,-1),宝石属性!$B$26:$D$41,3,0)+(属性价值和能力评分!$F$49*9+属性价值和能力评分!$F$50*2+属性价值和能力评分!$F$53*8/5)*AO55</f>
        <v>9598</v>
      </c>
      <c r="BB55" s="1">
        <v>52</v>
      </c>
      <c r="BC55" s="9">
        <f>ROUND(属性投放!D$4+装备属性!D$4*IF($BB55&lt;10,1,ROUNDDOWN($BB55,-1))+SUM(属性投放!E$37:E$45)*$BB55+VLOOKUP($BC$2,一级属性!$E$41:$P$64,COLUMNS(一级属性!$E$41:G$64),0)*($BB55+0.25*IF($BB55&lt;10,1,ROUNDDOWN($BB55,-1)))+VLOOKUP($BC$2,宝石属性!$B$43:$M$66,COLUMNS(宝石属性!$B$43:D$66),0)*10*VLOOKUP(ROUNDDOWN($BB55,-1),宝石属性!$B$25:$N$41,2,0)*VLOOKUP(ROUNDDOWN($BB55,-1),宝石属性!$B$25:$N$41,3,0)+VLOOKUP($BC$2,职业被动!$B$6:$M$29,COLUMNS(职业被动!$B$6:D$29),0)*$BB55,0)</f>
        <v>2932</v>
      </c>
      <c r="BD55" s="9">
        <f>ROUND(属性投放!E$4+装备属性!E$4*IF($BB55&lt;10,1,ROUNDDOWN($BB55,-1))+SUM(属性投放!F$37:F$45)*$BB55+VLOOKUP($BC$2,一级属性!$E$41:$P$64,COLUMNS(一级属性!$E$41:H$64),0)*($BB55+0.25*IF($BB55&lt;10,1,ROUNDDOWN($BB55,-1)))+VLOOKUP($BC$2,宝石属性!$B$43:$M$66,COLUMNS(宝石属性!$B$43:E$66),0)*10*VLOOKUP(ROUNDDOWN($BB55,-1),宝石属性!$B$25:$N$41,2,0)*VLOOKUP(ROUNDDOWN($BB55,-1),宝石属性!$B$25:$N$41,3,0)+VLOOKUP($BC$2,职业被动!$B$6:$M$29,COLUMNS(职业被动!$B$6:E$29),0)*$BB55,0)</f>
        <v>2680</v>
      </c>
      <c r="BE55" s="9">
        <f>ROUND(属性投放!F$4+装备属性!F$4*IF($BB55&lt;10,1,ROUNDDOWN($BB55,-1))+SUM(属性投放!G$37:G$45)*$BB55+VLOOKUP($BC$2,一级属性!$E$41:$P$64,COLUMNS(一级属性!$E$41:I$64),0)*($BB55+0.25*IF($BB55&lt;10,1,ROUNDDOWN($BB55,-1)))+VLOOKUP($BC$2,宝石属性!$B$43:$M$66,COLUMNS(宝石属性!$B$43:F$66),0)*10*VLOOKUP(ROUNDDOWN($BB55,-1),宝石属性!$B$25:$N$41,2,0)*VLOOKUP(ROUNDDOWN($BB55,-1),宝石属性!$B$25:$N$41,3,0)+VLOOKUP($BC$2,职业被动!$B$6:$M$29,COLUMNS(职业被动!$B$6:F$29),0)*$BB55,0)</f>
        <v>614</v>
      </c>
      <c r="BF55" s="9">
        <f>ROUND(属性投放!G$4+装备属性!G$4*IF($BB55&lt;10,1,ROUNDDOWN($BB55,-1))+SUM(属性投放!H$37:H$45)*$BB55+VLOOKUP($BC$2,一级属性!$E$41:$P$64,COLUMNS(一级属性!$E$41:J$64),0)*($BB55+0.25*IF($BB55&lt;10,1,ROUNDDOWN($BB55,-1)))+VLOOKUP($BC$2,宝石属性!$B$43:$M$66,COLUMNS(宝石属性!$B$43:G$66),0)*10*VLOOKUP(ROUNDDOWN($BB55,-1),宝石属性!$B$25:$N$41,2,0)*VLOOKUP(ROUNDDOWN($BB55,-1),宝石属性!$B$25:$N$41,3,0)+VLOOKUP($BC$2,职业被动!$B$6:$M$29,COLUMNS(职业被动!$B$6:G$29),0)*$BB55,0)</f>
        <v>481</v>
      </c>
      <c r="BG55" s="9">
        <f>ROUND(属性投放!H$4+装备属性!H$4*IF($BB55&lt;10,1,ROUNDDOWN($BB55,-1))+SUM(属性投放!I$37:I$45)*$BB55+VLOOKUP($BC$2,一级属性!$E$41:$P$64,COLUMNS(一级属性!$E$41:K$64),0)*($BB55+0.25*IF($BB55&lt;10,1,ROUNDDOWN($BB55,-1)))+VLOOKUP($BC$2,宝石属性!$B$43:$M$66,COLUMNS(宝石属性!$B$43:H$66),0)*10*VLOOKUP(ROUNDDOWN($BB55,-1),宝石属性!$B$25:$N$41,2,0)*VLOOKUP(ROUNDDOWN($BB55,-1),宝石属性!$B$25:$N$41,3,0)+VLOOKUP($BC$2,职业被动!$B$6:$M$29,COLUMNS(职业被动!$B$6:H$29),0)*$BB55,0)</f>
        <v>781</v>
      </c>
      <c r="BH55" s="9">
        <f>ROUND(属性投放!I$4+装备属性!I$4*IF($BB55&lt;10,1,ROUNDDOWN($BB55,-1))+SUM(属性投放!J$37:J$45)*$BB55+VLOOKUP($BC$2,一级属性!$E$41:$P$64,COLUMNS(一级属性!$E$41:L$64),0)*($BB55+0.25*IF($BB55&lt;10,1,ROUNDDOWN($BB55,-1)))+VLOOKUP($BC$2,宝石属性!$B$43:$M$66,COLUMNS(宝石属性!$B$43:I$66),0)*10*VLOOKUP(ROUNDDOWN($BB55,-1),宝石属性!$B$25:$N$41,2,0)*VLOOKUP(ROUNDDOWN($BB55,-1),宝石属性!$B$25:$N$41,3,0)+VLOOKUP($BC$2,职业被动!$B$6:$M$29,COLUMNS(职业被动!$B$6:I$29),0)*$BB55,0)</f>
        <v>713</v>
      </c>
      <c r="BI55" s="9">
        <f>ROUND(属性投放!J$4+装备属性!J$4*IF($BB55&lt;10,1,ROUNDDOWN($BB55,-1))+SUM(属性投放!K$37:K$45)*$BB55+VLOOKUP($BC$2,一级属性!$E$41:$P$64,COLUMNS(一级属性!$E$41:M$64),0)*($BB55+0.25*IF($BB55&lt;10,1,ROUNDDOWN($BB55,-1)))+VLOOKUP($BC$2,宝石属性!$B$43:$M$66,COLUMNS(宝石属性!$B$43:J$66),0)*10*VLOOKUP(ROUNDDOWN($BB55,-1),宝石属性!$B$25:$N$41,2,0)*VLOOKUP(ROUNDDOWN($BB55,-1),宝石属性!$B$25:$N$41,3,0)+VLOOKUP($BC$2,职业被动!$B$6:$M$29,COLUMNS(职业被动!$B$6:J$29),0)*$BB55,0)</f>
        <v>309</v>
      </c>
      <c r="BJ55" s="9">
        <f>ROUND(属性投放!K$4+装备属性!K$4*IF($BB55&lt;10,1,ROUNDDOWN($BB55,-1))+SUM(属性投放!L$37:L$45)*$BB55+VLOOKUP($BC$2,一级属性!$E$41:$P$64,COLUMNS(一级属性!$E$41:N$64),0)*($BB55+0.25*IF($BB55&lt;10,1,ROUNDDOWN($BB55,-1)))+VLOOKUP($BC$2,宝石属性!$B$43:$M$66,COLUMNS(宝石属性!$B$43:K$66),0)*10*VLOOKUP(ROUNDDOWN($BB55,-1),宝石属性!$B$25:$N$41,2,0)*VLOOKUP(ROUNDDOWN($BB55,-1),宝石属性!$B$25:$N$41,3,0)+VLOOKUP($BC$2,职业被动!$B$6:$M$29,COLUMNS(职业被动!$B$6:K$29),0)*$BB55,0)</f>
        <v>196</v>
      </c>
      <c r="BK55" s="9">
        <f>ROUND(属性投放!L$4+装备属性!L$4*IF($BB55&lt;10,1,ROUNDDOWN($BB55,-1))+SUM(属性投放!M$37:M$45)*$BB55+VLOOKUP($BC$2,一级属性!$E$41:$P$64,COLUMNS(一级属性!$E$41:O$64),0)*($BB55+0.25*IF($BB55&lt;10,1,ROUNDDOWN($BB55,-1)))+VLOOKUP($BC$2,宝石属性!$B$43:$M$66,COLUMNS(宝石属性!$B$43:L$66),0)*10*VLOOKUP(ROUNDDOWN($BB55,-1),宝石属性!$B$25:$N$41,2,0)*VLOOKUP(ROUNDDOWN($BB55,-1),宝石属性!$B$25:$N$41,3,0)+VLOOKUP($BC$2,职业被动!$B$6:$M$29,COLUMNS(职业被动!$B$6:L$29),0)*$BB55,0)</f>
        <v>16</v>
      </c>
      <c r="BL55" s="9">
        <f>ROUND(属性投放!M$4+装备属性!M$4*IF($BB55&lt;10,1,ROUNDDOWN($BB55,-1))+SUM(属性投放!N$37:N$45)*$BB55+VLOOKUP($BC$2,一级属性!$E$41:$P$64,COLUMNS(一级属性!$E$41:P$64),0)*($BB55+0.25*IF($BB55&lt;10,1,ROUNDDOWN($BB55,-1)))+VLOOKUP($BC$2,宝石属性!$B$43:$M$66,COLUMNS(宝石属性!$B$43:M$66),0)*10*VLOOKUP(ROUNDDOWN($BB55,-1),宝石属性!$B$25:$N$41,2,0)*VLOOKUP(ROUNDDOWN($BB55,-1),宝石属性!$B$25:$N$41,3,0)+VLOOKUP($BC$2,职业被动!$B$6:$M$29,COLUMNS(职业被动!$B$6:M$29),0)*$BB55,0)</f>
        <v>556</v>
      </c>
      <c r="BM55" s="48">
        <f>属性价值和能力评分!$F$9+ROUND(属性价值和能力评分!$F$38*10,0)*BB55+ROUND((SUM(装备属性!$W$9:$W$14)+属性价值和能力评分!$F$38*1.25+1.4+2.8)*IF(BB55&lt;10,1,ROUNDDOWN(BB55,-1)),0)+15*VLOOKUP(ROUNDDOWN(BB55,-1),宝石属性!$B$26:$D$41,2,0)*6*VLOOKUP(ROUNDDOWN(BB55,-1),宝石属性!$B$26:$D$41,3,0)+(属性价值和能力评分!$F$49*9+属性价值和能力评分!$F$50*2+属性价值和能力评分!$F$53*8/5)*BB55</f>
        <v>9598</v>
      </c>
      <c r="BO55" s="1">
        <v>52</v>
      </c>
      <c r="BP55" s="9">
        <f>ROUND(属性投放!D$4+装备属性!D$4*IF($BO55&lt;10,1,ROUNDDOWN($BO55,-1))+SUM(属性投放!E$37:E$45)*$BO55+VLOOKUP($BP$2,一级属性!$E$41:$P$64,COLUMNS(一级属性!$E$41:G$64),0)*($BO55+0.25*IF($BO55&lt;10,1,ROUNDDOWN($BO55,-1)))+VLOOKUP($BP$2,宝石属性!$B$43:$M$66,COLUMNS(宝石属性!$B$43:D$66),0)*10*VLOOKUP(ROUNDDOWN($BO55,-1),宝石属性!$B$25:$N$41,2,0)*VLOOKUP(ROUNDDOWN($BO55,-1),宝石属性!$B$25:$N$41,3,0)+VLOOKUP($BP$2,职业被动!$B$6:$M$29,COLUMNS(职业被动!$B$6:D$29),0)*$BO55,0)</f>
        <v>3660</v>
      </c>
      <c r="BQ55" s="9">
        <f>ROUND(属性投放!E$4+装备属性!E$4*IF($BO55&lt;10,1,ROUNDDOWN($BO55,-1))+SUM(属性投放!F$37:F$45)*$BO55+VLOOKUP($BP$2,一级属性!$E$41:$P$64,COLUMNS(一级属性!$E$41:H$64),0)*($BO55+0.25*IF($BO55&lt;10,1,ROUNDDOWN($BO55,-1)))+VLOOKUP($BP$2,宝石属性!$B$43:$M$66,COLUMNS(宝石属性!$B$43:E$66),0)*10*VLOOKUP(ROUNDDOWN($BO55,-1),宝石属性!$B$25:$N$41,2,0)*VLOOKUP(ROUNDDOWN($BO55,-1),宝石属性!$B$25:$N$41,3,0)+VLOOKUP($BP$2,职业被动!$B$6:$M$29,COLUMNS(职业被动!$B$6:E$29),0)*$BO55,0)</f>
        <v>2358</v>
      </c>
      <c r="BR55" s="9">
        <f>ROUND(属性投放!F$4+装备属性!F$4*IF($BO55&lt;10,1,ROUNDDOWN($BO55,-1))+SUM(属性投放!G$37:G$45)*$BO55+VLOOKUP($BP$2,一级属性!$E$41:$P$64,COLUMNS(一级属性!$E$41:I$64),0)*($BO55+0.25*IF($BO55&lt;10,1,ROUNDDOWN($BO55,-1)))+VLOOKUP($BP$2,宝石属性!$B$43:$M$66,COLUMNS(宝石属性!$B$43:F$66),0)*10*VLOOKUP(ROUNDDOWN($BO55,-1),宝石属性!$B$25:$N$41,2,0)*VLOOKUP(ROUNDDOWN($BO55,-1),宝石属性!$B$25:$N$41,3,0)+VLOOKUP($BP$2,职业被动!$B$6:$M$29,COLUMNS(职业被动!$B$6:F$29),0)*$BO55,0)</f>
        <v>614</v>
      </c>
      <c r="BS55" s="9">
        <f>ROUND(属性投放!G$4+装备属性!G$4*IF($BO55&lt;10,1,ROUNDDOWN($BO55,-1))+SUM(属性投放!H$37:H$45)*$BO55+VLOOKUP($BP$2,一级属性!$E$41:$P$64,COLUMNS(一级属性!$E$41:J$64),0)*($BO55+0.25*IF($BO55&lt;10,1,ROUNDDOWN($BO55,-1)))+VLOOKUP($BP$2,宝石属性!$B$43:$M$66,COLUMNS(宝石属性!$B$43:G$66),0)*10*VLOOKUP(ROUNDDOWN($BO55,-1),宝石属性!$B$25:$N$41,2,0)*VLOOKUP(ROUNDDOWN($BO55,-1),宝石属性!$B$25:$N$41,3,0)+VLOOKUP($BP$2,职业被动!$B$6:$M$29,COLUMNS(职业被动!$B$6:G$29),0)*$BO55,0)</f>
        <v>481</v>
      </c>
      <c r="BT55" s="9">
        <f>ROUND(属性投放!H$4+装备属性!H$4*IF($BO55&lt;10,1,ROUNDDOWN($BO55,-1))+SUM(属性投放!I$37:I$45)*$BO55+VLOOKUP($BP$2,一级属性!$E$41:$P$64,COLUMNS(一级属性!$E$41:K$64),0)*($BO55+0.25*IF($BO55&lt;10,1,ROUNDDOWN($BO55,-1)))+VLOOKUP($BP$2,宝石属性!$B$43:$M$66,COLUMNS(宝石属性!$B$43:H$66),0)*10*VLOOKUP(ROUNDDOWN($BO55,-1),宝石属性!$B$25:$N$41,2,0)*VLOOKUP(ROUNDDOWN($BO55,-1),宝石属性!$B$25:$N$41,3,0)+VLOOKUP($BP$2,职业被动!$B$6:$M$29,COLUMNS(职业被动!$B$6:H$29),0)*$BO55,0)</f>
        <v>635</v>
      </c>
      <c r="BU55" s="9">
        <f>ROUND(属性投放!I$4+装备属性!I$4*IF($BO55&lt;10,1,ROUNDDOWN($BO55,-1))+SUM(属性投放!J$37:J$45)*$BO55+VLOOKUP($BP$2,一级属性!$E$41:$P$64,COLUMNS(一级属性!$E$41:L$64),0)*($BO55+0.25*IF($BO55&lt;10,1,ROUNDDOWN($BO55,-1)))+VLOOKUP($BP$2,宝石属性!$B$43:$M$66,COLUMNS(宝石属性!$B$43:I$66),0)*10*VLOOKUP(ROUNDDOWN($BO55,-1),宝石属性!$B$25:$N$41,2,0)*VLOOKUP(ROUNDDOWN($BO55,-1),宝石属性!$B$25:$N$41,3,0)+VLOOKUP($BP$2,职业被动!$B$6:$M$29,COLUMNS(职业被动!$B$6:I$29),0)*$BO55,0)</f>
        <v>596</v>
      </c>
      <c r="BV55" s="9">
        <f>ROUND(属性投放!J$4+装备属性!J$4*IF($BO55&lt;10,1,ROUNDDOWN($BO55,-1))+SUM(属性投放!K$37:K$45)*$BO55+VLOOKUP($BP$2,一级属性!$E$41:$P$64,COLUMNS(一级属性!$E$41:M$64),0)*($BO55+0.25*IF($BO55&lt;10,1,ROUNDDOWN($BO55,-1)))+VLOOKUP($BP$2,宝石属性!$B$43:$M$66,COLUMNS(宝石属性!$B$43:J$66),0)*10*VLOOKUP(ROUNDDOWN($BO55,-1),宝石属性!$B$25:$N$41,2,0)*VLOOKUP(ROUNDDOWN($BO55,-1),宝石属性!$B$25:$N$41,3,0)+VLOOKUP($BP$2,职业被动!$B$6:$M$29,COLUMNS(职业被动!$B$6:J$29),0)*$BO55,0)</f>
        <v>406</v>
      </c>
      <c r="BW55" s="9">
        <f>ROUND(属性投放!K$4+装备属性!K$4*IF($BO55&lt;10,1,ROUNDDOWN($BO55,-1))+SUM(属性投放!L$37:L$45)*$BO55+VLOOKUP($BP$2,一级属性!$E$41:$P$64,COLUMNS(一级属性!$E$41:N$64),0)*($BO55+0.25*IF($BO55&lt;10,1,ROUNDDOWN($BO55,-1)))+VLOOKUP($BP$2,宝石属性!$B$43:$M$66,COLUMNS(宝石属性!$B$43:K$66),0)*10*VLOOKUP(ROUNDDOWN($BO55,-1),宝石属性!$B$25:$N$41,2,0)*VLOOKUP(ROUNDDOWN($BO55,-1),宝石属性!$B$25:$N$41,3,0)+VLOOKUP($BP$2,职业被动!$B$6:$M$29,COLUMNS(职业被动!$B$6:K$29),0)*$BO55,0)</f>
        <v>236</v>
      </c>
      <c r="BX55" s="9">
        <f>ROUND(属性投放!L$4+装备属性!L$4*IF($BO55&lt;10,1,ROUNDDOWN($BO55,-1))+SUM(属性投放!M$37:M$45)*$BO55+VLOOKUP($BP$2,一级属性!$E$41:$P$64,COLUMNS(一级属性!$E$41:O$64),0)*($BO55+0.25*IF($BO55&lt;10,1,ROUNDDOWN($BO55,-1)))+VLOOKUP($BP$2,宝石属性!$B$43:$M$66,COLUMNS(宝石属性!$B$43:L$66),0)*10*VLOOKUP(ROUNDDOWN($BO55,-1),宝石属性!$B$25:$N$41,2,0)*VLOOKUP(ROUNDDOWN($BO55,-1),宝石属性!$B$25:$N$41,3,0)+VLOOKUP($BP$2,职业被动!$B$6:$M$29,COLUMNS(职业被动!$B$6:L$29),0)*$BO55,0)</f>
        <v>16</v>
      </c>
      <c r="BY55" s="9">
        <f>ROUND(属性投放!M$4+装备属性!M$4*IF($BO55&lt;10,1,ROUNDDOWN($BO55,-1))+SUM(属性投放!N$37:N$45)*$BO55+VLOOKUP($BP$2,一级属性!$E$41:$P$64,COLUMNS(一级属性!$E$41:P$64),0)*($BO55+0.25*IF($BO55&lt;10,1,ROUNDDOWN($BO55,-1)))+VLOOKUP($BP$2,宝石属性!$B$43:$M$66,COLUMNS(宝石属性!$B$43:M$66),0)*10*VLOOKUP(ROUNDDOWN($BO55,-1),宝石属性!$B$25:$N$41,2,0)*VLOOKUP(ROUNDDOWN($BO55,-1),宝石属性!$B$25:$N$41,3,0)+VLOOKUP($BP$2,职业被动!$B$6:$M$29,COLUMNS(职业被动!$B$6:M$29),0)*$BO55,0)</f>
        <v>556</v>
      </c>
      <c r="BZ55" s="48">
        <f>属性价值和能力评分!$F$9+ROUND(属性价值和能力评分!$F$38*10,0)*BO55+ROUND((SUM(装备属性!$W$9:$W$14)+属性价值和能力评分!$F$38*1.25+1.4+2.8)*IF(BO55&lt;10,1,ROUNDDOWN(BO55,-1)),0)+15*VLOOKUP(ROUNDDOWN(BO55,-1),宝石属性!$B$26:$D$41,2,0)*6*VLOOKUP(ROUNDDOWN(BO55,-1),宝石属性!$B$26:$D$41,3,0)+(属性价值和能力评分!$F$49*9+属性价值和能力评分!$F$50*2+属性价值和能力评分!$F$53*8/5)*BO55</f>
        <v>9598</v>
      </c>
      <c r="CB55" s="1">
        <v>52</v>
      </c>
      <c r="CC55" s="9">
        <f>ROUND(属性投放!D$4+装备属性!D$4*IF($CB55&lt;10,1,ROUNDDOWN($CB55,-1))+SUM(属性投放!E$37:E$45)*$CB55+VLOOKUP($CC$2,一级属性!$E$41:$P$64,COLUMNS(一级属性!$E$41:G$64),0)*($CB55+0.25*IF($CB55&lt;10,1,ROUNDDOWN($CB55,-1)))+VLOOKUP($CC$2,宝石属性!$B$43:$M$66,COLUMNS(宝石属性!$B$43:D$66),0)*10*VLOOKUP(ROUNDDOWN($CB55,-1),宝石属性!$B$25:$N$41,2,0)*VLOOKUP(ROUNDDOWN($CB55,-1),宝石属性!$B$25:$N$41,3,0)+VLOOKUP($CC$2,职业被动!$B$6:$M$29,COLUMNS(职业被动!$B$6:D$29),0)*$CB55,0)</f>
        <v>2416</v>
      </c>
      <c r="CD55" s="9">
        <f>ROUND(属性投放!E$4+装备属性!E$4*IF($CB55&lt;10,1,ROUNDDOWN($CB55,-1))+SUM(属性投放!F$37:F$45)*$CB55+VLOOKUP($CC$2,一级属性!$E$41:$P$64,COLUMNS(一级属性!$E$41:H$64),0)*($CB55+0.25*IF($CB55&lt;10,1,ROUNDDOWN($CB55,-1)))+VLOOKUP($CC$2,宝石属性!$B$43:$M$66,COLUMNS(宝石属性!$B$43:E$66),0)*10*VLOOKUP(ROUNDDOWN($CB55,-1),宝石属性!$B$25:$N$41,2,0)*VLOOKUP(ROUNDDOWN($CB55,-1),宝石属性!$B$25:$N$41,3,0)+VLOOKUP($CC$2,职业被动!$B$6:$M$29,COLUMNS(职业被动!$B$6:E$29),0)*$CB55,0)</f>
        <v>1390</v>
      </c>
      <c r="CE55" s="9">
        <f>ROUND(属性投放!F$4+装备属性!F$4*IF($CB55&lt;10,1,ROUNDDOWN($CB55,-1))+SUM(属性投放!G$37:G$45)*$CB55+VLOOKUP($CC$2,一级属性!$E$41:$P$64,COLUMNS(一级属性!$E$41:I$64),0)*($CB55+0.25*IF($CB55&lt;10,1,ROUNDDOWN($CB55,-1)))+VLOOKUP($CC$2,宝石属性!$B$43:$M$66,COLUMNS(宝石属性!$B$43:F$66),0)*10*VLOOKUP(ROUNDDOWN($CB55,-1),宝石属性!$B$25:$N$41,2,0)*VLOOKUP(ROUNDDOWN($CB55,-1),宝石属性!$B$25:$N$41,3,0)+VLOOKUP($CC$2,职业被动!$B$6:$M$29,COLUMNS(职业被动!$B$6:F$29),0)*$CB55,0)</f>
        <v>1147</v>
      </c>
      <c r="CF55" s="9">
        <f>ROUND(属性投放!G$4+装备属性!G$4*IF($CB55&lt;10,1,ROUNDDOWN($CB55,-1))+SUM(属性投放!H$37:H$45)*$CB55+VLOOKUP($CC$2,一级属性!$E$41:$P$64,COLUMNS(一级属性!$E$41:J$64),0)*($CB55+0.25*IF($CB55&lt;10,1,ROUNDDOWN($CB55,-1)))+VLOOKUP($CC$2,宝石属性!$B$43:$M$66,COLUMNS(宝石属性!$B$43:G$66),0)*10*VLOOKUP(ROUNDDOWN($CB55,-1),宝石属性!$B$25:$N$41,2,0)*VLOOKUP(ROUNDDOWN($CB55,-1),宝石属性!$B$25:$N$41,3,0)+VLOOKUP($CC$2,职业被动!$B$6:$M$29,COLUMNS(职业被动!$B$6:G$29),0)*$CB55,0)</f>
        <v>533</v>
      </c>
      <c r="CG55" s="9">
        <f>ROUND(属性投放!H$4+装备属性!H$4*IF($CB55&lt;10,1,ROUNDDOWN($CB55,-1))+SUM(属性投放!I$37:I$45)*$CB55+VLOOKUP($CC$2,一级属性!$E$41:$P$64,COLUMNS(一级属性!$E$41:K$64),0)*($CB55+0.25*IF($CB55&lt;10,1,ROUNDDOWN($CB55,-1)))+VLOOKUP($CC$2,宝石属性!$B$43:$M$66,COLUMNS(宝石属性!$B$43:H$66),0)*10*VLOOKUP(ROUNDDOWN($CB55,-1),宝石属性!$B$25:$N$41,2,0)*VLOOKUP(ROUNDDOWN($CB55,-1),宝石属性!$B$25:$N$41,3,0)+VLOOKUP($CC$2,职业被动!$B$6:$M$29,COLUMNS(职业被动!$B$6:H$29),0)*$CB55,0)</f>
        <v>389</v>
      </c>
      <c r="CH55" s="9">
        <f>ROUND(属性投放!I$4+装备属性!I$4*IF($CB55&lt;10,1,ROUNDDOWN($CB55,-1))+SUM(属性投放!J$37:J$45)*$CB55+VLOOKUP($CC$2,一级属性!$E$41:$P$64,COLUMNS(一级属性!$E$41:L$64),0)*($CB55+0.25*IF($CB55&lt;10,1,ROUNDDOWN($CB55,-1)))+VLOOKUP($CC$2,宝石属性!$B$43:$M$66,COLUMNS(宝石属性!$B$43:I$66),0)*10*VLOOKUP(ROUNDDOWN($CB55,-1),宝石属性!$B$25:$N$41,2,0)*VLOOKUP(ROUNDDOWN($CB55,-1),宝石属性!$B$25:$N$41,3,0)+VLOOKUP($CC$2,职业被动!$B$6:$M$29,COLUMNS(职业被动!$B$6:I$29),0)*$CB55,0)</f>
        <v>570</v>
      </c>
      <c r="CI55" s="9">
        <f>ROUND(属性投放!J$4+装备属性!J$4*IF($CB55&lt;10,1,ROUNDDOWN($CB55,-1))+SUM(属性投放!K$37:K$45)*$CB55+VLOOKUP($CC$2,一级属性!$E$41:$P$64,COLUMNS(一级属性!$E$41:M$64),0)*($CB55+0.25*IF($CB55&lt;10,1,ROUNDDOWN($CB55,-1)))+VLOOKUP($CC$2,宝石属性!$B$43:$M$66,COLUMNS(宝石属性!$B$43:J$66),0)*10*VLOOKUP(ROUNDDOWN($CB55,-1),宝石属性!$B$25:$N$41,2,0)*VLOOKUP(ROUNDDOWN($CB55,-1),宝石属性!$B$25:$N$41,3,0)+VLOOKUP($CC$2,职业被动!$B$6:$M$29,COLUMNS(职业被动!$B$6:J$29),0)*$CB55,0)</f>
        <v>361</v>
      </c>
      <c r="CJ55" s="9">
        <f>ROUND(属性投放!K$4+装备属性!K$4*IF($CB55&lt;10,1,ROUNDDOWN($CB55,-1))+SUM(属性投放!L$37:L$45)*$CB55+VLOOKUP($CC$2,一级属性!$E$41:$P$64,COLUMNS(一级属性!$E$41:N$64),0)*($CB55+0.25*IF($CB55&lt;10,1,ROUNDDOWN($CB55,-1)))+VLOOKUP($CC$2,宝石属性!$B$43:$M$66,COLUMNS(宝石属性!$B$43:K$66),0)*10*VLOOKUP(ROUNDDOWN($CB55,-1),宝石属性!$B$25:$N$41,2,0)*VLOOKUP(ROUNDDOWN($CB55,-1),宝石属性!$B$25:$N$41,3,0)+VLOOKUP($CC$2,职业被动!$B$6:$M$29,COLUMNS(职业被动!$B$6:K$29),0)*$CB55,0)</f>
        <v>196</v>
      </c>
      <c r="CK55" s="9">
        <f>ROUND(属性投放!L$4+装备属性!L$4*IF($CB55&lt;10,1,ROUNDDOWN($CB55,-1))+SUM(属性投放!M$37:M$45)*$CB55+VLOOKUP($CC$2,一级属性!$E$41:$P$64,COLUMNS(一级属性!$E$41:O$64),0)*($CB55+0.25*IF($CB55&lt;10,1,ROUNDDOWN($CB55,-1)))+VLOOKUP($CC$2,宝石属性!$B$43:$M$66,COLUMNS(宝石属性!$B$43:L$66),0)*10*VLOOKUP(ROUNDDOWN($CB55,-1),宝石属性!$B$25:$N$41,2,0)*VLOOKUP(ROUNDDOWN($CB55,-1),宝石属性!$B$25:$N$41,3,0)+VLOOKUP($CC$2,职业被动!$B$6:$M$29,COLUMNS(职业被动!$B$6:L$29),0)*$CB55,0)</f>
        <v>16</v>
      </c>
      <c r="CL55" s="9">
        <f>ROUND(属性投放!M$4+装备属性!M$4*IF($CB55&lt;10,1,ROUNDDOWN($CB55,-1))+SUM(属性投放!N$37:N$45)*$CB55+VLOOKUP($CC$2,一级属性!$E$41:$P$64,COLUMNS(一级属性!$E$41:P$64),0)*($CB55+0.25*IF($CB55&lt;10,1,ROUNDDOWN($CB55,-1)))+VLOOKUP($CC$2,宝石属性!$B$43:$M$66,COLUMNS(宝石属性!$B$43:M$66),0)*10*VLOOKUP(ROUNDDOWN($CB55,-1),宝石属性!$B$25:$N$41,2,0)*VLOOKUP(ROUNDDOWN($CB55,-1),宝石属性!$B$25:$N$41,3,0)+VLOOKUP($CC$2,职业被动!$B$6:$M$29,COLUMNS(职业被动!$B$6:M$29),0)*$CB55,0)</f>
        <v>536</v>
      </c>
      <c r="CM55" s="48">
        <f>属性价值和能力评分!$F$9+ROUND(属性价值和能力评分!$F$38*10,0)*CB55+ROUND((SUM(装备属性!$W$9:$W$14)+属性价值和能力评分!$F$38*1.25+1.4+2.8)*IF(CB55&lt;10,1,ROUNDDOWN(CB55,-1)),0)+15*VLOOKUP(ROUNDDOWN(CB55,-1),宝石属性!$B$26:$D$41,2,0)*6*VLOOKUP(ROUNDDOWN(CB55,-1),宝石属性!$B$26:$D$41,3,0)+(属性价值和能力评分!$F$49*9+属性价值和能力评分!$F$50*2+属性价值和能力评分!$F$53*8/5)*CB55</f>
        <v>9598</v>
      </c>
      <c r="CO55" s="1">
        <v>52</v>
      </c>
      <c r="CP55" s="9">
        <f>ROUND(属性投放!D$4+装备属性!D$4*IF($CO55&lt;10,1,ROUNDDOWN($CO55,-1))+SUM(属性投放!E$37:E$45)*$CO55+VLOOKUP($CP$2,一级属性!$E$41:$P$64,COLUMNS(一级属性!$E$41:G$64),0)*($CO55+0.25*IF($CO55&lt;10,1,ROUNDDOWN($CO55,-1)))+VLOOKUP($CP$2,宝石属性!$B$43:$M$66,COLUMNS(宝石属性!$B$43:D$66),0)*10*VLOOKUP(ROUNDDOWN($CO55,-1),宝石属性!$B$25:$N$41,2,0)*VLOOKUP(ROUNDDOWN($CO55,-1),宝石属性!$B$25:$N$41,3,0)+VLOOKUP($CP$2,职业被动!$B$6:$M$29,COLUMNS(职业被动!$B$6:D$29),0)*$CO55,0)</f>
        <v>2416</v>
      </c>
      <c r="CQ55" s="9">
        <f>ROUND(属性投放!E$4+装备属性!E$4*IF($CO55&lt;10,1,ROUNDDOWN($CO55,-1))+SUM(属性投放!F$37:F$45)*$CO55+VLOOKUP($CP$2,一级属性!$E$41:$P$64,COLUMNS(一级属性!$E$41:H$64),0)*($CO55+0.25*IF($CO55&lt;10,1,ROUNDDOWN($CO55,-1)))+VLOOKUP($CP$2,宝石属性!$B$43:$M$66,COLUMNS(宝石属性!$B$43:E$66),0)*10*VLOOKUP(ROUNDDOWN($CO55,-1),宝石属性!$B$25:$N$41,2,0)*VLOOKUP(ROUNDDOWN($CO55,-1),宝石属性!$B$25:$N$41,3,0)+VLOOKUP($CP$2,职业被动!$B$6:$M$29,COLUMNS(职业被动!$B$6:E$29),0)*$CO55,0)</f>
        <v>3003</v>
      </c>
      <c r="CR55" s="9">
        <f>ROUND(属性投放!F$4+装备属性!F$4*IF($CO55&lt;10,1,ROUNDDOWN($CO55,-1))+SUM(属性投放!G$37:G$45)*$CO55+VLOOKUP($CP$2,一级属性!$E$41:$P$64,COLUMNS(一级属性!$E$41:I$64),0)*($CO55+0.25*IF($CO55&lt;10,1,ROUNDDOWN($CO55,-1)))+VLOOKUP($CP$2,宝石属性!$B$43:$M$66,COLUMNS(宝石属性!$B$43:F$66),0)*10*VLOOKUP(ROUNDDOWN($CO55,-1),宝石属性!$B$25:$N$41,2,0)*VLOOKUP(ROUNDDOWN($CO55,-1),宝石属性!$B$25:$N$41,3,0)+VLOOKUP($CP$2,职业被动!$B$6:$M$29,COLUMNS(职业被动!$B$6:F$29),0)*$CO55,0)</f>
        <v>614</v>
      </c>
      <c r="CS55" s="9">
        <f>ROUND(属性投放!G$4+装备属性!G$4*IF($CO55&lt;10,1,ROUNDDOWN($CO55,-1))+SUM(属性投放!H$37:H$45)*$CO55+VLOOKUP($CP$2,一级属性!$E$41:$P$64,COLUMNS(一级属性!$E$41:J$64),0)*($CO55+0.25*IF($CO55&lt;10,1,ROUNDDOWN($CO55,-1)))+VLOOKUP($CP$2,宝石属性!$B$43:$M$66,COLUMNS(宝石属性!$B$43:G$66),0)*10*VLOOKUP(ROUNDDOWN($CO55,-1),宝石属性!$B$25:$N$41,2,0)*VLOOKUP(ROUNDDOWN($CO55,-1),宝石属性!$B$25:$N$41,3,0)+VLOOKUP($CP$2,职业被动!$B$6:$M$29,COLUMNS(职业被动!$B$6:G$29),0)*$CO55,0)</f>
        <v>481</v>
      </c>
      <c r="CT55" s="9">
        <f>ROUND(属性投放!H$4+装备属性!H$4*IF($CO55&lt;10,1,ROUNDDOWN($CO55,-1))+SUM(属性投放!I$37:I$45)*$CO55+VLOOKUP($CP$2,一级属性!$E$41:$P$64,COLUMNS(一级属性!$E$41:K$64),0)*($CO55+0.25*IF($CO55&lt;10,1,ROUNDDOWN($CO55,-1)))+VLOOKUP($CP$2,宝石属性!$B$43:$M$66,COLUMNS(宝石属性!$B$43:H$66),0)*10*VLOOKUP(ROUNDDOWN($CO55,-1),宝石属性!$B$25:$N$41,2,0)*VLOOKUP(ROUNDDOWN($CO55,-1),宝石属性!$B$25:$N$41,3,0)+VLOOKUP($CP$2,职业被动!$B$6:$M$29,COLUMNS(职业被动!$B$6:H$29),0)*$CO55,0)</f>
        <v>876</v>
      </c>
      <c r="CU55" s="9">
        <f>ROUND(属性投放!I$4+装备属性!I$4*IF($CO55&lt;10,1,ROUNDDOWN($CO55,-1))+SUM(属性投放!J$37:J$45)*$CO55+VLOOKUP($CP$2,一级属性!$E$41:$P$64,COLUMNS(一级属性!$E$41:L$64),0)*($CO55+0.25*IF($CO55&lt;10,1,ROUNDDOWN($CO55,-1)))+VLOOKUP($CP$2,宝石属性!$B$43:$M$66,COLUMNS(宝石属性!$B$43:I$66),0)*10*VLOOKUP(ROUNDDOWN($CO55,-1),宝石属性!$B$25:$N$41,2,0)*VLOOKUP(ROUNDDOWN($CO55,-1),宝石属性!$B$25:$N$41,3,0)+VLOOKUP($CP$2,职业被动!$B$6:$M$29,COLUMNS(职业被动!$B$6:I$29),0)*$CO55,0)</f>
        <v>751</v>
      </c>
      <c r="CV55" s="9">
        <f>ROUND(属性投放!J$4+装备属性!J$4*IF($CO55&lt;10,1,ROUNDDOWN($CO55,-1))+SUM(属性投放!K$37:K$45)*$CO55+VLOOKUP($CP$2,一级属性!$E$41:$P$64,COLUMNS(一级属性!$E$41:M$64),0)*($CO55+0.25*IF($CO55&lt;10,1,ROUNDDOWN($CO55,-1)))+VLOOKUP($CP$2,宝石属性!$B$43:$M$66,COLUMNS(宝石属性!$B$43:J$66),0)*10*VLOOKUP(ROUNDDOWN($CO55,-1),宝石属性!$B$25:$N$41,2,0)*VLOOKUP(ROUNDDOWN($CO55,-1),宝石属性!$B$25:$N$41,3,0)+VLOOKUP($CP$2,职业被动!$B$6:$M$29,COLUMNS(职业被动!$B$6:J$29),0)*$CO55,0)</f>
        <v>296</v>
      </c>
      <c r="CW55" s="9">
        <f>ROUND(属性投放!K$4+装备属性!K$4*IF($CO55&lt;10,1,ROUNDDOWN($CO55,-1))+SUM(属性投放!L$37:L$45)*$CO55+VLOOKUP($CP$2,一级属性!$E$41:$P$64,COLUMNS(一级属性!$E$41:N$64),0)*($CO55+0.25*IF($CO55&lt;10,1,ROUNDDOWN($CO55,-1)))+VLOOKUP($CP$2,宝石属性!$B$43:$M$66,COLUMNS(宝石属性!$B$43:K$66),0)*10*VLOOKUP(ROUNDDOWN($CO55,-1),宝石属性!$B$25:$N$41,2,0)*VLOOKUP(ROUNDDOWN($CO55,-1),宝石属性!$B$25:$N$41,3,0)+VLOOKUP($CP$2,职业被动!$B$6:$M$29,COLUMNS(职业被动!$B$6:K$29),0)*$CO55,0)</f>
        <v>196</v>
      </c>
      <c r="CX55" s="9">
        <f>ROUND(属性投放!L$4+装备属性!L$4*IF($CO55&lt;10,1,ROUNDDOWN($CO55,-1))+SUM(属性投放!M$37:M$45)*$CO55+VLOOKUP($CP$2,一级属性!$E$41:$P$64,COLUMNS(一级属性!$E$41:O$64),0)*($CO55+0.25*IF($CO55&lt;10,1,ROUNDDOWN($CO55,-1)))+VLOOKUP($CP$2,宝石属性!$B$43:$M$66,COLUMNS(宝石属性!$B$43:L$66),0)*10*VLOOKUP(ROUNDDOWN($CO55,-1),宝石属性!$B$25:$N$41,2,0)*VLOOKUP(ROUNDDOWN($CO55,-1),宝石属性!$B$25:$N$41,3,0)+VLOOKUP($CP$2,职业被动!$B$6:$M$29,COLUMNS(职业被动!$B$6:L$29),0)*$CO55,0)</f>
        <v>16</v>
      </c>
      <c r="CY55" s="9">
        <f>ROUND(属性投放!M$4+装备属性!M$4*IF($CO55&lt;10,1,ROUNDDOWN($CO55,-1))+SUM(属性投放!N$37:N$45)*$CO55+VLOOKUP($CP$2,一级属性!$E$41:$P$64,COLUMNS(一级属性!$E$41:P$64),0)*($CO55+0.25*IF($CO55&lt;10,1,ROUNDDOWN($CO55,-1)))+VLOOKUP($CP$2,宝石属性!$B$43:$M$66,COLUMNS(宝石属性!$B$43:M$66),0)*10*VLOOKUP(ROUNDDOWN($CO55,-1),宝石属性!$B$25:$N$41,2,0)*VLOOKUP(ROUNDDOWN($CO55,-1),宝石属性!$B$25:$N$41,3,0)+VLOOKUP($CP$2,职业被动!$B$6:$M$29,COLUMNS(职业被动!$B$6:M$29),0)*$CO55,0)</f>
        <v>536</v>
      </c>
      <c r="CZ55" s="48">
        <f>属性价值和能力评分!$F$9+ROUND(属性价值和能力评分!$F$38*10,0)*CO55+ROUND((SUM(装备属性!$W$9:$W$14)+属性价值和能力评分!$F$38*1.25+1.4+2.8)*IF(CO55&lt;10,1,ROUNDDOWN(CO55,-1)),0)+15*VLOOKUP(ROUNDDOWN(CO55,-1),宝石属性!$B$26:$D$41,2,0)*6*VLOOKUP(ROUNDDOWN(CO55,-1),宝石属性!$B$26:$D$41,3,0)+(属性价值和能力评分!$F$49*9+属性价值和能力评分!$F$50*2+属性价值和能力评分!$F$53*8/5)*CO55</f>
        <v>9598</v>
      </c>
      <c r="DB55" s="1">
        <v>52</v>
      </c>
      <c r="DC55" s="9">
        <f>ROUND(属性投放!D$4+装备属性!D$4*IF($DB55&lt;10,1,ROUNDDOWN($DB55,-1))+SUM(属性投放!E$37:E$45)*$DB55+VLOOKUP($DC$2,一级属性!$E$41:$P$64,COLUMNS(一级属性!$E$41:G$64),0)*($DB55+0.25*IF($DB55&lt;10,1,ROUNDDOWN($DB55,-1)))+VLOOKUP($DC$2,宝石属性!$B$43:$M$66,COLUMNS(宝石属性!$B$43:D$66),0)*10*VLOOKUP(ROUNDDOWN($DB55,-1),宝石属性!$B$25:$N$41,2,0)*VLOOKUP(ROUNDDOWN($DB55,-1),宝石属性!$B$25:$N$41,3,0)+VLOOKUP($DC$2,职业被动!$B$6:$M$29,COLUMNS(职业被动!$B$6:D$29),0)*$DB55,0)</f>
        <v>2780</v>
      </c>
      <c r="DD55" s="9">
        <f>ROUND(属性投放!E$4+装备属性!E$4*IF($DB55&lt;10,1,ROUNDDOWN($DB55,-1))+SUM(属性投放!F$37:F$45)*$DB55+VLOOKUP($DC$2,一级属性!$E$41:$P$64,COLUMNS(一级属性!$E$41:H$64),0)*($DB55+0.25*IF($DB55&lt;10,1,ROUNDDOWN($DB55,-1)))+VLOOKUP($DC$2,宝石属性!$B$43:$M$66,COLUMNS(宝石属性!$B$43:E$66),0)*10*VLOOKUP(ROUNDDOWN($DB55,-1),宝石属性!$B$25:$N$41,2,0)*VLOOKUP(ROUNDDOWN($DB55,-1),宝石属性!$B$25:$N$41,3,0)+VLOOKUP($DC$2,职业被动!$B$6:$M$29,COLUMNS(职业被动!$B$6:E$29),0)*$DB55,0)</f>
        <v>1390</v>
      </c>
      <c r="DE55" s="9">
        <f>ROUND(属性投放!F$4+装备属性!F$4*IF($DB55&lt;10,1,ROUNDDOWN($DB55,-1))+SUM(属性投放!G$37:G$45)*$DB55+VLOOKUP($DC$2,一级属性!$E$41:$P$64,COLUMNS(一级属性!$E$41:I$64),0)*($DB55+0.25*IF($DB55&lt;10,1,ROUNDDOWN($DB55,-1)))+VLOOKUP($DC$2,宝石属性!$B$43:$M$66,COLUMNS(宝石属性!$B$43:F$66),0)*10*VLOOKUP(ROUNDDOWN($DB55,-1),宝石属性!$B$25:$N$41,2,0)*VLOOKUP(ROUNDDOWN($DB55,-1),宝石属性!$B$25:$N$41,3,0)+VLOOKUP($DC$2,职业被动!$B$6:$M$29,COLUMNS(职业被动!$B$6:F$29),0)*$DB55,0)</f>
        <v>614</v>
      </c>
      <c r="DF55" s="9">
        <f>ROUND(属性投放!G$4+装备属性!G$4*IF($DB55&lt;10,1,ROUNDDOWN($DB55,-1))+SUM(属性投放!H$37:H$45)*$DB55+VLOOKUP($DC$2,一级属性!$E$41:$P$64,COLUMNS(一级属性!$E$41:J$64),0)*($DB55+0.25*IF($DB55&lt;10,1,ROUNDDOWN($DB55,-1)))+VLOOKUP($DC$2,宝石属性!$B$43:$M$66,COLUMNS(宝石属性!$B$43:G$66),0)*10*VLOOKUP(ROUNDDOWN($DB55,-1),宝石属性!$B$25:$N$41,2,0)*VLOOKUP(ROUNDDOWN($DB55,-1),宝石属性!$B$25:$N$41,3,0)+VLOOKUP($DC$2,职业被动!$B$6:$M$29,COLUMNS(职业被动!$B$6:G$29),0)*$DB55,0)</f>
        <v>1355</v>
      </c>
      <c r="DG55" s="9">
        <f>ROUND(属性投放!H$4+装备属性!H$4*IF($DB55&lt;10,1,ROUNDDOWN($DB55,-1))+SUM(属性投放!I$37:I$45)*$DB55+VLOOKUP($DC$2,一级属性!$E$41:$P$64,COLUMNS(一级属性!$E$41:K$64),0)*($DB55+0.25*IF($DB55&lt;10,1,ROUNDDOWN($DB55,-1)))+VLOOKUP($DC$2,宝石属性!$B$43:$M$66,COLUMNS(宝石属性!$B$43:H$66),0)*10*VLOOKUP(ROUNDDOWN($DB55,-1),宝石属性!$B$25:$N$41,2,0)*VLOOKUP(ROUNDDOWN($DB55,-1),宝石属性!$B$25:$N$41,3,0)+VLOOKUP($DC$2,职业被动!$B$6:$M$29,COLUMNS(职业被动!$B$6:H$29),0)*$DB55,0)</f>
        <v>389</v>
      </c>
      <c r="DH55" s="9">
        <f>ROUND(属性投放!I$4+装备属性!I$4*IF($DB55&lt;10,1,ROUNDDOWN($DB55,-1))+SUM(属性投放!J$37:J$45)*$DB55+VLOOKUP($DC$2,一级属性!$E$41:$P$64,COLUMNS(一级属性!$E$41:L$64),0)*($DB55+0.25*IF($DB55&lt;10,1,ROUNDDOWN($DB55,-1)))+VLOOKUP($DC$2,宝石属性!$B$43:$M$66,COLUMNS(宝石属性!$B$43:I$66),0)*10*VLOOKUP(ROUNDDOWN($DB55,-1),宝石属性!$B$25:$N$41,2,0)*VLOOKUP(ROUNDDOWN($DB55,-1),宝石属性!$B$25:$N$41,3,0)+VLOOKUP($DC$2,职业被动!$B$6:$M$29,COLUMNS(职业被动!$B$6:I$29),0)*$DB55,0)</f>
        <v>506</v>
      </c>
      <c r="DI55" s="9">
        <f>ROUND(属性投放!J$4+装备属性!J$4*IF($DB55&lt;10,1,ROUNDDOWN($DB55,-1))+SUM(属性投放!K$37:K$45)*$DB55+VLOOKUP($DC$2,一级属性!$E$41:$P$64,COLUMNS(一级属性!$E$41:M$64),0)*($DB55+0.25*IF($DB55&lt;10,1,ROUNDDOWN($DB55,-1)))+VLOOKUP($DC$2,宝石属性!$B$43:$M$66,COLUMNS(宝石属性!$B$43:J$66),0)*10*VLOOKUP(ROUNDDOWN($DB55,-1),宝石属性!$B$25:$N$41,2,0)*VLOOKUP(ROUNDDOWN($DB55,-1),宝石属性!$B$25:$N$41,3,0)+VLOOKUP($DC$2,职业被动!$B$6:$M$29,COLUMNS(职业被动!$B$6:J$29),0)*$DB55,0)</f>
        <v>361</v>
      </c>
      <c r="DJ55" s="9">
        <f>ROUND(属性投放!K$4+装备属性!K$4*IF($DB55&lt;10,1,ROUNDDOWN($DB55,-1))+SUM(属性投放!L$37:L$45)*$DB55+VLOOKUP($DC$2,一级属性!$E$41:$P$64,COLUMNS(一级属性!$E$41:N$64),0)*($DB55+0.25*IF($DB55&lt;10,1,ROUNDDOWN($DB55,-1)))+VLOOKUP($DC$2,宝石属性!$B$43:$M$66,COLUMNS(宝石属性!$B$43:K$66),0)*10*VLOOKUP(ROUNDDOWN($DB55,-1),宝石属性!$B$25:$N$41,2,0)*VLOOKUP(ROUNDDOWN($DB55,-1),宝石属性!$B$25:$N$41,3,0)+VLOOKUP($DC$2,职业被动!$B$6:$M$29,COLUMNS(职业被动!$B$6:K$29),0)*$DB55,0)</f>
        <v>236</v>
      </c>
      <c r="DK55" s="9">
        <f>ROUND(属性投放!L$4+装备属性!L$4*IF($DB55&lt;10,1,ROUNDDOWN($DB55,-1))+SUM(属性投放!M$37:M$45)*$DB55+VLOOKUP($DC$2,一级属性!$E$41:$P$64,COLUMNS(一级属性!$E$41:O$64),0)*($DB55+0.25*IF($DB55&lt;10,1,ROUNDDOWN($DB55,-1)))+VLOOKUP($DC$2,宝石属性!$B$43:$M$66,COLUMNS(宝石属性!$B$43:L$66),0)*10*VLOOKUP(ROUNDDOWN($DB55,-1),宝石属性!$B$25:$N$41,2,0)*VLOOKUP(ROUNDDOWN($DB55,-1),宝石属性!$B$25:$N$41,3,0)+VLOOKUP($DC$2,职业被动!$B$6:$M$29,COLUMNS(职业被动!$B$6:L$29),0)*$DB55,0)</f>
        <v>16</v>
      </c>
      <c r="DL55" s="9">
        <f>ROUND(属性投放!M$4+装备属性!M$4*IF($DB55&lt;10,1,ROUNDDOWN($DB55,-1))+SUM(属性投放!N$37:N$45)*$DB55+VLOOKUP($DC$2,一级属性!$E$41:$P$64,COLUMNS(一级属性!$E$41:P$64),0)*($DB55+0.25*IF($DB55&lt;10,1,ROUNDDOWN($DB55,-1)))+VLOOKUP($DC$2,宝石属性!$B$43:$M$66,COLUMNS(宝石属性!$B$43:M$66),0)*10*VLOOKUP(ROUNDDOWN($DB55,-1),宝石属性!$B$25:$N$41,2,0)*VLOOKUP(ROUNDDOWN($DB55,-1),宝石属性!$B$25:$N$41,3,0)+VLOOKUP($DC$2,职业被动!$B$6:$M$29,COLUMNS(职业被动!$B$6:M$29),0)*$DB55,0)</f>
        <v>536</v>
      </c>
      <c r="DM55" s="48">
        <f>属性价值和能力评分!$F$9+ROUND(属性价值和能力评分!$F$38*10,0)*DB55+ROUND((SUM(装备属性!$W$9:$W$14)+属性价值和能力评分!$F$38*1.25+1.4+2.8)*IF(DB55&lt;10,1,ROUNDDOWN(DB55,-1)),0)+15*VLOOKUP(ROUNDDOWN(DB55,-1),宝石属性!$B$26:$D$41,2,0)*6*VLOOKUP(ROUNDDOWN(DB55,-1),宝石属性!$B$26:$D$41,3,0)+(属性价值和能力评分!$F$49*9+属性价值和能力评分!$F$50*2+属性价值和能力评分!$F$53*8/5)*DB55</f>
        <v>9598</v>
      </c>
      <c r="DO55" s="1">
        <v>52</v>
      </c>
      <c r="DP55" s="9">
        <f>ROUND(属性投放!D$4+装备属性!D$4*IF($DO55&lt;10,1,ROUNDDOWN($DO55,-1))+SUM(属性投放!E$37:E$45)*$DO55+VLOOKUP($DP$2,一级属性!$E$41:$P$64,COLUMNS(一级属性!$E$41:G$64),0)*($DO55+0.25*IF($DO55&lt;10,1,ROUNDDOWN($DO55,-1)))+VLOOKUP($DP$2,宝石属性!$B$43:$M$66,COLUMNS(宝石属性!$B$43:D$66),0)*10*VLOOKUP(ROUNDDOWN($DO55,-1),宝石属性!$B$25:$N$41,2,0)*VLOOKUP(ROUNDDOWN($DO55,-1),宝石属性!$B$25:$N$41,3,0)+VLOOKUP($DP$2,职业被动!$B$6:$M$29,COLUMNS(职业被动!$B$6:D$29),0)*$DO55,0)</f>
        <v>5924</v>
      </c>
      <c r="DQ55" s="9">
        <f>ROUND(属性投放!E$4+装备属性!E$4*IF($DO55&lt;10,1,ROUNDDOWN($DO55,-1))+SUM(属性投放!F$37:F$45)*$DO55+VLOOKUP($DP$2,一级属性!$E$41:$P$64,COLUMNS(一级属性!$E$41:H$64),0)*($DO55+0.25*IF($DO55&lt;10,1,ROUNDDOWN($DO55,-1)))+VLOOKUP($DP$2,宝石属性!$B$43:$M$66,COLUMNS(宝石属性!$B$43:E$66),0)*10*VLOOKUP(ROUNDDOWN($DO55,-1),宝石属性!$B$25:$N$41,2,0)*VLOOKUP(ROUNDDOWN($DO55,-1),宝石属性!$B$25:$N$41,3,0)+VLOOKUP($DP$2,职业被动!$B$6:$M$29,COLUMNS(职业被动!$B$6:E$29),0)*$DO55,0)</f>
        <v>1390</v>
      </c>
      <c r="DR55" s="9">
        <f>ROUND(属性投放!F$4+装备属性!F$4*IF($DO55&lt;10,1,ROUNDDOWN($DO55,-1))+SUM(属性投放!G$37:G$45)*$DO55+VLOOKUP($DP$2,一级属性!$E$41:$P$64,COLUMNS(一级属性!$E$41:I$64),0)*($DO55+0.25*IF($DO55&lt;10,1,ROUNDDOWN($DO55,-1)))+VLOOKUP($DP$2,宝石属性!$B$43:$M$66,COLUMNS(宝石属性!$B$43:F$66),0)*10*VLOOKUP(ROUNDDOWN($DO55,-1),宝石属性!$B$25:$N$41,2,0)*VLOOKUP(ROUNDDOWN($DO55,-1),宝石属性!$B$25:$N$41,3,0)+VLOOKUP($DP$2,职业被动!$B$6:$M$29,COLUMNS(职业被动!$B$6:F$29),0)*$DO55,0)</f>
        <v>614</v>
      </c>
      <c r="DS55" s="9">
        <f>ROUND(属性投放!G$4+装备属性!G$4*IF($DO55&lt;10,1,ROUNDDOWN($DO55,-1))+SUM(属性投放!H$37:H$45)*$DO55+VLOOKUP($DP$2,一级属性!$E$41:$P$64,COLUMNS(一级属性!$E$41:J$64),0)*($DO55+0.25*IF($DO55&lt;10,1,ROUNDDOWN($DO55,-1)))+VLOOKUP($DP$2,宝石属性!$B$43:$M$66,COLUMNS(宝石属性!$B$43:G$66),0)*10*VLOOKUP(ROUNDDOWN($DO55,-1),宝石属性!$B$25:$N$41,2,0)*VLOOKUP(ROUNDDOWN($DO55,-1),宝石属性!$B$25:$N$41,3,0)+VLOOKUP($DP$2,职业被动!$B$6:$M$29,COLUMNS(职业被动!$B$6:G$29),0)*$DO55,0)</f>
        <v>481</v>
      </c>
      <c r="DT55" s="9">
        <f>ROUND(属性投放!H$4+装备属性!H$4*IF($DO55&lt;10,1,ROUNDDOWN($DO55,-1))+SUM(属性投放!I$37:I$45)*$DO55+VLOOKUP($DP$2,一级属性!$E$41:$P$64,COLUMNS(一级属性!$E$41:K$64),0)*($DO55+0.25*IF($DO55&lt;10,1,ROUNDDOWN($DO55,-1)))+VLOOKUP($DP$2,宝石属性!$B$43:$M$66,COLUMNS(宝石属性!$B$43:H$66),0)*10*VLOOKUP(ROUNDDOWN($DO55,-1),宝石属性!$B$25:$N$41,2,0)*VLOOKUP(ROUNDDOWN($DO55,-1),宝石属性!$B$25:$N$41,3,0)+VLOOKUP($DP$2,职业被动!$B$6:$M$29,COLUMNS(职业被动!$B$6:H$29),0)*$DO55,0)</f>
        <v>441</v>
      </c>
      <c r="DU55" s="9">
        <f>ROUND(属性投放!I$4+装备属性!I$4*IF($DO55&lt;10,1,ROUNDDOWN($DO55,-1))+SUM(属性投放!J$37:J$45)*$DO55+VLOOKUP($DP$2,一级属性!$E$41:$P$64,COLUMNS(一级属性!$E$41:L$64),0)*($DO55+0.25*IF($DO55&lt;10,1,ROUNDDOWN($DO55,-1)))+VLOOKUP($DP$2,宝石属性!$B$43:$M$66,COLUMNS(宝石属性!$B$43:I$66),0)*10*VLOOKUP(ROUNDDOWN($DO55,-1),宝石属性!$B$25:$N$41,2,0)*VLOOKUP(ROUNDDOWN($DO55,-1),宝石属性!$B$25:$N$41,3,0)+VLOOKUP($DP$2,职业被动!$B$6:$M$29,COLUMNS(职业被动!$B$6:I$29),0)*$DO55,0)</f>
        <v>506</v>
      </c>
      <c r="DV55" s="9">
        <f>ROUND(属性投放!J$4+装备属性!J$4*IF($DO55&lt;10,1,ROUNDDOWN($DO55,-1))+SUM(属性投放!K$37:K$45)*$DO55+VLOOKUP($DP$2,一级属性!$E$41:$P$64,COLUMNS(一级属性!$E$41:M$64),0)*($DO55+0.25*IF($DO55&lt;10,1,ROUNDDOWN($DO55,-1)))+VLOOKUP($DP$2,宝石属性!$B$43:$M$66,COLUMNS(宝石属性!$B$43:J$66),0)*10*VLOOKUP(ROUNDDOWN($DO55,-1),宝石属性!$B$25:$N$41,2,0)*VLOOKUP(ROUNDDOWN($DO55,-1),宝石属性!$B$25:$N$41,3,0)+VLOOKUP($DP$2,职业被动!$B$6:$M$29,COLUMNS(职业被动!$B$6:J$29),0)*$DO55,0)</f>
        <v>361</v>
      </c>
      <c r="DW55" s="9">
        <f>ROUND(属性投放!K$4+装备属性!K$4*IF($DO55&lt;10,1,ROUNDDOWN($DO55,-1))+SUM(属性投放!L$37:L$45)*$DO55+VLOOKUP($DP$2,一级属性!$E$41:$P$64,COLUMNS(一级属性!$E$41:N$64),0)*($DO55+0.25*IF($DO55&lt;10,1,ROUNDDOWN($DO55,-1)))+VLOOKUP($DP$2,宝石属性!$B$43:$M$66,COLUMNS(宝石属性!$B$43:K$66),0)*10*VLOOKUP(ROUNDDOWN($DO55,-1),宝石属性!$B$25:$N$41,2,0)*VLOOKUP(ROUNDDOWN($DO55,-1),宝石属性!$B$25:$N$41,3,0)+VLOOKUP($DP$2,职业被动!$B$6:$M$29,COLUMNS(职业被动!$B$6:K$29),0)*$DO55,0)</f>
        <v>236</v>
      </c>
      <c r="DX55" s="9">
        <f>ROUND(属性投放!L$4+装备属性!L$4*IF($DO55&lt;10,1,ROUNDDOWN($DO55,-1))+SUM(属性投放!M$37:M$45)*$DO55+VLOOKUP($DP$2,一级属性!$E$41:$P$64,COLUMNS(一级属性!$E$41:O$64),0)*($DO55+0.25*IF($DO55&lt;10,1,ROUNDDOWN($DO55,-1)))+VLOOKUP($DP$2,宝石属性!$B$43:$M$66,COLUMNS(宝石属性!$B$43:L$66),0)*10*VLOOKUP(ROUNDDOWN($DO55,-1),宝石属性!$B$25:$N$41,2,0)*VLOOKUP(ROUNDDOWN($DO55,-1),宝石属性!$B$25:$N$41,3,0)+VLOOKUP($DP$2,职业被动!$B$6:$M$29,COLUMNS(职业被动!$B$6:L$29),0)*$DO55,0)</f>
        <v>16</v>
      </c>
      <c r="DY55" s="9">
        <f>ROUND(属性投放!M$4+装备属性!M$4*IF($DO55&lt;10,1,ROUNDDOWN($DO55,-1))+SUM(属性投放!N$37:N$45)*$DO55+VLOOKUP($DP$2,一级属性!$E$41:$P$64,COLUMNS(一级属性!$E$41:P$64),0)*($DO55+0.25*IF($DO55&lt;10,1,ROUNDDOWN($DO55,-1)))+VLOOKUP($DP$2,宝石属性!$B$43:$M$66,COLUMNS(宝石属性!$B$43:M$66),0)*10*VLOOKUP(ROUNDDOWN($DO55,-1),宝石属性!$B$25:$N$41,2,0)*VLOOKUP(ROUNDDOWN($DO55,-1),宝石属性!$B$25:$N$41,3,0)+VLOOKUP($DP$2,职业被动!$B$6:$M$29,COLUMNS(职业被动!$B$6:M$29),0)*$DO55,0)</f>
        <v>536</v>
      </c>
      <c r="DZ55" s="48">
        <f>属性价值和能力评分!$F$9+ROUND(属性价值和能力评分!$F$38*10,0)*DO55+ROUND((SUM(装备属性!$W$9:$W$14)+属性价值和能力评分!$F$38*1.25+1.4+2.8)*IF(DO55&lt;10,1,ROUNDDOWN(DO55,-1)),0)+15*VLOOKUP(ROUNDDOWN(DO55,-1),宝石属性!$B$26:$D$41,2,0)*6*VLOOKUP(ROUNDDOWN(DO55,-1),宝石属性!$B$26:$D$41,3,0)+(属性价值和能力评分!$F$49*9+属性价值和能力评分!$F$50*2+属性价值和能力评分!$F$53*8/5)*DO55</f>
        <v>9598</v>
      </c>
      <c r="EA55" s="17"/>
      <c r="EB55" s="1">
        <v>52</v>
      </c>
      <c r="EC55" s="1">
        <f>ROUND(CC55/MAX(CE55/10,((CE55*(1+属性投放!$E$8)-CF55+属性投放!$F$8*EB55)*(1+属性投放!$G$8)*(1+属性投放!$H$8))),1)</f>
        <v>2.8</v>
      </c>
      <c r="ED55" s="1">
        <f>ROUND(CP55/MAX(CE55/10,((CE55*(1+属性投放!$E$8)-CS55+属性投放!$F$8*EB55)*(1+属性投放!$G$8)*(1+属性投放!$H$8))),1)</f>
        <v>2.6</v>
      </c>
      <c r="EE55" s="1">
        <f>ROUND(DC55/MAX(CE55/10,((CE55*(1+属性投放!$E$8)-DF55+属性投放!$F$8*EB55)*(1+属性投放!$G$8)*(1+属性投放!$H$8))),1)</f>
        <v>24.2</v>
      </c>
      <c r="EF55" s="1">
        <f>ROUND(DP55/MAX(CE55/10,((CE55*(1+属性投放!$E$8)-DS55+属性投放!$F$8*EB55)*(1+属性投放!$G$8)*(1+属性投放!$H$8))),1)</f>
        <v>6.4</v>
      </c>
      <c r="EH55" s="1">
        <f>ROUND(CC55/MAX(属性投放!$F$9*EB55,((CT55*(1+属性投放!$E$9)-CH55+属性投放!$F$9*EB55)*(1+属性投放!$G$9)*(1+属性投放!$H$9))),1)</f>
        <v>2.5</v>
      </c>
      <c r="EI55" s="1">
        <f>ROUND(CP55/MAX(属性投放!$F$9*EB55,((CT55*(1+属性投放!$E$9)-CU55+属性投放!$F$9*EB55)*(1+属性投放!$G$9)*(1+属性投放!$H$9))),1)</f>
        <v>3.2</v>
      </c>
      <c r="EJ55" s="1">
        <f>ROUND(DC55/MAX(属性投放!$F$9*EB55,((CT55*(1+属性投放!$E$9)-DH55+属性投放!$F$9*EB55)*(1+属性投放!$G$9)*(1+属性投放!$H$9))),1)</f>
        <v>2.7</v>
      </c>
      <c r="EK55" s="1">
        <f>ROUND(DP55/MAX(属性投放!$F$9*EB55,((CT55*(1+属性投放!$E$9)-DU55+属性投放!$F$9*EB55)*(1+属性投放!$G$9)*(1+属性投放!$H$9))),1)</f>
        <v>5.8</v>
      </c>
      <c r="EM55" s="1">
        <f>ROUND(CC55/((BW55*(1+属性投放!$E$10)+属性投放!$F$10*EB55)*(1+属性投放!$G$10)*(1+属性投放!$H$10)),1)</f>
        <v>5.8</v>
      </c>
      <c r="EN55" s="1">
        <f>ROUND(CP55/((BW55*(1+属性投放!$E$10)+属性投放!$F$10*EB55)*(1+属性投放!$G$10)*(1+属性投放!$H$10)),1)</f>
        <v>5.8</v>
      </c>
      <c r="EO55" s="1">
        <f>ROUND(DC55/((BW55*(1+属性投放!$E$10)+属性投放!$F$10*EB55)*(1+属性投放!$G$10)*(1+属性投放!$H$10)),1)</f>
        <v>6.7</v>
      </c>
      <c r="EP55" s="1">
        <f>ROUND(DP55/((BW55*(1+属性投放!$E$10)+属性投放!$F$10*EB55)*(1+属性投放!$G$10)*(1+属性投放!$H$10)),1)</f>
        <v>14.3</v>
      </c>
    </row>
    <row r="56" spans="2:146">
      <c r="B56" s="1">
        <v>53</v>
      </c>
      <c r="C56" s="9">
        <f>ROUND(属性投放!D$4+装备属性!D$4*IF($B56&lt;10,1,ROUNDDOWN($B56,-1))+SUM(属性投放!E$37:E$45)*$B56+VLOOKUP($C$2,一级属性!$E$41:$P$64,COLUMNS(一级属性!$E$41:G$64),0)*($B56+0.25*IF($B56&lt;10,1,ROUNDDOWN($B56,-1)))+VLOOKUP($C$2,宝石属性!$B$43:$M$66,COLUMNS(宝石属性!$B$43:D$66),0)*10*VLOOKUP(ROUNDDOWN($B56,-1),宝石属性!$B$25:$N$41,2,0)*VLOOKUP(ROUNDDOWN($B56,-1),宝石属性!$B$25:$N$41,3,0)+VLOOKUP($C$2,职业被动!$B$6:$M$29,COLUMNS(职业被动!$B$6:D$29),0)*$B56,0)</f>
        <v>2963</v>
      </c>
      <c r="D56" s="9">
        <f>ROUND(属性投放!E$4+装备属性!E$4*IF($B56&lt;10,1,ROUNDDOWN($B56,-1))+SUM(属性投放!F$37:F$38)*$B56+VLOOKUP($C$2,一级属性!$E$67:$P$90,COLUMNS(一级属性!$E$67:H$90),0)*$B56+VLOOKUP($C$2,宝石属性!$B$43:$M$66,COLUMNS(宝石属性!$B$43:E$66),0)*10*VLOOKUP(ROUNDDOWN($B56,-1),宝石属性!$B$25:$N$41,2,0)*VLOOKUP(ROUNDDOWN($B56,-1),宝石属性!$B$25:$N$41,3,0)+VLOOKUP($C$2,职业被动!$B$6:$M$29,COLUMNS(职业被动!$B$6:E$29),0)*$B56,0)</f>
        <v>1405</v>
      </c>
      <c r="E56" s="9">
        <f>ROUND(属性投放!F$4+装备属性!F$4*IF($B56&lt;10,1,ROUNDDOWN($B56,-1))+SUM(属性投放!G$37:G$38)*$B56+VLOOKUP($C$2,一级属性!$E$67:$P$90,COLUMNS(一级属性!$E$67:I$90),0)*$B56+VLOOKUP($C$2,宝石属性!$B$43:$M$66,COLUMNS(宝石属性!$B$43:F$66),0)*10*VLOOKUP(ROUNDDOWN($B56,-1),宝石属性!$B$25:$N$41,2,0)*VLOOKUP(ROUNDDOWN($B56,-1),宝石属性!$B$25:$N$41,3,0)+VLOOKUP($C$2,职业被动!$B$6:$M$29,COLUMNS(职业被动!$B$6:F$29),0)*$B56,0)</f>
        <v>1054</v>
      </c>
      <c r="F56" s="9">
        <f>ROUND(属性投放!G$4+装备属性!G$4*IF($B56&lt;10,1,ROUNDDOWN($B56,-1))+SUM(属性投放!H$37:H$38)*$B56+VLOOKUP($C$2,一级属性!$E$67:$P$90,COLUMNS(一级属性!$E$67:J$90),0)*$B56+VLOOKUP($C$2,宝石属性!$B$43:$M$66,COLUMNS(宝石属性!$B$43:G$66),0)*10*VLOOKUP(ROUNDDOWN($B56,-1),宝石属性!$B$25:$N$41,2,0)*VLOOKUP(ROUNDDOWN($B56,-1),宝石属性!$B$25:$N$41,3,0)+VLOOKUP($C$2,职业被动!$B$6:$M$29,COLUMNS(职业被动!$B$6:G$29),0)*$B56,0)</f>
        <v>538</v>
      </c>
      <c r="G56" s="9">
        <f>ROUND(属性投放!H$4+装备属性!H$4*IF($B56&lt;10,1,ROUNDDOWN($B56,-1))+SUM(属性投放!I$37:I$38)*$B56+VLOOKUP($C$2,一级属性!$E$67:$P$90,COLUMNS(一级属性!$E$67:K$90),0)*$B56+VLOOKUP($C$2,宝石属性!$B$43:$M$66,COLUMNS(宝石属性!$B$43:H$66),0)*10*VLOOKUP(ROUNDDOWN($B56,-1),宝石属性!$B$25:$N$41,2,0)*VLOOKUP(ROUNDDOWN($B56,-1),宝石属性!$B$25:$N$41,3,0)+VLOOKUP($C$2,职业被动!$B$6:$M$29,COLUMNS(职业被动!$B$6:H$29),0)*$B56,0)</f>
        <v>391</v>
      </c>
      <c r="H56" s="9">
        <f>ROUND(属性投放!I$4+装备属性!I$4*IF($B56&lt;10,1,ROUNDDOWN($B56,-1))+SUM(属性投放!J$37:J$38)*$B56+VLOOKUP($C$2,一级属性!$E$67:$P$90,COLUMNS(一级属性!$E$67:L$90),0)*$B56+VLOOKUP($C$2,宝石属性!$B$43:$M$66,COLUMNS(宝石属性!$B$43:I$66),0)*10*VLOOKUP(ROUNDDOWN($B56,-1),宝石属性!$B$25:$N$41,2,0)*VLOOKUP(ROUNDDOWN($B56,-1),宝石属性!$B$25:$N$41,3,0)+VLOOKUP($C$2,职业被动!$B$6:$M$29,COLUMNS(职业被动!$B$6:I$29),0)*$B56,0)</f>
        <v>566</v>
      </c>
      <c r="I56" s="9">
        <f>ROUND(属性投放!J$4+装备属性!J$4*IF($B56&lt;10,1,ROUNDDOWN($B56,-1))+SUM(属性投放!K$37:K$38)*$B56+VLOOKUP($C$2,一级属性!$E$67:$P$90,COLUMNS(一级属性!$E$67:M$90),0)*$B56+VLOOKUP($C$2,宝石属性!$B$43:$M$66,COLUMNS(宝石属性!$B$43:J$66),0)*10*VLOOKUP(ROUNDDOWN($B56,-1),宝石属性!$B$25:$N$41,2,0)*VLOOKUP(ROUNDDOWN($B56,-1),宝石属性!$B$25:$N$41,3,0)+VLOOKUP($C$2,职业被动!$B$6:$M$29,COLUMNS(职业被动!$B$6:J$29),0)*$B56,0)</f>
        <v>366</v>
      </c>
      <c r="J56" s="9">
        <f>ROUND(属性投放!K$4+装备属性!K$4*IF($B56&lt;10,1,ROUNDDOWN($B56,-1))+SUM(属性投放!L$37:L$38)*$B56+VLOOKUP($C$2,一级属性!$E$67:$P$90,COLUMNS(一级属性!$E$67:N$90),0)*$B56+VLOOKUP($C$2,宝石属性!$B$43:$M$66,COLUMNS(宝石属性!$B$43:K$66),0)*10*VLOOKUP(ROUNDDOWN($B56,-1),宝石属性!$B$25:$N$41,2,0)*VLOOKUP(ROUNDDOWN($B56,-1),宝石属性!$B$25:$N$41,3,0)+VLOOKUP($C$2,职业被动!$B$6:$M$29,COLUMNS(职业被动!$B$6:K$29),0)*$B56,0)</f>
        <v>197</v>
      </c>
      <c r="K56" s="9">
        <f>ROUND(属性投放!L$4+装备属性!L$4*IF($B56&lt;10,1,ROUNDDOWN($B56,-1))+SUM(属性投放!M$37:M$38)*$B56+VLOOKUP($C$2,一级属性!$E$67:$P$90,COLUMNS(一级属性!$E$67:O$90),0)*$B56+VLOOKUP($C$2,宝石属性!$B$43:$M$66,COLUMNS(宝石属性!$B$43:L$66),0)*10*VLOOKUP(ROUNDDOWN($B56,-1),宝石属性!$B$25:$N$41,2,0)*VLOOKUP(ROUNDDOWN($B56,-1),宝石属性!$B$25:$N$41,3,0)+VLOOKUP($C$2,职业被动!$B$6:$M$29,COLUMNS(职业被动!$B$6:L$29),0)*$B56,0)</f>
        <v>16</v>
      </c>
      <c r="L56" s="9">
        <f>ROUND(属性投放!M$4+装备属性!M$4*IF($B56&lt;10,1,ROUNDDOWN($B56,-1))+SUM(属性投放!N$37:N$38)*$B56+VLOOKUP($C$2,一级属性!$E$67:$P$90,COLUMNS(一级属性!$E$67:P$90),0)*$B56+VLOOKUP($C$2,宝石属性!$B$43:$M$66,COLUMNS(宝石属性!$B$43:M$66),0)*10*VLOOKUP(ROUNDDOWN($B56,-1),宝石属性!$B$25:$N$41,2,0)*VLOOKUP(ROUNDDOWN($B56,-1),宝石属性!$B$25:$N$41,3,0)+VLOOKUP($C$2,职业被动!$B$6:$M$29,COLUMNS(职业被动!$B$6:M$29),0)*$B56,0)</f>
        <v>566</v>
      </c>
      <c r="M56" s="48">
        <f>属性价值和能力评分!$F$9+ROUND(属性价值和能力评分!$F$38*10,0)*B56+ROUND((SUM(装备属性!$W$9:$W$14)+属性价值和能力评分!$F$38*1.25+1.4+2.8)*IF(B56&lt;10,1,ROUNDDOWN(B56,-1)),0)+15*VLOOKUP(ROUNDDOWN(B56,-1),宝石属性!$B$26:$D$41,2,0)*6*VLOOKUP(ROUNDDOWN(B56,-1),宝石属性!$B$26:$D$41,3,0)+(属性价值和能力评分!$F$49*9+属性价值和能力评分!$F$50*2+属性价值和能力评分!$F$53*8/5)*B56</f>
        <v>9718</v>
      </c>
      <c r="N56" s="20"/>
      <c r="O56" s="1">
        <v>53</v>
      </c>
      <c r="P56" s="9">
        <f>ROUND(属性投放!D$4+装备属性!D$4*IF($O56&lt;10,1,ROUNDDOWN($O56,-1))+SUM(属性投放!E$37:E$45)*$O56+VLOOKUP($P$2,一级属性!$E$41:$P$64,COLUMNS(一级属性!$E$41:G$64),0)*($O56+0.25*IF($O56&lt;10,1,ROUNDDOWN($O56,-1)))+VLOOKUP($P$2,宝石属性!$B$43:$M$66,COLUMNS(宝石属性!$B$43:D$66),0)*10*VLOOKUP(ROUNDDOWN($O56,-1),宝石属性!$B$25:$N$41,2,0)*VLOOKUP(ROUNDDOWN($O56,-1),宝石属性!$B$25:$N$41,3,0)+VLOOKUP($P$2,职业被动!$B$6:$M$29,COLUMNS(职业被动!$B$6:D$29),0)*$O56,0)</f>
        <v>3705</v>
      </c>
      <c r="Q56" s="9">
        <f>ROUND(属性投放!E$4+装备属性!E$4*IF($O56&lt;10,1,ROUNDDOWN($O56,-1))+SUM(属性投放!F$37:F$45)*$O56+VLOOKUP($P$2,一级属性!$E$41:$P$64,COLUMNS(一级属性!$E$41:H$64),0)*($O56+0.25*IF($O56&lt;10,1,ROUNDDOWN($O56,-1)))+VLOOKUP($P$2,宝石属性!$B$43:$M$66,COLUMNS(宝石属性!$B$43:E$66),0)*10*VLOOKUP(ROUNDDOWN($O56,-1),宝石属性!$B$25:$N$41,2,0)*VLOOKUP(ROUNDDOWN($O56,-1),宝石属性!$B$25:$N$41,3,0)+VLOOKUP($P$2,职业被动!$B$6:$M$29,COLUMNS(职业被动!$B$6:E$29),0)*$O56,0)</f>
        <v>2388</v>
      </c>
      <c r="R56" s="9">
        <f>ROUND(属性投放!F$4+装备属性!F$4*IF($O56&lt;10,1,ROUNDDOWN($O56,-1))+SUM(属性投放!G$37:G$45)*$O56+VLOOKUP($P$2,一级属性!$E$41:$P$64,COLUMNS(一级属性!$E$41:I$64),0)*($O56+0.25*IF($O56&lt;10,1,ROUNDDOWN($O56,-1)))+VLOOKUP($P$2,宝石属性!$B$43:$M$66,COLUMNS(宝石属性!$B$43:F$66),0)*10*VLOOKUP(ROUNDDOWN($O56,-1),宝石属性!$B$25:$N$41,2,0)*VLOOKUP(ROUNDDOWN($O56,-1),宝石属性!$B$25:$N$41,3,0)+VLOOKUP($P$2,职业被动!$B$6:$M$29,COLUMNS(职业被动!$B$6:F$29),0)*$O56,0)</f>
        <v>616</v>
      </c>
      <c r="S56" s="9">
        <f>ROUND(属性投放!G$4+装备属性!G$4*IF($O56&lt;10,1,ROUNDDOWN($O56,-1))+SUM(属性投放!H$37:H$45)*$O56+VLOOKUP($P$2,一级属性!$E$41:$P$64,COLUMNS(一级属性!$E$41:J$64),0)*($O56+0.25*IF($O56&lt;10,1,ROUNDDOWN($O56,-1)))+VLOOKUP($P$2,宝石属性!$B$43:$M$66,COLUMNS(宝石属性!$B$43:G$66),0)*10*VLOOKUP(ROUNDDOWN($O56,-1),宝石属性!$B$25:$N$41,2,0)*VLOOKUP(ROUNDDOWN($O56,-1),宝石属性!$B$25:$N$41,3,0)+VLOOKUP($P$2,职业被动!$B$6:$M$29,COLUMNS(职业被动!$B$6:G$29),0)*$O56,0)</f>
        <v>485</v>
      </c>
      <c r="T56" s="9">
        <f>ROUND(属性投放!H$4+装备属性!H$4*IF($O56&lt;10,1,ROUNDDOWN($O56,-1))+SUM(属性投放!I$37:I$45)*$O56+VLOOKUP($P$2,一级属性!$E$41:$P$64,COLUMNS(一级属性!$E$41:K$64),0)*($O56+0.25*IF($O56&lt;10,1,ROUNDDOWN($O56,-1)))+VLOOKUP($P$2,宝石属性!$B$43:$M$66,COLUMNS(宝石属性!$B$43:H$66),0)*10*VLOOKUP(ROUNDDOWN($O56,-1),宝石属性!$B$25:$N$41,2,0)*VLOOKUP(ROUNDDOWN($O56,-1),宝石属性!$B$25:$N$41,3,0)+VLOOKUP($P$2,职业被动!$B$6:$M$29,COLUMNS(职业被动!$B$6:H$29),0)*$O56,0)</f>
        <v>641</v>
      </c>
      <c r="U56" s="9">
        <f>ROUND(属性投放!I$4+装备属性!I$4*IF($O56&lt;10,1,ROUNDDOWN($O56,-1))+SUM(属性投放!J$37:J$45)*$O56+VLOOKUP($P$2,一级属性!$E$41:$P$64,COLUMNS(一级属性!$E$41:L$64),0)*($O56+0.25*IF($O56&lt;10,1,ROUNDDOWN($O56,-1)))+VLOOKUP($P$2,宝石属性!$B$43:$M$66,COLUMNS(宝石属性!$B$43:I$66),0)*10*VLOOKUP(ROUNDDOWN($O56,-1),宝石属性!$B$25:$N$41,2,0)*VLOOKUP(ROUNDDOWN($O56,-1),宝石属性!$B$25:$N$41,3,0)+VLOOKUP($P$2,职业被动!$B$6:$M$29,COLUMNS(职业被动!$B$6:I$29),0)*$O56,0)</f>
        <v>603</v>
      </c>
      <c r="V56" s="9">
        <f>ROUND(属性投放!J$4+装备属性!J$4*IF($O56&lt;10,1,ROUNDDOWN($O56,-1))+SUM(属性投放!K$37:K$45)*$O56+VLOOKUP($P$2,一级属性!$E$41:$P$64,COLUMNS(一级属性!$E$41:M$64),0)*($O56+0.25*IF($O56&lt;10,1,ROUNDDOWN($O56,-1)))+VLOOKUP($P$2,宝石属性!$B$43:$M$66,COLUMNS(宝石属性!$B$43:J$66),0)*10*VLOOKUP(ROUNDDOWN($O56,-1),宝石属性!$B$25:$N$41,2,0)*VLOOKUP(ROUNDDOWN($O56,-1),宝石属性!$B$25:$N$41,3,0)+VLOOKUP($P$2,职业被动!$B$6:$M$29,COLUMNS(职业被动!$B$6:J$29),0)*$O56,0)</f>
        <v>411</v>
      </c>
      <c r="W56" s="9">
        <f>ROUND(属性投放!K$4+装备属性!K$4*IF($O56&lt;10,1,ROUNDDOWN($O56,-1))+SUM(属性投放!L$37:L$45)*$O56+VLOOKUP($P$2,一级属性!$E$41:$P$64,COLUMNS(一级属性!$E$41:N$64),0)*($O56+0.25*IF($O56&lt;10,1,ROUNDDOWN($O56,-1)))+VLOOKUP($P$2,宝石属性!$B$43:$M$66,COLUMNS(宝石属性!$B$43:K$66),0)*10*VLOOKUP(ROUNDDOWN($O56,-1),宝石属性!$B$25:$N$41,2,0)*VLOOKUP(ROUNDDOWN($O56,-1),宝石属性!$B$25:$N$41,3,0)+VLOOKUP($P$2,职业被动!$B$6:$M$29,COLUMNS(职业被动!$B$6:K$29),0)*$O56,0)</f>
        <v>237</v>
      </c>
      <c r="X56" s="9">
        <f>ROUND(属性投放!L$4+装备属性!L$4*IF($O56&lt;10,1,ROUNDDOWN($O56,-1))+SUM(属性投放!M$37:M$45)*$O56+VLOOKUP($P$2,一级属性!$E$41:$P$64,COLUMNS(一级属性!$E$41:O$64),0)*($O56+0.25*IF($O56&lt;10,1,ROUNDDOWN($O56,-1)))+VLOOKUP($P$2,宝石属性!$B$43:$M$66,COLUMNS(宝石属性!$B$43:L$66),0)*10*VLOOKUP(ROUNDDOWN($O56,-1),宝石属性!$B$25:$N$41,2,0)*VLOOKUP(ROUNDDOWN($O56,-1),宝石属性!$B$25:$N$41,3,0)+VLOOKUP($P$2,职业被动!$B$6:$M$29,COLUMNS(职业被动!$B$6:L$29),0)*$O56,0)</f>
        <v>16</v>
      </c>
      <c r="Y56" s="9">
        <f>ROUND(属性投放!M$4+装备属性!M$4*IF($O56&lt;10,1,ROUNDDOWN($O56,-1))+SUM(属性投放!N$37:N$45)*$O56+VLOOKUP($P$2,一级属性!$E$41:$P$64,COLUMNS(一级属性!$E$41:P$64),0)*($O56+0.25*IF($O56&lt;10,1,ROUNDDOWN($O56,-1)))+VLOOKUP($P$2,宝石属性!$B$43:$M$66,COLUMNS(宝石属性!$B$43:M$66),0)*10*VLOOKUP(ROUNDDOWN($O56,-1),宝石属性!$B$25:$N$41,2,0)*VLOOKUP(ROUNDDOWN($O56,-1),宝石属性!$B$25:$N$41,3,0)+VLOOKUP($P$2,职业被动!$B$6:$M$29,COLUMNS(职业被动!$B$6:M$29),0)*$O56,0)</f>
        <v>566</v>
      </c>
      <c r="Z56" s="48">
        <f>属性价值和能力评分!$F$9+ROUND(属性价值和能力评分!$F$38*10,0)*O56+ROUND((SUM(装备属性!$W$9:$W$14)+属性价值和能力评分!$F$38*1.25+1.4+2.8)*IF(O56&lt;10,1,ROUNDDOWN(O56,-1)),0)+15*VLOOKUP(ROUNDDOWN(O56,-1),宝石属性!$B$26:$D$41,2,0)*6*VLOOKUP(ROUNDDOWN(O56,-1),宝石属性!$B$26:$D$41,3,0)+(属性价值和能力评分!$F$49*9+属性价值和能力评分!$F$50*2+属性价值和能力评分!$F$53*8/5)*O56</f>
        <v>9718</v>
      </c>
      <c r="AB56" s="1">
        <v>53</v>
      </c>
      <c r="AC56" s="9">
        <f>ROUND(属性投放!D$4+装备属性!D$4*IF($AB56&lt;10,1,ROUNDDOWN($AB56,-1))+SUM(属性投放!E$37:E$45)*$AB56+VLOOKUP($AC$2,一级属性!$E$41:$P$64,COLUMNS(一级属性!$E$41:G$64),0)*($AB56+0.25*IF($AB56&lt;10,1,ROUNDDOWN($AB56,-1)))+VLOOKUP($AC$2,宝石属性!$B$43:$M$66,COLUMNS(宝石属性!$B$43:D$66),0)*10*VLOOKUP(ROUNDDOWN($AB56,-1),宝石属性!$B$25:$N$41,2,0)*VLOOKUP(ROUNDDOWN($AB56,-1),宝石属性!$B$25:$N$41,3,0)+VLOOKUP($AC$2,职业被动!$B$6:$M$29,COLUMNS(职业被动!$B$6:D$29),0)*$AB56,0)</f>
        <v>3334</v>
      </c>
      <c r="AD56" s="9">
        <f>ROUND(属性投放!E$4+装备属性!E$4*IF($AB56&lt;10,1,ROUNDDOWN($AB56,-1))+SUM(属性投放!F$37:F$45)*$AB56+VLOOKUP($AC$2,一级属性!$E$41:$P$64,COLUMNS(一级属性!$E$41:H$64),0)*($AB56+0.25*IF($AB56&lt;10,1,ROUNDDOWN($AB56,-1)))+VLOOKUP($AC$2,宝石属性!$B$43:$M$66,COLUMNS(宝石属性!$B$43:E$66),0)*10*VLOOKUP(ROUNDDOWN($AB56,-1),宝石属性!$B$25:$N$41,2,0)*VLOOKUP(ROUNDDOWN($AB56,-1),宝石属性!$B$25:$N$41,3,0)+VLOOKUP($AC$2,职业被动!$B$6:$M$29,COLUMNS(职业被动!$B$6:E$29),0)*$AB56,0)</f>
        <v>1405</v>
      </c>
      <c r="AE56" s="9">
        <f>ROUND(属性投放!F$4+装备属性!F$4*IF($AB56&lt;10,1,ROUNDDOWN($AB56,-1))+SUM(属性投放!G$37:G$45)*$AB56+VLOOKUP($AC$2,一级属性!$E$41:$P$64,COLUMNS(一级属性!$E$41:I$64),0)*($AB56+0.25*IF($AB56&lt;10,1,ROUNDDOWN($AB56,-1)))+VLOOKUP($AC$2,宝石属性!$B$43:$M$66,COLUMNS(宝石属性!$B$43:F$66),0)*10*VLOOKUP(ROUNDDOWN($AB56,-1),宝石属性!$B$25:$N$41,2,0)*VLOOKUP(ROUNDDOWN($AB56,-1),宝石属性!$B$25:$N$41,3,0)+VLOOKUP($AC$2,职业被动!$B$6:$M$29,COLUMNS(职业被动!$B$6:F$29),0)*$AB56,0)</f>
        <v>918</v>
      </c>
      <c r="AF56" s="9">
        <f>ROUND(属性投放!G$4+装备属性!G$4*IF($AB56&lt;10,1,ROUNDDOWN($AB56,-1))+SUM(属性投放!H$37:H$45)*$AB56+VLOOKUP($AC$2,一级属性!$E$41:$P$64,COLUMNS(一级属性!$E$41:J$64),0)*($AB56+0.25*IF($AB56&lt;10,1,ROUNDDOWN($AB56,-1)))+VLOOKUP($AC$2,宝石属性!$B$43:$M$66,COLUMNS(宝石属性!$B$43:G$66),0)*10*VLOOKUP(ROUNDDOWN($AB56,-1),宝石属性!$B$25:$N$41,2,0)*VLOOKUP(ROUNDDOWN($AB56,-1),宝石属性!$B$25:$N$41,3,0)+VLOOKUP($AC$2,职业被动!$B$6:$M$29,COLUMNS(职业被动!$B$6:G$29),0)*$AB56,0)</f>
        <v>591</v>
      </c>
      <c r="AG56" s="9">
        <f>ROUND(属性投放!H$4+装备属性!H$4*IF($AB56&lt;10,1,ROUNDDOWN($AB56,-1))+SUM(属性投放!I$37:I$45)*$AB56+VLOOKUP($AC$2,一级属性!$E$41:$P$64,COLUMNS(一级属性!$E$41:K$64),0)*($AB56+0.25*IF($AB56&lt;10,1,ROUNDDOWN($AB56,-1)))+VLOOKUP($AC$2,宝石属性!$B$43:$M$66,COLUMNS(宝石属性!$B$43:H$66),0)*10*VLOOKUP(ROUNDDOWN($AB56,-1),宝石属性!$B$25:$N$41,2,0)*VLOOKUP(ROUNDDOWN($AB56,-1),宝石属性!$B$25:$N$41,3,0)+VLOOKUP($AC$2,职业被动!$B$6:$M$29,COLUMNS(职业被动!$B$6:H$29),0)*$AB56,0)</f>
        <v>391</v>
      </c>
      <c r="AH56" s="9">
        <f>ROUND(属性投放!I$4+装备属性!I$4*IF($AB56&lt;10,1,ROUNDDOWN($AB56,-1))+SUM(属性投放!J$37:J$45)*$AB56+VLOOKUP($AC$2,一级属性!$E$41:$P$64,COLUMNS(一级属性!$E$41:L$64),0)*($AB56+0.25*IF($AB56&lt;10,1,ROUNDDOWN($AB56,-1)))+VLOOKUP($AC$2,宝石属性!$B$43:$M$66,COLUMNS(宝石属性!$B$43:I$66),0)*10*VLOOKUP(ROUNDDOWN($AB56,-1),宝石属性!$B$25:$N$41,2,0)*VLOOKUP(ROUNDDOWN($AB56,-1),宝石属性!$B$25:$N$41,3,0)+VLOOKUP($AC$2,职业被动!$B$6:$M$29,COLUMNS(职业被动!$B$6:I$29),0)*$AB56,0)</f>
        <v>564</v>
      </c>
      <c r="AI56" s="9">
        <f>ROUND(属性投放!J$4+装备属性!J$4*IF($AB56&lt;10,1,ROUNDDOWN($AB56,-1))+SUM(属性投放!K$37:K$45)*$AB56+VLOOKUP($AC$2,一级属性!$E$41:$P$64,COLUMNS(一级属性!$E$41:M$64),0)*($AB56+0.25*IF($AB56&lt;10,1,ROUNDDOWN($AB56,-1)))+VLOOKUP($AC$2,宝石属性!$B$43:$M$66,COLUMNS(宝石属性!$B$43:J$66),0)*10*VLOOKUP(ROUNDDOWN($AB56,-1),宝石属性!$B$25:$N$41,2,0)*VLOOKUP(ROUNDDOWN($AB56,-1),宝石属性!$B$25:$N$41,3,0)+VLOOKUP($AC$2,职业被动!$B$6:$M$29,COLUMNS(职业被动!$B$6:J$29),0)*$AB56,0)</f>
        <v>365</v>
      </c>
      <c r="AJ56" s="9">
        <f>ROUND(属性投放!K$4+装备属性!K$4*IF($AB56&lt;10,1,ROUNDDOWN($AB56,-1))+SUM(属性投放!L$37:L$45)*$AB56+VLOOKUP($AC$2,一级属性!$E$41:$P$64,COLUMNS(一级属性!$E$41:N$64),0)*($AB56+0.25*IF($AB56&lt;10,1,ROUNDDOWN($AB56,-1)))+VLOOKUP($AC$2,宝石属性!$B$43:$M$66,COLUMNS(宝石属性!$B$43:K$66),0)*10*VLOOKUP(ROUNDDOWN($AB56,-1),宝石属性!$B$25:$N$41,2,0)*VLOOKUP(ROUNDDOWN($AB56,-1),宝石属性!$B$25:$N$41,3,0)+VLOOKUP($AC$2,职业被动!$B$6:$M$29,COLUMNS(职业被动!$B$6:K$29),0)*$AB56,0)</f>
        <v>197</v>
      </c>
      <c r="AK56" s="9">
        <f>ROUND(属性投放!L$4+装备属性!L$4*IF($AB56&lt;10,1,ROUNDDOWN($AB56,-1))+SUM(属性投放!M$37:M$45)*$AB56+VLOOKUP($AC$2,一级属性!$E$41:$P$64,COLUMNS(一级属性!$E$41:O$64),0)*($AB56+0.25*IF($AB56&lt;10,1,ROUNDDOWN($AB56,-1)))+VLOOKUP($AC$2,宝石属性!$B$43:$M$66,COLUMNS(宝石属性!$B$43:L$66),0)*10*VLOOKUP(ROUNDDOWN($AB56,-1),宝石属性!$B$25:$N$41,2,0)*VLOOKUP(ROUNDDOWN($AB56,-1),宝石属性!$B$25:$N$41,3,0)+VLOOKUP($AC$2,职业被动!$B$6:$M$29,COLUMNS(职业被动!$B$6:L$29),0)*$AB56,0)</f>
        <v>16</v>
      </c>
      <c r="AL56" s="9">
        <f>ROUND(属性投放!M$4+装备属性!M$4*IF($AB56&lt;10,1,ROUNDDOWN($AB56,-1))+SUM(属性投放!N$37:N$45)*$AB56+VLOOKUP($AC$2,一级属性!$E$41:$P$64,COLUMNS(一级属性!$E$41:P$64),0)*($AB56+0.25*IF($AB56&lt;10,1,ROUNDDOWN($AB56,-1)))+VLOOKUP($AC$2,宝石属性!$B$43:$M$66,COLUMNS(宝石属性!$B$43:M$66),0)*10*VLOOKUP(ROUNDDOWN($AB56,-1),宝石属性!$B$25:$N$41,2,0)*VLOOKUP(ROUNDDOWN($AB56,-1),宝石属性!$B$25:$N$41,3,0)+VLOOKUP($AC$2,职业被动!$B$6:$M$29,COLUMNS(职业被动!$B$6:M$29),0)*$AB56,0)</f>
        <v>566</v>
      </c>
      <c r="AM56" s="48">
        <f>属性价值和能力评分!$F$9+ROUND(属性价值和能力评分!$F$38*10,0)*AB56+ROUND((SUM(装备属性!$W$9:$W$14)+属性价值和能力评分!$F$38*1.25+1.4+2.8)*IF(AB56&lt;10,1,ROUNDDOWN(AB56,-1)),0)+15*VLOOKUP(ROUNDDOWN(AB56,-1),宝石属性!$B$26:$D$41,2,0)*6*VLOOKUP(ROUNDDOWN(AB56,-1),宝石属性!$B$26:$D$41,3,0)+(属性价值和能力评分!$F$49*9+属性价值和能力评分!$F$50*2+属性价值和能力评分!$F$53*8/5)*AB56</f>
        <v>9718</v>
      </c>
      <c r="AO56" s="1">
        <v>53</v>
      </c>
      <c r="AP56" s="9">
        <f>ROUND(属性投放!D$4+装备属性!D$4*IF($AO56&lt;10,1,ROUNDDOWN($AO56,-1))+SUM(属性投放!E$37:E$45)*$AO56+VLOOKUP($AP$2,一级属性!$E$41:$P$64,COLUMNS(一级属性!$E$41:G$64),0)*($AO56+0.25*IF($AO56&lt;10,1,ROUNDDOWN($AO56,-1)))+VLOOKUP($AP$2,宝石属性!$B$43:$M$66,COLUMNS(宝石属性!$B$43:D$66),0)*10*VLOOKUP(ROUNDDOWN($AO56,-1),宝石属性!$B$25:$N$41,2,0)*VLOOKUP(ROUNDDOWN($AO56,-1),宝石属性!$B$25:$N$41,3,0)+VLOOKUP($AP$2,职业被动!$B$6:$M$29,COLUMNS(职业被动!$B$6:D$29),0)*$AO56,0)</f>
        <v>3334</v>
      </c>
      <c r="AQ56" s="9">
        <f>ROUND(属性投放!E$4+装备属性!E$4*IF($AO56&lt;10,1,ROUNDDOWN($AO56,-1))+SUM(属性投放!F$37:F$45)*$AO56+VLOOKUP($AP$2,一级属性!$E$41:$P$64,COLUMNS(一级属性!$E$41:H$64),0)*($AO56+0.25*IF($AO56&lt;10,1,ROUNDDOWN($AO56,-1)))+VLOOKUP($AP$2,宝石属性!$B$43:$M$66,COLUMNS(宝石属性!$B$43:E$66),0)*10*VLOOKUP(ROUNDDOWN($AO56,-1),宝石属性!$B$25:$N$41,2,0)*VLOOKUP(ROUNDDOWN($AO56,-1),宝石属性!$B$25:$N$41,3,0)+VLOOKUP($AP$2,职业被动!$B$6:$M$29,COLUMNS(职业被动!$B$6:E$29),0)*$AO56,0)</f>
        <v>2388</v>
      </c>
      <c r="AR56" s="9">
        <f>ROUND(属性投放!F$4+装备属性!F$4*IF($AO56&lt;10,1,ROUNDDOWN($AO56,-1))+SUM(属性投放!G$37:G$45)*$AO56+VLOOKUP($AP$2,一级属性!$E$41:$P$64,COLUMNS(一级属性!$E$41:I$64),0)*($AO56+0.25*IF($AO56&lt;10,1,ROUNDDOWN($AO56,-1)))+VLOOKUP($AP$2,宝石属性!$B$43:$M$66,COLUMNS(宝石属性!$B$43:F$66),0)*10*VLOOKUP(ROUNDDOWN($AO56,-1),宝石属性!$B$25:$N$41,2,0)*VLOOKUP(ROUNDDOWN($AO56,-1),宝石属性!$B$25:$N$41,3,0)+VLOOKUP($AP$2,职业被动!$B$6:$M$29,COLUMNS(职业被动!$B$6:F$29),0)*$AO56,0)</f>
        <v>616</v>
      </c>
      <c r="AS56" s="9">
        <f>ROUND(属性投放!G$4+装备属性!G$4*IF($AO56&lt;10,1,ROUNDDOWN($AO56,-1))+SUM(属性投放!H$37:H$45)*$AO56+VLOOKUP($AP$2,一级属性!$E$41:$P$64,COLUMNS(一级属性!$E$41:J$64),0)*($AO56+0.25*IF($AO56&lt;10,1,ROUNDDOWN($AO56,-1)))+VLOOKUP($AP$2,宝石属性!$B$43:$M$66,COLUMNS(宝石属性!$B$43:G$66),0)*10*VLOOKUP(ROUNDDOWN($AO56,-1),宝石属性!$B$25:$N$41,2,0)*VLOOKUP(ROUNDDOWN($AO56,-1),宝石属性!$B$25:$N$41,3,0)+VLOOKUP($AP$2,职业被动!$B$6:$M$29,COLUMNS(职业被动!$B$6:G$29),0)*$AO56,0)</f>
        <v>485</v>
      </c>
      <c r="AT56" s="9">
        <f>ROUND(属性投放!H$4+装备属性!H$4*IF($AO56&lt;10,1,ROUNDDOWN($AO56,-1))+SUM(属性投放!I$37:I$45)*$AO56+VLOOKUP($AP$2,一级属性!$E$41:$P$64,COLUMNS(一级属性!$E$41:K$64),0)*($AO56+0.25*IF($AO56&lt;10,1,ROUNDDOWN($AO56,-1)))+VLOOKUP($AP$2,宝石属性!$B$43:$M$66,COLUMNS(宝石属性!$B$43:H$66),0)*10*VLOOKUP(ROUNDDOWN($AO56,-1),宝石属性!$B$25:$N$41,2,0)*VLOOKUP(ROUNDDOWN($AO56,-1),宝石属性!$B$25:$N$41,3,0)+VLOOKUP($AP$2,职业被动!$B$6:$M$29,COLUMNS(职业被动!$B$6:H$29),0)*$AO56,0)</f>
        <v>588</v>
      </c>
      <c r="AU56" s="9">
        <f>ROUND(属性投放!I$4+装备属性!I$4*IF($AO56&lt;10,1,ROUNDDOWN($AO56,-1))+SUM(属性投放!J$37:J$45)*$AO56+VLOOKUP($AP$2,一级属性!$E$41:$P$64,COLUMNS(一级属性!$E$41:L$64),0)*($AO56+0.25*IF($AO56&lt;10,1,ROUNDDOWN($AO56,-1)))+VLOOKUP($AP$2,宝石属性!$B$43:$M$66,COLUMNS(宝石属性!$B$43:I$66),0)*10*VLOOKUP(ROUNDDOWN($AO56,-1),宝石属性!$B$25:$N$41,2,0)*VLOOKUP(ROUNDDOWN($AO56,-1),宝石属性!$B$25:$N$41,3,0)+VLOOKUP($AP$2,职业被动!$B$6:$M$29,COLUMNS(职业被动!$B$6:I$29),0)*$AO56,0)</f>
        <v>603</v>
      </c>
      <c r="AV56" s="9">
        <f>ROUND(属性投放!J$4+装备属性!J$4*IF($AO56&lt;10,1,ROUNDDOWN($AO56,-1))+SUM(属性投放!K$37:K$45)*$AO56+VLOOKUP($AP$2,一级属性!$E$41:$P$64,COLUMNS(一级属性!$E$41:M$64),0)*($AO56+0.25*IF($AO56&lt;10,1,ROUNDDOWN($AO56,-1)))+VLOOKUP($AP$2,宝石属性!$B$43:$M$66,COLUMNS(宝石属性!$B$43:J$66),0)*10*VLOOKUP(ROUNDDOWN($AO56,-1),宝石属性!$B$25:$N$41,2,0)*VLOOKUP(ROUNDDOWN($AO56,-1),宝石属性!$B$25:$N$41,3,0)+VLOOKUP($AP$2,职业被动!$B$6:$M$29,COLUMNS(职业被动!$B$6:J$29),0)*$AO56,0)</f>
        <v>411</v>
      </c>
      <c r="AW56" s="9">
        <f>ROUND(属性投放!K$4+装备属性!K$4*IF($AO56&lt;10,1,ROUNDDOWN($AO56,-1))+SUM(属性投放!L$37:L$45)*$AO56+VLOOKUP($AP$2,一级属性!$E$41:$P$64,COLUMNS(一级属性!$E$41:N$64),0)*($AO56+0.25*IF($AO56&lt;10,1,ROUNDDOWN($AO56,-1)))+VLOOKUP($AP$2,宝石属性!$B$43:$M$66,COLUMNS(宝石属性!$B$43:K$66),0)*10*VLOOKUP(ROUNDDOWN($AO56,-1),宝石属性!$B$25:$N$41,2,0)*VLOOKUP(ROUNDDOWN($AO56,-1),宝石属性!$B$25:$N$41,3,0)+VLOOKUP($AP$2,职业被动!$B$6:$M$29,COLUMNS(职业被动!$B$6:K$29),0)*$AO56,0)</f>
        <v>197</v>
      </c>
      <c r="AX56" s="9">
        <f>ROUND(属性投放!L$4+装备属性!L$4*IF($AO56&lt;10,1,ROUNDDOWN($AO56,-1))+SUM(属性投放!M$37:M$45)*$AO56+VLOOKUP($AP$2,一级属性!$E$41:$P$64,COLUMNS(一级属性!$E$41:O$64),0)*($AO56+0.25*IF($AO56&lt;10,1,ROUNDDOWN($AO56,-1)))+VLOOKUP($AP$2,宝石属性!$B$43:$M$66,COLUMNS(宝石属性!$B$43:L$66),0)*10*VLOOKUP(ROUNDDOWN($AO56,-1),宝石属性!$B$25:$N$41,2,0)*VLOOKUP(ROUNDDOWN($AO56,-1),宝石属性!$B$25:$N$41,3,0)+VLOOKUP($AP$2,职业被动!$B$6:$M$29,COLUMNS(职业被动!$B$6:L$29),0)*$AO56,0)</f>
        <v>561</v>
      </c>
      <c r="AY56" s="9">
        <f>ROUND(属性投放!M$4+装备属性!M$4*IF($AO56&lt;10,1,ROUNDDOWN($AO56,-1))+SUM(属性投放!N$37:N$45)*$AO56+VLOOKUP($AP$2,一级属性!$E$41:$P$64,COLUMNS(一级属性!$E$41:P$64),0)*($AO56+0.25*IF($AO56&lt;10,1,ROUNDDOWN($AO56,-1)))+VLOOKUP($AP$2,宝石属性!$B$43:$M$66,COLUMNS(宝石属性!$B$43:M$66),0)*10*VLOOKUP(ROUNDDOWN($AO56,-1),宝石属性!$B$25:$N$41,2,0)*VLOOKUP(ROUNDDOWN($AO56,-1),宝石属性!$B$25:$N$41,3,0)+VLOOKUP($AP$2,职业被动!$B$6:$M$29,COLUMNS(职业被动!$B$6:M$29),0)*$AO56,0)</f>
        <v>566</v>
      </c>
      <c r="AZ56" s="48">
        <f>属性价值和能力评分!$F$9+ROUND(属性价值和能力评分!$F$38*10,0)*AO56+ROUND((SUM(装备属性!$W$9:$W$14)+属性价值和能力评分!$F$38*1.25+1.4+2.8)*IF(AO56&lt;10,1,ROUNDDOWN(AO56,-1)),0)+15*VLOOKUP(ROUNDDOWN(AO56,-1),宝石属性!$B$26:$D$41,2,0)*6*VLOOKUP(ROUNDDOWN(AO56,-1),宝石属性!$B$26:$D$41,3,0)+(属性价值和能力评分!$F$49*9+属性价值和能力评分!$F$50*2+属性价值和能力评分!$F$53*8/5)*AO56</f>
        <v>9718</v>
      </c>
      <c r="BB56" s="1">
        <v>53</v>
      </c>
      <c r="BC56" s="9">
        <f>ROUND(属性投放!D$4+装备属性!D$4*IF($BB56&lt;10,1,ROUNDDOWN($BB56,-1))+SUM(属性投放!E$37:E$45)*$BB56+VLOOKUP($BC$2,一级属性!$E$41:$P$64,COLUMNS(一级属性!$E$41:G$64),0)*($BB56+0.25*IF($BB56&lt;10,1,ROUNDDOWN($BB56,-1)))+VLOOKUP($BC$2,宝石属性!$B$43:$M$66,COLUMNS(宝石属性!$B$43:D$66),0)*10*VLOOKUP(ROUNDDOWN($BB56,-1),宝石属性!$B$25:$N$41,2,0)*VLOOKUP(ROUNDDOWN($BB56,-1),宝石属性!$B$25:$N$41,3,0)+VLOOKUP($BC$2,职业被动!$B$6:$M$29,COLUMNS(职业被动!$B$6:D$29),0)*$BB56,0)</f>
        <v>2963</v>
      </c>
      <c r="BD56" s="9">
        <f>ROUND(属性投放!E$4+装备属性!E$4*IF($BB56&lt;10,1,ROUNDDOWN($BB56,-1))+SUM(属性投放!F$37:F$45)*$BB56+VLOOKUP($BC$2,一级属性!$E$41:$P$64,COLUMNS(一级属性!$E$41:H$64),0)*($BB56+0.25*IF($BB56&lt;10,1,ROUNDDOWN($BB56,-1)))+VLOOKUP($BC$2,宝石属性!$B$43:$M$66,COLUMNS(宝石属性!$B$43:E$66),0)*10*VLOOKUP(ROUNDDOWN($BB56,-1),宝石属性!$B$25:$N$41,2,0)*VLOOKUP(ROUNDDOWN($BB56,-1),宝石属性!$B$25:$N$41,3,0)+VLOOKUP($BC$2,职业被动!$B$6:$M$29,COLUMNS(职业被动!$B$6:E$29),0)*$BB56,0)</f>
        <v>2715</v>
      </c>
      <c r="BE56" s="9">
        <f>ROUND(属性投放!F$4+装备属性!F$4*IF($BB56&lt;10,1,ROUNDDOWN($BB56,-1))+SUM(属性投放!G$37:G$45)*$BB56+VLOOKUP($BC$2,一级属性!$E$41:$P$64,COLUMNS(一级属性!$E$41:I$64),0)*($BB56+0.25*IF($BB56&lt;10,1,ROUNDDOWN($BB56,-1)))+VLOOKUP($BC$2,宝石属性!$B$43:$M$66,COLUMNS(宝石属性!$B$43:F$66),0)*10*VLOOKUP(ROUNDDOWN($BB56,-1),宝石属性!$B$25:$N$41,2,0)*VLOOKUP(ROUNDDOWN($BB56,-1),宝石属性!$B$25:$N$41,3,0)+VLOOKUP($BC$2,职业被动!$B$6:$M$29,COLUMNS(职业被动!$B$6:F$29),0)*$BB56,0)</f>
        <v>616</v>
      </c>
      <c r="BF56" s="9">
        <f>ROUND(属性投放!G$4+装备属性!G$4*IF($BB56&lt;10,1,ROUNDDOWN($BB56,-1))+SUM(属性投放!H$37:H$45)*$BB56+VLOOKUP($BC$2,一级属性!$E$41:$P$64,COLUMNS(一级属性!$E$41:J$64),0)*($BB56+0.25*IF($BB56&lt;10,1,ROUNDDOWN($BB56,-1)))+VLOOKUP($BC$2,宝石属性!$B$43:$M$66,COLUMNS(宝石属性!$B$43:G$66),0)*10*VLOOKUP(ROUNDDOWN($BB56,-1),宝石属性!$B$25:$N$41,2,0)*VLOOKUP(ROUNDDOWN($BB56,-1),宝石属性!$B$25:$N$41,3,0)+VLOOKUP($BC$2,职业被动!$B$6:$M$29,COLUMNS(职业被动!$B$6:G$29),0)*$BB56,0)</f>
        <v>485</v>
      </c>
      <c r="BG56" s="9">
        <f>ROUND(属性投放!H$4+装备属性!H$4*IF($BB56&lt;10,1,ROUNDDOWN($BB56,-1))+SUM(属性投放!I$37:I$45)*$BB56+VLOOKUP($BC$2,一级属性!$E$41:$P$64,COLUMNS(一级属性!$E$41:K$64),0)*($BB56+0.25*IF($BB56&lt;10,1,ROUNDDOWN($BB56,-1)))+VLOOKUP($BC$2,宝石属性!$B$43:$M$66,COLUMNS(宝石属性!$B$43:H$66),0)*10*VLOOKUP(ROUNDDOWN($BB56,-1),宝石属性!$B$25:$N$41,2,0)*VLOOKUP(ROUNDDOWN($BB56,-1),宝石属性!$B$25:$N$41,3,0)+VLOOKUP($BC$2,职业被动!$B$6:$M$29,COLUMNS(职业被动!$B$6:H$29),0)*$BB56,0)</f>
        <v>789</v>
      </c>
      <c r="BH56" s="9">
        <f>ROUND(属性投放!I$4+装备属性!I$4*IF($BB56&lt;10,1,ROUNDDOWN($BB56,-1))+SUM(属性投放!J$37:J$45)*$BB56+VLOOKUP($BC$2,一级属性!$E$41:$P$64,COLUMNS(一级属性!$E$41:L$64),0)*($BB56+0.25*IF($BB56&lt;10,1,ROUNDDOWN($BB56,-1)))+VLOOKUP($BC$2,宝石属性!$B$43:$M$66,COLUMNS(宝石属性!$B$43:I$66),0)*10*VLOOKUP(ROUNDDOWN($BB56,-1),宝石属性!$B$25:$N$41,2,0)*VLOOKUP(ROUNDDOWN($BB56,-1),宝石属性!$B$25:$N$41,3,0)+VLOOKUP($BC$2,职业被动!$B$6:$M$29,COLUMNS(职业被动!$B$6:I$29),0)*$BB56,0)</f>
        <v>721</v>
      </c>
      <c r="BI56" s="9">
        <f>ROUND(属性投放!J$4+装备属性!J$4*IF($BB56&lt;10,1,ROUNDDOWN($BB56,-1))+SUM(属性投放!K$37:K$45)*$BB56+VLOOKUP($BC$2,一级属性!$E$41:$P$64,COLUMNS(一级属性!$E$41:M$64),0)*($BB56+0.25*IF($BB56&lt;10,1,ROUNDDOWN($BB56,-1)))+VLOOKUP($BC$2,宝石属性!$B$43:$M$66,COLUMNS(宝石属性!$B$43:J$66),0)*10*VLOOKUP(ROUNDDOWN($BB56,-1),宝石属性!$B$25:$N$41,2,0)*VLOOKUP(ROUNDDOWN($BB56,-1),宝石属性!$B$25:$N$41,3,0)+VLOOKUP($BC$2,职业被动!$B$6:$M$29,COLUMNS(职业被动!$B$6:J$29),0)*$BB56,0)</f>
        <v>312</v>
      </c>
      <c r="BJ56" s="9">
        <f>ROUND(属性投放!K$4+装备属性!K$4*IF($BB56&lt;10,1,ROUNDDOWN($BB56,-1))+SUM(属性投放!L$37:L$45)*$BB56+VLOOKUP($BC$2,一级属性!$E$41:$P$64,COLUMNS(一级属性!$E$41:N$64),0)*($BB56+0.25*IF($BB56&lt;10,1,ROUNDDOWN($BB56,-1)))+VLOOKUP($BC$2,宝石属性!$B$43:$M$66,COLUMNS(宝石属性!$B$43:K$66),0)*10*VLOOKUP(ROUNDDOWN($BB56,-1),宝石属性!$B$25:$N$41,2,0)*VLOOKUP(ROUNDDOWN($BB56,-1),宝石属性!$B$25:$N$41,3,0)+VLOOKUP($BC$2,职业被动!$B$6:$M$29,COLUMNS(职业被动!$B$6:K$29),0)*$BB56,0)</f>
        <v>197</v>
      </c>
      <c r="BK56" s="9">
        <f>ROUND(属性投放!L$4+装备属性!L$4*IF($BB56&lt;10,1,ROUNDDOWN($BB56,-1))+SUM(属性投放!M$37:M$45)*$BB56+VLOOKUP($BC$2,一级属性!$E$41:$P$64,COLUMNS(一级属性!$E$41:O$64),0)*($BB56+0.25*IF($BB56&lt;10,1,ROUNDDOWN($BB56,-1)))+VLOOKUP($BC$2,宝石属性!$B$43:$M$66,COLUMNS(宝石属性!$B$43:L$66),0)*10*VLOOKUP(ROUNDDOWN($BB56,-1),宝石属性!$B$25:$N$41,2,0)*VLOOKUP(ROUNDDOWN($BB56,-1),宝石属性!$B$25:$N$41,3,0)+VLOOKUP($BC$2,职业被动!$B$6:$M$29,COLUMNS(职业被动!$B$6:L$29),0)*$BB56,0)</f>
        <v>16</v>
      </c>
      <c r="BL56" s="9">
        <f>ROUND(属性投放!M$4+装备属性!M$4*IF($BB56&lt;10,1,ROUNDDOWN($BB56,-1))+SUM(属性投放!N$37:N$45)*$BB56+VLOOKUP($BC$2,一级属性!$E$41:$P$64,COLUMNS(一级属性!$E$41:P$64),0)*($BB56+0.25*IF($BB56&lt;10,1,ROUNDDOWN($BB56,-1)))+VLOOKUP($BC$2,宝石属性!$B$43:$M$66,COLUMNS(宝石属性!$B$43:M$66),0)*10*VLOOKUP(ROUNDDOWN($BB56,-1),宝石属性!$B$25:$N$41,2,0)*VLOOKUP(ROUNDDOWN($BB56,-1),宝石属性!$B$25:$N$41,3,0)+VLOOKUP($BC$2,职业被动!$B$6:$M$29,COLUMNS(职业被动!$B$6:M$29),0)*$BB56,0)</f>
        <v>566</v>
      </c>
      <c r="BM56" s="48">
        <f>属性价值和能力评分!$F$9+ROUND(属性价值和能力评分!$F$38*10,0)*BB56+ROUND((SUM(装备属性!$W$9:$W$14)+属性价值和能力评分!$F$38*1.25+1.4+2.8)*IF(BB56&lt;10,1,ROUNDDOWN(BB56,-1)),0)+15*VLOOKUP(ROUNDDOWN(BB56,-1),宝石属性!$B$26:$D$41,2,0)*6*VLOOKUP(ROUNDDOWN(BB56,-1),宝石属性!$B$26:$D$41,3,0)+(属性价值和能力评分!$F$49*9+属性价值和能力评分!$F$50*2+属性价值和能力评分!$F$53*8/5)*BB56</f>
        <v>9718</v>
      </c>
      <c r="BO56" s="1">
        <v>53</v>
      </c>
      <c r="BP56" s="9">
        <f>ROUND(属性投放!D$4+装备属性!D$4*IF($BO56&lt;10,1,ROUNDDOWN($BO56,-1))+SUM(属性投放!E$37:E$45)*$BO56+VLOOKUP($BP$2,一级属性!$E$41:$P$64,COLUMNS(一级属性!$E$41:G$64),0)*($BO56+0.25*IF($BO56&lt;10,1,ROUNDDOWN($BO56,-1)))+VLOOKUP($BP$2,宝石属性!$B$43:$M$66,COLUMNS(宝石属性!$B$43:D$66),0)*10*VLOOKUP(ROUNDDOWN($BO56,-1),宝石属性!$B$25:$N$41,2,0)*VLOOKUP(ROUNDDOWN($BO56,-1),宝石属性!$B$25:$N$41,3,0)+VLOOKUP($BP$2,职业被动!$B$6:$M$29,COLUMNS(职业被动!$B$6:D$29),0)*$BO56,0)</f>
        <v>3705</v>
      </c>
      <c r="BQ56" s="9">
        <f>ROUND(属性投放!E$4+装备属性!E$4*IF($BO56&lt;10,1,ROUNDDOWN($BO56,-1))+SUM(属性投放!F$37:F$45)*$BO56+VLOOKUP($BP$2,一级属性!$E$41:$P$64,COLUMNS(一级属性!$E$41:H$64),0)*($BO56+0.25*IF($BO56&lt;10,1,ROUNDDOWN($BO56,-1)))+VLOOKUP($BP$2,宝石属性!$B$43:$M$66,COLUMNS(宝石属性!$B$43:E$66),0)*10*VLOOKUP(ROUNDDOWN($BO56,-1),宝石属性!$B$25:$N$41,2,0)*VLOOKUP(ROUNDDOWN($BO56,-1),宝石属性!$B$25:$N$41,3,0)+VLOOKUP($BP$2,职业被动!$B$6:$M$29,COLUMNS(职业被动!$B$6:E$29),0)*$BO56,0)</f>
        <v>2388</v>
      </c>
      <c r="BR56" s="9">
        <f>ROUND(属性投放!F$4+装备属性!F$4*IF($BO56&lt;10,1,ROUNDDOWN($BO56,-1))+SUM(属性投放!G$37:G$45)*$BO56+VLOOKUP($BP$2,一级属性!$E$41:$P$64,COLUMNS(一级属性!$E$41:I$64),0)*($BO56+0.25*IF($BO56&lt;10,1,ROUNDDOWN($BO56,-1)))+VLOOKUP($BP$2,宝石属性!$B$43:$M$66,COLUMNS(宝石属性!$B$43:F$66),0)*10*VLOOKUP(ROUNDDOWN($BO56,-1),宝石属性!$B$25:$N$41,2,0)*VLOOKUP(ROUNDDOWN($BO56,-1),宝石属性!$B$25:$N$41,3,0)+VLOOKUP($BP$2,职业被动!$B$6:$M$29,COLUMNS(职业被动!$B$6:F$29),0)*$BO56,0)</f>
        <v>616</v>
      </c>
      <c r="BS56" s="9">
        <f>ROUND(属性投放!G$4+装备属性!G$4*IF($BO56&lt;10,1,ROUNDDOWN($BO56,-1))+SUM(属性投放!H$37:H$45)*$BO56+VLOOKUP($BP$2,一级属性!$E$41:$P$64,COLUMNS(一级属性!$E$41:J$64),0)*($BO56+0.25*IF($BO56&lt;10,1,ROUNDDOWN($BO56,-1)))+VLOOKUP($BP$2,宝石属性!$B$43:$M$66,COLUMNS(宝石属性!$B$43:G$66),0)*10*VLOOKUP(ROUNDDOWN($BO56,-1),宝石属性!$B$25:$N$41,2,0)*VLOOKUP(ROUNDDOWN($BO56,-1),宝石属性!$B$25:$N$41,3,0)+VLOOKUP($BP$2,职业被动!$B$6:$M$29,COLUMNS(职业被动!$B$6:G$29),0)*$BO56,0)</f>
        <v>485</v>
      </c>
      <c r="BT56" s="9">
        <f>ROUND(属性投放!H$4+装备属性!H$4*IF($BO56&lt;10,1,ROUNDDOWN($BO56,-1))+SUM(属性投放!I$37:I$45)*$BO56+VLOOKUP($BP$2,一级属性!$E$41:$P$64,COLUMNS(一级属性!$E$41:K$64),0)*($BO56+0.25*IF($BO56&lt;10,1,ROUNDDOWN($BO56,-1)))+VLOOKUP($BP$2,宝石属性!$B$43:$M$66,COLUMNS(宝石属性!$B$43:H$66),0)*10*VLOOKUP(ROUNDDOWN($BO56,-1),宝石属性!$B$25:$N$41,2,0)*VLOOKUP(ROUNDDOWN($BO56,-1),宝石属性!$B$25:$N$41,3,0)+VLOOKUP($BP$2,职业被动!$B$6:$M$29,COLUMNS(职业被动!$B$6:H$29),0)*$BO56,0)</f>
        <v>641</v>
      </c>
      <c r="BU56" s="9">
        <f>ROUND(属性投放!I$4+装备属性!I$4*IF($BO56&lt;10,1,ROUNDDOWN($BO56,-1))+SUM(属性投放!J$37:J$45)*$BO56+VLOOKUP($BP$2,一级属性!$E$41:$P$64,COLUMNS(一级属性!$E$41:L$64),0)*($BO56+0.25*IF($BO56&lt;10,1,ROUNDDOWN($BO56,-1)))+VLOOKUP($BP$2,宝石属性!$B$43:$M$66,COLUMNS(宝石属性!$B$43:I$66),0)*10*VLOOKUP(ROUNDDOWN($BO56,-1),宝石属性!$B$25:$N$41,2,0)*VLOOKUP(ROUNDDOWN($BO56,-1),宝石属性!$B$25:$N$41,3,0)+VLOOKUP($BP$2,职业被动!$B$6:$M$29,COLUMNS(职业被动!$B$6:I$29),0)*$BO56,0)</f>
        <v>603</v>
      </c>
      <c r="BV56" s="9">
        <f>ROUND(属性投放!J$4+装备属性!J$4*IF($BO56&lt;10,1,ROUNDDOWN($BO56,-1))+SUM(属性投放!K$37:K$45)*$BO56+VLOOKUP($BP$2,一级属性!$E$41:$P$64,COLUMNS(一级属性!$E$41:M$64),0)*($BO56+0.25*IF($BO56&lt;10,1,ROUNDDOWN($BO56,-1)))+VLOOKUP($BP$2,宝石属性!$B$43:$M$66,COLUMNS(宝石属性!$B$43:J$66),0)*10*VLOOKUP(ROUNDDOWN($BO56,-1),宝石属性!$B$25:$N$41,2,0)*VLOOKUP(ROUNDDOWN($BO56,-1),宝石属性!$B$25:$N$41,3,0)+VLOOKUP($BP$2,职业被动!$B$6:$M$29,COLUMNS(职业被动!$B$6:J$29),0)*$BO56,0)</f>
        <v>411</v>
      </c>
      <c r="BW56" s="9">
        <f>ROUND(属性投放!K$4+装备属性!K$4*IF($BO56&lt;10,1,ROUNDDOWN($BO56,-1))+SUM(属性投放!L$37:L$45)*$BO56+VLOOKUP($BP$2,一级属性!$E$41:$P$64,COLUMNS(一级属性!$E$41:N$64),0)*($BO56+0.25*IF($BO56&lt;10,1,ROUNDDOWN($BO56,-1)))+VLOOKUP($BP$2,宝石属性!$B$43:$M$66,COLUMNS(宝石属性!$B$43:K$66),0)*10*VLOOKUP(ROUNDDOWN($BO56,-1),宝石属性!$B$25:$N$41,2,0)*VLOOKUP(ROUNDDOWN($BO56,-1),宝石属性!$B$25:$N$41,3,0)+VLOOKUP($BP$2,职业被动!$B$6:$M$29,COLUMNS(职业被动!$B$6:K$29),0)*$BO56,0)</f>
        <v>237</v>
      </c>
      <c r="BX56" s="9">
        <f>ROUND(属性投放!L$4+装备属性!L$4*IF($BO56&lt;10,1,ROUNDDOWN($BO56,-1))+SUM(属性投放!M$37:M$45)*$BO56+VLOOKUP($BP$2,一级属性!$E$41:$P$64,COLUMNS(一级属性!$E$41:O$64),0)*($BO56+0.25*IF($BO56&lt;10,1,ROUNDDOWN($BO56,-1)))+VLOOKUP($BP$2,宝石属性!$B$43:$M$66,COLUMNS(宝石属性!$B$43:L$66),0)*10*VLOOKUP(ROUNDDOWN($BO56,-1),宝石属性!$B$25:$N$41,2,0)*VLOOKUP(ROUNDDOWN($BO56,-1),宝石属性!$B$25:$N$41,3,0)+VLOOKUP($BP$2,职业被动!$B$6:$M$29,COLUMNS(职业被动!$B$6:L$29),0)*$BO56,0)</f>
        <v>16</v>
      </c>
      <c r="BY56" s="9">
        <f>ROUND(属性投放!M$4+装备属性!M$4*IF($BO56&lt;10,1,ROUNDDOWN($BO56,-1))+SUM(属性投放!N$37:N$45)*$BO56+VLOOKUP($BP$2,一级属性!$E$41:$P$64,COLUMNS(一级属性!$E$41:P$64),0)*($BO56+0.25*IF($BO56&lt;10,1,ROUNDDOWN($BO56,-1)))+VLOOKUP($BP$2,宝石属性!$B$43:$M$66,COLUMNS(宝石属性!$B$43:M$66),0)*10*VLOOKUP(ROUNDDOWN($BO56,-1),宝石属性!$B$25:$N$41,2,0)*VLOOKUP(ROUNDDOWN($BO56,-1),宝石属性!$B$25:$N$41,3,0)+VLOOKUP($BP$2,职业被动!$B$6:$M$29,COLUMNS(职业被动!$B$6:M$29),0)*$BO56,0)</f>
        <v>566</v>
      </c>
      <c r="BZ56" s="48">
        <f>属性价值和能力评分!$F$9+ROUND(属性价值和能力评分!$F$38*10,0)*BO56+ROUND((SUM(装备属性!$W$9:$W$14)+属性价值和能力评分!$F$38*1.25+1.4+2.8)*IF(BO56&lt;10,1,ROUNDDOWN(BO56,-1)),0)+15*VLOOKUP(ROUNDDOWN(BO56,-1),宝石属性!$B$26:$D$41,2,0)*6*VLOOKUP(ROUNDDOWN(BO56,-1),宝石属性!$B$26:$D$41,3,0)+(属性价值和能力评分!$F$49*9+属性价值和能力评分!$F$50*2+属性价值和能力评分!$F$53*8/5)*BO56</f>
        <v>9718</v>
      </c>
      <c r="CB56" s="1">
        <v>53</v>
      </c>
      <c r="CC56" s="9">
        <f>ROUND(属性投放!D$4+装备属性!D$4*IF($CB56&lt;10,1,ROUNDDOWN($CB56,-1))+SUM(属性投放!E$37:E$45)*$CB56+VLOOKUP($CC$2,一级属性!$E$41:$P$64,COLUMNS(一级属性!$E$41:G$64),0)*($CB56+0.25*IF($CB56&lt;10,1,ROUNDDOWN($CB56,-1)))+VLOOKUP($CC$2,宝石属性!$B$43:$M$66,COLUMNS(宝石属性!$B$43:D$66),0)*10*VLOOKUP(ROUNDDOWN($CB56,-1),宝石属性!$B$25:$N$41,2,0)*VLOOKUP(ROUNDDOWN($CB56,-1),宝石属性!$B$25:$N$41,3,0)+VLOOKUP($CC$2,职业被动!$B$6:$M$29,COLUMNS(职业被动!$B$6:D$29),0)*$CB56,0)</f>
        <v>2439</v>
      </c>
      <c r="CD56" s="9">
        <f>ROUND(属性投放!E$4+装备属性!E$4*IF($CB56&lt;10,1,ROUNDDOWN($CB56,-1))+SUM(属性投放!F$37:F$45)*$CB56+VLOOKUP($CC$2,一级属性!$E$41:$P$64,COLUMNS(一级属性!$E$41:H$64),0)*($CB56+0.25*IF($CB56&lt;10,1,ROUNDDOWN($CB56,-1)))+VLOOKUP($CC$2,宝石属性!$B$43:$M$66,COLUMNS(宝石属性!$B$43:E$66),0)*10*VLOOKUP(ROUNDDOWN($CB56,-1),宝石属性!$B$25:$N$41,2,0)*VLOOKUP(ROUNDDOWN($CB56,-1),宝石属性!$B$25:$N$41,3,0)+VLOOKUP($CC$2,职业被动!$B$6:$M$29,COLUMNS(职业被动!$B$6:E$29),0)*$CB56,0)</f>
        <v>1405</v>
      </c>
      <c r="CE56" s="9">
        <f>ROUND(属性投放!F$4+装备属性!F$4*IF($CB56&lt;10,1,ROUNDDOWN($CB56,-1))+SUM(属性投放!G$37:G$45)*$CB56+VLOOKUP($CC$2,一级属性!$E$41:$P$64,COLUMNS(一级属性!$E$41:I$64),0)*($CB56+0.25*IF($CB56&lt;10,1,ROUNDDOWN($CB56,-1)))+VLOOKUP($CC$2,宝石属性!$B$43:$M$66,COLUMNS(宝石属性!$B$43:F$66),0)*10*VLOOKUP(ROUNDDOWN($CB56,-1),宝石属性!$B$25:$N$41,2,0)*VLOOKUP(ROUNDDOWN($CB56,-1),宝石属性!$B$25:$N$41,3,0)+VLOOKUP($CC$2,职业被动!$B$6:$M$29,COLUMNS(职业被动!$B$6:F$29),0)*$CB56,0)</f>
        <v>1156</v>
      </c>
      <c r="CF56" s="9">
        <f>ROUND(属性投放!G$4+装备属性!G$4*IF($CB56&lt;10,1,ROUNDDOWN($CB56,-1))+SUM(属性投放!H$37:H$45)*$CB56+VLOOKUP($CC$2,一级属性!$E$41:$P$64,COLUMNS(一级属性!$E$41:J$64),0)*($CB56+0.25*IF($CB56&lt;10,1,ROUNDDOWN($CB56,-1)))+VLOOKUP($CC$2,宝石属性!$B$43:$M$66,COLUMNS(宝石属性!$B$43:G$66),0)*10*VLOOKUP(ROUNDDOWN($CB56,-1),宝石属性!$B$25:$N$41,2,0)*VLOOKUP(ROUNDDOWN($CB56,-1),宝石属性!$B$25:$N$41,3,0)+VLOOKUP($CC$2,职业被动!$B$6:$M$29,COLUMNS(职业被动!$B$6:G$29),0)*$CB56,0)</f>
        <v>538</v>
      </c>
      <c r="CG56" s="9">
        <f>ROUND(属性投放!H$4+装备属性!H$4*IF($CB56&lt;10,1,ROUNDDOWN($CB56,-1))+SUM(属性投放!I$37:I$45)*$CB56+VLOOKUP($CC$2,一级属性!$E$41:$P$64,COLUMNS(一级属性!$E$41:K$64),0)*($CB56+0.25*IF($CB56&lt;10,1,ROUNDDOWN($CB56,-1)))+VLOOKUP($CC$2,宝石属性!$B$43:$M$66,COLUMNS(宝石属性!$B$43:H$66),0)*10*VLOOKUP(ROUNDDOWN($CB56,-1),宝石属性!$B$25:$N$41,2,0)*VLOOKUP(ROUNDDOWN($CB56,-1),宝石属性!$B$25:$N$41,3,0)+VLOOKUP($CC$2,职业被动!$B$6:$M$29,COLUMNS(职业被动!$B$6:H$29),0)*$CB56,0)</f>
        <v>391</v>
      </c>
      <c r="CH56" s="9">
        <f>ROUND(属性投放!I$4+装备属性!I$4*IF($CB56&lt;10,1,ROUNDDOWN($CB56,-1))+SUM(属性投放!J$37:J$45)*$CB56+VLOOKUP($CC$2,一级属性!$E$41:$P$64,COLUMNS(一级属性!$E$41:L$64),0)*($CB56+0.25*IF($CB56&lt;10,1,ROUNDDOWN($CB56,-1)))+VLOOKUP($CC$2,宝石属性!$B$43:$M$66,COLUMNS(宝石属性!$B$43:I$66),0)*10*VLOOKUP(ROUNDDOWN($CB56,-1),宝石属性!$B$25:$N$41,2,0)*VLOOKUP(ROUNDDOWN($CB56,-1),宝石属性!$B$25:$N$41,3,0)+VLOOKUP($CC$2,职业被动!$B$6:$M$29,COLUMNS(职业被动!$B$6:I$29),0)*$CB56,0)</f>
        <v>577</v>
      </c>
      <c r="CI56" s="9">
        <f>ROUND(属性投放!J$4+装备属性!J$4*IF($CB56&lt;10,1,ROUNDDOWN($CB56,-1))+SUM(属性投放!K$37:K$45)*$CB56+VLOOKUP($CC$2,一级属性!$E$41:$P$64,COLUMNS(一级属性!$E$41:M$64),0)*($CB56+0.25*IF($CB56&lt;10,1,ROUNDDOWN($CB56,-1)))+VLOOKUP($CC$2,宝石属性!$B$43:$M$66,COLUMNS(宝石属性!$B$43:J$66),0)*10*VLOOKUP(ROUNDDOWN($CB56,-1),宝石属性!$B$25:$N$41,2,0)*VLOOKUP(ROUNDDOWN($CB56,-1),宝石属性!$B$25:$N$41,3,0)+VLOOKUP($CC$2,职业被动!$B$6:$M$29,COLUMNS(职业被动!$B$6:J$29),0)*$CB56,0)</f>
        <v>365</v>
      </c>
      <c r="CJ56" s="9">
        <f>ROUND(属性投放!K$4+装备属性!K$4*IF($CB56&lt;10,1,ROUNDDOWN($CB56,-1))+SUM(属性投放!L$37:L$45)*$CB56+VLOOKUP($CC$2,一级属性!$E$41:$P$64,COLUMNS(一级属性!$E$41:N$64),0)*($CB56+0.25*IF($CB56&lt;10,1,ROUNDDOWN($CB56,-1)))+VLOOKUP($CC$2,宝石属性!$B$43:$M$66,COLUMNS(宝石属性!$B$43:K$66),0)*10*VLOOKUP(ROUNDDOWN($CB56,-1),宝石属性!$B$25:$N$41,2,0)*VLOOKUP(ROUNDDOWN($CB56,-1),宝石属性!$B$25:$N$41,3,0)+VLOOKUP($CC$2,职业被动!$B$6:$M$29,COLUMNS(职业被动!$B$6:K$29),0)*$CB56,0)</f>
        <v>197</v>
      </c>
      <c r="CK56" s="9">
        <f>ROUND(属性投放!L$4+装备属性!L$4*IF($CB56&lt;10,1,ROUNDDOWN($CB56,-1))+SUM(属性投放!M$37:M$45)*$CB56+VLOOKUP($CC$2,一级属性!$E$41:$P$64,COLUMNS(一级属性!$E$41:O$64),0)*($CB56+0.25*IF($CB56&lt;10,1,ROUNDDOWN($CB56,-1)))+VLOOKUP($CC$2,宝石属性!$B$43:$M$66,COLUMNS(宝石属性!$B$43:L$66),0)*10*VLOOKUP(ROUNDDOWN($CB56,-1),宝石属性!$B$25:$N$41,2,0)*VLOOKUP(ROUNDDOWN($CB56,-1),宝石属性!$B$25:$N$41,3,0)+VLOOKUP($CC$2,职业被动!$B$6:$M$29,COLUMNS(职业被动!$B$6:L$29),0)*$CB56,0)</f>
        <v>16</v>
      </c>
      <c r="CL56" s="9">
        <f>ROUND(属性投放!M$4+装备属性!M$4*IF($CB56&lt;10,1,ROUNDDOWN($CB56,-1))+SUM(属性投放!N$37:N$45)*$CB56+VLOOKUP($CC$2,一级属性!$E$41:$P$64,COLUMNS(一级属性!$E$41:P$64),0)*($CB56+0.25*IF($CB56&lt;10,1,ROUNDDOWN($CB56,-1)))+VLOOKUP($CC$2,宝石属性!$B$43:$M$66,COLUMNS(宝石属性!$B$43:M$66),0)*10*VLOOKUP(ROUNDDOWN($CB56,-1),宝石属性!$B$25:$N$41,2,0)*VLOOKUP(ROUNDDOWN($CB56,-1),宝石属性!$B$25:$N$41,3,0)+VLOOKUP($CC$2,职业被动!$B$6:$M$29,COLUMNS(职业被动!$B$6:M$29),0)*$CB56,0)</f>
        <v>546</v>
      </c>
      <c r="CM56" s="48">
        <f>属性价值和能力评分!$F$9+ROUND(属性价值和能力评分!$F$38*10,0)*CB56+ROUND((SUM(装备属性!$W$9:$W$14)+属性价值和能力评分!$F$38*1.25+1.4+2.8)*IF(CB56&lt;10,1,ROUNDDOWN(CB56,-1)),0)+15*VLOOKUP(ROUNDDOWN(CB56,-1),宝石属性!$B$26:$D$41,2,0)*6*VLOOKUP(ROUNDDOWN(CB56,-1),宝石属性!$B$26:$D$41,3,0)+(属性价值和能力评分!$F$49*9+属性价值和能力评分!$F$50*2+属性价值和能力评分!$F$53*8/5)*CB56</f>
        <v>9718</v>
      </c>
      <c r="CO56" s="1">
        <v>53</v>
      </c>
      <c r="CP56" s="9">
        <f>ROUND(属性投放!D$4+装备属性!D$4*IF($CO56&lt;10,1,ROUNDDOWN($CO56,-1))+SUM(属性投放!E$37:E$45)*$CO56+VLOOKUP($CP$2,一级属性!$E$41:$P$64,COLUMNS(一级属性!$E$41:G$64),0)*($CO56+0.25*IF($CO56&lt;10,1,ROUNDDOWN($CO56,-1)))+VLOOKUP($CP$2,宝石属性!$B$43:$M$66,COLUMNS(宝石属性!$B$43:D$66),0)*10*VLOOKUP(ROUNDDOWN($CO56,-1),宝石属性!$B$25:$N$41,2,0)*VLOOKUP(ROUNDDOWN($CO56,-1),宝石属性!$B$25:$N$41,3,0)+VLOOKUP($CP$2,职业被动!$B$6:$M$29,COLUMNS(职业被动!$B$6:D$29),0)*$CO56,0)</f>
        <v>2439</v>
      </c>
      <c r="CQ56" s="9">
        <f>ROUND(属性投放!E$4+装备属性!E$4*IF($CO56&lt;10,1,ROUNDDOWN($CO56,-1))+SUM(属性投放!F$37:F$45)*$CO56+VLOOKUP($CP$2,一级属性!$E$41:$P$64,COLUMNS(一级属性!$E$41:H$64),0)*($CO56+0.25*IF($CO56&lt;10,1,ROUNDDOWN($CO56,-1)))+VLOOKUP($CP$2,宝石属性!$B$43:$M$66,COLUMNS(宝石属性!$B$43:E$66),0)*10*VLOOKUP(ROUNDDOWN($CO56,-1),宝石属性!$B$25:$N$41,2,0)*VLOOKUP(ROUNDDOWN($CO56,-1),宝石属性!$B$25:$N$41,3,0)+VLOOKUP($CP$2,职业被动!$B$6:$M$29,COLUMNS(职业被动!$B$6:E$29),0)*$CO56,0)</f>
        <v>3043</v>
      </c>
      <c r="CR56" s="9">
        <f>ROUND(属性投放!F$4+装备属性!F$4*IF($CO56&lt;10,1,ROUNDDOWN($CO56,-1))+SUM(属性投放!G$37:G$45)*$CO56+VLOOKUP($CP$2,一级属性!$E$41:$P$64,COLUMNS(一级属性!$E$41:I$64),0)*($CO56+0.25*IF($CO56&lt;10,1,ROUNDDOWN($CO56,-1)))+VLOOKUP($CP$2,宝石属性!$B$43:$M$66,COLUMNS(宝石属性!$B$43:F$66),0)*10*VLOOKUP(ROUNDDOWN($CO56,-1),宝石属性!$B$25:$N$41,2,0)*VLOOKUP(ROUNDDOWN($CO56,-1),宝石属性!$B$25:$N$41,3,0)+VLOOKUP($CP$2,职业被动!$B$6:$M$29,COLUMNS(职业被动!$B$6:F$29),0)*$CO56,0)</f>
        <v>616</v>
      </c>
      <c r="CS56" s="9">
        <f>ROUND(属性投放!G$4+装备属性!G$4*IF($CO56&lt;10,1,ROUNDDOWN($CO56,-1))+SUM(属性投放!H$37:H$45)*$CO56+VLOOKUP($CP$2,一级属性!$E$41:$P$64,COLUMNS(一级属性!$E$41:J$64),0)*($CO56+0.25*IF($CO56&lt;10,1,ROUNDDOWN($CO56,-1)))+VLOOKUP($CP$2,宝石属性!$B$43:$M$66,COLUMNS(宝石属性!$B$43:G$66),0)*10*VLOOKUP(ROUNDDOWN($CO56,-1),宝石属性!$B$25:$N$41,2,0)*VLOOKUP(ROUNDDOWN($CO56,-1),宝石属性!$B$25:$N$41,3,0)+VLOOKUP($CP$2,职业被动!$B$6:$M$29,COLUMNS(职业被动!$B$6:G$29),0)*$CO56,0)</f>
        <v>485</v>
      </c>
      <c r="CT56" s="9">
        <f>ROUND(属性投放!H$4+装备属性!H$4*IF($CO56&lt;10,1,ROUNDDOWN($CO56,-1))+SUM(属性投放!I$37:I$45)*$CO56+VLOOKUP($CP$2,一级属性!$E$41:$P$64,COLUMNS(一级属性!$E$41:K$64),0)*($CO56+0.25*IF($CO56&lt;10,1,ROUNDDOWN($CO56,-1)))+VLOOKUP($CP$2,宝石属性!$B$43:$M$66,COLUMNS(宝石属性!$B$43:H$66),0)*10*VLOOKUP(ROUNDDOWN($CO56,-1),宝石属性!$B$25:$N$41,2,0)*VLOOKUP(ROUNDDOWN($CO56,-1),宝石属性!$B$25:$N$41,3,0)+VLOOKUP($CP$2,职业被动!$B$6:$M$29,COLUMNS(职业被动!$B$6:H$29),0)*$CO56,0)</f>
        <v>885</v>
      </c>
      <c r="CU56" s="9">
        <f>ROUND(属性投放!I$4+装备属性!I$4*IF($CO56&lt;10,1,ROUNDDOWN($CO56,-1))+SUM(属性投放!J$37:J$45)*$CO56+VLOOKUP($CP$2,一级属性!$E$41:$P$64,COLUMNS(一级属性!$E$41:L$64),0)*($CO56+0.25*IF($CO56&lt;10,1,ROUNDDOWN($CO56,-1)))+VLOOKUP($CP$2,宝石属性!$B$43:$M$66,COLUMNS(宝石属性!$B$43:I$66),0)*10*VLOOKUP(ROUNDDOWN($CO56,-1),宝石属性!$B$25:$N$41,2,0)*VLOOKUP(ROUNDDOWN($CO56,-1),宝石属性!$B$25:$N$41,3,0)+VLOOKUP($CP$2,职业被动!$B$6:$M$29,COLUMNS(职业被动!$B$6:I$29),0)*$CO56,0)</f>
        <v>761</v>
      </c>
      <c r="CV56" s="9">
        <f>ROUND(属性投放!J$4+装备属性!J$4*IF($CO56&lt;10,1,ROUNDDOWN($CO56,-1))+SUM(属性投放!K$37:K$45)*$CO56+VLOOKUP($CP$2,一级属性!$E$41:$P$64,COLUMNS(一级属性!$E$41:M$64),0)*($CO56+0.25*IF($CO56&lt;10,1,ROUNDDOWN($CO56,-1)))+VLOOKUP($CP$2,宝石属性!$B$43:$M$66,COLUMNS(宝石属性!$B$43:J$66),0)*10*VLOOKUP(ROUNDDOWN($CO56,-1),宝石属性!$B$25:$N$41,2,0)*VLOOKUP(ROUNDDOWN($CO56,-1),宝石属性!$B$25:$N$41,3,0)+VLOOKUP($CP$2,职业被动!$B$6:$M$29,COLUMNS(职业被动!$B$6:J$29),0)*$CO56,0)</f>
        <v>299</v>
      </c>
      <c r="CW56" s="9">
        <f>ROUND(属性投放!K$4+装备属性!K$4*IF($CO56&lt;10,1,ROUNDDOWN($CO56,-1))+SUM(属性投放!L$37:L$45)*$CO56+VLOOKUP($CP$2,一级属性!$E$41:$P$64,COLUMNS(一级属性!$E$41:N$64),0)*($CO56+0.25*IF($CO56&lt;10,1,ROUNDDOWN($CO56,-1)))+VLOOKUP($CP$2,宝石属性!$B$43:$M$66,COLUMNS(宝石属性!$B$43:K$66),0)*10*VLOOKUP(ROUNDDOWN($CO56,-1),宝石属性!$B$25:$N$41,2,0)*VLOOKUP(ROUNDDOWN($CO56,-1),宝石属性!$B$25:$N$41,3,0)+VLOOKUP($CP$2,职业被动!$B$6:$M$29,COLUMNS(职业被动!$B$6:K$29),0)*$CO56,0)</f>
        <v>197</v>
      </c>
      <c r="CX56" s="9">
        <f>ROUND(属性投放!L$4+装备属性!L$4*IF($CO56&lt;10,1,ROUNDDOWN($CO56,-1))+SUM(属性投放!M$37:M$45)*$CO56+VLOOKUP($CP$2,一级属性!$E$41:$P$64,COLUMNS(一级属性!$E$41:O$64),0)*($CO56+0.25*IF($CO56&lt;10,1,ROUNDDOWN($CO56,-1)))+VLOOKUP($CP$2,宝石属性!$B$43:$M$66,COLUMNS(宝石属性!$B$43:L$66),0)*10*VLOOKUP(ROUNDDOWN($CO56,-1),宝石属性!$B$25:$N$41,2,0)*VLOOKUP(ROUNDDOWN($CO56,-1),宝石属性!$B$25:$N$41,3,0)+VLOOKUP($CP$2,职业被动!$B$6:$M$29,COLUMNS(职业被动!$B$6:L$29),0)*$CO56,0)</f>
        <v>16</v>
      </c>
      <c r="CY56" s="9">
        <f>ROUND(属性投放!M$4+装备属性!M$4*IF($CO56&lt;10,1,ROUNDDOWN($CO56,-1))+SUM(属性投放!N$37:N$45)*$CO56+VLOOKUP($CP$2,一级属性!$E$41:$P$64,COLUMNS(一级属性!$E$41:P$64),0)*($CO56+0.25*IF($CO56&lt;10,1,ROUNDDOWN($CO56,-1)))+VLOOKUP($CP$2,宝石属性!$B$43:$M$66,COLUMNS(宝石属性!$B$43:M$66),0)*10*VLOOKUP(ROUNDDOWN($CO56,-1),宝石属性!$B$25:$N$41,2,0)*VLOOKUP(ROUNDDOWN($CO56,-1),宝石属性!$B$25:$N$41,3,0)+VLOOKUP($CP$2,职业被动!$B$6:$M$29,COLUMNS(职业被动!$B$6:M$29),0)*$CO56,0)</f>
        <v>546</v>
      </c>
      <c r="CZ56" s="48">
        <f>属性价值和能力评分!$F$9+ROUND(属性价值和能力评分!$F$38*10,0)*CO56+ROUND((SUM(装备属性!$W$9:$W$14)+属性价值和能力评分!$F$38*1.25+1.4+2.8)*IF(CO56&lt;10,1,ROUNDDOWN(CO56,-1)),0)+15*VLOOKUP(ROUNDDOWN(CO56,-1),宝石属性!$B$26:$D$41,2,0)*6*VLOOKUP(ROUNDDOWN(CO56,-1),宝石属性!$B$26:$D$41,3,0)+(属性价值和能力评分!$F$49*9+属性价值和能力评分!$F$50*2+属性价值和能力评分!$F$53*8/5)*CO56</f>
        <v>9718</v>
      </c>
      <c r="DB56" s="1">
        <v>53</v>
      </c>
      <c r="DC56" s="9">
        <f>ROUND(属性投放!D$4+装备属性!D$4*IF($DB56&lt;10,1,ROUNDDOWN($DB56,-1))+SUM(属性投放!E$37:E$45)*$DB56+VLOOKUP($DC$2,一级属性!$E$41:$P$64,COLUMNS(一级属性!$E$41:G$64),0)*($DB56+0.25*IF($DB56&lt;10,1,ROUNDDOWN($DB56,-1)))+VLOOKUP($DC$2,宝石属性!$B$43:$M$66,COLUMNS(宝石属性!$B$43:D$66),0)*10*VLOOKUP(ROUNDDOWN($DB56,-1),宝石属性!$B$25:$N$41,2,0)*VLOOKUP(ROUNDDOWN($DB56,-1),宝石属性!$B$25:$N$41,3,0)+VLOOKUP($DC$2,职业被动!$B$6:$M$29,COLUMNS(职业被动!$B$6:D$29),0)*$DB56,0)</f>
        <v>2810</v>
      </c>
      <c r="DD56" s="9">
        <f>ROUND(属性投放!E$4+装备属性!E$4*IF($DB56&lt;10,1,ROUNDDOWN($DB56,-1))+SUM(属性投放!F$37:F$45)*$DB56+VLOOKUP($DC$2,一级属性!$E$41:$P$64,COLUMNS(一级属性!$E$41:H$64),0)*($DB56+0.25*IF($DB56&lt;10,1,ROUNDDOWN($DB56,-1)))+VLOOKUP($DC$2,宝石属性!$B$43:$M$66,COLUMNS(宝石属性!$B$43:E$66),0)*10*VLOOKUP(ROUNDDOWN($DB56,-1),宝石属性!$B$25:$N$41,2,0)*VLOOKUP(ROUNDDOWN($DB56,-1),宝石属性!$B$25:$N$41,3,0)+VLOOKUP($DC$2,职业被动!$B$6:$M$29,COLUMNS(职业被动!$B$6:E$29),0)*$DB56,0)</f>
        <v>1405</v>
      </c>
      <c r="DE56" s="9">
        <f>ROUND(属性投放!F$4+装备属性!F$4*IF($DB56&lt;10,1,ROUNDDOWN($DB56,-1))+SUM(属性投放!G$37:G$45)*$DB56+VLOOKUP($DC$2,一级属性!$E$41:$P$64,COLUMNS(一级属性!$E$41:I$64),0)*($DB56+0.25*IF($DB56&lt;10,1,ROUNDDOWN($DB56,-1)))+VLOOKUP($DC$2,宝石属性!$B$43:$M$66,COLUMNS(宝石属性!$B$43:F$66),0)*10*VLOOKUP(ROUNDDOWN($DB56,-1),宝石属性!$B$25:$N$41,2,0)*VLOOKUP(ROUNDDOWN($DB56,-1),宝石属性!$B$25:$N$41,3,0)+VLOOKUP($DC$2,职业被动!$B$6:$M$29,COLUMNS(职业被动!$B$6:F$29),0)*$DB56,0)</f>
        <v>616</v>
      </c>
      <c r="DF56" s="9">
        <f>ROUND(属性投放!G$4+装备属性!G$4*IF($DB56&lt;10,1,ROUNDDOWN($DB56,-1))+SUM(属性投放!H$37:H$45)*$DB56+VLOOKUP($DC$2,一级属性!$E$41:$P$64,COLUMNS(一级属性!$E$41:J$64),0)*($DB56+0.25*IF($DB56&lt;10,1,ROUNDDOWN($DB56,-1)))+VLOOKUP($DC$2,宝石属性!$B$43:$M$66,COLUMNS(宝石属性!$B$43:G$66),0)*10*VLOOKUP(ROUNDDOWN($DB56,-1),宝石属性!$B$25:$N$41,2,0)*VLOOKUP(ROUNDDOWN($DB56,-1),宝石属性!$B$25:$N$41,3,0)+VLOOKUP($DC$2,职业被动!$B$6:$M$29,COLUMNS(职业被动!$B$6:G$29),0)*$DB56,0)</f>
        <v>1371</v>
      </c>
      <c r="DG56" s="9">
        <f>ROUND(属性投放!H$4+装备属性!H$4*IF($DB56&lt;10,1,ROUNDDOWN($DB56,-1))+SUM(属性投放!I$37:I$45)*$DB56+VLOOKUP($DC$2,一级属性!$E$41:$P$64,COLUMNS(一级属性!$E$41:K$64),0)*($DB56+0.25*IF($DB56&lt;10,1,ROUNDDOWN($DB56,-1)))+VLOOKUP($DC$2,宝石属性!$B$43:$M$66,COLUMNS(宝石属性!$B$43:H$66),0)*10*VLOOKUP(ROUNDDOWN($DB56,-1),宝石属性!$B$25:$N$41,2,0)*VLOOKUP(ROUNDDOWN($DB56,-1),宝石属性!$B$25:$N$41,3,0)+VLOOKUP($DC$2,职业被动!$B$6:$M$29,COLUMNS(职业被动!$B$6:H$29),0)*$DB56,0)</f>
        <v>391</v>
      </c>
      <c r="DH56" s="9">
        <f>ROUND(属性投放!I$4+装备属性!I$4*IF($DB56&lt;10,1,ROUNDDOWN($DB56,-1))+SUM(属性投放!J$37:J$45)*$DB56+VLOOKUP($DC$2,一级属性!$E$41:$P$64,COLUMNS(一级属性!$E$41:L$64),0)*($DB56+0.25*IF($DB56&lt;10,1,ROUNDDOWN($DB56,-1)))+VLOOKUP($DC$2,宝石属性!$B$43:$M$66,COLUMNS(宝石属性!$B$43:I$66),0)*10*VLOOKUP(ROUNDDOWN($DB56,-1),宝石属性!$B$25:$N$41,2,0)*VLOOKUP(ROUNDDOWN($DB56,-1),宝石属性!$B$25:$N$41,3,0)+VLOOKUP($DC$2,职业被动!$B$6:$M$29,COLUMNS(职业被动!$B$6:I$29),0)*$DB56,0)</f>
        <v>511</v>
      </c>
      <c r="DI56" s="9">
        <f>ROUND(属性投放!J$4+装备属性!J$4*IF($DB56&lt;10,1,ROUNDDOWN($DB56,-1))+SUM(属性投放!K$37:K$45)*$DB56+VLOOKUP($DC$2,一级属性!$E$41:$P$64,COLUMNS(一级属性!$E$41:M$64),0)*($DB56+0.25*IF($DB56&lt;10,1,ROUNDDOWN($DB56,-1)))+VLOOKUP($DC$2,宝石属性!$B$43:$M$66,COLUMNS(宝石属性!$B$43:J$66),0)*10*VLOOKUP(ROUNDDOWN($DB56,-1),宝石属性!$B$25:$N$41,2,0)*VLOOKUP(ROUNDDOWN($DB56,-1),宝石属性!$B$25:$N$41,3,0)+VLOOKUP($DC$2,职业被动!$B$6:$M$29,COLUMNS(职业被动!$B$6:J$29),0)*$DB56,0)</f>
        <v>365</v>
      </c>
      <c r="DJ56" s="9">
        <f>ROUND(属性投放!K$4+装备属性!K$4*IF($DB56&lt;10,1,ROUNDDOWN($DB56,-1))+SUM(属性投放!L$37:L$45)*$DB56+VLOOKUP($DC$2,一级属性!$E$41:$P$64,COLUMNS(一级属性!$E$41:N$64),0)*($DB56+0.25*IF($DB56&lt;10,1,ROUNDDOWN($DB56,-1)))+VLOOKUP($DC$2,宝石属性!$B$43:$M$66,COLUMNS(宝石属性!$B$43:K$66),0)*10*VLOOKUP(ROUNDDOWN($DB56,-1),宝石属性!$B$25:$N$41,2,0)*VLOOKUP(ROUNDDOWN($DB56,-1),宝石属性!$B$25:$N$41,3,0)+VLOOKUP($DC$2,职业被动!$B$6:$M$29,COLUMNS(职业被动!$B$6:K$29),0)*$DB56,0)</f>
        <v>237</v>
      </c>
      <c r="DK56" s="9">
        <f>ROUND(属性投放!L$4+装备属性!L$4*IF($DB56&lt;10,1,ROUNDDOWN($DB56,-1))+SUM(属性投放!M$37:M$45)*$DB56+VLOOKUP($DC$2,一级属性!$E$41:$P$64,COLUMNS(一级属性!$E$41:O$64),0)*($DB56+0.25*IF($DB56&lt;10,1,ROUNDDOWN($DB56,-1)))+VLOOKUP($DC$2,宝石属性!$B$43:$M$66,COLUMNS(宝石属性!$B$43:L$66),0)*10*VLOOKUP(ROUNDDOWN($DB56,-1),宝石属性!$B$25:$N$41,2,0)*VLOOKUP(ROUNDDOWN($DB56,-1),宝石属性!$B$25:$N$41,3,0)+VLOOKUP($DC$2,职业被动!$B$6:$M$29,COLUMNS(职业被动!$B$6:L$29),0)*$DB56,0)</f>
        <v>16</v>
      </c>
      <c r="DL56" s="9">
        <f>ROUND(属性投放!M$4+装备属性!M$4*IF($DB56&lt;10,1,ROUNDDOWN($DB56,-1))+SUM(属性投放!N$37:N$45)*$DB56+VLOOKUP($DC$2,一级属性!$E$41:$P$64,COLUMNS(一级属性!$E$41:P$64),0)*($DB56+0.25*IF($DB56&lt;10,1,ROUNDDOWN($DB56,-1)))+VLOOKUP($DC$2,宝石属性!$B$43:$M$66,COLUMNS(宝石属性!$B$43:M$66),0)*10*VLOOKUP(ROUNDDOWN($DB56,-1),宝石属性!$B$25:$N$41,2,0)*VLOOKUP(ROUNDDOWN($DB56,-1),宝石属性!$B$25:$N$41,3,0)+VLOOKUP($DC$2,职业被动!$B$6:$M$29,COLUMNS(职业被动!$B$6:M$29),0)*$DB56,0)</f>
        <v>546</v>
      </c>
      <c r="DM56" s="48">
        <f>属性价值和能力评分!$F$9+ROUND(属性价值和能力评分!$F$38*10,0)*DB56+ROUND((SUM(装备属性!$W$9:$W$14)+属性价值和能力评分!$F$38*1.25+1.4+2.8)*IF(DB56&lt;10,1,ROUNDDOWN(DB56,-1)),0)+15*VLOOKUP(ROUNDDOWN(DB56,-1),宝石属性!$B$26:$D$41,2,0)*6*VLOOKUP(ROUNDDOWN(DB56,-1),宝石属性!$B$26:$D$41,3,0)+(属性价值和能力评分!$F$49*9+属性价值和能力评分!$F$50*2+属性价值和能力评分!$F$53*8/5)*DB56</f>
        <v>9718</v>
      </c>
      <c r="DO56" s="1">
        <v>53</v>
      </c>
      <c r="DP56" s="9">
        <f>ROUND(属性投放!D$4+装备属性!D$4*IF($DO56&lt;10,1,ROUNDDOWN($DO56,-1))+SUM(属性投放!E$37:E$45)*$DO56+VLOOKUP($DP$2,一级属性!$E$41:$P$64,COLUMNS(一级属性!$E$41:G$64),0)*($DO56+0.25*IF($DO56&lt;10,1,ROUNDDOWN($DO56,-1)))+VLOOKUP($DP$2,宝石属性!$B$43:$M$66,COLUMNS(宝石属性!$B$43:D$66),0)*10*VLOOKUP(ROUNDDOWN($DO56,-1),宝石属性!$B$25:$N$41,2,0)*VLOOKUP(ROUNDDOWN($DO56,-1),宝石属性!$B$25:$N$41,3,0)+VLOOKUP($DP$2,职业被动!$B$6:$M$29,COLUMNS(职业被动!$B$6:D$29),0)*$DO56,0)</f>
        <v>6001</v>
      </c>
      <c r="DQ56" s="9">
        <f>ROUND(属性投放!E$4+装备属性!E$4*IF($DO56&lt;10,1,ROUNDDOWN($DO56,-1))+SUM(属性投放!F$37:F$45)*$DO56+VLOOKUP($DP$2,一级属性!$E$41:$P$64,COLUMNS(一级属性!$E$41:H$64),0)*($DO56+0.25*IF($DO56&lt;10,1,ROUNDDOWN($DO56,-1)))+VLOOKUP($DP$2,宝石属性!$B$43:$M$66,COLUMNS(宝石属性!$B$43:E$66),0)*10*VLOOKUP(ROUNDDOWN($DO56,-1),宝石属性!$B$25:$N$41,2,0)*VLOOKUP(ROUNDDOWN($DO56,-1),宝石属性!$B$25:$N$41,3,0)+VLOOKUP($DP$2,职业被动!$B$6:$M$29,COLUMNS(职业被动!$B$6:E$29),0)*$DO56,0)</f>
        <v>1405</v>
      </c>
      <c r="DR56" s="9">
        <f>ROUND(属性投放!F$4+装备属性!F$4*IF($DO56&lt;10,1,ROUNDDOWN($DO56,-1))+SUM(属性投放!G$37:G$45)*$DO56+VLOOKUP($DP$2,一级属性!$E$41:$P$64,COLUMNS(一级属性!$E$41:I$64),0)*($DO56+0.25*IF($DO56&lt;10,1,ROUNDDOWN($DO56,-1)))+VLOOKUP($DP$2,宝石属性!$B$43:$M$66,COLUMNS(宝石属性!$B$43:F$66),0)*10*VLOOKUP(ROUNDDOWN($DO56,-1),宝石属性!$B$25:$N$41,2,0)*VLOOKUP(ROUNDDOWN($DO56,-1),宝石属性!$B$25:$N$41,3,0)+VLOOKUP($DP$2,职业被动!$B$6:$M$29,COLUMNS(职业被动!$B$6:F$29),0)*$DO56,0)</f>
        <v>616</v>
      </c>
      <c r="DS56" s="9">
        <f>ROUND(属性投放!G$4+装备属性!G$4*IF($DO56&lt;10,1,ROUNDDOWN($DO56,-1))+SUM(属性投放!H$37:H$45)*$DO56+VLOOKUP($DP$2,一级属性!$E$41:$P$64,COLUMNS(一级属性!$E$41:J$64),0)*($DO56+0.25*IF($DO56&lt;10,1,ROUNDDOWN($DO56,-1)))+VLOOKUP($DP$2,宝石属性!$B$43:$M$66,COLUMNS(宝石属性!$B$43:G$66),0)*10*VLOOKUP(ROUNDDOWN($DO56,-1),宝石属性!$B$25:$N$41,2,0)*VLOOKUP(ROUNDDOWN($DO56,-1),宝石属性!$B$25:$N$41,3,0)+VLOOKUP($DP$2,职业被动!$B$6:$M$29,COLUMNS(职业被动!$B$6:G$29),0)*$DO56,0)</f>
        <v>485</v>
      </c>
      <c r="DT56" s="9">
        <f>ROUND(属性投放!H$4+装备属性!H$4*IF($DO56&lt;10,1,ROUNDDOWN($DO56,-1))+SUM(属性投放!I$37:I$45)*$DO56+VLOOKUP($DP$2,一级属性!$E$41:$P$64,COLUMNS(一级属性!$E$41:K$64),0)*($DO56+0.25*IF($DO56&lt;10,1,ROUNDDOWN($DO56,-1)))+VLOOKUP($DP$2,宝石属性!$B$43:$M$66,COLUMNS(宝石属性!$B$43:H$66),0)*10*VLOOKUP(ROUNDDOWN($DO56,-1),宝石属性!$B$25:$N$41,2,0)*VLOOKUP(ROUNDDOWN($DO56,-1),宝石属性!$B$25:$N$41,3,0)+VLOOKUP($DP$2,职业被动!$B$6:$M$29,COLUMNS(职业被动!$B$6:H$29),0)*$DO56,0)</f>
        <v>444</v>
      </c>
      <c r="DU56" s="9">
        <f>ROUND(属性投放!I$4+装备属性!I$4*IF($DO56&lt;10,1,ROUNDDOWN($DO56,-1))+SUM(属性投放!J$37:J$45)*$DO56+VLOOKUP($DP$2,一级属性!$E$41:$P$64,COLUMNS(一级属性!$E$41:L$64),0)*($DO56+0.25*IF($DO56&lt;10,1,ROUNDDOWN($DO56,-1)))+VLOOKUP($DP$2,宝石属性!$B$43:$M$66,COLUMNS(宝石属性!$B$43:I$66),0)*10*VLOOKUP(ROUNDDOWN($DO56,-1),宝石属性!$B$25:$N$41,2,0)*VLOOKUP(ROUNDDOWN($DO56,-1),宝石属性!$B$25:$N$41,3,0)+VLOOKUP($DP$2,职业被动!$B$6:$M$29,COLUMNS(职业被动!$B$6:I$29),0)*$DO56,0)</f>
        <v>511</v>
      </c>
      <c r="DV56" s="9">
        <f>ROUND(属性投放!J$4+装备属性!J$4*IF($DO56&lt;10,1,ROUNDDOWN($DO56,-1))+SUM(属性投放!K$37:K$45)*$DO56+VLOOKUP($DP$2,一级属性!$E$41:$P$64,COLUMNS(一级属性!$E$41:M$64),0)*($DO56+0.25*IF($DO56&lt;10,1,ROUNDDOWN($DO56,-1)))+VLOOKUP($DP$2,宝石属性!$B$43:$M$66,COLUMNS(宝石属性!$B$43:J$66),0)*10*VLOOKUP(ROUNDDOWN($DO56,-1),宝石属性!$B$25:$N$41,2,0)*VLOOKUP(ROUNDDOWN($DO56,-1),宝石属性!$B$25:$N$41,3,0)+VLOOKUP($DP$2,职业被动!$B$6:$M$29,COLUMNS(职业被动!$B$6:J$29),0)*$DO56,0)</f>
        <v>365</v>
      </c>
      <c r="DW56" s="9">
        <f>ROUND(属性投放!K$4+装备属性!K$4*IF($DO56&lt;10,1,ROUNDDOWN($DO56,-1))+SUM(属性投放!L$37:L$45)*$DO56+VLOOKUP($DP$2,一级属性!$E$41:$P$64,COLUMNS(一级属性!$E$41:N$64),0)*($DO56+0.25*IF($DO56&lt;10,1,ROUNDDOWN($DO56,-1)))+VLOOKUP($DP$2,宝石属性!$B$43:$M$66,COLUMNS(宝石属性!$B$43:K$66),0)*10*VLOOKUP(ROUNDDOWN($DO56,-1),宝石属性!$B$25:$N$41,2,0)*VLOOKUP(ROUNDDOWN($DO56,-1),宝石属性!$B$25:$N$41,3,0)+VLOOKUP($DP$2,职业被动!$B$6:$M$29,COLUMNS(职业被动!$B$6:K$29),0)*$DO56,0)</f>
        <v>237</v>
      </c>
      <c r="DX56" s="9">
        <f>ROUND(属性投放!L$4+装备属性!L$4*IF($DO56&lt;10,1,ROUNDDOWN($DO56,-1))+SUM(属性投放!M$37:M$45)*$DO56+VLOOKUP($DP$2,一级属性!$E$41:$P$64,COLUMNS(一级属性!$E$41:O$64),0)*($DO56+0.25*IF($DO56&lt;10,1,ROUNDDOWN($DO56,-1)))+VLOOKUP($DP$2,宝石属性!$B$43:$M$66,COLUMNS(宝石属性!$B$43:L$66),0)*10*VLOOKUP(ROUNDDOWN($DO56,-1),宝石属性!$B$25:$N$41,2,0)*VLOOKUP(ROUNDDOWN($DO56,-1),宝石属性!$B$25:$N$41,3,0)+VLOOKUP($DP$2,职业被动!$B$6:$M$29,COLUMNS(职业被动!$B$6:L$29),0)*$DO56,0)</f>
        <v>16</v>
      </c>
      <c r="DY56" s="9">
        <f>ROUND(属性投放!M$4+装备属性!M$4*IF($DO56&lt;10,1,ROUNDDOWN($DO56,-1))+SUM(属性投放!N$37:N$45)*$DO56+VLOOKUP($DP$2,一级属性!$E$41:$P$64,COLUMNS(一级属性!$E$41:P$64),0)*($DO56+0.25*IF($DO56&lt;10,1,ROUNDDOWN($DO56,-1)))+VLOOKUP($DP$2,宝石属性!$B$43:$M$66,COLUMNS(宝石属性!$B$43:M$66),0)*10*VLOOKUP(ROUNDDOWN($DO56,-1),宝石属性!$B$25:$N$41,2,0)*VLOOKUP(ROUNDDOWN($DO56,-1),宝石属性!$B$25:$N$41,3,0)+VLOOKUP($DP$2,职业被动!$B$6:$M$29,COLUMNS(职业被动!$B$6:M$29),0)*$DO56,0)</f>
        <v>546</v>
      </c>
      <c r="DZ56" s="48">
        <f>属性价值和能力评分!$F$9+ROUND(属性价值和能力评分!$F$38*10,0)*DO56+ROUND((SUM(装备属性!$W$9:$W$14)+属性价值和能力评分!$F$38*1.25+1.4+2.8)*IF(DO56&lt;10,1,ROUNDDOWN(DO56,-1)),0)+15*VLOOKUP(ROUNDDOWN(DO56,-1),宝石属性!$B$26:$D$41,2,0)*6*VLOOKUP(ROUNDDOWN(DO56,-1),宝石属性!$B$26:$D$41,3,0)+(属性价值和能力评分!$F$49*9+属性价值和能力评分!$F$50*2+属性价值和能力评分!$F$53*8/5)*DO56</f>
        <v>9718</v>
      </c>
      <c r="EA56" s="17"/>
      <c r="EB56" s="1">
        <v>53</v>
      </c>
      <c r="EC56" s="1">
        <f>ROUND(CC56/MAX(CE56/10,((CE56*(1+属性投放!$E$8)-CF56+属性投放!$F$8*EB56)*(1+属性投放!$G$8)*(1+属性投放!$H$8))),1)</f>
        <v>2.8</v>
      </c>
      <c r="ED56" s="1">
        <f>ROUND(CP56/MAX(CE56/10,((CE56*(1+属性投放!$E$8)-CS56+属性投放!$F$8*EB56)*(1+属性投放!$G$8)*(1+属性投放!$H$8))),1)</f>
        <v>2.6</v>
      </c>
      <c r="EE56" s="1">
        <f>ROUND(DC56/MAX(CE56/10,((CE56*(1+属性投放!$E$8)-DF56+属性投放!$F$8*EB56)*(1+属性投放!$G$8)*(1+属性投放!$H$8))),1)</f>
        <v>24.3</v>
      </c>
      <c r="EF56" s="1">
        <f>ROUND(DP56/MAX(CE56/10,((CE56*(1+属性投放!$E$8)-DS56+属性投放!$F$8*EB56)*(1+属性投放!$G$8)*(1+属性投放!$H$8))),1)</f>
        <v>6.4</v>
      </c>
      <c r="EH56" s="1">
        <f>ROUND(CC56/MAX(属性投放!$F$9*EB56,((CT56*(1+属性投放!$E$9)-CH56+属性投放!$F$9*EB56)*(1+属性投放!$G$9)*(1+属性投放!$H$9))),1)</f>
        <v>2.5</v>
      </c>
      <c r="EI56" s="1">
        <f>ROUND(CP56/MAX(属性投放!$F$9*EB56,((CT56*(1+属性投放!$E$9)-CU56+属性投放!$F$9*EB56)*(1+属性投放!$G$9)*(1+属性投放!$H$9))),1)</f>
        <v>3.2</v>
      </c>
      <c r="EJ56" s="1">
        <f>ROUND(DC56/MAX(属性投放!$F$9*EB56,((CT56*(1+属性投放!$E$9)-DH56+属性投放!$F$9*EB56)*(1+属性投放!$G$9)*(1+属性投放!$H$9))),1)</f>
        <v>2.7</v>
      </c>
      <c r="EK56" s="1">
        <f>ROUND(DP56/MAX(属性投放!$F$9*EB56,((CT56*(1+属性投放!$E$9)-DU56+属性投放!$F$9*EB56)*(1+属性投放!$G$9)*(1+属性投放!$H$9))),1)</f>
        <v>5.8</v>
      </c>
      <c r="EM56" s="1">
        <f>ROUND(CC56/((BW56*(1+属性投放!$E$10)+属性投放!$F$10*EB56)*(1+属性投放!$G$10)*(1+属性投放!$H$10)),1)</f>
        <v>5.8</v>
      </c>
      <c r="EN56" s="1">
        <f>ROUND(CP56/((BW56*(1+属性投放!$E$10)+属性投放!$F$10*EB56)*(1+属性投放!$G$10)*(1+属性投放!$H$10)),1)</f>
        <v>5.8</v>
      </c>
      <c r="EO56" s="1">
        <f>ROUND(DC56/((BW56*(1+属性投放!$E$10)+属性投放!$F$10*EB56)*(1+属性投放!$G$10)*(1+属性投放!$H$10)),1)</f>
        <v>6.7</v>
      </c>
      <c r="EP56" s="1">
        <f>ROUND(DP56/((BW56*(1+属性投放!$E$10)+属性投放!$F$10*EB56)*(1+属性投放!$G$10)*(1+属性投放!$H$10)),1)</f>
        <v>14.3</v>
      </c>
    </row>
    <row r="57" spans="2:146">
      <c r="B57" s="1">
        <v>54</v>
      </c>
      <c r="C57" s="9">
        <f>ROUND(属性投放!D$4+装备属性!D$4*IF($B57&lt;10,1,ROUNDDOWN($B57,-1))+SUM(属性投放!E$37:E$45)*$B57+VLOOKUP($C$2,一级属性!$E$41:$P$64,COLUMNS(一级属性!$E$41:G$64),0)*($B57+0.25*IF($B57&lt;10,1,ROUNDDOWN($B57,-1)))+VLOOKUP($C$2,宝石属性!$B$43:$M$66,COLUMNS(宝石属性!$B$43:D$66),0)*10*VLOOKUP(ROUNDDOWN($B57,-1),宝石属性!$B$25:$N$41,2,0)*VLOOKUP(ROUNDDOWN($B57,-1),宝石属性!$B$25:$N$41,3,0)+VLOOKUP($C$2,职业被动!$B$6:$M$29,COLUMNS(职业被动!$B$6:D$29),0)*$B57,0)</f>
        <v>2994</v>
      </c>
      <c r="D57" s="9">
        <f>ROUND(属性投放!E$4+装备属性!E$4*IF($B57&lt;10,1,ROUNDDOWN($B57,-1))+SUM(属性投放!F$37:F$38)*$B57+VLOOKUP($C$2,一级属性!$E$67:$P$90,COLUMNS(一级属性!$E$67:H$90),0)*$B57+VLOOKUP($C$2,宝石属性!$B$43:$M$66,COLUMNS(宝石属性!$B$43:E$66),0)*10*VLOOKUP(ROUNDDOWN($B57,-1),宝石属性!$B$25:$N$41,2,0)*VLOOKUP(ROUNDDOWN($B57,-1),宝石属性!$B$25:$N$41,3,0)+VLOOKUP($C$2,职业被动!$B$6:$M$29,COLUMNS(职业被动!$B$6:E$29),0)*$B57,0)</f>
        <v>1420</v>
      </c>
      <c r="E57" s="9">
        <f>ROUND(属性投放!F$4+装备属性!F$4*IF($B57&lt;10,1,ROUNDDOWN($B57,-1))+SUM(属性投放!G$37:G$38)*$B57+VLOOKUP($C$2,一级属性!$E$67:$P$90,COLUMNS(一级属性!$E$67:I$90),0)*$B57+VLOOKUP($C$2,宝石属性!$B$43:$M$66,COLUMNS(宝石属性!$B$43:F$66),0)*10*VLOOKUP(ROUNDDOWN($B57,-1),宝石属性!$B$25:$N$41,2,0)*VLOOKUP(ROUNDDOWN($B57,-1),宝石属性!$B$25:$N$41,3,0)+VLOOKUP($C$2,职业被动!$B$6:$M$29,COLUMNS(职业被动!$B$6:F$29),0)*$B57,0)</f>
        <v>1063</v>
      </c>
      <c r="F57" s="9">
        <f>ROUND(属性投放!G$4+装备属性!G$4*IF($B57&lt;10,1,ROUNDDOWN($B57,-1))+SUM(属性投放!H$37:H$38)*$B57+VLOOKUP($C$2,一级属性!$E$67:$P$90,COLUMNS(一级属性!$E$67:J$90),0)*$B57+VLOOKUP($C$2,宝石属性!$B$43:$M$66,COLUMNS(宝石属性!$B$43:G$66),0)*10*VLOOKUP(ROUNDDOWN($B57,-1),宝石属性!$B$25:$N$41,2,0)*VLOOKUP(ROUNDDOWN($B57,-1),宝石属性!$B$25:$N$41,3,0)+VLOOKUP($C$2,职业被动!$B$6:$M$29,COLUMNS(职业被动!$B$6:G$29),0)*$B57,0)</f>
        <v>542</v>
      </c>
      <c r="G57" s="9">
        <f>ROUND(属性投放!H$4+装备属性!H$4*IF($B57&lt;10,1,ROUNDDOWN($B57,-1))+SUM(属性投放!I$37:I$38)*$B57+VLOOKUP($C$2,一级属性!$E$67:$P$90,COLUMNS(一级属性!$E$67:K$90),0)*$B57+VLOOKUP($C$2,宝石属性!$B$43:$M$66,COLUMNS(宝石属性!$B$43:H$66),0)*10*VLOOKUP(ROUNDDOWN($B57,-1),宝石属性!$B$25:$N$41,2,0)*VLOOKUP(ROUNDDOWN($B57,-1),宝石属性!$B$25:$N$41,3,0)+VLOOKUP($C$2,职业被动!$B$6:$M$29,COLUMNS(职业被动!$B$6:H$29),0)*$B57,0)</f>
        <v>393</v>
      </c>
      <c r="H57" s="9">
        <f>ROUND(属性投放!I$4+装备属性!I$4*IF($B57&lt;10,1,ROUNDDOWN($B57,-1))+SUM(属性投放!J$37:J$38)*$B57+VLOOKUP($C$2,一级属性!$E$67:$P$90,COLUMNS(一级属性!$E$67:L$90),0)*$B57+VLOOKUP($C$2,宝石属性!$B$43:$M$66,COLUMNS(宝石属性!$B$43:I$66),0)*10*VLOOKUP(ROUNDDOWN($B57,-1),宝石属性!$B$25:$N$41,2,0)*VLOOKUP(ROUNDDOWN($B57,-1),宝石属性!$B$25:$N$41,3,0)+VLOOKUP($C$2,职业被动!$B$6:$M$29,COLUMNS(职业被动!$B$6:I$29),0)*$B57,0)</f>
        <v>573</v>
      </c>
      <c r="I57" s="9">
        <f>ROUND(属性投放!J$4+装备属性!J$4*IF($B57&lt;10,1,ROUNDDOWN($B57,-1))+SUM(属性投放!K$37:K$38)*$B57+VLOOKUP($C$2,一级属性!$E$67:$P$90,COLUMNS(一级属性!$E$67:M$90),0)*$B57+VLOOKUP($C$2,宝石属性!$B$43:$M$66,COLUMNS(宝石属性!$B$43:J$66),0)*10*VLOOKUP(ROUNDDOWN($B57,-1),宝石属性!$B$25:$N$41,2,0)*VLOOKUP(ROUNDDOWN($B57,-1),宝石属性!$B$25:$N$41,3,0)+VLOOKUP($C$2,职业被动!$B$6:$M$29,COLUMNS(职业被动!$B$6:J$29),0)*$B57,0)</f>
        <v>370</v>
      </c>
      <c r="J57" s="9">
        <f>ROUND(属性投放!K$4+装备属性!K$4*IF($B57&lt;10,1,ROUNDDOWN($B57,-1))+SUM(属性投放!L$37:L$38)*$B57+VLOOKUP($C$2,一级属性!$E$67:$P$90,COLUMNS(一级属性!$E$67:N$90),0)*$B57+VLOOKUP($C$2,宝石属性!$B$43:$M$66,COLUMNS(宝石属性!$B$43:K$66),0)*10*VLOOKUP(ROUNDDOWN($B57,-1),宝石属性!$B$25:$N$41,2,0)*VLOOKUP(ROUNDDOWN($B57,-1),宝石属性!$B$25:$N$41,3,0)+VLOOKUP($C$2,职业被动!$B$6:$M$29,COLUMNS(职业被动!$B$6:K$29),0)*$B57,0)</f>
        <v>197</v>
      </c>
      <c r="K57" s="9">
        <f>ROUND(属性投放!L$4+装备属性!L$4*IF($B57&lt;10,1,ROUNDDOWN($B57,-1))+SUM(属性投放!M$37:M$38)*$B57+VLOOKUP($C$2,一级属性!$E$67:$P$90,COLUMNS(一级属性!$E$67:O$90),0)*$B57+VLOOKUP($C$2,宝石属性!$B$43:$M$66,COLUMNS(宝石属性!$B$43:L$66),0)*10*VLOOKUP(ROUNDDOWN($B57,-1),宝石属性!$B$25:$N$41,2,0)*VLOOKUP(ROUNDDOWN($B57,-1),宝石属性!$B$25:$N$41,3,0)+VLOOKUP($C$2,职业被动!$B$6:$M$29,COLUMNS(职业被动!$B$6:L$29),0)*$B57,0)</f>
        <v>16</v>
      </c>
      <c r="L57" s="9">
        <f>ROUND(属性投放!M$4+装备属性!M$4*IF($B57&lt;10,1,ROUNDDOWN($B57,-1))+SUM(属性投放!N$37:N$38)*$B57+VLOOKUP($C$2,一级属性!$E$67:$P$90,COLUMNS(一级属性!$E$67:P$90),0)*$B57+VLOOKUP($C$2,宝石属性!$B$43:$M$66,COLUMNS(宝石属性!$B$43:M$66),0)*10*VLOOKUP(ROUNDDOWN($B57,-1),宝石属性!$B$25:$N$41,2,0)*VLOOKUP(ROUNDDOWN($B57,-1),宝石属性!$B$25:$N$41,3,0)+VLOOKUP($C$2,职业被动!$B$6:$M$29,COLUMNS(职业被动!$B$6:M$29),0)*$B57,0)</f>
        <v>576</v>
      </c>
      <c r="M57" s="48">
        <f>属性价值和能力评分!$F$9+ROUND(属性价值和能力评分!$F$38*10,0)*B57+ROUND((SUM(装备属性!$W$9:$W$14)+属性价值和能力评分!$F$38*1.25+1.4+2.8)*IF(B57&lt;10,1,ROUNDDOWN(B57,-1)),0)+15*VLOOKUP(ROUNDDOWN(B57,-1),宝石属性!$B$26:$D$41,2,0)*6*VLOOKUP(ROUNDDOWN(B57,-1),宝石属性!$B$26:$D$41,3,0)+(属性价值和能力评分!$F$49*9+属性价值和能力评分!$F$50*2+属性价值和能力评分!$F$53*8/5)*B57</f>
        <v>9838</v>
      </c>
      <c r="N57" s="20"/>
      <c r="O57" s="1">
        <v>54</v>
      </c>
      <c r="P57" s="9">
        <f>ROUND(属性投放!D$4+装备属性!D$4*IF($O57&lt;10,1,ROUNDDOWN($O57,-1))+SUM(属性投放!E$37:E$45)*$O57+VLOOKUP($P$2,一级属性!$E$41:$P$64,COLUMNS(一级属性!$E$41:G$64),0)*($O57+0.25*IF($O57&lt;10,1,ROUNDDOWN($O57,-1)))+VLOOKUP($P$2,宝石属性!$B$43:$M$66,COLUMNS(宝石属性!$B$43:D$66),0)*10*VLOOKUP(ROUNDDOWN($O57,-1),宝石属性!$B$25:$N$41,2,0)*VLOOKUP(ROUNDDOWN($O57,-1),宝石属性!$B$25:$N$41,3,0)+VLOOKUP($P$2,职业被动!$B$6:$M$29,COLUMNS(职业被动!$B$6:D$29),0)*$O57,0)</f>
        <v>3750</v>
      </c>
      <c r="Q57" s="9">
        <f>ROUND(属性投放!E$4+装备属性!E$4*IF($O57&lt;10,1,ROUNDDOWN($O57,-1))+SUM(属性投放!F$37:F$45)*$O57+VLOOKUP($P$2,一级属性!$E$41:$P$64,COLUMNS(一级属性!$E$41:H$64),0)*($O57+0.25*IF($O57&lt;10,1,ROUNDDOWN($O57,-1)))+VLOOKUP($P$2,宝石属性!$B$43:$M$66,COLUMNS(宝石属性!$B$43:E$66),0)*10*VLOOKUP(ROUNDDOWN($O57,-1),宝石属性!$B$25:$N$41,2,0)*VLOOKUP(ROUNDDOWN($O57,-1),宝石属性!$B$25:$N$41,3,0)+VLOOKUP($P$2,职业被动!$B$6:$M$29,COLUMNS(职业被动!$B$6:E$29),0)*$O57,0)</f>
        <v>2418</v>
      </c>
      <c r="R57" s="9">
        <f>ROUND(属性投放!F$4+装备属性!F$4*IF($O57&lt;10,1,ROUNDDOWN($O57,-1))+SUM(属性投放!G$37:G$45)*$O57+VLOOKUP($P$2,一级属性!$E$41:$P$64,COLUMNS(一级属性!$E$41:I$64),0)*($O57+0.25*IF($O57&lt;10,1,ROUNDDOWN($O57,-1)))+VLOOKUP($P$2,宝石属性!$B$43:$M$66,COLUMNS(宝石属性!$B$43:F$66),0)*10*VLOOKUP(ROUNDDOWN($O57,-1),宝石属性!$B$25:$N$41,2,0)*VLOOKUP(ROUNDDOWN($O57,-1),宝石属性!$B$25:$N$41,3,0)+VLOOKUP($P$2,职业被动!$B$6:$M$29,COLUMNS(职业被动!$B$6:F$29),0)*$O57,0)</f>
        <v>618</v>
      </c>
      <c r="S57" s="9">
        <f>ROUND(属性投放!G$4+装备属性!G$4*IF($O57&lt;10,1,ROUNDDOWN($O57,-1))+SUM(属性投放!H$37:H$45)*$O57+VLOOKUP($P$2,一级属性!$E$41:$P$64,COLUMNS(一级属性!$E$41:J$64),0)*($O57+0.25*IF($O57&lt;10,1,ROUNDDOWN($O57,-1)))+VLOOKUP($P$2,宝石属性!$B$43:$M$66,COLUMNS(宝石属性!$B$43:G$66),0)*10*VLOOKUP(ROUNDDOWN($O57,-1),宝石属性!$B$25:$N$41,2,0)*VLOOKUP(ROUNDDOWN($O57,-1),宝石属性!$B$25:$N$41,3,0)+VLOOKUP($P$2,职业被动!$B$6:$M$29,COLUMNS(职业被动!$B$6:G$29),0)*$O57,0)</f>
        <v>488</v>
      </c>
      <c r="T57" s="9">
        <f>ROUND(属性投放!H$4+装备属性!H$4*IF($O57&lt;10,1,ROUNDDOWN($O57,-1))+SUM(属性投放!I$37:I$45)*$O57+VLOOKUP($P$2,一级属性!$E$41:$P$64,COLUMNS(一级属性!$E$41:K$64),0)*($O57+0.25*IF($O57&lt;10,1,ROUNDDOWN($O57,-1)))+VLOOKUP($P$2,宝石属性!$B$43:$M$66,COLUMNS(宝石属性!$B$43:H$66),0)*10*VLOOKUP(ROUNDDOWN($O57,-1),宝石属性!$B$25:$N$41,2,0)*VLOOKUP(ROUNDDOWN($O57,-1),宝石属性!$B$25:$N$41,3,0)+VLOOKUP($P$2,职业被动!$B$6:$M$29,COLUMNS(职业被动!$B$6:H$29),0)*$O57,0)</f>
        <v>647</v>
      </c>
      <c r="U57" s="9">
        <f>ROUND(属性投放!I$4+装备属性!I$4*IF($O57&lt;10,1,ROUNDDOWN($O57,-1))+SUM(属性投放!J$37:J$45)*$O57+VLOOKUP($P$2,一级属性!$E$41:$P$64,COLUMNS(一级属性!$E$41:L$64),0)*($O57+0.25*IF($O57&lt;10,1,ROUNDDOWN($O57,-1)))+VLOOKUP($P$2,宝石属性!$B$43:$M$66,COLUMNS(宝石属性!$B$43:I$66),0)*10*VLOOKUP(ROUNDDOWN($O57,-1),宝石属性!$B$25:$N$41,2,0)*VLOOKUP(ROUNDDOWN($O57,-1),宝石属性!$B$25:$N$41,3,0)+VLOOKUP($P$2,职业被动!$B$6:$M$29,COLUMNS(职业被动!$B$6:I$29),0)*$O57,0)</f>
        <v>610</v>
      </c>
      <c r="V57" s="9">
        <f>ROUND(属性投放!J$4+装备属性!J$4*IF($O57&lt;10,1,ROUNDDOWN($O57,-1))+SUM(属性投放!K$37:K$45)*$O57+VLOOKUP($P$2,一级属性!$E$41:$P$64,COLUMNS(一级属性!$E$41:M$64),0)*($O57+0.25*IF($O57&lt;10,1,ROUNDDOWN($O57,-1)))+VLOOKUP($P$2,宝石属性!$B$43:$M$66,COLUMNS(宝石属性!$B$43:J$66),0)*10*VLOOKUP(ROUNDDOWN($O57,-1),宝石属性!$B$25:$N$41,2,0)*VLOOKUP(ROUNDDOWN($O57,-1),宝石属性!$B$25:$N$41,3,0)+VLOOKUP($P$2,职业被动!$B$6:$M$29,COLUMNS(职业被动!$B$6:J$29),0)*$O57,0)</f>
        <v>415</v>
      </c>
      <c r="W57" s="9">
        <f>ROUND(属性投放!K$4+装备属性!K$4*IF($O57&lt;10,1,ROUNDDOWN($O57,-1))+SUM(属性投放!L$37:L$45)*$O57+VLOOKUP($P$2,一级属性!$E$41:$P$64,COLUMNS(一级属性!$E$41:N$64),0)*($O57+0.25*IF($O57&lt;10,1,ROUNDDOWN($O57,-1)))+VLOOKUP($P$2,宝石属性!$B$43:$M$66,COLUMNS(宝石属性!$B$43:K$66),0)*10*VLOOKUP(ROUNDDOWN($O57,-1),宝石属性!$B$25:$N$41,2,0)*VLOOKUP(ROUNDDOWN($O57,-1),宝石属性!$B$25:$N$41,3,0)+VLOOKUP($P$2,职业被动!$B$6:$M$29,COLUMNS(职业被动!$B$6:K$29),0)*$O57,0)</f>
        <v>237</v>
      </c>
      <c r="X57" s="9">
        <f>ROUND(属性投放!L$4+装备属性!L$4*IF($O57&lt;10,1,ROUNDDOWN($O57,-1))+SUM(属性投放!M$37:M$45)*$O57+VLOOKUP($P$2,一级属性!$E$41:$P$64,COLUMNS(一级属性!$E$41:O$64),0)*($O57+0.25*IF($O57&lt;10,1,ROUNDDOWN($O57,-1)))+VLOOKUP($P$2,宝石属性!$B$43:$M$66,COLUMNS(宝石属性!$B$43:L$66),0)*10*VLOOKUP(ROUNDDOWN($O57,-1),宝石属性!$B$25:$N$41,2,0)*VLOOKUP(ROUNDDOWN($O57,-1),宝石属性!$B$25:$N$41,3,0)+VLOOKUP($P$2,职业被动!$B$6:$M$29,COLUMNS(职业被动!$B$6:L$29),0)*$O57,0)</f>
        <v>16</v>
      </c>
      <c r="Y57" s="9">
        <f>ROUND(属性投放!M$4+装备属性!M$4*IF($O57&lt;10,1,ROUNDDOWN($O57,-1))+SUM(属性投放!N$37:N$45)*$O57+VLOOKUP($P$2,一级属性!$E$41:$P$64,COLUMNS(一级属性!$E$41:P$64),0)*($O57+0.25*IF($O57&lt;10,1,ROUNDDOWN($O57,-1)))+VLOOKUP($P$2,宝石属性!$B$43:$M$66,COLUMNS(宝石属性!$B$43:M$66),0)*10*VLOOKUP(ROUNDDOWN($O57,-1),宝石属性!$B$25:$N$41,2,0)*VLOOKUP(ROUNDDOWN($O57,-1),宝石属性!$B$25:$N$41,3,0)+VLOOKUP($P$2,职业被动!$B$6:$M$29,COLUMNS(职业被动!$B$6:M$29),0)*$O57,0)</f>
        <v>576</v>
      </c>
      <c r="Z57" s="48">
        <f>属性价值和能力评分!$F$9+ROUND(属性价值和能力评分!$F$38*10,0)*O57+ROUND((SUM(装备属性!$W$9:$W$14)+属性价值和能力评分!$F$38*1.25+1.4+2.8)*IF(O57&lt;10,1,ROUNDDOWN(O57,-1)),0)+15*VLOOKUP(ROUNDDOWN(O57,-1),宝石属性!$B$26:$D$41,2,0)*6*VLOOKUP(ROUNDDOWN(O57,-1),宝石属性!$B$26:$D$41,3,0)+(属性价值和能力评分!$F$49*9+属性价值和能力评分!$F$50*2+属性价值和能力评分!$F$53*8/5)*O57</f>
        <v>9838</v>
      </c>
      <c r="AB57" s="1">
        <v>54</v>
      </c>
      <c r="AC57" s="9">
        <f>ROUND(属性投放!D$4+装备属性!D$4*IF($AB57&lt;10,1,ROUNDDOWN($AB57,-1))+SUM(属性投放!E$37:E$45)*$AB57+VLOOKUP($AC$2,一级属性!$E$41:$P$64,COLUMNS(一级属性!$E$41:G$64),0)*($AB57+0.25*IF($AB57&lt;10,1,ROUNDDOWN($AB57,-1)))+VLOOKUP($AC$2,宝石属性!$B$43:$M$66,COLUMNS(宝石属性!$B$43:D$66),0)*10*VLOOKUP(ROUNDDOWN($AB57,-1),宝石属性!$B$25:$N$41,2,0)*VLOOKUP(ROUNDDOWN($AB57,-1),宝石属性!$B$25:$N$41,3,0)+VLOOKUP($AC$2,职业被动!$B$6:$M$29,COLUMNS(职业被动!$B$6:D$29),0)*$AB57,0)</f>
        <v>3372</v>
      </c>
      <c r="AD57" s="9">
        <f>ROUND(属性投放!E$4+装备属性!E$4*IF($AB57&lt;10,1,ROUNDDOWN($AB57,-1))+SUM(属性投放!F$37:F$45)*$AB57+VLOOKUP($AC$2,一级属性!$E$41:$P$64,COLUMNS(一级属性!$E$41:H$64),0)*($AB57+0.25*IF($AB57&lt;10,1,ROUNDDOWN($AB57,-1)))+VLOOKUP($AC$2,宝石属性!$B$43:$M$66,COLUMNS(宝石属性!$B$43:E$66),0)*10*VLOOKUP(ROUNDDOWN($AB57,-1),宝石属性!$B$25:$N$41,2,0)*VLOOKUP(ROUNDDOWN($AB57,-1),宝石属性!$B$25:$N$41,3,0)+VLOOKUP($AC$2,职业被动!$B$6:$M$29,COLUMNS(职业被动!$B$6:E$29),0)*$AB57,0)</f>
        <v>1420</v>
      </c>
      <c r="AE57" s="9">
        <f>ROUND(属性投放!F$4+装备属性!F$4*IF($AB57&lt;10,1,ROUNDDOWN($AB57,-1))+SUM(属性投放!G$37:G$45)*$AB57+VLOOKUP($AC$2,一级属性!$E$41:$P$64,COLUMNS(一级属性!$E$41:I$64),0)*($AB57+0.25*IF($AB57&lt;10,1,ROUNDDOWN($AB57,-1)))+VLOOKUP($AC$2,宝石属性!$B$43:$M$66,COLUMNS(宝石属性!$B$43:F$66),0)*10*VLOOKUP(ROUNDDOWN($AB57,-1),宝石属性!$B$25:$N$41,2,0)*VLOOKUP(ROUNDDOWN($AB57,-1),宝石属性!$B$25:$N$41,3,0)+VLOOKUP($AC$2,职业被动!$B$6:$M$29,COLUMNS(职业被动!$B$6:F$29),0)*$AB57,0)</f>
        <v>924</v>
      </c>
      <c r="AF57" s="9">
        <f>ROUND(属性投放!G$4+装备属性!G$4*IF($AB57&lt;10,1,ROUNDDOWN($AB57,-1))+SUM(属性投放!H$37:H$45)*$AB57+VLOOKUP($AC$2,一级属性!$E$41:$P$64,COLUMNS(一级属性!$E$41:J$64),0)*($AB57+0.25*IF($AB57&lt;10,1,ROUNDDOWN($AB57,-1)))+VLOOKUP($AC$2,宝石属性!$B$43:$M$66,COLUMNS(宝石属性!$B$43:G$66),0)*10*VLOOKUP(ROUNDDOWN($AB57,-1),宝石属性!$B$25:$N$41,2,0)*VLOOKUP(ROUNDDOWN($AB57,-1),宝石属性!$B$25:$N$41,3,0)+VLOOKUP($AC$2,职业被动!$B$6:$M$29,COLUMNS(职业被动!$B$6:G$29),0)*$AB57,0)</f>
        <v>596</v>
      </c>
      <c r="AG57" s="9">
        <f>ROUND(属性投放!H$4+装备属性!H$4*IF($AB57&lt;10,1,ROUNDDOWN($AB57,-1))+SUM(属性投放!I$37:I$45)*$AB57+VLOOKUP($AC$2,一级属性!$E$41:$P$64,COLUMNS(一级属性!$E$41:K$64),0)*($AB57+0.25*IF($AB57&lt;10,1,ROUNDDOWN($AB57,-1)))+VLOOKUP($AC$2,宝石属性!$B$43:$M$66,COLUMNS(宝石属性!$B$43:H$66),0)*10*VLOOKUP(ROUNDDOWN($AB57,-1),宝石属性!$B$25:$N$41,2,0)*VLOOKUP(ROUNDDOWN($AB57,-1),宝石属性!$B$25:$N$41,3,0)+VLOOKUP($AC$2,职业被动!$B$6:$M$29,COLUMNS(职业被动!$B$6:H$29),0)*$AB57,0)</f>
        <v>393</v>
      </c>
      <c r="AH57" s="9">
        <f>ROUND(属性投放!I$4+装备属性!I$4*IF($AB57&lt;10,1,ROUNDDOWN($AB57,-1))+SUM(属性投放!J$37:J$45)*$AB57+VLOOKUP($AC$2,一级属性!$E$41:$P$64,COLUMNS(一级属性!$E$41:L$64),0)*($AB57+0.25*IF($AB57&lt;10,1,ROUNDDOWN($AB57,-1)))+VLOOKUP($AC$2,宝石属性!$B$43:$M$66,COLUMNS(宝石属性!$B$43:I$66),0)*10*VLOOKUP(ROUNDDOWN($AB57,-1),宝石属性!$B$25:$N$41,2,0)*VLOOKUP(ROUNDDOWN($AB57,-1),宝石属性!$B$25:$N$41,3,0)+VLOOKUP($AC$2,职业被动!$B$6:$M$29,COLUMNS(职业被动!$B$6:I$29),0)*$AB57,0)</f>
        <v>570</v>
      </c>
      <c r="AI57" s="9">
        <f>ROUND(属性投放!J$4+装备属性!J$4*IF($AB57&lt;10,1,ROUNDDOWN($AB57,-1))+SUM(属性投放!K$37:K$45)*$AB57+VLOOKUP($AC$2,一级属性!$E$41:$P$64,COLUMNS(一级属性!$E$41:M$64),0)*($AB57+0.25*IF($AB57&lt;10,1,ROUNDDOWN($AB57,-1)))+VLOOKUP($AC$2,宝石属性!$B$43:$M$66,COLUMNS(宝石属性!$B$43:J$66),0)*10*VLOOKUP(ROUNDDOWN($AB57,-1),宝石属性!$B$25:$N$41,2,0)*VLOOKUP(ROUNDDOWN($AB57,-1),宝石属性!$B$25:$N$41,3,0)+VLOOKUP($AC$2,职业被动!$B$6:$M$29,COLUMNS(职业被动!$B$6:J$29),0)*$AB57,0)</f>
        <v>369</v>
      </c>
      <c r="AJ57" s="9">
        <f>ROUND(属性投放!K$4+装备属性!K$4*IF($AB57&lt;10,1,ROUNDDOWN($AB57,-1))+SUM(属性投放!L$37:L$45)*$AB57+VLOOKUP($AC$2,一级属性!$E$41:$P$64,COLUMNS(一级属性!$E$41:N$64),0)*($AB57+0.25*IF($AB57&lt;10,1,ROUNDDOWN($AB57,-1)))+VLOOKUP($AC$2,宝石属性!$B$43:$M$66,COLUMNS(宝石属性!$B$43:K$66),0)*10*VLOOKUP(ROUNDDOWN($AB57,-1),宝石属性!$B$25:$N$41,2,0)*VLOOKUP(ROUNDDOWN($AB57,-1),宝石属性!$B$25:$N$41,3,0)+VLOOKUP($AC$2,职业被动!$B$6:$M$29,COLUMNS(职业被动!$B$6:K$29),0)*$AB57,0)</f>
        <v>197</v>
      </c>
      <c r="AK57" s="9">
        <f>ROUND(属性投放!L$4+装备属性!L$4*IF($AB57&lt;10,1,ROUNDDOWN($AB57,-1))+SUM(属性投放!M$37:M$45)*$AB57+VLOOKUP($AC$2,一级属性!$E$41:$P$64,COLUMNS(一级属性!$E$41:O$64),0)*($AB57+0.25*IF($AB57&lt;10,1,ROUNDDOWN($AB57,-1)))+VLOOKUP($AC$2,宝石属性!$B$43:$M$66,COLUMNS(宝石属性!$B$43:L$66),0)*10*VLOOKUP(ROUNDDOWN($AB57,-1),宝石属性!$B$25:$N$41,2,0)*VLOOKUP(ROUNDDOWN($AB57,-1),宝石属性!$B$25:$N$41,3,0)+VLOOKUP($AC$2,职业被动!$B$6:$M$29,COLUMNS(职业被动!$B$6:L$29),0)*$AB57,0)</f>
        <v>16</v>
      </c>
      <c r="AL57" s="9">
        <f>ROUND(属性投放!M$4+装备属性!M$4*IF($AB57&lt;10,1,ROUNDDOWN($AB57,-1))+SUM(属性投放!N$37:N$45)*$AB57+VLOOKUP($AC$2,一级属性!$E$41:$P$64,COLUMNS(一级属性!$E$41:P$64),0)*($AB57+0.25*IF($AB57&lt;10,1,ROUNDDOWN($AB57,-1)))+VLOOKUP($AC$2,宝石属性!$B$43:$M$66,COLUMNS(宝石属性!$B$43:M$66),0)*10*VLOOKUP(ROUNDDOWN($AB57,-1),宝石属性!$B$25:$N$41,2,0)*VLOOKUP(ROUNDDOWN($AB57,-1),宝石属性!$B$25:$N$41,3,0)+VLOOKUP($AC$2,职业被动!$B$6:$M$29,COLUMNS(职业被动!$B$6:M$29),0)*$AB57,0)</f>
        <v>576</v>
      </c>
      <c r="AM57" s="48">
        <f>属性价值和能力评分!$F$9+ROUND(属性价值和能力评分!$F$38*10,0)*AB57+ROUND((SUM(装备属性!$W$9:$W$14)+属性价值和能力评分!$F$38*1.25+1.4+2.8)*IF(AB57&lt;10,1,ROUNDDOWN(AB57,-1)),0)+15*VLOOKUP(ROUNDDOWN(AB57,-1),宝石属性!$B$26:$D$41,2,0)*6*VLOOKUP(ROUNDDOWN(AB57,-1),宝石属性!$B$26:$D$41,3,0)+(属性价值和能力评分!$F$49*9+属性价值和能力评分!$F$50*2+属性价值和能力评分!$F$53*8/5)*AB57</f>
        <v>9838</v>
      </c>
      <c r="AO57" s="1">
        <v>54</v>
      </c>
      <c r="AP57" s="9">
        <f>ROUND(属性投放!D$4+装备属性!D$4*IF($AO57&lt;10,1,ROUNDDOWN($AO57,-1))+SUM(属性投放!E$37:E$45)*$AO57+VLOOKUP($AP$2,一级属性!$E$41:$P$64,COLUMNS(一级属性!$E$41:G$64),0)*($AO57+0.25*IF($AO57&lt;10,1,ROUNDDOWN($AO57,-1)))+VLOOKUP($AP$2,宝石属性!$B$43:$M$66,COLUMNS(宝石属性!$B$43:D$66),0)*10*VLOOKUP(ROUNDDOWN($AO57,-1),宝石属性!$B$25:$N$41,2,0)*VLOOKUP(ROUNDDOWN($AO57,-1),宝石属性!$B$25:$N$41,3,0)+VLOOKUP($AP$2,职业被动!$B$6:$M$29,COLUMNS(职业被动!$B$6:D$29),0)*$AO57,0)</f>
        <v>3372</v>
      </c>
      <c r="AQ57" s="9">
        <f>ROUND(属性投放!E$4+装备属性!E$4*IF($AO57&lt;10,1,ROUNDDOWN($AO57,-1))+SUM(属性投放!F$37:F$45)*$AO57+VLOOKUP($AP$2,一级属性!$E$41:$P$64,COLUMNS(一级属性!$E$41:H$64),0)*($AO57+0.25*IF($AO57&lt;10,1,ROUNDDOWN($AO57,-1)))+VLOOKUP($AP$2,宝石属性!$B$43:$M$66,COLUMNS(宝石属性!$B$43:E$66),0)*10*VLOOKUP(ROUNDDOWN($AO57,-1),宝石属性!$B$25:$N$41,2,0)*VLOOKUP(ROUNDDOWN($AO57,-1),宝石属性!$B$25:$N$41,3,0)+VLOOKUP($AP$2,职业被动!$B$6:$M$29,COLUMNS(职业被动!$B$6:E$29),0)*$AO57,0)</f>
        <v>2418</v>
      </c>
      <c r="AR57" s="9">
        <f>ROUND(属性投放!F$4+装备属性!F$4*IF($AO57&lt;10,1,ROUNDDOWN($AO57,-1))+SUM(属性投放!G$37:G$45)*$AO57+VLOOKUP($AP$2,一级属性!$E$41:$P$64,COLUMNS(一级属性!$E$41:I$64),0)*($AO57+0.25*IF($AO57&lt;10,1,ROUNDDOWN($AO57,-1)))+VLOOKUP($AP$2,宝石属性!$B$43:$M$66,COLUMNS(宝石属性!$B$43:F$66),0)*10*VLOOKUP(ROUNDDOWN($AO57,-1),宝石属性!$B$25:$N$41,2,0)*VLOOKUP(ROUNDDOWN($AO57,-1),宝石属性!$B$25:$N$41,3,0)+VLOOKUP($AP$2,职业被动!$B$6:$M$29,COLUMNS(职业被动!$B$6:F$29),0)*$AO57,0)</f>
        <v>618</v>
      </c>
      <c r="AS57" s="9">
        <f>ROUND(属性投放!G$4+装备属性!G$4*IF($AO57&lt;10,1,ROUNDDOWN($AO57,-1))+SUM(属性投放!H$37:H$45)*$AO57+VLOOKUP($AP$2,一级属性!$E$41:$P$64,COLUMNS(一级属性!$E$41:J$64),0)*($AO57+0.25*IF($AO57&lt;10,1,ROUNDDOWN($AO57,-1)))+VLOOKUP($AP$2,宝石属性!$B$43:$M$66,COLUMNS(宝石属性!$B$43:G$66),0)*10*VLOOKUP(ROUNDDOWN($AO57,-1),宝石属性!$B$25:$N$41,2,0)*VLOOKUP(ROUNDDOWN($AO57,-1),宝石属性!$B$25:$N$41,3,0)+VLOOKUP($AP$2,职业被动!$B$6:$M$29,COLUMNS(职业被动!$B$6:G$29),0)*$AO57,0)</f>
        <v>488</v>
      </c>
      <c r="AT57" s="9">
        <f>ROUND(属性投放!H$4+装备属性!H$4*IF($AO57&lt;10,1,ROUNDDOWN($AO57,-1))+SUM(属性投放!I$37:I$45)*$AO57+VLOOKUP($AP$2,一级属性!$E$41:$P$64,COLUMNS(一级属性!$E$41:K$64),0)*($AO57+0.25*IF($AO57&lt;10,1,ROUNDDOWN($AO57,-1)))+VLOOKUP($AP$2,宝石属性!$B$43:$M$66,COLUMNS(宝石属性!$B$43:H$66),0)*10*VLOOKUP(ROUNDDOWN($AO57,-1),宝石属性!$B$25:$N$41,2,0)*VLOOKUP(ROUNDDOWN($AO57,-1),宝石属性!$B$25:$N$41,3,0)+VLOOKUP($AP$2,职业被动!$B$6:$M$29,COLUMNS(职业被动!$B$6:H$29),0)*$AO57,0)</f>
        <v>593</v>
      </c>
      <c r="AU57" s="9">
        <f>ROUND(属性投放!I$4+装备属性!I$4*IF($AO57&lt;10,1,ROUNDDOWN($AO57,-1))+SUM(属性投放!J$37:J$45)*$AO57+VLOOKUP($AP$2,一级属性!$E$41:$P$64,COLUMNS(一级属性!$E$41:L$64),0)*($AO57+0.25*IF($AO57&lt;10,1,ROUNDDOWN($AO57,-1)))+VLOOKUP($AP$2,宝石属性!$B$43:$M$66,COLUMNS(宝石属性!$B$43:I$66),0)*10*VLOOKUP(ROUNDDOWN($AO57,-1),宝石属性!$B$25:$N$41,2,0)*VLOOKUP(ROUNDDOWN($AO57,-1),宝石属性!$B$25:$N$41,3,0)+VLOOKUP($AP$2,职业被动!$B$6:$M$29,COLUMNS(职业被动!$B$6:I$29),0)*$AO57,0)</f>
        <v>610</v>
      </c>
      <c r="AV57" s="9">
        <f>ROUND(属性投放!J$4+装备属性!J$4*IF($AO57&lt;10,1,ROUNDDOWN($AO57,-1))+SUM(属性投放!K$37:K$45)*$AO57+VLOOKUP($AP$2,一级属性!$E$41:$P$64,COLUMNS(一级属性!$E$41:M$64),0)*($AO57+0.25*IF($AO57&lt;10,1,ROUNDDOWN($AO57,-1)))+VLOOKUP($AP$2,宝石属性!$B$43:$M$66,COLUMNS(宝石属性!$B$43:J$66),0)*10*VLOOKUP(ROUNDDOWN($AO57,-1),宝石属性!$B$25:$N$41,2,0)*VLOOKUP(ROUNDDOWN($AO57,-1),宝石属性!$B$25:$N$41,3,0)+VLOOKUP($AP$2,职业被动!$B$6:$M$29,COLUMNS(职业被动!$B$6:J$29),0)*$AO57,0)</f>
        <v>415</v>
      </c>
      <c r="AW57" s="9">
        <f>ROUND(属性投放!K$4+装备属性!K$4*IF($AO57&lt;10,1,ROUNDDOWN($AO57,-1))+SUM(属性投放!L$37:L$45)*$AO57+VLOOKUP($AP$2,一级属性!$E$41:$P$64,COLUMNS(一级属性!$E$41:N$64),0)*($AO57+0.25*IF($AO57&lt;10,1,ROUNDDOWN($AO57,-1)))+VLOOKUP($AP$2,宝石属性!$B$43:$M$66,COLUMNS(宝石属性!$B$43:K$66),0)*10*VLOOKUP(ROUNDDOWN($AO57,-1),宝石属性!$B$25:$N$41,2,0)*VLOOKUP(ROUNDDOWN($AO57,-1),宝石属性!$B$25:$N$41,3,0)+VLOOKUP($AP$2,职业被动!$B$6:$M$29,COLUMNS(职业被动!$B$6:K$29),0)*$AO57,0)</f>
        <v>197</v>
      </c>
      <c r="AX57" s="9">
        <f>ROUND(属性投放!L$4+装备属性!L$4*IF($AO57&lt;10,1,ROUNDDOWN($AO57,-1))+SUM(属性投放!M$37:M$45)*$AO57+VLOOKUP($AP$2,一级属性!$E$41:$P$64,COLUMNS(一级属性!$E$41:O$64),0)*($AO57+0.25*IF($AO57&lt;10,1,ROUNDDOWN($AO57,-1)))+VLOOKUP($AP$2,宝石属性!$B$43:$M$66,COLUMNS(宝石属性!$B$43:L$66),0)*10*VLOOKUP(ROUNDDOWN($AO57,-1),宝石属性!$B$25:$N$41,2,0)*VLOOKUP(ROUNDDOWN($AO57,-1),宝石属性!$B$25:$N$41,3,0)+VLOOKUP($AP$2,职业被动!$B$6:$M$29,COLUMNS(职业被动!$B$6:L$29),0)*$AO57,0)</f>
        <v>571</v>
      </c>
      <c r="AY57" s="9">
        <f>ROUND(属性投放!M$4+装备属性!M$4*IF($AO57&lt;10,1,ROUNDDOWN($AO57,-1))+SUM(属性投放!N$37:N$45)*$AO57+VLOOKUP($AP$2,一级属性!$E$41:$P$64,COLUMNS(一级属性!$E$41:P$64),0)*($AO57+0.25*IF($AO57&lt;10,1,ROUNDDOWN($AO57,-1)))+VLOOKUP($AP$2,宝石属性!$B$43:$M$66,COLUMNS(宝石属性!$B$43:M$66),0)*10*VLOOKUP(ROUNDDOWN($AO57,-1),宝石属性!$B$25:$N$41,2,0)*VLOOKUP(ROUNDDOWN($AO57,-1),宝石属性!$B$25:$N$41,3,0)+VLOOKUP($AP$2,职业被动!$B$6:$M$29,COLUMNS(职业被动!$B$6:M$29),0)*$AO57,0)</f>
        <v>576</v>
      </c>
      <c r="AZ57" s="48">
        <f>属性价值和能力评分!$F$9+ROUND(属性价值和能力评分!$F$38*10,0)*AO57+ROUND((SUM(装备属性!$W$9:$W$14)+属性价值和能力评分!$F$38*1.25+1.4+2.8)*IF(AO57&lt;10,1,ROUNDDOWN(AO57,-1)),0)+15*VLOOKUP(ROUNDDOWN(AO57,-1),宝石属性!$B$26:$D$41,2,0)*6*VLOOKUP(ROUNDDOWN(AO57,-1),宝石属性!$B$26:$D$41,3,0)+(属性价值和能力评分!$F$49*9+属性价值和能力评分!$F$50*2+属性价值和能力评分!$F$53*8/5)*AO57</f>
        <v>9838</v>
      </c>
      <c r="BB57" s="1">
        <v>54</v>
      </c>
      <c r="BC57" s="9">
        <f>ROUND(属性投放!D$4+装备属性!D$4*IF($BB57&lt;10,1,ROUNDDOWN($BB57,-1))+SUM(属性投放!E$37:E$45)*$BB57+VLOOKUP($BC$2,一级属性!$E$41:$P$64,COLUMNS(一级属性!$E$41:G$64),0)*($BB57+0.25*IF($BB57&lt;10,1,ROUNDDOWN($BB57,-1)))+VLOOKUP($BC$2,宝石属性!$B$43:$M$66,COLUMNS(宝石属性!$B$43:D$66),0)*10*VLOOKUP(ROUNDDOWN($BB57,-1),宝石属性!$B$25:$N$41,2,0)*VLOOKUP(ROUNDDOWN($BB57,-1),宝石属性!$B$25:$N$41,3,0)+VLOOKUP($BC$2,职业被动!$B$6:$M$29,COLUMNS(职业被动!$B$6:D$29),0)*$BB57,0)</f>
        <v>2994</v>
      </c>
      <c r="BD57" s="9">
        <f>ROUND(属性投放!E$4+装备属性!E$4*IF($BB57&lt;10,1,ROUNDDOWN($BB57,-1))+SUM(属性投放!F$37:F$45)*$BB57+VLOOKUP($BC$2,一级属性!$E$41:$P$64,COLUMNS(一级属性!$E$41:H$64),0)*($BB57+0.25*IF($BB57&lt;10,1,ROUNDDOWN($BB57,-1)))+VLOOKUP($BC$2,宝石属性!$B$43:$M$66,COLUMNS(宝石属性!$B$43:E$66),0)*10*VLOOKUP(ROUNDDOWN($BB57,-1),宝石属性!$B$25:$N$41,2,0)*VLOOKUP(ROUNDDOWN($BB57,-1),宝石属性!$B$25:$N$41,3,0)+VLOOKUP($BC$2,职业被动!$B$6:$M$29,COLUMNS(职业被动!$B$6:E$29),0)*$BB57,0)</f>
        <v>2750</v>
      </c>
      <c r="BE57" s="9">
        <f>ROUND(属性投放!F$4+装备属性!F$4*IF($BB57&lt;10,1,ROUNDDOWN($BB57,-1))+SUM(属性投放!G$37:G$45)*$BB57+VLOOKUP($BC$2,一级属性!$E$41:$P$64,COLUMNS(一级属性!$E$41:I$64),0)*($BB57+0.25*IF($BB57&lt;10,1,ROUNDDOWN($BB57,-1)))+VLOOKUP($BC$2,宝石属性!$B$43:$M$66,COLUMNS(宝石属性!$B$43:F$66),0)*10*VLOOKUP(ROUNDDOWN($BB57,-1),宝石属性!$B$25:$N$41,2,0)*VLOOKUP(ROUNDDOWN($BB57,-1),宝石属性!$B$25:$N$41,3,0)+VLOOKUP($BC$2,职业被动!$B$6:$M$29,COLUMNS(职业被动!$B$6:F$29),0)*$BB57,0)</f>
        <v>618</v>
      </c>
      <c r="BF57" s="9">
        <f>ROUND(属性投放!G$4+装备属性!G$4*IF($BB57&lt;10,1,ROUNDDOWN($BB57,-1))+SUM(属性投放!H$37:H$45)*$BB57+VLOOKUP($BC$2,一级属性!$E$41:$P$64,COLUMNS(一级属性!$E$41:J$64),0)*($BB57+0.25*IF($BB57&lt;10,1,ROUNDDOWN($BB57,-1)))+VLOOKUP($BC$2,宝石属性!$B$43:$M$66,COLUMNS(宝石属性!$B$43:G$66),0)*10*VLOOKUP(ROUNDDOWN($BB57,-1),宝石属性!$B$25:$N$41,2,0)*VLOOKUP(ROUNDDOWN($BB57,-1),宝石属性!$B$25:$N$41,3,0)+VLOOKUP($BC$2,职业被动!$B$6:$M$29,COLUMNS(职业被动!$B$6:G$29),0)*$BB57,0)</f>
        <v>488</v>
      </c>
      <c r="BG57" s="9">
        <f>ROUND(属性投放!H$4+装备属性!H$4*IF($BB57&lt;10,1,ROUNDDOWN($BB57,-1))+SUM(属性投放!I$37:I$45)*$BB57+VLOOKUP($BC$2,一级属性!$E$41:$P$64,COLUMNS(一级属性!$E$41:K$64),0)*($BB57+0.25*IF($BB57&lt;10,1,ROUNDDOWN($BB57,-1)))+VLOOKUP($BC$2,宝石属性!$B$43:$M$66,COLUMNS(宝石属性!$B$43:H$66),0)*10*VLOOKUP(ROUNDDOWN($BB57,-1),宝石属性!$B$25:$N$41,2,0)*VLOOKUP(ROUNDDOWN($BB57,-1),宝石属性!$B$25:$N$41,3,0)+VLOOKUP($BC$2,职业被动!$B$6:$M$29,COLUMNS(职业被动!$B$6:H$29),0)*$BB57,0)</f>
        <v>797</v>
      </c>
      <c r="BH57" s="9">
        <f>ROUND(属性投放!I$4+装备属性!I$4*IF($BB57&lt;10,1,ROUNDDOWN($BB57,-1))+SUM(属性投放!J$37:J$45)*$BB57+VLOOKUP($BC$2,一级属性!$E$41:$P$64,COLUMNS(一级属性!$E$41:L$64),0)*($BB57+0.25*IF($BB57&lt;10,1,ROUNDDOWN($BB57,-1)))+VLOOKUP($BC$2,宝石属性!$B$43:$M$66,COLUMNS(宝石属性!$B$43:I$66),0)*10*VLOOKUP(ROUNDDOWN($BB57,-1),宝石属性!$B$25:$N$41,2,0)*VLOOKUP(ROUNDDOWN($BB57,-1),宝石属性!$B$25:$N$41,3,0)+VLOOKUP($BC$2,职业被动!$B$6:$M$29,COLUMNS(职业被动!$B$6:I$29),0)*$BB57,0)</f>
        <v>730</v>
      </c>
      <c r="BI57" s="9">
        <f>ROUND(属性投放!J$4+装备属性!J$4*IF($BB57&lt;10,1,ROUNDDOWN($BB57,-1))+SUM(属性投放!K$37:K$45)*$BB57+VLOOKUP($BC$2,一级属性!$E$41:$P$64,COLUMNS(一级属性!$E$41:M$64),0)*($BB57+0.25*IF($BB57&lt;10,1,ROUNDDOWN($BB57,-1)))+VLOOKUP($BC$2,宝石属性!$B$43:$M$66,COLUMNS(宝石属性!$B$43:J$66),0)*10*VLOOKUP(ROUNDDOWN($BB57,-1),宝石属性!$B$25:$N$41,2,0)*VLOOKUP(ROUNDDOWN($BB57,-1),宝石属性!$B$25:$N$41,3,0)+VLOOKUP($BC$2,职业被动!$B$6:$M$29,COLUMNS(职业被动!$B$6:J$29),0)*$BB57,0)</f>
        <v>316</v>
      </c>
      <c r="BJ57" s="9">
        <f>ROUND(属性投放!K$4+装备属性!K$4*IF($BB57&lt;10,1,ROUNDDOWN($BB57,-1))+SUM(属性投放!L$37:L$45)*$BB57+VLOOKUP($BC$2,一级属性!$E$41:$P$64,COLUMNS(一级属性!$E$41:N$64),0)*($BB57+0.25*IF($BB57&lt;10,1,ROUNDDOWN($BB57,-1)))+VLOOKUP($BC$2,宝石属性!$B$43:$M$66,COLUMNS(宝石属性!$B$43:K$66),0)*10*VLOOKUP(ROUNDDOWN($BB57,-1),宝石属性!$B$25:$N$41,2,0)*VLOOKUP(ROUNDDOWN($BB57,-1),宝石属性!$B$25:$N$41,3,0)+VLOOKUP($BC$2,职业被动!$B$6:$M$29,COLUMNS(职业被动!$B$6:K$29),0)*$BB57,0)</f>
        <v>197</v>
      </c>
      <c r="BK57" s="9">
        <f>ROUND(属性投放!L$4+装备属性!L$4*IF($BB57&lt;10,1,ROUNDDOWN($BB57,-1))+SUM(属性投放!M$37:M$45)*$BB57+VLOOKUP($BC$2,一级属性!$E$41:$P$64,COLUMNS(一级属性!$E$41:O$64),0)*($BB57+0.25*IF($BB57&lt;10,1,ROUNDDOWN($BB57,-1)))+VLOOKUP($BC$2,宝石属性!$B$43:$M$66,COLUMNS(宝石属性!$B$43:L$66),0)*10*VLOOKUP(ROUNDDOWN($BB57,-1),宝石属性!$B$25:$N$41,2,0)*VLOOKUP(ROUNDDOWN($BB57,-1),宝石属性!$B$25:$N$41,3,0)+VLOOKUP($BC$2,职业被动!$B$6:$M$29,COLUMNS(职业被动!$B$6:L$29),0)*$BB57,0)</f>
        <v>16</v>
      </c>
      <c r="BL57" s="9">
        <f>ROUND(属性投放!M$4+装备属性!M$4*IF($BB57&lt;10,1,ROUNDDOWN($BB57,-1))+SUM(属性投放!N$37:N$45)*$BB57+VLOOKUP($BC$2,一级属性!$E$41:$P$64,COLUMNS(一级属性!$E$41:P$64),0)*($BB57+0.25*IF($BB57&lt;10,1,ROUNDDOWN($BB57,-1)))+VLOOKUP($BC$2,宝石属性!$B$43:$M$66,COLUMNS(宝石属性!$B$43:M$66),0)*10*VLOOKUP(ROUNDDOWN($BB57,-1),宝石属性!$B$25:$N$41,2,0)*VLOOKUP(ROUNDDOWN($BB57,-1),宝石属性!$B$25:$N$41,3,0)+VLOOKUP($BC$2,职业被动!$B$6:$M$29,COLUMNS(职业被动!$B$6:M$29),0)*$BB57,0)</f>
        <v>576</v>
      </c>
      <c r="BM57" s="48">
        <f>属性价值和能力评分!$F$9+ROUND(属性价值和能力评分!$F$38*10,0)*BB57+ROUND((SUM(装备属性!$W$9:$W$14)+属性价值和能力评分!$F$38*1.25+1.4+2.8)*IF(BB57&lt;10,1,ROUNDDOWN(BB57,-1)),0)+15*VLOOKUP(ROUNDDOWN(BB57,-1),宝石属性!$B$26:$D$41,2,0)*6*VLOOKUP(ROUNDDOWN(BB57,-1),宝石属性!$B$26:$D$41,3,0)+(属性价值和能力评分!$F$49*9+属性价值和能力评分!$F$50*2+属性价值和能力评分!$F$53*8/5)*BB57</f>
        <v>9838</v>
      </c>
      <c r="BO57" s="1">
        <v>54</v>
      </c>
      <c r="BP57" s="9">
        <f>ROUND(属性投放!D$4+装备属性!D$4*IF($BO57&lt;10,1,ROUNDDOWN($BO57,-1))+SUM(属性投放!E$37:E$45)*$BO57+VLOOKUP($BP$2,一级属性!$E$41:$P$64,COLUMNS(一级属性!$E$41:G$64),0)*($BO57+0.25*IF($BO57&lt;10,1,ROUNDDOWN($BO57,-1)))+VLOOKUP($BP$2,宝石属性!$B$43:$M$66,COLUMNS(宝石属性!$B$43:D$66),0)*10*VLOOKUP(ROUNDDOWN($BO57,-1),宝石属性!$B$25:$N$41,2,0)*VLOOKUP(ROUNDDOWN($BO57,-1),宝石属性!$B$25:$N$41,3,0)+VLOOKUP($BP$2,职业被动!$B$6:$M$29,COLUMNS(职业被动!$B$6:D$29),0)*$BO57,0)</f>
        <v>3750</v>
      </c>
      <c r="BQ57" s="9">
        <f>ROUND(属性投放!E$4+装备属性!E$4*IF($BO57&lt;10,1,ROUNDDOWN($BO57,-1))+SUM(属性投放!F$37:F$45)*$BO57+VLOOKUP($BP$2,一级属性!$E$41:$P$64,COLUMNS(一级属性!$E$41:H$64),0)*($BO57+0.25*IF($BO57&lt;10,1,ROUNDDOWN($BO57,-1)))+VLOOKUP($BP$2,宝石属性!$B$43:$M$66,COLUMNS(宝石属性!$B$43:E$66),0)*10*VLOOKUP(ROUNDDOWN($BO57,-1),宝石属性!$B$25:$N$41,2,0)*VLOOKUP(ROUNDDOWN($BO57,-1),宝石属性!$B$25:$N$41,3,0)+VLOOKUP($BP$2,职业被动!$B$6:$M$29,COLUMNS(职业被动!$B$6:E$29),0)*$BO57,0)</f>
        <v>2418</v>
      </c>
      <c r="BR57" s="9">
        <f>ROUND(属性投放!F$4+装备属性!F$4*IF($BO57&lt;10,1,ROUNDDOWN($BO57,-1))+SUM(属性投放!G$37:G$45)*$BO57+VLOOKUP($BP$2,一级属性!$E$41:$P$64,COLUMNS(一级属性!$E$41:I$64),0)*($BO57+0.25*IF($BO57&lt;10,1,ROUNDDOWN($BO57,-1)))+VLOOKUP($BP$2,宝石属性!$B$43:$M$66,COLUMNS(宝石属性!$B$43:F$66),0)*10*VLOOKUP(ROUNDDOWN($BO57,-1),宝石属性!$B$25:$N$41,2,0)*VLOOKUP(ROUNDDOWN($BO57,-1),宝石属性!$B$25:$N$41,3,0)+VLOOKUP($BP$2,职业被动!$B$6:$M$29,COLUMNS(职业被动!$B$6:F$29),0)*$BO57,0)</f>
        <v>618</v>
      </c>
      <c r="BS57" s="9">
        <f>ROUND(属性投放!G$4+装备属性!G$4*IF($BO57&lt;10,1,ROUNDDOWN($BO57,-1))+SUM(属性投放!H$37:H$45)*$BO57+VLOOKUP($BP$2,一级属性!$E$41:$P$64,COLUMNS(一级属性!$E$41:J$64),0)*($BO57+0.25*IF($BO57&lt;10,1,ROUNDDOWN($BO57,-1)))+VLOOKUP($BP$2,宝石属性!$B$43:$M$66,COLUMNS(宝石属性!$B$43:G$66),0)*10*VLOOKUP(ROUNDDOWN($BO57,-1),宝石属性!$B$25:$N$41,2,0)*VLOOKUP(ROUNDDOWN($BO57,-1),宝石属性!$B$25:$N$41,3,0)+VLOOKUP($BP$2,职业被动!$B$6:$M$29,COLUMNS(职业被动!$B$6:G$29),0)*$BO57,0)</f>
        <v>488</v>
      </c>
      <c r="BT57" s="9">
        <f>ROUND(属性投放!H$4+装备属性!H$4*IF($BO57&lt;10,1,ROUNDDOWN($BO57,-1))+SUM(属性投放!I$37:I$45)*$BO57+VLOOKUP($BP$2,一级属性!$E$41:$P$64,COLUMNS(一级属性!$E$41:K$64),0)*($BO57+0.25*IF($BO57&lt;10,1,ROUNDDOWN($BO57,-1)))+VLOOKUP($BP$2,宝石属性!$B$43:$M$66,COLUMNS(宝石属性!$B$43:H$66),0)*10*VLOOKUP(ROUNDDOWN($BO57,-1),宝石属性!$B$25:$N$41,2,0)*VLOOKUP(ROUNDDOWN($BO57,-1),宝石属性!$B$25:$N$41,3,0)+VLOOKUP($BP$2,职业被动!$B$6:$M$29,COLUMNS(职业被动!$B$6:H$29),0)*$BO57,0)</f>
        <v>647</v>
      </c>
      <c r="BU57" s="9">
        <f>ROUND(属性投放!I$4+装备属性!I$4*IF($BO57&lt;10,1,ROUNDDOWN($BO57,-1))+SUM(属性投放!J$37:J$45)*$BO57+VLOOKUP($BP$2,一级属性!$E$41:$P$64,COLUMNS(一级属性!$E$41:L$64),0)*($BO57+0.25*IF($BO57&lt;10,1,ROUNDDOWN($BO57,-1)))+VLOOKUP($BP$2,宝石属性!$B$43:$M$66,COLUMNS(宝石属性!$B$43:I$66),0)*10*VLOOKUP(ROUNDDOWN($BO57,-1),宝石属性!$B$25:$N$41,2,0)*VLOOKUP(ROUNDDOWN($BO57,-1),宝石属性!$B$25:$N$41,3,0)+VLOOKUP($BP$2,职业被动!$B$6:$M$29,COLUMNS(职业被动!$B$6:I$29),0)*$BO57,0)</f>
        <v>610</v>
      </c>
      <c r="BV57" s="9">
        <f>ROUND(属性投放!J$4+装备属性!J$4*IF($BO57&lt;10,1,ROUNDDOWN($BO57,-1))+SUM(属性投放!K$37:K$45)*$BO57+VLOOKUP($BP$2,一级属性!$E$41:$P$64,COLUMNS(一级属性!$E$41:M$64),0)*($BO57+0.25*IF($BO57&lt;10,1,ROUNDDOWN($BO57,-1)))+VLOOKUP($BP$2,宝石属性!$B$43:$M$66,COLUMNS(宝石属性!$B$43:J$66),0)*10*VLOOKUP(ROUNDDOWN($BO57,-1),宝石属性!$B$25:$N$41,2,0)*VLOOKUP(ROUNDDOWN($BO57,-1),宝石属性!$B$25:$N$41,3,0)+VLOOKUP($BP$2,职业被动!$B$6:$M$29,COLUMNS(职业被动!$B$6:J$29),0)*$BO57,0)</f>
        <v>415</v>
      </c>
      <c r="BW57" s="9">
        <f>ROUND(属性投放!K$4+装备属性!K$4*IF($BO57&lt;10,1,ROUNDDOWN($BO57,-1))+SUM(属性投放!L$37:L$45)*$BO57+VLOOKUP($BP$2,一级属性!$E$41:$P$64,COLUMNS(一级属性!$E$41:N$64),0)*($BO57+0.25*IF($BO57&lt;10,1,ROUNDDOWN($BO57,-1)))+VLOOKUP($BP$2,宝石属性!$B$43:$M$66,COLUMNS(宝石属性!$B$43:K$66),0)*10*VLOOKUP(ROUNDDOWN($BO57,-1),宝石属性!$B$25:$N$41,2,0)*VLOOKUP(ROUNDDOWN($BO57,-1),宝石属性!$B$25:$N$41,3,0)+VLOOKUP($BP$2,职业被动!$B$6:$M$29,COLUMNS(职业被动!$B$6:K$29),0)*$BO57,0)</f>
        <v>237</v>
      </c>
      <c r="BX57" s="9">
        <f>ROUND(属性投放!L$4+装备属性!L$4*IF($BO57&lt;10,1,ROUNDDOWN($BO57,-1))+SUM(属性投放!M$37:M$45)*$BO57+VLOOKUP($BP$2,一级属性!$E$41:$P$64,COLUMNS(一级属性!$E$41:O$64),0)*($BO57+0.25*IF($BO57&lt;10,1,ROUNDDOWN($BO57,-1)))+VLOOKUP($BP$2,宝石属性!$B$43:$M$66,COLUMNS(宝石属性!$B$43:L$66),0)*10*VLOOKUP(ROUNDDOWN($BO57,-1),宝石属性!$B$25:$N$41,2,0)*VLOOKUP(ROUNDDOWN($BO57,-1),宝石属性!$B$25:$N$41,3,0)+VLOOKUP($BP$2,职业被动!$B$6:$M$29,COLUMNS(职业被动!$B$6:L$29),0)*$BO57,0)</f>
        <v>16</v>
      </c>
      <c r="BY57" s="9">
        <f>ROUND(属性投放!M$4+装备属性!M$4*IF($BO57&lt;10,1,ROUNDDOWN($BO57,-1))+SUM(属性投放!N$37:N$45)*$BO57+VLOOKUP($BP$2,一级属性!$E$41:$P$64,COLUMNS(一级属性!$E$41:P$64),0)*($BO57+0.25*IF($BO57&lt;10,1,ROUNDDOWN($BO57,-1)))+VLOOKUP($BP$2,宝石属性!$B$43:$M$66,COLUMNS(宝石属性!$B$43:M$66),0)*10*VLOOKUP(ROUNDDOWN($BO57,-1),宝石属性!$B$25:$N$41,2,0)*VLOOKUP(ROUNDDOWN($BO57,-1),宝石属性!$B$25:$N$41,3,0)+VLOOKUP($BP$2,职业被动!$B$6:$M$29,COLUMNS(职业被动!$B$6:M$29),0)*$BO57,0)</f>
        <v>576</v>
      </c>
      <c r="BZ57" s="48">
        <f>属性价值和能力评分!$F$9+ROUND(属性价值和能力评分!$F$38*10,0)*BO57+ROUND((SUM(装备属性!$W$9:$W$14)+属性价值和能力评分!$F$38*1.25+1.4+2.8)*IF(BO57&lt;10,1,ROUNDDOWN(BO57,-1)),0)+15*VLOOKUP(ROUNDDOWN(BO57,-1),宝石属性!$B$26:$D$41,2,0)*6*VLOOKUP(ROUNDDOWN(BO57,-1),宝石属性!$B$26:$D$41,3,0)+(属性价值和能力评分!$F$49*9+属性价值和能力评分!$F$50*2+属性价值和能力评分!$F$53*8/5)*BO57</f>
        <v>9838</v>
      </c>
      <c r="CB57" s="1">
        <v>54</v>
      </c>
      <c r="CC57" s="9">
        <f>ROUND(属性投放!D$4+装备属性!D$4*IF($CB57&lt;10,1,ROUNDDOWN($CB57,-1))+SUM(属性投放!E$37:E$45)*$CB57+VLOOKUP($CC$2,一级属性!$E$41:$P$64,COLUMNS(一级属性!$E$41:G$64),0)*($CB57+0.25*IF($CB57&lt;10,1,ROUNDDOWN($CB57,-1)))+VLOOKUP($CC$2,宝石属性!$B$43:$M$66,COLUMNS(宝石属性!$B$43:D$66),0)*10*VLOOKUP(ROUNDDOWN($CB57,-1),宝石属性!$B$25:$N$41,2,0)*VLOOKUP(ROUNDDOWN($CB57,-1),宝石属性!$B$25:$N$41,3,0)+VLOOKUP($CC$2,职业被动!$B$6:$M$29,COLUMNS(职业被动!$B$6:D$29),0)*$CB57,0)</f>
        <v>2462</v>
      </c>
      <c r="CD57" s="9">
        <f>ROUND(属性投放!E$4+装备属性!E$4*IF($CB57&lt;10,1,ROUNDDOWN($CB57,-1))+SUM(属性投放!F$37:F$45)*$CB57+VLOOKUP($CC$2,一级属性!$E$41:$P$64,COLUMNS(一级属性!$E$41:H$64),0)*($CB57+0.25*IF($CB57&lt;10,1,ROUNDDOWN($CB57,-1)))+VLOOKUP($CC$2,宝石属性!$B$43:$M$66,COLUMNS(宝石属性!$B$43:E$66),0)*10*VLOOKUP(ROUNDDOWN($CB57,-1),宝石属性!$B$25:$N$41,2,0)*VLOOKUP(ROUNDDOWN($CB57,-1),宝石属性!$B$25:$N$41,3,0)+VLOOKUP($CC$2,职业被动!$B$6:$M$29,COLUMNS(职业被动!$B$6:E$29),0)*$CB57,0)</f>
        <v>1420</v>
      </c>
      <c r="CE57" s="9">
        <f>ROUND(属性投放!F$4+装备属性!F$4*IF($CB57&lt;10,1,ROUNDDOWN($CB57,-1))+SUM(属性投放!G$37:G$45)*$CB57+VLOOKUP($CC$2,一级属性!$E$41:$P$64,COLUMNS(一级属性!$E$41:I$64),0)*($CB57+0.25*IF($CB57&lt;10,1,ROUNDDOWN($CB57,-1)))+VLOOKUP($CC$2,宝石属性!$B$43:$M$66,COLUMNS(宝石属性!$B$43:F$66),0)*10*VLOOKUP(ROUNDDOWN($CB57,-1),宝石属性!$B$25:$N$41,2,0)*VLOOKUP(ROUNDDOWN($CB57,-1),宝石属性!$B$25:$N$41,3,0)+VLOOKUP($CC$2,职业被动!$B$6:$M$29,COLUMNS(职业被动!$B$6:F$29),0)*$CB57,0)</f>
        <v>1166</v>
      </c>
      <c r="CF57" s="9">
        <f>ROUND(属性投放!G$4+装备属性!G$4*IF($CB57&lt;10,1,ROUNDDOWN($CB57,-1))+SUM(属性投放!H$37:H$45)*$CB57+VLOOKUP($CC$2,一级属性!$E$41:$P$64,COLUMNS(一级属性!$E$41:J$64),0)*($CB57+0.25*IF($CB57&lt;10,1,ROUNDDOWN($CB57,-1)))+VLOOKUP($CC$2,宝石属性!$B$43:$M$66,COLUMNS(宝石属性!$B$43:G$66),0)*10*VLOOKUP(ROUNDDOWN($CB57,-1),宝石属性!$B$25:$N$41,2,0)*VLOOKUP(ROUNDDOWN($CB57,-1),宝石属性!$B$25:$N$41,3,0)+VLOOKUP($CC$2,职业被动!$B$6:$M$29,COLUMNS(职业被动!$B$6:G$29),0)*$CB57,0)</f>
        <v>542</v>
      </c>
      <c r="CG57" s="9">
        <f>ROUND(属性投放!H$4+装备属性!H$4*IF($CB57&lt;10,1,ROUNDDOWN($CB57,-1))+SUM(属性投放!I$37:I$45)*$CB57+VLOOKUP($CC$2,一级属性!$E$41:$P$64,COLUMNS(一级属性!$E$41:K$64),0)*($CB57+0.25*IF($CB57&lt;10,1,ROUNDDOWN($CB57,-1)))+VLOOKUP($CC$2,宝石属性!$B$43:$M$66,COLUMNS(宝石属性!$B$43:H$66),0)*10*VLOOKUP(ROUNDDOWN($CB57,-1),宝石属性!$B$25:$N$41,2,0)*VLOOKUP(ROUNDDOWN($CB57,-1),宝石属性!$B$25:$N$41,3,0)+VLOOKUP($CC$2,职业被动!$B$6:$M$29,COLUMNS(职业被动!$B$6:H$29),0)*$CB57,0)</f>
        <v>393</v>
      </c>
      <c r="CH57" s="9">
        <f>ROUND(属性投放!I$4+装备属性!I$4*IF($CB57&lt;10,1,ROUNDDOWN($CB57,-1))+SUM(属性投放!J$37:J$45)*$CB57+VLOOKUP($CC$2,一级属性!$E$41:$P$64,COLUMNS(一级属性!$E$41:L$64),0)*($CB57+0.25*IF($CB57&lt;10,1,ROUNDDOWN($CB57,-1)))+VLOOKUP($CC$2,宝石属性!$B$43:$M$66,COLUMNS(宝石属性!$B$43:I$66),0)*10*VLOOKUP(ROUNDDOWN($CB57,-1),宝石属性!$B$25:$N$41,2,0)*VLOOKUP(ROUNDDOWN($CB57,-1),宝石属性!$B$25:$N$41,3,0)+VLOOKUP($CC$2,职业被动!$B$6:$M$29,COLUMNS(职业被动!$B$6:I$29),0)*$CB57,0)</f>
        <v>583</v>
      </c>
      <c r="CI57" s="9">
        <f>ROUND(属性投放!J$4+装备属性!J$4*IF($CB57&lt;10,1,ROUNDDOWN($CB57,-1))+SUM(属性投放!K$37:K$45)*$CB57+VLOOKUP($CC$2,一级属性!$E$41:$P$64,COLUMNS(一级属性!$E$41:M$64),0)*($CB57+0.25*IF($CB57&lt;10,1,ROUNDDOWN($CB57,-1)))+VLOOKUP($CC$2,宝石属性!$B$43:$M$66,COLUMNS(宝石属性!$B$43:J$66),0)*10*VLOOKUP(ROUNDDOWN($CB57,-1),宝石属性!$B$25:$N$41,2,0)*VLOOKUP(ROUNDDOWN($CB57,-1),宝石属性!$B$25:$N$41,3,0)+VLOOKUP($CC$2,职业被动!$B$6:$M$29,COLUMNS(职业被动!$B$6:J$29),0)*$CB57,0)</f>
        <v>369</v>
      </c>
      <c r="CJ57" s="9">
        <f>ROUND(属性投放!K$4+装备属性!K$4*IF($CB57&lt;10,1,ROUNDDOWN($CB57,-1))+SUM(属性投放!L$37:L$45)*$CB57+VLOOKUP($CC$2,一级属性!$E$41:$P$64,COLUMNS(一级属性!$E$41:N$64),0)*($CB57+0.25*IF($CB57&lt;10,1,ROUNDDOWN($CB57,-1)))+VLOOKUP($CC$2,宝石属性!$B$43:$M$66,COLUMNS(宝石属性!$B$43:K$66),0)*10*VLOOKUP(ROUNDDOWN($CB57,-1),宝石属性!$B$25:$N$41,2,0)*VLOOKUP(ROUNDDOWN($CB57,-1),宝石属性!$B$25:$N$41,3,0)+VLOOKUP($CC$2,职业被动!$B$6:$M$29,COLUMNS(职业被动!$B$6:K$29),0)*$CB57,0)</f>
        <v>197</v>
      </c>
      <c r="CK57" s="9">
        <f>ROUND(属性投放!L$4+装备属性!L$4*IF($CB57&lt;10,1,ROUNDDOWN($CB57,-1))+SUM(属性投放!M$37:M$45)*$CB57+VLOOKUP($CC$2,一级属性!$E$41:$P$64,COLUMNS(一级属性!$E$41:O$64),0)*($CB57+0.25*IF($CB57&lt;10,1,ROUNDDOWN($CB57,-1)))+VLOOKUP($CC$2,宝石属性!$B$43:$M$66,COLUMNS(宝石属性!$B$43:L$66),0)*10*VLOOKUP(ROUNDDOWN($CB57,-1),宝石属性!$B$25:$N$41,2,0)*VLOOKUP(ROUNDDOWN($CB57,-1),宝石属性!$B$25:$N$41,3,0)+VLOOKUP($CC$2,职业被动!$B$6:$M$29,COLUMNS(职业被动!$B$6:L$29),0)*$CB57,0)</f>
        <v>16</v>
      </c>
      <c r="CL57" s="9">
        <f>ROUND(属性投放!M$4+装备属性!M$4*IF($CB57&lt;10,1,ROUNDDOWN($CB57,-1))+SUM(属性投放!N$37:N$45)*$CB57+VLOOKUP($CC$2,一级属性!$E$41:$P$64,COLUMNS(一级属性!$E$41:P$64),0)*($CB57+0.25*IF($CB57&lt;10,1,ROUNDDOWN($CB57,-1)))+VLOOKUP($CC$2,宝石属性!$B$43:$M$66,COLUMNS(宝石属性!$B$43:M$66),0)*10*VLOOKUP(ROUNDDOWN($CB57,-1),宝石属性!$B$25:$N$41,2,0)*VLOOKUP(ROUNDDOWN($CB57,-1),宝石属性!$B$25:$N$41,3,0)+VLOOKUP($CC$2,职业被动!$B$6:$M$29,COLUMNS(职业被动!$B$6:M$29),0)*$CB57,0)</f>
        <v>556</v>
      </c>
      <c r="CM57" s="48">
        <f>属性价值和能力评分!$F$9+ROUND(属性价值和能力评分!$F$38*10,0)*CB57+ROUND((SUM(装备属性!$W$9:$W$14)+属性价值和能力评分!$F$38*1.25+1.4+2.8)*IF(CB57&lt;10,1,ROUNDDOWN(CB57,-1)),0)+15*VLOOKUP(ROUNDDOWN(CB57,-1),宝石属性!$B$26:$D$41,2,0)*6*VLOOKUP(ROUNDDOWN(CB57,-1),宝石属性!$B$26:$D$41,3,0)+(属性价值和能力评分!$F$49*9+属性价值和能力评分!$F$50*2+属性价值和能力评分!$F$53*8/5)*CB57</f>
        <v>9838</v>
      </c>
      <c r="CO57" s="1">
        <v>54</v>
      </c>
      <c r="CP57" s="9">
        <f>ROUND(属性投放!D$4+装备属性!D$4*IF($CO57&lt;10,1,ROUNDDOWN($CO57,-1))+SUM(属性投放!E$37:E$45)*$CO57+VLOOKUP($CP$2,一级属性!$E$41:$P$64,COLUMNS(一级属性!$E$41:G$64),0)*($CO57+0.25*IF($CO57&lt;10,1,ROUNDDOWN($CO57,-1)))+VLOOKUP($CP$2,宝石属性!$B$43:$M$66,COLUMNS(宝石属性!$B$43:D$66),0)*10*VLOOKUP(ROUNDDOWN($CO57,-1),宝石属性!$B$25:$N$41,2,0)*VLOOKUP(ROUNDDOWN($CO57,-1),宝石属性!$B$25:$N$41,3,0)+VLOOKUP($CP$2,职业被动!$B$6:$M$29,COLUMNS(职业被动!$B$6:D$29),0)*$CO57,0)</f>
        <v>2462</v>
      </c>
      <c r="CQ57" s="9">
        <f>ROUND(属性投放!E$4+装备属性!E$4*IF($CO57&lt;10,1,ROUNDDOWN($CO57,-1))+SUM(属性投放!F$37:F$45)*$CO57+VLOOKUP($CP$2,一级属性!$E$41:$P$64,COLUMNS(一级属性!$E$41:H$64),0)*($CO57+0.25*IF($CO57&lt;10,1,ROUNDDOWN($CO57,-1)))+VLOOKUP($CP$2,宝石属性!$B$43:$M$66,COLUMNS(宝石属性!$B$43:E$66),0)*10*VLOOKUP(ROUNDDOWN($CO57,-1),宝石属性!$B$25:$N$41,2,0)*VLOOKUP(ROUNDDOWN($CO57,-1),宝石属性!$B$25:$N$41,3,0)+VLOOKUP($CP$2,职业被动!$B$6:$M$29,COLUMNS(职业被动!$B$6:E$29),0)*$CO57,0)</f>
        <v>3083</v>
      </c>
      <c r="CR57" s="9">
        <f>ROUND(属性投放!F$4+装备属性!F$4*IF($CO57&lt;10,1,ROUNDDOWN($CO57,-1))+SUM(属性投放!G$37:G$45)*$CO57+VLOOKUP($CP$2,一级属性!$E$41:$P$64,COLUMNS(一级属性!$E$41:I$64),0)*($CO57+0.25*IF($CO57&lt;10,1,ROUNDDOWN($CO57,-1)))+VLOOKUP($CP$2,宝石属性!$B$43:$M$66,COLUMNS(宝石属性!$B$43:F$66),0)*10*VLOOKUP(ROUNDDOWN($CO57,-1),宝石属性!$B$25:$N$41,2,0)*VLOOKUP(ROUNDDOWN($CO57,-1),宝石属性!$B$25:$N$41,3,0)+VLOOKUP($CP$2,职业被动!$B$6:$M$29,COLUMNS(职业被动!$B$6:F$29),0)*$CO57,0)</f>
        <v>618</v>
      </c>
      <c r="CS57" s="9">
        <f>ROUND(属性投放!G$4+装备属性!G$4*IF($CO57&lt;10,1,ROUNDDOWN($CO57,-1))+SUM(属性投放!H$37:H$45)*$CO57+VLOOKUP($CP$2,一级属性!$E$41:$P$64,COLUMNS(一级属性!$E$41:J$64),0)*($CO57+0.25*IF($CO57&lt;10,1,ROUNDDOWN($CO57,-1)))+VLOOKUP($CP$2,宝石属性!$B$43:$M$66,COLUMNS(宝石属性!$B$43:G$66),0)*10*VLOOKUP(ROUNDDOWN($CO57,-1),宝石属性!$B$25:$N$41,2,0)*VLOOKUP(ROUNDDOWN($CO57,-1),宝石属性!$B$25:$N$41,3,0)+VLOOKUP($CP$2,职业被动!$B$6:$M$29,COLUMNS(职业被动!$B$6:G$29),0)*$CO57,0)</f>
        <v>488</v>
      </c>
      <c r="CT57" s="9">
        <f>ROUND(属性投放!H$4+装备属性!H$4*IF($CO57&lt;10,1,ROUNDDOWN($CO57,-1))+SUM(属性投放!I$37:I$45)*$CO57+VLOOKUP($CP$2,一级属性!$E$41:$P$64,COLUMNS(一级属性!$E$41:K$64),0)*($CO57+0.25*IF($CO57&lt;10,1,ROUNDDOWN($CO57,-1)))+VLOOKUP($CP$2,宝石属性!$B$43:$M$66,COLUMNS(宝石属性!$B$43:H$66),0)*10*VLOOKUP(ROUNDDOWN($CO57,-1),宝石属性!$B$25:$N$41,2,0)*VLOOKUP(ROUNDDOWN($CO57,-1),宝石属性!$B$25:$N$41,3,0)+VLOOKUP($CP$2,职业被动!$B$6:$M$29,COLUMNS(职业被动!$B$6:H$29),0)*$CO57,0)</f>
        <v>894</v>
      </c>
      <c r="CU57" s="9">
        <f>ROUND(属性投放!I$4+装备属性!I$4*IF($CO57&lt;10,1,ROUNDDOWN($CO57,-1))+SUM(属性投放!J$37:J$45)*$CO57+VLOOKUP($CP$2,一级属性!$E$41:$P$64,COLUMNS(一级属性!$E$41:L$64),0)*($CO57+0.25*IF($CO57&lt;10,1,ROUNDDOWN($CO57,-1)))+VLOOKUP($CP$2,宝石属性!$B$43:$M$66,COLUMNS(宝石属性!$B$43:I$66),0)*10*VLOOKUP(ROUNDDOWN($CO57,-1),宝石属性!$B$25:$N$41,2,0)*VLOOKUP(ROUNDDOWN($CO57,-1),宝石属性!$B$25:$N$41,3,0)+VLOOKUP($CP$2,职业被动!$B$6:$M$29,COLUMNS(职业被动!$B$6:I$29),0)*$CO57,0)</f>
        <v>770</v>
      </c>
      <c r="CV57" s="9">
        <f>ROUND(属性投放!J$4+装备属性!J$4*IF($CO57&lt;10,1,ROUNDDOWN($CO57,-1))+SUM(属性投放!K$37:K$45)*$CO57+VLOOKUP($CP$2,一级属性!$E$41:$P$64,COLUMNS(一级属性!$E$41:M$64),0)*($CO57+0.25*IF($CO57&lt;10,1,ROUNDDOWN($CO57,-1)))+VLOOKUP($CP$2,宝石属性!$B$43:$M$66,COLUMNS(宝石属性!$B$43:J$66),0)*10*VLOOKUP(ROUNDDOWN($CO57,-1),宝石属性!$B$25:$N$41,2,0)*VLOOKUP(ROUNDDOWN($CO57,-1),宝石属性!$B$25:$N$41,3,0)+VLOOKUP($CP$2,职业被动!$B$6:$M$29,COLUMNS(职业被动!$B$6:J$29),0)*$CO57,0)</f>
        <v>302</v>
      </c>
      <c r="CW57" s="9">
        <f>ROUND(属性投放!K$4+装备属性!K$4*IF($CO57&lt;10,1,ROUNDDOWN($CO57,-1))+SUM(属性投放!L$37:L$45)*$CO57+VLOOKUP($CP$2,一级属性!$E$41:$P$64,COLUMNS(一级属性!$E$41:N$64),0)*($CO57+0.25*IF($CO57&lt;10,1,ROUNDDOWN($CO57,-1)))+VLOOKUP($CP$2,宝石属性!$B$43:$M$66,COLUMNS(宝石属性!$B$43:K$66),0)*10*VLOOKUP(ROUNDDOWN($CO57,-1),宝石属性!$B$25:$N$41,2,0)*VLOOKUP(ROUNDDOWN($CO57,-1),宝石属性!$B$25:$N$41,3,0)+VLOOKUP($CP$2,职业被动!$B$6:$M$29,COLUMNS(职业被动!$B$6:K$29),0)*$CO57,0)</f>
        <v>197</v>
      </c>
      <c r="CX57" s="9">
        <f>ROUND(属性投放!L$4+装备属性!L$4*IF($CO57&lt;10,1,ROUNDDOWN($CO57,-1))+SUM(属性投放!M$37:M$45)*$CO57+VLOOKUP($CP$2,一级属性!$E$41:$P$64,COLUMNS(一级属性!$E$41:O$64),0)*($CO57+0.25*IF($CO57&lt;10,1,ROUNDDOWN($CO57,-1)))+VLOOKUP($CP$2,宝石属性!$B$43:$M$66,COLUMNS(宝石属性!$B$43:L$66),0)*10*VLOOKUP(ROUNDDOWN($CO57,-1),宝石属性!$B$25:$N$41,2,0)*VLOOKUP(ROUNDDOWN($CO57,-1),宝石属性!$B$25:$N$41,3,0)+VLOOKUP($CP$2,职业被动!$B$6:$M$29,COLUMNS(职业被动!$B$6:L$29),0)*$CO57,0)</f>
        <v>16</v>
      </c>
      <c r="CY57" s="9">
        <f>ROUND(属性投放!M$4+装备属性!M$4*IF($CO57&lt;10,1,ROUNDDOWN($CO57,-1))+SUM(属性投放!N$37:N$45)*$CO57+VLOOKUP($CP$2,一级属性!$E$41:$P$64,COLUMNS(一级属性!$E$41:P$64),0)*($CO57+0.25*IF($CO57&lt;10,1,ROUNDDOWN($CO57,-1)))+VLOOKUP($CP$2,宝石属性!$B$43:$M$66,COLUMNS(宝石属性!$B$43:M$66),0)*10*VLOOKUP(ROUNDDOWN($CO57,-1),宝石属性!$B$25:$N$41,2,0)*VLOOKUP(ROUNDDOWN($CO57,-1),宝石属性!$B$25:$N$41,3,0)+VLOOKUP($CP$2,职业被动!$B$6:$M$29,COLUMNS(职业被动!$B$6:M$29),0)*$CO57,0)</f>
        <v>556</v>
      </c>
      <c r="CZ57" s="48">
        <f>属性价值和能力评分!$F$9+ROUND(属性价值和能力评分!$F$38*10,0)*CO57+ROUND((SUM(装备属性!$W$9:$W$14)+属性价值和能力评分!$F$38*1.25+1.4+2.8)*IF(CO57&lt;10,1,ROUNDDOWN(CO57,-1)),0)+15*VLOOKUP(ROUNDDOWN(CO57,-1),宝石属性!$B$26:$D$41,2,0)*6*VLOOKUP(ROUNDDOWN(CO57,-1),宝石属性!$B$26:$D$41,3,0)+(属性价值和能力评分!$F$49*9+属性价值和能力评分!$F$50*2+属性价值和能力评分!$F$53*8/5)*CO57</f>
        <v>9838</v>
      </c>
      <c r="DB57" s="1">
        <v>54</v>
      </c>
      <c r="DC57" s="9">
        <f>ROUND(属性投放!D$4+装备属性!D$4*IF($DB57&lt;10,1,ROUNDDOWN($DB57,-1))+SUM(属性投放!E$37:E$45)*$DB57+VLOOKUP($DC$2,一级属性!$E$41:$P$64,COLUMNS(一级属性!$E$41:G$64),0)*($DB57+0.25*IF($DB57&lt;10,1,ROUNDDOWN($DB57,-1)))+VLOOKUP($DC$2,宝石属性!$B$43:$M$66,COLUMNS(宝石属性!$B$43:D$66),0)*10*VLOOKUP(ROUNDDOWN($DB57,-1),宝石属性!$B$25:$N$41,2,0)*VLOOKUP(ROUNDDOWN($DB57,-1),宝石属性!$B$25:$N$41,3,0)+VLOOKUP($DC$2,职业被动!$B$6:$M$29,COLUMNS(职业被动!$B$6:D$29),0)*$DB57,0)</f>
        <v>2840</v>
      </c>
      <c r="DD57" s="9">
        <f>ROUND(属性投放!E$4+装备属性!E$4*IF($DB57&lt;10,1,ROUNDDOWN($DB57,-1))+SUM(属性投放!F$37:F$45)*$DB57+VLOOKUP($DC$2,一级属性!$E$41:$P$64,COLUMNS(一级属性!$E$41:H$64),0)*($DB57+0.25*IF($DB57&lt;10,1,ROUNDDOWN($DB57,-1)))+VLOOKUP($DC$2,宝石属性!$B$43:$M$66,COLUMNS(宝石属性!$B$43:E$66),0)*10*VLOOKUP(ROUNDDOWN($DB57,-1),宝石属性!$B$25:$N$41,2,0)*VLOOKUP(ROUNDDOWN($DB57,-1),宝石属性!$B$25:$N$41,3,0)+VLOOKUP($DC$2,职业被动!$B$6:$M$29,COLUMNS(职业被动!$B$6:E$29),0)*$DB57,0)</f>
        <v>1420</v>
      </c>
      <c r="DE57" s="9">
        <f>ROUND(属性投放!F$4+装备属性!F$4*IF($DB57&lt;10,1,ROUNDDOWN($DB57,-1))+SUM(属性投放!G$37:G$45)*$DB57+VLOOKUP($DC$2,一级属性!$E$41:$P$64,COLUMNS(一级属性!$E$41:I$64),0)*($DB57+0.25*IF($DB57&lt;10,1,ROUNDDOWN($DB57,-1)))+VLOOKUP($DC$2,宝石属性!$B$43:$M$66,COLUMNS(宝石属性!$B$43:F$66),0)*10*VLOOKUP(ROUNDDOWN($DB57,-1),宝石属性!$B$25:$N$41,2,0)*VLOOKUP(ROUNDDOWN($DB57,-1),宝石属性!$B$25:$N$41,3,0)+VLOOKUP($DC$2,职业被动!$B$6:$M$29,COLUMNS(职业被动!$B$6:F$29),0)*$DB57,0)</f>
        <v>618</v>
      </c>
      <c r="DF57" s="9">
        <f>ROUND(属性投放!G$4+装备属性!G$4*IF($DB57&lt;10,1,ROUNDDOWN($DB57,-1))+SUM(属性投放!H$37:H$45)*$DB57+VLOOKUP($DC$2,一级属性!$E$41:$P$64,COLUMNS(一级属性!$E$41:J$64),0)*($DB57+0.25*IF($DB57&lt;10,1,ROUNDDOWN($DB57,-1)))+VLOOKUP($DC$2,宝石属性!$B$43:$M$66,COLUMNS(宝石属性!$B$43:G$66),0)*10*VLOOKUP(ROUNDDOWN($DB57,-1),宝石属性!$B$25:$N$41,2,0)*VLOOKUP(ROUNDDOWN($DB57,-1),宝石属性!$B$25:$N$41,3,0)+VLOOKUP($DC$2,职业被动!$B$6:$M$29,COLUMNS(职业被动!$B$6:G$29),0)*$DB57,0)</f>
        <v>1387</v>
      </c>
      <c r="DG57" s="9">
        <f>ROUND(属性投放!H$4+装备属性!H$4*IF($DB57&lt;10,1,ROUNDDOWN($DB57,-1))+SUM(属性投放!I$37:I$45)*$DB57+VLOOKUP($DC$2,一级属性!$E$41:$P$64,COLUMNS(一级属性!$E$41:K$64),0)*($DB57+0.25*IF($DB57&lt;10,1,ROUNDDOWN($DB57,-1)))+VLOOKUP($DC$2,宝石属性!$B$43:$M$66,COLUMNS(宝石属性!$B$43:H$66),0)*10*VLOOKUP(ROUNDDOWN($DB57,-1),宝石属性!$B$25:$N$41,2,0)*VLOOKUP(ROUNDDOWN($DB57,-1),宝石属性!$B$25:$N$41,3,0)+VLOOKUP($DC$2,职业被动!$B$6:$M$29,COLUMNS(职业被动!$B$6:H$29),0)*$DB57,0)</f>
        <v>393</v>
      </c>
      <c r="DH57" s="9">
        <f>ROUND(属性投放!I$4+装备属性!I$4*IF($DB57&lt;10,1,ROUNDDOWN($DB57,-1))+SUM(属性投放!J$37:J$45)*$DB57+VLOOKUP($DC$2,一级属性!$E$41:$P$64,COLUMNS(一级属性!$E$41:L$64),0)*($DB57+0.25*IF($DB57&lt;10,1,ROUNDDOWN($DB57,-1)))+VLOOKUP($DC$2,宝石属性!$B$43:$M$66,COLUMNS(宝石属性!$B$43:I$66),0)*10*VLOOKUP(ROUNDDOWN($DB57,-1),宝石属性!$B$25:$N$41,2,0)*VLOOKUP(ROUNDDOWN($DB57,-1),宝石属性!$B$25:$N$41,3,0)+VLOOKUP($DC$2,职业被动!$B$6:$M$29,COLUMNS(职业被动!$B$6:I$29),0)*$DB57,0)</f>
        <v>517</v>
      </c>
      <c r="DI57" s="9">
        <f>ROUND(属性投放!J$4+装备属性!J$4*IF($DB57&lt;10,1,ROUNDDOWN($DB57,-1))+SUM(属性投放!K$37:K$45)*$DB57+VLOOKUP($DC$2,一级属性!$E$41:$P$64,COLUMNS(一级属性!$E$41:M$64),0)*($DB57+0.25*IF($DB57&lt;10,1,ROUNDDOWN($DB57,-1)))+VLOOKUP($DC$2,宝石属性!$B$43:$M$66,COLUMNS(宝石属性!$B$43:J$66),0)*10*VLOOKUP(ROUNDDOWN($DB57,-1),宝石属性!$B$25:$N$41,2,0)*VLOOKUP(ROUNDDOWN($DB57,-1),宝石属性!$B$25:$N$41,3,0)+VLOOKUP($DC$2,职业被动!$B$6:$M$29,COLUMNS(职业被动!$B$6:J$29),0)*$DB57,0)</f>
        <v>369</v>
      </c>
      <c r="DJ57" s="9">
        <f>ROUND(属性投放!K$4+装备属性!K$4*IF($DB57&lt;10,1,ROUNDDOWN($DB57,-1))+SUM(属性投放!L$37:L$45)*$DB57+VLOOKUP($DC$2,一级属性!$E$41:$P$64,COLUMNS(一级属性!$E$41:N$64),0)*($DB57+0.25*IF($DB57&lt;10,1,ROUNDDOWN($DB57,-1)))+VLOOKUP($DC$2,宝石属性!$B$43:$M$66,COLUMNS(宝石属性!$B$43:K$66),0)*10*VLOOKUP(ROUNDDOWN($DB57,-1),宝石属性!$B$25:$N$41,2,0)*VLOOKUP(ROUNDDOWN($DB57,-1),宝石属性!$B$25:$N$41,3,0)+VLOOKUP($DC$2,职业被动!$B$6:$M$29,COLUMNS(职业被动!$B$6:K$29),0)*$DB57,0)</f>
        <v>237</v>
      </c>
      <c r="DK57" s="9">
        <f>ROUND(属性投放!L$4+装备属性!L$4*IF($DB57&lt;10,1,ROUNDDOWN($DB57,-1))+SUM(属性投放!M$37:M$45)*$DB57+VLOOKUP($DC$2,一级属性!$E$41:$P$64,COLUMNS(一级属性!$E$41:O$64),0)*($DB57+0.25*IF($DB57&lt;10,1,ROUNDDOWN($DB57,-1)))+VLOOKUP($DC$2,宝石属性!$B$43:$M$66,COLUMNS(宝石属性!$B$43:L$66),0)*10*VLOOKUP(ROUNDDOWN($DB57,-1),宝石属性!$B$25:$N$41,2,0)*VLOOKUP(ROUNDDOWN($DB57,-1),宝石属性!$B$25:$N$41,3,0)+VLOOKUP($DC$2,职业被动!$B$6:$M$29,COLUMNS(职业被动!$B$6:L$29),0)*$DB57,0)</f>
        <v>16</v>
      </c>
      <c r="DL57" s="9">
        <f>ROUND(属性投放!M$4+装备属性!M$4*IF($DB57&lt;10,1,ROUNDDOWN($DB57,-1))+SUM(属性投放!N$37:N$45)*$DB57+VLOOKUP($DC$2,一级属性!$E$41:$P$64,COLUMNS(一级属性!$E$41:P$64),0)*($DB57+0.25*IF($DB57&lt;10,1,ROUNDDOWN($DB57,-1)))+VLOOKUP($DC$2,宝石属性!$B$43:$M$66,COLUMNS(宝石属性!$B$43:M$66),0)*10*VLOOKUP(ROUNDDOWN($DB57,-1),宝石属性!$B$25:$N$41,2,0)*VLOOKUP(ROUNDDOWN($DB57,-1),宝石属性!$B$25:$N$41,3,0)+VLOOKUP($DC$2,职业被动!$B$6:$M$29,COLUMNS(职业被动!$B$6:M$29),0)*$DB57,0)</f>
        <v>556</v>
      </c>
      <c r="DM57" s="48">
        <f>属性价值和能力评分!$F$9+ROUND(属性价值和能力评分!$F$38*10,0)*DB57+ROUND((SUM(装备属性!$W$9:$W$14)+属性价值和能力评分!$F$38*1.25+1.4+2.8)*IF(DB57&lt;10,1,ROUNDDOWN(DB57,-1)),0)+15*VLOOKUP(ROUNDDOWN(DB57,-1),宝石属性!$B$26:$D$41,2,0)*6*VLOOKUP(ROUNDDOWN(DB57,-1),宝石属性!$B$26:$D$41,3,0)+(属性价值和能力评分!$F$49*9+属性价值和能力评分!$F$50*2+属性价值和能力评分!$F$53*8/5)*DB57</f>
        <v>9838</v>
      </c>
      <c r="DO57" s="1">
        <v>54</v>
      </c>
      <c r="DP57" s="9">
        <f>ROUND(属性投放!D$4+装备属性!D$4*IF($DO57&lt;10,1,ROUNDDOWN($DO57,-1))+SUM(属性投放!E$37:E$45)*$DO57+VLOOKUP($DP$2,一级属性!$E$41:$P$64,COLUMNS(一级属性!$E$41:G$64),0)*($DO57+0.25*IF($DO57&lt;10,1,ROUNDDOWN($DO57,-1)))+VLOOKUP($DP$2,宝石属性!$B$43:$M$66,COLUMNS(宝石属性!$B$43:D$66),0)*10*VLOOKUP(ROUNDDOWN($DO57,-1),宝石属性!$B$25:$N$41,2,0)*VLOOKUP(ROUNDDOWN($DO57,-1),宝石属性!$B$25:$N$41,3,0)+VLOOKUP($DP$2,职业被动!$B$6:$M$29,COLUMNS(职业被动!$B$6:D$29),0)*$DO57,0)</f>
        <v>6078</v>
      </c>
      <c r="DQ57" s="9">
        <f>ROUND(属性投放!E$4+装备属性!E$4*IF($DO57&lt;10,1,ROUNDDOWN($DO57,-1))+SUM(属性投放!F$37:F$45)*$DO57+VLOOKUP($DP$2,一级属性!$E$41:$P$64,COLUMNS(一级属性!$E$41:H$64),0)*($DO57+0.25*IF($DO57&lt;10,1,ROUNDDOWN($DO57,-1)))+VLOOKUP($DP$2,宝石属性!$B$43:$M$66,COLUMNS(宝石属性!$B$43:E$66),0)*10*VLOOKUP(ROUNDDOWN($DO57,-1),宝石属性!$B$25:$N$41,2,0)*VLOOKUP(ROUNDDOWN($DO57,-1),宝石属性!$B$25:$N$41,3,0)+VLOOKUP($DP$2,职业被动!$B$6:$M$29,COLUMNS(职业被动!$B$6:E$29),0)*$DO57,0)</f>
        <v>1420</v>
      </c>
      <c r="DR57" s="9">
        <f>ROUND(属性投放!F$4+装备属性!F$4*IF($DO57&lt;10,1,ROUNDDOWN($DO57,-1))+SUM(属性投放!G$37:G$45)*$DO57+VLOOKUP($DP$2,一级属性!$E$41:$P$64,COLUMNS(一级属性!$E$41:I$64),0)*($DO57+0.25*IF($DO57&lt;10,1,ROUNDDOWN($DO57,-1)))+VLOOKUP($DP$2,宝石属性!$B$43:$M$66,COLUMNS(宝石属性!$B$43:F$66),0)*10*VLOOKUP(ROUNDDOWN($DO57,-1),宝石属性!$B$25:$N$41,2,0)*VLOOKUP(ROUNDDOWN($DO57,-1),宝石属性!$B$25:$N$41,3,0)+VLOOKUP($DP$2,职业被动!$B$6:$M$29,COLUMNS(职业被动!$B$6:F$29),0)*$DO57,0)</f>
        <v>618</v>
      </c>
      <c r="DS57" s="9">
        <f>ROUND(属性投放!G$4+装备属性!G$4*IF($DO57&lt;10,1,ROUNDDOWN($DO57,-1))+SUM(属性投放!H$37:H$45)*$DO57+VLOOKUP($DP$2,一级属性!$E$41:$P$64,COLUMNS(一级属性!$E$41:J$64),0)*($DO57+0.25*IF($DO57&lt;10,1,ROUNDDOWN($DO57,-1)))+VLOOKUP($DP$2,宝石属性!$B$43:$M$66,COLUMNS(宝石属性!$B$43:G$66),0)*10*VLOOKUP(ROUNDDOWN($DO57,-1),宝石属性!$B$25:$N$41,2,0)*VLOOKUP(ROUNDDOWN($DO57,-1),宝石属性!$B$25:$N$41,3,0)+VLOOKUP($DP$2,职业被动!$B$6:$M$29,COLUMNS(职业被动!$B$6:G$29),0)*$DO57,0)</f>
        <v>488</v>
      </c>
      <c r="DT57" s="9">
        <f>ROUND(属性投放!H$4+装备属性!H$4*IF($DO57&lt;10,1,ROUNDDOWN($DO57,-1))+SUM(属性投放!I$37:I$45)*$DO57+VLOOKUP($DP$2,一级属性!$E$41:$P$64,COLUMNS(一级属性!$E$41:K$64),0)*($DO57+0.25*IF($DO57&lt;10,1,ROUNDDOWN($DO57,-1)))+VLOOKUP($DP$2,宝石属性!$B$43:$M$66,COLUMNS(宝石属性!$B$43:H$66),0)*10*VLOOKUP(ROUNDDOWN($DO57,-1),宝石属性!$B$25:$N$41,2,0)*VLOOKUP(ROUNDDOWN($DO57,-1),宝石属性!$B$25:$N$41,3,0)+VLOOKUP($DP$2,职业被动!$B$6:$M$29,COLUMNS(职业被动!$B$6:H$29),0)*$DO57,0)</f>
        <v>447</v>
      </c>
      <c r="DU57" s="9">
        <f>ROUND(属性投放!I$4+装备属性!I$4*IF($DO57&lt;10,1,ROUNDDOWN($DO57,-1))+SUM(属性投放!J$37:J$45)*$DO57+VLOOKUP($DP$2,一级属性!$E$41:$P$64,COLUMNS(一级属性!$E$41:L$64),0)*($DO57+0.25*IF($DO57&lt;10,1,ROUNDDOWN($DO57,-1)))+VLOOKUP($DP$2,宝石属性!$B$43:$M$66,COLUMNS(宝石属性!$B$43:I$66),0)*10*VLOOKUP(ROUNDDOWN($DO57,-1),宝石属性!$B$25:$N$41,2,0)*VLOOKUP(ROUNDDOWN($DO57,-1),宝石属性!$B$25:$N$41,3,0)+VLOOKUP($DP$2,职业被动!$B$6:$M$29,COLUMNS(职业被动!$B$6:I$29),0)*$DO57,0)</f>
        <v>517</v>
      </c>
      <c r="DV57" s="9">
        <f>ROUND(属性投放!J$4+装备属性!J$4*IF($DO57&lt;10,1,ROUNDDOWN($DO57,-1))+SUM(属性投放!K$37:K$45)*$DO57+VLOOKUP($DP$2,一级属性!$E$41:$P$64,COLUMNS(一级属性!$E$41:M$64),0)*($DO57+0.25*IF($DO57&lt;10,1,ROUNDDOWN($DO57,-1)))+VLOOKUP($DP$2,宝石属性!$B$43:$M$66,COLUMNS(宝石属性!$B$43:J$66),0)*10*VLOOKUP(ROUNDDOWN($DO57,-1),宝石属性!$B$25:$N$41,2,0)*VLOOKUP(ROUNDDOWN($DO57,-1),宝石属性!$B$25:$N$41,3,0)+VLOOKUP($DP$2,职业被动!$B$6:$M$29,COLUMNS(职业被动!$B$6:J$29),0)*$DO57,0)</f>
        <v>369</v>
      </c>
      <c r="DW57" s="9">
        <f>ROUND(属性投放!K$4+装备属性!K$4*IF($DO57&lt;10,1,ROUNDDOWN($DO57,-1))+SUM(属性投放!L$37:L$45)*$DO57+VLOOKUP($DP$2,一级属性!$E$41:$P$64,COLUMNS(一级属性!$E$41:N$64),0)*($DO57+0.25*IF($DO57&lt;10,1,ROUNDDOWN($DO57,-1)))+VLOOKUP($DP$2,宝石属性!$B$43:$M$66,COLUMNS(宝石属性!$B$43:K$66),0)*10*VLOOKUP(ROUNDDOWN($DO57,-1),宝石属性!$B$25:$N$41,2,0)*VLOOKUP(ROUNDDOWN($DO57,-1),宝石属性!$B$25:$N$41,3,0)+VLOOKUP($DP$2,职业被动!$B$6:$M$29,COLUMNS(职业被动!$B$6:K$29),0)*$DO57,0)</f>
        <v>237</v>
      </c>
      <c r="DX57" s="9">
        <f>ROUND(属性投放!L$4+装备属性!L$4*IF($DO57&lt;10,1,ROUNDDOWN($DO57,-1))+SUM(属性投放!M$37:M$45)*$DO57+VLOOKUP($DP$2,一级属性!$E$41:$P$64,COLUMNS(一级属性!$E$41:O$64),0)*($DO57+0.25*IF($DO57&lt;10,1,ROUNDDOWN($DO57,-1)))+VLOOKUP($DP$2,宝石属性!$B$43:$M$66,COLUMNS(宝石属性!$B$43:L$66),0)*10*VLOOKUP(ROUNDDOWN($DO57,-1),宝石属性!$B$25:$N$41,2,0)*VLOOKUP(ROUNDDOWN($DO57,-1),宝石属性!$B$25:$N$41,3,0)+VLOOKUP($DP$2,职业被动!$B$6:$M$29,COLUMNS(职业被动!$B$6:L$29),0)*$DO57,0)</f>
        <v>16</v>
      </c>
      <c r="DY57" s="9">
        <f>ROUND(属性投放!M$4+装备属性!M$4*IF($DO57&lt;10,1,ROUNDDOWN($DO57,-1))+SUM(属性投放!N$37:N$45)*$DO57+VLOOKUP($DP$2,一级属性!$E$41:$P$64,COLUMNS(一级属性!$E$41:P$64),0)*($DO57+0.25*IF($DO57&lt;10,1,ROUNDDOWN($DO57,-1)))+VLOOKUP($DP$2,宝石属性!$B$43:$M$66,COLUMNS(宝石属性!$B$43:M$66),0)*10*VLOOKUP(ROUNDDOWN($DO57,-1),宝石属性!$B$25:$N$41,2,0)*VLOOKUP(ROUNDDOWN($DO57,-1),宝石属性!$B$25:$N$41,3,0)+VLOOKUP($DP$2,职业被动!$B$6:$M$29,COLUMNS(职业被动!$B$6:M$29),0)*$DO57,0)</f>
        <v>556</v>
      </c>
      <c r="DZ57" s="48">
        <f>属性价值和能力评分!$F$9+ROUND(属性价值和能力评分!$F$38*10,0)*DO57+ROUND((SUM(装备属性!$W$9:$W$14)+属性价值和能力评分!$F$38*1.25+1.4+2.8)*IF(DO57&lt;10,1,ROUNDDOWN(DO57,-1)),0)+15*VLOOKUP(ROUNDDOWN(DO57,-1),宝石属性!$B$26:$D$41,2,0)*6*VLOOKUP(ROUNDDOWN(DO57,-1),宝石属性!$B$26:$D$41,3,0)+(属性价值和能力评分!$F$49*9+属性价值和能力评分!$F$50*2+属性价值和能力评分!$F$53*8/5)*DO57</f>
        <v>9838</v>
      </c>
      <c r="EA57" s="17"/>
      <c r="EB57" s="1">
        <v>54</v>
      </c>
      <c r="EC57" s="1">
        <f>ROUND(CC57/MAX(CE57/10,((CE57*(1+属性投放!$E$8)-CF57+属性投放!$F$8*EB57)*(1+属性投放!$G$8)*(1+属性投放!$H$8))),1)</f>
        <v>2.8</v>
      </c>
      <c r="ED57" s="1">
        <f>ROUND(CP57/MAX(CE57/10,((CE57*(1+属性投放!$E$8)-CS57+属性投放!$F$8*EB57)*(1+属性投放!$G$8)*(1+属性投放!$H$8))),1)</f>
        <v>2.6</v>
      </c>
      <c r="EE57" s="1">
        <f>ROUND(DC57/MAX(CE57/10,((CE57*(1+属性投放!$E$8)-DF57+属性投放!$F$8*EB57)*(1+属性投放!$G$8)*(1+属性投放!$H$8))),1)</f>
        <v>24.4</v>
      </c>
      <c r="EF57" s="1">
        <f>ROUND(DP57/MAX(CE57/10,((CE57*(1+属性投放!$E$8)-DS57+属性投放!$F$8*EB57)*(1+属性投放!$G$8)*(1+属性投放!$H$8))),1)</f>
        <v>6.4</v>
      </c>
      <c r="EH57" s="1">
        <f>ROUND(CC57/MAX(属性投放!$F$9*EB57,((CT57*(1+属性投放!$E$9)-CH57+属性投放!$F$9*EB57)*(1+属性投放!$G$9)*(1+属性投放!$H$9))),1)</f>
        <v>2.5</v>
      </c>
      <c r="EI57" s="1">
        <f>ROUND(CP57/MAX(属性投放!$F$9*EB57,((CT57*(1+属性投放!$E$9)-CU57+属性投放!$F$9*EB57)*(1+属性投放!$G$9)*(1+属性投放!$H$9))),1)</f>
        <v>3.2</v>
      </c>
      <c r="EJ57" s="1">
        <f>ROUND(DC57/MAX(属性投放!$F$9*EB57,((CT57*(1+属性投放!$E$9)-DH57+属性投放!$F$9*EB57)*(1+属性投放!$G$9)*(1+属性投放!$H$9))),1)</f>
        <v>2.7</v>
      </c>
      <c r="EK57" s="1">
        <f>ROUND(DP57/MAX(属性投放!$F$9*EB57,((CT57*(1+属性投放!$E$9)-DU57+属性投放!$F$9*EB57)*(1+属性投放!$G$9)*(1+属性投放!$H$9))),1)</f>
        <v>5.8</v>
      </c>
      <c r="EM57" s="1">
        <f>ROUND(CC57/((BW57*(1+属性投放!$E$10)+属性投放!$F$10*EB57)*(1+属性投放!$G$10)*(1+属性投放!$H$10)),1)</f>
        <v>5.8</v>
      </c>
      <c r="EN57" s="1">
        <f>ROUND(CP57/((BW57*(1+属性投放!$E$10)+属性投放!$F$10*EB57)*(1+属性投放!$G$10)*(1+属性投放!$H$10)),1)</f>
        <v>5.8</v>
      </c>
      <c r="EO57" s="1">
        <f>ROUND(DC57/((BW57*(1+属性投放!$E$10)+属性投放!$F$10*EB57)*(1+属性投放!$G$10)*(1+属性投放!$H$10)),1)</f>
        <v>6.7</v>
      </c>
      <c r="EP57" s="1">
        <f>ROUND(DP57/((BW57*(1+属性投放!$E$10)+属性投放!$F$10*EB57)*(1+属性投放!$G$10)*(1+属性投放!$H$10)),1)</f>
        <v>14.4</v>
      </c>
    </row>
    <row r="58" spans="2:146">
      <c r="B58" s="1">
        <v>55</v>
      </c>
      <c r="C58" s="9">
        <f>ROUND(属性投放!D$4+装备属性!D$4*IF($B58&lt;10,1,ROUNDDOWN($B58,-1))+SUM(属性投放!E$37:E$45)*$B58+VLOOKUP($C$2,一级属性!$E$41:$P$64,COLUMNS(一级属性!$E$41:G$64),0)*($B58+0.25*IF($B58&lt;10,1,ROUNDDOWN($B58,-1)))+VLOOKUP($C$2,宝石属性!$B$43:$M$66,COLUMNS(宝石属性!$B$43:D$66),0)*10*VLOOKUP(ROUNDDOWN($B58,-1),宝石属性!$B$25:$N$41,2,0)*VLOOKUP(ROUNDDOWN($B58,-1),宝石属性!$B$25:$N$41,3,0)+VLOOKUP($C$2,职业被动!$B$6:$M$29,COLUMNS(职业被动!$B$6:D$29),0)*$B58,0)</f>
        <v>3025</v>
      </c>
      <c r="D58" s="9">
        <f>ROUND(属性投放!E$4+装备属性!E$4*IF($B58&lt;10,1,ROUNDDOWN($B58,-1))+SUM(属性投放!F$37:F$38)*$B58+VLOOKUP($C$2,一级属性!$E$67:$P$90,COLUMNS(一级属性!$E$67:H$90),0)*$B58+VLOOKUP($C$2,宝石属性!$B$43:$M$66,COLUMNS(宝石属性!$B$43:E$66),0)*10*VLOOKUP(ROUNDDOWN($B58,-1),宝石属性!$B$25:$N$41,2,0)*VLOOKUP(ROUNDDOWN($B58,-1),宝石属性!$B$25:$N$41,3,0)+VLOOKUP($C$2,职业被动!$B$6:$M$29,COLUMNS(职业被动!$B$6:E$29),0)*$B58,0)</f>
        <v>1435</v>
      </c>
      <c r="E58" s="9">
        <f>ROUND(属性投放!F$4+装备属性!F$4*IF($B58&lt;10,1,ROUNDDOWN($B58,-1))+SUM(属性投放!G$37:G$38)*$B58+VLOOKUP($C$2,一级属性!$E$67:$P$90,COLUMNS(一级属性!$E$67:I$90),0)*$B58+VLOOKUP($C$2,宝石属性!$B$43:$M$66,COLUMNS(宝石属性!$B$43:F$66),0)*10*VLOOKUP(ROUNDDOWN($B58,-1),宝石属性!$B$25:$N$41,2,0)*VLOOKUP(ROUNDDOWN($B58,-1),宝石属性!$B$25:$N$41,3,0)+VLOOKUP($C$2,职业被动!$B$6:$M$29,COLUMNS(职业被动!$B$6:F$29),0)*$B58,0)</f>
        <v>1073</v>
      </c>
      <c r="F58" s="9">
        <f>ROUND(属性投放!G$4+装备属性!G$4*IF($B58&lt;10,1,ROUNDDOWN($B58,-1))+SUM(属性投放!H$37:H$38)*$B58+VLOOKUP($C$2,一级属性!$E$67:$P$90,COLUMNS(一级属性!$E$67:J$90),0)*$B58+VLOOKUP($C$2,宝石属性!$B$43:$M$66,COLUMNS(宝石属性!$B$43:G$66),0)*10*VLOOKUP(ROUNDDOWN($B58,-1),宝石属性!$B$25:$N$41,2,0)*VLOOKUP(ROUNDDOWN($B58,-1),宝石属性!$B$25:$N$41,3,0)+VLOOKUP($C$2,职业被动!$B$6:$M$29,COLUMNS(职业被动!$B$6:G$29),0)*$B58,0)</f>
        <v>546</v>
      </c>
      <c r="G58" s="9">
        <f>ROUND(属性投放!H$4+装备属性!H$4*IF($B58&lt;10,1,ROUNDDOWN($B58,-1))+SUM(属性投放!I$37:I$38)*$B58+VLOOKUP($C$2,一级属性!$E$67:$P$90,COLUMNS(一级属性!$E$67:K$90),0)*$B58+VLOOKUP($C$2,宝石属性!$B$43:$M$66,COLUMNS(宝石属性!$B$43:H$66),0)*10*VLOOKUP(ROUNDDOWN($B58,-1),宝石属性!$B$25:$N$41,2,0)*VLOOKUP(ROUNDDOWN($B58,-1),宝石属性!$B$25:$N$41,3,0)+VLOOKUP($C$2,职业被动!$B$6:$M$29,COLUMNS(职业被动!$B$6:H$29),0)*$B58,0)</f>
        <v>395</v>
      </c>
      <c r="H58" s="9">
        <f>ROUND(属性投放!I$4+装备属性!I$4*IF($B58&lt;10,1,ROUNDDOWN($B58,-1))+SUM(属性投放!J$37:J$38)*$B58+VLOOKUP($C$2,一级属性!$E$67:$P$90,COLUMNS(一级属性!$E$67:L$90),0)*$B58+VLOOKUP($C$2,宝石属性!$B$43:$M$66,COLUMNS(宝石属性!$B$43:I$66),0)*10*VLOOKUP(ROUNDDOWN($B58,-1),宝石属性!$B$25:$N$41,2,0)*VLOOKUP(ROUNDDOWN($B58,-1),宝石属性!$B$25:$N$41,3,0)+VLOOKUP($C$2,职业被动!$B$6:$M$29,COLUMNS(职业被动!$B$6:I$29),0)*$B58,0)</f>
        <v>580</v>
      </c>
      <c r="I58" s="9">
        <f>ROUND(属性投放!J$4+装备属性!J$4*IF($B58&lt;10,1,ROUNDDOWN($B58,-1))+SUM(属性投放!K$37:K$38)*$B58+VLOOKUP($C$2,一级属性!$E$67:$P$90,COLUMNS(一级属性!$E$67:M$90),0)*$B58+VLOOKUP($C$2,宝石属性!$B$43:$M$66,COLUMNS(宝石属性!$B$43:J$66),0)*10*VLOOKUP(ROUNDDOWN($B58,-1),宝石属性!$B$25:$N$41,2,0)*VLOOKUP(ROUNDDOWN($B58,-1),宝石属性!$B$25:$N$41,3,0)+VLOOKUP($C$2,职业被动!$B$6:$M$29,COLUMNS(职业被动!$B$6:J$29),0)*$B58,0)</f>
        <v>374</v>
      </c>
      <c r="J58" s="9">
        <f>ROUND(属性投放!K$4+装备属性!K$4*IF($B58&lt;10,1,ROUNDDOWN($B58,-1))+SUM(属性投放!L$37:L$38)*$B58+VLOOKUP($C$2,一级属性!$E$67:$P$90,COLUMNS(一级属性!$E$67:N$90),0)*$B58+VLOOKUP($C$2,宝石属性!$B$43:$M$66,COLUMNS(宝石属性!$B$43:K$66),0)*10*VLOOKUP(ROUNDDOWN($B58,-1),宝石属性!$B$25:$N$41,2,0)*VLOOKUP(ROUNDDOWN($B58,-1),宝石属性!$B$25:$N$41,3,0)+VLOOKUP($C$2,职业被动!$B$6:$M$29,COLUMNS(职业被动!$B$6:K$29),0)*$B58,0)</f>
        <v>198</v>
      </c>
      <c r="K58" s="9">
        <f>ROUND(属性投放!L$4+装备属性!L$4*IF($B58&lt;10,1,ROUNDDOWN($B58,-1))+SUM(属性投放!M$37:M$38)*$B58+VLOOKUP($C$2,一级属性!$E$67:$P$90,COLUMNS(一级属性!$E$67:O$90),0)*$B58+VLOOKUP($C$2,宝石属性!$B$43:$M$66,COLUMNS(宝石属性!$B$43:L$66),0)*10*VLOOKUP(ROUNDDOWN($B58,-1),宝石属性!$B$25:$N$41,2,0)*VLOOKUP(ROUNDDOWN($B58,-1),宝石属性!$B$25:$N$41,3,0)+VLOOKUP($C$2,职业被动!$B$6:$M$29,COLUMNS(职业被动!$B$6:L$29),0)*$B58,0)</f>
        <v>17</v>
      </c>
      <c r="L58" s="9">
        <f>ROUND(属性投放!M$4+装备属性!M$4*IF($B58&lt;10,1,ROUNDDOWN($B58,-1))+SUM(属性投放!N$37:N$38)*$B58+VLOOKUP($C$2,一级属性!$E$67:$P$90,COLUMNS(一级属性!$E$67:P$90),0)*$B58+VLOOKUP($C$2,宝石属性!$B$43:$M$66,COLUMNS(宝石属性!$B$43:M$66),0)*10*VLOOKUP(ROUNDDOWN($B58,-1),宝石属性!$B$25:$N$41,2,0)*VLOOKUP(ROUNDDOWN($B58,-1),宝石属性!$B$25:$N$41,3,0)+VLOOKUP($C$2,职业被动!$B$6:$M$29,COLUMNS(职业被动!$B$6:M$29),0)*$B58,0)</f>
        <v>587</v>
      </c>
      <c r="M58" s="48">
        <f>属性价值和能力评分!$F$9+ROUND(属性价值和能力评分!$F$38*10,0)*B58+ROUND((SUM(装备属性!$W$9:$W$14)+属性价值和能力评分!$F$38*1.25+1.4+2.8)*IF(B58&lt;10,1,ROUNDDOWN(B58,-1)),0)+15*VLOOKUP(ROUNDDOWN(B58,-1),宝石属性!$B$26:$D$41,2,0)*6*VLOOKUP(ROUNDDOWN(B58,-1),宝石属性!$B$26:$D$41,3,0)+(属性价值和能力评分!$F$49*9+属性价值和能力评分!$F$50*2+属性价值和能力评分!$F$53*8/5)*B58</f>
        <v>9958</v>
      </c>
      <c r="N58" s="20"/>
      <c r="O58" s="1">
        <v>55</v>
      </c>
      <c r="P58" s="9">
        <f>ROUND(属性投放!D$4+装备属性!D$4*IF($O58&lt;10,1,ROUNDDOWN($O58,-1))+SUM(属性投放!E$37:E$45)*$O58+VLOOKUP($P$2,一级属性!$E$41:$P$64,COLUMNS(一级属性!$E$41:G$64),0)*($O58+0.25*IF($O58&lt;10,1,ROUNDDOWN($O58,-1)))+VLOOKUP($P$2,宝石属性!$B$43:$M$66,COLUMNS(宝石属性!$B$43:D$66),0)*10*VLOOKUP(ROUNDDOWN($O58,-1),宝石属性!$B$25:$N$41,2,0)*VLOOKUP(ROUNDDOWN($O58,-1),宝石属性!$B$25:$N$41,3,0)+VLOOKUP($P$2,职业被动!$B$6:$M$29,COLUMNS(职业被动!$B$6:D$29),0)*$O58,0)</f>
        <v>3795</v>
      </c>
      <c r="Q58" s="9">
        <f>ROUND(属性投放!E$4+装备属性!E$4*IF($O58&lt;10,1,ROUNDDOWN($O58,-1))+SUM(属性投放!F$37:F$45)*$O58+VLOOKUP($P$2,一级属性!$E$41:$P$64,COLUMNS(一级属性!$E$41:H$64),0)*($O58+0.25*IF($O58&lt;10,1,ROUNDDOWN($O58,-1)))+VLOOKUP($P$2,宝石属性!$B$43:$M$66,COLUMNS(宝石属性!$B$43:E$66),0)*10*VLOOKUP(ROUNDDOWN($O58,-1),宝石属性!$B$25:$N$41,2,0)*VLOOKUP(ROUNDDOWN($O58,-1),宝石属性!$B$25:$N$41,3,0)+VLOOKUP($P$2,职业被动!$B$6:$M$29,COLUMNS(职业被动!$B$6:E$29),0)*$O58,0)</f>
        <v>2448</v>
      </c>
      <c r="R58" s="9">
        <f>ROUND(属性投放!F$4+装备属性!F$4*IF($O58&lt;10,1,ROUNDDOWN($O58,-1))+SUM(属性投放!G$37:G$45)*$O58+VLOOKUP($P$2,一级属性!$E$41:$P$64,COLUMNS(一级属性!$E$41:I$64),0)*($O58+0.25*IF($O58&lt;10,1,ROUNDDOWN($O58,-1)))+VLOOKUP($P$2,宝石属性!$B$43:$M$66,COLUMNS(宝石属性!$B$43:F$66),0)*10*VLOOKUP(ROUNDDOWN($O58,-1),宝石属性!$B$25:$N$41,2,0)*VLOOKUP(ROUNDDOWN($O58,-1),宝石属性!$B$25:$N$41,3,0)+VLOOKUP($P$2,职业被动!$B$6:$M$29,COLUMNS(职业被动!$B$6:F$29),0)*$O58,0)</f>
        <v>620</v>
      </c>
      <c r="S58" s="9">
        <f>ROUND(属性投放!G$4+装备属性!G$4*IF($O58&lt;10,1,ROUNDDOWN($O58,-1))+SUM(属性投放!H$37:H$45)*$O58+VLOOKUP($P$2,一级属性!$E$41:$P$64,COLUMNS(一级属性!$E$41:J$64),0)*($O58+0.25*IF($O58&lt;10,1,ROUNDDOWN($O58,-1)))+VLOOKUP($P$2,宝石属性!$B$43:$M$66,COLUMNS(宝石属性!$B$43:G$66),0)*10*VLOOKUP(ROUNDDOWN($O58,-1),宝石属性!$B$25:$N$41,2,0)*VLOOKUP(ROUNDDOWN($O58,-1),宝石属性!$B$25:$N$41,3,0)+VLOOKUP($P$2,职业被动!$B$6:$M$29,COLUMNS(职业被动!$B$6:G$29),0)*$O58,0)</f>
        <v>491</v>
      </c>
      <c r="T58" s="9">
        <f>ROUND(属性投放!H$4+装备属性!H$4*IF($O58&lt;10,1,ROUNDDOWN($O58,-1))+SUM(属性投放!I$37:I$45)*$O58+VLOOKUP($P$2,一级属性!$E$41:$P$64,COLUMNS(一级属性!$E$41:K$64),0)*($O58+0.25*IF($O58&lt;10,1,ROUNDDOWN($O58,-1)))+VLOOKUP($P$2,宝石属性!$B$43:$M$66,COLUMNS(宝石属性!$B$43:H$66),0)*10*VLOOKUP(ROUNDDOWN($O58,-1),宝石属性!$B$25:$N$41,2,0)*VLOOKUP(ROUNDDOWN($O58,-1),宝石属性!$B$25:$N$41,3,0)+VLOOKUP($P$2,职业被动!$B$6:$M$29,COLUMNS(职业被动!$B$6:H$29),0)*$O58,0)</f>
        <v>653</v>
      </c>
      <c r="U58" s="9">
        <f>ROUND(属性投放!I$4+装备属性!I$4*IF($O58&lt;10,1,ROUNDDOWN($O58,-1))+SUM(属性投放!J$37:J$45)*$O58+VLOOKUP($P$2,一级属性!$E$41:$P$64,COLUMNS(一级属性!$E$41:L$64),0)*($O58+0.25*IF($O58&lt;10,1,ROUNDDOWN($O58,-1)))+VLOOKUP($P$2,宝石属性!$B$43:$M$66,COLUMNS(宝石属性!$B$43:I$66),0)*10*VLOOKUP(ROUNDDOWN($O58,-1),宝石属性!$B$25:$N$41,2,0)*VLOOKUP(ROUNDDOWN($O58,-1),宝石属性!$B$25:$N$41,3,0)+VLOOKUP($P$2,职业被动!$B$6:$M$29,COLUMNS(职业被动!$B$6:I$29),0)*$O58,0)</f>
        <v>617</v>
      </c>
      <c r="V58" s="9">
        <f>ROUND(属性投放!J$4+装备属性!J$4*IF($O58&lt;10,1,ROUNDDOWN($O58,-1))+SUM(属性投放!K$37:K$45)*$O58+VLOOKUP($P$2,一级属性!$E$41:$P$64,COLUMNS(一级属性!$E$41:M$64),0)*($O58+0.25*IF($O58&lt;10,1,ROUNDDOWN($O58,-1)))+VLOOKUP($P$2,宝石属性!$B$43:$M$66,COLUMNS(宝石属性!$B$43:J$66),0)*10*VLOOKUP(ROUNDDOWN($O58,-1),宝石属性!$B$25:$N$41,2,0)*VLOOKUP(ROUNDDOWN($O58,-1),宝石属性!$B$25:$N$41,3,0)+VLOOKUP($P$2,职业被动!$B$6:$M$29,COLUMNS(职业被动!$B$6:J$29),0)*$O58,0)</f>
        <v>420</v>
      </c>
      <c r="W58" s="9">
        <f>ROUND(属性投放!K$4+装备属性!K$4*IF($O58&lt;10,1,ROUNDDOWN($O58,-1))+SUM(属性投放!L$37:L$45)*$O58+VLOOKUP($P$2,一级属性!$E$41:$P$64,COLUMNS(一级属性!$E$41:N$64),0)*($O58+0.25*IF($O58&lt;10,1,ROUNDDOWN($O58,-1)))+VLOOKUP($P$2,宝石属性!$B$43:$M$66,COLUMNS(宝石属性!$B$43:K$66),0)*10*VLOOKUP(ROUNDDOWN($O58,-1),宝石属性!$B$25:$N$41,2,0)*VLOOKUP(ROUNDDOWN($O58,-1),宝石属性!$B$25:$N$41,3,0)+VLOOKUP($P$2,职业被动!$B$6:$M$29,COLUMNS(职业被动!$B$6:K$29),0)*$O58,0)</f>
        <v>238</v>
      </c>
      <c r="X58" s="9">
        <f>ROUND(属性投放!L$4+装备属性!L$4*IF($O58&lt;10,1,ROUNDDOWN($O58,-1))+SUM(属性投放!M$37:M$45)*$O58+VLOOKUP($P$2,一级属性!$E$41:$P$64,COLUMNS(一级属性!$E$41:O$64),0)*($O58+0.25*IF($O58&lt;10,1,ROUNDDOWN($O58,-1)))+VLOOKUP($P$2,宝石属性!$B$43:$M$66,COLUMNS(宝石属性!$B$43:L$66),0)*10*VLOOKUP(ROUNDDOWN($O58,-1),宝石属性!$B$25:$N$41,2,0)*VLOOKUP(ROUNDDOWN($O58,-1),宝石属性!$B$25:$N$41,3,0)+VLOOKUP($P$2,职业被动!$B$6:$M$29,COLUMNS(职业被动!$B$6:L$29),0)*$O58,0)</f>
        <v>17</v>
      </c>
      <c r="Y58" s="9">
        <f>ROUND(属性投放!M$4+装备属性!M$4*IF($O58&lt;10,1,ROUNDDOWN($O58,-1))+SUM(属性投放!N$37:N$45)*$O58+VLOOKUP($P$2,一级属性!$E$41:$P$64,COLUMNS(一级属性!$E$41:P$64),0)*($O58+0.25*IF($O58&lt;10,1,ROUNDDOWN($O58,-1)))+VLOOKUP($P$2,宝石属性!$B$43:$M$66,COLUMNS(宝石属性!$B$43:M$66),0)*10*VLOOKUP(ROUNDDOWN($O58,-1),宝石属性!$B$25:$N$41,2,0)*VLOOKUP(ROUNDDOWN($O58,-1),宝石属性!$B$25:$N$41,3,0)+VLOOKUP($P$2,职业被动!$B$6:$M$29,COLUMNS(职业被动!$B$6:M$29),0)*$O58,0)</f>
        <v>587</v>
      </c>
      <c r="Z58" s="48">
        <f>属性价值和能力评分!$F$9+ROUND(属性价值和能力评分!$F$38*10,0)*O58+ROUND((SUM(装备属性!$W$9:$W$14)+属性价值和能力评分!$F$38*1.25+1.4+2.8)*IF(O58&lt;10,1,ROUNDDOWN(O58,-1)),0)+15*VLOOKUP(ROUNDDOWN(O58,-1),宝石属性!$B$26:$D$41,2,0)*6*VLOOKUP(ROUNDDOWN(O58,-1),宝石属性!$B$26:$D$41,3,0)+(属性价值和能力评分!$F$49*9+属性价值和能力评分!$F$50*2+属性价值和能力评分!$F$53*8/5)*O58</f>
        <v>9958</v>
      </c>
      <c r="AB58" s="1">
        <v>55</v>
      </c>
      <c r="AC58" s="9">
        <f>ROUND(属性投放!D$4+装备属性!D$4*IF($AB58&lt;10,1,ROUNDDOWN($AB58,-1))+SUM(属性投放!E$37:E$45)*$AB58+VLOOKUP($AC$2,一级属性!$E$41:$P$64,COLUMNS(一级属性!$E$41:G$64),0)*($AB58+0.25*IF($AB58&lt;10,1,ROUNDDOWN($AB58,-1)))+VLOOKUP($AC$2,宝石属性!$B$43:$M$66,COLUMNS(宝石属性!$B$43:D$66),0)*10*VLOOKUP(ROUNDDOWN($AB58,-1),宝石属性!$B$25:$N$41,2,0)*VLOOKUP(ROUNDDOWN($AB58,-1),宝石属性!$B$25:$N$41,3,0)+VLOOKUP($AC$2,职业被动!$B$6:$M$29,COLUMNS(职业被动!$B$6:D$29),0)*$AB58,0)</f>
        <v>3410</v>
      </c>
      <c r="AD58" s="9">
        <f>ROUND(属性投放!E$4+装备属性!E$4*IF($AB58&lt;10,1,ROUNDDOWN($AB58,-1))+SUM(属性投放!F$37:F$45)*$AB58+VLOOKUP($AC$2,一级属性!$E$41:$P$64,COLUMNS(一级属性!$E$41:H$64),0)*($AB58+0.25*IF($AB58&lt;10,1,ROUNDDOWN($AB58,-1)))+VLOOKUP($AC$2,宝石属性!$B$43:$M$66,COLUMNS(宝石属性!$B$43:E$66),0)*10*VLOOKUP(ROUNDDOWN($AB58,-1),宝石属性!$B$25:$N$41,2,0)*VLOOKUP(ROUNDDOWN($AB58,-1),宝石属性!$B$25:$N$41,3,0)+VLOOKUP($AC$2,职业被动!$B$6:$M$29,COLUMNS(职业被动!$B$6:E$29),0)*$AB58,0)</f>
        <v>1435</v>
      </c>
      <c r="AE58" s="9">
        <f>ROUND(属性投放!F$4+装备属性!F$4*IF($AB58&lt;10,1,ROUNDDOWN($AB58,-1))+SUM(属性投放!G$37:G$45)*$AB58+VLOOKUP($AC$2,一级属性!$E$41:$P$64,COLUMNS(一级属性!$E$41:I$64),0)*($AB58+0.25*IF($AB58&lt;10,1,ROUNDDOWN($AB58,-1)))+VLOOKUP($AC$2,宝石属性!$B$43:$M$66,COLUMNS(宝石属性!$B$43:F$66),0)*10*VLOOKUP(ROUNDDOWN($AB58,-1),宝石属性!$B$25:$N$41,2,0)*VLOOKUP(ROUNDDOWN($AB58,-1),宝石属性!$B$25:$N$41,3,0)+VLOOKUP($AC$2,职业被动!$B$6:$M$29,COLUMNS(职业被动!$B$6:F$29),0)*$AB58,0)</f>
        <v>930</v>
      </c>
      <c r="AF58" s="9">
        <f>ROUND(属性投放!G$4+装备属性!G$4*IF($AB58&lt;10,1,ROUNDDOWN($AB58,-1))+SUM(属性投放!H$37:H$45)*$AB58+VLOOKUP($AC$2,一级属性!$E$41:$P$64,COLUMNS(一级属性!$E$41:J$64),0)*($AB58+0.25*IF($AB58&lt;10,1,ROUNDDOWN($AB58,-1)))+VLOOKUP($AC$2,宝石属性!$B$43:$M$66,COLUMNS(宝石属性!$B$43:G$66),0)*10*VLOOKUP(ROUNDDOWN($AB58,-1),宝石属性!$B$25:$N$41,2,0)*VLOOKUP(ROUNDDOWN($AB58,-1),宝石属性!$B$25:$N$41,3,0)+VLOOKUP($AC$2,职业被动!$B$6:$M$29,COLUMNS(职业被动!$B$6:G$29),0)*$AB58,0)</f>
        <v>601</v>
      </c>
      <c r="AG58" s="9">
        <f>ROUND(属性投放!H$4+装备属性!H$4*IF($AB58&lt;10,1,ROUNDDOWN($AB58,-1))+SUM(属性投放!I$37:I$45)*$AB58+VLOOKUP($AC$2,一级属性!$E$41:$P$64,COLUMNS(一级属性!$E$41:K$64),0)*($AB58+0.25*IF($AB58&lt;10,1,ROUNDDOWN($AB58,-1)))+VLOOKUP($AC$2,宝石属性!$B$43:$M$66,COLUMNS(宝石属性!$B$43:H$66),0)*10*VLOOKUP(ROUNDDOWN($AB58,-1),宝石属性!$B$25:$N$41,2,0)*VLOOKUP(ROUNDDOWN($AB58,-1),宝石属性!$B$25:$N$41,3,0)+VLOOKUP($AC$2,职业被动!$B$6:$M$29,COLUMNS(职业被动!$B$6:H$29),0)*$AB58,0)</f>
        <v>395</v>
      </c>
      <c r="AH58" s="9">
        <f>ROUND(属性投放!I$4+装备属性!I$4*IF($AB58&lt;10,1,ROUNDDOWN($AB58,-1))+SUM(属性投放!J$37:J$45)*$AB58+VLOOKUP($AC$2,一级属性!$E$41:$P$64,COLUMNS(一级属性!$E$41:L$64),0)*($AB58+0.25*IF($AB58&lt;10,1,ROUNDDOWN($AB58,-1)))+VLOOKUP($AC$2,宝石属性!$B$43:$M$66,COLUMNS(宝石属性!$B$43:I$66),0)*10*VLOOKUP(ROUNDDOWN($AB58,-1),宝石属性!$B$25:$N$41,2,0)*VLOOKUP(ROUNDDOWN($AB58,-1),宝石属性!$B$25:$N$41,3,0)+VLOOKUP($AC$2,职业被动!$B$6:$M$29,COLUMNS(职业被动!$B$6:I$29),0)*$AB58,0)</f>
        <v>576</v>
      </c>
      <c r="AI58" s="9">
        <f>ROUND(属性投放!J$4+装备属性!J$4*IF($AB58&lt;10,1,ROUNDDOWN($AB58,-1))+SUM(属性投放!K$37:K$45)*$AB58+VLOOKUP($AC$2,一级属性!$E$41:$P$64,COLUMNS(一级属性!$E$41:M$64),0)*($AB58+0.25*IF($AB58&lt;10,1,ROUNDDOWN($AB58,-1)))+VLOOKUP($AC$2,宝石属性!$B$43:$M$66,COLUMNS(宝石属性!$B$43:J$66),0)*10*VLOOKUP(ROUNDDOWN($AB58,-1),宝石属性!$B$25:$N$41,2,0)*VLOOKUP(ROUNDDOWN($AB58,-1),宝石属性!$B$25:$N$41,3,0)+VLOOKUP($AC$2,职业被动!$B$6:$M$29,COLUMNS(职业被动!$B$6:J$29),0)*$AB58,0)</f>
        <v>373</v>
      </c>
      <c r="AJ58" s="9">
        <f>ROUND(属性投放!K$4+装备属性!K$4*IF($AB58&lt;10,1,ROUNDDOWN($AB58,-1))+SUM(属性投放!L$37:L$45)*$AB58+VLOOKUP($AC$2,一级属性!$E$41:$P$64,COLUMNS(一级属性!$E$41:N$64),0)*($AB58+0.25*IF($AB58&lt;10,1,ROUNDDOWN($AB58,-1)))+VLOOKUP($AC$2,宝石属性!$B$43:$M$66,COLUMNS(宝石属性!$B$43:K$66),0)*10*VLOOKUP(ROUNDDOWN($AB58,-1),宝石属性!$B$25:$N$41,2,0)*VLOOKUP(ROUNDDOWN($AB58,-1),宝石属性!$B$25:$N$41,3,0)+VLOOKUP($AC$2,职业被动!$B$6:$M$29,COLUMNS(职业被动!$B$6:K$29),0)*$AB58,0)</f>
        <v>198</v>
      </c>
      <c r="AK58" s="9">
        <f>ROUND(属性投放!L$4+装备属性!L$4*IF($AB58&lt;10,1,ROUNDDOWN($AB58,-1))+SUM(属性投放!M$37:M$45)*$AB58+VLOOKUP($AC$2,一级属性!$E$41:$P$64,COLUMNS(一级属性!$E$41:O$64),0)*($AB58+0.25*IF($AB58&lt;10,1,ROUNDDOWN($AB58,-1)))+VLOOKUP($AC$2,宝石属性!$B$43:$M$66,COLUMNS(宝石属性!$B$43:L$66),0)*10*VLOOKUP(ROUNDDOWN($AB58,-1),宝石属性!$B$25:$N$41,2,0)*VLOOKUP(ROUNDDOWN($AB58,-1),宝石属性!$B$25:$N$41,3,0)+VLOOKUP($AC$2,职业被动!$B$6:$M$29,COLUMNS(职业被动!$B$6:L$29),0)*$AB58,0)</f>
        <v>17</v>
      </c>
      <c r="AL58" s="9">
        <f>ROUND(属性投放!M$4+装备属性!M$4*IF($AB58&lt;10,1,ROUNDDOWN($AB58,-1))+SUM(属性投放!N$37:N$45)*$AB58+VLOOKUP($AC$2,一级属性!$E$41:$P$64,COLUMNS(一级属性!$E$41:P$64),0)*($AB58+0.25*IF($AB58&lt;10,1,ROUNDDOWN($AB58,-1)))+VLOOKUP($AC$2,宝石属性!$B$43:$M$66,COLUMNS(宝石属性!$B$43:M$66),0)*10*VLOOKUP(ROUNDDOWN($AB58,-1),宝石属性!$B$25:$N$41,2,0)*VLOOKUP(ROUNDDOWN($AB58,-1),宝石属性!$B$25:$N$41,3,0)+VLOOKUP($AC$2,职业被动!$B$6:$M$29,COLUMNS(职业被动!$B$6:M$29),0)*$AB58,0)</f>
        <v>587</v>
      </c>
      <c r="AM58" s="48">
        <f>属性价值和能力评分!$F$9+ROUND(属性价值和能力评分!$F$38*10,0)*AB58+ROUND((SUM(装备属性!$W$9:$W$14)+属性价值和能力评分!$F$38*1.25+1.4+2.8)*IF(AB58&lt;10,1,ROUNDDOWN(AB58,-1)),0)+15*VLOOKUP(ROUNDDOWN(AB58,-1),宝石属性!$B$26:$D$41,2,0)*6*VLOOKUP(ROUNDDOWN(AB58,-1),宝石属性!$B$26:$D$41,3,0)+(属性价值和能力评分!$F$49*9+属性价值和能力评分!$F$50*2+属性价值和能力评分!$F$53*8/5)*AB58</f>
        <v>9958</v>
      </c>
      <c r="AO58" s="1">
        <v>55</v>
      </c>
      <c r="AP58" s="9">
        <f>ROUND(属性投放!D$4+装备属性!D$4*IF($AO58&lt;10,1,ROUNDDOWN($AO58,-1))+SUM(属性投放!E$37:E$45)*$AO58+VLOOKUP($AP$2,一级属性!$E$41:$P$64,COLUMNS(一级属性!$E$41:G$64),0)*($AO58+0.25*IF($AO58&lt;10,1,ROUNDDOWN($AO58,-1)))+VLOOKUP($AP$2,宝石属性!$B$43:$M$66,COLUMNS(宝石属性!$B$43:D$66),0)*10*VLOOKUP(ROUNDDOWN($AO58,-1),宝石属性!$B$25:$N$41,2,0)*VLOOKUP(ROUNDDOWN($AO58,-1),宝石属性!$B$25:$N$41,3,0)+VLOOKUP($AP$2,职业被动!$B$6:$M$29,COLUMNS(职业被动!$B$6:D$29),0)*$AO58,0)</f>
        <v>3410</v>
      </c>
      <c r="AQ58" s="9">
        <f>ROUND(属性投放!E$4+装备属性!E$4*IF($AO58&lt;10,1,ROUNDDOWN($AO58,-1))+SUM(属性投放!F$37:F$45)*$AO58+VLOOKUP($AP$2,一级属性!$E$41:$P$64,COLUMNS(一级属性!$E$41:H$64),0)*($AO58+0.25*IF($AO58&lt;10,1,ROUNDDOWN($AO58,-1)))+VLOOKUP($AP$2,宝石属性!$B$43:$M$66,COLUMNS(宝石属性!$B$43:E$66),0)*10*VLOOKUP(ROUNDDOWN($AO58,-1),宝石属性!$B$25:$N$41,2,0)*VLOOKUP(ROUNDDOWN($AO58,-1),宝石属性!$B$25:$N$41,3,0)+VLOOKUP($AP$2,职业被动!$B$6:$M$29,COLUMNS(职业被动!$B$6:E$29),0)*$AO58,0)</f>
        <v>2448</v>
      </c>
      <c r="AR58" s="9">
        <f>ROUND(属性投放!F$4+装备属性!F$4*IF($AO58&lt;10,1,ROUNDDOWN($AO58,-1))+SUM(属性投放!G$37:G$45)*$AO58+VLOOKUP($AP$2,一级属性!$E$41:$P$64,COLUMNS(一级属性!$E$41:I$64),0)*($AO58+0.25*IF($AO58&lt;10,1,ROUNDDOWN($AO58,-1)))+VLOOKUP($AP$2,宝石属性!$B$43:$M$66,COLUMNS(宝石属性!$B$43:F$66),0)*10*VLOOKUP(ROUNDDOWN($AO58,-1),宝石属性!$B$25:$N$41,2,0)*VLOOKUP(ROUNDDOWN($AO58,-1),宝石属性!$B$25:$N$41,3,0)+VLOOKUP($AP$2,职业被动!$B$6:$M$29,COLUMNS(职业被动!$B$6:F$29),0)*$AO58,0)</f>
        <v>620</v>
      </c>
      <c r="AS58" s="9">
        <f>ROUND(属性投放!G$4+装备属性!G$4*IF($AO58&lt;10,1,ROUNDDOWN($AO58,-1))+SUM(属性投放!H$37:H$45)*$AO58+VLOOKUP($AP$2,一级属性!$E$41:$P$64,COLUMNS(一级属性!$E$41:J$64),0)*($AO58+0.25*IF($AO58&lt;10,1,ROUNDDOWN($AO58,-1)))+VLOOKUP($AP$2,宝石属性!$B$43:$M$66,COLUMNS(宝石属性!$B$43:G$66),0)*10*VLOOKUP(ROUNDDOWN($AO58,-1),宝石属性!$B$25:$N$41,2,0)*VLOOKUP(ROUNDDOWN($AO58,-1),宝石属性!$B$25:$N$41,3,0)+VLOOKUP($AP$2,职业被动!$B$6:$M$29,COLUMNS(职业被动!$B$6:G$29),0)*$AO58,0)</f>
        <v>491</v>
      </c>
      <c r="AT58" s="9">
        <f>ROUND(属性投放!H$4+装备属性!H$4*IF($AO58&lt;10,1,ROUNDDOWN($AO58,-1))+SUM(属性投放!I$37:I$45)*$AO58+VLOOKUP($AP$2,一级属性!$E$41:$P$64,COLUMNS(一级属性!$E$41:K$64),0)*($AO58+0.25*IF($AO58&lt;10,1,ROUNDDOWN($AO58,-1)))+VLOOKUP($AP$2,宝石属性!$B$43:$M$66,COLUMNS(宝石属性!$B$43:H$66),0)*10*VLOOKUP(ROUNDDOWN($AO58,-1),宝石属性!$B$25:$N$41,2,0)*VLOOKUP(ROUNDDOWN($AO58,-1),宝石属性!$B$25:$N$41,3,0)+VLOOKUP($AP$2,职业被动!$B$6:$M$29,COLUMNS(职业被动!$B$6:H$29),0)*$AO58,0)</f>
        <v>598</v>
      </c>
      <c r="AU58" s="9">
        <f>ROUND(属性投放!I$4+装备属性!I$4*IF($AO58&lt;10,1,ROUNDDOWN($AO58,-1))+SUM(属性投放!J$37:J$45)*$AO58+VLOOKUP($AP$2,一级属性!$E$41:$P$64,COLUMNS(一级属性!$E$41:L$64),0)*($AO58+0.25*IF($AO58&lt;10,1,ROUNDDOWN($AO58,-1)))+VLOOKUP($AP$2,宝石属性!$B$43:$M$66,COLUMNS(宝石属性!$B$43:I$66),0)*10*VLOOKUP(ROUNDDOWN($AO58,-1),宝石属性!$B$25:$N$41,2,0)*VLOOKUP(ROUNDDOWN($AO58,-1),宝石属性!$B$25:$N$41,3,0)+VLOOKUP($AP$2,职业被动!$B$6:$M$29,COLUMNS(职业被动!$B$6:I$29),0)*$AO58,0)</f>
        <v>617</v>
      </c>
      <c r="AV58" s="9">
        <f>ROUND(属性投放!J$4+装备属性!J$4*IF($AO58&lt;10,1,ROUNDDOWN($AO58,-1))+SUM(属性投放!K$37:K$45)*$AO58+VLOOKUP($AP$2,一级属性!$E$41:$P$64,COLUMNS(一级属性!$E$41:M$64),0)*($AO58+0.25*IF($AO58&lt;10,1,ROUNDDOWN($AO58,-1)))+VLOOKUP($AP$2,宝石属性!$B$43:$M$66,COLUMNS(宝石属性!$B$43:J$66),0)*10*VLOOKUP(ROUNDDOWN($AO58,-1),宝石属性!$B$25:$N$41,2,0)*VLOOKUP(ROUNDDOWN($AO58,-1),宝石属性!$B$25:$N$41,3,0)+VLOOKUP($AP$2,职业被动!$B$6:$M$29,COLUMNS(职业被动!$B$6:J$29),0)*$AO58,0)</f>
        <v>420</v>
      </c>
      <c r="AW58" s="9">
        <f>ROUND(属性投放!K$4+装备属性!K$4*IF($AO58&lt;10,1,ROUNDDOWN($AO58,-1))+SUM(属性投放!L$37:L$45)*$AO58+VLOOKUP($AP$2,一级属性!$E$41:$P$64,COLUMNS(一级属性!$E$41:N$64),0)*($AO58+0.25*IF($AO58&lt;10,1,ROUNDDOWN($AO58,-1)))+VLOOKUP($AP$2,宝石属性!$B$43:$M$66,COLUMNS(宝石属性!$B$43:K$66),0)*10*VLOOKUP(ROUNDDOWN($AO58,-1),宝石属性!$B$25:$N$41,2,0)*VLOOKUP(ROUNDDOWN($AO58,-1),宝石属性!$B$25:$N$41,3,0)+VLOOKUP($AP$2,职业被动!$B$6:$M$29,COLUMNS(职业被动!$B$6:K$29),0)*$AO58,0)</f>
        <v>198</v>
      </c>
      <c r="AX58" s="9">
        <f>ROUND(属性投放!L$4+装备属性!L$4*IF($AO58&lt;10,1,ROUNDDOWN($AO58,-1))+SUM(属性投放!M$37:M$45)*$AO58+VLOOKUP($AP$2,一级属性!$E$41:$P$64,COLUMNS(一级属性!$E$41:O$64),0)*($AO58+0.25*IF($AO58&lt;10,1,ROUNDDOWN($AO58,-1)))+VLOOKUP($AP$2,宝石属性!$B$43:$M$66,COLUMNS(宝石属性!$B$43:L$66),0)*10*VLOOKUP(ROUNDDOWN($AO58,-1),宝石属性!$B$25:$N$41,2,0)*VLOOKUP(ROUNDDOWN($AO58,-1),宝石属性!$B$25:$N$41,3,0)+VLOOKUP($AP$2,职业被动!$B$6:$M$29,COLUMNS(职业被动!$B$6:L$29),0)*$AO58,0)</f>
        <v>582</v>
      </c>
      <c r="AY58" s="9">
        <f>ROUND(属性投放!M$4+装备属性!M$4*IF($AO58&lt;10,1,ROUNDDOWN($AO58,-1))+SUM(属性投放!N$37:N$45)*$AO58+VLOOKUP($AP$2,一级属性!$E$41:$P$64,COLUMNS(一级属性!$E$41:P$64),0)*($AO58+0.25*IF($AO58&lt;10,1,ROUNDDOWN($AO58,-1)))+VLOOKUP($AP$2,宝石属性!$B$43:$M$66,COLUMNS(宝石属性!$B$43:M$66),0)*10*VLOOKUP(ROUNDDOWN($AO58,-1),宝石属性!$B$25:$N$41,2,0)*VLOOKUP(ROUNDDOWN($AO58,-1),宝石属性!$B$25:$N$41,3,0)+VLOOKUP($AP$2,职业被动!$B$6:$M$29,COLUMNS(职业被动!$B$6:M$29),0)*$AO58,0)</f>
        <v>587</v>
      </c>
      <c r="AZ58" s="48">
        <f>属性价值和能力评分!$F$9+ROUND(属性价值和能力评分!$F$38*10,0)*AO58+ROUND((SUM(装备属性!$W$9:$W$14)+属性价值和能力评分!$F$38*1.25+1.4+2.8)*IF(AO58&lt;10,1,ROUNDDOWN(AO58,-1)),0)+15*VLOOKUP(ROUNDDOWN(AO58,-1),宝石属性!$B$26:$D$41,2,0)*6*VLOOKUP(ROUNDDOWN(AO58,-1),宝石属性!$B$26:$D$41,3,0)+(属性价值和能力评分!$F$49*9+属性价值和能力评分!$F$50*2+属性价值和能力评分!$F$53*8/5)*AO58</f>
        <v>9958</v>
      </c>
      <c r="BB58" s="1">
        <v>55</v>
      </c>
      <c r="BC58" s="9">
        <f>ROUND(属性投放!D$4+装备属性!D$4*IF($BB58&lt;10,1,ROUNDDOWN($BB58,-1))+SUM(属性投放!E$37:E$45)*$BB58+VLOOKUP($BC$2,一级属性!$E$41:$P$64,COLUMNS(一级属性!$E$41:G$64),0)*($BB58+0.25*IF($BB58&lt;10,1,ROUNDDOWN($BB58,-1)))+VLOOKUP($BC$2,宝石属性!$B$43:$M$66,COLUMNS(宝石属性!$B$43:D$66),0)*10*VLOOKUP(ROUNDDOWN($BB58,-1),宝石属性!$B$25:$N$41,2,0)*VLOOKUP(ROUNDDOWN($BB58,-1),宝石属性!$B$25:$N$41,3,0)+VLOOKUP($BC$2,职业被动!$B$6:$M$29,COLUMNS(职业被动!$B$6:D$29),0)*$BB58,0)</f>
        <v>3025</v>
      </c>
      <c r="BD58" s="9">
        <f>ROUND(属性投放!E$4+装备属性!E$4*IF($BB58&lt;10,1,ROUNDDOWN($BB58,-1))+SUM(属性投放!F$37:F$45)*$BB58+VLOOKUP($BC$2,一级属性!$E$41:$P$64,COLUMNS(一级属性!$E$41:H$64),0)*($BB58+0.25*IF($BB58&lt;10,1,ROUNDDOWN($BB58,-1)))+VLOOKUP($BC$2,宝石属性!$B$43:$M$66,COLUMNS(宝石属性!$B$43:E$66),0)*10*VLOOKUP(ROUNDDOWN($BB58,-1),宝石属性!$B$25:$N$41,2,0)*VLOOKUP(ROUNDDOWN($BB58,-1),宝石属性!$B$25:$N$41,3,0)+VLOOKUP($BC$2,职业被动!$B$6:$M$29,COLUMNS(职业被动!$B$6:E$29),0)*$BB58,0)</f>
        <v>2785</v>
      </c>
      <c r="BE58" s="9">
        <f>ROUND(属性投放!F$4+装备属性!F$4*IF($BB58&lt;10,1,ROUNDDOWN($BB58,-1))+SUM(属性投放!G$37:G$45)*$BB58+VLOOKUP($BC$2,一级属性!$E$41:$P$64,COLUMNS(一级属性!$E$41:I$64),0)*($BB58+0.25*IF($BB58&lt;10,1,ROUNDDOWN($BB58,-1)))+VLOOKUP($BC$2,宝石属性!$B$43:$M$66,COLUMNS(宝石属性!$B$43:F$66),0)*10*VLOOKUP(ROUNDDOWN($BB58,-1),宝石属性!$B$25:$N$41,2,0)*VLOOKUP(ROUNDDOWN($BB58,-1),宝石属性!$B$25:$N$41,3,0)+VLOOKUP($BC$2,职业被动!$B$6:$M$29,COLUMNS(职业被动!$B$6:F$29),0)*$BB58,0)</f>
        <v>620</v>
      </c>
      <c r="BF58" s="9">
        <f>ROUND(属性投放!G$4+装备属性!G$4*IF($BB58&lt;10,1,ROUNDDOWN($BB58,-1))+SUM(属性投放!H$37:H$45)*$BB58+VLOOKUP($BC$2,一级属性!$E$41:$P$64,COLUMNS(一级属性!$E$41:J$64),0)*($BB58+0.25*IF($BB58&lt;10,1,ROUNDDOWN($BB58,-1)))+VLOOKUP($BC$2,宝石属性!$B$43:$M$66,COLUMNS(宝石属性!$B$43:G$66),0)*10*VLOOKUP(ROUNDDOWN($BB58,-1),宝石属性!$B$25:$N$41,2,0)*VLOOKUP(ROUNDDOWN($BB58,-1),宝石属性!$B$25:$N$41,3,0)+VLOOKUP($BC$2,职业被动!$B$6:$M$29,COLUMNS(职业被动!$B$6:G$29),0)*$BB58,0)</f>
        <v>491</v>
      </c>
      <c r="BG58" s="9">
        <f>ROUND(属性投放!H$4+装备属性!H$4*IF($BB58&lt;10,1,ROUNDDOWN($BB58,-1))+SUM(属性投放!I$37:I$45)*$BB58+VLOOKUP($BC$2,一级属性!$E$41:$P$64,COLUMNS(一级属性!$E$41:K$64),0)*($BB58+0.25*IF($BB58&lt;10,1,ROUNDDOWN($BB58,-1)))+VLOOKUP($BC$2,宝石属性!$B$43:$M$66,COLUMNS(宝石属性!$B$43:H$66),0)*10*VLOOKUP(ROUNDDOWN($BB58,-1),宝石属性!$B$25:$N$41,2,0)*VLOOKUP(ROUNDDOWN($BB58,-1),宝石属性!$B$25:$N$41,3,0)+VLOOKUP($BC$2,职业被动!$B$6:$M$29,COLUMNS(职业被动!$B$6:H$29),0)*$BB58,0)</f>
        <v>805</v>
      </c>
      <c r="BH58" s="9">
        <f>ROUND(属性投放!I$4+装备属性!I$4*IF($BB58&lt;10,1,ROUNDDOWN($BB58,-1))+SUM(属性投放!J$37:J$45)*$BB58+VLOOKUP($BC$2,一级属性!$E$41:$P$64,COLUMNS(一级属性!$E$41:L$64),0)*($BB58+0.25*IF($BB58&lt;10,1,ROUNDDOWN($BB58,-1)))+VLOOKUP($BC$2,宝石属性!$B$43:$M$66,COLUMNS(宝石属性!$B$43:I$66),0)*10*VLOOKUP(ROUNDDOWN($BB58,-1),宝石属性!$B$25:$N$41,2,0)*VLOOKUP(ROUNDDOWN($BB58,-1),宝石属性!$B$25:$N$41,3,0)+VLOOKUP($BC$2,职业被动!$B$6:$M$29,COLUMNS(职业被动!$B$6:I$29),0)*$BB58,0)</f>
        <v>739</v>
      </c>
      <c r="BI58" s="9">
        <f>ROUND(属性投放!J$4+装备属性!J$4*IF($BB58&lt;10,1,ROUNDDOWN($BB58,-1))+SUM(属性投放!K$37:K$45)*$BB58+VLOOKUP($BC$2,一级属性!$E$41:$P$64,COLUMNS(一级属性!$E$41:M$64),0)*($BB58+0.25*IF($BB58&lt;10,1,ROUNDDOWN($BB58,-1)))+VLOOKUP($BC$2,宝石属性!$B$43:$M$66,COLUMNS(宝石属性!$B$43:J$66),0)*10*VLOOKUP(ROUNDDOWN($BB58,-1),宝石属性!$B$25:$N$41,2,0)*VLOOKUP(ROUNDDOWN($BB58,-1),宝石属性!$B$25:$N$41,3,0)+VLOOKUP($BC$2,职业被动!$B$6:$M$29,COLUMNS(职业被动!$B$6:J$29),0)*$BB58,0)</f>
        <v>319</v>
      </c>
      <c r="BJ58" s="9">
        <f>ROUND(属性投放!K$4+装备属性!K$4*IF($BB58&lt;10,1,ROUNDDOWN($BB58,-1))+SUM(属性投放!L$37:L$45)*$BB58+VLOOKUP($BC$2,一级属性!$E$41:$P$64,COLUMNS(一级属性!$E$41:N$64),0)*($BB58+0.25*IF($BB58&lt;10,1,ROUNDDOWN($BB58,-1)))+VLOOKUP($BC$2,宝石属性!$B$43:$M$66,COLUMNS(宝石属性!$B$43:K$66),0)*10*VLOOKUP(ROUNDDOWN($BB58,-1),宝石属性!$B$25:$N$41,2,0)*VLOOKUP(ROUNDDOWN($BB58,-1),宝石属性!$B$25:$N$41,3,0)+VLOOKUP($BC$2,职业被动!$B$6:$M$29,COLUMNS(职业被动!$B$6:K$29),0)*$BB58,0)</f>
        <v>198</v>
      </c>
      <c r="BK58" s="9">
        <f>ROUND(属性投放!L$4+装备属性!L$4*IF($BB58&lt;10,1,ROUNDDOWN($BB58,-1))+SUM(属性投放!M$37:M$45)*$BB58+VLOOKUP($BC$2,一级属性!$E$41:$P$64,COLUMNS(一级属性!$E$41:O$64),0)*($BB58+0.25*IF($BB58&lt;10,1,ROUNDDOWN($BB58,-1)))+VLOOKUP($BC$2,宝石属性!$B$43:$M$66,COLUMNS(宝石属性!$B$43:L$66),0)*10*VLOOKUP(ROUNDDOWN($BB58,-1),宝石属性!$B$25:$N$41,2,0)*VLOOKUP(ROUNDDOWN($BB58,-1),宝石属性!$B$25:$N$41,3,0)+VLOOKUP($BC$2,职业被动!$B$6:$M$29,COLUMNS(职业被动!$B$6:L$29),0)*$BB58,0)</f>
        <v>17</v>
      </c>
      <c r="BL58" s="9">
        <f>ROUND(属性投放!M$4+装备属性!M$4*IF($BB58&lt;10,1,ROUNDDOWN($BB58,-1))+SUM(属性投放!N$37:N$45)*$BB58+VLOOKUP($BC$2,一级属性!$E$41:$P$64,COLUMNS(一级属性!$E$41:P$64),0)*($BB58+0.25*IF($BB58&lt;10,1,ROUNDDOWN($BB58,-1)))+VLOOKUP($BC$2,宝石属性!$B$43:$M$66,COLUMNS(宝石属性!$B$43:M$66),0)*10*VLOOKUP(ROUNDDOWN($BB58,-1),宝石属性!$B$25:$N$41,2,0)*VLOOKUP(ROUNDDOWN($BB58,-1),宝石属性!$B$25:$N$41,3,0)+VLOOKUP($BC$2,职业被动!$B$6:$M$29,COLUMNS(职业被动!$B$6:M$29),0)*$BB58,0)</f>
        <v>587</v>
      </c>
      <c r="BM58" s="48">
        <f>属性价值和能力评分!$F$9+ROUND(属性价值和能力评分!$F$38*10,0)*BB58+ROUND((SUM(装备属性!$W$9:$W$14)+属性价值和能力评分!$F$38*1.25+1.4+2.8)*IF(BB58&lt;10,1,ROUNDDOWN(BB58,-1)),0)+15*VLOOKUP(ROUNDDOWN(BB58,-1),宝石属性!$B$26:$D$41,2,0)*6*VLOOKUP(ROUNDDOWN(BB58,-1),宝石属性!$B$26:$D$41,3,0)+(属性价值和能力评分!$F$49*9+属性价值和能力评分!$F$50*2+属性价值和能力评分!$F$53*8/5)*BB58</f>
        <v>9958</v>
      </c>
      <c r="BO58" s="1">
        <v>55</v>
      </c>
      <c r="BP58" s="9">
        <f>ROUND(属性投放!D$4+装备属性!D$4*IF($BO58&lt;10,1,ROUNDDOWN($BO58,-1))+SUM(属性投放!E$37:E$45)*$BO58+VLOOKUP($BP$2,一级属性!$E$41:$P$64,COLUMNS(一级属性!$E$41:G$64),0)*($BO58+0.25*IF($BO58&lt;10,1,ROUNDDOWN($BO58,-1)))+VLOOKUP($BP$2,宝石属性!$B$43:$M$66,COLUMNS(宝石属性!$B$43:D$66),0)*10*VLOOKUP(ROUNDDOWN($BO58,-1),宝石属性!$B$25:$N$41,2,0)*VLOOKUP(ROUNDDOWN($BO58,-1),宝石属性!$B$25:$N$41,3,0)+VLOOKUP($BP$2,职业被动!$B$6:$M$29,COLUMNS(职业被动!$B$6:D$29),0)*$BO58,0)</f>
        <v>3795</v>
      </c>
      <c r="BQ58" s="9">
        <f>ROUND(属性投放!E$4+装备属性!E$4*IF($BO58&lt;10,1,ROUNDDOWN($BO58,-1))+SUM(属性投放!F$37:F$45)*$BO58+VLOOKUP($BP$2,一级属性!$E$41:$P$64,COLUMNS(一级属性!$E$41:H$64),0)*($BO58+0.25*IF($BO58&lt;10,1,ROUNDDOWN($BO58,-1)))+VLOOKUP($BP$2,宝石属性!$B$43:$M$66,COLUMNS(宝石属性!$B$43:E$66),0)*10*VLOOKUP(ROUNDDOWN($BO58,-1),宝石属性!$B$25:$N$41,2,0)*VLOOKUP(ROUNDDOWN($BO58,-1),宝石属性!$B$25:$N$41,3,0)+VLOOKUP($BP$2,职业被动!$B$6:$M$29,COLUMNS(职业被动!$B$6:E$29),0)*$BO58,0)</f>
        <v>2448</v>
      </c>
      <c r="BR58" s="9">
        <f>ROUND(属性投放!F$4+装备属性!F$4*IF($BO58&lt;10,1,ROUNDDOWN($BO58,-1))+SUM(属性投放!G$37:G$45)*$BO58+VLOOKUP($BP$2,一级属性!$E$41:$P$64,COLUMNS(一级属性!$E$41:I$64),0)*($BO58+0.25*IF($BO58&lt;10,1,ROUNDDOWN($BO58,-1)))+VLOOKUP($BP$2,宝石属性!$B$43:$M$66,COLUMNS(宝石属性!$B$43:F$66),0)*10*VLOOKUP(ROUNDDOWN($BO58,-1),宝石属性!$B$25:$N$41,2,0)*VLOOKUP(ROUNDDOWN($BO58,-1),宝石属性!$B$25:$N$41,3,0)+VLOOKUP($BP$2,职业被动!$B$6:$M$29,COLUMNS(职业被动!$B$6:F$29),0)*$BO58,0)</f>
        <v>620</v>
      </c>
      <c r="BS58" s="9">
        <f>ROUND(属性投放!G$4+装备属性!G$4*IF($BO58&lt;10,1,ROUNDDOWN($BO58,-1))+SUM(属性投放!H$37:H$45)*$BO58+VLOOKUP($BP$2,一级属性!$E$41:$P$64,COLUMNS(一级属性!$E$41:J$64),0)*($BO58+0.25*IF($BO58&lt;10,1,ROUNDDOWN($BO58,-1)))+VLOOKUP($BP$2,宝石属性!$B$43:$M$66,COLUMNS(宝石属性!$B$43:G$66),0)*10*VLOOKUP(ROUNDDOWN($BO58,-1),宝石属性!$B$25:$N$41,2,0)*VLOOKUP(ROUNDDOWN($BO58,-1),宝石属性!$B$25:$N$41,3,0)+VLOOKUP($BP$2,职业被动!$B$6:$M$29,COLUMNS(职业被动!$B$6:G$29),0)*$BO58,0)</f>
        <v>491</v>
      </c>
      <c r="BT58" s="9">
        <f>ROUND(属性投放!H$4+装备属性!H$4*IF($BO58&lt;10,1,ROUNDDOWN($BO58,-1))+SUM(属性投放!I$37:I$45)*$BO58+VLOOKUP($BP$2,一级属性!$E$41:$P$64,COLUMNS(一级属性!$E$41:K$64),0)*($BO58+0.25*IF($BO58&lt;10,1,ROUNDDOWN($BO58,-1)))+VLOOKUP($BP$2,宝石属性!$B$43:$M$66,COLUMNS(宝石属性!$B$43:H$66),0)*10*VLOOKUP(ROUNDDOWN($BO58,-1),宝石属性!$B$25:$N$41,2,0)*VLOOKUP(ROUNDDOWN($BO58,-1),宝石属性!$B$25:$N$41,3,0)+VLOOKUP($BP$2,职业被动!$B$6:$M$29,COLUMNS(职业被动!$B$6:H$29),0)*$BO58,0)</f>
        <v>653</v>
      </c>
      <c r="BU58" s="9">
        <f>ROUND(属性投放!I$4+装备属性!I$4*IF($BO58&lt;10,1,ROUNDDOWN($BO58,-1))+SUM(属性投放!J$37:J$45)*$BO58+VLOOKUP($BP$2,一级属性!$E$41:$P$64,COLUMNS(一级属性!$E$41:L$64),0)*($BO58+0.25*IF($BO58&lt;10,1,ROUNDDOWN($BO58,-1)))+VLOOKUP($BP$2,宝石属性!$B$43:$M$66,COLUMNS(宝石属性!$B$43:I$66),0)*10*VLOOKUP(ROUNDDOWN($BO58,-1),宝石属性!$B$25:$N$41,2,0)*VLOOKUP(ROUNDDOWN($BO58,-1),宝石属性!$B$25:$N$41,3,0)+VLOOKUP($BP$2,职业被动!$B$6:$M$29,COLUMNS(职业被动!$B$6:I$29),0)*$BO58,0)</f>
        <v>617</v>
      </c>
      <c r="BV58" s="9">
        <f>ROUND(属性投放!J$4+装备属性!J$4*IF($BO58&lt;10,1,ROUNDDOWN($BO58,-1))+SUM(属性投放!K$37:K$45)*$BO58+VLOOKUP($BP$2,一级属性!$E$41:$P$64,COLUMNS(一级属性!$E$41:M$64),0)*($BO58+0.25*IF($BO58&lt;10,1,ROUNDDOWN($BO58,-1)))+VLOOKUP($BP$2,宝石属性!$B$43:$M$66,COLUMNS(宝石属性!$B$43:J$66),0)*10*VLOOKUP(ROUNDDOWN($BO58,-1),宝石属性!$B$25:$N$41,2,0)*VLOOKUP(ROUNDDOWN($BO58,-1),宝石属性!$B$25:$N$41,3,0)+VLOOKUP($BP$2,职业被动!$B$6:$M$29,COLUMNS(职业被动!$B$6:J$29),0)*$BO58,0)</f>
        <v>420</v>
      </c>
      <c r="BW58" s="9">
        <f>ROUND(属性投放!K$4+装备属性!K$4*IF($BO58&lt;10,1,ROUNDDOWN($BO58,-1))+SUM(属性投放!L$37:L$45)*$BO58+VLOOKUP($BP$2,一级属性!$E$41:$P$64,COLUMNS(一级属性!$E$41:N$64),0)*($BO58+0.25*IF($BO58&lt;10,1,ROUNDDOWN($BO58,-1)))+VLOOKUP($BP$2,宝石属性!$B$43:$M$66,COLUMNS(宝石属性!$B$43:K$66),0)*10*VLOOKUP(ROUNDDOWN($BO58,-1),宝石属性!$B$25:$N$41,2,0)*VLOOKUP(ROUNDDOWN($BO58,-1),宝石属性!$B$25:$N$41,3,0)+VLOOKUP($BP$2,职业被动!$B$6:$M$29,COLUMNS(职业被动!$B$6:K$29),0)*$BO58,0)</f>
        <v>238</v>
      </c>
      <c r="BX58" s="9">
        <f>ROUND(属性投放!L$4+装备属性!L$4*IF($BO58&lt;10,1,ROUNDDOWN($BO58,-1))+SUM(属性投放!M$37:M$45)*$BO58+VLOOKUP($BP$2,一级属性!$E$41:$P$64,COLUMNS(一级属性!$E$41:O$64),0)*($BO58+0.25*IF($BO58&lt;10,1,ROUNDDOWN($BO58,-1)))+VLOOKUP($BP$2,宝石属性!$B$43:$M$66,COLUMNS(宝石属性!$B$43:L$66),0)*10*VLOOKUP(ROUNDDOWN($BO58,-1),宝石属性!$B$25:$N$41,2,0)*VLOOKUP(ROUNDDOWN($BO58,-1),宝石属性!$B$25:$N$41,3,0)+VLOOKUP($BP$2,职业被动!$B$6:$M$29,COLUMNS(职业被动!$B$6:L$29),0)*$BO58,0)</f>
        <v>17</v>
      </c>
      <c r="BY58" s="9">
        <f>ROUND(属性投放!M$4+装备属性!M$4*IF($BO58&lt;10,1,ROUNDDOWN($BO58,-1))+SUM(属性投放!N$37:N$45)*$BO58+VLOOKUP($BP$2,一级属性!$E$41:$P$64,COLUMNS(一级属性!$E$41:P$64),0)*($BO58+0.25*IF($BO58&lt;10,1,ROUNDDOWN($BO58,-1)))+VLOOKUP($BP$2,宝石属性!$B$43:$M$66,COLUMNS(宝石属性!$B$43:M$66),0)*10*VLOOKUP(ROUNDDOWN($BO58,-1),宝石属性!$B$25:$N$41,2,0)*VLOOKUP(ROUNDDOWN($BO58,-1),宝石属性!$B$25:$N$41,3,0)+VLOOKUP($BP$2,职业被动!$B$6:$M$29,COLUMNS(职业被动!$B$6:M$29),0)*$BO58,0)</f>
        <v>587</v>
      </c>
      <c r="BZ58" s="48">
        <f>属性价值和能力评分!$F$9+ROUND(属性价值和能力评分!$F$38*10,0)*BO58+ROUND((SUM(装备属性!$W$9:$W$14)+属性价值和能力评分!$F$38*1.25+1.4+2.8)*IF(BO58&lt;10,1,ROUNDDOWN(BO58,-1)),0)+15*VLOOKUP(ROUNDDOWN(BO58,-1),宝石属性!$B$26:$D$41,2,0)*6*VLOOKUP(ROUNDDOWN(BO58,-1),宝石属性!$B$26:$D$41,3,0)+(属性价值和能力评分!$F$49*9+属性价值和能力评分!$F$50*2+属性价值和能力评分!$F$53*8/5)*BO58</f>
        <v>9958</v>
      </c>
      <c r="CB58" s="1">
        <v>55</v>
      </c>
      <c r="CC58" s="9">
        <f>ROUND(属性投放!D$4+装备属性!D$4*IF($CB58&lt;10,1,ROUNDDOWN($CB58,-1))+SUM(属性投放!E$37:E$45)*$CB58+VLOOKUP($CC$2,一级属性!$E$41:$P$64,COLUMNS(一级属性!$E$41:G$64),0)*($CB58+0.25*IF($CB58&lt;10,1,ROUNDDOWN($CB58,-1)))+VLOOKUP($CC$2,宝石属性!$B$43:$M$66,COLUMNS(宝石属性!$B$43:D$66),0)*10*VLOOKUP(ROUNDDOWN($CB58,-1),宝石属性!$B$25:$N$41,2,0)*VLOOKUP(ROUNDDOWN($CB58,-1),宝石属性!$B$25:$N$41,3,0)+VLOOKUP($CC$2,职业被动!$B$6:$M$29,COLUMNS(职业被动!$B$6:D$29),0)*$CB58,0)</f>
        <v>2485</v>
      </c>
      <c r="CD58" s="9">
        <f>ROUND(属性投放!E$4+装备属性!E$4*IF($CB58&lt;10,1,ROUNDDOWN($CB58,-1))+SUM(属性投放!F$37:F$45)*$CB58+VLOOKUP($CC$2,一级属性!$E$41:$P$64,COLUMNS(一级属性!$E$41:H$64),0)*($CB58+0.25*IF($CB58&lt;10,1,ROUNDDOWN($CB58,-1)))+VLOOKUP($CC$2,宝石属性!$B$43:$M$66,COLUMNS(宝石属性!$B$43:E$66),0)*10*VLOOKUP(ROUNDDOWN($CB58,-1),宝石属性!$B$25:$N$41,2,0)*VLOOKUP(ROUNDDOWN($CB58,-1),宝石属性!$B$25:$N$41,3,0)+VLOOKUP($CC$2,职业被动!$B$6:$M$29,COLUMNS(职业被动!$B$6:E$29),0)*$CB58,0)</f>
        <v>1435</v>
      </c>
      <c r="CE58" s="9">
        <f>ROUND(属性投放!F$4+装备属性!F$4*IF($CB58&lt;10,1,ROUNDDOWN($CB58,-1))+SUM(属性投放!G$37:G$45)*$CB58+VLOOKUP($CC$2,一级属性!$E$41:$P$64,COLUMNS(一级属性!$E$41:I$64),0)*($CB58+0.25*IF($CB58&lt;10,1,ROUNDDOWN($CB58,-1)))+VLOOKUP($CC$2,宝石属性!$B$43:$M$66,COLUMNS(宝石属性!$B$43:F$66),0)*10*VLOOKUP(ROUNDDOWN($CB58,-1),宝石属性!$B$25:$N$41,2,0)*VLOOKUP(ROUNDDOWN($CB58,-1),宝石属性!$B$25:$N$41,3,0)+VLOOKUP($CC$2,职业被动!$B$6:$M$29,COLUMNS(职业被动!$B$6:F$29),0)*$CB58,0)</f>
        <v>1175</v>
      </c>
      <c r="CF58" s="9">
        <f>ROUND(属性投放!G$4+装备属性!G$4*IF($CB58&lt;10,1,ROUNDDOWN($CB58,-1))+SUM(属性投放!H$37:H$45)*$CB58+VLOOKUP($CC$2,一级属性!$E$41:$P$64,COLUMNS(一级属性!$E$41:J$64),0)*($CB58+0.25*IF($CB58&lt;10,1,ROUNDDOWN($CB58,-1)))+VLOOKUP($CC$2,宝石属性!$B$43:$M$66,COLUMNS(宝石属性!$B$43:G$66),0)*10*VLOOKUP(ROUNDDOWN($CB58,-1),宝石属性!$B$25:$N$41,2,0)*VLOOKUP(ROUNDDOWN($CB58,-1),宝石属性!$B$25:$N$41,3,0)+VLOOKUP($CC$2,职业被动!$B$6:$M$29,COLUMNS(职业被动!$B$6:G$29),0)*$CB58,0)</f>
        <v>546</v>
      </c>
      <c r="CG58" s="9">
        <f>ROUND(属性投放!H$4+装备属性!H$4*IF($CB58&lt;10,1,ROUNDDOWN($CB58,-1))+SUM(属性投放!I$37:I$45)*$CB58+VLOOKUP($CC$2,一级属性!$E$41:$P$64,COLUMNS(一级属性!$E$41:K$64),0)*($CB58+0.25*IF($CB58&lt;10,1,ROUNDDOWN($CB58,-1)))+VLOOKUP($CC$2,宝石属性!$B$43:$M$66,COLUMNS(宝石属性!$B$43:H$66),0)*10*VLOOKUP(ROUNDDOWN($CB58,-1),宝石属性!$B$25:$N$41,2,0)*VLOOKUP(ROUNDDOWN($CB58,-1),宝石属性!$B$25:$N$41,3,0)+VLOOKUP($CC$2,职业被动!$B$6:$M$29,COLUMNS(职业被动!$B$6:H$29),0)*$CB58,0)</f>
        <v>395</v>
      </c>
      <c r="CH58" s="9">
        <f>ROUND(属性投放!I$4+装备属性!I$4*IF($CB58&lt;10,1,ROUNDDOWN($CB58,-1))+SUM(属性投放!J$37:J$45)*$CB58+VLOOKUP($CC$2,一级属性!$E$41:$P$64,COLUMNS(一级属性!$E$41:L$64),0)*($CB58+0.25*IF($CB58&lt;10,1,ROUNDDOWN($CB58,-1)))+VLOOKUP($CC$2,宝石属性!$B$43:$M$66,COLUMNS(宝石属性!$B$43:I$66),0)*10*VLOOKUP(ROUNDDOWN($CB58,-1),宝石属性!$B$25:$N$41,2,0)*VLOOKUP(ROUNDDOWN($CB58,-1),宝石属性!$B$25:$N$41,3,0)+VLOOKUP($CC$2,职业被动!$B$6:$M$29,COLUMNS(职业被动!$B$6:I$29),0)*$CB58,0)</f>
        <v>590</v>
      </c>
      <c r="CI58" s="9">
        <f>ROUND(属性投放!J$4+装备属性!J$4*IF($CB58&lt;10,1,ROUNDDOWN($CB58,-1))+SUM(属性投放!K$37:K$45)*$CB58+VLOOKUP($CC$2,一级属性!$E$41:$P$64,COLUMNS(一级属性!$E$41:M$64),0)*($CB58+0.25*IF($CB58&lt;10,1,ROUNDDOWN($CB58,-1)))+VLOOKUP($CC$2,宝石属性!$B$43:$M$66,COLUMNS(宝石属性!$B$43:J$66),0)*10*VLOOKUP(ROUNDDOWN($CB58,-1),宝石属性!$B$25:$N$41,2,0)*VLOOKUP(ROUNDDOWN($CB58,-1),宝石属性!$B$25:$N$41,3,0)+VLOOKUP($CC$2,职业被动!$B$6:$M$29,COLUMNS(职业被动!$B$6:J$29),0)*$CB58,0)</f>
        <v>373</v>
      </c>
      <c r="CJ58" s="9">
        <f>ROUND(属性投放!K$4+装备属性!K$4*IF($CB58&lt;10,1,ROUNDDOWN($CB58,-1))+SUM(属性投放!L$37:L$45)*$CB58+VLOOKUP($CC$2,一级属性!$E$41:$P$64,COLUMNS(一级属性!$E$41:N$64),0)*($CB58+0.25*IF($CB58&lt;10,1,ROUNDDOWN($CB58,-1)))+VLOOKUP($CC$2,宝石属性!$B$43:$M$66,COLUMNS(宝石属性!$B$43:K$66),0)*10*VLOOKUP(ROUNDDOWN($CB58,-1),宝石属性!$B$25:$N$41,2,0)*VLOOKUP(ROUNDDOWN($CB58,-1),宝石属性!$B$25:$N$41,3,0)+VLOOKUP($CC$2,职业被动!$B$6:$M$29,COLUMNS(职业被动!$B$6:K$29),0)*$CB58,0)</f>
        <v>198</v>
      </c>
      <c r="CK58" s="9">
        <f>ROUND(属性投放!L$4+装备属性!L$4*IF($CB58&lt;10,1,ROUNDDOWN($CB58,-1))+SUM(属性投放!M$37:M$45)*$CB58+VLOOKUP($CC$2,一级属性!$E$41:$P$64,COLUMNS(一级属性!$E$41:O$64),0)*($CB58+0.25*IF($CB58&lt;10,1,ROUNDDOWN($CB58,-1)))+VLOOKUP($CC$2,宝石属性!$B$43:$M$66,COLUMNS(宝石属性!$B$43:L$66),0)*10*VLOOKUP(ROUNDDOWN($CB58,-1),宝石属性!$B$25:$N$41,2,0)*VLOOKUP(ROUNDDOWN($CB58,-1),宝石属性!$B$25:$N$41,3,0)+VLOOKUP($CC$2,职业被动!$B$6:$M$29,COLUMNS(职业被动!$B$6:L$29),0)*$CB58,0)</f>
        <v>17</v>
      </c>
      <c r="CL58" s="9">
        <f>ROUND(属性投放!M$4+装备属性!M$4*IF($CB58&lt;10,1,ROUNDDOWN($CB58,-1))+SUM(属性投放!N$37:N$45)*$CB58+VLOOKUP($CC$2,一级属性!$E$41:$P$64,COLUMNS(一级属性!$E$41:P$64),0)*($CB58+0.25*IF($CB58&lt;10,1,ROUNDDOWN($CB58,-1)))+VLOOKUP($CC$2,宝石属性!$B$43:$M$66,COLUMNS(宝石属性!$B$43:M$66),0)*10*VLOOKUP(ROUNDDOWN($CB58,-1),宝石属性!$B$25:$N$41,2,0)*VLOOKUP(ROUNDDOWN($CB58,-1),宝石属性!$B$25:$N$41,3,0)+VLOOKUP($CC$2,职业被动!$B$6:$M$29,COLUMNS(职业被动!$B$6:M$29),0)*$CB58,0)</f>
        <v>567</v>
      </c>
      <c r="CM58" s="48">
        <f>属性价值和能力评分!$F$9+ROUND(属性价值和能力评分!$F$38*10,0)*CB58+ROUND((SUM(装备属性!$W$9:$W$14)+属性价值和能力评分!$F$38*1.25+1.4+2.8)*IF(CB58&lt;10,1,ROUNDDOWN(CB58,-1)),0)+15*VLOOKUP(ROUNDDOWN(CB58,-1),宝石属性!$B$26:$D$41,2,0)*6*VLOOKUP(ROUNDDOWN(CB58,-1),宝石属性!$B$26:$D$41,3,0)+(属性价值和能力评分!$F$49*9+属性价值和能力评分!$F$50*2+属性价值和能力评分!$F$53*8/5)*CB58</f>
        <v>9958</v>
      </c>
      <c r="CO58" s="1">
        <v>55</v>
      </c>
      <c r="CP58" s="9">
        <f>ROUND(属性投放!D$4+装备属性!D$4*IF($CO58&lt;10,1,ROUNDDOWN($CO58,-1))+SUM(属性投放!E$37:E$45)*$CO58+VLOOKUP($CP$2,一级属性!$E$41:$P$64,COLUMNS(一级属性!$E$41:G$64),0)*($CO58+0.25*IF($CO58&lt;10,1,ROUNDDOWN($CO58,-1)))+VLOOKUP($CP$2,宝石属性!$B$43:$M$66,COLUMNS(宝石属性!$B$43:D$66),0)*10*VLOOKUP(ROUNDDOWN($CO58,-1),宝石属性!$B$25:$N$41,2,0)*VLOOKUP(ROUNDDOWN($CO58,-1),宝石属性!$B$25:$N$41,3,0)+VLOOKUP($CP$2,职业被动!$B$6:$M$29,COLUMNS(职业被动!$B$6:D$29),0)*$CO58,0)</f>
        <v>2485</v>
      </c>
      <c r="CQ58" s="9">
        <f>ROUND(属性投放!E$4+装备属性!E$4*IF($CO58&lt;10,1,ROUNDDOWN($CO58,-1))+SUM(属性投放!F$37:F$45)*$CO58+VLOOKUP($CP$2,一级属性!$E$41:$P$64,COLUMNS(一级属性!$E$41:H$64),0)*($CO58+0.25*IF($CO58&lt;10,1,ROUNDDOWN($CO58,-1)))+VLOOKUP($CP$2,宝石属性!$B$43:$M$66,COLUMNS(宝石属性!$B$43:E$66),0)*10*VLOOKUP(ROUNDDOWN($CO58,-1),宝石属性!$B$25:$N$41,2,0)*VLOOKUP(ROUNDDOWN($CO58,-1),宝石属性!$B$25:$N$41,3,0)+VLOOKUP($CP$2,职业被动!$B$6:$M$29,COLUMNS(职业被动!$B$6:E$29),0)*$CO58,0)</f>
        <v>3123</v>
      </c>
      <c r="CR58" s="9">
        <f>ROUND(属性投放!F$4+装备属性!F$4*IF($CO58&lt;10,1,ROUNDDOWN($CO58,-1))+SUM(属性投放!G$37:G$45)*$CO58+VLOOKUP($CP$2,一级属性!$E$41:$P$64,COLUMNS(一级属性!$E$41:I$64),0)*($CO58+0.25*IF($CO58&lt;10,1,ROUNDDOWN($CO58,-1)))+VLOOKUP($CP$2,宝石属性!$B$43:$M$66,COLUMNS(宝石属性!$B$43:F$66),0)*10*VLOOKUP(ROUNDDOWN($CO58,-1),宝石属性!$B$25:$N$41,2,0)*VLOOKUP(ROUNDDOWN($CO58,-1),宝石属性!$B$25:$N$41,3,0)+VLOOKUP($CP$2,职业被动!$B$6:$M$29,COLUMNS(职业被动!$B$6:F$29),0)*$CO58,0)</f>
        <v>620</v>
      </c>
      <c r="CS58" s="9">
        <f>ROUND(属性投放!G$4+装备属性!G$4*IF($CO58&lt;10,1,ROUNDDOWN($CO58,-1))+SUM(属性投放!H$37:H$45)*$CO58+VLOOKUP($CP$2,一级属性!$E$41:$P$64,COLUMNS(一级属性!$E$41:J$64),0)*($CO58+0.25*IF($CO58&lt;10,1,ROUNDDOWN($CO58,-1)))+VLOOKUP($CP$2,宝石属性!$B$43:$M$66,COLUMNS(宝石属性!$B$43:G$66),0)*10*VLOOKUP(ROUNDDOWN($CO58,-1),宝石属性!$B$25:$N$41,2,0)*VLOOKUP(ROUNDDOWN($CO58,-1),宝石属性!$B$25:$N$41,3,0)+VLOOKUP($CP$2,职业被动!$B$6:$M$29,COLUMNS(职业被动!$B$6:G$29),0)*$CO58,0)</f>
        <v>491</v>
      </c>
      <c r="CT58" s="9">
        <f>ROUND(属性投放!H$4+装备属性!H$4*IF($CO58&lt;10,1,ROUNDDOWN($CO58,-1))+SUM(属性投放!I$37:I$45)*$CO58+VLOOKUP($CP$2,一级属性!$E$41:$P$64,COLUMNS(一级属性!$E$41:K$64),0)*($CO58+0.25*IF($CO58&lt;10,1,ROUNDDOWN($CO58,-1)))+VLOOKUP($CP$2,宝石属性!$B$43:$M$66,COLUMNS(宝石属性!$B$43:H$66),0)*10*VLOOKUP(ROUNDDOWN($CO58,-1),宝石属性!$B$25:$N$41,2,0)*VLOOKUP(ROUNDDOWN($CO58,-1),宝石属性!$B$25:$N$41,3,0)+VLOOKUP($CP$2,职业被动!$B$6:$M$29,COLUMNS(职业被动!$B$6:H$29),0)*$CO58,0)</f>
        <v>903</v>
      </c>
      <c r="CU58" s="9">
        <f>ROUND(属性投放!I$4+装备属性!I$4*IF($CO58&lt;10,1,ROUNDDOWN($CO58,-1))+SUM(属性投放!J$37:J$45)*$CO58+VLOOKUP($CP$2,一级属性!$E$41:$P$64,COLUMNS(一级属性!$E$41:L$64),0)*($CO58+0.25*IF($CO58&lt;10,1,ROUNDDOWN($CO58,-1)))+VLOOKUP($CP$2,宝石属性!$B$43:$M$66,COLUMNS(宝石属性!$B$43:I$66),0)*10*VLOOKUP(ROUNDDOWN($CO58,-1),宝石属性!$B$25:$N$41,2,0)*VLOOKUP(ROUNDDOWN($CO58,-1),宝石属性!$B$25:$N$41,3,0)+VLOOKUP($CP$2,职业被动!$B$6:$M$29,COLUMNS(职业被动!$B$6:I$29),0)*$CO58,0)</f>
        <v>780</v>
      </c>
      <c r="CV58" s="9">
        <f>ROUND(属性投放!J$4+装备属性!J$4*IF($CO58&lt;10,1,ROUNDDOWN($CO58,-1))+SUM(属性投放!K$37:K$45)*$CO58+VLOOKUP($CP$2,一级属性!$E$41:$P$64,COLUMNS(一级属性!$E$41:M$64),0)*($CO58+0.25*IF($CO58&lt;10,1,ROUNDDOWN($CO58,-1)))+VLOOKUP($CP$2,宝石属性!$B$43:$M$66,COLUMNS(宝石属性!$B$43:J$66),0)*10*VLOOKUP(ROUNDDOWN($CO58,-1),宝石属性!$B$25:$N$41,2,0)*VLOOKUP(ROUNDDOWN($CO58,-1),宝石属性!$B$25:$N$41,3,0)+VLOOKUP($CP$2,职业被动!$B$6:$M$29,COLUMNS(职业被动!$B$6:J$29),0)*$CO58,0)</f>
        <v>306</v>
      </c>
      <c r="CW58" s="9">
        <f>ROUND(属性投放!K$4+装备属性!K$4*IF($CO58&lt;10,1,ROUNDDOWN($CO58,-1))+SUM(属性投放!L$37:L$45)*$CO58+VLOOKUP($CP$2,一级属性!$E$41:$P$64,COLUMNS(一级属性!$E$41:N$64),0)*($CO58+0.25*IF($CO58&lt;10,1,ROUNDDOWN($CO58,-1)))+VLOOKUP($CP$2,宝石属性!$B$43:$M$66,COLUMNS(宝石属性!$B$43:K$66),0)*10*VLOOKUP(ROUNDDOWN($CO58,-1),宝石属性!$B$25:$N$41,2,0)*VLOOKUP(ROUNDDOWN($CO58,-1),宝石属性!$B$25:$N$41,3,0)+VLOOKUP($CP$2,职业被动!$B$6:$M$29,COLUMNS(职业被动!$B$6:K$29),0)*$CO58,0)</f>
        <v>198</v>
      </c>
      <c r="CX58" s="9">
        <f>ROUND(属性投放!L$4+装备属性!L$4*IF($CO58&lt;10,1,ROUNDDOWN($CO58,-1))+SUM(属性投放!M$37:M$45)*$CO58+VLOOKUP($CP$2,一级属性!$E$41:$P$64,COLUMNS(一级属性!$E$41:O$64),0)*($CO58+0.25*IF($CO58&lt;10,1,ROUNDDOWN($CO58,-1)))+VLOOKUP($CP$2,宝石属性!$B$43:$M$66,COLUMNS(宝石属性!$B$43:L$66),0)*10*VLOOKUP(ROUNDDOWN($CO58,-1),宝石属性!$B$25:$N$41,2,0)*VLOOKUP(ROUNDDOWN($CO58,-1),宝石属性!$B$25:$N$41,3,0)+VLOOKUP($CP$2,职业被动!$B$6:$M$29,COLUMNS(职业被动!$B$6:L$29),0)*$CO58,0)</f>
        <v>17</v>
      </c>
      <c r="CY58" s="9">
        <f>ROUND(属性投放!M$4+装备属性!M$4*IF($CO58&lt;10,1,ROUNDDOWN($CO58,-1))+SUM(属性投放!N$37:N$45)*$CO58+VLOOKUP($CP$2,一级属性!$E$41:$P$64,COLUMNS(一级属性!$E$41:P$64),0)*($CO58+0.25*IF($CO58&lt;10,1,ROUNDDOWN($CO58,-1)))+VLOOKUP($CP$2,宝石属性!$B$43:$M$66,COLUMNS(宝石属性!$B$43:M$66),0)*10*VLOOKUP(ROUNDDOWN($CO58,-1),宝石属性!$B$25:$N$41,2,0)*VLOOKUP(ROUNDDOWN($CO58,-1),宝石属性!$B$25:$N$41,3,0)+VLOOKUP($CP$2,职业被动!$B$6:$M$29,COLUMNS(职业被动!$B$6:M$29),0)*$CO58,0)</f>
        <v>567</v>
      </c>
      <c r="CZ58" s="48">
        <f>属性价值和能力评分!$F$9+ROUND(属性价值和能力评分!$F$38*10,0)*CO58+ROUND((SUM(装备属性!$W$9:$W$14)+属性价值和能力评分!$F$38*1.25+1.4+2.8)*IF(CO58&lt;10,1,ROUNDDOWN(CO58,-1)),0)+15*VLOOKUP(ROUNDDOWN(CO58,-1),宝石属性!$B$26:$D$41,2,0)*6*VLOOKUP(ROUNDDOWN(CO58,-1),宝石属性!$B$26:$D$41,3,0)+(属性价值和能力评分!$F$49*9+属性价值和能力评分!$F$50*2+属性价值和能力评分!$F$53*8/5)*CO58</f>
        <v>9958</v>
      </c>
      <c r="DB58" s="1">
        <v>55</v>
      </c>
      <c r="DC58" s="9">
        <f>ROUND(属性投放!D$4+装备属性!D$4*IF($DB58&lt;10,1,ROUNDDOWN($DB58,-1))+SUM(属性投放!E$37:E$45)*$DB58+VLOOKUP($DC$2,一级属性!$E$41:$P$64,COLUMNS(一级属性!$E$41:G$64),0)*($DB58+0.25*IF($DB58&lt;10,1,ROUNDDOWN($DB58,-1)))+VLOOKUP($DC$2,宝石属性!$B$43:$M$66,COLUMNS(宝石属性!$B$43:D$66),0)*10*VLOOKUP(ROUNDDOWN($DB58,-1),宝石属性!$B$25:$N$41,2,0)*VLOOKUP(ROUNDDOWN($DB58,-1),宝石属性!$B$25:$N$41,3,0)+VLOOKUP($DC$2,职业被动!$B$6:$M$29,COLUMNS(职业被动!$B$6:D$29),0)*$DB58,0)</f>
        <v>2870</v>
      </c>
      <c r="DD58" s="9">
        <f>ROUND(属性投放!E$4+装备属性!E$4*IF($DB58&lt;10,1,ROUNDDOWN($DB58,-1))+SUM(属性投放!F$37:F$45)*$DB58+VLOOKUP($DC$2,一级属性!$E$41:$P$64,COLUMNS(一级属性!$E$41:H$64),0)*($DB58+0.25*IF($DB58&lt;10,1,ROUNDDOWN($DB58,-1)))+VLOOKUP($DC$2,宝石属性!$B$43:$M$66,COLUMNS(宝石属性!$B$43:E$66),0)*10*VLOOKUP(ROUNDDOWN($DB58,-1),宝石属性!$B$25:$N$41,2,0)*VLOOKUP(ROUNDDOWN($DB58,-1),宝石属性!$B$25:$N$41,3,0)+VLOOKUP($DC$2,职业被动!$B$6:$M$29,COLUMNS(职业被动!$B$6:E$29),0)*$DB58,0)</f>
        <v>1435</v>
      </c>
      <c r="DE58" s="9">
        <f>ROUND(属性投放!F$4+装备属性!F$4*IF($DB58&lt;10,1,ROUNDDOWN($DB58,-1))+SUM(属性投放!G$37:G$45)*$DB58+VLOOKUP($DC$2,一级属性!$E$41:$P$64,COLUMNS(一级属性!$E$41:I$64),0)*($DB58+0.25*IF($DB58&lt;10,1,ROUNDDOWN($DB58,-1)))+VLOOKUP($DC$2,宝石属性!$B$43:$M$66,COLUMNS(宝石属性!$B$43:F$66),0)*10*VLOOKUP(ROUNDDOWN($DB58,-1),宝石属性!$B$25:$N$41,2,0)*VLOOKUP(ROUNDDOWN($DB58,-1),宝石属性!$B$25:$N$41,3,0)+VLOOKUP($DC$2,职业被动!$B$6:$M$29,COLUMNS(职业被动!$B$6:F$29),0)*$DB58,0)</f>
        <v>620</v>
      </c>
      <c r="DF58" s="9">
        <f>ROUND(属性投放!G$4+装备属性!G$4*IF($DB58&lt;10,1,ROUNDDOWN($DB58,-1))+SUM(属性投放!H$37:H$45)*$DB58+VLOOKUP($DC$2,一级属性!$E$41:$P$64,COLUMNS(一级属性!$E$41:J$64),0)*($DB58+0.25*IF($DB58&lt;10,1,ROUNDDOWN($DB58,-1)))+VLOOKUP($DC$2,宝石属性!$B$43:$M$66,COLUMNS(宝石属性!$B$43:G$66),0)*10*VLOOKUP(ROUNDDOWN($DB58,-1),宝石属性!$B$25:$N$41,2,0)*VLOOKUP(ROUNDDOWN($DB58,-1),宝石属性!$B$25:$N$41,3,0)+VLOOKUP($DC$2,职业被动!$B$6:$M$29,COLUMNS(职业被动!$B$6:G$29),0)*$DB58,0)</f>
        <v>1404</v>
      </c>
      <c r="DG58" s="9">
        <f>ROUND(属性投放!H$4+装备属性!H$4*IF($DB58&lt;10,1,ROUNDDOWN($DB58,-1))+SUM(属性投放!I$37:I$45)*$DB58+VLOOKUP($DC$2,一级属性!$E$41:$P$64,COLUMNS(一级属性!$E$41:K$64),0)*($DB58+0.25*IF($DB58&lt;10,1,ROUNDDOWN($DB58,-1)))+VLOOKUP($DC$2,宝石属性!$B$43:$M$66,COLUMNS(宝石属性!$B$43:H$66),0)*10*VLOOKUP(ROUNDDOWN($DB58,-1),宝石属性!$B$25:$N$41,2,0)*VLOOKUP(ROUNDDOWN($DB58,-1),宝石属性!$B$25:$N$41,3,0)+VLOOKUP($DC$2,职业被动!$B$6:$M$29,COLUMNS(职业被动!$B$6:H$29),0)*$DB58,0)</f>
        <v>395</v>
      </c>
      <c r="DH58" s="9">
        <f>ROUND(属性投放!I$4+装备属性!I$4*IF($DB58&lt;10,1,ROUNDDOWN($DB58,-1))+SUM(属性投放!J$37:J$45)*$DB58+VLOOKUP($DC$2,一级属性!$E$41:$P$64,COLUMNS(一级属性!$E$41:L$64),0)*($DB58+0.25*IF($DB58&lt;10,1,ROUNDDOWN($DB58,-1)))+VLOOKUP($DC$2,宝石属性!$B$43:$M$66,COLUMNS(宝石属性!$B$43:I$66),0)*10*VLOOKUP(ROUNDDOWN($DB58,-1),宝石属性!$B$25:$N$41,2,0)*VLOOKUP(ROUNDDOWN($DB58,-1),宝石属性!$B$25:$N$41,3,0)+VLOOKUP($DC$2,职业被动!$B$6:$M$29,COLUMNS(职业被动!$B$6:I$29),0)*$DB58,0)</f>
        <v>522</v>
      </c>
      <c r="DI58" s="9">
        <f>ROUND(属性投放!J$4+装备属性!J$4*IF($DB58&lt;10,1,ROUNDDOWN($DB58,-1))+SUM(属性投放!K$37:K$45)*$DB58+VLOOKUP($DC$2,一级属性!$E$41:$P$64,COLUMNS(一级属性!$E$41:M$64),0)*($DB58+0.25*IF($DB58&lt;10,1,ROUNDDOWN($DB58,-1)))+VLOOKUP($DC$2,宝石属性!$B$43:$M$66,COLUMNS(宝石属性!$B$43:J$66),0)*10*VLOOKUP(ROUNDDOWN($DB58,-1),宝石属性!$B$25:$N$41,2,0)*VLOOKUP(ROUNDDOWN($DB58,-1),宝石属性!$B$25:$N$41,3,0)+VLOOKUP($DC$2,职业被动!$B$6:$M$29,COLUMNS(职业被动!$B$6:J$29),0)*$DB58,0)</f>
        <v>373</v>
      </c>
      <c r="DJ58" s="9">
        <f>ROUND(属性投放!K$4+装备属性!K$4*IF($DB58&lt;10,1,ROUNDDOWN($DB58,-1))+SUM(属性投放!L$37:L$45)*$DB58+VLOOKUP($DC$2,一级属性!$E$41:$P$64,COLUMNS(一级属性!$E$41:N$64),0)*($DB58+0.25*IF($DB58&lt;10,1,ROUNDDOWN($DB58,-1)))+VLOOKUP($DC$2,宝石属性!$B$43:$M$66,COLUMNS(宝石属性!$B$43:K$66),0)*10*VLOOKUP(ROUNDDOWN($DB58,-1),宝石属性!$B$25:$N$41,2,0)*VLOOKUP(ROUNDDOWN($DB58,-1),宝石属性!$B$25:$N$41,3,0)+VLOOKUP($DC$2,职业被动!$B$6:$M$29,COLUMNS(职业被动!$B$6:K$29),0)*$DB58,0)</f>
        <v>238</v>
      </c>
      <c r="DK58" s="9">
        <f>ROUND(属性投放!L$4+装备属性!L$4*IF($DB58&lt;10,1,ROUNDDOWN($DB58,-1))+SUM(属性投放!M$37:M$45)*$DB58+VLOOKUP($DC$2,一级属性!$E$41:$P$64,COLUMNS(一级属性!$E$41:O$64),0)*($DB58+0.25*IF($DB58&lt;10,1,ROUNDDOWN($DB58,-1)))+VLOOKUP($DC$2,宝石属性!$B$43:$M$66,COLUMNS(宝石属性!$B$43:L$66),0)*10*VLOOKUP(ROUNDDOWN($DB58,-1),宝石属性!$B$25:$N$41,2,0)*VLOOKUP(ROUNDDOWN($DB58,-1),宝石属性!$B$25:$N$41,3,0)+VLOOKUP($DC$2,职业被动!$B$6:$M$29,COLUMNS(职业被动!$B$6:L$29),0)*$DB58,0)</f>
        <v>17</v>
      </c>
      <c r="DL58" s="9">
        <f>ROUND(属性投放!M$4+装备属性!M$4*IF($DB58&lt;10,1,ROUNDDOWN($DB58,-1))+SUM(属性投放!N$37:N$45)*$DB58+VLOOKUP($DC$2,一级属性!$E$41:$P$64,COLUMNS(一级属性!$E$41:P$64),0)*($DB58+0.25*IF($DB58&lt;10,1,ROUNDDOWN($DB58,-1)))+VLOOKUP($DC$2,宝石属性!$B$43:$M$66,COLUMNS(宝石属性!$B$43:M$66),0)*10*VLOOKUP(ROUNDDOWN($DB58,-1),宝石属性!$B$25:$N$41,2,0)*VLOOKUP(ROUNDDOWN($DB58,-1),宝石属性!$B$25:$N$41,3,0)+VLOOKUP($DC$2,职业被动!$B$6:$M$29,COLUMNS(职业被动!$B$6:M$29),0)*$DB58,0)</f>
        <v>567</v>
      </c>
      <c r="DM58" s="48">
        <f>属性价值和能力评分!$F$9+ROUND(属性价值和能力评分!$F$38*10,0)*DB58+ROUND((SUM(装备属性!$W$9:$W$14)+属性价值和能力评分!$F$38*1.25+1.4+2.8)*IF(DB58&lt;10,1,ROUNDDOWN(DB58,-1)),0)+15*VLOOKUP(ROUNDDOWN(DB58,-1),宝石属性!$B$26:$D$41,2,0)*6*VLOOKUP(ROUNDDOWN(DB58,-1),宝石属性!$B$26:$D$41,3,0)+(属性价值和能力评分!$F$49*9+属性价值和能力评分!$F$50*2+属性价值和能力评分!$F$53*8/5)*DB58</f>
        <v>9958</v>
      </c>
      <c r="DO58" s="1">
        <v>55</v>
      </c>
      <c r="DP58" s="9">
        <f>ROUND(属性投放!D$4+装备属性!D$4*IF($DO58&lt;10,1,ROUNDDOWN($DO58,-1))+SUM(属性投放!E$37:E$45)*$DO58+VLOOKUP($DP$2,一级属性!$E$41:$P$64,COLUMNS(一级属性!$E$41:G$64),0)*($DO58+0.25*IF($DO58&lt;10,1,ROUNDDOWN($DO58,-1)))+VLOOKUP($DP$2,宝石属性!$B$43:$M$66,COLUMNS(宝石属性!$B$43:D$66),0)*10*VLOOKUP(ROUNDDOWN($DO58,-1),宝石属性!$B$25:$N$41,2,0)*VLOOKUP(ROUNDDOWN($DO58,-1),宝石属性!$B$25:$N$41,3,0)+VLOOKUP($DP$2,职业被动!$B$6:$M$29,COLUMNS(职业被动!$B$6:D$29),0)*$DO58,0)</f>
        <v>6155</v>
      </c>
      <c r="DQ58" s="9">
        <f>ROUND(属性投放!E$4+装备属性!E$4*IF($DO58&lt;10,1,ROUNDDOWN($DO58,-1))+SUM(属性投放!F$37:F$45)*$DO58+VLOOKUP($DP$2,一级属性!$E$41:$P$64,COLUMNS(一级属性!$E$41:H$64),0)*($DO58+0.25*IF($DO58&lt;10,1,ROUNDDOWN($DO58,-1)))+VLOOKUP($DP$2,宝石属性!$B$43:$M$66,COLUMNS(宝石属性!$B$43:E$66),0)*10*VLOOKUP(ROUNDDOWN($DO58,-1),宝石属性!$B$25:$N$41,2,0)*VLOOKUP(ROUNDDOWN($DO58,-1),宝石属性!$B$25:$N$41,3,0)+VLOOKUP($DP$2,职业被动!$B$6:$M$29,COLUMNS(职业被动!$B$6:E$29),0)*$DO58,0)</f>
        <v>1435</v>
      </c>
      <c r="DR58" s="9">
        <f>ROUND(属性投放!F$4+装备属性!F$4*IF($DO58&lt;10,1,ROUNDDOWN($DO58,-1))+SUM(属性投放!G$37:G$45)*$DO58+VLOOKUP($DP$2,一级属性!$E$41:$P$64,COLUMNS(一级属性!$E$41:I$64),0)*($DO58+0.25*IF($DO58&lt;10,1,ROUNDDOWN($DO58,-1)))+VLOOKUP($DP$2,宝石属性!$B$43:$M$66,COLUMNS(宝石属性!$B$43:F$66),0)*10*VLOOKUP(ROUNDDOWN($DO58,-1),宝石属性!$B$25:$N$41,2,0)*VLOOKUP(ROUNDDOWN($DO58,-1),宝石属性!$B$25:$N$41,3,0)+VLOOKUP($DP$2,职业被动!$B$6:$M$29,COLUMNS(职业被动!$B$6:F$29),0)*$DO58,0)</f>
        <v>620</v>
      </c>
      <c r="DS58" s="9">
        <f>ROUND(属性投放!G$4+装备属性!G$4*IF($DO58&lt;10,1,ROUNDDOWN($DO58,-1))+SUM(属性投放!H$37:H$45)*$DO58+VLOOKUP($DP$2,一级属性!$E$41:$P$64,COLUMNS(一级属性!$E$41:J$64),0)*($DO58+0.25*IF($DO58&lt;10,1,ROUNDDOWN($DO58,-1)))+VLOOKUP($DP$2,宝石属性!$B$43:$M$66,COLUMNS(宝石属性!$B$43:G$66),0)*10*VLOOKUP(ROUNDDOWN($DO58,-1),宝石属性!$B$25:$N$41,2,0)*VLOOKUP(ROUNDDOWN($DO58,-1),宝石属性!$B$25:$N$41,3,0)+VLOOKUP($DP$2,职业被动!$B$6:$M$29,COLUMNS(职业被动!$B$6:G$29),0)*$DO58,0)</f>
        <v>491</v>
      </c>
      <c r="DT58" s="9">
        <f>ROUND(属性投放!H$4+装备属性!H$4*IF($DO58&lt;10,1,ROUNDDOWN($DO58,-1))+SUM(属性投放!I$37:I$45)*$DO58+VLOOKUP($DP$2,一级属性!$E$41:$P$64,COLUMNS(一级属性!$E$41:K$64),0)*($DO58+0.25*IF($DO58&lt;10,1,ROUNDDOWN($DO58,-1)))+VLOOKUP($DP$2,宝石属性!$B$43:$M$66,COLUMNS(宝石属性!$B$43:H$66),0)*10*VLOOKUP(ROUNDDOWN($DO58,-1),宝石属性!$B$25:$N$41,2,0)*VLOOKUP(ROUNDDOWN($DO58,-1),宝石属性!$B$25:$N$41,3,0)+VLOOKUP($DP$2,职业被动!$B$6:$M$29,COLUMNS(职业被动!$B$6:H$29),0)*$DO58,0)</f>
        <v>450</v>
      </c>
      <c r="DU58" s="9">
        <f>ROUND(属性投放!I$4+装备属性!I$4*IF($DO58&lt;10,1,ROUNDDOWN($DO58,-1))+SUM(属性投放!J$37:J$45)*$DO58+VLOOKUP($DP$2,一级属性!$E$41:$P$64,COLUMNS(一级属性!$E$41:L$64),0)*($DO58+0.25*IF($DO58&lt;10,1,ROUNDDOWN($DO58,-1)))+VLOOKUP($DP$2,宝石属性!$B$43:$M$66,COLUMNS(宝石属性!$B$43:I$66),0)*10*VLOOKUP(ROUNDDOWN($DO58,-1),宝石属性!$B$25:$N$41,2,0)*VLOOKUP(ROUNDDOWN($DO58,-1),宝石属性!$B$25:$N$41,3,0)+VLOOKUP($DP$2,职业被动!$B$6:$M$29,COLUMNS(职业被动!$B$6:I$29),0)*$DO58,0)</f>
        <v>522</v>
      </c>
      <c r="DV58" s="9">
        <f>ROUND(属性投放!J$4+装备属性!J$4*IF($DO58&lt;10,1,ROUNDDOWN($DO58,-1))+SUM(属性投放!K$37:K$45)*$DO58+VLOOKUP($DP$2,一级属性!$E$41:$P$64,COLUMNS(一级属性!$E$41:M$64),0)*($DO58+0.25*IF($DO58&lt;10,1,ROUNDDOWN($DO58,-1)))+VLOOKUP($DP$2,宝石属性!$B$43:$M$66,COLUMNS(宝石属性!$B$43:J$66),0)*10*VLOOKUP(ROUNDDOWN($DO58,-1),宝石属性!$B$25:$N$41,2,0)*VLOOKUP(ROUNDDOWN($DO58,-1),宝石属性!$B$25:$N$41,3,0)+VLOOKUP($DP$2,职业被动!$B$6:$M$29,COLUMNS(职业被动!$B$6:J$29),0)*$DO58,0)</f>
        <v>373</v>
      </c>
      <c r="DW58" s="9">
        <f>ROUND(属性投放!K$4+装备属性!K$4*IF($DO58&lt;10,1,ROUNDDOWN($DO58,-1))+SUM(属性投放!L$37:L$45)*$DO58+VLOOKUP($DP$2,一级属性!$E$41:$P$64,COLUMNS(一级属性!$E$41:N$64),0)*($DO58+0.25*IF($DO58&lt;10,1,ROUNDDOWN($DO58,-1)))+VLOOKUP($DP$2,宝石属性!$B$43:$M$66,COLUMNS(宝石属性!$B$43:K$66),0)*10*VLOOKUP(ROUNDDOWN($DO58,-1),宝石属性!$B$25:$N$41,2,0)*VLOOKUP(ROUNDDOWN($DO58,-1),宝石属性!$B$25:$N$41,3,0)+VLOOKUP($DP$2,职业被动!$B$6:$M$29,COLUMNS(职业被动!$B$6:K$29),0)*$DO58,0)</f>
        <v>238</v>
      </c>
      <c r="DX58" s="9">
        <f>ROUND(属性投放!L$4+装备属性!L$4*IF($DO58&lt;10,1,ROUNDDOWN($DO58,-1))+SUM(属性投放!M$37:M$45)*$DO58+VLOOKUP($DP$2,一级属性!$E$41:$P$64,COLUMNS(一级属性!$E$41:O$64),0)*($DO58+0.25*IF($DO58&lt;10,1,ROUNDDOWN($DO58,-1)))+VLOOKUP($DP$2,宝石属性!$B$43:$M$66,COLUMNS(宝石属性!$B$43:L$66),0)*10*VLOOKUP(ROUNDDOWN($DO58,-1),宝石属性!$B$25:$N$41,2,0)*VLOOKUP(ROUNDDOWN($DO58,-1),宝石属性!$B$25:$N$41,3,0)+VLOOKUP($DP$2,职业被动!$B$6:$M$29,COLUMNS(职业被动!$B$6:L$29),0)*$DO58,0)</f>
        <v>17</v>
      </c>
      <c r="DY58" s="9">
        <f>ROUND(属性投放!M$4+装备属性!M$4*IF($DO58&lt;10,1,ROUNDDOWN($DO58,-1))+SUM(属性投放!N$37:N$45)*$DO58+VLOOKUP($DP$2,一级属性!$E$41:$P$64,COLUMNS(一级属性!$E$41:P$64),0)*($DO58+0.25*IF($DO58&lt;10,1,ROUNDDOWN($DO58,-1)))+VLOOKUP($DP$2,宝石属性!$B$43:$M$66,COLUMNS(宝石属性!$B$43:M$66),0)*10*VLOOKUP(ROUNDDOWN($DO58,-1),宝石属性!$B$25:$N$41,2,0)*VLOOKUP(ROUNDDOWN($DO58,-1),宝石属性!$B$25:$N$41,3,0)+VLOOKUP($DP$2,职业被动!$B$6:$M$29,COLUMNS(职业被动!$B$6:M$29),0)*$DO58,0)</f>
        <v>567</v>
      </c>
      <c r="DZ58" s="48">
        <f>属性价值和能力评分!$F$9+ROUND(属性价值和能力评分!$F$38*10,0)*DO58+ROUND((SUM(装备属性!$W$9:$W$14)+属性价值和能力评分!$F$38*1.25+1.4+2.8)*IF(DO58&lt;10,1,ROUNDDOWN(DO58,-1)),0)+15*VLOOKUP(ROUNDDOWN(DO58,-1),宝石属性!$B$26:$D$41,2,0)*6*VLOOKUP(ROUNDDOWN(DO58,-1),宝石属性!$B$26:$D$41,3,0)+(属性价值和能力评分!$F$49*9+属性价值和能力评分!$F$50*2+属性价值和能力评分!$F$53*8/5)*DO58</f>
        <v>9958</v>
      </c>
      <c r="EA58" s="17"/>
      <c r="EB58" s="1">
        <v>55</v>
      </c>
      <c r="EC58" s="1">
        <f>ROUND(CC58/MAX(CE58/10,((CE58*(1+属性投放!$E$8)-CF58+属性投放!$F$8*EB58)*(1+属性投放!$G$8)*(1+属性投放!$H$8))),1)</f>
        <v>2.8</v>
      </c>
      <c r="ED58" s="1">
        <f>ROUND(CP58/MAX(CE58/10,((CE58*(1+属性投放!$E$8)-CS58+属性投放!$F$8*EB58)*(1+属性投放!$G$8)*(1+属性投放!$H$8))),1)</f>
        <v>2.6</v>
      </c>
      <c r="EE58" s="1">
        <f>ROUND(DC58/MAX(CE58/10,((CE58*(1+属性投放!$E$8)-DF58+属性投放!$F$8*EB58)*(1+属性投放!$G$8)*(1+属性投放!$H$8))),1)</f>
        <v>24.4</v>
      </c>
      <c r="EF58" s="1">
        <f>ROUND(DP58/MAX(CE58/10,((CE58*(1+属性投放!$E$8)-DS58+属性投放!$F$8*EB58)*(1+属性投放!$G$8)*(1+属性投放!$H$8))),1)</f>
        <v>6.4</v>
      </c>
      <c r="EH58" s="1">
        <f>ROUND(CC58/MAX(属性投放!$F$9*EB58,((CT58*(1+属性投放!$E$9)-CH58+属性投放!$F$9*EB58)*(1+属性投放!$G$9)*(1+属性投放!$H$9))),1)</f>
        <v>2.5</v>
      </c>
      <c r="EI58" s="1">
        <f>ROUND(CP58/MAX(属性投放!$F$9*EB58,((CT58*(1+属性投放!$E$9)-CU58+属性投放!$F$9*EB58)*(1+属性投放!$G$9)*(1+属性投放!$H$9))),1)</f>
        <v>3.2</v>
      </c>
      <c r="EJ58" s="1">
        <f>ROUND(DC58/MAX(属性投放!$F$9*EB58,((CT58*(1+属性投放!$E$9)-DH58+属性投放!$F$9*EB58)*(1+属性投放!$G$9)*(1+属性投放!$H$9))),1)</f>
        <v>2.7</v>
      </c>
      <c r="EK58" s="1">
        <f>ROUND(DP58/MAX(属性投放!$F$9*EB58,((CT58*(1+属性投放!$E$9)-DU58+属性投放!$F$9*EB58)*(1+属性投放!$G$9)*(1+属性投放!$H$9))),1)</f>
        <v>5.8</v>
      </c>
      <c r="EM58" s="1">
        <f>ROUND(CC58/((BW58*(1+属性投放!$E$10)+属性投放!$F$10*EB58)*(1+属性投放!$G$10)*(1+属性投放!$H$10)),1)</f>
        <v>5.8</v>
      </c>
      <c r="EN58" s="1">
        <f>ROUND(CP58/((BW58*(1+属性投放!$E$10)+属性投放!$F$10*EB58)*(1+属性投放!$G$10)*(1+属性投放!$H$10)),1)</f>
        <v>5.8</v>
      </c>
      <c r="EO58" s="1">
        <f>ROUND(DC58/((BW58*(1+属性投放!$E$10)+属性投放!$F$10*EB58)*(1+属性投放!$G$10)*(1+属性投放!$H$10)),1)</f>
        <v>6.7</v>
      </c>
      <c r="EP58" s="1">
        <f>ROUND(DP58/((BW58*(1+属性投放!$E$10)+属性投放!$F$10*EB58)*(1+属性投放!$G$10)*(1+属性投放!$H$10)),1)</f>
        <v>14.4</v>
      </c>
    </row>
    <row r="59" spans="2:146">
      <c r="B59" s="1">
        <v>56</v>
      </c>
      <c r="C59" s="9">
        <f>ROUND(属性投放!D$4+装备属性!D$4*IF($B59&lt;10,1,ROUNDDOWN($B59,-1))+SUM(属性投放!E$37:E$45)*$B59+VLOOKUP($C$2,一级属性!$E$41:$P$64,COLUMNS(一级属性!$E$41:G$64),0)*($B59+0.25*IF($B59&lt;10,1,ROUNDDOWN($B59,-1)))+VLOOKUP($C$2,宝石属性!$B$43:$M$66,COLUMNS(宝石属性!$B$43:D$66),0)*10*VLOOKUP(ROUNDDOWN($B59,-1),宝石属性!$B$25:$N$41,2,0)*VLOOKUP(ROUNDDOWN($B59,-1),宝石属性!$B$25:$N$41,3,0)+VLOOKUP($C$2,职业被动!$B$6:$M$29,COLUMNS(职业被动!$B$6:D$29),0)*$B59,0)</f>
        <v>3056</v>
      </c>
      <c r="D59" s="9">
        <f>ROUND(属性投放!E$4+装备属性!E$4*IF($B59&lt;10,1,ROUNDDOWN($B59,-1))+SUM(属性投放!F$37:F$38)*$B59+VLOOKUP($C$2,一级属性!$E$67:$P$90,COLUMNS(一级属性!$E$67:H$90),0)*$B59+VLOOKUP($C$2,宝石属性!$B$43:$M$66,COLUMNS(宝石属性!$B$43:E$66),0)*10*VLOOKUP(ROUNDDOWN($B59,-1),宝石属性!$B$25:$N$41,2,0)*VLOOKUP(ROUNDDOWN($B59,-1),宝石属性!$B$25:$N$41,3,0)+VLOOKUP($C$2,职业被动!$B$6:$M$29,COLUMNS(职业被动!$B$6:E$29),0)*$B59,0)</f>
        <v>1450</v>
      </c>
      <c r="E59" s="9">
        <f>ROUND(属性投放!F$4+装备属性!F$4*IF($B59&lt;10,1,ROUNDDOWN($B59,-1))+SUM(属性投放!G$37:G$38)*$B59+VLOOKUP($C$2,一级属性!$E$67:$P$90,COLUMNS(一级属性!$E$67:I$90),0)*$B59+VLOOKUP($C$2,宝石属性!$B$43:$M$66,COLUMNS(宝石属性!$B$43:F$66),0)*10*VLOOKUP(ROUNDDOWN($B59,-1),宝石属性!$B$25:$N$41,2,0)*VLOOKUP(ROUNDDOWN($B59,-1),宝石属性!$B$25:$N$41,3,0)+VLOOKUP($C$2,职业被动!$B$6:$M$29,COLUMNS(职业被动!$B$6:F$29),0)*$B59,0)</f>
        <v>1082</v>
      </c>
      <c r="F59" s="9">
        <f>ROUND(属性投放!G$4+装备属性!G$4*IF($B59&lt;10,1,ROUNDDOWN($B59,-1))+SUM(属性投放!H$37:H$38)*$B59+VLOOKUP($C$2,一级属性!$E$67:$P$90,COLUMNS(一级属性!$E$67:J$90),0)*$B59+VLOOKUP($C$2,宝石属性!$B$43:$M$66,COLUMNS(宝石属性!$B$43:G$66),0)*10*VLOOKUP(ROUNDDOWN($B59,-1),宝石属性!$B$25:$N$41,2,0)*VLOOKUP(ROUNDDOWN($B59,-1),宝石属性!$B$25:$N$41,3,0)+VLOOKUP($C$2,职业被动!$B$6:$M$29,COLUMNS(职业被动!$B$6:G$29),0)*$B59,0)</f>
        <v>550</v>
      </c>
      <c r="G59" s="9">
        <f>ROUND(属性投放!H$4+装备属性!H$4*IF($B59&lt;10,1,ROUNDDOWN($B59,-1))+SUM(属性投放!I$37:I$38)*$B59+VLOOKUP($C$2,一级属性!$E$67:$P$90,COLUMNS(一级属性!$E$67:K$90),0)*$B59+VLOOKUP($C$2,宝石属性!$B$43:$M$66,COLUMNS(宝石属性!$B$43:H$66),0)*10*VLOOKUP(ROUNDDOWN($B59,-1),宝石属性!$B$25:$N$41,2,0)*VLOOKUP(ROUNDDOWN($B59,-1),宝石属性!$B$25:$N$41,3,0)+VLOOKUP($C$2,职业被动!$B$6:$M$29,COLUMNS(职业被动!$B$6:H$29),0)*$B59,0)</f>
        <v>397</v>
      </c>
      <c r="H59" s="9">
        <f>ROUND(属性投放!I$4+装备属性!I$4*IF($B59&lt;10,1,ROUNDDOWN($B59,-1))+SUM(属性投放!J$37:J$38)*$B59+VLOOKUP($C$2,一级属性!$E$67:$P$90,COLUMNS(一级属性!$E$67:L$90),0)*$B59+VLOOKUP($C$2,宝石属性!$B$43:$M$66,COLUMNS(宝石属性!$B$43:I$66),0)*10*VLOOKUP(ROUNDDOWN($B59,-1),宝石属性!$B$25:$N$41,2,0)*VLOOKUP(ROUNDDOWN($B59,-1),宝石属性!$B$25:$N$41,3,0)+VLOOKUP($C$2,职业被动!$B$6:$M$29,COLUMNS(职业被动!$B$6:I$29),0)*$B59,0)</f>
        <v>586</v>
      </c>
      <c r="I59" s="9">
        <f>ROUND(属性投放!J$4+装备属性!J$4*IF($B59&lt;10,1,ROUNDDOWN($B59,-1))+SUM(属性投放!K$37:K$38)*$B59+VLOOKUP($C$2,一级属性!$E$67:$P$90,COLUMNS(一级属性!$E$67:M$90),0)*$B59+VLOOKUP($C$2,宝石属性!$B$43:$M$66,COLUMNS(宝石属性!$B$43:J$66),0)*10*VLOOKUP(ROUNDDOWN($B59,-1),宝石属性!$B$25:$N$41,2,0)*VLOOKUP(ROUNDDOWN($B59,-1),宝石属性!$B$25:$N$41,3,0)+VLOOKUP($C$2,职业被动!$B$6:$M$29,COLUMNS(职业被动!$B$6:J$29),0)*$B59,0)</f>
        <v>379</v>
      </c>
      <c r="J59" s="9">
        <f>ROUND(属性投放!K$4+装备属性!K$4*IF($B59&lt;10,1,ROUNDDOWN($B59,-1))+SUM(属性投放!L$37:L$38)*$B59+VLOOKUP($C$2,一级属性!$E$67:$P$90,COLUMNS(一级属性!$E$67:N$90),0)*$B59+VLOOKUP($C$2,宝石属性!$B$43:$M$66,COLUMNS(宝石属性!$B$43:K$66),0)*10*VLOOKUP(ROUNDDOWN($B59,-1),宝石属性!$B$25:$N$41,2,0)*VLOOKUP(ROUNDDOWN($B59,-1),宝石属性!$B$25:$N$41,3,0)+VLOOKUP($C$2,职业被动!$B$6:$M$29,COLUMNS(职业被动!$B$6:K$29),0)*$B59,0)</f>
        <v>198</v>
      </c>
      <c r="K59" s="9">
        <f>ROUND(属性投放!L$4+装备属性!L$4*IF($B59&lt;10,1,ROUNDDOWN($B59,-1))+SUM(属性投放!M$37:M$38)*$B59+VLOOKUP($C$2,一级属性!$E$67:$P$90,COLUMNS(一级属性!$E$67:O$90),0)*$B59+VLOOKUP($C$2,宝石属性!$B$43:$M$66,COLUMNS(宝石属性!$B$43:L$66),0)*10*VLOOKUP(ROUNDDOWN($B59,-1),宝石属性!$B$25:$N$41,2,0)*VLOOKUP(ROUNDDOWN($B59,-1),宝石属性!$B$25:$N$41,3,0)+VLOOKUP($C$2,职业被动!$B$6:$M$29,COLUMNS(职业被动!$B$6:L$29),0)*$B59,0)</f>
        <v>17</v>
      </c>
      <c r="L59" s="9">
        <f>ROUND(属性投放!M$4+装备属性!M$4*IF($B59&lt;10,1,ROUNDDOWN($B59,-1))+SUM(属性投放!N$37:N$38)*$B59+VLOOKUP($C$2,一级属性!$E$67:$P$90,COLUMNS(一级属性!$E$67:P$90),0)*$B59+VLOOKUP($C$2,宝石属性!$B$43:$M$66,COLUMNS(宝石属性!$B$43:M$66),0)*10*VLOOKUP(ROUNDDOWN($B59,-1),宝石属性!$B$25:$N$41,2,0)*VLOOKUP(ROUNDDOWN($B59,-1),宝石属性!$B$25:$N$41,3,0)+VLOOKUP($C$2,职业被动!$B$6:$M$29,COLUMNS(职业被动!$B$6:M$29),0)*$B59,0)</f>
        <v>597</v>
      </c>
      <c r="M59" s="48">
        <f>属性价值和能力评分!$F$9+ROUND(属性价值和能力评分!$F$38*10,0)*B59+ROUND((SUM(装备属性!$W$9:$W$14)+属性价值和能力评分!$F$38*1.25+1.4+2.8)*IF(B59&lt;10,1,ROUNDDOWN(B59,-1)),0)+15*VLOOKUP(ROUNDDOWN(B59,-1),宝石属性!$B$26:$D$41,2,0)*6*VLOOKUP(ROUNDDOWN(B59,-1),宝石属性!$B$26:$D$41,3,0)+(属性价值和能力评分!$F$49*9+属性价值和能力评分!$F$50*2+属性价值和能力评分!$F$53*8/5)*B59</f>
        <v>10078</v>
      </c>
      <c r="N59" s="20"/>
      <c r="O59" s="1">
        <v>56</v>
      </c>
      <c r="P59" s="9">
        <f>ROUND(属性投放!D$4+装备属性!D$4*IF($O59&lt;10,1,ROUNDDOWN($O59,-1))+SUM(属性投放!E$37:E$45)*$O59+VLOOKUP($P$2,一级属性!$E$41:$P$64,COLUMNS(一级属性!$E$41:G$64),0)*($O59+0.25*IF($O59&lt;10,1,ROUNDDOWN($O59,-1)))+VLOOKUP($P$2,宝石属性!$B$43:$M$66,COLUMNS(宝石属性!$B$43:D$66),0)*10*VLOOKUP(ROUNDDOWN($O59,-1),宝石属性!$B$25:$N$41,2,0)*VLOOKUP(ROUNDDOWN($O59,-1),宝石属性!$B$25:$N$41,3,0)+VLOOKUP($P$2,职业被动!$B$6:$M$29,COLUMNS(职业被动!$B$6:D$29),0)*$O59,0)</f>
        <v>3840</v>
      </c>
      <c r="Q59" s="9">
        <f>ROUND(属性投放!E$4+装备属性!E$4*IF($O59&lt;10,1,ROUNDDOWN($O59,-1))+SUM(属性投放!F$37:F$45)*$O59+VLOOKUP($P$2,一级属性!$E$41:$P$64,COLUMNS(一级属性!$E$41:H$64),0)*($O59+0.25*IF($O59&lt;10,1,ROUNDDOWN($O59,-1)))+VLOOKUP($P$2,宝石属性!$B$43:$M$66,COLUMNS(宝石属性!$B$43:E$66),0)*10*VLOOKUP(ROUNDDOWN($O59,-1),宝石属性!$B$25:$N$41,2,0)*VLOOKUP(ROUNDDOWN($O59,-1),宝石属性!$B$25:$N$41,3,0)+VLOOKUP($P$2,职业被动!$B$6:$M$29,COLUMNS(职业被动!$B$6:E$29),0)*$O59,0)</f>
        <v>2478</v>
      </c>
      <c r="R59" s="9">
        <f>ROUND(属性投放!F$4+装备属性!F$4*IF($O59&lt;10,1,ROUNDDOWN($O59,-1))+SUM(属性投放!G$37:G$45)*$O59+VLOOKUP($P$2,一级属性!$E$41:$P$64,COLUMNS(一级属性!$E$41:I$64),0)*($O59+0.25*IF($O59&lt;10,1,ROUNDDOWN($O59,-1)))+VLOOKUP($P$2,宝石属性!$B$43:$M$66,COLUMNS(宝石属性!$B$43:F$66),0)*10*VLOOKUP(ROUNDDOWN($O59,-1),宝石属性!$B$25:$N$41,2,0)*VLOOKUP(ROUNDDOWN($O59,-1),宝石属性!$B$25:$N$41,3,0)+VLOOKUP($P$2,职业被动!$B$6:$M$29,COLUMNS(职业被动!$B$6:F$29),0)*$O59,0)</f>
        <v>622</v>
      </c>
      <c r="S59" s="9">
        <f>ROUND(属性投放!G$4+装备属性!G$4*IF($O59&lt;10,1,ROUNDDOWN($O59,-1))+SUM(属性投放!H$37:H$45)*$O59+VLOOKUP($P$2,一级属性!$E$41:$P$64,COLUMNS(一级属性!$E$41:J$64),0)*($O59+0.25*IF($O59&lt;10,1,ROUNDDOWN($O59,-1)))+VLOOKUP($P$2,宝石属性!$B$43:$M$66,COLUMNS(宝石属性!$B$43:G$66),0)*10*VLOOKUP(ROUNDDOWN($O59,-1),宝石属性!$B$25:$N$41,2,0)*VLOOKUP(ROUNDDOWN($O59,-1),宝石属性!$B$25:$N$41,3,0)+VLOOKUP($P$2,职业被动!$B$6:$M$29,COLUMNS(职业被动!$B$6:G$29),0)*$O59,0)</f>
        <v>494</v>
      </c>
      <c r="T59" s="9">
        <f>ROUND(属性投放!H$4+装备属性!H$4*IF($O59&lt;10,1,ROUNDDOWN($O59,-1))+SUM(属性投放!I$37:I$45)*$O59+VLOOKUP($P$2,一级属性!$E$41:$P$64,COLUMNS(一级属性!$E$41:K$64),0)*($O59+0.25*IF($O59&lt;10,1,ROUNDDOWN($O59,-1)))+VLOOKUP($P$2,宝石属性!$B$43:$M$66,COLUMNS(宝石属性!$B$43:H$66),0)*10*VLOOKUP(ROUNDDOWN($O59,-1),宝石属性!$B$25:$N$41,2,0)*VLOOKUP(ROUNDDOWN($O59,-1),宝石属性!$B$25:$N$41,3,0)+VLOOKUP($P$2,职业被动!$B$6:$M$29,COLUMNS(职业被动!$B$6:H$29),0)*$O59,0)</f>
        <v>659</v>
      </c>
      <c r="U59" s="9">
        <f>ROUND(属性投放!I$4+装备属性!I$4*IF($O59&lt;10,1,ROUNDDOWN($O59,-1))+SUM(属性投放!J$37:J$45)*$O59+VLOOKUP($P$2,一级属性!$E$41:$P$64,COLUMNS(一级属性!$E$41:L$64),0)*($O59+0.25*IF($O59&lt;10,1,ROUNDDOWN($O59,-1)))+VLOOKUP($P$2,宝石属性!$B$43:$M$66,COLUMNS(宝石属性!$B$43:I$66),0)*10*VLOOKUP(ROUNDDOWN($O59,-1),宝石属性!$B$25:$N$41,2,0)*VLOOKUP(ROUNDDOWN($O59,-1),宝石属性!$B$25:$N$41,3,0)+VLOOKUP($P$2,职业被动!$B$6:$M$29,COLUMNS(职业被动!$B$6:I$29),0)*$O59,0)</f>
        <v>623</v>
      </c>
      <c r="V59" s="9">
        <f>ROUND(属性投放!J$4+装备属性!J$4*IF($O59&lt;10,1,ROUNDDOWN($O59,-1))+SUM(属性投放!K$37:K$45)*$O59+VLOOKUP($P$2,一级属性!$E$41:$P$64,COLUMNS(一级属性!$E$41:M$64),0)*($O59+0.25*IF($O59&lt;10,1,ROUNDDOWN($O59,-1)))+VLOOKUP($P$2,宝石属性!$B$43:$M$66,COLUMNS(宝石属性!$B$43:J$66),0)*10*VLOOKUP(ROUNDDOWN($O59,-1),宝石属性!$B$25:$N$41,2,0)*VLOOKUP(ROUNDDOWN($O59,-1),宝石属性!$B$25:$N$41,3,0)+VLOOKUP($P$2,职业被动!$B$6:$M$29,COLUMNS(职业被动!$B$6:J$29),0)*$O59,0)</f>
        <v>425</v>
      </c>
      <c r="W59" s="9">
        <f>ROUND(属性投放!K$4+装备属性!K$4*IF($O59&lt;10,1,ROUNDDOWN($O59,-1))+SUM(属性投放!L$37:L$45)*$O59+VLOOKUP($P$2,一级属性!$E$41:$P$64,COLUMNS(一级属性!$E$41:N$64),0)*($O59+0.25*IF($O59&lt;10,1,ROUNDDOWN($O59,-1)))+VLOOKUP($P$2,宝石属性!$B$43:$M$66,COLUMNS(宝石属性!$B$43:K$66),0)*10*VLOOKUP(ROUNDDOWN($O59,-1),宝石属性!$B$25:$N$41,2,0)*VLOOKUP(ROUNDDOWN($O59,-1),宝石属性!$B$25:$N$41,3,0)+VLOOKUP($P$2,职业被动!$B$6:$M$29,COLUMNS(职业被动!$B$6:K$29),0)*$O59,0)</f>
        <v>238</v>
      </c>
      <c r="X59" s="9">
        <f>ROUND(属性投放!L$4+装备属性!L$4*IF($O59&lt;10,1,ROUNDDOWN($O59,-1))+SUM(属性投放!M$37:M$45)*$O59+VLOOKUP($P$2,一级属性!$E$41:$P$64,COLUMNS(一级属性!$E$41:O$64),0)*($O59+0.25*IF($O59&lt;10,1,ROUNDDOWN($O59,-1)))+VLOOKUP($P$2,宝石属性!$B$43:$M$66,COLUMNS(宝石属性!$B$43:L$66),0)*10*VLOOKUP(ROUNDDOWN($O59,-1),宝石属性!$B$25:$N$41,2,0)*VLOOKUP(ROUNDDOWN($O59,-1),宝石属性!$B$25:$N$41,3,0)+VLOOKUP($P$2,职业被动!$B$6:$M$29,COLUMNS(职业被动!$B$6:L$29),0)*$O59,0)</f>
        <v>17</v>
      </c>
      <c r="Y59" s="9">
        <f>ROUND(属性投放!M$4+装备属性!M$4*IF($O59&lt;10,1,ROUNDDOWN($O59,-1))+SUM(属性投放!N$37:N$45)*$O59+VLOOKUP($P$2,一级属性!$E$41:$P$64,COLUMNS(一级属性!$E$41:P$64),0)*($O59+0.25*IF($O59&lt;10,1,ROUNDDOWN($O59,-1)))+VLOOKUP($P$2,宝石属性!$B$43:$M$66,COLUMNS(宝石属性!$B$43:M$66),0)*10*VLOOKUP(ROUNDDOWN($O59,-1),宝石属性!$B$25:$N$41,2,0)*VLOOKUP(ROUNDDOWN($O59,-1),宝石属性!$B$25:$N$41,3,0)+VLOOKUP($P$2,职业被动!$B$6:$M$29,COLUMNS(职业被动!$B$6:M$29),0)*$O59,0)</f>
        <v>597</v>
      </c>
      <c r="Z59" s="48">
        <f>属性价值和能力评分!$F$9+ROUND(属性价值和能力评分!$F$38*10,0)*O59+ROUND((SUM(装备属性!$W$9:$W$14)+属性价值和能力评分!$F$38*1.25+1.4+2.8)*IF(O59&lt;10,1,ROUNDDOWN(O59,-1)),0)+15*VLOOKUP(ROUNDDOWN(O59,-1),宝石属性!$B$26:$D$41,2,0)*6*VLOOKUP(ROUNDDOWN(O59,-1),宝石属性!$B$26:$D$41,3,0)+(属性价值和能力评分!$F$49*9+属性价值和能力评分!$F$50*2+属性价值和能力评分!$F$53*8/5)*O59</f>
        <v>10078</v>
      </c>
      <c r="AB59" s="1">
        <v>56</v>
      </c>
      <c r="AC59" s="9">
        <f>ROUND(属性投放!D$4+装备属性!D$4*IF($AB59&lt;10,1,ROUNDDOWN($AB59,-1))+SUM(属性投放!E$37:E$45)*$AB59+VLOOKUP($AC$2,一级属性!$E$41:$P$64,COLUMNS(一级属性!$E$41:G$64),0)*($AB59+0.25*IF($AB59&lt;10,1,ROUNDDOWN($AB59,-1)))+VLOOKUP($AC$2,宝石属性!$B$43:$M$66,COLUMNS(宝石属性!$B$43:D$66),0)*10*VLOOKUP(ROUNDDOWN($AB59,-1),宝石属性!$B$25:$N$41,2,0)*VLOOKUP(ROUNDDOWN($AB59,-1),宝石属性!$B$25:$N$41,3,0)+VLOOKUP($AC$2,职业被动!$B$6:$M$29,COLUMNS(职业被动!$B$6:D$29),0)*$AB59,0)</f>
        <v>3448</v>
      </c>
      <c r="AD59" s="9">
        <f>ROUND(属性投放!E$4+装备属性!E$4*IF($AB59&lt;10,1,ROUNDDOWN($AB59,-1))+SUM(属性投放!F$37:F$45)*$AB59+VLOOKUP($AC$2,一级属性!$E$41:$P$64,COLUMNS(一级属性!$E$41:H$64),0)*($AB59+0.25*IF($AB59&lt;10,1,ROUNDDOWN($AB59,-1)))+VLOOKUP($AC$2,宝石属性!$B$43:$M$66,COLUMNS(宝石属性!$B$43:E$66),0)*10*VLOOKUP(ROUNDDOWN($AB59,-1),宝石属性!$B$25:$N$41,2,0)*VLOOKUP(ROUNDDOWN($AB59,-1),宝石属性!$B$25:$N$41,3,0)+VLOOKUP($AC$2,职业被动!$B$6:$M$29,COLUMNS(职业被动!$B$6:E$29),0)*$AB59,0)</f>
        <v>1450</v>
      </c>
      <c r="AE59" s="9">
        <f>ROUND(属性投放!F$4+装备属性!F$4*IF($AB59&lt;10,1,ROUNDDOWN($AB59,-1))+SUM(属性投放!G$37:G$45)*$AB59+VLOOKUP($AC$2,一级属性!$E$41:$P$64,COLUMNS(一级属性!$E$41:I$64),0)*($AB59+0.25*IF($AB59&lt;10,1,ROUNDDOWN($AB59,-1)))+VLOOKUP($AC$2,宝石属性!$B$43:$M$66,COLUMNS(宝石属性!$B$43:F$66),0)*10*VLOOKUP(ROUNDDOWN($AB59,-1),宝石属性!$B$25:$N$41,2,0)*VLOOKUP(ROUNDDOWN($AB59,-1),宝石属性!$B$25:$N$41,3,0)+VLOOKUP($AC$2,职业被动!$B$6:$M$29,COLUMNS(职业被动!$B$6:F$29),0)*$AB59,0)</f>
        <v>936</v>
      </c>
      <c r="AF59" s="9">
        <f>ROUND(属性投放!G$4+装备属性!G$4*IF($AB59&lt;10,1,ROUNDDOWN($AB59,-1))+SUM(属性投放!H$37:H$45)*$AB59+VLOOKUP($AC$2,一级属性!$E$41:$P$64,COLUMNS(一级属性!$E$41:J$64),0)*($AB59+0.25*IF($AB59&lt;10,1,ROUNDDOWN($AB59,-1)))+VLOOKUP($AC$2,宝石属性!$B$43:$M$66,COLUMNS(宝石属性!$B$43:G$66),0)*10*VLOOKUP(ROUNDDOWN($AB59,-1),宝石属性!$B$25:$N$41,2,0)*VLOOKUP(ROUNDDOWN($AB59,-1),宝石属性!$B$25:$N$41,3,0)+VLOOKUP($AC$2,职业被动!$B$6:$M$29,COLUMNS(职业被动!$B$6:G$29),0)*$AB59,0)</f>
        <v>606</v>
      </c>
      <c r="AG59" s="9">
        <f>ROUND(属性投放!H$4+装备属性!H$4*IF($AB59&lt;10,1,ROUNDDOWN($AB59,-1))+SUM(属性投放!I$37:I$45)*$AB59+VLOOKUP($AC$2,一级属性!$E$41:$P$64,COLUMNS(一级属性!$E$41:K$64),0)*($AB59+0.25*IF($AB59&lt;10,1,ROUNDDOWN($AB59,-1)))+VLOOKUP($AC$2,宝石属性!$B$43:$M$66,COLUMNS(宝石属性!$B$43:H$66),0)*10*VLOOKUP(ROUNDDOWN($AB59,-1),宝石属性!$B$25:$N$41,2,0)*VLOOKUP(ROUNDDOWN($AB59,-1),宝石属性!$B$25:$N$41,3,0)+VLOOKUP($AC$2,职业被动!$B$6:$M$29,COLUMNS(职业被动!$B$6:H$29),0)*$AB59,0)</f>
        <v>397</v>
      </c>
      <c r="AH59" s="9">
        <f>ROUND(属性投放!I$4+装备属性!I$4*IF($AB59&lt;10,1,ROUNDDOWN($AB59,-1))+SUM(属性投放!J$37:J$45)*$AB59+VLOOKUP($AC$2,一级属性!$E$41:$P$64,COLUMNS(一级属性!$E$41:L$64),0)*($AB59+0.25*IF($AB59&lt;10,1,ROUNDDOWN($AB59,-1)))+VLOOKUP($AC$2,宝石属性!$B$43:$M$66,COLUMNS(宝石属性!$B$43:I$66),0)*10*VLOOKUP(ROUNDDOWN($AB59,-1),宝石属性!$B$25:$N$41,2,0)*VLOOKUP(ROUNDDOWN($AB59,-1),宝石属性!$B$25:$N$41,3,0)+VLOOKUP($AC$2,职业被动!$B$6:$M$29,COLUMNS(职业被动!$B$6:I$29),0)*$AB59,0)</f>
        <v>582</v>
      </c>
      <c r="AI59" s="9">
        <f>ROUND(属性投放!J$4+装备属性!J$4*IF($AB59&lt;10,1,ROUNDDOWN($AB59,-1))+SUM(属性投放!K$37:K$45)*$AB59+VLOOKUP($AC$2,一级属性!$E$41:$P$64,COLUMNS(一级属性!$E$41:M$64),0)*($AB59+0.25*IF($AB59&lt;10,1,ROUNDDOWN($AB59,-1)))+VLOOKUP($AC$2,宝石属性!$B$43:$M$66,COLUMNS(宝石属性!$B$43:J$66),0)*10*VLOOKUP(ROUNDDOWN($AB59,-1),宝石属性!$B$25:$N$41,2,0)*VLOOKUP(ROUNDDOWN($AB59,-1),宝石属性!$B$25:$N$41,3,0)+VLOOKUP($AC$2,职业被动!$B$6:$M$29,COLUMNS(职业被动!$B$6:J$29),0)*$AB59,0)</f>
        <v>377</v>
      </c>
      <c r="AJ59" s="9">
        <f>ROUND(属性投放!K$4+装备属性!K$4*IF($AB59&lt;10,1,ROUNDDOWN($AB59,-1))+SUM(属性投放!L$37:L$45)*$AB59+VLOOKUP($AC$2,一级属性!$E$41:$P$64,COLUMNS(一级属性!$E$41:N$64),0)*($AB59+0.25*IF($AB59&lt;10,1,ROUNDDOWN($AB59,-1)))+VLOOKUP($AC$2,宝石属性!$B$43:$M$66,COLUMNS(宝石属性!$B$43:K$66),0)*10*VLOOKUP(ROUNDDOWN($AB59,-1),宝石属性!$B$25:$N$41,2,0)*VLOOKUP(ROUNDDOWN($AB59,-1),宝石属性!$B$25:$N$41,3,0)+VLOOKUP($AC$2,职业被动!$B$6:$M$29,COLUMNS(职业被动!$B$6:K$29),0)*$AB59,0)</f>
        <v>198</v>
      </c>
      <c r="AK59" s="9">
        <f>ROUND(属性投放!L$4+装备属性!L$4*IF($AB59&lt;10,1,ROUNDDOWN($AB59,-1))+SUM(属性投放!M$37:M$45)*$AB59+VLOOKUP($AC$2,一级属性!$E$41:$P$64,COLUMNS(一级属性!$E$41:O$64),0)*($AB59+0.25*IF($AB59&lt;10,1,ROUNDDOWN($AB59,-1)))+VLOOKUP($AC$2,宝石属性!$B$43:$M$66,COLUMNS(宝石属性!$B$43:L$66),0)*10*VLOOKUP(ROUNDDOWN($AB59,-1),宝石属性!$B$25:$N$41,2,0)*VLOOKUP(ROUNDDOWN($AB59,-1),宝石属性!$B$25:$N$41,3,0)+VLOOKUP($AC$2,职业被动!$B$6:$M$29,COLUMNS(职业被动!$B$6:L$29),0)*$AB59,0)</f>
        <v>17</v>
      </c>
      <c r="AL59" s="9">
        <f>ROUND(属性投放!M$4+装备属性!M$4*IF($AB59&lt;10,1,ROUNDDOWN($AB59,-1))+SUM(属性投放!N$37:N$45)*$AB59+VLOOKUP($AC$2,一级属性!$E$41:$P$64,COLUMNS(一级属性!$E$41:P$64),0)*($AB59+0.25*IF($AB59&lt;10,1,ROUNDDOWN($AB59,-1)))+VLOOKUP($AC$2,宝石属性!$B$43:$M$66,COLUMNS(宝石属性!$B$43:M$66),0)*10*VLOOKUP(ROUNDDOWN($AB59,-1),宝石属性!$B$25:$N$41,2,0)*VLOOKUP(ROUNDDOWN($AB59,-1),宝石属性!$B$25:$N$41,3,0)+VLOOKUP($AC$2,职业被动!$B$6:$M$29,COLUMNS(职业被动!$B$6:M$29),0)*$AB59,0)</f>
        <v>597</v>
      </c>
      <c r="AM59" s="48">
        <f>属性价值和能力评分!$F$9+ROUND(属性价值和能力评分!$F$38*10,0)*AB59+ROUND((SUM(装备属性!$W$9:$W$14)+属性价值和能力评分!$F$38*1.25+1.4+2.8)*IF(AB59&lt;10,1,ROUNDDOWN(AB59,-1)),0)+15*VLOOKUP(ROUNDDOWN(AB59,-1),宝石属性!$B$26:$D$41,2,0)*6*VLOOKUP(ROUNDDOWN(AB59,-1),宝石属性!$B$26:$D$41,3,0)+(属性价值和能力评分!$F$49*9+属性价值和能力评分!$F$50*2+属性价值和能力评分!$F$53*8/5)*AB59</f>
        <v>10078</v>
      </c>
      <c r="AO59" s="1">
        <v>56</v>
      </c>
      <c r="AP59" s="9">
        <f>ROUND(属性投放!D$4+装备属性!D$4*IF($AO59&lt;10,1,ROUNDDOWN($AO59,-1))+SUM(属性投放!E$37:E$45)*$AO59+VLOOKUP($AP$2,一级属性!$E$41:$P$64,COLUMNS(一级属性!$E$41:G$64),0)*($AO59+0.25*IF($AO59&lt;10,1,ROUNDDOWN($AO59,-1)))+VLOOKUP($AP$2,宝石属性!$B$43:$M$66,COLUMNS(宝石属性!$B$43:D$66),0)*10*VLOOKUP(ROUNDDOWN($AO59,-1),宝石属性!$B$25:$N$41,2,0)*VLOOKUP(ROUNDDOWN($AO59,-1),宝石属性!$B$25:$N$41,3,0)+VLOOKUP($AP$2,职业被动!$B$6:$M$29,COLUMNS(职业被动!$B$6:D$29),0)*$AO59,0)</f>
        <v>3448</v>
      </c>
      <c r="AQ59" s="9">
        <f>ROUND(属性投放!E$4+装备属性!E$4*IF($AO59&lt;10,1,ROUNDDOWN($AO59,-1))+SUM(属性投放!F$37:F$45)*$AO59+VLOOKUP($AP$2,一级属性!$E$41:$P$64,COLUMNS(一级属性!$E$41:H$64),0)*($AO59+0.25*IF($AO59&lt;10,1,ROUNDDOWN($AO59,-1)))+VLOOKUP($AP$2,宝石属性!$B$43:$M$66,COLUMNS(宝石属性!$B$43:E$66),0)*10*VLOOKUP(ROUNDDOWN($AO59,-1),宝石属性!$B$25:$N$41,2,0)*VLOOKUP(ROUNDDOWN($AO59,-1),宝石属性!$B$25:$N$41,3,0)+VLOOKUP($AP$2,职业被动!$B$6:$M$29,COLUMNS(职业被动!$B$6:E$29),0)*$AO59,0)</f>
        <v>2478</v>
      </c>
      <c r="AR59" s="9">
        <f>ROUND(属性投放!F$4+装备属性!F$4*IF($AO59&lt;10,1,ROUNDDOWN($AO59,-1))+SUM(属性投放!G$37:G$45)*$AO59+VLOOKUP($AP$2,一级属性!$E$41:$P$64,COLUMNS(一级属性!$E$41:I$64),0)*($AO59+0.25*IF($AO59&lt;10,1,ROUNDDOWN($AO59,-1)))+VLOOKUP($AP$2,宝石属性!$B$43:$M$66,COLUMNS(宝石属性!$B$43:F$66),0)*10*VLOOKUP(ROUNDDOWN($AO59,-1),宝石属性!$B$25:$N$41,2,0)*VLOOKUP(ROUNDDOWN($AO59,-1),宝石属性!$B$25:$N$41,3,0)+VLOOKUP($AP$2,职业被动!$B$6:$M$29,COLUMNS(职业被动!$B$6:F$29),0)*$AO59,0)</f>
        <v>622</v>
      </c>
      <c r="AS59" s="9">
        <f>ROUND(属性投放!G$4+装备属性!G$4*IF($AO59&lt;10,1,ROUNDDOWN($AO59,-1))+SUM(属性投放!H$37:H$45)*$AO59+VLOOKUP($AP$2,一级属性!$E$41:$P$64,COLUMNS(一级属性!$E$41:J$64),0)*($AO59+0.25*IF($AO59&lt;10,1,ROUNDDOWN($AO59,-1)))+VLOOKUP($AP$2,宝石属性!$B$43:$M$66,COLUMNS(宝石属性!$B$43:G$66),0)*10*VLOOKUP(ROUNDDOWN($AO59,-1),宝石属性!$B$25:$N$41,2,0)*VLOOKUP(ROUNDDOWN($AO59,-1),宝石属性!$B$25:$N$41,3,0)+VLOOKUP($AP$2,职业被动!$B$6:$M$29,COLUMNS(职业被动!$B$6:G$29),0)*$AO59,0)</f>
        <v>494</v>
      </c>
      <c r="AT59" s="9">
        <f>ROUND(属性投放!H$4+装备属性!H$4*IF($AO59&lt;10,1,ROUNDDOWN($AO59,-1))+SUM(属性投放!I$37:I$45)*$AO59+VLOOKUP($AP$2,一级属性!$E$41:$P$64,COLUMNS(一级属性!$E$41:K$64),0)*($AO59+0.25*IF($AO59&lt;10,1,ROUNDDOWN($AO59,-1)))+VLOOKUP($AP$2,宝石属性!$B$43:$M$66,COLUMNS(宝石属性!$B$43:H$66),0)*10*VLOOKUP(ROUNDDOWN($AO59,-1),宝石属性!$B$25:$N$41,2,0)*VLOOKUP(ROUNDDOWN($AO59,-1),宝石属性!$B$25:$N$41,3,0)+VLOOKUP($AP$2,职业被动!$B$6:$M$29,COLUMNS(职业被动!$B$6:H$29),0)*$AO59,0)</f>
        <v>603</v>
      </c>
      <c r="AU59" s="9">
        <f>ROUND(属性投放!I$4+装备属性!I$4*IF($AO59&lt;10,1,ROUNDDOWN($AO59,-1))+SUM(属性投放!J$37:J$45)*$AO59+VLOOKUP($AP$2,一级属性!$E$41:$P$64,COLUMNS(一级属性!$E$41:L$64),0)*($AO59+0.25*IF($AO59&lt;10,1,ROUNDDOWN($AO59,-1)))+VLOOKUP($AP$2,宝石属性!$B$43:$M$66,COLUMNS(宝石属性!$B$43:I$66),0)*10*VLOOKUP(ROUNDDOWN($AO59,-1),宝石属性!$B$25:$N$41,2,0)*VLOOKUP(ROUNDDOWN($AO59,-1),宝石属性!$B$25:$N$41,3,0)+VLOOKUP($AP$2,职业被动!$B$6:$M$29,COLUMNS(职业被动!$B$6:I$29),0)*$AO59,0)</f>
        <v>623</v>
      </c>
      <c r="AV59" s="9">
        <f>ROUND(属性投放!J$4+装备属性!J$4*IF($AO59&lt;10,1,ROUNDDOWN($AO59,-1))+SUM(属性投放!K$37:K$45)*$AO59+VLOOKUP($AP$2,一级属性!$E$41:$P$64,COLUMNS(一级属性!$E$41:M$64),0)*($AO59+0.25*IF($AO59&lt;10,1,ROUNDDOWN($AO59,-1)))+VLOOKUP($AP$2,宝石属性!$B$43:$M$66,COLUMNS(宝石属性!$B$43:J$66),0)*10*VLOOKUP(ROUNDDOWN($AO59,-1),宝石属性!$B$25:$N$41,2,0)*VLOOKUP(ROUNDDOWN($AO59,-1),宝石属性!$B$25:$N$41,3,0)+VLOOKUP($AP$2,职业被动!$B$6:$M$29,COLUMNS(职业被动!$B$6:J$29),0)*$AO59,0)</f>
        <v>425</v>
      </c>
      <c r="AW59" s="9">
        <f>ROUND(属性投放!K$4+装备属性!K$4*IF($AO59&lt;10,1,ROUNDDOWN($AO59,-1))+SUM(属性投放!L$37:L$45)*$AO59+VLOOKUP($AP$2,一级属性!$E$41:$P$64,COLUMNS(一级属性!$E$41:N$64),0)*($AO59+0.25*IF($AO59&lt;10,1,ROUNDDOWN($AO59,-1)))+VLOOKUP($AP$2,宝石属性!$B$43:$M$66,COLUMNS(宝石属性!$B$43:K$66),0)*10*VLOOKUP(ROUNDDOWN($AO59,-1),宝石属性!$B$25:$N$41,2,0)*VLOOKUP(ROUNDDOWN($AO59,-1),宝石属性!$B$25:$N$41,3,0)+VLOOKUP($AP$2,职业被动!$B$6:$M$29,COLUMNS(职业被动!$B$6:K$29),0)*$AO59,0)</f>
        <v>198</v>
      </c>
      <c r="AX59" s="9">
        <f>ROUND(属性投放!L$4+装备属性!L$4*IF($AO59&lt;10,1,ROUNDDOWN($AO59,-1))+SUM(属性投放!M$37:M$45)*$AO59+VLOOKUP($AP$2,一级属性!$E$41:$P$64,COLUMNS(一级属性!$E$41:O$64),0)*($AO59+0.25*IF($AO59&lt;10,1,ROUNDDOWN($AO59,-1)))+VLOOKUP($AP$2,宝石属性!$B$43:$M$66,COLUMNS(宝石属性!$B$43:L$66),0)*10*VLOOKUP(ROUNDDOWN($AO59,-1),宝石属性!$B$25:$N$41,2,0)*VLOOKUP(ROUNDDOWN($AO59,-1),宝石属性!$B$25:$N$41,3,0)+VLOOKUP($AP$2,职业被动!$B$6:$M$29,COLUMNS(职业被动!$B$6:L$29),0)*$AO59,0)</f>
        <v>592</v>
      </c>
      <c r="AY59" s="9">
        <f>ROUND(属性投放!M$4+装备属性!M$4*IF($AO59&lt;10,1,ROUNDDOWN($AO59,-1))+SUM(属性投放!N$37:N$45)*$AO59+VLOOKUP($AP$2,一级属性!$E$41:$P$64,COLUMNS(一级属性!$E$41:P$64),0)*($AO59+0.25*IF($AO59&lt;10,1,ROUNDDOWN($AO59,-1)))+VLOOKUP($AP$2,宝石属性!$B$43:$M$66,COLUMNS(宝石属性!$B$43:M$66),0)*10*VLOOKUP(ROUNDDOWN($AO59,-1),宝石属性!$B$25:$N$41,2,0)*VLOOKUP(ROUNDDOWN($AO59,-1),宝石属性!$B$25:$N$41,3,0)+VLOOKUP($AP$2,职业被动!$B$6:$M$29,COLUMNS(职业被动!$B$6:M$29),0)*$AO59,0)</f>
        <v>597</v>
      </c>
      <c r="AZ59" s="48">
        <f>属性价值和能力评分!$F$9+ROUND(属性价值和能力评分!$F$38*10,0)*AO59+ROUND((SUM(装备属性!$W$9:$W$14)+属性价值和能力评分!$F$38*1.25+1.4+2.8)*IF(AO59&lt;10,1,ROUNDDOWN(AO59,-1)),0)+15*VLOOKUP(ROUNDDOWN(AO59,-1),宝石属性!$B$26:$D$41,2,0)*6*VLOOKUP(ROUNDDOWN(AO59,-1),宝石属性!$B$26:$D$41,3,0)+(属性价值和能力评分!$F$49*9+属性价值和能力评分!$F$50*2+属性价值和能力评分!$F$53*8/5)*AO59</f>
        <v>10078</v>
      </c>
      <c r="BB59" s="1">
        <v>56</v>
      </c>
      <c r="BC59" s="9">
        <f>ROUND(属性投放!D$4+装备属性!D$4*IF($BB59&lt;10,1,ROUNDDOWN($BB59,-1))+SUM(属性投放!E$37:E$45)*$BB59+VLOOKUP($BC$2,一级属性!$E$41:$P$64,COLUMNS(一级属性!$E$41:G$64),0)*($BB59+0.25*IF($BB59&lt;10,1,ROUNDDOWN($BB59,-1)))+VLOOKUP($BC$2,宝石属性!$B$43:$M$66,COLUMNS(宝石属性!$B$43:D$66),0)*10*VLOOKUP(ROUNDDOWN($BB59,-1),宝石属性!$B$25:$N$41,2,0)*VLOOKUP(ROUNDDOWN($BB59,-1),宝石属性!$B$25:$N$41,3,0)+VLOOKUP($BC$2,职业被动!$B$6:$M$29,COLUMNS(职业被动!$B$6:D$29),0)*$BB59,0)</f>
        <v>3056</v>
      </c>
      <c r="BD59" s="9">
        <f>ROUND(属性投放!E$4+装备属性!E$4*IF($BB59&lt;10,1,ROUNDDOWN($BB59,-1))+SUM(属性投放!F$37:F$45)*$BB59+VLOOKUP($BC$2,一级属性!$E$41:$P$64,COLUMNS(一级属性!$E$41:H$64),0)*($BB59+0.25*IF($BB59&lt;10,1,ROUNDDOWN($BB59,-1)))+VLOOKUP($BC$2,宝石属性!$B$43:$M$66,COLUMNS(宝石属性!$B$43:E$66),0)*10*VLOOKUP(ROUNDDOWN($BB59,-1),宝石属性!$B$25:$N$41,2,0)*VLOOKUP(ROUNDDOWN($BB59,-1),宝石属性!$B$25:$N$41,3,0)+VLOOKUP($BC$2,职业被动!$B$6:$M$29,COLUMNS(职业被动!$B$6:E$29),0)*$BB59,0)</f>
        <v>2820</v>
      </c>
      <c r="BE59" s="9">
        <f>ROUND(属性投放!F$4+装备属性!F$4*IF($BB59&lt;10,1,ROUNDDOWN($BB59,-1))+SUM(属性投放!G$37:G$45)*$BB59+VLOOKUP($BC$2,一级属性!$E$41:$P$64,COLUMNS(一级属性!$E$41:I$64),0)*($BB59+0.25*IF($BB59&lt;10,1,ROUNDDOWN($BB59,-1)))+VLOOKUP($BC$2,宝石属性!$B$43:$M$66,COLUMNS(宝石属性!$B$43:F$66),0)*10*VLOOKUP(ROUNDDOWN($BB59,-1),宝石属性!$B$25:$N$41,2,0)*VLOOKUP(ROUNDDOWN($BB59,-1),宝石属性!$B$25:$N$41,3,0)+VLOOKUP($BC$2,职业被动!$B$6:$M$29,COLUMNS(职业被动!$B$6:F$29),0)*$BB59,0)</f>
        <v>622</v>
      </c>
      <c r="BF59" s="9">
        <f>ROUND(属性投放!G$4+装备属性!G$4*IF($BB59&lt;10,1,ROUNDDOWN($BB59,-1))+SUM(属性投放!H$37:H$45)*$BB59+VLOOKUP($BC$2,一级属性!$E$41:$P$64,COLUMNS(一级属性!$E$41:J$64),0)*($BB59+0.25*IF($BB59&lt;10,1,ROUNDDOWN($BB59,-1)))+VLOOKUP($BC$2,宝石属性!$B$43:$M$66,COLUMNS(宝石属性!$B$43:G$66),0)*10*VLOOKUP(ROUNDDOWN($BB59,-1),宝石属性!$B$25:$N$41,2,0)*VLOOKUP(ROUNDDOWN($BB59,-1),宝石属性!$B$25:$N$41,3,0)+VLOOKUP($BC$2,职业被动!$B$6:$M$29,COLUMNS(职业被动!$B$6:G$29),0)*$BB59,0)</f>
        <v>494</v>
      </c>
      <c r="BG59" s="9">
        <f>ROUND(属性投放!H$4+装备属性!H$4*IF($BB59&lt;10,1,ROUNDDOWN($BB59,-1))+SUM(属性投放!I$37:I$45)*$BB59+VLOOKUP($BC$2,一级属性!$E$41:$P$64,COLUMNS(一级属性!$E$41:K$64),0)*($BB59+0.25*IF($BB59&lt;10,1,ROUNDDOWN($BB59,-1)))+VLOOKUP($BC$2,宝石属性!$B$43:$M$66,COLUMNS(宝石属性!$B$43:H$66),0)*10*VLOOKUP(ROUNDDOWN($BB59,-1),宝石属性!$B$25:$N$41,2,0)*VLOOKUP(ROUNDDOWN($BB59,-1),宝石属性!$B$25:$N$41,3,0)+VLOOKUP($BC$2,职业被动!$B$6:$M$29,COLUMNS(职业被动!$B$6:H$29),0)*$BB59,0)</f>
        <v>813</v>
      </c>
      <c r="BH59" s="9">
        <f>ROUND(属性投放!I$4+装备属性!I$4*IF($BB59&lt;10,1,ROUNDDOWN($BB59,-1))+SUM(属性投放!J$37:J$45)*$BB59+VLOOKUP($BC$2,一级属性!$E$41:$P$64,COLUMNS(一级属性!$E$41:L$64),0)*($BB59+0.25*IF($BB59&lt;10,1,ROUNDDOWN($BB59,-1)))+VLOOKUP($BC$2,宝石属性!$B$43:$M$66,COLUMNS(宝石属性!$B$43:I$66),0)*10*VLOOKUP(ROUNDDOWN($BB59,-1),宝石属性!$B$25:$N$41,2,0)*VLOOKUP(ROUNDDOWN($BB59,-1),宝石属性!$B$25:$N$41,3,0)+VLOOKUP($BC$2,职业被动!$B$6:$M$29,COLUMNS(职业被动!$B$6:I$29),0)*$BB59,0)</f>
        <v>748</v>
      </c>
      <c r="BI59" s="9">
        <f>ROUND(属性投放!J$4+装备属性!J$4*IF($BB59&lt;10,1,ROUNDDOWN($BB59,-1))+SUM(属性投放!K$37:K$45)*$BB59+VLOOKUP($BC$2,一级属性!$E$41:$P$64,COLUMNS(一级属性!$E$41:M$64),0)*($BB59+0.25*IF($BB59&lt;10,1,ROUNDDOWN($BB59,-1)))+VLOOKUP($BC$2,宝石属性!$B$43:$M$66,COLUMNS(宝石属性!$B$43:J$66),0)*10*VLOOKUP(ROUNDDOWN($BB59,-1),宝石属性!$B$25:$N$41,2,0)*VLOOKUP(ROUNDDOWN($BB59,-1),宝石属性!$B$25:$N$41,3,0)+VLOOKUP($BC$2,职业被动!$B$6:$M$29,COLUMNS(职业被动!$B$6:J$29),0)*$BB59,0)</f>
        <v>322</v>
      </c>
      <c r="BJ59" s="9">
        <f>ROUND(属性投放!K$4+装备属性!K$4*IF($BB59&lt;10,1,ROUNDDOWN($BB59,-1))+SUM(属性投放!L$37:L$45)*$BB59+VLOOKUP($BC$2,一级属性!$E$41:$P$64,COLUMNS(一级属性!$E$41:N$64),0)*($BB59+0.25*IF($BB59&lt;10,1,ROUNDDOWN($BB59,-1)))+VLOOKUP($BC$2,宝石属性!$B$43:$M$66,COLUMNS(宝石属性!$B$43:K$66),0)*10*VLOOKUP(ROUNDDOWN($BB59,-1),宝石属性!$B$25:$N$41,2,0)*VLOOKUP(ROUNDDOWN($BB59,-1),宝石属性!$B$25:$N$41,3,0)+VLOOKUP($BC$2,职业被动!$B$6:$M$29,COLUMNS(职业被动!$B$6:K$29),0)*$BB59,0)</f>
        <v>198</v>
      </c>
      <c r="BK59" s="9">
        <f>ROUND(属性投放!L$4+装备属性!L$4*IF($BB59&lt;10,1,ROUNDDOWN($BB59,-1))+SUM(属性投放!M$37:M$45)*$BB59+VLOOKUP($BC$2,一级属性!$E$41:$P$64,COLUMNS(一级属性!$E$41:O$64),0)*($BB59+0.25*IF($BB59&lt;10,1,ROUNDDOWN($BB59,-1)))+VLOOKUP($BC$2,宝石属性!$B$43:$M$66,COLUMNS(宝石属性!$B$43:L$66),0)*10*VLOOKUP(ROUNDDOWN($BB59,-1),宝石属性!$B$25:$N$41,2,0)*VLOOKUP(ROUNDDOWN($BB59,-1),宝石属性!$B$25:$N$41,3,0)+VLOOKUP($BC$2,职业被动!$B$6:$M$29,COLUMNS(职业被动!$B$6:L$29),0)*$BB59,0)</f>
        <v>17</v>
      </c>
      <c r="BL59" s="9">
        <f>ROUND(属性投放!M$4+装备属性!M$4*IF($BB59&lt;10,1,ROUNDDOWN($BB59,-1))+SUM(属性投放!N$37:N$45)*$BB59+VLOOKUP($BC$2,一级属性!$E$41:$P$64,COLUMNS(一级属性!$E$41:P$64),0)*($BB59+0.25*IF($BB59&lt;10,1,ROUNDDOWN($BB59,-1)))+VLOOKUP($BC$2,宝石属性!$B$43:$M$66,COLUMNS(宝石属性!$B$43:M$66),0)*10*VLOOKUP(ROUNDDOWN($BB59,-1),宝石属性!$B$25:$N$41,2,0)*VLOOKUP(ROUNDDOWN($BB59,-1),宝石属性!$B$25:$N$41,3,0)+VLOOKUP($BC$2,职业被动!$B$6:$M$29,COLUMNS(职业被动!$B$6:M$29),0)*$BB59,0)</f>
        <v>597</v>
      </c>
      <c r="BM59" s="48">
        <f>属性价值和能力评分!$F$9+ROUND(属性价值和能力评分!$F$38*10,0)*BB59+ROUND((SUM(装备属性!$W$9:$W$14)+属性价值和能力评分!$F$38*1.25+1.4+2.8)*IF(BB59&lt;10,1,ROUNDDOWN(BB59,-1)),0)+15*VLOOKUP(ROUNDDOWN(BB59,-1),宝石属性!$B$26:$D$41,2,0)*6*VLOOKUP(ROUNDDOWN(BB59,-1),宝石属性!$B$26:$D$41,3,0)+(属性价值和能力评分!$F$49*9+属性价值和能力评分!$F$50*2+属性价值和能力评分!$F$53*8/5)*BB59</f>
        <v>10078</v>
      </c>
      <c r="BO59" s="1">
        <v>56</v>
      </c>
      <c r="BP59" s="9">
        <f>ROUND(属性投放!D$4+装备属性!D$4*IF($BO59&lt;10,1,ROUNDDOWN($BO59,-1))+SUM(属性投放!E$37:E$45)*$BO59+VLOOKUP($BP$2,一级属性!$E$41:$P$64,COLUMNS(一级属性!$E$41:G$64),0)*($BO59+0.25*IF($BO59&lt;10,1,ROUNDDOWN($BO59,-1)))+VLOOKUP($BP$2,宝石属性!$B$43:$M$66,COLUMNS(宝石属性!$B$43:D$66),0)*10*VLOOKUP(ROUNDDOWN($BO59,-1),宝石属性!$B$25:$N$41,2,0)*VLOOKUP(ROUNDDOWN($BO59,-1),宝石属性!$B$25:$N$41,3,0)+VLOOKUP($BP$2,职业被动!$B$6:$M$29,COLUMNS(职业被动!$B$6:D$29),0)*$BO59,0)</f>
        <v>3840</v>
      </c>
      <c r="BQ59" s="9">
        <f>ROUND(属性投放!E$4+装备属性!E$4*IF($BO59&lt;10,1,ROUNDDOWN($BO59,-1))+SUM(属性投放!F$37:F$45)*$BO59+VLOOKUP($BP$2,一级属性!$E$41:$P$64,COLUMNS(一级属性!$E$41:H$64),0)*($BO59+0.25*IF($BO59&lt;10,1,ROUNDDOWN($BO59,-1)))+VLOOKUP($BP$2,宝石属性!$B$43:$M$66,COLUMNS(宝石属性!$B$43:E$66),0)*10*VLOOKUP(ROUNDDOWN($BO59,-1),宝石属性!$B$25:$N$41,2,0)*VLOOKUP(ROUNDDOWN($BO59,-1),宝石属性!$B$25:$N$41,3,0)+VLOOKUP($BP$2,职业被动!$B$6:$M$29,COLUMNS(职业被动!$B$6:E$29),0)*$BO59,0)</f>
        <v>2478</v>
      </c>
      <c r="BR59" s="9">
        <f>ROUND(属性投放!F$4+装备属性!F$4*IF($BO59&lt;10,1,ROUNDDOWN($BO59,-1))+SUM(属性投放!G$37:G$45)*$BO59+VLOOKUP($BP$2,一级属性!$E$41:$P$64,COLUMNS(一级属性!$E$41:I$64),0)*($BO59+0.25*IF($BO59&lt;10,1,ROUNDDOWN($BO59,-1)))+VLOOKUP($BP$2,宝石属性!$B$43:$M$66,COLUMNS(宝石属性!$B$43:F$66),0)*10*VLOOKUP(ROUNDDOWN($BO59,-1),宝石属性!$B$25:$N$41,2,0)*VLOOKUP(ROUNDDOWN($BO59,-1),宝石属性!$B$25:$N$41,3,0)+VLOOKUP($BP$2,职业被动!$B$6:$M$29,COLUMNS(职业被动!$B$6:F$29),0)*$BO59,0)</f>
        <v>622</v>
      </c>
      <c r="BS59" s="9">
        <f>ROUND(属性投放!G$4+装备属性!G$4*IF($BO59&lt;10,1,ROUNDDOWN($BO59,-1))+SUM(属性投放!H$37:H$45)*$BO59+VLOOKUP($BP$2,一级属性!$E$41:$P$64,COLUMNS(一级属性!$E$41:J$64),0)*($BO59+0.25*IF($BO59&lt;10,1,ROUNDDOWN($BO59,-1)))+VLOOKUP($BP$2,宝石属性!$B$43:$M$66,COLUMNS(宝石属性!$B$43:G$66),0)*10*VLOOKUP(ROUNDDOWN($BO59,-1),宝石属性!$B$25:$N$41,2,0)*VLOOKUP(ROUNDDOWN($BO59,-1),宝石属性!$B$25:$N$41,3,0)+VLOOKUP($BP$2,职业被动!$B$6:$M$29,COLUMNS(职业被动!$B$6:G$29),0)*$BO59,0)</f>
        <v>494</v>
      </c>
      <c r="BT59" s="9">
        <f>ROUND(属性投放!H$4+装备属性!H$4*IF($BO59&lt;10,1,ROUNDDOWN($BO59,-1))+SUM(属性投放!I$37:I$45)*$BO59+VLOOKUP($BP$2,一级属性!$E$41:$P$64,COLUMNS(一级属性!$E$41:K$64),0)*($BO59+0.25*IF($BO59&lt;10,1,ROUNDDOWN($BO59,-1)))+VLOOKUP($BP$2,宝石属性!$B$43:$M$66,COLUMNS(宝石属性!$B$43:H$66),0)*10*VLOOKUP(ROUNDDOWN($BO59,-1),宝石属性!$B$25:$N$41,2,0)*VLOOKUP(ROUNDDOWN($BO59,-1),宝石属性!$B$25:$N$41,3,0)+VLOOKUP($BP$2,职业被动!$B$6:$M$29,COLUMNS(职业被动!$B$6:H$29),0)*$BO59,0)</f>
        <v>659</v>
      </c>
      <c r="BU59" s="9">
        <f>ROUND(属性投放!I$4+装备属性!I$4*IF($BO59&lt;10,1,ROUNDDOWN($BO59,-1))+SUM(属性投放!J$37:J$45)*$BO59+VLOOKUP($BP$2,一级属性!$E$41:$P$64,COLUMNS(一级属性!$E$41:L$64),0)*($BO59+0.25*IF($BO59&lt;10,1,ROUNDDOWN($BO59,-1)))+VLOOKUP($BP$2,宝石属性!$B$43:$M$66,COLUMNS(宝石属性!$B$43:I$66),0)*10*VLOOKUP(ROUNDDOWN($BO59,-1),宝石属性!$B$25:$N$41,2,0)*VLOOKUP(ROUNDDOWN($BO59,-1),宝石属性!$B$25:$N$41,3,0)+VLOOKUP($BP$2,职业被动!$B$6:$M$29,COLUMNS(职业被动!$B$6:I$29),0)*$BO59,0)</f>
        <v>623</v>
      </c>
      <c r="BV59" s="9">
        <f>ROUND(属性投放!J$4+装备属性!J$4*IF($BO59&lt;10,1,ROUNDDOWN($BO59,-1))+SUM(属性投放!K$37:K$45)*$BO59+VLOOKUP($BP$2,一级属性!$E$41:$P$64,COLUMNS(一级属性!$E$41:M$64),0)*($BO59+0.25*IF($BO59&lt;10,1,ROUNDDOWN($BO59,-1)))+VLOOKUP($BP$2,宝石属性!$B$43:$M$66,COLUMNS(宝石属性!$B$43:J$66),0)*10*VLOOKUP(ROUNDDOWN($BO59,-1),宝石属性!$B$25:$N$41,2,0)*VLOOKUP(ROUNDDOWN($BO59,-1),宝石属性!$B$25:$N$41,3,0)+VLOOKUP($BP$2,职业被动!$B$6:$M$29,COLUMNS(职业被动!$B$6:J$29),0)*$BO59,0)</f>
        <v>425</v>
      </c>
      <c r="BW59" s="9">
        <f>ROUND(属性投放!K$4+装备属性!K$4*IF($BO59&lt;10,1,ROUNDDOWN($BO59,-1))+SUM(属性投放!L$37:L$45)*$BO59+VLOOKUP($BP$2,一级属性!$E$41:$P$64,COLUMNS(一级属性!$E$41:N$64),0)*($BO59+0.25*IF($BO59&lt;10,1,ROUNDDOWN($BO59,-1)))+VLOOKUP($BP$2,宝石属性!$B$43:$M$66,COLUMNS(宝石属性!$B$43:K$66),0)*10*VLOOKUP(ROUNDDOWN($BO59,-1),宝石属性!$B$25:$N$41,2,0)*VLOOKUP(ROUNDDOWN($BO59,-1),宝石属性!$B$25:$N$41,3,0)+VLOOKUP($BP$2,职业被动!$B$6:$M$29,COLUMNS(职业被动!$B$6:K$29),0)*$BO59,0)</f>
        <v>238</v>
      </c>
      <c r="BX59" s="9">
        <f>ROUND(属性投放!L$4+装备属性!L$4*IF($BO59&lt;10,1,ROUNDDOWN($BO59,-1))+SUM(属性投放!M$37:M$45)*$BO59+VLOOKUP($BP$2,一级属性!$E$41:$P$64,COLUMNS(一级属性!$E$41:O$64),0)*($BO59+0.25*IF($BO59&lt;10,1,ROUNDDOWN($BO59,-1)))+VLOOKUP($BP$2,宝石属性!$B$43:$M$66,COLUMNS(宝石属性!$B$43:L$66),0)*10*VLOOKUP(ROUNDDOWN($BO59,-1),宝石属性!$B$25:$N$41,2,0)*VLOOKUP(ROUNDDOWN($BO59,-1),宝石属性!$B$25:$N$41,3,0)+VLOOKUP($BP$2,职业被动!$B$6:$M$29,COLUMNS(职业被动!$B$6:L$29),0)*$BO59,0)</f>
        <v>17</v>
      </c>
      <c r="BY59" s="9">
        <f>ROUND(属性投放!M$4+装备属性!M$4*IF($BO59&lt;10,1,ROUNDDOWN($BO59,-1))+SUM(属性投放!N$37:N$45)*$BO59+VLOOKUP($BP$2,一级属性!$E$41:$P$64,COLUMNS(一级属性!$E$41:P$64),0)*($BO59+0.25*IF($BO59&lt;10,1,ROUNDDOWN($BO59,-1)))+VLOOKUP($BP$2,宝石属性!$B$43:$M$66,COLUMNS(宝石属性!$B$43:M$66),0)*10*VLOOKUP(ROUNDDOWN($BO59,-1),宝石属性!$B$25:$N$41,2,0)*VLOOKUP(ROUNDDOWN($BO59,-1),宝石属性!$B$25:$N$41,3,0)+VLOOKUP($BP$2,职业被动!$B$6:$M$29,COLUMNS(职业被动!$B$6:M$29),0)*$BO59,0)</f>
        <v>597</v>
      </c>
      <c r="BZ59" s="48">
        <f>属性价值和能力评分!$F$9+ROUND(属性价值和能力评分!$F$38*10,0)*BO59+ROUND((SUM(装备属性!$W$9:$W$14)+属性价值和能力评分!$F$38*1.25+1.4+2.8)*IF(BO59&lt;10,1,ROUNDDOWN(BO59,-1)),0)+15*VLOOKUP(ROUNDDOWN(BO59,-1),宝石属性!$B$26:$D$41,2,0)*6*VLOOKUP(ROUNDDOWN(BO59,-1),宝石属性!$B$26:$D$41,3,0)+(属性价值和能力评分!$F$49*9+属性价值和能力评分!$F$50*2+属性价值和能力评分!$F$53*8/5)*BO59</f>
        <v>10078</v>
      </c>
      <c r="CB59" s="1">
        <v>56</v>
      </c>
      <c r="CC59" s="9">
        <f>ROUND(属性投放!D$4+装备属性!D$4*IF($CB59&lt;10,1,ROUNDDOWN($CB59,-1))+SUM(属性投放!E$37:E$45)*$CB59+VLOOKUP($CC$2,一级属性!$E$41:$P$64,COLUMNS(一级属性!$E$41:G$64),0)*($CB59+0.25*IF($CB59&lt;10,1,ROUNDDOWN($CB59,-1)))+VLOOKUP($CC$2,宝石属性!$B$43:$M$66,COLUMNS(宝石属性!$B$43:D$66),0)*10*VLOOKUP(ROUNDDOWN($CB59,-1),宝石属性!$B$25:$N$41,2,0)*VLOOKUP(ROUNDDOWN($CB59,-1),宝石属性!$B$25:$N$41,3,0)+VLOOKUP($CC$2,职业被动!$B$6:$M$29,COLUMNS(职业被动!$B$6:D$29),0)*$CB59,0)</f>
        <v>2508</v>
      </c>
      <c r="CD59" s="9">
        <f>ROUND(属性投放!E$4+装备属性!E$4*IF($CB59&lt;10,1,ROUNDDOWN($CB59,-1))+SUM(属性投放!F$37:F$45)*$CB59+VLOOKUP($CC$2,一级属性!$E$41:$P$64,COLUMNS(一级属性!$E$41:H$64),0)*($CB59+0.25*IF($CB59&lt;10,1,ROUNDDOWN($CB59,-1)))+VLOOKUP($CC$2,宝石属性!$B$43:$M$66,COLUMNS(宝石属性!$B$43:E$66),0)*10*VLOOKUP(ROUNDDOWN($CB59,-1),宝石属性!$B$25:$N$41,2,0)*VLOOKUP(ROUNDDOWN($CB59,-1),宝石属性!$B$25:$N$41,3,0)+VLOOKUP($CC$2,职业被动!$B$6:$M$29,COLUMNS(职业被动!$B$6:E$29),0)*$CB59,0)</f>
        <v>1450</v>
      </c>
      <c r="CE59" s="9">
        <f>ROUND(属性投放!F$4+装备属性!F$4*IF($CB59&lt;10,1,ROUNDDOWN($CB59,-1))+SUM(属性投放!G$37:G$45)*$CB59+VLOOKUP($CC$2,一级属性!$E$41:$P$64,COLUMNS(一级属性!$E$41:I$64),0)*($CB59+0.25*IF($CB59&lt;10,1,ROUNDDOWN($CB59,-1)))+VLOOKUP($CC$2,宝石属性!$B$43:$M$66,COLUMNS(宝石属性!$B$43:F$66),0)*10*VLOOKUP(ROUNDDOWN($CB59,-1),宝石属性!$B$25:$N$41,2,0)*VLOOKUP(ROUNDDOWN($CB59,-1),宝石属性!$B$25:$N$41,3,0)+VLOOKUP($CC$2,职业被动!$B$6:$M$29,COLUMNS(职业被动!$B$6:F$29),0)*$CB59,0)</f>
        <v>1185</v>
      </c>
      <c r="CF59" s="9">
        <f>ROUND(属性投放!G$4+装备属性!G$4*IF($CB59&lt;10,1,ROUNDDOWN($CB59,-1))+SUM(属性投放!H$37:H$45)*$CB59+VLOOKUP($CC$2,一级属性!$E$41:$P$64,COLUMNS(一级属性!$E$41:J$64),0)*($CB59+0.25*IF($CB59&lt;10,1,ROUNDDOWN($CB59,-1)))+VLOOKUP($CC$2,宝石属性!$B$43:$M$66,COLUMNS(宝石属性!$B$43:G$66),0)*10*VLOOKUP(ROUNDDOWN($CB59,-1),宝石属性!$B$25:$N$41,2,0)*VLOOKUP(ROUNDDOWN($CB59,-1),宝石属性!$B$25:$N$41,3,0)+VLOOKUP($CC$2,职业被动!$B$6:$M$29,COLUMNS(职业被动!$B$6:G$29),0)*$CB59,0)</f>
        <v>550</v>
      </c>
      <c r="CG59" s="9">
        <f>ROUND(属性投放!H$4+装备属性!H$4*IF($CB59&lt;10,1,ROUNDDOWN($CB59,-1))+SUM(属性投放!I$37:I$45)*$CB59+VLOOKUP($CC$2,一级属性!$E$41:$P$64,COLUMNS(一级属性!$E$41:K$64),0)*($CB59+0.25*IF($CB59&lt;10,1,ROUNDDOWN($CB59,-1)))+VLOOKUP($CC$2,宝石属性!$B$43:$M$66,COLUMNS(宝石属性!$B$43:H$66),0)*10*VLOOKUP(ROUNDDOWN($CB59,-1),宝石属性!$B$25:$N$41,2,0)*VLOOKUP(ROUNDDOWN($CB59,-1),宝石属性!$B$25:$N$41,3,0)+VLOOKUP($CC$2,职业被动!$B$6:$M$29,COLUMNS(职业被动!$B$6:H$29),0)*$CB59,0)</f>
        <v>397</v>
      </c>
      <c r="CH59" s="9">
        <f>ROUND(属性投放!I$4+装备属性!I$4*IF($CB59&lt;10,1,ROUNDDOWN($CB59,-1))+SUM(属性投放!J$37:J$45)*$CB59+VLOOKUP($CC$2,一级属性!$E$41:$P$64,COLUMNS(一级属性!$E$41:L$64),0)*($CB59+0.25*IF($CB59&lt;10,1,ROUNDDOWN($CB59,-1)))+VLOOKUP($CC$2,宝石属性!$B$43:$M$66,COLUMNS(宝石属性!$B$43:I$66),0)*10*VLOOKUP(ROUNDDOWN($CB59,-1),宝石属性!$B$25:$N$41,2,0)*VLOOKUP(ROUNDDOWN($CB59,-1),宝石属性!$B$25:$N$41,3,0)+VLOOKUP($CC$2,职业被动!$B$6:$M$29,COLUMNS(职业被动!$B$6:I$29),0)*$CB59,0)</f>
        <v>596</v>
      </c>
      <c r="CI59" s="9">
        <f>ROUND(属性投放!J$4+装备属性!J$4*IF($CB59&lt;10,1,ROUNDDOWN($CB59,-1))+SUM(属性投放!K$37:K$45)*$CB59+VLOOKUP($CC$2,一级属性!$E$41:$P$64,COLUMNS(一级属性!$E$41:M$64),0)*($CB59+0.25*IF($CB59&lt;10,1,ROUNDDOWN($CB59,-1)))+VLOOKUP($CC$2,宝石属性!$B$43:$M$66,COLUMNS(宝石属性!$B$43:J$66),0)*10*VLOOKUP(ROUNDDOWN($CB59,-1),宝石属性!$B$25:$N$41,2,0)*VLOOKUP(ROUNDDOWN($CB59,-1),宝石属性!$B$25:$N$41,3,0)+VLOOKUP($CC$2,职业被动!$B$6:$M$29,COLUMNS(职业被动!$B$6:J$29),0)*$CB59,0)</f>
        <v>377</v>
      </c>
      <c r="CJ59" s="9">
        <f>ROUND(属性投放!K$4+装备属性!K$4*IF($CB59&lt;10,1,ROUNDDOWN($CB59,-1))+SUM(属性投放!L$37:L$45)*$CB59+VLOOKUP($CC$2,一级属性!$E$41:$P$64,COLUMNS(一级属性!$E$41:N$64),0)*($CB59+0.25*IF($CB59&lt;10,1,ROUNDDOWN($CB59,-1)))+VLOOKUP($CC$2,宝石属性!$B$43:$M$66,COLUMNS(宝石属性!$B$43:K$66),0)*10*VLOOKUP(ROUNDDOWN($CB59,-1),宝石属性!$B$25:$N$41,2,0)*VLOOKUP(ROUNDDOWN($CB59,-1),宝石属性!$B$25:$N$41,3,0)+VLOOKUP($CC$2,职业被动!$B$6:$M$29,COLUMNS(职业被动!$B$6:K$29),0)*$CB59,0)</f>
        <v>198</v>
      </c>
      <c r="CK59" s="9">
        <f>ROUND(属性投放!L$4+装备属性!L$4*IF($CB59&lt;10,1,ROUNDDOWN($CB59,-1))+SUM(属性投放!M$37:M$45)*$CB59+VLOOKUP($CC$2,一级属性!$E$41:$P$64,COLUMNS(一级属性!$E$41:O$64),0)*($CB59+0.25*IF($CB59&lt;10,1,ROUNDDOWN($CB59,-1)))+VLOOKUP($CC$2,宝石属性!$B$43:$M$66,COLUMNS(宝石属性!$B$43:L$66),0)*10*VLOOKUP(ROUNDDOWN($CB59,-1),宝石属性!$B$25:$N$41,2,0)*VLOOKUP(ROUNDDOWN($CB59,-1),宝石属性!$B$25:$N$41,3,0)+VLOOKUP($CC$2,职业被动!$B$6:$M$29,COLUMNS(职业被动!$B$6:L$29),0)*$CB59,0)</f>
        <v>17</v>
      </c>
      <c r="CL59" s="9">
        <f>ROUND(属性投放!M$4+装备属性!M$4*IF($CB59&lt;10,1,ROUNDDOWN($CB59,-1))+SUM(属性投放!N$37:N$45)*$CB59+VLOOKUP($CC$2,一级属性!$E$41:$P$64,COLUMNS(一级属性!$E$41:P$64),0)*($CB59+0.25*IF($CB59&lt;10,1,ROUNDDOWN($CB59,-1)))+VLOOKUP($CC$2,宝石属性!$B$43:$M$66,COLUMNS(宝石属性!$B$43:M$66),0)*10*VLOOKUP(ROUNDDOWN($CB59,-1),宝石属性!$B$25:$N$41,2,0)*VLOOKUP(ROUNDDOWN($CB59,-1),宝石属性!$B$25:$N$41,3,0)+VLOOKUP($CC$2,职业被动!$B$6:$M$29,COLUMNS(职业被动!$B$6:M$29),0)*$CB59,0)</f>
        <v>577</v>
      </c>
      <c r="CM59" s="48">
        <f>属性价值和能力评分!$F$9+ROUND(属性价值和能力评分!$F$38*10,0)*CB59+ROUND((SUM(装备属性!$W$9:$W$14)+属性价值和能力评分!$F$38*1.25+1.4+2.8)*IF(CB59&lt;10,1,ROUNDDOWN(CB59,-1)),0)+15*VLOOKUP(ROUNDDOWN(CB59,-1),宝石属性!$B$26:$D$41,2,0)*6*VLOOKUP(ROUNDDOWN(CB59,-1),宝石属性!$B$26:$D$41,3,0)+(属性价值和能力评分!$F$49*9+属性价值和能力评分!$F$50*2+属性价值和能力评分!$F$53*8/5)*CB59</f>
        <v>10078</v>
      </c>
      <c r="CO59" s="1">
        <v>56</v>
      </c>
      <c r="CP59" s="9">
        <f>ROUND(属性投放!D$4+装备属性!D$4*IF($CO59&lt;10,1,ROUNDDOWN($CO59,-1))+SUM(属性投放!E$37:E$45)*$CO59+VLOOKUP($CP$2,一级属性!$E$41:$P$64,COLUMNS(一级属性!$E$41:G$64),0)*($CO59+0.25*IF($CO59&lt;10,1,ROUNDDOWN($CO59,-1)))+VLOOKUP($CP$2,宝石属性!$B$43:$M$66,COLUMNS(宝石属性!$B$43:D$66),0)*10*VLOOKUP(ROUNDDOWN($CO59,-1),宝石属性!$B$25:$N$41,2,0)*VLOOKUP(ROUNDDOWN($CO59,-1),宝石属性!$B$25:$N$41,3,0)+VLOOKUP($CP$2,职业被动!$B$6:$M$29,COLUMNS(职业被动!$B$6:D$29),0)*$CO59,0)</f>
        <v>2508</v>
      </c>
      <c r="CQ59" s="9">
        <f>ROUND(属性投放!E$4+装备属性!E$4*IF($CO59&lt;10,1,ROUNDDOWN($CO59,-1))+SUM(属性投放!F$37:F$45)*$CO59+VLOOKUP($CP$2,一级属性!$E$41:$P$64,COLUMNS(一级属性!$E$41:H$64),0)*($CO59+0.25*IF($CO59&lt;10,1,ROUNDDOWN($CO59,-1)))+VLOOKUP($CP$2,宝石属性!$B$43:$M$66,COLUMNS(宝石属性!$B$43:E$66),0)*10*VLOOKUP(ROUNDDOWN($CO59,-1),宝石属性!$B$25:$N$41,2,0)*VLOOKUP(ROUNDDOWN($CO59,-1),宝石属性!$B$25:$N$41,3,0)+VLOOKUP($CP$2,职业被动!$B$6:$M$29,COLUMNS(职业被动!$B$6:E$29),0)*$CO59,0)</f>
        <v>3163</v>
      </c>
      <c r="CR59" s="9">
        <f>ROUND(属性投放!F$4+装备属性!F$4*IF($CO59&lt;10,1,ROUNDDOWN($CO59,-1))+SUM(属性投放!G$37:G$45)*$CO59+VLOOKUP($CP$2,一级属性!$E$41:$P$64,COLUMNS(一级属性!$E$41:I$64),0)*($CO59+0.25*IF($CO59&lt;10,1,ROUNDDOWN($CO59,-1)))+VLOOKUP($CP$2,宝石属性!$B$43:$M$66,COLUMNS(宝石属性!$B$43:F$66),0)*10*VLOOKUP(ROUNDDOWN($CO59,-1),宝石属性!$B$25:$N$41,2,0)*VLOOKUP(ROUNDDOWN($CO59,-1),宝石属性!$B$25:$N$41,3,0)+VLOOKUP($CP$2,职业被动!$B$6:$M$29,COLUMNS(职业被动!$B$6:F$29),0)*$CO59,0)</f>
        <v>622</v>
      </c>
      <c r="CS59" s="9">
        <f>ROUND(属性投放!G$4+装备属性!G$4*IF($CO59&lt;10,1,ROUNDDOWN($CO59,-1))+SUM(属性投放!H$37:H$45)*$CO59+VLOOKUP($CP$2,一级属性!$E$41:$P$64,COLUMNS(一级属性!$E$41:J$64),0)*($CO59+0.25*IF($CO59&lt;10,1,ROUNDDOWN($CO59,-1)))+VLOOKUP($CP$2,宝石属性!$B$43:$M$66,COLUMNS(宝石属性!$B$43:G$66),0)*10*VLOOKUP(ROUNDDOWN($CO59,-1),宝石属性!$B$25:$N$41,2,0)*VLOOKUP(ROUNDDOWN($CO59,-1),宝石属性!$B$25:$N$41,3,0)+VLOOKUP($CP$2,职业被动!$B$6:$M$29,COLUMNS(职业被动!$B$6:G$29),0)*$CO59,0)</f>
        <v>494</v>
      </c>
      <c r="CT59" s="9">
        <f>ROUND(属性投放!H$4+装备属性!H$4*IF($CO59&lt;10,1,ROUNDDOWN($CO59,-1))+SUM(属性投放!I$37:I$45)*$CO59+VLOOKUP($CP$2,一级属性!$E$41:$P$64,COLUMNS(一级属性!$E$41:K$64),0)*($CO59+0.25*IF($CO59&lt;10,1,ROUNDDOWN($CO59,-1)))+VLOOKUP($CP$2,宝石属性!$B$43:$M$66,COLUMNS(宝石属性!$B$43:H$66),0)*10*VLOOKUP(ROUNDDOWN($CO59,-1),宝石属性!$B$25:$N$41,2,0)*VLOOKUP(ROUNDDOWN($CO59,-1),宝石属性!$B$25:$N$41,3,0)+VLOOKUP($CP$2,职业被动!$B$6:$M$29,COLUMNS(职业被动!$B$6:H$29),0)*$CO59,0)</f>
        <v>912</v>
      </c>
      <c r="CU59" s="9">
        <f>ROUND(属性投放!I$4+装备属性!I$4*IF($CO59&lt;10,1,ROUNDDOWN($CO59,-1))+SUM(属性投放!J$37:J$45)*$CO59+VLOOKUP($CP$2,一级属性!$E$41:$P$64,COLUMNS(一级属性!$E$41:L$64),0)*($CO59+0.25*IF($CO59&lt;10,1,ROUNDDOWN($CO59,-1)))+VLOOKUP($CP$2,宝石属性!$B$43:$M$66,COLUMNS(宝石属性!$B$43:I$66),0)*10*VLOOKUP(ROUNDDOWN($CO59,-1),宝石属性!$B$25:$N$41,2,0)*VLOOKUP(ROUNDDOWN($CO59,-1),宝石属性!$B$25:$N$41,3,0)+VLOOKUP($CP$2,职业被动!$B$6:$M$29,COLUMNS(职业被动!$B$6:I$29),0)*$CO59,0)</f>
        <v>789</v>
      </c>
      <c r="CV59" s="9">
        <f>ROUND(属性投放!J$4+装备属性!J$4*IF($CO59&lt;10,1,ROUNDDOWN($CO59,-1))+SUM(属性投放!K$37:K$45)*$CO59+VLOOKUP($CP$2,一级属性!$E$41:$P$64,COLUMNS(一级属性!$E$41:M$64),0)*($CO59+0.25*IF($CO59&lt;10,1,ROUNDDOWN($CO59,-1)))+VLOOKUP($CP$2,宝石属性!$B$43:$M$66,COLUMNS(宝石属性!$B$43:J$66),0)*10*VLOOKUP(ROUNDDOWN($CO59,-1),宝石属性!$B$25:$N$41,2,0)*VLOOKUP(ROUNDDOWN($CO59,-1),宝石属性!$B$25:$N$41,3,0)+VLOOKUP($CP$2,职业被动!$B$6:$M$29,COLUMNS(职业被动!$B$6:J$29),0)*$CO59,0)</f>
        <v>309</v>
      </c>
      <c r="CW59" s="9">
        <f>ROUND(属性投放!K$4+装备属性!K$4*IF($CO59&lt;10,1,ROUNDDOWN($CO59,-1))+SUM(属性投放!L$37:L$45)*$CO59+VLOOKUP($CP$2,一级属性!$E$41:$P$64,COLUMNS(一级属性!$E$41:N$64),0)*($CO59+0.25*IF($CO59&lt;10,1,ROUNDDOWN($CO59,-1)))+VLOOKUP($CP$2,宝石属性!$B$43:$M$66,COLUMNS(宝石属性!$B$43:K$66),0)*10*VLOOKUP(ROUNDDOWN($CO59,-1),宝石属性!$B$25:$N$41,2,0)*VLOOKUP(ROUNDDOWN($CO59,-1),宝石属性!$B$25:$N$41,3,0)+VLOOKUP($CP$2,职业被动!$B$6:$M$29,COLUMNS(职业被动!$B$6:K$29),0)*$CO59,0)</f>
        <v>198</v>
      </c>
      <c r="CX59" s="9">
        <f>ROUND(属性投放!L$4+装备属性!L$4*IF($CO59&lt;10,1,ROUNDDOWN($CO59,-1))+SUM(属性投放!M$37:M$45)*$CO59+VLOOKUP($CP$2,一级属性!$E$41:$P$64,COLUMNS(一级属性!$E$41:O$64),0)*($CO59+0.25*IF($CO59&lt;10,1,ROUNDDOWN($CO59,-1)))+VLOOKUP($CP$2,宝石属性!$B$43:$M$66,COLUMNS(宝石属性!$B$43:L$66),0)*10*VLOOKUP(ROUNDDOWN($CO59,-1),宝石属性!$B$25:$N$41,2,0)*VLOOKUP(ROUNDDOWN($CO59,-1),宝石属性!$B$25:$N$41,3,0)+VLOOKUP($CP$2,职业被动!$B$6:$M$29,COLUMNS(职业被动!$B$6:L$29),0)*$CO59,0)</f>
        <v>17</v>
      </c>
      <c r="CY59" s="9">
        <f>ROUND(属性投放!M$4+装备属性!M$4*IF($CO59&lt;10,1,ROUNDDOWN($CO59,-1))+SUM(属性投放!N$37:N$45)*$CO59+VLOOKUP($CP$2,一级属性!$E$41:$P$64,COLUMNS(一级属性!$E$41:P$64),0)*($CO59+0.25*IF($CO59&lt;10,1,ROUNDDOWN($CO59,-1)))+VLOOKUP($CP$2,宝石属性!$B$43:$M$66,COLUMNS(宝石属性!$B$43:M$66),0)*10*VLOOKUP(ROUNDDOWN($CO59,-1),宝石属性!$B$25:$N$41,2,0)*VLOOKUP(ROUNDDOWN($CO59,-1),宝石属性!$B$25:$N$41,3,0)+VLOOKUP($CP$2,职业被动!$B$6:$M$29,COLUMNS(职业被动!$B$6:M$29),0)*$CO59,0)</f>
        <v>577</v>
      </c>
      <c r="CZ59" s="48">
        <f>属性价值和能力评分!$F$9+ROUND(属性价值和能力评分!$F$38*10,0)*CO59+ROUND((SUM(装备属性!$W$9:$W$14)+属性价值和能力评分!$F$38*1.25+1.4+2.8)*IF(CO59&lt;10,1,ROUNDDOWN(CO59,-1)),0)+15*VLOOKUP(ROUNDDOWN(CO59,-1),宝石属性!$B$26:$D$41,2,0)*6*VLOOKUP(ROUNDDOWN(CO59,-1),宝石属性!$B$26:$D$41,3,0)+(属性价值和能力评分!$F$49*9+属性价值和能力评分!$F$50*2+属性价值和能力评分!$F$53*8/5)*CO59</f>
        <v>10078</v>
      </c>
      <c r="DB59" s="1">
        <v>56</v>
      </c>
      <c r="DC59" s="9">
        <f>ROUND(属性投放!D$4+装备属性!D$4*IF($DB59&lt;10,1,ROUNDDOWN($DB59,-1))+SUM(属性投放!E$37:E$45)*$DB59+VLOOKUP($DC$2,一级属性!$E$41:$P$64,COLUMNS(一级属性!$E$41:G$64),0)*($DB59+0.25*IF($DB59&lt;10,1,ROUNDDOWN($DB59,-1)))+VLOOKUP($DC$2,宝石属性!$B$43:$M$66,COLUMNS(宝石属性!$B$43:D$66),0)*10*VLOOKUP(ROUNDDOWN($DB59,-1),宝石属性!$B$25:$N$41,2,0)*VLOOKUP(ROUNDDOWN($DB59,-1),宝石属性!$B$25:$N$41,3,0)+VLOOKUP($DC$2,职业被动!$B$6:$M$29,COLUMNS(职业被动!$B$6:D$29),0)*$DB59,0)</f>
        <v>2900</v>
      </c>
      <c r="DD59" s="9">
        <f>ROUND(属性投放!E$4+装备属性!E$4*IF($DB59&lt;10,1,ROUNDDOWN($DB59,-1))+SUM(属性投放!F$37:F$45)*$DB59+VLOOKUP($DC$2,一级属性!$E$41:$P$64,COLUMNS(一级属性!$E$41:H$64),0)*($DB59+0.25*IF($DB59&lt;10,1,ROUNDDOWN($DB59,-1)))+VLOOKUP($DC$2,宝石属性!$B$43:$M$66,COLUMNS(宝石属性!$B$43:E$66),0)*10*VLOOKUP(ROUNDDOWN($DB59,-1),宝石属性!$B$25:$N$41,2,0)*VLOOKUP(ROUNDDOWN($DB59,-1),宝石属性!$B$25:$N$41,3,0)+VLOOKUP($DC$2,职业被动!$B$6:$M$29,COLUMNS(职业被动!$B$6:E$29),0)*$DB59,0)</f>
        <v>1450</v>
      </c>
      <c r="DE59" s="9">
        <f>ROUND(属性投放!F$4+装备属性!F$4*IF($DB59&lt;10,1,ROUNDDOWN($DB59,-1))+SUM(属性投放!G$37:G$45)*$DB59+VLOOKUP($DC$2,一级属性!$E$41:$P$64,COLUMNS(一级属性!$E$41:I$64),0)*($DB59+0.25*IF($DB59&lt;10,1,ROUNDDOWN($DB59,-1)))+VLOOKUP($DC$2,宝石属性!$B$43:$M$66,COLUMNS(宝石属性!$B$43:F$66),0)*10*VLOOKUP(ROUNDDOWN($DB59,-1),宝石属性!$B$25:$N$41,2,0)*VLOOKUP(ROUNDDOWN($DB59,-1),宝石属性!$B$25:$N$41,3,0)+VLOOKUP($DC$2,职业被动!$B$6:$M$29,COLUMNS(职业被动!$B$6:F$29),0)*$DB59,0)</f>
        <v>622</v>
      </c>
      <c r="DF59" s="9">
        <f>ROUND(属性投放!G$4+装备属性!G$4*IF($DB59&lt;10,1,ROUNDDOWN($DB59,-1))+SUM(属性投放!H$37:H$45)*$DB59+VLOOKUP($DC$2,一级属性!$E$41:$P$64,COLUMNS(一级属性!$E$41:J$64),0)*($DB59+0.25*IF($DB59&lt;10,1,ROUNDDOWN($DB59,-1)))+VLOOKUP($DC$2,宝石属性!$B$43:$M$66,COLUMNS(宝石属性!$B$43:G$66),0)*10*VLOOKUP(ROUNDDOWN($DB59,-1),宝石属性!$B$25:$N$41,2,0)*VLOOKUP(ROUNDDOWN($DB59,-1),宝石属性!$B$25:$N$41,3,0)+VLOOKUP($DC$2,职业被动!$B$6:$M$29,COLUMNS(职业被动!$B$6:G$29),0)*$DB59,0)</f>
        <v>1420</v>
      </c>
      <c r="DG59" s="9">
        <f>ROUND(属性投放!H$4+装备属性!H$4*IF($DB59&lt;10,1,ROUNDDOWN($DB59,-1))+SUM(属性投放!I$37:I$45)*$DB59+VLOOKUP($DC$2,一级属性!$E$41:$P$64,COLUMNS(一级属性!$E$41:K$64),0)*($DB59+0.25*IF($DB59&lt;10,1,ROUNDDOWN($DB59,-1)))+VLOOKUP($DC$2,宝石属性!$B$43:$M$66,COLUMNS(宝石属性!$B$43:H$66),0)*10*VLOOKUP(ROUNDDOWN($DB59,-1),宝石属性!$B$25:$N$41,2,0)*VLOOKUP(ROUNDDOWN($DB59,-1),宝石属性!$B$25:$N$41,3,0)+VLOOKUP($DC$2,职业被动!$B$6:$M$29,COLUMNS(职业被动!$B$6:H$29),0)*$DB59,0)</f>
        <v>397</v>
      </c>
      <c r="DH59" s="9">
        <f>ROUND(属性投放!I$4+装备属性!I$4*IF($DB59&lt;10,1,ROUNDDOWN($DB59,-1))+SUM(属性投放!J$37:J$45)*$DB59+VLOOKUP($DC$2,一级属性!$E$41:$P$64,COLUMNS(一级属性!$E$41:L$64),0)*($DB59+0.25*IF($DB59&lt;10,1,ROUNDDOWN($DB59,-1)))+VLOOKUP($DC$2,宝石属性!$B$43:$M$66,COLUMNS(宝石属性!$B$43:I$66),0)*10*VLOOKUP(ROUNDDOWN($DB59,-1),宝石属性!$B$25:$N$41,2,0)*VLOOKUP(ROUNDDOWN($DB59,-1),宝石属性!$B$25:$N$41,3,0)+VLOOKUP($DC$2,职业被动!$B$6:$M$29,COLUMNS(职业被动!$B$6:I$29),0)*$DB59,0)</f>
        <v>527</v>
      </c>
      <c r="DI59" s="9">
        <f>ROUND(属性投放!J$4+装备属性!J$4*IF($DB59&lt;10,1,ROUNDDOWN($DB59,-1))+SUM(属性投放!K$37:K$45)*$DB59+VLOOKUP($DC$2,一级属性!$E$41:$P$64,COLUMNS(一级属性!$E$41:M$64),0)*($DB59+0.25*IF($DB59&lt;10,1,ROUNDDOWN($DB59,-1)))+VLOOKUP($DC$2,宝石属性!$B$43:$M$66,COLUMNS(宝石属性!$B$43:J$66),0)*10*VLOOKUP(ROUNDDOWN($DB59,-1),宝石属性!$B$25:$N$41,2,0)*VLOOKUP(ROUNDDOWN($DB59,-1),宝石属性!$B$25:$N$41,3,0)+VLOOKUP($DC$2,职业被动!$B$6:$M$29,COLUMNS(职业被动!$B$6:J$29),0)*$DB59,0)</f>
        <v>377</v>
      </c>
      <c r="DJ59" s="9">
        <f>ROUND(属性投放!K$4+装备属性!K$4*IF($DB59&lt;10,1,ROUNDDOWN($DB59,-1))+SUM(属性投放!L$37:L$45)*$DB59+VLOOKUP($DC$2,一级属性!$E$41:$P$64,COLUMNS(一级属性!$E$41:N$64),0)*($DB59+0.25*IF($DB59&lt;10,1,ROUNDDOWN($DB59,-1)))+VLOOKUP($DC$2,宝石属性!$B$43:$M$66,COLUMNS(宝石属性!$B$43:K$66),0)*10*VLOOKUP(ROUNDDOWN($DB59,-1),宝石属性!$B$25:$N$41,2,0)*VLOOKUP(ROUNDDOWN($DB59,-1),宝石属性!$B$25:$N$41,3,0)+VLOOKUP($DC$2,职业被动!$B$6:$M$29,COLUMNS(职业被动!$B$6:K$29),0)*$DB59,0)</f>
        <v>238</v>
      </c>
      <c r="DK59" s="9">
        <f>ROUND(属性投放!L$4+装备属性!L$4*IF($DB59&lt;10,1,ROUNDDOWN($DB59,-1))+SUM(属性投放!M$37:M$45)*$DB59+VLOOKUP($DC$2,一级属性!$E$41:$P$64,COLUMNS(一级属性!$E$41:O$64),0)*($DB59+0.25*IF($DB59&lt;10,1,ROUNDDOWN($DB59,-1)))+VLOOKUP($DC$2,宝石属性!$B$43:$M$66,COLUMNS(宝石属性!$B$43:L$66),0)*10*VLOOKUP(ROUNDDOWN($DB59,-1),宝石属性!$B$25:$N$41,2,0)*VLOOKUP(ROUNDDOWN($DB59,-1),宝石属性!$B$25:$N$41,3,0)+VLOOKUP($DC$2,职业被动!$B$6:$M$29,COLUMNS(职业被动!$B$6:L$29),0)*$DB59,0)</f>
        <v>17</v>
      </c>
      <c r="DL59" s="9">
        <f>ROUND(属性投放!M$4+装备属性!M$4*IF($DB59&lt;10,1,ROUNDDOWN($DB59,-1))+SUM(属性投放!N$37:N$45)*$DB59+VLOOKUP($DC$2,一级属性!$E$41:$P$64,COLUMNS(一级属性!$E$41:P$64),0)*($DB59+0.25*IF($DB59&lt;10,1,ROUNDDOWN($DB59,-1)))+VLOOKUP($DC$2,宝石属性!$B$43:$M$66,COLUMNS(宝石属性!$B$43:M$66),0)*10*VLOOKUP(ROUNDDOWN($DB59,-1),宝石属性!$B$25:$N$41,2,0)*VLOOKUP(ROUNDDOWN($DB59,-1),宝石属性!$B$25:$N$41,3,0)+VLOOKUP($DC$2,职业被动!$B$6:$M$29,COLUMNS(职业被动!$B$6:M$29),0)*$DB59,0)</f>
        <v>577</v>
      </c>
      <c r="DM59" s="48">
        <f>属性价值和能力评分!$F$9+ROUND(属性价值和能力评分!$F$38*10,0)*DB59+ROUND((SUM(装备属性!$W$9:$W$14)+属性价值和能力评分!$F$38*1.25+1.4+2.8)*IF(DB59&lt;10,1,ROUNDDOWN(DB59,-1)),0)+15*VLOOKUP(ROUNDDOWN(DB59,-1),宝石属性!$B$26:$D$41,2,0)*6*VLOOKUP(ROUNDDOWN(DB59,-1),宝石属性!$B$26:$D$41,3,0)+(属性价值和能力评分!$F$49*9+属性价值和能力评分!$F$50*2+属性价值和能力评分!$F$53*8/5)*DB59</f>
        <v>10078</v>
      </c>
      <c r="DO59" s="1">
        <v>56</v>
      </c>
      <c r="DP59" s="9">
        <f>ROUND(属性投放!D$4+装备属性!D$4*IF($DO59&lt;10,1,ROUNDDOWN($DO59,-1))+SUM(属性投放!E$37:E$45)*$DO59+VLOOKUP($DP$2,一级属性!$E$41:$P$64,COLUMNS(一级属性!$E$41:G$64),0)*($DO59+0.25*IF($DO59&lt;10,1,ROUNDDOWN($DO59,-1)))+VLOOKUP($DP$2,宝石属性!$B$43:$M$66,COLUMNS(宝石属性!$B$43:D$66),0)*10*VLOOKUP(ROUNDDOWN($DO59,-1),宝石属性!$B$25:$N$41,2,0)*VLOOKUP(ROUNDDOWN($DO59,-1),宝石属性!$B$25:$N$41,3,0)+VLOOKUP($DP$2,职业被动!$B$6:$M$29,COLUMNS(职业被动!$B$6:D$29),0)*$DO59,0)</f>
        <v>6232</v>
      </c>
      <c r="DQ59" s="9">
        <f>ROUND(属性投放!E$4+装备属性!E$4*IF($DO59&lt;10,1,ROUNDDOWN($DO59,-1))+SUM(属性投放!F$37:F$45)*$DO59+VLOOKUP($DP$2,一级属性!$E$41:$P$64,COLUMNS(一级属性!$E$41:H$64),0)*($DO59+0.25*IF($DO59&lt;10,1,ROUNDDOWN($DO59,-1)))+VLOOKUP($DP$2,宝石属性!$B$43:$M$66,COLUMNS(宝石属性!$B$43:E$66),0)*10*VLOOKUP(ROUNDDOWN($DO59,-1),宝石属性!$B$25:$N$41,2,0)*VLOOKUP(ROUNDDOWN($DO59,-1),宝石属性!$B$25:$N$41,3,0)+VLOOKUP($DP$2,职业被动!$B$6:$M$29,COLUMNS(职业被动!$B$6:E$29),0)*$DO59,0)</f>
        <v>1450</v>
      </c>
      <c r="DR59" s="9">
        <f>ROUND(属性投放!F$4+装备属性!F$4*IF($DO59&lt;10,1,ROUNDDOWN($DO59,-1))+SUM(属性投放!G$37:G$45)*$DO59+VLOOKUP($DP$2,一级属性!$E$41:$P$64,COLUMNS(一级属性!$E$41:I$64),0)*($DO59+0.25*IF($DO59&lt;10,1,ROUNDDOWN($DO59,-1)))+VLOOKUP($DP$2,宝石属性!$B$43:$M$66,COLUMNS(宝石属性!$B$43:F$66),0)*10*VLOOKUP(ROUNDDOWN($DO59,-1),宝石属性!$B$25:$N$41,2,0)*VLOOKUP(ROUNDDOWN($DO59,-1),宝石属性!$B$25:$N$41,3,0)+VLOOKUP($DP$2,职业被动!$B$6:$M$29,COLUMNS(职业被动!$B$6:F$29),0)*$DO59,0)</f>
        <v>622</v>
      </c>
      <c r="DS59" s="9">
        <f>ROUND(属性投放!G$4+装备属性!G$4*IF($DO59&lt;10,1,ROUNDDOWN($DO59,-1))+SUM(属性投放!H$37:H$45)*$DO59+VLOOKUP($DP$2,一级属性!$E$41:$P$64,COLUMNS(一级属性!$E$41:J$64),0)*($DO59+0.25*IF($DO59&lt;10,1,ROUNDDOWN($DO59,-1)))+VLOOKUP($DP$2,宝石属性!$B$43:$M$66,COLUMNS(宝石属性!$B$43:G$66),0)*10*VLOOKUP(ROUNDDOWN($DO59,-1),宝石属性!$B$25:$N$41,2,0)*VLOOKUP(ROUNDDOWN($DO59,-1),宝石属性!$B$25:$N$41,3,0)+VLOOKUP($DP$2,职业被动!$B$6:$M$29,COLUMNS(职业被动!$B$6:G$29),0)*$DO59,0)</f>
        <v>494</v>
      </c>
      <c r="DT59" s="9">
        <f>ROUND(属性投放!H$4+装备属性!H$4*IF($DO59&lt;10,1,ROUNDDOWN($DO59,-1))+SUM(属性投放!I$37:I$45)*$DO59+VLOOKUP($DP$2,一级属性!$E$41:$P$64,COLUMNS(一级属性!$E$41:K$64),0)*($DO59+0.25*IF($DO59&lt;10,1,ROUNDDOWN($DO59,-1)))+VLOOKUP($DP$2,宝石属性!$B$43:$M$66,COLUMNS(宝石属性!$B$43:H$66),0)*10*VLOOKUP(ROUNDDOWN($DO59,-1),宝石属性!$B$25:$N$41,2,0)*VLOOKUP(ROUNDDOWN($DO59,-1),宝石属性!$B$25:$N$41,3,0)+VLOOKUP($DP$2,职业被动!$B$6:$M$29,COLUMNS(职业被动!$B$6:H$29),0)*$DO59,0)</f>
        <v>453</v>
      </c>
      <c r="DU59" s="9">
        <f>ROUND(属性投放!I$4+装备属性!I$4*IF($DO59&lt;10,1,ROUNDDOWN($DO59,-1))+SUM(属性投放!J$37:J$45)*$DO59+VLOOKUP($DP$2,一级属性!$E$41:$P$64,COLUMNS(一级属性!$E$41:L$64),0)*($DO59+0.25*IF($DO59&lt;10,1,ROUNDDOWN($DO59,-1)))+VLOOKUP($DP$2,宝石属性!$B$43:$M$66,COLUMNS(宝石属性!$B$43:I$66),0)*10*VLOOKUP(ROUNDDOWN($DO59,-1),宝石属性!$B$25:$N$41,2,0)*VLOOKUP(ROUNDDOWN($DO59,-1),宝石属性!$B$25:$N$41,3,0)+VLOOKUP($DP$2,职业被动!$B$6:$M$29,COLUMNS(职业被动!$B$6:I$29),0)*$DO59,0)</f>
        <v>527</v>
      </c>
      <c r="DV59" s="9">
        <f>ROUND(属性投放!J$4+装备属性!J$4*IF($DO59&lt;10,1,ROUNDDOWN($DO59,-1))+SUM(属性投放!K$37:K$45)*$DO59+VLOOKUP($DP$2,一级属性!$E$41:$P$64,COLUMNS(一级属性!$E$41:M$64),0)*($DO59+0.25*IF($DO59&lt;10,1,ROUNDDOWN($DO59,-1)))+VLOOKUP($DP$2,宝石属性!$B$43:$M$66,COLUMNS(宝石属性!$B$43:J$66),0)*10*VLOOKUP(ROUNDDOWN($DO59,-1),宝石属性!$B$25:$N$41,2,0)*VLOOKUP(ROUNDDOWN($DO59,-1),宝石属性!$B$25:$N$41,3,0)+VLOOKUP($DP$2,职业被动!$B$6:$M$29,COLUMNS(职业被动!$B$6:J$29),0)*$DO59,0)</f>
        <v>377</v>
      </c>
      <c r="DW59" s="9">
        <f>ROUND(属性投放!K$4+装备属性!K$4*IF($DO59&lt;10,1,ROUNDDOWN($DO59,-1))+SUM(属性投放!L$37:L$45)*$DO59+VLOOKUP($DP$2,一级属性!$E$41:$P$64,COLUMNS(一级属性!$E$41:N$64),0)*($DO59+0.25*IF($DO59&lt;10,1,ROUNDDOWN($DO59,-1)))+VLOOKUP($DP$2,宝石属性!$B$43:$M$66,COLUMNS(宝石属性!$B$43:K$66),0)*10*VLOOKUP(ROUNDDOWN($DO59,-1),宝石属性!$B$25:$N$41,2,0)*VLOOKUP(ROUNDDOWN($DO59,-1),宝石属性!$B$25:$N$41,3,0)+VLOOKUP($DP$2,职业被动!$B$6:$M$29,COLUMNS(职业被动!$B$6:K$29),0)*$DO59,0)</f>
        <v>238</v>
      </c>
      <c r="DX59" s="9">
        <f>ROUND(属性投放!L$4+装备属性!L$4*IF($DO59&lt;10,1,ROUNDDOWN($DO59,-1))+SUM(属性投放!M$37:M$45)*$DO59+VLOOKUP($DP$2,一级属性!$E$41:$P$64,COLUMNS(一级属性!$E$41:O$64),0)*($DO59+0.25*IF($DO59&lt;10,1,ROUNDDOWN($DO59,-1)))+VLOOKUP($DP$2,宝石属性!$B$43:$M$66,COLUMNS(宝石属性!$B$43:L$66),0)*10*VLOOKUP(ROUNDDOWN($DO59,-1),宝石属性!$B$25:$N$41,2,0)*VLOOKUP(ROUNDDOWN($DO59,-1),宝石属性!$B$25:$N$41,3,0)+VLOOKUP($DP$2,职业被动!$B$6:$M$29,COLUMNS(职业被动!$B$6:L$29),0)*$DO59,0)</f>
        <v>17</v>
      </c>
      <c r="DY59" s="9">
        <f>ROUND(属性投放!M$4+装备属性!M$4*IF($DO59&lt;10,1,ROUNDDOWN($DO59,-1))+SUM(属性投放!N$37:N$45)*$DO59+VLOOKUP($DP$2,一级属性!$E$41:$P$64,COLUMNS(一级属性!$E$41:P$64),0)*($DO59+0.25*IF($DO59&lt;10,1,ROUNDDOWN($DO59,-1)))+VLOOKUP($DP$2,宝石属性!$B$43:$M$66,COLUMNS(宝石属性!$B$43:M$66),0)*10*VLOOKUP(ROUNDDOWN($DO59,-1),宝石属性!$B$25:$N$41,2,0)*VLOOKUP(ROUNDDOWN($DO59,-1),宝石属性!$B$25:$N$41,3,0)+VLOOKUP($DP$2,职业被动!$B$6:$M$29,COLUMNS(职业被动!$B$6:M$29),0)*$DO59,0)</f>
        <v>577</v>
      </c>
      <c r="DZ59" s="48">
        <f>属性价值和能力评分!$F$9+ROUND(属性价值和能力评分!$F$38*10,0)*DO59+ROUND((SUM(装备属性!$W$9:$W$14)+属性价值和能力评分!$F$38*1.25+1.4+2.8)*IF(DO59&lt;10,1,ROUNDDOWN(DO59,-1)),0)+15*VLOOKUP(ROUNDDOWN(DO59,-1),宝石属性!$B$26:$D$41,2,0)*6*VLOOKUP(ROUNDDOWN(DO59,-1),宝石属性!$B$26:$D$41,3,0)+(属性价值和能力评分!$F$49*9+属性价值和能力评分!$F$50*2+属性价值和能力评分!$F$53*8/5)*DO59</f>
        <v>10078</v>
      </c>
      <c r="EA59" s="17"/>
      <c r="EB59" s="1">
        <v>56</v>
      </c>
      <c r="EC59" s="1">
        <f>ROUND(CC59/MAX(CE59/10,((CE59*(1+属性投放!$E$8)-CF59+属性投放!$F$8*EB59)*(1+属性投放!$G$8)*(1+属性投放!$H$8))),1)</f>
        <v>2.8</v>
      </c>
      <c r="ED59" s="1">
        <f>ROUND(CP59/MAX(CE59/10,((CE59*(1+属性投放!$E$8)-CS59+属性投放!$F$8*EB59)*(1+属性投放!$G$8)*(1+属性投放!$H$8))),1)</f>
        <v>2.6</v>
      </c>
      <c r="EE59" s="1">
        <f>ROUND(DC59/MAX(CE59/10,((CE59*(1+属性投放!$E$8)-DF59+属性投放!$F$8*EB59)*(1+属性投放!$G$8)*(1+属性投放!$H$8))),1)</f>
        <v>24.5</v>
      </c>
      <c r="EF59" s="1">
        <f>ROUND(DP59/MAX(CE59/10,((CE59*(1+属性投放!$E$8)-DS59+属性投放!$F$8*EB59)*(1+属性投放!$G$8)*(1+属性投放!$H$8))),1)</f>
        <v>6.4</v>
      </c>
      <c r="EH59" s="1">
        <f>ROUND(CC59/MAX(属性投放!$F$9*EB59,((CT59*(1+属性投放!$E$9)-CH59+属性投放!$F$9*EB59)*(1+属性投放!$G$9)*(1+属性投放!$H$9))),1)</f>
        <v>2.5</v>
      </c>
      <c r="EI59" s="1">
        <f>ROUND(CP59/MAX(属性投放!$F$9*EB59,((CT59*(1+属性投放!$E$9)-CU59+属性投放!$F$9*EB59)*(1+属性投放!$G$9)*(1+属性投放!$H$9))),1)</f>
        <v>3.2</v>
      </c>
      <c r="EJ59" s="1">
        <f>ROUND(DC59/MAX(属性投放!$F$9*EB59,((CT59*(1+属性投放!$E$9)-DH59+属性投放!$F$9*EB59)*(1+属性投放!$G$9)*(1+属性投放!$H$9))),1)</f>
        <v>2.7</v>
      </c>
      <c r="EK59" s="1">
        <f>ROUND(DP59/MAX(属性投放!$F$9*EB59,((CT59*(1+属性投放!$E$9)-DU59+属性投放!$F$9*EB59)*(1+属性投放!$G$9)*(1+属性投放!$H$9))),1)</f>
        <v>5.8</v>
      </c>
      <c r="EM59" s="1">
        <f>ROUND(CC59/((BW59*(1+属性投放!$E$10)+属性投放!$F$10*EB59)*(1+属性投放!$G$10)*(1+属性投放!$H$10)),1)</f>
        <v>5.8</v>
      </c>
      <c r="EN59" s="1">
        <f>ROUND(CP59/((BW59*(1+属性投放!$E$10)+属性投放!$F$10*EB59)*(1+属性投放!$G$10)*(1+属性投放!$H$10)),1)</f>
        <v>5.8</v>
      </c>
      <c r="EO59" s="1">
        <f>ROUND(DC59/((BW59*(1+属性投放!$E$10)+属性投放!$F$10*EB59)*(1+属性投放!$G$10)*(1+属性投放!$H$10)),1)</f>
        <v>6.7</v>
      </c>
      <c r="EP59" s="1">
        <f>ROUND(DP59/((BW59*(1+属性投放!$E$10)+属性投放!$F$10*EB59)*(1+属性投放!$G$10)*(1+属性投放!$H$10)),1)</f>
        <v>14.5</v>
      </c>
    </row>
    <row r="60" spans="2:146">
      <c r="B60" s="1">
        <v>57</v>
      </c>
      <c r="C60" s="9">
        <f>ROUND(属性投放!D$4+装备属性!D$4*IF($B60&lt;10,1,ROUNDDOWN($B60,-1))+SUM(属性投放!E$37:E$45)*$B60+VLOOKUP($C$2,一级属性!$E$41:$P$64,COLUMNS(一级属性!$E$41:G$64),0)*($B60+0.25*IF($B60&lt;10,1,ROUNDDOWN($B60,-1)))+VLOOKUP($C$2,宝石属性!$B$43:$M$66,COLUMNS(宝石属性!$B$43:D$66),0)*10*VLOOKUP(ROUNDDOWN($B60,-1),宝石属性!$B$25:$N$41,2,0)*VLOOKUP(ROUNDDOWN($B60,-1),宝石属性!$B$25:$N$41,3,0)+VLOOKUP($C$2,职业被动!$B$6:$M$29,COLUMNS(职业被动!$B$6:D$29),0)*$B60,0)</f>
        <v>3087</v>
      </c>
      <c r="D60" s="9">
        <f>ROUND(属性投放!E$4+装备属性!E$4*IF($B60&lt;10,1,ROUNDDOWN($B60,-1))+SUM(属性投放!F$37:F$38)*$B60+VLOOKUP($C$2,一级属性!$E$67:$P$90,COLUMNS(一级属性!$E$67:H$90),0)*$B60+VLOOKUP($C$2,宝石属性!$B$43:$M$66,COLUMNS(宝石属性!$B$43:E$66),0)*10*VLOOKUP(ROUNDDOWN($B60,-1),宝石属性!$B$25:$N$41,2,0)*VLOOKUP(ROUNDDOWN($B60,-1),宝石属性!$B$25:$N$41,3,0)+VLOOKUP($C$2,职业被动!$B$6:$M$29,COLUMNS(职业被动!$B$6:E$29),0)*$B60,0)</f>
        <v>1465</v>
      </c>
      <c r="E60" s="9">
        <f>ROUND(属性投放!F$4+装备属性!F$4*IF($B60&lt;10,1,ROUNDDOWN($B60,-1))+SUM(属性投放!G$37:G$38)*$B60+VLOOKUP($C$2,一级属性!$E$67:$P$90,COLUMNS(一级属性!$E$67:I$90),0)*$B60+VLOOKUP($C$2,宝石属性!$B$43:$M$66,COLUMNS(宝石属性!$B$43:F$66),0)*10*VLOOKUP(ROUNDDOWN($B60,-1),宝石属性!$B$25:$N$41,2,0)*VLOOKUP(ROUNDDOWN($B60,-1),宝石属性!$B$25:$N$41,3,0)+VLOOKUP($C$2,职业被动!$B$6:$M$29,COLUMNS(职业被动!$B$6:F$29),0)*$B60,0)</f>
        <v>1092</v>
      </c>
      <c r="F60" s="9">
        <f>ROUND(属性投放!G$4+装备属性!G$4*IF($B60&lt;10,1,ROUNDDOWN($B60,-1))+SUM(属性投放!H$37:H$38)*$B60+VLOOKUP($C$2,一级属性!$E$67:$P$90,COLUMNS(一级属性!$E$67:J$90),0)*$B60+VLOOKUP($C$2,宝石属性!$B$43:$M$66,COLUMNS(宝石属性!$B$43:G$66),0)*10*VLOOKUP(ROUNDDOWN($B60,-1),宝石属性!$B$25:$N$41,2,0)*VLOOKUP(ROUNDDOWN($B60,-1),宝石属性!$B$25:$N$41,3,0)+VLOOKUP($C$2,职业被动!$B$6:$M$29,COLUMNS(职业被动!$B$6:G$29),0)*$B60,0)</f>
        <v>554</v>
      </c>
      <c r="G60" s="9">
        <f>ROUND(属性投放!H$4+装备属性!H$4*IF($B60&lt;10,1,ROUNDDOWN($B60,-1))+SUM(属性投放!I$37:I$38)*$B60+VLOOKUP($C$2,一级属性!$E$67:$P$90,COLUMNS(一级属性!$E$67:K$90),0)*$B60+VLOOKUP($C$2,宝石属性!$B$43:$M$66,COLUMNS(宝石属性!$B$43:H$66),0)*10*VLOOKUP(ROUNDDOWN($B60,-1),宝石属性!$B$25:$N$41,2,0)*VLOOKUP(ROUNDDOWN($B60,-1),宝石属性!$B$25:$N$41,3,0)+VLOOKUP($C$2,职业被动!$B$6:$M$29,COLUMNS(职业被动!$B$6:H$29),0)*$B60,0)</f>
        <v>399</v>
      </c>
      <c r="H60" s="9">
        <f>ROUND(属性投放!I$4+装备属性!I$4*IF($B60&lt;10,1,ROUNDDOWN($B60,-1))+SUM(属性投放!J$37:J$38)*$B60+VLOOKUP($C$2,一级属性!$E$67:$P$90,COLUMNS(一级属性!$E$67:L$90),0)*$B60+VLOOKUP($C$2,宝石属性!$B$43:$M$66,COLUMNS(宝石属性!$B$43:I$66),0)*10*VLOOKUP(ROUNDDOWN($B60,-1),宝石属性!$B$25:$N$41,2,0)*VLOOKUP(ROUNDDOWN($B60,-1),宝石属性!$B$25:$N$41,3,0)+VLOOKUP($C$2,职业被动!$B$6:$M$29,COLUMNS(职业被动!$B$6:I$29),0)*$B60,0)</f>
        <v>593</v>
      </c>
      <c r="I60" s="9">
        <f>ROUND(属性投放!J$4+装备属性!J$4*IF($B60&lt;10,1,ROUNDDOWN($B60,-1))+SUM(属性投放!K$37:K$38)*$B60+VLOOKUP($C$2,一级属性!$E$67:$P$90,COLUMNS(一级属性!$E$67:M$90),0)*$B60+VLOOKUP($C$2,宝石属性!$B$43:$M$66,COLUMNS(宝石属性!$B$43:J$66),0)*10*VLOOKUP(ROUNDDOWN($B60,-1),宝石属性!$B$25:$N$41,2,0)*VLOOKUP(ROUNDDOWN($B60,-1),宝石属性!$B$25:$N$41,3,0)+VLOOKUP($C$2,职业被动!$B$6:$M$29,COLUMNS(职业被动!$B$6:J$29),0)*$B60,0)</f>
        <v>383</v>
      </c>
      <c r="J60" s="9">
        <f>ROUND(属性投放!K$4+装备属性!K$4*IF($B60&lt;10,1,ROUNDDOWN($B60,-1))+SUM(属性投放!L$37:L$38)*$B60+VLOOKUP($C$2,一级属性!$E$67:$P$90,COLUMNS(一级属性!$E$67:N$90),0)*$B60+VLOOKUP($C$2,宝石属性!$B$43:$M$66,COLUMNS(宝石属性!$B$43:K$66),0)*10*VLOOKUP(ROUNDDOWN($B60,-1),宝石属性!$B$25:$N$41,2,0)*VLOOKUP(ROUNDDOWN($B60,-1),宝石属性!$B$25:$N$41,3,0)+VLOOKUP($C$2,职业被动!$B$6:$M$29,COLUMNS(职业被动!$B$6:K$29),0)*$B60,0)</f>
        <v>199</v>
      </c>
      <c r="K60" s="9">
        <f>ROUND(属性投放!L$4+装备属性!L$4*IF($B60&lt;10,1,ROUNDDOWN($B60,-1))+SUM(属性投放!M$37:M$38)*$B60+VLOOKUP($C$2,一级属性!$E$67:$P$90,COLUMNS(一级属性!$E$67:O$90),0)*$B60+VLOOKUP($C$2,宝石属性!$B$43:$M$66,COLUMNS(宝石属性!$B$43:L$66),0)*10*VLOOKUP(ROUNDDOWN($B60,-1),宝石属性!$B$25:$N$41,2,0)*VLOOKUP(ROUNDDOWN($B60,-1),宝石属性!$B$25:$N$41,3,0)+VLOOKUP($C$2,职业被动!$B$6:$M$29,COLUMNS(职业被动!$B$6:L$29),0)*$B60,0)</f>
        <v>17</v>
      </c>
      <c r="L60" s="9">
        <f>ROUND(属性投放!M$4+装备属性!M$4*IF($B60&lt;10,1,ROUNDDOWN($B60,-1))+SUM(属性投放!N$37:N$38)*$B60+VLOOKUP($C$2,一级属性!$E$67:$P$90,COLUMNS(一级属性!$E$67:P$90),0)*$B60+VLOOKUP($C$2,宝石属性!$B$43:$M$66,COLUMNS(宝石属性!$B$43:M$66),0)*10*VLOOKUP(ROUNDDOWN($B60,-1),宝石属性!$B$25:$N$41,2,0)*VLOOKUP(ROUNDDOWN($B60,-1),宝石属性!$B$25:$N$41,3,0)+VLOOKUP($C$2,职业被动!$B$6:$M$29,COLUMNS(职业被动!$B$6:M$29),0)*$B60,0)</f>
        <v>607</v>
      </c>
      <c r="M60" s="48">
        <f>属性价值和能力评分!$F$9+ROUND(属性价值和能力评分!$F$38*10,0)*B60+ROUND((SUM(装备属性!$W$9:$W$14)+属性价值和能力评分!$F$38*1.25+1.4+2.8)*IF(B60&lt;10,1,ROUNDDOWN(B60,-1)),0)+15*VLOOKUP(ROUNDDOWN(B60,-1),宝石属性!$B$26:$D$41,2,0)*6*VLOOKUP(ROUNDDOWN(B60,-1),宝石属性!$B$26:$D$41,3,0)+(属性价值和能力评分!$F$49*9+属性价值和能力评分!$F$50*2+属性价值和能力评分!$F$53*8/5)*B60</f>
        <v>10198</v>
      </c>
      <c r="N60" s="20"/>
      <c r="O60" s="1">
        <v>57</v>
      </c>
      <c r="P60" s="9">
        <f>ROUND(属性投放!D$4+装备属性!D$4*IF($O60&lt;10,1,ROUNDDOWN($O60,-1))+SUM(属性投放!E$37:E$45)*$O60+VLOOKUP($P$2,一级属性!$E$41:$P$64,COLUMNS(一级属性!$E$41:G$64),0)*($O60+0.25*IF($O60&lt;10,1,ROUNDDOWN($O60,-1)))+VLOOKUP($P$2,宝石属性!$B$43:$M$66,COLUMNS(宝石属性!$B$43:D$66),0)*10*VLOOKUP(ROUNDDOWN($O60,-1),宝石属性!$B$25:$N$41,2,0)*VLOOKUP(ROUNDDOWN($O60,-1),宝石属性!$B$25:$N$41,3,0)+VLOOKUP($P$2,职业被动!$B$6:$M$29,COLUMNS(职业被动!$B$6:D$29),0)*$O60,0)</f>
        <v>3885</v>
      </c>
      <c r="Q60" s="9">
        <f>ROUND(属性投放!E$4+装备属性!E$4*IF($O60&lt;10,1,ROUNDDOWN($O60,-1))+SUM(属性投放!F$37:F$45)*$O60+VLOOKUP($P$2,一级属性!$E$41:$P$64,COLUMNS(一级属性!$E$41:H$64),0)*($O60+0.25*IF($O60&lt;10,1,ROUNDDOWN($O60,-1)))+VLOOKUP($P$2,宝石属性!$B$43:$M$66,COLUMNS(宝石属性!$B$43:E$66),0)*10*VLOOKUP(ROUNDDOWN($O60,-1),宝石属性!$B$25:$N$41,2,0)*VLOOKUP(ROUNDDOWN($O60,-1),宝石属性!$B$25:$N$41,3,0)+VLOOKUP($P$2,职业被动!$B$6:$M$29,COLUMNS(职业被动!$B$6:E$29),0)*$O60,0)</f>
        <v>2508</v>
      </c>
      <c r="R60" s="9">
        <f>ROUND(属性投放!F$4+装备属性!F$4*IF($O60&lt;10,1,ROUNDDOWN($O60,-1))+SUM(属性投放!G$37:G$45)*$O60+VLOOKUP($P$2,一级属性!$E$41:$P$64,COLUMNS(一级属性!$E$41:I$64),0)*($O60+0.25*IF($O60&lt;10,1,ROUNDDOWN($O60,-1)))+VLOOKUP($P$2,宝石属性!$B$43:$M$66,COLUMNS(宝石属性!$B$43:F$66),0)*10*VLOOKUP(ROUNDDOWN($O60,-1),宝石属性!$B$25:$N$41,2,0)*VLOOKUP(ROUNDDOWN($O60,-1),宝石属性!$B$25:$N$41,3,0)+VLOOKUP($P$2,职业被动!$B$6:$M$29,COLUMNS(职业被动!$B$6:F$29),0)*$O60,0)</f>
        <v>624</v>
      </c>
      <c r="S60" s="9">
        <f>ROUND(属性投放!G$4+装备属性!G$4*IF($O60&lt;10,1,ROUNDDOWN($O60,-1))+SUM(属性投放!H$37:H$45)*$O60+VLOOKUP($P$2,一级属性!$E$41:$P$64,COLUMNS(一级属性!$E$41:J$64),0)*($O60+0.25*IF($O60&lt;10,1,ROUNDDOWN($O60,-1)))+VLOOKUP($P$2,宝石属性!$B$43:$M$66,COLUMNS(宝石属性!$B$43:G$66),0)*10*VLOOKUP(ROUNDDOWN($O60,-1),宝石属性!$B$25:$N$41,2,0)*VLOOKUP(ROUNDDOWN($O60,-1),宝石属性!$B$25:$N$41,3,0)+VLOOKUP($P$2,职业被动!$B$6:$M$29,COLUMNS(职业被动!$B$6:G$29),0)*$O60,0)</f>
        <v>497</v>
      </c>
      <c r="T60" s="9">
        <f>ROUND(属性投放!H$4+装备属性!H$4*IF($O60&lt;10,1,ROUNDDOWN($O60,-1))+SUM(属性投放!I$37:I$45)*$O60+VLOOKUP($P$2,一级属性!$E$41:$P$64,COLUMNS(一级属性!$E$41:K$64),0)*($O60+0.25*IF($O60&lt;10,1,ROUNDDOWN($O60,-1)))+VLOOKUP($P$2,宝石属性!$B$43:$M$66,COLUMNS(宝石属性!$B$43:H$66),0)*10*VLOOKUP(ROUNDDOWN($O60,-1),宝石属性!$B$25:$N$41,2,0)*VLOOKUP(ROUNDDOWN($O60,-1),宝石属性!$B$25:$N$41,3,0)+VLOOKUP($P$2,职业被动!$B$6:$M$29,COLUMNS(职业被动!$B$6:H$29),0)*$O60,0)</f>
        <v>665</v>
      </c>
      <c r="U60" s="9">
        <f>ROUND(属性投放!I$4+装备属性!I$4*IF($O60&lt;10,1,ROUNDDOWN($O60,-1))+SUM(属性投放!J$37:J$45)*$O60+VLOOKUP($P$2,一级属性!$E$41:$P$64,COLUMNS(一级属性!$E$41:L$64),0)*($O60+0.25*IF($O60&lt;10,1,ROUNDDOWN($O60,-1)))+VLOOKUP($P$2,宝石属性!$B$43:$M$66,COLUMNS(宝石属性!$B$43:I$66),0)*10*VLOOKUP(ROUNDDOWN($O60,-1),宝石属性!$B$25:$N$41,2,0)*VLOOKUP(ROUNDDOWN($O60,-1),宝石属性!$B$25:$N$41,3,0)+VLOOKUP($P$2,职业被动!$B$6:$M$29,COLUMNS(职业被动!$B$6:I$29),0)*$O60,0)</f>
        <v>630</v>
      </c>
      <c r="V60" s="9">
        <f>ROUND(属性投放!J$4+装备属性!J$4*IF($O60&lt;10,1,ROUNDDOWN($O60,-1))+SUM(属性投放!K$37:K$45)*$O60+VLOOKUP($P$2,一级属性!$E$41:$P$64,COLUMNS(一级属性!$E$41:M$64),0)*($O60+0.25*IF($O60&lt;10,1,ROUNDDOWN($O60,-1)))+VLOOKUP($P$2,宝石属性!$B$43:$M$66,COLUMNS(宝石属性!$B$43:J$66),0)*10*VLOOKUP(ROUNDDOWN($O60,-1),宝石属性!$B$25:$N$41,2,0)*VLOOKUP(ROUNDDOWN($O60,-1),宝石属性!$B$25:$N$41,3,0)+VLOOKUP($P$2,职业被动!$B$6:$M$29,COLUMNS(职业被动!$B$6:J$29),0)*$O60,0)</f>
        <v>430</v>
      </c>
      <c r="W60" s="9">
        <f>ROUND(属性投放!K$4+装备属性!K$4*IF($O60&lt;10,1,ROUNDDOWN($O60,-1))+SUM(属性投放!L$37:L$45)*$O60+VLOOKUP($P$2,一级属性!$E$41:$P$64,COLUMNS(一级属性!$E$41:N$64),0)*($O60+0.25*IF($O60&lt;10,1,ROUNDDOWN($O60,-1)))+VLOOKUP($P$2,宝石属性!$B$43:$M$66,COLUMNS(宝石属性!$B$43:K$66),0)*10*VLOOKUP(ROUNDDOWN($O60,-1),宝石属性!$B$25:$N$41,2,0)*VLOOKUP(ROUNDDOWN($O60,-1),宝石属性!$B$25:$N$41,3,0)+VLOOKUP($P$2,职业被动!$B$6:$M$29,COLUMNS(职业被动!$B$6:K$29),0)*$O60,0)</f>
        <v>239</v>
      </c>
      <c r="X60" s="9">
        <f>ROUND(属性投放!L$4+装备属性!L$4*IF($O60&lt;10,1,ROUNDDOWN($O60,-1))+SUM(属性投放!M$37:M$45)*$O60+VLOOKUP($P$2,一级属性!$E$41:$P$64,COLUMNS(一级属性!$E$41:O$64),0)*($O60+0.25*IF($O60&lt;10,1,ROUNDDOWN($O60,-1)))+VLOOKUP($P$2,宝石属性!$B$43:$M$66,COLUMNS(宝石属性!$B$43:L$66),0)*10*VLOOKUP(ROUNDDOWN($O60,-1),宝石属性!$B$25:$N$41,2,0)*VLOOKUP(ROUNDDOWN($O60,-1),宝石属性!$B$25:$N$41,3,0)+VLOOKUP($P$2,职业被动!$B$6:$M$29,COLUMNS(职业被动!$B$6:L$29),0)*$O60,0)</f>
        <v>17</v>
      </c>
      <c r="Y60" s="9">
        <f>ROUND(属性投放!M$4+装备属性!M$4*IF($O60&lt;10,1,ROUNDDOWN($O60,-1))+SUM(属性投放!N$37:N$45)*$O60+VLOOKUP($P$2,一级属性!$E$41:$P$64,COLUMNS(一级属性!$E$41:P$64),0)*($O60+0.25*IF($O60&lt;10,1,ROUNDDOWN($O60,-1)))+VLOOKUP($P$2,宝石属性!$B$43:$M$66,COLUMNS(宝石属性!$B$43:M$66),0)*10*VLOOKUP(ROUNDDOWN($O60,-1),宝石属性!$B$25:$N$41,2,0)*VLOOKUP(ROUNDDOWN($O60,-1),宝石属性!$B$25:$N$41,3,0)+VLOOKUP($P$2,职业被动!$B$6:$M$29,COLUMNS(职业被动!$B$6:M$29),0)*$O60,0)</f>
        <v>607</v>
      </c>
      <c r="Z60" s="48">
        <f>属性价值和能力评分!$F$9+ROUND(属性价值和能力评分!$F$38*10,0)*O60+ROUND((SUM(装备属性!$W$9:$W$14)+属性价值和能力评分!$F$38*1.25+1.4+2.8)*IF(O60&lt;10,1,ROUNDDOWN(O60,-1)),0)+15*VLOOKUP(ROUNDDOWN(O60,-1),宝石属性!$B$26:$D$41,2,0)*6*VLOOKUP(ROUNDDOWN(O60,-1),宝石属性!$B$26:$D$41,3,0)+(属性价值和能力评分!$F$49*9+属性价值和能力评分!$F$50*2+属性价值和能力评分!$F$53*8/5)*O60</f>
        <v>10198</v>
      </c>
      <c r="AB60" s="1">
        <v>57</v>
      </c>
      <c r="AC60" s="9">
        <f>ROUND(属性投放!D$4+装备属性!D$4*IF($AB60&lt;10,1,ROUNDDOWN($AB60,-1))+SUM(属性投放!E$37:E$45)*$AB60+VLOOKUP($AC$2,一级属性!$E$41:$P$64,COLUMNS(一级属性!$E$41:G$64),0)*($AB60+0.25*IF($AB60&lt;10,1,ROUNDDOWN($AB60,-1)))+VLOOKUP($AC$2,宝石属性!$B$43:$M$66,COLUMNS(宝石属性!$B$43:D$66),0)*10*VLOOKUP(ROUNDDOWN($AB60,-1),宝石属性!$B$25:$N$41,2,0)*VLOOKUP(ROUNDDOWN($AB60,-1),宝石属性!$B$25:$N$41,3,0)+VLOOKUP($AC$2,职业被动!$B$6:$M$29,COLUMNS(职业被动!$B$6:D$29),0)*$AB60,0)</f>
        <v>3486</v>
      </c>
      <c r="AD60" s="9">
        <f>ROUND(属性投放!E$4+装备属性!E$4*IF($AB60&lt;10,1,ROUNDDOWN($AB60,-1))+SUM(属性投放!F$37:F$45)*$AB60+VLOOKUP($AC$2,一级属性!$E$41:$P$64,COLUMNS(一级属性!$E$41:H$64),0)*($AB60+0.25*IF($AB60&lt;10,1,ROUNDDOWN($AB60,-1)))+VLOOKUP($AC$2,宝石属性!$B$43:$M$66,COLUMNS(宝石属性!$B$43:E$66),0)*10*VLOOKUP(ROUNDDOWN($AB60,-1),宝石属性!$B$25:$N$41,2,0)*VLOOKUP(ROUNDDOWN($AB60,-1),宝石属性!$B$25:$N$41,3,0)+VLOOKUP($AC$2,职业被动!$B$6:$M$29,COLUMNS(职业被动!$B$6:E$29),0)*$AB60,0)</f>
        <v>1465</v>
      </c>
      <c r="AE60" s="9">
        <f>ROUND(属性投放!F$4+装备属性!F$4*IF($AB60&lt;10,1,ROUNDDOWN($AB60,-1))+SUM(属性投放!G$37:G$45)*$AB60+VLOOKUP($AC$2,一级属性!$E$41:$P$64,COLUMNS(一级属性!$E$41:I$64),0)*($AB60+0.25*IF($AB60&lt;10,1,ROUNDDOWN($AB60,-1)))+VLOOKUP($AC$2,宝石属性!$B$43:$M$66,COLUMNS(宝石属性!$B$43:F$66),0)*10*VLOOKUP(ROUNDDOWN($AB60,-1),宝石属性!$B$25:$N$41,2,0)*VLOOKUP(ROUNDDOWN($AB60,-1),宝石属性!$B$25:$N$41,3,0)+VLOOKUP($AC$2,职业被动!$B$6:$M$29,COLUMNS(职业被动!$B$6:F$29),0)*$AB60,0)</f>
        <v>942</v>
      </c>
      <c r="AF60" s="9">
        <f>ROUND(属性投放!G$4+装备属性!G$4*IF($AB60&lt;10,1,ROUNDDOWN($AB60,-1))+SUM(属性投放!H$37:H$45)*$AB60+VLOOKUP($AC$2,一级属性!$E$41:$P$64,COLUMNS(一级属性!$E$41:J$64),0)*($AB60+0.25*IF($AB60&lt;10,1,ROUNDDOWN($AB60,-1)))+VLOOKUP($AC$2,宝石属性!$B$43:$M$66,COLUMNS(宝石属性!$B$43:G$66),0)*10*VLOOKUP(ROUNDDOWN($AB60,-1),宝石属性!$B$25:$N$41,2,0)*VLOOKUP(ROUNDDOWN($AB60,-1),宝石属性!$B$25:$N$41,3,0)+VLOOKUP($AC$2,职业被动!$B$6:$M$29,COLUMNS(职业被动!$B$6:G$29),0)*$AB60,0)</f>
        <v>611</v>
      </c>
      <c r="AG60" s="9">
        <f>ROUND(属性投放!H$4+装备属性!H$4*IF($AB60&lt;10,1,ROUNDDOWN($AB60,-1))+SUM(属性投放!I$37:I$45)*$AB60+VLOOKUP($AC$2,一级属性!$E$41:$P$64,COLUMNS(一级属性!$E$41:K$64),0)*($AB60+0.25*IF($AB60&lt;10,1,ROUNDDOWN($AB60,-1)))+VLOOKUP($AC$2,宝石属性!$B$43:$M$66,COLUMNS(宝石属性!$B$43:H$66),0)*10*VLOOKUP(ROUNDDOWN($AB60,-1),宝石属性!$B$25:$N$41,2,0)*VLOOKUP(ROUNDDOWN($AB60,-1),宝石属性!$B$25:$N$41,3,0)+VLOOKUP($AC$2,职业被动!$B$6:$M$29,COLUMNS(职业被动!$B$6:H$29),0)*$AB60,0)</f>
        <v>399</v>
      </c>
      <c r="AH60" s="9">
        <f>ROUND(属性投放!I$4+装备属性!I$4*IF($AB60&lt;10,1,ROUNDDOWN($AB60,-1))+SUM(属性投放!J$37:J$45)*$AB60+VLOOKUP($AC$2,一级属性!$E$41:$P$64,COLUMNS(一级属性!$E$41:L$64),0)*($AB60+0.25*IF($AB60&lt;10,1,ROUNDDOWN($AB60,-1)))+VLOOKUP($AC$2,宝石属性!$B$43:$M$66,COLUMNS(宝石属性!$B$43:I$66),0)*10*VLOOKUP(ROUNDDOWN($AB60,-1),宝石属性!$B$25:$N$41,2,0)*VLOOKUP(ROUNDDOWN($AB60,-1),宝石属性!$B$25:$N$41,3,0)+VLOOKUP($AC$2,职业被动!$B$6:$M$29,COLUMNS(职业被动!$B$6:I$29),0)*$AB60,0)</f>
        <v>588</v>
      </c>
      <c r="AI60" s="9">
        <f>ROUND(属性投放!J$4+装备属性!J$4*IF($AB60&lt;10,1,ROUNDDOWN($AB60,-1))+SUM(属性投放!K$37:K$45)*$AB60+VLOOKUP($AC$2,一级属性!$E$41:$P$64,COLUMNS(一级属性!$E$41:M$64),0)*($AB60+0.25*IF($AB60&lt;10,1,ROUNDDOWN($AB60,-1)))+VLOOKUP($AC$2,宝石属性!$B$43:$M$66,COLUMNS(宝石属性!$B$43:J$66),0)*10*VLOOKUP(ROUNDDOWN($AB60,-1),宝石属性!$B$25:$N$41,2,0)*VLOOKUP(ROUNDDOWN($AB60,-1),宝石属性!$B$25:$N$41,3,0)+VLOOKUP($AC$2,职业被动!$B$6:$M$29,COLUMNS(职业被动!$B$6:J$29),0)*$AB60,0)</f>
        <v>381</v>
      </c>
      <c r="AJ60" s="9">
        <f>ROUND(属性投放!K$4+装备属性!K$4*IF($AB60&lt;10,1,ROUNDDOWN($AB60,-1))+SUM(属性投放!L$37:L$45)*$AB60+VLOOKUP($AC$2,一级属性!$E$41:$P$64,COLUMNS(一级属性!$E$41:N$64),0)*($AB60+0.25*IF($AB60&lt;10,1,ROUNDDOWN($AB60,-1)))+VLOOKUP($AC$2,宝石属性!$B$43:$M$66,COLUMNS(宝石属性!$B$43:K$66),0)*10*VLOOKUP(ROUNDDOWN($AB60,-1),宝石属性!$B$25:$N$41,2,0)*VLOOKUP(ROUNDDOWN($AB60,-1),宝石属性!$B$25:$N$41,3,0)+VLOOKUP($AC$2,职业被动!$B$6:$M$29,COLUMNS(职业被动!$B$6:K$29),0)*$AB60,0)</f>
        <v>199</v>
      </c>
      <c r="AK60" s="9">
        <f>ROUND(属性投放!L$4+装备属性!L$4*IF($AB60&lt;10,1,ROUNDDOWN($AB60,-1))+SUM(属性投放!M$37:M$45)*$AB60+VLOOKUP($AC$2,一级属性!$E$41:$P$64,COLUMNS(一级属性!$E$41:O$64),0)*($AB60+0.25*IF($AB60&lt;10,1,ROUNDDOWN($AB60,-1)))+VLOOKUP($AC$2,宝石属性!$B$43:$M$66,COLUMNS(宝石属性!$B$43:L$66),0)*10*VLOOKUP(ROUNDDOWN($AB60,-1),宝石属性!$B$25:$N$41,2,0)*VLOOKUP(ROUNDDOWN($AB60,-1),宝石属性!$B$25:$N$41,3,0)+VLOOKUP($AC$2,职业被动!$B$6:$M$29,COLUMNS(职业被动!$B$6:L$29),0)*$AB60,0)</f>
        <v>17</v>
      </c>
      <c r="AL60" s="9">
        <f>ROUND(属性投放!M$4+装备属性!M$4*IF($AB60&lt;10,1,ROUNDDOWN($AB60,-1))+SUM(属性投放!N$37:N$45)*$AB60+VLOOKUP($AC$2,一级属性!$E$41:$P$64,COLUMNS(一级属性!$E$41:P$64),0)*($AB60+0.25*IF($AB60&lt;10,1,ROUNDDOWN($AB60,-1)))+VLOOKUP($AC$2,宝石属性!$B$43:$M$66,COLUMNS(宝石属性!$B$43:M$66),0)*10*VLOOKUP(ROUNDDOWN($AB60,-1),宝石属性!$B$25:$N$41,2,0)*VLOOKUP(ROUNDDOWN($AB60,-1),宝石属性!$B$25:$N$41,3,0)+VLOOKUP($AC$2,职业被动!$B$6:$M$29,COLUMNS(职业被动!$B$6:M$29),0)*$AB60,0)</f>
        <v>607</v>
      </c>
      <c r="AM60" s="48">
        <f>属性价值和能力评分!$F$9+ROUND(属性价值和能力评分!$F$38*10,0)*AB60+ROUND((SUM(装备属性!$W$9:$W$14)+属性价值和能力评分!$F$38*1.25+1.4+2.8)*IF(AB60&lt;10,1,ROUNDDOWN(AB60,-1)),0)+15*VLOOKUP(ROUNDDOWN(AB60,-1),宝石属性!$B$26:$D$41,2,0)*6*VLOOKUP(ROUNDDOWN(AB60,-1),宝石属性!$B$26:$D$41,3,0)+(属性价值和能力评分!$F$49*9+属性价值和能力评分!$F$50*2+属性价值和能力评分!$F$53*8/5)*AB60</f>
        <v>10198</v>
      </c>
      <c r="AO60" s="1">
        <v>57</v>
      </c>
      <c r="AP60" s="9">
        <f>ROUND(属性投放!D$4+装备属性!D$4*IF($AO60&lt;10,1,ROUNDDOWN($AO60,-1))+SUM(属性投放!E$37:E$45)*$AO60+VLOOKUP($AP$2,一级属性!$E$41:$P$64,COLUMNS(一级属性!$E$41:G$64),0)*($AO60+0.25*IF($AO60&lt;10,1,ROUNDDOWN($AO60,-1)))+VLOOKUP($AP$2,宝石属性!$B$43:$M$66,COLUMNS(宝石属性!$B$43:D$66),0)*10*VLOOKUP(ROUNDDOWN($AO60,-1),宝石属性!$B$25:$N$41,2,0)*VLOOKUP(ROUNDDOWN($AO60,-1),宝石属性!$B$25:$N$41,3,0)+VLOOKUP($AP$2,职业被动!$B$6:$M$29,COLUMNS(职业被动!$B$6:D$29),0)*$AO60,0)</f>
        <v>3486</v>
      </c>
      <c r="AQ60" s="9">
        <f>ROUND(属性投放!E$4+装备属性!E$4*IF($AO60&lt;10,1,ROUNDDOWN($AO60,-1))+SUM(属性投放!F$37:F$45)*$AO60+VLOOKUP($AP$2,一级属性!$E$41:$P$64,COLUMNS(一级属性!$E$41:H$64),0)*($AO60+0.25*IF($AO60&lt;10,1,ROUNDDOWN($AO60,-1)))+VLOOKUP($AP$2,宝石属性!$B$43:$M$66,COLUMNS(宝石属性!$B$43:E$66),0)*10*VLOOKUP(ROUNDDOWN($AO60,-1),宝石属性!$B$25:$N$41,2,0)*VLOOKUP(ROUNDDOWN($AO60,-1),宝石属性!$B$25:$N$41,3,0)+VLOOKUP($AP$2,职业被动!$B$6:$M$29,COLUMNS(职业被动!$B$6:E$29),0)*$AO60,0)</f>
        <v>2508</v>
      </c>
      <c r="AR60" s="9">
        <f>ROUND(属性投放!F$4+装备属性!F$4*IF($AO60&lt;10,1,ROUNDDOWN($AO60,-1))+SUM(属性投放!G$37:G$45)*$AO60+VLOOKUP($AP$2,一级属性!$E$41:$P$64,COLUMNS(一级属性!$E$41:I$64),0)*($AO60+0.25*IF($AO60&lt;10,1,ROUNDDOWN($AO60,-1)))+VLOOKUP($AP$2,宝石属性!$B$43:$M$66,COLUMNS(宝石属性!$B$43:F$66),0)*10*VLOOKUP(ROUNDDOWN($AO60,-1),宝石属性!$B$25:$N$41,2,0)*VLOOKUP(ROUNDDOWN($AO60,-1),宝石属性!$B$25:$N$41,3,0)+VLOOKUP($AP$2,职业被动!$B$6:$M$29,COLUMNS(职业被动!$B$6:F$29),0)*$AO60,0)</f>
        <v>624</v>
      </c>
      <c r="AS60" s="9">
        <f>ROUND(属性投放!G$4+装备属性!G$4*IF($AO60&lt;10,1,ROUNDDOWN($AO60,-1))+SUM(属性投放!H$37:H$45)*$AO60+VLOOKUP($AP$2,一级属性!$E$41:$P$64,COLUMNS(一级属性!$E$41:J$64),0)*($AO60+0.25*IF($AO60&lt;10,1,ROUNDDOWN($AO60,-1)))+VLOOKUP($AP$2,宝石属性!$B$43:$M$66,COLUMNS(宝石属性!$B$43:G$66),0)*10*VLOOKUP(ROUNDDOWN($AO60,-1),宝石属性!$B$25:$N$41,2,0)*VLOOKUP(ROUNDDOWN($AO60,-1),宝石属性!$B$25:$N$41,3,0)+VLOOKUP($AP$2,职业被动!$B$6:$M$29,COLUMNS(职业被动!$B$6:G$29),0)*$AO60,0)</f>
        <v>497</v>
      </c>
      <c r="AT60" s="9">
        <f>ROUND(属性投放!H$4+装备属性!H$4*IF($AO60&lt;10,1,ROUNDDOWN($AO60,-1))+SUM(属性投放!I$37:I$45)*$AO60+VLOOKUP($AP$2,一级属性!$E$41:$P$64,COLUMNS(一级属性!$E$41:K$64),0)*($AO60+0.25*IF($AO60&lt;10,1,ROUNDDOWN($AO60,-1)))+VLOOKUP($AP$2,宝石属性!$B$43:$M$66,COLUMNS(宝石属性!$B$43:H$66),0)*10*VLOOKUP(ROUNDDOWN($AO60,-1),宝石属性!$B$25:$N$41,2,0)*VLOOKUP(ROUNDDOWN($AO60,-1),宝石属性!$B$25:$N$41,3,0)+VLOOKUP($AP$2,职业被动!$B$6:$M$29,COLUMNS(职业被动!$B$6:H$29),0)*$AO60,0)</f>
        <v>608</v>
      </c>
      <c r="AU60" s="9">
        <f>ROUND(属性投放!I$4+装备属性!I$4*IF($AO60&lt;10,1,ROUNDDOWN($AO60,-1))+SUM(属性投放!J$37:J$45)*$AO60+VLOOKUP($AP$2,一级属性!$E$41:$P$64,COLUMNS(一级属性!$E$41:L$64),0)*($AO60+0.25*IF($AO60&lt;10,1,ROUNDDOWN($AO60,-1)))+VLOOKUP($AP$2,宝石属性!$B$43:$M$66,COLUMNS(宝石属性!$B$43:I$66),0)*10*VLOOKUP(ROUNDDOWN($AO60,-1),宝石属性!$B$25:$N$41,2,0)*VLOOKUP(ROUNDDOWN($AO60,-1),宝石属性!$B$25:$N$41,3,0)+VLOOKUP($AP$2,职业被动!$B$6:$M$29,COLUMNS(职业被动!$B$6:I$29),0)*$AO60,0)</f>
        <v>630</v>
      </c>
      <c r="AV60" s="9">
        <f>ROUND(属性投放!J$4+装备属性!J$4*IF($AO60&lt;10,1,ROUNDDOWN($AO60,-1))+SUM(属性投放!K$37:K$45)*$AO60+VLOOKUP($AP$2,一级属性!$E$41:$P$64,COLUMNS(一级属性!$E$41:M$64),0)*($AO60+0.25*IF($AO60&lt;10,1,ROUNDDOWN($AO60,-1)))+VLOOKUP($AP$2,宝石属性!$B$43:$M$66,COLUMNS(宝石属性!$B$43:J$66),0)*10*VLOOKUP(ROUNDDOWN($AO60,-1),宝石属性!$B$25:$N$41,2,0)*VLOOKUP(ROUNDDOWN($AO60,-1),宝石属性!$B$25:$N$41,3,0)+VLOOKUP($AP$2,职业被动!$B$6:$M$29,COLUMNS(职业被动!$B$6:J$29),0)*$AO60,0)</f>
        <v>430</v>
      </c>
      <c r="AW60" s="9">
        <f>ROUND(属性投放!K$4+装备属性!K$4*IF($AO60&lt;10,1,ROUNDDOWN($AO60,-1))+SUM(属性投放!L$37:L$45)*$AO60+VLOOKUP($AP$2,一级属性!$E$41:$P$64,COLUMNS(一级属性!$E$41:N$64),0)*($AO60+0.25*IF($AO60&lt;10,1,ROUNDDOWN($AO60,-1)))+VLOOKUP($AP$2,宝石属性!$B$43:$M$66,COLUMNS(宝石属性!$B$43:K$66),0)*10*VLOOKUP(ROUNDDOWN($AO60,-1),宝石属性!$B$25:$N$41,2,0)*VLOOKUP(ROUNDDOWN($AO60,-1),宝石属性!$B$25:$N$41,3,0)+VLOOKUP($AP$2,职业被动!$B$6:$M$29,COLUMNS(职业被动!$B$6:K$29),0)*$AO60,0)</f>
        <v>199</v>
      </c>
      <c r="AX60" s="9">
        <f>ROUND(属性投放!L$4+装备属性!L$4*IF($AO60&lt;10,1,ROUNDDOWN($AO60,-1))+SUM(属性投放!M$37:M$45)*$AO60+VLOOKUP($AP$2,一级属性!$E$41:$P$64,COLUMNS(一级属性!$E$41:O$64),0)*($AO60+0.25*IF($AO60&lt;10,1,ROUNDDOWN($AO60,-1)))+VLOOKUP($AP$2,宝石属性!$B$43:$M$66,COLUMNS(宝石属性!$B$43:L$66),0)*10*VLOOKUP(ROUNDDOWN($AO60,-1),宝石属性!$B$25:$N$41,2,0)*VLOOKUP(ROUNDDOWN($AO60,-1),宝石属性!$B$25:$N$41,3,0)+VLOOKUP($AP$2,职业被动!$B$6:$M$29,COLUMNS(职业被动!$B$6:L$29),0)*$AO60,0)</f>
        <v>602</v>
      </c>
      <c r="AY60" s="9">
        <f>ROUND(属性投放!M$4+装备属性!M$4*IF($AO60&lt;10,1,ROUNDDOWN($AO60,-1))+SUM(属性投放!N$37:N$45)*$AO60+VLOOKUP($AP$2,一级属性!$E$41:$P$64,COLUMNS(一级属性!$E$41:P$64),0)*($AO60+0.25*IF($AO60&lt;10,1,ROUNDDOWN($AO60,-1)))+VLOOKUP($AP$2,宝石属性!$B$43:$M$66,COLUMNS(宝石属性!$B$43:M$66),0)*10*VLOOKUP(ROUNDDOWN($AO60,-1),宝石属性!$B$25:$N$41,2,0)*VLOOKUP(ROUNDDOWN($AO60,-1),宝石属性!$B$25:$N$41,3,0)+VLOOKUP($AP$2,职业被动!$B$6:$M$29,COLUMNS(职业被动!$B$6:M$29),0)*$AO60,0)</f>
        <v>607</v>
      </c>
      <c r="AZ60" s="48">
        <f>属性价值和能力评分!$F$9+ROUND(属性价值和能力评分!$F$38*10,0)*AO60+ROUND((SUM(装备属性!$W$9:$W$14)+属性价值和能力评分!$F$38*1.25+1.4+2.8)*IF(AO60&lt;10,1,ROUNDDOWN(AO60,-1)),0)+15*VLOOKUP(ROUNDDOWN(AO60,-1),宝石属性!$B$26:$D$41,2,0)*6*VLOOKUP(ROUNDDOWN(AO60,-1),宝石属性!$B$26:$D$41,3,0)+(属性价值和能力评分!$F$49*9+属性价值和能力评分!$F$50*2+属性价值和能力评分!$F$53*8/5)*AO60</f>
        <v>10198</v>
      </c>
      <c r="BB60" s="1">
        <v>57</v>
      </c>
      <c r="BC60" s="9">
        <f>ROUND(属性投放!D$4+装备属性!D$4*IF($BB60&lt;10,1,ROUNDDOWN($BB60,-1))+SUM(属性投放!E$37:E$45)*$BB60+VLOOKUP($BC$2,一级属性!$E$41:$P$64,COLUMNS(一级属性!$E$41:G$64),0)*($BB60+0.25*IF($BB60&lt;10,1,ROUNDDOWN($BB60,-1)))+VLOOKUP($BC$2,宝石属性!$B$43:$M$66,COLUMNS(宝石属性!$B$43:D$66),0)*10*VLOOKUP(ROUNDDOWN($BB60,-1),宝石属性!$B$25:$N$41,2,0)*VLOOKUP(ROUNDDOWN($BB60,-1),宝石属性!$B$25:$N$41,3,0)+VLOOKUP($BC$2,职业被动!$B$6:$M$29,COLUMNS(职业被动!$B$6:D$29),0)*$BB60,0)</f>
        <v>3087</v>
      </c>
      <c r="BD60" s="9">
        <f>ROUND(属性投放!E$4+装备属性!E$4*IF($BB60&lt;10,1,ROUNDDOWN($BB60,-1))+SUM(属性投放!F$37:F$45)*$BB60+VLOOKUP($BC$2,一级属性!$E$41:$P$64,COLUMNS(一级属性!$E$41:H$64),0)*($BB60+0.25*IF($BB60&lt;10,1,ROUNDDOWN($BB60,-1)))+VLOOKUP($BC$2,宝石属性!$B$43:$M$66,COLUMNS(宝石属性!$B$43:E$66),0)*10*VLOOKUP(ROUNDDOWN($BB60,-1),宝石属性!$B$25:$N$41,2,0)*VLOOKUP(ROUNDDOWN($BB60,-1),宝石属性!$B$25:$N$41,3,0)+VLOOKUP($BC$2,职业被动!$B$6:$M$29,COLUMNS(职业被动!$B$6:E$29),0)*$BB60,0)</f>
        <v>2855</v>
      </c>
      <c r="BE60" s="9">
        <f>ROUND(属性投放!F$4+装备属性!F$4*IF($BB60&lt;10,1,ROUNDDOWN($BB60,-1))+SUM(属性投放!G$37:G$45)*$BB60+VLOOKUP($BC$2,一级属性!$E$41:$P$64,COLUMNS(一级属性!$E$41:I$64),0)*($BB60+0.25*IF($BB60&lt;10,1,ROUNDDOWN($BB60,-1)))+VLOOKUP($BC$2,宝石属性!$B$43:$M$66,COLUMNS(宝石属性!$B$43:F$66),0)*10*VLOOKUP(ROUNDDOWN($BB60,-1),宝石属性!$B$25:$N$41,2,0)*VLOOKUP(ROUNDDOWN($BB60,-1),宝石属性!$B$25:$N$41,3,0)+VLOOKUP($BC$2,职业被动!$B$6:$M$29,COLUMNS(职业被动!$B$6:F$29),0)*$BB60,0)</f>
        <v>624</v>
      </c>
      <c r="BF60" s="9">
        <f>ROUND(属性投放!G$4+装备属性!G$4*IF($BB60&lt;10,1,ROUNDDOWN($BB60,-1))+SUM(属性投放!H$37:H$45)*$BB60+VLOOKUP($BC$2,一级属性!$E$41:$P$64,COLUMNS(一级属性!$E$41:J$64),0)*($BB60+0.25*IF($BB60&lt;10,1,ROUNDDOWN($BB60,-1)))+VLOOKUP($BC$2,宝石属性!$B$43:$M$66,COLUMNS(宝石属性!$B$43:G$66),0)*10*VLOOKUP(ROUNDDOWN($BB60,-1),宝石属性!$B$25:$N$41,2,0)*VLOOKUP(ROUNDDOWN($BB60,-1),宝石属性!$B$25:$N$41,3,0)+VLOOKUP($BC$2,职业被动!$B$6:$M$29,COLUMNS(职业被动!$B$6:G$29),0)*$BB60,0)</f>
        <v>497</v>
      </c>
      <c r="BG60" s="9">
        <f>ROUND(属性投放!H$4+装备属性!H$4*IF($BB60&lt;10,1,ROUNDDOWN($BB60,-1))+SUM(属性投放!I$37:I$45)*$BB60+VLOOKUP($BC$2,一级属性!$E$41:$P$64,COLUMNS(一级属性!$E$41:K$64),0)*($BB60+0.25*IF($BB60&lt;10,1,ROUNDDOWN($BB60,-1)))+VLOOKUP($BC$2,宝石属性!$B$43:$M$66,COLUMNS(宝石属性!$B$43:H$66),0)*10*VLOOKUP(ROUNDDOWN($BB60,-1),宝石属性!$B$25:$N$41,2,0)*VLOOKUP(ROUNDDOWN($BB60,-1),宝石属性!$B$25:$N$41,3,0)+VLOOKUP($BC$2,职业被动!$B$6:$M$29,COLUMNS(职业被动!$B$6:H$29),0)*$BB60,0)</f>
        <v>821</v>
      </c>
      <c r="BH60" s="9">
        <f>ROUND(属性投放!I$4+装备属性!I$4*IF($BB60&lt;10,1,ROUNDDOWN($BB60,-1))+SUM(属性投放!J$37:J$45)*$BB60+VLOOKUP($BC$2,一级属性!$E$41:$P$64,COLUMNS(一级属性!$E$41:L$64),0)*($BB60+0.25*IF($BB60&lt;10,1,ROUNDDOWN($BB60,-1)))+VLOOKUP($BC$2,宝石属性!$B$43:$M$66,COLUMNS(宝石属性!$B$43:I$66),0)*10*VLOOKUP(ROUNDDOWN($BB60,-1),宝石属性!$B$25:$N$41,2,0)*VLOOKUP(ROUNDDOWN($BB60,-1),宝石属性!$B$25:$N$41,3,0)+VLOOKUP($BC$2,职业被动!$B$6:$M$29,COLUMNS(职业被动!$B$6:I$29),0)*$BB60,0)</f>
        <v>757</v>
      </c>
      <c r="BI60" s="9">
        <f>ROUND(属性投放!J$4+装备属性!J$4*IF($BB60&lt;10,1,ROUNDDOWN($BB60,-1))+SUM(属性投放!K$37:K$45)*$BB60+VLOOKUP($BC$2,一级属性!$E$41:$P$64,COLUMNS(一级属性!$E$41:M$64),0)*($BB60+0.25*IF($BB60&lt;10,1,ROUNDDOWN($BB60,-1)))+VLOOKUP($BC$2,宝石属性!$B$43:$M$66,COLUMNS(宝石属性!$B$43:J$66),0)*10*VLOOKUP(ROUNDDOWN($BB60,-1),宝石属性!$B$25:$N$41,2,0)*VLOOKUP(ROUNDDOWN($BB60,-1),宝石属性!$B$25:$N$41,3,0)+VLOOKUP($BC$2,职业被动!$B$6:$M$29,COLUMNS(职业被动!$B$6:J$29),0)*$BB60,0)</f>
        <v>326</v>
      </c>
      <c r="BJ60" s="9">
        <f>ROUND(属性投放!K$4+装备属性!K$4*IF($BB60&lt;10,1,ROUNDDOWN($BB60,-1))+SUM(属性投放!L$37:L$45)*$BB60+VLOOKUP($BC$2,一级属性!$E$41:$P$64,COLUMNS(一级属性!$E$41:N$64),0)*($BB60+0.25*IF($BB60&lt;10,1,ROUNDDOWN($BB60,-1)))+VLOOKUP($BC$2,宝石属性!$B$43:$M$66,COLUMNS(宝石属性!$B$43:K$66),0)*10*VLOOKUP(ROUNDDOWN($BB60,-1),宝石属性!$B$25:$N$41,2,0)*VLOOKUP(ROUNDDOWN($BB60,-1),宝石属性!$B$25:$N$41,3,0)+VLOOKUP($BC$2,职业被动!$B$6:$M$29,COLUMNS(职业被动!$B$6:K$29),0)*$BB60,0)</f>
        <v>199</v>
      </c>
      <c r="BK60" s="9">
        <f>ROUND(属性投放!L$4+装备属性!L$4*IF($BB60&lt;10,1,ROUNDDOWN($BB60,-1))+SUM(属性投放!M$37:M$45)*$BB60+VLOOKUP($BC$2,一级属性!$E$41:$P$64,COLUMNS(一级属性!$E$41:O$64),0)*($BB60+0.25*IF($BB60&lt;10,1,ROUNDDOWN($BB60,-1)))+VLOOKUP($BC$2,宝石属性!$B$43:$M$66,COLUMNS(宝石属性!$B$43:L$66),0)*10*VLOOKUP(ROUNDDOWN($BB60,-1),宝石属性!$B$25:$N$41,2,0)*VLOOKUP(ROUNDDOWN($BB60,-1),宝石属性!$B$25:$N$41,3,0)+VLOOKUP($BC$2,职业被动!$B$6:$M$29,COLUMNS(职业被动!$B$6:L$29),0)*$BB60,0)</f>
        <v>17</v>
      </c>
      <c r="BL60" s="9">
        <f>ROUND(属性投放!M$4+装备属性!M$4*IF($BB60&lt;10,1,ROUNDDOWN($BB60,-1))+SUM(属性投放!N$37:N$45)*$BB60+VLOOKUP($BC$2,一级属性!$E$41:$P$64,COLUMNS(一级属性!$E$41:P$64),0)*($BB60+0.25*IF($BB60&lt;10,1,ROUNDDOWN($BB60,-1)))+VLOOKUP($BC$2,宝石属性!$B$43:$M$66,COLUMNS(宝石属性!$B$43:M$66),0)*10*VLOOKUP(ROUNDDOWN($BB60,-1),宝石属性!$B$25:$N$41,2,0)*VLOOKUP(ROUNDDOWN($BB60,-1),宝石属性!$B$25:$N$41,3,0)+VLOOKUP($BC$2,职业被动!$B$6:$M$29,COLUMNS(职业被动!$B$6:M$29),0)*$BB60,0)</f>
        <v>607</v>
      </c>
      <c r="BM60" s="48">
        <f>属性价值和能力评分!$F$9+ROUND(属性价值和能力评分!$F$38*10,0)*BB60+ROUND((SUM(装备属性!$W$9:$W$14)+属性价值和能力评分!$F$38*1.25+1.4+2.8)*IF(BB60&lt;10,1,ROUNDDOWN(BB60,-1)),0)+15*VLOOKUP(ROUNDDOWN(BB60,-1),宝石属性!$B$26:$D$41,2,0)*6*VLOOKUP(ROUNDDOWN(BB60,-1),宝石属性!$B$26:$D$41,3,0)+(属性价值和能力评分!$F$49*9+属性价值和能力评分!$F$50*2+属性价值和能力评分!$F$53*8/5)*BB60</f>
        <v>10198</v>
      </c>
      <c r="BO60" s="1">
        <v>57</v>
      </c>
      <c r="BP60" s="9">
        <f>ROUND(属性投放!D$4+装备属性!D$4*IF($BO60&lt;10,1,ROUNDDOWN($BO60,-1))+SUM(属性投放!E$37:E$45)*$BO60+VLOOKUP($BP$2,一级属性!$E$41:$P$64,COLUMNS(一级属性!$E$41:G$64),0)*($BO60+0.25*IF($BO60&lt;10,1,ROUNDDOWN($BO60,-1)))+VLOOKUP($BP$2,宝石属性!$B$43:$M$66,COLUMNS(宝石属性!$B$43:D$66),0)*10*VLOOKUP(ROUNDDOWN($BO60,-1),宝石属性!$B$25:$N$41,2,0)*VLOOKUP(ROUNDDOWN($BO60,-1),宝石属性!$B$25:$N$41,3,0)+VLOOKUP($BP$2,职业被动!$B$6:$M$29,COLUMNS(职业被动!$B$6:D$29),0)*$BO60,0)</f>
        <v>3885</v>
      </c>
      <c r="BQ60" s="9">
        <f>ROUND(属性投放!E$4+装备属性!E$4*IF($BO60&lt;10,1,ROUNDDOWN($BO60,-1))+SUM(属性投放!F$37:F$45)*$BO60+VLOOKUP($BP$2,一级属性!$E$41:$P$64,COLUMNS(一级属性!$E$41:H$64),0)*($BO60+0.25*IF($BO60&lt;10,1,ROUNDDOWN($BO60,-1)))+VLOOKUP($BP$2,宝石属性!$B$43:$M$66,COLUMNS(宝石属性!$B$43:E$66),0)*10*VLOOKUP(ROUNDDOWN($BO60,-1),宝石属性!$B$25:$N$41,2,0)*VLOOKUP(ROUNDDOWN($BO60,-1),宝石属性!$B$25:$N$41,3,0)+VLOOKUP($BP$2,职业被动!$B$6:$M$29,COLUMNS(职业被动!$B$6:E$29),0)*$BO60,0)</f>
        <v>2508</v>
      </c>
      <c r="BR60" s="9">
        <f>ROUND(属性投放!F$4+装备属性!F$4*IF($BO60&lt;10,1,ROUNDDOWN($BO60,-1))+SUM(属性投放!G$37:G$45)*$BO60+VLOOKUP($BP$2,一级属性!$E$41:$P$64,COLUMNS(一级属性!$E$41:I$64),0)*($BO60+0.25*IF($BO60&lt;10,1,ROUNDDOWN($BO60,-1)))+VLOOKUP($BP$2,宝石属性!$B$43:$M$66,COLUMNS(宝石属性!$B$43:F$66),0)*10*VLOOKUP(ROUNDDOWN($BO60,-1),宝石属性!$B$25:$N$41,2,0)*VLOOKUP(ROUNDDOWN($BO60,-1),宝石属性!$B$25:$N$41,3,0)+VLOOKUP($BP$2,职业被动!$B$6:$M$29,COLUMNS(职业被动!$B$6:F$29),0)*$BO60,0)</f>
        <v>624</v>
      </c>
      <c r="BS60" s="9">
        <f>ROUND(属性投放!G$4+装备属性!G$4*IF($BO60&lt;10,1,ROUNDDOWN($BO60,-1))+SUM(属性投放!H$37:H$45)*$BO60+VLOOKUP($BP$2,一级属性!$E$41:$P$64,COLUMNS(一级属性!$E$41:J$64),0)*($BO60+0.25*IF($BO60&lt;10,1,ROUNDDOWN($BO60,-1)))+VLOOKUP($BP$2,宝石属性!$B$43:$M$66,COLUMNS(宝石属性!$B$43:G$66),0)*10*VLOOKUP(ROUNDDOWN($BO60,-1),宝石属性!$B$25:$N$41,2,0)*VLOOKUP(ROUNDDOWN($BO60,-1),宝石属性!$B$25:$N$41,3,0)+VLOOKUP($BP$2,职业被动!$B$6:$M$29,COLUMNS(职业被动!$B$6:G$29),0)*$BO60,0)</f>
        <v>497</v>
      </c>
      <c r="BT60" s="9">
        <f>ROUND(属性投放!H$4+装备属性!H$4*IF($BO60&lt;10,1,ROUNDDOWN($BO60,-1))+SUM(属性投放!I$37:I$45)*$BO60+VLOOKUP($BP$2,一级属性!$E$41:$P$64,COLUMNS(一级属性!$E$41:K$64),0)*($BO60+0.25*IF($BO60&lt;10,1,ROUNDDOWN($BO60,-1)))+VLOOKUP($BP$2,宝石属性!$B$43:$M$66,COLUMNS(宝石属性!$B$43:H$66),0)*10*VLOOKUP(ROUNDDOWN($BO60,-1),宝石属性!$B$25:$N$41,2,0)*VLOOKUP(ROUNDDOWN($BO60,-1),宝石属性!$B$25:$N$41,3,0)+VLOOKUP($BP$2,职业被动!$B$6:$M$29,COLUMNS(职业被动!$B$6:H$29),0)*$BO60,0)</f>
        <v>665</v>
      </c>
      <c r="BU60" s="9">
        <f>ROUND(属性投放!I$4+装备属性!I$4*IF($BO60&lt;10,1,ROUNDDOWN($BO60,-1))+SUM(属性投放!J$37:J$45)*$BO60+VLOOKUP($BP$2,一级属性!$E$41:$P$64,COLUMNS(一级属性!$E$41:L$64),0)*($BO60+0.25*IF($BO60&lt;10,1,ROUNDDOWN($BO60,-1)))+VLOOKUP($BP$2,宝石属性!$B$43:$M$66,COLUMNS(宝石属性!$B$43:I$66),0)*10*VLOOKUP(ROUNDDOWN($BO60,-1),宝石属性!$B$25:$N$41,2,0)*VLOOKUP(ROUNDDOWN($BO60,-1),宝石属性!$B$25:$N$41,3,0)+VLOOKUP($BP$2,职业被动!$B$6:$M$29,COLUMNS(职业被动!$B$6:I$29),0)*$BO60,0)</f>
        <v>630</v>
      </c>
      <c r="BV60" s="9">
        <f>ROUND(属性投放!J$4+装备属性!J$4*IF($BO60&lt;10,1,ROUNDDOWN($BO60,-1))+SUM(属性投放!K$37:K$45)*$BO60+VLOOKUP($BP$2,一级属性!$E$41:$P$64,COLUMNS(一级属性!$E$41:M$64),0)*($BO60+0.25*IF($BO60&lt;10,1,ROUNDDOWN($BO60,-1)))+VLOOKUP($BP$2,宝石属性!$B$43:$M$66,COLUMNS(宝石属性!$B$43:J$66),0)*10*VLOOKUP(ROUNDDOWN($BO60,-1),宝石属性!$B$25:$N$41,2,0)*VLOOKUP(ROUNDDOWN($BO60,-1),宝石属性!$B$25:$N$41,3,0)+VLOOKUP($BP$2,职业被动!$B$6:$M$29,COLUMNS(职业被动!$B$6:J$29),0)*$BO60,0)</f>
        <v>430</v>
      </c>
      <c r="BW60" s="9">
        <f>ROUND(属性投放!K$4+装备属性!K$4*IF($BO60&lt;10,1,ROUNDDOWN($BO60,-1))+SUM(属性投放!L$37:L$45)*$BO60+VLOOKUP($BP$2,一级属性!$E$41:$P$64,COLUMNS(一级属性!$E$41:N$64),0)*($BO60+0.25*IF($BO60&lt;10,1,ROUNDDOWN($BO60,-1)))+VLOOKUP($BP$2,宝石属性!$B$43:$M$66,COLUMNS(宝石属性!$B$43:K$66),0)*10*VLOOKUP(ROUNDDOWN($BO60,-1),宝石属性!$B$25:$N$41,2,0)*VLOOKUP(ROUNDDOWN($BO60,-1),宝石属性!$B$25:$N$41,3,0)+VLOOKUP($BP$2,职业被动!$B$6:$M$29,COLUMNS(职业被动!$B$6:K$29),0)*$BO60,0)</f>
        <v>239</v>
      </c>
      <c r="BX60" s="9">
        <f>ROUND(属性投放!L$4+装备属性!L$4*IF($BO60&lt;10,1,ROUNDDOWN($BO60,-1))+SUM(属性投放!M$37:M$45)*$BO60+VLOOKUP($BP$2,一级属性!$E$41:$P$64,COLUMNS(一级属性!$E$41:O$64),0)*($BO60+0.25*IF($BO60&lt;10,1,ROUNDDOWN($BO60,-1)))+VLOOKUP($BP$2,宝石属性!$B$43:$M$66,COLUMNS(宝石属性!$B$43:L$66),0)*10*VLOOKUP(ROUNDDOWN($BO60,-1),宝石属性!$B$25:$N$41,2,0)*VLOOKUP(ROUNDDOWN($BO60,-1),宝石属性!$B$25:$N$41,3,0)+VLOOKUP($BP$2,职业被动!$B$6:$M$29,COLUMNS(职业被动!$B$6:L$29),0)*$BO60,0)</f>
        <v>17</v>
      </c>
      <c r="BY60" s="9">
        <f>ROUND(属性投放!M$4+装备属性!M$4*IF($BO60&lt;10,1,ROUNDDOWN($BO60,-1))+SUM(属性投放!N$37:N$45)*$BO60+VLOOKUP($BP$2,一级属性!$E$41:$P$64,COLUMNS(一级属性!$E$41:P$64),0)*($BO60+0.25*IF($BO60&lt;10,1,ROUNDDOWN($BO60,-1)))+VLOOKUP($BP$2,宝石属性!$B$43:$M$66,COLUMNS(宝石属性!$B$43:M$66),0)*10*VLOOKUP(ROUNDDOWN($BO60,-1),宝石属性!$B$25:$N$41,2,0)*VLOOKUP(ROUNDDOWN($BO60,-1),宝石属性!$B$25:$N$41,3,0)+VLOOKUP($BP$2,职业被动!$B$6:$M$29,COLUMNS(职业被动!$B$6:M$29),0)*$BO60,0)</f>
        <v>607</v>
      </c>
      <c r="BZ60" s="48">
        <f>属性价值和能力评分!$F$9+ROUND(属性价值和能力评分!$F$38*10,0)*BO60+ROUND((SUM(装备属性!$W$9:$W$14)+属性价值和能力评分!$F$38*1.25+1.4+2.8)*IF(BO60&lt;10,1,ROUNDDOWN(BO60,-1)),0)+15*VLOOKUP(ROUNDDOWN(BO60,-1),宝石属性!$B$26:$D$41,2,0)*6*VLOOKUP(ROUNDDOWN(BO60,-1),宝石属性!$B$26:$D$41,3,0)+(属性价值和能力评分!$F$49*9+属性价值和能力评分!$F$50*2+属性价值和能力评分!$F$53*8/5)*BO60</f>
        <v>10198</v>
      </c>
      <c r="CB60" s="1">
        <v>57</v>
      </c>
      <c r="CC60" s="9">
        <f>ROUND(属性投放!D$4+装备属性!D$4*IF($CB60&lt;10,1,ROUNDDOWN($CB60,-1))+SUM(属性投放!E$37:E$45)*$CB60+VLOOKUP($CC$2,一级属性!$E$41:$P$64,COLUMNS(一级属性!$E$41:G$64),0)*($CB60+0.25*IF($CB60&lt;10,1,ROUNDDOWN($CB60,-1)))+VLOOKUP($CC$2,宝石属性!$B$43:$M$66,COLUMNS(宝石属性!$B$43:D$66),0)*10*VLOOKUP(ROUNDDOWN($CB60,-1),宝石属性!$B$25:$N$41,2,0)*VLOOKUP(ROUNDDOWN($CB60,-1),宝石属性!$B$25:$N$41,3,0)+VLOOKUP($CC$2,职业被动!$B$6:$M$29,COLUMNS(职业被动!$B$6:D$29),0)*$CB60,0)</f>
        <v>2531</v>
      </c>
      <c r="CD60" s="9">
        <f>ROUND(属性投放!E$4+装备属性!E$4*IF($CB60&lt;10,1,ROUNDDOWN($CB60,-1))+SUM(属性投放!F$37:F$45)*$CB60+VLOOKUP($CC$2,一级属性!$E$41:$P$64,COLUMNS(一级属性!$E$41:H$64),0)*($CB60+0.25*IF($CB60&lt;10,1,ROUNDDOWN($CB60,-1)))+VLOOKUP($CC$2,宝石属性!$B$43:$M$66,COLUMNS(宝石属性!$B$43:E$66),0)*10*VLOOKUP(ROUNDDOWN($CB60,-1),宝石属性!$B$25:$N$41,2,0)*VLOOKUP(ROUNDDOWN($CB60,-1),宝石属性!$B$25:$N$41,3,0)+VLOOKUP($CC$2,职业被动!$B$6:$M$29,COLUMNS(职业被动!$B$6:E$29),0)*$CB60,0)</f>
        <v>1465</v>
      </c>
      <c r="CE60" s="9">
        <f>ROUND(属性投放!F$4+装备属性!F$4*IF($CB60&lt;10,1,ROUNDDOWN($CB60,-1))+SUM(属性投放!G$37:G$45)*$CB60+VLOOKUP($CC$2,一级属性!$E$41:$P$64,COLUMNS(一级属性!$E$41:I$64),0)*($CB60+0.25*IF($CB60&lt;10,1,ROUNDDOWN($CB60,-1)))+VLOOKUP($CC$2,宝石属性!$B$43:$M$66,COLUMNS(宝石属性!$B$43:F$66),0)*10*VLOOKUP(ROUNDDOWN($CB60,-1),宝石属性!$B$25:$N$41,2,0)*VLOOKUP(ROUNDDOWN($CB60,-1),宝石属性!$B$25:$N$41,3,0)+VLOOKUP($CC$2,职业被动!$B$6:$M$29,COLUMNS(职业被动!$B$6:F$29),0)*$CB60,0)</f>
        <v>1194</v>
      </c>
      <c r="CF60" s="9">
        <f>ROUND(属性投放!G$4+装备属性!G$4*IF($CB60&lt;10,1,ROUNDDOWN($CB60,-1))+SUM(属性投放!H$37:H$45)*$CB60+VLOOKUP($CC$2,一级属性!$E$41:$P$64,COLUMNS(一级属性!$E$41:J$64),0)*($CB60+0.25*IF($CB60&lt;10,1,ROUNDDOWN($CB60,-1)))+VLOOKUP($CC$2,宝石属性!$B$43:$M$66,COLUMNS(宝石属性!$B$43:G$66),0)*10*VLOOKUP(ROUNDDOWN($CB60,-1),宝石属性!$B$25:$N$41,2,0)*VLOOKUP(ROUNDDOWN($CB60,-1),宝石属性!$B$25:$N$41,3,0)+VLOOKUP($CC$2,职业被动!$B$6:$M$29,COLUMNS(职业被动!$B$6:G$29),0)*$CB60,0)</f>
        <v>554</v>
      </c>
      <c r="CG60" s="9">
        <f>ROUND(属性投放!H$4+装备属性!H$4*IF($CB60&lt;10,1,ROUNDDOWN($CB60,-1))+SUM(属性投放!I$37:I$45)*$CB60+VLOOKUP($CC$2,一级属性!$E$41:$P$64,COLUMNS(一级属性!$E$41:K$64),0)*($CB60+0.25*IF($CB60&lt;10,1,ROUNDDOWN($CB60,-1)))+VLOOKUP($CC$2,宝石属性!$B$43:$M$66,COLUMNS(宝石属性!$B$43:H$66),0)*10*VLOOKUP(ROUNDDOWN($CB60,-1),宝石属性!$B$25:$N$41,2,0)*VLOOKUP(ROUNDDOWN($CB60,-1),宝石属性!$B$25:$N$41,3,0)+VLOOKUP($CC$2,职业被动!$B$6:$M$29,COLUMNS(职业被动!$B$6:H$29),0)*$CB60,0)</f>
        <v>399</v>
      </c>
      <c r="CH60" s="9">
        <f>ROUND(属性投放!I$4+装备属性!I$4*IF($CB60&lt;10,1,ROUNDDOWN($CB60,-1))+SUM(属性投放!J$37:J$45)*$CB60+VLOOKUP($CC$2,一级属性!$E$41:$P$64,COLUMNS(一级属性!$E$41:L$64),0)*($CB60+0.25*IF($CB60&lt;10,1,ROUNDDOWN($CB60,-1)))+VLOOKUP($CC$2,宝石属性!$B$43:$M$66,COLUMNS(宝石属性!$B$43:I$66),0)*10*VLOOKUP(ROUNDDOWN($CB60,-1),宝石属性!$B$25:$N$41,2,0)*VLOOKUP(ROUNDDOWN($CB60,-1),宝石属性!$B$25:$N$41,3,0)+VLOOKUP($CC$2,职业被动!$B$6:$M$29,COLUMNS(职业被动!$B$6:I$29),0)*$CB60,0)</f>
        <v>602</v>
      </c>
      <c r="CI60" s="9">
        <f>ROUND(属性投放!J$4+装备属性!J$4*IF($CB60&lt;10,1,ROUNDDOWN($CB60,-1))+SUM(属性投放!K$37:K$45)*$CB60+VLOOKUP($CC$2,一级属性!$E$41:$P$64,COLUMNS(一级属性!$E$41:M$64),0)*($CB60+0.25*IF($CB60&lt;10,1,ROUNDDOWN($CB60,-1)))+VLOOKUP($CC$2,宝石属性!$B$43:$M$66,COLUMNS(宝石属性!$B$43:J$66),0)*10*VLOOKUP(ROUNDDOWN($CB60,-1),宝石属性!$B$25:$N$41,2,0)*VLOOKUP(ROUNDDOWN($CB60,-1),宝石属性!$B$25:$N$41,3,0)+VLOOKUP($CC$2,职业被动!$B$6:$M$29,COLUMNS(职业被动!$B$6:J$29),0)*$CB60,0)</f>
        <v>381</v>
      </c>
      <c r="CJ60" s="9">
        <f>ROUND(属性投放!K$4+装备属性!K$4*IF($CB60&lt;10,1,ROUNDDOWN($CB60,-1))+SUM(属性投放!L$37:L$45)*$CB60+VLOOKUP($CC$2,一级属性!$E$41:$P$64,COLUMNS(一级属性!$E$41:N$64),0)*($CB60+0.25*IF($CB60&lt;10,1,ROUNDDOWN($CB60,-1)))+VLOOKUP($CC$2,宝石属性!$B$43:$M$66,COLUMNS(宝石属性!$B$43:K$66),0)*10*VLOOKUP(ROUNDDOWN($CB60,-1),宝石属性!$B$25:$N$41,2,0)*VLOOKUP(ROUNDDOWN($CB60,-1),宝石属性!$B$25:$N$41,3,0)+VLOOKUP($CC$2,职业被动!$B$6:$M$29,COLUMNS(职业被动!$B$6:K$29),0)*$CB60,0)</f>
        <v>199</v>
      </c>
      <c r="CK60" s="9">
        <f>ROUND(属性投放!L$4+装备属性!L$4*IF($CB60&lt;10,1,ROUNDDOWN($CB60,-1))+SUM(属性投放!M$37:M$45)*$CB60+VLOOKUP($CC$2,一级属性!$E$41:$P$64,COLUMNS(一级属性!$E$41:O$64),0)*($CB60+0.25*IF($CB60&lt;10,1,ROUNDDOWN($CB60,-1)))+VLOOKUP($CC$2,宝石属性!$B$43:$M$66,COLUMNS(宝石属性!$B$43:L$66),0)*10*VLOOKUP(ROUNDDOWN($CB60,-1),宝石属性!$B$25:$N$41,2,0)*VLOOKUP(ROUNDDOWN($CB60,-1),宝石属性!$B$25:$N$41,3,0)+VLOOKUP($CC$2,职业被动!$B$6:$M$29,COLUMNS(职业被动!$B$6:L$29),0)*$CB60,0)</f>
        <v>17</v>
      </c>
      <c r="CL60" s="9">
        <f>ROUND(属性投放!M$4+装备属性!M$4*IF($CB60&lt;10,1,ROUNDDOWN($CB60,-1))+SUM(属性投放!N$37:N$45)*$CB60+VLOOKUP($CC$2,一级属性!$E$41:$P$64,COLUMNS(一级属性!$E$41:P$64),0)*($CB60+0.25*IF($CB60&lt;10,1,ROUNDDOWN($CB60,-1)))+VLOOKUP($CC$2,宝石属性!$B$43:$M$66,COLUMNS(宝石属性!$B$43:M$66),0)*10*VLOOKUP(ROUNDDOWN($CB60,-1),宝石属性!$B$25:$N$41,2,0)*VLOOKUP(ROUNDDOWN($CB60,-1),宝石属性!$B$25:$N$41,3,0)+VLOOKUP($CC$2,职业被动!$B$6:$M$29,COLUMNS(职业被动!$B$6:M$29),0)*$CB60,0)</f>
        <v>587</v>
      </c>
      <c r="CM60" s="48">
        <f>属性价值和能力评分!$F$9+ROUND(属性价值和能力评分!$F$38*10,0)*CB60+ROUND((SUM(装备属性!$W$9:$W$14)+属性价值和能力评分!$F$38*1.25+1.4+2.8)*IF(CB60&lt;10,1,ROUNDDOWN(CB60,-1)),0)+15*VLOOKUP(ROUNDDOWN(CB60,-1),宝石属性!$B$26:$D$41,2,0)*6*VLOOKUP(ROUNDDOWN(CB60,-1),宝石属性!$B$26:$D$41,3,0)+(属性价值和能力评分!$F$49*9+属性价值和能力评分!$F$50*2+属性价值和能力评分!$F$53*8/5)*CB60</f>
        <v>10198</v>
      </c>
      <c r="CO60" s="1">
        <v>57</v>
      </c>
      <c r="CP60" s="9">
        <f>ROUND(属性投放!D$4+装备属性!D$4*IF($CO60&lt;10,1,ROUNDDOWN($CO60,-1))+SUM(属性投放!E$37:E$45)*$CO60+VLOOKUP($CP$2,一级属性!$E$41:$P$64,COLUMNS(一级属性!$E$41:G$64),0)*($CO60+0.25*IF($CO60&lt;10,1,ROUNDDOWN($CO60,-1)))+VLOOKUP($CP$2,宝石属性!$B$43:$M$66,COLUMNS(宝石属性!$B$43:D$66),0)*10*VLOOKUP(ROUNDDOWN($CO60,-1),宝石属性!$B$25:$N$41,2,0)*VLOOKUP(ROUNDDOWN($CO60,-1),宝石属性!$B$25:$N$41,3,0)+VLOOKUP($CP$2,职业被动!$B$6:$M$29,COLUMNS(职业被动!$B$6:D$29),0)*$CO60,0)</f>
        <v>2531</v>
      </c>
      <c r="CQ60" s="9">
        <f>ROUND(属性投放!E$4+装备属性!E$4*IF($CO60&lt;10,1,ROUNDDOWN($CO60,-1))+SUM(属性投放!F$37:F$45)*$CO60+VLOOKUP($CP$2,一级属性!$E$41:$P$64,COLUMNS(一级属性!$E$41:H$64),0)*($CO60+0.25*IF($CO60&lt;10,1,ROUNDDOWN($CO60,-1)))+VLOOKUP($CP$2,宝石属性!$B$43:$M$66,COLUMNS(宝石属性!$B$43:E$66),0)*10*VLOOKUP(ROUNDDOWN($CO60,-1),宝石属性!$B$25:$N$41,2,0)*VLOOKUP(ROUNDDOWN($CO60,-1),宝石属性!$B$25:$N$41,3,0)+VLOOKUP($CP$2,职业被动!$B$6:$M$29,COLUMNS(职业被动!$B$6:E$29),0)*$CO60,0)</f>
        <v>3203</v>
      </c>
      <c r="CR60" s="9">
        <f>ROUND(属性投放!F$4+装备属性!F$4*IF($CO60&lt;10,1,ROUNDDOWN($CO60,-1))+SUM(属性投放!G$37:G$45)*$CO60+VLOOKUP($CP$2,一级属性!$E$41:$P$64,COLUMNS(一级属性!$E$41:I$64),0)*($CO60+0.25*IF($CO60&lt;10,1,ROUNDDOWN($CO60,-1)))+VLOOKUP($CP$2,宝石属性!$B$43:$M$66,COLUMNS(宝石属性!$B$43:F$66),0)*10*VLOOKUP(ROUNDDOWN($CO60,-1),宝石属性!$B$25:$N$41,2,0)*VLOOKUP(ROUNDDOWN($CO60,-1),宝石属性!$B$25:$N$41,3,0)+VLOOKUP($CP$2,职业被动!$B$6:$M$29,COLUMNS(职业被动!$B$6:F$29),0)*$CO60,0)</f>
        <v>624</v>
      </c>
      <c r="CS60" s="9">
        <f>ROUND(属性投放!G$4+装备属性!G$4*IF($CO60&lt;10,1,ROUNDDOWN($CO60,-1))+SUM(属性投放!H$37:H$45)*$CO60+VLOOKUP($CP$2,一级属性!$E$41:$P$64,COLUMNS(一级属性!$E$41:J$64),0)*($CO60+0.25*IF($CO60&lt;10,1,ROUNDDOWN($CO60,-1)))+VLOOKUP($CP$2,宝石属性!$B$43:$M$66,COLUMNS(宝石属性!$B$43:G$66),0)*10*VLOOKUP(ROUNDDOWN($CO60,-1),宝石属性!$B$25:$N$41,2,0)*VLOOKUP(ROUNDDOWN($CO60,-1),宝石属性!$B$25:$N$41,3,0)+VLOOKUP($CP$2,职业被动!$B$6:$M$29,COLUMNS(职业被动!$B$6:G$29),0)*$CO60,0)</f>
        <v>497</v>
      </c>
      <c r="CT60" s="9">
        <f>ROUND(属性投放!H$4+装备属性!H$4*IF($CO60&lt;10,1,ROUNDDOWN($CO60,-1))+SUM(属性投放!I$37:I$45)*$CO60+VLOOKUP($CP$2,一级属性!$E$41:$P$64,COLUMNS(一级属性!$E$41:K$64),0)*($CO60+0.25*IF($CO60&lt;10,1,ROUNDDOWN($CO60,-1)))+VLOOKUP($CP$2,宝石属性!$B$43:$M$66,COLUMNS(宝石属性!$B$43:H$66),0)*10*VLOOKUP(ROUNDDOWN($CO60,-1),宝石属性!$B$25:$N$41,2,0)*VLOOKUP(ROUNDDOWN($CO60,-1),宝石属性!$B$25:$N$41,3,0)+VLOOKUP($CP$2,职业被动!$B$6:$M$29,COLUMNS(职业被动!$B$6:H$29),0)*$CO60,0)</f>
        <v>921</v>
      </c>
      <c r="CU60" s="9">
        <f>ROUND(属性投放!I$4+装备属性!I$4*IF($CO60&lt;10,1,ROUNDDOWN($CO60,-1))+SUM(属性投放!J$37:J$45)*$CO60+VLOOKUP($CP$2,一级属性!$E$41:$P$64,COLUMNS(一级属性!$E$41:L$64),0)*($CO60+0.25*IF($CO60&lt;10,1,ROUNDDOWN($CO60,-1)))+VLOOKUP($CP$2,宝石属性!$B$43:$M$66,COLUMNS(宝石属性!$B$43:I$66),0)*10*VLOOKUP(ROUNDDOWN($CO60,-1),宝石属性!$B$25:$N$41,2,0)*VLOOKUP(ROUNDDOWN($CO60,-1),宝石属性!$B$25:$N$41,3,0)+VLOOKUP($CP$2,职业被动!$B$6:$M$29,COLUMNS(职业被动!$B$6:I$29),0)*$CO60,0)</f>
        <v>798</v>
      </c>
      <c r="CV60" s="9">
        <f>ROUND(属性投放!J$4+装备属性!J$4*IF($CO60&lt;10,1,ROUNDDOWN($CO60,-1))+SUM(属性投放!K$37:K$45)*$CO60+VLOOKUP($CP$2,一级属性!$E$41:$P$64,COLUMNS(一级属性!$E$41:M$64),0)*($CO60+0.25*IF($CO60&lt;10,1,ROUNDDOWN($CO60,-1)))+VLOOKUP($CP$2,宝石属性!$B$43:$M$66,COLUMNS(宝石属性!$B$43:J$66),0)*10*VLOOKUP(ROUNDDOWN($CO60,-1),宝石属性!$B$25:$N$41,2,0)*VLOOKUP(ROUNDDOWN($CO60,-1),宝石属性!$B$25:$N$41,3,0)+VLOOKUP($CP$2,职业被动!$B$6:$M$29,COLUMNS(职业被动!$B$6:J$29),0)*$CO60,0)</f>
        <v>312</v>
      </c>
      <c r="CW60" s="9">
        <f>ROUND(属性投放!K$4+装备属性!K$4*IF($CO60&lt;10,1,ROUNDDOWN($CO60,-1))+SUM(属性投放!L$37:L$45)*$CO60+VLOOKUP($CP$2,一级属性!$E$41:$P$64,COLUMNS(一级属性!$E$41:N$64),0)*($CO60+0.25*IF($CO60&lt;10,1,ROUNDDOWN($CO60,-1)))+VLOOKUP($CP$2,宝石属性!$B$43:$M$66,COLUMNS(宝石属性!$B$43:K$66),0)*10*VLOOKUP(ROUNDDOWN($CO60,-1),宝石属性!$B$25:$N$41,2,0)*VLOOKUP(ROUNDDOWN($CO60,-1),宝石属性!$B$25:$N$41,3,0)+VLOOKUP($CP$2,职业被动!$B$6:$M$29,COLUMNS(职业被动!$B$6:K$29),0)*$CO60,0)</f>
        <v>199</v>
      </c>
      <c r="CX60" s="9">
        <f>ROUND(属性投放!L$4+装备属性!L$4*IF($CO60&lt;10,1,ROUNDDOWN($CO60,-1))+SUM(属性投放!M$37:M$45)*$CO60+VLOOKUP($CP$2,一级属性!$E$41:$P$64,COLUMNS(一级属性!$E$41:O$64),0)*($CO60+0.25*IF($CO60&lt;10,1,ROUNDDOWN($CO60,-1)))+VLOOKUP($CP$2,宝石属性!$B$43:$M$66,COLUMNS(宝石属性!$B$43:L$66),0)*10*VLOOKUP(ROUNDDOWN($CO60,-1),宝石属性!$B$25:$N$41,2,0)*VLOOKUP(ROUNDDOWN($CO60,-1),宝石属性!$B$25:$N$41,3,0)+VLOOKUP($CP$2,职业被动!$B$6:$M$29,COLUMNS(职业被动!$B$6:L$29),0)*$CO60,0)</f>
        <v>17</v>
      </c>
      <c r="CY60" s="9">
        <f>ROUND(属性投放!M$4+装备属性!M$4*IF($CO60&lt;10,1,ROUNDDOWN($CO60,-1))+SUM(属性投放!N$37:N$45)*$CO60+VLOOKUP($CP$2,一级属性!$E$41:$P$64,COLUMNS(一级属性!$E$41:P$64),0)*($CO60+0.25*IF($CO60&lt;10,1,ROUNDDOWN($CO60,-1)))+VLOOKUP($CP$2,宝石属性!$B$43:$M$66,COLUMNS(宝石属性!$B$43:M$66),0)*10*VLOOKUP(ROUNDDOWN($CO60,-1),宝石属性!$B$25:$N$41,2,0)*VLOOKUP(ROUNDDOWN($CO60,-1),宝石属性!$B$25:$N$41,3,0)+VLOOKUP($CP$2,职业被动!$B$6:$M$29,COLUMNS(职业被动!$B$6:M$29),0)*$CO60,0)</f>
        <v>587</v>
      </c>
      <c r="CZ60" s="48">
        <f>属性价值和能力评分!$F$9+ROUND(属性价值和能力评分!$F$38*10,0)*CO60+ROUND((SUM(装备属性!$W$9:$W$14)+属性价值和能力评分!$F$38*1.25+1.4+2.8)*IF(CO60&lt;10,1,ROUNDDOWN(CO60,-1)),0)+15*VLOOKUP(ROUNDDOWN(CO60,-1),宝石属性!$B$26:$D$41,2,0)*6*VLOOKUP(ROUNDDOWN(CO60,-1),宝石属性!$B$26:$D$41,3,0)+(属性价值和能力评分!$F$49*9+属性价值和能力评分!$F$50*2+属性价值和能力评分!$F$53*8/5)*CO60</f>
        <v>10198</v>
      </c>
      <c r="DB60" s="1">
        <v>57</v>
      </c>
      <c r="DC60" s="9">
        <f>ROUND(属性投放!D$4+装备属性!D$4*IF($DB60&lt;10,1,ROUNDDOWN($DB60,-1))+SUM(属性投放!E$37:E$45)*$DB60+VLOOKUP($DC$2,一级属性!$E$41:$P$64,COLUMNS(一级属性!$E$41:G$64),0)*($DB60+0.25*IF($DB60&lt;10,1,ROUNDDOWN($DB60,-1)))+VLOOKUP($DC$2,宝石属性!$B$43:$M$66,COLUMNS(宝石属性!$B$43:D$66),0)*10*VLOOKUP(ROUNDDOWN($DB60,-1),宝石属性!$B$25:$N$41,2,0)*VLOOKUP(ROUNDDOWN($DB60,-1),宝石属性!$B$25:$N$41,3,0)+VLOOKUP($DC$2,职业被动!$B$6:$M$29,COLUMNS(职业被动!$B$6:D$29),0)*$DB60,0)</f>
        <v>2930</v>
      </c>
      <c r="DD60" s="9">
        <f>ROUND(属性投放!E$4+装备属性!E$4*IF($DB60&lt;10,1,ROUNDDOWN($DB60,-1))+SUM(属性投放!F$37:F$45)*$DB60+VLOOKUP($DC$2,一级属性!$E$41:$P$64,COLUMNS(一级属性!$E$41:H$64),0)*($DB60+0.25*IF($DB60&lt;10,1,ROUNDDOWN($DB60,-1)))+VLOOKUP($DC$2,宝石属性!$B$43:$M$66,COLUMNS(宝石属性!$B$43:E$66),0)*10*VLOOKUP(ROUNDDOWN($DB60,-1),宝石属性!$B$25:$N$41,2,0)*VLOOKUP(ROUNDDOWN($DB60,-1),宝石属性!$B$25:$N$41,3,0)+VLOOKUP($DC$2,职业被动!$B$6:$M$29,COLUMNS(职业被动!$B$6:E$29),0)*$DB60,0)</f>
        <v>1465</v>
      </c>
      <c r="DE60" s="9">
        <f>ROUND(属性投放!F$4+装备属性!F$4*IF($DB60&lt;10,1,ROUNDDOWN($DB60,-1))+SUM(属性投放!G$37:G$45)*$DB60+VLOOKUP($DC$2,一级属性!$E$41:$P$64,COLUMNS(一级属性!$E$41:I$64),0)*($DB60+0.25*IF($DB60&lt;10,1,ROUNDDOWN($DB60,-1)))+VLOOKUP($DC$2,宝石属性!$B$43:$M$66,COLUMNS(宝石属性!$B$43:F$66),0)*10*VLOOKUP(ROUNDDOWN($DB60,-1),宝石属性!$B$25:$N$41,2,0)*VLOOKUP(ROUNDDOWN($DB60,-1),宝石属性!$B$25:$N$41,3,0)+VLOOKUP($DC$2,职业被动!$B$6:$M$29,COLUMNS(职业被动!$B$6:F$29),0)*$DB60,0)</f>
        <v>624</v>
      </c>
      <c r="DF60" s="9">
        <f>ROUND(属性投放!G$4+装备属性!G$4*IF($DB60&lt;10,1,ROUNDDOWN($DB60,-1))+SUM(属性投放!H$37:H$45)*$DB60+VLOOKUP($DC$2,一级属性!$E$41:$P$64,COLUMNS(一级属性!$E$41:J$64),0)*($DB60+0.25*IF($DB60&lt;10,1,ROUNDDOWN($DB60,-1)))+VLOOKUP($DC$2,宝石属性!$B$43:$M$66,COLUMNS(宝石属性!$B$43:G$66),0)*10*VLOOKUP(ROUNDDOWN($DB60,-1),宝石属性!$B$25:$N$41,2,0)*VLOOKUP(ROUNDDOWN($DB60,-1),宝石属性!$B$25:$N$41,3,0)+VLOOKUP($DC$2,职业被动!$B$6:$M$29,COLUMNS(职业被动!$B$6:G$29),0)*$DB60,0)</f>
        <v>1436</v>
      </c>
      <c r="DG60" s="9">
        <f>ROUND(属性投放!H$4+装备属性!H$4*IF($DB60&lt;10,1,ROUNDDOWN($DB60,-1))+SUM(属性投放!I$37:I$45)*$DB60+VLOOKUP($DC$2,一级属性!$E$41:$P$64,COLUMNS(一级属性!$E$41:K$64),0)*($DB60+0.25*IF($DB60&lt;10,1,ROUNDDOWN($DB60,-1)))+VLOOKUP($DC$2,宝石属性!$B$43:$M$66,COLUMNS(宝石属性!$B$43:H$66),0)*10*VLOOKUP(ROUNDDOWN($DB60,-1),宝石属性!$B$25:$N$41,2,0)*VLOOKUP(ROUNDDOWN($DB60,-1),宝石属性!$B$25:$N$41,3,0)+VLOOKUP($DC$2,职业被动!$B$6:$M$29,COLUMNS(职业被动!$B$6:H$29),0)*$DB60,0)</f>
        <v>399</v>
      </c>
      <c r="DH60" s="9">
        <f>ROUND(属性投放!I$4+装备属性!I$4*IF($DB60&lt;10,1,ROUNDDOWN($DB60,-1))+SUM(属性投放!J$37:J$45)*$DB60+VLOOKUP($DC$2,一级属性!$E$41:$P$64,COLUMNS(一级属性!$E$41:L$64),0)*($DB60+0.25*IF($DB60&lt;10,1,ROUNDDOWN($DB60,-1)))+VLOOKUP($DC$2,宝石属性!$B$43:$M$66,COLUMNS(宝石属性!$B$43:I$66),0)*10*VLOOKUP(ROUNDDOWN($DB60,-1),宝石属性!$B$25:$N$41,2,0)*VLOOKUP(ROUNDDOWN($DB60,-1),宝石属性!$B$25:$N$41,3,0)+VLOOKUP($DC$2,职业被动!$B$6:$M$29,COLUMNS(职业被动!$B$6:I$29),0)*$DB60,0)</f>
        <v>533</v>
      </c>
      <c r="DI60" s="9">
        <f>ROUND(属性投放!J$4+装备属性!J$4*IF($DB60&lt;10,1,ROUNDDOWN($DB60,-1))+SUM(属性投放!K$37:K$45)*$DB60+VLOOKUP($DC$2,一级属性!$E$41:$P$64,COLUMNS(一级属性!$E$41:M$64),0)*($DB60+0.25*IF($DB60&lt;10,1,ROUNDDOWN($DB60,-1)))+VLOOKUP($DC$2,宝石属性!$B$43:$M$66,COLUMNS(宝石属性!$B$43:J$66),0)*10*VLOOKUP(ROUNDDOWN($DB60,-1),宝石属性!$B$25:$N$41,2,0)*VLOOKUP(ROUNDDOWN($DB60,-1),宝石属性!$B$25:$N$41,3,0)+VLOOKUP($DC$2,职业被动!$B$6:$M$29,COLUMNS(职业被动!$B$6:J$29),0)*$DB60,0)</f>
        <v>381</v>
      </c>
      <c r="DJ60" s="9">
        <f>ROUND(属性投放!K$4+装备属性!K$4*IF($DB60&lt;10,1,ROUNDDOWN($DB60,-1))+SUM(属性投放!L$37:L$45)*$DB60+VLOOKUP($DC$2,一级属性!$E$41:$P$64,COLUMNS(一级属性!$E$41:N$64),0)*($DB60+0.25*IF($DB60&lt;10,1,ROUNDDOWN($DB60,-1)))+VLOOKUP($DC$2,宝石属性!$B$43:$M$66,COLUMNS(宝石属性!$B$43:K$66),0)*10*VLOOKUP(ROUNDDOWN($DB60,-1),宝石属性!$B$25:$N$41,2,0)*VLOOKUP(ROUNDDOWN($DB60,-1),宝石属性!$B$25:$N$41,3,0)+VLOOKUP($DC$2,职业被动!$B$6:$M$29,COLUMNS(职业被动!$B$6:K$29),0)*$DB60,0)</f>
        <v>239</v>
      </c>
      <c r="DK60" s="9">
        <f>ROUND(属性投放!L$4+装备属性!L$4*IF($DB60&lt;10,1,ROUNDDOWN($DB60,-1))+SUM(属性投放!M$37:M$45)*$DB60+VLOOKUP($DC$2,一级属性!$E$41:$P$64,COLUMNS(一级属性!$E$41:O$64),0)*($DB60+0.25*IF($DB60&lt;10,1,ROUNDDOWN($DB60,-1)))+VLOOKUP($DC$2,宝石属性!$B$43:$M$66,COLUMNS(宝石属性!$B$43:L$66),0)*10*VLOOKUP(ROUNDDOWN($DB60,-1),宝石属性!$B$25:$N$41,2,0)*VLOOKUP(ROUNDDOWN($DB60,-1),宝石属性!$B$25:$N$41,3,0)+VLOOKUP($DC$2,职业被动!$B$6:$M$29,COLUMNS(职业被动!$B$6:L$29),0)*$DB60,0)</f>
        <v>17</v>
      </c>
      <c r="DL60" s="9">
        <f>ROUND(属性投放!M$4+装备属性!M$4*IF($DB60&lt;10,1,ROUNDDOWN($DB60,-1))+SUM(属性投放!N$37:N$45)*$DB60+VLOOKUP($DC$2,一级属性!$E$41:$P$64,COLUMNS(一级属性!$E$41:P$64),0)*($DB60+0.25*IF($DB60&lt;10,1,ROUNDDOWN($DB60,-1)))+VLOOKUP($DC$2,宝石属性!$B$43:$M$66,COLUMNS(宝石属性!$B$43:M$66),0)*10*VLOOKUP(ROUNDDOWN($DB60,-1),宝石属性!$B$25:$N$41,2,0)*VLOOKUP(ROUNDDOWN($DB60,-1),宝石属性!$B$25:$N$41,3,0)+VLOOKUP($DC$2,职业被动!$B$6:$M$29,COLUMNS(职业被动!$B$6:M$29),0)*$DB60,0)</f>
        <v>587</v>
      </c>
      <c r="DM60" s="48">
        <f>属性价值和能力评分!$F$9+ROUND(属性价值和能力评分!$F$38*10,0)*DB60+ROUND((SUM(装备属性!$W$9:$W$14)+属性价值和能力评分!$F$38*1.25+1.4+2.8)*IF(DB60&lt;10,1,ROUNDDOWN(DB60,-1)),0)+15*VLOOKUP(ROUNDDOWN(DB60,-1),宝石属性!$B$26:$D$41,2,0)*6*VLOOKUP(ROUNDDOWN(DB60,-1),宝石属性!$B$26:$D$41,3,0)+(属性价值和能力评分!$F$49*9+属性价值和能力评分!$F$50*2+属性价值和能力评分!$F$53*8/5)*DB60</f>
        <v>10198</v>
      </c>
      <c r="DO60" s="1">
        <v>57</v>
      </c>
      <c r="DP60" s="9">
        <f>ROUND(属性投放!D$4+装备属性!D$4*IF($DO60&lt;10,1,ROUNDDOWN($DO60,-1))+SUM(属性投放!E$37:E$45)*$DO60+VLOOKUP($DP$2,一级属性!$E$41:$P$64,COLUMNS(一级属性!$E$41:G$64),0)*($DO60+0.25*IF($DO60&lt;10,1,ROUNDDOWN($DO60,-1)))+VLOOKUP($DP$2,宝石属性!$B$43:$M$66,COLUMNS(宝石属性!$B$43:D$66),0)*10*VLOOKUP(ROUNDDOWN($DO60,-1),宝石属性!$B$25:$N$41,2,0)*VLOOKUP(ROUNDDOWN($DO60,-1),宝石属性!$B$25:$N$41,3,0)+VLOOKUP($DP$2,职业被动!$B$6:$M$29,COLUMNS(职业被动!$B$6:D$29),0)*$DO60,0)</f>
        <v>6309</v>
      </c>
      <c r="DQ60" s="9">
        <f>ROUND(属性投放!E$4+装备属性!E$4*IF($DO60&lt;10,1,ROUNDDOWN($DO60,-1))+SUM(属性投放!F$37:F$45)*$DO60+VLOOKUP($DP$2,一级属性!$E$41:$P$64,COLUMNS(一级属性!$E$41:H$64),0)*($DO60+0.25*IF($DO60&lt;10,1,ROUNDDOWN($DO60,-1)))+VLOOKUP($DP$2,宝石属性!$B$43:$M$66,COLUMNS(宝石属性!$B$43:E$66),0)*10*VLOOKUP(ROUNDDOWN($DO60,-1),宝石属性!$B$25:$N$41,2,0)*VLOOKUP(ROUNDDOWN($DO60,-1),宝石属性!$B$25:$N$41,3,0)+VLOOKUP($DP$2,职业被动!$B$6:$M$29,COLUMNS(职业被动!$B$6:E$29),0)*$DO60,0)</f>
        <v>1465</v>
      </c>
      <c r="DR60" s="9">
        <f>ROUND(属性投放!F$4+装备属性!F$4*IF($DO60&lt;10,1,ROUNDDOWN($DO60,-1))+SUM(属性投放!G$37:G$45)*$DO60+VLOOKUP($DP$2,一级属性!$E$41:$P$64,COLUMNS(一级属性!$E$41:I$64),0)*($DO60+0.25*IF($DO60&lt;10,1,ROUNDDOWN($DO60,-1)))+VLOOKUP($DP$2,宝石属性!$B$43:$M$66,COLUMNS(宝石属性!$B$43:F$66),0)*10*VLOOKUP(ROUNDDOWN($DO60,-1),宝石属性!$B$25:$N$41,2,0)*VLOOKUP(ROUNDDOWN($DO60,-1),宝石属性!$B$25:$N$41,3,0)+VLOOKUP($DP$2,职业被动!$B$6:$M$29,COLUMNS(职业被动!$B$6:F$29),0)*$DO60,0)</f>
        <v>624</v>
      </c>
      <c r="DS60" s="9">
        <f>ROUND(属性投放!G$4+装备属性!G$4*IF($DO60&lt;10,1,ROUNDDOWN($DO60,-1))+SUM(属性投放!H$37:H$45)*$DO60+VLOOKUP($DP$2,一级属性!$E$41:$P$64,COLUMNS(一级属性!$E$41:J$64),0)*($DO60+0.25*IF($DO60&lt;10,1,ROUNDDOWN($DO60,-1)))+VLOOKUP($DP$2,宝石属性!$B$43:$M$66,COLUMNS(宝石属性!$B$43:G$66),0)*10*VLOOKUP(ROUNDDOWN($DO60,-1),宝石属性!$B$25:$N$41,2,0)*VLOOKUP(ROUNDDOWN($DO60,-1),宝石属性!$B$25:$N$41,3,0)+VLOOKUP($DP$2,职业被动!$B$6:$M$29,COLUMNS(职业被动!$B$6:G$29),0)*$DO60,0)</f>
        <v>497</v>
      </c>
      <c r="DT60" s="9">
        <f>ROUND(属性投放!H$4+装备属性!H$4*IF($DO60&lt;10,1,ROUNDDOWN($DO60,-1))+SUM(属性投放!I$37:I$45)*$DO60+VLOOKUP($DP$2,一级属性!$E$41:$P$64,COLUMNS(一级属性!$E$41:K$64),0)*($DO60+0.25*IF($DO60&lt;10,1,ROUNDDOWN($DO60,-1)))+VLOOKUP($DP$2,宝石属性!$B$43:$M$66,COLUMNS(宝石属性!$B$43:H$66),0)*10*VLOOKUP(ROUNDDOWN($DO60,-1),宝石属性!$B$25:$N$41,2,0)*VLOOKUP(ROUNDDOWN($DO60,-1),宝石属性!$B$25:$N$41,3,0)+VLOOKUP($DP$2,职业被动!$B$6:$M$29,COLUMNS(职业被动!$B$6:H$29),0)*$DO60,0)</f>
        <v>456</v>
      </c>
      <c r="DU60" s="9">
        <f>ROUND(属性投放!I$4+装备属性!I$4*IF($DO60&lt;10,1,ROUNDDOWN($DO60,-1))+SUM(属性投放!J$37:J$45)*$DO60+VLOOKUP($DP$2,一级属性!$E$41:$P$64,COLUMNS(一级属性!$E$41:L$64),0)*($DO60+0.25*IF($DO60&lt;10,1,ROUNDDOWN($DO60,-1)))+VLOOKUP($DP$2,宝石属性!$B$43:$M$66,COLUMNS(宝石属性!$B$43:I$66),0)*10*VLOOKUP(ROUNDDOWN($DO60,-1),宝石属性!$B$25:$N$41,2,0)*VLOOKUP(ROUNDDOWN($DO60,-1),宝石属性!$B$25:$N$41,3,0)+VLOOKUP($DP$2,职业被动!$B$6:$M$29,COLUMNS(职业被动!$B$6:I$29),0)*$DO60,0)</f>
        <v>533</v>
      </c>
      <c r="DV60" s="9">
        <f>ROUND(属性投放!J$4+装备属性!J$4*IF($DO60&lt;10,1,ROUNDDOWN($DO60,-1))+SUM(属性投放!K$37:K$45)*$DO60+VLOOKUP($DP$2,一级属性!$E$41:$P$64,COLUMNS(一级属性!$E$41:M$64),0)*($DO60+0.25*IF($DO60&lt;10,1,ROUNDDOWN($DO60,-1)))+VLOOKUP($DP$2,宝石属性!$B$43:$M$66,COLUMNS(宝石属性!$B$43:J$66),0)*10*VLOOKUP(ROUNDDOWN($DO60,-1),宝石属性!$B$25:$N$41,2,0)*VLOOKUP(ROUNDDOWN($DO60,-1),宝石属性!$B$25:$N$41,3,0)+VLOOKUP($DP$2,职业被动!$B$6:$M$29,COLUMNS(职业被动!$B$6:J$29),0)*$DO60,0)</f>
        <v>381</v>
      </c>
      <c r="DW60" s="9">
        <f>ROUND(属性投放!K$4+装备属性!K$4*IF($DO60&lt;10,1,ROUNDDOWN($DO60,-1))+SUM(属性投放!L$37:L$45)*$DO60+VLOOKUP($DP$2,一级属性!$E$41:$P$64,COLUMNS(一级属性!$E$41:N$64),0)*($DO60+0.25*IF($DO60&lt;10,1,ROUNDDOWN($DO60,-1)))+VLOOKUP($DP$2,宝石属性!$B$43:$M$66,COLUMNS(宝石属性!$B$43:K$66),0)*10*VLOOKUP(ROUNDDOWN($DO60,-1),宝石属性!$B$25:$N$41,2,0)*VLOOKUP(ROUNDDOWN($DO60,-1),宝石属性!$B$25:$N$41,3,0)+VLOOKUP($DP$2,职业被动!$B$6:$M$29,COLUMNS(职业被动!$B$6:K$29),0)*$DO60,0)</f>
        <v>239</v>
      </c>
      <c r="DX60" s="9">
        <f>ROUND(属性投放!L$4+装备属性!L$4*IF($DO60&lt;10,1,ROUNDDOWN($DO60,-1))+SUM(属性投放!M$37:M$45)*$DO60+VLOOKUP($DP$2,一级属性!$E$41:$P$64,COLUMNS(一级属性!$E$41:O$64),0)*($DO60+0.25*IF($DO60&lt;10,1,ROUNDDOWN($DO60,-1)))+VLOOKUP($DP$2,宝石属性!$B$43:$M$66,COLUMNS(宝石属性!$B$43:L$66),0)*10*VLOOKUP(ROUNDDOWN($DO60,-1),宝石属性!$B$25:$N$41,2,0)*VLOOKUP(ROUNDDOWN($DO60,-1),宝石属性!$B$25:$N$41,3,0)+VLOOKUP($DP$2,职业被动!$B$6:$M$29,COLUMNS(职业被动!$B$6:L$29),0)*$DO60,0)</f>
        <v>17</v>
      </c>
      <c r="DY60" s="9">
        <f>ROUND(属性投放!M$4+装备属性!M$4*IF($DO60&lt;10,1,ROUNDDOWN($DO60,-1))+SUM(属性投放!N$37:N$45)*$DO60+VLOOKUP($DP$2,一级属性!$E$41:$P$64,COLUMNS(一级属性!$E$41:P$64),0)*($DO60+0.25*IF($DO60&lt;10,1,ROUNDDOWN($DO60,-1)))+VLOOKUP($DP$2,宝石属性!$B$43:$M$66,COLUMNS(宝石属性!$B$43:M$66),0)*10*VLOOKUP(ROUNDDOWN($DO60,-1),宝石属性!$B$25:$N$41,2,0)*VLOOKUP(ROUNDDOWN($DO60,-1),宝石属性!$B$25:$N$41,3,0)+VLOOKUP($DP$2,职业被动!$B$6:$M$29,COLUMNS(职业被动!$B$6:M$29),0)*$DO60,0)</f>
        <v>587</v>
      </c>
      <c r="DZ60" s="48">
        <f>属性价值和能力评分!$F$9+ROUND(属性价值和能力评分!$F$38*10,0)*DO60+ROUND((SUM(装备属性!$W$9:$W$14)+属性价值和能力评分!$F$38*1.25+1.4+2.8)*IF(DO60&lt;10,1,ROUNDDOWN(DO60,-1)),0)+15*VLOOKUP(ROUNDDOWN(DO60,-1),宝石属性!$B$26:$D$41,2,0)*6*VLOOKUP(ROUNDDOWN(DO60,-1),宝石属性!$B$26:$D$41,3,0)+(属性价值和能力评分!$F$49*9+属性价值和能力评分!$F$50*2+属性价值和能力评分!$F$53*8/5)*DO60</f>
        <v>10198</v>
      </c>
      <c r="EA60" s="17"/>
      <c r="EB60" s="1">
        <v>57</v>
      </c>
      <c r="EC60" s="1">
        <f>ROUND(CC60/MAX(CE60/10,((CE60*(1+属性投放!$E$8)-CF60+属性投放!$F$8*EB60)*(1+属性投放!$G$8)*(1+属性投放!$H$8))),1)</f>
        <v>2.8</v>
      </c>
      <c r="ED60" s="1">
        <f>ROUND(CP60/MAX(CE60/10,((CE60*(1+属性投放!$E$8)-CS60+属性投放!$F$8*EB60)*(1+属性投放!$G$8)*(1+属性投放!$H$8))),1)</f>
        <v>2.6</v>
      </c>
      <c r="EE60" s="1">
        <f>ROUND(DC60/MAX(CE60/10,((CE60*(1+属性投放!$E$8)-DF60+属性投放!$F$8*EB60)*(1+属性投放!$G$8)*(1+属性投放!$H$8))),1)</f>
        <v>24.5</v>
      </c>
      <c r="EF60" s="1">
        <f>ROUND(DP60/MAX(CE60/10,((CE60*(1+属性投放!$E$8)-DS60+属性投放!$F$8*EB60)*(1+属性投放!$G$8)*(1+属性投放!$H$8))),1)</f>
        <v>6.4</v>
      </c>
      <c r="EH60" s="1">
        <f>ROUND(CC60/MAX(属性投放!$F$9*EB60,((CT60*(1+属性投放!$E$9)-CH60+属性投放!$F$9*EB60)*(1+属性投放!$G$9)*(1+属性投放!$H$9))),1)</f>
        <v>2.5</v>
      </c>
      <c r="EI60" s="1">
        <f>ROUND(CP60/MAX(属性投放!$F$9*EB60,((CT60*(1+属性投放!$E$9)-CU60+属性投放!$F$9*EB60)*(1+属性投放!$G$9)*(1+属性投放!$H$9))),1)</f>
        <v>3.2</v>
      </c>
      <c r="EJ60" s="1">
        <f>ROUND(DC60/MAX(属性投放!$F$9*EB60,((CT60*(1+属性投放!$E$9)-DH60+属性投放!$F$9*EB60)*(1+属性投放!$G$9)*(1+属性投放!$H$9))),1)</f>
        <v>2.7</v>
      </c>
      <c r="EK60" s="1">
        <f>ROUND(DP60/MAX(属性投放!$F$9*EB60,((CT60*(1+属性投放!$E$9)-DU60+属性投放!$F$9*EB60)*(1+属性投放!$G$9)*(1+属性投放!$H$9))),1)</f>
        <v>5.9</v>
      </c>
      <c r="EM60" s="1">
        <f>ROUND(CC60/((BW60*(1+属性投放!$E$10)+属性投放!$F$10*EB60)*(1+属性投放!$G$10)*(1+属性投放!$H$10)),1)</f>
        <v>5.8</v>
      </c>
      <c r="EN60" s="1">
        <f>ROUND(CP60/((BW60*(1+属性投放!$E$10)+属性投放!$F$10*EB60)*(1+属性投放!$G$10)*(1+属性投放!$H$10)),1)</f>
        <v>5.8</v>
      </c>
      <c r="EO60" s="1">
        <f>ROUND(DC60/((BW60*(1+属性投放!$E$10)+属性投放!$F$10*EB60)*(1+属性投放!$G$10)*(1+属性投放!$H$10)),1)</f>
        <v>6.7</v>
      </c>
      <c r="EP60" s="1">
        <f>ROUND(DP60/((BW60*(1+属性投放!$E$10)+属性投放!$F$10*EB60)*(1+属性投放!$G$10)*(1+属性投放!$H$10)),1)</f>
        <v>14.5</v>
      </c>
    </row>
    <row r="61" spans="2:146">
      <c r="B61" s="1">
        <v>58</v>
      </c>
      <c r="C61" s="9">
        <f>ROUND(属性投放!D$4+装备属性!D$4*IF($B61&lt;10,1,ROUNDDOWN($B61,-1))+SUM(属性投放!E$37:E$45)*$B61+VLOOKUP($C$2,一级属性!$E$41:$P$64,COLUMNS(一级属性!$E$41:G$64),0)*($B61+0.25*IF($B61&lt;10,1,ROUNDDOWN($B61,-1)))+VLOOKUP($C$2,宝石属性!$B$43:$M$66,COLUMNS(宝石属性!$B$43:D$66),0)*10*VLOOKUP(ROUNDDOWN($B61,-1),宝石属性!$B$25:$N$41,2,0)*VLOOKUP(ROUNDDOWN($B61,-1),宝石属性!$B$25:$N$41,3,0)+VLOOKUP($C$2,职业被动!$B$6:$M$29,COLUMNS(职业被动!$B$6:D$29),0)*$B61,0)</f>
        <v>3118</v>
      </c>
      <c r="D61" s="9">
        <f>ROUND(属性投放!E$4+装备属性!E$4*IF($B61&lt;10,1,ROUNDDOWN($B61,-1))+SUM(属性投放!F$37:F$38)*$B61+VLOOKUP($C$2,一级属性!$E$67:$P$90,COLUMNS(一级属性!$E$67:H$90),0)*$B61+VLOOKUP($C$2,宝石属性!$B$43:$M$66,COLUMNS(宝石属性!$B$43:E$66),0)*10*VLOOKUP(ROUNDDOWN($B61,-1),宝石属性!$B$25:$N$41,2,0)*VLOOKUP(ROUNDDOWN($B61,-1),宝石属性!$B$25:$N$41,3,0)+VLOOKUP($C$2,职业被动!$B$6:$M$29,COLUMNS(职业被动!$B$6:E$29),0)*$B61,0)</f>
        <v>1480</v>
      </c>
      <c r="E61" s="9">
        <f>ROUND(属性投放!F$4+装备属性!F$4*IF($B61&lt;10,1,ROUNDDOWN($B61,-1))+SUM(属性投放!G$37:G$38)*$B61+VLOOKUP($C$2,一级属性!$E$67:$P$90,COLUMNS(一级属性!$E$67:I$90),0)*$B61+VLOOKUP($C$2,宝石属性!$B$43:$M$66,COLUMNS(宝石属性!$B$43:F$66),0)*10*VLOOKUP(ROUNDDOWN($B61,-1),宝石属性!$B$25:$N$41,2,0)*VLOOKUP(ROUNDDOWN($B61,-1),宝石属性!$B$25:$N$41,3,0)+VLOOKUP($C$2,职业被动!$B$6:$M$29,COLUMNS(职业被动!$B$6:F$29),0)*$B61,0)</f>
        <v>1101</v>
      </c>
      <c r="F61" s="9">
        <f>ROUND(属性投放!G$4+装备属性!G$4*IF($B61&lt;10,1,ROUNDDOWN($B61,-1))+SUM(属性投放!H$37:H$38)*$B61+VLOOKUP($C$2,一级属性!$E$67:$P$90,COLUMNS(一级属性!$E$67:J$90),0)*$B61+VLOOKUP($C$2,宝石属性!$B$43:$M$66,COLUMNS(宝石属性!$B$43:G$66),0)*10*VLOOKUP(ROUNDDOWN($B61,-1),宝石属性!$B$25:$N$41,2,0)*VLOOKUP(ROUNDDOWN($B61,-1),宝石属性!$B$25:$N$41,3,0)+VLOOKUP($C$2,职业被动!$B$6:$M$29,COLUMNS(职业被动!$B$6:G$29),0)*$B61,0)</f>
        <v>559</v>
      </c>
      <c r="G61" s="9">
        <f>ROUND(属性投放!H$4+装备属性!H$4*IF($B61&lt;10,1,ROUNDDOWN($B61,-1))+SUM(属性投放!I$37:I$38)*$B61+VLOOKUP($C$2,一级属性!$E$67:$P$90,COLUMNS(一级属性!$E$67:K$90),0)*$B61+VLOOKUP($C$2,宝石属性!$B$43:$M$66,COLUMNS(宝石属性!$B$43:H$66),0)*10*VLOOKUP(ROUNDDOWN($B61,-1),宝石属性!$B$25:$N$41,2,0)*VLOOKUP(ROUNDDOWN($B61,-1),宝石属性!$B$25:$N$41,3,0)+VLOOKUP($C$2,职业被动!$B$6:$M$29,COLUMNS(职业被动!$B$6:H$29),0)*$B61,0)</f>
        <v>401</v>
      </c>
      <c r="H61" s="9">
        <f>ROUND(属性投放!I$4+装备属性!I$4*IF($B61&lt;10,1,ROUNDDOWN($B61,-1))+SUM(属性投放!J$37:J$38)*$B61+VLOOKUP($C$2,一级属性!$E$67:$P$90,COLUMNS(一级属性!$E$67:L$90),0)*$B61+VLOOKUP($C$2,宝石属性!$B$43:$M$66,COLUMNS(宝石属性!$B$43:I$66),0)*10*VLOOKUP(ROUNDDOWN($B61,-1),宝石属性!$B$25:$N$41,2,0)*VLOOKUP(ROUNDDOWN($B61,-1),宝石属性!$B$25:$N$41,3,0)+VLOOKUP($C$2,职业被动!$B$6:$M$29,COLUMNS(职业被动!$B$6:I$29),0)*$B61,0)</f>
        <v>600</v>
      </c>
      <c r="I61" s="9">
        <f>ROUND(属性投放!J$4+装备属性!J$4*IF($B61&lt;10,1,ROUNDDOWN($B61,-1))+SUM(属性投放!K$37:K$38)*$B61+VLOOKUP($C$2,一级属性!$E$67:$P$90,COLUMNS(一级属性!$E$67:M$90),0)*$B61+VLOOKUP($C$2,宝石属性!$B$43:$M$66,COLUMNS(宝石属性!$B$43:J$66),0)*10*VLOOKUP(ROUNDDOWN($B61,-1),宝石属性!$B$25:$N$41,2,0)*VLOOKUP(ROUNDDOWN($B61,-1),宝石属性!$B$25:$N$41,3,0)+VLOOKUP($C$2,职业被动!$B$6:$M$29,COLUMNS(职业被动!$B$6:J$29),0)*$B61,0)</f>
        <v>387</v>
      </c>
      <c r="J61" s="9">
        <f>ROUND(属性投放!K$4+装备属性!K$4*IF($B61&lt;10,1,ROUNDDOWN($B61,-1))+SUM(属性投放!L$37:L$38)*$B61+VLOOKUP($C$2,一级属性!$E$67:$P$90,COLUMNS(一级属性!$E$67:N$90),0)*$B61+VLOOKUP($C$2,宝石属性!$B$43:$M$66,COLUMNS(宝石属性!$B$43:K$66),0)*10*VLOOKUP(ROUNDDOWN($B61,-1),宝石属性!$B$25:$N$41,2,0)*VLOOKUP(ROUNDDOWN($B61,-1),宝石属性!$B$25:$N$41,3,0)+VLOOKUP($C$2,职业被动!$B$6:$M$29,COLUMNS(职业被动!$B$6:K$29),0)*$B61,0)</f>
        <v>199</v>
      </c>
      <c r="K61" s="9">
        <f>ROUND(属性投放!L$4+装备属性!L$4*IF($B61&lt;10,1,ROUNDDOWN($B61,-1))+SUM(属性投放!M$37:M$38)*$B61+VLOOKUP($C$2,一级属性!$E$67:$P$90,COLUMNS(一级属性!$E$67:O$90),0)*$B61+VLOOKUP($C$2,宝石属性!$B$43:$M$66,COLUMNS(宝石属性!$B$43:L$66),0)*10*VLOOKUP(ROUNDDOWN($B61,-1),宝石属性!$B$25:$N$41,2,0)*VLOOKUP(ROUNDDOWN($B61,-1),宝石属性!$B$25:$N$41,3,0)+VLOOKUP($C$2,职业被动!$B$6:$M$29,COLUMNS(职业被动!$B$6:L$29),0)*$B61,0)</f>
        <v>17</v>
      </c>
      <c r="L61" s="9">
        <f>ROUND(属性投放!M$4+装备属性!M$4*IF($B61&lt;10,1,ROUNDDOWN($B61,-1))+SUM(属性投放!N$37:N$38)*$B61+VLOOKUP($C$2,一级属性!$E$67:$P$90,COLUMNS(一级属性!$E$67:P$90),0)*$B61+VLOOKUP($C$2,宝石属性!$B$43:$M$66,COLUMNS(宝石属性!$B$43:M$66),0)*10*VLOOKUP(ROUNDDOWN($B61,-1),宝石属性!$B$25:$N$41,2,0)*VLOOKUP(ROUNDDOWN($B61,-1),宝石属性!$B$25:$N$41,3,0)+VLOOKUP($C$2,职业被动!$B$6:$M$29,COLUMNS(职业被动!$B$6:M$29),0)*$B61,0)</f>
        <v>617</v>
      </c>
      <c r="M61" s="48">
        <f>属性价值和能力评分!$F$9+ROUND(属性价值和能力评分!$F$38*10,0)*B61+ROUND((SUM(装备属性!$W$9:$W$14)+属性价值和能力评分!$F$38*1.25+1.4+2.8)*IF(B61&lt;10,1,ROUNDDOWN(B61,-1)),0)+15*VLOOKUP(ROUNDDOWN(B61,-1),宝石属性!$B$26:$D$41,2,0)*6*VLOOKUP(ROUNDDOWN(B61,-1),宝石属性!$B$26:$D$41,3,0)+(属性价值和能力评分!$F$49*9+属性价值和能力评分!$F$50*2+属性价值和能力评分!$F$53*8/5)*B61</f>
        <v>10318</v>
      </c>
      <c r="N61" s="20"/>
      <c r="O61" s="1">
        <v>58</v>
      </c>
      <c r="P61" s="9">
        <f>ROUND(属性投放!D$4+装备属性!D$4*IF($O61&lt;10,1,ROUNDDOWN($O61,-1))+SUM(属性投放!E$37:E$45)*$O61+VLOOKUP($P$2,一级属性!$E$41:$P$64,COLUMNS(一级属性!$E$41:G$64),0)*($O61+0.25*IF($O61&lt;10,1,ROUNDDOWN($O61,-1)))+VLOOKUP($P$2,宝石属性!$B$43:$M$66,COLUMNS(宝石属性!$B$43:D$66),0)*10*VLOOKUP(ROUNDDOWN($O61,-1),宝石属性!$B$25:$N$41,2,0)*VLOOKUP(ROUNDDOWN($O61,-1),宝石属性!$B$25:$N$41,3,0)+VLOOKUP($P$2,职业被动!$B$6:$M$29,COLUMNS(职业被动!$B$6:D$29),0)*$O61,0)</f>
        <v>3930</v>
      </c>
      <c r="Q61" s="9">
        <f>ROUND(属性投放!E$4+装备属性!E$4*IF($O61&lt;10,1,ROUNDDOWN($O61,-1))+SUM(属性投放!F$37:F$45)*$O61+VLOOKUP($P$2,一级属性!$E$41:$P$64,COLUMNS(一级属性!$E$41:H$64),0)*($O61+0.25*IF($O61&lt;10,1,ROUNDDOWN($O61,-1)))+VLOOKUP($P$2,宝石属性!$B$43:$M$66,COLUMNS(宝石属性!$B$43:E$66),0)*10*VLOOKUP(ROUNDDOWN($O61,-1),宝石属性!$B$25:$N$41,2,0)*VLOOKUP(ROUNDDOWN($O61,-1),宝石属性!$B$25:$N$41,3,0)+VLOOKUP($P$2,职业被动!$B$6:$M$29,COLUMNS(职业被动!$B$6:E$29),0)*$O61,0)</f>
        <v>2538</v>
      </c>
      <c r="R61" s="9">
        <f>ROUND(属性投放!F$4+装备属性!F$4*IF($O61&lt;10,1,ROUNDDOWN($O61,-1))+SUM(属性投放!G$37:G$45)*$O61+VLOOKUP($P$2,一级属性!$E$41:$P$64,COLUMNS(一级属性!$E$41:I$64),0)*($O61+0.25*IF($O61&lt;10,1,ROUNDDOWN($O61,-1)))+VLOOKUP($P$2,宝石属性!$B$43:$M$66,COLUMNS(宝石属性!$B$43:F$66),0)*10*VLOOKUP(ROUNDDOWN($O61,-1),宝石属性!$B$25:$N$41,2,0)*VLOOKUP(ROUNDDOWN($O61,-1),宝石属性!$B$25:$N$41,3,0)+VLOOKUP($P$2,职业被动!$B$6:$M$29,COLUMNS(职业被动!$B$6:F$29),0)*$O61,0)</f>
        <v>626</v>
      </c>
      <c r="S61" s="9">
        <f>ROUND(属性投放!G$4+装备属性!G$4*IF($O61&lt;10,1,ROUNDDOWN($O61,-1))+SUM(属性投放!H$37:H$45)*$O61+VLOOKUP($P$2,一级属性!$E$41:$P$64,COLUMNS(一级属性!$E$41:J$64),0)*($O61+0.25*IF($O61&lt;10,1,ROUNDDOWN($O61,-1)))+VLOOKUP($P$2,宝石属性!$B$43:$M$66,COLUMNS(宝石属性!$B$43:G$66),0)*10*VLOOKUP(ROUNDDOWN($O61,-1),宝石属性!$B$25:$N$41,2,0)*VLOOKUP(ROUNDDOWN($O61,-1),宝石属性!$B$25:$N$41,3,0)+VLOOKUP($P$2,职业被动!$B$6:$M$29,COLUMNS(职业被动!$B$6:G$29),0)*$O61,0)</f>
        <v>501</v>
      </c>
      <c r="T61" s="9">
        <f>ROUND(属性投放!H$4+装备属性!H$4*IF($O61&lt;10,1,ROUNDDOWN($O61,-1))+SUM(属性投放!I$37:I$45)*$O61+VLOOKUP($P$2,一级属性!$E$41:$P$64,COLUMNS(一级属性!$E$41:K$64),0)*($O61+0.25*IF($O61&lt;10,1,ROUNDDOWN($O61,-1)))+VLOOKUP($P$2,宝石属性!$B$43:$M$66,COLUMNS(宝石属性!$B$43:H$66),0)*10*VLOOKUP(ROUNDDOWN($O61,-1),宝石属性!$B$25:$N$41,2,0)*VLOOKUP(ROUNDDOWN($O61,-1),宝石属性!$B$25:$N$41,3,0)+VLOOKUP($P$2,职业被动!$B$6:$M$29,COLUMNS(职业被动!$B$6:H$29),0)*$O61,0)</f>
        <v>671</v>
      </c>
      <c r="U61" s="9">
        <f>ROUND(属性投放!I$4+装备属性!I$4*IF($O61&lt;10,1,ROUNDDOWN($O61,-1))+SUM(属性投放!J$37:J$45)*$O61+VLOOKUP($P$2,一级属性!$E$41:$P$64,COLUMNS(一级属性!$E$41:L$64),0)*($O61+0.25*IF($O61&lt;10,1,ROUNDDOWN($O61,-1)))+VLOOKUP($P$2,宝石属性!$B$43:$M$66,COLUMNS(宝石属性!$B$43:I$66),0)*10*VLOOKUP(ROUNDDOWN($O61,-1),宝石属性!$B$25:$N$41,2,0)*VLOOKUP(ROUNDDOWN($O61,-1),宝石属性!$B$25:$N$41,3,0)+VLOOKUP($P$2,职业被动!$B$6:$M$29,COLUMNS(职业被动!$B$6:I$29),0)*$O61,0)</f>
        <v>637</v>
      </c>
      <c r="V61" s="9">
        <f>ROUND(属性投放!J$4+装备属性!J$4*IF($O61&lt;10,1,ROUNDDOWN($O61,-1))+SUM(属性投放!K$37:K$45)*$O61+VLOOKUP($P$2,一级属性!$E$41:$P$64,COLUMNS(一级属性!$E$41:M$64),0)*($O61+0.25*IF($O61&lt;10,1,ROUNDDOWN($O61,-1)))+VLOOKUP($P$2,宝石属性!$B$43:$M$66,COLUMNS(宝石属性!$B$43:J$66),0)*10*VLOOKUP(ROUNDDOWN($O61,-1),宝石属性!$B$25:$N$41,2,0)*VLOOKUP(ROUNDDOWN($O61,-1),宝石属性!$B$25:$N$41,3,0)+VLOOKUP($P$2,职业被动!$B$6:$M$29,COLUMNS(职业被动!$B$6:J$29),0)*$O61,0)</f>
        <v>435</v>
      </c>
      <c r="W61" s="9">
        <f>ROUND(属性投放!K$4+装备属性!K$4*IF($O61&lt;10,1,ROUNDDOWN($O61,-1))+SUM(属性投放!L$37:L$45)*$O61+VLOOKUP($P$2,一级属性!$E$41:$P$64,COLUMNS(一级属性!$E$41:N$64),0)*($O61+0.25*IF($O61&lt;10,1,ROUNDDOWN($O61,-1)))+VLOOKUP($P$2,宝石属性!$B$43:$M$66,COLUMNS(宝石属性!$B$43:K$66),0)*10*VLOOKUP(ROUNDDOWN($O61,-1),宝石属性!$B$25:$N$41,2,0)*VLOOKUP(ROUNDDOWN($O61,-1),宝石属性!$B$25:$N$41,3,0)+VLOOKUP($P$2,职业被动!$B$6:$M$29,COLUMNS(职业被动!$B$6:K$29),0)*$O61,0)</f>
        <v>239</v>
      </c>
      <c r="X61" s="9">
        <f>ROUND(属性投放!L$4+装备属性!L$4*IF($O61&lt;10,1,ROUNDDOWN($O61,-1))+SUM(属性投放!M$37:M$45)*$O61+VLOOKUP($P$2,一级属性!$E$41:$P$64,COLUMNS(一级属性!$E$41:O$64),0)*($O61+0.25*IF($O61&lt;10,1,ROUNDDOWN($O61,-1)))+VLOOKUP($P$2,宝石属性!$B$43:$M$66,COLUMNS(宝石属性!$B$43:L$66),0)*10*VLOOKUP(ROUNDDOWN($O61,-1),宝石属性!$B$25:$N$41,2,0)*VLOOKUP(ROUNDDOWN($O61,-1),宝石属性!$B$25:$N$41,3,0)+VLOOKUP($P$2,职业被动!$B$6:$M$29,COLUMNS(职业被动!$B$6:L$29),0)*$O61,0)</f>
        <v>17</v>
      </c>
      <c r="Y61" s="9">
        <f>ROUND(属性投放!M$4+装备属性!M$4*IF($O61&lt;10,1,ROUNDDOWN($O61,-1))+SUM(属性投放!N$37:N$45)*$O61+VLOOKUP($P$2,一级属性!$E$41:$P$64,COLUMNS(一级属性!$E$41:P$64),0)*($O61+0.25*IF($O61&lt;10,1,ROUNDDOWN($O61,-1)))+VLOOKUP($P$2,宝石属性!$B$43:$M$66,COLUMNS(宝石属性!$B$43:M$66),0)*10*VLOOKUP(ROUNDDOWN($O61,-1),宝石属性!$B$25:$N$41,2,0)*VLOOKUP(ROUNDDOWN($O61,-1),宝石属性!$B$25:$N$41,3,0)+VLOOKUP($P$2,职业被动!$B$6:$M$29,COLUMNS(职业被动!$B$6:M$29),0)*$O61,0)</f>
        <v>617</v>
      </c>
      <c r="Z61" s="48">
        <f>属性价值和能力评分!$F$9+ROUND(属性价值和能力评分!$F$38*10,0)*O61+ROUND((SUM(装备属性!$W$9:$W$14)+属性价值和能力评分!$F$38*1.25+1.4+2.8)*IF(O61&lt;10,1,ROUNDDOWN(O61,-1)),0)+15*VLOOKUP(ROUNDDOWN(O61,-1),宝石属性!$B$26:$D$41,2,0)*6*VLOOKUP(ROUNDDOWN(O61,-1),宝石属性!$B$26:$D$41,3,0)+(属性价值和能力评分!$F$49*9+属性价值和能力评分!$F$50*2+属性价值和能力评分!$F$53*8/5)*O61</f>
        <v>10318</v>
      </c>
      <c r="AB61" s="1">
        <v>58</v>
      </c>
      <c r="AC61" s="9">
        <f>ROUND(属性投放!D$4+装备属性!D$4*IF($AB61&lt;10,1,ROUNDDOWN($AB61,-1))+SUM(属性投放!E$37:E$45)*$AB61+VLOOKUP($AC$2,一级属性!$E$41:$P$64,COLUMNS(一级属性!$E$41:G$64),0)*($AB61+0.25*IF($AB61&lt;10,1,ROUNDDOWN($AB61,-1)))+VLOOKUP($AC$2,宝石属性!$B$43:$M$66,COLUMNS(宝石属性!$B$43:D$66),0)*10*VLOOKUP(ROUNDDOWN($AB61,-1),宝石属性!$B$25:$N$41,2,0)*VLOOKUP(ROUNDDOWN($AB61,-1),宝石属性!$B$25:$N$41,3,0)+VLOOKUP($AC$2,职业被动!$B$6:$M$29,COLUMNS(职业被动!$B$6:D$29),0)*$AB61,0)</f>
        <v>3524</v>
      </c>
      <c r="AD61" s="9">
        <f>ROUND(属性投放!E$4+装备属性!E$4*IF($AB61&lt;10,1,ROUNDDOWN($AB61,-1))+SUM(属性投放!F$37:F$45)*$AB61+VLOOKUP($AC$2,一级属性!$E$41:$P$64,COLUMNS(一级属性!$E$41:H$64),0)*($AB61+0.25*IF($AB61&lt;10,1,ROUNDDOWN($AB61,-1)))+VLOOKUP($AC$2,宝石属性!$B$43:$M$66,COLUMNS(宝石属性!$B$43:E$66),0)*10*VLOOKUP(ROUNDDOWN($AB61,-1),宝石属性!$B$25:$N$41,2,0)*VLOOKUP(ROUNDDOWN($AB61,-1),宝石属性!$B$25:$N$41,3,0)+VLOOKUP($AC$2,职业被动!$B$6:$M$29,COLUMNS(职业被动!$B$6:E$29),0)*$AB61,0)</f>
        <v>1480</v>
      </c>
      <c r="AE61" s="9">
        <f>ROUND(属性投放!F$4+装备属性!F$4*IF($AB61&lt;10,1,ROUNDDOWN($AB61,-1))+SUM(属性投放!G$37:G$45)*$AB61+VLOOKUP($AC$2,一级属性!$E$41:$P$64,COLUMNS(一级属性!$E$41:I$64),0)*($AB61+0.25*IF($AB61&lt;10,1,ROUNDDOWN($AB61,-1)))+VLOOKUP($AC$2,宝石属性!$B$43:$M$66,COLUMNS(宝石属性!$B$43:F$66),0)*10*VLOOKUP(ROUNDDOWN($AB61,-1),宝石属性!$B$25:$N$41,2,0)*VLOOKUP(ROUNDDOWN($AB61,-1),宝石属性!$B$25:$N$41,3,0)+VLOOKUP($AC$2,职业被动!$B$6:$M$29,COLUMNS(职业被动!$B$6:F$29),0)*$AB61,0)</f>
        <v>948</v>
      </c>
      <c r="AF61" s="9">
        <f>ROUND(属性投放!G$4+装备属性!G$4*IF($AB61&lt;10,1,ROUNDDOWN($AB61,-1))+SUM(属性投放!H$37:H$45)*$AB61+VLOOKUP($AC$2,一级属性!$E$41:$P$64,COLUMNS(一级属性!$E$41:J$64),0)*($AB61+0.25*IF($AB61&lt;10,1,ROUNDDOWN($AB61,-1)))+VLOOKUP($AC$2,宝石属性!$B$43:$M$66,COLUMNS(宝石属性!$B$43:G$66),0)*10*VLOOKUP(ROUNDDOWN($AB61,-1),宝石属性!$B$25:$N$41,2,0)*VLOOKUP(ROUNDDOWN($AB61,-1),宝石属性!$B$25:$N$41,3,0)+VLOOKUP($AC$2,职业被动!$B$6:$M$29,COLUMNS(职业被动!$B$6:G$29),0)*$AB61,0)</f>
        <v>617</v>
      </c>
      <c r="AG61" s="9">
        <f>ROUND(属性投放!H$4+装备属性!H$4*IF($AB61&lt;10,1,ROUNDDOWN($AB61,-1))+SUM(属性投放!I$37:I$45)*$AB61+VLOOKUP($AC$2,一级属性!$E$41:$P$64,COLUMNS(一级属性!$E$41:K$64),0)*($AB61+0.25*IF($AB61&lt;10,1,ROUNDDOWN($AB61,-1)))+VLOOKUP($AC$2,宝石属性!$B$43:$M$66,COLUMNS(宝石属性!$B$43:H$66),0)*10*VLOOKUP(ROUNDDOWN($AB61,-1),宝石属性!$B$25:$N$41,2,0)*VLOOKUP(ROUNDDOWN($AB61,-1),宝石属性!$B$25:$N$41,3,0)+VLOOKUP($AC$2,职业被动!$B$6:$M$29,COLUMNS(职业被动!$B$6:H$29),0)*$AB61,0)</f>
        <v>401</v>
      </c>
      <c r="AH61" s="9">
        <f>ROUND(属性投放!I$4+装备属性!I$4*IF($AB61&lt;10,1,ROUNDDOWN($AB61,-1))+SUM(属性投放!J$37:J$45)*$AB61+VLOOKUP($AC$2,一级属性!$E$41:$P$64,COLUMNS(一级属性!$E$41:L$64),0)*($AB61+0.25*IF($AB61&lt;10,1,ROUNDDOWN($AB61,-1)))+VLOOKUP($AC$2,宝石属性!$B$43:$M$66,COLUMNS(宝石属性!$B$43:I$66),0)*10*VLOOKUP(ROUNDDOWN($AB61,-1),宝石属性!$B$25:$N$41,2,0)*VLOOKUP(ROUNDDOWN($AB61,-1),宝石属性!$B$25:$N$41,3,0)+VLOOKUP($AC$2,职业被动!$B$6:$M$29,COLUMNS(职业被动!$B$6:I$29),0)*$AB61,0)</f>
        <v>595</v>
      </c>
      <c r="AI61" s="9">
        <f>ROUND(属性投放!J$4+装备属性!J$4*IF($AB61&lt;10,1,ROUNDDOWN($AB61,-1))+SUM(属性投放!K$37:K$45)*$AB61+VLOOKUP($AC$2,一级属性!$E$41:$P$64,COLUMNS(一级属性!$E$41:M$64),0)*($AB61+0.25*IF($AB61&lt;10,1,ROUNDDOWN($AB61,-1)))+VLOOKUP($AC$2,宝石属性!$B$43:$M$66,COLUMNS(宝石属性!$B$43:J$66),0)*10*VLOOKUP(ROUNDDOWN($AB61,-1),宝石属性!$B$25:$N$41,2,0)*VLOOKUP(ROUNDDOWN($AB61,-1),宝石属性!$B$25:$N$41,3,0)+VLOOKUP($AC$2,职业被动!$B$6:$M$29,COLUMNS(职业被动!$B$6:J$29),0)*$AB61,0)</f>
        <v>385</v>
      </c>
      <c r="AJ61" s="9">
        <f>ROUND(属性投放!K$4+装备属性!K$4*IF($AB61&lt;10,1,ROUNDDOWN($AB61,-1))+SUM(属性投放!L$37:L$45)*$AB61+VLOOKUP($AC$2,一级属性!$E$41:$P$64,COLUMNS(一级属性!$E$41:N$64),0)*($AB61+0.25*IF($AB61&lt;10,1,ROUNDDOWN($AB61,-1)))+VLOOKUP($AC$2,宝石属性!$B$43:$M$66,COLUMNS(宝石属性!$B$43:K$66),0)*10*VLOOKUP(ROUNDDOWN($AB61,-1),宝石属性!$B$25:$N$41,2,0)*VLOOKUP(ROUNDDOWN($AB61,-1),宝石属性!$B$25:$N$41,3,0)+VLOOKUP($AC$2,职业被动!$B$6:$M$29,COLUMNS(职业被动!$B$6:K$29),0)*$AB61,0)</f>
        <v>199</v>
      </c>
      <c r="AK61" s="9">
        <f>ROUND(属性投放!L$4+装备属性!L$4*IF($AB61&lt;10,1,ROUNDDOWN($AB61,-1))+SUM(属性投放!M$37:M$45)*$AB61+VLOOKUP($AC$2,一级属性!$E$41:$P$64,COLUMNS(一级属性!$E$41:O$64),0)*($AB61+0.25*IF($AB61&lt;10,1,ROUNDDOWN($AB61,-1)))+VLOOKUP($AC$2,宝石属性!$B$43:$M$66,COLUMNS(宝石属性!$B$43:L$66),0)*10*VLOOKUP(ROUNDDOWN($AB61,-1),宝石属性!$B$25:$N$41,2,0)*VLOOKUP(ROUNDDOWN($AB61,-1),宝石属性!$B$25:$N$41,3,0)+VLOOKUP($AC$2,职业被动!$B$6:$M$29,COLUMNS(职业被动!$B$6:L$29),0)*$AB61,0)</f>
        <v>17</v>
      </c>
      <c r="AL61" s="9">
        <f>ROUND(属性投放!M$4+装备属性!M$4*IF($AB61&lt;10,1,ROUNDDOWN($AB61,-1))+SUM(属性投放!N$37:N$45)*$AB61+VLOOKUP($AC$2,一级属性!$E$41:$P$64,COLUMNS(一级属性!$E$41:P$64),0)*($AB61+0.25*IF($AB61&lt;10,1,ROUNDDOWN($AB61,-1)))+VLOOKUP($AC$2,宝石属性!$B$43:$M$66,COLUMNS(宝石属性!$B$43:M$66),0)*10*VLOOKUP(ROUNDDOWN($AB61,-1),宝石属性!$B$25:$N$41,2,0)*VLOOKUP(ROUNDDOWN($AB61,-1),宝石属性!$B$25:$N$41,3,0)+VLOOKUP($AC$2,职业被动!$B$6:$M$29,COLUMNS(职业被动!$B$6:M$29),0)*$AB61,0)</f>
        <v>617</v>
      </c>
      <c r="AM61" s="48">
        <f>属性价值和能力评分!$F$9+ROUND(属性价值和能力评分!$F$38*10,0)*AB61+ROUND((SUM(装备属性!$W$9:$W$14)+属性价值和能力评分!$F$38*1.25+1.4+2.8)*IF(AB61&lt;10,1,ROUNDDOWN(AB61,-1)),0)+15*VLOOKUP(ROUNDDOWN(AB61,-1),宝石属性!$B$26:$D$41,2,0)*6*VLOOKUP(ROUNDDOWN(AB61,-1),宝石属性!$B$26:$D$41,3,0)+(属性价值和能力评分!$F$49*9+属性价值和能力评分!$F$50*2+属性价值和能力评分!$F$53*8/5)*AB61</f>
        <v>10318</v>
      </c>
      <c r="AO61" s="1">
        <v>58</v>
      </c>
      <c r="AP61" s="9">
        <f>ROUND(属性投放!D$4+装备属性!D$4*IF($AO61&lt;10,1,ROUNDDOWN($AO61,-1))+SUM(属性投放!E$37:E$45)*$AO61+VLOOKUP($AP$2,一级属性!$E$41:$P$64,COLUMNS(一级属性!$E$41:G$64),0)*($AO61+0.25*IF($AO61&lt;10,1,ROUNDDOWN($AO61,-1)))+VLOOKUP($AP$2,宝石属性!$B$43:$M$66,COLUMNS(宝石属性!$B$43:D$66),0)*10*VLOOKUP(ROUNDDOWN($AO61,-1),宝石属性!$B$25:$N$41,2,0)*VLOOKUP(ROUNDDOWN($AO61,-1),宝石属性!$B$25:$N$41,3,0)+VLOOKUP($AP$2,职业被动!$B$6:$M$29,COLUMNS(职业被动!$B$6:D$29),0)*$AO61,0)</f>
        <v>3524</v>
      </c>
      <c r="AQ61" s="9">
        <f>ROUND(属性投放!E$4+装备属性!E$4*IF($AO61&lt;10,1,ROUNDDOWN($AO61,-1))+SUM(属性投放!F$37:F$45)*$AO61+VLOOKUP($AP$2,一级属性!$E$41:$P$64,COLUMNS(一级属性!$E$41:H$64),0)*($AO61+0.25*IF($AO61&lt;10,1,ROUNDDOWN($AO61,-1)))+VLOOKUP($AP$2,宝石属性!$B$43:$M$66,COLUMNS(宝石属性!$B$43:E$66),0)*10*VLOOKUP(ROUNDDOWN($AO61,-1),宝石属性!$B$25:$N$41,2,0)*VLOOKUP(ROUNDDOWN($AO61,-1),宝石属性!$B$25:$N$41,3,0)+VLOOKUP($AP$2,职业被动!$B$6:$M$29,COLUMNS(职业被动!$B$6:E$29),0)*$AO61,0)</f>
        <v>2538</v>
      </c>
      <c r="AR61" s="9">
        <f>ROUND(属性投放!F$4+装备属性!F$4*IF($AO61&lt;10,1,ROUNDDOWN($AO61,-1))+SUM(属性投放!G$37:G$45)*$AO61+VLOOKUP($AP$2,一级属性!$E$41:$P$64,COLUMNS(一级属性!$E$41:I$64),0)*($AO61+0.25*IF($AO61&lt;10,1,ROUNDDOWN($AO61,-1)))+VLOOKUP($AP$2,宝石属性!$B$43:$M$66,COLUMNS(宝石属性!$B$43:F$66),0)*10*VLOOKUP(ROUNDDOWN($AO61,-1),宝石属性!$B$25:$N$41,2,0)*VLOOKUP(ROUNDDOWN($AO61,-1),宝石属性!$B$25:$N$41,3,0)+VLOOKUP($AP$2,职业被动!$B$6:$M$29,COLUMNS(职业被动!$B$6:F$29),0)*$AO61,0)</f>
        <v>626</v>
      </c>
      <c r="AS61" s="9">
        <f>ROUND(属性投放!G$4+装备属性!G$4*IF($AO61&lt;10,1,ROUNDDOWN($AO61,-1))+SUM(属性投放!H$37:H$45)*$AO61+VLOOKUP($AP$2,一级属性!$E$41:$P$64,COLUMNS(一级属性!$E$41:J$64),0)*($AO61+0.25*IF($AO61&lt;10,1,ROUNDDOWN($AO61,-1)))+VLOOKUP($AP$2,宝石属性!$B$43:$M$66,COLUMNS(宝石属性!$B$43:G$66),0)*10*VLOOKUP(ROUNDDOWN($AO61,-1),宝石属性!$B$25:$N$41,2,0)*VLOOKUP(ROUNDDOWN($AO61,-1),宝石属性!$B$25:$N$41,3,0)+VLOOKUP($AP$2,职业被动!$B$6:$M$29,COLUMNS(职业被动!$B$6:G$29),0)*$AO61,0)</f>
        <v>501</v>
      </c>
      <c r="AT61" s="9">
        <f>ROUND(属性投放!H$4+装备属性!H$4*IF($AO61&lt;10,1,ROUNDDOWN($AO61,-1))+SUM(属性投放!I$37:I$45)*$AO61+VLOOKUP($AP$2,一级属性!$E$41:$P$64,COLUMNS(一级属性!$E$41:K$64),0)*($AO61+0.25*IF($AO61&lt;10,1,ROUNDDOWN($AO61,-1)))+VLOOKUP($AP$2,宝石属性!$B$43:$M$66,COLUMNS(宝石属性!$B$43:H$66),0)*10*VLOOKUP(ROUNDDOWN($AO61,-1),宝石属性!$B$25:$N$41,2,0)*VLOOKUP(ROUNDDOWN($AO61,-1),宝石属性!$B$25:$N$41,3,0)+VLOOKUP($AP$2,职业被动!$B$6:$M$29,COLUMNS(职业被动!$B$6:H$29),0)*$AO61,0)</f>
        <v>613</v>
      </c>
      <c r="AU61" s="9">
        <f>ROUND(属性投放!I$4+装备属性!I$4*IF($AO61&lt;10,1,ROUNDDOWN($AO61,-1))+SUM(属性投放!J$37:J$45)*$AO61+VLOOKUP($AP$2,一级属性!$E$41:$P$64,COLUMNS(一级属性!$E$41:L$64),0)*($AO61+0.25*IF($AO61&lt;10,1,ROUNDDOWN($AO61,-1)))+VLOOKUP($AP$2,宝石属性!$B$43:$M$66,COLUMNS(宝石属性!$B$43:I$66),0)*10*VLOOKUP(ROUNDDOWN($AO61,-1),宝石属性!$B$25:$N$41,2,0)*VLOOKUP(ROUNDDOWN($AO61,-1),宝石属性!$B$25:$N$41,3,0)+VLOOKUP($AP$2,职业被动!$B$6:$M$29,COLUMNS(职业被动!$B$6:I$29),0)*$AO61,0)</f>
        <v>637</v>
      </c>
      <c r="AV61" s="9">
        <f>ROUND(属性投放!J$4+装备属性!J$4*IF($AO61&lt;10,1,ROUNDDOWN($AO61,-1))+SUM(属性投放!K$37:K$45)*$AO61+VLOOKUP($AP$2,一级属性!$E$41:$P$64,COLUMNS(一级属性!$E$41:M$64),0)*($AO61+0.25*IF($AO61&lt;10,1,ROUNDDOWN($AO61,-1)))+VLOOKUP($AP$2,宝石属性!$B$43:$M$66,COLUMNS(宝石属性!$B$43:J$66),0)*10*VLOOKUP(ROUNDDOWN($AO61,-1),宝石属性!$B$25:$N$41,2,0)*VLOOKUP(ROUNDDOWN($AO61,-1),宝石属性!$B$25:$N$41,3,0)+VLOOKUP($AP$2,职业被动!$B$6:$M$29,COLUMNS(职业被动!$B$6:J$29),0)*$AO61,0)</f>
        <v>435</v>
      </c>
      <c r="AW61" s="9">
        <f>ROUND(属性投放!K$4+装备属性!K$4*IF($AO61&lt;10,1,ROUNDDOWN($AO61,-1))+SUM(属性投放!L$37:L$45)*$AO61+VLOOKUP($AP$2,一级属性!$E$41:$P$64,COLUMNS(一级属性!$E$41:N$64),0)*($AO61+0.25*IF($AO61&lt;10,1,ROUNDDOWN($AO61,-1)))+VLOOKUP($AP$2,宝石属性!$B$43:$M$66,COLUMNS(宝石属性!$B$43:K$66),0)*10*VLOOKUP(ROUNDDOWN($AO61,-1),宝石属性!$B$25:$N$41,2,0)*VLOOKUP(ROUNDDOWN($AO61,-1),宝石属性!$B$25:$N$41,3,0)+VLOOKUP($AP$2,职业被动!$B$6:$M$29,COLUMNS(职业被动!$B$6:K$29),0)*$AO61,0)</f>
        <v>199</v>
      </c>
      <c r="AX61" s="9">
        <f>ROUND(属性投放!L$4+装备属性!L$4*IF($AO61&lt;10,1,ROUNDDOWN($AO61,-1))+SUM(属性投放!M$37:M$45)*$AO61+VLOOKUP($AP$2,一级属性!$E$41:$P$64,COLUMNS(一级属性!$E$41:O$64),0)*($AO61+0.25*IF($AO61&lt;10,1,ROUNDDOWN($AO61,-1)))+VLOOKUP($AP$2,宝石属性!$B$43:$M$66,COLUMNS(宝石属性!$B$43:L$66),0)*10*VLOOKUP(ROUNDDOWN($AO61,-1),宝石属性!$B$25:$N$41,2,0)*VLOOKUP(ROUNDDOWN($AO61,-1),宝石属性!$B$25:$N$41,3,0)+VLOOKUP($AP$2,职业被动!$B$6:$M$29,COLUMNS(职业被动!$B$6:L$29),0)*$AO61,0)</f>
        <v>612</v>
      </c>
      <c r="AY61" s="9">
        <f>ROUND(属性投放!M$4+装备属性!M$4*IF($AO61&lt;10,1,ROUNDDOWN($AO61,-1))+SUM(属性投放!N$37:N$45)*$AO61+VLOOKUP($AP$2,一级属性!$E$41:$P$64,COLUMNS(一级属性!$E$41:P$64),0)*($AO61+0.25*IF($AO61&lt;10,1,ROUNDDOWN($AO61,-1)))+VLOOKUP($AP$2,宝石属性!$B$43:$M$66,COLUMNS(宝石属性!$B$43:M$66),0)*10*VLOOKUP(ROUNDDOWN($AO61,-1),宝石属性!$B$25:$N$41,2,0)*VLOOKUP(ROUNDDOWN($AO61,-1),宝石属性!$B$25:$N$41,3,0)+VLOOKUP($AP$2,职业被动!$B$6:$M$29,COLUMNS(职业被动!$B$6:M$29),0)*$AO61,0)</f>
        <v>617</v>
      </c>
      <c r="AZ61" s="48">
        <f>属性价值和能力评分!$F$9+ROUND(属性价值和能力评分!$F$38*10,0)*AO61+ROUND((SUM(装备属性!$W$9:$W$14)+属性价值和能力评分!$F$38*1.25+1.4+2.8)*IF(AO61&lt;10,1,ROUNDDOWN(AO61,-1)),0)+15*VLOOKUP(ROUNDDOWN(AO61,-1),宝石属性!$B$26:$D$41,2,0)*6*VLOOKUP(ROUNDDOWN(AO61,-1),宝石属性!$B$26:$D$41,3,0)+(属性价值和能力评分!$F$49*9+属性价值和能力评分!$F$50*2+属性价值和能力评分!$F$53*8/5)*AO61</f>
        <v>10318</v>
      </c>
      <c r="BB61" s="1">
        <v>58</v>
      </c>
      <c r="BC61" s="9">
        <f>ROUND(属性投放!D$4+装备属性!D$4*IF($BB61&lt;10,1,ROUNDDOWN($BB61,-1))+SUM(属性投放!E$37:E$45)*$BB61+VLOOKUP($BC$2,一级属性!$E$41:$P$64,COLUMNS(一级属性!$E$41:G$64),0)*($BB61+0.25*IF($BB61&lt;10,1,ROUNDDOWN($BB61,-1)))+VLOOKUP($BC$2,宝石属性!$B$43:$M$66,COLUMNS(宝石属性!$B$43:D$66),0)*10*VLOOKUP(ROUNDDOWN($BB61,-1),宝石属性!$B$25:$N$41,2,0)*VLOOKUP(ROUNDDOWN($BB61,-1),宝石属性!$B$25:$N$41,3,0)+VLOOKUP($BC$2,职业被动!$B$6:$M$29,COLUMNS(职业被动!$B$6:D$29),0)*$BB61,0)</f>
        <v>3118</v>
      </c>
      <c r="BD61" s="9">
        <f>ROUND(属性投放!E$4+装备属性!E$4*IF($BB61&lt;10,1,ROUNDDOWN($BB61,-1))+SUM(属性投放!F$37:F$45)*$BB61+VLOOKUP($BC$2,一级属性!$E$41:$P$64,COLUMNS(一级属性!$E$41:H$64),0)*($BB61+0.25*IF($BB61&lt;10,1,ROUNDDOWN($BB61,-1)))+VLOOKUP($BC$2,宝石属性!$B$43:$M$66,COLUMNS(宝石属性!$B$43:E$66),0)*10*VLOOKUP(ROUNDDOWN($BB61,-1),宝石属性!$B$25:$N$41,2,0)*VLOOKUP(ROUNDDOWN($BB61,-1),宝石属性!$B$25:$N$41,3,0)+VLOOKUP($BC$2,职业被动!$B$6:$M$29,COLUMNS(职业被动!$B$6:E$29),0)*$BB61,0)</f>
        <v>2890</v>
      </c>
      <c r="BE61" s="9">
        <f>ROUND(属性投放!F$4+装备属性!F$4*IF($BB61&lt;10,1,ROUNDDOWN($BB61,-1))+SUM(属性投放!G$37:G$45)*$BB61+VLOOKUP($BC$2,一级属性!$E$41:$P$64,COLUMNS(一级属性!$E$41:I$64),0)*($BB61+0.25*IF($BB61&lt;10,1,ROUNDDOWN($BB61,-1)))+VLOOKUP($BC$2,宝石属性!$B$43:$M$66,COLUMNS(宝石属性!$B$43:F$66),0)*10*VLOOKUP(ROUNDDOWN($BB61,-1),宝石属性!$B$25:$N$41,2,0)*VLOOKUP(ROUNDDOWN($BB61,-1),宝石属性!$B$25:$N$41,3,0)+VLOOKUP($BC$2,职业被动!$B$6:$M$29,COLUMNS(职业被动!$B$6:F$29),0)*$BB61,0)</f>
        <v>626</v>
      </c>
      <c r="BF61" s="9">
        <f>ROUND(属性投放!G$4+装备属性!G$4*IF($BB61&lt;10,1,ROUNDDOWN($BB61,-1))+SUM(属性投放!H$37:H$45)*$BB61+VLOOKUP($BC$2,一级属性!$E$41:$P$64,COLUMNS(一级属性!$E$41:J$64),0)*($BB61+0.25*IF($BB61&lt;10,1,ROUNDDOWN($BB61,-1)))+VLOOKUP($BC$2,宝石属性!$B$43:$M$66,COLUMNS(宝石属性!$B$43:G$66),0)*10*VLOOKUP(ROUNDDOWN($BB61,-1),宝石属性!$B$25:$N$41,2,0)*VLOOKUP(ROUNDDOWN($BB61,-1),宝石属性!$B$25:$N$41,3,0)+VLOOKUP($BC$2,职业被动!$B$6:$M$29,COLUMNS(职业被动!$B$6:G$29),0)*$BB61,0)</f>
        <v>501</v>
      </c>
      <c r="BG61" s="9">
        <f>ROUND(属性投放!H$4+装备属性!H$4*IF($BB61&lt;10,1,ROUNDDOWN($BB61,-1))+SUM(属性投放!I$37:I$45)*$BB61+VLOOKUP($BC$2,一级属性!$E$41:$P$64,COLUMNS(一级属性!$E$41:K$64),0)*($BB61+0.25*IF($BB61&lt;10,1,ROUNDDOWN($BB61,-1)))+VLOOKUP($BC$2,宝石属性!$B$43:$M$66,COLUMNS(宝石属性!$B$43:H$66),0)*10*VLOOKUP(ROUNDDOWN($BB61,-1),宝石属性!$B$25:$N$41,2,0)*VLOOKUP(ROUNDDOWN($BB61,-1),宝石属性!$B$25:$N$41,3,0)+VLOOKUP($BC$2,职业被动!$B$6:$M$29,COLUMNS(职业被动!$B$6:H$29),0)*$BB61,0)</f>
        <v>829</v>
      </c>
      <c r="BH61" s="9">
        <f>ROUND(属性投放!I$4+装备属性!I$4*IF($BB61&lt;10,1,ROUNDDOWN($BB61,-1))+SUM(属性投放!J$37:J$45)*$BB61+VLOOKUP($BC$2,一级属性!$E$41:$P$64,COLUMNS(一级属性!$E$41:L$64),0)*($BB61+0.25*IF($BB61&lt;10,1,ROUNDDOWN($BB61,-1)))+VLOOKUP($BC$2,宝石属性!$B$43:$M$66,COLUMNS(宝石属性!$B$43:I$66),0)*10*VLOOKUP(ROUNDDOWN($BB61,-1),宝石属性!$B$25:$N$41,2,0)*VLOOKUP(ROUNDDOWN($BB61,-1),宝石属性!$B$25:$N$41,3,0)+VLOOKUP($BC$2,职业被动!$B$6:$M$29,COLUMNS(职业被动!$B$6:I$29),0)*$BB61,0)</f>
        <v>765</v>
      </c>
      <c r="BI61" s="9">
        <f>ROUND(属性投放!J$4+装备属性!J$4*IF($BB61&lt;10,1,ROUNDDOWN($BB61,-1))+SUM(属性投放!K$37:K$45)*$BB61+VLOOKUP($BC$2,一级属性!$E$41:$P$64,COLUMNS(一级属性!$E$41:M$64),0)*($BB61+0.25*IF($BB61&lt;10,1,ROUNDDOWN($BB61,-1)))+VLOOKUP($BC$2,宝石属性!$B$43:$M$66,COLUMNS(宝石属性!$B$43:J$66),0)*10*VLOOKUP(ROUNDDOWN($BB61,-1),宝石属性!$B$25:$N$41,2,0)*VLOOKUP(ROUNDDOWN($BB61,-1),宝石属性!$B$25:$N$41,3,0)+VLOOKUP($BC$2,职业被动!$B$6:$M$29,COLUMNS(职业被动!$B$6:J$29),0)*$BB61,0)</f>
        <v>329</v>
      </c>
      <c r="BJ61" s="9">
        <f>ROUND(属性投放!K$4+装备属性!K$4*IF($BB61&lt;10,1,ROUNDDOWN($BB61,-1))+SUM(属性投放!L$37:L$45)*$BB61+VLOOKUP($BC$2,一级属性!$E$41:$P$64,COLUMNS(一级属性!$E$41:N$64),0)*($BB61+0.25*IF($BB61&lt;10,1,ROUNDDOWN($BB61,-1)))+VLOOKUP($BC$2,宝石属性!$B$43:$M$66,COLUMNS(宝石属性!$B$43:K$66),0)*10*VLOOKUP(ROUNDDOWN($BB61,-1),宝石属性!$B$25:$N$41,2,0)*VLOOKUP(ROUNDDOWN($BB61,-1),宝石属性!$B$25:$N$41,3,0)+VLOOKUP($BC$2,职业被动!$B$6:$M$29,COLUMNS(职业被动!$B$6:K$29),0)*$BB61,0)</f>
        <v>199</v>
      </c>
      <c r="BK61" s="9">
        <f>ROUND(属性投放!L$4+装备属性!L$4*IF($BB61&lt;10,1,ROUNDDOWN($BB61,-1))+SUM(属性投放!M$37:M$45)*$BB61+VLOOKUP($BC$2,一级属性!$E$41:$P$64,COLUMNS(一级属性!$E$41:O$64),0)*($BB61+0.25*IF($BB61&lt;10,1,ROUNDDOWN($BB61,-1)))+VLOOKUP($BC$2,宝石属性!$B$43:$M$66,COLUMNS(宝石属性!$B$43:L$66),0)*10*VLOOKUP(ROUNDDOWN($BB61,-1),宝石属性!$B$25:$N$41,2,0)*VLOOKUP(ROUNDDOWN($BB61,-1),宝石属性!$B$25:$N$41,3,0)+VLOOKUP($BC$2,职业被动!$B$6:$M$29,COLUMNS(职业被动!$B$6:L$29),0)*$BB61,0)</f>
        <v>17</v>
      </c>
      <c r="BL61" s="9">
        <f>ROUND(属性投放!M$4+装备属性!M$4*IF($BB61&lt;10,1,ROUNDDOWN($BB61,-1))+SUM(属性投放!N$37:N$45)*$BB61+VLOOKUP($BC$2,一级属性!$E$41:$P$64,COLUMNS(一级属性!$E$41:P$64),0)*($BB61+0.25*IF($BB61&lt;10,1,ROUNDDOWN($BB61,-1)))+VLOOKUP($BC$2,宝石属性!$B$43:$M$66,COLUMNS(宝石属性!$B$43:M$66),0)*10*VLOOKUP(ROUNDDOWN($BB61,-1),宝石属性!$B$25:$N$41,2,0)*VLOOKUP(ROUNDDOWN($BB61,-1),宝石属性!$B$25:$N$41,3,0)+VLOOKUP($BC$2,职业被动!$B$6:$M$29,COLUMNS(职业被动!$B$6:M$29),0)*$BB61,0)</f>
        <v>617</v>
      </c>
      <c r="BM61" s="48">
        <f>属性价值和能力评分!$F$9+ROUND(属性价值和能力评分!$F$38*10,0)*BB61+ROUND((SUM(装备属性!$W$9:$W$14)+属性价值和能力评分!$F$38*1.25+1.4+2.8)*IF(BB61&lt;10,1,ROUNDDOWN(BB61,-1)),0)+15*VLOOKUP(ROUNDDOWN(BB61,-1),宝石属性!$B$26:$D$41,2,0)*6*VLOOKUP(ROUNDDOWN(BB61,-1),宝石属性!$B$26:$D$41,3,0)+(属性价值和能力评分!$F$49*9+属性价值和能力评分!$F$50*2+属性价值和能力评分!$F$53*8/5)*BB61</f>
        <v>10318</v>
      </c>
      <c r="BO61" s="1">
        <v>58</v>
      </c>
      <c r="BP61" s="9">
        <f>ROUND(属性投放!D$4+装备属性!D$4*IF($BO61&lt;10,1,ROUNDDOWN($BO61,-1))+SUM(属性投放!E$37:E$45)*$BO61+VLOOKUP($BP$2,一级属性!$E$41:$P$64,COLUMNS(一级属性!$E$41:G$64),0)*($BO61+0.25*IF($BO61&lt;10,1,ROUNDDOWN($BO61,-1)))+VLOOKUP($BP$2,宝石属性!$B$43:$M$66,COLUMNS(宝石属性!$B$43:D$66),0)*10*VLOOKUP(ROUNDDOWN($BO61,-1),宝石属性!$B$25:$N$41,2,0)*VLOOKUP(ROUNDDOWN($BO61,-1),宝石属性!$B$25:$N$41,3,0)+VLOOKUP($BP$2,职业被动!$B$6:$M$29,COLUMNS(职业被动!$B$6:D$29),0)*$BO61,0)</f>
        <v>3930</v>
      </c>
      <c r="BQ61" s="9">
        <f>ROUND(属性投放!E$4+装备属性!E$4*IF($BO61&lt;10,1,ROUNDDOWN($BO61,-1))+SUM(属性投放!F$37:F$45)*$BO61+VLOOKUP($BP$2,一级属性!$E$41:$P$64,COLUMNS(一级属性!$E$41:H$64),0)*($BO61+0.25*IF($BO61&lt;10,1,ROUNDDOWN($BO61,-1)))+VLOOKUP($BP$2,宝石属性!$B$43:$M$66,COLUMNS(宝石属性!$B$43:E$66),0)*10*VLOOKUP(ROUNDDOWN($BO61,-1),宝石属性!$B$25:$N$41,2,0)*VLOOKUP(ROUNDDOWN($BO61,-1),宝石属性!$B$25:$N$41,3,0)+VLOOKUP($BP$2,职业被动!$B$6:$M$29,COLUMNS(职业被动!$B$6:E$29),0)*$BO61,0)</f>
        <v>2538</v>
      </c>
      <c r="BR61" s="9">
        <f>ROUND(属性投放!F$4+装备属性!F$4*IF($BO61&lt;10,1,ROUNDDOWN($BO61,-1))+SUM(属性投放!G$37:G$45)*$BO61+VLOOKUP($BP$2,一级属性!$E$41:$P$64,COLUMNS(一级属性!$E$41:I$64),0)*($BO61+0.25*IF($BO61&lt;10,1,ROUNDDOWN($BO61,-1)))+VLOOKUP($BP$2,宝石属性!$B$43:$M$66,COLUMNS(宝石属性!$B$43:F$66),0)*10*VLOOKUP(ROUNDDOWN($BO61,-1),宝石属性!$B$25:$N$41,2,0)*VLOOKUP(ROUNDDOWN($BO61,-1),宝石属性!$B$25:$N$41,3,0)+VLOOKUP($BP$2,职业被动!$B$6:$M$29,COLUMNS(职业被动!$B$6:F$29),0)*$BO61,0)</f>
        <v>626</v>
      </c>
      <c r="BS61" s="9">
        <f>ROUND(属性投放!G$4+装备属性!G$4*IF($BO61&lt;10,1,ROUNDDOWN($BO61,-1))+SUM(属性投放!H$37:H$45)*$BO61+VLOOKUP($BP$2,一级属性!$E$41:$P$64,COLUMNS(一级属性!$E$41:J$64),0)*($BO61+0.25*IF($BO61&lt;10,1,ROUNDDOWN($BO61,-1)))+VLOOKUP($BP$2,宝石属性!$B$43:$M$66,COLUMNS(宝石属性!$B$43:G$66),0)*10*VLOOKUP(ROUNDDOWN($BO61,-1),宝石属性!$B$25:$N$41,2,0)*VLOOKUP(ROUNDDOWN($BO61,-1),宝石属性!$B$25:$N$41,3,0)+VLOOKUP($BP$2,职业被动!$B$6:$M$29,COLUMNS(职业被动!$B$6:G$29),0)*$BO61,0)</f>
        <v>501</v>
      </c>
      <c r="BT61" s="9">
        <f>ROUND(属性投放!H$4+装备属性!H$4*IF($BO61&lt;10,1,ROUNDDOWN($BO61,-1))+SUM(属性投放!I$37:I$45)*$BO61+VLOOKUP($BP$2,一级属性!$E$41:$P$64,COLUMNS(一级属性!$E$41:K$64),0)*($BO61+0.25*IF($BO61&lt;10,1,ROUNDDOWN($BO61,-1)))+VLOOKUP($BP$2,宝石属性!$B$43:$M$66,COLUMNS(宝石属性!$B$43:H$66),0)*10*VLOOKUP(ROUNDDOWN($BO61,-1),宝石属性!$B$25:$N$41,2,0)*VLOOKUP(ROUNDDOWN($BO61,-1),宝石属性!$B$25:$N$41,3,0)+VLOOKUP($BP$2,职业被动!$B$6:$M$29,COLUMNS(职业被动!$B$6:H$29),0)*$BO61,0)</f>
        <v>671</v>
      </c>
      <c r="BU61" s="9">
        <f>ROUND(属性投放!I$4+装备属性!I$4*IF($BO61&lt;10,1,ROUNDDOWN($BO61,-1))+SUM(属性投放!J$37:J$45)*$BO61+VLOOKUP($BP$2,一级属性!$E$41:$P$64,COLUMNS(一级属性!$E$41:L$64),0)*($BO61+0.25*IF($BO61&lt;10,1,ROUNDDOWN($BO61,-1)))+VLOOKUP($BP$2,宝石属性!$B$43:$M$66,COLUMNS(宝石属性!$B$43:I$66),0)*10*VLOOKUP(ROUNDDOWN($BO61,-1),宝石属性!$B$25:$N$41,2,0)*VLOOKUP(ROUNDDOWN($BO61,-1),宝石属性!$B$25:$N$41,3,0)+VLOOKUP($BP$2,职业被动!$B$6:$M$29,COLUMNS(职业被动!$B$6:I$29),0)*$BO61,0)</f>
        <v>637</v>
      </c>
      <c r="BV61" s="9">
        <f>ROUND(属性投放!J$4+装备属性!J$4*IF($BO61&lt;10,1,ROUNDDOWN($BO61,-1))+SUM(属性投放!K$37:K$45)*$BO61+VLOOKUP($BP$2,一级属性!$E$41:$P$64,COLUMNS(一级属性!$E$41:M$64),0)*($BO61+0.25*IF($BO61&lt;10,1,ROUNDDOWN($BO61,-1)))+VLOOKUP($BP$2,宝石属性!$B$43:$M$66,COLUMNS(宝石属性!$B$43:J$66),0)*10*VLOOKUP(ROUNDDOWN($BO61,-1),宝石属性!$B$25:$N$41,2,0)*VLOOKUP(ROUNDDOWN($BO61,-1),宝石属性!$B$25:$N$41,3,0)+VLOOKUP($BP$2,职业被动!$B$6:$M$29,COLUMNS(职业被动!$B$6:J$29),0)*$BO61,0)</f>
        <v>435</v>
      </c>
      <c r="BW61" s="9">
        <f>ROUND(属性投放!K$4+装备属性!K$4*IF($BO61&lt;10,1,ROUNDDOWN($BO61,-1))+SUM(属性投放!L$37:L$45)*$BO61+VLOOKUP($BP$2,一级属性!$E$41:$P$64,COLUMNS(一级属性!$E$41:N$64),0)*($BO61+0.25*IF($BO61&lt;10,1,ROUNDDOWN($BO61,-1)))+VLOOKUP($BP$2,宝石属性!$B$43:$M$66,COLUMNS(宝石属性!$B$43:K$66),0)*10*VLOOKUP(ROUNDDOWN($BO61,-1),宝石属性!$B$25:$N$41,2,0)*VLOOKUP(ROUNDDOWN($BO61,-1),宝石属性!$B$25:$N$41,3,0)+VLOOKUP($BP$2,职业被动!$B$6:$M$29,COLUMNS(职业被动!$B$6:K$29),0)*$BO61,0)</f>
        <v>239</v>
      </c>
      <c r="BX61" s="9">
        <f>ROUND(属性投放!L$4+装备属性!L$4*IF($BO61&lt;10,1,ROUNDDOWN($BO61,-1))+SUM(属性投放!M$37:M$45)*$BO61+VLOOKUP($BP$2,一级属性!$E$41:$P$64,COLUMNS(一级属性!$E$41:O$64),0)*($BO61+0.25*IF($BO61&lt;10,1,ROUNDDOWN($BO61,-1)))+VLOOKUP($BP$2,宝石属性!$B$43:$M$66,COLUMNS(宝石属性!$B$43:L$66),0)*10*VLOOKUP(ROUNDDOWN($BO61,-1),宝石属性!$B$25:$N$41,2,0)*VLOOKUP(ROUNDDOWN($BO61,-1),宝石属性!$B$25:$N$41,3,0)+VLOOKUP($BP$2,职业被动!$B$6:$M$29,COLUMNS(职业被动!$B$6:L$29),0)*$BO61,0)</f>
        <v>17</v>
      </c>
      <c r="BY61" s="9">
        <f>ROUND(属性投放!M$4+装备属性!M$4*IF($BO61&lt;10,1,ROUNDDOWN($BO61,-1))+SUM(属性投放!N$37:N$45)*$BO61+VLOOKUP($BP$2,一级属性!$E$41:$P$64,COLUMNS(一级属性!$E$41:P$64),0)*($BO61+0.25*IF($BO61&lt;10,1,ROUNDDOWN($BO61,-1)))+VLOOKUP($BP$2,宝石属性!$B$43:$M$66,COLUMNS(宝石属性!$B$43:M$66),0)*10*VLOOKUP(ROUNDDOWN($BO61,-1),宝石属性!$B$25:$N$41,2,0)*VLOOKUP(ROUNDDOWN($BO61,-1),宝石属性!$B$25:$N$41,3,0)+VLOOKUP($BP$2,职业被动!$B$6:$M$29,COLUMNS(职业被动!$B$6:M$29),0)*$BO61,0)</f>
        <v>617</v>
      </c>
      <c r="BZ61" s="48">
        <f>属性价值和能力评分!$F$9+ROUND(属性价值和能力评分!$F$38*10,0)*BO61+ROUND((SUM(装备属性!$W$9:$W$14)+属性价值和能力评分!$F$38*1.25+1.4+2.8)*IF(BO61&lt;10,1,ROUNDDOWN(BO61,-1)),0)+15*VLOOKUP(ROUNDDOWN(BO61,-1),宝石属性!$B$26:$D$41,2,0)*6*VLOOKUP(ROUNDDOWN(BO61,-1),宝石属性!$B$26:$D$41,3,0)+(属性价值和能力评分!$F$49*9+属性价值和能力评分!$F$50*2+属性价值和能力评分!$F$53*8/5)*BO61</f>
        <v>10318</v>
      </c>
      <c r="CB61" s="1">
        <v>58</v>
      </c>
      <c r="CC61" s="9">
        <f>ROUND(属性投放!D$4+装备属性!D$4*IF($CB61&lt;10,1,ROUNDDOWN($CB61,-1))+SUM(属性投放!E$37:E$45)*$CB61+VLOOKUP($CC$2,一级属性!$E$41:$P$64,COLUMNS(一级属性!$E$41:G$64),0)*($CB61+0.25*IF($CB61&lt;10,1,ROUNDDOWN($CB61,-1)))+VLOOKUP($CC$2,宝石属性!$B$43:$M$66,COLUMNS(宝石属性!$B$43:D$66),0)*10*VLOOKUP(ROUNDDOWN($CB61,-1),宝石属性!$B$25:$N$41,2,0)*VLOOKUP(ROUNDDOWN($CB61,-1),宝石属性!$B$25:$N$41,3,0)+VLOOKUP($CC$2,职业被动!$B$6:$M$29,COLUMNS(职业被动!$B$6:D$29),0)*$CB61,0)</f>
        <v>2554</v>
      </c>
      <c r="CD61" s="9">
        <f>ROUND(属性投放!E$4+装备属性!E$4*IF($CB61&lt;10,1,ROUNDDOWN($CB61,-1))+SUM(属性投放!F$37:F$45)*$CB61+VLOOKUP($CC$2,一级属性!$E$41:$P$64,COLUMNS(一级属性!$E$41:H$64),0)*($CB61+0.25*IF($CB61&lt;10,1,ROUNDDOWN($CB61,-1)))+VLOOKUP($CC$2,宝石属性!$B$43:$M$66,COLUMNS(宝石属性!$B$43:E$66),0)*10*VLOOKUP(ROUNDDOWN($CB61,-1),宝石属性!$B$25:$N$41,2,0)*VLOOKUP(ROUNDDOWN($CB61,-1),宝石属性!$B$25:$N$41,3,0)+VLOOKUP($CC$2,职业被动!$B$6:$M$29,COLUMNS(职业被动!$B$6:E$29),0)*$CB61,0)</f>
        <v>1480</v>
      </c>
      <c r="CE61" s="9">
        <f>ROUND(属性投放!F$4+装备属性!F$4*IF($CB61&lt;10,1,ROUNDDOWN($CB61,-1))+SUM(属性投放!G$37:G$45)*$CB61+VLOOKUP($CC$2,一级属性!$E$41:$P$64,COLUMNS(一级属性!$E$41:I$64),0)*($CB61+0.25*IF($CB61&lt;10,1,ROUNDDOWN($CB61,-1)))+VLOOKUP($CC$2,宝石属性!$B$43:$M$66,COLUMNS(宝石属性!$B$43:F$66),0)*10*VLOOKUP(ROUNDDOWN($CB61,-1),宝石属性!$B$25:$N$41,2,0)*VLOOKUP(ROUNDDOWN($CB61,-1),宝石属性!$B$25:$N$41,3,0)+VLOOKUP($CC$2,职业被动!$B$6:$M$29,COLUMNS(职业被动!$B$6:F$29),0)*$CB61,0)</f>
        <v>1204</v>
      </c>
      <c r="CF61" s="9">
        <f>ROUND(属性投放!G$4+装备属性!G$4*IF($CB61&lt;10,1,ROUNDDOWN($CB61,-1))+SUM(属性投放!H$37:H$45)*$CB61+VLOOKUP($CC$2,一级属性!$E$41:$P$64,COLUMNS(一级属性!$E$41:J$64),0)*($CB61+0.25*IF($CB61&lt;10,1,ROUNDDOWN($CB61,-1)))+VLOOKUP($CC$2,宝石属性!$B$43:$M$66,COLUMNS(宝石属性!$B$43:G$66),0)*10*VLOOKUP(ROUNDDOWN($CB61,-1),宝石属性!$B$25:$N$41,2,0)*VLOOKUP(ROUNDDOWN($CB61,-1),宝石属性!$B$25:$N$41,3,0)+VLOOKUP($CC$2,职业被动!$B$6:$M$29,COLUMNS(职业被动!$B$6:G$29),0)*$CB61,0)</f>
        <v>559</v>
      </c>
      <c r="CG61" s="9">
        <f>ROUND(属性投放!H$4+装备属性!H$4*IF($CB61&lt;10,1,ROUNDDOWN($CB61,-1))+SUM(属性投放!I$37:I$45)*$CB61+VLOOKUP($CC$2,一级属性!$E$41:$P$64,COLUMNS(一级属性!$E$41:K$64),0)*($CB61+0.25*IF($CB61&lt;10,1,ROUNDDOWN($CB61,-1)))+VLOOKUP($CC$2,宝石属性!$B$43:$M$66,COLUMNS(宝石属性!$B$43:H$66),0)*10*VLOOKUP(ROUNDDOWN($CB61,-1),宝石属性!$B$25:$N$41,2,0)*VLOOKUP(ROUNDDOWN($CB61,-1),宝石属性!$B$25:$N$41,3,0)+VLOOKUP($CC$2,职业被动!$B$6:$M$29,COLUMNS(职业被动!$B$6:H$29),0)*$CB61,0)</f>
        <v>401</v>
      </c>
      <c r="CH61" s="9">
        <f>ROUND(属性投放!I$4+装备属性!I$4*IF($CB61&lt;10,1,ROUNDDOWN($CB61,-1))+SUM(属性投放!J$37:J$45)*$CB61+VLOOKUP($CC$2,一级属性!$E$41:$P$64,COLUMNS(一级属性!$E$41:L$64),0)*($CB61+0.25*IF($CB61&lt;10,1,ROUNDDOWN($CB61,-1)))+VLOOKUP($CC$2,宝石属性!$B$43:$M$66,COLUMNS(宝石属性!$B$43:I$66),0)*10*VLOOKUP(ROUNDDOWN($CB61,-1),宝石属性!$B$25:$N$41,2,0)*VLOOKUP(ROUNDDOWN($CB61,-1),宝石属性!$B$25:$N$41,3,0)+VLOOKUP($CC$2,职业被动!$B$6:$M$29,COLUMNS(职业被动!$B$6:I$29),0)*$CB61,0)</f>
        <v>609</v>
      </c>
      <c r="CI61" s="9">
        <f>ROUND(属性投放!J$4+装备属性!J$4*IF($CB61&lt;10,1,ROUNDDOWN($CB61,-1))+SUM(属性投放!K$37:K$45)*$CB61+VLOOKUP($CC$2,一级属性!$E$41:$P$64,COLUMNS(一级属性!$E$41:M$64),0)*($CB61+0.25*IF($CB61&lt;10,1,ROUNDDOWN($CB61,-1)))+VLOOKUP($CC$2,宝石属性!$B$43:$M$66,COLUMNS(宝石属性!$B$43:J$66),0)*10*VLOOKUP(ROUNDDOWN($CB61,-1),宝石属性!$B$25:$N$41,2,0)*VLOOKUP(ROUNDDOWN($CB61,-1),宝石属性!$B$25:$N$41,3,0)+VLOOKUP($CC$2,职业被动!$B$6:$M$29,COLUMNS(职业被动!$B$6:J$29),0)*$CB61,0)</f>
        <v>385</v>
      </c>
      <c r="CJ61" s="9">
        <f>ROUND(属性投放!K$4+装备属性!K$4*IF($CB61&lt;10,1,ROUNDDOWN($CB61,-1))+SUM(属性投放!L$37:L$45)*$CB61+VLOOKUP($CC$2,一级属性!$E$41:$P$64,COLUMNS(一级属性!$E$41:N$64),0)*($CB61+0.25*IF($CB61&lt;10,1,ROUNDDOWN($CB61,-1)))+VLOOKUP($CC$2,宝石属性!$B$43:$M$66,COLUMNS(宝石属性!$B$43:K$66),0)*10*VLOOKUP(ROUNDDOWN($CB61,-1),宝石属性!$B$25:$N$41,2,0)*VLOOKUP(ROUNDDOWN($CB61,-1),宝石属性!$B$25:$N$41,3,0)+VLOOKUP($CC$2,职业被动!$B$6:$M$29,COLUMNS(职业被动!$B$6:K$29),0)*$CB61,0)</f>
        <v>199</v>
      </c>
      <c r="CK61" s="9">
        <f>ROUND(属性投放!L$4+装备属性!L$4*IF($CB61&lt;10,1,ROUNDDOWN($CB61,-1))+SUM(属性投放!M$37:M$45)*$CB61+VLOOKUP($CC$2,一级属性!$E$41:$P$64,COLUMNS(一级属性!$E$41:O$64),0)*($CB61+0.25*IF($CB61&lt;10,1,ROUNDDOWN($CB61,-1)))+VLOOKUP($CC$2,宝石属性!$B$43:$M$66,COLUMNS(宝石属性!$B$43:L$66),0)*10*VLOOKUP(ROUNDDOWN($CB61,-1),宝石属性!$B$25:$N$41,2,0)*VLOOKUP(ROUNDDOWN($CB61,-1),宝石属性!$B$25:$N$41,3,0)+VLOOKUP($CC$2,职业被动!$B$6:$M$29,COLUMNS(职业被动!$B$6:L$29),0)*$CB61,0)</f>
        <v>17</v>
      </c>
      <c r="CL61" s="9">
        <f>ROUND(属性投放!M$4+装备属性!M$4*IF($CB61&lt;10,1,ROUNDDOWN($CB61,-1))+SUM(属性投放!N$37:N$45)*$CB61+VLOOKUP($CC$2,一级属性!$E$41:$P$64,COLUMNS(一级属性!$E$41:P$64),0)*($CB61+0.25*IF($CB61&lt;10,1,ROUNDDOWN($CB61,-1)))+VLOOKUP($CC$2,宝石属性!$B$43:$M$66,COLUMNS(宝石属性!$B$43:M$66),0)*10*VLOOKUP(ROUNDDOWN($CB61,-1),宝石属性!$B$25:$N$41,2,0)*VLOOKUP(ROUNDDOWN($CB61,-1),宝石属性!$B$25:$N$41,3,0)+VLOOKUP($CC$2,职业被动!$B$6:$M$29,COLUMNS(职业被动!$B$6:M$29),0)*$CB61,0)</f>
        <v>597</v>
      </c>
      <c r="CM61" s="48">
        <f>属性价值和能力评分!$F$9+ROUND(属性价值和能力评分!$F$38*10,0)*CB61+ROUND((SUM(装备属性!$W$9:$W$14)+属性价值和能力评分!$F$38*1.25+1.4+2.8)*IF(CB61&lt;10,1,ROUNDDOWN(CB61,-1)),0)+15*VLOOKUP(ROUNDDOWN(CB61,-1),宝石属性!$B$26:$D$41,2,0)*6*VLOOKUP(ROUNDDOWN(CB61,-1),宝石属性!$B$26:$D$41,3,0)+(属性价值和能力评分!$F$49*9+属性价值和能力评分!$F$50*2+属性价值和能力评分!$F$53*8/5)*CB61</f>
        <v>10318</v>
      </c>
      <c r="CO61" s="1">
        <v>58</v>
      </c>
      <c r="CP61" s="9">
        <f>ROUND(属性投放!D$4+装备属性!D$4*IF($CO61&lt;10,1,ROUNDDOWN($CO61,-1))+SUM(属性投放!E$37:E$45)*$CO61+VLOOKUP($CP$2,一级属性!$E$41:$P$64,COLUMNS(一级属性!$E$41:G$64),0)*($CO61+0.25*IF($CO61&lt;10,1,ROUNDDOWN($CO61,-1)))+VLOOKUP($CP$2,宝石属性!$B$43:$M$66,COLUMNS(宝石属性!$B$43:D$66),0)*10*VLOOKUP(ROUNDDOWN($CO61,-1),宝石属性!$B$25:$N$41,2,0)*VLOOKUP(ROUNDDOWN($CO61,-1),宝石属性!$B$25:$N$41,3,0)+VLOOKUP($CP$2,职业被动!$B$6:$M$29,COLUMNS(职业被动!$B$6:D$29),0)*$CO61,0)</f>
        <v>2554</v>
      </c>
      <c r="CQ61" s="9">
        <f>ROUND(属性投放!E$4+装备属性!E$4*IF($CO61&lt;10,1,ROUNDDOWN($CO61,-1))+SUM(属性投放!F$37:F$45)*$CO61+VLOOKUP($CP$2,一级属性!$E$41:$P$64,COLUMNS(一级属性!$E$41:H$64),0)*($CO61+0.25*IF($CO61&lt;10,1,ROUNDDOWN($CO61,-1)))+VLOOKUP($CP$2,宝石属性!$B$43:$M$66,COLUMNS(宝石属性!$B$43:E$66),0)*10*VLOOKUP(ROUNDDOWN($CO61,-1),宝石属性!$B$25:$N$41,2,0)*VLOOKUP(ROUNDDOWN($CO61,-1),宝石属性!$B$25:$N$41,3,0)+VLOOKUP($CP$2,职业被动!$B$6:$M$29,COLUMNS(职业被动!$B$6:E$29),0)*$CO61,0)</f>
        <v>3243</v>
      </c>
      <c r="CR61" s="9">
        <f>ROUND(属性投放!F$4+装备属性!F$4*IF($CO61&lt;10,1,ROUNDDOWN($CO61,-1))+SUM(属性投放!G$37:G$45)*$CO61+VLOOKUP($CP$2,一级属性!$E$41:$P$64,COLUMNS(一级属性!$E$41:I$64),0)*($CO61+0.25*IF($CO61&lt;10,1,ROUNDDOWN($CO61,-1)))+VLOOKUP($CP$2,宝石属性!$B$43:$M$66,COLUMNS(宝石属性!$B$43:F$66),0)*10*VLOOKUP(ROUNDDOWN($CO61,-1),宝石属性!$B$25:$N$41,2,0)*VLOOKUP(ROUNDDOWN($CO61,-1),宝石属性!$B$25:$N$41,3,0)+VLOOKUP($CP$2,职业被动!$B$6:$M$29,COLUMNS(职业被动!$B$6:F$29),0)*$CO61,0)</f>
        <v>626</v>
      </c>
      <c r="CS61" s="9">
        <f>ROUND(属性投放!G$4+装备属性!G$4*IF($CO61&lt;10,1,ROUNDDOWN($CO61,-1))+SUM(属性投放!H$37:H$45)*$CO61+VLOOKUP($CP$2,一级属性!$E$41:$P$64,COLUMNS(一级属性!$E$41:J$64),0)*($CO61+0.25*IF($CO61&lt;10,1,ROUNDDOWN($CO61,-1)))+VLOOKUP($CP$2,宝石属性!$B$43:$M$66,COLUMNS(宝石属性!$B$43:G$66),0)*10*VLOOKUP(ROUNDDOWN($CO61,-1),宝石属性!$B$25:$N$41,2,0)*VLOOKUP(ROUNDDOWN($CO61,-1),宝石属性!$B$25:$N$41,3,0)+VLOOKUP($CP$2,职业被动!$B$6:$M$29,COLUMNS(职业被动!$B$6:G$29),0)*$CO61,0)</f>
        <v>501</v>
      </c>
      <c r="CT61" s="9">
        <f>ROUND(属性投放!H$4+装备属性!H$4*IF($CO61&lt;10,1,ROUNDDOWN($CO61,-1))+SUM(属性投放!I$37:I$45)*$CO61+VLOOKUP($CP$2,一级属性!$E$41:$P$64,COLUMNS(一级属性!$E$41:K$64),0)*($CO61+0.25*IF($CO61&lt;10,1,ROUNDDOWN($CO61,-1)))+VLOOKUP($CP$2,宝石属性!$B$43:$M$66,COLUMNS(宝石属性!$B$43:H$66),0)*10*VLOOKUP(ROUNDDOWN($CO61,-1),宝石属性!$B$25:$N$41,2,0)*VLOOKUP(ROUNDDOWN($CO61,-1),宝石属性!$B$25:$N$41,3,0)+VLOOKUP($CP$2,职业被动!$B$6:$M$29,COLUMNS(职业被动!$B$6:H$29),0)*$CO61,0)</f>
        <v>930</v>
      </c>
      <c r="CU61" s="9">
        <f>ROUND(属性投放!I$4+装备属性!I$4*IF($CO61&lt;10,1,ROUNDDOWN($CO61,-1))+SUM(属性投放!J$37:J$45)*$CO61+VLOOKUP($CP$2,一级属性!$E$41:$P$64,COLUMNS(一级属性!$E$41:L$64),0)*($CO61+0.25*IF($CO61&lt;10,1,ROUNDDOWN($CO61,-1)))+VLOOKUP($CP$2,宝石属性!$B$43:$M$66,COLUMNS(宝石属性!$B$43:I$66),0)*10*VLOOKUP(ROUNDDOWN($CO61,-1),宝石属性!$B$25:$N$41,2,0)*VLOOKUP(ROUNDDOWN($CO61,-1),宝石属性!$B$25:$N$41,3,0)+VLOOKUP($CP$2,职业被动!$B$6:$M$29,COLUMNS(职业被动!$B$6:I$29),0)*$CO61,0)</f>
        <v>808</v>
      </c>
      <c r="CV61" s="9">
        <f>ROUND(属性投放!J$4+装备属性!J$4*IF($CO61&lt;10,1,ROUNDDOWN($CO61,-1))+SUM(属性投放!K$37:K$45)*$CO61+VLOOKUP($CP$2,一级属性!$E$41:$P$64,COLUMNS(一级属性!$E$41:M$64),0)*($CO61+0.25*IF($CO61&lt;10,1,ROUNDDOWN($CO61,-1)))+VLOOKUP($CP$2,宝石属性!$B$43:$M$66,COLUMNS(宝石属性!$B$43:J$66),0)*10*VLOOKUP(ROUNDDOWN($CO61,-1),宝石属性!$B$25:$N$41,2,0)*VLOOKUP(ROUNDDOWN($CO61,-1),宝石属性!$B$25:$N$41,3,0)+VLOOKUP($CP$2,职业被动!$B$6:$M$29,COLUMNS(职业被动!$B$6:J$29),0)*$CO61,0)</f>
        <v>315</v>
      </c>
      <c r="CW61" s="9">
        <f>ROUND(属性投放!K$4+装备属性!K$4*IF($CO61&lt;10,1,ROUNDDOWN($CO61,-1))+SUM(属性投放!L$37:L$45)*$CO61+VLOOKUP($CP$2,一级属性!$E$41:$P$64,COLUMNS(一级属性!$E$41:N$64),0)*($CO61+0.25*IF($CO61&lt;10,1,ROUNDDOWN($CO61,-1)))+VLOOKUP($CP$2,宝石属性!$B$43:$M$66,COLUMNS(宝石属性!$B$43:K$66),0)*10*VLOOKUP(ROUNDDOWN($CO61,-1),宝石属性!$B$25:$N$41,2,0)*VLOOKUP(ROUNDDOWN($CO61,-1),宝石属性!$B$25:$N$41,3,0)+VLOOKUP($CP$2,职业被动!$B$6:$M$29,COLUMNS(职业被动!$B$6:K$29),0)*$CO61,0)</f>
        <v>199</v>
      </c>
      <c r="CX61" s="9">
        <f>ROUND(属性投放!L$4+装备属性!L$4*IF($CO61&lt;10,1,ROUNDDOWN($CO61,-1))+SUM(属性投放!M$37:M$45)*$CO61+VLOOKUP($CP$2,一级属性!$E$41:$P$64,COLUMNS(一级属性!$E$41:O$64),0)*($CO61+0.25*IF($CO61&lt;10,1,ROUNDDOWN($CO61,-1)))+VLOOKUP($CP$2,宝石属性!$B$43:$M$66,COLUMNS(宝石属性!$B$43:L$66),0)*10*VLOOKUP(ROUNDDOWN($CO61,-1),宝石属性!$B$25:$N$41,2,0)*VLOOKUP(ROUNDDOWN($CO61,-1),宝石属性!$B$25:$N$41,3,0)+VLOOKUP($CP$2,职业被动!$B$6:$M$29,COLUMNS(职业被动!$B$6:L$29),0)*$CO61,0)</f>
        <v>17</v>
      </c>
      <c r="CY61" s="9">
        <f>ROUND(属性投放!M$4+装备属性!M$4*IF($CO61&lt;10,1,ROUNDDOWN($CO61,-1))+SUM(属性投放!N$37:N$45)*$CO61+VLOOKUP($CP$2,一级属性!$E$41:$P$64,COLUMNS(一级属性!$E$41:P$64),0)*($CO61+0.25*IF($CO61&lt;10,1,ROUNDDOWN($CO61,-1)))+VLOOKUP($CP$2,宝石属性!$B$43:$M$66,COLUMNS(宝石属性!$B$43:M$66),0)*10*VLOOKUP(ROUNDDOWN($CO61,-1),宝石属性!$B$25:$N$41,2,0)*VLOOKUP(ROUNDDOWN($CO61,-1),宝石属性!$B$25:$N$41,3,0)+VLOOKUP($CP$2,职业被动!$B$6:$M$29,COLUMNS(职业被动!$B$6:M$29),0)*$CO61,0)</f>
        <v>597</v>
      </c>
      <c r="CZ61" s="48">
        <f>属性价值和能力评分!$F$9+ROUND(属性价值和能力评分!$F$38*10,0)*CO61+ROUND((SUM(装备属性!$W$9:$W$14)+属性价值和能力评分!$F$38*1.25+1.4+2.8)*IF(CO61&lt;10,1,ROUNDDOWN(CO61,-1)),0)+15*VLOOKUP(ROUNDDOWN(CO61,-1),宝石属性!$B$26:$D$41,2,0)*6*VLOOKUP(ROUNDDOWN(CO61,-1),宝石属性!$B$26:$D$41,3,0)+(属性价值和能力评分!$F$49*9+属性价值和能力评分!$F$50*2+属性价值和能力评分!$F$53*8/5)*CO61</f>
        <v>10318</v>
      </c>
      <c r="DB61" s="1">
        <v>58</v>
      </c>
      <c r="DC61" s="9">
        <f>ROUND(属性投放!D$4+装备属性!D$4*IF($DB61&lt;10,1,ROUNDDOWN($DB61,-1))+SUM(属性投放!E$37:E$45)*$DB61+VLOOKUP($DC$2,一级属性!$E$41:$P$64,COLUMNS(一级属性!$E$41:G$64),0)*($DB61+0.25*IF($DB61&lt;10,1,ROUNDDOWN($DB61,-1)))+VLOOKUP($DC$2,宝石属性!$B$43:$M$66,COLUMNS(宝石属性!$B$43:D$66),0)*10*VLOOKUP(ROUNDDOWN($DB61,-1),宝石属性!$B$25:$N$41,2,0)*VLOOKUP(ROUNDDOWN($DB61,-1),宝石属性!$B$25:$N$41,3,0)+VLOOKUP($DC$2,职业被动!$B$6:$M$29,COLUMNS(职业被动!$B$6:D$29),0)*$DB61,0)</f>
        <v>2960</v>
      </c>
      <c r="DD61" s="9">
        <f>ROUND(属性投放!E$4+装备属性!E$4*IF($DB61&lt;10,1,ROUNDDOWN($DB61,-1))+SUM(属性投放!F$37:F$45)*$DB61+VLOOKUP($DC$2,一级属性!$E$41:$P$64,COLUMNS(一级属性!$E$41:H$64),0)*($DB61+0.25*IF($DB61&lt;10,1,ROUNDDOWN($DB61,-1)))+VLOOKUP($DC$2,宝石属性!$B$43:$M$66,COLUMNS(宝石属性!$B$43:E$66),0)*10*VLOOKUP(ROUNDDOWN($DB61,-1),宝石属性!$B$25:$N$41,2,0)*VLOOKUP(ROUNDDOWN($DB61,-1),宝石属性!$B$25:$N$41,3,0)+VLOOKUP($DC$2,职业被动!$B$6:$M$29,COLUMNS(职业被动!$B$6:E$29),0)*$DB61,0)</f>
        <v>1480</v>
      </c>
      <c r="DE61" s="9">
        <f>ROUND(属性投放!F$4+装备属性!F$4*IF($DB61&lt;10,1,ROUNDDOWN($DB61,-1))+SUM(属性投放!G$37:G$45)*$DB61+VLOOKUP($DC$2,一级属性!$E$41:$P$64,COLUMNS(一级属性!$E$41:I$64),0)*($DB61+0.25*IF($DB61&lt;10,1,ROUNDDOWN($DB61,-1)))+VLOOKUP($DC$2,宝石属性!$B$43:$M$66,COLUMNS(宝石属性!$B$43:F$66),0)*10*VLOOKUP(ROUNDDOWN($DB61,-1),宝石属性!$B$25:$N$41,2,0)*VLOOKUP(ROUNDDOWN($DB61,-1),宝石属性!$B$25:$N$41,3,0)+VLOOKUP($DC$2,职业被动!$B$6:$M$29,COLUMNS(职业被动!$B$6:F$29),0)*$DB61,0)</f>
        <v>626</v>
      </c>
      <c r="DF61" s="9">
        <f>ROUND(属性投放!G$4+装备属性!G$4*IF($DB61&lt;10,1,ROUNDDOWN($DB61,-1))+SUM(属性投放!H$37:H$45)*$DB61+VLOOKUP($DC$2,一级属性!$E$41:$P$64,COLUMNS(一级属性!$E$41:J$64),0)*($DB61+0.25*IF($DB61&lt;10,1,ROUNDDOWN($DB61,-1)))+VLOOKUP($DC$2,宝石属性!$B$43:$M$66,COLUMNS(宝石属性!$B$43:G$66),0)*10*VLOOKUP(ROUNDDOWN($DB61,-1),宝石属性!$B$25:$N$41,2,0)*VLOOKUP(ROUNDDOWN($DB61,-1),宝石属性!$B$25:$N$41,3,0)+VLOOKUP($DC$2,职业被动!$B$6:$M$29,COLUMNS(职业被动!$B$6:G$29),0)*$DB61,0)</f>
        <v>1452</v>
      </c>
      <c r="DG61" s="9">
        <f>ROUND(属性投放!H$4+装备属性!H$4*IF($DB61&lt;10,1,ROUNDDOWN($DB61,-1))+SUM(属性投放!I$37:I$45)*$DB61+VLOOKUP($DC$2,一级属性!$E$41:$P$64,COLUMNS(一级属性!$E$41:K$64),0)*($DB61+0.25*IF($DB61&lt;10,1,ROUNDDOWN($DB61,-1)))+VLOOKUP($DC$2,宝石属性!$B$43:$M$66,COLUMNS(宝石属性!$B$43:H$66),0)*10*VLOOKUP(ROUNDDOWN($DB61,-1),宝石属性!$B$25:$N$41,2,0)*VLOOKUP(ROUNDDOWN($DB61,-1),宝石属性!$B$25:$N$41,3,0)+VLOOKUP($DC$2,职业被动!$B$6:$M$29,COLUMNS(职业被动!$B$6:H$29),0)*$DB61,0)</f>
        <v>401</v>
      </c>
      <c r="DH61" s="9">
        <f>ROUND(属性投放!I$4+装备属性!I$4*IF($DB61&lt;10,1,ROUNDDOWN($DB61,-1))+SUM(属性投放!J$37:J$45)*$DB61+VLOOKUP($DC$2,一级属性!$E$41:$P$64,COLUMNS(一级属性!$E$41:L$64),0)*($DB61+0.25*IF($DB61&lt;10,1,ROUNDDOWN($DB61,-1)))+VLOOKUP($DC$2,宝石属性!$B$43:$M$66,COLUMNS(宝石属性!$B$43:I$66),0)*10*VLOOKUP(ROUNDDOWN($DB61,-1),宝石属性!$B$25:$N$41,2,0)*VLOOKUP(ROUNDDOWN($DB61,-1),宝石属性!$B$25:$N$41,3,0)+VLOOKUP($DC$2,职业被动!$B$6:$M$29,COLUMNS(职业被动!$B$6:I$29),0)*$DB61,0)</f>
        <v>538</v>
      </c>
      <c r="DI61" s="9">
        <f>ROUND(属性投放!J$4+装备属性!J$4*IF($DB61&lt;10,1,ROUNDDOWN($DB61,-1))+SUM(属性投放!K$37:K$45)*$DB61+VLOOKUP($DC$2,一级属性!$E$41:$P$64,COLUMNS(一级属性!$E$41:M$64),0)*($DB61+0.25*IF($DB61&lt;10,1,ROUNDDOWN($DB61,-1)))+VLOOKUP($DC$2,宝石属性!$B$43:$M$66,COLUMNS(宝石属性!$B$43:J$66),0)*10*VLOOKUP(ROUNDDOWN($DB61,-1),宝石属性!$B$25:$N$41,2,0)*VLOOKUP(ROUNDDOWN($DB61,-1),宝石属性!$B$25:$N$41,3,0)+VLOOKUP($DC$2,职业被动!$B$6:$M$29,COLUMNS(职业被动!$B$6:J$29),0)*$DB61,0)</f>
        <v>385</v>
      </c>
      <c r="DJ61" s="9">
        <f>ROUND(属性投放!K$4+装备属性!K$4*IF($DB61&lt;10,1,ROUNDDOWN($DB61,-1))+SUM(属性投放!L$37:L$45)*$DB61+VLOOKUP($DC$2,一级属性!$E$41:$P$64,COLUMNS(一级属性!$E$41:N$64),0)*($DB61+0.25*IF($DB61&lt;10,1,ROUNDDOWN($DB61,-1)))+VLOOKUP($DC$2,宝石属性!$B$43:$M$66,COLUMNS(宝石属性!$B$43:K$66),0)*10*VLOOKUP(ROUNDDOWN($DB61,-1),宝石属性!$B$25:$N$41,2,0)*VLOOKUP(ROUNDDOWN($DB61,-1),宝石属性!$B$25:$N$41,3,0)+VLOOKUP($DC$2,职业被动!$B$6:$M$29,COLUMNS(职业被动!$B$6:K$29),0)*$DB61,0)</f>
        <v>239</v>
      </c>
      <c r="DK61" s="9">
        <f>ROUND(属性投放!L$4+装备属性!L$4*IF($DB61&lt;10,1,ROUNDDOWN($DB61,-1))+SUM(属性投放!M$37:M$45)*$DB61+VLOOKUP($DC$2,一级属性!$E$41:$P$64,COLUMNS(一级属性!$E$41:O$64),0)*($DB61+0.25*IF($DB61&lt;10,1,ROUNDDOWN($DB61,-1)))+VLOOKUP($DC$2,宝石属性!$B$43:$M$66,COLUMNS(宝石属性!$B$43:L$66),0)*10*VLOOKUP(ROUNDDOWN($DB61,-1),宝石属性!$B$25:$N$41,2,0)*VLOOKUP(ROUNDDOWN($DB61,-1),宝石属性!$B$25:$N$41,3,0)+VLOOKUP($DC$2,职业被动!$B$6:$M$29,COLUMNS(职业被动!$B$6:L$29),0)*$DB61,0)</f>
        <v>17</v>
      </c>
      <c r="DL61" s="9">
        <f>ROUND(属性投放!M$4+装备属性!M$4*IF($DB61&lt;10,1,ROUNDDOWN($DB61,-1))+SUM(属性投放!N$37:N$45)*$DB61+VLOOKUP($DC$2,一级属性!$E$41:$P$64,COLUMNS(一级属性!$E$41:P$64),0)*($DB61+0.25*IF($DB61&lt;10,1,ROUNDDOWN($DB61,-1)))+VLOOKUP($DC$2,宝石属性!$B$43:$M$66,COLUMNS(宝石属性!$B$43:M$66),0)*10*VLOOKUP(ROUNDDOWN($DB61,-1),宝石属性!$B$25:$N$41,2,0)*VLOOKUP(ROUNDDOWN($DB61,-1),宝石属性!$B$25:$N$41,3,0)+VLOOKUP($DC$2,职业被动!$B$6:$M$29,COLUMNS(职业被动!$B$6:M$29),0)*$DB61,0)</f>
        <v>597</v>
      </c>
      <c r="DM61" s="48">
        <f>属性价值和能力评分!$F$9+ROUND(属性价值和能力评分!$F$38*10,0)*DB61+ROUND((SUM(装备属性!$W$9:$W$14)+属性价值和能力评分!$F$38*1.25+1.4+2.8)*IF(DB61&lt;10,1,ROUNDDOWN(DB61,-1)),0)+15*VLOOKUP(ROUNDDOWN(DB61,-1),宝石属性!$B$26:$D$41,2,0)*6*VLOOKUP(ROUNDDOWN(DB61,-1),宝石属性!$B$26:$D$41,3,0)+(属性价值和能力评分!$F$49*9+属性价值和能力评分!$F$50*2+属性价值和能力评分!$F$53*8/5)*DB61</f>
        <v>10318</v>
      </c>
      <c r="DO61" s="1">
        <v>58</v>
      </c>
      <c r="DP61" s="9">
        <f>ROUND(属性投放!D$4+装备属性!D$4*IF($DO61&lt;10,1,ROUNDDOWN($DO61,-1))+SUM(属性投放!E$37:E$45)*$DO61+VLOOKUP($DP$2,一级属性!$E$41:$P$64,COLUMNS(一级属性!$E$41:G$64),0)*($DO61+0.25*IF($DO61&lt;10,1,ROUNDDOWN($DO61,-1)))+VLOOKUP($DP$2,宝石属性!$B$43:$M$66,COLUMNS(宝石属性!$B$43:D$66),0)*10*VLOOKUP(ROUNDDOWN($DO61,-1),宝石属性!$B$25:$N$41,2,0)*VLOOKUP(ROUNDDOWN($DO61,-1),宝石属性!$B$25:$N$41,3,0)+VLOOKUP($DP$2,职业被动!$B$6:$M$29,COLUMNS(职业被动!$B$6:D$29),0)*$DO61,0)</f>
        <v>6386</v>
      </c>
      <c r="DQ61" s="9">
        <f>ROUND(属性投放!E$4+装备属性!E$4*IF($DO61&lt;10,1,ROUNDDOWN($DO61,-1))+SUM(属性投放!F$37:F$45)*$DO61+VLOOKUP($DP$2,一级属性!$E$41:$P$64,COLUMNS(一级属性!$E$41:H$64),0)*($DO61+0.25*IF($DO61&lt;10,1,ROUNDDOWN($DO61,-1)))+VLOOKUP($DP$2,宝石属性!$B$43:$M$66,COLUMNS(宝石属性!$B$43:E$66),0)*10*VLOOKUP(ROUNDDOWN($DO61,-1),宝石属性!$B$25:$N$41,2,0)*VLOOKUP(ROUNDDOWN($DO61,-1),宝石属性!$B$25:$N$41,3,0)+VLOOKUP($DP$2,职业被动!$B$6:$M$29,COLUMNS(职业被动!$B$6:E$29),0)*$DO61,0)</f>
        <v>1480</v>
      </c>
      <c r="DR61" s="9">
        <f>ROUND(属性投放!F$4+装备属性!F$4*IF($DO61&lt;10,1,ROUNDDOWN($DO61,-1))+SUM(属性投放!G$37:G$45)*$DO61+VLOOKUP($DP$2,一级属性!$E$41:$P$64,COLUMNS(一级属性!$E$41:I$64),0)*($DO61+0.25*IF($DO61&lt;10,1,ROUNDDOWN($DO61,-1)))+VLOOKUP($DP$2,宝石属性!$B$43:$M$66,COLUMNS(宝石属性!$B$43:F$66),0)*10*VLOOKUP(ROUNDDOWN($DO61,-1),宝石属性!$B$25:$N$41,2,0)*VLOOKUP(ROUNDDOWN($DO61,-1),宝石属性!$B$25:$N$41,3,0)+VLOOKUP($DP$2,职业被动!$B$6:$M$29,COLUMNS(职业被动!$B$6:F$29),0)*$DO61,0)</f>
        <v>626</v>
      </c>
      <c r="DS61" s="9">
        <f>ROUND(属性投放!G$4+装备属性!G$4*IF($DO61&lt;10,1,ROUNDDOWN($DO61,-1))+SUM(属性投放!H$37:H$45)*$DO61+VLOOKUP($DP$2,一级属性!$E$41:$P$64,COLUMNS(一级属性!$E$41:J$64),0)*($DO61+0.25*IF($DO61&lt;10,1,ROUNDDOWN($DO61,-1)))+VLOOKUP($DP$2,宝石属性!$B$43:$M$66,COLUMNS(宝石属性!$B$43:G$66),0)*10*VLOOKUP(ROUNDDOWN($DO61,-1),宝石属性!$B$25:$N$41,2,0)*VLOOKUP(ROUNDDOWN($DO61,-1),宝石属性!$B$25:$N$41,3,0)+VLOOKUP($DP$2,职业被动!$B$6:$M$29,COLUMNS(职业被动!$B$6:G$29),0)*$DO61,0)</f>
        <v>501</v>
      </c>
      <c r="DT61" s="9">
        <f>ROUND(属性投放!H$4+装备属性!H$4*IF($DO61&lt;10,1,ROUNDDOWN($DO61,-1))+SUM(属性投放!I$37:I$45)*$DO61+VLOOKUP($DP$2,一级属性!$E$41:$P$64,COLUMNS(一级属性!$E$41:K$64),0)*($DO61+0.25*IF($DO61&lt;10,1,ROUNDDOWN($DO61,-1)))+VLOOKUP($DP$2,宝石属性!$B$43:$M$66,COLUMNS(宝石属性!$B$43:H$66),0)*10*VLOOKUP(ROUNDDOWN($DO61,-1),宝石属性!$B$25:$N$41,2,0)*VLOOKUP(ROUNDDOWN($DO61,-1),宝石属性!$B$25:$N$41,3,0)+VLOOKUP($DP$2,职业被动!$B$6:$M$29,COLUMNS(职业被动!$B$6:H$29),0)*$DO61,0)</f>
        <v>459</v>
      </c>
      <c r="DU61" s="9">
        <f>ROUND(属性投放!I$4+装备属性!I$4*IF($DO61&lt;10,1,ROUNDDOWN($DO61,-1))+SUM(属性投放!J$37:J$45)*$DO61+VLOOKUP($DP$2,一级属性!$E$41:$P$64,COLUMNS(一级属性!$E$41:L$64),0)*($DO61+0.25*IF($DO61&lt;10,1,ROUNDDOWN($DO61,-1)))+VLOOKUP($DP$2,宝石属性!$B$43:$M$66,COLUMNS(宝石属性!$B$43:I$66),0)*10*VLOOKUP(ROUNDDOWN($DO61,-1),宝石属性!$B$25:$N$41,2,0)*VLOOKUP(ROUNDDOWN($DO61,-1),宝石属性!$B$25:$N$41,3,0)+VLOOKUP($DP$2,职业被动!$B$6:$M$29,COLUMNS(职业被动!$B$6:I$29),0)*$DO61,0)</f>
        <v>538</v>
      </c>
      <c r="DV61" s="9">
        <f>ROUND(属性投放!J$4+装备属性!J$4*IF($DO61&lt;10,1,ROUNDDOWN($DO61,-1))+SUM(属性投放!K$37:K$45)*$DO61+VLOOKUP($DP$2,一级属性!$E$41:$P$64,COLUMNS(一级属性!$E$41:M$64),0)*($DO61+0.25*IF($DO61&lt;10,1,ROUNDDOWN($DO61,-1)))+VLOOKUP($DP$2,宝石属性!$B$43:$M$66,COLUMNS(宝石属性!$B$43:J$66),0)*10*VLOOKUP(ROUNDDOWN($DO61,-1),宝石属性!$B$25:$N$41,2,0)*VLOOKUP(ROUNDDOWN($DO61,-1),宝石属性!$B$25:$N$41,3,0)+VLOOKUP($DP$2,职业被动!$B$6:$M$29,COLUMNS(职业被动!$B$6:J$29),0)*$DO61,0)</f>
        <v>385</v>
      </c>
      <c r="DW61" s="9">
        <f>ROUND(属性投放!K$4+装备属性!K$4*IF($DO61&lt;10,1,ROUNDDOWN($DO61,-1))+SUM(属性投放!L$37:L$45)*$DO61+VLOOKUP($DP$2,一级属性!$E$41:$P$64,COLUMNS(一级属性!$E$41:N$64),0)*($DO61+0.25*IF($DO61&lt;10,1,ROUNDDOWN($DO61,-1)))+VLOOKUP($DP$2,宝石属性!$B$43:$M$66,COLUMNS(宝石属性!$B$43:K$66),0)*10*VLOOKUP(ROUNDDOWN($DO61,-1),宝石属性!$B$25:$N$41,2,0)*VLOOKUP(ROUNDDOWN($DO61,-1),宝石属性!$B$25:$N$41,3,0)+VLOOKUP($DP$2,职业被动!$B$6:$M$29,COLUMNS(职业被动!$B$6:K$29),0)*$DO61,0)</f>
        <v>239</v>
      </c>
      <c r="DX61" s="9">
        <f>ROUND(属性投放!L$4+装备属性!L$4*IF($DO61&lt;10,1,ROUNDDOWN($DO61,-1))+SUM(属性投放!M$37:M$45)*$DO61+VLOOKUP($DP$2,一级属性!$E$41:$P$64,COLUMNS(一级属性!$E$41:O$64),0)*($DO61+0.25*IF($DO61&lt;10,1,ROUNDDOWN($DO61,-1)))+VLOOKUP($DP$2,宝石属性!$B$43:$M$66,COLUMNS(宝石属性!$B$43:L$66),0)*10*VLOOKUP(ROUNDDOWN($DO61,-1),宝石属性!$B$25:$N$41,2,0)*VLOOKUP(ROUNDDOWN($DO61,-1),宝石属性!$B$25:$N$41,3,0)+VLOOKUP($DP$2,职业被动!$B$6:$M$29,COLUMNS(职业被动!$B$6:L$29),0)*$DO61,0)</f>
        <v>17</v>
      </c>
      <c r="DY61" s="9">
        <f>ROUND(属性投放!M$4+装备属性!M$4*IF($DO61&lt;10,1,ROUNDDOWN($DO61,-1))+SUM(属性投放!N$37:N$45)*$DO61+VLOOKUP($DP$2,一级属性!$E$41:$P$64,COLUMNS(一级属性!$E$41:P$64),0)*($DO61+0.25*IF($DO61&lt;10,1,ROUNDDOWN($DO61,-1)))+VLOOKUP($DP$2,宝石属性!$B$43:$M$66,COLUMNS(宝石属性!$B$43:M$66),0)*10*VLOOKUP(ROUNDDOWN($DO61,-1),宝石属性!$B$25:$N$41,2,0)*VLOOKUP(ROUNDDOWN($DO61,-1),宝石属性!$B$25:$N$41,3,0)+VLOOKUP($DP$2,职业被动!$B$6:$M$29,COLUMNS(职业被动!$B$6:M$29),0)*$DO61,0)</f>
        <v>597</v>
      </c>
      <c r="DZ61" s="48">
        <f>属性价值和能力评分!$F$9+ROUND(属性价值和能力评分!$F$38*10,0)*DO61+ROUND((SUM(装备属性!$W$9:$W$14)+属性价值和能力评分!$F$38*1.25+1.4+2.8)*IF(DO61&lt;10,1,ROUNDDOWN(DO61,-1)),0)+15*VLOOKUP(ROUNDDOWN(DO61,-1),宝石属性!$B$26:$D$41,2,0)*6*VLOOKUP(ROUNDDOWN(DO61,-1),宝石属性!$B$26:$D$41,3,0)+(属性价值和能力评分!$F$49*9+属性价值和能力评分!$F$50*2+属性价值和能力评分!$F$53*8/5)*DO61</f>
        <v>10318</v>
      </c>
      <c r="EA61" s="17"/>
      <c r="EB61" s="1">
        <v>58</v>
      </c>
      <c r="EC61" s="1">
        <f>ROUND(CC61/MAX(CE61/10,((CE61*(1+属性投放!$E$8)-CF61+属性投放!$F$8*EB61)*(1+属性投放!$G$8)*(1+属性投放!$H$8))),1)</f>
        <v>2.8</v>
      </c>
      <c r="ED61" s="1">
        <f>ROUND(CP61/MAX(CE61/10,((CE61*(1+属性投放!$E$8)-CS61+属性投放!$F$8*EB61)*(1+属性投放!$G$8)*(1+属性投放!$H$8))),1)</f>
        <v>2.6</v>
      </c>
      <c r="EE61" s="1">
        <f>ROUND(DC61/MAX(CE61/10,((CE61*(1+属性投放!$E$8)-DF61+属性投放!$F$8*EB61)*(1+属性投放!$G$8)*(1+属性投放!$H$8))),1)</f>
        <v>24.6</v>
      </c>
      <c r="EF61" s="1">
        <f>ROUND(DP61/MAX(CE61/10,((CE61*(1+属性投放!$E$8)-DS61+属性投放!$F$8*EB61)*(1+属性投放!$G$8)*(1+属性投放!$H$8))),1)</f>
        <v>6.5</v>
      </c>
      <c r="EH61" s="1">
        <f>ROUND(CC61/MAX(属性投放!$F$9*EB61,((CT61*(1+属性投放!$E$9)-CH61+属性投放!$F$9*EB61)*(1+属性投放!$G$9)*(1+属性投放!$H$9))),1)</f>
        <v>2.5</v>
      </c>
      <c r="EI61" s="1">
        <f>ROUND(CP61/MAX(属性投放!$F$9*EB61,((CT61*(1+属性投放!$E$9)-CU61+属性投放!$F$9*EB61)*(1+属性投放!$G$9)*(1+属性投放!$H$9))),1)</f>
        <v>3.2</v>
      </c>
      <c r="EJ61" s="1">
        <f>ROUND(DC61/MAX(属性投放!$F$9*EB61,((CT61*(1+属性投放!$E$9)-DH61+属性投放!$F$9*EB61)*(1+属性投放!$G$9)*(1+属性投放!$H$9))),1)</f>
        <v>2.7</v>
      </c>
      <c r="EK61" s="1">
        <f>ROUND(DP61/MAX(属性投放!$F$9*EB61,((CT61*(1+属性投放!$E$9)-DU61+属性投放!$F$9*EB61)*(1+属性投放!$G$9)*(1+属性投放!$H$9))),1)</f>
        <v>5.9</v>
      </c>
      <c r="EM61" s="1">
        <f>ROUND(CC61/((BW61*(1+属性投放!$E$10)+属性投放!$F$10*EB61)*(1+属性投放!$G$10)*(1+属性投放!$H$10)),1)</f>
        <v>5.8</v>
      </c>
      <c r="EN61" s="1">
        <f>ROUND(CP61/((BW61*(1+属性投放!$E$10)+属性投放!$F$10*EB61)*(1+属性投放!$G$10)*(1+属性投放!$H$10)),1)</f>
        <v>5.8</v>
      </c>
      <c r="EO61" s="1">
        <f>ROUND(DC61/((BW61*(1+属性投放!$E$10)+属性投放!$F$10*EB61)*(1+属性投放!$G$10)*(1+属性投放!$H$10)),1)</f>
        <v>6.8</v>
      </c>
      <c r="EP61" s="1">
        <f>ROUND(DP61/((BW61*(1+属性投放!$E$10)+属性投放!$F$10*EB61)*(1+属性投放!$G$10)*(1+属性投放!$H$10)),1)</f>
        <v>14.6</v>
      </c>
    </row>
    <row r="62" spans="2:146">
      <c r="B62" s="1">
        <v>59</v>
      </c>
      <c r="C62" s="9">
        <f>ROUND(属性投放!D$4+装备属性!D$4*IF($B62&lt;10,1,ROUNDDOWN($B62,-1))+SUM(属性投放!E$37:E$45)*$B62+VLOOKUP($C$2,一级属性!$E$41:$P$64,COLUMNS(一级属性!$E$41:G$64),0)*($B62+0.25*IF($B62&lt;10,1,ROUNDDOWN($B62,-1)))+VLOOKUP($C$2,宝石属性!$B$43:$M$66,COLUMNS(宝石属性!$B$43:D$66),0)*10*VLOOKUP(ROUNDDOWN($B62,-1),宝石属性!$B$25:$N$41,2,0)*VLOOKUP(ROUNDDOWN($B62,-1),宝石属性!$B$25:$N$41,3,0)+VLOOKUP($C$2,职业被动!$B$6:$M$29,COLUMNS(职业被动!$B$6:D$29),0)*$B62,0)</f>
        <v>3149</v>
      </c>
      <c r="D62" s="9">
        <f>ROUND(属性投放!E$4+装备属性!E$4*IF($B62&lt;10,1,ROUNDDOWN($B62,-1))+SUM(属性投放!F$37:F$38)*$B62+VLOOKUP($C$2,一级属性!$E$67:$P$90,COLUMNS(一级属性!$E$67:H$90),0)*$B62+VLOOKUP($C$2,宝石属性!$B$43:$M$66,COLUMNS(宝石属性!$B$43:E$66),0)*10*VLOOKUP(ROUNDDOWN($B62,-1),宝石属性!$B$25:$N$41,2,0)*VLOOKUP(ROUNDDOWN($B62,-1),宝石属性!$B$25:$N$41,3,0)+VLOOKUP($C$2,职业被动!$B$6:$M$29,COLUMNS(职业被动!$B$6:E$29),0)*$B62,0)</f>
        <v>1495</v>
      </c>
      <c r="E62" s="9">
        <f>ROUND(属性投放!F$4+装备属性!F$4*IF($B62&lt;10,1,ROUNDDOWN($B62,-1))+SUM(属性投放!G$37:G$38)*$B62+VLOOKUP($C$2,一级属性!$E$67:$P$90,COLUMNS(一级属性!$E$67:I$90),0)*$B62+VLOOKUP($C$2,宝石属性!$B$43:$M$66,COLUMNS(宝石属性!$B$43:F$66),0)*10*VLOOKUP(ROUNDDOWN($B62,-1),宝石属性!$B$25:$N$41,2,0)*VLOOKUP(ROUNDDOWN($B62,-1),宝石属性!$B$25:$N$41,3,0)+VLOOKUP($C$2,职业被动!$B$6:$M$29,COLUMNS(职业被动!$B$6:F$29),0)*$B62,0)</f>
        <v>1111</v>
      </c>
      <c r="F62" s="9">
        <f>ROUND(属性投放!G$4+装备属性!G$4*IF($B62&lt;10,1,ROUNDDOWN($B62,-1))+SUM(属性投放!H$37:H$38)*$B62+VLOOKUP($C$2,一级属性!$E$67:$P$90,COLUMNS(一级属性!$E$67:J$90),0)*$B62+VLOOKUP($C$2,宝石属性!$B$43:$M$66,COLUMNS(宝石属性!$B$43:G$66),0)*10*VLOOKUP(ROUNDDOWN($B62,-1),宝石属性!$B$25:$N$41,2,0)*VLOOKUP(ROUNDDOWN($B62,-1),宝石属性!$B$25:$N$41,3,0)+VLOOKUP($C$2,职业被动!$B$6:$M$29,COLUMNS(职业被动!$B$6:G$29),0)*$B62,0)</f>
        <v>563</v>
      </c>
      <c r="G62" s="9">
        <f>ROUND(属性投放!H$4+装备属性!H$4*IF($B62&lt;10,1,ROUNDDOWN($B62,-1))+SUM(属性投放!I$37:I$38)*$B62+VLOOKUP($C$2,一级属性!$E$67:$P$90,COLUMNS(一级属性!$E$67:K$90),0)*$B62+VLOOKUP($C$2,宝石属性!$B$43:$M$66,COLUMNS(宝石属性!$B$43:H$66),0)*10*VLOOKUP(ROUNDDOWN($B62,-1),宝石属性!$B$25:$N$41,2,0)*VLOOKUP(ROUNDDOWN($B62,-1),宝石属性!$B$25:$N$41,3,0)+VLOOKUP($C$2,职业被动!$B$6:$M$29,COLUMNS(职业被动!$B$6:H$29),0)*$B62,0)</f>
        <v>403</v>
      </c>
      <c r="H62" s="9">
        <f>ROUND(属性投放!I$4+装备属性!I$4*IF($B62&lt;10,1,ROUNDDOWN($B62,-1))+SUM(属性投放!J$37:J$38)*$B62+VLOOKUP($C$2,一级属性!$E$67:$P$90,COLUMNS(一级属性!$E$67:L$90),0)*$B62+VLOOKUP($C$2,宝石属性!$B$43:$M$66,COLUMNS(宝石属性!$B$43:I$66),0)*10*VLOOKUP(ROUNDDOWN($B62,-1),宝石属性!$B$25:$N$41,2,0)*VLOOKUP(ROUNDDOWN($B62,-1),宝石属性!$B$25:$N$41,3,0)+VLOOKUP($C$2,职业被动!$B$6:$M$29,COLUMNS(职业被动!$B$6:I$29),0)*$B62,0)</f>
        <v>607</v>
      </c>
      <c r="I62" s="9">
        <f>ROUND(属性投放!J$4+装备属性!J$4*IF($B62&lt;10,1,ROUNDDOWN($B62,-1))+SUM(属性投放!K$37:K$38)*$B62+VLOOKUP($C$2,一级属性!$E$67:$P$90,COLUMNS(一级属性!$E$67:M$90),0)*$B62+VLOOKUP($C$2,宝石属性!$B$43:$M$66,COLUMNS(宝石属性!$B$43:J$66),0)*10*VLOOKUP(ROUNDDOWN($B62,-1),宝石属性!$B$25:$N$41,2,0)*VLOOKUP(ROUNDDOWN($B62,-1),宝石属性!$B$25:$N$41,3,0)+VLOOKUP($C$2,职业被动!$B$6:$M$29,COLUMNS(职业被动!$B$6:J$29),0)*$B62,0)</f>
        <v>392</v>
      </c>
      <c r="J62" s="9">
        <f>ROUND(属性投放!K$4+装备属性!K$4*IF($B62&lt;10,1,ROUNDDOWN($B62,-1))+SUM(属性投放!L$37:L$38)*$B62+VLOOKUP($C$2,一级属性!$E$67:$P$90,COLUMNS(一级属性!$E$67:N$90),0)*$B62+VLOOKUP($C$2,宝石属性!$B$43:$M$66,COLUMNS(宝石属性!$B$43:K$66),0)*10*VLOOKUP(ROUNDDOWN($B62,-1),宝石属性!$B$25:$N$41,2,0)*VLOOKUP(ROUNDDOWN($B62,-1),宝石属性!$B$25:$N$41,3,0)+VLOOKUP($C$2,职业被动!$B$6:$M$29,COLUMNS(职业被动!$B$6:K$29),0)*$B62,0)</f>
        <v>200</v>
      </c>
      <c r="K62" s="9">
        <f>ROUND(属性投放!L$4+装备属性!L$4*IF($B62&lt;10,1,ROUNDDOWN($B62,-1))+SUM(属性投放!M$37:M$38)*$B62+VLOOKUP($C$2,一级属性!$E$67:$P$90,COLUMNS(一级属性!$E$67:O$90),0)*$B62+VLOOKUP($C$2,宝石属性!$B$43:$M$66,COLUMNS(宝石属性!$B$43:L$66),0)*10*VLOOKUP(ROUNDDOWN($B62,-1),宝石属性!$B$25:$N$41,2,0)*VLOOKUP(ROUNDDOWN($B62,-1),宝石属性!$B$25:$N$41,3,0)+VLOOKUP($C$2,职业被动!$B$6:$M$29,COLUMNS(职业被动!$B$6:L$29),0)*$B62,0)</f>
        <v>18</v>
      </c>
      <c r="L62" s="9">
        <f>ROUND(属性投放!M$4+装备属性!M$4*IF($B62&lt;10,1,ROUNDDOWN($B62,-1))+SUM(属性投放!N$37:N$38)*$B62+VLOOKUP($C$2,一级属性!$E$67:$P$90,COLUMNS(一级属性!$E$67:P$90),0)*$B62+VLOOKUP($C$2,宝石属性!$B$43:$M$66,COLUMNS(宝石属性!$B$43:M$66),0)*10*VLOOKUP(ROUNDDOWN($B62,-1),宝石属性!$B$25:$N$41,2,0)*VLOOKUP(ROUNDDOWN($B62,-1),宝石属性!$B$25:$N$41,3,0)+VLOOKUP($C$2,职业被动!$B$6:$M$29,COLUMNS(职业被动!$B$6:M$29),0)*$B62,0)</f>
        <v>628</v>
      </c>
      <c r="M62" s="48">
        <f>属性价值和能力评分!$F$9+ROUND(属性价值和能力评分!$F$38*10,0)*B62+ROUND((SUM(装备属性!$W$9:$W$14)+属性价值和能力评分!$F$38*1.25+1.4+2.8)*IF(B62&lt;10,1,ROUNDDOWN(B62,-1)),0)+15*VLOOKUP(ROUNDDOWN(B62,-1),宝石属性!$B$26:$D$41,2,0)*6*VLOOKUP(ROUNDDOWN(B62,-1),宝石属性!$B$26:$D$41,3,0)+(属性价值和能力评分!$F$49*9+属性价值和能力评分!$F$50*2+属性价值和能力评分!$F$53*8/5)*B62</f>
        <v>10438</v>
      </c>
      <c r="N62" s="20"/>
      <c r="O62" s="1">
        <v>59</v>
      </c>
      <c r="P62" s="9">
        <f>ROUND(属性投放!D$4+装备属性!D$4*IF($O62&lt;10,1,ROUNDDOWN($O62,-1))+SUM(属性投放!E$37:E$45)*$O62+VLOOKUP($P$2,一级属性!$E$41:$P$64,COLUMNS(一级属性!$E$41:G$64),0)*($O62+0.25*IF($O62&lt;10,1,ROUNDDOWN($O62,-1)))+VLOOKUP($P$2,宝石属性!$B$43:$M$66,COLUMNS(宝石属性!$B$43:D$66),0)*10*VLOOKUP(ROUNDDOWN($O62,-1),宝石属性!$B$25:$N$41,2,0)*VLOOKUP(ROUNDDOWN($O62,-1),宝石属性!$B$25:$N$41,3,0)+VLOOKUP($P$2,职业被动!$B$6:$M$29,COLUMNS(职业被动!$B$6:D$29),0)*$O62,0)</f>
        <v>3975</v>
      </c>
      <c r="Q62" s="9">
        <f>ROUND(属性投放!E$4+装备属性!E$4*IF($O62&lt;10,1,ROUNDDOWN($O62,-1))+SUM(属性投放!F$37:F$45)*$O62+VLOOKUP($P$2,一级属性!$E$41:$P$64,COLUMNS(一级属性!$E$41:H$64),0)*($O62+0.25*IF($O62&lt;10,1,ROUNDDOWN($O62,-1)))+VLOOKUP($P$2,宝石属性!$B$43:$M$66,COLUMNS(宝石属性!$B$43:E$66),0)*10*VLOOKUP(ROUNDDOWN($O62,-1),宝石属性!$B$25:$N$41,2,0)*VLOOKUP(ROUNDDOWN($O62,-1),宝石属性!$B$25:$N$41,3,0)+VLOOKUP($P$2,职业被动!$B$6:$M$29,COLUMNS(职业被动!$B$6:E$29),0)*$O62,0)</f>
        <v>2568</v>
      </c>
      <c r="R62" s="9">
        <f>ROUND(属性投放!F$4+装备属性!F$4*IF($O62&lt;10,1,ROUNDDOWN($O62,-1))+SUM(属性投放!G$37:G$45)*$O62+VLOOKUP($P$2,一级属性!$E$41:$P$64,COLUMNS(一级属性!$E$41:I$64),0)*($O62+0.25*IF($O62&lt;10,1,ROUNDDOWN($O62,-1)))+VLOOKUP($P$2,宝石属性!$B$43:$M$66,COLUMNS(宝石属性!$B$43:F$66),0)*10*VLOOKUP(ROUNDDOWN($O62,-1),宝石属性!$B$25:$N$41,2,0)*VLOOKUP(ROUNDDOWN($O62,-1),宝石属性!$B$25:$N$41,3,0)+VLOOKUP($P$2,职业被动!$B$6:$M$29,COLUMNS(职业被动!$B$6:F$29),0)*$O62,0)</f>
        <v>628</v>
      </c>
      <c r="S62" s="9">
        <f>ROUND(属性投放!G$4+装备属性!G$4*IF($O62&lt;10,1,ROUNDDOWN($O62,-1))+SUM(属性投放!H$37:H$45)*$O62+VLOOKUP($P$2,一级属性!$E$41:$P$64,COLUMNS(一级属性!$E$41:J$64),0)*($O62+0.25*IF($O62&lt;10,1,ROUNDDOWN($O62,-1)))+VLOOKUP($P$2,宝石属性!$B$43:$M$66,COLUMNS(宝石属性!$B$43:G$66),0)*10*VLOOKUP(ROUNDDOWN($O62,-1),宝石属性!$B$25:$N$41,2,0)*VLOOKUP(ROUNDDOWN($O62,-1),宝石属性!$B$25:$N$41,3,0)+VLOOKUP($P$2,职业被动!$B$6:$M$29,COLUMNS(职业被动!$B$6:G$29),0)*$O62,0)</f>
        <v>504</v>
      </c>
      <c r="T62" s="9">
        <f>ROUND(属性投放!H$4+装备属性!H$4*IF($O62&lt;10,1,ROUNDDOWN($O62,-1))+SUM(属性投放!I$37:I$45)*$O62+VLOOKUP($P$2,一级属性!$E$41:$P$64,COLUMNS(一级属性!$E$41:K$64),0)*($O62+0.25*IF($O62&lt;10,1,ROUNDDOWN($O62,-1)))+VLOOKUP($P$2,宝石属性!$B$43:$M$66,COLUMNS(宝石属性!$B$43:H$66),0)*10*VLOOKUP(ROUNDDOWN($O62,-1),宝石属性!$B$25:$N$41,2,0)*VLOOKUP(ROUNDDOWN($O62,-1),宝石属性!$B$25:$N$41,3,0)+VLOOKUP($P$2,职业被动!$B$6:$M$29,COLUMNS(职业被动!$B$6:H$29),0)*$O62,0)</f>
        <v>677</v>
      </c>
      <c r="U62" s="9">
        <f>ROUND(属性投放!I$4+装备属性!I$4*IF($O62&lt;10,1,ROUNDDOWN($O62,-1))+SUM(属性投放!J$37:J$45)*$O62+VLOOKUP($P$2,一级属性!$E$41:$P$64,COLUMNS(一级属性!$E$41:L$64),0)*($O62+0.25*IF($O62&lt;10,1,ROUNDDOWN($O62,-1)))+VLOOKUP($P$2,宝石属性!$B$43:$M$66,COLUMNS(宝石属性!$B$43:I$66),0)*10*VLOOKUP(ROUNDDOWN($O62,-1),宝石属性!$B$25:$N$41,2,0)*VLOOKUP(ROUNDDOWN($O62,-1),宝石属性!$B$25:$N$41,3,0)+VLOOKUP($P$2,职业被动!$B$6:$M$29,COLUMNS(职业被动!$B$6:I$29),0)*$O62,0)</f>
        <v>644</v>
      </c>
      <c r="V62" s="9">
        <f>ROUND(属性投放!J$4+装备属性!J$4*IF($O62&lt;10,1,ROUNDDOWN($O62,-1))+SUM(属性投放!K$37:K$45)*$O62+VLOOKUP($P$2,一级属性!$E$41:$P$64,COLUMNS(一级属性!$E$41:M$64),0)*($O62+0.25*IF($O62&lt;10,1,ROUNDDOWN($O62,-1)))+VLOOKUP($P$2,宝石属性!$B$43:$M$66,COLUMNS(宝石属性!$B$43:J$66),0)*10*VLOOKUP(ROUNDDOWN($O62,-1),宝石属性!$B$25:$N$41,2,0)*VLOOKUP(ROUNDDOWN($O62,-1),宝石属性!$B$25:$N$41,3,0)+VLOOKUP($P$2,职业被动!$B$6:$M$29,COLUMNS(职业被动!$B$6:J$29),0)*$O62,0)</f>
        <v>439</v>
      </c>
      <c r="W62" s="9">
        <f>ROUND(属性投放!K$4+装备属性!K$4*IF($O62&lt;10,1,ROUNDDOWN($O62,-1))+SUM(属性投放!L$37:L$45)*$O62+VLOOKUP($P$2,一级属性!$E$41:$P$64,COLUMNS(一级属性!$E$41:N$64),0)*($O62+0.25*IF($O62&lt;10,1,ROUNDDOWN($O62,-1)))+VLOOKUP($P$2,宝石属性!$B$43:$M$66,COLUMNS(宝石属性!$B$43:K$66),0)*10*VLOOKUP(ROUNDDOWN($O62,-1),宝石属性!$B$25:$N$41,2,0)*VLOOKUP(ROUNDDOWN($O62,-1),宝石属性!$B$25:$N$41,3,0)+VLOOKUP($P$2,职业被动!$B$6:$M$29,COLUMNS(职业被动!$B$6:K$29),0)*$O62,0)</f>
        <v>240</v>
      </c>
      <c r="X62" s="9">
        <f>ROUND(属性投放!L$4+装备属性!L$4*IF($O62&lt;10,1,ROUNDDOWN($O62,-1))+SUM(属性投放!M$37:M$45)*$O62+VLOOKUP($P$2,一级属性!$E$41:$P$64,COLUMNS(一级属性!$E$41:O$64),0)*($O62+0.25*IF($O62&lt;10,1,ROUNDDOWN($O62,-1)))+VLOOKUP($P$2,宝石属性!$B$43:$M$66,COLUMNS(宝石属性!$B$43:L$66),0)*10*VLOOKUP(ROUNDDOWN($O62,-1),宝石属性!$B$25:$N$41,2,0)*VLOOKUP(ROUNDDOWN($O62,-1),宝石属性!$B$25:$N$41,3,0)+VLOOKUP($P$2,职业被动!$B$6:$M$29,COLUMNS(职业被动!$B$6:L$29),0)*$O62,0)</f>
        <v>18</v>
      </c>
      <c r="Y62" s="9">
        <f>ROUND(属性投放!M$4+装备属性!M$4*IF($O62&lt;10,1,ROUNDDOWN($O62,-1))+SUM(属性投放!N$37:N$45)*$O62+VLOOKUP($P$2,一级属性!$E$41:$P$64,COLUMNS(一级属性!$E$41:P$64),0)*($O62+0.25*IF($O62&lt;10,1,ROUNDDOWN($O62,-1)))+VLOOKUP($P$2,宝石属性!$B$43:$M$66,COLUMNS(宝石属性!$B$43:M$66),0)*10*VLOOKUP(ROUNDDOWN($O62,-1),宝石属性!$B$25:$N$41,2,0)*VLOOKUP(ROUNDDOWN($O62,-1),宝石属性!$B$25:$N$41,3,0)+VLOOKUP($P$2,职业被动!$B$6:$M$29,COLUMNS(职业被动!$B$6:M$29),0)*$O62,0)</f>
        <v>628</v>
      </c>
      <c r="Z62" s="48">
        <f>属性价值和能力评分!$F$9+ROUND(属性价值和能力评分!$F$38*10,0)*O62+ROUND((SUM(装备属性!$W$9:$W$14)+属性价值和能力评分!$F$38*1.25+1.4+2.8)*IF(O62&lt;10,1,ROUNDDOWN(O62,-1)),0)+15*VLOOKUP(ROUNDDOWN(O62,-1),宝石属性!$B$26:$D$41,2,0)*6*VLOOKUP(ROUNDDOWN(O62,-1),宝石属性!$B$26:$D$41,3,0)+(属性价值和能力评分!$F$49*9+属性价值和能力评分!$F$50*2+属性价值和能力评分!$F$53*8/5)*O62</f>
        <v>10438</v>
      </c>
      <c r="AB62" s="1">
        <v>59</v>
      </c>
      <c r="AC62" s="9">
        <f>ROUND(属性投放!D$4+装备属性!D$4*IF($AB62&lt;10,1,ROUNDDOWN($AB62,-1))+SUM(属性投放!E$37:E$45)*$AB62+VLOOKUP($AC$2,一级属性!$E$41:$P$64,COLUMNS(一级属性!$E$41:G$64),0)*($AB62+0.25*IF($AB62&lt;10,1,ROUNDDOWN($AB62,-1)))+VLOOKUP($AC$2,宝石属性!$B$43:$M$66,COLUMNS(宝石属性!$B$43:D$66),0)*10*VLOOKUP(ROUNDDOWN($AB62,-1),宝石属性!$B$25:$N$41,2,0)*VLOOKUP(ROUNDDOWN($AB62,-1),宝石属性!$B$25:$N$41,3,0)+VLOOKUP($AC$2,职业被动!$B$6:$M$29,COLUMNS(职业被动!$B$6:D$29),0)*$AB62,0)</f>
        <v>3562</v>
      </c>
      <c r="AD62" s="9">
        <f>ROUND(属性投放!E$4+装备属性!E$4*IF($AB62&lt;10,1,ROUNDDOWN($AB62,-1))+SUM(属性投放!F$37:F$45)*$AB62+VLOOKUP($AC$2,一级属性!$E$41:$P$64,COLUMNS(一级属性!$E$41:H$64),0)*($AB62+0.25*IF($AB62&lt;10,1,ROUNDDOWN($AB62,-1)))+VLOOKUP($AC$2,宝石属性!$B$43:$M$66,COLUMNS(宝石属性!$B$43:E$66),0)*10*VLOOKUP(ROUNDDOWN($AB62,-1),宝石属性!$B$25:$N$41,2,0)*VLOOKUP(ROUNDDOWN($AB62,-1),宝石属性!$B$25:$N$41,3,0)+VLOOKUP($AC$2,职业被动!$B$6:$M$29,COLUMNS(职业被动!$B$6:E$29),0)*$AB62,0)</f>
        <v>1495</v>
      </c>
      <c r="AE62" s="9">
        <f>ROUND(属性投放!F$4+装备属性!F$4*IF($AB62&lt;10,1,ROUNDDOWN($AB62,-1))+SUM(属性投放!G$37:G$45)*$AB62+VLOOKUP($AC$2,一级属性!$E$41:$P$64,COLUMNS(一级属性!$E$41:I$64),0)*($AB62+0.25*IF($AB62&lt;10,1,ROUNDDOWN($AB62,-1)))+VLOOKUP($AC$2,宝石属性!$B$43:$M$66,COLUMNS(宝石属性!$B$43:F$66),0)*10*VLOOKUP(ROUNDDOWN($AB62,-1),宝石属性!$B$25:$N$41,2,0)*VLOOKUP(ROUNDDOWN($AB62,-1),宝石属性!$B$25:$N$41,3,0)+VLOOKUP($AC$2,职业被动!$B$6:$M$29,COLUMNS(职业被动!$B$6:F$29),0)*$AB62,0)</f>
        <v>954</v>
      </c>
      <c r="AF62" s="9">
        <f>ROUND(属性投放!G$4+装备属性!G$4*IF($AB62&lt;10,1,ROUNDDOWN($AB62,-1))+SUM(属性投放!H$37:H$45)*$AB62+VLOOKUP($AC$2,一级属性!$E$41:$P$64,COLUMNS(一级属性!$E$41:J$64),0)*($AB62+0.25*IF($AB62&lt;10,1,ROUNDDOWN($AB62,-1)))+VLOOKUP($AC$2,宝石属性!$B$43:$M$66,COLUMNS(宝石属性!$B$43:G$66),0)*10*VLOOKUP(ROUNDDOWN($AB62,-1),宝石属性!$B$25:$N$41,2,0)*VLOOKUP(ROUNDDOWN($AB62,-1),宝石属性!$B$25:$N$41,3,0)+VLOOKUP($AC$2,职业被动!$B$6:$M$29,COLUMNS(职业被动!$B$6:G$29),0)*$AB62,0)</f>
        <v>622</v>
      </c>
      <c r="AG62" s="9">
        <f>ROUND(属性投放!H$4+装备属性!H$4*IF($AB62&lt;10,1,ROUNDDOWN($AB62,-1))+SUM(属性投放!I$37:I$45)*$AB62+VLOOKUP($AC$2,一级属性!$E$41:$P$64,COLUMNS(一级属性!$E$41:K$64),0)*($AB62+0.25*IF($AB62&lt;10,1,ROUNDDOWN($AB62,-1)))+VLOOKUP($AC$2,宝石属性!$B$43:$M$66,COLUMNS(宝石属性!$B$43:H$66),0)*10*VLOOKUP(ROUNDDOWN($AB62,-1),宝石属性!$B$25:$N$41,2,0)*VLOOKUP(ROUNDDOWN($AB62,-1),宝石属性!$B$25:$N$41,3,0)+VLOOKUP($AC$2,职业被动!$B$6:$M$29,COLUMNS(职业被动!$B$6:H$29),0)*$AB62,0)</f>
        <v>403</v>
      </c>
      <c r="AH62" s="9">
        <f>ROUND(属性投放!I$4+装备属性!I$4*IF($AB62&lt;10,1,ROUNDDOWN($AB62,-1))+SUM(属性投放!J$37:J$45)*$AB62+VLOOKUP($AC$2,一级属性!$E$41:$P$64,COLUMNS(一级属性!$E$41:L$64),0)*($AB62+0.25*IF($AB62&lt;10,1,ROUNDDOWN($AB62,-1)))+VLOOKUP($AC$2,宝石属性!$B$43:$M$66,COLUMNS(宝石属性!$B$43:I$66),0)*10*VLOOKUP(ROUNDDOWN($AB62,-1),宝石属性!$B$25:$N$41,2,0)*VLOOKUP(ROUNDDOWN($AB62,-1),宝石属性!$B$25:$N$41,3,0)+VLOOKUP($AC$2,职业被动!$B$6:$M$29,COLUMNS(职业被动!$B$6:I$29),0)*$AB62,0)</f>
        <v>601</v>
      </c>
      <c r="AI62" s="9">
        <f>ROUND(属性投放!J$4+装备属性!J$4*IF($AB62&lt;10,1,ROUNDDOWN($AB62,-1))+SUM(属性投放!K$37:K$45)*$AB62+VLOOKUP($AC$2,一级属性!$E$41:$P$64,COLUMNS(一级属性!$E$41:M$64),0)*($AB62+0.25*IF($AB62&lt;10,1,ROUNDDOWN($AB62,-1)))+VLOOKUP($AC$2,宝石属性!$B$43:$M$66,COLUMNS(宝石属性!$B$43:J$66),0)*10*VLOOKUP(ROUNDDOWN($AB62,-1),宝石属性!$B$25:$N$41,2,0)*VLOOKUP(ROUNDDOWN($AB62,-1),宝石属性!$B$25:$N$41,3,0)+VLOOKUP($AC$2,职业被动!$B$6:$M$29,COLUMNS(职业被动!$B$6:J$29),0)*$AB62,0)</f>
        <v>389</v>
      </c>
      <c r="AJ62" s="9">
        <f>ROUND(属性投放!K$4+装备属性!K$4*IF($AB62&lt;10,1,ROUNDDOWN($AB62,-1))+SUM(属性投放!L$37:L$45)*$AB62+VLOOKUP($AC$2,一级属性!$E$41:$P$64,COLUMNS(一级属性!$E$41:N$64),0)*($AB62+0.25*IF($AB62&lt;10,1,ROUNDDOWN($AB62,-1)))+VLOOKUP($AC$2,宝石属性!$B$43:$M$66,COLUMNS(宝石属性!$B$43:K$66),0)*10*VLOOKUP(ROUNDDOWN($AB62,-1),宝石属性!$B$25:$N$41,2,0)*VLOOKUP(ROUNDDOWN($AB62,-1),宝石属性!$B$25:$N$41,3,0)+VLOOKUP($AC$2,职业被动!$B$6:$M$29,COLUMNS(职业被动!$B$6:K$29),0)*$AB62,0)</f>
        <v>200</v>
      </c>
      <c r="AK62" s="9">
        <f>ROUND(属性投放!L$4+装备属性!L$4*IF($AB62&lt;10,1,ROUNDDOWN($AB62,-1))+SUM(属性投放!M$37:M$45)*$AB62+VLOOKUP($AC$2,一级属性!$E$41:$P$64,COLUMNS(一级属性!$E$41:O$64),0)*($AB62+0.25*IF($AB62&lt;10,1,ROUNDDOWN($AB62,-1)))+VLOOKUP($AC$2,宝石属性!$B$43:$M$66,COLUMNS(宝石属性!$B$43:L$66),0)*10*VLOOKUP(ROUNDDOWN($AB62,-1),宝石属性!$B$25:$N$41,2,0)*VLOOKUP(ROUNDDOWN($AB62,-1),宝石属性!$B$25:$N$41,3,0)+VLOOKUP($AC$2,职业被动!$B$6:$M$29,COLUMNS(职业被动!$B$6:L$29),0)*$AB62,0)</f>
        <v>18</v>
      </c>
      <c r="AL62" s="9">
        <f>ROUND(属性投放!M$4+装备属性!M$4*IF($AB62&lt;10,1,ROUNDDOWN($AB62,-1))+SUM(属性投放!N$37:N$45)*$AB62+VLOOKUP($AC$2,一级属性!$E$41:$P$64,COLUMNS(一级属性!$E$41:P$64),0)*($AB62+0.25*IF($AB62&lt;10,1,ROUNDDOWN($AB62,-1)))+VLOOKUP($AC$2,宝石属性!$B$43:$M$66,COLUMNS(宝石属性!$B$43:M$66),0)*10*VLOOKUP(ROUNDDOWN($AB62,-1),宝石属性!$B$25:$N$41,2,0)*VLOOKUP(ROUNDDOWN($AB62,-1),宝石属性!$B$25:$N$41,3,0)+VLOOKUP($AC$2,职业被动!$B$6:$M$29,COLUMNS(职业被动!$B$6:M$29),0)*$AB62,0)</f>
        <v>628</v>
      </c>
      <c r="AM62" s="48">
        <f>属性价值和能力评分!$F$9+ROUND(属性价值和能力评分!$F$38*10,0)*AB62+ROUND((SUM(装备属性!$W$9:$W$14)+属性价值和能力评分!$F$38*1.25+1.4+2.8)*IF(AB62&lt;10,1,ROUNDDOWN(AB62,-1)),0)+15*VLOOKUP(ROUNDDOWN(AB62,-1),宝石属性!$B$26:$D$41,2,0)*6*VLOOKUP(ROUNDDOWN(AB62,-1),宝石属性!$B$26:$D$41,3,0)+(属性价值和能力评分!$F$49*9+属性价值和能力评分!$F$50*2+属性价值和能力评分!$F$53*8/5)*AB62</f>
        <v>10438</v>
      </c>
      <c r="AO62" s="1">
        <v>59</v>
      </c>
      <c r="AP62" s="9">
        <f>ROUND(属性投放!D$4+装备属性!D$4*IF($AO62&lt;10,1,ROUNDDOWN($AO62,-1))+SUM(属性投放!E$37:E$45)*$AO62+VLOOKUP($AP$2,一级属性!$E$41:$P$64,COLUMNS(一级属性!$E$41:G$64),0)*($AO62+0.25*IF($AO62&lt;10,1,ROUNDDOWN($AO62,-1)))+VLOOKUP($AP$2,宝石属性!$B$43:$M$66,COLUMNS(宝石属性!$B$43:D$66),0)*10*VLOOKUP(ROUNDDOWN($AO62,-1),宝石属性!$B$25:$N$41,2,0)*VLOOKUP(ROUNDDOWN($AO62,-1),宝石属性!$B$25:$N$41,3,0)+VLOOKUP($AP$2,职业被动!$B$6:$M$29,COLUMNS(职业被动!$B$6:D$29),0)*$AO62,0)</f>
        <v>3562</v>
      </c>
      <c r="AQ62" s="9">
        <f>ROUND(属性投放!E$4+装备属性!E$4*IF($AO62&lt;10,1,ROUNDDOWN($AO62,-1))+SUM(属性投放!F$37:F$45)*$AO62+VLOOKUP($AP$2,一级属性!$E$41:$P$64,COLUMNS(一级属性!$E$41:H$64),0)*($AO62+0.25*IF($AO62&lt;10,1,ROUNDDOWN($AO62,-1)))+VLOOKUP($AP$2,宝石属性!$B$43:$M$66,COLUMNS(宝石属性!$B$43:E$66),0)*10*VLOOKUP(ROUNDDOWN($AO62,-1),宝石属性!$B$25:$N$41,2,0)*VLOOKUP(ROUNDDOWN($AO62,-1),宝石属性!$B$25:$N$41,3,0)+VLOOKUP($AP$2,职业被动!$B$6:$M$29,COLUMNS(职业被动!$B$6:E$29),0)*$AO62,0)</f>
        <v>2568</v>
      </c>
      <c r="AR62" s="9">
        <f>ROUND(属性投放!F$4+装备属性!F$4*IF($AO62&lt;10,1,ROUNDDOWN($AO62,-1))+SUM(属性投放!G$37:G$45)*$AO62+VLOOKUP($AP$2,一级属性!$E$41:$P$64,COLUMNS(一级属性!$E$41:I$64),0)*($AO62+0.25*IF($AO62&lt;10,1,ROUNDDOWN($AO62,-1)))+VLOOKUP($AP$2,宝石属性!$B$43:$M$66,COLUMNS(宝石属性!$B$43:F$66),0)*10*VLOOKUP(ROUNDDOWN($AO62,-1),宝石属性!$B$25:$N$41,2,0)*VLOOKUP(ROUNDDOWN($AO62,-1),宝石属性!$B$25:$N$41,3,0)+VLOOKUP($AP$2,职业被动!$B$6:$M$29,COLUMNS(职业被动!$B$6:F$29),0)*$AO62,0)</f>
        <v>628</v>
      </c>
      <c r="AS62" s="9">
        <f>ROUND(属性投放!G$4+装备属性!G$4*IF($AO62&lt;10,1,ROUNDDOWN($AO62,-1))+SUM(属性投放!H$37:H$45)*$AO62+VLOOKUP($AP$2,一级属性!$E$41:$P$64,COLUMNS(一级属性!$E$41:J$64),0)*($AO62+0.25*IF($AO62&lt;10,1,ROUNDDOWN($AO62,-1)))+VLOOKUP($AP$2,宝石属性!$B$43:$M$66,COLUMNS(宝石属性!$B$43:G$66),0)*10*VLOOKUP(ROUNDDOWN($AO62,-1),宝石属性!$B$25:$N$41,2,0)*VLOOKUP(ROUNDDOWN($AO62,-1),宝石属性!$B$25:$N$41,3,0)+VLOOKUP($AP$2,职业被动!$B$6:$M$29,COLUMNS(职业被动!$B$6:G$29),0)*$AO62,0)</f>
        <v>504</v>
      </c>
      <c r="AT62" s="9">
        <f>ROUND(属性投放!H$4+装备属性!H$4*IF($AO62&lt;10,1,ROUNDDOWN($AO62,-1))+SUM(属性投放!I$37:I$45)*$AO62+VLOOKUP($AP$2,一级属性!$E$41:$P$64,COLUMNS(一级属性!$E$41:K$64),0)*($AO62+0.25*IF($AO62&lt;10,1,ROUNDDOWN($AO62,-1)))+VLOOKUP($AP$2,宝石属性!$B$43:$M$66,COLUMNS(宝石属性!$B$43:H$66),0)*10*VLOOKUP(ROUNDDOWN($AO62,-1),宝石属性!$B$25:$N$41,2,0)*VLOOKUP(ROUNDDOWN($AO62,-1),宝石属性!$B$25:$N$41,3,0)+VLOOKUP($AP$2,职业被动!$B$6:$M$29,COLUMNS(职业被动!$B$6:H$29),0)*$AO62,0)</f>
        <v>618</v>
      </c>
      <c r="AU62" s="9">
        <f>ROUND(属性投放!I$4+装备属性!I$4*IF($AO62&lt;10,1,ROUNDDOWN($AO62,-1))+SUM(属性投放!J$37:J$45)*$AO62+VLOOKUP($AP$2,一级属性!$E$41:$P$64,COLUMNS(一级属性!$E$41:L$64),0)*($AO62+0.25*IF($AO62&lt;10,1,ROUNDDOWN($AO62,-1)))+VLOOKUP($AP$2,宝石属性!$B$43:$M$66,COLUMNS(宝石属性!$B$43:I$66),0)*10*VLOOKUP(ROUNDDOWN($AO62,-1),宝石属性!$B$25:$N$41,2,0)*VLOOKUP(ROUNDDOWN($AO62,-1),宝石属性!$B$25:$N$41,3,0)+VLOOKUP($AP$2,职业被动!$B$6:$M$29,COLUMNS(职业被动!$B$6:I$29),0)*$AO62,0)</f>
        <v>644</v>
      </c>
      <c r="AV62" s="9">
        <f>ROUND(属性投放!J$4+装备属性!J$4*IF($AO62&lt;10,1,ROUNDDOWN($AO62,-1))+SUM(属性投放!K$37:K$45)*$AO62+VLOOKUP($AP$2,一级属性!$E$41:$P$64,COLUMNS(一级属性!$E$41:M$64),0)*($AO62+0.25*IF($AO62&lt;10,1,ROUNDDOWN($AO62,-1)))+VLOOKUP($AP$2,宝石属性!$B$43:$M$66,COLUMNS(宝石属性!$B$43:J$66),0)*10*VLOOKUP(ROUNDDOWN($AO62,-1),宝石属性!$B$25:$N$41,2,0)*VLOOKUP(ROUNDDOWN($AO62,-1),宝石属性!$B$25:$N$41,3,0)+VLOOKUP($AP$2,职业被动!$B$6:$M$29,COLUMNS(职业被动!$B$6:J$29),0)*$AO62,0)</f>
        <v>439</v>
      </c>
      <c r="AW62" s="9">
        <f>ROUND(属性投放!K$4+装备属性!K$4*IF($AO62&lt;10,1,ROUNDDOWN($AO62,-1))+SUM(属性投放!L$37:L$45)*$AO62+VLOOKUP($AP$2,一级属性!$E$41:$P$64,COLUMNS(一级属性!$E$41:N$64),0)*($AO62+0.25*IF($AO62&lt;10,1,ROUNDDOWN($AO62,-1)))+VLOOKUP($AP$2,宝石属性!$B$43:$M$66,COLUMNS(宝石属性!$B$43:K$66),0)*10*VLOOKUP(ROUNDDOWN($AO62,-1),宝石属性!$B$25:$N$41,2,0)*VLOOKUP(ROUNDDOWN($AO62,-1),宝石属性!$B$25:$N$41,3,0)+VLOOKUP($AP$2,职业被动!$B$6:$M$29,COLUMNS(职业被动!$B$6:K$29),0)*$AO62,0)</f>
        <v>200</v>
      </c>
      <c r="AX62" s="9">
        <f>ROUND(属性投放!L$4+装备属性!L$4*IF($AO62&lt;10,1,ROUNDDOWN($AO62,-1))+SUM(属性投放!M$37:M$45)*$AO62+VLOOKUP($AP$2,一级属性!$E$41:$P$64,COLUMNS(一级属性!$E$41:O$64),0)*($AO62+0.25*IF($AO62&lt;10,1,ROUNDDOWN($AO62,-1)))+VLOOKUP($AP$2,宝石属性!$B$43:$M$66,COLUMNS(宝石属性!$B$43:L$66),0)*10*VLOOKUP(ROUNDDOWN($AO62,-1),宝石属性!$B$25:$N$41,2,0)*VLOOKUP(ROUNDDOWN($AO62,-1),宝石属性!$B$25:$N$41,3,0)+VLOOKUP($AP$2,职业被动!$B$6:$M$29,COLUMNS(职业被动!$B$6:L$29),0)*$AO62,0)</f>
        <v>623</v>
      </c>
      <c r="AY62" s="9">
        <f>ROUND(属性投放!M$4+装备属性!M$4*IF($AO62&lt;10,1,ROUNDDOWN($AO62,-1))+SUM(属性投放!N$37:N$45)*$AO62+VLOOKUP($AP$2,一级属性!$E$41:$P$64,COLUMNS(一级属性!$E$41:P$64),0)*($AO62+0.25*IF($AO62&lt;10,1,ROUNDDOWN($AO62,-1)))+VLOOKUP($AP$2,宝石属性!$B$43:$M$66,COLUMNS(宝石属性!$B$43:M$66),0)*10*VLOOKUP(ROUNDDOWN($AO62,-1),宝石属性!$B$25:$N$41,2,0)*VLOOKUP(ROUNDDOWN($AO62,-1),宝石属性!$B$25:$N$41,3,0)+VLOOKUP($AP$2,职业被动!$B$6:$M$29,COLUMNS(职业被动!$B$6:M$29),0)*$AO62,0)</f>
        <v>628</v>
      </c>
      <c r="AZ62" s="48">
        <f>属性价值和能力评分!$F$9+ROUND(属性价值和能力评分!$F$38*10,0)*AO62+ROUND((SUM(装备属性!$W$9:$W$14)+属性价值和能力评分!$F$38*1.25+1.4+2.8)*IF(AO62&lt;10,1,ROUNDDOWN(AO62,-1)),0)+15*VLOOKUP(ROUNDDOWN(AO62,-1),宝石属性!$B$26:$D$41,2,0)*6*VLOOKUP(ROUNDDOWN(AO62,-1),宝石属性!$B$26:$D$41,3,0)+(属性价值和能力评分!$F$49*9+属性价值和能力评分!$F$50*2+属性价值和能力评分!$F$53*8/5)*AO62</f>
        <v>10438</v>
      </c>
      <c r="BB62" s="1">
        <v>59</v>
      </c>
      <c r="BC62" s="9">
        <f>ROUND(属性投放!D$4+装备属性!D$4*IF($BB62&lt;10,1,ROUNDDOWN($BB62,-1))+SUM(属性投放!E$37:E$45)*$BB62+VLOOKUP($BC$2,一级属性!$E$41:$P$64,COLUMNS(一级属性!$E$41:G$64),0)*($BB62+0.25*IF($BB62&lt;10,1,ROUNDDOWN($BB62,-1)))+VLOOKUP($BC$2,宝石属性!$B$43:$M$66,COLUMNS(宝石属性!$B$43:D$66),0)*10*VLOOKUP(ROUNDDOWN($BB62,-1),宝石属性!$B$25:$N$41,2,0)*VLOOKUP(ROUNDDOWN($BB62,-1),宝石属性!$B$25:$N$41,3,0)+VLOOKUP($BC$2,职业被动!$B$6:$M$29,COLUMNS(职业被动!$B$6:D$29),0)*$BB62,0)</f>
        <v>3149</v>
      </c>
      <c r="BD62" s="9">
        <f>ROUND(属性投放!E$4+装备属性!E$4*IF($BB62&lt;10,1,ROUNDDOWN($BB62,-1))+SUM(属性投放!F$37:F$45)*$BB62+VLOOKUP($BC$2,一级属性!$E$41:$P$64,COLUMNS(一级属性!$E$41:H$64),0)*($BB62+0.25*IF($BB62&lt;10,1,ROUNDDOWN($BB62,-1)))+VLOOKUP($BC$2,宝石属性!$B$43:$M$66,COLUMNS(宝石属性!$B$43:E$66),0)*10*VLOOKUP(ROUNDDOWN($BB62,-1),宝石属性!$B$25:$N$41,2,0)*VLOOKUP(ROUNDDOWN($BB62,-1),宝石属性!$B$25:$N$41,3,0)+VLOOKUP($BC$2,职业被动!$B$6:$M$29,COLUMNS(职业被动!$B$6:E$29),0)*$BB62,0)</f>
        <v>2925</v>
      </c>
      <c r="BE62" s="9">
        <f>ROUND(属性投放!F$4+装备属性!F$4*IF($BB62&lt;10,1,ROUNDDOWN($BB62,-1))+SUM(属性投放!G$37:G$45)*$BB62+VLOOKUP($BC$2,一级属性!$E$41:$P$64,COLUMNS(一级属性!$E$41:I$64),0)*($BB62+0.25*IF($BB62&lt;10,1,ROUNDDOWN($BB62,-1)))+VLOOKUP($BC$2,宝石属性!$B$43:$M$66,COLUMNS(宝石属性!$B$43:F$66),0)*10*VLOOKUP(ROUNDDOWN($BB62,-1),宝石属性!$B$25:$N$41,2,0)*VLOOKUP(ROUNDDOWN($BB62,-1),宝石属性!$B$25:$N$41,3,0)+VLOOKUP($BC$2,职业被动!$B$6:$M$29,COLUMNS(职业被动!$B$6:F$29),0)*$BB62,0)</f>
        <v>628</v>
      </c>
      <c r="BF62" s="9">
        <f>ROUND(属性投放!G$4+装备属性!G$4*IF($BB62&lt;10,1,ROUNDDOWN($BB62,-1))+SUM(属性投放!H$37:H$45)*$BB62+VLOOKUP($BC$2,一级属性!$E$41:$P$64,COLUMNS(一级属性!$E$41:J$64),0)*($BB62+0.25*IF($BB62&lt;10,1,ROUNDDOWN($BB62,-1)))+VLOOKUP($BC$2,宝石属性!$B$43:$M$66,COLUMNS(宝石属性!$B$43:G$66),0)*10*VLOOKUP(ROUNDDOWN($BB62,-1),宝石属性!$B$25:$N$41,2,0)*VLOOKUP(ROUNDDOWN($BB62,-1),宝石属性!$B$25:$N$41,3,0)+VLOOKUP($BC$2,职业被动!$B$6:$M$29,COLUMNS(职业被动!$B$6:G$29),0)*$BB62,0)</f>
        <v>504</v>
      </c>
      <c r="BG62" s="9">
        <f>ROUND(属性投放!H$4+装备属性!H$4*IF($BB62&lt;10,1,ROUNDDOWN($BB62,-1))+SUM(属性投放!I$37:I$45)*$BB62+VLOOKUP($BC$2,一级属性!$E$41:$P$64,COLUMNS(一级属性!$E$41:K$64),0)*($BB62+0.25*IF($BB62&lt;10,1,ROUNDDOWN($BB62,-1)))+VLOOKUP($BC$2,宝石属性!$B$43:$M$66,COLUMNS(宝石属性!$B$43:H$66),0)*10*VLOOKUP(ROUNDDOWN($BB62,-1),宝石属性!$B$25:$N$41,2,0)*VLOOKUP(ROUNDDOWN($BB62,-1),宝石属性!$B$25:$N$41,3,0)+VLOOKUP($BC$2,职业被动!$B$6:$M$29,COLUMNS(职业被动!$B$6:H$29),0)*$BB62,0)</f>
        <v>837</v>
      </c>
      <c r="BH62" s="9">
        <f>ROUND(属性投放!I$4+装备属性!I$4*IF($BB62&lt;10,1,ROUNDDOWN($BB62,-1))+SUM(属性投放!J$37:J$45)*$BB62+VLOOKUP($BC$2,一级属性!$E$41:$P$64,COLUMNS(一级属性!$E$41:L$64),0)*($BB62+0.25*IF($BB62&lt;10,1,ROUNDDOWN($BB62,-1)))+VLOOKUP($BC$2,宝石属性!$B$43:$M$66,COLUMNS(宝石属性!$B$43:I$66),0)*10*VLOOKUP(ROUNDDOWN($BB62,-1),宝石属性!$B$25:$N$41,2,0)*VLOOKUP(ROUNDDOWN($BB62,-1),宝石属性!$B$25:$N$41,3,0)+VLOOKUP($BC$2,职业被动!$B$6:$M$29,COLUMNS(职业被动!$B$6:I$29),0)*$BB62,0)</f>
        <v>774</v>
      </c>
      <c r="BI62" s="9">
        <f>ROUND(属性投放!J$4+装备属性!J$4*IF($BB62&lt;10,1,ROUNDDOWN($BB62,-1))+SUM(属性投放!K$37:K$45)*$BB62+VLOOKUP($BC$2,一级属性!$E$41:$P$64,COLUMNS(一级属性!$E$41:M$64),0)*($BB62+0.25*IF($BB62&lt;10,1,ROUNDDOWN($BB62,-1)))+VLOOKUP($BC$2,宝石属性!$B$43:$M$66,COLUMNS(宝石属性!$B$43:J$66),0)*10*VLOOKUP(ROUNDDOWN($BB62,-1),宝石属性!$B$25:$N$41,2,0)*VLOOKUP(ROUNDDOWN($BB62,-1),宝石属性!$B$25:$N$41,3,0)+VLOOKUP($BC$2,职业被动!$B$6:$M$29,COLUMNS(职业被动!$B$6:J$29),0)*$BB62,0)</f>
        <v>332</v>
      </c>
      <c r="BJ62" s="9">
        <f>ROUND(属性投放!K$4+装备属性!K$4*IF($BB62&lt;10,1,ROUNDDOWN($BB62,-1))+SUM(属性投放!L$37:L$45)*$BB62+VLOOKUP($BC$2,一级属性!$E$41:$P$64,COLUMNS(一级属性!$E$41:N$64),0)*($BB62+0.25*IF($BB62&lt;10,1,ROUNDDOWN($BB62,-1)))+VLOOKUP($BC$2,宝石属性!$B$43:$M$66,COLUMNS(宝石属性!$B$43:K$66),0)*10*VLOOKUP(ROUNDDOWN($BB62,-1),宝石属性!$B$25:$N$41,2,0)*VLOOKUP(ROUNDDOWN($BB62,-1),宝石属性!$B$25:$N$41,3,0)+VLOOKUP($BC$2,职业被动!$B$6:$M$29,COLUMNS(职业被动!$B$6:K$29),0)*$BB62,0)</f>
        <v>200</v>
      </c>
      <c r="BK62" s="9">
        <f>ROUND(属性投放!L$4+装备属性!L$4*IF($BB62&lt;10,1,ROUNDDOWN($BB62,-1))+SUM(属性投放!M$37:M$45)*$BB62+VLOOKUP($BC$2,一级属性!$E$41:$P$64,COLUMNS(一级属性!$E$41:O$64),0)*($BB62+0.25*IF($BB62&lt;10,1,ROUNDDOWN($BB62,-1)))+VLOOKUP($BC$2,宝石属性!$B$43:$M$66,COLUMNS(宝石属性!$B$43:L$66),0)*10*VLOOKUP(ROUNDDOWN($BB62,-1),宝石属性!$B$25:$N$41,2,0)*VLOOKUP(ROUNDDOWN($BB62,-1),宝石属性!$B$25:$N$41,3,0)+VLOOKUP($BC$2,职业被动!$B$6:$M$29,COLUMNS(职业被动!$B$6:L$29),0)*$BB62,0)</f>
        <v>18</v>
      </c>
      <c r="BL62" s="9">
        <f>ROUND(属性投放!M$4+装备属性!M$4*IF($BB62&lt;10,1,ROUNDDOWN($BB62,-1))+SUM(属性投放!N$37:N$45)*$BB62+VLOOKUP($BC$2,一级属性!$E$41:$P$64,COLUMNS(一级属性!$E$41:P$64),0)*($BB62+0.25*IF($BB62&lt;10,1,ROUNDDOWN($BB62,-1)))+VLOOKUP($BC$2,宝石属性!$B$43:$M$66,COLUMNS(宝石属性!$B$43:M$66),0)*10*VLOOKUP(ROUNDDOWN($BB62,-1),宝石属性!$B$25:$N$41,2,0)*VLOOKUP(ROUNDDOWN($BB62,-1),宝石属性!$B$25:$N$41,3,0)+VLOOKUP($BC$2,职业被动!$B$6:$M$29,COLUMNS(职业被动!$B$6:M$29),0)*$BB62,0)</f>
        <v>628</v>
      </c>
      <c r="BM62" s="48">
        <f>属性价值和能力评分!$F$9+ROUND(属性价值和能力评分!$F$38*10,0)*BB62+ROUND((SUM(装备属性!$W$9:$W$14)+属性价值和能力评分!$F$38*1.25+1.4+2.8)*IF(BB62&lt;10,1,ROUNDDOWN(BB62,-1)),0)+15*VLOOKUP(ROUNDDOWN(BB62,-1),宝石属性!$B$26:$D$41,2,0)*6*VLOOKUP(ROUNDDOWN(BB62,-1),宝石属性!$B$26:$D$41,3,0)+(属性价值和能力评分!$F$49*9+属性价值和能力评分!$F$50*2+属性价值和能力评分!$F$53*8/5)*BB62</f>
        <v>10438</v>
      </c>
      <c r="BO62" s="1">
        <v>59</v>
      </c>
      <c r="BP62" s="9">
        <f>ROUND(属性投放!D$4+装备属性!D$4*IF($BO62&lt;10,1,ROUNDDOWN($BO62,-1))+SUM(属性投放!E$37:E$45)*$BO62+VLOOKUP($BP$2,一级属性!$E$41:$P$64,COLUMNS(一级属性!$E$41:G$64),0)*($BO62+0.25*IF($BO62&lt;10,1,ROUNDDOWN($BO62,-1)))+VLOOKUP($BP$2,宝石属性!$B$43:$M$66,COLUMNS(宝石属性!$B$43:D$66),0)*10*VLOOKUP(ROUNDDOWN($BO62,-1),宝石属性!$B$25:$N$41,2,0)*VLOOKUP(ROUNDDOWN($BO62,-1),宝石属性!$B$25:$N$41,3,0)+VLOOKUP($BP$2,职业被动!$B$6:$M$29,COLUMNS(职业被动!$B$6:D$29),0)*$BO62,0)</f>
        <v>3975</v>
      </c>
      <c r="BQ62" s="9">
        <f>ROUND(属性投放!E$4+装备属性!E$4*IF($BO62&lt;10,1,ROUNDDOWN($BO62,-1))+SUM(属性投放!F$37:F$45)*$BO62+VLOOKUP($BP$2,一级属性!$E$41:$P$64,COLUMNS(一级属性!$E$41:H$64),0)*($BO62+0.25*IF($BO62&lt;10,1,ROUNDDOWN($BO62,-1)))+VLOOKUP($BP$2,宝石属性!$B$43:$M$66,COLUMNS(宝石属性!$B$43:E$66),0)*10*VLOOKUP(ROUNDDOWN($BO62,-1),宝石属性!$B$25:$N$41,2,0)*VLOOKUP(ROUNDDOWN($BO62,-1),宝石属性!$B$25:$N$41,3,0)+VLOOKUP($BP$2,职业被动!$B$6:$M$29,COLUMNS(职业被动!$B$6:E$29),0)*$BO62,0)</f>
        <v>2568</v>
      </c>
      <c r="BR62" s="9">
        <f>ROUND(属性投放!F$4+装备属性!F$4*IF($BO62&lt;10,1,ROUNDDOWN($BO62,-1))+SUM(属性投放!G$37:G$45)*$BO62+VLOOKUP($BP$2,一级属性!$E$41:$P$64,COLUMNS(一级属性!$E$41:I$64),0)*($BO62+0.25*IF($BO62&lt;10,1,ROUNDDOWN($BO62,-1)))+VLOOKUP($BP$2,宝石属性!$B$43:$M$66,COLUMNS(宝石属性!$B$43:F$66),0)*10*VLOOKUP(ROUNDDOWN($BO62,-1),宝石属性!$B$25:$N$41,2,0)*VLOOKUP(ROUNDDOWN($BO62,-1),宝石属性!$B$25:$N$41,3,0)+VLOOKUP($BP$2,职业被动!$B$6:$M$29,COLUMNS(职业被动!$B$6:F$29),0)*$BO62,0)</f>
        <v>628</v>
      </c>
      <c r="BS62" s="9">
        <f>ROUND(属性投放!G$4+装备属性!G$4*IF($BO62&lt;10,1,ROUNDDOWN($BO62,-1))+SUM(属性投放!H$37:H$45)*$BO62+VLOOKUP($BP$2,一级属性!$E$41:$P$64,COLUMNS(一级属性!$E$41:J$64),0)*($BO62+0.25*IF($BO62&lt;10,1,ROUNDDOWN($BO62,-1)))+VLOOKUP($BP$2,宝石属性!$B$43:$M$66,COLUMNS(宝石属性!$B$43:G$66),0)*10*VLOOKUP(ROUNDDOWN($BO62,-1),宝石属性!$B$25:$N$41,2,0)*VLOOKUP(ROUNDDOWN($BO62,-1),宝石属性!$B$25:$N$41,3,0)+VLOOKUP($BP$2,职业被动!$B$6:$M$29,COLUMNS(职业被动!$B$6:G$29),0)*$BO62,0)</f>
        <v>504</v>
      </c>
      <c r="BT62" s="9">
        <f>ROUND(属性投放!H$4+装备属性!H$4*IF($BO62&lt;10,1,ROUNDDOWN($BO62,-1))+SUM(属性投放!I$37:I$45)*$BO62+VLOOKUP($BP$2,一级属性!$E$41:$P$64,COLUMNS(一级属性!$E$41:K$64),0)*($BO62+0.25*IF($BO62&lt;10,1,ROUNDDOWN($BO62,-1)))+VLOOKUP($BP$2,宝石属性!$B$43:$M$66,COLUMNS(宝石属性!$B$43:H$66),0)*10*VLOOKUP(ROUNDDOWN($BO62,-1),宝石属性!$B$25:$N$41,2,0)*VLOOKUP(ROUNDDOWN($BO62,-1),宝石属性!$B$25:$N$41,3,0)+VLOOKUP($BP$2,职业被动!$B$6:$M$29,COLUMNS(职业被动!$B$6:H$29),0)*$BO62,0)</f>
        <v>677</v>
      </c>
      <c r="BU62" s="9">
        <f>ROUND(属性投放!I$4+装备属性!I$4*IF($BO62&lt;10,1,ROUNDDOWN($BO62,-1))+SUM(属性投放!J$37:J$45)*$BO62+VLOOKUP($BP$2,一级属性!$E$41:$P$64,COLUMNS(一级属性!$E$41:L$64),0)*($BO62+0.25*IF($BO62&lt;10,1,ROUNDDOWN($BO62,-1)))+VLOOKUP($BP$2,宝石属性!$B$43:$M$66,COLUMNS(宝石属性!$B$43:I$66),0)*10*VLOOKUP(ROUNDDOWN($BO62,-1),宝石属性!$B$25:$N$41,2,0)*VLOOKUP(ROUNDDOWN($BO62,-1),宝石属性!$B$25:$N$41,3,0)+VLOOKUP($BP$2,职业被动!$B$6:$M$29,COLUMNS(职业被动!$B$6:I$29),0)*$BO62,0)</f>
        <v>644</v>
      </c>
      <c r="BV62" s="9">
        <f>ROUND(属性投放!J$4+装备属性!J$4*IF($BO62&lt;10,1,ROUNDDOWN($BO62,-1))+SUM(属性投放!K$37:K$45)*$BO62+VLOOKUP($BP$2,一级属性!$E$41:$P$64,COLUMNS(一级属性!$E$41:M$64),0)*($BO62+0.25*IF($BO62&lt;10,1,ROUNDDOWN($BO62,-1)))+VLOOKUP($BP$2,宝石属性!$B$43:$M$66,COLUMNS(宝石属性!$B$43:J$66),0)*10*VLOOKUP(ROUNDDOWN($BO62,-1),宝石属性!$B$25:$N$41,2,0)*VLOOKUP(ROUNDDOWN($BO62,-1),宝石属性!$B$25:$N$41,3,0)+VLOOKUP($BP$2,职业被动!$B$6:$M$29,COLUMNS(职业被动!$B$6:J$29),0)*$BO62,0)</f>
        <v>439</v>
      </c>
      <c r="BW62" s="9">
        <f>ROUND(属性投放!K$4+装备属性!K$4*IF($BO62&lt;10,1,ROUNDDOWN($BO62,-1))+SUM(属性投放!L$37:L$45)*$BO62+VLOOKUP($BP$2,一级属性!$E$41:$P$64,COLUMNS(一级属性!$E$41:N$64),0)*($BO62+0.25*IF($BO62&lt;10,1,ROUNDDOWN($BO62,-1)))+VLOOKUP($BP$2,宝石属性!$B$43:$M$66,COLUMNS(宝石属性!$B$43:K$66),0)*10*VLOOKUP(ROUNDDOWN($BO62,-1),宝石属性!$B$25:$N$41,2,0)*VLOOKUP(ROUNDDOWN($BO62,-1),宝石属性!$B$25:$N$41,3,0)+VLOOKUP($BP$2,职业被动!$B$6:$M$29,COLUMNS(职业被动!$B$6:K$29),0)*$BO62,0)</f>
        <v>240</v>
      </c>
      <c r="BX62" s="9">
        <f>ROUND(属性投放!L$4+装备属性!L$4*IF($BO62&lt;10,1,ROUNDDOWN($BO62,-1))+SUM(属性投放!M$37:M$45)*$BO62+VLOOKUP($BP$2,一级属性!$E$41:$P$64,COLUMNS(一级属性!$E$41:O$64),0)*($BO62+0.25*IF($BO62&lt;10,1,ROUNDDOWN($BO62,-1)))+VLOOKUP($BP$2,宝石属性!$B$43:$M$66,COLUMNS(宝石属性!$B$43:L$66),0)*10*VLOOKUP(ROUNDDOWN($BO62,-1),宝石属性!$B$25:$N$41,2,0)*VLOOKUP(ROUNDDOWN($BO62,-1),宝石属性!$B$25:$N$41,3,0)+VLOOKUP($BP$2,职业被动!$B$6:$M$29,COLUMNS(职业被动!$B$6:L$29),0)*$BO62,0)</f>
        <v>18</v>
      </c>
      <c r="BY62" s="9">
        <f>ROUND(属性投放!M$4+装备属性!M$4*IF($BO62&lt;10,1,ROUNDDOWN($BO62,-1))+SUM(属性投放!N$37:N$45)*$BO62+VLOOKUP($BP$2,一级属性!$E$41:$P$64,COLUMNS(一级属性!$E$41:P$64),0)*($BO62+0.25*IF($BO62&lt;10,1,ROUNDDOWN($BO62,-1)))+VLOOKUP($BP$2,宝石属性!$B$43:$M$66,COLUMNS(宝石属性!$B$43:M$66),0)*10*VLOOKUP(ROUNDDOWN($BO62,-1),宝石属性!$B$25:$N$41,2,0)*VLOOKUP(ROUNDDOWN($BO62,-1),宝石属性!$B$25:$N$41,3,0)+VLOOKUP($BP$2,职业被动!$B$6:$M$29,COLUMNS(职业被动!$B$6:M$29),0)*$BO62,0)</f>
        <v>628</v>
      </c>
      <c r="BZ62" s="48">
        <f>属性价值和能力评分!$F$9+ROUND(属性价值和能力评分!$F$38*10,0)*BO62+ROUND((SUM(装备属性!$W$9:$W$14)+属性价值和能力评分!$F$38*1.25+1.4+2.8)*IF(BO62&lt;10,1,ROUNDDOWN(BO62,-1)),0)+15*VLOOKUP(ROUNDDOWN(BO62,-1),宝石属性!$B$26:$D$41,2,0)*6*VLOOKUP(ROUNDDOWN(BO62,-1),宝石属性!$B$26:$D$41,3,0)+(属性价值和能力评分!$F$49*9+属性价值和能力评分!$F$50*2+属性价值和能力评分!$F$53*8/5)*BO62</f>
        <v>10438</v>
      </c>
      <c r="CB62" s="1">
        <v>59</v>
      </c>
      <c r="CC62" s="9">
        <f>ROUND(属性投放!D$4+装备属性!D$4*IF($CB62&lt;10,1,ROUNDDOWN($CB62,-1))+SUM(属性投放!E$37:E$45)*$CB62+VLOOKUP($CC$2,一级属性!$E$41:$P$64,COLUMNS(一级属性!$E$41:G$64),0)*($CB62+0.25*IF($CB62&lt;10,1,ROUNDDOWN($CB62,-1)))+VLOOKUP($CC$2,宝石属性!$B$43:$M$66,COLUMNS(宝石属性!$B$43:D$66),0)*10*VLOOKUP(ROUNDDOWN($CB62,-1),宝石属性!$B$25:$N$41,2,0)*VLOOKUP(ROUNDDOWN($CB62,-1),宝石属性!$B$25:$N$41,3,0)+VLOOKUP($CC$2,职业被动!$B$6:$M$29,COLUMNS(职业被动!$B$6:D$29),0)*$CB62,0)</f>
        <v>2577</v>
      </c>
      <c r="CD62" s="9">
        <f>ROUND(属性投放!E$4+装备属性!E$4*IF($CB62&lt;10,1,ROUNDDOWN($CB62,-1))+SUM(属性投放!F$37:F$45)*$CB62+VLOOKUP($CC$2,一级属性!$E$41:$P$64,COLUMNS(一级属性!$E$41:H$64),0)*($CB62+0.25*IF($CB62&lt;10,1,ROUNDDOWN($CB62,-1)))+VLOOKUP($CC$2,宝石属性!$B$43:$M$66,COLUMNS(宝石属性!$B$43:E$66),0)*10*VLOOKUP(ROUNDDOWN($CB62,-1),宝石属性!$B$25:$N$41,2,0)*VLOOKUP(ROUNDDOWN($CB62,-1),宝石属性!$B$25:$N$41,3,0)+VLOOKUP($CC$2,职业被动!$B$6:$M$29,COLUMNS(职业被动!$B$6:E$29),0)*$CB62,0)</f>
        <v>1495</v>
      </c>
      <c r="CE62" s="9">
        <f>ROUND(属性投放!F$4+装备属性!F$4*IF($CB62&lt;10,1,ROUNDDOWN($CB62,-1))+SUM(属性投放!G$37:G$45)*$CB62+VLOOKUP($CC$2,一级属性!$E$41:$P$64,COLUMNS(一级属性!$E$41:I$64),0)*($CB62+0.25*IF($CB62&lt;10,1,ROUNDDOWN($CB62,-1)))+VLOOKUP($CC$2,宝石属性!$B$43:$M$66,COLUMNS(宝石属性!$B$43:F$66),0)*10*VLOOKUP(ROUNDDOWN($CB62,-1),宝石属性!$B$25:$N$41,2,0)*VLOOKUP(ROUNDDOWN($CB62,-1),宝石属性!$B$25:$N$41,3,0)+VLOOKUP($CC$2,职业被动!$B$6:$M$29,COLUMNS(职业被动!$B$6:F$29),0)*$CB62,0)</f>
        <v>1213</v>
      </c>
      <c r="CF62" s="9">
        <f>ROUND(属性投放!G$4+装备属性!G$4*IF($CB62&lt;10,1,ROUNDDOWN($CB62,-1))+SUM(属性投放!H$37:H$45)*$CB62+VLOOKUP($CC$2,一级属性!$E$41:$P$64,COLUMNS(一级属性!$E$41:J$64),0)*($CB62+0.25*IF($CB62&lt;10,1,ROUNDDOWN($CB62,-1)))+VLOOKUP($CC$2,宝石属性!$B$43:$M$66,COLUMNS(宝石属性!$B$43:G$66),0)*10*VLOOKUP(ROUNDDOWN($CB62,-1),宝石属性!$B$25:$N$41,2,0)*VLOOKUP(ROUNDDOWN($CB62,-1),宝石属性!$B$25:$N$41,3,0)+VLOOKUP($CC$2,职业被动!$B$6:$M$29,COLUMNS(职业被动!$B$6:G$29),0)*$CB62,0)</f>
        <v>563</v>
      </c>
      <c r="CG62" s="9">
        <f>ROUND(属性投放!H$4+装备属性!H$4*IF($CB62&lt;10,1,ROUNDDOWN($CB62,-1))+SUM(属性投放!I$37:I$45)*$CB62+VLOOKUP($CC$2,一级属性!$E$41:$P$64,COLUMNS(一级属性!$E$41:K$64),0)*($CB62+0.25*IF($CB62&lt;10,1,ROUNDDOWN($CB62,-1)))+VLOOKUP($CC$2,宝石属性!$B$43:$M$66,COLUMNS(宝石属性!$B$43:H$66),0)*10*VLOOKUP(ROUNDDOWN($CB62,-1),宝石属性!$B$25:$N$41,2,0)*VLOOKUP(ROUNDDOWN($CB62,-1),宝石属性!$B$25:$N$41,3,0)+VLOOKUP($CC$2,职业被动!$B$6:$M$29,COLUMNS(职业被动!$B$6:H$29),0)*$CB62,0)</f>
        <v>403</v>
      </c>
      <c r="CH62" s="9">
        <f>ROUND(属性投放!I$4+装备属性!I$4*IF($CB62&lt;10,1,ROUNDDOWN($CB62,-1))+SUM(属性投放!J$37:J$45)*$CB62+VLOOKUP($CC$2,一级属性!$E$41:$P$64,COLUMNS(一级属性!$E$41:L$64),0)*($CB62+0.25*IF($CB62&lt;10,1,ROUNDDOWN($CB62,-1)))+VLOOKUP($CC$2,宝石属性!$B$43:$M$66,COLUMNS(宝石属性!$B$43:I$66),0)*10*VLOOKUP(ROUNDDOWN($CB62,-1),宝石属性!$B$25:$N$41,2,0)*VLOOKUP(ROUNDDOWN($CB62,-1),宝石属性!$B$25:$N$41,3,0)+VLOOKUP($CC$2,职业被动!$B$6:$M$29,COLUMNS(职业被动!$B$6:I$29),0)*$CB62,0)</f>
        <v>615</v>
      </c>
      <c r="CI62" s="9">
        <f>ROUND(属性投放!J$4+装备属性!J$4*IF($CB62&lt;10,1,ROUNDDOWN($CB62,-1))+SUM(属性投放!K$37:K$45)*$CB62+VLOOKUP($CC$2,一级属性!$E$41:$P$64,COLUMNS(一级属性!$E$41:M$64),0)*($CB62+0.25*IF($CB62&lt;10,1,ROUNDDOWN($CB62,-1)))+VLOOKUP($CC$2,宝石属性!$B$43:$M$66,COLUMNS(宝石属性!$B$43:J$66),0)*10*VLOOKUP(ROUNDDOWN($CB62,-1),宝石属性!$B$25:$N$41,2,0)*VLOOKUP(ROUNDDOWN($CB62,-1),宝石属性!$B$25:$N$41,3,0)+VLOOKUP($CC$2,职业被动!$B$6:$M$29,COLUMNS(职业被动!$B$6:J$29),0)*$CB62,0)</f>
        <v>389</v>
      </c>
      <c r="CJ62" s="9">
        <f>ROUND(属性投放!K$4+装备属性!K$4*IF($CB62&lt;10,1,ROUNDDOWN($CB62,-1))+SUM(属性投放!L$37:L$45)*$CB62+VLOOKUP($CC$2,一级属性!$E$41:$P$64,COLUMNS(一级属性!$E$41:N$64),0)*($CB62+0.25*IF($CB62&lt;10,1,ROUNDDOWN($CB62,-1)))+VLOOKUP($CC$2,宝石属性!$B$43:$M$66,COLUMNS(宝石属性!$B$43:K$66),0)*10*VLOOKUP(ROUNDDOWN($CB62,-1),宝石属性!$B$25:$N$41,2,0)*VLOOKUP(ROUNDDOWN($CB62,-1),宝石属性!$B$25:$N$41,3,0)+VLOOKUP($CC$2,职业被动!$B$6:$M$29,COLUMNS(职业被动!$B$6:K$29),0)*$CB62,0)</f>
        <v>200</v>
      </c>
      <c r="CK62" s="9">
        <f>ROUND(属性投放!L$4+装备属性!L$4*IF($CB62&lt;10,1,ROUNDDOWN($CB62,-1))+SUM(属性投放!M$37:M$45)*$CB62+VLOOKUP($CC$2,一级属性!$E$41:$P$64,COLUMNS(一级属性!$E$41:O$64),0)*($CB62+0.25*IF($CB62&lt;10,1,ROUNDDOWN($CB62,-1)))+VLOOKUP($CC$2,宝石属性!$B$43:$M$66,COLUMNS(宝石属性!$B$43:L$66),0)*10*VLOOKUP(ROUNDDOWN($CB62,-1),宝石属性!$B$25:$N$41,2,0)*VLOOKUP(ROUNDDOWN($CB62,-1),宝石属性!$B$25:$N$41,3,0)+VLOOKUP($CC$2,职业被动!$B$6:$M$29,COLUMNS(职业被动!$B$6:L$29),0)*$CB62,0)</f>
        <v>18</v>
      </c>
      <c r="CL62" s="9">
        <f>ROUND(属性投放!M$4+装备属性!M$4*IF($CB62&lt;10,1,ROUNDDOWN($CB62,-1))+SUM(属性投放!N$37:N$45)*$CB62+VLOOKUP($CC$2,一级属性!$E$41:$P$64,COLUMNS(一级属性!$E$41:P$64),0)*($CB62+0.25*IF($CB62&lt;10,1,ROUNDDOWN($CB62,-1)))+VLOOKUP($CC$2,宝石属性!$B$43:$M$66,COLUMNS(宝石属性!$B$43:M$66),0)*10*VLOOKUP(ROUNDDOWN($CB62,-1),宝石属性!$B$25:$N$41,2,0)*VLOOKUP(ROUNDDOWN($CB62,-1),宝石属性!$B$25:$N$41,3,0)+VLOOKUP($CC$2,职业被动!$B$6:$M$29,COLUMNS(职业被动!$B$6:M$29),0)*$CB62,0)</f>
        <v>608</v>
      </c>
      <c r="CM62" s="48">
        <f>属性价值和能力评分!$F$9+ROUND(属性价值和能力评分!$F$38*10,0)*CB62+ROUND((SUM(装备属性!$W$9:$W$14)+属性价值和能力评分!$F$38*1.25+1.4+2.8)*IF(CB62&lt;10,1,ROUNDDOWN(CB62,-1)),0)+15*VLOOKUP(ROUNDDOWN(CB62,-1),宝石属性!$B$26:$D$41,2,0)*6*VLOOKUP(ROUNDDOWN(CB62,-1),宝石属性!$B$26:$D$41,3,0)+(属性价值和能力评分!$F$49*9+属性价值和能力评分!$F$50*2+属性价值和能力评分!$F$53*8/5)*CB62</f>
        <v>10438</v>
      </c>
      <c r="CO62" s="1">
        <v>59</v>
      </c>
      <c r="CP62" s="9">
        <f>ROUND(属性投放!D$4+装备属性!D$4*IF($CO62&lt;10,1,ROUNDDOWN($CO62,-1))+SUM(属性投放!E$37:E$45)*$CO62+VLOOKUP($CP$2,一级属性!$E$41:$P$64,COLUMNS(一级属性!$E$41:G$64),0)*($CO62+0.25*IF($CO62&lt;10,1,ROUNDDOWN($CO62,-1)))+VLOOKUP($CP$2,宝石属性!$B$43:$M$66,COLUMNS(宝石属性!$B$43:D$66),0)*10*VLOOKUP(ROUNDDOWN($CO62,-1),宝石属性!$B$25:$N$41,2,0)*VLOOKUP(ROUNDDOWN($CO62,-1),宝石属性!$B$25:$N$41,3,0)+VLOOKUP($CP$2,职业被动!$B$6:$M$29,COLUMNS(职业被动!$B$6:D$29),0)*$CO62,0)</f>
        <v>2577</v>
      </c>
      <c r="CQ62" s="9">
        <f>ROUND(属性投放!E$4+装备属性!E$4*IF($CO62&lt;10,1,ROUNDDOWN($CO62,-1))+SUM(属性投放!F$37:F$45)*$CO62+VLOOKUP($CP$2,一级属性!$E$41:$P$64,COLUMNS(一级属性!$E$41:H$64),0)*($CO62+0.25*IF($CO62&lt;10,1,ROUNDDOWN($CO62,-1)))+VLOOKUP($CP$2,宝石属性!$B$43:$M$66,COLUMNS(宝石属性!$B$43:E$66),0)*10*VLOOKUP(ROUNDDOWN($CO62,-1),宝石属性!$B$25:$N$41,2,0)*VLOOKUP(ROUNDDOWN($CO62,-1),宝石属性!$B$25:$N$41,3,0)+VLOOKUP($CP$2,职业被动!$B$6:$M$29,COLUMNS(职业被动!$B$6:E$29),0)*$CO62,0)</f>
        <v>3283</v>
      </c>
      <c r="CR62" s="9">
        <f>ROUND(属性投放!F$4+装备属性!F$4*IF($CO62&lt;10,1,ROUNDDOWN($CO62,-1))+SUM(属性投放!G$37:G$45)*$CO62+VLOOKUP($CP$2,一级属性!$E$41:$P$64,COLUMNS(一级属性!$E$41:I$64),0)*($CO62+0.25*IF($CO62&lt;10,1,ROUNDDOWN($CO62,-1)))+VLOOKUP($CP$2,宝石属性!$B$43:$M$66,COLUMNS(宝石属性!$B$43:F$66),0)*10*VLOOKUP(ROUNDDOWN($CO62,-1),宝石属性!$B$25:$N$41,2,0)*VLOOKUP(ROUNDDOWN($CO62,-1),宝石属性!$B$25:$N$41,3,0)+VLOOKUP($CP$2,职业被动!$B$6:$M$29,COLUMNS(职业被动!$B$6:F$29),0)*$CO62,0)</f>
        <v>628</v>
      </c>
      <c r="CS62" s="9">
        <f>ROUND(属性投放!G$4+装备属性!G$4*IF($CO62&lt;10,1,ROUNDDOWN($CO62,-1))+SUM(属性投放!H$37:H$45)*$CO62+VLOOKUP($CP$2,一级属性!$E$41:$P$64,COLUMNS(一级属性!$E$41:J$64),0)*($CO62+0.25*IF($CO62&lt;10,1,ROUNDDOWN($CO62,-1)))+VLOOKUP($CP$2,宝石属性!$B$43:$M$66,COLUMNS(宝石属性!$B$43:G$66),0)*10*VLOOKUP(ROUNDDOWN($CO62,-1),宝石属性!$B$25:$N$41,2,0)*VLOOKUP(ROUNDDOWN($CO62,-1),宝石属性!$B$25:$N$41,3,0)+VLOOKUP($CP$2,职业被动!$B$6:$M$29,COLUMNS(职业被动!$B$6:G$29),0)*$CO62,0)</f>
        <v>504</v>
      </c>
      <c r="CT62" s="9">
        <f>ROUND(属性投放!H$4+装备属性!H$4*IF($CO62&lt;10,1,ROUNDDOWN($CO62,-1))+SUM(属性投放!I$37:I$45)*$CO62+VLOOKUP($CP$2,一级属性!$E$41:$P$64,COLUMNS(一级属性!$E$41:K$64),0)*($CO62+0.25*IF($CO62&lt;10,1,ROUNDDOWN($CO62,-1)))+VLOOKUP($CP$2,宝石属性!$B$43:$M$66,COLUMNS(宝石属性!$B$43:H$66),0)*10*VLOOKUP(ROUNDDOWN($CO62,-1),宝石属性!$B$25:$N$41,2,0)*VLOOKUP(ROUNDDOWN($CO62,-1),宝石属性!$B$25:$N$41,3,0)+VLOOKUP($CP$2,职业被动!$B$6:$M$29,COLUMNS(职业被动!$B$6:H$29),0)*$CO62,0)</f>
        <v>939</v>
      </c>
      <c r="CU62" s="9">
        <f>ROUND(属性投放!I$4+装备属性!I$4*IF($CO62&lt;10,1,ROUNDDOWN($CO62,-1))+SUM(属性投放!J$37:J$45)*$CO62+VLOOKUP($CP$2,一级属性!$E$41:$P$64,COLUMNS(一级属性!$E$41:L$64),0)*($CO62+0.25*IF($CO62&lt;10,1,ROUNDDOWN($CO62,-1)))+VLOOKUP($CP$2,宝石属性!$B$43:$M$66,COLUMNS(宝石属性!$B$43:I$66),0)*10*VLOOKUP(ROUNDDOWN($CO62,-1),宝石属性!$B$25:$N$41,2,0)*VLOOKUP(ROUNDDOWN($CO62,-1),宝石属性!$B$25:$N$41,3,0)+VLOOKUP($CP$2,职业被动!$B$6:$M$29,COLUMNS(职业被动!$B$6:I$29),0)*$CO62,0)</f>
        <v>817</v>
      </c>
      <c r="CV62" s="9">
        <f>ROUND(属性投放!J$4+装备属性!J$4*IF($CO62&lt;10,1,ROUNDDOWN($CO62,-1))+SUM(属性投放!K$37:K$45)*$CO62+VLOOKUP($CP$2,一级属性!$E$41:$P$64,COLUMNS(一级属性!$E$41:M$64),0)*($CO62+0.25*IF($CO62&lt;10,1,ROUNDDOWN($CO62,-1)))+VLOOKUP($CP$2,宝石属性!$B$43:$M$66,COLUMNS(宝石属性!$B$43:J$66),0)*10*VLOOKUP(ROUNDDOWN($CO62,-1),宝石属性!$B$25:$N$41,2,0)*VLOOKUP(ROUNDDOWN($CO62,-1),宝石属性!$B$25:$N$41,3,0)+VLOOKUP($CP$2,职业被动!$B$6:$M$29,COLUMNS(职业被动!$B$6:J$29),0)*$CO62,0)</f>
        <v>318</v>
      </c>
      <c r="CW62" s="9">
        <f>ROUND(属性投放!K$4+装备属性!K$4*IF($CO62&lt;10,1,ROUNDDOWN($CO62,-1))+SUM(属性投放!L$37:L$45)*$CO62+VLOOKUP($CP$2,一级属性!$E$41:$P$64,COLUMNS(一级属性!$E$41:N$64),0)*($CO62+0.25*IF($CO62&lt;10,1,ROUNDDOWN($CO62,-1)))+VLOOKUP($CP$2,宝石属性!$B$43:$M$66,COLUMNS(宝石属性!$B$43:K$66),0)*10*VLOOKUP(ROUNDDOWN($CO62,-1),宝石属性!$B$25:$N$41,2,0)*VLOOKUP(ROUNDDOWN($CO62,-1),宝石属性!$B$25:$N$41,3,0)+VLOOKUP($CP$2,职业被动!$B$6:$M$29,COLUMNS(职业被动!$B$6:K$29),0)*$CO62,0)</f>
        <v>200</v>
      </c>
      <c r="CX62" s="9">
        <f>ROUND(属性投放!L$4+装备属性!L$4*IF($CO62&lt;10,1,ROUNDDOWN($CO62,-1))+SUM(属性投放!M$37:M$45)*$CO62+VLOOKUP($CP$2,一级属性!$E$41:$P$64,COLUMNS(一级属性!$E$41:O$64),0)*($CO62+0.25*IF($CO62&lt;10,1,ROUNDDOWN($CO62,-1)))+VLOOKUP($CP$2,宝石属性!$B$43:$M$66,COLUMNS(宝石属性!$B$43:L$66),0)*10*VLOOKUP(ROUNDDOWN($CO62,-1),宝石属性!$B$25:$N$41,2,0)*VLOOKUP(ROUNDDOWN($CO62,-1),宝石属性!$B$25:$N$41,3,0)+VLOOKUP($CP$2,职业被动!$B$6:$M$29,COLUMNS(职业被动!$B$6:L$29),0)*$CO62,0)</f>
        <v>18</v>
      </c>
      <c r="CY62" s="9">
        <f>ROUND(属性投放!M$4+装备属性!M$4*IF($CO62&lt;10,1,ROUNDDOWN($CO62,-1))+SUM(属性投放!N$37:N$45)*$CO62+VLOOKUP($CP$2,一级属性!$E$41:$P$64,COLUMNS(一级属性!$E$41:P$64),0)*($CO62+0.25*IF($CO62&lt;10,1,ROUNDDOWN($CO62,-1)))+VLOOKUP($CP$2,宝石属性!$B$43:$M$66,COLUMNS(宝石属性!$B$43:M$66),0)*10*VLOOKUP(ROUNDDOWN($CO62,-1),宝石属性!$B$25:$N$41,2,0)*VLOOKUP(ROUNDDOWN($CO62,-1),宝石属性!$B$25:$N$41,3,0)+VLOOKUP($CP$2,职业被动!$B$6:$M$29,COLUMNS(职业被动!$B$6:M$29),0)*$CO62,0)</f>
        <v>608</v>
      </c>
      <c r="CZ62" s="48">
        <f>属性价值和能力评分!$F$9+ROUND(属性价值和能力评分!$F$38*10,0)*CO62+ROUND((SUM(装备属性!$W$9:$W$14)+属性价值和能力评分!$F$38*1.25+1.4+2.8)*IF(CO62&lt;10,1,ROUNDDOWN(CO62,-1)),0)+15*VLOOKUP(ROUNDDOWN(CO62,-1),宝石属性!$B$26:$D$41,2,0)*6*VLOOKUP(ROUNDDOWN(CO62,-1),宝石属性!$B$26:$D$41,3,0)+(属性价值和能力评分!$F$49*9+属性价值和能力评分!$F$50*2+属性价值和能力评分!$F$53*8/5)*CO62</f>
        <v>10438</v>
      </c>
      <c r="DB62" s="1">
        <v>59</v>
      </c>
      <c r="DC62" s="9">
        <f>ROUND(属性投放!D$4+装备属性!D$4*IF($DB62&lt;10,1,ROUNDDOWN($DB62,-1))+SUM(属性投放!E$37:E$45)*$DB62+VLOOKUP($DC$2,一级属性!$E$41:$P$64,COLUMNS(一级属性!$E$41:G$64),0)*($DB62+0.25*IF($DB62&lt;10,1,ROUNDDOWN($DB62,-1)))+VLOOKUP($DC$2,宝石属性!$B$43:$M$66,COLUMNS(宝石属性!$B$43:D$66),0)*10*VLOOKUP(ROUNDDOWN($DB62,-1),宝石属性!$B$25:$N$41,2,0)*VLOOKUP(ROUNDDOWN($DB62,-1),宝石属性!$B$25:$N$41,3,0)+VLOOKUP($DC$2,职业被动!$B$6:$M$29,COLUMNS(职业被动!$B$6:D$29),0)*$DB62,0)</f>
        <v>2990</v>
      </c>
      <c r="DD62" s="9">
        <f>ROUND(属性投放!E$4+装备属性!E$4*IF($DB62&lt;10,1,ROUNDDOWN($DB62,-1))+SUM(属性投放!F$37:F$45)*$DB62+VLOOKUP($DC$2,一级属性!$E$41:$P$64,COLUMNS(一级属性!$E$41:H$64),0)*($DB62+0.25*IF($DB62&lt;10,1,ROUNDDOWN($DB62,-1)))+VLOOKUP($DC$2,宝石属性!$B$43:$M$66,COLUMNS(宝石属性!$B$43:E$66),0)*10*VLOOKUP(ROUNDDOWN($DB62,-1),宝石属性!$B$25:$N$41,2,0)*VLOOKUP(ROUNDDOWN($DB62,-1),宝石属性!$B$25:$N$41,3,0)+VLOOKUP($DC$2,职业被动!$B$6:$M$29,COLUMNS(职业被动!$B$6:E$29),0)*$DB62,0)</f>
        <v>1495</v>
      </c>
      <c r="DE62" s="9">
        <f>ROUND(属性投放!F$4+装备属性!F$4*IF($DB62&lt;10,1,ROUNDDOWN($DB62,-1))+SUM(属性投放!G$37:G$45)*$DB62+VLOOKUP($DC$2,一级属性!$E$41:$P$64,COLUMNS(一级属性!$E$41:I$64),0)*($DB62+0.25*IF($DB62&lt;10,1,ROUNDDOWN($DB62,-1)))+VLOOKUP($DC$2,宝石属性!$B$43:$M$66,COLUMNS(宝石属性!$B$43:F$66),0)*10*VLOOKUP(ROUNDDOWN($DB62,-1),宝石属性!$B$25:$N$41,2,0)*VLOOKUP(ROUNDDOWN($DB62,-1),宝石属性!$B$25:$N$41,3,0)+VLOOKUP($DC$2,职业被动!$B$6:$M$29,COLUMNS(职业被动!$B$6:F$29),0)*$DB62,0)</f>
        <v>628</v>
      </c>
      <c r="DF62" s="9">
        <f>ROUND(属性投放!G$4+装备属性!G$4*IF($DB62&lt;10,1,ROUNDDOWN($DB62,-1))+SUM(属性投放!H$37:H$45)*$DB62+VLOOKUP($DC$2,一级属性!$E$41:$P$64,COLUMNS(一级属性!$E$41:J$64),0)*($DB62+0.25*IF($DB62&lt;10,1,ROUNDDOWN($DB62,-1)))+VLOOKUP($DC$2,宝石属性!$B$43:$M$66,COLUMNS(宝石属性!$B$43:G$66),0)*10*VLOOKUP(ROUNDDOWN($DB62,-1),宝石属性!$B$25:$N$41,2,0)*VLOOKUP(ROUNDDOWN($DB62,-1),宝石属性!$B$25:$N$41,3,0)+VLOOKUP($DC$2,职业被动!$B$6:$M$29,COLUMNS(职业被动!$B$6:G$29),0)*$DB62,0)</f>
        <v>1468</v>
      </c>
      <c r="DG62" s="9">
        <f>ROUND(属性投放!H$4+装备属性!H$4*IF($DB62&lt;10,1,ROUNDDOWN($DB62,-1))+SUM(属性投放!I$37:I$45)*$DB62+VLOOKUP($DC$2,一级属性!$E$41:$P$64,COLUMNS(一级属性!$E$41:K$64),0)*($DB62+0.25*IF($DB62&lt;10,1,ROUNDDOWN($DB62,-1)))+VLOOKUP($DC$2,宝石属性!$B$43:$M$66,COLUMNS(宝石属性!$B$43:H$66),0)*10*VLOOKUP(ROUNDDOWN($DB62,-1),宝石属性!$B$25:$N$41,2,0)*VLOOKUP(ROUNDDOWN($DB62,-1),宝石属性!$B$25:$N$41,3,0)+VLOOKUP($DC$2,职业被动!$B$6:$M$29,COLUMNS(职业被动!$B$6:H$29),0)*$DB62,0)</f>
        <v>403</v>
      </c>
      <c r="DH62" s="9">
        <f>ROUND(属性投放!I$4+装备属性!I$4*IF($DB62&lt;10,1,ROUNDDOWN($DB62,-1))+SUM(属性投放!J$37:J$45)*$DB62+VLOOKUP($DC$2,一级属性!$E$41:$P$64,COLUMNS(一级属性!$E$41:L$64),0)*($DB62+0.25*IF($DB62&lt;10,1,ROUNDDOWN($DB62,-1)))+VLOOKUP($DC$2,宝石属性!$B$43:$M$66,COLUMNS(宝石属性!$B$43:I$66),0)*10*VLOOKUP(ROUNDDOWN($DB62,-1),宝石属性!$B$25:$N$41,2,0)*VLOOKUP(ROUNDDOWN($DB62,-1),宝石属性!$B$25:$N$41,3,0)+VLOOKUP($DC$2,职业被动!$B$6:$M$29,COLUMNS(职业被动!$B$6:I$29),0)*$DB62,0)</f>
        <v>544</v>
      </c>
      <c r="DI62" s="9">
        <f>ROUND(属性投放!J$4+装备属性!J$4*IF($DB62&lt;10,1,ROUNDDOWN($DB62,-1))+SUM(属性投放!K$37:K$45)*$DB62+VLOOKUP($DC$2,一级属性!$E$41:$P$64,COLUMNS(一级属性!$E$41:M$64),0)*($DB62+0.25*IF($DB62&lt;10,1,ROUNDDOWN($DB62,-1)))+VLOOKUP($DC$2,宝石属性!$B$43:$M$66,COLUMNS(宝石属性!$B$43:J$66),0)*10*VLOOKUP(ROUNDDOWN($DB62,-1),宝石属性!$B$25:$N$41,2,0)*VLOOKUP(ROUNDDOWN($DB62,-1),宝石属性!$B$25:$N$41,3,0)+VLOOKUP($DC$2,职业被动!$B$6:$M$29,COLUMNS(职业被动!$B$6:J$29),0)*$DB62,0)</f>
        <v>389</v>
      </c>
      <c r="DJ62" s="9">
        <f>ROUND(属性投放!K$4+装备属性!K$4*IF($DB62&lt;10,1,ROUNDDOWN($DB62,-1))+SUM(属性投放!L$37:L$45)*$DB62+VLOOKUP($DC$2,一级属性!$E$41:$P$64,COLUMNS(一级属性!$E$41:N$64),0)*($DB62+0.25*IF($DB62&lt;10,1,ROUNDDOWN($DB62,-1)))+VLOOKUP($DC$2,宝石属性!$B$43:$M$66,COLUMNS(宝石属性!$B$43:K$66),0)*10*VLOOKUP(ROUNDDOWN($DB62,-1),宝石属性!$B$25:$N$41,2,0)*VLOOKUP(ROUNDDOWN($DB62,-1),宝石属性!$B$25:$N$41,3,0)+VLOOKUP($DC$2,职业被动!$B$6:$M$29,COLUMNS(职业被动!$B$6:K$29),0)*$DB62,0)</f>
        <v>240</v>
      </c>
      <c r="DK62" s="9">
        <f>ROUND(属性投放!L$4+装备属性!L$4*IF($DB62&lt;10,1,ROUNDDOWN($DB62,-1))+SUM(属性投放!M$37:M$45)*$DB62+VLOOKUP($DC$2,一级属性!$E$41:$P$64,COLUMNS(一级属性!$E$41:O$64),0)*($DB62+0.25*IF($DB62&lt;10,1,ROUNDDOWN($DB62,-1)))+VLOOKUP($DC$2,宝石属性!$B$43:$M$66,COLUMNS(宝石属性!$B$43:L$66),0)*10*VLOOKUP(ROUNDDOWN($DB62,-1),宝石属性!$B$25:$N$41,2,0)*VLOOKUP(ROUNDDOWN($DB62,-1),宝石属性!$B$25:$N$41,3,0)+VLOOKUP($DC$2,职业被动!$B$6:$M$29,COLUMNS(职业被动!$B$6:L$29),0)*$DB62,0)</f>
        <v>18</v>
      </c>
      <c r="DL62" s="9">
        <f>ROUND(属性投放!M$4+装备属性!M$4*IF($DB62&lt;10,1,ROUNDDOWN($DB62,-1))+SUM(属性投放!N$37:N$45)*$DB62+VLOOKUP($DC$2,一级属性!$E$41:$P$64,COLUMNS(一级属性!$E$41:P$64),0)*($DB62+0.25*IF($DB62&lt;10,1,ROUNDDOWN($DB62,-1)))+VLOOKUP($DC$2,宝石属性!$B$43:$M$66,COLUMNS(宝石属性!$B$43:M$66),0)*10*VLOOKUP(ROUNDDOWN($DB62,-1),宝石属性!$B$25:$N$41,2,0)*VLOOKUP(ROUNDDOWN($DB62,-1),宝石属性!$B$25:$N$41,3,0)+VLOOKUP($DC$2,职业被动!$B$6:$M$29,COLUMNS(职业被动!$B$6:M$29),0)*$DB62,0)</f>
        <v>608</v>
      </c>
      <c r="DM62" s="48">
        <f>属性价值和能力评分!$F$9+ROUND(属性价值和能力评分!$F$38*10,0)*DB62+ROUND((SUM(装备属性!$W$9:$W$14)+属性价值和能力评分!$F$38*1.25+1.4+2.8)*IF(DB62&lt;10,1,ROUNDDOWN(DB62,-1)),0)+15*VLOOKUP(ROUNDDOWN(DB62,-1),宝石属性!$B$26:$D$41,2,0)*6*VLOOKUP(ROUNDDOWN(DB62,-1),宝石属性!$B$26:$D$41,3,0)+(属性价值和能力评分!$F$49*9+属性价值和能力评分!$F$50*2+属性价值和能力评分!$F$53*8/5)*DB62</f>
        <v>10438</v>
      </c>
      <c r="DO62" s="1">
        <v>59</v>
      </c>
      <c r="DP62" s="9">
        <f>ROUND(属性投放!D$4+装备属性!D$4*IF($DO62&lt;10,1,ROUNDDOWN($DO62,-1))+SUM(属性投放!E$37:E$45)*$DO62+VLOOKUP($DP$2,一级属性!$E$41:$P$64,COLUMNS(一级属性!$E$41:G$64),0)*($DO62+0.25*IF($DO62&lt;10,1,ROUNDDOWN($DO62,-1)))+VLOOKUP($DP$2,宝石属性!$B$43:$M$66,COLUMNS(宝石属性!$B$43:D$66),0)*10*VLOOKUP(ROUNDDOWN($DO62,-1),宝石属性!$B$25:$N$41,2,0)*VLOOKUP(ROUNDDOWN($DO62,-1),宝石属性!$B$25:$N$41,3,0)+VLOOKUP($DP$2,职业被动!$B$6:$M$29,COLUMNS(职业被动!$B$6:D$29),0)*$DO62,0)</f>
        <v>6463</v>
      </c>
      <c r="DQ62" s="9">
        <f>ROUND(属性投放!E$4+装备属性!E$4*IF($DO62&lt;10,1,ROUNDDOWN($DO62,-1))+SUM(属性投放!F$37:F$45)*$DO62+VLOOKUP($DP$2,一级属性!$E$41:$P$64,COLUMNS(一级属性!$E$41:H$64),0)*($DO62+0.25*IF($DO62&lt;10,1,ROUNDDOWN($DO62,-1)))+VLOOKUP($DP$2,宝石属性!$B$43:$M$66,COLUMNS(宝石属性!$B$43:E$66),0)*10*VLOOKUP(ROUNDDOWN($DO62,-1),宝石属性!$B$25:$N$41,2,0)*VLOOKUP(ROUNDDOWN($DO62,-1),宝石属性!$B$25:$N$41,3,0)+VLOOKUP($DP$2,职业被动!$B$6:$M$29,COLUMNS(职业被动!$B$6:E$29),0)*$DO62,0)</f>
        <v>1495</v>
      </c>
      <c r="DR62" s="9">
        <f>ROUND(属性投放!F$4+装备属性!F$4*IF($DO62&lt;10,1,ROUNDDOWN($DO62,-1))+SUM(属性投放!G$37:G$45)*$DO62+VLOOKUP($DP$2,一级属性!$E$41:$P$64,COLUMNS(一级属性!$E$41:I$64),0)*($DO62+0.25*IF($DO62&lt;10,1,ROUNDDOWN($DO62,-1)))+VLOOKUP($DP$2,宝石属性!$B$43:$M$66,COLUMNS(宝石属性!$B$43:F$66),0)*10*VLOOKUP(ROUNDDOWN($DO62,-1),宝石属性!$B$25:$N$41,2,0)*VLOOKUP(ROUNDDOWN($DO62,-1),宝石属性!$B$25:$N$41,3,0)+VLOOKUP($DP$2,职业被动!$B$6:$M$29,COLUMNS(职业被动!$B$6:F$29),0)*$DO62,0)</f>
        <v>628</v>
      </c>
      <c r="DS62" s="9">
        <f>ROUND(属性投放!G$4+装备属性!G$4*IF($DO62&lt;10,1,ROUNDDOWN($DO62,-1))+SUM(属性投放!H$37:H$45)*$DO62+VLOOKUP($DP$2,一级属性!$E$41:$P$64,COLUMNS(一级属性!$E$41:J$64),0)*($DO62+0.25*IF($DO62&lt;10,1,ROUNDDOWN($DO62,-1)))+VLOOKUP($DP$2,宝石属性!$B$43:$M$66,COLUMNS(宝石属性!$B$43:G$66),0)*10*VLOOKUP(ROUNDDOWN($DO62,-1),宝石属性!$B$25:$N$41,2,0)*VLOOKUP(ROUNDDOWN($DO62,-1),宝石属性!$B$25:$N$41,3,0)+VLOOKUP($DP$2,职业被动!$B$6:$M$29,COLUMNS(职业被动!$B$6:G$29),0)*$DO62,0)</f>
        <v>504</v>
      </c>
      <c r="DT62" s="9">
        <f>ROUND(属性投放!H$4+装备属性!H$4*IF($DO62&lt;10,1,ROUNDDOWN($DO62,-1))+SUM(属性投放!I$37:I$45)*$DO62+VLOOKUP($DP$2,一级属性!$E$41:$P$64,COLUMNS(一级属性!$E$41:K$64),0)*($DO62+0.25*IF($DO62&lt;10,1,ROUNDDOWN($DO62,-1)))+VLOOKUP($DP$2,宝石属性!$B$43:$M$66,COLUMNS(宝石属性!$B$43:H$66),0)*10*VLOOKUP(ROUNDDOWN($DO62,-1),宝石属性!$B$25:$N$41,2,0)*VLOOKUP(ROUNDDOWN($DO62,-1),宝石属性!$B$25:$N$41,3,0)+VLOOKUP($DP$2,职业被动!$B$6:$M$29,COLUMNS(职业被动!$B$6:H$29),0)*$DO62,0)</f>
        <v>462</v>
      </c>
      <c r="DU62" s="9">
        <f>ROUND(属性投放!I$4+装备属性!I$4*IF($DO62&lt;10,1,ROUNDDOWN($DO62,-1))+SUM(属性投放!J$37:J$45)*$DO62+VLOOKUP($DP$2,一级属性!$E$41:$P$64,COLUMNS(一级属性!$E$41:L$64),0)*($DO62+0.25*IF($DO62&lt;10,1,ROUNDDOWN($DO62,-1)))+VLOOKUP($DP$2,宝石属性!$B$43:$M$66,COLUMNS(宝石属性!$B$43:I$66),0)*10*VLOOKUP(ROUNDDOWN($DO62,-1),宝石属性!$B$25:$N$41,2,0)*VLOOKUP(ROUNDDOWN($DO62,-1),宝石属性!$B$25:$N$41,3,0)+VLOOKUP($DP$2,职业被动!$B$6:$M$29,COLUMNS(职业被动!$B$6:I$29),0)*$DO62,0)</f>
        <v>544</v>
      </c>
      <c r="DV62" s="9">
        <f>ROUND(属性投放!J$4+装备属性!J$4*IF($DO62&lt;10,1,ROUNDDOWN($DO62,-1))+SUM(属性投放!K$37:K$45)*$DO62+VLOOKUP($DP$2,一级属性!$E$41:$P$64,COLUMNS(一级属性!$E$41:M$64),0)*($DO62+0.25*IF($DO62&lt;10,1,ROUNDDOWN($DO62,-1)))+VLOOKUP($DP$2,宝石属性!$B$43:$M$66,COLUMNS(宝石属性!$B$43:J$66),0)*10*VLOOKUP(ROUNDDOWN($DO62,-1),宝石属性!$B$25:$N$41,2,0)*VLOOKUP(ROUNDDOWN($DO62,-1),宝石属性!$B$25:$N$41,3,0)+VLOOKUP($DP$2,职业被动!$B$6:$M$29,COLUMNS(职业被动!$B$6:J$29),0)*$DO62,0)</f>
        <v>389</v>
      </c>
      <c r="DW62" s="9">
        <f>ROUND(属性投放!K$4+装备属性!K$4*IF($DO62&lt;10,1,ROUNDDOWN($DO62,-1))+SUM(属性投放!L$37:L$45)*$DO62+VLOOKUP($DP$2,一级属性!$E$41:$P$64,COLUMNS(一级属性!$E$41:N$64),0)*($DO62+0.25*IF($DO62&lt;10,1,ROUNDDOWN($DO62,-1)))+VLOOKUP($DP$2,宝石属性!$B$43:$M$66,COLUMNS(宝石属性!$B$43:K$66),0)*10*VLOOKUP(ROUNDDOWN($DO62,-1),宝石属性!$B$25:$N$41,2,0)*VLOOKUP(ROUNDDOWN($DO62,-1),宝石属性!$B$25:$N$41,3,0)+VLOOKUP($DP$2,职业被动!$B$6:$M$29,COLUMNS(职业被动!$B$6:K$29),0)*$DO62,0)</f>
        <v>240</v>
      </c>
      <c r="DX62" s="9">
        <f>ROUND(属性投放!L$4+装备属性!L$4*IF($DO62&lt;10,1,ROUNDDOWN($DO62,-1))+SUM(属性投放!M$37:M$45)*$DO62+VLOOKUP($DP$2,一级属性!$E$41:$P$64,COLUMNS(一级属性!$E$41:O$64),0)*($DO62+0.25*IF($DO62&lt;10,1,ROUNDDOWN($DO62,-1)))+VLOOKUP($DP$2,宝石属性!$B$43:$M$66,COLUMNS(宝石属性!$B$43:L$66),0)*10*VLOOKUP(ROUNDDOWN($DO62,-1),宝石属性!$B$25:$N$41,2,0)*VLOOKUP(ROUNDDOWN($DO62,-1),宝石属性!$B$25:$N$41,3,0)+VLOOKUP($DP$2,职业被动!$B$6:$M$29,COLUMNS(职业被动!$B$6:L$29),0)*$DO62,0)</f>
        <v>18</v>
      </c>
      <c r="DY62" s="9">
        <f>ROUND(属性投放!M$4+装备属性!M$4*IF($DO62&lt;10,1,ROUNDDOWN($DO62,-1))+SUM(属性投放!N$37:N$45)*$DO62+VLOOKUP($DP$2,一级属性!$E$41:$P$64,COLUMNS(一级属性!$E$41:P$64),0)*($DO62+0.25*IF($DO62&lt;10,1,ROUNDDOWN($DO62,-1)))+VLOOKUP($DP$2,宝石属性!$B$43:$M$66,COLUMNS(宝石属性!$B$43:M$66),0)*10*VLOOKUP(ROUNDDOWN($DO62,-1),宝石属性!$B$25:$N$41,2,0)*VLOOKUP(ROUNDDOWN($DO62,-1),宝石属性!$B$25:$N$41,3,0)+VLOOKUP($DP$2,职业被动!$B$6:$M$29,COLUMNS(职业被动!$B$6:M$29),0)*$DO62,0)</f>
        <v>608</v>
      </c>
      <c r="DZ62" s="48">
        <f>属性价值和能力评分!$F$9+ROUND(属性价值和能力评分!$F$38*10,0)*DO62+ROUND((SUM(装备属性!$W$9:$W$14)+属性价值和能力评分!$F$38*1.25+1.4+2.8)*IF(DO62&lt;10,1,ROUNDDOWN(DO62,-1)),0)+15*VLOOKUP(ROUNDDOWN(DO62,-1),宝石属性!$B$26:$D$41,2,0)*6*VLOOKUP(ROUNDDOWN(DO62,-1),宝石属性!$B$26:$D$41,3,0)+(属性价值和能力评分!$F$49*9+属性价值和能力评分!$F$50*2+属性价值和能力评分!$F$53*8/5)*DO62</f>
        <v>10438</v>
      </c>
      <c r="EA62" s="17"/>
      <c r="EB62" s="1">
        <v>59</v>
      </c>
      <c r="EC62" s="1">
        <f>ROUND(CC62/MAX(CE62/10,((CE62*(1+属性投放!$E$8)-CF62+属性投放!$F$8*EB62)*(1+属性投放!$G$8)*(1+属性投放!$H$8))),1)</f>
        <v>2.8</v>
      </c>
      <c r="ED62" s="1">
        <f>ROUND(CP62/MAX(CE62/10,((CE62*(1+属性投放!$E$8)-CS62+属性投放!$F$8*EB62)*(1+属性投放!$G$8)*(1+属性投放!$H$8))),1)</f>
        <v>2.6</v>
      </c>
      <c r="EE62" s="1">
        <f>ROUND(DC62/MAX(CE62/10,((CE62*(1+属性投放!$E$8)-DF62+属性投放!$F$8*EB62)*(1+属性投放!$G$8)*(1+属性投放!$H$8))),1)</f>
        <v>24.6</v>
      </c>
      <c r="EF62" s="1">
        <f>ROUND(DP62/MAX(CE62/10,((CE62*(1+属性投放!$E$8)-DS62+属性投放!$F$8*EB62)*(1+属性投放!$G$8)*(1+属性投放!$H$8))),1)</f>
        <v>6.5</v>
      </c>
      <c r="EH62" s="1">
        <f>ROUND(CC62/MAX(属性投放!$F$9*EB62,((CT62*(1+属性投放!$E$9)-CH62+属性投放!$F$9*EB62)*(1+属性投放!$G$9)*(1+属性投放!$H$9))),1)</f>
        <v>2.5</v>
      </c>
      <c r="EI62" s="1">
        <f>ROUND(CP62/MAX(属性投放!$F$9*EB62,((CT62*(1+属性投放!$E$9)-CU62+属性投放!$F$9*EB62)*(1+属性投放!$G$9)*(1+属性投放!$H$9))),1)</f>
        <v>3.2</v>
      </c>
      <c r="EJ62" s="1">
        <f>ROUND(DC62/MAX(属性投放!$F$9*EB62,((CT62*(1+属性投放!$E$9)-DH62+属性投放!$F$9*EB62)*(1+属性投放!$G$9)*(1+属性投放!$H$9))),1)</f>
        <v>2.7</v>
      </c>
      <c r="EK62" s="1">
        <f>ROUND(DP62/MAX(属性投放!$F$9*EB62,((CT62*(1+属性投放!$E$9)-DU62+属性投放!$F$9*EB62)*(1+属性投放!$G$9)*(1+属性投放!$H$9))),1)</f>
        <v>5.9</v>
      </c>
      <c r="EM62" s="1">
        <f>ROUND(CC62/((BW62*(1+属性投放!$E$10)+属性投放!$F$10*EB62)*(1+属性投放!$G$10)*(1+属性投放!$H$10)),1)</f>
        <v>5.8</v>
      </c>
      <c r="EN62" s="1">
        <f>ROUND(CP62/((BW62*(1+属性投放!$E$10)+属性投放!$F$10*EB62)*(1+属性投放!$G$10)*(1+属性投放!$H$10)),1)</f>
        <v>5.8</v>
      </c>
      <c r="EO62" s="1">
        <f>ROUND(DC62/((BW62*(1+属性投放!$E$10)+属性投放!$F$10*EB62)*(1+属性投放!$G$10)*(1+属性投放!$H$10)),1)</f>
        <v>6.8</v>
      </c>
      <c r="EP62" s="1">
        <f>ROUND(DP62/((BW62*(1+属性投放!$E$10)+属性投放!$F$10*EB62)*(1+属性投放!$G$10)*(1+属性投放!$H$10)),1)</f>
        <v>14.6</v>
      </c>
    </row>
    <row r="63" spans="2:146">
      <c r="B63" s="1">
        <v>60</v>
      </c>
      <c r="C63" s="9">
        <f>ROUND(属性投放!D$4+装备属性!D$4*IF($B63&lt;10,1,ROUNDDOWN($B63,-1))+SUM(属性投放!E$37:E$45)*$B63+VLOOKUP($C$2,一级属性!$E$41:$P$64,COLUMNS(一级属性!$E$41:G$64),0)*($B63+0.25*IF($B63&lt;10,1,ROUNDDOWN($B63,-1)))+VLOOKUP($C$2,宝石属性!$B$43:$M$66,COLUMNS(宝石属性!$B$43:D$66),0)*10*VLOOKUP(ROUNDDOWN($B63,-1),宝石属性!$B$25:$N$41,2,0)*VLOOKUP(ROUNDDOWN($B63,-1),宝石属性!$B$25:$N$41,3,0)+VLOOKUP($C$2,职业被动!$B$6:$M$29,COLUMNS(职业被动!$B$6:D$29),0)*$B63,0)</f>
        <v>3724</v>
      </c>
      <c r="D63" s="9">
        <f>ROUND(属性投放!E$4+装备属性!E$4*IF($B63&lt;10,1,ROUNDDOWN($B63,-1))+SUM(属性投放!F$37:F$38)*$B63+VLOOKUP($C$2,一级属性!$E$67:$P$90,COLUMNS(一级属性!$E$67:H$90),0)*$B63+VLOOKUP($C$2,宝石属性!$B$43:$M$66,COLUMNS(宝石属性!$B$43:E$66),0)*10*VLOOKUP(ROUNDDOWN($B63,-1),宝石属性!$B$25:$N$41,2,0)*VLOOKUP(ROUNDDOWN($B63,-1),宝石属性!$B$25:$N$41,3,0)+VLOOKUP($C$2,职业被动!$B$6:$M$29,COLUMNS(职业被动!$B$6:E$29),0)*$B63,0)</f>
        <v>1592</v>
      </c>
      <c r="E63" s="9">
        <f>ROUND(属性投放!F$4+装备属性!F$4*IF($B63&lt;10,1,ROUNDDOWN($B63,-1))+SUM(属性投放!G$37:G$38)*$B63+VLOOKUP($C$2,一级属性!$E$67:$P$90,COLUMNS(一级属性!$E$67:I$90),0)*$B63+VLOOKUP($C$2,宝石属性!$B$43:$M$66,COLUMNS(宝石属性!$B$43:F$66),0)*10*VLOOKUP(ROUNDDOWN($B63,-1),宝石属性!$B$25:$N$41,2,0)*VLOOKUP(ROUNDDOWN($B63,-1),宝石属性!$B$25:$N$41,3,0)+VLOOKUP($C$2,职业被动!$B$6:$M$29,COLUMNS(职业被动!$B$6:F$29),0)*$B63,0)</f>
        <v>1274</v>
      </c>
      <c r="F63" s="9">
        <f>ROUND(属性投放!G$4+装备属性!G$4*IF($B63&lt;10,1,ROUNDDOWN($B63,-1))+SUM(属性投放!H$37:H$38)*$B63+VLOOKUP($C$2,一级属性!$E$67:$P$90,COLUMNS(一级属性!$E$67:J$90),0)*$B63+VLOOKUP($C$2,宝石属性!$B$43:$M$66,COLUMNS(宝石属性!$B$43:G$66),0)*10*VLOOKUP(ROUNDDOWN($B63,-1),宝石属性!$B$25:$N$41,2,0)*VLOOKUP(ROUNDDOWN($B63,-1),宝石属性!$B$25:$N$41,3,0)+VLOOKUP($C$2,职业被动!$B$6:$M$29,COLUMNS(职业被动!$B$6:G$29),0)*$B63,0)</f>
        <v>716</v>
      </c>
      <c r="G63" s="9">
        <f>ROUND(属性投放!H$4+装备属性!H$4*IF($B63&lt;10,1,ROUNDDOWN($B63,-1))+SUM(属性投放!I$37:I$38)*$B63+VLOOKUP($C$2,一级属性!$E$67:$P$90,COLUMNS(一级属性!$E$67:K$90),0)*$B63+VLOOKUP($C$2,宝石属性!$B$43:$M$66,COLUMNS(宝石属性!$B$43:H$66),0)*10*VLOOKUP(ROUNDDOWN($B63,-1),宝石属性!$B$25:$N$41,2,0)*VLOOKUP(ROUNDDOWN($B63,-1),宝石属性!$B$25:$N$41,3,0)+VLOOKUP($C$2,职业被动!$B$6:$M$29,COLUMNS(职业被动!$B$6:H$29),0)*$B63,0)</f>
        <v>446</v>
      </c>
      <c r="H63" s="9">
        <f>ROUND(属性投放!I$4+装备属性!I$4*IF($B63&lt;10,1,ROUNDDOWN($B63,-1))+SUM(属性投放!J$37:J$38)*$B63+VLOOKUP($C$2,一级属性!$E$67:$P$90,COLUMNS(一级属性!$E$67:L$90),0)*$B63+VLOOKUP($C$2,宝石属性!$B$43:$M$66,COLUMNS(宝石属性!$B$43:I$66),0)*10*VLOOKUP(ROUNDDOWN($B63,-1),宝石属性!$B$25:$N$41,2,0)*VLOOKUP(ROUNDDOWN($B63,-1),宝石属性!$B$25:$N$41,3,0)+VLOOKUP($C$2,职业被动!$B$6:$M$29,COLUMNS(职业被动!$B$6:I$29),0)*$B63,0)</f>
        <v>710</v>
      </c>
      <c r="I63" s="9">
        <f>ROUND(属性投放!J$4+装备属性!J$4*IF($B63&lt;10,1,ROUNDDOWN($B63,-1))+SUM(属性投放!K$37:K$38)*$B63+VLOOKUP($C$2,一级属性!$E$67:$P$90,COLUMNS(一级属性!$E$67:M$90),0)*$B63+VLOOKUP($C$2,宝石属性!$B$43:$M$66,COLUMNS(宝石属性!$B$43:J$66),0)*10*VLOOKUP(ROUNDDOWN($B63,-1),宝石属性!$B$25:$N$41,2,0)*VLOOKUP(ROUNDDOWN($B63,-1),宝石属性!$B$25:$N$41,3,0)+VLOOKUP($C$2,职业被动!$B$6:$M$29,COLUMNS(职业被动!$B$6:J$29),0)*$B63,0)</f>
        <v>481</v>
      </c>
      <c r="J63" s="9">
        <f>ROUND(属性投放!K$4+装备属性!K$4*IF($B63&lt;10,1,ROUNDDOWN($B63,-1))+SUM(属性投放!L$37:L$38)*$B63+VLOOKUP($C$2,一级属性!$E$67:$P$90,COLUMNS(一级属性!$E$67:N$90),0)*$B63+VLOOKUP($C$2,宝石属性!$B$43:$M$66,COLUMNS(宝石属性!$B$43:K$66),0)*10*VLOOKUP(ROUNDDOWN($B63,-1),宝石属性!$B$25:$N$41,2,0)*VLOOKUP(ROUNDDOWN($B63,-1),宝石属性!$B$25:$N$41,3,0)+VLOOKUP($C$2,职业被动!$B$6:$M$29,COLUMNS(职业被动!$B$6:K$29),0)*$B63,0)</f>
        <v>230</v>
      </c>
      <c r="K63" s="9">
        <f>ROUND(属性投放!L$4+装备属性!L$4*IF($B63&lt;10,1,ROUNDDOWN($B63,-1))+SUM(属性投放!M$37:M$38)*$B63+VLOOKUP($C$2,一级属性!$E$67:$P$90,COLUMNS(一级属性!$E$67:O$90),0)*$B63+VLOOKUP($C$2,宝石属性!$B$43:$M$66,COLUMNS(宝石属性!$B$43:L$66),0)*10*VLOOKUP(ROUNDDOWN($B63,-1),宝石属性!$B$25:$N$41,2,0)*VLOOKUP(ROUNDDOWN($B63,-1),宝石属性!$B$25:$N$41,3,0)+VLOOKUP($C$2,职业被动!$B$6:$M$29,COLUMNS(职业被动!$B$6:L$29),0)*$B63,0)</f>
        <v>18</v>
      </c>
      <c r="L63" s="9">
        <f>ROUND(属性投放!M$4+装备属性!M$4*IF($B63&lt;10,1,ROUNDDOWN($B63,-1))+SUM(属性投放!N$37:N$38)*$B63+VLOOKUP($C$2,一级属性!$E$67:$P$90,COLUMNS(一级属性!$E$67:P$90),0)*$B63+VLOOKUP($C$2,宝石属性!$B$43:$M$66,COLUMNS(宝石属性!$B$43:M$66),0)*10*VLOOKUP(ROUNDDOWN($B63,-1),宝石属性!$B$25:$N$41,2,0)*VLOOKUP(ROUNDDOWN($B63,-1),宝石属性!$B$25:$N$41,3,0)+VLOOKUP($C$2,职业被动!$B$6:$M$29,COLUMNS(职业被动!$B$6:M$29),0)*$B63,0)</f>
        <v>674</v>
      </c>
      <c r="M63" s="48">
        <f>属性价值和能力评分!$F$9+ROUND(属性价值和能力评分!$F$38*10,0)*B63+ROUND((SUM(装备属性!$W$9:$W$14)+属性价值和能力评分!$F$38*1.25+1.4+2.8)*IF(B63&lt;10,1,ROUNDDOWN(B63,-1)),0)+15*VLOOKUP(ROUNDDOWN(B63,-1),宝石属性!$B$26:$D$41,2,0)*6*VLOOKUP(ROUNDDOWN(B63,-1),宝石属性!$B$26:$D$41,3,0)+(属性价值和能力评分!$F$49*9+属性价值和能力评分!$F$50*2+属性价值和能力评分!$F$53*8/5)*B63</f>
        <v>11829</v>
      </c>
      <c r="N63" s="20"/>
      <c r="O63" s="1">
        <v>60</v>
      </c>
      <c r="P63" s="9">
        <f>ROUND(属性投放!D$4+装备属性!D$4*IF($O63&lt;10,1,ROUNDDOWN($O63,-1))+SUM(属性投放!E$37:E$45)*$O63+VLOOKUP($P$2,一级属性!$E$41:$P$64,COLUMNS(一级属性!$E$41:G$64),0)*($O63+0.25*IF($O63&lt;10,1,ROUNDDOWN($O63,-1)))+VLOOKUP($P$2,宝石属性!$B$43:$M$66,COLUMNS(宝石属性!$B$43:D$66),0)*10*VLOOKUP(ROUNDDOWN($O63,-1),宝石属性!$B$25:$N$41,2,0)*VLOOKUP(ROUNDDOWN($O63,-1),宝石属性!$B$25:$N$41,3,0)+VLOOKUP($P$2,职业被动!$B$6:$M$29,COLUMNS(职业被动!$B$6:D$29),0)*$O63,0)</f>
        <v>4564</v>
      </c>
      <c r="Q63" s="9">
        <f>ROUND(属性投放!E$4+装备属性!E$4*IF($O63&lt;10,1,ROUNDDOWN($O63,-1))+SUM(属性投放!F$37:F$45)*$O63+VLOOKUP($P$2,一级属性!$E$41:$P$64,COLUMNS(一级属性!$E$41:H$64),0)*($O63+0.25*IF($O63&lt;10,1,ROUNDDOWN($O63,-1)))+VLOOKUP($P$2,宝石属性!$B$43:$M$66,COLUMNS(宝石属性!$B$43:E$66),0)*10*VLOOKUP(ROUNDDOWN($O63,-1),宝石属性!$B$25:$N$41,2,0)*VLOOKUP(ROUNDDOWN($O63,-1),宝石属性!$B$25:$N$41,3,0)+VLOOKUP($P$2,职业被动!$B$6:$M$29,COLUMNS(职业被动!$B$6:E$29),0)*$O63,0)</f>
        <v>2717</v>
      </c>
      <c r="R63" s="9">
        <f>ROUND(属性投放!F$4+装备属性!F$4*IF($O63&lt;10,1,ROUNDDOWN($O63,-1))+SUM(属性投放!G$37:G$45)*$O63+VLOOKUP($P$2,一级属性!$E$41:$P$64,COLUMNS(一级属性!$E$41:I$64),0)*($O63+0.25*IF($O63&lt;10,1,ROUNDDOWN($O63,-1)))+VLOOKUP($P$2,宝石属性!$B$43:$M$66,COLUMNS(宝石属性!$B$43:F$66),0)*10*VLOOKUP(ROUNDDOWN($O63,-1),宝石属性!$B$25:$N$41,2,0)*VLOOKUP(ROUNDDOWN($O63,-1),宝石属性!$B$25:$N$41,3,0)+VLOOKUP($P$2,职业被动!$B$6:$M$29,COLUMNS(职业被动!$B$6:F$29),0)*$O63,0)</f>
        <v>712</v>
      </c>
      <c r="S63" s="9">
        <f>ROUND(属性投放!G$4+装备属性!G$4*IF($O63&lt;10,1,ROUNDDOWN($O63,-1))+SUM(属性投放!H$37:H$45)*$O63+VLOOKUP($P$2,一级属性!$E$41:$P$64,COLUMNS(一级属性!$E$41:J$64),0)*($O63+0.25*IF($O63&lt;10,1,ROUNDDOWN($O63,-1)))+VLOOKUP($P$2,宝石属性!$B$43:$M$66,COLUMNS(宝石属性!$B$43:G$66),0)*10*VLOOKUP(ROUNDDOWN($O63,-1),宝石属性!$B$25:$N$41,2,0)*VLOOKUP(ROUNDDOWN($O63,-1),宝石属性!$B$25:$N$41,3,0)+VLOOKUP($P$2,职业被动!$B$6:$M$29,COLUMNS(职业被动!$B$6:G$29),0)*$O63,0)</f>
        <v>656</v>
      </c>
      <c r="T63" s="9">
        <f>ROUND(属性投放!H$4+装备属性!H$4*IF($O63&lt;10,1,ROUNDDOWN($O63,-1))+SUM(属性投放!I$37:I$45)*$O63+VLOOKUP($P$2,一级属性!$E$41:$P$64,COLUMNS(一级属性!$E$41:K$64),0)*($O63+0.25*IF($O63&lt;10,1,ROUNDDOWN($O63,-1)))+VLOOKUP($P$2,宝石属性!$B$43:$M$66,COLUMNS(宝石属性!$B$43:H$66),0)*10*VLOOKUP(ROUNDDOWN($O63,-1),宝石属性!$B$25:$N$41,2,0)*VLOOKUP(ROUNDDOWN($O63,-1),宝石属性!$B$25:$N$41,3,0)+VLOOKUP($P$2,职业被动!$B$6:$M$29,COLUMNS(职业被动!$B$6:H$29),0)*$O63,0)</f>
        <v>731</v>
      </c>
      <c r="U63" s="9">
        <f>ROUND(属性投放!I$4+装备属性!I$4*IF($O63&lt;10,1,ROUNDDOWN($O63,-1))+SUM(属性投放!J$37:J$45)*$O63+VLOOKUP($P$2,一级属性!$E$41:$P$64,COLUMNS(一级属性!$E$41:L$64),0)*($O63+0.25*IF($O63&lt;10,1,ROUNDDOWN($O63,-1)))+VLOOKUP($P$2,宝石属性!$B$43:$M$66,COLUMNS(宝石属性!$B$43:I$66),0)*10*VLOOKUP(ROUNDDOWN($O63,-1),宝石属性!$B$25:$N$41,2,0)*VLOOKUP(ROUNDDOWN($O63,-1),宝石属性!$B$25:$N$41,3,0)+VLOOKUP($P$2,职业被动!$B$6:$M$29,COLUMNS(职业被动!$B$6:I$29),0)*$O63,0)</f>
        <v>755</v>
      </c>
      <c r="V63" s="9">
        <f>ROUND(属性投放!J$4+装备属性!J$4*IF($O63&lt;10,1,ROUNDDOWN($O63,-1))+SUM(属性投放!K$37:K$45)*$O63+VLOOKUP($P$2,一级属性!$E$41:$P$64,COLUMNS(一级属性!$E$41:M$64),0)*($O63+0.25*IF($O63&lt;10,1,ROUNDDOWN($O63,-1)))+VLOOKUP($P$2,宝石属性!$B$43:$M$66,COLUMNS(宝石属性!$B$43:J$66),0)*10*VLOOKUP(ROUNDDOWN($O63,-1),宝石属性!$B$25:$N$41,2,0)*VLOOKUP(ROUNDDOWN($O63,-1),宝石属性!$B$25:$N$41,3,0)+VLOOKUP($P$2,职业被动!$B$6:$M$29,COLUMNS(职业被动!$B$6:J$29),0)*$O63,0)</f>
        <v>534</v>
      </c>
      <c r="W63" s="9">
        <f>ROUND(属性投放!K$4+装备属性!K$4*IF($O63&lt;10,1,ROUNDDOWN($O63,-1))+SUM(属性投放!L$37:L$45)*$O63+VLOOKUP($P$2,一级属性!$E$41:$P$64,COLUMNS(一级属性!$E$41:N$64),0)*($O63+0.25*IF($O63&lt;10,1,ROUNDDOWN($O63,-1)))+VLOOKUP($P$2,宝石属性!$B$43:$M$66,COLUMNS(宝石属性!$B$43:K$66),0)*10*VLOOKUP(ROUNDDOWN($O63,-1),宝石属性!$B$25:$N$41,2,0)*VLOOKUP(ROUNDDOWN($O63,-1),宝石属性!$B$25:$N$41,3,0)+VLOOKUP($P$2,职业被动!$B$6:$M$29,COLUMNS(职业被动!$B$6:K$29),0)*$O63,0)</f>
        <v>342</v>
      </c>
      <c r="X63" s="9">
        <f>ROUND(属性投放!L$4+装备属性!L$4*IF($O63&lt;10,1,ROUNDDOWN($O63,-1))+SUM(属性投放!M$37:M$45)*$O63+VLOOKUP($P$2,一级属性!$E$41:$P$64,COLUMNS(一级属性!$E$41:O$64),0)*($O63+0.25*IF($O63&lt;10,1,ROUNDDOWN($O63,-1)))+VLOOKUP($P$2,宝石属性!$B$43:$M$66,COLUMNS(宝石属性!$B$43:L$66),0)*10*VLOOKUP(ROUNDDOWN($O63,-1),宝石属性!$B$25:$N$41,2,0)*VLOOKUP(ROUNDDOWN($O63,-1),宝石属性!$B$25:$N$41,3,0)+VLOOKUP($P$2,职业被动!$B$6:$M$29,COLUMNS(职业被动!$B$6:L$29),0)*$O63,0)</f>
        <v>18</v>
      </c>
      <c r="Y63" s="9">
        <f>ROUND(属性投放!M$4+装备属性!M$4*IF($O63&lt;10,1,ROUNDDOWN($O63,-1))+SUM(属性投放!N$37:N$45)*$O63+VLOOKUP($P$2,一级属性!$E$41:$P$64,COLUMNS(一级属性!$E$41:P$64),0)*($O63+0.25*IF($O63&lt;10,1,ROUNDDOWN($O63,-1)))+VLOOKUP($P$2,宝石属性!$B$43:$M$66,COLUMNS(宝石属性!$B$43:M$66),0)*10*VLOOKUP(ROUNDDOWN($O63,-1),宝石属性!$B$25:$N$41,2,0)*VLOOKUP(ROUNDDOWN($O63,-1),宝石属性!$B$25:$N$41,3,0)+VLOOKUP($P$2,职业被动!$B$6:$M$29,COLUMNS(职业被动!$B$6:M$29),0)*$O63,0)</f>
        <v>674</v>
      </c>
      <c r="Z63" s="48">
        <f>属性价值和能力评分!$F$9+ROUND(属性价值和能力评分!$F$38*10,0)*O63+ROUND((SUM(装备属性!$W$9:$W$14)+属性价值和能力评分!$F$38*1.25+1.4+2.8)*IF(O63&lt;10,1,ROUNDDOWN(O63,-1)),0)+15*VLOOKUP(ROUNDDOWN(O63,-1),宝石属性!$B$26:$D$41,2,0)*6*VLOOKUP(ROUNDDOWN(O63,-1),宝石属性!$B$26:$D$41,3,0)+(属性价值和能力评分!$F$49*9+属性价值和能力评分!$F$50*2+属性价值和能力评分!$F$53*8/5)*O63</f>
        <v>11829</v>
      </c>
      <c r="AB63" s="1">
        <v>60</v>
      </c>
      <c r="AC63" s="9">
        <f>ROUND(属性投放!D$4+装备属性!D$4*IF($AB63&lt;10,1,ROUNDDOWN($AB63,-1))+SUM(属性投放!E$37:E$45)*$AB63+VLOOKUP($AC$2,一级属性!$E$41:$P$64,COLUMNS(一级属性!$E$41:G$64),0)*($AB63+0.25*IF($AB63&lt;10,1,ROUNDDOWN($AB63,-1)))+VLOOKUP($AC$2,宝石属性!$B$43:$M$66,COLUMNS(宝石属性!$B$43:D$66),0)*10*VLOOKUP(ROUNDDOWN($AB63,-1),宝石属性!$B$25:$N$41,2,0)*VLOOKUP(ROUNDDOWN($AB63,-1),宝石属性!$B$25:$N$41,3,0)+VLOOKUP($AC$2,职业被动!$B$6:$M$29,COLUMNS(职业被动!$B$6:D$29),0)*$AB63,0)</f>
        <v>4144</v>
      </c>
      <c r="AD63" s="9">
        <f>ROUND(属性投放!E$4+装备属性!E$4*IF($AB63&lt;10,1,ROUNDDOWN($AB63,-1))+SUM(属性投放!F$37:F$45)*$AB63+VLOOKUP($AC$2,一级属性!$E$41:$P$64,COLUMNS(一级属性!$E$41:H$64),0)*($AB63+0.25*IF($AB63&lt;10,1,ROUNDDOWN($AB63,-1)))+VLOOKUP($AC$2,宝石属性!$B$43:$M$66,COLUMNS(宝石属性!$B$43:E$66),0)*10*VLOOKUP(ROUNDDOWN($AB63,-1),宝石属性!$B$25:$N$41,2,0)*VLOOKUP(ROUNDDOWN($AB63,-1),宝石属性!$B$25:$N$41,3,0)+VLOOKUP($AC$2,职业被动!$B$6:$M$29,COLUMNS(职业被动!$B$6:E$29),0)*$AB63,0)</f>
        <v>1592</v>
      </c>
      <c r="AE63" s="9">
        <f>ROUND(属性投放!F$4+装备属性!F$4*IF($AB63&lt;10,1,ROUNDDOWN($AB63,-1))+SUM(属性投放!G$37:G$45)*$AB63+VLOOKUP($AC$2,一级属性!$E$41:$P$64,COLUMNS(一级属性!$E$41:I$64),0)*($AB63+0.25*IF($AB63&lt;10,1,ROUNDDOWN($AB63,-1)))+VLOOKUP($AC$2,宝石属性!$B$43:$M$66,COLUMNS(宝石属性!$B$43:F$66),0)*10*VLOOKUP(ROUNDDOWN($AB63,-1),宝石属性!$B$25:$N$41,2,0)*VLOOKUP(ROUNDDOWN($AB63,-1),宝石属性!$B$25:$N$41,3,0)+VLOOKUP($AC$2,职业被动!$B$6:$M$29,COLUMNS(职业被动!$B$6:F$29),0)*$AB63,0)</f>
        <v>1124</v>
      </c>
      <c r="AF63" s="9">
        <f>ROUND(属性投放!G$4+装备属性!G$4*IF($AB63&lt;10,1,ROUNDDOWN($AB63,-1))+SUM(属性投放!H$37:H$45)*$AB63+VLOOKUP($AC$2,一级属性!$E$41:$P$64,COLUMNS(一级属性!$E$41:J$64),0)*($AB63+0.25*IF($AB63&lt;10,1,ROUNDDOWN($AB63,-1)))+VLOOKUP($AC$2,宝石属性!$B$43:$M$66,COLUMNS(宝石属性!$B$43:G$66),0)*10*VLOOKUP(ROUNDDOWN($AB63,-1),宝石属性!$B$25:$N$41,2,0)*VLOOKUP(ROUNDDOWN($AB63,-1),宝石属性!$B$25:$N$41,3,0)+VLOOKUP($AC$2,职业被动!$B$6:$M$29,COLUMNS(职业被动!$B$6:G$29),0)*$AB63,0)</f>
        <v>776</v>
      </c>
      <c r="AG63" s="9">
        <f>ROUND(属性投放!H$4+装备属性!H$4*IF($AB63&lt;10,1,ROUNDDOWN($AB63,-1))+SUM(属性投放!I$37:I$45)*$AB63+VLOOKUP($AC$2,一级属性!$E$41:$P$64,COLUMNS(一级属性!$E$41:K$64),0)*($AB63+0.25*IF($AB63&lt;10,1,ROUNDDOWN($AB63,-1)))+VLOOKUP($AC$2,宝石属性!$B$43:$M$66,COLUMNS(宝石属性!$B$43:H$66),0)*10*VLOOKUP(ROUNDDOWN($AB63,-1),宝石属性!$B$25:$N$41,2,0)*VLOOKUP(ROUNDDOWN($AB63,-1),宝石属性!$B$25:$N$41,3,0)+VLOOKUP($AC$2,职业被动!$B$6:$M$29,COLUMNS(职业被动!$B$6:H$29),0)*$AB63,0)</f>
        <v>446</v>
      </c>
      <c r="AH63" s="9">
        <f>ROUND(属性投放!I$4+装备属性!I$4*IF($AB63&lt;10,1,ROUNDDOWN($AB63,-1))+SUM(属性投放!J$37:J$45)*$AB63+VLOOKUP($AC$2,一级属性!$E$41:$P$64,COLUMNS(一级属性!$E$41:L$64),0)*($AB63+0.25*IF($AB63&lt;10,1,ROUNDDOWN($AB63,-1)))+VLOOKUP($AC$2,宝石属性!$B$43:$M$66,COLUMNS(宝石属性!$B$43:I$66),0)*10*VLOOKUP(ROUNDDOWN($AB63,-1),宝石属性!$B$25:$N$41,2,0)*VLOOKUP(ROUNDDOWN($AB63,-1),宝石属性!$B$25:$N$41,3,0)+VLOOKUP($AC$2,职业被动!$B$6:$M$29,COLUMNS(职业被动!$B$6:I$29),0)*$AB63,0)</f>
        <v>710</v>
      </c>
      <c r="AI63" s="9">
        <f>ROUND(属性投放!J$4+装备属性!J$4*IF($AB63&lt;10,1,ROUNDDOWN($AB63,-1))+SUM(属性投放!K$37:K$45)*$AB63+VLOOKUP($AC$2,一级属性!$E$41:$P$64,COLUMNS(一级属性!$E$41:M$64),0)*($AB63+0.25*IF($AB63&lt;10,1,ROUNDDOWN($AB63,-1)))+VLOOKUP($AC$2,宝石属性!$B$43:$M$66,COLUMNS(宝石属性!$B$43:J$66),0)*10*VLOOKUP(ROUNDDOWN($AB63,-1),宝石属性!$B$25:$N$41,2,0)*VLOOKUP(ROUNDDOWN($AB63,-1),宝石属性!$B$25:$N$41,3,0)+VLOOKUP($AC$2,职业被动!$B$6:$M$29,COLUMNS(职业被动!$B$6:J$29),0)*$AB63,0)</f>
        <v>481</v>
      </c>
      <c r="AJ63" s="9">
        <f>ROUND(属性投放!K$4+装备属性!K$4*IF($AB63&lt;10,1,ROUNDDOWN($AB63,-1))+SUM(属性投放!L$37:L$45)*$AB63+VLOOKUP($AC$2,一级属性!$E$41:$P$64,COLUMNS(一级属性!$E$41:N$64),0)*($AB63+0.25*IF($AB63&lt;10,1,ROUNDDOWN($AB63,-1)))+VLOOKUP($AC$2,宝石属性!$B$43:$M$66,COLUMNS(宝石属性!$B$43:K$66),0)*10*VLOOKUP(ROUNDDOWN($AB63,-1),宝石属性!$B$25:$N$41,2,0)*VLOOKUP(ROUNDDOWN($AB63,-1),宝石属性!$B$25:$N$41,3,0)+VLOOKUP($AC$2,职业被动!$B$6:$M$29,COLUMNS(职业被动!$B$6:K$29),0)*$AB63,0)</f>
        <v>230</v>
      </c>
      <c r="AK63" s="9">
        <f>ROUND(属性投放!L$4+装备属性!L$4*IF($AB63&lt;10,1,ROUNDDOWN($AB63,-1))+SUM(属性投放!M$37:M$45)*$AB63+VLOOKUP($AC$2,一级属性!$E$41:$P$64,COLUMNS(一级属性!$E$41:O$64),0)*($AB63+0.25*IF($AB63&lt;10,1,ROUNDDOWN($AB63,-1)))+VLOOKUP($AC$2,宝石属性!$B$43:$M$66,COLUMNS(宝石属性!$B$43:L$66),0)*10*VLOOKUP(ROUNDDOWN($AB63,-1),宝石属性!$B$25:$N$41,2,0)*VLOOKUP(ROUNDDOWN($AB63,-1),宝石属性!$B$25:$N$41,3,0)+VLOOKUP($AC$2,职业被动!$B$6:$M$29,COLUMNS(职业被动!$B$6:L$29),0)*$AB63,0)</f>
        <v>18</v>
      </c>
      <c r="AL63" s="9">
        <f>ROUND(属性投放!M$4+装备属性!M$4*IF($AB63&lt;10,1,ROUNDDOWN($AB63,-1))+SUM(属性投放!N$37:N$45)*$AB63+VLOOKUP($AC$2,一级属性!$E$41:$P$64,COLUMNS(一级属性!$E$41:P$64),0)*($AB63+0.25*IF($AB63&lt;10,1,ROUNDDOWN($AB63,-1)))+VLOOKUP($AC$2,宝石属性!$B$43:$M$66,COLUMNS(宝石属性!$B$43:M$66),0)*10*VLOOKUP(ROUNDDOWN($AB63,-1),宝石属性!$B$25:$N$41,2,0)*VLOOKUP(ROUNDDOWN($AB63,-1),宝石属性!$B$25:$N$41,3,0)+VLOOKUP($AC$2,职业被动!$B$6:$M$29,COLUMNS(职业被动!$B$6:M$29),0)*$AB63,0)</f>
        <v>674</v>
      </c>
      <c r="AM63" s="48">
        <f>属性价值和能力评分!$F$9+ROUND(属性价值和能力评分!$F$38*10,0)*AB63+ROUND((SUM(装备属性!$W$9:$W$14)+属性价值和能力评分!$F$38*1.25+1.4+2.8)*IF(AB63&lt;10,1,ROUNDDOWN(AB63,-1)),0)+15*VLOOKUP(ROUNDDOWN(AB63,-1),宝石属性!$B$26:$D$41,2,0)*6*VLOOKUP(ROUNDDOWN(AB63,-1),宝石属性!$B$26:$D$41,3,0)+(属性价值和能力评分!$F$49*9+属性价值和能力评分!$F$50*2+属性价值和能力评分!$F$53*8/5)*AB63</f>
        <v>11829</v>
      </c>
      <c r="AO63" s="1">
        <v>60</v>
      </c>
      <c r="AP63" s="9">
        <f>ROUND(属性投放!D$4+装备属性!D$4*IF($AO63&lt;10,1,ROUNDDOWN($AO63,-1))+SUM(属性投放!E$37:E$45)*$AO63+VLOOKUP($AP$2,一级属性!$E$41:$P$64,COLUMNS(一级属性!$E$41:G$64),0)*($AO63+0.25*IF($AO63&lt;10,1,ROUNDDOWN($AO63,-1)))+VLOOKUP($AP$2,宝石属性!$B$43:$M$66,COLUMNS(宝石属性!$B$43:D$66),0)*10*VLOOKUP(ROUNDDOWN($AO63,-1),宝石属性!$B$25:$N$41,2,0)*VLOOKUP(ROUNDDOWN($AO63,-1),宝石属性!$B$25:$N$41,3,0)+VLOOKUP($AP$2,职业被动!$B$6:$M$29,COLUMNS(职业被动!$B$6:D$29),0)*$AO63,0)</f>
        <v>4144</v>
      </c>
      <c r="AQ63" s="9">
        <f>ROUND(属性投放!E$4+装备属性!E$4*IF($AO63&lt;10,1,ROUNDDOWN($AO63,-1))+SUM(属性投放!F$37:F$45)*$AO63+VLOOKUP($AP$2,一级属性!$E$41:$P$64,COLUMNS(一级属性!$E$41:H$64),0)*($AO63+0.25*IF($AO63&lt;10,1,ROUNDDOWN($AO63,-1)))+VLOOKUP($AP$2,宝石属性!$B$43:$M$66,COLUMNS(宝石属性!$B$43:E$66),0)*10*VLOOKUP(ROUNDDOWN($AO63,-1),宝石属性!$B$25:$N$41,2,0)*VLOOKUP(ROUNDDOWN($AO63,-1),宝石属性!$B$25:$N$41,3,0)+VLOOKUP($AP$2,职业被动!$B$6:$M$29,COLUMNS(职业被动!$B$6:E$29),0)*$AO63,0)</f>
        <v>2717</v>
      </c>
      <c r="AR63" s="9">
        <f>ROUND(属性投放!F$4+装备属性!F$4*IF($AO63&lt;10,1,ROUNDDOWN($AO63,-1))+SUM(属性投放!G$37:G$45)*$AO63+VLOOKUP($AP$2,一级属性!$E$41:$P$64,COLUMNS(一级属性!$E$41:I$64),0)*($AO63+0.25*IF($AO63&lt;10,1,ROUNDDOWN($AO63,-1)))+VLOOKUP($AP$2,宝石属性!$B$43:$M$66,COLUMNS(宝石属性!$B$43:F$66),0)*10*VLOOKUP(ROUNDDOWN($AO63,-1),宝石属性!$B$25:$N$41,2,0)*VLOOKUP(ROUNDDOWN($AO63,-1),宝石属性!$B$25:$N$41,3,0)+VLOOKUP($AP$2,职业被动!$B$6:$M$29,COLUMNS(职业被动!$B$6:F$29),0)*$AO63,0)</f>
        <v>712</v>
      </c>
      <c r="AS63" s="9">
        <f>ROUND(属性投放!G$4+装备属性!G$4*IF($AO63&lt;10,1,ROUNDDOWN($AO63,-1))+SUM(属性投放!H$37:H$45)*$AO63+VLOOKUP($AP$2,一级属性!$E$41:$P$64,COLUMNS(一级属性!$E$41:J$64),0)*($AO63+0.25*IF($AO63&lt;10,1,ROUNDDOWN($AO63,-1)))+VLOOKUP($AP$2,宝石属性!$B$43:$M$66,COLUMNS(宝石属性!$B$43:G$66),0)*10*VLOOKUP(ROUNDDOWN($AO63,-1),宝石属性!$B$25:$N$41,2,0)*VLOOKUP(ROUNDDOWN($AO63,-1),宝石属性!$B$25:$N$41,3,0)+VLOOKUP($AP$2,职业被动!$B$6:$M$29,COLUMNS(职业被动!$B$6:G$29),0)*$AO63,0)</f>
        <v>656</v>
      </c>
      <c r="AT63" s="9">
        <f>ROUND(属性投放!H$4+装备属性!H$4*IF($AO63&lt;10,1,ROUNDDOWN($AO63,-1))+SUM(属性投放!I$37:I$45)*$AO63+VLOOKUP($AP$2,一级属性!$E$41:$P$64,COLUMNS(一级属性!$E$41:K$64),0)*($AO63+0.25*IF($AO63&lt;10,1,ROUNDDOWN($AO63,-1)))+VLOOKUP($AP$2,宝石属性!$B$43:$M$66,COLUMNS(宝石属性!$B$43:H$66),0)*10*VLOOKUP(ROUNDDOWN($AO63,-1),宝石属性!$B$25:$N$41,2,0)*VLOOKUP(ROUNDDOWN($AO63,-1),宝石属性!$B$25:$N$41,3,0)+VLOOKUP($AP$2,职业被动!$B$6:$M$29,COLUMNS(职业被动!$B$6:H$29),0)*$AO63,0)</f>
        <v>671</v>
      </c>
      <c r="AU63" s="9">
        <f>ROUND(属性投放!I$4+装备属性!I$4*IF($AO63&lt;10,1,ROUNDDOWN($AO63,-1))+SUM(属性投放!J$37:J$45)*$AO63+VLOOKUP($AP$2,一级属性!$E$41:$P$64,COLUMNS(一级属性!$E$41:L$64),0)*($AO63+0.25*IF($AO63&lt;10,1,ROUNDDOWN($AO63,-1)))+VLOOKUP($AP$2,宝石属性!$B$43:$M$66,COLUMNS(宝石属性!$B$43:I$66),0)*10*VLOOKUP(ROUNDDOWN($AO63,-1),宝石属性!$B$25:$N$41,2,0)*VLOOKUP(ROUNDDOWN($AO63,-1),宝石属性!$B$25:$N$41,3,0)+VLOOKUP($AP$2,职业被动!$B$6:$M$29,COLUMNS(职业被动!$B$6:I$29),0)*$AO63,0)</f>
        <v>755</v>
      </c>
      <c r="AV63" s="9">
        <f>ROUND(属性投放!J$4+装备属性!J$4*IF($AO63&lt;10,1,ROUNDDOWN($AO63,-1))+SUM(属性投放!K$37:K$45)*$AO63+VLOOKUP($AP$2,一级属性!$E$41:$P$64,COLUMNS(一级属性!$E$41:M$64),0)*($AO63+0.25*IF($AO63&lt;10,1,ROUNDDOWN($AO63,-1)))+VLOOKUP($AP$2,宝石属性!$B$43:$M$66,COLUMNS(宝石属性!$B$43:J$66),0)*10*VLOOKUP(ROUNDDOWN($AO63,-1),宝石属性!$B$25:$N$41,2,0)*VLOOKUP(ROUNDDOWN($AO63,-1),宝石属性!$B$25:$N$41,3,0)+VLOOKUP($AP$2,职业被动!$B$6:$M$29,COLUMNS(职业被动!$B$6:J$29),0)*$AO63,0)</f>
        <v>534</v>
      </c>
      <c r="AW63" s="9">
        <f>ROUND(属性投放!K$4+装备属性!K$4*IF($AO63&lt;10,1,ROUNDDOWN($AO63,-1))+SUM(属性投放!L$37:L$45)*$AO63+VLOOKUP($AP$2,一级属性!$E$41:$P$64,COLUMNS(一级属性!$E$41:N$64),0)*($AO63+0.25*IF($AO63&lt;10,1,ROUNDDOWN($AO63,-1)))+VLOOKUP($AP$2,宝石属性!$B$43:$M$66,COLUMNS(宝石属性!$B$43:K$66),0)*10*VLOOKUP(ROUNDDOWN($AO63,-1),宝石属性!$B$25:$N$41,2,0)*VLOOKUP(ROUNDDOWN($AO63,-1),宝石属性!$B$25:$N$41,3,0)+VLOOKUP($AP$2,职业被动!$B$6:$M$29,COLUMNS(职业被动!$B$6:K$29),0)*$AO63,0)</f>
        <v>230</v>
      </c>
      <c r="AX63" s="9">
        <f>ROUND(属性投放!L$4+装备属性!L$4*IF($AO63&lt;10,1,ROUNDDOWN($AO63,-1))+SUM(属性投放!M$37:M$45)*$AO63+VLOOKUP($AP$2,一级属性!$E$41:$P$64,COLUMNS(一级属性!$E$41:O$64),0)*($AO63+0.25*IF($AO63&lt;10,1,ROUNDDOWN($AO63,-1)))+VLOOKUP($AP$2,宝石属性!$B$43:$M$66,COLUMNS(宝石属性!$B$43:L$66),0)*10*VLOOKUP(ROUNDDOWN($AO63,-1),宝石属性!$B$25:$N$41,2,0)*VLOOKUP(ROUNDDOWN($AO63,-1),宝石属性!$B$25:$N$41,3,0)+VLOOKUP($AP$2,职业被动!$B$6:$M$29,COLUMNS(职业被动!$B$6:L$29),0)*$AO63,0)</f>
        <v>660</v>
      </c>
      <c r="AY63" s="9">
        <f>ROUND(属性投放!M$4+装备属性!M$4*IF($AO63&lt;10,1,ROUNDDOWN($AO63,-1))+SUM(属性投放!N$37:N$45)*$AO63+VLOOKUP($AP$2,一级属性!$E$41:$P$64,COLUMNS(一级属性!$E$41:P$64),0)*($AO63+0.25*IF($AO63&lt;10,1,ROUNDDOWN($AO63,-1)))+VLOOKUP($AP$2,宝石属性!$B$43:$M$66,COLUMNS(宝石属性!$B$43:M$66),0)*10*VLOOKUP(ROUNDDOWN($AO63,-1),宝石属性!$B$25:$N$41,2,0)*VLOOKUP(ROUNDDOWN($AO63,-1),宝石属性!$B$25:$N$41,3,0)+VLOOKUP($AP$2,职业被动!$B$6:$M$29,COLUMNS(职业被动!$B$6:M$29),0)*$AO63,0)</f>
        <v>674</v>
      </c>
      <c r="AZ63" s="48">
        <f>属性价值和能力评分!$F$9+ROUND(属性价值和能力评分!$F$38*10,0)*AO63+ROUND((SUM(装备属性!$W$9:$W$14)+属性价值和能力评分!$F$38*1.25+1.4+2.8)*IF(AO63&lt;10,1,ROUNDDOWN(AO63,-1)),0)+15*VLOOKUP(ROUNDDOWN(AO63,-1),宝石属性!$B$26:$D$41,2,0)*6*VLOOKUP(ROUNDDOWN(AO63,-1),宝石属性!$B$26:$D$41,3,0)+(属性价值和能力评分!$F$49*9+属性价值和能力评分!$F$50*2+属性价值和能力评分!$F$53*8/5)*AO63</f>
        <v>11829</v>
      </c>
      <c r="BB63" s="1">
        <v>60</v>
      </c>
      <c r="BC63" s="9">
        <f>ROUND(属性投放!D$4+装备属性!D$4*IF($BB63&lt;10,1,ROUNDDOWN($BB63,-1))+SUM(属性投放!E$37:E$45)*$BB63+VLOOKUP($BC$2,一级属性!$E$41:$P$64,COLUMNS(一级属性!$E$41:G$64),0)*($BB63+0.25*IF($BB63&lt;10,1,ROUNDDOWN($BB63,-1)))+VLOOKUP($BC$2,宝石属性!$B$43:$M$66,COLUMNS(宝石属性!$B$43:D$66),0)*10*VLOOKUP(ROUNDDOWN($BB63,-1),宝石属性!$B$25:$N$41,2,0)*VLOOKUP(ROUNDDOWN($BB63,-1),宝石属性!$B$25:$N$41,3,0)+VLOOKUP($BC$2,职业被动!$B$6:$M$29,COLUMNS(职业被动!$B$6:D$29),0)*$BB63,0)</f>
        <v>3724</v>
      </c>
      <c r="BD63" s="9">
        <f>ROUND(属性投放!E$4+装备属性!E$4*IF($BB63&lt;10,1,ROUNDDOWN($BB63,-1))+SUM(属性投放!F$37:F$45)*$BB63+VLOOKUP($BC$2,一级属性!$E$41:$P$64,COLUMNS(一级属性!$E$41:H$64),0)*($BB63+0.25*IF($BB63&lt;10,1,ROUNDDOWN($BB63,-1)))+VLOOKUP($BC$2,宝石属性!$B$43:$M$66,COLUMNS(宝石属性!$B$43:E$66),0)*10*VLOOKUP(ROUNDDOWN($BB63,-1),宝石属性!$B$25:$N$41,2,0)*VLOOKUP(ROUNDDOWN($BB63,-1),宝石属性!$B$25:$N$41,3,0)+VLOOKUP($BC$2,职业被动!$B$6:$M$29,COLUMNS(职业被动!$B$6:E$29),0)*$BB63,0)</f>
        <v>3092</v>
      </c>
      <c r="BE63" s="9">
        <f>ROUND(属性投放!F$4+装备属性!F$4*IF($BB63&lt;10,1,ROUNDDOWN($BB63,-1))+SUM(属性投放!G$37:G$45)*$BB63+VLOOKUP($BC$2,一级属性!$E$41:$P$64,COLUMNS(一级属性!$E$41:I$64),0)*($BB63+0.25*IF($BB63&lt;10,1,ROUNDDOWN($BB63,-1)))+VLOOKUP($BC$2,宝石属性!$B$43:$M$66,COLUMNS(宝石属性!$B$43:F$66),0)*10*VLOOKUP(ROUNDDOWN($BB63,-1),宝石属性!$B$25:$N$41,2,0)*VLOOKUP(ROUNDDOWN($BB63,-1),宝石属性!$B$25:$N$41,3,0)+VLOOKUP($BC$2,职业被动!$B$6:$M$29,COLUMNS(职业被动!$B$6:F$29),0)*$BB63,0)</f>
        <v>712</v>
      </c>
      <c r="BF63" s="9">
        <f>ROUND(属性投放!G$4+装备属性!G$4*IF($BB63&lt;10,1,ROUNDDOWN($BB63,-1))+SUM(属性投放!H$37:H$45)*$BB63+VLOOKUP($BC$2,一级属性!$E$41:$P$64,COLUMNS(一级属性!$E$41:J$64),0)*($BB63+0.25*IF($BB63&lt;10,1,ROUNDDOWN($BB63,-1)))+VLOOKUP($BC$2,宝石属性!$B$43:$M$66,COLUMNS(宝石属性!$B$43:G$66),0)*10*VLOOKUP(ROUNDDOWN($BB63,-1),宝石属性!$B$25:$N$41,2,0)*VLOOKUP(ROUNDDOWN($BB63,-1),宝石属性!$B$25:$N$41,3,0)+VLOOKUP($BC$2,职业被动!$B$6:$M$29,COLUMNS(职业被动!$B$6:G$29),0)*$BB63,0)</f>
        <v>656</v>
      </c>
      <c r="BG63" s="9">
        <f>ROUND(属性投放!H$4+装备属性!H$4*IF($BB63&lt;10,1,ROUNDDOWN($BB63,-1))+SUM(属性投放!I$37:I$45)*$BB63+VLOOKUP($BC$2,一级属性!$E$41:$P$64,COLUMNS(一级属性!$E$41:K$64),0)*($BB63+0.25*IF($BB63&lt;10,1,ROUNDDOWN($BB63,-1)))+VLOOKUP($BC$2,宝石属性!$B$43:$M$66,COLUMNS(宝石属性!$B$43:H$66),0)*10*VLOOKUP(ROUNDDOWN($BB63,-1),宝石属性!$B$25:$N$41,2,0)*VLOOKUP(ROUNDDOWN($BB63,-1),宝石属性!$B$25:$N$41,3,0)+VLOOKUP($BC$2,职业被动!$B$6:$M$29,COLUMNS(职业被动!$B$6:H$29),0)*$BB63,0)</f>
        <v>950</v>
      </c>
      <c r="BH63" s="9">
        <f>ROUND(属性投放!I$4+装备属性!I$4*IF($BB63&lt;10,1,ROUNDDOWN($BB63,-1))+SUM(属性投放!J$37:J$45)*$BB63+VLOOKUP($BC$2,一级属性!$E$41:$P$64,COLUMNS(一级属性!$E$41:L$64),0)*($BB63+0.25*IF($BB63&lt;10,1,ROUNDDOWN($BB63,-1)))+VLOOKUP($BC$2,宝石属性!$B$43:$M$66,COLUMNS(宝石属性!$B$43:I$66),0)*10*VLOOKUP(ROUNDDOWN($BB63,-1),宝石属性!$B$25:$N$41,2,0)*VLOOKUP(ROUNDDOWN($BB63,-1),宝石属性!$B$25:$N$41,3,0)+VLOOKUP($BC$2,职业被动!$B$6:$M$29,COLUMNS(职业被动!$B$6:I$29),0)*$BB63,0)</f>
        <v>890</v>
      </c>
      <c r="BI63" s="9">
        <f>ROUND(属性投放!J$4+装备属性!J$4*IF($BB63&lt;10,1,ROUNDDOWN($BB63,-1))+SUM(属性投放!K$37:K$45)*$BB63+VLOOKUP($BC$2,一级属性!$E$41:$P$64,COLUMNS(一级属性!$E$41:M$64),0)*($BB63+0.25*IF($BB63&lt;10,1,ROUNDDOWN($BB63,-1)))+VLOOKUP($BC$2,宝石属性!$B$43:$M$66,COLUMNS(宝石属性!$B$43:J$66),0)*10*VLOOKUP(ROUNDDOWN($BB63,-1),宝石属性!$B$25:$N$41,2,0)*VLOOKUP(ROUNDDOWN($BB63,-1),宝石属性!$B$25:$N$41,3,0)+VLOOKUP($BC$2,职业被动!$B$6:$M$29,COLUMNS(职业被动!$B$6:J$29),0)*$BB63,0)</f>
        <v>421</v>
      </c>
      <c r="BJ63" s="9">
        <f>ROUND(属性投放!K$4+装备属性!K$4*IF($BB63&lt;10,1,ROUNDDOWN($BB63,-1))+SUM(属性投放!L$37:L$45)*$BB63+VLOOKUP($BC$2,一级属性!$E$41:$P$64,COLUMNS(一级属性!$E$41:N$64),0)*($BB63+0.25*IF($BB63&lt;10,1,ROUNDDOWN($BB63,-1)))+VLOOKUP($BC$2,宝石属性!$B$43:$M$66,COLUMNS(宝石属性!$B$43:K$66),0)*10*VLOOKUP(ROUNDDOWN($BB63,-1),宝石属性!$B$25:$N$41,2,0)*VLOOKUP(ROUNDDOWN($BB63,-1),宝石属性!$B$25:$N$41,3,0)+VLOOKUP($BC$2,职业被动!$B$6:$M$29,COLUMNS(职业被动!$B$6:K$29),0)*$BB63,0)</f>
        <v>230</v>
      </c>
      <c r="BK63" s="9">
        <f>ROUND(属性投放!L$4+装备属性!L$4*IF($BB63&lt;10,1,ROUNDDOWN($BB63,-1))+SUM(属性投放!M$37:M$45)*$BB63+VLOOKUP($BC$2,一级属性!$E$41:$P$64,COLUMNS(一级属性!$E$41:O$64),0)*($BB63+0.25*IF($BB63&lt;10,1,ROUNDDOWN($BB63,-1)))+VLOOKUP($BC$2,宝石属性!$B$43:$M$66,COLUMNS(宝石属性!$B$43:L$66),0)*10*VLOOKUP(ROUNDDOWN($BB63,-1),宝石属性!$B$25:$N$41,2,0)*VLOOKUP(ROUNDDOWN($BB63,-1),宝石属性!$B$25:$N$41,3,0)+VLOOKUP($BC$2,职业被动!$B$6:$M$29,COLUMNS(职业被动!$B$6:L$29),0)*$BB63,0)</f>
        <v>18</v>
      </c>
      <c r="BL63" s="9">
        <f>ROUND(属性投放!M$4+装备属性!M$4*IF($BB63&lt;10,1,ROUNDDOWN($BB63,-1))+SUM(属性投放!N$37:N$45)*$BB63+VLOOKUP($BC$2,一级属性!$E$41:$P$64,COLUMNS(一级属性!$E$41:P$64),0)*($BB63+0.25*IF($BB63&lt;10,1,ROUNDDOWN($BB63,-1)))+VLOOKUP($BC$2,宝石属性!$B$43:$M$66,COLUMNS(宝石属性!$B$43:M$66),0)*10*VLOOKUP(ROUNDDOWN($BB63,-1),宝石属性!$B$25:$N$41,2,0)*VLOOKUP(ROUNDDOWN($BB63,-1),宝石属性!$B$25:$N$41,3,0)+VLOOKUP($BC$2,职业被动!$B$6:$M$29,COLUMNS(职业被动!$B$6:M$29),0)*$BB63,0)</f>
        <v>674</v>
      </c>
      <c r="BM63" s="48">
        <f>属性价值和能力评分!$F$9+ROUND(属性价值和能力评分!$F$38*10,0)*BB63+ROUND((SUM(装备属性!$W$9:$W$14)+属性价值和能力评分!$F$38*1.25+1.4+2.8)*IF(BB63&lt;10,1,ROUNDDOWN(BB63,-1)),0)+15*VLOOKUP(ROUNDDOWN(BB63,-1),宝石属性!$B$26:$D$41,2,0)*6*VLOOKUP(ROUNDDOWN(BB63,-1),宝石属性!$B$26:$D$41,3,0)+(属性价值和能力评分!$F$49*9+属性价值和能力评分!$F$50*2+属性价值和能力评分!$F$53*8/5)*BB63</f>
        <v>11829</v>
      </c>
      <c r="BO63" s="1">
        <v>60</v>
      </c>
      <c r="BP63" s="9">
        <f>ROUND(属性投放!D$4+装备属性!D$4*IF($BO63&lt;10,1,ROUNDDOWN($BO63,-1))+SUM(属性投放!E$37:E$45)*$BO63+VLOOKUP($BP$2,一级属性!$E$41:$P$64,COLUMNS(一级属性!$E$41:G$64),0)*($BO63+0.25*IF($BO63&lt;10,1,ROUNDDOWN($BO63,-1)))+VLOOKUP($BP$2,宝石属性!$B$43:$M$66,COLUMNS(宝石属性!$B$43:D$66),0)*10*VLOOKUP(ROUNDDOWN($BO63,-1),宝石属性!$B$25:$N$41,2,0)*VLOOKUP(ROUNDDOWN($BO63,-1),宝石属性!$B$25:$N$41,3,0)+VLOOKUP($BP$2,职业被动!$B$6:$M$29,COLUMNS(职业被动!$B$6:D$29),0)*$BO63,0)</f>
        <v>4564</v>
      </c>
      <c r="BQ63" s="9">
        <f>ROUND(属性投放!E$4+装备属性!E$4*IF($BO63&lt;10,1,ROUNDDOWN($BO63,-1))+SUM(属性投放!F$37:F$45)*$BO63+VLOOKUP($BP$2,一级属性!$E$41:$P$64,COLUMNS(一级属性!$E$41:H$64),0)*($BO63+0.25*IF($BO63&lt;10,1,ROUNDDOWN($BO63,-1)))+VLOOKUP($BP$2,宝石属性!$B$43:$M$66,COLUMNS(宝石属性!$B$43:E$66),0)*10*VLOOKUP(ROUNDDOWN($BO63,-1),宝石属性!$B$25:$N$41,2,0)*VLOOKUP(ROUNDDOWN($BO63,-1),宝石属性!$B$25:$N$41,3,0)+VLOOKUP($BP$2,职业被动!$B$6:$M$29,COLUMNS(职业被动!$B$6:E$29),0)*$BO63,0)</f>
        <v>2717</v>
      </c>
      <c r="BR63" s="9">
        <f>ROUND(属性投放!F$4+装备属性!F$4*IF($BO63&lt;10,1,ROUNDDOWN($BO63,-1))+SUM(属性投放!G$37:G$45)*$BO63+VLOOKUP($BP$2,一级属性!$E$41:$P$64,COLUMNS(一级属性!$E$41:I$64),0)*($BO63+0.25*IF($BO63&lt;10,1,ROUNDDOWN($BO63,-1)))+VLOOKUP($BP$2,宝石属性!$B$43:$M$66,COLUMNS(宝石属性!$B$43:F$66),0)*10*VLOOKUP(ROUNDDOWN($BO63,-1),宝石属性!$B$25:$N$41,2,0)*VLOOKUP(ROUNDDOWN($BO63,-1),宝石属性!$B$25:$N$41,3,0)+VLOOKUP($BP$2,职业被动!$B$6:$M$29,COLUMNS(职业被动!$B$6:F$29),0)*$BO63,0)</f>
        <v>712</v>
      </c>
      <c r="BS63" s="9">
        <f>ROUND(属性投放!G$4+装备属性!G$4*IF($BO63&lt;10,1,ROUNDDOWN($BO63,-1))+SUM(属性投放!H$37:H$45)*$BO63+VLOOKUP($BP$2,一级属性!$E$41:$P$64,COLUMNS(一级属性!$E$41:J$64),0)*($BO63+0.25*IF($BO63&lt;10,1,ROUNDDOWN($BO63,-1)))+VLOOKUP($BP$2,宝石属性!$B$43:$M$66,COLUMNS(宝石属性!$B$43:G$66),0)*10*VLOOKUP(ROUNDDOWN($BO63,-1),宝石属性!$B$25:$N$41,2,0)*VLOOKUP(ROUNDDOWN($BO63,-1),宝石属性!$B$25:$N$41,3,0)+VLOOKUP($BP$2,职业被动!$B$6:$M$29,COLUMNS(职业被动!$B$6:G$29),0)*$BO63,0)</f>
        <v>656</v>
      </c>
      <c r="BT63" s="9">
        <f>ROUND(属性投放!H$4+装备属性!H$4*IF($BO63&lt;10,1,ROUNDDOWN($BO63,-1))+SUM(属性投放!I$37:I$45)*$BO63+VLOOKUP($BP$2,一级属性!$E$41:$P$64,COLUMNS(一级属性!$E$41:K$64),0)*($BO63+0.25*IF($BO63&lt;10,1,ROUNDDOWN($BO63,-1)))+VLOOKUP($BP$2,宝石属性!$B$43:$M$66,COLUMNS(宝石属性!$B$43:H$66),0)*10*VLOOKUP(ROUNDDOWN($BO63,-1),宝石属性!$B$25:$N$41,2,0)*VLOOKUP(ROUNDDOWN($BO63,-1),宝石属性!$B$25:$N$41,3,0)+VLOOKUP($BP$2,职业被动!$B$6:$M$29,COLUMNS(职业被动!$B$6:H$29),0)*$BO63,0)</f>
        <v>731</v>
      </c>
      <c r="BU63" s="9">
        <f>ROUND(属性投放!I$4+装备属性!I$4*IF($BO63&lt;10,1,ROUNDDOWN($BO63,-1))+SUM(属性投放!J$37:J$45)*$BO63+VLOOKUP($BP$2,一级属性!$E$41:$P$64,COLUMNS(一级属性!$E$41:L$64),0)*($BO63+0.25*IF($BO63&lt;10,1,ROUNDDOWN($BO63,-1)))+VLOOKUP($BP$2,宝石属性!$B$43:$M$66,COLUMNS(宝石属性!$B$43:I$66),0)*10*VLOOKUP(ROUNDDOWN($BO63,-1),宝石属性!$B$25:$N$41,2,0)*VLOOKUP(ROUNDDOWN($BO63,-1),宝石属性!$B$25:$N$41,3,0)+VLOOKUP($BP$2,职业被动!$B$6:$M$29,COLUMNS(职业被动!$B$6:I$29),0)*$BO63,0)</f>
        <v>755</v>
      </c>
      <c r="BV63" s="9">
        <f>ROUND(属性投放!J$4+装备属性!J$4*IF($BO63&lt;10,1,ROUNDDOWN($BO63,-1))+SUM(属性投放!K$37:K$45)*$BO63+VLOOKUP($BP$2,一级属性!$E$41:$P$64,COLUMNS(一级属性!$E$41:M$64),0)*($BO63+0.25*IF($BO63&lt;10,1,ROUNDDOWN($BO63,-1)))+VLOOKUP($BP$2,宝石属性!$B$43:$M$66,COLUMNS(宝石属性!$B$43:J$66),0)*10*VLOOKUP(ROUNDDOWN($BO63,-1),宝石属性!$B$25:$N$41,2,0)*VLOOKUP(ROUNDDOWN($BO63,-1),宝石属性!$B$25:$N$41,3,0)+VLOOKUP($BP$2,职业被动!$B$6:$M$29,COLUMNS(职业被动!$B$6:J$29),0)*$BO63,0)</f>
        <v>534</v>
      </c>
      <c r="BW63" s="9">
        <f>ROUND(属性投放!K$4+装备属性!K$4*IF($BO63&lt;10,1,ROUNDDOWN($BO63,-1))+SUM(属性投放!L$37:L$45)*$BO63+VLOOKUP($BP$2,一级属性!$E$41:$P$64,COLUMNS(一级属性!$E$41:N$64),0)*($BO63+0.25*IF($BO63&lt;10,1,ROUNDDOWN($BO63,-1)))+VLOOKUP($BP$2,宝石属性!$B$43:$M$66,COLUMNS(宝石属性!$B$43:K$66),0)*10*VLOOKUP(ROUNDDOWN($BO63,-1),宝石属性!$B$25:$N$41,2,0)*VLOOKUP(ROUNDDOWN($BO63,-1),宝石属性!$B$25:$N$41,3,0)+VLOOKUP($BP$2,职业被动!$B$6:$M$29,COLUMNS(职业被动!$B$6:K$29),0)*$BO63,0)</f>
        <v>342</v>
      </c>
      <c r="BX63" s="9">
        <f>ROUND(属性投放!L$4+装备属性!L$4*IF($BO63&lt;10,1,ROUNDDOWN($BO63,-1))+SUM(属性投放!M$37:M$45)*$BO63+VLOOKUP($BP$2,一级属性!$E$41:$P$64,COLUMNS(一级属性!$E$41:O$64),0)*($BO63+0.25*IF($BO63&lt;10,1,ROUNDDOWN($BO63,-1)))+VLOOKUP($BP$2,宝石属性!$B$43:$M$66,COLUMNS(宝石属性!$B$43:L$66),0)*10*VLOOKUP(ROUNDDOWN($BO63,-1),宝石属性!$B$25:$N$41,2,0)*VLOOKUP(ROUNDDOWN($BO63,-1),宝石属性!$B$25:$N$41,3,0)+VLOOKUP($BP$2,职业被动!$B$6:$M$29,COLUMNS(职业被动!$B$6:L$29),0)*$BO63,0)</f>
        <v>18</v>
      </c>
      <c r="BY63" s="9">
        <f>ROUND(属性投放!M$4+装备属性!M$4*IF($BO63&lt;10,1,ROUNDDOWN($BO63,-1))+SUM(属性投放!N$37:N$45)*$BO63+VLOOKUP($BP$2,一级属性!$E$41:$P$64,COLUMNS(一级属性!$E$41:P$64),0)*($BO63+0.25*IF($BO63&lt;10,1,ROUNDDOWN($BO63,-1)))+VLOOKUP($BP$2,宝石属性!$B$43:$M$66,COLUMNS(宝石属性!$B$43:M$66),0)*10*VLOOKUP(ROUNDDOWN($BO63,-1),宝石属性!$B$25:$N$41,2,0)*VLOOKUP(ROUNDDOWN($BO63,-1),宝石属性!$B$25:$N$41,3,0)+VLOOKUP($BP$2,职业被动!$B$6:$M$29,COLUMNS(职业被动!$B$6:M$29),0)*$BO63,0)</f>
        <v>674</v>
      </c>
      <c r="BZ63" s="48">
        <f>属性价值和能力评分!$F$9+ROUND(属性价值和能力评分!$F$38*10,0)*BO63+ROUND((SUM(装备属性!$W$9:$W$14)+属性价值和能力评分!$F$38*1.25+1.4+2.8)*IF(BO63&lt;10,1,ROUNDDOWN(BO63,-1)),0)+15*VLOOKUP(ROUNDDOWN(BO63,-1),宝石属性!$B$26:$D$41,2,0)*6*VLOOKUP(ROUNDDOWN(BO63,-1),宝石属性!$B$26:$D$41,3,0)+(属性价值和能力评分!$F$49*9+属性价值和能力评分!$F$50*2+属性价值和能力评分!$F$53*8/5)*BO63</f>
        <v>11829</v>
      </c>
      <c r="CB63" s="1">
        <v>60</v>
      </c>
      <c r="CC63" s="9">
        <f>ROUND(属性投放!D$4+装备属性!D$4*IF($CB63&lt;10,1,ROUNDDOWN($CB63,-1))+SUM(属性投放!E$37:E$45)*$CB63+VLOOKUP($CC$2,一级属性!$E$41:$P$64,COLUMNS(一级属性!$E$41:G$64),0)*($CB63+0.25*IF($CB63&lt;10,1,ROUNDDOWN($CB63,-1)))+VLOOKUP($CC$2,宝石属性!$B$43:$M$66,COLUMNS(宝石属性!$B$43:D$66),0)*10*VLOOKUP(ROUNDDOWN($CB63,-1),宝石属性!$B$25:$N$41,2,0)*VLOOKUP(ROUNDDOWN($CB63,-1),宝石属性!$B$25:$N$41,3,0)+VLOOKUP($CC$2,职业被动!$B$6:$M$29,COLUMNS(职业被动!$B$6:D$29),0)*$CB63,0)</f>
        <v>3124</v>
      </c>
      <c r="CD63" s="9">
        <f>ROUND(属性投放!E$4+装备属性!E$4*IF($CB63&lt;10,1,ROUNDDOWN($CB63,-1))+SUM(属性投放!F$37:F$45)*$CB63+VLOOKUP($CC$2,一级属性!$E$41:$P$64,COLUMNS(一级属性!$E$41:H$64),0)*($CB63+0.25*IF($CB63&lt;10,1,ROUNDDOWN($CB63,-1)))+VLOOKUP($CC$2,宝石属性!$B$43:$M$66,COLUMNS(宝石属性!$B$43:E$66),0)*10*VLOOKUP(ROUNDDOWN($CB63,-1),宝石属性!$B$25:$N$41,2,0)*VLOOKUP(ROUNDDOWN($CB63,-1),宝石属性!$B$25:$N$41,3,0)+VLOOKUP($CC$2,职业被动!$B$6:$M$29,COLUMNS(职业被动!$B$6:E$29),0)*$CB63,0)</f>
        <v>1592</v>
      </c>
      <c r="CE63" s="9">
        <f>ROUND(属性投放!F$4+装备属性!F$4*IF($CB63&lt;10,1,ROUNDDOWN($CB63,-1))+SUM(属性投放!G$37:G$45)*$CB63+VLOOKUP($CC$2,一级属性!$E$41:$P$64,COLUMNS(一级属性!$E$41:I$64),0)*($CB63+0.25*IF($CB63&lt;10,1,ROUNDDOWN($CB63,-1)))+VLOOKUP($CC$2,宝石属性!$B$43:$M$66,COLUMNS(宝石属性!$B$43:F$66),0)*10*VLOOKUP(ROUNDDOWN($CB63,-1),宝石属性!$B$25:$N$41,2,0)*VLOOKUP(ROUNDDOWN($CB63,-1),宝石属性!$B$25:$N$41,3,0)+VLOOKUP($CC$2,职业被动!$B$6:$M$29,COLUMNS(职业被动!$B$6:F$29),0)*$CB63,0)</f>
        <v>1461</v>
      </c>
      <c r="CF63" s="9">
        <f>ROUND(属性投放!G$4+装备属性!G$4*IF($CB63&lt;10,1,ROUNDDOWN($CB63,-1))+SUM(属性投放!H$37:H$45)*$CB63+VLOOKUP($CC$2,一级属性!$E$41:$P$64,COLUMNS(一级属性!$E$41:J$64),0)*($CB63+0.25*IF($CB63&lt;10,1,ROUNDDOWN($CB63,-1)))+VLOOKUP($CC$2,宝石属性!$B$43:$M$66,COLUMNS(宝石属性!$B$43:G$66),0)*10*VLOOKUP(ROUNDDOWN($CB63,-1),宝石属性!$B$25:$N$41,2,0)*VLOOKUP(ROUNDDOWN($CB63,-1),宝石属性!$B$25:$N$41,3,0)+VLOOKUP($CC$2,职业被动!$B$6:$M$29,COLUMNS(职业被动!$B$6:G$29),0)*$CB63,0)</f>
        <v>716</v>
      </c>
      <c r="CG63" s="9">
        <f>ROUND(属性投放!H$4+装备属性!H$4*IF($CB63&lt;10,1,ROUNDDOWN($CB63,-1))+SUM(属性投放!I$37:I$45)*$CB63+VLOOKUP($CC$2,一级属性!$E$41:$P$64,COLUMNS(一级属性!$E$41:K$64),0)*($CB63+0.25*IF($CB63&lt;10,1,ROUNDDOWN($CB63,-1)))+VLOOKUP($CC$2,宝石属性!$B$43:$M$66,COLUMNS(宝石属性!$B$43:H$66),0)*10*VLOOKUP(ROUNDDOWN($CB63,-1),宝石属性!$B$25:$N$41,2,0)*VLOOKUP(ROUNDDOWN($CB63,-1),宝石属性!$B$25:$N$41,3,0)+VLOOKUP($CC$2,职业被动!$B$6:$M$29,COLUMNS(职业被动!$B$6:H$29),0)*$CB63,0)</f>
        <v>446</v>
      </c>
      <c r="CH63" s="9">
        <f>ROUND(属性投放!I$4+装备属性!I$4*IF($CB63&lt;10,1,ROUNDDOWN($CB63,-1))+SUM(属性投放!J$37:J$45)*$CB63+VLOOKUP($CC$2,一级属性!$E$41:$P$64,COLUMNS(一级属性!$E$41:L$64),0)*($CB63+0.25*IF($CB63&lt;10,1,ROUNDDOWN($CB63,-1)))+VLOOKUP($CC$2,宝石属性!$B$43:$M$66,COLUMNS(宝石属性!$B$43:I$66),0)*10*VLOOKUP(ROUNDDOWN($CB63,-1),宝石属性!$B$25:$N$41,2,0)*VLOOKUP(ROUNDDOWN($CB63,-1),宝石属性!$B$25:$N$41,3,0)+VLOOKUP($CC$2,职业被动!$B$6:$M$29,COLUMNS(职业被动!$B$6:I$29),0)*$CB63,0)</f>
        <v>725</v>
      </c>
      <c r="CI63" s="9">
        <f>ROUND(属性投放!J$4+装备属性!J$4*IF($CB63&lt;10,1,ROUNDDOWN($CB63,-1))+SUM(属性投放!K$37:K$45)*$CB63+VLOOKUP($CC$2,一级属性!$E$41:$P$64,COLUMNS(一级属性!$E$41:M$64),0)*($CB63+0.25*IF($CB63&lt;10,1,ROUNDDOWN($CB63,-1)))+VLOOKUP($CC$2,宝石属性!$B$43:$M$66,COLUMNS(宝石属性!$B$43:J$66),0)*10*VLOOKUP(ROUNDDOWN($CB63,-1),宝石属性!$B$25:$N$41,2,0)*VLOOKUP(ROUNDDOWN($CB63,-1),宝石属性!$B$25:$N$41,3,0)+VLOOKUP($CC$2,职业被动!$B$6:$M$29,COLUMNS(职业被动!$B$6:J$29),0)*$CB63,0)</f>
        <v>481</v>
      </c>
      <c r="CJ63" s="9">
        <f>ROUND(属性投放!K$4+装备属性!K$4*IF($CB63&lt;10,1,ROUNDDOWN($CB63,-1))+SUM(属性投放!L$37:L$45)*$CB63+VLOOKUP($CC$2,一级属性!$E$41:$P$64,COLUMNS(一级属性!$E$41:N$64),0)*($CB63+0.25*IF($CB63&lt;10,1,ROUNDDOWN($CB63,-1)))+VLOOKUP($CC$2,宝石属性!$B$43:$M$66,COLUMNS(宝石属性!$B$43:K$66),0)*10*VLOOKUP(ROUNDDOWN($CB63,-1),宝石属性!$B$25:$N$41,2,0)*VLOOKUP(ROUNDDOWN($CB63,-1),宝石属性!$B$25:$N$41,3,0)+VLOOKUP($CC$2,职业被动!$B$6:$M$29,COLUMNS(职业被动!$B$6:K$29),0)*$CB63,0)</f>
        <v>230</v>
      </c>
      <c r="CK63" s="9">
        <f>ROUND(属性投放!L$4+装备属性!L$4*IF($CB63&lt;10,1,ROUNDDOWN($CB63,-1))+SUM(属性投放!M$37:M$45)*$CB63+VLOOKUP($CC$2,一级属性!$E$41:$P$64,COLUMNS(一级属性!$E$41:O$64),0)*($CB63+0.25*IF($CB63&lt;10,1,ROUNDDOWN($CB63,-1)))+VLOOKUP($CC$2,宝石属性!$B$43:$M$66,COLUMNS(宝石属性!$B$43:L$66),0)*10*VLOOKUP(ROUNDDOWN($CB63,-1),宝石属性!$B$25:$N$41,2,0)*VLOOKUP(ROUNDDOWN($CB63,-1),宝石属性!$B$25:$N$41,3,0)+VLOOKUP($CC$2,职业被动!$B$6:$M$29,COLUMNS(职业被动!$B$6:L$29),0)*$CB63,0)</f>
        <v>18</v>
      </c>
      <c r="CL63" s="9">
        <f>ROUND(属性投放!M$4+装备属性!M$4*IF($CB63&lt;10,1,ROUNDDOWN($CB63,-1))+SUM(属性投放!N$37:N$45)*$CB63+VLOOKUP($CC$2,一级属性!$E$41:$P$64,COLUMNS(一级属性!$E$41:P$64),0)*($CB63+0.25*IF($CB63&lt;10,1,ROUNDDOWN($CB63,-1)))+VLOOKUP($CC$2,宝石属性!$B$43:$M$66,COLUMNS(宝石属性!$B$43:M$66),0)*10*VLOOKUP(ROUNDDOWN($CB63,-1),宝石属性!$B$25:$N$41,2,0)*VLOOKUP(ROUNDDOWN($CB63,-1),宝石属性!$B$25:$N$41,3,0)+VLOOKUP($CC$2,职业被动!$B$6:$M$29,COLUMNS(职业被动!$B$6:M$29),0)*$CB63,0)</f>
        <v>618</v>
      </c>
      <c r="CM63" s="48">
        <f>属性价值和能力评分!$F$9+ROUND(属性价值和能力评分!$F$38*10,0)*CB63+ROUND((SUM(装备属性!$W$9:$W$14)+属性价值和能力评分!$F$38*1.25+1.4+2.8)*IF(CB63&lt;10,1,ROUNDDOWN(CB63,-1)),0)+15*VLOOKUP(ROUNDDOWN(CB63,-1),宝石属性!$B$26:$D$41,2,0)*6*VLOOKUP(ROUNDDOWN(CB63,-1),宝石属性!$B$26:$D$41,3,0)+(属性价值和能力评分!$F$49*9+属性价值和能力评分!$F$50*2+属性价值和能力评分!$F$53*8/5)*CB63</f>
        <v>11829</v>
      </c>
      <c r="CO63" s="1">
        <v>60</v>
      </c>
      <c r="CP63" s="9">
        <f>ROUND(属性投放!D$4+装备属性!D$4*IF($CO63&lt;10,1,ROUNDDOWN($CO63,-1))+SUM(属性投放!E$37:E$45)*$CO63+VLOOKUP($CP$2,一级属性!$E$41:$P$64,COLUMNS(一级属性!$E$41:G$64),0)*($CO63+0.25*IF($CO63&lt;10,1,ROUNDDOWN($CO63,-1)))+VLOOKUP($CP$2,宝石属性!$B$43:$M$66,COLUMNS(宝石属性!$B$43:D$66),0)*10*VLOOKUP(ROUNDDOWN($CO63,-1),宝石属性!$B$25:$N$41,2,0)*VLOOKUP(ROUNDDOWN($CO63,-1),宝石属性!$B$25:$N$41,3,0)+VLOOKUP($CP$2,职业被动!$B$6:$M$29,COLUMNS(职业被动!$B$6:D$29),0)*$CO63,0)</f>
        <v>3124</v>
      </c>
      <c r="CQ63" s="9">
        <f>ROUND(属性投放!E$4+装备属性!E$4*IF($CO63&lt;10,1,ROUNDDOWN($CO63,-1))+SUM(属性投放!F$37:F$45)*$CO63+VLOOKUP($CP$2,一级属性!$E$41:$P$64,COLUMNS(一级属性!$E$41:H$64),0)*($CO63+0.25*IF($CO63&lt;10,1,ROUNDDOWN($CO63,-1)))+VLOOKUP($CP$2,宝石属性!$B$43:$M$66,COLUMNS(宝石属性!$B$43:E$66),0)*10*VLOOKUP(ROUNDDOWN($CO63,-1),宝石属性!$B$25:$N$41,2,0)*VLOOKUP(ROUNDDOWN($CO63,-1),宝石属性!$B$25:$N$41,3,0)+VLOOKUP($CP$2,职业被动!$B$6:$M$29,COLUMNS(职业被动!$B$6:E$29),0)*$CO63,0)</f>
        <v>3467</v>
      </c>
      <c r="CR63" s="9">
        <f>ROUND(属性投放!F$4+装备属性!F$4*IF($CO63&lt;10,1,ROUNDDOWN($CO63,-1))+SUM(属性投放!G$37:G$45)*$CO63+VLOOKUP($CP$2,一级属性!$E$41:$P$64,COLUMNS(一级属性!$E$41:I$64),0)*($CO63+0.25*IF($CO63&lt;10,1,ROUNDDOWN($CO63,-1)))+VLOOKUP($CP$2,宝石属性!$B$43:$M$66,COLUMNS(宝石属性!$B$43:F$66),0)*10*VLOOKUP(ROUNDDOWN($CO63,-1),宝石属性!$B$25:$N$41,2,0)*VLOOKUP(ROUNDDOWN($CO63,-1),宝石属性!$B$25:$N$41,3,0)+VLOOKUP($CP$2,职业被动!$B$6:$M$29,COLUMNS(职业被动!$B$6:F$29),0)*$CO63,0)</f>
        <v>712</v>
      </c>
      <c r="CS63" s="9">
        <f>ROUND(属性投放!G$4+装备属性!G$4*IF($CO63&lt;10,1,ROUNDDOWN($CO63,-1))+SUM(属性投放!H$37:H$45)*$CO63+VLOOKUP($CP$2,一级属性!$E$41:$P$64,COLUMNS(一级属性!$E$41:J$64),0)*($CO63+0.25*IF($CO63&lt;10,1,ROUNDDOWN($CO63,-1)))+VLOOKUP($CP$2,宝石属性!$B$43:$M$66,COLUMNS(宝石属性!$B$43:G$66),0)*10*VLOOKUP(ROUNDDOWN($CO63,-1),宝石属性!$B$25:$N$41,2,0)*VLOOKUP(ROUNDDOWN($CO63,-1),宝石属性!$B$25:$N$41,3,0)+VLOOKUP($CP$2,职业被动!$B$6:$M$29,COLUMNS(职业被动!$B$6:G$29),0)*$CO63,0)</f>
        <v>656</v>
      </c>
      <c r="CT63" s="9">
        <f>ROUND(属性投放!H$4+装备属性!H$4*IF($CO63&lt;10,1,ROUNDDOWN($CO63,-1))+SUM(属性投放!I$37:I$45)*$CO63+VLOOKUP($CP$2,一级属性!$E$41:$P$64,COLUMNS(一级属性!$E$41:K$64),0)*($CO63+0.25*IF($CO63&lt;10,1,ROUNDDOWN($CO63,-1)))+VLOOKUP($CP$2,宝石属性!$B$43:$M$66,COLUMNS(宝石属性!$B$43:H$66),0)*10*VLOOKUP(ROUNDDOWN($CO63,-1),宝石属性!$B$25:$N$41,2,0)*VLOOKUP(ROUNDDOWN($CO63,-1),宝石属性!$B$25:$N$41,3,0)+VLOOKUP($CP$2,职业被动!$B$6:$M$29,COLUMNS(职业被动!$B$6:H$29),0)*$CO63,0)</f>
        <v>1109</v>
      </c>
      <c r="CU63" s="9">
        <f>ROUND(属性投放!I$4+装备属性!I$4*IF($CO63&lt;10,1,ROUNDDOWN($CO63,-1))+SUM(属性投放!J$37:J$45)*$CO63+VLOOKUP($CP$2,一级属性!$E$41:$P$64,COLUMNS(一级属性!$E$41:L$64),0)*($CO63+0.25*IF($CO63&lt;10,1,ROUNDDOWN($CO63,-1)))+VLOOKUP($CP$2,宝石属性!$B$43:$M$66,COLUMNS(宝石属性!$B$43:I$66),0)*10*VLOOKUP(ROUNDDOWN($CO63,-1),宝石属性!$B$25:$N$41,2,0)*VLOOKUP(ROUNDDOWN($CO63,-1),宝石属性!$B$25:$N$41,3,0)+VLOOKUP($CP$2,职业被动!$B$6:$M$29,COLUMNS(职业被动!$B$6:I$29),0)*$CO63,0)</f>
        <v>935</v>
      </c>
      <c r="CV63" s="9">
        <f>ROUND(属性投放!J$4+装备属性!J$4*IF($CO63&lt;10,1,ROUNDDOWN($CO63,-1))+SUM(属性投放!K$37:K$45)*$CO63+VLOOKUP($CP$2,一级属性!$E$41:$P$64,COLUMNS(一级属性!$E$41:M$64),0)*($CO63+0.25*IF($CO63&lt;10,1,ROUNDDOWN($CO63,-1)))+VLOOKUP($CP$2,宝石属性!$B$43:$M$66,COLUMNS(宝石属性!$B$43:J$66),0)*10*VLOOKUP(ROUNDDOWN($CO63,-1),宝石属性!$B$25:$N$41,2,0)*VLOOKUP(ROUNDDOWN($CO63,-1),宝石属性!$B$25:$N$41,3,0)+VLOOKUP($CP$2,职业被动!$B$6:$M$29,COLUMNS(职业被动!$B$6:J$29),0)*$CO63,0)</f>
        <v>406</v>
      </c>
      <c r="CW63" s="9">
        <f>ROUND(属性投放!K$4+装备属性!K$4*IF($CO63&lt;10,1,ROUNDDOWN($CO63,-1))+SUM(属性投放!L$37:L$45)*$CO63+VLOOKUP($CP$2,一级属性!$E$41:$P$64,COLUMNS(一级属性!$E$41:N$64),0)*($CO63+0.25*IF($CO63&lt;10,1,ROUNDDOWN($CO63,-1)))+VLOOKUP($CP$2,宝石属性!$B$43:$M$66,COLUMNS(宝石属性!$B$43:K$66),0)*10*VLOOKUP(ROUNDDOWN($CO63,-1),宝石属性!$B$25:$N$41,2,0)*VLOOKUP(ROUNDDOWN($CO63,-1),宝石属性!$B$25:$N$41,3,0)+VLOOKUP($CP$2,职业被动!$B$6:$M$29,COLUMNS(职业被动!$B$6:K$29),0)*$CO63,0)</f>
        <v>230</v>
      </c>
      <c r="CX63" s="9">
        <f>ROUND(属性投放!L$4+装备属性!L$4*IF($CO63&lt;10,1,ROUNDDOWN($CO63,-1))+SUM(属性投放!M$37:M$45)*$CO63+VLOOKUP($CP$2,一级属性!$E$41:$P$64,COLUMNS(一级属性!$E$41:O$64),0)*($CO63+0.25*IF($CO63&lt;10,1,ROUNDDOWN($CO63,-1)))+VLOOKUP($CP$2,宝石属性!$B$43:$M$66,COLUMNS(宝石属性!$B$43:L$66),0)*10*VLOOKUP(ROUNDDOWN($CO63,-1),宝石属性!$B$25:$N$41,2,0)*VLOOKUP(ROUNDDOWN($CO63,-1),宝石属性!$B$25:$N$41,3,0)+VLOOKUP($CP$2,职业被动!$B$6:$M$29,COLUMNS(职业被动!$B$6:L$29),0)*$CO63,0)</f>
        <v>18</v>
      </c>
      <c r="CY63" s="9">
        <f>ROUND(属性投放!M$4+装备属性!M$4*IF($CO63&lt;10,1,ROUNDDOWN($CO63,-1))+SUM(属性投放!N$37:N$45)*$CO63+VLOOKUP($CP$2,一级属性!$E$41:$P$64,COLUMNS(一级属性!$E$41:P$64),0)*($CO63+0.25*IF($CO63&lt;10,1,ROUNDDOWN($CO63,-1)))+VLOOKUP($CP$2,宝石属性!$B$43:$M$66,COLUMNS(宝石属性!$B$43:M$66),0)*10*VLOOKUP(ROUNDDOWN($CO63,-1),宝石属性!$B$25:$N$41,2,0)*VLOOKUP(ROUNDDOWN($CO63,-1),宝石属性!$B$25:$N$41,3,0)+VLOOKUP($CP$2,职业被动!$B$6:$M$29,COLUMNS(职业被动!$B$6:M$29),0)*$CO63,0)</f>
        <v>618</v>
      </c>
      <c r="CZ63" s="48">
        <f>属性价值和能力评分!$F$9+ROUND(属性价值和能力评分!$F$38*10,0)*CO63+ROUND((SUM(装备属性!$W$9:$W$14)+属性价值和能力评分!$F$38*1.25+1.4+2.8)*IF(CO63&lt;10,1,ROUNDDOWN(CO63,-1)),0)+15*VLOOKUP(ROUNDDOWN(CO63,-1),宝石属性!$B$26:$D$41,2,0)*6*VLOOKUP(ROUNDDOWN(CO63,-1),宝石属性!$B$26:$D$41,3,0)+(属性价值和能力评分!$F$49*9+属性价值和能力评分!$F$50*2+属性价值和能力评分!$F$53*8/5)*CO63</f>
        <v>11829</v>
      </c>
      <c r="DB63" s="1">
        <v>60</v>
      </c>
      <c r="DC63" s="9">
        <f>ROUND(属性投放!D$4+装备属性!D$4*IF($DB63&lt;10,1,ROUNDDOWN($DB63,-1))+SUM(属性投放!E$37:E$45)*$DB63+VLOOKUP($DC$2,一级属性!$E$41:$P$64,COLUMNS(一级属性!$E$41:G$64),0)*($DB63+0.25*IF($DB63&lt;10,1,ROUNDDOWN($DB63,-1)))+VLOOKUP($DC$2,宝石属性!$B$43:$M$66,COLUMNS(宝石属性!$B$43:D$66),0)*10*VLOOKUP(ROUNDDOWN($DB63,-1),宝石属性!$B$25:$N$41,2,0)*VLOOKUP(ROUNDDOWN($DB63,-1),宝石属性!$B$25:$N$41,3,0)+VLOOKUP($DC$2,职业被动!$B$6:$M$29,COLUMNS(职业被动!$B$6:D$29),0)*$DB63,0)</f>
        <v>3544</v>
      </c>
      <c r="DD63" s="9">
        <f>ROUND(属性投放!E$4+装备属性!E$4*IF($DB63&lt;10,1,ROUNDDOWN($DB63,-1))+SUM(属性投放!F$37:F$45)*$DB63+VLOOKUP($DC$2,一级属性!$E$41:$P$64,COLUMNS(一级属性!$E$41:H$64),0)*($DB63+0.25*IF($DB63&lt;10,1,ROUNDDOWN($DB63,-1)))+VLOOKUP($DC$2,宝石属性!$B$43:$M$66,COLUMNS(宝石属性!$B$43:E$66),0)*10*VLOOKUP(ROUNDDOWN($DB63,-1),宝石属性!$B$25:$N$41,2,0)*VLOOKUP(ROUNDDOWN($DB63,-1),宝石属性!$B$25:$N$41,3,0)+VLOOKUP($DC$2,职业被动!$B$6:$M$29,COLUMNS(职业被动!$B$6:E$29),0)*$DB63,0)</f>
        <v>1592</v>
      </c>
      <c r="DE63" s="9">
        <f>ROUND(属性投放!F$4+装备属性!F$4*IF($DB63&lt;10,1,ROUNDDOWN($DB63,-1))+SUM(属性投放!G$37:G$45)*$DB63+VLOOKUP($DC$2,一级属性!$E$41:$P$64,COLUMNS(一级属性!$E$41:I$64),0)*($DB63+0.25*IF($DB63&lt;10,1,ROUNDDOWN($DB63,-1)))+VLOOKUP($DC$2,宝石属性!$B$43:$M$66,COLUMNS(宝石属性!$B$43:F$66),0)*10*VLOOKUP(ROUNDDOWN($DB63,-1),宝石属性!$B$25:$N$41,2,0)*VLOOKUP(ROUNDDOWN($DB63,-1),宝石属性!$B$25:$N$41,3,0)+VLOOKUP($DC$2,职业被动!$B$6:$M$29,COLUMNS(职业被动!$B$6:F$29),0)*$DB63,0)</f>
        <v>712</v>
      </c>
      <c r="DF63" s="9">
        <f>ROUND(属性投放!G$4+装备属性!G$4*IF($DB63&lt;10,1,ROUNDDOWN($DB63,-1))+SUM(属性投放!H$37:H$45)*$DB63+VLOOKUP($DC$2,一级属性!$E$41:$P$64,COLUMNS(一级属性!$E$41:J$64),0)*($DB63+0.25*IF($DB63&lt;10,1,ROUNDDOWN($DB63,-1)))+VLOOKUP($DC$2,宝石属性!$B$43:$M$66,COLUMNS(宝石属性!$B$43:G$66),0)*10*VLOOKUP(ROUNDDOWN($DB63,-1),宝石属性!$B$25:$N$41,2,0)*VLOOKUP(ROUNDDOWN($DB63,-1),宝石属性!$B$25:$N$41,3,0)+VLOOKUP($DC$2,职业被动!$B$6:$M$29,COLUMNS(职业被动!$B$6:G$29),0)*$DB63,0)</f>
        <v>1769</v>
      </c>
      <c r="DG63" s="9">
        <f>ROUND(属性投放!H$4+装备属性!H$4*IF($DB63&lt;10,1,ROUNDDOWN($DB63,-1))+SUM(属性投放!I$37:I$45)*$DB63+VLOOKUP($DC$2,一级属性!$E$41:$P$64,COLUMNS(一级属性!$E$41:K$64),0)*($DB63+0.25*IF($DB63&lt;10,1,ROUNDDOWN($DB63,-1)))+VLOOKUP($DC$2,宝石属性!$B$43:$M$66,COLUMNS(宝石属性!$B$43:H$66),0)*10*VLOOKUP(ROUNDDOWN($DB63,-1),宝石属性!$B$25:$N$41,2,0)*VLOOKUP(ROUNDDOWN($DB63,-1),宝石属性!$B$25:$N$41,3,0)+VLOOKUP($DC$2,职业被动!$B$6:$M$29,COLUMNS(职业被动!$B$6:H$29),0)*$DB63,0)</f>
        <v>446</v>
      </c>
      <c r="DH63" s="9">
        <f>ROUND(属性投放!I$4+装备属性!I$4*IF($DB63&lt;10,1,ROUNDDOWN($DB63,-1))+SUM(属性投放!J$37:J$45)*$DB63+VLOOKUP($DC$2,一级属性!$E$41:$P$64,COLUMNS(一级属性!$E$41:L$64),0)*($DB63+0.25*IF($DB63&lt;10,1,ROUNDDOWN($DB63,-1)))+VLOOKUP($DC$2,宝石属性!$B$43:$M$66,COLUMNS(宝石属性!$B$43:I$66),0)*10*VLOOKUP(ROUNDDOWN($DB63,-1),宝石属性!$B$25:$N$41,2,0)*VLOOKUP(ROUNDDOWN($DB63,-1),宝石属性!$B$25:$N$41,3,0)+VLOOKUP($DC$2,职业被动!$B$6:$M$29,COLUMNS(职业被动!$B$6:I$29),0)*$DB63,0)</f>
        <v>650</v>
      </c>
      <c r="DI63" s="9">
        <f>ROUND(属性投放!J$4+装备属性!J$4*IF($DB63&lt;10,1,ROUNDDOWN($DB63,-1))+SUM(属性投放!K$37:K$45)*$DB63+VLOOKUP($DC$2,一级属性!$E$41:$P$64,COLUMNS(一级属性!$E$41:M$64),0)*($DB63+0.25*IF($DB63&lt;10,1,ROUNDDOWN($DB63,-1)))+VLOOKUP($DC$2,宝石属性!$B$43:$M$66,COLUMNS(宝石属性!$B$43:J$66),0)*10*VLOOKUP(ROUNDDOWN($DB63,-1),宝石属性!$B$25:$N$41,2,0)*VLOOKUP(ROUNDDOWN($DB63,-1),宝石属性!$B$25:$N$41,3,0)+VLOOKUP($DC$2,职业被动!$B$6:$M$29,COLUMNS(职业被动!$B$6:J$29),0)*$DB63,0)</f>
        <v>481</v>
      </c>
      <c r="DJ63" s="9">
        <f>ROUND(属性投放!K$4+装备属性!K$4*IF($DB63&lt;10,1,ROUNDDOWN($DB63,-1))+SUM(属性投放!L$37:L$45)*$DB63+VLOOKUP($DC$2,一级属性!$E$41:$P$64,COLUMNS(一级属性!$E$41:N$64),0)*($DB63+0.25*IF($DB63&lt;10,1,ROUNDDOWN($DB63,-1)))+VLOOKUP($DC$2,宝石属性!$B$43:$M$66,COLUMNS(宝石属性!$B$43:K$66),0)*10*VLOOKUP(ROUNDDOWN($DB63,-1),宝石属性!$B$25:$N$41,2,0)*VLOOKUP(ROUNDDOWN($DB63,-1),宝石属性!$B$25:$N$41,3,0)+VLOOKUP($DC$2,职业被动!$B$6:$M$29,COLUMNS(职业被动!$B$6:K$29),0)*$DB63,0)</f>
        <v>342</v>
      </c>
      <c r="DK63" s="9">
        <f>ROUND(属性投放!L$4+装备属性!L$4*IF($DB63&lt;10,1,ROUNDDOWN($DB63,-1))+SUM(属性投放!M$37:M$45)*$DB63+VLOOKUP($DC$2,一级属性!$E$41:$P$64,COLUMNS(一级属性!$E$41:O$64),0)*($DB63+0.25*IF($DB63&lt;10,1,ROUNDDOWN($DB63,-1)))+VLOOKUP($DC$2,宝石属性!$B$43:$M$66,COLUMNS(宝石属性!$B$43:L$66),0)*10*VLOOKUP(ROUNDDOWN($DB63,-1),宝石属性!$B$25:$N$41,2,0)*VLOOKUP(ROUNDDOWN($DB63,-1),宝石属性!$B$25:$N$41,3,0)+VLOOKUP($DC$2,职业被动!$B$6:$M$29,COLUMNS(职业被动!$B$6:L$29),0)*$DB63,0)</f>
        <v>18</v>
      </c>
      <c r="DL63" s="9">
        <f>ROUND(属性投放!M$4+装备属性!M$4*IF($DB63&lt;10,1,ROUNDDOWN($DB63,-1))+SUM(属性投放!N$37:N$45)*$DB63+VLOOKUP($DC$2,一级属性!$E$41:$P$64,COLUMNS(一级属性!$E$41:P$64),0)*($DB63+0.25*IF($DB63&lt;10,1,ROUNDDOWN($DB63,-1)))+VLOOKUP($DC$2,宝石属性!$B$43:$M$66,COLUMNS(宝石属性!$B$43:M$66),0)*10*VLOOKUP(ROUNDDOWN($DB63,-1),宝石属性!$B$25:$N$41,2,0)*VLOOKUP(ROUNDDOWN($DB63,-1),宝石属性!$B$25:$N$41,3,0)+VLOOKUP($DC$2,职业被动!$B$6:$M$29,COLUMNS(职业被动!$B$6:M$29),0)*$DB63,0)</f>
        <v>618</v>
      </c>
      <c r="DM63" s="48">
        <f>属性价值和能力评分!$F$9+ROUND(属性价值和能力评分!$F$38*10,0)*DB63+ROUND((SUM(装备属性!$W$9:$W$14)+属性价值和能力评分!$F$38*1.25+1.4+2.8)*IF(DB63&lt;10,1,ROUNDDOWN(DB63,-1)),0)+15*VLOOKUP(ROUNDDOWN(DB63,-1),宝石属性!$B$26:$D$41,2,0)*6*VLOOKUP(ROUNDDOWN(DB63,-1),宝石属性!$B$26:$D$41,3,0)+(属性价值和能力评分!$F$49*9+属性价值和能力评分!$F$50*2+属性价值和能力评分!$F$53*8/5)*DB63</f>
        <v>11829</v>
      </c>
      <c r="DO63" s="1">
        <v>60</v>
      </c>
      <c r="DP63" s="9">
        <f>ROUND(属性投放!D$4+装备属性!D$4*IF($DO63&lt;10,1,ROUNDDOWN($DO63,-1))+SUM(属性投放!E$37:E$45)*$DO63+VLOOKUP($DP$2,一级属性!$E$41:$P$64,COLUMNS(一级属性!$E$41:G$64),0)*($DO63+0.25*IF($DO63&lt;10,1,ROUNDDOWN($DO63,-1)))+VLOOKUP($DP$2,宝石属性!$B$43:$M$66,COLUMNS(宝石属性!$B$43:D$66),0)*10*VLOOKUP(ROUNDDOWN($DO63,-1),宝石属性!$B$25:$N$41,2,0)*VLOOKUP(ROUNDDOWN($DO63,-1),宝石属性!$B$25:$N$41,3,0)+VLOOKUP($DP$2,职业被动!$B$6:$M$29,COLUMNS(职业被动!$B$6:D$29),0)*$DO63,0)</f>
        <v>7524</v>
      </c>
      <c r="DQ63" s="9">
        <f>ROUND(属性投放!E$4+装备属性!E$4*IF($DO63&lt;10,1,ROUNDDOWN($DO63,-1))+SUM(属性投放!F$37:F$45)*$DO63+VLOOKUP($DP$2,一级属性!$E$41:$P$64,COLUMNS(一级属性!$E$41:H$64),0)*($DO63+0.25*IF($DO63&lt;10,1,ROUNDDOWN($DO63,-1)))+VLOOKUP($DP$2,宝石属性!$B$43:$M$66,COLUMNS(宝石属性!$B$43:E$66),0)*10*VLOOKUP(ROUNDDOWN($DO63,-1),宝石属性!$B$25:$N$41,2,0)*VLOOKUP(ROUNDDOWN($DO63,-1),宝石属性!$B$25:$N$41,3,0)+VLOOKUP($DP$2,职业被动!$B$6:$M$29,COLUMNS(职业被动!$B$6:E$29),0)*$DO63,0)</f>
        <v>1592</v>
      </c>
      <c r="DR63" s="9">
        <f>ROUND(属性投放!F$4+装备属性!F$4*IF($DO63&lt;10,1,ROUNDDOWN($DO63,-1))+SUM(属性投放!G$37:G$45)*$DO63+VLOOKUP($DP$2,一级属性!$E$41:$P$64,COLUMNS(一级属性!$E$41:I$64),0)*($DO63+0.25*IF($DO63&lt;10,1,ROUNDDOWN($DO63,-1)))+VLOOKUP($DP$2,宝石属性!$B$43:$M$66,COLUMNS(宝石属性!$B$43:F$66),0)*10*VLOOKUP(ROUNDDOWN($DO63,-1),宝石属性!$B$25:$N$41,2,0)*VLOOKUP(ROUNDDOWN($DO63,-1),宝石属性!$B$25:$N$41,3,0)+VLOOKUP($DP$2,职业被动!$B$6:$M$29,COLUMNS(职业被动!$B$6:F$29),0)*$DO63,0)</f>
        <v>712</v>
      </c>
      <c r="DS63" s="9">
        <f>ROUND(属性投放!G$4+装备属性!G$4*IF($DO63&lt;10,1,ROUNDDOWN($DO63,-1))+SUM(属性投放!H$37:H$45)*$DO63+VLOOKUP($DP$2,一级属性!$E$41:$P$64,COLUMNS(一级属性!$E$41:J$64),0)*($DO63+0.25*IF($DO63&lt;10,1,ROUNDDOWN($DO63,-1)))+VLOOKUP($DP$2,宝石属性!$B$43:$M$66,COLUMNS(宝石属性!$B$43:G$66),0)*10*VLOOKUP(ROUNDDOWN($DO63,-1),宝石属性!$B$25:$N$41,2,0)*VLOOKUP(ROUNDDOWN($DO63,-1),宝石属性!$B$25:$N$41,3,0)+VLOOKUP($DP$2,职业被动!$B$6:$M$29,COLUMNS(职业被动!$B$6:G$29),0)*$DO63,0)</f>
        <v>656</v>
      </c>
      <c r="DT63" s="9">
        <f>ROUND(属性投放!H$4+装备属性!H$4*IF($DO63&lt;10,1,ROUNDDOWN($DO63,-1))+SUM(属性投放!I$37:I$45)*$DO63+VLOOKUP($DP$2,一级属性!$E$41:$P$64,COLUMNS(一级属性!$E$41:K$64),0)*($DO63+0.25*IF($DO63&lt;10,1,ROUNDDOWN($DO63,-1)))+VLOOKUP($DP$2,宝石属性!$B$43:$M$66,COLUMNS(宝石属性!$B$43:H$66),0)*10*VLOOKUP(ROUNDDOWN($DO63,-1),宝石属性!$B$25:$N$41,2,0)*VLOOKUP(ROUNDDOWN($DO63,-1),宝石属性!$B$25:$N$41,3,0)+VLOOKUP($DP$2,职业被动!$B$6:$M$29,COLUMNS(职业被动!$B$6:H$29),0)*$DO63,0)</f>
        <v>506</v>
      </c>
      <c r="DU63" s="9">
        <f>ROUND(属性投放!I$4+装备属性!I$4*IF($DO63&lt;10,1,ROUNDDOWN($DO63,-1))+SUM(属性投放!J$37:J$45)*$DO63+VLOOKUP($DP$2,一级属性!$E$41:$P$64,COLUMNS(一级属性!$E$41:L$64),0)*($DO63+0.25*IF($DO63&lt;10,1,ROUNDDOWN($DO63,-1)))+VLOOKUP($DP$2,宝石属性!$B$43:$M$66,COLUMNS(宝石属性!$B$43:I$66),0)*10*VLOOKUP(ROUNDDOWN($DO63,-1),宝石属性!$B$25:$N$41,2,0)*VLOOKUP(ROUNDDOWN($DO63,-1),宝石属性!$B$25:$N$41,3,0)+VLOOKUP($DP$2,职业被动!$B$6:$M$29,COLUMNS(职业被动!$B$6:I$29),0)*$DO63,0)</f>
        <v>650</v>
      </c>
      <c r="DV63" s="9">
        <f>ROUND(属性投放!J$4+装备属性!J$4*IF($DO63&lt;10,1,ROUNDDOWN($DO63,-1))+SUM(属性投放!K$37:K$45)*$DO63+VLOOKUP($DP$2,一级属性!$E$41:$P$64,COLUMNS(一级属性!$E$41:M$64),0)*($DO63+0.25*IF($DO63&lt;10,1,ROUNDDOWN($DO63,-1)))+VLOOKUP($DP$2,宝石属性!$B$43:$M$66,COLUMNS(宝石属性!$B$43:J$66),0)*10*VLOOKUP(ROUNDDOWN($DO63,-1),宝石属性!$B$25:$N$41,2,0)*VLOOKUP(ROUNDDOWN($DO63,-1),宝石属性!$B$25:$N$41,3,0)+VLOOKUP($DP$2,职业被动!$B$6:$M$29,COLUMNS(职业被动!$B$6:J$29),0)*$DO63,0)</f>
        <v>481</v>
      </c>
      <c r="DW63" s="9">
        <f>ROUND(属性投放!K$4+装备属性!K$4*IF($DO63&lt;10,1,ROUNDDOWN($DO63,-1))+SUM(属性投放!L$37:L$45)*$DO63+VLOOKUP($DP$2,一级属性!$E$41:$P$64,COLUMNS(一级属性!$E$41:N$64),0)*($DO63+0.25*IF($DO63&lt;10,1,ROUNDDOWN($DO63,-1)))+VLOOKUP($DP$2,宝石属性!$B$43:$M$66,COLUMNS(宝石属性!$B$43:K$66),0)*10*VLOOKUP(ROUNDDOWN($DO63,-1),宝石属性!$B$25:$N$41,2,0)*VLOOKUP(ROUNDDOWN($DO63,-1),宝石属性!$B$25:$N$41,3,0)+VLOOKUP($DP$2,职业被动!$B$6:$M$29,COLUMNS(职业被动!$B$6:K$29),0)*$DO63,0)</f>
        <v>342</v>
      </c>
      <c r="DX63" s="9">
        <f>ROUND(属性投放!L$4+装备属性!L$4*IF($DO63&lt;10,1,ROUNDDOWN($DO63,-1))+SUM(属性投放!M$37:M$45)*$DO63+VLOOKUP($DP$2,一级属性!$E$41:$P$64,COLUMNS(一级属性!$E$41:O$64),0)*($DO63+0.25*IF($DO63&lt;10,1,ROUNDDOWN($DO63,-1)))+VLOOKUP($DP$2,宝石属性!$B$43:$M$66,COLUMNS(宝石属性!$B$43:L$66),0)*10*VLOOKUP(ROUNDDOWN($DO63,-1),宝石属性!$B$25:$N$41,2,0)*VLOOKUP(ROUNDDOWN($DO63,-1),宝石属性!$B$25:$N$41,3,0)+VLOOKUP($DP$2,职业被动!$B$6:$M$29,COLUMNS(职业被动!$B$6:L$29),0)*$DO63,0)</f>
        <v>18</v>
      </c>
      <c r="DY63" s="9">
        <f>ROUND(属性投放!M$4+装备属性!M$4*IF($DO63&lt;10,1,ROUNDDOWN($DO63,-1))+SUM(属性投放!N$37:N$45)*$DO63+VLOOKUP($DP$2,一级属性!$E$41:$P$64,COLUMNS(一级属性!$E$41:P$64),0)*($DO63+0.25*IF($DO63&lt;10,1,ROUNDDOWN($DO63,-1)))+VLOOKUP($DP$2,宝石属性!$B$43:$M$66,COLUMNS(宝石属性!$B$43:M$66),0)*10*VLOOKUP(ROUNDDOWN($DO63,-1),宝石属性!$B$25:$N$41,2,0)*VLOOKUP(ROUNDDOWN($DO63,-1),宝石属性!$B$25:$N$41,3,0)+VLOOKUP($DP$2,职业被动!$B$6:$M$29,COLUMNS(职业被动!$B$6:M$29),0)*$DO63,0)</f>
        <v>618</v>
      </c>
      <c r="DZ63" s="48">
        <f>属性价值和能力评分!$F$9+ROUND(属性价值和能力评分!$F$38*10,0)*DO63+ROUND((SUM(装备属性!$W$9:$W$14)+属性价值和能力评分!$F$38*1.25+1.4+2.8)*IF(DO63&lt;10,1,ROUNDDOWN(DO63,-1)),0)+15*VLOOKUP(ROUNDDOWN(DO63,-1),宝石属性!$B$26:$D$41,2,0)*6*VLOOKUP(ROUNDDOWN(DO63,-1),宝石属性!$B$26:$D$41,3,0)+(属性价值和能力评分!$F$49*9+属性价值和能力评分!$F$50*2+属性价值和能力评分!$F$53*8/5)*DO63</f>
        <v>11829</v>
      </c>
      <c r="EA63" s="17"/>
      <c r="EB63" s="1">
        <v>60</v>
      </c>
      <c r="EC63" s="1">
        <f>ROUND(CC63/MAX(CE63/10,((CE63*(1+属性投放!$E$8)-CF63+属性投放!$F$8*EB63)*(1+属性投放!$G$8)*(1+属性投放!$H$8))),1)</f>
        <v>2.9</v>
      </c>
      <c r="ED63" s="1">
        <f>ROUND(CP63/MAX(CE63/10,((CE63*(1+属性投放!$E$8)-CS63+属性投放!$F$8*EB63)*(1+属性投放!$G$8)*(1+属性投放!$H$8))),1)</f>
        <v>2.8</v>
      </c>
      <c r="EE63" s="1">
        <f>ROUND(DC63/MAX(CE63/10,((CE63*(1+属性投放!$E$8)-DF63+属性投放!$F$8*EB63)*(1+属性投放!$G$8)*(1+属性投放!$H$8))),1)</f>
        <v>24.3</v>
      </c>
      <c r="EF63" s="1">
        <f>ROUND(DP63/MAX(CE63/10,((CE63*(1+属性投放!$E$8)-DS63+属性投放!$F$8*EB63)*(1+属性投放!$G$8)*(1+属性投放!$H$8))),1)</f>
        <v>6.6</v>
      </c>
      <c r="EH63" s="1">
        <f>ROUND(CC63/MAX(属性投放!$F$9*EB63,((CT63*(1+属性投放!$E$9)-CH63+属性投放!$F$9*EB63)*(1+属性投放!$G$9)*(1+属性投放!$H$9))),1)</f>
        <v>2.6</v>
      </c>
      <c r="EI63" s="1">
        <f>ROUND(CP63/MAX(属性投放!$F$9*EB63,((CT63*(1+属性投放!$E$9)-CU63+属性投放!$F$9*EB63)*(1+属性投放!$G$9)*(1+属性投放!$H$9))),1)</f>
        <v>3.3</v>
      </c>
      <c r="EJ63" s="1">
        <f>ROUND(DC63/MAX(属性投放!$F$9*EB63,((CT63*(1+属性投放!$E$9)-DH63+属性投放!$F$9*EB63)*(1+属性投放!$G$9)*(1+属性投放!$H$9))),1)</f>
        <v>2.8</v>
      </c>
      <c r="EK63" s="1">
        <f>ROUND(DP63/MAX(属性投放!$F$9*EB63,((CT63*(1+属性投放!$E$9)-DU63+属性投放!$F$9*EB63)*(1+属性投放!$G$9)*(1+属性投放!$H$9))),1)</f>
        <v>5.9</v>
      </c>
      <c r="EM63" s="1">
        <f>ROUND(CC63/((BW63*(1+属性投放!$E$10)+属性投放!$F$10*EB63)*(1+属性投放!$G$10)*(1+属性投放!$H$10)),1)</f>
        <v>5.6</v>
      </c>
      <c r="EN63" s="1">
        <f>ROUND(CP63/((BW63*(1+属性投放!$E$10)+属性投放!$F$10*EB63)*(1+属性投放!$G$10)*(1+属性投放!$H$10)),1)</f>
        <v>5.6</v>
      </c>
      <c r="EO63" s="1">
        <f>ROUND(DC63/((BW63*(1+属性投放!$E$10)+属性投放!$F$10*EB63)*(1+属性投放!$G$10)*(1+属性投放!$H$10)),1)</f>
        <v>6.4</v>
      </c>
      <c r="EP63" s="1">
        <f>ROUND(DP63/((BW63*(1+属性投放!$E$10)+属性投放!$F$10*EB63)*(1+属性投放!$G$10)*(1+属性投放!$H$10)),1)</f>
        <v>13.6</v>
      </c>
    </row>
    <row r="64" spans="2:146">
      <c r="B64" s="1">
        <v>61</v>
      </c>
      <c r="C64" s="9">
        <f>ROUND(属性投放!D$4+装备属性!D$4*IF($B64&lt;10,1,ROUNDDOWN($B64,-1))+SUM(属性投放!E$37:E$45)*$B64+VLOOKUP($C$2,一级属性!$E$41:$P$64,COLUMNS(一级属性!$E$41:G$64),0)*($B64+0.25*IF($B64&lt;10,1,ROUNDDOWN($B64,-1)))+VLOOKUP($C$2,宝石属性!$B$43:$M$66,COLUMNS(宝石属性!$B$43:D$66),0)*10*VLOOKUP(ROUNDDOWN($B64,-1),宝石属性!$B$25:$N$41,2,0)*VLOOKUP(ROUNDDOWN($B64,-1),宝石属性!$B$25:$N$41,3,0)+VLOOKUP($C$2,职业被动!$B$6:$M$29,COLUMNS(职业被动!$B$6:D$29),0)*$B64,0)</f>
        <v>3755</v>
      </c>
      <c r="D64" s="9">
        <f>ROUND(属性投放!E$4+装备属性!E$4*IF($B64&lt;10,1,ROUNDDOWN($B64,-1))+SUM(属性投放!F$37:F$38)*$B64+VLOOKUP($C$2,一级属性!$E$67:$P$90,COLUMNS(一级属性!$E$67:H$90),0)*$B64+VLOOKUP($C$2,宝石属性!$B$43:$M$66,COLUMNS(宝石属性!$B$43:E$66),0)*10*VLOOKUP(ROUNDDOWN($B64,-1),宝石属性!$B$25:$N$41,2,0)*VLOOKUP(ROUNDDOWN($B64,-1),宝石属性!$B$25:$N$41,3,0)+VLOOKUP($C$2,职业被动!$B$6:$M$29,COLUMNS(职业被动!$B$6:E$29),0)*$B64,0)</f>
        <v>1607</v>
      </c>
      <c r="E64" s="9">
        <f>ROUND(属性投放!F$4+装备属性!F$4*IF($B64&lt;10,1,ROUNDDOWN($B64,-1))+SUM(属性投放!G$37:G$38)*$B64+VLOOKUP($C$2,一级属性!$E$67:$P$90,COLUMNS(一级属性!$E$67:I$90),0)*$B64+VLOOKUP($C$2,宝石属性!$B$43:$M$66,COLUMNS(宝石属性!$B$43:F$66),0)*10*VLOOKUP(ROUNDDOWN($B64,-1),宝石属性!$B$25:$N$41,2,0)*VLOOKUP(ROUNDDOWN($B64,-1),宝石属性!$B$25:$N$41,3,0)+VLOOKUP($C$2,职业被动!$B$6:$M$29,COLUMNS(职业被动!$B$6:F$29),0)*$B64,0)</f>
        <v>1284</v>
      </c>
      <c r="F64" s="9">
        <f>ROUND(属性投放!G$4+装备属性!G$4*IF($B64&lt;10,1,ROUNDDOWN($B64,-1))+SUM(属性投放!H$37:H$38)*$B64+VLOOKUP($C$2,一级属性!$E$67:$P$90,COLUMNS(一级属性!$E$67:J$90),0)*$B64+VLOOKUP($C$2,宝石属性!$B$43:$M$66,COLUMNS(宝石属性!$B$43:G$66),0)*10*VLOOKUP(ROUNDDOWN($B64,-1),宝石属性!$B$25:$N$41,2,0)*VLOOKUP(ROUNDDOWN($B64,-1),宝石属性!$B$25:$N$41,3,0)+VLOOKUP($C$2,职业被动!$B$6:$M$29,COLUMNS(职业被动!$B$6:G$29),0)*$B64,0)</f>
        <v>720</v>
      </c>
      <c r="G64" s="9">
        <f>ROUND(属性投放!H$4+装备属性!H$4*IF($B64&lt;10,1,ROUNDDOWN($B64,-1))+SUM(属性投放!I$37:I$38)*$B64+VLOOKUP($C$2,一级属性!$E$67:$P$90,COLUMNS(一级属性!$E$67:K$90),0)*$B64+VLOOKUP($C$2,宝石属性!$B$43:$M$66,COLUMNS(宝石属性!$B$43:H$66),0)*10*VLOOKUP(ROUNDDOWN($B64,-1),宝石属性!$B$25:$N$41,2,0)*VLOOKUP(ROUNDDOWN($B64,-1),宝石属性!$B$25:$N$41,3,0)+VLOOKUP($C$2,职业被动!$B$6:$M$29,COLUMNS(职业被动!$B$6:H$29),0)*$B64,0)</f>
        <v>448</v>
      </c>
      <c r="H64" s="9">
        <f>ROUND(属性投放!I$4+装备属性!I$4*IF($B64&lt;10,1,ROUNDDOWN($B64,-1))+SUM(属性投放!J$37:J$38)*$B64+VLOOKUP($C$2,一级属性!$E$67:$P$90,COLUMNS(一级属性!$E$67:L$90),0)*$B64+VLOOKUP($C$2,宝石属性!$B$43:$M$66,COLUMNS(宝石属性!$B$43:I$66),0)*10*VLOOKUP(ROUNDDOWN($B64,-1),宝石属性!$B$25:$N$41,2,0)*VLOOKUP(ROUNDDOWN($B64,-1),宝石属性!$B$25:$N$41,3,0)+VLOOKUP($C$2,职业被动!$B$6:$M$29,COLUMNS(职业被动!$B$6:I$29),0)*$B64,0)</f>
        <v>717</v>
      </c>
      <c r="I64" s="9">
        <f>ROUND(属性投放!J$4+装备属性!J$4*IF($B64&lt;10,1,ROUNDDOWN($B64,-1))+SUM(属性投放!K$37:K$38)*$B64+VLOOKUP($C$2,一级属性!$E$67:$P$90,COLUMNS(一级属性!$E$67:M$90),0)*$B64+VLOOKUP($C$2,宝石属性!$B$43:$M$66,COLUMNS(宝石属性!$B$43:J$66),0)*10*VLOOKUP(ROUNDDOWN($B64,-1),宝石属性!$B$25:$N$41,2,0)*VLOOKUP(ROUNDDOWN($B64,-1),宝石属性!$B$25:$N$41,3,0)+VLOOKUP($C$2,职业被动!$B$6:$M$29,COLUMNS(职业被动!$B$6:J$29),0)*$B64,0)</f>
        <v>485</v>
      </c>
      <c r="J64" s="9">
        <f>ROUND(属性投放!K$4+装备属性!K$4*IF($B64&lt;10,1,ROUNDDOWN($B64,-1))+SUM(属性投放!L$37:L$38)*$B64+VLOOKUP($C$2,一级属性!$E$67:$P$90,COLUMNS(一级属性!$E$67:N$90),0)*$B64+VLOOKUP($C$2,宝石属性!$B$43:$M$66,COLUMNS(宝石属性!$B$43:K$66),0)*10*VLOOKUP(ROUNDDOWN($B64,-1),宝石属性!$B$25:$N$41,2,0)*VLOOKUP(ROUNDDOWN($B64,-1),宝石属性!$B$25:$N$41,3,0)+VLOOKUP($C$2,职业被动!$B$6:$M$29,COLUMNS(职业被动!$B$6:K$29),0)*$B64,0)</f>
        <v>231</v>
      </c>
      <c r="K64" s="9">
        <f>ROUND(属性投放!L$4+装备属性!L$4*IF($B64&lt;10,1,ROUNDDOWN($B64,-1))+SUM(属性投放!M$37:M$38)*$B64+VLOOKUP($C$2,一级属性!$E$67:$P$90,COLUMNS(一级属性!$E$67:O$90),0)*$B64+VLOOKUP($C$2,宝石属性!$B$43:$M$66,COLUMNS(宝石属性!$B$43:L$66),0)*10*VLOOKUP(ROUNDDOWN($B64,-1),宝石属性!$B$25:$N$41,2,0)*VLOOKUP(ROUNDDOWN($B64,-1),宝石属性!$B$25:$N$41,3,0)+VLOOKUP($C$2,职业被动!$B$6:$M$29,COLUMNS(职业被动!$B$6:L$29),0)*$B64,0)</f>
        <v>18</v>
      </c>
      <c r="L64" s="9">
        <f>ROUND(属性投放!M$4+装备属性!M$4*IF($B64&lt;10,1,ROUNDDOWN($B64,-1))+SUM(属性投放!N$37:N$38)*$B64+VLOOKUP($C$2,一级属性!$E$67:$P$90,COLUMNS(一级属性!$E$67:P$90),0)*$B64+VLOOKUP($C$2,宝石属性!$B$43:$M$66,COLUMNS(宝石属性!$B$43:M$66),0)*10*VLOOKUP(ROUNDDOWN($B64,-1),宝石属性!$B$25:$N$41,2,0)*VLOOKUP(ROUNDDOWN($B64,-1),宝石属性!$B$25:$N$41,3,0)+VLOOKUP($C$2,职业被动!$B$6:$M$29,COLUMNS(职业被动!$B$6:M$29),0)*$B64,0)</f>
        <v>684</v>
      </c>
      <c r="M64" s="48">
        <f>属性价值和能力评分!$F$9+ROUND(属性价值和能力评分!$F$38*10,0)*B64+ROUND((SUM(装备属性!$W$9:$W$14)+属性价值和能力评分!$F$38*1.25+1.4+2.8)*IF(B64&lt;10,1,ROUNDDOWN(B64,-1)),0)+15*VLOOKUP(ROUNDDOWN(B64,-1),宝石属性!$B$26:$D$41,2,0)*6*VLOOKUP(ROUNDDOWN(B64,-1),宝石属性!$B$26:$D$41,3,0)+(属性价值和能力评分!$F$49*9+属性价值和能力评分!$F$50*2+属性价值和能力评分!$F$53*8/5)*B64</f>
        <v>11949</v>
      </c>
      <c r="N64" s="20"/>
      <c r="O64" s="1">
        <v>61</v>
      </c>
      <c r="P64" s="9">
        <f>ROUND(属性投放!D$4+装备属性!D$4*IF($O64&lt;10,1,ROUNDDOWN($O64,-1))+SUM(属性投放!E$37:E$45)*$O64+VLOOKUP($P$2,一级属性!$E$41:$P$64,COLUMNS(一级属性!$E$41:G$64),0)*($O64+0.25*IF($O64&lt;10,1,ROUNDDOWN($O64,-1)))+VLOOKUP($P$2,宝石属性!$B$43:$M$66,COLUMNS(宝石属性!$B$43:D$66),0)*10*VLOOKUP(ROUNDDOWN($O64,-1),宝石属性!$B$25:$N$41,2,0)*VLOOKUP(ROUNDDOWN($O64,-1),宝石属性!$B$25:$N$41,3,0)+VLOOKUP($P$2,职业被动!$B$6:$M$29,COLUMNS(职业被动!$B$6:D$29),0)*$O64,0)</f>
        <v>4609</v>
      </c>
      <c r="Q64" s="9">
        <f>ROUND(属性投放!E$4+装备属性!E$4*IF($O64&lt;10,1,ROUNDDOWN($O64,-1))+SUM(属性投放!F$37:F$45)*$O64+VLOOKUP($P$2,一级属性!$E$41:$P$64,COLUMNS(一级属性!$E$41:H$64),0)*($O64+0.25*IF($O64&lt;10,1,ROUNDDOWN($O64,-1)))+VLOOKUP($P$2,宝石属性!$B$43:$M$66,COLUMNS(宝石属性!$B$43:E$66),0)*10*VLOOKUP(ROUNDDOWN($O64,-1),宝石属性!$B$25:$N$41,2,0)*VLOOKUP(ROUNDDOWN($O64,-1),宝石属性!$B$25:$N$41,3,0)+VLOOKUP($P$2,职业被动!$B$6:$M$29,COLUMNS(职业被动!$B$6:E$29),0)*$O64,0)</f>
        <v>2747</v>
      </c>
      <c r="R64" s="9">
        <f>ROUND(属性投放!F$4+装备属性!F$4*IF($O64&lt;10,1,ROUNDDOWN($O64,-1))+SUM(属性投放!G$37:G$45)*$O64+VLOOKUP($P$2,一级属性!$E$41:$P$64,COLUMNS(一级属性!$E$41:I$64),0)*($O64+0.25*IF($O64&lt;10,1,ROUNDDOWN($O64,-1)))+VLOOKUP($P$2,宝石属性!$B$43:$M$66,COLUMNS(宝石属性!$B$43:F$66),0)*10*VLOOKUP(ROUNDDOWN($O64,-1),宝石属性!$B$25:$N$41,2,0)*VLOOKUP(ROUNDDOWN($O64,-1),宝石属性!$B$25:$N$41,3,0)+VLOOKUP($P$2,职业被动!$B$6:$M$29,COLUMNS(职业被动!$B$6:F$29),0)*$O64,0)</f>
        <v>714</v>
      </c>
      <c r="S64" s="9">
        <f>ROUND(属性投放!G$4+装备属性!G$4*IF($O64&lt;10,1,ROUNDDOWN($O64,-1))+SUM(属性投放!H$37:H$45)*$O64+VLOOKUP($P$2,一级属性!$E$41:$P$64,COLUMNS(一级属性!$E$41:J$64),0)*($O64+0.25*IF($O64&lt;10,1,ROUNDDOWN($O64,-1)))+VLOOKUP($P$2,宝石属性!$B$43:$M$66,COLUMNS(宝石属性!$B$43:G$66),0)*10*VLOOKUP(ROUNDDOWN($O64,-1),宝石属性!$B$25:$N$41,2,0)*VLOOKUP(ROUNDDOWN($O64,-1),宝石属性!$B$25:$N$41,3,0)+VLOOKUP($P$2,职业被动!$B$6:$M$29,COLUMNS(职业被动!$B$6:G$29),0)*$O64,0)</f>
        <v>659</v>
      </c>
      <c r="T64" s="9">
        <f>ROUND(属性投放!H$4+装备属性!H$4*IF($O64&lt;10,1,ROUNDDOWN($O64,-1))+SUM(属性投放!I$37:I$45)*$O64+VLOOKUP($P$2,一级属性!$E$41:$P$64,COLUMNS(一级属性!$E$41:K$64),0)*($O64+0.25*IF($O64&lt;10,1,ROUNDDOWN($O64,-1)))+VLOOKUP($P$2,宝石属性!$B$43:$M$66,COLUMNS(宝石属性!$B$43:H$66),0)*10*VLOOKUP(ROUNDDOWN($O64,-1),宝石属性!$B$25:$N$41,2,0)*VLOOKUP(ROUNDDOWN($O64,-1),宝石属性!$B$25:$N$41,3,0)+VLOOKUP($P$2,职业被动!$B$6:$M$29,COLUMNS(职业被动!$B$6:H$29),0)*$O64,0)</f>
        <v>737</v>
      </c>
      <c r="U64" s="9">
        <f>ROUND(属性投放!I$4+装备属性!I$4*IF($O64&lt;10,1,ROUNDDOWN($O64,-1))+SUM(属性投放!J$37:J$45)*$O64+VLOOKUP($P$2,一级属性!$E$41:$P$64,COLUMNS(一级属性!$E$41:L$64),0)*($O64+0.25*IF($O64&lt;10,1,ROUNDDOWN($O64,-1)))+VLOOKUP($P$2,宝石属性!$B$43:$M$66,COLUMNS(宝石属性!$B$43:I$66),0)*10*VLOOKUP(ROUNDDOWN($O64,-1),宝石属性!$B$25:$N$41,2,0)*VLOOKUP(ROUNDDOWN($O64,-1),宝石属性!$B$25:$N$41,3,0)+VLOOKUP($P$2,职业被动!$B$6:$M$29,COLUMNS(职业被动!$B$6:I$29),0)*$O64,0)</f>
        <v>762</v>
      </c>
      <c r="V64" s="9">
        <f>ROUND(属性投放!J$4+装备属性!J$4*IF($O64&lt;10,1,ROUNDDOWN($O64,-1))+SUM(属性投放!K$37:K$45)*$O64+VLOOKUP($P$2,一级属性!$E$41:$P$64,COLUMNS(一级属性!$E$41:M$64),0)*($O64+0.25*IF($O64&lt;10,1,ROUNDDOWN($O64,-1)))+VLOOKUP($P$2,宝石属性!$B$43:$M$66,COLUMNS(宝石属性!$B$43:J$66),0)*10*VLOOKUP(ROUNDDOWN($O64,-1),宝石属性!$B$25:$N$41,2,0)*VLOOKUP(ROUNDDOWN($O64,-1),宝石属性!$B$25:$N$41,3,0)+VLOOKUP($P$2,职业被动!$B$6:$M$29,COLUMNS(职业被动!$B$6:J$29),0)*$O64,0)</f>
        <v>538</v>
      </c>
      <c r="W64" s="9">
        <f>ROUND(属性投放!K$4+装备属性!K$4*IF($O64&lt;10,1,ROUNDDOWN($O64,-1))+SUM(属性投放!L$37:L$45)*$O64+VLOOKUP($P$2,一级属性!$E$41:$P$64,COLUMNS(一级属性!$E$41:N$64),0)*($O64+0.25*IF($O64&lt;10,1,ROUNDDOWN($O64,-1)))+VLOOKUP($P$2,宝石属性!$B$43:$M$66,COLUMNS(宝石属性!$B$43:K$66),0)*10*VLOOKUP(ROUNDDOWN($O64,-1),宝石属性!$B$25:$N$41,2,0)*VLOOKUP(ROUNDDOWN($O64,-1),宝石属性!$B$25:$N$41,3,0)+VLOOKUP($P$2,职业被动!$B$6:$M$29,COLUMNS(职业被动!$B$6:K$29),0)*$O64,0)</f>
        <v>343</v>
      </c>
      <c r="X64" s="9">
        <f>ROUND(属性投放!L$4+装备属性!L$4*IF($O64&lt;10,1,ROUNDDOWN($O64,-1))+SUM(属性投放!M$37:M$45)*$O64+VLOOKUP($P$2,一级属性!$E$41:$P$64,COLUMNS(一级属性!$E$41:O$64),0)*($O64+0.25*IF($O64&lt;10,1,ROUNDDOWN($O64,-1)))+VLOOKUP($P$2,宝石属性!$B$43:$M$66,COLUMNS(宝石属性!$B$43:L$66),0)*10*VLOOKUP(ROUNDDOWN($O64,-1),宝石属性!$B$25:$N$41,2,0)*VLOOKUP(ROUNDDOWN($O64,-1),宝石属性!$B$25:$N$41,3,0)+VLOOKUP($P$2,职业被动!$B$6:$M$29,COLUMNS(职业被动!$B$6:L$29),0)*$O64,0)</f>
        <v>18</v>
      </c>
      <c r="Y64" s="9">
        <f>ROUND(属性投放!M$4+装备属性!M$4*IF($O64&lt;10,1,ROUNDDOWN($O64,-1))+SUM(属性投放!N$37:N$45)*$O64+VLOOKUP($P$2,一级属性!$E$41:$P$64,COLUMNS(一级属性!$E$41:P$64),0)*($O64+0.25*IF($O64&lt;10,1,ROUNDDOWN($O64,-1)))+VLOOKUP($P$2,宝石属性!$B$43:$M$66,COLUMNS(宝石属性!$B$43:M$66),0)*10*VLOOKUP(ROUNDDOWN($O64,-1),宝石属性!$B$25:$N$41,2,0)*VLOOKUP(ROUNDDOWN($O64,-1),宝石属性!$B$25:$N$41,3,0)+VLOOKUP($P$2,职业被动!$B$6:$M$29,COLUMNS(职业被动!$B$6:M$29),0)*$O64,0)</f>
        <v>684</v>
      </c>
      <c r="Z64" s="48">
        <f>属性价值和能力评分!$F$9+ROUND(属性价值和能力评分!$F$38*10,0)*O64+ROUND((SUM(装备属性!$W$9:$W$14)+属性价值和能力评分!$F$38*1.25+1.4+2.8)*IF(O64&lt;10,1,ROUNDDOWN(O64,-1)),0)+15*VLOOKUP(ROUNDDOWN(O64,-1),宝石属性!$B$26:$D$41,2,0)*6*VLOOKUP(ROUNDDOWN(O64,-1),宝石属性!$B$26:$D$41,3,0)+(属性价值和能力评分!$F$49*9+属性价值和能力评分!$F$50*2+属性价值和能力评分!$F$53*8/5)*O64</f>
        <v>11949</v>
      </c>
      <c r="AB64" s="1">
        <v>61</v>
      </c>
      <c r="AC64" s="9">
        <f>ROUND(属性投放!D$4+装备属性!D$4*IF($AB64&lt;10,1,ROUNDDOWN($AB64,-1))+SUM(属性投放!E$37:E$45)*$AB64+VLOOKUP($AC$2,一级属性!$E$41:$P$64,COLUMNS(一级属性!$E$41:G$64),0)*($AB64+0.25*IF($AB64&lt;10,1,ROUNDDOWN($AB64,-1)))+VLOOKUP($AC$2,宝石属性!$B$43:$M$66,COLUMNS(宝石属性!$B$43:D$66),0)*10*VLOOKUP(ROUNDDOWN($AB64,-1),宝石属性!$B$25:$N$41,2,0)*VLOOKUP(ROUNDDOWN($AB64,-1),宝石属性!$B$25:$N$41,3,0)+VLOOKUP($AC$2,职业被动!$B$6:$M$29,COLUMNS(职业被动!$B$6:D$29),0)*$AB64,0)</f>
        <v>4182</v>
      </c>
      <c r="AD64" s="9">
        <f>ROUND(属性投放!E$4+装备属性!E$4*IF($AB64&lt;10,1,ROUNDDOWN($AB64,-1))+SUM(属性投放!F$37:F$45)*$AB64+VLOOKUP($AC$2,一级属性!$E$41:$P$64,COLUMNS(一级属性!$E$41:H$64),0)*($AB64+0.25*IF($AB64&lt;10,1,ROUNDDOWN($AB64,-1)))+VLOOKUP($AC$2,宝石属性!$B$43:$M$66,COLUMNS(宝石属性!$B$43:E$66),0)*10*VLOOKUP(ROUNDDOWN($AB64,-1),宝石属性!$B$25:$N$41,2,0)*VLOOKUP(ROUNDDOWN($AB64,-1),宝石属性!$B$25:$N$41,3,0)+VLOOKUP($AC$2,职业被动!$B$6:$M$29,COLUMNS(职业被动!$B$6:E$29),0)*$AB64,0)</f>
        <v>1607</v>
      </c>
      <c r="AE64" s="9">
        <f>ROUND(属性投放!F$4+装备属性!F$4*IF($AB64&lt;10,1,ROUNDDOWN($AB64,-1))+SUM(属性投放!G$37:G$45)*$AB64+VLOOKUP($AC$2,一级属性!$E$41:$P$64,COLUMNS(一级属性!$E$41:I$64),0)*($AB64+0.25*IF($AB64&lt;10,1,ROUNDDOWN($AB64,-1)))+VLOOKUP($AC$2,宝石属性!$B$43:$M$66,COLUMNS(宝石属性!$B$43:F$66),0)*10*VLOOKUP(ROUNDDOWN($AB64,-1),宝石属性!$B$25:$N$41,2,0)*VLOOKUP(ROUNDDOWN($AB64,-1),宝石属性!$B$25:$N$41,3,0)+VLOOKUP($AC$2,职业被动!$B$6:$M$29,COLUMNS(职业被动!$B$6:F$29),0)*$AB64,0)</f>
        <v>1130</v>
      </c>
      <c r="AF64" s="9">
        <f>ROUND(属性投放!G$4+装备属性!G$4*IF($AB64&lt;10,1,ROUNDDOWN($AB64,-1))+SUM(属性投放!H$37:H$45)*$AB64+VLOOKUP($AC$2,一级属性!$E$41:$P$64,COLUMNS(一级属性!$E$41:J$64),0)*($AB64+0.25*IF($AB64&lt;10,1,ROUNDDOWN($AB64,-1)))+VLOOKUP($AC$2,宝石属性!$B$43:$M$66,COLUMNS(宝石属性!$B$43:G$66),0)*10*VLOOKUP(ROUNDDOWN($AB64,-1),宝石属性!$B$25:$N$41,2,0)*VLOOKUP(ROUNDDOWN($AB64,-1),宝石属性!$B$25:$N$41,3,0)+VLOOKUP($AC$2,职业被动!$B$6:$M$29,COLUMNS(职业被动!$B$6:G$29),0)*$AB64,0)</f>
        <v>781</v>
      </c>
      <c r="AG64" s="9">
        <f>ROUND(属性投放!H$4+装备属性!H$4*IF($AB64&lt;10,1,ROUNDDOWN($AB64,-1))+SUM(属性投放!I$37:I$45)*$AB64+VLOOKUP($AC$2,一级属性!$E$41:$P$64,COLUMNS(一级属性!$E$41:K$64),0)*($AB64+0.25*IF($AB64&lt;10,1,ROUNDDOWN($AB64,-1)))+VLOOKUP($AC$2,宝石属性!$B$43:$M$66,COLUMNS(宝石属性!$B$43:H$66),0)*10*VLOOKUP(ROUNDDOWN($AB64,-1),宝石属性!$B$25:$N$41,2,0)*VLOOKUP(ROUNDDOWN($AB64,-1),宝石属性!$B$25:$N$41,3,0)+VLOOKUP($AC$2,职业被动!$B$6:$M$29,COLUMNS(职业被动!$B$6:H$29),0)*$AB64,0)</f>
        <v>448</v>
      </c>
      <c r="AH64" s="9">
        <f>ROUND(属性投放!I$4+装备属性!I$4*IF($AB64&lt;10,1,ROUNDDOWN($AB64,-1))+SUM(属性投放!J$37:J$45)*$AB64+VLOOKUP($AC$2,一级属性!$E$41:$P$64,COLUMNS(一级属性!$E$41:L$64),0)*($AB64+0.25*IF($AB64&lt;10,1,ROUNDDOWN($AB64,-1)))+VLOOKUP($AC$2,宝石属性!$B$43:$M$66,COLUMNS(宝石属性!$B$43:I$66),0)*10*VLOOKUP(ROUNDDOWN($AB64,-1),宝石属性!$B$25:$N$41,2,0)*VLOOKUP(ROUNDDOWN($AB64,-1),宝石属性!$B$25:$N$41,3,0)+VLOOKUP($AC$2,职业被动!$B$6:$M$29,COLUMNS(职业被动!$B$6:I$29),0)*$AB64,0)</f>
        <v>716</v>
      </c>
      <c r="AI64" s="9">
        <f>ROUND(属性投放!J$4+装备属性!J$4*IF($AB64&lt;10,1,ROUNDDOWN($AB64,-1))+SUM(属性投放!K$37:K$45)*$AB64+VLOOKUP($AC$2,一级属性!$E$41:$P$64,COLUMNS(一级属性!$E$41:M$64),0)*($AB64+0.25*IF($AB64&lt;10,1,ROUNDDOWN($AB64,-1)))+VLOOKUP($AC$2,宝石属性!$B$43:$M$66,COLUMNS(宝石属性!$B$43:J$66),0)*10*VLOOKUP(ROUNDDOWN($AB64,-1),宝石属性!$B$25:$N$41,2,0)*VLOOKUP(ROUNDDOWN($AB64,-1),宝石属性!$B$25:$N$41,3,0)+VLOOKUP($AC$2,职业被动!$B$6:$M$29,COLUMNS(职业被动!$B$6:J$29),0)*$AB64,0)</f>
        <v>485</v>
      </c>
      <c r="AJ64" s="9">
        <f>ROUND(属性投放!K$4+装备属性!K$4*IF($AB64&lt;10,1,ROUNDDOWN($AB64,-1))+SUM(属性投放!L$37:L$45)*$AB64+VLOOKUP($AC$2,一级属性!$E$41:$P$64,COLUMNS(一级属性!$E$41:N$64),0)*($AB64+0.25*IF($AB64&lt;10,1,ROUNDDOWN($AB64,-1)))+VLOOKUP($AC$2,宝石属性!$B$43:$M$66,COLUMNS(宝石属性!$B$43:K$66),0)*10*VLOOKUP(ROUNDDOWN($AB64,-1),宝石属性!$B$25:$N$41,2,0)*VLOOKUP(ROUNDDOWN($AB64,-1),宝石属性!$B$25:$N$41,3,0)+VLOOKUP($AC$2,职业被动!$B$6:$M$29,COLUMNS(职业被动!$B$6:K$29),0)*$AB64,0)</f>
        <v>231</v>
      </c>
      <c r="AK64" s="9">
        <f>ROUND(属性投放!L$4+装备属性!L$4*IF($AB64&lt;10,1,ROUNDDOWN($AB64,-1))+SUM(属性投放!M$37:M$45)*$AB64+VLOOKUP($AC$2,一级属性!$E$41:$P$64,COLUMNS(一级属性!$E$41:O$64),0)*($AB64+0.25*IF($AB64&lt;10,1,ROUNDDOWN($AB64,-1)))+VLOOKUP($AC$2,宝石属性!$B$43:$M$66,COLUMNS(宝石属性!$B$43:L$66),0)*10*VLOOKUP(ROUNDDOWN($AB64,-1),宝石属性!$B$25:$N$41,2,0)*VLOOKUP(ROUNDDOWN($AB64,-1),宝石属性!$B$25:$N$41,3,0)+VLOOKUP($AC$2,职业被动!$B$6:$M$29,COLUMNS(职业被动!$B$6:L$29),0)*$AB64,0)</f>
        <v>18</v>
      </c>
      <c r="AL64" s="9">
        <f>ROUND(属性投放!M$4+装备属性!M$4*IF($AB64&lt;10,1,ROUNDDOWN($AB64,-1))+SUM(属性投放!N$37:N$45)*$AB64+VLOOKUP($AC$2,一级属性!$E$41:$P$64,COLUMNS(一级属性!$E$41:P$64),0)*($AB64+0.25*IF($AB64&lt;10,1,ROUNDDOWN($AB64,-1)))+VLOOKUP($AC$2,宝石属性!$B$43:$M$66,COLUMNS(宝石属性!$B$43:M$66),0)*10*VLOOKUP(ROUNDDOWN($AB64,-1),宝石属性!$B$25:$N$41,2,0)*VLOOKUP(ROUNDDOWN($AB64,-1),宝石属性!$B$25:$N$41,3,0)+VLOOKUP($AC$2,职业被动!$B$6:$M$29,COLUMNS(职业被动!$B$6:M$29),0)*$AB64,0)</f>
        <v>684</v>
      </c>
      <c r="AM64" s="48">
        <f>属性价值和能力评分!$F$9+ROUND(属性价值和能力评分!$F$38*10,0)*AB64+ROUND((SUM(装备属性!$W$9:$W$14)+属性价值和能力评分!$F$38*1.25+1.4+2.8)*IF(AB64&lt;10,1,ROUNDDOWN(AB64,-1)),0)+15*VLOOKUP(ROUNDDOWN(AB64,-1),宝石属性!$B$26:$D$41,2,0)*6*VLOOKUP(ROUNDDOWN(AB64,-1),宝石属性!$B$26:$D$41,3,0)+(属性价值和能力评分!$F$49*9+属性价值和能力评分!$F$50*2+属性价值和能力评分!$F$53*8/5)*AB64</f>
        <v>11949</v>
      </c>
      <c r="AO64" s="1">
        <v>61</v>
      </c>
      <c r="AP64" s="9">
        <f>ROUND(属性投放!D$4+装备属性!D$4*IF($AO64&lt;10,1,ROUNDDOWN($AO64,-1))+SUM(属性投放!E$37:E$45)*$AO64+VLOOKUP($AP$2,一级属性!$E$41:$P$64,COLUMNS(一级属性!$E$41:G$64),0)*($AO64+0.25*IF($AO64&lt;10,1,ROUNDDOWN($AO64,-1)))+VLOOKUP($AP$2,宝石属性!$B$43:$M$66,COLUMNS(宝石属性!$B$43:D$66),0)*10*VLOOKUP(ROUNDDOWN($AO64,-1),宝石属性!$B$25:$N$41,2,0)*VLOOKUP(ROUNDDOWN($AO64,-1),宝石属性!$B$25:$N$41,3,0)+VLOOKUP($AP$2,职业被动!$B$6:$M$29,COLUMNS(职业被动!$B$6:D$29),0)*$AO64,0)</f>
        <v>4182</v>
      </c>
      <c r="AQ64" s="9">
        <f>ROUND(属性投放!E$4+装备属性!E$4*IF($AO64&lt;10,1,ROUNDDOWN($AO64,-1))+SUM(属性投放!F$37:F$45)*$AO64+VLOOKUP($AP$2,一级属性!$E$41:$P$64,COLUMNS(一级属性!$E$41:H$64),0)*($AO64+0.25*IF($AO64&lt;10,1,ROUNDDOWN($AO64,-1)))+VLOOKUP($AP$2,宝石属性!$B$43:$M$66,COLUMNS(宝石属性!$B$43:E$66),0)*10*VLOOKUP(ROUNDDOWN($AO64,-1),宝石属性!$B$25:$N$41,2,0)*VLOOKUP(ROUNDDOWN($AO64,-1),宝石属性!$B$25:$N$41,3,0)+VLOOKUP($AP$2,职业被动!$B$6:$M$29,COLUMNS(职业被动!$B$6:E$29),0)*$AO64,0)</f>
        <v>2747</v>
      </c>
      <c r="AR64" s="9">
        <f>ROUND(属性投放!F$4+装备属性!F$4*IF($AO64&lt;10,1,ROUNDDOWN($AO64,-1))+SUM(属性投放!G$37:G$45)*$AO64+VLOOKUP($AP$2,一级属性!$E$41:$P$64,COLUMNS(一级属性!$E$41:I$64),0)*($AO64+0.25*IF($AO64&lt;10,1,ROUNDDOWN($AO64,-1)))+VLOOKUP($AP$2,宝石属性!$B$43:$M$66,COLUMNS(宝石属性!$B$43:F$66),0)*10*VLOOKUP(ROUNDDOWN($AO64,-1),宝石属性!$B$25:$N$41,2,0)*VLOOKUP(ROUNDDOWN($AO64,-1),宝石属性!$B$25:$N$41,3,0)+VLOOKUP($AP$2,职业被动!$B$6:$M$29,COLUMNS(职业被动!$B$6:F$29),0)*$AO64,0)</f>
        <v>714</v>
      </c>
      <c r="AS64" s="9">
        <f>ROUND(属性投放!G$4+装备属性!G$4*IF($AO64&lt;10,1,ROUNDDOWN($AO64,-1))+SUM(属性投放!H$37:H$45)*$AO64+VLOOKUP($AP$2,一级属性!$E$41:$P$64,COLUMNS(一级属性!$E$41:J$64),0)*($AO64+0.25*IF($AO64&lt;10,1,ROUNDDOWN($AO64,-1)))+VLOOKUP($AP$2,宝石属性!$B$43:$M$66,COLUMNS(宝石属性!$B$43:G$66),0)*10*VLOOKUP(ROUNDDOWN($AO64,-1),宝石属性!$B$25:$N$41,2,0)*VLOOKUP(ROUNDDOWN($AO64,-1),宝石属性!$B$25:$N$41,3,0)+VLOOKUP($AP$2,职业被动!$B$6:$M$29,COLUMNS(职业被动!$B$6:G$29),0)*$AO64,0)</f>
        <v>659</v>
      </c>
      <c r="AT64" s="9">
        <f>ROUND(属性投放!H$4+装备属性!H$4*IF($AO64&lt;10,1,ROUNDDOWN($AO64,-1))+SUM(属性投放!I$37:I$45)*$AO64+VLOOKUP($AP$2,一级属性!$E$41:$P$64,COLUMNS(一级属性!$E$41:K$64),0)*($AO64+0.25*IF($AO64&lt;10,1,ROUNDDOWN($AO64,-1)))+VLOOKUP($AP$2,宝石属性!$B$43:$M$66,COLUMNS(宝石属性!$B$43:H$66),0)*10*VLOOKUP(ROUNDDOWN($AO64,-1),宝石属性!$B$25:$N$41,2,0)*VLOOKUP(ROUNDDOWN($AO64,-1),宝石属性!$B$25:$N$41,3,0)+VLOOKUP($AP$2,职业被动!$B$6:$M$29,COLUMNS(职业被动!$B$6:H$29),0)*$AO64,0)</f>
        <v>676</v>
      </c>
      <c r="AU64" s="9">
        <f>ROUND(属性投放!I$4+装备属性!I$4*IF($AO64&lt;10,1,ROUNDDOWN($AO64,-1))+SUM(属性投放!J$37:J$45)*$AO64+VLOOKUP($AP$2,一级属性!$E$41:$P$64,COLUMNS(一级属性!$E$41:L$64),0)*($AO64+0.25*IF($AO64&lt;10,1,ROUNDDOWN($AO64,-1)))+VLOOKUP($AP$2,宝石属性!$B$43:$M$66,COLUMNS(宝石属性!$B$43:I$66),0)*10*VLOOKUP(ROUNDDOWN($AO64,-1),宝石属性!$B$25:$N$41,2,0)*VLOOKUP(ROUNDDOWN($AO64,-1),宝石属性!$B$25:$N$41,3,0)+VLOOKUP($AP$2,职业被动!$B$6:$M$29,COLUMNS(职业被动!$B$6:I$29),0)*$AO64,0)</f>
        <v>762</v>
      </c>
      <c r="AV64" s="9">
        <f>ROUND(属性投放!J$4+装备属性!J$4*IF($AO64&lt;10,1,ROUNDDOWN($AO64,-1))+SUM(属性投放!K$37:K$45)*$AO64+VLOOKUP($AP$2,一级属性!$E$41:$P$64,COLUMNS(一级属性!$E$41:M$64),0)*($AO64+0.25*IF($AO64&lt;10,1,ROUNDDOWN($AO64,-1)))+VLOOKUP($AP$2,宝石属性!$B$43:$M$66,COLUMNS(宝石属性!$B$43:J$66),0)*10*VLOOKUP(ROUNDDOWN($AO64,-1),宝石属性!$B$25:$N$41,2,0)*VLOOKUP(ROUNDDOWN($AO64,-1),宝石属性!$B$25:$N$41,3,0)+VLOOKUP($AP$2,职业被动!$B$6:$M$29,COLUMNS(职业被动!$B$6:J$29),0)*$AO64,0)</f>
        <v>538</v>
      </c>
      <c r="AW64" s="9">
        <f>ROUND(属性投放!K$4+装备属性!K$4*IF($AO64&lt;10,1,ROUNDDOWN($AO64,-1))+SUM(属性投放!L$37:L$45)*$AO64+VLOOKUP($AP$2,一级属性!$E$41:$P$64,COLUMNS(一级属性!$E$41:N$64),0)*($AO64+0.25*IF($AO64&lt;10,1,ROUNDDOWN($AO64,-1)))+VLOOKUP($AP$2,宝石属性!$B$43:$M$66,COLUMNS(宝石属性!$B$43:K$66),0)*10*VLOOKUP(ROUNDDOWN($AO64,-1),宝石属性!$B$25:$N$41,2,0)*VLOOKUP(ROUNDDOWN($AO64,-1),宝石属性!$B$25:$N$41,3,0)+VLOOKUP($AP$2,职业被动!$B$6:$M$29,COLUMNS(职业被动!$B$6:K$29),0)*$AO64,0)</f>
        <v>231</v>
      </c>
      <c r="AX64" s="9">
        <f>ROUND(属性投放!L$4+装备属性!L$4*IF($AO64&lt;10,1,ROUNDDOWN($AO64,-1))+SUM(属性投放!M$37:M$45)*$AO64+VLOOKUP($AP$2,一级属性!$E$41:$P$64,COLUMNS(一级属性!$E$41:O$64),0)*($AO64+0.25*IF($AO64&lt;10,1,ROUNDDOWN($AO64,-1)))+VLOOKUP($AP$2,宝石属性!$B$43:$M$66,COLUMNS(宝石属性!$B$43:L$66),0)*10*VLOOKUP(ROUNDDOWN($AO64,-1),宝石属性!$B$25:$N$41,2,0)*VLOOKUP(ROUNDDOWN($AO64,-1),宝石属性!$B$25:$N$41,3,0)+VLOOKUP($AP$2,职业被动!$B$6:$M$29,COLUMNS(职业被动!$B$6:L$29),0)*$AO64,0)</f>
        <v>670</v>
      </c>
      <c r="AY64" s="9">
        <f>ROUND(属性投放!M$4+装备属性!M$4*IF($AO64&lt;10,1,ROUNDDOWN($AO64,-1))+SUM(属性投放!N$37:N$45)*$AO64+VLOOKUP($AP$2,一级属性!$E$41:$P$64,COLUMNS(一级属性!$E$41:P$64),0)*($AO64+0.25*IF($AO64&lt;10,1,ROUNDDOWN($AO64,-1)))+VLOOKUP($AP$2,宝石属性!$B$43:$M$66,COLUMNS(宝石属性!$B$43:M$66),0)*10*VLOOKUP(ROUNDDOWN($AO64,-1),宝石属性!$B$25:$N$41,2,0)*VLOOKUP(ROUNDDOWN($AO64,-1),宝石属性!$B$25:$N$41,3,0)+VLOOKUP($AP$2,职业被动!$B$6:$M$29,COLUMNS(职业被动!$B$6:M$29),0)*$AO64,0)</f>
        <v>684</v>
      </c>
      <c r="AZ64" s="48">
        <f>属性价值和能力评分!$F$9+ROUND(属性价值和能力评分!$F$38*10,0)*AO64+ROUND((SUM(装备属性!$W$9:$W$14)+属性价值和能力评分!$F$38*1.25+1.4+2.8)*IF(AO64&lt;10,1,ROUNDDOWN(AO64,-1)),0)+15*VLOOKUP(ROUNDDOWN(AO64,-1),宝石属性!$B$26:$D$41,2,0)*6*VLOOKUP(ROUNDDOWN(AO64,-1),宝石属性!$B$26:$D$41,3,0)+(属性价值和能力评分!$F$49*9+属性价值和能力评分!$F$50*2+属性价值和能力评分!$F$53*8/5)*AO64</f>
        <v>11949</v>
      </c>
      <c r="BB64" s="1">
        <v>61</v>
      </c>
      <c r="BC64" s="9">
        <f>ROUND(属性投放!D$4+装备属性!D$4*IF($BB64&lt;10,1,ROUNDDOWN($BB64,-1))+SUM(属性投放!E$37:E$45)*$BB64+VLOOKUP($BC$2,一级属性!$E$41:$P$64,COLUMNS(一级属性!$E$41:G$64),0)*($BB64+0.25*IF($BB64&lt;10,1,ROUNDDOWN($BB64,-1)))+VLOOKUP($BC$2,宝石属性!$B$43:$M$66,COLUMNS(宝石属性!$B$43:D$66),0)*10*VLOOKUP(ROUNDDOWN($BB64,-1),宝石属性!$B$25:$N$41,2,0)*VLOOKUP(ROUNDDOWN($BB64,-1),宝石属性!$B$25:$N$41,3,0)+VLOOKUP($BC$2,职业被动!$B$6:$M$29,COLUMNS(职业被动!$B$6:D$29),0)*$BB64,0)</f>
        <v>3755</v>
      </c>
      <c r="BD64" s="9">
        <f>ROUND(属性投放!E$4+装备属性!E$4*IF($BB64&lt;10,1,ROUNDDOWN($BB64,-1))+SUM(属性投放!F$37:F$45)*$BB64+VLOOKUP($BC$2,一级属性!$E$41:$P$64,COLUMNS(一级属性!$E$41:H$64),0)*($BB64+0.25*IF($BB64&lt;10,1,ROUNDDOWN($BB64,-1)))+VLOOKUP($BC$2,宝石属性!$B$43:$M$66,COLUMNS(宝石属性!$B$43:E$66),0)*10*VLOOKUP(ROUNDDOWN($BB64,-1),宝石属性!$B$25:$N$41,2,0)*VLOOKUP(ROUNDDOWN($BB64,-1),宝石属性!$B$25:$N$41,3,0)+VLOOKUP($BC$2,职业被动!$B$6:$M$29,COLUMNS(职业被动!$B$6:E$29),0)*$BB64,0)</f>
        <v>3127</v>
      </c>
      <c r="BE64" s="9">
        <f>ROUND(属性投放!F$4+装备属性!F$4*IF($BB64&lt;10,1,ROUNDDOWN($BB64,-1))+SUM(属性投放!G$37:G$45)*$BB64+VLOOKUP($BC$2,一级属性!$E$41:$P$64,COLUMNS(一级属性!$E$41:I$64),0)*($BB64+0.25*IF($BB64&lt;10,1,ROUNDDOWN($BB64,-1)))+VLOOKUP($BC$2,宝石属性!$B$43:$M$66,COLUMNS(宝石属性!$B$43:F$66),0)*10*VLOOKUP(ROUNDDOWN($BB64,-1),宝石属性!$B$25:$N$41,2,0)*VLOOKUP(ROUNDDOWN($BB64,-1),宝石属性!$B$25:$N$41,3,0)+VLOOKUP($BC$2,职业被动!$B$6:$M$29,COLUMNS(职业被动!$B$6:F$29),0)*$BB64,0)</f>
        <v>714</v>
      </c>
      <c r="BF64" s="9">
        <f>ROUND(属性投放!G$4+装备属性!G$4*IF($BB64&lt;10,1,ROUNDDOWN($BB64,-1))+SUM(属性投放!H$37:H$45)*$BB64+VLOOKUP($BC$2,一级属性!$E$41:$P$64,COLUMNS(一级属性!$E$41:J$64),0)*($BB64+0.25*IF($BB64&lt;10,1,ROUNDDOWN($BB64,-1)))+VLOOKUP($BC$2,宝石属性!$B$43:$M$66,COLUMNS(宝石属性!$B$43:G$66),0)*10*VLOOKUP(ROUNDDOWN($BB64,-1),宝石属性!$B$25:$N$41,2,0)*VLOOKUP(ROUNDDOWN($BB64,-1),宝石属性!$B$25:$N$41,3,0)+VLOOKUP($BC$2,职业被动!$B$6:$M$29,COLUMNS(职业被动!$B$6:G$29),0)*$BB64,0)</f>
        <v>659</v>
      </c>
      <c r="BG64" s="9">
        <f>ROUND(属性投放!H$4+装备属性!H$4*IF($BB64&lt;10,1,ROUNDDOWN($BB64,-1))+SUM(属性投放!I$37:I$45)*$BB64+VLOOKUP($BC$2,一级属性!$E$41:$P$64,COLUMNS(一级属性!$E$41:K$64),0)*($BB64+0.25*IF($BB64&lt;10,1,ROUNDDOWN($BB64,-1)))+VLOOKUP($BC$2,宝石属性!$B$43:$M$66,COLUMNS(宝石属性!$B$43:H$66),0)*10*VLOOKUP(ROUNDDOWN($BB64,-1),宝石属性!$B$25:$N$41,2,0)*VLOOKUP(ROUNDDOWN($BB64,-1),宝石属性!$B$25:$N$41,3,0)+VLOOKUP($BC$2,职业被动!$B$6:$M$29,COLUMNS(职业被动!$B$6:H$29),0)*$BB64,0)</f>
        <v>958</v>
      </c>
      <c r="BH64" s="9">
        <f>ROUND(属性投放!I$4+装备属性!I$4*IF($BB64&lt;10,1,ROUNDDOWN($BB64,-1))+SUM(属性投放!J$37:J$45)*$BB64+VLOOKUP($BC$2,一级属性!$E$41:$P$64,COLUMNS(一级属性!$E$41:L$64),0)*($BB64+0.25*IF($BB64&lt;10,1,ROUNDDOWN($BB64,-1)))+VLOOKUP($BC$2,宝石属性!$B$43:$M$66,COLUMNS(宝石属性!$B$43:I$66),0)*10*VLOOKUP(ROUNDDOWN($BB64,-1),宝石属性!$B$25:$N$41,2,0)*VLOOKUP(ROUNDDOWN($BB64,-1),宝石属性!$B$25:$N$41,3,0)+VLOOKUP($BC$2,职业被动!$B$6:$M$29,COLUMNS(职业被动!$B$6:I$29),0)*$BB64,0)</f>
        <v>899</v>
      </c>
      <c r="BI64" s="9">
        <f>ROUND(属性投放!J$4+装备属性!J$4*IF($BB64&lt;10,1,ROUNDDOWN($BB64,-1))+SUM(属性投放!K$37:K$45)*$BB64+VLOOKUP($BC$2,一级属性!$E$41:$P$64,COLUMNS(一级属性!$E$41:M$64),0)*($BB64+0.25*IF($BB64&lt;10,1,ROUNDDOWN($BB64,-1)))+VLOOKUP($BC$2,宝石属性!$B$43:$M$66,COLUMNS(宝石属性!$B$43:J$66),0)*10*VLOOKUP(ROUNDDOWN($BB64,-1),宝石属性!$B$25:$N$41,2,0)*VLOOKUP(ROUNDDOWN($BB64,-1),宝石属性!$B$25:$N$41,3,0)+VLOOKUP($BC$2,职业被动!$B$6:$M$29,COLUMNS(职业被动!$B$6:J$29),0)*$BB64,0)</f>
        <v>424</v>
      </c>
      <c r="BJ64" s="9">
        <f>ROUND(属性投放!K$4+装备属性!K$4*IF($BB64&lt;10,1,ROUNDDOWN($BB64,-1))+SUM(属性投放!L$37:L$45)*$BB64+VLOOKUP($BC$2,一级属性!$E$41:$P$64,COLUMNS(一级属性!$E$41:N$64),0)*($BB64+0.25*IF($BB64&lt;10,1,ROUNDDOWN($BB64,-1)))+VLOOKUP($BC$2,宝石属性!$B$43:$M$66,COLUMNS(宝石属性!$B$43:K$66),0)*10*VLOOKUP(ROUNDDOWN($BB64,-1),宝石属性!$B$25:$N$41,2,0)*VLOOKUP(ROUNDDOWN($BB64,-1),宝石属性!$B$25:$N$41,3,0)+VLOOKUP($BC$2,职业被动!$B$6:$M$29,COLUMNS(职业被动!$B$6:K$29),0)*$BB64,0)</f>
        <v>231</v>
      </c>
      <c r="BK64" s="9">
        <f>ROUND(属性投放!L$4+装备属性!L$4*IF($BB64&lt;10,1,ROUNDDOWN($BB64,-1))+SUM(属性投放!M$37:M$45)*$BB64+VLOOKUP($BC$2,一级属性!$E$41:$P$64,COLUMNS(一级属性!$E$41:O$64),0)*($BB64+0.25*IF($BB64&lt;10,1,ROUNDDOWN($BB64,-1)))+VLOOKUP($BC$2,宝石属性!$B$43:$M$66,COLUMNS(宝石属性!$B$43:L$66),0)*10*VLOOKUP(ROUNDDOWN($BB64,-1),宝石属性!$B$25:$N$41,2,0)*VLOOKUP(ROUNDDOWN($BB64,-1),宝石属性!$B$25:$N$41,3,0)+VLOOKUP($BC$2,职业被动!$B$6:$M$29,COLUMNS(职业被动!$B$6:L$29),0)*$BB64,0)</f>
        <v>18</v>
      </c>
      <c r="BL64" s="9">
        <f>ROUND(属性投放!M$4+装备属性!M$4*IF($BB64&lt;10,1,ROUNDDOWN($BB64,-1))+SUM(属性投放!N$37:N$45)*$BB64+VLOOKUP($BC$2,一级属性!$E$41:$P$64,COLUMNS(一级属性!$E$41:P$64),0)*($BB64+0.25*IF($BB64&lt;10,1,ROUNDDOWN($BB64,-1)))+VLOOKUP($BC$2,宝石属性!$B$43:$M$66,COLUMNS(宝石属性!$B$43:M$66),0)*10*VLOOKUP(ROUNDDOWN($BB64,-1),宝石属性!$B$25:$N$41,2,0)*VLOOKUP(ROUNDDOWN($BB64,-1),宝石属性!$B$25:$N$41,3,0)+VLOOKUP($BC$2,职业被动!$B$6:$M$29,COLUMNS(职业被动!$B$6:M$29),0)*$BB64,0)</f>
        <v>684</v>
      </c>
      <c r="BM64" s="48">
        <f>属性价值和能力评分!$F$9+ROUND(属性价值和能力评分!$F$38*10,0)*BB64+ROUND((SUM(装备属性!$W$9:$W$14)+属性价值和能力评分!$F$38*1.25+1.4+2.8)*IF(BB64&lt;10,1,ROUNDDOWN(BB64,-1)),0)+15*VLOOKUP(ROUNDDOWN(BB64,-1),宝石属性!$B$26:$D$41,2,0)*6*VLOOKUP(ROUNDDOWN(BB64,-1),宝石属性!$B$26:$D$41,3,0)+(属性价值和能力评分!$F$49*9+属性价值和能力评分!$F$50*2+属性价值和能力评分!$F$53*8/5)*BB64</f>
        <v>11949</v>
      </c>
      <c r="BO64" s="1">
        <v>61</v>
      </c>
      <c r="BP64" s="9">
        <f>ROUND(属性投放!D$4+装备属性!D$4*IF($BO64&lt;10,1,ROUNDDOWN($BO64,-1))+SUM(属性投放!E$37:E$45)*$BO64+VLOOKUP($BP$2,一级属性!$E$41:$P$64,COLUMNS(一级属性!$E$41:G$64),0)*($BO64+0.25*IF($BO64&lt;10,1,ROUNDDOWN($BO64,-1)))+VLOOKUP($BP$2,宝石属性!$B$43:$M$66,COLUMNS(宝石属性!$B$43:D$66),0)*10*VLOOKUP(ROUNDDOWN($BO64,-1),宝石属性!$B$25:$N$41,2,0)*VLOOKUP(ROUNDDOWN($BO64,-1),宝石属性!$B$25:$N$41,3,0)+VLOOKUP($BP$2,职业被动!$B$6:$M$29,COLUMNS(职业被动!$B$6:D$29),0)*$BO64,0)</f>
        <v>4609</v>
      </c>
      <c r="BQ64" s="9">
        <f>ROUND(属性投放!E$4+装备属性!E$4*IF($BO64&lt;10,1,ROUNDDOWN($BO64,-1))+SUM(属性投放!F$37:F$45)*$BO64+VLOOKUP($BP$2,一级属性!$E$41:$P$64,COLUMNS(一级属性!$E$41:H$64),0)*($BO64+0.25*IF($BO64&lt;10,1,ROUNDDOWN($BO64,-1)))+VLOOKUP($BP$2,宝石属性!$B$43:$M$66,COLUMNS(宝石属性!$B$43:E$66),0)*10*VLOOKUP(ROUNDDOWN($BO64,-1),宝石属性!$B$25:$N$41,2,0)*VLOOKUP(ROUNDDOWN($BO64,-1),宝石属性!$B$25:$N$41,3,0)+VLOOKUP($BP$2,职业被动!$B$6:$M$29,COLUMNS(职业被动!$B$6:E$29),0)*$BO64,0)</f>
        <v>2747</v>
      </c>
      <c r="BR64" s="9">
        <f>ROUND(属性投放!F$4+装备属性!F$4*IF($BO64&lt;10,1,ROUNDDOWN($BO64,-1))+SUM(属性投放!G$37:G$45)*$BO64+VLOOKUP($BP$2,一级属性!$E$41:$P$64,COLUMNS(一级属性!$E$41:I$64),0)*($BO64+0.25*IF($BO64&lt;10,1,ROUNDDOWN($BO64,-1)))+VLOOKUP($BP$2,宝石属性!$B$43:$M$66,COLUMNS(宝石属性!$B$43:F$66),0)*10*VLOOKUP(ROUNDDOWN($BO64,-1),宝石属性!$B$25:$N$41,2,0)*VLOOKUP(ROUNDDOWN($BO64,-1),宝石属性!$B$25:$N$41,3,0)+VLOOKUP($BP$2,职业被动!$B$6:$M$29,COLUMNS(职业被动!$B$6:F$29),0)*$BO64,0)</f>
        <v>714</v>
      </c>
      <c r="BS64" s="9">
        <f>ROUND(属性投放!G$4+装备属性!G$4*IF($BO64&lt;10,1,ROUNDDOWN($BO64,-1))+SUM(属性投放!H$37:H$45)*$BO64+VLOOKUP($BP$2,一级属性!$E$41:$P$64,COLUMNS(一级属性!$E$41:J$64),0)*($BO64+0.25*IF($BO64&lt;10,1,ROUNDDOWN($BO64,-1)))+VLOOKUP($BP$2,宝石属性!$B$43:$M$66,COLUMNS(宝石属性!$B$43:G$66),0)*10*VLOOKUP(ROUNDDOWN($BO64,-1),宝石属性!$B$25:$N$41,2,0)*VLOOKUP(ROUNDDOWN($BO64,-1),宝石属性!$B$25:$N$41,3,0)+VLOOKUP($BP$2,职业被动!$B$6:$M$29,COLUMNS(职业被动!$B$6:G$29),0)*$BO64,0)</f>
        <v>659</v>
      </c>
      <c r="BT64" s="9">
        <f>ROUND(属性投放!H$4+装备属性!H$4*IF($BO64&lt;10,1,ROUNDDOWN($BO64,-1))+SUM(属性投放!I$37:I$45)*$BO64+VLOOKUP($BP$2,一级属性!$E$41:$P$64,COLUMNS(一级属性!$E$41:K$64),0)*($BO64+0.25*IF($BO64&lt;10,1,ROUNDDOWN($BO64,-1)))+VLOOKUP($BP$2,宝石属性!$B$43:$M$66,COLUMNS(宝石属性!$B$43:H$66),0)*10*VLOOKUP(ROUNDDOWN($BO64,-1),宝石属性!$B$25:$N$41,2,0)*VLOOKUP(ROUNDDOWN($BO64,-1),宝石属性!$B$25:$N$41,3,0)+VLOOKUP($BP$2,职业被动!$B$6:$M$29,COLUMNS(职业被动!$B$6:H$29),0)*$BO64,0)</f>
        <v>737</v>
      </c>
      <c r="BU64" s="9">
        <f>ROUND(属性投放!I$4+装备属性!I$4*IF($BO64&lt;10,1,ROUNDDOWN($BO64,-1))+SUM(属性投放!J$37:J$45)*$BO64+VLOOKUP($BP$2,一级属性!$E$41:$P$64,COLUMNS(一级属性!$E$41:L$64),0)*($BO64+0.25*IF($BO64&lt;10,1,ROUNDDOWN($BO64,-1)))+VLOOKUP($BP$2,宝石属性!$B$43:$M$66,COLUMNS(宝石属性!$B$43:I$66),0)*10*VLOOKUP(ROUNDDOWN($BO64,-1),宝石属性!$B$25:$N$41,2,0)*VLOOKUP(ROUNDDOWN($BO64,-1),宝石属性!$B$25:$N$41,3,0)+VLOOKUP($BP$2,职业被动!$B$6:$M$29,COLUMNS(职业被动!$B$6:I$29),0)*$BO64,0)</f>
        <v>762</v>
      </c>
      <c r="BV64" s="9">
        <f>ROUND(属性投放!J$4+装备属性!J$4*IF($BO64&lt;10,1,ROUNDDOWN($BO64,-1))+SUM(属性投放!K$37:K$45)*$BO64+VLOOKUP($BP$2,一级属性!$E$41:$P$64,COLUMNS(一级属性!$E$41:M$64),0)*($BO64+0.25*IF($BO64&lt;10,1,ROUNDDOWN($BO64,-1)))+VLOOKUP($BP$2,宝石属性!$B$43:$M$66,COLUMNS(宝石属性!$B$43:J$66),0)*10*VLOOKUP(ROUNDDOWN($BO64,-1),宝石属性!$B$25:$N$41,2,0)*VLOOKUP(ROUNDDOWN($BO64,-1),宝石属性!$B$25:$N$41,3,0)+VLOOKUP($BP$2,职业被动!$B$6:$M$29,COLUMNS(职业被动!$B$6:J$29),0)*$BO64,0)</f>
        <v>538</v>
      </c>
      <c r="BW64" s="9">
        <f>ROUND(属性投放!K$4+装备属性!K$4*IF($BO64&lt;10,1,ROUNDDOWN($BO64,-1))+SUM(属性投放!L$37:L$45)*$BO64+VLOOKUP($BP$2,一级属性!$E$41:$P$64,COLUMNS(一级属性!$E$41:N$64),0)*($BO64+0.25*IF($BO64&lt;10,1,ROUNDDOWN($BO64,-1)))+VLOOKUP($BP$2,宝石属性!$B$43:$M$66,COLUMNS(宝石属性!$B$43:K$66),0)*10*VLOOKUP(ROUNDDOWN($BO64,-1),宝石属性!$B$25:$N$41,2,0)*VLOOKUP(ROUNDDOWN($BO64,-1),宝石属性!$B$25:$N$41,3,0)+VLOOKUP($BP$2,职业被动!$B$6:$M$29,COLUMNS(职业被动!$B$6:K$29),0)*$BO64,0)</f>
        <v>343</v>
      </c>
      <c r="BX64" s="9">
        <f>ROUND(属性投放!L$4+装备属性!L$4*IF($BO64&lt;10,1,ROUNDDOWN($BO64,-1))+SUM(属性投放!M$37:M$45)*$BO64+VLOOKUP($BP$2,一级属性!$E$41:$P$64,COLUMNS(一级属性!$E$41:O$64),0)*($BO64+0.25*IF($BO64&lt;10,1,ROUNDDOWN($BO64,-1)))+VLOOKUP($BP$2,宝石属性!$B$43:$M$66,COLUMNS(宝石属性!$B$43:L$66),0)*10*VLOOKUP(ROUNDDOWN($BO64,-1),宝石属性!$B$25:$N$41,2,0)*VLOOKUP(ROUNDDOWN($BO64,-1),宝石属性!$B$25:$N$41,3,0)+VLOOKUP($BP$2,职业被动!$B$6:$M$29,COLUMNS(职业被动!$B$6:L$29),0)*$BO64,0)</f>
        <v>18</v>
      </c>
      <c r="BY64" s="9">
        <f>ROUND(属性投放!M$4+装备属性!M$4*IF($BO64&lt;10,1,ROUNDDOWN($BO64,-1))+SUM(属性投放!N$37:N$45)*$BO64+VLOOKUP($BP$2,一级属性!$E$41:$P$64,COLUMNS(一级属性!$E$41:P$64),0)*($BO64+0.25*IF($BO64&lt;10,1,ROUNDDOWN($BO64,-1)))+VLOOKUP($BP$2,宝石属性!$B$43:$M$66,COLUMNS(宝石属性!$B$43:M$66),0)*10*VLOOKUP(ROUNDDOWN($BO64,-1),宝石属性!$B$25:$N$41,2,0)*VLOOKUP(ROUNDDOWN($BO64,-1),宝石属性!$B$25:$N$41,3,0)+VLOOKUP($BP$2,职业被动!$B$6:$M$29,COLUMNS(职业被动!$B$6:M$29),0)*$BO64,0)</f>
        <v>684</v>
      </c>
      <c r="BZ64" s="48">
        <f>属性价值和能力评分!$F$9+ROUND(属性价值和能力评分!$F$38*10,0)*BO64+ROUND((SUM(装备属性!$W$9:$W$14)+属性价值和能力评分!$F$38*1.25+1.4+2.8)*IF(BO64&lt;10,1,ROUNDDOWN(BO64,-1)),0)+15*VLOOKUP(ROUNDDOWN(BO64,-1),宝石属性!$B$26:$D$41,2,0)*6*VLOOKUP(ROUNDDOWN(BO64,-1),宝石属性!$B$26:$D$41,3,0)+(属性价值和能力评分!$F$49*9+属性价值和能力评分!$F$50*2+属性价值和能力评分!$F$53*8/5)*BO64</f>
        <v>11949</v>
      </c>
      <c r="CB64" s="1">
        <v>61</v>
      </c>
      <c r="CC64" s="9">
        <f>ROUND(属性投放!D$4+装备属性!D$4*IF($CB64&lt;10,1,ROUNDDOWN($CB64,-1))+SUM(属性投放!E$37:E$45)*$CB64+VLOOKUP($CC$2,一级属性!$E$41:$P$64,COLUMNS(一级属性!$E$41:G$64),0)*($CB64+0.25*IF($CB64&lt;10,1,ROUNDDOWN($CB64,-1)))+VLOOKUP($CC$2,宝石属性!$B$43:$M$66,COLUMNS(宝石属性!$B$43:D$66),0)*10*VLOOKUP(ROUNDDOWN($CB64,-1),宝石属性!$B$25:$N$41,2,0)*VLOOKUP(ROUNDDOWN($CB64,-1),宝石属性!$B$25:$N$41,3,0)+VLOOKUP($CC$2,职业被动!$B$6:$M$29,COLUMNS(职业被动!$B$6:D$29),0)*$CB64,0)</f>
        <v>3147</v>
      </c>
      <c r="CD64" s="9">
        <f>ROUND(属性投放!E$4+装备属性!E$4*IF($CB64&lt;10,1,ROUNDDOWN($CB64,-1))+SUM(属性投放!F$37:F$45)*$CB64+VLOOKUP($CC$2,一级属性!$E$41:$P$64,COLUMNS(一级属性!$E$41:H$64),0)*($CB64+0.25*IF($CB64&lt;10,1,ROUNDDOWN($CB64,-1)))+VLOOKUP($CC$2,宝石属性!$B$43:$M$66,COLUMNS(宝石属性!$B$43:E$66),0)*10*VLOOKUP(ROUNDDOWN($CB64,-1),宝石属性!$B$25:$N$41,2,0)*VLOOKUP(ROUNDDOWN($CB64,-1),宝石属性!$B$25:$N$41,3,0)+VLOOKUP($CC$2,职业被动!$B$6:$M$29,COLUMNS(职业被动!$B$6:E$29),0)*$CB64,0)</f>
        <v>1607</v>
      </c>
      <c r="CE64" s="9">
        <f>ROUND(属性投放!F$4+装备属性!F$4*IF($CB64&lt;10,1,ROUNDDOWN($CB64,-1))+SUM(属性投放!G$37:G$45)*$CB64+VLOOKUP($CC$2,一级属性!$E$41:$P$64,COLUMNS(一级属性!$E$41:I$64),0)*($CB64+0.25*IF($CB64&lt;10,1,ROUNDDOWN($CB64,-1)))+VLOOKUP($CC$2,宝石属性!$B$43:$M$66,COLUMNS(宝石属性!$B$43:F$66),0)*10*VLOOKUP(ROUNDDOWN($CB64,-1),宝石属性!$B$25:$N$41,2,0)*VLOOKUP(ROUNDDOWN($CB64,-1),宝石属性!$B$25:$N$41,3,0)+VLOOKUP($CC$2,职业被动!$B$6:$M$29,COLUMNS(职业被动!$B$6:F$29),0)*$CB64,0)</f>
        <v>1471</v>
      </c>
      <c r="CF64" s="9">
        <f>ROUND(属性投放!G$4+装备属性!G$4*IF($CB64&lt;10,1,ROUNDDOWN($CB64,-1))+SUM(属性投放!H$37:H$45)*$CB64+VLOOKUP($CC$2,一级属性!$E$41:$P$64,COLUMNS(一级属性!$E$41:J$64),0)*($CB64+0.25*IF($CB64&lt;10,1,ROUNDDOWN($CB64,-1)))+VLOOKUP($CC$2,宝石属性!$B$43:$M$66,COLUMNS(宝石属性!$B$43:G$66),0)*10*VLOOKUP(ROUNDDOWN($CB64,-1),宝石属性!$B$25:$N$41,2,0)*VLOOKUP(ROUNDDOWN($CB64,-1),宝石属性!$B$25:$N$41,3,0)+VLOOKUP($CC$2,职业被动!$B$6:$M$29,COLUMNS(职业被动!$B$6:G$29),0)*$CB64,0)</f>
        <v>720</v>
      </c>
      <c r="CG64" s="9">
        <f>ROUND(属性投放!H$4+装备属性!H$4*IF($CB64&lt;10,1,ROUNDDOWN($CB64,-1))+SUM(属性投放!I$37:I$45)*$CB64+VLOOKUP($CC$2,一级属性!$E$41:$P$64,COLUMNS(一级属性!$E$41:K$64),0)*($CB64+0.25*IF($CB64&lt;10,1,ROUNDDOWN($CB64,-1)))+VLOOKUP($CC$2,宝石属性!$B$43:$M$66,COLUMNS(宝石属性!$B$43:H$66),0)*10*VLOOKUP(ROUNDDOWN($CB64,-1),宝石属性!$B$25:$N$41,2,0)*VLOOKUP(ROUNDDOWN($CB64,-1),宝石属性!$B$25:$N$41,3,0)+VLOOKUP($CC$2,职业被动!$B$6:$M$29,COLUMNS(职业被动!$B$6:H$29),0)*$CB64,0)</f>
        <v>448</v>
      </c>
      <c r="CH64" s="9">
        <f>ROUND(属性投放!I$4+装备属性!I$4*IF($CB64&lt;10,1,ROUNDDOWN($CB64,-1))+SUM(属性投放!J$37:J$45)*$CB64+VLOOKUP($CC$2,一级属性!$E$41:$P$64,COLUMNS(一级属性!$E$41:L$64),0)*($CB64+0.25*IF($CB64&lt;10,1,ROUNDDOWN($CB64,-1)))+VLOOKUP($CC$2,宝石属性!$B$43:$M$66,COLUMNS(宝石属性!$B$43:I$66),0)*10*VLOOKUP(ROUNDDOWN($CB64,-1),宝石属性!$B$25:$N$41,2,0)*VLOOKUP(ROUNDDOWN($CB64,-1),宝石属性!$B$25:$N$41,3,0)+VLOOKUP($CC$2,职业被动!$B$6:$M$29,COLUMNS(职业被动!$B$6:I$29),0)*$CB64,0)</f>
        <v>731</v>
      </c>
      <c r="CI64" s="9">
        <f>ROUND(属性投放!J$4+装备属性!J$4*IF($CB64&lt;10,1,ROUNDDOWN($CB64,-1))+SUM(属性投放!K$37:K$45)*$CB64+VLOOKUP($CC$2,一级属性!$E$41:$P$64,COLUMNS(一级属性!$E$41:M$64),0)*($CB64+0.25*IF($CB64&lt;10,1,ROUNDDOWN($CB64,-1)))+VLOOKUP($CC$2,宝石属性!$B$43:$M$66,COLUMNS(宝石属性!$B$43:J$66),0)*10*VLOOKUP(ROUNDDOWN($CB64,-1),宝石属性!$B$25:$N$41,2,0)*VLOOKUP(ROUNDDOWN($CB64,-1),宝石属性!$B$25:$N$41,3,0)+VLOOKUP($CC$2,职业被动!$B$6:$M$29,COLUMNS(职业被动!$B$6:J$29),0)*$CB64,0)</f>
        <v>485</v>
      </c>
      <c r="CJ64" s="9">
        <f>ROUND(属性投放!K$4+装备属性!K$4*IF($CB64&lt;10,1,ROUNDDOWN($CB64,-1))+SUM(属性投放!L$37:L$45)*$CB64+VLOOKUP($CC$2,一级属性!$E$41:$P$64,COLUMNS(一级属性!$E$41:N$64),0)*($CB64+0.25*IF($CB64&lt;10,1,ROUNDDOWN($CB64,-1)))+VLOOKUP($CC$2,宝石属性!$B$43:$M$66,COLUMNS(宝石属性!$B$43:K$66),0)*10*VLOOKUP(ROUNDDOWN($CB64,-1),宝石属性!$B$25:$N$41,2,0)*VLOOKUP(ROUNDDOWN($CB64,-1),宝石属性!$B$25:$N$41,3,0)+VLOOKUP($CC$2,职业被动!$B$6:$M$29,COLUMNS(职业被动!$B$6:K$29),0)*$CB64,0)</f>
        <v>231</v>
      </c>
      <c r="CK64" s="9">
        <f>ROUND(属性投放!L$4+装备属性!L$4*IF($CB64&lt;10,1,ROUNDDOWN($CB64,-1))+SUM(属性投放!M$37:M$45)*$CB64+VLOOKUP($CC$2,一级属性!$E$41:$P$64,COLUMNS(一级属性!$E$41:O$64),0)*($CB64+0.25*IF($CB64&lt;10,1,ROUNDDOWN($CB64,-1)))+VLOOKUP($CC$2,宝石属性!$B$43:$M$66,COLUMNS(宝石属性!$B$43:L$66),0)*10*VLOOKUP(ROUNDDOWN($CB64,-1),宝石属性!$B$25:$N$41,2,0)*VLOOKUP(ROUNDDOWN($CB64,-1),宝石属性!$B$25:$N$41,3,0)+VLOOKUP($CC$2,职业被动!$B$6:$M$29,COLUMNS(职业被动!$B$6:L$29),0)*$CB64,0)</f>
        <v>18</v>
      </c>
      <c r="CL64" s="9">
        <f>ROUND(属性投放!M$4+装备属性!M$4*IF($CB64&lt;10,1,ROUNDDOWN($CB64,-1))+SUM(属性投放!N$37:N$45)*$CB64+VLOOKUP($CC$2,一级属性!$E$41:$P$64,COLUMNS(一级属性!$E$41:P$64),0)*($CB64+0.25*IF($CB64&lt;10,1,ROUNDDOWN($CB64,-1)))+VLOOKUP($CC$2,宝石属性!$B$43:$M$66,COLUMNS(宝石属性!$B$43:M$66),0)*10*VLOOKUP(ROUNDDOWN($CB64,-1),宝石属性!$B$25:$N$41,2,0)*VLOOKUP(ROUNDDOWN($CB64,-1),宝石属性!$B$25:$N$41,3,0)+VLOOKUP($CC$2,职业被动!$B$6:$M$29,COLUMNS(职业被动!$B$6:M$29),0)*$CB64,0)</f>
        <v>628</v>
      </c>
      <c r="CM64" s="48">
        <f>属性价值和能力评分!$F$9+ROUND(属性价值和能力评分!$F$38*10,0)*CB64+ROUND((SUM(装备属性!$W$9:$W$14)+属性价值和能力评分!$F$38*1.25+1.4+2.8)*IF(CB64&lt;10,1,ROUNDDOWN(CB64,-1)),0)+15*VLOOKUP(ROUNDDOWN(CB64,-1),宝石属性!$B$26:$D$41,2,0)*6*VLOOKUP(ROUNDDOWN(CB64,-1),宝石属性!$B$26:$D$41,3,0)+(属性价值和能力评分!$F$49*9+属性价值和能力评分!$F$50*2+属性价值和能力评分!$F$53*8/5)*CB64</f>
        <v>11949</v>
      </c>
      <c r="CO64" s="1">
        <v>61</v>
      </c>
      <c r="CP64" s="9">
        <f>ROUND(属性投放!D$4+装备属性!D$4*IF($CO64&lt;10,1,ROUNDDOWN($CO64,-1))+SUM(属性投放!E$37:E$45)*$CO64+VLOOKUP($CP$2,一级属性!$E$41:$P$64,COLUMNS(一级属性!$E$41:G$64),0)*($CO64+0.25*IF($CO64&lt;10,1,ROUNDDOWN($CO64,-1)))+VLOOKUP($CP$2,宝石属性!$B$43:$M$66,COLUMNS(宝石属性!$B$43:D$66),0)*10*VLOOKUP(ROUNDDOWN($CO64,-1),宝石属性!$B$25:$N$41,2,0)*VLOOKUP(ROUNDDOWN($CO64,-1),宝石属性!$B$25:$N$41,3,0)+VLOOKUP($CP$2,职业被动!$B$6:$M$29,COLUMNS(职业被动!$B$6:D$29),0)*$CO64,0)</f>
        <v>3147</v>
      </c>
      <c r="CQ64" s="9">
        <f>ROUND(属性投放!E$4+装备属性!E$4*IF($CO64&lt;10,1,ROUNDDOWN($CO64,-1))+SUM(属性投放!F$37:F$45)*$CO64+VLOOKUP($CP$2,一级属性!$E$41:$P$64,COLUMNS(一级属性!$E$41:H$64),0)*($CO64+0.25*IF($CO64&lt;10,1,ROUNDDOWN($CO64,-1)))+VLOOKUP($CP$2,宝石属性!$B$43:$M$66,COLUMNS(宝石属性!$B$43:E$66),0)*10*VLOOKUP(ROUNDDOWN($CO64,-1),宝石属性!$B$25:$N$41,2,0)*VLOOKUP(ROUNDDOWN($CO64,-1),宝石属性!$B$25:$N$41,3,0)+VLOOKUP($CP$2,职业被动!$B$6:$M$29,COLUMNS(职业被动!$B$6:E$29),0)*$CO64,0)</f>
        <v>3507</v>
      </c>
      <c r="CR64" s="9">
        <f>ROUND(属性投放!F$4+装备属性!F$4*IF($CO64&lt;10,1,ROUNDDOWN($CO64,-1))+SUM(属性投放!G$37:G$45)*$CO64+VLOOKUP($CP$2,一级属性!$E$41:$P$64,COLUMNS(一级属性!$E$41:I$64),0)*($CO64+0.25*IF($CO64&lt;10,1,ROUNDDOWN($CO64,-1)))+VLOOKUP($CP$2,宝石属性!$B$43:$M$66,COLUMNS(宝石属性!$B$43:F$66),0)*10*VLOOKUP(ROUNDDOWN($CO64,-1),宝石属性!$B$25:$N$41,2,0)*VLOOKUP(ROUNDDOWN($CO64,-1),宝石属性!$B$25:$N$41,3,0)+VLOOKUP($CP$2,职业被动!$B$6:$M$29,COLUMNS(职业被动!$B$6:F$29),0)*$CO64,0)</f>
        <v>714</v>
      </c>
      <c r="CS64" s="9">
        <f>ROUND(属性投放!G$4+装备属性!G$4*IF($CO64&lt;10,1,ROUNDDOWN($CO64,-1))+SUM(属性投放!H$37:H$45)*$CO64+VLOOKUP($CP$2,一级属性!$E$41:$P$64,COLUMNS(一级属性!$E$41:J$64),0)*($CO64+0.25*IF($CO64&lt;10,1,ROUNDDOWN($CO64,-1)))+VLOOKUP($CP$2,宝石属性!$B$43:$M$66,COLUMNS(宝石属性!$B$43:G$66),0)*10*VLOOKUP(ROUNDDOWN($CO64,-1),宝石属性!$B$25:$N$41,2,0)*VLOOKUP(ROUNDDOWN($CO64,-1),宝石属性!$B$25:$N$41,3,0)+VLOOKUP($CP$2,职业被动!$B$6:$M$29,COLUMNS(职业被动!$B$6:G$29),0)*$CO64,0)</f>
        <v>659</v>
      </c>
      <c r="CT64" s="9">
        <f>ROUND(属性投放!H$4+装备属性!H$4*IF($CO64&lt;10,1,ROUNDDOWN($CO64,-1))+SUM(属性投放!I$37:I$45)*$CO64+VLOOKUP($CP$2,一级属性!$E$41:$P$64,COLUMNS(一级属性!$E$41:K$64),0)*($CO64+0.25*IF($CO64&lt;10,1,ROUNDDOWN($CO64,-1)))+VLOOKUP($CP$2,宝石属性!$B$43:$M$66,COLUMNS(宝石属性!$B$43:H$66),0)*10*VLOOKUP(ROUNDDOWN($CO64,-1),宝石属性!$B$25:$N$41,2,0)*VLOOKUP(ROUNDDOWN($CO64,-1),宝石属性!$B$25:$N$41,3,0)+VLOOKUP($CP$2,职业被动!$B$6:$M$29,COLUMNS(职业被动!$B$6:H$29),0)*$CO64,0)</f>
        <v>1118</v>
      </c>
      <c r="CU64" s="9">
        <f>ROUND(属性投放!I$4+装备属性!I$4*IF($CO64&lt;10,1,ROUNDDOWN($CO64,-1))+SUM(属性投放!J$37:J$45)*$CO64+VLOOKUP($CP$2,一级属性!$E$41:$P$64,COLUMNS(一级属性!$E$41:L$64),0)*($CO64+0.25*IF($CO64&lt;10,1,ROUNDDOWN($CO64,-1)))+VLOOKUP($CP$2,宝石属性!$B$43:$M$66,COLUMNS(宝石属性!$B$43:I$66),0)*10*VLOOKUP(ROUNDDOWN($CO64,-1),宝石属性!$B$25:$N$41,2,0)*VLOOKUP(ROUNDDOWN($CO64,-1),宝石属性!$B$25:$N$41,3,0)+VLOOKUP($CP$2,职业被动!$B$6:$M$29,COLUMNS(职业被动!$B$6:I$29),0)*$CO64,0)</f>
        <v>944</v>
      </c>
      <c r="CV64" s="9">
        <f>ROUND(属性投放!J$4+装备属性!J$4*IF($CO64&lt;10,1,ROUNDDOWN($CO64,-1))+SUM(属性投放!K$37:K$45)*$CO64+VLOOKUP($CP$2,一级属性!$E$41:$P$64,COLUMNS(一级属性!$E$41:M$64),0)*($CO64+0.25*IF($CO64&lt;10,1,ROUNDDOWN($CO64,-1)))+VLOOKUP($CP$2,宝石属性!$B$43:$M$66,COLUMNS(宝石属性!$B$43:J$66),0)*10*VLOOKUP(ROUNDDOWN($CO64,-1),宝石属性!$B$25:$N$41,2,0)*VLOOKUP(ROUNDDOWN($CO64,-1),宝石属性!$B$25:$N$41,3,0)+VLOOKUP($CP$2,职业被动!$B$6:$M$29,COLUMNS(职业被动!$B$6:J$29),0)*$CO64,0)</f>
        <v>409</v>
      </c>
      <c r="CW64" s="9">
        <f>ROUND(属性投放!K$4+装备属性!K$4*IF($CO64&lt;10,1,ROUNDDOWN($CO64,-1))+SUM(属性投放!L$37:L$45)*$CO64+VLOOKUP($CP$2,一级属性!$E$41:$P$64,COLUMNS(一级属性!$E$41:N$64),0)*($CO64+0.25*IF($CO64&lt;10,1,ROUNDDOWN($CO64,-1)))+VLOOKUP($CP$2,宝石属性!$B$43:$M$66,COLUMNS(宝石属性!$B$43:K$66),0)*10*VLOOKUP(ROUNDDOWN($CO64,-1),宝石属性!$B$25:$N$41,2,0)*VLOOKUP(ROUNDDOWN($CO64,-1),宝石属性!$B$25:$N$41,3,0)+VLOOKUP($CP$2,职业被动!$B$6:$M$29,COLUMNS(职业被动!$B$6:K$29),0)*$CO64,0)</f>
        <v>231</v>
      </c>
      <c r="CX64" s="9">
        <f>ROUND(属性投放!L$4+装备属性!L$4*IF($CO64&lt;10,1,ROUNDDOWN($CO64,-1))+SUM(属性投放!M$37:M$45)*$CO64+VLOOKUP($CP$2,一级属性!$E$41:$P$64,COLUMNS(一级属性!$E$41:O$64),0)*($CO64+0.25*IF($CO64&lt;10,1,ROUNDDOWN($CO64,-1)))+VLOOKUP($CP$2,宝石属性!$B$43:$M$66,COLUMNS(宝石属性!$B$43:L$66),0)*10*VLOOKUP(ROUNDDOWN($CO64,-1),宝石属性!$B$25:$N$41,2,0)*VLOOKUP(ROUNDDOWN($CO64,-1),宝石属性!$B$25:$N$41,3,0)+VLOOKUP($CP$2,职业被动!$B$6:$M$29,COLUMNS(职业被动!$B$6:L$29),0)*$CO64,0)</f>
        <v>18</v>
      </c>
      <c r="CY64" s="9">
        <f>ROUND(属性投放!M$4+装备属性!M$4*IF($CO64&lt;10,1,ROUNDDOWN($CO64,-1))+SUM(属性投放!N$37:N$45)*$CO64+VLOOKUP($CP$2,一级属性!$E$41:$P$64,COLUMNS(一级属性!$E$41:P$64),0)*($CO64+0.25*IF($CO64&lt;10,1,ROUNDDOWN($CO64,-1)))+VLOOKUP($CP$2,宝石属性!$B$43:$M$66,COLUMNS(宝石属性!$B$43:M$66),0)*10*VLOOKUP(ROUNDDOWN($CO64,-1),宝石属性!$B$25:$N$41,2,0)*VLOOKUP(ROUNDDOWN($CO64,-1),宝石属性!$B$25:$N$41,3,0)+VLOOKUP($CP$2,职业被动!$B$6:$M$29,COLUMNS(职业被动!$B$6:M$29),0)*$CO64,0)</f>
        <v>628</v>
      </c>
      <c r="CZ64" s="48">
        <f>属性价值和能力评分!$F$9+ROUND(属性价值和能力评分!$F$38*10,0)*CO64+ROUND((SUM(装备属性!$W$9:$W$14)+属性价值和能力评分!$F$38*1.25+1.4+2.8)*IF(CO64&lt;10,1,ROUNDDOWN(CO64,-1)),0)+15*VLOOKUP(ROUNDDOWN(CO64,-1),宝石属性!$B$26:$D$41,2,0)*6*VLOOKUP(ROUNDDOWN(CO64,-1),宝石属性!$B$26:$D$41,3,0)+(属性价值和能力评分!$F$49*9+属性价值和能力评分!$F$50*2+属性价值和能力评分!$F$53*8/5)*CO64</f>
        <v>11949</v>
      </c>
      <c r="DB64" s="1">
        <v>61</v>
      </c>
      <c r="DC64" s="9">
        <f>ROUND(属性投放!D$4+装备属性!D$4*IF($DB64&lt;10,1,ROUNDDOWN($DB64,-1))+SUM(属性投放!E$37:E$45)*$DB64+VLOOKUP($DC$2,一级属性!$E$41:$P$64,COLUMNS(一级属性!$E$41:G$64),0)*($DB64+0.25*IF($DB64&lt;10,1,ROUNDDOWN($DB64,-1)))+VLOOKUP($DC$2,宝石属性!$B$43:$M$66,COLUMNS(宝石属性!$B$43:D$66),0)*10*VLOOKUP(ROUNDDOWN($DB64,-1),宝石属性!$B$25:$N$41,2,0)*VLOOKUP(ROUNDDOWN($DB64,-1),宝石属性!$B$25:$N$41,3,0)+VLOOKUP($DC$2,职业被动!$B$6:$M$29,COLUMNS(职业被动!$B$6:D$29),0)*$DB64,0)</f>
        <v>3574</v>
      </c>
      <c r="DD64" s="9">
        <f>ROUND(属性投放!E$4+装备属性!E$4*IF($DB64&lt;10,1,ROUNDDOWN($DB64,-1))+SUM(属性投放!F$37:F$45)*$DB64+VLOOKUP($DC$2,一级属性!$E$41:$P$64,COLUMNS(一级属性!$E$41:H$64),0)*($DB64+0.25*IF($DB64&lt;10,1,ROUNDDOWN($DB64,-1)))+VLOOKUP($DC$2,宝石属性!$B$43:$M$66,COLUMNS(宝石属性!$B$43:E$66),0)*10*VLOOKUP(ROUNDDOWN($DB64,-1),宝石属性!$B$25:$N$41,2,0)*VLOOKUP(ROUNDDOWN($DB64,-1),宝石属性!$B$25:$N$41,3,0)+VLOOKUP($DC$2,职业被动!$B$6:$M$29,COLUMNS(职业被动!$B$6:E$29),0)*$DB64,0)</f>
        <v>1607</v>
      </c>
      <c r="DE64" s="9">
        <f>ROUND(属性投放!F$4+装备属性!F$4*IF($DB64&lt;10,1,ROUNDDOWN($DB64,-1))+SUM(属性投放!G$37:G$45)*$DB64+VLOOKUP($DC$2,一级属性!$E$41:$P$64,COLUMNS(一级属性!$E$41:I$64),0)*($DB64+0.25*IF($DB64&lt;10,1,ROUNDDOWN($DB64,-1)))+VLOOKUP($DC$2,宝石属性!$B$43:$M$66,COLUMNS(宝石属性!$B$43:F$66),0)*10*VLOOKUP(ROUNDDOWN($DB64,-1),宝石属性!$B$25:$N$41,2,0)*VLOOKUP(ROUNDDOWN($DB64,-1),宝石属性!$B$25:$N$41,3,0)+VLOOKUP($DC$2,职业被动!$B$6:$M$29,COLUMNS(职业被动!$B$6:F$29),0)*$DB64,0)</f>
        <v>714</v>
      </c>
      <c r="DF64" s="9">
        <f>ROUND(属性投放!G$4+装备属性!G$4*IF($DB64&lt;10,1,ROUNDDOWN($DB64,-1))+SUM(属性投放!H$37:H$45)*$DB64+VLOOKUP($DC$2,一级属性!$E$41:$P$64,COLUMNS(一级属性!$E$41:J$64),0)*($DB64+0.25*IF($DB64&lt;10,1,ROUNDDOWN($DB64,-1)))+VLOOKUP($DC$2,宝石属性!$B$43:$M$66,COLUMNS(宝石属性!$B$43:G$66),0)*10*VLOOKUP(ROUNDDOWN($DB64,-1),宝石属性!$B$25:$N$41,2,0)*VLOOKUP(ROUNDDOWN($DB64,-1),宝石属性!$B$25:$N$41,3,0)+VLOOKUP($DC$2,职业被动!$B$6:$M$29,COLUMNS(职业被动!$B$6:G$29),0)*$DB64,0)</f>
        <v>1785</v>
      </c>
      <c r="DG64" s="9">
        <f>ROUND(属性投放!H$4+装备属性!H$4*IF($DB64&lt;10,1,ROUNDDOWN($DB64,-1))+SUM(属性投放!I$37:I$45)*$DB64+VLOOKUP($DC$2,一级属性!$E$41:$P$64,COLUMNS(一级属性!$E$41:K$64),0)*($DB64+0.25*IF($DB64&lt;10,1,ROUNDDOWN($DB64,-1)))+VLOOKUP($DC$2,宝石属性!$B$43:$M$66,COLUMNS(宝石属性!$B$43:H$66),0)*10*VLOOKUP(ROUNDDOWN($DB64,-1),宝石属性!$B$25:$N$41,2,0)*VLOOKUP(ROUNDDOWN($DB64,-1),宝石属性!$B$25:$N$41,3,0)+VLOOKUP($DC$2,职业被动!$B$6:$M$29,COLUMNS(职业被动!$B$6:H$29),0)*$DB64,0)</f>
        <v>448</v>
      </c>
      <c r="DH64" s="9">
        <f>ROUND(属性投放!I$4+装备属性!I$4*IF($DB64&lt;10,1,ROUNDDOWN($DB64,-1))+SUM(属性投放!J$37:J$45)*$DB64+VLOOKUP($DC$2,一级属性!$E$41:$P$64,COLUMNS(一级属性!$E$41:L$64),0)*($DB64+0.25*IF($DB64&lt;10,1,ROUNDDOWN($DB64,-1)))+VLOOKUP($DC$2,宝石属性!$B$43:$M$66,COLUMNS(宝石属性!$B$43:I$66),0)*10*VLOOKUP(ROUNDDOWN($DB64,-1),宝石属性!$B$25:$N$41,2,0)*VLOOKUP(ROUNDDOWN($DB64,-1),宝石属性!$B$25:$N$41,3,0)+VLOOKUP($DC$2,职业被动!$B$6:$M$29,COLUMNS(职业被动!$B$6:I$29),0)*$DB64,0)</f>
        <v>655</v>
      </c>
      <c r="DI64" s="9">
        <f>ROUND(属性投放!J$4+装备属性!J$4*IF($DB64&lt;10,1,ROUNDDOWN($DB64,-1))+SUM(属性投放!K$37:K$45)*$DB64+VLOOKUP($DC$2,一级属性!$E$41:$P$64,COLUMNS(一级属性!$E$41:M$64),0)*($DB64+0.25*IF($DB64&lt;10,1,ROUNDDOWN($DB64,-1)))+VLOOKUP($DC$2,宝石属性!$B$43:$M$66,COLUMNS(宝石属性!$B$43:J$66),0)*10*VLOOKUP(ROUNDDOWN($DB64,-1),宝石属性!$B$25:$N$41,2,0)*VLOOKUP(ROUNDDOWN($DB64,-1),宝石属性!$B$25:$N$41,3,0)+VLOOKUP($DC$2,职业被动!$B$6:$M$29,COLUMNS(职业被动!$B$6:J$29),0)*$DB64,0)</f>
        <v>485</v>
      </c>
      <c r="DJ64" s="9">
        <f>ROUND(属性投放!K$4+装备属性!K$4*IF($DB64&lt;10,1,ROUNDDOWN($DB64,-1))+SUM(属性投放!L$37:L$45)*$DB64+VLOOKUP($DC$2,一级属性!$E$41:$P$64,COLUMNS(一级属性!$E$41:N$64),0)*($DB64+0.25*IF($DB64&lt;10,1,ROUNDDOWN($DB64,-1)))+VLOOKUP($DC$2,宝石属性!$B$43:$M$66,COLUMNS(宝石属性!$B$43:K$66),0)*10*VLOOKUP(ROUNDDOWN($DB64,-1),宝石属性!$B$25:$N$41,2,0)*VLOOKUP(ROUNDDOWN($DB64,-1),宝石属性!$B$25:$N$41,3,0)+VLOOKUP($DC$2,职业被动!$B$6:$M$29,COLUMNS(职业被动!$B$6:K$29),0)*$DB64,0)</f>
        <v>343</v>
      </c>
      <c r="DK64" s="9">
        <f>ROUND(属性投放!L$4+装备属性!L$4*IF($DB64&lt;10,1,ROUNDDOWN($DB64,-1))+SUM(属性投放!M$37:M$45)*$DB64+VLOOKUP($DC$2,一级属性!$E$41:$P$64,COLUMNS(一级属性!$E$41:O$64),0)*($DB64+0.25*IF($DB64&lt;10,1,ROUNDDOWN($DB64,-1)))+VLOOKUP($DC$2,宝石属性!$B$43:$M$66,COLUMNS(宝石属性!$B$43:L$66),0)*10*VLOOKUP(ROUNDDOWN($DB64,-1),宝石属性!$B$25:$N$41,2,0)*VLOOKUP(ROUNDDOWN($DB64,-1),宝石属性!$B$25:$N$41,3,0)+VLOOKUP($DC$2,职业被动!$B$6:$M$29,COLUMNS(职业被动!$B$6:L$29),0)*$DB64,0)</f>
        <v>18</v>
      </c>
      <c r="DL64" s="9">
        <f>ROUND(属性投放!M$4+装备属性!M$4*IF($DB64&lt;10,1,ROUNDDOWN($DB64,-1))+SUM(属性投放!N$37:N$45)*$DB64+VLOOKUP($DC$2,一级属性!$E$41:$P$64,COLUMNS(一级属性!$E$41:P$64),0)*($DB64+0.25*IF($DB64&lt;10,1,ROUNDDOWN($DB64,-1)))+VLOOKUP($DC$2,宝石属性!$B$43:$M$66,COLUMNS(宝石属性!$B$43:M$66),0)*10*VLOOKUP(ROUNDDOWN($DB64,-1),宝石属性!$B$25:$N$41,2,0)*VLOOKUP(ROUNDDOWN($DB64,-1),宝石属性!$B$25:$N$41,3,0)+VLOOKUP($DC$2,职业被动!$B$6:$M$29,COLUMNS(职业被动!$B$6:M$29),0)*$DB64,0)</f>
        <v>628</v>
      </c>
      <c r="DM64" s="48">
        <f>属性价值和能力评分!$F$9+ROUND(属性价值和能力评分!$F$38*10,0)*DB64+ROUND((SUM(装备属性!$W$9:$W$14)+属性价值和能力评分!$F$38*1.25+1.4+2.8)*IF(DB64&lt;10,1,ROUNDDOWN(DB64,-1)),0)+15*VLOOKUP(ROUNDDOWN(DB64,-1),宝石属性!$B$26:$D$41,2,0)*6*VLOOKUP(ROUNDDOWN(DB64,-1),宝石属性!$B$26:$D$41,3,0)+(属性价值和能力评分!$F$49*9+属性价值和能力评分!$F$50*2+属性价值和能力评分!$F$53*8/5)*DB64</f>
        <v>11949</v>
      </c>
      <c r="DO64" s="1">
        <v>61</v>
      </c>
      <c r="DP64" s="9">
        <f>ROUND(属性投放!D$4+装备属性!D$4*IF($DO64&lt;10,1,ROUNDDOWN($DO64,-1))+SUM(属性投放!E$37:E$45)*$DO64+VLOOKUP($DP$2,一级属性!$E$41:$P$64,COLUMNS(一级属性!$E$41:G$64),0)*($DO64+0.25*IF($DO64&lt;10,1,ROUNDDOWN($DO64,-1)))+VLOOKUP($DP$2,宝石属性!$B$43:$M$66,COLUMNS(宝石属性!$B$43:D$66),0)*10*VLOOKUP(ROUNDDOWN($DO64,-1),宝石属性!$B$25:$N$41,2,0)*VLOOKUP(ROUNDDOWN($DO64,-1),宝石属性!$B$25:$N$41,3,0)+VLOOKUP($DP$2,职业被动!$B$6:$M$29,COLUMNS(职业被动!$B$6:D$29),0)*$DO64,0)</f>
        <v>7601</v>
      </c>
      <c r="DQ64" s="9">
        <f>ROUND(属性投放!E$4+装备属性!E$4*IF($DO64&lt;10,1,ROUNDDOWN($DO64,-1))+SUM(属性投放!F$37:F$45)*$DO64+VLOOKUP($DP$2,一级属性!$E$41:$P$64,COLUMNS(一级属性!$E$41:H$64),0)*($DO64+0.25*IF($DO64&lt;10,1,ROUNDDOWN($DO64,-1)))+VLOOKUP($DP$2,宝石属性!$B$43:$M$66,COLUMNS(宝石属性!$B$43:E$66),0)*10*VLOOKUP(ROUNDDOWN($DO64,-1),宝石属性!$B$25:$N$41,2,0)*VLOOKUP(ROUNDDOWN($DO64,-1),宝石属性!$B$25:$N$41,3,0)+VLOOKUP($DP$2,职业被动!$B$6:$M$29,COLUMNS(职业被动!$B$6:E$29),0)*$DO64,0)</f>
        <v>1607</v>
      </c>
      <c r="DR64" s="9">
        <f>ROUND(属性投放!F$4+装备属性!F$4*IF($DO64&lt;10,1,ROUNDDOWN($DO64,-1))+SUM(属性投放!G$37:G$45)*$DO64+VLOOKUP($DP$2,一级属性!$E$41:$P$64,COLUMNS(一级属性!$E$41:I$64),0)*($DO64+0.25*IF($DO64&lt;10,1,ROUNDDOWN($DO64,-1)))+VLOOKUP($DP$2,宝石属性!$B$43:$M$66,COLUMNS(宝石属性!$B$43:F$66),0)*10*VLOOKUP(ROUNDDOWN($DO64,-1),宝石属性!$B$25:$N$41,2,0)*VLOOKUP(ROUNDDOWN($DO64,-1),宝石属性!$B$25:$N$41,3,0)+VLOOKUP($DP$2,职业被动!$B$6:$M$29,COLUMNS(职业被动!$B$6:F$29),0)*$DO64,0)</f>
        <v>714</v>
      </c>
      <c r="DS64" s="9">
        <f>ROUND(属性投放!G$4+装备属性!G$4*IF($DO64&lt;10,1,ROUNDDOWN($DO64,-1))+SUM(属性投放!H$37:H$45)*$DO64+VLOOKUP($DP$2,一级属性!$E$41:$P$64,COLUMNS(一级属性!$E$41:J$64),0)*($DO64+0.25*IF($DO64&lt;10,1,ROUNDDOWN($DO64,-1)))+VLOOKUP($DP$2,宝石属性!$B$43:$M$66,COLUMNS(宝石属性!$B$43:G$66),0)*10*VLOOKUP(ROUNDDOWN($DO64,-1),宝石属性!$B$25:$N$41,2,0)*VLOOKUP(ROUNDDOWN($DO64,-1),宝石属性!$B$25:$N$41,3,0)+VLOOKUP($DP$2,职业被动!$B$6:$M$29,COLUMNS(职业被动!$B$6:G$29),0)*$DO64,0)</f>
        <v>659</v>
      </c>
      <c r="DT64" s="9">
        <f>ROUND(属性投放!H$4+装备属性!H$4*IF($DO64&lt;10,1,ROUNDDOWN($DO64,-1))+SUM(属性投放!I$37:I$45)*$DO64+VLOOKUP($DP$2,一级属性!$E$41:$P$64,COLUMNS(一级属性!$E$41:K$64),0)*($DO64+0.25*IF($DO64&lt;10,1,ROUNDDOWN($DO64,-1)))+VLOOKUP($DP$2,宝石属性!$B$43:$M$66,COLUMNS(宝石属性!$B$43:H$66),0)*10*VLOOKUP(ROUNDDOWN($DO64,-1),宝石属性!$B$25:$N$41,2,0)*VLOOKUP(ROUNDDOWN($DO64,-1),宝石属性!$B$25:$N$41,3,0)+VLOOKUP($DP$2,职业被动!$B$6:$M$29,COLUMNS(职业被动!$B$6:H$29),0)*$DO64,0)</f>
        <v>509</v>
      </c>
      <c r="DU64" s="9">
        <f>ROUND(属性投放!I$4+装备属性!I$4*IF($DO64&lt;10,1,ROUNDDOWN($DO64,-1))+SUM(属性投放!J$37:J$45)*$DO64+VLOOKUP($DP$2,一级属性!$E$41:$P$64,COLUMNS(一级属性!$E$41:L$64),0)*($DO64+0.25*IF($DO64&lt;10,1,ROUNDDOWN($DO64,-1)))+VLOOKUP($DP$2,宝石属性!$B$43:$M$66,COLUMNS(宝石属性!$B$43:I$66),0)*10*VLOOKUP(ROUNDDOWN($DO64,-1),宝石属性!$B$25:$N$41,2,0)*VLOOKUP(ROUNDDOWN($DO64,-1),宝石属性!$B$25:$N$41,3,0)+VLOOKUP($DP$2,职业被动!$B$6:$M$29,COLUMNS(职业被动!$B$6:I$29),0)*$DO64,0)</f>
        <v>655</v>
      </c>
      <c r="DV64" s="9">
        <f>ROUND(属性投放!J$4+装备属性!J$4*IF($DO64&lt;10,1,ROUNDDOWN($DO64,-1))+SUM(属性投放!K$37:K$45)*$DO64+VLOOKUP($DP$2,一级属性!$E$41:$P$64,COLUMNS(一级属性!$E$41:M$64),0)*($DO64+0.25*IF($DO64&lt;10,1,ROUNDDOWN($DO64,-1)))+VLOOKUP($DP$2,宝石属性!$B$43:$M$66,COLUMNS(宝石属性!$B$43:J$66),0)*10*VLOOKUP(ROUNDDOWN($DO64,-1),宝石属性!$B$25:$N$41,2,0)*VLOOKUP(ROUNDDOWN($DO64,-1),宝石属性!$B$25:$N$41,3,0)+VLOOKUP($DP$2,职业被动!$B$6:$M$29,COLUMNS(职业被动!$B$6:J$29),0)*$DO64,0)</f>
        <v>485</v>
      </c>
      <c r="DW64" s="9">
        <f>ROUND(属性投放!K$4+装备属性!K$4*IF($DO64&lt;10,1,ROUNDDOWN($DO64,-1))+SUM(属性投放!L$37:L$45)*$DO64+VLOOKUP($DP$2,一级属性!$E$41:$P$64,COLUMNS(一级属性!$E$41:N$64),0)*($DO64+0.25*IF($DO64&lt;10,1,ROUNDDOWN($DO64,-1)))+VLOOKUP($DP$2,宝石属性!$B$43:$M$66,COLUMNS(宝石属性!$B$43:K$66),0)*10*VLOOKUP(ROUNDDOWN($DO64,-1),宝石属性!$B$25:$N$41,2,0)*VLOOKUP(ROUNDDOWN($DO64,-1),宝石属性!$B$25:$N$41,3,0)+VLOOKUP($DP$2,职业被动!$B$6:$M$29,COLUMNS(职业被动!$B$6:K$29),0)*$DO64,0)</f>
        <v>343</v>
      </c>
      <c r="DX64" s="9">
        <f>ROUND(属性投放!L$4+装备属性!L$4*IF($DO64&lt;10,1,ROUNDDOWN($DO64,-1))+SUM(属性投放!M$37:M$45)*$DO64+VLOOKUP($DP$2,一级属性!$E$41:$P$64,COLUMNS(一级属性!$E$41:O$64),0)*($DO64+0.25*IF($DO64&lt;10,1,ROUNDDOWN($DO64,-1)))+VLOOKUP($DP$2,宝石属性!$B$43:$M$66,COLUMNS(宝石属性!$B$43:L$66),0)*10*VLOOKUP(ROUNDDOWN($DO64,-1),宝石属性!$B$25:$N$41,2,0)*VLOOKUP(ROUNDDOWN($DO64,-1),宝石属性!$B$25:$N$41,3,0)+VLOOKUP($DP$2,职业被动!$B$6:$M$29,COLUMNS(职业被动!$B$6:L$29),0)*$DO64,0)</f>
        <v>18</v>
      </c>
      <c r="DY64" s="9">
        <f>ROUND(属性投放!M$4+装备属性!M$4*IF($DO64&lt;10,1,ROUNDDOWN($DO64,-1))+SUM(属性投放!N$37:N$45)*$DO64+VLOOKUP($DP$2,一级属性!$E$41:$P$64,COLUMNS(一级属性!$E$41:P$64),0)*($DO64+0.25*IF($DO64&lt;10,1,ROUNDDOWN($DO64,-1)))+VLOOKUP($DP$2,宝石属性!$B$43:$M$66,COLUMNS(宝石属性!$B$43:M$66),0)*10*VLOOKUP(ROUNDDOWN($DO64,-1),宝石属性!$B$25:$N$41,2,0)*VLOOKUP(ROUNDDOWN($DO64,-1),宝石属性!$B$25:$N$41,3,0)+VLOOKUP($DP$2,职业被动!$B$6:$M$29,COLUMNS(职业被动!$B$6:M$29),0)*$DO64,0)</f>
        <v>628</v>
      </c>
      <c r="DZ64" s="48">
        <f>属性价值和能力评分!$F$9+ROUND(属性价值和能力评分!$F$38*10,0)*DO64+ROUND((SUM(装备属性!$W$9:$W$14)+属性价值和能力评分!$F$38*1.25+1.4+2.8)*IF(DO64&lt;10,1,ROUNDDOWN(DO64,-1)),0)+15*VLOOKUP(ROUNDDOWN(DO64,-1),宝石属性!$B$26:$D$41,2,0)*6*VLOOKUP(ROUNDDOWN(DO64,-1),宝石属性!$B$26:$D$41,3,0)+(属性价值和能力评分!$F$49*9+属性价值和能力评分!$F$50*2+属性价值和能力评分!$F$53*8/5)*DO64</f>
        <v>11949</v>
      </c>
      <c r="EA64" s="17"/>
      <c r="EB64" s="1">
        <v>61</v>
      </c>
      <c r="EC64" s="1">
        <f>ROUND(CC64/MAX(CE64/10,((CE64*(1+属性投放!$E$8)-CF64+属性投放!$F$8*EB64)*(1+属性投放!$G$8)*(1+属性投放!$H$8))),1)</f>
        <v>2.9</v>
      </c>
      <c r="ED64" s="1">
        <f>ROUND(CP64/MAX(CE64/10,((CE64*(1+属性投放!$E$8)-CS64+属性投放!$F$8*EB64)*(1+属性投放!$G$8)*(1+属性投放!$H$8))),1)</f>
        <v>2.8</v>
      </c>
      <c r="EE64" s="1">
        <f>ROUND(DC64/MAX(CE64/10,((CE64*(1+属性投放!$E$8)-DF64+属性投放!$F$8*EB64)*(1+属性投放!$G$8)*(1+属性投放!$H$8))),1)</f>
        <v>24.3</v>
      </c>
      <c r="EF64" s="1">
        <f>ROUND(DP64/MAX(CE64/10,((CE64*(1+属性投放!$E$8)-DS64+属性投放!$F$8*EB64)*(1+属性投放!$G$8)*(1+属性投放!$H$8))),1)</f>
        <v>6.7</v>
      </c>
      <c r="EH64" s="1">
        <f>ROUND(CC64/MAX(属性投放!$F$9*EB64,((CT64*(1+属性投放!$E$9)-CH64+属性投放!$F$9*EB64)*(1+属性投放!$G$9)*(1+属性投放!$H$9))),1)</f>
        <v>2.6</v>
      </c>
      <c r="EI64" s="1">
        <f>ROUND(CP64/MAX(属性投放!$F$9*EB64,((CT64*(1+属性投放!$E$9)-CU64+属性投放!$F$9*EB64)*(1+属性投放!$G$9)*(1+属性投放!$H$9))),1)</f>
        <v>3.3</v>
      </c>
      <c r="EJ64" s="1">
        <f>ROUND(DC64/MAX(属性投放!$F$9*EB64,((CT64*(1+属性投放!$E$9)-DH64+属性投放!$F$9*EB64)*(1+属性投放!$G$9)*(1+属性投放!$H$9))),1)</f>
        <v>2.8</v>
      </c>
      <c r="EK64" s="1">
        <f>ROUND(DP64/MAX(属性投放!$F$9*EB64,((CT64*(1+属性投放!$E$9)-DU64+属性投放!$F$9*EB64)*(1+属性投放!$G$9)*(1+属性投放!$H$9))),1)</f>
        <v>5.9</v>
      </c>
      <c r="EM64" s="1">
        <f>ROUND(CC64/((BW64*(1+属性投放!$E$10)+属性投放!$F$10*EB64)*(1+属性投放!$G$10)*(1+属性投放!$H$10)),1)</f>
        <v>5.6</v>
      </c>
      <c r="EN64" s="1">
        <f>ROUND(CP64/((BW64*(1+属性投放!$E$10)+属性投放!$F$10*EB64)*(1+属性投放!$G$10)*(1+属性投放!$H$10)),1)</f>
        <v>5.6</v>
      </c>
      <c r="EO64" s="1">
        <f>ROUND(DC64/((BW64*(1+属性投放!$E$10)+属性投放!$F$10*EB64)*(1+属性投放!$G$10)*(1+属性投放!$H$10)),1)</f>
        <v>6.4</v>
      </c>
      <c r="EP64" s="1">
        <f>ROUND(DP64/((BW64*(1+属性投放!$E$10)+属性投放!$F$10*EB64)*(1+属性投放!$G$10)*(1+属性投放!$H$10)),1)</f>
        <v>13.6</v>
      </c>
    </row>
    <row r="65" spans="2:146">
      <c r="B65" s="1">
        <v>62</v>
      </c>
      <c r="C65" s="9">
        <f>ROUND(属性投放!D$4+装备属性!D$4*IF($B65&lt;10,1,ROUNDDOWN($B65,-1))+SUM(属性投放!E$37:E$45)*$B65+VLOOKUP($C$2,一级属性!$E$41:$P$64,COLUMNS(一级属性!$E$41:G$64),0)*($B65+0.25*IF($B65&lt;10,1,ROUNDDOWN($B65,-1)))+VLOOKUP($C$2,宝石属性!$B$43:$M$66,COLUMNS(宝石属性!$B$43:D$66),0)*10*VLOOKUP(ROUNDDOWN($B65,-1),宝石属性!$B$25:$N$41,2,0)*VLOOKUP(ROUNDDOWN($B65,-1),宝石属性!$B$25:$N$41,3,0)+VLOOKUP($C$2,职业被动!$B$6:$M$29,COLUMNS(职业被动!$B$6:D$29),0)*$B65,0)</f>
        <v>3786</v>
      </c>
      <c r="D65" s="9">
        <f>ROUND(属性投放!E$4+装备属性!E$4*IF($B65&lt;10,1,ROUNDDOWN($B65,-1))+SUM(属性投放!F$37:F$38)*$B65+VLOOKUP($C$2,一级属性!$E$67:$P$90,COLUMNS(一级属性!$E$67:H$90),0)*$B65+VLOOKUP($C$2,宝石属性!$B$43:$M$66,COLUMNS(宝石属性!$B$43:E$66),0)*10*VLOOKUP(ROUNDDOWN($B65,-1),宝石属性!$B$25:$N$41,2,0)*VLOOKUP(ROUNDDOWN($B65,-1),宝石属性!$B$25:$N$41,3,0)+VLOOKUP($C$2,职业被动!$B$6:$M$29,COLUMNS(职业被动!$B$6:E$29),0)*$B65,0)</f>
        <v>1622</v>
      </c>
      <c r="E65" s="9">
        <f>ROUND(属性投放!F$4+装备属性!F$4*IF($B65&lt;10,1,ROUNDDOWN($B65,-1))+SUM(属性投放!G$37:G$38)*$B65+VLOOKUP($C$2,一级属性!$E$67:$P$90,COLUMNS(一级属性!$E$67:I$90),0)*$B65+VLOOKUP($C$2,宝石属性!$B$43:$M$66,COLUMNS(宝石属性!$B$43:F$66),0)*10*VLOOKUP(ROUNDDOWN($B65,-1),宝石属性!$B$25:$N$41,2,0)*VLOOKUP(ROUNDDOWN($B65,-1),宝石属性!$B$25:$N$41,3,0)+VLOOKUP($C$2,职业被动!$B$6:$M$29,COLUMNS(职业被动!$B$6:F$29),0)*$B65,0)</f>
        <v>1293</v>
      </c>
      <c r="F65" s="9">
        <f>ROUND(属性投放!G$4+装备属性!G$4*IF($B65&lt;10,1,ROUNDDOWN($B65,-1))+SUM(属性投放!H$37:H$38)*$B65+VLOOKUP($C$2,一级属性!$E$67:$P$90,COLUMNS(一级属性!$E$67:J$90),0)*$B65+VLOOKUP($C$2,宝石属性!$B$43:$M$66,COLUMNS(宝石属性!$B$43:G$66),0)*10*VLOOKUP(ROUNDDOWN($B65,-1),宝石属性!$B$25:$N$41,2,0)*VLOOKUP(ROUNDDOWN($B65,-1),宝石属性!$B$25:$N$41,3,0)+VLOOKUP($C$2,职业被动!$B$6:$M$29,COLUMNS(职业被动!$B$6:G$29),0)*$B65,0)</f>
        <v>724</v>
      </c>
      <c r="G65" s="9">
        <f>ROUND(属性投放!H$4+装备属性!H$4*IF($B65&lt;10,1,ROUNDDOWN($B65,-1))+SUM(属性投放!I$37:I$38)*$B65+VLOOKUP($C$2,一级属性!$E$67:$P$90,COLUMNS(一级属性!$E$67:K$90),0)*$B65+VLOOKUP($C$2,宝石属性!$B$43:$M$66,COLUMNS(宝石属性!$B$43:H$66),0)*10*VLOOKUP(ROUNDDOWN($B65,-1),宝石属性!$B$25:$N$41,2,0)*VLOOKUP(ROUNDDOWN($B65,-1),宝石属性!$B$25:$N$41,3,0)+VLOOKUP($C$2,职业被动!$B$6:$M$29,COLUMNS(职业被动!$B$6:H$29),0)*$B65,0)</f>
        <v>450</v>
      </c>
      <c r="H65" s="9">
        <f>ROUND(属性投放!I$4+装备属性!I$4*IF($B65&lt;10,1,ROUNDDOWN($B65,-1))+SUM(属性投放!J$37:J$38)*$B65+VLOOKUP($C$2,一级属性!$E$67:$P$90,COLUMNS(一级属性!$E$67:L$90),0)*$B65+VLOOKUP($C$2,宝石属性!$B$43:$M$66,COLUMNS(宝石属性!$B$43:I$66),0)*10*VLOOKUP(ROUNDDOWN($B65,-1),宝石属性!$B$25:$N$41,2,0)*VLOOKUP(ROUNDDOWN($B65,-1),宝石属性!$B$25:$N$41,3,0)+VLOOKUP($C$2,职业被动!$B$6:$M$29,COLUMNS(职业被动!$B$6:I$29),0)*$B65,0)</f>
        <v>724</v>
      </c>
      <c r="I65" s="9">
        <f>ROUND(属性投放!J$4+装备属性!J$4*IF($B65&lt;10,1,ROUNDDOWN($B65,-1))+SUM(属性投放!K$37:K$38)*$B65+VLOOKUP($C$2,一级属性!$E$67:$P$90,COLUMNS(一级属性!$E$67:M$90),0)*$B65+VLOOKUP($C$2,宝石属性!$B$43:$M$66,COLUMNS(宝石属性!$B$43:J$66),0)*10*VLOOKUP(ROUNDDOWN($B65,-1),宝石属性!$B$25:$N$41,2,0)*VLOOKUP(ROUNDDOWN($B65,-1),宝石属性!$B$25:$N$41,3,0)+VLOOKUP($C$2,职业被动!$B$6:$M$29,COLUMNS(职业被动!$B$6:J$29),0)*$B65,0)</f>
        <v>490</v>
      </c>
      <c r="J65" s="9">
        <f>ROUND(属性投放!K$4+装备属性!K$4*IF($B65&lt;10,1,ROUNDDOWN($B65,-1))+SUM(属性投放!L$37:L$38)*$B65+VLOOKUP($C$2,一级属性!$E$67:$P$90,COLUMNS(一级属性!$E$67:N$90),0)*$B65+VLOOKUP($C$2,宝石属性!$B$43:$M$66,COLUMNS(宝石属性!$B$43:K$66),0)*10*VLOOKUP(ROUNDDOWN($B65,-1),宝石属性!$B$25:$N$41,2,0)*VLOOKUP(ROUNDDOWN($B65,-1),宝石属性!$B$25:$N$41,3,0)+VLOOKUP($C$2,职业被动!$B$6:$M$29,COLUMNS(职业被动!$B$6:K$29),0)*$B65,0)</f>
        <v>231</v>
      </c>
      <c r="K65" s="9">
        <f>ROUND(属性投放!L$4+装备属性!L$4*IF($B65&lt;10,1,ROUNDDOWN($B65,-1))+SUM(属性投放!M$37:M$38)*$B65+VLOOKUP($C$2,一级属性!$E$67:$P$90,COLUMNS(一级属性!$E$67:O$90),0)*$B65+VLOOKUP($C$2,宝石属性!$B$43:$M$66,COLUMNS(宝石属性!$B$43:L$66),0)*10*VLOOKUP(ROUNDDOWN($B65,-1),宝石属性!$B$25:$N$41,2,0)*VLOOKUP(ROUNDDOWN($B65,-1),宝石属性!$B$25:$N$41,3,0)+VLOOKUP($C$2,职业被动!$B$6:$M$29,COLUMNS(职业被动!$B$6:L$29),0)*$B65,0)</f>
        <v>19</v>
      </c>
      <c r="L65" s="9">
        <f>ROUND(属性投放!M$4+装备属性!M$4*IF($B65&lt;10,1,ROUNDDOWN($B65,-1))+SUM(属性投放!N$37:N$38)*$B65+VLOOKUP($C$2,一级属性!$E$67:$P$90,COLUMNS(一级属性!$E$67:P$90),0)*$B65+VLOOKUP($C$2,宝石属性!$B$43:$M$66,COLUMNS(宝石属性!$B$43:M$66),0)*10*VLOOKUP(ROUNDDOWN($B65,-1),宝石属性!$B$25:$N$41,2,0)*VLOOKUP(ROUNDDOWN($B65,-1),宝石属性!$B$25:$N$41,3,0)+VLOOKUP($C$2,职业被动!$B$6:$M$29,COLUMNS(职业被动!$B$6:M$29),0)*$B65,0)</f>
        <v>695</v>
      </c>
      <c r="M65" s="48">
        <f>属性价值和能力评分!$F$9+ROUND(属性价值和能力评分!$F$38*10,0)*B65+ROUND((SUM(装备属性!$W$9:$W$14)+属性价值和能力评分!$F$38*1.25+1.4+2.8)*IF(B65&lt;10,1,ROUNDDOWN(B65,-1)),0)+15*VLOOKUP(ROUNDDOWN(B65,-1),宝石属性!$B$26:$D$41,2,0)*6*VLOOKUP(ROUNDDOWN(B65,-1),宝石属性!$B$26:$D$41,3,0)+(属性价值和能力评分!$F$49*9+属性价值和能力评分!$F$50*2+属性价值和能力评分!$F$53*8/5)*B65</f>
        <v>12069</v>
      </c>
      <c r="N65" s="20"/>
      <c r="O65" s="1">
        <v>62</v>
      </c>
      <c r="P65" s="9">
        <f>ROUND(属性投放!D$4+装备属性!D$4*IF($O65&lt;10,1,ROUNDDOWN($O65,-1))+SUM(属性投放!E$37:E$45)*$O65+VLOOKUP($P$2,一级属性!$E$41:$P$64,COLUMNS(一级属性!$E$41:G$64),0)*($O65+0.25*IF($O65&lt;10,1,ROUNDDOWN($O65,-1)))+VLOOKUP($P$2,宝石属性!$B$43:$M$66,COLUMNS(宝石属性!$B$43:D$66),0)*10*VLOOKUP(ROUNDDOWN($O65,-1),宝石属性!$B$25:$N$41,2,0)*VLOOKUP(ROUNDDOWN($O65,-1),宝石属性!$B$25:$N$41,3,0)+VLOOKUP($P$2,职业被动!$B$6:$M$29,COLUMNS(职业被动!$B$6:D$29),0)*$O65,0)</f>
        <v>4654</v>
      </c>
      <c r="Q65" s="9">
        <f>ROUND(属性投放!E$4+装备属性!E$4*IF($O65&lt;10,1,ROUNDDOWN($O65,-1))+SUM(属性投放!F$37:F$45)*$O65+VLOOKUP($P$2,一级属性!$E$41:$P$64,COLUMNS(一级属性!$E$41:H$64),0)*($O65+0.25*IF($O65&lt;10,1,ROUNDDOWN($O65,-1)))+VLOOKUP($P$2,宝石属性!$B$43:$M$66,COLUMNS(宝石属性!$B$43:E$66),0)*10*VLOOKUP(ROUNDDOWN($O65,-1),宝石属性!$B$25:$N$41,2,0)*VLOOKUP(ROUNDDOWN($O65,-1),宝石属性!$B$25:$N$41,3,0)+VLOOKUP($P$2,职业被动!$B$6:$M$29,COLUMNS(职业被动!$B$6:E$29),0)*$O65,0)</f>
        <v>2777</v>
      </c>
      <c r="R65" s="9">
        <f>ROUND(属性投放!F$4+装备属性!F$4*IF($O65&lt;10,1,ROUNDDOWN($O65,-1))+SUM(属性投放!G$37:G$45)*$O65+VLOOKUP($P$2,一级属性!$E$41:$P$64,COLUMNS(一级属性!$E$41:I$64),0)*($O65+0.25*IF($O65&lt;10,1,ROUNDDOWN($O65,-1)))+VLOOKUP($P$2,宝石属性!$B$43:$M$66,COLUMNS(宝石属性!$B$43:F$66),0)*10*VLOOKUP(ROUNDDOWN($O65,-1),宝石属性!$B$25:$N$41,2,0)*VLOOKUP(ROUNDDOWN($O65,-1),宝石属性!$B$25:$N$41,3,0)+VLOOKUP($P$2,职业被动!$B$6:$M$29,COLUMNS(职业被动!$B$6:F$29),0)*$O65,0)</f>
        <v>716</v>
      </c>
      <c r="S65" s="9">
        <f>ROUND(属性投放!G$4+装备属性!G$4*IF($O65&lt;10,1,ROUNDDOWN($O65,-1))+SUM(属性投放!H$37:H$45)*$O65+VLOOKUP($P$2,一级属性!$E$41:$P$64,COLUMNS(一级属性!$E$41:J$64),0)*($O65+0.25*IF($O65&lt;10,1,ROUNDDOWN($O65,-1)))+VLOOKUP($P$2,宝石属性!$B$43:$M$66,COLUMNS(宝石属性!$B$43:G$66),0)*10*VLOOKUP(ROUNDDOWN($O65,-1),宝石属性!$B$25:$N$41,2,0)*VLOOKUP(ROUNDDOWN($O65,-1),宝石属性!$B$25:$N$41,3,0)+VLOOKUP($P$2,职业被动!$B$6:$M$29,COLUMNS(职业被动!$B$6:G$29),0)*$O65,0)</f>
        <v>662</v>
      </c>
      <c r="T65" s="9">
        <f>ROUND(属性投放!H$4+装备属性!H$4*IF($O65&lt;10,1,ROUNDDOWN($O65,-1))+SUM(属性投放!I$37:I$45)*$O65+VLOOKUP($P$2,一级属性!$E$41:$P$64,COLUMNS(一级属性!$E$41:K$64),0)*($O65+0.25*IF($O65&lt;10,1,ROUNDDOWN($O65,-1)))+VLOOKUP($P$2,宝石属性!$B$43:$M$66,COLUMNS(宝石属性!$B$43:H$66),0)*10*VLOOKUP(ROUNDDOWN($O65,-1),宝石属性!$B$25:$N$41,2,0)*VLOOKUP(ROUNDDOWN($O65,-1),宝石属性!$B$25:$N$41,3,0)+VLOOKUP($P$2,职业被动!$B$6:$M$29,COLUMNS(职业被动!$B$6:H$29),0)*$O65,0)</f>
        <v>743</v>
      </c>
      <c r="U65" s="9">
        <f>ROUND(属性投放!I$4+装备属性!I$4*IF($O65&lt;10,1,ROUNDDOWN($O65,-1))+SUM(属性投放!J$37:J$45)*$O65+VLOOKUP($P$2,一级属性!$E$41:$P$64,COLUMNS(一级属性!$E$41:L$64),0)*($O65+0.25*IF($O65&lt;10,1,ROUNDDOWN($O65,-1)))+VLOOKUP($P$2,宝石属性!$B$43:$M$66,COLUMNS(宝石属性!$B$43:I$66),0)*10*VLOOKUP(ROUNDDOWN($O65,-1),宝石属性!$B$25:$N$41,2,0)*VLOOKUP(ROUNDDOWN($O65,-1),宝石属性!$B$25:$N$41,3,0)+VLOOKUP($P$2,职业被动!$B$6:$M$29,COLUMNS(职业被动!$B$6:I$29),0)*$O65,0)</f>
        <v>769</v>
      </c>
      <c r="V65" s="9">
        <f>ROUND(属性投放!J$4+装备属性!J$4*IF($O65&lt;10,1,ROUNDDOWN($O65,-1))+SUM(属性投放!K$37:K$45)*$O65+VLOOKUP($P$2,一级属性!$E$41:$P$64,COLUMNS(一级属性!$E$41:M$64),0)*($O65+0.25*IF($O65&lt;10,1,ROUNDDOWN($O65,-1)))+VLOOKUP($P$2,宝石属性!$B$43:$M$66,COLUMNS(宝石属性!$B$43:J$66),0)*10*VLOOKUP(ROUNDDOWN($O65,-1),宝石属性!$B$25:$N$41,2,0)*VLOOKUP(ROUNDDOWN($O65,-1),宝石属性!$B$25:$N$41,3,0)+VLOOKUP($P$2,职业被动!$B$6:$M$29,COLUMNS(职业被动!$B$6:J$29),0)*$O65,0)</f>
        <v>543</v>
      </c>
      <c r="W65" s="9">
        <f>ROUND(属性投放!K$4+装备属性!K$4*IF($O65&lt;10,1,ROUNDDOWN($O65,-1))+SUM(属性投放!L$37:L$45)*$O65+VLOOKUP($P$2,一级属性!$E$41:$P$64,COLUMNS(一级属性!$E$41:N$64),0)*($O65+0.25*IF($O65&lt;10,1,ROUNDDOWN($O65,-1)))+VLOOKUP($P$2,宝石属性!$B$43:$M$66,COLUMNS(宝石属性!$B$43:K$66),0)*10*VLOOKUP(ROUNDDOWN($O65,-1),宝石属性!$B$25:$N$41,2,0)*VLOOKUP(ROUNDDOWN($O65,-1),宝石属性!$B$25:$N$41,3,0)+VLOOKUP($P$2,职业被动!$B$6:$M$29,COLUMNS(职业被动!$B$6:K$29),0)*$O65,0)</f>
        <v>343</v>
      </c>
      <c r="X65" s="9">
        <f>ROUND(属性投放!L$4+装备属性!L$4*IF($O65&lt;10,1,ROUNDDOWN($O65,-1))+SUM(属性投放!M$37:M$45)*$O65+VLOOKUP($P$2,一级属性!$E$41:$P$64,COLUMNS(一级属性!$E$41:O$64),0)*($O65+0.25*IF($O65&lt;10,1,ROUNDDOWN($O65,-1)))+VLOOKUP($P$2,宝石属性!$B$43:$M$66,COLUMNS(宝石属性!$B$43:L$66),0)*10*VLOOKUP(ROUNDDOWN($O65,-1),宝石属性!$B$25:$N$41,2,0)*VLOOKUP(ROUNDDOWN($O65,-1),宝石属性!$B$25:$N$41,3,0)+VLOOKUP($P$2,职业被动!$B$6:$M$29,COLUMNS(职业被动!$B$6:L$29),0)*$O65,0)</f>
        <v>19</v>
      </c>
      <c r="Y65" s="9">
        <f>ROUND(属性投放!M$4+装备属性!M$4*IF($O65&lt;10,1,ROUNDDOWN($O65,-1))+SUM(属性投放!N$37:N$45)*$O65+VLOOKUP($P$2,一级属性!$E$41:$P$64,COLUMNS(一级属性!$E$41:P$64),0)*($O65+0.25*IF($O65&lt;10,1,ROUNDDOWN($O65,-1)))+VLOOKUP($P$2,宝石属性!$B$43:$M$66,COLUMNS(宝石属性!$B$43:M$66),0)*10*VLOOKUP(ROUNDDOWN($O65,-1),宝石属性!$B$25:$N$41,2,0)*VLOOKUP(ROUNDDOWN($O65,-1),宝石属性!$B$25:$N$41,3,0)+VLOOKUP($P$2,职业被动!$B$6:$M$29,COLUMNS(职业被动!$B$6:M$29),0)*$O65,0)</f>
        <v>695</v>
      </c>
      <c r="Z65" s="48">
        <f>属性价值和能力评分!$F$9+ROUND(属性价值和能力评分!$F$38*10,0)*O65+ROUND((SUM(装备属性!$W$9:$W$14)+属性价值和能力评分!$F$38*1.25+1.4+2.8)*IF(O65&lt;10,1,ROUNDDOWN(O65,-1)),0)+15*VLOOKUP(ROUNDDOWN(O65,-1),宝石属性!$B$26:$D$41,2,0)*6*VLOOKUP(ROUNDDOWN(O65,-1),宝石属性!$B$26:$D$41,3,0)+(属性价值和能力评分!$F$49*9+属性价值和能力评分!$F$50*2+属性价值和能力评分!$F$53*8/5)*O65</f>
        <v>12069</v>
      </c>
      <c r="AB65" s="1">
        <v>62</v>
      </c>
      <c r="AC65" s="9">
        <f>ROUND(属性投放!D$4+装备属性!D$4*IF($AB65&lt;10,1,ROUNDDOWN($AB65,-1))+SUM(属性投放!E$37:E$45)*$AB65+VLOOKUP($AC$2,一级属性!$E$41:$P$64,COLUMNS(一级属性!$E$41:G$64),0)*($AB65+0.25*IF($AB65&lt;10,1,ROUNDDOWN($AB65,-1)))+VLOOKUP($AC$2,宝石属性!$B$43:$M$66,COLUMNS(宝石属性!$B$43:D$66),0)*10*VLOOKUP(ROUNDDOWN($AB65,-1),宝石属性!$B$25:$N$41,2,0)*VLOOKUP(ROUNDDOWN($AB65,-1),宝石属性!$B$25:$N$41,3,0)+VLOOKUP($AC$2,职业被动!$B$6:$M$29,COLUMNS(职业被动!$B$6:D$29),0)*$AB65,0)</f>
        <v>4220</v>
      </c>
      <c r="AD65" s="9">
        <f>ROUND(属性投放!E$4+装备属性!E$4*IF($AB65&lt;10,1,ROUNDDOWN($AB65,-1))+SUM(属性投放!F$37:F$45)*$AB65+VLOOKUP($AC$2,一级属性!$E$41:$P$64,COLUMNS(一级属性!$E$41:H$64),0)*($AB65+0.25*IF($AB65&lt;10,1,ROUNDDOWN($AB65,-1)))+VLOOKUP($AC$2,宝石属性!$B$43:$M$66,COLUMNS(宝石属性!$B$43:E$66),0)*10*VLOOKUP(ROUNDDOWN($AB65,-1),宝石属性!$B$25:$N$41,2,0)*VLOOKUP(ROUNDDOWN($AB65,-1),宝石属性!$B$25:$N$41,3,0)+VLOOKUP($AC$2,职业被动!$B$6:$M$29,COLUMNS(职业被动!$B$6:E$29),0)*$AB65,0)</f>
        <v>1622</v>
      </c>
      <c r="AE65" s="9">
        <f>ROUND(属性投放!F$4+装备属性!F$4*IF($AB65&lt;10,1,ROUNDDOWN($AB65,-1))+SUM(属性投放!G$37:G$45)*$AB65+VLOOKUP($AC$2,一级属性!$E$41:$P$64,COLUMNS(一级属性!$E$41:I$64),0)*($AB65+0.25*IF($AB65&lt;10,1,ROUNDDOWN($AB65,-1)))+VLOOKUP($AC$2,宝石属性!$B$43:$M$66,COLUMNS(宝石属性!$B$43:F$66),0)*10*VLOOKUP(ROUNDDOWN($AB65,-1),宝石属性!$B$25:$N$41,2,0)*VLOOKUP(ROUNDDOWN($AB65,-1),宝石属性!$B$25:$N$41,3,0)+VLOOKUP($AC$2,职业被动!$B$6:$M$29,COLUMNS(职业被动!$B$6:F$29),0)*$AB65,0)</f>
        <v>1136</v>
      </c>
      <c r="AF65" s="9">
        <f>ROUND(属性投放!G$4+装备属性!G$4*IF($AB65&lt;10,1,ROUNDDOWN($AB65,-1))+SUM(属性投放!H$37:H$45)*$AB65+VLOOKUP($AC$2,一级属性!$E$41:$P$64,COLUMNS(一级属性!$E$41:J$64),0)*($AB65+0.25*IF($AB65&lt;10,1,ROUNDDOWN($AB65,-1)))+VLOOKUP($AC$2,宝石属性!$B$43:$M$66,COLUMNS(宝石属性!$B$43:G$66),0)*10*VLOOKUP(ROUNDDOWN($AB65,-1),宝石属性!$B$25:$N$41,2,0)*VLOOKUP(ROUNDDOWN($AB65,-1),宝石属性!$B$25:$N$41,3,0)+VLOOKUP($AC$2,职业被动!$B$6:$M$29,COLUMNS(职业被动!$B$6:G$29),0)*$AB65,0)</f>
        <v>786</v>
      </c>
      <c r="AG65" s="9">
        <f>ROUND(属性投放!H$4+装备属性!H$4*IF($AB65&lt;10,1,ROUNDDOWN($AB65,-1))+SUM(属性投放!I$37:I$45)*$AB65+VLOOKUP($AC$2,一级属性!$E$41:$P$64,COLUMNS(一级属性!$E$41:K$64),0)*($AB65+0.25*IF($AB65&lt;10,1,ROUNDDOWN($AB65,-1)))+VLOOKUP($AC$2,宝石属性!$B$43:$M$66,COLUMNS(宝石属性!$B$43:H$66),0)*10*VLOOKUP(ROUNDDOWN($AB65,-1),宝石属性!$B$25:$N$41,2,0)*VLOOKUP(ROUNDDOWN($AB65,-1),宝石属性!$B$25:$N$41,3,0)+VLOOKUP($AC$2,职业被动!$B$6:$M$29,COLUMNS(职业被动!$B$6:H$29),0)*$AB65,0)</f>
        <v>450</v>
      </c>
      <c r="AH65" s="9">
        <f>ROUND(属性投放!I$4+装备属性!I$4*IF($AB65&lt;10,1,ROUNDDOWN($AB65,-1))+SUM(属性投放!J$37:J$45)*$AB65+VLOOKUP($AC$2,一级属性!$E$41:$P$64,COLUMNS(一级属性!$E$41:L$64),0)*($AB65+0.25*IF($AB65&lt;10,1,ROUNDDOWN($AB65,-1)))+VLOOKUP($AC$2,宝石属性!$B$43:$M$66,COLUMNS(宝石属性!$B$43:I$66),0)*10*VLOOKUP(ROUNDDOWN($AB65,-1),宝石属性!$B$25:$N$41,2,0)*VLOOKUP(ROUNDDOWN($AB65,-1),宝石属性!$B$25:$N$41,3,0)+VLOOKUP($AC$2,职业被动!$B$6:$M$29,COLUMNS(职业被动!$B$6:I$29),0)*$AB65,0)</f>
        <v>722</v>
      </c>
      <c r="AI65" s="9">
        <f>ROUND(属性投放!J$4+装备属性!J$4*IF($AB65&lt;10,1,ROUNDDOWN($AB65,-1))+SUM(属性投放!K$37:K$45)*$AB65+VLOOKUP($AC$2,一级属性!$E$41:$P$64,COLUMNS(一级属性!$E$41:M$64),0)*($AB65+0.25*IF($AB65&lt;10,1,ROUNDDOWN($AB65,-1)))+VLOOKUP($AC$2,宝石属性!$B$43:$M$66,COLUMNS(宝石属性!$B$43:J$66),0)*10*VLOOKUP(ROUNDDOWN($AB65,-1),宝石属性!$B$25:$N$41,2,0)*VLOOKUP(ROUNDDOWN($AB65,-1),宝石属性!$B$25:$N$41,3,0)+VLOOKUP($AC$2,职业被动!$B$6:$M$29,COLUMNS(职业被动!$B$6:J$29),0)*$AB65,0)</f>
        <v>489</v>
      </c>
      <c r="AJ65" s="9">
        <f>ROUND(属性投放!K$4+装备属性!K$4*IF($AB65&lt;10,1,ROUNDDOWN($AB65,-1))+SUM(属性投放!L$37:L$45)*$AB65+VLOOKUP($AC$2,一级属性!$E$41:$P$64,COLUMNS(一级属性!$E$41:N$64),0)*($AB65+0.25*IF($AB65&lt;10,1,ROUNDDOWN($AB65,-1)))+VLOOKUP($AC$2,宝石属性!$B$43:$M$66,COLUMNS(宝石属性!$B$43:K$66),0)*10*VLOOKUP(ROUNDDOWN($AB65,-1),宝石属性!$B$25:$N$41,2,0)*VLOOKUP(ROUNDDOWN($AB65,-1),宝石属性!$B$25:$N$41,3,0)+VLOOKUP($AC$2,职业被动!$B$6:$M$29,COLUMNS(职业被动!$B$6:K$29),0)*$AB65,0)</f>
        <v>231</v>
      </c>
      <c r="AK65" s="9">
        <f>ROUND(属性投放!L$4+装备属性!L$4*IF($AB65&lt;10,1,ROUNDDOWN($AB65,-1))+SUM(属性投放!M$37:M$45)*$AB65+VLOOKUP($AC$2,一级属性!$E$41:$P$64,COLUMNS(一级属性!$E$41:O$64),0)*($AB65+0.25*IF($AB65&lt;10,1,ROUNDDOWN($AB65,-1)))+VLOOKUP($AC$2,宝石属性!$B$43:$M$66,COLUMNS(宝石属性!$B$43:L$66),0)*10*VLOOKUP(ROUNDDOWN($AB65,-1),宝石属性!$B$25:$N$41,2,0)*VLOOKUP(ROUNDDOWN($AB65,-1),宝石属性!$B$25:$N$41,3,0)+VLOOKUP($AC$2,职业被动!$B$6:$M$29,COLUMNS(职业被动!$B$6:L$29),0)*$AB65,0)</f>
        <v>19</v>
      </c>
      <c r="AL65" s="9">
        <f>ROUND(属性投放!M$4+装备属性!M$4*IF($AB65&lt;10,1,ROUNDDOWN($AB65,-1))+SUM(属性投放!N$37:N$45)*$AB65+VLOOKUP($AC$2,一级属性!$E$41:$P$64,COLUMNS(一级属性!$E$41:P$64),0)*($AB65+0.25*IF($AB65&lt;10,1,ROUNDDOWN($AB65,-1)))+VLOOKUP($AC$2,宝石属性!$B$43:$M$66,COLUMNS(宝石属性!$B$43:M$66),0)*10*VLOOKUP(ROUNDDOWN($AB65,-1),宝石属性!$B$25:$N$41,2,0)*VLOOKUP(ROUNDDOWN($AB65,-1),宝石属性!$B$25:$N$41,3,0)+VLOOKUP($AC$2,职业被动!$B$6:$M$29,COLUMNS(职业被动!$B$6:M$29),0)*$AB65,0)</f>
        <v>695</v>
      </c>
      <c r="AM65" s="48">
        <f>属性价值和能力评分!$F$9+ROUND(属性价值和能力评分!$F$38*10,0)*AB65+ROUND((SUM(装备属性!$W$9:$W$14)+属性价值和能力评分!$F$38*1.25+1.4+2.8)*IF(AB65&lt;10,1,ROUNDDOWN(AB65,-1)),0)+15*VLOOKUP(ROUNDDOWN(AB65,-1),宝石属性!$B$26:$D$41,2,0)*6*VLOOKUP(ROUNDDOWN(AB65,-1),宝石属性!$B$26:$D$41,3,0)+(属性价值和能力评分!$F$49*9+属性价值和能力评分!$F$50*2+属性价值和能力评分!$F$53*8/5)*AB65</f>
        <v>12069</v>
      </c>
      <c r="AO65" s="1">
        <v>62</v>
      </c>
      <c r="AP65" s="9">
        <f>ROUND(属性投放!D$4+装备属性!D$4*IF($AO65&lt;10,1,ROUNDDOWN($AO65,-1))+SUM(属性投放!E$37:E$45)*$AO65+VLOOKUP($AP$2,一级属性!$E$41:$P$64,COLUMNS(一级属性!$E$41:G$64),0)*($AO65+0.25*IF($AO65&lt;10,1,ROUNDDOWN($AO65,-1)))+VLOOKUP($AP$2,宝石属性!$B$43:$M$66,COLUMNS(宝石属性!$B$43:D$66),0)*10*VLOOKUP(ROUNDDOWN($AO65,-1),宝石属性!$B$25:$N$41,2,0)*VLOOKUP(ROUNDDOWN($AO65,-1),宝石属性!$B$25:$N$41,3,0)+VLOOKUP($AP$2,职业被动!$B$6:$M$29,COLUMNS(职业被动!$B$6:D$29),0)*$AO65,0)</f>
        <v>4220</v>
      </c>
      <c r="AQ65" s="9">
        <f>ROUND(属性投放!E$4+装备属性!E$4*IF($AO65&lt;10,1,ROUNDDOWN($AO65,-1))+SUM(属性投放!F$37:F$45)*$AO65+VLOOKUP($AP$2,一级属性!$E$41:$P$64,COLUMNS(一级属性!$E$41:H$64),0)*($AO65+0.25*IF($AO65&lt;10,1,ROUNDDOWN($AO65,-1)))+VLOOKUP($AP$2,宝石属性!$B$43:$M$66,COLUMNS(宝石属性!$B$43:E$66),0)*10*VLOOKUP(ROUNDDOWN($AO65,-1),宝石属性!$B$25:$N$41,2,0)*VLOOKUP(ROUNDDOWN($AO65,-1),宝石属性!$B$25:$N$41,3,0)+VLOOKUP($AP$2,职业被动!$B$6:$M$29,COLUMNS(职业被动!$B$6:E$29),0)*$AO65,0)</f>
        <v>2777</v>
      </c>
      <c r="AR65" s="9">
        <f>ROUND(属性投放!F$4+装备属性!F$4*IF($AO65&lt;10,1,ROUNDDOWN($AO65,-1))+SUM(属性投放!G$37:G$45)*$AO65+VLOOKUP($AP$2,一级属性!$E$41:$P$64,COLUMNS(一级属性!$E$41:I$64),0)*($AO65+0.25*IF($AO65&lt;10,1,ROUNDDOWN($AO65,-1)))+VLOOKUP($AP$2,宝石属性!$B$43:$M$66,COLUMNS(宝石属性!$B$43:F$66),0)*10*VLOOKUP(ROUNDDOWN($AO65,-1),宝石属性!$B$25:$N$41,2,0)*VLOOKUP(ROUNDDOWN($AO65,-1),宝石属性!$B$25:$N$41,3,0)+VLOOKUP($AP$2,职业被动!$B$6:$M$29,COLUMNS(职业被动!$B$6:F$29),0)*$AO65,0)</f>
        <v>716</v>
      </c>
      <c r="AS65" s="9">
        <f>ROUND(属性投放!G$4+装备属性!G$4*IF($AO65&lt;10,1,ROUNDDOWN($AO65,-1))+SUM(属性投放!H$37:H$45)*$AO65+VLOOKUP($AP$2,一级属性!$E$41:$P$64,COLUMNS(一级属性!$E$41:J$64),0)*($AO65+0.25*IF($AO65&lt;10,1,ROUNDDOWN($AO65,-1)))+VLOOKUP($AP$2,宝石属性!$B$43:$M$66,COLUMNS(宝石属性!$B$43:G$66),0)*10*VLOOKUP(ROUNDDOWN($AO65,-1),宝石属性!$B$25:$N$41,2,0)*VLOOKUP(ROUNDDOWN($AO65,-1),宝石属性!$B$25:$N$41,3,0)+VLOOKUP($AP$2,职业被动!$B$6:$M$29,COLUMNS(职业被动!$B$6:G$29),0)*$AO65,0)</f>
        <v>662</v>
      </c>
      <c r="AT65" s="9">
        <f>ROUND(属性投放!H$4+装备属性!H$4*IF($AO65&lt;10,1,ROUNDDOWN($AO65,-1))+SUM(属性投放!I$37:I$45)*$AO65+VLOOKUP($AP$2,一级属性!$E$41:$P$64,COLUMNS(一级属性!$E$41:K$64),0)*($AO65+0.25*IF($AO65&lt;10,1,ROUNDDOWN($AO65,-1)))+VLOOKUP($AP$2,宝石属性!$B$43:$M$66,COLUMNS(宝石属性!$B$43:H$66),0)*10*VLOOKUP(ROUNDDOWN($AO65,-1),宝石属性!$B$25:$N$41,2,0)*VLOOKUP(ROUNDDOWN($AO65,-1),宝石属性!$B$25:$N$41,3,0)+VLOOKUP($AP$2,职业被动!$B$6:$M$29,COLUMNS(职业被动!$B$6:H$29),0)*$AO65,0)</f>
        <v>681</v>
      </c>
      <c r="AU65" s="9">
        <f>ROUND(属性投放!I$4+装备属性!I$4*IF($AO65&lt;10,1,ROUNDDOWN($AO65,-1))+SUM(属性投放!J$37:J$45)*$AO65+VLOOKUP($AP$2,一级属性!$E$41:$P$64,COLUMNS(一级属性!$E$41:L$64),0)*($AO65+0.25*IF($AO65&lt;10,1,ROUNDDOWN($AO65,-1)))+VLOOKUP($AP$2,宝石属性!$B$43:$M$66,COLUMNS(宝石属性!$B$43:I$66),0)*10*VLOOKUP(ROUNDDOWN($AO65,-1),宝石属性!$B$25:$N$41,2,0)*VLOOKUP(ROUNDDOWN($AO65,-1),宝石属性!$B$25:$N$41,3,0)+VLOOKUP($AP$2,职业被动!$B$6:$M$29,COLUMNS(职业被动!$B$6:I$29),0)*$AO65,0)</f>
        <v>769</v>
      </c>
      <c r="AV65" s="9">
        <f>ROUND(属性投放!J$4+装备属性!J$4*IF($AO65&lt;10,1,ROUNDDOWN($AO65,-1))+SUM(属性投放!K$37:K$45)*$AO65+VLOOKUP($AP$2,一级属性!$E$41:$P$64,COLUMNS(一级属性!$E$41:M$64),0)*($AO65+0.25*IF($AO65&lt;10,1,ROUNDDOWN($AO65,-1)))+VLOOKUP($AP$2,宝石属性!$B$43:$M$66,COLUMNS(宝石属性!$B$43:J$66),0)*10*VLOOKUP(ROUNDDOWN($AO65,-1),宝石属性!$B$25:$N$41,2,0)*VLOOKUP(ROUNDDOWN($AO65,-1),宝石属性!$B$25:$N$41,3,0)+VLOOKUP($AP$2,职业被动!$B$6:$M$29,COLUMNS(职业被动!$B$6:J$29),0)*$AO65,0)</f>
        <v>543</v>
      </c>
      <c r="AW65" s="9">
        <f>ROUND(属性投放!K$4+装备属性!K$4*IF($AO65&lt;10,1,ROUNDDOWN($AO65,-1))+SUM(属性投放!L$37:L$45)*$AO65+VLOOKUP($AP$2,一级属性!$E$41:$P$64,COLUMNS(一级属性!$E$41:N$64),0)*($AO65+0.25*IF($AO65&lt;10,1,ROUNDDOWN($AO65,-1)))+VLOOKUP($AP$2,宝石属性!$B$43:$M$66,COLUMNS(宝石属性!$B$43:K$66),0)*10*VLOOKUP(ROUNDDOWN($AO65,-1),宝石属性!$B$25:$N$41,2,0)*VLOOKUP(ROUNDDOWN($AO65,-1),宝石属性!$B$25:$N$41,3,0)+VLOOKUP($AP$2,职业被动!$B$6:$M$29,COLUMNS(职业被动!$B$6:K$29),0)*$AO65,0)</f>
        <v>231</v>
      </c>
      <c r="AX65" s="9">
        <f>ROUND(属性投放!L$4+装备属性!L$4*IF($AO65&lt;10,1,ROUNDDOWN($AO65,-1))+SUM(属性投放!M$37:M$45)*$AO65+VLOOKUP($AP$2,一级属性!$E$41:$P$64,COLUMNS(一级属性!$E$41:O$64),0)*($AO65+0.25*IF($AO65&lt;10,1,ROUNDDOWN($AO65,-1)))+VLOOKUP($AP$2,宝石属性!$B$43:$M$66,COLUMNS(宝石属性!$B$43:L$66),0)*10*VLOOKUP(ROUNDDOWN($AO65,-1),宝石属性!$B$25:$N$41,2,0)*VLOOKUP(ROUNDDOWN($AO65,-1),宝石属性!$B$25:$N$41,3,0)+VLOOKUP($AP$2,职业被动!$B$6:$M$29,COLUMNS(职业被动!$B$6:L$29),0)*$AO65,0)</f>
        <v>681</v>
      </c>
      <c r="AY65" s="9">
        <f>ROUND(属性投放!M$4+装备属性!M$4*IF($AO65&lt;10,1,ROUNDDOWN($AO65,-1))+SUM(属性投放!N$37:N$45)*$AO65+VLOOKUP($AP$2,一级属性!$E$41:$P$64,COLUMNS(一级属性!$E$41:P$64),0)*($AO65+0.25*IF($AO65&lt;10,1,ROUNDDOWN($AO65,-1)))+VLOOKUP($AP$2,宝石属性!$B$43:$M$66,COLUMNS(宝石属性!$B$43:M$66),0)*10*VLOOKUP(ROUNDDOWN($AO65,-1),宝石属性!$B$25:$N$41,2,0)*VLOOKUP(ROUNDDOWN($AO65,-1),宝石属性!$B$25:$N$41,3,0)+VLOOKUP($AP$2,职业被动!$B$6:$M$29,COLUMNS(职业被动!$B$6:M$29),0)*$AO65,0)</f>
        <v>695</v>
      </c>
      <c r="AZ65" s="48">
        <f>属性价值和能力评分!$F$9+ROUND(属性价值和能力评分!$F$38*10,0)*AO65+ROUND((SUM(装备属性!$W$9:$W$14)+属性价值和能力评分!$F$38*1.25+1.4+2.8)*IF(AO65&lt;10,1,ROUNDDOWN(AO65,-1)),0)+15*VLOOKUP(ROUNDDOWN(AO65,-1),宝石属性!$B$26:$D$41,2,0)*6*VLOOKUP(ROUNDDOWN(AO65,-1),宝石属性!$B$26:$D$41,3,0)+(属性价值和能力评分!$F$49*9+属性价值和能力评分!$F$50*2+属性价值和能力评分!$F$53*8/5)*AO65</f>
        <v>12069</v>
      </c>
      <c r="BB65" s="1">
        <v>62</v>
      </c>
      <c r="BC65" s="9">
        <f>ROUND(属性投放!D$4+装备属性!D$4*IF($BB65&lt;10,1,ROUNDDOWN($BB65,-1))+SUM(属性投放!E$37:E$45)*$BB65+VLOOKUP($BC$2,一级属性!$E$41:$P$64,COLUMNS(一级属性!$E$41:G$64),0)*($BB65+0.25*IF($BB65&lt;10,1,ROUNDDOWN($BB65,-1)))+VLOOKUP($BC$2,宝石属性!$B$43:$M$66,COLUMNS(宝石属性!$B$43:D$66),0)*10*VLOOKUP(ROUNDDOWN($BB65,-1),宝石属性!$B$25:$N$41,2,0)*VLOOKUP(ROUNDDOWN($BB65,-1),宝石属性!$B$25:$N$41,3,0)+VLOOKUP($BC$2,职业被动!$B$6:$M$29,COLUMNS(职业被动!$B$6:D$29),0)*$BB65,0)</f>
        <v>3786</v>
      </c>
      <c r="BD65" s="9">
        <f>ROUND(属性投放!E$4+装备属性!E$4*IF($BB65&lt;10,1,ROUNDDOWN($BB65,-1))+SUM(属性投放!F$37:F$45)*$BB65+VLOOKUP($BC$2,一级属性!$E$41:$P$64,COLUMNS(一级属性!$E$41:H$64),0)*($BB65+0.25*IF($BB65&lt;10,1,ROUNDDOWN($BB65,-1)))+VLOOKUP($BC$2,宝石属性!$B$43:$M$66,COLUMNS(宝石属性!$B$43:E$66),0)*10*VLOOKUP(ROUNDDOWN($BB65,-1),宝石属性!$B$25:$N$41,2,0)*VLOOKUP(ROUNDDOWN($BB65,-1),宝石属性!$B$25:$N$41,3,0)+VLOOKUP($BC$2,职业被动!$B$6:$M$29,COLUMNS(职业被动!$B$6:E$29),0)*$BB65,0)</f>
        <v>3162</v>
      </c>
      <c r="BE65" s="9">
        <f>ROUND(属性投放!F$4+装备属性!F$4*IF($BB65&lt;10,1,ROUNDDOWN($BB65,-1))+SUM(属性投放!G$37:G$45)*$BB65+VLOOKUP($BC$2,一级属性!$E$41:$P$64,COLUMNS(一级属性!$E$41:I$64),0)*($BB65+0.25*IF($BB65&lt;10,1,ROUNDDOWN($BB65,-1)))+VLOOKUP($BC$2,宝石属性!$B$43:$M$66,COLUMNS(宝石属性!$B$43:F$66),0)*10*VLOOKUP(ROUNDDOWN($BB65,-1),宝石属性!$B$25:$N$41,2,0)*VLOOKUP(ROUNDDOWN($BB65,-1),宝石属性!$B$25:$N$41,3,0)+VLOOKUP($BC$2,职业被动!$B$6:$M$29,COLUMNS(职业被动!$B$6:F$29),0)*$BB65,0)</f>
        <v>716</v>
      </c>
      <c r="BF65" s="9">
        <f>ROUND(属性投放!G$4+装备属性!G$4*IF($BB65&lt;10,1,ROUNDDOWN($BB65,-1))+SUM(属性投放!H$37:H$45)*$BB65+VLOOKUP($BC$2,一级属性!$E$41:$P$64,COLUMNS(一级属性!$E$41:J$64),0)*($BB65+0.25*IF($BB65&lt;10,1,ROUNDDOWN($BB65,-1)))+VLOOKUP($BC$2,宝石属性!$B$43:$M$66,COLUMNS(宝石属性!$B$43:G$66),0)*10*VLOOKUP(ROUNDDOWN($BB65,-1),宝石属性!$B$25:$N$41,2,0)*VLOOKUP(ROUNDDOWN($BB65,-1),宝石属性!$B$25:$N$41,3,0)+VLOOKUP($BC$2,职业被动!$B$6:$M$29,COLUMNS(职业被动!$B$6:G$29),0)*$BB65,0)</f>
        <v>662</v>
      </c>
      <c r="BG65" s="9">
        <f>ROUND(属性投放!H$4+装备属性!H$4*IF($BB65&lt;10,1,ROUNDDOWN($BB65,-1))+SUM(属性投放!I$37:I$45)*$BB65+VLOOKUP($BC$2,一级属性!$E$41:$P$64,COLUMNS(一级属性!$E$41:K$64),0)*($BB65+0.25*IF($BB65&lt;10,1,ROUNDDOWN($BB65,-1)))+VLOOKUP($BC$2,宝石属性!$B$43:$M$66,COLUMNS(宝石属性!$B$43:H$66),0)*10*VLOOKUP(ROUNDDOWN($BB65,-1),宝石属性!$B$25:$N$41,2,0)*VLOOKUP(ROUNDDOWN($BB65,-1),宝石属性!$B$25:$N$41,3,0)+VLOOKUP($BC$2,职业被动!$B$6:$M$29,COLUMNS(职业被动!$B$6:H$29),0)*$BB65,0)</f>
        <v>966</v>
      </c>
      <c r="BH65" s="9">
        <f>ROUND(属性投放!I$4+装备属性!I$4*IF($BB65&lt;10,1,ROUNDDOWN($BB65,-1))+SUM(属性投放!J$37:J$45)*$BB65+VLOOKUP($BC$2,一级属性!$E$41:$P$64,COLUMNS(一级属性!$E$41:L$64),0)*($BB65+0.25*IF($BB65&lt;10,1,ROUNDDOWN($BB65,-1)))+VLOOKUP($BC$2,宝石属性!$B$43:$M$66,COLUMNS(宝石属性!$B$43:I$66),0)*10*VLOOKUP(ROUNDDOWN($BB65,-1),宝石属性!$B$25:$N$41,2,0)*VLOOKUP(ROUNDDOWN($BB65,-1),宝石属性!$B$25:$N$41,3,0)+VLOOKUP($BC$2,职业被动!$B$6:$M$29,COLUMNS(职业被动!$B$6:I$29),0)*$BB65,0)</f>
        <v>908</v>
      </c>
      <c r="BI65" s="9">
        <f>ROUND(属性投放!J$4+装备属性!J$4*IF($BB65&lt;10,1,ROUNDDOWN($BB65,-1))+SUM(属性投放!K$37:K$45)*$BB65+VLOOKUP($BC$2,一级属性!$E$41:$P$64,COLUMNS(一级属性!$E$41:M$64),0)*($BB65+0.25*IF($BB65&lt;10,1,ROUNDDOWN($BB65,-1)))+VLOOKUP($BC$2,宝石属性!$B$43:$M$66,COLUMNS(宝石属性!$B$43:J$66),0)*10*VLOOKUP(ROUNDDOWN($BB65,-1),宝石属性!$B$25:$N$41,2,0)*VLOOKUP(ROUNDDOWN($BB65,-1),宝石属性!$B$25:$N$41,3,0)+VLOOKUP($BC$2,职业被动!$B$6:$M$29,COLUMNS(职业被动!$B$6:J$29),0)*$BB65,0)</f>
        <v>428</v>
      </c>
      <c r="BJ65" s="9">
        <f>ROUND(属性投放!K$4+装备属性!K$4*IF($BB65&lt;10,1,ROUNDDOWN($BB65,-1))+SUM(属性投放!L$37:L$45)*$BB65+VLOOKUP($BC$2,一级属性!$E$41:$P$64,COLUMNS(一级属性!$E$41:N$64),0)*($BB65+0.25*IF($BB65&lt;10,1,ROUNDDOWN($BB65,-1)))+VLOOKUP($BC$2,宝石属性!$B$43:$M$66,COLUMNS(宝石属性!$B$43:K$66),0)*10*VLOOKUP(ROUNDDOWN($BB65,-1),宝石属性!$B$25:$N$41,2,0)*VLOOKUP(ROUNDDOWN($BB65,-1),宝石属性!$B$25:$N$41,3,0)+VLOOKUP($BC$2,职业被动!$B$6:$M$29,COLUMNS(职业被动!$B$6:K$29),0)*$BB65,0)</f>
        <v>231</v>
      </c>
      <c r="BK65" s="9">
        <f>ROUND(属性投放!L$4+装备属性!L$4*IF($BB65&lt;10,1,ROUNDDOWN($BB65,-1))+SUM(属性投放!M$37:M$45)*$BB65+VLOOKUP($BC$2,一级属性!$E$41:$P$64,COLUMNS(一级属性!$E$41:O$64),0)*($BB65+0.25*IF($BB65&lt;10,1,ROUNDDOWN($BB65,-1)))+VLOOKUP($BC$2,宝石属性!$B$43:$M$66,COLUMNS(宝石属性!$B$43:L$66),0)*10*VLOOKUP(ROUNDDOWN($BB65,-1),宝石属性!$B$25:$N$41,2,0)*VLOOKUP(ROUNDDOWN($BB65,-1),宝石属性!$B$25:$N$41,3,0)+VLOOKUP($BC$2,职业被动!$B$6:$M$29,COLUMNS(职业被动!$B$6:L$29),0)*$BB65,0)</f>
        <v>19</v>
      </c>
      <c r="BL65" s="9">
        <f>ROUND(属性投放!M$4+装备属性!M$4*IF($BB65&lt;10,1,ROUNDDOWN($BB65,-1))+SUM(属性投放!N$37:N$45)*$BB65+VLOOKUP($BC$2,一级属性!$E$41:$P$64,COLUMNS(一级属性!$E$41:P$64),0)*($BB65+0.25*IF($BB65&lt;10,1,ROUNDDOWN($BB65,-1)))+VLOOKUP($BC$2,宝石属性!$B$43:$M$66,COLUMNS(宝石属性!$B$43:M$66),0)*10*VLOOKUP(ROUNDDOWN($BB65,-1),宝石属性!$B$25:$N$41,2,0)*VLOOKUP(ROUNDDOWN($BB65,-1),宝石属性!$B$25:$N$41,3,0)+VLOOKUP($BC$2,职业被动!$B$6:$M$29,COLUMNS(职业被动!$B$6:M$29),0)*$BB65,0)</f>
        <v>695</v>
      </c>
      <c r="BM65" s="48">
        <f>属性价值和能力评分!$F$9+ROUND(属性价值和能力评分!$F$38*10,0)*BB65+ROUND((SUM(装备属性!$W$9:$W$14)+属性价值和能力评分!$F$38*1.25+1.4+2.8)*IF(BB65&lt;10,1,ROUNDDOWN(BB65,-1)),0)+15*VLOOKUP(ROUNDDOWN(BB65,-1),宝石属性!$B$26:$D$41,2,0)*6*VLOOKUP(ROUNDDOWN(BB65,-1),宝石属性!$B$26:$D$41,3,0)+(属性价值和能力评分!$F$49*9+属性价值和能力评分!$F$50*2+属性价值和能力评分!$F$53*8/5)*BB65</f>
        <v>12069</v>
      </c>
      <c r="BO65" s="1">
        <v>62</v>
      </c>
      <c r="BP65" s="9">
        <f>ROUND(属性投放!D$4+装备属性!D$4*IF($BO65&lt;10,1,ROUNDDOWN($BO65,-1))+SUM(属性投放!E$37:E$45)*$BO65+VLOOKUP($BP$2,一级属性!$E$41:$P$64,COLUMNS(一级属性!$E$41:G$64),0)*($BO65+0.25*IF($BO65&lt;10,1,ROUNDDOWN($BO65,-1)))+VLOOKUP($BP$2,宝石属性!$B$43:$M$66,COLUMNS(宝石属性!$B$43:D$66),0)*10*VLOOKUP(ROUNDDOWN($BO65,-1),宝石属性!$B$25:$N$41,2,0)*VLOOKUP(ROUNDDOWN($BO65,-1),宝石属性!$B$25:$N$41,3,0)+VLOOKUP($BP$2,职业被动!$B$6:$M$29,COLUMNS(职业被动!$B$6:D$29),0)*$BO65,0)</f>
        <v>4654</v>
      </c>
      <c r="BQ65" s="9">
        <f>ROUND(属性投放!E$4+装备属性!E$4*IF($BO65&lt;10,1,ROUNDDOWN($BO65,-1))+SUM(属性投放!F$37:F$45)*$BO65+VLOOKUP($BP$2,一级属性!$E$41:$P$64,COLUMNS(一级属性!$E$41:H$64),0)*($BO65+0.25*IF($BO65&lt;10,1,ROUNDDOWN($BO65,-1)))+VLOOKUP($BP$2,宝石属性!$B$43:$M$66,COLUMNS(宝石属性!$B$43:E$66),0)*10*VLOOKUP(ROUNDDOWN($BO65,-1),宝石属性!$B$25:$N$41,2,0)*VLOOKUP(ROUNDDOWN($BO65,-1),宝石属性!$B$25:$N$41,3,0)+VLOOKUP($BP$2,职业被动!$B$6:$M$29,COLUMNS(职业被动!$B$6:E$29),0)*$BO65,0)</f>
        <v>2777</v>
      </c>
      <c r="BR65" s="9">
        <f>ROUND(属性投放!F$4+装备属性!F$4*IF($BO65&lt;10,1,ROUNDDOWN($BO65,-1))+SUM(属性投放!G$37:G$45)*$BO65+VLOOKUP($BP$2,一级属性!$E$41:$P$64,COLUMNS(一级属性!$E$41:I$64),0)*($BO65+0.25*IF($BO65&lt;10,1,ROUNDDOWN($BO65,-1)))+VLOOKUP($BP$2,宝石属性!$B$43:$M$66,COLUMNS(宝石属性!$B$43:F$66),0)*10*VLOOKUP(ROUNDDOWN($BO65,-1),宝石属性!$B$25:$N$41,2,0)*VLOOKUP(ROUNDDOWN($BO65,-1),宝石属性!$B$25:$N$41,3,0)+VLOOKUP($BP$2,职业被动!$B$6:$M$29,COLUMNS(职业被动!$B$6:F$29),0)*$BO65,0)</f>
        <v>716</v>
      </c>
      <c r="BS65" s="9">
        <f>ROUND(属性投放!G$4+装备属性!G$4*IF($BO65&lt;10,1,ROUNDDOWN($BO65,-1))+SUM(属性投放!H$37:H$45)*$BO65+VLOOKUP($BP$2,一级属性!$E$41:$P$64,COLUMNS(一级属性!$E$41:J$64),0)*($BO65+0.25*IF($BO65&lt;10,1,ROUNDDOWN($BO65,-1)))+VLOOKUP($BP$2,宝石属性!$B$43:$M$66,COLUMNS(宝石属性!$B$43:G$66),0)*10*VLOOKUP(ROUNDDOWN($BO65,-1),宝石属性!$B$25:$N$41,2,0)*VLOOKUP(ROUNDDOWN($BO65,-1),宝石属性!$B$25:$N$41,3,0)+VLOOKUP($BP$2,职业被动!$B$6:$M$29,COLUMNS(职业被动!$B$6:G$29),0)*$BO65,0)</f>
        <v>662</v>
      </c>
      <c r="BT65" s="9">
        <f>ROUND(属性投放!H$4+装备属性!H$4*IF($BO65&lt;10,1,ROUNDDOWN($BO65,-1))+SUM(属性投放!I$37:I$45)*$BO65+VLOOKUP($BP$2,一级属性!$E$41:$P$64,COLUMNS(一级属性!$E$41:K$64),0)*($BO65+0.25*IF($BO65&lt;10,1,ROUNDDOWN($BO65,-1)))+VLOOKUP($BP$2,宝石属性!$B$43:$M$66,COLUMNS(宝石属性!$B$43:H$66),0)*10*VLOOKUP(ROUNDDOWN($BO65,-1),宝石属性!$B$25:$N$41,2,0)*VLOOKUP(ROUNDDOWN($BO65,-1),宝石属性!$B$25:$N$41,3,0)+VLOOKUP($BP$2,职业被动!$B$6:$M$29,COLUMNS(职业被动!$B$6:H$29),0)*$BO65,0)</f>
        <v>743</v>
      </c>
      <c r="BU65" s="9">
        <f>ROUND(属性投放!I$4+装备属性!I$4*IF($BO65&lt;10,1,ROUNDDOWN($BO65,-1))+SUM(属性投放!J$37:J$45)*$BO65+VLOOKUP($BP$2,一级属性!$E$41:$P$64,COLUMNS(一级属性!$E$41:L$64),0)*($BO65+0.25*IF($BO65&lt;10,1,ROUNDDOWN($BO65,-1)))+VLOOKUP($BP$2,宝石属性!$B$43:$M$66,COLUMNS(宝石属性!$B$43:I$66),0)*10*VLOOKUP(ROUNDDOWN($BO65,-1),宝石属性!$B$25:$N$41,2,0)*VLOOKUP(ROUNDDOWN($BO65,-1),宝石属性!$B$25:$N$41,3,0)+VLOOKUP($BP$2,职业被动!$B$6:$M$29,COLUMNS(职业被动!$B$6:I$29),0)*$BO65,0)</f>
        <v>769</v>
      </c>
      <c r="BV65" s="9">
        <f>ROUND(属性投放!J$4+装备属性!J$4*IF($BO65&lt;10,1,ROUNDDOWN($BO65,-1))+SUM(属性投放!K$37:K$45)*$BO65+VLOOKUP($BP$2,一级属性!$E$41:$P$64,COLUMNS(一级属性!$E$41:M$64),0)*($BO65+0.25*IF($BO65&lt;10,1,ROUNDDOWN($BO65,-1)))+VLOOKUP($BP$2,宝石属性!$B$43:$M$66,COLUMNS(宝石属性!$B$43:J$66),0)*10*VLOOKUP(ROUNDDOWN($BO65,-1),宝石属性!$B$25:$N$41,2,0)*VLOOKUP(ROUNDDOWN($BO65,-1),宝石属性!$B$25:$N$41,3,0)+VLOOKUP($BP$2,职业被动!$B$6:$M$29,COLUMNS(职业被动!$B$6:J$29),0)*$BO65,0)</f>
        <v>543</v>
      </c>
      <c r="BW65" s="9">
        <f>ROUND(属性投放!K$4+装备属性!K$4*IF($BO65&lt;10,1,ROUNDDOWN($BO65,-1))+SUM(属性投放!L$37:L$45)*$BO65+VLOOKUP($BP$2,一级属性!$E$41:$P$64,COLUMNS(一级属性!$E$41:N$64),0)*($BO65+0.25*IF($BO65&lt;10,1,ROUNDDOWN($BO65,-1)))+VLOOKUP($BP$2,宝石属性!$B$43:$M$66,COLUMNS(宝石属性!$B$43:K$66),0)*10*VLOOKUP(ROUNDDOWN($BO65,-1),宝石属性!$B$25:$N$41,2,0)*VLOOKUP(ROUNDDOWN($BO65,-1),宝石属性!$B$25:$N$41,3,0)+VLOOKUP($BP$2,职业被动!$B$6:$M$29,COLUMNS(职业被动!$B$6:K$29),0)*$BO65,0)</f>
        <v>343</v>
      </c>
      <c r="BX65" s="9">
        <f>ROUND(属性投放!L$4+装备属性!L$4*IF($BO65&lt;10,1,ROUNDDOWN($BO65,-1))+SUM(属性投放!M$37:M$45)*$BO65+VLOOKUP($BP$2,一级属性!$E$41:$P$64,COLUMNS(一级属性!$E$41:O$64),0)*($BO65+0.25*IF($BO65&lt;10,1,ROUNDDOWN($BO65,-1)))+VLOOKUP($BP$2,宝石属性!$B$43:$M$66,COLUMNS(宝石属性!$B$43:L$66),0)*10*VLOOKUP(ROUNDDOWN($BO65,-1),宝石属性!$B$25:$N$41,2,0)*VLOOKUP(ROUNDDOWN($BO65,-1),宝石属性!$B$25:$N$41,3,0)+VLOOKUP($BP$2,职业被动!$B$6:$M$29,COLUMNS(职业被动!$B$6:L$29),0)*$BO65,0)</f>
        <v>19</v>
      </c>
      <c r="BY65" s="9">
        <f>ROUND(属性投放!M$4+装备属性!M$4*IF($BO65&lt;10,1,ROUNDDOWN($BO65,-1))+SUM(属性投放!N$37:N$45)*$BO65+VLOOKUP($BP$2,一级属性!$E$41:$P$64,COLUMNS(一级属性!$E$41:P$64),0)*($BO65+0.25*IF($BO65&lt;10,1,ROUNDDOWN($BO65,-1)))+VLOOKUP($BP$2,宝石属性!$B$43:$M$66,COLUMNS(宝石属性!$B$43:M$66),0)*10*VLOOKUP(ROUNDDOWN($BO65,-1),宝石属性!$B$25:$N$41,2,0)*VLOOKUP(ROUNDDOWN($BO65,-1),宝石属性!$B$25:$N$41,3,0)+VLOOKUP($BP$2,职业被动!$B$6:$M$29,COLUMNS(职业被动!$B$6:M$29),0)*$BO65,0)</f>
        <v>695</v>
      </c>
      <c r="BZ65" s="48">
        <f>属性价值和能力评分!$F$9+ROUND(属性价值和能力评分!$F$38*10,0)*BO65+ROUND((SUM(装备属性!$W$9:$W$14)+属性价值和能力评分!$F$38*1.25+1.4+2.8)*IF(BO65&lt;10,1,ROUNDDOWN(BO65,-1)),0)+15*VLOOKUP(ROUNDDOWN(BO65,-1),宝石属性!$B$26:$D$41,2,0)*6*VLOOKUP(ROUNDDOWN(BO65,-1),宝石属性!$B$26:$D$41,3,0)+(属性价值和能力评分!$F$49*9+属性价值和能力评分!$F$50*2+属性价值和能力评分!$F$53*8/5)*BO65</f>
        <v>12069</v>
      </c>
      <c r="CB65" s="1">
        <v>62</v>
      </c>
      <c r="CC65" s="9">
        <f>ROUND(属性投放!D$4+装备属性!D$4*IF($CB65&lt;10,1,ROUNDDOWN($CB65,-1))+SUM(属性投放!E$37:E$45)*$CB65+VLOOKUP($CC$2,一级属性!$E$41:$P$64,COLUMNS(一级属性!$E$41:G$64),0)*($CB65+0.25*IF($CB65&lt;10,1,ROUNDDOWN($CB65,-1)))+VLOOKUP($CC$2,宝石属性!$B$43:$M$66,COLUMNS(宝石属性!$B$43:D$66),0)*10*VLOOKUP(ROUNDDOWN($CB65,-1),宝石属性!$B$25:$N$41,2,0)*VLOOKUP(ROUNDDOWN($CB65,-1),宝石属性!$B$25:$N$41,3,0)+VLOOKUP($CC$2,职业被动!$B$6:$M$29,COLUMNS(职业被动!$B$6:D$29),0)*$CB65,0)</f>
        <v>3170</v>
      </c>
      <c r="CD65" s="9">
        <f>ROUND(属性投放!E$4+装备属性!E$4*IF($CB65&lt;10,1,ROUNDDOWN($CB65,-1))+SUM(属性投放!F$37:F$45)*$CB65+VLOOKUP($CC$2,一级属性!$E$41:$P$64,COLUMNS(一级属性!$E$41:H$64),0)*($CB65+0.25*IF($CB65&lt;10,1,ROUNDDOWN($CB65,-1)))+VLOOKUP($CC$2,宝石属性!$B$43:$M$66,COLUMNS(宝石属性!$B$43:E$66),0)*10*VLOOKUP(ROUNDDOWN($CB65,-1),宝石属性!$B$25:$N$41,2,0)*VLOOKUP(ROUNDDOWN($CB65,-1),宝石属性!$B$25:$N$41,3,0)+VLOOKUP($CC$2,职业被动!$B$6:$M$29,COLUMNS(职业被动!$B$6:E$29),0)*$CB65,0)</f>
        <v>1622</v>
      </c>
      <c r="CE65" s="9">
        <f>ROUND(属性投放!F$4+装备属性!F$4*IF($CB65&lt;10,1,ROUNDDOWN($CB65,-1))+SUM(属性投放!G$37:G$45)*$CB65+VLOOKUP($CC$2,一级属性!$E$41:$P$64,COLUMNS(一级属性!$E$41:I$64),0)*($CB65+0.25*IF($CB65&lt;10,1,ROUNDDOWN($CB65,-1)))+VLOOKUP($CC$2,宝石属性!$B$43:$M$66,COLUMNS(宝石属性!$B$43:F$66),0)*10*VLOOKUP(ROUNDDOWN($CB65,-1),宝石属性!$B$25:$N$41,2,0)*VLOOKUP(ROUNDDOWN($CB65,-1),宝石属性!$B$25:$N$41,3,0)+VLOOKUP($CC$2,职业被动!$B$6:$M$29,COLUMNS(职业被动!$B$6:F$29),0)*$CB65,0)</f>
        <v>1480</v>
      </c>
      <c r="CF65" s="9">
        <f>ROUND(属性投放!G$4+装备属性!G$4*IF($CB65&lt;10,1,ROUNDDOWN($CB65,-1))+SUM(属性投放!H$37:H$45)*$CB65+VLOOKUP($CC$2,一级属性!$E$41:$P$64,COLUMNS(一级属性!$E$41:J$64),0)*($CB65+0.25*IF($CB65&lt;10,1,ROUNDDOWN($CB65,-1)))+VLOOKUP($CC$2,宝石属性!$B$43:$M$66,COLUMNS(宝石属性!$B$43:G$66),0)*10*VLOOKUP(ROUNDDOWN($CB65,-1),宝石属性!$B$25:$N$41,2,0)*VLOOKUP(ROUNDDOWN($CB65,-1),宝石属性!$B$25:$N$41,3,0)+VLOOKUP($CC$2,职业被动!$B$6:$M$29,COLUMNS(职业被动!$B$6:G$29),0)*$CB65,0)</f>
        <v>724</v>
      </c>
      <c r="CG65" s="9">
        <f>ROUND(属性投放!H$4+装备属性!H$4*IF($CB65&lt;10,1,ROUNDDOWN($CB65,-1))+SUM(属性投放!I$37:I$45)*$CB65+VLOOKUP($CC$2,一级属性!$E$41:$P$64,COLUMNS(一级属性!$E$41:K$64),0)*($CB65+0.25*IF($CB65&lt;10,1,ROUNDDOWN($CB65,-1)))+VLOOKUP($CC$2,宝石属性!$B$43:$M$66,COLUMNS(宝石属性!$B$43:H$66),0)*10*VLOOKUP(ROUNDDOWN($CB65,-1),宝石属性!$B$25:$N$41,2,0)*VLOOKUP(ROUNDDOWN($CB65,-1),宝石属性!$B$25:$N$41,3,0)+VLOOKUP($CC$2,职业被动!$B$6:$M$29,COLUMNS(职业被动!$B$6:H$29),0)*$CB65,0)</f>
        <v>450</v>
      </c>
      <c r="CH65" s="9">
        <f>ROUND(属性投放!I$4+装备属性!I$4*IF($CB65&lt;10,1,ROUNDDOWN($CB65,-1))+SUM(属性投放!J$37:J$45)*$CB65+VLOOKUP($CC$2,一级属性!$E$41:$P$64,COLUMNS(一级属性!$E$41:L$64),0)*($CB65+0.25*IF($CB65&lt;10,1,ROUNDDOWN($CB65,-1)))+VLOOKUP($CC$2,宝石属性!$B$43:$M$66,COLUMNS(宝石属性!$B$43:I$66),0)*10*VLOOKUP(ROUNDDOWN($CB65,-1),宝石属性!$B$25:$N$41,2,0)*VLOOKUP(ROUNDDOWN($CB65,-1),宝石属性!$B$25:$N$41,3,0)+VLOOKUP($CC$2,职业被动!$B$6:$M$29,COLUMNS(职业被动!$B$6:I$29),0)*$CB65,0)</f>
        <v>738</v>
      </c>
      <c r="CI65" s="9">
        <f>ROUND(属性投放!J$4+装备属性!J$4*IF($CB65&lt;10,1,ROUNDDOWN($CB65,-1))+SUM(属性投放!K$37:K$45)*$CB65+VLOOKUP($CC$2,一级属性!$E$41:$P$64,COLUMNS(一级属性!$E$41:M$64),0)*($CB65+0.25*IF($CB65&lt;10,1,ROUNDDOWN($CB65,-1)))+VLOOKUP($CC$2,宝石属性!$B$43:$M$66,COLUMNS(宝石属性!$B$43:J$66),0)*10*VLOOKUP(ROUNDDOWN($CB65,-1),宝石属性!$B$25:$N$41,2,0)*VLOOKUP(ROUNDDOWN($CB65,-1),宝石属性!$B$25:$N$41,3,0)+VLOOKUP($CC$2,职业被动!$B$6:$M$29,COLUMNS(职业被动!$B$6:J$29),0)*$CB65,0)</f>
        <v>489</v>
      </c>
      <c r="CJ65" s="9">
        <f>ROUND(属性投放!K$4+装备属性!K$4*IF($CB65&lt;10,1,ROUNDDOWN($CB65,-1))+SUM(属性投放!L$37:L$45)*$CB65+VLOOKUP($CC$2,一级属性!$E$41:$P$64,COLUMNS(一级属性!$E$41:N$64),0)*($CB65+0.25*IF($CB65&lt;10,1,ROUNDDOWN($CB65,-1)))+VLOOKUP($CC$2,宝石属性!$B$43:$M$66,COLUMNS(宝石属性!$B$43:K$66),0)*10*VLOOKUP(ROUNDDOWN($CB65,-1),宝石属性!$B$25:$N$41,2,0)*VLOOKUP(ROUNDDOWN($CB65,-1),宝石属性!$B$25:$N$41,3,0)+VLOOKUP($CC$2,职业被动!$B$6:$M$29,COLUMNS(职业被动!$B$6:K$29),0)*$CB65,0)</f>
        <v>231</v>
      </c>
      <c r="CK65" s="9">
        <f>ROUND(属性投放!L$4+装备属性!L$4*IF($CB65&lt;10,1,ROUNDDOWN($CB65,-1))+SUM(属性投放!M$37:M$45)*$CB65+VLOOKUP($CC$2,一级属性!$E$41:$P$64,COLUMNS(一级属性!$E$41:O$64),0)*($CB65+0.25*IF($CB65&lt;10,1,ROUNDDOWN($CB65,-1)))+VLOOKUP($CC$2,宝石属性!$B$43:$M$66,COLUMNS(宝石属性!$B$43:L$66),0)*10*VLOOKUP(ROUNDDOWN($CB65,-1),宝石属性!$B$25:$N$41,2,0)*VLOOKUP(ROUNDDOWN($CB65,-1),宝石属性!$B$25:$N$41,3,0)+VLOOKUP($CC$2,职业被动!$B$6:$M$29,COLUMNS(职业被动!$B$6:L$29),0)*$CB65,0)</f>
        <v>19</v>
      </c>
      <c r="CL65" s="9">
        <f>ROUND(属性投放!M$4+装备属性!M$4*IF($CB65&lt;10,1,ROUNDDOWN($CB65,-1))+SUM(属性投放!N$37:N$45)*$CB65+VLOOKUP($CC$2,一级属性!$E$41:$P$64,COLUMNS(一级属性!$E$41:P$64),0)*($CB65+0.25*IF($CB65&lt;10,1,ROUNDDOWN($CB65,-1)))+VLOOKUP($CC$2,宝石属性!$B$43:$M$66,COLUMNS(宝石属性!$B$43:M$66),0)*10*VLOOKUP(ROUNDDOWN($CB65,-1),宝石属性!$B$25:$N$41,2,0)*VLOOKUP(ROUNDDOWN($CB65,-1),宝石属性!$B$25:$N$41,3,0)+VLOOKUP($CC$2,职业被动!$B$6:$M$29,COLUMNS(职业被动!$B$6:M$29),0)*$CB65,0)</f>
        <v>639</v>
      </c>
      <c r="CM65" s="48">
        <f>属性价值和能力评分!$F$9+ROUND(属性价值和能力评分!$F$38*10,0)*CB65+ROUND((SUM(装备属性!$W$9:$W$14)+属性价值和能力评分!$F$38*1.25+1.4+2.8)*IF(CB65&lt;10,1,ROUNDDOWN(CB65,-1)),0)+15*VLOOKUP(ROUNDDOWN(CB65,-1),宝石属性!$B$26:$D$41,2,0)*6*VLOOKUP(ROUNDDOWN(CB65,-1),宝石属性!$B$26:$D$41,3,0)+(属性价值和能力评分!$F$49*9+属性价值和能力评分!$F$50*2+属性价值和能力评分!$F$53*8/5)*CB65</f>
        <v>12069</v>
      </c>
      <c r="CO65" s="1">
        <v>62</v>
      </c>
      <c r="CP65" s="9">
        <f>ROUND(属性投放!D$4+装备属性!D$4*IF($CO65&lt;10,1,ROUNDDOWN($CO65,-1))+SUM(属性投放!E$37:E$45)*$CO65+VLOOKUP($CP$2,一级属性!$E$41:$P$64,COLUMNS(一级属性!$E$41:G$64),0)*($CO65+0.25*IF($CO65&lt;10,1,ROUNDDOWN($CO65,-1)))+VLOOKUP($CP$2,宝石属性!$B$43:$M$66,COLUMNS(宝石属性!$B$43:D$66),0)*10*VLOOKUP(ROUNDDOWN($CO65,-1),宝石属性!$B$25:$N$41,2,0)*VLOOKUP(ROUNDDOWN($CO65,-1),宝石属性!$B$25:$N$41,3,0)+VLOOKUP($CP$2,职业被动!$B$6:$M$29,COLUMNS(职业被动!$B$6:D$29),0)*$CO65,0)</f>
        <v>3170</v>
      </c>
      <c r="CQ65" s="9">
        <f>ROUND(属性投放!E$4+装备属性!E$4*IF($CO65&lt;10,1,ROUNDDOWN($CO65,-1))+SUM(属性投放!F$37:F$45)*$CO65+VLOOKUP($CP$2,一级属性!$E$41:$P$64,COLUMNS(一级属性!$E$41:H$64),0)*($CO65+0.25*IF($CO65&lt;10,1,ROUNDDOWN($CO65,-1)))+VLOOKUP($CP$2,宝石属性!$B$43:$M$66,COLUMNS(宝石属性!$B$43:E$66),0)*10*VLOOKUP(ROUNDDOWN($CO65,-1),宝石属性!$B$25:$N$41,2,0)*VLOOKUP(ROUNDDOWN($CO65,-1),宝石属性!$B$25:$N$41,3,0)+VLOOKUP($CP$2,职业被动!$B$6:$M$29,COLUMNS(职业被动!$B$6:E$29),0)*$CO65,0)</f>
        <v>3547</v>
      </c>
      <c r="CR65" s="9">
        <f>ROUND(属性投放!F$4+装备属性!F$4*IF($CO65&lt;10,1,ROUNDDOWN($CO65,-1))+SUM(属性投放!G$37:G$45)*$CO65+VLOOKUP($CP$2,一级属性!$E$41:$P$64,COLUMNS(一级属性!$E$41:I$64),0)*($CO65+0.25*IF($CO65&lt;10,1,ROUNDDOWN($CO65,-1)))+VLOOKUP($CP$2,宝石属性!$B$43:$M$66,COLUMNS(宝石属性!$B$43:F$66),0)*10*VLOOKUP(ROUNDDOWN($CO65,-1),宝石属性!$B$25:$N$41,2,0)*VLOOKUP(ROUNDDOWN($CO65,-1),宝石属性!$B$25:$N$41,3,0)+VLOOKUP($CP$2,职业被动!$B$6:$M$29,COLUMNS(职业被动!$B$6:F$29),0)*$CO65,0)</f>
        <v>716</v>
      </c>
      <c r="CS65" s="9">
        <f>ROUND(属性投放!G$4+装备属性!G$4*IF($CO65&lt;10,1,ROUNDDOWN($CO65,-1))+SUM(属性投放!H$37:H$45)*$CO65+VLOOKUP($CP$2,一级属性!$E$41:$P$64,COLUMNS(一级属性!$E$41:J$64),0)*($CO65+0.25*IF($CO65&lt;10,1,ROUNDDOWN($CO65,-1)))+VLOOKUP($CP$2,宝石属性!$B$43:$M$66,COLUMNS(宝石属性!$B$43:G$66),0)*10*VLOOKUP(ROUNDDOWN($CO65,-1),宝石属性!$B$25:$N$41,2,0)*VLOOKUP(ROUNDDOWN($CO65,-1),宝石属性!$B$25:$N$41,3,0)+VLOOKUP($CP$2,职业被动!$B$6:$M$29,COLUMNS(职业被动!$B$6:G$29),0)*$CO65,0)</f>
        <v>662</v>
      </c>
      <c r="CT65" s="9">
        <f>ROUND(属性投放!H$4+装备属性!H$4*IF($CO65&lt;10,1,ROUNDDOWN($CO65,-1))+SUM(属性投放!I$37:I$45)*$CO65+VLOOKUP($CP$2,一级属性!$E$41:$P$64,COLUMNS(一级属性!$E$41:K$64),0)*($CO65+0.25*IF($CO65&lt;10,1,ROUNDDOWN($CO65,-1)))+VLOOKUP($CP$2,宝石属性!$B$43:$M$66,COLUMNS(宝石属性!$B$43:H$66),0)*10*VLOOKUP(ROUNDDOWN($CO65,-1),宝石属性!$B$25:$N$41,2,0)*VLOOKUP(ROUNDDOWN($CO65,-1),宝石属性!$B$25:$N$41,3,0)+VLOOKUP($CP$2,职业被动!$B$6:$M$29,COLUMNS(职业被动!$B$6:H$29),0)*$CO65,0)</f>
        <v>1127</v>
      </c>
      <c r="CU65" s="9">
        <f>ROUND(属性投放!I$4+装备属性!I$4*IF($CO65&lt;10,1,ROUNDDOWN($CO65,-1))+SUM(属性投放!J$37:J$45)*$CO65+VLOOKUP($CP$2,一级属性!$E$41:$P$64,COLUMNS(一级属性!$E$41:L$64),0)*($CO65+0.25*IF($CO65&lt;10,1,ROUNDDOWN($CO65,-1)))+VLOOKUP($CP$2,宝石属性!$B$43:$M$66,COLUMNS(宝石属性!$B$43:I$66),0)*10*VLOOKUP(ROUNDDOWN($CO65,-1),宝石属性!$B$25:$N$41,2,0)*VLOOKUP(ROUNDDOWN($CO65,-1),宝石属性!$B$25:$N$41,3,0)+VLOOKUP($CP$2,职业被动!$B$6:$M$29,COLUMNS(职业被动!$B$6:I$29),0)*$CO65,0)</f>
        <v>954</v>
      </c>
      <c r="CV65" s="9">
        <f>ROUND(属性投放!J$4+装备属性!J$4*IF($CO65&lt;10,1,ROUNDDOWN($CO65,-1))+SUM(属性投放!K$37:K$45)*$CO65+VLOOKUP($CP$2,一级属性!$E$41:$P$64,COLUMNS(一级属性!$E$41:M$64),0)*($CO65+0.25*IF($CO65&lt;10,1,ROUNDDOWN($CO65,-1)))+VLOOKUP($CP$2,宝石属性!$B$43:$M$66,COLUMNS(宝石属性!$B$43:J$66),0)*10*VLOOKUP(ROUNDDOWN($CO65,-1),宝石属性!$B$25:$N$41,2,0)*VLOOKUP(ROUNDDOWN($CO65,-1),宝石属性!$B$25:$N$41,3,0)+VLOOKUP($CP$2,职业被动!$B$6:$M$29,COLUMNS(职业被动!$B$6:J$29),0)*$CO65,0)</f>
        <v>412</v>
      </c>
      <c r="CW65" s="9">
        <f>ROUND(属性投放!K$4+装备属性!K$4*IF($CO65&lt;10,1,ROUNDDOWN($CO65,-1))+SUM(属性投放!L$37:L$45)*$CO65+VLOOKUP($CP$2,一级属性!$E$41:$P$64,COLUMNS(一级属性!$E$41:N$64),0)*($CO65+0.25*IF($CO65&lt;10,1,ROUNDDOWN($CO65,-1)))+VLOOKUP($CP$2,宝石属性!$B$43:$M$66,COLUMNS(宝石属性!$B$43:K$66),0)*10*VLOOKUP(ROUNDDOWN($CO65,-1),宝石属性!$B$25:$N$41,2,0)*VLOOKUP(ROUNDDOWN($CO65,-1),宝石属性!$B$25:$N$41,3,0)+VLOOKUP($CP$2,职业被动!$B$6:$M$29,COLUMNS(职业被动!$B$6:K$29),0)*$CO65,0)</f>
        <v>231</v>
      </c>
      <c r="CX65" s="9">
        <f>ROUND(属性投放!L$4+装备属性!L$4*IF($CO65&lt;10,1,ROUNDDOWN($CO65,-1))+SUM(属性投放!M$37:M$45)*$CO65+VLOOKUP($CP$2,一级属性!$E$41:$P$64,COLUMNS(一级属性!$E$41:O$64),0)*($CO65+0.25*IF($CO65&lt;10,1,ROUNDDOWN($CO65,-1)))+VLOOKUP($CP$2,宝石属性!$B$43:$M$66,COLUMNS(宝石属性!$B$43:L$66),0)*10*VLOOKUP(ROUNDDOWN($CO65,-1),宝石属性!$B$25:$N$41,2,0)*VLOOKUP(ROUNDDOWN($CO65,-1),宝石属性!$B$25:$N$41,3,0)+VLOOKUP($CP$2,职业被动!$B$6:$M$29,COLUMNS(职业被动!$B$6:L$29),0)*$CO65,0)</f>
        <v>19</v>
      </c>
      <c r="CY65" s="9">
        <f>ROUND(属性投放!M$4+装备属性!M$4*IF($CO65&lt;10,1,ROUNDDOWN($CO65,-1))+SUM(属性投放!N$37:N$45)*$CO65+VLOOKUP($CP$2,一级属性!$E$41:$P$64,COLUMNS(一级属性!$E$41:P$64),0)*($CO65+0.25*IF($CO65&lt;10,1,ROUNDDOWN($CO65,-1)))+VLOOKUP($CP$2,宝石属性!$B$43:$M$66,COLUMNS(宝石属性!$B$43:M$66),0)*10*VLOOKUP(ROUNDDOWN($CO65,-1),宝石属性!$B$25:$N$41,2,0)*VLOOKUP(ROUNDDOWN($CO65,-1),宝石属性!$B$25:$N$41,3,0)+VLOOKUP($CP$2,职业被动!$B$6:$M$29,COLUMNS(职业被动!$B$6:M$29),0)*$CO65,0)</f>
        <v>639</v>
      </c>
      <c r="CZ65" s="48">
        <f>属性价值和能力评分!$F$9+ROUND(属性价值和能力评分!$F$38*10,0)*CO65+ROUND((SUM(装备属性!$W$9:$W$14)+属性价值和能力评分!$F$38*1.25+1.4+2.8)*IF(CO65&lt;10,1,ROUNDDOWN(CO65,-1)),0)+15*VLOOKUP(ROUNDDOWN(CO65,-1),宝石属性!$B$26:$D$41,2,0)*6*VLOOKUP(ROUNDDOWN(CO65,-1),宝石属性!$B$26:$D$41,3,0)+(属性价值和能力评分!$F$49*9+属性价值和能力评分!$F$50*2+属性价值和能力评分!$F$53*8/5)*CO65</f>
        <v>12069</v>
      </c>
      <c r="DB65" s="1">
        <v>62</v>
      </c>
      <c r="DC65" s="9">
        <f>ROUND(属性投放!D$4+装备属性!D$4*IF($DB65&lt;10,1,ROUNDDOWN($DB65,-1))+SUM(属性投放!E$37:E$45)*$DB65+VLOOKUP($DC$2,一级属性!$E$41:$P$64,COLUMNS(一级属性!$E$41:G$64),0)*($DB65+0.25*IF($DB65&lt;10,1,ROUNDDOWN($DB65,-1)))+VLOOKUP($DC$2,宝石属性!$B$43:$M$66,COLUMNS(宝石属性!$B$43:D$66),0)*10*VLOOKUP(ROUNDDOWN($DB65,-1),宝石属性!$B$25:$N$41,2,0)*VLOOKUP(ROUNDDOWN($DB65,-1),宝石属性!$B$25:$N$41,3,0)+VLOOKUP($DC$2,职业被动!$B$6:$M$29,COLUMNS(职业被动!$B$6:D$29),0)*$DB65,0)</f>
        <v>3604</v>
      </c>
      <c r="DD65" s="9">
        <f>ROUND(属性投放!E$4+装备属性!E$4*IF($DB65&lt;10,1,ROUNDDOWN($DB65,-1))+SUM(属性投放!F$37:F$45)*$DB65+VLOOKUP($DC$2,一级属性!$E$41:$P$64,COLUMNS(一级属性!$E$41:H$64),0)*($DB65+0.25*IF($DB65&lt;10,1,ROUNDDOWN($DB65,-1)))+VLOOKUP($DC$2,宝石属性!$B$43:$M$66,COLUMNS(宝石属性!$B$43:E$66),0)*10*VLOOKUP(ROUNDDOWN($DB65,-1),宝石属性!$B$25:$N$41,2,0)*VLOOKUP(ROUNDDOWN($DB65,-1),宝石属性!$B$25:$N$41,3,0)+VLOOKUP($DC$2,职业被动!$B$6:$M$29,COLUMNS(职业被动!$B$6:E$29),0)*$DB65,0)</f>
        <v>1622</v>
      </c>
      <c r="DE65" s="9">
        <f>ROUND(属性投放!F$4+装备属性!F$4*IF($DB65&lt;10,1,ROUNDDOWN($DB65,-1))+SUM(属性投放!G$37:G$45)*$DB65+VLOOKUP($DC$2,一级属性!$E$41:$P$64,COLUMNS(一级属性!$E$41:I$64),0)*($DB65+0.25*IF($DB65&lt;10,1,ROUNDDOWN($DB65,-1)))+VLOOKUP($DC$2,宝石属性!$B$43:$M$66,COLUMNS(宝石属性!$B$43:F$66),0)*10*VLOOKUP(ROUNDDOWN($DB65,-1),宝石属性!$B$25:$N$41,2,0)*VLOOKUP(ROUNDDOWN($DB65,-1),宝石属性!$B$25:$N$41,3,0)+VLOOKUP($DC$2,职业被动!$B$6:$M$29,COLUMNS(职业被动!$B$6:F$29),0)*$DB65,0)</f>
        <v>716</v>
      </c>
      <c r="DF65" s="9">
        <f>ROUND(属性投放!G$4+装备属性!G$4*IF($DB65&lt;10,1,ROUNDDOWN($DB65,-1))+SUM(属性投放!H$37:H$45)*$DB65+VLOOKUP($DC$2,一级属性!$E$41:$P$64,COLUMNS(一级属性!$E$41:J$64),0)*($DB65+0.25*IF($DB65&lt;10,1,ROUNDDOWN($DB65,-1)))+VLOOKUP($DC$2,宝石属性!$B$43:$M$66,COLUMNS(宝石属性!$B$43:G$66),0)*10*VLOOKUP(ROUNDDOWN($DB65,-1),宝石属性!$B$25:$N$41,2,0)*VLOOKUP(ROUNDDOWN($DB65,-1),宝石属性!$B$25:$N$41,3,0)+VLOOKUP($DC$2,职业被动!$B$6:$M$29,COLUMNS(职业被动!$B$6:G$29),0)*$DB65,0)</f>
        <v>1801</v>
      </c>
      <c r="DG65" s="9">
        <f>ROUND(属性投放!H$4+装备属性!H$4*IF($DB65&lt;10,1,ROUNDDOWN($DB65,-1))+SUM(属性投放!I$37:I$45)*$DB65+VLOOKUP($DC$2,一级属性!$E$41:$P$64,COLUMNS(一级属性!$E$41:K$64),0)*($DB65+0.25*IF($DB65&lt;10,1,ROUNDDOWN($DB65,-1)))+VLOOKUP($DC$2,宝石属性!$B$43:$M$66,COLUMNS(宝石属性!$B$43:H$66),0)*10*VLOOKUP(ROUNDDOWN($DB65,-1),宝石属性!$B$25:$N$41,2,0)*VLOOKUP(ROUNDDOWN($DB65,-1),宝石属性!$B$25:$N$41,3,0)+VLOOKUP($DC$2,职业被动!$B$6:$M$29,COLUMNS(职业被动!$B$6:H$29),0)*$DB65,0)</f>
        <v>450</v>
      </c>
      <c r="DH65" s="9">
        <f>ROUND(属性投放!I$4+装备属性!I$4*IF($DB65&lt;10,1,ROUNDDOWN($DB65,-1))+SUM(属性投放!J$37:J$45)*$DB65+VLOOKUP($DC$2,一级属性!$E$41:$P$64,COLUMNS(一级属性!$E$41:L$64),0)*($DB65+0.25*IF($DB65&lt;10,1,ROUNDDOWN($DB65,-1)))+VLOOKUP($DC$2,宝石属性!$B$43:$M$66,COLUMNS(宝石属性!$B$43:I$66),0)*10*VLOOKUP(ROUNDDOWN($DB65,-1),宝石属性!$B$25:$N$41,2,0)*VLOOKUP(ROUNDDOWN($DB65,-1),宝石属性!$B$25:$N$41,3,0)+VLOOKUP($DC$2,职业被动!$B$6:$M$29,COLUMNS(职业被动!$B$6:I$29),0)*$DB65,0)</f>
        <v>661</v>
      </c>
      <c r="DI65" s="9">
        <f>ROUND(属性投放!J$4+装备属性!J$4*IF($DB65&lt;10,1,ROUNDDOWN($DB65,-1))+SUM(属性投放!K$37:K$45)*$DB65+VLOOKUP($DC$2,一级属性!$E$41:$P$64,COLUMNS(一级属性!$E$41:M$64),0)*($DB65+0.25*IF($DB65&lt;10,1,ROUNDDOWN($DB65,-1)))+VLOOKUP($DC$2,宝石属性!$B$43:$M$66,COLUMNS(宝石属性!$B$43:J$66),0)*10*VLOOKUP(ROUNDDOWN($DB65,-1),宝石属性!$B$25:$N$41,2,0)*VLOOKUP(ROUNDDOWN($DB65,-1),宝石属性!$B$25:$N$41,3,0)+VLOOKUP($DC$2,职业被动!$B$6:$M$29,COLUMNS(职业被动!$B$6:J$29),0)*$DB65,0)</f>
        <v>489</v>
      </c>
      <c r="DJ65" s="9">
        <f>ROUND(属性投放!K$4+装备属性!K$4*IF($DB65&lt;10,1,ROUNDDOWN($DB65,-1))+SUM(属性投放!L$37:L$45)*$DB65+VLOOKUP($DC$2,一级属性!$E$41:$P$64,COLUMNS(一级属性!$E$41:N$64),0)*($DB65+0.25*IF($DB65&lt;10,1,ROUNDDOWN($DB65,-1)))+VLOOKUP($DC$2,宝石属性!$B$43:$M$66,COLUMNS(宝石属性!$B$43:K$66),0)*10*VLOOKUP(ROUNDDOWN($DB65,-1),宝石属性!$B$25:$N$41,2,0)*VLOOKUP(ROUNDDOWN($DB65,-1),宝石属性!$B$25:$N$41,3,0)+VLOOKUP($DC$2,职业被动!$B$6:$M$29,COLUMNS(职业被动!$B$6:K$29),0)*$DB65,0)</f>
        <v>343</v>
      </c>
      <c r="DK65" s="9">
        <f>ROUND(属性投放!L$4+装备属性!L$4*IF($DB65&lt;10,1,ROUNDDOWN($DB65,-1))+SUM(属性投放!M$37:M$45)*$DB65+VLOOKUP($DC$2,一级属性!$E$41:$P$64,COLUMNS(一级属性!$E$41:O$64),0)*($DB65+0.25*IF($DB65&lt;10,1,ROUNDDOWN($DB65,-1)))+VLOOKUP($DC$2,宝石属性!$B$43:$M$66,COLUMNS(宝石属性!$B$43:L$66),0)*10*VLOOKUP(ROUNDDOWN($DB65,-1),宝石属性!$B$25:$N$41,2,0)*VLOOKUP(ROUNDDOWN($DB65,-1),宝石属性!$B$25:$N$41,3,0)+VLOOKUP($DC$2,职业被动!$B$6:$M$29,COLUMNS(职业被动!$B$6:L$29),0)*$DB65,0)</f>
        <v>19</v>
      </c>
      <c r="DL65" s="9">
        <f>ROUND(属性投放!M$4+装备属性!M$4*IF($DB65&lt;10,1,ROUNDDOWN($DB65,-1))+SUM(属性投放!N$37:N$45)*$DB65+VLOOKUP($DC$2,一级属性!$E$41:$P$64,COLUMNS(一级属性!$E$41:P$64),0)*($DB65+0.25*IF($DB65&lt;10,1,ROUNDDOWN($DB65,-1)))+VLOOKUP($DC$2,宝石属性!$B$43:$M$66,COLUMNS(宝石属性!$B$43:M$66),0)*10*VLOOKUP(ROUNDDOWN($DB65,-1),宝石属性!$B$25:$N$41,2,0)*VLOOKUP(ROUNDDOWN($DB65,-1),宝石属性!$B$25:$N$41,3,0)+VLOOKUP($DC$2,职业被动!$B$6:$M$29,COLUMNS(职业被动!$B$6:M$29),0)*$DB65,0)</f>
        <v>639</v>
      </c>
      <c r="DM65" s="48">
        <f>属性价值和能力评分!$F$9+ROUND(属性价值和能力评分!$F$38*10,0)*DB65+ROUND((SUM(装备属性!$W$9:$W$14)+属性价值和能力评分!$F$38*1.25+1.4+2.8)*IF(DB65&lt;10,1,ROUNDDOWN(DB65,-1)),0)+15*VLOOKUP(ROUNDDOWN(DB65,-1),宝石属性!$B$26:$D$41,2,0)*6*VLOOKUP(ROUNDDOWN(DB65,-1),宝石属性!$B$26:$D$41,3,0)+(属性价值和能力评分!$F$49*9+属性价值和能力评分!$F$50*2+属性价值和能力评分!$F$53*8/5)*DB65</f>
        <v>12069</v>
      </c>
      <c r="DO65" s="1">
        <v>62</v>
      </c>
      <c r="DP65" s="9">
        <f>ROUND(属性投放!D$4+装备属性!D$4*IF($DO65&lt;10,1,ROUNDDOWN($DO65,-1))+SUM(属性投放!E$37:E$45)*$DO65+VLOOKUP($DP$2,一级属性!$E$41:$P$64,COLUMNS(一级属性!$E$41:G$64),0)*($DO65+0.25*IF($DO65&lt;10,1,ROUNDDOWN($DO65,-1)))+VLOOKUP($DP$2,宝石属性!$B$43:$M$66,COLUMNS(宝石属性!$B$43:D$66),0)*10*VLOOKUP(ROUNDDOWN($DO65,-1),宝石属性!$B$25:$N$41,2,0)*VLOOKUP(ROUNDDOWN($DO65,-1),宝石属性!$B$25:$N$41,3,0)+VLOOKUP($DP$2,职业被动!$B$6:$M$29,COLUMNS(职业被动!$B$6:D$29),0)*$DO65,0)</f>
        <v>7678</v>
      </c>
      <c r="DQ65" s="9">
        <f>ROUND(属性投放!E$4+装备属性!E$4*IF($DO65&lt;10,1,ROUNDDOWN($DO65,-1))+SUM(属性投放!F$37:F$45)*$DO65+VLOOKUP($DP$2,一级属性!$E$41:$P$64,COLUMNS(一级属性!$E$41:H$64),0)*($DO65+0.25*IF($DO65&lt;10,1,ROUNDDOWN($DO65,-1)))+VLOOKUP($DP$2,宝石属性!$B$43:$M$66,COLUMNS(宝石属性!$B$43:E$66),0)*10*VLOOKUP(ROUNDDOWN($DO65,-1),宝石属性!$B$25:$N$41,2,0)*VLOOKUP(ROUNDDOWN($DO65,-1),宝石属性!$B$25:$N$41,3,0)+VLOOKUP($DP$2,职业被动!$B$6:$M$29,COLUMNS(职业被动!$B$6:E$29),0)*$DO65,0)</f>
        <v>1622</v>
      </c>
      <c r="DR65" s="9">
        <f>ROUND(属性投放!F$4+装备属性!F$4*IF($DO65&lt;10,1,ROUNDDOWN($DO65,-1))+SUM(属性投放!G$37:G$45)*$DO65+VLOOKUP($DP$2,一级属性!$E$41:$P$64,COLUMNS(一级属性!$E$41:I$64),0)*($DO65+0.25*IF($DO65&lt;10,1,ROUNDDOWN($DO65,-1)))+VLOOKUP($DP$2,宝石属性!$B$43:$M$66,COLUMNS(宝石属性!$B$43:F$66),0)*10*VLOOKUP(ROUNDDOWN($DO65,-1),宝石属性!$B$25:$N$41,2,0)*VLOOKUP(ROUNDDOWN($DO65,-1),宝石属性!$B$25:$N$41,3,0)+VLOOKUP($DP$2,职业被动!$B$6:$M$29,COLUMNS(职业被动!$B$6:F$29),0)*$DO65,0)</f>
        <v>716</v>
      </c>
      <c r="DS65" s="9">
        <f>ROUND(属性投放!G$4+装备属性!G$4*IF($DO65&lt;10,1,ROUNDDOWN($DO65,-1))+SUM(属性投放!H$37:H$45)*$DO65+VLOOKUP($DP$2,一级属性!$E$41:$P$64,COLUMNS(一级属性!$E$41:J$64),0)*($DO65+0.25*IF($DO65&lt;10,1,ROUNDDOWN($DO65,-1)))+VLOOKUP($DP$2,宝石属性!$B$43:$M$66,COLUMNS(宝石属性!$B$43:G$66),0)*10*VLOOKUP(ROUNDDOWN($DO65,-1),宝石属性!$B$25:$N$41,2,0)*VLOOKUP(ROUNDDOWN($DO65,-1),宝石属性!$B$25:$N$41,3,0)+VLOOKUP($DP$2,职业被动!$B$6:$M$29,COLUMNS(职业被动!$B$6:G$29),0)*$DO65,0)</f>
        <v>662</v>
      </c>
      <c r="DT65" s="9">
        <f>ROUND(属性投放!H$4+装备属性!H$4*IF($DO65&lt;10,1,ROUNDDOWN($DO65,-1))+SUM(属性投放!I$37:I$45)*$DO65+VLOOKUP($DP$2,一级属性!$E$41:$P$64,COLUMNS(一级属性!$E$41:K$64),0)*($DO65+0.25*IF($DO65&lt;10,1,ROUNDDOWN($DO65,-1)))+VLOOKUP($DP$2,宝石属性!$B$43:$M$66,COLUMNS(宝石属性!$B$43:H$66),0)*10*VLOOKUP(ROUNDDOWN($DO65,-1),宝石属性!$B$25:$N$41,2,0)*VLOOKUP(ROUNDDOWN($DO65,-1),宝石属性!$B$25:$N$41,3,0)+VLOOKUP($DP$2,职业被动!$B$6:$M$29,COLUMNS(职业被动!$B$6:H$29),0)*$DO65,0)</f>
        <v>512</v>
      </c>
      <c r="DU65" s="9">
        <f>ROUND(属性投放!I$4+装备属性!I$4*IF($DO65&lt;10,1,ROUNDDOWN($DO65,-1))+SUM(属性投放!J$37:J$45)*$DO65+VLOOKUP($DP$2,一级属性!$E$41:$P$64,COLUMNS(一级属性!$E$41:L$64),0)*($DO65+0.25*IF($DO65&lt;10,1,ROUNDDOWN($DO65,-1)))+VLOOKUP($DP$2,宝石属性!$B$43:$M$66,COLUMNS(宝石属性!$B$43:I$66),0)*10*VLOOKUP(ROUNDDOWN($DO65,-1),宝石属性!$B$25:$N$41,2,0)*VLOOKUP(ROUNDDOWN($DO65,-1),宝石属性!$B$25:$N$41,3,0)+VLOOKUP($DP$2,职业被动!$B$6:$M$29,COLUMNS(职业被动!$B$6:I$29),0)*$DO65,0)</f>
        <v>661</v>
      </c>
      <c r="DV65" s="9">
        <f>ROUND(属性投放!J$4+装备属性!J$4*IF($DO65&lt;10,1,ROUNDDOWN($DO65,-1))+SUM(属性投放!K$37:K$45)*$DO65+VLOOKUP($DP$2,一级属性!$E$41:$P$64,COLUMNS(一级属性!$E$41:M$64),0)*($DO65+0.25*IF($DO65&lt;10,1,ROUNDDOWN($DO65,-1)))+VLOOKUP($DP$2,宝石属性!$B$43:$M$66,COLUMNS(宝石属性!$B$43:J$66),0)*10*VLOOKUP(ROUNDDOWN($DO65,-1),宝石属性!$B$25:$N$41,2,0)*VLOOKUP(ROUNDDOWN($DO65,-1),宝石属性!$B$25:$N$41,3,0)+VLOOKUP($DP$2,职业被动!$B$6:$M$29,COLUMNS(职业被动!$B$6:J$29),0)*$DO65,0)</f>
        <v>489</v>
      </c>
      <c r="DW65" s="9">
        <f>ROUND(属性投放!K$4+装备属性!K$4*IF($DO65&lt;10,1,ROUNDDOWN($DO65,-1))+SUM(属性投放!L$37:L$45)*$DO65+VLOOKUP($DP$2,一级属性!$E$41:$P$64,COLUMNS(一级属性!$E$41:N$64),0)*($DO65+0.25*IF($DO65&lt;10,1,ROUNDDOWN($DO65,-1)))+VLOOKUP($DP$2,宝石属性!$B$43:$M$66,COLUMNS(宝石属性!$B$43:K$66),0)*10*VLOOKUP(ROUNDDOWN($DO65,-1),宝石属性!$B$25:$N$41,2,0)*VLOOKUP(ROUNDDOWN($DO65,-1),宝石属性!$B$25:$N$41,3,0)+VLOOKUP($DP$2,职业被动!$B$6:$M$29,COLUMNS(职业被动!$B$6:K$29),0)*$DO65,0)</f>
        <v>343</v>
      </c>
      <c r="DX65" s="9">
        <f>ROUND(属性投放!L$4+装备属性!L$4*IF($DO65&lt;10,1,ROUNDDOWN($DO65,-1))+SUM(属性投放!M$37:M$45)*$DO65+VLOOKUP($DP$2,一级属性!$E$41:$P$64,COLUMNS(一级属性!$E$41:O$64),0)*($DO65+0.25*IF($DO65&lt;10,1,ROUNDDOWN($DO65,-1)))+VLOOKUP($DP$2,宝石属性!$B$43:$M$66,COLUMNS(宝石属性!$B$43:L$66),0)*10*VLOOKUP(ROUNDDOWN($DO65,-1),宝石属性!$B$25:$N$41,2,0)*VLOOKUP(ROUNDDOWN($DO65,-1),宝石属性!$B$25:$N$41,3,0)+VLOOKUP($DP$2,职业被动!$B$6:$M$29,COLUMNS(职业被动!$B$6:L$29),0)*$DO65,0)</f>
        <v>19</v>
      </c>
      <c r="DY65" s="9">
        <f>ROUND(属性投放!M$4+装备属性!M$4*IF($DO65&lt;10,1,ROUNDDOWN($DO65,-1))+SUM(属性投放!N$37:N$45)*$DO65+VLOOKUP($DP$2,一级属性!$E$41:$P$64,COLUMNS(一级属性!$E$41:P$64),0)*($DO65+0.25*IF($DO65&lt;10,1,ROUNDDOWN($DO65,-1)))+VLOOKUP($DP$2,宝石属性!$B$43:$M$66,COLUMNS(宝石属性!$B$43:M$66),0)*10*VLOOKUP(ROUNDDOWN($DO65,-1),宝石属性!$B$25:$N$41,2,0)*VLOOKUP(ROUNDDOWN($DO65,-1),宝石属性!$B$25:$N$41,3,0)+VLOOKUP($DP$2,职业被动!$B$6:$M$29,COLUMNS(职业被动!$B$6:M$29),0)*$DO65,0)</f>
        <v>639</v>
      </c>
      <c r="DZ65" s="48">
        <f>属性价值和能力评分!$F$9+ROUND(属性价值和能力评分!$F$38*10,0)*DO65+ROUND((SUM(装备属性!$W$9:$W$14)+属性价值和能力评分!$F$38*1.25+1.4+2.8)*IF(DO65&lt;10,1,ROUNDDOWN(DO65,-1)),0)+15*VLOOKUP(ROUNDDOWN(DO65,-1),宝石属性!$B$26:$D$41,2,0)*6*VLOOKUP(ROUNDDOWN(DO65,-1),宝石属性!$B$26:$D$41,3,0)+(属性价值和能力评分!$F$49*9+属性价值和能力评分!$F$50*2+属性价值和能力评分!$F$53*8/5)*DO65</f>
        <v>12069</v>
      </c>
      <c r="EA65" s="17"/>
      <c r="EB65" s="1">
        <v>62</v>
      </c>
      <c r="EC65" s="1">
        <f>ROUND(CC65/MAX(CE65/10,((CE65*(1+属性投放!$E$8)-CF65+属性投放!$F$8*EB65)*(1+属性投放!$G$8)*(1+属性投放!$H$8))),1)</f>
        <v>2.9</v>
      </c>
      <c r="ED65" s="1">
        <f>ROUND(CP65/MAX(CE65/10,((CE65*(1+属性投放!$E$8)-CS65+属性投放!$F$8*EB65)*(1+属性投放!$G$8)*(1+属性投放!$H$8))),1)</f>
        <v>2.8</v>
      </c>
      <c r="EE65" s="1">
        <f>ROUND(DC65/MAX(CE65/10,((CE65*(1+属性投放!$E$8)-DF65+属性投放!$F$8*EB65)*(1+属性投放!$G$8)*(1+属性投放!$H$8))),1)</f>
        <v>24.4</v>
      </c>
      <c r="EF65" s="1">
        <f>ROUND(DP65/MAX(CE65/10,((CE65*(1+属性投放!$E$8)-DS65+属性投放!$F$8*EB65)*(1+属性投放!$G$8)*(1+属性投放!$H$8))),1)</f>
        <v>6.7</v>
      </c>
      <c r="EH65" s="1">
        <f>ROUND(CC65/MAX(属性投放!$F$9*EB65,((CT65*(1+属性投放!$E$9)-CH65+属性投放!$F$9*EB65)*(1+属性投放!$G$9)*(1+属性投放!$H$9))),1)</f>
        <v>2.6</v>
      </c>
      <c r="EI65" s="1">
        <f>ROUND(CP65/MAX(属性投放!$F$9*EB65,((CT65*(1+属性投放!$E$9)-CU65+属性投放!$F$9*EB65)*(1+属性投放!$G$9)*(1+属性投放!$H$9))),1)</f>
        <v>3.3</v>
      </c>
      <c r="EJ65" s="1">
        <f>ROUND(DC65/MAX(属性投放!$F$9*EB65,((CT65*(1+属性投放!$E$9)-DH65+属性投放!$F$9*EB65)*(1+属性投放!$G$9)*(1+属性投放!$H$9))),1)</f>
        <v>2.8</v>
      </c>
      <c r="EK65" s="1">
        <f>ROUND(DP65/MAX(属性投放!$F$9*EB65,((CT65*(1+属性投放!$E$9)-DU65+属性投放!$F$9*EB65)*(1+属性投放!$G$9)*(1+属性投放!$H$9))),1)</f>
        <v>5.9</v>
      </c>
      <c r="EM65" s="1">
        <f>ROUND(CC65/((BW65*(1+属性投放!$E$10)+属性投放!$F$10*EB65)*(1+属性投放!$G$10)*(1+属性投放!$H$10)),1)</f>
        <v>5.7</v>
      </c>
      <c r="EN65" s="1">
        <f>ROUND(CP65/((BW65*(1+属性投放!$E$10)+属性投放!$F$10*EB65)*(1+属性投放!$G$10)*(1+属性投放!$H$10)),1)</f>
        <v>5.7</v>
      </c>
      <c r="EO65" s="1">
        <f>ROUND(DC65/((BW65*(1+属性投放!$E$10)+属性投放!$F$10*EB65)*(1+属性投放!$G$10)*(1+属性投放!$H$10)),1)</f>
        <v>6.4</v>
      </c>
      <c r="EP65" s="1">
        <f>ROUND(DP65/((BW65*(1+属性投放!$E$10)+属性投放!$F$10*EB65)*(1+属性投放!$G$10)*(1+属性投放!$H$10)),1)</f>
        <v>13.7</v>
      </c>
    </row>
    <row r="66" spans="2:146">
      <c r="B66" s="1">
        <v>63</v>
      </c>
      <c r="C66" s="9">
        <f>ROUND(属性投放!D$4+装备属性!D$4*IF($B66&lt;10,1,ROUNDDOWN($B66,-1))+SUM(属性投放!E$37:E$45)*$B66+VLOOKUP($C$2,一级属性!$E$41:$P$64,COLUMNS(一级属性!$E$41:G$64),0)*($B66+0.25*IF($B66&lt;10,1,ROUNDDOWN($B66,-1)))+VLOOKUP($C$2,宝石属性!$B$43:$M$66,COLUMNS(宝石属性!$B$43:D$66),0)*10*VLOOKUP(ROUNDDOWN($B66,-1),宝石属性!$B$25:$N$41,2,0)*VLOOKUP(ROUNDDOWN($B66,-1),宝石属性!$B$25:$N$41,3,0)+VLOOKUP($C$2,职业被动!$B$6:$M$29,COLUMNS(职业被动!$B$6:D$29),0)*$B66,0)</f>
        <v>3817</v>
      </c>
      <c r="D66" s="9">
        <f>ROUND(属性投放!E$4+装备属性!E$4*IF($B66&lt;10,1,ROUNDDOWN($B66,-1))+SUM(属性投放!F$37:F$38)*$B66+VLOOKUP($C$2,一级属性!$E$67:$P$90,COLUMNS(一级属性!$E$67:H$90),0)*$B66+VLOOKUP($C$2,宝石属性!$B$43:$M$66,COLUMNS(宝石属性!$B$43:E$66),0)*10*VLOOKUP(ROUNDDOWN($B66,-1),宝石属性!$B$25:$N$41,2,0)*VLOOKUP(ROUNDDOWN($B66,-1),宝石属性!$B$25:$N$41,3,0)+VLOOKUP($C$2,职业被动!$B$6:$M$29,COLUMNS(职业被动!$B$6:E$29),0)*$B66,0)</f>
        <v>1637</v>
      </c>
      <c r="E66" s="9">
        <f>ROUND(属性投放!F$4+装备属性!F$4*IF($B66&lt;10,1,ROUNDDOWN($B66,-1))+SUM(属性投放!G$37:G$38)*$B66+VLOOKUP($C$2,一级属性!$E$67:$P$90,COLUMNS(一级属性!$E$67:I$90),0)*$B66+VLOOKUP($C$2,宝石属性!$B$43:$M$66,COLUMNS(宝石属性!$B$43:F$66),0)*10*VLOOKUP(ROUNDDOWN($B66,-1),宝石属性!$B$25:$N$41,2,0)*VLOOKUP(ROUNDDOWN($B66,-1),宝石属性!$B$25:$N$41,3,0)+VLOOKUP($C$2,职业被动!$B$6:$M$29,COLUMNS(职业被动!$B$6:F$29),0)*$B66,0)</f>
        <v>1303</v>
      </c>
      <c r="F66" s="9">
        <f>ROUND(属性投放!G$4+装备属性!G$4*IF($B66&lt;10,1,ROUNDDOWN($B66,-1))+SUM(属性投放!H$37:H$38)*$B66+VLOOKUP($C$2,一级属性!$E$67:$P$90,COLUMNS(一级属性!$E$67:J$90),0)*$B66+VLOOKUP($C$2,宝石属性!$B$43:$M$66,COLUMNS(宝石属性!$B$43:G$66),0)*10*VLOOKUP(ROUNDDOWN($B66,-1),宝石属性!$B$25:$N$41,2,0)*VLOOKUP(ROUNDDOWN($B66,-1),宝石属性!$B$25:$N$41,3,0)+VLOOKUP($C$2,职业被动!$B$6:$M$29,COLUMNS(职业被动!$B$6:G$29),0)*$B66,0)</f>
        <v>729</v>
      </c>
      <c r="G66" s="9">
        <f>ROUND(属性投放!H$4+装备属性!H$4*IF($B66&lt;10,1,ROUNDDOWN($B66,-1))+SUM(属性投放!I$37:I$38)*$B66+VLOOKUP($C$2,一级属性!$E$67:$P$90,COLUMNS(一级属性!$E$67:K$90),0)*$B66+VLOOKUP($C$2,宝石属性!$B$43:$M$66,COLUMNS(宝石属性!$B$43:H$66),0)*10*VLOOKUP(ROUNDDOWN($B66,-1),宝石属性!$B$25:$N$41,2,0)*VLOOKUP(ROUNDDOWN($B66,-1),宝石属性!$B$25:$N$41,3,0)+VLOOKUP($C$2,职业被动!$B$6:$M$29,COLUMNS(职业被动!$B$6:H$29),0)*$B66,0)</f>
        <v>452</v>
      </c>
      <c r="H66" s="9">
        <f>ROUND(属性投放!I$4+装备属性!I$4*IF($B66&lt;10,1,ROUNDDOWN($B66,-1))+SUM(属性投放!J$37:J$38)*$B66+VLOOKUP($C$2,一级属性!$E$67:$P$90,COLUMNS(一级属性!$E$67:L$90),0)*$B66+VLOOKUP($C$2,宝石属性!$B$43:$M$66,COLUMNS(宝石属性!$B$43:I$66),0)*10*VLOOKUP(ROUNDDOWN($B66,-1),宝石属性!$B$25:$N$41,2,0)*VLOOKUP(ROUNDDOWN($B66,-1),宝石属性!$B$25:$N$41,3,0)+VLOOKUP($C$2,职业被动!$B$6:$M$29,COLUMNS(职业被动!$B$6:I$29),0)*$B66,0)</f>
        <v>731</v>
      </c>
      <c r="I66" s="9">
        <f>ROUND(属性投放!J$4+装备属性!J$4*IF($B66&lt;10,1,ROUNDDOWN($B66,-1))+SUM(属性投放!K$37:K$38)*$B66+VLOOKUP($C$2,一级属性!$E$67:$P$90,COLUMNS(一级属性!$E$67:M$90),0)*$B66+VLOOKUP($C$2,宝石属性!$B$43:$M$66,COLUMNS(宝石属性!$B$43:J$66),0)*10*VLOOKUP(ROUNDDOWN($B66,-1),宝石属性!$B$25:$N$41,2,0)*VLOOKUP(ROUNDDOWN($B66,-1),宝石属性!$B$25:$N$41,3,0)+VLOOKUP($C$2,职业被动!$B$6:$M$29,COLUMNS(职业被动!$B$6:J$29),0)*$B66,0)</f>
        <v>494</v>
      </c>
      <c r="J66" s="9">
        <f>ROUND(属性投放!K$4+装备属性!K$4*IF($B66&lt;10,1,ROUNDDOWN($B66,-1))+SUM(属性投放!L$37:L$38)*$B66+VLOOKUP($C$2,一级属性!$E$67:$P$90,COLUMNS(一级属性!$E$67:N$90),0)*$B66+VLOOKUP($C$2,宝石属性!$B$43:$M$66,COLUMNS(宝石属性!$B$43:K$66),0)*10*VLOOKUP(ROUNDDOWN($B66,-1),宝石属性!$B$25:$N$41,2,0)*VLOOKUP(ROUNDDOWN($B66,-1),宝石属性!$B$25:$N$41,3,0)+VLOOKUP($C$2,职业被动!$B$6:$M$29,COLUMNS(职业被动!$B$6:K$29),0)*$B66,0)</f>
        <v>232</v>
      </c>
      <c r="K66" s="9">
        <f>ROUND(属性投放!L$4+装备属性!L$4*IF($B66&lt;10,1,ROUNDDOWN($B66,-1))+SUM(属性投放!M$37:M$38)*$B66+VLOOKUP($C$2,一级属性!$E$67:$P$90,COLUMNS(一级属性!$E$67:O$90),0)*$B66+VLOOKUP($C$2,宝石属性!$B$43:$M$66,COLUMNS(宝石属性!$B$43:L$66),0)*10*VLOOKUP(ROUNDDOWN($B66,-1),宝石属性!$B$25:$N$41,2,0)*VLOOKUP(ROUNDDOWN($B66,-1),宝石属性!$B$25:$N$41,3,0)+VLOOKUP($C$2,职业被动!$B$6:$M$29,COLUMNS(职业被动!$B$6:L$29),0)*$B66,0)</f>
        <v>19</v>
      </c>
      <c r="L66" s="9">
        <f>ROUND(属性投放!M$4+装备属性!M$4*IF($B66&lt;10,1,ROUNDDOWN($B66,-1))+SUM(属性投放!N$37:N$38)*$B66+VLOOKUP($C$2,一级属性!$E$67:$P$90,COLUMNS(一级属性!$E$67:P$90),0)*$B66+VLOOKUP($C$2,宝石属性!$B$43:$M$66,COLUMNS(宝石属性!$B$43:M$66),0)*10*VLOOKUP(ROUNDDOWN($B66,-1),宝石属性!$B$25:$N$41,2,0)*VLOOKUP(ROUNDDOWN($B66,-1),宝石属性!$B$25:$N$41,3,0)+VLOOKUP($C$2,职业被动!$B$6:$M$29,COLUMNS(职业被动!$B$6:M$29),0)*$B66,0)</f>
        <v>705</v>
      </c>
      <c r="M66" s="48">
        <f>属性价值和能力评分!$F$9+ROUND(属性价值和能力评分!$F$38*10,0)*B66+ROUND((SUM(装备属性!$W$9:$W$14)+属性价值和能力评分!$F$38*1.25+1.4+2.8)*IF(B66&lt;10,1,ROUNDDOWN(B66,-1)),0)+15*VLOOKUP(ROUNDDOWN(B66,-1),宝石属性!$B$26:$D$41,2,0)*6*VLOOKUP(ROUNDDOWN(B66,-1),宝石属性!$B$26:$D$41,3,0)+(属性价值和能力评分!$F$49*9+属性价值和能力评分!$F$50*2+属性价值和能力评分!$F$53*8/5)*B66</f>
        <v>12189</v>
      </c>
      <c r="N66" s="20"/>
      <c r="O66" s="1">
        <v>63</v>
      </c>
      <c r="P66" s="9">
        <f>ROUND(属性投放!D$4+装备属性!D$4*IF($O66&lt;10,1,ROUNDDOWN($O66,-1))+SUM(属性投放!E$37:E$45)*$O66+VLOOKUP($P$2,一级属性!$E$41:$P$64,COLUMNS(一级属性!$E$41:G$64),0)*($O66+0.25*IF($O66&lt;10,1,ROUNDDOWN($O66,-1)))+VLOOKUP($P$2,宝石属性!$B$43:$M$66,COLUMNS(宝石属性!$B$43:D$66),0)*10*VLOOKUP(ROUNDDOWN($O66,-1),宝石属性!$B$25:$N$41,2,0)*VLOOKUP(ROUNDDOWN($O66,-1),宝石属性!$B$25:$N$41,3,0)+VLOOKUP($P$2,职业被动!$B$6:$M$29,COLUMNS(职业被动!$B$6:D$29),0)*$O66,0)</f>
        <v>4699</v>
      </c>
      <c r="Q66" s="9">
        <f>ROUND(属性投放!E$4+装备属性!E$4*IF($O66&lt;10,1,ROUNDDOWN($O66,-1))+SUM(属性投放!F$37:F$45)*$O66+VLOOKUP($P$2,一级属性!$E$41:$P$64,COLUMNS(一级属性!$E$41:H$64),0)*($O66+0.25*IF($O66&lt;10,1,ROUNDDOWN($O66,-1)))+VLOOKUP($P$2,宝石属性!$B$43:$M$66,COLUMNS(宝石属性!$B$43:E$66),0)*10*VLOOKUP(ROUNDDOWN($O66,-1),宝石属性!$B$25:$N$41,2,0)*VLOOKUP(ROUNDDOWN($O66,-1),宝石属性!$B$25:$N$41,3,0)+VLOOKUP($P$2,职业被动!$B$6:$M$29,COLUMNS(职业被动!$B$6:E$29),0)*$O66,0)</f>
        <v>2807</v>
      </c>
      <c r="R66" s="9">
        <f>ROUND(属性投放!F$4+装备属性!F$4*IF($O66&lt;10,1,ROUNDDOWN($O66,-1))+SUM(属性投放!G$37:G$45)*$O66+VLOOKUP($P$2,一级属性!$E$41:$P$64,COLUMNS(一级属性!$E$41:I$64),0)*($O66+0.25*IF($O66&lt;10,1,ROUNDDOWN($O66,-1)))+VLOOKUP($P$2,宝石属性!$B$43:$M$66,COLUMNS(宝石属性!$B$43:F$66),0)*10*VLOOKUP(ROUNDDOWN($O66,-1),宝石属性!$B$25:$N$41,2,0)*VLOOKUP(ROUNDDOWN($O66,-1),宝石属性!$B$25:$N$41,3,0)+VLOOKUP($P$2,职业被动!$B$6:$M$29,COLUMNS(职业被动!$B$6:F$29),0)*$O66,0)</f>
        <v>718</v>
      </c>
      <c r="S66" s="9">
        <f>ROUND(属性投放!G$4+装备属性!G$4*IF($O66&lt;10,1,ROUNDDOWN($O66,-1))+SUM(属性投放!H$37:H$45)*$O66+VLOOKUP($P$2,一级属性!$E$41:$P$64,COLUMNS(一级属性!$E$41:J$64),0)*($O66+0.25*IF($O66&lt;10,1,ROUNDDOWN($O66,-1)))+VLOOKUP($P$2,宝石属性!$B$43:$M$66,COLUMNS(宝石属性!$B$43:G$66),0)*10*VLOOKUP(ROUNDDOWN($O66,-1),宝石属性!$B$25:$N$41,2,0)*VLOOKUP(ROUNDDOWN($O66,-1),宝石属性!$B$25:$N$41,3,0)+VLOOKUP($P$2,职业被动!$B$6:$M$29,COLUMNS(职业被动!$B$6:G$29),0)*$O66,0)</f>
        <v>666</v>
      </c>
      <c r="T66" s="9">
        <f>ROUND(属性投放!H$4+装备属性!H$4*IF($O66&lt;10,1,ROUNDDOWN($O66,-1))+SUM(属性投放!I$37:I$45)*$O66+VLOOKUP($P$2,一级属性!$E$41:$P$64,COLUMNS(一级属性!$E$41:K$64),0)*($O66+0.25*IF($O66&lt;10,1,ROUNDDOWN($O66,-1)))+VLOOKUP($P$2,宝石属性!$B$43:$M$66,COLUMNS(宝石属性!$B$43:H$66),0)*10*VLOOKUP(ROUNDDOWN($O66,-1),宝石属性!$B$25:$N$41,2,0)*VLOOKUP(ROUNDDOWN($O66,-1),宝石属性!$B$25:$N$41,3,0)+VLOOKUP($P$2,职业被动!$B$6:$M$29,COLUMNS(职业被动!$B$6:H$29),0)*$O66,0)</f>
        <v>749</v>
      </c>
      <c r="U66" s="9">
        <f>ROUND(属性投放!I$4+装备属性!I$4*IF($O66&lt;10,1,ROUNDDOWN($O66,-1))+SUM(属性投放!J$37:J$45)*$O66+VLOOKUP($P$2,一级属性!$E$41:$P$64,COLUMNS(一级属性!$E$41:L$64),0)*($O66+0.25*IF($O66&lt;10,1,ROUNDDOWN($O66,-1)))+VLOOKUP($P$2,宝石属性!$B$43:$M$66,COLUMNS(宝石属性!$B$43:I$66),0)*10*VLOOKUP(ROUNDDOWN($O66,-1),宝石属性!$B$25:$N$41,2,0)*VLOOKUP(ROUNDDOWN($O66,-1),宝石属性!$B$25:$N$41,3,0)+VLOOKUP($P$2,职业被动!$B$6:$M$29,COLUMNS(职业被动!$B$6:I$29),0)*$O66,0)</f>
        <v>775</v>
      </c>
      <c r="V66" s="9">
        <f>ROUND(属性投放!J$4+装备属性!J$4*IF($O66&lt;10,1,ROUNDDOWN($O66,-1))+SUM(属性投放!K$37:K$45)*$O66+VLOOKUP($P$2,一级属性!$E$41:$P$64,COLUMNS(一级属性!$E$41:M$64),0)*($O66+0.25*IF($O66&lt;10,1,ROUNDDOWN($O66,-1)))+VLOOKUP($P$2,宝石属性!$B$43:$M$66,COLUMNS(宝石属性!$B$43:J$66),0)*10*VLOOKUP(ROUNDDOWN($O66,-1),宝石属性!$B$25:$N$41,2,0)*VLOOKUP(ROUNDDOWN($O66,-1),宝石属性!$B$25:$N$41,3,0)+VLOOKUP($P$2,职业被动!$B$6:$M$29,COLUMNS(职业被动!$B$6:J$29),0)*$O66,0)</f>
        <v>548</v>
      </c>
      <c r="W66" s="9">
        <f>ROUND(属性投放!K$4+装备属性!K$4*IF($O66&lt;10,1,ROUNDDOWN($O66,-1))+SUM(属性投放!L$37:L$45)*$O66+VLOOKUP($P$2,一级属性!$E$41:$P$64,COLUMNS(一级属性!$E$41:N$64),0)*($O66+0.25*IF($O66&lt;10,1,ROUNDDOWN($O66,-1)))+VLOOKUP($P$2,宝石属性!$B$43:$M$66,COLUMNS(宝石属性!$B$43:K$66),0)*10*VLOOKUP(ROUNDDOWN($O66,-1),宝石属性!$B$25:$N$41,2,0)*VLOOKUP(ROUNDDOWN($O66,-1),宝石属性!$B$25:$N$41,3,0)+VLOOKUP($P$2,职业被动!$B$6:$M$29,COLUMNS(职业被动!$B$6:K$29),0)*$O66,0)</f>
        <v>344</v>
      </c>
      <c r="X66" s="9">
        <f>ROUND(属性投放!L$4+装备属性!L$4*IF($O66&lt;10,1,ROUNDDOWN($O66,-1))+SUM(属性投放!M$37:M$45)*$O66+VLOOKUP($P$2,一级属性!$E$41:$P$64,COLUMNS(一级属性!$E$41:O$64),0)*($O66+0.25*IF($O66&lt;10,1,ROUNDDOWN($O66,-1)))+VLOOKUP($P$2,宝石属性!$B$43:$M$66,COLUMNS(宝石属性!$B$43:L$66),0)*10*VLOOKUP(ROUNDDOWN($O66,-1),宝石属性!$B$25:$N$41,2,0)*VLOOKUP(ROUNDDOWN($O66,-1),宝石属性!$B$25:$N$41,3,0)+VLOOKUP($P$2,职业被动!$B$6:$M$29,COLUMNS(职业被动!$B$6:L$29),0)*$O66,0)</f>
        <v>19</v>
      </c>
      <c r="Y66" s="9">
        <f>ROUND(属性投放!M$4+装备属性!M$4*IF($O66&lt;10,1,ROUNDDOWN($O66,-1))+SUM(属性投放!N$37:N$45)*$O66+VLOOKUP($P$2,一级属性!$E$41:$P$64,COLUMNS(一级属性!$E$41:P$64),0)*($O66+0.25*IF($O66&lt;10,1,ROUNDDOWN($O66,-1)))+VLOOKUP($P$2,宝石属性!$B$43:$M$66,COLUMNS(宝石属性!$B$43:M$66),0)*10*VLOOKUP(ROUNDDOWN($O66,-1),宝石属性!$B$25:$N$41,2,0)*VLOOKUP(ROUNDDOWN($O66,-1),宝石属性!$B$25:$N$41,3,0)+VLOOKUP($P$2,职业被动!$B$6:$M$29,COLUMNS(职业被动!$B$6:M$29),0)*$O66,0)</f>
        <v>705</v>
      </c>
      <c r="Z66" s="48">
        <f>属性价值和能力评分!$F$9+ROUND(属性价值和能力评分!$F$38*10,0)*O66+ROUND((SUM(装备属性!$W$9:$W$14)+属性价值和能力评分!$F$38*1.25+1.4+2.8)*IF(O66&lt;10,1,ROUNDDOWN(O66,-1)),0)+15*VLOOKUP(ROUNDDOWN(O66,-1),宝石属性!$B$26:$D$41,2,0)*6*VLOOKUP(ROUNDDOWN(O66,-1),宝石属性!$B$26:$D$41,3,0)+(属性价值和能力评分!$F$49*9+属性价值和能力评分!$F$50*2+属性价值和能力评分!$F$53*8/5)*O66</f>
        <v>12189</v>
      </c>
      <c r="AB66" s="1">
        <v>63</v>
      </c>
      <c r="AC66" s="9">
        <f>ROUND(属性投放!D$4+装备属性!D$4*IF($AB66&lt;10,1,ROUNDDOWN($AB66,-1))+SUM(属性投放!E$37:E$45)*$AB66+VLOOKUP($AC$2,一级属性!$E$41:$P$64,COLUMNS(一级属性!$E$41:G$64),0)*($AB66+0.25*IF($AB66&lt;10,1,ROUNDDOWN($AB66,-1)))+VLOOKUP($AC$2,宝石属性!$B$43:$M$66,COLUMNS(宝石属性!$B$43:D$66),0)*10*VLOOKUP(ROUNDDOWN($AB66,-1),宝石属性!$B$25:$N$41,2,0)*VLOOKUP(ROUNDDOWN($AB66,-1),宝石属性!$B$25:$N$41,3,0)+VLOOKUP($AC$2,职业被动!$B$6:$M$29,COLUMNS(职业被动!$B$6:D$29),0)*$AB66,0)</f>
        <v>4258</v>
      </c>
      <c r="AD66" s="9">
        <f>ROUND(属性投放!E$4+装备属性!E$4*IF($AB66&lt;10,1,ROUNDDOWN($AB66,-1))+SUM(属性投放!F$37:F$45)*$AB66+VLOOKUP($AC$2,一级属性!$E$41:$P$64,COLUMNS(一级属性!$E$41:H$64),0)*($AB66+0.25*IF($AB66&lt;10,1,ROUNDDOWN($AB66,-1)))+VLOOKUP($AC$2,宝石属性!$B$43:$M$66,COLUMNS(宝石属性!$B$43:E$66),0)*10*VLOOKUP(ROUNDDOWN($AB66,-1),宝石属性!$B$25:$N$41,2,0)*VLOOKUP(ROUNDDOWN($AB66,-1),宝石属性!$B$25:$N$41,3,0)+VLOOKUP($AC$2,职业被动!$B$6:$M$29,COLUMNS(职业被动!$B$6:E$29),0)*$AB66,0)</f>
        <v>1637</v>
      </c>
      <c r="AE66" s="9">
        <f>ROUND(属性投放!F$4+装备属性!F$4*IF($AB66&lt;10,1,ROUNDDOWN($AB66,-1))+SUM(属性投放!G$37:G$45)*$AB66+VLOOKUP($AC$2,一级属性!$E$41:$P$64,COLUMNS(一级属性!$E$41:I$64),0)*($AB66+0.25*IF($AB66&lt;10,1,ROUNDDOWN($AB66,-1)))+VLOOKUP($AC$2,宝石属性!$B$43:$M$66,COLUMNS(宝石属性!$B$43:F$66),0)*10*VLOOKUP(ROUNDDOWN($AB66,-1),宝石属性!$B$25:$N$41,2,0)*VLOOKUP(ROUNDDOWN($AB66,-1),宝石属性!$B$25:$N$41,3,0)+VLOOKUP($AC$2,职业被动!$B$6:$M$29,COLUMNS(职业被动!$B$6:F$29),0)*$AB66,0)</f>
        <v>1142</v>
      </c>
      <c r="AF66" s="9">
        <f>ROUND(属性投放!G$4+装备属性!G$4*IF($AB66&lt;10,1,ROUNDDOWN($AB66,-1))+SUM(属性投放!H$37:H$45)*$AB66+VLOOKUP($AC$2,一级属性!$E$41:$P$64,COLUMNS(一级属性!$E$41:J$64),0)*($AB66+0.25*IF($AB66&lt;10,1,ROUNDDOWN($AB66,-1)))+VLOOKUP($AC$2,宝石属性!$B$43:$M$66,COLUMNS(宝石属性!$B$43:G$66),0)*10*VLOOKUP(ROUNDDOWN($AB66,-1),宝石属性!$B$25:$N$41,2,0)*VLOOKUP(ROUNDDOWN($AB66,-1),宝石属性!$B$25:$N$41,3,0)+VLOOKUP($AC$2,职业被动!$B$6:$M$29,COLUMNS(职业被动!$B$6:G$29),0)*$AB66,0)</f>
        <v>792</v>
      </c>
      <c r="AG66" s="9">
        <f>ROUND(属性投放!H$4+装备属性!H$4*IF($AB66&lt;10,1,ROUNDDOWN($AB66,-1))+SUM(属性投放!I$37:I$45)*$AB66+VLOOKUP($AC$2,一级属性!$E$41:$P$64,COLUMNS(一级属性!$E$41:K$64),0)*($AB66+0.25*IF($AB66&lt;10,1,ROUNDDOWN($AB66,-1)))+VLOOKUP($AC$2,宝石属性!$B$43:$M$66,COLUMNS(宝石属性!$B$43:H$66),0)*10*VLOOKUP(ROUNDDOWN($AB66,-1),宝石属性!$B$25:$N$41,2,0)*VLOOKUP(ROUNDDOWN($AB66,-1),宝石属性!$B$25:$N$41,3,0)+VLOOKUP($AC$2,职业被动!$B$6:$M$29,COLUMNS(职业被动!$B$6:H$29),0)*$AB66,0)</f>
        <v>452</v>
      </c>
      <c r="AH66" s="9">
        <f>ROUND(属性投放!I$4+装备属性!I$4*IF($AB66&lt;10,1,ROUNDDOWN($AB66,-1))+SUM(属性投放!J$37:J$45)*$AB66+VLOOKUP($AC$2,一级属性!$E$41:$P$64,COLUMNS(一级属性!$E$41:L$64),0)*($AB66+0.25*IF($AB66&lt;10,1,ROUNDDOWN($AB66,-1)))+VLOOKUP($AC$2,宝石属性!$B$43:$M$66,COLUMNS(宝石属性!$B$43:I$66),0)*10*VLOOKUP(ROUNDDOWN($AB66,-1),宝石属性!$B$25:$N$41,2,0)*VLOOKUP(ROUNDDOWN($AB66,-1),宝石属性!$B$25:$N$41,3,0)+VLOOKUP($AC$2,职业被动!$B$6:$M$29,COLUMNS(职业被动!$B$6:I$29),0)*$AB66,0)</f>
        <v>729</v>
      </c>
      <c r="AI66" s="9">
        <f>ROUND(属性投放!J$4+装备属性!J$4*IF($AB66&lt;10,1,ROUNDDOWN($AB66,-1))+SUM(属性投放!K$37:K$45)*$AB66+VLOOKUP($AC$2,一级属性!$E$41:$P$64,COLUMNS(一级属性!$E$41:M$64),0)*($AB66+0.25*IF($AB66&lt;10,1,ROUNDDOWN($AB66,-1)))+VLOOKUP($AC$2,宝石属性!$B$43:$M$66,COLUMNS(宝石属性!$B$43:J$66),0)*10*VLOOKUP(ROUNDDOWN($AB66,-1),宝石属性!$B$25:$N$41,2,0)*VLOOKUP(ROUNDDOWN($AB66,-1),宝石属性!$B$25:$N$41,3,0)+VLOOKUP($AC$2,职业被动!$B$6:$M$29,COLUMNS(职业被动!$B$6:J$29),0)*$AB66,0)</f>
        <v>493</v>
      </c>
      <c r="AJ66" s="9">
        <f>ROUND(属性投放!K$4+装备属性!K$4*IF($AB66&lt;10,1,ROUNDDOWN($AB66,-1))+SUM(属性投放!L$37:L$45)*$AB66+VLOOKUP($AC$2,一级属性!$E$41:$P$64,COLUMNS(一级属性!$E$41:N$64),0)*($AB66+0.25*IF($AB66&lt;10,1,ROUNDDOWN($AB66,-1)))+VLOOKUP($AC$2,宝石属性!$B$43:$M$66,COLUMNS(宝石属性!$B$43:K$66),0)*10*VLOOKUP(ROUNDDOWN($AB66,-1),宝石属性!$B$25:$N$41,2,0)*VLOOKUP(ROUNDDOWN($AB66,-1),宝石属性!$B$25:$N$41,3,0)+VLOOKUP($AC$2,职业被动!$B$6:$M$29,COLUMNS(职业被动!$B$6:K$29),0)*$AB66,0)</f>
        <v>232</v>
      </c>
      <c r="AK66" s="9">
        <f>ROUND(属性投放!L$4+装备属性!L$4*IF($AB66&lt;10,1,ROUNDDOWN($AB66,-1))+SUM(属性投放!M$37:M$45)*$AB66+VLOOKUP($AC$2,一级属性!$E$41:$P$64,COLUMNS(一级属性!$E$41:O$64),0)*($AB66+0.25*IF($AB66&lt;10,1,ROUNDDOWN($AB66,-1)))+VLOOKUP($AC$2,宝石属性!$B$43:$M$66,COLUMNS(宝石属性!$B$43:L$66),0)*10*VLOOKUP(ROUNDDOWN($AB66,-1),宝石属性!$B$25:$N$41,2,0)*VLOOKUP(ROUNDDOWN($AB66,-1),宝石属性!$B$25:$N$41,3,0)+VLOOKUP($AC$2,职业被动!$B$6:$M$29,COLUMNS(职业被动!$B$6:L$29),0)*$AB66,0)</f>
        <v>19</v>
      </c>
      <c r="AL66" s="9">
        <f>ROUND(属性投放!M$4+装备属性!M$4*IF($AB66&lt;10,1,ROUNDDOWN($AB66,-1))+SUM(属性投放!N$37:N$45)*$AB66+VLOOKUP($AC$2,一级属性!$E$41:$P$64,COLUMNS(一级属性!$E$41:P$64),0)*($AB66+0.25*IF($AB66&lt;10,1,ROUNDDOWN($AB66,-1)))+VLOOKUP($AC$2,宝石属性!$B$43:$M$66,COLUMNS(宝石属性!$B$43:M$66),0)*10*VLOOKUP(ROUNDDOWN($AB66,-1),宝石属性!$B$25:$N$41,2,0)*VLOOKUP(ROUNDDOWN($AB66,-1),宝石属性!$B$25:$N$41,3,0)+VLOOKUP($AC$2,职业被动!$B$6:$M$29,COLUMNS(职业被动!$B$6:M$29),0)*$AB66,0)</f>
        <v>705</v>
      </c>
      <c r="AM66" s="48">
        <f>属性价值和能力评分!$F$9+ROUND(属性价值和能力评分!$F$38*10,0)*AB66+ROUND((SUM(装备属性!$W$9:$W$14)+属性价值和能力评分!$F$38*1.25+1.4+2.8)*IF(AB66&lt;10,1,ROUNDDOWN(AB66,-1)),0)+15*VLOOKUP(ROUNDDOWN(AB66,-1),宝石属性!$B$26:$D$41,2,0)*6*VLOOKUP(ROUNDDOWN(AB66,-1),宝石属性!$B$26:$D$41,3,0)+(属性价值和能力评分!$F$49*9+属性价值和能力评分!$F$50*2+属性价值和能力评分!$F$53*8/5)*AB66</f>
        <v>12189</v>
      </c>
      <c r="AO66" s="1">
        <v>63</v>
      </c>
      <c r="AP66" s="9">
        <f>ROUND(属性投放!D$4+装备属性!D$4*IF($AO66&lt;10,1,ROUNDDOWN($AO66,-1))+SUM(属性投放!E$37:E$45)*$AO66+VLOOKUP($AP$2,一级属性!$E$41:$P$64,COLUMNS(一级属性!$E$41:G$64),0)*($AO66+0.25*IF($AO66&lt;10,1,ROUNDDOWN($AO66,-1)))+VLOOKUP($AP$2,宝石属性!$B$43:$M$66,COLUMNS(宝石属性!$B$43:D$66),0)*10*VLOOKUP(ROUNDDOWN($AO66,-1),宝石属性!$B$25:$N$41,2,0)*VLOOKUP(ROUNDDOWN($AO66,-1),宝石属性!$B$25:$N$41,3,0)+VLOOKUP($AP$2,职业被动!$B$6:$M$29,COLUMNS(职业被动!$B$6:D$29),0)*$AO66,0)</f>
        <v>4258</v>
      </c>
      <c r="AQ66" s="9">
        <f>ROUND(属性投放!E$4+装备属性!E$4*IF($AO66&lt;10,1,ROUNDDOWN($AO66,-1))+SUM(属性投放!F$37:F$45)*$AO66+VLOOKUP($AP$2,一级属性!$E$41:$P$64,COLUMNS(一级属性!$E$41:H$64),0)*($AO66+0.25*IF($AO66&lt;10,1,ROUNDDOWN($AO66,-1)))+VLOOKUP($AP$2,宝石属性!$B$43:$M$66,COLUMNS(宝石属性!$B$43:E$66),0)*10*VLOOKUP(ROUNDDOWN($AO66,-1),宝石属性!$B$25:$N$41,2,0)*VLOOKUP(ROUNDDOWN($AO66,-1),宝石属性!$B$25:$N$41,3,0)+VLOOKUP($AP$2,职业被动!$B$6:$M$29,COLUMNS(职业被动!$B$6:E$29),0)*$AO66,0)</f>
        <v>2807</v>
      </c>
      <c r="AR66" s="9">
        <f>ROUND(属性投放!F$4+装备属性!F$4*IF($AO66&lt;10,1,ROUNDDOWN($AO66,-1))+SUM(属性投放!G$37:G$45)*$AO66+VLOOKUP($AP$2,一级属性!$E$41:$P$64,COLUMNS(一级属性!$E$41:I$64),0)*($AO66+0.25*IF($AO66&lt;10,1,ROUNDDOWN($AO66,-1)))+VLOOKUP($AP$2,宝石属性!$B$43:$M$66,COLUMNS(宝石属性!$B$43:F$66),0)*10*VLOOKUP(ROUNDDOWN($AO66,-1),宝石属性!$B$25:$N$41,2,0)*VLOOKUP(ROUNDDOWN($AO66,-1),宝石属性!$B$25:$N$41,3,0)+VLOOKUP($AP$2,职业被动!$B$6:$M$29,COLUMNS(职业被动!$B$6:F$29),0)*$AO66,0)</f>
        <v>718</v>
      </c>
      <c r="AS66" s="9">
        <f>ROUND(属性投放!G$4+装备属性!G$4*IF($AO66&lt;10,1,ROUNDDOWN($AO66,-1))+SUM(属性投放!H$37:H$45)*$AO66+VLOOKUP($AP$2,一级属性!$E$41:$P$64,COLUMNS(一级属性!$E$41:J$64),0)*($AO66+0.25*IF($AO66&lt;10,1,ROUNDDOWN($AO66,-1)))+VLOOKUP($AP$2,宝石属性!$B$43:$M$66,COLUMNS(宝石属性!$B$43:G$66),0)*10*VLOOKUP(ROUNDDOWN($AO66,-1),宝石属性!$B$25:$N$41,2,0)*VLOOKUP(ROUNDDOWN($AO66,-1),宝石属性!$B$25:$N$41,3,0)+VLOOKUP($AP$2,职业被动!$B$6:$M$29,COLUMNS(职业被动!$B$6:G$29),0)*$AO66,0)</f>
        <v>666</v>
      </c>
      <c r="AT66" s="9">
        <f>ROUND(属性投放!H$4+装备属性!H$4*IF($AO66&lt;10,1,ROUNDDOWN($AO66,-1))+SUM(属性投放!I$37:I$45)*$AO66+VLOOKUP($AP$2,一级属性!$E$41:$P$64,COLUMNS(一级属性!$E$41:K$64),0)*($AO66+0.25*IF($AO66&lt;10,1,ROUNDDOWN($AO66,-1)))+VLOOKUP($AP$2,宝石属性!$B$43:$M$66,COLUMNS(宝石属性!$B$43:H$66),0)*10*VLOOKUP(ROUNDDOWN($AO66,-1),宝石属性!$B$25:$N$41,2,0)*VLOOKUP(ROUNDDOWN($AO66,-1),宝石属性!$B$25:$N$41,3,0)+VLOOKUP($AP$2,职业被动!$B$6:$M$29,COLUMNS(职业被动!$B$6:H$29),0)*$AO66,0)</f>
        <v>686</v>
      </c>
      <c r="AU66" s="9">
        <f>ROUND(属性投放!I$4+装备属性!I$4*IF($AO66&lt;10,1,ROUNDDOWN($AO66,-1))+SUM(属性投放!J$37:J$45)*$AO66+VLOOKUP($AP$2,一级属性!$E$41:$P$64,COLUMNS(一级属性!$E$41:L$64),0)*($AO66+0.25*IF($AO66&lt;10,1,ROUNDDOWN($AO66,-1)))+VLOOKUP($AP$2,宝石属性!$B$43:$M$66,COLUMNS(宝石属性!$B$43:I$66),0)*10*VLOOKUP(ROUNDDOWN($AO66,-1),宝石属性!$B$25:$N$41,2,0)*VLOOKUP(ROUNDDOWN($AO66,-1),宝石属性!$B$25:$N$41,3,0)+VLOOKUP($AP$2,职业被动!$B$6:$M$29,COLUMNS(职业被动!$B$6:I$29),0)*$AO66,0)</f>
        <v>775</v>
      </c>
      <c r="AV66" s="9">
        <f>ROUND(属性投放!J$4+装备属性!J$4*IF($AO66&lt;10,1,ROUNDDOWN($AO66,-1))+SUM(属性投放!K$37:K$45)*$AO66+VLOOKUP($AP$2,一级属性!$E$41:$P$64,COLUMNS(一级属性!$E$41:M$64),0)*($AO66+0.25*IF($AO66&lt;10,1,ROUNDDOWN($AO66,-1)))+VLOOKUP($AP$2,宝石属性!$B$43:$M$66,COLUMNS(宝石属性!$B$43:J$66),0)*10*VLOOKUP(ROUNDDOWN($AO66,-1),宝石属性!$B$25:$N$41,2,0)*VLOOKUP(ROUNDDOWN($AO66,-1),宝石属性!$B$25:$N$41,3,0)+VLOOKUP($AP$2,职业被动!$B$6:$M$29,COLUMNS(职业被动!$B$6:J$29),0)*$AO66,0)</f>
        <v>548</v>
      </c>
      <c r="AW66" s="9">
        <f>ROUND(属性投放!K$4+装备属性!K$4*IF($AO66&lt;10,1,ROUNDDOWN($AO66,-1))+SUM(属性投放!L$37:L$45)*$AO66+VLOOKUP($AP$2,一级属性!$E$41:$P$64,COLUMNS(一级属性!$E$41:N$64),0)*($AO66+0.25*IF($AO66&lt;10,1,ROUNDDOWN($AO66,-1)))+VLOOKUP($AP$2,宝石属性!$B$43:$M$66,COLUMNS(宝石属性!$B$43:K$66),0)*10*VLOOKUP(ROUNDDOWN($AO66,-1),宝石属性!$B$25:$N$41,2,0)*VLOOKUP(ROUNDDOWN($AO66,-1),宝石属性!$B$25:$N$41,3,0)+VLOOKUP($AP$2,职业被动!$B$6:$M$29,COLUMNS(职业被动!$B$6:K$29),0)*$AO66,0)</f>
        <v>232</v>
      </c>
      <c r="AX66" s="9">
        <f>ROUND(属性投放!L$4+装备属性!L$4*IF($AO66&lt;10,1,ROUNDDOWN($AO66,-1))+SUM(属性投放!M$37:M$45)*$AO66+VLOOKUP($AP$2,一级属性!$E$41:$P$64,COLUMNS(一级属性!$E$41:O$64),0)*($AO66+0.25*IF($AO66&lt;10,1,ROUNDDOWN($AO66,-1)))+VLOOKUP($AP$2,宝石属性!$B$43:$M$66,COLUMNS(宝石属性!$B$43:L$66),0)*10*VLOOKUP(ROUNDDOWN($AO66,-1),宝石属性!$B$25:$N$41,2,0)*VLOOKUP(ROUNDDOWN($AO66,-1),宝石属性!$B$25:$N$41,3,0)+VLOOKUP($AP$2,职业被动!$B$6:$M$29,COLUMNS(职业被动!$B$6:L$29),0)*$AO66,0)</f>
        <v>691</v>
      </c>
      <c r="AY66" s="9">
        <f>ROUND(属性投放!M$4+装备属性!M$4*IF($AO66&lt;10,1,ROUNDDOWN($AO66,-1))+SUM(属性投放!N$37:N$45)*$AO66+VLOOKUP($AP$2,一级属性!$E$41:$P$64,COLUMNS(一级属性!$E$41:P$64),0)*($AO66+0.25*IF($AO66&lt;10,1,ROUNDDOWN($AO66,-1)))+VLOOKUP($AP$2,宝石属性!$B$43:$M$66,COLUMNS(宝石属性!$B$43:M$66),0)*10*VLOOKUP(ROUNDDOWN($AO66,-1),宝石属性!$B$25:$N$41,2,0)*VLOOKUP(ROUNDDOWN($AO66,-1),宝石属性!$B$25:$N$41,3,0)+VLOOKUP($AP$2,职业被动!$B$6:$M$29,COLUMNS(职业被动!$B$6:M$29),0)*$AO66,0)</f>
        <v>705</v>
      </c>
      <c r="AZ66" s="48">
        <f>属性价值和能力评分!$F$9+ROUND(属性价值和能力评分!$F$38*10,0)*AO66+ROUND((SUM(装备属性!$W$9:$W$14)+属性价值和能力评分!$F$38*1.25+1.4+2.8)*IF(AO66&lt;10,1,ROUNDDOWN(AO66,-1)),0)+15*VLOOKUP(ROUNDDOWN(AO66,-1),宝石属性!$B$26:$D$41,2,0)*6*VLOOKUP(ROUNDDOWN(AO66,-1),宝石属性!$B$26:$D$41,3,0)+(属性价值和能力评分!$F$49*9+属性价值和能力评分!$F$50*2+属性价值和能力评分!$F$53*8/5)*AO66</f>
        <v>12189</v>
      </c>
      <c r="BB66" s="1">
        <v>63</v>
      </c>
      <c r="BC66" s="9">
        <f>ROUND(属性投放!D$4+装备属性!D$4*IF($BB66&lt;10,1,ROUNDDOWN($BB66,-1))+SUM(属性投放!E$37:E$45)*$BB66+VLOOKUP($BC$2,一级属性!$E$41:$P$64,COLUMNS(一级属性!$E$41:G$64),0)*($BB66+0.25*IF($BB66&lt;10,1,ROUNDDOWN($BB66,-1)))+VLOOKUP($BC$2,宝石属性!$B$43:$M$66,COLUMNS(宝石属性!$B$43:D$66),0)*10*VLOOKUP(ROUNDDOWN($BB66,-1),宝石属性!$B$25:$N$41,2,0)*VLOOKUP(ROUNDDOWN($BB66,-1),宝石属性!$B$25:$N$41,3,0)+VLOOKUP($BC$2,职业被动!$B$6:$M$29,COLUMNS(职业被动!$B$6:D$29),0)*$BB66,0)</f>
        <v>3817</v>
      </c>
      <c r="BD66" s="9">
        <f>ROUND(属性投放!E$4+装备属性!E$4*IF($BB66&lt;10,1,ROUNDDOWN($BB66,-1))+SUM(属性投放!F$37:F$45)*$BB66+VLOOKUP($BC$2,一级属性!$E$41:$P$64,COLUMNS(一级属性!$E$41:H$64),0)*($BB66+0.25*IF($BB66&lt;10,1,ROUNDDOWN($BB66,-1)))+VLOOKUP($BC$2,宝石属性!$B$43:$M$66,COLUMNS(宝石属性!$B$43:E$66),0)*10*VLOOKUP(ROUNDDOWN($BB66,-1),宝石属性!$B$25:$N$41,2,0)*VLOOKUP(ROUNDDOWN($BB66,-1),宝石属性!$B$25:$N$41,3,0)+VLOOKUP($BC$2,职业被动!$B$6:$M$29,COLUMNS(职业被动!$B$6:E$29),0)*$BB66,0)</f>
        <v>3197</v>
      </c>
      <c r="BE66" s="9">
        <f>ROUND(属性投放!F$4+装备属性!F$4*IF($BB66&lt;10,1,ROUNDDOWN($BB66,-1))+SUM(属性投放!G$37:G$45)*$BB66+VLOOKUP($BC$2,一级属性!$E$41:$P$64,COLUMNS(一级属性!$E$41:I$64),0)*($BB66+0.25*IF($BB66&lt;10,1,ROUNDDOWN($BB66,-1)))+VLOOKUP($BC$2,宝石属性!$B$43:$M$66,COLUMNS(宝石属性!$B$43:F$66),0)*10*VLOOKUP(ROUNDDOWN($BB66,-1),宝石属性!$B$25:$N$41,2,0)*VLOOKUP(ROUNDDOWN($BB66,-1),宝石属性!$B$25:$N$41,3,0)+VLOOKUP($BC$2,职业被动!$B$6:$M$29,COLUMNS(职业被动!$B$6:F$29),0)*$BB66,0)</f>
        <v>718</v>
      </c>
      <c r="BF66" s="9">
        <f>ROUND(属性投放!G$4+装备属性!G$4*IF($BB66&lt;10,1,ROUNDDOWN($BB66,-1))+SUM(属性投放!H$37:H$45)*$BB66+VLOOKUP($BC$2,一级属性!$E$41:$P$64,COLUMNS(一级属性!$E$41:J$64),0)*($BB66+0.25*IF($BB66&lt;10,1,ROUNDDOWN($BB66,-1)))+VLOOKUP($BC$2,宝石属性!$B$43:$M$66,COLUMNS(宝石属性!$B$43:G$66),0)*10*VLOOKUP(ROUNDDOWN($BB66,-1),宝石属性!$B$25:$N$41,2,0)*VLOOKUP(ROUNDDOWN($BB66,-1),宝石属性!$B$25:$N$41,3,0)+VLOOKUP($BC$2,职业被动!$B$6:$M$29,COLUMNS(职业被动!$B$6:G$29),0)*$BB66,0)</f>
        <v>666</v>
      </c>
      <c r="BG66" s="9">
        <f>ROUND(属性投放!H$4+装备属性!H$4*IF($BB66&lt;10,1,ROUNDDOWN($BB66,-1))+SUM(属性投放!I$37:I$45)*$BB66+VLOOKUP($BC$2,一级属性!$E$41:$P$64,COLUMNS(一级属性!$E$41:K$64),0)*($BB66+0.25*IF($BB66&lt;10,1,ROUNDDOWN($BB66,-1)))+VLOOKUP($BC$2,宝石属性!$B$43:$M$66,COLUMNS(宝石属性!$B$43:H$66),0)*10*VLOOKUP(ROUNDDOWN($BB66,-1),宝石属性!$B$25:$N$41,2,0)*VLOOKUP(ROUNDDOWN($BB66,-1),宝石属性!$B$25:$N$41,3,0)+VLOOKUP($BC$2,职业被动!$B$6:$M$29,COLUMNS(职业被动!$B$6:H$29),0)*$BB66,0)</f>
        <v>974</v>
      </c>
      <c r="BH66" s="9">
        <f>ROUND(属性投放!I$4+装备属性!I$4*IF($BB66&lt;10,1,ROUNDDOWN($BB66,-1))+SUM(属性投放!J$37:J$45)*$BB66+VLOOKUP($BC$2,一级属性!$E$41:$P$64,COLUMNS(一级属性!$E$41:L$64),0)*($BB66+0.25*IF($BB66&lt;10,1,ROUNDDOWN($BB66,-1)))+VLOOKUP($BC$2,宝石属性!$B$43:$M$66,COLUMNS(宝石属性!$B$43:I$66),0)*10*VLOOKUP(ROUNDDOWN($BB66,-1),宝石属性!$B$25:$N$41,2,0)*VLOOKUP(ROUNDDOWN($BB66,-1),宝石属性!$B$25:$N$41,3,0)+VLOOKUP($BC$2,职业被动!$B$6:$M$29,COLUMNS(职业被动!$B$6:I$29),0)*$BB66,0)</f>
        <v>916</v>
      </c>
      <c r="BI66" s="9">
        <f>ROUND(属性投放!J$4+装备属性!J$4*IF($BB66&lt;10,1,ROUNDDOWN($BB66,-1))+SUM(属性投放!K$37:K$45)*$BB66+VLOOKUP($BC$2,一级属性!$E$41:$P$64,COLUMNS(一级属性!$E$41:M$64),0)*($BB66+0.25*IF($BB66&lt;10,1,ROUNDDOWN($BB66,-1)))+VLOOKUP($BC$2,宝石属性!$B$43:$M$66,COLUMNS(宝石属性!$B$43:J$66),0)*10*VLOOKUP(ROUNDDOWN($BB66,-1),宝石属性!$B$25:$N$41,2,0)*VLOOKUP(ROUNDDOWN($BB66,-1),宝石属性!$B$25:$N$41,3,0)+VLOOKUP($BC$2,职业被动!$B$6:$M$29,COLUMNS(职业被动!$B$6:J$29),0)*$BB66,0)</f>
        <v>431</v>
      </c>
      <c r="BJ66" s="9">
        <f>ROUND(属性投放!K$4+装备属性!K$4*IF($BB66&lt;10,1,ROUNDDOWN($BB66,-1))+SUM(属性投放!L$37:L$45)*$BB66+VLOOKUP($BC$2,一级属性!$E$41:$P$64,COLUMNS(一级属性!$E$41:N$64),0)*($BB66+0.25*IF($BB66&lt;10,1,ROUNDDOWN($BB66,-1)))+VLOOKUP($BC$2,宝石属性!$B$43:$M$66,COLUMNS(宝石属性!$B$43:K$66),0)*10*VLOOKUP(ROUNDDOWN($BB66,-1),宝石属性!$B$25:$N$41,2,0)*VLOOKUP(ROUNDDOWN($BB66,-1),宝石属性!$B$25:$N$41,3,0)+VLOOKUP($BC$2,职业被动!$B$6:$M$29,COLUMNS(职业被动!$B$6:K$29),0)*$BB66,0)</f>
        <v>232</v>
      </c>
      <c r="BK66" s="9">
        <f>ROUND(属性投放!L$4+装备属性!L$4*IF($BB66&lt;10,1,ROUNDDOWN($BB66,-1))+SUM(属性投放!M$37:M$45)*$BB66+VLOOKUP($BC$2,一级属性!$E$41:$P$64,COLUMNS(一级属性!$E$41:O$64),0)*($BB66+0.25*IF($BB66&lt;10,1,ROUNDDOWN($BB66,-1)))+VLOOKUP($BC$2,宝石属性!$B$43:$M$66,COLUMNS(宝石属性!$B$43:L$66),0)*10*VLOOKUP(ROUNDDOWN($BB66,-1),宝石属性!$B$25:$N$41,2,0)*VLOOKUP(ROUNDDOWN($BB66,-1),宝石属性!$B$25:$N$41,3,0)+VLOOKUP($BC$2,职业被动!$B$6:$M$29,COLUMNS(职业被动!$B$6:L$29),0)*$BB66,0)</f>
        <v>19</v>
      </c>
      <c r="BL66" s="9">
        <f>ROUND(属性投放!M$4+装备属性!M$4*IF($BB66&lt;10,1,ROUNDDOWN($BB66,-1))+SUM(属性投放!N$37:N$45)*$BB66+VLOOKUP($BC$2,一级属性!$E$41:$P$64,COLUMNS(一级属性!$E$41:P$64),0)*($BB66+0.25*IF($BB66&lt;10,1,ROUNDDOWN($BB66,-1)))+VLOOKUP($BC$2,宝石属性!$B$43:$M$66,COLUMNS(宝石属性!$B$43:M$66),0)*10*VLOOKUP(ROUNDDOWN($BB66,-1),宝石属性!$B$25:$N$41,2,0)*VLOOKUP(ROUNDDOWN($BB66,-1),宝石属性!$B$25:$N$41,3,0)+VLOOKUP($BC$2,职业被动!$B$6:$M$29,COLUMNS(职业被动!$B$6:M$29),0)*$BB66,0)</f>
        <v>705</v>
      </c>
      <c r="BM66" s="48">
        <f>属性价值和能力评分!$F$9+ROUND(属性价值和能力评分!$F$38*10,0)*BB66+ROUND((SUM(装备属性!$W$9:$W$14)+属性价值和能力评分!$F$38*1.25+1.4+2.8)*IF(BB66&lt;10,1,ROUNDDOWN(BB66,-1)),0)+15*VLOOKUP(ROUNDDOWN(BB66,-1),宝石属性!$B$26:$D$41,2,0)*6*VLOOKUP(ROUNDDOWN(BB66,-1),宝石属性!$B$26:$D$41,3,0)+(属性价值和能力评分!$F$49*9+属性价值和能力评分!$F$50*2+属性价值和能力评分!$F$53*8/5)*BB66</f>
        <v>12189</v>
      </c>
      <c r="BO66" s="1">
        <v>63</v>
      </c>
      <c r="BP66" s="9">
        <f>ROUND(属性投放!D$4+装备属性!D$4*IF($BO66&lt;10,1,ROUNDDOWN($BO66,-1))+SUM(属性投放!E$37:E$45)*$BO66+VLOOKUP($BP$2,一级属性!$E$41:$P$64,COLUMNS(一级属性!$E$41:G$64),0)*($BO66+0.25*IF($BO66&lt;10,1,ROUNDDOWN($BO66,-1)))+VLOOKUP($BP$2,宝石属性!$B$43:$M$66,COLUMNS(宝石属性!$B$43:D$66),0)*10*VLOOKUP(ROUNDDOWN($BO66,-1),宝石属性!$B$25:$N$41,2,0)*VLOOKUP(ROUNDDOWN($BO66,-1),宝石属性!$B$25:$N$41,3,0)+VLOOKUP($BP$2,职业被动!$B$6:$M$29,COLUMNS(职业被动!$B$6:D$29),0)*$BO66,0)</f>
        <v>4699</v>
      </c>
      <c r="BQ66" s="9">
        <f>ROUND(属性投放!E$4+装备属性!E$4*IF($BO66&lt;10,1,ROUNDDOWN($BO66,-1))+SUM(属性投放!F$37:F$45)*$BO66+VLOOKUP($BP$2,一级属性!$E$41:$P$64,COLUMNS(一级属性!$E$41:H$64),0)*($BO66+0.25*IF($BO66&lt;10,1,ROUNDDOWN($BO66,-1)))+VLOOKUP($BP$2,宝石属性!$B$43:$M$66,COLUMNS(宝石属性!$B$43:E$66),0)*10*VLOOKUP(ROUNDDOWN($BO66,-1),宝石属性!$B$25:$N$41,2,0)*VLOOKUP(ROUNDDOWN($BO66,-1),宝石属性!$B$25:$N$41,3,0)+VLOOKUP($BP$2,职业被动!$B$6:$M$29,COLUMNS(职业被动!$B$6:E$29),0)*$BO66,0)</f>
        <v>2807</v>
      </c>
      <c r="BR66" s="9">
        <f>ROUND(属性投放!F$4+装备属性!F$4*IF($BO66&lt;10,1,ROUNDDOWN($BO66,-1))+SUM(属性投放!G$37:G$45)*$BO66+VLOOKUP($BP$2,一级属性!$E$41:$P$64,COLUMNS(一级属性!$E$41:I$64),0)*($BO66+0.25*IF($BO66&lt;10,1,ROUNDDOWN($BO66,-1)))+VLOOKUP($BP$2,宝石属性!$B$43:$M$66,COLUMNS(宝石属性!$B$43:F$66),0)*10*VLOOKUP(ROUNDDOWN($BO66,-1),宝石属性!$B$25:$N$41,2,0)*VLOOKUP(ROUNDDOWN($BO66,-1),宝石属性!$B$25:$N$41,3,0)+VLOOKUP($BP$2,职业被动!$B$6:$M$29,COLUMNS(职业被动!$B$6:F$29),0)*$BO66,0)</f>
        <v>718</v>
      </c>
      <c r="BS66" s="9">
        <f>ROUND(属性投放!G$4+装备属性!G$4*IF($BO66&lt;10,1,ROUNDDOWN($BO66,-1))+SUM(属性投放!H$37:H$45)*$BO66+VLOOKUP($BP$2,一级属性!$E$41:$P$64,COLUMNS(一级属性!$E$41:J$64),0)*($BO66+0.25*IF($BO66&lt;10,1,ROUNDDOWN($BO66,-1)))+VLOOKUP($BP$2,宝石属性!$B$43:$M$66,COLUMNS(宝石属性!$B$43:G$66),0)*10*VLOOKUP(ROUNDDOWN($BO66,-1),宝石属性!$B$25:$N$41,2,0)*VLOOKUP(ROUNDDOWN($BO66,-1),宝石属性!$B$25:$N$41,3,0)+VLOOKUP($BP$2,职业被动!$B$6:$M$29,COLUMNS(职业被动!$B$6:G$29),0)*$BO66,0)</f>
        <v>666</v>
      </c>
      <c r="BT66" s="9">
        <f>ROUND(属性投放!H$4+装备属性!H$4*IF($BO66&lt;10,1,ROUNDDOWN($BO66,-1))+SUM(属性投放!I$37:I$45)*$BO66+VLOOKUP($BP$2,一级属性!$E$41:$P$64,COLUMNS(一级属性!$E$41:K$64),0)*($BO66+0.25*IF($BO66&lt;10,1,ROUNDDOWN($BO66,-1)))+VLOOKUP($BP$2,宝石属性!$B$43:$M$66,COLUMNS(宝石属性!$B$43:H$66),0)*10*VLOOKUP(ROUNDDOWN($BO66,-1),宝石属性!$B$25:$N$41,2,0)*VLOOKUP(ROUNDDOWN($BO66,-1),宝石属性!$B$25:$N$41,3,0)+VLOOKUP($BP$2,职业被动!$B$6:$M$29,COLUMNS(职业被动!$B$6:H$29),0)*$BO66,0)</f>
        <v>749</v>
      </c>
      <c r="BU66" s="9">
        <f>ROUND(属性投放!I$4+装备属性!I$4*IF($BO66&lt;10,1,ROUNDDOWN($BO66,-1))+SUM(属性投放!J$37:J$45)*$BO66+VLOOKUP($BP$2,一级属性!$E$41:$P$64,COLUMNS(一级属性!$E$41:L$64),0)*($BO66+0.25*IF($BO66&lt;10,1,ROUNDDOWN($BO66,-1)))+VLOOKUP($BP$2,宝石属性!$B$43:$M$66,COLUMNS(宝石属性!$B$43:I$66),0)*10*VLOOKUP(ROUNDDOWN($BO66,-1),宝石属性!$B$25:$N$41,2,0)*VLOOKUP(ROUNDDOWN($BO66,-1),宝石属性!$B$25:$N$41,3,0)+VLOOKUP($BP$2,职业被动!$B$6:$M$29,COLUMNS(职业被动!$B$6:I$29),0)*$BO66,0)</f>
        <v>775</v>
      </c>
      <c r="BV66" s="9">
        <f>ROUND(属性投放!J$4+装备属性!J$4*IF($BO66&lt;10,1,ROUNDDOWN($BO66,-1))+SUM(属性投放!K$37:K$45)*$BO66+VLOOKUP($BP$2,一级属性!$E$41:$P$64,COLUMNS(一级属性!$E$41:M$64),0)*($BO66+0.25*IF($BO66&lt;10,1,ROUNDDOWN($BO66,-1)))+VLOOKUP($BP$2,宝石属性!$B$43:$M$66,COLUMNS(宝石属性!$B$43:J$66),0)*10*VLOOKUP(ROUNDDOWN($BO66,-1),宝石属性!$B$25:$N$41,2,0)*VLOOKUP(ROUNDDOWN($BO66,-1),宝石属性!$B$25:$N$41,3,0)+VLOOKUP($BP$2,职业被动!$B$6:$M$29,COLUMNS(职业被动!$B$6:J$29),0)*$BO66,0)</f>
        <v>548</v>
      </c>
      <c r="BW66" s="9">
        <f>ROUND(属性投放!K$4+装备属性!K$4*IF($BO66&lt;10,1,ROUNDDOWN($BO66,-1))+SUM(属性投放!L$37:L$45)*$BO66+VLOOKUP($BP$2,一级属性!$E$41:$P$64,COLUMNS(一级属性!$E$41:N$64),0)*($BO66+0.25*IF($BO66&lt;10,1,ROUNDDOWN($BO66,-1)))+VLOOKUP($BP$2,宝石属性!$B$43:$M$66,COLUMNS(宝石属性!$B$43:K$66),0)*10*VLOOKUP(ROUNDDOWN($BO66,-1),宝石属性!$B$25:$N$41,2,0)*VLOOKUP(ROUNDDOWN($BO66,-1),宝石属性!$B$25:$N$41,3,0)+VLOOKUP($BP$2,职业被动!$B$6:$M$29,COLUMNS(职业被动!$B$6:K$29),0)*$BO66,0)</f>
        <v>344</v>
      </c>
      <c r="BX66" s="9">
        <f>ROUND(属性投放!L$4+装备属性!L$4*IF($BO66&lt;10,1,ROUNDDOWN($BO66,-1))+SUM(属性投放!M$37:M$45)*$BO66+VLOOKUP($BP$2,一级属性!$E$41:$P$64,COLUMNS(一级属性!$E$41:O$64),0)*($BO66+0.25*IF($BO66&lt;10,1,ROUNDDOWN($BO66,-1)))+VLOOKUP($BP$2,宝石属性!$B$43:$M$66,COLUMNS(宝石属性!$B$43:L$66),0)*10*VLOOKUP(ROUNDDOWN($BO66,-1),宝石属性!$B$25:$N$41,2,0)*VLOOKUP(ROUNDDOWN($BO66,-1),宝石属性!$B$25:$N$41,3,0)+VLOOKUP($BP$2,职业被动!$B$6:$M$29,COLUMNS(职业被动!$B$6:L$29),0)*$BO66,0)</f>
        <v>19</v>
      </c>
      <c r="BY66" s="9">
        <f>ROUND(属性投放!M$4+装备属性!M$4*IF($BO66&lt;10,1,ROUNDDOWN($BO66,-1))+SUM(属性投放!N$37:N$45)*$BO66+VLOOKUP($BP$2,一级属性!$E$41:$P$64,COLUMNS(一级属性!$E$41:P$64),0)*($BO66+0.25*IF($BO66&lt;10,1,ROUNDDOWN($BO66,-1)))+VLOOKUP($BP$2,宝石属性!$B$43:$M$66,COLUMNS(宝石属性!$B$43:M$66),0)*10*VLOOKUP(ROUNDDOWN($BO66,-1),宝石属性!$B$25:$N$41,2,0)*VLOOKUP(ROUNDDOWN($BO66,-1),宝石属性!$B$25:$N$41,3,0)+VLOOKUP($BP$2,职业被动!$B$6:$M$29,COLUMNS(职业被动!$B$6:M$29),0)*$BO66,0)</f>
        <v>705</v>
      </c>
      <c r="BZ66" s="48">
        <f>属性价值和能力评分!$F$9+ROUND(属性价值和能力评分!$F$38*10,0)*BO66+ROUND((SUM(装备属性!$W$9:$W$14)+属性价值和能力评分!$F$38*1.25+1.4+2.8)*IF(BO66&lt;10,1,ROUNDDOWN(BO66,-1)),0)+15*VLOOKUP(ROUNDDOWN(BO66,-1),宝石属性!$B$26:$D$41,2,0)*6*VLOOKUP(ROUNDDOWN(BO66,-1),宝石属性!$B$26:$D$41,3,0)+(属性价值和能力评分!$F$49*9+属性价值和能力评分!$F$50*2+属性价值和能力评分!$F$53*8/5)*BO66</f>
        <v>12189</v>
      </c>
      <c r="CB66" s="1">
        <v>63</v>
      </c>
      <c r="CC66" s="9">
        <f>ROUND(属性投放!D$4+装备属性!D$4*IF($CB66&lt;10,1,ROUNDDOWN($CB66,-1))+SUM(属性投放!E$37:E$45)*$CB66+VLOOKUP($CC$2,一级属性!$E$41:$P$64,COLUMNS(一级属性!$E$41:G$64),0)*($CB66+0.25*IF($CB66&lt;10,1,ROUNDDOWN($CB66,-1)))+VLOOKUP($CC$2,宝石属性!$B$43:$M$66,COLUMNS(宝石属性!$B$43:D$66),0)*10*VLOOKUP(ROUNDDOWN($CB66,-1),宝石属性!$B$25:$N$41,2,0)*VLOOKUP(ROUNDDOWN($CB66,-1),宝石属性!$B$25:$N$41,3,0)+VLOOKUP($CC$2,职业被动!$B$6:$M$29,COLUMNS(职业被动!$B$6:D$29),0)*$CB66,0)</f>
        <v>3193</v>
      </c>
      <c r="CD66" s="9">
        <f>ROUND(属性投放!E$4+装备属性!E$4*IF($CB66&lt;10,1,ROUNDDOWN($CB66,-1))+SUM(属性投放!F$37:F$45)*$CB66+VLOOKUP($CC$2,一级属性!$E$41:$P$64,COLUMNS(一级属性!$E$41:H$64),0)*($CB66+0.25*IF($CB66&lt;10,1,ROUNDDOWN($CB66,-1)))+VLOOKUP($CC$2,宝石属性!$B$43:$M$66,COLUMNS(宝石属性!$B$43:E$66),0)*10*VLOOKUP(ROUNDDOWN($CB66,-1),宝石属性!$B$25:$N$41,2,0)*VLOOKUP(ROUNDDOWN($CB66,-1),宝石属性!$B$25:$N$41,3,0)+VLOOKUP($CC$2,职业被动!$B$6:$M$29,COLUMNS(职业被动!$B$6:E$29),0)*$CB66,0)</f>
        <v>1637</v>
      </c>
      <c r="CE66" s="9">
        <f>ROUND(属性投放!F$4+装备属性!F$4*IF($CB66&lt;10,1,ROUNDDOWN($CB66,-1))+SUM(属性投放!G$37:G$45)*$CB66+VLOOKUP($CC$2,一级属性!$E$41:$P$64,COLUMNS(一级属性!$E$41:I$64),0)*($CB66+0.25*IF($CB66&lt;10,1,ROUNDDOWN($CB66,-1)))+VLOOKUP($CC$2,宝石属性!$B$43:$M$66,COLUMNS(宝石属性!$B$43:F$66),0)*10*VLOOKUP(ROUNDDOWN($CB66,-1),宝石属性!$B$25:$N$41,2,0)*VLOOKUP(ROUNDDOWN($CB66,-1),宝石属性!$B$25:$N$41,3,0)+VLOOKUP($CC$2,职业被动!$B$6:$M$29,COLUMNS(职业被动!$B$6:F$29),0)*$CB66,0)</f>
        <v>1490</v>
      </c>
      <c r="CF66" s="9">
        <f>ROUND(属性投放!G$4+装备属性!G$4*IF($CB66&lt;10,1,ROUNDDOWN($CB66,-1))+SUM(属性投放!H$37:H$45)*$CB66+VLOOKUP($CC$2,一级属性!$E$41:$P$64,COLUMNS(一级属性!$E$41:J$64),0)*($CB66+0.25*IF($CB66&lt;10,1,ROUNDDOWN($CB66,-1)))+VLOOKUP($CC$2,宝石属性!$B$43:$M$66,COLUMNS(宝石属性!$B$43:G$66),0)*10*VLOOKUP(ROUNDDOWN($CB66,-1),宝石属性!$B$25:$N$41,2,0)*VLOOKUP(ROUNDDOWN($CB66,-1),宝石属性!$B$25:$N$41,3,0)+VLOOKUP($CC$2,职业被动!$B$6:$M$29,COLUMNS(职业被动!$B$6:G$29),0)*$CB66,0)</f>
        <v>729</v>
      </c>
      <c r="CG66" s="9">
        <f>ROUND(属性投放!H$4+装备属性!H$4*IF($CB66&lt;10,1,ROUNDDOWN($CB66,-1))+SUM(属性投放!I$37:I$45)*$CB66+VLOOKUP($CC$2,一级属性!$E$41:$P$64,COLUMNS(一级属性!$E$41:K$64),0)*($CB66+0.25*IF($CB66&lt;10,1,ROUNDDOWN($CB66,-1)))+VLOOKUP($CC$2,宝石属性!$B$43:$M$66,COLUMNS(宝石属性!$B$43:H$66),0)*10*VLOOKUP(ROUNDDOWN($CB66,-1),宝石属性!$B$25:$N$41,2,0)*VLOOKUP(ROUNDDOWN($CB66,-1),宝石属性!$B$25:$N$41,3,0)+VLOOKUP($CC$2,职业被动!$B$6:$M$29,COLUMNS(职业被动!$B$6:H$29),0)*$CB66,0)</f>
        <v>452</v>
      </c>
      <c r="CH66" s="9">
        <f>ROUND(属性投放!I$4+装备属性!I$4*IF($CB66&lt;10,1,ROUNDDOWN($CB66,-1))+SUM(属性投放!J$37:J$45)*$CB66+VLOOKUP($CC$2,一级属性!$E$41:$P$64,COLUMNS(一级属性!$E$41:L$64),0)*($CB66+0.25*IF($CB66&lt;10,1,ROUNDDOWN($CB66,-1)))+VLOOKUP($CC$2,宝石属性!$B$43:$M$66,COLUMNS(宝石属性!$B$43:I$66),0)*10*VLOOKUP(ROUNDDOWN($CB66,-1),宝石属性!$B$25:$N$41,2,0)*VLOOKUP(ROUNDDOWN($CB66,-1),宝石属性!$B$25:$N$41,3,0)+VLOOKUP($CC$2,职业被动!$B$6:$M$29,COLUMNS(职业被动!$B$6:I$29),0)*$CB66,0)</f>
        <v>744</v>
      </c>
      <c r="CI66" s="9">
        <f>ROUND(属性投放!J$4+装备属性!J$4*IF($CB66&lt;10,1,ROUNDDOWN($CB66,-1))+SUM(属性投放!K$37:K$45)*$CB66+VLOOKUP($CC$2,一级属性!$E$41:$P$64,COLUMNS(一级属性!$E$41:M$64),0)*($CB66+0.25*IF($CB66&lt;10,1,ROUNDDOWN($CB66,-1)))+VLOOKUP($CC$2,宝石属性!$B$43:$M$66,COLUMNS(宝石属性!$B$43:J$66),0)*10*VLOOKUP(ROUNDDOWN($CB66,-1),宝石属性!$B$25:$N$41,2,0)*VLOOKUP(ROUNDDOWN($CB66,-1),宝石属性!$B$25:$N$41,3,0)+VLOOKUP($CC$2,职业被动!$B$6:$M$29,COLUMNS(职业被动!$B$6:J$29),0)*$CB66,0)</f>
        <v>493</v>
      </c>
      <c r="CJ66" s="9">
        <f>ROUND(属性投放!K$4+装备属性!K$4*IF($CB66&lt;10,1,ROUNDDOWN($CB66,-1))+SUM(属性投放!L$37:L$45)*$CB66+VLOOKUP($CC$2,一级属性!$E$41:$P$64,COLUMNS(一级属性!$E$41:N$64),0)*($CB66+0.25*IF($CB66&lt;10,1,ROUNDDOWN($CB66,-1)))+VLOOKUP($CC$2,宝石属性!$B$43:$M$66,COLUMNS(宝石属性!$B$43:K$66),0)*10*VLOOKUP(ROUNDDOWN($CB66,-1),宝石属性!$B$25:$N$41,2,0)*VLOOKUP(ROUNDDOWN($CB66,-1),宝石属性!$B$25:$N$41,3,0)+VLOOKUP($CC$2,职业被动!$B$6:$M$29,COLUMNS(职业被动!$B$6:K$29),0)*$CB66,0)</f>
        <v>232</v>
      </c>
      <c r="CK66" s="9">
        <f>ROUND(属性投放!L$4+装备属性!L$4*IF($CB66&lt;10,1,ROUNDDOWN($CB66,-1))+SUM(属性投放!M$37:M$45)*$CB66+VLOOKUP($CC$2,一级属性!$E$41:$P$64,COLUMNS(一级属性!$E$41:O$64),0)*($CB66+0.25*IF($CB66&lt;10,1,ROUNDDOWN($CB66,-1)))+VLOOKUP($CC$2,宝石属性!$B$43:$M$66,COLUMNS(宝石属性!$B$43:L$66),0)*10*VLOOKUP(ROUNDDOWN($CB66,-1),宝石属性!$B$25:$N$41,2,0)*VLOOKUP(ROUNDDOWN($CB66,-1),宝石属性!$B$25:$N$41,3,0)+VLOOKUP($CC$2,职业被动!$B$6:$M$29,COLUMNS(职业被动!$B$6:L$29),0)*$CB66,0)</f>
        <v>19</v>
      </c>
      <c r="CL66" s="9">
        <f>ROUND(属性投放!M$4+装备属性!M$4*IF($CB66&lt;10,1,ROUNDDOWN($CB66,-1))+SUM(属性投放!N$37:N$45)*$CB66+VLOOKUP($CC$2,一级属性!$E$41:$P$64,COLUMNS(一级属性!$E$41:P$64),0)*($CB66+0.25*IF($CB66&lt;10,1,ROUNDDOWN($CB66,-1)))+VLOOKUP($CC$2,宝石属性!$B$43:$M$66,COLUMNS(宝石属性!$B$43:M$66),0)*10*VLOOKUP(ROUNDDOWN($CB66,-1),宝石属性!$B$25:$N$41,2,0)*VLOOKUP(ROUNDDOWN($CB66,-1),宝石属性!$B$25:$N$41,3,0)+VLOOKUP($CC$2,职业被动!$B$6:$M$29,COLUMNS(职业被动!$B$6:M$29),0)*$CB66,0)</f>
        <v>649</v>
      </c>
      <c r="CM66" s="48">
        <f>属性价值和能力评分!$F$9+ROUND(属性价值和能力评分!$F$38*10,0)*CB66+ROUND((SUM(装备属性!$W$9:$W$14)+属性价值和能力评分!$F$38*1.25+1.4+2.8)*IF(CB66&lt;10,1,ROUNDDOWN(CB66,-1)),0)+15*VLOOKUP(ROUNDDOWN(CB66,-1),宝石属性!$B$26:$D$41,2,0)*6*VLOOKUP(ROUNDDOWN(CB66,-1),宝石属性!$B$26:$D$41,3,0)+(属性价值和能力评分!$F$49*9+属性价值和能力评分!$F$50*2+属性价值和能力评分!$F$53*8/5)*CB66</f>
        <v>12189</v>
      </c>
      <c r="CO66" s="1">
        <v>63</v>
      </c>
      <c r="CP66" s="9">
        <f>ROUND(属性投放!D$4+装备属性!D$4*IF($CO66&lt;10,1,ROUNDDOWN($CO66,-1))+SUM(属性投放!E$37:E$45)*$CO66+VLOOKUP($CP$2,一级属性!$E$41:$P$64,COLUMNS(一级属性!$E$41:G$64),0)*($CO66+0.25*IF($CO66&lt;10,1,ROUNDDOWN($CO66,-1)))+VLOOKUP($CP$2,宝石属性!$B$43:$M$66,COLUMNS(宝石属性!$B$43:D$66),0)*10*VLOOKUP(ROUNDDOWN($CO66,-1),宝石属性!$B$25:$N$41,2,0)*VLOOKUP(ROUNDDOWN($CO66,-1),宝石属性!$B$25:$N$41,3,0)+VLOOKUP($CP$2,职业被动!$B$6:$M$29,COLUMNS(职业被动!$B$6:D$29),0)*$CO66,0)</f>
        <v>3193</v>
      </c>
      <c r="CQ66" s="9">
        <f>ROUND(属性投放!E$4+装备属性!E$4*IF($CO66&lt;10,1,ROUNDDOWN($CO66,-1))+SUM(属性投放!F$37:F$45)*$CO66+VLOOKUP($CP$2,一级属性!$E$41:$P$64,COLUMNS(一级属性!$E$41:H$64),0)*($CO66+0.25*IF($CO66&lt;10,1,ROUNDDOWN($CO66,-1)))+VLOOKUP($CP$2,宝石属性!$B$43:$M$66,COLUMNS(宝石属性!$B$43:E$66),0)*10*VLOOKUP(ROUNDDOWN($CO66,-1),宝石属性!$B$25:$N$41,2,0)*VLOOKUP(ROUNDDOWN($CO66,-1),宝石属性!$B$25:$N$41,3,0)+VLOOKUP($CP$2,职业被动!$B$6:$M$29,COLUMNS(职业被动!$B$6:E$29),0)*$CO66,0)</f>
        <v>3587</v>
      </c>
      <c r="CR66" s="9">
        <f>ROUND(属性投放!F$4+装备属性!F$4*IF($CO66&lt;10,1,ROUNDDOWN($CO66,-1))+SUM(属性投放!G$37:G$45)*$CO66+VLOOKUP($CP$2,一级属性!$E$41:$P$64,COLUMNS(一级属性!$E$41:I$64),0)*($CO66+0.25*IF($CO66&lt;10,1,ROUNDDOWN($CO66,-1)))+VLOOKUP($CP$2,宝石属性!$B$43:$M$66,COLUMNS(宝石属性!$B$43:F$66),0)*10*VLOOKUP(ROUNDDOWN($CO66,-1),宝石属性!$B$25:$N$41,2,0)*VLOOKUP(ROUNDDOWN($CO66,-1),宝石属性!$B$25:$N$41,3,0)+VLOOKUP($CP$2,职业被动!$B$6:$M$29,COLUMNS(职业被动!$B$6:F$29),0)*$CO66,0)</f>
        <v>718</v>
      </c>
      <c r="CS66" s="9">
        <f>ROUND(属性投放!G$4+装备属性!G$4*IF($CO66&lt;10,1,ROUNDDOWN($CO66,-1))+SUM(属性投放!H$37:H$45)*$CO66+VLOOKUP($CP$2,一级属性!$E$41:$P$64,COLUMNS(一级属性!$E$41:J$64),0)*($CO66+0.25*IF($CO66&lt;10,1,ROUNDDOWN($CO66,-1)))+VLOOKUP($CP$2,宝石属性!$B$43:$M$66,COLUMNS(宝石属性!$B$43:G$66),0)*10*VLOOKUP(ROUNDDOWN($CO66,-1),宝石属性!$B$25:$N$41,2,0)*VLOOKUP(ROUNDDOWN($CO66,-1),宝石属性!$B$25:$N$41,3,0)+VLOOKUP($CP$2,职业被动!$B$6:$M$29,COLUMNS(职业被动!$B$6:G$29),0)*$CO66,0)</f>
        <v>666</v>
      </c>
      <c r="CT66" s="9">
        <f>ROUND(属性投放!H$4+装备属性!H$4*IF($CO66&lt;10,1,ROUNDDOWN($CO66,-1))+SUM(属性投放!I$37:I$45)*$CO66+VLOOKUP($CP$2,一级属性!$E$41:$P$64,COLUMNS(一级属性!$E$41:K$64),0)*($CO66+0.25*IF($CO66&lt;10,1,ROUNDDOWN($CO66,-1)))+VLOOKUP($CP$2,宝石属性!$B$43:$M$66,COLUMNS(宝石属性!$B$43:H$66),0)*10*VLOOKUP(ROUNDDOWN($CO66,-1),宝石属性!$B$25:$N$41,2,0)*VLOOKUP(ROUNDDOWN($CO66,-1),宝石属性!$B$25:$N$41,3,0)+VLOOKUP($CP$2,职业被动!$B$6:$M$29,COLUMNS(职业被动!$B$6:H$29),0)*$CO66,0)</f>
        <v>1136</v>
      </c>
      <c r="CU66" s="9">
        <f>ROUND(属性投放!I$4+装备属性!I$4*IF($CO66&lt;10,1,ROUNDDOWN($CO66,-1))+SUM(属性投放!J$37:J$45)*$CO66+VLOOKUP($CP$2,一级属性!$E$41:$P$64,COLUMNS(一级属性!$E$41:L$64),0)*($CO66+0.25*IF($CO66&lt;10,1,ROUNDDOWN($CO66,-1)))+VLOOKUP($CP$2,宝石属性!$B$43:$M$66,COLUMNS(宝石属性!$B$43:I$66),0)*10*VLOOKUP(ROUNDDOWN($CO66,-1),宝石属性!$B$25:$N$41,2,0)*VLOOKUP(ROUNDDOWN($CO66,-1),宝石属性!$B$25:$N$41,3,0)+VLOOKUP($CP$2,职业被动!$B$6:$M$29,COLUMNS(职业被动!$B$6:I$29),0)*$CO66,0)</f>
        <v>963</v>
      </c>
      <c r="CV66" s="9">
        <f>ROUND(属性投放!J$4+装备属性!J$4*IF($CO66&lt;10,1,ROUNDDOWN($CO66,-1))+SUM(属性投放!K$37:K$45)*$CO66+VLOOKUP($CP$2,一级属性!$E$41:$P$64,COLUMNS(一级属性!$E$41:M$64),0)*($CO66+0.25*IF($CO66&lt;10,1,ROUNDDOWN($CO66,-1)))+VLOOKUP($CP$2,宝石属性!$B$43:$M$66,COLUMNS(宝石属性!$B$43:J$66),0)*10*VLOOKUP(ROUNDDOWN($CO66,-1),宝石属性!$B$25:$N$41,2,0)*VLOOKUP(ROUNDDOWN($CO66,-1),宝石属性!$B$25:$N$41,3,0)+VLOOKUP($CP$2,职业被动!$B$6:$M$29,COLUMNS(职业被动!$B$6:J$29),0)*$CO66,0)</f>
        <v>415</v>
      </c>
      <c r="CW66" s="9">
        <f>ROUND(属性投放!K$4+装备属性!K$4*IF($CO66&lt;10,1,ROUNDDOWN($CO66,-1))+SUM(属性投放!L$37:L$45)*$CO66+VLOOKUP($CP$2,一级属性!$E$41:$P$64,COLUMNS(一级属性!$E$41:N$64),0)*($CO66+0.25*IF($CO66&lt;10,1,ROUNDDOWN($CO66,-1)))+VLOOKUP($CP$2,宝石属性!$B$43:$M$66,COLUMNS(宝石属性!$B$43:K$66),0)*10*VLOOKUP(ROUNDDOWN($CO66,-1),宝石属性!$B$25:$N$41,2,0)*VLOOKUP(ROUNDDOWN($CO66,-1),宝石属性!$B$25:$N$41,3,0)+VLOOKUP($CP$2,职业被动!$B$6:$M$29,COLUMNS(职业被动!$B$6:K$29),0)*$CO66,0)</f>
        <v>232</v>
      </c>
      <c r="CX66" s="9">
        <f>ROUND(属性投放!L$4+装备属性!L$4*IF($CO66&lt;10,1,ROUNDDOWN($CO66,-1))+SUM(属性投放!M$37:M$45)*$CO66+VLOOKUP($CP$2,一级属性!$E$41:$P$64,COLUMNS(一级属性!$E$41:O$64),0)*($CO66+0.25*IF($CO66&lt;10,1,ROUNDDOWN($CO66,-1)))+VLOOKUP($CP$2,宝石属性!$B$43:$M$66,COLUMNS(宝石属性!$B$43:L$66),0)*10*VLOOKUP(ROUNDDOWN($CO66,-1),宝石属性!$B$25:$N$41,2,0)*VLOOKUP(ROUNDDOWN($CO66,-1),宝石属性!$B$25:$N$41,3,0)+VLOOKUP($CP$2,职业被动!$B$6:$M$29,COLUMNS(职业被动!$B$6:L$29),0)*$CO66,0)</f>
        <v>19</v>
      </c>
      <c r="CY66" s="9">
        <f>ROUND(属性投放!M$4+装备属性!M$4*IF($CO66&lt;10,1,ROUNDDOWN($CO66,-1))+SUM(属性投放!N$37:N$45)*$CO66+VLOOKUP($CP$2,一级属性!$E$41:$P$64,COLUMNS(一级属性!$E$41:P$64),0)*($CO66+0.25*IF($CO66&lt;10,1,ROUNDDOWN($CO66,-1)))+VLOOKUP($CP$2,宝石属性!$B$43:$M$66,COLUMNS(宝石属性!$B$43:M$66),0)*10*VLOOKUP(ROUNDDOWN($CO66,-1),宝石属性!$B$25:$N$41,2,0)*VLOOKUP(ROUNDDOWN($CO66,-1),宝石属性!$B$25:$N$41,3,0)+VLOOKUP($CP$2,职业被动!$B$6:$M$29,COLUMNS(职业被动!$B$6:M$29),0)*$CO66,0)</f>
        <v>649</v>
      </c>
      <c r="CZ66" s="48">
        <f>属性价值和能力评分!$F$9+ROUND(属性价值和能力评分!$F$38*10,0)*CO66+ROUND((SUM(装备属性!$W$9:$W$14)+属性价值和能力评分!$F$38*1.25+1.4+2.8)*IF(CO66&lt;10,1,ROUNDDOWN(CO66,-1)),0)+15*VLOOKUP(ROUNDDOWN(CO66,-1),宝石属性!$B$26:$D$41,2,0)*6*VLOOKUP(ROUNDDOWN(CO66,-1),宝石属性!$B$26:$D$41,3,0)+(属性价值和能力评分!$F$49*9+属性价值和能力评分!$F$50*2+属性价值和能力评分!$F$53*8/5)*CO66</f>
        <v>12189</v>
      </c>
      <c r="DB66" s="1">
        <v>63</v>
      </c>
      <c r="DC66" s="9">
        <f>ROUND(属性投放!D$4+装备属性!D$4*IF($DB66&lt;10,1,ROUNDDOWN($DB66,-1))+SUM(属性投放!E$37:E$45)*$DB66+VLOOKUP($DC$2,一级属性!$E$41:$P$64,COLUMNS(一级属性!$E$41:G$64),0)*($DB66+0.25*IF($DB66&lt;10,1,ROUNDDOWN($DB66,-1)))+VLOOKUP($DC$2,宝石属性!$B$43:$M$66,COLUMNS(宝石属性!$B$43:D$66),0)*10*VLOOKUP(ROUNDDOWN($DB66,-1),宝石属性!$B$25:$N$41,2,0)*VLOOKUP(ROUNDDOWN($DB66,-1),宝石属性!$B$25:$N$41,3,0)+VLOOKUP($DC$2,职业被动!$B$6:$M$29,COLUMNS(职业被动!$B$6:D$29),0)*$DB66,0)</f>
        <v>3634</v>
      </c>
      <c r="DD66" s="9">
        <f>ROUND(属性投放!E$4+装备属性!E$4*IF($DB66&lt;10,1,ROUNDDOWN($DB66,-1))+SUM(属性投放!F$37:F$45)*$DB66+VLOOKUP($DC$2,一级属性!$E$41:$P$64,COLUMNS(一级属性!$E$41:H$64),0)*($DB66+0.25*IF($DB66&lt;10,1,ROUNDDOWN($DB66,-1)))+VLOOKUP($DC$2,宝石属性!$B$43:$M$66,COLUMNS(宝石属性!$B$43:E$66),0)*10*VLOOKUP(ROUNDDOWN($DB66,-1),宝石属性!$B$25:$N$41,2,0)*VLOOKUP(ROUNDDOWN($DB66,-1),宝石属性!$B$25:$N$41,3,0)+VLOOKUP($DC$2,职业被动!$B$6:$M$29,COLUMNS(职业被动!$B$6:E$29),0)*$DB66,0)</f>
        <v>1637</v>
      </c>
      <c r="DE66" s="9">
        <f>ROUND(属性投放!F$4+装备属性!F$4*IF($DB66&lt;10,1,ROUNDDOWN($DB66,-1))+SUM(属性投放!G$37:G$45)*$DB66+VLOOKUP($DC$2,一级属性!$E$41:$P$64,COLUMNS(一级属性!$E$41:I$64),0)*($DB66+0.25*IF($DB66&lt;10,1,ROUNDDOWN($DB66,-1)))+VLOOKUP($DC$2,宝石属性!$B$43:$M$66,COLUMNS(宝石属性!$B$43:F$66),0)*10*VLOOKUP(ROUNDDOWN($DB66,-1),宝石属性!$B$25:$N$41,2,0)*VLOOKUP(ROUNDDOWN($DB66,-1),宝石属性!$B$25:$N$41,3,0)+VLOOKUP($DC$2,职业被动!$B$6:$M$29,COLUMNS(职业被动!$B$6:F$29),0)*$DB66,0)</f>
        <v>718</v>
      </c>
      <c r="DF66" s="9">
        <f>ROUND(属性投放!G$4+装备属性!G$4*IF($DB66&lt;10,1,ROUNDDOWN($DB66,-1))+SUM(属性投放!H$37:H$45)*$DB66+VLOOKUP($DC$2,一级属性!$E$41:$P$64,COLUMNS(一级属性!$E$41:J$64),0)*($DB66+0.25*IF($DB66&lt;10,1,ROUNDDOWN($DB66,-1)))+VLOOKUP($DC$2,宝石属性!$B$43:$M$66,COLUMNS(宝石属性!$B$43:G$66),0)*10*VLOOKUP(ROUNDDOWN($DB66,-1),宝石属性!$B$25:$N$41,2,0)*VLOOKUP(ROUNDDOWN($DB66,-1),宝石属性!$B$25:$N$41,3,0)+VLOOKUP($DC$2,职业被动!$B$6:$M$29,COLUMNS(职业被动!$B$6:G$29),0)*$DB66,0)</f>
        <v>1818</v>
      </c>
      <c r="DG66" s="9">
        <f>ROUND(属性投放!H$4+装备属性!H$4*IF($DB66&lt;10,1,ROUNDDOWN($DB66,-1))+SUM(属性投放!I$37:I$45)*$DB66+VLOOKUP($DC$2,一级属性!$E$41:$P$64,COLUMNS(一级属性!$E$41:K$64),0)*($DB66+0.25*IF($DB66&lt;10,1,ROUNDDOWN($DB66,-1)))+VLOOKUP($DC$2,宝石属性!$B$43:$M$66,COLUMNS(宝石属性!$B$43:H$66),0)*10*VLOOKUP(ROUNDDOWN($DB66,-1),宝石属性!$B$25:$N$41,2,0)*VLOOKUP(ROUNDDOWN($DB66,-1),宝石属性!$B$25:$N$41,3,0)+VLOOKUP($DC$2,职业被动!$B$6:$M$29,COLUMNS(职业被动!$B$6:H$29),0)*$DB66,0)</f>
        <v>452</v>
      </c>
      <c r="DH66" s="9">
        <f>ROUND(属性投放!I$4+装备属性!I$4*IF($DB66&lt;10,1,ROUNDDOWN($DB66,-1))+SUM(属性投放!J$37:J$45)*$DB66+VLOOKUP($DC$2,一级属性!$E$41:$P$64,COLUMNS(一级属性!$E$41:L$64),0)*($DB66+0.25*IF($DB66&lt;10,1,ROUNDDOWN($DB66,-1)))+VLOOKUP($DC$2,宝石属性!$B$43:$M$66,COLUMNS(宝石属性!$B$43:I$66),0)*10*VLOOKUP(ROUNDDOWN($DB66,-1),宝石属性!$B$25:$N$41,2,0)*VLOOKUP(ROUNDDOWN($DB66,-1),宝石属性!$B$25:$N$41,3,0)+VLOOKUP($DC$2,职业被动!$B$6:$M$29,COLUMNS(职业被动!$B$6:I$29),0)*$DB66,0)</f>
        <v>666</v>
      </c>
      <c r="DI66" s="9">
        <f>ROUND(属性投放!J$4+装备属性!J$4*IF($DB66&lt;10,1,ROUNDDOWN($DB66,-1))+SUM(属性投放!K$37:K$45)*$DB66+VLOOKUP($DC$2,一级属性!$E$41:$P$64,COLUMNS(一级属性!$E$41:M$64),0)*($DB66+0.25*IF($DB66&lt;10,1,ROUNDDOWN($DB66,-1)))+VLOOKUP($DC$2,宝石属性!$B$43:$M$66,COLUMNS(宝石属性!$B$43:J$66),0)*10*VLOOKUP(ROUNDDOWN($DB66,-1),宝石属性!$B$25:$N$41,2,0)*VLOOKUP(ROUNDDOWN($DB66,-1),宝石属性!$B$25:$N$41,3,0)+VLOOKUP($DC$2,职业被动!$B$6:$M$29,COLUMNS(职业被动!$B$6:J$29),0)*$DB66,0)</f>
        <v>493</v>
      </c>
      <c r="DJ66" s="9">
        <f>ROUND(属性投放!K$4+装备属性!K$4*IF($DB66&lt;10,1,ROUNDDOWN($DB66,-1))+SUM(属性投放!L$37:L$45)*$DB66+VLOOKUP($DC$2,一级属性!$E$41:$P$64,COLUMNS(一级属性!$E$41:N$64),0)*($DB66+0.25*IF($DB66&lt;10,1,ROUNDDOWN($DB66,-1)))+VLOOKUP($DC$2,宝石属性!$B$43:$M$66,COLUMNS(宝石属性!$B$43:K$66),0)*10*VLOOKUP(ROUNDDOWN($DB66,-1),宝石属性!$B$25:$N$41,2,0)*VLOOKUP(ROUNDDOWN($DB66,-1),宝石属性!$B$25:$N$41,3,0)+VLOOKUP($DC$2,职业被动!$B$6:$M$29,COLUMNS(职业被动!$B$6:K$29),0)*$DB66,0)</f>
        <v>344</v>
      </c>
      <c r="DK66" s="9">
        <f>ROUND(属性投放!L$4+装备属性!L$4*IF($DB66&lt;10,1,ROUNDDOWN($DB66,-1))+SUM(属性投放!M$37:M$45)*$DB66+VLOOKUP($DC$2,一级属性!$E$41:$P$64,COLUMNS(一级属性!$E$41:O$64),0)*($DB66+0.25*IF($DB66&lt;10,1,ROUNDDOWN($DB66,-1)))+VLOOKUP($DC$2,宝石属性!$B$43:$M$66,COLUMNS(宝石属性!$B$43:L$66),0)*10*VLOOKUP(ROUNDDOWN($DB66,-1),宝石属性!$B$25:$N$41,2,0)*VLOOKUP(ROUNDDOWN($DB66,-1),宝石属性!$B$25:$N$41,3,0)+VLOOKUP($DC$2,职业被动!$B$6:$M$29,COLUMNS(职业被动!$B$6:L$29),0)*$DB66,0)</f>
        <v>19</v>
      </c>
      <c r="DL66" s="9">
        <f>ROUND(属性投放!M$4+装备属性!M$4*IF($DB66&lt;10,1,ROUNDDOWN($DB66,-1))+SUM(属性投放!N$37:N$45)*$DB66+VLOOKUP($DC$2,一级属性!$E$41:$P$64,COLUMNS(一级属性!$E$41:P$64),0)*($DB66+0.25*IF($DB66&lt;10,1,ROUNDDOWN($DB66,-1)))+VLOOKUP($DC$2,宝石属性!$B$43:$M$66,COLUMNS(宝石属性!$B$43:M$66),0)*10*VLOOKUP(ROUNDDOWN($DB66,-1),宝石属性!$B$25:$N$41,2,0)*VLOOKUP(ROUNDDOWN($DB66,-1),宝石属性!$B$25:$N$41,3,0)+VLOOKUP($DC$2,职业被动!$B$6:$M$29,COLUMNS(职业被动!$B$6:M$29),0)*$DB66,0)</f>
        <v>649</v>
      </c>
      <c r="DM66" s="48">
        <f>属性价值和能力评分!$F$9+ROUND(属性价值和能力评分!$F$38*10,0)*DB66+ROUND((SUM(装备属性!$W$9:$W$14)+属性价值和能力评分!$F$38*1.25+1.4+2.8)*IF(DB66&lt;10,1,ROUNDDOWN(DB66,-1)),0)+15*VLOOKUP(ROUNDDOWN(DB66,-1),宝石属性!$B$26:$D$41,2,0)*6*VLOOKUP(ROUNDDOWN(DB66,-1),宝石属性!$B$26:$D$41,3,0)+(属性价值和能力评分!$F$49*9+属性价值和能力评分!$F$50*2+属性价值和能力评分!$F$53*8/5)*DB66</f>
        <v>12189</v>
      </c>
      <c r="DO66" s="1">
        <v>63</v>
      </c>
      <c r="DP66" s="9">
        <f>ROUND(属性投放!D$4+装备属性!D$4*IF($DO66&lt;10,1,ROUNDDOWN($DO66,-1))+SUM(属性投放!E$37:E$45)*$DO66+VLOOKUP($DP$2,一级属性!$E$41:$P$64,COLUMNS(一级属性!$E$41:G$64),0)*($DO66+0.25*IF($DO66&lt;10,1,ROUNDDOWN($DO66,-1)))+VLOOKUP($DP$2,宝石属性!$B$43:$M$66,COLUMNS(宝石属性!$B$43:D$66),0)*10*VLOOKUP(ROUNDDOWN($DO66,-1),宝石属性!$B$25:$N$41,2,0)*VLOOKUP(ROUNDDOWN($DO66,-1),宝石属性!$B$25:$N$41,3,0)+VLOOKUP($DP$2,职业被动!$B$6:$M$29,COLUMNS(职业被动!$B$6:D$29),0)*$DO66,0)</f>
        <v>7755</v>
      </c>
      <c r="DQ66" s="9">
        <f>ROUND(属性投放!E$4+装备属性!E$4*IF($DO66&lt;10,1,ROUNDDOWN($DO66,-1))+SUM(属性投放!F$37:F$45)*$DO66+VLOOKUP($DP$2,一级属性!$E$41:$P$64,COLUMNS(一级属性!$E$41:H$64),0)*($DO66+0.25*IF($DO66&lt;10,1,ROUNDDOWN($DO66,-1)))+VLOOKUP($DP$2,宝石属性!$B$43:$M$66,COLUMNS(宝石属性!$B$43:E$66),0)*10*VLOOKUP(ROUNDDOWN($DO66,-1),宝石属性!$B$25:$N$41,2,0)*VLOOKUP(ROUNDDOWN($DO66,-1),宝石属性!$B$25:$N$41,3,0)+VLOOKUP($DP$2,职业被动!$B$6:$M$29,COLUMNS(职业被动!$B$6:E$29),0)*$DO66,0)</f>
        <v>1637</v>
      </c>
      <c r="DR66" s="9">
        <f>ROUND(属性投放!F$4+装备属性!F$4*IF($DO66&lt;10,1,ROUNDDOWN($DO66,-1))+SUM(属性投放!G$37:G$45)*$DO66+VLOOKUP($DP$2,一级属性!$E$41:$P$64,COLUMNS(一级属性!$E$41:I$64),0)*($DO66+0.25*IF($DO66&lt;10,1,ROUNDDOWN($DO66,-1)))+VLOOKUP($DP$2,宝石属性!$B$43:$M$66,COLUMNS(宝石属性!$B$43:F$66),0)*10*VLOOKUP(ROUNDDOWN($DO66,-1),宝石属性!$B$25:$N$41,2,0)*VLOOKUP(ROUNDDOWN($DO66,-1),宝石属性!$B$25:$N$41,3,0)+VLOOKUP($DP$2,职业被动!$B$6:$M$29,COLUMNS(职业被动!$B$6:F$29),0)*$DO66,0)</f>
        <v>718</v>
      </c>
      <c r="DS66" s="9">
        <f>ROUND(属性投放!G$4+装备属性!G$4*IF($DO66&lt;10,1,ROUNDDOWN($DO66,-1))+SUM(属性投放!H$37:H$45)*$DO66+VLOOKUP($DP$2,一级属性!$E$41:$P$64,COLUMNS(一级属性!$E$41:J$64),0)*($DO66+0.25*IF($DO66&lt;10,1,ROUNDDOWN($DO66,-1)))+VLOOKUP($DP$2,宝石属性!$B$43:$M$66,COLUMNS(宝石属性!$B$43:G$66),0)*10*VLOOKUP(ROUNDDOWN($DO66,-1),宝石属性!$B$25:$N$41,2,0)*VLOOKUP(ROUNDDOWN($DO66,-1),宝石属性!$B$25:$N$41,3,0)+VLOOKUP($DP$2,职业被动!$B$6:$M$29,COLUMNS(职业被动!$B$6:G$29),0)*$DO66,0)</f>
        <v>666</v>
      </c>
      <c r="DT66" s="9">
        <f>ROUND(属性投放!H$4+装备属性!H$4*IF($DO66&lt;10,1,ROUNDDOWN($DO66,-1))+SUM(属性投放!I$37:I$45)*$DO66+VLOOKUP($DP$2,一级属性!$E$41:$P$64,COLUMNS(一级属性!$E$41:K$64),0)*($DO66+0.25*IF($DO66&lt;10,1,ROUNDDOWN($DO66,-1)))+VLOOKUP($DP$2,宝石属性!$B$43:$M$66,COLUMNS(宝石属性!$B$43:H$66),0)*10*VLOOKUP(ROUNDDOWN($DO66,-1),宝石属性!$B$25:$N$41,2,0)*VLOOKUP(ROUNDDOWN($DO66,-1),宝石属性!$B$25:$N$41,3,0)+VLOOKUP($DP$2,职业被动!$B$6:$M$29,COLUMNS(职业被动!$B$6:H$29),0)*$DO66,0)</f>
        <v>515</v>
      </c>
      <c r="DU66" s="9">
        <f>ROUND(属性投放!I$4+装备属性!I$4*IF($DO66&lt;10,1,ROUNDDOWN($DO66,-1))+SUM(属性投放!J$37:J$45)*$DO66+VLOOKUP($DP$2,一级属性!$E$41:$P$64,COLUMNS(一级属性!$E$41:L$64),0)*($DO66+0.25*IF($DO66&lt;10,1,ROUNDDOWN($DO66,-1)))+VLOOKUP($DP$2,宝石属性!$B$43:$M$66,COLUMNS(宝石属性!$B$43:I$66),0)*10*VLOOKUP(ROUNDDOWN($DO66,-1),宝石属性!$B$25:$N$41,2,0)*VLOOKUP(ROUNDDOWN($DO66,-1),宝石属性!$B$25:$N$41,3,0)+VLOOKUP($DP$2,职业被动!$B$6:$M$29,COLUMNS(职业被动!$B$6:I$29),0)*$DO66,0)</f>
        <v>666</v>
      </c>
      <c r="DV66" s="9">
        <f>ROUND(属性投放!J$4+装备属性!J$4*IF($DO66&lt;10,1,ROUNDDOWN($DO66,-1))+SUM(属性投放!K$37:K$45)*$DO66+VLOOKUP($DP$2,一级属性!$E$41:$P$64,COLUMNS(一级属性!$E$41:M$64),0)*($DO66+0.25*IF($DO66&lt;10,1,ROUNDDOWN($DO66,-1)))+VLOOKUP($DP$2,宝石属性!$B$43:$M$66,COLUMNS(宝石属性!$B$43:J$66),0)*10*VLOOKUP(ROUNDDOWN($DO66,-1),宝石属性!$B$25:$N$41,2,0)*VLOOKUP(ROUNDDOWN($DO66,-1),宝石属性!$B$25:$N$41,3,0)+VLOOKUP($DP$2,职业被动!$B$6:$M$29,COLUMNS(职业被动!$B$6:J$29),0)*$DO66,0)</f>
        <v>493</v>
      </c>
      <c r="DW66" s="9">
        <f>ROUND(属性投放!K$4+装备属性!K$4*IF($DO66&lt;10,1,ROUNDDOWN($DO66,-1))+SUM(属性投放!L$37:L$45)*$DO66+VLOOKUP($DP$2,一级属性!$E$41:$P$64,COLUMNS(一级属性!$E$41:N$64),0)*($DO66+0.25*IF($DO66&lt;10,1,ROUNDDOWN($DO66,-1)))+VLOOKUP($DP$2,宝石属性!$B$43:$M$66,COLUMNS(宝石属性!$B$43:K$66),0)*10*VLOOKUP(ROUNDDOWN($DO66,-1),宝石属性!$B$25:$N$41,2,0)*VLOOKUP(ROUNDDOWN($DO66,-1),宝石属性!$B$25:$N$41,3,0)+VLOOKUP($DP$2,职业被动!$B$6:$M$29,COLUMNS(职业被动!$B$6:K$29),0)*$DO66,0)</f>
        <v>344</v>
      </c>
      <c r="DX66" s="9">
        <f>ROUND(属性投放!L$4+装备属性!L$4*IF($DO66&lt;10,1,ROUNDDOWN($DO66,-1))+SUM(属性投放!M$37:M$45)*$DO66+VLOOKUP($DP$2,一级属性!$E$41:$P$64,COLUMNS(一级属性!$E$41:O$64),0)*($DO66+0.25*IF($DO66&lt;10,1,ROUNDDOWN($DO66,-1)))+VLOOKUP($DP$2,宝石属性!$B$43:$M$66,COLUMNS(宝石属性!$B$43:L$66),0)*10*VLOOKUP(ROUNDDOWN($DO66,-1),宝石属性!$B$25:$N$41,2,0)*VLOOKUP(ROUNDDOWN($DO66,-1),宝石属性!$B$25:$N$41,3,0)+VLOOKUP($DP$2,职业被动!$B$6:$M$29,COLUMNS(职业被动!$B$6:L$29),0)*$DO66,0)</f>
        <v>19</v>
      </c>
      <c r="DY66" s="9">
        <f>ROUND(属性投放!M$4+装备属性!M$4*IF($DO66&lt;10,1,ROUNDDOWN($DO66,-1))+SUM(属性投放!N$37:N$45)*$DO66+VLOOKUP($DP$2,一级属性!$E$41:$P$64,COLUMNS(一级属性!$E$41:P$64),0)*($DO66+0.25*IF($DO66&lt;10,1,ROUNDDOWN($DO66,-1)))+VLOOKUP($DP$2,宝石属性!$B$43:$M$66,COLUMNS(宝石属性!$B$43:M$66),0)*10*VLOOKUP(ROUNDDOWN($DO66,-1),宝石属性!$B$25:$N$41,2,0)*VLOOKUP(ROUNDDOWN($DO66,-1),宝石属性!$B$25:$N$41,3,0)+VLOOKUP($DP$2,职业被动!$B$6:$M$29,COLUMNS(职业被动!$B$6:M$29),0)*$DO66,0)</f>
        <v>649</v>
      </c>
      <c r="DZ66" s="48">
        <f>属性价值和能力评分!$F$9+ROUND(属性价值和能力评分!$F$38*10,0)*DO66+ROUND((SUM(装备属性!$W$9:$W$14)+属性价值和能力评分!$F$38*1.25+1.4+2.8)*IF(DO66&lt;10,1,ROUNDDOWN(DO66,-1)),0)+15*VLOOKUP(ROUNDDOWN(DO66,-1),宝石属性!$B$26:$D$41,2,0)*6*VLOOKUP(ROUNDDOWN(DO66,-1),宝石属性!$B$26:$D$41,3,0)+(属性价值和能力评分!$F$49*9+属性价值和能力评分!$F$50*2+属性价值和能力评分!$F$53*8/5)*DO66</f>
        <v>12189</v>
      </c>
      <c r="EA66" s="17"/>
      <c r="EB66" s="1">
        <v>63</v>
      </c>
      <c r="EC66" s="1">
        <f>ROUND(CC66/MAX(CE66/10,((CE66*(1+属性投放!$E$8)-CF66+属性投放!$F$8*EB66)*(1+属性投放!$G$8)*(1+属性投放!$H$8))),1)</f>
        <v>2.9</v>
      </c>
      <c r="ED66" s="1">
        <f>ROUND(CP66/MAX(CE66/10,((CE66*(1+属性投放!$E$8)-CS66+属性投放!$F$8*EB66)*(1+属性投放!$G$8)*(1+属性投放!$H$8))),1)</f>
        <v>2.8</v>
      </c>
      <c r="EE66" s="1">
        <f>ROUND(DC66/MAX(CE66/10,((CE66*(1+属性投放!$E$8)-DF66+属性投放!$F$8*EB66)*(1+属性投放!$G$8)*(1+属性投放!$H$8))),1)</f>
        <v>24.4</v>
      </c>
      <c r="EF66" s="1">
        <f>ROUND(DP66/MAX(CE66/10,((CE66*(1+属性投放!$E$8)-DS66+属性投放!$F$8*EB66)*(1+属性投放!$G$8)*(1+属性投放!$H$8))),1)</f>
        <v>6.7</v>
      </c>
      <c r="EH66" s="1">
        <f>ROUND(CC66/MAX(属性投放!$F$9*EB66,((CT66*(1+属性投放!$E$9)-CH66+属性投放!$F$9*EB66)*(1+属性投放!$G$9)*(1+属性投放!$H$9))),1)</f>
        <v>2.6</v>
      </c>
      <c r="EI66" s="1">
        <f>ROUND(CP66/MAX(属性投放!$F$9*EB66,((CT66*(1+属性投放!$E$9)-CU66+属性投放!$F$9*EB66)*(1+属性投放!$G$9)*(1+属性投放!$H$9))),1)</f>
        <v>3.3</v>
      </c>
      <c r="EJ66" s="1">
        <f>ROUND(DC66/MAX(属性投放!$F$9*EB66,((CT66*(1+属性投放!$E$9)-DH66+属性投放!$F$9*EB66)*(1+属性投放!$G$9)*(1+属性投放!$H$9))),1)</f>
        <v>2.8</v>
      </c>
      <c r="EK66" s="1">
        <f>ROUND(DP66/MAX(属性投放!$F$9*EB66,((CT66*(1+属性投放!$E$9)-DU66+属性投放!$F$9*EB66)*(1+属性投放!$G$9)*(1+属性投放!$H$9))),1)</f>
        <v>5.9</v>
      </c>
      <c r="EM66" s="1">
        <f>ROUND(CC66/((BW66*(1+属性投放!$E$10)+属性投放!$F$10*EB66)*(1+属性投放!$G$10)*(1+属性投放!$H$10)),1)</f>
        <v>5.7</v>
      </c>
      <c r="EN66" s="1">
        <f>ROUND(CP66/((BW66*(1+属性投放!$E$10)+属性投放!$F$10*EB66)*(1+属性投放!$G$10)*(1+属性投放!$H$10)),1)</f>
        <v>5.7</v>
      </c>
      <c r="EO66" s="1">
        <f>ROUND(DC66/((BW66*(1+属性投放!$E$10)+属性投放!$F$10*EB66)*(1+属性投放!$G$10)*(1+属性投放!$H$10)),1)</f>
        <v>6.4</v>
      </c>
      <c r="EP66" s="1">
        <f>ROUND(DP66/((BW66*(1+属性投放!$E$10)+属性投放!$F$10*EB66)*(1+属性投放!$G$10)*(1+属性投放!$H$10)),1)</f>
        <v>13.7</v>
      </c>
    </row>
    <row r="67" spans="2:146">
      <c r="B67" s="1">
        <v>64</v>
      </c>
      <c r="C67" s="9">
        <f>ROUND(属性投放!D$4+装备属性!D$4*IF($B67&lt;10,1,ROUNDDOWN($B67,-1))+SUM(属性投放!E$37:E$45)*$B67+VLOOKUP($C$2,一级属性!$E$41:$P$64,COLUMNS(一级属性!$E$41:G$64),0)*($B67+0.25*IF($B67&lt;10,1,ROUNDDOWN($B67,-1)))+VLOOKUP($C$2,宝石属性!$B$43:$M$66,COLUMNS(宝石属性!$B$43:D$66),0)*10*VLOOKUP(ROUNDDOWN($B67,-1),宝石属性!$B$25:$N$41,2,0)*VLOOKUP(ROUNDDOWN($B67,-1),宝石属性!$B$25:$N$41,3,0)+VLOOKUP($C$2,职业被动!$B$6:$M$29,COLUMNS(职业被动!$B$6:D$29),0)*$B67,0)</f>
        <v>3848</v>
      </c>
      <c r="D67" s="9">
        <f>ROUND(属性投放!E$4+装备属性!E$4*IF($B67&lt;10,1,ROUNDDOWN($B67,-1))+SUM(属性投放!F$37:F$38)*$B67+VLOOKUP($C$2,一级属性!$E$67:$P$90,COLUMNS(一级属性!$E$67:H$90),0)*$B67+VLOOKUP($C$2,宝石属性!$B$43:$M$66,COLUMNS(宝石属性!$B$43:E$66),0)*10*VLOOKUP(ROUNDDOWN($B67,-1),宝石属性!$B$25:$N$41,2,0)*VLOOKUP(ROUNDDOWN($B67,-1),宝石属性!$B$25:$N$41,3,0)+VLOOKUP($C$2,职业被动!$B$6:$M$29,COLUMNS(职业被动!$B$6:E$29),0)*$B67,0)</f>
        <v>1652</v>
      </c>
      <c r="E67" s="9">
        <f>ROUND(属性投放!F$4+装备属性!F$4*IF($B67&lt;10,1,ROUNDDOWN($B67,-1))+SUM(属性投放!G$37:G$38)*$B67+VLOOKUP($C$2,一级属性!$E$67:$P$90,COLUMNS(一级属性!$E$67:I$90),0)*$B67+VLOOKUP($C$2,宝石属性!$B$43:$M$66,COLUMNS(宝石属性!$B$43:F$66),0)*10*VLOOKUP(ROUNDDOWN($B67,-1),宝石属性!$B$25:$N$41,2,0)*VLOOKUP(ROUNDDOWN($B67,-1),宝石属性!$B$25:$N$41,3,0)+VLOOKUP($C$2,职业被动!$B$6:$M$29,COLUMNS(职业被动!$B$6:F$29),0)*$B67,0)</f>
        <v>1312</v>
      </c>
      <c r="F67" s="9">
        <f>ROUND(属性投放!G$4+装备属性!G$4*IF($B67&lt;10,1,ROUNDDOWN($B67,-1))+SUM(属性投放!H$37:H$38)*$B67+VLOOKUP($C$2,一级属性!$E$67:$P$90,COLUMNS(一级属性!$E$67:J$90),0)*$B67+VLOOKUP($C$2,宝石属性!$B$43:$M$66,COLUMNS(宝石属性!$B$43:G$66),0)*10*VLOOKUP(ROUNDDOWN($B67,-1),宝石属性!$B$25:$N$41,2,0)*VLOOKUP(ROUNDDOWN($B67,-1),宝石属性!$B$25:$N$41,3,0)+VLOOKUP($C$2,职业被动!$B$6:$M$29,COLUMNS(职业被动!$B$6:G$29),0)*$B67,0)</f>
        <v>733</v>
      </c>
      <c r="G67" s="9">
        <f>ROUND(属性投放!H$4+装备属性!H$4*IF($B67&lt;10,1,ROUNDDOWN($B67,-1))+SUM(属性投放!I$37:I$38)*$B67+VLOOKUP($C$2,一级属性!$E$67:$P$90,COLUMNS(一级属性!$E$67:K$90),0)*$B67+VLOOKUP($C$2,宝石属性!$B$43:$M$66,COLUMNS(宝石属性!$B$43:H$66),0)*10*VLOOKUP(ROUNDDOWN($B67,-1),宝石属性!$B$25:$N$41,2,0)*VLOOKUP(ROUNDDOWN($B67,-1),宝石属性!$B$25:$N$41,3,0)+VLOOKUP($C$2,职业被动!$B$6:$M$29,COLUMNS(职业被动!$B$6:H$29),0)*$B67,0)</f>
        <v>454</v>
      </c>
      <c r="H67" s="9">
        <f>ROUND(属性投放!I$4+装备属性!I$4*IF($B67&lt;10,1,ROUNDDOWN($B67,-1))+SUM(属性投放!J$37:J$38)*$B67+VLOOKUP($C$2,一级属性!$E$67:$P$90,COLUMNS(一级属性!$E$67:L$90),0)*$B67+VLOOKUP($C$2,宝石属性!$B$43:$M$66,COLUMNS(宝石属性!$B$43:I$66),0)*10*VLOOKUP(ROUNDDOWN($B67,-1),宝石属性!$B$25:$N$41,2,0)*VLOOKUP(ROUNDDOWN($B67,-1),宝石属性!$B$25:$N$41,3,0)+VLOOKUP($C$2,职业被动!$B$6:$M$29,COLUMNS(职业被动!$B$6:I$29),0)*$B67,0)</f>
        <v>738</v>
      </c>
      <c r="I67" s="9">
        <f>ROUND(属性投放!J$4+装备属性!J$4*IF($B67&lt;10,1,ROUNDDOWN($B67,-1))+SUM(属性投放!K$37:K$38)*$B67+VLOOKUP($C$2,一级属性!$E$67:$P$90,COLUMNS(一级属性!$E$67:M$90),0)*$B67+VLOOKUP($C$2,宝石属性!$B$43:$M$66,COLUMNS(宝石属性!$B$43:J$66),0)*10*VLOOKUP(ROUNDDOWN($B67,-1),宝石属性!$B$25:$N$41,2,0)*VLOOKUP(ROUNDDOWN($B67,-1),宝石属性!$B$25:$N$41,3,0)+VLOOKUP($C$2,职业被动!$B$6:$M$29,COLUMNS(职业被动!$B$6:J$29),0)*$B67,0)</f>
        <v>498</v>
      </c>
      <c r="J67" s="9">
        <f>ROUND(属性投放!K$4+装备属性!K$4*IF($B67&lt;10,1,ROUNDDOWN($B67,-1))+SUM(属性投放!L$37:L$38)*$B67+VLOOKUP($C$2,一级属性!$E$67:$P$90,COLUMNS(一级属性!$E$67:N$90),0)*$B67+VLOOKUP($C$2,宝石属性!$B$43:$M$66,COLUMNS(宝石属性!$B$43:K$66),0)*10*VLOOKUP(ROUNDDOWN($B67,-1),宝石属性!$B$25:$N$41,2,0)*VLOOKUP(ROUNDDOWN($B67,-1),宝石属性!$B$25:$N$41,3,0)+VLOOKUP($C$2,职业被动!$B$6:$M$29,COLUMNS(职业被动!$B$6:K$29),0)*$B67,0)</f>
        <v>232</v>
      </c>
      <c r="K67" s="9">
        <f>ROUND(属性投放!L$4+装备属性!L$4*IF($B67&lt;10,1,ROUNDDOWN($B67,-1))+SUM(属性投放!M$37:M$38)*$B67+VLOOKUP($C$2,一级属性!$E$67:$P$90,COLUMNS(一级属性!$E$67:O$90),0)*$B67+VLOOKUP($C$2,宝石属性!$B$43:$M$66,COLUMNS(宝石属性!$B$43:L$66),0)*10*VLOOKUP(ROUNDDOWN($B67,-1),宝石属性!$B$25:$N$41,2,0)*VLOOKUP(ROUNDDOWN($B67,-1),宝石属性!$B$25:$N$41,3,0)+VLOOKUP($C$2,职业被动!$B$6:$M$29,COLUMNS(职业被动!$B$6:L$29),0)*$B67,0)</f>
        <v>19</v>
      </c>
      <c r="L67" s="9">
        <f>ROUND(属性投放!M$4+装备属性!M$4*IF($B67&lt;10,1,ROUNDDOWN($B67,-1))+SUM(属性投放!N$37:N$38)*$B67+VLOOKUP($C$2,一级属性!$E$67:$P$90,COLUMNS(一级属性!$E$67:P$90),0)*$B67+VLOOKUP($C$2,宝石属性!$B$43:$M$66,COLUMNS(宝石属性!$B$43:M$66),0)*10*VLOOKUP(ROUNDDOWN($B67,-1),宝石属性!$B$25:$N$41,2,0)*VLOOKUP(ROUNDDOWN($B67,-1),宝石属性!$B$25:$N$41,3,0)+VLOOKUP($C$2,职业被动!$B$6:$M$29,COLUMNS(职业被动!$B$6:M$29),0)*$B67,0)</f>
        <v>715</v>
      </c>
      <c r="M67" s="48">
        <f>属性价值和能力评分!$F$9+ROUND(属性价值和能力评分!$F$38*10,0)*B67+ROUND((SUM(装备属性!$W$9:$W$14)+属性价值和能力评分!$F$38*1.25+1.4+2.8)*IF(B67&lt;10,1,ROUNDDOWN(B67,-1)),0)+15*VLOOKUP(ROUNDDOWN(B67,-1),宝石属性!$B$26:$D$41,2,0)*6*VLOOKUP(ROUNDDOWN(B67,-1),宝石属性!$B$26:$D$41,3,0)+(属性价值和能力评分!$F$49*9+属性价值和能力评分!$F$50*2+属性价值和能力评分!$F$53*8/5)*B67</f>
        <v>12309</v>
      </c>
      <c r="N67" s="20"/>
      <c r="O67" s="1">
        <v>64</v>
      </c>
      <c r="P67" s="9">
        <f>ROUND(属性投放!D$4+装备属性!D$4*IF($O67&lt;10,1,ROUNDDOWN($O67,-1))+SUM(属性投放!E$37:E$45)*$O67+VLOOKUP($P$2,一级属性!$E$41:$P$64,COLUMNS(一级属性!$E$41:G$64),0)*($O67+0.25*IF($O67&lt;10,1,ROUNDDOWN($O67,-1)))+VLOOKUP($P$2,宝石属性!$B$43:$M$66,COLUMNS(宝石属性!$B$43:D$66),0)*10*VLOOKUP(ROUNDDOWN($O67,-1),宝石属性!$B$25:$N$41,2,0)*VLOOKUP(ROUNDDOWN($O67,-1),宝石属性!$B$25:$N$41,3,0)+VLOOKUP($P$2,职业被动!$B$6:$M$29,COLUMNS(职业被动!$B$6:D$29),0)*$O67,0)</f>
        <v>4744</v>
      </c>
      <c r="Q67" s="9">
        <f>ROUND(属性投放!E$4+装备属性!E$4*IF($O67&lt;10,1,ROUNDDOWN($O67,-1))+SUM(属性投放!F$37:F$45)*$O67+VLOOKUP($P$2,一级属性!$E$41:$P$64,COLUMNS(一级属性!$E$41:H$64),0)*($O67+0.25*IF($O67&lt;10,1,ROUNDDOWN($O67,-1)))+VLOOKUP($P$2,宝石属性!$B$43:$M$66,COLUMNS(宝石属性!$B$43:E$66),0)*10*VLOOKUP(ROUNDDOWN($O67,-1),宝石属性!$B$25:$N$41,2,0)*VLOOKUP(ROUNDDOWN($O67,-1),宝石属性!$B$25:$N$41,3,0)+VLOOKUP($P$2,职业被动!$B$6:$M$29,COLUMNS(职业被动!$B$6:E$29),0)*$O67,0)</f>
        <v>2837</v>
      </c>
      <c r="R67" s="9">
        <f>ROUND(属性投放!F$4+装备属性!F$4*IF($O67&lt;10,1,ROUNDDOWN($O67,-1))+SUM(属性投放!G$37:G$45)*$O67+VLOOKUP($P$2,一级属性!$E$41:$P$64,COLUMNS(一级属性!$E$41:I$64),0)*($O67+0.25*IF($O67&lt;10,1,ROUNDDOWN($O67,-1)))+VLOOKUP($P$2,宝石属性!$B$43:$M$66,COLUMNS(宝石属性!$B$43:F$66),0)*10*VLOOKUP(ROUNDDOWN($O67,-1),宝石属性!$B$25:$N$41,2,0)*VLOOKUP(ROUNDDOWN($O67,-1),宝石属性!$B$25:$N$41,3,0)+VLOOKUP($P$2,职业被动!$B$6:$M$29,COLUMNS(职业被动!$B$6:F$29),0)*$O67,0)</f>
        <v>720</v>
      </c>
      <c r="S67" s="9">
        <f>ROUND(属性投放!G$4+装备属性!G$4*IF($O67&lt;10,1,ROUNDDOWN($O67,-1))+SUM(属性投放!H$37:H$45)*$O67+VLOOKUP($P$2,一级属性!$E$41:$P$64,COLUMNS(一级属性!$E$41:J$64),0)*($O67+0.25*IF($O67&lt;10,1,ROUNDDOWN($O67,-1)))+VLOOKUP($P$2,宝石属性!$B$43:$M$66,COLUMNS(宝石属性!$B$43:G$66),0)*10*VLOOKUP(ROUNDDOWN($O67,-1),宝石属性!$B$25:$N$41,2,0)*VLOOKUP(ROUNDDOWN($O67,-1),宝石属性!$B$25:$N$41,3,0)+VLOOKUP($P$2,职业被动!$B$6:$M$29,COLUMNS(职业被动!$B$6:G$29),0)*$O67,0)</f>
        <v>669</v>
      </c>
      <c r="T67" s="9">
        <f>ROUND(属性投放!H$4+装备属性!H$4*IF($O67&lt;10,1,ROUNDDOWN($O67,-1))+SUM(属性投放!I$37:I$45)*$O67+VLOOKUP($P$2,一级属性!$E$41:$P$64,COLUMNS(一级属性!$E$41:K$64),0)*($O67+0.25*IF($O67&lt;10,1,ROUNDDOWN($O67,-1)))+VLOOKUP($P$2,宝石属性!$B$43:$M$66,COLUMNS(宝石属性!$B$43:H$66),0)*10*VLOOKUP(ROUNDDOWN($O67,-1),宝石属性!$B$25:$N$41,2,0)*VLOOKUP(ROUNDDOWN($O67,-1),宝石属性!$B$25:$N$41,3,0)+VLOOKUP($P$2,职业被动!$B$6:$M$29,COLUMNS(职业被动!$B$6:H$29),0)*$O67,0)</f>
        <v>755</v>
      </c>
      <c r="U67" s="9">
        <f>ROUND(属性投放!I$4+装备属性!I$4*IF($O67&lt;10,1,ROUNDDOWN($O67,-1))+SUM(属性投放!J$37:J$45)*$O67+VLOOKUP($P$2,一级属性!$E$41:$P$64,COLUMNS(一级属性!$E$41:L$64),0)*($O67+0.25*IF($O67&lt;10,1,ROUNDDOWN($O67,-1)))+VLOOKUP($P$2,宝石属性!$B$43:$M$66,COLUMNS(宝石属性!$B$43:I$66),0)*10*VLOOKUP(ROUNDDOWN($O67,-1),宝石属性!$B$25:$N$41,2,0)*VLOOKUP(ROUNDDOWN($O67,-1),宝石属性!$B$25:$N$41,3,0)+VLOOKUP($P$2,职业被动!$B$6:$M$29,COLUMNS(职业被动!$B$6:I$29),0)*$O67,0)</f>
        <v>782</v>
      </c>
      <c r="V67" s="9">
        <f>ROUND(属性投放!J$4+装备属性!J$4*IF($O67&lt;10,1,ROUNDDOWN($O67,-1))+SUM(属性投放!K$37:K$45)*$O67+VLOOKUP($P$2,一级属性!$E$41:$P$64,COLUMNS(一级属性!$E$41:M$64),0)*($O67+0.25*IF($O67&lt;10,1,ROUNDDOWN($O67,-1)))+VLOOKUP($P$2,宝石属性!$B$43:$M$66,COLUMNS(宝石属性!$B$43:J$66),0)*10*VLOOKUP(ROUNDDOWN($O67,-1),宝石属性!$B$25:$N$41,2,0)*VLOOKUP(ROUNDDOWN($O67,-1),宝石属性!$B$25:$N$41,3,0)+VLOOKUP($P$2,职业被动!$B$6:$M$29,COLUMNS(职业被动!$B$6:J$29),0)*$O67,0)</f>
        <v>553</v>
      </c>
      <c r="W67" s="9">
        <f>ROUND(属性投放!K$4+装备属性!K$4*IF($O67&lt;10,1,ROUNDDOWN($O67,-1))+SUM(属性投放!L$37:L$45)*$O67+VLOOKUP($P$2,一级属性!$E$41:$P$64,COLUMNS(一级属性!$E$41:N$64),0)*($O67+0.25*IF($O67&lt;10,1,ROUNDDOWN($O67,-1)))+VLOOKUP($P$2,宝石属性!$B$43:$M$66,COLUMNS(宝石属性!$B$43:K$66),0)*10*VLOOKUP(ROUNDDOWN($O67,-1),宝石属性!$B$25:$N$41,2,0)*VLOOKUP(ROUNDDOWN($O67,-1),宝石属性!$B$25:$N$41,3,0)+VLOOKUP($P$2,职业被动!$B$6:$M$29,COLUMNS(职业被动!$B$6:K$29),0)*$O67,0)</f>
        <v>344</v>
      </c>
      <c r="X67" s="9">
        <f>ROUND(属性投放!L$4+装备属性!L$4*IF($O67&lt;10,1,ROUNDDOWN($O67,-1))+SUM(属性投放!M$37:M$45)*$O67+VLOOKUP($P$2,一级属性!$E$41:$P$64,COLUMNS(一级属性!$E$41:O$64),0)*($O67+0.25*IF($O67&lt;10,1,ROUNDDOWN($O67,-1)))+VLOOKUP($P$2,宝石属性!$B$43:$M$66,COLUMNS(宝石属性!$B$43:L$66),0)*10*VLOOKUP(ROUNDDOWN($O67,-1),宝石属性!$B$25:$N$41,2,0)*VLOOKUP(ROUNDDOWN($O67,-1),宝石属性!$B$25:$N$41,3,0)+VLOOKUP($P$2,职业被动!$B$6:$M$29,COLUMNS(职业被动!$B$6:L$29),0)*$O67,0)</f>
        <v>19</v>
      </c>
      <c r="Y67" s="9">
        <f>ROUND(属性投放!M$4+装备属性!M$4*IF($O67&lt;10,1,ROUNDDOWN($O67,-1))+SUM(属性投放!N$37:N$45)*$O67+VLOOKUP($P$2,一级属性!$E$41:$P$64,COLUMNS(一级属性!$E$41:P$64),0)*($O67+0.25*IF($O67&lt;10,1,ROUNDDOWN($O67,-1)))+VLOOKUP($P$2,宝石属性!$B$43:$M$66,COLUMNS(宝石属性!$B$43:M$66),0)*10*VLOOKUP(ROUNDDOWN($O67,-1),宝石属性!$B$25:$N$41,2,0)*VLOOKUP(ROUNDDOWN($O67,-1),宝石属性!$B$25:$N$41,3,0)+VLOOKUP($P$2,职业被动!$B$6:$M$29,COLUMNS(职业被动!$B$6:M$29),0)*$O67,0)</f>
        <v>715</v>
      </c>
      <c r="Z67" s="48">
        <f>属性价值和能力评分!$F$9+ROUND(属性价值和能力评分!$F$38*10,0)*O67+ROUND((SUM(装备属性!$W$9:$W$14)+属性价值和能力评分!$F$38*1.25+1.4+2.8)*IF(O67&lt;10,1,ROUNDDOWN(O67,-1)),0)+15*VLOOKUP(ROUNDDOWN(O67,-1),宝石属性!$B$26:$D$41,2,0)*6*VLOOKUP(ROUNDDOWN(O67,-1),宝石属性!$B$26:$D$41,3,0)+(属性价值和能力评分!$F$49*9+属性价值和能力评分!$F$50*2+属性价值和能力评分!$F$53*8/5)*O67</f>
        <v>12309</v>
      </c>
      <c r="AB67" s="1">
        <v>64</v>
      </c>
      <c r="AC67" s="9">
        <f>ROUND(属性投放!D$4+装备属性!D$4*IF($AB67&lt;10,1,ROUNDDOWN($AB67,-1))+SUM(属性投放!E$37:E$45)*$AB67+VLOOKUP($AC$2,一级属性!$E$41:$P$64,COLUMNS(一级属性!$E$41:G$64),0)*($AB67+0.25*IF($AB67&lt;10,1,ROUNDDOWN($AB67,-1)))+VLOOKUP($AC$2,宝石属性!$B$43:$M$66,COLUMNS(宝石属性!$B$43:D$66),0)*10*VLOOKUP(ROUNDDOWN($AB67,-1),宝石属性!$B$25:$N$41,2,0)*VLOOKUP(ROUNDDOWN($AB67,-1),宝石属性!$B$25:$N$41,3,0)+VLOOKUP($AC$2,职业被动!$B$6:$M$29,COLUMNS(职业被动!$B$6:D$29),0)*$AB67,0)</f>
        <v>4296</v>
      </c>
      <c r="AD67" s="9">
        <f>ROUND(属性投放!E$4+装备属性!E$4*IF($AB67&lt;10,1,ROUNDDOWN($AB67,-1))+SUM(属性投放!F$37:F$45)*$AB67+VLOOKUP($AC$2,一级属性!$E$41:$P$64,COLUMNS(一级属性!$E$41:H$64),0)*($AB67+0.25*IF($AB67&lt;10,1,ROUNDDOWN($AB67,-1)))+VLOOKUP($AC$2,宝石属性!$B$43:$M$66,COLUMNS(宝石属性!$B$43:E$66),0)*10*VLOOKUP(ROUNDDOWN($AB67,-1),宝石属性!$B$25:$N$41,2,0)*VLOOKUP(ROUNDDOWN($AB67,-1),宝石属性!$B$25:$N$41,3,0)+VLOOKUP($AC$2,职业被动!$B$6:$M$29,COLUMNS(职业被动!$B$6:E$29),0)*$AB67,0)</f>
        <v>1652</v>
      </c>
      <c r="AE67" s="9">
        <f>ROUND(属性投放!F$4+装备属性!F$4*IF($AB67&lt;10,1,ROUNDDOWN($AB67,-1))+SUM(属性投放!G$37:G$45)*$AB67+VLOOKUP($AC$2,一级属性!$E$41:$P$64,COLUMNS(一级属性!$E$41:I$64),0)*($AB67+0.25*IF($AB67&lt;10,1,ROUNDDOWN($AB67,-1)))+VLOOKUP($AC$2,宝石属性!$B$43:$M$66,COLUMNS(宝石属性!$B$43:F$66),0)*10*VLOOKUP(ROUNDDOWN($AB67,-1),宝石属性!$B$25:$N$41,2,0)*VLOOKUP(ROUNDDOWN($AB67,-1),宝石属性!$B$25:$N$41,3,0)+VLOOKUP($AC$2,职业被动!$B$6:$M$29,COLUMNS(职业被动!$B$6:F$29),0)*$AB67,0)</f>
        <v>1148</v>
      </c>
      <c r="AF67" s="9">
        <f>ROUND(属性投放!G$4+装备属性!G$4*IF($AB67&lt;10,1,ROUNDDOWN($AB67,-1))+SUM(属性投放!H$37:H$45)*$AB67+VLOOKUP($AC$2,一级属性!$E$41:$P$64,COLUMNS(一级属性!$E$41:J$64),0)*($AB67+0.25*IF($AB67&lt;10,1,ROUNDDOWN($AB67,-1)))+VLOOKUP($AC$2,宝石属性!$B$43:$M$66,COLUMNS(宝石属性!$B$43:G$66),0)*10*VLOOKUP(ROUNDDOWN($AB67,-1),宝石属性!$B$25:$N$41,2,0)*VLOOKUP(ROUNDDOWN($AB67,-1),宝石属性!$B$25:$N$41,3,0)+VLOOKUP($AC$2,职业被动!$B$6:$M$29,COLUMNS(职业被动!$B$6:G$29),0)*$AB67,0)</f>
        <v>797</v>
      </c>
      <c r="AG67" s="9">
        <f>ROUND(属性投放!H$4+装备属性!H$4*IF($AB67&lt;10,1,ROUNDDOWN($AB67,-1))+SUM(属性投放!I$37:I$45)*$AB67+VLOOKUP($AC$2,一级属性!$E$41:$P$64,COLUMNS(一级属性!$E$41:K$64),0)*($AB67+0.25*IF($AB67&lt;10,1,ROUNDDOWN($AB67,-1)))+VLOOKUP($AC$2,宝石属性!$B$43:$M$66,COLUMNS(宝石属性!$B$43:H$66),0)*10*VLOOKUP(ROUNDDOWN($AB67,-1),宝石属性!$B$25:$N$41,2,0)*VLOOKUP(ROUNDDOWN($AB67,-1),宝石属性!$B$25:$N$41,3,0)+VLOOKUP($AC$2,职业被动!$B$6:$M$29,COLUMNS(职业被动!$B$6:H$29),0)*$AB67,0)</f>
        <v>454</v>
      </c>
      <c r="AH67" s="9">
        <f>ROUND(属性投放!I$4+装备属性!I$4*IF($AB67&lt;10,1,ROUNDDOWN($AB67,-1))+SUM(属性投放!J$37:J$45)*$AB67+VLOOKUP($AC$2,一级属性!$E$41:$P$64,COLUMNS(一级属性!$E$41:L$64),0)*($AB67+0.25*IF($AB67&lt;10,1,ROUNDDOWN($AB67,-1)))+VLOOKUP($AC$2,宝石属性!$B$43:$M$66,COLUMNS(宝石属性!$B$43:I$66),0)*10*VLOOKUP(ROUNDDOWN($AB67,-1),宝石属性!$B$25:$N$41,2,0)*VLOOKUP(ROUNDDOWN($AB67,-1),宝石属性!$B$25:$N$41,3,0)+VLOOKUP($AC$2,职业被动!$B$6:$M$29,COLUMNS(职业被动!$B$6:I$29),0)*$AB67,0)</f>
        <v>735</v>
      </c>
      <c r="AI67" s="9">
        <f>ROUND(属性投放!J$4+装备属性!J$4*IF($AB67&lt;10,1,ROUNDDOWN($AB67,-1))+SUM(属性投放!K$37:K$45)*$AB67+VLOOKUP($AC$2,一级属性!$E$41:$P$64,COLUMNS(一级属性!$E$41:M$64),0)*($AB67+0.25*IF($AB67&lt;10,1,ROUNDDOWN($AB67,-1)))+VLOOKUP($AC$2,宝石属性!$B$43:$M$66,COLUMNS(宝石属性!$B$43:J$66),0)*10*VLOOKUP(ROUNDDOWN($AB67,-1),宝石属性!$B$25:$N$41,2,0)*VLOOKUP(ROUNDDOWN($AB67,-1),宝石属性!$B$25:$N$41,3,0)+VLOOKUP($AC$2,职业被动!$B$6:$M$29,COLUMNS(职业被动!$B$6:J$29),0)*$AB67,0)</f>
        <v>497</v>
      </c>
      <c r="AJ67" s="9">
        <f>ROUND(属性投放!K$4+装备属性!K$4*IF($AB67&lt;10,1,ROUNDDOWN($AB67,-1))+SUM(属性投放!L$37:L$45)*$AB67+VLOOKUP($AC$2,一级属性!$E$41:$P$64,COLUMNS(一级属性!$E$41:N$64),0)*($AB67+0.25*IF($AB67&lt;10,1,ROUNDDOWN($AB67,-1)))+VLOOKUP($AC$2,宝石属性!$B$43:$M$66,COLUMNS(宝石属性!$B$43:K$66),0)*10*VLOOKUP(ROUNDDOWN($AB67,-1),宝石属性!$B$25:$N$41,2,0)*VLOOKUP(ROUNDDOWN($AB67,-1),宝石属性!$B$25:$N$41,3,0)+VLOOKUP($AC$2,职业被动!$B$6:$M$29,COLUMNS(职业被动!$B$6:K$29),0)*$AB67,0)</f>
        <v>232</v>
      </c>
      <c r="AK67" s="9">
        <f>ROUND(属性投放!L$4+装备属性!L$4*IF($AB67&lt;10,1,ROUNDDOWN($AB67,-1))+SUM(属性投放!M$37:M$45)*$AB67+VLOOKUP($AC$2,一级属性!$E$41:$P$64,COLUMNS(一级属性!$E$41:O$64),0)*($AB67+0.25*IF($AB67&lt;10,1,ROUNDDOWN($AB67,-1)))+VLOOKUP($AC$2,宝石属性!$B$43:$M$66,COLUMNS(宝石属性!$B$43:L$66),0)*10*VLOOKUP(ROUNDDOWN($AB67,-1),宝石属性!$B$25:$N$41,2,0)*VLOOKUP(ROUNDDOWN($AB67,-1),宝石属性!$B$25:$N$41,3,0)+VLOOKUP($AC$2,职业被动!$B$6:$M$29,COLUMNS(职业被动!$B$6:L$29),0)*$AB67,0)</f>
        <v>19</v>
      </c>
      <c r="AL67" s="9">
        <f>ROUND(属性投放!M$4+装备属性!M$4*IF($AB67&lt;10,1,ROUNDDOWN($AB67,-1))+SUM(属性投放!N$37:N$45)*$AB67+VLOOKUP($AC$2,一级属性!$E$41:$P$64,COLUMNS(一级属性!$E$41:P$64),0)*($AB67+0.25*IF($AB67&lt;10,1,ROUNDDOWN($AB67,-1)))+VLOOKUP($AC$2,宝石属性!$B$43:$M$66,COLUMNS(宝石属性!$B$43:M$66),0)*10*VLOOKUP(ROUNDDOWN($AB67,-1),宝石属性!$B$25:$N$41,2,0)*VLOOKUP(ROUNDDOWN($AB67,-1),宝石属性!$B$25:$N$41,3,0)+VLOOKUP($AC$2,职业被动!$B$6:$M$29,COLUMNS(职业被动!$B$6:M$29),0)*$AB67,0)</f>
        <v>715</v>
      </c>
      <c r="AM67" s="48">
        <f>属性价值和能力评分!$F$9+ROUND(属性价值和能力评分!$F$38*10,0)*AB67+ROUND((SUM(装备属性!$W$9:$W$14)+属性价值和能力评分!$F$38*1.25+1.4+2.8)*IF(AB67&lt;10,1,ROUNDDOWN(AB67,-1)),0)+15*VLOOKUP(ROUNDDOWN(AB67,-1),宝石属性!$B$26:$D$41,2,0)*6*VLOOKUP(ROUNDDOWN(AB67,-1),宝石属性!$B$26:$D$41,3,0)+(属性价值和能力评分!$F$49*9+属性价值和能力评分!$F$50*2+属性价值和能力评分!$F$53*8/5)*AB67</f>
        <v>12309</v>
      </c>
      <c r="AO67" s="1">
        <v>64</v>
      </c>
      <c r="AP67" s="9">
        <f>ROUND(属性投放!D$4+装备属性!D$4*IF($AO67&lt;10,1,ROUNDDOWN($AO67,-1))+SUM(属性投放!E$37:E$45)*$AO67+VLOOKUP($AP$2,一级属性!$E$41:$P$64,COLUMNS(一级属性!$E$41:G$64),0)*($AO67+0.25*IF($AO67&lt;10,1,ROUNDDOWN($AO67,-1)))+VLOOKUP($AP$2,宝石属性!$B$43:$M$66,COLUMNS(宝石属性!$B$43:D$66),0)*10*VLOOKUP(ROUNDDOWN($AO67,-1),宝石属性!$B$25:$N$41,2,0)*VLOOKUP(ROUNDDOWN($AO67,-1),宝石属性!$B$25:$N$41,3,0)+VLOOKUP($AP$2,职业被动!$B$6:$M$29,COLUMNS(职业被动!$B$6:D$29),0)*$AO67,0)</f>
        <v>4296</v>
      </c>
      <c r="AQ67" s="9">
        <f>ROUND(属性投放!E$4+装备属性!E$4*IF($AO67&lt;10,1,ROUNDDOWN($AO67,-1))+SUM(属性投放!F$37:F$45)*$AO67+VLOOKUP($AP$2,一级属性!$E$41:$P$64,COLUMNS(一级属性!$E$41:H$64),0)*($AO67+0.25*IF($AO67&lt;10,1,ROUNDDOWN($AO67,-1)))+VLOOKUP($AP$2,宝石属性!$B$43:$M$66,COLUMNS(宝石属性!$B$43:E$66),0)*10*VLOOKUP(ROUNDDOWN($AO67,-1),宝石属性!$B$25:$N$41,2,0)*VLOOKUP(ROUNDDOWN($AO67,-1),宝石属性!$B$25:$N$41,3,0)+VLOOKUP($AP$2,职业被动!$B$6:$M$29,COLUMNS(职业被动!$B$6:E$29),0)*$AO67,0)</f>
        <v>2837</v>
      </c>
      <c r="AR67" s="9">
        <f>ROUND(属性投放!F$4+装备属性!F$4*IF($AO67&lt;10,1,ROUNDDOWN($AO67,-1))+SUM(属性投放!G$37:G$45)*$AO67+VLOOKUP($AP$2,一级属性!$E$41:$P$64,COLUMNS(一级属性!$E$41:I$64),0)*($AO67+0.25*IF($AO67&lt;10,1,ROUNDDOWN($AO67,-1)))+VLOOKUP($AP$2,宝石属性!$B$43:$M$66,COLUMNS(宝石属性!$B$43:F$66),0)*10*VLOOKUP(ROUNDDOWN($AO67,-1),宝石属性!$B$25:$N$41,2,0)*VLOOKUP(ROUNDDOWN($AO67,-1),宝石属性!$B$25:$N$41,3,0)+VLOOKUP($AP$2,职业被动!$B$6:$M$29,COLUMNS(职业被动!$B$6:F$29),0)*$AO67,0)</f>
        <v>720</v>
      </c>
      <c r="AS67" s="9">
        <f>ROUND(属性投放!G$4+装备属性!G$4*IF($AO67&lt;10,1,ROUNDDOWN($AO67,-1))+SUM(属性投放!H$37:H$45)*$AO67+VLOOKUP($AP$2,一级属性!$E$41:$P$64,COLUMNS(一级属性!$E$41:J$64),0)*($AO67+0.25*IF($AO67&lt;10,1,ROUNDDOWN($AO67,-1)))+VLOOKUP($AP$2,宝石属性!$B$43:$M$66,COLUMNS(宝石属性!$B$43:G$66),0)*10*VLOOKUP(ROUNDDOWN($AO67,-1),宝石属性!$B$25:$N$41,2,0)*VLOOKUP(ROUNDDOWN($AO67,-1),宝石属性!$B$25:$N$41,3,0)+VLOOKUP($AP$2,职业被动!$B$6:$M$29,COLUMNS(职业被动!$B$6:G$29),0)*$AO67,0)</f>
        <v>669</v>
      </c>
      <c r="AT67" s="9">
        <f>ROUND(属性投放!H$4+装备属性!H$4*IF($AO67&lt;10,1,ROUNDDOWN($AO67,-1))+SUM(属性投放!I$37:I$45)*$AO67+VLOOKUP($AP$2,一级属性!$E$41:$P$64,COLUMNS(一级属性!$E$41:K$64),0)*($AO67+0.25*IF($AO67&lt;10,1,ROUNDDOWN($AO67,-1)))+VLOOKUP($AP$2,宝石属性!$B$43:$M$66,COLUMNS(宝石属性!$B$43:H$66),0)*10*VLOOKUP(ROUNDDOWN($AO67,-1),宝石属性!$B$25:$N$41,2,0)*VLOOKUP(ROUNDDOWN($AO67,-1),宝石属性!$B$25:$N$41,3,0)+VLOOKUP($AP$2,职业被动!$B$6:$M$29,COLUMNS(职业被动!$B$6:H$29),0)*$AO67,0)</f>
        <v>691</v>
      </c>
      <c r="AU67" s="9">
        <f>ROUND(属性投放!I$4+装备属性!I$4*IF($AO67&lt;10,1,ROUNDDOWN($AO67,-1))+SUM(属性投放!J$37:J$45)*$AO67+VLOOKUP($AP$2,一级属性!$E$41:$P$64,COLUMNS(一级属性!$E$41:L$64),0)*($AO67+0.25*IF($AO67&lt;10,1,ROUNDDOWN($AO67,-1)))+VLOOKUP($AP$2,宝石属性!$B$43:$M$66,COLUMNS(宝石属性!$B$43:I$66),0)*10*VLOOKUP(ROUNDDOWN($AO67,-1),宝石属性!$B$25:$N$41,2,0)*VLOOKUP(ROUNDDOWN($AO67,-1),宝石属性!$B$25:$N$41,3,0)+VLOOKUP($AP$2,职业被动!$B$6:$M$29,COLUMNS(职业被动!$B$6:I$29),0)*$AO67,0)</f>
        <v>782</v>
      </c>
      <c r="AV67" s="9">
        <f>ROUND(属性投放!J$4+装备属性!J$4*IF($AO67&lt;10,1,ROUNDDOWN($AO67,-1))+SUM(属性投放!K$37:K$45)*$AO67+VLOOKUP($AP$2,一级属性!$E$41:$P$64,COLUMNS(一级属性!$E$41:M$64),0)*($AO67+0.25*IF($AO67&lt;10,1,ROUNDDOWN($AO67,-1)))+VLOOKUP($AP$2,宝石属性!$B$43:$M$66,COLUMNS(宝石属性!$B$43:J$66),0)*10*VLOOKUP(ROUNDDOWN($AO67,-1),宝石属性!$B$25:$N$41,2,0)*VLOOKUP(ROUNDDOWN($AO67,-1),宝石属性!$B$25:$N$41,3,0)+VLOOKUP($AP$2,职业被动!$B$6:$M$29,COLUMNS(职业被动!$B$6:J$29),0)*$AO67,0)</f>
        <v>553</v>
      </c>
      <c r="AW67" s="9">
        <f>ROUND(属性投放!K$4+装备属性!K$4*IF($AO67&lt;10,1,ROUNDDOWN($AO67,-1))+SUM(属性投放!L$37:L$45)*$AO67+VLOOKUP($AP$2,一级属性!$E$41:$P$64,COLUMNS(一级属性!$E$41:N$64),0)*($AO67+0.25*IF($AO67&lt;10,1,ROUNDDOWN($AO67,-1)))+VLOOKUP($AP$2,宝石属性!$B$43:$M$66,COLUMNS(宝石属性!$B$43:K$66),0)*10*VLOOKUP(ROUNDDOWN($AO67,-1),宝石属性!$B$25:$N$41,2,0)*VLOOKUP(ROUNDDOWN($AO67,-1),宝石属性!$B$25:$N$41,3,0)+VLOOKUP($AP$2,职业被动!$B$6:$M$29,COLUMNS(职业被动!$B$6:K$29),0)*$AO67,0)</f>
        <v>232</v>
      </c>
      <c r="AX67" s="9">
        <f>ROUND(属性投放!L$4+装备属性!L$4*IF($AO67&lt;10,1,ROUNDDOWN($AO67,-1))+SUM(属性投放!M$37:M$45)*$AO67+VLOOKUP($AP$2,一级属性!$E$41:$P$64,COLUMNS(一级属性!$E$41:O$64),0)*($AO67+0.25*IF($AO67&lt;10,1,ROUNDDOWN($AO67,-1)))+VLOOKUP($AP$2,宝石属性!$B$43:$M$66,COLUMNS(宝石属性!$B$43:L$66),0)*10*VLOOKUP(ROUNDDOWN($AO67,-1),宝石属性!$B$25:$N$41,2,0)*VLOOKUP(ROUNDDOWN($AO67,-1),宝石属性!$B$25:$N$41,3,0)+VLOOKUP($AP$2,职业被动!$B$6:$M$29,COLUMNS(职业被动!$B$6:L$29),0)*$AO67,0)</f>
        <v>701</v>
      </c>
      <c r="AY67" s="9">
        <f>ROUND(属性投放!M$4+装备属性!M$4*IF($AO67&lt;10,1,ROUNDDOWN($AO67,-1))+SUM(属性投放!N$37:N$45)*$AO67+VLOOKUP($AP$2,一级属性!$E$41:$P$64,COLUMNS(一级属性!$E$41:P$64),0)*($AO67+0.25*IF($AO67&lt;10,1,ROUNDDOWN($AO67,-1)))+VLOOKUP($AP$2,宝石属性!$B$43:$M$66,COLUMNS(宝石属性!$B$43:M$66),0)*10*VLOOKUP(ROUNDDOWN($AO67,-1),宝石属性!$B$25:$N$41,2,0)*VLOOKUP(ROUNDDOWN($AO67,-1),宝石属性!$B$25:$N$41,3,0)+VLOOKUP($AP$2,职业被动!$B$6:$M$29,COLUMNS(职业被动!$B$6:M$29),0)*$AO67,0)</f>
        <v>715</v>
      </c>
      <c r="AZ67" s="48">
        <f>属性价值和能力评分!$F$9+ROUND(属性价值和能力评分!$F$38*10,0)*AO67+ROUND((SUM(装备属性!$W$9:$W$14)+属性价值和能力评分!$F$38*1.25+1.4+2.8)*IF(AO67&lt;10,1,ROUNDDOWN(AO67,-1)),0)+15*VLOOKUP(ROUNDDOWN(AO67,-1),宝石属性!$B$26:$D$41,2,0)*6*VLOOKUP(ROUNDDOWN(AO67,-1),宝石属性!$B$26:$D$41,3,0)+(属性价值和能力评分!$F$49*9+属性价值和能力评分!$F$50*2+属性价值和能力评分!$F$53*8/5)*AO67</f>
        <v>12309</v>
      </c>
      <c r="BB67" s="1">
        <v>64</v>
      </c>
      <c r="BC67" s="9">
        <f>ROUND(属性投放!D$4+装备属性!D$4*IF($BB67&lt;10,1,ROUNDDOWN($BB67,-1))+SUM(属性投放!E$37:E$45)*$BB67+VLOOKUP($BC$2,一级属性!$E$41:$P$64,COLUMNS(一级属性!$E$41:G$64),0)*($BB67+0.25*IF($BB67&lt;10,1,ROUNDDOWN($BB67,-1)))+VLOOKUP($BC$2,宝石属性!$B$43:$M$66,COLUMNS(宝石属性!$B$43:D$66),0)*10*VLOOKUP(ROUNDDOWN($BB67,-1),宝石属性!$B$25:$N$41,2,0)*VLOOKUP(ROUNDDOWN($BB67,-1),宝石属性!$B$25:$N$41,3,0)+VLOOKUP($BC$2,职业被动!$B$6:$M$29,COLUMNS(职业被动!$B$6:D$29),0)*$BB67,0)</f>
        <v>3848</v>
      </c>
      <c r="BD67" s="9">
        <f>ROUND(属性投放!E$4+装备属性!E$4*IF($BB67&lt;10,1,ROUNDDOWN($BB67,-1))+SUM(属性投放!F$37:F$45)*$BB67+VLOOKUP($BC$2,一级属性!$E$41:$P$64,COLUMNS(一级属性!$E$41:H$64),0)*($BB67+0.25*IF($BB67&lt;10,1,ROUNDDOWN($BB67,-1)))+VLOOKUP($BC$2,宝石属性!$B$43:$M$66,COLUMNS(宝石属性!$B$43:E$66),0)*10*VLOOKUP(ROUNDDOWN($BB67,-1),宝石属性!$B$25:$N$41,2,0)*VLOOKUP(ROUNDDOWN($BB67,-1),宝石属性!$B$25:$N$41,3,0)+VLOOKUP($BC$2,职业被动!$B$6:$M$29,COLUMNS(职业被动!$B$6:E$29),0)*$BB67,0)</f>
        <v>3232</v>
      </c>
      <c r="BE67" s="9">
        <f>ROUND(属性投放!F$4+装备属性!F$4*IF($BB67&lt;10,1,ROUNDDOWN($BB67,-1))+SUM(属性投放!G$37:G$45)*$BB67+VLOOKUP($BC$2,一级属性!$E$41:$P$64,COLUMNS(一级属性!$E$41:I$64),0)*($BB67+0.25*IF($BB67&lt;10,1,ROUNDDOWN($BB67,-1)))+VLOOKUP($BC$2,宝石属性!$B$43:$M$66,COLUMNS(宝石属性!$B$43:F$66),0)*10*VLOOKUP(ROUNDDOWN($BB67,-1),宝石属性!$B$25:$N$41,2,0)*VLOOKUP(ROUNDDOWN($BB67,-1),宝石属性!$B$25:$N$41,3,0)+VLOOKUP($BC$2,职业被动!$B$6:$M$29,COLUMNS(职业被动!$B$6:F$29),0)*$BB67,0)</f>
        <v>720</v>
      </c>
      <c r="BF67" s="9">
        <f>ROUND(属性投放!G$4+装备属性!G$4*IF($BB67&lt;10,1,ROUNDDOWN($BB67,-1))+SUM(属性投放!H$37:H$45)*$BB67+VLOOKUP($BC$2,一级属性!$E$41:$P$64,COLUMNS(一级属性!$E$41:J$64),0)*($BB67+0.25*IF($BB67&lt;10,1,ROUNDDOWN($BB67,-1)))+VLOOKUP($BC$2,宝石属性!$B$43:$M$66,COLUMNS(宝石属性!$B$43:G$66),0)*10*VLOOKUP(ROUNDDOWN($BB67,-1),宝石属性!$B$25:$N$41,2,0)*VLOOKUP(ROUNDDOWN($BB67,-1),宝石属性!$B$25:$N$41,3,0)+VLOOKUP($BC$2,职业被动!$B$6:$M$29,COLUMNS(职业被动!$B$6:G$29),0)*$BB67,0)</f>
        <v>669</v>
      </c>
      <c r="BG67" s="9">
        <f>ROUND(属性投放!H$4+装备属性!H$4*IF($BB67&lt;10,1,ROUNDDOWN($BB67,-1))+SUM(属性投放!I$37:I$45)*$BB67+VLOOKUP($BC$2,一级属性!$E$41:$P$64,COLUMNS(一级属性!$E$41:K$64),0)*($BB67+0.25*IF($BB67&lt;10,1,ROUNDDOWN($BB67,-1)))+VLOOKUP($BC$2,宝石属性!$B$43:$M$66,COLUMNS(宝石属性!$B$43:H$66),0)*10*VLOOKUP(ROUNDDOWN($BB67,-1),宝石属性!$B$25:$N$41,2,0)*VLOOKUP(ROUNDDOWN($BB67,-1),宝石属性!$B$25:$N$41,3,0)+VLOOKUP($BC$2,职业被动!$B$6:$M$29,COLUMNS(职业被动!$B$6:H$29),0)*$BB67,0)</f>
        <v>982</v>
      </c>
      <c r="BH67" s="9">
        <f>ROUND(属性投放!I$4+装备属性!I$4*IF($BB67&lt;10,1,ROUNDDOWN($BB67,-1))+SUM(属性投放!J$37:J$45)*$BB67+VLOOKUP($BC$2,一级属性!$E$41:$P$64,COLUMNS(一级属性!$E$41:L$64),0)*($BB67+0.25*IF($BB67&lt;10,1,ROUNDDOWN($BB67,-1)))+VLOOKUP($BC$2,宝石属性!$B$43:$M$66,COLUMNS(宝石属性!$B$43:I$66),0)*10*VLOOKUP(ROUNDDOWN($BB67,-1),宝石属性!$B$25:$N$41,2,0)*VLOOKUP(ROUNDDOWN($BB67,-1),宝石属性!$B$25:$N$41,3,0)+VLOOKUP($BC$2,职业被动!$B$6:$M$29,COLUMNS(职业被动!$B$6:I$29),0)*$BB67,0)</f>
        <v>925</v>
      </c>
      <c r="BI67" s="9">
        <f>ROUND(属性投放!J$4+装备属性!J$4*IF($BB67&lt;10,1,ROUNDDOWN($BB67,-1))+SUM(属性投放!K$37:K$45)*$BB67+VLOOKUP($BC$2,一级属性!$E$41:$P$64,COLUMNS(一级属性!$E$41:M$64),0)*($BB67+0.25*IF($BB67&lt;10,1,ROUNDDOWN($BB67,-1)))+VLOOKUP($BC$2,宝石属性!$B$43:$M$66,COLUMNS(宝石属性!$B$43:J$66),0)*10*VLOOKUP(ROUNDDOWN($BB67,-1),宝石属性!$B$25:$N$41,2,0)*VLOOKUP(ROUNDDOWN($BB67,-1),宝石属性!$B$25:$N$41,3,0)+VLOOKUP($BC$2,职业被动!$B$6:$M$29,COLUMNS(职业被动!$B$6:J$29),0)*$BB67,0)</f>
        <v>434</v>
      </c>
      <c r="BJ67" s="9">
        <f>ROUND(属性投放!K$4+装备属性!K$4*IF($BB67&lt;10,1,ROUNDDOWN($BB67,-1))+SUM(属性投放!L$37:L$45)*$BB67+VLOOKUP($BC$2,一级属性!$E$41:$P$64,COLUMNS(一级属性!$E$41:N$64),0)*($BB67+0.25*IF($BB67&lt;10,1,ROUNDDOWN($BB67,-1)))+VLOOKUP($BC$2,宝石属性!$B$43:$M$66,COLUMNS(宝石属性!$B$43:K$66),0)*10*VLOOKUP(ROUNDDOWN($BB67,-1),宝石属性!$B$25:$N$41,2,0)*VLOOKUP(ROUNDDOWN($BB67,-1),宝石属性!$B$25:$N$41,3,0)+VLOOKUP($BC$2,职业被动!$B$6:$M$29,COLUMNS(职业被动!$B$6:K$29),0)*$BB67,0)</f>
        <v>232</v>
      </c>
      <c r="BK67" s="9">
        <f>ROUND(属性投放!L$4+装备属性!L$4*IF($BB67&lt;10,1,ROUNDDOWN($BB67,-1))+SUM(属性投放!M$37:M$45)*$BB67+VLOOKUP($BC$2,一级属性!$E$41:$P$64,COLUMNS(一级属性!$E$41:O$64),0)*($BB67+0.25*IF($BB67&lt;10,1,ROUNDDOWN($BB67,-1)))+VLOOKUP($BC$2,宝石属性!$B$43:$M$66,COLUMNS(宝石属性!$B$43:L$66),0)*10*VLOOKUP(ROUNDDOWN($BB67,-1),宝石属性!$B$25:$N$41,2,0)*VLOOKUP(ROUNDDOWN($BB67,-1),宝石属性!$B$25:$N$41,3,0)+VLOOKUP($BC$2,职业被动!$B$6:$M$29,COLUMNS(职业被动!$B$6:L$29),0)*$BB67,0)</f>
        <v>19</v>
      </c>
      <c r="BL67" s="9">
        <f>ROUND(属性投放!M$4+装备属性!M$4*IF($BB67&lt;10,1,ROUNDDOWN($BB67,-1))+SUM(属性投放!N$37:N$45)*$BB67+VLOOKUP($BC$2,一级属性!$E$41:$P$64,COLUMNS(一级属性!$E$41:P$64),0)*($BB67+0.25*IF($BB67&lt;10,1,ROUNDDOWN($BB67,-1)))+VLOOKUP($BC$2,宝石属性!$B$43:$M$66,COLUMNS(宝石属性!$B$43:M$66),0)*10*VLOOKUP(ROUNDDOWN($BB67,-1),宝石属性!$B$25:$N$41,2,0)*VLOOKUP(ROUNDDOWN($BB67,-1),宝石属性!$B$25:$N$41,3,0)+VLOOKUP($BC$2,职业被动!$B$6:$M$29,COLUMNS(职业被动!$B$6:M$29),0)*$BB67,0)</f>
        <v>715</v>
      </c>
      <c r="BM67" s="48">
        <f>属性价值和能力评分!$F$9+ROUND(属性价值和能力评分!$F$38*10,0)*BB67+ROUND((SUM(装备属性!$W$9:$W$14)+属性价值和能力评分!$F$38*1.25+1.4+2.8)*IF(BB67&lt;10,1,ROUNDDOWN(BB67,-1)),0)+15*VLOOKUP(ROUNDDOWN(BB67,-1),宝石属性!$B$26:$D$41,2,0)*6*VLOOKUP(ROUNDDOWN(BB67,-1),宝石属性!$B$26:$D$41,3,0)+(属性价值和能力评分!$F$49*9+属性价值和能力评分!$F$50*2+属性价值和能力评分!$F$53*8/5)*BB67</f>
        <v>12309</v>
      </c>
      <c r="BO67" s="1">
        <v>64</v>
      </c>
      <c r="BP67" s="9">
        <f>ROUND(属性投放!D$4+装备属性!D$4*IF($BO67&lt;10,1,ROUNDDOWN($BO67,-1))+SUM(属性投放!E$37:E$45)*$BO67+VLOOKUP($BP$2,一级属性!$E$41:$P$64,COLUMNS(一级属性!$E$41:G$64),0)*($BO67+0.25*IF($BO67&lt;10,1,ROUNDDOWN($BO67,-1)))+VLOOKUP($BP$2,宝石属性!$B$43:$M$66,COLUMNS(宝石属性!$B$43:D$66),0)*10*VLOOKUP(ROUNDDOWN($BO67,-1),宝石属性!$B$25:$N$41,2,0)*VLOOKUP(ROUNDDOWN($BO67,-1),宝石属性!$B$25:$N$41,3,0)+VLOOKUP($BP$2,职业被动!$B$6:$M$29,COLUMNS(职业被动!$B$6:D$29),0)*$BO67,0)</f>
        <v>4744</v>
      </c>
      <c r="BQ67" s="9">
        <f>ROUND(属性投放!E$4+装备属性!E$4*IF($BO67&lt;10,1,ROUNDDOWN($BO67,-1))+SUM(属性投放!F$37:F$45)*$BO67+VLOOKUP($BP$2,一级属性!$E$41:$P$64,COLUMNS(一级属性!$E$41:H$64),0)*($BO67+0.25*IF($BO67&lt;10,1,ROUNDDOWN($BO67,-1)))+VLOOKUP($BP$2,宝石属性!$B$43:$M$66,COLUMNS(宝石属性!$B$43:E$66),0)*10*VLOOKUP(ROUNDDOWN($BO67,-1),宝石属性!$B$25:$N$41,2,0)*VLOOKUP(ROUNDDOWN($BO67,-1),宝石属性!$B$25:$N$41,3,0)+VLOOKUP($BP$2,职业被动!$B$6:$M$29,COLUMNS(职业被动!$B$6:E$29),0)*$BO67,0)</f>
        <v>2837</v>
      </c>
      <c r="BR67" s="9">
        <f>ROUND(属性投放!F$4+装备属性!F$4*IF($BO67&lt;10,1,ROUNDDOWN($BO67,-1))+SUM(属性投放!G$37:G$45)*$BO67+VLOOKUP($BP$2,一级属性!$E$41:$P$64,COLUMNS(一级属性!$E$41:I$64),0)*($BO67+0.25*IF($BO67&lt;10,1,ROUNDDOWN($BO67,-1)))+VLOOKUP($BP$2,宝石属性!$B$43:$M$66,COLUMNS(宝石属性!$B$43:F$66),0)*10*VLOOKUP(ROUNDDOWN($BO67,-1),宝石属性!$B$25:$N$41,2,0)*VLOOKUP(ROUNDDOWN($BO67,-1),宝石属性!$B$25:$N$41,3,0)+VLOOKUP($BP$2,职业被动!$B$6:$M$29,COLUMNS(职业被动!$B$6:F$29),0)*$BO67,0)</f>
        <v>720</v>
      </c>
      <c r="BS67" s="9">
        <f>ROUND(属性投放!G$4+装备属性!G$4*IF($BO67&lt;10,1,ROUNDDOWN($BO67,-1))+SUM(属性投放!H$37:H$45)*$BO67+VLOOKUP($BP$2,一级属性!$E$41:$P$64,COLUMNS(一级属性!$E$41:J$64),0)*($BO67+0.25*IF($BO67&lt;10,1,ROUNDDOWN($BO67,-1)))+VLOOKUP($BP$2,宝石属性!$B$43:$M$66,COLUMNS(宝石属性!$B$43:G$66),0)*10*VLOOKUP(ROUNDDOWN($BO67,-1),宝石属性!$B$25:$N$41,2,0)*VLOOKUP(ROUNDDOWN($BO67,-1),宝石属性!$B$25:$N$41,3,0)+VLOOKUP($BP$2,职业被动!$B$6:$M$29,COLUMNS(职业被动!$B$6:G$29),0)*$BO67,0)</f>
        <v>669</v>
      </c>
      <c r="BT67" s="9">
        <f>ROUND(属性投放!H$4+装备属性!H$4*IF($BO67&lt;10,1,ROUNDDOWN($BO67,-1))+SUM(属性投放!I$37:I$45)*$BO67+VLOOKUP($BP$2,一级属性!$E$41:$P$64,COLUMNS(一级属性!$E$41:K$64),0)*($BO67+0.25*IF($BO67&lt;10,1,ROUNDDOWN($BO67,-1)))+VLOOKUP($BP$2,宝石属性!$B$43:$M$66,COLUMNS(宝石属性!$B$43:H$66),0)*10*VLOOKUP(ROUNDDOWN($BO67,-1),宝石属性!$B$25:$N$41,2,0)*VLOOKUP(ROUNDDOWN($BO67,-1),宝石属性!$B$25:$N$41,3,0)+VLOOKUP($BP$2,职业被动!$B$6:$M$29,COLUMNS(职业被动!$B$6:H$29),0)*$BO67,0)</f>
        <v>755</v>
      </c>
      <c r="BU67" s="9">
        <f>ROUND(属性投放!I$4+装备属性!I$4*IF($BO67&lt;10,1,ROUNDDOWN($BO67,-1))+SUM(属性投放!J$37:J$45)*$BO67+VLOOKUP($BP$2,一级属性!$E$41:$P$64,COLUMNS(一级属性!$E$41:L$64),0)*($BO67+0.25*IF($BO67&lt;10,1,ROUNDDOWN($BO67,-1)))+VLOOKUP($BP$2,宝石属性!$B$43:$M$66,COLUMNS(宝石属性!$B$43:I$66),0)*10*VLOOKUP(ROUNDDOWN($BO67,-1),宝石属性!$B$25:$N$41,2,0)*VLOOKUP(ROUNDDOWN($BO67,-1),宝石属性!$B$25:$N$41,3,0)+VLOOKUP($BP$2,职业被动!$B$6:$M$29,COLUMNS(职业被动!$B$6:I$29),0)*$BO67,0)</f>
        <v>782</v>
      </c>
      <c r="BV67" s="9">
        <f>ROUND(属性投放!J$4+装备属性!J$4*IF($BO67&lt;10,1,ROUNDDOWN($BO67,-1))+SUM(属性投放!K$37:K$45)*$BO67+VLOOKUP($BP$2,一级属性!$E$41:$P$64,COLUMNS(一级属性!$E$41:M$64),0)*($BO67+0.25*IF($BO67&lt;10,1,ROUNDDOWN($BO67,-1)))+VLOOKUP($BP$2,宝石属性!$B$43:$M$66,COLUMNS(宝石属性!$B$43:J$66),0)*10*VLOOKUP(ROUNDDOWN($BO67,-1),宝石属性!$B$25:$N$41,2,0)*VLOOKUP(ROUNDDOWN($BO67,-1),宝石属性!$B$25:$N$41,3,0)+VLOOKUP($BP$2,职业被动!$B$6:$M$29,COLUMNS(职业被动!$B$6:J$29),0)*$BO67,0)</f>
        <v>553</v>
      </c>
      <c r="BW67" s="9">
        <f>ROUND(属性投放!K$4+装备属性!K$4*IF($BO67&lt;10,1,ROUNDDOWN($BO67,-1))+SUM(属性投放!L$37:L$45)*$BO67+VLOOKUP($BP$2,一级属性!$E$41:$P$64,COLUMNS(一级属性!$E$41:N$64),0)*($BO67+0.25*IF($BO67&lt;10,1,ROUNDDOWN($BO67,-1)))+VLOOKUP($BP$2,宝石属性!$B$43:$M$66,COLUMNS(宝石属性!$B$43:K$66),0)*10*VLOOKUP(ROUNDDOWN($BO67,-1),宝石属性!$B$25:$N$41,2,0)*VLOOKUP(ROUNDDOWN($BO67,-1),宝石属性!$B$25:$N$41,3,0)+VLOOKUP($BP$2,职业被动!$B$6:$M$29,COLUMNS(职业被动!$B$6:K$29),0)*$BO67,0)</f>
        <v>344</v>
      </c>
      <c r="BX67" s="9">
        <f>ROUND(属性投放!L$4+装备属性!L$4*IF($BO67&lt;10,1,ROUNDDOWN($BO67,-1))+SUM(属性投放!M$37:M$45)*$BO67+VLOOKUP($BP$2,一级属性!$E$41:$P$64,COLUMNS(一级属性!$E$41:O$64),0)*($BO67+0.25*IF($BO67&lt;10,1,ROUNDDOWN($BO67,-1)))+VLOOKUP($BP$2,宝石属性!$B$43:$M$66,COLUMNS(宝石属性!$B$43:L$66),0)*10*VLOOKUP(ROUNDDOWN($BO67,-1),宝石属性!$B$25:$N$41,2,0)*VLOOKUP(ROUNDDOWN($BO67,-1),宝石属性!$B$25:$N$41,3,0)+VLOOKUP($BP$2,职业被动!$B$6:$M$29,COLUMNS(职业被动!$B$6:L$29),0)*$BO67,0)</f>
        <v>19</v>
      </c>
      <c r="BY67" s="9">
        <f>ROUND(属性投放!M$4+装备属性!M$4*IF($BO67&lt;10,1,ROUNDDOWN($BO67,-1))+SUM(属性投放!N$37:N$45)*$BO67+VLOOKUP($BP$2,一级属性!$E$41:$P$64,COLUMNS(一级属性!$E$41:P$64),0)*($BO67+0.25*IF($BO67&lt;10,1,ROUNDDOWN($BO67,-1)))+VLOOKUP($BP$2,宝石属性!$B$43:$M$66,COLUMNS(宝石属性!$B$43:M$66),0)*10*VLOOKUP(ROUNDDOWN($BO67,-1),宝石属性!$B$25:$N$41,2,0)*VLOOKUP(ROUNDDOWN($BO67,-1),宝石属性!$B$25:$N$41,3,0)+VLOOKUP($BP$2,职业被动!$B$6:$M$29,COLUMNS(职业被动!$B$6:M$29),0)*$BO67,0)</f>
        <v>715</v>
      </c>
      <c r="BZ67" s="48">
        <f>属性价值和能力评分!$F$9+ROUND(属性价值和能力评分!$F$38*10,0)*BO67+ROUND((SUM(装备属性!$W$9:$W$14)+属性价值和能力评分!$F$38*1.25+1.4+2.8)*IF(BO67&lt;10,1,ROUNDDOWN(BO67,-1)),0)+15*VLOOKUP(ROUNDDOWN(BO67,-1),宝石属性!$B$26:$D$41,2,0)*6*VLOOKUP(ROUNDDOWN(BO67,-1),宝石属性!$B$26:$D$41,3,0)+(属性价值和能力评分!$F$49*9+属性价值和能力评分!$F$50*2+属性价值和能力评分!$F$53*8/5)*BO67</f>
        <v>12309</v>
      </c>
      <c r="CB67" s="1">
        <v>64</v>
      </c>
      <c r="CC67" s="9">
        <f>ROUND(属性投放!D$4+装备属性!D$4*IF($CB67&lt;10,1,ROUNDDOWN($CB67,-1))+SUM(属性投放!E$37:E$45)*$CB67+VLOOKUP($CC$2,一级属性!$E$41:$P$64,COLUMNS(一级属性!$E$41:G$64),0)*($CB67+0.25*IF($CB67&lt;10,1,ROUNDDOWN($CB67,-1)))+VLOOKUP($CC$2,宝石属性!$B$43:$M$66,COLUMNS(宝石属性!$B$43:D$66),0)*10*VLOOKUP(ROUNDDOWN($CB67,-1),宝石属性!$B$25:$N$41,2,0)*VLOOKUP(ROUNDDOWN($CB67,-1),宝石属性!$B$25:$N$41,3,0)+VLOOKUP($CC$2,职业被动!$B$6:$M$29,COLUMNS(职业被动!$B$6:D$29),0)*$CB67,0)</f>
        <v>3216</v>
      </c>
      <c r="CD67" s="9">
        <f>ROUND(属性投放!E$4+装备属性!E$4*IF($CB67&lt;10,1,ROUNDDOWN($CB67,-1))+SUM(属性投放!F$37:F$45)*$CB67+VLOOKUP($CC$2,一级属性!$E$41:$P$64,COLUMNS(一级属性!$E$41:H$64),0)*($CB67+0.25*IF($CB67&lt;10,1,ROUNDDOWN($CB67,-1)))+VLOOKUP($CC$2,宝石属性!$B$43:$M$66,COLUMNS(宝石属性!$B$43:E$66),0)*10*VLOOKUP(ROUNDDOWN($CB67,-1),宝石属性!$B$25:$N$41,2,0)*VLOOKUP(ROUNDDOWN($CB67,-1),宝石属性!$B$25:$N$41,3,0)+VLOOKUP($CC$2,职业被动!$B$6:$M$29,COLUMNS(职业被动!$B$6:E$29),0)*$CB67,0)</f>
        <v>1652</v>
      </c>
      <c r="CE67" s="9">
        <f>ROUND(属性投放!F$4+装备属性!F$4*IF($CB67&lt;10,1,ROUNDDOWN($CB67,-1))+SUM(属性投放!G$37:G$45)*$CB67+VLOOKUP($CC$2,一级属性!$E$41:$P$64,COLUMNS(一级属性!$E$41:I$64),0)*($CB67+0.25*IF($CB67&lt;10,1,ROUNDDOWN($CB67,-1)))+VLOOKUP($CC$2,宝石属性!$B$43:$M$66,COLUMNS(宝石属性!$B$43:F$66),0)*10*VLOOKUP(ROUNDDOWN($CB67,-1),宝石属性!$B$25:$N$41,2,0)*VLOOKUP(ROUNDDOWN($CB67,-1),宝石属性!$B$25:$N$41,3,0)+VLOOKUP($CC$2,职业被动!$B$6:$M$29,COLUMNS(职业被动!$B$6:F$29),0)*$CB67,0)</f>
        <v>1499</v>
      </c>
      <c r="CF67" s="9">
        <f>ROUND(属性投放!G$4+装备属性!G$4*IF($CB67&lt;10,1,ROUNDDOWN($CB67,-1))+SUM(属性投放!H$37:H$45)*$CB67+VLOOKUP($CC$2,一级属性!$E$41:$P$64,COLUMNS(一级属性!$E$41:J$64),0)*($CB67+0.25*IF($CB67&lt;10,1,ROUNDDOWN($CB67,-1)))+VLOOKUP($CC$2,宝石属性!$B$43:$M$66,COLUMNS(宝石属性!$B$43:G$66),0)*10*VLOOKUP(ROUNDDOWN($CB67,-1),宝石属性!$B$25:$N$41,2,0)*VLOOKUP(ROUNDDOWN($CB67,-1),宝石属性!$B$25:$N$41,3,0)+VLOOKUP($CC$2,职业被动!$B$6:$M$29,COLUMNS(职业被动!$B$6:G$29),0)*$CB67,0)</f>
        <v>733</v>
      </c>
      <c r="CG67" s="9">
        <f>ROUND(属性投放!H$4+装备属性!H$4*IF($CB67&lt;10,1,ROUNDDOWN($CB67,-1))+SUM(属性投放!I$37:I$45)*$CB67+VLOOKUP($CC$2,一级属性!$E$41:$P$64,COLUMNS(一级属性!$E$41:K$64),0)*($CB67+0.25*IF($CB67&lt;10,1,ROUNDDOWN($CB67,-1)))+VLOOKUP($CC$2,宝石属性!$B$43:$M$66,COLUMNS(宝石属性!$B$43:H$66),0)*10*VLOOKUP(ROUNDDOWN($CB67,-1),宝石属性!$B$25:$N$41,2,0)*VLOOKUP(ROUNDDOWN($CB67,-1),宝石属性!$B$25:$N$41,3,0)+VLOOKUP($CC$2,职业被动!$B$6:$M$29,COLUMNS(职业被动!$B$6:H$29),0)*$CB67,0)</f>
        <v>454</v>
      </c>
      <c r="CH67" s="9">
        <f>ROUND(属性投放!I$4+装备属性!I$4*IF($CB67&lt;10,1,ROUNDDOWN($CB67,-1))+SUM(属性投放!J$37:J$45)*$CB67+VLOOKUP($CC$2,一级属性!$E$41:$P$64,COLUMNS(一级属性!$E$41:L$64),0)*($CB67+0.25*IF($CB67&lt;10,1,ROUNDDOWN($CB67,-1)))+VLOOKUP($CC$2,宝石属性!$B$43:$M$66,COLUMNS(宝石属性!$B$43:I$66),0)*10*VLOOKUP(ROUNDDOWN($CB67,-1),宝石属性!$B$25:$N$41,2,0)*VLOOKUP(ROUNDDOWN($CB67,-1),宝石属性!$B$25:$N$41,3,0)+VLOOKUP($CC$2,职业被动!$B$6:$M$29,COLUMNS(职业被动!$B$6:I$29),0)*$CB67,0)</f>
        <v>751</v>
      </c>
      <c r="CI67" s="9">
        <f>ROUND(属性投放!J$4+装备属性!J$4*IF($CB67&lt;10,1,ROUNDDOWN($CB67,-1))+SUM(属性投放!K$37:K$45)*$CB67+VLOOKUP($CC$2,一级属性!$E$41:$P$64,COLUMNS(一级属性!$E$41:M$64),0)*($CB67+0.25*IF($CB67&lt;10,1,ROUNDDOWN($CB67,-1)))+VLOOKUP($CC$2,宝石属性!$B$43:$M$66,COLUMNS(宝石属性!$B$43:J$66),0)*10*VLOOKUP(ROUNDDOWN($CB67,-1),宝石属性!$B$25:$N$41,2,0)*VLOOKUP(ROUNDDOWN($CB67,-1),宝石属性!$B$25:$N$41,3,0)+VLOOKUP($CC$2,职业被动!$B$6:$M$29,COLUMNS(职业被动!$B$6:J$29),0)*$CB67,0)</f>
        <v>497</v>
      </c>
      <c r="CJ67" s="9">
        <f>ROUND(属性投放!K$4+装备属性!K$4*IF($CB67&lt;10,1,ROUNDDOWN($CB67,-1))+SUM(属性投放!L$37:L$45)*$CB67+VLOOKUP($CC$2,一级属性!$E$41:$P$64,COLUMNS(一级属性!$E$41:N$64),0)*($CB67+0.25*IF($CB67&lt;10,1,ROUNDDOWN($CB67,-1)))+VLOOKUP($CC$2,宝石属性!$B$43:$M$66,COLUMNS(宝石属性!$B$43:K$66),0)*10*VLOOKUP(ROUNDDOWN($CB67,-1),宝石属性!$B$25:$N$41,2,0)*VLOOKUP(ROUNDDOWN($CB67,-1),宝石属性!$B$25:$N$41,3,0)+VLOOKUP($CC$2,职业被动!$B$6:$M$29,COLUMNS(职业被动!$B$6:K$29),0)*$CB67,0)</f>
        <v>232</v>
      </c>
      <c r="CK67" s="9">
        <f>ROUND(属性投放!L$4+装备属性!L$4*IF($CB67&lt;10,1,ROUNDDOWN($CB67,-1))+SUM(属性投放!M$37:M$45)*$CB67+VLOOKUP($CC$2,一级属性!$E$41:$P$64,COLUMNS(一级属性!$E$41:O$64),0)*($CB67+0.25*IF($CB67&lt;10,1,ROUNDDOWN($CB67,-1)))+VLOOKUP($CC$2,宝石属性!$B$43:$M$66,COLUMNS(宝石属性!$B$43:L$66),0)*10*VLOOKUP(ROUNDDOWN($CB67,-1),宝石属性!$B$25:$N$41,2,0)*VLOOKUP(ROUNDDOWN($CB67,-1),宝石属性!$B$25:$N$41,3,0)+VLOOKUP($CC$2,职业被动!$B$6:$M$29,COLUMNS(职业被动!$B$6:L$29),0)*$CB67,0)</f>
        <v>19</v>
      </c>
      <c r="CL67" s="9">
        <f>ROUND(属性投放!M$4+装备属性!M$4*IF($CB67&lt;10,1,ROUNDDOWN($CB67,-1))+SUM(属性投放!N$37:N$45)*$CB67+VLOOKUP($CC$2,一级属性!$E$41:$P$64,COLUMNS(一级属性!$E$41:P$64),0)*($CB67+0.25*IF($CB67&lt;10,1,ROUNDDOWN($CB67,-1)))+VLOOKUP($CC$2,宝石属性!$B$43:$M$66,COLUMNS(宝石属性!$B$43:M$66),0)*10*VLOOKUP(ROUNDDOWN($CB67,-1),宝石属性!$B$25:$N$41,2,0)*VLOOKUP(ROUNDDOWN($CB67,-1),宝石属性!$B$25:$N$41,3,0)+VLOOKUP($CC$2,职业被动!$B$6:$M$29,COLUMNS(职业被动!$B$6:M$29),0)*$CB67,0)</f>
        <v>659</v>
      </c>
      <c r="CM67" s="48">
        <f>属性价值和能力评分!$F$9+ROUND(属性价值和能力评分!$F$38*10,0)*CB67+ROUND((SUM(装备属性!$W$9:$W$14)+属性价值和能力评分!$F$38*1.25+1.4+2.8)*IF(CB67&lt;10,1,ROUNDDOWN(CB67,-1)),0)+15*VLOOKUP(ROUNDDOWN(CB67,-1),宝石属性!$B$26:$D$41,2,0)*6*VLOOKUP(ROUNDDOWN(CB67,-1),宝石属性!$B$26:$D$41,3,0)+(属性价值和能力评分!$F$49*9+属性价值和能力评分!$F$50*2+属性价值和能力评分!$F$53*8/5)*CB67</f>
        <v>12309</v>
      </c>
      <c r="CO67" s="1">
        <v>64</v>
      </c>
      <c r="CP67" s="9">
        <f>ROUND(属性投放!D$4+装备属性!D$4*IF($CO67&lt;10,1,ROUNDDOWN($CO67,-1))+SUM(属性投放!E$37:E$45)*$CO67+VLOOKUP($CP$2,一级属性!$E$41:$P$64,COLUMNS(一级属性!$E$41:G$64),0)*($CO67+0.25*IF($CO67&lt;10,1,ROUNDDOWN($CO67,-1)))+VLOOKUP($CP$2,宝石属性!$B$43:$M$66,COLUMNS(宝石属性!$B$43:D$66),0)*10*VLOOKUP(ROUNDDOWN($CO67,-1),宝石属性!$B$25:$N$41,2,0)*VLOOKUP(ROUNDDOWN($CO67,-1),宝石属性!$B$25:$N$41,3,0)+VLOOKUP($CP$2,职业被动!$B$6:$M$29,COLUMNS(职业被动!$B$6:D$29),0)*$CO67,0)</f>
        <v>3216</v>
      </c>
      <c r="CQ67" s="9">
        <f>ROUND(属性投放!E$4+装备属性!E$4*IF($CO67&lt;10,1,ROUNDDOWN($CO67,-1))+SUM(属性投放!F$37:F$45)*$CO67+VLOOKUP($CP$2,一级属性!$E$41:$P$64,COLUMNS(一级属性!$E$41:H$64),0)*($CO67+0.25*IF($CO67&lt;10,1,ROUNDDOWN($CO67,-1)))+VLOOKUP($CP$2,宝石属性!$B$43:$M$66,COLUMNS(宝石属性!$B$43:E$66),0)*10*VLOOKUP(ROUNDDOWN($CO67,-1),宝石属性!$B$25:$N$41,2,0)*VLOOKUP(ROUNDDOWN($CO67,-1),宝石属性!$B$25:$N$41,3,0)+VLOOKUP($CP$2,职业被动!$B$6:$M$29,COLUMNS(职业被动!$B$6:E$29),0)*$CO67,0)</f>
        <v>3627</v>
      </c>
      <c r="CR67" s="9">
        <f>ROUND(属性投放!F$4+装备属性!F$4*IF($CO67&lt;10,1,ROUNDDOWN($CO67,-1))+SUM(属性投放!G$37:G$45)*$CO67+VLOOKUP($CP$2,一级属性!$E$41:$P$64,COLUMNS(一级属性!$E$41:I$64),0)*($CO67+0.25*IF($CO67&lt;10,1,ROUNDDOWN($CO67,-1)))+VLOOKUP($CP$2,宝石属性!$B$43:$M$66,COLUMNS(宝石属性!$B$43:F$66),0)*10*VLOOKUP(ROUNDDOWN($CO67,-1),宝石属性!$B$25:$N$41,2,0)*VLOOKUP(ROUNDDOWN($CO67,-1),宝石属性!$B$25:$N$41,3,0)+VLOOKUP($CP$2,职业被动!$B$6:$M$29,COLUMNS(职业被动!$B$6:F$29),0)*$CO67,0)</f>
        <v>720</v>
      </c>
      <c r="CS67" s="9">
        <f>ROUND(属性投放!G$4+装备属性!G$4*IF($CO67&lt;10,1,ROUNDDOWN($CO67,-1))+SUM(属性投放!H$37:H$45)*$CO67+VLOOKUP($CP$2,一级属性!$E$41:$P$64,COLUMNS(一级属性!$E$41:J$64),0)*($CO67+0.25*IF($CO67&lt;10,1,ROUNDDOWN($CO67,-1)))+VLOOKUP($CP$2,宝石属性!$B$43:$M$66,COLUMNS(宝石属性!$B$43:G$66),0)*10*VLOOKUP(ROUNDDOWN($CO67,-1),宝石属性!$B$25:$N$41,2,0)*VLOOKUP(ROUNDDOWN($CO67,-1),宝石属性!$B$25:$N$41,3,0)+VLOOKUP($CP$2,职业被动!$B$6:$M$29,COLUMNS(职业被动!$B$6:G$29),0)*$CO67,0)</f>
        <v>669</v>
      </c>
      <c r="CT67" s="9">
        <f>ROUND(属性投放!H$4+装备属性!H$4*IF($CO67&lt;10,1,ROUNDDOWN($CO67,-1))+SUM(属性投放!I$37:I$45)*$CO67+VLOOKUP($CP$2,一级属性!$E$41:$P$64,COLUMNS(一级属性!$E$41:K$64),0)*($CO67+0.25*IF($CO67&lt;10,1,ROUNDDOWN($CO67,-1)))+VLOOKUP($CP$2,宝石属性!$B$43:$M$66,COLUMNS(宝石属性!$B$43:H$66),0)*10*VLOOKUP(ROUNDDOWN($CO67,-1),宝石属性!$B$25:$N$41,2,0)*VLOOKUP(ROUNDDOWN($CO67,-1),宝石属性!$B$25:$N$41,3,0)+VLOOKUP($CP$2,职业被动!$B$6:$M$29,COLUMNS(职业被动!$B$6:H$29),0)*$CO67,0)</f>
        <v>1145</v>
      </c>
      <c r="CU67" s="9">
        <f>ROUND(属性投放!I$4+装备属性!I$4*IF($CO67&lt;10,1,ROUNDDOWN($CO67,-1))+SUM(属性投放!J$37:J$45)*$CO67+VLOOKUP($CP$2,一级属性!$E$41:$P$64,COLUMNS(一级属性!$E$41:L$64),0)*($CO67+0.25*IF($CO67&lt;10,1,ROUNDDOWN($CO67,-1)))+VLOOKUP($CP$2,宝石属性!$B$43:$M$66,COLUMNS(宝石属性!$B$43:I$66),0)*10*VLOOKUP(ROUNDDOWN($CO67,-1),宝石属性!$B$25:$N$41,2,0)*VLOOKUP(ROUNDDOWN($CO67,-1),宝石属性!$B$25:$N$41,3,0)+VLOOKUP($CP$2,职业被动!$B$6:$M$29,COLUMNS(职业被动!$B$6:I$29),0)*$CO67,0)</f>
        <v>973</v>
      </c>
      <c r="CV67" s="9">
        <f>ROUND(属性投放!J$4+装备属性!J$4*IF($CO67&lt;10,1,ROUNDDOWN($CO67,-1))+SUM(属性投放!K$37:K$45)*$CO67+VLOOKUP($CP$2,一级属性!$E$41:$P$64,COLUMNS(一级属性!$E$41:M$64),0)*($CO67+0.25*IF($CO67&lt;10,1,ROUNDDOWN($CO67,-1)))+VLOOKUP($CP$2,宝石属性!$B$43:$M$66,COLUMNS(宝石属性!$B$43:J$66),0)*10*VLOOKUP(ROUNDDOWN($CO67,-1),宝石属性!$B$25:$N$41,2,0)*VLOOKUP(ROUNDDOWN($CO67,-1),宝石属性!$B$25:$N$41,3,0)+VLOOKUP($CP$2,职业被动!$B$6:$M$29,COLUMNS(职业被动!$B$6:J$29),0)*$CO67,0)</f>
        <v>418</v>
      </c>
      <c r="CW67" s="9">
        <f>ROUND(属性投放!K$4+装备属性!K$4*IF($CO67&lt;10,1,ROUNDDOWN($CO67,-1))+SUM(属性投放!L$37:L$45)*$CO67+VLOOKUP($CP$2,一级属性!$E$41:$P$64,COLUMNS(一级属性!$E$41:N$64),0)*($CO67+0.25*IF($CO67&lt;10,1,ROUNDDOWN($CO67,-1)))+VLOOKUP($CP$2,宝石属性!$B$43:$M$66,COLUMNS(宝石属性!$B$43:K$66),0)*10*VLOOKUP(ROUNDDOWN($CO67,-1),宝石属性!$B$25:$N$41,2,0)*VLOOKUP(ROUNDDOWN($CO67,-1),宝石属性!$B$25:$N$41,3,0)+VLOOKUP($CP$2,职业被动!$B$6:$M$29,COLUMNS(职业被动!$B$6:K$29),0)*$CO67,0)</f>
        <v>232</v>
      </c>
      <c r="CX67" s="9">
        <f>ROUND(属性投放!L$4+装备属性!L$4*IF($CO67&lt;10,1,ROUNDDOWN($CO67,-1))+SUM(属性投放!M$37:M$45)*$CO67+VLOOKUP($CP$2,一级属性!$E$41:$P$64,COLUMNS(一级属性!$E$41:O$64),0)*($CO67+0.25*IF($CO67&lt;10,1,ROUNDDOWN($CO67,-1)))+VLOOKUP($CP$2,宝石属性!$B$43:$M$66,COLUMNS(宝石属性!$B$43:L$66),0)*10*VLOOKUP(ROUNDDOWN($CO67,-1),宝石属性!$B$25:$N$41,2,0)*VLOOKUP(ROUNDDOWN($CO67,-1),宝石属性!$B$25:$N$41,3,0)+VLOOKUP($CP$2,职业被动!$B$6:$M$29,COLUMNS(职业被动!$B$6:L$29),0)*$CO67,0)</f>
        <v>19</v>
      </c>
      <c r="CY67" s="9">
        <f>ROUND(属性投放!M$4+装备属性!M$4*IF($CO67&lt;10,1,ROUNDDOWN($CO67,-1))+SUM(属性投放!N$37:N$45)*$CO67+VLOOKUP($CP$2,一级属性!$E$41:$P$64,COLUMNS(一级属性!$E$41:P$64),0)*($CO67+0.25*IF($CO67&lt;10,1,ROUNDDOWN($CO67,-1)))+VLOOKUP($CP$2,宝石属性!$B$43:$M$66,COLUMNS(宝石属性!$B$43:M$66),0)*10*VLOOKUP(ROUNDDOWN($CO67,-1),宝石属性!$B$25:$N$41,2,0)*VLOOKUP(ROUNDDOWN($CO67,-1),宝石属性!$B$25:$N$41,3,0)+VLOOKUP($CP$2,职业被动!$B$6:$M$29,COLUMNS(职业被动!$B$6:M$29),0)*$CO67,0)</f>
        <v>659</v>
      </c>
      <c r="CZ67" s="48">
        <f>属性价值和能力评分!$F$9+ROUND(属性价值和能力评分!$F$38*10,0)*CO67+ROUND((SUM(装备属性!$W$9:$W$14)+属性价值和能力评分!$F$38*1.25+1.4+2.8)*IF(CO67&lt;10,1,ROUNDDOWN(CO67,-1)),0)+15*VLOOKUP(ROUNDDOWN(CO67,-1),宝石属性!$B$26:$D$41,2,0)*6*VLOOKUP(ROUNDDOWN(CO67,-1),宝石属性!$B$26:$D$41,3,0)+(属性价值和能力评分!$F$49*9+属性价值和能力评分!$F$50*2+属性价值和能力评分!$F$53*8/5)*CO67</f>
        <v>12309</v>
      </c>
      <c r="DB67" s="1">
        <v>64</v>
      </c>
      <c r="DC67" s="9">
        <f>ROUND(属性投放!D$4+装备属性!D$4*IF($DB67&lt;10,1,ROUNDDOWN($DB67,-1))+SUM(属性投放!E$37:E$45)*$DB67+VLOOKUP($DC$2,一级属性!$E$41:$P$64,COLUMNS(一级属性!$E$41:G$64),0)*($DB67+0.25*IF($DB67&lt;10,1,ROUNDDOWN($DB67,-1)))+VLOOKUP($DC$2,宝石属性!$B$43:$M$66,COLUMNS(宝石属性!$B$43:D$66),0)*10*VLOOKUP(ROUNDDOWN($DB67,-1),宝石属性!$B$25:$N$41,2,0)*VLOOKUP(ROUNDDOWN($DB67,-1),宝石属性!$B$25:$N$41,3,0)+VLOOKUP($DC$2,职业被动!$B$6:$M$29,COLUMNS(职业被动!$B$6:D$29),0)*$DB67,0)</f>
        <v>3664</v>
      </c>
      <c r="DD67" s="9">
        <f>ROUND(属性投放!E$4+装备属性!E$4*IF($DB67&lt;10,1,ROUNDDOWN($DB67,-1))+SUM(属性投放!F$37:F$45)*$DB67+VLOOKUP($DC$2,一级属性!$E$41:$P$64,COLUMNS(一级属性!$E$41:H$64),0)*($DB67+0.25*IF($DB67&lt;10,1,ROUNDDOWN($DB67,-1)))+VLOOKUP($DC$2,宝石属性!$B$43:$M$66,COLUMNS(宝石属性!$B$43:E$66),0)*10*VLOOKUP(ROUNDDOWN($DB67,-1),宝石属性!$B$25:$N$41,2,0)*VLOOKUP(ROUNDDOWN($DB67,-1),宝石属性!$B$25:$N$41,3,0)+VLOOKUP($DC$2,职业被动!$B$6:$M$29,COLUMNS(职业被动!$B$6:E$29),0)*$DB67,0)</f>
        <v>1652</v>
      </c>
      <c r="DE67" s="9">
        <f>ROUND(属性投放!F$4+装备属性!F$4*IF($DB67&lt;10,1,ROUNDDOWN($DB67,-1))+SUM(属性投放!G$37:G$45)*$DB67+VLOOKUP($DC$2,一级属性!$E$41:$P$64,COLUMNS(一级属性!$E$41:I$64),0)*($DB67+0.25*IF($DB67&lt;10,1,ROUNDDOWN($DB67,-1)))+VLOOKUP($DC$2,宝石属性!$B$43:$M$66,COLUMNS(宝石属性!$B$43:F$66),0)*10*VLOOKUP(ROUNDDOWN($DB67,-1),宝石属性!$B$25:$N$41,2,0)*VLOOKUP(ROUNDDOWN($DB67,-1),宝石属性!$B$25:$N$41,3,0)+VLOOKUP($DC$2,职业被动!$B$6:$M$29,COLUMNS(职业被动!$B$6:F$29),0)*$DB67,0)</f>
        <v>720</v>
      </c>
      <c r="DF67" s="9">
        <f>ROUND(属性投放!G$4+装备属性!G$4*IF($DB67&lt;10,1,ROUNDDOWN($DB67,-1))+SUM(属性投放!H$37:H$45)*$DB67+VLOOKUP($DC$2,一级属性!$E$41:$P$64,COLUMNS(一级属性!$E$41:J$64),0)*($DB67+0.25*IF($DB67&lt;10,1,ROUNDDOWN($DB67,-1)))+VLOOKUP($DC$2,宝石属性!$B$43:$M$66,COLUMNS(宝石属性!$B$43:G$66),0)*10*VLOOKUP(ROUNDDOWN($DB67,-1),宝石属性!$B$25:$N$41,2,0)*VLOOKUP(ROUNDDOWN($DB67,-1),宝石属性!$B$25:$N$41,3,0)+VLOOKUP($DC$2,职业被动!$B$6:$M$29,COLUMNS(职业被动!$B$6:G$29),0)*$DB67,0)</f>
        <v>1834</v>
      </c>
      <c r="DG67" s="9">
        <f>ROUND(属性投放!H$4+装备属性!H$4*IF($DB67&lt;10,1,ROUNDDOWN($DB67,-1))+SUM(属性投放!I$37:I$45)*$DB67+VLOOKUP($DC$2,一级属性!$E$41:$P$64,COLUMNS(一级属性!$E$41:K$64),0)*($DB67+0.25*IF($DB67&lt;10,1,ROUNDDOWN($DB67,-1)))+VLOOKUP($DC$2,宝石属性!$B$43:$M$66,COLUMNS(宝石属性!$B$43:H$66),0)*10*VLOOKUP(ROUNDDOWN($DB67,-1),宝石属性!$B$25:$N$41,2,0)*VLOOKUP(ROUNDDOWN($DB67,-1),宝石属性!$B$25:$N$41,3,0)+VLOOKUP($DC$2,职业被动!$B$6:$M$29,COLUMNS(职业被动!$B$6:H$29),0)*$DB67,0)</f>
        <v>454</v>
      </c>
      <c r="DH67" s="9">
        <f>ROUND(属性投放!I$4+装备属性!I$4*IF($DB67&lt;10,1,ROUNDDOWN($DB67,-1))+SUM(属性投放!J$37:J$45)*$DB67+VLOOKUP($DC$2,一级属性!$E$41:$P$64,COLUMNS(一级属性!$E$41:L$64),0)*($DB67+0.25*IF($DB67&lt;10,1,ROUNDDOWN($DB67,-1)))+VLOOKUP($DC$2,宝石属性!$B$43:$M$66,COLUMNS(宝石属性!$B$43:I$66),0)*10*VLOOKUP(ROUNDDOWN($DB67,-1),宝石属性!$B$25:$N$41,2,0)*VLOOKUP(ROUNDDOWN($DB67,-1),宝石属性!$B$25:$N$41,3,0)+VLOOKUP($DC$2,职业被动!$B$6:$M$29,COLUMNS(职业被动!$B$6:I$29),0)*$DB67,0)</f>
        <v>672</v>
      </c>
      <c r="DI67" s="9">
        <f>ROUND(属性投放!J$4+装备属性!J$4*IF($DB67&lt;10,1,ROUNDDOWN($DB67,-1))+SUM(属性投放!K$37:K$45)*$DB67+VLOOKUP($DC$2,一级属性!$E$41:$P$64,COLUMNS(一级属性!$E$41:M$64),0)*($DB67+0.25*IF($DB67&lt;10,1,ROUNDDOWN($DB67,-1)))+VLOOKUP($DC$2,宝石属性!$B$43:$M$66,COLUMNS(宝石属性!$B$43:J$66),0)*10*VLOOKUP(ROUNDDOWN($DB67,-1),宝石属性!$B$25:$N$41,2,0)*VLOOKUP(ROUNDDOWN($DB67,-1),宝石属性!$B$25:$N$41,3,0)+VLOOKUP($DC$2,职业被动!$B$6:$M$29,COLUMNS(职业被动!$B$6:J$29),0)*$DB67,0)</f>
        <v>497</v>
      </c>
      <c r="DJ67" s="9">
        <f>ROUND(属性投放!K$4+装备属性!K$4*IF($DB67&lt;10,1,ROUNDDOWN($DB67,-1))+SUM(属性投放!L$37:L$45)*$DB67+VLOOKUP($DC$2,一级属性!$E$41:$P$64,COLUMNS(一级属性!$E$41:N$64),0)*($DB67+0.25*IF($DB67&lt;10,1,ROUNDDOWN($DB67,-1)))+VLOOKUP($DC$2,宝石属性!$B$43:$M$66,COLUMNS(宝石属性!$B$43:K$66),0)*10*VLOOKUP(ROUNDDOWN($DB67,-1),宝石属性!$B$25:$N$41,2,0)*VLOOKUP(ROUNDDOWN($DB67,-1),宝石属性!$B$25:$N$41,3,0)+VLOOKUP($DC$2,职业被动!$B$6:$M$29,COLUMNS(职业被动!$B$6:K$29),0)*$DB67,0)</f>
        <v>344</v>
      </c>
      <c r="DK67" s="9">
        <f>ROUND(属性投放!L$4+装备属性!L$4*IF($DB67&lt;10,1,ROUNDDOWN($DB67,-1))+SUM(属性投放!M$37:M$45)*$DB67+VLOOKUP($DC$2,一级属性!$E$41:$P$64,COLUMNS(一级属性!$E$41:O$64),0)*($DB67+0.25*IF($DB67&lt;10,1,ROUNDDOWN($DB67,-1)))+VLOOKUP($DC$2,宝石属性!$B$43:$M$66,COLUMNS(宝石属性!$B$43:L$66),0)*10*VLOOKUP(ROUNDDOWN($DB67,-1),宝石属性!$B$25:$N$41,2,0)*VLOOKUP(ROUNDDOWN($DB67,-1),宝石属性!$B$25:$N$41,3,0)+VLOOKUP($DC$2,职业被动!$B$6:$M$29,COLUMNS(职业被动!$B$6:L$29),0)*$DB67,0)</f>
        <v>19</v>
      </c>
      <c r="DL67" s="9">
        <f>ROUND(属性投放!M$4+装备属性!M$4*IF($DB67&lt;10,1,ROUNDDOWN($DB67,-1))+SUM(属性投放!N$37:N$45)*$DB67+VLOOKUP($DC$2,一级属性!$E$41:$P$64,COLUMNS(一级属性!$E$41:P$64),0)*($DB67+0.25*IF($DB67&lt;10,1,ROUNDDOWN($DB67,-1)))+VLOOKUP($DC$2,宝石属性!$B$43:$M$66,COLUMNS(宝石属性!$B$43:M$66),0)*10*VLOOKUP(ROUNDDOWN($DB67,-1),宝石属性!$B$25:$N$41,2,0)*VLOOKUP(ROUNDDOWN($DB67,-1),宝石属性!$B$25:$N$41,3,0)+VLOOKUP($DC$2,职业被动!$B$6:$M$29,COLUMNS(职业被动!$B$6:M$29),0)*$DB67,0)</f>
        <v>659</v>
      </c>
      <c r="DM67" s="48">
        <f>属性价值和能力评分!$F$9+ROUND(属性价值和能力评分!$F$38*10,0)*DB67+ROUND((SUM(装备属性!$W$9:$W$14)+属性价值和能力评分!$F$38*1.25+1.4+2.8)*IF(DB67&lt;10,1,ROUNDDOWN(DB67,-1)),0)+15*VLOOKUP(ROUNDDOWN(DB67,-1),宝石属性!$B$26:$D$41,2,0)*6*VLOOKUP(ROUNDDOWN(DB67,-1),宝石属性!$B$26:$D$41,3,0)+(属性价值和能力评分!$F$49*9+属性价值和能力评分!$F$50*2+属性价值和能力评分!$F$53*8/5)*DB67</f>
        <v>12309</v>
      </c>
      <c r="DO67" s="1">
        <v>64</v>
      </c>
      <c r="DP67" s="9">
        <f>ROUND(属性投放!D$4+装备属性!D$4*IF($DO67&lt;10,1,ROUNDDOWN($DO67,-1))+SUM(属性投放!E$37:E$45)*$DO67+VLOOKUP($DP$2,一级属性!$E$41:$P$64,COLUMNS(一级属性!$E$41:G$64),0)*($DO67+0.25*IF($DO67&lt;10,1,ROUNDDOWN($DO67,-1)))+VLOOKUP($DP$2,宝石属性!$B$43:$M$66,COLUMNS(宝石属性!$B$43:D$66),0)*10*VLOOKUP(ROUNDDOWN($DO67,-1),宝石属性!$B$25:$N$41,2,0)*VLOOKUP(ROUNDDOWN($DO67,-1),宝石属性!$B$25:$N$41,3,0)+VLOOKUP($DP$2,职业被动!$B$6:$M$29,COLUMNS(职业被动!$B$6:D$29),0)*$DO67,0)</f>
        <v>7832</v>
      </c>
      <c r="DQ67" s="9">
        <f>ROUND(属性投放!E$4+装备属性!E$4*IF($DO67&lt;10,1,ROUNDDOWN($DO67,-1))+SUM(属性投放!F$37:F$45)*$DO67+VLOOKUP($DP$2,一级属性!$E$41:$P$64,COLUMNS(一级属性!$E$41:H$64),0)*($DO67+0.25*IF($DO67&lt;10,1,ROUNDDOWN($DO67,-1)))+VLOOKUP($DP$2,宝石属性!$B$43:$M$66,COLUMNS(宝石属性!$B$43:E$66),0)*10*VLOOKUP(ROUNDDOWN($DO67,-1),宝石属性!$B$25:$N$41,2,0)*VLOOKUP(ROUNDDOWN($DO67,-1),宝石属性!$B$25:$N$41,3,0)+VLOOKUP($DP$2,职业被动!$B$6:$M$29,COLUMNS(职业被动!$B$6:E$29),0)*$DO67,0)</f>
        <v>1652</v>
      </c>
      <c r="DR67" s="9">
        <f>ROUND(属性投放!F$4+装备属性!F$4*IF($DO67&lt;10,1,ROUNDDOWN($DO67,-1))+SUM(属性投放!G$37:G$45)*$DO67+VLOOKUP($DP$2,一级属性!$E$41:$P$64,COLUMNS(一级属性!$E$41:I$64),0)*($DO67+0.25*IF($DO67&lt;10,1,ROUNDDOWN($DO67,-1)))+VLOOKUP($DP$2,宝石属性!$B$43:$M$66,COLUMNS(宝石属性!$B$43:F$66),0)*10*VLOOKUP(ROUNDDOWN($DO67,-1),宝石属性!$B$25:$N$41,2,0)*VLOOKUP(ROUNDDOWN($DO67,-1),宝石属性!$B$25:$N$41,3,0)+VLOOKUP($DP$2,职业被动!$B$6:$M$29,COLUMNS(职业被动!$B$6:F$29),0)*$DO67,0)</f>
        <v>720</v>
      </c>
      <c r="DS67" s="9">
        <f>ROUND(属性投放!G$4+装备属性!G$4*IF($DO67&lt;10,1,ROUNDDOWN($DO67,-1))+SUM(属性投放!H$37:H$45)*$DO67+VLOOKUP($DP$2,一级属性!$E$41:$P$64,COLUMNS(一级属性!$E$41:J$64),0)*($DO67+0.25*IF($DO67&lt;10,1,ROUNDDOWN($DO67,-1)))+VLOOKUP($DP$2,宝石属性!$B$43:$M$66,COLUMNS(宝石属性!$B$43:G$66),0)*10*VLOOKUP(ROUNDDOWN($DO67,-1),宝石属性!$B$25:$N$41,2,0)*VLOOKUP(ROUNDDOWN($DO67,-1),宝石属性!$B$25:$N$41,3,0)+VLOOKUP($DP$2,职业被动!$B$6:$M$29,COLUMNS(职业被动!$B$6:G$29),0)*$DO67,0)</f>
        <v>669</v>
      </c>
      <c r="DT67" s="9">
        <f>ROUND(属性投放!H$4+装备属性!H$4*IF($DO67&lt;10,1,ROUNDDOWN($DO67,-1))+SUM(属性投放!I$37:I$45)*$DO67+VLOOKUP($DP$2,一级属性!$E$41:$P$64,COLUMNS(一级属性!$E$41:K$64),0)*($DO67+0.25*IF($DO67&lt;10,1,ROUNDDOWN($DO67,-1)))+VLOOKUP($DP$2,宝石属性!$B$43:$M$66,COLUMNS(宝石属性!$B$43:H$66),0)*10*VLOOKUP(ROUNDDOWN($DO67,-1),宝石属性!$B$25:$N$41,2,0)*VLOOKUP(ROUNDDOWN($DO67,-1),宝石属性!$B$25:$N$41,3,0)+VLOOKUP($DP$2,职业被动!$B$6:$M$29,COLUMNS(职业被动!$B$6:H$29),0)*$DO67,0)</f>
        <v>518</v>
      </c>
      <c r="DU67" s="9">
        <f>ROUND(属性投放!I$4+装备属性!I$4*IF($DO67&lt;10,1,ROUNDDOWN($DO67,-1))+SUM(属性投放!J$37:J$45)*$DO67+VLOOKUP($DP$2,一级属性!$E$41:$P$64,COLUMNS(一级属性!$E$41:L$64),0)*($DO67+0.25*IF($DO67&lt;10,1,ROUNDDOWN($DO67,-1)))+VLOOKUP($DP$2,宝石属性!$B$43:$M$66,COLUMNS(宝石属性!$B$43:I$66),0)*10*VLOOKUP(ROUNDDOWN($DO67,-1),宝石属性!$B$25:$N$41,2,0)*VLOOKUP(ROUNDDOWN($DO67,-1),宝石属性!$B$25:$N$41,3,0)+VLOOKUP($DP$2,职业被动!$B$6:$M$29,COLUMNS(职业被动!$B$6:I$29),0)*$DO67,0)</f>
        <v>672</v>
      </c>
      <c r="DV67" s="9">
        <f>ROUND(属性投放!J$4+装备属性!J$4*IF($DO67&lt;10,1,ROUNDDOWN($DO67,-1))+SUM(属性投放!K$37:K$45)*$DO67+VLOOKUP($DP$2,一级属性!$E$41:$P$64,COLUMNS(一级属性!$E$41:M$64),0)*($DO67+0.25*IF($DO67&lt;10,1,ROUNDDOWN($DO67,-1)))+VLOOKUP($DP$2,宝石属性!$B$43:$M$66,COLUMNS(宝石属性!$B$43:J$66),0)*10*VLOOKUP(ROUNDDOWN($DO67,-1),宝石属性!$B$25:$N$41,2,0)*VLOOKUP(ROUNDDOWN($DO67,-1),宝石属性!$B$25:$N$41,3,0)+VLOOKUP($DP$2,职业被动!$B$6:$M$29,COLUMNS(职业被动!$B$6:J$29),0)*$DO67,0)</f>
        <v>497</v>
      </c>
      <c r="DW67" s="9">
        <f>ROUND(属性投放!K$4+装备属性!K$4*IF($DO67&lt;10,1,ROUNDDOWN($DO67,-1))+SUM(属性投放!L$37:L$45)*$DO67+VLOOKUP($DP$2,一级属性!$E$41:$P$64,COLUMNS(一级属性!$E$41:N$64),0)*($DO67+0.25*IF($DO67&lt;10,1,ROUNDDOWN($DO67,-1)))+VLOOKUP($DP$2,宝石属性!$B$43:$M$66,COLUMNS(宝石属性!$B$43:K$66),0)*10*VLOOKUP(ROUNDDOWN($DO67,-1),宝石属性!$B$25:$N$41,2,0)*VLOOKUP(ROUNDDOWN($DO67,-1),宝石属性!$B$25:$N$41,3,0)+VLOOKUP($DP$2,职业被动!$B$6:$M$29,COLUMNS(职业被动!$B$6:K$29),0)*$DO67,0)</f>
        <v>344</v>
      </c>
      <c r="DX67" s="9">
        <f>ROUND(属性投放!L$4+装备属性!L$4*IF($DO67&lt;10,1,ROUNDDOWN($DO67,-1))+SUM(属性投放!M$37:M$45)*$DO67+VLOOKUP($DP$2,一级属性!$E$41:$P$64,COLUMNS(一级属性!$E$41:O$64),0)*($DO67+0.25*IF($DO67&lt;10,1,ROUNDDOWN($DO67,-1)))+VLOOKUP($DP$2,宝石属性!$B$43:$M$66,COLUMNS(宝石属性!$B$43:L$66),0)*10*VLOOKUP(ROUNDDOWN($DO67,-1),宝石属性!$B$25:$N$41,2,0)*VLOOKUP(ROUNDDOWN($DO67,-1),宝石属性!$B$25:$N$41,3,0)+VLOOKUP($DP$2,职业被动!$B$6:$M$29,COLUMNS(职业被动!$B$6:L$29),0)*$DO67,0)</f>
        <v>19</v>
      </c>
      <c r="DY67" s="9">
        <f>ROUND(属性投放!M$4+装备属性!M$4*IF($DO67&lt;10,1,ROUNDDOWN($DO67,-1))+SUM(属性投放!N$37:N$45)*$DO67+VLOOKUP($DP$2,一级属性!$E$41:$P$64,COLUMNS(一级属性!$E$41:P$64),0)*($DO67+0.25*IF($DO67&lt;10,1,ROUNDDOWN($DO67,-1)))+VLOOKUP($DP$2,宝石属性!$B$43:$M$66,COLUMNS(宝石属性!$B$43:M$66),0)*10*VLOOKUP(ROUNDDOWN($DO67,-1),宝石属性!$B$25:$N$41,2,0)*VLOOKUP(ROUNDDOWN($DO67,-1),宝石属性!$B$25:$N$41,3,0)+VLOOKUP($DP$2,职业被动!$B$6:$M$29,COLUMNS(职业被动!$B$6:M$29),0)*$DO67,0)</f>
        <v>659</v>
      </c>
      <c r="DZ67" s="48">
        <f>属性价值和能力评分!$F$9+ROUND(属性价值和能力评分!$F$38*10,0)*DO67+ROUND((SUM(装备属性!$W$9:$W$14)+属性价值和能力评分!$F$38*1.25+1.4+2.8)*IF(DO67&lt;10,1,ROUNDDOWN(DO67,-1)),0)+15*VLOOKUP(ROUNDDOWN(DO67,-1),宝石属性!$B$26:$D$41,2,0)*6*VLOOKUP(ROUNDDOWN(DO67,-1),宝石属性!$B$26:$D$41,3,0)+(属性价值和能力评分!$F$49*9+属性价值和能力评分!$F$50*2+属性价值和能力评分!$F$53*8/5)*DO67</f>
        <v>12309</v>
      </c>
      <c r="EA67" s="17"/>
      <c r="EB67" s="1">
        <v>64</v>
      </c>
      <c r="EC67" s="1">
        <f>ROUND(CC67/MAX(CE67/10,((CE67*(1+属性投放!$E$8)-CF67+属性投放!$F$8*EB67)*(1+属性投放!$G$8)*(1+属性投放!$H$8))),1)</f>
        <v>2.9</v>
      </c>
      <c r="ED67" s="1">
        <f>ROUND(CP67/MAX(CE67/10,((CE67*(1+属性投放!$E$8)-CS67+属性投放!$F$8*EB67)*(1+属性投放!$G$8)*(1+属性投放!$H$8))),1)</f>
        <v>2.8</v>
      </c>
      <c r="EE67" s="1">
        <f>ROUND(DC67/MAX(CE67/10,((CE67*(1+属性投放!$E$8)-DF67+属性投放!$F$8*EB67)*(1+属性投放!$G$8)*(1+属性投放!$H$8))),1)</f>
        <v>24.4</v>
      </c>
      <c r="EF67" s="1">
        <f>ROUND(DP67/MAX(CE67/10,((CE67*(1+属性投放!$E$8)-DS67+属性投放!$F$8*EB67)*(1+属性投放!$G$8)*(1+属性投放!$H$8))),1)</f>
        <v>6.7</v>
      </c>
      <c r="EH67" s="1">
        <f>ROUND(CC67/MAX(属性投放!$F$9*EB67,((CT67*(1+属性投放!$E$9)-CH67+属性投放!$F$9*EB67)*(1+属性投放!$G$9)*(1+属性投放!$H$9))),1)</f>
        <v>2.6</v>
      </c>
      <c r="EI67" s="1">
        <f>ROUND(CP67/MAX(属性投放!$F$9*EB67,((CT67*(1+属性投放!$E$9)-CU67+属性投放!$F$9*EB67)*(1+属性投放!$G$9)*(1+属性投放!$H$9))),1)</f>
        <v>3.3</v>
      </c>
      <c r="EJ67" s="1">
        <f>ROUND(DC67/MAX(属性投放!$F$9*EB67,((CT67*(1+属性投放!$E$9)-DH67+属性投放!$F$9*EB67)*(1+属性投放!$G$9)*(1+属性投放!$H$9))),1)</f>
        <v>2.8</v>
      </c>
      <c r="EK67" s="1">
        <f>ROUND(DP67/MAX(属性投放!$F$9*EB67,((CT67*(1+属性投放!$E$9)-DU67+属性投放!$F$9*EB67)*(1+属性投放!$G$9)*(1+属性投放!$H$9))),1)</f>
        <v>6</v>
      </c>
      <c r="EM67" s="1">
        <f>ROUND(CC67/((BW67*(1+属性投放!$E$10)+属性投放!$F$10*EB67)*(1+属性投放!$G$10)*(1+属性投放!$H$10)),1)</f>
        <v>5.7</v>
      </c>
      <c r="EN67" s="1">
        <f>ROUND(CP67/((BW67*(1+属性投放!$E$10)+属性投放!$F$10*EB67)*(1+属性投放!$G$10)*(1+属性投放!$H$10)),1)</f>
        <v>5.7</v>
      </c>
      <c r="EO67" s="1">
        <f>ROUND(DC67/((BW67*(1+属性投放!$E$10)+属性投放!$F$10*EB67)*(1+属性投放!$G$10)*(1+属性投放!$H$10)),1)</f>
        <v>6.4</v>
      </c>
      <c r="EP67" s="1">
        <f>ROUND(DP67/((BW67*(1+属性投放!$E$10)+属性投放!$F$10*EB67)*(1+属性投放!$G$10)*(1+属性投放!$H$10)),1)</f>
        <v>13.8</v>
      </c>
    </row>
    <row r="68" spans="2:146">
      <c r="B68" s="1">
        <v>65</v>
      </c>
      <c r="C68" s="9">
        <f>ROUND(属性投放!D$4+装备属性!D$4*IF($B68&lt;10,1,ROUNDDOWN($B68,-1))+SUM(属性投放!E$37:E$45)*$B68+VLOOKUP($C$2,一级属性!$E$41:$P$64,COLUMNS(一级属性!$E$41:G$64),0)*($B68+0.25*IF($B68&lt;10,1,ROUNDDOWN($B68,-1)))+VLOOKUP($C$2,宝石属性!$B$43:$M$66,COLUMNS(宝石属性!$B$43:D$66),0)*10*VLOOKUP(ROUNDDOWN($B68,-1),宝石属性!$B$25:$N$41,2,0)*VLOOKUP(ROUNDDOWN($B68,-1),宝石属性!$B$25:$N$41,3,0)+VLOOKUP($C$2,职业被动!$B$6:$M$29,COLUMNS(职业被动!$B$6:D$29),0)*$B68,0)</f>
        <v>3879</v>
      </c>
      <c r="D68" s="9">
        <f>ROUND(属性投放!E$4+装备属性!E$4*IF($B68&lt;10,1,ROUNDDOWN($B68,-1))+SUM(属性投放!F$37:F$38)*$B68+VLOOKUP($C$2,一级属性!$E$67:$P$90,COLUMNS(一级属性!$E$67:H$90),0)*$B68+VLOOKUP($C$2,宝石属性!$B$43:$M$66,COLUMNS(宝石属性!$B$43:E$66),0)*10*VLOOKUP(ROUNDDOWN($B68,-1),宝石属性!$B$25:$N$41,2,0)*VLOOKUP(ROUNDDOWN($B68,-1),宝石属性!$B$25:$N$41,3,0)+VLOOKUP($C$2,职业被动!$B$6:$M$29,COLUMNS(职业被动!$B$6:E$29),0)*$B68,0)</f>
        <v>1667</v>
      </c>
      <c r="E68" s="9">
        <f>ROUND(属性投放!F$4+装备属性!F$4*IF($B68&lt;10,1,ROUNDDOWN($B68,-1))+SUM(属性投放!G$37:G$38)*$B68+VLOOKUP($C$2,一级属性!$E$67:$P$90,COLUMNS(一级属性!$E$67:I$90),0)*$B68+VLOOKUP($C$2,宝石属性!$B$43:$M$66,COLUMNS(宝石属性!$B$43:F$66),0)*10*VLOOKUP(ROUNDDOWN($B68,-1),宝石属性!$B$25:$N$41,2,0)*VLOOKUP(ROUNDDOWN($B68,-1),宝石属性!$B$25:$N$41,3,0)+VLOOKUP($C$2,职业被动!$B$6:$M$29,COLUMNS(职业被动!$B$6:F$29),0)*$B68,0)</f>
        <v>1322</v>
      </c>
      <c r="F68" s="9">
        <f>ROUND(属性投放!G$4+装备属性!G$4*IF($B68&lt;10,1,ROUNDDOWN($B68,-1))+SUM(属性投放!H$37:H$38)*$B68+VLOOKUP($C$2,一级属性!$E$67:$P$90,COLUMNS(一级属性!$E$67:J$90),0)*$B68+VLOOKUP($C$2,宝石属性!$B$43:$M$66,COLUMNS(宝石属性!$B$43:G$66),0)*10*VLOOKUP(ROUNDDOWN($B68,-1),宝石属性!$B$25:$N$41,2,0)*VLOOKUP(ROUNDDOWN($B68,-1),宝石属性!$B$25:$N$41,3,0)+VLOOKUP($C$2,职业被动!$B$6:$M$29,COLUMNS(职业被动!$B$6:G$29),0)*$B68,0)</f>
        <v>737</v>
      </c>
      <c r="G68" s="9">
        <f>ROUND(属性投放!H$4+装备属性!H$4*IF($B68&lt;10,1,ROUNDDOWN($B68,-1))+SUM(属性投放!I$37:I$38)*$B68+VLOOKUP($C$2,一级属性!$E$67:$P$90,COLUMNS(一级属性!$E$67:K$90),0)*$B68+VLOOKUP($C$2,宝石属性!$B$43:$M$66,COLUMNS(宝石属性!$B$43:H$66),0)*10*VLOOKUP(ROUNDDOWN($B68,-1),宝石属性!$B$25:$N$41,2,0)*VLOOKUP(ROUNDDOWN($B68,-1),宝石属性!$B$25:$N$41,3,0)+VLOOKUP($C$2,职业被动!$B$6:$M$29,COLUMNS(职业被动!$B$6:H$29),0)*$B68,0)</f>
        <v>456</v>
      </c>
      <c r="H68" s="9">
        <f>ROUND(属性投放!I$4+装备属性!I$4*IF($B68&lt;10,1,ROUNDDOWN($B68,-1))+SUM(属性投放!J$37:J$38)*$B68+VLOOKUP($C$2,一级属性!$E$67:$P$90,COLUMNS(一级属性!$E$67:L$90),0)*$B68+VLOOKUP($C$2,宝石属性!$B$43:$M$66,COLUMNS(宝石属性!$B$43:I$66),0)*10*VLOOKUP(ROUNDDOWN($B68,-1),宝石属性!$B$25:$N$41,2,0)*VLOOKUP(ROUNDDOWN($B68,-1),宝石属性!$B$25:$N$41,3,0)+VLOOKUP($C$2,职业被动!$B$6:$M$29,COLUMNS(职业被动!$B$6:I$29),0)*$B68,0)</f>
        <v>745</v>
      </c>
      <c r="I68" s="9">
        <f>ROUND(属性投放!J$4+装备属性!J$4*IF($B68&lt;10,1,ROUNDDOWN($B68,-1))+SUM(属性投放!K$37:K$38)*$B68+VLOOKUP($C$2,一级属性!$E$67:$P$90,COLUMNS(一级属性!$E$67:M$90),0)*$B68+VLOOKUP($C$2,宝石属性!$B$43:$M$66,COLUMNS(宝石属性!$B$43:J$66),0)*10*VLOOKUP(ROUNDDOWN($B68,-1),宝石属性!$B$25:$N$41,2,0)*VLOOKUP(ROUNDDOWN($B68,-1),宝石属性!$B$25:$N$41,3,0)+VLOOKUP($C$2,职业被动!$B$6:$M$29,COLUMNS(职业被动!$B$6:J$29),0)*$B68,0)</f>
        <v>503</v>
      </c>
      <c r="J68" s="9">
        <f>ROUND(属性投放!K$4+装备属性!K$4*IF($B68&lt;10,1,ROUNDDOWN($B68,-1))+SUM(属性投放!L$37:L$38)*$B68+VLOOKUP($C$2,一级属性!$E$67:$P$90,COLUMNS(一级属性!$E$67:N$90),0)*$B68+VLOOKUP($C$2,宝石属性!$B$43:$M$66,COLUMNS(宝石属性!$B$43:K$66),0)*10*VLOOKUP(ROUNDDOWN($B68,-1),宝石属性!$B$25:$N$41,2,0)*VLOOKUP(ROUNDDOWN($B68,-1),宝石属性!$B$25:$N$41,3,0)+VLOOKUP($C$2,职业被动!$B$6:$M$29,COLUMNS(职业被动!$B$6:K$29),0)*$B68,0)</f>
        <v>233</v>
      </c>
      <c r="K68" s="9">
        <f>ROUND(属性投放!L$4+装备属性!L$4*IF($B68&lt;10,1,ROUNDDOWN($B68,-1))+SUM(属性投放!M$37:M$38)*$B68+VLOOKUP($C$2,一级属性!$E$67:$P$90,COLUMNS(一级属性!$E$67:O$90),0)*$B68+VLOOKUP($C$2,宝石属性!$B$43:$M$66,COLUMNS(宝石属性!$B$43:L$66),0)*10*VLOOKUP(ROUNDDOWN($B68,-1),宝石属性!$B$25:$N$41,2,0)*VLOOKUP(ROUNDDOWN($B68,-1),宝石属性!$B$25:$N$41,3,0)+VLOOKUP($C$2,职业被动!$B$6:$M$29,COLUMNS(职业被动!$B$6:L$29),0)*$B68,0)</f>
        <v>20</v>
      </c>
      <c r="L68" s="9">
        <f>ROUND(属性投放!M$4+装备属性!M$4*IF($B68&lt;10,1,ROUNDDOWN($B68,-1))+SUM(属性投放!N$37:N$38)*$B68+VLOOKUP($C$2,一级属性!$E$67:$P$90,COLUMNS(一级属性!$E$67:P$90),0)*$B68+VLOOKUP($C$2,宝石属性!$B$43:$M$66,COLUMNS(宝石属性!$B$43:M$66),0)*10*VLOOKUP(ROUNDDOWN($B68,-1),宝石属性!$B$25:$N$41,2,0)*VLOOKUP(ROUNDDOWN($B68,-1),宝石属性!$B$25:$N$41,3,0)+VLOOKUP($C$2,职业被动!$B$6:$M$29,COLUMNS(职业被动!$B$6:M$29),0)*$B68,0)</f>
        <v>726</v>
      </c>
      <c r="M68" s="48">
        <f>属性价值和能力评分!$F$9+ROUND(属性价值和能力评分!$F$38*10,0)*B68+ROUND((SUM(装备属性!$W$9:$W$14)+属性价值和能力评分!$F$38*1.25+1.4+2.8)*IF(B68&lt;10,1,ROUNDDOWN(B68,-1)),0)+15*VLOOKUP(ROUNDDOWN(B68,-1),宝石属性!$B$26:$D$41,2,0)*6*VLOOKUP(ROUNDDOWN(B68,-1),宝石属性!$B$26:$D$41,3,0)+(属性价值和能力评分!$F$49*9+属性价值和能力评分!$F$50*2+属性价值和能力评分!$F$53*8/5)*B68</f>
        <v>12429</v>
      </c>
      <c r="N68" s="20"/>
      <c r="O68" s="1">
        <v>65</v>
      </c>
      <c r="P68" s="9">
        <f>ROUND(属性投放!D$4+装备属性!D$4*IF($O68&lt;10,1,ROUNDDOWN($O68,-1))+SUM(属性投放!E$37:E$45)*$O68+VLOOKUP($P$2,一级属性!$E$41:$P$64,COLUMNS(一级属性!$E$41:G$64),0)*($O68+0.25*IF($O68&lt;10,1,ROUNDDOWN($O68,-1)))+VLOOKUP($P$2,宝石属性!$B$43:$M$66,COLUMNS(宝石属性!$B$43:D$66),0)*10*VLOOKUP(ROUNDDOWN($O68,-1),宝石属性!$B$25:$N$41,2,0)*VLOOKUP(ROUNDDOWN($O68,-1),宝石属性!$B$25:$N$41,3,0)+VLOOKUP($P$2,职业被动!$B$6:$M$29,COLUMNS(职业被动!$B$6:D$29),0)*$O68,0)</f>
        <v>4789</v>
      </c>
      <c r="Q68" s="9">
        <f>ROUND(属性投放!E$4+装备属性!E$4*IF($O68&lt;10,1,ROUNDDOWN($O68,-1))+SUM(属性投放!F$37:F$45)*$O68+VLOOKUP($P$2,一级属性!$E$41:$P$64,COLUMNS(一级属性!$E$41:H$64),0)*($O68+0.25*IF($O68&lt;10,1,ROUNDDOWN($O68,-1)))+VLOOKUP($P$2,宝石属性!$B$43:$M$66,COLUMNS(宝石属性!$B$43:E$66),0)*10*VLOOKUP(ROUNDDOWN($O68,-1),宝石属性!$B$25:$N$41,2,0)*VLOOKUP(ROUNDDOWN($O68,-1),宝石属性!$B$25:$N$41,3,0)+VLOOKUP($P$2,职业被动!$B$6:$M$29,COLUMNS(职业被动!$B$6:E$29),0)*$O68,0)</f>
        <v>2867</v>
      </c>
      <c r="R68" s="9">
        <f>ROUND(属性投放!F$4+装备属性!F$4*IF($O68&lt;10,1,ROUNDDOWN($O68,-1))+SUM(属性投放!G$37:G$45)*$O68+VLOOKUP($P$2,一级属性!$E$41:$P$64,COLUMNS(一级属性!$E$41:I$64),0)*($O68+0.25*IF($O68&lt;10,1,ROUNDDOWN($O68,-1)))+VLOOKUP($P$2,宝石属性!$B$43:$M$66,COLUMNS(宝石属性!$B$43:F$66),0)*10*VLOOKUP(ROUNDDOWN($O68,-1),宝石属性!$B$25:$N$41,2,0)*VLOOKUP(ROUNDDOWN($O68,-1),宝石属性!$B$25:$N$41,3,0)+VLOOKUP($P$2,职业被动!$B$6:$M$29,COLUMNS(职业被动!$B$6:F$29),0)*$O68,0)</f>
        <v>722</v>
      </c>
      <c r="S68" s="9">
        <f>ROUND(属性投放!G$4+装备属性!G$4*IF($O68&lt;10,1,ROUNDDOWN($O68,-1))+SUM(属性投放!H$37:H$45)*$O68+VLOOKUP($P$2,一级属性!$E$41:$P$64,COLUMNS(一级属性!$E$41:J$64),0)*($O68+0.25*IF($O68&lt;10,1,ROUNDDOWN($O68,-1)))+VLOOKUP($P$2,宝石属性!$B$43:$M$66,COLUMNS(宝石属性!$B$43:G$66),0)*10*VLOOKUP(ROUNDDOWN($O68,-1),宝石属性!$B$25:$N$41,2,0)*VLOOKUP(ROUNDDOWN($O68,-1),宝石属性!$B$25:$N$41,3,0)+VLOOKUP($P$2,职业被动!$B$6:$M$29,COLUMNS(职业被动!$B$6:G$29),0)*$O68,0)</f>
        <v>672</v>
      </c>
      <c r="T68" s="9">
        <f>ROUND(属性投放!H$4+装备属性!H$4*IF($O68&lt;10,1,ROUNDDOWN($O68,-1))+SUM(属性投放!I$37:I$45)*$O68+VLOOKUP($P$2,一级属性!$E$41:$P$64,COLUMNS(一级属性!$E$41:K$64),0)*($O68+0.25*IF($O68&lt;10,1,ROUNDDOWN($O68,-1)))+VLOOKUP($P$2,宝石属性!$B$43:$M$66,COLUMNS(宝石属性!$B$43:H$66),0)*10*VLOOKUP(ROUNDDOWN($O68,-1),宝石属性!$B$25:$N$41,2,0)*VLOOKUP(ROUNDDOWN($O68,-1),宝石属性!$B$25:$N$41,3,0)+VLOOKUP($P$2,职业被动!$B$6:$M$29,COLUMNS(职业被动!$B$6:H$29),0)*$O68,0)</f>
        <v>761</v>
      </c>
      <c r="U68" s="9">
        <f>ROUND(属性投放!I$4+装备属性!I$4*IF($O68&lt;10,1,ROUNDDOWN($O68,-1))+SUM(属性投放!J$37:J$45)*$O68+VLOOKUP($P$2,一级属性!$E$41:$P$64,COLUMNS(一级属性!$E$41:L$64),0)*($O68+0.25*IF($O68&lt;10,1,ROUNDDOWN($O68,-1)))+VLOOKUP($P$2,宝石属性!$B$43:$M$66,COLUMNS(宝石属性!$B$43:I$66),0)*10*VLOOKUP(ROUNDDOWN($O68,-1),宝石属性!$B$25:$N$41,2,0)*VLOOKUP(ROUNDDOWN($O68,-1),宝石属性!$B$25:$N$41,3,0)+VLOOKUP($P$2,职业被动!$B$6:$M$29,COLUMNS(职业被动!$B$6:I$29),0)*$O68,0)</f>
        <v>789</v>
      </c>
      <c r="V68" s="9">
        <f>ROUND(属性投放!J$4+装备属性!J$4*IF($O68&lt;10,1,ROUNDDOWN($O68,-1))+SUM(属性投放!K$37:K$45)*$O68+VLOOKUP($P$2,一级属性!$E$41:$P$64,COLUMNS(一级属性!$E$41:M$64),0)*($O68+0.25*IF($O68&lt;10,1,ROUNDDOWN($O68,-1)))+VLOOKUP($P$2,宝石属性!$B$43:$M$66,COLUMNS(宝石属性!$B$43:J$66),0)*10*VLOOKUP(ROUNDDOWN($O68,-1),宝石属性!$B$25:$N$41,2,0)*VLOOKUP(ROUNDDOWN($O68,-1),宝石属性!$B$25:$N$41,3,0)+VLOOKUP($P$2,职业被动!$B$6:$M$29,COLUMNS(职业被动!$B$6:J$29),0)*$O68,0)</f>
        <v>558</v>
      </c>
      <c r="W68" s="9">
        <f>ROUND(属性投放!K$4+装备属性!K$4*IF($O68&lt;10,1,ROUNDDOWN($O68,-1))+SUM(属性投放!L$37:L$45)*$O68+VLOOKUP($P$2,一级属性!$E$41:$P$64,COLUMNS(一级属性!$E$41:N$64),0)*($O68+0.25*IF($O68&lt;10,1,ROUNDDOWN($O68,-1)))+VLOOKUP($P$2,宝石属性!$B$43:$M$66,COLUMNS(宝石属性!$B$43:K$66),0)*10*VLOOKUP(ROUNDDOWN($O68,-1),宝石属性!$B$25:$N$41,2,0)*VLOOKUP(ROUNDDOWN($O68,-1),宝石属性!$B$25:$N$41,3,0)+VLOOKUP($P$2,职业被动!$B$6:$M$29,COLUMNS(职业被动!$B$6:K$29),0)*$O68,0)</f>
        <v>345</v>
      </c>
      <c r="X68" s="9">
        <f>ROUND(属性投放!L$4+装备属性!L$4*IF($O68&lt;10,1,ROUNDDOWN($O68,-1))+SUM(属性投放!M$37:M$45)*$O68+VLOOKUP($P$2,一级属性!$E$41:$P$64,COLUMNS(一级属性!$E$41:O$64),0)*($O68+0.25*IF($O68&lt;10,1,ROUNDDOWN($O68,-1)))+VLOOKUP($P$2,宝石属性!$B$43:$M$66,COLUMNS(宝石属性!$B$43:L$66),0)*10*VLOOKUP(ROUNDDOWN($O68,-1),宝石属性!$B$25:$N$41,2,0)*VLOOKUP(ROUNDDOWN($O68,-1),宝石属性!$B$25:$N$41,3,0)+VLOOKUP($P$2,职业被动!$B$6:$M$29,COLUMNS(职业被动!$B$6:L$29),0)*$O68,0)</f>
        <v>20</v>
      </c>
      <c r="Y68" s="9">
        <f>ROUND(属性投放!M$4+装备属性!M$4*IF($O68&lt;10,1,ROUNDDOWN($O68,-1))+SUM(属性投放!N$37:N$45)*$O68+VLOOKUP($P$2,一级属性!$E$41:$P$64,COLUMNS(一级属性!$E$41:P$64),0)*($O68+0.25*IF($O68&lt;10,1,ROUNDDOWN($O68,-1)))+VLOOKUP($P$2,宝石属性!$B$43:$M$66,COLUMNS(宝石属性!$B$43:M$66),0)*10*VLOOKUP(ROUNDDOWN($O68,-1),宝石属性!$B$25:$N$41,2,0)*VLOOKUP(ROUNDDOWN($O68,-1),宝石属性!$B$25:$N$41,3,0)+VLOOKUP($P$2,职业被动!$B$6:$M$29,COLUMNS(职业被动!$B$6:M$29),0)*$O68,0)</f>
        <v>726</v>
      </c>
      <c r="Z68" s="48">
        <f>属性价值和能力评分!$F$9+ROUND(属性价值和能力评分!$F$38*10,0)*O68+ROUND((SUM(装备属性!$W$9:$W$14)+属性价值和能力评分!$F$38*1.25+1.4+2.8)*IF(O68&lt;10,1,ROUNDDOWN(O68,-1)),0)+15*VLOOKUP(ROUNDDOWN(O68,-1),宝石属性!$B$26:$D$41,2,0)*6*VLOOKUP(ROUNDDOWN(O68,-1),宝石属性!$B$26:$D$41,3,0)+(属性价值和能力评分!$F$49*9+属性价值和能力评分!$F$50*2+属性价值和能力评分!$F$53*8/5)*O68</f>
        <v>12429</v>
      </c>
      <c r="AB68" s="1">
        <v>65</v>
      </c>
      <c r="AC68" s="9">
        <f>ROUND(属性投放!D$4+装备属性!D$4*IF($AB68&lt;10,1,ROUNDDOWN($AB68,-1))+SUM(属性投放!E$37:E$45)*$AB68+VLOOKUP($AC$2,一级属性!$E$41:$P$64,COLUMNS(一级属性!$E$41:G$64),0)*($AB68+0.25*IF($AB68&lt;10,1,ROUNDDOWN($AB68,-1)))+VLOOKUP($AC$2,宝石属性!$B$43:$M$66,COLUMNS(宝石属性!$B$43:D$66),0)*10*VLOOKUP(ROUNDDOWN($AB68,-1),宝石属性!$B$25:$N$41,2,0)*VLOOKUP(ROUNDDOWN($AB68,-1),宝石属性!$B$25:$N$41,3,0)+VLOOKUP($AC$2,职业被动!$B$6:$M$29,COLUMNS(职业被动!$B$6:D$29),0)*$AB68,0)</f>
        <v>4334</v>
      </c>
      <c r="AD68" s="9">
        <f>ROUND(属性投放!E$4+装备属性!E$4*IF($AB68&lt;10,1,ROUNDDOWN($AB68,-1))+SUM(属性投放!F$37:F$45)*$AB68+VLOOKUP($AC$2,一级属性!$E$41:$P$64,COLUMNS(一级属性!$E$41:H$64),0)*($AB68+0.25*IF($AB68&lt;10,1,ROUNDDOWN($AB68,-1)))+VLOOKUP($AC$2,宝石属性!$B$43:$M$66,COLUMNS(宝石属性!$B$43:E$66),0)*10*VLOOKUP(ROUNDDOWN($AB68,-1),宝石属性!$B$25:$N$41,2,0)*VLOOKUP(ROUNDDOWN($AB68,-1),宝石属性!$B$25:$N$41,3,0)+VLOOKUP($AC$2,职业被动!$B$6:$M$29,COLUMNS(职业被动!$B$6:E$29),0)*$AB68,0)</f>
        <v>1667</v>
      </c>
      <c r="AE68" s="9">
        <f>ROUND(属性投放!F$4+装备属性!F$4*IF($AB68&lt;10,1,ROUNDDOWN($AB68,-1))+SUM(属性投放!G$37:G$45)*$AB68+VLOOKUP($AC$2,一级属性!$E$41:$P$64,COLUMNS(一级属性!$E$41:I$64),0)*($AB68+0.25*IF($AB68&lt;10,1,ROUNDDOWN($AB68,-1)))+VLOOKUP($AC$2,宝石属性!$B$43:$M$66,COLUMNS(宝石属性!$B$43:F$66),0)*10*VLOOKUP(ROUNDDOWN($AB68,-1),宝石属性!$B$25:$N$41,2,0)*VLOOKUP(ROUNDDOWN($AB68,-1),宝石属性!$B$25:$N$41,3,0)+VLOOKUP($AC$2,职业被动!$B$6:$M$29,COLUMNS(职业被动!$B$6:F$29),0)*$AB68,0)</f>
        <v>1154</v>
      </c>
      <c r="AF68" s="9">
        <f>ROUND(属性投放!G$4+装备属性!G$4*IF($AB68&lt;10,1,ROUNDDOWN($AB68,-1))+SUM(属性投放!H$37:H$45)*$AB68+VLOOKUP($AC$2,一级属性!$E$41:$P$64,COLUMNS(一级属性!$E$41:J$64),0)*($AB68+0.25*IF($AB68&lt;10,1,ROUNDDOWN($AB68,-1)))+VLOOKUP($AC$2,宝石属性!$B$43:$M$66,COLUMNS(宝石属性!$B$43:G$66),0)*10*VLOOKUP(ROUNDDOWN($AB68,-1),宝石属性!$B$25:$N$41,2,0)*VLOOKUP(ROUNDDOWN($AB68,-1),宝石属性!$B$25:$N$41,3,0)+VLOOKUP($AC$2,职业被动!$B$6:$M$29,COLUMNS(职业被动!$B$6:G$29),0)*$AB68,0)</f>
        <v>802</v>
      </c>
      <c r="AG68" s="9">
        <f>ROUND(属性投放!H$4+装备属性!H$4*IF($AB68&lt;10,1,ROUNDDOWN($AB68,-1))+SUM(属性投放!I$37:I$45)*$AB68+VLOOKUP($AC$2,一级属性!$E$41:$P$64,COLUMNS(一级属性!$E$41:K$64),0)*($AB68+0.25*IF($AB68&lt;10,1,ROUNDDOWN($AB68,-1)))+VLOOKUP($AC$2,宝石属性!$B$43:$M$66,COLUMNS(宝石属性!$B$43:H$66),0)*10*VLOOKUP(ROUNDDOWN($AB68,-1),宝石属性!$B$25:$N$41,2,0)*VLOOKUP(ROUNDDOWN($AB68,-1),宝石属性!$B$25:$N$41,3,0)+VLOOKUP($AC$2,职业被动!$B$6:$M$29,COLUMNS(职业被动!$B$6:H$29),0)*$AB68,0)</f>
        <v>456</v>
      </c>
      <c r="AH68" s="9">
        <f>ROUND(属性投放!I$4+装备属性!I$4*IF($AB68&lt;10,1,ROUNDDOWN($AB68,-1))+SUM(属性投放!J$37:J$45)*$AB68+VLOOKUP($AC$2,一级属性!$E$41:$P$64,COLUMNS(一级属性!$E$41:L$64),0)*($AB68+0.25*IF($AB68&lt;10,1,ROUNDDOWN($AB68,-1)))+VLOOKUP($AC$2,宝石属性!$B$43:$M$66,COLUMNS(宝石属性!$B$43:I$66),0)*10*VLOOKUP(ROUNDDOWN($AB68,-1),宝石属性!$B$25:$N$41,2,0)*VLOOKUP(ROUNDDOWN($AB68,-1),宝石属性!$B$25:$N$41,3,0)+VLOOKUP($AC$2,职业被动!$B$6:$M$29,COLUMNS(职业被动!$B$6:I$29),0)*$AB68,0)</f>
        <v>741</v>
      </c>
      <c r="AI68" s="9">
        <f>ROUND(属性投放!J$4+装备属性!J$4*IF($AB68&lt;10,1,ROUNDDOWN($AB68,-1))+SUM(属性投放!K$37:K$45)*$AB68+VLOOKUP($AC$2,一级属性!$E$41:$P$64,COLUMNS(一级属性!$E$41:M$64),0)*($AB68+0.25*IF($AB68&lt;10,1,ROUNDDOWN($AB68,-1)))+VLOOKUP($AC$2,宝石属性!$B$43:$M$66,COLUMNS(宝石属性!$B$43:J$66),0)*10*VLOOKUP(ROUNDDOWN($AB68,-1),宝石属性!$B$25:$N$41,2,0)*VLOOKUP(ROUNDDOWN($AB68,-1),宝石属性!$B$25:$N$41,3,0)+VLOOKUP($AC$2,职业被动!$B$6:$M$29,COLUMNS(职业被动!$B$6:J$29),0)*$AB68,0)</f>
        <v>502</v>
      </c>
      <c r="AJ68" s="9">
        <f>ROUND(属性投放!K$4+装备属性!K$4*IF($AB68&lt;10,1,ROUNDDOWN($AB68,-1))+SUM(属性投放!L$37:L$45)*$AB68+VLOOKUP($AC$2,一级属性!$E$41:$P$64,COLUMNS(一级属性!$E$41:N$64),0)*($AB68+0.25*IF($AB68&lt;10,1,ROUNDDOWN($AB68,-1)))+VLOOKUP($AC$2,宝石属性!$B$43:$M$66,COLUMNS(宝石属性!$B$43:K$66),0)*10*VLOOKUP(ROUNDDOWN($AB68,-1),宝石属性!$B$25:$N$41,2,0)*VLOOKUP(ROUNDDOWN($AB68,-1),宝石属性!$B$25:$N$41,3,0)+VLOOKUP($AC$2,职业被动!$B$6:$M$29,COLUMNS(职业被动!$B$6:K$29),0)*$AB68,0)</f>
        <v>233</v>
      </c>
      <c r="AK68" s="9">
        <f>ROUND(属性投放!L$4+装备属性!L$4*IF($AB68&lt;10,1,ROUNDDOWN($AB68,-1))+SUM(属性投放!M$37:M$45)*$AB68+VLOOKUP($AC$2,一级属性!$E$41:$P$64,COLUMNS(一级属性!$E$41:O$64),0)*($AB68+0.25*IF($AB68&lt;10,1,ROUNDDOWN($AB68,-1)))+VLOOKUP($AC$2,宝石属性!$B$43:$M$66,COLUMNS(宝石属性!$B$43:L$66),0)*10*VLOOKUP(ROUNDDOWN($AB68,-1),宝石属性!$B$25:$N$41,2,0)*VLOOKUP(ROUNDDOWN($AB68,-1),宝石属性!$B$25:$N$41,3,0)+VLOOKUP($AC$2,职业被动!$B$6:$M$29,COLUMNS(职业被动!$B$6:L$29),0)*$AB68,0)</f>
        <v>20</v>
      </c>
      <c r="AL68" s="9">
        <f>ROUND(属性投放!M$4+装备属性!M$4*IF($AB68&lt;10,1,ROUNDDOWN($AB68,-1))+SUM(属性投放!N$37:N$45)*$AB68+VLOOKUP($AC$2,一级属性!$E$41:$P$64,COLUMNS(一级属性!$E$41:P$64),0)*($AB68+0.25*IF($AB68&lt;10,1,ROUNDDOWN($AB68,-1)))+VLOOKUP($AC$2,宝石属性!$B$43:$M$66,COLUMNS(宝石属性!$B$43:M$66),0)*10*VLOOKUP(ROUNDDOWN($AB68,-1),宝石属性!$B$25:$N$41,2,0)*VLOOKUP(ROUNDDOWN($AB68,-1),宝石属性!$B$25:$N$41,3,0)+VLOOKUP($AC$2,职业被动!$B$6:$M$29,COLUMNS(职业被动!$B$6:M$29),0)*$AB68,0)</f>
        <v>726</v>
      </c>
      <c r="AM68" s="48">
        <f>属性价值和能力评分!$F$9+ROUND(属性价值和能力评分!$F$38*10,0)*AB68+ROUND((SUM(装备属性!$W$9:$W$14)+属性价值和能力评分!$F$38*1.25+1.4+2.8)*IF(AB68&lt;10,1,ROUNDDOWN(AB68,-1)),0)+15*VLOOKUP(ROUNDDOWN(AB68,-1),宝石属性!$B$26:$D$41,2,0)*6*VLOOKUP(ROUNDDOWN(AB68,-1),宝石属性!$B$26:$D$41,3,0)+(属性价值和能力评分!$F$49*9+属性价值和能力评分!$F$50*2+属性价值和能力评分!$F$53*8/5)*AB68</f>
        <v>12429</v>
      </c>
      <c r="AO68" s="1">
        <v>65</v>
      </c>
      <c r="AP68" s="9">
        <f>ROUND(属性投放!D$4+装备属性!D$4*IF($AO68&lt;10,1,ROUNDDOWN($AO68,-1))+SUM(属性投放!E$37:E$45)*$AO68+VLOOKUP($AP$2,一级属性!$E$41:$P$64,COLUMNS(一级属性!$E$41:G$64),0)*($AO68+0.25*IF($AO68&lt;10,1,ROUNDDOWN($AO68,-1)))+VLOOKUP($AP$2,宝石属性!$B$43:$M$66,COLUMNS(宝石属性!$B$43:D$66),0)*10*VLOOKUP(ROUNDDOWN($AO68,-1),宝石属性!$B$25:$N$41,2,0)*VLOOKUP(ROUNDDOWN($AO68,-1),宝石属性!$B$25:$N$41,3,0)+VLOOKUP($AP$2,职业被动!$B$6:$M$29,COLUMNS(职业被动!$B$6:D$29),0)*$AO68,0)</f>
        <v>4334</v>
      </c>
      <c r="AQ68" s="9">
        <f>ROUND(属性投放!E$4+装备属性!E$4*IF($AO68&lt;10,1,ROUNDDOWN($AO68,-1))+SUM(属性投放!F$37:F$45)*$AO68+VLOOKUP($AP$2,一级属性!$E$41:$P$64,COLUMNS(一级属性!$E$41:H$64),0)*($AO68+0.25*IF($AO68&lt;10,1,ROUNDDOWN($AO68,-1)))+VLOOKUP($AP$2,宝石属性!$B$43:$M$66,COLUMNS(宝石属性!$B$43:E$66),0)*10*VLOOKUP(ROUNDDOWN($AO68,-1),宝石属性!$B$25:$N$41,2,0)*VLOOKUP(ROUNDDOWN($AO68,-1),宝石属性!$B$25:$N$41,3,0)+VLOOKUP($AP$2,职业被动!$B$6:$M$29,COLUMNS(职业被动!$B$6:E$29),0)*$AO68,0)</f>
        <v>2867</v>
      </c>
      <c r="AR68" s="9">
        <f>ROUND(属性投放!F$4+装备属性!F$4*IF($AO68&lt;10,1,ROUNDDOWN($AO68,-1))+SUM(属性投放!G$37:G$45)*$AO68+VLOOKUP($AP$2,一级属性!$E$41:$P$64,COLUMNS(一级属性!$E$41:I$64),0)*($AO68+0.25*IF($AO68&lt;10,1,ROUNDDOWN($AO68,-1)))+VLOOKUP($AP$2,宝石属性!$B$43:$M$66,COLUMNS(宝石属性!$B$43:F$66),0)*10*VLOOKUP(ROUNDDOWN($AO68,-1),宝石属性!$B$25:$N$41,2,0)*VLOOKUP(ROUNDDOWN($AO68,-1),宝石属性!$B$25:$N$41,3,0)+VLOOKUP($AP$2,职业被动!$B$6:$M$29,COLUMNS(职业被动!$B$6:F$29),0)*$AO68,0)</f>
        <v>722</v>
      </c>
      <c r="AS68" s="9">
        <f>ROUND(属性投放!G$4+装备属性!G$4*IF($AO68&lt;10,1,ROUNDDOWN($AO68,-1))+SUM(属性投放!H$37:H$45)*$AO68+VLOOKUP($AP$2,一级属性!$E$41:$P$64,COLUMNS(一级属性!$E$41:J$64),0)*($AO68+0.25*IF($AO68&lt;10,1,ROUNDDOWN($AO68,-1)))+VLOOKUP($AP$2,宝石属性!$B$43:$M$66,COLUMNS(宝石属性!$B$43:G$66),0)*10*VLOOKUP(ROUNDDOWN($AO68,-1),宝石属性!$B$25:$N$41,2,0)*VLOOKUP(ROUNDDOWN($AO68,-1),宝石属性!$B$25:$N$41,3,0)+VLOOKUP($AP$2,职业被动!$B$6:$M$29,COLUMNS(职业被动!$B$6:G$29),0)*$AO68,0)</f>
        <v>672</v>
      </c>
      <c r="AT68" s="9">
        <f>ROUND(属性投放!H$4+装备属性!H$4*IF($AO68&lt;10,1,ROUNDDOWN($AO68,-1))+SUM(属性投放!I$37:I$45)*$AO68+VLOOKUP($AP$2,一级属性!$E$41:$P$64,COLUMNS(一级属性!$E$41:K$64),0)*($AO68+0.25*IF($AO68&lt;10,1,ROUNDDOWN($AO68,-1)))+VLOOKUP($AP$2,宝石属性!$B$43:$M$66,COLUMNS(宝石属性!$B$43:H$66),0)*10*VLOOKUP(ROUNDDOWN($AO68,-1),宝石属性!$B$25:$N$41,2,0)*VLOOKUP(ROUNDDOWN($AO68,-1),宝石属性!$B$25:$N$41,3,0)+VLOOKUP($AP$2,职业被动!$B$6:$M$29,COLUMNS(职业被动!$B$6:H$29),0)*$AO68,0)</f>
        <v>696</v>
      </c>
      <c r="AU68" s="9">
        <f>ROUND(属性投放!I$4+装备属性!I$4*IF($AO68&lt;10,1,ROUNDDOWN($AO68,-1))+SUM(属性投放!J$37:J$45)*$AO68+VLOOKUP($AP$2,一级属性!$E$41:$P$64,COLUMNS(一级属性!$E$41:L$64),0)*($AO68+0.25*IF($AO68&lt;10,1,ROUNDDOWN($AO68,-1)))+VLOOKUP($AP$2,宝石属性!$B$43:$M$66,COLUMNS(宝石属性!$B$43:I$66),0)*10*VLOOKUP(ROUNDDOWN($AO68,-1),宝石属性!$B$25:$N$41,2,0)*VLOOKUP(ROUNDDOWN($AO68,-1),宝石属性!$B$25:$N$41,3,0)+VLOOKUP($AP$2,职业被动!$B$6:$M$29,COLUMNS(职业被动!$B$6:I$29),0)*$AO68,0)</f>
        <v>789</v>
      </c>
      <c r="AV68" s="9">
        <f>ROUND(属性投放!J$4+装备属性!J$4*IF($AO68&lt;10,1,ROUNDDOWN($AO68,-1))+SUM(属性投放!K$37:K$45)*$AO68+VLOOKUP($AP$2,一级属性!$E$41:$P$64,COLUMNS(一级属性!$E$41:M$64),0)*($AO68+0.25*IF($AO68&lt;10,1,ROUNDDOWN($AO68,-1)))+VLOOKUP($AP$2,宝石属性!$B$43:$M$66,COLUMNS(宝石属性!$B$43:J$66),0)*10*VLOOKUP(ROUNDDOWN($AO68,-1),宝石属性!$B$25:$N$41,2,0)*VLOOKUP(ROUNDDOWN($AO68,-1),宝石属性!$B$25:$N$41,3,0)+VLOOKUP($AP$2,职业被动!$B$6:$M$29,COLUMNS(职业被动!$B$6:J$29),0)*$AO68,0)</f>
        <v>558</v>
      </c>
      <c r="AW68" s="9">
        <f>ROUND(属性投放!K$4+装备属性!K$4*IF($AO68&lt;10,1,ROUNDDOWN($AO68,-1))+SUM(属性投放!L$37:L$45)*$AO68+VLOOKUP($AP$2,一级属性!$E$41:$P$64,COLUMNS(一级属性!$E$41:N$64),0)*($AO68+0.25*IF($AO68&lt;10,1,ROUNDDOWN($AO68,-1)))+VLOOKUP($AP$2,宝石属性!$B$43:$M$66,COLUMNS(宝石属性!$B$43:K$66),0)*10*VLOOKUP(ROUNDDOWN($AO68,-1),宝石属性!$B$25:$N$41,2,0)*VLOOKUP(ROUNDDOWN($AO68,-1),宝石属性!$B$25:$N$41,3,0)+VLOOKUP($AP$2,职业被动!$B$6:$M$29,COLUMNS(职业被动!$B$6:K$29),0)*$AO68,0)</f>
        <v>233</v>
      </c>
      <c r="AX68" s="9">
        <f>ROUND(属性投放!L$4+装备属性!L$4*IF($AO68&lt;10,1,ROUNDDOWN($AO68,-1))+SUM(属性投放!M$37:M$45)*$AO68+VLOOKUP($AP$2,一级属性!$E$41:$P$64,COLUMNS(一级属性!$E$41:O$64),0)*($AO68+0.25*IF($AO68&lt;10,1,ROUNDDOWN($AO68,-1)))+VLOOKUP($AP$2,宝石属性!$B$43:$M$66,COLUMNS(宝石属性!$B$43:L$66),0)*10*VLOOKUP(ROUNDDOWN($AO68,-1),宝石属性!$B$25:$N$41,2,0)*VLOOKUP(ROUNDDOWN($AO68,-1),宝石属性!$B$25:$N$41,3,0)+VLOOKUP($AP$2,职业被动!$B$6:$M$29,COLUMNS(职业被动!$B$6:L$29),0)*$AO68,0)</f>
        <v>712</v>
      </c>
      <c r="AY68" s="9">
        <f>ROUND(属性投放!M$4+装备属性!M$4*IF($AO68&lt;10,1,ROUNDDOWN($AO68,-1))+SUM(属性投放!N$37:N$45)*$AO68+VLOOKUP($AP$2,一级属性!$E$41:$P$64,COLUMNS(一级属性!$E$41:P$64),0)*($AO68+0.25*IF($AO68&lt;10,1,ROUNDDOWN($AO68,-1)))+VLOOKUP($AP$2,宝石属性!$B$43:$M$66,COLUMNS(宝石属性!$B$43:M$66),0)*10*VLOOKUP(ROUNDDOWN($AO68,-1),宝石属性!$B$25:$N$41,2,0)*VLOOKUP(ROUNDDOWN($AO68,-1),宝石属性!$B$25:$N$41,3,0)+VLOOKUP($AP$2,职业被动!$B$6:$M$29,COLUMNS(职业被动!$B$6:M$29),0)*$AO68,0)</f>
        <v>726</v>
      </c>
      <c r="AZ68" s="48">
        <f>属性价值和能力评分!$F$9+ROUND(属性价值和能力评分!$F$38*10,0)*AO68+ROUND((SUM(装备属性!$W$9:$W$14)+属性价值和能力评分!$F$38*1.25+1.4+2.8)*IF(AO68&lt;10,1,ROUNDDOWN(AO68,-1)),0)+15*VLOOKUP(ROUNDDOWN(AO68,-1),宝石属性!$B$26:$D$41,2,0)*6*VLOOKUP(ROUNDDOWN(AO68,-1),宝石属性!$B$26:$D$41,3,0)+(属性价值和能力评分!$F$49*9+属性价值和能力评分!$F$50*2+属性价值和能力评分!$F$53*8/5)*AO68</f>
        <v>12429</v>
      </c>
      <c r="BB68" s="1">
        <v>65</v>
      </c>
      <c r="BC68" s="9">
        <f>ROUND(属性投放!D$4+装备属性!D$4*IF($BB68&lt;10,1,ROUNDDOWN($BB68,-1))+SUM(属性投放!E$37:E$45)*$BB68+VLOOKUP($BC$2,一级属性!$E$41:$P$64,COLUMNS(一级属性!$E$41:G$64),0)*($BB68+0.25*IF($BB68&lt;10,1,ROUNDDOWN($BB68,-1)))+VLOOKUP($BC$2,宝石属性!$B$43:$M$66,COLUMNS(宝石属性!$B$43:D$66),0)*10*VLOOKUP(ROUNDDOWN($BB68,-1),宝石属性!$B$25:$N$41,2,0)*VLOOKUP(ROUNDDOWN($BB68,-1),宝石属性!$B$25:$N$41,3,0)+VLOOKUP($BC$2,职业被动!$B$6:$M$29,COLUMNS(职业被动!$B$6:D$29),0)*$BB68,0)</f>
        <v>3879</v>
      </c>
      <c r="BD68" s="9">
        <f>ROUND(属性投放!E$4+装备属性!E$4*IF($BB68&lt;10,1,ROUNDDOWN($BB68,-1))+SUM(属性投放!F$37:F$45)*$BB68+VLOOKUP($BC$2,一级属性!$E$41:$P$64,COLUMNS(一级属性!$E$41:H$64),0)*($BB68+0.25*IF($BB68&lt;10,1,ROUNDDOWN($BB68,-1)))+VLOOKUP($BC$2,宝石属性!$B$43:$M$66,COLUMNS(宝石属性!$B$43:E$66),0)*10*VLOOKUP(ROUNDDOWN($BB68,-1),宝石属性!$B$25:$N$41,2,0)*VLOOKUP(ROUNDDOWN($BB68,-1),宝石属性!$B$25:$N$41,3,0)+VLOOKUP($BC$2,职业被动!$B$6:$M$29,COLUMNS(职业被动!$B$6:E$29),0)*$BB68,0)</f>
        <v>3267</v>
      </c>
      <c r="BE68" s="9">
        <f>ROUND(属性投放!F$4+装备属性!F$4*IF($BB68&lt;10,1,ROUNDDOWN($BB68,-1))+SUM(属性投放!G$37:G$45)*$BB68+VLOOKUP($BC$2,一级属性!$E$41:$P$64,COLUMNS(一级属性!$E$41:I$64),0)*($BB68+0.25*IF($BB68&lt;10,1,ROUNDDOWN($BB68,-1)))+VLOOKUP($BC$2,宝石属性!$B$43:$M$66,COLUMNS(宝石属性!$B$43:F$66),0)*10*VLOOKUP(ROUNDDOWN($BB68,-1),宝石属性!$B$25:$N$41,2,0)*VLOOKUP(ROUNDDOWN($BB68,-1),宝石属性!$B$25:$N$41,3,0)+VLOOKUP($BC$2,职业被动!$B$6:$M$29,COLUMNS(职业被动!$B$6:F$29),0)*$BB68,0)</f>
        <v>722</v>
      </c>
      <c r="BF68" s="9">
        <f>ROUND(属性投放!G$4+装备属性!G$4*IF($BB68&lt;10,1,ROUNDDOWN($BB68,-1))+SUM(属性投放!H$37:H$45)*$BB68+VLOOKUP($BC$2,一级属性!$E$41:$P$64,COLUMNS(一级属性!$E$41:J$64),0)*($BB68+0.25*IF($BB68&lt;10,1,ROUNDDOWN($BB68,-1)))+VLOOKUP($BC$2,宝石属性!$B$43:$M$66,COLUMNS(宝石属性!$B$43:G$66),0)*10*VLOOKUP(ROUNDDOWN($BB68,-1),宝石属性!$B$25:$N$41,2,0)*VLOOKUP(ROUNDDOWN($BB68,-1),宝石属性!$B$25:$N$41,3,0)+VLOOKUP($BC$2,职业被动!$B$6:$M$29,COLUMNS(职业被动!$B$6:G$29),0)*$BB68,0)</f>
        <v>672</v>
      </c>
      <c r="BG68" s="9">
        <f>ROUND(属性投放!H$4+装备属性!H$4*IF($BB68&lt;10,1,ROUNDDOWN($BB68,-1))+SUM(属性投放!I$37:I$45)*$BB68+VLOOKUP($BC$2,一级属性!$E$41:$P$64,COLUMNS(一级属性!$E$41:K$64),0)*($BB68+0.25*IF($BB68&lt;10,1,ROUNDDOWN($BB68,-1)))+VLOOKUP($BC$2,宝石属性!$B$43:$M$66,COLUMNS(宝石属性!$B$43:H$66),0)*10*VLOOKUP(ROUNDDOWN($BB68,-1),宝石属性!$B$25:$N$41,2,0)*VLOOKUP(ROUNDDOWN($BB68,-1),宝石属性!$B$25:$N$41,3,0)+VLOOKUP($BC$2,职业被动!$B$6:$M$29,COLUMNS(职业被动!$B$6:H$29),0)*$BB68,0)</f>
        <v>990</v>
      </c>
      <c r="BH68" s="9">
        <f>ROUND(属性投放!I$4+装备属性!I$4*IF($BB68&lt;10,1,ROUNDDOWN($BB68,-1))+SUM(属性投放!J$37:J$45)*$BB68+VLOOKUP($BC$2,一级属性!$E$41:$P$64,COLUMNS(一级属性!$E$41:L$64),0)*($BB68+0.25*IF($BB68&lt;10,1,ROUNDDOWN($BB68,-1)))+VLOOKUP($BC$2,宝石属性!$B$43:$M$66,COLUMNS(宝石属性!$B$43:I$66),0)*10*VLOOKUP(ROUNDDOWN($BB68,-1),宝石属性!$B$25:$N$41,2,0)*VLOOKUP(ROUNDDOWN($BB68,-1),宝石属性!$B$25:$N$41,3,0)+VLOOKUP($BC$2,职业被动!$B$6:$M$29,COLUMNS(职业被动!$B$6:I$29),0)*$BB68,0)</f>
        <v>934</v>
      </c>
      <c r="BI68" s="9">
        <f>ROUND(属性投放!J$4+装备属性!J$4*IF($BB68&lt;10,1,ROUNDDOWN($BB68,-1))+SUM(属性投放!K$37:K$45)*$BB68+VLOOKUP($BC$2,一级属性!$E$41:$P$64,COLUMNS(一级属性!$E$41:M$64),0)*($BB68+0.25*IF($BB68&lt;10,1,ROUNDDOWN($BB68,-1)))+VLOOKUP($BC$2,宝石属性!$B$43:$M$66,COLUMNS(宝石属性!$B$43:J$66),0)*10*VLOOKUP(ROUNDDOWN($BB68,-1),宝石属性!$B$25:$N$41,2,0)*VLOOKUP(ROUNDDOWN($BB68,-1),宝石属性!$B$25:$N$41,3,0)+VLOOKUP($BC$2,职业被动!$B$6:$M$29,COLUMNS(职业被动!$B$6:J$29),0)*$BB68,0)</f>
        <v>438</v>
      </c>
      <c r="BJ68" s="9">
        <f>ROUND(属性投放!K$4+装备属性!K$4*IF($BB68&lt;10,1,ROUNDDOWN($BB68,-1))+SUM(属性投放!L$37:L$45)*$BB68+VLOOKUP($BC$2,一级属性!$E$41:$P$64,COLUMNS(一级属性!$E$41:N$64),0)*($BB68+0.25*IF($BB68&lt;10,1,ROUNDDOWN($BB68,-1)))+VLOOKUP($BC$2,宝石属性!$B$43:$M$66,COLUMNS(宝石属性!$B$43:K$66),0)*10*VLOOKUP(ROUNDDOWN($BB68,-1),宝石属性!$B$25:$N$41,2,0)*VLOOKUP(ROUNDDOWN($BB68,-1),宝石属性!$B$25:$N$41,3,0)+VLOOKUP($BC$2,职业被动!$B$6:$M$29,COLUMNS(职业被动!$B$6:K$29),0)*$BB68,0)</f>
        <v>233</v>
      </c>
      <c r="BK68" s="9">
        <f>ROUND(属性投放!L$4+装备属性!L$4*IF($BB68&lt;10,1,ROUNDDOWN($BB68,-1))+SUM(属性投放!M$37:M$45)*$BB68+VLOOKUP($BC$2,一级属性!$E$41:$P$64,COLUMNS(一级属性!$E$41:O$64),0)*($BB68+0.25*IF($BB68&lt;10,1,ROUNDDOWN($BB68,-1)))+VLOOKUP($BC$2,宝石属性!$B$43:$M$66,COLUMNS(宝石属性!$B$43:L$66),0)*10*VLOOKUP(ROUNDDOWN($BB68,-1),宝石属性!$B$25:$N$41,2,0)*VLOOKUP(ROUNDDOWN($BB68,-1),宝石属性!$B$25:$N$41,3,0)+VLOOKUP($BC$2,职业被动!$B$6:$M$29,COLUMNS(职业被动!$B$6:L$29),0)*$BB68,0)</f>
        <v>20</v>
      </c>
      <c r="BL68" s="9">
        <f>ROUND(属性投放!M$4+装备属性!M$4*IF($BB68&lt;10,1,ROUNDDOWN($BB68,-1))+SUM(属性投放!N$37:N$45)*$BB68+VLOOKUP($BC$2,一级属性!$E$41:$P$64,COLUMNS(一级属性!$E$41:P$64),0)*($BB68+0.25*IF($BB68&lt;10,1,ROUNDDOWN($BB68,-1)))+VLOOKUP($BC$2,宝石属性!$B$43:$M$66,COLUMNS(宝石属性!$B$43:M$66),0)*10*VLOOKUP(ROUNDDOWN($BB68,-1),宝石属性!$B$25:$N$41,2,0)*VLOOKUP(ROUNDDOWN($BB68,-1),宝石属性!$B$25:$N$41,3,0)+VLOOKUP($BC$2,职业被动!$B$6:$M$29,COLUMNS(职业被动!$B$6:M$29),0)*$BB68,0)</f>
        <v>726</v>
      </c>
      <c r="BM68" s="48">
        <f>属性价值和能力评分!$F$9+ROUND(属性价值和能力评分!$F$38*10,0)*BB68+ROUND((SUM(装备属性!$W$9:$W$14)+属性价值和能力评分!$F$38*1.25+1.4+2.8)*IF(BB68&lt;10,1,ROUNDDOWN(BB68,-1)),0)+15*VLOOKUP(ROUNDDOWN(BB68,-1),宝石属性!$B$26:$D$41,2,0)*6*VLOOKUP(ROUNDDOWN(BB68,-1),宝石属性!$B$26:$D$41,3,0)+(属性价值和能力评分!$F$49*9+属性价值和能力评分!$F$50*2+属性价值和能力评分!$F$53*8/5)*BB68</f>
        <v>12429</v>
      </c>
      <c r="BO68" s="1">
        <v>65</v>
      </c>
      <c r="BP68" s="9">
        <f>ROUND(属性投放!D$4+装备属性!D$4*IF($BO68&lt;10,1,ROUNDDOWN($BO68,-1))+SUM(属性投放!E$37:E$45)*$BO68+VLOOKUP($BP$2,一级属性!$E$41:$P$64,COLUMNS(一级属性!$E$41:G$64),0)*($BO68+0.25*IF($BO68&lt;10,1,ROUNDDOWN($BO68,-1)))+VLOOKUP($BP$2,宝石属性!$B$43:$M$66,COLUMNS(宝石属性!$B$43:D$66),0)*10*VLOOKUP(ROUNDDOWN($BO68,-1),宝石属性!$B$25:$N$41,2,0)*VLOOKUP(ROUNDDOWN($BO68,-1),宝石属性!$B$25:$N$41,3,0)+VLOOKUP($BP$2,职业被动!$B$6:$M$29,COLUMNS(职业被动!$B$6:D$29),0)*$BO68,0)</f>
        <v>4789</v>
      </c>
      <c r="BQ68" s="9">
        <f>ROUND(属性投放!E$4+装备属性!E$4*IF($BO68&lt;10,1,ROUNDDOWN($BO68,-1))+SUM(属性投放!F$37:F$45)*$BO68+VLOOKUP($BP$2,一级属性!$E$41:$P$64,COLUMNS(一级属性!$E$41:H$64),0)*($BO68+0.25*IF($BO68&lt;10,1,ROUNDDOWN($BO68,-1)))+VLOOKUP($BP$2,宝石属性!$B$43:$M$66,COLUMNS(宝石属性!$B$43:E$66),0)*10*VLOOKUP(ROUNDDOWN($BO68,-1),宝石属性!$B$25:$N$41,2,0)*VLOOKUP(ROUNDDOWN($BO68,-1),宝石属性!$B$25:$N$41,3,0)+VLOOKUP($BP$2,职业被动!$B$6:$M$29,COLUMNS(职业被动!$B$6:E$29),0)*$BO68,0)</f>
        <v>2867</v>
      </c>
      <c r="BR68" s="9">
        <f>ROUND(属性投放!F$4+装备属性!F$4*IF($BO68&lt;10,1,ROUNDDOWN($BO68,-1))+SUM(属性投放!G$37:G$45)*$BO68+VLOOKUP($BP$2,一级属性!$E$41:$P$64,COLUMNS(一级属性!$E$41:I$64),0)*($BO68+0.25*IF($BO68&lt;10,1,ROUNDDOWN($BO68,-1)))+VLOOKUP($BP$2,宝石属性!$B$43:$M$66,COLUMNS(宝石属性!$B$43:F$66),0)*10*VLOOKUP(ROUNDDOWN($BO68,-1),宝石属性!$B$25:$N$41,2,0)*VLOOKUP(ROUNDDOWN($BO68,-1),宝石属性!$B$25:$N$41,3,0)+VLOOKUP($BP$2,职业被动!$B$6:$M$29,COLUMNS(职业被动!$B$6:F$29),0)*$BO68,0)</f>
        <v>722</v>
      </c>
      <c r="BS68" s="9">
        <f>ROUND(属性投放!G$4+装备属性!G$4*IF($BO68&lt;10,1,ROUNDDOWN($BO68,-1))+SUM(属性投放!H$37:H$45)*$BO68+VLOOKUP($BP$2,一级属性!$E$41:$P$64,COLUMNS(一级属性!$E$41:J$64),0)*($BO68+0.25*IF($BO68&lt;10,1,ROUNDDOWN($BO68,-1)))+VLOOKUP($BP$2,宝石属性!$B$43:$M$66,COLUMNS(宝石属性!$B$43:G$66),0)*10*VLOOKUP(ROUNDDOWN($BO68,-1),宝石属性!$B$25:$N$41,2,0)*VLOOKUP(ROUNDDOWN($BO68,-1),宝石属性!$B$25:$N$41,3,0)+VLOOKUP($BP$2,职业被动!$B$6:$M$29,COLUMNS(职业被动!$B$6:G$29),0)*$BO68,0)</f>
        <v>672</v>
      </c>
      <c r="BT68" s="9">
        <f>ROUND(属性投放!H$4+装备属性!H$4*IF($BO68&lt;10,1,ROUNDDOWN($BO68,-1))+SUM(属性投放!I$37:I$45)*$BO68+VLOOKUP($BP$2,一级属性!$E$41:$P$64,COLUMNS(一级属性!$E$41:K$64),0)*($BO68+0.25*IF($BO68&lt;10,1,ROUNDDOWN($BO68,-1)))+VLOOKUP($BP$2,宝石属性!$B$43:$M$66,COLUMNS(宝石属性!$B$43:H$66),0)*10*VLOOKUP(ROUNDDOWN($BO68,-1),宝石属性!$B$25:$N$41,2,0)*VLOOKUP(ROUNDDOWN($BO68,-1),宝石属性!$B$25:$N$41,3,0)+VLOOKUP($BP$2,职业被动!$B$6:$M$29,COLUMNS(职业被动!$B$6:H$29),0)*$BO68,0)</f>
        <v>761</v>
      </c>
      <c r="BU68" s="9">
        <f>ROUND(属性投放!I$4+装备属性!I$4*IF($BO68&lt;10,1,ROUNDDOWN($BO68,-1))+SUM(属性投放!J$37:J$45)*$BO68+VLOOKUP($BP$2,一级属性!$E$41:$P$64,COLUMNS(一级属性!$E$41:L$64),0)*($BO68+0.25*IF($BO68&lt;10,1,ROUNDDOWN($BO68,-1)))+VLOOKUP($BP$2,宝石属性!$B$43:$M$66,COLUMNS(宝石属性!$B$43:I$66),0)*10*VLOOKUP(ROUNDDOWN($BO68,-1),宝石属性!$B$25:$N$41,2,0)*VLOOKUP(ROUNDDOWN($BO68,-1),宝石属性!$B$25:$N$41,3,0)+VLOOKUP($BP$2,职业被动!$B$6:$M$29,COLUMNS(职业被动!$B$6:I$29),0)*$BO68,0)</f>
        <v>789</v>
      </c>
      <c r="BV68" s="9">
        <f>ROUND(属性投放!J$4+装备属性!J$4*IF($BO68&lt;10,1,ROUNDDOWN($BO68,-1))+SUM(属性投放!K$37:K$45)*$BO68+VLOOKUP($BP$2,一级属性!$E$41:$P$64,COLUMNS(一级属性!$E$41:M$64),0)*($BO68+0.25*IF($BO68&lt;10,1,ROUNDDOWN($BO68,-1)))+VLOOKUP($BP$2,宝石属性!$B$43:$M$66,COLUMNS(宝石属性!$B$43:J$66),0)*10*VLOOKUP(ROUNDDOWN($BO68,-1),宝石属性!$B$25:$N$41,2,0)*VLOOKUP(ROUNDDOWN($BO68,-1),宝石属性!$B$25:$N$41,3,0)+VLOOKUP($BP$2,职业被动!$B$6:$M$29,COLUMNS(职业被动!$B$6:J$29),0)*$BO68,0)</f>
        <v>558</v>
      </c>
      <c r="BW68" s="9">
        <f>ROUND(属性投放!K$4+装备属性!K$4*IF($BO68&lt;10,1,ROUNDDOWN($BO68,-1))+SUM(属性投放!L$37:L$45)*$BO68+VLOOKUP($BP$2,一级属性!$E$41:$P$64,COLUMNS(一级属性!$E$41:N$64),0)*($BO68+0.25*IF($BO68&lt;10,1,ROUNDDOWN($BO68,-1)))+VLOOKUP($BP$2,宝石属性!$B$43:$M$66,COLUMNS(宝石属性!$B$43:K$66),0)*10*VLOOKUP(ROUNDDOWN($BO68,-1),宝石属性!$B$25:$N$41,2,0)*VLOOKUP(ROUNDDOWN($BO68,-1),宝石属性!$B$25:$N$41,3,0)+VLOOKUP($BP$2,职业被动!$B$6:$M$29,COLUMNS(职业被动!$B$6:K$29),0)*$BO68,0)</f>
        <v>345</v>
      </c>
      <c r="BX68" s="9">
        <f>ROUND(属性投放!L$4+装备属性!L$4*IF($BO68&lt;10,1,ROUNDDOWN($BO68,-1))+SUM(属性投放!M$37:M$45)*$BO68+VLOOKUP($BP$2,一级属性!$E$41:$P$64,COLUMNS(一级属性!$E$41:O$64),0)*($BO68+0.25*IF($BO68&lt;10,1,ROUNDDOWN($BO68,-1)))+VLOOKUP($BP$2,宝石属性!$B$43:$M$66,COLUMNS(宝石属性!$B$43:L$66),0)*10*VLOOKUP(ROUNDDOWN($BO68,-1),宝石属性!$B$25:$N$41,2,0)*VLOOKUP(ROUNDDOWN($BO68,-1),宝石属性!$B$25:$N$41,3,0)+VLOOKUP($BP$2,职业被动!$B$6:$M$29,COLUMNS(职业被动!$B$6:L$29),0)*$BO68,0)</f>
        <v>20</v>
      </c>
      <c r="BY68" s="9">
        <f>ROUND(属性投放!M$4+装备属性!M$4*IF($BO68&lt;10,1,ROUNDDOWN($BO68,-1))+SUM(属性投放!N$37:N$45)*$BO68+VLOOKUP($BP$2,一级属性!$E$41:$P$64,COLUMNS(一级属性!$E$41:P$64),0)*($BO68+0.25*IF($BO68&lt;10,1,ROUNDDOWN($BO68,-1)))+VLOOKUP($BP$2,宝石属性!$B$43:$M$66,COLUMNS(宝石属性!$B$43:M$66),0)*10*VLOOKUP(ROUNDDOWN($BO68,-1),宝石属性!$B$25:$N$41,2,0)*VLOOKUP(ROUNDDOWN($BO68,-1),宝石属性!$B$25:$N$41,3,0)+VLOOKUP($BP$2,职业被动!$B$6:$M$29,COLUMNS(职业被动!$B$6:M$29),0)*$BO68,0)</f>
        <v>726</v>
      </c>
      <c r="BZ68" s="48">
        <f>属性价值和能力评分!$F$9+ROUND(属性价值和能力评分!$F$38*10,0)*BO68+ROUND((SUM(装备属性!$W$9:$W$14)+属性价值和能力评分!$F$38*1.25+1.4+2.8)*IF(BO68&lt;10,1,ROUNDDOWN(BO68,-1)),0)+15*VLOOKUP(ROUNDDOWN(BO68,-1),宝石属性!$B$26:$D$41,2,0)*6*VLOOKUP(ROUNDDOWN(BO68,-1),宝石属性!$B$26:$D$41,3,0)+(属性价值和能力评分!$F$49*9+属性价值和能力评分!$F$50*2+属性价值和能力评分!$F$53*8/5)*BO68</f>
        <v>12429</v>
      </c>
      <c r="CB68" s="1">
        <v>65</v>
      </c>
      <c r="CC68" s="9">
        <f>ROUND(属性投放!D$4+装备属性!D$4*IF($CB68&lt;10,1,ROUNDDOWN($CB68,-1))+SUM(属性投放!E$37:E$45)*$CB68+VLOOKUP($CC$2,一级属性!$E$41:$P$64,COLUMNS(一级属性!$E$41:G$64),0)*($CB68+0.25*IF($CB68&lt;10,1,ROUNDDOWN($CB68,-1)))+VLOOKUP($CC$2,宝石属性!$B$43:$M$66,COLUMNS(宝石属性!$B$43:D$66),0)*10*VLOOKUP(ROUNDDOWN($CB68,-1),宝石属性!$B$25:$N$41,2,0)*VLOOKUP(ROUNDDOWN($CB68,-1),宝石属性!$B$25:$N$41,3,0)+VLOOKUP($CC$2,职业被动!$B$6:$M$29,COLUMNS(职业被动!$B$6:D$29),0)*$CB68,0)</f>
        <v>3239</v>
      </c>
      <c r="CD68" s="9">
        <f>ROUND(属性投放!E$4+装备属性!E$4*IF($CB68&lt;10,1,ROUNDDOWN($CB68,-1))+SUM(属性投放!F$37:F$45)*$CB68+VLOOKUP($CC$2,一级属性!$E$41:$P$64,COLUMNS(一级属性!$E$41:H$64),0)*($CB68+0.25*IF($CB68&lt;10,1,ROUNDDOWN($CB68,-1)))+VLOOKUP($CC$2,宝石属性!$B$43:$M$66,COLUMNS(宝石属性!$B$43:E$66),0)*10*VLOOKUP(ROUNDDOWN($CB68,-1),宝石属性!$B$25:$N$41,2,0)*VLOOKUP(ROUNDDOWN($CB68,-1),宝石属性!$B$25:$N$41,3,0)+VLOOKUP($CC$2,职业被动!$B$6:$M$29,COLUMNS(职业被动!$B$6:E$29),0)*$CB68,0)</f>
        <v>1667</v>
      </c>
      <c r="CE68" s="9">
        <f>ROUND(属性投放!F$4+装备属性!F$4*IF($CB68&lt;10,1,ROUNDDOWN($CB68,-1))+SUM(属性投放!G$37:G$45)*$CB68+VLOOKUP($CC$2,一级属性!$E$41:$P$64,COLUMNS(一级属性!$E$41:I$64),0)*($CB68+0.25*IF($CB68&lt;10,1,ROUNDDOWN($CB68,-1)))+VLOOKUP($CC$2,宝石属性!$B$43:$M$66,COLUMNS(宝石属性!$B$43:F$66),0)*10*VLOOKUP(ROUNDDOWN($CB68,-1),宝石属性!$B$25:$N$41,2,0)*VLOOKUP(ROUNDDOWN($CB68,-1),宝石属性!$B$25:$N$41,3,0)+VLOOKUP($CC$2,职业被动!$B$6:$M$29,COLUMNS(职业被动!$B$6:F$29),0)*$CB68,0)</f>
        <v>1509</v>
      </c>
      <c r="CF68" s="9">
        <f>ROUND(属性投放!G$4+装备属性!G$4*IF($CB68&lt;10,1,ROUNDDOWN($CB68,-1))+SUM(属性投放!H$37:H$45)*$CB68+VLOOKUP($CC$2,一级属性!$E$41:$P$64,COLUMNS(一级属性!$E$41:J$64),0)*($CB68+0.25*IF($CB68&lt;10,1,ROUNDDOWN($CB68,-1)))+VLOOKUP($CC$2,宝石属性!$B$43:$M$66,COLUMNS(宝石属性!$B$43:G$66),0)*10*VLOOKUP(ROUNDDOWN($CB68,-1),宝石属性!$B$25:$N$41,2,0)*VLOOKUP(ROUNDDOWN($CB68,-1),宝石属性!$B$25:$N$41,3,0)+VLOOKUP($CC$2,职业被动!$B$6:$M$29,COLUMNS(职业被动!$B$6:G$29),0)*$CB68,0)</f>
        <v>737</v>
      </c>
      <c r="CG68" s="9">
        <f>ROUND(属性投放!H$4+装备属性!H$4*IF($CB68&lt;10,1,ROUNDDOWN($CB68,-1))+SUM(属性投放!I$37:I$45)*$CB68+VLOOKUP($CC$2,一级属性!$E$41:$P$64,COLUMNS(一级属性!$E$41:K$64),0)*($CB68+0.25*IF($CB68&lt;10,1,ROUNDDOWN($CB68,-1)))+VLOOKUP($CC$2,宝石属性!$B$43:$M$66,COLUMNS(宝石属性!$B$43:H$66),0)*10*VLOOKUP(ROUNDDOWN($CB68,-1),宝石属性!$B$25:$N$41,2,0)*VLOOKUP(ROUNDDOWN($CB68,-1),宝石属性!$B$25:$N$41,3,0)+VLOOKUP($CC$2,职业被动!$B$6:$M$29,COLUMNS(职业被动!$B$6:H$29),0)*$CB68,0)</f>
        <v>456</v>
      </c>
      <c r="CH68" s="9">
        <f>ROUND(属性投放!I$4+装备属性!I$4*IF($CB68&lt;10,1,ROUNDDOWN($CB68,-1))+SUM(属性投放!J$37:J$45)*$CB68+VLOOKUP($CC$2,一级属性!$E$41:$P$64,COLUMNS(一级属性!$E$41:L$64),0)*($CB68+0.25*IF($CB68&lt;10,1,ROUNDDOWN($CB68,-1)))+VLOOKUP($CC$2,宝石属性!$B$43:$M$66,COLUMNS(宝石属性!$B$43:I$66),0)*10*VLOOKUP(ROUNDDOWN($CB68,-1),宝石属性!$B$25:$N$41,2,0)*VLOOKUP(ROUNDDOWN($CB68,-1),宝石属性!$B$25:$N$41,3,0)+VLOOKUP($CC$2,职业被动!$B$6:$M$29,COLUMNS(职业被动!$B$6:I$29),0)*$CB68,0)</f>
        <v>757</v>
      </c>
      <c r="CI68" s="9">
        <f>ROUND(属性投放!J$4+装备属性!J$4*IF($CB68&lt;10,1,ROUNDDOWN($CB68,-1))+SUM(属性投放!K$37:K$45)*$CB68+VLOOKUP($CC$2,一级属性!$E$41:$P$64,COLUMNS(一级属性!$E$41:M$64),0)*($CB68+0.25*IF($CB68&lt;10,1,ROUNDDOWN($CB68,-1)))+VLOOKUP($CC$2,宝石属性!$B$43:$M$66,COLUMNS(宝石属性!$B$43:J$66),0)*10*VLOOKUP(ROUNDDOWN($CB68,-1),宝石属性!$B$25:$N$41,2,0)*VLOOKUP(ROUNDDOWN($CB68,-1),宝石属性!$B$25:$N$41,3,0)+VLOOKUP($CC$2,职业被动!$B$6:$M$29,COLUMNS(职业被动!$B$6:J$29),0)*$CB68,0)</f>
        <v>502</v>
      </c>
      <c r="CJ68" s="9">
        <f>ROUND(属性投放!K$4+装备属性!K$4*IF($CB68&lt;10,1,ROUNDDOWN($CB68,-1))+SUM(属性投放!L$37:L$45)*$CB68+VLOOKUP($CC$2,一级属性!$E$41:$P$64,COLUMNS(一级属性!$E$41:N$64),0)*($CB68+0.25*IF($CB68&lt;10,1,ROUNDDOWN($CB68,-1)))+VLOOKUP($CC$2,宝石属性!$B$43:$M$66,COLUMNS(宝石属性!$B$43:K$66),0)*10*VLOOKUP(ROUNDDOWN($CB68,-1),宝石属性!$B$25:$N$41,2,0)*VLOOKUP(ROUNDDOWN($CB68,-1),宝石属性!$B$25:$N$41,3,0)+VLOOKUP($CC$2,职业被动!$B$6:$M$29,COLUMNS(职业被动!$B$6:K$29),0)*$CB68,0)</f>
        <v>233</v>
      </c>
      <c r="CK68" s="9">
        <f>ROUND(属性投放!L$4+装备属性!L$4*IF($CB68&lt;10,1,ROUNDDOWN($CB68,-1))+SUM(属性投放!M$37:M$45)*$CB68+VLOOKUP($CC$2,一级属性!$E$41:$P$64,COLUMNS(一级属性!$E$41:O$64),0)*($CB68+0.25*IF($CB68&lt;10,1,ROUNDDOWN($CB68,-1)))+VLOOKUP($CC$2,宝石属性!$B$43:$M$66,COLUMNS(宝石属性!$B$43:L$66),0)*10*VLOOKUP(ROUNDDOWN($CB68,-1),宝石属性!$B$25:$N$41,2,0)*VLOOKUP(ROUNDDOWN($CB68,-1),宝石属性!$B$25:$N$41,3,0)+VLOOKUP($CC$2,职业被动!$B$6:$M$29,COLUMNS(职业被动!$B$6:L$29),0)*$CB68,0)</f>
        <v>20</v>
      </c>
      <c r="CL68" s="9">
        <f>ROUND(属性投放!M$4+装备属性!M$4*IF($CB68&lt;10,1,ROUNDDOWN($CB68,-1))+SUM(属性投放!N$37:N$45)*$CB68+VLOOKUP($CC$2,一级属性!$E$41:$P$64,COLUMNS(一级属性!$E$41:P$64),0)*($CB68+0.25*IF($CB68&lt;10,1,ROUNDDOWN($CB68,-1)))+VLOOKUP($CC$2,宝石属性!$B$43:$M$66,COLUMNS(宝石属性!$B$43:M$66),0)*10*VLOOKUP(ROUNDDOWN($CB68,-1),宝石属性!$B$25:$N$41,2,0)*VLOOKUP(ROUNDDOWN($CB68,-1),宝石属性!$B$25:$N$41,3,0)+VLOOKUP($CC$2,职业被动!$B$6:$M$29,COLUMNS(职业被动!$B$6:M$29),0)*$CB68,0)</f>
        <v>670</v>
      </c>
      <c r="CM68" s="48">
        <f>属性价值和能力评分!$F$9+ROUND(属性价值和能力评分!$F$38*10,0)*CB68+ROUND((SUM(装备属性!$W$9:$W$14)+属性价值和能力评分!$F$38*1.25+1.4+2.8)*IF(CB68&lt;10,1,ROUNDDOWN(CB68,-1)),0)+15*VLOOKUP(ROUNDDOWN(CB68,-1),宝石属性!$B$26:$D$41,2,0)*6*VLOOKUP(ROUNDDOWN(CB68,-1),宝石属性!$B$26:$D$41,3,0)+(属性价值和能力评分!$F$49*9+属性价值和能力评分!$F$50*2+属性价值和能力评分!$F$53*8/5)*CB68</f>
        <v>12429</v>
      </c>
      <c r="CO68" s="1">
        <v>65</v>
      </c>
      <c r="CP68" s="9">
        <f>ROUND(属性投放!D$4+装备属性!D$4*IF($CO68&lt;10,1,ROUNDDOWN($CO68,-1))+SUM(属性投放!E$37:E$45)*$CO68+VLOOKUP($CP$2,一级属性!$E$41:$P$64,COLUMNS(一级属性!$E$41:G$64),0)*($CO68+0.25*IF($CO68&lt;10,1,ROUNDDOWN($CO68,-1)))+VLOOKUP($CP$2,宝石属性!$B$43:$M$66,COLUMNS(宝石属性!$B$43:D$66),0)*10*VLOOKUP(ROUNDDOWN($CO68,-1),宝石属性!$B$25:$N$41,2,0)*VLOOKUP(ROUNDDOWN($CO68,-1),宝石属性!$B$25:$N$41,3,0)+VLOOKUP($CP$2,职业被动!$B$6:$M$29,COLUMNS(职业被动!$B$6:D$29),0)*$CO68,0)</f>
        <v>3239</v>
      </c>
      <c r="CQ68" s="9">
        <f>ROUND(属性投放!E$4+装备属性!E$4*IF($CO68&lt;10,1,ROUNDDOWN($CO68,-1))+SUM(属性投放!F$37:F$45)*$CO68+VLOOKUP($CP$2,一级属性!$E$41:$P$64,COLUMNS(一级属性!$E$41:H$64),0)*($CO68+0.25*IF($CO68&lt;10,1,ROUNDDOWN($CO68,-1)))+VLOOKUP($CP$2,宝石属性!$B$43:$M$66,COLUMNS(宝石属性!$B$43:E$66),0)*10*VLOOKUP(ROUNDDOWN($CO68,-1),宝石属性!$B$25:$N$41,2,0)*VLOOKUP(ROUNDDOWN($CO68,-1),宝石属性!$B$25:$N$41,3,0)+VLOOKUP($CP$2,职业被动!$B$6:$M$29,COLUMNS(职业被动!$B$6:E$29),0)*$CO68,0)</f>
        <v>3667</v>
      </c>
      <c r="CR68" s="9">
        <f>ROUND(属性投放!F$4+装备属性!F$4*IF($CO68&lt;10,1,ROUNDDOWN($CO68,-1))+SUM(属性投放!G$37:G$45)*$CO68+VLOOKUP($CP$2,一级属性!$E$41:$P$64,COLUMNS(一级属性!$E$41:I$64),0)*($CO68+0.25*IF($CO68&lt;10,1,ROUNDDOWN($CO68,-1)))+VLOOKUP($CP$2,宝石属性!$B$43:$M$66,COLUMNS(宝石属性!$B$43:F$66),0)*10*VLOOKUP(ROUNDDOWN($CO68,-1),宝石属性!$B$25:$N$41,2,0)*VLOOKUP(ROUNDDOWN($CO68,-1),宝石属性!$B$25:$N$41,3,0)+VLOOKUP($CP$2,职业被动!$B$6:$M$29,COLUMNS(职业被动!$B$6:F$29),0)*$CO68,0)</f>
        <v>722</v>
      </c>
      <c r="CS68" s="9">
        <f>ROUND(属性投放!G$4+装备属性!G$4*IF($CO68&lt;10,1,ROUNDDOWN($CO68,-1))+SUM(属性投放!H$37:H$45)*$CO68+VLOOKUP($CP$2,一级属性!$E$41:$P$64,COLUMNS(一级属性!$E$41:J$64),0)*($CO68+0.25*IF($CO68&lt;10,1,ROUNDDOWN($CO68,-1)))+VLOOKUP($CP$2,宝石属性!$B$43:$M$66,COLUMNS(宝石属性!$B$43:G$66),0)*10*VLOOKUP(ROUNDDOWN($CO68,-1),宝石属性!$B$25:$N$41,2,0)*VLOOKUP(ROUNDDOWN($CO68,-1),宝石属性!$B$25:$N$41,3,0)+VLOOKUP($CP$2,职业被动!$B$6:$M$29,COLUMNS(职业被动!$B$6:G$29),0)*$CO68,0)</f>
        <v>672</v>
      </c>
      <c r="CT68" s="9">
        <f>ROUND(属性投放!H$4+装备属性!H$4*IF($CO68&lt;10,1,ROUNDDOWN($CO68,-1))+SUM(属性投放!I$37:I$45)*$CO68+VLOOKUP($CP$2,一级属性!$E$41:$P$64,COLUMNS(一级属性!$E$41:K$64),0)*($CO68+0.25*IF($CO68&lt;10,1,ROUNDDOWN($CO68,-1)))+VLOOKUP($CP$2,宝石属性!$B$43:$M$66,COLUMNS(宝石属性!$B$43:H$66),0)*10*VLOOKUP(ROUNDDOWN($CO68,-1),宝石属性!$B$25:$N$41,2,0)*VLOOKUP(ROUNDDOWN($CO68,-1),宝石属性!$B$25:$N$41,3,0)+VLOOKUP($CP$2,职业被动!$B$6:$M$29,COLUMNS(职业被动!$B$6:H$29),0)*$CO68,0)</f>
        <v>1154</v>
      </c>
      <c r="CU68" s="9">
        <f>ROUND(属性投放!I$4+装备属性!I$4*IF($CO68&lt;10,1,ROUNDDOWN($CO68,-1))+SUM(属性投放!J$37:J$45)*$CO68+VLOOKUP($CP$2,一级属性!$E$41:$P$64,COLUMNS(一级属性!$E$41:L$64),0)*($CO68+0.25*IF($CO68&lt;10,1,ROUNDDOWN($CO68,-1)))+VLOOKUP($CP$2,宝石属性!$B$43:$M$66,COLUMNS(宝石属性!$B$43:I$66),0)*10*VLOOKUP(ROUNDDOWN($CO68,-1),宝石属性!$B$25:$N$41,2,0)*VLOOKUP(ROUNDDOWN($CO68,-1),宝石属性!$B$25:$N$41,3,0)+VLOOKUP($CP$2,职业被动!$B$6:$M$29,COLUMNS(职业被动!$B$6:I$29),0)*$CO68,0)</f>
        <v>982</v>
      </c>
      <c r="CV68" s="9">
        <f>ROUND(属性投放!J$4+装备属性!J$4*IF($CO68&lt;10,1,ROUNDDOWN($CO68,-1))+SUM(属性投放!K$37:K$45)*$CO68+VLOOKUP($CP$2,一级属性!$E$41:$P$64,COLUMNS(一级属性!$E$41:M$64),0)*($CO68+0.25*IF($CO68&lt;10,1,ROUNDDOWN($CO68,-1)))+VLOOKUP($CP$2,宝石属性!$B$43:$M$66,COLUMNS(宝石属性!$B$43:J$66),0)*10*VLOOKUP(ROUNDDOWN($CO68,-1),宝石属性!$B$25:$N$41,2,0)*VLOOKUP(ROUNDDOWN($CO68,-1),宝石属性!$B$25:$N$41,3,0)+VLOOKUP($CP$2,职业被动!$B$6:$M$29,COLUMNS(职业被动!$B$6:J$29),0)*$CO68,0)</f>
        <v>422</v>
      </c>
      <c r="CW68" s="9">
        <f>ROUND(属性投放!K$4+装备属性!K$4*IF($CO68&lt;10,1,ROUNDDOWN($CO68,-1))+SUM(属性投放!L$37:L$45)*$CO68+VLOOKUP($CP$2,一级属性!$E$41:$P$64,COLUMNS(一级属性!$E$41:N$64),0)*($CO68+0.25*IF($CO68&lt;10,1,ROUNDDOWN($CO68,-1)))+VLOOKUP($CP$2,宝石属性!$B$43:$M$66,COLUMNS(宝石属性!$B$43:K$66),0)*10*VLOOKUP(ROUNDDOWN($CO68,-1),宝石属性!$B$25:$N$41,2,0)*VLOOKUP(ROUNDDOWN($CO68,-1),宝石属性!$B$25:$N$41,3,0)+VLOOKUP($CP$2,职业被动!$B$6:$M$29,COLUMNS(职业被动!$B$6:K$29),0)*$CO68,0)</f>
        <v>233</v>
      </c>
      <c r="CX68" s="9">
        <f>ROUND(属性投放!L$4+装备属性!L$4*IF($CO68&lt;10,1,ROUNDDOWN($CO68,-1))+SUM(属性投放!M$37:M$45)*$CO68+VLOOKUP($CP$2,一级属性!$E$41:$P$64,COLUMNS(一级属性!$E$41:O$64),0)*($CO68+0.25*IF($CO68&lt;10,1,ROUNDDOWN($CO68,-1)))+VLOOKUP($CP$2,宝石属性!$B$43:$M$66,COLUMNS(宝石属性!$B$43:L$66),0)*10*VLOOKUP(ROUNDDOWN($CO68,-1),宝石属性!$B$25:$N$41,2,0)*VLOOKUP(ROUNDDOWN($CO68,-1),宝石属性!$B$25:$N$41,3,0)+VLOOKUP($CP$2,职业被动!$B$6:$M$29,COLUMNS(职业被动!$B$6:L$29),0)*$CO68,0)</f>
        <v>20</v>
      </c>
      <c r="CY68" s="9">
        <f>ROUND(属性投放!M$4+装备属性!M$4*IF($CO68&lt;10,1,ROUNDDOWN($CO68,-1))+SUM(属性投放!N$37:N$45)*$CO68+VLOOKUP($CP$2,一级属性!$E$41:$P$64,COLUMNS(一级属性!$E$41:P$64),0)*($CO68+0.25*IF($CO68&lt;10,1,ROUNDDOWN($CO68,-1)))+VLOOKUP($CP$2,宝石属性!$B$43:$M$66,COLUMNS(宝石属性!$B$43:M$66),0)*10*VLOOKUP(ROUNDDOWN($CO68,-1),宝石属性!$B$25:$N$41,2,0)*VLOOKUP(ROUNDDOWN($CO68,-1),宝石属性!$B$25:$N$41,3,0)+VLOOKUP($CP$2,职业被动!$B$6:$M$29,COLUMNS(职业被动!$B$6:M$29),0)*$CO68,0)</f>
        <v>670</v>
      </c>
      <c r="CZ68" s="48">
        <f>属性价值和能力评分!$F$9+ROUND(属性价值和能力评分!$F$38*10,0)*CO68+ROUND((SUM(装备属性!$W$9:$W$14)+属性价值和能力评分!$F$38*1.25+1.4+2.8)*IF(CO68&lt;10,1,ROUNDDOWN(CO68,-1)),0)+15*VLOOKUP(ROUNDDOWN(CO68,-1),宝石属性!$B$26:$D$41,2,0)*6*VLOOKUP(ROUNDDOWN(CO68,-1),宝石属性!$B$26:$D$41,3,0)+(属性价值和能力评分!$F$49*9+属性价值和能力评分!$F$50*2+属性价值和能力评分!$F$53*8/5)*CO68</f>
        <v>12429</v>
      </c>
      <c r="DB68" s="1">
        <v>65</v>
      </c>
      <c r="DC68" s="9">
        <f>ROUND(属性投放!D$4+装备属性!D$4*IF($DB68&lt;10,1,ROUNDDOWN($DB68,-1))+SUM(属性投放!E$37:E$45)*$DB68+VLOOKUP($DC$2,一级属性!$E$41:$P$64,COLUMNS(一级属性!$E$41:G$64),0)*($DB68+0.25*IF($DB68&lt;10,1,ROUNDDOWN($DB68,-1)))+VLOOKUP($DC$2,宝石属性!$B$43:$M$66,COLUMNS(宝石属性!$B$43:D$66),0)*10*VLOOKUP(ROUNDDOWN($DB68,-1),宝石属性!$B$25:$N$41,2,0)*VLOOKUP(ROUNDDOWN($DB68,-1),宝石属性!$B$25:$N$41,3,0)+VLOOKUP($DC$2,职业被动!$B$6:$M$29,COLUMNS(职业被动!$B$6:D$29),0)*$DB68,0)</f>
        <v>3694</v>
      </c>
      <c r="DD68" s="9">
        <f>ROUND(属性投放!E$4+装备属性!E$4*IF($DB68&lt;10,1,ROUNDDOWN($DB68,-1))+SUM(属性投放!F$37:F$45)*$DB68+VLOOKUP($DC$2,一级属性!$E$41:$P$64,COLUMNS(一级属性!$E$41:H$64),0)*($DB68+0.25*IF($DB68&lt;10,1,ROUNDDOWN($DB68,-1)))+VLOOKUP($DC$2,宝石属性!$B$43:$M$66,COLUMNS(宝石属性!$B$43:E$66),0)*10*VLOOKUP(ROUNDDOWN($DB68,-1),宝石属性!$B$25:$N$41,2,0)*VLOOKUP(ROUNDDOWN($DB68,-1),宝石属性!$B$25:$N$41,3,0)+VLOOKUP($DC$2,职业被动!$B$6:$M$29,COLUMNS(职业被动!$B$6:E$29),0)*$DB68,0)</f>
        <v>1667</v>
      </c>
      <c r="DE68" s="9">
        <f>ROUND(属性投放!F$4+装备属性!F$4*IF($DB68&lt;10,1,ROUNDDOWN($DB68,-1))+SUM(属性投放!G$37:G$45)*$DB68+VLOOKUP($DC$2,一级属性!$E$41:$P$64,COLUMNS(一级属性!$E$41:I$64),0)*($DB68+0.25*IF($DB68&lt;10,1,ROUNDDOWN($DB68,-1)))+VLOOKUP($DC$2,宝石属性!$B$43:$M$66,COLUMNS(宝石属性!$B$43:F$66),0)*10*VLOOKUP(ROUNDDOWN($DB68,-1),宝石属性!$B$25:$N$41,2,0)*VLOOKUP(ROUNDDOWN($DB68,-1),宝石属性!$B$25:$N$41,3,0)+VLOOKUP($DC$2,职业被动!$B$6:$M$29,COLUMNS(职业被动!$B$6:F$29),0)*$DB68,0)</f>
        <v>722</v>
      </c>
      <c r="DF68" s="9">
        <f>ROUND(属性投放!G$4+装备属性!G$4*IF($DB68&lt;10,1,ROUNDDOWN($DB68,-1))+SUM(属性投放!H$37:H$45)*$DB68+VLOOKUP($DC$2,一级属性!$E$41:$P$64,COLUMNS(一级属性!$E$41:J$64),0)*($DB68+0.25*IF($DB68&lt;10,1,ROUNDDOWN($DB68,-1)))+VLOOKUP($DC$2,宝石属性!$B$43:$M$66,COLUMNS(宝石属性!$B$43:G$66),0)*10*VLOOKUP(ROUNDDOWN($DB68,-1),宝石属性!$B$25:$N$41,2,0)*VLOOKUP(ROUNDDOWN($DB68,-1),宝石属性!$B$25:$N$41,3,0)+VLOOKUP($DC$2,职业被动!$B$6:$M$29,COLUMNS(职业被动!$B$6:G$29),0)*$DB68,0)</f>
        <v>1850</v>
      </c>
      <c r="DG68" s="9">
        <f>ROUND(属性投放!H$4+装备属性!H$4*IF($DB68&lt;10,1,ROUNDDOWN($DB68,-1))+SUM(属性投放!I$37:I$45)*$DB68+VLOOKUP($DC$2,一级属性!$E$41:$P$64,COLUMNS(一级属性!$E$41:K$64),0)*($DB68+0.25*IF($DB68&lt;10,1,ROUNDDOWN($DB68,-1)))+VLOOKUP($DC$2,宝石属性!$B$43:$M$66,COLUMNS(宝石属性!$B$43:H$66),0)*10*VLOOKUP(ROUNDDOWN($DB68,-1),宝石属性!$B$25:$N$41,2,0)*VLOOKUP(ROUNDDOWN($DB68,-1),宝石属性!$B$25:$N$41,3,0)+VLOOKUP($DC$2,职业被动!$B$6:$M$29,COLUMNS(职业被动!$B$6:H$29),0)*$DB68,0)</f>
        <v>456</v>
      </c>
      <c r="DH68" s="9">
        <f>ROUND(属性投放!I$4+装备属性!I$4*IF($DB68&lt;10,1,ROUNDDOWN($DB68,-1))+SUM(属性投放!J$37:J$45)*$DB68+VLOOKUP($DC$2,一级属性!$E$41:$P$64,COLUMNS(一级属性!$E$41:L$64),0)*($DB68+0.25*IF($DB68&lt;10,1,ROUNDDOWN($DB68,-1)))+VLOOKUP($DC$2,宝石属性!$B$43:$M$66,COLUMNS(宝石属性!$B$43:I$66),0)*10*VLOOKUP(ROUNDDOWN($DB68,-1),宝石属性!$B$25:$N$41,2,0)*VLOOKUP(ROUNDDOWN($DB68,-1),宝石属性!$B$25:$N$41,3,0)+VLOOKUP($DC$2,职业被动!$B$6:$M$29,COLUMNS(职业被动!$B$6:I$29),0)*$DB68,0)</f>
        <v>677</v>
      </c>
      <c r="DI68" s="9">
        <f>ROUND(属性投放!J$4+装备属性!J$4*IF($DB68&lt;10,1,ROUNDDOWN($DB68,-1))+SUM(属性投放!K$37:K$45)*$DB68+VLOOKUP($DC$2,一级属性!$E$41:$P$64,COLUMNS(一级属性!$E$41:M$64),0)*($DB68+0.25*IF($DB68&lt;10,1,ROUNDDOWN($DB68,-1)))+VLOOKUP($DC$2,宝石属性!$B$43:$M$66,COLUMNS(宝石属性!$B$43:J$66),0)*10*VLOOKUP(ROUNDDOWN($DB68,-1),宝石属性!$B$25:$N$41,2,0)*VLOOKUP(ROUNDDOWN($DB68,-1),宝石属性!$B$25:$N$41,3,0)+VLOOKUP($DC$2,职业被动!$B$6:$M$29,COLUMNS(职业被动!$B$6:J$29),0)*$DB68,0)</f>
        <v>502</v>
      </c>
      <c r="DJ68" s="9">
        <f>ROUND(属性投放!K$4+装备属性!K$4*IF($DB68&lt;10,1,ROUNDDOWN($DB68,-1))+SUM(属性投放!L$37:L$45)*$DB68+VLOOKUP($DC$2,一级属性!$E$41:$P$64,COLUMNS(一级属性!$E$41:N$64),0)*($DB68+0.25*IF($DB68&lt;10,1,ROUNDDOWN($DB68,-1)))+VLOOKUP($DC$2,宝石属性!$B$43:$M$66,COLUMNS(宝石属性!$B$43:K$66),0)*10*VLOOKUP(ROUNDDOWN($DB68,-1),宝石属性!$B$25:$N$41,2,0)*VLOOKUP(ROUNDDOWN($DB68,-1),宝石属性!$B$25:$N$41,3,0)+VLOOKUP($DC$2,职业被动!$B$6:$M$29,COLUMNS(职业被动!$B$6:K$29),0)*$DB68,0)</f>
        <v>345</v>
      </c>
      <c r="DK68" s="9">
        <f>ROUND(属性投放!L$4+装备属性!L$4*IF($DB68&lt;10,1,ROUNDDOWN($DB68,-1))+SUM(属性投放!M$37:M$45)*$DB68+VLOOKUP($DC$2,一级属性!$E$41:$P$64,COLUMNS(一级属性!$E$41:O$64),0)*($DB68+0.25*IF($DB68&lt;10,1,ROUNDDOWN($DB68,-1)))+VLOOKUP($DC$2,宝石属性!$B$43:$M$66,COLUMNS(宝石属性!$B$43:L$66),0)*10*VLOOKUP(ROUNDDOWN($DB68,-1),宝石属性!$B$25:$N$41,2,0)*VLOOKUP(ROUNDDOWN($DB68,-1),宝石属性!$B$25:$N$41,3,0)+VLOOKUP($DC$2,职业被动!$B$6:$M$29,COLUMNS(职业被动!$B$6:L$29),0)*$DB68,0)</f>
        <v>20</v>
      </c>
      <c r="DL68" s="9">
        <f>ROUND(属性投放!M$4+装备属性!M$4*IF($DB68&lt;10,1,ROUNDDOWN($DB68,-1))+SUM(属性投放!N$37:N$45)*$DB68+VLOOKUP($DC$2,一级属性!$E$41:$P$64,COLUMNS(一级属性!$E$41:P$64),0)*($DB68+0.25*IF($DB68&lt;10,1,ROUNDDOWN($DB68,-1)))+VLOOKUP($DC$2,宝石属性!$B$43:$M$66,COLUMNS(宝石属性!$B$43:M$66),0)*10*VLOOKUP(ROUNDDOWN($DB68,-1),宝石属性!$B$25:$N$41,2,0)*VLOOKUP(ROUNDDOWN($DB68,-1),宝石属性!$B$25:$N$41,3,0)+VLOOKUP($DC$2,职业被动!$B$6:$M$29,COLUMNS(职业被动!$B$6:M$29),0)*$DB68,0)</f>
        <v>670</v>
      </c>
      <c r="DM68" s="48">
        <f>属性价值和能力评分!$F$9+ROUND(属性价值和能力评分!$F$38*10,0)*DB68+ROUND((SUM(装备属性!$W$9:$W$14)+属性价值和能力评分!$F$38*1.25+1.4+2.8)*IF(DB68&lt;10,1,ROUNDDOWN(DB68,-1)),0)+15*VLOOKUP(ROUNDDOWN(DB68,-1),宝石属性!$B$26:$D$41,2,0)*6*VLOOKUP(ROUNDDOWN(DB68,-1),宝石属性!$B$26:$D$41,3,0)+(属性价值和能力评分!$F$49*9+属性价值和能力评分!$F$50*2+属性价值和能力评分!$F$53*8/5)*DB68</f>
        <v>12429</v>
      </c>
      <c r="DO68" s="1">
        <v>65</v>
      </c>
      <c r="DP68" s="9">
        <f>ROUND(属性投放!D$4+装备属性!D$4*IF($DO68&lt;10,1,ROUNDDOWN($DO68,-1))+SUM(属性投放!E$37:E$45)*$DO68+VLOOKUP($DP$2,一级属性!$E$41:$P$64,COLUMNS(一级属性!$E$41:G$64),0)*($DO68+0.25*IF($DO68&lt;10,1,ROUNDDOWN($DO68,-1)))+VLOOKUP($DP$2,宝石属性!$B$43:$M$66,COLUMNS(宝石属性!$B$43:D$66),0)*10*VLOOKUP(ROUNDDOWN($DO68,-1),宝石属性!$B$25:$N$41,2,0)*VLOOKUP(ROUNDDOWN($DO68,-1),宝石属性!$B$25:$N$41,3,0)+VLOOKUP($DP$2,职业被动!$B$6:$M$29,COLUMNS(职业被动!$B$6:D$29),0)*$DO68,0)</f>
        <v>7909</v>
      </c>
      <c r="DQ68" s="9">
        <f>ROUND(属性投放!E$4+装备属性!E$4*IF($DO68&lt;10,1,ROUNDDOWN($DO68,-1))+SUM(属性投放!F$37:F$45)*$DO68+VLOOKUP($DP$2,一级属性!$E$41:$P$64,COLUMNS(一级属性!$E$41:H$64),0)*($DO68+0.25*IF($DO68&lt;10,1,ROUNDDOWN($DO68,-1)))+VLOOKUP($DP$2,宝石属性!$B$43:$M$66,COLUMNS(宝石属性!$B$43:E$66),0)*10*VLOOKUP(ROUNDDOWN($DO68,-1),宝石属性!$B$25:$N$41,2,0)*VLOOKUP(ROUNDDOWN($DO68,-1),宝石属性!$B$25:$N$41,3,0)+VLOOKUP($DP$2,职业被动!$B$6:$M$29,COLUMNS(职业被动!$B$6:E$29),0)*$DO68,0)</f>
        <v>1667</v>
      </c>
      <c r="DR68" s="9">
        <f>ROUND(属性投放!F$4+装备属性!F$4*IF($DO68&lt;10,1,ROUNDDOWN($DO68,-1))+SUM(属性投放!G$37:G$45)*$DO68+VLOOKUP($DP$2,一级属性!$E$41:$P$64,COLUMNS(一级属性!$E$41:I$64),0)*($DO68+0.25*IF($DO68&lt;10,1,ROUNDDOWN($DO68,-1)))+VLOOKUP($DP$2,宝石属性!$B$43:$M$66,COLUMNS(宝石属性!$B$43:F$66),0)*10*VLOOKUP(ROUNDDOWN($DO68,-1),宝石属性!$B$25:$N$41,2,0)*VLOOKUP(ROUNDDOWN($DO68,-1),宝石属性!$B$25:$N$41,3,0)+VLOOKUP($DP$2,职业被动!$B$6:$M$29,COLUMNS(职业被动!$B$6:F$29),0)*$DO68,0)</f>
        <v>722</v>
      </c>
      <c r="DS68" s="9">
        <f>ROUND(属性投放!G$4+装备属性!G$4*IF($DO68&lt;10,1,ROUNDDOWN($DO68,-1))+SUM(属性投放!H$37:H$45)*$DO68+VLOOKUP($DP$2,一级属性!$E$41:$P$64,COLUMNS(一级属性!$E$41:J$64),0)*($DO68+0.25*IF($DO68&lt;10,1,ROUNDDOWN($DO68,-1)))+VLOOKUP($DP$2,宝石属性!$B$43:$M$66,COLUMNS(宝石属性!$B$43:G$66),0)*10*VLOOKUP(ROUNDDOWN($DO68,-1),宝石属性!$B$25:$N$41,2,0)*VLOOKUP(ROUNDDOWN($DO68,-1),宝石属性!$B$25:$N$41,3,0)+VLOOKUP($DP$2,职业被动!$B$6:$M$29,COLUMNS(职业被动!$B$6:G$29),0)*$DO68,0)</f>
        <v>672</v>
      </c>
      <c r="DT68" s="9">
        <f>ROUND(属性投放!H$4+装备属性!H$4*IF($DO68&lt;10,1,ROUNDDOWN($DO68,-1))+SUM(属性投放!I$37:I$45)*$DO68+VLOOKUP($DP$2,一级属性!$E$41:$P$64,COLUMNS(一级属性!$E$41:K$64),0)*($DO68+0.25*IF($DO68&lt;10,1,ROUNDDOWN($DO68,-1)))+VLOOKUP($DP$2,宝石属性!$B$43:$M$66,COLUMNS(宝石属性!$B$43:H$66),0)*10*VLOOKUP(ROUNDDOWN($DO68,-1),宝石属性!$B$25:$N$41,2,0)*VLOOKUP(ROUNDDOWN($DO68,-1),宝石属性!$B$25:$N$41,3,0)+VLOOKUP($DP$2,职业被动!$B$6:$M$29,COLUMNS(职业被动!$B$6:H$29),0)*$DO68,0)</f>
        <v>521</v>
      </c>
      <c r="DU68" s="9">
        <f>ROUND(属性投放!I$4+装备属性!I$4*IF($DO68&lt;10,1,ROUNDDOWN($DO68,-1))+SUM(属性投放!J$37:J$45)*$DO68+VLOOKUP($DP$2,一级属性!$E$41:$P$64,COLUMNS(一级属性!$E$41:L$64),0)*($DO68+0.25*IF($DO68&lt;10,1,ROUNDDOWN($DO68,-1)))+VLOOKUP($DP$2,宝石属性!$B$43:$M$66,COLUMNS(宝石属性!$B$43:I$66),0)*10*VLOOKUP(ROUNDDOWN($DO68,-1),宝石属性!$B$25:$N$41,2,0)*VLOOKUP(ROUNDDOWN($DO68,-1),宝石属性!$B$25:$N$41,3,0)+VLOOKUP($DP$2,职业被动!$B$6:$M$29,COLUMNS(职业被动!$B$6:I$29),0)*$DO68,0)</f>
        <v>677</v>
      </c>
      <c r="DV68" s="9">
        <f>ROUND(属性投放!J$4+装备属性!J$4*IF($DO68&lt;10,1,ROUNDDOWN($DO68,-1))+SUM(属性投放!K$37:K$45)*$DO68+VLOOKUP($DP$2,一级属性!$E$41:$P$64,COLUMNS(一级属性!$E$41:M$64),0)*($DO68+0.25*IF($DO68&lt;10,1,ROUNDDOWN($DO68,-1)))+VLOOKUP($DP$2,宝石属性!$B$43:$M$66,COLUMNS(宝石属性!$B$43:J$66),0)*10*VLOOKUP(ROUNDDOWN($DO68,-1),宝石属性!$B$25:$N$41,2,0)*VLOOKUP(ROUNDDOWN($DO68,-1),宝石属性!$B$25:$N$41,3,0)+VLOOKUP($DP$2,职业被动!$B$6:$M$29,COLUMNS(职业被动!$B$6:J$29),0)*$DO68,0)</f>
        <v>502</v>
      </c>
      <c r="DW68" s="9">
        <f>ROUND(属性投放!K$4+装备属性!K$4*IF($DO68&lt;10,1,ROUNDDOWN($DO68,-1))+SUM(属性投放!L$37:L$45)*$DO68+VLOOKUP($DP$2,一级属性!$E$41:$P$64,COLUMNS(一级属性!$E$41:N$64),0)*($DO68+0.25*IF($DO68&lt;10,1,ROUNDDOWN($DO68,-1)))+VLOOKUP($DP$2,宝石属性!$B$43:$M$66,COLUMNS(宝石属性!$B$43:K$66),0)*10*VLOOKUP(ROUNDDOWN($DO68,-1),宝石属性!$B$25:$N$41,2,0)*VLOOKUP(ROUNDDOWN($DO68,-1),宝石属性!$B$25:$N$41,3,0)+VLOOKUP($DP$2,职业被动!$B$6:$M$29,COLUMNS(职业被动!$B$6:K$29),0)*$DO68,0)</f>
        <v>345</v>
      </c>
      <c r="DX68" s="9">
        <f>ROUND(属性投放!L$4+装备属性!L$4*IF($DO68&lt;10,1,ROUNDDOWN($DO68,-1))+SUM(属性投放!M$37:M$45)*$DO68+VLOOKUP($DP$2,一级属性!$E$41:$P$64,COLUMNS(一级属性!$E$41:O$64),0)*($DO68+0.25*IF($DO68&lt;10,1,ROUNDDOWN($DO68,-1)))+VLOOKUP($DP$2,宝石属性!$B$43:$M$66,COLUMNS(宝石属性!$B$43:L$66),0)*10*VLOOKUP(ROUNDDOWN($DO68,-1),宝石属性!$B$25:$N$41,2,0)*VLOOKUP(ROUNDDOWN($DO68,-1),宝石属性!$B$25:$N$41,3,0)+VLOOKUP($DP$2,职业被动!$B$6:$M$29,COLUMNS(职业被动!$B$6:L$29),0)*$DO68,0)</f>
        <v>20</v>
      </c>
      <c r="DY68" s="9">
        <f>ROUND(属性投放!M$4+装备属性!M$4*IF($DO68&lt;10,1,ROUNDDOWN($DO68,-1))+SUM(属性投放!N$37:N$45)*$DO68+VLOOKUP($DP$2,一级属性!$E$41:$P$64,COLUMNS(一级属性!$E$41:P$64),0)*($DO68+0.25*IF($DO68&lt;10,1,ROUNDDOWN($DO68,-1)))+VLOOKUP($DP$2,宝石属性!$B$43:$M$66,COLUMNS(宝石属性!$B$43:M$66),0)*10*VLOOKUP(ROUNDDOWN($DO68,-1),宝石属性!$B$25:$N$41,2,0)*VLOOKUP(ROUNDDOWN($DO68,-1),宝石属性!$B$25:$N$41,3,0)+VLOOKUP($DP$2,职业被动!$B$6:$M$29,COLUMNS(职业被动!$B$6:M$29),0)*$DO68,0)</f>
        <v>670</v>
      </c>
      <c r="DZ68" s="48">
        <f>属性价值和能力评分!$F$9+ROUND(属性价值和能力评分!$F$38*10,0)*DO68+ROUND((SUM(装备属性!$W$9:$W$14)+属性价值和能力评分!$F$38*1.25+1.4+2.8)*IF(DO68&lt;10,1,ROUNDDOWN(DO68,-1)),0)+15*VLOOKUP(ROUNDDOWN(DO68,-1),宝石属性!$B$26:$D$41,2,0)*6*VLOOKUP(ROUNDDOWN(DO68,-1),宝石属性!$B$26:$D$41,3,0)+(属性价值和能力评分!$F$49*9+属性价值和能力评分!$F$50*2+属性价值和能力评分!$F$53*8/5)*DO68</f>
        <v>12429</v>
      </c>
      <c r="EA68" s="17"/>
      <c r="EB68" s="1">
        <v>65</v>
      </c>
      <c r="EC68" s="1">
        <f>ROUND(CC68/MAX(CE68/10,((CE68*(1+属性投放!$E$8)-CF68+属性投放!$F$8*EB68)*(1+属性投放!$G$8)*(1+属性投放!$H$8))),1)</f>
        <v>2.9</v>
      </c>
      <c r="ED68" s="1">
        <f>ROUND(CP68/MAX(CE68/10,((CE68*(1+属性投放!$E$8)-CS68+属性投放!$F$8*EB68)*(1+属性投放!$G$8)*(1+属性投放!$H$8))),1)</f>
        <v>2.7</v>
      </c>
      <c r="EE68" s="1">
        <f>ROUND(DC68/MAX(CE68/10,((CE68*(1+属性投放!$E$8)-DF68+属性投放!$F$8*EB68)*(1+属性投放!$G$8)*(1+属性投放!$H$8))),1)</f>
        <v>24.5</v>
      </c>
      <c r="EF68" s="1">
        <f>ROUND(DP68/MAX(CE68/10,((CE68*(1+属性投放!$E$8)-DS68+属性投放!$F$8*EB68)*(1+属性投放!$G$8)*(1+属性投放!$H$8))),1)</f>
        <v>6.7</v>
      </c>
      <c r="EH68" s="1">
        <f>ROUND(CC68/MAX(属性投放!$F$9*EB68,((CT68*(1+属性投放!$E$9)-CH68+属性投放!$F$9*EB68)*(1+属性投放!$G$9)*(1+属性投放!$H$9))),1)</f>
        <v>2.6</v>
      </c>
      <c r="EI68" s="1">
        <f>ROUND(CP68/MAX(属性投放!$F$9*EB68,((CT68*(1+属性投放!$E$9)-CU68+属性投放!$F$9*EB68)*(1+属性投放!$G$9)*(1+属性投放!$H$9))),1)</f>
        <v>3.3</v>
      </c>
      <c r="EJ68" s="1">
        <f>ROUND(DC68/MAX(属性投放!$F$9*EB68,((CT68*(1+属性投放!$E$9)-DH68+属性投放!$F$9*EB68)*(1+属性投放!$G$9)*(1+属性投放!$H$9))),1)</f>
        <v>2.8</v>
      </c>
      <c r="EK68" s="1">
        <f>ROUND(DP68/MAX(属性投放!$F$9*EB68,((CT68*(1+属性投放!$E$9)-DU68+属性投放!$F$9*EB68)*(1+属性投放!$G$9)*(1+属性投放!$H$9))),1)</f>
        <v>6</v>
      </c>
      <c r="EM68" s="1">
        <f>ROUND(CC68/((BW68*(1+属性投放!$E$10)+属性投放!$F$10*EB68)*(1+属性投放!$G$10)*(1+属性投放!$H$10)),1)</f>
        <v>5.7</v>
      </c>
      <c r="EN68" s="1">
        <f>ROUND(CP68/((BW68*(1+属性投放!$E$10)+属性投放!$F$10*EB68)*(1+属性投放!$G$10)*(1+属性投放!$H$10)),1)</f>
        <v>5.7</v>
      </c>
      <c r="EO68" s="1">
        <f>ROUND(DC68/((BW68*(1+属性投放!$E$10)+属性投放!$F$10*EB68)*(1+属性投放!$G$10)*(1+属性投放!$H$10)),1)</f>
        <v>6.5</v>
      </c>
      <c r="EP68" s="1">
        <f>ROUND(DP68/((BW68*(1+属性投放!$E$10)+属性投放!$F$10*EB68)*(1+属性投放!$G$10)*(1+属性投放!$H$10)),1)</f>
        <v>13.8</v>
      </c>
    </row>
    <row r="69" spans="2:146">
      <c r="B69" s="1">
        <v>66</v>
      </c>
      <c r="C69" s="9">
        <f>ROUND(属性投放!D$4+装备属性!D$4*IF($B69&lt;10,1,ROUNDDOWN($B69,-1))+SUM(属性投放!E$37:E$45)*$B69+VLOOKUP($C$2,一级属性!$E$41:$P$64,COLUMNS(一级属性!$E$41:G$64),0)*($B69+0.25*IF($B69&lt;10,1,ROUNDDOWN($B69,-1)))+VLOOKUP($C$2,宝石属性!$B$43:$M$66,COLUMNS(宝石属性!$B$43:D$66),0)*10*VLOOKUP(ROUNDDOWN($B69,-1),宝石属性!$B$25:$N$41,2,0)*VLOOKUP(ROUNDDOWN($B69,-1),宝石属性!$B$25:$N$41,3,0)+VLOOKUP($C$2,职业被动!$B$6:$M$29,COLUMNS(职业被动!$B$6:D$29),0)*$B69,0)</f>
        <v>3910</v>
      </c>
      <c r="D69" s="9">
        <f>ROUND(属性投放!E$4+装备属性!E$4*IF($B69&lt;10,1,ROUNDDOWN($B69,-1))+SUM(属性投放!F$37:F$38)*$B69+VLOOKUP($C$2,一级属性!$E$67:$P$90,COLUMNS(一级属性!$E$67:H$90),0)*$B69+VLOOKUP($C$2,宝石属性!$B$43:$M$66,COLUMNS(宝石属性!$B$43:E$66),0)*10*VLOOKUP(ROUNDDOWN($B69,-1),宝石属性!$B$25:$N$41,2,0)*VLOOKUP(ROUNDDOWN($B69,-1),宝石属性!$B$25:$N$41,3,0)+VLOOKUP($C$2,职业被动!$B$6:$M$29,COLUMNS(职业被动!$B$6:E$29),0)*$B69,0)</f>
        <v>1682</v>
      </c>
      <c r="E69" s="9">
        <f>ROUND(属性投放!F$4+装备属性!F$4*IF($B69&lt;10,1,ROUNDDOWN($B69,-1))+SUM(属性投放!G$37:G$38)*$B69+VLOOKUP($C$2,一级属性!$E$67:$P$90,COLUMNS(一级属性!$E$67:I$90),0)*$B69+VLOOKUP($C$2,宝石属性!$B$43:$M$66,COLUMNS(宝石属性!$B$43:F$66),0)*10*VLOOKUP(ROUNDDOWN($B69,-1),宝石属性!$B$25:$N$41,2,0)*VLOOKUP(ROUNDDOWN($B69,-1),宝石属性!$B$25:$N$41,3,0)+VLOOKUP($C$2,职业被动!$B$6:$M$29,COLUMNS(职业被动!$B$6:F$29),0)*$B69,0)</f>
        <v>1331</v>
      </c>
      <c r="F69" s="9">
        <f>ROUND(属性投放!G$4+装备属性!G$4*IF($B69&lt;10,1,ROUNDDOWN($B69,-1))+SUM(属性投放!H$37:H$38)*$B69+VLOOKUP($C$2,一级属性!$E$67:$P$90,COLUMNS(一级属性!$E$67:J$90),0)*$B69+VLOOKUP($C$2,宝石属性!$B$43:$M$66,COLUMNS(宝石属性!$B$43:G$66),0)*10*VLOOKUP(ROUNDDOWN($B69,-1),宝石属性!$B$25:$N$41,2,0)*VLOOKUP(ROUNDDOWN($B69,-1),宝石属性!$B$25:$N$41,3,0)+VLOOKUP($C$2,职业被动!$B$6:$M$29,COLUMNS(职业被动!$B$6:G$29),0)*$B69,0)</f>
        <v>741</v>
      </c>
      <c r="G69" s="9">
        <f>ROUND(属性投放!H$4+装备属性!H$4*IF($B69&lt;10,1,ROUNDDOWN($B69,-1))+SUM(属性投放!I$37:I$38)*$B69+VLOOKUP($C$2,一级属性!$E$67:$P$90,COLUMNS(一级属性!$E$67:K$90),0)*$B69+VLOOKUP($C$2,宝石属性!$B$43:$M$66,COLUMNS(宝石属性!$B$43:H$66),0)*10*VLOOKUP(ROUNDDOWN($B69,-1),宝石属性!$B$25:$N$41,2,0)*VLOOKUP(ROUNDDOWN($B69,-1),宝石属性!$B$25:$N$41,3,0)+VLOOKUP($C$2,职业被动!$B$6:$M$29,COLUMNS(职业被动!$B$6:H$29),0)*$B69,0)</f>
        <v>458</v>
      </c>
      <c r="H69" s="9">
        <f>ROUND(属性投放!I$4+装备属性!I$4*IF($B69&lt;10,1,ROUNDDOWN($B69,-1))+SUM(属性投放!J$37:J$38)*$B69+VLOOKUP($C$2,一级属性!$E$67:$P$90,COLUMNS(一级属性!$E$67:L$90),0)*$B69+VLOOKUP($C$2,宝石属性!$B$43:$M$66,COLUMNS(宝石属性!$B$43:I$66),0)*10*VLOOKUP(ROUNDDOWN($B69,-1),宝石属性!$B$25:$N$41,2,0)*VLOOKUP(ROUNDDOWN($B69,-1),宝石属性!$B$25:$N$41,3,0)+VLOOKUP($C$2,职业被动!$B$6:$M$29,COLUMNS(职业被动!$B$6:I$29),0)*$B69,0)</f>
        <v>751</v>
      </c>
      <c r="I69" s="9">
        <f>ROUND(属性投放!J$4+装备属性!J$4*IF($B69&lt;10,1,ROUNDDOWN($B69,-1))+SUM(属性投放!K$37:K$38)*$B69+VLOOKUP($C$2,一级属性!$E$67:$P$90,COLUMNS(一级属性!$E$67:M$90),0)*$B69+VLOOKUP($C$2,宝石属性!$B$43:$M$66,COLUMNS(宝石属性!$B$43:J$66),0)*10*VLOOKUP(ROUNDDOWN($B69,-1),宝石属性!$B$25:$N$41,2,0)*VLOOKUP(ROUNDDOWN($B69,-1),宝石属性!$B$25:$N$41,3,0)+VLOOKUP($C$2,职业被动!$B$6:$M$29,COLUMNS(职业被动!$B$6:J$29),0)*$B69,0)</f>
        <v>507</v>
      </c>
      <c r="J69" s="9">
        <f>ROUND(属性投放!K$4+装备属性!K$4*IF($B69&lt;10,1,ROUNDDOWN($B69,-1))+SUM(属性投放!L$37:L$38)*$B69+VLOOKUP($C$2,一级属性!$E$67:$P$90,COLUMNS(一级属性!$E$67:N$90),0)*$B69+VLOOKUP($C$2,宝石属性!$B$43:$M$66,COLUMNS(宝石属性!$B$43:K$66),0)*10*VLOOKUP(ROUNDDOWN($B69,-1),宝石属性!$B$25:$N$41,2,0)*VLOOKUP(ROUNDDOWN($B69,-1),宝石属性!$B$25:$N$41,3,0)+VLOOKUP($C$2,职业被动!$B$6:$M$29,COLUMNS(职业被动!$B$6:K$29),0)*$B69,0)</f>
        <v>233</v>
      </c>
      <c r="K69" s="9">
        <f>ROUND(属性投放!L$4+装备属性!L$4*IF($B69&lt;10,1,ROUNDDOWN($B69,-1))+SUM(属性投放!M$37:M$38)*$B69+VLOOKUP($C$2,一级属性!$E$67:$P$90,COLUMNS(一级属性!$E$67:O$90),0)*$B69+VLOOKUP($C$2,宝石属性!$B$43:$M$66,COLUMNS(宝石属性!$B$43:L$66),0)*10*VLOOKUP(ROUNDDOWN($B69,-1),宝石属性!$B$25:$N$41,2,0)*VLOOKUP(ROUNDDOWN($B69,-1),宝石属性!$B$25:$N$41,3,0)+VLOOKUP($C$2,职业被动!$B$6:$M$29,COLUMNS(职业被动!$B$6:L$29),0)*$B69,0)</f>
        <v>20</v>
      </c>
      <c r="L69" s="9">
        <f>ROUND(属性投放!M$4+装备属性!M$4*IF($B69&lt;10,1,ROUNDDOWN($B69,-1))+SUM(属性投放!N$37:N$38)*$B69+VLOOKUP($C$2,一级属性!$E$67:$P$90,COLUMNS(一级属性!$E$67:P$90),0)*$B69+VLOOKUP($C$2,宝石属性!$B$43:$M$66,COLUMNS(宝石属性!$B$43:M$66),0)*10*VLOOKUP(ROUNDDOWN($B69,-1),宝石属性!$B$25:$N$41,2,0)*VLOOKUP(ROUNDDOWN($B69,-1),宝石属性!$B$25:$N$41,3,0)+VLOOKUP($C$2,职业被动!$B$6:$M$29,COLUMNS(职业被动!$B$6:M$29),0)*$B69,0)</f>
        <v>736</v>
      </c>
      <c r="M69" s="48">
        <f>属性价值和能力评分!$F$9+ROUND(属性价值和能力评分!$F$38*10,0)*B69+ROUND((SUM(装备属性!$W$9:$W$14)+属性价值和能力评分!$F$38*1.25+1.4+2.8)*IF(B69&lt;10,1,ROUNDDOWN(B69,-1)),0)+15*VLOOKUP(ROUNDDOWN(B69,-1),宝石属性!$B$26:$D$41,2,0)*6*VLOOKUP(ROUNDDOWN(B69,-1),宝石属性!$B$26:$D$41,3,0)+(属性价值和能力评分!$F$49*9+属性价值和能力评分!$F$50*2+属性价值和能力评分!$F$53*8/5)*B69</f>
        <v>12549</v>
      </c>
      <c r="N69" s="20"/>
      <c r="O69" s="1">
        <v>66</v>
      </c>
      <c r="P69" s="9">
        <f>ROUND(属性投放!D$4+装备属性!D$4*IF($O69&lt;10,1,ROUNDDOWN($O69,-1))+SUM(属性投放!E$37:E$45)*$O69+VLOOKUP($P$2,一级属性!$E$41:$P$64,COLUMNS(一级属性!$E$41:G$64),0)*($O69+0.25*IF($O69&lt;10,1,ROUNDDOWN($O69,-1)))+VLOOKUP($P$2,宝石属性!$B$43:$M$66,COLUMNS(宝石属性!$B$43:D$66),0)*10*VLOOKUP(ROUNDDOWN($O69,-1),宝石属性!$B$25:$N$41,2,0)*VLOOKUP(ROUNDDOWN($O69,-1),宝石属性!$B$25:$N$41,3,0)+VLOOKUP($P$2,职业被动!$B$6:$M$29,COLUMNS(职业被动!$B$6:D$29),0)*$O69,0)</f>
        <v>4834</v>
      </c>
      <c r="Q69" s="9">
        <f>ROUND(属性投放!E$4+装备属性!E$4*IF($O69&lt;10,1,ROUNDDOWN($O69,-1))+SUM(属性投放!F$37:F$45)*$O69+VLOOKUP($P$2,一级属性!$E$41:$P$64,COLUMNS(一级属性!$E$41:H$64),0)*($O69+0.25*IF($O69&lt;10,1,ROUNDDOWN($O69,-1)))+VLOOKUP($P$2,宝石属性!$B$43:$M$66,COLUMNS(宝石属性!$B$43:E$66),0)*10*VLOOKUP(ROUNDDOWN($O69,-1),宝石属性!$B$25:$N$41,2,0)*VLOOKUP(ROUNDDOWN($O69,-1),宝石属性!$B$25:$N$41,3,0)+VLOOKUP($P$2,职业被动!$B$6:$M$29,COLUMNS(职业被动!$B$6:E$29),0)*$O69,0)</f>
        <v>2897</v>
      </c>
      <c r="R69" s="9">
        <f>ROUND(属性投放!F$4+装备属性!F$4*IF($O69&lt;10,1,ROUNDDOWN($O69,-1))+SUM(属性投放!G$37:G$45)*$O69+VLOOKUP($P$2,一级属性!$E$41:$P$64,COLUMNS(一级属性!$E$41:I$64),0)*($O69+0.25*IF($O69&lt;10,1,ROUNDDOWN($O69,-1)))+VLOOKUP($P$2,宝石属性!$B$43:$M$66,COLUMNS(宝石属性!$B$43:F$66),0)*10*VLOOKUP(ROUNDDOWN($O69,-1),宝石属性!$B$25:$N$41,2,0)*VLOOKUP(ROUNDDOWN($O69,-1),宝石属性!$B$25:$N$41,3,0)+VLOOKUP($P$2,职业被动!$B$6:$M$29,COLUMNS(职业被动!$B$6:F$29),0)*$O69,0)</f>
        <v>724</v>
      </c>
      <c r="S69" s="9">
        <f>ROUND(属性投放!G$4+装备属性!G$4*IF($O69&lt;10,1,ROUNDDOWN($O69,-1))+SUM(属性投放!H$37:H$45)*$O69+VLOOKUP($P$2,一级属性!$E$41:$P$64,COLUMNS(一级属性!$E$41:J$64),0)*($O69+0.25*IF($O69&lt;10,1,ROUNDDOWN($O69,-1)))+VLOOKUP($P$2,宝石属性!$B$43:$M$66,COLUMNS(宝石属性!$B$43:G$66),0)*10*VLOOKUP(ROUNDDOWN($O69,-1),宝石属性!$B$25:$N$41,2,0)*VLOOKUP(ROUNDDOWN($O69,-1),宝石属性!$B$25:$N$41,3,0)+VLOOKUP($P$2,职业被动!$B$6:$M$29,COLUMNS(职业被动!$B$6:G$29),0)*$O69,0)</f>
        <v>675</v>
      </c>
      <c r="T69" s="9">
        <f>ROUND(属性投放!H$4+装备属性!H$4*IF($O69&lt;10,1,ROUNDDOWN($O69,-1))+SUM(属性投放!I$37:I$45)*$O69+VLOOKUP($P$2,一级属性!$E$41:$P$64,COLUMNS(一级属性!$E$41:K$64),0)*($O69+0.25*IF($O69&lt;10,1,ROUNDDOWN($O69,-1)))+VLOOKUP($P$2,宝石属性!$B$43:$M$66,COLUMNS(宝石属性!$B$43:H$66),0)*10*VLOOKUP(ROUNDDOWN($O69,-1),宝石属性!$B$25:$N$41,2,0)*VLOOKUP(ROUNDDOWN($O69,-1),宝石属性!$B$25:$N$41,3,0)+VLOOKUP($P$2,职业被动!$B$6:$M$29,COLUMNS(职业被动!$B$6:H$29),0)*$O69,0)</f>
        <v>767</v>
      </c>
      <c r="U69" s="9">
        <f>ROUND(属性投放!I$4+装备属性!I$4*IF($O69&lt;10,1,ROUNDDOWN($O69,-1))+SUM(属性投放!J$37:J$45)*$O69+VLOOKUP($P$2,一级属性!$E$41:$P$64,COLUMNS(一级属性!$E$41:L$64),0)*($O69+0.25*IF($O69&lt;10,1,ROUNDDOWN($O69,-1)))+VLOOKUP($P$2,宝石属性!$B$43:$M$66,COLUMNS(宝石属性!$B$43:I$66),0)*10*VLOOKUP(ROUNDDOWN($O69,-1),宝石属性!$B$25:$N$41,2,0)*VLOOKUP(ROUNDDOWN($O69,-1),宝石属性!$B$25:$N$41,3,0)+VLOOKUP($P$2,职业被动!$B$6:$M$29,COLUMNS(职业被动!$B$6:I$29),0)*$O69,0)</f>
        <v>796</v>
      </c>
      <c r="V69" s="9">
        <f>ROUND(属性投放!J$4+装备属性!J$4*IF($O69&lt;10,1,ROUNDDOWN($O69,-1))+SUM(属性投放!K$37:K$45)*$O69+VLOOKUP($P$2,一级属性!$E$41:$P$64,COLUMNS(一级属性!$E$41:M$64),0)*($O69+0.25*IF($O69&lt;10,1,ROUNDDOWN($O69,-1)))+VLOOKUP($P$2,宝石属性!$B$43:$M$66,COLUMNS(宝石属性!$B$43:J$66),0)*10*VLOOKUP(ROUNDDOWN($O69,-1),宝石属性!$B$25:$N$41,2,0)*VLOOKUP(ROUNDDOWN($O69,-1),宝石属性!$B$25:$N$41,3,0)+VLOOKUP($P$2,职业被动!$B$6:$M$29,COLUMNS(职业被动!$B$6:J$29),0)*$O69,0)</f>
        <v>562</v>
      </c>
      <c r="W69" s="9">
        <f>ROUND(属性投放!K$4+装备属性!K$4*IF($O69&lt;10,1,ROUNDDOWN($O69,-1))+SUM(属性投放!L$37:L$45)*$O69+VLOOKUP($P$2,一级属性!$E$41:$P$64,COLUMNS(一级属性!$E$41:N$64),0)*($O69+0.25*IF($O69&lt;10,1,ROUNDDOWN($O69,-1)))+VLOOKUP($P$2,宝石属性!$B$43:$M$66,COLUMNS(宝石属性!$B$43:K$66),0)*10*VLOOKUP(ROUNDDOWN($O69,-1),宝石属性!$B$25:$N$41,2,0)*VLOOKUP(ROUNDDOWN($O69,-1),宝石属性!$B$25:$N$41,3,0)+VLOOKUP($P$2,职业被动!$B$6:$M$29,COLUMNS(职业被动!$B$6:K$29),0)*$O69,0)</f>
        <v>345</v>
      </c>
      <c r="X69" s="9">
        <f>ROUND(属性投放!L$4+装备属性!L$4*IF($O69&lt;10,1,ROUNDDOWN($O69,-1))+SUM(属性投放!M$37:M$45)*$O69+VLOOKUP($P$2,一级属性!$E$41:$P$64,COLUMNS(一级属性!$E$41:O$64),0)*($O69+0.25*IF($O69&lt;10,1,ROUNDDOWN($O69,-1)))+VLOOKUP($P$2,宝石属性!$B$43:$M$66,COLUMNS(宝石属性!$B$43:L$66),0)*10*VLOOKUP(ROUNDDOWN($O69,-1),宝石属性!$B$25:$N$41,2,0)*VLOOKUP(ROUNDDOWN($O69,-1),宝石属性!$B$25:$N$41,3,0)+VLOOKUP($P$2,职业被动!$B$6:$M$29,COLUMNS(职业被动!$B$6:L$29),0)*$O69,0)</f>
        <v>20</v>
      </c>
      <c r="Y69" s="9">
        <f>ROUND(属性投放!M$4+装备属性!M$4*IF($O69&lt;10,1,ROUNDDOWN($O69,-1))+SUM(属性投放!N$37:N$45)*$O69+VLOOKUP($P$2,一级属性!$E$41:$P$64,COLUMNS(一级属性!$E$41:P$64),0)*($O69+0.25*IF($O69&lt;10,1,ROUNDDOWN($O69,-1)))+VLOOKUP($P$2,宝石属性!$B$43:$M$66,COLUMNS(宝石属性!$B$43:M$66),0)*10*VLOOKUP(ROUNDDOWN($O69,-1),宝石属性!$B$25:$N$41,2,0)*VLOOKUP(ROUNDDOWN($O69,-1),宝石属性!$B$25:$N$41,3,0)+VLOOKUP($P$2,职业被动!$B$6:$M$29,COLUMNS(职业被动!$B$6:M$29),0)*$O69,0)</f>
        <v>736</v>
      </c>
      <c r="Z69" s="48">
        <f>属性价值和能力评分!$F$9+ROUND(属性价值和能力评分!$F$38*10,0)*O69+ROUND((SUM(装备属性!$W$9:$W$14)+属性价值和能力评分!$F$38*1.25+1.4+2.8)*IF(O69&lt;10,1,ROUNDDOWN(O69,-1)),0)+15*VLOOKUP(ROUNDDOWN(O69,-1),宝石属性!$B$26:$D$41,2,0)*6*VLOOKUP(ROUNDDOWN(O69,-1),宝石属性!$B$26:$D$41,3,0)+(属性价值和能力评分!$F$49*9+属性价值和能力评分!$F$50*2+属性价值和能力评分!$F$53*8/5)*O69</f>
        <v>12549</v>
      </c>
      <c r="AB69" s="1">
        <v>66</v>
      </c>
      <c r="AC69" s="9">
        <f>ROUND(属性投放!D$4+装备属性!D$4*IF($AB69&lt;10,1,ROUNDDOWN($AB69,-1))+SUM(属性投放!E$37:E$45)*$AB69+VLOOKUP($AC$2,一级属性!$E$41:$P$64,COLUMNS(一级属性!$E$41:G$64),0)*($AB69+0.25*IF($AB69&lt;10,1,ROUNDDOWN($AB69,-1)))+VLOOKUP($AC$2,宝石属性!$B$43:$M$66,COLUMNS(宝石属性!$B$43:D$66),0)*10*VLOOKUP(ROUNDDOWN($AB69,-1),宝石属性!$B$25:$N$41,2,0)*VLOOKUP(ROUNDDOWN($AB69,-1),宝石属性!$B$25:$N$41,3,0)+VLOOKUP($AC$2,职业被动!$B$6:$M$29,COLUMNS(职业被动!$B$6:D$29),0)*$AB69,0)</f>
        <v>4372</v>
      </c>
      <c r="AD69" s="9">
        <f>ROUND(属性投放!E$4+装备属性!E$4*IF($AB69&lt;10,1,ROUNDDOWN($AB69,-1))+SUM(属性投放!F$37:F$45)*$AB69+VLOOKUP($AC$2,一级属性!$E$41:$P$64,COLUMNS(一级属性!$E$41:H$64),0)*($AB69+0.25*IF($AB69&lt;10,1,ROUNDDOWN($AB69,-1)))+VLOOKUP($AC$2,宝石属性!$B$43:$M$66,COLUMNS(宝石属性!$B$43:E$66),0)*10*VLOOKUP(ROUNDDOWN($AB69,-1),宝石属性!$B$25:$N$41,2,0)*VLOOKUP(ROUNDDOWN($AB69,-1),宝石属性!$B$25:$N$41,3,0)+VLOOKUP($AC$2,职业被动!$B$6:$M$29,COLUMNS(职业被动!$B$6:E$29),0)*$AB69,0)</f>
        <v>1682</v>
      </c>
      <c r="AE69" s="9">
        <f>ROUND(属性投放!F$4+装备属性!F$4*IF($AB69&lt;10,1,ROUNDDOWN($AB69,-1))+SUM(属性投放!G$37:G$45)*$AB69+VLOOKUP($AC$2,一级属性!$E$41:$P$64,COLUMNS(一级属性!$E$41:I$64),0)*($AB69+0.25*IF($AB69&lt;10,1,ROUNDDOWN($AB69,-1)))+VLOOKUP($AC$2,宝石属性!$B$43:$M$66,COLUMNS(宝石属性!$B$43:F$66),0)*10*VLOOKUP(ROUNDDOWN($AB69,-1),宝石属性!$B$25:$N$41,2,0)*VLOOKUP(ROUNDDOWN($AB69,-1),宝石属性!$B$25:$N$41,3,0)+VLOOKUP($AC$2,职业被动!$B$6:$M$29,COLUMNS(职业被动!$B$6:F$29),0)*$AB69,0)</f>
        <v>1160</v>
      </c>
      <c r="AF69" s="9">
        <f>ROUND(属性投放!G$4+装备属性!G$4*IF($AB69&lt;10,1,ROUNDDOWN($AB69,-1))+SUM(属性投放!H$37:H$45)*$AB69+VLOOKUP($AC$2,一级属性!$E$41:$P$64,COLUMNS(一级属性!$E$41:J$64),0)*($AB69+0.25*IF($AB69&lt;10,1,ROUNDDOWN($AB69,-1)))+VLOOKUP($AC$2,宝石属性!$B$43:$M$66,COLUMNS(宝石属性!$B$43:G$66),0)*10*VLOOKUP(ROUNDDOWN($AB69,-1),宝石属性!$B$25:$N$41,2,0)*VLOOKUP(ROUNDDOWN($AB69,-1),宝石属性!$B$25:$N$41,3,0)+VLOOKUP($AC$2,职业被动!$B$6:$M$29,COLUMNS(职业被动!$B$6:G$29),0)*$AB69,0)</f>
        <v>807</v>
      </c>
      <c r="AG69" s="9">
        <f>ROUND(属性投放!H$4+装备属性!H$4*IF($AB69&lt;10,1,ROUNDDOWN($AB69,-1))+SUM(属性投放!I$37:I$45)*$AB69+VLOOKUP($AC$2,一级属性!$E$41:$P$64,COLUMNS(一级属性!$E$41:K$64),0)*($AB69+0.25*IF($AB69&lt;10,1,ROUNDDOWN($AB69,-1)))+VLOOKUP($AC$2,宝石属性!$B$43:$M$66,COLUMNS(宝石属性!$B$43:H$66),0)*10*VLOOKUP(ROUNDDOWN($AB69,-1),宝石属性!$B$25:$N$41,2,0)*VLOOKUP(ROUNDDOWN($AB69,-1),宝石属性!$B$25:$N$41,3,0)+VLOOKUP($AC$2,职业被动!$B$6:$M$29,COLUMNS(职业被动!$B$6:H$29),0)*$AB69,0)</f>
        <v>458</v>
      </c>
      <c r="AH69" s="9">
        <f>ROUND(属性投放!I$4+装备属性!I$4*IF($AB69&lt;10,1,ROUNDDOWN($AB69,-1))+SUM(属性投放!J$37:J$45)*$AB69+VLOOKUP($AC$2,一级属性!$E$41:$P$64,COLUMNS(一级属性!$E$41:L$64),0)*($AB69+0.25*IF($AB69&lt;10,1,ROUNDDOWN($AB69,-1)))+VLOOKUP($AC$2,宝石属性!$B$43:$M$66,COLUMNS(宝石属性!$B$43:I$66),0)*10*VLOOKUP(ROUNDDOWN($AB69,-1),宝石属性!$B$25:$N$41,2,0)*VLOOKUP(ROUNDDOWN($AB69,-1),宝石属性!$B$25:$N$41,3,0)+VLOOKUP($AC$2,职业被动!$B$6:$M$29,COLUMNS(职业被动!$B$6:I$29),0)*$AB69,0)</f>
        <v>747</v>
      </c>
      <c r="AI69" s="9">
        <f>ROUND(属性投放!J$4+装备属性!J$4*IF($AB69&lt;10,1,ROUNDDOWN($AB69,-1))+SUM(属性投放!K$37:K$45)*$AB69+VLOOKUP($AC$2,一级属性!$E$41:$P$64,COLUMNS(一级属性!$E$41:M$64),0)*($AB69+0.25*IF($AB69&lt;10,1,ROUNDDOWN($AB69,-1)))+VLOOKUP($AC$2,宝石属性!$B$43:$M$66,COLUMNS(宝石属性!$B$43:J$66),0)*10*VLOOKUP(ROUNDDOWN($AB69,-1),宝石属性!$B$25:$N$41,2,0)*VLOOKUP(ROUNDDOWN($AB69,-1),宝石属性!$B$25:$N$41,3,0)+VLOOKUP($AC$2,职业被动!$B$6:$M$29,COLUMNS(职业被动!$B$6:J$29),0)*$AB69,0)</f>
        <v>506</v>
      </c>
      <c r="AJ69" s="9">
        <f>ROUND(属性投放!K$4+装备属性!K$4*IF($AB69&lt;10,1,ROUNDDOWN($AB69,-1))+SUM(属性投放!L$37:L$45)*$AB69+VLOOKUP($AC$2,一级属性!$E$41:$P$64,COLUMNS(一级属性!$E$41:N$64),0)*($AB69+0.25*IF($AB69&lt;10,1,ROUNDDOWN($AB69,-1)))+VLOOKUP($AC$2,宝石属性!$B$43:$M$66,COLUMNS(宝石属性!$B$43:K$66),0)*10*VLOOKUP(ROUNDDOWN($AB69,-1),宝石属性!$B$25:$N$41,2,0)*VLOOKUP(ROUNDDOWN($AB69,-1),宝石属性!$B$25:$N$41,3,0)+VLOOKUP($AC$2,职业被动!$B$6:$M$29,COLUMNS(职业被动!$B$6:K$29),0)*$AB69,0)</f>
        <v>233</v>
      </c>
      <c r="AK69" s="9">
        <f>ROUND(属性投放!L$4+装备属性!L$4*IF($AB69&lt;10,1,ROUNDDOWN($AB69,-1))+SUM(属性投放!M$37:M$45)*$AB69+VLOOKUP($AC$2,一级属性!$E$41:$P$64,COLUMNS(一级属性!$E$41:O$64),0)*($AB69+0.25*IF($AB69&lt;10,1,ROUNDDOWN($AB69,-1)))+VLOOKUP($AC$2,宝石属性!$B$43:$M$66,COLUMNS(宝石属性!$B$43:L$66),0)*10*VLOOKUP(ROUNDDOWN($AB69,-1),宝石属性!$B$25:$N$41,2,0)*VLOOKUP(ROUNDDOWN($AB69,-1),宝石属性!$B$25:$N$41,3,0)+VLOOKUP($AC$2,职业被动!$B$6:$M$29,COLUMNS(职业被动!$B$6:L$29),0)*$AB69,0)</f>
        <v>20</v>
      </c>
      <c r="AL69" s="9">
        <f>ROUND(属性投放!M$4+装备属性!M$4*IF($AB69&lt;10,1,ROUNDDOWN($AB69,-1))+SUM(属性投放!N$37:N$45)*$AB69+VLOOKUP($AC$2,一级属性!$E$41:$P$64,COLUMNS(一级属性!$E$41:P$64),0)*($AB69+0.25*IF($AB69&lt;10,1,ROUNDDOWN($AB69,-1)))+VLOOKUP($AC$2,宝石属性!$B$43:$M$66,COLUMNS(宝石属性!$B$43:M$66),0)*10*VLOOKUP(ROUNDDOWN($AB69,-1),宝石属性!$B$25:$N$41,2,0)*VLOOKUP(ROUNDDOWN($AB69,-1),宝石属性!$B$25:$N$41,3,0)+VLOOKUP($AC$2,职业被动!$B$6:$M$29,COLUMNS(职业被动!$B$6:M$29),0)*$AB69,0)</f>
        <v>736</v>
      </c>
      <c r="AM69" s="48">
        <f>属性价值和能力评分!$F$9+ROUND(属性价值和能力评分!$F$38*10,0)*AB69+ROUND((SUM(装备属性!$W$9:$W$14)+属性价值和能力评分!$F$38*1.25+1.4+2.8)*IF(AB69&lt;10,1,ROUNDDOWN(AB69,-1)),0)+15*VLOOKUP(ROUNDDOWN(AB69,-1),宝石属性!$B$26:$D$41,2,0)*6*VLOOKUP(ROUNDDOWN(AB69,-1),宝石属性!$B$26:$D$41,3,0)+(属性价值和能力评分!$F$49*9+属性价值和能力评分!$F$50*2+属性价值和能力评分!$F$53*8/5)*AB69</f>
        <v>12549</v>
      </c>
      <c r="AO69" s="1">
        <v>66</v>
      </c>
      <c r="AP69" s="9">
        <f>ROUND(属性投放!D$4+装备属性!D$4*IF($AO69&lt;10,1,ROUNDDOWN($AO69,-1))+SUM(属性投放!E$37:E$45)*$AO69+VLOOKUP($AP$2,一级属性!$E$41:$P$64,COLUMNS(一级属性!$E$41:G$64),0)*($AO69+0.25*IF($AO69&lt;10,1,ROUNDDOWN($AO69,-1)))+VLOOKUP($AP$2,宝石属性!$B$43:$M$66,COLUMNS(宝石属性!$B$43:D$66),0)*10*VLOOKUP(ROUNDDOWN($AO69,-1),宝石属性!$B$25:$N$41,2,0)*VLOOKUP(ROUNDDOWN($AO69,-1),宝石属性!$B$25:$N$41,3,0)+VLOOKUP($AP$2,职业被动!$B$6:$M$29,COLUMNS(职业被动!$B$6:D$29),0)*$AO69,0)</f>
        <v>4372</v>
      </c>
      <c r="AQ69" s="9">
        <f>ROUND(属性投放!E$4+装备属性!E$4*IF($AO69&lt;10,1,ROUNDDOWN($AO69,-1))+SUM(属性投放!F$37:F$45)*$AO69+VLOOKUP($AP$2,一级属性!$E$41:$P$64,COLUMNS(一级属性!$E$41:H$64),0)*($AO69+0.25*IF($AO69&lt;10,1,ROUNDDOWN($AO69,-1)))+VLOOKUP($AP$2,宝石属性!$B$43:$M$66,COLUMNS(宝石属性!$B$43:E$66),0)*10*VLOOKUP(ROUNDDOWN($AO69,-1),宝石属性!$B$25:$N$41,2,0)*VLOOKUP(ROUNDDOWN($AO69,-1),宝石属性!$B$25:$N$41,3,0)+VLOOKUP($AP$2,职业被动!$B$6:$M$29,COLUMNS(职业被动!$B$6:E$29),0)*$AO69,0)</f>
        <v>2897</v>
      </c>
      <c r="AR69" s="9">
        <f>ROUND(属性投放!F$4+装备属性!F$4*IF($AO69&lt;10,1,ROUNDDOWN($AO69,-1))+SUM(属性投放!G$37:G$45)*$AO69+VLOOKUP($AP$2,一级属性!$E$41:$P$64,COLUMNS(一级属性!$E$41:I$64),0)*($AO69+0.25*IF($AO69&lt;10,1,ROUNDDOWN($AO69,-1)))+VLOOKUP($AP$2,宝石属性!$B$43:$M$66,COLUMNS(宝石属性!$B$43:F$66),0)*10*VLOOKUP(ROUNDDOWN($AO69,-1),宝石属性!$B$25:$N$41,2,0)*VLOOKUP(ROUNDDOWN($AO69,-1),宝石属性!$B$25:$N$41,3,0)+VLOOKUP($AP$2,职业被动!$B$6:$M$29,COLUMNS(职业被动!$B$6:F$29),0)*$AO69,0)</f>
        <v>724</v>
      </c>
      <c r="AS69" s="9">
        <f>ROUND(属性投放!G$4+装备属性!G$4*IF($AO69&lt;10,1,ROUNDDOWN($AO69,-1))+SUM(属性投放!H$37:H$45)*$AO69+VLOOKUP($AP$2,一级属性!$E$41:$P$64,COLUMNS(一级属性!$E$41:J$64),0)*($AO69+0.25*IF($AO69&lt;10,1,ROUNDDOWN($AO69,-1)))+VLOOKUP($AP$2,宝石属性!$B$43:$M$66,COLUMNS(宝石属性!$B$43:G$66),0)*10*VLOOKUP(ROUNDDOWN($AO69,-1),宝石属性!$B$25:$N$41,2,0)*VLOOKUP(ROUNDDOWN($AO69,-1),宝石属性!$B$25:$N$41,3,0)+VLOOKUP($AP$2,职业被动!$B$6:$M$29,COLUMNS(职业被动!$B$6:G$29),0)*$AO69,0)</f>
        <v>675</v>
      </c>
      <c r="AT69" s="9">
        <f>ROUND(属性投放!H$4+装备属性!H$4*IF($AO69&lt;10,1,ROUNDDOWN($AO69,-1))+SUM(属性投放!I$37:I$45)*$AO69+VLOOKUP($AP$2,一级属性!$E$41:$P$64,COLUMNS(一级属性!$E$41:K$64),0)*($AO69+0.25*IF($AO69&lt;10,1,ROUNDDOWN($AO69,-1)))+VLOOKUP($AP$2,宝石属性!$B$43:$M$66,COLUMNS(宝石属性!$B$43:H$66),0)*10*VLOOKUP(ROUNDDOWN($AO69,-1),宝石属性!$B$25:$N$41,2,0)*VLOOKUP(ROUNDDOWN($AO69,-1),宝石属性!$B$25:$N$41,3,0)+VLOOKUP($AP$2,职业被动!$B$6:$M$29,COLUMNS(职业被动!$B$6:H$29),0)*$AO69,0)</f>
        <v>701</v>
      </c>
      <c r="AU69" s="9">
        <f>ROUND(属性投放!I$4+装备属性!I$4*IF($AO69&lt;10,1,ROUNDDOWN($AO69,-1))+SUM(属性投放!J$37:J$45)*$AO69+VLOOKUP($AP$2,一级属性!$E$41:$P$64,COLUMNS(一级属性!$E$41:L$64),0)*($AO69+0.25*IF($AO69&lt;10,1,ROUNDDOWN($AO69,-1)))+VLOOKUP($AP$2,宝石属性!$B$43:$M$66,COLUMNS(宝石属性!$B$43:I$66),0)*10*VLOOKUP(ROUNDDOWN($AO69,-1),宝石属性!$B$25:$N$41,2,0)*VLOOKUP(ROUNDDOWN($AO69,-1),宝石属性!$B$25:$N$41,3,0)+VLOOKUP($AP$2,职业被动!$B$6:$M$29,COLUMNS(职业被动!$B$6:I$29),0)*$AO69,0)</f>
        <v>796</v>
      </c>
      <c r="AV69" s="9">
        <f>ROUND(属性投放!J$4+装备属性!J$4*IF($AO69&lt;10,1,ROUNDDOWN($AO69,-1))+SUM(属性投放!K$37:K$45)*$AO69+VLOOKUP($AP$2,一级属性!$E$41:$P$64,COLUMNS(一级属性!$E$41:M$64),0)*($AO69+0.25*IF($AO69&lt;10,1,ROUNDDOWN($AO69,-1)))+VLOOKUP($AP$2,宝石属性!$B$43:$M$66,COLUMNS(宝石属性!$B$43:J$66),0)*10*VLOOKUP(ROUNDDOWN($AO69,-1),宝石属性!$B$25:$N$41,2,0)*VLOOKUP(ROUNDDOWN($AO69,-1),宝石属性!$B$25:$N$41,3,0)+VLOOKUP($AP$2,职业被动!$B$6:$M$29,COLUMNS(职业被动!$B$6:J$29),0)*$AO69,0)</f>
        <v>562</v>
      </c>
      <c r="AW69" s="9">
        <f>ROUND(属性投放!K$4+装备属性!K$4*IF($AO69&lt;10,1,ROUNDDOWN($AO69,-1))+SUM(属性投放!L$37:L$45)*$AO69+VLOOKUP($AP$2,一级属性!$E$41:$P$64,COLUMNS(一级属性!$E$41:N$64),0)*($AO69+0.25*IF($AO69&lt;10,1,ROUNDDOWN($AO69,-1)))+VLOOKUP($AP$2,宝石属性!$B$43:$M$66,COLUMNS(宝石属性!$B$43:K$66),0)*10*VLOOKUP(ROUNDDOWN($AO69,-1),宝石属性!$B$25:$N$41,2,0)*VLOOKUP(ROUNDDOWN($AO69,-1),宝石属性!$B$25:$N$41,3,0)+VLOOKUP($AP$2,职业被动!$B$6:$M$29,COLUMNS(职业被动!$B$6:K$29),0)*$AO69,0)</f>
        <v>233</v>
      </c>
      <c r="AX69" s="9">
        <f>ROUND(属性投放!L$4+装备属性!L$4*IF($AO69&lt;10,1,ROUNDDOWN($AO69,-1))+SUM(属性投放!M$37:M$45)*$AO69+VLOOKUP($AP$2,一级属性!$E$41:$P$64,COLUMNS(一级属性!$E$41:O$64),0)*($AO69+0.25*IF($AO69&lt;10,1,ROUNDDOWN($AO69,-1)))+VLOOKUP($AP$2,宝石属性!$B$43:$M$66,COLUMNS(宝石属性!$B$43:L$66),0)*10*VLOOKUP(ROUNDDOWN($AO69,-1),宝石属性!$B$25:$N$41,2,0)*VLOOKUP(ROUNDDOWN($AO69,-1),宝石属性!$B$25:$N$41,3,0)+VLOOKUP($AP$2,职业被动!$B$6:$M$29,COLUMNS(职业被动!$B$6:L$29),0)*$AO69,0)</f>
        <v>722</v>
      </c>
      <c r="AY69" s="9">
        <f>ROUND(属性投放!M$4+装备属性!M$4*IF($AO69&lt;10,1,ROUNDDOWN($AO69,-1))+SUM(属性投放!N$37:N$45)*$AO69+VLOOKUP($AP$2,一级属性!$E$41:$P$64,COLUMNS(一级属性!$E$41:P$64),0)*($AO69+0.25*IF($AO69&lt;10,1,ROUNDDOWN($AO69,-1)))+VLOOKUP($AP$2,宝石属性!$B$43:$M$66,COLUMNS(宝石属性!$B$43:M$66),0)*10*VLOOKUP(ROUNDDOWN($AO69,-1),宝石属性!$B$25:$N$41,2,0)*VLOOKUP(ROUNDDOWN($AO69,-1),宝石属性!$B$25:$N$41,3,0)+VLOOKUP($AP$2,职业被动!$B$6:$M$29,COLUMNS(职业被动!$B$6:M$29),0)*$AO69,0)</f>
        <v>736</v>
      </c>
      <c r="AZ69" s="48">
        <f>属性价值和能力评分!$F$9+ROUND(属性价值和能力评分!$F$38*10,0)*AO69+ROUND((SUM(装备属性!$W$9:$W$14)+属性价值和能力评分!$F$38*1.25+1.4+2.8)*IF(AO69&lt;10,1,ROUNDDOWN(AO69,-1)),0)+15*VLOOKUP(ROUNDDOWN(AO69,-1),宝石属性!$B$26:$D$41,2,0)*6*VLOOKUP(ROUNDDOWN(AO69,-1),宝石属性!$B$26:$D$41,3,0)+(属性价值和能力评分!$F$49*9+属性价值和能力评分!$F$50*2+属性价值和能力评分!$F$53*8/5)*AO69</f>
        <v>12549</v>
      </c>
      <c r="BB69" s="1">
        <v>66</v>
      </c>
      <c r="BC69" s="9">
        <f>ROUND(属性投放!D$4+装备属性!D$4*IF($BB69&lt;10,1,ROUNDDOWN($BB69,-1))+SUM(属性投放!E$37:E$45)*$BB69+VLOOKUP($BC$2,一级属性!$E$41:$P$64,COLUMNS(一级属性!$E$41:G$64),0)*($BB69+0.25*IF($BB69&lt;10,1,ROUNDDOWN($BB69,-1)))+VLOOKUP($BC$2,宝石属性!$B$43:$M$66,COLUMNS(宝石属性!$B$43:D$66),0)*10*VLOOKUP(ROUNDDOWN($BB69,-1),宝石属性!$B$25:$N$41,2,0)*VLOOKUP(ROUNDDOWN($BB69,-1),宝石属性!$B$25:$N$41,3,0)+VLOOKUP($BC$2,职业被动!$B$6:$M$29,COLUMNS(职业被动!$B$6:D$29),0)*$BB69,0)</f>
        <v>3910</v>
      </c>
      <c r="BD69" s="9">
        <f>ROUND(属性投放!E$4+装备属性!E$4*IF($BB69&lt;10,1,ROUNDDOWN($BB69,-1))+SUM(属性投放!F$37:F$45)*$BB69+VLOOKUP($BC$2,一级属性!$E$41:$P$64,COLUMNS(一级属性!$E$41:H$64),0)*($BB69+0.25*IF($BB69&lt;10,1,ROUNDDOWN($BB69,-1)))+VLOOKUP($BC$2,宝石属性!$B$43:$M$66,COLUMNS(宝石属性!$B$43:E$66),0)*10*VLOOKUP(ROUNDDOWN($BB69,-1),宝石属性!$B$25:$N$41,2,0)*VLOOKUP(ROUNDDOWN($BB69,-1),宝石属性!$B$25:$N$41,3,0)+VLOOKUP($BC$2,职业被动!$B$6:$M$29,COLUMNS(职业被动!$B$6:E$29),0)*$BB69,0)</f>
        <v>3302</v>
      </c>
      <c r="BE69" s="9">
        <f>ROUND(属性投放!F$4+装备属性!F$4*IF($BB69&lt;10,1,ROUNDDOWN($BB69,-1))+SUM(属性投放!G$37:G$45)*$BB69+VLOOKUP($BC$2,一级属性!$E$41:$P$64,COLUMNS(一级属性!$E$41:I$64),0)*($BB69+0.25*IF($BB69&lt;10,1,ROUNDDOWN($BB69,-1)))+VLOOKUP($BC$2,宝石属性!$B$43:$M$66,COLUMNS(宝石属性!$B$43:F$66),0)*10*VLOOKUP(ROUNDDOWN($BB69,-1),宝石属性!$B$25:$N$41,2,0)*VLOOKUP(ROUNDDOWN($BB69,-1),宝石属性!$B$25:$N$41,3,0)+VLOOKUP($BC$2,职业被动!$B$6:$M$29,COLUMNS(职业被动!$B$6:F$29),0)*$BB69,0)</f>
        <v>724</v>
      </c>
      <c r="BF69" s="9">
        <f>ROUND(属性投放!G$4+装备属性!G$4*IF($BB69&lt;10,1,ROUNDDOWN($BB69,-1))+SUM(属性投放!H$37:H$45)*$BB69+VLOOKUP($BC$2,一级属性!$E$41:$P$64,COLUMNS(一级属性!$E$41:J$64),0)*($BB69+0.25*IF($BB69&lt;10,1,ROUNDDOWN($BB69,-1)))+VLOOKUP($BC$2,宝石属性!$B$43:$M$66,COLUMNS(宝石属性!$B$43:G$66),0)*10*VLOOKUP(ROUNDDOWN($BB69,-1),宝石属性!$B$25:$N$41,2,0)*VLOOKUP(ROUNDDOWN($BB69,-1),宝石属性!$B$25:$N$41,3,0)+VLOOKUP($BC$2,职业被动!$B$6:$M$29,COLUMNS(职业被动!$B$6:G$29),0)*$BB69,0)</f>
        <v>675</v>
      </c>
      <c r="BG69" s="9">
        <f>ROUND(属性投放!H$4+装备属性!H$4*IF($BB69&lt;10,1,ROUNDDOWN($BB69,-1))+SUM(属性投放!I$37:I$45)*$BB69+VLOOKUP($BC$2,一级属性!$E$41:$P$64,COLUMNS(一级属性!$E$41:K$64),0)*($BB69+0.25*IF($BB69&lt;10,1,ROUNDDOWN($BB69,-1)))+VLOOKUP($BC$2,宝石属性!$B$43:$M$66,COLUMNS(宝石属性!$B$43:H$66),0)*10*VLOOKUP(ROUNDDOWN($BB69,-1),宝石属性!$B$25:$N$41,2,0)*VLOOKUP(ROUNDDOWN($BB69,-1),宝石属性!$B$25:$N$41,3,0)+VLOOKUP($BC$2,职业被动!$B$6:$M$29,COLUMNS(职业被动!$B$6:H$29),0)*$BB69,0)</f>
        <v>998</v>
      </c>
      <c r="BH69" s="9">
        <f>ROUND(属性投放!I$4+装备属性!I$4*IF($BB69&lt;10,1,ROUNDDOWN($BB69,-1))+SUM(属性投放!J$37:J$45)*$BB69+VLOOKUP($BC$2,一级属性!$E$41:$P$64,COLUMNS(一级属性!$E$41:L$64),0)*($BB69+0.25*IF($BB69&lt;10,1,ROUNDDOWN($BB69,-1)))+VLOOKUP($BC$2,宝石属性!$B$43:$M$66,COLUMNS(宝石属性!$B$43:I$66),0)*10*VLOOKUP(ROUNDDOWN($BB69,-1),宝石属性!$B$25:$N$41,2,0)*VLOOKUP(ROUNDDOWN($BB69,-1),宝石属性!$B$25:$N$41,3,0)+VLOOKUP($BC$2,职业被动!$B$6:$M$29,COLUMNS(职业被动!$B$6:I$29),0)*$BB69,0)</f>
        <v>943</v>
      </c>
      <c r="BI69" s="9">
        <f>ROUND(属性投放!J$4+装备属性!J$4*IF($BB69&lt;10,1,ROUNDDOWN($BB69,-1))+SUM(属性投放!K$37:K$45)*$BB69+VLOOKUP($BC$2,一级属性!$E$41:$P$64,COLUMNS(一级属性!$E$41:M$64),0)*($BB69+0.25*IF($BB69&lt;10,1,ROUNDDOWN($BB69,-1)))+VLOOKUP($BC$2,宝石属性!$B$43:$M$66,COLUMNS(宝石属性!$B$43:J$66),0)*10*VLOOKUP(ROUNDDOWN($BB69,-1),宝石属性!$B$25:$N$41,2,0)*VLOOKUP(ROUNDDOWN($BB69,-1),宝石属性!$B$25:$N$41,3,0)+VLOOKUP($BC$2,职业被动!$B$6:$M$29,COLUMNS(职业被动!$B$6:J$29),0)*$BB69,0)</f>
        <v>441</v>
      </c>
      <c r="BJ69" s="9">
        <f>ROUND(属性投放!K$4+装备属性!K$4*IF($BB69&lt;10,1,ROUNDDOWN($BB69,-1))+SUM(属性投放!L$37:L$45)*$BB69+VLOOKUP($BC$2,一级属性!$E$41:$P$64,COLUMNS(一级属性!$E$41:N$64),0)*($BB69+0.25*IF($BB69&lt;10,1,ROUNDDOWN($BB69,-1)))+VLOOKUP($BC$2,宝石属性!$B$43:$M$66,COLUMNS(宝石属性!$B$43:K$66),0)*10*VLOOKUP(ROUNDDOWN($BB69,-1),宝石属性!$B$25:$N$41,2,0)*VLOOKUP(ROUNDDOWN($BB69,-1),宝石属性!$B$25:$N$41,3,0)+VLOOKUP($BC$2,职业被动!$B$6:$M$29,COLUMNS(职业被动!$B$6:K$29),0)*$BB69,0)</f>
        <v>233</v>
      </c>
      <c r="BK69" s="9">
        <f>ROUND(属性投放!L$4+装备属性!L$4*IF($BB69&lt;10,1,ROUNDDOWN($BB69,-1))+SUM(属性投放!M$37:M$45)*$BB69+VLOOKUP($BC$2,一级属性!$E$41:$P$64,COLUMNS(一级属性!$E$41:O$64),0)*($BB69+0.25*IF($BB69&lt;10,1,ROUNDDOWN($BB69,-1)))+VLOOKUP($BC$2,宝石属性!$B$43:$M$66,COLUMNS(宝石属性!$B$43:L$66),0)*10*VLOOKUP(ROUNDDOWN($BB69,-1),宝石属性!$B$25:$N$41,2,0)*VLOOKUP(ROUNDDOWN($BB69,-1),宝石属性!$B$25:$N$41,3,0)+VLOOKUP($BC$2,职业被动!$B$6:$M$29,COLUMNS(职业被动!$B$6:L$29),0)*$BB69,0)</f>
        <v>20</v>
      </c>
      <c r="BL69" s="9">
        <f>ROUND(属性投放!M$4+装备属性!M$4*IF($BB69&lt;10,1,ROUNDDOWN($BB69,-1))+SUM(属性投放!N$37:N$45)*$BB69+VLOOKUP($BC$2,一级属性!$E$41:$P$64,COLUMNS(一级属性!$E$41:P$64),0)*($BB69+0.25*IF($BB69&lt;10,1,ROUNDDOWN($BB69,-1)))+VLOOKUP($BC$2,宝石属性!$B$43:$M$66,COLUMNS(宝石属性!$B$43:M$66),0)*10*VLOOKUP(ROUNDDOWN($BB69,-1),宝石属性!$B$25:$N$41,2,0)*VLOOKUP(ROUNDDOWN($BB69,-1),宝石属性!$B$25:$N$41,3,0)+VLOOKUP($BC$2,职业被动!$B$6:$M$29,COLUMNS(职业被动!$B$6:M$29),0)*$BB69,0)</f>
        <v>736</v>
      </c>
      <c r="BM69" s="48">
        <f>属性价值和能力评分!$F$9+ROUND(属性价值和能力评分!$F$38*10,0)*BB69+ROUND((SUM(装备属性!$W$9:$W$14)+属性价值和能力评分!$F$38*1.25+1.4+2.8)*IF(BB69&lt;10,1,ROUNDDOWN(BB69,-1)),0)+15*VLOOKUP(ROUNDDOWN(BB69,-1),宝石属性!$B$26:$D$41,2,0)*6*VLOOKUP(ROUNDDOWN(BB69,-1),宝石属性!$B$26:$D$41,3,0)+(属性价值和能力评分!$F$49*9+属性价值和能力评分!$F$50*2+属性价值和能力评分!$F$53*8/5)*BB69</f>
        <v>12549</v>
      </c>
      <c r="BO69" s="1">
        <v>66</v>
      </c>
      <c r="BP69" s="9">
        <f>ROUND(属性投放!D$4+装备属性!D$4*IF($BO69&lt;10,1,ROUNDDOWN($BO69,-1))+SUM(属性投放!E$37:E$45)*$BO69+VLOOKUP($BP$2,一级属性!$E$41:$P$64,COLUMNS(一级属性!$E$41:G$64),0)*($BO69+0.25*IF($BO69&lt;10,1,ROUNDDOWN($BO69,-1)))+VLOOKUP($BP$2,宝石属性!$B$43:$M$66,COLUMNS(宝石属性!$B$43:D$66),0)*10*VLOOKUP(ROUNDDOWN($BO69,-1),宝石属性!$B$25:$N$41,2,0)*VLOOKUP(ROUNDDOWN($BO69,-1),宝石属性!$B$25:$N$41,3,0)+VLOOKUP($BP$2,职业被动!$B$6:$M$29,COLUMNS(职业被动!$B$6:D$29),0)*$BO69,0)</f>
        <v>4834</v>
      </c>
      <c r="BQ69" s="9">
        <f>ROUND(属性投放!E$4+装备属性!E$4*IF($BO69&lt;10,1,ROUNDDOWN($BO69,-1))+SUM(属性投放!F$37:F$45)*$BO69+VLOOKUP($BP$2,一级属性!$E$41:$P$64,COLUMNS(一级属性!$E$41:H$64),0)*($BO69+0.25*IF($BO69&lt;10,1,ROUNDDOWN($BO69,-1)))+VLOOKUP($BP$2,宝石属性!$B$43:$M$66,COLUMNS(宝石属性!$B$43:E$66),0)*10*VLOOKUP(ROUNDDOWN($BO69,-1),宝石属性!$B$25:$N$41,2,0)*VLOOKUP(ROUNDDOWN($BO69,-1),宝石属性!$B$25:$N$41,3,0)+VLOOKUP($BP$2,职业被动!$B$6:$M$29,COLUMNS(职业被动!$B$6:E$29),0)*$BO69,0)</f>
        <v>2897</v>
      </c>
      <c r="BR69" s="9">
        <f>ROUND(属性投放!F$4+装备属性!F$4*IF($BO69&lt;10,1,ROUNDDOWN($BO69,-1))+SUM(属性投放!G$37:G$45)*$BO69+VLOOKUP($BP$2,一级属性!$E$41:$P$64,COLUMNS(一级属性!$E$41:I$64),0)*($BO69+0.25*IF($BO69&lt;10,1,ROUNDDOWN($BO69,-1)))+VLOOKUP($BP$2,宝石属性!$B$43:$M$66,COLUMNS(宝石属性!$B$43:F$66),0)*10*VLOOKUP(ROUNDDOWN($BO69,-1),宝石属性!$B$25:$N$41,2,0)*VLOOKUP(ROUNDDOWN($BO69,-1),宝石属性!$B$25:$N$41,3,0)+VLOOKUP($BP$2,职业被动!$B$6:$M$29,COLUMNS(职业被动!$B$6:F$29),0)*$BO69,0)</f>
        <v>724</v>
      </c>
      <c r="BS69" s="9">
        <f>ROUND(属性投放!G$4+装备属性!G$4*IF($BO69&lt;10,1,ROUNDDOWN($BO69,-1))+SUM(属性投放!H$37:H$45)*$BO69+VLOOKUP($BP$2,一级属性!$E$41:$P$64,COLUMNS(一级属性!$E$41:J$64),0)*($BO69+0.25*IF($BO69&lt;10,1,ROUNDDOWN($BO69,-1)))+VLOOKUP($BP$2,宝石属性!$B$43:$M$66,COLUMNS(宝石属性!$B$43:G$66),0)*10*VLOOKUP(ROUNDDOWN($BO69,-1),宝石属性!$B$25:$N$41,2,0)*VLOOKUP(ROUNDDOWN($BO69,-1),宝石属性!$B$25:$N$41,3,0)+VLOOKUP($BP$2,职业被动!$B$6:$M$29,COLUMNS(职业被动!$B$6:G$29),0)*$BO69,0)</f>
        <v>675</v>
      </c>
      <c r="BT69" s="9">
        <f>ROUND(属性投放!H$4+装备属性!H$4*IF($BO69&lt;10,1,ROUNDDOWN($BO69,-1))+SUM(属性投放!I$37:I$45)*$BO69+VLOOKUP($BP$2,一级属性!$E$41:$P$64,COLUMNS(一级属性!$E$41:K$64),0)*($BO69+0.25*IF($BO69&lt;10,1,ROUNDDOWN($BO69,-1)))+VLOOKUP($BP$2,宝石属性!$B$43:$M$66,COLUMNS(宝石属性!$B$43:H$66),0)*10*VLOOKUP(ROUNDDOWN($BO69,-1),宝石属性!$B$25:$N$41,2,0)*VLOOKUP(ROUNDDOWN($BO69,-1),宝石属性!$B$25:$N$41,3,0)+VLOOKUP($BP$2,职业被动!$B$6:$M$29,COLUMNS(职业被动!$B$6:H$29),0)*$BO69,0)</f>
        <v>767</v>
      </c>
      <c r="BU69" s="9">
        <f>ROUND(属性投放!I$4+装备属性!I$4*IF($BO69&lt;10,1,ROUNDDOWN($BO69,-1))+SUM(属性投放!J$37:J$45)*$BO69+VLOOKUP($BP$2,一级属性!$E$41:$P$64,COLUMNS(一级属性!$E$41:L$64),0)*($BO69+0.25*IF($BO69&lt;10,1,ROUNDDOWN($BO69,-1)))+VLOOKUP($BP$2,宝石属性!$B$43:$M$66,COLUMNS(宝石属性!$B$43:I$66),0)*10*VLOOKUP(ROUNDDOWN($BO69,-1),宝石属性!$B$25:$N$41,2,0)*VLOOKUP(ROUNDDOWN($BO69,-1),宝石属性!$B$25:$N$41,3,0)+VLOOKUP($BP$2,职业被动!$B$6:$M$29,COLUMNS(职业被动!$B$6:I$29),0)*$BO69,0)</f>
        <v>796</v>
      </c>
      <c r="BV69" s="9">
        <f>ROUND(属性投放!J$4+装备属性!J$4*IF($BO69&lt;10,1,ROUNDDOWN($BO69,-1))+SUM(属性投放!K$37:K$45)*$BO69+VLOOKUP($BP$2,一级属性!$E$41:$P$64,COLUMNS(一级属性!$E$41:M$64),0)*($BO69+0.25*IF($BO69&lt;10,1,ROUNDDOWN($BO69,-1)))+VLOOKUP($BP$2,宝石属性!$B$43:$M$66,COLUMNS(宝石属性!$B$43:J$66),0)*10*VLOOKUP(ROUNDDOWN($BO69,-1),宝石属性!$B$25:$N$41,2,0)*VLOOKUP(ROUNDDOWN($BO69,-1),宝石属性!$B$25:$N$41,3,0)+VLOOKUP($BP$2,职业被动!$B$6:$M$29,COLUMNS(职业被动!$B$6:J$29),0)*$BO69,0)</f>
        <v>562</v>
      </c>
      <c r="BW69" s="9">
        <f>ROUND(属性投放!K$4+装备属性!K$4*IF($BO69&lt;10,1,ROUNDDOWN($BO69,-1))+SUM(属性投放!L$37:L$45)*$BO69+VLOOKUP($BP$2,一级属性!$E$41:$P$64,COLUMNS(一级属性!$E$41:N$64),0)*($BO69+0.25*IF($BO69&lt;10,1,ROUNDDOWN($BO69,-1)))+VLOOKUP($BP$2,宝石属性!$B$43:$M$66,COLUMNS(宝石属性!$B$43:K$66),0)*10*VLOOKUP(ROUNDDOWN($BO69,-1),宝石属性!$B$25:$N$41,2,0)*VLOOKUP(ROUNDDOWN($BO69,-1),宝石属性!$B$25:$N$41,3,0)+VLOOKUP($BP$2,职业被动!$B$6:$M$29,COLUMNS(职业被动!$B$6:K$29),0)*$BO69,0)</f>
        <v>345</v>
      </c>
      <c r="BX69" s="9">
        <f>ROUND(属性投放!L$4+装备属性!L$4*IF($BO69&lt;10,1,ROUNDDOWN($BO69,-1))+SUM(属性投放!M$37:M$45)*$BO69+VLOOKUP($BP$2,一级属性!$E$41:$P$64,COLUMNS(一级属性!$E$41:O$64),0)*($BO69+0.25*IF($BO69&lt;10,1,ROUNDDOWN($BO69,-1)))+VLOOKUP($BP$2,宝石属性!$B$43:$M$66,COLUMNS(宝石属性!$B$43:L$66),0)*10*VLOOKUP(ROUNDDOWN($BO69,-1),宝石属性!$B$25:$N$41,2,0)*VLOOKUP(ROUNDDOWN($BO69,-1),宝石属性!$B$25:$N$41,3,0)+VLOOKUP($BP$2,职业被动!$B$6:$M$29,COLUMNS(职业被动!$B$6:L$29),0)*$BO69,0)</f>
        <v>20</v>
      </c>
      <c r="BY69" s="9">
        <f>ROUND(属性投放!M$4+装备属性!M$4*IF($BO69&lt;10,1,ROUNDDOWN($BO69,-1))+SUM(属性投放!N$37:N$45)*$BO69+VLOOKUP($BP$2,一级属性!$E$41:$P$64,COLUMNS(一级属性!$E$41:P$64),0)*($BO69+0.25*IF($BO69&lt;10,1,ROUNDDOWN($BO69,-1)))+VLOOKUP($BP$2,宝石属性!$B$43:$M$66,COLUMNS(宝石属性!$B$43:M$66),0)*10*VLOOKUP(ROUNDDOWN($BO69,-1),宝石属性!$B$25:$N$41,2,0)*VLOOKUP(ROUNDDOWN($BO69,-1),宝石属性!$B$25:$N$41,3,0)+VLOOKUP($BP$2,职业被动!$B$6:$M$29,COLUMNS(职业被动!$B$6:M$29),0)*$BO69,0)</f>
        <v>736</v>
      </c>
      <c r="BZ69" s="48">
        <f>属性价值和能力评分!$F$9+ROUND(属性价值和能力评分!$F$38*10,0)*BO69+ROUND((SUM(装备属性!$W$9:$W$14)+属性价值和能力评分!$F$38*1.25+1.4+2.8)*IF(BO69&lt;10,1,ROUNDDOWN(BO69,-1)),0)+15*VLOOKUP(ROUNDDOWN(BO69,-1),宝石属性!$B$26:$D$41,2,0)*6*VLOOKUP(ROUNDDOWN(BO69,-1),宝石属性!$B$26:$D$41,3,0)+(属性价值和能力评分!$F$49*9+属性价值和能力评分!$F$50*2+属性价值和能力评分!$F$53*8/5)*BO69</f>
        <v>12549</v>
      </c>
      <c r="CB69" s="1">
        <v>66</v>
      </c>
      <c r="CC69" s="9">
        <f>ROUND(属性投放!D$4+装备属性!D$4*IF($CB69&lt;10,1,ROUNDDOWN($CB69,-1))+SUM(属性投放!E$37:E$45)*$CB69+VLOOKUP($CC$2,一级属性!$E$41:$P$64,COLUMNS(一级属性!$E$41:G$64),0)*($CB69+0.25*IF($CB69&lt;10,1,ROUNDDOWN($CB69,-1)))+VLOOKUP($CC$2,宝石属性!$B$43:$M$66,COLUMNS(宝石属性!$B$43:D$66),0)*10*VLOOKUP(ROUNDDOWN($CB69,-1),宝石属性!$B$25:$N$41,2,0)*VLOOKUP(ROUNDDOWN($CB69,-1),宝石属性!$B$25:$N$41,3,0)+VLOOKUP($CC$2,职业被动!$B$6:$M$29,COLUMNS(职业被动!$B$6:D$29),0)*$CB69,0)</f>
        <v>3262</v>
      </c>
      <c r="CD69" s="9">
        <f>ROUND(属性投放!E$4+装备属性!E$4*IF($CB69&lt;10,1,ROUNDDOWN($CB69,-1))+SUM(属性投放!F$37:F$45)*$CB69+VLOOKUP($CC$2,一级属性!$E$41:$P$64,COLUMNS(一级属性!$E$41:H$64),0)*($CB69+0.25*IF($CB69&lt;10,1,ROUNDDOWN($CB69,-1)))+VLOOKUP($CC$2,宝石属性!$B$43:$M$66,COLUMNS(宝石属性!$B$43:E$66),0)*10*VLOOKUP(ROUNDDOWN($CB69,-1),宝石属性!$B$25:$N$41,2,0)*VLOOKUP(ROUNDDOWN($CB69,-1),宝石属性!$B$25:$N$41,3,0)+VLOOKUP($CC$2,职业被动!$B$6:$M$29,COLUMNS(职业被动!$B$6:E$29),0)*$CB69,0)</f>
        <v>1682</v>
      </c>
      <c r="CE69" s="9">
        <f>ROUND(属性投放!F$4+装备属性!F$4*IF($CB69&lt;10,1,ROUNDDOWN($CB69,-1))+SUM(属性投放!G$37:G$45)*$CB69+VLOOKUP($CC$2,一级属性!$E$41:$P$64,COLUMNS(一级属性!$E$41:I$64),0)*($CB69+0.25*IF($CB69&lt;10,1,ROUNDDOWN($CB69,-1)))+VLOOKUP($CC$2,宝石属性!$B$43:$M$66,COLUMNS(宝石属性!$B$43:F$66),0)*10*VLOOKUP(ROUNDDOWN($CB69,-1),宝石属性!$B$25:$N$41,2,0)*VLOOKUP(ROUNDDOWN($CB69,-1),宝石属性!$B$25:$N$41,3,0)+VLOOKUP($CC$2,职业被动!$B$6:$M$29,COLUMNS(职业被动!$B$6:F$29),0)*$CB69,0)</f>
        <v>1518</v>
      </c>
      <c r="CF69" s="9">
        <f>ROUND(属性投放!G$4+装备属性!G$4*IF($CB69&lt;10,1,ROUNDDOWN($CB69,-1))+SUM(属性投放!H$37:H$45)*$CB69+VLOOKUP($CC$2,一级属性!$E$41:$P$64,COLUMNS(一级属性!$E$41:J$64),0)*($CB69+0.25*IF($CB69&lt;10,1,ROUNDDOWN($CB69,-1)))+VLOOKUP($CC$2,宝石属性!$B$43:$M$66,COLUMNS(宝石属性!$B$43:G$66),0)*10*VLOOKUP(ROUNDDOWN($CB69,-1),宝石属性!$B$25:$N$41,2,0)*VLOOKUP(ROUNDDOWN($CB69,-1),宝石属性!$B$25:$N$41,3,0)+VLOOKUP($CC$2,职业被动!$B$6:$M$29,COLUMNS(职业被动!$B$6:G$29),0)*$CB69,0)</f>
        <v>741</v>
      </c>
      <c r="CG69" s="9">
        <f>ROUND(属性投放!H$4+装备属性!H$4*IF($CB69&lt;10,1,ROUNDDOWN($CB69,-1))+SUM(属性投放!I$37:I$45)*$CB69+VLOOKUP($CC$2,一级属性!$E$41:$P$64,COLUMNS(一级属性!$E$41:K$64),0)*($CB69+0.25*IF($CB69&lt;10,1,ROUNDDOWN($CB69,-1)))+VLOOKUP($CC$2,宝石属性!$B$43:$M$66,COLUMNS(宝石属性!$B$43:H$66),0)*10*VLOOKUP(ROUNDDOWN($CB69,-1),宝石属性!$B$25:$N$41,2,0)*VLOOKUP(ROUNDDOWN($CB69,-1),宝石属性!$B$25:$N$41,3,0)+VLOOKUP($CC$2,职业被动!$B$6:$M$29,COLUMNS(职业被动!$B$6:H$29),0)*$CB69,0)</f>
        <v>458</v>
      </c>
      <c r="CH69" s="9">
        <f>ROUND(属性投放!I$4+装备属性!I$4*IF($CB69&lt;10,1,ROUNDDOWN($CB69,-1))+SUM(属性投放!J$37:J$45)*$CB69+VLOOKUP($CC$2,一级属性!$E$41:$P$64,COLUMNS(一级属性!$E$41:L$64),0)*($CB69+0.25*IF($CB69&lt;10,1,ROUNDDOWN($CB69,-1)))+VLOOKUP($CC$2,宝石属性!$B$43:$M$66,COLUMNS(宝石属性!$B$43:I$66),0)*10*VLOOKUP(ROUNDDOWN($CB69,-1),宝石属性!$B$25:$N$41,2,0)*VLOOKUP(ROUNDDOWN($CB69,-1),宝石属性!$B$25:$N$41,3,0)+VLOOKUP($CC$2,职业被动!$B$6:$M$29,COLUMNS(职业被动!$B$6:I$29),0)*$CB69,0)</f>
        <v>763</v>
      </c>
      <c r="CI69" s="9">
        <f>ROUND(属性投放!J$4+装备属性!J$4*IF($CB69&lt;10,1,ROUNDDOWN($CB69,-1))+SUM(属性投放!K$37:K$45)*$CB69+VLOOKUP($CC$2,一级属性!$E$41:$P$64,COLUMNS(一级属性!$E$41:M$64),0)*($CB69+0.25*IF($CB69&lt;10,1,ROUNDDOWN($CB69,-1)))+VLOOKUP($CC$2,宝石属性!$B$43:$M$66,COLUMNS(宝石属性!$B$43:J$66),0)*10*VLOOKUP(ROUNDDOWN($CB69,-1),宝石属性!$B$25:$N$41,2,0)*VLOOKUP(ROUNDDOWN($CB69,-1),宝石属性!$B$25:$N$41,3,0)+VLOOKUP($CC$2,职业被动!$B$6:$M$29,COLUMNS(职业被动!$B$6:J$29),0)*$CB69,0)</f>
        <v>506</v>
      </c>
      <c r="CJ69" s="9">
        <f>ROUND(属性投放!K$4+装备属性!K$4*IF($CB69&lt;10,1,ROUNDDOWN($CB69,-1))+SUM(属性投放!L$37:L$45)*$CB69+VLOOKUP($CC$2,一级属性!$E$41:$P$64,COLUMNS(一级属性!$E$41:N$64),0)*($CB69+0.25*IF($CB69&lt;10,1,ROUNDDOWN($CB69,-1)))+VLOOKUP($CC$2,宝石属性!$B$43:$M$66,COLUMNS(宝石属性!$B$43:K$66),0)*10*VLOOKUP(ROUNDDOWN($CB69,-1),宝石属性!$B$25:$N$41,2,0)*VLOOKUP(ROUNDDOWN($CB69,-1),宝石属性!$B$25:$N$41,3,0)+VLOOKUP($CC$2,职业被动!$B$6:$M$29,COLUMNS(职业被动!$B$6:K$29),0)*$CB69,0)</f>
        <v>233</v>
      </c>
      <c r="CK69" s="9">
        <f>ROUND(属性投放!L$4+装备属性!L$4*IF($CB69&lt;10,1,ROUNDDOWN($CB69,-1))+SUM(属性投放!M$37:M$45)*$CB69+VLOOKUP($CC$2,一级属性!$E$41:$P$64,COLUMNS(一级属性!$E$41:O$64),0)*($CB69+0.25*IF($CB69&lt;10,1,ROUNDDOWN($CB69,-1)))+VLOOKUP($CC$2,宝石属性!$B$43:$M$66,COLUMNS(宝石属性!$B$43:L$66),0)*10*VLOOKUP(ROUNDDOWN($CB69,-1),宝石属性!$B$25:$N$41,2,0)*VLOOKUP(ROUNDDOWN($CB69,-1),宝石属性!$B$25:$N$41,3,0)+VLOOKUP($CC$2,职业被动!$B$6:$M$29,COLUMNS(职业被动!$B$6:L$29),0)*$CB69,0)</f>
        <v>20</v>
      </c>
      <c r="CL69" s="9">
        <f>ROUND(属性投放!M$4+装备属性!M$4*IF($CB69&lt;10,1,ROUNDDOWN($CB69,-1))+SUM(属性投放!N$37:N$45)*$CB69+VLOOKUP($CC$2,一级属性!$E$41:$P$64,COLUMNS(一级属性!$E$41:P$64),0)*($CB69+0.25*IF($CB69&lt;10,1,ROUNDDOWN($CB69,-1)))+VLOOKUP($CC$2,宝石属性!$B$43:$M$66,COLUMNS(宝石属性!$B$43:M$66),0)*10*VLOOKUP(ROUNDDOWN($CB69,-1),宝石属性!$B$25:$N$41,2,0)*VLOOKUP(ROUNDDOWN($CB69,-1),宝石属性!$B$25:$N$41,3,0)+VLOOKUP($CC$2,职业被动!$B$6:$M$29,COLUMNS(职业被动!$B$6:M$29),0)*$CB69,0)</f>
        <v>680</v>
      </c>
      <c r="CM69" s="48">
        <f>属性价值和能力评分!$F$9+ROUND(属性价值和能力评分!$F$38*10,0)*CB69+ROUND((SUM(装备属性!$W$9:$W$14)+属性价值和能力评分!$F$38*1.25+1.4+2.8)*IF(CB69&lt;10,1,ROUNDDOWN(CB69,-1)),0)+15*VLOOKUP(ROUNDDOWN(CB69,-1),宝石属性!$B$26:$D$41,2,0)*6*VLOOKUP(ROUNDDOWN(CB69,-1),宝石属性!$B$26:$D$41,3,0)+(属性价值和能力评分!$F$49*9+属性价值和能力评分!$F$50*2+属性价值和能力评分!$F$53*8/5)*CB69</f>
        <v>12549</v>
      </c>
      <c r="CO69" s="1">
        <v>66</v>
      </c>
      <c r="CP69" s="9">
        <f>ROUND(属性投放!D$4+装备属性!D$4*IF($CO69&lt;10,1,ROUNDDOWN($CO69,-1))+SUM(属性投放!E$37:E$45)*$CO69+VLOOKUP($CP$2,一级属性!$E$41:$P$64,COLUMNS(一级属性!$E$41:G$64),0)*($CO69+0.25*IF($CO69&lt;10,1,ROUNDDOWN($CO69,-1)))+VLOOKUP($CP$2,宝石属性!$B$43:$M$66,COLUMNS(宝石属性!$B$43:D$66),0)*10*VLOOKUP(ROUNDDOWN($CO69,-1),宝石属性!$B$25:$N$41,2,0)*VLOOKUP(ROUNDDOWN($CO69,-1),宝石属性!$B$25:$N$41,3,0)+VLOOKUP($CP$2,职业被动!$B$6:$M$29,COLUMNS(职业被动!$B$6:D$29),0)*$CO69,0)</f>
        <v>3262</v>
      </c>
      <c r="CQ69" s="9">
        <f>ROUND(属性投放!E$4+装备属性!E$4*IF($CO69&lt;10,1,ROUNDDOWN($CO69,-1))+SUM(属性投放!F$37:F$45)*$CO69+VLOOKUP($CP$2,一级属性!$E$41:$P$64,COLUMNS(一级属性!$E$41:H$64),0)*($CO69+0.25*IF($CO69&lt;10,1,ROUNDDOWN($CO69,-1)))+VLOOKUP($CP$2,宝石属性!$B$43:$M$66,COLUMNS(宝石属性!$B$43:E$66),0)*10*VLOOKUP(ROUNDDOWN($CO69,-1),宝石属性!$B$25:$N$41,2,0)*VLOOKUP(ROUNDDOWN($CO69,-1),宝石属性!$B$25:$N$41,3,0)+VLOOKUP($CP$2,职业被动!$B$6:$M$29,COLUMNS(职业被动!$B$6:E$29),0)*$CO69,0)</f>
        <v>3707</v>
      </c>
      <c r="CR69" s="9">
        <f>ROUND(属性投放!F$4+装备属性!F$4*IF($CO69&lt;10,1,ROUNDDOWN($CO69,-1))+SUM(属性投放!G$37:G$45)*$CO69+VLOOKUP($CP$2,一级属性!$E$41:$P$64,COLUMNS(一级属性!$E$41:I$64),0)*($CO69+0.25*IF($CO69&lt;10,1,ROUNDDOWN($CO69,-1)))+VLOOKUP($CP$2,宝石属性!$B$43:$M$66,COLUMNS(宝石属性!$B$43:F$66),0)*10*VLOOKUP(ROUNDDOWN($CO69,-1),宝石属性!$B$25:$N$41,2,0)*VLOOKUP(ROUNDDOWN($CO69,-1),宝石属性!$B$25:$N$41,3,0)+VLOOKUP($CP$2,职业被动!$B$6:$M$29,COLUMNS(职业被动!$B$6:F$29),0)*$CO69,0)</f>
        <v>724</v>
      </c>
      <c r="CS69" s="9">
        <f>ROUND(属性投放!G$4+装备属性!G$4*IF($CO69&lt;10,1,ROUNDDOWN($CO69,-1))+SUM(属性投放!H$37:H$45)*$CO69+VLOOKUP($CP$2,一级属性!$E$41:$P$64,COLUMNS(一级属性!$E$41:J$64),0)*($CO69+0.25*IF($CO69&lt;10,1,ROUNDDOWN($CO69,-1)))+VLOOKUP($CP$2,宝石属性!$B$43:$M$66,COLUMNS(宝石属性!$B$43:G$66),0)*10*VLOOKUP(ROUNDDOWN($CO69,-1),宝石属性!$B$25:$N$41,2,0)*VLOOKUP(ROUNDDOWN($CO69,-1),宝石属性!$B$25:$N$41,3,0)+VLOOKUP($CP$2,职业被动!$B$6:$M$29,COLUMNS(职业被动!$B$6:G$29),0)*$CO69,0)</f>
        <v>675</v>
      </c>
      <c r="CT69" s="9">
        <f>ROUND(属性投放!H$4+装备属性!H$4*IF($CO69&lt;10,1,ROUNDDOWN($CO69,-1))+SUM(属性投放!I$37:I$45)*$CO69+VLOOKUP($CP$2,一级属性!$E$41:$P$64,COLUMNS(一级属性!$E$41:K$64),0)*($CO69+0.25*IF($CO69&lt;10,1,ROUNDDOWN($CO69,-1)))+VLOOKUP($CP$2,宝石属性!$B$43:$M$66,COLUMNS(宝石属性!$B$43:H$66),0)*10*VLOOKUP(ROUNDDOWN($CO69,-1),宝石属性!$B$25:$N$41,2,0)*VLOOKUP(ROUNDDOWN($CO69,-1),宝石属性!$B$25:$N$41,3,0)+VLOOKUP($CP$2,职业被动!$B$6:$M$29,COLUMNS(职业被动!$B$6:H$29),0)*$CO69,0)</f>
        <v>1163</v>
      </c>
      <c r="CU69" s="9">
        <f>ROUND(属性投放!I$4+装备属性!I$4*IF($CO69&lt;10,1,ROUNDDOWN($CO69,-1))+SUM(属性投放!J$37:J$45)*$CO69+VLOOKUP($CP$2,一级属性!$E$41:$P$64,COLUMNS(一级属性!$E$41:L$64),0)*($CO69+0.25*IF($CO69&lt;10,1,ROUNDDOWN($CO69,-1)))+VLOOKUP($CP$2,宝石属性!$B$43:$M$66,COLUMNS(宝石属性!$B$43:I$66),0)*10*VLOOKUP(ROUNDDOWN($CO69,-1),宝石属性!$B$25:$N$41,2,0)*VLOOKUP(ROUNDDOWN($CO69,-1),宝石属性!$B$25:$N$41,3,0)+VLOOKUP($CP$2,职业被动!$B$6:$M$29,COLUMNS(职业被动!$B$6:I$29),0)*$CO69,0)</f>
        <v>991</v>
      </c>
      <c r="CV69" s="9">
        <f>ROUND(属性投放!J$4+装备属性!J$4*IF($CO69&lt;10,1,ROUNDDOWN($CO69,-1))+SUM(属性投放!K$37:K$45)*$CO69+VLOOKUP($CP$2,一级属性!$E$41:$P$64,COLUMNS(一级属性!$E$41:M$64),0)*($CO69+0.25*IF($CO69&lt;10,1,ROUNDDOWN($CO69,-1)))+VLOOKUP($CP$2,宝石属性!$B$43:$M$66,COLUMNS(宝石属性!$B$43:J$66),0)*10*VLOOKUP(ROUNDDOWN($CO69,-1),宝石属性!$B$25:$N$41,2,0)*VLOOKUP(ROUNDDOWN($CO69,-1),宝石属性!$B$25:$N$41,3,0)+VLOOKUP($CP$2,职业被动!$B$6:$M$29,COLUMNS(职业被动!$B$6:J$29),0)*$CO69,0)</f>
        <v>425</v>
      </c>
      <c r="CW69" s="9">
        <f>ROUND(属性投放!K$4+装备属性!K$4*IF($CO69&lt;10,1,ROUNDDOWN($CO69,-1))+SUM(属性投放!L$37:L$45)*$CO69+VLOOKUP($CP$2,一级属性!$E$41:$P$64,COLUMNS(一级属性!$E$41:N$64),0)*($CO69+0.25*IF($CO69&lt;10,1,ROUNDDOWN($CO69,-1)))+VLOOKUP($CP$2,宝石属性!$B$43:$M$66,COLUMNS(宝石属性!$B$43:K$66),0)*10*VLOOKUP(ROUNDDOWN($CO69,-1),宝石属性!$B$25:$N$41,2,0)*VLOOKUP(ROUNDDOWN($CO69,-1),宝石属性!$B$25:$N$41,3,0)+VLOOKUP($CP$2,职业被动!$B$6:$M$29,COLUMNS(职业被动!$B$6:K$29),0)*$CO69,0)</f>
        <v>233</v>
      </c>
      <c r="CX69" s="9">
        <f>ROUND(属性投放!L$4+装备属性!L$4*IF($CO69&lt;10,1,ROUNDDOWN($CO69,-1))+SUM(属性投放!M$37:M$45)*$CO69+VLOOKUP($CP$2,一级属性!$E$41:$P$64,COLUMNS(一级属性!$E$41:O$64),0)*($CO69+0.25*IF($CO69&lt;10,1,ROUNDDOWN($CO69,-1)))+VLOOKUP($CP$2,宝石属性!$B$43:$M$66,COLUMNS(宝石属性!$B$43:L$66),0)*10*VLOOKUP(ROUNDDOWN($CO69,-1),宝石属性!$B$25:$N$41,2,0)*VLOOKUP(ROUNDDOWN($CO69,-1),宝石属性!$B$25:$N$41,3,0)+VLOOKUP($CP$2,职业被动!$B$6:$M$29,COLUMNS(职业被动!$B$6:L$29),0)*$CO69,0)</f>
        <v>20</v>
      </c>
      <c r="CY69" s="9">
        <f>ROUND(属性投放!M$4+装备属性!M$4*IF($CO69&lt;10,1,ROUNDDOWN($CO69,-1))+SUM(属性投放!N$37:N$45)*$CO69+VLOOKUP($CP$2,一级属性!$E$41:$P$64,COLUMNS(一级属性!$E$41:P$64),0)*($CO69+0.25*IF($CO69&lt;10,1,ROUNDDOWN($CO69,-1)))+VLOOKUP($CP$2,宝石属性!$B$43:$M$66,COLUMNS(宝石属性!$B$43:M$66),0)*10*VLOOKUP(ROUNDDOWN($CO69,-1),宝石属性!$B$25:$N$41,2,0)*VLOOKUP(ROUNDDOWN($CO69,-1),宝石属性!$B$25:$N$41,3,0)+VLOOKUP($CP$2,职业被动!$B$6:$M$29,COLUMNS(职业被动!$B$6:M$29),0)*$CO69,0)</f>
        <v>680</v>
      </c>
      <c r="CZ69" s="48">
        <f>属性价值和能力评分!$F$9+ROUND(属性价值和能力评分!$F$38*10,0)*CO69+ROUND((SUM(装备属性!$W$9:$W$14)+属性价值和能力评分!$F$38*1.25+1.4+2.8)*IF(CO69&lt;10,1,ROUNDDOWN(CO69,-1)),0)+15*VLOOKUP(ROUNDDOWN(CO69,-1),宝石属性!$B$26:$D$41,2,0)*6*VLOOKUP(ROUNDDOWN(CO69,-1),宝石属性!$B$26:$D$41,3,0)+(属性价值和能力评分!$F$49*9+属性价值和能力评分!$F$50*2+属性价值和能力评分!$F$53*8/5)*CO69</f>
        <v>12549</v>
      </c>
      <c r="DB69" s="1">
        <v>66</v>
      </c>
      <c r="DC69" s="9">
        <f>ROUND(属性投放!D$4+装备属性!D$4*IF($DB69&lt;10,1,ROUNDDOWN($DB69,-1))+SUM(属性投放!E$37:E$45)*$DB69+VLOOKUP($DC$2,一级属性!$E$41:$P$64,COLUMNS(一级属性!$E$41:G$64),0)*($DB69+0.25*IF($DB69&lt;10,1,ROUNDDOWN($DB69,-1)))+VLOOKUP($DC$2,宝石属性!$B$43:$M$66,COLUMNS(宝石属性!$B$43:D$66),0)*10*VLOOKUP(ROUNDDOWN($DB69,-1),宝石属性!$B$25:$N$41,2,0)*VLOOKUP(ROUNDDOWN($DB69,-1),宝石属性!$B$25:$N$41,3,0)+VLOOKUP($DC$2,职业被动!$B$6:$M$29,COLUMNS(职业被动!$B$6:D$29),0)*$DB69,0)</f>
        <v>3724</v>
      </c>
      <c r="DD69" s="9">
        <f>ROUND(属性投放!E$4+装备属性!E$4*IF($DB69&lt;10,1,ROUNDDOWN($DB69,-1))+SUM(属性投放!F$37:F$45)*$DB69+VLOOKUP($DC$2,一级属性!$E$41:$P$64,COLUMNS(一级属性!$E$41:H$64),0)*($DB69+0.25*IF($DB69&lt;10,1,ROUNDDOWN($DB69,-1)))+VLOOKUP($DC$2,宝石属性!$B$43:$M$66,COLUMNS(宝石属性!$B$43:E$66),0)*10*VLOOKUP(ROUNDDOWN($DB69,-1),宝石属性!$B$25:$N$41,2,0)*VLOOKUP(ROUNDDOWN($DB69,-1),宝石属性!$B$25:$N$41,3,0)+VLOOKUP($DC$2,职业被动!$B$6:$M$29,COLUMNS(职业被动!$B$6:E$29),0)*$DB69,0)</f>
        <v>1682</v>
      </c>
      <c r="DE69" s="9">
        <f>ROUND(属性投放!F$4+装备属性!F$4*IF($DB69&lt;10,1,ROUNDDOWN($DB69,-1))+SUM(属性投放!G$37:G$45)*$DB69+VLOOKUP($DC$2,一级属性!$E$41:$P$64,COLUMNS(一级属性!$E$41:I$64),0)*($DB69+0.25*IF($DB69&lt;10,1,ROUNDDOWN($DB69,-1)))+VLOOKUP($DC$2,宝石属性!$B$43:$M$66,COLUMNS(宝石属性!$B$43:F$66),0)*10*VLOOKUP(ROUNDDOWN($DB69,-1),宝石属性!$B$25:$N$41,2,0)*VLOOKUP(ROUNDDOWN($DB69,-1),宝石属性!$B$25:$N$41,3,0)+VLOOKUP($DC$2,职业被动!$B$6:$M$29,COLUMNS(职业被动!$B$6:F$29),0)*$DB69,0)</f>
        <v>724</v>
      </c>
      <c r="DF69" s="9">
        <f>ROUND(属性投放!G$4+装备属性!G$4*IF($DB69&lt;10,1,ROUNDDOWN($DB69,-1))+SUM(属性投放!H$37:H$45)*$DB69+VLOOKUP($DC$2,一级属性!$E$41:$P$64,COLUMNS(一级属性!$E$41:J$64),0)*($DB69+0.25*IF($DB69&lt;10,1,ROUNDDOWN($DB69,-1)))+VLOOKUP($DC$2,宝石属性!$B$43:$M$66,COLUMNS(宝石属性!$B$43:G$66),0)*10*VLOOKUP(ROUNDDOWN($DB69,-1),宝石属性!$B$25:$N$41,2,0)*VLOOKUP(ROUNDDOWN($DB69,-1),宝石属性!$B$25:$N$41,3,0)+VLOOKUP($DC$2,职业被动!$B$6:$M$29,COLUMNS(职业被动!$B$6:G$29),0)*$DB69,0)</f>
        <v>1866</v>
      </c>
      <c r="DG69" s="9">
        <f>ROUND(属性投放!H$4+装备属性!H$4*IF($DB69&lt;10,1,ROUNDDOWN($DB69,-1))+SUM(属性投放!I$37:I$45)*$DB69+VLOOKUP($DC$2,一级属性!$E$41:$P$64,COLUMNS(一级属性!$E$41:K$64),0)*($DB69+0.25*IF($DB69&lt;10,1,ROUNDDOWN($DB69,-1)))+VLOOKUP($DC$2,宝石属性!$B$43:$M$66,COLUMNS(宝石属性!$B$43:H$66),0)*10*VLOOKUP(ROUNDDOWN($DB69,-1),宝石属性!$B$25:$N$41,2,0)*VLOOKUP(ROUNDDOWN($DB69,-1),宝石属性!$B$25:$N$41,3,0)+VLOOKUP($DC$2,职业被动!$B$6:$M$29,COLUMNS(职业被动!$B$6:H$29),0)*$DB69,0)</f>
        <v>458</v>
      </c>
      <c r="DH69" s="9">
        <f>ROUND(属性投放!I$4+装备属性!I$4*IF($DB69&lt;10,1,ROUNDDOWN($DB69,-1))+SUM(属性投放!J$37:J$45)*$DB69+VLOOKUP($DC$2,一级属性!$E$41:$P$64,COLUMNS(一级属性!$E$41:L$64),0)*($DB69+0.25*IF($DB69&lt;10,1,ROUNDDOWN($DB69,-1)))+VLOOKUP($DC$2,宝石属性!$B$43:$M$66,COLUMNS(宝石属性!$B$43:I$66),0)*10*VLOOKUP(ROUNDDOWN($DB69,-1),宝石属性!$B$25:$N$41,2,0)*VLOOKUP(ROUNDDOWN($DB69,-1),宝石属性!$B$25:$N$41,3,0)+VLOOKUP($DC$2,职业被动!$B$6:$M$29,COLUMNS(职业被动!$B$6:I$29),0)*$DB69,0)</f>
        <v>682</v>
      </c>
      <c r="DI69" s="9">
        <f>ROUND(属性投放!J$4+装备属性!J$4*IF($DB69&lt;10,1,ROUNDDOWN($DB69,-1))+SUM(属性投放!K$37:K$45)*$DB69+VLOOKUP($DC$2,一级属性!$E$41:$P$64,COLUMNS(一级属性!$E$41:M$64),0)*($DB69+0.25*IF($DB69&lt;10,1,ROUNDDOWN($DB69,-1)))+VLOOKUP($DC$2,宝石属性!$B$43:$M$66,COLUMNS(宝石属性!$B$43:J$66),0)*10*VLOOKUP(ROUNDDOWN($DB69,-1),宝石属性!$B$25:$N$41,2,0)*VLOOKUP(ROUNDDOWN($DB69,-1),宝石属性!$B$25:$N$41,3,0)+VLOOKUP($DC$2,职业被动!$B$6:$M$29,COLUMNS(职业被动!$B$6:J$29),0)*$DB69,0)</f>
        <v>506</v>
      </c>
      <c r="DJ69" s="9">
        <f>ROUND(属性投放!K$4+装备属性!K$4*IF($DB69&lt;10,1,ROUNDDOWN($DB69,-1))+SUM(属性投放!L$37:L$45)*$DB69+VLOOKUP($DC$2,一级属性!$E$41:$P$64,COLUMNS(一级属性!$E$41:N$64),0)*($DB69+0.25*IF($DB69&lt;10,1,ROUNDDOWN($DB69,-1)))+VLOOKUP($DC$2,宝石属性!$B$43:$M$66,COLUMNS(宝石属性!$B$43:K$66),0)*10*VLOOKUP(ROUNDDOWN($DB69,-1),宝石属性!$B$25:$N$41,2,0)*VLOOKUP(ROUNDDOWN($DB69,-1),宝石属性!$B$25:$N$41,3,0)+VLOOKUP($DC$2,职业被动!$B$6:$M$29,COLUMNS(职业被动!$B$6:K$29),0)*$DB69,0)</f>
        <v>345</v>
      </c>
      <c r="DK69" s="9">
        <f>ROUND(属性投放!L$4+装备属性!L$4*IF($DB69&lt;10,1,ROUNDDOWN($DB69,-1))+SUM(属性投放!M$37:M$45)*$DB69+VLOOKUP($DC$2,一级属性!$E$41:$P$64,COLUMNS(一级属性!$E$41:O$64),0)*($DB69+0.25*IF($DB69&lt;10,1,ROUNDDOWN($DB69,-1)))+VLOOKUP($DC$2,宝石属性!$B$43:$M$66,COLUMNS(宝石属性!$B$43:L$66),0)*10*VLOOKUP(ROUNDDOWN($DB69,-1),宝石属性!$B$25:$N$41,2,0)*VLOOKUP(ROUNDDOWN($DB69,-1),宝石属性!$B$25:$N$41,3,0)+VLOOKUP($DC$2,职业被动!$B$6:$M$29,COLUMNS(职业被动!$B$6:L$29),0)*$DB69,0)</f>
        <v>20</v>
      </c>
      <c r="DL69" s="9">
        <f>ROUND(属性投放!M$4+装备属性!M$4*IF($DB69&lt;10,1,ROUNDDOWN($DB69,-1))+SUM(属性投放!N$37:N$45)*$DB69+VLOOKUP($DC$2,一级属性!$E$41:$P$64,COLUMNS(一级属性!$E$41:P$64),0)*($DB69+0.25*IF($DB69&lt;10,1,ROUNDDOWN($DB69,-1)))+VLOOKUP($DC$2,宝石属性!$B$43:$M$66,COLUMNS(宝石属性!$B$43:M$66),0)*10*VLOOKUP(ROUNDDOWN($DB69,-1),宝石属性!$B$25:$N$41,2,0)*VLOOKUP(ROUNDDOWN($DB69,-1),宝石属性!$B$25:$N$41,3,0)+VLOOKUP($DC$2,职业被动!$B$6:$M$29,COLUMNS(职业被动!$B$6:M$29),0)*$DB69,0)</f>
        <v>680</v>
      </c>
      <c r="DM69" s="48">
        <f>属性价值和能力评分!$F$9+ROUND(属性价值和能力评分!$F$38*10,0)*DB69+ROUND((SUM(装备属性!$W$9:$W$14)+属性价值和能力评分!$F$38*1.25+1.4+2.8)*IF(DB69&lt;10,1,ROUNDDOWN(DB69,-1)),0)+15*VLOOKUP(ROUNDDOWN(DB69,-1),宝石属性!$B$26:$D$41,2,0)*6*VLOOKUP(ROUNDDOWN(DB69,-1),宝石属性!$B$26:$D$41,3,0)+(属性价值和能力评分!$F$49*9+属性价值和能力评分!$F$50*2+属性价值和能力评分!$F$53*8/5)*DB69</f>
        <v>12549</v>
      </c>
      <c r="DO69" s="1">
        <v>66</v>
      </c>
      <c r="DP69" s="9">
        <f>ROUND(属性投放!D$4+装备属性!D$4*IF($DO69&lt;10,1,ROUNDDOWN($DO69,-1))+SUM(属性投放!E$37:E$45)*$DO69+VLOOKUP($DP$2,一级属性!$E$41:$P$64,COLUMNS(一级属性!$E$41:G$64),0)*($DO69+0.25*IF($DO69&lt;10,1,ROUNDDOWN($DO69,-1)))+VLOOKUP($DP$2,宝石属性!$B$43:$M$66,COLUMNS(宝石属性!$B$43:D$66),0)*10*VLOOKUP(ROUNDDOWN($DO69,-1),宝石属性!$B$25:$N$41,2,0)*VLOOKUP(ROUNDDOWN($DO69,-1),宝石属性!$B$25:$N$41,3,0)+VLOOKUP($DP$2,职业被动!$B$6:$M$29,COLUMNS(职业被动!$B$6:D$29),0)*$DO69,0)</f>
        <v>7986</v>
      </c>
      <c r="DQ69" s="9">
        <f>ROUND(属性投放!E$4+装备属性!E$4*IF($DO69&lt;10,1,ROUNDDOWN($DO69,-1))+SUM(属性投放!F$37:F$45)*$DO69+VLOOKUP($DP$2,一级属性!$E$41:$P$64,COLUMNS(一级属性!$E$41:H$64),0)*($DO69+0.25*IF($DO69&lt;10,1,ROUNDDOWN($DO69,-1)))+VLOOKUP($DP$2,宝石属性!$B$43:$M$66,COLUMNS(宝石属性!$B$43:E$66),0)*10*VLOOKUP(ROUNDDOWN($DO69,-1),宝石属性!$B$25:$N$41,2,0)*VLOOKUP(ROUNDDOWN($DO69,-1),宝石属性!$B$25:$N$41,3,0)+VLOOKUP($DP$2,职业被动!$B$6:$M$29,COLUMNS(职业被动!$B$6:E$29),0)*$DO69,0)</f>
        <v>1682</v>
      </c>
      <c r="DR69" s="9">
        <f>ROUND(属性投放!F$4+装备属性!F$4*IF($DO69&lt;10,1,ROUNDDOWN($DO69,-1))+SUM(属性投放!G$37:G$45)*$DO69+VLOOKUP($DP$2,一级属性!$E$41:$P$64,COLUMNS(一级属性!$E$41:I$64),0)*($DO69+0.25*IF($DO69&lt;10,1,ROUNDDOWN($DO69,-1)))+VLOOKUP($DP$2,宝石属性!$B$43:$M$66,COLUMNS(宝石属性!$B$43:F$66),0)*10*VLOOKUP(ROUNDDOWN($DO69,-1),宝石属性!$B$25:$N$41,2,0)*VLOOKUP(ROUNDDOWN($DO69,-1),宝石属性!$B$25:$N$41,3,0)+VLOOKUP($DP$2,职业被动!$B$6:$M$29,COLUMNS(职业被动!$B$6:F$29),0)*$DO69,0)</f>
        <v>724</v>
      </c>
      <c r="DS69" s="9">
        <f>ROUND(属性投放!G$4+装备属性!G$4*IF($DO69&lt;10,1,ROUNDDOWN($DO69,-1))+SUM(属性投放!H$37:H$45)*$DO69+VLOOKUP($DP$2,一级属性!$E$41:$P$64,COLUMNS(一级属性!$E$41:J$64),0)*($DO69+0.25*IF($DO69&lt;10,1,ROUNDDOWN($DO69,-1)))+VLOOKUP($DP$2,宝石属性!$B$43:$M$66,COLUMNS(宝石属性!$B$43:G$66),0)*10*VLOOKUP(ROUNDDOWN($DO69,-1),宝石属性!$B$25:$N$41,2,0)*VLOOKUP(ROUNDDOWN($DO69,-1),宝石属性!$B$25:$N$41,3,0)+VLOOKUP($DP$2,职业被动!$B$6:$M$29,COLUMNS(职业被动!$B$6:G$29),0)*$DO69,0)</f>
        <v>675</v>
      </c>
      <c r="DT69" s="9">
        <f>ROUND(属性投放!H$4+装备属性!H$4*IF($DO69&lt;10,1,ROUNDDOWN($DO69,-1))+SUM(属性投放!I$37:I$45)*$DO69+VLOOKUP($DP$2,一级属性!$E$41:$P$64,COLUMNS(一级属性!$E$41:K$64),0)*($DO69+0.25*IF($DO69&lt;10,1,ROUNDDOWN($DO69,-1)))+VLOOKUP($DP$2,宝石属性!$B$43:$M$66,COLUMNS(宝石属性!$B$43:H$66),0)*10*VLOOKUP(ROUNDDOWN($DO69,-1),宝石属性!$B$25:$N$41,2,0)*VLOOKUP(ROUNDDOWN($DO69,-1),宝石属性!$B$25:$N$41,3,0)+VLOOKUP($DP$2,职业被动!$B$6:$M$29,COLUMNS(职业被动!$B$6:H$29),0)*$DO69,0)</f>
        <v>524</v>
      </c>
      <c r="DU69" s="9">
        <f>ROUND(属性投放!I$4+装备属性!I$4*IF($DO69&lt;10,1,ROUNDDOWN($DO69,-1))+SUM(属性投放!J$37:J$45)*$DO69+VLOOKUP($DP$2,一级属性!$E$41:$P$64,COLUMNS(一级属性!$E$41:L$64),0)*($DO69+0.25*IF($DO69&lt;10,1,ROUNDDOWN($DO69,-1)))+VLOOKUP($DP$2,宝石属性!$B$43:$M$66,COLUMNS(宝石属性!$B$43:I$66),0)*10*VLOOKUP(ROUNDDOWN($DO69,-1),宝石属性!$B$25:$N$41,2,0)*VLOOKUP(ROUNDDOWN($DO69,-1),宝石属性!$B$25:$N$41,3,0)+VLOOKUP($DP$2,职业被动!$B$6:$M$29,COLUMNS(职业被动!$B$6:I$29),0)*$DO69,0)</f>
        <v>682</v>
      </c>
      <c r="DV69" s="9">
        <f>ROUND(属性投放!J$4+装备属性!J$4*IF($DO69&lt;10,1,ROUNDDOWN($DO69,-1))+SUM(属性投放!K$37:K$45)*$DO69+VLOOKUP($DP$2,一级属性!$E$41:$P$64,COLUMNS(一级属性!$E$41:M$64),0)*($DO69+0.25*IF($DO69&lt;10,1,ROUNDDOWN($DO69,-1)))+VLOOKUP($DP$2,宝石属性!$B$43:$M$66,COLUMNS(宝石属性!$B$43:J$66),0)*10*VLOOKUP(ROUNDDOWN($DO69,-1),宝石属性!$B$25:$N$41,2,0)*VLOOKUP(ROUNDDOWN($DO69,-1),宝石属性!$B$25:$N$41,3,0)+VLOOKUP($DP$2,职业被动!$B$6:$M$29,COLUMNS(职业被动!$B$6:J$29),0)*$DO69,0)</f>
        <v>506</v>
      </c>
      <c r="DW69" s="9">
        <f>ROUND(属性投放!K$4+装备属性!K$4*IF($DO69&lt;10,1,ROUNDDOWN($DO69,-1))+SUM(属性投放!L$37:L$45)*$DO69+VLOOKUP($DP$2,一级属性!$E$41:$P$64,COLUMNS(一级属性!$E$41:N$64),0)*($DO69+0.25*IF($DO69&lt;10,1,ROUNDDOWN($DO69,-1)))+VLOOKUP($DP$2,宝石属性!$B$43:$M$66,COLUMNS(宝石属性!$B$43:K$66),0)*10*VLOOKUP(ROUNDDOWN($DO69,-1),宝石属性!$B$25:$N$41,2,0)*VLOOKUP(ROUNDDOWN($DO69,-1),宝石属性!$B$25:$N$41,3,0)+VLOOKUP($DP$2,职业被动!$B$6:$M$29,COLUMNS(职业被动!$B$6:K$29),0)*$DO69,0)</f>
        <v>345</v>
      </c>
      <c r="DX69" s="9">
        <f>ROUND(属性投放!L$4+装备属性!L$4*IF($DO69&lt;10,1,ROUNDDOWN($DO69,-1))+SUM(属性投放!M$37:M$45)*$DO69+VLOOKUP($DP$2,一级属性!$E$41:$P$64,COLUMNS(一级属性!$E$41:O$64),0)*($DO69+0.25*IF($DO69&lt;10,1,ROUNDDOWN($DO69,-1)))+VLOOKUP($DP$2,宝石属性!$B$43:$M$66,COLUMNS(宝石属性!$B$43:L$66),0)*10*VLOOKUP(ROUNDDOWN($DO69,-1),宝石属性!$B$25:$N$41,2,0)*VLOOKUP(ROUNDDOWN($DO69,-1),宝石属性!$B$25:$N$41,3,0)+VLOOKUP($DP$2,职业被动!$B$6:$M$29,COLUMNS(职业被动!$B$6:L$29),0)*$DO69,0)</f>
        <v>20</v>
      </c>
      <c r="DY69" s="9">
        <f>ROUND(属性投放!M$4+装备属性!M$4*IF($DO69&lt;10,1,ROUNDDOWN($DO69,-1))+SUM(属性投放!N$37:N$45)*$DO69+VLOOKUP($DP$2,一级属性!$E$41:$P$64,COLUMNS(一级属性!$E$41:P$64),0)*($DO69+0.25*IF($DO69&lt;10,1,ROUNDDOWN($DO69,-1)))+VLOOKUP($DP$2,宝石属性!$B$43:$M$66,COLUMNS(宝石属性!$B$43:M$66),0)*10*VLOOKUP(ROUNDDOWN($DO69,-1),宝石属性!$B$25:$N$41,2,0)*VLOOKUP(ROUNDDOWN($DO69,-1),宝石属性!$B$25:$N$41,3,0)+VLOOKUP($DP$2,职业被动!$B$6:$M$29,COLUMNS(职业被动!$B$6:M$29),0)*$DO69,0)</f>
        <v>680</v>
      </c>
      <c r="DZ69" s="48">
        <f>属性价值和能力评分!$F$9+ROUND(属性价值和能力评分!$F$38*10,0)*DO69+ROUND((SUM(装备属性!$W$9:$W$14)+属性价值和能力评分!$F$38*1.25+1.4+2.8)*IF(DO69&lt;10,1,ROUNDDOWN(DO69,-1)),0)+15*VLOOKUP(ROUNDDOWN(DO69,-1),宝石属性!$B$26:$D$41,2,0)*6*VLOOKUP(ROUNDDOWN(DO69,-1),宝石属性!$B$26:$D$41,3,0)+(属性价值和能力评分!$F$49*9+属性价值和能力评分!$F$50*2+属性价值和能力评分!$F$53*8/5)*DO69</f>
        <v>12549</v>
      </c>
      <c r="EA69" s="17"/>
      <c r="EB69" s="1">
        <v>66</v>
      </c>
      <c r="EC69" s="1">
        <f>ROUND(CC69/MAX(CE69/10,((CE69*(1+属性投放!$E$8)-CF69+属性投放!$F$8*EB69)*(1+属性投放!$G$8)*(1+属性投放!$H$8))),1)</f>
        <v>2.9</v>
      </c>
      <c r="ED69" s="1">
        <f>ROUND(CP69/MAX(CE69/10,((CE69*(1+属性投放!$E$8)-CS69+属性投放!$F$8*EB69)*(1+属性投放!$G$8)*(1+属性投放!$H$8))),1)</f>
        <v>2.7</v>
      </c>
      <c r="EE69" s="1">
        <f>ROUND(DC69/MAX(CE69/10,((CE69*(1+属性投放!$E$8)-DF69+属性投放!$F$8*EB69)*(1+属性投放!$G$8)*(1+属性投放!$H$8))),1)</f>
        <v>24.5</v>
      </c>
      <c r="EF69" s="1">
        <f>ROUND(DP69/MAX(CE69/10,((CE69*(1+属性投放!$E$8)-DS69+属性投放!$F$8*EB69)*(1+属性投放!$G$8)*(1+属性投放!$H$8))),1)</f>
        <v>6.7</v>
      </c>
      <c r="EH69" s="1">
        <f>ROUND(CC69/MAX(属性投放!$F$9*EB69,((CT69*(1+属性投放!$E$9)-CH69+属性投放!$F$9*EB69)*(1+属性投放!$G$9)*(1+属性投放!$H$9))),1)</f>
        <v>2.6</v>
      </c>
      <c r="EI69" s="1">
        <f>ROUND(CP69/MAX(属性投放!$F$9*EB69,((CT69*(1+属性投放!$E$9)-CU69+属性投放!$F$9*EB69)*(1+属性投放!$G$9)*(1+属性投放!$H$9))),1)</f>
        <v>3.3</v>
      </c>
      <c r="EJ69" s="1">
        <f>ROUND(DC69/MAX(属性投放!$F$9*EB69,((CT69*(1+属性投放!$E$9)-DH69+属性投放!$F$9*EB69)*(1+属性投放!$G$9)*(1+属性投放!$H$9))),1)</f>
        <v>2.8</v>
      </c>
      <c r="EK69" s="1">
        <f>ROUND(DP69/MAX(属性投放!$F$9*EB69,((CT69*(1+属性投放!$E$9)-DU69+属性投放!$F$9*EB69)*(1+属性投放!$G$9)*(1+属性投放!$H$9))),1)</f>
        <v>6</v>
      </c>
      <c r="EM69" s="1">
        <f>ROUND(CC69/((BW69*(1+属性投放!$E$10)+属性投放!$F$10*EB69)*(1+属性投放!$G$10)*(1+属性投放!$H$10)),1)</f>
        <v>5.7</v>
      </c>
      <c r="EN69" s="1">
        <f>ROUND(CP69/((BW69*(1+属性投放!$E$10)+属性投放!$F$10*EB69)*(1+属性投放!$G$10)*(1+属性投放!$H$10)),1)</f>
        <v>5.7</v>
      </c>
      <c r="EO69" s="1">
        <f>ROUND(DC69/((BW69*(1+属性投放!$E$10)+属性投放!$F$10*EB69)*(1+属性投放!$G$10)*(1+属性投放!$H$10)),1)</f>
        <v>6.5</v>
      </c>
      <c r="EP69" s="1">
        <f>ROUND(DP69/((BW69*(1+属性投放!$E$10)+属性投放!$F$10*EB69)*(1+属性投放!$G$10)*(1+属性投放!$H$10)),1)</f>
        <v>13.9</v>
      </c>
    </row>
    <row r="70" spans="2:146">
      <c r="B70" s="1">
        <v>67</v>
      </c>
      <c r="C70" s="9">
        <f>ROUND(属性投放!D$4+装备属性!D$4*IF($B70&lt;10,1,ROUNDDOWN($B70,-1))+SUM(属性投放!E$37:E$45)*$B70+VLOOKUP($C$2,一级属性!$E$41:$P$64,COLUMNS(一级属性!$E$41:G$64),0)*($B70+0.25*IF($B70&lt;10,1,ROUNDDOWN($B70,-1)))+VLOOKUP($C$2,宝石属性!$B$43:$M$66,COLUMNS(宝石属性!$B$43:D$66),0)*10*VLOOKUP(ROUNDDOWN($B70,-1),宝石属性!$B$25:$N$41,2,0)*VLOOKUP(ROUNDDOWN($B70,-1),宝石属性!$B$25:$N$41,3,0)+VLOOKUP($C$2,职业被动!$B$6:$M$29,COLUMNS(职业被动!$B$6:D$29),0)*$B70,0)</f>
        <v>3941</v>
      </c>
      <c r="D70" s="9">
        <f>ROUND(属性投放!E$4+装备属性!E$4*IF($B70&lt;10,1,ROUNDDOWN($B70,-1))+SUM(属性投放!F$37:F$38)*$B70+VLOOKUP($C$2,一级属性!$E$67:$P$90,COLUMNS(一级属性!$E$67:H$90),0)*$B70+VLOOKUP($C$2,宝石属性!$B$43:$M$66,COLUMNS(宝石属性!$B$43:E$66),0)*10*VLOOKUP(ROUNDDOWN($B70,-1),宝石属性!$B$25:$N$41,2,0)*VLOOKUP(ROUNDDOWN($B70,-1),宝石属性!$B$25:$N$41,3,0)+VLOOKUP($C$2,职业被动!$B$6:$M$29,COLUMNS(职业被动!$B$6:E$29),0)*$B70,0)</f>
        <v>1697</v>
      </c>
      <c r="E70" s="9">
        <f>ROUND(属性投放!F$4+装备属性!F$4*IF($B70&lt;10,1,ROUNDDOWN($B70,-1))+SUM(属性投放!G$37:G$38)*$B70+VLOOKUP($C$2,一级属性!$E$67:$P$90,COLUMNS(一级属性!$E$67:I$90),0)*$B70+VLOOKUP($C$2,宝石属性!$B$43:$M$66,COLUMNS(宝石属性!$B$43:F$66),0)*10*VLOOKUP(ROUNDDOWN($B70,-1),宝石属性!$B$25:$N$41,2,0)*VLOOKUP(ROUNDDOWN($B70,-1),宝石属性!$B$25:$N$41,3,0)+VLOOKUP($C$2,职业被动!$B$6:$M$29,COLUMNS(职业被动!$B$6:F$29),0)*$B70,0)</f>
        <v>1341</v>
      </c>
      <c r="F70" s="9">
        <f>ROUND(属性投放!G$4+装备属性!G$4*IF($B70&lt;10,1,ROUNDDOWN($B70,-1))+SUM(属性投放!H$37:H$38)*$B70+VLOOKUP($C$2,一级属性!$E$67:$P$90,COLUMNS(一级属性!$E$67:J$90),0)*$B70+VLOOKUP($C$2,宝石属性!$B$43:$M$66,COLUMNS(宝石属性!$B$43:G$66),0)*10*VLOOKUP(ROUNDDOWN($B70,-1),宝石属性!$B$25:$N$41,2,0)*VLOOKUP(ROUNDDOWN($B70,-1),宝石属性!$B$25:$N$41,3,0)+VLOOKUP($C$2,职业被动!$B$6:$M$29,COLUMNS(职业被动!$B$6:G$29),0)*$B70,0)</f>
        <v>745</v>
      </c>
      <c r="G70" s="9">
        <f>ROUND(属性投放!H$4+装备属性!H$4*IF($B70&lt;10,1,ROUNDDOWN($B70,-1))+SUM(属性投放!I$37:I$38)*$B70+VLOOKUP($C$2,一级属性!$E$67:$P$90,COLUMNS(一级属性!$E$67:K$90),0)*$B70+VLOOKUP($C$2,宝石属性!$B$43:$M$66,COLUMNS(宝石属性!$B$43:H$66),0)*10*VLOOKUP(ROUNDDOWN($B70,-1),宝石属性!$B$25:$N$41,2,0)*VLOOKUP(ROUNDDOWN($B70,-1),宝石属性!$B$25:$N$41,3,0)+VLOOKUP($C$2,职业被动!$B$6:$M$29,COLUMNS(职业被动!$B$6:H$29),0)*$B70,0)</f>
        <v>460</v>
      </c>
      <c r="H70" s="9">
        <f>ROUND(属性投放!I$4+装备属性!I$4*IF($B70&lt;10,1,ROUNDDOWN($B70,-1))+SUM(属性投放!J$37:J$38)*$B70+VLOOKUP($C$2,一级属性!$E$67:$P$90,COLUMNS(一级属性!$E$67:L$90),0)*$B70+VLOOKUP($C$2,宝石属性!$B$43:$M$66,COLUMNS(宝石属性!$B$43:I$66),0)*10*VLOOKUP(ROUNDDOWN($B70,-1),宝石属性!$B$25:$N$41,2,0)*VLOOKUP(ROUNDDOWN($B70,-1),宝石属性!$B$25:$N$41,3,0)+VLOOKUP($C$2,职业被动!$B$6:$M$29,COLUMNS(职业被动!$B$6:I$29),0)*$B70,0)</f>
        <v>758</v>
      </c>
      <c r="I70" s="9">
        <f>ROUND(属性投放!J$4+装备属性!J$4*IF($B70&lt;10,1,ROUNDDOWN($B70,-1))+SUM(属性投放!K$37:K$38)*$B70+VLOOKUP($C$2,一级属性!$E$67:$P$90,COLUMNS(一级属性!$E$67:M$90),0)*$B70+VLOOKUP($C$2,宝石属性!$B$43:$M$66,COLUMNS(宝石属性!$B$43:J$66),0)*10*VLOOKUP(ROUNDDOWN($B70,-1),宝石属性!$B$25:$N$41,2,0)*VLOOKUP(ROUNDDOWN($B70,-1),宝石属性!$B$25:$N$41,3,0)+VLOOKUP($C$2,职业被动!$B$6:$M$29,COLUMNS(职业被动!$B$6:J$29),0)*$B70,0)</f>
        <v>511</v>
      </c>
      <c r="J70" s="9">
        <f>ROUND(属性投放!K$4+装备属性!K$4*IF($B70&lt;10,1,ROUNDDOWN($B70,-1))+SUM(属性投放!L$37:L$38)*$B70+VLOOKUP($C$2,一级属性!$E$67:$P$90,COLUMNS(一级属性!$E$67:N$90),0)*$B70+VLOOKUP($C$2,宝石属性!$B$43:$M$66,COLUMNS(宝石属性!$B$43:K$66),0)*10*VLOOKUP(ROUNDDOWN($B70,-1),宝石属性!$B$25:$N$41,2,0)*VLOOKUP(ROUNDDOWN($B70,-1),宝石属性!$B$25:$N$41,3,0)+VLOOKUP($C$2,职业被动!$B$6:$M$29,COLUMNS(职业被动!$B$6:K$29),0)*$B70,0)</f>
        <v>234</v>
      </c>
      <c r="K70" s="9">
        <f>ROUND(属性投放!L$4+装备属性!L$4*IF($B70&lt;10,1,ROUNDDOWN($B70,-1))+SUM(属性投放!M$37:M$38)*$B70+VLOOKUP($C$2,一级属性!$E$67:$P$90,COLUMNS(一级属性!$E$67:O$90),0)*$B70+VLOOKUP($C$2,宝石属性!$B$43:$M$66,COLUMNS(宝石属性!$B$43:L$66),0)*10*VLOOKUP(ROUNDDOWN($B70,-1),宝石属性!$B$25:$N$41,2,0)*VLOOKUP(ROUNDDOWN($B70,-1),宝石属性!$B$25:$N$41,3,0)+VLOOKUP($C$2,职业被动!$B$6:$M$29,COLUMNS(职业被动!$B$6:L$29),0)*$B70,0)</f>
        <v>20</v>
      </c>
      <c r="L70" s="9">
        <f>ROUND(属性投放!M$4+装备属性!M$4*IF($B70&lt;10,1,ROUNDDOWN($B70,-1))+SUM(属性投放!N$37:N$38)*$B70+VLOOKUP($C$2,一级属性!$E$67:$P$90,COLUMNS(一级属性!$E$67:P$90),0)*$B70+VLOOKUP($C$2,宝石属性!$B$43:$M$66,COLUMNS(宝石属性!$B$43:M$66),0)*10*VLOOKUP(ROUNDDOWN($B70,-1),宝石属性!$B$25:$N$41,2,0)*VLOOKUP(ROUNDDOWN($B70,-1),宝石属性!$B$25:$N$41,3,0)+VLOOKUP($C$2,职业被动!$B$6:$M$29,COLUMNS(职业被动!$B$6:M$29),0)*$B70,0)</f>
        <v>746</v>
      </c>
      <c r="M70" s="48">
        <f>属性价值和能力评分!$F$9+ROUND(属性价值和能力评分!$F$38*10,0)*B70+ROUND((SUM(装备属性!$W$9:$W$14)+属性价值和能力评分!$F$38*1.25+1.4+2.8)*IF(B70&lt;10,1,ROUNDDOWN(B70,-1)),0)+15*VLOOKUP(ROUNDDOWN(B70,-1),宝石属性!$B$26:$D$41,2,0)*6*VLOOKUP(ROUNDDOWN(B70,-1),宝石属性!$B$26:$D$41,3,0)+(属性价值和能力评分!$F$49*9+属性价值和能力评分!$F$50*2+属性价值和能力评分!$F$53*8/5)*B70</f>
        <v>12669</v>
      </c>
      <c r="N70" s="20"/>
      <c r="O70" s="1">
        <v>67</v>
      </c>
      <c r="P70" s="9">
        <f>ROUND(属性投放!D$4+装备属性!D$4*IF($O70&lt;10,1,ROUNDDOWN($O70,-1))+SUM(属性投放!E$37:E$45)*$O70+VLOOKUP($P$2,一级属性!$E$41:$P$64,COLUMNS(一级属性!$E$41:G$64),0)*($O70+0.25*IF($O70&lt;10,1,ROUNDDOWN($O70,-1)))+VLOOKUP($P$2,宝石属性!$B$43:$M$66,COLUMNS(宝石属性!$B$43:D$66),0)*10*VLOOKUP(ROUNDDOWN($O70,-1),宝石属性!$B$25:$N$41,2,0)*VLOOKUP(ROUNDDOWN($O70,-1),宝石属性!$B$25:$N$41,3,0)+VLOOKUP($P$2,职业被动!$B$6:$M$29,COLUMNS(职业被动!$B$6:D$29),0)*$O70,0)</f>
        <v>4879</v>
      </c>
      <c r="Q70" s="9">
        <f>ROUND(属性投放!E$4+装备属性!E$4*IF($O70&lt;10,1,ROUNDDOWN($O70,-1))+SUM(属性投放!F$37:F$45)*$O70+VLOOKUP($P$2,一级属性!$E$41:$P$64,COLUMNS(一级属性!$E$41:H$64),0)*($O70+0.25*IF($O70&lt;10,1,ROUNDDOWN($O70,-1)))+VLOOKUP($P$2,宝石属性!$B$43:$M$66,COLUMNS(宝石属性!$B$43:E$66),0)*10*VLOOKUP(ROUNDDOWN($O70,-1),宝石属性!$B$25:$N$41,2,0)*VLOOKUP(ROUNDDOWN($O70,-1),宝石属性!$B$25:$N$41,3,0)+VLOOKUP($P$2,职业被动!$B$6:$M$29,COLUMNS(职业被动!$B$6:E$29),0)*$O70,0)</f>
        <v>2927</v>
      </c>
      <c r="R70" s="9">
        <f>ROUND(属性投放!F$4+装备属性!F$4*IF($O70&lt;10,1,ROUNDDOWN($O70,-1))+SUM(属性投放!G$37:G$45)*$O70+VLOOKUP($P$2,一级属性!$E$41:$P$64,COLUMNS(一级属性!$E$41:I$64),0)*($O70+0.25*IF($O70&lt;10,1,ROUNDDOWN($O70,-1)))+VLOOKUP($P$2,宝石属性!$B$43:$M$66,COLUMNS(宝石属性!$B$43:F$66),0)*10*VLOOKUP(ROUNDDOWN($O70,-1),宝石属性!$B$25:$N$41,2,0)*VLOOKUP(ROUNDDOWN($O70,-1),宝石属性!$B$25:$N$41,3,0)+VLOOKUP($P$2,职业被动!$B$6:$M$29,COLUMNS(职业被动!$B$6:F$29),0)*$O70,0)</f>
        <v>726</v>
      </c>
      <c r="S70" s="9">
        <f>ROUND(属性投放!G$4+装备属性!G$4*IF($O70&lt;10,1,ROUNDDOWN($O70,-1))+SUM(属性投放!H$37:H$45)*$O70+VLOOKUP($P$2,一级属性!$E$41:$P$64,COLUMNS(一级属性!$E$41:J$64),0)*($O70+0.25*IF($O70&lt;10,1,ROUNDDOWN($O70,-1)))+VLOOKUP($P$2,宝石属性!$B$43:$M$66,COLUMNS(宝石属性!$B$43:G$66),0)*10*VLOOKUP(ROUNDDOWN($O70,-1),宝石属性!$B$25:$N$41,2,0)*VLOOKUP(ROUNDDOWN($O70,-1),宝石属性!$B$25:$N$41,3,0)+VLOOKUP($P$2,职业被动!$B$6:$M$29,COLUMNS(职业被动!$B$6:G$29),0)*$O70,0)</f>
        <v>678</v>
      </c>
      <c r="T70" s="9">
        <f>ROUND(属性投放!H$4+装备属性!H$4*IF($O70&lt;10,1,ROUNDDOWN($O70,-1))+SUM(属性投放!I$37:I$45)*$O70+VLOOKUP($P$2,一级属性!$E$41:$P$64,COLUMNS(一级属性!$E$41:K$64),0)*($O70+0.25*IF($O70&lt;10,1,ROUNDDOWN($O70,-1)))+VLOOKUP($P$2,宝石属性!$B$43:$M$66,COLUMNS(宝石属性!$B$43:H$66),0)*10*VLOOKUP(ROUNDDOWN($O70,-1),宝石属性!$B$25:$N$41,2,0)*VLOOKUP(ROUNDDOWN($O70,-1),宝石属性!$B$25:$N$41,3,0)+VLOOKUP($P$2,职业被动!$B$6:$M$29,COLUMNS(职业被动!$B$6:H$29),0)*$O70,0)</f>
        <v>773</v>
      </c>
      <c r="U70" s="9">
        <f>ROUND(属性投放!I$4+装备属性!I$4*IF($O70&lt;10,1,ROUNDDOWN($O70,-1))+SUM(属性投放!J$37:J$45)*$O70+VLOOKUP($P$2,一级属性!$E$41:$P$64,COLUMNS(一级属性!$E$41:L$64),0)*($O70+0.25*IF($O70&lt;10,1,ROUNDDOWN($O70,-1)))+VLOOKUP($P$2,宝石属性!$B$43:$M$66,COLUMNS(宝石属性!$B$43:I$66),0)*10*VLOOKUP(ROUNDDOWN($O70,-1),宝石属性!$B$25:$N$41,2,0)*VLOOKUP(ROUNDDOWN($O70,-1),宝石属性!$B$25:$N$41,3,0)+VLOOKUP($P$2,职业被动!$B$6:$M$29,COLUMNS(职业被动!$B$6:I$29),0)*$O70,0)</f>
        <v>803</v>
      </c>
      <c r="V70" s="9">
        <f>ROUND(属性投放!J$4+装备属性!J$4*IF($O70&lt;10,1,ROUNDDOWN($O70,-1))+SUM(属性投放!K$37:K$45)*$O70+VLOOKUP($P$2,一级属性!$E$41:$P$64,COLUMNS(一级属性!$E$41:M$64),0)*($O70+0.25*IF($O70&lt;10,1,ROUNDDOWN($O70,-1)))+VLOOKUP($P$2,宝石属性!$B$43:$M$66,COLUMNS(宝石属性!$B$43:J$66),0)*10*VLOOKUP(ROUNDDOWN($O70,-1),宝石属性!$B$25:$N$41,2,0)*VLOOKUP(ROUNDDOWN($O70,-1),宝石属性!$B$25:$N$41,3,0)+VLOOKUP($P$2,职业被动!$B$6:$M$29,COLUMNS(职业被动!$B$6:J$29),0)*$O70,0)</f>
        <v>567</v>
      </c>
      <c r="W70" s="9">
        <f>ROUND(属性投放!K$4+装备属性!K$4*IF($O70&lt;10,1,ROUNDDOWN($O70,-1))+SUM(属性投放!L$37:L$45)*$O70+VLOOKUP($P$2,一级属性!$E$41:$P$64,COLUMNS(一级属性!$E$41:N$64),0)*($O70+0.25*IF($O70&lt;10,1,ROUNDDOWN($O70,-1)))+VLOOKUP($P$2,宝石属性!$B$43:$M$66,COLUMNS(宝石属性!$B$43:K$66),0)*10*VLOOKUP(ROUNDDOWN($O70,-1),宝石属性!$B$25:$N$41,2,0)*VLOOKUP(ROUNDDOWN($O70,-1),宝石属性!$B$25:$N$41,3,0)+VLOOKUP($P$2,职业被动!$B$6:$M$29,COLUMNS(职业被动!$B$6:K$29),0)*$O70,0)</f>
        <v>346</v>
      </c>
      <c r="X70" s="9">
        <f>ROUND(属性投放!L$4+装备属性!L$4*IF($O70&lt;10,1,ROUNDDOWN($O70,-1))+SUM(属性投放!M$37:M$45)*$O70+VLOOKUP($P$2,一级属性!$E$41:$P$64,COLUMNS(一级属性!$E$41:O$64),0)*($O70+0.25*IF($O70&lt;10,1,ROUNDDOWN($O70,-1)))+VLOOKUP($P$2,宝石属性!$B$43:$M$66,COLUMNS(宝石属性!$B$43:L$66),0)*10*VLOOKUP(ROUNDDOWN($O70,-1),宝石属性!$B$25:$N$41,2,0)*VLOOKUP(ROUNDDOWN($O70,-1),宝石属性!$B$25:$N$41,3,0)+VLOOKUP($P$2,职业被动!$B$6:$M$29,COLUMNS(职业被动!$B$6:L$29),0)*$O70,0)</f>
        <v>20</v>
      </c>
      <c r="Y70" s="9">
        <f>ROUND(属性投放!M$4+装备属性!M$4*IF($O70&lt;10,1,ROUNDDOWN($O70,-1))+SUM(属性投放!N$37:N$45)*$O70+VLOOKUP($P$2,一级属性!$E$41:$P$64,COLUMNS(一级属性!$E$41:P$64),0)*($O70+0.25*IF($O70&lt;10,1,ROUNDDOWN($O70,-1)))+VLOOKUP($P$2,宝石属性!$B$43:$M$66,COLUMNS(宝石属性!$B$43:M$66),0)*10*VLOOKUP(ROUNDDOWN($O70,-1),宝石属性!$B$25:$N$41,2,0)*VLOOKUP(ROUNDDOWN($O70,-1),宝石属性!$B$25:$N$41,3,0)+VLOOKUP($P$2,职业被动!$B$6:$M$29,COLUMNS(职业被动!$B$6:M$29),0)*$O70,0)</f>
        <v>746</v>
      </c>
      <c r="Z70" s="48">
        <f>属性价值和能力评分!$F$9+ROUND(属性价值和能力评分!$F$38*10,0)*O70+ROUND((SUM(装备属性!$W$9:$W$14)+属性价值和能力评分!$F$38*1.25+1.4+2.8)*IF(O70&lt;10,1,ROUNDDOWN(O70,-1)),0)+15*VLOOKUP(ROUNDDOWN(O70,-1),宝石属性!$B$26:$D$41,2,0)*6*VLOOKUP(ROUNDDOWN(O70,-1),宝石属性!$B$26:$D$41,3,0)+(属性价值和能力评分!$F$49*9+属性价值和能力评分!$F$50*2+属性价值和能力评分!$F$53*8/5)*O70</f>
        <v>12669</v>
      </c>
      <c r="AB70" s="1">
        <v>67</v>
      </c>
      <c r="AC70" s="9">
        <f>ROUND(属性投放!D$4+装备属性!D$4*IF($AB70&lt;10,1,ROUNDDOWN($AB70,-1))+SUM(属性投放!E$37:E$45)*$AB70+VLOOKUP($AC$2,一级属性!$E$41:$P$64,COLUMNS(一级属性!$E$41:G$64),0)*($AB70+0.25*IF($AB70&lt;10,1,ROUNDDOWN($AB70,-1)))+VLOOKUP($AC$2,宝石属性!$B$43:$M$66,COLUMNS(宝石属性!$B$43:D$66),0)*10*VLOOKUP(ROUNDDOWN($AB70,-1),宝石属性!$B$25:$N$41,2,0)*VLOOKUP(ROUNDDOWN($AB70,-1),宝石属性!$B$25:$N$41,3,0)+VLOOKUP($AC$2,职业被动!$B$6:$M$29,COLUMNS(职业被动!$B$6:D$29),0)*$AB70,0)</f>
        <v>4410</v>
      </c>
      <c r="AD70" s="9">
        <f>ROUND(属性投放!E$4+装备属性!E$4*IF($AB70&lt;10,1,ROUNDDOWN($AB70,-1))+SUM(属性投放!F$37:F$45)*$AB70+VLOOKUP($AC$2,一级属性!$E$41:$P$64,COLUMNS(一级属性!$E$41:H$64),0)*($AB70+0.25*IF($AB70&lt;10,1,ROUNDDOWN($AB70,-1)))+VLOOKUP($AC$2,宝石属性!$B$43:$M$66,COLUMNS(宝石属性!$B$43:E$66),0)*10*VLOOKUP(ROUNDDOWN($AB70,-1),宝石属性!$B$25:$N$41,2,0)*VLOOKUP(ROUNDDOWN($AB70,-1),宝石属性!$B$25:$N$41,3,0)+VLOOKUP($AC$2,职业被动!$B$6:$M$29,COLUMNS(职业被动!$B$6:E$29),0)*$AB70,0)</f>
        <v>1697</v>
      </c>
      <c r="AE70" s="9">
        <f>ROUND(属性投放!F$4+装备属性!F$4*IF($AB70&lt;10,1,ROUNDDOWN($AB70,-1))+SUM(属性投放!G$37:G$45)*$AB70+VLOOKUP($AC$2,一级属性!$E$41:$P$64,COLUMNS(一级属性!$E$41:I$64),0)*($AB70+0.25*IF($AB70&lt;10,1,ROUNDDOWN($AB70,-1)))+VLOOKUP($AC$2,宝石属性!$B$43:$M$66,COLUMNS(宝石属性!$B$43:F$66),0)*10*VLOOKUP(ROUNDDOWN($AB70,-1),宝石属性!$B$25:$N$41,2,0)*VLOOKUP(ROUNDDOWN($AB70,-1),宝石属性!$B$25:$N$41,3,0)+VLOOKUP($AC$2,职业被动!$B$6:$M$29,COLUMNS(职业被动!$B$6:F$29),0)*$AB70,0)</f>
        <v>1166</v>
      </c>
      <c r="AF70" s="9">
        <f>ROUND(属性投放!G$4+装备属性!G$4*IF($AB70&lt;10,1,ROUNDDOWN($AB70,-1))+SUM(属性投放!H$37:H$45)*$AB70+VLOOKUP($AC$2,一级属性!$E$41:$P$64,COLUMNS(一级属性!$E$41:J$64),0)*($AB70+0.25*IF($AB70&lt;10,1,ROUNDDOWN($AB70,-1)))+VLOOKUP($AC$2,宝石属性!$B$43:$M$66,COLUMNS(宝石属性!$B$43:G$66),0)*10*VLOOKUP(ROUNDDOWN($AB70,-1),宝石属性!$B$25:$N$41,2,0)*VLOOKUP(ROUNDDOWN($AB70,-1),宝石属性!$B$25:$N$41,3,0)+VLOOKUP($AC$2,职业被动!$B$6:$M$29,COLUMNS(职业被动!$B$6:G$29),0)*$AB70,0)</f>
        <v>812</v>
      </c>
      <c r="AG70" s="9">
        <f>ROUND(属性投放!H$4+装备属性!H$4*IF($AB70&lt;10,1,ROUNDDOWN($AB70,-1))+SUM(属性投放!I$37:I$45)*$AB70+VLOOKUP($AC$2,一级属性!$E$41:$P$64,COLUMNS(一级属性!$E$41:K$64),0)*($AB70+0.25*IF($AB70&lt;10,1,ROUNDDOWN($AB70,-1)))+VLOOKUP($AC$2,宝石属性!$B$43:$M$66,COLUMNS(宝石属性!$B$43:H$66),0)*10*VLOOKUP(ROUNDDOWN($AB70,-1),宝石属性!$B$25:$N$41,2,0)*VLOOKUP(ROUNDDOWN($AB70,-1),宝石属性!$B$25:$N$41,3,0)+VLOOKUP($AC$2,职业被动!$B$6:$M$29,COLUMNS(职业被动!$B$6:H$29),0)*$AB70,0)</f>
        <v>460</v>
      </c>
      <c r="AH70" s="9">
        <f>ROUND(属性投放!I$4+装备属性!I$4*IF($AB70&lt;10,1,ROUNDDOWN($AB70,-1))+SUM(属性投放!J$37:J$45)*$AB70+VLOOKUP($AC$2,一级属性!$E$41:$P$64,COLUMNS(一级属性!$E$41:L$64),0)*($AB70+0.25*IF($AB70&lt;10,1,ROUNDDOWN($AB70,-1)))+VLOOKUP($AC$2,宝石属性!$B$43:$M$66,COLUMNS(宝石属性!$B$43:I$66),0)*10*VLOOKUP(ROUNDDOWN($AB70,-1),宝石属性!$B$25:$N$41,2,0)*VLOOKUP(ROUNDDOWN($AB70,-1),宝石属性!$B$25:$N$41,3,0)+VLOOKUP($AC$2,职业被动!$B$6:$M$29,COLUMNS(职业被动!$B$6:I$29),0)*$AB70,0)</f>
        <v>753</v>
      </c>
      <c r="AI70" s="9">
        <f>ROUND(属性投放!J$4+装备属性!J$4*IF($AB70&lt;10,1,ROUNDDOWN($AB70,-1))+SUM(属性投放!K$37:K$45)*$AB70+VLOOKUP($AC$2,一级属性!$E$41:$P$64,COLUMNS(一级属性!$E$41:M$64),0)*($AB70+0.25*IF($AB70&lt;10,1,ROUNDDOWN($AB70,-1)))+VLOOKUP($AC$2,宝石属性!$B$43:$M$66,COLUMNS(宝石属性!$B$43:J$66),0)*10*VLOOKUP(ROUNDDOWN($AB70,-1),宝石属性!$B$25:$N$41,2,0)*VLOOKUP(ROUNDDOWN($AB70,-1),宝石属性!$B$25:$N$41,3,0)+VLOOKUP($AC$2,职业被动!$B$6:$M$29,COLUMNS(职业被动!$B$6:J$29),0)*$AB70,0)</f>
        <v>510</v>
      </c>
      <c r="AJ70" s="9">
        <f>ROUND(属性投放!K$4+装备属性!K$4*IF($AB70&lt;10,1,ROUNDDOWN($AB70,-1))+SUM(属性投放!L$37:L$45)*$AB70+VLOOKUP($AC$2,一级属性!$E$41:$P$64,COLUMNS(一级属性!$E$41:N$64),0)*($AB70+0.25*IF($AB70&lt;10,1,ROUNDDOWN($AB70,-1)))+VLOOKUP($AC$2,宝石属性!$B$43:$M$66,COLUMNS(宝石属性!$B$43:K$66),0)*10*VLOOKUP(ROUNDDOWN($AB70,-1),宝石属性!$B$25:$N$41,2,0)*VLOOKUP(ROUNDDOWN($AB70,-1),宝石属性!$B$25:$N$41,3,0)+VLOOKUP($AC$2,职业被动!$B$6:$M$29,COLUMNS(职业被动!$B$6:K$29),0)*$AB70,0)</f>
        <v>234</v>
      </c>
      <c r="AK70" s="9">
        <f>ROUND(属性投放!L$4+装备属性!L$4*IF($AB70&lt;10,1,ROUNDDOWN($AB70,-1))+SUM(属性投放!M$37:M$45)*$AB70+VLOOKUP($AC$2,一级属性!$E$41:$P$64,COLUMNS(一级属性!$E$41:O$64),0)*($AB70+0.25*IF($AB70&lt;10,1,ROUNDDOWN($AB70,-1)))+VLOOKUP($AC$2,宝石属性!$B$43:$M$66,COLUMNS(宝石属性!$B$43:L$66),0)*10*VLOOKUP(ROUNDDOWN($AB70,-1),宝石属性!$B$25:$N$41,2,0)*VLOOKUP(ROUNDDOWN($AB70,-1),宝石属性!$B$25:$N$41,3,0)+VLOOKUP($AC$2,职业被动!$B$6:$M$29,COLUMNS(职业被动!$B$6:L$29),0)*$AB70,0)</f>
        <v>20</v>
      </c>
      <c r="AL70" s="9">
        <f>ROUND(属性投放!M$4+装备属性!M$4*IF($AB70&lt;10,1,ROUNDDOWN($AB70,-1))+SUM(属性投放!N$37:N$45)*$AB70+VLOOKUP($AC$2,一级属性!$E$41:$P$64,COLUMNS(一级属性!$E$41:P$64),0)*($AB70+0.25*IF($AB70&lt;10,1,ROUNDDOWN($AB70,-1)))+VLOOKUP($AC$2,宝石属性!$B$43:$M$66,COLUMNS(宝石属性!$B$43:M$66),0)*10*VLOOKUP(ROUNDDOWN($AB70,-1),宝石属性!$B$25:$N$41,2,0)*VLOOKUP(ROUNDDOWN($AB70,-1),宝石属性!$B$25:$N$41,3,0)+VLOOKUP($AC$2,职业被动!$B$6:$M$29,COLUMNS(职业被动!$B$6:M$29),0)*$AB70,0)</f>
        <v>746</v>
      </c>
      <c r="AM70" s="48">
        <f>属性价值和能力评分!$F$9+ROUND(属性价值和能力评分!$F$38*10,0)*AB70+ROUND((SUM(装备属性!$W$9:$W$14)+属性价值和能力评分!$F$38*1.25+1.4+2.8)*IF(AB70&lt;10,1,ROUNDDOWN(AB70,-1)),0)+15*VLOOKUP(ROUNDDOWN(AB70,-1),宝石属性!$B$26:$D$41,2,0)*6*VLOOKUP(ROUNDDOWN(AB70,-1),宝石属性!$B$26:$D$41,3,0)+(属性价值和能力评分!$F$49*9+属性价值和能力评分!$F$50*2+属性价值和能力评分!$F$53*8/5)*AB70</f>
        <v>12669</v>
      </c>
      <c r="AO70" s="1">
        <v>67</v>
      </c>
      <c r="AP70" s="9">
        <f>ROUND(属性投放!D$4+装备属性!D$4*IF($AO70&lt;10,1,ROUNDDOWN($AO70,-1))+SUM(属性投放!E$37:E$45)*$AO70+VLOOKUP($AP$2,一级属性!$E$41:$P$64,COLUMNS(一级属性!$E$41:G$64),0)*($AO70+0.25*IF($AO70&lt;10,1,ROUNDDOWN($AO70,-1)))+VLOOKUP($AP$2,宝石属性!$B$43:$M$66,COLUMNS(宝石属性!$B$43:D$66),0)*10*VLOOKUP(ROUNDDOWN($AO70,-1),宝石属性!$B$25:$N$41,2,0)*VLOOKUP(ROUNDDOWN($AO70,-1),宝石属性!$B$25:$N$41,3,0)+VLOOKUP($AP$2,职业被动!$B$6:$M$29,COLUMNS(职业被动!$B$6:D$29),0)*$AO70,0)</f>
        <v>4410</v>
      </c>
      <c r="AQ70" s="9">
        <f>ROUND(属性投放!E$4+装备属性!E$4*IF($AO70&lt;10,1,ROUNDDOWN($AO70,-1))+SUM(属性投放!F$37:F$45)*$AO70+VLOOKUP($AP$2,一级属性!$E$41:$P$64,COLUMNS(一级属性!$E$41:H$64),0)*($AO70+0.25*IF($AO70&lt;10,1,ROUNDDOWN($AO70,-1)))+VLOOKUP($AP$2,宝石属性!$B$43:$M$66,COLUMNS(宝石属性!$B$43:E$66),0)*10*VLOOKUP(ROUNDDOWN($AO70,-1),宝石属性!$B$25:$N$41,2,0)*VLOOKUP(ROUNDDOWN($AO70,-1),宝石属性!$B$25:$N$41,3,0)+VLOOKUP($AP$2,职业被动!$B$6:$M$29,COLUMNS(职业被动!$B$6:E$29),0)*$AO70,0)</f>
        <v>2927</v>
      </c>
      <c r="AR70" s="9">
        <f>ROUND(属性投放!F$4+装备属性!F$4*IF($AO70&lt;10,1,ROUNDDOWN($AO70,-1))+SUM(属性投放!G$37:G$45)*$AO70+VLOOKUP($AP$2,一级属性!$E$41:$P$64,COLUMNS(一级属性!$E$41:I$64),0)*($AO70+0.25*IF($AO70&lt;10,1,ROUNDDOWN($AO70,-1)))+VLOOKUP($AP$2,宝石属性!$B$43:$M$66,COLUMNS(宝石属性!$B$43:F$66),0)*10*VLOOKUP(ROUNDDOWN($AO70,-1),宝石属性!$B$25:$N$41,2,0)*VLOOKUP(ROUNDDOWN($AO70,-1),宝石属性!$B$25:$N$41,3,0)+VLOOKUP($AP$2,职业被动!$B$6:$M$29,COLUMNS(职业被动!$B$6:F$29),0)*$AO70,0)</f>
        <v>726</v>
      </c>
      <c r="AS70" s="9">
        <f>ROUND(属性投放!G$4+装备属性!G$4*IF($AO70&lt;10,1,ROUNDDOWN($AO70,-1))+SUM(属性投放!H$37:H$45)*$AO70+VLOOKUP($AP$2,一级属性!$E$41:$P$64,COLUMNS(一级属性!$E$41:J$64),0)*($AO70+0.25*IF($AO70&lt;10,1,ROUNDDOWN($AO70,-1)))+VLOOKUP($AP$2,宝石属性!$B$43:$M$66,COLUMNS(宝石属性!$B$43:G$66),0)*10*VLOOKUP(ROUNDDOWN($AO70,-1),宝石属性!$B$25:$N$41,2,0)*VLOOKUP(ROUNDDOWN($AO70,-1),宝石属性!$B$25:$N$41,3,0)+VLOOKUP($AP$2,职业被动!$B$6:$M$29,COLUMNS(职业被动!$B$6:G$29),0)*$AO70,0)</f>
        <v>678</v>
      </c>
      <c r="AT70" s="9">
        <f>ROUND(属性投放!H$4+装备属性!H$4*IF($AO70&lt;10,1,ROUNDDOWN($AO70,-1))+SUM(属性投放!I$37:I$45)*$AO70+VLOOKUP($AP$2,一级属性!$E$41:$P$64,COLUMNS(一级属性!$E$41:K$64),0)*($AO70+0.25*IF($AO70&lt;10,1,ROUNDDOWN($AO70,-1)))+VLOOKUP($AP$2,宝石属性!$B$43:$M$66,COLUMNS(宝石属性!$B$43:H$66),0)*10*VLOOKUP(ROUNDDOWN($AO70,-1),宝石属性!$B$25:$N$41,2,0)*VLOOKUP(ROUNDDOWN($AO70,-1),宝石属性!$B$25:$N$41,3,0)+VLOOKUP($AP$2,职业被动!$B$6:$M$29,COLUMNS(职业被动!$B$6:H$29),0)*$AO70,0)</f>
        <v>706</v>
      </c>
      <c r="AU70" s="9">
        <f>ROUND(属性投放!I$4+装备属性!I$4*IF($AO70&lt;10,1,ROUNDDOWN($AO70,-1))+SUM(属性投放!J$37:J$45)*$AO70+VLOOKUP($AP$2,一级属性!$E$41:$P$64,COLUMNS(一级属性!$E$41:L$64),0)*($AO70+0.25*IF($AO70&lt;10,1,ROUNDDOWN($AO70,-1)))+VLOOKUP($AP$2,宝石属性!$B$43:$M$66,COLUMNS(宝石属性!$B$43:I$66),0)*10*VLOOKUP(ROUNDDOWN($AO70,-1),宝石属性!$B$25:$N$41,2,0)*VLOOKUP(ROUNDDOWN($AO70,-1),宝石属性!$B$25:$N$41,3,0)+VLOOKUP($AP$2,职业被动!$B$6:$M$29,COLUMNS(职业被动!$B$6:I$29),0)*$AO70,0)</f>
        <v>803</v>
      </c>
      <c r="AV70" s="9">
        <f>ROUND(属性投放!J$4+装备属性!J$4*IF($AO70&lt;10,1,ROUNDDOWN($AO70,-1))+SUM(属性投放!K$37:K$45)*$AO70+VLOOKUP($AP$2,一级属性!$E$41:$P$64,COLUMNS(一级属性!$E$41:M$64),0)*($AO70+0.25*IF($AO70&lt;10,1,ROUNDDOWN($AO70,-1)))+VLOOKUP($AP$2,宝石属性!$B$43:$M$66,COLUMNS(宝石属性!$B$43:J$66),0)*10*VLOOKUP(ROUNDDOWN($AO70,-1),宝石属性!$B$25:$N$41,2,0)*VLOOKUP(ROUNDDOWN($AO70,-1),宝石属性!$B$25:$N$41,3,0)+VLOOKUP($AP$2,职业被动!$B$6:$M$29,COLUMNS(职业被动!$B$6:J$29),0)*$AO70,0)</f>
        <v>567</v>
      </c>
      <c r="AW70" s="9">
        <f>ROUND(属性投放!K$4+装备属性!K$4*IF($AO70&lt;10,1,ROUNDDOWN($AO70,-1))+SUM(属性投放!L$37:L$45)*$AO70+VLOOKUP($AP$2,一级属性!$E$41:$P$64,COLUMNS(一级属性!$E$41:N$64),0)*($AO70+0.25*IF($AO70&lt;10,1,ROUNDDOWN($AO70,-1)))+VLOOKUP($AP$2,宝石属性!$B$43:$M$66,COLUMNS(宝石属性!$B$43:K$66),0)*10*VLOOKUP(ROUNDDOWN($AO70,-1),宝石属性!$B$25:$N$41,2,0)*VLOOKUP(ROUNDDOWN($AO70,-1),宝石属性!$B$25:$N$41,3,0)+VLOOKUP($AP$2,职业被动!$B$6:$M$29,COLUMNS(职业被动!$B$6:K$29),0)*$AO70,0)</f>
        <v>234</v>
      </c>
      <c r="AX70" s="9">
        <f>ROUND(属性投放!L$4+装备属性!L$4*IF($AO70&lt;10,1,ROUNDDOWN($AO70,-1))+SUM(属性投放!M$37:M$45)*$AO70+VLOOKUP($AP$2,一级属性!$E$41:$P$64,COLUMNS(一级属性!$E$41:O$64),0)*($AO70+0.25*IF($AO70&lt;10,1,ROUNDDOWN($AO70,-1)))+VLOOKUP($AP$2,宝石属性!$B$43:$M$66,COLUMNS(宝石属性!$B$43:L$66),0)*10*VLOOKUP(ROUNDDOWN($AO70,-1),宝石属性!$B$25:$N$41,2,0)*VLOOKUP(ROUNDDOWN($AO70,-1),宝石属性!$B$25:$N$41,3,0)+VLOOKUP($AP$2,职业被动!$B$6:$M$29,COLUMNS(职业被动!$B$6:L$29),0)*$AO70,0)</f>
        <v>732</v>
      </c>
      <c r="AY70" s="9">
        <f>ROUND(属性投放!M$4+装备属性!M$4*IF($AO70&lt;10,1,ROUNDDOWN($AO70,-1))+SUM(属性投放!N$37:N$45)*$AO70+VLOOKUP($AP$2,一级属性!$E$41:$P$64,COLUMNS(一级属性!$E$41:P$64),0)*($AO70+0.25*IF($AO70&lt;10,1,ROUNDDOWN($AO70,-1)))+VLOOKUP($AP$2,宝石属性!$B$43:$M$66,COLUMNS(宝石属性!$B$43:M$66),0)*10*VLOOKUP(ROUNDDOWN($AO70,-1),宝石属性!$B$25:$N$41,2,0)*VLOOKUP(ROUNDDOWN($AO70,-1),宝石属性!$B$25:$N$41,3,0)+VLOOKUP($AP$2,职业被动!$B$6:$M$29,COLUMNS(职业被动!$B$6:M$29),0)*$AO70,0)</f>
        <v>746</v>
      </c>
      <c r="AZ70" s="48">
        <f>属性价值和能力评分!$F$9+ROUND(属性价值和能力评分!$F$38*10,0)*AO70+ROUND((SUM(装备属性!$W$9:$W$14)+属性价值和能力评分!$F$38*1.25+1.4+2.8)*IF(AO70&lt;10,1,ROUNDDOWN(AO70,-1)),0)+15*VLOOKUP(ROUNDDOWN(AO70,-1),宝石属性!$B$26:$D$41,2,0)*6*VLOOKUP(ROUNDDOWN(AO70,-1),宝石属性!$B$26:$D$41,3,0)+(属性价值和能力评分!$F$49*9+属性价值和能力评分!$F$50*2+属性价值和能力评分!$F$53*8/5)*AO70</f>
        <v>12669</v>
      </c>
      <c r="BB70" s="1">
        <v>67</v>
      </c>
      <c r="BC70" s="9">
        <f>ROUND(属性投放!D$4+装备属性!D$4*IF($BB70&lt;10,1,ROUNDDOWN($BB70,-1))+SUM(属性投放!E$37:E$45)*$BB70+VLOOKUP($BC$2,一级属性!$E$41:$P$64,COLUMNS(一级属性!$E$41:G$64),0)*($BB70+0.25*IF($BB70&lt;10,1,ROUNDDOWN($BB70,-1)))+VLOOKUP($BC$2,宝石属性!$B$43:$M$66,COLUMNS(宝石属性!$B$43:D$66),0)*10*VLOOKUP(ROUNDDOWN($BB70,-1),宝石属性!$B$25:$N$41,2,0)*VLOOKUP(ROUNDDOWN($BB70,-1),宝石属性!$B$25:$N$41,3,0)+VLOOKUP($BC$2,职业被动!$B$6:$M$29,COLUMNS(职业被动!$B$6:D$29),0)*$BB70,0)</f>
        <v>3941</v>
      </c>
      <c r="BD70" s="9">
        <f>ROUND(属性投放!E$4+装备属性!E$4*IF($BB70&lt;10,1,ROUNDDOWN($BB70,-1))+SUM(属性投放!F$37:F$45)*$BB70+VLOOKUP($BC$2,一级属性!$E$41:$P$64,COLUMNS(一级属性!$E$41:H$64),0)*($BB70+0.25*IF($BB70&lt;10,1,ROUNDDOWN($BB70,-1)))+VLOOKUP($BC$2,宝石属性!$B$43:$M$66,COLUMNS(宝石属性!$B$43:E$66),0)*10*VLOOKUP(ROUNDDOWN($BB70,-1),宝石属性!$B$25:$N$41,2,0)*VLOOKUP(ROUNDDOWN($BB70,-1),宝石属性!$B$25:$N$41,3,0)+VLOOKUP($BC$2,职业被动!$B$6:$M$29,COLUMNS(职业被动!$B$6:E$29),0)*$BB70,0)</f>
        <v>3337</v>
      </c>
      <c r="BE70" s="9">
        <f>ROUND(属性投放!F$4+装备属性!F$4*IF($BB70&lt;10,1,ROUNDDOWN($BB70,-1))+SUM(属性投放!G$37:G$45)*$BB70+VLOOKUP($BC$2,一级属性!$E$41:$P$64,COLUMNS(一级属性!$E$41:I$64),0)*($BB70+0.25*IF($BB70&lt;10,1,ROUNDDOWN($BB70,-1)))+VLOOKUP($BC$2,宝石属性!$B$43:$M$66,COLUMNS(宝石属性!$B$43:F$66),0)*10*VLOOKUP(ROUNDDOWN($BB70,-1),宝石属性!$B$25:$N$41,2,0)*VLOOKUP(ROUNDDOWN($BB70,-1),宝石属性!$B$25:$N$41,3,0)+VLOOKUP($BC$2,职业被动!$B$6:$M$29,COLUMNS(职业被动!$B$6:F$29),0)*$BB70,0)</f>
        <v>726</v>
      </c>
      <c r="BF70" s="9">
        <f>ROUND(属性投放!G$4+装备属性!G$4*IF($BB70&lt;10,1,ROUNDDOWN($BB70,-1))+SUM(属性投放!H$37:H$45)*$BB70+VLOOKUP($BC$2,一级属性!$E$41:$P$64,COLUMNS(一级属性!$E$41:J$64),0)*($BB70+0.25*IF($BB70&lt;10,1,ROUNDDOWN($BB70,-1)))+VLOOKUP($BC$2,宝石属性!$B$43:$M$66,COLUMNS(宝石属性!$B$43:G$66),0)*10*VLOOKUP(ROUNDDOWN($BB70,-1),宝石属性!$B$25:$N$41,2,0)*VLOOKUP(ROUNDDOWN($BB70,-1),宝石属性!$B$25:$N$41,3,0)+VLOOKUP($BC$2,职业被动!$B$6:$M$29,COLUMNS(职业被动!$B$6:G$29),0)*$BB70,0)</f>
        <v>678</v>
      </c>
      <c r="BG70" s="9">
        <f>ROUND(属性投放!H$4+装备属性!H$4*IF($BB70&lt;10,1,ROUNDDOWN($BB70,-1))+SUM(属性投放!I$37:I$45)*$BB70+VLOOKUP($BC$2,一级属性!$E$41:$P$64,COLUMNS(一级属性!$E$41:K$64),0)*($BB70+0.25*IF($BB70&lt;10,1,ROUNDDOWN($BB70,-1)))+VLOOKUP($BC$2,宝石属性!$B$43:$M$66,COLUMNS(宝石属性!$B$43:H$66),0)*10*VLOOKUP(ROUNDDOWN($BB70,-1),宝石属性!$B$25:$N$41,2,0)*VLOOKUP(ROUNDDOWN($BB70,-1),宝石属性!$B$25:$N$41,3,0)+VLOOKUP($BC$2,职业被动!$B$6:$M$29,COLUMNS(职业被动!$B$6:H$29),0)*$BB70,0)</f>
        <v>1006</v>
      </c>
      <c r="BH70" s="9">
        <f>ROUND(属性投放!I$4+装备属性!I$4*IF($BB70&lt;10,1,ROUNDDOWN($BB70,-1))+SUM(属性投放!J$37:J$45)*$BB70+VLOOKUP($BC$2,一级属性!$E$41:$P$64,COLUMNS(一级属性!$E$41:L$64),0)*($BB70+0.25*IF($BB70&lt;10,1,ROUNDDOWN($BB70,-1)))+VLOOKUP($BC$2,宝石属性!$B$43:$M$66,COLUMNS(宝石属性!$B$43:I$66),0)*10*VLOOKUP(ROUNDDOWN($BB70,-1),宝石属性!$B$25:$N$41,2,0)*VLOOKUP(ROUNDDOWN($BB70,-1),宝石属性!$B$25:$N$41,3,0)+VLOOKUP($BC$2,职业被动!$B$6:$M$29,COLUMNS(职业被动!$B$6:I$29),0)*$BB70,0)</f>
        <v>952</v>
      </c>
      <c r="BI70" s="9">
        <f>ROUND(属性投放!J$4+装备属性!J$4*IF($BB70&lt;10,1,ROUNDDOWN($BB70,-1))+SUM(属性投放!K$37:K$45)*$BB70+VLOOKUP($BC$2,一级属性!$E$41:$P$64,COLUMNS(一级属性!$E$41:M$64),0)*($BB70+0.25*IF($BB70&lt;10,1,ROUNDDOWN($BB70,-1)))+VLOOKUP($BC$2,宝石属性!$B$43:$M$66,COLUMNS(宝石属性!$B$43:J$66),0)*10*VLOOKUP(ROUNDDOWN($BB70,-1),宝石属性!$B$25:$N$41,2,0)*VLOOKUP(ROUNDDOWN($BB70,-1),宝石属性!$B$25:$N$41,3,0)+VLOOKUP($BC$2,职业被动!$B$6:$M$29,COLUMNS(职业被动!$B$6:J$29),0)*$BB70,0)</f>
        <v>444</v>
      </c>
      <c r="BJ70" s="9">
        <f>ROUND(属性投放!K$4+装备属性!K$4*IF($BB70&lt;10,1,ROUNDDOWN($BB70,-1))+SUM(属性投放!L$37:L$45)*$BB70+VLOOKUP($BC$2,一级属性!$E$41:$P$64,COLUMNS(一级属性!$E$41:N$64),0)*($BB70+0.25*IF($BB70&lt;10,1,ROUNDDOWN($BB70,-1)))+VLOOKUP($BC$2,宝石属性!$B$43:$M$66,COLUMNS(宝石属性!$B$43:K$66),0)*10*VLOOKUP(ROUNDDOWN($BB70,-1),宝石属性!$B$25:$N$41,2,0)*VLOOKUP(ROUNDDOWN($BB70,-1),宝石属性!$B$25:$N$41,3,0)+VLOOKUP($BC$2,职业被动!$B$6:$M$29,COLUMNS(职业被动!$B$6:K$29),0)*$BB70,0)</f>
        <v>234</v>
      </c>
      <c r="BK70" s="9">
        <f>ROUND(属性投放!L$4+装备属性!L$4*IF($BB70&lt;10,1,ROUNDDOWN($BB70,-1))+SUM(属性投放!M$37:M$45)*$BB70+VLOOKUP($BC$2,一级属性!$E$41:$P$64,COLUMNS(一级属性!$E$41:O$64),0)*($BB70+0.25*IF($BB70&lt;10,1,ROUNDDOWN($BB70,-1)))+VLOOKUP($BC$2,宝石属性!$B$43:$M$66,COLUMNS(宝石属性!$B$43:L$66),0)*10*VLOOKUP(ROUNDDOWN($BB70,-1),宝石属性!$B$25:$N$41,2,0)*VLOOKUP(ROUNDDOWN($BB70,-1),宝石属性!$B$25:$N$41,3,0)+VLOOKUP($BC$2,职业被动!$B$6:$M$29,COLUMNS(职业被动!$B$6:L$29),0)*$BB70,0)</f>
        <v>20</v>
      </c>
      <c r="BL70" s="9">
        <f>ROUND(属性投放!M$4+装备属性!M$4*IF($BB70&lt;10,1,ROUNDDOWN($BB70,-1))+SUM(属性投放!N$37:N$45)*$BB70+VLOOKUP($BC$2,一级属性!$E$41:$P$64,COLUMNS(一级属性!$E$41:P$64),0)*($BB70+0.25*IF($BB70&lt;10,1,ROUNDDOWN($BB70,-1)))+VLOOKUP($BC$2,宝石属性!$B$43:$M$66,COLUMNS(宝石属性!$B$43:M$66),0)*10*VLOOKUP(ROUNDDOWN($BB70,-1),宝石属性!$B$25:$N$41,2,0)*VLOOKUP(ROUNDDOWN($BB70,-1),宝石属性!$B$25:$N$41,3,0)+VLOOKUP($BC$2,职业被动!$B$6:$M$29,COLUMNS(职业被动!$B$6:M$29),0)*$BB70,0)</f>
        <v>746</v>
      </c>
      <c r="BM70" s="48">
        <f>属性价值和能力评分!$F$9+ROUND(属性价值和能力评分!$F$38*10,0)*BB70+ROUND((SUM(装备属性!$W$9:$W$14)+属性价值和能力评分!$F$38*1.25+1.4+2.8)*IF(BB70&lt;10,1,ROUNDDOWN(BB70,-1)),0)+15*VLOOKUP(ROUNDDOWN(BB70,-1),宝石属性!$B$26:$D$41,2,0)*6*VLOOKUP(ROUNDDOWN(BB70,-1),宝石属性!$B$26:$D$41,3,0)+(属性价值和能力评分!$F$49*9+属性价值和能力评分!$F$50*2+属性价值和能力评分!$F$53*8/5)*BB70</f>
        <v>12669</v>
      </c>
      <c r="BO70" s="1">
        <v>67</v>
      </c>
      <c r="BP70" s="9">
        <f>ROUND(属性投放!D$4+装备属性!D$4*IF($BO70&lt;10,1,ROUNDDOWN($BO70,-1))+SUM(属性投放!E$37:E$45)*$BO70+VLOOKUP($BP$2,一级属性!$E$41:$P$64,COLUMNS(一级属性!$E$41:G$64),0)*($BO70+0.25*IF($BO70&lt;10,1,ROUNDDOWN($BO70,-1)))+VLOOKUP($BP$2,宝石属性!$B$43:$M$66,COLUMNS(宝石属性!$B$43:D$66),0)*10*VLOOKUP(ROUNDDOWN($BO70,-1),宝石属性!$B$25:$N$41,2,0)*VLOOKUP(ROUNDDOWN($BO70,-1),宝石属性!$B$25:$N$41,3,0)+VLOOKUP($BP$2,职业被动!$B$6:$M$29,COLUMNS(职业被动!$B$6:D$29),0)*$BO70,0)</f>
        <v>4879</v>
      </c>
      <c r="BQ70" s="9">
        <f>ROUND(属性投放!E$4+装备属性!E$4*IF($BO70&lt;10,1,ROUNDDOWN($BO70,-1))+SUM(属性投放!F$37:F$45)*$BO70+VLOOKUP($BP$2,一级属性!$E$41:$P$64,COLUMNS(一级属性!$E$41:H$64),0)*($BO70+0.25*IF($BO70&lt;10,1,ROUNDDOWN($BO70,-1)))+VLOOKUP($BP$2,宝石属性!$B$43:$M$66,COLUMNS(宝石属性!$B$43:E$66),0)*10*VLOOKUP(ROUNDDOWN($BO70,-1),宝石属性!$B$25:$N$41,2,0)*VLOOKUP(ROUNDDOWN($BO70,-1),宝石属性!$B$25:$N$41,3,0)+VLOOKUP($BP$2,职业被动!$B$6:$M$29,COLUMNS(职业被动!$B$6:E$29),0)*$BO70,0)</f>
        <v>2927</v>
      </c>
      <c r="BR70" s="9">
        <f>ROUND(属性投放!F$4+装备属性!F$4*IF($BO70&lt;10,1,ROUNDDOWN($BO70,-1))+SUM(属性投放!G$37:G$45)*$BO70+VLOOKUP($BP$2,一级属性!$E$41:$P$64,COLUMNS(一级属性!$E$41:I$64),0)*($BO70+0.25*IF($BO70&lt;10,1,ROUNDDOWN($BO70,-1)))+VLOOKUP($BP$2,宝石属性!$B$43:$M$66,COLUMNS(宝石属性!$B$43:F$66),0)*10*VLOOKUP(ROUNDDOWN($BO70,-1),宝石属性!$B$25:$N$41,2,0)*VLOOKUP(ROUNDDOWN($BO70,-1),宝石属性!$B$25:$N$41,3,0)+VLOOKUP($BP$2,职业被动!$B$6:$M$29,COLUMNS(职业被动!$B$6:F$29),0)*$BO70,0)</f>
        <v>726</v>
      </c>
      <c r="BS70" s="9">
        <f>ROUND(属性投放!G$4+装备属性!G$4*IF($BO70&lt;10,1,ROUNDDOWN($BO70,-1))+SUM(属性投放!H$37:H$45)*$BO70+VLOOKUP($BP$2,一级属性!$E$41:$P$64,COLUMNS(一级属性!$E$41:J$64),0)*($BO70+0.25*IF($BO70&lt;10,1,ROUNDDOWN($BO70,-1)))+VLOOKUP($BP$2,宝石属性!$B$43:$M$66,COLUMNS(宝石属性!$B$43:G$66),0)*10*VLOOKUP(ROUNDDOWN($BO70,-1),宝石属性!$B$25:$N$41,2,0)*VLOOKUP(ROUNDDOWN($BO70,-1),宝石属性!$B$25:$N$41,3,0)+VLOOKUP($BP$2,职业被动!$B$6:$M$29,COLUMNS(职业被动!$B$6:G$29),0)*$BO70,0)</f>
        <v>678</v>
      </c>
      <c r="BT70" s="9">
        <f>ROUND(属性投放!H$4+装备属性!H$4*IF($BO70&lt;10,1,ROUNDDOWN($BO70,-1))+SUM(属性投放!I$37:I$45)*$BO70+VLOOKUP($BP$2,一级属性!$E$41:$P$64,COLUMNS(一级属性!$E$41:K$64),0)*($BO70+0.25*IF($BO70&lt;10,1,ROUNDDOWN($BO70,-1)))+VLOOKUP($BP$2,宝石属性!$B$43:$M$66,COLUMNS(宝石属性!$B$43:H$66),0)*10*VLOOKUP(ROUNDDOWN($BO70,-1),宝石属性!$B$25:$N$41,2,0)*VLOOKUP(ROUNDDOWN($BO70,-1),宝石属性!$B$25:$N$41,3,0)+VLOOKUP($BP$2,职业被动!$B$6:$M$29,COLUMNS(职业被动!$B$6:H$29),0)*$BO70,0)</f>
        <v>773</v>
      </c>
      <c r="BU70" s="9">
        <f>ROUND(属性投放!I$4+装备属性!I$4*IF($BO70&lt;10,1,ROUNDDOWN($BO70,-1))+SUM(属性投放!J$37:J$45)*$BO70+VLOOKUP($BP$2,一级属性!$E$41:$P$64,COLUMNS(一级属性!$E$41:L$64),0)*($BO70+0.25*IF($BO70&lt;10,1,ROUNDDOWN($BO70,-1)))+VLOOKUP($BP$2,宝石属性!$B$43:$M$66,COLUMNS(宝石属性!$B$43:I$66),0)*10*VLOOKUP(ROUNDDOWN($BO70,-1),宝石属性!$B$25:$N$41,2,0)*VLOOKUP(ROUNDDOWN($BO70,-1),宝石属性!$B$25:$N$41,3,0)+VLOOKUP($BP$2,职业被动!$B$6:$M$29,COLUMNS(职业被动!$B$6:I$29),0)*$BO70,0)</f>
        <v>803</v>
      </c>
      <c r="BV70" s="9">
        <f>ROUND(属性投放!J$4+装备属性!J$4*IF($BO70&lt;10,1,ROUNDDOWN($BO70,-1))+SUM(属性投放!K$37:K$45)*$BO70+VLOOKUP($BP$2,一级属性!$E$41:$P$64,COLUMNS(一级属性!$E$41:M$64),0)*($BO70+0.25*IF($BO70&lt;10,1,ROUNDDOWN($BO70,-1)))+VLOOKUP($BP$2,宝石属性!$B$43:$M$66,COLUMNS(宝石属性!$B$43:J$66),0)*10*VLOOKUP(ROUNDDOWN($BO70,-1),宝石属性!$B$25:$N$41,2,0)*VLOOKUP(ROUNDDOWN($BO70,-1),宝石属性!$B$25:$N$41,3,0)+VLOOKUP($BP$2,职业被动!$B$6:$M$29,COLUMNS(职业被动!$B$6:J$29),0)*$BO70,0)</f>
        <v>567</v>
      </c>
      <c r="BW70" s="9">
        <f>ROUND(属性投放!K$4+装备属性!K$4*IF($BO70&lt;10,1,ROUNDDOWN($BO70,-1))+SUM(属性投放!L$37:L$45)*$BO70+VLOOKUP($BP$2,一级属性!$E$41:$P$64,COLUMNS(一级属性!$E$41:N$64),0)*($BO70+0.25*IF($BO70&lt;10,1,ROUNDDOWN($BO70,-1)))+VLOOKUP($BP$2,宝石属性!$B$43:$M$66,COLUMNS(宝石属性!$B$43:K$66),0)*10*VLOOKUP(ROUNDDOWN($BO70,-1),宝石属性!$B$25:$N$41,2,0)*VLOOKUP(ROUNDDOWN($BO70,-1),宝石属性!$B$25:$N$41,3,0)+VLOOKUP($BP$2,职业被动!$B$6:$M$29,COLUMNS(职业被动!$B$6:K$29),0)*$BO70,0)</f>
        <v>346</v>
      </c>
      <c r="BX70" s="9">
        <f>ROUND(属性投放!L$4+装备属性!L$4*IF($BO70&lt;10,1,ROUNDDOWN($BO70,-1))+SUM(属性投放!M$37:M$45)*$BO70+VLOOKUP($BP$2,一级属性!$E$41:$P$64,COLUMNS(一级属性!$E$41:O$64),0)*($BO70+0.25*IF($BO70&lt;10,1,ROUNDDOWN($BO70,-1)))+VLOOKUP($BP$2,宝石属性!$B$43:$M$66,COLUMNS(宝石属性!$B$43:L$66),0)*10*VLOOKUP(ROUNDDOWN($BO70,-1),宝石属性!$B$25:$N$41,2,0)*VLOOKUP(ROUNDDOWN($BO70,-1),宝石属性!$B$25:$N$41,3,0)+VLOOKUP($BP$2,职业被动!$B$6:$M$29,COLUMNS(职业被动!$B$6:L$29),0)*$BO70,0)</f>
        <v>20</v>
      </c>
      <c r="BY70" s="9">
        <f>ROUND(属性投放!M$4+装备属性!M$4*IF($BO70&lt;10,1,ROUNDDOWN($BO70,-1))+SUM(属性投放!N$37:N$45)*$BO70+VLOOKUP($BP$2,一级属性!$E$41:$P$64,COLUMNS(一级属性!$E$41:P$64),0)*($BO70+0.25*IF($BO70&lt;10,1,ROUNDDOWN($BO70,-1)))+VLOOKUP($BP$2,宝石属性!$B$43:$M$66,COLUMNS(宝石属性!$B$43:M$66),0)*10*VLOOKUP(ROUNDDOWN($BO70,-1),宝石属性!$B$25:$N$41,2,0)*VLOOKUP(ROUNDDOWN($BO70,-1),宝石属性!$B$25:$N$41,3,0)+VLOOKUP($BP$2,职业被动!$B$6:$M$29,COLUMNS(职业被动!$B$6:M$29),0)*$BO70,0)</f>
        <v>746</v>
      </c>
      <c r="BZ70" s="48">
        <f>属性价值和能力评分!$F$9+ROUND(属性价值和能力评分!$F$38*10,0)*BO70+ROUND((SUM(装备属性!$W$9:$W$14)+属性价值和能力评分!$F$38*1.25+1.4+2.8)*IF(BO70&lt;10,1,ROUNDDOWN(BO70,-1)),0)+15*VLOOKUP(ROUNDDOWN(BO70,-1),宝石属性!$B$26:$D$41,2,0)*6*VLOOKUP(ROUNDDOWN(BO70,-1),宝石属性!$B$26:$D$41,3,0)+(属性价值和能力评分!$F$49*9+属性价值和能力评分!$F$50*2+属性价值和能力评分!$F$53*8/5)*BO70</f>
        <v>12669</v>
      </c>
      <c r="CB70" s="1">
        <v>67</v>
      </c>
      <c r="CC70" s="9">
        <f>ROUND(属性投放!D$4+装备属性!D$4*IF($CB70&lt;10,1,ROUNDDOWN($CB70,-1))+SUM(属性投放!E$37:E$45)*$CB70+VLOOKUP($CC$2,一级属性!$E$41:$P$64,COLUMNS(一级属性!$E$41:G$64),0)*($CB70+0.25*IF($CB70&lt;10,1,ROUNDDOWN($CB70,-1)))+VLOOKUP($CC$2,宝石属性!$B$43:$M$66,COLUMNS(宝石属性!$B$43:D$66),0)*10*VLOOKUP(ROUNDDOWN($CB70,-1),宝石属性!$B$25:$N$41,2,0)*VLOOKUP(ROUNDDOWN($CB70,-1),宝石属性!$B$25:$N$41,3,0)+VLOOKUP($CC$2,职业被动!$B$6:$M$29,COLUMNS(职业被动!$B$6:D$29),0)*$CB70,0)</f>
        <v>3285</v>
      </c>
      <c r="CD70" s="9">
        <f>ROUND(属性投放!E$4+装备属性!E$4*IF($CB70&lt;10,1,ROUNDDOWN($CB70,-1))+SUM(属性投放!F$37:F$45)*$CB70+VLOOKUP($CC$2,一级属性!$E$41:$P$64,COLUMNS(一级属性!$E$41:H$64),0)*($CB70+0.25*IF($CB70&lt;10,1,ROUNDDOWN($CB70,-1)))+VLOOKUP($CC$2,宝石属性!$B$43:$M$66,COLUMNS(宝石属性!$B$43:E$66),0)*10*VLOOKUP(ROUNDDOWN($CB70,-1),宝石属性!$B$25:$N$41,2,0)*VLOOKUP(ROUNDDOWN($CB70,-1),宝石属性!$B$25:$N$41,3,0)+VLOOKUP($CC$2,职业被动!$B$6:$M$29,COLUMNS(职业被动!$B$6:E$29),0)*$CB70,0)</f>
        <v>1697</v>
      </c>
      <c r="CE70" s="9">
        <f>ROUND(属性投放!F$4+装备属性!F$4*IF($CB70&lt;10,1,ROUNDDOWN($CB70,-1))+SUM(属性投放!G$37:G$45)*$CB70+VLOOKUP($CC$2,一级属性!$E$41:$P$64,COLUMNS(一级属性!$E$41:I$64),0)*($CB70+0.25*IF($CB70&lt;10,1,ROUNDDOWN($CB70,-1)))+VLOOKUP($CC$2,宝石属性!$B$43:$M$66,COLUMNS(宝石属性!$B$43:F$66),0)*10*VLOOKUP(ROUNDDOWN($CB70,-1),宝石属性!$B$25:$N$41,2,0)*VLOOKUP(ROUNDDOWN($CB70,-1),宝石属性!$B$25:$N$41,3,0)+VLOOKUP($CC$2,职业被动!$B$6:$M$29,COLUMNS(职业被动!$B$6:F$29),0)*$CB70,0)</f>
        <v>1528</v>
      </c>
      <c r="CF70" s="9">
        <f>ROUND(属性投放!G$4+装备属性!G$4*IF($CB70&lt;10,1,ROUNDDOWN($CB70,-1))+SUM(属性投放!H$37:H$45)*$CB70+VLOOKUP($CC$2,一级属性!$E$41:$P$64,COLUMNS(一级属性!$E$41:J$64),0)*($CB70+0.25*IF($CB70&lt;10,1,ROUNDDOWN($CB70,-1)))+VLOOKUP($CC$2,宝石属性!$B$43:$M$66,COLUMNS(宝石属性!$B$43:G$66),0)*10*VLOOKUP(ROUNDDOWN($CB70,-1),宝石属性!$B$25:$N$41,2,0)*VLOOKUP(ROUNDDOWN($CB70,-1),宝石属性!$B$25:$N$41,3,0)+VLOOKUP($CC$2,职业被动!$B$6:$M$29,COLUMNS(职业被动!$B$6:G$29),0)*$CB70,0)</f>
        <v>745</v>
      </c>
      <c r="CG70" s="9">
        <f>ROUND(属性投放!H$4+装备属性!H$4*IF($CB70&lt;10,1,ROUNDDOWN($CB70,-1))+SUM(属性投放!I$37:I$45)*$CB70+VLOOKUP($CC$2,一级属性!$E$41:$P$64,COLUMNS(一级属性!$E$41:K$64),0)*($CB70+0.25*IF($CB70&lt;10,1,ROUNDDOWN($CB70,-1)))+VLOOKUP($CC$2,宝石属性!$B$43:$M$66,COLUMNS(宝石属性!$B$43:H$66),0)*10*VLOOKUP(ROUNDDOWN($CB70,-1),宝石属性!$B$25:$N$41,2,0)*VLOOKUP(ROUNDDOWN($CB70,-1),宝石属性!$B$25:$N$41,3,0)+VLOOKUP($CC$2,职业被动!$B$6:$M$29,COLUMNS(职业被动!$B$6:H$29),0)*$CB70,0)</f>
        <v>460</v>
      </c>
      <c r="CH70" s="9">
        <f>ROUND(属性投放!I$4+装备属性!I$4*IF($CB70&lt;10,1,ROUNDDOWN($CB70,-1))+SUM(属性投放!J$37:J$45)*$CB70+VLOOKUP($CC$2,一级属性!$E$41:$P$64,COLUMNS(一级属性!$E$41:L$64),0)*($CB70+0.25*IF($CB70&lt;10,1,ROUNDDOWN($CB70,-1)))+VLOOKUP($CC$2,宝石属性!$B$43:$M$66,COLUMNS(宝石属性!$B$43:I$66),0)*10*VLOOKUP(ROUNDDOWN($CB70,-1),宝石属性!$B$25:$N$41,2,0)*VLOOKUP(ROUNDDOWN($CB70,-1),宝石属性!$B$25:$N$41,3,0)+VLOOKUP($CC$2,职业被动!$B$6:$M$29,COLUMNS(职业被动!$B$6:I$29),0)*$CB70,0)</f>
        <v>770</v>
      </c>
      <c r="CI70" s="9">
        <f>ROUND(属性投放!J$4+装备属性!J$4*IF($CB70&lt;10,1,ROUNDDOWN($CB70,-1))+SUM(属性投放!K$37:K$45)*$CB70+VLOOKUP($CC$2,一级属性!$E$41:$P$64,COLUMNS(一级属性!$E$41:M$64),0)*($CB70+0.25*IF($CB70&lt;10,1,ROUNDDOWN($CB70,-1)))+VLOOKUP($CC$2,宝石属性!$B$43:$M$66,COLUMNS(宝石属性!$B$43:J$66),0)*10*VLOOKUP(ROUNDDOWN($CB70,-1),宝石属性!$B$25:$N$41,2,0)*VLOOKUP(ROUNDDOWN($CB70,-1),宝石属性!$B$25:$N$41,3,0)+VLOOKUP($CC$2,职业被动!$B$6:$M$29,COLUMNS(职业被动!$B$6:J$29),0)*$CB70,0)</f>
        <v>510</v>
      </c>
      <c r="CJ70" s="9">
        <f>ROUND(属性投放!K$4+装备属性!K$4*IF($CB70&lt;10,1,ROUNDDOWN($CB70,-1))+SUM(属性投放!L$37:L$45)*$CB70+VLOOKUP($CC$2,一级属性!$E$41:$P$64,COLUMNS(一级属性!$E$41:N$64),0)*($CB70+0.25*IF($CB70&lt;10,1,ROUNDDOWN($CB70,-1)))+VLOOKUP($CC$2,宝石属性!$B$43:$M$66,COLUMNS(宝石属性!$B$43:K$66),0)*10*VLOOKUP(ROUNDDOWN($CB70,-1),宝石属性!$B$25:$N$41,2,0)*VLOOKUP(ROUNDDOWN($CB70,-1),宝石属性!$B$25:$N$41,3,0)+VLOOKUP($CC$2,职业被动!$B$6:$M$29,COLUMNS(职业被动!$B$6:K$29),0)*$CB70,0)</f>
        <v>234</v>
      </c>
      <c r="CK70" s="9">
        <f>ROUND(属性投放!L$4+装备属性!L$4*IF($CB70&lt;10,1,ROUNDDOWN($CB70,-1))+SUM(属性投放!M$37:M$45)*$CB70+VLOOKUP($CC$2,一级属性!$E$41:$P$64,COLUMNS(一级属性!$E$41:O$64),0)*($CB70+0.25*IF($CB70&lt;10,1,ROUNDDOWN($CB70,-1)))+VLOOKUP($CC$2,宝石属性!$B$43:$M$66,COLUMNS(宝石属性!$B$43:L$66),0)*10*VLOOKUP(ROUNDDOWN($CB70,-1),宝石属性!$B$25:$N$41,2,0)*VLOOKUP(ROUNDDOWN($CB70,-1),宝石属性!$B$25:$N$41,3,0)+VLOOKUP($CC$2,职业被动!$B$6:$M$29,COLUMNS(职业被动!$B$6:L$29),0)*$CB70,0)</f>
        <v>20</v>
      </c>
      <c r="CL70" s="9">
        <f>ROUND(属性投放!M$4+装备属性!M$4*IF($CB70&lt;10,1,ROUNDDOWN($CB70,-1))+SUM(属性投放!N$37:N$45)*$CB70+VLOOKUP($CC$2,一级属性!$E$41:$P$64,COLUMNS(一级属性!$E$41:P$64),0)*($CB70+0.25*IF($CB70&lt;10,1,ROUNDDOWN($CB70,-1)))+VLOOKUP($CC$2,宝石属性!$B$43:$M$66,COLUMNS(宝石属性!$B$43:M$66),0)*10*VLOOKUP(ROUNDDOWN($CB70,-1),宝石属性!$B$25:$N$41,2,0)*VLOOKUP(ROUNDDOWN($CB70,-1),宝石属性!$B$25:$N$41,3,0)+VLOOKUP($CC$2,职业被动!$B$6:$M$29,COLUMNS(职业被动!$B$6:M$29),0)*$CB70,0)</f>
        <v>690</v>
      </c>
      <c r="CM70" s="48">
        <f>属性价值和能力评分!$F$9+ROUND(属性价值和能力评分!$F$38*10,0)*CB70+ROUND((SUM(装备属性!$W$9:$W$14)+属性价值和能力评分!$F$38*1.25+1.4+2.8)*IF(CB70&lt;10,1,ROUNDDOWN(CB70,-1)),0)+15*VLOOKUP(ROUNDDOWN(CB70,-1),宝石属性!$B$26:$D$41,2,0)*6*VLOOKUP(ROUNDDOWN(CB70,-1),宝石属性!$B$26:$D$41,3,0)+(属性价值和能力评分!$F$49*9+属性价值和能力评分!$F$50*2+属性价值和能力评分!$F$53*8/5)*CB70</f>
        <v>12669</v>
      </c>
      <c r="CO70" s="1">
        <v>67</v>
      </c>
      <c r="CP70" s="9">
        <f>ROUND(属性投放!D$4+装备属性!D$4*IF($CO70&lt;10,1,ROUNDDOWN($CO70,-1))+SUM(属性投放!E$37:E$45)*$CO70+VLOOKUP($CP$2,一级属性!$E$41:$P$64,COLUMNS(一级属性!$E$41:G$64),0)*($CO70+0.25*IF($CO70&lt;10,1,ROUNDDOWN($CO70,-1)))+VLOOKUP($CP$2,宝石属性!$B$43:$M$66,COLUMNS(宝石属性!$B$43:D$66),0)*10*VLOOKUP(ROUNDDOWN($CO70,-1),宝石属性!$B$25:$N$41,2,0)*VLOOKUP(ROUNDDOWN($CO70,-1),宝石属性!$B$25:$N$41,3,0)+VLOOKUP($CP$2,职业被动!$B$6:$M$29,COLUMNS(职业被动!$B$6:D$29),0)*$CO70,0)</f>
        <v>3285</v>
      </c>
      <c r="CQ70" s="9">
        <f>ROUND(属性投放!E$4+装备属性!E$4*IF($CO70&lt;10,1,ROUNDDOWN($CO70,-1))+SUM(属性投放!F$37:F$45)*$CO70+VLOOKUP($CP$2,一级属性!$E$41:$P$64,COLUMNS(一级属性!$E$41:H$64),0)*($CO70+0.25*IF($CO70&lt;10,1,ROUNDDOWN($CO70,-1)))+VLOOKUP($CP$2,宝石属性!$B$43:$M$66,COLUMNS(宝石属性!$B$43:E$66),0)*10*VLOOKUP(ROUNDDOWN($CO70,-1),宝石属性!$B$25:$N$41,2,0)*VLOOKUP(ROUNDDOWN($CO70,-1),宝石属性!$B$25:$N$41,3,0)+VLOOKUP($CP$2,职业被动!$B$6:$M$29,COLUMNS(职业被动!$B$6:E$29),0)*$CO70,0)</f>
        <v>3747</v>
      </c>
      <c r="CR70" s="9">
        <f>ROUND(属性投放!F$4+装备属性!F$4*IF($CO70&lt;10,1,ROUNDDOWN($CO70,-1))+SUM(属性投放!G$37:G$45)*$CO70+VLOOKUP($CP$2,一级属性!$E$41:$P$64,COLUMNS(一级属性!$E$41:I$64),0)*($CO70+0.25*IF($CO70&lt;10,1,ROUNDDOWN($CO70,-1)))+VLOOKUP($CP$2,宝石属性!$B$43:$M$66,COLUMNS(宝石属性!$B$43:F$66),0)*10*VLOOKUP(ROUNDDOWN($CO70,-1),宝石属性!$B$25:$N$41,2,0)*VLOOKUP(ROUNDDOWN($CO70,-1),宝石属性!$B$25:$N$41,3,0)+VLOOKUP($CP$2,职业被动!$B$6:$M$29,COLUMNS(职业被动!$B$6:F$29),0)*$CO70,0)</f>
        <v>726</v>
      </c>
      <c r="CS70" s="9">
        <f>ROUND(属性投放!G$4+装备属性!G$4*IF($CO70&lt;10,1,ROUNDDOWN($CO70,-1))+SUM(属性投放!H$37:H$45)*$CO70+VLOOKUP($CP$2,一级属性!$E$41:$P$64,COLUMNS(一级属性!$E$41:J$64),0)*($CO70+0.25*IF($CO70&lt;10,1,ROUNDDOWN($CO70,-1)))+VLOOKUP($CP$2,宝石属性!$B$43:$M$66,COLUMNS(宝石属性!$B$43:G$66),0)*10*VLOOKUP(ROUNDDOWN($CO70,-1),宝石属性!$B$25:$N$41,2,0)*VLOOKUP(ROUNDDOWN($CO70,-1),宝石属性!$B$25:$N$41,3,0)+VLOOKUP($CP$2,职业被动!$B$6:$M$29,COLUMNS(职业被动!$B$6:G$29),0)*$CO70,0)</f>
        <v>678</v>
      </c>
      <c r="CT70" s="9">
        <f>ROUND(属性投放!H$4+装备属性!H$4*IF($CO70&lt;10,1,ROUNDDOWN($CO70,-1))+SUM(属性投放!I$37:I$45)*$CO70+VLOOKUP($CP$2,一级属性!$E$41:$P$64,COLUMNS(一级属性!$E$41:K$64),0)*($CO70+0.25*IF($CO70&lt;10,1,ROUNDDOWN($CO70,-1)))+VLOOKUP($CP$2,宝石属性!$B$43:$M$66,COLUMNS(宝石属性!$B$43:H$66),0)*10*VLOOKUP(ROUNDDOWN($CO70,-1),宝石属性!$B$25:$N$41,2,0)*VLOOKUP(ROUNDDOWN($CO70,-1),宝石属性!$B$25:$N$41,3,0)+VLOOKUP($CP$2,职业被动!$B$6:$M$29,COLUMNS(职业被动!$B$6:H$29),0)*$CO70,0)</f>
        <v>1172</v>
      </c>
      <c r="CU70" s="9">
        <f>ROUND(属性投放!I$4+装备属性!I$4*IF($CO70&lt;10,1,ROUNDDOWN($CO70,-1))+SUM(属性投放!J$37:J$45)*$CO70+VLOOKUP($CP$2,一级属性!$E$41:$P$64,COLUMNS(一级属性!$E$41:L$64),0)*($CO70+0.25*IF($CO70&lt;10,1,ROUNDDOWN($CO70,-1)))+VLOOKUP($CP$2,宝石属性!$B$43:$M$66,COLUMNS(宝石属性!$B$43:I$66),0)*10*VLOOKUP(ROUNDDOWN($CO70,-1),宝石属性!$B$25:$N$41,2,0)*VLOOKUP(ROUNDDOWN($CO70,-1),宝石属性!$B$25:$N$41,3,0)+VLOOKUP($CP$2,职业被动!$B$6:$M$29,COLUMNS(职业被动!$B$6:I$29),0)*$CO70,0)</f>
        <v>1001</v>
      </c>
      <c r="CV70" s="9">
        <f>ROUND(属性投放!J$4+装备属性!J$4*IF($CO70&lt;10,1,ROUNDDOWN($CO70,-1))+SUM(属性投放!K$37:K$45)*$CO70+VLOOKUP($CP$2,一级属性!$E$41:$P$64,COLUMNS(一级属性!$E$41:M$64),0)*($CO70+0.25*IF($CO70&lt;10,1,ROUNDDOWN($CO70,-1)))+VLOOKUP($CP$2,宝石属性!$B$43:$M$66,COLUMNS(宝石属性!$B$43:J$66),0)*10*VLOOKUP(ROUNDDOWN($CO70,-1),宝石属性!$B$25:$N$41,2,0)*VLOOKUP(ROUNDDOWN($CO70,-1),宝石属性!$B$25:$N$41,3,0)+VLOOKUP($CP$2,职业被动!$B$6:$M$29,COLUMNS(职业被动!$B$6:J$29),0)*$CO70,0)</f>
        <v>428</v>
      </c>
      <c r="CW70" s="9">
        <f>ROUND(属性投放!K$4+装备属性!K$4*IF($CO70&lt;10,1,ROUNDDOWN($CO70,-1))+SUM(属性投放!L$37:L$45)*$CO70+VLOOKUP($CP$2,一级属性!$E$41:$P$64,COLUMNS(一级属性!$E$41:N$64),0)*($CO70+0.25*IF($CO70&lt;10,1,ROUNDDOWN($CO70,-1)))+VLOOKUP($CP$2,宝石属性!$B$43:$M$66,COLUMNS(宝石属性!$B$43:K$66),0)*10*VLOOKUP(ROUNDDOWN($CO70,-1),宝石属性!$B$25:$N$41,2,0)*VLOOKUP(ROUNDDOWN($CO70,-1),宝石属性!$B$25:$N$41,3,0)+VLOOKUP($CP$2,职业被动!$B$6:$M$29,COLUMNS(职业被动!$B$6:K$29),0)*$CO70,0)</f>
        <v>234</v>
      </c>
      <c r="CX70" s="9">
        <f>ROUND(属性投放!L$4+装备属性!L$4*IF($CO70&lt;10,1,ROUNDDOWN($CO70,-1))+SUM(属性投放!M$37:M$45)*$CO70+VLOOKUP($CP$2,一级属性!$E$41:$P$64,COLUMNS(一级属性!$E$41:O$64),0)*($CO70+0.25*IF($CO70&lt;10,1,ROUNDDOWN($CO70,-1)))+VLOOKUP($CP$2,宝石属性!$B$43:$M$66,COLUMNS(宝石属性!$B$43:L$66),0)*10*VLOOKUP(ROUNDDOWN($CO70,-1),宝石属性!$B$25:$N$41,2,0)*VLOOKUP(ROUNDDOWN($CO70,-1),宝石属性!$B$25:$N$41,3,0)+VLOOKUP($CP$2,职业被动!$B$6:$M$29,COLUMNS(职业被动!$B$6:L$29),0)*$CO70,0)</f>
        <v>20</v>
      </c>
      <c r="CY70" s="9">
        <f>ROUND(属性投放!M$4+装备属性!M$4*IF($CO70&lt;10,1,ROUNDDOWN($CO70,-1))+SUM(属性投放!N$37:N$45)*$CO70+VLOOKUP($CP$2,一级属性!$E$41:$P$64,COLUMNS(一级属性!$E$41:P$64),0)*($CO70+0.25*IF($CO70&lt;10,1,ROUNDDOWN($CO70,-1)))+VLOOKUP($CP$2,宝石属性!$B$43:$M$66,COLUMNS(宝石属性!$B$43:M$66),0)*10*VLOOKUP(ROUNDDOWN($CO70,-1),宝石属性!$B$25:$N$41,2,0)*VLOOKUP(ROUNDDOWN($CO70,-1),宝石属性!$B$25:$N$41,3,0)+VLOOKUP($CP$2,职业被动!$B$6:$M$29,COLUMNS(职业被动!$B$6:M$29),0)*$CO70,0)</f>
        <v>690</v>
      </c>
      <c r="CZ70" s="48">
        <f>属性价值和能力评分!$F$9+ROUND(属性价值和能力评分!$F$38*10,0)*CO70+ROUND((SUM(装备属性!$W$9:$W$14)+属性价值和能力评分!$F$38*1.25+1.4+2.8)*IF(CO70&lt;10,1,ROUNDDOWN(CO70,-1)),0)+15*VLOOKUP(ROUNDDOWN(CO70,-1),宝石属性!$B$26:$D$41,2,0)*6*VLOOKUP(ROUNDDOWN(CO70,-1),宝石属性!$B$26:$D$41,3,0)+(属性价值和能力评分!$F$49*9+属性价值和能力评分!$F$50*2+属性价值和能力评分!$F$53*8/5)*CO70</f>
        <v>12669</v>
      </c>
      <c r="DB70" s="1">
        <v>67</v>
      </c>
      <c r="DC70" s="9">
        <f>ROUND(属性投放!D$4+装备属性!D$4*IF($DB70&lt;10,1,ROUNDDOWN($DB70,-1))+SUM(属性投放!E$37:E$45)*$DB70+VLOOKUP($DC$2,一级属性!$E$41:$P$64,COLUMNS(一级属性!$E$41:G$64),0)*($DB70+0.25*IF($DB70&lt;10,1,ROUNDDOWN($DB70,-1)))+VLOOKUP($DC$2,宝石属性!$B$43:$M$66,COLUMNS(宝石属性!$B$43:D$66),0)*10*VLOOKUP(ROUNDDOWN($DB70,-1),宝石属性!$B$25:$N$41,2,0)*VLOOKUP(ROUNDDOWN($DB70,-1),宝石属性!$B$25:$N$41,3,0)+VLOOKUP($DC$2,职业被动!$B$6:$M$29,COLUMNS(职业被动!$B$6:D$29),0)*$DB70,0)</f>
        <v>3754</v>
      </c>
      <c r="DD70" s="9">
        <f>ROUND(属性投放!E$4+装备属性!E$4*IF($DB70&lt;10,1,ROUNDDOWN($DB70,-1))+SUM(属性投放!F$37:F$45)*$DB70+VLOOKUP($DC$2,一级属性!$E$41:$P$64,COLUMNS(一级属性!$E$41:H$64),0)*($DB70+0.25*IF($DB70&lt;10,1,ROUNDDOWN($DB70,-1)))+VLOOKUP($DC$2,宝石属性!$B$43:$M$66,COLUMNS(宝石属性!$B$43:E$66),0)*10*VLOOKUP(ROUNDDOWN($DB70,-1),宝石属性!$B$25:$N$41,2,0)*VLOOKUP(ROUNDDOWN($DB70,-1),宝石属性!$B$25:$N$41,3,0)+VLOOKUP($DC$2,职业被动!$B$6:$M$29,COLUMNS(职业被动!$B$6:E$29),0)*$DB70,0)</f>
        <v>1697</v>
      </c>
      <c r="DE70" s="9">
        <f>ROUND(属性投放!F$4+装备属性!F$4*IF($DB70&lt;10,1,ROUNDDOWN($DB70,-1))+SUM(属性投放!G$37:G$45)*$DB70+VLOOKUP($DC$2,一级属性!$E$41:$P$64,COLUMNS(一级属性!$E$41:I$64),0)*($DB70+0.25*IF($DB70&lt;10,1,ROUNDDOWN($DB70,-1)))+VLOOKUP($DC$2,宝石属性!$B$43:$M$66,COLUMNS(宝石属性!$B$43:F$66),0)*10*VLOOKUP(ROUNDDOWN($DB70,-1),宝石属性!$B$25:$N$41,2,0)*VLOOKUP(ROUNDDOWN($DB70,-1),宝石属性!$B$25:$N$41,3,0)+VLOOKUP($DC$2,职业被动!$B$6:$M$29,COLUMNS(职业被动!$B$6:F$29),0)*$DB70,0)</f>
        <v>726</v>
      </c>
      <c r="DF70" s="9">
        <f>ROUND(属性投放!G$4+装备属性!G$4*IF($DB70&lt;10,1,ROUNDDOWN($DB70,-1))+SUM(属性投放!H$37:H$45)*$DB70+VLOOKUP($DC$2,一级属性!$E$41:$P$64,COLUMNS(一级属性!$E$41:J$64),0)*($DB70+0.25*IF($DB70&lt;10,1,ROUNDDOWN($DB70,-1)))+VLOOKUP($DC$2,宝石属性!$B$43:$M$66,COLUMNS(宝石属性!$B$43:G$66),0)*10*VLOOKUP(ROUNDDOWN($DB70,-1),宝石属性!$B$25:$N$41,2,0)*VLOOKUP(ROUNDDOWN($DB70,-1),宝石属性!$B$25:$N$41,3,0)+VLOOKUP($DC$2,职业被动!$B$6:$M$29,COLUMNS(职业被动!$B$6:G$29),0)*$DB70,0)</f>
        <v>1882</v>
      </c>
      <c r="DG70" s="9">
        <f>ROUND(属性投放!H$4+装备属性!H$4*IF($DB70&lt;10,1,ROUNDDOWN($DB70,-1))+SUM(属性投放!I$37:I$45)*$DB70+VLOOKUP($DC$2,一级属性!$E$41:$P$64,COLUMNS(一级属性!$E$41:K$64),0)*($DB70+0.25*IF($DB70&lt;10,1,ROUNDDOWN($DB70,-1)))+VLOOKUP($DC$2,宝石属性!$B$43:$M$66,COLUMNS(宝石属性!$B$43:H$66),0)*10*VLOOKUP(ROUNDDOWN($DB70,-1),宝石属性!$B$25:$N$41,2,0)*VLOOKUP(ROUNDDOWN($DB70,-1),宝石属性!$B$25:$N$41,3,0)+VLOOKUP($DC$2,职业被动!$B$6:$M$29,COLUMNS(职业被动!$B$6:H$29),0)*$DB70,0)</f>
        <v>460</v>
      </c>
      <c r="DH70" s="9">
        <f>ROUND(属性投放!I$4+装备属性!I$4*IF($DB70&lt;10,1,ROUNDDOWN($DB70,-1))+SUM(属性投放!J$37:J$45)*$DB70+VLOOKUP($DC$2,一级属性!$E$41:$P$64,COLUMNS(一级属性!$E$41:L$64),0)*($DB70+0.25*IF($DB70&lt;10,1,ROUNDDOWN($DB70,-1)))+VLOOKUP($DC$2,宝石属性!$B$43:$M$66,COLUMNS(宝石属性!$B$43:I$66),0)*10*VLOOKUP(ROUNDDOWN($DB70,-1),宝石属性!$B$25:$N$41,2,0)*VLOOKUP(ROUNDDOWN($DB70,-1),宝石属性!$B$25:$N$41,3,0)+VLOOKUP($DC$2,职业被动!$B$6:$M$29,COLUMNS(职业被动!$B$6:I$29),0)*$DB70,0)</f>
        <v>688</v>
      </c>
      <c r="DI70" s="9">
        <f>ROUND(属性投放!J$4+装备属性!J$4*IF($DB70&lt;10,1,ROUNDDOWN($DB70,-1))+SUM(属性投放!K$37:K$45)*$DB70+VLOOKUP($DC$2,一级属性!$E$41:$P$64,COLUMNS(一级属性!$E$41:M$64),0)*($DB70+0.25*IF($DB70&lt;10,1,ROUNDDOWN($DB70,-1)))+VLOOKUP($DC$2,宝石属性!$B$43:$M$66,COLUMNS(宝石属性!$B$43:J$66),0)*10*VLOOKUP(ROUNDDOWN($DB70,-1),宝石属性!$B$25:$N$41,2,0)*VLOOKUP(ROUNDDOWN($DB70,-1),宝石属性!$B$25:$N$41,3,0)+VLOOKUP($DC$2,职业被动!$B$6:$M$29,COLUMNS(职业被动!$B$6:J$29),0)*$DB70,0)</f>
        <v>510</v>
      </c>
      <c r="DJ70" s="9">
        <f>ROUND(属性投放!K$4+装备属性!K$4*IF($DB70&lt;10,1,ROUNDDOWN($DB70,-1))+SUM(属性投放!L$37:L$45)*$DB70+VLOOKUP($DC$2,一级属性!$E$41:$P$64,COLUMNS(一级属性!$E$41:N$64),0)*($DB70+0.25*IF($DB70&lt;10,1,ROUNDDOWN($DB70,-1)))+VLOOKUP($DC$2,宝石属性!$B$43:$M$66,COLUMNS(宝石属性!$B$43:K$66),0)*10*VLOOKUP(ROUNDDOWN($DB70,-1),宝石属性!$B$25:$N$41,2,0)*VLOOKUP(ROUNDDOWN($DB70,-1),宝石属性!$B$25:$N$41,3,0)+VLOOKUP($DC$2,职业被动!$B$6:$M$29,COLUMNS(职业被动!$B$6:K$29),0)*$DB70,0)</f>
        <v>346</v>
      </c>
      <c r="DK70" s="9">
        <f>ROUND(属性投放!L$4+装备属性!L$4*IF($DB70&lt;10,1,ROUNDDOWN($DB70,-1))+SUM(属性投放!M$37:M$45)*$DB70+VLOOKUP($DC$2,一级属性!$E$41:$P$64,COLUMNS(一级属性!$E$41:O$64),0)*($DB70+0.25*IF($DB70&lt;10,1,ROUNDDOWN($DB70,-1)))+VLOOKUP($DC$2,宝石属性!$B$43:$M$66,COLUMNS(宝石属性!$B$43:L$66),0)*10*VLOOKUP(ROUNDDOWN($DB70,-1),宝石属性!$B$25:$N$41,2,0)*VLOOKUP(ROUNDDOWN($DB70,-1),宝石属性!$B$25:$N$41,3,0)+VLOOKUP($DC$2,职业被动!$B$6:$M$29,COLUMNS(职业被动!$B$6:L$29),0)*$DB70,0)</f>
        <v>20</v>
      </c>
      <c r="DL70" s="9">
        <f>ROUND(属性投放!M$4+装备属性!M$4*IF($DB70&lt;10,1,ROUNDDOWN($DB70,-1))+SUM(属性投放!N$37:N$45)*$DB70+VLOOKUP($DC$2,一级属性!$E$41:$P$64,COLUMNS(一级属性!$E$41:P$64),0)*($DB70+0.25*IF($DB70&lt;10,1,ROUNDDOWN($DB70,-1)))+VLOOKUP($DC$2,宝石属性!$B$43:$M$66,COLUMNS(宝石属性!$B$43:M$66),0)*10*VLOOKUP(ROUNDDOWN($DB70,-1),宝石属性!$B$25:$N$41,2,0)*VLOOKUP(ROUNDDOWN($DB70,-1),宝石属性!$B$25:$N$41,3,0)+VLOOKUP($DC$2,职业被动!$B$6:$M$29,COLUMNS(职业被动!$B$6:M$29),0)*$DB70,0)</f>
        <v>690</v>
      </c>
      <c r="DM70" s="48">
        <f>属性价值和能力评分!$F$9+ROUND(属性价值和能力评分!$F$38*10,0)*DB70+ROUND((SUM(装备属性!$W$9:$W$14)+属性价值和能力评分!$F$38*1.25+1.4+2.8)*IF(DB70&lt;10,1,ROUNDDOWN(DB70,-1)),0)+15*VLOOKUP(ROUNDDOWN(DB70,-1),宝石属性!$B$26:$D$41,2,0)*6*VLOOKUP(ROUNDDOWN(DB70,-1),宝石属性!$B$26:$D$41,3,0)+(属性价值和能力评分!$F$49*9+属性价值和能力评分!$F$50*2+属性价值和能力评分!$F$53*8/5)*DB70</f>
        <v>12669</v>
      </c>
      <c r="DO70" s="1">
        <v>67</v>
      </c>
      <c r="DP70" s="9">
        <f>ROUND(属性投放!D$4+装备属性!D$4*IF($DO70&lt;10,1,ROUNDDOWN($DO70,-1))+SUM(属性投放!E$37:E$45)*$DO70+VLOOKUP($DP$2,一级属性!$E$41:$P$64,COLUMNS(一级属性!$E$41:G$64),0)*($DO70+0.25*IF($DO70&lt;10,1,ROUNDDOWN($DO70,-1)))+VLOOKUP($DP$2,宝石属性!$B$43:$M$66,COLUMNS(宝石属性!$B$43:D$66),0)*10*VLOOKUP(ROUNDDOWN($DO70,-1),宝石属性!$B$25:$N$41,2,0)*VLOOKUP(ROUNDDOWN($DO70,-1),宝石属性!$B$25:$N$41,3,0)+VLOOKUP($DP$2,职业被动!$B$6:$M$29,COLUMNS(职业被动!$B$6:D$29),0)*$DO70,0)</f>
        <v>8063</v>
      </c>
      <c r="DQ70" s="9">
        <f>ROUND(属性投放!E$4+装备属性!E$4*IF($DO70&lt;10,1,ROUNDDOWN($DO70,-1))+SUM(属性投放!F$37:F$45)*$DO70+VLOOKUP($DP$2,一级属性!$E$41:$P$64,COLUMNS(一级属性!$E$41:H$64),0)*($DO70+0.25*IF($DO70&lt;10,1,ROUNDDOWN($DO70,-1)))+VLOOKUP($DP$2,宝石属性!$B$43:$M$66,COLUMNS(宝石属性!$B$43:E$66),0)*10*VLOOKUP(ROUNDDOWN($DO70,-1),宝石属性!$B$25:$N$41,2,0)*VLOOKUP(ROUNDDOWN($DO70,-1),宝石属性!$B$25:$N$41,3,0)+VLOOKUP($DP$2,职业被动!$B$6:$M$29,COLUMNS(职业被动!$B$6:E$29),0)*$DO70,0)</f>
        <v>1697</v>
      </c>
      <c r="DR70" s="9">
        <f>ROUND(属性投放!F$4+装备属性!F$4*IF($DO70&lt;10,1,ROUNDDOWN($DO70,-1))+SUM(属性投放!G$37:G$45)*$DO70+VLOOKUP($DP$2,一级属性!$E$41:$P$64,COLUMNS(一级属性!$E$41:I$64),0)*($DO70+0.25*IF($DO70&lt;10,1,ROUNDDOWN($DO70,-1)))+VLOOKUP($DP$2,宝石属性!$B$43:$M$66,COLUMNS(宝石属性!$B$43:F$66),0)*10*VLOOKUP(ROUNDDOWN($DO70,-1),宝石属性!$B$25:$N$41,2,0)*VLOOKUP(ROUNDDOWN($DO70,-1),宝石属性!$B$25:$N$41,3,0)+VLOOKUP($DP$2,职业被动!$B$6:$M$29,COLUMNS(职业被动!$B$6:F$29),0)*$DO70,0)</f>
        <v>726</v>
      </c>
      <c r="DS70" s="9">
        <f>ROUND(属性投放!G$4+装备属性!G$4*IF($DO70&lt;10,1,ROUNDDOWN($DO70,-1))+SUM(属性投放!H$37:H$45)*$DO70+VLOOKUP($DP$2,一级属性!$E$41:$P$64,COLUMNS(一级属性!$E$41:J$64),0)*($DO70+0.25*IF($DO70&lt;10,1,ROUNDDOWN($DO70,-1)))+VLOOKUP($DP$2,宝石属性!$B$43:$M$66,COLUMNS(宝石属性!$B$43:G$66),0)*10*VLOOKUP(ROUNDDOWN($DO70,-1),宝石属性!$B$25:$N$41,2,0)*VLOOKUP(ROUNDDOWN($DO70,-1),宝石属性!$B$25:$N$41,3,0)+VLOOKUP($DP$2,职业被动!$B$6:$M$29,COLUMNS(职业被动!$B$6:G$29),0)*$DO70,0)</f>
        <v>678</v>
      </c>
      <c r="DT70" s="9">
        <f>ROUND(属性投放!H$4+装备属性!H$4*IF($DO70&lt;10,1,ROUNDDOWN($DO70,-1))+SUM(属性投放!I$37:I$45)*$DO70+VLOOKUP($DP$2,一级属性!$E$41:$P$64,COLUMNS(一级属性!$E$41:K$64),0)*($DO70+0.25*IF($DO70&lt;10,1,ROUNDDOWN($DO70,-1)))+VLOOKUP($DP$2,宝石属性!$B$43:$M$66,COLUMNS(宝石属性!$B$43:H$66),0)*10*VLOOKUP(ROUNDDOWN($DO70,-1),宝石属性!$B$25:$N$41,2,0)*VLOOKUP(ROUNDDOWN($DO70,-1),宝石属性!$B$25:$N$41,3,0)+VLOOKUP($DP$2,职业被动!$B$6:$M$29,COLUMNS(职业被动!$B$6:H$29),0)*$DO70,0)</f>
        <v>527</v>
      </c>
      <c r="DU70" s="9">
        <f>ROUND(属性投放!I$4+装备属性!I$4*IF($DO70&lt;10,1,ROUNDDOWN($DO70,-1))+SUM(属性投放!J$37:J$45)*$DO70+VLOOKUP($DP$2,一级属性!$E$41:$P$64,COLUMNS(一级属性!$E$41:L$64),0)*($DO70+0.25*IF($DO70&lt;10,1,ROUNDDOWN($DO70,-1)))+VLOOKUP($DP$2,宝石属性!$B$43:$M$66,COLUMNS(宝石属性!$B$43:I$66),0)*10*VLOOKUP(ROUNDDOWN($DO70,-1),宝石属性!$B$25:$N$41,2,0)*VLOOKUP(ROUNDDOWN($DO70,-1),宝石属性!$B$25:$N$41,3,0)+VLOOKUP($DP$2,职业被动!$B$6:$M$29,COLUMNS(职业被动!$B$6:I$29),0)*$DO70,0)</f>
        <v>688</v>
      </c>
      <c r="DV70" s="9">
        <f>ROUND(属性投放!J$4+装备属性!J$4*IF($DO70&lt;10,1,ROUNDDOWN($DO70,-1))+SUM(属性投放!K$37:K$45)*$DO70+VLOOKUP($DP$2,一级属性!$E$41:$P$64,COLUMNS(一级属性!$E$41:M$64),0)*($DO70+0.25*IF($DO70&lt;10,1,ROUNDDOWN($DO70,-1)))+VLOOKUP($DP$2,宝石属性!$B$43:$M$66,COLUMNS(宝石属性!$B$43:J$66),0)*10*VLOOKUP(ROUNDDOWN($DO70,-1),宝石属性!$B$25:$N$41,2,0)*VLOOKUP(ROUNDDOWN($DO70,-1),宝石属性!$B$25:$N$41,3,0)+VLOOKUP($DP$2,职业被动!$B$6:$M$29,COLUMNS(职业被动!$B$6:J$29),0)*$DO70,0)</f>
        <v>510</v>
      </c>
      <c r="DW70" s="9">
        <f>ROUND(属性投放!K$4+装备属性!K$4*IF($DO70&lt;10,1,ROUNDDOWN($DO70,-1))+SUM(属性投放!L$37:L$45)*$DO70+VLOOKUP($DP$2,一级属性!$E$41:$P$64,COLUMNS(一级属性!$E$41:N$64),0)*($DO70+0.25*IF($DO70&lt;10,1,ROUNDDOWN($DO70,-1)))+VLOOKUP($DP$2,宝石属性!$B$43:$M$66,COLUMNS(宝石属性!$B$43:K$66),0)*10*VLOOKUP(ROUNDDOWN($DO70,-1),宝石属性!$B$25:$N$41,2,0)*VLOOKUP(ROUNDDOWN($DO70,-1),宝石属性!$B$25:$N$41,3,0)+VLOOKUP($DP$2,职业被动!$B$6:$M$29,COLUMNS(职业被动!$B$6:K$29),0)*$DO70,0)</f>
        <v>346</v>
      </c>
      <c r="DX70" s="9">
        <f>ROUND(属性投放!L$4+装备属性!L$4*IF($DO70&lt;10,1,ROUNDDOWN($DO70,-1))+SUM(属性投放!M$37:M$45)*$DO70+VLOOKUP($DP$2,一级属性!$E$41:$P$64,COLUMNS(一级属性!$E$41:O$64),0)*($DO70+0.25*IF($DO70&lt;10,1,ROUNDDOWN($DO70,-1)))+VLOOKUP($DP$2,宝石属性!$B$43:$M$66,COLUMNS(宝石属性!$B$43:L$66),0)*10*VLOOKUP(ROUNDDOWN($DO70,-1),宝石属性!$B$25:$N$41,2,0)*VLOOKUP(ROUNDDOWN($DO70,-1),宝石属性!$B$25:$N$41,3,0)+VLOOKUP($DP$2,职业被动!$B$6:$M$29,COLUMNS(职业被动!$B$6:L$29),0)*$DO70,0)</f>
        <v>20</v>
      </c>
      <c r="DY70" s="9">
        <f>ROUND(属性投放!M$4+装备属性!M$4*IF($DO70&lt;10,1,ROUNDDOWN($DO70,-1))+SUM(属性投放!N$37:N$45)*$DO70+VLOOKUP($DP$2,一级属性!$E$41:$P$64,COLUMNS(一级属性!$E$41:P$64),0)*($DO70+0.25*IF($DO70&lt;10,1,ROUNDDOWN($DO70,-1)))+VLOOKUP($DP$2,宝石属性!$B$43:$M$66,COLUMNS(宝石属性!$B$43:M$66),0)*10*VLOOKUP(ROUNDDOWN($DO70,-1),宝石属性!$B$25:$N$41,2,0)*VLOOKUP(ROUNDDOWN($DO70,-1),宝石属性!$B$25:$N$41,3,0)+VLOOKUP($DP$2,职业被动!$B$6:$M$29,COLUMNS(职业被动!$B$6:M$29),0)*$DO70,0)</f>
        <v>690</v>
      </c>
      <c r="DZ70" s="48">
        <f>属性价值和能力评分!$F$9+ROUND(属性价值和能力评分!$F$38*10,0)*DO70+ROUND((SUM(装备属性!$W$9:$W$14)+属性价值和能力评分!$F$38*1.25+1.4+2.8)*IF(DO70&lt;10,1,ROUNDDOWN(DO70,-1)),0)+15*VLOOKUP(ROUNDDOWN(DO70,-1),宝石属性!$B$26:$D$41,2,0)*6*VLOOKUP(ROUNDDOWN(DO70,-1),宝石属性!$B$26:$D$41,3,0)+(属性价值和能力评分!$F$49*9+属性价值和能力评分!$F$50*2+属性价值和能力评分!$F$53*8/5)*DO70</f>
        <v>12669</v>
      </c>
      <c r="EA70" s="17"/>
      <c r="EB70" s="1">
        <v>67</v>
      </c>
      <c r="EC70" s="1">
        <f>ROUND(CC70/MAX(CE70/10,((CE70*(1+属性投放!$E$8)-CF70+属性投放!$F$8*EB70)*(1+属性投放!$G$8)*(1+属性投放!$H$8))),1)</f>
        <v>2.9</v>
      </c>
      <c r="ED70" s="1">
        <f>ROUND(CP70/MAX(CE70/10,((CE70*(1+属性投放!$E$8)-CS70+属性投放!$F$8*EB70)*(1+属性投放!$G$8)*(1+属性投放!$H$8))),1)</f>
        <v>2.7</v>
      </c>
      <c r="EE70" s="1">
        <f>ROUND(DC70/MAX(CE70/10,((CE70*(1+属性投放!$E$8)-DF70+属性投放!$F$8*EB70)*(1+属性投放!$G$8)*(1+属性投放!$H$8))),1)</f>
        <v>24.6</v>
      </c>
      <c r="EF70" s="1">
        <f>ROUND(DP70/MAX(CE70/10,((CE70*(1+属性投放!$E$8)-DS70+属性投放!$F$8*EB70)*(1+属性投放!$G$8)*(1+属性投放!$H$8))),1)</f>
        <v>6.7</v>
      </c>
      <c r="EH70" s="1">
        <f>ROUND(CC70/MAX(属性投放!$F$9*EB70,((CT70*(1+属性投放!$E$9)-CH70+属性投放!$F$9*EB70)*(1+属性投放!$G$9)*(1+属性投放!$H$9))),1)</f>
        <v>2.6</v>
      </c>
      <c r="EI70" s="1">
        <f>ROUND(CP70/MAX(属性投放!$F$9*EB70,((CT70*(1+属性投放!$E$9)-CU70+属性投放!$F$9*EB70)*(1+属性投放!$G$9)*(1+属性投放!$H$9))),1)</f>
        <v>3.3</v>
      </c>
      <c r="EJ70" s="1">
        <f>ROUND(DC70/MAX(属性投放!$F$9*EB70,((CT70*(1+属性投放!$E$9)-DH70+属性投放!$F$9*EB70)*(1+属性投放!$G$9)*(1+属性投放!$H$9))),1)</f>
        <v>2.8</v>
      </c>
      <c r="EK70" s="1">
        <f>ROUND(DP70/MAX(属性投放!$F$9*EB70,((CT70*(1+属性投放!$E$9)-DU70+属性投放!$F$9*EB70)*(1+属性投放!$G$9)*(1+属性投放!$H$9))),1)</f>
        <v>6</v>
      </c>
      <c r="EM70" s="1">
        <f>ROUND(CC70/((BW70*(1+属性投放!$E$10)+属性投放!$F$10*EB70)*(1+属性投放!$G$10)*(1+属性投放!$H$10)),1)</f>
        <v>5.7</v>
      </c>
      <c r="EN70" s="1">
        <f>ROUND(CP70/((BW70*(1+属性投放!$E$10)+属性投放!$F$10*EB70)*(1+属性投放!$G$10)*(1+属性投放!$H$10)),1)</f>
        <v>5.7</v>
      </c>
      <c r="EO70" s="1">
        <f>ROUND(DC70/((BW70*(1+属性投放!$E$10)+属性投放!$F$10*EB70)*(1+属性投放!$G$10)*(1+属性投放!$H$10)),1)</f>
        <v>6.5</v>
      </c>
      <c r="EP70" s="1">
        <f>ROUND(DP70/((BW70*(1+属性投放!$E$10)+属性投放!$F$10*EB70)*(1+属性投放!$G$10)*(1+属性投放!$H$10)),1)</f>
        <v>13.9</v>
      </c>
    </row>
    <row r="71" spans="2:146">
      <c r="B71" s="1">
        <v>68</v>
      </c>
      <c r="C71" s="9">
        <f>ROUND(属性投放!D$4+装备属性!D$4*IF($B71&lt;10,1,ROUNDDOWN($B71,-1))+SUM(属性投放!E$37:E$45)*$B71+VLOOKUP($C$2,一级属性!$E$41:$P$64,COLUMNS(一级属性!$E$41:G$64),0)*($B71+0.25*IF($B71&lt;10,1,ROUNDDOWN($B71,-1)))+VLOOKUP($C$2,宝石属性!$B$43:$M$66,COLUMNS(宝石属性!$B$43:D$66),0)*10*VLOOKUP(ROUNDDOWN($B71,-1),宝石属性!$B$25:$N$41,2,0)*VLOOKUP(ROUNDDOWN($B71,-1),宝石属性!$B$25:$N$41,3,0)+VLOOKUP($C$2,职业被动!$B$6:$M$29,COLUMNS(职业被动!$B$6:D$29),0)*$B71,0)</f>
        <v>3972</v>
      </c>
      <c r="D71" s="9">
        <f>ROUND(属性投放!E$4+装备属性!E$4*IF($B71&lt;10,1,ROUNDDOWN($B71,-1))+SUM(属性投放!F$37:F$38)*$B71+VLOOKUP($C$2,一级属性!$E$67:$P$90,COLUMNS(一级属性!$E$67:H$90),0)*$B71+VLOOKUP($C$2,宝石属性!$B$43:$M$66,COLUMNS(宝石属性!$B$43:E$66),0)*10*VLOOKUP(ROUNDDOWN($B71,-1),宝石属性!$B$25:$N$41,2,0)*VLOOKUP(ROUNDDOWN($B71,-1),宝石属性!$B$25:$N$41,3,0)+VLOOKUP($C$2,职业被动!$B$6:$M$29,COLUMNS(职业被动!$B$6:E$29),0)*$B71,0)</f>
        <v>1712</v>
      </c>
      <c r="E71" s="9">
        <f>ROUND(属性投放!F$4+装备属性!F$4*IF($B71&lt;10,1,ROUNDDOWN($B71,-1))+SUM(属性投放!G$37:G$38)*$B71+VLOOKUP($C$2,一级属性!$E$67:$P$90,COLUMNS(一级属性!$E$67:I$90),0)*$B71+VLOOKUP($C$2,宝石属性!$B$43:$M$66,COLUMNS(宝石属性!$B$43:F$66),0)*10*VLOOKUP(ROUNDDOWN($B71,-1),宝石属性!$B$25:$N$41,2,0)*VLOOKUP(ROUNDDOWN($B71,-1),宝石属性!$B$25:$N$41,3,0)+VLOOKUP($C$2,职业被动!$B$6:$M$29,COLUMNS(职业被动!$B$6:F$29),0)*$B71,0)</f>
        <v>1350</v>
      </c>
      <c r="F71" s="9">
        <f>ROUND(属性投放!G$4+装备属性!G$4*IF($B71&lt;10,1,ROUNDDOWN($B71,-1))+SUM(属性投放!H$37:H$38)*$B71+VLOOKUP($C$2,一级属性!$E$67:$P$90,COLUMNS(一级属性!$E$67:J$90),0)*$B71+VLOOKUP($C$2,宝石属性!$B$43:$M$66,COLUMNS(宝石属性!$B$43:G$66),0)*10*VLOOKUP(ROUNDDOWN($B71,-1),宝石属性!$B$25:$N$41,2,0)*VLOOKUP(ROUNDDOWN($B71,-1),宝石属性!$B$25:$N$41,3,0)+VLOOKUP($C$2,职业被动!$B$6:$M$29,COLUMNS(职业被动!$B$6:G$29),0)*$B71,0)</f>
        <v>750</v>
      </c>
      <c r="G71" s="9">
        <f>ROUND(属性投放!H$4+装备属性!H$4*IF($B71&lt;10,1,ROUNDDOWN($B71,-1))+SUM(属性投放!I$37:I$38)*$B71+VLOOKUP($C$2,一级属性!$E$67:$P$90,COLUMNS(一级属性!$E$67:K$90),0)*$B71+VLOOKUP($C$2,宝石属性!$B$43:$M$66,COLUMNS(宝石属性!$B$43:H$66),0)*10*VLOOKUP(ROUNDDOWN($B71,-1),宝石属性!$B$25:$N$41,2,0)*VLOOKUP(ROUNDDOWN($B71,-1),宝石属性!$B$25:$N$41,3,0)+VLOOKUP($C$2,职业被动!$B$6:$M$29,COLUMNS(职业被动!$B$6:H$29),0)*$B71,0)</f>
        <v>462</v>
      </c>
      <c r="H71" s="9">
        <f>ROUND(属性投放!I$4+装备属性!I$4*IF($B71&lt;10,1,ROUNDDOWN($B71,-1))+SUM(属性投放!J$37:J$38)*$B71+VLOOKUP($C$2,一级属性!$E$67:$P$90,COLUMNS(一级属性!$E$67:L$90),0)*$B71+VLOOKUP($C$2,宝石属性!$B$43:$M$66,COLUMNS(宝石属性!$B$43:I$66),0)*10*VLOOKUP(ROUNDDOWN($B71,-1),宝石属性!$B$25:$N$41,2,0)*VLOOKUP(ROUNDDOWN($B71,-1),宝石属性!$B$25:$N$41,3,0)+VLOOKUP($C$2,职业被动!$B$6:$M$29,COLUMNS(职业被动!$B$6:I$29),0)*$B71,0)</f>
        <v>765</v>
      </c>
      <c r="I71" s="9">
        <f>ROUND(属性投放!J$4+装备属性!J$4*IF($B71&lt;10,1,ROUNDDOWN($B71,-1))+SUM(属性投放!K$37:K$38)*$B71+VLOOKUP($C$2,一级属性!$E$67:$P$90,COLUMNS(一级属性!$E$67:M$90),0)*$B71+VLOOKUP($C$2,宝石属性!$B$43:$M$66,COLUMNS(宝石属性!$B$43:J$66),0)*10*VLOOKUP(ROUNDDOWN($B71,-1),宝石属性!$B$25:$N$41,2,0)*VLOOKUP(ROUNDDOWN($B71,-1),宝石属性!$B$25:$N$41,3,0)+VLOOKUP($C$2,职业被动!$B$6:$M$29,COLUMNS(职业被动!$B$6:J$29),0)*$B71,0)</f>
        <v>516</v>
      </c>
      <c r="J71" s="9">
        <f>ROUND(属性投放!K$4+装备属性!K$4*IF($B71&lt;10,1,ROUNDDOWN($B71,-1))+SUM(属性投放!L$37:L$38)*$B71+VLOOKUP($C$2,一级属性!$E$67:$P$90,COLUMNS(一级属性!$E$67:N$90),0)*$B71+VLOOKUP($C$2,宝石属性!$B$43:$M$66,COLUMNS(宝石属性!$B$43:K$66),0)*10*VLOOKUP(ROUNDDOWN($B71,-1),宝石属性!$B$25:$N$41,2,0)*VLOOKUP(ROUNDDOWN($B71,-1),宝石属性!$B$25:$N$41,3,0)+VLOOKUP($C$2,职业被动!$B$6:$M$29,COLUMNS(职业被动!$B$6:K$29),0)*$B71,0)</f>
        <v>234</v>
      </c>
      <c r="K71" s="9">
        <f>ROUND(属性投放!L$4+装备属性!L$4*IF($B71&lt;10,1,ROUNDDOWN($B71,-1))+SUM(属性投放!M$37:M$38)*$B71+VLOOKUP($C$2,一级属性!$E$67:$P$90,COLUMNS(一级属性!$E$67:O$90),0)*$B71+VLOOKUP($C$2,宝石属性!$B$43:$M$66,COLUMNS(宝石属性!$B$43:L$66),0)*10*VLOOKUP(ROUNDDOWN($B71,-1),宝石属性!$B$25:$N$41,2,0)*VLOOKUP(ROUNDDOWN($B71,-1),宝石属性!$B$25:$N$41,3,0)+VLOOKUP($C$2,职业被动!$B$6:$M$29,COLUMNS(职业被动!$B$6:L$29),0)*$B71,0)</f>
        <v>20</v>
      </c>
      <c r="L71" s="9">
        <f>ROUND(属性投放!M$4+装备属性!M$4*IF($B71&lt;10,1,ROUNDDOWN($B71,-1))+SUM(属性投放!N$37:N$38)*$B71+VLOOKUP($C$2,一级属性!$E$67:$P$90,COLUMNS(一级属性!$E$67:P$90),0)*$B71+VLOOKUP($C$2,宝石属性!$B$43:$M$66,COLUMNS(宝石属性!$B$43:M$66),0)*10*VLOOKUP(ROUNDDOWN($B71,-1),宝石属性!$B$25:$N$41,2,0)*VLOOKUP(ROUNDDOWN($B71,-1),宝石属性!$B$25:$N$41,3,0)+VLOOKUP($C$2,职业被动!$B$6:$M$29,COLUMNS(职业被动!$B$6:M$29),0)*$B71,0)</f>
        <v>756</v>
      </c>
      <c r="M71" s="48">
        <f>属性价值和能力评分!$F$9+ROUND(属性价值和能力评分!$F$38*10,0)*B71+ROUND((SUM(装备属性!$W$9:$W$14)+属性价值和能力评分!$F$38*1.25+1.4+2.8)*IF(B71&lt;10,1,ROUNDDOWN(B71,-1)),0)+15*VLOOKUP(ROUNDDOWN(B71,-1),宝石属性!$B$26:$D$41,2,0)*6*VLOOKUP(ROUNDDOWN(B71,-1),宝石属性!$B$26:$D$41,3,0)+(属性价值和能力评分!$F$49*9+属性价值和能力评分!$F$50*2+属性价值和能力评分!$F$53*8/5)*B71</f>
        <v>12789</v>
      </c>
      <c r="N71" s="20"/>
      <c r="O71" s="1">
        <v>68</v>
      </c>
      <c r="P71" s="9">
        <f>ROUND(属性投放!D$4+装备属性!D$4*IF($O71&lt;10,1,ROUNDDOWN($O71,-1))+SUM(属性投放!E$37:E$45)*$O71+VLOOKUP($P$2,一级属性!$E$41:$P$64,COLUMNS(一级属性!$E$41:G$64),0)*($O71+0.25*IF($O71&lt;10,1,ROUNDDOWN($O71,-1)))+VLOOKUP($P$2,宝石属性!$B$43:$M$66,COLUMNS(宝石属性!$B$43:D$66),0)*10*VLOOKUP(ROUNDDOWN($O71,-1),宝石属性!$B$25:$N$41,2,0)*VLOOKUP(ROUNDDOWN($O71,-1),宝石属性!$B$25:$N$41,3,0)+VLOOKUP($P$2,职业被动!$B$6:$M$29,COLUMNS(职业被动!$B$6:D$29),0)*$O71,0)</f>
        <v>4924</v>
      </c>
      <c r="Q71" s="9">
        <f>ROUND(属性投放!E$4+装备属性!E$4*IF($O71&lt;10,1,ROUNDDOWN($O71,-1))+SUM(属性投放!F$37:F$45)*$O71+VLOOKUP($P$2,一级属性!$E$41:$P$64,COLUMNS(一级属性!$E$41:H$64),0)*($O71+0.25*IF($O71&lt;10,1,ROUNDDOWN($O71,-1)))+VLOOKUP($P$2,宝石属性!$B$43:$M$66,COLUMNS(宝石属性!$B$43:E$66),0)*10*VLOOKUP(ROUNDDOWN($O71,-1),宝石属性!$B$25:$N$41,2,0)*VLOOKUP(ROUNDDOWN($O71,-1),宝石属性!$B$25:$N$41,3,0)+VLOOKUP($P$2,职业被动!$B$6:$M$29,COLUMNS(职业被动!$B$6:E$29),0)*$O71,0)</f>
        <v>2957</v>
      </c>
      <c r="R71" s="9">
        <f>ROUND(属性投放!F$4+装备属性!F$4*IF($O71&lt;10,1,ROUNDDOWN($O71,-1))+SUM(属性投放!G$37:G$45)*$O71+VLOOKUP($P$2,一级属性!$E$41:$P$64,COLUMNS(一级属性!$E$41:I$64),0)*($O71+0.25*IF($O71&lt;10,1,ROUNDDOWN($O71,-1)))+VLOOKUP($P$2,宝石属性!$B$43:$M$66,COLUMNS(宝石属性!$B$43:F$66),0)*10*VLOOKUP(ROUNDDOWN($O71,-1),宝石属性!$B$25:$N$41,2,0)*VLOOKUP(ROUNDDOWN($O71,-1),宝石属性!$B$25:$N$41,3,0)+VLOOKUP($P$2,职业被动!$B$6:$M$29,COLUMNS(职业被动!$B$6:F$29),0)*$O71,0)</f>
        <v>728</v>
      </c>
      <c r="S71" s="9">
        <f>ROUND(属性投放!G$4+装备属性!G$4*IF($O71&lt;10,1,ROUNDDOWN($O71,-1))+SUM(属性投放!H$37:H$45)*$O71+VLOOKUP($P$2,一级属性!$E$41:$P$64,COLUMNS(一级属性!$E$41:J$64),0)*($O71+0.25*IF($O71&lt;10,1,ROUNDDOWN($O71,-1)))+VLOOKUP($P$2,宝石属性!$B$43:$M$66,COLUMNS(宝石属性!$B$43:G$66),0)*10*VLOOKUP(ROUNDDOWN($O71,-1),宝石属性!$B$25:$N$41,2,0)*VLOOKUP(ROUNDDOWN($O71,-1),宝石属性!$B$25:$N$41,3,0)+VLOOKUP($P$2,职业被动!$B$6:$M$29,COLUMNS(职业被动!$B$6:G$29),0)*$O71,0)</f>
        <v>682</v>
      </c>
      <c r="T71" s="9">
        <f>ROUND(属性投放!H$4+装备属性!H$4*IF($O71&lt;10,1,ROUNDDOWN($O71,-1))+SUM(属性投放!I$37:I$45)*$O71+VLOOKUP($P$2,一级属性!$E$41:$P$64,COLUMNS(一级属性!$E$41:K$64),0)*($O71+0.25*IF($O71&lt;10,1,ROUNDDOWN($O71,-1)))+VLOOKUP($P$2,宝石属性!$B$43:$M$66,COLUMNS(宝石属性!$B$43:H$66),0)*10*VLOOKUP(ROUNDDOWN($O71,-1),宝石属性!$B$25:$N$41,2,0)*VLOOKUP(ROUNDDOWN($O71,-1),宝石属性!$B$25:$N$41,3,0)+VLOOKUP($P$2,职业被动!$B$6:$M$29,COLUMNS(职业被动!$B$6:H$29),0)*$O71,0)</f>
        <v>779</v>
      </c>
      <c r="U71" s="9">
        <f>ROUND(属性投放!I$4+装备属性!I$4*IF($O71&lt;10,1,ROUNDDOWN($O71,-1))+SUM(属性投放!J$37:J$45)*$O71+VLOOKUP($P$2,一级属性!$E$41:$P$64,COLUMNS(一级属性!$E$41:L$64),0)*($O71+0.25*IF($O71&lt;10,1,ROUNDDOWN($O71,-1)))+VLOOKUP($P$2,宝石属性!$B$43:$M$66,COLUMNS(宝石属性!$B$43:I$66),0)*10*VLOOKUP(ROUNDDOWN($O71,-1),宝石属性!$B$25:$N$41,2,0)*VLOOKUP(ROUNDDOWN($O71,-1),宝石属性!$B$25:$N$41,3,0)+VLOOKUP($P$2,职业被动!$B$6:$M$29,COLUMNS(职业被动!$B$6:I$29),0)*$O71,0)</f>
        <v>809</v>
      </c>
      <c r="V71" s="9">
        <f>ROUND(属性投放!J$4+装备属性!J$4*IF($O71&lt;10,1,ROUNDDOWN($O71,-1))+SUM(属性投放!K$37:K$45)*$O71+VLOOKUP($P$2,一级属性!$E$41:$P$64,COLUMNS(一级属性!$E$41:M$64),0)*($O71+0.25*IF($O71&lt;10,1,ROUNDDOWN($O71,-1)))+VLOOKUP($P$2,宝石属性!$B$43:$M$66,COLUMNS(宝石属性!$B$43:J$66),0)*10*VLOOKUP(ROUNDDOWN($O71,-1),宝石属性!$B$25:$N$41,2,0)*VLOOKUP(ROUNDDOWN($O71,-1),宝石属性!$B$25:$N$41,3,0)+VLOOKUP($P$2,职业被动!$B$6:$M$29,COLUMNS(职业被动!$B$6:J$29),0)*$O71,0)</f>
        <v>572</v>
      </c>
      <c r="W71" s="9">
        <f>ROUND(属性投放!K$4+装备属性!K$4*IF($O71&lt;10,1,ROUNDDOWN($O71,-1))+SUM(属性投放!L$37:L$45)*$O71+VLOOKUP($P$2,一级属性!$E$41:$P$64,COLUMNS(一级属性!$E$41:N$64),0)*($O71+0.25*IF($O71&lt;10,1,ROUNDDOWN($O71,-1)))+VLOOKUP($P$2,宝石属性!$B$43:$M$66,COLUMNS(宝石属性!$B$43:K$66),0)*10*VLOOKUP(ROUNDDOWN($O71,-1),宝石属性!$B$25:$N$41,2,0)*VLOOKUP(ROUNDDOWN($O71,-1),宝石属性!$B$25:$N$41,3,0)+VLOOKUP($P$2,职业被动!$B$6:$M$29,COLUMNS(职业被动!$B$6:K$29),0)*$O71,0)</f>
        <v>346</v>
      </c>
      <c r="X71" s="9">
        <f>ROUND(属性投放!L$4+装备属性!L$4*IF($O71&lt;10,1,ROUNDDOWN($O71,-1))+SUM(属性投放!M$37:M$45)*$O71+VLOOKUP($P$2,一级属性!$E$41:$P$64,COLUMNS(一级属性!$E$41:O$64),0)*($O71+0.25*IF($O71&lt;10,1,ROUNDDOWN($O71,-1)))+VLOOKUP($P$2,宝石属性!$B$43:$M$66,COLUMNS(宝石属性!$B$43:L$66),0)*10*VLOOKUP(ROUNDDOWN($O71,-1),宝石属性!$B$25:$N$41,2,0)*VLOOKUP(ROUNDDOWN($O71,-1),宝石属性!$B$25:$N$41,3,0)+VLOOKUP($P$2,职业被动!$B$6:$M$29,COLUMNS(职业被动!$B$6:L$29),0)*$O71,0)</f>
        <v>20</v>
      </c>
      <c r="Y71" s="9">
        <f>ROUND(属性投放!M$4+装备属性!M$4*IF($O71&lt;10,1,ROUNDDOWN($O71,-1))+SUM(属性投放!N$37:N$45)*$O71+VLOOKUP($P$2,一级属性!$E$41:$P$64,COLUMNS(一级属性!$E$41:P$64),0)*($O71+0.25*IF($O71&lt;10,1,ROUNDDOWN($O71,-1)))+VLOOKUP($P$2,宝石属性!$B$43:$M$66,COLUMNS(宝石属性!$B$43:M$66),0)*10*VLOOKUP(ROUNDDOWN($O71,-1),宝石属性!$B$25:$N$41,2,0)*VLOOKUP(ROUNDDOWN($O71,-1),宝石属性!$B$25:$N$41,3,0)+VLOOKUP($P$2,职业被动!$B$6:$M$29,COLUMNS(职业被动!$B$6:M$29),0)*$O71,0)</f>
        <v>756</v>
      </c>
      <c r="Z71" s="48">
        <f>属性价值和能力评分!$F$9+ROUND(属性价值和能力评分!$F$38*10,0)*O71+ROUND((SUM(装备属性!$W$9:$W$14)+属性价值和能力评分!$F$38*1.25+1.4+2.8)*IF(O71&lt;10,1,ROUNDDOWN(O71,-1)),0)+15*VLOOKUP(ROUNDDOWN(O71,-1),宝石属性!$B$26:$D$41,2,0)*6*VLOOKUP(ROUNDDOWN(O71,-1),宝石属性!$B$26:$D$41,3,0)+(属性价值和能力评分!$F$49*9+属性价值和能力评分!$F$50*2+属性价值和能力评分!$F$53*8/5)*O71</f>
        <v>12789</v>
      </c>
      <c r="AB71" s="1">
        <v>68</v>
      </c>
      <c r="AC71" s="9">
        <f>ROUND(属性投放!D$4+装备属性!D$4*IF($AB71&lt;10,1,ROUNDDOWN($AB71,-1))+SUM(属性投放!E$37:E$45)*$AB71+VLOOKUP($AC$2,一级属性!$E$41:$P$64,COLUMNS(一级属性!$E$41:G$64),0)*($AB71+0.25*IF($AB71&lt;10,1,ROUNDDOWN($AB71,-1)))+VLOOKUP($AC$2,宝石属性!$B$43:$M$66,COLUMNS(宝石属性!$B$43:D$66),0)*10*VLOOKUP(ROUNDDOWN($AB71,-1),宝石属性!$B$25:$N$41,2,0)*VLOOKUP(ROUNDDOWN($AB71,-1),宝石属性!$B$25:$N$41,3,0)+VLOOKUP($AC$2,职业被动!$B$6:$M$29,COLUMNS(职业被动!$B$6:D$29),0)*$AB71,0)</f>
        <v>4448</v>
      </c>
      <c r="AD71" s="9">
        <f>ROUND(属性投放!E$4+装备属性!E$4*IF($AB71&lt;10,1,ROUNDDOWN($AB71,-1))+SUM(属性投放!F$37:F$45)*$AB71+VLOOKUP($AC$2,一级属性!$E$41:$P$64,COLUMNS(一级属性!$E$41:H$64),0)*($AB71+0.25*IF($AB71&lt;10,1,ROUNDDOWN($AB71,-1)))+VLOOKUP($AC$2,宝石属性!$B$43:$M$66,COLUMNS(宝石属性!$B$43:E$66),0)*10*VLOOKUP(ROUNDDOWN($AB71,-1),宝石属性!$B$25:$N$41,2,0)*VLOOKUP(ROUNDDOWN($AB71,-1),宝石属性!$B$25:$N$41,3,0)+VLOOKUP($AC$2,职业被动!$B$6:$M$29,COLUMNS(职业被动!$B$6:E$29),0)*$AB71,0)</f>
        <v>1712</v>
      </c>
      <c r="AE71" s="9">
        <f>ROUND(属性投放!F$4+装备属性!F$4*IF($AB71&lt;10,1,ROUNDDOWN($AB71,-1))+SUM(属性投放!G$37:G$45)*$AB71+VLOOKUP($AC$2,一级属性!$E$41:$P$64,COLUMNS(一级属性!$E$41:I$64),0)*($AB71+0.25*IF($AB71&lt;10,1,ROUNDDOWN($AB71,-1)))+VLOOKUP($AC$2,宝石属性!$B$43:$M$66,COLUMNS(宝石属性!$B$43:F$66),0)*10*VLOOKUP(ROUNDDOWN($AB71,-1),宝石属性!$B$25:$N$41,2,0)*VLOOKUP(ROUNDDOWN($AB71,-1),宝石属性!$B$25:$N$41,3,0)+VLOOKUP($AC$2,职业被动!$B$6:$M$29,COLUMNS(职业被动!$B$6:F$29),0)*$AB71,0)</f>
        <v>1172</v>
      </c>
      <c r="AF71" s="9">
        <f>ROUND(属性投放!G$4+装备属性!G$4*IF($AB71&lt;10,1,ROUNDDOWN($AB71,-1))+SUM(属性投放!H$37:H$45)*$AB71+VLOOKUP($AC$2,一级属性!$E$41:$P$64,COLUMNS(一级属性!$E$41:J$64),0)*($AB71+0.25*IF($AB71&lt;10,1,ROUNDDOWN($AB71,-1)))+VLOOKUP($AC$2,宝石属性!$B$43:$M$66,COLUMNS(宝石属性!$B$43:G$66),0)*10*VLOOKUP(ROUNDDOWN($AB71,-1),宝石属性!$B$25:$N$41,2,0)*VLOOKUP(ROUNDDOWN($AB71,-1),宝石属性!$B$25:$N$41,3,0)+VLOOKUP($AC$2,职业被动!$B$6:$M$29,COLUMNS(职业被动!$B$6:G$29),0)*$AB71,0)</f>
        <v>818</v>
      </c>
      <c r="AG71" s="9">
        <f>ROUND(属性投放!H$4+装备属性!H$4*IF($AB71&lt;10,1,ROUNDDOWN($AB71,-1))+SUM(属性投放!I$37:I$45)*$AB71+VLOOKUP($AC$2,一级属性!$E$41:$P$64,COLUMNS(一级属性!$E$41:K$64),0)*($AB71+0.25*IF($AB71&lt;10,1,ROUNDDOWN($AB71,-1)))+VLOOKUP($AC$2,宝石属性!$B$43:$M$66,COLUMNS(宝石属性!$B$43:H$66),0)*10*VLOOKUP(ROUNDDOWN($AB71,-1),宝石属性!$B$25:$N$41,2,0)*VLOOKUP(ROUNDDOWN($AB71,-1),宝石属性!$B$25:$N$41,3,0)+VLOOKUP($AC$2,职业被动!$B$6:$M$29,COLUMNS(职业被动!$B$6:H$29),0)*$AB71,0)</f>
        <v>462</v>
      </c>
      <c r="AH71" s="9">
        <f>ROUND(属性投放!I$4+装备属性!I$4*IF($AB71&lt;10,1,ROUNDDOWN($AB71,-1))+SUM(属性投放!J$37:J$45)*$AB71+VLOOKUP($AC$2,一级属性!$E$41:$P$64,COLUMNS(一级属性!$E$41:L$64),0)*($AB71+0.25*IF($AB71&lt;10,1,ROUNDDOWN($AB71,-1)))+VLOOKUP($AC$2,宝石属性!$B$43:$M$66,COLUMNS(宝石属性!$B$43:I$66),0)*10*VLOOKUP(ROUNDDOWN($AB71,-1),宝石属性!$B$25:$N$41,2,0)*VLOOKUP(ROUNDDOWN($AB71,-1),宝石属性!$B$25:$N$41,3,0)+VLOOKUP($AC$2,职业被动!$B$6:$M$29,COLUMNS(职业被动!$B$6:I$29),0)*$AB71,0)</f>
        <v>760</v>
      </c>
      <c r="AI71" s="9">
        <f>ROUND(属性投放!J$4+装备属性!J$4*IF($AB71&lt;10,1,ROUNDDOWN($AB71,-1))+SUM(属性投放!K$37:K$45)*$AB71+VLOOKUP($AC$2,一级属性!$E$41:$P$64,COLUMNS(一级属性!$E$41:M$64),0)*($AB71+0.25*IF($AB71&lt;10,1,ROUNDDOWN($AB71,-1)))+VLOOKUP($AC$2,宝石属性!$B$43:$M$66,COLUMNS(宝石属性!$B$43:J$66),0)*10*VLOOKUP(ROUNDDOWN($AB71,-1),宝石属性!$B$25:$N$41,2,0)*VLOOKUP(ROUNDDOWN($AB71,-1),宝石属性!$B$25:$N$41,3,0)+VLOOKUP($AC$2,职业被动!$B$6:$M$29,COLUMNS(职业被动!$B$6:J$29),0)*$AB71,0)</f>
        <v>514</v>
      </c>
      <c r="AJ71" s="9">
        <f>ROUND(属性投放!K$4+装备属性!K$4*IF($AB71&lt;10,1,ROUNDDOWN($AB71,-1))+SUM(属性投放!L$37:L$45)*$AB71+VLOOKUP($AC$2,一级属性!$E$41:$P$64,COLUMNS(一级属性!$E$41:N$64),0)*($AB71+0.25*IF($AB71&lt;10,1,ROUNDDOWN($AB71,-1)))+VLOOKUP($AC$2,宝石属性!$B$43:$M$66,COLUMNS(宝石属性!$B$43:K$66),0)*10*VLOOKUP(ROUNDDOWN($AB71,-1),宝石属性!$B$25:$N$41,2,0)*VLOOKUP(ROUNDDOWN($AB71,-1),宝石属性!$B$25:$N$41,3,0)+VLOOKUP($AC$2,职业被动!$B$6:$M$29,COLUMNS(职业被动!$B$6:K$29),0)*$AB71,0)</f>
        <v>234</v>
      </c>
      <c r="AK71" s="9">
        <f>ROUND(属性投放!L$4+装备属性!L$4*IF($AB71&lt;10,1,ROUNDDOWN($AB71,-1))+SUM(属性投放!M$37:M$45)*$AB71+VLOOKUP($AC$2,一级属性!$E$41:$P$64,COLUMNS(一级属性!$E$41:O$64),0)*($AB71+0.25*IF($AB71&lt;10,1,ROUNDDOWN($AB71,-1)))+VLOOKUP($AC$2,宝石属性!$B$43:$M$66,COLUMNS(宝石属性!$B$43:L$66),0)*10*VLOOKUP(ROUNDDOWN($AB71,-1),宝石属性!$B$25:$N$41,2,0)*VLOOKUP(ROUNDDOWN($AB71,-1),宝石属性!$B$25:$N$41,3,0)+VLOOKUP($AC$2,职业被动!$B$6:$M$29,COLUMNS(职业被动!$B$6:L$29),0)*$AB71,0)</f>
        <v>20</v>
      </c>
      <c r="AL71" s="9">
        <f>ROUND(属性投放!M$4+装备属性!M$4*IF($AB71&lt;10,1,ROUNDDOWN($AB71,-1))+SUM(属性投放!N$37:N$45)*$AB71+VLOOKUP($AC$2,一级属性!$E$41:$P$64,COLUMNS(一级属性!$E$41:P$64),0)*($AB71+0.25*IF($AB71&lt;10,1,ROUNDDOWN($AB71,-1)))+VLOOKUP($AC$2,宝石属性!$B$43:$M$66,COLUMNS(宝石属性!$B$43:M$66),0)*10*VLOOKUP(ROUNDDOWN($AB71,-1),宝石属性!$B$25:$N$41,2,0)*VLOOKUP(ROUNDDOWN($AB71,-1),宝石属性!$B$25:$N$41,3,0)+VLOOKUP($AC$2,职业被动!$B$6:$M$29,COLUMNS(职业被动!$B$6:M$29),0)*$AB71,0)</f>
        <v>756</v>
      </c>
      <c r="AM71" s="48">
        <f>属性价值和能力评分!$F$9+ROUND(属性价值和能力评分!$F$38*10,0)*AB71+ROUND((SUM(装备属性!$W$9:$W$14)+属性价值和能力评分!$F$38*1.25+1.4+2.8)*IF(AB71&lt;10,1,ROUNDDOWN(AB71,-1)),0)+15*VLOOKUP(ROUNDDOWN(AB71,-1),宝石属性!$B$26:$D$41,2,0)*6*VLOOKUP(ROUNDDOWN(AB71,-1),宝石属性!$B$26:$D$41,3,0)+(属性价值和能力评分!$F$49*9+属性价值和能力评分!$F$50*2+属性价值和能力评分!$F$53*8/5)*AB71</f>
        <v>12789</v>
      </c>
      <c r="AO71" s="1">
        <v>68</v>
      </c>
      <c r="AP71" s="9">
        <f>ROUND(属性投放!D$4+装备属性!D$4*IF($AO71&lt;10,1,ROUNDDOWN($AO71,-1))+SUM(属性投放!E$37:E$45)*$AO71+VLOOKUP($AP$2,一级属性!$E$41:$P$64,COLUMNS(一级属性!$E$41:G$64),0)*($AO71+0.25*IF($AO71&lt;10,1,ROUNDDOWN($AO71,-1)))+VLOOKUP($AP$2,宝石属性!$B$43:$M$66,COLUMNS(宝石属性!$B$43:D$66),0)*10*VLOOKUP(ROUNDDOWN($AO71,-1),宝石属性!$B$25:$N$41,2,0)*VLOOKUP(ROUNDDOWN($AO71,-1),宝石属性!$B$25:$N$41,3,0)+VLOOKUP($AP$2,职业被动!$B$6:$M$29,COLUMNS(职业被动!$B$6:D$29),0)*$AO71,0)</f>
        <v>4448</v>
      </c>
      <c r="AQ71" s="9">
        <f>ROUND(属性投放!E$4+装备属性!E$4*IF($AO71&lt;10,1,ROUNDDOWN($AO71,-1))+SUM(属性投放!F$37:F$45)*$AO71+VLOOKUP($AP$2,一级属性!$E$41:$P$64,COLUMNS(一级属性!$E$41:H$64),0)*($AO71+0.25*IF($AO71&lt;10,1,ROUNDDOWN($AO71,-1)))+VLOOKUP($AP$2,宝石属性!$B$43:$M$66,COLUMNS(宝石属性!$B$43:E$66),0)*10*VLOOKUP(ROUNDDOWN($AO71,-1),宝石属性!$B$25:$N$41,2,0)*VLOOKUP(ROUNDDOWN($AO71,-1),宝石属性!$B$25:$N$41,3,0)+VLOOKUP($AP$2,职业被动!$B$6:$M$29,COLUMNS(职业被动!$B$6:E$29),0)*$AO71,0)</f>
        <v>2957</v>
      </c>
      <c r="AR71" s="9">
        <f>ROUND(属性投放!F$4+装备属性!F$4*IF($AO71&lt;10,1,ROUNDDOWN($AO71,-1))+SUM(属性投放!G$37:G$45)*$AO71+VLOOKUP($AP$2,一级属性!$E$41:$P$64,COLUMNS(一级属性!$E$41:I$64),0)*($AO71+0.25*IF($AO71&lt;10,1,ROUNDDOWN($AO71,-1)))+VLOOKUP($AP$2,宝石属性!$B$43:$M$66,COLUMNS(宝石属性!$B$43:F$66),0)*10*VLOOKUP(ROUNDDOWN($AO71,-1),宝石属性!$B$25:$N$41,2,0)*VLOOKUP(ROUNDDOWN($AO71,-1),宝石属性!$B$25:$N$41,3,0)+VLOOKUP($AP$2,职业被动!$B$6:$M$29,COLUMNS(职业被动!$B$6:F$29),0)*$AO71,0)</f>
        <v>728</v>
      </c>
      <c r="AS71" s="9">
        <f>ROUND(属性投放!G$4+装备属性!G$4*IF($AO71&lt;10,1,ROUNDDOWN($AO71,-1))+SUM(属性投放!H$37:H$45)*$AO71+VLOOKUP($AP$2,一级属性!$E$41:$P$64,COLUMNS(一级属性!$E$41:J$64),0)*($AO71+0.25*IF($AO71&lt;10,1,ROUNDDOWN($AO71,-1)))+VLOOKUP($AP$2,宝石属性!$B$43:$M$66,COLUMNS(宝石属性!$B$43:G$66),0)*10*VLOOKUP(ROUNDDOWN($AO71,-1),宝石属性!$B$25:$N$41,2,0)*VLOOKUP(ROUNDDOWN($AO71,-1),宝石属性!$B$25:$N$41,3,0)+VLOOKUP($AP$2,职业被动!$B$6:$M$29,COLUMNS(职业被动!$B$6:G$29),0)*$AO71,0)</f>
        <v>682</v>
      </c>
      <c r="AT71" s="9">
        <f>ROUND(属性投放!H$4+装备属性!H$4*IF($AO71&lt;10,1,ROUNDDOWN($AO71,-1))+SUM(属性投放!I$37:I$45)*$AO71+VLOOKUP($AP$2,一级属性!$E$41:$P$64,COLUMNS(一级属性!$E$41:K$64),0)*($AO71+0.25*IF($AO71&lt;10,1,ROUNDDOWN($AO71,-1)))+VLOOKUP($AP$2,宝石属性!$B$43:$M$66,COLUMNS(宝石属性!$B$43:H$66),0)*10*VLOOKUP(ROUNDDOWN($AO71,-1),宝石属性!$B$25:$N$41,2,0)*VLOOKUP(ROUNDDOWN($AO71,-1),宝石属性!$B$25:$N$41,3,0)+VLOOKUP($AP$2,职业被动!$B$6:$M$29,COLUMNS(职业被动!$B$6:H$29),0)*$AO71,0)</f>
        <v>711</v>
      </c>
      <c r="AU71" s="9">
        <f>ROUND(属性投放!I$4+装备属性!I$4*IF($AO71&lt;10,1,ROUNDDOWN($AO71,-1))+SUM(属性投放!J$37:J$45)*$AO71+VLOOKUP($AP$2,一级属性!$E$41:$P$64,COLUMNS(一级属性!$E$41:L$64),0)*($AO71+0.25*IF($AO71&lt;10,1,ROUNDDOWN($AO71,-1)))+VLOOKUP($AP$2,宝石属性!$B$43:$M$66,COLUMNS(宝石属性!$B$43:I$66),0)*10*VLOOKUP(ROUNDDOWN($AO71,-1),宝石属性!$B$25:$N$41,2,0)*VLOOKUP(ROUNDDOWN($AO71,-1),宝石属性!$B$25:$N$41,3,0)+VLOOKUP($AP$2,职业被动!$B$6:$M$29,COLUMNS(职业被动!$B$6:I$29),0)*$AO71,0)</f>
        <v>809</v>
      </c>
      <c r="AV71" s="9">
        <f>ROUND(属性投放!J$4+装备属性!J$4*IF($AO71&lt;10,1,ROUNDDOWN($AO71,-1))+SUM(属性投放!K$37:K$45)*$AO71+VLOOKUP($AP$2,一级属性!$E$41:$P$64,COLUMNS(一级属性!$E$41:M$64),0)*($AO71+0.25*IF($AO71&lt;10,1,ROUNDDOWN($AO71,-1)))+VLOOKUP($AP$2,宝石属性!$B$43:$M$66,COLUMNS(宝石属性!$B$43:J$66),0)*10*VLOOKUP(ROUNDDOWN($AO71,-1),宝石属性!$B$25:$N$41,2,0)*VLOOKUP(ROUNDDOWN($AO71,-1),宝石属性!$B$25:$N$41,3,0)+VLOOKUP($AP$2,职业被动!$B$6:$M$29,COLUMNS(职业被动!$B$6:J$29),0)*$AO71,0)</f>
        <v>572</v>
      </c>
      <c r="AW71" s="9">
        <f>ROUND(属性投放!K$4+装备属性!K$4*IF($AO71&lt;10,1,ROUNDDOWN($AO71,-1))+SUM(属性投放!L$37:L$45)*$AO71+VLOOKUP($AP$2,一级属性!$E$41:$P$64,COLUMNS(一级属性!$E$41:N$64),0)*($AO71+0.25*IF($AO71&lt;10,1,ROUNDDOWN($AO71,-1)))+VLOOKUP($AP$2,宝石属性!$B$43:$M$66,COLUMNS(宝石属性!$B$43:K$66),0)*10*VLOOKUP(ROUNDDOWN($AO71,-1),宝石属性!$B$25:$N$41,2,0)*VLOOKUP(ROUNDDOWN($AO71,-1),宝石属性!$B$25:$N$41,3,0)+VLOOKUP($AP$2,职业被动!$B$6:$M$29,COLUMNS(职业被动!$B$6:K$29),0)*$AO71,0)</f>
        <v>234</v>
      </c>
      <c r="AX71" s="9">
        <f>ROUND(属性投放!L$4+装备属性!L$4*IF($AO71&lt;10,1,ROUNDDOWN($AO71,-1))+SUM(属性投放!M$37:M$45)*$AO71+VLOOKUP($AP$2,一级属性!$E$41:$P$64,COLUMNS(一级属性!$E$41:O$64),0)*($AO71+0.25*IF($AO71&lt;10,1,ROUNDDOWN($AO71,-1)))+VLOOKUP($AP$2,宝石属性!$B$43:$M$66,COLUMNS(宝石属性!$B$43:L$66),0)*10*VLOOKUP(ROUNDDOWN($AO71,-1),宝石属性!$B$25:$N$41,2,0)*VLOOKUP(ROUNDDOWN($AO71,-1),宝石属性!$B$25:$N$41,3,0)+VLOOKUP($AP$2,职业被动!$B$6:$M$29,COLUMNS(职业被动!$B$6:L$29),0)*$AO71,0)</f>
        <v>742</v>
      </c>
      <c r="AY71" s="9">
        <f>ROUND(属性投放!M$4+装备属性!M$4*IF($AO71&lt;10,1,ROUNDDOWN($AO71,-1))+SUM(属性投放!N$37:N$45)*$AO71+VLOOKUP($AP$2,一级属性!$E$41:$P$64,COLUMNS(一级属性!$E$41:P$64),0)*($AO71+0.25*IF($AO71&lt;10,1,ROUNDDOWN($AO71,-1)))+VLOOKUP($AP$2,宝石属性!$B$43:$M$66,COLUMNS(宝石属性!$B$43:M$66),0)*10*VLOOKUP(ROUNDDOWN($AO71,-1),宝石属性!$B$25:$N$41,2,0)*VLOOKUP(ROUNDDOWN($AO71,-1),宝石属性!$B$25:$N$41,3,0)+VLOOKUP($AP$2,职业被动!$B$6:$M$29,COLUMNS(职业被动!$B$6:M$29),0)*$AO71,0)</f>
        <v>756</v>
      </c>
      <c r="AZ71" s="48">
        <f>属性价值和能力评分!$F$9+ROUND(属性价值和能力评分!$F$38*10,0)*AO71+ROUND((SUM(装备属性!$W$9:$W$14)+属性价值和能力评分!$F$38*1.25+1.4+2.8)*IF(AO71&lt;10,1,ROUNDDOWN(AO71,-1)),0)+15*VLOOKUP(ROUNDDOWN(AO71,-1),宝石属性!$B$26:$D$41,2,0)*6*VLOOKUP(ROUNDDOWN(AO71,-1),宝石属性!$B$26:$D$41,3,0)+(属性价值和能力评分!$F$49*9+属性价值和能力评分!$F$50*2+属性价值和能力评分!$F$53*8/5)*AO71</f>
        <v>12789</v>
      </c>
      <c r="BB71" s="1">
        <v>68</v>
      </c>
      <c r="BC71" s="9">
        <f>ROUND(属性投放!D$4+装备属性!D$4*IF($BB71&lt;10,1,ROUNDDOWN($BB71,-1))+SUM(属性投放!E$37:E$45)*$BB71+VLOOKUP($BC$2,一级属性!$E$41:$P$64,COLUMNS(一级属性!$E$41:G$64),0)*($BB71+0.25*IF($BB71&lt;10,1,ROUNDDOWN($BB71,-1)))+VLOOKUP($BC$2,宝石属性!$B$43:$M$66,COLUMNS(宝石属性!$B$43:D$66),0)*10*VLOOKUP(ROUNDDOWN($BB71,-1),宝石属性!$B$25:$N$41,2,0)*VLOOKUP(ROUNDDOWN($BB71,-1),宝石属性!$B$25:$N$41,3,0)+VLOOKUP($BC$2,职业被动!$B$6:$M$29,COLUMNS(职业被动!$B$6:D$29),0)*$BB71,0)</f>
        <v>3972</v>
      </c>
      <c r="BD71" s="9">
        <f>ROUND(属性投放!E$4+装备属性!E$4*IF($BB71&lt;10,1,ROUNDDOWN($BB71,-1))+SUM(属性投放!F$37:F$45)*$BB71+VLOOKUP($BC$2,一级属性!$E$41:$P$64,COLUMNS(一级属性!$E$41:H$64),0)*($BB71+0.25*IF($BB71&lt;10,1,ROUNDDOWN($BB71,-1)))+VLOOKUP($BC$2,宝石属性!$B$43:$M$66,COLUMNS(宝石属性!$B$43:E$66),0)*10*VLOOKUP(ROUNDDOWN($BB71,-1),宝石属性!$B$25:$N$41,2,0)*VLOOKUP(ROUNDDOWN($BB71,-1),宝石属性!$B$25:$N$41,3,0)+VLOOKUP($BC$2,职业被动!$B$6:$M$29,COLUMNS(职业被动!$B$6:E$29),0)*$BB71,0)</f>
        <v>3372</v>
      </c>
      <c r="BE71" s="9">
        <f>ROUND(属性投放!F$4+装备属性!F$4*IF($BB71&lt;10,1,ROUNDDOWN($BB71,-1))+SUM(属性投放!G$37:G$45)*$BB71+VLOOKUP($BC$2,一级属性!$E$41:$P$64,COLUMNS(一级属性!$E$41:I$64),0)*($BB71+0.25*IF($BB71&lt;10,1,ROUNDDOWN($BB71,-1)))+VLOOKUP($BC$2,宝石属性!$B$43:$M$66,COLUMNS(宝石属性!$B$43:F$66),0)*10*VLOOKUP(ROUNDDOWN($BB71,-1),宝石属性!$B$25:$N$41,2,0)*VLOOKUP(ROUNDDOWN($BB71,-1),宝石属性!$B$25:$N$41,3,0)+VLOOKUP($BC$2,职业被动!$B$6:$M$29,COLUMNS(职业被动!$B$6:F$29),0)*$BB71,0)</f>
        <v>728</v>
      </c>
      <c r="BF71" s="9">
        <f>ROUND(属性投放!G$4+装备属性!G$4*IF($BB71&lt;10,1,ROUNDDOWN($BB71,-1))+SUM(属性投放!H$37:H$45)*$BB71+VLOOKUP($BC$2,一级属性!$E$41:$P$64,COLUMNS(一级属性!$E$41:J$64),0)*($BB71+0.25*IF($BB71&lt;10,1,ROUNDDOWN($BB71,-1)))+VLOOKUP($BC$2,宝石属性!$B$43:$M$66,COLUMNS(宝石属性!$B$43:G$66),0)*10*VLOOKUP(ROUNDDOWN($BB71,-1),宝石属性!$B$25:$N$41,2,0)*VLOOKUP(ROUNDDOWN($BB71,-1),宝石属性!$B$25:$N$41,3,0)+VLOOKUP($BC$2,职业被动!$B$6:$M$29,COLUMNS(职业被动!$B$6:G$29),0)*$BB71,0)</f>
        <v>682</v>
      </c>
      <c r="BG71" s="9">
        <f>ROUND(属性投放!H$4+装备属性!H$4*IF($BB71&lt;10,1,ROUNDDOWN($BB71,-1))+SUM(属性投放!I$37:I$45)*$BB71+VLOOKUP($BC$2,一级属性!$E$41:$P$64,COLUMNS(一级属性!$E$41:K$64),0)*($BB71+0.25*IF($BB71&lt;10,1,ROUNDDOWN($BB71,-1)))+VLOOKUP($BC$2,宝石属性!$B$43:$M$66,COLUMNS(宝石属性!$B$43:H$66),0)*10*VLOOKUP(ROUNDDOWN($BB71,-1),宝石属性!$B$25:$N$41,2,0)*VLOOKUP(ROUNDDOWN($BB71,-1),宝石属性!$B$25:$N$41,3,0)+VLOOKUP($BC$2,职业被动!$B$6:$M$29,COLUMNS(职业被动!$B$6:H$29),0)*$BB71,0)</f>
        <v>1014</v>
      </c>
      <c r="BH71" s="9">
        <f>ROUND(属性投放!I$4+装备属性!I$4*IF($BB71&lt;10,1,ROUNDDOWN($BB71,-1))+SUM(属性投放!J$37:J$45)*$BB71+VLOOKUP($BC$2,一级属性!$E$41:$P$64,COLUMNS(一级属性!$E$41:L$64),0)*($BB71+0.25*IF($BB71&lt;10,1,ROUNDDOWN($BB71,-1)))+VLOOKUP($BC$2,宝石属性!$B$43:$M$66,COLUMNS(宝石属性!$B$43:I$66),0)*10*VLOOKUP(ROUNDDOWN($BB71,-1),宝石属性!$B$25:$N$41,2,0)*VLOOKUP(ROUNDDOWN($BB71,-1),宝石属性!$B$25:$N$41,3,0)+VLOOKUP($BC$2,职业被动!$B$6:$M$29,COLUMNS(职业被动!$B$6:I$29),0)*$BB71,0)</f>
        <v>960</v>
      </c>
      <c r="BI71" s="9">
        <f>ROUND(属性投放!J$4+装备属性!J$4*IF($BB71&lt;10,1,ROUNDDOWN($BB71,-1))+SUM(属性投放!K$37:K$45)*$BB71+VLOOKUP($BC$2,一级属性!$E$41:$P$64,COLUMNS(一级属性!$E$41:M$64),0)*($BB71+0.25*IF($BB71&lt;10,1,ROUNDDOWN($BB71,-1)))+VLOOKUP($BC$2,宝石属性!$B$43:$M$66,COLUMNS(宝石属性!$B$43:J$66),0)*10*VLOOKUP(ROUNDDOWN($BB71,-1),宝石属性!$B$25:$N$41,2,0)*VLOOKUP(ROUNDDOWN($BB71,-1),宝石属性!$B$25:$N$41,3,0)+VLOOKUP($BC$2,职业被动!$B$6:$M$29,COLUMNS(职业被动!$B$6:J$29),0)*$BB71,0)</f>
        <v>447</v>
      </c>
      <c r="BJ71" s="9">
        <f>ROUND(属性投放!K$4+装备属性!K$4*IF($BB71&lt;10,1,ROUNDDOWN($BB71,-1))+SUM(属性投放!L$37:L$45)*$BB71+VLOOKUP($BC$2,一级属性!$E$41:$P$64,COLUMNS(一级属性!$E$41:N$64),0)*($BB71+0.25*IF($BB71&lt;10,1,ROUNDDOWN($BB71,-1)))+VLOOKUP($BC$2,宝石属性!$B$43:$M$66,COLUMNS(宝石属性!$B$43:K$66),0)*10*VLOOKUP(ROUNDDOWN($BB71,-1),宝石属性!$B$25:$N$41,2,0)*VLOOKUP(ROUNDDOWN($BB71,-1),宝石属性!$B$25:$N$41,3,0)+VLOOKUP($BC$2,职业被动!$B$6:$M$29,COLUMNS(职业被动!$B$6:K$29),0)*$BB71,0)</f>
        <v>234</v>
      </c>
      <c r="BK71" s="9">
        <f>ROUND(属性投放!L$4+装备属性!L$4*IF($BB71&lt;10,1,ROUNDDOWN($BB71,-1))+SUM(属性投放!M$37:M$45)*$BB71+VLOOKUP($BC$2,一级属性!$E$41:$P$64,COLUMNS(一级属性!$E$41:O$64),0)*($BB71+0.25*IF($BB71&lt;10,1,ROUNDDOWN($BB71,-1)))+VLOOKUP($BC$2,宝石属性!$B$43:$M$66,COLUMNS(宝石属性!$B$43:L$66),0)*10*VLOOKUP(ROUNDDOWN($BB71,-1),宝石属性!$B$25:$N$41,2,0)*VLOOKUP(ROUNDDOWN($BB71,-1),宝石属性!$B$25:$N$41,3,0)+VLOOKUP($BC$2,职业被动!$B$6:$M$29,COLUMNS(职业被动!$B$6:L$29),0)*$BB71,0)</f>
        <v>20</v>
      </c>
      <c r="BL71" s="9">
        <f>ROUND(属性投放!M$4+装备属性!M$4*IF($BB71&lt;10,1,ROUNDDOWN($BB71,-1))+SUM(属性投放!N$37:N$45)*$BB71+VLOOKUP($BC$2,一级属性!$E$41:$P$64,COLUMNS(一级属性!$E$41:P$64),0)*($BB71+0.25*IF($BB71&lt;10,1,ROUNDDOWN($BB71,-1)))+VLOOKUP($BC$2,宝石属性!$B$43:$M$66,COLUMNS(宝石属性!$B$43:M$66),0)*10*VLOOKUP(ROUNDDOWN($BB71,-1),宝石属性!$B$25:$N$41,2,0)*VLOOKUP(ROUNDDOWN($BB71,-1),宝石属性!$B$25:$N$41,3,0)+VLOOKUP($BC$2,职业被动!$B$6:$M$29,COLUMNS(职业被动!$B$6:M$29),0)*$BB71,0)</f>
        <v>756</v>
      </c>
      <c r="BM71" s="48">
        <f>属性价值和能力评分!$F$9+ROUND(属性价值和能力评分!$F$38*10,0)*BB71+ROUND((SUM(装备属性!$W$9:$W$14)+属性价值和能力评分!$F$38*1.25+1.4+2.8)*IF(BB71&lt;10,1,ROUNDDOWN(BB71,-1)),0)+15*VLOOKUP(ROUNDDOWN(BB71,-1),宝石属性!$B$26:$D$41,2,0)*6*VLOOKUP(ROUNDDOWN(BB71,-1),宝石属性!$B$26:$D$41,3,0)+(属性价值和能力评分!$F$49*9+属性价值和能力评分!$F$50*2+属性价值和能力评分!$F$53*8/5)*BB71</f>
        <v>12789</v>
      </c>
      <c r="BO71" s="1">
        <v>68</v>
      </c>
      <c r="BP71" s="9">
        <f>ROUND(属性投放!D$4+装备属性!D$4*IF($BO71&lt;10,1,ROUNDDOWN($BO71,-1))+SUM(属性投放!E$37:E$45)*$BO71+VLOOKUP($BP$2,一级属性!$E$41:$P$64,COLUMNS(一级属性!$E$41:G$64),0)*($BO71+0.25*IF($BO71&lt;10,1,ROUNDDOWN($BO71,-1)))+VLOOKUP($BP$2,宝石属性!$B$43:$M$66,COLUMNS(宝石属性!$B$43:D$66),0)*10*VLOOKUP(ROUNDDOWN($BO71,-1),宝石属性!$B$25:$N$41,2,0)*VLOOKUP(ROUNDDOWN($BO71,-1),宝石属性!$B$25:$N$41,3,0)+VLOOKUP($BP$2,职业被动!$B$6:$M$29,COLUMNS(职业被动!$B$6:D$29),0)*$BO71,0)</f>
        <v>4924</v>
      </c>
      <c r="BQ71" s="9">
        <f>ROUND(属性投放!E$4+装备属性!E$4*IF($BO71&lt;10,1,ROUNDDOWN($BO71,-1))+SUM(属性投放!F$37:F$45)*$BO71+VLOOKUP($BP$2,一级属性!$E$41:$P$64,COLUMNS(一级属性!$E$41:H$64),0)*($BO71+0.25*IF($BO71&lt;10,1,ROUNDDOWN($BO71,-1)))+VLOOKUP($BP$2,宝石属性!$B$43:$M$66,COLUMNS(宝石属性!$B$43:E$66),0)*10*VLOOKUP(ROUNDDOWN($BO71,-1),宝石属性!$B$25:$N$41,2,0)*VLOOKUP(ROUNDDOWN($BO71,-1),宝石属性!$B$25:$N$41,3,0)+VLOOKUP($BP$2,职业被动!$B$6:$M$29,COLUMNS(职业被动!$B$6:E$29),0)*$BO71,0)</f>
        <v>2957</v>
      </c>
      <c r="BR71" s="9">
        <f>ROUND(属性投放!F$4+装备属性!F$4*IF($BO71&lt;10,1,ROUNDDOWN($BO71,-1))+SUM(属性投放!G$37:G$45)*$BO71+VLOOKUP($BP$2,一级属性!$E$41:$P$64,COLUMNS(一级属性!$E$41:I$64),0)*($BO71+0.25*IF($BO71&lt;10,1,ROUNDDOWN($BO71,-1)))+VLOOKUP($BP$2,宝石属性!$B$43:$M$66,COLUMNS(宝石属性!$B$43:F$66),0)*10*VLOOKUP(ROUNDDOWN($BO71,-1),宝石属性!$B$25:$N$41,2,0)*VLOOKUP(ROUNDDOWN($BO71,-1),宝石属性!$B$25:$N$41,3,0)+VLOOKUP($BP$2,职业被动!$B$6:$M$29,COLUMNS(职业被动!$B$6:F$29),0)*$BO71,0)</f>
        <v>728</v>
      </c>
      <c r="BS71" s="9">
        <f>ROUND(属性投放!G$4+装备属性!G$4*IF($BO71&lt;10,1,ROUNDDOWN($BO71,-1))+SUM(属性投放!H$37:H$45)*$BO71+VLOOKUP($BP$2,一级属性!$E$41:$P$64,COLUMNS(一级属性!$E$41:J$64),0)*($BO71+0.25*IF($BO71&lt;10,1,ROUNDDOWN($BO71,-1)))+VLOOKUP($BP$2,宝石属性!$B$43:$M$66,COLUMNS(宝石属性!$B$43:G$66),0)*10*VLOOKUP(ROUNDDOWN($BO71,-1),宝石属性!$B$25:$N$41,2,0)*VLOOKUP(ROUNDDOWN($BO71,-1),宝石属性!$B$25:$N$41,3,0)+VLOOKUP($BP$2,职业被动!$B$6:$M$29,COLUMNS(职业被动!$B$6:G$29),0)*$BO71,0)</f>
        <v>682</v>
      </c>
      <c r="BT71" s="9">
        <f>ROUND(属性投放!H$4+装备属性!H$4*IF($BO71&lt;10,1,ROUNDDOWN($BO71,-1))+SUM(属性投放!I$37:I$45)*$BO71+VLOOKUP($BP$2,一级属性!$E$41:$P$64,COLUMNS(一级属性!$E$41:K$64),0)*($BO71+0.25*IF($BO71&lt;10,1,ROUNDDOWN($BO71,-1)))+VLOOKUP($BP$2,宝石属性!$B$43:$M$66,COLUMNS(宝石属性!$B$43:H$66),0)*10*VLOOKUP(ROUNDDOWN($BO71,-1),宝石属性!$B$25:$N$41,2,0)*VLOOKUP(ROUNDDOWN($BO71,-1),宝石属性!$B$25:$N$41,3,0)+VLOOKUP($BP$2,职业被动!$B$6:$M$29,COLUMNS(职业被动!$B$6:H$29),0)*$BO71,0)</f>
        <v>779</v>
      </c>
      <c r="BU71" s="9">
        <f>ROUND(属性投放!I$4+装备属性!I$4*IF($BO71&lt;10,1,ROUNDDOWN($BO71,-1))+SUM(属性投放!J$37:J$45)*$BO71+VLOOKUP($BP$2,一级属性!$E$41:$P$64,COLUMNS(一级属性!$E$41:L$64),0)*($BO71+0.25*IF($BO71&lt;10,1,ROUNDDOWN($BO71,-1)))+VLOOKUP($BP$2,宝石属性!$B$43:$M$66,COLUMNS(宝石属性!$B$43:I$66),0)*10*VLOOKUP(ROUNDDOWN($BO71,-1),宝石属性!$B$25:$N$41,2,0)*VLOOKUP(ROUNDDOWN($BO71,-1),宝石属性!$B$25:$N$41,3,0)+VLOOKUP($BP$2,职业被动!$B$6:$M$29,COLUMNS(职业被动!$B$6:I$29),0)*$BO71,0)</f>
        <v>809</v>
      </c>
      <c r="BV71" s="9">
        <f>ROUND(属性投放!J$4+装备属性!J$4*IF($BO71&lt;10,1,ROUNDDOWN($BO71,-1))+SUM(属性投放!K$37:K$45)*$BO71+VLOOKUP($BP$2,一级属性!$E$41:$P$64,COLUMNS(一级属性!$E$41:M$64),0)*($BO71+0.25*IF($BO71&lt;10,1,ROUNDDOWN($BO71,-1)))+VLOOKUP($BP$2,宝石属性!$B$43:$M$66,COLUMNS(宝石属性!$B$43:J$66),0)*10*VLOOKUP(ROUNDDOWN($BO71,-1),宝石属性!$B$25:$N$41,2,0)*VLOOKUP(ROUNDDOWN($BO71,-1),宝石属性!$B$25:$N$41,3,0)+VLOOKUP($BP$2,职业被动!$B$6:$M$29,COLUMNS(职业被动!$B$6:J$29),0)*$BO71,0)</f>
        <v>572</v>
      </c>
      <c r="BW71" s="9">
        <f>ROUND(属性投放!K$4+装备属性!K$4*IF($BO71&lt;10,1,ROUNDDOWN($BO71,-1))+SUM(属性投放!L$37:L$45)*$BO71+VLOOKUP($BP$2,一级属性!$E$41:$P$64,COLUMNS(一级属性!$E$41:N$64),0)*($BO71+0.25*IF($BO71&lt;10,1,ROUNDDOWN($BO71,-1)))+VLOOKUP($BP$2,宝石属性!$B$43:$M$66,COLUMNS(宝石属性!$B$43:K$66),0)*10*VLOOKUP(ROUNDDOWN($BO71,-1),宝石属性!$B$25:$N$41,2,0)*VLOOKUP(ROUNDDOWN($BO71,-1),宝石属性!$B$25:$N$41,3,0)+VLOOKUP($BP$2,职业被动!$B$6:$M$29,COLUMNS(职业被动!$B$6:K$29),0)*$BO71,0)</f>
        <v>346</v>
      </c>
      <c r="BX71" s="9">
        <f>ROUND(属性投放!L$4+装备属性!L$4*IF($BO71&lt;10,1,ROUNDDOWN($BO71,-1))+SUM(属性投放!M$37:M$45)*$BO71+VLOOKUP($BP$2,一级属性!$E$41:$P$64,COLUMNS(一级属性!$E$41:O$64),0)*($BO71+0.25*IF($BO71&lt;10,1,ROUNDDOWN($BO71,-1)))+VLOOKUP($BP$2,宝石属性!$B$43:$M$66,COLUMNS(宝石属性!$B$43:L$66),0)*10*VLOOKUP(ROUNDDOWN($BO71,-1),宝石属性!$B$25:$N$41,2,0)*VLOOKUP(ROUNDDOWN($BO71,-1),宝石属性!$B$25:$N$41,3,0)+VLOOKUP($BP$2,职业被动!$B$6:$M$29,COLUMNS(职业被动!$B$6:L$29),0)*$BO71,0)</f>
        <v>20</v>
      </c>
      <c r="BY71" s="9">
        <f>ROUND(属性投放!M$4+装备属性!M$4*IF($BO71&lt;10,1,ROUNDDOWN($BO71,-1))+SUM(属性投放!N$37:N$45)*$BO71+VLOOKUP($BP$2,一级属性!$E$41:$P$64,COLUMNS(一级属性!$E$41:P$64),0)*($BO71+0.25*IF($BO71&lt;10,1,ROUNDDOWN($BO71,-1)))+VLOOKUP($BP$2,宝石属性!$B$43:$M$66,COLUMNS(宝石属性!$B$43:M$66),0)*10*VLOOKUP(ROUNDDOWN($BO71,-1),宝石属性!$B$25:$N$41,2,0)*VLOOKUP(ROUNDDOWN($BO71,-1),宝石属性!$B$25:$N$41,3,0)+VLOOKUP($BP$2,职业被动!$B$6:$M$29,COLUMNS(职业被动!$B$6:M$29),0)*$BO71,0)</f>
        <v>756</v>
      </c>
      <c r="BZ71" s="48">
        <f>属性价值和能力评分!$F$9+ROUND(属性价值和能力评分!$F$38*10,0)*BO71+ROUND((SUM(装备属性!$W$9:$W$14)+属性价值和能力评分!$F$38*1.25+1.4+2.8)*IF(BO71&lt;10,1,ROUNDDOWN(BO71,-1)),0)+15*VLOOKUP(ROUNDDOWN(BO71,-1),宝石属性!$B$26:$D$41,2,0)*6*VLOOKUP(ROUNDDOWN(BO71,-1),宝石属性!$B$26:$D$41,3,0)+(属性价值和能力评分!$F$49*9+属性价值和能力评分!$F$50*2+属性价值和能力评分!$F$53*8/5)*BO71</f>
        <v>12789</v>
      </c>
      <c r="CB71" s="1">
        <v>68</v>
      </c>
      <c r="CC71" s="9">
        <f>ROUND(属性投放!D$4+装备属性!D$4*IF($CB71&lt;10,1,ROUNDDOWN($CB71,-1))+SUM(属性投放!E$37:E$45)*$CB71+VLOOKUP($CC$2,一级属性!$E$41:$P$64,COLUMNS(一级属性!$E$41:G$64),0)*($CB71+0.25*IF($CB71&lt;10,1,ROUNDDOWN($CB71,-1)))+VLOOKUP($CC$2,宝石属性!$B$43:$M$66,COLUMNS(宝石属性!$B$43:D$66),0)*10*VLOOKUP(ROUNDDOWN($CB71,-1),宝石属性!$B$25:$N$41,2,0)*VLOOKUP(ROUNDDOWN($CB71,-1),宝石属性!$B$25:$N$41,3,0)+VLOOKUP($CC$2,职业被动!$B$6:$M$29,COLUMNS(职业被动!$B$6:D$29),0)*$CB71,0)</f>
        <v>3308</v>
      </c>
      <c r="CD71" s="9">
        <f>ROUND(属性投放!E$4+装备属性!E$4*IF($CB71&lt;10,1,ROUNDDOWN($CB71,-1))+SUM(属性投放!F$37:F$45)*$CB71+VLOOKUP($CC$2,一级属性!$E$41:$P$64,COLUMNS(一级属性!$E$41:H$64),0)*($CB71+0.25*IF($CB71&lt;10,1,ROUNDDOWN($CB71,-1)))+VLOOKUP($CC$2,宝石属性!$B$43:$M$66,COLUMNS(宝石属性!$B$43:E$66),0)*10*VLOOKUP(ROUNDDOWN($CB71,-1),宝石属性!$B$25:$N$41,2,0)*VLOOKUP(ROUNDDOWN($CB71,-1),宝石属性!$B$25:$N$41,3,0)+VLOOKUP($CC$2,职业被动!$B$6:$M$29,COLUMNS(职业被动!$B$6:E$29),0)*$CB71,0)</f>
        <v>1712</v>
      </c>
      <c r="CE71" s="9">
        <f>ROUND(属性投放!F$4+装备属性!F$4*IF($CB71&lt;10,1,ROUNDDOWN($CB71,-1))+SUM(属性投放!G$37:G$45)*$CB71+VLOOKUP($CC$2,一级属性!$E$41:$P$64,COLUMNS(一级属性!$E$41:I$64),0)*($CB71+0.25*IF($CB71&lt;10,1,ROUNDDOWN($CB71,-1)))+VLOOKUP($CC$2,宝石属性!$B$43:$M$66,COLUMNS(宝石属性!$B$43:F$66),0)*10*VLOOKUP(ROUNDDOWN($CB71,-1),宝石属性!$B$25:$N$41,2,0)*VLOOKUP(ROUNDDOWN($CB71,-1),宝石属性!$B$25:$N$41,3,0)+VLOOKUP($CC$2,职业被动!$B$6:$M$29,COLUMNS(职业被动!$B$6:F$29),0)*$CB71,0)</f>
        <v>1537</v>
      </c>
      <c r="CF71" s="9">
        <f>ROUND(属性投放!G$4+装备属性!G$4*IF($CB71&lt;10,1,ROUNDDOWN($CB71,-1))+SUM(属性投放!H$37:H$45)*$CB71+VLOOKUP($CC$2,一级属性!$E$41:$P$64,COLUMNS(一级属性!$E$41:J$64),0)*($CB71+0.25*IF($CB71&lt;10,1,ROUNDDOWN($CB71,-1)))+VLOOKUP($CC$2,宝石属性!$B$43:$M$66,COLUMNS(宝石属性!$B$43:G$66),0)*10*VLOOKUP(ROUNDDOWN($CB71,-1),宝石属性!$B$25:$N$41,2,0)*VLOOKUP(ROUNDDOWN($CB71,-1),宝石属性!$B$25:$N$41,3,0)+VLOOKUP($CC$2,职业被动!$B$6:$M$29,COLUMNS(职业被动!$B$6:G$29),0)*$CB71,0)</f>
        <v>750</v>
      </c>
      <c r="CG71" s="9">
        <f>ROUND(属性投放!H$4+装备属性!H$4*IF($CB71&lt;10,1,ROUNDDOWN($CB71,-1))+SUM(属性投放!I$37:I$45)*$CB71+VLOOKUP($CC$2,一级属性!$E$41:$P$64,COLUMNS(一级属性!$E$41:K$64),0)*($CB71+0.25*IF($CB71&lt;10,1,ROUNDDOWN($CB71,-1)))+VLOOKUP($CC$2,宝石属性!$B$43:$M$66,COLUMNS(宝石属性!$B$43:H$66),0)*10*VLOOKUP(ROUNDDOWN($CB71,-1),宝石属性!$B$25:$N$41,2,0)*VLOOKUP(ROUNDDOWN($CB71,-1),宝石属性!$B$25:$N$41,3,0)+VLOOKUP($CC$2,职业被动!$B$6:$M$29,COLUMNS(职业被动!$B$6:H$29),0)*$CB71,0)</f>
        <v>462</v>
      </c>
      <c r="CH71" s="9">
        <f>ROUND(属性投放!I$4+装备属性!I$4*IF($CB71&lt;10,1,ROUNDDOWN($CB71,-1))+SUM(属性投放!J$37:J$45)*$CB71+VLOOKUP($CC$2,一级属性!$E$41:$P$64,COLUMNS(一级属性!$E$41:L$64),0)*($CB71+0.25*IF($CB71&lt;10,1,ROUNDDOWN($CB71,-1)))+VLOOKUP($CC$2,宝石属性!$B$43:$M$66,COLUMNS(宝石属性!$B$43:I$66),0)*10*VLOOKUP(ROUNDDOWN($CB71,-1),宝石属性!$B$25:$N$41,2,0)*VLOOKUP(ROUNDDOWN($CB71,-1),宝石属性!$B$25:$N$41,3,0)+VLOOKUP($CC$2,职业被动!$B$6:$M$29,COLUMNS(职业被动!$B$6:I$29),0)*$CB71,0)</f>
        <v>776</v>
      </c>
      <c r="CI71" s="9">
        <f>ROUND(属性投放!J$4+装备属性!J$4*IF($CB71&lt;10,1,ROUNDDOWN($CB71,-1))+SUM(属性投放!K$37:K$45)*$CB71+VLOOKUP($CC$2,一级属性!$E$41:$P$64,COLUMNS(一级属性!$E$41:M$64),0)*($CB71+0.25*IF($CB71&lt;10,1,ROUNDDOWN($CB71,-1)))+VLOOKUP($CC$2,宝石属性!$B$43:$M$66,COLUMNS(宝石属性!$B$43:J$66),0)*10*VLOOKUP(ROUNDDOWN($CB71,-1),宝石属性!$B$25:$N$41,2,0)*VLOOKUP(ROUNDDOWN($CB71,-1),宝石属性!$B$25:$N$41,3,0)+VLOOKUP($CC$2,职业被动!$B$6:$M$29,COLUMNS(职业被动!$B$6:J$29),0)*$CB71,0)</f>
        <v>514</v>
      </c>
      <c r="CJ71" s="9">
        <f>ROUND(属性投放!K$4+装备属性!K$4*IF($CB71&lt;10,1,ROUNDDOWN($CB71,-1))+SUM(属性投放!L$37:L$45)*$CB71+VLOOKUP($CC$2,一级属性!$E$41:$P$64,COLUMNS(一级属性!$E$41:N$64),0)*($CB71+0.25*IF($CB71&lt;10,1,ROUNDDOWN($CB71,-1)))+VLOOKUP($CC$2,宝石属性!$B$43:$M$66,COLUMNS(宝石属性!$B$43:K$66),0)*10*VLOOKUP(ROUNDDOWN($CB71,-1),宝石属性!$B$25:$N$41,2,0)*VLOOKUP(ROUNDDOWN($CB71,-1),宝石属性!$B$25:$N$41,3,0)+VLOOKUP($CC$2,职业被动!$B$6:$M$29,COLUMNS(职业被动!$B$6:K$29),0)*$CB71,0)</f>
        <v>234</v>
      </c>
      <c r="CK71" s="9">
        <f>ROUND(属性投放!L$4+装备属性!L$4*IF($CB71&lt;10,1,ROUNDDOWN($CB71,-1))+SUM(属性投放!M$37:M$45)*$CB71+VLOOKUP($CC$2,一级属性!$E$41:$P$64,COLUMNS(一级属性!$E$41:O$64),0)*($CB71+0.25*IF($CB71&lt;10,1,ROUNDDOWN($CB71,-1)))+VLOOKUP($CC$2,宝石属性!$B$43:$M$66,COLUMNS(宝石属性!$B$43:L$66),0)*10*VLOOKUP(ROUNDDOWN($CB71,-1),宝石属性!$B$25:$N$41,2,0)*VLOOKUP(ROUNDDOWN($CB71,-1),宝石属性!$B$25:$N$41,3,0)+VLOOKUP($CC$2,职业被动!$B$6:$M$29,COLUMNS(职业被动!$B$6:L$29),0)*$CB71,0)</f>
        <v>20</v>
      </c>
      <c r="CL71" s="9">
        <f>ROUND(属性投放!M$4+装备属性!M$4*IF($CB71&lt;10,1,ROUNDDOWN($CB71,-1))+SUM(属性投放!N$37:N$45)*$CB71+VLOOKUP($CC$2,一级属性!$E$41:$P$64,COLUMNS(一级属性!$E$41:P$64),0)*($CB71+0.25*IF($CB71&lt;10,1,ROUNDDOWN($CB71,-1)))+VLOOKUP($CC$2,宝石属性!$B$43:$M$66,COLUMNS(宝石属性!$B$43:M$66),0)*10*VLOOKUP(ROUNDDOWN($CB71,-1),宝石属性!$B$25:$N$41,2,0)*VLOOKUP(ROUNDDOWN($CB71,-1),宝石属性!$B$25:$N$41,3,0)+VLOOKUP($CC$2,职业被动!$B$6:$M$29,COLUMNS(职业被动!$B$6:M$29),0)*$CB71,0)</f>
        <v>700</v>
      </c>
      <c r="CM71" s="48">
        <f>属性价值和能力评分!$F$9+ROUND(属性价值和能力评分!$F$38*10,0)*CB71+ROUND((SUM(装备属性!$W$9:$W$14)+属性价值和能力评分!$F$38*1.25+1.4+2.8)*IF(CB71&lt;10,1,ROUNDDOWN(CB71,-1)),0)+15*VLOOKUP(ROUNDDOWN(CB71,-1),宝石属性!$B$26:$D$41,2,0)*6*VLOOKUP(ROUNDDOWN(CB71,-1),宝石属性!$B$26:$D$41,3,0)+(属性价值和能力评分!$F$49*9+属性价值和能力评分!$F$50*2+属性价值和能力评分!$F$53*8/5)*CB71</f>
        <v>12789</v>
      </c>
      <c r="CO71" s="1">
        <v>68</v>
      </c>
      <c r="CP71" s="9">
        <f>ROUND(属性投放!D$4+装备属性!D$4*IF($CO71&lt;10,1,ROUNDDOWN($CO71,-1))+SUM(属性投放!E$37:E$45)*$CO71+VLOOKUP($CP$2,一级属性!$E$41:$P$64,COLUMNS(一级属性!$E$41:G$64),0)*($CO71+0.25*IF($CO71&lt;10,1,ROUNDDOWN($CO71,-1)))+VLOOKUP($CP$2,宝石属性!$B$43:$M$66,COLUMNS(宝石属性!$B$43:D$66),0)*10*VLOOKUP(ROUNDDOWN($CO71,-1),宝石属性!$B$25:$N$41,2,0)*VLOOKUP(ROUNDDOWN($CO71,-1),宝石属性!$B$25:$N$41,3,0)+VLOOKUP($CP$2,职业被动!$B$6:$M$29,COLUMNS(职业被动!$B$6:D$29),0)*$CO71,0)</f>
        <v>3308</v>
      </c>
      <c r="CQ71" s="9">
        <f>ROUND(属性投放!E$4+装备属性!E$4*IF($CO71&lt;10,1,ROUNDDOWN($CO71,-1))+SUM(属性投放!F$37:F$45)*$CO71+VLOOKUP($CP$2,一级属性!$E$41:$P$64,COLUMNS(一级属性!$E$41:H$64),0)*($CO71+0.25*IF($CO71&lt;10,1,ROUNDDOWN($CO71,-1)))+VLOOKUP($CP$2,宝石属性!$B$43:$M$66,COLUMNS(宝石属性!$B$43:E$66),0)*10*VLOOKUP(ROUNDDOWN($CO71,-1),宝石属性!$B$25:$N$41,2,0)*VLOOKUP(ROUNDDOWN($CO71,-1),宝石属性!$B$25:$N$41,3,0)+VLOOKUP($CP$2,职业被动!$B$6:$M$29,COLUMNS(职业被动!$B$6:E$29),0)*$CO71,0)</f>
        <v>3787</v>
      </c>
      <c r="CR71" s="9">
        <f>ROUND(属性投放!F$4+装备属性!F$4*IF($CO71&lt;10,1,ROUNDDOWN($CO71,-1))+SUM(属性投放!G$37:G$45)*$CO71+VLOOKUP($CP$2,一级属性!$E$41:$P$64,COLUMNS(一级属性!$E$41:I$64),0)*($CO71+0.25*IF($CO71&lt;10,1,ROUNDDOWN($CO71,-1)))+VLOOKUP($CP$2,宝石属性!$B$43:$M$66,COLUMNS(宝石属性!$B$43:F$66),0)*10*VLOOKUP(ROUNDDOWN($CO71,-1),宝石属性!$B$25:$N$41,2,0)*VLOOKUP(ROUNDDOWN($CO71,-1),宝石属性!$B$25:$N$41,3,0)+VLOOKUP($CP$2,职业被动!$B$6:$M$29,COLUMNS(职业被动!$B$6:F$29),0)*$CO71,0)</f>
        <v>728</v>
      </c>
      <c r="CS71" s="9">
        <f>ROUND(属性投放!G$4+装备属性!G$4*IF($CO71&lt;10,1,ROUNDDOWN($CO71,-1))+SUM(属性投放!H$37:H$45)*$CO71+VLOOKUP($CP$2,一级属性!$E$41:$P$64,COLUMNS(一级属性!$E$41:J$64),0)*($CO71+0.25*IF($CO71&lt;10,1,ROUNDDOWN($CO71,-1)))+VLOOKUP($CP$2,宝石属性!$B$43:$M$66,COLUMNS(宝石属性!$B$43:G$66),0)*10*VLOOKUP(ROUNDDOWN($CO71,-1),宝石属性!$B$25:$N$41,2,0)*VLOOKUP(ROUNDDOWN($CO71,-1),宝石属性!$B$25:$N$41,3,0)+VLOOKUP($CP$2,职业被动!$B$6:$M$29,COLUMNS(职业被动!$B$6:G$29),0)*$CO71,0)</f>
        <v>682</v>
      </c>
      <c r="CT71" s="9">
        <f>ROUND(属性投放!H$4+装备属性!H$4*IF($CO71&lt;10,1,ROUNDDOWN($CO71,-1))+SUM(属性投放!I$37:I$45)*$CO71+VLOOKUP($CP$2,一级属性!$E$41:$P$64,COLUMNS(一级属性!$E$41:K$64),0)*($CO71+0.25*IF($CO71&lt;10,1,ROUNDDOWN($CO71,-1)))+VLOOKUP($CP$2,宝石属性!$B$43:$M$66,COLUMNS(宝石属性!$B$43:H$66),0)*10*VLOOKUP(ROUNDDOWN($CO71,-1),宝石属性!$B$25:$N$41,2,0)*VLOOKUP(ROUNDDOWN($CO71,-1),宝石属性!$B$25:$N$41,3,0)+VLOOKUP($CP$2,职业被动!$B$6:$M$29,COLUMNS(职业被动!$B$6:H$29),0)*$CO71,0)</f>
        <v>1181</v>
      </c>
      <c r="CU71" s="9">
        <f>ROUND(属性投放!I$4+装备属性!I$4*IF($CO71&lt;10,1,ROUNDDOWN($CO71,-1))+SUM(属性投放!J$37:J$45)*$CO71+VLOOKUP($CP$2,一级属性!$E$41:$P$64,COLUMNS(一级属性!$E$41:L$64),0)*($CO71+0.25*IF($CO71&lt;10,1,ROUNDDOWN($CO71,-1)))+VLOOKUP($CP$2,宝石属性!$B$43:$M$66,COLUMNS(宝石属性!$B$43:I$66),0)*10*VLOOKUP(ROUNDDOWN($CO71,-1),宝石属性!$B$25:$N$41,2,0)*VLOOKUP(ROUNDDOWN($CO71,-1),宝石属性!$B$25:$N$41,3,0)+VLOOKUP($CP$2,职业被动!$B$6:$M$29,COLUMNS(职业被动!$B$6:I$29),0)*$CO71,0)</f>
        <v>1010</v>
      </c>
      <c r="CV71" s="9">
        <f>ROUND(属性投放!J$4+装备属性!J$4*IF($CO71&lt;10,1,ROUNDDOWN($CO71,-1))+SUM(属性投放!K$37:K$45)*$CO71+VLOOKUP($CP$2,一级属性!$E$41:$P$64,COLUMNS(一级属性!$E$41:M$64),0)*($CO71+0.25*IF($CO71&lt;10,1,ROUNDDOWN($CO71,-1)))+VLOOKUP($CP$2,宝石属性!$B$43:$M$66,COLUMNS(宝石属性!$B$43:J$66),0)*10*VLOOKUP(ROUNDDOWN($CO71,-1),宝石属性!$B$25:$N$41,2,0)*VLOOKUP(ROUNDDOWN($CO71,-1),宝石属性!$B$25:$N$41,3,0)+VLOOKUP($CP$2,职业被动!$B$6:$M$29,COLUMNS(职业被动!$B$6:J$29),0)*$CO71,0)</f>
        <v>431</v>
      </c>
      <c r="CW71" s="9">
        <f>ROUND(属性投放!K$4+装备属性!K$4*IF($CO71&lt;10,1,ROUNDDOWN($CO71,-1))+SUM(属性投放!L$37:L$45)*$CO71+VLOOKUP($CP$2,一级属性!$E$41:$P$64,COLUMNS(一级属性!$E$41:N$64),0)*($CO71+0.25*IF($CO71&lt;10,1,ROUNDDOWN($CO71,-1)))+VLOOKUP($CP$2,宝石属性!$B$43:$M$66,COLUMNS(宝石属性!$B$43:K$66),0)*10*VLOOKUP(ROUNDDOWN($CO71,-1),宝石属性!$B$25:$N$41,2,0)*VLOOKUP(ROUNDDOWN($CO71,-1),宝石属性!$B$25:$N$41,3,0)+VLOOKUP($CP$2,职业被动!$B$6:$M$29,COLUMNS(职业被动!$B$6:K$29),0)*$CO71,0)</f>
        <v>234</v>
      </c>
      <c r="CX71" s="9">
        <f>ROUND(属性投放!L$4+装备属性!L$4*IF($CO71&lt;10,1,ROUNDDOWN($CO71,-1))+SUM(属性投放!M$37:M$45)*$CO71+VLOOKUP($CP$2,一级属性!$E$41:$P$64,COLUMNS(一级属性!$E$41:O$64),0)*($CO71+0.25*IF($CO71&lt;10,1,ROUNDDOWN($CO71,-1)))+VLOOKUP($CP$2,宝石属性!$B$43:$M$66,COLUMNS(宝石属性!$B$43:L$66),0)*10*VLOOKUP(ROUNDDOWN($CO71,-1),宝石属性!$B$25:$N$41,2,0)*VLOOKUP(ROUNDDOWN($CO71,-1),宝石属性!$B$25:$N$41,3,0)+VLOOKUP($CP$2,职业被动!$B$6:$M$29,COLUMNS(职业被动!$B$6:L$29),0)*$CO71,0)</f>
        <v>20</v>
      </c>
      <c r="CY71" s="9">
        <f>ROUND(属性投放!M$4+装备属性!M$4*IF($CO71&lt;10,1,ROUNDDOWN($CO71,-1))+SUM(属性投放!N$37:N$45)*$CO71+VLOOKUP($CP$2,一级属性!$E$41:$P$64,COLUMNS(一级属性!$E$41:P$64),0)*($CO71+0.25*IF($CO71&lt;10,1,ROUNDDOWN($CO71,-1)))+VLOOKUP($CP$2,宝石属性!$B$43:$M$66,COLUMNS(宝石属性!$B$43:M$66),0)*10*VLOOKUP(ROUNDDOWN($CO71,-1),宝石属性!$B$25:$N$41,2,0)*VLOOKUP(ROUNDDOWN($CO71,-1),宝石属性!$B$25:$N$41,3,0)+VLOOKUP($CP$2,职业被动!$B$6:$M$29,COLUMNS(职业被动!$B$6:M$29),0)*$CO71,0)</f>
        <v>700</v>
      </c>
      <c r="CZ71" s="48">
        <f>属性价值和能力评分!$F$9+ROUND(属性价值和能力评分!$F$38*10,0)*CO71+ROUND((SUM(装备属性!$W$9:$W$14)+属性价值和能力评分!$F$38*1.25+1.4+2.8)*IF(CO71&lt;10,1,ROUNDDOWN(CO71,-1)),0)+15*VLOOKUP(ROUNDDOWN(CO71,-1),宝石属性!$B$26:$D$41,2,0)*6*VLOOKUP(ROUNDDOWN(CO71,-1),宝石属性!$B$26:$D$41,3,0)+(属性价值和能力评分!$F$49*9+属性价值和能力评分!$F$50*2+属性价值和能力评分!$F$53*8/5)*CO71</f>
        <v>12789</v>
      </c>
      <c r="DB71" s="1">
        <v>68</v>
      </c>
      <c r="DC71" s="9">
        <f>ROUND(属性投放!D$4+装备属性!D$4*IF($DB71&lt;10,1,ROUNDDOWN($DB71,-1))+SUM(属性投放!E$37:E$45)*$DB71+VLOOKUP($DC$2,一级属性!$E$41:$P$64,COLUMNS(一级属性!$E$41:G$64),0)*($DB71+0.25*IF($DB71&lt;10,1,ROUNDDOWN($DB71,-1)))+VLOOKUP($DC$2,宝石属性!$B$43:$M$66,COLUMNS(宝石属性!$B$43:D$66),0)*10*VLOOKUP(ROUNDDOWN($DB71,-1),宝石属性!$B$25:$N$41,2,0)*VLOOKUP(ROUNDDOWN($DB71,-1),宝石属性!$B$25:$N$41,3,0)+VLOOKUP($DC$2,职业被动!$B$6:$M$29,COLUMNS(职业被动!$B$6:D$29),0)*$DB71,0)</f>
        <v>3784</v>
      </c>
      <c r="DD71" s="9">
        <f>ROUND(属性投放!E$4+装备属性!E$4*IF($DB71&lt;10,1,ROUNDDOWN($DB71,-1))+SUM(属性投放!F$37:F$45)*$DB71+VLOOKUP($DC$2,一级属性!$E$41:$P$64,COLUMNS(一级属性!$E$41:H$64),0)*($DB71+0.25*IF($DB71&lt;10,1,ROUNDDOWN($DB71,-1)))+VLOOKUP($DC$2,宝石属性!$B$43:$M$66,COLUMNS(宝石属性!$B$43:E$66),0)*10*VLOOKUP(ROUNDDOWN($DB71,-1),宝石属性!$B$25:$N$41,2,0)*VLOOKUP(ROUNDDOWN($DB71,-1),宝石属性!$B$25:$N$41,3,0)+VLOOKUP($DC$2,职业被动!$B$6:$M$29,COLUMNS(职业被动!$B$6:E$29),0)*$DB71,0)</f>
        <v>1712</v>
      </c>
      <c r="DE71" s="9">
        <f>ROUND(属性投放!F$4+装备属性!F$4*IF($DB71&lt;10,1,ROUNDDOWN($DB71,-1))+SUM(属性投放!G$37:G$45)*$DB71+VLOOKUP($DC$2,一级属性!$E$41:$P$64,COLUMNS(一级属性!$E$41:I$64),0)*($DB71+0.25*IF($DB71&lt;10,1,ROUNDDOWN($DB71,-1)))+VLOOKUP($DC$2,宝石属性!$B$43:$M$66,COLUMNS(宝石属性!$B$43:F$66),0)*10*VLOOKUP(ROUNDDOWN($DB71,-1),宝石属性!$B$25:$N$41,2,0)*VLOOKUP(ROUNDDOWN($DB71,-1),宝石属性!$B$25:$N$41,3,0)+VLOOKUP($DC$2,职业被动!$B$6:$M$29,COLUMNS(职业被动!$B$6:F$29),0)*$DB71,0)</f>
        <v>728</v>
      </c>
      <c r="DF71" s="9">
        <f>ROUND(属性投放!G$4+装备属性!G$4*IF($DB71&lt;10,1,ROUNDDOWN($DB71,-1))+SUM(属性投放!H$37:H$45)*$DB71+VLOOKUP($DC$2,一级属性!$E$41:$P$64,COLUMNS(一级属性!$E$41:J$64),0)*($DB71+0.25*IF($DB71&lt;10,1,ROUNDDOWN($DB71,-1)))+VLOOKUP($DC$2,宝石属性!$B$43:$M$66,COLUMNS(宝石属性!$B$43:G$66),0)*10*VLOOKUP(ROUNDDOWN($DB71,-1),宝石属性!$B$25:$N$41,2,0)*VLOOKUP(ROUNDDOWN($DB71,-1),宝石属性!$B$25:$N$41,3,0)+VLOOKUP($DC$2,职业被动!$B$6:$M$29,COLUMNS(职业被动!$B$6:G$29),0)*$DB71,0)</f>
        <v>1899</v>
      </c>
      <c r="DG71" s="9">
        <f>ROUND(属性投放!H$4+装备属性!H$4*IF($DB71&lt;10,1,ROUNDDOWN($DB71,-1))+SUM(属性投放!I$37:I$45)*$DB71+VLOOKUP($DC$2,一级属性!$E$41:$P$64,COLUMNS(一级属性!$E$41:K$64),0)*($DB71+0.25*IF($DB71&lt;10,1,ROUNDDOWN($DB71,-1)))+VLOOKUP($DC$2,宝石属性!$B$43:$M$66,COLUMNS(宝石属性!$B$43:H$66),0)*10*VLOOKUP(ROUNDDOWN($DB71,-1),宝石属性!$B$25:$N$41,2,0)*VLOOKUP(ROUNDDOWN($DB71,-1),宝石属性!$B$25:$N$41,3,0)+VLOOKUP($DC$2,职业被动!$B$6:$M$29,COLUMNS(职业被动!$B$6:H$29),0)*$DB71,0)</f>
        <v>462</v>
      </c>
      <c r="DH71" s="9">
        <f>ROUND(属性投放!I$4+装备属性!I$4*IF($DB71&lt;10,1,ROUNDDOWN($DB71,-1))+SUM(属性投放!J$37:J$45)*$DB71+VLOOKUP($DC$2,一级属性!$E$41:$P$64,COLUMNS(一级属性!$E$41:L$64),0)*($DB71+0.25*IF($DB71&lt;10,1,ROUNDDOWN($DB71,-1)))+VLOOKUP($DC$2,宝石属性!$B$43:$M$66,COLUMNS(宝石属性!$B$43:I$66),0)*10*VLOOKUP(ROUNDDOWN($DB71,-1),宝石属性!$B$25:$N$41,2,0)*VLOOKUP(ROUNDDOWN($DB71,-1),宝石属性!$B$25:$N$41,3,0)+VLOOKUP($DC$2,职业被动!$B$6:$M$29,COLUMNS(职业被动!$B$6:I$29),0)*$DB71,0)</f>
        <v>693</v>
      </c>
      <c r="DI71" s="9">
        <f>ROUND(属性投放!J$4+装备属性!J$4*IF($DB71&lt;10,1,ROUNDDOWN($DB71,-1))+SUM(属性投放!K$37:K$45)*$DB71+VLOOKUP($DC$2,一级属性!$E$41:$P$64,COLUMNS(一级属性!$E$41:M$64),0)*($DB71+0.25*IF($DB71&lt;10,1,ROUNDDOWN($DB71,-1)))+VLOOKUP($DC$2,宝石属性!$B$43:$M$66,COLUMNS(宝石属性!$B$43:J$66),0)*10*VLOOKUP(ROUNDDOWN($DB71,-1),宝石属性!$B$25:$N$41,2,0)*VLOOKUP(ROUNDDOWN($DB71,-1),宝石属性!$B$25:$N$41,3,0)+VLOOKUP($DC$2,职业被动!$B$6:$M$29,COLUMNS(职业被动!$B$6:J$29),0)*$DB71,0)</f>
        <v>514</v>
      </c>
      <c r="DJ71" s="9">
        <f>ROUND(属性投放!K$4+装备属性!K$4*IF($DB71&lt;10,1,ROUNDDOWN($DB71,-1))+SUM(属性投放!L$37:L$45)*$DB71+VLOOKUP($DC$2,一级属性!$E$41:$P$64,COLUMNS(一级属性!$E$41:N$64),0)*($DB71+0.25*IF($DB71&lt;10,1,ROUNDDOWN($DB71,-1)))+VLOOKUP($DC$2,宝石属性!$B$43:$M$66,COLUMNS(宝石属性!$B$43:K$66),0)*10*VLOOKUP(ROUNDDOWN($DB71,-1),宝石属性!$B$25:$N$41,2,0)*VLOOKUP(ROUNDDOWN($DB71,-1),宝石属性!$B$25:$N$41,3,0)+VLOOKUP($DC$2,职业被动!$B$6:$M$29,COLUMNS(职业被动!$B$6:K$29),0)*$DB71,0)</f>
        <v>346</v>
      </c>
      <c r="DK71" s="9">
        <f>ROUND(属性投放!L$4+装备属性!L$4*IF($DB71&lt;10,1,ROUNDDOWN($DB71,-1))+SUM(属性投放!M$37:M$45)*$DB71+VLOOKUP($DC$2,一级属性!$E$41:$P$64,COLUMNS(一级属性!$E$41:O$64),0)*($DB71+0.25*IF($DB71&lt;10,1,ROUNDDOWN($DB71,-1)))+VLOOKUP($DC$2,宝石属性!$B$43:$M$66,COLUMNS(宝石属性!$B$43:L$66),0)*10*VLOOKUP(ROUNDDOWN($DB71,-1),宝石属性!$B$25:$N$41,2,0)*VLOOKUP(ROUNDDOWN($DB71,-1),宝石属性!$B$25:$N$41,3,0)+VLOOKUP($DC$2,职业被动!$B$6:$M$29,COLUMNS(职业被动!$B$6:L$29),0)*$DB71,0)</f>
        <v>20</v>
      </c>
      <c r="DL71" s="9">
        <f>ROUND(属性投放!M$4+装备属性!M$4*IF($DB71&lt;10,1,ROUNDDOWN($DB71,-1))+SUM(属性投放!N$37:N$45)*$DB71+VLOOKUP($DC$2,一级属性!$E$41:$P$64,COLUMNS(一级属性!$E$41:P$64),0)*($DB71+0.25*IF($DB71&lt;10,1,ROUNDDOWN($DB71,-1)))+VLOOKUP($DC$2,宝石属性!$B$43:$M$66,COLUMNS(宝石属性!$B$43:M$66),0)*10*VLOOKUP(ROUNDDOWN($DB71,-1),宝石属性!$B$25:$N$41,2,0)*VLOOKUP(ROUNDDOWN($DB71,-1),宝石属性!$B$25:$N$41,3,0)+VLOOKUP($DC$2,职业被动!$B$6:$M$29,COLUMNS(职业被动!$B$6:M$29),0)*$DB71,0)</f>
        <v>700</v>
      </c>
      <c r="DM71" s="48">
        <f>属性价值和能力评分!$F$9+ROUND(属性价值和能力评分!$F$38*10,0)*DB71+ROUND((SUM(装备属性!$W$9:$W$14)+属性价值和能力评分!$F$38*1.25+1.4+2.8)*IF(DB71&lt;10,1,ROUNDDOWN(DB71,-1)),0)+15*VLOOKUP(ROUNDDOWN(DB71,-1),宝石属性!$B$26:$D$41,2,0)*6*VLOOKUP(ROUNDDOWN(DB71,-1),宝石属性!$B$26:$D$41,3,0)+(属性价值和能力评分!$F$49*9+属性价值和能力评分!$F$50*2+属性价值和能力评分!$F$53*8/5)*DB71</f>
        <v>12789</v>
      </c>
      <c r="DO71" s="1">
        <v>68</v>
      </c>
      <c r="DP71" s="9">
        <f>ROUND(属性投放!D$4+装备属性!D$4*IF($DO71&lt;10,1,ROUNDDOWN($DO71,-1))+SUM(属性投放!E$37:E$45)*$DO71+VLOOKUP($DP$2,一级属性!$E$41:$P$64,COLUMNS(一级属性!$E$41:G$64),0)*($DO71+0.25*IF($DO71&lt;10,1,ROUNDDOWN($DO71,-1)))+VLOOKUP($DP$2,宝石属性!$B$43:$M$66,COLUMNS(宝石属性!$B$43:D$66),0)*10*VLOOKUP(ROUNDDOWN($DO71,-1),宝石属性!$B$25:$N$41,2,0)*VLOOKUP(ROUNDDOWN($DO71,-1),宝石属性!$B$25:$N$41,3,0)+VLOOKUP($DP$2,职业被动!$B$6:$M$29,COLUMNS(职业被动!$B$6:D$29),0)*$DO71,0)</f>
        <v>8140</v>
      </c>
      <c r="DQ71" s="9">
        <f>ROUND(属性投放!E$4+装备属性!E$4*IF($DO71&lt;10,1,ROUNDDOWN($DO71,-1))+SUM(属性投放!F$37:F$45)*$DO71+VLOOKUP($DP$2,一级属性!$E$41:$P$64,COLUMNS(一级属性!$E$41:H$64),0)*($DO71+0.25*IF($DO71&lt;10,1,ROUNDDOWN($DO71,-1)))+VLOOKUP($DP$2,宝石属性!$B$43:$M$66,COLUMNS(宝石属性!$B$43:E$66),0)*10*VLOOKUP(ROUNDDOWN($DO71,-1),宝石属性!$B$25:$N$41,2,0)*VLOOKUP(ROUNDDOWN($DO71,-1),宝石属性!$B$25:$N$41,3,0)+VLOOKUP($DP$2,职业被动!$B$6:$M$29,COLUMNS(职业被动!$B$6:E$29),0)*$DO71,0)</f>
        <v>1712</v>
      </c>
      <c r="DR71" s="9">
        <f>ROUND(属性投放!F$4+装备属性!F$4*IF($DO71&lt;10,1,ROUNDDOWN($DO71,-1))+SUM(属性投放!G$37:G$45)*$DO71+VLOOKUP($DP$2,一级属性!$E$41:$P$64,COLUMNS(一级属性!$E$41:I$64),0)*($DO71+0.25*IF($DO71&lt;10,1,ROUNDDOWN($DO71,-1)))+VLOOKUP($DP$2,宝石属性!$B$43:$M$66,COLUMNS(宝石属性!$B$43:F$66),0)*10*VLOOKUP(ROUNDDOWN($DO71,-1),宝石属性!$B$25:$N$41,2,0)*VLOOKUP(ROUNDDOWN($DO71,-1),宝石属性!$B$25:$N$41,3,0)+VLOOKUP($DP$2,职业被动!$B$6:$M$29,COLUMNS(职业被动!$B$6:F$29),0)*$DO71,0)</f>
        <v>728</v>
      </c>
      <c r="DS71" s="9">
        <f>ROUND(属性投放!G$4+装备属性!G$4*IF($DO71&lt;10,1,ROUNDDOWN($DO71,-1))+SUM(属性投放!H$37:H$45)*$DO71+VLOOKUP($DP$2,一级属性!$E$41:$P$64,COLUMNS(一级属性!$E$41:J$64),0)*($DO71+0.25*IF($DO71&lt;10,1,ROUNDDOWN($DO71,-1)))+VLOOKUP($DP$2,宝石属性!$B$43:$M$66,COLUMNS(宝石属性!$B$43:G$66),0)*10*VLOOKUP(ROUNDDOWN($DO71,-1),宝石属性!$B$25:$N$41,2,0)*VLOOKUP(ROUNDDOWN($DO71,-1),宝石属性!$B$25:$N$41,3,0)+VLOOKUP($DP$2,职业被动!$B$6:$M$29,COLUMNS(职业被动!$B$6:G$29),0)*$DO71,0)</f>
        <v>682</v>
      </c>
      <c r="DT71" s="9">
        <f>ROUND(属性投放!H$4+装备属性!H$4*IF($DO71&lt;10,1,ROUNDDOWN($DO71,-1))+SUM(属性投放!I$37:I$45)*$DO71+VLOOKUP($DP$2,一级属性!$E$41:$P$64,COLUMNS(一级属性!$E$41:K$64),0)*($DO71+0.25*IF($DO71&lt;10,1,ROUNDDOWN($DO71,-1)))+VLOOKUP($DP$2,宝石属性!$B$43:$M$66,COLUMNS(宝石属性!$B$43:H$66),0)*10*VLOOKUP(ROUNDDOWN($DO71,-1),宝石属性!$B$25:$N$41,2,0)*VLOOKUP(ROUNDDOWN($DO71,-1),宝石属性!$B$25:$N$41,3,0)+VLOOKUP($DP$2,职业被动!$B$6:$M$29,COLUMNS(职业被动!$B$6:H$29),0)*$DO71,0)</f>
        <v>530</v>
      </c>
      <c r="DU71" s="9">
        <f>ROUND(属性投放!I$4+装备属性!I$4*IF($DO71&lt;10,1,ROUNDDOWN($DO71,-1))+SUM(属性投放!J$37:J$45)*$DO71+VLOOKUP($DP$2,一级属性!$E$41:$P$64,COLUMNS(一级属性!$E$41:L$64),0)*($DO71+0.25*IF($DO71&lt;10,1,ROUNDDOWN($DO71,-1)))+VLOOKUP($DP$2,宝石属性!$B$43:$M$66,COLUMNS(宝石属性!$B$43:I$66),0)*10*VLOOKUP(ROUNDDOWN($DO71,-1),宝石属性!$B$25:$N$41,2,0)*VLOOKUP(ROUNDDOWN($DO71,-1),宝石属性!$B$25:$N$41,3,0)+VLOOKUP($DP$2,职业被动!$B$6:$M$29,COLUMNS(职业被动!$B$6:I$29),0)*$DO71,0)</f>
        <v>693</v>
      </c>
      <c r="DV71" s="9">
        <f>ROUND(属性投放!J$4+装备属性!J$4*IF($DO71&lt;10,1,ROUNDDOWN($DO71,-1))+SUM(属性投放!K$37:K$45)*$DO71+VLOOKUP($DP$2,一级属性!$E$41:$P$64,COLUMNS(一级属性!$E$41:M$64),0)*($DO71+0.25*IF($DO71&lt;10,1,ROUNDDOWN($DO71,-1)))+VLOOKUP($DP$2,宝石属性!$B$43:$M$66,COLUMNS(宝石属性!$B$43:J$66),0)*10*VLOOKUP(ROUNDDOWN($DO71,-1),宝石属性!$B$25:$N$41,2,0)*VLOOKUP(ROUNDDOWN($DO71,-1),宝石属性!$B$25:$N$41,3,0)+VLOOKUP($DP$2,职业被动!$B$6:$M$29,COLUMNS(职业被动!$B$6:J$29),0)*$DO71,0)</f>
        <v>514</v>
      </c>
      <c r="DW71" s="9">
        <f>ROUND(属性投放!K$4+装备属性!K$4*IF($DO71&lt;10,1,ROUNDDOWN($DO71,-1))+SUM(属性投放!L$37:L$45)*$DO71+VLOOKUP($DP$2,一级属性!$E$41:$P$64,COLUMNS(一级属性!$E$41:N$64),0)*($DO71+0.25*IF($DO71&lt;10,1,ROUNDDOWN($DO71,-1)))+VLOOKUP($DP$2,宝石属性!$B$43:$M$66,COLUMNS(宝石属性!$B$43:K$66),0)*10*VLOOKUP(ROUNDDOWN($DO71,-1),宝石属性!$B$25:$N$41,2,0)*VLOOKUP(ROUNDDOWN($DO71,-1),宝石属性!$B$25:$N$41,3,0)+VLOOKUP($DP$2,职业被动!$B$6:$M$29,COLUMNS(职业被动!$B$6:K$29),0)*$DO71,0)</f>
        <v>346</v>
      </c>
      <c r="DX71" s="9">
        <f>ROUND(属性投放!L$4+装备属性!L$4*IF($DO71&lt;10,1,ROUNDDOWN($DO71,-1))+SUM(属性投放!M$37:M$45)*$DO71+VLOOKUP($DP$2,一级属性!$E$41:$P$64,COLUMNS(一级属性!$E$41:O$64),0)*($DO71+0.25*IF($DO71&lt;10,1,ROUNDDOWN($DO71,-1)))+VLOOKUP($DP$2,宝石属性!$B$43:$M$66,COLUMNS(宝石属性!$B$43:L$66),0)*10*VLOOKUP(ROUNDDOWN($DO71,-1),宝石属性!$B$25:$N$41,2,0)*VLOOKUP(ROUNDDOWN($DO71,-1),宝石属性!$B$25:$N$41,3,0)+VLOOKUP($DP$2,职业被动!$B$6:$M$29,COLUMNS(职业被动!$B$6:L$29),0)*$DO71,0)</f>
        <v>20</v>
      </c>
      <c r="DY71" s="9">
        <f>ROUND(属性投放!M$4+装备属性!M$4*IF($DO71&lt;10,1,ROUNDDOWN($DO71,-1))+SUM(属性投放!N$37:N$45)*$DO71+VLOOKUP($DP$2,一级属性!$E$41:$P$64,COLUMNS(一级属性!$E$41:P$64),0)*($DO71+0.25*IF($DO71&lt;10,1,ROUNDDOWN($DO71,-1)))+VLOOKUP($DP$2,宝石属性!$B$43:$M$66,COLUMNS(宝石属性!$B$43:M$66),0)*10*VLOOKUP(ROUNDDOWN($DO71,-1),宝石属性!$B$25:$N$41,2,0)*VLOOKUP(ROUNDDOWN($DO71,-1),宝石属性!$B$25:$N$41,3,0)+VLOOKUP($DP$2,职业被动!$B$6:$M$29,COLUMNS(职业被动!$B$6:M$29),0)*$DO71,0)</f>
        <v>700</v>
      </c>
      <c r="DZ71" s="48">
        <f>属性价值和能力评分!$F$9+ROUND(属性价值和能力评分!$F$38*10,0)*DO71+ROUND((SUM(装备属性!$W$9:$W$14)+属性价值和能力评分!$F$38*1.25+1.4+2.8)*IF(DO71&lt;10,1,ROUNDDOWN(DO71,-1)),0)+15*VLOOKUP(ROUNDDOWN(DO71,-1),宝石属性!$B$26:$D$41,2,0)*6*VLOOKUP(ROUNDDOWN(DO71,-1),宝石属性!$B$26:$D$41,3,0)+(属性价值和能力评分!$F$49*9+属性价值和能力评分!$F$50*2+属性价值和能力评分!$F$53*8/5)*DO71</f>
        <v>12789</v>
      </c>
      <c r="EA71" s="17"/>
      <c r="EB71" s="1">
        <v>68</v>
      </c>
      <c r="EC71" s="1">
        <f>ROUND(CC71/MAX(CE71/10,((CE71*(1+属性投放!$E$8)-CF71+属性投放!$F$8*EB71)*(1+属性投放!$G$8)*(1+属性投放!$H$8))),1)</f>
        <v>2.9</v>
      </c>
      <c r="ED71" s="1">
        <f>ROUND(CP71/MAX(CE71/10,((CE71*(1+属性投放!$E$8)-CS71+属性投放!$F$8*EB71)*(1+属性投放!$G$8)*(1+属性投放!$H$8))),1)</f>
        <v>2.7</v>
      </c>
      <c r="EE71" s="1">
        <f>ROUND(DC71/MAX(CE71/10,((CE71*(1+属性投放!$E$8)-DF71+属性投放!$F$8*EB71)*(1+属性投放!$G$8)*(1+属性投放!$H$8))),1)</f>
        <v>24.6</v>
      </c>
      <c r="EF71" s="1">
        <f>ROUND(DP71/MAX(CE71/10,((CE71*(1+属性投放!$E$8)-DS71+属性投放!$F$8*EB71)*(1+属性投放!$G$8)*(1+属性投放!$H$8))),1)</f>
        <v>6.8</v>
      </c>
      <c r="EH71" s="1">
        <f>ROUND(CC71/MAX(属性投放!$F$9*EB71,((CT71*(1+属性投放!$E$9)-CH71+属性投放!$F$9*EB71)*(1+属性投放!$G$9)*(1+属性投放!$H$9))),1)</f>
        <v>2.6</v>
      </c>
      <c r="EI71" s="1">
        <f>ROUND(CP71/MAX(属性投放!$F$9*EB71,((CT71*(1+属性投放!$E$9)-CU71+属性投放!$F$9*EB71)*(1+属性投放!$G$9)*(1+属性投放!$H$9))),1)</f>
        <v>3.3</v>
      </c>
      <c r="EJ71" s="1">
        <f>ROUND(DC71/MAX(属性投放!$F$9*EB71,((CT71*(1+属性投放!$E$9)-DH71+属性投放!$F$9*EB71)*(1+属性投放!$G$9)*(1+属性投放!$H$9))),1)</f>
        <v>2.8</v>
      </c>
      <c r="EK71" s="1">
        <f>ROUND(DP71/MAX(属性投放!$F$9*EB71,((CT71*(1+属性投放!$E$9)-DU71+属性投放!$F$9*EB71)*(1+属性投放!$G$9)*(1+属性投放!$H$9))),1)</f>
        <v>6</v>
      </c>
      <c r="EM71" s="1">
        <f>ROUND(CC71/((BW71*(1+属性投放!$E$10)+属性投放!$F$10*EB71)*(1+属性投放!$G$10)*(1+属性投放!$H$10)),1)</f>
        <v>5.7</v>
      </c>
      <c r="EN71" s="1">
        <f>ROUND(CP71/((BW71*(1+属性投放!$E$10)+属性投放!$F$10*EB71)*(1+属性投放!$G$10)*(1+属性投放!$H$10)),1)</f>
        <v>5.7</v>
      </c>
      <c r="EO71" s="1">
        <f>ROUND(DC71/((BW71*(1+属性投放!$E$10)+属性投放!$F$10*EB71)*(1+属性投放!$G$10)*(1+属性投放!$H$10)),1)</f>
        <v>6.5</v>
      </c>
      <c r="EP71" s="1">
        <f>ROUND(DP71/((BW71*(1+属性投放!$E$10)+属性投放!$F$10*EB71)*(1+属性投放!$G$10)*(1+属性投放!$H$10)),1)</f>
        <v>14</v>
      </c>
    </row>
    <row r="72" spans="2:146">
      <c r="B72" s="1">
        <v>69</v>
      </c>
      <c r="C72" s="9">
        <f>ROUND(属性投放!D$4+装备属性!D$4*IF($B72&lt;10,1,ROUNDDOWN($B72,-1))+SUM(属性投放!E$37:E$45)*$B72+VLOOKUP($C$2,一级属性!$E$41:$P$64,COLUMNS(一级属性!$E$41:G$64),0)*($B72+0.25*IF($B72&lt;10,1,ROUNDDOWN($B72,-1)))+VLOOKUP($C$2,宝石属性!$B$43:$M$66,COLUMNS(宝石属性!$B$43:D$66),0)*10*VLOOKUP(ROUNDDOWN($B72,-1),宝石属性!$B$25:$N$41,2,0)*VLOOKUP(ROUNDDOWN($B72,-1),宝石属性!$B$25:$N$41,3,0)+VLOOKUP($C$2,职业被动!$B$6:$M$29,COLUMNS(职业被动!$B$6:D$29),0)*$B72,0)</f>
        <v>4003</v>
      </c>
      <c r="D72" s="9">
        <f>ROUND(属性投放!E$4+装备属性!E$4*IF($B72&lt;10,1,ROUNDDOWN($B72,-1))+SUM(属性投放!F$37:F$38)*$B72+VLOOKUP($C$2,一级属性!$E$67:$P$90,COLUMNS(一级属性!$E$67:H$90),0)*$B72+VLOOKUP($C$2,宝石属性!$B$43:$M$66,COLUMNS(宝石属性!$B$43:E$66),0)*10*VLOOKUP(ROUNDDOWN($B72,-1),宝石属性!$B$25:$N$41,2,0)*VLOOKUP(ROUNDDOWN($B72,-1),宝石属性!$B$25:$N$41,3,0)+VLOOKUP($C$2,职业被动!$B$6:$M$29,COLUMNS(职业被动!$B$6:E$29),0)*$B72,0)</f>
        <v>1727</v>
      </c>
      <c r="E72" s="9">
        <f>ROUND(属性投放!F$4+装备属性!F$4*IF($B72&lt;10,1,ROUNDDOWN($B72,-1))+SUM(属性投放!G$37:G$38)*$B72+VLOOKUP($C$2,一级属性!$E$67:$P$90,COLUMNS(一级属性!$E$67:I$90),0)*$B72+VLOOKUP($C$2,宝石属性!$B$43:$M$66,COLUMNS(宝石属性!$B$43:F$66),0)*10*VLOOKUP(ROUNDDOWN($B72,-1),宝石属性!$B$25:$N$41,2,0)*VLOOKUP(ROUNDDOWN($B72,-1),宝石属性!$B$25:$N$41,3,0)+VLOOKUP($C$2,职业被动!$B$6:$M$29,COLUMNS(职业被动!$B$6:F$29),0)*$B72,0)</f>
        <v>1360</v>
      </c>
      <c r="F72" s="9">
        <f>ROUND(属性投放!G$4+装备属性!G$4*IF($B72&lt;10,1,ROUNDDOWN($B72,-1))+SUM(属性投放!H$37:H$38)*$B72+VLOOKUP($C$2,一级属性!$E$67:$P$90,COLUMNS(一级属性!$E$67:J$90),0)*$B72+VLOOKUP($C$2,宝石属性!$B$43:$M$66,COLUMNS(宝石属性!$B$43:G$66),0)*10*VLOOKUP(ROUNDDOWN($B72,-1),宝石属性!$B$25:$N$41,2,0)*VLOOKUP(ROUNDDOWN($B72,-1),宝石属性!$B$25:$N$41,3,0)+VLOOKUP($C$2,职业被动!$B$6:$M$29,COLUMNS(职业被动!$B$6:G$29),0)*$B72,0)</f>
        <v>754</v>
      </c>
      <c r="G72" s="9">
        <f>ROUND(属性投放!H$4+装备属性!H$4*IF($B72&lt;10,1,ROUNDDOWN($B72,-1))+SUM(属性投放!I$37:I$38)*$B72+VLOOKUP($C$2,一级属性!$E$67:$P$90,COLUMNS(一级属性!$E$67:K$90),0)*$B72+VLOOKUP($C$2,宝石属性!$B$43:$M$66,COLUMNS(宝石属性!$B$43:H$66),0)*10*VLOOKUP(ROUNDDOWN($B72,-1),宝石属性!$B$25:$N$41,2,0)*VLOOKUP(ROUNDDOWN($B72,-1),宝石属性!$B$25:$N$41,3,0)+VLOOKUP($C$2,职业被动!$B$6:$M$29,COLUMNS(职业被动!$B$6:H$29),0)*$B72,0)</f>
        <v>464</v>
      </c>
      <c r="H72" s="9">
        <f>ROUND(属性投放!I$4+装备属性!I$4*IF($B72&lt;10,1,ROUNDDOWN($B72,-1))+SUM(属性投放!J$37:J$38)*$B72+VLOOKUP($C$2,一级属性!$E$67:$P$90,COLUMNS(一级属性!$E$67:L$90),0)*$B72+VLOOKUP($C$2,宝石属性!$B$43:$M$66,COLUMNS(宝石属性!$B$43:I$66),0)*10*VLOOKUP(ROUNDDOWN($B72,-1),宝石属性!$B$25:$N$41,2,0)*VLOOKUP(ROUNDDOWN($B72,-1),宝石属性!$B$25:$N$41,3,0)+VLOOKUP($C$2,职业被动!$B$6:$M$29,COLUMNS(职业被动!$B$6:I$29),0)*$B72,0)</f>
        <v>772</v>
      </c>
      <c r="I72" s="9">
        <f>ROUND(属性投放!J$4+装备属性!J$4*IF($B72&lt;10,1,ROUNDDOWN($B72,-1))+SUM(属性投放!K$37:K$38)*$B72+VLOOKUP($C$2,一级属性!$E$67:$P$90,COLUMNS(一级属性!$E$67:M$90),0)*$B72+VLOOKUP($C$2,宝石属性!$B$43:$M$66,COLUMNS(宝石属性!$B$43:J$66),0)*10*VLOOKUP(ROUNDDOWN($B72,-1),宝石属性!$B$25:$N$41,2,0)*VLOOKUP(ROUNDDOWN($B72,-1),宝石属性!$B$25:$N$41,3,0)+VLOOKUP($C$2,职业被动!$B$6:$M$29,COLUMNS(职业被动!$B$6:J$29),0)*$B72,0)</f>
        <v>520</v>
      </c>
      <c r="J72" s="9">
        <f>ROUND(属性投放!K$4+装备属性!K$4*IF($B72&lt;10,1,ROUNDDOWN($B72,-1))+SUM(属性投放!L$37:L$38)*$B72+VLOOKUP($C$2,一级属性!$E$67:$P$90,COLUMNS(一级属性!$E$67:N$90),0)*$B72+VLOOKUP($C$2,宝石属性!$B$43:$M$66,COLUMNS(宝石属性!$B$43:K$66),0)*10*VLOOKUP(ROUNDDOWN($B72,-1),宝石属性!$B$25:$N$41,2,0)*VLOOKUP(ROUNDDOWN($B72,-1),宝石属性!$B$25:$N$41,3,0)+VLOOKUP($C$2,职业被动!$B$6:$M$29,COLUMNS(职业被动!$B$6:K$29),0)*$B72,0)</f>
        <v>235</v>
      </c>
      <c r="K72" s="9">
        <f>ROUND(属性投放!L$4+装备属性!L$4*IF($B72&lt;10,1,ROUNDDOWN($B72,-1))+SUM(属性投放!M$37:M$38)*$B72+VLOOKUP($C$2,一级属性!$E$67:$P$90,COLUMNS(一级属性!$E$67:O$90),0)*$B72+VLOOKUP($C$2,宝石属性!$B$43:$M$66,COLUMNS(宝石属性!$B$43:L$66),0)*10*VLOOKUP(ROUNDDOWN($B72,-1),宝石属性!$B$25:$N$41,2,0)*VLOOKUP(ROUNDDOWN($B72,-1),宝石属性!$B$25:$N$41,3,0)+VLOOKUP($C$2,职业被动!$B$6:$M$29,COLUMNS(职业被动!$B$6:L$29),0)*$B72,0)</f>
        <v>21</v>
      </c>
      <c r="L72" s="9">
        <f>ROUND(属性投放!M$4+装备属性!M$4*IF($B72&lt;10,1,ROUNDDOWN($B72,-1))+SUM(属性投放!N$37:N$38)*$B72+VLOOKUP($C$2,一级属性!$E$67:$P$90,COLUMNS(一级属性!$E$67:P$90),0)*$B72+VLOOKUP($C$2,宝石属性!$B$43:$M$66,COLUMNS(宝石属性!$B$43:M$66),0)*10*VLOOKUP(ROUNDDOWN($B72,-1),宝石属性!$B$25:$N$41,2,0)*VLOOKUP(ROUNDDOWN($B72,-1),宝石属性!$B$25:$N$41,3,0)+VLOOKUP($C$2,职业被动!$B$6:$M$29,COLUMNS(职业被动!$B$6:M$29),0)*$B72,0)</f>
        <v>767</v>
      </c>
      <c r="M72" s="48">
        <f>属性价值和能力评分!$F$9+ROUND(属性价值和能力评分!$F$38*10,0)*B72+ROUND((SUM(装备属性!$W$9:$W$14)+属性价值和能力评分!$F$38*1.25+1.4+2.8)*IF(B72&lt;10,1,ROUNDDOWN(B72,-1)),0)+15*VLOOKUP(ROUNDDOWN(B72,-1),宝石属性!$B$26:$D$41,2,0)*6*VLOOKUP(ROUNDDOWN(B72,-1),宝石属性!$B$26:$D$41,3,0)+(属性价值和能力评分!$F$49*9+属性价值和能力评分!$F$50*2+属性价值和能力评分!$F$53*8/5)*B72</f>
        <v>12909</v>
      </c>
      <c r="N72" s="20"/>
      <c r="O72" s="1">
        <v>69</v>
      </c>
      <c r="P72" s="9">
        <f>ROUND(属性投放!D$4+装备属性!D$4*IF($O72&lt;10,1,ROUNDDOWN($O72,-1))+SUM(属性投放!E$37:E$45)*$O72+VLOOKUP($P$2,一级属性!$E$41:$P$64,COLUMNS(一级属性!$E$41:G$64),0)*($O72+0.25*IF($O72&lt;10,1,ROUNDDOWN($O72,-1)))+VLOOKUP($P$2,宝石属性!$B$43:$M$66,COLUMNS(宝石属性!$B$43:D$66),0)*10*VLOOKUP(ROUNDDOWN($O72,-1),宝石属性!$B$25:$N$41,2,0)*VLOOKUP(ROUNDDOWN($O72,-1),宝石属性!$B$25:$N$41,3,0)+VLOOKUP($P$2,职业被动!$B$6:$M$29,COLUMNS(职业被动!$B$6:D$29),0)*$O72,0)</f>
        <v>4969</v>
      </c>
      <c r="Q72" s="9">
        <f>ROUND(属性投放!E$4+装备属性!E$4*IF($O72&lt;10,1,ROUNDDOWN($O72,-1))+SUM(属性投放!F$37:F$45)*$O72+VLOOKUP($P$2,一级属性!$E$41:$P$64,COLUMNS(一级属性!$E$41:H$64),0)*($O72+0.25*IF($O72&lt;10,1,ROUNDDOWN($O72,-1)))+VLOOKUP($P$2,宝石属性!$B$43:$M$66,COLUMNS(宝石属性!$B$43:E$66),0)*10*VLOOKUP(ROUNDDOWN($O72,-1),宝石属性!$B$25:$N$41,2,0)*VLOOKUP(ROUNDDOWN($O72,-1),宝石属性!$B$25:$N$41,3,0)+VLOOKUP($P$2,职业被动!$B$6:$M$29,COLUMNS(职业被动!$B$6:E$29),0)*$O72,0)</f>
        <v>2987</v>
      </c>
      <c r="R72" s="9">
        <f>ROUND(属性投放!F$4+装备属性!F$4*IF($O72&lt;10,1,ROUNDDOWN($O72,-1))+SUM(属性投放!G$37:G$45)*$O72+VLOOKUP($P$2,一级属性!$E$41:$P$64,COLUMNS(一级属性!$E$41:I$64),0)*($O72+0.25*IF($O72&lt;10,1,ROUNDDOWN($O72,-1)))+VLOOKUP($P$2,宝石属性!$B$43:$M$66,COLUMNS(宝石属性!$B$43:F$66),0)*10*VLOOKUP(ROUNDDOWN($O72,-1),宝石属性!$B$25:$N$41,2,0)*VLOOKUP(ROUNDDOWN($O72,-1),宝石属性!$B$25:$N$41,3,0)+VLOOKUP($P$2,职业被动!$B$6:$M$29,COLUMNS(职业被动!$B$6:F$29),0)*$O72,0)</f>
        <v>730</v>
      </c>
      <c r="S72" s="9">
        <f>ROUND(属性投放!G$4+装备属性!G$4*IF($O72&lt;10,1,ROUNDDOWN($O72,-1))+SUM(属性投放!H$37:H$45)*$O72+VLOOKUP($P$2,一级属性!$E$41:$P$64,COLUMNS(一级属性!$E$41:J$64),0)*($O72+0.25*IF($O72&lt;10,1,ROUNDDOWN($O72,-1)))+VLOOKUP($P$2,宝石属性!$B$43:$M$66,COLUMNS(宝石属性!$B$43:G$66),0)*10*VLOOKUP(ROUNDDOWN($O72,-1),宝石属性!$B$25:$N$41,2,0)*VLOOKUP(ROUNDDOWN($O72,-1),宝石属性!$B$25:$N$41,3,0)+VLOOKUP($P$2,职业被动!$B$6:$M$29,COLUMNS(职业被动!$B$6:G$29),0)*$O72,0)</f>
        <v>685</v>
      </c>
      <c r="T72" s="9">
        <f>ROUND(属性投放!H$4+装备属性!H$4*IF($O72&lt;10,1,ROUNDDOWN($O72,-1))+SUM(属性投放!I$37:I$45)*$O72+VLOOKUP($P$2,一级属性!$E$41:$P$64,COLUMNS(一级属性!$E$41:K$64),0)*($O72+0.25*IF($O72&lt;10,1,ROUNDDOWN($O72,-1)))+VLOOKUP($P$2,宝石属性!$B$43:$M$66,COLUMNS(宝石属性!$B$43:H$66),0)*10*VLOOKUP(ROUNDDOWN($O72,-1),宝石属性!$B$25:$N$41,2,0)*VLOOKUP(ROUNDDOWN($O72,-1),宝石属性!$B$25:$N$41,3,0)+VLOOKUP($P$2,职业被动!$B$6:$M$29,COLUMNS(职业被动!$B$6:H$29),0)*$O72,0)</f>
        <v>785</v>
      </c>
      <c r="U72" s="9">
        <f>ROUND(属性投放!I$4+装备属性!I$4*IF($O72&lt;10,1,ROUNDDOWN($O72,-1))+SUM(属性投放!J$37:J$45)*$O72+VLOOKUP($P$2,一级属性!$E$41:$P$64,COLUMNS(一级属性!$E$41:L$64),0)*($O72+0.25*IF($O72&lt;10,1,ROUNDDOWN($O72,-1)))+VLOOKUP($P$2,宝石属性!$B$43:$M$66,COLUMNS(宝石属性!$B$43:I$66),0)*10*VLOOKUP(ROUNDDOWN($O72,-1),宝石属性!$B$25:$N$41,2,0)*VLOOKUP(ROUNDDOWN($O72,-1),宝石属性!$B$25:$N$41,3,0)+VLOOKUP($P$2,职业被动!$B$6:$M$29,COLUMNS(职业被动!$B$6:I$29),0)*$O72,0)</f>
        <v>816</v>
      </c>
      <c r="V72" s="9">
        <f>ROUND(属性投放!J$4+装备属性!J$4*IF($O72&lt;10,1,ROUNDDOWN($O72,-1))+SUM(属性投放!K$37:K$45)*$O72+VLOOKUP($P$2,一级属性!$E$41:$P$64,COLUMNS(一级属性!$E$41:M$64),0)*($O72+0.25*IF($O72&lt;10,1,ROUNDDOWN($O72,-1)))+VLOOKUP($P$2,宝石属性!$B$43:$M$66,COLUMNS(宝石属性!$B$43:J$66),0)*10*VLOOKUP(ROUNDDOWN($O72,-1),宝石属性!$B$25:$N$41,2,0)*VLOOKUP(ROUNDDOWN($O72,-1),宝石属性!$B$25:$N$41,3,0)+VLOOKUP($P$2,职业被动!$B$6:$M$29,COLUMNS(职业被动!$B$6:J$29),0)*$O72,0)</f>
        <v>577</v>
      </c>
      <c r="W72" s="9">
        <f>ROUND(属性投放!K$4+装备属性!K$4*IF($O72&lt;10,1,ROUNDDOWN($O72,-1))+SUM(属性投放!L$37:L$45)*$O72+VLOOKUP($P$2,一级属性!$E$41:$P$64,COLUMNS(一级属性!$E$41:N$64),0)*($O72+0.25*IF($O72&lt;10,1,ROUNDDOWN($O72,-1)))+VLOOKUP($P$2,宝石属性!$B$43:$M$66,COLUMNS(宝石属性!$B$43:K$66),0)*10*VLOOKUP(ROUNDDOWN($O72,-1),宝石属性!$B$25:$N$41,2,0)*VLOOKUP(ROUNDDOWN($O72,-1),宝石属性!$B$25:$N$41,3,0)+VLOOKUP($P$2,职业被动!$B$6:$M$29,COLUMNS(职业被动!$B$6:K$29),0)*$O72,0)</f>
        <v>347</v>
      </c>
      <c r="X72" s="9">
        <f>ROUND(属性投放!L$4+装备属性!L$4*IF($O72&lt;10,1,ROUNDDOWN($O72,-1))+SUM(属性投放!M$37:M$45)*$O72+VLOOKUP($P$2,一级属性!$E$41:$P$64,COLUMNS(一级属性!$E$41:O$64),0)*($O72+0.25*IF($O72&lt;10,1,ROUNDDOWN($O72,-1)))+VLOOKUP($P$2,宝石属性!$B$43:$M$66,COLUMNS(宝石属性!$B$43:L$66),0)*10*VLOOKUP(ROUNDDOWN($O72,-1),宝石属性!$B$25:$N$41,2,0)*VLOOKUP(ROUNDDOWN($O72,-1),宝石属性!$B$25:$N$41,3,0)+VLOOKUP($P$2,职业被动!$B$6:$M$29,COLUMNS(职业被动!$B$6:L$29),0)*$O72,0)</f>
        <v>21</v>
      </c>
      <c r="Y72" s="9">
        <f>ROUND(属性投放!M$4+装备属性!M$4*IF($O72&lt;10,1,ROUNDDOWN($O72,-1))+SUM(属性投放!N$37:N$45)*$O72+VLOOKUP($P$2,一级属性!$E$41:$P$64,COLUMNS(一级属性!$E$41:P$64),0)*($O72+0.25*IF($O72&lt;10,1,ROUNDDOWN($O72,-1)))+VLOOKUP($P$2,宝石属性!$B$43:$M$66,COLUMNS(宝石属性!$B$43:M$66),0)*10*VLOOKUP(ROUNDDOWN($O72,-1),宝石属性!$B$25:$N$41,2,0)*VLOOKUP(ROUNDDOWN($O72,-1),宝石属性!$B$25:$N$41,3,0)+VLOOKUP($P$2,职业被动!$B$6:$M$29,COLUMNS(职业被动!$B$6:M$29),0)*$O72,0)</f>
        <v>767</v>
      </c>
      <c r="Z72" s="48">
        <f>属性价值和能力评分!$F$9+ROUND(属性价值和能力评分!$F$38*10,0)*O72+ROUND((SUM(装备属性!$W$9:$W$14)+属性价值和能力评分!$F$38*1.25+1.4+2.8)*IF(O72&lt;10,1,ROUNDDOWN(O72,-1)),0)+15*VLOOKUP(ROUNDDOWN(O72,-1),宝石属性!$B$26:$D$41,2,0)*6*VLOOKUP(ROUNDDOWN(O72,-1),宝石属性!$B$26:$D$41,3,0)+(属性价值和能力评分!$F$49*9+属性价值和能力评分!$F$50*2+属性价值和能力评分!$F$53*8/5)*O72</f>
        <v>12909</v>
      </c>
      <c r="AB72" s="1">
        <v>69</v>
      </c>
      <c r="AC72" s="9">
        <f>ROUND(属性投放!D$4+装备属性!D$4*IF($AB72&lt;10,1,ROUNDDOWN($AB72,-1))+SUM(属性投放!E$37:E$45)*$AB72+VLOOKUP($AC$2,一级属性!$E$41:$P$64,COLUMNS(一级属性!$E$41:G$64),0)*($AB72+0.25*IF($AB72&lt;10,1,ROUNDDOWN($AB72,-1)))+VLOOKUP($AC$2,宝石属性!$B$43:$M$66,COLUMNS(宝石属性!$B$43:D$66),0)*10*VLOOKUP(ROUNDDOWN($AB72,-1),宝石属性!$B$25:$N$41,2,0)*VLOOKUP(ROUNDDOWN($AB72,-1),宝石属性!$B$25:$N$41,3,0)+VLOOKUP($AC$2,职业被动!$B$6:$M$29,COLUMNS(职业被动!$B$6:D$29),0)*$AB72,0)</f>
        <v>4486</v>
      </c>
      <c r="AD72" s="9">
        <f>ROUND(属性投放!E$4+装备属性!E$4*IF($AB72&lt;10,1,ROUNDDOWN($AB72,-1))+SUM(属性投放!F$37:F$45)*$AB72+VLOOKUP($AC$2,一级属性!$E$41:$P$64,COLUMNS(一级属性!$E$41:H$64),0)*($AB72+0.25*IF($AB72&lt;10,1,ROUNDDOWN($AB72,-1)))+VLOOKUP($AC$2,宝石属性!$B$43:$M$66,COLUMNS(宝石属性!$B$43:E$66),0)*10*VLOOKUP(ROUNDDOWN($AB72,-1),宝石属性!$B$25:$N$41,2,0)*VLOOKUP(ROUNDDOWN($AB72,-1),宝石属性!$B$25:$N$41,3,0)+VLOOKUP($AC$2,职业被动!$B$6:$M$29,COLUMNS(职业被动!$B$6:E$29),0)*$AB72,0)</f>
        <v>1727</v>
      </c>
      <c r="AE72" s="9">
        <f>ROUND(属性投放!F$4+装备属性!F$4*IF($AB72&lt;10,1,ROUNDDOWN($AB72,-1))+SUM(属性投放!G$37:G$45)*$AB72+VLOOKUP($AC$2,一级属性!$E$41:$P$64,COLUMNS(一级属性!$E$41:I$64),0)*($AB72+0.25*IF($AB72&lt;10,1,ROUNDDOWN($AB72,-1)))+VLOOKUP($AC$2,宝石属性!$B$43:$M$66,COLUMNS(宝石属性!$B$43:F$66),0)*10*VLOOKUP(ROUNDDOWN($AB72,-1),宝石属性!$B$25:$N$41,2,0)*VLOOKUP(ROUNDDOWN($AB72,-1),宝石属性!$B$25:$N$41,3,0)+VLOOKUP($AC$2,职业被动!$B$6:$M$29,COLUMNS(职业被动!$B$6:F$29),0)*$AB72,0)</f>
        <v>1178</v>
      </c>
      <c r="AF72" s="9">
        <f>ROUND(属性投放!G$4+装备属性!G$4*IF($AB72&lt;10,1,ROUNDDOWN($AB72,-1))+SUM(属性投放!H$37:H$45)*$AB72+VLOOKUP($AC$2,一级属性!$E$41:$P$64,COLUMNS(一级属性!$E$41:J$64),0)*($AB72+0.25*IF($AB72&lt;10,1,ROUNDDOWN($AB72,-1)))+VLOOKUP($AC$2,宝石属性!$B$43:$M$66,COLUMNS(宝石属性!$B$43:G$66),0)*10*VLOOKUP(ROUNDDOWN($AB72,-1),宝石属性!$B$25:$N$41,2,0)*VLOOKUP(ROUNDDOWN($AB72,-1),宝石属性!$B$25:$N$41,3,0)+VLOOKUP($AC$2,职业被动!$B$6:$M$29,COLUMNS(职业被动!$B$6:G$29),0)*$AB72,0)</f>
        <v>823</v>
      </c>
      <c r="AG72" s="9">
        <f>ROUND(属性投放!H$4+装备属性!H$4*IF($AB72&lt;10,1,ROUNDDOWN($AB72,-1))+SUM(属性投放!I$37:I$45)*$AB72+VLOOKUP($AC$2,一级属性!$E$41:$P$64,COLUMNS(一级属性!$E$41:K$64),0)*($AB72+0.25*IF($AB72&lt;10,1,ROUNDDOWN($AB72,-1)))+VLOOKUP($AC$2,宝石属性!$B$43:$M$66,COLUMNS(宝石属性!$B$43:H$66),0)*10*VLOOKUP(ROUNDDOWN($AB72,-1),宝石属性!$B$25:$N$41,2,0)*VLOOKUP(ROUNDDOWN($AB72,-1),宝石属性!$B$25:$N$41,3,0)+VLOOKUP($AC$2,职业被动!$B$6:$M$29,COLUMNS(职业被动!$B$6:H$29),0)*$AB72,0)</f>
        <v>464</v>
      </c>
      <c r="AH72" s="9">
        <f>ROUND(属性投放!I$4+装备属性!I$4*IF($AB72&lt;10,1,ROUNDDOWN($AB72,-1))+SUM(属性投放!J$37:J$45)*$AB72+VLOOKUP($AC$2,一级属性!$E$41:$P$64,COLUMNS(一级属性!$E$41:L$64),0)*($AB72+0.25*IF($AB72&lt;10,1,ROUNDDOWN($AB72,-1)))+VLOOKUP($AC$2,宝石属性!$B$43:$M$66,COLUMNS(宝石属性!$B$43:I$66),0)*10*VLOOKUP(ROUNDDOWN($AB72,-1),宝石属性!$B$25:$N$41,2,0)*VLOOKUP(ROUNDDOWN($AB72,-1),宝石属性!$B$25:$N$41,3,0)+VLOOKUP($AC$2,职业被动!$B$6:$M$29,COLUMNS(职业被动!$B$6:I$29),0)*$AB72,0)</f>
        <v>766</v>
      </c>
      <c r="AI72" s="9">
        <f>ROUND(属性投放!J$4+装备属性!J$4*IF($AB72&lt;10,1,ROUNDDOWN($AB72,-1))+SUM(属性投放!K$37:K$45)*$AB72+VLOOKUP($AC$2,一级属性!$E$41:$P$64,COLUMNS(一级属性!$E$41:M$64),0)*($AB72+0.25*IF($AB72&lt;10,1,ROUNDDOWN($AB72,-1)))+VLOOKUP($AC$2,宝石属性!$B$43:$M$66,COLUMNS(宝石属性!$B$43:J$66),0)*10*VLOOKUP(ROUNDDOWN($AB72,-1),宝石属性!$B$25:$N$41,2,0)*VLOOKUP(ROUNDDOWN($AB72,-1),宝石属性!$B$25:$N$41,3,0)+VLOOKUP($AC$2,职业被动!$B$6:$M$29,COLUMNS(职业被动!$B$6:J$29),0)*$AB72,0)</f>
        <v>518</v>
      </c>
      <c r="AJ72" s="9">
        <f>ROUND(属性投放!K$4+装备属性!K$4*IF($AB72&lt;10,1,ROUNDDOWN($AB72,-1))+SUM(属性投放!L$37:L$45)*$AB72+VLOOKUP($AC$2,一级属性!$E$41:$P$64,COLUMNS(一级属性!$E$41:N$64),0)*($AB72+0.25*IF($AB72&lt;10,1,ROUNDDOWN($AB72,-1)))+VLOOKUP($AC$2,宝石属性!$B$43:$M$66,COLUMNS(宝石属性!$B$43:K$66),0)*10*VLOOKUP(ROUNDDOWN($AB72,-1),宝石属性!$B$25:$N$41,2,0)*VLOOKUP(ROUNDDOWN($AB72,-1),宝石属性!$B$25:$N$41,3,0)+VLOOKUP($AC$2,职业被动!$B$6:$M$29,COLUMNS(职业被动!$B$6:K$29),0)*$AB72,0)</f>
        <v>235</v>
      </c>
      <c r="AK72" s="9">
        <f>ROUND(属性投放!L$4+装备属性!L$4*IF($AB72&lt;10,1,ROUNDDOWN($AB72,-1))+SUM(属性投放!M$37:M$45)*$AB72+VLOOKUP($AC$2,一级属性!$E$41:$P$64,COLUMNS(一级属性!$E$41:O$64),0)*($AB72+0.25*IF($AB72&lt;10,1,ROUNDDOWN($AB72,-1)))+VLOOKUP($AC$2,宝石属性!$B$43:$M$66,COLUMNS(宝石属性!$B$43:L$66),0)*10*VLOOKUP(ROUNDDOWN($AB72,-1),宝石属性!$B$25:$N$41,2,0)*VLOOKUP(ROUNDDOWN($AB72,-1),宝石属性!$B$25:$N$41,3,0)+VLOOKUP($AC$2,职业被动!$B$6:$M$29,COLUMNS(职业被动!$B$6:L$29),0)*$AB72,0)</f>
        <v>21</v>
      </c>
      <c r="AL72" s="9">
        <f>ROUND(属性投放!M$4+装备属性!M$4*IF($AB72&lt;10,1,ROUNDDOWN($AB72,-1))+SUM(属性投放!N$37:N$45)*$AB72+VLOOKUP($AC$2,一级属性!$E$41:$P$64,COLUMNS(一级属性!$E$41:P$64),0)*($AB72+0.25*IF($AB72&lt;10,1,ROUNDDOWN($AB72,-1)))+VLOOKUP($AC$2,宝石属性!$B$43:$M$66,COLUMNS(宝石属性!$B$43:M$66),0)*10*VLOOKUP(ROUNDDOWN($AB72,-1),宝石属性!$B$25:$N$41,2,0)*VLOOKUP(ROUNDDOWN($AB72,-1),宝石属性!$B$25:$N$41,3,0)+VLOOKUP($AC$2,职业被动!$B$6:$M$29,COLUMNS(职业被动!$B$6:M$29),0)*$AB72,0)</f>
        <v>767</v>
      </c>
      <c r="AM72" s="48">
        <f>属性价值和能力评分!$F$9+ROUND(属性价值和能力评分!$F$38*10,0)*AB72+ROUND((SUM(装备属性!$W$9:$W$14)+属性价值和能力评分!$F$38*1.25+1.4+2.8)*IF(AB72&lt;10,1,ROUNDDOWN(AB72,-1)),0)+15*VLOOKUP(ROUNDDOWN(AB72,-1),宝石属性!$B$26:$D$41,2,0)*6*VLOOKUP(ROUNDDOWN(AB72,-1),宝石属性!$B$26:$D$41,3,0)+(属性价值和能力评分!$F$49*9+属性价值和能力评分!$F$50*2+属性价值和能力评分!$F$53*8/5)*AB72</f>
        <v>12909</v>
      </c>
      <c r="AO72" s="1">
        <v>69</v>
      </c>
      <c r="AP72" s="9">
        <f>ROUND(属性投放!D$4+装备属性!D$4*IF($AO72&lt;10,1,ROUNDDOWN($AO72,-1))+SUM(属性投放!E$37:E$45)*$AO72+VLOOKUP($AP$2,一级属性!$E$41:$P$64,COLUMNS(一级属性!$E$41:G$64),0)*($AO72+0.25*IF($AO72&lt;10,1,ROUNDDOWN($AO72,-1)))+VLOOKUP($AP$2,宝石属性!$B$43:$M$66,COLUMNS(宝石属性!$B$43:D$66),0)*10*VLOOKUP(ROUNDDOWN($AO72,-1),宝石属性!$B$25:$N$41,2,0)*VLOOKUP(ROUNDDOWN($AO72,-1),宝石属性!$B$25:$N$41,3,0)+VLOOKUP($AP$2,职业被动!$B$6:$M$29,COLUMNS(职业被动!$B$6:D$29),0)*$AO72,0)</f>
        <v>4486</v>
      </c>
      <c r="AQ72" s="9">
        <f>ROUND(属性投放!E$4+装备属性!E$4*IF($AO72&lt;10,1,ROUNDDOWN($AO72,-1))+SUM(属性投放!F$37:F$45)*$AO72+VLOOKUP($AP$2,一级属性!$E$41:$P$64,COLUMNS(一级属性!$E$41:H$64),0)*($AO72+0.25*IF($AO72&lt;10,1,ROUNDDOWN($AO72,-1)))+VLOOKUP($AP$2,宝石属性!$B$43:$M$66,COLUMNS(宝石属性!$B$43:E$66),0)*10*VLOOKUP(ROUNDDOWN($AO72,-1),宝石属性!$B$25:$N$41,2,0)*VLOOKUP(ROUNDDOWN($AO72,-1),宝石属性!$B$25:$N$41,3,0)+VLOOKUP($AP$2,职业被动!$B$6:$M$29,COLUMNS(职业被动!$B$6:E$29),0)*$AO72,0)</f>
        <v>2987</v>
      </c>
      <c r="AR72" s="9">
        <f>ROUND(属性投放!F$4+装备属性!F$4*IF($AO72&lt;10,1,ROUNDDOWN($AO72,-1))+SUM(属性投放!G$37:G$45)*$AO72+VLOOKUP($AP$2,一级属性!$E$41:$P$64,COLUMNS(一级属性!$E$41:I$64),0)*($AO72+0.25*IF($AO72&lt;10,1,ROUNDDOWN($AO72,-1)))+VLOOKUP($AP$2,宝石属性!$B$43:$M$66,COLUMNS(宝石属性!$B$43:F$66),0)*10*VLOOKUP(ROUNDDOWN($AO72,-1),宝石属性!$B$25:$N$41,2,0)*VLOOKUP(ROUNDDOWN($AO72,-1),宝石属性!$B$25:$N$41,3,0)+VLOOKUP($AP$2,职业被动!$B$6:$M$29,COLUMNS(职业被动!$B$6:F$29),0)*$AO72,0)</f>
        <v>730</v>
      </c>
      <c r="AS72" s="9">
        <f>ROUND(属性投放!G$4+装备属性!G$4*IF($AO72&lt;10,1,ROUNDDOWN($AO72,-1))+SUM(属性投放!H$37:H$45)*$AO72+VLOOKUP($AP$2,一级属性!$E$41:$P$64,COLUMNS(一级属性!$E$41:J$64),0)*($AO72+0.25*IF($AO72&lt;10,1,ROUNDDOWN($AO72,-1)))+VLOOKUP($AP$2,宝石属性!$B$43:$M$66,COLUMNS(宝石属性!$B$43:G$66),0)*10*VLOOKUP(ROUNDDOWN($AO72,-1),宝石属性!$B$25:$N$41,2,0)*VLOOKUP(ROUNDDOWN($AO72,-1),宝石属性!$B$25:$N$41,3,0)+VLOOKUP($AP$2,职业被动!$B$6:$M$29,COLUMNS(职业被动!$B$6:G$29),0)*$AO72,0)</f>
        <v>685</v>
      </c>
      <c r="AT72" s="9">
        <f>ROUND(属性投放!H$4+装备属性!H$4*IF($AO72&lt;10,1,ROUNDDOWN($AO72,-1))+SUM(属性投放!I$37:I$45)*$AO72+VLOOKUP($AP$2,一级属性!$E$41:$P$64,COLUMNS(一级属性!$E$41:K$64),0)*($AO72+0.25*IF($AO72&lt;10,1,ROUNDDOWN($AO72,-1)))+VLOOKUP($AP$2,宝石属性!$B$43:$M$66,COLUMNS(宝石属性!$B$43:H$66),0)*10*VLOOKUP(ROUNDDOWN($AO72,-1),宝石属性!$B$25:$N$41,2,0)*VLOOKUP(ROUNDDOWN($AO72,-1),宝石属性!$B$25:$N$41,3,0)+VLOOKUP($AP$2,职业被动!$B$6:$M$29,COLUMNS(职业被动!$B$6:H$29),0)*$AO72,0)</f>
        <v>716</v>
      </c>
      <c r="AU72" s="9">
        <f>ROUND(属性投放!I$4+装备属性!I$4*IF($AO72&lt;10,1,ROUNDDOWN($AO72,-1))+SUM(属性投放!J$37:J$45)*$AO72+VLOOKUP($AP$2,一级属性!$E$41:$P$64,COLUMNS(一级属性!$E$41:L$64),0)*($AO72+0.25*IF($AO72&lt;10,1,ROUNDDOWN($AO72,-1)))+VLOOKUP($AP$2,宝石属性!$B$43:$M$66,COLUMNS(宝石属性!$B$43:I$66),0)*10*VLOOKUP(ROUNDDOWN($AO72,-1),宝石属性!$B$25:$N$41,2,0)*VLOOKUP(ROUNDDOWN($AO72,-1),宝石属性!$B$25:$N$41,3,0)+VLOOKUP($AP$2,职业被动!$B$6:$M$29,COLUMNS(职业被动!$B$6:I$29),0)*$AO72,0)</f>
        <v>816</v>
      </c>
      <c r="AV72" s="9">
        <f>ROUND(属性投放!J$4+装备属性!J$4*IF($AO72&lt;10,1,ROUNDDOWN($AO72,-1))+SUM(属性投放!K$37:K$45)*$AO72+VLOOKUP($AP$2,一级属性!$E$41:$P$64,COLUMNS(一级属性!$E$41:M$64),0)*($AO72+0.25*IF($AO72&lt;10,1,ROUNDDOWN($AO72,-1)))+VLOOKUP($AP$2,宝石属性!$B$43:$M$66,COLUMNS(宝石属性!$B$43:J$66),0)*10*VLOOKUP(ROUNDDOWN($AO72,-1),宝石属性!$B$25:$N$41,2,0)*VLOOKUP(ROUNDDOWN($AO72,-1),宝石属性!$B$25:$N$41,3,0)+VLOOKUP($AP$2,职业被动!$B$6:$M$29,COLUMNS(职业被动!$B$6:J$29),0)*$AO72,0)</f>
        <v>577</v>
      </c>
      <c r="AW72" s="9">
        <f>ROUND(属性投放!K$4+装备属性!K$4*IF($AO72&lt;10,1,ROUNDDOWN($AO72,-1))+SUM(属性投放!L$37:L$45)*$AO72+VLOOKUP($AP$2,一级属性!$E$41:$P$64,COLUMNS(一级属性!$E$41:N$64),0)*($AO72+0.25*IF($AO72&lt;10,1,ROUNDDOWN($AO72,-1)))+VLOOKUP($AP$2,宝石属性!$B$43:$M$66,COLUMNS(宝石属性!$B$43:K$66),0)*10*VLOOKUP(ROUNDDOWN($AO72,-1),宝石属性!$B$25:$N$41,2,0)*VLOOKUP(ROUNDDOWN($AO72,-1),宝石属性!$B$25:$N$41,3,0)+VLOOKUP($AP$2,职业被动!$B$6:$M$29,COLUMNS(职业被动!$B$6:K$29),0)*$AO72,0)</f>
        <v>235</v>
      </c>
      <c r="AX72" s="9">
        <f>ROUND(属性投放!L$4+装备属性!L$4*IF($AO72&lt;10,1,ROUNDDOWN($AO72,-1))+SUM(属性投放!M$37:M$45)*$AO72+VLOOKUP($AP$2,一级属性!$E$41:$P$64,COLUMNS(一级属性!$E$41:O$64),0)*($AO72+0.25*IF($AO72&lt;10,1,ROUNDDOWN($AO72,-1)))+VLOOKUP($AP$2,宝石属性!$B$43:$M$66,COLUMNS(宝石属性!$B$43:L$66),0)*10*VLOOKUP(ROUNDDOWN($AO72,-1),宝石属性!$B$25:$N$41,2,0)*VLOOKUP(ROUNDDOWN($AO72,-1),宝石属性!$B$25:$N$41,3,0)+VLOOKUP($AP$2,职业被动!$B$6:$M$29,COLUMNS(职业被动!$B$6:L$29),0)*$AO72,0)</f>
        <v>753</v>
      </c>
      <c r="AY72" s="9">
        <f>ROUND(属性投放!M$4+装备属性!M$4*IF($AO72&lt;10,1,ROUNDDOWN($AO72,-1))+SUM(属性投放!N$37:N$45)*$AO72+VLOOKUP($AP$2,一级属性!$E$41:$P$64,COLUMNS(一级属性!$E$41:P$64),0)*($AO72+0.25*IF($AO72&lt;10,1,ROUNDDOWN($AO72,-1)))+VLOOKUP($AP$2,宝石属性!$B$43:$M$66,COLUMNS(宝石属性!$B$43:M$66),0)*10*VLOOKUP(ROUNDDOWN($AO72,-1),宝石属性!$B$25:$N$41,2,0)*VLOOKUP(ROUNDDOWN($AO72,-1),宝石属性!$B$25:$N$41,3,0)+VLOOKUP($AP$2,职业被动!$B$6:$M$29,COLUMNS(职业被动!$B$6:M$29),0)*$AO72,0)</f>
        <v>767</v>
      </c>
      <c r="AZ72" s="48">
        <f>属性价值和能力评分!$F$9+ROUND(属性价值和能力评分!$F$38*10,0)*AO72+ROUND((SUM(装备属性!$W$9:$W$14)+属性价值和能力评分!$F$38*1.25+1.4+2.8)*IF(AO72&lt;10,1,ROUNDDOWN(AO72,-1)),0)+15*VLOOKUP(ROUNDDOWN(AO72,-1),宝石属性!$B$26:$D$41,2,0)*6*VLOOKUP(ROUNDDOWN(AO72,-1),宝石属性!$B$26:$D$41,3,0)+(属性价值和能力评分!$F$49*9+属性价值和能力评分!$F$50*2+属性价值和能力评分!$F$53*8/5)*AO72</f>
        <v>12909</v>
      </c>
      <c r="BB72" s="1">
        <v>69</v>
      </c>
      <c r="BC72" s="9">
        <f>ROUND(属性投放!D$4+装备属性!D$4*IF($BB72&lt;10,1,ROUNDDOWN($BB72,-1))+SUM(属性投放!E$37:E$45)*$BB72+VLOOKUP($BC$2,一级属性!$E$41:$P$64,COLUMNS(一级属性!$E$41:G$64),0)*($BB72+0.25*IF($BB72&lt;10,1,ROUNDDOWN($BB72,-1)))+VLOOKUP($BC$2,宝石属性!$B$43:$M$66,COLUMNS(宝石属性!$B$43:D$66),0)*10*VLOOKUP(ROUNDDOWN($BB72,-1),宝石属性!$B$25:$N$41,2,0)*VLOOKUP(ROUNDDOWN($BB72,-1),宝石属性!$B$25:$N$41,3,0)+VLOOKUP($BC$2,职业被动!$B$6:$M$29,COLUMNS(职业被动!$B$6:D$29),0)*$BB72,0)</f>
        <v>4003</v>
      </c>
      <c r="BD72" s="9">
        <f>ROUND(属性投放!E$4+装备属性!E$4*IF($BB72&lt;10,1,ROUNDDOWN($BB72,-1))+SUM(属性投放!F$37:F$45)*$BB72+VLOOKUP($BC$2,一级属性!$E$41:$P$64,COLUMNS(一级属性!$E$41:H$64),0)*($BB72+0.25*IF($BB72&lt;10,1,ROUNDDOWN($BB72,-1)))+VLOOKUP($BC$2,宝石属性!$B$43:$M$66,COLUMNS(宝石属性!$B$43:E$66),0)*10*VLOOKUP(ROUNDDOWN($BB72,-1),宝石属性!$B$25:$N$41,2,0)*VLOOKUP(ROUNDDOWN($BB72,-1),宝石属性!$B$25:$N$41,3,0)+VLOOKUP($BC$2,职业被动!$B$6:$M$29,COLUMNS(职业被动!$B$6:E$29),0)*$BB72,0)</f>
        <v>3407</v>
      </c>
      <c r="BE72" s="9">
        <f>ROUND(属性投放!F$4+装备属性!F$4*IF($BB72&lt;10,1,ROUNDDOWN($BB72,-1))+SUM(属性投放!G$37:G$45)*$BB72+VLOOKUP($BC$2,一级属性!$E$41:$P$64,COLUMNS(一级属性!$E$41:I$64),0)*($BB72+0.25*IF($BB72&lt;10,1,ROUNDDOWN($BB72,-1)))+VLOOKUP($BC$2,宝石属性!$B$43:$M$66,COLUMNS(宝石属性!$B$43:F$66),0)*10*VLOOKUP(ROUNDDOWN($BB72,-1),宝石属性!$B$25:$N$41,2,0)*VLOOKUP(ROUNDDOWN($BB72,-1),宝石属性!$B$25:$N$41,3,0)+VLOOKUP($BC$2,职业被动!$B$6:$M$29,COLUMNS(职业被动!$B$6:F$29),0)*$BB72,0)</f>
        <v>730</v>
      </c>
      <c r="BF72" s="9">
        <f>ROUND(属性投放!G$4+装备属性!G$4*IF($BB72&lt;10,1,ROUNDDOWN($BB72,-1))+SUM(属性投放!H$37:H$45)*$BB72+VLOOKUP($BC$2,一级属性!$E$41:$P$64,COLUMNS(一级属性!$E$41:J$64),0)*($BB72+0.25*IF($BB72&lt;10,1,ROUNDDOWN($BB72,-1)))+VLOOKUP($BC$2,宝石属性!$B$43:$M$66,COLUMNS(宝石属性!$B$43:G$66),0)*10*VLOOKUP(ROUNDDOWN($BB72,-1),宝石属性!$B$25:$N$41,2,0)*VLOOKUP(ROUNDDOWN($BB72,-1),宝石属性!$B$25:$N$41,3,0)+VLOOKUP($BC$2,职业被动!$B$6:$M$29,COLUMNS(职业被动!$B$6:G$29),0)*$BB72,0)</f>
        <v>685</v>
      </c>
      <c r="BG72" s="9">
        <f>ROUND(属性投放!H$4+装备属性!H$4*IF($BB72&lt;10,1,ROUNDDOWN($BB72,-1))+SUM(属性投放!I$37:I$45)*$BB72+VLOOKUP($BC$2,一级属性!$E$41:$P$64,COLUMNS(一级属性!$E$41:K$64),0)*($BB72+0.25*IF($BB72&lt;10,1,ROUNDDOWN($BB72,-1)))+VLOOKUP($BC$2,宝石属性!$B$43:$M$66,COLUMNS(宝石属性!$B$43:H$66),0)*10*VLOOKUP(ROUNDDOWN($BB72,-1),宝石属性!$B$25:$N$41,2,0)*VLOOKUP(ROUNDDOWN($BB72,-1),宝石属性!$B$25:$N$41,3,0)+VLOOKUP($BC$2,职业被动!$B$6:$M$29,COLUMNS(职业被动!$B$6:H$29),0)*$BB72,0)</f>
        <v>1022</v>
      </c>
      <c r="BH72" s="9">
        <f>ROUND(属性投放!I$4+装备属性!I$4*IF($BB72&lt;10,1,ROUNDDOWN($BB72,-1))+SUM(属性投放!J$37:J$45)*$BB72+VLOOKUP($BC$2,一级属性!$E$41:$P$64,COLUMNS(一级属性!$E$41:L$64),0)*($BB72+0.25*IF($BB72&lt;10,1,ROUNDDOWN($BB72,-1)))+VLOOKUP($BC$2,宝石属性!$B$43:$M$66,COLUMNS(宝石属性!$B$43:I$66),0)*10*VLOOKUP(ROUNDDOWN($BB72,-1),宝石属性!$B$25:$N$41,2,0)*VLOOKUP(ROUNDDOWN($BB72,-1),宝石属性!$B$25:$N$41,3,0)+VLOOKUP($BC$2,职业被动!$B$6:$M$29,COLUMNS(职业被动!$B$6:I$29),0)*$BB72,0)</f>
        <v>969</v>
      </c>
      <c r="BI72" s="9">
        <f>ROUND(属性投放!J$4+装备属性!J$4*IF($BB72&lt;10,1,ROUNDDOWN($BB72,-1))+SUM(属性投放!K$37:K$45)*$BB72+VLOOKUP($BC$2,一级属性!$E$41:$P$64,COLUMNS(一级属性!$E$41:M$64),0)*($BB72+0.25*IF($BB72&lt;10,1,ROUNDDOWN($BB72,-1)))+VLOOKUP($BC$2,宝石属性!$B$43:$M$66,COLUMNS(宝石属性!$B$43:J$66),0)*10*VLOOKUP(ROUNDDOWN($BB72,-1),宝石属性!$B$25:$N$41,2,0)*VLOOKUP(ROUNDDOWN($BB72,-1),宝石属性!$B$25:$N$41,3,0)+VLOOKUP($BC$2,职业被动!$B$6:$M$29,COLUMNS(职业被动!$B$6:J$29),0)*$BB72,0)</f>
        <v>451</v>
      </c>
      <c r="BJ72" s="9">
        <f>ROUND(属性投放!K$4+装备属性!K$4*IF($BB72&lt;10,1,ROUNDDOWN($BB72,-1))+SUM(属性投放!L$37:L$45)*$BB72+VLOOKUP($BC$2,一级属性!$E$41:$P$64,COLUMNS(一级属性!$E$41:N$64),0)*($BB72+0.25*IF($BB72&lt;10,1,ROUNDDOWN($BB72,-1)))+VLOOKUP($BC$2,宝石属性!$B$43:$M$66,COLUMNS(宝石属性!$B$43:K$66),0)*10*VLOOKUP(ROUNDDOWN($BB72,-1),宝石属性!$B$25:$N$41,2,0)*VLOOKUP(ROUNDDOWN($BB72,-1),宝石属性!$B$25:$N$41,3,0)+VLOOKUP($BC$2,职业被动!$B$6:$M$29,COLUMNS(职业被动!$B$6:K$29),0)*$BB72,0)</f>
        <v>235</v>
      </c>
      <c r="BK72" s="9">
        <f>ROUND(属性投放!L$4+装备属性!L$4*IF($BB72&lt;10,1,ROUNDDOWN($BB72,-1))+SUM(属性投放!M$37:M$45)*$BB72+VLOOKUP($BC$2,一级属性!$E$41:$P$64,COLUMNS(一级属性!$E$41:O$64),0)*($BB72+0.25*IF($BB72&lt;10,1,ROUNDDOWN($BB72,-1)))+VLOOKUP($BC$2,宝石属性!$B$43:$M$66,COLUMNS(宝石属性!$B$43:L$66),0)*10*VLOOKUP(ROUNDDOWN($BB72,-1),宝石属性!$B$25:$N$41,2,0)*VLOOKUP(ROUNDDOWN($BB72,-1),宝石属性!$B$25:$N$41,3,0)+VLOOKUP($BC$2,职业被动!$B$6:$M$29,COLUMNS(职业被动!$B$6:L$29),0)*$BB72,0)</f>
        <v>21</v>
      </c>
      <c r="BL72" s="9">
        <f>ROUND(属性投放!M$4+装备属性!M$4*IF($BB72&lt;10,1,ROUNDDOWN($BB72,-1))+SUM(属性投放!N$37:N$45)*$BB72+VLOOKUP($BC$2,一级属性!$E$41:$P$64,COLUMNS(一级属性!$E$41:P$64),0)*($BB72+0.25*IF($BB72&lt;10,1,ROUNDDOWN($BB72,-1)))+VLOOKUP($BC$2,宝石属性!$B$43:$M$66,COLUMNS(宝石属性!$B$43:M$66),0)*10*VLOOKUP(ROUNDDOWN($BB72,-1),宝石属性!$B$25:$N$41,2,0)*VLOOKUP(ROUNDDOWN($BB72,-1),宝石属性!$B$25:$N$41,3,0)+VLOOKUP($BC$2,职业被动!$B$6:$M$29,COLUMNS(职业被动!$B$6:M$29),0)*$BB72,0)</f>
        <v>767</v>
      </c>
      <c r="BM72" s="48">
        <f>属性价值和能力评分!$F$9+ROUND(属性价值和能力评分!$F$38*10,0)*BB72+ROUND((SUM(装备属性!$W$9:$W$14)+属性价值和能力评分!$F$38*1.25+1.4+2.8)*IF(BB72&lt;10,1,ROUNDDOWN(BB72,-1)),0)+15*VLOOKUP(ROUNDDOWN(BB72,-1),宝石属性!$B$26:$D$41,2,0)*6*VLOOKUP(ROUNDDOWN(BB72,-1),宝石属性!$B$26:$D$41,3,0)+(属性价值和能力评分!$F$49*9+属性价值和能力评分!$F$50*2+属性价值和能力评分!$F$53*8/5)*BB72</f>
        <v>12909</v>
      </c>
      <c r="BO72" s="1">
        <v>69</v>
      </c>
      <c r="BP72" s="9">
        <f>ROUND(属性投放!D$4+装备属性!D$4*IF($BO72&lt;10,1,ROUNDDOWN($BO72,-1))+SUM(属性投放!E$37:E$45)*$BO72+VLOOKUP($BP$2,一级属性!$E$41:$P$64,COLUMNS(一级属性!$E$41:G$64),0)*($BO72+0.25*IF($BO72&lt;10,1,ROUNDDOWN($BO72,-1)))+VLOOKUP($BP$2,宝石属性!$B$43:$M$66,COLUMNS(宝石属性!$B$43:D$66),0)*10*VLOOKUP(ROUNDDOWN($BO72,-1),宝石属性!$B$25:$N$41,2,0)*VLOOKUP(ROUNDDOWN($BO72,-1),宝石属性!$B$25:$N$41,3,0)+VLOOKUP($BP$2,职业被动!$B$6:$M$29,COLUMNS(职业被动!$B$6:D$29),0)*$BO72,0)</f>
        <v>4969</v>
      </c>
      <c r="BQ72" s="9">
        <f>ROUND(属性投放!E$4+装备属性!E$4*IF($BO72&lt;10,1,ROUNDDOWN($BO72,-1))+SUM(属性投放!F$37:F$45)*$BO72+VLOOKUP($BP$2,一级属性!$E$41:$P$64,COLUMNS(一级属性!$E$41:H$64),0)*($BO72+0.25*IF($BO72&lt;10,1,ROUNDDOWN($BO72,-1)))+VLOOKUP($BP$2,宝石属性!$B$43:$M$66,COLUMNS(宝石属性!$B$43:E$66),0)*10*VLOOKUP(ROUNDDOWN($BO72,-1),宝石属性!$B$25:$N$41,2,0)*VLOOKUP(ROUNDDOWN($BO72,-1),宝石属性!$B$25:$N$41,3,0)+VLOOKUP($BP$2,职业被动!$B$6:$M$29,COLUMNS(职业被动!$B$6:E$29),0)*$BO72,0)</f>
        <v>2987</v>
      </c>
      <c r="BR72" s="9">
        <f>ROUND(属性投放!F$4+装备属性!F$4*IF($BO72&lt;10,1,ROUNDDOWN($BO72,-1))+SUM(属性投放!G$37:G$45)*$BO72+VLOOKUP($BP$2,一级属性!$E$41:$P$64,COLUMNS(一级属性!$E$41:I$64),0)*($BO72+0.25*IF($BO72&lt;10,1,ROUNDDOWN($BO72,-1)))+VLOOKUP($BP$2,宝石属性!$B$43:$M$66,COLUMNS(宝石属性!$B$43:F$66),0)*10*VLOOKUP(ROUNDDOWN($BO72,-1),宝石属性!$B$25:$N$41,2,0)*VLOOKUP(ROUNDDOWN($BO72,-1),宝石属性!$B$25:$N$41,3,0)+VLOOKUP($BP$2,职业被动!$B$6:$M$29,COLUMNS(职业被动!$B$6:F$29),0)*$BO72,0)</f>
        <v>730</v>
      </c>
      <c r="BS72" s="9">
        <f>ROUND(属性投放!G$4+装备属性!G$4*IF($BO72&lt;10,1,ROUNDDOWN($BO72,-1))+SUM(属性投放!H$37:H$45)*$BO72+VLOOKUP($BP$2,一级属性!$E$41:$P$64,COLUMNS(一级属性!$E$41:J$64),0)*($BO72+0.25*IF($BO72&lt;10,1,ROUNDDOWN($BO72,-1)))+VLOOKUP($BP$2,宝石属性!$B$43:$M$66,COLUMNS(宝石属性!$B$43:G$66),0)*10*VLOOKUP(ROUNDDOWN($BO72,-1),宝石属性!$B$25:$N$41,2,0)*VLOOKUP(ROUNDDOWN($BO72,-1),宝石属性!$B$25:$N$41,3,0)+VLOOKUP($BP$2,职业被动!$B$6:$M$29,COLUMNS(职业被动!$B$6:G$29),0)*$BO72,0)</f>
        <v>685</v>
      </c>
      <c r="BT72" s="9">
        <f>ROUND(属性投放!H$4+装备属性!H$4*IF($BO72&lt;10,1,ROUNDDOWN($BO72,-1))+SUM(属性投放!I$37:I$45)*$BO72+VLOOKUP($BP$2,一级属性!$E$41:$P$64,COLUMNS(一级属性!$E$41:K$64),0)*($BO72+0.25*IF($BO72&lt;10,1,ROUNDDOWN($BO72,-1)))+VLOOKUP($BP$2,宝石属性!$B$43:$M$66,COLUMNS(宝石属性!$B$43:H$66),0)*10*VLOOKUP(ROUNDDOWN($BO72,-1),宝石属性!$B$25:$N$41,2,0)*VLOOKUP(ROUNDDOWN($BO72,-1),宝石属性!$B$25:$N$41,3,0)+VLOOKUP($BP$2,职业被动!$B$6:$M$29,COLUMNS(职业被动!$B$6:H$29),0)*$BO72,0)</f>
        <v>785</v>
      </c>
      <c r="BU72" s="9">
        <f>ROUND(属性投放!I$4+装备属性!I$4*IF($BO72&lt;10,1,ROUNDDOWN($BO72,-1))+SUM(属性投放!J$37:J$45)*$BO72+VLOOKUP($BP$2,一级属性!$E$41:$P$64,COLUMNS(一级属性!$E$41:L$64),0)*($BO72+0.25*IF($BO72&lt;10,1,ROUNDDOWN($BO72,-1)))+VLOOKUP($BP$2,宝石属性!$B$43:$M$66,COLUMNS(宝石属性!$B$43:I$66),0)*10*VLOOKUP(ROUNDDOWN($BO72,-1),宝石属性!$B$25:$N$41,2,0)*VLOOKUP(ROUNDDOWN($BO72,-1),宝石属性!$B$25:$N$41,3,0)+VLOOKUP($BP$2,职业被动!$B$6:$M$29,COLUMNS(职业被动!$B$6:I$29),0)*$BO72,0)</f>
        <v>816</v>
      </c>
      <c r="BV72" s="9">
        <f>ROUND(属性投放!J$4+装备属性!J$4*IF($BO72&lt;10,1,ROUNDDOWN($BO72,-1))+SUM(属性投放!K$37:K$45)*$BO72+VLOOKUP($BP$2,一级属性!$E$41:$P$64,COLUMNS(一级属性!$E$41:M$64),0)*($BO72+0.25*IF($BO72&lt;10,1,ROUNDDOWN($BO72,-1)))+VLOOKUP($BP$2,宝石属性!$B$43:$M$66,COLUMNS(宝石属性!$B$43:J$66),0)*10*VLOOKUP(ROUNDDOWN($BO72,-1),宝石属性!$B$25:$N$41,2,0)*VLOOKUP(ROUNDDOWN($BO72,-1),宝石属性!$B$25:$N$41,3,0)+VLOOKUP($BP$2,职业被动!$B$6:$M$29,COLUMNS(职业被动!$B$6:J$29),0)*$BO72,0)</f>
        <v>577</v>
      </c>
      <c r="BW72" s="9">
        <f>ROUND(属性投放!K$4+装备属性!K$4*IF($BO72&lt;10,1,ROUNDDOWN($BO72,-1))+SUM(属性投放!L$37:L$45)*$BO72+VLOOKUP($BP$2,一级属性!$E$41:$P$64,COLUMNS(一级属性!$E$41:N$64),0)*($BO72+0.25*IF($BO72&lt;10,1,ROUNDDOWN($BO72,-1)))+VLOOKUP($BP$2,宝石属性!$B$43:$M$66,COLUMNS(宝石属性!$B$43:K$66),0)*10*VLOOKUP(ROUNDDOWN($BO72,-1),宝石属性!$B$25:$N$41,2,0)*VLOOKUP(ROUNDDOWN($BO72,-1),宝石属性!$B$25:$N$41,3,0)+VLOOKUP($BP$2,职业被动!$B$6:$M$29,COLUMNS(职业被动!$B$6:K$29),0)*$BO72,0)</f>
        <v>347</v>
      </c>
      <c r="BX72" s="9">
        <f>ROUND(属性投放!L$4+装备属性!L$4*IF($BO72&lt;10,1,ROUNDDOWN($BO72,-1))+SUM(属性投放!M$37:M$45)*$BO72+VLOOKUP($BP$2,一级属性!$E$41:$P$64,COLUMNS(一级属性!$E$41:O$64),0)*($BO72+0.25*IF($BO72&lt;10,1,ROUNDDOWN($BO72,-1)))+VLOOKUP($BP$2,宝石属性!$B$43:$M$66,COLUMNS(宝石属性!$B$43:L$66),0)*10*VLOOKUP(ROUNDDOWN($BO72,-1),宝石属性!$B$25:$N$41,2,0)*VLOOKUP(ROUNDDOWN($BO72,-1),宝石属性!$B$25:$N$41,3,0)+VLOOKUP($BP$2,职业被动!$B$6:$M$29,COLUMNS(职业被动!$B$6:L$29),0)*$BO72,0)</f>
        <v>21</v>
      </c>
      <c r="BY72" s="9">
        <f>ROUND(属性投放!M$4+装备属性!M$4*IF($BO72&lt;10,1,ROUNDDOWN($BO72,-1))+SUM(属性投放!N$37:N$45)*$BO72+VLOOKUP($BP$2,一级属性!$E$41:$P$64,COLUMNS(一级属性!$E$41:P$64),0)*($BO72+0.25*IF($BO72&lt;10,1,ROUNDDOWN($BO72,-1)))+VLOOKUP($BP$2,宝石属性!$B$43:$M$66,COLUMNS(宝石属性!$B$43:M$66),0)*10*VLOOKUP(ROUNDDOWN($BO72,-1),宝石属性!$B$25:$N$41,2,0)*VLOOKUP(ROUNDDOWN($BO72,-1),宝石属性!$B$25:$N$41,3,0)+VLOOKUP($BP$2,职业被动!$B$6:$M$29,COLUMNS(职业被动!$B$6:M$29),0)*$BO72,0)</f>
        <v>767</v>
      </c>
      <c r="BZ72" s="48">
        <f>属性价值和能力评分!$F$9+ROUND(属性价值和能力评分!$F$38*10,0)*BO72+ROUND((SUM(装备属性!$W$9:$W$14)+属性价值和能力评分!$F$38*1.25+1.4+2.8)*IF(BO72&lt;10,1,ROUNDDOWN(BO72,-1)),0)+15*VLOOKUP(ROUNDDOWN(BO72,-1),宝石属性!$B$26:$D$41,2,0)*6*VLOOKUP(ROUNDDOWN(BO72,-1),宝石属性!$B$26:$D$41,3,0)+(属性价值和能力评分!$F$49*9+属性价值和能力评分!$F$50*2+属性价值和能力评分!$F$53*8/5)*BO72</f>
        <v>12909</v>
      </c>
      <c r="CB72" s="1">
        <v>69</v>
      </c>
      <c r="CC72" s="9">
        <f>ROUND(属性投放!D$4+装备属性!D$4*IF($CB72&lt;10,1,ROUNDDOWN($CB72,-1))+SUM(属性投放!E$37:E$45)*$CB72+VLOOKUP($CC$2,一级属性!$E$41:$P$64,COLUMNS(一级属性!$E$41:G$64),0)*($CB72+0.25*IF($CB72&lt;10,1,ROUNDDOWN($CB72,-1)))+VLOOKUP($CC$2,宝石属性!$B$43:$M$66,COLUMNS(宝石属性!$B$43:D$66),0)*10*VLOOKUP(ROUNDDOWN($CB72,-1),宝石属性!$B$25:$N$41,2,0)*VLOOKUP(ROUNDDOWN($CB72,-1),宝石属性!$B$25:$N$41,3,0)+VLOOKUP($CC$2,职业被动!$B$6:$M$29,COLUMNS(职业被动!$B$6:D$29),0)*$CB72,0)</f>
        <v>3331</v>
      </c>
      <c r="CD72" s="9">
        <f>ROUND(属性投放!E$4+装备属性!E$4*IF($CB72&lt;10,1,ROUNDDOWN($CB72,-1))+SUM(属性投放!F$37:F$45)*$CB72+VLOOKUP($CC$2,一级属性!$E$41:$P$64,COLUMNS(一级属性!$E$41:H$64),0)*($CB72+0.25*IF($CB72&lt;10,1,ROUNDDOWN($CB72,-1)))+VLOOKUP($CC$2,宝石属性!$B$43:$M$66,COLUMNS(宝石属性!$B$43:E$66),0)*10*VLOOKUP(ROUNDDOWN($CB72,-1),宝石属性!$B$25:$N$41,2,0)*VLOOKUP(ROUNDDOWN($CB72,-1),宝石属性!$B$25:$N$41,3,0)+VLOOKUP($CC$2,职业被动!$B$6:$M$29,COLUMNS(职业被动!$B$6:E$29),0)*$CB72,0)</f>
        <v>1727</v>
      </c>
      <c r="CE72" s="9">
        <f>ROUND(属性投放!F$4+装备属性!F$4*IF($CB72&lt;10,1,ROUNDDOWN($CB72,-1))+SUM(属性投放!G$37:G$45)*$CB72+VLOOKUP($CC$2,一级属性!$E$41:$P$64,COLUMNS(一级属性!$E$41:I$64),0)*($CB72+0.25*IF($CB72&lt;10,1,ROUNDDOWN($CB72,-1)))+VLOOKUP($CC$2,宝石属性!$B$43:$M$66,COLUMNS(宝石属性!$B$43:F$66),0)*10*VLOOKUP(ROUNDDOWN($CB72,-1),宝石属性!$B$25:$N$41,2,0)*VLOOKUP(ROUNDDOWN($CB72,-1),宝石属性!$B$25:$N$41,3,0)+VLOOKUP($CC$2,职业被动!$B$6:$M$29,COLUMNS(职业被动!$B$6:F$29),0)*$CB72,0)</f>
        <v>1547</v>
      </c>
      <c r="CF72" s="9">
        <f>ROUND(属性投放!G$4+装备属性!G$4*IF($CB72&lt;10,1,ROUNDDOWN($CB72,-1))+SUM(属性投放!H$37:H$45)*$CB72+VLOOKUP($CC$2,一级属性!$E$41:$P$64,COLUMNS(一级属性!$E$41:J$64),0)*($CB72+0.25*IF($CB72&lt;10,1,ROUNDDOWN($CB72,-1)))+VLOOKUP($CC$2,宝石属性!$B$43:$M$66,COLUMNS(宝石属性!$B$43:G$66),0)*10*VLOOKUP(ROUNDDOWN($CB72,-1),宝石属性!$B$25:$N$41,2,0)*VLOOKUP(ROUNDDOWN($CB72,-1),宝石属性!$B$25:$N$41,3,0)+VLOOKUP($CC$2,职业被动!$B$6:$M$29,COLUMNS(职业被动!$B$6:G$29),0)*$CB72,0)</f>
        <v>754</v>
      </c>
      <c r="CG72" s="9">
        <f>ROUND(属性投放!H$4+装备属性!H$4*IF($CB72&lt;10,1,ROUNDDOWN($CB72,-1))+SUM(属性投放!I$37:I$45)*$CB72+VLOOKUP($CC$2,一级属性!$E$41:$P$64,COLUMNS(一级属性!$E$41:K$64),0)*($CB72+0.25*IF($CB72&lt;10,1,ROUNDDOWN($CB72,-1)))+VLOOKUP($CC$2,宝石属性!$B$43:$M$66,COLUMNS(宝石属性!$B$43:H$66),0)*10*VLOOKUP(ROUNDDOWN($CB72,-1),宝石属性!$B$25:$N$41,2,0)*VLOOKUP(ROUNDDOWN($CB72,-1),宝石属性!$B$25:$N$41,3,0)+VLOOKUP($CC$2,职业被动!$B$6:$M$29,COLUMNS(职业被动!$B$6:H$29),0)*$CB72,0)</f>
        <v>464</v>
      </c>
      <c r="CH72" s="9">
        <f>ROUND(属性投放!I$4+装备属性!I$4*IF($CB72&lt;10,1,ROUNDDOWN($CB72,-1))+SUM(属性投放!J$37:J$45)*$CB72+VLOOKUP($CC$2,一级属性!$E$41:$P$64,COLUMNS(一级属性!$E$41:L$64),0)*($CB72+0.25*IF($CB72&lt;10,1,ROUNDDOWN($CB72,-1)))+VLOOKUP($CC$2,宝石属性!$B$43:$M$66,COLUMNS(宝石属性!$B$43:I$66),0)*10*VLOOKUP(ROUNDDOWN($CB72,-1),宝石属性!$B$25:$N$41,2,0)*VLOOKUP(ROUNDDOWN($CB72,-1),宝石属性!$B$25:$N$41,3,0)+VLOOKUP($CC$2,职业被动!$B$6:$M$29,COLUMNS(职业被动!$B$6:I$29),0)*$CB72,0)</f>
        <v>783</v>
      </c>
      <c r="CI72" s="9">
        <f>ROUND(属性投放!J$4+装备属性!J$4*IF($CB72&lt;10,1,ROUNDDOWN($CB72,-1))+SUM(属性投放!K$37:K$45)*$CB72+VLOOKUP($CC$2,一级属性!$E$41:$P$64,COLUMNS(一级属性!$E$41:M$64),0)*($CB72+0.25*IF($CB72&lt;10,1,ROUNDDOWN($CB72,-1)))+VLOOKUP($CC$2,宝石属性!$B$43:$M$66,COLUMNS(宝石属性!$B$43:J$66),0)*10*VLOOKUP(ROUNDDOWN($CB72,-1),宝石属性!$B$25:$N$41,2,0)*VLOOKUP(ROUNDDOWN($CB72,-1),宝石属性!$B$25:$N$41,3,0)+VLOOKUP($CC$2,职业被动!$B$6:$M$29,COLUMNS(职业被动!$B$6:J$29),0)*$CB72,0)</f>
        <v>518</v>
      </c>
      <c r="CJ72" s="9">
        <f>ROUND(属性投放!K$4+装备属性!K$4*IF($CB72&lt;10,1,ROUNDDOWN($CB72,-1))+SUM(属性投放!L$37:L$45)*$CB72+VLOOKUP($CC$2,一级属性!$E$41:$P$64,COLUMNS(一级属性!$E$41:N$64),0)*($CB72+0.25*IF($CB72&lt;10,1,ROUNDDOWN($CB72,-1)))+VLOOKUP($CC$2,宝石属性!$B$43:$M$66,COLUMNS(宝石属性!$B$43:K$66),0)*10*VLOOKUP(ROUNDDOWN($CB72,-1),宝石属性!$B$25:$N$41,2,0)*VLOOKUP(ROUNDDOWN($CB72,-1),宝石属性!$B$25:$N$41,3,0)+VLOOKUP($CC$2,职业被动!$B$6:$M$29,COLUMNS(职业被动!$B$6:K$29),0)*$CB72,0)</f>
        <v>235</v>
      </c>
      <c r="CK72" s="9">
        <f>ROUND(属性投放!L$4+装备属性!L$4*IF($CB72&lt;10,1,ROUNDDOWN($CB72,-1))+SUM(属性投放!M$37:M$45)*$CB72+VLOOKUP($CC$2,一级属性!$E$41:$P$64,COLUMNS(一级属性!$E$41:O$64),0)*($CB72+0.25*IF($CB72&lt;10,1,ROUNDDOWN($CB72,-1)))+VLOOKUP($CC$2,宝石属性!$B$43:$M$66,COLUMNS(宝石属性!$B$43:L$66),0)*10*VLOOKUP(ROUNDDOWN($CB72,-1),宝石属性!$B$25:$N$41,2,0)*VLOOKUP(ROUNDDOWN($CB72,-1),宝石属性!$B$25:$N$41,3,0)+VLOOKUP($CC$2,职业被动!$B$6:$M$29,COLUMNS(职业被动!$B$6:L$29),0)*$CB72,0)</f>
        <v>21</v>
      </c>
      <c r="CL72" s="9">
        <f>ROUND(属性投放!M$4+装备属性!M$4*IF($CB72&lt;10,1,ROUNDDOWN($CB72,-1))+SUM(属性投放!N$37:N$45)*$CB72+VLOOKUP($CC$2,一级属性!$E$41:$P$64,COLUMNS(一级属性!$E$41:P$64),0)*($CB72+0.25*IF($CB72&lt;10,1,ROUNDDOWN($CB72,-1)))+VLOOKUP($CC$2,宝石属性!$B$43:$M$66,COLUMNS(宝石属性!$B$43:M$66),0)*10*VLOOKUP(ROUNDDOWN($CB72,-1),宝石属性!$B$25:$N$41,2,0)*VLOOKUP(ROUNDDOWN($CB72,-1),宝石属性!$B$25:$N$41,3,0)+VLOOKUP($CC$2,职业被动!$B$6:$M$29,COLUMNS(职业被动!$B$6:M$29),0)*$CB72,0)</f>
        <v>711</v>
      </c>
      <c r="CM72" s="48">
        <f>属性价值和能力评分!$F$9+ROUND(属性价值和能力评分!$F$38*10,0)*CB72+ROUND((SUM(装备属性!$W$9:$W$14)+属性价值和能力评分!$F$38*1.25+1.4+2.8)*IF(CB72&lt;10,1,ROUNDDOWN(CB72,-1)),0)+15*VLOOKUP(ROUNDDOWN(CB72,-1),宝石属性!$B$26:$D$41,2,0)*6*VLOOKUP(ROUNDDOWN(CB72,-1),宝石属性!$B$26:$D$41,3,0)+(属性价值和能力评分!$F$49*9+属性价值和能力评分!$F$50*2+属性价值和能力评分!$F$53*8/5)*CB72</f>
        <v>12909</v>
      </c>
      <c r="CO72" s="1">
        <v>69</v>
      </c>
      <c r="CP72" s="9">
        <f>ROUND(属性投放!D$4+装备属性!D$4*IF($CO72&lt;10,1,ROUNDDOWN($CO72,-1))+SUM(属性投放!E$37:E$45)*$CO72+VLOOKUP($CP$2,一级属性!$E$41:$P$64,COLUMNS(一级属性!$E$41:G$64),0)*($CO72+0.25*IF($CO72&lt;10,1,ROUNDDOWN($CO72,-1)))+VLOOKUP($CP$2,宝石属性!$B$43:$M$66,COLUMNS(宝石属性!$B$43:D$66),0)*10*VLOOKUP(ROUNDDOWN($CO72,-1),宝石属性!$B$25:$N$41,2,0)*VLOOKUP(ROUNDDOWN($CO72,-1),宝石属性!$B$25:$N$41,3,0)+VLOOKUP($CP$2,职业被动!$B$6:$M$29,COLUMNS(职业被动!$B$6:D$29),0)*$CO72,0)</f>
        <v>3331</v>
      </c>
      <c r="CQ72" s="9">
        <f>ROUND(属性投放!E$4+装备属性!E$4*IF($CO72&lt;10,1,ROUNDDOWN($CO72,-1))+SUM(属性投放!F$37:F$45)*$CO72+VLOOKUP($CP$2,一级属性!$E$41:$P$64,COLUMNS(一级属性!$E$41:H$64),0)*($CO72+0.25*IF($CO72&lt;10,1,ROUNDDOWN($CO72,-1)))+VLOOKUP($CP$2,宝石属性!$B$43:$M$66,COLUMNS(宝石属性!$B$43:E$66),0)*10*VLOOKUP(ROUNDDOWN($CO72,-1),宝石属性!$B$25:$N$41,2,0)*VLOOKUP(ROUNDDOWN($CO72,-1),宝石属性!$B$25:$N$41,3,0)+VLOOKUP($CP$2,职业被动!$B$6:$M$29,COLUMNS(职业被动!$B$6:E$29),0)*$CO72,0)</f>
        <v>3827</v>
      </c>
      <c r="CR72" s="9">
        <f>ROUND(属性投放!F$4+装备属性!F$4*IF($CO72&lt;10,1,ROUNDDOWN($CO72,-1))+SUM(属性投放!G$37:G$45)*$CO72+VLOOKUP($CP$2,一级属性!$E$41:$P$64,COLUMNS(一级属性!$E$41:I$64),0)*($CO72+0.25*IF($CO72&lt;10,1,ROUNDDOWN($CO72,-1)))+VLOOKUP($CP$2,宝石属性!$B$43:$M$66,COLUMNS(宝石属性!$B$43:F$66),0)*10*VLOOKUP(ROUNDDOWN($CO72,-1),宝石属性!$B$25:$N$41,2,0)*VLOOKUP(ROUNDDOWN($CO72,-1),宝石属性!$B$25:$N$41,3,0)+VLOOKUP($CP$2,职业被动!$B$6:$M$29,COLUMNS(职业被动!$B$6:F$29),0)*$CO72,0)</f>
        <v>730</v>
      </c>
      <c r="CS72" s="9">
        <f>ROUND(属性投放!G$4+装备属性!G$4*IF($CO72&lt;10,1,ROUNDDOWN($CO72,-1))+SUM(属性投放!H$37:H$45)*$CO72+VLOOKUP($CP$2,一级属性!$E$41:$P$64,COLUMNS(一级属性!$E$41:J$64),0)*($CO72+0.25*IF($CO72&lt;10,1,ROUNDDOWN($CO72,-1)))+VLOOKUP($CP$2,宝石属性!$B$43:$M$66,COLUMNS(宝石属性!$B$43:G$66),0)*10*VLOOKUP(ROUNDDOWN($CO72,-1),宝石属性!$B$25:$N$41,2,0)*VLOOKUP(ROUNDDOWN($CO72,-1),宝石属性!$B$25:$N$41,3,0)+VLOOKUP($CP$2,职业被动!$B$6:$M$29,COLUMNS(职业被动!$B$6:G$29),0)*$CO72,0)</f>
        <v>685</v>
      </c>
      <c r="CT72" s="9">
        <f>ROUND(属性投放!H$4+装备属性!H$4*IF($CO72&lt;10,1,ROUNDDOWN($CO72,-1))+SUM(属性投放!I$37:I$45)*$CO72+VLOOKUP($CP$2,一级属性!$E$41:$P$64,COLUMNS(一级属性!$E$41:K$64),0)*($CO72+0.25*IF($CO72&lt;10,1,ROUNDDOWN($CO72,-1)))+VLOOKUP($CP$2,宝石属性!$B$43:$M$66,COLUMNS(宝石属性!$B$43:H$66),0)*10*VLOOKUP(ROUNDDOWN($CO72,-1),宝石属性!$B$25:$N$41,2,0)*VLOOKUP(ROUNDDOWN($CO72,-1),宝石属性!$B$25:$N$41,3,0)+VLOOKUP($CP$2,职业被动!$B$6:$M$29,COLUMNS(职业被动!$B$6:H$29),0)*$CO72,0)</f>
        <v>1190</v>
      </c>
      <c r="CU72" s="9">
        <f>ROUND(属性投放!I$4+装备属性!I$4*IF($CO72&lt;10,1,ROUNDDOWN($CO72,-1))+SUM(属性投放!J$37:J$45)*$CO72+VLOOKUP($CP$2,一级属性!$E$41:$P$64,COLUMNS(一级属性!$E$41:L$64),0)*($CO72+0.25*IF($CO72&lt;10,1,ROUNDDOWN($CO72,-1)))+VLOOKUP($CP$2,宝石属性!$B$43:$M$66,COLUMNS(宝石属性!$B$43:I$66),0)*10*VLOOKUP(ROUNDDOWN($CO72,-1),宝石属性!$B$25:$N$41,2,0)*VLOOKUP(ROUNDDOWN($CO72,-1),宝石属性!$B$25:$N$41,3,0)+VLOOKUP($CP$2,职业被动!$B$6:$M$29,COLUMNS(职业被动!$B$6:I$29),0)*$CO72,0)</f>
        <v>1020</v>
      </c>
      <c r="CV72" s="9">
        <f>ROUND(属性投放!J$4+装备属性!J$4*IF($CO72&lt;10,1,ROUNDDOWN($CO72,-1))+SUM(属性投放!K$37:K$45)*$CO72+VLOOKUP($CP$2,一级属性!$E$41:$P$64,COLUMNS(一级属性!$E$41:M$64),0)*($CO72+0.25*IF($CO72&lt;10,1,ROUNDDOWN($CO72,-1)))+VLOOKUP($CP$2,宝石属性!$B$43:$M$66,COLUMNS(宝石属性!$B$43:J$66),0)*10*VLOOKUP(ROUNDDOWN($CO72,-1),宝石属性!$B$25:$N$41,2,0)*VLOOKUP(ROUNDDOWN($CO72,-1),宝石属性!$B$25:$N$41,3,0)+VLOOKUP($CP$2,职业被动!$B$6:$M$29,COLUMNS(职业被动!$B$6:J$29),0)*$CO72,0)</f>
        <v>434</v>
      </c>
      <c r="CW72" s="9">
        <f>ROUND(属性投放!K$4+装备属性!K$4*IF($CO72&lt;10,1,ROUNDDOWN($CO72,-1))+SUM(属性投放!L$37:L$45)*$CO72+VLOOKUP($CP$2,一级属性!$E$41:$P$64,COLUMNS(一级属性!$E$41:N$64),0)*($CO72+0.25*IF($CO72&lt;10,1,ROUNDDOWN($CO72,-1)))+VLOOKUP($CP$2,宝石属性!$B$43:$M$66,COLUMNS(宝石属性!$B$43:K$66),0)*10*VLOOKUP(ROUNDDOWN($CO72,-1),宝石属性!$B$25:$N$41,2,0)*VLOOKUP(ROUNDDOWN($CO72,-1),宝石属性!$B$25:$N$41,3,0)+VLOOKUP($CP$2,职业被动!$B$6:$M$29,COLUMNS(职业被动!$B$6:K$29),0)*$CO72,0)</f>
        <v>235</v>
      </c>
      <c r="CX72" s="9">
        <f>ROUND(属性投放!L$4+装备属性!L$4*IF($CO72&lt;10,1,ROUNDDOWN($CO72,-1))+SUM(属性投放!M$37:M$45)*$CO72+VLOOKUP($CP$2,一级属性!$E$41:$P$64,COLUMNS(一级属性!$E$41:O$64),0)*($CO72+0.25*IF($CO72&lt;10,1,ROUNDDOWN($CO72,-1)))+VLOOKUP($CP$2,宝石属性!$B$43:$M$66,COLUMNS(宝石属性!$B$43:L$66),0)*10*VLOOKUP(ROUNDDOWN($CO72,-1),宝石属性!$B$25:$N$41,2,0)*VLOOKUP(ROUNDDOWN($CO72,-1),宝石属性!$B$25:$N$41,3,0)+VLOOKUP($CP$2,职业被动!$B$6:$M$29,COLUMNS(职业被动!$B$6:L$29),0)*$CO72,0)</f>
        <v>21</v>
      </c>
      <c r="CY72" s="9">
        <f>ROUND(属性投放!M$4+装备属性!M$4*IF($CO72&lt;10,1,ROUNDDOWN($CO72,-1))+SUM(属性投放!N$37:N$45)*$CO72+VLOOKUP($CP$2,一级属性!$E$41:$P$64,COLUMNS(一级属性!$E$41:P$64),0)*($CO72+0.25*IF($CO72&lt;10,1,ROUNDDOWN($CO72,-1)))+VLOOKUP($CP$2,宝石属性!$B$43:$M$66,COLUMNS(宝石属性!$B$43:M$66),0)*10*VLOOKUP(ROUNDDOWN($CO72,-1),宝石属性!$B$25:$N$41,2,0)*VLOOKUP(ROUNDDOWN($CO72,-1),宝石属性!$B$25:$N$41,3,0)+VLOOKUP($CP$2,职业被动!$B$6:$M$29,COLUMNS(职业被动!$B$6:M$29),0)*$CO72,0)</f>
        <v>711</v>
      </c>
      <c r="CZ72" s="48">
        <f>属性价值和能力评分!$F$9+ROUND(属性价值和能力评分!$F$38*10,0)*CO72+ROUND((SUM(装备属性!$W$9:$W$14)+属性价值和能力评分!$F$38*1.25+1.4+2.8)*IF(CO72&lt;10,1,ROUNDDOWN(CO72,-1)),0)+15*VLOOKUP(ROUNDDOWN(CO72,-1),宝石属性!$B$26:$D$41,2,0)*6*VLOOKUP(ROUNDDOWN(CO72,-1),宝石属性!$B$26:$D$41,3,0)+(属性价值和能力评分!$F$49*9+属性价值和能力评分!$F$50*2+属性价值和能力评分!$F$53*8/5)*CO72</f>
        <v>12909</v>
      </c>
      <c r="DB72" s="1">
        <v>69</v>
      </c>
      <c r="DC72" s="9">
        <f>ROUND(属性投放!D$4+装备属性!D$4*IF($DB72&lt;10,1,ROUNDDOWN($DB72,-1))+SUM(属性投放!E$37:E$45)*$DB72+VLOOKUP($DC$2,一级属性!$E$41:$P$64,COLUMNS(一级属性!$E$41:G$64),0)*($DB72+0.25*IF($DB72&lt;10,1,ROUNDDOWN($DB72,-1)))+VLOOKUP($DC$2,宝石属性!$B$43:$M$66,COLUMNS(宝石属性!$B$43:D$66),0)*10*VLOOKUP(ROUNDDOWN($DB72,-1),宝石属性!$B$25:$N$41,2,0)*VLOOKUP(ROUNDDOWN($DB72,-1),宝石属性!$B$25:$N$41,3,0)+VLOOKUP($DC$2,职业被动!$B$6:$M$29,COLUMNS(职业被动!$B$6:D$29),0)*$DB72,0)</f>
        <v>3814</v>
      </c>
      <c r="DD72" s="9">
        <f>ROUND(属性投放!E$4+装备属性!E$4*IF($DB72&lt;10,1,ROUNDDOWN($DB72,-1))+SUM(属性投放!F$37:F$45)*$DB72+VLOOKUP($DC$2,一级属性!$E$41:$P$64,COLUMNS(一级属性!$E$41:H$64),0)*($DB72+0.25*IF($DB72&lt;10,1,ROUNDDOWN($DB72,-1)))+VLOOKUP($DC$2,宝石属性!$B$43:$M$66,COLUMNS(宝石属性!$B$43:E$66),0)*10*VLOOKUP(ROUNDDOWN($DB72,-1),宝石属性!$B$25:$N$41,2,0)*VLOOKUP(ROUNDDOWN($DB72,-1),宝石属性!$B$25:$N$41,3,0)+VLOOKUP($DC$2,职业被动!$B$6:$M$29,COLUMNS(职业被动!$B$6:E$29),0)*$DB72,0)</f>
        <v>1727</v>
      </c>
      <c r="DE72" s="9">
        <f>ROUND(属性投放!F$4+装备属性!F$4*IF($DB72&lt;10,1,ROUNDDOWN($DB72,-1))+SUM(属性投放!G$37:G$45)*$DB72+VLOOKUP($DC$2,一级属性!$E$41:$P$64,COLUMNS(一级属性!$E$41:I$64),0)*($DB72+0.25*IF($DB72&lt;10,1,ROUNDDOWN($DB72,-1)))+VLOOKUP($DC$2,宝石属性!$B$43:$M$66,COLUMNS(宝石属性!$B$43:F$66),0)*10*VLOOKUP(ROUNDDOWN($DB72,-1),宝石属性!$B$25:$N$41,2,0)*VLOOKUP(ROUNDDOWN($DB72,-1),宝石属性!$B$25:$N$41,3,0)+VLOOKUP($DC$2,职业被动!$B$6:$M$29,COLUMNS(职业被动!$B$6:F$29),0)*$DB72,0)</f>
        <v>730</v>
      </c>
      <c r="DF72" s="9">
        <f>ROUND(属性投放!G$4+装备属性!G$4*IF($DB72&lt;10,1,ROUNDDOWN($DB72,-1))+SUM(属性投放!H$37:H$45)*$DB72+VLOOKUP($DC$2,一级属性!$E$41:$P$64,COLUMNS(一级属性!$E$41:J$64),0)*($DB72+0.25*IF($DB72&lt;10,1,ROUNDDOWN($DB72,-1)))+VLOOKUP($DC$2,宝石属性!$B$43:$M$66,COLUMNS(宝石属性!$B$43:G$66),0)*10*VLOOKUP(ROUNDDOWN($DB72,-1),宝石属性!$B$25:$N$41,2,0)*VLOOKUP(ROUNDDOWN($DB72,-1),宝石属性!$B$25:$N$41,3,0)+VLOOKUP($DC$2,职业被动!$B$6:$M$29,COLUMNS(职业被动!$B$6:G$29),0)*$DB72,0)</f>
        <v>1915</v>
      </c>
      <c r="DG72" s="9">
        <f>ROUND(属性投放!H$4+装备属性!H$4*IF($DB72&lt;10,1,ROUNDDOWN($DB72,-1))+SUM(属性投放!I$37:I$45)*$DB72+VLOOKUP($DC$2,一级属性!$E$41:$P$64,COLUMNS(一级属性!$E$41:K$64),0)*($DB72+0.25*IF($DB72&lt;10,1,ROUNDDOWN($DB72,-1)))+VLOOKUP($DC$2,宝石属性!$B$43:$M$66,COLUMNS(宝石属性!$B$43:H$66),0)*10*VLOOKUP(ROUNDDOWN($DB72,-1),宝石属性!$B$25:$N$41,2,0)*VLOOKUP(ROUNDDOWN($DB72,-1),宝石属性!$B$25:$N$41,3,0)+VLOOKUP($DC$2,职业被动!$B$6:$M$29,COLUMNS(职业被动!$B$6:H$29),0)*$DB72,0)</f>
        <v>464</v>
      </c>
      <c r="DH72" s="9">
        <f>ROUND(属性投放!I$4+装备属性!I$4*IF($DB72&lt;10,1,ROUNDDOWN($DB72,-1))+SUM(属性投放!J$37:J$45)*$DB72+VLOOKUP($DC$2,一级属性!$E$41:$P$64,COLUMNS(一级属性!$E$41:L$64),0)*($DB72+0.25*IF($DB72&lt;10,1,ROUNDDOWN($DB72,-1)))+VLOOKUP($DC$2,宝石属性!$B$43:$M$66,COLUMNS(宝石属性!$B$43:I$66),0)*10*VLOOKUP(ROUNDDOWN($DB72,-1),宝石属性!$B$25:$N$41,2,0)*VLOOKUP(ROUNDDOWN($DB72,-1),宝石属性!$B$25:$N$41,3,0)+VLOOKUP($DC$2,职业被动!$B$6:$M$29,COLUMNS(职业被动!$B$6:I$29),0)*$DB72,0)</f>
        <v>699</v>
      </c>
      <c r="DI72" s="9">
        <f>ROUND(属性投放!J$4+装备属性!J$4*IF($DB72&lt;10,1,ROUNDDOWN($DB72,-1))+SUM(属性投放!K$37:K$45)*$DB72+VLOOKUP($DC$2,一级属性!$E$41:$P$64,COLUMNS(一级属性!$E$41:M$64),0)*($DB72+0.25*IF($DB72&lt;10,1,ROUNDDOWN($DB72,-1)))+VLOOKUP($DC$2,宝石属性!$B$43:$M$66,COLUMNS(宝石属性!$B$43:J$66),0)*10*VLOOKUP(ROUNDDOWN($DB72,-1),宝石属性!$B$25:$N$41,2,0)*VLOOKUP(ROUNDDOWN($DB72,-1),宝石属性!$B$25:$N$41,3,0)+VLOOKUP($DC$2,职业被动!$B$6:$M$29,COLUMNS(职业被动!$B$6:J$29),0)*$DB72,0)</f>
        <v>518</v>
      </c>
      <c r="DJ72" s="9">
        <f>ROUND(属性投放!K$4+装备属性!K$4*IF($DB72&lt;10,1,ROUNDDOWN($DB72,-1))+SUM(属性投放!L$37:L$45)*$DB72+VLOOKUP($DC$2,一级属性!$E$41:$P$64,COLUMNS(一级属性!$E$41:N$64),0)*($DB72+0.25*IF($DB72&lt;10,1,ROUNDDOWN($DB72,-1)))+VLOOKUP($DC$2,宝石属性!$B$43:$M$66,COLUMNS(宝石属性!$B$43:K$66),0)*10*VLOOKUP(ROUNDDOWN($DB72,-1),宝石属性!$B$25:$N$41,2,0)*VLOOKUP(ROUNDDOWN($DB72,-1),宝石属性!$B$25:$N$41,3,0)+VLOOKUP($DC$2,职业被动!$B$6:$M$29,COLUMNS(职业被动!$B$6:K$29),0)*$DB72,0)</f>
        <v>347</v>
      </c>
      <c r="DK72" s="9">
        <f>ROUND(属性投放!L$4+装备属性!L$4*IF($DB72&lt;10,1,ROUNDDOWN($DB72,-1))+SUM(属性投放!M$37:M$45)*$DB72+VLOOKUP($DC$2,一级属性!$E$41:$P$64,COLUMNS(一级属性!$E$41:O$64),0)*($DB72+0.25*IF($DB72&lt;10,1,ROUNDDOWN($DB72,-1)))+VLOOKUP($DC$2,宝石属性!$B$43:$M$66,COLUMNS(宝石属性!$B$43:L$66),0)*10*VLOOKUP(ROUNDDOWN($DB72,-1),宝石属性!$B$25:$N$41,2,0)*VLOOKUP(ROUNDDOWN($DB72,-1),宝石属性!$B$25:$N$41,3,0)+VLOOKUP($DC$2,职业被动!$B$6:$M$29,COLUMNS(职业被动!$B$6:L$29),0)*$DB72,0)</f>
        <v>21</v>
      </c>
      <c r="DL72" s="9">
        <f>ROUND(属性投放!M$4+装备属性!M$4*IF($DB72&lt;10,1,ROUNDDOWN($DB72,-1))+SUM(属性投放!N$37:N$45)*$DB72+VLOOKUP($DC$2,一级属性!$E$41:$P$64,COLUMNS(一级属性!$E$41:P$64),0)*($DB72+0.25*IF($DB72&lt;10,1,ROUNDDOWN($DB72,-1)))+VLOOKUP($DC$2,宝石属性!$B$43:$M$66,COLUMNS(宝石属性!$B$43:M$66),0)*10*VLOOKUP(ROUNDDOWN($DB72,-1),宝石属性!$B$25:$N$41,2,0)*VLOOKUP(ROUNDDOWN($DB72,-1),宝石属性!$B$25:$N$41,3,0)+VLOOKUP($DC$2,职业被动!$B$6:$M$29,COLUMNS(职业被动!$B$6:M$29),0)*$DB72,0)</f>
        <v>711</v>
      </c>
      <c r="DM72" s="48">
        <f>属性价值和能力评分!$F$9+ROUND(属性价值和能力评分!$F$38*10,0)*DB72+ROUND((SUM(装备属性!$W$9:$W$14)+属性价值和能力评分!$F$38*1.25+1.4+2.8)*IF(DB72&lt;10,1,ROUNDDOWN(DB72,-1)),0)+15*VLOOKUP(ROUNDDOWN(DB72,-1),宝石属性!$B$26:$D$41,2,0)*6*VLOOKUP(ROUNDDOWN(DB72,-1),宝石属性!$B$26:$D$41,3,0)+(属性价值和能力评分!$F$49*9+属性价值和能力评分!$F$50*2+属性价值和能力评分!$F$53*8/5)*DB72</f>
        <v>12909</v>
      </c>
      <c r="DO72" s="1">
        <v>69</v>
      </c>
      <c r="DP72" s="9">
        <f>ROUND(属性投放!D$4+装备属性!D$4*IF($DO72&lt;10,1,ROUNDDOWN($DO72,-1))+SUM(属性投放!E$37:E$45)*$DO72+VLOOKUP($DP$2,一级属性!$E$41:$P$64,COLUMNS(一级属性!$E$41:G$64),0)*($DO72+0.25*IF($DO72&lt;10,1,ROUNDDOWN($DO72,-1)))+VLOOKUP($DP$2,宝石属性!$B$43:$M$66,COLUMNS(宝石属性!$B$43:D$66),0)*10*VLOOKUP(ROUNDDOWN($DO72,-1),宝石属性!$B$25:$N$41,2,0)*VLOOKUP(ROUNDDOWN($DO72,-1),宝石属性!$B$25:$N$41,3,0)+VLOOKUP($DP$2,职业被动!$B$6:$M$29,COLUMNS(职业被动!$B$6:D$29),0)*$DO72,0)</f>
        <v>8217</v>
      </c>
      <c r="DQ72" s="9">
        <f>ROUND(属性投放!E$4+装备属性!E$4*IF($DO72&lt;10,1,ROUNDDOWN($DO72,-1))+SUM(属性投放!F$37:F$45)*$DO72+VLOOKUP($DP$2,一级属性!$E$41:$P$64,COLUMNS(一级属性!$E$41:H$64),0)*($DO72+0.25*IF($DO72&lt;10,1,ROUNDDOWN($DO72,-1)))+VLOOKUP($DP$2,宝石属性!$B$43:$M$66,COLUMNS(宝石属性!$B$43:E$66),0)*10*VLOOKUP(ROUNDDOWN($DO72,-1),宝石属性!$B$25:$N$41,2,0)*VLOOKUP(ROUNDDOWN($DO72,-1),宝石属性!$B$25:$N$41,3,0)+VLOOKUP($DP$2,职业被动!$B$6:$M$29,COLUMNS(职业被动!$B$6:E$29),0)*$DO72,0)</f>
        <v>1727</v>
      </c>
      <c r="DR72" s="9">
        <f>ROUND(属性投放!F$4+装备属性!F$4*IF($DO72&lt;10,1,ROUNDDOWN($DO72,-1))+SUM(属性投放!G$37:G$45)*$DO72+VLOOKUP($DP$2,一级属性!$E$41:$P$64,COLUMNS(一级属性!$E$41:I$64),0)*($DO72+0.25*IF($DO72&lt;10,1,ROUNDDOWN($DO72,-1)))+VLOOKUP($DP$2,宝石属性!$B$43:$M$66,COLUMNS(宝石属性!$B$43:F$66),0)*10*VLOOKUP(ROUNDDOWN($DO72,-1),宝石属性!$B$25:$N$41,2,0)*VLOOKUP(ROUNDDOWN($DO72,-1),宝石属性!$B$25:$N$41,3,0)+VLOOKUP($DP$2,职业被动!$B$6:$M$29,COLUMNS(职业被动!$B$6:F$29),0)*$DO72,0)</f>
        <v>730</v>
      </c>
      <c r="DS72" s="9">
        <f>ROUND(属性投放!G$4+装备属性!G$4*IF($DO72&lt;10,1,ROUNDDOWN($DO72,-1))+SUM(属性投放!H$37:H$45)*$DO72+VLOOKUP($DP$2,一级属性!$E$41:$P$64,COLUMNS(一级属性!$E$41:J$64),0)*($DO72+0.25*IF($DO72&lt;10,1,ROUNDDOWN($DO72,-1)))+VLOOKUP($DP$2,宝石属性!$B$43:$M$66,COLUMNS(宝石属性!$B$43:G$66),0)*10*VLOOKUP(ROUNDDOWN($DO72,-1),宝石属性!$B$25:$N$41,2,0)*VLOOKUP(ROUNDDOWN($DO72,-1),宝石属性!$B$25:$N$41,3,0)+VLOOKUP($DP$2,职业被动!$B$6:$M$29,COLUMNS(职业被动!$B$6:G$29),0)*$DO72,0)</f>
        <v>685</v>
      </c>
      <c r="DT72" s="9">
        <f>ROUND(属性投放!H$4+装备属性!H$4*IF($DO72&lt;10,1,ROUNDDOWN($DO72,-1))+SUM(属性投放!I$37:I$45)*$DO72+VLOOKUP($DP$2,一级属性!$E$41:$P$64,COLUMNS(一级属性!$E$41:K$64),0)*($DO72+0.25*IF($DO72&lt;10,1,ROUNDDOWN($DO72,-1)))+VLOOKUP($DP$2,宝石属性!$B$43:$M$66,COLUMNS(宝石属性!$B$43:H$66),0)*10*VLOOKUP(ROUNDDOWN($DO72,-1),宝石属性!$B$25:$N$41,2,0)*VLOOKUP(ROUNDDOWN($DO72,-1),宝石属性!$B$25:$N$41,3,0)+VLOOKUP($DP$2,职业被动!$B$6:$M$29,COLUMNS(职业被动!$B$6:H$29),0)*$DO72,0)</f>
        <v>533</v>
      </c>
      <c r="DU72" s="9">
        <f>ROUND(属性投放!I$4+装备属性!I$4*IF($DO72&lt;10,1,ROUNDDOWN($DO72,-1))+SUM(属性投放!J$37:J$45)*$DO72+VLOOKUP($DP$2,一级属性!$E$41:$P$64,COLUMNS(一级属性!$E$41:L$64),0)*($DO72+0.25*IF($DO72&lt;10,1,ROUNDDOWN($DO72,-1)))+VLOOKUP($DP$2,宝石属性!$B$43:$M$66,COLUMNS(宝石属性!$B$43:I$66),0)*10*VLOOKUP(ROUNDDOWN($DO72,-1),宝石属性!$B$25:$N$41,2,0)*VLOOKUP(ROUNDDOWN($DO72,-1),宝石属性!$B$25:$N$41,3,0)+VLOOKUP($DP$2,职业被动!$B$6:$M$29,COLUMNS(职业被动!$B$6:I$29),0)*$DO72,0)</f>
        <v>699</v>
      </c>
      <c r="DV72" s="9">
        <f>ROUND(属性投放!J$4+装备属性!J$4*IF($DO72&lt;10,1,ROUNDDOWN($DO72,-1))+SUM(属性投放!K$37:K$45)*$DO72+VLOOKUP($DP$2,一级属性!$E$41:$P$64,COLUMNS(一级属性!$E$41:M$64),0)*($DO72+0.25*IF($DO72&lt;10,1,ROUNDDOWN($DO72,-1)))+VLOOKUP($DP$2,宝石属性!$B$43:$M$66,COLUMNS(宝石属性!$B$43:J$66),0)*10*VLOOKUP(ROUNDDOWN($DO72,-1),宝石属性!$B$25:$N$41,2,0)*VLOOKUP(ROUNDDOWN($DO72,-1),宝石属性!$B$25:$N$41,3,0)+VLOOKUP($DP$2,职业被动!$B$6:$M$29,COLUMNS(职业被动!$B$6:J$29),0)*$DO72,0)</f>
        <v>518</v>
      </c>
      <c r="DW72" s="9">
        <f>ROUND(属性投放!K$4+装备属性!K$4*IF($DO72&lt;10,1,ROUNDDOWN($DO72,-1))+SUM(属性投放!L$37:L$45)*$DO72+VLOOKUP($DP$2,一级属性!$E$41:$P$64,COLUMNS(一级属性!$E$41:N$64),0)*($DO72+0.25*IF($DO72&lt;10,1,ROUNDDOWN($DO72,-1)))+VLOOKUP($DP$2,宝石属性!$B$43:$M$66,COLUMNS(宝石属性!$B$43:K$66),0)*10*VLOOKUP(ROUNDDOWN($DO72,-1),宝石属性!$B$25:$N$41,2,0)*VLOOKUP(ROUNDDOWN($DO72,-1),宝石属性!$B$25:$N$41,3,0)+VLOOKUP($DP$2,职业被动!$B$6:$M$29,COLUMNS(职业被动!$B$6:K$29),0)*$DO72,0)</f>
        <v>347</v>
      </c>
      <c r="DX72" s="9">
        <f>ROUND(属性投放!L$4+装备属性!L$4*IF($DO72&lt;10,1,ROUNDDOWN($DO72,-1))+SUM(属性投放!M$37:M$45)*$DO72+VLOOKUP($DP$2,一级属性!$E$41:$P$64,COLUMNS(一级属性!$E$41:O$64),0)*($DO72+0.25*IF($DO72&lt;10,1,ROUNDDOWN($DO72,-1)))+VLOOKUP($DP$2,宝石属性!$B$43:$M$66,COLUMNS(宝石属性!$B$43:L$66),0)*10*VLOOKUP(ROUNDDOWN($DO72,-1),宝石属性!$B$25:$N$41,2,0)*VLOOKUP(ROUNDDOWN($DO72,-1),宝石属性!$B$25:$N$41,3,0)+VLOOKUP($DP$2,职业被动!$B$6:$M$29,COLUMNS(职业被动!$B$6:L$29),0)*$DO72,0)</f>
        <v>21</v>
      </c>
      <c r="DY72" s="9">
        <f>ROUND(属性投放!M$4+装备属性!M$4*IF($DO72&lt;10,1,ROUNDDOWN($DO72,-1))+SUM(属性投放!N$37:N$45)*$DO72+VLOOKUP($DP$2,一级属性!$E$41:$P$64,COLUMNS(一级属性!$E$41:P$64),0)*($DO72+0.25*IF($DO72&lt;10,1,ROUNDDOWN($DO72,-1)))+VLOOKUP($DP$2,宝石属性!$B$43:$M$66,COLUMNS(宝石属性!$B$43:M$66),0)*10*VLOOKUP(ROUNDDOWN($DO72,-1),宝石属性!$B$25:$N$41,2,0)*VLOOKUP(ROUNDDOWN($DO72,-1),宝石属性!$B$25:$N$41,3,0)+VLOOKUP($DP$2,职业被动!$B$6:$M$29,COLUMNS(职业被动!$B$6:M$29),0)*$DO72,0)</f>
        <v>711</v>
      </c>
      <c r="DZ72" s="48">
        <f>属性价值和能力评分!$F$9+ROUND(属性价值和能力评分!$F$38*10,0)*DO72+ROUND((SUM(装备属性!$W$9:$W$14)+属性价值和能力评分!$F$38*1.25+1.4+2.8)*IF(DO72&lt;10,1,ROUNDDOWN(DO72,-1)),0)+15*VLOOKUP(ROUNDDOWN(DO72,-1),宝石属性!$B$26:$D$41,2,0)*6*VLOOKUP(ROUNDDOWN(DO72,-1),宝石属性!$B$26:$D$41,3,0)+(属性价值和能力评分!$F$49*9+属性价值和能力评分!$F$50*2+属性价值和能力评分!$F$53*8/5)*DO72</f>
        <v>12909</v>
      </c>
      <c r="EA72" s="17"/>
      <c r="EB72" s="1">
        <v>69</v>
      </c>
      <c r="EC72" s="1">
        <f>ROUND(CC72/MAX(CE72/10,((CE72*(1+属性投放!$E$8)-CF72+属性投放!$F$8*EB72)*(1+属性投放!$G$8)*(1+属性投放!$H$8))),1)</f>
        <v>2.9</v>
      </c>
      <c r="ED72" s="1">
        <f>ROUND(CP72/MAX(CE72/10,((CE72*(1+属性投放!$E$8)-CS72+属性投放!$F$8*EB72)*(1+属性投放!$G$8)*(1+属性投放!$H$8))),1)</f>
        <v>2.7</v>
      </c>
      <c r="EE72" s="1">
        <f>ROUND(DC72/MAX(CE72/10,((CE72*(1+属性投放!$E$8)-DF72+属性投放!$F$8*EB72)*(1+属性投放!$G$8)*(1+属性投放!$H$8))),1)</f>
        <v>24.7</v>
      </c>
      <c r="EF72" s="1">
        <f>ROUND(DP72/MAX(CE72/10,((CE72*(1+属性投放!$E$8)-DS72+属性投放!$F$8*EB72)*(1+属性投放!$G$8)*(1+属性投放!$H$8))),1)</f>
        <v>6.8</v>
      </c>
      <c r="EH72" s="1">
        <f>ROUND(CC72/MAX(属性投放!$F$9*EB72,((CT72*(1+属性投放!$E$9)-CH72+属性投放!$F$9*EB72)*(1+属性投放!$G$9)*(1+属性投放!$H$9))),1)</f>
        <v>2.6</v>
      </c>
      <c r="EI72" s="1">
        <f>ROUND(CP72/MAX(属性投放!$F$9*EB72,((CT72*(1+属性投放!$E$9)-CU72+属性投放!$F$9*EB72)*(1+属性投放!$G$9)*(1+属性投放!$H$9))),1)</f>
        <v>3.3</v>
      </c>
      <c r="EJ72" s="1">
        <f>ROUND(DC72/MAX(属性投放!$F$9*EB72,((CT72*(1+属性投放!$E$9)-DH72+属性投放!$F$9*EB72)*(1+属性投放!$G$9)*(1+属性投放!$H$9))),1)</f>
        <v>2.8</v>
      </c>
      <c r="EK72" s="1">
        <f>ROUND(DP72/MAX(属性投放!$F$9*EB72,((CT72*(1+属性投放!$E$9)-DU72+属性投放!$F$9*EB72)*(1+属性投放!$G$9)*(1+属性投放!$H$9))),1)</f>
        <v>6</v>
      </c>
      <c r="EM72" s="1">
        <f>ROUND(CC72/((BW72*(1+属性投放!$E$10)+属性投放!$F$10*EB72)*(1+属性投放!$G$10)*(1+属性投放!$H$10)),1)</f>
        <v>5.7</v>
      </c>
      <c r="EN72" s="1">
        <f>ROUND(CP72/((BW72*(1+属性投放!$E$10)+属性投放!$F$10*EB72)*(1+属性投放!$G$10)*(1+属性投放!$H$10)),1)</f>
        <v>5.7</v>
      </c>
      <c r="EO72" s="1">
        <f>ROUND(DC72/((BW72*(1+属性投放!$E$10)+属性投放!$F$10*EB72)*(1+属性投放!$G$10)*(1+属性投放!$H$10)),1)</f>
        <v>6.5</v>
      </c>
      <c r="EP72" s="1">
        <f>ROUND(DP72/((BW72*(1+属性投放!$E$10)+属性投放!$F$10*EB72)*(1+属性投放!$G$10)*(1+属性投放!$H$10)),1)</f>
        <v>14</v>
      </c>
    </row>
    <row r="73" spans="2:146" s="186" customFormat="1">
      <c r="B73" s="186">
        <v>70</v>
      </c>
      <c r="C73" s="9">
        <f>ROUND(属性投放!D$4+装备属性!D$4*IF($B73&lt;10,1,ROUNDDOWN($B73,-1))+SUM(属性投放!E$37:E$45)*$B73+VLOOKUP($C$2,一级属性!$E$41:$P$64,COLUMNS(一级属性!$E$41:G$64),0)*($B73+0.25*IF($B73&lt;10,1,ROUNDDOWN($B73,-1)))+VLOOKUP($C$2,宝石属性!$B$43:$M$66,COLUMNS(宝石属性!$B$43:D$66),0)*10*VLOOKUP(ROUNDDOWN($B73,-1),宝石属性!$B$25:$N$41,2,0)*VLOOKUP(ROUNDDOWN($B73,-1),宝石属性!$B$25:$N$41,3,0)+VLOOKUP($C$2,职业被动!$B$6:$M$29,COLUMNS(职业被动!$B$6:D$29),0)*$B73,0)</f>
        <v>4378</v>
      </c>
      <c r="D73" s="9">
        <f>ROUND(属性投放!E$4+装备属性!E$4*IF($B73&lt;10,1,ROUNDDOWN($B73,-1))+SUM(属性投放!F$37:F$38)*$B73+VLOOKUP($C$2,一级属性!$E$67:$P$90,COLUMNS(一级属性!$E$67:H$90),0)*$B73+VLOOKUP($C$2,宝石属性!$B$43:$M$66,COLUMNS(宝石属性!$B$43:E$66),0)*10*VLOOKUP(ROUNDDOWN($B73,-1),宝石属性!$B$25:$N$41,2,0)*VLOOKUP(ROUNDDOWN($B73,-1),宝石属性!$B$25:$N$41,3,0)+VLOOKUP($C$2,职业被动!$B$6:$M$29,COLUMNS(职业被动!$B$6:E$29),0)*$B73,0)</f>
        <v>1824</v>
      </c>
      <c r="E73" s="9">
        <f>ROUND(属性投放!F$4+装备属性!F$4*IF($B73&lt;10,1,ROUNDDOWN($B73,-1))+SUM(属性投放!G$37:G$38)*$B73+VLOOKUP($C$2,一级属性!$E$67:$P$90,COLUMNS(一级属性!$E$67:I$90),0)*$B73+VLOOKUP($C$2,宝石属性!$B$43:$M$66,COLUMNS(宝石属性!$B$43:F$66),0)*10*VLOOKUP(ROUNDDOWN($B73,-1),宝石属性!$B$25:$N$41,2,0)*VLOOKUP(ROUNDDOWN($B73,-1),宝石属性!$B$25:$N$41,3,0)+VLOOKUP($C$2,职业被动!$B$6:$M$29,COLUMNS(职业被动!$B$6:F$29),0)*$B73,0)</f>
        <v>1483</v>
      </c>
      <c r="F73" s="9">
        <f>ROUND(属性投放!G$4+装备属性!G$4*IF($B73&lt;10,1,ROUNDDOWN($B73,-1))+SUM(属性投放!H$37:H$38)*$B73+VLOOKUP($C$2,一级属性!$E$67:$P$90,COLUMNS(一级属性!$E$67:J$90),0)*$B73+VLOOKUP($C$2,宝石属性!$B$43:$M$66,COLUMNS(宝石属性!$B$43:G$66),0)*10*VLOOKUP(ROUNDDOWN($B73,-1),宝石属性!$B$25:$N$41,2,0)*VLOOKUP(ROUNDDOWN($B73,-1),宝石属性!$B$25:$N$41,3,0)+VLOOKUP($C$2,职业被动!$B$6:$M$29,COLUMNS(职业被动!$B$6:G$29),0)*$B73,0)</f>
        <v>847</v>
      </c>
      <c r="G73" s="9">
        <f>ROUND(属性投放!H$4+装备属性!H$4*IF($B73&lt;10,1,ROUNDDOWN($B73,-1))+SUM(属性投放!I$37:I$38)*$B73+VLOOKUP($C$2,一级属性!$E$67:$P$90,COLUMNS(一级属性!$E$67:K$90),0)*$B73+VLOOKUP($C$2,宝石属性!$B$43:$M$66,COLUMNS(宝石属性!$B$43:H$66),0)*10*VLOOKUP(ROUNDDOWN($B73,-1),宝石属性!$B$25:$N$41,2,0)*VLOOKUP(ROUNDDOWN($B73,-1),宝石属性!$B$25:$N$41,3,0)+VLOOKUP($C$2,职业被动!$B$6:$M$29,COLUMNS(职业被动!$B$6:H$29),0)*$B73,0)</f>
        <v>507</v>
      </c>
      <c r="H73" s="9">
        <f>ROUND(属性投放!I$4+装备属性!I$4*IF($B73&lt;10,1,ROUNDDOWN($B73,-1))+SUM(属性投放!J$37:J$38)*$B73+VLOOKUP($C$2,一级属性!$E$67:$P$90,COLUMNS(一级属性!$E$67:L$90),0)*$B73+VLOOKUP($C$2,宝石属性!$B$43:$M$66,COLUMNS(宝石属性!$B$43:I$66),0)*10*VLOOKUP(ROUNDDOWN($B73,-1),宝石属性!$B$25:$N$41,2,0)*VLOOKUP(ROUNDDOWN($B73,-1),宝石属性!$B$25:$N$41,3,0)+VLOOKUP($C$2,职业被动!$B$6:$M$29,COLUMNS(职业被动!$B$6:I$29),0)*$B73,0)</f>
        <v>835</v>
      </c>
      <c r="I73" s="9">
        <f>ROUND(属性投放!J$4+装备属性!J$4*IF($B73&lt;10,1,ROUNDDOWN($B73,-1))+SUM(属性投放!K$37:K$38)*$B73+VLOOKUP($C$2,一级属性!$E$67:$P$90,COLUMNS(一级属性!$E$67:M$90),0)*$B73+VLOOKUP($C$2,宝石属性!$B$43:$M$66,COLUMNS(宝石属性!$B$43:J$66),0)*10*VLOOKUP(ROUNDDOWN($B73,-1),宝石属性!$B$25:$N$41,2,0)*VLOOKUP(ROUNDDOWN($B73,-1),宝石属性!$B$25:$N$41,3,0)+VLOOKUP($C$2,职业被动!$B$6:$M$29,COLUMNS(职业被动!$B$6:J$29),0)*$B73,0)</f>
        <v>570</v>
      </c>
      <c r="J73" s="9">
        <f>ROUND(属性投放!K$4+装备属性!K$4*IF($B73&lt;10,1,ROUNDDOWN($B73,-1))+SUM(属性投放!L$37:L$38)*$B73+VLOOKUP($C$2,一级属性!$E$67:$P$90,COLUMNS(一级属性!$E$67:N$90),0)*$B73+VLOOKUP($C$2,宝石属性!$B$43:$M$66,COLUMNS(宝石属性!$B$43:K$66),0)*10*VLOOKUP(ROUNDDOWN($B73,-1),宝石属性!$B$25:$N$41,2,0)*VLOOKUP(ROUNDDOWN($B73,-1),宝石属性!$B$25:$N$41,3,0)+VLOOKUP($C$2,职业被动!$B$6:$M$29,COLUMNS(职业被动!$B$6:K$29),0)*$B73,0)</f>
        <v>265</v>
      </c>
      <c r="K73" s="9">
        <f>ROUND(属性投放!L$4+装备属性!L$4*IF($B73&lt;10,1,ROUNDDOWN($B73,-1))+SUM(属性投放!M$37:M$38)*$B73+VLOOKUP($C$2,一级属性!$E$67:$P$90,COLUMNS(一级属性!$E$67:O$90),0)*$B73+VLOOKUP($C$2,宝石属性!$B$43:$M$66,COLUMNS(宝石属性!$B$43:L$66),0)*10*VLOOKUP(ROUNDDOWN($B73,-1),宝石属性!$B$25:$N$41,2,0)*VLOOKUP(ROUNDDOWN($B73,-1),宝石属性!$B$25:$N$41,3,0)+VLOOKUP($C$2,职业被动!$B$6:$M$29,COLUMNS(职业被动!$B$6:L$29),0)*$B73,0)</f>
        <v>21</v>
      </c>
      <c r="L73" s="9">
        <f>ROUND(属性投放!M$4+装备属性!M$4*IF($B73&lt;10,1,ROUNDDOWN($B73,-1))+SUM(属性投放!N$37:N$38)*$B73+VLOOKUP($C$2,一级属性!$E$67:$P$90,COLUMNS(一级属性!$E$67:P$90),0)*$B73+VLOOKUP($C$2,宝石属性!$B$43:$M$66,COLUMNS(宝石属性!$B$43:M$66),0)*10*VLOOKUP(ROUNDDOWN($B73,-1),宝石属性!$B$25:$N$41,2,0)*VLOOKUP(ROUNDDOWN($B73,-1),宝石属性!$B$25:$N$41,3,0)+VLOOKUP($C$2,职业被动!$B$6:$M$29,COLUMNS(职业被动!$B$6:M$29),0)*$B73,0)</f>
        <v>793</v>
      </c>
      <c r="M73" s="48">
        <f>属性价值和能力评分!$F$9+ROUND(属性价值和能力评分!$F$38*10,0)*B73+ROUND((SUM(装备属性!$W$9:$W$14)+属性价值和能力评分!$F$38*1.25+1.4+2.8)*IF(B73&lt;10,1,ROUNDDOWN(B73,-1)),0)+15*VLOOKUP(ROUNDDOWN(B73,-1),宝石属性!$B$26:$D$41,2,0)*6*VLOOKUP(ROUNDDOWN(B73,-1),宝石属性!$B$26:$D$41,3,0)+(属性价值和能力评分!$F$49*9+属性价值和能力评分!$F$50*2+属性价值和能力评分!$F$53*8/5)*B73</f>
        <v>13851</v>
      </c>
      <c r="O73" s="186">
        <v>70</v>
      </c>
      <c r="P73" s="9">
        <f>ROUND(属性投放!D$4+装备属性!D$4*IF($O73&lt;10,1,ROUNDDOWN($O73,-1))+SUM(属性投放!E$37:E$45)*$O73+VLOOKUP($P$2,一级属性!$E$41:$P$64,COLUMNS(一级属性!$E$41:G$64),0)*($O73+0.25*IF($O73&lt;10,1,ROUNDDOWN($O73,-1)))+VLOOKUP($P$2,宝石属性!$B$43:$M$66,COLUMNS(宝石属性!$B$43:D$66),0)*10*VLOOKUP(ROUNDDOWN($O73,-1),宝石属性!$B$25:$N$41,2,0)*VLOOKUP(ROUNDDOWN($O73,-1),宝石属性!$B$25:$N$41,3,0)+VLOOKUP($P$2,职业被动!$B$6:$M$29,COLUMNS(职业被动!$B$6:D$29),0)*$O73,0)</f>
        <v>5358</v>
      </c>
      <c r="Q73" s="9">
        <f>ROUND(属性投放!E$4+装备属性!E$4*IF($O73&lt;10,1,ROUNDDOWN($O73,-1))+SUM(属性投放!F$37:F$45)*$O73+VLOOKUP($P$2,一级属性!$E$41:$P$64,COLUMNS(一级属性!$E$41:H$64),0)*($O73+0.25*IF($O73&lt;10,1,ROUNDDOWN($O73,-1)))+VLOOKUP($P$2,宝石属性!$B$43:$M$66,COLUMNS(宝石属性!$B$43:E$66),0)*10*VLOOKUP(ROUNDDOWN($O73,-1),宝石属性!$B$25:$N$41,2,0)*VLOOKUP(ROUNDDOWN($O73,-1),宝石属性!$B$25:$N$41,3,0)+VLOOKUP($P$2,职业被动!$B$6:$M$29,COLUMNS(职业被动!$B$6:E$29),0)*$O73,0)</f>
        <v>3137</v>
      </c>
      <c r="R73" s="9">
        <f>ROUND(属性投放!F$4+装备属性!F$4*IF($O73&lt;10,1,ROUNDDOWN($O73,-1))+SUM(属性投放!G$37:G$45)*$O73+VLOOKUP($P$2,一级属性!$E$41:$P$64,COLUMNS(一级属性!$E$41:I$64),0)*($O73+0.25*IF($O73&lt;10,1,ROUNDDOWN($O73,-1)))+VLOOKUP($P$2,宝石属性!$B$43:$M$66,COLUMNS(宝石属性!$B$43:F$66),0)*10*VLOOKUP(ROUNDDOWN($O73,-1),宝石属性!$B$25:$N$41,2,0)*VLOOKUP(ROUNDDOWN($O73,-1),宝石属性!$B$25:$N$41,3,0)+VLOOKUP($P$2,职业被动!$B$6:$M$29,COLUMNS(职业被动!$B$6:F$29),0)*$O73,0)</f>
        <v>814</v>
      </c>
      <c r="S73" s="9">
        <f>ROUND(属性投放!G$4+装备属性!G$4*IF($O73&lt;10,1,ROUNDDOWN($O73,-1))+SUM(属性投放!H$37:H$45)*$O73+VLOOKUP($P$2,一级属性!$E$41:$P$64,COLUMNS(一级属性!$E$41:J$64),0)*($O73+0.25*IF($O73&lt;10,1,ROUNDDOWN($O73,-1)))+VLOOKUP($P$2,宝石属性!$B$43:$M$66,COLUMNS(宝石属性!$B$43:G$66),0)*10*VLOOKUP(ROUNDDOWN($O73,-1),宝石属性!$B$25:$N$41,2,0)*VLOOKUP(ROUNDDOWN($O73,-1),宝石属性!$B$25:$N$41,3,0)+VLOOKUP($P$2,职业被动!$B$6:$M$29,COLUMNS(职业被动!$B$6:G$29),0)*$O73,0)</f>
        <v>777</v>
      </c>
      <c r="T73" s="9">
        <f>ROUND(属性投放!H$4+装备属性!H$4*IF($O73&lt;10,1,ROUNDDOWN($O73,-1))+SUM(属性投放!I$37:I$45)*$O73+VLOOKUP($P$2,一级属性!$E$41:$P$64,COLUMNS(一级属性!$E$41:K$64),0)*($O73+0.25*IF($O73&lt;10,1,ROUNDDOWN($O73,-1)))+VLOOKUP($P$2,宝石属性!$B$43:$M$66,COLUMNS(宝石属性!$B$43:H$66),0)*10*VLOOKUP(ROUNDDOWN($O73,-1),宝石属性!$B$25:$N$41,2,0)*VLOOKUP(ROUNDDOWN($O73,-1),宝石属性!$B$25:$N$41,3,0)+VLOOKUP($P$2,职业被动!$B$6:$M$29,COLUMNS(职业被动!$B$6:H$29),0)*$O73,0)</f>
        <v>840</v>
      </c>
      <c r="U73" s="9">
        <f>ROUND(属性投放!I$4+装备属性!I$4*IF($O73&lt;10,1,ROUNDDOWN($O73,-1))+SUM(属性投放!J$37:J$45)*$O73+VLOOKUP($P$2,一级属性!$E$41:$P$64,COLUMNS(一级属性!$E$41:L$64),0)*($O73+0.25*IF($O73&lt;10,1,ROUNDDOWN($O73,-1)))+VLOOKUP($P$2,宝石属性!$B$43:$M$66,COLUMNS(宝石属性!$B$43:I$66),0)*10*VLOOKUP(ROUNDDOWN($O73,-1),宝石属性!$B$25:$N$41,2,0)*VLOOKUP(ROUNDDOWN($O73,-1),宝石属性!$B$25:$N$41,3,0)+VLOOKUP($P$2,职业被动!$B$6:$M$29,COLUMNS(职业被动!$B$6:I$29),0)*$O73,0)</f>
        <v>888</v>
      </c>
      <c r="V73" s="9">
        <f>ROUND(属性投放!J$4+装备属性!J$4*IF($O73&lt;10,1,ROUNDDOWN($O73,-1))+SUM(属性投放!K$37:K$45)*$O73+VLOOKUP($P$2,一级属性!$E$41:$P$64,COLUMNS(一级属性!$E$41:M$64),0)*($O73+0.25*IF($O73&lt;10,1,ROUNDDOWN($O73,-1)))+VLOOKUP($P$2,宝石属性!$B$43:$M$66,COLUMNS(宝石属性!$B$43:J$66),0)*10*VLOOKUP(ROUNDDOWN($O73,-1),宝石属性!$B$25:$N$41,2,0)*VLOOKUP(ROUNDDOWN($O73,-1),宝石属性!$B$25:$N$41,3,0)+VLOOKUP($P$2,职业被动!$B$6:$M$29,COLUMNS(职业被动!$B$6:J$29),0)*$O73,0)</f>
        <v>631</v>
      </c>
      <c r="W73" s="9">
        <f>ROUND(属性投放!K$4+装备属性!K$4*IF($O73&lt;10,1,ROUNDDOWN($O73,-1))+SUM(属性投放!L$37:L$45)*$O73+VLOOKUP($P$2,一级属性!$E$41:$P$64,COLUMNS(一级属性!$E$41:N$64),0)*($O73+0.25*IF($O73&lt;10,1,ROUNDDOWN($O73,-1)))+VLOOKUP($P$2,宝石属性!$B$43:$M$66,COLUMNS(宝石属性!$B$43:K$66),0)*10*VLOOKUP(ROUNDDOWN($O73,-1),宝石属性!$B$25:$N$41,2,0)*VLOOKUP(ROUNDDOWN($O73,-1),宝石属性!$B$25:$N$41,3,0)+VLOOKUP($P$2,职业被动!$B$6:$M$29,COLUMNS(职业被动!$B$6:K$29),0)*$O73,0)</f>
        <v>409</v>
      </c>
      <c r="X73" s="9">
        <f>ROUND(属性投放!L$4+装备属性!L$4*IF($O73&lt;10,1,ROUNDDOWN($O73,-1))+SUM(属性投放!M$37:M$45)*$O73+VLOOKUP($P$2,一级属性!$E$41:$P$64,COLUMNS(一级属性!$E$41:O$64),0)*($O73+0.25*IF($O73&lt;10,1,ROUNDDOWN($O73,-1)))+VLOOKUP($P$2,宝石属性!$B$43:$M$66,COLUMNS(宝石属性!$B$43:L$66),0)*10*VLOOKUP(ROUNDDOWN($O73,-1),宝石属性!$B$25:$N$41,2,0)*VLOOKUP(ROUNDDOWN($O73,-1),宝石属性!$B$25:$N$41,3,0)+VLOOKUP($P$2,职业被动!$B$6:$M$29,COLUMNS(职业被动!$B$6:L$29),0)*$O73,0)</f>
        <v>21</v>
      </c>
      <c r="Y73" s="9">
        <f>ROUND(属性投放!M$4+装备属性!M$4*IF($O73&lt;10,1,ROUNDDOWN($O73,-1))+SUM(属性投放!N$37:N$45)*$O73+VLOOKUP($P$2,一级属性!$E$41:$P$64,COLUMNS(一级属性!$E$41:P$64),0)*($O73+0.25*IF($O73&lt;10,1,ROUNDDOWN($O73,-1)))+VLOOKUP($P$2,宝石属性!$B$43:$M$66,COLUMNS(宝石属性!$B$43:M$66),0)*10*VLOOKUP(ROUNDDOWN($O73,-1),宝石属性!$B$25:$N$41,2,0)*VLOOKUP(ROUNDDOWN($O73,-1),宝石属性!$B$25:$N$41,3,0)+VLOOKUP($P$2,职业被动!$B$6:$M$29,COLUMNS(职业被动!$B$6:M$29),0)*$O73,0)</f>
        <v>793</v>
      </c>
      <c r="Z73" s="48">
        <f>属性价值和能力评分!$F$9+ROUND(属性价值和能力评分!$F$38*10,0)*O73+ROUND((SUM(装备属性!$W$9:$W$14)+属性价值和能力评分!$F$38*1.25+1.4+2.8)*IF(O73&lt;10,1,ROUNDDOWN(O73,-1)),0)+15*VLOOKUP(ROUNDDOWN(O73,-1),宝石属性!$B$26:$D$41,2,0)*6*VLOOKUP(ROUNDDOWN(O73,-1),宝石属性!$B$26:$D$41,3,0)+(属性价值和能力评分!$F$49*9+属性价值和能力评分!$F$50*2+属性价值和能力评分!$F$53*8/5)*O73</f>
        <v>13851</v>
      </c>
      <c r="AB73" s="186">
        <v>70</v>
      </c>
      <c r="AC73" s="9">
        <f>ROUND(属性投放!D$4+装备属性!D$4*IF($AB73&lt;10,1,ROUNDDOWN($AB73,-1))+SUM(属性投放!E$37:E$45)*$AB73+VLOOKUP($AC$2,一级属性!$E$41:$P$64,COLUMNS(一级属性!$E$41:G$64),0)*($AB73+0.25*IF($AB73&lt;10,1,ROUNDDOWN($AB73,-1)))+VLOOKUP($AC$2,宝石属性!$B$43:$M$66,COLUMNS(宝石属性!$B$43:D$66),0)*10*VLOOKUP(ROUNDDOWN($AB73,-1),宝石属性!$B$25:$N$41,2,0)*VLOOKUP(ROUNDDOWN($AB73,-1),宝石属性!$B$25:$N$41,3,0)+VLOOKUP($AC$2,职业被动!$B$6:$M$29,COLUMNS(职业被动!$B$6:D$29),0)*$AB73,0)</f>
        <v>4868</v>
      </c>
      <c r="AD73" s="9">
        <f>ROUND(属性投放!E$4+装备属性!E$4*IF($AB73&lt;10,1,ROUNDDOWN($AB73,-1))+SUM(属性投放!F$37:F$45)*$AB73+VLOOKUP($AC$2,一级属性!$E$41:$P$64,COLUMNS(一级属性!$E$41:H$64),0)*($AB73+0.25*IF($AB73&lt;10,1,ROUNDDOWN($AB73,-1)))+VLOOKUP($AC$2,宝石属性!$B$43:$M$66,COLUMNS(宝石属性!$B$43:E$66),0)*10*VLOOKUP(ROUNDDOWN($AB73,-1),宝石属性!$B$25:$N$41,2,0)*VLOOKUP(ROUNDDOWN($AB73,-1),宝石属性!$B$25:$N$41,3,0)+VLOOKUP($AC$2,职业被动!$B$6:$M$29,COLUMNS(职业被动!$B$6:E$29),0)*$AB73,0)</f>
        <v>1824</v>
      </c>
      <c r="AE73" s="9">
        <f>ROUND(属性投放!F$4+装备属性!F$4*IF($AB73&lt;10,1,ROUNDDOWN($AB73,-1))+SUM(属性投放!G$37:G$45)*$AB73+VLOOKUP($AC$2,一级属性!$E$41:$P$64,COLUMNS(一级属性!$E$41:I$64),0)*($AB73+0.25*IF($AB73&lt;10,1,ROUNDDOWN($AB73,-1)))+VLOOKUP($AC$2,宝石属性!$B$43:$M$66,COLUMNS(宝石属性!$B$43:F$66),0)*10*VLOOKUP(ROUNDDOWN($AB73,-1),宝石属性!$B$25:$N$41,2,0)*VLOOKUP(ROUNDDOWN($AB73,-1),宝石属性!$B$25:$N$41,3,0)+VLOOKUP($AC$2,职业被动!$B$6:$M$29,COLUMNS(职业被动!$B$6:F$29),0)*$AB73,0)</f>
        <v>1308</v>
      </c>
      <c r="AF73" s="9">
        <f>ROUND(属性投放!G$4+装备属性!G$4*IF($AB73&lt;10,1,ROUNDDOWN($AB73,-1))+SUM(属性投放!H$37:H$45)*$AB73+VLOOKUP($AC$2,一级属性!$E$41:$P$64,COLUMNS(一级属性!$E$41:J$64),0)*($AB73+0.25*IF($AB73&lt;10,1,ROUNDDOWN($AB73,-1)))+VLOOKUP($AC$2,宝石属性!$B$43:$M$66,COLUMNS(宝石属性!$B$43:G$66),0)*10*VLOOKUP(ROUNDDOWN($AB73,-1),宝石属性!$B$25:$N$41,2,0)*VLOOKUP(ROUNDDOWN($AB73,-1),宝石属性!$B$25:$N$41,3,0)+VLOOKUP($AC$2,职业被动!$B$6:$M$29,COLUMNS(职业被动!$B$6:G$29),0)*$AB73,0)</f>
        <v>917</v>
      </c>
      <c r="AG73" s="9">
        <f>ROUND(属性投放!H$4+装备属性!H$4*IF($AB73&lt;10,1,ROUNDDOWN($AB73,-1))+SUM(属性投放!I$37:I$45)*$AB73+VLOOKUP($AC$2,一级属性!$E$41:$P$64,COLUMNS(一级属性!$E$41:K$64),0)*($AB73+0.25*IF($AB73&lt;10,1,ROUNDDOWN($AB73,-1)))+VLOOKUP($AC$2,宝石属性!$B$43:$M$66,COLUMNS(宝石属性!$B$43:H$66),0)*10*VLOOKUP(ROUNDDOWN($AB73,-1),宝石属性!$B$25:$N$41,2,0)*VLOOKUP(ROUNDDOWN($AB73,-1),宝石属性!$B$25:$N$41,3,0)+VLOOKUP($AC$2,职业被动!$B$6:$M$29,COLUMNS(职业被动!$B$6:H$29),0)*$AB73,0)</f>
        <v>507</v>
      </c>
      <c r="AH73" s="9">
        <f>ROUND(属性投放!I$4+装备属性!I$4*IF($AB73&lt;10,1,ROUNDDOWN($AB73,-1))+SUM(属性投放!J$37:J$45)*$AB73+VLOOKUP($AC$2,一级属性!$E$41:$P$64,COLUMNS(一级属性!$E$41:L$64),0)*($AB73+0.25*IF($AB73&lt;10,1,ROUNDDOWN($AB73,-1)))+VLOOKUP($AC$2,宝石属性!$B$43:$M$66,COLUMNS(宝石属性!$B$43:I$66),0)*10*VLOOKUP(ROUNDDOWN($AB73,-1),宝石属性!$B$25:$N$41,2,0)*VLOOKUP(ROUNDDOWN($AB73,-1),宝石属性!$B$25:$N$41,3,0)+VLOOKUP($AC$2,职业被动!$B$6:$M$29,COLUMNS(职业被动!$B$6:I$29),0)*$AB73,0)</f>
        <v>835</v>
      </c>
      <c r="AI73" s="9">
        <f>ROUND(属性投放!J$4+装备属性!J$4*IF($AB73&lt;10,1,ROUNDDOWN($AB73,-1))+SUM(属性投放!K$37:K$45)*$AB73+VLOOKUP($AC$2,一级属性!$E$41:$P$64,COLUMNS(一级属性!$E$41:M$64),0)*($AB73+0.25*IF($AB73&lt;10,1,ROUNDDOWN($AB73,-1)))+VLOOKUP($AC$2,宝石属性!$B$43:$M$66,COLUMNS(宝石属性!$B$43:J$66),0)*10*VLOOKUP(ROUNDDOWN($AB73,-1),宝石属性!$B$25:$N$41,2,0)*VLOOKUP(ROUNDDOWN($AB73,-1),宝石属性!$B$25:$N$41,3,0)+VLOOKUP($AC$2,职业被动!$B$6:$M$29,COLUMNS(职业被动!$B$6:J$29),0)*$AB73,0)</f>
        <v>570</v>
      </c>
      <c r="AJ73" s="9">
        <f>ROUND(属性投放!K$4+装备属性!K$4*IF($AB73&lt;10,1,ROUNDDOWN($AB73,-1))+SUM(属性投放!L$37:L$45)*$AB73+VLOOKUP($AC$2,一级属性!$E$41:$P$64,COLUMNS(一级属性!$E$41:N$64),0)*($AB73+0.25*IF($AB73&lt;10,1,ROUNDDOWN($AB73,-1)))+VLOOKUP($AC$2,宝石属性!$B$43:$M$66,COLUMNS(宝石属性!$B$43:K$66),0)*10*VLOOKUP(ROUNDDOWN($AB73,-1),宝石属性!$B$25:$N$41,2,0)*VLOOKUP(ROUNDDOWN($AB73,-1),宝石属性!$B$25:$N$41,3,0)+VLOOKUP($AC$2,职业被动!$B$6:$M$29,COLUMNS(职业被动!$B$6:K$29),0)*$AB73,0)</f>
        <v>265</v>
      </c>
      <c r="AK73" s="9">
        <f>ROUND(属性投放!L$4+装备属性!L$4*IF($AB73&lt;10,1,ROUNDDOWN($AB73,-1))+SUM(属性投放!M$37:M$45)*$AB73+VLOOKUP($AC$2,一级属性!$E$41:$P$64,COLUMNS(一级属性!$E$41:O$64),0)*($AB73+0.25*IF($AB73&lt;10,1,ROUNDDOWN($AB73,-1)))+VLOOKUP($AC$2,宝石属性!$B$43:$M$66,COLUMNS(宝石属性!$B$43:L$66),0)*10*VLOOKUP(ROUNDDOWN($AB73,-1),宝石属性!$B$25:$N$41,2,0)*VLOOKUP(ROUNDDOWN($AB73,-1),宝石属性!$B$25:$N$41,3,0)+VLOOKUP($AC$2,职业被动!$B$6:$M$29,COLUMNS(职业被动!$B$6:L$29),0)*$AB73,0)</f>
        <v>21</v>
      </c>
      <c r="AL73" s="9">
        <f>ROUND(属性投放!M$4+装备属性!M$4*IF($AB73&lt;10,1,ROUNDDOWN($AB73,-1))+SUM(属性投放!N$37:N$45)*$AB73+VLOOKUP($AC$2,一级属性!$E$41:$P$64,COLUMNS(一级属性!$E$41:P$64),0)*($AB73+0.25*IF($AB73&lt;10,1,ROUNDDOWN($AB73,-1)))+VLOOKUP($AC$2,宝石属性!$B$43:$M$66,COLUMNS(宝石属性!$B$43:M$66),0)*10*VLOOKUP(ROUNDDOWN($AB73,-1),宝石属性!$B$25:$N$41,2,0)*VLOOKUP(ROUNDDOWN($AB73,-1),宝石属性!$B$25:$N$41,3,0)+VLOOKUP($AC$2,职业被动!$B$6:$M$29,COLUMNS(职业被动!$B$6:M$29),0)*$AB73,0)</f>
        <v>793</v>
      </c>
      <c r="AM73" s="48">
        <f>属性价值和能力评分!$F$9+ROUND(属性价值和能力评分!$F$38*10,0)*AB73+ROUND((SUM(装备属性!$W$9:$W$14)+属性价值和能力评分!$F$38*1.25+1.4+2.8)*IF(AB73&lt;10,1,ROUNDDOWN(AB73,-1)),0)+15*VLOOKUP(ROUNDDOWN(AB73,-1),宝石属性!$B$26:$D$41,2,0)*6*VLOOKUP(ROUNDDOWN(AB73,-1),宝石属性!$B$26:$D$41,3,0)+(属性价值和能力评分!$F$49*9+属性价值和能力评分!$F$50*2+属性价值和能力评分!$F$53*8/5)*AB73</f>
        <v>13851</v>
      </c>
      <c r="AO73" s="186">
        <v>70</v>
      </c>
      <c r="AP73" s="9">
        <f>ROUND(属性投放!D$4+装备属性!D$4*IF($AO73&lt;10,1,ROUNDDOWN($AO73,-1))+SUM(属性投放!E$37:E$45)*$AO73+VLOOKUP($AP$2,一级属性!$E$41:$P$64,COLUMNS(一级属性!$E$41:G$64),0)*($AO73+0.25*IF($AO73&lt;10,1,ROUNDDOWN($AO73,-1)))+VLOOKUP($AP$2,宝石属性!$B$43:$M$66,COLUMNS(宝石属性!$B$43:D$66),0)*10*VLOOKUP(ROUNDDOWN($AO73,-1),宝石属性!$B$25:$N$41,2,0)*VLOOKUP(ROUNDDOWN($AO73,-1),宝石属性!$B$25:$N$41,3,0)+VLOOKUP($AP$2,职业被动!$B$6:$M$29,COLUMNS(职业被动!$B$6:D$29),0)*$AO73,0)</f>
        <v>4868</v>
      </c>
      <c r="AQ73" s="9">
        <f>ROUND(属性投放!E$4+装备属性!E$4*IF($AO73&lt;10,1,ROUNDDOWN($AO73,-1))+SUM(属性投放!F$37:F$45)*$AO73+VLOOKUP($AP$2,一级属性!$E$41:$P$64,COLUMNS(一级属性!$E$41:H$64),0)*($AO73+0.25*IF($AO73&lt;10,1,ROUNDDOWN($AO73,-1)))+VLOOKUP($AP$2,宝石属性!$B$43:$M$66,COLUMNS(宝石属性!$B$43:E$66),0)*10*VLOOKUP(ROUNDDOWN($AO73,-1),宝石属性!$B$25:$N$41,2,0)*VLOOKUP(ROUNDDOWN($AO73,-1),宝石属性!$B$25:$N$41,3,0)+VLOOKUP($AP$2,职业被动!$B$6:$M$29,COLUMNS(职业被动!$B$6:E$29),0)*$AO73,0)</f>
        <v>3137</v>
      </c>
      <c r="AR73" s="9">
        <f>ROUND(属性投放!F$4+装备属性!F$4*IF($AO73&lt;10,1,ROUNDDOWN($AO73,-1))+SUM(属性投放!G$37:G$45)*$AO73+VLOOKUP($AP$2,一级属性!$E$41:$P$64,COLUMNS(一级属性!$E$41:I$64),0)*($AO73+0.25*IF($AO73&lt;10,1,ROUNDDOWN($AO73,-1)))+VLOOKUP($AP$2,宝石属性!$B$43:$M$66,COLUMNS(宝石属性!$B$43:F$66),0)*10*VLOOKUP(ROUNDDOWN($AO73,-1),宝石属性!$B$25:$N$41,2,0)*VLOOKUP(ROUNDDOWN($AO73,-1),宝石属性!$B$25:$N$41,3,0)+VLOOKUP($AP$2,职业被动!$B$6:$M$29,COLUMNS(职业被动!$B$6:F$29),0)*$AO73,0)</f>
        <v>814</v>
      </c>
      <c r="AS73" s="9">
        <f>ROUND(属性投放!G$4+装备属性!G$4*IF($AO73&lt;10,1,ROUNDDOWN($AO73,-1))+SUM(属性投放!H$37:H$45)*$AO73+VLOOKUP($AP$2,一级属性!$E$41:$P$64,COLUMNS(一级属性!$E$41:J$64),0)*($AO73+0.25*IF($AO73&lt;10,1,ROUNDDOWN($AO73,-1)))+VLOOKUP($AP$2,宝石属性!$B$43:$M$66,COLUMNS(宝石属性!$B$43:G$66),0)*10*VLOOKUP(ROUNDDOWN($AO73,-1),宝石属性!$B$25:$N$41,2,0)*VLOOKUP(ROUNDDOWN($AO73,-1),宝石属性!$B$25:$N$41,3,0)+VLOOKUP($AP$2,职业被动!$B$6:$M$29,COLUMNS(职业被动!$B$6:G$29),0)*$AO73,0)</f>
        <v>777</v>
      </c>
      <c r="AT73" s="9">
        <f>ROUND(属性投放!H$4+装备属性!H$4*IF($AO73&lt;10,1,ROUNDDOWN($AO73,-1))+SUM(属性投放!I$37:I$45)*$AO73+VLOOKUP($AP$2,一级属性!$E$41:$P$64,COLUMNS(一级属性!$E$41:K$64),0)*($AO73+0.25*IF($AO73&lt;10,1,ROUNDDOWN($AO73,-1)))+VLOOKUP($AP$2,宝石属性!$B$43:$M$66,COLUMNS(宝石属性!$B$43:H$66),0)*10*VLOOKUP(ROUNDDOWN($AO73,-1),宝石属性!$B$25:$N$41,2,0)*VLOOKUP(ROUNDDOWN($AO73,-1),宝石属性!$B$25:$N$41,3,0)+VLOOKUP($AP$2,职业被动!$B$6:$M$29,COLUMNS(职业被动!$B$6:H$29),0)*$AO73,0)</f>
        <v>770</v>
      </c>
      <c r="AU73" s="9">
        <f>ROUND(属性投放!I$4+装备属性!I$4*IF($AO73&lt;10,1,ROUNDDOWN($AO73,-1))+SUM(属性投放!J$37:J$45)*$AO73+VLOOKUP($AP$2,一级属性!$E$41:$P$64,COLUMNS(一级属性!$E$41:L$64),0)*($AO73+0.25*IF($AO73&lt;10,1,ROUNDDOWN($AO73,-1)))+VLOOKUP($AP$2,宝石属性!$B$43:$M$66,COLUMNS(宝石属性!$B$43:I$66),0)*10*VLOOKUP(ROUNDDOWN($AO73,-1),宝石属性!$B$25:$N$41,2,0)*VLOOKUP(ROUNDDOWN($AO73,-1),宝石属性!$B$25:$N$41,3,0)+VLOOKUP($AP$2,职业被动!$B$6:$M$29,COLUMNS(职业被动!$B$6:I$29),0)*$AO73,0)</f>
        <v>888</v>
      </c>
      <c r="AV73" s="9">
        <f>ROUND(属性投放!J$4+装备属性!J$4*IF($AO73&lt;10,1,ROUNDDOWN($AO73,-1))+SUM(属性投放!K$37:K$45)*$AO73+VLOOKUP($AP$2,一级属性!$E$41:$P$64,COLUMNS(一级属性!$E$41:M$64),0)*($AO73+0.25*IF($AO73&lt;10,1,ROUNDDOWN($AO73,-1)))+VLOOKUP($AP$2,宝石属性!$B$43:$M$66,COLUMNS(宝石属性!$B$43:J$66),0)*10*VLOOKUP(ROUNDDOWN($AO73,-1),宝石属性!$B$25:$N$41,2,0)*VLOOKUP(ROUNDDOWN($AO73,-1),宝石属性!$B$25:$N$41,3,0)+VLOOKUP($AP$2,职业被动!$B$6:$M$29,COLUMNS(职业被动!$B$6:J$29),0)*$AO73,0)</f>
        <v>631</v>
      </c>
      <c r="AW73" s="9">
        <f>ROUND(属性投放!K$4+装备属性!K$4*IF($AO73&lt;10,1,ROUNDDOWN($AO73,-1))+SUM(属性投放!L$37:L$45)*$AO73+VLOOKUP($AP$2,一级属性!$E$41:$P$64,COLUMNS(一级属性!$E$41:N$64),0)*($AO73+0.25*IF($AO73&lt;10,1,ROUNDDOWN($AO73,-1)))+VLOOKUP($AP$2,宝石属性!$B$43:$M$66,COLUMNS(宝石属性!$B$43:K$66),0)*10*VLOOKUP(ROUNDDOWN($AO73,-1),宝石属性!$B$25:$N$41,2,0)*VLOOKUP(ROUNDDOWN($AO73,-1),宝石属性!$B$25:$N$41,3,0)+VLOOKUP($AP$2,职业被动!$B$6:$M$29,COLUMNS(职业被动!$B$6:K$29),0)*$AO73,0)</f>
        <v>265</v>
      </c>
      <c r="AX73" s="9">
        <f>ROUND(属性投放!L$4+装备属性!L$4*IF($AO73&lt;10,1,ROUNDDOWN($AO73,-1))+SUM(属性投放!M$37:M$45)*$AO73+VLOOKUP($AP$2,一级属性!$E$41:$P$64,COLUMNS(一级属性!$E$41:O$64),0)*($AO73+0.25*IF($AO73&lt;10,1,ROUNDDOWN($AO73,-1)))+VLOOKUP($AP$2,宝石属性!$B$43:$M$66,COLUMNS(宝石属性!$B$43:L$66),0)*10*VLOOKUP(ROUNDDOWN($AO73,-1),宝石属性!$B$25:$N$41,2,0)*VLOOKUP(ROUNDDOWN($AO73,-1),宝石属性!$B$25:$N$41,3,0)+VLOOKUP($AP$2,职业被动!$B$6:$M$29,COLUMNS(职业被动!$B$6:L$29),0)*$AO73,0)</f>
        <v>775</v>
      </c>
      <c r="AY73" s="9">
        <f>ROUND(属性投放!M$4+装备属性!M$4*IF($AO73&lt;10,1,ROUNDDOWN($AO73,-1))+SUM(属性投放!N$37:N$45)*$AO73+VLOOKUP($AP$2,一级属性!$E$41:$P$64,COLUMNS(一级属性!$E$41:P$64),0)*($AO73+0.25*IF($AO73&lt;10,1,ROUNDDOWN($AO73,-1)))+VLOOKUP($AP$2,宝石属性!$B$43:$M$66,COLUMNS(宝石属性!$B$43:M$66),0)*10*VLOOKUP(ROUNDDOWN($AO73,-1),宝石属性!$B$25:$N$41,2,0)*VLOOKUP(ROUNDDOWN($AO73,-1),宝石属性!$B$25:$N$41,3,0)+VLOOKUP($AP$2,职业被动!$B$6:$M$29,COLUMNS(职业被动!$B$6:M$29),0)*$AO73,0)</f>
        <v>793</v>
      </c>
      <c r="AZ73" s="48">
        <f>属性价值和能力评分!$F$9+ROUND(属性价值和能力评分!$F$38*10,0)*AO73+ROUND((SUM(装备属性!$W$9:$W$14)+属性价值和能力评分!$F$38*1.25+1.4+2.8)*IF(AO73&lt;10,1,ROUNDDOWN(AO73,-1)),0)+15*VLOOKUP(ROUNDDOWN(AO73,-1),宝石属性!$B$26:$D$41,2,0)*6*VLOOKUP(ROUNDDOWN(AO73,-1),宝石属性!$B$26:$D$41,3,0)+(属性价值和能力评分!$F$49*9+属性价值和能力评分!$F$50*2+属性价值和能力评分!$F$53*8/5)*AO73</f>
        <v>13851</v>
      </c>
      <c r="BB73" s="186">
        <v>70</v>
      </c>
      <c r="BC73" s="9">
        <f>ROUND(属性投放!D$4+装备属性!D$4*IF($BB73&lt;10,1,ROUNDDOWN($BB73,-1))+SUM(属性投放!E$37:E$45)*$BB73+VLOOKUP($BC$2,一级属性!$E$41:$P$64,COLUMNS(一级属性!$E$41:G$64),0)*($BB73+0.25*IF($BB73&lt;10,1,ROUNDDOWN($BB73,-1)))+VLOOKUP($BC$2,宝石属性!$B$43:$M$66,COLUMNS(宝石属性!$B$43:D$66),0)*10*VLOOKUP(ROUNDDOWN($BB73,-1),宝石属性!$B$25:$N$41,2,0)*VLOOKUP(ROUNDDOWN($BB73,-1),宝石属性!$B$25:$N$41,3,0)+VLOOKUP($BC$2,职业被动!$B$6:$M$29,COLUMNS(职业被动!$B$6:D$29),0)*$BB73,0)</f>
        <v>4378</v>
      </c>
      <c r="BD73" s="9">
        <f>ROUND(属性投放!E$4+装备属性!E$4*IF($BB73&lt;10,1,ROUNDDOWN($BB73,-1))+SUM(属性投放!F$37:F$45)*$BB73+VLOOKUP($BC$2,一级属性!$E$41:$P$64,COLUMNS(一级属性!$E$41:H$64),0)*($BB73+0.25*IF($BB73&lt;10,1,ROUNDDOWN($BB73,-1)))+VLOOKUP($BC$2,宝石属性!$B$43:$M$66,COLUMNS(宝石属性!$B$43:E$66),0)*10*VLOOKUP(ROUNDDOWN($BB73,-1),宝石属性!$B$25:$N$41,2,0)*VLOOKUP(ROUNDDOWN($BB73,-1),宝石属性!$B$25:$N$41,3,0)+VLOOKUP($BC$2,职业被动!$B$6:$M$29,COLUMNS(职业被动!$B$6:E$29),0)*$BB73,0)</f>
        <v>3574</v>
      </c>
      <c r="BE73" s="9">
        <f>ROUND(属性投放!F$4+装备属性!F$4*IF($BB73&lt;10,1,ROUNDDOWN($BB73,-1))+SUM(属性投放!G$37:G$45)*$BB73+VLOOKUP($BC$2,一级属性!$E$41:$P$64,COLUMNS(一级属性!$E$41:I$64),0)*($BB73+0.25*IF($BB73&lt;10,1,ROUNDDOWN($BB73,-1)))+VLOOKUP($BC$2,宝石属性!$B$43:$M$66,COLUMNS(宝石属性!$B$43:F$66),0)*10*VLOOKUP(ROUNDDOWN($BB73,-1),宝石属性!$B$25:$N$41,2,0)*VLOOKUP(ROUNDDOWN($BB73,-1),宝石属性!$B$25:$N$41,3,0)+VLOOKUP($BC$2,职业被动!$B$6:$M$29,COLUMNS(职业被动!$B$6:F$29),0)*$BB73,0)</f>
        <v>814</v>
      </c>
      <c r="BF73" s="9">
        <f>ROUND(属性投放!G$4+装备属性!G$4*IF($BB73&lt;10,1,ROUNDDOWN($BB73,-1))+SUM(属性投放!H$37:H$45)*$BB73+VLOOKUP($BC$2,一级属性!$E$41:$P$64,COLUMNS(一级属性!$E$41:J$64),0)*($BB73+0.25*IF($BB73&lt;10,1,ROUNDDOWN($BB73,-1)))+VLOOKUP($BC$2,宝石属性!$B$43:$M$66,COLUMNS(宝石属性!$B$43:G$66),0)*10*VLOOKUP(ROUNDDOWN($BB73,-1),宝石属性!$B$25:$N$41,2,0)*VLOOKUP(ROUNDDOWN($BB73,-1),宝石属性!$B$25:$N$41,3,0)+VLOOKUP($BC$2,职业被动!$B$6:$M$29,COLUMNS(职业被动!$B$6:G$29),0)*$BB73,0)</f>
        <v>777</v>
      </c>
      <c r="BG73" s="9">
        <f>ROUND(属性投放!H$4+装备属性!H$4*IF($BB73&lt;10,1,ROUNDDOWN($BB73,-1))+SUM(属性投放!I$37:I$45)*$BB73+VLOOKUP($BC$2,一级属性!$E$41:$P$64,COLUMNS(一级属性!$E$41:K$64),0)*($BB73+0.25*IF($BB73&lt;10,1,ROUNDDOWN($BB73,-1)))+VLOOKUP($BC$2,宝石属性!$B$43:$M$66,COLUMNS(宝石属性!$B$43:H$66),0)*10*VLOOKUP(ROUNDDOWN($BB73,-1),宝石属性!$B$25:$N$41,2,0)*VLOOKUP(ROUNDDOWN($BB73,-1),宝石属性!$B$25:$N$41,3,0)+VLOOKUP($BC$2,职业被动!$B$6:$M$29,COLUMNS(职业被动!$B$6:H$29),0)*$BB73,0)</f>
        <v>1105</v>
      </c>
      <c r="BH73" s="9">
        <f>ROUND(属性投放!I$4+装备属性!I$4*IF($BB73&lt;10,1,ROUNDDOWN($BB73,-1))+SUM(属性投放!J$37:J$45)*$BB73+VLOOKUP($BC$2,一级属性!$E$41:$P$64,COLUMNS(一级属性!$E$41:L$64),0)*($BB73+0.25*IF($BB73&lt;10,1,ROUNDDOWN($BB73,-1)))+VLOOKUP($BC$2,宝石属性!$B$43:$M$66,COLUMNS(宝石属性!$B$43:I$66),0)*10*VLOOKUP(ROUNDDOWN($BB73,-1),宝石属性!$B$25:$N$41,2,0)*VLOOKUP(ROUNDDOWN($BB73,-1),宝石属性!$B$25:$N$41,3,0)+VLOOKUP($BC$2,职业被动!$B$6:$M$29,COLUMNS(职业被动!$B$6:I$29),0)*$BB73,0)</f>
        <v>1045</v>
      </c>
      <c r="BI73" s="9">
        <f>ROUND(属性投放!J$4+装备属性!J$4*IF($BB73&lt;10,1,ROUNDDOWN($BB73,-1))+SUM(属性投放!K$37:K$45)*$BB73+VLOOKUP($BC$2,一级属性!$E$41:$P$64,COLUMNS(一级属性!$E$41:M$64),0)*($BB73+0.25*IF($BB73&lt;10,1,ROUNDDOWN($BB73,-1)))+VLOOKUP($BC$2,宝石属性!$B$43:$M$66,COLUMNS(宝石属性!$B$43:J$66),0)*10*VLOOKUP(ROUNDDOWN($BB73,-1),宝石属性!$B$25:$N$41,2,0)*VLOOKUP(ROUNDDOWN($BB73,-1),宝石属性!$B$25:$N$41,3,0)+VLOOKUP($BC$2,职业被动!$B$6:$M$29,COLUMNS(职业被动!$B$6:J$29),0)*$BB73,0)</f>
        <v>500</v>
      </c>
      <c r="BJ73" s="9">
        <f>ROUND(属性投放!K$4+装备属性!K$4*IF($BB73&lt;10,1,ROUNDDOWN($BB73,-1))+SUM(属性投放!L$37:L$45)*$BB73+VLOOKUP($BC$2,一级属性!$E$41:$P$64,COLUMNS(一级属性!$E$41:N$64),0)*($BB73+0.25*IF($BB73&lt;10,1,ROUNDDOWN($BB73,-1)))+VLOOKUP($BC$2,宝石属性!$B$43:$M$66,COLUMNS(宝石属性!$B$43:K$66),0)*10*VLOOKUP(ROUNDDOWN($BB73,-1),宝石属性!$B$25:$N$41,2,0)*VLOOKUP(ROUNDDOWN($BB73,-1),宝石属性!$B$25:$N$41,3,0)+VLOOKUP($BC$2,职业被动!$B$6:$M$29,COLUMNS(职业被动!$B$6:K$29),0)*$BB73,0)</f>
        <v>265</v>
      </c>
      <c r="BK73" s="9">
        <f>ROUND(属性投放!L$4+装备属性!L$4*IF($BB73&lt;10,1,ROUNDDOWN($BB73,-1))+SUM(属性投放!M$37:M$45)*$BB73+VLOOKUP($BC$2,一级属性!$E$41:$P$64,COLUMNS(一级属性!$E$41:O$64),0)*($BB73+0.25*IF($BB73&lt;10,1,ROUNDDOWN($BB73,-1)))+VLOOKUP($BC$2,宝石属性!$B$43:$M$66,COLUMNS(宝石属性!$B$43:L$66),0)*10*VLOOKUP(ROUNDDOWN($BB73,-1),宝石属性!$B$25:$N$41,2,0)*VLOOKUP(ROUNDDOWN($BB73,-1),宝石属性!$B$25:$N$41,3,0)+VLOOKUP($BC$2,职业被动!$B$6:$M$29,COLUMNS(职业被动!$B$6:L$29),0)*$BB73,0)</f>
        <v>21</v>
      </c>
      <c r="BL73" s="9">
        <f>ROUND(属性投放!M$4+装备属性!M$4*IF($BB73&lt;10,1,ROUNDDOWN($BB73,-1))+SUM(属性投放!N$37:N$45)*$BB73+VLOOKUP($BC$2,一级属性!$E$41:$P$64,COLUMNS(一级属性!$E$41:P$64),0)*($BB73+0.25*IF($BB73&lt;10,1,ROUNDDOWN($BB73,-1)))+VLOOKUP($BC$2,宝石属性!$B$43:$M$66,COLUMNS(宝石属性!$B$43:M$66),0)*10*VLOOKUP(ROUNDDOWN($BB73,-1),宝石属性!$B$25:$N$41,2,0)*VLOOKUP(ROUNDDOWN($BB73,-1),宝石属性!$B$25:$N$41,3,0)+VLOOKUP($BC$2,职业被动!$B$6:$M$29,COLUMNS(职业被动!$B$6:M$29),0)*$BB73,0)</f>
        <v>793</v>
      </c>
      <c r="BM73" s="48">
        <f>属性价值和能力评分!$F$9+ROUND(属性价值和能力评分!$F$38*10,0)*BB73+ROUND((SUM(装备属性!$W$9:$W$14)+属性价值和能力评分!$F$38*1.25+1.4+2.8)*IF(BB73&lt;10,1,ROUNDDOWN(BB73,-1)),0)+15*VLOOKUP(ROUNDDOWN(BB73,-1),宝石属性!$B$26:$D$41,2,0)*6*VLOOKUP(ROUNDDOWN(BB73,-1),宝石属性!$B$26:$D$41,3,0)+(属性价值和能力评分!$F$49*9+属性价值和能力评分!$F$50*2+属性价值和能力评分!$F$53*8/5)*BB73</f>
        <v>13851</v>
      </c>
      <c r="BO73" s="186">
        <v>70</v>
      </c>
      <c r="BP73" s="9">
        <f>ROUND(属性投放!D$4+装备属性!D$4*IF($BO73&lt;10,1,ROUNDDOWN($BO73,-1))+SUM(属性投放!E$37:E$45)*$BO73+VLOOKUP($BP$2,一级属性!$E$41:$P$64,COLUMNS(一级属性!$E$41:G$64),0)*($BO73+0.25*IF($BO73&lt;10,1,ROUNDDOWN($BO73,-1)))+VLOOKUP($BP$2,宝石属性!$B$43:$M$66,COLUMNS(宝石属性!$B$43:D$66),0)*10*VLOOKUP(ROUNDDOWN($BO73,-1),宝石属性!$B$25:$N$41,2,0)*VLOOKUP(ROUNDDOWN($BO73,-1),宝石属性!$B$25:$N$41,3,0)+VLOOKUP($BP$2,职业被动!$B$6:$M$29,COLUMNS(职业被动!$B$6:D$29),0)*$BO73,0)</f>
        <v>5358</v>
      </c>
      <c r="BQ73" s="9">
        <f>ROUND(属性投放!E$4+装备属性!E$4*IF($BO73&lt;10,1,ROUNDDOWN($BO73,-1))+SUM(属性投放!F$37:F$45)*$BO73+VLOOKUP($BP$2,一级属性!$E$41:$P$64,COLUMNS(一级属性!$E$41:H$64),0)*($BO73+0.25*IF($BO73&lt;10,1,ROUNDDOWN($BO73,-1)))+VLOOKUP($BP$2,宝石属性!$B$43:$M$66,COLUMNS(宝石属性!$B$43:E$66),0)*10*VLOOKUP(ROUNDDOWN($BO73,-1),宝石属性!$B$25:$N$41,2,0)*VLOOKUP(ROUNDDOWN($BO73,-1),宝石属性!$B$25:$N$41,3,0)+VLOOKUP($BP$2,职业被动!$B$6:$M$29,COLUMNS(职业被动!$B$6:E$29),0)*$BO73,0)</f>
        <v>3137</v>
      </c>
      <c r="BR73" s="9">
        <f>ROUND(属性投放!F$4+装备属性!F$4*IF($BO73&lt;10,1,ROUNDDOWN($BO73,-1))+SUM(属性投放!G$37:G$45)*$BO73+VLOOKUP($BP$2,一级属性!$E$41:$P$64,COLUMNS(一级属性!$E$41:I$64),0)*($BO73+0.25*IF($BO73&lt;10,1,ROUNDDOWN($BO73,-1)))+VLOOKUP($BP$2,宝石属性!$B$43:$M$66,COLUMNS(宝石属性!$B$43:F$66),0)*10*VLOOKUP(ROUNDDOWN($BO73,-1),宝石属性!$B$25:$N$41,2,0)*VLOOKUP(ROUNDDOWN($BO73,-1),宝石属性!$B$25:$N$41,3,0)+VLOOKUP($BP$2,职业被动!$B$6:$M$29,COLUMNS(职业被动!$B$6:F$29),0)*$BO73,0)</f>
        <v>814</v>
      </c>
      <c r="BS73" s="9">
        <f>ROUND(属性投放!G$4+装备属性!G$4*IF($BO73&lt;10,1,ROUNDDOWN($BO73,-1))+SUM(属性投放!H$37:H$45)*$BO73+VLOOKUP($BP$2,一级属性!$E$41:$P$64,COLUMNS(一级属性!$E$41:J$64),0)*($BO73+0.25*IF($BO73&lt;10,1,ROUNDDOWN($BO73,-1)))+VLOOKUP($BP$2,宝石属性!$B$43:$M$66,COLUMNS(宝石属性!$B$43:G$66),0)*10*VLOOKUP(ROUNDDOWN($BO73,-1),宝石属性!$B$25:$N$41,2,0)*VLOOKUP(ROUNDDOWN($BO73,-1),宝石属性!$B$25:$N$41,3,0)+VLOOKUP($BP$2,职业被动!$B$6:$M$29,COLUMNS(职业被动!$B$6:G$29),0)*$BO73,0)</f>
        <v>777</v>
      </c>
      <c r="BT73" s="9">
        <f>ROUND(属性投放!H$4+装备属性!H$4*IF($BO73&lt;10,1,ROUNDDOWN($BO73,-1))+SUM(属性投放!I$37:I$45)*$BO73+VLOOKUP($BP$2,一级属性!$E$41:$P$64,COLUMNS(一级属性!$E$41:K$64),0)*($BO73+0.25*IF($BO73&lt;10,1,ROUNDDOWN($BO73,-1)))+VLOOKUP($BP$2,宝石属性!$B$43:$M$66,COLUMNS(宝石属性!$B$43:H$66),0)*10*VLOOKUP(ROUNDDOWN($BO73,-1),宝石属性!$B$25:$N$41,2,0)*VLOOKUP(ROUNDDOWN($BO73,-1),宝石属性!$B$25:$N$41,3,0)+VLOOKUP($BP$2,职业被动!$B$6:$M$29,COLUMNS(职业被动!$B$6:H$29),0)*$BO73,0)</f>
        <v>840</v>
      </c>
      <c r="BU73" s="9">
        <f>ROUND(属性投放!I$4+装备属性!I$4*IF($BO73&lt;10,1,ROUNDDOWN($BO73,-1))+SUM(属性投放!J$37:J$45)*$BO73+VLOOKUP($BP$2,一级属性!$E$41:$P$64,COLUMNS(一级属性!$E$41:L$64),0)*($BO73+0.25*IF($BO73&lt;10,1,ROUNDDOWN($BO73,-1)))+VLOOKUP($BP$2,宝石属性!$B$43:$M$66,COLUMNS(宝石属性!$B$43:I$66),0)*10*VLOOKUP(ROUNDDOWN($BO73,-1),宝石属性!$B$25:$N$41,2,0)*VLOOKUP(ROUNDDOWN($BO73,-1),宝石属性!$B$25:$N$41,3,0)+VLOOKUP($BP$2,职业被动!$B$6:$M$29,COLUMNS(职业被动!$B$6:I$29),0)*$BO73,0)</f>
        <v>888</v>
      </c>
      <c r="BV73" s="9">
        <f>ROUND(属性投放!J$4+装备属性!J$4*IF($BO73&lt;10,1,ROUNDDOWN($BO73,-1))+SUM(属性投放!K$37:K$45)*$BO73+VLOOKUP($BP$2,一级属性!$E$41:$P$64,COLUMNS(一级属性!$E$41:M$64),0)*($BO73+0.25*IF($BO73&lt;10,1,ROUNDDOWN($BO73,-1)))+VLOOKUP($BP$2,宝石属性!$B$43:$M$66,COLUMNS(宝石属性!$B$43:J$66),0)*10*VLOOKUP(ROUNDDOWN($BO73,-1),宝石属性!$B$25:$N$41,2,0)*VLOOKUP(ROUNDDOWN($BO73,-1),宝石属性!$B$25:$N$41,3,0)+VLOOKUP($BP$2,职业被动!$B$6:$M$29,COLUMNS(职业被动!$B$6:J$29),0)*$BO73,0)</f>
        <v>631</v>
      </c>
      <c r="BW73" s="9">
        <f>ROUND(属性投放!K$4+装备属性!K$4*IF($BO73&lt;10,1,ROUNDDOWN($BO73,-1))+SUM(属性投放!L$37:L$45)*$BO73+VLOOKUP($BP$2,一级属性!$E$41:$P$64,COLUMNS(一级属性!$E$41:N$64),0)*($BO73+0.25*IF($BO73&lt;10,1,ROUNDDOWN($BO73,-1)))+VLOOKUP($BP$2,宝石属性!$B$43:$M$66,COLUMNS(宝石属性!$B$43:K$66),0)*10*VLOOKUP(ROUNDDOWN($BO73,-1),宝石属性!$B$25:$N$41,2,0)*VLOOKUP(ROUNDDOWN($BO73,-1),宝石属性!$B$25:$N$41,3,0)+VLOOKUP($BP$2,职业被动!$B$6:$M$29,COLUMNS(职业被动!$B$6:K$29),0)*$BO73,0)</f>
        <v>409</v>
      </c>
      <c r="BX73" s="9">
        <f>ROUND(属性投放!L$4+装备属性!L$4*IF($BO73&lt;10,1,ROUNDDOWN($BO73,-1))+SUM(属性投放!M$37:M$45)*$BO73+VLOOKUP($BP$2,一级属性!$E$41:$P$64,COLUMNS(一级属性!$E$41:O$64),0)*($BO73+0.25*IF($BO73&lt;10,1,ROUNDDOWN($BO73,-1)))+VLOOKUP($BP$2,宝石属性!$B$43:$M$66,COLUMNS(宝石属性!$B$43:L$66),0)*10*VLOOKUP(ROUNDDOWN($BO73,-1),宝石属性!$B$25:$N$41,2,0)*VLOOKUP(ROUNDDOWN($BO73,-1),宝石属性!$B$25:$N$41,3,0)+VLOOKUP($BP$2,职业被动!$B$6:$M$29,COLUMNS(职业被动!$B$6:L$29),0)*$BO73,0)</f>
        <v>21</v>
      </c>
      <c r="BY73" s="9">
        <f>ROUND(属性投放!M$4+装备属性!M$4*IF($BO73&lt;10,1,ROUNDDOWN($BO73,-1))+SUM(属性投放!N$37:N$45)*$BO73+VLOOKUP($BP$2,一级属性!$E$41:$P$64,COLUMNS(一级属性!$E$41:P$64),0)*($BO73+0.25*IF($BO73&lt;10,1,ROUNDDOWN($BO73,-1)))+VLOOKUP($BP$2,宝石属性!$B$43:$M$66,COLUMNS(宝石属性!$B$43:M$66),0)*10*VLOOKUP(ROUNDDOWN($BO73,-1),宝石属性!$B$25:$N$41,2,0)*VLOOKUP(ROUNDDOWN($BO73,-1),宝石属性!$B$25:$N$41,3,0)+VLOOKUP($BP$2,职业被动!$B$6:$M$29,COLUMNS(职业被动!$B$6:M$29),0)*$BO73,0)</f>
        <v>793</v>
      </c>
      <c r="BZ73" s="48">
        <f>属性价值和能力评分!$F$9+ROUND(属性价值和能力评分!$F$38*10,0)*BO73+ROUND((SUM(装备属性!$W$9:$W$14)+属性价值和能力评分!$F$38*1.25+1.4+2.8)*IF(BO73&lt;10,1,ROUNDDOWN(BO73,-1)),0)+15*VLOOKUP(ROUNDDOWN(BO73,-1),宝石属性!$B$26:$D$41,2,0)*6*VLOOKUP(ROUNDDOWN(BO73,-1),宝石属性!$B$26:$D$41,3,0)+(属性价值和能力评分!$F$49*9+属性价值和能力评分!$F$50*2+属性价值和能力评分!$F$53*8/5)*BO73</f>
        <v>13851</v>
      </c>
      <c r="CB73" s="186">
        <v>70</v>
      </c>
      <c r="CC73" s="9">
        <f>ROUND(属性投放!D$4+装备属性!D$4*IF($CB73&lt;10,1,ROUNDDOWN($CB73,-1))+SUM(属性投放!E$37:E$45)*$CB73+VLOOKUP($CC$2,一级属性!$E$41:$P$64,COLUMNS(一级属性!$E$41:G$64),0)*($CB73+0.25*IF($CB73&lt;10,1,ROUNDDOWN($CB73,-1)))+VLOOKUP($CC$2,宝石属性!$B$43:$M$66,COLUMNS(宝石属性!$B$43:D$66),0)*10*VLOOKUP(ROUNDDOWN($CB73,-1),宝石属性!$B$25:$N$41,2,0)*VLOOKUP(ROUNDDOWN($CB73,-1),宝石属性!$B$25:$N$41,3,0)+VLOOKUP($CC$2,职业被动!$B$6:$M$29,COLUMNS(职业被动!$B$6:D$29),0)*$CB73,0)</f>
        <v>3678</v>
      </c>
      <c r="CD73" s="9">
        <f>ROUND(属性投放!E$4+装备属性!E$4*IF($CB73&lt;10,1,ROUNDDOWN($CB73,-1))+SUM(属性投放!F$37:F$45)*$CB73+VLOOKUP($CC$2,一级属性!$E$41:$P$64,COLUMNS(一级属性!$E$41:H$64),0)*($CB73+0.25*IF($CB73&lt;10,1,ROUNDDOWN($CB73,-1)))+VLOOKUP($CC$2,宝石属性!$B$43:$M$66,COLUMNS(宝石属性!$B$43:E$66),0)*10*VLOOKUP(ROUNDDOWN($CB73,-1),宝石属性!$B$25:$N$41,2,0)*VLOOKUP(ROUNDDOWN($CB73,-1),宝石属性!$B$25:$N$41,3,0)+VLOOKUP($CC$2,职业被动!$B$6:$M$29,COLUMNS(职业被动!$B$6:E$29),0)*$CB73,0)</f>
        <v>1824</v>
      </c>
      <c r="CE73" s="9">
        <f>ROUND(属性投放!F$4+装备属性!F$4*IF($CB73&lt;10,1,ROUNDDOWN($CB73,-1))+SUM(属性投放!G$37:G$45)*$CB73+VLOOKUP($CC$2,一级属性!$E$41:$P$64,COLUMNS(一级属性!$E$41:I$64),0)*($CB73+0.25*IF($CB73&lt;10,1,ROUNDDOWN($CB73,-1)))+VLOOKUP($CC$2,宝石属性!$B$43:$M$66,COLUMNS(宝石属性!$B$43:F$66),0)*10*VLOOKUP(ROUNDDOWN($CB73,-1),宝石属性!$B$25:$N$41,2,0)*VLOOKUP(ROUNDDOWN($CB73,-1),宝石属性!$B$25:$N$41,3,0)+VLOOKUP($CC$2,职业被动!$B$6:$M$29,COLUMNS(职业被动!$B$6:F$29),0)*$CB73,0)</f>
        <v>1715</v>
      </c>
      <c r="CF73" s="9">
        <f>ROUND(属性投放!G$4+装备属性!G$4*IF($CB73&lt;10,1,ROUNDDOWN($CB73,-1))+SUM(属性投放!H$37:H$45)*$CB73+VLOOKUP($CC$2,一级属性!$E$41:$P$64,COLUMNS(一级属性!$E$41:J$64),0)*($CB73+0.25*IF($CB73&lt;10,1,ROUNDDOWN($CB73,-1)))+VLOOKUP($CC$2,宝石属性!$B$43:$M$66,COLUMNS(宝石属性!$B$43:G$66),0)*10*VLOOKUP(ROUNDDOWN($CB73,-1),宝石属性!$B$25:$N$41,2,0)*VLOOKUP(ROUNDDOWN($CB73,-1),宝石属性!$B$25:$N$41,3,0)+VLOOKUP($CC$2,职业被动!$B$6:$M$29,COLUMNS(职业被动!$B$6:G$29),0)*$CB73,0)</f>
        <v>847</v>
      </c>
      <c r="CG73" s="9">
        <f>ROUND(属性投放!H$4+装备属性!H$4*IF($CB73&lt;10,1,ROUNDDOWN($CB73,-1))+SUM(属性投放!I$37:I$45)*$CB73+VLOOKUP($CC$2,一级属性!$E$41:$P$64,COLUMNS(一级属性!$E$41:K$64),0)*($CB73+0.25*IF($CB73&lt;10,1,ROUNDDOWN($CB73,-1)))+VLOOKUP($CC$2,宝石属性!$B$43:$M$66,COLUMNS(宝石属性!$B$43:H$66),0)*10*VLOOKUP(ROUNDDOWN($CB73,-1),宝石属性!$B$25:$N$41,2,0)*VLOOKUP(ROUNDDOWN($CB73,-1),宝石属性!$B$25:$N$41,3,0)+VLOOKUP($CC$2,职业被动!$B$6:$M$29,COLUMNS(职业被动!$B$6:H$29),0)*$CB73,0)</f>
        <v>507</v>
      </c>
      <c r="CH73" s="9">
        <f>ROUND(属性投放!I$4+装备属性!I$4*IF($CB73&lt;10,1,ROUNDDOWN($CB73,-1))+SUM(属性投放!J$37:J$45)*$CB73+VLOOKUP($CC$2,一级属性!$E$41:$P$64,COLUMNS(一级属性!$E$41:L$64),0)*($CB73+0.25*IF($CB73&lt;10,1,ROUNDDOWN($CB73,-1)))+VLOOKUP($CC$2,宝石属性!$B$43:$M$66,COLUMNS(宝石属性!$B$43:I$66),0)*10*VLOOKUP(ROUNDDOWN($CB73,-1),宝石属性!$B$25:$N$41,2,0)*VLOOKUP(ROUNDDOWN($CB73,-1),宝石属性!$B$25:$N$41,3,0)+VLOOKUP($CC$2,职业被动!$B$6:$M$29,COLUMNS(职业被动!$B$6:I$29),0)*$CB73,0)</f>
        <v>853</v>
      </c>
      <c r="CI73" s="9">
        <f>ROUND(属性投放!J$4+装备属性!J$4*IF($CB73&lt;10,1,ROUNDDOWN($CB73,-1))+SUM(属性投放!K$37:K$45)*$CB73+VLOOKUP($CC$2,一级属性!$E$41:$P$64,COLUMNS(一级属性!$E$41:M$64),0)*($CB73+0.25*IF($CB73&lt;10,1,ROUNDDOWN($CB73,-1)))+VLOOKUP($CC$2,宝石属性!$B$43:$M$66,COLUMNS(宝石属性!$B$43:J$66),0)*10*VLOOKUP(ROUNDDOWN($CB73,-1),宝石属性!$B$25:$N$41,2,0)*VLOOKUP(ROUNDDOWN($CB73,-1),宝石属性!$B$25:$N$41,3,0)+VLOOKUP($CC$2,职业被动!$B$6:$M$29,COLUMNS(职业被动!$B$6:J$29),0)*$CB73,0)</f>
        <v>570</v>
      </c>
      <c r="CJ73" s="9">
        <f>ROUND(属性投放!K$4+装备属性!K$4*IF($CB73&lt;10,1,ROUNDDOWN($CB73,-1))+SUM(属性投放!L$37:L$45)*$CB73+VLOOKUP($CC$2,一级属性!$E$41:$P$64,COLUMNS(一级属性!$E$41:N$64),0)*($CB73+0.25*IF($CB73&lt;10,1,ROUNDDOWN($CB73,-1)))+VLOOKUP($CC$2,宝石属性!$B$43:$M$66,COLUMNS(宝石属性!$B$43:K$66),0)*10*VLOOKUP(ROUNDDOWN($CB73,-1),宝石属性!$B$25:$N$41,2,0)*VLOOKUP(ROUNDDOWN($CB73,-1),宝石属性!$B$25:$N$41,3,0)+VLOOKUP($CC$2,职业被动!$B$6:$M$29,COLUMNS(职业被动!$B$6:K$29),0)*$CB73,0)</f>
        <v>265</v>
      </c>
      <c r="CK73" s="9">
        <f>ROUND(属性投放!L$4+装备属性!L$4*IF($CB73&lt;10,1,ROUNDDOWN($CB73,-1))+SUM(属性投放!M$37:M$45)*$CB73+VLOOKUP($CC$2,一级属性!$E$41:$P$64,COLUMNS(一级属性!$E$41:O$64),0)*($CB73+0.25*IF($CB73&lt;10,1,ROUNDDOWN($CB73,-1)))+VLOOKUP($CC$2,宝石属性!$B$43:$M$66,COLUMNS(宝石属性!$B$43:L$66),0)*10*VLOOKUP(ROUNDDOWN($CB73,-1),宝石属性!$B$25:$N$41,2,0)*VLOOKUP(ROUNDDOWN($CB73,-1),宝石属性!$B$25:$N$41,3,0)+VLOOKUP($CC$2,职业被动!$B$6:$M$29,COLUMNS(职业被动!$B$6:L$29),0)*$CB73,0)</f>
        <v>21</v>
      </c>
      <c r="CL73" s="9">
        <f>ROUND(属性投放!M$4+装备属性!M$4*IF($CB73&lt;10,1,ROUNDDOWN($CB73,-1))+SUM(属性投放!N$37:N$45)*$CB73+VLOOKUP($CC$2,一级属性!$E$41:$P$64,COLUMNS(一级属性!$E$41:P$64),0)*($CB73+0.25*IF($CB73&lt;10,1,ROUNDDOWN($CB73,-1)))+VLOOKUP($CC$2,宝石属性!$B$43:$M$66,COLUMNS(宝石属性!$B$43:M$66),0)*10*VLOOKUP(ROUNDDOWN($CB73,-1),宝石属性!$B$25:$N$41,2,0)*VLOOKUP(ROUNDDOWN($CB73,-1),宝石属性!$B$25:$N$41,3,0)+VLOOKUP($CC$2,职业被动!$B$6:$M$29,COLUMNS(职业被动!$B$6:M$29),0)*$CB73,0)</f>
        <v>721</v>
      </c>
      <c r="CM73" s="48">
        <f>属性价值和能力评分!$F$9+ROUND(属性价值和能力评分!$F$38*10,0)*CB73+ROUND((SUM(装备属性!$W$9:$W$14)+属性价值和能力评分!$F$38*1.25+1.4+2.8)*IF(CB73&lt;10,1,ROUNDDOWN(CB73,-1)),0)+15*VLOOKUP(ROUNDDOWN(CB73,-1),宝石属性!$B$26:$D$41,2,0)*6*VLOOKUP(ROUNDDOWN(CB73,-1),宝石属性!$B$26:$D$41,3,0)+(属性价值和能力评分!$F$49*9+属性价值和能力评分!$F$50*2+属性价值和能力评分!$F$53*8/5)*CB73</f>
        <v>13851</v>
      </c>
      <c r="CO73" s="186">
        <v>70</v>
      </c>
      <c r="CP73" s="9">
        <f>ROUND(属性投放!D$4+装备属性!D$4*IF($CO73&lt;10,1,ROUNDDOWN($CO73,-1))+SUM(属性投放!E$37:E$45)*$CO73+VLOOKUP($CP$2,一级属性!$E$41:$P$64,COLUMNS(一级属性!$E$41:G$64),0)*($CO73+0.25*IF($CO73&lt;10,1,ROUNDDOWN($CO73,-1)))+VLOOKUP($CP$2,宝石属性!$B$43:$M$66,COLUMNS(宝石属性!$B$43:D$66),0)*10*VLOOKUP(ROUNDDOWN($CO73,-1),宝石属性!$B$25:$N$41,2,0)*VLOOKUP(ROUNDDOWN($CO73,-1),宝石属性!$B$25:$N$41,3,0)+VLOOKUP($CP$2,职业被动!$B$6:$M$29,COLUMNS(职业被动!$B$6:D$29),0)*$CO73,0)</f>
        <v>3678</v>
      </c>
      <c r="CQ73" s="9">
        <f>ROUND(属性投放!E$4+装备属性!E$4*IF($CO73&lt;10,1,ROUNDDOWN($CO73,-1))+SUM(属性投放!F$37:F$45)*$CO73+VLOOKUP($CP$2,一级属性!$E$41:$P$64,COLUMNS(一级属性!$E$41:H$64),0)*($CO73+0.25*IF($CO73&lt;10,1,ROUNDDOWN($CO73,-1)))+VLOOKUP($CP$2,宝石属性!$B$43:$M$66,COLUMNS(宝石属性!$B$43:E$66),0)*10*VLOOKUP(ROUNDDOWN($CO73,-1),宝石属性!$B$25:$N$41,2,0)*VLOOKUP(ROUNDDOWN($CO73,-1),宝石属性!$B$25:$N$41,3,0)+VLOOKUP($CP$2,职业被动!$B$6:$M$29,COLUMNS(职业被动!$B$6:E$29),0)*$CO73,0)</f>
        <v>4012</v>
      </c>
      <c r="CR73" s="9">
        <f>ROUND(属性投放!F$4+装备属性!F$4*IF($CO73&lt;10,1,ROUNDDOWN($CO73,-1))+SUM(属性投放!G$37:G$45)*$CO73+VLOOKUP($CP$2,一级属性!$E$41:$P$64,COLUMNS(一级属性!$E$41:I$64),0)*($CO73+0.25*IF($CO73&lt;10,1,ROUNDDOWN($CO73,-1)))+VLOOKUP($CP$2,宝石属性!$B$43:$M$66,COLUMNS(宝石属性!$B$43:F$66),0)*10*VLOOKUP(ROUNDDOWN($CO73,-1),宝石属性!$B$25:$N$41,2,0)*VLOOKUP(ROUNDDOWN($CO73,-1),宝石属性!$B$25:$N$41,3,0)+VLOOKUP($CP$2,职业被动!$B$6:$M$29,COLUMNS(职业被动!$B$6:F$29),0)*$CO73,0)</f>
        <v>814</v>
      </c>
      <c r="CS73" s="9">
        <f>ROUND(属性投放!G$4+装备属性!G$4*IF($CO73&lt;10,1,ROUNDDOWN($CO73,-1))+SUM(属性投放!H$37:H$45)*$CO73+VLOOKUP($CP$2,一级属性!$E$41:$P$64,COLUMNS(一级属性!$E$41:J$64),0)*($CO73+0.25*IF($CO73&lt;10,1,ROUNDDOWN($CO73,-1)))+VLOOKUP($CP$2,宝石属性!$B$43:$M$66,COLUMNS(宝石属性!$B$43:G$66),0)*10*VLOOKUP(ROUNDDOWN($CO73,-1),宝石属性!$B$25:$N$41,2,0)*VLOOKUP(ROUNDDOWN($CO73,-1),宝石属性!$B$25:$N$41,3,0)+VLOOKUP($CP$2,职业被动!$B$6:$M$29,COLUMNS(职业被动!$B$6:G$29),0)*$CO73,0)</f>
        <v>777</v>
      </c>
      <c r="CT73" s="9">
        <f>ROUND(属性投放!H$4+装备属性!H$4*IF($CO73&lt;10,1,ROUNDDOWN($CO73,-1))+SUM(属性投放!I$37:I$45)*$CO73+VLOOKUP($CP$2,一级属性!$E$41:$P$64,COLUMNS(一级属性!$E$41:K$64),0)*($CO73+0.25*IF($CO73&lt;10,1,ROUNDDOWN($CO73,-1)))+VLOOKUP($CP$2,宝石属性!$B$43:$M$66,COLUMNS(宝石属性!$B$43:H$66),0)*10*VLOOKUP(ROUNDDOWN($CO73,-1),宝石属性!$B$25:$N$41,2,0)*VLOOKUP(ROUNDDOWN($CO73,-1),宝石属性!$B$25:$N$41,3,0)+VLOOKUP($CP$2,职业被动!$B$6:$M$29,COLUMNS(职业被动!$B$6:H$29),0)*$CO73,0)</f>
        <v>1301</v>
      </c>
      <c r="CU73" s="9">
        <f>ROUND(属性投放!I$4+装备属性!I$4*IF($CO73&lt;10,1,ROUNDDOWN($CO73,-1))+SUM(属性投放!J$37:J$45)*$CO73+VLOOKUP($CP$2,一级属性!$E$41:$P$64,COLUMNS(一级属性!$E$41:L$64),0)*($CO73+0.25*IF($CO73&lt;10,1,ROUNDDOWN($CO73,-1)))+VLOOKUP($CP$2,宝石属性!$B$43:$M$66,COLUMNS(宝石属性!$B$43:I$66),0)*10*VLOOKUP(ROUNDDOWN($CO73,-1),宝石属性!$B$25:$N$41,2,0)*VLOOKUP(ROUNDDOWN($CO73,-1),宝石属性!$B$25:$N$41,3,0)+VLOOKUP($CP$2,职业被动!$B$6:$M$29,COLUMNS(职业被动!$B$6:I$29),0)*$CO73,0)</f>
        <v>1098</v>
      </c>
      <c r="CV73" s="9">
        <f>ROUND(属性投放!J$4+装备属性!J$4*IF($CO73&lt;10,1,ROUNDDOWN($CO73,-1))+SUM(属性投放!K$37:K$45)*$CO73+VLOOKUP($CP$2,一级属性!$E$41:$P$64,COLUMNS(一级属性!$E$41:M$64),0)*($CO73+0.25*IF($CO73&lt;10,1,ROUNDDOWN($CO73,-1)))+VLOOKUP($CP$2,宝石属性!$B$43:$M$66,COLUMNS(宝石属性!$B$43:J$66),0)*10*VLOOKUP(ROUNDDOWN($CO73,-1),宝石属性!$B$25:$N$41,2,0)*VLOOKUP(ROUNDDOWN($CO73,-1),宝石属性!$B$25:$N$41,3,0)+VLOOKUP($CP$2,职业被动!$B$6:$M$29,COLUMNS(职业被动!$B$6:J$29),0)*$CO73,0)</f>
        <v>482</v>
      </c>
      <c r="CW73" s="9">
        <f>ROUND(属性投放!K$4+装备属性!K$4*IF($CO73&lt;10,1,ROUNDDOWN($CO73,-1))+SUM(属性投放!L$37:L$45)*$CO73+VLOOKUP($CP$2,一级属性!$E$41:$P$64,COLUMNS(一级属性!$E$41:N$64),0)*($CO73+0.25*IF($CO73&lt;10,1,ROUNDDOWN($CO73,-1)))+VLOOKUP($CP$2,宝石属性!$B$43:$M$66,COLUMNS(宝石属性!$B$43:K$66),0)*10*VLOOKUP(ROUNDDOWN($CO73,-1),宝石属性!$B$25:$N$41,2,0)*VLOOKUP(ROUNDDOWN($CO73,-1),宝石属性!$B$25:$N$41,3,0)+VLOOKUP($CP$2,职业被动!$B$6:$M$29,COLUMNS(职业被动!$B$6:K$29),0)*$CO73,0)</f>
        <v>265</v>
      </c>
      <c r="CX73" s="9">
        <f>ROUND(属性投放!L$4+装备属性!L$4*IF($CO73&lt;10,1,ROUNDDOWN($CO73,-1))+SUM(属性投放!M$37:M$45)*$CO73+VLOOKUP($CP$2,一级属性!$E$41:$P$64,COLUMNS(一级属性!$E$41:O$64),0)*($CO73+0.25*IF($CO73&lt;10,1,ROUNDDOWN($CO73,-1)))+VLOOKUP($CP$2,宝石属性!$B$43:$M$66,COLUMNS(宝石属性!$B$43:L$66),0)*10*VLOOKUP(ROUNDDOWN($CO73,-1),宝石属性!$B$25:$N$41,2,0)*VLOOKUP(ROUNDDOWN($CO73,-1),宝石属性!$B$25:$N$41,3,0)+VLOOKUP($CP$2,职业被动!$B$6:$M$29,COLUMNS(职业被动!$B$6:L$29),0)*$CO73,0)</f>
        <v>21</v>
      </c>
      <c r="CY73" s="9">
        <f>ROUND(属性投放!M$4+装备属性!M$4*IF($CO73&lt;10,1,ROUNDDOWN($CO73,-1))+SUM(属性投放!N$37:N$45)*$CO73+VLOOKUP($CP$2,一级属性!$E$41:$P$64,COLUMNS(一级属性!$E$41:P$64),0)*($CO73+0.25*IF($CO73&lt;10,1,ROUNDDOWN($CO73,-1)))+VLOOKUP($CP$2,宝石属性!$B$43:$M$66,COLUMNS(宝石属性!$B$43:M$66),0)*10*VLOOKUP(ROUNDDOWN($CO73,-1),宝石属性!$B$25:$N$41,2,0)*VLOOKUP(ROUNDDOWN($CO73,-1),宝石属性!$B$25:$N$41,3,0)+VLOOKUP($CP$2,职业被动!$B$6:$M$29,COLUMNS(职业被动!$B$6:M$29),0)*$CO73,0)</f>
        <v>721</v>
      </c>
      <c r="CZ73" s="48">
        <f>属性价值和能力评分!$F$9+ROUND(属性价值和能力评分!$F$38*10,0)*CO73+ROUND((SUM(装备属性!$W$9:$W$14)+属性价值和能力评分!$F$38*1.25+1.4+2.8)*IF(CO73&lt;10,1,ROUNDDOWN(CO73,-1)),0)+15*VLOOKUP(ROUNDDOWN(CO73,-1),宝石属性!$B$26:$D$41,2,0)*6*VLOOKUP(ROUNDDOWN(CO73,-1),宝石属性!$B$26:$D$41,3,0)+(属性价值和能力评分!$F$49*9+属性价值和能力评分!$F$50*2+属性价值和能力评分!$F$53*8/5)*CO73</f>
        <v>13851</v>
      </c>
      <c r="DB73" s="186">
        <v>70</v>
      </c>
      <c r="DC73" s="9">
        <f>ROUND(属性投放!D$4+装备属性!D$4*IF($DB73&lt;10,1,ROUNDDOWN($DB73,-1))+SUM(属性投放!E$37:E$45)*$DB73+VLOOKUP($DC$2,一级属性!$E$41:$P$64,COLUMNS(一级属性!$E$41:G$64),0)*($DB73+0.25*IF($DB73&lt;10,1,ROUNDDOWN($DB73,-1)))+VLOOKUP($DC$2,宝石属性!$B$43:$M$66,COLUMNS(宝石属性!$B$43:D$66),0)*10*VLOOKUP(ROUNDDOWN($DB73,-1),宝石属性!$B$25:$N$41,2,0)*VLOOKUP(ROUNDDOWN($DB73,-1),宝石属性!$B$25:$N$41,3,0)+VLOOKUP($DC$2,职业被动!$B$6:$M$29,COLUMNS(职业被动!$B$6:D$29),0)*$DB73,0)</f>
        <v>4168</v>
      </c>
      <c r="DD73" s="9">
        <f>ROUND(属性投放!E$4+装备属性!E$4*IF($DB73&lt;10,1,ROUNDDOWN($DB73,-1))+SUM(属性投放!F$37:F$45)*$DB73+VLOOKUP($DC$2,一级属性!$E$41:$P$64,COLUMNS(一级属性!$E$41:H$64),0)*($DB73+0.25*IF($DB73&lt;10,1,ROUNDDOWN($DB73,-1)))+VLOOKUP($DC$2,宝石属性!$B$43:$M$66,COLUMNS(宝石属性!$B$43:E$66),0)*10*VLOOKUP(ROUNDDOWN($DB73,-1),宝石属性!$B$25:$N$41,2,0)*VLOOKUP(ROUNDDOWN($DB73,-1),宝石属性!$B$25:$N$41,3,0)+VLOOKUP($DC$2,职业被动!$B$6:$M$29,COLUMNS(职业被动!$B$6:E$29),0)*$DB73,0)</f>
        <v>1824</v>
      </c>
      <c r="DE73" s="9">
        <f>ROUND(属性投放!F$4+装备属性!F$4*IF($DB73&lt;10,1,ROUNDDOWN($DB73,-1))+SUM(属性投放!G$37:G$45)*$DB73+VLOOKUP($DC$2,一级属性!$E$41:$P$64,COLUMNS(一级属性!$E$41:I$64),0)*($DB73+0.25*IF($DB73&lt;10,1,ROUNDDOWN($DB73,-1)))+VLOOKUP($DC$2,宝石属性!$B$43:$M$66,COLUMNS(宝石属性!$B$43:F$66),0)*10*VLOOKUP(ROUNDDOWN($DB73,-1),宝石属性!$B$25:$N$41,2,0)*VLOOKUP(ROUNDDOWN($DB73,-1),宝石属性!$B$25:$N$41,3,0)+VLOOKUP($DC$2,职业被动!$B$6:$M$29,COLUMNS(职业被动!$B$6:F$29),0)*$DB73,0)</f>
        <v>814</v>
      </c>
      <c r="DF73" s="9">
        <f>ROUND(属性投放!G$4+装备属性!G$4*IF($DB73&lt;10,1,ROUNDDOWN($DB73,-1))+SUM(属性投放!H$37:H$45)*$DB73+VLOOKUP($DC$2,一级属性!$E$41:$P$64,COLUMNS(一级属性!$E$41:J$64),0)*($DB73+0.25*IF($DB73&lt;10,1,ROUNDDOWN($DB73,-1)))+VLOOKUP($DC$2,宝石属性!$B$43:$M$66,COLUMNS(宝石属性!$B$43:G$66),0)*10*VLOOKUP(ROUNDDOWN($DB73,-1),宝石属性!$B$25:$N$41,2,0)*VLOOKUP(ROUNDDOWN($DB73,-1),宝石属性!$B$25:$N$41,3,0)+VLOOKUP($DC$2,职业被动!$B$6:$M$29,COLUMNS(职业被动!$B$6:G$29),0)*$DB73,0)</f>
        <v>2096</v>
      </c>
      <c r="DG73" s="9">
        <f>ROUND(属性投放!H$4+装备属性!H$4*IF($DB73&lt;10,1,ROUNDDOWN($DB73,-1))+SUM(属性投放!I$37:I$45)*$DB73+VLOOKUP($DC$2,一级属性!$E$41:$P$64,COLUMNS(一级属性!$E$41:K$64),0)*($DB73+0.25*IF($DB73&lt;10,1,ROUNDDOWN($DB73,-1)))+VLOOKUP($DC$2,宝石属性!$B$43:$M$66,COLUMNS(宝石属性!$B$43:H$66),0)*10*VLOOKUP(ROUNDDOWN($DB73,-1),宝石属性!$B$25:$N$41,2,0)*VLOOKUP(ROUNDDOWN($DB73,-1),宝石属性!$B$25:$N$41,3,0)+VLOOKUP($DC$2,职业被动!$B$6:$M$29,COLUMNS(职业被动!$B$6:H$29),0)*$DB73,0)</f>
        <v>507</v>
      </c>
      <c r="DH73" s="9">
        <f>ROUND(属性投放!I$4+装备属性!I$4*IF($DB73&lt;10,1,ROUNDDOWN($DB73,-1))+SUM(属性投放!J$37:J$45)*$DB73+VLOOKUP($DC$2,一级属性!$E$41:$P$64,COLUMNS(一级属性!$E$41:L$64),0)*($DB73+0.25*IF($DB73&lt;10,1,ROUNDDOWN($DB73,-1)))+VLOOKUP($DC$2,宝石属性!$B$43:$M$66,COLUMNS(宝石属性!$B$43:I$66),0)*10*VLOOKUP(ROUNDDOWN($DB73,-1),宝石属性!$B$25:$N$41,2,0)*VLOOKUP(ROUNDDOWN($DB73,-1),宝石属性!$B$25:$N$41,3,0)+VLOOKUP($DC$2,职业被动!$B$6:$M$29,COLUMNS(职业被动!$B$6:I$29),0)*$DB73,0)</f>
        <v>765</v>
      </c>
      <c r="DI73" s="9">
        <f>ROUND(属性投放!J$4+装备属性!J$4*IF($DB73&lt;10,1,ROUNDDOWN($DB73,-1))+SUM(属性投放!K$37:K$45)*$DB73+VLOOKUP($DC$2,一级属性!$E$41:$P$64,COLUMNS(一级属性!$E$41:M$64),0)*($DB73+0.25*IF($DB73&lt;10,1,ROUNDDOWN($DB73,-1)))+VLOOKUP($DC$2,宝石属性!$B$43:$M$66,COLUMNS(宝石属性!$B$43:J$66),0)*10*VLOOKUP(ROUNDDOWN($DB73,-1),宝石属性!$B$25:$N$41,2,0)*VLOOKUP(ROUNDDOWN($DB73,-1),宝石属性!$B$25:$N$41,3,0)+VLOOKUP($DC$2,职业被动!$B$6:$M$29,COLUMNS(职业被动!$B$6:J$29),0)*$DB73,0)</f>
        <v>570</v>
      </c>
      <c r="DJ73" s="9">
        <f>ROUND(属性投放!K$4+装备属性!K$4*IF($DB73&lt;10,1,ROUNDDOWN($DB73,-1))+SUM(属性投放!L$37:L$45)*$DB73+VLOOKUP($DC$2,一级属性!$E$41:$P$64,COLUMNS(一级属性!$E$41:N$64),0)*($DB73+0.25*IF($DB73&lt;10,1,ROUNDDOWN($DB73,-1)))+VLOOKUP($DC$2,宝石属性!$B$43:$M$66,COLUMNS(宝石属性!$B$43:K$66),0)*10*VLOOKUP(ROUNDDOWN($DB73,-1),宝石属性!$B$25:$N$41,2,0)*VLOOKUP(ROUNDDOWN($DB73,-1),宝石属性!$B$25:$N$41,3,0)+VLOOKUP($DC$2,职业被动!$B$6:$M$29,COLUMNS(职业被动!$B$6:K$29),0)*$DB73,0)</f>
        <v>409</v>
      </c>
      <c r="DK73" s="9">
        <f>ROUND(属性投放!L$4+装备属性!L$4*IF($DB73&lt;10,1,ROUNDDOWN($DB73,-1))+SUM(属性投放!M$37:M$45)*$DB73+VLOOKUP($DC$2,一级属性!$E$41:$P$64,COLUMNS(一级属性!$E$41:O$64),0)*($DB73+0.25*IF($DB73&lt;10,1,ROUNDDOWN($DB73,-1)))+VLOOKUP($DC$2,宝石属性!$B$43:$M$66,COLUMNS(宝石属性!$B$43:L$66),0)*10*VLOOKUP(ROUNDDOWN($DB73,-1),宝石属性!$B$25:$N$41,2,0)*VLOOKUP(ROUNDDOWN($DB73,-1),宝石属性!$B$25:$N$41,3,0)+VLOOKUP($DC$2,职业被动!$B$6:$M$29,COLUMNS(职业被动!$B$6:L$29),0)*$DB73,0)</f>
        <v>21</v>
      </c>
      <c r="DL73" s="9">
        <f>ROUND(属性投放!M$4+装备属性!M$4*IF($DB73&lt;10,1,ROUNDDOWN($DB73,-1))+SUM(属性投放!N$37:N$45)*$DB73+VLOOKUP($DC$2,一级属性!$E$41:$P$64,COLUMNS(一级属性!$E$41:P$64),0)*($DB73+0.25*IF($DB73&lt;10,1,ROUNDDOWN($DB73,-1)))+VLOOKUP($DC$2,宝石属性!$B$43:$M$66,COLUMNS(宝石属性!$B$43:M$66),0)*10*VLOOKUP(ROUNDDOWN($DB73,-1),宝石属性!$B$25:$N$41,2,0)*VLOOKUP(ROUNDDOWN($DB73,-1),宝石属性!$B$25:$N$41,3,0)+VLOOKUP($DC$2,职业被动!$B$6:$M$29,COLUMNS(职业被动!$B$6:M$29),0)*$DB73,0)</f>
        <v>721</v>
      </c>
      <c r="DM73" s="48">
        <f>属性价值和能力评分!$F$9+ROUND(属性价值和能力评分!$F$38*10,0)*DB73+ROUND((SUM(装备属性!$W$9:$W$14)+属性价值和能力评分!$F$38*1.25+1.4+2.8)*IF(DB73&lt;10,1,ROUNDDOWN(DB73,-1)),0)+15*VLOOKUP(ROUNDDOWN(DB73,-1),宝石属性!$B$26:$D$41,2,0)*6*VLOOKUP(ROUNDDOWN(DB73,-1),宝石属性!$B$26:$D$41,3,0)+(属性价值和能力评分!$F$49*9+属性价值和能力评分!$F$50*2+属性价值和能力评分!$F$53*8/5)*DB73</f>
        <v>13851</v>
      </c>
      <c r="DO73" s="186">
        <v>70</v>
      </c>
      <c r="DP73" s="9">
        <f>ROUND(属性投放!D$4+装备属性!D$4*IF($DO73&lt;10,1,ROUNDDOWN($DO73,-1))+SUM(属性投放!E$37:E$45)*$DO73+VLOOKUP($DP$2,一级属性!$E$41:$P$64,COLUMNS(一级属性!$E$41:G$64),0)*($DO73+0.25*IF($DO73&lt;10,1,ROUNDDOWN($DO73,-1)))+VLOOKUP($DP$2,宝石属性!$B$43:$M$66,COLUMNS(宝石属性!$B$43:D$66),0)*10*VLOOKUP(ROUNDDOWN($DO73,-1),宝石属性!$B$25:$N$41,2,0)*VLOOKUP(ROUNDDOWN($DO73,-1),宝石属性!$B$25:$N$41,3,0)+VLOOKUP($DP$2,职业被动!$B$6:$M$29,COLUMNS(职业被动!$B$6:D$29),0)*$DO73,0)</f>
        <v>8878</v>
      </c>
      <c r="DQ73" s="9">
        <f>ROUND(属性投放!E$4+装备属性!E$4*IF($DO73&lt;10,1,ROUNDDOWN($DO73,-1))+SUM(属性投放!F$37:F$45)*$DO73+VLOOKUP($DP$2,一级属性!$E$41:$P$64,COLUMNS(一级属性!$E$41:H$64),0)*($DO73+0.25*IF($DO73&lt;10,1,ROUNDDOWN($DO73,-1)))+VLOOKUP($DP$2,宝石属性!$B$43:$M$66,COLUMNS(宝石属性!$B$43:E$66),0)*10*VLOOKUP(ROUNDDOWN($DO73,-1),宝石属性!$B$25:$N$41,2,0)*VLOOKUP(ROUNDDOWN($DO73,-1),宝石属性!$B$25:$N$41,3,0)+VLOOKUP($DP$2,职业被动!$B$6:$M$29,COLUMNS(职业被动!$B$6:E$29),0)*$DO73,0)</f>
        <v>1824</v>
      </c>
      <c r="DR73" s="9">
        <f>ROUND(属性投放!F$4+装备属性!F$4*IF($DO73&lt;10,1,ROUNDDOWN($DO73,-1))+SUM(属性投放!G$37:G$45)*$DO73+VLOOKUP($DP$2,一级属性!$E$41:$P$64,COLUMNS(一级属性!$E$41:I$64),0)*($DO73+0.25*IF($DO73&lt;10,1,ROUNDDOWN($DO73,-1)))+VLOOKUP($DP$2,宝石属性!$B$43:$M$66,COLUMNS(宝石属性!$B$43:F$66),0)*10*VLOOKUP(ROUNDDOWN($DO73,-1),宝石属性!$B$25:$N$41,2,0)*VLOOKUP(ROUNDDOWN($DO73,-1),宝石属性!$B$25:$N$41,3,0)+VLOOKUP($DP$2,职业被动!$B$6:$M$29,COLUMNS(职业被动!$B$6:F$29),0)*$DO73,0)</f>
        <v>814</v>
      </c>
      <c r="DS73" s="9">
        <f>ROUND(属性投放!G$4+装备属性!G$4*IF($DO73&lt;10,1,ROUNDDOWN($DO73,-1))+SUM(属性投放!H$37:H$45)*$DO73+VLOOKUP($DP$2,一级属性!$E$41:$P$64,COLUMNS(一级属性!$E$41:J$64),0)*($DO73+0.25*IF($DO73&lt;10,1,ROUNDDOWN($DO73,-1)))+VLOOKUP($DP$2,宝石属性!$B$43:$M$66,COLUMNS(宝石属性!$B$43:G$66),0)*10*VLOOKUP(ROUNDDOWN($DO73,-1),宝石属性!$B$25:$N$41,2,0)*VLOOKUP(ROUNDDOWN($DO73,-1),宝石属性!$B$25:$N$41,3,0)+VLOOKUP($DP$2,职业被动!$B$6:$M$29,COLUMNS(职业被动!$B$6:G$29),0)*$DO73,0)</f>
        <v>777</v>
      </c>
      <c r="DT73" s="9">
        <f>ROUND(属性投放!H$4+装备属性!H$4*IF($DO73&lt;10,1,ROUNDDOWN($DO73,-1))+SUM(属性投放!I$37:I$45)*$DO73+VLOOKUP($DP$2,一级属性!$E$41:$P$64,COLUMNS(一级属性!$E$41:K$64),0)*($DO73+0.25*IF($DO73&lt;10,1,ROUNDDOWN($DO73,-1)))+VLOOKUP($DP$2,宝石属性!$B$43:$M$66,COLUMNS(宝石属性!$B$43:H$66),0)*10*VLOOKUP(ROUNDDOWN($DO73,-1),宝石属性!$B$25:$N$41,2,0)*VLOOKUP(ROUNDDOWN($DO73,-1),宝石属性!$B$25:$N$41,3,0)+VLOOKUP($DP$2,职业被动!$B$6:$M$29,COLUMNS(职业被动!$B$6:H$29),0)*$DO73,0)</f>
        <v>577</v>
      </c>
      <c r="DU73" s="9">
        <f>ROUND(属性投放!I$4+装备属性!I$4*IF($DO73&lt;10,1,ROUNDDOWN($DO73,-1))+SUM(属性投放!J$37:J$45)*$DO73+VLOOKUP($DP$2,一级属性!$E$41:$P$64,COLUMNS(一级属性!$E$41:L$64),0)*($DO73+0.25*IF($DO73&lt;10,1,ROUNDDOWN($DO73,-1)))+VLOOKUP($DP$2,宝石属性!$B$43:$M$66,COLUMNS(宝石属性!$B$43:I$66),0)*10*VLOOKUP(ROUNDDOWN($DO73,-1),宝石属性!$B$25:$N$41,2,0)*VLOOKUP(ROUNDDOWN($DO73,-1),宝石属性!$B$25:$N$41,3,0)+VLOOKUP($DP$2,职业被动!$B$6:$M$29,COLUMNS(职业被动!$B$6:I$29),0)*$DO73,0)</f>
        <v>765</v>
      </c>
      <c r="DV73" s="9">
        <f>ROUND(属性投放!J$4+装备属性!J$4*IF($DO73&lt;10,1,ROUNDDOWN($DO73,-1))+SUM(属性投放!K$37:K$45)*$DO73+VLOOKUP($DP$2,一级属性!$E$41:$P$64,COLUMNS(一级属性!$E$41:M$64),0)*($DO73+0.25*IF($DO73&lt;10,1,ROUNDDOWN($DO73,-1)))+VLOOKUP($DP$2,宝石属性!$B$43:$M$66,COLUMNS(宝石属性!$B$43:J$66),0)*10*VLOOKUP(ROUNDDOWN($DO73,-1),宝石属性!$B$25:$N$41,2,0)*VLOOKUP(ROUNDDOWN($DO73,-1),宝石属性!$B$25:$N$41,3,0)+VLOOKUP($DP$2,职业被动!$B$6:$M$29,COLUMNS(职业被动!$B$6:J$29),0)*$DO73,0)</f>
        <v>570</v>
      </c>
      <c r="DW73" s="9">
        <f>ROUND(属性投放!K$4+装备属性!K$4*IF($DO73&lt;10,1,ROUNDDOWN($DO73,-1))+SUM(属性投放!L$37:L$45)*$DO73+VLOOKUP($DP$2,一级属性!$E$41:$P$64,COLUMNS(一级属性!$E$41:N$64),0)*($DO73+0.25*IF($DO73&lt;10,1,ROUNDDOWN($DO73,-1)))+VLOOKUP($DP$2,宝石属性!$B$43:$M$66,COLUMNS(宝石属性!$B$43:K$66),0)*10*VLOOKUP(ROUNDDOWN($DO73,-1),宝石属性!$B$25:$N$41,2,0)*VLOOKUP(ROUNDDOWN($DO73,-1),宝石属性!$B$25:$N$41,3,0)+VLOOKUP($DP$2,职业被动!$B$6:$M$29,COLUMNS(职业被动!$B$6:K$29),0)*$DO73,0)</f>
        <v>409</v>
      </c>
      <c r="DX73" s="9">
        <f>ROUND(属性投放!L$4+装备属性!L$4*IF($DO73&lt;10,1,ROUNDDOWN($DO73,-1))+SUM(属性投放!M$37:M$45)*$DO73+VLOOKUP($DP$2,一级属性!$E$41:$P$64,COLUMNS(一级属性!$E$41:O$64),0)*($DO73+0.25*IF($DO73&lt;10,1,ROUNDDOWN($DO73,-1)))+VLOOKUP($DP$2,宝石属性!$B$43:$M$66,COLUMNS(宝石属性!$B$43:L$66),0)*10*VLOOKUP(ROUNDDOWN($DO73,-1),宝石属性!$B$25:$N$41,2,0)*VLOOKUP(ROUNDDOWN($DO73,-1),宝石属性!$B$25:$N$41,3,0)+VLOOKUP($DP$2,职业被动!$B$6:$M$29,COLUMNS(职业被动!$B$6:L$29),0)*$DO73,0)</f>
        <v>21</v>
      </c>
      <c r="DY73" s="9">
        <f>ROUND(属性投放!M$4+装备属性!M$4*IF($DO73&lt;10,1,ROUNDDOWN($DO73,-1))+SUM(属性投放!N$37:N$45)*$DO73+VLOOKUP($DP$2,一级属性!$E$41:$P$64,COLUMNS(一级属性!$E$41:P$64),0)*($DO73+0.25*IF($DO73&lt;10,1,ROUNDDOWN($DO73,-1)))+VLOOKUP($DP$2,宝石属性!$B$43:$M$66,COLUMNS(宝石属性!$B$43:M$66),0)*10*VLOOKUP(ROUNDDOWN($DO73,-1),宝石属性!$B$25:$N$41,2,0)*VLOOKUP(ROUNDDOWN($DO73,-1),宝石属性!$B$25:$N$41,3,0)+VLOOKUP($DP$2,职业被动!$B$6:$M$29,COLUMNS(职业被动!$B$6:M$29),0)*$DO73,0)</f>
        <v>721</v>
      </c>
      <c r="DZ73" s="48">
        <f>属性价值和能力评分!$F$9+ROUND(属性价值和能力评分!$F$38*10,0)*DO73+ROUND((SUM(装备属性!$W$9:$W$14)+属性价值和能力评分!$F$38*1.25+1.4+2.8)*IF(DO73&lt;10,1,ROUNDDOWN(DO73,-1)),0)+15*VLOOKUP(ROUNDDOWN(DO73,-1),宝石属性!$B$26:$D$41,2,0)*6*VLOOKUP(ROUNDDOWN(DO73,-1),宝石属性!$B$26:$D$41,3,0)+(属性价值和能力评分!$F$49*9+属性价值和能力评分!$F$50*2+属性价值和能力评分!$F$53*8/5)*DO73</f>
        <v>13851</v>
      </c>
      <c r="EA73" s="187"/>
      <c r="EB73" s="186">
        <v>70</v>
      </c>
      <c r="EC73" s="1">
        <f>ROUND(CC73/MAX(CE73/10,((CE73*(1+属性投放!$E$8)-CF73+属性投放!$F$8*EB73)*(1+属性投放!$G$8)*(1+属性投放!$H$8))),1)</f>
        <v>3</v>
      </c>
      <c r="ED73" s="1">
        <f>ROUND(CP73/MAX(CE73/10,((CE73*(1+属性投放!$E$8)-CS73+属性投放!$F$8*EB73)*(1+属性投放!$G$8)*(1+属性投放!$H$8))),1)</f>
        <v>2.8</v>
      </c>
      <c r="EE73" s="1">
        <f>ROUND(DC73/MAX(CE73/10,((CE73*(1+属性投放!$E$8)-DF73+属性投放!$F$8*EB73)*(1+属性投放!$G$8)*(1+属性投放!$H$8))),1)</f>
        <v>24.3</v>
      </c>
      <c r="EF73" s="1">
        <f>ROUND(DP73/MAX(CE73/10,((CE73*(1+属性投放!$E$8)-DS73+属性投放!$F$8*EB73)*(1+属性投放!$G$8)*(1+属性投放!$H$8))),1)</f>
        <v>6.7</v>
      </c>
      <c r="EH73" s="1">
        <f>ROUND(CC73/MAX(属性投放!$F$9*EB73,((CT73*(1+属性投放!$E$9)-CH73+属性投放!$F$9*EB73)*(1+属性投放!$G$9)*(1+属性投放!$H$9))),1)</f>
        <v>2.7</v>
      </c>
      <c r="EI73" s="1">
        <f>ROUND(CP73/MAX(属性投放!$F$9*EB73,((CT73*(1+属性投放!$E$9)-CU73+属性投放!$F$9*EB73)*(1+属性投放!$G$9)*(1+属性投放!$H$9))),1)</f>
        <v>3.3</v>
      </c>
      <c r="EJ73" s="1">
        <f>ROUND(DC73/MAX(属性投放!$F$9*EB73,((CT73*(1+属性投放!$E$9)-DH73+属性投放!$F$9*EB73)*(1+属性投放!$G$9)*(1+属性投放!$H$9))),1)</f>
        <v>2.8</v>
      </c>
      <c r="EK73" s="1">
        <f>ROUND(DP73/MAX(属性投放!$F$9*EB73,((CT73*(1+属性投放!$E$9)-DU73+属性投放!$F$9*EB73)*(1+属性投放!$G$9)*(1+属性投放!$H$9))),1)</f>
        <v>6</v>
      </c>
      <c r="EM73" s="1">
        <f>ROUND(CC73/((BW73*(1+属性投放!$E$10)+属性投放!$F$10*EB73)*(1+属性投放!$G$10)*(1+属性投放!$H$10)),1)</f>
        <v>5.6</v>
      </c>
      <c r="EN73" s="1">
        <f>ROUND(CP73/((BW73*(1+属性投放!$E$10)+属性投放!$F$10*EB73)*(1+属性投放!$G$10)*(1+属性投放!$H$10)),1)</f>
        <v>5.6</v>
      </c>
      <c r="EO73" s="1">
        <f>ROUND(DC73/((BW73*(1+属性投放!$E$10)+属性投放!$F$10*EB73)*(1+属性投放!$G$10)*(1+属性投放!$H$10)),1)</f>
        <v>6.4</v>
      </c>
      <c r="EP73" s="1">
        <f>ROUND(DP73/((BW73*(1+属性投放!$E$10)+属性投放!$F$10*EB73)*(1+属性投放!$G$10)*(1+属性投放!$H$10)),1)</f>
        <v>13.5</v>
      </c>
    </row>
    <row r="74" spans="2:146">
      <c r="B74" s="1">
        <v>71</v>
      </c>
      <c r="C74" s="9">
        <f>ROUND(属性投放!D$4+装备属性!D$4*IF($B74&lt;10,1,ROUNDDOWN($B74,-1))+SUM(属性投放!E$37:E$45)*$B74+VLOOKUP($C$2,一级属性!$E$41:$P$64,COLUMNS(一级属性!$E$41:G$64),0)*($B74+0.25*IF($B74&lt;10,1,ROUNDDOWN($B74,-1)))+VLOOKUP($C$2,宝石属性!$B$43:$M$66,COLUMNS(宝石属性!$B$43:D$66),0)*10*VLOOKUP(ROUNDDOWN($B74,-1),宝石属性!$B$25:$N$41,2,0)*VLOOKUP(ROUNDDOWN($B74,-1),宝石属性!$B$25:$N$41,3,0)+VLOOKUP($C$2,职业被动!$B$6:$M$29,COLUMNS(职业被动!$B$6:D$29),0)*$B74,0)</f>
        <v>4409</v>
      </c>
      <c r="D74" s="9">
        <f>ROUND(属性投放!E$4+装备属性!E$4*IF($B74&lt;10,1,ROUNDDOWN($B74,-1))+SUM(属性投放!F$37:F$38)*$B74+VLOOKUP($C$2,一级属性!$E$67:$P$90,COLUMNS(一级属性!$E$67:H$90),0)*$B74+VLOOKUP($C$2,宝石属性!$B$43:$M$66,COLUMNS(宝石属性!$B$43:E$66),0)*10*VLOOKUP(ROUNDDOWN($B74,-1),宝石属性!$B$25:$N$41,2,0)*VLOOKUP(ROUNDDOWN($B74,-1),宝石属性!$B$25:$N$41,3,0)+VLOOKUP($C$2,职业被动!$B$6:$M$29,COLUMNS(职业被动!$B$6:E$29),0)*$B74,0)</f>
        <v>1839</v>
      </c>
      <c r="E74" s="9">
        <f>ROUND(属性投放!F$4+装备属性!F$4*IF($B74&lt;10,1,ROUNDDOWN($B74,-1))+SUM(属性投放!G$37:G$38)*$B74+VLOOKUP($C$2,一级属性!$E$67:$P$90,COLUMNS(一级属性!$E$67:I$90),0)*$B74+VLOOKUP($C$2,宝石属性!$B$43:$M$66,COLUMNS(宝石属性!$B$43:F$66),0)*10*VLOOKUP(ROUNDDOWN($B74,-1),宝石属性!$B$25:$N$41,2,0)*VLOOKUP(ROUNDDOWN($B74,-1),宝石属性!$B$25:$N$41,3,0)+VLOOKUP($C$2,职业被动!$B$6:$M$29,COLUMNS(职业被动!$B$6:F$29),0)*$B74,0)</f>
        <v>1493</v>
      </c>
      <c r="F74" s="9">
        <f>ROUND(属性投放!G$4+装备属性!G$4*IF($B74&lt;10,1,ROUNDDOWN($B74,-1))+SUM(属性投放!H$37:H$38)*$B74+VLOOKUP($C$2,一级属性!$E$67:$P$90,COLUMNS(一级属性!$E$67:J$90),0)*$B74+VLOOKUP($C$2,宝石属性!$B$43:$M$66,COLUMNS(宝石属性!$B$43:G$66),0)*10*VLOOKUP(ROUNDDOWN($B74,-1),宝石属性!$B$25:$N$41,2,0)*VLOOKUP(ROUNDDOWN($B74,-1),宝石属性!$B$25:$N$41,3,0)+VLOOKUP($C$2,职业被动!$B$6:$M$29,COLUMNS(职业被动!$B$6:G$29),0)*$B74,0)</f>
        <v>851</v>
      </c>
      <c r="G74" s="9">
        <f>ROUND(属性投放!H$4+装备属性!H$4*IF($B74&lt;10,1,ROUNDDOWN($B74,-1))+SUM(属性投放!I$37:I$38)*$B74+VLOOKUP($C$2,一级属性!$E$67:$P$90,COLUMNS(一级属性!$E$67:K$90),0)*$B74+VLOOKUP($C$2,宝石属性!$B$43:$M$66,COLUMNS(宝石属性!$B$43:H$66),0)*10*VLOOKUP(ROUNDDOWN($B74,-1),宝石属性!$B$25:$N$41,2,0)*VLOOKUP(ROUNDDOWN($B74,-1),宝石属性!$B$25:$N$41,3,0)+VLOOKUP($C$2,职业被动!$B$6:$M$29,COLUMNS(职业被动!$B$6:H$29),0)*$B74,0)</f>
        <v>509</v>
      </c>
      <c r="H74" s="9">
        <f>ROUND(属性投放!I$4+装备属性!I$4*IF($B74&lt;10,1,ROUNDDOWN($B74,-1))+SUM(属性投放!J$37:J$38)*$B74+VLOOKUP($C$2,一级属性!$E$67:$P$90,COLUMNS(一级属性!$E$67:L$90),0)*$B74+VLOOKUP($C$2,宝石属性!$B$43:$M$66,COLUMNS(宝石属性!$B$43:I$66),0)*10*VLOOKUP(ROUNDDOWN($B74,-1),宝石属性!$B$25:$N$41,2,0)*VLOOKUP(ROUNDDOWN($B74,-1),宝石属性!$B$25:$N$41,3,0)+VLOOKUP($C$2,职业被动!$B$6:$M$29,COLUMNS(职业被动!$B$6:I$29),0)*$B74,0)</f>
        <v>842</v>
      </c>
      <c r="I74" s="9">
        <f>ROUND(属性投放!J$4+装备属性!J$4*IF($B74&lt;10,1,ROUNDDOWN($B74,-1))+SUM(属性投放!K$37:K$38)*$B74+VLOOKUP($C$2,一级属性!$E$67:$P$90,COLUMNS(一级属性!$E$67:M$90),0)*$B74+VLOOKUP($C$2,宝石属性!$B$43:$M$66,COLUMNS(宝石属性!$B$43:J$66),0)*10*VLOOKUP(ROUNDDOWN($B74,-1),宝石属性!$B$25:$N$41,2,0)*VLOOKUP(ROUNDDOWN($B74,-1),宝石属性!$B$25:$N$41,3,0)+VLOOKUP($C$2,职业被动!$B$6:$M$29,COLUMNS(职业被动!$B$6:J$29),0)*$B74,0)</f>
        <v>574</v>
      </c>
      <c r="J74" s="9">
        <f>ROUND(属性投放!K$4+装备属性!K$4*IF($B74&lt;10,1,ROUNDDOWN($B74,-1))+SUM(属性投放!L$37:L$38)*$B74+VLOOKUP($C$2,一级属性!$E$67:$P$90,COLUMNS(一级属性!$E$67:N$90),0)*$B74+VLOOKUP($C$2,宝石属性!$B$43:$M$66,COLUMNS(宝石属性!$B$43:K$66),0)*10*VLOOKUP(ROUNDDOWN($B74,-1),宝石属性!$B$25:$N$41,2,0)*VLOOKUP(ROUNDDOWN($B74,-1),宝石属性!$B$25:$N$41,3,0)+VLOOKUP($C$2,职业被动!$B$6:$M$29,COLUMNS(职业被动!$B$6:K$29),0)*$B74,0)</f>
        <v>266</v>
      </c>
      <c r="K74" s="9">
        <f>ROUND(属性投放!L$4+装备属性!L$4*IF($B74&lt;10,1,ROUNDDOWN($B74,-1))+SUM(属性投放!M$37:M$38)*$B74+VLOOKUP($C$2,一级属性!$E$67:$P$90,COLUMNS(一级属性!$E$67:O$90),0)*$B74+VLOOKUP($C$2,宝石属性!$B$43:$M$66,COLUMNS(宝石属性!$B$43:L$66),0)*10*VLOOKUP(ROUNDDOWN($B74,-1),宝石属性!$B$25:$N$41,2,0)*VLOOKUP(ROUNDDOWN($B74,-1),宝石属性!$B$25:$N$41,3,0)+VLOOKUP($C$2,职业被动!$B$6:$M$29,COLUMNS(职业被动!$B$6:L$29),0)*$B74,0)</f>
        <v>21</v>
      </c>
      <c r="L74" s="9">
        <f>ROUND(属性投放!M$4+装备属性!M$4*IF($B74&lt;10,1,ROUNDDOWN($B74,-1))+SUM(属性投放!N$37:N$38)*$B74+VLOOKUP($C$2,一级属性!$E$67:$P$90,COLUMNS(一级属性!$E$67:P$90),0)*$B74+VLOOKUP($C$2,宝石属性!$B$43:$M$66,COLUMNS(宝石属性!$B$43:M$66),0)*10*VLOOKUP(ROUNDDOWN($B74,-1),宝石属性!$B$25:$N$41,2,0)*VLOOKUP(ROUNDDOWN($B74,-1),宝石属性!$B$25:$N$41,3,0)+VLOOKUP($C$2,职业被动!$B$6:$M$29,COLUMNS(职业被动!$B$6:M$29),0)*$B74,0)</f>
        <v>803</v>
      </c>
      <c r="M74" s="48">
        <f>属性价值和能力评分!$F$9+ROUND(属性价值和能力评分!$F$38*10,0)*B74+ROUND((SUM(装备属性!$W$9:$W$14)+属性价值和能力评分!$F$38*1.25+1.4+2.8)*IF(B74&lt;10,1,ROUNDDOWN(B74,-1)),0)+15*VLOOKUP(ROUNDDOWN(B74,-1),宝石属性!$B$26:$D$41,2,0)*6*VLOOKUP(ROUNDDOWN(B74,-1),宝石属性!$B$26:$D$41,3,0)+(属性价值和能力评分!$F$49*9+属性价值和能力评分!$F$50*2+属性价值和能力评分!$F$53*8/5)*B74</f>
        <v>13971</v>
      </c>
      <c r="N74" s="20"/>
      <c r="O74" s="1">
        <v>71</v>
      </c>
      <c r="P74" s="9">
        <f>ROUND(属性投放!D$4+装备属性!D$4*IF($O74&lt;10,1,ROUNDDOWN($O74,-1))+SUM(属性投放!E$37:E$45)*$O74+VLOOKUP($P$2,一级属性!$E$41:$P$64,COLUMNS(一级属性!$E$41:G$64),0)*($O74+0.25*IF($O74&lt;10,1,ROUNDDOWN($O74,-1)))+VLOOKUP($P$2,宝石属性!$B$43:$M$66,COLUMNS(宝石属性!$B$43:D$66),0)*10*VLOOKUP(ROUNDDOWN($O74,-1),宝石属性!$B$25:$N$41,2,0)*VLOOKUP(ROUNDDOWN($O74,-1),宝石属性!$B$25:$N$41,3,0)+VLOOKUP($P$2,职业被动!$B$6:$M$29,COLUMNS(职业被动!$B$6:D$29),0)*$O74,0)</f>
        <v>5403</v>
      </c>
      <c r="Q74" s="9">
        <f>ROUND(属性投放!E$4+装备属性!E$4*IF($O74&lt;10,1,ROUNDDOWN($O74,-1))+SUM(属性投放!F$37:F$45)*$O74+VLOOKUP($P$2,一级属性!$E$41:$P$64,COLUMNS(一级属性!$E$41:H$64),0)*($O74+0.25*IF($O74&lt;10,1,ROUNDDOWN($O74,-1)))+VLOOKUP($P$2,宝石属性!$B$43:$M$66,COLUMNS(宝石属性!$B$43:E$66),0)*10*VLOOKUP(ROUNDDOWN($O74,-1),宝石属性!$B$25:$N$41,2,0)*VLOOKUP(ROUNDDOWN($O74,-1),宝石属性!$B$25:$N$41,3,0)+VLOOKUP($P$2,职业被动!$B$6:$M$29,COLUMNS(职业被动!$B$6:E$29),0)*$O74,0)</f>
        <v>3167</v>
      </c>
      <c r="R74" s="9">
        <f>ROUND(属性投放!F$4+装备属性!F$4*IF($O74&lt;10,1,ROUNDDOWN($O74,-1))+SUM(属性投放!G$37:G$45)*$O74+VLOOKUP($P$2,一级属性!$E$41:$P$64,COLUMNS(一级属性!$E$41:I$64),0)*($O74+0.25*IF($O74&lt;10,1,ROUNDDOWN($O74,-1)))+VLOOKUP($P$2,宝石属性!$B$43:$M$66,COLUMNS(宝石属性!$B$43:F$66),0)*10*VLOOKUP(ROUNDDOWN($O74,-1),宝石属性!$B$25:$N$41,2,0)*VLOOKUP(ROUNDDOWN($O74,-1),宝石属性!$B$25:$N$41,3,0)+VLOOKUP($P$2,职业被动!$B$6:$M$29,COLUMNS(职业被动!$B$6:F$29),0)*$O74,0)</f>
        <v>816</v>
      </c>
      <c r="S74" s="9">
        <f>ROUND(属性投放!G$4+装备属性!G$4*IF($O74&lt;10,1,ROUNDDOWN($O74,-1))+SUM(属性投放!H$37:H$45)*$O74+VLOOKUP($P$2,一级属性!$E$41:$P$64,COLUMNS(一级属性!$E$41:J$64),0)*($O74+0.25*IF($O74&lt;10,1,ROUNDDOWN($O74,-1)))+VLOOKUP($P$2,宝石属性!$B$43:$M$66,COLUMNS(宝石属性!$B$43:G$66),0)*10*VLOOKUP(ROUNDDOWN($O74,-1),宝石属性!$B$25:$N$41,2,0)*VLOOKUP(ROUNDDOWN($O74,-1),宝石属性!$B$25:$N$41,3,0)+VLOOKUP($P$2,职业被动!$B$6:$M$29,COLUMNS(职业被动!$B$6:G$29),0)*$O74,0)</f>
        <v>780</v>
      </c>
      <c r="T74" s="9">
        <f>ROUND(属性投放!H$4+装备属性!H$4*IF($O74&lt;10,1,ROUNDDOWN($O74,-1))+SUM(属性投放!I$37:I$45)*$O74+VLOOKUP($P$2,一级属性!$E$41:$P$64,COLUMNS(一级属性!$E$41:K$64),0)*($O74+0.25*IF($O74&lt;10,1,ROUNDDOWN($O74,-1)))+VLOOKUP($P$2,宝石属性!$B$43:$M$66,COLUMNS(宝石属性!$B$43:H$66),0)*10*VLOOKUP(ROUNDDOWN($O74,-1),宝石属性!$B$25:$N$41,2,0)*VLOOKUP(ROUNDDOWN($O74,-1),宝石属性!$B$25:$N$41,3,0)+VLOOKUP($P$2,职业被动!$B$6:$M$29,COLUMNS(职业被动!$B$6:H$29),0)*$O74,0)</f>
        <v>846</v>
      </c>
      <c r="U74" s="9">
        <f>ROUND(属性投放!I$4+装备属性!I$4*IF($O74&lt;10,1,ROUNDDOWN($O74,-1))+SUM(属性投放!J$37:J$45)*$O74+VLOOKUP($P$2,一级属性!$E$41:$P$64,COLUMNS(一级属性!$E$41:L$64),0)*($O74+0.25*IF($O74&lt;10,1,ROUNDDOWN($O74,-1)))+VLOOKUP($P$2,宝石属性!$B$43:$M$66,COLUMNS(宝石属性!$B$43:I$66),0)*10*VLOOKUP(ROUNDDOWN($O74,-1),宝石属性!$B$25:$N$41,2,0)*VLOOKUP(ROUNDDOWN($O74,-1),宝石属性!$B$25:$N$41,3,0)+VLOOKUP($P$2,职业被动!$B$6:$M$29,COLUMNS(职业被动!$B$6:I$29),0)*$O74,0)</f>
        <v>894</v>
      </c>
      <c r="V74" s="9">
        <f>ROUND(属性投放!J$4+装备属性!J$4*IF($O74&lt;10,1,ROUNDDOWN($O74,-1))+SUM(属性投放!K$37:K$45)*$O74+VLOOKUP($P$2,一级属性!$E$41:$P$64,COLUMNS(一级属性!$E$41:M$64),0)*($O74+0.25*IF($O74&lt;10,1,ROUNDDOWN($O74,-1)))+VLOOKUP($P$2,宝石属性!$B$43:$M$66,COLUMNS(宝石属性!$B$43:J$66),0)*10*VLOOKUP(ROUNDDOWN($O74,-1),宝石属性!$B$25:$N$41,2,0)*VLOOKUP(ROUNDDOWN($O74,-1),宝石属性!$B$25:$N$41,3,0)+VLOOKUP($P$2,职业被动!$B$6:$M$29,COLUMNS(职业被动!$B$6:J$29),0)*$O74,0)</f>
        <v>636</v>
      </c>
      <c r="W74" s="9">
        <f>ROUND(属性投放!K$4+装备属性!K$4*IF($O74&lt;10,1,ROUNDDOWN($O74,-1))+SUM(属性投放!L$37:L$45)*$O74+VLOOKUP($P$2,一级属性!$E$41:$P$64,COLUMNS(一级属性!$E$41:N$64),0)*($O74+0.25*IF($O74&lt;10,1,ROUNDDOWN($O74,-1)))+VLOOKUP($P$2,宝石属性!$B$43:$M$66,COLUMNS(宝石属性!$B$43:K$66),0)*10*VLOOKUP(ROUNDDOWN($O74,-1),宝石属性!$B$25:$N$41,2,0)*VLOOKUP(ROUNDDOWN($O74,-1),宝石属性!$B$25:$N$41,3,0)+VLOOKUP($P$2,职业被动!$B$6:$M$29,COLUMNS(职业被动!$B$6:K$29),0)*$O74,0)</f>
        <v>410</v>
      </c>
      <c r="X74" s="9">
        <f>ROUND(属性投放!L$4+装备属性!L$4*IF($O74&lt;10,1,ROUNDDOWN($O74,-1))+SUM(属性投放!M$37:M$45)*$O74+VLOOKUP($P$2,一级属性!$E$41:$P$64,COLUMNS(一级属性!$E$41:O$64),0)*($O74+0.25*IF($O74&lt;10,1,ROUNDDOWN($O74,-1)))+VLOOKUP($P$2,宝石属性!$B$43:$M$66,COLUMNS(宝石属性!$B$43:L$66),0)*10*VLOOKUP(ROUNDDOWN($O74,-1),宝石属性!$B$25:$N$41,2,0)*VLOOKUP(ROUNDDOWN($O74,-1),宝石属性!$B$25:$N$41,3,0)+VLOOKUP($P$2,职业被动!$B$6:$M$29,COLUMNS(职业被动!$B$6:L$29),0)*$O74,0)</f>
        <v>21</v>
      </c>
      <c r="Y74" s="9">
        <f>ROUND(属性投放!M$4+装备属性!M$4*IF($O74&lt;10,1,ROUNDDOWN($O74,-1))+SUM(属性投放!N$37:N$45)*$O74+VLOOKUP($P$2,一级属性!$E$41:$P$64,COLUMNS(一级属性!$E$41:P$64),0)*($O74+0.25*IF($O74&lt;10,1,ROUNDDOWN($O74,-1)))+VLOOKUP($P$2,宝石属性!$B$43:$M$66,COLUMNS(宝石属性!$B$43:M$66),0)*10*VLOOKUP(ROUNDDOWN($O74,-1),宝石属性!$B$25:$N$41,2,0)*VLOOKUP(ROUNDDOWN($O74,-1),宝石属性!$B$25:$N$41,3,0)+VLOOKUP($P$2,职业被动!$B$6:$M$29,COLUMNS(职业被动!$B$6:M$29),0)*$O74,0)</f>
        <v>803</v>
      </c>
      <c r="Z74" s="48">
        <f>属性价值和能力评分!$F$9+ROUND(属性价值和能力评分!$F$38*10,0)*O74+ROUND((SUM(装备属性!$W$9:$W$14)+属性价值和能力评分!$F$38*1.25+1.4+2.8)*IF(O74&lt;10,1,ROUNDDOWN(O74,-1)),0)+15*VLOOKUP(ROUNDDOWN(O74,-1),宝石属性!$B$26:$D$41,2,0)*6*VLOOKUP(ROUNDDOWN(O74,-1),宝石属性!$B$26:$D$41,3,0)+(属性价值和能力评分!$F$49*9+属性价值和能力评分!$F$50*2+属性价值和能力评分!$F$53*8/5)*O74</f>
        <v>13971</v>
      </c>
      <c r="AB74" s="1">
        <v>71</v>
      </c>
      <c r="AC74" s="9">
        <f>ROUND(属性投放!D$4+装备属性!D$4*IF($AB74&lt;10,1,ROUNDDOWN($AB74,-1))+SUM(属性投放!E$37:E$45)*$AB74+VLOOKUP($AC$2,一级属性!$E$41:$P$64,COLUMNS(一级属性!$E$41:G$64),0)*($AB74+0.25*IF($AB74&lt;10,1,ROUNDDOWN($AB74,-1)))+VLOOKUP($AC$2,宝石属性!$B$43:$M$66,COLUMNS(宝石属性!$B$43:D$66),0)*10*VLOOKUP(ROUNDDOWN($AB74,-1),宝石属性!$B$25:$N$41,2,0)*VLOOKUP(ROUNDDOWN($AB74,-1),宝石属性!$B$25:$N$41,3,0)+VLOOKUP($AC$2,职业被动!$B$6:$M$29,COLUMNS(职业被动!$B$6:D$29),0)*$AB74,0)</f>
        <v>4906</v>
      </c>
      <c r="AD74" s="9">
        <f>ROUND(属性投放!E$4+装备属性!E$4*IF($AB74&lt;10,1,ROUNDDOWN($AB74,-1))+SUM(属性投放!F$37:F$45)*$AB74+VLOOKUP($AC$2,一级属性!$E$41:$P$64,COLUMNS(一级属性!$E$41:H$64),0)*($AB74+0.25*IF($AB74&lt;10,1,ROUNDDOWN($AB74,-1)))+VLOOKUP($AC$2,宝石属性!$B$43:$M$66,COLUMNS(宝石属性!$B$43:E$66),0)*10*VLOOKUP(ROUNDDOWN($AB74,-1),宝石属性!$B$25:$N$41,2,0)*VLOOKUP(ROUNDDOWN($AB74,-1),宝石属性!$B$25:$N$41,3,0)+VLOOKUP($AC$2,职业被动!$B$6:$M$29,COLUMNS(职业被动!$B$6:E$29),0)*$AB74,0)</f>
        <v>1839</v>
      </c>
      <c r="AE74" s="9">
        <f>ROUND(属性投放!F$4+装备属性!F$4*IF($AB74&lt;10,1,ROUNDDOWN($AB74,-1))+SUM(属性投放!G$37:G$45)*$AB74+VLOOKUP($AC$2,一级属性!$E$41:$P$64,COLUMNS(一级属性!$E$41:I$64),0)*($AB74+0.25*IF($AB74&lt;10,1,ROUNDDOWN($AB74,-1)))+VLOOKUP($AC$2,宝石属性!$B$43:$M$66,COLUMNS(宝石属性!$B$43:F$66),0)*10*VLOOKUP(ROUNDDOWN($AB74,-1),宝石属性!$B$25:$N$41,2,0)*VLOOKUP(ROUNDDOWN($AB74,-1),宝石属性!$B$25:$N$41,3,0)+VLOOKUP($AC$2,职业被动!$B$6:$M$29,COLUMNS(职业被动!$B$6:F$29),0)*$AB74,0)</f>
        <v>1314</v>
      </c>
      <c r="AF74" s="9">
        <f>ROUND(属性投放!G$4+装备属性!G$4*IF($AB74&lt;10,1,ROUNDDOWN($AB74,-1))+SUM(属性投放!H$37:H$45)*$AB74+VLOOKUP($AC$2,一级属性!$E$41:$P$64,COLUMNS(一级属性!$E$41:J$64),0)*($AB74+0.25*IF($AB74&lt;10,1,ROUNDDOWN($AB74,-1)))+VLOOKUP($AC$2,宝石属性!$B$43:$M$66,COLUMNS(宝石属性!$B$43:G$66),0)*10*VLOOKUP(ROUNDDOWN($AB74,-1),宝石属性!$B$25:$N$41,2,0)*VLOOKUP(ROUNDDOWN($AB74,-1),宝石属性!$B$25:$N$41,3,0)+VLOOKUP($AC$2,职业被动!$B$6:$M$29,COLUMNS(职业被动!$B$6:G$29),0)*$AB74,0)</f>
        <v>922</v>
      </c>
      <c r="AG74" s="9">
        <f>ROUND(属性投放!H$4+装备属性!H$4*IF($AB74&lt;10,1,ROUNDDOWN($AB74,-1))+SUM(属性投放!I$37:I$45)*$AB74+VLOOKUP($AC$2,一级属性!$E$41:$P$64,COLUMNS(一级属性!$E$41:K$64),0)*($AB74+0.25*IF($AB74&lt;10,1,ROUNDDOWN($AB74,-1)))+VLOOKUP($AC$2,宝石属性!$B$43:$M$66,COLUMNS(宝石属性!$B$43:H$66),0)*10*VLOOKUP(ROUNDDOWN($AB74,-1),宝石属性!$B$25:$N$41,2,0)*VLOOKUP(ROUNDDOWN($AB74,-1),宝石属性!$B$25:$N$41,3,0)+VLOOKUP($AC$2,职业被动!$B$6:$M$29,COLUMNS(职业被动!$B$6:H$29),0)*$AB74,0)</f>
        <v>509</v>
      </c>
      <c r="AH74" s="9">
        <f>ROUND(属性投放!I$4+装备属性!I$4*IF($AB74&lt;10,1,ROUNDDOWN($AB74,-1))+SUM(属性投放!J$37:J$45)*$AB74+VLOOKUP($AC$2,一级属性!$E$41:$P$64,COLUMNS(一级属性!$E$41:L$64),0)*($AB74+0.25*IF($AB74&lt;10,1,ROUNDDOWN($AB74,-1)))+VLOOKUP($AC$2,宝石属性!$B$43:$M$66,COLUMNS(宝石属性!$B$43:I$66),0)*10*VLOOKUP(ROUNDDOWN($AB74,-1),宝石属性!$B$25:$N$41,2,0)*VLOOKUP(ROUNDDOWN($AB74,-1),宝石属性!$B$25:$N$41,3,0)+VLOOKUP($AC$2,职业被动!$B$6:$M$29,COLUMNS(职业被动!$B$6:I$29),0)*$AB74,0)</f>
        <v>841</v>
      </c>
      <c r="AI74" s="9">
        <f>ROUND(属性投放!J$4+装备属性!J$4*IF($AB74&lt;10,1,ROUNDDOWN($AB74,-1))+SUM(属性投放!K$37:K$45)*$AB74+VLOOKUP($AC$2,一级属性!$E$41:$P$64,COLUMNS(一级属性!$E$41:M$64),0)*($AB74+0.25*IF($AB74&lt;10,1,ROUNDDOWN($AB74,-1)))+VLOOKUP($AC$2,宝石属性!$B$43:$M$66,COLUMNS(宝石属性!$B$43:J$66),0)*10*VLOOKUP(ROUNDDOWN($AB74,-1),宝石属性!$B$25:$N$41,2,0)*VLOOKUP(ROUNDDOWN($AB74,-1),宝石属性!$B$25:$N$41,3,0)+VLOOKUP($AC$2,职业被动!$B$6:$M$29,COLUMNS(职业被动!$B$6:J$29),0)*$AB74,0)</f>
        <v>574</v>
      </c>
      <c r="AJ74" s="9">
        <f>ROUND(属性投放!K$4+装备属性!K$4*IF($AB74&lt;10,1,ROUNDDOWN($AB74,-1))+SUM(属性投放!L$37:L$45)*$AB74+VLOOKUP($AC$2,一级属性!$E$41:$P$64,COLUMNS(一级属性!$E$41:N$64),0)*($AB74+0.25*IF($AB74&lt;10,1,ROUNDDOWN($AB74,-1)))+VLOOKUP($AC$2,宝石属性!$B$43:$M$66,COLUMNS(宝石属性!$B$43:K$66),0)*10*VLOOKUP(ROUNDDOWN($AB74,-1),宝石属性!$B$25:$N$41,2,0)*VLOOKUP(ROUNDDOWN($AB74,-1),宝石属性!$B$25:$N$41,3,0)+VLOOKUP($AC$2,职业被动!$B$6:$M$29,COLUMNS(职业被动!$B$6:K$29),0)*$AB74,0)</f>
        <v>266</v>
      </c>
      <c r="AK74" s="9">
        <f>ROUND(属性投放!L$4+装备属性!L$4*IF($AB74&lt;10,1,ROUNDDOWN($AB74,-1))+SUM(属性投放!M$37:M$45)*$AB74+VLOOKUP($AC$2,一级属性!$E$41:$P$64,COLUMNS(一级属性!$E$41:O$64),0)*($AB74+0.25*IF($AB74&lt;10,1,ROUNDDOWN($AB74,-1)))+VLOOKUP($AC$2,宝石属性!$B$43:$M$66,COLUMNS(宝石属性!$B$43:L$66),0)*10*VLOOKUP(ROUNDDOWN($AB74,-1),宝石属性!$B$25:$N$41,2,0)*VLOOKUP(ROUNDDOWN($AB74,-1),宝石属性!$B$25:$N$41,3,0)+VLOOKUP($AC$2,职业被动!$B$6:$M$29,COLUMNS(职业被动!$B$6:L$29),0)*$AB74,0)</f>
        <v>21</v>
      </c>
      <c r="AL74" s="9">
        <f>ROUND(属性投放!M$4+装备属性!M$4*IF($AB74&lt;10,1,ROUNDDOWN($AB74,-1))+SUM(属性投放!N$37:N$45)*$AB74+VLOOKUP($AC$2,一级属性!$E$41:$P$64,COLUMNS(一级属性!$E$41:P$64),0)*($AB74+0.25*IF($AB74&lt;10,1,ROUNDDOWN($AB74,-1)))+VLOOKUP($AC$2,宝石属性!$B$43:$M$66,COLUMNS(宝石属性!$B$43:M$66),0)*10*VLOOKUP(ROUNDDOWN($AB74,-1),宝石属性!$B$25:$N$41,2,0)*VLOOKUP(ROUNDDOWN($AB74,-1),宝石属性!$B$25:$N$41,3,0)+VLOOKUP($AC$2,职业被动!$B$6:$M$29,COLUMNS(职业被动!$B$6:M$29),0)*$AB74,0)</f>
        <v>803</v>
      </c>
      <c r="AM74" s="48">
        <f>属性价值和能力评分!$F$9+ROUND(属性价值和能力评分!$F$38*10,0)*AB74+ROUND((SUM(装备属性!$W$9:$W$14)+属性价值和能力评分!$F$38*1.25+1.4+2.8)*IF(AB74&lt;10,1,ROUNDDOWN(AB74,-1)),0)+15*VLOOKUP(ROUNDDOWN(AB74,-1),宝石属性!$B$26:$D$41,2,0)*6*VLOOKUP(ROUNDDOWN(AB74,-1),宝石属性!$B$26:$D$41,3,0)+(属性价值和能力评分!$F$49*9+属性价值和能力评分!$F$50*2+属性价值和能力评分!$F$53*8/5)*AB74</f>
        <v>13971</v>
      </c>
      <c r="AO74" s="1">
        <v>71</v>
      </c>
      <c r="AP74" s="9">
        <f>ROUND(属性投放!D$4+装备属性!D$4*IF($AO74&lt;10,1,ROUNDDOWN($AO74,-1))+SUM(属性投放!E$37:E$45)*$AO74+VLOOKUP($AP$2,一级属性!$E$41:$P$64,COLUMNS(一级属性!$E$41:G$64),0)*($AO74+0.25*IF($AO74&lt;10,1,ROUNDDOWN($AO74,-1)))+VLOOKUP($AP$2,宝石属性!$B$43:$M$66,COLUMNS(宝石属性!$B$43:D$66),0)*10*VLOOKUP(ROUNDDOWN($AO74,-1),宝石属性!$B$25:$N$41,2,0)*VLOOKUP(ROUNDDOWN($AO74,-1),宝石属性!$B$25:$N$41,3,0)+VLOOKUP($AP$2,职业被动!$B$6:$M$29,COLUMNS(职业被动!$B$6:D$29),0)*$AO74,0)</f>
        <v>4906</v>
      </c>
      <c r="AQ74" s="9">
        <f>ROUND(属性投放!E$4+装备属性!E$4*IF($AO74&lt;10,1,ROUNDDOWN($AO74,-1))+SUM(属性投放!F$37:F$45)*$AO74+VLOOKUP($AP$2,一级属性!$E$41:$P$64,COLUMNS(一级属性!$E$41:H$64),0)*($AO74+0.25*IF($AO74&lt;10,1,ROUNDDOWN($AO74,-1)))+VLOOKUP($AP$2,宝石属性!$B$43:$M$66,COLUMNS(宝石属性!$B$43:E$66),0)*10*VLOOKUP(ROUNDDOWN($AO74,-1),宝石属性!$B$25:$N$41,2,0)*VLOOKUP(ROUNDDOWN($AO74,-1),宝石属性!$B$25:$N$41,3,0)+VLOOKUP($AP$2,职业被动!$B$6:$M$29,COLUMNS(职业被动!$B$6:E$29),0)*$AO74,0)</f>
        <v>3167</v>
      </c>
      <c r="AR74" s="9">
        <f>ROUND(属性投放!F$4+装备属性!F$4*IF($AO74&lt;10,1,ROUNDDOWN($AO74,-1))+SUM(属性投放!G$37:G$45)*$AO74+VLOOKUP($AP$2,一级属性!$E$41:$P$64,COLUMNS(一级属性!$E$41:I$64),0)*($AO74+0.25*IF($AO74&lt;10,1,ROUNDDOWN($AO74,-1)))+VLOOKUP($AP$2,宝石属性!$B$43:$M$66,COLUMNS(宝石属性!$B$43:F$66),0)*10*VLOOKUP(ROUNDDOWN($AO74,-1),宝石属性!$B$25:$N$41,2,0)*VLOOKUP(ROUNDDOWN($AO74,-1),宝石属性!$B$25:$N$41,3,0)+VLOOKUP($AP$2,职业被动!$B$6:$M$29,COLUMNS(职业被动!$B$6:F$29),0)*$AO74,0)</f>
        <v>816</v>
      </c>
      <c r="AS74" s="9">
        <f>ROUND(属性投放!G$4+装备属性!G$4*IF($AO74&lt;10,1,ROUNDDOWN($AO74,-1))+SUM(属性投放!H$37:H$45)*$AO74+VLOOKUP($AP$2,一级属性!$E$41:$P$64,COLUMNS(一级属性!$E$41:J$64),0)*($AO74+0.25*IF($AO74&lt;10,1,ROUNDDOWN($AO74,-1)))+VLOOKUP($AP$2,宝石属性!$B$43:$M$66,COLUMNS(宝石属性!$B$43:G$66),0)*10*VLOOKUP(ROUNDDOWN($AO74,-1),宝石属性!$B$25:$N$41,2,0)*VLOOKUP(ROUNDDOWN($AO74,-1),宝石属性!$B$25:$N$41,3,0)+VLOOKUP($AP$2,职业被动!$B$6:$M$29,COLUMNS(职业被动!$B$6:G$29),0)*$AO74,0)</f>
        <v>780</v>
      </c>
      <c r="AT74" s="9">
        <f>ROUND(属性投放!H$4+装备属性!H$4*IF($AO74&lt;10,1,ROUNDDOWN($AO74,-1))+SUM(属性投放!I$37:I$45)*$AO74+VLOOKUP($AP$2,一级属性!$E$41:$P$64,COLUMNS(一级属性!$E$41:K$64),0)*($AO74+0.25*IF($AO74&lt;10,1,ROUNDDOWN($AO74,-1)))+VLOOKUP($AP$2,宝石属性!$B$43:$M$66,COLUMNS(宝石属性!$B$43:H$66),0)*10*VLOOKUP(ROUNDDOWN($AO74,-1),宝石属性!$B$25:$N$41,2,0)*VLOOKUP(ROUNDDOWN($AO74,-1),宝石属性!$B$25:$N$41,3,0)+VLOOKUP($AP$2,职业被动!$B$6:$M$29,COLUMNS(职业被动!$B$6:H$29),0)*$AO74,0)</f>
        <v>775</v>
      </c>
      <c r="AU74" s="9">
        <f>ROUND(属性投放!I$4+装备属性!I$4*IF($AO74&lt;10,1,ROUNDDOWN($AO74,-1))+SUM(属性投放!J$37:J$45)*$AO74+VLOOKUP($AP$2,一级属性!$E$41:$P$64,COLUMNS(一级属性!$E$41:L$64),0)*($AO74+0.25*IF($AO74&lt;10,1,ROUNDDOWN($AO74,-1)))+VLOOKUP($AP$2,宝石属性!$B$43:$M$66,COLUMNS(宝石属性!$B$43:I$66),0)*10*VLOOKUP(ROUNDDOWN($AO74,-1),宝石属性!$B$25:$N$41,2,0)*VLOOKUP(ROUNDDOWN($AO74,-1),宝石属性!$B$25:$N$41,3,0)+VLOOKUP($AP$2,职业被动!$B$6:$M$29,COLUMNS(职业被动!$B$6:I$29),0)*$AO74,0)</f>
        <v>894</v>
      </c>
      <c r="AV74" s="9">
        <f>ROUND(属性投放!J$4+装备属性!J$4*IF($AO74&lt;10,1,ROUNDDOWN($AO74,-1))+SUM(属性投放!K$37:K$45)*$AO74+VLOOKUP($AP$2,一级属性!$E$41:$P$64,COLUMNS(一级属性!$E$41:M$64),0)*($AO74+0.25*IF($AO74&lt;10,1,ROUNDDOWN($AO74,-1)))+VLOOKUP($AP$2,宝石属性!$B$43:$M$66,COLUMNS(宝石属性!$B$43:J$66),0)*10*VLOOKUP(ROUNDDOWN($AO74,-1),宝石属性!$B$25:$N$41,2,0)*VLOOKUP(ROUNDDOWN($AO74,-1),宝石属性!$B$25:$N$41,3,0)+VLOOKUP($AP$2,职业被动!$B$6:$M$29,COLUMNS(职业被动!$B$6:J$29),0)*$AO74,0)</f>
        <v>636</v>
      </c>
      <c r="AW74" s="9">
        <f>ROUND(属性投放!K$4+装备属性!K$4*IF($AO74&lt;10,1,ROUNDDOWN($AO74,-1))+SUM(属性投放!L$37:L$45)*$AO74+VLOOKUP($AP$2,一级属性!$E$41:$P$64,COLUMNS(一级属性!$E$41:N$64),0)*($AO74+0.25*IF($AO74&lt;10,1,ROUNDDOWN($AO74,-1)))+VLOOKUP($AP$2,宝石属性!$B$43:$M$66,COLUMNS(宝石属性!$B$43:K$66),0)*10*VLOOKUP(ROUNDDOWN($AO74,-1),宝石属性!$B$25:$N$41,2,0)*VLOOKUP(ROUNDDOWN($AO74,-1),宝石属性!$B$25:$N$41,3,0)+VLOOKUP($AP$2,职业被动!$B$6:$M$29,COLUMNS(职业被动!$B$6:K$29),0)*$AO74,0)</f>
        <v>266</v>
      </c>
      <c r="AX74" s="9">
        <f>ROUND(属性投放!L$4+装备属性!L$4*IF($AO74&lt;10,1,ROUNDDOWN($AO74,-1))+SUM(属性投放!M$37:M$45)*$AO74+VLOOKUP($AP$2,一级属性!$E$41:$P$64,COLUMNS(一级属性!$E$41:O$64),0)*($AO74+0.25*IF($AO74&lt;10,1,ROUNDDOWN($AO74,-1)))+VLOOKUP($AP$2,宝石属性!$B$43:$M$66,COLUMNS(宝石属性!$B$43:L$66),0)*10*VLOOKUP(ROUNDDOWN($AO74,-1),宝石属性!$B$25:$N$41,2,0)*VLOOKUP(ROUNDDOWN($AO74,-1),宝石属性!$B$25:$N$41,3,0)+VLOOKUP($AP$2,职业被动!$B$6:$M$29,COLUMNS(职业被动!$B$6:L$29),0)*$AO74,0)</f>
        <v>785</v>
      </c>
      <c r="AY74" s="9">
        <f>ROUND(属性投放!M$4+装备属性!M$4*IF($AO74&lt;10,1,ROUNDDOWN($AO74,-1))+SUM(属性投放!N$37:N$45)*$AO74+VLOOKUP($AP$2,一级属性!$E$41:$P$64,COLUMNS(一级属性!$E$41:P$64),0)*($AO74+0.25*IF($AO74&lt;10,1,ROUNDDOWN($AO74,-1)))+VLOOKUP($AP$2,宝石属性!$B$43:$M$66,COLUMNS(宝石属性!$B$43:M$66),0)*10*VLOOKUP(ROUNDDOWN($AO74,-1),宝石属性!$B$25:$N$41,2,0)*VLOOKUP(ROUNDDOWN($AO74,-1),宝石属性!$B$25:$N$41,3,0)+VLOOKUP($AP$2,职业被动!$B$6:$M$29,COLUMNS(职业被动!$B$6:M$29),0)*$AO74,0)</f>
        <v>803</v>
      </c>
      <c r="AZ74" s="48">
        <f>属性价值和能力评分!$F$9+ROUND(属性价值和能力评分!$F$38*10,0)*AO74+ROUND((SUM(装备属性!$W$9:$W$14)+属性价值和能力评分!$F$38*1.25+1.4+2.8)*IF(AO74&lt;10,1,ROUNDDOWN(AO74,-1)),0)+15*VLOOKUP(ROUNDDOWN(AO74,-1),宝石属性!$B$26:$D$41,2,0)*6*VLOOKUP(ROUNDDOWN(AO74,-1),宝石属性!$B$26:$D$41,3,0)+(属性价值和能力评分!$F$49*9+属性价值和能力评分!$F$50*2+属性价值和能力评分!$F$53*8/5)*AO74</f>
        <v>13971</v>
      </c>
      <c r="BB74" s="1">
        <v>71</v>
      </c>
      <c r="BC74" s="9">
        <f>ROUND(属性投放!D$4+装备属性!D$4*IF($BB74&lt;10,1,ROUNDDOWN($BB74,-1))+SUM(属性投放!E$37:E$45)*$BB74+VLOOKUP($BC$2,一级属性!$E$41:$P$64,COLUMNS(一级属性!$E$41:G$64),0)*($BB74+0.25*IF($BB74&lt;10,1,ROUNDDOWN($BB74,-1)))+VLOOKUP($BC$2,宝石属性!$B$43:$M$66,COLUMNS(宝石属性!$B$43:D$66),0)*10*VLOOKUP(ROUNDDOWN($BB74,-1),宝石属性!$B$25:$N$41,2,0)*VLOOKUP(ROUNDDOWN($BB74,-1),宝石属性!$B$25:$N$41,3,0)+VLOOKUP($BC$2,职业被动!$B$6:$M$29,COLUMNS(职业被动!$B$6:D$29),0)*$BB74,0)</f>
        <v>4409</v>
      </c>
      <c r="BD74" s="9">
        <f>ROUND(属性投放!E$4+装备属性!E$4*IF($BB74&lt;10,1,ROUNDDOWN($BB74,-1))+SUM(属性投放!F$37:F$45)*$BB74+VLOOKUP($BC$2,一级属性!$E$41:$P$64,COLUMNS(一级属性!$E$41:H$64),0)*($BB74+0.25*IF($BB74&lt;10,1,ROUNDDOWN($BB74,-1)))+VLOOKUP($BC$2,宝石属性!$B$43:$M$66,COLUMNS(宝石属性!$B$43:E$66),0)*10*VLOOKUP(ROUNDDOWN($BB74,-1),宝石属性!$B$25:$N$41,2,0)*VLOOKUP(ROUNDDOWN($BB74,-1),宝石属性!$B$25:$N$41,3,0)+VLOOKUP($BC$2,职业被动!$B$6:$M$29,COLUMNS(职业被动!$B$6:E$29),0)*$BB74,0)</f>
        <v>3609</v>
      </c>
      <c r="BE74" s="9">
        <f>ROUND(属性投放!F$4+装备属性!F$4*IF($BB74&lt;10,1,ROUNDDOWN($BB74,-1))+SUM(属性投放!G$37:G$45)*$BB74+VLOOKUP($BC$2,一级属性!$E$41:$P$64,COLUMNS(一级属性!$E$41:I$64),0)*($BB74+0.25*IF($BB74&lt;10,1,ROUNDDOWN($BB74,-1)))+VLOOKUP($BC$2,宝石属性!$B$43:$M$66,COLUMNS(宝石属性!$B$43:F$66),0)*10*VLOOKUP(ROUNDDOWN($BB74,-1),宝石属性!$B$25:$N$41,2,0)*VLOOKUP(ROUNDDOWN($BB74,-1),宝石属性!$B$25:$N$41,3,0)+VLOOKUP($BC$2,职业被动!$B$6:$M$29,COLUMNS(职业被动!$B$6:F$29),0)*$BB74,0)</f>
        <v>816</v>
      </c>
      <c r="BF74" s="9">
        <f>ROUND(属性投放!G$4+装备属性!G$4*IF($BB74&lt;10,1,ROUNDDOWN($BB74,-1))+SUM(属性投放!H$37:H$45)*$BB74+VLOOKUP($BC$2,一级属性!$E$41:$P$64,COLUMNS(一级属性!$E$41:J$64),0)*($BB74+0.25*IF($BB74&lt;10,1,ROUNDDOWN($BB74,-1)))+VLOOKUP($BC$2,宝石属性!$B$43:$M$66,COLUMNS(宝石属性!$B$43:G$66),0)*10*VLOOKUP(ROUNDDOWN($BB74,-1),宝石属性!$B$25:$N$41,2,0)*VLOOKUP(ROUNDDOWN($BB74,-1),宝石属性!$B$25:$N$41,3,0)+VLOOKUP($BC$2,职业被动!$B$6:$M$29,COLUMNS(职业被动!$B$6:G$29),0)*$BB74,0)</f>
        <v>780</v>
      </c>
      <c r="BG74" s="9">
        <f>ROUND(属性投放!H$4+装备属性!H$4*IF($BB74&lt;10,1,ROUNDDOWN($BB74,-1))+SUM(属性投放!I$37:I$45)*$BB74+VLOOKUP($BC$2,一级属性!$E$41:$P$64,COLUMNS(一级属性!$E$41:K$64),0)*($BB74+0.25*IF($BB74&lt;10,1,ROUNDDOWN($BB74,-1)))+VLOOKUP($BC$2,宝石属性!$B$43:$M$66,COLUMNS(宝石属性!$B$43:H$66),0)*10*VLOOKUP(ROUNDDOWN($BB74,-1),宝石属性!$B$25:$N$41,2,0)*VLOOKUP(ROUNDDOWN($BB74,-1),宝石属性!$B$25:$N$41,3,0)+VLOOKUP($BC$2,职业被动!$B$6:$M$29,COLUMNS(职业被动!$B$6:H$29),0)*$BB74,0)</f>
        <v>1113</v>
      </c>
      <c r="BH74" s="9">
        <f>ROUND(属性投放!I$4+装备属性!I$4*IF($BB74&lt;10,1,ROUNDDOWN($BB74,-1))+SUM(属性投放!J$37:J$45)*$BB74+VLOOKUP($BC$2,一级属性!$E$41:$P$64,COLUMNS(一级属性!$E$41:L$64),0)*($BB74+0.25*IF($BB74&lt;10,1,ROUNDDOWN($BB74,-1)))+VLOOKUP($BC$2,宝石属性!$B$43:$M$66,COLUMNS(宝石属性!$B$43:I$66),0)*10*VLOOKUP(ROUNDDOWN($BB74,-1),宝石属性!$B$25:$N$41,2,0)*VLOOKUP(ROUNDDOWN($BB74,-1),宝石属性!$B$25:$N$41,3,0)+VLOOKUP($BC$2,职业被动!$B$6:$M$29,COLUMNS(职业被动!$B$6:I$29),0)*$BB74,0)</f>
        <v>1054</v>
      </c>
      <c r="BI74" s="9">
        <f>ROUND(属性投放!J$4+装备属性!J$4*IF($BB74&lt;10,1,ROUNDDOWN($BB74,-1))+SUM(属性投放!K$37:K$45)*$BB74+VLOOKUP($BC$2,一级属性!$E$41:$P$64,COLUMNS(一级属性!$E$41:M$64),0)*($BB74+0.25*IF($BB74&lt;10,1,ROUNDDOWN($BB74,-1)))+VLOOKUP($BC$2,宝石属性!$B$43:$M$66,COLUMNS(宝石属性!$B$43:J$66),0)*10*VLOOKUP(ROUNDDOWN($BB74,-1),宝石属性!$B$25:$N$41,2,0)*VLOOKUP(ROUNDDOWN($BB74,-1),宝石属性!$B$25:$N$41,3,0)+VLOOKUP($BC$2,职业被动!$B$6:$M$29,COLUMNS(职业被动!$B$6:J$29),0)*$BB74,0)</f>
        <v>503</v>
      </c>
      <c r="BJ74" s="9">
        <f>ROUND(属性投放!K$4+装备属性!K$4*IF($BB74&lt;10,1,ROUNDDOWN($BB74,-1))+SUM(属性投放!L$37:L$45)*$BB74+VLOOKUP($BC$2,一级属性!$E$41:$P$64,COLUMNS(一级属性!$E$41:N$64),0)*($BB74+0.25*IF($BB74&lt;10,1,ROUNDDOWN($BB74,-1)))+VLOOKUP($BC$2,宝石属性!$B$43:$M$66,COLUMNS(宝石属性!$B$43:K$66),0)*10*VLOOKUP(ROUNDDOWN($BB74,-1),宝石属性!$B$25:$N$41,2,0)*VLOOKUP(ROUNDDOWN($BB74,-1),宝石属性!$B$25:$N$41,3,0)+VLOOKUP($BC$2,职业被动!$B$6:$M$29,COLUMNS(职业被动!$B$6:K$29),0)*$BB74,0)</f>
        <v>266</v>
      </c>
      <c r="BK74" s="9">
        <f>ROUND(属性投放!L$4+装备属性!L$4*IF($BB74&lt;10,1,ROUNDDOWN($BB74,-1))+SUM(属性投放!M$37:M$45)*$BB74+VLOOKUP($BC$2,一级属性!$E$41:$P$64,COLUMNS(一级属性!$E$41:O$64),0)*($BB74+0.25*IF($BB74&lt;10,1,ROUNDDOWN($BB74,-1)))+VLOOKUP($BC$2,宝石属性!$B$43:$M$66,COLUMNS(宝石属性!$B$43:L$66),0)*10*VLOOKUP(ROUNDDOWN($BB74,-1),宝石属性!$B$25:$N$41,2,0)*VLOOKUP(ROUNDDOWN($BB74,-1),宝石属性!$B$25:$N$41,3,0)+VLOOKUP($BC$2,职业被动!$B$6:$M$29,COLUMNS(职业被动!$B$6:L$29),0)*$BB74,0)</f>
        <v>21</v>
      </c>
      <c r="BL74" s="9">
        <f>ROUND(属性投放!M$4+装备属性!M$4*IF($BB74&lt;10,1,ROUNDDOWN($BB74,-1))+SUM(属性投放!N$37:N$45)*$BB74+VLOOKUP($BC$2,一级属性!$E$41:$P$64,COLUMNS(一级属性!$E$41:P$64),0)*($BB74+0.25*IF($BB74&lt;10,1,ROUNDDOWN($BB74,-1)))+VLOOKUP($BC$2,宝石属性!$B$43:$M$66,COLUMNS(宝石属性!$B$43:M$66),0)*10*VLOOKUP(ROUNDDOWN($BB74,-1),宝石属性!$B$25:$N$41,2,0)*VLOOKUP(ROUNDDOWN($BB74,-1),宝石属性!$B$25:$N$41,3,0)+VLOOKUP($BC$2,职业被动!$B$6:$M$29,COLUMNS(职业被动!$B$6:M$29),0)*$BB74,0)</f>
        <v>803</v>
      </c>
      <c r="BM74" s="48">
        <f>属性价值和能力评分!$F$9+ROUND(属性价值和能力评分!$F$38*10,0)*BB74+ROUND((SUM(装备属性!$W$9:$W$14)+属性价值和能力评分!$F$38*1.25+1.4+2.8)*IF(BB74&lt;10,1,ROUNDDOWN(BB74,-1)),0)+15*VLOOKUP(ROUNDDOWN(BB74,-1),宝石属性!$B$26:$D$41,2,0)*6*VLOOKUP(ROUNDDOWN(BB74,-1),宝石属性!$B$26:$D$41,3,0)+(属性价值和能力评分!$F$49*9+属性价值和能力评分!$F$50*2+属性价值和能力评分!$F$53*8/5)*BB74</f>
        <v>13971</v>
      </c>
      <c r="BO74" s="1">
        <v>71</v>
      </c>
      <c r="BP74" s="9">
        <f>ROUND(属性投放!D$4+装备属性!D$4*IF($BO74&lt;10,1,ROUNDDOWN($BO74,-1))+SUM(属性投放!E$37:E$45)*$BO74+VLOOKUP($BP$2,一级属性!$E$41:$P$64,COLUMNS(一级属性!$E$41:G$64),0)*($BO74+0.25*IF($BO74&lt;10,1,ROUNDDOWN($BO74,-1)))+VLOOKUP($BP$2,宝石属性!$B$43:$M$66,COLUMNS(宝石属性!$B$43:D$66),0)*10*VLOOKUP(ROUNDDOWN($BO74,-1),宝石属性!$B$25:$N$41,2,0)*VLOOKUP(ROUNDDOWN($BO74,-1),宝石属性!$B$25:$N$41,3,0)+VLOOKUP($BP$2,职业被动!$B$6:$M$29,COLUMNS(职业被动!$B$6:D$29),0)*$BO74,0)</f>
        <v>5403</v>
      </c>
      <c r="BQ74" s="9">
        <f>ROUND(属性投放!E$4+装备属性!E$4*IF($BO74&lt;10,1,ROUNDDOWN($BO74,-1))+SUM(属性投放!F$37:F$45)*$BO74+VLOOKUP($BP$2,一级属性!$E$41:$P$64,COLUMNS(一级属性!$E$41:H$64),0)*($BO74+0.25*IF($BO74&lt;10,1,ROUNDDOWN($BO74,-1)))+VLOOKUP($BP$2,宝石属性!$B$43:$M$66,COLUMNS(宝石属性!$B$43:E$66),0)*10*VLOOKUP(ROUNDDOWN($BO74,-1),宝石属性!$B$25:$N$41,2,0)*VLOOKUP(ROUNDDOWN($BO74,-1),宝石属性!$B$25:$N$41,3,0)+VLOOKUP($BP$2,职业被动!$B$6:$M$29,COLUMNS(职业被动!$B$6:E$29),0)*$BO74,0)</f>
        <v>3167</v>
      </c>
      <c r="BR74" s="9">
        <f>ROUND(属性投放!F$4+装备属性!F$4*IF($BO74&lt;10,1,ROUNDDOWN($BO74,-1))+SUM(属性投放!G$37:G$45)*$BO74+VLOOKUP($BP$2,一级属性!$E$41:$P$64,COLUMNS(一级属性!$E$41:I$64),0)*($BO74+0.25*IF($BO74&lt;10,1,ROUNDDOWN($BO74,-1)))+VLOOKUP($BP$2,宝石属性!$B$43:$M$66,COLUMNS(宝石属性!$B$43:F$66),0)*10*VLOOKUP(ROUNDDOWN($BO74,-1),宝石属性!$B$25:$N$41,2,0)*VLOOKUP(ROUNDDOWN($BO74,-1),宝石属性!$B$25:$N$41,3,0)+VLOOKUP($BP$2,职业被动!$B$6:$M$29,COLUMNS(职业被动!$B$6:F$29),0)*$BO74,0)</f>
        <v>816</v>
      </c>
      <c r="BS74" s="9">
        <f>ROUND(属性投放!G$4+装备属性!G$4*IF($BO74&lt;10,1,ROUNDDOWN($BO74,-1))+SUM(属性投放!H$37:H$45)*$BO74+VLOOKUP($BP$2,一级属性!$E$41:$P$64,COLUMNS(一级属性!$E$41:J$64),0)*($BO74+0.25*IF($BO74&lt;10,1,ROUNDDOWN($BO74,-1)))+VLOOKUP($BP$2,宝石属性!$B$43:$M$66,COLUMNS(宝石属性!$B$43:G$66),0)*10*VLOOKUP(ROUNDDOWN($BO74,-1),宝石属性!$B$25:$N$41,2,0)*VLOOKUP(ROUNDDOWN($BO74,-1),宝石属性!$B$25:$N$41,3,0)+VLOOKUP($BP$2,职业被动!$B$6:$M$29,COLUMNS(职业被动!$B$6:G$29),0)*$BO74,0)</f>
        <v>780</v>
      </c>
      <c r="BT74" s="9">
        <f>ROUND(属性投放!H$4+装备属性!H$4*IF($BO74&lt;10,1,ROUNDDOWN($BO74,-1))+SUM(属性投放!I$37:I$45)*$BO74+VLOOKUP($BP$2,一级属性!$E$41:$P$64,COLUMNS(一级属性!$E$41:K$64),0)*($BO74+0.25*IF($BO74&lt;10,1,ROUNDDOWN($BO74,-1)))+VLOOKUP($BP$2,宝石属性!$B$43:$M$66,COLUMNS(宝石属性!$B$43:H$66),0)*10*VLOOKUP(ROUNDDOWN($BO74,-1),宝石属性!$B$25:$N$41,2,0)*VLOOKUP(ROUNDDOWN($BO74,-1),宝石属性!$B$25:$N$41,3,0)+VLOOKUP($BP$2,职业被动!$B$6:$M$29,COLUMNS(职业被动!$B$6:H$29),0)*$BO74,0)</f>
        <v>846</v>
      </c>
      <c r="BU74" s="9">
        <f>ROUND(属性投放!I$4+装备属性!I$4*IF($BO74&lt;10,1,ROUNDDOWN($BO74,-1))+SUM(属性投放!J$37:J$45)*$BO74+VLOOKUP($BP$2,一级属性!$E$41:$P$64,COLUMNS(一级属性!$E$41:L$64),0)*($BO74+0.25*IF($BO74&lt;10,1,ROUNDDOWN($BO74,-1)))+VLOOKUP($BP$2,宝石属性!$B$43:$M$66,COLUMNS(宝石属性!$B$43:I$66),0)*10*VLOOKUP(ROUNDDOWN($BO74,-1),宝石属性!$B$25:$N$41,2,0)*VLOOKUP(ROUNDDOWN($BO74,-1),宝石属性!$B$25:$N$41,3,0)+VLOOKUP($BP$2,职业被动!$B$6:$M$29,COLUMNS(职业被动!$B$6:I$29),0)*$BO74,0)</f>
        <v>894</v>
      </c>
      <c r="BV74" s="9">
        <f>ROUND(属性投放!J$4+装备属性!J$4*IF($BO74&lt;10,1,ROUNDDOWN($BO74,-1))+SUM(属性投放!K$37:K$45)*$BO74+VLOOKUP($BP$2,一级属性!$E$41:$P$64,COLUMNS(一级属性!$E$41:M$64),0)*($BO74+0.25*IF($BO74&lt;10,1,ROUNDDOWN($BO74,-1)))+VLOOKUP($BP$2,宝石属性!$B$43:$M$66,COLUMNS(宝石属性!$B$43:J$66),0)*10*VLOOKUP(ROUNDDOWN($BO74,-1),宝石属性!$B$25:$N$41,2,0)*VLOOKUP(ROUNDDOWN($BO74,-1),宝石属性!$B$25:$N$41,3,0)+VLOOKUP($BP$2,职业被动!$B$6:$M$29,COLUMNS(职业被动!$B$6:J$29),0)*$BO74,0)</f>
        <v>636</v>
      </c>
      <c r="BW74" s="9">
        <f>ROUND(属性投放!K$4+装备属性!K$4*IF($BO74&lt;10,1,ROUNDDOWN($BO74,-1))+SUM(属性投放!L$37:L$45)*$BO74+VLOOKUP($BP$2,一级属性!$E$41:$P$64,COLUMNS(一级属性!$E$41:N$64),0)*($BO74+0.25*IF($BO74&lt;10,1,ROUNDDOWN($BO74,-1)))+VLOOKUP($BP$2,宝石属性!$B$43:$M$66,COLUMNS(宝石属性!$B$43:K$66),0)*10*VLOOKUP(ROUNDDOWN($BO74,-1),宝石属性!$B$25:$N$41,2,0)*VLOOKUP(ROUNDDOWN($BO74,-1),宝石属性!$B$25:$N$41,3,0)+VLOOKUP($BP$2,职业被动!$B$6:$M$29,COLUMNS(职业被动!$B$6:K$29),0)*$BO74,0)</f>
        <v>410</v>
      </c>
      <c r="BX74" s="9">
        <f>ROUND(属性投放!L$4+装备属性!L$4*IF($BO74&lt;10,1,ROUNDDOWN($BO74,-1))+SUM(属性投放!M$37:M$45)*$BO74+VLOOKUP($BP$2,一级属性!$E$41:$P$64,COLUMNS(一级属性!$E$41:O$64),0)*($BO74+0.25*IF($BO74&lt;10,1,ROUNDDOWN($BO74,-1)))+VLOOKUP($BP$2,宝石属性!$B$43:$M$66,COLUMNS(宝石属性!$B$43:L$66),0)*10*VLOOKUP(ROUNDDOWN($BO74,-1),宝石属性!$B$25:$N$41,2,0)*VLOOKUP(ROUNDDOWN($BO74,-1),宝石属性!$B$25:$N$41,3,0)+VLOOKUP($BP$2,职业被动!$B$6:$M$29,COLUMNS(职业被动!$B$6:L$29),0)*$BO74,0)</f>
        <v>21</v>
      </c>
      <c r="BY74" s="9">
        <f>ROUND(属性投放!M$4+装备属性!M$4*IF($BO74&lt;10,1,ROUNDDOWN($BO74,-1))+SUM(属性投放!N$37:N$45)*$BO74+VLOOKUP($BP$2,一级属性!$E$41:$P$64,COLUMNS(一级属性!$E$41:P$64),0)*($BO74+0.25*IF($BO74&lt;10,1,ROUNDDOWN($BO74,-1)))+VLOOKUP($BP$2,宝石属性!$B$43:$M$66,COLUMNS(宝石属性!$B$43:M$66),0)*10*VLOOKUP(ROUNDDOWN($BO74,-1),宝石属性!$B$25:$N$41,2,0)*VLOOKUP(ROUNDDOWN($BO74,-1),宝石属性!$B$25:$N$41,3,0)+VLOOKUP($BP$2,职业被动!$B$6:$M$29,COLUMNS(职业被动!$B$6:M$29),0)*$BO74,0)</f>
        <v>803</v>
      </c>
      <c r="BZ74" s="48">
        <f>属性价值和能力评分!$F$9+ROUND(属性价值和能力评分!$F$38*10,0)*BO74+ROUND((SUM(装备属性!$W$9:$W$14)+属性价值和能力评分!$F$38*1.25+1.4+2.8)*IF(BO74&lt;10,1,ROUNDDOWN(BO74,-1)),0)+15*VLOOKUP(ROUNDDOWN(BO74,-1),宝石属性!$B$26:$D$41,2,0)*6*VLOOKUP(ROUNDDOWN(BO74,-1),宝石属性!$B$26:$D$41,3,0)+(属性价值和能力评分!$F$49*9+属性价值和能力评分!$F$50*2+属性价值和能力评分!$F$53*8/5)*BO74</f>
        <v>13971</v>
      </c>
      <c r="CB74" s="1">
        <v>71</v>
      </c>
      <c r="CC74" s="9">
        <f>ROUND(属性投放!D$4+装备属性!D$4*IF($CB74&lt;10,1,ROUNDDOWN($CB74,-1))+SUM(属性投放!E$37:E$45)*$CB74+VLOOKUP($CC$2,一级属性!$E$41:$P$64,COLUMNS(一级属性!$E$41:G$64),0)*($CB74+0.25*IF($CB74&lt;10,1,ROUNDDOWN($CB74,-1)))+VLOOKUP($CC$2,宝石属性!$B$43:$M$66,COLUMNS(宝石属性!$B$43:D$66),0)*10*VLOOKUP(ROUNDDOWN($CB74,-1),宝石属性!$B$25:$N$41,2,0)*VLOOKUP(ROUNDDOWN($CB74,-1),宝石属性!$B$25:$N$41,3,0)+VLOOKUP($CC$2,职业被动!$B$6:$M$29,COLUMNS(职业被动!$B$6:D$29),0)*$CB74,0)</f>
        <v>3701</v>
      </c>
      <c r="CD74" s="9">
        <f>ROUND(属性投放!E$4+装备属性!E$4*IF($CB74&lt;10,1,ROUNDDOWN($CB74,-1))+SUM(属性投放!F$37:F$45)*$CB74+VLOOKUP($CC$2,一级属性!$E$41:$P$64,COLUMNS(一级属性!$E$41:H$64),0)*($CB74+0.25*IF($CB74&lt;10,1,ROUNDDOWN($CB74,-1)))+VLOOKUP($CC$2,宝石属性!$B$43:$M$66,COLUMNS(宝石属性!$B$43:E$66),0)*10*VLOOKUP(ROUNDDOWN($CB74,-1),宝石属性!$B$25:$N$41,2,0)*VLOOKUP(ROUNDDOWN($CB74,-1),宝石属性!$B$25:$N$41,3,0)+VLOOKUP($CC$2,职业被动!$B$6:$M$29,COLUMNS(职业被动!$B$6:E$29),0)*$CB74,0)</f>
        <v>1839</v>
      </c>
      <c r="CE74" s="9">
        <f>ROUND(属性投放!F$4+装备属性!F$4*IF($CB74&lt;10,1,ROUNDDOWN($CB74,-1))+SUM(属性投放!G$37:G$45)*$CB74+VLOOKUP($CC$2,一级属性!$E$41:$P$64,COLUMNS(一级属性!$E$41:I$64),0)*($CB74+0.25*IF($CB74&lt;10,1,ROUNDDOWN($CB74,-1)))+VLOOKUP($CC$2,宝石属性!$B$43:$M$66,COLUMNS(宝石属性!$B$43:F$66),0)*10*VLOOKUP(ROUNDDOWN($CB74,-1),宝石属性!$B$25:$N$41,2,0)*VLOOKUP(ROUNDDOWN($CB74,-1),宝石属性!$B$25:$N$41,3,0)+VLOOKUP($CC$2,职业被动!$B$6:$M$29,COLUMNS(职业被动!$B$6:F$29),0)*$CB74,0)</f>
        <v>1724</v>
      </c>
      <c r="CF74" s="9">
        <f>ROUND(属性投放!G$4+装备属性!G$4*IF($CB74&lt;10,1,ROUNDDOWN($CB74,-1))+SUM(属性投放!H$37:H$45)*$CB74+VLOOKUP($CC$2,一级属性!$E$41:$P$64,COLUMNS(一级属性!$E$41:J$64),0)*($CB74+0.25*IF($CB74&lt;10,1,ROUNDDOWN($CB74,-1)))+VLOOKUP($CC$2,宝石属性!$B$43:$M$66,COLUMNS(宝石属性!$B$43:G$66),0)*10*VLOOKUP(ROUNDDOWN($CB74,-1),宝石属性!$B$25:$N$41,2,0)*VLOOKUP(ROUNDDOWN($CB74,-1),宝石属性!$B$25:$N$41,3,0)+VLOOKUP($CC$2,职业被动!$B$6:$M$29,COLUMNS(职业被动!$B$6:G$29),0)*$CB74,0)</f>
        <v>851</v>
      </c>
      <c r="CG74" s="9">
        <f>ROUND(属性投放!H$4+装备属性!H$4*IF($CB74&lt;10,1,ROUNDDOWN($CB74,-1))+SUM(属性投放!I$37:I$45)*$CB74+VLOOKUP($CC$2,一级属性!$E$41:$P$64,COLUMNS(一级属性!$E$41:K$64),0)*($CB74+0.25*IF($CB74&lt;10,1,ROUNDDOWN($CB74,-1)))+VLOOKUP($CC$2,宝石属性!$B$43:$M$66,COLUMNS(宝石属性!$B$43:H$66),0)*10*VLOOKUP(ROUNDDOWN($CB74,-1),宝石属性!$B$25:$N$41,2,0)*VLOOKUP(ROUNDDOWN($CB74,-1),宝石属性!$B$25:$N$41,3,0)+VLOOKUP($CC$2,职业被动!$B$6:$M$29,COLUMNS(职业被动!$B$6:H$29),0)*$CB74,0)</f>
        <v>509</v>
      </c>
      <c r="CH74" s="9">
        <f>ROUND(属性投放!I$4+装备属性!I$4*IF($CB74&lt;10,1,ROUNDDOWN($CB74,-1))+SUM(属性投放!J$37:J$45)*$CB74+VLOOKUP($CC$2,一级属性!$E$41:$P$64,COLUMNS(一级属性!$E$41:L$64),0)*($CB74+0.25*IF($CB74&lt;10,1,ROUNDDOWN($CB74,-1)))+VLOOKUP($CC$2,宝石属性!$B$43:$M$66,COLUMNS(宝石属性!$B$43:I$66),0)*10*VLOOKUP(ROUNDDOWN($CB74,-1),宝石属性!$B$25:$N$41,2,0)*VLOOKUP(ROUNDDOWN($CB74,-1),宝石属性!$B$25:$N$41,3,0)+VLOOKUP($CC$2,职业被动!$B$6:$M$29,COLUMNS(职业被动!$B$6:I$29),0)*$CB74,0)</f>
        <v>859</v>
      </c>
      <c r="CI74" s="9">
        <f>ROUND(属性投放!J$4+装备属性!J$4*IF($CB74&lt;10,1,ROUNDDOWN($CB74,-1))+SUM(属性投放!K$37:K$45)*$CB74+VLOOKUP($CC$2,一级属性!$E$41:$P$64,COLUMNS(一级属性!$E$41:M$64),0)*($CB74+0.25*IF($CB74&lt;10,1,ROUNDDOWN($CB74,-1)))+VLOOKUP($CC$2,宝石属性!$B$43:$M$66,COLUMNS(宝石属性!$B$43:J$66),0)*10*VLOOKUP(ROUNDDOWN($CB74,-1),宝石属性!$B$25:$N$41,2,0)*VLOOKUP(ROUNDDOWN($CB74,-1),宝石属性!$B$25:$N$41,3,0)+VLOOKUP($CC$2,职业被动!$B$6:$M$29,COLUMNS(职业被动!$B$6:J$29),0)*$CB74,0)</f>
        <v>574</v>
      </c>
      <c r="CJ74" s="9">
        <f>ROUND(属性投放!K$4+装备属性!K$4*IF($CB74&lt;10,1,ROUNDDOWN($CB74,-1))+SUM(属性投放!L$37:L$45)*$CB74+VLOOKUP($CC$2,一级属性!$E$41:$P$64,COLUMNS(一级属性!$E$41:N$64),0)*($CB74+0.25*IF($CB74&lt;10,1,ROUNDDOWN($CB74,-1)))+VLOOKUP($CC$2,宝石属性!$B$43:$M$66,COLUMNS(宝石属性!$B$43:K$66),0)*10*VLOOKUP(ROUNDDOWN($CB74,-1),宝石属性!$B$25:$N$41,2,0)*VLOOKUP(ROUNDDOWN($CB74,-1),宝石属性!$B$25:$N$41,3,0)+VLOOKUP($CC$2,职业被动!$B$6:$M$29,COLUMNS(职业被动!$B$6:K$29),0)*$CB74,0)</f>
        <v>266</v>
      </c>
      <c r="CK74" s="9">
        <f>ROUND(属性投放!L$4+装备属性!L$4*IF($CB74&lt;10,1,ROUNDDOWN($CB74,-1))+SUM(属性投放!M$37:M$45)*$CB74+VLOOKUP($CC$2,一级属性!$E$41:$P$64,COLUMNS(一级属性!$E$41:O$64),0)*($CB74+0.25*IF($CB74&lt;10,1,ROUNDDOWN($CB74,-1)))+VLOOKUP($CC$2,宝石属性!$B$43:$M$66,COLUMNS(宝石属性!$B$43:L$66),0)*10*VLOOKUP(ROUNDDOWN($CB74,-1),宝石属性!$B$25:$N$41,2,0)*VLOOKUP(ROUNDDOWN($CB74,-1),宝石属性!$B$25:$N$41,3,0)+VLOOKUP($CC$2,职业被动!$B$6:$M$29,COLUMNS(职业被动!$B$6:L$29),0)*$CB74,0)</f>
        <v>21</v>
      </c>
      <c r="CL74" s="9">
        <f>ROUND(属性投放!M$4+装备属性!M$4*IF($CB74&lt;10,1,ROUNDDOWN($CB74,-1))+SUM(属性投放!N$37:N$45)*$CB74+VLOOKUP($CC$2,一级属性!$E$41:$P$64,COLUMNS(一级属性!$E$41:P$64),0)*($CB74+0.25*IF($CB74&lt;10,1,ROUNDDOWN($CB74,-1)))+VLOOKUP($CC$2,宝石属性!$B$43:$M$66,COLUMNS(宝石属性!$B$43:M$66),0)*10*VLOOKUP(ROUNDDOWN($CB74,-1),宝石属性!$B$25:$N$41,2,0)*VLOOKUP(ROUNDDOWN($CB74,-1),宝石属性!$B$25:$N$41,3,0)+VLOOKUP($CC$2,职业被动!$B$6:$M$29,COLUMNS(职业被动!$B$6:M$29),0)*$CB74,0)</f>
        <v>731</v>
      </c>
      <c r="CM74" s="48">
        <f>属性价值和能力评分!$F$9+ROUND(属性价值和能力评分!$F$38*10,0)*CB74+ROUND((SUM(装备属性!$W$9:$W$14)+属性价值和能力评分!$F$38*1.25+1.4+2.8)*IF(CB74&lt;10,1,ROUNDDOWN(CB74,-1)),0)+15*VLOOKUP(ROUNDDOWN(CB74,-1),宝石属性!$B$26:$D$41,2,0)*6*VLOOKUP(ROUNDDOWN(CB74,-1),宝石属性!$B$26:$D$41,3,0)+(属性价值和能力评分!$F$49*9+属性价值和能力评分!$F$50*2+属性价值和能力评分!$F$53*8/5)*CB74</f>
        <v>13971</v>
      </c>
      <c r="CO74" s="1">
        <v>71</v>
      </c>
      <c r="CP74" s="9">
        <f>ROUND(属性投放!D$4+装备属性!D$4*IF($CO74&lt;10,1,ROUNDDOWN($CO74,-1))+SUM(属性投放!E$37:E$45)*$CO74+VLOOKUP($CP$2,一级属性!$E$41:$P$64,COLUMNS(一级属性!$E$41:G$64),0)*($CO74+0.25*IF($CO74&lt;10,1,ROUNDDOWN($CO74,-1)))+VLOOKUP($CP$2,宝石属性!$B$43:$M$66,COLUMNS(宝石属性!$B$43:D$66),0)*10*VLOOKUP(ROUNDDOWN($CO74,-1),宝石属性!$B$25:$N$41,2,0)*VLOOKUP(ROUNDDOWN($CO74,-1),宝石属性!$B$25:$N$41,3,0)+VLOOKUP($CP$2,职业被动!$B$6:$M$29,COLUMNS(职业被动!$B$6:D$29),0)*$CO74,0)</f>
        <v>3701</v>
      </c>
      <c r="CQ74" s="9">
        <f>ROUND(属性投放!E$4+装备属性!E$4*IF($CO74&lt;10,1,ROUNDDOWN($CO74,-1))+SUM(属性投放!F$37:F$45)*$CO74+VLOOKUP($CP$2,一级属性!$E$41:$P$64,COLUMNS(一级属性!$E$41:H$64),0)*($CO74+0.25*IF($CO74&lt;10,1,ROUNDDOWN($CO74,-1)))+VLOOKUP($CP$2,宝石属性!$B$43:$M$66,COLUMNS(宝石属性!$B$43:E$66),0)*10*VLOOKUP(ROUNDDOWN($CO74,-1),宝石属性!$B$25:$N$41,2,0)*VLOOKUP(ROUNDDOWN($CO74,-1),宝石属性!$B$25:$N$41,3,0)+VLOOKUP($CP$2,职业被动!$B$6:$M$29,COLUMNS(职业被动!$B$6:E$29),0)*$CO74,0)</f>
        <v>4052</v>
      </c>
      <c r="CR74" s="9">
        <f>ROUND(属性投放!F$4+装备属性!F$4*IF($CO74&lt;10,1,ROUNDDOWN($CO74,-1))+SUM(属性投放!G$37:G$45)*$CO74+VLOOKUP($CP$2,一级属性!$E$41:$P$64,COLUMNS(一级属性!$E$41:I$64),0)*($CO74+0.25*IF($CO74&lt;10,1,ROUNDDOWN($CO74,-1)))+VLOOKUP($CP$2,宝石属性!$B$43:$M$66,COLUMNS(宝石属性!$B$43:F$66),0)*10*VLOOKUP(ROUNDDOWN($CO74,-1),宝石属性!$B$25:$N$41,2,0)*VLOOKUP(ROUNDDOWN($CO74,-1),宝石属性!$B$25:$N$41,3,0)+VLOOKUP($CP$2,职业被动!$B$6:$M$29,COLUMNS(职业被动!$B$6:F$29),0)*$CO74,0)</f>
        <v>816</v>
      </c>
      <c r="CS74" s="9">
        <f>ROUND(属性投放!G$4+装备属性!G$4*IF($CO74&lt;10,1,ROUNDDOWN($CO74,-1))+SUM(属性投放!H$37:H$45)*$CO74+VLOOKUP($CP$2,一级属性!$E$41:$P$64,COLUMNS(一级属性!$E$41:J$64),0)*($CO74+0.25*IF($CO74&lt;10,1,ROUNDDOWN($CO74,-1)))+VLOOKUP($CP$2,宝石属性!$B$43:$M$66,COLUMNS(宝石属性!$B$43:G$66),0)*10*VLOOKUP(ROUNDDOWN($CO74,-1),宝石属性!$B$25:$N$41,2,0)*VLOOKUP(ROUNDDOWN($CO74,-1),宝石属性!$B$25:$N$41,3,0)+VLOOKUP($CP$2,职业被动!$B$6:$M$29,COLUMNS(职业被动!$B$6:G$29),0)*$CO74,0)</f>
        <v>780</v>
      </c>
      <c r="CT74" s="9">
        <f>ROUND(属性投放!H$4+装备属性!H$4*IF($CO74&lt;10,1,ROUNDDOWN($CO74,-1))+SUM(属性投放!I$37:I$45)*$CO74+VLOOKUP($CP$2,一级属性!$E$41:$P$64,COLUMNS(一级属性!$E$41:K$64),0)*($CO74+0.25*IF($CO74&lt;10,1,ROUNDDOWN($CO74,-1)))+VLOOKUP($CP$2,宝石属性!$B$43:$M$66,COLUMNS(宝石属性!$B$43:H$66),0)*10*VLOOKUP(ROUNDDOWN($CO74,-1),宝石属性!$B$25:$N$41,2,0)*VLOOKUP(ROUNDDOWN($CO74,-1),宝石属性!$B$25:$N$41,3,0)+VLOOKUP($CP$2,职业被动!$B$6:$M$29,COLUMNS(职业被动!$B$6:H$29),0)*$CO74,0)</f>
        <v>1310</v>
      </c>
      <c r="CU74" s="9">
        <f>ROUND(属性投放!I$4+装备属性!I$4*IF($CO74&lt;10,1,ROUNDDOWN($CO74,-1))+SUM(属性投放!J$37:J$45)*$CO74+VLOOKUP($CP$2,一级属性!$E$41:$P$64,COLUMNS(一级属性!$E$41:L$64),0)*($CO74+0.25*IF($CO74&lt;10,1,ROUNDDOWN($CO74,-1)))+VLOOKUP($CP$2,宝石属性!$B$43:$M$66,COLUMNS(宝石属性!$B$43:I$66),0)*10*VLOOKUP(ROUNDDOWN($CO74,-1),宝石属性!$B$25:$N$41,2,0)*VLOOKUP(ROUNDDOWN($CO74,-1),宝石属性!$B$25:$N$41,3,0)+VLOOKUP($CP$2,职业被动!$B$6:$M$29,COLUMNS(职业被动!$B$6:I$29),0)*$CO74,0)</f>
        <v>1107</v>
      </c>
      <c r="CV74" s="9">
        <f>ROUND(属性投放!J$4+装备属性!J$4*IF($CO74&lt;10,1,ROUNDDOWN($CO74,-1))+SUM(属性投放!K$37:K$45)*$CO74+VLOOKUP($CP$2,一级属性!$E$41:$P$64,COLUMNS(一级属性!$E$41:M$64),0)*($CO74+0.25*IF($CO74&lt;10,1,ROUNDDOWN($CO74,-1)))+VLOOKUP($CP$2,宝石属性!$B$43:$M$66,COLUMNS(宝石属性!$B$43:J$66),0)*10*VLOOKUP(ROUNDDOWN($CO74,-1),宝石属性!$B$25:$N$41,2,0)*VLOOKUP(ROUNDDOWN($CO74,-1),宝石属性!$B$25:$N$41,3,0)+VLOOKUP($CP$2,职业被动!$B$6:$M$29,COLUMNS(职业被动!$B$6:J$29),0)*$CO74,0)</f>
        <v>485</v>
      </c>
      <c r="CW74" s="9">
        <f>ROUND(属性投放!K$4+装备属性!K$4*IF($CO74&lt;10,1,ROUNDDOWN($CO74,-1))+SUM(属性投放!L$37:L$45)*$CO74+VLOOKUP($CP$2,一级属性!$E$41:$P$64,COLUMNS(一级属性!$E$41:N$64),0)*($CO74+0.25*IF($CO74&lt;10,1,ROUNDDOWN($CO74,-1)))+VLOOKUP($CP$2,宝石属性!$B$43:$M$66,COLUMNS(宝石属性!$B$43:K$66),0)*10*VLOOKUP(ROUNDDOWN($CO74,-1),宝石属性!$B$25:$N$41,2,0)*VLOOKUP(ROUNDDOWN($CO74,-1),宝石属性!$B$25:$N$41,3,0)+VLOOKUP($CP$2,职业被动!$B$6:$M$29,COLUMNS(职业被动!$B$6:K$29),0)*$CO74,0)</f>
        <v>266</v>
      </c>
      <c r="CX74" s="9">
        <f>ROUND(属性投放!L$4+装备属性!L$4*IF($CO74&lt;10,1,ROUNDDOWN($CO74,-1))+SUM(属性投放!M$37:M$45)*$CO74+VLOOKUP($CP$2,一级属性!$E$41:$P$64,COLUMNS(一级属性!$E$41:O$64),0)*($CO74+0.25*IF($CO74&lt;10,1,ROUNDDOWN($CO74,-1)))+VLOOKUP($CP$2,宝石属性!$B$43:$M$66,COLUMNS(宝石属性!$B$43:L$66),0)*10*VLOOKUP(ROUNDDOWN($CO74,-1),宝石属性!$B$25:$N$41,2,0)*VLOOKUP(ROUNDDOWN($CO74,-1),宝石属性!$B$25:$N$41,3,0)+VLOOKUP($CP$2,职业被动!$B$6:$M$29,COLUMNS(职业被动!$B$6:L$29),0)*$CO74,0)</f>
        <v>21</v>
      </c>
      <c r="CY74" s="9">
        <f>ROUND(属性投放!M$4+装备属性!M$4*IF($CO74&lt;10,1,ROUNDDOWN($CO74,-1))+SUM(属性投放!N$37:N$45)*$CO74+VLOOKUP($CP$2,一级属性!$E$41:$P$64,COLUMNS(一级属性!$E$41:P$64),0)*($CO74+0.25*IF($CO74&lt;10,1,ROUNDDOWN($CO74,-1)))+VLOOKUP($CP$2,宝石属性!$B$43:$M$66,COLUMNS(宝石属性!$B$43:M$66),0)*10*VLOOKUP(ROUNDDOWN($CO74,-1),宝石属性!$B$25:$N$41,2,0)*VLOOKUP(ROUNDDOWN($CO74,-1),宝石属性!$B$25:$N$41,3,0)+VLOOKUP($CP$2,职业被动!$B$6:$M$29,COLUMNS(职业被动!$B$6:M$29),0)*$CO74,0)</f>
        <v>731</v>
      </c>
      <c r="CZ74" s="48">
        <f>属性价值和能力评分!$F$9+ROUND(属性价值和能力评分!$F$38*10,0)*CO74+ROUND((SUM(装备属性!$W$9:$W$14)+属性价值和能力评分!$F$38*1.25+1.4+2.8)*IF(CO74&lt;10,1,ROUNDDOWN(CO74,-1)),0)+15*VLOOKUP(ROUNDDOWN(CO74,-1),宝石属性!$B$26:$D$41,2,0)*6*VLOOKUP(ROUNDDOWN(CO74,-1),宝石属性!$B$26:$D$41,3,0)+(属性价值和能力评分!$F$49*9+属性价值和能力评分!$F$50*2+属性价值和能力评分!$F$53*8/5)*CO74</f>
        <v>13971</v>
      </c>
      <c r="DB74" s="1">
        <v>71</v>
      </c>
      <c r="DC74" s="9">
        <f>ROUND(属性投放!D$4+装备属性!D$4*IF($DB74&lt;10,1,ROUNDDOWN($DB74,-1))+SUM(属性投放!E$37:E$45)*$DB74+VLOOKUP($DC$2,一级属性!$E$41:$P$64,COLUMNS(一级属性!$E$41:G$64),0)*($DB74+0.25*IF($DB74&lt;10,1,ROUNDDOWN($DB74,-1)))+VLOOKUP($DC$2,宝石属性!$B$43:$M$66,COLUMNS(宝石属性!$B$43:D$66),0)*10*VLOOKUP(ROUNDDOWN($DB74,-1),宝石属性!$B$25:$N$41,2,0)*VLOOKUP(ROUNDDOWN($DB74,-1),宝石属性!$B$25:$N$41,3,0)+VLOOKUP($DC$2,职业被动!$B$6:$M$29,COLUMNS(职业被动!$B$6:D$29),0)*$DB74,0)</f>
        <v>4198</v>
      </c>
      <c r="DD74" s="9">
        <f>ROUND(属性投放!E$4+装备属性!E$4*IF($DB74&lt;10,1,ROUNDDOWN($DB74,-1))+SUM(属性投放!F$37:F$45)*$DB74+VLOOKUP($DC$2,一级属性!$E$41:$P$64,COLUMNS(一级属性!$E$41:H$64),0)*($DB74+0.25*IF($DB74&lt;10,1,ROUNDDOWN($DB74,-1)))+VLOOKUP($DC$2,宝石属性!$B$43:$M$66,COLUMNS(宝石属性!$B$43:E$66),0)*10*VLOOKUP(ROUNDDOWN($DB74,-1),宝石属性!$B$25:$N$41,2,0)*VLOOKUP(ROUNDDOWN($DB74,-1),宝石属性!$B$25:$N$41,3,0)+VLOOKUP($DC$2,职业被动!$B$6:$M$29,COLUMNS(职业被动!$B$6:E$29),0)*$DB74,0)</f>
        <v>1839</v>
      </c>
      <c r="DE74" s="9">
        <f>ROUND(属性投放!F$4+装备属性!F$4*IF($DB74&lt;10,1,ROUNDDOWN($DB74,-1))+SUM(属性投放!G$37:G$45)*$DB74+VLOOKUP($DC$2,一级属性!$E$41:$P$64,COLUMNS(一级属性!$E$41:I$64),0)*($DB74+0.25*IF($DB74&lt;10,1,ROUNDDOWN($DB74,-1)))+VLOOKUP($DC$2,宝石属性!$B$43:$M$66,COLUMNS(宝石属性!$B$43:F$66),0)*10*VLOOKUP(ROUNDDOWN($DB74,-1),宝石属性!$B$25:$N$41,2,0)*VLOOKUP(ROUNDDOWN($DB74,-1),宝石属性!$B$25:$N$41,3,0)+VLOOKUP($DC$2,职业被动!$B$6:$M$29,COLUMNS(职业被动!$B$6:F$29),0)*$DB74,0)</f>
        <v>816</v>
      </c>
      <c r="DF74" s="9">
        <f>ROUND(属性投放!G$4+装备属性!G$4*IF($DB74&lt;10,1,ROUNDDOWN($DB74,-1))+SUM(属性投放!H$37:H$45)*$DB74+VLOOKUP($DC$2,一级属性!$E$41:$P$64,COLUMNS(一级属性!$E$41:J$64),0)*($DB74+0.25*IF($DB74&lt;10,1,ROUNDDOWN($DB74,-1)))+VLOOKUP($DC$2,宝石属性!$B$43:$M$66,COLUMNS(宝石属性!$B$43:G$66),0)*10*VLOOKUP(ROUNDDOWN($DB74,-1),宝石属性!$B$25:$N$41,2,0)*VLOOKUP(ROUNDDOWN($DB74,-1),宝石属性!$B$25:$N$41,3,0)+VLOOKUP($DC$2,职业被动!$B$6:$M$29,COLUMNS(职业被动!$B$6:G$29),0)*$DB74,0)</f>
        <v>2112</v>
      </c>
      <c r="DG74" s="9">
        <f>ROUND(属性投放!H$4+装备属性!H$4*IF($DB74&lt;10,1,ROUNDDOWN($DB74,-1))+SUM(属性投放!I$37:I$45)*$DB74+VLOOKUP($DC$2,一级属性!$E$41:$P$64,COLUMNS(一级属性!$E$41:K$64),0)*($DB74+0.25*IF($DB74&lt;10,1,ROUNDDOWN($DB74,-1)))+VLOOKUP($DC$2,宝石属性!$B$43:$M$66,COLUMNS(宝石属性!$B$43:H$66),0)*10*VLOOKUP(ROUNDDOWN($DB74,-1),宝石属性!$B$25:$N$41,2,0)*VLOOKUP(ROUNDDOWN($DB74,-1),宝石属性!$B$25:$N$41,3,0)+VLOOKUP($DC$2,职业被动!$B$6:$M$29,COLUMNS(职业被动!$B$6:H$29),0)*$DB74,0)</f>
        <v>509</v>
      </c>
      <c r="DH74" s="9">
        <f>ROUND(属性投放!I$4+装备属性!I$4*IF($DB74&lt;10,1,ROUNDDOWN($DB74,-1))+SUM(属性投放!J$37:J$45)*$DB74+VLOOKUP($DC$2,一级属性!$E$41:$P$64,COLUMNS(一级属性!$E$41:L$64),0)*($DB74+0.25*IF($DB74&lt;10,1,ROUNDDOWN($DB74,-1)))+VLOOKUP($DC$2,宝石属性!$B$43:$M$66,COLUMNS(宝石属性!$B$43:I$66),0)*10*VLOOKUP(ROUNDDOWN($DB74,-1),宝石属性!$B$25:$N$41,2,0)*VLOOKUP(ROUNDDOWN($DB74,-1),宝石属性!$B$25:$N$41,3,0)+VLOOKUP($DC$2,职业被动!$B$6:$M$29,COLUMNS(职业被动!$B$6:I$29),0)*$DB74,0)</f>
        <v>770</v>
      </c>
      <c r="DI74" s="9">
        <f>ROUND(属性投放!J$4+装备属性!J$4*IF($DB74&lt;10,1,ROUNDDOWN($DB74,-1))+SUM(属性投放!K$37:K$45)*$DB74+VLOOKUP($DC$2,一级属性!$E$41:$P$64,COLUMNS(一级属性!$E$41:M$64),0)*($DB74+0.25*IF($DB74&lt;10,1,ROUNDDOWN($DB74,-1)))+VLOOKUP($DC$2,宝石属性!$B$43:$M$66,COLUMNS(宝石属性!$B$43:J$66),0)*10*VLOOKUP(ROUNDDOWN($DB74,-1),宝石属性!$B$25:$N$41,2,0)*VLOOKUP(ROUNDDOWN($DB74,-1),宝石属性!$B$25:$N$41,3,0)+VLOOKUP($DC$2,职业被动!$B$6:$M$29,COLUMNS(职业被动!$B$6:J$29),0)*$DB74,0)</f>
        <v>574</v>
      </c>
      <c r="DJ74" s="9">
        <f>ROUND(属性投放!K$4+装备属性!K$4*IF($DB74&lt;10,1,ROUNDDOWN($DB74,-1))+SUM(属性投放!L$37:L$45)*$DB74+VLOOKUP($DC$2,一级属性!$E$41:$P$64,COLUMNS(一级属性!$E$41:N$64),0)*($DB74+0.25*IF($DB74&lt;10,1,ROUNDDOWN($DB74,-1)))+VLOOKUP($DC$2,宝石属性!$B$43:$M$66,COLUMNS(宝石属性!$B$43:K$66),0)*10*VLOOKUP(ROUNDDOWN($DB74,-1),宝石属性!$B$25:$N$41,2,0)*VLOOKUP(ROUNDDOWN($DB74,-1),宝石属性!$B$25:$N$41,3,0)+VLOOKUP($DC$2,职业被动!$B$6:$M$29,COLUMNS(职业被动!$B$6:K$29),0)*$DB74,0)</f>
        <v>410</v>
      </c>
      <c r="DK74" s="9">
        <f>ROUND(属性投放!L$4+装备属性!L$4*IF($DB74&lt;10,1,ROUNDDOWN($DB74,-1))+SUM(属性投放!M$37:M$45)*$DB74+VLOOKUP($DC$2,一级属性!$E$41:$P$64,COLUMNS(一级属性!$E$41:O$64),0)*($DB74+0.25*IF($DB74&lt;10,1,ROUNDDOWN($DB74,-1)))+VLOOKUP($DC$2,宝石属性!$B$43:$M$66,COLUMNS(宝石属性!$B$43:L$66),0)*10*VLOOKUP(ROUNDDOWN($DB74,-1),宝石属性!$B$25:$N$41,2,0)*VLOOKUP(ROUNDDOWN($DB74,-1),宝石属性!$B$25:$N$41,3,0)+VLOOKUP($DC$2,职业被动!$B$6:$M$29,COLUMNS(职业被动!$B$6:L$29),0)*$DB74,0)</f>
        <v>21</v>
      </c>
      <c r="DL74" s="9">
        <f>ROUND(属性投放!M$4+装备属性!M$4*IF($DB74&lt;10,1,ROUNDDOWN($DB74,-1))+SUM(属性投放!N$37:N$45)*$DB74+VLOOKUP($DC$2,一级属性!$E$41:$P$64,COLUMNS(一级属性!$E$41:P$64),0)*($DB74+0.25*IF($DB74&lt;10,1,ROUNDDOWN($DB74,-1)))+VLOOKUP($DC$2,宝石属性!$B$43:$M$66,COLUMNS(宝石属性!$B$43:M$66),0)*10*VLOOKUP(ROUNDDOWN($DB74,-1),宝石属性!$B$25:$N$41,2,0)*VLOOKUP(ROUNDDOWN($DB74,-1),宝石属性!$B$25:$N$41,3,0)+VLOOKUP($DC$2,职业被动!$B$6:$M$29,COLUMNS(职业被动!$B$6:M$29),0)*$DB74,0)</f>
        <v>731</v>
      </c>
      <c r="DM74" s="48">
        <f>属性价值和能力评分!$F$9+ROUND(属性价值和能力评分!$F$38*10,0)*DB74+ROUND((SUM(装备属性!$W$9:$W$14)+属性价值和能力评分!$F$38*1.25+1.4+2.8)*IF(DB74&lt;10,1,ROUNDDOWN(DB74,-1)),0)+15*VLOOKUP(ROUNDDOWN(DB74,-1),宝石属性!$B$26:$D$41,2,0)*6*VLOOKUP(ROUNDDOWN(DB74,-1),宝石属性!$B$26:$D$41,3,0)+(属性价值和能力评分!$F$49*9+属性价值和能力评分!$F$50*2+属性价值和能力评分!$F$53*8/5)*DB74</f>
        <v>13971</v>
      </c>
      <c r="DO74" s="1">
        <v>71</v>
      </c>
      <c r="DP74" s="9">
        <f>ROUND(属性投放!D$4+装备属性!D$4*IF($DO74&lt;10,1,ROUNDDOWN($DO74,-1))+SUM(属性投放!E$37:E$45)*$DO74+VLOOKUP($DP$2,一级属性!$E$41:$P$64,COLUMNS(一级属性!$E$41:G$64),0)*($DO74+0.25*IF($DO74&lt;10,1,ROUNDDOWN($DO74,-1)))+VLOOKUP($DP$2,宝石属性!$B$43:$M$66,COLUMNS(宝石属性!$B$43:D$66),0)*10*VLOOKUP(ROUNDDOWN($DO74,-1),宝石属性!$B$25:$N$41,2,0)*VLOOKUP(ROUNDDOWN($DO74,-1),宝石属性!$B$25:$N$41,3,0)+VLOOKUP($DP$2,职业被动!$B$6:$M$29,COLUMNS(职业被动!$B$6:D$29),0)*$DO74,0)</f>
        <v>8955</v>
      </c>
      <c r="DQ74" s="9">
        <f>ROUND(属性投放!E$4+装备属性!E$4*IF($DO74&lt;10,1,ROUNDDOWN($DO74,-1))+SUM(属性投放!F$37:F$45)*$DO74+VLOOKUP($DP$2,一级属性!$E$41:$P$64,COLUMNS(一级属性!$E$41:H$64),0)*($DO74+0.25*IF($DO74&lt;10,1,ROUNDDOWN($DO74,-1)))+VLOOKUP($DP$2,宝石属性!$B$43:$M$66,COLUMNS(宝石属性!$B$43:E$66),0)*10*VLOOKUP(ROUNDDOWN($DO74,-1),宝石属性!$B$25:$N$41,2,0)*VLOOKUP(ROUNDDOWN($DO74,-1),宝石属性!$B$25:$N$41,3,0)+VLOOKUP($DP$2,职业被动!$B$6:$M$29,COLUMNS(职业被动!$B$6:E$29),0)*$DO74,0)</f>
        <v>1839</v>
      </c>
      <c r="DR74" s="9">
        <f>ROUND(属性投放!F$4+装备属性!F$4*IF($DO74&lt;10,1,ROUNDDOWN($DO74,-1))+SUM(属性投放!G$37:G$45)*$DO74+VLOOKUP($DP$2,一级属性!$E$41:$P$64,COLUMNS(一级属性!$E$41:I$64),0)*($DO74+0.25*IF($DO74&lt;10,1,ROUNDDOWN($DO74,-1)))+VLOOKUP($DP$2,宝石属性!$B$43:$M$66,COLUMNS(宝石属性!$B$43:F$66),0)*10*VLOOKUP(ROUNDDOWN($DO74,-1),宝石属性!$B$25:$N$41,2,0)*VLOOKUP(ROUNDDOWN($DO74,-1),宝石属性!$B$25:$N$41,3,0)+VLOOKUP($DP$2,职业被动!$B$6:$M$29,COLUMNS(职业被动!$B$6:F$29),0)*$DO74,0)</f>
        <v>816</v>
      </c>
      <c r="DS74" s="9">
        <f>ROUND(属性投放!G$4+装备属性!G$4*IF($DO74&lt;10,1,ROUNDDOWN($DO74,-1))+SUM(属性投放!H$37:H$45)*$DO74+VLOOKUP($DP$2,一级属性!$E$41:$P$64,COLUMNS(一级属性!$E$41:J$64),0)*($DO74+0.25*IF($DO74&lt;10,1,ROUNDDOWN($DO74,-1)))+VLOOKUP($DP$2,宝石属性!$B$43:$M$66,COLUMNS(宝石属性!$B$43:G$66),0)*10*VLOOKUP(ROUNDDOWN($DO74,-1),宝石属性!$B$25:$N$41,2,0)*VLOOKUP(ROUNDDOWN($DO74,-1),宝石属性!$B$25:$N$41,3,0)+VLOOKUP($DP$2,职业被动!$B$6:$M$29,COLUMNS(职业被动!$B$6:G$29),0)*$DO74,0)</f>
        <v>780</v>
      </c>
      <c r="DT74" s="9">
        <f>ROUND(属性投放!H$4+装备属性!H$4*IF($DO74&lt;10,1,ROUNDDOWN($DO74,-1))+SUM(属性投放!I$37:I$45)*$DO74+VLOOKUP($DP$2,一级属性!$E$41:$P$64,COLUMNS(一级属性!$E$41:K$64),0)*($DO74+0.25*IF($DO74&lt;10,1,ROUNDDOWN($DO74,-1)))+VLOOKUP($DP$2,宝石属性!$B$43:$M$66,COLUMNS(宝石属性!$B$43:H$66),0)*10*VLOOKUP(ROUNDDOWN($DO74,-1),宝石属性!$B$25:$N$41,2,0)*VLOOKUP(ROUNDDOWN($DO74,-1),宝石属性!$B$25:$N$41,3,0)+VLOOKUP($DP$2,职业被动!$B$6:$M$29,COLUMNS(职业被动!$B$6:H$29),0)*$DO74,0)</f>
        <v>580</v>
      </c>
      <c r="DU74" s="9">
        <f>ROUND(属性投放!I$4+装备属性!I$4*IF($DO74&lt;10,1,ROUNDDOWN($DO74,-1))+SUM(属性投放!J$37:J$45)*$DO74+VLOOKUP($DP$2,一级属性!$E$41:$P$64,COLUMNS(一级属性!$E$41:L$64),0)*($DO74+0.25*IF($DO74&lt;10,1,ROUNDDOWN($DO74,-1)))+VLOOKUP($DP$2,宝石属性!$B$43:$M$66,COLUMNS(宝石属性!$B$43:I$66),0)*10*VLOOKUP(ROUNDDOWN($DO74,-1),宝石属性!$B$25:$N$41,2,0)*VLOOKUP(ROUNDDOWN($DO74,-1),宝石属性!$B$25:$N$41,3,0)+VLOOKUP($DP$2,职业被动!$B$6:$M$29,COLUMNS(职业被动!$B$6:I$29),0)*$DO74,0)</f>
        <v>770</v>
      </c>
      <c r="DV74" s="9">
        <f>ROUND(属性投放!J$4+装备属性!J$4*IF($DO74&lt;10,1,ROUNDDOWN($DO74,-1))+SUM(属性投放!K$37:K$45)*$DO74+VLOOKUP($DP$2,一级属性!$E$41:$P$64,COLUMNS(一级属性!$E$41:M$64),0)*($DO74+0.25*IF($DO74&lt;10,1,ROUNDDOWN($DO74,-1)))+VLOOKUP($DP$2,宝石属性!$B$43:$M$66,COLUMNS(宝石属性!$B$43:J$66),0)*10*VLOOKUP(ROUNDDOWN($DO74,-1),宝石属性!$B$25:$N$41,2,0)*VLOOKUP(ROUNDDOWN($DO74,-1),宝石属性!$B$25:$N$41,3,0)+VLOOKUP($DP$2,职业被动!$B$6:$M$29,COLUMNS(职业被动!$B$6:J$29),0)*$DO74,0)</f>
        <v>574</v>
      </c>
      <c r="DW74" s="9">
        <f>ROUND(属性投放!K$4+装备属性!K$4*IF($DO74&lt;10,1,ROUNDDOWN($DO74,-1))+SUM(属性投放!L$37:L$45)*$DO74+VLOOKUP($DP$2,一级属性!$E$41:$P$64,COLUMNS(一级属性!$E$41:N$64),0)*($DO74+0.25*IF($DO74&lt;10,1,ROUNDDOWN($DO74,-1)))+VLOOKUP($DP$2,宝石属性!$B$43:$M$66,COLUMNS(宝石属性!$B$43:K$66),0)*10*VLOOKUP(ROUNDDOWN($DO74,-1),宝石属性!$B$25:$N$41,2,0)*VLOOKUP(ROUNDDOWN($DO74,-1),宝石属性!$B$25:$N$41,3,0)+VLOOKUP($DP$2,职业被动!$B$6:$M$29,COLUMNS(职业被动!$B$6:K$29),0)*$DO74,0)</f>
        <v>410</v>
      </c>
      <c r="DX74" s="9">
        <f>ROUND(属性投放!L$4+装备属性!L$4*IF($DO74&lt;10,1,ROUNDDOWN($DO74,-1))+SUM(属性投放!M$37:M$45)*$DO74+VLOOKUP($DP$2,一级属性!$E$41:$P$64,COLUMNS(一级属性!$E$41:O$64),0)*($DO74+0.25*IF($DO74&lt;10,1,ROUNDDOWN($DO74,-1)))+VLOOKUP($DP$2,宝石属性!$B$43:$M$66,COLUMNS(宝石属性!$B$43:L$66),0)*10*VLOOKUP(ROUNDDOWN($DO74,-1),宝石属性!$B$25:$N$41,2,0)*VLOOKUP(ROUNDDOWN($DO74,-1),宝石属性!$B$25:$N$41,3,0)+VLOOKUP($DP$2,职业被动!$B$6:$M$29,COLUMNS(职业被动!$B$6:L$29),0)*$DO74,0)</f>
        <v>21</v>
      </c>
      <c r="DY74" s="9">
        <f>ROUND(属性投放!M$4+装备属性!M$4*IF($DO74&lt;10,1,ROUNDDOWN($DO74,-1))+SUM(属性投放!N$37:N$45)*$DO74+VLOOKUP($DP$2,一级属性!$E$41:$P$64,COLUMNS(一级属性!$E$41:P$64),0)*($DO74+0.25*IF($DO74&lt;10,1,ROUNDDOWN($DO74,-1)))+VLOOKUP($DP$2,宝石属性!$B$43:$M$66,COLUMNS(宝石属性!$B$43:M$66),0)*10*VLOOKUP(ROUNDDOWN($DO74,-1),宝石属性!$B$25:$N$41,2,0)*VLOOKUP(ROUNDDOWN($DO74,-1),宝石属性!$B$25:$N$41,3,0)+VLOOKUP($DP$2,职业被动!$B$6:$M$29,COLUMNS(职业被动!$B$6:M$29),0)*$DO74,0)</f>
        <v>731</v>
      </c>
      <c r="DZ74" s="48">
        <f>属性价值和能力评分!$F$9+ROUND(属性价值和能力评分!$F$38*10,0)*DO74+ROUND((SUM(装备属性!$W$9:$W$14)+属性价值和能力评分!$F$38*1.25+1.4+2.8)*IF(DO74&lt;10,1,ROUNDDOWN(DO74,-1)),0)+15*VLOOKUP(ROUNDDOWN(DO74,-1),宝石属性!$B$26:$D$41,2,0)*6*VLOOKUP(ROUNDDOWN(DO74,-1),宝石属性!$B$26:$D$41,3,0)+(属性价值和能力评分!$F$49*9+属性价值和能力评分!$F$50*2+属性价值和能力评分!$F$53*8/5)*DO74</f>
        <v>13971</v>
      </c>
      <c r="EA74" s="17"/>
      <c r="EB74" s="1">
        <v>71</v>
      </c>
      <c r="EC74" s="1">
        <f>ROUND(CC74/MAX(CE74/10,((CE74*(1+属性投放!$E$8)-CF74+属性投放!$F$8*EB74)*(1+属性投放!$G$8)*(1+属性投放!$H$8))),1)</f>
        <v>3</v>
      </c>
      <c r="ED74" s="1">
        <f>ROUND(CP74/MAX(CE74/10,((CE74*(1+属性投放!$E$8)-CS74+属性投放!$F$8*EB74)*(1+属性投放!$G$8)*(1+属性投放!$H$8))),1)</f>
        <v>2.8</v>
      </c>
      <c r="EE74" s="1">
        <f>ROUND(DC74/MAX(CE74/10,((CE74*(1+属性投放!$E$8)-DF74+属性投放!$F$8*EB74)*(1+属性投放!$G$8)*(1+属性投放!$H$8))),1)</f>
        <v>24.4</v>
      </c>
      <c r="EF74" s="1">
        <f>ROUND(DP74/MAX(CE74/10,((CE74*(1+属性投放!$E$8)-DS74+属性投放!$F$8*EB74)*(1+属性投放!$G$8)*(1+属性投放!$H$8))),1)</f>
        <v>6.7</v>
      </c>
      <c r="EH74" s="1">
        <f>ROUND(CC74/MAX(属性投放!$F$9*EB74,((CT74*(1+属性投放!$E$9)-CH74+属性投放!$F$9*EB74)*(1+属性投放!$G$9)*(1+属性投放!$H$9))),1)</f>
        <v>2.6</v>
      </c>
      <c r="EI74" s="1">
        <f>ROUND(CP74/MAX(属性投放!$F$9*EB74,((CT74*(1+属性投放!$E$9)-CU74+属性投放!$F$9*EB74)*(1+属性投放!$G$9)*(1+属性投放!$H$9))),1)</f>
        <v>3.3</v>
      </c>
      <c r="EJ74" s="1">
        <f>ROUND(DC74/MAX(属性投放!$F$9*EB74,((CT74*(1+属性投放!$E$9)-DH74+属性投放!$F$9*EB74)*(1+属性投放!$G$9)*(1+属性投放!$H$9))),1)</f>
        <v>2.8</v>
      </c>
      <c r="EK74" s="1">
        <f>ROUND(DP74/MAX(属性投放!$F$9*EB74,((CT74*(1+属性投放!$E$9)-DU74+属性投放!$F$9*EB74)*(1+属性投放!$G$9)*(1+属性投放!$H$9))),1)</f>
        <v>6</v>
      </c>
      <c r="EM74" s="1">
        <f>ROUND(CC74/((BW74*(1+属性投放!$E$10)+属性投放!$F$10*EB74)*(1+属性投放!$G$10)*(1+属性投放!$H$10)),1)</f>
        <v>5.6</v>
      </c>
      <c r="EN74" s="1">
        <f>ROUND(CP74/((BW74*(1+属性投放!$E$10)+属性投放!$F$10*EB74)*(1+属性投放!$G$10)*(1+属性投放!$H$10)),1)</f>
        <v>5.6</v>
      </c>
      <c r="EO74" s="1">
        <f>ROUND(DC74/((BW74*(1+属性投放!$E$10)+属性投放!$F$10*EB74)*(1+属性投放!$G$10)*(1+属性投放!$H$10)),1)</f>
        <v>6.4</v>
      </c>
      <c r="EP74" s="1">
        <f>ROUND(DP74/((BW74*(1+属性投放!$E$10)+属性投放!$F$10*EB74)*(1+属性投放!$G$10)*(1+属性投放!$H$10)),1)</f>
        <v>13.6</v>
      </c>
    </row>
    <row r="75" spans="2:146">
      <c r="B75" s="1">
        <v>72</v>
      </c>
      <c r="C75" s="9">
        <f>ROUND(属性投放!D$4+装备属性!D$4*IF($B75&lt;10,1,ROUNDDOWN($B75,-1))+SUM(属性投放!E$37:E$45)*$B75+VLOOKUP($C$2,一级属性!$E$41:$P$64,COLUMNS(一级属性!$E$41:G$64),0)*($B75+0.25*IF($B75&lt;10,1,ROUNDDOWN($B75,-1)))+VLOOKUP($C$2,宝石属性!$B$43:$M$66,COLUMNS(宝石属性!$B$43:D$66),0)*10*VLOOKUP(ROUNDDOWN($B75,-1),宝石属性!$B$25:$N$41,2,0)*VLOOKUP(ROUNDDOWN($B75,-1),宝石属性!$B$25:$N$41,3,0)+VLOOKUP($C$2,职业被动!$B$6:$M$29,COLUMNS(职业被动!$B$6:D$29),0)*$B75,0)</f>
        <v>4440</v>
      </c>
      <c r="D75" s="9">
        <f>ROUND(属性投放!E$4+装备属性!E$4*IF($B75&lt;10,1,ROUNDDOWN($B75,-1))+SUM(属性投放!F$37:F$38)*$B75+VLOOKUP($C$2,一级属性!$E$67:$P$90,COLUMNS(一级属性!$E$67:H$90),0)*$B75+VLOOKUP($C$2,宝石属性!$B$43:$M$66,COLUMNS(宝石属性!$B$43:E$66),0)*10*VLOOKUP(ROUNDDOWN($B75,-1),宝石属性!$B$25:$N$41,2,0)*VLOOKUP(ROUNDDOWN($B75,-1),宝石属性!$B$25:$N$41,3,0)+VLOOKUP($C$2,职业被动!$B$6:$M$29,COLUMNS(职业被动!$B$6:E$29),0)*$B75,0)</f>
        <v>1854</v>
      </c>
      <c r="E75" s="9">
        <f>ROUND(属性投放!F$4+装备属性!F$4*IF($B75&lt;10,1,ROUNDDOWN($B75,-1))+SUM(属性投放!G$37:G$38)*$B75+VLOOKUP($C$2,一级属性!$E$67:$P$90,COLUMNS(一级属性!$E$67:I$90),0)*$B75+VLOOKUP($C$2,宝石属性!$B$43:$M$66,COLUMNS(宝石属性!$B$43:F$66),0)*10*VLOOKUP(ROUNDDOWN($B75,-1),宝石属性!$B$25:$N$41,2,0)*VLOOKUP(ROUNDDOWN($B75,-1),宝石属性!$B$25:$N$41,3,0)+VLOOKUP($C$2,职业被动!$B$6:$M$29,COLUMNS(职业被动!$B$6:F$29),0)*$B75,0)</f>
        <v>1502</v>
      </c>
      <c r="F75" s="9">
        <f>ROUND(属性投放!G$4+装备属性!G$4*IF($B75&lt;10,1,ROUNDDOWN($B75,-1))+SUM(属性投放!H$37:H$38)*$B75+VLOOKUP($C$2,一级属性!$E$67:$P$90,COLUMNS(一级属性!$E$67:J$90),0)*$B75+VLOOKUP($C$2,宝石属性!$B$43:$M$66,COLUMNS(宝石属性!$B$43:G$66),0)*10*VLOOKUP(ROUNDDOWN($B75,-1),宝石属性!$B$25:$N$41,2,0)*VLOOKUP(ROUNDDOWN($B75,-1),宝石属性!$B$25:$N$41,3,0)+VLOOKUP($C$2,职业被动!$B$6:$M$29,COLUMNS(职业被动!$B$6:G$29),0)*$B75,0)</f>
        <v>855</v>
      </c>
      <c r="G75" s="9">
        <f>ROUND(属性投放!H$4+装备属性!H$4*IF($B75&lt;10,1,ROUNDDOWN($B75,-1))+SUM(属性投放!I$37:I$38)*$B75+VLOOKUP($C$2,一级属性!$E$67:$P$90,COLUMNS(一级属性!$E$67:K$90),0)*$B75+VLOOKUP($C$2,宝石属性!$B$43:$M$66,COLUMNS(宝石属性!$B$43:H$66),0)*10*VLOOKUP(ROUNDDOWN($B75,-1),宝石属性!$B$25:$N$41,2,0)*VLOOKUP(ROUNDDOWN($B75,-1),宝石属性!$B$25:$N$41,3,0)+VLOOKUP($C$2,职业被动!$B$6:$M$29,COLUMNS(职业被动!$B$6:H$29),0)*$B75,0)</f>
        <v>511</v>
      </c>
      <c r="H75" s="9">
        <f>ROUND(属性投放!I$4+装备属性!I$4*IF($B75&lt;10,1,ROUNDDOWN($B75,-1))+SUM(属性投放!J$37:J$38)*$B75+VLOOKUP($C$2,一级属性!$E$67:$P$90,COLUMNS(一级属性!$E$67:L$90),0)*$B75+VLOOKUP($C$2,宝石属性!$B$43:$M$66,COLUMNS(宝石属性!$B$43:I$66),0)*10*VLOOKUP(ROUNDDOWN($B75,-1),宝石属性!$B$25:$N$41,2,0)*VLOOKUP(ROUNDDOWN($B75,-1),宝石属性!$B$25:$N$41,3,0)+VLOOKUP($C$2,职业被动!$B$6:$M$29,COLUMNS(职业被动!$B$6:I$29),0)*$B75,0)</f>
        <v>849</v>
      </c>
      <c r="I75" s="9">
        <f>ROUND(属性投放!J$4+装备属性!J$4*IF($B75&lt;10,1,ROUNDDOWN($B75,-1))+SUM(属性投放!K$37:K$38)*$B75+VLOOKUP($C$2,一级属性!$E$67:$P$90,COLUMNS(一级属性!$E$67:M$90),0)*$B75+VLOOKUP($C$2,宝石属性!$B$43:$M$66,COLUMNS(宝石属性!$B$43:J$66),0)*10*VLOOKUP(ROUNDDOWN($B75,-1),宝石属性!$B$25:$N$41,2,0)*VLOOKUP(ROUNDDOWN($B75,-1),宝石属性!$B$25:$N$41,3,0)+VLOOKUP($C$2,职业被动!$B$6:$M$29,COLUMNS(职业被动!$B$6:J$29),0)*$B75,0)</f>
        <v>578</v>
      </c>
      <c r="J75" s="9">
        <f>ROUND(属性投放!K$4+装备属性!K$4*IF($B75&lt;10,1,ROUNDDOWN($B75,-1))+SUM(属性投放!L$37:L$38)*$B75+VLOOKUP($C$2,一级属性!$E$67:$P$90,COLUMNS(一级属性!$E$67:N$90),0)*$B75+VLOOKUP($C$2,宝石属性!$B$43:$M$66,COLUMNS(宝石属性!$B$43:K$66),0)*10*VLOOKUP(ROUNDDOWN($B75,-1),宝石属性!$B$25:$N$41,2,0)*VLOOKUP(ROUNDDOWN($B75,-1),宝石属性!$B$25:$N$41,3,0)+VLOOKUP($C$2,职业被动!$B$6:$M$29,COLUMNS(职业被动!$B$6:K$29),0)*$B75,0)</f>
        <v>266</v>
      </c>
      <c r="K75" s="9">
        <f>ROUND(属性投放!L$4+装备属性!L$4*IF($B75&lt;10,1,ROUNDDOWN($B75,-1))+SUM(属性投放!M$37:M$38)*$B75+VLOOKUP($C$2,一级属性!$E$67:$P$90,COLUMNS(一级属性!$E$67:O$90),0)*$B75+VLOOKUP($C$2,宝石属性!$B$43:$M$66,COLUMNS(宝石属性!$B$43:L$66),0)*10*VLOOKUP(ROUNDDOWN($B75,-1),宝石属性!$B$25:$N$41,2,0)*VLOOKUP(ROUNDDOWN($B75,-1),宝石属性!$B$25:$N$41,3,0)+VLOOKUP($C$2,职业被动!$B$6:$M$29,COLUMNS(职业被动!$B$6:L$29),0)*$B75,0)</f>
        <v>22</v>
      </c>
      <c r="L75" s="9">
        <f>ROUND(属性投放!M$4+装备属性!M$4*IF($B75&lt;10,1,ROUNDDOWN($B75,-1))+SUM(属性投放!N$37:N$38)*$B75+VLOOKUP($C$2,一级属性!$E$67:$P$90,COLUMNS(一级属性!$E$67:P$90),0)*$B75+VLOOKUP($C$2,宝石属性!$B$43:$M$66,COLUMNS(宝石属性!$B$43:M$66),0)*10*VLOOKUP(ROUNDDOWN($B75,-1),宝石属性!$B$25:$N$41,2,0)*VLOOKUP(ROUNDDOWN($B75,-1),宝石属性!$B$25:$N$41,3,0)+VLOOKUP($C$2,职业被动!$B$6:$M$29,COLUMNS(职业被动!$B$6:M$29),0)*$B75,0)</f>
        <v>814</v>
      </c>
      <c r="M75" s="48">
        <f>属性价值和能力评分!$F$9+ROUND(属性价值和能力评分!$F$38*10,0)*B75+ROUND((SUM(装备属性!$W$9:$W$14)+属性价值和能力评分!$F$38*1.25+1.4+2.8)*IF(B75&lt;10,1,ROUNDDOWN(B75,-1)),0)+15*VLOOKUP(ROUNDDOWN(B75,-1),宝石属性!$B$26:$D$41,2,0)*6*VLOOKUP(ROUNDDOWN(B75,-1),宝石属性!$B$26:$D$41,3,0)+(属性价值和能力评分!$F$49*9+属性价值和能力评分!$F$50*2+属性价值和能力评分!$F$53*8/5)*B75</f>
        <v>14091</v>
      </c>
      <c r="N75" s="20"/>
      <c r="O75" s="1">
        <v>72</v>
      </c>
      <c r="P75" s="9">
        <f>ROUND(属性投放!D$4+装备属性!D$4*IF($O75&lt;10,1,ROUNDDOWN($O75,-1))+SUM(属性投放!E$37:E$45)*$O75+VLOOKUP($P$2,一级属性!$E$41:$P$64,COLUMNS(一级属性!$E$41:G$64),0)*($O75+0.25*IF($O75&lt;10,1,ROUNDDOWN($O75,-1)))+VLOOKUP($P$2,宝石属性!$B$43:$M$66,COLUMNS(宝石属性!$B$43:D$66),0)*10*VLOOKUP(ROUNDDOWN($O75,-1),宝石属性!$B$25:$N$41,2,0)*VLOOKUP(ROUNDDOWN($O75,-1),宝石属性!$B$25:$N$41,3,0)+VLOOKUP($P$2,职业被动!$B$6:$M$29,COLUMNS(职业被动!$B$6:D$29),0)*$O75,0)</f>
        <v>5448</v>
      </c>
      <c r="Q75" s="9">
        <f>ROUND(属性投放!E$4+装备属性!E$4*IF($O75&lt;10,1,ROUNDDOWN($O75,-1))+SUM(属性投放!F$37:F$45)*$O75+VLOOKUP($P$2,一级属性!$E$41:$P$64,COLUMNS(一级属性!$E$41:H$64),0)*($O75+0.25*IF($O75&lt;10,1,ROUNDDOWN($O75,-1)))+VLOOKUP($P$2,宝石属性!$B$43:$M$66,COLUMNS(宝石属性!$B$43:E$66),0)*10*VLOOKUP(ROUNDDOWN($O75,-1),宝石属性!$B$25:$N$41,2,0)*VLOOKUP(ROUNDDOWN($O75,-1),宝石属性!$B$25:$N$41,3,0)+VLOOKUP($P$2,职业被动!$B$6:$M$29,COLUMNS(职业被动!$B$6:E$29),0)*$O75,0)</f>
        <v>3197</v>
      </c>
      <c r="R75" s="9">
        <f>ROUND(属性投放!F$4+装备属性!F$4*IF($O75&lt;10,1,ROUNDDOWN($O75,-1))+SUM(属性投放!G$37:G$45)*$O75+VLOOKUP($P$2,一级属性!$E$41:$P$64,COLUMNS(一级属性!$E$41:I$64),0)*($O75+0.25*IF($O75&lt;10,1,ROUNDDOWN($O75,-1)))+VLOOKUP($P$2,宝石属性!$B$43:$M$66,COLUMNS(宝石属性!$B$43:F$66),0)*10*VLOOKUP(ROUNDDOWN($O75,-1),宝石属性!$B$25:$N$41,2,0)*VLOOKUP(ROUNDDOWN($O75,-1),宝石属性!$B$25:$N$41,3,0)+VLOOKUP($P$2,职业被动!$B$6:$M$29,COLUMNS(职业被动!$B$6:F$29),0)*$O75,0)</f>
        <v>818</v>
      </c>
      <c r="S75" s="9">
        <f>ROUND(属性投放!G$4+装备属性!G$4*IF($O75&lt;10,1,ROUNDDOWN($O75,-1))+SUM(属性投放!H$37:H$45)*$O75+VLOOKUP($P$2,一级属性!$E$41:$P$64,COLUMNS(一级属性!$E$41:J$64),0)*($O75+0.25*IF($O75&lt;10,1,ROUNDDOWN($O75,-1)))+VLOOKUP($P$2,宝石属性!$B$43:$M$66,COLUMNS(宝石属性!$B$43:G$66),0)*10*VLOOKUP(ROUNDDOWN($O75,-1),宝石属性!$B$25:$N$41,2,0)*VLOOKUP(ROUNDDOWN($O75,-1),宝石属性!$B$25:$N$41,3,0)+VLOOKUP($P$2,职业被动!$B$6:$M$29,COLUMNS(职业被动!$B$6:G$29),0)*$O75,0)</f>
        <v>783</v>
      </c>
      <c r="T75" s="9">
        <f>ROUND(属性投放!H$4+装备属性!H$4*IF($O75&lt;10,1,ROUNDDOWN($O75,-1))+SUM(属性投放!I$37:I$45)*$O75+VLOOKUP($P$2,一级属性!$E$41:$P$64,COLUMNS(一级属性!$E$41:K$64),0)*($O75+0.25*IF($O75&lt;10,1,ROUNDDOWN($O75,-1)))+VLOOKUP($P$2,宝石属性!$B$43:$M$66,COLUMNS(宝石属性!$B$43:H$66),0)*10*VLOOKUP(ROUNDDOWN($O75,-1),宝石属性!$B$25:$N$41,2,0)*VLOOKUP(ROUNDDOWN($O75,-1),宝石属性!$B$25:$N$41,3,0)+VLOOKUP($P$2,职业被动!$B$6:$M$29,COLUMNS(职业被动!$B$6:H$29),0)*$O75,0)</f>
        <v>852</v>
      </c>
      <c r="U75" s="9">
        <f>ROUND(属性投放!I$4+装备属性!I$4*IF($O75&lt;10,1,ROUNDDOWN($O75,-1))+SUM(属性投放!J$37:J$45)*$O75+VLOOKUP($P$2,一级属性!$E$41:$P$64,COLUMNS(一级属性!$E$41:L$64),0)*($O75+0.25*IF($O75&lt;10,1,ROUNDDOWN($O75,-1)))+VLOOKUP($P$2,宝石属性!$B$43:$M$66,COLUMNS(宝石属性!$B$43:I$66),0)*10*VLOOKUP(ROUNDDOWN($O75,-1),宝石属性!$B$25:$N$41,2,0)*VLOOKUP(ROUNDDOWN($O75,-1),宝石属性!$B$25:$N$41,3,0)+VLOOKUP($P$2,职业被动!$B$6:$M$29,COLUMNS(职业被动!$B$6:I$29),0)*$O75,0)</f>
        <v>901</v>
      </c>
      <c r="V75" s="9">
        <f>ROUND(属性投放!J$4+装备属性!J$4*IF($O75&lt;10,1,ROUNDDOWN($O75,-1))+SUM(属性投放!K$37:K$45)*$O75+VLOOKUP($P$2,一级属性!$E$41:$P$64,COLUMNS(一级属性!$E$41:M$64),0)*($O75+0.25*IF($O75&lt;10,1,ROUNDDOWN($O75,-1)))+VLOOKUP($P$2,宝石属性!$B$43:$M$66,COLUMNS(宝石属性!$B$43:J$66),0)*10*VLOOKUP(ROUNDDOWN($O75,-1),宝石属性!$B$25:$N$41,2,0)*VLOOKUP(ROUNDDOWN($O75,-1),宝石属性!$B$25:$N$41,3,0)+VLOOKUP($P$2,职业被动!$B$6:$M$29,COLUMNS(职业被动!$B$6:J$29),0)*$O75,0)</f>
        <v>640</v>
      </c>
      <c r="W75" s="9">
        <f>ROUND(属性投放!K$4+装备属性!K$4*IF($O75&lt;10,1,ROUNDDOWN($O75,-1))+SUM(属性投放!L$37:L$45)*$O75+VLOOKUP($P$2,一级属性!$E$41:$P$64,COLUMNS(一级属性!$E$41:N$64),0)*($O75+0.25*IF($O75&lt;10,1,ROUNDDOWN($O75,-1)))+VLOOKUP($P$2,宝石属性!$B$43:$M$66,COLUMNS(宝石属性!$B$43:K$66),0)*10*VLOOKUP(ROUNDDOWN($O75,-1),宝石属性!$B$25:$N$41,2,0)*VLOOKUP(ROUNDDOWN($O75,-1),宝石属性!$B$25:$N$41,3,0)+VLOOKUP($P$2,职业被动!$B$6:$M$29,COLUMNS(职业被动!$B$6:K$29),0)*$O75,0)</f>
        <v>410</v>
      </c>
      <c r="X75" s="9">
        <f>ROUND(属性投放!L$4+装备属性!L$4*IF($O75&lt;10,1,ROUNDDOWN($O75,-1))+SUM(属性投放!M$37:M$45)*$O75+VLOOKUP($P$2,一级属性!$E$41:$P$64,COLUMNS(一级属性!$E$41:O$64),0)*($O75+0.25*IF($O75&lt;10,1,ROUNDDOWN($O75,-1)))+VLOOKUP($P$2,宝石属性!$B$43:$M$66,COLUMNS(宝石属性!$B$43:L$66),0)*10*VLOOKUP(ROUNDDOWN($O75,-1),宝石属性!$B$25:$N$41,2,0)*VLOOKUP(ROUNDDOWN($O75,-1),宝石属性!$B$25:$N$41,3,0)+VLOOKUP($P$2,职业被动!$B$6:$M$29,COLUMNS(职业被动!$B$6:L$29),0)*$O75,0)</f>
        <v>22</v>
      </c>
      <c r="Y75" s="9">
        <f>ROUND(属性投放!M$4+装备属性!M$4*IF($O75&lt;10,1,ROUNDDOWN($O75,-1))+SUM(属性投放!N$37:N$45)*$O75+VLOOKUP($P$2,一级属性!$E$41:$P$64,COLUMNS(一级属性!$E$41:P$64),0)*($O75+0.25*IF($O75&lt;10,1,ROUNDDOWN($O75,-1)))+VLOOKUP($P$2,宝石属性!$B$43:$M$66,COLUMNS(宝石属性!$B$43:M$66),0)*10*VLOOKUP(ROUNDDOWN($O75,-1),宝石属性!$B$25:$N$41,2,0)*VLOOKUP(ROUNDDOWN($O75,-1),宝石属性!$B$25:$N$41,3,0)+VLOOKUP($P$2,职业被动!$B$6:$M$29,COLUMNS(职业被动!$B$6:M$29),0)*$O75,0)</f>
        <v>814</v>
      </c>
      <c r="Z75" s="48">
        <f>属性价值和能力评分!$F$9+ROUND(属性价值和能力评分!$F$38*10,0)*O75+ROUND((SUM(装备属性!$W$9:$W$14)+属性价值和能力评分!$F$38*1.25+1.4+2.8)*IF(O75&lt;10,1,ROUNDDOWN(O75,-1)),0)+15*VLOOKUP(ROUNDDOWN(O75,-1),宝石属性!$B$26:$D$41,2,0)*6*VLOOKUP(ROUNDDOWN(O75,-1),宝石属性!$B$26:$D$41,3,0)+(属性价值和能力评分!$F$49*9+属性价值和能力评分!$F$50*2+属性价值和能力评分!$F$53*8/5)*O75</f>
        <v>14091</v>
      </c>
      <c r="AB75" s="1">
        <v>72</v>
      </c>
      <c r="AC75" s="9">
        <f>ROUND(属性投放!D$4+装备属性!D$4*IF($AB75&lt;10,1,ROUNDDOWN($AB75,-1))+SUM(属性投放!E$37:E$45)*$AB75+VLOOKUP($AC$2,一级属性!$E$41:$P$64,COLUMNS(一级属性!$E$41:G$64),0)*($AB75+0.25*IF($AB75&lt;10,1,ROUNDDOWN($AB75,-1)))+VLOOKUP($AC$2,宝石属性!$B$43:$M$66,COLUMNS(宝石属性!$B$43:D$66),0)*10*VLOOKUP(ROUNDDOWN($AB75,-1),宝石属性!$B$25:$N$41,2,0)*VLOOKUP(ROUNDDOWN($AB75,-1),宝石属性!$B$25:$N$41,3,0)+VLOOKUP($AC$2,职业被动!$B$6:$M$29,COLUMNS(职业被动!$B$6:D$29),0)*$AB75,0)</f>
        <v>4944</v>
      </c>
      <c r="AD75" s="9">
        <f>ROUND(属性投放!E$4+装备属性!E$4*IF($AB75&lt;10,1,ROUNDDOWN($AB75,-1))+SUM(属性投放!F$37:F$45)*$AB75+VLOOKUP($AC$2,一级属性!$E$41:$P$64,COLUMNS(一级属性!$E$41:H$64),0)*($AB75+0.25*IF($AB75&lt;10,1,ROUNDDOWN($AB75,-1)))+VLOOKUP($AC$2,宝石属性!$B$43:$M$66,COLUMNS(宝石属性!$B$43:E$66),0)*10*VLOOKUP(ROUNDDOWN($AB75,-1),宝石属性!$B$25:$N$41,2,0)*VLOOKUP(ROUNDDOWN($AB75,-1),宝石属性!$B$25:$N$41,3,0)+VLOOKUP($AC$2,职业被动!$B$6:$M$29,COLUMNS(职业被动!$B$6:E$29),0)*$AB75,0)</f>
        <v>1854</v>
      </c>
      <c r="AE75" s="9">
        <f>ROUND(属性投放!F$4+装备属性!F$4*IF($AB75&lt;10,1,ROUNDDOWN($AB75,-1))+SUM(属性投放!G$37:G$45)*$AB75+VLOOKUP($AC$2,一级属性!$E$41:$P$64,COLUMNS(一级属性!$E$41:I$64),0)*($AB75+0.25*IF($AB75&lt;10,1,ROUNDDOWN($AB75,-1)))+VLOOKUP($AC$2,宝石属性!$B$43:$M$66,COLUMNS(宝石属性!$B$43:F$66),0)*10*VLOOKUP(ROUNDDOWN($AB75,-1),宝石属性!$B$25:$N$41,2,0)*VLOOKUP(ROUNDDOWN($AB75,-1),宝石属性!$B$25:$N$41,3,0)+VLOOKUP($AC$2,职业被动!$B$6:$M$29,COLUMNS(职业被动!$B$6:F$29),0)*$AB75,0)</f>
        <v>1320</v>
      </c>
      <c r="AF75" s="9">
        <f>ROUND(属性投放!G$4+装备属性!G$4*IF($AB75&lt;10,1,ROUNDDOWN($AB75,-1))+SUM(属性投放!H$37:H$45)*$AB75+VLOOKUP($AC$2,一级属性!$E$41:$P$64,COLUMNS(一级属性!$E$41:J$64),0)*($AB75+0.25*IF($AB75&lt;10,1,ROUNDDOWN($AB75,-1)))+VLOOKUP($AC$2,宝石属性!$B$43:$M$66,COLUMNS(宝石属性!$B$43:G$66),0)*10*VLOOKUP(ROUNDDOWN($AB75,-1),宝石属性!$B$25:$N$41,2,0)*VLOOKUP(ROUNDDOWN($AB75,-1),宝石属性!$B$25:$N$41,3,0)+VLOOKUP($AC$2,职业被动!$B$6:$M$29,COLUMNS(职业被动!$B$6:G$29),0)*$AB75,0)</f>
        <v>927</v>
      </c>
      <c r="AG75" s="9">
        <f>ROUND(属性投放!H$4+装备属性!H$4*IF($AB75&lt;10,1,ROUNDDOWN($AB75,-1))+SUM(属性投放!I$37:I$45)*$AB75+VLOOKUP($AC$2,一级属性!$E$41:$P$64,COLUMNS(一级属性!$E$41:K$64),0)*($AB75+0.25*IF($AB75&lt;10,1,ROUNDDOWN($AB75,-1)))+VLOOKUP($AC$2,宝石属性!$B$43:$M$66,COLUMNS(宝石属性!$B$43:H$66),0)*10*VLOOKUP(ROUNDDOWN($AB75,-1),宝石属性!$B$25:$N$41,2,0)*VLOOKUP(ROUNDDOWN($AB75,-1),宝石属性!$B$25:$N$41,3,0)+VLOOKUP($AC$2,职业被动!$B$6:$M$29,COLUMNS(职业被动!$B$6:H$29),0)*$AB75,0)</f>
        <v>511</v>
      </c>
      <c r="AH75" s="9">
        <f>ROUND(属性投放!I$4+装备属性!I$4*IF($AB75&lt;10,1,ROUNDDOWN($AB75,-1))+SUM(属性投放!J$37:J$45)*$AB75+VLOOKUP($AC$2,一级属性!$E$41:$P$64,COLUMNS(一级属性!$E$41:L$64),0)*($AB75+0.25*IF($AB75&lt;10,1,ROUNDDOWN($AB75,-1)))+VLOOKUP($AC$2,宝石属性!$B$43:$M$66,COLUMNS(宝石属性!$B$43:I$66),0)*10*VLOOKUP(ROUNDDOWN($AB75,-1),宝石属性!$B$25:$N$41,2,0)*VLOOKUP(ROUNDDOWN($AB75,-1),宝石属性!$B$25:$N$41,3,0)+VLOOKUP($AC$2,职业被动!$B$6:$M$29,COLUMNS(职业被动!$B$6:I$29),0)*$AB75,0)</f>
        <v>847</v>
      </c>
      <c r="AI75" s="9">
        <f>ROUND(属性投放!J$4+装备属性!J$4*IF($AB75&lt;10,1,ROUNDDOWN($AB75,-1))+SUM(属性投放!K$37:K$45)*$AB75+VLOOKUP($AC$2,一级属性!$E$41:$P$64,COLUMNS(一级属性!$E$41:M$64),0)*($AB75+0.25*IF($AB75&lt;10,1,ROUNDDOWN($AB75,-1)))+VLOOKUP($AC$2,宝石属性!$B$43:$M$66,COLUMNS(宝石属性!$B$43:J$66),0)*10*VLOOKUP(ROUNDDOWN($AB75,-1),宝石属性!$B$25:$N$41,2,0)*VLOOKUP(ROUNDDOWN($AB75,-1),宝石属性!$B$25:$N$41,3,0)+VLOOKUP($AC$2,职业被动!$B$6:$M$29,COLUMNS(职业被动!$B$6:J$29),0)*$AB75,0)</f>
        <v>578</v>
      </c>
      <c r="AJ75" s="9">
        <f>ROUND(属性投放!K$4+装备属性!K$4*IF($AB75&lt;10,1,ROUNDDOWN($AB75,-1))+SUM(属性投放!L$37:L$45)*$AB75+VLOOKUP($AC$2,一级属性!$E$41:$P$64,COLUMNS(一级属性!$E$41:N$64),0)*($AB75+0.25*IF($AB75&lt;10,1,ROUNDDOWN($AB75,-1)))+VLOOKUP($AC$2,宝石属性!$B$43:$M$66,COLUMNS(宝石属性!$B$43:K$66),0)*10*VLOOKUP(ROUNDDOWN($AB75,-1),宝石属性!$B$25:$N$41,2,0)*VLOOKUP(ROUNDDOWN($AB75,-1),宝石属性!$B$25:$N$41,3,0)+VLOOKUP($AC$2,职业被动!$B$6:$M$29,COLUMNS(职业被动!$B$6:K$29),0)*$AB75,0)</f>
        <v>266</v>
      </c>
      <c r="AK75" s="9">
        <f>ROUND(属性投放!L$4+装备属性!L$4*IF($AB75&lt;10,1,ROUNDDOWN($AB75,-1))+SUM(属性投放!M$37:M$45)*$AB75+VLOOKUP($AC$2,一级属性!$E$41:$P$64,COLUMNS(一级属性!$E$41:O$64),0)*($AB75+0.25*IF($AB75&lt;10,1,ROUNDDOWN($AB75,-1)))+VLOOKUP($AC$2,宝石属性!$B$43:$M$66,COLUMNS(宝石属性!$B$43:L$66),0)*10*VLOOKUP(ROUNDDOWN($AB75,-1),宝石属性!$B$25:$N$41,2,0)*VLOOKUP(ROUNDDOWN($AB75,-1),宝石属性!$B$25:$N$41,3,0)+VLOOKUP($AC$2,职业被动!$B$6:$M$29,COLUMNS(职业被动!$B$6:L$29),0)*$AB75,0)</f>
        <v>22</v>
      </c>
      <c r="AL75" s="9">
        <f>ROUND(属性投放!M$4+装备属性!M$4*IF($AB75&lt;10,1,ROUNDDOWN($AB75,-1))+SUM(属性投放!N$37:N$45)*$AB75+VLOOKUP($AC$2,一级属性!$E$41:$P$64,COLUMNS(一级属性!$E$41:P$64),0)*($AB75+0.25*IF($AB75&lt;10,1,ROUNDDOWN($AB75,-1)))+VLOOKUP($AC$2,宝石属性!$B$43:$M$66,COLUMNS(宝石属性!$B$43:M$66),0)*10*VLOOKUP(ROUNDDOWN($AB75,-1),宝石属性!$B$25:$N$41,2,0)*VLOOKUP(ROUNDDOWN($AB75,-1),宝石属性!$B$25:$N$41,3,0)+VLOOKUP($AC$2,职业被动!$B$6:$M$29,COLUMNS(职业被动!$B$6:M$29),0)*$AB75,0)</f>
        <v>814</v>
      </c>
      <c r="AM75" s="48">
        <f>属性价值和能力评分!$F$9+ROUND(属性价值和能力评分!$F$38*10,0)*AB75+ROUND((SUM(装备属性!$W$9:$W$14)+属性价值和能力评分!$F$38*1.25+1.4+2.8)*IF(AB75&lt;10,1,ROUNDDOWN(AB75,-1)),0)+15*VLOOKUP(ROUNDDOWN(AB75,-1),宝石属性!$B$26:$D$41,2,0)*6*VLOOKUP(ROUNDDOWN(AB75,-1),宝石属性!$B$26:$D$41,3,0)+(属性价值和能力评分!$F$49*9+属性价值和能力评分!$F$50*2+属性价值和能力评分!$F$53*8/5)*AB75</f>
        <v>14091</v>
      </c>
      <c r="AO75" s="1">
        <v>72</v>
      </c>
      <c r="AP75" s="9">
        <f>ROUND(属性投放!D$4+装备属性!D$4*IF($AO75&lt;10,1,ROUNDDOWN($AO75,-1))+SUM(属性投放!E$37:E$45)*$AO75+VLOOKUP($AP$2,一级属性!$E$41:$P$64,COLUMNS(一级属性!$E$41:G$64),0)*($AO75+0.25*IF($AO75&lt;10,1,ROUNDDOWN($AO75,-1)))+VLOOKUP($AP$2,宝石属性!$B$43:$M$66,COLUMNS(宝石属性!$B$43:D$66),0)*10*VLOOKUP(ROUNDDOWN($AO75,-1),宝石属性!$B$25:$N$41,2,0)*VLOOKUP(ROUNDDOWN($AO75,-1),宝石属性!$B$25:$N$41,3,0)+VLOOKUP($AP$2,职业被动!$B$6:$M$29,COLUMNS(职业被动!$B$6:D$29),0)*$AO75,0)</f>
        <v>4944</v>
      </c>
      <c r="AQ75" s="9">
        <f>ROUND(属性投放!E$4+装备属性!E$4*IF($AO75&lt;10,1,ROUNDDOWN($AO75,-1))+SUM(属性投放!F$37:F$45)*$AO75+VLOOKUP($AP$2,一级属性!$E$41:$P$64,COLUMNS(一级属性!$E$41:H$64),0)*($AO75+0.25*IF($AO75&lt;10,1,ROUNDDOWN($AO75,-1)))+VLOOKUP($AP$2,宝石属性!$B$43:$M$66,COLUMNS(宝石属性!$B$43:E$66),0)*10*VLOOKUP(ROUNDDOWN($AO75,-1),宝石属性!$B$25:$N$41,2,0)*VLOOKUP(ROUNDDOWN($AO75,-1),宝石属性!$B$25:$N$41,3,0)+VLOOKUP($AP$2,职业被动!$B$6:$M$29,COLUMNS(职业被动!$B$6:E$29),0)*$AO75,0)</f>
        <v>3197</v>
      </c>
      <c r="AR75" s="9">
        <f>ROUND(属性投放!F$4+装备属性!F$4*IF($AO75&lt;10,1,ROUNDDOWN($AO75,-1))+SUM(属性投放!G$37:G$45)*$AO75+VLOOKUP($AP$2,一级属性!$E$41:$P$64,COLUMNS(一级属性!$E$41:I$64),0)*($AO75+0.25*IF($AO75&lt;10,1,ROUNDDOWN($AO75,-1)))+VLOOKUP($AP$2,宝石属性!$B$43:$M$66,COLUMNS(宝石属性!$B$43:F$66),0)*10*VLOOKUP(ROUNDDOWN($AO75,-1),宝石属性!$B$25:$N$41,2,0)*VLOOKUP(ROUNDDOWN($AO75,-1),宝石属性!$B$25:$N$41,3,0)+VLOOKUP($AP$2,职业被动!$B$6:$M$29,COLUMNS(职业被动!$B$6:F$29),0)*$AO75,0)</f>
        <v>818</v>
      </c>
      <c r="AS75" s="9">
        <f>ROUND(属性投放!G$4+装备属性!G$4*IF($AO75&lt;10,1,ROUNDDOWN($AO75,-1))+SUM(属性投放!H$37:H$45)*$AO75+VLOOKUP($AP$2,一级属性!$E$41:$P$64,COLUMNS(一级属性!$E$41:J$64),0)*($AO75+0.25*IF($AO75&lt;10,1,ROUNDDOWN($AO75,-1)))+VLOOKUP($AP$2,宝石属性!$B$43:$M$66,COLUMNS(宝石属性!$B$43:G$66),0)*10*VLOOKUP(ROUNDDOWN($AO75,-1),宝石属性!$B$25:$N$41,2,0)*VLOOKUP(ROUNDDOWN($AO75,-1),宝石属性!$B$25:$N$41,3,0)+VLOOKUP($AP$2,职业被动!$B$6:$M$29,COLUMNS(职业被动!$B$6:G$29),0)*$AO75,0)</f>
        <v>783</v>
      </c>
      <c r="AT75" s="9">
        <f>ROUND(属性投放!H$4+装备属性!H$4*IF($AO75&lt;10,1,ROUNDDOWN($AO75,-1))+SUM(属性投放!I$37:I$45)*$AO75+VLOOKUP($AP$2,一级属性!$E$41:$P$64,COLUMNS(一级属性!$E$41:K$64),0)*($AO75+0.25*IF($AO75&lt;10,1,ROUNDDOWN($AO75,-1)))+VLOOKUP($AP$2,宝石属性!$B$43:$M$66,COLUMNS(宝石属性!$B$43:H$66),0)*10*VLOOKUP(ROUNDDOWN($AO75,-1),宝石属性!$B$25:$N$41,2,0)*VLOOKUP(ROUNDDOWN($AO75,-1),宝石属性!$B$25:$N$41,3,0)+VLOOKUP($AP$2,职业被动!$B$6:$M$29,COLUMNS(职业被动!$B$6:H$29),0)*$AO75,0)</f>
        <v>780</v>
      </c>
      <c r="AU75" s="9">
        <f>ROUND(属性投放!I$4+装备属性!I$4*IF($AO75&lt;10,1,ROUNDDOWN($AO75,-1))+SUM(属性投放!J$37:J$45)*$AO75+VLOOKUP($AP$2,一级属性!$E$41:$P$64,COLUMNS(一级属性!$E$41:L$64),0)*($AO75+0.25*IF($AO75&lt;10,1,ROUNDDOWN($AO75,-1)))+VLOOKUP($AP$2,宝石属性!$B$43:$M$66,COLUMNS(宝石属性!$B$43:I$66),0)*10*VLOOKUP(ROUNDDOWN($AO75,-1),宝石属性!$B$25:$N$41,2,0)*VLOOKUP(ROUNDDOWN($AO75,-1),宝石属性!$B$25:$N$41,3,0)+VLOOKUP($AP$2,职业被动!$B$6:$M$29,COLUMNS(职业被动!$B$6:I$29),0)*$AO75,0)</f>
        <v>901</v>
      </c>
      <c r="AV75" s="9">
        <f>ROUND(属性投放!J$4+装备属性!J$4*IF($AO75&lt;10,1,ROUNDDOWN($AO75,-1))+SUM(属性投放!K$37:K$45)*$AO75+VLOOKUP($AP$2,一级属性!$E$41:$P$64,COLUMNS(一级属性!$E$41:M$64),0)*($AO75+0.25*IF($AO75&lt;10,1,ROUNDDOWN($AO75,-1)))+VLOOKUP($AP$2,宝石属性!$B$43:$M$66,COLUMNS(宝石属性!$B$43:J$66),0)*10*VLOOKUP(ROUNDDOWN($AO75,-1),宝石属性!$B$25:$N$41,2,0)*VLOOKUP(ROUNDDOWN($AO75,-1),宝石属性!$B$25:$N$41,3,0)+VLOOKUP($AP$2,职业被动!$B$6:$M$29,COLUMNS(职业被动!$B$6:J$29),0)*$AO75,0)</f>
        <v>640</v>
      </c>
      <c r="AW75" s="9">
        <f>ROUND(属性投放!K$4+装备属性!K$4*IF($AO75&lt;10,1,ROUNDDOWN($AO75,-1))+SUM(属性投放!L$37:L$45)*$AO75+VLOOKUP($AP$2,一级属性!$E$41:$P$64,COLUMNS(一级属性!$E$41:N$64),0)*($AO75+0.25*IF($AO75&lt;10,1,ROUNDDOWN($AO75,-1)))+VLOOKUP($AP$2,宝石属性!$B$43:$M$66,COLUMNS(宝石属性!$B$43:K$66),0)*10*VLOOKUP(ROUNDDOWN($AO75,-1),宝石属性!$B$25:$N$41,2,0)*VLOOKUP(ROUNDDOWN($AO75,-1),宝石属性!$B$25:$N$41,3,0)+VLOOKUP($AP$2,职业被动!$B$6:$M$29,COLUMNS(职业被动!$B$6:K$29),0)*$AO75,0)</f>
        <v>266</v>
      </c>
      <c r="AX75" s="9">
        <f>ROUND(属性投放!L$4+装备属性!L$4*IF($AO75&lt;10,1,ROUNDDOWN($AO75,-1))+SUM(属性投放!M$37:M$45)*$AO75+VLOOKUP($AP$2,一级属性!$E$41:$P$64,COLUMNS(一级属性!$E$41:O$64),0)*($AO75+0.25*IF($AO75&lt;10,1,ROUNDDOWN($AO75,-1)))+VLOOKUP($AP$2,宝石属性!$B$43:$M$66,COLUMNS(宝石属性!$B$43:L$66),0)*10*VLOOKUP(ROUNDDOWN($AO75,-1),宝石属性!$B$25:$N$41,2,0)*VLOOKUP(ROUNDDOWN($AO75,-1),宝石属性!$B$25:$N$41,3,0)+VLOOKUP($AP$2,职业被动!$B$6:$M$29,COLUMNS(职业被动!$B$6:L$29),0)*$AO75,0)</f>
        <v>796</v>
      </c>
      <c r="AY75" s="9">
        <f>ROUND(属性投放!M$4+装备属性!M$4*IF($AO75&lt;10,1,ROUNDDOWN($AO75,-1))+SUM(属性投放!N$37:N$45)*$AO75+VLOOKUP($AP$2,一级属性!$E$41:$P$64,COLUMNS(一级属性!$E$41:P$64),0)*($AO75+0.25*IF($AO75&lt;10,1,ROUNDDOWN($AO75,-1)))+VLOOKUP($AP$2,宝石属性!$B$43:$M$66,COLUMNS(宝石属性!$B$43:M$66),0)*10*VLOOKUP(ROUNDDOWN($AO75,-1),宝石属性!$B$25:$N$41,2,0)*VLOOKUP(ROUNDDOWN($AO75,-1),宝石属性!$B$25:$N$41,3,0)+VLOOKUP($AP$2,职业被动!$B$6:$M$29,COLUMNS(职业被动!$B$6:M$29),0)*$AO75,0)</f>
        <v>814</v>
      </c>
      <c r="AZ75" s="48">
        <f>属性价值和能力评分!$F$9+ROUND(属性价值和能力评分!$F$38*10,0)*AO75+ROUND((SUM(装备属性!$W$9:$W$14)+属性价值和能力评分!$F$38*1.25+1.4+2.8)*IF(AO75&lt;10,1,ROUNDDOWN(AO75,-1)),0)+15*VLOOKUP(ROUNDDOWN(AO75,-1),宝石属性!$B$26:$D$41,2,0)*6*VLOOKUP(ROUNDDOWN(AO75,-1),宝石属性!$B$26:$D$41,3,0)+(属性价值和能力评分!$F$49*9+属性价值和能力评分!$F$50*2+属性价值和能力评分!$F$53*8/5)*AO75</f>
        <v>14091</v>
      </c>
      <c r="BB75" s="1">
        <v>72</v>
      </c>
      <c r="BC75" s="9">
        <f>ROUND(属性投放!D$4+装备属性!D$4*IF($BB75&lt;10,1,ROUNDDOWN($BB75,-1))+SUM(属性投放!E$37:E$45)*$BB75+VLOOKUP($BC$2,一级属性!$E$41:$P$64,COLUMNS(一级属性!$E$41:G$64),0)*($BB75+0.25*IF($BB75&lt;10,1,ROUNDDOWN($BB75,-1)))+VLOOKUP($BC$2,宝石属性!$B$43:$M$66,COLUMNS(宝石属性!$B$43:D$66),0)*10*VLOOKUP(ROUNDDOWN($BB75,-1),宝石属性!$B$25:$N$41,2,0)*VLOOKUP(ROUNDDOWN($BB75,-1),宝石属性!$B$25:$N$41,3,0)+VLOOKUP($BC$2,职业被动!$B$6:$M$29,COLUMNS(职业被动!$B$6:D$29),0)*$BB75,0)</f>
        <v>4440</v>
      </c>
      <c r="BD75" s="9">
        <f>ROUND(属性投放!E$4+装备属性!E$4*IF($BB75&lt;10,1,ROUNDDOWN($BB75,-1))+SUM(属性投放!F$37:F$45)*$BB75+VLOOKUP($BC$2,一级属性!$E$41:$P$64,COLUMNS(一级属性!$E$41:H$64),0)*($BB75+0.25*IF($BB75&lt;10,1,ROUNDDOWN($BB75,-1)))+VLOOKUP($BC$2,宝石属性!$B$43:$M$66,COLUMNS(宝石属性!$B$43:E$66),0)*10*VLOOKUP(ROUNDDOWN($BB75,-1),宝石属性!$B$25:$N$41,2,0)*VLOOKUP(ROUNDDOWN($BB75,-1),宝石属性!$B$25:$N$41,3,0)+VLOOKUP($BC$2,职业被动!$B$6:$M$29,COLUMNS(职业被动!$B$6:E$29),0)*$BB75,0)</f>
        <v>3644</v>
      </c>
      <c r="BE75" s="9">
        <f>ROUND(属性投放!F$4+装备属性!F$4*IF($BB75&lt;10,1,ROUNDDOWN($BB75,-1))+SUM(属性投放!G$37:G$45)*$BB75+VLOOKUP($BC$2,一级属性!$E$41:$P$64,COLUMNS(一级属性!$E$41:I$64),0)*($BB75+0.25*IF($BB75&lt;10,1,ROUNDDOWN($BB75,-1)))+VLOOKUP($BC$2,宝石属性!$B$43:$M$66,COLUMNS(宝石属性!$B$43:F$66),0)*10*VLOOKUP(ROUNDDOWN($BB75,-1),宝石属性!$B$25:$N$41,2,0)*VLOOKUP(ROUNDDOWN($BB75,-1),宝石属性!$B$25:$N$41,3,0)+VLOOKUP($BC$2,职业被动!$B$6:$M$29,COLUMNS(职业被动!$B$6:F$29),0)*$BB75,0)</f>
        <v>818</v>
      </c>
      <c r="BF75" s="9">
        <f>ROUND(属性投放!G$4+装备属性!G$4*IF($BB75&lt;10,1,ROUNDDOWN($BB75,-1))+SUM(属性投放!H$37:H$45)*$BB75+VLOOKUP($BC$2,一级属性!$E$41:$P$64,COLUMNS(一级属性!$E$41:J$64),0)*($BB75+0.25*IF($BB75&lt;10,1,ROUNDDOWN($BB75,-1)))+VLOOKUP($BC$2,宝石属性!$B$43:$M$66,COLUMNS(宝石属性!$B$43:G$66),0)*10*VLOOKUP(ROUNDDOWN($BB75,-1),宝石属性!$B$25:$N$41,2,0)*VLOOKUP(ROUNDDOWN($BB75,-1),宝石属性!$B$25:$N$41,3,0)+VLOOKUP($BC$2,职业被动!$B$6:$M$29,COLUMNS(职业被动!$B$6:G$29),0)*$BB75,0)</f>
        <v>783</v>
      </c>
      <c r="BG75" s="9">
        <f>ROUND(属性投放!H$4+装备属性!H$4*IF($BB75&lt;10,1,ROUNDDOWN($BB75,-1))+SUM(属性投放!I$37:I$45)*$BB75+VLOOKUP($BC$2,一级属性!$E$41:$P$64,COLUMNS(一级属性!$E$41:K$64),0)*($BB75+0.25*IF($BB75&lt;10,1,ROUNDDOWN($BB75,-1)))+VLOOKUP($BC$2,宝石属性!$B$43:$M$66,COLUMNS(宝石属性!$B$43:H$66),0)*10*VLOOKUP(ROUNDDOWN($BB75,-1),宝石属性!$B$25:$N$41,2,0)*VLOOKUP(ROUNDDOWN($BB75,-1),宝石属性!$B$25:$N$41,3,0)+VLOOKUP($BC$2,职业被动!$B$6:$M$29,COLUMNS(职业被动!$B$6:H$29),0)*$BB75,0)</f>
        <v>1121</v>
      </c>
      <c r="BH75" s="9">
        <f>ROUND(属性投放!I$4+装备属性!I$4*IF($BB75&lt;10,1,ROUNDDOWN($BB75,-1))+SUM(属性投放!J$37:J$45)*$BB75+VLOOKUP($BC$2,一级属性!$E$41:$P$64,COLUMNS(一级属性!$E$41:L$64),0)*($BB75+0.25*IF($BB75&lt;10,1,ROUNDDOWN($BB75,-1)))+VLOOKUP($BC$2,宝石属性!$B$43:$M$66,COLUMNS(宝石属性!$B$43:I$66),0)*10*VLOOKUP(ROUNDDOWN($BB75,-1),宝石属性!$B$25:$N$41,2,0)*VLOOKUP(ROUNDDOWN($BB75,-1),宝石属性!$B$25:$N$41,3,0)+VLOOKUP($BC$2,职业被动!$B$6:$M$29,COLUMNS(职业被动!$B$6:I$29),0)*$BB75,0)</f>
        <v>1063</v>
      </c>
      <c r="BI75" s="9">
        <f>ROUND(属性投放!J$4+装备属性!J$4*IF($BB75&lt;10,1,ROUNDDOWN($BB75,-1))+SUM(属性投放!K$37:K$45)*$BB75+VLOOKUP($BC$2,一级属性!$E$41:$P$64,COLUMNS(一级属性!$E$41:M$64),0)*($BB75+0.25*IF($BB75&lt;10,1,ROUNDDOWN($BB75,-1)))+VLOOKUP($BC$2,宝石属性!$B$43:$M$66,COLUMNS(宝石属性!$B$43:J$66),0)*10*VLOOKUP(ROUNDDOWN($BB75,-1),宝石属性!$B$25:$N$41,2,0)*VLOOKUP(ROUNDDOWN($BB75,-1),宝石属性!$B$25:$N$41,3,0)+VLOOKUP($BC$2,职业被动!$B$6:$M$29,COLUMNS(职业被动!$B$6:J$29),0)*$BB75,0)</f>
        <v>506</v>
      </c>
      <c r="BJ75" s="9">
        <f>ROUND(属性投放!K$4+装备属性!K$4*IF($BB75&lt;10,1,ROUNDDOWN($BB75,-1))+SUM(属性投放!L$37:L$45)*$BB75+VLOOKUP($BC$2,一级属性!$E$41:$P$64,COLUMNS(一级属性!$E$41:N$64),0)*($BB75+0.25*IF($BB75&lt;10,1,ROUNDDOWN($BB75,-1)))+VLOOKUP($BC$2,宝石属性!$B$43:$M$66,COLUMNS(宝石属性!$B$43:K$66),0)*10*VLOOKUP(ROUNDDOWN($BB75,-1),宝石属性!$B$25:$N$41,2,0)*VLOOKUP(ROUNDDOWN($BB75,-1),宝石属性!$B$25:$N$41,3,0)+VLOOKUP($BC$2,职业被动!$B$6:$M$29,COLUMNS(职业被动!$B$6:K$29),0)*$BB75,0)</f>
        <v>266</v>
      </c>
      <c r="BK75" s="9">
        <f>ROUND(属性投放!L$4+装备属性!L$4*IF($BB75&lt;10,1,ROUNDDOWN($BB75,-1))+SUM(属性投放!M$37:M$45)*$BB75+VLOOKUP($BC$2,一级属性!$E$41:$P$64,COLUMNS(一级属性!$E$41:O$64),0)*($BB75+0.25*IF($BB75&lt;10,1,ROUNDDOWN($BB75,-1)))+VLOOKUP($BC$2,宝石属性!$B$43:$M$66,COLUMNS(宝石属性!$B$43:L$66),0)*10*VLOOKUP(ROUNDDOWN($BB75,-1),宝石属性!$B$25:$N$41,2,0)*VLOOKUP(ROUNDDOWN($BB75,-1),宝石属性!$B$25:$N$41,3,0)+VLOOKUP($BC$2,职业被动!$B$6:$M$29,COLUMNS(职业被动!$B$6:L$29),0)*$BB75,0)</f>
        <v>22</v>
      </c>
      <c r="BL75" s="9">
        <f>ROUND(属性投放!M$4+装备属性!M$4*IF($BB75&lt;10,1,ROUNDDOWN($BB75,-1))+SUM(属性投放!N$37:N$45)*$BB75+VLOOKUP($BC$2,一级属性!$E$41:$P$64,COLUMNS(一级属性!$E$41:P$64),0)*($BB75+0.25*IF($BB75&lt;10,1,ROUNDDOWN($BB75,-1)))+VLOOKUP($BC$2,宝石属性!$B$43:$M$66,COLUMNS(宝石属性!$B$43:M$66),0)*10*VLOOKUP(ROUNDDOWN($BB75,-1),宝石属性!$B$25:$N$41,2,0)*VLOOKUP(ROUNDDOWN($BB75,-1),宝石属性!$B$25:$N$41,3,0)+VLOOKUP($BC$2,职业被动!$B$6:$M$29,COLUMNS(职业被动!$B$6:M$29),0)*$BB75,0)</f>
        <v>814</v>
      </c>
      <c r="BM75" s="48">
        <f>属性价值和能力评分!$F$9+ROUND(属性价值和能力评分!$F$38*10,0)*BB75+ROUND((SUM(装备属性!$W$9:$W$14)+属性价值和能力评分!$F$38*1.25+1.4+2.8)*IF(BB75&lt;10,1,ROUNDDOWN(BB75,-1)),0)+15*VLOOKUP(ROUNDDOWN(BB75,-1),宝石属性!$B$26:$D$41,2,0)*6*VLOOKUP(ROUNDDOWN(BB75,-1),宝石属性!$B$26:$D$41,3,0)+(属性价值和能力评分!$F$49*9+属性价值和能力评分!$F$50*2+属性价值和能力评分!$F$53*8/5)*BB75</f>
        <v>14091</v>
      </c>
      <c r="BO75" s="1">
        <v>72</v>
      </c>
      <c r="BP75" s="9">
        <f>ROUND(属性投放!D$4+装备属性!D$4*IF($BO75&lt;10,1,ROUNDDOWN($BO75,-1))+SUM(属性投放!E$37:E$45)*$BO75+VLOOKUP($BP$2,一级属性!$E$41:$P$64,COLUMNS(一级属性!$E$41:G$64),0)*($BO75+0.25*IF($BO75&lt;10,1,ROUNDDOWN($BO75,-1)))+VLOOKUP($BP$2,宝石属性!$B$43:$M$66,COLUMNS(宝石属性!$B$43:D$66),0)*10*VLOOKUP(ROUNDDOWN($BO75,-1),宝石属性!$B$25:$N$41,2,0)*VLOOKUP(ROUNDDOWN($BO75,-1),宝石属性!$B$25:$N$41,3,0)+VLOOKUP($BP$2,职业被动!$B$6:$M$29,COLUMNS(职业被动!$B$6:D$29),0)*$BO75,0)</f>
        <v>5448</v>
      </c>
      <c r="BQ75" s="9">
        <f>ROUND(属性投放!E$4+装备属性!E$4*IF($BO75&lt;10,1,ROUNDDOWN($BO75,-1))+SUM(属性投放!F$37:F$45)*$BO75+VLOOKUP($BP$2,一级属性!$E$41:$P$64,COLUMNS(一级属性!$E$41:H$64),0)*($BO75+0.25*IF($BO75&lt;10,1,ROUNDDOWN($BO75,-1)))+VLOOKUP($BP$2,宝石属性!$B$43:$M$66,COLUMNS(宝石属性!$B$43:E$66),0)*10*VLOOKUP(ROUNDDOWN($BO75,-1),宝石属性!$B$25:$N$41,2,0)*VLOOKUP(ROUNDDOWN($BO75,-1),宝石属性!$B$25:$N$41,3,0)+VLOOKUP($BP$2,职业被动!$B$6:$M$29,COLUMNS(职业被动!$B$6:E$29),0)*$BO75,0)</f>
        <v>3197</v>
      </c>
      <c r="BR75" s="9">
        <f>ROUND(属性投放!F$4+装备属性!F$4*IF($BO75&lt;10,1,ROUNDDOWN($BO75,-1))+SUM(属性投放!G$37:G$45)*$BO75+VLOOKUP($BP$2,一级属性!$E$41:$P$64,COLUMNS(一级属性!$E$41:I$64),0)*($BO75+0.25*IF($BO75&lt;10,1,ROUNDDOWN($BO75,-1)))+VLOOKUP($BP$2,宝石属性!$B$43:$M$66,COLUMNS(宝石属性!$B$43:F$66),0)*10*VLOOKUP(ROUNDDOWN($BO75,-1),宝石属性!$B$25:$N$41,2,0)*VLOOKUP(ROUNDDOWN($BO75,-1),宝石属性!$B$25:$N$41,3,0)+VLOOKUP($BP$2,职业被动!$B$6:$M$29,COLUMNS(职业被动!$B$6:F$29),0)*$BO75,0)</f>
        <v>818</v>
      </c>
      <c r="BS75" s="9">
        <f>ROUND(属性投放!G$4+装备属性!G$4*IF($BO75&lt;10,1,ROUNDDOWN($BO75,-1))+SUM(属性投放!H$37:H$45)*$BO75+VLOOKUP($BP$2,一级属性!$E$41:$P$64,COLUMNS(一级属性!$E$41:J$64),0)*($BO75+0.25*IF($BO75&lt;10,1,ROUNDDOWN($BO75,-1)))+VLOOKUP($BP$2,宝石属性!$B$43:$M$66,COLUMNS(宝石属性!$B$43:G$66),0)*10*VLOOKUP(ROUNDDOWN($BO75,-1),宝石属性!$B$25:$N$41,2,0)*VLOOKUP(ROUNDDOWN($BO75,-1),宝石属性!$B$25:$N$41,3,0)+VLOOKUP($BP$2,职业被动!$B$6:$M$29,COLUMNS(职业被动!$B$6:G$29),0)*$BO75,0)</f>
        <v>783</v>
      </c>
      <c r="BT75" s="9">
        <f>ROUND(属性投放!H$4+装备属性!H$4*IF($BO75&lt;10,1,ROUNDDOWN($BO75,-1))+SUM(属性投放!I$37:I$45)*$BO75+VLOOKUP($BP$2,一级属性!$E$41:$P$64,COLUMNS(一级属性!$E$41:K$64),0)*($BO75+0.25*IF($BO75&lt;10,1,ROUNDDOWN($BO75,-1)))+VLOOKUP($BP$2,宝石属性!$B$43:$M$66,COLUMNS(宝石属性!$B$43:H$66),0)*10*VLOOKUP(ROUNDDOWN($BO75,-1),宝石属性!$B$25:$N$41,2,0)*VLOOKUP(ROUNDDOWN($BO75,-1),宝石属性!$B$25:$N$41,3,0)+VLOOKUP($BP$2,职业被动!$B$6:$M$29,COLUMNS(职业被动!$B$6:H$29),0)*$BO75,0)</f>
        <v>852</v>
      </c>
      <c r="BU75" s="9">
        <f>ROUND(属性投放!I$4+装备属性!I$4*IF($BO75&lt;10,1,ROUNDDOWN($BO75,-1))+SUM(属性投放!J$37:J$45)*$BO75+VLOOKUP($BP$2,一级属性!$E$41:$P$64,COLUMNS(一级属性!$E$41:L$64),0)*($BO75+0.25*IF($BO75&lt;10,1,ROUNDDOWN($BO75,-1)))+VLOOKUP($BP$2,宝石属性!$B$43:$M$66,COLUMNS(宝石属性!$B$43:I$66),0)*10*VLOOKUP(ROUNDDOWN($BO75,-1),宝石属性!$B$25:$N$41,2,0)*VLOOKUP(ROUNDDOWN($BO75,-1),宝石属性!$B$25:$N$41,3,0)+VLOOKUP($BP$2,职业被动!$B$6:$M$29,COLUMNS(职业被动!$B$6:I$29),0)*$BO75,0)</f>
        <v>901</v>
      </c>
      <c r="BV75" s="9">
        <f>ROUND(属性投放!J$4+装备属性!J$4*IF($BO75&lt;10,1,ROUNDDOWN($BO75,-1))+SUM(属性投放!K$37:K$45)*$BO75+VLOOKUP($BP$2,一级属性!$E$41:$P$64,COLUMNS(一级属性!$E$41:M$64),0)*($BO75+0.25*IF($BO75&lt;10,1,ROUNDDOWN($BO75,-1)))+VLOOKUP($BP$2,宝石属性!$B$43:$M$66,COLUMNS(宝石属性!$B$43:J$66),0)*10*VLOOKUP(ROUNDDOWN($BO75,-1),宝石属性!$B$25:$N$41,2,0)*VLOOKUP(ROUNDDOWN($BO75,-1),宝石属性!$B$25:$N$41,3,0)+VLOOKUP($BP$2,职业被动!$B$6:$M$29,COLUMNS(职业被动!$B$6:J$29),0)*$BO75,0)</f>
        <v>640</v>
      </c>
      <c r="BW75" s="9">
        <f>ROUND(属性投放!K$4+装备属性!K$4*IF($BO75&lt;10,1,ROUNDDOWN($BO75,-1))+SUM(属性投放!L$37:L$45)*$BO75+VLOOKUP($BP$2,一级属性!$E$41:$P$64,COLUMNS(一级属性!$E$41:N$64),0)*($BO75+0.25*IF($BO75&lt;10,1,ROUNDDOWN($BO75,-1)))+VLOOKUP($BP$2,宝石属性!$B$43:$M$66,COLUMNS(宝石属性!$B$43:K$66),0)*10*VLOOKUP(ROUNDDOWN($BO75,-1),宝石属性!$B$25:$N$41,2,0)*VLOOKUP(ROUNDDOWN($BO75,-1),宝石属性!$B$25:$N$41,3,0)+VLOOKUP($BP$2,职业被动!$B$6:$M$29,COLUMNS(职业被动!$B$6:K$29),0)*$BO75,0)</f>
        <v>410</v>
      </c>
      <c r="BX75" s="9">
        <f>ROUND(属性投放!L$4+装备属性!L$4*IF($BO75&lt;10,1,ROUNDDOWN($BO75,-1))+SUM(属性投放!M$37:M$45)*$BO75+VLOOKUP($BP$2,一级属性!$E$41:$P$64,COLUMNS(一级属性!$E$41:O$64),0)*($BO75+0.25*IF($BO75&lt;10,1,ROUNDDOWN($BO75,-1)))+VLOOKUP($BP$2,宝石属性!$B$43:$M$66,COLUMNS(宝石属性!$B$43:L$66),0)*10*VLOOKUP(ROUNDDOWN($BO75,-1),宝石属性!$B$25:$N$41,2,0)*VLOOKUP(ROUNDDOWN($BO75,-1),宝石属性!$B$25:$N$41,3,0)+VLOOKUP($BP$2,职业被动!$B$6:$M$29,COLUMNS(职业被动!$B$6:L$29),0)*$BO75,0)</f>
        <v>22</v>
      </c>
      <c r="BY75" s="9">
        <f>ROUND(属性投放!M$4+装备属性!M$4*IF($BO75&lt;10,1,ROUNDDOWN($BO75,-1))+SUM(属性投放!N$37:N$45)*$BO75+VLOOKUP($BP$2,一级属性!$E$41:$P$64,COLUMNS(一级属性!$E$41:P$64),0)*($BO75+0.25*IF($BO75&lt;10,1,ROUNDDOWN($BO75,-1)))+VLOOKUP($BP$2,宝石属性!$B$43:$M$66,COLUMNS(宝石属性!$B$43:M$66),0)*10*VLOOKUP(ROUNDDOWN($BO75,-1),宝石属性!$B$25:$N$41,2,0)*VLOOKUP(ROUNDDOWN($BO75,-1),宝石属性!$B$25:$N$41,3,0)+VLOOKUP($BP$2,职业被动!$B$6:$M$29,COLUMNS(职业被动!$B$6:M$29),0)*$BO75,0)</f>
        <v>814</v>
      </c>
      <c r="BZ75" s="48">
        <f>属性价值和能力评分!$F$9+ROUND(属性价值和能力评分!$F$38*10,0)*BO75+ROUND((SUM(装备属性!$W$9:$W$14)+属性价值和能力评分!$F$38*1.25+1.4+2.8)*IF(BO75&lt;10,1,ROUNDDOWN(BO75,-1)),0)+15*VLOOKUP(ROUNDDOWN(BO75,-1),宝石属性!$B$26:$D$41,2,0)*6*VLOOKUP(ROUNDDOWN(BO75,-1),宝石属性!$B$26:$D$41,3,0)+(属性价值和能力评分!$F$49*9+属性价值和能力评分!$F$50*2+属性价值和能力评分!$F$53*8/5)*BO75</f>
        <v>14091</v>
      </c>
      <c r="CB75" s="1">
        <v>72</v>
      </c>
      <c r="CC75" s="9">
        <f>ROUND(属性投放!D$4+装备属性!D$4*IF($CB75&lt;10,1,ROUNDDOWN($CB75,-1))+SUM(属性投放!E$37:E$45)*$CB75+VLOOKUP($CC$2,一级属性!$E$41:$P$64,COLUMNS(一级属性!$E$41:G$64),0)*($CB75+0.25*IF($CB75&lt;10,1,ROUNDDOWN($CB75,-1)))+VLOOKUP($CC$2,宝石属性!$B$43:$M$66,COLUMNS(宝石属性!$B$43:D$66),0)*10*VLOOKUP(ROUNDDOWN($CB75,-1),宝石属性!$B$25:$N$41,2,0)*VLOOKUP(ROUNDDOWN($CB75,-1),宝石属性!$B$25:$N$41,3,0)+VLOOKUP($CC$2,职业被动!$B$6:$M$29,COLUMNS(职业被动!$B$6:D$29),0)*$CB75,0)</f>
        <v>3724</v>
      </c>
      <c r="CD75" s="9">
        <f>ROUND(属性投放!E$4+装备属性!E$4*IF($CB75&lt;10,1,ROUNDDOWN($CB75,-1))+SUM(属性投放!F$37:F$45)*$CB75+VLOOKUP($CC$2,一级属性!$E$41:$P$64,COLUMNS(一级属性!$E$41:H$64),0)*($CB75+0.25*IF($CB75&lt;10,1,ROUNDDOWN($CB75,-1)))+VLOOKUP($CC$2,宝石属性!$B$43:$M$66,COLUMNS(宝石属性!$B$43:E$66),0)*10*VLOOKUP(ROUNDDOWN($CB75,-1),宝石属性!$B$25:$N$41,2,0)*VLOOKUP(ROUNDDOWN($CB75,-1),宝石属性!$B$25:$N$41,3,0)+VLOOKUP($CC$2,职业被动!$B$6:$M$29,COLUMNS(职业被动!$B$6:E$29),0)*$CB75,0)</f>
        <v>1854</v>
      </c>
      <c r="CE75" s="9">
        <f>ROUND(属性投放!F$4+装备属性!F$4*IF($CB75&lt;10,1,ROUNDDOWN($CB75,-1))+SUM(属性投放!G$37:G$45)*$CB75+VLOOKUP($CC$2,一级属性!$E$41:$P$64,COLUMNS(一级属性!$E$41:I$64),0)*($CB75+0.25*IF($CB75&lt;10,1,ROUNDDOWN($CB75,-1)))+VLOOKUP($CC$2,宝石属性!$B$43:$M$66,COLUMNS(宝石属性!$B$43:F$66),0)*10*VLOOKUP(ROUNDDOWN($CB75,-1),宝石属性!$B$25:$N$41,2,0)*VLOOKUP(ROUNDDOWN($CB75,-1),宝石属性!$B$25:$N$41,3,0)+VLOOKUP($CC$2,职业被动!$B$6:$M$29,COLUMNS(职业被动!$B$6:F$29),0)*$CB75,0)</f>
        <v>1734</v>
      </c>
      <c r="CF75" s="9">
        <f>ROUND(属性投放!G$4+装备属性!G$4*IF($CB75&lt;10,1,ROUNDDOWN($CB75,-1))+SUM(属性投放!H$37:H$45)*$CB75+VLOOKUP($CC$2,一级属性!$E$41:$P$64,COLUMNS(一级属性!$E$41:J$64),0)*($CB75+0.25*IF($CB75&lt;10,1,ROUNDDOWN($CB75,-1)))+VLOOKUP($CC$2,宝石属性!$B$43:$M$66,COLUMNS(宝石属性!$B$43:G$66),0)*10*VLOOKUP(ROUNDDOWN($CB75,-1),宝石属性!$B$25:$N$41,2,0)*VLOOKUP(ROUNDDOWN($CB75,-1),宝石属性!$B$25:$N$41,3,0)+VLOOKUP($CC$2,职业被动!$B$6:$M$29,COLUMNS(职业被动!$B$6:G$29),0)*$CB75,0)</f>
        <v>855</v>
      </c>
      <c r="CG75" s="9">
        <f>ROUND(属性投放!H$4+装备属性!H$4*IF($CB75&lt;10,1,ROUNDDOWN($CB75,-1))+SUM(属性投放!I$37:I$45)*$CB75+VLOOKUP($CC$2,一级属性!$E$41:$P$64,COLUMNS(一级属性!$E$41:K$64),0)*($CB75+0.25*IF($CB75&lt;10,1,ROUNDDOWN($CB75,-1)))+VLOOKUP($CC$2,宝石属性!$B$43:$M$66,COLUMNS(宝石属性!$B$43:H$66),0)*10*VLOOKUP(ROUNDDOWN($CB75,-1),宝石属性!$B$25:$N$41,2,0)*VLOOKUP(ROUNDDOWN($CB75,-1),宝石属性!$B$25:$N$41,3,0)+VLOOKUP($CC$2,职业被动!$B$6:$M$29,COLUMNS(职业被动!$B$6:H$29),0)*$CB75,0)</f>
        <v>511</v>
      </c>
      <c r="CH75" s="9">
        <f>ROUND(属性投放!I$4+装备属性!I$4*IF($CB75&lt;10,1,ROUNDDOWN($CB75,-1))+SUM(属性投放!J$37:J$45)*$CB75+VLOOKUP($CC$2,一级属性!$E$41:$P$64,COLUMNS(一级属性!$E$41:L$64),0)*($CB75+0.25*IF($CB75&lt;10,1,ROUNDDOWN($CB75,-1)))+VLOOKUP($CC$2,宝石属性!$B$43:$M$66,COLUMNS(宝石属性!$B$43:I$66),0)*10*VLOOKUP(ROUNDDOWN($CB75,-1),宝石属性!$B$25:$N$41,2,0)*VLOOKUP(ROUNDDOWN($CB75,-1),宝石属性!$B$25:$N$41,3,0)+VLOOKUP($CC$2,职业被动!$B$6:$M$29,COLUMNS(职业被动!$B$6:I$29),0)*$CB75,0)</f>
        <v>865</v>
      </c>
      <c r="CI75" s="9">
        <f>ROUND(属性投放!J$4+装备属性!J$4*IF($CB75&lt;10,1,ROUNDDOWN($CB75,-1))+SUM(属性投放!K$37:K$45)*$CB75+VLOOKUP($CC$2,一级属性!$E$41:$P$64,COLUMNS(一级属性!$E$41:M$64),0)*($CB75+0.25*IF($CB75&lt;10,1,ROUNDDOWN($CB75,-1)))+VLOOKUP($CC$2,宝石属性!$B$43:$M$66,COLUMNS(宝石属性!$B$43:J$66),0)*10*VLOOKUP(ROUNDDOWN($CB75,-1),宝石属性!$B$25:$N$41,2,0)*VLOOKUP(ROUNDDOWN($CB75,-1),宝石属性!$B$25:$N$41,3,0)+VLOOKUP($CC$2,职业被动!$B$6:$M$29,COLUMNS(职业被动!$B$6:J$29),0)*$CB75,0)</f>
        <v>578</v>
      </c>
      <c r="CJ75" s="9">
        <f>ROUND(属性投放!K$4+装备属性!K$4*IF($CB75&lt;10,1,ROUNDDOWN($CB75,-1))+SUM(属性投放!L$37:L$45)*$CB75+VLOOKUP($CC$2,一级属性!$E$41:$P$64,COLUMNS(一级属性!$E$41:N$64),0)*($CB75+0.25*IF($CB75&lt;10,1,ROUNDDOWN($CB75,-1)))+VLOOKUP($CC$2,宝石属性!$B$43:$M$66,COLUMNS(宝石属性!$B$43:K$66),0)*10*VLOOKUP(ROUNDDOWN($CB75,-1),宝石属性!$B$25:$N$41,2,0)*VLOOKUP(ROUNDDOWN($CB75,-1),宝石属性!$B$25:$N$41,3,0)+VLOOKUP($CC$2,职业被动!$B$6:$M$29,COLUMNS(职业被动!$B$6:K$29),0)*$CB75,0)</f>
        <v>266</v>
      </c>
      <c r="CK75" s="9">
        <f>ROUND(属性投放!L$4+装备属性!L$4*IF($CB75&lt;10,1,ROUNDDOWN($CB75,-1))+SUM(属性投放!M$37:M$45)*$CB75+VLOOKUP($CC$2,一级属性!$E$41:$P$64,COLUMNS(一级属性!$E$41:O$64),0)*($CB75+0.25*IF($CB75&lt;10,1,ROUNDDOWN($CB75,-1)))+VLOOKUP($CC$2,宝石属性!$B$43:$M$66,COLUMNS(宝石属性!$B$43:L$66),0)*10*VLOOKUP(ROUNDDOWN($CB75,-1),宝石属性!$B$25:$N$41,2,0)*VLOOKUP(ROUNDDOWN($CB75,-1),宝石属性!$B$25:$N$41,3,0)+VLOOKUP($CC$2,职业被动!$B$6:$M$29,COLUMNS(职业被动!$B$6:L$29),0)*$CB75,0)</f>
        <v>22</v>
      </c>
      <c r="CL75" s="9">
        <f>ROUND(属性投放!M$4+装备属性!M$4*IF($CB75&lt;10,1,ROUNDDOWN($CB75,-1))+SUM(属性投放!N$37:N$45)*$CB75+VLOOKUP($CC$2,一级属性!$E$41:$P$64,COLUMNS(一级属性!$E$41:P$64),0)*($CB75+0.25*IF($CB75&lt;10,1,ROUNDDOWN($CB75,-1)))+VLOOKUP($CC$2,宝石属性!$B$43:$M$66,COLUMNS(宝石属性!$B$43:M$66),0)*10*VLOOKUP(ROUNDDOWN($CB75,-1),宝石属性!$B$25:$N$41,2,0)*VLOOKUP(ROUNDDOWN($CB75,-1),宝石属性!$B$25:$N$41,3,0)+VLOOKUP($CC$2,职业被动!$B$6:$M$29,COLUMNS(职业被动!$B$6:M$29),0)*$CB75,0)</f>
        <v>742</v>
      </c>
      <c r="CM75" s="48">
        <f>属性价值和能力评分!$F$9+ROUND(属性价值和能力评分!$F$38*10,0)*CB75+ROUND((SUM(装备属性!$W$9:$W$14)+属性价值和能力评分!$F$38*1.25+1.4+2.8)*IF(CB75&lt;10,1,ROUNDDOWN(CB75,-1)),0)+15*VLOOKUP(ROUNDDOWN(CB75,-1),宝石属性!$B$26:$D$41,2,0)*6*VLOOKUP(ROUNDDOWN(CB75,-1),宝石属性!$B$26:$D$41,3,0)+(属性价值和能力评分!$F$49*9+属性价值和能力评分!$F$50*2+属性价值和能力评分!$F$53*8/5)*CB75</f>
        <v>14091</v>
      </c>
      <c r="CO75" s="1">
        <v>72</v>
      </c>
      <c r="CP75" s="9">
        <f>ROUND(属性投放!D$4+装备属性!D$4*IF($CO75&lt;10,1,ROUNDDOWN($CO75,-1))+SUM(属性投放!E$37:E$45)*$CO75+VLOOKUP($CP$2,一级属性!$E$41:$P$64,COLUMNS(一级属性!$E$41:G$64),0)*($CO75+0.25*IF($CO75&lt;10,1,ROUNDDOWN($CO75,-1)))+VLOOKUP($CP$2,宝石属性!$B$43:$M$66,COLUMNS(宝石属性!$B$43:D$66),0)*10*VLOOKUP(ROUNDDOWN($CO75,-1),宝石属性!$B$25:$N$41,2,0)*VLOOKUP(ROUNDDOWN($CO75,-1),宝石属性!$B$25:$N$41,3,0)+VLOOKUP($CP$2,职业被动!$B$6:$M$29,COLUMNS(职业被动!$B$6:D$29),0)*$CO75,0)</f>
        <v>3724</v>
      </c>
      <c r="CQ75" s="9">
        <f>ROUND(属性投放!E$4+装备属性!E$4*IF($CO75&lt;10,1,ROUNDDOWN($CO75,-1))+SUM(属性投放!F$37:F$45)*$CO75+VLOOKUP($CP$2,一级属性!$E$41:$P$64,COLUMNS(一级属性!$E$41:H$64),0)*($CO75+0.25*IF($CO75&lt;10,1,ROUNDDOWN($CO75,-1)))+VLOOKUP($CP$2,宝石属性!$B$43:$M$66,COLUMNS(宝石属性!$B$43:E$66),0)*10*VLOOKUP(ROUNDDOWN($CO75,-1),宝石属性!$B$25:$N$41,2,0)*VLOOKUP(ROUNDDOWN($CO75,-1),宝石属性!$B$25:$N$41,3,0)+VLOOKUP($CP$2,职业被动!$B$6:$M$29,COLUMNS(职业被动!$B$6:E$29),0)*$CO75,0)</f>
        <v>4092</v>
      </c>
      <c r="CR75" s="9">
        <f>ROUND(属性投放!F$4+装备属性!F$4*IF($CO75&lt;10,1,ROUNDDOWN($CO75,-1))+SUM(属性投放!G$37:G$45)*$CO75+VLOOKUP($CP$2,一级属性!$E$41:$P$64,COLUMNS(一级属性!$E$41:I$64),0)*($CO75+0.25*IF($CO75&lt;10,1,ROUNDDOWN($CO75,-1)))+VLOOKUP($CP$2,宝石属性!$B$43:$M$66,COLUMNS(宝石属性!$B$43:F$66),0)*10*VLOOKUP(ROUNDDOWN($CO75,-1),宝石属性!$B$25:$N$41,2,0)*VLOOKUP(ROUNDDOWN($CO75,-1),宝石属性!$B$25:$N$41,3,0)+VLOOKUP($CP$2,职业被动!$B$6:$M$29,COLUMNS(职业被动!$B$6:F$29),0)*$CO75,0)</f>
        <v>818</v>
      </c>
      <c r="CS75" s="9">
        <f>ROUND(属性投放!G$4+装备属性!G$4*IF($CO75&lt;10,1,ROUNDDOWN($CO75,-1))+SUM(属性投放!H$37:H$45)*$CO75+VLOOKUP($CP$2,一级属性!$E$41:$P$64,COLUMNS(一级属性!$E$41:J$64),0)*($CO75+0.25*IF($CO75&lt;10,1,ROUNDDOWN($CO75,-1)))+VLOOKUP($CP$2,宝石属性!$B$43:$M$66,COLUMNS(宝石属性!$B$43:G$66),0)*10*VLOOKUP(ROUNDDOWN($CO75,-1),宝石属性!$B$25:$N$41,2,0)*VLOOKUP(ROUNDDOWN($CO75,-1),宝石属性!$B$25:$N$41,3,0)+VLOOKUP($CP$2,职业被动!$B$6:$M$29,COLUMNS(职业被动!$B$6:G$29),0)*$CO75,0)</f>
        <v>783</v>
      </c>
      <c r="CT75" s="9">
        <f>ROUND(属性投放!H$4+装备属性!H$4*IF($CO75&lt;10,1,ROUNDDOWN($CO75,-1))+SUM(属性投放!I$37:I$45)*$CO75+VLOOKUP($CP$2,一级属性!$E$41:$P$64,COLUMNS(一级属性!$E$41:K$64),0)*($CO75+0.25*IF($CO75&lt;10,1,ROUNDDOWN($CO75,-1)))+VLOOKUP($CP$2,宝石属性!$B$43:$M$66,COLUMNS(宝石属性!$B$43:H$66),0)*10*VLOOKUP(ROUNDDOWN($CO75,-1),宝石属性!$B$25:$N$41,2,0)*VLOOKUP(ROUNDDOWN($CO75,-1),宝石属性!$B$25:$N$41,3,0)+VLOOKUP($CP$2,职业被动!$B$6:$M$29,COLUMNS(职业被动!$B$6:H$29),0)*$CO75,0)</f>
        <v>1319</v>
      </c>
      <c r="CU75" s="9">
        <f>ROUND(属性投放!I$4+装备属性!I$4*IF($CO75&lt;10,1,ROUNDDOWN($CO75,-1))+SUM(属性投放!J$37:J$45)*$CO75+VLOOKUP($CP$2,一级属性!$E$41:$P$64,COLUMNS(一级属性!$E$41:L$64),0)*($CO75+0.25*IF($CO75&lt;10,1,ROUNDDOWN($CO75,-1)))+VLOOKUP($CP$2,宝石属性!$B$43:$M$66,COLUMNS(宝石属性!$B$43:I$66),0)*10*VLOOKUP(ROUNDDOWN($CO75,-1),宝石属性!$B$25:$N$41,2,0)*VLOOKUP(ROUNDDOWN($CO75,-1),宝石属性!$B$25:$N$41,3,0)+VLOOKUP($CP$2,职业被动!$B$6:$M$29,COLUMNS(职业被动!$B$6:I$29),0)*$CO75,0)</f>
        <v>1116</v>
      </c>
      <c r="CV75" s="9">
        <f>ROUND(属性投放!J$4+装备属性!J$4*IF($CO75&lt;10,1,ROUNDDOWN($CO75,-1))+SUM(属性投放!K$37:K$45)*$CO75+VLOOKUP($CP$2,一级属性!$E$41:$P$64,COLUMNS(一级属性!$E$41:M$64),0)*($CO75+0.25*IF($CO75&lt;10,1,ROUNDDOWN($CO75,-1)))+VLOOKUP($CP$2,宝石属性!$B$43:$M$66,COLUMNS(宝石属性!$B$43:J$66),0)*10*VLOOKUP(ROUNDDOWN($CO75,-1),宝石属性!$B$25:$N$41,2,0)*VLOOKUP(ROUNDDOWN($CO75,-1),宝石属性!$B$25:$N$41,3,0)+VLOOKUP($CP$2,职业被动!$B$6:$M$29,COLUMNS(职业被动!$B$6:J$29),0)*$CO75,0)</f>
        <v>488</v>
      </c>
      <c r="CW75" s="9">
        <f>ROUND(属性投放!K$4+装备属性!K$4*IF($CO75&lt;10,1,ROUNDDOWN($CO75,-1))+SUM(属性投放!L$37:L$45)*$CO75+VLOOKUP($CP$2,一级属性!$E$41:$P$64,COLUMNS(一级属性!$E$41:N$64),0)*($CO75+0.25*IF($CO75&lt;10,1,ROUNDDOWN($CO75,-1)))+VLOOKUP($CP$2,宝石属性!$B$43:$M$66,COLUMNS(宝石属性!$B$43:K$66),0)*10*VLOOKUP(ROUNDDOWN($CO75,-1),宝石属性!$B$25:$N$41,2,0)*VLOOKUP(ROUNDDOWN($CO75,-1),宝石属性!$B$25:$N$41,3,0)+VLOOKUP($CP$2,职业被动!$B$6:$M$29,COLUMNS(职业被动!$B$6:K$29),0)*$CO75,0)</f>
        <v>266</v>
      </c>
      <c r="CX75" s="9">
        <f>ROUND(属性投放!L$4+装备属性!L$4*IF($CO75&lt;10,1,ROUNDDOWN($CO75,-1))+SUM(属性投放!M$37:M$45)*$CO75+VLOOKUP($CP$2,一级属性!$E$41:$P$64,COLUMNS(一级属性!$E$41:O$64),0)*($CO75+0.25*IF($CO75&lt;10,1,ROUNDDOWN($CO75,-1)))+VLOOKUP($CP$2,宝石属性!$B$43:$M$66,COLUMNS(宝石属性!$B$43:L$66),0)*10*VLOOKUP(ROUNDDOWN($CO75,-1),宝石属性!$B$25:$N$41,2,0)*VLOOKUP(ROUNDDOWN($CO75,-1),宝石属性!$B$25:$N$41,3,0)+VLOOKUP($CP$2,职业被动!$B$6:$M$29,COLUMNS(职业被动!$B$6:L$29),0)*$CO75,0)</f>
        <v>22</v>
      </c>
      <c r="CY75" s="9">
        <f>ROUND(属性投放!M$4+装备属性!M$4*IF($CO75&lt;10,1,ROUNDDOWN($CO75,-1))+SUM(属性投放!N$37:N$45)*$CO75+VLOOKUP($CP$2,一级属性!$E$41:$P$64,COLUMNS(一级属性!$E$41:P$64),0)*($CO75+0.25*IF($CO75&lt;10,1,ROUNDDOWN($CO75,-1)))+VLOOKUP($CP$2,宝石属性!$B$43:$M$66,COLUMNS(宝石属性!$B$43:M$66),0)*10*VLOOKUP(ROUNDDOWN($CO75,-1),宝石属性!$B$25:$N$41,2,0)*VLOOKUP(ROUNDDOWN($CO75,-1),宝石属性!$B$25:$N$41,3,0)+VLOOKUP($CP$2,职业被动!$B$6:$M$29,COLUMNS(职业被动!$B$6:M$29),0)*$CO75,0)</f>
        <v>742</v>
      </c>
      <c r="CZ75" s="48">
        <f>属性价值和能力评分!$F$9+ROUND(属性价值和能力评分!$F$38*10,0)*CO75+ROUND((SUM(装备属性!$W$9:$W$14)+属性价值和能力评分!$F$38*1.25+1.4+2.8)*IF(CO75&lt;10,1,ROUNDDOWN(CO75,-1)),0)+15*VLOOKUP(ROUNDDOWN(CO75,-1),宝石属性!$B$26:$D$41,2,0)*6*VLOOKUP(ROUNDDOWN(CO75,-1),宝石属性!$B$26:$D$41,3,0)+(属性价值和能力评分!$F$49*9+属性价值和能力评分!$F$50*2+属性价值和能力评分!$F$53*8/5)*CO75</f>
        <v>14091</v>
      </c>
      <c r="DB75" s="1">
        <v>72</v>
      </c>
      <c r="DC75" s="9">
        <f>ROUND(属性投放!D$4+装备属性!D$4*IF($DB75&lt;10,1,ROUNDDOWN($DB75,-1))+SUM(属性投放!E$37:E$45)*$DB75+VLOOKUP($DC$2,一级属性!$E$41:$P$64,COLUMNS(一级属性!$E$41:G$64),0)*($DB75+0.25*IF($DB75&lt;10,1,ROUNDDOWN($DB75,-1)))+VLOOKUP($DC$2,宝石属性!$B$43:$M$66,COLUMNS(宝石属性!$B$43:D$66),0)*10*VLOOKUP(ROUNDDOWN($DB75,-1),宝石属性!$B$25:$N$41,2,0)*VLOOKUP(ROUNDDOWN($DB75,-1),宝石属性!$B$25:$N$41,3,0)+VLOOKUP($DC$2,职业被动!$B$6:$M$29,COLUMNS(职业被动!$B$6:D$29),0)*$DB75,0)</f>
        <v>4228</v>
      </c>
      <c r="DD75" s="9">
        <f>ROUND(属性投放!E$4+装备属性!E$4*IF($DB75&lt;10,1,ROUNDDOWN($DB75,-1))+SUM(属性投放!F$37:F$45)*$DB75+VLOOKUP($DC$2,一级属性!$E$41:$P$64,COLUMNS(一级属性!$E$41:H$64),0)*($DB75+0.25*IF($DB75&lt;10,1,ROUNDDOWN($DB75,-1)))+VLOOKUP($DC$2,宝石属性!$B$43:$M$66,COLUMNS(宝石属性!$B$43:E$66),0)*10*VLOOKUP(ROUNDDOWN($DB75,-1),宝石属性!$B$25:$N$41,2,0)*VLOOKUP(ROUNDDOWN($DB75,-1),宝石属性!$B$25:$N$41,3,0)+VLOOKUP($DC$2,职业被动!$B$6:$M$29,COLUMNS(职业被动!$B$6:E$29),0)*$DB75,0)</f>
        <v>1854</v>
      </c>
      <c r="DE75" s="9">
        <f>ROUND(属性投放!F$4+装备属性!F$4*IF($DB75&lt;10,1,ROUNDDOWN($DB75,-1))+SUM(属性投放!G$37:G$45)*$DB75+VLOOKUP($DC$2,一级属性!$E$41:$P$64,COLUMNS(一级属性!$E$41:I$64),0)*($DB75+0.25*IF($DB75&lt;10,1,ROUNDDOWN($DB75,-1)))+VLOOKUP($DC$2,宝石属性!$B$43:$M$66,COLUMNS(宝石属性!$B$43:F$66),0)*10*VLOOKUP(ROUNDDOWN($DB75,-1),宝石属性!$B$25:$N$41,2,0)*VLOOKUP(ROUNDDOWN($DB75,-1),宝石属性!$B$25:$N$41,3,0)+VLOOKUP($DC$2,职业被动!$B$6:$M$29,COLUMNS(职业被动!$B$6:F$29),0)*$DB75,0)</f>
        <v>818</v>
      </c>
      <c r="DF75" s="9">
        <f>ROUND(属性投放!G$4+装备属性!G$4*IF($DB75&lt;10,1,ROUNDDOWN($DB75,-1))+SUM(属性投放!H$37:H$45)*$DB75+VLOOKUP($DC$2,一级属性!$E$41:$P$64,COLUMNS(一级属性!$E$41:J$64),0)*($DB75+0.25*IF($DB75&lt;10,1,ROUNDDOWN($DB75,-1)))+VLOOKUP($DC$2,宝石属性!$B$43:$M$66,COLUMNS(宝石属性!$B$43:G$66),0)*10*VLOOKUP(ROUNDDOWN($DB75,-1),宝石属性!$B$25:$N$41,2,0)*VLOOKUP(ROUNDDOWN($DB75,-1),宝石属性!$B$25:$N$41,3,0)+VLOOKUP($DC$2,职业被动!$B$6:$M$29,COLUMNS(职业被动!$B$6:G$29),0)*$DB75,0)</f>
        <v>2128</v>
      </c>
      <c r="DG75" s="9">
        <f>ROUND(属性投放!H$4+装备属性!H$4*IF($DB75&lt;10,1,ROUNDDOWN($DB75,-1))+SUM(属性投放!I$37:I$45)*$DB75+VLOOKUP($DC$2,一级属性!$E$41:$P$64,COLUMNS(一级属性!$E$41:K$64),0)*($DB75+0.25*IF($DB75&lt;10,1,ROUNDDOWN($DB75,-1)))+VLOOKUP($DC$2,宝石属性!$B$43:$M$66,COLUMNS(宝石属性!$B$43:H$66),0)*10*VLOOKUP(ROUNDDOWN($DB75,-1),宝石属性!$B$25:$N$41,2,0)*VLOOKUP(ROUNDDOWN($DB75,-1),宝石属性!$B$25:$N$41,3,0)+VLOOKUP($DC$2,职业被动!$B$6:$M$29,COLUMNS(职业被动!$B$6:H$29),0)*$DB75,0)</f>
        <v>511</v>
      </c>
      <c r="DH75" s="9">
        <f>ROUND(属性投放!I$4+装备属性!I$4*IF($DB75&lt;10,1,ROUNDDOWN($DB75,-1))+SUM(属性投放!J$37:J$45)*$DB75+VLOOKUP($DC$2,一级属性!$E$41:$P$64,COLUMNS(一级属性!$E$41:L$64),0)*($DB75+0.25*IF($DB75&lt;10,1,ROUNDDOWN($DB75,-1)))+VLOOKUP($DC$2,宝石属性!$B$43:$M$66,COLUMNS(宝石属性!$B$43:I$66),0)*10*VLOOKUP(ROUNDDOWN($DB75,-1),宝石属性!$B$25:$N$41,2,0)*VLOOKUP(ROUNDDOWN($DB75,-1),宝石属性!$B$25:$N$41,3,0)+VLOOKUP($DC$2,职业被动!$B$6:$M$29,COLUMNS(职业被动!$B$6:I$29),0)*$DB75,0)</f>
        <v>776</v>
      </c>
      <c r="DI75" s="9">
        <f>ROUND(属性投放!J$4+装备属性!J$4*IF($DB75&lt;10,1,ROUNDDOWN($DB75,-1))+SUM(属性投放!K$37:K$45)*$DB75+VLOOKUP($DC$2,一级属性!$E$41:$P$64,COLUMNS(一级属性!$E$41:M$64),0)*($DB75+0.25*IF($DB75&lt;10,1,ROUNDDOWN($DB75,-1)))+VLOOKUP($DC$2,宝石属性!$B$43:$M$66,COLUMNS(宝石属性!$B$43:J$66),0)*10*VLOOKUP(ROUNDDOWN($DB75,-1),宝石属性!$B$25:$N$41,2,0)*VLOOKUP(ROUNDDOWN($DB75,-1),宝石属性!$B$25:$N$41,3,0)+VLOOKUP($DC$2,职业被动!$B$6:$M$29,COLUMNS(职业被动!$B$6:J$29),0)*$DB75,0)</f>
        <v>578</v>
      </c>
      <c r="DJ75" s="9">
        <f>ROUND(属性投放!K$4+装备属性!K$4*IF($DB75&lt;10,1,ROUNDDOWN($DB75,-1))+SUM(属性投放!L$37:L$45)*$DB75+VLOOKUP($DC$2,一级属性!$E$41:$P$64,COLUMNS(一级属性!$E$41:N$64),0)*($DB75+0.25*IF($DB75&lt;10,1,ROUNDDOWN($DB75,-1)))+VLOOKUP($DC$2,宝石属性!$B$43:$M$66,COLUMNS(宝石属性!$B$43:K$66),0)*10*VLOOKUP(ROUNDDOWN($DB75,-1),宝石属性!$B$25:$N$41,2,0)*VLOOKUP(ROUNDDOWN($DB75,-1),宝石属性!$B$25:$N$41,3,0)+VLOOKUP($DC$2,职业被动!$B$6:$M$29,COLUMNS(职业被动!$B$6:K$29),0)*$DB75,0)</f>
        <v>410</v>
      </c>
      <c r="DK75" s="9">
        <f>ROUND(属性投放!L$4+装备属性!L$4*IF($DB75&lt;10,1,ROUNDDOWN($DB75,-1))+SUM(属性投放!M$37:M$45)*$DB75+VLOOKUP($DC$2,一级属性!$E$41:$P$64,COLUMNS(一级属性!$E$41:O$64),0)*($DB75+0.25*IF($DB75&lt;10,1,ROUNDDOWN($DB75,-1)))+VLOOKUP($DC$2,宝石属性!$B$43:$M$66,COLUMNS(宝石属性!$B$43:L$66),0)*10*VLOOKUP(ROUNDDOWN($DB75,-1),宝石属性!$B$25:$N$41,2,0)*VLOOKUP(ROUNDDOWN($DB75,-1),宝石属性!$B$25:$N$41,3,0)+VLOOKUP($DC$2,职业被动!$B$6:$M$29,COLUMNS(职业被动!$B$6:L$29),0)*$DB75,0)</f>
        <v>22</v>
      </c>
      <c r="DL75" s="9">
        <f>ROUND(属性投放!M$4+装备属性!M$4*IF($DB75&lt;10,1,ROUNDDOWN($DB75,-1))+SUM(属性投放!N$37:N$45)*$DB75+VLOOKUP($DC$2,一级属性!$E$41:$P$64,COLUMNS(一级属性!$E$41:P$64),0)*($DB75+0.25*IF($DB75&lt;10,1,ROUNDDOWN($DB75,-1)))+VLOOKUP($DC$2,宝石属性!$B$43:$M$66,COLUMNS(宝石属性!$B$43:M$66),0)*10*VLOOKUP(ROUNDDOWN($DB75,-1),宝石属性!$B$25:$N$41,2,0)*VLOOKUP(ROUNDDOWN($DB75,-1),宝石属性!$B$25:$N$41,3,0)+VLOOKUP($DC$2,职业被动!$B$6:$M$29,COLUMNS(职业被动!$B$6:M$29),0)*$DB75,0)</f>
        <v>742</v>
      </c>
      <c r="DM75" s="48">
        <f>属性价值和能力评分!$F$9+ROUND(属性价值和能力评分!$F$38*10,0)*DB75+ROUND((SUM(装备属性!$W$9:$W$14)+属性价值和能力评分!$F$38*1.25+1.4+2.8)*IF(DB75&lt;10,1,ROUNDDOWN(DB75,-1)),0)+15*VLOOKUP(ROUNDDOWN(DB75,-1),宝石属性!$B$26:$D$41,2,0)*6*VLOOKUP(ROUNDDOWN(DB75,-1),宝石属性!$B$26:$D$41,3,0)+(属性价值和能力评分!$F$49*9+属性价值和能力评分!$F$50*2+属性价值和能力评分!$F$53*8/5)*DB75</f>
        <v>14091</v>
      </c>
      <c r="DO75" s="1">
        <v>72</v>
      </c>
      <c r="DP75" s="9">
        <f>ROUND(属性投放!D$4+装备属性!D$4*IF($DO75&lt;10,1,ROUNDDOWN($DO75,-1))+SUM(属性投放!E$37:E$45)*$DO75+VLOOKUP($DP$2,一级属性!$E$41:$P$64,COLUMNS(一级属性!$E$41:G$64),0)*($DO75+0.25*IF($DO75&lt;10,1,ROUNDDOWN($DO75,-1)))+VLOOKUP($DP$2,宝石属性!$B$43:$M$66,COLUMNS(宝石属性!$B$43:D$66),0)*10*VLOOKUP(ROUNDDOWN($DO75,-1),宝石属性!$B$25:$N$41,2,0)*VLOOKUP(ROUNDDOWN($DO75,-1),宝石属性!$B$25:$N$41,3,0)+VLOOKUP($DP$2,职业被动!$B$6:$M$29,COLUMNS(职业被动!$B$6:D$29),0)*$DO75,0)</f>
        <v>9032</v>
      </c>
      <c r="DQ75" s="9">
        <f>ROUND(属性投放!E$4+装备属性!E$4*IF($DO75&lt;10,1,ROUNDDOWN($DO75,-1))+SUM(属性投放!F$37:F$45)*$DO75+VLOOKUP($DP$2,一级属性!$E$41:$P$64,COLUMNS(一级属性!$E$41:H$64),0)*($DO75+0.25*IF($DO75&lt;10,1,ROUNDDOWN($DO75,-1)))+VLOOKUP($DP$2,宝石属性!$B$43:$M$66,COLUMNS(宝石属性!$B$43:E$66),0)*10*VLOOKUP(ROUNDDOWN($DO75,-1),宝石属性!$B$25:$N$41,2,0)*VLOOKUP(ROUNDDOWN($DO75,-1),宝石属性!$B$25:$N$41,3,0)+VLOOKUP($DP$2,职业被动!$B$6:$M$29,COLUMNS(职业被动!$B$6:E$29),0)*$DO75,0)</f>
        <v>1854</v>
      </c>
      <c r="DR75" s="9">
        <f>ROUND(属性投放!F$4+装备属性!F$4*IF($DO75&lt;10,1,ROUNDDOWN($DO75,-1))+SUM(属性投放!G$37:G$45)*$DO75+VLOOKUP($DP$2,一级属性!$E$41:$P$64,COLUMNS(一级属性!$E$41:I$64),0)*($DO75+0.25*IF($DO75&lt;10,1,ROUNDDOWN($DO75,-1)))+VLOOKUP($DP$2,宝石属性!$B$43:$M$66,COLUMNS(宝石属性!$B$43:F$66),0)*10*VLOOKUP(ROUNDDOWN($DO75,-1),宝石属性!$B$25:$N$41,2,0)*VLOOKUP(ROUNDDOWN($DO75,-1),宝石属性!$B$25:$N$41,3,0)+VLOOKUP($DP$2,职业被动!$B$6:$M$29,COLUMNS(职业被动!$B$6:F$29),0)*$DO75,0)</f>
        <v>818</v>
      </c>
      <c r="DS75" s="9">
        <f>ROUND(属性投放!G$4+装备属性!G$4*IF($DO75&lt;10,1,ROUNDDOWN($DO75,-1))+SUM(属性投放!H$37:H$45)*$DO75+VLOOKUP($DP$2,一级属性!$E$41:$P$64,COLUMNS(一级属性!$E$41:J$64),0)*($DO75+0.25*IF($DO75&lt;10,1,ROUNDDOWN($DO75,-1)))+VLOOKUP($DP$2,宝石属性!$B$43:$M$66,COLUMNS(宝石属性!$B$43:G$66),0)*10*VLOOKUP(ROUNDDOWN($DO75,-1),宝石属性!$B$25:$N$41,2,0)*VLOOKUP(ROUNDDOWN($DO75,-1),宝石属性!$B$25:$N$41,3,0)+VLOOKUP($DP$2,职业被动!$B$6:$M$29,COLUMNS(职业被动!$B$6:G$29),0)*$DO75,0)</f>
        <v>783</v>
      </c>
      <c r="DT75" s="9">
        <f>ROUND(属性投放!H$4+装备属性!H$4*IF($DO75&lt;10,1,ROUNDDOWN($DO75,-1))+SUM(属性投放!I$37:I$45)*$DO75+VLOOKUP($DP$2,一级属性!$E$41:$P$64,COLUMNS(一级属性!$E$41:K$64),0)*($DO75+0.25*IF($DO75&lt;10,1,ROUNDDOWN($DO75,-1)))+VLOOKUP($DP$2,宝石属性!$B$43:$M$66,COLUMNS(宝石属性!$B$43:H$66),0)*10*VLOOKUP(ROUNDDOWN($DO75,-1),宝石属性!$B$25:$N$41,2,0)*VLOOKUP(ROUNDDOWN($DO75,-1),宝石属性!$B$25:$N$41,3,0)+VLOOKUP($DP$2,职业被动!$B$6:$M$29,COLUMNS(职业被动!$B$6:H$29),0)*$DO75,0)</f>
        <v>583</v>
      </c>
      <c r="DU75" s="9">
        <f>ROUND(属性投放!I$4+装备属性!I$4*IF($DO75&lt;10,1,ROUNDDOWN($DO75,-1))+SUM(属性投放!J$37:J$45)*$DO75+VLOOKUP($DP$2,一级属性!$E$41:$P$64,COLUMNS(一级属性!$E$41:L$64),0)*($DO75+0.25*IF($DO75&lt;10,1,ROUNDDOWN($DO75,-1)))+VLOOKUP($DP$2,宝石属性!$B$43:$M$66,COLUMNS(宝石属性!$B$43:I$66),0)*10*VLOOKUP(ROUNDDOWN($DO75,-1),宝石属性!$B$25:$N$41,2,0)*VLOOKUP(ROUNDDOWN($DO75,-1),宝石属性!$B$25:$N$41,3,0)+VLOOKUP($DP$2,职业被动!$B$6:$M$29,COLUMNS(职业被动!$B$6:I$29),0)*$DO75,0)</f>
        <v>776</v>
      </c>
      <c r="DV75" s="9">
        <f>ROUND(属性投放!J$4+装备属性!J$4*IF($DO75&lt;10,1,ROUNDDOWN($DO75,-1))+SUM(属性投放!K$37:K$45)*$DO75+VLOOKUP($DP$2,一级属性!$E$41:$P$64,COLUMNS(一级属性!$E$41:M$64),0)*($DO75+0.25*IF($DO75&lt;10,1,ROUNDDOWN($DO75,-1)))+VLOOKUP($DP$2,宝石属性!$B$43:$M$66,COLUMNS(宝石属性!$B$43:J$66),0)*10*VLOOKUP(ROUNDDOWN($DO75,-1),宝石属性!$B$25:$N$41,2,0)*VLOOKUP(ROUNDDOWN($DO75,-1),宝石属性!$B$25:$N$41,3,0)+VLOOKUP($DP$2,职业被动!$B$6:$M$29,COLUMNS(职业被动!$B$6:J$29),0)*$DO75,0)</f>
        <v>578</v>
      </c>
      <c r="DW75" s="9">
        <f>ROUND(属性投放!K$4+装备属性!K$4*IF($DO75&lt;10,1,ROUNDDOWN($DO75,-1))+SUM(属性投放!L$37:L$45)*$DO75+VLOOKUP($DP$2,一级属性!$E$41:$P$64,COLUMNS(一级属性!$E$41:N$64),0)*($DO75+0.25*IF($DO75&lt;10,1,ROUNDDOWN($DO75,-1)))+VLOOKUP($DP$2,宝石属性!$B$43:$M$66,COLUMNS(宝石属性!$B$43:K$66),0)*10*VLOOKUP(ROUNDDOWN($DO75,-1),宝石属性!$B$25:$N$41,2,0)*VLOOKUP(ROUNDDOWN($DO75,-1),宝石属性!$B$25:$N$41,3,0)+VLOOKUP($DP$2,职业被动!$B$6:$M$29,COLUMNS(职业被动!$B$6:K$29),0)*$DO75,0)</f>
        <v>410</v>
      </c>
      <c r="DX75" s="9">
        <f>ROUND(属性投放!L$4+装备属性!L$4*IF($DO75&lt;10,1,ROUNDDOWN($DO75,-1))+SUM(属性投放!M$37:M$45)*$DO75+VLOOKUP($DP$2,一级属性!$E$41:$P$64,COLUMNS(一级属性!$E$41:O$64),0)*($DO75+0.25*IF($DO75&lt;10,1,ROUNDDOWN($DO75,-1)))+VLOOKUP($DP$2,宝石属性!$B$43:$M$66,COLUMNS(宝石属性!$B$43:L$66),0)*10*VLOOKUP(ROUNDDOWN($DO75,-1),宝石属性!$B$25:$N$41,2,0)*VLOOKUP(ROUNDDOWN($DO75,-1),宝石属性!$B$25:$N$41,3,0)+VLOOKUP($DP$2,职业被动!$B$6:$M$29,COLUMNS(职业被动!$B$6:L$29),0)*$DO75,0)</f>
        <v>22</v>
      </c>
      <c r="DY75" s="9">
        <f>ROUND(属性投放!M$4+装备属性!M$4*IF($DO75&lt;10,1,ROUNDDOWN($DO75,-1))+SUM(属性投放!N$37:N$45)*$DO75+VLOOKUP($DP$2,一级属性!$E$41:$P$64,COLUMNS(一级属性!$E$41:P$64),0)*($DO75+0.25*IF($DO75&lt;10,1,ROUNDDOWN($DO75,-1)))+VLOOKUP($DP$2,宝石属性!$B$43:$M$66,COLUMNS(宝石属性!$B$43:M$66),0)*10*VLOOKUP(ROUNDDOWN($DO75,-1),宝石属性!$B$25:$N$41,2,0)*VLOOKUP(ROUNDDOWN($DO75,-1),宝石属性!$B$25:$N$41,3,0)+VLOOKUP($DP$2,职业被动!$B$6:$M$29,COLUMNS(职业被动!$B$6:M$29),0)*$DO75,0)</f>
        <v>742</v>
      </c>
      <c r="DZ75" s="48">
        <f>属性价值和能力评分!$F$9+ROUND(属性价值和能力评分!$F$38*10,0)*DO75+ROUND((SUM(装备属性!$W$9:$W$14)+属性价值和能力评分!$F$38*1.25+1.4+2.8)*IF(DO75&lt;10,1,ROUNDDOWN(DO75,-1)),0)+15*VLOOKUP(ROUNDDOWN(DO75,-1),宝石属性!$B$26:$D$41,2,0)*6*VLOOKUP(ROUNDDOWN(DO75,-1),宝石属性!$B$26:$D$41,3,0)+(属性价值和能力评分!$F$49*9+属性价值和能力评分!$F$50*2+属性价值和能力评分!$F$53*8/5)*DO75</f>
        <v>14091</v>
      </c>
      <c r="EA75" s="17"/>
      <c r="EB75" s="1">
        <v>72</v>
      </c>
      <c r="EC75" s="1">
        <f>ROUND(CC75/MAX(CE75/10,((CE75*(1+属性投放!$E$8)-CF75+属性投放!$F$8*EB75)*(1+属性投放!$G$8)*(1+属性投放!$H$8))),1)</f>
        <v>3</v>
      </c>
      <c r="ED75" s="1">
        <f>ROUND(CP75/MAX(CE75/10,((CE75*(1+属性投放!$E$8)-CS75+属性投放!$F$8*EB75)*(1+属性投放!$G$8)*(1+属性投放!$H$8))),1)</f>
        <v>2.8</v>
      </c>
      <c r="EE75" s="1">
        <f>ROUND(DC75/MAX(CE75/10,((CE75*(1+属性投放!$E$8)-DF75+属性投放!$F$8*EB75)*(1+属性投放!$G$8)*(1+属性投放!$H$8))),1)</f>
        <v>24.4</v>
      </c>
      <c r="EF75" s="1">
        <f>ROUND(DP75/MAX(CE75/10,((CE75*(1+属性投放!$E$8)-DS75+属性投放!$F$8*EB75)*(1+属性投放!$G$8)*(1+属性投放!$H$8))),1)</f>
        <v>6.7</v>
      </c>
      <c r="EH75" s="1">
        <f>ROUND(CC75/MAX(属性投放!$F$9*EB75,((CT75*(1+属性投放!$E$9)-CH75+属性投放!$F$9*EB75)*(1+属性投放!$G$9)*(1+属性投放!$H$9))),1)</f>
        <v>2.6</v>
      </c>
      <c r="EI75" s="1">
        <f>ROUND(CP75/MAX(属性投放!$F$9*EB75,((CT75*(1+属性投放!$E$9)-CU75+属性投放!$F$9*EB75)*(1+属性投放!$G$9)*(1+属性投放!$H$9))),1)</f>
        <v>3.3</v>
      </c>
      <c r="EJ75" s="1">
        <f>ROUND(DC75/MAX(属性投放!$F$9*EB75,((CT75*(1+属性投放!$E$9)-DH75+属性投放!$F$9*EB75)*(1+属性投放!$G$9)*(1+属性投放!$H$9))),1)</f>
        <v>2.8</v>
      </c>
      <c r="EK75" s="1">
        <f>ROUND(DP75/MAX(属性投放!$F$9*EB75,((CT75*(1+属性投放!$E$9)-DU75+属性投放!$F$9*EB75)*(1+属性投放!$G$9)*(1+属性投放!$H$9))),1)</f>
        <v>6</v>
      </c>
      <c r="EM75" s="1">
        <f>ROUND(CC75/((BW75*(1+属性投放!$E$10)+属性投放!$F$10*EB75)*(1+属性投放!$G$10)*(1+属性投放!$H$10)),1)</f>
        <v>5.6</v>
      </c>
      <c r="EN75" s="1">
        <f>ROUND(CP75/((BW75*(1+属性投放!$E$10)+属性投放!$F$10*EB75)*(1+属性投放!$G$10)*(1+属性投放!$H$10)),1)</f>
        <v>5.6</v>
      </c>
      <c r="EO75" s="1">
        <f>ROUND(DC75/((BW75*(1+属性投放!$E$10)+属性投放!$F$10*EB75)*(1+属性投放!$G$10)*(1+属性投放!$H$10)),1)</f>
        <v>6.4</v>
      </c>
      <c r="EP75" s="1">
        <f>ROUND(DP75/((BW75*(1+属性投放!$E$10)+属性投放!$F$10*EB75)*(1+属性投放!$G$10)*(1+属性投放!$H$10)),1)</f>
        <v>13.6</v>
      </c>
    </row>
    <row r="76" spans="2:146">
      <c r="B76" s="1">
        <v>73</v>
      </c>
      <c r="C76" s="9">
        <f>ROUND(属性投放!D$4+装备属性!D$4*IF($B76&lt;10,1,ROUNDDOWN($B76,-1))+SUM(属性投放!E$37:E$45)*$B76+VLOOKUP($C$2,一级属性!$E$41:$P$64,COLUMNS(一级属性!$E$41:G$64),0)*($B76+0.25*IF($B76&lt;10,1,ROUNDDOWN($B76,-1)))+VLOOKUP($C$2,宝石属性!$B$43:$M$66,COLUMNS(宝石属性!$B$43:D$66),0)*10*VLOOKUP(ROUNDDOWN($B76,-1),宝石属性!$B$25:$N$41,2,0)*VLOOKUP(ROUNDDOWN($B76,-1),宝石属性!$B$25:$N$41,3,0)+VLOOKUP($C$2,职业被动!$B$6:$M$29,COLUMNS(职业被动!$B$6:D$29),0)*$B76,0)</f>
        <v>4471</v>
      </c>
      <c r="D76" s="9">
        <f>ROUND(属性投放!E$4+装备属性!E$4*IF($B76&lt;10,1,ROUNDDOWN($B76,-1))+SUM(属性投放!F$37:F$38)*$B76+VLOOKUP($C$2,一级属性!$E$67:$P$90,COLUMNS(一级属性!$E$67:H$90),0)*$B76+VLOOKUP($C$2,宝石属性!$B$43:$M$66,COLUMNS(宝石属性!$B$43:E$66),0)*10*VLOOKUP(ROUNDDOWN($B76,-1),宝石属性!$B$25:$N$41,2,0)*VLOOKUP(ROUNDDOWN($B76,-1),宝石属性!$B$25:$N$41,3,0)+VLOOKUP($C$2,职业被动!$B$6:$M$29,COLUMNS(职业被动!$B$6:E$29),0)*$B76,0)</f>
        <v>1869</v>
      </c>
      <c r="E76" s="9">
        <f>ROUND(属性投放!F$4+装备属性!F$4*IF($B76&lt;10,1,ROUNDDOWN($B76,-1))+SUM(属性投放!G$37:G$38)*$B76+VLOOKUP($C$2,一级属性!$E$67:$P$90,COLUMNS(一级属性!$E$67:I$90),0)*$B76+VLOOKUP($C$2,宝石属性!$B$43:$M$66,COLUMNS(宝石属性!$B$43:F$66),0)*10*VLOOKUP(ROUNDDOWN($B76,-1),宝石属性!$B$25:$N$41,2,0)*VLOOKUP(ROUNDDOWN($B76,-1),宝石属性!$B$25:$N$41,3,0)+VLOOKUP($C$2,职业被动!$B$6:$M$29,COLUMNS(职业被动!$B$6:F$29),0)*$B76,0)</f>
        <v>1512</v>
      </c>
      <c r="F76" s="9">
        <f>ROUND(属性投放!G$4+装备属性!G$4*IF($B76&lt;10,1,ROUNDDOWN($B76,-1))+SUM(属性投放!H$37:H$38)*$B76+VLOOKUP($C$2,一级属性!$E$67:$P$90,COLUMNS(一级属性!$E$67:J$90),0)*$B76+VLOOKUP($C$2,宝石属性!$B$43:$M$66,COLUMNS(宝石属性!$B$43:G$66),0)*10*VLOOKUP(ROUNDDOWN($B76,-1),宝石属性!$B$25:$N$41,2,0)*VLOOKUP(ROUNDDOWN($B76,-1),宝石属性!$B$25:$N$41,3,0)+VLOOKUP($C$2,职业被动!$B$6:$M$29,COLUMNS(职业被动!$B$6:G$29),0)*$B76,0)</f>
        <v>860</v>
      </c>
      <c r="G76" s="9">
        <f>ROUND(属性投放!H$4+装备属性!H$4*IF($B76&lt;10,1,ROUNDDOWN($B76,-1))+SUM(属性投放!I$37:I$38)*$B76+VLOOKUP($C$2,一级属性!$E$67:$P$90,COLUMNS(一级属性!$E$67:K$90),0)*$B76+VLOOKUP($C$2,宝石属性!$B$43:$M$66,COLUMNS(宝石属性!$B$43:H$66),0)*10*VLOOKUP(ROUNDDOWN($B76,-1),宝石属性!$B$25:$N$41,2,0)*VLOOKUP(ROUNDDOWN($B76,-1),宝石属性!$B$25:$N$41,3,0)+VLOOKUP($C$2,职业被动!$B$6:$M$29,COLUMNS(职业被动!$B$6:H$29),0)*$B76,0)</f>
        <v>513</v>
      </c>
      <c r="H76" s="9">
        <f>ROUND(属性投放!I$4+装备属性!I$4*IF($B76&lt;10,1,ROUNDDOWN($B76,-1))+SUM(属性投放!J$37:J$38)*$B76+VLOOKUP($C$2,一级属性!$E$67:$P$90,COLUMNS(一级属性!$E$67:L$90),0)*$B76+VLOOKUP($C$2,宝石属性!$B$43:$M$66,COLUMNS(宝石属性!$B$43:I$66),0)*10*VLOOKUP(ROUNDDOWN($B76,-1),宝石属性!$B$25:$N$41,2,0)*VLOOKUP(ROUNDDOWN($B76,-1),宝石属性!$B$25:$N$41,3,0)+VLOOKUP($C$2,职业被动!$B$6:$M$29,COLUMNS(职业被动!$B$6:I$29),0)*$B76,0)</f>
        <v>856</v>
      </c>
      <c r="I76" s="9">
        <f>ROUND(属性投放!J$4+装备属性!J$4*IF($B76&lt;10,1,ROUNDDOWN($B76,-1))+SUM(属性投放!K$37:K$38)*$B76+VLOOKUP($C$2,一级属性!$E$67:$P$90,COLUMNS(一级属性!$E$67:M$90),0)*$B76+VLOOKUP($C$2,宝石属性!$B$43:$M$66,COLUMNS(宝石属性!$B$43:J$66),0)*10*VLOOKUP(ROUNDDOWN($B76,-1),宝石属性!$B$25:$N$41,2,0)*VLOOKUP(ROUNDDOWN($B76,-1),宝石属性!$B$25:$N$41,3,0)+VLOOKUP($C$2,职业被动!$B$6:$M$29,COLUMNS(职业被动!$B$6:J$29),0)*$B76,0)</f>
        <v>583</v>
      </c>
      <c r="J76" s="9">
        <f>ROUND(属性投放!K$4+装备属性!K$4*IF($B76&lt;10,1,ROUNDDOWN($B76,-1))+SUM(属性投放!L$37:L$38)*$B76+VLOOKUP($C$2,一级属性!$E$67:$P$90,COLUMNS(一级属性!$E$67:N$90),0)*$B76+VLOOKUP($C$2,宝石属性!$B$43:$M$66,COLUMNS(宝石属性!$B$43:K$66),0)*10*VLOOKUP(ROUNDDOWN($B76,-1),宝石属性!$B$25:$N$41,2,0)*VLOOKUP(ROUNDDOWN($B76,-1),宝石属性!$B$25:$N$41,3,0)+VLOOKUP($C$2,职业被动!$B$6:$M$29,COLUMNS(职业被动!$B$6:K$29),0)*$B76,0)</f>
        <v>267</v>
      </c>
      <c r="K76" s="9">
        <f>ROUND(属性投放!L$4+装备属性!L$4*IF($B76&lt;10,1,ROUNDDOWN($B76,-1))+SUM(属性投放!M$37:M$38)*$B76+VLOOKUP($C$2,一级属性!$E$67:$P$90,COLUMNS(一级属性!$E$67:O$90),0)*$B76+VLOOKUP($C$2,宝石属性!$B$43:$M$66,COLUMNS(宝石属性!$B$43:L$66),0)*10*VLOOKUP(ROUNDDOWN($B76,-1),宝石属性!$B$25:$N$41,2,0)*VLOOKUP(ROUNDDOWN($B76,-1),宝石属性!$B$25:$N$41,3,0)+VLOOKUP($C$2,职业被动!$B$6:$M$29,COLUMNS(职业被动!$B$6:L$29),0)*$B76,0)</f>
        <v>22</v>
      </c>
      <c r="L76" s="9">
        <f>ROUND(属性投放!M$4+装备属性!M$4*IF($B76&lt;10,1,ROUNDDOWN($B76,-1))+SUM(属性投放!N$37:N$38)*$B76+VLOOKUP($C$2,一级属性!$E$67:$P$90,COLUMNS(一级属性!$E$67:P$90),0)*$B76+VLOOKUP($C$2,宝石属性!$B$43:$M$66,COLUMNS(宝石属性!$B$43:M$66),0)*10*VLOOKUP(ROUNDDOWN($B76,-1),宝石属性!$B$25:$N$41,2,0)*VLOOKUP(ROUNDDOWN($B76,-1),宝石属性!$B$25:$N$41,3,0)+VLOOKUP($C$2,职业被动!$B$6:$M$29,COLUMNS(职业被动!$B$6:M$29),0)*$B76,0)</f>
        <v>824</v>
      </c>
      <c r="M76" s="48">
        <f>属性价值和能力评分!$F$9+ROUND(属性价值和能力评分!$F$38*10,0)*B76+ROUND((SUM(装备属性!$W$9:$W$14)+属性价值和能力评分!$F$38*1.25+1.4+2.8)*IF(B76&lt;10,1,ROUNDDOWN(B76,-1)),0)+15*VLOOKUP(ROUNDDOWN(B76,-1),宝石属性!$B$26:$D$41,2,0)*6*VLOOKUP(ROUNDDOWN(B76,-1),宝石属性!$B$26:$D$41,3,0)+(属性价值和能力评分!$F$49*9+属性价值和能力评分!$F$50*2+属性价值和能力评分!$F$53*8/5)*B76</f>
        <v>14211</v>
      </c>
      <c r="N76" s="20"/>
      <c r="O76" s="1">
        <v>73</v>
      </c>
      <c r="P76" s="9">
        <f>ROUND(属性投放!D$4+装备属性!D$4*IF($O76&lt;10,1,ROUNDDOWN($O76,-1))+SUM(属性投放!E$37:E$45)*$O76+VLOOKUP($P$2,一级属性!$E$41:$P$64,COLUMNS(一级属性!$E$41:G$64),0)*($O76+0.25*IF($O76&lt;10,1,ROUNDDOWN($O76,-1)))+VLOOKUP($P$2,宝石属性!$B$43:$M$66,COLUMNS(宝石属性!$B$43:D$66),0)*10*VLOOKUP(ROUNDDOWN($O76,-1),宝石属性!$B$25:$N$41,2,0)*VLOOKUP(ROUNDDOWN($O76,-1),宝石属性!$B$25:$N$41,3,0)+VLOOKUP($P$2,职业被动!$B$6:$M$29,COLUMNS(职业被动!$B$6:D$29),0)*$O76,0)</f>
        <v>5493</v>
      </c>
      <c r="Q76" s="9">
        <f>ROUND(属性投放!E$4+装备属性!E$4*IF($O76&lt;10,1,ROUNDDOWN($O76,-1))+SUM(属性投放!F$37:F$45)*$O76+VLOOKUP($P$2,一级属性!$E$41:$P$64,COLUMNS(一级属性!$E$41:H$64),0)*($O76+0.25*IF($O76&lt;10,1,ROUNDDOWN($O76,-1)))+VLOOKUP($P$2,宝石属性!$B$43:$M$66,COLUMNS(宝石属性!$B$43:E$66),0)*10*VLOOKUP(ROUNDDOWN($O76,-1),宝石属性!$B$25:$N$41,2,0)*VLOOKUP(ROUNDDOWN($O76,-1),宝石属性!$B$25:$N$41,3,0)+VLOOKUP($P$2,职业被动!$B$6:$M$29,COLUMNS(职业被动!$B$6:E$29),0)*$O76,0)</f>
        <v>3227</v>
      </c>
      <c r="R76" s="9">
        <f>ROUND(属性投放!F$4+装备属性!F$4*IF($O76&lt;10,1,ROUNDDOWN($O76,-1))+SUM(属性投放!G$37:G$45)*$O76+VLOOKUP($P$2,一级属性!$E$41:$P$64,COLUMNS(一级属性!$E$41:I$64),0)*($O76+0.25*IF($O76&lt;10,1,ROUNDDOWN($O76,-1)))+VLOOKUP($P$2,宝石属性!$B$43:$M$66,COLUMNS(宝石属性!$B$43:F$66),0)*10*VLOOKUP(ROUNDDOWN($O76,-1),宝石属性!$B$25:$N$41,2,0)*VLOOKUP(ROUNDDOWN($O76,-1),宝石属性!$B$25:$N$41,3,0)+VLOOKUP($P$2,职业被动!$B$6:$M$29,COLUMNS(职业被动!$B$6:F$29),0)*$O76,0)</f>
        <v>820</v>
      </c>
      <c r="S76" s="9">
        <f>ROUND(属性投放!G$4+装备属性!G$4*IF($O76&lt;10,1,ROUNDDOWN($O76,-1))+SUM(属性投放!H$37:H$45)*$O76+VLOOKUP($P$2,一级属性!$E$41:$P$64,COLUMNS(一级属性!$E$41:J$64),0)*($O76+0.25*IF($O76&lt;10,1,ROUNDDOWN($O76,-1)))+VLOOKUP($P$2,宝石属性!$B$43:$M$66,COLUMNS(宝石属性!$B$43:G$66),0)*10*VLOOKUP(ROUNDDOWN($O76,-1),宝石属性!$B$25:$N$41,2,0)*VLOOKUP(ROUNDDOWN($O76,-1),宝石属性!$B$25:$N$41,3,0)+VLOOKUP($P$2,职业被动!$B$6:$M$29,COLUMNS(职业被动!$B$6:G$29),0)*$O76,0)</f>
        <v>787</v>
      </c>
      <c r="T76" s="9">
        <f>ROUND(属性投放!H$4+装备属性!H$4*IF($O76&lt;10,1,ROUNDDOWN($O76,-1))+SUM(属性投放!I$37:I$45)*$O76+VLOOKUP($P$2,一级属性!$E$41:$P$64,COLUMNS(一级属性!$E$41:K$64),0)*($O76+0.25*IF($O76&lt;10,1,ROUNDDOWN($O76,-1)))+VLOOKUP($P$2,宝石属性!$B$43:$M$66,COLUMNS(宝石属性!$B$43:H$66),0)*10*VLOOKUP(ROUNDDOWN($O76,-1),宝石属性!$B$25:$N$41,2,0)*VLOOKUP(ROUNDDOWN($O76,-1),宝石属性!$B$25:$N$41,3,0)+VLOOKUP($P$2,职业被动!$B$6:$M$29,COLUMNS(职业被动!$B$6:H$29),0)*$O76,0)</f>
        <v>858</v>
      </c>
      <c r="U76" s="9">
        <f>ROUND(属性投放!I$4+装备属性!I$4*IF($O76&lt;10,1,ROUNDDOWN($O76,-1))+SUM(属性投放!J$37:J$45)*$O76+VLOOKUP($P$2,一级属性!$E$41:$P$64,COLUMNS(一级属性!$E$41:L$64),0)*($O76+0.25*IF($O76&lt;10,1,ROUNDDOWN($O76,-1)))+VLOOKUP($P$2,宝石属性!$B$43:$M$66,COLUMNS(宝石属性!$B$43:I$66),0)*10*VLOOKUP(ROUNDDOWN($O76,-1),宝石属性!$B$25:$N$41,2,0)*VLOOKUP(ROUNDDOWN($O76,-1),宝石属性!$B$25:$N$41,3,0)+VLOOKUP($P$2,职业被动!$B$6:$M$29,COLUMNS(职业被动!$B$6:I$29),0)*$O76,0)</f>
        <v>908</v>
      </c>
      <c r="V76" s="9">
        <f>ROUND(属性投放!J$4+装备属性!J$4*IF($O76&lt;10,1,ROUNDDOWN($O76,-1))+SUM(属性投放!K$37:K$45)*$O76+VLOOKUP($P$2,一级属性!$E$41:$P$64,COLUMNS(一级属性!$E$41:M$64),0)*($O76+0.25*IF($O76&lt;10,1,ROUNDDOWN($O76,-1)))+VLOOKUP($P$2,宝石属性!$B$43:$M$66,COLUMNS(宝石属性!$B$43:J$66),0)*10*VLOOKUP(ROUNDDOWN($O76,-1),宝石属性!$B$25:$N$41,2,0)*VLOOKUP(ROUNDDOWN($O76,-1),宝石属性!$B$25:$N$41,3,0)+VLOOKUP($P$2,职业被动!$B$6:$M$29,COLUMNS(职业被动!$B$6:J$29),0)*$O76,0)</f>
        <v>645</v>
      </c>
      <c r="W76" s="9">
        <f>ROUND(属性投放!K$4+装备属性!K$4*IF($O76&lt;10,1,ROUNDDOWN($O76,-1))+SUM(属性投放!L$37:L$45)*$O76+VLOOKUP($P$2,一级属性!$E$41:$P$64,COLUMNS(一级属性!$E$41:N$64),0)*($O76+0.25*IF($O76&lt;10,1,ROUNDDOWN($O76,-1)))+VLOOKUP($P$2,宝石属性!$B$43:$M$66,COLUMNS(宝石属性!$B$43:K$66),0)*10*VLOOKUP(ROUNDDOWN($O76,-1),宝石属性!$B$25:$N$41,2,0)*VLOOKUP(ROUNDDOWN($O76,-1),宝石属性!$B$25:$N$41,3,0)+VLOOKUP($P$2,职业被动!$B$6:$M$29,COLUMNS(职业被动!$B$6:K$29),0)*$O76,0)</f>
        <v>411</v>
      </c>
      <c r="X76" s="9">
        <f>ROUND(属性投放!L$4+装备属性!L$4*IF($O76&lt;10,1,ROUNDDOWN($O76,-1))+SUM(属性投放!M$37:M$45)*$O76+VLOOKUP($P$2,一级属性!$E$41:$P$64,COLUMNS(一级属性!$E$41:O$64),0)*($O76+0.25*IF($O76&lt;10,1,ROUNDDOWN($O76,-1)))+VLOOKUP($P$2,宝石属性!$B$43:$M$66,COLUMNS(宝石属性!$B$43:L$66),0)*10*VLOOKUP(ROUNDDOWN($O76,-1),宝石属性!$B$25:$N$41,2,0)*VLOOKUP(ROUNDDOWN($O76,-1),宝石属性!$B$25:$N$41,3,0)+VLOOKUP($P$2,职业被动!$B$6:$M$29,COLUMNS(职业被动!$B$6:L$29),0)*$O76,0)</f>
        <v>22</v>
      </c>
      <c r="Y76" s="9">
        <f>ROUND(属性投放!M$4+装备属性!M$4*IF($O76&lt;10,1,ROUNDDOWN($O76,-1))+SUM(属性投放!N$37:N$45)*$O76+VLOOKUP($P$2,一级属性!$E$41:$P$64,COLUMNS(一级属性!$E$41:P$64),0)*($O76+0.25*IF($O76&lt;10,1,ROUNDDOWN($O76,-1)))+VLOOKUP($P$2,宝石属性!$B$43:$M$66,COLUMNS(宝石属性!$B$43:M$66),0)*10*VLOOKUP(ROUNDDOWN($O76,-1),宝石属性!$B$25:$N$41,2,0)*VLOOKUP(ROUNDDOWN($O76,-1),宝石属性!$B$25:$N$41,3,0)+VLOOKUP($P$2,职业被动!$B$6:$M$29,COLUMNS(职业被动!$B$6:M$29),0)*$O76,0)</f>
        <v>824</v>
      </c>
      <c r="Z76" s="48">
        <f>属性价值和能力评分!$F$9+ROUND(属性价值和能力评分!$F$38*10,0)*O76+ROUND((SUM(装备属性!$W$9:$W$14)+属性价值和能力评分!$F$38*1.25+1.4+2.8)*IF(O76&lt;10,1,ROUNDDOWN(O76,-1)),0)+15*VLOOKUP(ROUNDDOWN(O76,-1),宝石属性!$B$26:$D$41,2,0)*6*VLOOKUP(ROUNDDOWN(O76,-1),宝石属性!$B$26:$D$41,3,0)+(属性价值和能力评分!$F$49*9+属性价值和能力评分!$F$50*2+属性价值和能力评分!$F$53*8/5)*O76</f>
        <v>14211</v>
      </c>
      <c r="AB76" s="1">
        <v>73</v>
      </c>
      <c r="AC76" s="9">
        <f>ROUND(属性投放!D$4+装备属性!D$4*IF($AB76&lt;10,1,ROUNDDOWN($AB76,-1))+SUM(属性投放!E$37:E$45)*$AB76+VLOOKUP($AC$2,一级属性!$E$41:$P$64,COLUMNS(一级属性!$E$41:G$64),0)*($AB76+0.25*IF($AB76&lt;10,1,ROUNDDOWN($AB76,-1)))+VLOOKUP($AC$2,宝石属性!$B$43:$M$66,COLUMNS(宝石属性!$B$43:D$66),0)*10*VLOOKUP(ROUNDDOWN($AB76,-1),宝石属性!$B$25:$N$41,2,0)*VLOOKUP(ROUNDDOWN($AB76,-1),宝石属性!$B$25:$N$41,3,0)+VLOOKUP($AC$2,职业被动!$B$6:$M$29,COLUMNS(职业被动!$B$6:D$29),0)*$AB76,0)</f>
        <v>4982</v>
      </c>
      <c r="AD76" s="9">
        <f>ROUND(属性投放!E$4+装备属性!E$4*IF($AB76&lt;10,1,ROUNDDOWN($AB76,-1))+SUM(属性投放!F$37:F$45)*$AB76+VLOOKUP($AC$2,一级属性!$E$41:$P$64,COLUMNS(一级属性!$E$41:H$64),0)*($AB76+0.25*IF($AB76&lt;10,1,ROUNDDOWN($AB76,-1)))+VLOOKUP($AC$2,宝石属性!$B$43:$M$66,COLUMNS(宝石属性!$B$43:E$66),0)*10*VLOOKUP(ROUNDDOWN($AB76,-1),宝石属性!$B$25:$N$41,2,0)*VLOOKUP(ROUNDDOWN($AB76,-1),宝石属性!$B$25:$N$41,3,0)+VLOOKUP($AC$2,职业被动!$B$6:$M$29,COLUMNS(职业被动!$B$6:E$29),0)*$AB76,0)</f>
        <v>1869</v>
      </c>
      <c r="AE76" s="9">
        <f>ROUND(属性投放!F$4+装备属性!F$4*IF($AB76&lt;10,1,ROUNDDOWN($AB76,-1))+SUM(属性投放!G$37:G$45)*$AB76+VLOOKUP($AC$2,一级属性!$E$41:$P$64,COLUMNS(一级属性!$E$41:I$64),0)*($AB76+0.25*IF($AB76&lt;10,1,ROUNDDOWN($AB76,-1)))+VLOOKUP($AC$2,宝石属性!$B$43:$M$66,COLUMNS(宝石属性!$B$43:F$66),0)*10*VLOOKUP(ROUNDDOWN($AB76,-1),宝石属性!$B$25:$N$41,2,0)*VLOOKUP(ROUNDDOWN($AB76,-1),宝石属性!$B$25:$N$41,3,0)+VLOOKUP($AC$2,职业被动!$B$6:$M$29,COLUMNS(职业被动!$B$6:F$29),0)*$AB76,0)</f>
        <v>1326</v>
      </c>
      <c r="AF76" s="9">
        <f>ROUND(属性投放!G$4+装备属性!G$4*IF($AB76&lt;10,1,ROUNDDOWN($AB76,-1))+SUM(属性投放!H$37:H$45)*$AB76+VLOOKUP($AC$2,一级属性!$E$41:$P$64,COLUMNS(一级属性!$E$41:J$64),0)*($AB76+0.25*IF($AB76&lt;10,1,ROUNDDOWN($AB76,-1)))+VLOOKUP($AC$2,宝石属性!$B$43:$M$66,COLUMNS(宝石属性!$B$43:G$66),0)*10*VLOOKUP(ROUNDDOWN($AB76,-1),宝石属性!$B$25:$N$41,2,0)*VLOOKUP(ROUNDDOWN($AB76,-1),宝石属性!$B$25:$N$41,3,0)+VLOOKUP($AC$2,职业被动!$B$6:$M$29,COLUMNS(职业被动!$B$6:G$29),0)*$AB76,0)</f>
        <v>933</v>
      </c>
      <c r="AG76" s="9">
        <f>ROUND(属性投放!H$4+装备属性!H$4*IF($AB76&lt;10,1,ROUNDDOWN($AB76,-1))+SUM(属性投放!I$37:I$45)*$AB76+VLOOKUP($AC$2,一级属性!$E$41:$P$64,COLUMNS(一级属性!$E$41:K$64),0)*($AB76+0.25*IF($AB76&lt;10,1,ROUNDDOWN($AB76,-1)))+VLOOKUP($AC$2,宝石属性!$B$43:$M$66,COLUMNS(宝石属性!$B$43:H$66),0)*10*VLOOKUP(ROUNDDOWN($AB76,-1),宝石属性!$B$25:$N$41,2,0)*VLOOKUP(ROUNDDOWN($AB76,-1),宝石属性!$B$25:$N$41,3,0)+VLOOKUP($AC$2,职业被动!$B$6:$M$29,COLUMNS(职业被动!$B$6:H$29),0)*$AB76,0)</f>
        <v>513</v>
      </c>
      <c r="AH76" s="9">
        <f>ROUND(属性投放!I$4+装备属性!I$4*IF($AB76&lt;10,1,ROUNDDOWN($AB76,-1))+SUM(属性投放!J$37:J$45)*$AB76+VLOOKUP($AC$2,一级属性!$E$41:$P$64,COLUMNS(一级属性!$E$41:L$64),0)*($AB76+0.25*IF($AB76&lt;10,1,ROUNDDOWN($AB76,-1)))+VLOOKUP($AC$2,宝石属性!$B$43:$M$66,COLUMNS(宝石属性!$B$43:I$66),0)*10*VLOOKUP(ROUNDDOWN($AB76,-1),宝石属性!$B$25:$N$41,2,0)*VLOOKUP(ROUNDDOWN($AB76,-1),宝石属性!$B$25:$N$41,3,0)+VLOOKUP($AC$2,职业被动!$B$6:$M$29,COLUMNS(职业被动!$B$6:I$29),0)*$AB76,0)</f>
        <v>854</v>
      </c>
      <c r="AI76" s="9">
        <f>ROUND(属性投放!J$4+装备属性!J$4*IF($AB76&lt;10,1,ROUNDDOWN($AB76,-1))+SUM(属性投放!K$37:K$45)*$AB76+VLOOKUP($AC$2,一级属性!$E$41:$P$64,COLUMNS(一级属性!$E$41:M$64),0)*($AB76+0.25*IF($AB76&lt;10,1,ROUNDDOWN($AB76,-1)))+VLOOKUP($AC$2,宝石属性!$B$43:$M$66,COLUMNS(宝石属性!$B$43:J$66),0)*10*VLOOKUP(ROUNDDOWN($AB76,-1),宝石属性!$B$25:$N$41,2,0)*VLOOKUP(ROUNDDOWN($AB76,-1),宝石属性!$B$25:$N$41,3,0)+VLOOKUP($AC$2,职业被动!$B$6:$M$29,COLUMNS(职业被动!$B$6:J$29),0)*$AB76,0)</f>
        <v>582</v>
      </c>
      <c r="AJ76" s="9">
        <f>ROUND(属性投放!K$4+装备属性!K$4*IF($AB76&lt;10,1,ROUNDDOWN($AB76,-1))+SUM(属性投放!L$37:L$45)*$AB76+VLOOKUP($AC$2,一级属性!$E$41:$P$64,COLUMNS(一级属性!$E$41:N$64),0)*($AB76+0.25*IF($AB76&lt;10,1,ROUNDDOWN($AB76,-1)))+VLOOKUP($AC$2,宝石属性!$B$43:$M$66,COLUMNS(宝石属性!$B$43:K$66),0)*10*VLOOKUP(ROUNDDOWN($AB76,-1),宝石属性!$B$25:$N$41,2,0)*VLOOKUP(ROUNDDOWN($AB76,-1),宝石属性!$B$25:$N$41,3,0)+VLOOKUP($AC$2,职业被动!$B$6:$M$29,COLUMNS(职业被动!$B$6:K$29),0)*$AB76,0)</f>
        <v>267</v>
      </c>
      <c r="AK76" s="9">
        <f>ROUND(属性投放!L$4+装备属性!L$4*IF($AB76&lt;10,1,ROUNDDOWN($AB76,-1))+SUM(属性投放!M$37:M$45)*$AB76+VLOOKUP($AC$2,一级属性!$E$41:$P$64,COLUMNS(一级属性!$E$41:O$64),0)*($AB76+0.25*IF($AB76&lt;10,1,ROUNDDOWN($AB76,-1)))+VLOOKUP($AC$2,宝石属性!$B$43:$M$66,COLUMNS(宝石属性!$B$43:L$66),0)*10*VLOOKUP(ROUNDDOWN($AB76,-1),宝石属性!$B$25:$N$41,2,0)*VLOOKUP(ROUNDDOWN($AB76,-1),宝石属性!$B$25:$N$41,3,0)+VLOOKUP($AC$2,职业被动!$B$6:$M$29,COLUMNS(职业被动!$B$6:L$29),0)*$AB76,0)</f>
        <v>22</v>
      </c>
      <c r="AL76" s="9">
        <f>ROUND(属性投放!M$4+装备属性!M$4*IF($AB76&lt;10,1,ROUNDDOWN($AB76,-1))+SUM(属性投放!N$37:N$45)*$AB76+VLOOKUP($AC$2,一级属性!$E$41:$P$64,COLUMNS(一级属性!$E$41:P$64),0)*($AB76+0.25*IF($AB76&lt;10,1,ROUNDDOWN($AB76,-1)))+VLOOKUP($AC$2,宝石属性!$B$43:$M$66,COLUMNS(宝石属性!$B$43:M$66),0)*10*VLOOKUP(ROUNDDOWN($AB76,-1),宝石属性!$B$25:$N$41,2,0)*VLOOKUP(ROUNDDOWN($AB76,-1),宝石属性!$B$25:$N$41,3,0)+VLOOKUP($AC$2,职业被动!$B$6:$M$29,COLUMNS(职业被动!$B$6:M$29),0)*$AB76,0)</f>
        <v>824</v>
      </c>
      <c r="AM76" s="48">
        <f>属性价值和能力评分!$F$9+ROUND(属性价值和能力评分!$F$38*10,0)*AB76+ROUND((SUM(装备属性!$W$9:$W$14)+属性价值和能力评分!$F$38*1.25+1.4+2.8)*IF(AB76&lt;10,1,ROUNDDOWN(AB76,-1)),0)+15*VLOOKUP(ROUNDDOWN(AB76,-1),宝石属性!$B$26:$D$41,2,0)*6*VLOOKUP(ROUNDDOWN(AB76,-1),宝石属性!$B$26:$D$41,3,0)+(属性价值和能力评分!$F$49*9+属性价值和能力评分!$F$50*2+属性价值和能力评分!$F$53*8/5)*AB76</f>
        <v>14211</v>
      </c>
      <c r="AO76" s="1">
        <v>73</v>
      </c>
      <c r="AP76" s="9">
        <f>ROUND(属性投放!D$4+装备属性!D$4*IF($AO76&lt;10,1,ROUNDDOWN($AO76,-1))+SUM(属性投放!E$37:E$45)*$AO76+VLOOKUP($AP$2,一级属性!$E$41:$P$64,COLUMNS(一级属性!$E$41:G$64),0)*($AO76+0.25*IF($AO76&lt;10,1,ROUNDDOWN($AO76,-1)))+VLOOKUP($AP$2,宝石属性!$B$43:$M$66,COLUMNS(宝石属性!$B$43:D$66),0)*10*VLOOKUP(ROUNDDOWN($AO76,-1),宝石属性!$B$25:$N$41,2,0)*VLOOKUP(ROUNDDOWN($AO76,-1),宝石属性!$B$25:$N$41,3,0)+VLOOKUP($AP$2,职业被动!$B$6:$M$29,COLUMNS(职业被动!$B$6:D$29),0)*$AO76,0)</f>
        <v>4982</v>
      </c>
      <c r="AQ76" s="9">
        <f>ROUND(属性投放!E$4+装备属性!E$4*IF($AO76&lt;10,1,ROUNDDOWN($AO76,-1))+SUM(属性投放!F$37:F$45)*$AO76+VLOOKUP($AP$2,一级属性!$E$41:$P$64,COLUMNS(一级属性!$E$41:H$64),0)*($AO76+0.25*IF($AO76&lt;10,1,ROUNDDOWN($AO76,-1)))+VLOOKUP($AP$2,宝石属性!$B$43:$M$66,COLUMNS(宝石属性!$B$43:E$66),0)*10*VLOOKUP(ROUNDDOWN($AO76,-1),宝石属性!$B$25:$N$41,2,0)*VLOOKUP(ROUNDDOWN($AO76,-1),宝石属性!$B$25:$N$41,3,0)+VLOOKUP($AP$2,职业被动!$B$6:$M$29,COLUMNS(职业被动!$B$6:E$29),0)*$AO76,0)</f>
        <v>3227</v>
      </c>
      <c r="AR76" s="9">
        <f>ROUND(属性投放!F$4+装备属性!F$4*IF($AO76&lt;10,1,ROUNDDOWN($AO76,-1))+SUM(属性投放!G$37:G$45)*$AO76+VLOOKUP($AP$2,一级属性!$E$41:$P$64,COLUMNS(一级属性!$E$41:I$64),0)*($AO76+0.25*IF($AO76&lt;10,1,ROUNDDOWN($AO76,-1)))+VLOOKUP($AP$2,宝石属性!$B$43:$M$66,COLUMNS(宝石属性!$B$43:F$66),0)*10*VLOOKUP(ROUNDDOWN($AO76,-1),宝石属性!$B$25:$N$41,2,0)*VLOOKUP(ROUNDDOWN($AO76,-1),宝石属性!$B$25:$N$41,3,0)+VLOOKUP($AP$2,职业被动!$B$6:$M$29,COLUMNS(职业被动!$B$6:F$29),0)*$AO76,0)</f>
        <v>820</v>
      </c>
      <c r="AS76" s="9">
        <f>ROUND(属性投放!G$4+装备属性!G$4*IF($AO76&lt;10,1,ROUNDDOWN($AO76,-1))+SUM(属性投放!H$37:H$45)*$AO76+VLOOKUP($AP$2,一级属性!$E$41:$P$64,COLUMNS(一级属性!$E$41:J$64),0)*($AO76+0.25*IF($AO76&lt;10,1,ROUNDDOWN($AO76,-1)))+VLOOKUP($AP$2,宝石属性!$B$43:$M$66,COLUMNS(宝石属性!$B$43:G$66),0)*10*VLOOKUP(ROUNDDOWN($AO76,-1),宝石属性!$B$25:$N$41,2,0)*VLOOKUP(ROUNDDOWN($AO76,-1),宝石属性!$B$25:$N$41,3,0)+VLOOKUP($AP$2,职业被动!$B$6:$M$29,COLUMNS(职业被动!$B$6:G$29),0)*$AO76,0)</f>
        <v>787</v>
      </c>
      <c r="AT76" s="9">
        <f>ROUND(属性投放!H$4+装备属性!H$4*IF($AO76&lt;10,1,ROUNDDOWN($AO76,-1))+SUM(属性投放!I$37:I$45)*$AO76+VLOOKUP($AP$2,一级属性!$E$41:$P$64,COLUMNS(一级属性!$E$41:K$64),0)*($AO76+0.25*IF($AO76&lt;10,1,ROUNDDOWN($AO76,-1)))+VLOOKUP($AP$2,宝石属性!$B$43:$M$66,COLUMNS(宝石属性!$B$43:H$66),0)*10*VLOOKUP(ROUNDDOWN($AO76,-1),宝石属性!$B$25:$N$41,2,0)*VLOOKUP(ROUNDDOWN($AO76,-1),宝石属性!$B$25:$N$41,3,0)+VLOOKUP($AP$2,职业被动!$B$6:$M$29,COLUMNS(职业被动!$B$6:H$29),0)*$AO76,0)</f>
        <v>785</v>
      </c>
      <c r="AU76" s="9">
        <f>ROUND(属性投放!I$4+装备属性!I$4*IF($AO76&lt;10,1,ROUNDDOWN($AO76,-1))+SUM(属性投放!J$37:J$45)*$AO76+VLOOKUP($AP$2,一级属性!$E$41:$P$64,COLUMNS(一级属性!$E$41:L$64),0)*($AO76+0.25*IF($AO76&lt;10,1,ROUNDDOWN($AO76,-1)))+VLOOKUP($AP$2,宝石属性!$B$43:$M$66,COLUMNS(宝石属性!$B$43:I$66),0)*10*VLOOKUP(ROUNDDOWN($AO76,-1),宝石属性!$B$25:$N$41,2,0)*VLOOKUP(ROUNDDOWN($AO76,-1),宝石属性!$B$25:$N$41,3,0)+VLOOKUP($AP$2,职业被动!$B$6:$M$29,COLUMNS(职业被动!$B$6:I$29),0)*$AO76,0)</f>
        <v>908</v>
      </c>
      <c r="AV76" s="9">
        <f>ROUND(属性投放!J$4+装备属性!J$4*IF($AO76&lt;10,1,ROUNDDOWN($AO76,-1))+SUM(属性投放!K$37:K$45)*$AO76+VLOOKUP($AP$2,一级属性!$E$41:$P$64,COLUMNS(一级属性!$E$41:M$64),0)*($AO76+0.25*IF($AO76&lt;10,1,ROUNDDOWN($AO76,-1)))+VLOOKUP($AP$2,宝石属性!$B$43:$M$66,COLUMNS(宝石属性!$B$43:J$66),0)*10*VLOOKUP(ROUNDDOWN($AO76,-1),宝石属性!$B$25:$N$41,2,0)*VLOOKUP(ROUNDDOWN($AO76,-1),宝石属性!$B$25:$N$41,3,0)+VLOOKUP($AP$2,职业被动!$B$6:$M$29,COLUMNS(职业被动!$B$6:J$29),0)*$AO76,0)</f>
        <v>645</v>
      </c>
      <c r="AW76" s="9">
        <f>ROUND(属性投放!K$4+装备属性!K$4*IF($AO76&lt;10,1,ROUNDDOWN($AO76,-1))+SUM(属性投放!L$37:L$45)*$AO76+VLOOKUP($AP$2,一级属性!$E$41:$P$64,COLUMNS(一级属性!$E$41:N$64),0)*($AO76+0.25*IF($AO76&lt;10,1,ROUNDDOWN($AO76,-1)))+VLOOKUP($AP$2,宝石属性!$B$43:$M$66,COLUMNS(宝石属性!$B$43:K$66),0)*10*VLOOKUP(ROUNDDOWN($AO76,-1),宝石属性!$B$25:$N$41,2,0)*VLOOKUP(ROUNDDOWN($AO76,-1),宝石属性!$B$25:$N$41,3,0)+VLOOKUP($AP$2,职业被动!$B$6:$M$29,COLUMNS(职业被动!$B$6:K$29),0)*$AO76,0)</f>
        <v>267</v>
      </c>
      <c r="AX76" s="9">
        <f>ROUND(属性投放!L$4+装备属性!L$4*IF($AO76&lt;10,1,ROUNDDOWN($AO76,-1))+SUM(属性投放!M$37:M$45)*$AO76+VLOOKUP($AP$2,一级属性!$E$41:$P$64,COLUMNS(一级属性!$E$41:O$64),0)*($AO76+0.25*IF($AO76&lt;10,1,ROUNDDOWN($AO76,-1)))+VLOOKUP($AP$2,宝石属性!$B$43:$M$66,COLUMNS(宝石属性!$B$43:L$66),0)*10*VLOOKUP(ROUNDDOWN($AO76,-1),宝石属性!$B$25:$N$41,2,0)*VLOOKUP(ROUNDDOWN($AO76,-1),宝石属性!$B$25:$N$41,3,0)+VLOOKUP($AP$2,职业被动!$B$6:$M$29,COLUMNS(职业被动!$B$6:L$29),0)*$AO76,0)</f>
        <v>806</v>
      </c>
      <c r="AY76" s="9">
        <f>ROUND(属性投放!M$4+装备属性!M$4*IF($AO76&lt;10,1,ROUNDDOWN($AO76,-1))+SUM(属性投放!N$37:N$45)*$AO76+VLOOKUP($AP$2,一级属性!$E$41:$P$64,COLUMNS(一级属性!$E$41:P$64),0)*($AO76+0.25*IF($AO76&lt;10,1,ROUNDDOWN($AO76,-1)))+VLOOKUP($AP$2,宝石属性!$B$43:$M$66,COLUMNS(宝石属性!$B$43:M$66),0)*10*VLOOKUP(ROUNDDOWN($AO76,-1),宝石属性!$B$25:$N$41,2,0)*VLOOKUP(ROUNDDOWN($AO76,-1),宝石属性!$B$25:$N$41,3,0)+VLOOKUP($AP$2,职业被动!$B$6:$M$29,COLUMNS(职业被动!$B$6:M$29),0)*$AO76,0)</f>
        <v>824</v>
      </c>
      <c r="AZ76" s="48">
        <f>属性价值和能力评分!$F$9+ROUND(属性价值和能力评分!$F$38*10,0)*AO76+ROUND((SUM(装备属性!$W$9:$W$14)+属性价值和能力评分!$F$38*1.25+1.4+2.8)*IF(AO76&lt;10,1,ROUNDDOWN(AO76,-1)),0)+15*VLOOKUP(ROUNDDOWN(AO76,-1),宝石属性!$B$26:$D$41,2,0)*6*VLOOKUP(ROUNDDOWN(AO76,-1),宝石属性!$B$26:$D$41,3,0)+(属性价值和能力评分!$F$49*9+属性价值和能力评分!$F$50*2+属性价值和能力评分!$F$53*8/5)*AO76</f>
        <v>14211</v>
      </c>
      <c r="BB76" s="1">
        <v>73</v>
      </c>
      <c r="BC76" s="9">
        <f>ROUND(属性投放!D$4+装备属性!D$4*IF($BB76&lt;10,1,ROUNDDOWN($BB76,-1))+SUM(属性投放!E$37:E$45)*$BB76+VLOOKUP($BC$2,一级属性!$E$41:$P$64,COLUMNS(一级属性!$E$41:G$64),0)*($BB76+0.25*IF($BB76&lt;10,1,ROUNDDOWN($BB76,-1)))+VLOOKUP($BC$2,宝石属性!$B$43:$M$66,COLUMNS(宝石属性!$B$43:D$66),0)*10*VLOOKUP(ROUNDDOWN($BB76,-1),宝石属性!$B$25:$N$41,2,0)*VLOOKUP(ROUNDDOWN($BB76,-1),宝石属性!$B$25:$N$41,3,0)+VLOOKUP($BC$2,职业被动!$B$6:$M$29,COLUMNS(职业被动!$B$6:D$29),0)*$BB76,0)</f>
        <v>4471</v>
      </c>
      <c r="BD76" s="9">
        <f>ROUND(属性投放!E$4+装备属性!E$4*IF($BB76&lt;10,1,ROUNDDOWN($BB76,-1))+SUM(属性投放!F$37:F$45)*$BB76+VLOOKUP($BC$2,一级属性!$E$41:$P$64,COLUMNS(一级属性!$E$41:H$64),0)*($BB76+0.25*IF($BB76&lt;10,1,ROUNDDOWN($BB76,-1)))+VLOOKUP($BC$2,宝石属性!$B$43:$M$66,COLUMNS(宝石属性!$B$43:E$66),0)*10*VLOOKUP(ROUNDDOWN($BB76,-1),宝石属性!$B$25:$N$41,2,0)*VLOOKUP(ROUNDDOWN($BB76,-1),宝石属性!$B$25:$N$41,3,0)+VLOOKUP($BC$2,职业被动!$B$6:$M$29,COLUMNS(职业被动!$B$6:E$29),0)*$BB76,0)</f>
        <v>3679</v>
      </c>
      <c r="BE76" s="9">
        <f>ROUND(属性投放!F$4+装备属性!F$4*IF($BB76&lt;10,1,ROUNDDOWN($BB76,-1))+SUM(属性投放!G$37:G$45)*$BB76+VLOOKUP($BC$2,一级属性!$E$41:$P$64,COLUMNS(一级属性!$E$41:I$64),0)*($BB76+0.25*IF($BB76&lt;10,1,ROUNDDOWN($BB76,-1)))+VLOOKUP($BC$2,宝石属性!$B$43:$M$66,COLUMNS(宝石属性!$B$43:F$66),0)*10*VLOOKUP(ROUNDDOWN($BB76,-1),宝石属性!$B$25:$N$41,2,0)*VLOOKUP(ROUNDDOWN($BB76,-1),宝石属性!$B$25:$N$41,3,0)+VLOOKUP($BC$2,职业被动!$B$6:$M$29,COLUMNS(职业被动!$B$6:F$29),0)*$BB76,0)</f>
        <v>820</v>
      </c>
      <c r="BF76" s="9">
        <f>ROUND(属性投放!G$4+装备属性!G$4*IF($BB76&lt;10,1,ROUNDDOWN($BB76,-1))+SUM(属性投放!H$37:H$45)*$BB76+VLOOKUP($BC$2,一级属性!$E$41:$P$64,COLUMNS(一级属性!$E$41:J$64),0)*($BB76+0.25*IF($BB76&lt;10,1,ROUNDDOWN($BB76,-1)))+VLOOKUP($BC$2,宝石属性!$B$43:$M$66,COLUMNS(宝石属性!$B$43:G$66),0)*10*VLOOKUP(ROUNDDOWN($BB76,-1),宝石属性!$B$25:$N$41,2,0)*VLOOKUP(ROUNDDOWN($BB76,-1),宝石属性!$B$25:$N$41,3,0)+VLOOKUP($BC$2,职业被动!$B$6:$M$29,COLUMNS(职业被动!$B$6:G$29),0)*$BB76,0)</f>
        <v>787</v>
      </c>
      <c r="BG76" s="9">
        <f>ROUND(属性投放!H$4+装备属性!H$4*IF($BB76&lt;10,1,ROUNDDOWN($BB76,-1))+SUM(属性投放!I$37:I$45)*$BB76+VLOOKUP($BC$2,一级属性!$E$41:$P$64,COLUMNS(一级属性!$E$41:K$64),0)*($BB76+0.25*IF($BB76&lt;10,1,ROUNDDOWN($BB76,-1)))+VLOOKUP($BC$2,宝石属性!$B$43:$M$66,COLUMNS(宝石属性!$B$43:H$66),0)*10*VLOOKUP(ROUNDDOWN($BB76,-1),宝石属性!$B$25:$N$41,2,0)*VLOOKUP(ROUNDDOWN($BB76,-1),宝石属性!$B$25:$N$41,3,0)+VLOOKUP($BC$2,职业被动!$B$6:$M$29,COLUMNS(职业被动!$B$6:H$29),0)*$BB76,0)</f>
        <v>1129</v>
      </c>
      <c r="BH76" s="9">
        <f>ROUND(属性投放!I$4+装备属性!I$4*IF($BB76&lt;10,1,ROUNDDOWN($BB76,-1))+SUM(属性投放!J$37:J$45)*$BB76+VLOOKUP($BC$2,一级属性!$E$41:$P$64,COLUMNS(一级属性!$E$41:L$64),0)*($BB76+0.25*IF($BB76&lt;10,1,ROUNDDOWN($BB76,-1)))+VLOOKUP($BC$2,宝石属性!$B$43:$M$66,COLUMNS(宝石属性!$B$43:I$66),0)*10*VLOOKUP(ROUNDDOWN($BB76,-1),宝石属性!$B$25:$N$41,2,0)*VLOOKUP(ROUNDDOWN($BB76,-1),宝石属性!$B$25:$N$41,3,0)+VLOOKUP($BC$2,职业被动!$B$6:$M$29,COLUMNS(职业被动!$B$6:I$29),0)*$BB76,0)</f>
        <v>1071</v>
      </c>
      <c r="BI76" s="9">
        <f>ROUND(属性投放!J$4+装备属性!J$4*IF($BB76&lt;10,1,ROUNDDOWN($BB76,-1))+SUM(属性投放!K$37:K$45)*$BB76+VLOOKUP($BC$2,一级属性!$E$41:$P$64,COLUMNS(一级属性!$E$41:M$64),0)*($BB76+0.25*IF($BB76&lt;10,1,ROUNDDOWN($BB76,-1)))+VLOOKUP($BC$2,宝石属性!$B$43:$M$66,COLUMNS(宝石属性!$B$43:J$66),0)*10*VLOOKUP(ROUNDDOWN($BB76,-1),宝石属性!$B$25:$N$41,2,0)*VLOOKUP(ROUNDDOWN($BB76,-1),宝石属性!$B$25:$N$41,3,0)+VLOOKUP($BC$2,职业被动!$B$6:$M$29,COLUMNS(职业被动!$B$6:J$29),0)*$BB76,0)</f>
        <v>509</v>
      </c>
      <c r="BJ76" s="9">
        <f>ROUND(属性投放!K$4+装备属性!K$4*IF($BB76&lt;10,1,ROUNDDOWN($BB76,-1))+SUM(属性投放!L$37:L$45)*$BB76+VLOOKUP($BC$2,一级属性!$E$41:$P$64,COLUMNS(一级属性!$E$41:N$64),0)*($BB76+0.25*IF($BB76&lt;10,1,ROUNDDOWN($BB76,-1)))+VLOOKUP($BC$2,宝石属性!$B$43:$M$66,COLUMNS(宝石属性!$B$43:K$66),0)*10*VLOOKUP(ROUNDDOWN($BB76,-1),宝石属性!$B$25:$N$41,2,0)*VLOOKUP(ROUNDDOWN($BB76,-1),宝石属性!$B$25:$N$41,3,0)+VLOOKUP($BC$2,职业被动!$B$6:$M$29,COLUMNS(职业被动!$B$6:K$29),0)*$BB76,0)</f>
        <v>267</v>
      </c>
      <c r="BK76" s="9">
        <f>ROUND(属性投放!L$4+装备属性!L$4*IF($BB76&lt;10,1,ROUNDDOWN($BB76,-1))+SUM(属性投放!M$37:M$45)*$BB76+VLOOKUP($BC$2,一级属性!$E$41:$P$64,COLUMNS(一级属性!$E$41:O$64),0)*($BB76+0.25*IF($BB76&lt;10,1,ROUNDDOWN($BB76,-1)))+VLOOKUP($BC$2,宝石属性!$B$43:$M$66,COLUMNS(宝石属性!$B$43:L$66),0)*10*VLOOKUP(ROUNDDOWN($BB76,-1),宝石属性!$B$25:$N$41,2,0)*VLOOKUP(ROUNDDOWN($BB76,-1),宝石属性!$B$25:$N$41,3,0)+VLOOKUP($BC$2,职业被动!$B$6:$M$29,COLUMNS(职业被动!$B$6:L$29),0)*$BB76,0)</f>
        <v>22</v>
      </c>
      <c r="BL76" s="9">
        <f>ROUND(属性投放!M$4+装备属性!M$4*IF($BB76&lt;10,1,ROUNDDOWN($BB76,-1))+SUM(属性投放!N$37:N$45)*$BB76+VLOOKUP($BC$2,一级属性!$E$41:$P$64,COLUMNS(一级属性!$E$41:P$64),0)*($BB76+0.25*IF($BB76&lt;10,1,ROUNDDOWN($BB76,-1)))+VLOOKUP($BC$2,宝石属性!$B$43:$M$66,COLUMNS(宝石属性!$B$43:M$66),0)*10*VLOOKUP(ROUNDDOWN($BB76,-1),宝石属性!$B$25:$N$41,2,0)*VLOOKUP(ROUNDDOWN($BB76,-1),宝石属性!$B$25:$N$41,3,0)+VLOOKUP($BC$2,职业被动!$B$6:$M$29,COLUMNS(职业被动!$B$6:M$29),0)*$BB76,0)</f>
        <v>824</v>
      </c>
      <c r="BM76" s="48">
        <f>属性价值和能力评分!$F$9+ROUND(属性价值和能力评分!$F$38*10,0)*BB76+ROUND((SUM(装备属性!$W$9:$W$14)+属性价值和能力评分!$F$38*1.25+1.4+2.8)*IF(BB76&lt;10,1,ROUNDDOWN(BB76,-1)),0)+15*VLOOKUP(ROUNDDOWN(BB76,-1),宝石属性!$B$26:$D$41,2,0)*6*VLOOKUP(ROUNDDOWN(BB76,-1),宝石属性!$B$26:$D$41,3,0)+(属性价值和能力评分!$F$49*9+属性价值和能力评分!$F$50*2+属性价值和能力评分!$F$53*8/5)*BB76</f>
        <v>14211</v>
      </c>
      <c r="BO76" s="1">
        <v>73</v>
      </c>
      <c r="BP76" s="9">
        <f>ROUND(属性投放!D$4+装备属性!D$4*IF($BO76&lt;10,1,ROUNDDOWN($BO76,-1))+SUM(属性投放!E$37:E$45)*$BO76+VLOOKUP($BP$2,一级属性!$E$41:$P$64,COLUMNS(一级属性!$E$41:G$64),0)*($BO76+0.25*IF($BO76&lt;10,1,ROUNDDOWN($BO76,-1)))+VLOOKUP($BP$2,宝石属性!$B$43:$M$66,COLUMNS(宝石属性!$B$43:D$66),0)*10*VLOOKUP(ROUNDDOWN($BO76,-1),宝石属性!$B$25:$N$41,2,0)*VLOOKUP(ROUNDDOWN($BO76,-1),宝石属性!$B$25:$N$41,3,0)+VLOOKUP($BP$2,职业被动!$B$6:$M$29,COLUMNS(职业被动!$B$6:D$29),0)*$BO76,0)</f>
        <v>5493</v>
      </c>
      <c r="BQ76" s="9">
        <f>ROUND(属性投放!E$4+装备属性!E$4*IF($BO76&lt;10,1,ROUNDDOWN($BO76,-1))+SUM(属性投放!F$37:F$45)*$BO76+VLOOKUP($BP$2,一级属性!$E$41:$P$64,COLUMNS(一级属性!$E$41:H$64),0)*($BO76+0.25*IF($BO76&lt;10,1,ROUNDDOWN($BO76,-1)))+VLOOKUP($BP$2,宝石属性!$B$43:$M$66,COLUMNS(宝石属性!$B$43:E$66),0)*10*VLOOKUP(ROUNDDOWN($BO76,-1),宝石属性!$B$25:$N$41,2,0)*VLOOKUP(ROUNDDOWN($BO76,-1),宝石属性!$B$25:$N$41,3,0)+VLOOKUP($BP$2,职业被动!$B$6:$M$29,COLUMNS(职业被动!$B$6:E$29),0)*$BO76,0)</f>
        <v>3227</v>
      </c>
      <c r="BR76" s="9">
        <f>ROUND(属性投放!F$4+装备属性!F$4*IF($BO76&lt;10,1,ROUNDDOWN($BO76,-1))+SUM(属性投放!G$37:G$45)*$BO76+VLOOKUP($BP$2,一级属性!$E$41:$P$64,COLUMNS(一级属性!$E$41:I$64),0)*($BO76+0.25*IF($BO76&lt;10,1,ROUNDDOWN($BO76,-1)))+VLOOKUP($BP$2,宝石属性!$B$43:$M$66,COLUMNS(宝石属性!$B$43:F$66),0)*10*VLOOKUP(ROUNDDOWN($BO76,-1),宝石属性!$B$25:$N$41,2,0)*VLOOKUP(ROUNDDOWN($BO76,-1),宝石属性!$B$25:$N$41,3,0)+VLOOKUP($BP$2,职业被动!$B$6:$M$29,COLUMNS(职业被动!$B$6:F$29),0)*$BO76,0)</f>
        <v>820</v>
      </c>
      <c r="BS76" s="9">
        <f>ROUND(属性投放!G$4+装备属性!G$4*IF($BO76&lt;10,1,ROUNDDOWN($BO76,-1))+SUM(属性投放!H$37:H$45)*$BO76+VLOOKUP($BP$2,一级属性!$E$41:$P$64,COLUMNS(一级属性!$E$41:J$64),0)*($BO76+0.25*IF($BO76&lt;10,1,ROUNDDOWN($BO76,-1)))+VLOOKUP($BP$2,宝石属性!$B$43:$M$66,COLUMNS(宝石属性!$B$43:G$66),0)*10*VLOOKUP(ROUNDDOWN($BO76,-1),宝石属性!$B$25:$N$41,2,0)*VLOOKUP(ROUNDDOWN($BO76,-1),宝石属性!$B$25:$N$41,3,0)+VLOOKUP($BP$2,职业被动!$B$6:$M$29,COLUMNS(职业被动!$B$6:G$29),0)*$BO76,0)</f>
        <v>787</v>
      </c>
      <c r="BT76" s="9">
        <f>ROUND(属性投放!H$4+装备属性!H$4*IF($BO76&lt;10,1,ROUNDDOWN($BO76,-1))+SUM(属性投放!I$37:I$45)*$BO76+VLOOKUP($BP$2,一级属性!$E$41:$P$64,COLUMNS(一级属性!$E$41:K$64),0)*($BO76+0.25*IF($BO76&lt;10,1,ROUNDDOWN($BO76,-1)))+VLOOKUP($BP$2,宝石属性!$B$43:$M$66,COLUMNS(宝石属性!$B$43:H$66),0)*10*VLOOKUP(ROUNDDOWN($BO76,-1),宝石属性!$B$25:$N$41,2,0)*VLOOKUP(ROUNDDOWN($BO76,-1),宝石属性!$B$25:$N$41,3,0)+VLOOKUP($BP$2,职业被动!$B$6:$M$29,COLUMNS(职业被动!$B$6:H$29),0)*$BO76,0)</f>
        <v>858</v>
      </c>
      <c r="BU76" s="9">
        <f>ROUND(属性投放!I$4+装备属性!I$4*IF($BO76&lt;10,1,ROUNDDOWN($BO76,-1))+SUM(属性投放!J$37:J$45)*$BO76+VLOOKUP($BP$2,一级属性!$E$41:$P$64,COLUMNS(一级属性!$E$41:L$64),0)*($BO76+0.25*IF($BO76&lt;10,1,ROUNDDOWN($BO76,-1)))+VLOOKUP($BP$2,宝石属性!$B$43:$M$66,COLUMNS(宝石属性!$B$43:I$66),0)*10*VLOOKUP(ROUNDDOWN($BO76,-1),宝石属性!$B$25:$N$41,2,0)*VLOOKUP(ROUNDDOWN($BO76,-1),宝石属性!$B$25:$N$41,3,0)+VLOOKUP($BP$2,职业被动!$B$6:$M$29,COLUMNS(职业被动!$B$6:I$29),0)*$BO76,0)</f>
        <v>908</v>
      </c>
      <c r="BV76" s="9">
        <f>ROUND(属性投放!J$4+装备属性!J$4*IF($BO76&lt;10,1,ROUNDDOWN($BO76,-1))+SUM(属性投放!K$37:K$45)*$BO76+VLOOKUP($BP$2,一级属性!$E$41:$P$64,COLUMNS(一级属性!$E$41:M$64),0)*($BO76+0.25*IF($BO76&lt;10,1,ROUNDDOWN($BO76,-1)))+VLOOKUP($BP$2,宝石属性!$B$43:$M$66,COLUMNS(宝石属性!$B$43:J$66),0)*10*VLOOKUP(ROUNDDOWN($BO76,-1),宝石属性!$B$25:$N$41,2,0)*VLOOKUP(ROUNDDOWN($BO76,-1),宝石属性!$B$25:$N$41,3,0)+VLOOKUP($BP$2,职业被动!$B$6:$M$29,COLUMNS(职业被动!$B$6:J$29),0)*$BO76,0)</f>
        <v>645</v>
      </c>
      <c r="BW76" s="9">
        <f>ROUND(属性投放!K$4+装备属性!K$4*IF($BO76&lt;10,1,ROUNDDOWN($BO76,-1))+SUM(属性投放!L$37:L$45)*$BO76+VLOOKUP($BP$2,一级属性!$E$41:$P$64,COLUMNS(一级属性!$E$41:N$64),0)*($BO76+0.25*IF($BO76&lt;10,1,ROUNDDOWN($BO76,-1)))+VLOOKUP($BP$2,宝石属性!$B$43:$M$66,COLUMNS(宝石属性!$B$43:K$66),0)*10*VLOOKUP(ROUNDDOWN($BO76,-1),宝石属性!$B$25:$N$41,2,0)*VLOOKUP(ROUNDDOWN($BO76,-1),宝石属性!$B$25:$N$41,3,0)+VLOOKUP($BP$2,职业被动!$B$6:$M$29,COLUMNS(职业被动!$B$6:K$29),0)*$BO76,0)</f>
        <v>411</v>
      </c>
      <c r="BX76" s="9">
        <f>ROUND(属性投放!L$4+装备属性!L$4*IF($BO76&lt;10,1,ROUNDDOWN($BO76,-1))+SUM(属性投放!M$37:M$45)*$BO76+VLOOKUP($BP$2,一级属性!$E$41:$P$64,COLUMNS(一级属性!$E$41:O$64),0)*($BO76+0.25*IF($BO76&lt;10,1,ROUNDDOWN($BO76,-1)))+VLOOKUP($BP$2,宝石属性!$B$43:$M$66,COLUMNS(宝石属性!$B$43:L$66),0)*10*VLOOKUP(ROUNDDOWN($BO76,-1),宝石属性!$B$25:$N$41,2,0)*VLOOKUP(ROUNDDOWN($BO76,-1),宝石属性!$B$25:$N$41,3,0)+VLOOKUP($BP$2,职业被动!$B$6:$M$29,COLUMNS(职业被动!$B$6:L$29),0)*$BO76,0)</f>
        <v>22</v>
      </c>
      <c r="BY76" s="9">
        <f>ROUND(属性投放!M$4+装备属性!M$4*IF($BO76&lt;10,1,ROUNDDOWN($BO76,-1))+SUM(属性投放!N$37:N$45)*$BO76+VLOOKUP($BP$2,一级属性!$E$41:$P$64,COLUMNS(一级属性!$E$41:P$64),0)*($BO76+0.25*IF($BO76&lt;10,1,ROUNDDOWN($BO76,-1)))+VLOOKUP($BP$2,宝石属性!$B$43:$M$66,COLUMNS(宝石属性!$B$43:M$66),0)*10*VLOOKUP(ROUNDDOWN($BO76,-1),宝石属性!$B$25:$N$41,2,0)*VLOOKUP(ROUNDDOWN($BO76,-1),宝石属性!$B$25:$N$41,3,0)+VLOOKUP($BP$2,职业被动!$B$6:$M$29,COLUMNS(职业被动!$B$6:M$29),0)*$BO76,0)</f>
        <v>824</v>
      </c>
      <c r="BZ76" s="48">
        <f>属性价值和能力评分!$F$9+ROUND(属性价值和能力评分!$F$38*10,0)*BO76+ROUND((SUM(装备属性!$W$9:$W$14)+属性价值和能力评分!$F$38*1.25+1.4+2.8)*IF(BO76&lt;10,1,ROUNDDOWN(BO76,-1)),0)+15*VLOOKUP(ROUNDDOWN(BO76,-1),宝石属性!$B$26:$D$41,2,0)*6*VLOOKUP(ROUNDDOWN(BO76,-1),宝石属性!$B$26:$D$41,3,0)+(属性价值和能力评分!$F$49*9+属性价值和能力评分!$F$50*2+属性价值和能力评分!$F$53*8/5)*BO76</f>
        <v>14211</v>
      </c>
      <c r="CB76" s="1">
        <v>73</v>
      </c>
      <c r="CC76" s="9">
        <f>ROUND(属性投放!D$4+装备属性!D$4*IF($CB76&lt;10,1,ROUNDDOWN($CB76,-1))+SUM(属性投放!E$37:E$45)*$CB76+VLOOKUP($CC$2,一级属性!$E$41:$P$64,COLUMNS(一级属性!$E$41:G$64),0)*($CB76+0.25*IF($CB76&lt;10,1,ROUNDDOWN($CB76,-1)))+VLOOKUP($CC$2,宝石属性!$B$43:$M$66,COLUMNS(宝石属性!$B$43:D$66),0)*10*VLOOKUP(ROUNDDOWN($CB76,-1),宝石属性!$B$25:$N$41,2,0)*VLOOKUP(ROUNDDOWN($CB76,-1),宝石属性!$B$25:$N$41,3,0)+VLOOKUP($CC$2,职业被动!$B$6:$M$29,COLUMNS(职业被动!$B$6:D$29),0)*$CB76,0)</f>
        <v>3747</v>
      </c>
      <c r="CD76" s="9">
        <f>ROUND(属性投放!E$4+装备属性!E$4*IF($CB76&lt;10,1,ROUNDDOWN($CB76,-1))+SUM(属性投放!F$37:F$45)*$CB76+VLOOKUP($CC$2,一级属性!$E$41:$P$64,COLUMNS(一级属性!$E$41:H$64),0)*($CB76+0.25*IF($CB76&lt;10,1,ROUNDDOWN($CB76,-1)))+VLOOKUP($CC$2,宝石属性!$B$43:$M$66,COLUMNS(宝石属性!$B$43:E$66),0)*10*VLOOKUP(ROUNDDOWN($CB76,-1),宝石属性!$B$25:$N$41,2,0)*VLOOKUP(ROUNDDOWN($CB76,-1),宝石属性!$B$25:$N$41,3,0)+VLOOKUP($CC$2,职业被动!$B$6:$M$29,COLUMNS(职业被动!$B$6:E$29),0)*$CB76,0)</f>
        <v>1869</v>
      </c>
      <c r="CE76" s="9">
        <f>ROUND(属性投放!F$4+装备属性!F$4*IF($CB76&lt;10,1,ROUNDDOWN($CB76,-1))+SUM(属性投放!G$37:G$45)*$CB76+VLOOKUP($CC$2,一级属性!$E$41:$P$64,COLUMNS(一级属性!$E$41:I$64),0)*($CB76+0.25*IF($CB76&lt;10,1,ROUNDDOWN($CB76,-1)))+VLOOKUP($CC$2,宝石属性!$B$43:$M$66,COLUMNS(宝石属性!$B$43:F$66),0)*10*VLOOKUP(ROUNDDOWN($CB76,-1),宝石属性!$B$25:$N$41,2,0)*VLOOKUP(ROUNDDOWN($CB76,-1),宝石属性!$B$25:$N$41,3,0)+VLOOKUP($CC$2,职业被动!$B$6:$M$29,COLUMNS(职业被动!$B$6:F$29),0)*$CB76,0)</f>
        <v>1743</v>
      </c>
      <c r="CF76" s="9">
        <f>ROUND(属性投放!G$4+装备属性!G$4*IF($CB76&lt;10,1,ROUNDDOWN($CB76,-1))+SUM(属性投放!H$37:H$45)*$CB76+VLOOKUP($CC$2,一级属性!$E$41:$P$64,COLUMNS(一级属性!$E$41:J$64),0)*($CB76+0.25*IF($CB76&lt;10,1,ROUNDDOWN($CB76,-1)))+VLOOKUP($CC$2,宝石属性!$B$43:$M$66,COLUMNS(宝石属性!$B$43:G$66),0)*10*VLOOKUP(ROUNDDOWN($CB76,-1),宝石属性!$B$25:$N$41,2,0)*VLOOKUP(ROUNDDOWN($CB76,-1),宝石属性!$B$25:$N$41,3,0)+VLOOKUP($CC$2,职业被动!$B$6:$M$29,COLUMNS(职业被动!$B$6:G$29),0)*$CB76,0)</f>
        <v>860</v>
      </c>
      <c r="CG76" s="9">
        <f>ROUND(属性投放!H$4+装备属性!H$4*IF($CB76&lt;10,1,ROUNDDOWN($CB76,-1))+SUM(属性投放!I$37:I$45)*$CB76+VLOOKUP($CC$2,一级属性!$E$41:$P$64,COLUMNS(一级属性!$E$41:K$64),0)*($CB76+0.25*IF($CB76&lt;10,1,ROUNDDOWN($CB76,-1)))+VLOOKUP($CC$2,宝石属性!$B$43:$M$66,COLUMNS(宝石属性!$B$43:H$66),0)*10*VLOOKUP(ROUNDDOWN($CB76,-1),宝石属性!$B$25:$N$41,2,0)*VLOOKUP(ROUNDDOWN($CB76,-1),宝石属性!$B$25:$N$41,3,0)+VLOOKUP($CC$2,职业被动!$B$6:$M$29,COLUMNS(职业被动!$B$6:H$29),0)*$CB76,0)</f>
        <v>513</v>
      </c>
      <c r="CH76" s="9">
        <f>ROUND(属性投放!I$4+装备属性!I$4*IF($CB76&lt;10,1,ROUNDDOWN($CB76,-1))+SUM(属性投放!J$37:J$45)*$CB76+VLOOKUP($CC$2,一级属性!$E$41:$P$64,COLUMNS(一级属性!$E$41:L$64),0)*($CB76+0.25*IF($CB76&lt;10,1,ROUNDDOWN($CB76,-1)))+VLOOKUP($CC$2,宝石属性!$B$43:$M$66,COLUMNS(宝石属性!$B$43:I$66),0)*10*VLOOKUP(ROUNDDOWN($CB76,-1),宝石属性!$B$25:$N$41,2,0)*VLOOKUP(ROUNDDOWN($CB76,-1),宝石属性!$B$25:$N$41,3,0)+VLOOKUP($CC$2,职业被动!$B$6:$M$29,COLUMNS(职业被动!$B$6:I$29),0)*$CB76,0)</f>
        <v>872</v>
      </c>
      <c r="CI76" s="9">
        <f>ROUND(属性投放!J$4+装备属性!J$4*IF($CB76&lt;10,1,ROUNDDOWN($CB76,-1))+SUM(属性投放!K$37:K$45)*$CB76+VLOOKUP($CC$2,一级属性!$E$41:$P$64,COLUMNS(一级属性!$E$41:M$64),0)*($CB76+0.25*IF($CB76&lt;10,1,ROUNDDOWN($CB76,-1)))+VLOOKUP($CC$2,宝石属性!$B$43:$M$66,COLUMNS(宝石属性!$B$43:J$66),0)*10*VLOOKUP(ROUNDDOWN($CB76,-1),宝石属性!$B$25:$N$41,2,0)*VLOOKUP(ROUNDDOWN($CB76,-1),宝石属性!$B$25:$N$41,3,0)+VLOOKUP($CC$2,职业被动!$B$6:$M$29,COLUMNS(职业被动!$B$6:J$29),0)*$CB76,0)</f>
        <v>582</v>
      </c>
      <c r="CJ76" s="9">
        <f>ROUND(属性投放!K$4+装备属性!K$4*IF($CB76&lt;10,1,ROUNDDOWN($CB76,-1))+SUM(属性投放!L$37:L$45)*$CB76+VLOOKUP($CC$2,一级属性!$E$41:$P$64,COLUMNS(一级属性!$E$41:N$64),0)*($CB76+0.25*IF($CB76&lt;10,1,ROUNDDOWN($CB76,-1)))+VLOOKUP($CC$2,宝石属性!$B$43:$M$66,COLUMNS(宝石属性!$B$43:K$66),0)*10*VLOOKUP(ROUNDDOWN($CB76,-1),宝石属性!$B$25:$N$41,2,0)*VLOOKUP(ROUNDDOWN($CB76,-1),宝石属性!$B$25:$N$41,3,0)+VLOOKUP($CC$2,职业被动!$B$6:$M$29,COLUMNS(职业被动!$B$6:K$29),0)*$CB76,0)</f>
        <v>267</v>
      </c>
      <c r="CK76" s="9">
        <f>ROUND(属性投放!L$4+装备属性!L$4*IF($CB76&lt;10,1,ROUNDDOWN($CB76,-1))+SUM(属性投放!M$37:M$45)*$CB76+VLOOKUP($CC$2,一级属性!$E$41:$P$64,COLUMNS(一级属性!$E$41:O$64),0)*($CB76+0.25*IF($CB76&lt;10,1,ROUNDDOWN($CB76,-1)))+VLOOKUP($CC$2,宝石属性!$B$43:$M$66,COLUMNS(宝石属性!$B$43:L$66),0)*10*VLOOKUP(ROUNDDOWN($CB76,-1),宝石属性!$B$25:$N$41,2,0)*VLOOKUP(ROUNDDOWN($CB76,-1),宝石属性!$B$25:$N$41,3,0)+VLOOKUP($CC$2,职业被动!$B$6:$M$29,COLUMNS(职业被动!$B$6:L$29),0)*$CB76,0)</f>
        <v>22</v>
      </c>
      <c r="CL76" s="9">
        <f>ROUND(属性投放!M$4+装备属性!M$4*IF($CB76&lt;10,1,ROUNDDOWN($CB76,-1))+SUM(属性投放!N$37:N$45)*$CB76+VLOOKUP($CC$2,一级属性!$E$41:$P$64,COLUMNS(一级属性!$E$41:P$64),0)*($CB76+0.25*IF($CB76&lt;10,1,ROUNDDOWN($CB76,-1)))+VLOOKUP($CC$2,宝石属性!$B$43:$M$66,COLUMNS(宝石属性!$B$43:M$66),0)*10*VLOOKUP(ROUNDDOWN($CB76,-1),宝石属性!$B$25:$N$41,2,0)*VLOOKUP(ROUNDDOWN($CB76,-1),宝石属性!$B$25:$N$41,3,0)+VLOOKUP($CC$2,职业被动!$B$6:$M$29,COLUMNS(职业被动!$B$6:M$29),0)*$CB76,0)</f>
        <v>752</v>
      </c>
      <c r="CM76" s="48">
        <f>属性价值和能力评分!$F$9+ROUND(属性价值和能力评分!$F$38*10,0)*CB76+ROUND((SUM(装备属性!$W$9:$W$14)+属性价值和能力评分!$F$38*1.25+1.4+2.8)*IF(CB76&lt;10,1,ROUNDDOWN(CB76,-1)),0)+15*VLOOKUP(ROUNDDOWN(CB76,-1),宝石属性!$B$26:$D$41,2,0)*6*VLOOKUP(ROUNDDOWN(CB76,-1),宝石属性!$B$26:$D$41,3,0)+(属性价值和能力评分!$F$49*9+属性价值和能力评分!$F$50*2+属性价值和能力评分!$F$53*8/5)*CB76</f>
        <v>14211</v>
      </c>
      <c r="CO76" s="1">
        <v>73</v>
      </c>
      <c r="CP76" s="9">
        <f>ROUND(属性投放!D$4+装备属性!D$4*IF($CO76&lt;10,1,ROUNDDOWN($CO76,-1))+SUM(属性投放!E$37:E$45)*$CO76+VLOOKUP($CP$2,一级属性!$E$41:$P$64,COLUMNS(一级属性!$E$41:G$64),0)*($CO76+0.25*IF($CO76&lt;10,1,ROUNDDOWN($CO76,-1)))+VLOOKUP($CP$2,宝石属性!$B$43:$M$66,COLUMNS(宝石属性!$B$43:D$66),0)*10*VLOOKUP(ROUNDDOWN($CO76,-1),宝石属性!$B$25:$N$41,2,0)*VLOOKUP(ROUNDDOWN($CO76,-1),宝石属性!$B$25:$N$41,3,0)+VLOOKUP($CP$2,职业被动!$B$6:$M$29,COLUMNS(职业被动!$B$6:D$29),0)*$CO76,0)</f>
        <v>3747</v>
      </c>
      <c r="CQ76" s="9">
        <f>ROUND(属性投放!E$4+装备属性!E$4*IF($CO76&lt;10,1,ROUNDDOWN($CO76,-1))+SUM(属性投放!F$37:F$45)*$CO76+VLOOKUP($CP$2,一级属性!$E$41:$P$64,COLUMNS(一级属性!$E$41:H$64),0)*($CO76+0.25*IF($CO76&lt;10,1,ROUNDDOWN($CO76,-1)))+VLOOKUP($CP$2,宝石属性!$B$43:$M$66,COLUMNS(宝石属性!$B$43:E$66),0)*10*VLOOKUP(ROUNDDOWN($CO76,-1),宝石属性!$B$25:$N$41,2,0)*VLOOKUP(ROUNDDOWN($CO76,-1),宝石属性!$B$25:$N$41,3,0)+VLOOKUP($CP$2,职业被动!$B$6:$M$29,COLUMNS(职业被动!$B$6:E$29),0)*$CO76,0)</f>
        <v>4132</v>
      </c>
      <c r="CR76" s="9">
        <f>ROUND(属性投放!F$4+装备属性!F$4*IF($CO76&lt;10,1,ROUNDDOWN($CO76,-1))+SUM(属性投放!G$37:G$45)*$CO76+VLOOKUP($CP$2,一级属性!$E$41:$P$64,COLUMNS(一级属性!$E$41:I$64),0)*($CO76+0.25*IF($CO76&lt;10,1,ROUNDDOWN($CO76,-1)))+VLOOKUP($CP$2,宝石属性!$B$43:$M$66,COLUMNS(宝石属性!$B$43:F$66),0)*10*VLOOKUP(ROUNDDOWN($CO76,-1),宝石属性!$B$25:$N$41,2,0)*VLOOKUP(ROUNDDOWN($CO76,-1),宝石属性!$B$25:$N$41,3,0)+VLOOKUP($CP$2,职业被动!$B$6:$M$29,COLUMNS(职业被动!$B$6:F$29),0)*$CO76,0)</f>
        <v>820</v>
      </c>
      <c r="CS76" s="9">
        <f>ROUND(属性投放!G$4+装备属性!G$4*IF($CO76&lt;10,1,ROUNDDOWN($CO76,-1))+SUM(属性投放!H$37:H$45)*$CO76+VLOOKUP($CP$2,一级属性!$E$41:$P$64,COLUMNS(一级属性!$E$41:J$64),0)*($CO76+0.25*IF($CO76&lt;10,1,ROUNDDOWN($CO76,-1)))+VLOOKUP($CP$2,宝石属性!$B$43:$M$66,COLUMNS(宝石属性!$B$43:G$66),0)*10*VLOOKUP(ROUNDDOWN($CO76,-1),宝石属性!$B$25:$N$41,2,0)*VLOOKUP(ROUNDDOWN($CO76,-1),宝石属性!$B$25:$N$41,3,0)+VLOOKUP($CP$2,职业被动!$B$6:$M$29,COLUMNS(职业被动!$B$6:G$29),0)*$CO76,0)</f>
        <v>787</v>
      </c>
      <c r="CT76" s="9">
        <f>ROUND(属性投放!H$4+装备属性!H$4*IF($CO76&lt;10,1,ROUNDDOWN($CO76,-1))+SUM(属性投放!I$37:I$45)*$CO76+VLOOKUP($CP$2,一级属性!$E$41:$P$64,COLUMNS(一级属性!$E$41:K$64),0)*($CO76+0.25*IF($CO76&lt;10,1,ROUNDDOWN($CO76,-1)))+VLOOKUP($CP$2,宝石属性!$B$43:$M$66,COLUMNS(宝石属性!$B$43:H$66),0)*10*VLOOKUP(ROUNDDOWN($CO76,-1),宝石属性!$B$25:$N$41,2,0)*VLOOKUP(ROUNDDOWN($CO76,-1),宝石属性!$B$25:$N$41,3,0)+VLOOKUP($CP$2,职业被动!$B$6:$M$29,COLUMNS(职业被动!$B$6:H$29),0)*$CO76,0)</f>
        <v>1328</v>
      </c>
      <c r="CU76" s="9">
        <f>ROUND(属性投放!I$4+装备属性!I$4*IF($CO76&lt;10,1,ROUNDDOWN($CO76,-1))+SUM(属性投放!J$37:J$45)*$CO76+VLOOKUP($CP$2,一级属性!$E$41:$P$64,COLUMNS(一级属性!$E$41:L$64),0)*($CO76+0.25*IF($CO76&lt;10,1,ROUNDDOWN($CO76,-1)))+VLOOKUP($CP$2,宝石属性!$B$43:$M$66,COLUMNS(宝石属性!$B$43:I$66),0)*10*VLOOKUP(ROUNDDOWN($CO76,-1),宝石属性!$B$25:$N$41,2,0)*VLOOKUP(ROUNDDOWN($CO76,-1),宝石属性!$B$25:$N$41,3,0)+VLOOKUP($CP$2,职业被动!$B$6:$M$29,COLUMNS(职业被动!$B$6:I$29),0)*$CO76,0)</f>
        <v>1126</v>
      </c>
      <c r="CV76" s="9">
        <f>ROUND(属性投放!J$4+装备属性!J$4*IF($CO76&lt;10,1,ROUNDDOWN($CO76,-1))+SUM(属性投放!K$37:K$45)*$CO76+VLOOKUP($CP$2,一级属性!$E$41:$P$64,COLUMNS(一级属性!$E$41:M$64),0)*($CO76+0.25*IF($CO76&lt;10,1,ROUNDDOWN($CO76,-1)))+VLOOKUP($CP$2,宝石属性!$B$43:$M$66,COLUMNS(宝石属性!$B$43:J$66),0)*10*VLOOKUP(ROUNDDOWN($CO76,-1),宝石属性!$B$25:$N$41,2,0)*VLOOKUP(ROUNDDOWN($CO76,-1),宝石属性!$B$25:$N$41,3,0)+VLOOKUP($CP$2,职业被动!$B$6:$M$29,COLUMNS(职业被动!$B$6:J$29),0)*$CO76,0)</f>
        <v>491</v>
      </c>
      <c r="CW76" s="9">
        <f>ROUND(属性投放!K$4+装备属性!K$4*IF($CO76&lt;10,1,ROUNDDOWN($CO76,-1))+SUM(属性投放!L$37:L$45)*$CO76+VLOOKUP($CP$2,一级属性!$E$41:$P$64,COLUMNS(一级属性!$E$41:N$64),0)*($CO76+0.25*IF($CO76&lt;10,1,ROUNDDOWN($CO76,-1)))+VLOOKUP($CP$2,宝石属性!$B$43:$M$66,COLUMNS(宝石属性!$B$43:K$66),0)*10*VLOOKUP(ROUNDDOWN($CO76,-1),宝石属性!$B$25:$N$41,2,0)*VLOOKUP(ROUNDDOWN($CO76,-1),宝石属性!$B$25:$N$41,3,0)+VLOOKUP($CP$2,职业被动!$B$6:$M$29,COLUMNS(职业被动!$B$6:K$29),0)*$CO76,0)</f>
        <v>267</v>
      </c>
      <c r="CX76" s="9">
        <f>ROUND(属性投放!L$4+装备属性!L$4*IF($CO76&lt;10,1,ROUNDDOWN($CO76,-1))+SUM(属性投放!M$37:M$45)*$CO76+VLOOKUP($CP$2,一级属性!$E$41:$P$64,COLUMNS(一级属性!$E$41:O$64),0)*($CO76+0.25*IF($CO76&lt;10,1,ROUNDDOWN($CO76,-1)))+VLOOKUP($CP$2,宝石属性!$B$43:$M$66,COLUMNS(宝石属性!$B$43:L$66),0)*10*VLOOKUP(ROUNDDOWN($CO76,-1),宝石属性!$B$25:$N$41,2,0)*VLOOKUP(ROUNDDOWN($CO76,-1),宝石属性!$B$25:$N$41,3,0)+VLOOKUP($CP$2,职业被动!$B$6:$M$29,COLUMNS(职业被动!$B$6:L$29),0)*$CO76,0)</f>
        <v>22</v>
      </c>
      <c r="CY76" s="9">
        <f>ROUND(属性投放!M$4+装备属性!M$4*IF($CO76&lt;10,1,ROUNDDOWN($CO76,-1))+SUM(属性投放!N$37:N$45)*$CO76+VLOOKUP($CP$2,一级属性!$E$41:$P$64,COLUMNS(一级属性!$E$41:P$64),0)*($CO76+0.25*IF($CO76&lt;10,1,ROUNDDOWN($CO76,-1)))+VLOOKUP($CP$2,宝石属性!$B$43:$M$66,COLUMNS(宝石属性!$B$43:M$66),0)*10*VLOOKUP(ROUNDDOWN($CO76,-1),宝石属性!$B$25:$N$41,2,0)*VLOOKUP(ROUNDDOWN($CO76,-1),宝石属性!$B$25:$N$41,3,0)+VLOOKUP($CP$2,职业被动!$B$6:$M$29,COLUMNS(职业被动!$B$6:M$29),0)*$CO76,0)</f>
        <v>752</v>
      </c>
      <c r="CZ76" s="48">
        <f>属性价值和能力评分!$F$9+ROUND(属性价值和能力评分!$F$38*10,0)*CO76+ROUND((SUM(装备属性!$W$9:$W$14)+属性价值和能力评分!$F$38*1.25+1.4+2.8)*IF(CO76&lt;10,1,ROUNDDOWN(CO76,-1)),0)+15*VLOOKUP(ROUNDDOWN(CO76,-1),宝石属性!$B$26:$D$41,2,0)*6*VLOOKUP(ROUNDDOWN(CO76,-1),宝石属性!$B$26:$D$41,3,0)+(属性价值和能力评分!$F$49*9+属性价值和能力评分!$F$50*2+属性价值和能力评分!$F$53*8/5)*CO76</f>
        <v>14211</v>
      </c>
      <c r="DB76" s="1">
        <v>73</v>
      </c>
      <c r="DC76" s="9">
        <f>ROUND(属性投放!D$4+装备属性!D$4*IF($DB76&lt;10,1,ROUNDDOWN($DB76,-1))+SUM(属性投放!E$37:E$45)*$DB76+VLOOKUP($DC$2,一级属性!$E$41:$P$64,COLUMNS(一级属性!$E$41:G$64),0)*($DB76+0.25*IF($DB76&lt;10,1,ROUNDDOWN($DB76,-1)))+VLOOKUP($DC$2,宝石属性!$B$43:$M$66,COLUMNS(宝石属性!$B$43:D$66),0)*10*VLOOKUP(ROUNDDOWN($DB76,-1),宝石属性!$B$25:$N$41,2,0)*VLOOKUP(ROUNDDOWN($DB76,-1),宝石属性!$B$25:$N$41,3,0)+VLOOKUP($DC$2,职业被动!$B$6:$M$29,COLUMNS(职业被动!$B$6:D$29),0)*$DB76,0)</f>
        <v>4258</v>
      </c>
      <c r="DD76" s="9">
        <f>ROUND(属性投放!E$4+装备属性!E$4*IF($DB76&lt;10,1,ROUNDDOWN($DB76,-1))+SUM(属性投放!F$37:F$45)*$DB76+VLOOKUP($DC$2,一级属性!$E$41:$P$64,COLUMNS(一级属性!$E$41:H$64),0)*($DB76+0.25*IF($DB76&lt;10,1,ROUNDDOWN($DB76,-1)))+VLOOKUP($DC$2,宝石属性!$B$43:$M$66,COLUMNS(宝石属性!$B$43:E$66),0)*10*VLOOKUP(ROUNDDOWN($DB76,-1),宝石属性!$B$25:$N$41,2,0)*VLOOKUP(ROUNDDOWN($DB76,-1),宝石属性!$B$25:$N$41,3,0)+VLOOKUP($DC$2,职业被动!$B$6:$M$29,COLUMNS(职业被动!$B$6:E$29),0)*$DB76,0)</f>
        <v>1869</v>
      </c>
      <c r="DE76" s="9">
        <f>ROUND(属性投放!F$4+装备属性!F$4*IF($DB76&lt;10,1,ROUNDDOWN($DB76,-1))+SUM(属性投放!G$37:G$45)*$DB76+VLOOKUP($DC$2,一级属性!$E$41:$P$64,COLUMNS(一级属性!$E$41:I$64),0)*($DB76+0.25*IF($DB76&lt;10,1,ROUNDDOWN($DB76,-1)))+VLOOKUP($DC$2,宝石属性!$B$43:$M$66,COLUMNS(宝石属性!$B$43:F$66),0)*10*VLOOKUP(ROUNDDOWN($DB76,-1),宝石属性!$B$25:$N$41,2,0)*VLOOKUP(ROUNDDOWN($DB76,-1),宝石属性!$B$25:$N$41,3,0)+VLOOKUP($DC$2,职业被动!$B$6:$M$29,COLUMNS(职业被动!$B$6:F$29),0)*$DB76,0)</f>
        <v>820</v>
      </c>
      <c r="DF76" s="9">
        <f>ROUND(属性投放!G$4+装备属性!G$4*IF($DB76&lt;10,1,ROUNDDOWN($DB76,-1))+SUM(属性投放!H$37:H$45)*$DB76+VLOOKUP($DC$2,一级属性!$E$41:$P$64,COLUMNS(一级属性!$E$41:J$64),0)*($DB76+0.25*IF($DB76&lt;10,1,ROUNDDOWN($DB76,-1)))+VLOOKUP($DC$2,宝石属性!$B$43:$M$66,COLUMNS(宝石属性!$B$43:G$66),0)*10*VLOOKUP(ROUNDDOWN($DB76,-1),宝石属性!$B$25:$N$41,2,0)*VLOOKUP(ROUNDDOWN($DB76,-1),宝石属性!$B$25:$N$41,3,0)+VLOOKUP($DC$2,职业被动!$B$6:$M$29,COLUMNS(职业被动!$B$6:G$29),0)*$DB76,0)</f>
        <v>2144</v>
      </c>
      <c r="DG76" s="9">
        <f>ROUND(属性投放!H$4+装备属性!H$4*IF($DB76&lt;10,1,ROUNDDOWN($DB76,-1))+SUM(属性投放!I$37:I$45)*$DB76+VLOOKUP($DC$2,一级属性!$E$41:$P$64,COLUMNS(一级属性!$E$41:K$64),0)*($DB76+0.25*IF($DB76&lt;10,1,ROUNDDOWN($DB76,-1)))+VLOOKUP($DC$2,宝石属性!$B$43:$M$66,COLUMNS(宝石属性!$B$43:H$66),0)*10*VLOOKUP(ROUNDDOWN($DB76,-1),宝石属性!$B$25:$N$41,2,0)*VLOOKUP(ROUNDDOWN($DB76,-1),宝石属性!$B$25:$N$41,3,0)+VLOOKUP($DC$2,职业被动!$B$6:$M$29,COLUMNS(职业被动!$B$6:H$29),0)*$DB76,0)</f>
        <v>513</v>
      </c>
      <c r="DH76" s="9">
        <f>ROUND(属性投放!I$4+装备属性!I$4*IF($DB76&lt;10,1,ROUNDDOWN($DB76,-1))+SUM(属性投放!J$37:J$45)*$DB76+VLOOKUP($DC$2,一级属性!$E$41:$P$64,COLUMNS(一级属性!$E$41:L$64),0)*($DB76+0.25*IF($DB76&lt;10,1,ROUNDDOWN($DB76,-1)))+VLOOKUP($DC$2,宝石属性!$B$43:$M$66,COLUMNS(宝石属性!$B$43:I$66),0)*10*VLOOKUP(ROUNDDOWN($DB76,-1),宝石属性!$B$25:$N$41,2,0)*VLOOKUP(ROUNDDOWN($DB76,-1),宝石属性!$B$25:$N$41,3,0)+VLOOKUP($DC$2,职业被动!$B$6:$M$29,COLUMNS(职业被动!$B$6:I$29),0)*$DB76,0)</f>
        <v>781</v>
      </c>
      <c r="DI76" s="9">
        <f>ROUND(属性投放!J$4+装备属性!J$4*IF($DB76&lt;10,1,ROUNDDOWN($DB76,-1))+SUM(属性投放!K$37:K$45)*$DB76+VLOOKUP($DC$2,一级属性!$E$41:$P$64,COLUMNS(一级属性!$E$41:M$64),0)*($DB76+0.25*IF($DB76&lt;10,1,ROUNDDOWN($DB76,-1)))+VLOOKUP($DC$2,宝石属性!$B$43:$M$66,COLUMNS(宝石属性!$B$43:J$66),0)*10*VLOOKUP(ROUNDDOWN($DB76,-1),宝石属性!$B$25:$N$41,2,0)*VLOOKUP(ROUNDDOWN($DB76,-1),宝石属性!$B$25:$N$41,3,0)+VLOOKUP($DC$2,职业被动!$B$6:$M$29,COLUMNS(职业被动!$B$6:J$29),0)*$DB76,0)</f>
        <v>582</v>
      </c>
      <c r="DJ76" s="9">
        <f>ROUND(属性投放!K$4+装备属性!K$4*IF($DB76&lt;10,1,ROUNDDOWN($DB76,-1))+SUM(属性投放!L$37:L$45)*$DB76+VLOOKUP($DC$2,一级属性!$E$41:$P$64,COLUMNS(一级属性!$E$41:N$64),0)*($DB76+0.25*IF($DB76&lt;10,1,ROUNDDOWN($DB76,-1)))+VLOOKUP($DC$2,宝石属性!$B$43:$M$66,COLUMNS(宝石属性!$B$43:K$66),0)*10*VLOOKUP(ROUNDDOWN($DB76,-1),宝石属性!$B$25:$N$41,2,0)*VLOOKUP(ROUNDDOWN($DB76,-1),宝石属性!$B$25:$N$41,3,0)+VLOOKUP($DC$2,职业被动!$B$6:$M$29,COLUMNS(职业被动!$B$6:K$29),0)*$DB76,0)</f>
        <v>411</v>
      </c>
      <c r="DK76" s="9">
        <f>ROUND(属性投放!L$4+装备属性!L$4*IF($DB76&lt;10,1,ROUNDDOWN($DB76,-1))+SUM(属性投放!M$37:M$45)*$DB76+VLOOKUP($DC$2,一级属性!$E$41:$P$64,COLUMNS(一级属性!$E$41:O$64),0)*($DB76+0.25*IF($DB76&lt;10,1,ROUNDDOWN($DB76,-1)))+VLOOKUP($DC$2,宝石属性!$B$43:$M$66,COLUMNS(宝石属性!$B$43:L$66),0)*10*VLOOKUP(ROUNDDOWN($DB76,-1),宝石属性!$B$25:$N$41,2,0)*VLOOKUP(ROUNDDOWN($DB76,-1),宝石属性!$B$25:$N$41,3,0)+VLOOKUP($DC$2,职业被动!$B$6:$M$29,COLUMNS(职业被动!$B$6:L$29),0)*$DB76,0)</f>
        <v>22</v>
      </c>
      <c r="DL76" s="9">
        <f>ROUND(属性投放!M$4+装备属性!M$4*IF($DB76&lt;10,1,ROUNDDOWN($DB76,-1))+SUM(属性投放!N$37:N$45)*$DB76+VLOOKUP($DC$2,一级属性!$E$41:$P$64,COLUMNS(一级属性!$E$41:P$64),0)*($DB76+0.25*IF($DB76&lt;10,1,ROUNDDOWN($DB76,-1)))+VLOOKUP($DC$2,宝石属性!$B$43:$M$66,COLUMNS(宝石属性!$B$43:M$66),0)*10*VLOOKUP(ROUNDDOWN($DB76,-1),宝石属性!$B$25:$N$41,2,0)*VLOOKUP(ROUNDDOWN($DB76,-1),宝石属性!$B$25:$N$41,3,0)+VLOOKUP($DC$2,职业被动!$B$6:$M$29,COLUMNS(职业被动!$B$6:M$29),0)*$DB76,0)</f>
        <v>752</v>
      </c>
      <c r="DM76" s="48">
        <f>属性价值和能力评分!$F$9+ROUND(属性价值和能力评分!$F$38*10,0)*DB76+ROUND((SUM(装备属性!$W$9:$W$14)+属性价值和能力评分!$F$38*1.25+1.4+2.8)*IF(DB76&lt;10,1,ROUNDDOWN(DB76,-1)),0)+15*VLOOKUP(ROUNDDOWN(DB76,-1),宝石属性!$B$26:$D$41,2,0)*6*VLOOKUP(ROUNDDOWN(DB76,-1),宝石属性!$B$26:$D$41,3,0)+(属性价值和能力评分!$F$49*9+属性价值和能力评分!$F$50*2+属性价值和能力评分!$F$53*8/5)*DB76</f>
        <v>14211</v>
      </c>
      <c r="DO76" s="1">
        <v>73</v>
      </c>
      <c r="DP76" s="9">
        <f>ROUND(属性投放!D$4+装备属性!D$4*IF($DO76&lt;10,1,ROUNDDOWN($DO76,-1))+SUM(属性投放!E$37:E$45)*$DO76+VLOOKUP($DP$2,一级属性!$E$41:$P$64,COLUMNS(一级属性!$E$41:G$64),0)*($DO76+0.25*IF($DO76&lt;10,1,ROUNDDOWN($DO76,-1)))+VLOOKUP($DP$2,宝石属性!$B$43:$M$66,COLUMNS(宝石属性!$B$43:D$66),0)*10*VLOOKUP(ROUNDDOWN($DO76,-1),宝石属性!$B$25:$N$41,2,0)*VLOOKUP(ROUNDDOWN($DO76,-1),宝石属性!$B$25:$N$41,3,0)+VLOOKUP($DP$2,职业被动!$B$6:$M$29,COLUMNS(职业被动!$B$6:D$29),0)*$DO76,0)</f>
        <v>9109</v>
      </c>
      <c r="DQ76" s="9">
        <f>ROUND(属性投放!E$4+装备属性!E$4*IF($DO76&lt;10,1,ROUNDDOWN($DO76,-1))+SUM(属性投放!F$37:F$45)*$DO76+VLOOKUP($DP$2,一级属性!$E$41:$P$64,COLUMNS(一级属性!$E$41:H$64),0)*($DO76+0.25*IF($DO76&lt;10,1,ROUNDDOWN($DO76,-1)))+VLOOKUP($DP$2,宝石属性!$B$43:$M$66,COLUMNS(宝石属性!$B$43:E$66),0)*10*VLOOKUP(ROUNDDOWN($DO76,-1),宝石属性!$B$25:$N$41,2,0)*VLOOKUP(ROUNDDOWN($DO76,-1),宝石属性!$B$25:$N$41,3,0)+VLOOKUP($DP$2,职业被动!$B$6:$M$29,COLUMNS(职业被动!$B$6:E$29),0)*$DO76,0)</f>
        <v>1869</v>
      </c>
      <c r="DR76" s="9">
        <f>ROUND(属性投放!F$4+装备属性!F$4*IF($DO76&lt;10,1,ROUNDDOWN($DO76,-1))+SUM(属性投放!G$37:G$45)*$DO76+VLOOKUP($DP$2,一级属性!$E$41:$P$64,COLUMNS(一级属性!$E$41:I$64),0)*($DO76+0.25*IF($DO76&lt;10,1,ROUNDDOWN($DO76,-1)))+VLOOKUP($DP$2,宝石属性!$B$43:$M$66,COLUMNS(宝石属性!$B$43:F$66),0)*10*VLOOKUP(ROUNDDOWN($DO76,-1),宝石属性!$B$25:$N$41,2,0)*VLOOKUP(ROUNDDOWN($DO76,-1),宝石属性!$B$25:$N$41,3,0)+VLOOKUP($DP$2,职业被动!$B$6:$M$29,COLUMNS(职业被动!$B$6:F$29),0)*$DO76,0)</f>
        <v>820</v>
      </c>
      <c r="DS76" s="9">
        <f>ROUND(属性投放!G$4+装备属性!G$4*IF($DO76&lt;10,1,ROUNDDOWN($DO76,-1))+SUM(属性投放!H$37:H$45)*$DO76+VLOOKUP($DP$2,一级属性!$E$41:$P$64,COLUMNS(一级属性!$E$41:J$64),0)*($DO76+0.25*IF($DO76&lt;10,1,ROUNDDOWN($DO76,-1)))+VLOOKUP($DP$2,宝石属性!$B$43:$M$66,COLUMNS(宝石属性!$B$43:G$66),0)*10*VLOOKUP(ROUNDDOWN($DO76,-1),宝石属性!$B$25:$N$41,2,0)*VLOOKUP(ROUNDDOWN($DO76,-1),宝石属性!$B$25:$N$41,3,0)+VLOOKUP($DP$2,职业被动!$B$6:$M$29,COLUMNS(职业被动!$B$6:G$29),0)*$DO76,0)</f>
        <v>787</v>
      </c>
      <c r="DT76" s="9">
        <f>ROUND(属性投放!H$4+装备属性!H$4*IF($DO76&lt;10,1,ROUNDDOWN($DO76,-1))+SUM(属性投放!I$37:I$45)*$DO76+VLOOKUP($DP$2,一级属性!$E$41:$P$64,COLUMNS(一级属性!$E$41:K$64),0)*($DO76+0.25*IF($DO76&lt;10,1,ROUNDDOWN($DO76,-1)))+VLOOKUP($DP$2,宝石属性!$B$43:$M$66,COLUMNS(宝石属性!$B$43:H$66),0)*10*VLOOKUP(ROUNDDOWN($DO76,-1),宝石属性!$B$25:$N$41,2,0)*VLOOKUP(ROUNDDOWN($DO76,-1),宝石属性!$B$25:$N$41,3,0)+VLOOKUP($DP$2,职业被动!$B$6:$M$29,COLUMNS(职业被动!$B$6:H$29),0)*$DO76,0)</f>
        <v>586</v>
      </c>
      <c r="DU76" s="9">
        <f>ROUND(属性投放!I$4+装备属性!I$4*IF($DO76&lt;10,1,ROUNDDOWN($DO76,-1))+SUM(属性投放!J$37:J$45)*$DO76+VLOOKUP($DP$2,一级属性!$E$41:$P$64,COLUMNS(一级属性!$E$41:L$64),0)*($DO76+0.25*IF($DO76&lt;10,1,ROUNDDOWN($DO76,-1)))+VLOOKUP($DP$2,宝石属性!$B$43:$M$66,COLUMNS(宝石属性!$B$43:I$66),0)*10*VLOOKUP(ROUNDDOWN($DO76,-1),宝石属性!$B$25:$N$41,2,0)*VLOOKUP(ROUNDDOWN($DO76,-1),宝石属性!$B$25:$N$41,3,0)+VLOOKUP($DP$2,职业被动!$B$6:$M$29,COLUMNS(职业被动!$B$6:I$29),0)*$DO76,0)</f>
        <v>781</v>
      </c>
      <c r="DV76" s="9">
        <f>ROUND(属性投放!J$4+装备属性!J$4*IF($DO76&lt;10,1,ROUNDDOWN($DO76,-1))+SUM(属性投放!K$37:K$45)*$DO76+VLOOKUP($DP$2,一级属性!$E$41:$P$64,COLUMNS(一级属性!$E$41:M$64),0)*($DO76+0.25*IF($DO76&lt;10,1,ROUNDDOWN($DO76,-1)))+VLOOKUP($DP$2,宝石属性!$B$43:$M$66,COLUMNS(宝石属性!$B$43:J$66),0)*10*VLOOKUP(ROUNDDOWN($DO76,-1),宝石属性!$B$25:$N$41,2,0)*VLOOKUP(ROUNDDOWN($DO76,-1),宝石属性!$B$25:$N$41,3,0)+VLOOKUP($DP$2,职业被动!$B$6:$M$29,COLUMNS(职业被动!$B$6:J$29),0)*$DO76,0)</f>
        <v>582</v>
      </c>
      <c r="DW76" s="9">
        <f>ROUND(属性投放!K$4+装备属性!K$4*IF($DO76&lt;10,1,ROUNDDOWN($DO76,-1))+SUM(属性投放!L$37:L$45)*$DO76+VLOOKUP($DP$2,一级属性!$E$41:$P$64,COLUMNS(一级属性!$E$41:N$64),0)*($DO76+0.25*IF($DO76&lt;10,1,ROUNDDOWN($DO76,-1)))+VLOOKUP($DP$2,宝石属性!$B$43:$M$66,COLUMNS(宝石属性!$B$43:K$66),0)*10*VLOOKUP(ROUNDDOWN($DO76,-1),宝石属性!$B$25:$N$41,2,0)*VLOOKUP(ROUNDDOWN($DO76,-1),宝石属性!$B$25:$N$41,3,0)+VLOOKUP($DP$2,职业被动!$B$6:$M$29,COLUMNS(职业被动!$B$6:K$29),0)*$DO76,0)</f>
        <v>411</v>
      </c>
      <c r="DX76" s="9">
        <f>ROUND(属性投放!L$4+装备属性!L$4*IF($DO76&lt;10,1,ROUNDDOWN($DO76,-1))+SUM(属性投放!M$37:M$45)*$DO76+VLOOKUP($DP$2,一级属性!$E$41:$P$64,COLUMNS(一级属性!$E$41:O$64),0)*($DO76+0.25*IF($DO76&lt;10,1,ROUNDDOWN($DO76,-1)))+VLOOKUP($DP$2,宝石属性!$B$43:$M$66,COLUMNS(宝石属性!$B$43:L$66),0)*10*VLOOKUP(ROUNDDOWN($DO76,-1),宝石属性!$B$25:$N$41,2,0)*VLOOKUP(ROUNDDOWN($DO76,-1),宝石属性!$B$25:$N$41,3,0)+VLOOKUP($DP$2,职业被动!$B$6:$M$29,COLUMNS(职业被动!$B$6:L$29),0)*$DO76,0)</f>
        <v>22</v>
      </c>
      <c r="DY76" s="9">
        <f>ROUND(属性投放!M$4+装备属性!M$4*IF($DO76&lt;10,1,ROUNDDOWN($DO76,-1))+SUM(属性投放!N$37:N$45)*$DO76+VLOOKUP($DP$2,一级属性!$E$41:$P$64,COLUMNS(一级属性!$E$41:P$64),0)*($DO76+0.25*IF($DO76&lt;10,1,ROUNDDOWN($DO76,-1)))+VLOOKUP($DP$2,宝石属性!$B$43:$M$66,COLUMNS(宝石属性!$B$43:M$66),0)*10*VLOOKUP(ROUNDDOWN($DO76,-1),宝石属性!$B$25:$N$41,2,0)*VLOOKUP(ROUNDDOWN($DO76,-1),宝石属性!$B$25:$N$41,3,0)+VLOOKUP($DP$2,职业被动!$B$6:$M$29,COLUMNS(职业被动!$B$6:M$29),0)*$DO76,0)</f>
        <v>752</v>
      </c>
      <c r="DZ76" s="48">
        <f>属性价值和能力评分!$F$9+ROUND(属性价值和能力评分!$F$38*10,0)*DO76+ROUND((SUM(装备属性!$W$9:$W$14)+属性价值和能力评分!$F$38*1.25+1.4+2.8)*IF(DO76&lt;10,1,ROUNDDOWN(DO76,-1)),0)+15*VLOOKUP(ROUNDDOWN(DO76,-1),宝石属性!$B$26:$D$41,2,0)*6*VLOOKUP(ROUNDDOWN(DO76,-1),宝石属性!$B$26:$D$41,3,0)+(属性价值和能力评分!$F$49*9+属性价值和能力评分!$F$50*2+属性价值和能力评分!$F$53*8/5)*DO76</f>
        <v>14211</v>
      </c>
      <c r="EA76" s="17"/>
      <c r="EB76" s="1">
        <v>73</v>
      </c>
      <c r="EC76" s="1">
        <f>ROUND(CC76/MAX(CE76/10,((CE76*(1+属性投放!$E$8)-CF76+属性投放!$F$8*EB76)*(1+属性投放!$G$8)*(1+属性投放!$H$8))),1)</f>
        <v>3</v>
      </c>
      <c r="ED76" s="1">
        <f>ROUND(CP76/MAX(CE76/10,((CE76*(1+属性投放!$E$8)-CS76+属性投放!$F$8*EB76)*(1+属性投放!$G$8)*(1+属性投放!$H$8))),1)</f>
        <v>2.8</v>
      </c>
      <c r="EE76" s="1">
        <f>ROUND(DC76/MAX(CE76/10,((CE76*(1+属性投放!$E$8)-DF76+属性投放!$F$8*EB76)*(1+属性投放!$G$8)*(1+属性投放!$H$8))),1)</f>
        <v>24.4</v>
      </c>
      <c r="EF76" s="1">
        <f>ROUND(DP76/MAX(CE76/10,((CE76*(1+属性投放!$E$8)-DS76+属性投放!$F$8*EB76)*(1+属性投放!$G$8)*(1+属性投放!$H$8))),1)</f>
        <v>6.8</v>
      </c>
      <c r="EH76" s="1">
        <f>ROUND(CC76/MAX(属性投放!$F$9*EB76,((CT76*(1+属性投放!$E$9)-CH76+属性投放!$F$9*EB76)*(1+属性投放!$G$9)*(1+属性投放!$H$9))),1)</f>
        <v>2.6</v>
      </c>
      <c r="EI76" s="1">
        <f>ROUND(CP76/MAX(属性投放!$F$9*EB76,((CT76*(1+属性投放!$E$9)-CU76+属性投放!$F$9*EB76)*(1+属性投放!$G$9)*(1+属性投放!$H$9))),1)</f>
        <v>3.3</v>
      </c>
      <c r="EJ76" s="1">
        <f>ROUND(DC76/MAX(属性投放!$F$9*EB76,((CT76*(1+属性投放!$E$9)-DH76+属性投放!$F$9*EB76)*(1+属性投放!$G$9)*(1+属性投放!$H$9))),1)</f>
        <v>2.8</v>
      </c>
      <c r="EK76" s="1">
        <f>ROUND(DP76/MAX(属性投放!$F$9*EB76,((CT76*(1+属性投放!$E$9)-DU76+属性投放!$F$9*EB76)*(1+属性投放!$G$9)*(1+属性投放!$H$9))),1)</f>
        <v>6</v>
      </c>
      <c r="EM76" s="1">
        <f>ROUND(CC76/((BW76*(1+属性投放!$E$10)+属性投放!$F$10*EB76)*(1+属性投放!$G$10)*(1+属性投放!$H$10)),1)</f>
        <v>5.6</v>
      </c>
      <c r="EN76" s="1">
        <f>ROUND(CP76/((BW76*(1+属性投放!$E$10)+属性投放!$F$10*EB76)*(1+属性投放!$G$10)*(1+属性投放!$H$10)),1)</f>
        <v>5.6</v>
      </c>
      <c r="EO76" s="1">
        <f>ROUND(DC76/((BW76*(1+属性投放!$E$10)+属性投放!$F$10*EB76)*(1+属性投放!$G$10)*(1+属性投放!$H$10)),1)</f>
        <v>6.4</v>
      </c>
      <c r="EP76" s="1">
        <f>ROUND(DP76/((BW76*(1+属性投放!$E$10)+属性投放!$F$10*EB76)*(1+属性投放!$G$10)*(1+属性投放!$H$10)),1)</f>
        <v>13.6</v>
      </c>
    </row>
    <row r="77" spans="2:146">
      <c r="B77" s="1">
        <v>74</v>
      </c>
      <c r="C77" s="9">
        <f>ROUND(属性投放!D$4+装备属性!D$4*IF($B77&lt;10,1,ROUNDDOWN($B77,-1))+SUM(属性投放!E$37:E$45)*$B77+VLOOKUP($C$2,一级属性!$E$41:$P$64,COLUMNS(一级属性!$E$41:G$64),0)*($B77+0.25*IF($B77&lt;10,1,ROUNDDOWN($B77,-1)))+VLOOKUP($C$2,宝石属性!$B$43:$M$66,COLUMNS(宝石属性!$B$43:D$66),0)*10*VLOOKUP(ROUNDDOWN($B77,-1),宝石属性!$B$25:$N$41,2,0)*VLOOKUP(ROUNDDOWN($B77,-1),宝石属性!$B$25:$N$41,3,0)+VLOOKUP($C$2,职业被动!$B$6:$M$29,COLUMNS(职业被动!$B$6:D$29),0)*$B77,0)</f>
        <v>4502</v>
      </c>
      <c r="D77" s="9">
        <f>ROUND(属性投放!E$4+装备属性!E$4*IF($B77&lt;10,1,ROUNDDOWN($B77,-1))+SUM(属性投放!F$37:F$38)*$B77+VLOOKUP($C$2,一级属性!$E$67:$P$90,COLUMNS(一级属性!$E$67:H$90),0)*$B77+VLOOKUP($C$2,宝石属性!$B$43:$M$66,COLUMNS(宝石属性!$B$43:E$66),0)*10*VLOOKUP(ROUNDDOWN($B77,-1),宝石属性!$B$25:$N$41,2,0)*VLOOKUP(ROUNDDOWN($B77,-1),宝石属性!$B$25:$N$41,3,0)+VLOOKUP($C$2,职业被动!$B$6:$M$29,COLUMNS(职业被动!$B$6:E$29),0)*$B77,0)</f>
        <v>1884</v>
      </c>
      <c r="E77" s="9">
        <f>ROUND(属性投放!F$4+装备属性!F$4*IF($B77&lt;10,1,ROUNDDOWN($B77,-1))+SUM(属性投放!G$37:G$38)*$B77+VLOOKUP($C$2,一级属性!$E$67:$P$90,COLUMNS(一级属性!$E$67:I$90),0)*$B77+VLOOKUP($C$2,宝石属性!$B$43:$M$66,COLUMNS(宝石属性!$B$43:F$66),0)*10*VLOOKUP(ROUNDDOWN($B77,-1),宝石属性!$B$25:$N$41,2,0)*VLOOKUP(ROUNDDOWN($B77,-1),宝石属性!$B$25:$N$41,3,0)+VLOOKUP($C$2,职业被动!$B$6:$M$29,COLUMNS(职业被动!$B$6:F$29),0)*$B77,0)</f>
        <v>1521</v>
      </c>
      <c r="F77" s="9">
        <f>ROUND(属性投放!G$4+装备属性!G$4*IF($B77&lt;10,1,ROUNDDOWN($B77,-1))+SUM(属性投放!H$37:H$38)*$B77+VLOOKUP($C$2,一级属性!$E$67:$P$90,COLUMNS(一级属性!$E$67:J$90),0)*$B77+VLOOKUP($C$2,宝石属性!$B$43:$M$66,COLUMNS(宝石属性!$B$43:G$66),0)*10*VLOOKUP(ROUNDDOWN($B77,-1),宝石属性!$B$25:$N$41,2,0)*VLOOKUP(ROUNDDOWN($B77,-1),宝石属性!$B$25:$N$41,3,0)+VLOOKUP($C$2,职业被动!$B$6:$M$29,COLUMNS(职业被动!$B$6:G$29),0)*$B77,0)</f>
        <v>864</v>
      </c>
      <c r="G77" s="9">
        <f>ROUND(属性投放!H$4+装备属性!H$4*IF($B77&lt;10,1,ROUNDDOWN($B77,-1))+SUM(属性投放!I$37:I$38)*$B77+VLOOKUP($C$2,一级属性!$E$67:$P$90,COLUMNS(一级属性!$E$67:K$90),0)*$B77+VLOOKUP($C$2,宝石属性!$B$43:$M$66,COLUMNS(宝石属性!$B$43:H$66),0)*10*VLOOKUP(ROUNDDOWN($B77,-1),宝石属性!$B$25:$N$41,2,0)*VLOOKUP(ROUNDDOWN($B77,-1),宝石属性!$B$25:$N$41,3,0)+VLOOKUP($C$2,职业被动!$B$6:$M$29,COLUMNS(职业被动!$B$6:H$29),0)*$B77,0)</f>
        <v>515</v>
      </c>
      <c r="H77" s="9">
        <f>ROUND(属性投放!I$4+装备属性!I$4*IF($B77&lt;10,1,ROUNDDOWN($B77,-1))+SUM(属性投放!J$37:J$38)*$B77+VLOOKUP($C$2,一级属性!$E$67:$P$90,COLUMNS(一级属性!$E$67:L$90),0)*$B77+VLOOKUP($C$2,宝石属性!$B$43:$M$66,COLUMNS(宝石属性!$B$43:I$66),0)*10*VLOOKUP(ROUNDDOWN($B77,-1),宝石属性!$B$25:$N$41,2,0)*VLOOKUP(ROUNDDOWN($B77,-1),宝石属性!$B$25:$N$41,3,0)+VLOOKUP($C$2,职业被动!$B$6:$M$29,COLUMNS(职业被动!$B$6:I$29),0)*$B77,0)</f>
        <v>863</v>
      </c>
      <c r="I77" s="9">
        <f>ROUND(属性投放!J$4+装备属性!J$4*IF($B77&lt;10,1,ROUNDDOWN($B77,-1))+SUM(属性投放!K$37:K$38)*$B77+VLOOKUP($C$2,一级属性!$E$67:$P$90,COLUMNS(一级属性!$E$67:M$90),0)*$B77+VLOOKUP($C$2,宝石属性!$B$43:$M$66,COLUMNS(宝石属性!$B$43:J$66),0)*10*VLOOKUP(ROUNDDOWN($B77,-1),宝石属性!$B$25:$N$41,2,0)*VLOOKUP(ROUNDDOWN($B77,-1),宝石属性!$B$25:$N$41,3,0)+VLOOKUP($C$2,职业被动!$B$6:$M$29,COLUMNS(职业被动!$B$6:J$29),0)*$B77,0)</f>
        <v>587</v>
      </c>
      <c r="J77" s="9">
        <f>ROUND(属性投放!K$4+装备属性!K$4*IF($B77&lt;10,1,ROUNDDOWN($B77,-1))+SUM(属性投放!L$37:L$38)*$B77+VLOOKUP($C$2,一级属性!$E$67:$P$90,COLUMNS(一级属性!$E$67:N$90),0)*$B77+VLOOKUP($C$2,宝石属性!$B$43:$M$66,COLUMNS(宝石属性!$B$43:K$66),0)*10*VLOOKUP(ROUNDDOWN($B77,-1),宝石属性!$B$25:$N$41,2,0)*VLOOKUP(ROUNDDOWN($B77,-1),宝石属性!$B$25:$N$41,3,0)+VLOOKUP($C$2,职业被动!$B$6:$M$29,COLUMNS(职业被动!$B$6:K$29),0)*$B77,0)</f>
        <v>267</v>
      </c>
      <c r="K77" s="9">
        <f>ROUND(属性投放!L$4+装备属性!L$4*IF($B77&lt;10,1,ROUNDDOWN($B77,-1))+SUM(属性投放!M$37:M$38)*$B77+VLOOKUP($C$2,一级属性!$E$67:$P$90,COLUMNS(一级属性!$E$67:O$90),0)*$B77+VLOOKUP($C$2,宝石属性!$B$43:$M$66,COLUMNS(宝石属性!$B$43:L$66),0)*10*VLOOKUP(ROUNDDOWN($B77,-1),宝石属性!$B$25:$N$41,2,0)*VLOOKUP(ROUNDDOWN($B77,-1),宝石属性!$B$25:$N$41,3,0)+VLOOKUP($C$2,职业被动!$B$6:$M$29,COLUMNS(职业被动!$B$6:L$29),0)*$B77,0)</f>
        <v>22</v>
      </c>
      <c r="L77" s="9">
        <f>ROUND(属性投放!M$4+装备属性!M$4*IF($B77&lt;10,1,ROUNDDOWN($B77,-1))+SUM(属性投放!N$37:N$38)*$B77+VLOOKUP($C$2,一级属性!$E$67:$P$90,COLUMNS(一级属性!$E$67:P$90),0)*$B77+VLOOKUP($C$2,宝石属性!$B$43:$M$66,COLUMNS(宝石属性!$B$43:M$66),0)*10*VLOOKUP(ROUNDDOWN($B77,-1),宝石属性!$B$25:$N$41,2,0)*VLOOKUP(ROUNDDOWN($B77,-1),宝石属性!$B$25:$N$41,3,0)+VLOOKUP($C$2,职业被动!$B$6:$M$29,COLUMNS(职业被动!$B$6:M$29),0)*$B77,0)</f>
        <v>834</v>
      </c>
      <c r="M77" s="48">
        <f>属性价值和能力评分!$F$9+ROUND(属性价值和能力评分!$F$38*10,0)*B77+ROUND((SUM(装备属性!$W$9:$W$14)+属性价值和能力评分!$F$38*1.25+1.4+2.8)*IF(B77&lt;10,1,ROUNDDOWN(B77,-1)),0)+15*VLOOKUP(ROUNDDOWN(B77,-1),宝石属性!$B$26:$D$41,2,0)*6*VLOOKUP(ROUNDDOWN(B77,-1),宝石属性!$B$26:$D$41,3,0)+(属性价值和能力评分!$F$49*9+属性价值和能力评分!$F$50*2+属性价值和能力评分!$F$53*8/5)*B77</f>
        <v>14331</v>
      </c>
      <c r="N77" s="20"/>
      <c r="O77" s="1">
        <v>74</v>
      </c>
      <c r="P77" s="9">
        <f>ROUND(属性投放!D$4+装备属性!D$4*IF($O77&lt;10,1,ROUNDDOWN($O77,-1))+SUM(属性投放!E$37:E$45)*$O77+VLOOKUP($P$2,一级属性!$E$41:$P$64,COLUMNS(一级属性!$E$41:G$64),0)*($O77+0.25*IF($O77&lt;10,1,ROUNDDOWN($O77,-1)))+VLOOKUP($P$2,宝石属性!$B$43:$M$66,COLUMNS(宝石属性!$B$43:D$66),0)*10*VLOOKUP(ROUNDDOWN($O77,-1),宝石属性!$B$25:$N$41,2,0)*VLOOKUP(ROUNDDOWN($O77,-1),宝石属性!$B$25:$N$41,3,0)+VLOOKUP($P$2,职业被动!$B$6:$M$29,COLUMNS(职业被动!$B$6:D$29),0)*$O77,0)</f>
        <v>5538</v>
      </c>
      <c r="Q77" s="9">
        <f>ROUND(属性投放!E$4+装备属性!E$4*IF($O77&lt;10,1,ROUNDDOWN($O77,-1))+SUM(属性投放!F$37:F$45)*$O77+VLOOKUP($P$2,一级属性!$E$41:$P$64,COLUMNS(一级属性!$E$41:H$64),0)*($O77+0.25*IF($O77&lt;10,1,ROUNDDOWN($O77,-1)))+VLOOKUP($P$2,宝石属性!$B$43:$M$66,COLUMNS(宝石属性!$B$43:E$66),0)*10*VLOOKUP(ROUNDDOWN($O77,-1),宝石属性!$B$25:$N$41,2,0)*VLOOKUP(ROUNDDOWN($O77,-1),宝石属性!$B$25:$N$41,3,0)+VLOOKUP($P$2,职业被动!$B$6:$M$29,COLUMNS(职业被动!$B$6:E$29),0)*$O77,0)</f>
        <v>3257</v>
      </c>
      <c r="R77" s="9">
        <f>ROUND(属性投放!F$4+装备属性!F$4*IF($O77&lt;10,1,ROUNDDOWN($O77,-1))+SUM(属性投放!G$37:G$45)*$O77+VLOOKUP($P$2,一级属性!$E$41:$P$64,COLUMNS(一级属性!$E$41:I$64),0)*($O77+0.25*IF($O77&lt;10,1,ROUNDDOWN($O77,-1)))+VLOOKUP($P$2,宝石属性!$B$43:$M$66,COLUMNS(宝石属性!$B$43:F$66),0)*10*VLOOKUP(ROUNDDOWN($O77,-1),宝石属性!$B$25:$N$41,2,0)*VLOOKUP(ROUNDDOWN($O77,-1),宝石属性!$B$25:$N$41,3,0)+VLOOKUP($P$2,职业被动!$B$6:$M$29,COLUMNS(职业被动!$B$6:F$29),0)*$O77,0)</f>
        <v>822</v>
      </c>
      <c r="S77" s="9">
        <f>ROUND(属性投放!G$4+装备属性!G$4*IF($O77&lt;10,1,ROUNDDOWN($O77,-1))+SUM(属性投放!H$37:H$45)*$O77+VLOOKUP($P$2,一级属性!$E$41:$P$64,COLUMNS(一级属性!$E$41:J$64),0)*($O77+0.25*IF($O77&lt;10,1,ROUNDDOWN($O77,-1)))+VLOOKUP($P$2,宝石属性!$B$43:$M$66,COLUMNS(宝石属性!$B$43:G$66),0)*10*VLOOKUP(ROUNDDOWN($O77,-1),宝石属性!$B$25:$N$41,2,0)*VLOOKUP(ROUNDDOWN($O77,-1),宝石属性!$B$25:$N$41,3,0)+VLOOKUP($P$2,职业被动!$B$6:$M$29,COLUMNS(职业被动!$B$6:G$29),0)*$O77,0)</f>
        <v>790</v>
      </c>
      <c r="T77" s="9">
        <f>ROUND(属性投放!H$4+装备属性!H$4*IF($O77&lt;10,1,ROUNDDOWN($O77,-1))+SUM(属性投放!I$37:I$45)*$O77+VLOOKUP($P$2,一级属性!$E$41:$P$64,COLUMNS(一级属性!$E$41:K$64),0)*($O77+0.25*IF($O77&lt;10,1,ROUNDDOWN($O77,-1)))+VLOOKUP($P$2,宝石属性!$B$43:$M$66,COLUMNS(宝石属性!$B$43:H$66),0)*10*VLOOKUP(ROUNDDOWN($O77,-1),宝石属性!$B$25:$N$41,2,0)*VLOOKUP(ROUNDDOWN($O77,-1),宝石属性!$B$25:$N$41,3,0)+VLOOKUP($P$2,职业被动!$B$6:$M$29,COLUMNS(职业被动!$B$6:H$29),0)*$O77,0)</f>
        <v>864</v>
      </c>
      <c r="U77" s="9">
        <f>ROUND(属性投放!I$4+装备属性!I$4*IF($O77&lt;10,1,ROUNDDOWN($O77,-1))+SUM(属性投放!J$37:J$45)*$O77+VLOOKUP($P$2,一级属性!$E$41:$P$64,COLUMNS(一级属性!$E$41:L$64),0)*($O77+0.25*IF($O77&lt;10,1,ROUNDDOWN($O77,-1)))+VLOOKUP($P$2,宝石属性!$B$43:$M$66,COLUMNS(宝石属性!$B$43:I$66),0)*10*VLOOKUP(ROUNDDOWN($O77,-1),宝石属性!$B$25:$N$41,2,0)*VLOOKUP(ROUNDDOWN($O77,-1),宝石属性!$B$25:$N$41,3,0)+VLOOKUP($P$2,职业被动!$B$6:$M$29,COLUMNS(职业被动!$B$6:I$29),0)*$O77,0)</f>
        <v>915</v>
      </c>
      <c r="V77" s="9">
        <f>ROUND(属性投放!J$4+装备属性!J$4*IF($O77&lt;10,1,ROUNDDOWN($O77,-1))+SUM(属性投放!K$37:K$45)*$O77+VLOOKUP($P$2,一级属性!$E$41:$P$64,COLUMNS(一级属性!$E$41:M$64),0)*($O77+0.25*IF($O77&lt;10,1,ROUNDDOWN($O77,-1)))+VLOOKUP($P$2,宝石属性!$B$43:$M$66,COLUMNS(宝石属性!$B$43:J$66),0)*10*VLOOKUP(ROUNDDOWN($O77,-1),宝石属性!$B$25:$N$41,2,0)*VLOOKUP(ROUNDDOWN($O77,-1),宝石属性!$B$25:$N$41,3,0)+VLOOKUP($P$2,职业被动!$B$6:$M$29,COLUMNS(职业被动!$B$6:J$29),0)*$O77,0)</f>
        <v>650</v>
      </c>
      <c r="W77" s="9">
        <f>ROUND(属性投放!K$4+装备属性!K$4*IF($O77&lt;10,1,ROUNDDOWN($O77,-1))+SUM(属性投放!L$37:L$45)*$O77+VLOOKUP($P$2,一级属性!$E$41:$P$64,COLUMNS(一级属性!$E$41:N$64),0)*($O77+0.25*IF($O77&lt;10,1,ROUNDDOWN($O77,-1)))+VLOOKUP($P$2,宝石属性!$B$43:$M$66,COLUMNS(宝石属性!$B$43:K$66),0)*10*VLOOKUP(ROUNDDOWN($O77,-1),宝石属性!$B$25:$N$41,2,0)*VLOOKUP(ROUNDDOWN($O77,-1),宝石属性!$B$25:$N$41,3,0)+VLOOKUP($P$2,职业被动!$B$6:$M$29,COLUMNS(职业被动!$B$6:K$29),0)*$O77,0)</f>
        <v>411</v>
      </c>
      <c r="X77" s="9">
        <f>ROUND(属性投放!L$4+装备属性!L$4*IF($O77&lt;10,1,ROUNDDOWN($O77,-1))+SUM(属性投放!M$37:M$45)*$O77+VLOOKUP($P$2,一级属性!$E$41:$P$64,COLUMNS(一级属性!$E$41:O$64),0)*($O77+0.25*IF($O77&lt;10,1,ROUNDDOWN($O77,-1)))+VLOOKUP($P$2,宝石属性!$B$43:$M$66,COLUMNS(宝石属性!$B$43:L$66),0)*10*VLOOKUP(ROUNDDOWN($O77,-1),宝石属性!$B$25:$N$41,2,0)*VLOOKUP(ROUNDDOWN($O77,-1),宝石属性!$B$25:$N$41,3,0)+VLOOKUP($P$2,职业被动!$B$6:$M$29,COLUMNS(职业被动!$B$6:L$29),0)*$O77,0)</f>
        <v>22</v>
      </c>
      <c r="Y77" s="9">
        <f>ROUND(属性投放!M$4+装备属性!M$4*IF($O77&lt;10,1,ROUNDDOWN($O77,-1))+SUM(属性投放!N$37:N$45)*$O77+VLOOKUP($P$2,一级属性!$E$41:$P$64,COLUMNS(一级属性!$E$41:P$64),0)*($O77+0.25*IF($O77&lt;10,1,ROUNDDOWN($O77,-1)))+VLOOKUP($P$2,宝石属性!$B$43:$M$66,COLUMNS(宝石属性!$B$43:M$66),0)*10*VLOOKUP(ROUNDDOWN($O77,-1),宝石属性!$B$25:$N$41,2,0)*VLOOKUP(ROUNDDOWN($O77,-1),宝石属性!$B$25:$N$41,3,0)+VLOOKUP($P$2,职业被动!$B$6:$M$29,COLUMNS(职业被动!$B$6:M$29),0)*$O77,0)</f>
        <v>834</v>
      </c>
      <c r="Z77" s="48">
        <f>属性价值和能力评分!$F$9+ROUND(属性价值和能力评分!$F$38*10,0)*O77+ROUND((SUM(装备属性!$W$9:$W$14)+属性价值和能力评分!$F$38*1.25+1.4+2.8)*IF(O77&lt;10,1,ROUNDDOWN(O77,-1)),0)+15*VLOOKUP(ROUNDDOWN(O77,-1),宝石属性!$B$26:$D$41,2,0)*6*VLOOKUP(ROUNDDOWN(O77,-1),宝石属性!$B$26:$D$41,3,0)+(属性价值和能力评分!$F$49*9+属性价值和能力评分!$F$50*2+属性价值和能力评分!$F$53*8/5)*O77</f>
        <v>14331</v>
      </c>
      <c r="AB77" s="1">
        <v>74</v>
      </c>
      <c r="AC77" s="9">
        <f>ROUND(属性投放!D$4+装备属性!D$4*IF($AB77&lt;10,1,ROUNDDOWN($AB77,-1))+SUM(属性投放!E$37:E$45)*$AB77+VLOOKUP($AC$2,一级属性!$E$41:$P$64,COLUMNS(一级属性!$E$41:G$64),0)*($AB77+0.25*IF($AB77&lt;10,1,ROUNDDOWN($AB77,-1)))+VLOOKUP($AC$2,宝石属性!$B$43:$M$66,COLUMNS(宝石属性!$B$43:D$66),0)*10*VLOOKUP(ROUNDDOWN($AB77,-1),宝石属性!$B$25:$N$41,2,0)*VLOOKUP(ROUNDDOWN($AB77,-1),宝石属性!$B$25:$N$41,3,0)+VLOOKUP($AC$2,职业被动!$B$6:$M$29,COLUMNS(职业被动!$B$6:D$29),0)*$AB77,0)</f>
        <v>5020</v>
      </c>
      <c r="AD77" s="9">
        <f>ROUND(属性投放!E$4+装备属性!E$4*IF($AB77&lt;10,1,ROUNDDOWN($AB77,-1))+SUM(属性投放!F$37:F$45)*$AB77+VLOOKUP($AC$2,一级属性!$E$41:$P$64,COLUMNS(一级属性!$E$41:H$64),0)*($AB77+0.25*IF($AB77&lt;10,1,ROUNDDOWN($AB77,-1)))+VLOOKUP($AC$2,宝石属性!$B$43:$M$66,COLUMNS(宝石属性!$B$43:E$66),0)*10*VLOOKUP(ROUNDDOWN($AB77,-1),宝石属性!$B$25:$N$41,2,0)*VLOOKUP(ROUNDDOWN($AB77,-1),宝石属性!$B$25:$N$41,3,0)+VLOOKUP($AC$2,职业被动!$B$6:$M$29,COLUMNS(职业被动!$B$6:E$29),0)*$AB77,0)</f>
        <v>1884</v>
      </c>
      <c r="AE77" s="9">
        <f>ROUND(属性投放!F$4+装备属性!F$4*IF($AB77&lt;10,1,ROUNDDOWN($AB77,-1))+SUM(属性投放!G$37:G$45)*$AB77+VLOOKUP($AC$2,一级属性!$E$41:$P$64,COLUMNS(一级属性!$E$41:I$64),0)*($AB77+0.25*IF($AB77&lt;10,1,ROUNDDOWN($AB77,-1)))+VLOOKUP($AC$2,宝石属性!$B$43:$M$66,COLUMNS(宝石属性!$B$43:F$66),0)*10*VLOOKUP(ROUNDDOWN($AB77,-1),宝石属性!$B$25:$N$41,2,0)*VLOOKUP(ROUNDDOWN($AB77,-1),宝石属性!$B$25:$N$41,3,0)+VLOOKUP($AC$2,职业被动!$B$6:$M$29,COLUMNS(职业被动!$B$6:F$29),0)*$AB77,0)</f>
        <v>1332</v>
      </c>
      <c r="AF77" s="9">
        <f>ROUND(属性投放!G$4+装备属性!G$4*IF($AB77&lt;10,1,ROUNDDOWN($AB77,-1))+SUM(属性投放!H$37:H$45)*$AB77+VLOOKUP($AC$2,一级属性!$E$41:$P$64,COLUMNS(一级属性!$E$41:J$64),0)*($AB77+0.25*IF($AB77&lt;10,1,ROUNDDOWN($AB77,-1)))+VLOOKUP($AC$2,宝石属性!$B$43:$M$66,COLUMNS(宝石属性!$B$43:G$66),0)*10*VLOOKUP(ROUNDDOWN($AB77,-1),宝石属性!$B$25:$N$41,2,0)*VLOOKUP(ROUNDDOWN($AB77,-1),宝石属性!$B$25:$N$41,3,0)+VLOOKUP($AC$2,职业被动!$B$6:$M$29,COLUMNS(职业被动!$B$6:G$29),0)*$AB77,0)</f>
        <v>938</v>
      </c>
      <c r="AG77" s="9">
        <f>ROUND(属性投放!H$4+装备属性!H$4*IF($AB77&lt;10,1,ROUNDDOWN($AB77,-1))+SUM(属性投放!I$37:I$45)*$AB77+VLOOKUP($AC$2,一级属性!$E$41:$P$64,COLUMNS(一级属性!$E$41:K$64),0)*($AB77+0.25*IF($AB77&lt;10,1,ROUNDDOWN($AB77,-1)))+VLOOKUP($AC$2,宝石属性!$B$43:$M$66,COLUMNS(宝石属性!$B$43:H$66),0)*10*VLOOKUP(ROUNDDOWN($AB77,-1),宝石属性!$B$25:$N$41,2,0)*VLOOKUP(ROUNDDOWN($AB77,-1),宝石属性!$B$25:$N$41,3,0)+VLOOKUP($AC$2,职业被动!$B$6:$M$29,COLUMNS(职业被动!$B$6:H$29),0)*$AB77,0)</f>
        <v>515</v>
      </c>
      <c r="AH77" s="9">
        <f>ROUND(属性投放!I$4+装备属性!I$4*IF($AB77&lt;10,1,ROUNDDOWN($AB77,-1))+SUM(属性投放!J$37:J$45)*$AB77+VLOOKUP($AC$2,一级属性!$E$41:$P$64,COLUMNS(一级属性!$E$41:L$64),0)*($AB77+0.25*IF($AB77&lt;10,1,ROUNDDOWN($AB77,-1)))+VLOOKUP($AC$2,宝石属性!$B$43:$M$66,COLUMNS(宝石属性!$B$43:I$66),0)*10*VLOOKUP(ROUNDDOWN($AB77,-1),宝石属性!$B$25:$N$41,2,0)*VLOOKUP(ROUNDDOWN($AB77,-1),宝石属性!$B$25:$N$41,3,0)+VLOOKUP($AC$2,职业被动!$B$6:$M$29,COLUMNS(职业被动!$B$6:I$29),0)*$AB77,0)</f>
        <v>860</v>
      </c>
      <c r="AI77" s="9">
        <f>ROUND(属性投放!J$4+装备属性!J$4*IF($AB77&lt;10,1,ROUNDDOWN($AB77,-1))+SUM(属性投放!K$37:K$45)*$AB77+VLOOKUP($AC$2,一级属性!$E$41:$P$64,COLUMNS(一级属性!$E$41:M$64),0)*($AB77+0.25*IF($AB77&lt;10,1,ROUNDDOWN($AB77,-1)))+VLOOKUP($AC$2,宝石属性!$B$43:$M$66,COLUMNS(宝石属性!$B$43:J$66),0)*10*VLOOKUP(ROUNDDOWN($AB77,-1),宝石属性!$B$25:$N$41,2,0)*VLOOKUP(ROUNDDOWN($AB77,-1),宝石属性!$B$25:$N$41,3,0)+VLOOKUP($AC$2,职业被动!$B$6:$M$29,COLUMNS(职业被动!$B$6:J$29),0)*$AB77,0)</f>
        <v>586</v>
      </c>
      <c r="AJ77" s="9">
        <f>ROUND(属性投放!K$4+装备属性!K$4*IF($AB77&lt;10,1,ROUNDDOWN($AB77,-1))+SUM(属性投放!L$37:L$45)*$AB77+VLOOKUP($AC$2,一级属性!$E$41:$P$64,COLUMNS(一级属性!$E$41:N$64),0)*($AB77+0.25*IF($AB77&lt;10,1,ROUNDDOWN($AB77,-1)))+VLOOKUP($AC$2,宝石属性!$B$43:$M$66,COLUMNS(宝石属性!$B$43:K$66),0)*10*VLOOKUP(ROUNDDOWN($AB77,-1),宝石属性!$B$25:$N$41,2,0)*VLOOKUP(ROUNDDOWN($AB77,-1),宝石属性!$B$25:$N$41,3,0)+VLOOKUP($AC$2,职业被动!$B$6:$M$29,COLUMNS(职业被动!$B$6:K$29),0)*$AB77,0)</f>
        <v>267</v>
      </c>
      <c r="AK77" s="9">
        <f>ROUND(属性投放!L$4+装备属性!L$4*IF($AB77&lt;10,1,ROUNDDOWN($AB77,-1))+SUM(属性投放!M$37:M$45)*$AB77+VLOOKUP($AC$2,一级属性!$E$41:$P$64,COLUMNS(一级属性!$E$41:O$64),0)*($AB77+0.25*IF($AB77&lt;10,1,ROUNDDOWN($AB77,-1)))+VLOOKUP($AC$2,宝石属性!$B$43:$M$66,COLUMNS(宝石属性!$B$43:L$66),0)*10*VLOOKUP(ROUNDDOWN($AB77,-1),宝石属性!$B$25:$N$41,2,0)*VLOOKUP(ROUNDDOWN($AB77,-1),宝石属性!$B$25:$N$41,3,0)+VLOOKUP($AC$2,职业被动!$B$6:$M$29,COLUMNS(职业被动!$B$6:L$29),0)*$AB77,0)</f>
        <v>22</v>
      </c>
      <c r="AL77" s="9">
        <f>ROUND(属性投放!M$4+装备属性!M$4*IF($AB77&lt;10,1,ROUNDDOWN($AB77,-1))+SUM(属性投放!N$37:N$45)*$AB77+VLOOKUP($AC$2,一级属性!$E$41:$P$64,COLUMNS(一级属性!$E$41:P$64),0)*($AB77+0.25*IF($AB77&lt;10,1,ROUNDDOWN($AB77,-1)))+VLOOKUP($AC$2,宝石属性!$B$43:$M$66,COLUMNS(宝石属性!$B$43:M$66),0)*10*VLOOKUP(ROUNDDOWN($AB77,-1),宝石属性!$B$25:$N$41,2,0)*VLOOKUP(ROUNDDOWN($AB77,-1),宝石属性!$B$25:$N$41,3,0)+VLOOKUP($AC$2,职业被动!$B$6:$M$29,COLUMNS(职业被动!$B$6:M$29),0)*$AB77,0)</f>
        <v>834</v>
      </c>
      <c r="AM77" s="48">
        <f>属性价值和能力评分!$F$9+ROUND(属性价值和能力评分!$F$38*10,0)*AB77+ROUND((SUM(装备属性!$W$9:$W$14)+属性价值和能力评分!$F$38*1.25+1.4+2.8)*IF(AB77&lt;10,1,ROUNDDOWN(AB77,-1)),0)+15*VLOOKUP(ROUNDDOWN(AB77,-1),宝石属性!$B$26:$D$41,2,0)*6*VLOOKUP(ROUNDDOWN(AB77,-1),宝石属性!$B$26:$D$41,3,0)+(属性价值和能力评分!$F$49*9+属性价值和能力评分!$F$50*2+属性价值和能力评分!$F$53*8/5)*AB77</f>
        <v>14331</v>
      </c>
      <c r="AO77" s="1">
        <v>74</v>
      </c>
      <c r="AP77" s="9">
        <f>ROUND(属性投放!D$4+装备属性!D$4*IF($AO77&lt;10,1,ROUNDDOWN($AO77,-1))+SUM(属性投放!E$37:E$45)*$AO77+VLOOKUP($AP$2,一级属性!$E$41:$P$64,COLUMNS(一级属性!$E$41:G$64),0)*($AO77+0.25*IF($AO77&lt;10,1,ROUNDDOWN($AO77,-1)))+VLOOKUP($AP$2,宝石属性!$B$43:$M$66,COLUMNS(宝石属性!$B$43:D$66),0)*10*VLOOKUP(ROUNDDOWN($AO77,-1),宝石属性!$B$25:$N$41,2,0)*VLOOKUP(ROUNDDOWN($AO77,-1),宝石属性!$B$25:$N$41,3,0)+VLOOKUP($AP$2,职业被动!$B$6:$M$29,COLUMNS(职业被动!$B$6:D$29),0)*$AO77,0)</f>
        <v>5020</v>
      </c>
      <c r="AQ77" s="9">
        <f>ROUND(属性投放!E$4+装备属性!E$4*IF($AO77&lt;10,1,ROUNDDOWN($AO77,-1))+SUM(属性投放!F$37:F$45)*$AO77+VLOOKUP($AP$2,一级属性!$E$41:$P$64,COLUMNS(一级属性!$E$41:H$64),0)*($AO77+0.25*IF($AO77&lt;10,1,ROUNDDOWN($AO77,-1)))+VLOOKUP($AP$2,宝石属性!$B$43:$M$66,COLUMNS(宝石属性!$B$43:E$66),0)*10*VLOOKUP(ROUNDDOWN($AO77,-1),宝石属性!$B$25:$N$41,2,0)*VLOOKUP(ROUNDDOWN($AO77,-1),宝石属性!$B$25:$N$41,3,0)+VLOOKUP($AP$2,职业被动!$B$6:$M$29,COLUMNS(职业被动!$B$6:E$29),0)*$AO77,0)</f>
        <v>3257</v>
      </c>
      <c r="AR77" s="9">
        <f>ROUND(属性投放!F$4+装备属性!F$4*IF($AO77&lt;10,1,ROUNDDOWN($AO77,-1))+SUM(属性投放!G$37:G$45)*$AO77+VLOOKUP($AP$2,一级属性!$E$41:$P$64,COLUMNS(一级属性!$E$41:I$64),0)*($AO77+0.25*IF($AO77&lt;10,1,ROUNDDOWN($AO77,-1)))+VLOOKUP($AP$2,宝石属性!$B$43:$M$66,COLUMNS(宝石属性!$B$43:F$66),0)*10*VLOOKUP(ROUNDDOWN($AO77,-1),宝石属性!$B$25:$N$41,2,0)*VLOOKUP(ROUNDDOWN($AO77,-1),宝石属性!$B$25:$N$41,3,0)+VLOOKUP($AP$2,职业被动!$B$6:$M$29,COLUMNS(职业被动!$B$6:F$29),0)*$AO77,0)</f>
        <v>822</v>
      </c>
      <c r="AS77" s="9">
        <f>ROUND(属性投放!G$4+装备属性!G$4*IF($AO77&lt;10,1,ROUNDDOWN($AO77,-1))+SUM(属性投放!H$37:H$45)*$AO77+VLOOKUP($AP$2,一级属性!$E$41:$P$64,COLUMNS(一级属性!$E$41:J$64),0)*($AO77+0.25*IF($AO77&lt;10,1,ROUNDDOWN($AO77,-1)))+VLOOKUP($AP$2,宝石属性!$B$43:$M$66,COLUMNS(宝石属性!$B$43:G$66),0)*10*VLOOKUP(ROUNDDOWN($AO77,-1),宝石属性!$B$25:$N$41,2,0)*VLOOKUP(ROUNDDOWN($AO77,-1),宝石属性!$B$25:$N$41,3,0)+VLOOKUP($AP$2,职业被动!$B$6:$M$29,COLUMNS(职业被动!$B$6:G$29),0)*$AO77,0)</f>
        <v>790</v>
      </c>
      <c r="AT77" s="9">
        <f>ROUND(属性投放!H$4+装备属性!H$4*IF($AO77&lt;10,1,ROUNDDOWN($AO77,-1))+SUM(属性投放!I$37:I$45)*$AO77+VLOOKUP($AP$2,一级属性!$E$41:$P$64,COLUMNS(一级属性!$E$41:K$64),0)*($AO77+0.25*IF($AO77&lt;10,1,ROUNDDOWN($AO77,-1)))+VLOOKUP($AP$2,宝石属性!$B$43:$M$66,COLUMNS(宝石属性!$B$43:H$66),0)*10*VLOOKUP(ROUNDDOWN($AO77,-1),宝石属性!$B$25:$N$41,2,0)*VLOOKUP(ROUNDDOWN($AO77,-1),宝石属性!$B$25:$N$41,3,0)+VLOOKUP($AP$2,职业被动!$B$6:$M$29,COLUMNS(职业被动!$B$6:H$29),0)*$AO77,0)</f>
        <v>790</v>
      </c>
      <c r="AU77" s="9">
        <f>ROUND(属性投放!I$4+装备属性!I$4*IF($AO77&lt;10,1,ROUNDDOWN($AO77,-1))+SUM(属性投放!J$37:J$45)*$AO77+VLOOKUP($AP$2,一级属性!$E$41:$P$64,COLUMNS(一级属性!$E$41:L$64),0)*($AO77+0.25*IF($AO77&lt;10,1,ROUNDDOWN($AO77,-1)))+VLOOKUP($AP$2,宝石属性!$B$43:$M$66,COLUMNS(宝石属性!$B$43:I$66),0)*10*VLOOKUP(ROUNDDOWN($AO77,-1),宝石属性!$B$25:$N$41,2,0)*VLOOKUP(ROUNDDOWN($AO77,-1),宝石属性!$B$25:$N$41,3,0)+VLOOKUP($AP$2,职业被动!$B$6:$M$29,COLUMNS(职业被动!$B$6:I$29),0)*$AO77,0)</f>
        <v>915</v>
      </c>
      <c r="AV77" s="9">
        <f>ROUND(属性投放!J$4+装备属性!J$4*IF($AO77&lt;10,1,ROUNDDOWN($AO77,-1))+SUM(属性投放!K$37:K$45)*$AO77+VLOOKUP($AP$2,一级属性!$E$41:$P$64,COLUMNS(一级属性!$E$41:M$64),0)*($AO77+0.25*IF($AO77&lt;10,1,ROUNDDOWN($AO77,-1)))+VLOOKUP($AP$2,宝石属性!$B$43:$M$66,COLUMNS(宝石属性!$B$43:J$66),0)*10*VLOOKUP(ROUNDDOWN($AO77,-1),宝石属性!$B$25:$N$41,2,0)*VLOOKUP(ROUNDDOWN($AO77,-1),宝石属性!$B$25:$N$41,3,0)+VLOOKUP($AP$2,职业被动!$B$6:$M$29,COLUMNS(职业被动!$B$6:J$29),0)*$AO77,0)</f>
        <v>650</v>
      </c>
      <c r="AW77" s="9">
        <f>ROUND(属性投放!K$4+装备属性!K$4*IF($AO77&lt;10,1,ROUNDDOWN($AO77,-1))+SUM(属性投放!L$37:L$45)*$AO77+VLOOKUP($AP$2,一级属性!$E$41:$P$64,COLUMNS(一级属性!$E$41:N$64),0)*($AO77+0.25*IF($AO77&lt;10,1,ROUNDDOWN($AO77,-1)))+VLOOKUP($AP$2,宝石属性!$B$43:$M$66,COLUMNS(宝石属性!$B$43:K$66),0)*10*VLOOKUP(ROUNDDOWN($AO77,-1),宝石属性!$B$25:$N$41,2,0)*VLOOKUP(ROUNDDOWN($AO77,-1),宝石属性!$B$25:$N$41,3,0)+VLOOKUP($AP$2,职业被动!$B$6:$M$29,COLUMNS(职业被动!$B$6:K$29),0)*$AO77,0)</f>
        <v>267</v>
      </c>
      <c r="AX77" s="9">
        <f>ROUND(属性投放!L$4+装备属性!L$4*IF($AO77&lt;10,1,ROUNDDOWN($AO77,-1))+SUM(属性投放!M$37:M$45)*$AO77+VLOOKUP($AP$2,一级属性!$E$41:$P$64,COLUMNS(一级属性!$E$41:O$64),0)*($AO77+0.25*IF($AO77&lt;10,1,ROUNDDOWN($AO77,-1)))+VLOOKUP($AP$2,宝石属性!$B$43:$M$66,COLUMNS(宝石属性!$B$43:L$66),0)*10*VLOOKUP(ROUNDDOWN($AO77,-1),宝石属性!$B$25:$N$41,2,0)*VLOOKUP(ROUNDDOWN($AO77,-1),宝石属性!$B$25:$N$41,3,0)+VLOOKUP($AP$2,职业被动!$B$6:$M$29,COLUMNS(职业被动!$B$6:L$29),0)*$AO77,0)</f>
        <v>816</v>
      </c>
      <c r="AY77" s="9">
        <f>ROUND(属性投放!M$4+装备属性!M$4*IF($AO77&lt;10,1,ROUNDDOWN($AO77,-1))+SUM(属性投放!N$37:N$45)*$AO77+VLOOKUP($AP$2,一级属性!$E$41:$P$64,COLUMNS(一级属性!$E$41:P$64),0)*($AO77+0.25*IF($AO77&lt;10,1,ROUNDDOWN($AO77,-1)))+VLOOKUP($AP$2,宝石属性!$B$43:$M$66,COLUMNS(宝石属性!$B$43:M$66),0)*10*VLOOKUP(ROUNDDOWN($AO77,-1),宝石属性!$B$25:$N$41,2,0)*VLOOKUP(ROUNDDOWN($AO77,-1),宝石属性!$B$25:$N$41,3,0)+VLOOKUP($AP$2,职业被动!$B$6:$M$29,COLUMNS(职业被动!$B$6:M$29),0)*$AO77,0)</f>
        <v>834</v>
      </c>
      <c r="AZ77" s="48">
        <f>属性价值和能力评分!$F$9+ROUND(属性价值和能力评分!$F$38*10,0)*AO77+ROUND((SUM(装备属性!$W$9:$W$14)+属性价值和能力评分!$F$38*1.25+1.4+2.8)*IF(AO77&lt;10,1,ROUNDDOWN(AO77,-1)),0)+15*VLOOKUP(ROUNDDOWN(AO77,-1),宝石属性!$B$26:$D$41,2,0)*6*VLOOKUP(ROUNDDOWN(AO77,-1),宝石属性!$B$26:$D$41,3,0)+(属性价值和能力评分!$F$49*9+属性价值和能力评分!$F$50*2+属性价值和能力评分!$F$53*8/5)*AO77</f>
        <v>14331</v>
      </c>
      <c r="BB77" s="1">
        <v>74</v>
      </c>
      <c r="BC77" s="9">
        <f>ROUND(属性投放!D$4+装备属性!D$4*IF($BB77&lt;10,1,ROUNDDOWN($BB77,-1))+SUM(属性投放!E$37:E$45)*$BB77+VLOOKUP($BC$2,一级属性!$E$41:$P$64,COLUMNS(一级属性!$E$41:G$64),0)*($BB77+0.25*IF($BB77&lt;10,1,ROUNDDOWN($BB77,-1)))+VLOOKUP($BC$2,宝石属性!$B$43:$M$66,COLUMNS(宝石属性!$B$43:D$66),0)*10*VLOOKUP(ROUNDDOWN($BB77,-1),宝石属性!$B$25:$N$41,2,0)*VLOOKUP(ROUNDDOWN($BB77,-1),宝石属性!$B$25:$N$41,3,0)+VLOOKUP($BC$2,职业被动!$B$6:$M$29,COLUMNS(职业被动!$B$6:D$29),0)*$BB77,0)</f>
        <v>4502</v>
      </c>
      <c r="BD77" s="9">
        <f>ROUND(属性投放!E$4+装备属性!E$4*IF($BB77&lt;10,1,ROUNDDOWN($BB77,-1))+SUM(属性投放!F$37:F$45)*$BB77+VLOOKUP($BC$2,一级属性!$E$41:$P$64,COLUMNS(一级属性!$E$41:H$64),0)*($BB77+0.25*IF($BB77&lt;10,1,ROUNDDOWN($BB77,-1)))+VLOOKUP($BC$2,宝石属性!$B$43:$M$66,COLUMNS(宝石属性!$B$43:E$66),0)*10*VLOOKUP(ROUNDDOWN($BB77,-1),宝石属性!$B$25:$N$41,2,0)*VLOOKUP(ROUNDDOWN($BB77,-1),宝石属性!$B$25:$N$41,3,0)+VLOOKUP($BC$2,职业被动!$B$6:$M$29,COLUMNS(职业被动!$B$6:E$29),0)*$BB77,0)</f>
        <v>3714</v>
      </c>
      <c r="BE77" s="9">
        <f>ROUND(属性投放!F$4+装备属性!F$4*IF($BB77&lt;10,1,ROUNDDOWN($BB77,-1))+SUM(属性投放!G$37:G$45)*$BB77+VLOOKUP($BC$2,一级属性!$E$41:$P$64,COLUMNS(一级属性!$E$41:I$64),0)*($BB77+0.25*IF($BB77&lt;10,1,ROUNDDOWN($BB77,-1)))+VLOOKUP($BC$2,宝石属性!$B$43:$M$66,COLUMNS(宝石属性!$B$43:F$66),0)*10*VLOOKUP(ROUNDDOWN($BB77,-1),宝石属性!$B$25:$N$41,2,0)*VLOOKUP(ROUNDDOWN($BB77,-1),宝石属性!$B$25:$N$41,3,0)+VLOOKUP($BC$2,职业被动!$B$6:$M$29,COLUMNS(职业被动!$B$6:F$29),0)*$BB77,0)</f>
        <v>822</v>
      </c>
      <c r="BF77" s="9">
        <f>ROUND(属性投放!G$4+装备属性!G$4*IF($BB77&lt;10,1,ROUNDDOWN($BB77,-1))+SUM(属性投放!H$37:H$45)*$BB77+VLOOKUP($BC$2,一级属性!$E$41:$P$64,COLUMNS(一级属性!$E$41:J$64),0)*($BB77+0.25*IF($BB77&lt;10,1,ROUNDDOWN($BB77,-1)))+VLOOKUP($BC$2,宝石属性!$B$43:$M$66,COLUMNS(宝石属性!$B$43:G$66),0)*10*VLOOKUP(ROUNDDOWN($BB77,-1),宝石属性!$B$25:$N$41,2,0)*VLOOKUP(ROUNDDOWN($BB77,-1),宝石属性!$B$25:$N$41,3,0)+VLOOKUP($BC$2,职业被动!$B$6:$M$29,COLUMNS(职业被动!$B$6:G$29),0)*$BB77,0)</f>
        <v>790</v>
      </c>
      <c r="BG77" s="9">
        <f>ROUND(属性投放!H$4+装备属性!H$4*IF($BB77&lt;10,1,ROUNDDOWN($BB77,-1))+SUM(属性投放!I$37:I$45)*$BB77+VLOOKUP($BC$2,一级属性!$E$41:$P$64,COLUMNS(一级属性!$E$41:K$64),0)*($BB77+0.25*IF($BB77&lt;10,1,ROUNDDOWN($BB77,-1)))+VLOOKUP($BC$2,宝石属性!$B$43:$M$66,COLUMNS(宝石属性!$B$43:H$66),0)*10*VLOOKUP(ROUNDDOWN($BB77,-1),宝石属性!$B$25:$N$41,2,0)*VLOOKUP(ROUNDDOWN($BB77,-1),宝石属性!$B$25:$N$41,3,0)+VLOOKUP($BC$2,职业被动!$B$6:$M$29,COLUMNS(职业被动!$B$6:H$29),0)*$BB77,0)</f>
        <v>1137</v>
      </c>
      <c r="BH77" s="9">
        <f>ROUND(属性投放!I$4+装备属性!I$4*IF($BB77&lt;10,1,ROUNDDOWN($BB77,-1))+SUM(属性投放!J$37:J$45)*$BB77+VLOOKUP($BC$2,一级属性!$E$41:$P$64,COLUMNS(一级属性!$E$41:L$64),0)*($BB77+0.25*IF($BB77&lt;10,1,ROUNDDOWN($BB77,-1)))+VLOOKUP($BC$2,宝石属性!$B$43:$M$66,COLUMNS(宝石属性!$B$43:I$66),0)*10*VLOOKUP(ROUNDDOWN($BB77,-1),宝石属性!$B$25:$N$41,2,0)*VLOOKUP(ROUNDDOWN($BB77,-1),宝石属性!$B$25:$N$41,3,0)+VLOOKUP($BC$2,职业被动!$B$6:$M$29,COLUMNS(职业被动!$B$6:I$29),0)*$BB77,0)</f>
        <v>1080</v>
      </c>
      <c r="BI77" s="9">
        <f>ROUND(属性投放!J$4+装备属性!J$4*IF($BB77&lt;10,1,ROUNDDOWN($BB77,-1))+SUM(属性投放!K$37:K$45)*$BB77+VLOOKUP($BC$2,一级属性!$E$41:$P$64,COLUMNS(一级属性!$E$41:M$64),0)*($BB77+0.25*IF($BB77&lt;10,1,ROUNDDOWN($BB77,-1)))+VLOOKUP($BC$2,宝石属性!$B$43:$M$66,COLUMNS(宝石属性!$B$43:J$66),0)*10*VLOOKUP(ROUNDDOWN($BB77,-1),宝石属性!$B$25:$N$41,2,0)*VLOOKUP(ROUNDDOWN($BB77,-1),宝石属性!$B$25:$N$41,3,0)+VLOOKUP($BC$2,职业被动!$B$6:$M$29,COLUMNS(职业被动!$B$6:J$29),0)*$BB77,0)</f>
        <v>513</v>
      </c>
      <c r="BJ77" s="9">
        <f>ROUND(属性投放!K$4+装备属性!K$4*IF($BB77&lt;10,1,ROUNDDOWN($BB77,-1))+SUM(属性投放!L$37:L$45)*$BB77+VLOOKUP($BC$2,一级属性!$E$41:$P$64,COLUMNS(一级属性!$E$41:N$64),0)*($BB77+0.25*IF($BB77&lt;10,1,ROUNDDOWN($BB77,-1)))+VLOOKUP($BC$2,宝石属性!$B$43:$M$66,COLUMNS(宝石属性!$B$43:K$66),0)*10*VLOOKUP(ROUNDDOWN($BB77,-1),宝石属性!$B$25:$N$41,2,0)*VLOOKUP(ROUNDDOWN($BB77,-1),宝石属性!$B$25:$N$41,3,0)+VLOOKUP($BC$2,职业被动!$B$6:$M$29,COLUMNS(职业被动!$B$6:K$29),0)*$BB77,0)</f>
        <v>267</v>
      </c>
      <c r="BK77" s="9">
        <f>ROUND(属性投放!L$4+装备属性!L$4*IF($BB77&lt;10,1,ROUNDDOWN($BB77,-1))+SUM(属性投放!M$37:M$45)*$BB77+VLOOKUP($BC$2,一级属性!$E$41:$P$64,COLUMNS(一级属性!$E$41:O$64),0)*($BB77+0.25*IF($BB77&lt;10,1,ROUNDDOWN($BB77,-1)))+VLOOKUP($BC$2,宝石属性!$B$43:$M$66,COLUMNS(宝石属性!$B$43:L$66),0)*10*VLOOKUP(ROUNDDOWN($BB77,-1),宝石属性!$B$25:$N$41,2,0)*VLOOKUP(ROUNDDOWN($BB77,-1),宝石属性!$B$25:$N$41,3,0)+VLOOKUP($BC$2,职业被动!$B$6:$M$29,COLUMNS(职业被动!$B$6:L$29),0)*$BB77,0)</f>
        <v>22</v>
      </c>
      <c r="BL77" s="9">
        <f>ROUND(属性投放!M$4+装备属性!M$4*IF($BB77&lt;10,1,ROUNDDOWN($BB77,-1))+SUM(属性投放!N$37:N$45)*$BB77+VLOOKUP($BC$2,一级属性!$E$41:$P$64,COLUMNS(一级属性!$E$41:P$64),0)*($BB77+0.25*IF($BB77&lt;10,1,ROUNDDOWN($BB77,-1)))+VLOOKUP($BC$2,宝石属性!$B$43:$M$66,COLUMNS(宝石属性!$B$43:M$66),0)*10*VLOOKUP(ROUNDDOWN($BB77,-1),宝石属性!$B$25:$N$41,2,0)*VLOOKUP(ROUNDDOWN($BB77,-1),宝石属性!$B$25:$N$41,3,0)+VLOOKUP($BC$2,职业被动!$B$6:$M$29,COLUMNS(职业被动!$B$6:M$29),0)*$BB77,0)</f>
        <v>834</v>
      </c>
      <c r="BM77" s="48">
        <f>属性价值和能力评分!$F$9+ROUND(属性价值和能力评分!$F$38*10,0)*BB77+ROUND((SUM(装备属性!$W$9:$W$14)+属性价值和能力评分!$F$38*1.25+1.4+2.8)*IF(BB77&lt;10,1,ROUNDDOWN(BB77,-1)),0)+15*VLOOKUP(ROUNDDOWN(BB77,-1),宝石属性!$B$26:$D$41,2,0)*6*VLOOKUP(ROUNDDOWN(BB77,-1),宝石属性!$B$26:$D$41,3,0)+(属性价值和能力评分!$F$49*9+属性价值和能力评分!$F$50*2+属性价值和能力评分!$F$53*8/5)*BB77</f>
        <v>14331</v>
      </c>
      <c r="BO77" s="1">
        <v>74</v>
      </c>
      <c r="BP77" s="9">
        <f>ROUND(属性投放!D$4+装备属性!D$4*IF($BO77&lt;10,1,ROUNDDOWN($BO77,-1))+SUM(属性投放!E$37:E$45)*$BO77+VLOOKUP($BP$2,一级属性!$E$41:$P$64,COLUMNS(一级属性!$E$41:G$64),0)*($BO77+0.25*IF($BO77&lt;10,1,ROUNDDOWN($BO77,-1)))+VLOOKUP($BP$2,宝石属性!$B$43:$M$66,COLUMNS(宝石属性!$B$43:D$66),0)*10*VLOOKUP(ROUNDDOWN($BO77,-1),宝石属性!$B$25:$N$41,2,0)*VLOOKUP(ROUNDDOWN($BO77,-1),宝石属性!$B$25:$N$41,3,0)+VLOOKUP($BP$2,职业被动!$B$6:$M$29,COLUMNS(职业被动!$B$6:D$29),0)*$BO77,0)</f>
        <v>5538</v>
      </c>
      <c r="BQ77" s="9">
        <f>ROUND(属性投放!E$4+装备属性!E$4*IF($BO77&lt;10,1,ROUNDDOWN($BO77,-1))+SUM(属性投放!F$37:F$45)*$BO77+VLOOKUP($BP$2,一级属性!$E$41:$P$64,COLUMNS(一级属性!$E$41:H$64),0)*($BO77+0.25*IF($BO77&lt;10,1,ROUNDDOWN($BO77,-1)))+VLOOKUP($BP$2,宝石属性!$B$43:$M$66,COLUMNS(宝石属性!$B$43:E$66),0)*10*VLOOKUP(ROUNDDOWN($BO77,-1),宝石属性!$B$25:$N$41,2,0)*VLOOKUP(ROUNDDOWN($BO77,-1),宝石属性!$B$25:$N$41,3,0)+VLOOKUP($BP$2,职业被动!$B$6:$M$29,COLUMNS(职业被动!$B$6:E$29),0)*$BO77,0)</f>
        <v>3257</v>
      </c>
      <c r="BR77" s="9">
        <f>ROUND(属性投放!F$4+装备属性!F$4*IF($BO77&lt;10,1,ROUNDDOWN($BO77,-1))+SUM(属性投放!G$37:G$45)*$BO77+VLOOKUP($BP$2,一级属性!$E$41:$P$64,COLUMNS(一级属性!$E$41:I$64),0)*($BO77+0.25*IF($BO77&lt;10,1,ROUNDDOWN($BO77,-1)))+VLOOKUP($BP$2,宝石属性!$B$43:$M$66,COLUMNS(宝石属性!$B$43:F$66),0)*10*VLOOKUP(ROUNDDOWN($BO77,-1),宝石属性!$B$25:$N$41,2,0)*VLOOKUP(ROUNDDOWN($BO77,-1),宝石属性!$B$25:$N$41,3,0)+VLOOKUP($BP$2,职业被动!$B$6:$M$29,COLUMNS(职业被动!$B$6:F$29),0)*$BO77,0)</f>
        <v>822</v>
      </c>
      <c r="BS77" s="9">
        <f>ROUND(属性投放!G$4+装备属性!G$4*IF($BO77&lt;10,1,ROUNDDOWN($BO77,-1))+SUM(属性投放!H$37:H$45)*$BO77+VLOOKUP($BP$2,一级属性!$E$41:$P$64,COLUMNS(一级属性!$E$41:J$64),0)*($BO77+0.25*IF($BO77&lt;10,1,ROUNDDOWN($BO77,-1)))+VLOOKUP($BP$2,宝石属性!$B$43:$M$66,COLUMNS(宝石属性!$B$43:G$66),0)*10*VLOOKUP(ROUNDDOWN($BO77,-1),宝石属性!$B$25:$N$41,2,0)*VLOOKUP(ROUNDDOWN($BO77,-1),宝石属性!$B$25:$N$41,3,0)+VLOOKUP($BP$2,职业被动!$B$6:$M$29,COLUMNS(职业被动!$B$6:G$29),0)*$BO77,0)</f>
        <v>790</v>
      </c>
      <c r="BT77" s="9">
        <f>ROUND(属性投放!H$4+装备属性!H$4*IF($BO77&lt;10,1,ROUNDDOWN($BO77,-1))+SUM(属性投放!I$37:I$45)*$BO77+VLOOKUP($BP$2,一级属性!$E$41:$P$64,COLUMNS(一级属性!$E$41:K$64),0)*($BO77+0.25*IF($BO77&lt;10,1,ROUNDDOWN($BO77,-1)))+VLOOKUP($BP$2,宝石属性!$B$43:$M$66,COLUMNS(宝石属性!$B$43:H$66),0)*10*VLOOKUP(ROUNDDOWN($BO77,-1),宝石属性!$B$25:$N$41,2,0)*VLOOKUP(ROUNDDOWN($BO77,-1),宝石属性!$B$25:$N$41,3,0)+VLOOKUP($BP$2,职业被动!$B$6:$M$29,COLUMNS(职业被动!$B$6:H$29),0)*$BO77,0)</f>
        <v>864</v>
      </c>
      <c r="BU77" s="9">
        <f>ROUND(属性投放!I$4+装备属性!I$4*IF($BO77&lt;10,1,ROUNDDOWN($BO77,-1))+SUM(属性投放!J$37:J$45)*$BO77+VLOOKUP($BP$2,一级属性!$E$41:$P$64,COLUMNS(一级属性!$E$41:L$64),0)*($BO77+0.25*IF($BO77&lt;10,1,ROUNDDOWN($BO77,-1)))+VLOOKUP($BP$2,宝石属性!$B$43:$M$66,COLUMNS(宝石属性!$B$43:I$66),0)*10*VLOOKUP(ROUNDDOWN($BO77,-1),宝石属性!$B$25:$N$41,2,0)*VLOOKUP(ROUNDDOWN($BO77,-1),宝石属性!$B$25:$N$41,3,0)+VLOOKUP($BP$2,职业被动!$B$6:$M$29,COLUMNS(职业被动!$B$6:I$29),0)*$BO77,0)</f>
        <v>915</v>
      </c>
      <c r="BV77" s="9">
        <f>ROUND(属性投放!J$4+装备属性!J$4*IF($BO77&lt;10,1,ROUNDDOWN($BO77,-1))+SUM(属性投放!K$37:K$45)*$BO77+VLOOKUP($BP$2,一级属性!$E$41:$P$64,COLUMNS(一级属性!$E$41:M$64),0)*($BO77+0.25*IF($BO77&lt;10,1,ROUNDDOWN($BO77,-1)))+VLOOKUP($BP$2,宝石属性!$B$43:$M$66,COLUMNS(宝石属性!$B$43:J$66),0)*10*VLOOKUP(ROUNDDOWN($BO77,-1),宝石属性!$B$25:$N$41,2,0)*VLOOKUP(ROUNDDOWN($BO77,-1),宝石属性!$B$25:$N$41,3,0)+VLOOKUP($BP$2,职业被动!$B$6:$M$29,COLUMNS(职业被动!$B$6:J$29),0)*$BO77,0)</f>
        <v>650</v>
      </c>
      <c r="BW77" s="9">
        <f>ROUND(属性投放!K$4+装备属性!K$4*IF($BO77&lt;10,1,ROUNDDOWN($BO77,-1))+SUM(属性投放!L$37:L$45)*$BO77+VLOOKUP($BP$2,一级属性!$E$41:$P$64,COLUMNS(一级属性!$E$41:N$64),0)*($BO77+0.25*IF($BO77&lt;10,1,ROUNDDOWN($BO77,-1)))+VLOOKUP($BP$2,宝石属性!$B$43:$M$66,COLUMNS(宝石属性!$B$43:K$66),0)*10*VLOOKUP(ROUNDDOWN($BO77,-1),宝石属性!$B$25:$N$41,2,0)*VLOOKUP(ROUNDDOWN($BO77,-1),宝石属性!$B$25:$N$41,3,0)+VLOOKUP($BP$2,职业被动!$B$6:$M$29,COLUMNS(职业被动!$B$6:K$29),0)*$BO77,0)</f>
        <v>411</v>
      </c>
      <c r="BX77" s="9">
        <f>ROUND(属性投放!L$4+装备属性!L$4*IF($BO77&lt;10,1,ROUNDDOWN($BO77,-1))+SUM(属性投放!M$37:M$45)*$BO77+VLOOKUP($BP$2,一级属性!$E$41:$P$64,COLUMNS(一级属性!$E$41:O$64),0)*($BO77+0.25*IF($BO77&lt;10,1,ROUNDDOWN($BO77,-1)))+VLOOKUP($BP$2,宝石属性!$B$43:$M$66,COLUMNS(宝石属性!$B$43:L$66),0)*10*VLOOKUP(ROUNDDOWN($BO77,-1),宝石属性!$B$25:$N$41,2,0)*VLOOKUP(ROUNDDOWN($BO77,-1),宝石属性!$B$25:$N$41,3,0)+VLOOKUP($BP$2,职业被动!$B$6:$M$29,COLUMNS(职业被动!$B$6:L$29),0)*$BO77,0)</f>
        <v>22</v>
      </c>
      <c r="BY77" s="9">
        <f>ROUND(属性投放!M$4+装备属性!M$4*IF($BO77&lt;10,1,ROUNDDOWN($BO77,-1))+SUM(属性投放!N$37:N$45)*$BO77+VLOOKUP($BP$2,一级属性!$E$41:$P$64,COLUMNS(一级属性!$E$41:P$64),0)*($BO77+0.25*IF($BO77&lt;10,1,ROUNDDOWN($BO77,-1)))+VLOOKUP($BP$2,宝石属性!$B$43:$M$66,COLUMNS(宝石属性!$B$43:M$66),0)*10*VLOOKUP(ROUNDDOWN($BO77,-1),宝石属性!$B$25:$N$41,2,0)*VLOOKUP(ROUNDDOWN($BO77,-1),宝石属性!$B$25:$N$41,3,0)+VLOOKUP($BP$2,职业被动!$B$6:$M$29,COLUMNS(职业被动!$B$6:M$29),0)*$BO77,0)</f>
        <v>834</v>
      </c>
      <c r="BZ77" s="48">
        <f>属性价值和能力评分!$F$9+ROUND(属性价值和能力评分!$F$38*10,0)*BO77+ROUND((SUM(装备属性!$W$9:$W$14)+属性价值和能力评分!$F$38*1.25+1.4+2.8)*IF(BO77&lt;10,1,ROUNDDOWN(BO77,-1)),0)+15*VLOOKUP(ROUNDDOWN(BO77,-1),宝石属性!$B$26:$D$41,2,0)*6*VLOOKUP(ROUNDDOWN(BO77,-1),宝石属性!$B$26:$D$41,3,0)+(属性价值和能力评分!$F$49*9+属性价值和能力评分!$F$50*2+属性价值和能力评分!$F$53*8/5)*BO77</f>
        <v>14331</v>
      </c>
      <c r="CB77" s="1">
        <v>74</v>
      </c>
      <c r="CC77" s="9">
        <f>ROUND(属性投放!D$4+装备属性!D$4*IF($CB77&lt;10,1,ROUNDDOWN($CB77,-1))+SUM(属性投放!E$37:E$45)*$CB77+VLOOKUP($CC$2,一级属性!$E$41:$P$64,COLUMNS(一级属性!$E$41:G$64),0)*($CB77+0.25*IF($CB77&lt;10,1,ROUNDDOWN($CB77,-1)))+VLOOKUP($CC$2,宝石属性!$B$43:$M$66,COLUMNS(宝石属性!$B$43:D$66),0)*10*VLOOKUP(ROUNDDOWN($CB77,-1),宝石属性!$B$25:$N$41,2,0)*VLOOKUP(ROUNDDOWN($CB77,-1),宝石属性!$B$25:$N$41,3,0)+VLOOKUP($CC$2,职业被动!$B$6:$M$29,COLUMNS(职业被动!$B$6:D$29),0)*$CB77,0)</f>
        <v>3770</v>
      </c>
      <c r="CD77" s="9">
        <f>ROUND(属性投放!E$4+装备属性!E$4*IF($CB77&lt;10,1,ROUNDDOWN($CB77,-1))+SUM(属性投放!F$37:F$45)*$CB77+VLOOKUP($CC$2,一级属性!$E$41:$P$64,COLUMNS(一级属性!$E$41:H$64),0)*($CB77+0.25*IF($CB77&lt;10,1,ROUNDDOWN($CB77,-1)))+VLOOKUP($CC$2,宝石属性!$B$43:$M$66,COLUMNS(宝石属性!$B$43:E$66),0)*10*VLOOKUP(ROUNDDOWN($CB77,-1),宝石属性!$B$25:$N$41,2,0)*VLOOKUP(ROUNDDOWN($CB77,-1),宝石属性!$B$25:$N$41,3,0)+VLOOKUP($CC$2,职业被动!$B$6:$M$29,COLUMNS(职业被动!$B$6:E$29),0)*$CB77,0)</f>
        <v>1884</v>
      </c>
      <c r="CE77" s="9">
        <f>ROUND(属性投放!F$4+装备属性!F$4*IF($CB77&lt;10,1,ROUNDDOWN($CB77,-1))+SUM(属性投放!G$37:G$45)*$CB77+VLOOKUP($CC$2,一级属性!$E$41:$P$64,COLUMNS(一级属性!$E$41:I$64),0)*($CB77+0.25*IF($CB77&lt;10,1,ROUNDDOWN($CB77,-1)))+VLOOKUP($CC$2,宝石属性!$B$43:$M$66,COLUMNS(宝石属性!$B$43:F$66),0)*10*VLOOKUP(ROUNDDOWN($CB77,-1),宝石属性!$B$25:$N$41,2,0)*VLOOKUP(ROUNDDOWN($CB77,-1),宝石属性!$B$25:$N$41,3,0)+VLOOKUP($CC$2,职业被动!$B$6:$M$29,COLUMNS(职业被动!$B$6:F$29),0)*$CB77,0)</f>
        <v>1753</v>
      </c>
      <c r="CF77" s="9">
        <f>ROUND(属性投放!G$4+装备属性!G$4*IF($CB77&lt;10,1,ROUNDDOWN($CB77,-1))+SUM(属性投放!H$37:H$45)*$CB77+VLOOKUP($CC$2,一级属性!$E$41:$P$64,COLUMNS(一级属性!$E$41:J$64),0)*($CB77+0.25*IF($CB77&lt;10,1,ROUNDDOWN($CB77,-1)))+VLOOKUP($CC$2,宝石属性!$B$43:$M$66,COLUMNS(宝石属性!$B$43:G$66),0)*10*VLOOKUP(ROUNDDOWN($CB77,-1),宝石属性!$B$25:$N$41,2,0)*VLOOKUP(ROUNDDOWN($CB77,-1),宝石属性!$B$25:$N$41,3,0)+VLOOKUP($CC$2,职业被动!$B$6:$M$29,COLUMNS(职业被动!$B$6:G$29),0)*$CB77,0)</f>
        <v>864</v>
      </c>
      <c r="CG77" s="9">
        <f>ROUND(属性投放!H$4+装备属性!H$4*IF($CB77&lt;10,1,ROUNDDOWN($CB77,-1))+SUM(属性投放!I$37:I$45)*$CB77+VLOOKUP($CC$2,一级属性!$E$41:$P$64,COLUMNS(一级属性!$E$41:K$64),0)*($CB77+0.25*IF($CB77&lt;10,1,ROUNDDOWN($CB77,-1)))+VLOOKUP($CC$2,宝石属性!$B$43:$M$66,COLUMNS(宝石属性!$B$43:H$66),0)*10*VLOOKUP(ROUNDDOWN($CB77,-1),宝石属性!$B$25:$N$41,2,0)*VLOOKUP(ROUNDDOWN($CB77,-1),宝石属性!$B$25:$N$41,3,0)+VLOOKUP($CC$2,职业被动!$B$6:$M$29,COLUMNS(职业被动!$B$6:H$29),0)*$CB77,0)</f>
        <v>515</v>
      </c>
      <c r="CH77" s="9">
        <f>ROUND(属性投放!I$4+装备属性!I$4*IF($CB77&lt;10,1,ROUNDDOWN($CB77,-1))+SUM(属性投放!J$37:J$45)*$CB77+VLOOKUP($CC$2,一级属性!$E$41:$P$64,COLUMNS(一级属性!$E$41:L$64),0)*($CB77+0.25*IF($CB77&lt;10,1,ROUNDDOWN($CB77,-1)))+VLOOKUP($CC$2,宝石属性!$B$43:$M$66,COLUMNS(宝石属性!$B$43:I$66),0)*10*VLOOKUP(ROUNDDOWN($CB77,-1),宝石属性!$B$25:$N$41,2,0)*VLOOKUP(ROUNDDOWN($CB77,-1),宝石属性!$B$25:$N$41,3,0)+VLOOKUP($CC$2,职业被动!$B$6:$M$29,COLUMNS(职业被动!$B$6:I$29),0)*$CB77,0)</f>
        <v>878</v>
      </c>
      <c r="CI77" s="9">
        <f>ROUND(属性投放!J$4+装备属性!J$4*IF($CB77&lt;10,1,ROUNDDOWN($CB77,-1))+SUM(属性投放!K$37:K$45)*$CB77+VLOOKUP($CC$2,一级属性!$E$41:$P$64,COLUMNS(一级属性!$E$41:M$64),0)*($CB77+0.25*IF($CB77&lt;10,1,ROUNDDOWN($CB77,-1)))+VLOOKUP($CC$2,宝石属性!$B$43:$M$66,COLUMNS(宝石属性!$B$43:J$66),0)*10*VLOOKUP(ROUNDDOWN($CB77,-1),宝石属性!$B$25:$N$41,2,0)*VLOOKUP(ROUNDDOWN($CB77,-1),宝石属性!$B$25:$N$41,3,0)+VLOOKUP($CC$2,职业被动!$B$6:$M$29,COLUMNS(职业被动!$B$6:J$29),0)*$CB77,0)</f>
        <v>586</v>
      </c>
      <c r="CJ77" s="9">
        <f>ROUND(属性投放!K$4+装备属性!K$4*IF($CB77&lt;10,1,ROUNDDOWN($CB77,-1))+SUM(属性投放!L$37:L$45)*$CB77+VLOOKUP($CC$2,一级属性!$E$41:$P$64,COLUMNS(一级属性!$E$41:N$64),0)*($CB77+0.25*IF($CB77&lt;10,1,ROUNDDOWN($CB77,-1)))+VLOOKUP($CC$2,宝石属性!$B$43:$M$66,COLUMNS(宝石属性!$B$43:K$66),0)*10*VLOOKUP(ROUNDDOWN($CB77,-1),宝石属性!$B$25:$N$41,2,0)*VLOOKUP(ROUNDDOWN($CB77,-1),宝石属性!$B$25:$N$41,3,0)+VLOOKUP($CC$2,职业被动!$B$6:$M$29,COLUMNS(职业被动!$B$6:K$29),0)*$CB77,0)</f>
        <v>267</v>
      </c>
      <c r="CK77" s="9">
        <f>ROUND(属性投放!L$4+装备属性!L$4*IF($CB77&lt;10,1,ROUNDDOWN($CB77,-1))+SUM(属性投放!M$37:M$45)*$CB77+VLOOKUP($CC$2,一级属性!$E$41:$P$64,COLUMNS(一级属性!$E$41:O$64),0)*($CB77+0.25*IF($CB77&lt;10,1,ROUNDDOWN($CB77,-1)))+VLOOKUP($CC$2,宝石属性!$B$43:$M$66,COLUMNS(宝石属性!$B$43:L$66),0)*10*VLOOKUP(ROUNDDOWN($CB77,-1),宝石属性!$B$25:$N$41,2,0)*VLOOKUP(ROUNDDOWN($CB77,-1),宝石属性!$B$25:$N$41,3,0)+VLOOKUP($CC$2,职业被动!$B$6:$M$29,COLUMNS(职业被动!$B$6:L$29),0)*$CB77,0)</f>
        <v>22</v>
      </c>
      <c r="CL77" s="9">
        <f>ROUND(属性投放!M$4+装备属性!M$4*IF($CB77&lt;10,1,ROUNDDOWN($CB77,-1))+SUM(属性投放!N$37:N$45)*$CB77+VLOOKUP($CC$2,一级属性!$E$41:$P$64,COLUMNS(一级属性!$E$41:P$64),0)*($CB77+0.25*IF($CB77&lt;10,1,ROUNDDOWN($CB77,-1)))+VLOOKUP($CC$2,宝石属性!$B$43:$M$66,COLUMNS(宝石属性!$B$43:M$66),0)*10*VLOOKUP(ROUNDDOWN($CB77,-1),宝石属性!$B$25:$N$41,2,0)*VLOOKUP(ROUNDDOWN($CB77,-1),宝石属性!$B$25:$N$41,3,0)+VLOOKUP($CC$2,职业被动!$B$6:$M$29,COLUMNS(职业被动!$B$6:M$29),0)*$CB77,0)</f>
        <v>762</v>
      </c>
      <c r="CM77" s="48">
        <f>属性价值和能力评分!$F$9+ROUND(属性价值和能力评分!$F$38*10,0)*CB77+ROUND((SUM(装备属性!$W$9:$W$14)+属性价值和能力评分!$F$38*1.25+1.4+2.8)*IF(CB77&lt;10,1,ROUNDDOWN(CB77,-1)),0)+15*VLOOKUP(ROUNDDOWN(CB77,-1),宝石属性!$B$26:$D$41,2,0)*6*VLOOKUP(ROUNDDOWN(CB77,-1),宝石属性!$B$26:$D$41,3,0)+(属性价值和能力评分!$F$49*9+属性价值和能力评分!$F$50*2+属性价值和能力评分!$F$53*8/5)*CB77</f>
        <v>14331</v>
      </c>
      <c r="CO77" s="1">
        <v>74</v>
      </c>
      <c r="CP77" s="9">
        <f>ROUND(属性投放!D$4+装备属性!D$4*IF($CO77&lt;10,1,ROUNDDOWN($CO77,-1))+SUM(属性投放!E$37:E$45)*$CO77+VLOOKUP($CP$2,一级属性!$E$41:$P$64,COLUMNS(一级属性!$E$41:G$64),0)*($CO77+0.25*IF($CO77&lt;10,1,ROUNDDOWN($CO77,-1)))+VLOOKUP($CP$2,宝石属性!$B$43:$M$66,COLUMNS(宝石属性!$B$43:D$66),0)*10*VLOOKUP(ROUNDDOWN($CO77,-1),宝石属性!$B$25:$N$41,2,0)*VLOOKUP(ROUNDDOWN($CO77,-1),宝石属性!$B$25:$N$41,3,0)+VLOOKUP($CP$2,职业被动!$B$6:$M$29,COLUMNS(职业被动!$B$6:D$29),0)*$CO77,0)</f>
        <v>3770</v>
      </c>
      <c r="CQ77" s="9">
        <f>ROUND(属性投放!E$4+装备属性!E$4*IF($CO77&lt;10,1,ROUNDDOWN($CO77,-1))+SUM(属性投放!F$37:F$45)*$CO77+VLOOKUP($CP$2,一级属性!$E$41:$P$64,COLUMNS(一级属性!$E$41:H$64),0)*($CO77+0.25*IF($CO77&lt;10,1,ROUNDDOWN($CO77,-1)))+VLOOKUP($CP$2,宝石属性!$B$43:$M$66,COLUMNS(宝石属性!$B$43:E$66),0)*10*VLOOKUP(ROUNDDOWN($CO77,-1),宝石属性!$B$25:$N$41,2,0)*VLOOKUP(ROUNDDOWN($CO77,-1),宝石属性!$B$25:$N$41,3,0)+VLOOKUP($CP$2,职业被动!$B$6:$M$29,COLUMNS(职业被动!$B$6:E$29),0)*$CO77,0)</f>
        <v>4172</v>
      </c>
      <c r="CR77" s="9">
        <f>ROUND(属性投放!F$4+装备属性!F$4*IF($CO77&lt;10,1,ROUNDDOWN($CO77,-1))+SUM(属性投放!G$37:G$45)*$CO77+VLOOKUP($CP$2,一级属性!$E$41:$P$64,COLUMNS(一级属性!$E$41:I$64),0)*($CO77+0.25*IF($CO77&lt;10,1,ROUNDDOWN($CO77,-1)))+VLOOKUP($CP$2,宝石属性!$B$43:$M$66,COLUMNS(宝石属性!$B$43:F$66),0)*10*VLOOKUP(ROUNDDOWN($CO77,-1),宝石属性!$B$25:$N$41,2,0)*VLOOKUP(ROUNDDOWN($CO77,-1),宝石属性!$B$25:$N$41,3,0)+VLOOKUP($CP$2,职业被动!$B$6:$M$29,COLUMNS(职业被动!$B$6:F$29),0)*$CO77,0)</f>
        <v>822</v>
      </c>
      <c r="CS77" s="9">
        <f>ROUND(属性投放!G$4+装备属性!G$4*IF($CO77&lt;10,1,ROUNDDOWN($CO77,-1))+SUM(属性投放!H$37:H$45)*$CO77+VLOOKUP($CP$2,一级属性!$E$41:$P$64,COLUMNS(一级属性!$E$41:J$64),0)*($CO77+0.25*IF($CO77&lt;10,1,ROUNDDOWN($CO77,-1)))+VLOOKUP($CP$2,宝石属性!$B$43:$M$66,COLUMNS(宝石属性!$B$43:G$66),0)*10*VLOOKUP(ROUNDDOWN($CO77,-1),宝石属性!$B$25:$N$41,2,0)*VLOOKUP(ROUNDDOWN($CO77,-1),宝石属性!$B$25:$N$41,3,0)+VLOOKUP($CP$2,职业被动!$B$6:$M$29,COLUMNS(职业被动!$B$6:G$29),0)*$CO77,0)</f>
        <v>790</v>
      </c>
      <c r="CT77" s="9">
        <f>ROUND(属性投放!H$4+装备属性!H$4*IF($CO77&lt;10,1,ROUNDDOWN($CO77,-1))+SUM(属性投放!I$37:I$45)*$CO77+VLOOKUP($CP$2,一级属性!$E$41:$P$64,COLUMNS(一级属性!$E$41:K$64),0)*($CO77+0.25*IF($CO77&lt;10,1,ROUNDDOWN($CO77,-1)))+VLOOKUP($CP$2,宝石属性!$B$43:$M$66,COLUMNS(宝石属性!$B$43:H$66),0)*10*VLOOKUP(ROUNDDOWN($CO77,-1),宝石属性!$B$25:$N$41,2,0)*VLOOKUP(ROUNDDOWN($CO77,-1),宝石属性!$B$25:$N$41,3,0)+VLOOKUP($CP$2,职业被动!$B$6:$M$29,COLUMNS(职业被动!$B$6:H$29),0)*$CO77,0)</f>
        <v>1337</v>
      </c>
      <c r="CU77" s="9">
        <f>ROUND(属性投放!I$4+装备属性!I$4*IF($CO77&lt;10,1,ROUNDDOWN($CO77,-1))+SUM(属性投放!J$37:J$45)*$CO77+VLOOKUP($CP$2,一级属性!$E$41:$P$64,COLUMNS(一级属性!$E$41:L$64),0)*($CO77+0.25*IF($CO77&lt;10,1,ROUNDDOWN($CO77,-1)))+VLOOKUP($CP$2,宝石属性!$B$43:$M$66,COLUMNS(宝石属性!$B$43:I$66),0)*10*VLOOKUP(ROUNDDOWN($CO77,-1),宝石属性!$B$25:$N$41,2,0)*VLOOKUP(ROUNDDOWN($CO77,-1),宝石属性!$B$25:$N$41,3,0)+VLOOKUP($CP$2,职业被动!$B$6:$M$29,COLUMNS(职业被动!$B$6:I$29),0)*$CO77,0)</f>
        <v>1135</v>
      </c>
      <c r="CV77" s="9">
        <f>ROUND(属性投放!J$4+装备属性!J$4*IF($CO77&lt;10,1,ROUNDDOWN($CO77,-1))+SUM(属性投放!K$37:K$45)*$CO77+VLOOKUP($CP$2,一级属性!$E$41:$P$64,COLUMNS(一级属性!$E$41:M$64),0)*($CO77+0.25*IF($CO77&lt;10,1,ROUNDDOWN($CO77,-1)))+VLOOKUP($CP$2,宝石属性!$B$43:$M$66,COLUMNS(宝石属性!$B$43:J$66),0)*10*VLOOKUP(ROUNDDOWN($CO77,-1),宝石属性!$B$25:$N$41,2,0)*VLOOKUP(ROUNDDOWN($CO77,-1),宝石属性!$B$25:$N$41,3,0)+VLOOKUP($CP$2,职业被动!$B$6:$M$29,COLUMNS(职业被动!$B$6:J$29),0)*$CO77,0)</f>
        <v>494</v>
      </c>
      <c r="CW77" s="9">
        <f>ROUND(属性投放!K$4+装备属性!K$4*IF($CO77&lt;10,1,ROUNDDOWN($CO77,-1))+SUM(属性投放!L$37:L$45)*$CO77+VLOOKUP($CP$2,一级属性!$E$41:$P$64,COLUMNS(一级属性!$E$41:N$64),0)*($CO77+0.25*IF($CO77&lt;10,1,ROUNDDOWN($CO77,-1)))+VLOOKUP($CP$2,宝石属性!$B$43:$M$66,COLUMNS(宝石属性!$B$43:K$66),0)*10*VLOOKUP(ROUNDDOWN($CO77,-1),宝石属性!$B$25:$N$41,2,0)*VLOOKUP(ROUNDDOWN($CO77,-1),宝石属性!$B$25:$N$41,3,0)+VLOOKUP($CP$2,职业被动!$B$6:$M$29,COLUMNS(职业被动!$B$6:K$29),0)*$CO77,0)</f>
        <v>267</v>
      </c>
      <c r="CX77" s="9">
        <f>ROUND(属性投放!L$4+装备属性!L$4*IF($CO77&lt;10,1,ROUNDDOWN($CO77,-1))+SUM(属性投放!M$37:M$45)*$CO77+VLOOKUP($CP$2,一级属性!$E$41:$P$64,COLUMNS(一级属性!$E$41:O$64),0)*($CO77+0.25*IF($CO77&lt;10,1,ROUNDDOWN($CO77,-1)))+VLOOKUP($CP$2,宝石属性!$B$43:$M$66,COLUMNS(宝石属性!$B$43:L$66),0)*10*VLOOKUP(ROUNDDOWN($CO77,-1),宝石属性!$B$25:$N$41,2,0)*VLOOKUP(ROUNDDOWN($CO77,-1),宝石属性!$B$25:$N$41,3,0)+VLOOKUP($CP$2,职业被动!$B$6:$M$29,COLUMNS(职业被动!$B$6:L$29),0)*$CO77,0)</f>
        <v>22</v>
      </c>
      <c r="CY77" s="9">
        <f>ROUND(属性投放!M$4+装备属性!M$4*IF($CO77&lt;10,1,ROUNDDOWN($CO77,-1))+SUM(属性投放!N$37:N$45)*$CO77+VLOOKUP($CP$2,一级属性!$E$41:$P$64,COLUMNS(一级属性!$E$41:P$64),0)*($CO77+0.25*IF($CO77&lt;10,1,ROUNDDOWN($CO77,-1)))+VLOOKUP($CP$2,宝石属性!$B$43:$M$66,COLUMNS(宝石属性!$B$43:M$66),0)*10*VLOOKUP(ROUNDDOWN($CO77,-1),宝石属性!$B$25:$N$41,2,0)*VLOOKUP(ROUNDDOWN($CO77,-1),宝石属性!$B$25:$N$41,3,0)+VLOOKUP($CP$2,职业被动!$B$6:$M$29,COLUMNS(职业被动!$B$6:M$29),0)*$CO77,0)</f>
        <v>762</v>
      </c>
      <c r="CZ77" s="48">
        <f>属性价值和能力评分!$F$9+ROUND(属性价值和能力评分!$F$38*10,0)*CO77+ROUND((SUM(装备属性!$W$9:$W$14)+属性价值和能力评分!$F$38*1.25+1.4+2.8)*IF(CO77&lt;10,1,ROUNDDOWN(CO77,-1)),0)+15*VLOOKUP(ROUNDDOWN(CO77,-1),宝石属性!$B$26:$D$41,2,0)*6*VLOOKUP(ROUNDDOWN(CO77,-1),宝石属性!$B$26:$D$41,3,0)+(属性价值和能力评分!$F$49*9+属性价值和能力评分!$F$50*2+属性价值和能力评分!$F$53*8/5)*CO77</f>
        <v>14331</v>
      </c>
      <c r="DB77" s="1">
        <v>74</v>
      </c>
      <c r="DC77" s="9">
        <f>ROUND(属性投放!D$4+装备属性!D$4*IF($DB77&lt;10,1,ROUNDDOWN($DB77,-1))+SUM(属性投放!E$37:E$45)*$DB77+VLOOKUP($DC$2,一级属性!$E$41:$P$64,COLUMNS(一级属性!$E$41:G$64),0)*($DB77+0.25*IF($DB77&lt;10,1,ROUNDDOWN($DB77,-1)))+VLOOKUP($DC$2,宝石属性!$B$43:$M$66,COLUMNS(宝石属性!$B$43:D$66),0)*10*VLOOKUP(ROUNDDOWN($DB77,-1),宝石属性!$B$25:$N$41,2,0)*VLOOKUP(ROUNDDOWN($DB77,-1),宝石属性!$B$25:$N$41,3,0)+VLOOKUP($DC$2,职业被动!$B$6:$M$29,COLUMNS(职业被动!$B$6:D$29),0)*$DB77,0)</f>
        <v>4288</v>
      </c>
      <c r="DD77" s="9">
        <f>ROUND(属性投放!E$4+装备属性!E$4*IF($DB77&lt;10,1,ROUNDDOWN($DB77,-1))+SUM(属性投放!F$37:F$45)*$DB77+VLOOKUP($DC$2,一级属性!$E$41:$P$64,COLUMNS(一级属性!$E$41:H$64),0)*($DB77+0.25*IF($DB77&lt;10,1,ROUNDDOWN($DB77,-1)))+VLOOKUP($DC$2,宝石属性!$B$43:$M$66,COLUMNS(宝石属性!$B$43:E$66),0)*10*VLOOKUP(ROUNDDOWN($DB77,-1),宝石属性!$B$25:$N$41,2,0)*VLOOKUP(ROUNDDOWN($DB77,-1),宝石属性!$B$25:$N$41,3,0)+VLOOKUP($DC$2,职业被动!$B$6:$M$29,COLUMNS(职业被动!$B$6:E$29),0)*$DB77,0)</f>
        <v>1884</v>
      </c>
      <c r="DE77" s="9">
        <f>ROUND(属性投放!F$4+装备属性!F$4*IF($DB77&lt;10,1,ROUNDDOWN($DB77,-1))+SUM(属性投放!G$37:G$45)*$DB77+VLOOKUP($DC$2,一级属性!$E$41:$P$64,COLUMNS(一级属性!$E$41:I$64),0)*($DB77+0.25*IF($DB77&lt;10,1,ROUNDDOWN($DB77,-1)))+VLOOKUP($DC$2,宝石属性!$B$43:$M$66,COLUMNS(宝石属性!$B$43:F$66),0)*10*VLOOKUP(ROUNDDOWN($DB77,-1),宝石属性!$B$25:$N$41,2,0)*VLOOKUP(ROUNDDOWN($DB77,-1),宝石属性!$B$25:$N$41,3,0)+VLOOKUP($DC$2,职业被动!$B$6:$M$29,COLUMNS(职业被动!$B$6:F$29),0)*$DB77,0)</f>
        <v>822</v>
      </c>
      <c r="DF77" s="9">
        <f>ROUND(属性投放!G$4+装备属性!G$4*IF($DB77&lt;10,1,ROUNDDOWN($DB77,-1))+SUM(属性投放!H$37:H$45)*$DB77+VLOOKUP($DC$2,一级属性!$E$41:$P$64,COLUMNS(一级属性!$E$41:J$64),0)*($DB77+0.25*IF($DB77&lt;10,1,ROUNDDOWN($DB77,-1)))+VLOOKUP($DC$2,宝石属性!$B$43:$M$66,COLUMNS(宝石属性!$B$43:G$66),0)*10*VLOOKUP(ROUNDDOWN($DB77,-1),宝石属性!$B$25:$N$41,2,0)*VLOOKUP(ROUNDDOWN($DB77,-1),宝石属性!$B$25:$N$41,3,0)+VLOOKUP($DC$2,职业被动!$B$6:$M$29,COLUMNS(职业被动!$B$6:G$29),0)*$DB77,0)</f>
        <v>2160</v>
      </c>
      <c r="DG77" s="9">
        <f>ROUND(属性投放!H$4+装备属性!H$4*IF($DB77&lt;10,1,ROUNDDOWN($DB77,-1))+SUM(属性投放!I$37:I$45)*$DB77+VLOOKUP($DC$2,一级属性!$E$41:$P$64,COLUMNS(一级属性!$E$41:K$64),0)*($DB77+0.25*IF($DB77&lt;10,1,ROUNDDOWN($DB77,-1)))+VLOOKUP($DC$2,宝石属性!$B$43:$M$66,COLUMNS(宝石属性!$B$43:H$66),0)*10*VLOOKUP(ROUNDDOWN($DB77,-1),宝石属性!$B$25:$N$41,2,0)*VLOOKUP(ROUNDDOWN($DB77,-1),宝石属性!$B$25:$N$41,3,0)+VLOOKUP($DC$2,职业被动!$B$6:$M$29,COLUMNS(职业被动!$B$6:H$29),0)*$DB77,0)</f>
        <v>515</v>
      </c>
      <c r="DH77" s="9">
        <f>ROUND(属性投放!I$4+装备属性!I$4*IF($DB77&lt;10,1,ROUNDDOWN($DB77,-1))+SUM(属性投放!J$37:J$45)*$DB77+VLOOKUP($DC$2,一级属性!$E$41:$P$64,COLUMNS(一级属性!$E$41:L$64),0)*($DB77+0.25*IF($DB77&lt;10,1,ROUNDDOWN($DB77,-1)))+VLOOKUP($DC$2,宝石属性!$B$43:$M$66,COLUMNS(宝石属性!$B$43:I$66),0)*10*VLOOKUP(ROUNDDOWN($DB77,-1),宝石属性!$B$25:$N$41,2,0)*VLOOKUP(ROUNDDOWN($DB77,-1),宝石属性!$B$25:$N$41,3,0)+VLOOKUP($DC$2,职业被动!$B$6:$M$29,COLUMNS(职业被动!$B$6:I$29),0)*$DB77,0)</f>
        <v>787</v>
      </c>
      <c r="DI77" s="9">
        <f>ROUND(属性投放!J$4+装备属性!J$4*IF($DB77&lt;10,1,ROUNDDOWN($DB77,-1))+SUM(属性投放!K$37:K$45)*$DB77+VLOOKUP($DC$2,一级属性!$E$41:$P$64,COLUMNS(一级属性!$E$41:M$64),0)*($DB77+0.25*IF($DB77&lt;10,1,ROUNDDOWN($DB77,-1)))+VLOOKUP($DC$2,宝石属性!$B$43:$M$66,COLUMNS(宝石属性!$B$43:J$66),0)*10*VLOOKUP(ROUNDDOWN($DB77,-1),宝石属性!$B$25:$N$41,2,0)*VLOOKUP(ROUNDDOWN($DB77,-1),宝石属性!$B$25:$N$41,3,0)+VLOOKUP($DC$2,职业被动!$B$6:$M$29,COLUMNS(职业被动!$B$6:J$29),0)*$DB77,0)</f>
        <v>586</v>
      </c>
      <c r="DJ77" s="9">
        <f>ROUND(属性投放!K$4+装备属性!K$4*IF($DB77&lt;10,1,ROUNDDOWN($DB77,-1))+SUM(属性投放!L$37:L$45)*$DB77+VLOOKUP($DC$2,一级属性!$E$41:$P$64,COLUMNS(一级属性!$E$41:N$64),0)*($DB77+0.25*IF($DB77&lt;10,1,ROUNDDOWN($DB77,-1)))+VLOOKUP($DC$2,宝石属性!$B$43:$M$66,COLUMNS(宝石属性!$B$43:K$66),0)*10*VLOOKUP(ROUNDDOWN($DB77,-1),宝石属性!$B$25:$N$41,2,0)*VLOOKUP(ROUNDDOWN($DB77,-1),宝石属性!$B$25:$N$41,3,0)+VLOOKUP($DC$2,职业被动!$B$6:$M$29,COLUMNS(职业被动!$B$6:K$29),0)*$DB77,0)</f>
        <v>411</v>
      </c>
      <c r="DK77" s="9">
        <f>ROUND(属性投放!L$4+装备属性!L$4*IF($DB77&lt;10,1,ROUNDDOWN($DB77,-1))+SUM(属性投放!M$37:M$45)*$DB77+VLOOKUP($DC$2,一级属性!$E$41:$P$64,COLUMNS(一级属性!$E$41:O$64),0)*($DB77+0.25*IF($DB77&lt;10,1,ROUNDDOWN($DB77,-1)))+VLOOKUP($DC$2,宝石属性!$B$43:$M$66,COLUMNS(宝石属性!$B$43:L$66),0)*10*VLOOKUP(ROUNDDOWN($DB77,-1),宝石属性!$B$25:$N$41,2,0)*VLOOKUP(ROUNDDOWN($DB77,-1),宝石属性!$B$25:$N$41,3,0)+VLOOKUP($DC$2,职业被动!$B$6:$M$29,COLUMNS(职业被动!$B$6:L$29),0)*$DB77,0)</f>
        <v>22</v>
      </c>
      <c r="DL77" s="9">
        <f>ROUND(属性投放!M$4+装备属性!M$4*IF($DB77&lt;10,1,ROUNDDOWN($DB77,-1))+SUM(属性投放!N$37:N$45)*$DB77+VLOOKUP($DC$2,一级属性!$E$41:$P$64,COLUMNS(一级属性!$E$41:P$64),0)*($DB77+0.25*IF($DB77&lt;10,1,ROUNDDOWN($DB77,-1)))+VLOOKUP($DC$2,宝石属性!$B$43:$M$66,COLUMNS(宝石属性!$B$43:M$66),0)*10*VLOOKUP(ROUNDDOWN($DB77,-1),宝石属性!$B$25:$N$41,2,0)*VLOOKUP(ROUNDDOWN($DB77,-1),宝石属性!$B$25:$N$41,3,0)+VLOOKUP($DC$2,职业被动!$B$6:$M$29,COLUMNS(职业被动!$B$6:M$29),0)*$DB77,0)</f>
        <v>762</v>
      </c>
      <c r="DM77" s="48">
        <f>属性价值和能力评分!$F$9+ROUND(属性价值和能力评分!$F$38*10,0)*DB77+ROUND((SUM(装备属性!$W$9:$W$14)+属性价值和能力评分!$F$38*1.25+1.4+2.8)*IF(DB77&lt;10,1,ROUNDDOWN(DB77,-1)),0)+15*VLOOKUP(ROUNDDOWN(DB77,-1),宝石属性!$B$26:$D$41,2,0)*6*VLOOKUP(ROUNDDOWN(DB77,-1),宝石属性!$B$26:$D$41,3,0)+(属性价值和能力评分!$F$49*9+属性价值和能力评分!$F$50*2+属性价值和能力评分!$F$53*8/5)*DB77</f>
        <v>14331</v>
      </c>
      <c r="DO77" s="1">
        <v>74</v>
      </c>
      <c r="DP77" s="9">
        <f>ROUND(属性投放!D$4+装备属性!D$4*IF($DO77&lt;10,1,ROUNDDOWN($DO77,-1))+SUM(属性投放!E$37:E$45)*$DO77+VLOOKUP($DP$2,一级属性!$E$41:$P$64,COLUMNS(一级属性!$E$41:G$64),0)*($DO77+0.25*IF($DO77&lt;10,1,ROUNDDOWN($DO77,-1)))+VLOOKUP($DP$2,宝石属性!$B$43:$M$66,COLUMNS(宝石属性!$B$43:D$66),0)*10*VLOOKUP(ROUNDDOWN($DO77,-1),宝石属性!$B$25:$N$41,2,0)*VLOOKUP(ROUNDDOWN($DO77,-1),宝石属性!$B$25:$N$41,3,0)+VLOOKUP($DP$2,职业被动!$B$6:$M$29,COLUMNS(职业被动!$B$6:D$29),0)*$DO77,0)</f>
        <v>9186</v>
      </c>
      <c r="DQ77" s="9">
        <f>ROUND(属性投放!E$4+装备属性!E$4*IF($DO77&lt;10,1,ROUNDDOWN($DO77,-1))+SUM(属性投放!F$37:F$45)*$DO77+VLOOKUP($DP$2,一级属性!$E$41:$P$64,COLUMNS(一级属性!$E$41:H$64),0)*($DO77+0.25*IF($DO77&lt;10,1,ROUNDDOWN($DO77,-1)))+VLOOKUP($DP$2,宝石属性!$B$43:$M$66,COLUMNS(宝石属性!$B$43:E$66),0)*10*VLOOKUP(ROUNDDOWN($DO77,-1),宝石属性!$B$25:$N$41,2,0)*VLOOKUP(ROUNDDOWN($DO77,-1),宝石属性!$B$25:$N$41,3,0)+VLOOKUP($DP$2,职业被动!$B$6:$M$29,COLUMNS(职业被动!$B$6:E$29),0)*$DO77,0)</f>
        <v>1884</v>
      </c>
      <c r="DR77" s="9">
        <f>ROUND(属性投放!F$4+装备属性!F$4*IF($DO77&lt;10,1,ROUNDDOWN($DO77,-1))+SUM(属性投放!G$37:G$45)*$DO77+VLOOKUP($DP$2,一级属性!$E$41:$P$64,COLUMNS(一级属性!$E$41:I$64),0)*($DO77+0.25*IF($DO77&lt;10,1,ROUNDDOWN($DO77,-1)))+VLOOKUP($DP$2,宝石属性!$B$43:$M$66,COLUMNS(宝石属性!$B$43:F$66),0)*10*VLOOKUP(ROUNDDOWN($DO77,-1),宝石属性!$B$25:$N$41,2,0)*VLOOKUP(ROUNDDOWN($DO77,-1),宝石属性!$B$25:$N$41,3,0)+VLOOKUP($DP$2,职业被动!$B$6:$M$29,COLUMNS(职业被动!$B$6:F$29),0)*$DO77,0)</f>
        <v>822</v>
      </c>
      <c r="DS77" s="9">
        <f>ROUND(属性投放!G$4+装备属性!G$4*IF($DO77&lt;10,1,ROUNDDOWN($DO77,-1))+SUM(属性投放!H$37:H$45)*$DO77+VLOOKUP($DP$2,一级属性!$E$41:$P$64,COLUMNS(一级属性!$E$41:J$64),0)*($DO77+0.25*IF($DO77&lt;10,1,ROUNDDOWN($DO77,-1)))+VLOOKUP($DP$2,宝石属性!$B$43:$M$66,COLUMNS(宝石属性!$B$43:G$66),0)*10*VLOOKUP(ROUNDDOWN($DO77,-1),宝石属性!$B$25:$N$41,2,0)*VLOOKUP(ROUNDDOWN($DO77,-1),宝石属性!$B$25:$N$41,3,0)+VLOOKUP($DP$2,职业被动!$B$6:$M$29,COLUMNS(职业被动!$B$6:G$29),0)*$DO77,0)</f>
        <v>790</v>
      </c>
      <c r="DT77" s="9">
        <f>ROUND(属性投放!H$4+装备属性!H$4*IF($DO77&lt;10,1,ROUNDDOWN($DO77,-1))+SUM(属性投放!I$37:I$45)*$DO77+VLOOKUP($DP$2,一级属性!$E$41:$P$64,COLUMNS(一级属性!$E$41:K$64),0)*($DO77+0.25*IF($DO77&lt;10,1,ROUNDDOWN($DO77,-1)))+VLOOKUP($DP$2,宝石属性!$B$43:$M$66,COLUMNS(宝石属性!$B$43:H$66),0)*10*VLOOKUP(ROUNDDOWN($DO77,-1),宝石属性!$B$25:$N$41,2,0)*VLOOKUP(ROUNDDOWN($DO77,-1),宝石属性!$B$25:$N$41,3,0)+VLOOKUP($DP$2,职业被动!$B$6:$M$29,COLUMNS(职业被动!$B$6:H$29),0)*$DO77,0)</f>
        <v>589</v>
      </c>
      <c r="DU77" s="9">
        <f>ROUND(属性投放!I$4+装备属性!I$4*IF($DO77&lt;10,1,ROUNDDOWN($DO77,-1))+SUM(属性投放!J$37:J$45)*$DO77+VLOOKUP($DP$2,一级属性!$E$41:$P$64,COLUMNS(一级属性!$E$41:L$64),0)*($DO77+0.25*IF($DO77&lt;10,1,ROUNDDOWN($DO77,-1)))+VLOOKUP($DP$2,宝石属性!$B$43:$M$66,COLUMNS(宝石属性!$B$43:I$66),0)*10*VLOOKUP(ROUNDDOWN($DO77,-1),宝石属性!$B$25:$N$41,2,0)*VLOOKUP(ROUNDDOWN($DO77,-1),宝石属性!$B$25:$N$41,3,0)+VLOOKUP($DP$2,职业被动!$B$6:$M$29,COLUMNS(职业被动!$B$6:I$29),0)*$DO77,0)</f>
        <v>787</v>
      </c>
      <c r="DV77" s="9">
        <f>ROUND(属性投放!J$4+装备属性!J$4*IF($DO77&lt;10,1,ROUNDDOWN($DO77,-1))+SUM(属性投放!K$37:K$45)*$DO77+VLOOKUP($DP$2,一级属性!$E$41:$P$64,COLUMNS(一级属性!$E$41:M$64),0)*($DO77+0.25*IF($DO77&lt;10,1,ROUNDDOWN($DO77,-1)))+VLOOKUP($DP$2,宝石属性!$B$43:$M$66,COLUMNS(宝石属性!$B$43:J$66),0)*10*VLOOKUP(ROUNDDOWN($DO77,-1),宝石属性!$B$25:$N$41,2,0)*VLOOKUP(ROUNDDOWN($DO77,-1),宝石属性!$B$25:$N$41,3,0)+VLOOKUP($DP$2,职业被动!$B$6:$M$29,COLUMNS(职业被动!$B$6:J$29),0)*$DO77,0)</f>
        <v>586</v>
      </c>
      <c r="DW77" s="9">
        <f>ROUND(属性投放!K$4+装备属性!K$4*IF($DO77&lt;10,1,ROUNDDOWN($DO77,-1))+SUM(属性投放!L$37:L$45)*$DO77+VLOOKUP($DP$2,一级属性!$E$41:$P$64,COLUMNS(一级属性!$E$41:N$64),0)*($DO77+0.25*IF($DO77&lt;10,1,ROUNDDOWN($DO77,-1)))+VLOOKUP($DP$2,宝石属性!$B$43:$M$66,COLUMNS(宝石属性!$B$43:K$66),0)*10*VLOOKUP(ROUNDDOWN($DO77,-1),宝石属性!$B$25:$N$41,2,0)*VLOOKUP(ROUNDDOWN($DO77,-1),宝石属性!$B$25:$N$41,3,0)+VLOOKUP($DP$2,职业被动!$B$6:$M$29,COLUMNS(职业被动!$B$6:K$29),0)*$DO77,0)</f>
        <v>411</v>
      </c>
      <c r="DX77" s="9">
        <f>ROUND(属性投放!L$4+装备属性!L$4*IF($DO77&lt;10,1,ROUNDDOWN($DO77,-1))+SUM(属性投放!M$37:M$45)*$DO77+VLOOKUP($DP$2,一级属性!$E$41:$P$64,COLUMNS(一级属性!$E$41:O$64),0)*($DO77+0.25*IF($DO77&lt;10,1,ROUNDDOWN($DO77,-1)))+VLOOKUP($DP$2,宝石属性!$B$43:$M$66,COLUMNS(宝石属性!$B$43:L$66),0)*10*VLOOKUP(ROUNDDOWN($DO77,-1),宝石属性!$B$25:$N$41,2,0)*VLOOKUP(ROUNDDOWN($DO77,-1),宝石属性!$B$25:$N$41,3,0)+VLOOKUP($DP$2,职业被动!$B$6:$M$29,COLUMNS(职业被动!$B$6:L$29),0)*$DO77,0)</f>
        <v>22</v>
      </c>
      <c r="DY77" s="9">
        <f>ROUND(属性投放!M$4+装备属性!M$4*IF($DO77&lt;10,1,ROUNDDOWN($DO77,-1))+SUM(属性投放!N$37:N$45)*$DO77+VLOOKUP($DP$2,一级属性!$E$41:$P$64,COLUMNS(一级属性!$E$41:P$64),0)*($DO77+0.25*IF($DO77&lt;10,1,ROUNDDOWN($DO77,-1)))+VLOOKUP($DP$2,宝石属性!$B$43:$M$66,COLUMNS(宝石属性!$B$43:M$66),0)*10*VLOOKUP(ROUNDDOWN($DO77,-1),宝石属性!$B$25:$N$41,2,0)*VLOOKUP(ROUNDDOWN($DO77,-1),宝石属性!$B$25:$N$41,3,0)+VLOOKUP($DP$2,职业被动!$B$6:$M$29,COLUMNS(职业被动!$B$6:M$29),0)*$DO77,0)</f>
        <v>762</v>
      </c>
      <c r="DZ77" s="48">
        <f>属性价值和能力评分!$F$9+ROUND(属性价值和能力评分!$F$38*10,0)*DO77+ROUND((SUM(装备属性!$W$9:$W$14)+属性价值和能力评分!$F$38*1.25+1.4+2.8)*IF(DO77&lt;10,1,ROUNDDOWN(DO77,-1)),0)+15*VLOOKUP(ROUNDDOWN(DO77,-1),宝石属性!$B$26:$D$41,2,0)*6*VLOOKUP(ROUNDDOWN(DO77,-1),宝石属性!$B$26:$D$41,3,0)+(属性价值和能力评分!$F$49*9+属性价值和能力评分!$F$50*2+属性价值和能力评分!$F$53*8/5)*DO77</f>
        <v>14331</v>
      </c>
      <c r="EA77" s="17"/>
      <c r="EB77" s="1">
        <v>74</v>
      </c>
      <c r="EC77" s="1">
        <f>ROUND(CC77/MAX(CE77/10,((CE77*(1+属性投放!$E$8)-CF77+属性投放!$F$8*EB77)*(1+属性投放!$G$8)*(1+属性投放!$H$8))),1)</f>
        <v>3</v>
      </c>
      <c r="ED77" s="1">
        <f>ROUND(CP77/MAX(CE77/10,((CE77*(1+属性投放!$E$8)-CS77+属性投放!$F$8*EB77)*(1+属性投放!$G$8)*(1+属性投放!$H$8))),1)</f>
        <v>2.8</v>
      </c>
      <c r="EE77" s="1">
        <f>ROUND(DC77/MAX(CE77/10,((CE77*(1+属性投放!$E$8)-DF77+属性投放!$F$8*EB77)*(1+属性投放!$G$8)*(1+属性投放!$H$8))),1)</f>
        <v>24.5</v>
      </c>
      <c r="EF77" s="1">
        <f>ROUND(DP77/MAX(CE77/10,((CE77*(1+属性投放!$E$8)-DS77+属性投放!$F$8*EB77)*(1+属性投放!$G$8)*(1+属性投放!$H$8))),1)</f>
        <v>6.8</v>
      </c>
      <c r="EH77" s="1">
        <f>ROUND(CC77/MAX(属性投放!$F$9*EB77,((CT77*(1+属性投放!$E$9)-CH77+属性投放!$F$9*EB77)*(1+属性投放!$G$9)*(1+属性投放!$H$9))),1)</f>
        <v>2.6</v>
      </c>
      <c r="EI77" s="1">
        <f>ROUND(CP77/MAX(属性投放!$F$9*EB77,((CT77*(1+属性投放!$E$9)-CU77+属性投放!$F$9*EB77)*(1+属性投放!$G$9)*(1+属性投放!$H$9))),1)</f>
        <v>3.3</v>
      </c>
      <c r="EJ77" s="1">
        <f>ROUND(DC77/MAX(属性投放!$F$9*EB77,((CT77*(1+属性投放!$E$9)-DH77+属性投放!$F$9*EB77)*(1+属性投放!$G$9)*(1+属性投放!$H$9))),1)</f>
        <v>2.8</v>
      </c>
      <c r="EK77" s="1">
        <f>ROUND(DP77/MAX(属性投放!$F$9*EB77,((CT77*(1+属性投放!$E$9)-DU77+属性投放!$F$9*EB77)*(1+属性投放!$G$9)*(1+属性投放!$H$9))),1)</f>
        <v>6</v>
      </c>
      <c r="EM77" s="1">
        <f>ROUND(CC77/((BW77*(1+属性投放!$E$10)+属性投放!$F$10*EB77)*(1+属性投放!$G$10)*(1+属性投放!$H$10)),1)</f>
        <v>5.6</v>
      </c>
      <c r="EN77" s="1">
        <f>ROUND(CP77/((BW77*(1+属性投放!$E$10)+属性投放!$F$10*EB77)*(1+属性投放!$G$10)*(1+属性投放!$H$10)),1)</f>
        <v>5.6</v>
      </c>
      <c r="EO77" s="1">
        <f>ROUND(DC77/((BW77*(1+属性投放!$E$10)+属性投放!$F$10*EB77)*(1+属性投放!$G$10)*(1+属性投放!$H$10)),1)</f>
        <v>6.4</v>
      </c>
      <c r="EP77" s="1">
        <f>ROUND(DP77/((BW77*(1+属性投放!$E$10)+属性投放!$F$10*EB77)*(1+属性投放!$G$10)*(1+属性投放!$H$10)),1)</f>
        <v>13.7</v>
      </c>
    </row>
    <row r="78" spans="2:146">
      <c r="B78" s="1">
        <v>75</v>
      </c>
      <c r="C78" s="9">
        <f>ROUND(属性投放!D$4+装备属性!D$4*IF($B78&lt;10,1,ROUNDDOWN($B78,-1))+SUM(属性投放!E$37:E$45)*$B78+VLOOKUP($C$2,一级属性!$E$41:$P$64,COLUMNS(一级属性!$E$41:G$64),0)*($B78+0.25*IF($B78&lt;10,1,ROUNDDOWN($B78,-1)))+VLOOKUP($C$2,宝石属性!$B$43:$M$66,COLUMNS(宝石属性!$B$43:D$66),0)*10*VLOOKUP(ROUNDDOWN($B78,-1),宝石属性!$B$25:$N$41,2,0)*VLOOKUP(ROUNDDOWN($B78,-1),宝石属性!$B$25:$N$41,3,0)+VLOOKUP($C$2,职业被动!$B$6:$M$29,COLUMNS(职业被动!$B$6:D$29),0)*$B78,0)</f>
        <v>4533</v>
      </c>
      <c r="D78" s="9">
        <f>ROUND(属性投放!E$4+装备属性!E$4*IF($B78&lt;10,1,ROUNDDOWN($B78,-1))+SUM(属性投放!F$37:F$38)*$B78+VLOOKUP($C$2,一级属性!$E$67:$P$90,COLUMNS(一级属性!$E$67:H$90),0)*$B78+VLOOKUP($C$2,宝石属性!$B$43:$M$66,COLUMNS(宝石属性!$B$43:E$66),0)*10*VLOOKUP(ROUNDDOWN($B78,-1),宝石属性!$B$25:$N$41,2,0)*VLOOKUP(ROUNDDOWN($B78,-1),宝石属性!$B$25:$N$41,3,0)+VLOOKUP($C$2,职业被动!$B$6:$M$29,COLUMNS(职业被动!$B$6:E$29),0)*$B78,0)</f>
        <v>1899</v>
      </c>
      <c r="E78" s="9">
        <f>ROUND(属性投放!F$4+装备属性!F$4*IF($B78&lt;10,1,ROUNDDOWN($B78,-1))+SUM(属性投放!G$37:G$38)*$B78+VLOOKUP($C$2,一级属性!$E$67:$P$90,COLUMNS(一级属性!$E$67:I$90),0)*$B78+VLOOKUP($C$2,宝石属性!$B$43:$M$66,COLUMNS(宝石属性!$B$43:F$66),0)*10*VLOOKUP(ROUNDDOWN($B78,-1),宝石属性!$B$25:$N$41,2,0)*VLOOKUP(ROUNDDOWN($B78,-1),宝石属性!$B$25:$N$41,3,0)+VLOOKUP($C$2,职业被动!$B$6:$M$29,COLUMNS(职业被动!$B$6:F$29),0)*$B78,0)</f>
        <v>1531</v>
      </c>
      <c r="F78" s="9">
        <f>ROUND(属性投放!G$4+装备属性!G$4*IF($B78&lt;10,1,ROUNDDOWN($B78,-1))+SUM(属性投放!H$37:H$38)*$B78+VLOOKUP($C$2,一级属性!$E$67:$P$90,COLUMNS(一级属性!$E$67:J$90),0)*$B78+VLOOKUP($C$2,宝石属性!$B$43:$M$66,COLUMNS(宝石属性!$B$43:G$66),0)*10*VLOOKUP(ROUNDDOWN($B78,-1),宝石属性!$B$25:$N$41,2,0)*VLOOKUP(ROUNDDOWN($B78,-1),宝石属性!$B$25:$N$41,3,0)+VLOOKUP($C$2,职业被动!$B$6:$M$29,COLUMNS(职业被动!$B$6:G$29),0)*$B78,0)</f>
        <v>868</v>
      </c>
      <c r="G78" s="9">
        <f>ROUND(属性投放!H$4+装备属性!H$4*IF($B78&lt;10,1,ROUNDDOWN($B78,-1))+SUM(属性投放!I$37:I$38)*$B78+VLOOKUP($C$2,一级属性!$E$67:$P$90,COLUMNS(一级属性!$E$67:K$90),0)*$B78+VLOOKUP($C$2,宝石属性!$B$43:$M$66,COLUMNS(宝石属性!$B$43:H$66),0)*10*VLOOKUP(ROUNDDOWN($B78,-1),宝石属性!$B$25:$N$41,2,0)*VLOOKUP(ROUNDDOWN($B78,-1),宝石属性!$B$25:$N$41,3,0)+VLOOKUP($C$2,职业被动!$B$6:$M$29,COLUMNS(职业被动!$B$6:H$29),0)*$B78,0)</f>
        <v>517</v>
      </c>
      <c r="H78" s="9">
        <f>ROUND(属性投放!I$4+装备属性!I$4*IF($B78&lt;10,1,ROUNDDOWN($B78,-1))+SUM(属性投放!J$37:J$38)*$B78+VLOOKUP($C$2,一级属性!$E$67:$P$90,COLUMNS(一级属性!$E$67:L$90),0)*$B78+VLOOKUP($C$2,宝石属性!$B$43:$M$66,COLUMNS(宝石属性!$B$43:I$66),0)*10*VLOOKUP(ROUNDDOWN($B78,-1),宝石属性!$B$25:$N$41,2,0)*VLOOKUP(ROUNDDOWN($B78,-1),宝石属性!$B$25:$N$41,3,0)+VLOOKUP($C$2,职业被动!$B$6:$M$29,COLUMNS(职业被动!$B$6:I$29),0)*$B78,0)</f>
        <v>870</v>
      </c>
      <c r="I78" s="9">
        <f>ROUND(属性投放!J$4+装备属性!J$4*IF($B78&lt;10,1,ROUNDDOWN($B78,-1))+SUM(属性投放!K$37:K$38)*$B78+VLOOKUP($C$2,一级属性!$E$67:$P$90,COLUMNS(一级属性!$E$67:M$90),0)*$B78+VLOOKUP($C$2,宝石属性!$B$43:$M$66,COLUMNS(宝石属性!$B$43:J$66),0)*10*VLOOKUP(ROUNDDOWN($B78,-1),宝石属性!$B$25:$N$41,2,0)*VLOOKUP(ROUNDDOWN($B78,-1),宝石属性!$B$25:$N$41,3,0)+VLOOKUP($C$2,职业被动!$B$6:$M$29,COLUMNS(职业被动!$B$6:J$29),0)*$B78,0)</f>
        <v>591</v>
      </c>
      <c r="J78" s="9">
        <f>ROUND(属性投放!K$4+装备属性!K$4*IF($B78&lt;10,1,ROUNDDOWN($B78,-1))+SUM(属性投放!L$37:L$38)*$B78+VLOOKUP($C$2,一级属性!$E$67:$P$90,COLUMNS(一级属性!$E$67:N$90),0)*$B78+VLOOKUP($C$2,宝石属性!$B$43:$M$66,COLUMNS(宝石属性!$B$43:K$66),0)*10*VLOOKUP(ROUNDDOWN($B78,-1),宝石属性!$B$25:$N$41,2,0)*VLOOKUP(ROUNDDOWN($B78,-1),宝石属性!$B$25:$N$41,3,0)+VLOOKUP($C$2,职业被动!$B$6:$M$29,COLUMNS(职业被动!$B$6:K$29),0)*$B78,0)</f>
        <v>268</v>
      </c>
      <c r="K78" s="9">
        <f>ROUND(属性投放!L$4+装备属性!L$4*IF($B78&lt;10,1,ROUNDDOWN($B78,-1))+SUM(属性投放!M$37:M$38)*$B78+VLOOKUP($C$2,一级属性!$E$67:$P$90,COLUMNS(一级属性!$E$67:O$90),0)*$B78+VLOOKUP($C$2,宝石属性!$B$43:$M$66,COLUMNS(宝石属性!$B$43:L$66),0)*10*VLOOKUP(ROUNDDOWN($B78,-1),宝石属性!$B$25:$N$41,2,0)*VLOOKUP(ROUNDDOWN($B78,-1),宝石属性!$B$25:$N$41,3,0)+VLOOKUP($C$2,职业被动!$B$6:$M$29,COLUMNS(职业被动!$B$6:L$29),0)*$B78,0)</f>
        <v>23</v>
      </c>
      <c r="L78" s="9">
        <f>ROUND(属性投放!M$4+装备属性!M$4*IF($B78&lt;10,1,ROUNDDOWN($B78,-1))+SUM(属性投放!N$37:N$38)*$B78+VLOOKUP($C$2,一级属性!$E$67:$P$90,COLUMNS(一级属性!$E$67:P$90),0)*$B78+VLOOKUP($C$2,宝石属性!$B$43:$M$66,COLUMNS(宝石属性!$B$43:M$66),0)*10*VLOOKUP(ROUNDDOWN($B78,-1),宝石属性!$B$25:$N$41,2,0)*VLOOKUP(ROUNDDOWN($B78,-1),宝石属性!$B$25:$N$41,3,0)+VLOOKUP($C$2,职业被动!$B$6:$M$29,COLUMNS(职业被动!$B$6:M$29),0)*$B78,0)</f>
        <v>845</v>
      </c>
      <c r="M78" s="48">
        <f>属性价值和能力评分!$F$9+ROUND(属性价值和能力评分!$F$38*10,0)*B78+ROUND((SUM(装备属性!$W$9:$W$14)+属性价值和能力评分!$F$38*1.25+1.4+2.8)*IF(B78&lt;10,1,ROUNDDOWN(B78,-1)),0)+15*VLOOKUP(ROUNDDOWN(B78,-1),宝石属性!$B$26:$D$41,2,0)*6*VLOOKUP(ROUNDDOWN(B78,-1),宝石属性!$B$26:$D$41,3,0)+(属性价值和能力评分!$F$49*9+属性价值和能力评分!$F$50*2+属性价值和能力评分!$F$53*8/5)*B78</f>
        <v>14451</v>
      </c>
      <c r="N78" s="20"/>
      <c r="O78" s="1">
        <v>75</v>
      </c>
      <c r="P78" s="9">
        <f>ROUND(属性投放!D$4+装备属性!D$4*IF($O78&lt;10,1,ROUNDDOWN($O78,-1))+SUM(属性投放!E$37:E$45)*$O78+VLOOKUP($P$2,一级属性!$E$41:$P$64,COLUMNS(一级属性!$E$41:G$64),0)*($O78+0.25*IF($O78&lt;10,1,ROUNDDOWN($O78,-1)))+VLOOKUP($P$2,宝石属性!$B$43:$M$66,COLUMNS(宝石属性!$B$43:D$66),0)*10*VLOOKUP(ROUNDDOWN($O78,-1),宝石属性!$B$25:$N$41,2,0)*VLOOKUP(ROUNDDOWN($O78,-1),宝石属性!$B$25:$N$41,3,0)+VLOOKUP($P$2,职业被动!$B$6:$M$29,COLUMNS(职业被动!$B$6:D$29),0)*$O78,0)</f>
        <v>5583</v>
      </c>
      <c r="Q78" s="9">
        <f>ROUND(属性投放!E$4+装备属性!E$4*IF($O78&lt;10,1,ROUNDDOWN($O78,-1))+SUM(属性投放!F$37:F$45)*$O78+VLOOKUP($P$2,一级属性!$E$41:$P$64,COLUMNS(一级属性!$E$41:H$64),0)*($O78+0.25*IF($O78&lt;10,1,ROUNDDOWN($O78,-1)))+VLOOKUP($P$2,宝石属性!$B$43:$M$66,COLUMNS(宝石属性!$B$43:E$66),0)*10*VLOOKUP(ROUNDDOWN($O78,-1),宝石属性!$B$25:$N$41,2,0)*VLOOKUP(ROUNDDOWN($O78,-1),宝石属性!$B$25:$N$41,3,0)+VLOOKUP($P$2,职业被动!$B$6:$M$29,COLUMNS(职业被动!$B$6:E$29),0)*$O78,0)</f>
        <v>3287</v>
      </c>
      <c r="R78" s="9">
        <f>ROUND(属性投放!F$4+装备属性!F$4*IF($O78&lt;10,1,ROUNDDOWN($O78,-1))+SUM(属性投放!G$37:G$45)*$O78+VLOOKUP($P$2,一级属性!$E$41:$P$64,COLUMNS(一级属性!$E$41:I$64),0)*($O78+0.25*IF($O78&lt;10,1,ROUNDDOWN($O78,-1)))+VLOOKUP($P$2,宝石属性!$B$43:$M$66,COLUMNS(宝石属性!$B$43:F$66),0)*10*VLOOKUP(ROUNDDOWN($O78,-1),宝石属性!$B$25:$N$41,2,0)*VLOOKUP(ROUNDDOWN($O78,-1),宝石属性!$B$25:$N$41,3,0)+VLOOKUP($P$2,职业被动!$B$6:$M$29,COLUMNS(职业被动!$B$6:F$29),0)*$O78,0)</f>
        <v>824</v>
      </c>
      <c r="S78" s="9">
        <f>ROUND(属性投放!G$4+装备属性!G$4*IF($O78&lt;10,1,ROUNDDOWN($O78,-1))+SUM(属性投放!H$37:H$45)*$O78+VLOOKUP($P$2,一级属性!$E$41:$P$64,COLUMNS(一级属性!$E$41:J$64),0)*($O78+0.25*IF($O78&lt;10,1,ROUNDDOWN($O78,-1)))+VLOOKUP($P$2,宝石属性!$B$43:$M$66,COLUMNS(宝石属性!$B$43:G$66),0)*10*VLOOKUP(ROUNDDOWN($O78,-1),宝石属性!$B$25:$N$41,2,0)*VLOOKUP(ROUNDDOWN($O78,-1),宝石属性!$B$25:$N$41,3,0)+VLOOKUP($P$2,职业被动!$B$6:$M$29,COLUMNS(职业被动!$B$6:G$29),0)*$O78,0)</f>
        <v>793</v>
      </c>
      <c r="T78" s="9">
        <f>ROUND(属性投放!H$4+装备属性!H$4*IF($O78&lt;10,1,ROUNDDOWN($O78,-1))+SUM(属性投放!I$37:I$45)*$O78+VLOOKUP($P$2,一级属性!$E$41:$P$64,COLUMNS(一级属性!$E$41:K$64),0)*($O78+0.25*IF($O78&lt;10,1,ROUNDDOWN($O78,-1)))+VLOOKUP($P$2,宝石属性!$B$43:$M$66,COLUMNS(宝石属性!$B$43:H$66),0)*10*VLOOKUP(ROUNDDOWN($O78,-1),宝石属性!$B$25:$N$41,2,0)*VLOOKUP(ROUNDDOWN($O78,-1),宝石属性!$B$25:$N$41,3,0)+VLOOKUP($P$2,职业被动!$B$6:$M$29,COLUMNS(职业被动!$B$6:H$29),0)*$O78,0)</f>
        <v>870</v>
      </c>
      <c r="U78" s="9">
        <f>ROUND(属性投放!I$4+装备属性!I$4*IF($O78&lt;10,1,ROUNDDOWN($O78,-1))+SUM(属性投放!J$37:J$45)*$O78+VLOOKUP($P$2,一级属性!$E$41:$P$64,COLUMNS(一级属性!$E$41:L$64),0)*($O78+0.25*IF($O78&lt;10,1,ROUNDDOWN($O78,-1)))+VLOOKUP($P$2,宝石属性!$B$43:$M$66,COLUMNS(宝石属性!$B$43:I$66),0)*10*VLOOKUP(ROUNDDOWN($O78,-1),宝石属性!$B$25:$N$41,2,0)*VLOOKUP(ROUNDDOWN($O78,-1),宝石属性!$B$25:$N$41,3,0)+VLOOKUP($P$2,职业被动!$B$6:$M$29,COLUMNS(职业被动!$B$6:I$29),0)*$O78,0)</f>
        <v>922</v>
      </c>
      <c r="V78" s="9">
        <f>ROUND(属性投放!J$4+装备属性!J$4*IF($O78&lt;10,1,ROUNDDOWN($O78,-1))+SUM(属性投放!K$37:K$45)*$O78+VLOOKUP($P$2,一级属性!$E$41:$P$64,COLUMNS(一级属性!$E$41:M$64),0)*($O78+0.25*IF($O78&lt;10,1,ROUNDDOWN($O78,-1)))+VLOOKUP($P$2,宝石属性!$B$43:$M$66,COLUMNS(宝石属性!$B$43:J$66),0)*10*VLOOKUP(ROUNDDOWN($O78,-1),宝石属性!$B$25:$N$41,2,0)*VLOOKUP(ROUNDDOWN($O78,-1),宝石属性!$B$25:$N$41,3,0)+VLOOKUP($P$2,职业被动!$B$6:$M$29,COLUMNS(职业被动!$B$6:J$29),0)*$O78,0)</f>
        <v>655</v>
      </c>
      <c r="W78" s="9">
        <f>ROUND(属性投放!K$4+装备属性!K$4*IF($O78&lt;10,1,ROUNDDOWN($O78,-1))+SUM(属性投放!L$37:L$45)*$O78+VLOOKUP($P$2,一级属性!$E$41:$P$64,COLUMNS(一级属性!$E$41:N$64),0)*($O78+0.25*IF($O78&lt;10,1,ROUNDDOWN($O78,-1)))+VLOOKUP($P$2,宝石属性!$B$43:$M$66,COLUMNS(宝石属性!$B$43:K$66),0)*10*VLOOKUP(ROUNDDOWN($O78,-1),宝石属性!$B$25:$N$41,2,0)*VLOOKUP(ROUNDDOWN($O78,-1),宝石属性!$B$25:$N$41,3,0)+VLOOKUP($P$2,职业被动!$B$6:$M$29,COLUMNS(职业被动!$B$6:K$29),0)*$O78,0)</f>
        <v>412</v>
      </c>
      <c r="X78" s="9">
        <f>ROUND(属性投放!L$4+装备属性!L$4*IF($O78&lt;10,1,ROUNDDOWN($O78,-1))+SUM(属性投放!M$37:M$45)*$O78+VLOOKUP($P$2,一级属性!$E$41:$P$64,COLUMNS(一级属性!$E$41:O$64),0)*($O78+0.25*IF($O78&lt;10,1,ROUNDDOWN($O78,-1)))+VLOOKUP($P$2,宝石属性!$B$43:$M$66,COLUMNS(宝石属性!$B$43:L$66),0)*10*VLOOKUP(ROUNDDOWN($O78,-1),宝石属性!$B$25:$N$41,2,0)*VLOOKUP(ROUNDDOWN($O78,-1),宝石属性!$B$25:$N$41,3,0)+VLOOKUP($P$2,职业被动!$B$6:$M$29,COLUMNS(职业被动!$B$6:L$29),0)*$O78,0)</f>
        <v>23</v>
      </c>
      <c r="Y78" s="9">
        <f>ROUND(属性投放!M$4+装备属性!M$4*IF($O78&lt;10,1,ROUNDDOWN($O78,-1))+SUM(属性投放!N$37:N$45)*$O78+VLOOKUP($P$2,一级属性!$E$41:$P$64,COLUMNS(一级属性!$E$41:P$64),0)*($O78+0.25*IF($O78&lt;10,1,ROUNDDOWN($O78,-1)))+VLOOKUP($P$2,宝石属性!$B$43:$M$66,COLUMNS(宝石属性!$B$43:M$66),0)*10*VLOOKUP(ROUNDDOWN($O78,-1),宝石属性!$B$25:$N$41,2,0)*VLOOKUP(ROUNDDOWN($O78,-1),宝石属性!$B$25:$N$41,3,0)+VLOOKUP($P$2,职业被动!$B$6:$M$29,COLUMNS(职业被动!$B$6:M$29),0)*$O78,0)</f>
        <v>845</v>
      </c>
      <c r="Z78" s="48">
        <f>属性价值和能力评分!$F$9+ROUND(属性价值和能力评分!$F$38*10,0)*O78+ROUND((SUM(装备属性!$W$9:$W$14)+属性价值和能力评分!$F$38*1.25+1.4+2.8)*IF(O78&lt;10,1,ROUNDDOWN(O78,-1)),0)+15*VLOOKUP(ROUNDDOWN(O78,-1),宝石属性!$B$26:$D$41,2,0)*6*VLOOKUP(ROUNDDOWN(O78,-1),宝石属性!$B$26:$D$41,3,0)+(属性价值和能力评分!$F$49*9+属性价值和能力评分!$F$50*2+属性价值和能力评分!$F$53*8/5)*O78</f>
        <v>14451</v>
      </c>
      <c r="AB78" s="1">
        <v>75</v>
      </c>
      <c r="AC78" s="9">
        <f>ROUND(属性投放!D$4+装备属性!D$4*IF($AB78&lt;10,1,ROUNDDOWN($AB78,-1))+SUM(属性投放!E$37:E$45)*$AB78+VLOOKUP($AC$2,一级属性!$E$41:$P$64,COLUMNS(一级属性!$E$41:G$64),0)*($AB78+0.25*IF($AB78&lt;10,1,ROUNDDOWN($AB78,-1)))+VLOOKUP($AC$2,宝石属性!$B$43:$M$66,COLUMNS(宝石属性!$B$43:D$66),0)*10*VLOOKUP(ROUNDDOWN($AB78,-1),宝石属性!$B$25:$N$41,2,0)*VLOOKUP(ROUNDDOWN($AB78,-1),宝石属性!$B$25:$N$41,3,0)+VLOOKUP($AC$2,职业被动!$B$6:$M$29,COLUMNS(职业被动!$B$6:D$29),0)*$AB78,0)</f>
        <v>5058</v>
      </c>
      <c r="AD78" s="9">
        <f>ROUND(属性投放!E$4+装备属性!E$4*IF($AB78&lt;10,1,ROUNDDOWN($AB78,-1))+SUM(属性投放!F$37:F$45)*$AB78+VLOOKUP($AC$2,一级属性!$E$41:$P$64,COLUMNS(一级属性!$E$41:H$64),0)*($AB78+0.25*IF($AB78&lt;10,1,ROUNDDOWN($AB78,-1)))+VLOOKUP($AC$2,宝石属性!$B$43:$M$66,COLUMNS(宝石属性!$B$43:E$66),0)*10*VLOOKUP(ROUNDDOWN($AB78,-1),宝石属性!$B$25:$N$41,2,0)*VLOOKUP(ROUNDDOWN($AB78,-1),宝石属性!$B$25:$N$41,3,0)+VLOOKUP($AC$2,职业被动!$B$6:$M$29,COLUMNS(职业被动!$B$6:E$29),0)*$AB78,0)</f>
        <v>1899</v>
      </c>
      <c r="AE78" s="9">
        <f>ROUND(属性投放!F$4+装备属性!F$4*IF($AB78&lt;10,1,ROUNDDOWN($AB78,-1))+SUM(属性投放!G$37:G$45)*$AB78+VLOOKUP($AC$2,一级属性!$E$41:$P$64,COLUMNS(一级属性!$E$41:I$64),0)*($AB78+0.25*IF($AB78&lt;10,1,ROUNDDOWN($AB78,-1)))+VLOOKUP($AC$2,宝石属性!$B$43:$M$66,COLUMNS(宝石属性!$B$43:F$66),0)*10*VLOOKUP(ROUNDDOWN($AB78,-1),宝石属性!$B$25:$N$41,2,0)*VLOOKUP(ROUNDDOWN($AB78,-1),宝石属性!$B$25:$N$41,3,0)+VLOOKUP($AC$2,职业被动!$B$6:$M$29,COLUMNS(职业被动!$B$6:F$29),0)*$AB78,0)</f>
        <v>1338</v>
      </c>
      <c r="AF78" s="9">
        <f>ROUND(属性投放!G$4+装备属性!G$4*IF($AB78&lt;10,1,ROUNDDOWN($AB78,-1))+SUM(属性投放!H$37:H$45)*$AB78+VLOOKUP($AC$2,一级属性!$E$41:$P$64,COLUMNS(一级属性!$E$41:J$64),0)*($AB78+0.25*IF($AB78&lt;10,1,ROUNDDOWN($AB78,-1)))+VLOOKUP($AC$2,宝石属性!$B$43:$M$66,COLUMNS(宝石属性!$B$43:G$66),0)*10*VLOOKUP(ROUNDDOWN($AB78,-1),宝石属性!$B$25:$N$41,2,0)*VLOOKUP(ROUNDDOWN($AB78,-1),宝石属性!$B$25:$N$41,3,0)+VLOOKUP($AC$2,职业被动!$B$6:$M$29,COLUMNS(职业被动!$B$6:G$29),0)*$AB78,0)</f>
        <v>943</v>
      </c>
      <c r="AG78" s="9">
        <f>ROUND(属性投放!H$4+装备属性!H$4*IF($AB78&lt;10,1,ROUNDDOWN($AB78,-1))+SUM(属性投放!I$37:I$45)*$AB78+VLOOKUP($AC$2,一级属性!$E$41:$P$64,COLUMNS(一级属性!$E$41:K$64),0)*($AB78+0.25*IF($AB78&lt;10,1,ROUNDDOWN($AB78,-1)))+VLOOKUP($AC$2,宝石属性!$B$43:$M$66,COLUMNS(宝石属性!$B$43:H$66),0)*10*VLOOKUP(ROUNDDOWN($AB78,-1),宝石属性!$B$25:$N$41,2,0)*VLOOKUP(ROUNDDOWN($AB78,-1),宝石属性!$B$25:$N$41,3,0)+VLOOKUP($AC$2,职业被动!$B$6:$M$29,COLUMNS(职业被动!$B$6:H$29),0)*$AB78,0)</f>
        <v>517</v>
      </c>
      <c r="AH78" s="9">
        <f>ROUND(属性投放!I$4+装备属性!I$4*IF($AB78&lt;10,1,ROUNDDOWN($AB78,-1))+SUM(属性投放!J$37:J$45)*$AB78+VLOOKUP($AC$2,一级属性!$E$41:$P$64,COLUMNS(一级属性!$E$41:L$64),0)*($AB78+0.25*IF($AB78&lt;10,1,ROUNDDOWN($AB78,-1)))+VLOOKUP($AC$2,宝石属性!$B$43:$M$66,COLUMNS(宝石属性!$B$43:I$66),0)*10*VLOOKUP(ROUNDDOWN($AB78,-1),宝石属性!$B$25:$N$41,2,0)*VLOOKUP(ROUNDDOWN($AB78,-1),宝石属性!$B$25:$N$41,3,0)+VLOOKUP($AC$2,职业被动!$B$6:$M$29,COLUMNS(职业被动!$B$6:I$29),0)*$AB78,0)</f>
        <v>866</v>
      </c>
      <c r="AI78" s="9">
        <f>ROUND(属性投放!J$4+装备属性!J$4*IF($AB78&lt;10,1,ROUNDDOWN($AB78,-1))+SUM(属性投放!K$37:K$45)*$AB78+VLOOKUP($AC$2,一级属性!$E$41:$P$64,COLUMNS(一级属性!$E$41:M$64),0)*($AB78+0.25*IF($AB78&lt;10,1,ROUNDDOWN($AB78,-1)))+VLOOKUP($AC$2,宝石属性!$B$43:$M$66,COLUMNS(宝石属性!$B$43:J$66),0)*10*VLOOKUP(ROUNDDOWN($AB78,-1),宝石属性!$B$25:$N$41,2,0)*VLOOKUP(ROUNDDOWN($AB78,-1),宝石属性!$B$25:$N$41,3,0)+VLOOKUP($AC$2,职业被动!$B$6:$M$29,COLUMNS(职业被动!$B$6:J$29),0)*$AB78,0)</f>
        <v>590</v>
      </c>
      <c r="AJ78" s="9">
        <f>ROUND(属性投放!K$4+装备属性!K$4*IF($AB78&lt;10,1,ROUNDDOWN($AB78,-1))+SUM(属性投放!L$37:L$45)*$AB78+VLOOKUP($AC$2,一级属性!$E$41:$P$64,COLUMNS(一级属性!$E$41:N$64),0)*($AB78+0.25*IF($AB78&lt;10,1,ROUNDDOWN($AB78,-1)))+VLOOKUP($AC$2,宝石属性!$B$43:$M$66,COLUMNS(宝石属性!$B$43:K$66),0)*10*VLOOKUP(ROUNDDOWN($AB78,-1),宝石属性!$B$25:$N$41,2,0)*VLOOKUP(ROUNDDOWN($AB78,-1),宝石属性!$B$25:$N$41,3,0)+VLOOKUP($AC$2,职业被动!$B$6:$M$29,COLUMNS(职业被动!$B$6:K$29),0)*$AB78,0)</f>
        <v>268</v>
      </c>
      <c r="AK78" s="9">
        <f>ROUND(属性投放!L$4+装备属性!L$4*IF($AB78&lt;10,1,ROUNDDOWN($AB78,-1))+SUM(属性投放!M$37:M$45)*$AB78+VLOOKUP($AC$2,一级属性!$E$41:$P$64,COLUMNS(一级属性!$E$41:O$64),0)*($AB78+0.25*IF($AB78&lt;10,1,ROUNDDOWN($AB78,-1)))+VLOOKUP($AC$2,宝石属性!$B$43:$M$66,COLUMNS(宝石属性!$B$43:L$66),0)*10*VLOOKUP(ROUNDDOWN($AB78,-1),宝石属性!$B$25:$N$41,2,0)*VLOOKUP(ROUNDDOWN($AB78,-1),宝石属性!$B$25:$N$41,3,0)+VLOOKUP($AC$2,职业被动!$B$6:$M$29,COLUMNS(职业被动!$B$6:L$29),0)*$AB78,0)</f>
        <v>23</v>
      </c>
      <c r="AL78" s="9">
        <f>ROUND(属性投放!M$4+装备属性!M$4*IF($AB78&lt;10,1,ROUNDDOWN($AB78,-1))+SUM(属性投放!N$37:N$45)*$AB78+VLOOKUP($AC$2,一级属性!$E$41:$P$64,COLUMNS(一级属性!$E$41:P$64),0)*($AB78+0.25*IF($AB78&lt;10,1,ROUNDDOWN($AB78,-1)))+VLOOKUP($AC$2,宝石属性!$B$43:$M$66,COLUMNS(宝石属性!$B$43:M$66),0)*10*VLOOKUP(ROUNDDOWN($AB78,-1),宝石属性!$B$25:$N$41,2,0)*VLOOKUP(ROUNDDOWN($AB78,-1),宝石属性!$B$25:$N$41,3,0)+VLOOKUP($AC$2,职业被动!$B$6:$M$29,COLUMNS(职业被动!$B$6:M$29),0)*$AB78,0)</f>
        <v>845</v>
      </c>
      <c r="AM78" s="48">
        <f>属性价值和能力评分!$F$9+ROUND(属性价值和能力评分!$F$38*10,0)*AB78+ROUND((SUM(装备属性!$W$9:$W$14)+属性价值和能力评分!$F$38*1.25+1.4+2.8)*IF(AB78&lt;10,1,ROUNDDOWN(AB78,-1)),0)+15*VLOOKUP(ROUNDDOWN(AB78,-1),宝石属性!$B$26:$D$41,2,0)*6*VLOOKUP(ROUNDDOWN(AB78,-1),宝石属性!$B$26:$D$41,3,0)+(属性价值和能力评分!$F$49*9+属性价值和能力评分!$F$50*2+属性价值和能力评分!$F$53*8/5)*AB78</f>
        <v>14451</v>
      </c>
      <c r="AO78" s="1">
        <v>75</v>
      </c>
      <c r="AP78" s="9">
        <f>ROUND(属性投放!D$4+装备属性!D$4*IF($AO78&lt;10,1,ROUNDDOWN($AO78,-1))+SUM(属性投放!E$37:E$45)*$AO78+VLOOKUP($AP$2,一级属性!$E$41:$P$64,COLUMNS(一级属性!$E$41:G$64),0)*($AO78+0.25*IF($AO78&lt;10,1,ROUNDDOWN($AO78,-1)))+VLOOKUP($AP$2,宝石属性!$B$43:$M$66,COLUMNS(宝石属性!$B$43:D$66),0)*10*VLOOKUP(ROUNDDOWN($AO78,-1),宝石属性!$B$25:$N$41,2,0)*VLOOKUP(ROUNDDOWN($AO78,-1),宝石属性!$B$25:$N$41,3,0)+VLOOKUP($AP$2,职业被动!$B$6:$M$29,COLUMNS(职业被动!$B$6:D$29),0)*$AO78,0)</f>
        <v>5058</v>
      </c>
      <c r="AQ78" s="9">
        <f>ROUND(属性投放!E$4+装备属性!E$4*IF($AO78&lt;10,1,ROUNDDOWN($AO78,-1))+SUM(属性投放!F$37:F$45)*$AO78+VLOOKUP($AP$2,一级属性!$E$41:$P$64,COLUMNS(一级属性!$E$41:H$64),0)*($AO78+0.25*IF($AO78&lt;10,1,ROUNDDOWN($AO78,-1)))+VLOOKUP($AP$2,宝石属性!$B$43:$M$66,COLUMNS(宝石属性!$B$43:E$66),0)*10*VLOOKUP(ROUNDDOWN($AO78,-1),宝石属性!$B$25:$N$41,2,0)*VLOOKUP(ROUNDDOWN($AO78,-1),宝石属性!$B$25:$N$41,3,0)+VLOOKUP($AP$2,职业被动!$B$6:$M$29,COLUMNS(职业被动!$B$6:E$29),0)*$AO78,0)</f>
        <v>3287</v>
      </c>
      <c r="AR78" s="9">
        <f>ROUND(属性投放!F$4+装备属性!F$4*IF($AO78&lt;10,1,ROUNDDOWN($AO78,-1))+SUM(属性投放!G$37:G$45)*$AO78+VLOOKUP($AP$2,一级属性!$E$41:$P$64,COLUMNS(一级属性!$E$41:I$64),0)*($AO78+0.25*IF($AO78&lt;10,1,ROUNDDOWN($AO78,-1)))+VLOOKUP($AP$2,宝石属性!$B$43:$M$66,COLUMNS(宝石属性!$B$43:F$66),0)*10*VLOOKUP(ROUNDDOWN($AO78,-1),宝石属性!$B$25:$N$41,2,0)*VLOOKUP(ROUNDDOWN($AO78,-1),宝石属性!$B$25:$N$41,3,0)+VLOOKUP($AP$2,职业被动!$B$6:$M$29,COLUMNS(职业被动!$B$6:F$29),0)*$AO78,0)</f>
        <v>824</v>
      </c>
      <c r="AS78" s="9">
        <f>ROUND(属性投放!G$4+装备属性!G$4*IF($AO78&lt;10,1,ROUNDDOWN($AO78,-1))+SUM(属性投放!H$37:H$45)*$AO78+VLOOKUP($AP$2,一级属性!$E$41:$P$64,COLUMNS(一级属性!$E$41:J$64),0)*($AO78+0.25*IF($AO78&lt;10,1,ROUNDDOWN($AO78,-1)))+VLOOKUP($AP$2,宝石属性!$B$43:$M$66,COLUMNS(宝石属性!$B$43:G$66),0)*10*VLOOKUP(ROUNDDOWN($AO78,-1),宝石属性!$B$25:$N$41,2,0)*VLOOKUP(ROUNDDOWN($AO78,-1),宝石属性!$B$25:$N$41,3,0)+VLOOKUP($AP$2,职业被动!$B$6:$M$29,COLUMNS(职业被动!$B$6:G$29),0)*$AO78,0)</f>
        <v>793</v>
      </c>
      <c r="AT78" s="9">
        <f>ROUND(属性投放!H$4+装备属性!H$4*IF($AO78&lt;10,1,ROUNDDOWN($AO78,-1))+SUM(属性投放!I$37:I$45)*$AO78+VLOOKUP($AP$2,一级属性!$E$41:$P$64,COLUMNS(一级属性!$E$41:K$64),0)*($AO78+0.25*IF($AO78&lt;10,1,ROUNDDOWN($AO78,-1)))+VLOOKUP($AP$2,宝石属性!$B$43:$M$66,COLUMNS(宝石属性!$B$43:H$66),0)*10*VLOOKUP(ROUNDDOWN($AO78,-1),宝石属性!$B$25:$N$41,2,0)*VLOOKUP(ROUNDDOWN($AO78,-1),宝石属性!$B$25:$N$41,3,0)+VLOOKUP($AP$2,职业被动!$B$6:$M$29,COLUMNS(职业被动!$B$6:H$29),0)*$AO78,0)</f>
        <v>795</v>
      </c>
      <c r="AU78" s="9">
        <f>ROUND(属性投放!I$4+装备属性!I$4*IF($AO78&lt;10,1,ROUNDDOWN($AO78,-1))+SUM(属性投放!J$37:J$45)*$AO78+VLOOKUP($AP$2,一级属性!$E$41:$P$64,COLUMNS(一级属性!$E$41:L$64),0)*($AO78+0.25*IF($AO78&lt;10,1,ROUNDDOWN($AO78,-1)))+VLOOKUP($AP$2,宝石属性!$B$43:$M$66,COLUMNS(宝石属性!$B$43:I$66),0)*10*VLOOKUP(ROUNDDOWN($AO78,-1),宝石属性!$B$25:$N$41,2,0)*VLOOKUP(ROUNDDOWN($AO78,-1),宝石属性!$B$25:$N$41,3,0)+VLOOKUP($AP$2,职业被动!$B$6:$M$29,COLUMNS(职业被动!$B$6:I$29),0)*$AO78,0)</f>
        <v>922</v>
      </c>
      <c r="AV78" s="9">
        <f>ROUND(属性投放!J$4+装备属性!J$4*IF($AO78&lt;10,1,ROUNDDOWN($AO78,-1))+SUM(属性投放!K$37:K$45)*$AO78+VLOOKUP($AP$2,一级属性!$E$41:$P$64,COLUMNS(一级属性!$E$41:M$64),0)*($AO78+0.25*IF($AO78&lt;10,1,ROUNDDOWN($AO78,-1)))+VLOOKUP($AP$2,宝石属性!$B$43:$M$66,COLUMNS(宝石属性!$B$43:J$66),0)*10*VLOOKUP(ROUNDDOWN($AO78,-1),宝石属性!$B$25:$N$41,2,0)*VLOOKUP(ROUNDDOWN($AO78,-1),宝石属性!$B$25:$N$41,3,0)+VLOOKUP($AP$2,职业被动!$B$6:$M$29,COLUMNS(职业被动!$B$6:J$29),0)*$AO78,0)</f>
        <v>655</v>
      </c>
      <c r="AW78" s="9">
        <f>ROUND(属性投放!K$4+装备属性!K$4*IF($AO78&lt;10,1,ROUNDDOWN($AO78,-1))+SUM(属性投放!L$37:L$45)*$AO78+VLOOKUP($AP$2,一级属性!$E$41:$P$64,COLUMNS(一级属性!$E$41:N$64),0)*($AO78+0.25*IF($AO78&lt;10,1,ROUNDDOWN($AO78,-1)))+VLOOKUP($AP$2,宝石属性!$B$43:$M$66,COLUMNS(宝石属性!$B$43:K$66),0)*10*VLOOKUP(ROUNDDOWN($AO78,-1),宝石属性!$B$25:$N$41,2,0)*VLOOKUP(ROUNDDOWN($AO78,-1),宝石属性!$B$25:$N$41,3,0)+VLOOKUP($AP$2,职业被动!$B$6:$M$29,COLUMNS(职业被动!$B$6:K$29),0)*$AO78,0)</f>
        <v>268</v>
      </c>
      <c r="AX78" s="9">
        <f>ROUND(属性投放!L$4+装备属性!L$4*IF($AO78&lt;10,1,ROUNDDOWN($AO78,-1))+SUM(属性投放!M$37:M$45)*$AO78+VLOOKUP($AP$2,一级属性!$E$41:$P$64,COLUMNS(一级属性!$E$41:O$64),0)*($AO78+0.25*IF($AO78&lt;10,1,ROUNDDOWN($AO78,-1)))+VLOOKUP($AP$2,宝石属性!$B$43:$M$66,COLUMNS(宝石属性!$B$43:L$66),0)*10*VLOOKUP(ROUNDDOWN($AO78,-1),宝石属性!$B$25:$N$41,2,0)*VLOOKUP(ROUNDDOWN($AO78,-1),宝石属性!$B$25:$N$41,3,0)+VLOOKUP($AP$2,职业被动!$B$6:$M$29,COLUMNS(职业被动!$B$6:L$29),0)*$AO78,0)</f>
        <v>827</v>
      </c>
      <c r="AY78" s="9">
        <f>ROUND(属性投放!M$4+装备属性!M$4*IF($AO78&lt;10,1,ROUNDDOWN($AO78,-1))+SUM(属性投放!N$37:N$45)*$AO78+VLOOKUP($AP$2,一级属性!$E$41:$P$64,COLUMNS(一级属性!$E$41:P$64),0)*($AO78+0.25*IF($AO78&lt;10,1,ROUNDDOWN($AO78,-1)))+VLOOKUP($AP$2,宝石属性!$B$43:$M$66,COLUMNS(宝石属性!$B$43:M$66),0)*10*VLOOKUP(ROUNDDOWN($AO78,-1),宝石属性!$B$25:$N$41,2,0)*VLOOKUP(ROUNDDOWN($AO78,-1),宝石属性!$B$25:$N$41,3,0)+VLOOKUP($AP$2,职业被动!$B$6:$M$29,COLUMNS(职业被动!$B$6:M$29),0)*$AO78,0)</f>
        <v>845</v>
      </c>
      <c r="AZ78" s="48">
        <f>属性价值和能力评分!$F$9+ROUND(属性价值和能力评分!$F$38*10,0)*AO78+ROUND((SUM(装备属性!$W$9:$W$14)+属性价值和能力评分!$F$38*1.25+1.4+2.8)*IF(AO78&lt;10,1,ROUNDDOWN(AO78,-1)),0)+15*VLOOKUP(ROUNDDOWN(AO78,-1),宝石属性!$B$26:$D$41,2,0)*6*VLOOKUP(ROUNDDOWN(AO78,-1),宝石属性!$B$26:$D$41,3,0)+(属性价值和能力评分!$F$49*9+属性价值和能力评分!$F$50*2+属性价值和能力评分!$F$53*8/5)*AO78</f>
        <v>14451</v>
      </c>
      <c r="BB78" s="1">
        <v>75</v>
      </c>
      <c r="BC78" s="9">
        <f>ROUND(属性投放!D$4+装备属性!D$4*IF($BB78&lt;10,1,ROUNDDOWN($BB78,-1))+SUM(属性投放!E$37:E$45)*$BB78+VLOOKUP($BC$2,一级属性!$E$41:$P$64,COLUMNS(一级属性!$E$41:G$64),0)*($BB78+0.25*IF($BB78&lt;10,1,ROUNDDOWN($BB78,-1)))+VLOOKUP($BC$2,宝石属性!$B$43:$M$66,COLUMNS(宝石属性!$B$43:D$66),0)*10*VLOOKUP(ROUNDDOWN($BB78,-1),宝石属性!$B$25:$N$41,2,0)*VLOOKUP(ROUNDDOWN($BB78,-1),宝石属性!$B$25:$N$41,3,0)+VLOOKUP($BC$2,职业被动!$B$6:$M$29,COLUMNS(职业被动!$B$6:D$29),0)*$BB78,0)</f>
        <v>4533</v>
      </c>
      <c r="BD78" s="9">
        <f>ROUND(属性投放!E$4+装备属性!E$4*IF($BB78&lt;10,1,ROUNDDOWN($BB78,-1))+SUM(属性投放!F$37:F$45)*$BB78+VLOOKUP($BC$2,一级属性!$E$41:$P$64,COLUMNS(一级属性!$E$41:H$64),0)*($BB78+0.25*IF($BB78&lt;10,1,ROUNDDOWN($BB78,-1)))+VLOOKUP($BC$2,宝石属性!$B$43:$M$66,COLUMNS(宝石属性!$B$43:E$66),0)*10*VLOOKUP(ROUNDDOWN($BB78,-1),宝石属性!$B$25:$N$41,2,0)*VLOOKUP(ROUNDDOWN($BB78,-1),宝石属性!$B$25:$N$41,3,0)+VLOOKUP($BC$2,职业被动!$B$6:$M$29,COLUMNS(职业被动!$B$6:E$29),0)*$BB78,0)</f>
        <v>3749</v>
      </c>
      <c r="BE78" s="9">
        <f>ROUND(属性投放!F$4+装备属性!F$4*IF($BB78&lt;10,1,ROUNDDOWN($BB78,-1))+SUM(属性投放!G$37:G$45)*$BB78+VLOOKUP($BC$2,一级属性!$E$41:$P$64,COLUMNS(一级属性!$E$41:I$64),0)*($BB78+0.25*IF($BB78&lt;10,1,ROUNDDOWN($BB78,-1)))+VLOOKUP($BC$2,宝石属性!$B$43:$M$66,COLUMNS(宝石属性!$B$43:F$66),0)*10*VLOOKUP(ROUNDDOWN($BB78,-1),宝石属性!$B$25:$N$41,2,0)*VLOOKUP(ROUNDDOWN($BB78,-1),宝石属性!$B$25:$N$41,3,0)+VLOOKUP($BC$2,职业被动!$B$6:$M$29,COLUMNS(职业被动!$B$6:F$29),0)*$BB78,0)</f>
        <v>824</v>
      </c>
      <c r="BF78" s="9">
        <f>ROUND(属性投放!G$4+装备属性!G$4*IF($BB78&lt;10,1,ROUNDDOWN($BB78,-1))+SUM(属性投放!H$37:H$45)*$BB78+VLOOKUP($BC$2,一级属性!$E$41:$P$64,COLUMNS(一级属性!$E$41:J$64),0)*($BB78+0.25*IF($BB78&lt;10,1,ROUNDDOWN($BB78,-1)))+VLOOKUP($BC$2,宝石属性!$B$43:$M$66,COLUMNS(宝石属性!$B$43:G$66),0)*10*VLOOKUP(ROUNDDOWN($BB78,-1),宝石属性!$B$25:$N$41,2,0)*VLOOKUP(ROUNDDOWN($BB78,-1),宝石属性!$B$25:$N$41,3,0)+VLOOKUP($BC$2,职业被动!$B$6:$M$29,COLUMNS(职业被动!$B$6:G$29),0)*$BB78,0)</f>
        <v>793</v>
      </c>
      <c r="BG78" s="9">
        <f>ROUND(属性投放!H$4+装备属性!H$4*IF($BB78&lt;10,1,ROUNDDOWN($BB78,-1))+SUM(属性投放!I$37:I$45)*$BB78+VLOOKUP($BC$2,一级属性!$E$41:$P$64,COLUMNS(一级属性!$E$41:K$64),0)*($BB78+0.25*IF($BB78&lt;10,1,ROUNDDOWN($BB78,-1)))+VLOOKUP($BC$2,宝石属性!$B$43:$M$66,COLUMNS(宝石属性!$B$43:H$66),0)*10*VLOOKUP(ROUNDDOWN($BB78,-1),宝石属性!$B$25:$N$41,2,0)*VLOOKUP(ROUNDDOWN($BB78,-1),宝石属性!$B$25:$N$41,3,0)+VLOOKUP($BC$2,职业被动!$B$6:$M$29,COLUMNS(职业被动!$B$6:H$29),0)*$BB78,0)</f>
        <v>1145</v>
      </c>
      <c r="BH78" s="9">
        <f>ROUND(属性投放!I$4+装备属性!I$4*IF($BB78&lt;10,1,ROUNDDOWN($BB78,-1))+SUM(属性投放!J$37:J$45)*$BB78+VLOOKUP($BC$2,一级属性!$E$41:$P$64,COLUMNS(一级属性!$E$41:L$64),0)*($BB78+0.25*IF($BB78&lt;10,1,ROUNDDOWN($BB78,-1)))+VLOOKUP($BC$2,宝石属性!$B$43:$M$66,COLUMNS(宝石属性!$B$43:I$66),0)*10*VLOOKUP(ROUNDDOWN($BB78,-1),宝石属性!$B$25:$N$41,2,0)*VLOOKUP(ROUNDDOWN($BB78,-1),宝石属性!$B$25:$N$41,3,0)+VLOOKUP($BC$2,职业被动!$B$6:$M$29,COLUMNS(职业被动!$B$6:I$29),0)*$BB78,0)</f>
        <v>1089</v>
      </c>
      <c r="BI78" s="9">
        <f>ROUND(属性投放!J$4+装备属性!J$4*IF($BB78&lt;10,1,ROUNDDOWN($BB78,-1))+SUM(属性投放!K$37:K$45)*$BB78+VLOOKUP($BC$2,一级属性!$E$41:$P$64,COLUMNS(一级属性!$E$41:M$64),0)*($BB78+0.25*IF($BB78&lt;10,1,ROUNDDOWN($BB78,-1)))+VLOOKUP($BC$2,宝石属性!$B$43:$M$66,COLUMNS(宝石属性!$B$43:J$66),0)*10*VLOOKUP(ROUNDDOWN($BB78,-1),宝石属性!$B$25:$N$41,2,0)*VLOOKUP(ROUNDDOWN($BB78,-1),宝石属性!$B$25:$N$41,3,0)+VLOOKUP($BC$2,职业被动!$B$6:$M$29,COLUMNS(职业被动!$B$6:J$29),0)*$BB78,0)</f>
        <v>516</v>
      </c>
      <c r="BJ78" s="9">
        <f>ROUND(属性投放!K$4+装备属性!K$4*IF($BB78&lt;10,1,ROUNDDOWN($BB78,-1))+SUM(属性投放!L$37:L$45)*$BB78+VLOOKUP($BC$2,一级属性!$E$41:$P$64,COLUMNS(一级属性!$E$41:N$64),0)*($BB78+0.25*IF($BB78&lt;10,1,ROUNDDOWN($BB78,-1)))+VLOOKUP($BC$2,宝石属性!$B$43:$M$66,COLUMNS(宝石属性!$B$43:K$66),0)*10*VLOOKUP(ROUNDDOWN($BB78,-1),宝石属性!$B$25:$N$41,2,0)*VLOOKUP(ROUNDDOWN($BB78,-1),宝石属性!$B$25:$N$41,3,0)+VLOOKUP($BC$2,职业被动!$B$6:$M$29,COLUMNS(职业被动!$B$6:K$29),0)*$BB78,0)</f>
        <v>268</v>
      </c>
      <c r="BK78" s="9">
        <f>ROUND(属性投放!L$4+装备属性!L$4*IF($BB78&lt;10,1,ROUNDDOWN($BB78,-1))+SUM(属性投放!M$37:M$45)*$BB78+VLOOKUP($BC$2,一级属性!$E$41:$P$64,COLUMNS(一级属性!$E$41:O$64),0)*($BB78+0.25*IF($BB78&lt;10,1,ROUNDDOWN($BB78,-1)))+VLOOKUP($BC$2,宝石属性!$B$43:$M$66,COLUMNS(宝石属性!$B$43:L$66),0)*10*VLOOKUP(ROUNDDOWN($BB78,-1),宝石属性!$B$25:$N$41,2,0)*VLOOKUP(ROUNDDOWN($BB78,-1),宝石属性!$B$25:$N$41,3,0)+VLOOKUP($BC$2,职业被动!$B$6:$M$29,COLUMNS(职业被动!$B$6:L$29),0)*$BB78,0)</f>
        <v>23</v>
      </c>
      <c r="BL78" s="9">
        <f>ROUND(属性投放!M$4+装备属性!M$4*IF($BB78&lt;10,1,ROUNDDOWN($BB78,-1))+SUM(属性投放!N$37:N$45)*$BB78+VLOOKUP($BC$2,一级属性!$E$41:$P$64,COLUMNS(一级属性!$E$41:P$64),0)*($BB78+0.25*IF($BB78&lt;10,1,ROUNDDOWN($BB78,-1)))+VLOOKUP($BC$2,宝石属性!$B$43:$M$66,COLUMNS(宝石属性!$B$43:M$66),0)*10*VLOOKUP(ROUNDDOWN($BB78,-1),宝石属性!$B$25:$N$41,2,0)*VLOOKUP(ROUNDDOWN($BB78,-1),宝石属性!$B$25:$N$41,3,0)+VLOOKUP($BC$2,职业被动!$B$6:$M$29,COLUMNS(职业被动!$B$6:M$29),0)*$BB78,0)</f>
        <v>845</v>
      </c>
      <c r="BM78" s="48">
        <f>属性价值和能力评分!$F$9+ROUND(属性价值和能力评分!$F$38*10,0)*BB78+ROUND((SUM(装备属性!$W$9:$W$14)+属性价值和能力评分!$F$38*1.25+1.4+2.8)*IF(BB78&lt;10,1,ROUNDDOWN(BB78,-1)),0)+15*VLOOKUP(ROUNDDOWN(BB78,-1),宝石属性!$B$26:$D$41,2,0)*6*VLOOKUP(ROUNDDOWN(BB78,-1),宝石属性!$B$26:$D$41,3,0)+(属性价值和能力评分!$F$49*9+属性价值和能力评分!$F$50*2+属性价值和能力评分!$F$53*8/5)*BB78</f>
        <v>14451</v>
      </c>
      <c r="BO78" s="1">
        <v>75</v>
      </c>
      <c r="BP78" s="9">
        <f>ROUND(属性投放!D$4+装备属性!D$4*IF($BO78&lt;10,1,ROUNDDOWN($BO78,-1))+SUM(属性投放!E$37:E$45)*$BO78+VLOOKUP($BP$2,一级属性!$E$41:$P$64,COLUMNS(一级属性!$E$41:G$64),0)*($BO78+0.25*IF($BO78&lt;10,1,ROUNDDOWN($BO78,-1)))+VLOOKUP($BP$2,宝石属性!$B$43:$M$66,COLUMNS(宝石属性!$B$43:D$66),0)*10*VLOOKUP(ROUNDDOWN($BO78,-1),宝石属性!$B$25:$N$41,2,0)*VLOOKUP(ROUNDDOWN($BO78,-1),宝石属性!$B$25:$N$41,3,0)+VLOOKUP($BP$2,职业被动!$B$6:$M$29,COLUMNS(职业被动!$B$6:D$29),0)*$BO78,0)</f>
        <v>5583</v>
      </c>
      <c r="BQ78" s="9">
        <f>ROUND(属性投放!E$4+装备属性!E$4*IF($BO78&lt;10,1,ROUNDDOWN($BO78,-1))+SUM(属性投放!F$37:F$45)*$BO78+VLOOKUP($BP$2,一级属性!$E$41:$P$64,COLUMNS(一级属性!$E$41:H$64),0)*($BO78+0.25*IF($BO78&lt;10,1,ROUNDDOWN($BO78,-1)))+VLOOKUP($BP$2,宝石属性!$B$43:$M$66,COLUMNS(宝石属性!$B$43:E$66),0)*10*VLOOKUP(ROUNDDOWN($BO78,-1),宝石属性!$B$25:$N$41,2,0)*VLOOKUP(ROUNDDOWN($BO78,-1),宝石属性!$B$25:$N$41,3,0)+VLOOKUP($BP$2,职业被动!$B$6:$M$29,COLUMNS(职业被动!$B$6:E$29),0)*$BO78,0)</f>
        <v>3287</v>
      </c>
      <c r="BR78" s="9">
        <f>ROUND(属性投放!F$4+装备属性!F$4*IF($BO78&lt;10,1,ROUNDDOWN($BO78,-1))+SUM(属性投放!G$37:G$45)*$BO78+VLOOKUP($BP$2,一级属性!$E$41:$P$64,COLUMNS(一级属性!$E$41:I$64),0)*($BO78+0.25*IF($BO78&lt;10,1,ROUNDDOWN($BO78,-1)))+VLOOKUP($BP$2,宝石属性!$B$43:$M$66,COLUMNS(宝石属性!$B$43:F$66),0)*10*VLOOKUP(ROUNDDOWN($BO78,-1),宝石属性!$B$25:$N$41,2,0)*VLOOKUP(ROUNDDOWN($BO78,-1),宝石属性!$B$25:$N$41,3,0)+VLOOKUP($BP$2,职业被动!$B$6:$M$29,COLUMNS(职业被动!$B$6:F$29),0)*$BO78,0)</f>
        <v>824</v>
      </c>
      <c r="BS78" s="9">
        <f>ROUND(属性投放!G$4+装备属性!G$4*IF($BO78&lt;10,1,ROUNDDOWN($BO78,-1))+SUM(属性投放!H$37:H$45)*$BO78+VLOOKUP($BP$2,一级属性!$E$41:$P$64,COLUMNS(一级属性!$E$41:J$64),0)*($BO78+0.25*IF($BO78&lt;10,1,ROUNDDOWN($BO78,-1)))+VLOOKUP($BP$2,宝石属性!$B$43:$M$66,COLUMNS(宝石属性!$B$43:G$66),0)*10*VLOOKUP(ROUNDDOWN($BO78,-1),宝石属性!$B$25:$N$41,2,0)*VLOOKUP(ROUNDDOWN($BO78,-1),宝石属性!$B$25:$N$41,3,0)+VLOOKUP($BP$2,职业被动!$B$6:$M$29,COLUMNS(职业被动!$B$6:G$29),0)*$BO78,0)</f>
        <v>793</v>
      </c>
      <c r="BT78" s="9">
        <f>ROUND(属性投放!H$4+装备属性!H$4*IF($BO78&lt;10,1,ROUNDDOWN($BO78,-1))+SUM(属性投放!I$37:I$45)*$BO78+VLOOKUP($BP$2,一级属性!$E$41:$P$64,COLUMNS(一级属性!$E$41:K$64),0)*($BO78+0.25*IF($BO78&lt;10,1,ROUNDDOWN($BO78,-1)))+VLOOKUP($BP$2,宝石属性!$B$43:$M$66,COLUMNS(宝石属性!$B$43:H$66),0)*10*VLOOKUP(ROUNDDOWN($BO78,-1),宝石属性!$B$25:$N$41,2,0)*VLOOKUP(ROUNDDOWN($BO78,-1),宝石属性!$B$25:$N$41,3,0)+VLOOKUP($BP$2,职业被动!$B$6:$M$29,COLUMNS(职业被动!$B$6:H$29),0)*$BO78,0)</f>
        <v>870</v>
      </c>
      <c r="BU78" s="9">
        <f>ROUND(属性投放!I$4+装备属性!I$4*IF($BO78&lt;10,1,ROUNDDOWN($BO78,-1))+SUM(属性投放!J$37:J$45)*$BO78+VLOOKUP($BP$2,一级属性!$E$41:$P$64,COLUMNS(一级属性!$E$41:L$64),0)*($BO78+0.25*IF($BO78&lt;10,1,ROUNDDOWN($BO78,-1)))+VLOOKUP($BP$2,宝石属性!$B$43:$M$66,COLUMNS(宝石属性!$B$43:I$66),0)*10*VLOOKUP(ROUNDDOWN($BO78,-1),宝石属性!$B$25:$N$41,2,0)*VLOOKUP(ROUNDDOWN($BO78,-1),宝石属性!$B$25:$N$41,3,0)+VLOOKUP($BP$2,职业被动!$B$6:$M$29,COLUMNS(职业被动!$B$6:I$29),0)*$BO78,0)</f>
        <v>922</v>
      </c>
      <c r="BV78" s="9">
        <f>ROUND(属性投放!J$4+装备属性!J$4*IF($BO78&lt;10,1,ROUNDDOWN($BO78,-1))+SUM(属性投放!K$37:K$45)*$BO78+VLOOKUP($BP$2,一级属性!$E$41:$P$64,COLUMNS(一级属性!$E$41:M$64),0)*($BO78+0.25*IF($BO78&lt;10,1,ROUNDDOWN($BO78,-1)))+VLOOKUP($BP$2,宝石属性!$B$43:$M$66,COLUMNS(宝石属性!$B$43:J$66),0)*10*VLOOKUP(ROUNDDOWN($BO78,-1),宝石属性!$B$25:$N$41,2,0)*VLOOKUP(ROUNDDOWN($BO78,-1),宝石属性!$B$25:$N$41,3,0)+VLOOKUP($BP$2,职业被动!$B$6:$M$29,COLUMNS(职业被动!$B$6:J$29),0)*$BO78,0)</f>
        <v>655</v>
      </c>
      <c r="BW78" s="9">
        <f>ROUND(属性投放!K$4+装备属性!K$4*IF($BO78&lt;10,1,ROUNDDOWN($BO78,-1))+SUM(属性投放!L$37:L$45)*$BO78+VLOOKUP($BP$2,一级属性!$E$41:$P$64,COLUMNS(一级属性!$E$41:N$64),0)*($BO78+0.25*IF($BO78&lt;10,1,ROUNDDOWN($BO78,-1)))+VLOOKUP($BP$2,宝石属性!$B$43:$M$66,COLUMNS(宝石属性!$B$43:K$66),0)*10*VLOOKUP(ROUNDDOWN($BO78,-1),宝石属性!$B$25:$N$41,2,0)*VLOOKUP(ROUNDDOWN($BO78,-1),宝石属性!$B$25:$N$41,3,0)+VLOOKUP($BP$2,职业被动!$B$6:$M$29,COLUMNS(职业被动!$B$6:K$29),0)*$BO78,0)</f>
        <v>412</v>
      </c>
      <c r="BX78" s="9">
        <f>ROUND(属性投放!L$4+装备属性!L$4*IF($BO78&lt;10,1,ROUNDDOWN($BO78,-1))+SUM(属性投放!M$37:M$45)*$BO78+VLOOKUP($BP$2,一级属性!$E$41:$P$64,COLUMNS(一级属性!$E$41:O$64),0)*($BO78+0.25*IF($BO78&lt;10,1,ROUNDDOWN($BO78,-1)))+VLOOKUP($BP$2,宝石属性!$B$43:$M$66,COLUMNS(宝石属性!$B$43:L$66),0)*10*VLOOKUP(ROUNDDOWN($BO78,-1),宝石属性!$B$25:$N$41,2,0)*VLOOKUP(ROUNDDOWN($BO78,-1),宝石属性!$B$25:$N$41,3,0)+VLOOKUP($BP$2,职业被动!$B$6:$M$29,COLUMNS(职业被动!$B$6:L$29),0)*$BO78,0)</f>
        <v>23</v>
      </c>
      <c r="BY78" s="9">
        <f>ROUND(属性投放!M$4+装备属性!M$4*IF($BO78&lt;10,1,ROUNDDOWN($BO78,-1))+SUM(属性投放!N$37:N$45)*$BO78+VLOOKUP($BP$2,一级属性!$E$41:$P$64,COLUMNS(一级属性!$E$41:P$64),0)*($BO78+0.25*IF($BO78&lt;10,1,ROUNDDOWN($BO78,-1)))+VLOOKUP($BP$2,宝石属性!$B$43:$M$66,COLUMNS(宝石属性!$B$43:M$66),0)*10*VLOOKUP(ROUNDDOWN($BO78,-1),宝石属性!$B$25:$N$41,2,0)*VLOOKUP(ROUNDDOWN($BO78,-1),宝石属性!$B$25:$N$41,3,0)+VLOOKUP($BP$2,职业被动!$B$6:$M$29,COLUMNS(职业被动!$B$6:M$29),0)*$BO78,0)</f>
        <v>845</v>
      </c>
      <c r="BZ78" s="48">
        <f>属性价值和能力评分!$F$9+ROUND(属性价值和能力评分!$F$38*10,0)*BO78+ROUND((SUM(装备属性!$W$9:$W$14)+属性价值和能力评分!$F$38*1.25+1.4+2.8)*IF(BO78&lt;10,1,ROUNDDOWN(BO78,-1)),0)+15*VLOOKUP(ROUNDDOWN(BO78,-1),宝石属性!$B$26:$D$41,2,0)*6*VLOOKUP(ROUNDDOWN(BO78,-1),宝石属性!$B$26:$D$41,3,0)+(属性价值和能力评分!$F$49*9+属性价值和能力评分!$F$50*2+属性价值和能力评分!$F$53*8/5)*BO78</f>
        <v>14451</v>
      </c>
      <c r="CB78" s="1">
        <v>75</v>
      </c>
      <c r="CC78" s="9">
        <f>ROUND(属性投放!D$4+装备属性!D$4*IF($CB78&lt;10,1,ROUNDDOWN($CB78,-1))+SUM(属性投放!E$37:E$45)*$CB78+VLOOKUP($CC$2,一级属性!$E$41:$P$64,COLUMNS(一级属性!$E$41:G$64),0)*($CB78+0.25*IF($CB78&lt;10,1,ROUNDDOWN($CB78,-1)))+VLOOKUP($CC$2,宝石属性!$B$43:$M$66,COLUMNS(宝石属性!$B$43:D$66),0)*10*VLOOKUP(ROUNDDOWN($CB78,-1),宝石属性!$B$25:$N$41,2,0)*VLOOKUP(ROUNDDOWN($CB78,-1),宝石属性!$B$25:$N$41,3,0)+VLOOKUP($CC$2,职业被动!$B$6:$M$29,COLUMNS(职业被动!$B$6:D$29),0)*$CB78,0)</f>
        <v>3793</v>
      </c>
      <c r="CD78" s="9">
        <f>ROUND(属性投放!E$4+装备属性!E$4*IF($CB78&lt;10,1,ROUNDDOWN($CB78,-1))+SUM(属性投放!F$37:F$45)*$CB78+VLOOKUP($CC$2,一级属性!$E$41:$P$64,COLUMNS(一级属性!$E$41:H$64),0)*($CB78+0.25*IF($CB78&lt;10,1,ROUNDDOWN($CB78,-1)))+VLOOKUP($CC$2,宝石属性!$B$43:$M$66,COLUMNS(宝石属性!$B$43:E$66),0)*10*VLOOKUP(ROUNDDOWN($CB78,-1),宝石属性!$B$25:$N$41,2,0)*VLOOKUP(ROUNDDOWN($CB78,-1),宝石属性!$B$25:$N$41,3,0)+VLOOKUP($CC$2,职业被动!$B$6:$M$29,COLUMNS(职业被动!$B$6:E$29),0)*$CB78,0)</f>
        <v>1899</v>
      </c>
      <c r="CE78" s="9">
        <f>ROUND(属性投放!F$4+装备属性!F$4*IF($CB78&lt;10,1,ROUNDDOWN($CB78,-1))+SUM(属性投放!G$37:G$45)*$CB78+VLOOKUP($CC$2,一级属性!$E$41:$P$64,COLUMNS(一级属性!$E$41:I$64),0)*($CB78+0.25*IF($CB78&lt;10,1,ROUNDDOWN($CB78,-1)))+VLOOKUP($CC$2,宝石属性!$B$43:$M$66,COLUMNS(宝石属性!$B$43:F$66),0)*10*VLOOKUP(ROUNDDOWN($CB78,-1),宝石属性!$B$25:$N$41,2,0)*VLOOKUP(ROUNDDOWN($CB78,-1),宝石属性!$B$25:$N$41,3,0)+VLOOKUP($CC$2,职业被动!$B$6:$M$29,COLUMNS(职业被动!$B$6:F$29),0)*$CB78,0)</f>
        <v>1762</v>
      </c>
      <c r="CF78" s="9">
        <f>ROUND(属性投放!G$4+装备属性!G$4*IF($CB78&lt;10,1,ROUNDDOWN($CB78,-1))+SUM(属性投放!H$37:H$45)*$CB78+VLOOKUP($CC$2,一级属性!$E$41:$P$64,COLUMNS(一级属性!$E$41:J$64),0)*($CB78+0.25*IF($CB78&lt;10,1,ROUNDDOWN($CB78,-1)))+VLOOKUP($CC$2,宝石属性!$B$43:$M$66,COLUMNS(宝石属性!$B$43:G$66),0)*10*VLOOKUP(ROUNDDOWN($CB78,-1),宝石属性!$B$25:$N$41,2,0)*VLOOKUP(ROUNDDOWN($CB78,-1),宝石属性!$B$25:$N$41,3,0)+VLOOKUP($CC$2,职业被动!$B$6:$M$29,COLUMNS(职业被动!$B$6:G$29),0)*$CB78,0)</f>
        <v>868</v>
      </c>
      <c r="CG78" s="9">
        <f>ROUND(属性投放!H$4+装备属性!H$4*IF($CB78&lt;10,1,ROUNDDOWN($CB78,-1))+SUM(属性投放!I$37:I$45)*$CB78+VLOOKUP($CC$2,一级属性!$E$41:$P$64,COLUMNS(一级属性!$E$41:K$64),0)*($CB78+0.25*IF($CB78&lt;10,1,ROUNDDOWN($CB78,-1)))+VLOOKUP($CC$2,宝石属性!$B$43:$M$66,COLUMNS(宝石属性!$B$43:H$66),0)*10*VLOOKUP(ROUNDDOWN($CB78,-1),宝石属性!$B$25:$N$41,2,0)*VLOOKUP(ROUNDDOWN($CB78,-1),宝石属性!$B$25:$N$41,3,0)+VLOOKUP($CC$2,职业被动!$B$6:$M$29,COLUMNS(职业被动!$B$6:H$29),0)*$CB78,0)</f>
        <v>517</v>
      </c>
      <c r="CH78" s="9">
        <f>ROUND(属性投放!I$4+装备属性!I$4*IF($CB78&lt;10,1,ROUNDDOWN($CB78,-1))+SUM(属性投放!J$37:J$45)*$CB78+VLOOKUP($CC$2,一级属性!$E$41:$P$64,COLUMNS(一级属性!$E$41:L$64),0)*($CB78+0.25*IF($CB78&lt;10,1,ROUNDDOWN($CB78,-1)))+VLOOKUP($CC$2,宝石属性!$B$43:$M$66,COLUMNS(宝石属性!$B$43:I$66),0)*10*VLOOKUP(ROUNDDOWN($CB78,-1),宝石属性!$B$25:$N$41,2,0)*VLOOKUP(ROUNDDOWN($CB78,-1),宝石属性!$B$25:$N$41,3,0)+VLOOKUP($CC$2,职业被动!$B$6:$M$29,COLUMNS(职业被动!$B$6:I$29),0)*$CB78,0)</f>
        <v>885</v>
      </c>
      <c r="CI78" s="9">
        <f>ROUND(属性投放!J$4+装备属性!J$4*IF($CB78&lt;10,1,ROUNDDOWN($CB78,-1))+SUM(属性投放!K$37:K$45)*$CB78+VLOOKUP($CC$2,一级属性!$E$41:$P$64,COLUMNS(一级属性!$E$41:M$64),0)*($CB78+0.25*IF($CB78&lt;10,1,ROUNDDOWN($CB78,-1)))+VLOOKUP($CC$2,宝石属性!$B$43:$M$66,COLUMNS(宝石属性!$B$43:J$66),0)*10*VLOOKUP(ROUNDDOWN($CB78,-1),宝石属性!$B$25:$N$41,2,0)*VLOOKUP(ROUNDDOWN($CB78,-1),宝石属性!$B$25:$N$41,3,0)+VLOOKUP($CC$2,职业被动!$B$6:$M$29,COLUMNS(职业被动!$B$6:J$29),0)*$CB78,0)</f>
        <v>590</v>
      </c>
      <c r="CJ78" s="9">
        <f>ROUND(属性投放!K$4+装备属性!K$4*IF($CB78&lt;10,1,ROUNDDOWN($CB78,-1))+SUM(属性投放!L$37:L$45)*$CB78+VLOOKUP($CC$2,一级属性!$E$41:$P$64,COLUMNS(一级属性!$E$41:N$64),0)*($CB78+0.25*IF($CB78&lt;10,1,ROUNDDOWN($CB78,-1)))+VLOOKUP($CC$2,宝石属性!$B$43:$M$66,COLUMNS(宝石属性!$B$43:K$66),0)*10*VLOOKUP(ROUNDDOWN($CB78,-1),宝石属性!$B$25:$N$41,2,0)*VLOOKUP(ROUNDDOWN($CB78,-1),宝石属性!$B$25:$N$41,3,0)+VLOOKUP($CC$2,职业被动!$B$6:$M$29,COLUMNS(职业被动!$B$6:K$29),0)*$CB78,0)</f>
        <v>268</v>
      </c>
      <c r="CK78" s="9">
        <f>ROUND(属性投放!L$4+装备属性!L$4*IF($CB78&lt;10,1,ROUNDDOWN($CB78,-1))+SUM(属性投放!M$37:M$45)*$CB78+VLOOKUP($CC$2,一级属性!$E$41:$P$64,COLUMNS(一级属性!$E$41:O$64),0)*($CB78+0.25*IF($CB78&lt;10,1,ROUNDDOWN($CB78,-1)))+VLOOKUP($CC$2,宝石属性!$B$43:$M$66,COLUMNS(宝石属性!$B$43:L$66),0)*10*VLOOKUP(ROUNDDOWN($CB78,-1),宝石属性!$B$25:$N$41,2,0)*VLOOKUP(ROUNDDOWN($CB78,-1),宝石属性!$B$25:$N$41,3,0)+VLOOKUP($CC$2,职业被动!$B$6:$M$29,COLUMNS(职业被动!$B$6:L$29),0)*$CB78,0)</f>
        <v>23</v>
      </c>
      <c r="CL78" s="9">
        <f>ROUND(属性投放!M$4+装备属性!M$4*IF($CB78&lt;10,1,ROUNDDOWN($CB78,-1))+SUM(属性投放!N$37:N$45)*$CB78+VLOOKUP($CC$2,一级属性!$E$41:$P$64,COLUMNS(一级属性!$E$41:P$64),0)*($CB78+0.25*IF($CB78&lt;10,1,ROUNDDOWN($CB78,-1)))+VLOOKUP($CC$2,宝石属性!$B$43:$M$66,COLUMNS(宝石属性!$B$43:M$66),0)*10*VLOOKUP(ROUNDDOWN($CB78,-1),宝石属性!$B$25:$N$41,2,0)*VLOOKUP(ROUNDDOWN($CB78,-1),宝石属性!$B$25:$N$41,3,0)+VLOOKUP($CC$2,职业被动!$B$6:$M$29,COLUMNS(职业被动!$B$6:M$29),0)*$CB78,0)</f>
        <v>773</v>
      </c>
      <c r="CM78" s="48">
        <f>属性价值和能力评分!$F$9+ROUND(属性价值和能力评分!$F$38*10,0)*CB78+ROUND((SUM(装备属性!$W$9:$W$14)+属性价值和能力评分!$F$38*1.25+1.4+2.8)*IF(CB78&lt;10,1,ROUNDDOWN(CB78,-1)),0)+15*VLOOKUP(ROUNDDOWN(CB78,-1),宝石属性!$B$26:$D$41,2,0)*6*VLOOKUP(ROUNDDOWN(CB78,-1),宝石属性!$B$26:$D$41,3,0)+(属性价值和能力评分!$F$49*9+属性价值和能力评分!$F$50*2+属性价值和能力评分!$F$53*8/5)*CB78</f>
        <v>14451</v>
      </c>
      <c r="CO78" s="1">
        <v>75</v>
      </c>
      <c r="CP78" s="9">
        <f>ROUND(属性投放!D$4+装备属性!D$4*IF($CO78&lt;10,1,ROUNDDOWN($CO78,-1))+SUM(属性投放!E$37:E$45)*$CO78+VLOOKUP($CP$2,一级属性!$E$41:$P$64,COLUMNS(一级属性!$E$41:G$64),0)*($CO78+0.25*IF($CO78&lt;10,1,ROUNDDOWN($CO78,-1)))+VLOOKUP($CP$2,宝石属性!$B$43:$M$66,COLUMNS(宝石属性!$B$43:D$66),0)*10*VLOOKUP(ROUNDDOWN($CO78,-1),宝石属性!$B$25:$N$41,2,0)*VLOOKUP(ROUNDDOWN($CO78,-1),宝石属性!$B$25:$N$41,3,0)+VLOOKUP($CP$2,职业被动!$B$6:$M$29,COLUMNS(职业被动!$B$6:D$29),0)*$CO78,0)</f>
        <v>3793</v>
      </c>
      <c r="CQ78" s="9">
        <f>ROUND(属性投放!E$4+装备属性!E$4*IF($CO78&lt;10,1,ROUNDDOWN($CO78,-1))+SUM(属性投放!F$37:F$45)*$CO78+VLOOKUP($CP$2,一级属性!$E$41:$P$64,COLUMNS(一级属性!$E$41:H$64),0)*($CO78+0.25*IF($CO78&lt;10,1,ROUNDDOWN($CO78,-1)))+VLOOKUP($CP$2,宝石属性!$B$43:$M$66,COLUMNS(宝石属性!$B$43:E$66),0)*10*VLOOKUP(ROUNDDOWN($CO78,-1),宝石属性!$B$25:$N$41,2,0)*VLOOKUP(ROUNDDOWN($CO78,-1),宝石属性!$B$25:$N$41,3,0)+VLOOKUP($CP$2,职业被动!$B$6:$M$29,COLUMNS(职业被动!$B$6:E$29),0)*$CO78,0)</f>
        <v>4212</v>
      </c>
      <c r="CR78" s="9">
        <f>ROUND(属性投放!F$4+装备属性!F$4*IF($CO78&lt;10,1,ROUNDDOWN($CO78,-1))+SUM(属性投放!G$37:G$45)*$CO78+VLOOKUP($CP$2,一级属性!$E$41:$P$64,COLUMNS(一级属性!$E$41:I$64),0)*($CO78+0.25*IF($CO78&lt;10,1,ROUNDDOWN($CO78,-1)))+VLOOKUP($CP$2,宝石属性!$B$43:$M$66,COLUMNS(宝石属性!$B$43:F$66),0)*10*VLOOKUP(ROUNDDOWN($CO78,-1),宝石属性!$B$25:$N$41,2,0)*VLOOKUP(ROUNDDOWN($CO78,-1),宝石属性!$B$25:$N$41,3,0)+VLOOKUP($CP$2,职业被动!$B$6:$M$29,COLUMNS(职业被动!$B$6:F$29),0)*$CO78,0)</f>
        <v>824</v>
      </c>
      <c r="CS78" s="9">
        <f>ROUND(属性投放!G$4+装备属性!G$4*IF($CO78&lt;10,1,ROUNDDOWN($CO78,-1))+SUM(属性投放!H$37:H$45)*$CO78+VLOOKUP($CP$2,一级属性!$E$41:$P$64,COLUMNS(一级属性!$E$41:J$64),0)*($CO78+0.25*IF($CO78&lt;10,1,ROUNDDOWN($CO78,-1)))+VLOOKUP($CP$2,宝石属性!$B$43:$M$66,COLUMNS(宝石属性!$B$43:G$66),0)*10*VLOOKUP(ROUNDDOWN($CO78,-1),宝石属性!$B$25:$N$41,2,0)*VLOOKUP(ROUNDDOWN($CO78,-1),宝石属性!$B$25:$N$41,3,0)+VLOOKUP($CP$2,职业被动!$B$6:$M$29,COLUMNS(职业被动!$B$6:G$29),0)*$CO78,0)</f>
        <v>793</v>
      </c>
      <c r="CT78" s="9">
        <f>ROUND(属性投放!H$4+装备属性!H$4*IF($CO78&lt;10,1,ROUNDDOWN($CO78,-1))+SUM(属性投放!I$37:I$45)*$CO78+VLOOKUP($CP$2,一级属性!$E$41:$P$64,COLUMNS(一级属性!$E$41:K$64),0)*($CO78+0.25*IF($CO78&lt;10,1,ROUNDDOWN($CO78,-1)))+VLOOKUP($CP$2,宝石属性!$B$43:$M$66,COLUMNS(宝石属性!$B$43:H$66),0)*10*VLOOKUP(ROUNDDOWN($CO78,-1),宝石属性!$B$25:$N$41,2,0)*VLOOKUP(ROUNDDOWN($CO78,-1),宝石属性!$B$25:$N$41,3,0)+VLOOKUP($CP$2,职业被动!$B$6:$M$29,COLUMNS(职业被动!$B$6:H$29),0)*$CO78,0)</f>
        <v>1346</v>
      </c>
      <c r="CU78" s="9">
        <f>ROUND(属性投放!I$4+装备属性!I$4*IF($CO78&lt;10,1,ROUNDDOWN($CO78,-1))+SUM(属性投放!J$37:J$45)*$CO78+VLOOKUP($CP$2,一级属性!$E$41:$P$64,COLUMNS(一级属性!$E$41:L$64),0)*($CO78+0.25*IF($CO78&lt;10,1,ROUNDDOWN($CO78,-1)))+VLOOKUP($CP$2,宝石属性!$B$43:$M$66,COLUMNS(宝石属性!$B$43:I$66),0)*10*VLOOKUP(ROUNDDOWN($CO78,-1),宝石属性!$B$25:$N$41,2,0)*VLOOKUP(ROUNDDOWN($CO78,-1),宝石属性!$B$25:$N$41,3,0)+VLOOKUP($CP$2,职业被动!$B$6:$M$29,COLUMNS(职业被动!$B$6:I$29),0)*$CO78,0)</f>
        <v>1145</v>
      </c>
      <c r="CV78" s="9">
        <f>ROUND(属性投放!J$4+装备属性!J$4*IF($CO78&lt;10,1,ROUNDDOWN($CO78,-1))+SUM(属性投放!K$37:K$45)*$CO78+VLOOKUP($CP$2,一级属性!$E$41:$P$64,COLUMNS(一级属性!$E$41:M$64),0)*($CO78+0.25*IF($CO78&lt;10,1,ROUNDDOWN($CO78,-1)))+VLOOKUP($CP$2,宝石属性!$B$43:$M$66,COLUMNS(宝石属性!$B$43:J$66),0)*10*VLOOKUP(ROUNDDOWN($CO78,-1),宝石属性!$B$25:$N$41,2,0)*VLOOKUP(ROUNDDOWN($CO78,-1),宝石属性!$B$25:$N$41,3,0)+VLOOKUP($CP$2,职业被动!$B$6:$M$29,COLUMNS(职业被动!$B$6:J$29),0)*$CO78,0)</f>
        <v>498</v>
      </c>
      <c r="CW78" s="9">
        <f>ROUND(属性投放!K$4+装备属性!K$4*IF($CO78&lt;10,1,ROUNDDOWN($CO78,-1))+SUM(属性投放!L$37:L$45)*$CO78+VLOOKUP($CP$2,一级属性!$E$41:$P$64,COLUMNS(一级属性!$E$41:N$64),0)*($CO78+0.25*IF($CO78&lt;10,1,ROUNDDOWN($CO78,-1)))+VLOOKUP($CP$2,宝石属性!$B$43:$M$66,COLUMNS(宝石属性!$B$43:K$66),0)*10*VLOOKUP(ROUNDDOWN($CO78,-1),宝石属性!$B$25:$N$41,2,0)*VLOOKUP(ROUNDDOWN($CO78,-1),宝石属性!$B$25:$N$41,3,0)+VLOOKUP($CP$2,职业被动!$B$6:$M$29,COLUMNS(职业被动!$B$6:K$29),0)*$CO78,0)</f>
        <v>268</v>
      </c>
      <c r="CX78" s="9">
        <f>ROUND(属性投放!L$4+装备属性!L$4*IF($CO78&lt;10,1,ROUNDDOWN($CO78,-1))+SUM(属性投放!M$37:M$45)*$CO78+VLOOKUP($CP$2,一级属性!$E$41:$P$64,COLUMNS(一级属性!$E$41:O$64),0)*($CO78+0.25*IF($CO78&lt;10,1,ROUNDDOWN($CO78,-1)))+VLOOKUP($CP$2,宝石属性!$B$43:$M$66,COLUMNS(宝石属性!$B$43:L$66),0)*10*VLOOKUP(ROUNDDOWN($CO78,-1),宝石属性!$B$25:$N$41,2,0)*VLOOKUP(ROUNDDOWN($CO78,-1),宝石属性!$B$25:$N$41,3,0)+VLOOKUP($CP$2,职业被动!$B$6:$M$29,COLUMNS(职业被动!$B$6:L$29),0)*$CO78,0)</f>
        <v>23</v>
      </c>
      <c r="CY78" s="9">
        <f>ROUND(属性投放!M$4+装备属性!M$4*IF($CO78&lt;10,1,ROUNDDOWN($CO78,-1))+SUM(属性投放!N$37:N$45)*$CO78+VLOOKUP($CP$2,一级属性!$E$41:$P$64,COLUMNS(一级属性!$E$41:P$64),0)*($CO78+0.25*IF($CO78&lt;10,1,ROUNDDOWN($CO78,-1)))+VLOOKUP($CP$2,宝石属性!$B$43:$M$66,COLUMNS(宝石属性!$B$43:M$66),0)*10*VLOOKUP(ROUNDDOWN($CO78,-1),宝石属性!$B$25:$N$41,2,0)*VLOOKUP(ROUNDDOWN($CO78,-1),宝石属性!$B$25:$N$41,3,0)+VLOOKUP($CP$2,职业被动!$B$6:$M$29,COLUMNS(职业被动!$B$6:M$29),0)*$CO78,0)</f>
        <v>773</v>
      </c>
      <c r="CZ78" s="48">
        <f>属性价值和能力评分!$F$9+ROUND(属性价值和能力评分!$F$38*10,0)*CO78+ROUND((SUM(装备属性!$W$9:$W$14)+属性价值和能力评分!$F$38*1.25+1.4+2.8)*IF(CO78&lt;10,1,ROUNDDOWN(CO78,-1)),0)+15*VLOOKUP(ROUNDDOWN(CO78,-1),宝石属性!$B$26:$D$41,2,0)*6*VLOOKUP(ROUNDDOWN(CO78,-1),宝石属性!$B$26:$D$41,3,0)+(属性价值和能力评分!$F$49*9+属性价值和能力评分!$F$50*2+属性价值和能力评分!$F$53*8/5)*CO78</f>
        <v>14451</v>
      </c>
      <c r="DB78" s="1">
        <v>75</v>
      </c>
      <c r="DC78" s="9">
        <f>ROUND(属性投放!D$4+装备属性!D$4*IF($DB78&lt;10,1,ROUNDDOWN($DB78,-1))+SUM(属性投放!E$37:E$45)*$DB78+VLOOKUP($DC$2,一级属性!$E$41:$P$64,COLUMNS(一级属性!$E$41:G$64),0)*($DB78+0.25*IF($DB78&lt;10,1,ROUNDDOWN($DB78,-1)))+VLOOKUP($DC$2,宝石属性!$B$43:$M$66,COLUMNS(宝石属性!$B$43:D$66),0)*10*VLOOKUP(ROUNDDOWN($DB78,-1),宝石属性!$B$25:$N$41,2,0)*VLOOKUP(ROUNDDOWN($DB78,-1),宝石属性!$B$25:$N$41,3,0)+VLOOKUP($DC$2,职业被动!$B$6:$M$29,COLUMNS(职业被动!$B$6:D$29),0)*$DB78,0)</f>
        <v>4318</v>
      </c>
      <c r="DD78" s="9">
        <f>ROUND(属性投放!E$4+装备属性!E$4*IF($DB78&lt;10,1,ROUNDDOWN($DB78,-1))+SUM(属性投放!F$37:F$45)*$DB78+VLOOKUP($DC$2,一级属性!$E$41:$P$64,COLUMNS(一级属性!$E$41:H$64),0)*($DB78+0.25*IF($DB78&lt;10,1,ROUNDDOWN($DB78,-1)))+VLOOKUP($DC$2,宝石属性!$B$43:$M$66,COLUMNS(宝石属性!$B$43:E$66),0)*10*VLOOKUP(ROUNDDOWN($DB78,-1),宝石属性!$B$25:$N$41,2,0)*VLOOKUP(ROUNDDOWN($DB78,-1),宝石属性!$B$25:$N$41,3,0)+VLOOKUP($DC$2,职业被动!$B$6:$M$29,COLUMNS(职业被动!$B$6:E$29),0)*$DB78,0)</f>
        <v>1899</v>
      </c>
      <c r="DE78" s="9">
        <f>ROUND(属性投放!F$4+装备属性!F$4*IF($DB78&lt;10,1,ROUNDDOWN($DB78,-1))+SUM(属性投放!G$37:G$45)*$DB78+VLOOKUP($DC$2,一级属性!$E$41:$P$64,COLUMNS(一级属性!$E$41:I$64),0)*($DB78+0.25*IF($DB78&lt;10,1,ROUNDDOWN($DB78,-1)))+VLOOKUP($DC$2,宝石属性!$B$43:$M$66,COLUMNS(宝石属性!$B$43:F$66),0)*10*VLOOKUP(ROUNDDOWN($DB78,-1),宝石属性!$B$25:$N$41,2,0)*VLOOKUP(ROUNDDOWN($DB78,-1),宝石属性!$B$25:$N$41,3,0)+VLOOKUP($DC$2,职业被动!$B$6:$M$29,COLUMNS(职业被动!$B$6:F$29),0)*$DB78,0)</f>
        <v>824</v>
      </c>
      <c r="DF78" s="9">
        <f>ROUND(属性投放!G$4+装备属性!G$4*IF($DB78&lt;10,1,ROUNDDOWN($DB78,-1))+SUM(属性投放!H$37:H$45)*$DB78+VLOOKUP($DC$2,一级属性!$E$41:$P$64,COLUMNS(一级属性!$E$41:J$64),0)*($DB78+0.25*IF($DB78&lt;10,1,ROUNDDOWN($DB78,-1)))+VLOOKUP($DC$2,宝石属性!$B$43:$M$66,COLUMNS(宝石属性!$B$43:G$66),0)*10*VLOOKUP(ROUNDDOWN($DB78,-1),宝石属性!$B$25:$N$41,2,0)*VLOOKUP(ROUNDDOWN($DB78,-1),宝石属性!$B$25:$N$41,3,0)+VLOOKUP($DC$2,职业被动!$B$6:$M$29,COLUMNS(职业被动!$B$6:G$29),0)*$DB78,0)</f>
        <v>2177</v>
      </c>
      <c r="DG78" s="9">
        <f>ROUND(属性投放!H$4+装备属性!H$4*IF($DB78&lt;10,1,ROUNDDOWN($DB78,-1))+SUM(属性投放!I$37:I$45)*$DB78+VLOOKUP($DC$2,一级属性!$E$41:$P$64,COLUMNS(一级属性!$E$41:K$64),0)*($DB78+0.25*IF($DB78&lt;10,1,ROUNDDOWN($DB78,-1)))+VLOOKUP($DC$2,宝石属性!$B$43:$M$66,COLUMNS(宝石属性!$B$43:H$66),0)*10*VLOOKUP(ROUNDDOWN($DB78,-1),宝石属性!$B$25:$N$41,2,0)*VLOOKUP(ROUNDDOWN($DB78,-1),宝石属性!$B$25:$N$41,3,0)+VLOOKUP($DC$2,职业被动!$B$6:$M$29,COLUMNS(职业被动!$B$6:H$29),0)*$DB78,0)</f>
        <v>517</v>
      </c>
      <c r="DH78" s="9">
        <f>ROUND(属性投放!I$4+装备属性!I$4*IF($DB78&lt;10,1,ROUNDDOWN($DB78,-1))+SUM(属性投放!J$37:J$45)*$DB78+VLOOKUP($DC$2,一级属性!$E$41:$P$64,COLUMNS(一级属性!$E$41:L$64),0)*($DB78+0.25*IF($DB78&lt;10,1,ROUNDDOWN($DB78,-1)))+VLOOKUP($DC$2,宝石属性!$B$43:$M$66,COLUMNS(宝石属性!$B$43:I$66),0)*10*VLOOKUP(ROUNDDOWN($DB78,-1),宝石属性!$B$25:$N$41,2,0)*VLOOKUP(ROUNDDOWN($DB78,-1),宝石属性!$B$25:$N$41,3,0)+VLOOKUP($DC$2,职业被动!$B$6:$M$29,COLUMNS(职业被动!$B$6:I$29),0)*$DB78,0)</f>
        <v>792</v>
      </c>
      <c r="DI78" s="9">
        <f>ROUND(属性投放!J$4+装备属性!J$4*IF($DB78&lt;10,1,ROUNDDOWN($DB78,-1))+SUM(属性投放!K$37:K$45)*$DB78+VLOOKUP($DC$2,一级属性!$E$41:$P$64,COLUMNS(一级属性!$E$41:M$64),0)*($DB78+0.25*IF($DB78&lt;10,1,ROUNDDOWN($DB78,-1)))+VLOOKUP($DC$2,宝石属性!$B$43:$M$66,COLUMNS(宝石属性!$B$43:J$66),0)*10*VLOOKUP(ROUNDDOWN($DB78,-1),宝石属性!$B$25:$N$41,2,0)*VLOOKUP(ROUNDDOWN($DB78,-1),宝石属性!$B$25:$N$41,3,0)+VLOOKUP($DC$2,职业被动!$B$6:$M$29,COLUMNS(职业被动!$B$6:J$29),0)*$DB78,0)</f>
        <v>590</v>
      </c>
      <c r="DJ78" s="9">
        <f>ROUND(属性投放!K$4+装备属性!K$4*IF($DB78&lt;10,1,ROUNDDOWN($DB78,-1))+SUM(属性投放!L$37:L$45)*$DB78+VLOOKUP($DC$2,一级属性!$E$41:$P$64,COLUMNS(一级属性!$E$41:N$64),0)*($DB78+0.25*IF($DB78&lt;10,1,ROUNDDOWN($DB78,-1)))+VLOOKUP($DC$2,宝石属性!$B$43:$M$66,COLUMNS(宝石属性!$B$43:K$66),0)*10*VLOOKUP(ROUNDDOWN($DB78,-1),宝石属性!$B$25:$N$41,2,0)*VLOOKUP(ROUNDDOWN($DB78,-1),宝石属性!$B$25:$N$41,3,0)+VLOOKUP($DC$2,职业被动!$B$6:$M$29,COLUMNS(职业被动!$B$6:K$29),0)*$DB78,0)</f>
        <v>412</v>
      </c>
      <c r="DK78" s="9">
        <f>ROUND(属性投放!L$4+装备属性!L$4*IF($DB78&lt;10,1,ROUNDDOWN($DB78,-1))+SUM(属性投放!M$37:M$45)*$DB78+VLOOKUP($DC$2,一级属性!$E$41:$P$64,COLUMNS(一级属性!$E$41:O$64),0)*($DB78+0.25*IF($DB78&lt;10,1,ROUNDDOWN($DB78,-1)))+VLOOKUP($DC$2,宝石属性!$B$43:$M$66,COLUMNS(宝石属性!$B$43:L$66),0)*10*VLOOKUP(ROUNDDOWN($DB78,-1),宝石属性!$B$25:$N$41,2,0)*VLOOKUP(ROUNDDOWN($DB78,-1),宝石属性!$B$25:$N$41,3,0)+VLOOKUP($DC$2,职业被动!$B$6:$M$29,COLUMNS(职业被动!$B$6:L$29),0)*$DB78,0)</f>
        <v>23</v>
      </c>
      <c r="DL78" s="9">
        <f>ROUND(属性投放!M$4+装备属性!M$4*IF($DB78&lt;10,1,ROUNDDOWN($DB78,-1))+SUM(属性投放!N$37:N$45)*$DB78+VLOOKUP($DC$2,一级属性!$E$41:$P$64,COLUMNS(一级属性!$E$41:P$64),0)*($DB78+0.25*IF($DB78&lt;10,1,ROUNDDOWN($DB78,-1)))+VLOOKUP($DC$2,宝石属性!$B$43:$M$66,COLUMNS(宝石属性!$B$43:M$66),0)*10*VLOOKUP(ROUNDDOWN($DB78,-1),宝石属性!$B$25:$N$41,2,0)*VLOOKUP(ROUNDDOWN($DB78,-1),宝石属性!$B$25:$N$41,3,0)+VLOOKUP($DC$2,职业被动!$B$6:$M$29,COLUMNS(职业被动!$B$6:M$29),0)*$DB78,0)</f>
        <v>773</v>
      </c>
      <c r="DM78" s="48">
        <f>属性价值和能力评分!$F$9+ROUND(属性价值和能力评分!$F$38*10,0)*DB78+ROUND((SUM(装备属性!$W$9:$W$14)+属性价值和能力评分!$F$38*1.25+1.4+2.8)*IF(DB78&lt;10,1,ROUNDDOWN(DB78,-1)),0)+15*VLOOKUP(ROUNDDOWN(DB78,-1),宝石属性!$B$26:$D$41,2,0)*6*VLOOKUP(ROUNDDOWN(DB78,-1),宝石属性!$B$26:$D$41,3,0)+(属性价值和能力评分!$F$49*9+属性价值和能力评分!$F$50*2+属性价值和能力评分!$F$53*8/5)*DB78</f>
        <v>14451</v>
      </c>
      <c r="DO78" s="1">
        <v>75</v>
      </c>
      <c r="DP78" s="9">
        <f>ROUND(属性投放!D$4+装备属性!D$4*IF($DO78&lt;10,1,ROUNDDOWN($DO78,-1))+SUM(属性投放!E$37:E$45)*$DO78+VLOOKUP($DP$2,一级属性!$E$41:$P$64,COLUMNS(一级属性!$E$41:G$64),0)*($DO78+0.25*IF($DO78&lt;10,1,ROUNDDOWN($DO78,-1)))+VLOOKUP($DP$2,宝石属性!$B$43:$M$66,COLUMNS(宝石属性!$B$43:D$66),0)*10*VLOOKUP(ROUNDDOWN($DO78,-1),宝石属性!$B$25:$N$41,2,0)*VLOOKUP(ROUNDDOWN($DO78,-1),宝石属性!$B$25:$N$41,3,0)+VLOOKUP($DP$2,职业被动!$B$6:$M$29,COLUMNS(职业被动!$B$6:D$29),0)*$DO78,0)</f>
        <v>9263</v>
      </c>
      <c r="DQ78" s="9">
        <f>ROUND(属性投放!E$4+装备属性!E$4*IF($DO78&lt;10,1,ROUNDDOWN($DO78,-1))+SUM(属性投放!F$37:F$45)*$DO78+VLOOKUP($DP$2,一级属性!$E$41:$P$64,COLUMNS(一级属性!$E$41:H$64),0)*($DO78+0.25*IF($DO78&lt;10,1,ROUNDDOWN($DO78,-1)))+VLOOKUP($DP$2,宝石属性!$B$43:$M$66,COLUMNS(宝石属性!$B$43:E$66),0)*10*VLOOKUP(ROUNDDOWN($DO78,-1),宝石属性!$B$25:$N$41,2,0)*VLOOKUP(ROUNDDOWN($DO78,-1),宝石属性!$B$25:$N$41,3,0)+VLOOKUP($DP$2,职业被动!$B$6:$M$29,COLUMNS(职业被动!$B$6:E$29),0)*$DO78,0)</f>
        <v>1899</v>
      </c>
      <c r="DR78" s="9">
        <f>ROUND(属性投放!F$4+装备属性!F$4*IF($DO78&lt;10,1,ROUNDDOWN($DO78,-1))+SUM(属性投放!G$37:G$45)*$DO78+VLOOKUP($DP$2,一级属性!$E$41:$P$64,COLUMNS(一级属性!$E$41:I$64),0)*($DO78+0.25*IF($DO78&lt;10,1,ROUNDDOWN($DO78,-1)))+VLOOKUP($DP$2,宝石属性!$B$43:$M$66,COLUMNS(宝石属性!$B$43:F$66),0)*10*VLOOKUP(ROUNDDOWN($DO78,-1),宝石属性!$B$25:$N$41,2,0)*VLOOKUP(ROUNDDOWN($DO78,-1),宝石属性!$B$25:$N$41,3,0)+VLOOKUP($DP$2,职业被动!$B$6:$M$29,COLUMNS(职业被动!$B$6:F$29),0)*$DO78,0)</f>
        <v>824</v>
      </c>
      <c r="DS78" s="9">
        <f>ROUND(属性投放!G$4+装备属性!G$4*IF($DO78&lt;10,1,ROUNDDOWN($DO78,-1))+SUM(属性投放!H$37:H$45)*$DO78+VLOOKUP($DP$2,一级属性!$E$41:$P$64,COLUMNS(一级属性!$E$41:J$64),0)*($DO78+0.25*IF($DO78&lt;10,1,ROUNDDOWN($DO78,-1)))+VLOOKUP($DP$2,宝石属性!$B$43:$M$66,COLUMNS(宝石属性!$B$43:G$66),0)*10*VLOOKUP(ROUNDDOWN($DO78,-1),宝石属性!$B$25:$N$41,2,0)*VLOOKUP(ROUNDDOWN($DO78,-1),宝石属性!$B$25:$N$41,3,0)+VLOOKUP($DP$2,职业被动!$B$6:$M$29,COLUMNS(职业被动!$B$6:G$29),0)*$DO78,0)</f>
        <v>793</v>
      </c>
      <c r="DT78" s="9">
        <f>ROUND(属性投放!H$4+装备属性!H$4*IF($DO78&lt;10,1,ROUNDDOWN($DO78,-1))+SUM(属性投放!I$37:I$45)*$DO78+VLOOKUP($DP$2,一级属性!$E$41:$P$64,COLUMNS(一级属性!$E$41:K$64),0)*($DO78+0.25*IF($DO78&lt;10,1,ROUNDDOWN($DO78,-1)))+VLOOKUP($DP$2,宝石属性!$B$43:$M$66,COLUMNS(宝石属性!$B$43:H$66),0)*10*VLOOKUP(ROUNDDOWN($DO78,-1),宝石属性!$B$25:$N$41,2,0)*VLOOKUP(ROUNDDOWN($DO78,-1),宝石属性!$B$25:$N$41,3,0)+VLOOKUP($DP$2,职业被动!$B$6:$M$29,COLUMNS(职业被动!$B$6:H$29),0)*$DO78,0)</f>
        <v>592</v>
      </c>
      <c r="DU78" s="9">
        <f>ROUND(属性投放!I$4+装备属性!I$4*IF($DO78&lt;10,1,ROUNDDOWN($DO78,-1))+SUM(属性投放!J$37:J$45)*$DO78+VLOOKUP($DP$2,一级属性!$E$41:$P$64,COLUMNS(一级属性!$E$41:L$64),0)*($DO78+0.25*IF($DO78&lt;10,1,ROUNDDOWN($DO78,-1)))+VLOOKUP($DP$2,宝石属性!$B$43:$M$66,COLUMNS(宝石属性!$B$43:I$66),0)*10*VLOOKUP(ROUNDDOWN($DO78,-1),宝石属性!$B$25:$N$41,2,0)*VLOOKUP(ROUNDDOWN($DO78,-1),宝石属性!$B$25:$N$41,3,0)+VLOOKUP($DP$2,职业被动!$B$6:$M$29,COLUMNS(职业被动!$B$6:I$29),0)*$DO78,0)</f>
        <v>792</v>
      </c>
      <c r="DV78" s="9">
        <f>ROUND(属性投放!J$4+装备属性!J$4*IF($DO78&lt;10,1,ROUNDDOWN($DO78,-1))+SUM(属性投放!K$37:K$45)*$DO78+VLOOKUP($DP$2,一级属性!$E$41:$P$64,COLUMNS(一级属性!$E$41:M$64),0)*($DO78+0.25*IF($DO78&lt;10,1,ROUNDDOWN($DO78,-1)))+VLOOKUP($DP$2,宝石属性!$B$43:$M$66,COLUMNS(宝石属性!$B$43:J$66),0)*10*VLOOKUP(ROUNDDOWN($DO78,-1),宝石属性!$B$25:$N$41,2,0)*VLOOKUP(ROUNDDOWN($DO78,-1),宝石属性!$B$25:$N$41,3,0)+VLOOKUP($DP$2,职业被动!$B$6:$M$29,COLUMNS(职业被动!$B$6:J$29),0)*$DO78,0)</f>
        <v>590</v>
      </c>
      <c r="DW78" s="9">
        <f>ROUND(属性投放!K$4+装备属性!K$4*IF($DO78&lt;10,1,ROUNDDOWN($DO78,-1))+SUM(属性投放!L$37:L$45)*$DO78+VLOOKUP($DP$2,一级属性!$E$41:$P$64,COLUMNS(一级属性!$E$41:N$64),0)*($DO78+0.25*IF($DO78&lt;10,1,ROUNDDOWN($DO78,-1)))+VLOOKUP($DP$2,宝石属性!$B$43:$M$66,COLUMNS(宝石属性!$B$43:K$66),0)*10*VLOOKUP(ROUNDDOWN($DO78,-1),宝石属性!$B$25:$N$41,2,0)*VLOOKUP(ROUNDDOWN($DO78,-1),宝石属性!$B$25:$N$41,3,0)+VLOOKUP($DP$2,职业被动!$B$6:$M$29,COLUMNS(职业被动!$B$6:K$29),0)*$DO78,0)</f>
        <v>412</v>
      </c>
      <c r="DX78" s="9">
        <f>ROUND(属性投放!L$4+装备属性!L$4*IF($DO78&lt;10,1,ROUNDDOWN($DO78,-1))+SUM(属性投放!M$37:M$45)*$DO78+VLOOKUP($DP$2,一级属性!$E$41:$P$64,COLUMNS(一级属性!$E$41:O$64),0)*($DO78+0.25*IF($DO78&lt;10,1,ROUNDDOWN($DO78,-1)))+VLOOKUP($DP$2,宝石属性!$B$43:$M$66,COLUMNS(宝石属性!$B$43:L$66),0)*10*VLOOKUP(ROUNDDOWN($DO78,-1),宝石属性!$B$25:$N$41,2,0)*VLOOKUP(ROUNDDOWN($DO78,-1),宝石属性!$B$25:$N$41,3,0)+VLOOKUP($DP$2,职业被动!$B$6:$M$29,COLUMNS(职业被动!$B$6:L$29),0)*$DO78,0)</f>
        <v>23</v>
      </c>
      <c r="DY78" s="9">
        <f>ROUND(属性投放!M$4+装备属性!M$4*IF($DO78&lt;10,1,ROUNDDOWN($DO78,-1))+SUM(属性投放!N$37:N$45)*$DO78+VLOOKUP($DP$2,一级属性!$E$41:$P$64,COLUMNS(一级属性!$E$41:P$64),0)*($DO78+0.25*IF($DO78&lt;10,1,ROUNDDOWN($DO78,-1)))+VLOOKUP($DP$2,宝石属性!$B$43:$M$66,COLUMNS(宝石属性!$B$43:M$66),0)*10*VLOOKUP(ROUNDDOWN($DO78,-1),宝石属性!$B$25:$N$41,2,0)*VLOOKUP(ROUNDDOWN($DO78,-1),宝石属性!$B$25:$N$41,3,0)+VLOOKUP($DP$2,职业被动!$B$6:$M$29,COLUMNS(职业被动!$B$6:M$29),0)*$DO78,0)</f>
        <v>773</v>
      </c>
      <c r="DZ78" s="48">
        <f>属性价值和能力评分!$F$9+ROUND(属性价值和能力评分!$F$38*10,0)*DO78+ROUND((SUM(装备属性!$W$9:$W$14)+属性价值和能力评分!$F$38*1.25+1.4+2.8)*IF(DO78&lt;10,1,ROUNDDOWN(DO78,-1)),0)+15*VLOOKUP(ROUNDDOWN(DO78,-1),宝石属性!$B$26:$D$41,2,0)*6*VLOOKUP(ROUNDDOWN(DO78,-1),宝石属性!$B$26:$D$41,3,0)+(属性价值和能力评分!$F$49*9+属性价值和能力评分!$F$50*2+属性价值和能力评分!$F$53*8/5)*DO78</f>
        <v>14451</v>
      </c>
      <c r="EA78" s="17"/>
      <c r="EB78" s="1">
        <v>75</v>
      </c>
      <c r="EC78" s="1">
        <f>ROUND(CC78/MAX(CE78/10,((CE78*(1+属性投放!$E$8)-CF78+属性投放!$F$8*EB78)*(1+属性投放!$G$8)*(1+属性投放!$H$8))),1)</f>
        <v>3</v>
      </c>
      <c r="ED78" s="1">
        <f>ROUND(CP78/MAX(CE78/10,((CE78*(1+属性投放!$E$8)-CS78+属性投放!$F$8*EB78)*(1+属性投放!$G$8)*(1+属性投放!$H$8))),1)</f>
        <v>2.8</v>
      </c>
      <c r="EE78" s="1">
        <f>ROUND(DC78/MAX(CE78/10,((CE78*(1+属性投放!$E$8)-DF78+属性投放!$F$8*EB78)*(1+属性投放!$G$8)*(1+属性投放!$H$8))),1)</f>
        <v>24.5</v>
      </c>
      <c r="EF78" s="1">
        <f>ROUND(DP78/MAX(CE78/10,((CE78*(1+属性投放!$E$8)-DS78+属性投放!$F$8*EB78)*(1+属性投放!$G$8)*(1+属性投放!$H$8))),1)</f>
        <v>6.8</v>
      </c>
      <c r="EH78" s="1">
        <f>ROUND(CC78/MAX(属性投放!$F$9*EB78,((CT78*(1+属性投放!$E$9)-CH78+属性投放!$F$9*EB78)*(1+属性投放!$G$9)*(1+属性投放!$H$9))),1)</f>
        <v>2.6</v>
      </c>
      <c r="EI78" s="1">
        <f>ROUND(CP78/MAX(属性投放!$F$9*EB78,((CT78*(1+属性投放!$E$9)-CU78+属性投放!$F$9*EB78)*(1+属性投放!$G$9)*(1+属性投放!$H$9))),1)</f>
        <v>3.3</v>
      </c>
      <c r="EJ78" s="1">
        <f>ROUND(DC78/MAX(属性投放!$F$9*EB78,((CT78*(1+属性投放!$E$9)-DH78+属性投放!$F$9*EB78)*(1+属性投放!$G$9)*(1+属性投放!$H$9))),1)</f>
        <v>2.8</v>
      </c>
      <c r="EK78" s="1">
        <f>ROUND(DP78/MAX(属性投放!$F$9*EB78,((CT78*(1+属性投放!$E$9)-DU78+属性投放!$F$9*EB78)*(1+属性投放!$G$9)*(1+属性投放!$H$9))),1)</f>
        <v>6</v>
      </c>
      <c r="EM78" s="1">
        <f>ROUND(CC78/((BW78*(1+属性投放!$E$10)+属性投放!$F$10*EB78)*(1+属性投放!$G$10)*(1+属性投放!$H$10)),1)</f>
        <v>5.6</v>
      </c>
      <c r="EN78" s="1">
        <f>ROUND(CP78/((BW78*(1+属性投放!$E$10)+属性投放!$F$10*EB78)*(1+属性投放!$G$10)*(1+属性投放!$H$10)),1)</f>
        <v>5.6</v>
      </c>
      <c r="EO78" s="1">
        <f>ROUND(DC78/((BW78*(1+属性投放!$E$10)+属性投放!$F$10*EB78)*(1+属性投放!$G$10)*(1+属性投放!$H$10)),1)</f>
        <v>6.4</v>
      </c>
      <c r="EP78" s="1">
        <f>ROUND(DP78/((BW78*(1+属性投放!$E$10)+属性投放!$F$10*EB78)*(1+属性投放!$G$10)*(1+属性投放!$H$10)),1)</f>
        <v>13.7</v>
      </c>
    </row>
    <row r="79" spans="2:146">
      <c r="B79" s="1">
        <v>76</v>
      </c>
      <c r="C79" s="9">
        <f>ROUND(属性投放!D$4+装备属性!D$4*IF($B79&lt;10,1,ROUNDDOWN($B79,-1))+SUM(属性投放!E$37:E$45)*$B79+VLOOKUP($C$2,一级属性!$E$41:$P$64,COLUMNS(一级属性!$E$41:G$64),0)*($B79+0.25*IF($B79&lt;10,1,ROUNDDOWN($B79,-1)))+VLOOKUP($C$2,宝石属性!$B$43:$M$66,COLUMNS(宝石属性!$B$43:D$66),0)*10*VLOOKUP(ROUNDDOWN($B79,-1),宝石属性!$B$25:$N$41,2,0)*VLOOKUP(ROUNDDOWN($B79,-1),宝石属性!$B$25:$N$41,3,0)+VLOOKUP($C$2,职业被动!$B$6:$M$29,COLUMNS(职业被动!$B$6:D$29),0)*$B79,0)</f>
        <v>4564</v>
      </c>
      <c r="D79" s="9">
        <f>ROUND(属性投放!E$4+装备属性!E$4*IF($B79&lt;10,1,ROUNDDOWN($B79,-1))+SUM(属性投放!F$37:F$38)*$B79+VLOOKUP($C$2,一级属性!$E$67:$P$90,COLUMNS(一级属性!$E$67:H$90),0)*$B79+VLOOKUP($C$2,宝石属性!$B$43:$M$66,COLUMNS(宝石属性!$B$43:E$66),0)*10*VLOOKUP(ROUNDDOWN($B79,-1),宝石属性!$B$25:$N$41,2,0)*VLOOKUP(ROUNDDOWN($B79,-1),宝石属性!$B$25:$N$41,3,0)+VLOOKUP($C$2,职业被动!$B$6:$M$29,COLUMNS(职业被动!$B$6:E$29),0)*$B79,0)</f>
        <v>1914</v>
      </c>
      <c r="E79" s="9">
        <f>ROUND(属性投放!F$4+装备属性!F$4*IF($B79&lt;10,1,ROUNDDOWN($B79,-1))+SUM(属性投放!G$37:G$38)*$B79+VLOOKUP($C$2,一级属性!$E$67:$P$90,COLUMNS(一级属性!$E$67:I$90),0)*$B79+VLOOKUP($C$2,宝石属性!$B$43:$M$66,COLUMNS(宝石属性!$B$43:F$66),0)*10*VLOOKUP(ROUNDDOWN($B79,-1),宝石属性!$B$25:$N$41,2,0)*VLOOKUP(ROUNDDOWN($B79,-1),宝石属性!$B$25:$N$41,3,0)+VLOOKUP($C$2,职业被动!$B$6:$M$29,COLUMNS(职业被动!$B$6:F$29),0)*$B79,0)</f>
        <v>1540</v>
      </c>
      <c r="F79" s="9">
        <f>ROUND(属性投放!G$4+装备属性!G$4*IF($B79&lt;10,1,ROUNDDOWN($B79,-1))+SUM(属性投放!H$37:H$38)*$B79+VLOOKUP($C$2,一级属性!$E$67:$P$90,COLUMNS(一级属性!$E$67:J$90),0)*$B79+VLOOKUP($C$2,宝石属性!$B$43:$M$66,COLUMNS(宝石属性!$B$43:G$66),0)*10*VLOOKUP(ROUNDDOWN($B79,-1),宝石属性!$B$25:$N$41,2,0)*VLOOKUP(ROUNDDOWN($B79,-1),宝石属性!$B$25:$N$41,3,0)+VLOOKUP($C$2,职业被动!$B$6:$M$29,COLUMNS(职业被动!$B$6:G$29),0)*$B79,0)</f>
        <v>872</v>
      </c>
      <c r="G79" s="9">
        <f>ROUND(属性投放!H$4+装备属性!H$4*IF($B79&lt;10,1,ROUNDDOWN($B79,-1))+SUM(属性投放!I$37:I$38)*$B79+VLOOKUP($C$2,一级属性!$E$67:$P$90,COLUMNS(一级属性!$E$67:K$90),0)*$B79+VLOOKUP($C$2,宝石属性!$B$43:$M$66,COLUMNS(宝石属性!$B$43:H$66),0)*10*VLOOKUP(ROUNDDOWN($B79,-1),宝石属性!$B$25:$N$41,2,0)*VLOOKUP(ROUNDDOWN($B79,-1),宝石属性!$B$25:$N$41,3,0)+VLOOKUP($C$2,职业被动!$B$6:$M$29,COLUMNS(职业被动!$B$6:H$29),0)*$B79,0)</f>
        <v>519</v>
      </c>
      <c r="H79" s="9">
        <f>ROUND(属性投放!I$4+装备属性!I$4*IF($B79&lt;10,1,ROUNDDOWN($B79,-1))+SUM(属性投放!J$37:J$38)*$B79+VLOOKUP($C$2,一级属性!$E$67:$P$90,COLUMNS(一级属性!$E$67:L$90),0)*$B79+VLOOKUP($C$2,宝石属性!$B$43:$M$66,COLUMNS(宝石属性!$B$43:I$66),0)*10*VLOOKUP(ROUNDDOWN($B79,-1),宝石属性!$B$25:$N$41,2,0)*VLOOKUP(ROUNDDOWN($B79,-1),宝石属性!$B$25:$N$41,3,0)+VLOOKUP($C$2,职业被动!$B$6:$M$29,COLUMNS(职业被动!$B$6:I$29),0)*$B79,0)</f>
        <v>876</v>
      </c>
      <c r="I79" s="9">
        <f>ROUND(属性投放!J$4+装备属性!J$4*IF($B79&lt;10,1,ROUNDDOWN($B79,-1))+SUM(属性投放!K$37:K$38)*$B79+VLOOKUP($C$2,一级属性!$E$67:$P$90,COLUMNS(一级属性!$E$67:M$90),0)*$B79+VLOOKUP($C$2,宝石属性!$B$43:$M$66,COLUMNS(宝石属性!$B$43:J$66),0)*10*VLOOKUP(ROUNDDOWN($B79,-1),宝石属性!$B$25:$N$41,2,0)*VLOOKUP(ROUNDDOWN($B79,-1),宝石属性!$B$25:$N$41,3,0)+VLOOKUP($C$2,职业被动!$B$6:$M$29,COLUMNS(职业被动!$B$6:J$29),0)*$B79,0)</f>
        <v>596</v>
      </c>
      <c r="J79" s="9">
        <f>ROUND(属性投放!K$4+装备属性!K$4*IF($B79&lt;10,1,ROUNDDOWN($B79,-1))+SUM(属性投放!L$37:L$38)*$B79+VLOOKUP($C$2,一级属性!$E$67:$P$90,COLUMNS(一级属性!$E$67:N$90),0)*$B79+VLOOKUP($C$2,宝石属性!$B$43:$M$66,COLUMNS(宝石属性!$B$43:K$66),0)*10*VLOOKUP(ROUNDDOWN($B79,-1),宝石属性!$B$25:$N$41,2,0)*VLOOKUP(ROUNDDOWN($B79,-1),宝石属性!$B$25:$N$41,3,0)+VLOOKUP($C$2,职业被动!$B$6:$M$29,COLUMNS(职业被动!$B$6:K$29),0)*$B79,0)</f>
        <v>268</v>
      </c>
      <c r="K79" s="9">
        <f>ROUND(属性投放!L$4+装备属性!L$4*IF($B79&lt;10,1,ROUNDDOWN($B79,-1))+SUM(属性投放!M$37:M$38)*$B79+VLOOKUP($C$2,一级属性!$E$67:$P$90,COLUMNS(一级属性!$E$67:O$90),0)*$B79+VLOOKUP($C$2,宝石属性!$B$43:$M$66,COLUMNS(宝石属性!$B$43:L$66),0)*10*VLOOKUP(ROUNDDOWN($B79,-1),宝石属性!$B$25:$N$41,2,0)*VLOOKUP(ROUNDDOWN($B79,-1),宝石属性!$B$25:$N$41,3,0)+VLOOKUP($C$2,职业被动!$B$6:$M$29,COLUMNS(职业被动!$B$6:L$29),0)*$B79,0)</f>
        <v>23</v>
      </c>
      <c r="L79" s="9">
        <f>ROUND(属性投放!M$4+装备属性!M$4*IF($B79&lt;10,1,ROUNDDOWN($B79,-1))+SUM(属性投放!N$37:N$38)*$B79+VLOOKUP($C$2,一级属性!$E$67:$P$90,COLUMNS(一级属性!$E$67:P$90),0)*$B79+VLOOKUP($C$2,宝石属性!$B$43:$M$66,COLUMNS(宝石属性!$B$43:M$66),0)*10*VLOOKUP(ROUNDDOWN($B79,-1),宝石属性!$B$25:$N$41,2,0)*VLOOKUP(ROUNDDOWN($B79,-1),宝石属性!$B$25:$N$41,3,0)+VLOOKUP($C$2,职业被动!$B$6:$M$29,COLUMNS(职业被动!$B$6:M$29),0)*$B79,0)</f>
        <v>855</v>
      </c>
      <c r="M79" s="48">
        <f>属性价值和能力评分!$F$9+ROUND(属性价值和能力评分!$F$38*10,0)*B79+ROUND((SUM(装备属性!$W$9:$W$14)+属性价值和能力评分!$F$38*1.25+1.4+2.8)*IF(B79&lt;10,1,ROUNDDOWN(B79,-1)),0)+15*VLOOKUP(ROUNDDOWN(B79,-1),宝石属性!$B$26:$D$41,2,0)*6*VLOOKUP(ROUNDDOWN(B79,-1),宝石属性!$B$26:$D$41,3,0)+(属性价值和能力评分!$F$49*9+属性价值和能力评分!$F$50*2+属性价值和能力评分!$F$53*8/5)*B79</f>
        <v>14571</v>
      </c>
      <c r="N79" s="20"/>
      <c r="O79" s="1">
        <v>76</v>
      </c>
      <c r="P79" s="9">
        <f>ROUND(属性投放!D$4+装备属性!D$4*IF($O79&lt;10,1,ROUNDDOWN($O79,-1))+SUM(属性投放!E$37:E$45)*$O79+VLOOKUP($P$2,一级属性!$E$41:$P$64,COLUMNS(一级属性!$E$41:G$64),0)*($O79+0.25*IF($O79&lt;10,1,ROUNDDOWN($O79,-1)))+VLOOKUP($P$2,宝石属性!$B$43:$M$66,COLUMNS(宝石属性!$B$43:D$66),0)*10*VLOOKUP(ROUNDDOWN($O79,-1),宝石属性!$B$25:$N$41,2,0)*VLOOKUP(ROUNDDOWN($O79,-1),宝石属性!$B$25:$N$41,3,0)+VLOOKUP($P$2,职业被动!$B$6:$M$29,COLUMNS(职业被动!$B$6:D$29),0)*$O79,0)</f>
        <v>5628</v>
      </c>
      <c r="Q79" s="9">
        <f>ROUND(属性投放!E$4+装备属性!E$4*IF($O79&lt;10,1,ROUNDDOWN($O79,-1))+SUM(属性投放!F$37:F$45)*$O79+VLOOKUP($P$2,一级属性!$E$41:$P$64,COLUMNS(一级属性!$E$41:H$64),0)*($O79+0.25*IF($O79&lt;10,1,ROUNDDOWN($O79,-1)))+VLOOKUP($P$2,宝石属性!$B$43:$M$66,COLUMNS(宝石属性!$B$43:E$66),0)*10*VLOOKUP(ROUNDDOWN($O79,-1),宝石属性!$B$25:$N$41,2,0)*VLOOKUP(ROUNDDOWN($O79,-1),宝石属性!$B$25:$N$41,3,0)+VLOOKUP($P$2,职业被动!$B$6:$M$29,COLUMNS(职业被动!$B$6:E$29),0)*$O79,0)</f>
        <v>3317</v>
      </c>
      <c r="R79" s="9">
        <f>ROUND(属性投放!F$4+装备属性!F$4*IF($O79&lt;10,1,ROUNDDOWN($O79,-1))+SUM(属性投放!G$37:G$45)*$O79+VLOOKUP($P$2,一级属性!$E$41:$P$64,COLUMNS(一级属性!$E$41:I$64),0)*($O79+0.25*IF($O79&lt;10,1,ROUNDDOWN($O79,-1)))+VLOOKUP($P$2,宝石属性!$B$43:$M$66,COLUMNS(宝石属性!$B$43:F$66),0)*10*VLOOKUP(ROUNDDOWN($O79,-1),宝石属性!$B$25:$N$41,2,0)*VLOOKUP(ROUNDDOWN($O79,-1),宝石属性!$B$25:$N$41,3,0)+VLOOKUP($P$2,职业被动!$B$6:$M$29,COLUMNS(职业被动!$B$6:F$29),0)*$O79,0)</f>
        <v>826</v>
      </c>
      <c r="S79" s="9">
        <f>ROUND(属性投放!G$4+装备属性!G$4*IF($O79&lt;10,1,ROUNDDOWN($O79,-1))+SUM(属性投放!H$37:H$45)*$O79+VLOOKUP($P$2,一级属性!$E$41:$P$64,COLUMNS(一级属性!$E$41:J$64),0)*($O79+0.25*IF($O79&lt;10,1,ROUNDDOWN($O79,-1)))+VLOOKUP($P$2,宝石属性!$B$43:$M$66,COLUMNS(宝石属性!$B$43:G$66),0)*10*VLOOKUP(ROUNDDOWN($O79,-1),宝石属性!$B$25:$N$41,2,0)*VLOOKUP(ROUNDDOWN($O79,-1),宝石属性!$B$25:$N$41,3,0)+VLOOKUP($P$2,职业被动!$B$6:$M$29,COLUMNS(职业被动!$B$6:G$29),0)*$O79,0)</f>
        <v>796</v>
      </c>
      <c r="T79" s="9">
        <f>ROUND(属性投放!H$4+装备属性!H$4*IF($O79&lt;10,1,ROUNDDOWN($O79,-1))+SUM(属性投放!I$37:I$45)*$O79+VLOOKUP($P$2,一级属性!$E$41:$P$64,COLUMNS(一级属性!$E$41:K$64),0)*($O79+0.25*IF($O79&lt;10,1,ROUNDDOWN($O79,-1)))+VLOOKUP($P$2,宝石属性!$B$43:$M$66,COLUMNS(宝石属性!$B$43:H$66),0)*10*VLOOKUP(ROUNDDOWN($O79,-1),宝石属性!$B$25:$N$41,2,0)*VLOOKUP(ROUNDDOWN($O79,-1),宝石属性!$B$25:$N$41,3,0)+VLOOKUP($P$2,职业被动!$B$6:$M$29,COLUMNS(职业被动!$B$6:H$29),0)*$O79,0)</f>
        <v>876</v>
      </c>
      <c r="U79" s="9">
        <f>ROUND(属性投放!I$4+装备属性!I$4*IF($O79&lt;10,1,ROUNDDOWN($O79,-1))+SUM(属性投放!J$37:J$45)*$O79+VLOOKUP($P$2,一级属性!$E$41:$P$64,COLUMNS(一级属性!$E$41:L$64),0)*($O79+0.25*IF($O79&lt;10,1,ROUNDDOWN($O79,-1)))+VLOOKUP($P$2,宝石属性!$B$43:$M$66,COLUMNS(宝石属性!$B$43:I$66),0)*10*VLOOKUP(ROUNDDOWN($O79,-1),宝石属性!$B$25:$N$41,2,0)*VLOOKUP(ROUNDDOWN($O79,-1),宝石属性!$B$25:$N$41,3,0)+VLOOKUP($P$2,职业被动!$B$6:$M$29,COLUMNS(职业被动!$B$6:I$29),0)*$O79,0)</f>
        <v>928</v>
      </c>
      <c r="V79" s="9">
        <f>ROUND(属性投放!J$4+装备属性!J$4*IF($O79&lt;10,1,ROUNDDOWN($O79,-1))+SUM(属性投放!K$37:K$45)*$O79+VLOOKUP($P$2,一级属性!$E$41:$P$64,COLUMNS(一级属性!$E$41:M$64),0)*($O79+0.25*IF($O79&lt;10,1,ROUNDDOWN($O79,-1)))+VLOOKUP($P$2,宝石属性!$B$43:$M$66,COLUMNS(宝石属性!$B$43:J$66),0)*10*VLOOKUP(ROUNDDOWN($O79,-1),宝石属性!$B$25:$N$41,2,0)*VLOOKUP(ROUNDDOWN($O79,-1),宝石属性!$B$25:$N$41,3,0)+VLOOKUP($P$2,职业被动!$B$6:$M$29,COLUMNS(职业被动!$B$6:J$29),0)*$O79,0)</f>
        <v>660</v>
      </c>
      <c r="W79" s="9">
        <f>ROUND(属性投放!K$4+装备属性!K$4*IF($O79&lt;10,1,ROUNDDOWN($O79,-1))+SUM(属性投放!L$37:L$45)*$O79+VLOOKUP($P$2,一级属性!$E$41:$P$64,COLUMNS(一级属性!$E$41:N$64),0)*($O79+0.25*IF($O79&lt;10,1,ROUNDDOWN($O79,-1)))+VLOOKUP($P$2,宝石属性!$B$43:$M$66,COLUMNS(宝石属性!$B$43:K$66),0)*10*VLOOKUP(ROUNDDOWN($O79,-1),宝石属性!$B$25:$N$41,2,0)*VLOOKUP(ROUNDDOWN($O79,-1),宝石属性!$B$25:$N$41,3,0)+VLOOKUP($P$2,职业被动!$B$6:$M$29,COLUMNS(职业被动!$B$6:K$29),0)*$O79,0)</f>
        <v>412</v>
      </c>
      <c r="X79" s="9">
        <f>ROUND(属性投放!L$4+装备属性!L$4*IF($O79&lt;10,1,ROUNDDOWN($O79,-1))+SUM(属性投放!M$37:M$45)*$O79+VLOOKUP($P$2,一级属性!$E$41:$P$64,COLUMNS(一级属性!$E$41:O$64),0)*($O79+0.25*IF($O79&lt;10,1,ROUNDDOWN($O79,-1)))+VLOOKUP($P$2,宝石属性!$B$43:$M$66,COLUMNS(宝石属性!$B$43:L$66),0)*10*VLOOKUP(ROUNDDOWN($O79,-1),宝石属性!$B$25:$N$41,2,0)*VLOOKUP(ROUNDDOWN($O79,-1),宝石属性!$B$25:$N$41,3,0)+VLOOKUP($P$2,职业被动!$B$6:$M$29,COLUMNS(职业被动!$B$6:L$29),0)*$O79,0)</f>
        <v>23</v>
      </c>
      <c r="Y79" s="9">
        <f>ROUND(属性投放!M$4+装备属性!M$4*IF($O79&lt;10,1,ROUNDDOWN($O79,-1))+SUM(属性投放!N$37:N$45)*$O79+VLOOKUP($P$2,一级属性!$E$41:$P$64,COLUMNS(一级属性!$E$41:P$64),0)*($O79+0.25*IF($O79&lt;10,1,ROUNDDOWN($O79,-1)))+VLOOKUP($P$2,宝石属性!$B$43:$M$66,COLUMNS(宝石属性!$B$43:M$66),0)*10*VLOOKUP(ROUNDDOWN($O79,-1),宝石属性!$B$25:$N$41,2,0)*VLOOKUP(ROUNDDOWN($O79,-1),宝石属性!$B$25:$N$41,3,0)+VLOOKUP($P$2,职业被动!$B$6:$M$29,COLUMNS(职业被动!$B$6:M$29),0)*$O79,0)</f>
        <v>855</v>
      </c>
      <c r="Z79" s="48">
        <f>属性价值和能力评分!$F$9+ROUND(属性价值和能力评分!$F$38*10,0)*O79+ROUND((SUM(装备属性!$W$9:$W$14)+属性价值和能力评分!$F$38*1.25+1.4+2.8)*IF(O79&lt;10,1,ROUNDDOWN(O79,-1)),0)+15*VLOOKUP(ROUNDDOWN(O79,-1),宝石属性!$B$26:$D$41,2,0)*6*VLOOKUP(ROUNDDOWN(O79,-1),宝石属性!$B$26:$D$41,3,0)+(属性价值和能力评分!$F$49*9+属性价值和能力评分!$F$50*2+属性价值和能力评分!$F$53*8/5)*O79</f>
        <v>14571</v>
      </c>
      <c r="AB79" s="1">
        <v>76</v>
      </c>
      <c r="AC79" s="9">
        <f>ROUND(属性投放!D$4+装备属性!D$4*IF($AB79&lt;10,1,ROUNDDOWN($AB79,-1))+SUM(属性投放!E$37:E$45)*$AB79+VLOOKUP($AC$2,一级属性!$E$41:$P$64,COLUMNS(一级属性!$E$41:G$64),0)*($AB79+0.25*IF($AB79&lt;10,1,ROUNDDOWN($AB79,-1)))+VLOOKUP($AC$2,宝石属性!$B$43:$M$66,COLUMNS(宝石属性!$B$43:D$66),0)*10*VLOOKUP(ROUNDDOWN($AB79,-1),宝石属性!$B$25:$N$41,2,0)*VLOOKUP(ROUNDDOWN($AB79,-1),宝石属性!$B$25:$N$41,3,0)+VLOOKUP($AC$2,职业被动!$B$6:$M$29,COLUMNS(职业被动!$B$6:D$29),0)*$AB79,0)</f>
        <v>5096</v>
      </c>
      <c r="AD79" s="9">
        <f>ROUND(属性投放!E$4+装备属性!E$4*IF($AB79&lt;10,1,ROUNDDOWN($AB79,-1))+SUM(属性投放!F$37:F$45)*$AB79+VLOOKUP($AC$2,一级属性!$E$41:$P$64,COLUMNS(一级属性!$E$41:H$64),0)*($AB79+0.25*IF($AB79&lt;10,1,ROUNDDOWN($AB79,-1)))+VLOOKUP($AC$2,宝石属性!$B$43:$M$66,COLUMNS(宝石属性!$B$43:E$66),0)*10*VLOOKUP(ROUNDDOWN($AB79,-1),宝石属性!$B$25:$N$41,2,0)*VLOOKUP(ROUNDDOWN($AB79,-1),宝石属性!$B$25:$N$41,3,0)+VLOOKUP($AC$2,职业被动!$B$6:$M$29,COLUMNS(职业被动!$B$6:E$29),0)*$AB79,0)</f>
        <v>1914</v>
      </c>
      <c r="AE79" s="9">
        <f>ROUND(属性投放!F$4+装备属性!F$4*IF($AB79&lt;10,1,ROUNDDOWN($AB79,-1))+SUM(属性投放!G$37:G$45)*$AB79+VLOOKUP($AC$2,一级属性!$E$41:$P$64,COLUMNS(一级属性!$E$41:I$64),0)*($AB79+0.25*IF($AB79&lt;10,1,ROUNDDOWN($AB79,-1)))+VLOOKUP($AC$2,宝石属性!$B$43:$M$66,COLUMNS(宝石属性!$B$43:F$66),0)*10*VLOOKUP(ROUNDDOWN($AB79,-1),宝石属性!$B$25:$N$41,2,0)*VLOOKUP(ROUNDDOWN($AB79,-1),宝石属性!$B$25:$N$41,3,0)+VLOOKUP($AC$2,职业被动!$B$6:$M$29,COLUMNS(职业被动!$B$6:F$29),0)*$AB79,0)</f>
        <v>1344</v>
      </c>
      <c r="AF79" s="9">
        <f>ROUND(属性投放!G$4+装备属性!G$4*IF($AB79&lt;10,1,ROUNDDOWN($AB79,-1))+SUM(属性投放!H$37:H$45)*$AB79+VLOOKUP($AC$2,一级属性!$E$41:$P$64,COLUMNS(一级属性!$E$41:J$64),0)*($AB79+0.25*IF($AB79&lt;10,1,ROUNDDOWN($AB79,-1)))+VLOOKUP($AC$2,宝石属性!$B$43:$M$66,COLUMNS(宝石属性!$B$43:G$66),0)*10*VLOOKUP(ROUNDDOWN($AB79,-1),宝石属性!$B$25:$N$41,2,0)*VLOOKUP(ROUNDDOWN($AB79,-1),宝石属性!$B$25:$N$41,3,0)+VLOOKUP($AC$2,职业被动!$B$6:$M$29,COLUMNS(职业被动!$B$6:G$29),0)*$AB79,0)</f>
        <v>948</v>
      </c>
      <c r="AG79" s="9">
        <f>ROUND(属性投放!H$4+装备属性!H$4*IF($AB79&lt;10,1,ROUNDDOWN($AB79,-1))+SUM(属性投放!I$37:I$45)*$AB79+VLOOKUP($AC$2,一级属性!$E$41:$P$64,COLUMNS(一级属性!$E$41:K$64),0)*($AB79+0.25*IF($AB79&lt;10,1,ROUNDDOWN($AB79,-1)))+VLOOKUP($AC$2,宝石属性!$B$43:$M$66,COLUMNS(宝石属性!$B$43:H$66),0)*10*VLOOKUP(ROUNDDOWN($AB79,-1),宝石属性!$B$25:$N$41,2,0)*VLOOKUP(ROUNDDOWN($AB79,-1),宝石属性!$B$25:$N$41,3,0)+VLOOKUP($AC$2,职业被动!$B$6:$M$29,COLUMNS(职业被动!$B$6:H$29),0)*$AB79,0)</f>
        <v>519</v>
      </c>
      <c r="AH79" s="9">
        <f>ROUND(属性投放!I$4+装备属性!I$4*IF($AB79&lt;10,1,ROUNDDOWN($AB79,-1))+SUM(属性投放!J$37:J$45)*$AB79+VLOOKUP($AC$2,一级属性!$E$41:$P$64,COLUMNS(一级属性!$E$41:L$64),0)*($AB79+0.25*IF($AB79&lt;10,1,ROUNDDOWN($AB79,-1)))+VLOOKUP($AC$2,宝石属性!$B$43:$M$66,COLUMNS(宝石属性!$B$43:I$66),0)*10*VLOOKUP(ROUNDDOWN($AB79,-1),宝石属性!$B$25:$N$41,2,0)*VLOOKUP(ROUNDDOWN($AB79,-1),宝石属性!$B$25:$N$41,3,0)+VLOOKUP($AC$2,职业被动!$B$6:$M$29,COLUMNS(职业被动!$B$6:I$29),0)*$AB79,0)</f>
        <v>872</v>
      </c>
      <c r="AI79" s="9">
        <f>ROUND(属性投放!J$4+装备属性!J$4*IF($AB79&lt;10,1,ROUNDDOWN($AB79,-1))+SUM(属性投放!K$37:K$45)*$AB79+VLOOKUP($AC$2,一级属性!$E$41:$P$64,COLUMNS(一级属性!$E$41:M$64),0)*($AB79+0.25*IF($AB79&lt;10,1,ROUNDDOWN($AB79,-1)))+VLOOKUP($AC$2,宝石属性!$B$43:$M$66,COLUMNS(宝石属性!$B$43:J$66),0)*10*VLOOKUP(ROUNDDOWN($AB79,-1),宝石属性!$B$25:$N$41,2,0)*VLOOKUP(ROUNDDOWN($AB79,-1),宝石属性!$B$25:$N$41,3,0)+VLOOKUP($AC$2,职业被动!$B$6:$M$29,COLUMNS(职业被动!$B$6:J$29),0)*$AB79,0)</f>
        <v>594</v>
      </c>
      <c r="AJ79" s="9">
        <f>ROUND(属性投放!K$4+装备属性!K$4*IF($AB79&lt;10,1,ROUNDDOWN($AB79,-1))+SUM(属性投放!L$37:L$45)*$AB79+VLOOKUP($AC$2,一级属性!$E$41:$P$64,COLUMNS(一级属性!$E$41:N$64),0)*($AB79+0.25*IF($AB79&lt;10,1,ROUNDDOWN($AB79,-1)))+VLOOKUP($AC$2,宝石属性!$B$43:$M$66,COLUMNS(宝石属性!$B$43:K$66),0)*10*VLOOKUP(ROUNDDOWN($AB79,-1),宝石属性!$B$25:$N$41,2,0)*VLOOKUP(ROUNDDOWN($AB79,-1),宝石属性!$B$25:$N$41,3,0)+VLOOKUP($AC$2,职业被动!$B$6:$M$29,COLUMNS(职业被动!$B$6:K$29),0)*$AB79,0)</f>
        <v>268</v>
      </c>
      <c r="AK79" s="9">
        <f>ROUND(属性投放!L$4+装备属性!L$4*IF($AB79&lt;10,1,ROUNDDOWN($AB79,-1))+SUM(属性投放!M$37:M$45)*$AB79+VLOOKUP($AC$2,一级属性!$E$41:$P$64,COLUMNS(一级属性!$E$41:O$64),0)*($AB79+0.25*IF($AB79&lt;10,1,ROUNDDOWN($AB79,-1)))+VLOOKUP($AC$2,宝石属性!$B$43:$M$66,COLUMNS(宝石属性!$B$43:L$66),0)*10*VLOOKUP(ROUNDDOWN($AB79,-1),宝石属性!$B$25:$N$41,2,0)*VLOOKUP(ROUNDDOWN($AB79,-1),宝石属性!$B$25:$N$41,3,0)+VLOOKUP($AC$2,职业被动!$B$6:$M$29,COLUMNS(职业被动!$B$6:L$29),0)*$AB79,0)</f>
        <v>23</v>
      </c>
      <c r="AL79" s="9">
        <f>ROUND(属性投放!M$4+装备属性!M$4*IF($AB79&lt;10,1,ROUNDDOWN($AB79,-1))+SUM(属性投放!N$37:N$45)*$AB79+VLOOKUP($AC$2,一级属性!$E$41:$P$64,COLUMNS(一级属性!$E$41:P$64),0)*($AB79+0.25*IF($AB79&lt;10,1,ROUNDDOWN($AB79,-1)))+VLOOKUP($AC$2,宝石属性!$B$43:$M$66,COLUMNS(宝石属性!$B$43:M$66),0)*10*VLOOKUP(ROUNDDOWN($AB79,-1),宝石属性!$B$25:$N$41,2,0)*VLOOKUP(ROUNDDOWN($AB79,-1),宝石属性!$B$25:$N$41,3,0)+VLOOKUP($AC$2,职业被动!$B$6:$M$29,COLUMNS(职业被动!$B$6:M$29),0)*$AB79,0)</f>
        <v>855</v>
      </c>
      <c r="AM79" s="48">
        <f>属性价值和能力评分!$F$9+ROUND(属性价值和能力评分!$F$38*10,0)*AB79+ROUND((SUM(装备属性!$W$9:$W$14)+属性价值和能力评分!$F$38*1.25+1.4+2.8)*IF(AB79&lt;10,1,ROUNDDOWN(AB79,-1)),0)+15*VLOOKUP(ROUNDDOWN(AB79,-1),宝石属性!$B$26:$D$41,2,0)*6*VLOOKUP(ROUNDDOWN(AB79,-1),宝石属性!$B$26:$D$41,3,0)+(属性价值和能力评分!$F$49*9+属性价值和能力评分!$F$50*2+属性价值和能力评分!$F$53*8/5)*AB79</f>
        <v>14571</v>
      </c>
      <c r="AO79" s="1">
        <v>76</v>
      </c>
      <c r="AP79" s="9">
        <f>ROUND(属性投放!D$4+装备属性!D$4*IF($AO79&lt;10,1,ROUNDDOWN($AO79,-1))+SUM(属性投放!E$37:E$45)*$AO79+VLOOKUP($AP$2,一级属性!$E$41:$P$64,COLUMNS(一级属性!$E$41:G$64),0)*($AO79+0.25*IF($AO79&lt;10,1,ROUNDDOWN($AO79,-1)))+VLOOKUP($AP$2,宝石属性!$B$43:$M$66,COLUMNS(宝石属性!$B$43:D$66),0)*10*VLOOKUP(ROUNDDOWN($AO79,-1),宝石属性!$B$25:$N$41,2,0)*VLOOKUP(ROUNDDOWN($AO79,-1),宝石属性!$B$25:$N$41,3,0)+VLOOKUP($AP$2,职业被动!$B$6:$M$29,COLUMNS(职业被动!$B$6:D$29),0)*$AO79,0)</f>
        <v>5096</v>
      </c>
      <c r="AQ79" s="9">
        <f>ROUND(属性投放!E$4+装备属性!E$4*IF($AO79&lt;10,1,ROUNDDOWN($AO79,-1))+SUM(属性投放!F$37:F$45)*$AO79+VLOOKUP($AP$2,一级属性!$E$41:$P$64,COLUMNS(一级属性!$E$41:H$64),0)*($AO79+0.25*IF($AO79&lt;10,1,ROUNDDOWN($AO79,-1)))+VLOOKUP($AP$2,宝石属性!$B$43:$M$66,COLUMNS(宝石属性!$B$43:E$66),0)*10*VLOOKUP(ROUNDDOWN($AO79,-1),宝石属性!$B$25:$N$41,2,0)*VLOOKUP(ROUNDDOWN($AO79,-1),宝石属性!$B$25:$N$41,3,0)+VLOOKUP($AP$2,职业被动!$B$6:$M$29,COLUMNS(职业被动!$B$6:E$29),0)*$AO79,0)</f>
        <v>3317</v>
      </c>
      <c r="AR79" s="9">
        <f>ROUND(属性投放!F$4+装备属性!F$4*IF($AO79&lt;10,1,ROUNDDOWN($AO79,-1))+SUM(属性投放!G$37:G$45)*$AO79+VLOOKUP($AP$2,一级属性!$E$41:$P$64,COLUMNS(一级属性!$E$41:I$64),0)*($AO79+0.25*IF($AO79&lt;10,1,ROUNDDOWN($AO79,-1)))+VLOOKUP($AP$2,宝石属性!$B$43:$M$66,COLUMNS(宝石属性!$B$43:F$66),0)*10*VLOOKUP(ROUNDDOWN($AO79,-1),宝石属性!$B$25:$N$41,2,0)*VLOOKUP(ROUNDDOWN($AO79,-1),宝石属性!$B$25:$N$41,3,0)+VLOOKUP($AP$2,职业被动!$B$6:$M$29,COLUMNS(职业被动!$B$6:F$29),0)*$AO79,0)</f>
        <v>826</v>
      </c>
      <c r="AS79" s="9">
        <f>ROUND(属性投放!G$4+装备属性!G$4*IF($AO79&lt;10,1,ROUNDDOWN($AO79,-1))+SUM(属性投放!H$37:H$45)*$AO79+VLOOKUP($AP$2,一级属性!$E$41:$P$64,COLUMNS(一级属性!$E$41:J$64),0)*($AO79+0.25*IF($AO79&lt;10,1,ROUNDDOWN($AO79,-1)))+VLOOKUP($AP$2,宝石属性!$B$43:$M$66,COLUMNS(宝石属性!$B$43:G$66),0)*10*VLOOKUP(ROUNDDOWN($AO79,-1),宝石属性!$B$25:$N$41,2,0)*VLOOKUP(ROUNDDOWN($AO79,-1),宝石属性!$B$25:$N$41,3,0)+VLOOKUP($AP$2,职业被动!$B$6:$M$29,COLUMNS(职业被动!$B$6:G$29),0)*$AO79,0)</f>
        <v>796</v>
      </c>
      <c r="AT79" s="9">
        <f>ROUND(属性投放!H$4+装备属性!H$4*IF($AO79&lt;10,1,ROUNDDOWN($AO79,-1))+SUM(属性投放!I$37:I$45)*$AO79+VLOOKUP($AP$2,一级属性!$E$41:$P$64,COLUMNS(一级属性!$E$41:K$64),0)*($AO79+0.25*IF($AO79&lt;10,1,ROUNDDOWN($AO79,-1)))+VLOOKUP($AP$2,宝石属性!$B$43:$M$66,COLUMNS(宝石属性!$B$43:H$66),0)*10*VLOOKUP(ROUNDDOWN($AO79,-1),宝石属性!$B$25:$N$41,2,0)*VLOOKUP(ROUNDDOWN($AO79,-1),宝石属性!$B$25:$N$41,3,0)+VLOOKUP($AP$2,职业被动!$B$6:$M$29,COLUMNS(职业被动!$B$6:H$29),0)*$AO79,0)</f>
        <v>800</v>
      </c>
      <c r="AU79" s="9">
        <f>ROUND(属性投放!I$4+装备属性!I$4*IF($AO79&lt;10,1,ROUNDDOWN($AO79,-1))+SUM(属性投放!J$37:J$45)*$AO79+VLOOKUP($AP$2,一级属性!$E$41:$P$64,COLUMNS(一级属性!$E$41:L$64),0)*($AO79+0.25*IF($AO79&lt;10,1,ROUNDDOWN($AO79,-1)))+VLOOKUP($AP$2,宝石属性!$B$43:$M$66,COLUMNS(宝石属性!$B$43:I$66),0)*10*VLOOKUP(ROUNDDOWN($AO79,-1),宝石属性!$B$25:$N$41,2,0)*VLOOKUP(ROUNDDOWN($AO79,-1),宝石属性!$B$25:$N$41,3,0)+VLOOKUP($AP$2,职业被动!$B$6:$M$29,COLUMNS(职业被动!$B$6:I$29),0)*$AO79,0)</f>
        <v>928</v>
      </c>
      <c r="AV79" s="9">
        <f>ROUND(属性投放!J$4+装备属性!J$4*IF($AO79&lt;10,1,ROUNDDOWN($AO79,-1))+SUM(属性投放!K$37:K$45)*$AO79+VLOOKUP($AP$2,一级属性!$E$41:$P$64,COLUMNS(一级属性!$E$41:M$64),0)*($AO79+0.25*IF($AO79&lt;10,1,ROUNDDOWN($AO79,-1)))+VLOOKUP($AP$2,宝石属性!$B$43:$M$66,COLUMNS(宝石属性!$B$43:J$66),0)*10*VLOOKUP(ROUNDDOWN($AO79,-1),宝石属性!$B$25:$N$41,2,0)*VLOOKUP(ROUNDDOWN($AO79,-1),宝石属性!$B$25:$N$41,3,0)+VLOOKUP($AP$2,职业被动!$B$6:$M$29,COLUMNS(职业被动!$B$6:J$29),0)*$AO79,0)</f>
        <v>660</v>
      </c>
      <c r="AW79" s="9">
        <f>ROUND(属性投放!K$4+装备属性!K$4*IF($AO79&lt;10,1,ROUNDDOWN($AO79,-1))+SUM(属性投放!L$37:L$45)*$AO79+VLOOKUP($AP$2,一级属性!$E$41:$P$64,COLUMNS(一级属性!$E$41:N$64),0)*($AO79+0.25*IF($AO79&lt;10,1,ROUNDDOWN($AO79,-1)))+VLOOKUP($AP$2,宝石属性!$B$43:$M$66,COLUMNS(宝石属性!$B$43:K$66),0)*10*VLOOKUP(ROUNDDOWN($AO79,-1),宝石属性!$B$25:$N$41,2,0)*VLOOKUP(ROUNDDOWN($AO79,-1),宝石属性!$B$25:$N$41,3,0)+VLOOKUP($AP$2,职业被动!$B$6:$M$29,COLUMNS(职业被动!$B$6:K$29),0)*$AO79,0)</f>
        <v>268</v>
      </c>
      <c r="AX79" s="9">
        <f>ROUND(属性投放!L$4+装备属性!L$4*IF($AO79&lt;10,1,ROUNDDOWN($AO79,-1))+SUM(属性投放!M$37:M$45)*$AO79+VLOOKUP($AP$2,一级属性!$E$41:$P$64,COLUMNS(一级属性!$E$41:O$64),0)*($AO79+0.25*IF($AO79&lt;10,1,ROUNDDOWN($AO79,-1)))+VLOOKUP($AP$2,宝石属性!$B$43:$M$66,COLUMNS(宝石属性!$B$43:L$66),0)*10*VLOOKUP(ROUNDDOWN($AO79,-1),宝石属性!$B$25:$N$41,2,0)*VLOOKUP(ROUNDDOWN($AO79,-1),宝石属性!$B$25:$N$41,3,0)+VLOOKUP($AP$2,职业被动!$B$6:$M$29,COLUMNS(职业被动!$B$6:L$29),0)*$AO79,0)</f>
        <v>837</v>
      </c>
      <c r="AY79" s="9">
        <f>ROUND(属性投放!M$4+装备属性!M$4*IF($AO79&lt;10,1,ROUNDDOWN($AO79,-1))+SUM(属性投放!N$37:N$45)*$AO79+VLOOKUP($AP$2,一级属性!$E$41:$P$64,COLUMNS(一级属性!$E$41:P$64),0)*($AO79+0.25*IF($AO79&lt;10,1,ROUNDDOWN($AO79,-1)))+VLOOKUP($AP$2,宝石属性!$B$43:$M$66,COLUMNS(宝石属性!$B$43:M$66),0)*10*VLOOKUP(ROUNDDOWN($AO79,-1),宝石属性!$B$25:$N$41,2,0)*VLOOKUP(ROUNDDOWN($AO79,-1),宝石属性!$B$25:$N$41,3,0)+VLOOKUP($AP$2,职业被动!$B$6:$M$29,COLUMNS(职业被动!$B$6:M$29),0)*$AO79,0)</f>
        <v>855</v>
      </c>
      <c r="AZ79" s="48">
        <f>属性价值和能力评分!$F$9+ROUND(属性价值和能力评分!$F$38*10,0)*AO79+ROUND((SUM(装备属性!$W$9:$W$14)+属性价值和能力评分!$F$38*1.25+1.4+2.8)*IF(AO79&lt;10,1,ROUNDDOWN(AO79,-1)),0)+15*VLOOKUP(ROUNDDOWN(AO79,-1),宝石属性!$B$26:$D$41,2,0)*6*VLOOKUP(ROUNDDOWN(AO79,-1),宝石属性!$B$26:$D$41,3,0)+(属性价值和能力评分!$F$49*9+属性价值和能力评分!$F$50*2+属性价值和能力评分!$F$53*8/5)*AO79</f>
        <v>14571</v>
      </c>
      <c r="BB79" s="1">
        <v>76</v>
      </c>
      <c r="BC79" s="9">
        <f>ROUND(属性投放!D$4+装备属性!D$4*IF($BB79&lt;10,1,ROUNDDOWN($BB79,-1))+SUM(属性投放!E$37:E$45)*$BB79+VLOOKUP($BC$2,一级属性!$E$41:$P$64,COLUMNS(一级属性!$E$41:G$64),0)*($BB79+0.25*IF($BB79&lt;10,1,ROUNDDOWN($BB79,-1)))+VLOOKUP($BC$2,宝石属性!$B$43:$M$66,COLUMNS(宝石属性!$B$43:D$66),0)*10*VLOOKUP(ROUNDDOWN($BB79,-1),宝石属性!$B$25:$N$41,2,0)*VLOOKUP(ROUNDDOWN($BB79,-1),宝石属性!$B$25:$N$41,3,0)+VLOOKUP($BC$2,职业被动!$B$6:$M$29,COLUMNS(职业被动!$B$6:D$29),0)*$BB79,0)</f>
        <v>4564</v>
      </c>
      <c r="BD79" s="9">
        <f>ROUND(属性投放!E$4+装备属性!E$4*IF($BB79&lt;10,1,ROUNDDOWN($BB79,-1))+SUM(属性投放!F$37:F$45)*$BB79+VLOOKUP($BC$2,一级属性!$E$41:$P$64,COLUMNS(一级属性!$E$41:H$64),0)*($BB79+0.25*IF($BB79&lt;10,1,ROUNDDOWN($BB79,-1)))+VLOOKUP($BC$2,宝石属性!$B$43:$M$66,COLUMNS(宝石属性!$B$43:E$66),0)*10*VLOOKUP(ROUNDDOWN($BB79,-1),宝石属性!$B$25:$N$41,2,0)*VLOOKUP(ROUNDDOWN($BB79,-1),宝石属性!$B$25:$N$41,3,0)+VLOOKUP($BC$2,职业被动!$B$6:$M$29,COLUMNS(职业被动!$B$6:E$29),0)*$BB79,0)</f>
        <v>3784</v>
      </c>
      <c r="BE79" s="9">
        <f>ROUND(属性投放!F$4+装备属性!F$4*IF($BB79&lt;10,1,ROUNDDOWN($BB79,-1))+SUM(属性投放!G$37:G$45)*$BB79+VLOOKUP($BC$2,一级属性!$E$41:$P$64,COLUMNS(一级属性!$E$41:I$64),0)*($BB79+0.25*IF($BB79&lt;10,1,ROUNDDOWN($BB79,-1)))+VLOOKUP($BC$2,宝石属性!$B$43:$M$66,COLUMNS(宝石属性!$B$43:F$66),0)*10*VLOOKUP(ROUNDDOWN($BB79,-1),宝石属性!$B$25:$N$41,2,0)*VLOOKUP(ROUNDDOWN($BB79,-1),宝石属性!$B$25:$N$41,3,0)+VLOOKUP($BC$2,职业被动!$B$6:$M$29,COLUMNS(职业被动!$B$6:F$29),0)*$BB79,0)</f>
        <v>826</v>
      </c>
      <c r="BF79" s="9">
        <f>ROUND(属性投放!G$4+装备属性!G$4*IF($BB79&lt;10,1,ROUNDDOWN($BB79,-1))+SUM(属性投放!H$37:H$45)*$BB79+VLOOKUP($BC$2,一级属性!$E$41:$P$64,COLUMNS(一级属性!$E$41:J$64),0)*($BB79+0.25*IF($BB79&lt;10,1,ROUNDDOWN($BB79,-1)))+VLOOKUP($BC$2,宝石属性!$B$43:$M$66,COLUMNS(宝石属性!$B$43:G$66),0)*10*VLOOKUP(ROUNDDOWN($BB79,-1),宝石属性!$B$25:$N$41,2,0)*VLOOKUP(ROUNDDOWN($BB79,-1),宝石属性!$B$25:$N$41,3,0)+VLOOKUP($BC$2,职业被动!$B$6:$M$29,COLUMNS(职业被动!$B$6:G$29),0)*$BB79,0)</f>
        <v>796</v>
      </c>
      <c r="BG79" s="9">
        <f>ROUND(属性投放!H$4+装备属性!H$4*IF($BB79&lt;10,1,ROUNDDOWN($BB79,-1))+SUM(属性投放!I$37:I$45)*$BB79+VLOOKUP($BC$2,一级属性!$E$41:$P$64,COLUMNS(一级属性!$E$41:K$64),0)*($BB79+0.25*IF($BB79&lt;10,1,ROUNDDOWN($BB79,-1)))+VLOOKUP($BC$2,宝石属性!$B$43:$M$66,COLUMNS(宝石属性!$B$43:H$66),0)*10*VLOOKUP(ROUNDDOWN($BB79,-1),宝石属性!$B$25:$N$41,2,0)*VLOOKUP(ROUNDDOWN($BB79,-1),宝石属性!$B$25:$N$41,3,0)+VLOOKUP($BC$2,职业被动!$B$6:$M$29,COLUMNS(职业被动!$B$6:H$29),0)*$BB79,0)</f>
        <v>1153</v>
      </c>
      <c r="BH79" s="9">
        <f>ROUND(属性投放!I$4+装备属性!I$4*IF($BB79&lt;10,1,ROUNDDOWN($BB79,-1))+SUM(属性投放!J$37:J$45)*$BB79+VLOOKUP($BC$2,一级属性!$E$41:$P$64,COLUMNS(一级属性!$E$41:L$64),0)*($BB79+0.25*IF($BB79&lt;10,1,ROUNDDOWN($BB79,-1)))+VLOOKUP($BC$2,宝石属性!$B$43:$M$66,COLUMNS(宝石属性!$B$43:I$66),0)*10*VLOOKUP(ROUNDDOWN($BB79,-1),宝石属性!$B$25:$N$41,2,0)*VLOOKUP(ROUNDDOWN($BB79,-1),宝石属性!$B$25:$N$41,3,0)+VLOOKUP($BC$2,职业被动!$B$6:$M$29,COLUMNS(职业被动!$B$6:I$29),0)*$BB79,0)</f>
        <v>1098</v>
      </c>
      <c r="BI79" s="9">
        <f>ROUND(属性投放!J$4+装备属性!J$4*IF($BB79&lt;10,1,ROUNDDOWN($BB79,-1))+SUM(属性投放!K$37:K$45)*$BB79+VLOOKUP($BC$2,一级属性!$E$41:$P$64,COLUMNS(一级属性!$E$41:M$64),0)*($BB79+0.25*IF($BB79&lt;10,1,ROUNDDOWN($BB79,-1)))+VLOOKUP($BC$2,宝石属性!$B$43:$M$66,COLUMNS(宝石属性!$B$43:J$66),0)*10*VLOOKUP(ROUNDDOWN($BB79,-1),宝石属性!$B$25:$N$41,2,0)*VLOOKUP(ROUNDDOWN($BB79,-1),宝石属性!$B$25:$N$41,3,0)+VLOOKUP($BC$2,职业被动!$B$6:$M$29,COLUMNS(职业被动!$B$6:J$29),0)*$BB79,0)</f>
        <v>519</v>
      </c>
      <c r="BJ79" s="9">
        <f>ROUND(属性投放!K$4+装备属性!K$4*IF($BB79&lt;10,1,ROUNDDOWN($BB79,-1))+SUM(属性投放!L$37:L$45)*$BB79+VLOOKUP($BC$2,一级属性!$E$41:$P$64,COLUMNS(一级属性!$E$41:N$64),0)*($BB79+0.25*IF($BB79&lt;10,1,ROUNDDOWN($BB79,-1)))+VLOOKUP($BC$2,宝石属性!$B$43:$M$66,COLUMNS(宝石属性!$B$43:K$66),0)*10*VLOOKUP(ROUNDDOWN($BB79,-1),宝石属性!$B$25:$N$41,2,0)*VLOOKUP(ROUNDDOWN($BB79,-1),宝石属性!$B$25:$N$41,3,0)+VLOOKUP($BC$2,职业被动!$B$6:$M$29,COLUMNS(职业被动!$B$6:K$29),0)*$BB79,0)</f>
        <v>268</v>
      </c>
      <c r="BK79" s="9">
        <f>ROUND(属性投放!L$4+装备属性!L$4*IF($BB79&lt;10,1,ROUNDDOWN($BB79,-1))+SUM(属性投放!M$37:M$45)*$BB79+VLOOKUP($BC$2,一级属性!$E$41:$P$64,COLUMNS(一级属性!$E$41:O$64),0)*($BB79+0.25*IF($BB79&lt;10,1,ROUNDDOWN($BB79,-1)))+VLOOKUP($BC$2,宝石属性!$B$43:$M$66,COLUMNS(宝石属性!$B$43:L$66),0)*10*VLOOKUP(ROUNDDOWN($BB79,-1),宝石属性!$B$25:$N$41,2,0)*VLOOKUP(ROUNDDOWN($BB79,-1),宝石属性!$B$25:$N$41,3,0)+VLOOKUP($BC$2,职业被动!$B$6:$M$29,COLUMNS(职业被动!$B$6:L$29),0)*$BB79,0)</f>
        <v>23</v>
      </c>
      <c r="BL79" s="9">
        <f>ROUND(属性投放!M$4+装备属性!M$4*IF($BB79&lt;10,1,ROUNDDOWN($BB79,-1))+SUM(属性投放!N$37:N$45)*$BB79+VLOOKUP($BC$2,一级属性!$E$41:$P$64,COLUMNS(一级属性!$E$41:P$64),0)*($BB79+0.25*IF($BB79&lt;10,1,ROUNDDOWN($BB79,-1)))+VLOOKUP($BC$2,宝石属性!$B$43:$M$66,COLUMNS(宝石属性!$B$43:M$66),0)*10*VLOOKUP(ROUNDDOWN($BB79,-1),宝石属性!$B$25:$N$41,2,0)*VLOOKUP(ROUNDDOWN($BB79,-1),宝石属性!$B$25:$N$41,3,0)+VLOOKUP($BC$2,职业被动!$B$6:$M$29,COLUMNS(职业被动!$B$6:M$29),0)*$BB79,0)</f>
        <v>855</v>
      </c>
      <c r="BM79" s="48">
        <f>属性价值和能力评分!$F$9+ROUND(属性价值和能力评分!$F$38*10,0)*BB79+ROUND((SUM(装备属性!$W$9:$W$14)+属性价值和能力评分!$F$38*1.25+1.4+2.8)*IF(BB79&lt;10,1,ROUNDDOWN(BB79,-1)),0)+15*VLOOKUP(ROUNDDOWN(BB79,-1),宝石属性!$B$26:$D$41,2,0)*6*VLOOKUP(ROUNDDOWN(BB79,-1),宝石属性!$B$26:$D$41,3,0)+(属性价值和能力评分!$F$49*9+属性价值和能力评分!$F$50*2+属性价值和能力评分!$F$53*8/5)*BB79</f>
        <v>14571</v>
      </c>
      <c r="BO79" s="1">
        <v>76</v>
      </c>
      <c r="BP79" s="9">
        <f>ROUND(属性投放!D$4+装备属性!D$4*IF($BO79&lt;10,1,ROUNDDOWN($BO79,-1))+SUM(属性投放!E$37:E$45)*$BO79+VLOOKUP($BP$2,一级属性!$E$41:$P$64,COLUMNS(一级属性!$E$41:G$64),0)*($BO79+0.25*IF($BO79&lt;10,1,ROUNDDOWN($BO79,-1)))+VLOOKUP($BP$2,宝石属性!$B$43:$M$66,COLUMNS(宝石属性!$B$43:D$66),0)*10*VLOOKUP(ROUNDDOWN($BO79,-1),宝石属性!$B$25:$N$41,2,0)*VLOOKUP(ROUNDDOWN($BO79,-1),宝石属性!$B$25:$N$41,3,0)+VLOOKUP($BP$2,职业被动!$B$6:$M$29,COLUMNS(职业被动!$B$6:D$29),0)*$BO79,0)</f>
        <v>5628</v>
      </c>
      <c r="BQ79" s="9">
        <f>ROUND(属性投放!E$4+装备属性!E$4*IF($BO79&lt;10,1,ROUNDDOWN($BO79,-1))+SUM(属性投放!F$37:F$45)*$BO79+VLOOKUP($BP$2,一级属性!$E$41:$P$64,COLUMNS(一级属性!$E$41:H$64),0)*($BO79+0.25*IF($BO79&lt;10,1,ROUNDDOWN($BO79,-1)))+VLOOKUP($BP$2,宝石属性!$B$43:$M$66,COLUMNS(宝石属性!$B$43:E$66),0)*10*VLOOKUP(ROUNDDOWN($BO79,-1),宝石属性!$B$25:$N$41,2,0)*VLOOKUP(ROUNDDOWN($BO79,-1),宝石属性!$B$25:$N$41,3,0)+VLOOKUP($BP$2,职业被动!$B$6:$M$29,COLUMNS(职业被动!$B$6:E$29),0)*$BO79,0)</f>
        <v>3317</v>
      </c>
      <c r="BR79" s="9">
        <f>ROUND(属性投放!F$4+装备属性!F$4*IF($BO79&lt;10,1,ROUNDDOWN($BO79,-1))+SUM(属性投放!G$37:G$45)*$BO79+VLOOKUP($BP$2,一级属性!$E$41:$P$64,COLUMNS(一级属性!$E$41:I$64),0)*($BO79+0.25*IF($BO79&lt;10,1,ROUNDDOWN($BO79,-1)))+VLOOKUP($BP$2,宝石属性!$B$43:$M$66,COLUMNS(宝石属性!$B$43:F$66),0)*10*VLOOKUP(ROUNDDOWN($BO79,-1),宝石属性!$B$25:$N$41,2,0)*VLOOKUP(ROUNDDOWN($BO79,-1),宝石属性!$B$25:$N$41,3,0)+VLOOKUP($BP$2,职业被动!$B$6:$M$29,COLUMNS(职业被动!$B$6:F$29),0)*$BO79,0)</f>
        <v>826</v>
      </c>
      <c r="BS79" s="9">
        <f>ROUND(属性投放!G$4+装备属性!G$4*IF($BO79&lt;10,1,ROUNDDOWN($BO79,-1))+SUM(属性投放!H$37:H$45)*$BO79+VLOOKUP($BP$2,一级属性!$E$41:$P$64,COLUMNS(一级属性!$E$41:J$64),0)*($BO79+0.25*IF($BO79&lt;10,1,ROUNDDOWN($BO79,-1)))+VLOOKUP($BP$2,宝石属性!$B$43:$M$66,COLUMNS(宝石属性!$B$43:G$66),0)*10*VLOOKUP(ROUNDDOWN($BO79,-1),宝石属性!$B$25:$N$41,2,0)*VLOOKUP(ROUNDDOWN($BO79,-1),宝石属性!$B$25:$N$41,3,0)+VLOOKUP($BP$2,职业被动!$B$6:$M$29,COLUMNS(职业被动!$B$6:G$29),0)*$BO79,0)</f>
        <v>796</v>
      </c>
      <c r="BT79" s="9">
        <f>ROUND(属性投放!H$4+装备属性!H$4*IF($BO79&lt;10,1,ROUNDDOWN($BO79,-1))+SUM(属性投放!I$37:I$45)*$BO79+VLOOKUP($BP$2,一级属性!$E$41:$P$64,COLUMNS(一级属性!$E$41:K$64),0)*($BO79+0.25*IF($BO79&lt;10,1,ROUNDDOWN($BO79,-1)))+VLOOKUP($BP$2,宝石属性!$B$43:$M$66,COLUMNS(宝石属性!$B$43:H$66),0)*10*VLOOKUP(ROUNDDOWN($BO79,-1),宝石属性!$B$25:$N$41,2,0)*VLOOKUP(ROUNDDOWN($BO79,-1),宝石属性!$B$25:$N$41,3,0)+VLOOKUP($BP$2,职业被动!$B$6:$M$29,COLUMNS(职业被动!$B$6:H$29),0)*$BO79,0)</f>
        <v>876</v>
      </c>
      <c r="BU79" s="9">
        <f>ROUND(属性投放!I$4+装备属性!I$4*IF($BO79&lt;10,1,ROUNDDOWN($BO79,-1))+SUM(属性投放!J$37:J$45)*$BO79+VLOOKUP($BP$2,一级属性!$E$41:$P$64,COLUMNS(一级属性!$E$41:L$64),0)*($BO79+0.25*IF($BO79&lt;10,1,ROUNDDOWN($BO79,-1)))+VLOOKUP($BP$2,宝石属性!$B$43:$M$66,COLUMNS(宝石属性!$B$43:I$66),0)*10*VLOOKUP(ROUNDDOWN($BO79,-1),宝石属性!$B$25:$N$41,2,0)*VLOOKUP(ROUNDDOWN($BO79,-1),宝石属性!$B$25:$N$41,3,0)+VLOOKUP($BP$2,职业被动!$B$6:$M$29,COLUMNS(职业被动!$B$6:I$29),0)*$BO79,0)</f>
        <v>928</v>
      </c>
      <c r="BV79" s="9">
        <f>ROUND(属性投放!J$4+装备属性!J$4*IF($BO79&lt;10,1,ROUNDDOWN($BO79,-1))+SUM(属性投放!K$37:K$45)*$BO79+VLOOKUP($BP$2,一级属性!$E$41:$P$64,COLUMNS(一级属性!$E$41:M$64),0)*($BO79+0.25*IF($BO79&lt;10,1,ROUNDDOWN($BO79,-1)))+VLOOKUP($BP$2,宝石属性!$B$43:$M$66,COLUMNS(宝石属性!$B$43:J$66),0)*10*VLOOKUP(ROUNDDOWN($BO79,-1),宝石属性!$B$25:$N$41,2,0)*VLOOKUP(ROUNDDOWN($BO79,-1),宝石属性!$B$25:$N$41,3,0)+VLOOKUP($BP$2,职业被动!$B$6:$M$29,COLUMNS(职业被动!$B$6:J$29),0)*$BO79,0)</f>
        <v>660</v>
      </c>
      <c r="BW79" s="9">
        <f>ROUND(属性投放!K$4+装备属性!K$4*IF($BO79&lt;10,1,ROUNDDOWN($BO79,-1))+SUM(属性投放!L$37:L$45)*$BO79+VLOOKUP($BP$2,一级属性!$E$41:$P$64,COLUMNS(一级属性!$E$41:N$64),0)*($BO79+0.25*IF($BO79&lt;10,1,ROUNDDOWN($BO79,-1)))+VLOOKUP($BP$2,宝石属性!$B$43:$M$66,COLUMNS(宝石属性!$B$43:K$66),0)*10*VLOOKUP(ROUNDDOWN($BO79,-1),宝石属性!$B$25:$N$41,2,0)*VLOOKUP(ROUNDDOWN($BO79,-1),宝石属性!$B$25:$N$41,3,0)+VLOOKUP($BP$2,职业被动!$B$6:$M$29,COLUMNS(职业被动!$B$6:K$29),0)*$BO79,0)</f>
        <v>412</v>
      </c>
      <c r="BX79" s="9">
        <f>ROUND(属性投放!L$4+装备属性!L$4*IF($BO79&lt;10,1,ROUNDDOWN($BO79,-1))+SUM(属性投放!M$37:M$45)*$BO79+VLOOKUP($BP$2,一级属性!$E$41:$P$64,COLUMNS(一级属性!$E$41:O$64),0)*($BO79+0.25*IF($BO79&lt;10,1,ROUNDDOWN($BO79,-1)))+VLOOKUP($BP$2,宝石属性!$B$43:$M$66,COLUMNS(宝石属性!$B$43:L$66),0)*10*VLOOKUP(ROUNDDOWN($BO79,-1),宝石属性!$B$25:$N$41,2,0)*VLOOKUP(ROUNDDOWN($BO79,-1),宝石属性!$B$25:$N$41,3,0)+VLOOKUP($BP$2,职业被动!$B$6:$M$29,COLUMNS(职业被动!$B$6:L$29),0)*$BO79,0)</f>
        <v>23</v>
      </c>
      <c r="BY79" s="9">
        <f>ROUND(属性投放!M$4+装备属性!M$4*IF($BO79&lt;10,1,ROUNDDOWN($BO79,-1))+SUM(属性投放!N$37:N$45)*$BO79+VLOOKUP($BP$2,一级属性!$E$41:$P$64,COLUMNS(一级属性!$E$41:P$64),0)*($BO79+0.25*IF($BO79&lt;10,1,ROUNDDOWN($BO79,-1)))+VLOOKUP($BP$2,宝石属性!$B$43:$M$66,COLUMNS(宝石属性!$B$43:M$66),0)*10*VLOOKUP(ROUNDDOWN($BO79,-1),宝石属性!$B$25:$N$41,2,0)*VLOOKUP(ROUNDDOWN($BO79,-1),宝石属性!$B$25:$N$41,3,0)+VLOOKUP($BP$2,职业被动!$B$6:$M$29,COLUMNS(职业被动!$B$6:M$29),0)*$BO79,0)</f>
        <v>855</v>
      </c>
      <c r="BZ79" s="48">
        <f>属性价值和能力评分!$F$9+ROUND(属性价值和能力评分!$F$38*10,0)*BO79+ROUND((SUM(装备属性!$W$9:$W$14)+属性价值和能力评分!$F$38*1.25+1.4+2.8)*IF(BO79&lt;10,1,ROUNDDOWN(BO79,-1)),0)+15*VLOOKUP(ROUNDDOWN(BO79,-1),宝石属性!$B$26:$D$41,2,0)*6*VLOOKUP(ROUNDDOWN(BO79,-1),宝石属性!$B$26:$D$41,3,0)+(属性价值和能力评分!$F$49*9+属性价值和能力评分!$F$50*2+属性价值和能力评分!$F$53*8/5)*BO79</f>
        <v>14571</v>
      </c>
      <c r="CB79" s="1">
        <v>76</v>
      </c>
      <c r="CC79" s="9">
        <f>ROUND(属性投放!D$4+装备属性!D$4*IF($CB79&lt;10,1,ROUNDDOWN($CB79,-1))+SUM(属性投放!E$37:E$45)*$CB79+VLOOKUP($CC$2,一级属性!$E$41:$P$64,COLUMNS(一级属性!$E$41:G$64),0)*($CB79+0.25*IF($CB79&lt;10,1,ROUNDDOWN($CB79,-1)))+VLOOKUP($CC$2,宝石属性!$B$43:$M$66,COLUMNS(宝石属性!$B$43:D$66),0)*10*VLOOKUP(ROUNDDOWN($CB79,-1),宝石属性!$B$25:$N$41,2,0)*VLOOKUP(ROUNDDOWN($CB79,-1),宝石属性!$B$25:$N$41,3,0)+VLOOKUP($CC$2,职业被动!$B$6:$M$29,COLUMNS(职业被动!$B$6:D$29),0)*$CB79,0)</f>
        <v>3816</v>
      </c>
      <c r="CD79" s="9">
        <f>ROUND(属性投放!E$4+装备属性!E$4*IF($CB79&lt;10,1,ROUNDDOWN($CB79,-1))+SUM(属性投放!F$37:F$45)*$CB79+VLOOKUP($CC$2,一级属性!$E$41:$P$64,COLUMNS(一级属性!$E$41:H$64),0)*($CB79+0.25*IF($CB79&lt;10,1,ROUNDDOWN($CB79,-1)))+VLOOKUP($CC$2,宝石属性!$B$43:$M$66,COLUMNS(宝石属性!$B$43:E$66),0)*10*VLOOKUP(ROUNDDOWN($CB79,-1),宝石属性!$B$25:$N$41,2,0)*VLOOKUP(ROUNDDOWN($CB79,-1),宝石属性!$B$25:$N$41,3,0)+VLOOKUP($CC$2,职业被动!$B$6:$M$29,COLUMNS(职业被动!$B$6:E$29),0)*$CB79,0)</f>
        <v>1914</v>
      </c>
      <c r="CE79" s="9">
        <f>ROUND(属性投放!F$4+装备属性!F$4*IF($CB79&lt;10,1,ROUNDDOWN($CB79,-1))+SUM(属性投放!G$37:G$45)*$CB79+VLOOKUP($CC$2,一级属性!$E$41:$P$64,COLUMNS(一级属性!$E$41:I$64),0)*($CB79+0.25*IF($CB79&lt;10,1,ROUNDDOWN($CB79,-1)))+VLOOKUP($CC$2,宝石属性!$B$43:$M$66,COLUMNS(宝石属性!$B$43:F$66),0)*10*VLOOKUP(ROUNDDOWN($CB79,-1),宝石属性!$B$25:$N$41,2,0)*VLOOKUP(ROUNDDOWN($CB79,-1),宝石属性!$B$25:$N$41,3,0)+VLOOKUP($CC$2,职业被动!$B$6:$M$29,COLUMNS(职业被动!$B$6:F$29),0)*$CB79,0)</f>
        <v>1772</v>
      </c>
      <c r="CF79" s="9">
        <f>ROUND(属性投放!G$4+装备属性!G$4*IF($CB79&lt;10,1,ROUNDDOWN($CB79,-1))+SUM(属性投放!H$37:H$45)*$CB79+VLOOKUP($CC$2,一级属性!$E$41:$P$64,COLUMNS(一级属性!$E$41:J$64),0)*($CB79+0.25*IF($CB79&lt;10,1,ROUNDDOWN($CB79,-1)))+VLOOKUP($CC$2,宝石属性!$B$43:$M$66,COLUMNS(宝石属性!$B$43:G$66),0)*10*VLOOKUP(ROUNDDOWN($CB79,-1),宝石属性!$B$25:$N$41,2,0)*VLOOKUP(ROUNDDOWN($CB79,-1),宝石属性!$B$25:$N$41,3,0)+VLOOKUP($CC$2,职业被动!$B$6:$M$29,COLUMNS(职业被动!$B$6:G$29),0)*$CB79,0)</f>
        <v>872</v>
      </c>
      <c r="CG79" s="9">
        <f>ROUND(属性投放!H$4+装备属性!H$4*IF($CB79&lt;10,1,ROUNDDOWN($CB79,-1))+SUM(属性投放!I$37:I$45)*$CB79+VLOOKUP($CC$2,一级属性!$E$41:$P$64,COLUMNS(一级属性!$E$41:K$64),0)*($CB79+0.25*IF($CB79&lt;10,1,ROUNDDOWN($CB79,-1)))+VLOOKUP($CC$2,宝石属性!$B$43:$M$66,COLUMNS(宝石属性!$B$43:H$66),0)*10*VLOOKUP(ROUNDDOWN($CB79,-1),宝石属性!$B$25:$N$41,2,0)*VLOOKUP(ROUNDDOWN($CB79,-1),宝石属性!$B$25:$N$41,3,0)+VLOOKUP($CC$2,职业被动!$B$6:$M$29,COLUMNS(职业被动!$B$6:H$29),0)*$CB79,0)</f>
        <v>519</v>
      </c>
      <c r="CH79" s="9">
        <f>ROUND(属性投放!I$4+装备属性!I$4*IF($CB79&lt;10,1,ROUNDDOWN($CB79,-1))+SUM(属性投放!J$37:J$45)*$CB79+VLOOKUP($CC$2,一级属性!$E$41:$P$64,COLUMNS(一级属性!$E$41:L$64),0)*($CB79+0.25*IF($CB79&lt;10,1,ROUNDDOWN($CB79,-1)))+VLOOKUP($CC$2,宝石属性!$B$43:$M$66,COLUMNS(宝石属性!$B$43:I$66),0)*10*VLOOKUP(ROUNDDOWN($CB79,-1),宝石属性!$B$25:$N$41,2,0)*VLOOKUP(ROUNDDOWN($CB79,-1),宝石属性!$B$25:$N$41,3,0)+VLOOKUP($CC$2,职业被动!$B$6:$M$29,COLUMNS(职业被动!$B$6:I$29),0)*$CB79,0)</f>
        <v>891</v>
      </c>
      <c r="CI79" s="9">
        <f>ROUND(属性投放!J$4+装备属性!J$4*IF($CB79&lt;10,1,ROUNDDOWN($CB79,-1))+SUM(属性投放!K$37:K$45)*$CB79+VLOOKUP($CC$2,一级属性!$E$41:$P$64,COLUMNS(一级属性!$E$41:M$64),0)*($CB79+0.25*IF($CB79&lt;10,1,ROUNDDOWN($CB79,-1)))+VLOOKUP($CC$2,宝石属性!$B$43:$M$66,COLUMNS(宝石属性!$B$43:J$66),0)*10*VLOOKUP(ROUNDDOWN($CB79,-1),宝石属性!$B$25:$N$41,2,0)*VLOOKUP(ROUNDDOWN($CB79,-1),宝石属性!$B$25:$N$41,3,0)+VLOOKUP($CC$2,职业被动!$B$6:$M$29,COLUMNS(职业被动!$B$6:J$29),0)*$CB79,0)</f>
        <v>594</v>
      </c>
      <c r="CJ79" s="9">
        <f>ROUND(属性投放!K$4+装备属性!K$4*IF($CB79&lt;10,1,ROUNDDOWN($CB79,-1))+SUM(属性投放!L$37:L$45)*$CB79+VLOOKUP($CC$2,一级属性!$E$41:$P$64,COLUMNS(一级属性!$E$41:N$64),0)*($CB79+0.25*IF($CB79&lt;10,1,ROUNDDOWN($CB79,-1)))+VLOOKUP($CC$2,宝石属性!$B$43:$M$66,COLUMNS(宝石属性!$B$43:K$66),0)*10*VLOOKUP(ROUNDDOWN($CB79,-1),宝石属性!$B$25:$N$41,2,0)*VLOOKUP(ROUNDDOWN($CB79,-1),宝石属性!$B$25:$N$41,3,0)+VLOOKUP($CC$2,职业被动!$B$6:$M$29,COLUMNS(职业被动!$B$6:K$29),0)*$CB79,0)</f>
        <v>268</v>
      </c>
      <c r="CK79" s="9">
        <f>ROUND(属性投放!L$4+装备属性!L$4*IF($CB79&lt;10,1,ROUNDDOWN($CB79,-1))+SUM(属性投放!M$37:M$45)*$CB79+VLOOKUP($CC$2,一级属性!$E$41:$P$64,COLUMNS(一级属性!$E$41:O$64),0)*($CB79+0.25*IF($CB79&lt;10,1,ROUNDDOWN($CB79,-1)))+VLOOKUP($CC$2,宝石属性!$B$43:$M$66,COLUMNS(宝石属性!$B$43:L$66),0)*10*VLOOKUP(ROUNDDOWN($CB79,-1),宝石属性!$B$25:$N$41,2,0)*VLOOKUP(ROUNDDOWN($CB79,-1),宝石属性!$B$25:$N$41,3,0)+VLOOKUP($CC$2,职业被动!$B$6:$M$29,COLUMNS(职业被动!$B$6:L$29),0)*$CB79,0)</f>
        <v>23</v>
      </c>
      <c r="CL79" s="9">
        <f>ROUND(属性投放!M$4+装备属性!M$4*IF($CB79&lt;10,1,ROUNDDOWN($CB79,-1))+SUM(属性投放!N$37:N$45)*$CB79+VLOOKUP($CC$2,一级属性!$E$41:$P$64,COLUMNS(一级属性!$E$41:P$64),0)*($CB79+0.25*IF($CB79&lt;10,1,ROUNDDOWN($CB79,-1)))+VLOOKUP($CC$2,宝石属性!$B$43:$M$66,COLUMNS(宝石属性!$B$43:M$66),0)*10*VLOOKUP(ROUNDDOWN($CB79,-1),宝石属性!$B$25:$N$41,2,0)*VLOOKUP(ROUNDDOWN($CB79,-1),宝石属性!$B$25:$N$41,3,0)+VLOOKUP($CC$2,职业被动!$B$6:$M$29,COLUMNS(职业被动!$B$6:M$29),0)*$CB79,0)</f>
        <v>783</v>
      </c>
      <c r="CM79" s="48">
        <f>属性价值和能力评分!$F$9+ROUND(属性价值和能力评分!$F$38*10,0)*CB79+ROUND((SUM(装备属性!$W$9:$W$14)+属性价值和能力评分!$F$38*1.25+1.4+2.8)*IF(CB79&lt;10,1,ROUNDDOWN(CB79,-1)),0)+15*VLOOKUP(ROUNDDOWN(CB79,-1),宝石属性!$B$26:$D$41,2,0)*6*VLOOKUP(ROUNDDOWN(CB79,-1),宝石属性!$B$26:$D$41,3,0)+(属性价值和能力评分!$F$49*9+属性价值和能力评分!$F$50*2+属性价值和能力评分!$F$53*8/5)*CB79</f>
        <v>14571</v>
      </c>
      <c r="CO79" s="1">
        <v>76</v>
      </c>
      <c r="CP79" s="9">
        <f>ROUND(属性投放!D$4+装备属性!D$4*IF($CO79&lt;10,1,ROUNDDOWN($CO79,-1))+SUM(属性投放!E$37:E$45)*$CO79+VLOOKUP($CP$2,一级属性!$E$41:$P$64,COLUMNS(一级属性!$E$41:G$64),0)*($CO79+0.25*IF($CO79&lt;10,1,ROUNDDOWN($CO79,-1)))+VLOOKUP($CP$2,宝石属性!$B$43:$M$66,COLUMNS(宝石属性!$B$43:D$66),0)*10*VLOOKUP(ROUNDDOWN($CO79,-1),宝石属性!$B$25:$N$41,2,0)*VLOOKUP(ROUNDDOWN($CO79,-1),宝石属性!$B$25:$N$41,3,0)+VLOOKUP($CP$2,职业被动!$B$6:$M$29,COLUMNS(职业被动!$B$6:D$29),0)*$CO79,0)</f>
        <v>3816</v>
      </c>
      <c r="CQ79" s="9">
        <f>ROUND(属性投放!E$4+装备属性!E$4*IF($CO79&lt;10,1,ROUNDDOWN($CO79,-1))+SUM(属性投放!F$37:F$45)*$CO79+VLOOKUP($CP$2,一级属性!$E$41:$P$64,COLUMNS(一级属性!$E$41:H$64),0)*($CO79+0.25*IF($CO79&lt;10,1,ROUNDDOWN($CO79,-1)))+VLOOKUP($CP$2,宝石属性!$B$43:$M$66,COLUMNS(宝石属性!$B$43:E$66),0)*10*VLOOKUP(ROUNDDOWN($CO79,-1),宝石属性!$B$25:$N$41,2,0)*VLOOKUP(ROUNDDOWN($CO79,-1),宝石属性!$B$25:$N$41,3,0)+VLOOKUP($CP$2,职业被动!$B$6:$M$29,COLUMNS(职业被动!$B$6:E$29),0)*$CO79,0)</f>
        <v>4252</v>
      </c>
      <c r="CR79" s="9">
        <f>ROUND(属性投放!F$4+装备属性!F$4*IF($CO79&lt;10,1,ROUNDDOWN($CO79,-1))+SUM(属性投放!G$37:G$45)*$CO79+VLOOKUP($CP$2,一级属性!$E$41:$P$64,COLUMNS(一级属性!$E$41:I$64),0)*($CO79+0.25*IF($CO79&lt;10,1,ROUNDDOWN($CO79,-1)))+VLOOKUP($CP$2,宝石属性!$B$43:$M$66,COLUMNS(宝石属性!$B$43:F$66),0)*10*VLOOKUP(ROUNDDOWN($CO79,-1),宝石属性!$B$25:$N$41,2,0)*VLOOKUP(ROUNDDOWN($CO79,-1),宝石属性!$B$25:$N$41,3,0)+VLOOKUP($CP$2,职业被动!$B$6:$M$29,COLUMNS(职业被动!$B$6:F$29),0)*$CO79,0)</f>
        <v>826</v>
      </c>
      <c r="CS79" s="9">
        <f>ROUND(属性投放!G$4+装备属性!G$4*IF($CO79&lt;10,1,ROUNDDOWN($CO79,-1))+SUM(属性投放!H$37:H$45)*$CO79+VLOOKUP($CP$2,一级属性!$E$41:$P$64,COLUMNS(一级属性!$E$41:J$64),0)*($CO79+0.25*IF($CO79&lt;10,1,ROUNDDOWN($CO79,-1)))+VLOOKUP($CP$2,宝石属性!$B$43:$M$66,COLUMNS(宝石属性!$B$43:G$66),0)*10*VLOOKUP(ROUNDDOWN($CO79,-1),宝石属性!$B$25:$N$41,2,0)*VLOOKUP(ROUNDDOWN($CO79,-1),宝石属性!$B$25:$N$41,3,0)+VLOOKUP($CP$2,职业被动!$B$6:$M$29,COLUMNS(职业被动!$B$6:G$29),0)*$CO79,0)</f>
        <v>796</v>
      </c>
      <c r="CT79" s="9">
        <f>ROUND(属性投放!H$4+装备属性!H$4*IF($CO79&lt;10,1,ROUNDDOWN($CO79,-1))+SUM(属性投放!I$37:I$45)*$CO79+VLOOKUP($CP$2,一级属性!$E$41:$P$64,COLUMNS(一级属性!$E$41:K$64),0)*($CO79+0.25*IF($CO79&lt;10,1,ROUNDDOWN($CO79,-1)))+VLOOKUP($CP$2,宝石属性!$B$43:$M$66,COLUMNS(宝石属性!$B$43:H$66),0)*10*VLOOKUP(ROUNDDOWN($CO79,-1),宝石属性!$B$25:$N$41,2,0)*VLOOKUP(ROUNDDOWN($CO79,-1),宝石属性!$B$25:$N$41,3,0)+VLOOKUP($CP$2,职业被动!$B$6:$M$29,COLUMNS(职业被动!$B$6:H$29),0)*$CO79,0)</f>
        <v>1355</v>
      </c>
      <c r="CU79" s="9">
        <f>ROUND(属性投放!I$4+装备属性!I$4*IF($CO79&lt;10,1,ROUNDDOWN($CO79,-1))+SUM(属性投放!J$37:J$45)*$CO79+VLOOKUP($CP$2,一级属性!$E$41:$P$64,COLUMNS(一级属性!$E$41:L$64),0)*($CO79+0.25*IF($CO79&lt;10,1,ROUNDDOWN($CO79,-1)))+VLOOKUP($CP$2,宝石属性!$B$43:$M$66,COLUMNS(宝石属性!$B$43:I$66),0)*10*VLOOKUP(ROUNDDOWN($CO79,-1),宝石属性!$B$25:$N$41,2,0)*VLOOKUP(ROUNDDOWN($CO79,-1),宝石属性!$B$25:$N$41,3,0)+VLOOKUP($CP$2,职业被动!$B$6:$M$29,COLUMNS(职业被动!$B$6:I$29),0)*$CO79,0)</f>
        <v>1154</v>
      </c>
      <c r="CV79" s="9">
        <f>ROUND(属性投放!J$4+装备属性!J$4*IF($CO79&lt;10,1,ROUNDDOWN($CO79,-1))+SUM(属性投放!K$37:K$45)*$CO79+VLOOKUP($CP$2,一级属性!$E$41:$P$64,COLUMNS(一级属性!$E$41:M$64),0)*($CO79+0.25*IF($CO79&lt;10,1,ROUNDDOWN($CO79,-1)))+VLOOKUP($CP$2,宝石属性!$B$43:$M$66,COLUMNS(宝石属性!$B$43:J$66),0)*10*VLOOKUP(ROUNDDOWN($CO79,-1),宝石属性!$B$25:$N$41,2,0)*VLOOKUP(ROUNDDOWN($CO79,-1),宝石属性!$B$25:$N$41,3,0)+VLOOKUP($CP$2,职业被动!$B$6:$M$29,COLUMNS(职业被动!$B$6:J$29),0)*$CO79,0)</f>
        <v>501</v>
      </c>
      <c r="CW79" s="9">
        <f>ROUND(属性投放!K$4+装备属性!K$4*IF($CO79&lt;10,1,ROUNDDOWN($CO79,-1))+SUM(属性投放!L$37:L$45)*$CO79+VLOOKUP($CP$2,一级属性!$E$41:$P$64,COLUMNS(一级属性!$E$41:N$64),0)*($CO79+0.25*IF($CO79&lt;10,1,ROUNDDOWN($CO79,-1)))+VLOOKUP($CP$2,宝石属性!$B$43:$M$66,COLUMNS(宝石属性!$B$43:K$66),0)*10*VLOOKUP(ROUNDDOWN($CO79,-1),宝石属性!$B$25:$N$41,2,0)*VLOOKUP(ROUNDDOWN($CO79,-1),宝石属性!$B$25:$N$41,3,0)+VLOOKUP($CP$2,职业被动!$B$6:$M$29,COLUMNS(职业被动!$B$6:K$29),0)*$CO79,0)</f>
        <v>268</v>
      </c>
      <c r="CX79" s="9">
        <f>ROUND(属性投放!L$4+装备属性!L$4*IF($CO79&lt;10,1,ROUNDDOWN($CO79,-1))+SUM(属性投放!M$37:M$45)*$CO79+VLOOKUP($CP$2,一级属性!$E$41:$P$64,COLUMNS(一级属性!$E$41:O$64),0)*($CO79+0.25*IF($CO79&lt;10,1,ROUNDDOWN($CO79,-1)))+VLOOKUP($CP$2,宝石属性!$B$43:$M$66,COLUMNS(宝石属性!$B$43:L$66),0)*10*VLOOKUP(ROUNDDOWN($CO79,-1),宝石属性!$B$25:$N$41,2,0)*VLOOKUP(ROUNDDOWN($CO79,-1),宝石属性!$B$25:$N$41,3,0)+VLOOKUP($CP$2,职业被动!$B$6:$M$29,COLUMNS(职业被动!$B$6:L$29),0)*$CO79,0)</f>
        <v>23</v>
      </c>
      <c r="CY79" s="9">
        <f>ROUND(属性投放!M$4+装备属性!M$4*IF($CO79&lt;10,1,ROUNDDOWN($CO79,-1))+SUM(属性投放!N$37:N$45)*$CO79+VLOOKUP($CP$2,一级属性!$E$41:$P$64,COLUMNS(一级属性!$E$41:P$64),0)*($CO79+0.25*IF($CO79&lt;10,1,ROUNDDOWN($CO79,-1)))+VLOOKUP($CP$2,宝石属性!$B$43:$M$66,COLUMNS(宝石属性!$B$43:M$66),0)*10*VLOOKUP(ROUNDDOWN($CO79,-1),宝石属性!$B$25:$N$41,2,0)*VLOOKUP(ROUNDDOWN($CO79,-1),宝石属性!$B$25:$N$41,3,0)+VLOOKUP($CP$2,职业被动!$B$6:$M$29,COLUMNS(职业被动!$B$6:M$29),0)*$CO79,0)</f>
        <v>783</v>
      </c>
      <c r="CZ79" s="48">
        <f>属性价值和能力评分!$F$9+ROUND(属性价值和能力评分!$F$38*10,0)*CO79+ROUND((SUM(装备属性!$W$9:$W$14)+属性价值和能力评分!$F$38*1.25+1.4+2.8)*IF(CO79&lt;10,1,ROUNDDOWN(CO79,-1)),0)+15*VLOOKUP(ROUNDDOWN(CO79,-1),宝石属性!$B$26:$D$41,2,0)*6*VLOOKUP(ROUNDDOWN(CO79,-1),宝石属性!$B$26:$D$41,3,0)+(属性价值和能力评分!$F$49*9+属性价值和能力评分!$F$50*2+属性价值和能力评分!$F$53*8/5)*CO79</f>
        <v>14571</v>
      </c>
      <c r="DB79" s="1">
        <v>76</v>
      </c>
      <c r="DC79" s="9">
        <f>ROUND(属性投放!D$4+装备属性!D$4*IF($DB79&lt;10,1,ROUNDDOWN($DB79,-1))+SUM(属性投放!E$37:E$45)*$DB79+VLOOKUP($DC$2,一级属性!$E$41:$P$64,COLUMNS(一级属性!$E$41:G$64),0)*($DB79+0.25*IF($DB79&lt;10,1,ROUNDDOWN($DB79,-1)))+VLOOKUP($DC$2,宝石属性!$B$43:$M$66,COLUMNS(宝石属性!$B$43:D$66),0)*10*VLOOKUP(ROUNDDOWN($DB79,-1),宝石属性!$B$25:$N$41,2,0)*VLOOKUP(ROUNDDOWN($DB79,-1),宝石属性!$B$25:$N$41,3,0)+VLOOKUP($DC$2,职业被动!$B$6:$M$29,COLUMNS(职业被动!$B$6:D$29),0)*$DB79,0)</f>
        <v>4348</v>
      </c>
      <c r="DD79" s="9">
        <f>ROUND(属性投放!E$4+装备属性!E$4*IF($DB79&lt;10,1,ROUNDDOWN($DB79,-1))+SUM(属性投放!F$37:F$45)*$DB79+VLOOKUP($DC$2,一级属性!$E$41:$P$64,COLUMNS(一级属性!$E$41:H$64),0)*($DB79+0.25*IF($DB79&lt;10,1,ROUNDDOWN($DB79,-1)))+VLOOKUP($DC$2,宝石属性!$B$43:$M$66,COLUMNS(宝石属性!$B$43:E$66),0)*10*VLOOKUP(ROUNDDOWN($DB79,-1),宝石属性!$B$25:$N$41,2,0)*VLOOKUP(ROUNDDOWN($DB79,-1),宝石属性!$B$25:$N$41,3,0)+VLOOKUP($DC$2,职业被动!$B$6:$M$29,COLUMNS(职业被动!$B$6:E$29),0)*$DB79,0)</f>
        <v>1914</v>
      </c>
      <c r="DE79" s="9">
        <f>ROUND(属性投放!F$4+装备属性!F$4*IF($DB79&lt;10,1,ROUNDDOWN($DB79,-1))+SUM(属性投放!G$37:G$45)*$DB79+VLOOKUP($DC$2,一级属性!$E$41:$P$64,COLUMNS(一级属性!$E$41:I$64),0)*($DB79+0.25*IF($DB79&lt;10,1,ROUNDDOWN($DB79,-1)))+VLOOKUP($DC$2,宝石属性!$B$43:$M$66,COLUMNS(宝石属性!$B$43:F$66),0)*10*VLOOKUP(ROUNDDOWN($DB79,-1),宝石属性!$B$25:$N$41,2,0)*VLOOKUP(ROUNDDOWN($DB79,-1),宝石属性!$B$25:$N$41,3,0)+VLOOKUP($DC$2,职业被动!$B$6:$M$29,COLUMNS(职业被动!$B$6:F$29),0)*$DB79,0)</f>
        <v>826</v>
      </c>
      <c r="DF79" s="9">
        <f>ROUND(属性投放!G$4+装备属性!G$4*IF($DB79&lt;10,1,ROUNDDOWN($DB79,-1))+SUM(属性投放!H$37:H$45)*$DB79+VLOOKUP($DC$2,一级属性!$E$41:$P$64,COLUMNS(一级属性!$E$41:J$64),0)*($DB79+0.25*IF($DB79&lt;10,1,ROUNDDOWN($DB79,-1)))+VLOOKUP($DC$2,宝石属性!$B$43:$M$66,COLUMNS(宝石属性!$B$43:G$66),0)*10*VLOOKUP(ROUNDDOWN($DB79,-1),宝石属性!$B$25:$N$41,2,0)*VLOOKUP(ROUNDDOWN($DB79,-1),宝石属性!$B$25:$N$41,3,0)+VLOOKUP($DC$2,职业被动!$B$6:$M$29,COLUMNS(职业被动!$B$6:G$29),0)*$DB79,0)</f>
        <v>2193</v>
      </c>
      <c r="DG79" s="9">
        <f>ROUND(属性投放!H$4+装备属性!H$4*IF($DB79&lt;10,1,ROUNDDOWN($DB79,-1))+SUM(属性投放!I$37:I$45)*$DB79+VLOOKUP($DC$2,一级属性!$E$41:$P$64,COLUMNS(一级属性!$E$41:K$64),0)*($DB79+0.25*IF($DB79&lt;10,1,ROUNDDOWN($DB79,-1)))+VLOOKUP($DC$2,宝石属性!$B$43:$M$66,COLUMNS(宝石属性!$B$43:H$66),0)*10*VLOOKUP(ROUNDDOWN($DB79,-1),宝石属性!$B$25:$N$41,2,0)*VLOOKUP(ROUNDDOWN($DB79,-1),宝石属性!$B$25:$N$41,3,0)+VLOOKUP($DC$2,职业被动!$B$6:$M$29,COLUMNS(职业被动!$B$6:H$29),0)*$DB79,0)</f>
        <v>519</v>
      </c>
      <c r="DH79" s="9">
        <f>ROUND(属性投放!I$4+装备属性!I$4*IF($DB79&lt;10,1,ROUNDDOWN($DB79,-1))+SUM(属性投放!J$37:J$45)*$DB79+VLOOKUP($DC$2,一级属性!$E$41:$P$64,COLUMNS(一级属性!$E$41:L$64),0)*($DB79+0.25*IF($DB79&lt;10,1,ROUNDDOWN($DB79,-1)))+VLOOKUP($DC$2,宝石属性!$B$43:$M$66,COLUMNS(宝石属性!$B$43:I$66),0)*10*VLOOKUP(ROUNDDOWN($DB79,-1),宝石属性!$B$25:$N$41,2,0)*VLOOKUP(ROUNDDOWN($DB79,-1),宝石属性!$B$25:$N$41,3,0)+VLOOKUP($DC$2,职业被动!$B$6:$M$29,COLUMNS(职业被动!$B$6:I$29),0)*$DB79,0)</f>
        <v>797</v>
      </c>
      <c r="DI79" s="9">
        <f>ROUND(属性投放!J$4+装备属性!J$4*IF($DB79&lt;10,1,ROUNDDOWN($DB79,-1))+SUM(属性投放!K$37:K$45)*$DB79+VLOOKUP($DC$2,一级属性!$E$41:$P$64,COLUMNS(一级属性!$E$41:M$64),0)*($DB79+0.25*IF($DB79&lt;10,1,ROUNDDOWN($DB79,-1)))+VLOOKUP($DC$2,宝石属性!$B$43:$M$66,COLUMNS(宝石属性!$B$43:J$66),0)*10*VLOOKUP(ROUNDDOWN($DB79,-1),宝石属性!$B$25:$N$41,2,0)*VLOOKUP(ROUNDDOWN($DB79,-1),宝石属性!$B$25:$N$41,3,0)+VLOOKUP($DC$2,职业被动!$B$6:$M$29,COLUMNS(职业被动!$B$6:J$29),0)*$DB79,0)</f>
        <v>594</v>
      </c>
      <c r="DJ79" s="9">
        <f>ROUND(属性投放!K$4+装备属性!K$4*IF($DB79&lt;10,1,ROUNDDOWN($DB79,-1))+SUM(属性投放!L$37:L$45)*$DB79+VLOOKUP($DC$2,一级属性!$E$41:$P$64,COLUMNS(一级属性!$E$41:N$64),0)*($DB79+0.25*IF($DB79&lt;10,1,ROUNDDOWN($DB79,-1)))+VLOOKUP($DC$2,宝石属性!$B$43:$M$66,COLUMNS(宝石属性!$B$43:K$66),0)*10*VLOOKUP(ROUNDDOWN($DB79,-1),宝石属性!$B$25:$N$41,2,0)*VLOOKUP(ROUNDDOWN($DB79,-1),宝石属性!$B$25:$N$41,3,0)+VLOOKUP($DC$2,职业被动!$B$6:$M$29,COLUMNS(职业被动!$B$6:K$29),0)*$DB79,0)</f>
        <v>412</v>
      </c>
      <c r="DK79" s="9">
        <f>ROUND(属性投放!L$4+装备属性!L$4*IF($DB79&lt;10,1,ROUNDDOWN($DB79,-1))+SUM(属性投放!M$37:M$45)*$DB79+VLOOKUP($DC$2,一级属性!$E$41:$P$64,COLUMNS(一级属性!$E$41:O$64),0)*($DB79+0.25*IF($DB79&lt;10,1,ROUNDDOWN($DB79,-1)))+VLOOKUP($DC$2,宝石属性!$B$43:$M$66,COLUMNS(宝石属性!$B$43:L$66),0)*10*VLOOKUP(ROUNDDOWN($DB79,-1),宝石属性!$B$25:$N$41,2,0)*VLOOKUP(ROUNDDOWN($DB79,-1),宝石属性!$B$25:$N$41,3,0)+VLOOKUP($DC$2,职业被动!$B$6:$M$29,COLUMNS(职业被动!$B$6:L$29),0)*$DB79,0)</f>
        <v>23</v>
      </c>
      <c r="DL79" s="9">
        <f>ROUND(属性投放!M$4+装备属性!M$4*IF($DB79&lt;10,1,ROUNDDOWN($DB79,-1))+SUM(属性投放!N$37:N$45)*$DB79+VLOOKUP($DC$2,一级属性!$E$41:$P$64,COLUMNS(一级属性!$E$41:P$64),0)*($DB79+0.25*IF($DB79&lt;10,1,ROUNDDOWN($DB79,-1)))+VLOOKUP($DC$2,宝石属性!$B$43:$M$66,COLUMNS(宝石属性!$B$43:M$66),0)*10*VLOOKUP(ROUNDDOWN($DB79,-1),宝石属性!$B$25:$N$41,2,0)*VLOOKUP(ROUNDDOWN($DB79,-1),宝石属性!$B$25:$N$41,3,0)+VLOOKUP($DC$2,职业被动!$B$6:$M$29,COLUMNS(职业被动!$B$6:M$29),0)*$DB79,0)</f>
        <v>783</v>
      </c>
      <c r="DM79" s="48">
        <f>属性价值和能力评分!$F$9+ROUND(属性价值和能力评分!$F$38*10,0)*DB79+ROUND((SUM(装备属性!$W$9:$W$14)+属性价值和能力评分!$F$38*1.25+1.4+2.8)*IF(DB79&lt;10,1,ROUNDDOWN(DB79,-1)),0)+15*VLOOKUP(ROUNDDOWN(DB79,-1),宝石属性!$B$26:$D$41,2,0)*6*VLOOKUP(ROUNDDOWN(DB79,-1),宝石属性!$B$26:$D$41,3,0)+(属性价值和能力评分!$F$49*9+属性价值和能力评分!$F$50*2+属性价值和能力评分!$F$53*8/5)*DB79</f>
        <v>14571</v>
      </c>
      <c r="DO79" s="1">
        <v>76</v>
      </c>
      <c r="DP79" s="9">
        <f>ROUND(属性投放!D$4+装备属性!D$4*IF($DO79&lt;10,1,ROUNDDOWN($DO79,-1))+SUM(属性投放!E$37:E$45)*$DO79+VLOOKUP($DP$2,一级属性!$E$41:$P$64,COLUMNS(一级属性!$E$41:G$64),0)*($DO79+0.25*IF($DO79&lt;10,1,ROUNDDOWN($DO79,-1)))+VLOOKUP($DP$2,宝石属性!$B$43:$M$66,COLUMNS(宝石属性!$B$43:D$66),0)*10*VLOOKUP(ROUNDDOWN($DO79,-1),宝石属性!$B$25:$N$41,2,0)*VLOOKUP(ROUNDDOWN($DO79,-1),宝石属性!$B$25:$N$41,3,0)+VLOOKUP($DP$2,职业被动!$B$6:$M$29,COLUMNS(职业被动!$B$6:D$29),0)*$DO79,0)</f>
        <v>9340</v>
      </c>
      <c r="DQ79" s="9">
        <f>ROUND(属性投放!E$4+装备属性!E$4*IF($DO79&lt;10,1,ROUNDDOWN($DO79,-1))+SUM(属性投放!F$37:F$45)*$DO79+VLOOKUP($DP$2,一级属性!$E$41:$P$64,COLUMNS(一级属性!$E$41:H$64),0)*($DO79+0.25*IF($DO79&lt;10,1,ROUNDDOWN($DO79,-1)))+VLOOKUP($DP$2,宝石属性!$B$43:$M$66,COLUMNS(宝石属性!$B$43:E$66),0)*10*VLOOKUP(ROUNDDOWN($DO79,-1),宝石属性!$B$25:$N$41,2,0)*VLOOKUP(ROUNDDOWN($DO79,-1),宝石属性!$B$25:$N$41,3,0)+VLOOKUP($DP$2,职业被动!$B$6:$M$29,COLUMNS(职业被动!$B$6:E$29),0)*$DO79,0)</f>
        <v>1914</v>
      </c>
      <c r="DR79" s="9">
        <f>ROUND(属性投放!F$4+装备属性!F$4*IF($DO79&lt;10,1,ROUNDDOWN($DO79,-1))+SUM(属性投放!G$37:G$45)*$DO79+VLOOKUP($DP$2,一级属性!$E$41:$P$64,COLUMNS(一级属性!$E$41:I$64),0)*($DO79+0.25*IF($DO79&lt;10,1,ROUNDDOWN($DO79,-1)))+VLOOKUP($DP$2,宝石属性!$B$43:$M$66,COLUMNS(宝石属性!$B$43:F$66),0)*10*VLOOKUP(ROUNDDOWN($DO79,-1),宝石属性!$B$25:$N$41,2,0)*VLOOKUP(ROUNDDOWN($DO79,-1),宝石属性!$B$25:$N$41,3,0)+VLOOKUP($DP$2,职业被动!$B$6:$M$29,COLUMNS(职业被动!$B$6:F$29),0)*$DO79,0)</f>
        <v>826</v>
      </c>
      <c r="DS79" s="9">
        <f>ROUND(属性投放!G$4+装备属性!G$4*IF($DO79&lt;10,1,ROUNDDOWN($DO79,-1))+SUM(属性投放!H$37:H$45)*$DO79+VLOOKUP($DP$2,一级属性!$E$41:$P$64,COLUMNS(一级属性!$E$41:J$64),0)*($DO79+0.25*IF($DO79&lt;10,1,ROUNDDOWN($DO79,-1)))+VLOOKUP($DP$2,宝石属性!$B$43:$M$66,COLUMNS(宝石属性!$B$43:G$66),0)*10*VLOOKUP(ROUNDDOWN($DO79,-1),宝石属性!$B$25:$N$41,2,0)*VLOOKUP(ROUNDDOWN($DO79,-1),宝石属性!$B$25:$N$41,3,0)+VLOOKUP($DP$2,职业被动!$B$6:$M$29,COLUMNS(职业被动!$B$6:G$29),0)*$DO79,0)</f>
        <v>796</v>
      </c>
      <c r="DT79" s="9">
        <f>ROUND(属性投放!H$4+装备属性!H$4*IF($DO79&lt;10,1,ROUNDDOWN($DO79,-1))+SUM(属性投放!I$37:I$45)*$DO79+VLOOKUP($DP$2,一级属性!$E$41:$P$64,COLUMNS(一级属性!$E$41:K$64),0)*($DO79+0.25*IF($DO79&lt;10,1,ROUNDDOWN($DO79,-1)))+VLOOKUP($DP$2,宝石属性!$B$43:$M$66,COLUMNS(宝石属性!$B$43:H$66),0)*10*VLOOKUP(ROUNDDOWN($DO79,-1),宝石属性!$B$25:$N$41,2,0)*VLOOKUP(ROUNDDOWN($DO79,-1),宝石属性!$B$25:$N$41,3,0)+VLOOKUP($DP$2,职业被动!$B$6:$M$29,COLUMNS(职业被动!$B$6:H$29),0)*$DO79,0)</f>
        <v>595</v>
      </c>
      <c r="DU79" s="9">
        <f>ROUND(属性投放!I$4+装备属性!I$4*IF($DO79&lt;10,1,ROUNDDOWN($DO79,-1))+SUM(属性投放!J$37:J$45)*$DO79+VLOOKUP($DP$2,一级属性!$E$41:$P$64,COLUMNS(一级属性!$E$41:L$64),0)*($DO79+0.25*IF($DO79&lt;10,1,ROUNDDOWN($DO79,-1)))+VLOOKUP($DP$2,宝石属性!$B$43:$M$66,COLUMNS(宝石属性!$B$43:I$66),0)*10*VLOOKUP(ROUNDDOWN($DO79,-1),宝石属性!$B$25:$N$41,2,0)*VLOOKUP(ROUNDDOWN($DO79,-1),宝石属性!$B$25:$N$41,3,0)+VLOOKUP($DP$2,职业被动!$B$6:$M$29,COLUMNS(职业被动!$B$6:I$29),0)*$DO79,0)</f>
        <v>797</v>
      </c>
      <c r="DV79" s="9">
        <f>ROUND(属性投放!J$4+装备属性!J$4*IF($DO79&lt;10,1,ROUNDDOWN($DO79,-1))+SUM(属性投放!K$37:K$45)*$DO79+VLOOKUP($DP$2,一级属性!$E$41:$P$64,COLUMNS(一级属性!$E$41:M$64),0)*($DO79+0.25*IF($DO79&lt;10,1,ROUNDDOWN($DO79,-1)))+VLOOKUP($DP$2,宝石属性!$B$43:$M$66,COLUMNS(宝石属性!$B$43:J$66),0)*10*VLOOKUP(ROUNDDOWN($DO79,-1),宝石属性!$B$25:$N$41,2,0)*VLOOKUP(ROUNDDOWN($DO79,-1),宝石属性!$B$25:$N$41,3,0)+VLOOKUP($DP$2,职业被动!$B$6:$M$29,COLUMNS(职业被动!$B$6:J$29),0)*$DO79,0)</f>
        <v>594</v>
      </c>
      <c r="DW79" s="9">
        <f>ROUND(属性投放!K$4+装备属性!K$4*IF($DO79&lt;10,1,ROUNDDOWN($DO79,-1))+SUM(属性投放!L$37:L$45)*$DO79+VLOOKUP($DP$2,一级属性!$E$41:$P$64,COLUMNS(一级属性!$E$41:N$64),0)*($DO79+0.25*IF($DO79&lt;10,1,ROUNDDOWN($DO79,-1)))+VLOOKUP($DP$2,宝石属性!$B$43:$M$66,COLUMNS(宝石属性!$B$43:K$66),0)*10*VLOOKUP(ROUNDDOWN($DO79,-1),宝石属性!$B$25:$N$41,2,0)*VLOOKUP(ROUNDDOWN($DO79,-1),宝石属性!$B$25:$N$41,3,0)+VLOOKUP($DP$2,职业被动!$B$6:$M$29,COLUMNS(职业被动!$B$6:K$29),0)*$DO79,0)</f>
        <v>412</v>
      </c>
      <c r="DX79" s="9">
        <f>ROUND(属性投放!L$4+装备属性!L$4*IF($DO79&lt;10,1,ROUNDDOWN($DO79,-1))+SUM(属性投放!M$37:M$45)*$DO79+VLOOKUP($DP$2,一级属性!$E$41:$P$64,COLUMNS(一级属性!$E$41:O$64),0)*($DO79+0.25*IF($DO79&lt;10,1,ROUNDDOWN($DO79,-1)))+VLOOKUP($DP$2,宝石属性!$B$43:$M$66,COLUMNS(宝石属性!$B$43:L$66),0)*10*VLOOKUP(ROUNDDOWN($DO79,-1),宝石属性!$B$25:$N$41,2,0)*VLOOKUP(ROUNDDOWN($DO79,-1),宝石属性!$B$25:$N$41,3,0)+VLOOKUP($DP$2,职业被动!$B$6:$M$29,COLUMNS(职业被动!$B$6:L$29),0)*$DO79,0)</f>
        <v>23</v>
      </c>
      <c r="DY79" s="9">
        <f>ROUND(属性投放!M$4+装备属性!M$4*IF($DO79&lt;10,1,ROUNDDOWN($DO79,-1))+SUM(属性投放!N$37:N$45)*$DO79+VLOOKUP($DP$2,一级属性!$E$41:$P$64,COLUMNS(一级属性!$E$41:P$64),0)*($DO79+0.25*IF($DO79&lt;10,1,ROUNDDOWN($DO79,-1)))+VLOOKUP($DP$2,宝石属性!$B$43:$M$66,COLUMNS(宝石属性!$B$43:M$66),0)*10*VLOOKUP(ROUNDDOWN($DO79,-1),宝石属性!$B$25:$N$41,2,0)*VLOOKUP(ROUNDDOWN($DO79,-1),宝石属性!$B$25:$N$41,3,0)+VLOOKUP($DP$2,职业被动!$B$6:$M$29,COLUMNS(职业被动!$B$6:M$29),0)*$DO79,0)</f>
        <v>783</v>
      </c>
      <c r="DZ79" s="48">
        <f>属性价值和能力评分!$F$9+ROUND(属性价值和能力评分!$F$38*10,0)*DO79+ROUND((SUM(装备属性!$W$9:$W$14)+属性价值和能力评分!$F$38*1.25+1.4+2.8)*IF(DO79&lt;10,1,ROUNDDOWN(DO79,-1)),0)+15*VLOOKUP(ROUNDDOWN(DO79,-1),宝石属性!$B$26:$D$41,2,0)*6*VLOOKUP(ROUNDDOWN(DO79,-1),宝石属性!$B$26:$D$41,3,0)+(属性价值和能力评分!$F$49*9+属性价值和能力评分!$F$50*2+属性价值和能力评分!$F$53*8/5)*DO79</f>
        <v>14571</v>
      </c>
      <c r="EA79" s="17"/>
      <c r="EB79" s="1">
        <v>76</v>
      </c>
      <c r="EC79" s="1">
        <f>ROUND(CC79/MAX(CE79/10,((CE79*(1+属性投放!$E$8)-CF79+属性投放!$F$8*EB79)*(1+属性投放!$G$8)*(1+属性投放!$H$8))),1)</f>
        <v>3</v>
      </c>
      <c r="ED79" s="1">
        <f>ROUND(CP79/MAX(CE79/10,((CE79*(1+属性投放!$E$8)-CS79+属性投放!$F$8*EB79)*(1+属性投放!$G$8)*(1+属性投放!$H$8))),1)</f>
        <v>2.8</v>
      </c>
      <c r="EE79" s="1">
        <f>ROUND(DC79/MAX(CE79/10,((CE79*(1+属性投放!$E$8)-DF79+属性投放!$F$8*EB79)*(1+属性投放!$G$8)*(1+属性投放!$H$8))),1)</f>
        <v>24.5</v>
      </c>
      <c r="EF79" s="1">
        <f>ROUND(DP79/MAX(CE79/10,((CE79*(1+属性投放!$E$8)-DS79+属性投放!$F$8*EB79)*(1+属性投放!$G$8)*(1+属性投放!$H$8))),1)</f>
        <v>6.8</v>
      </c>
      <c r="EH79" s="1">
        <f>ROUND(CC79/MAX(属性投放!$F$9*EB79,((CT79*(1+属性投放!$E$9)-CH79+属性投放!$F$9*EB79)*(1+属性投放!$G$9)*(1+属性投放!$H$9))),1)</f>
        <v>2.6</v>
      </c>
      <c r="EI79" s="1">
        <f>ROUND(CP79/MAX(属性投放!$F$9*EB79,((CT79*(1+属性投放!$E$9)-CU79+属性投放!$F$9*EB79)*(1+属性投放!$G$9)*(1+属性投放!$H$9))),1)</f>
        <v>3.3</v>
      </c>
      <c r="EJ79" s="1">
        <f>ROUND(DC79/MAX(属性投放!$F$9*EB79,((CT79*(1+属性投放!$E$9)-DH79+属性投放!$F$9*EB79)*(1+属性投放!$G$9)*(1+属性投放!$H$9))),1)</f>
        <v>2.8</v>
      </c>
      <c r="EK79" s="1">
        <f>ROUND(DP79/MAX(属性投放!$F$9*EB79,((CT79*(1+属性投放!$E$9)-DU79+属性投放!$F$9*EB79)*(1+属性投放!$G$9)*(1+属性投放!$H$9))),1)</f>
        <v>6</v>
      </c>
      <c r="EM79" s="1">
        <f>ROUND(CC79/((BW79*(1+属性投放!$E$10)+属性投放!$F$10*EB79)*(1+属性投放!$G$10)*(1+属性投放!$H$10)),1)</f>
        <v>5.6</v>
      </c>
      <c r="EN79" s="1">
        <f>ROUND(CP79/((BW79*(1+属性投放!$E$10)+属性投放!$F$10*EB79)*(1+属性投放!$G$10)*(1+属性投放!$H$10)),1)</f>
        <v>5.6</v>
      </c>
      <c r="EO79" s="1">
        <f>ROUND(DC79/((BW79*(1+属性投放!$E$10)+属性投放!$F$10*EB79)*(1+属性投放!$G$10)*(1+属性投放!$H$10)),1)</f>
        <v>6.4</v>
      </c>
      <c r="EP79" s="1">
        <f>ROUND(DP79/((BW79*(1+属性投放!$E$10)+属性投放!$F$10*EB79)*(1+属性投放!$G$10)*(1+属性投放!$H$10)),1)</f>
        <v>13.8</v>
      </c>
    </row>
    <row r="80" spans="2:146">
      <c r="B80" s="1">
        <v>77</v>
      </c>
      <c r="C80" s="9">
        <f>ROUND(属性投放!D$4+装备属性!D$4*IF($B80&lt;10,1,ROUNDDOWN($B80,-1))+SUM(属性投放!E$37:E$45)*$B80+VLOOKUP($C$2,一级属性!$E$41:$P$64,COLUMNS(一级属性!$E$41:G$64),0)*($B80+0.25*IF($B80&lt;10,1,ROUNDDOWN($B80,-1)))+VLOOKUP($C$2,宝石属性!$B$43:$M$66,COLUMNS(宝石属性!$B$43:D$66),0)*10*VLOOKUP(ROUNDDOWN($B80,-1),宝石属性!$B$25:$N$41,2,0)*VLOOKUP(ROUNDDOWN($B80,-1),宝石属性!$B$25:$N$41,3,0)+VLOOKUP($C$2,职业被动!$B$6:$M$29,COLUMNS(职业被动!$B$6:D$29),0)*$B80,0)</f>
        <v>4595</v>
      </c>
      <c r="D80" s="9">
        <f>ROUND(属性投放!E$4+装备属性!E$4*IF($B80&lt;10,1,ROUNDDOWN($B80,-1))+SUM(属性投放!F$37:F$38)*$B80+VLOOKUP($C$2,一级属性!$E$67:$P$90,COLUMNS(一级属性!$E$67:H$90),0)*$B80+VLOOKUP($C$2,宝石属性!$B$43:$M$66,COLUMNS(宝石属性!$B$43:E$66),0)*10*VLOOKUP(ROUNDDOWN($B80,-1),宝石属性!$B$25:$N$41,2,0)*VLOOKUP(ROUNDDOWN($B80,-1),宝石属性!$B$25:$N$41,3,0)+VLOOKUP($C$2,职业被动!$B$6:$M$29,COLUMNS(职业被动!$B$6:E$29),0)*$B80,0)</f>
        <v>1929</v>
      </c>
      <c r="E80" s="9">
        <f>ROUND(属性投放!F$4+装备属性!F$4*IF($B80&lt;10,1,ROUNDDOWN($B80,-1))+SUM(属性投放!G$37:G$38)*$B80+VLOOKUP($C$2,一级属性!$E$67:$P$90,COLUMNS(一级属性!$E$67:I$90),0)*$B80+VLOOKUP($C$2,宝石属性!$B$43:$M$66,COLUMNS(宝石属性!$B$43:F$66),0)*10*VLOOKUP(ROUNDDOWN($B80,-1),宝石属性!$B$25:$N$41,2,0)*VLOOKUP(ROUNDDOWN($B80,-1),宝石属性!$B$25:$N$41,3,0)+VLOOKUP($C$2,职业被动!$B$6:$M$29,COLUMNS(职业被动!$B$6:F$29),0)*$B80,0)</f>
        <v>1550</v>
      </c>
      <c r="F80" s="9">
        <f>ROUND(属性投放!G$4+装备属性!G$4*IF($B80&lt;10,1,ROUNDDOWN($B80,-1))+SUM(属性投放!H$37:H$38)*$B80+VLOOKUP($C$2,一级属性!$E$67:$P$90,COLUMNS(一级属性!$E$67:J$90),0)*$B80+VLOOKUP($C$2,宝石属性!$B$43:$M$66,COLUMNS(宝石属性!$B$43:G$66),0)*10*VLOOKUP(ROUNDDOWN($B80,-1),宝石属性!$B$25:$N$41,2,0)*VLOOKUP(ROUNDDOWN($B80,-1),宝石属性!$B$25:$N$41,3,0)+VLOOKUP($C$2,职业被动!$B$6:$M$29,COLUMNS(职业被动!$B$6:G$29),0)*$B80,0)</f>
        <v>876</v>
      </c>
      <c r="G80" s="9">
        <f>ROUND(属性投放!H$4+装备属性!H$4*IF($B80&lt;10,1,ROUNDDOWN($B80,-1))+SUM(属性投放!I$37:I$38)*$B80+VLOOKUP($C$2,一级属性!$E$67:$P$90,COLUMNS(一级属性!$E$67:K$90),0)*$B80+VLOOKUP($C$2,宝石属性!$B$43:$M$66,COLUMNS(宝石属性!$B$43:H$66),0)*10*VLOOKUP(ROUNDDOWN($B80,-1),宝石属性!$B$25:$N$41,2,0)*VLOOKUP(ROUNDDOWN($B80,-1),宝石属性!$B$25:$N$41,3,0)+VLOOKUP($C$2,职业被动!$B$6:$M$29,COLUMNS(职业被动!$B$6:H$29),0)*$B80,0)</f>
        <v>521</v>
      </c>
      <c r="H80" s="9">
        <f>ROUND(属性投放!I$4+装备属性!I$4*IF($B80&lt;10,1,ROUNDDOWN($B80,-1))+SUM(属性投放!J$37:J$38)*$B80+VLOOKUP($C$2,一级属性!$E$67:$P$90,COLUMNS(一级属性!$E$67:L$90),0)*$B80+VLOOKUP($C$2,宝石属性!$B$43:$M$66,COLUMNS(宝石属性!$B$43:I$66),0)*10*VLOOKUP(ROUNDDOWN($B80,-1),宝石属性!$B$25:$N$41,2,0)*VLOOKUP(ROUNDDOWN($B80,-1),宝石属性!$B$25:$N$41,3,0)+VLOOKUP($C$2,职业被动!$B$6:$M$29,COLUMNS(职业被动!$B$6:I$29),0)*$B80,0)</f>
        <v>883</v>
      </c>
      <c r="I80" s="9">
        <f>ROUND(属性投放!J$4+装备属性!J$4*IF($B80&lt;10,1,ROUNDDOWN($B80,-1))+SUM(属性投放!K$37:K$38)*$B80+VLOOKUP($C$2,一级属性!$E$67:$P$90,COLUMNS(一级属性!$E$67:M$90),0)*$B80+VLOOKUP($C$2,宝石属性!$B$43:$M$66,COLUMNS(宝石属性!$B$43:J$66),0)*10*VLOOKUP(ROUNDDOWN($B80,-1),宝石属性!$B$25:$N$41,2,0)*VLOOKUP(ROUNDDOWN($B80,-1),宝石属性!$B$25:$N$41,3,0)+VLOOKUP($C$2,职业被动!$B$6:$M$29,COLUMNS(职业被动!$B$6:J$29),0)*$B80,0)</f>
        <v>600</v>
      </c>
      <c r="J80" s="9">
        <f>ROUND(属性投放!K$4+装备属性!K$4*IF($B80&lt;10,1,ROUNDDOWN($B80,-1))+SUM(属性投放!L$37:L$38)*$B80+VLOOKUP($C$2,一级属性!$E$67:$P$90,COLUMNS(一级属性!$E$67:N$90),0)*$B80+VLOOKUP($C$2,宝石属性!$B$43:$M$66,COLUMNS(宝石属性!$B$43:K$66),0)*10*VLOOKUP(ROUNDDOWN($B80,-1),宝石属性!$B$25:$N$41,2,0)*VLOOKUP(ROUNDDOWN($B80,-1),宝石属性!$B$25:$N$41,3,0)+VLOOKUP($C$2,职业被动!$B$6:$M$29,COLUMNS(职业被动!$B$6:K$29),0)*$B80,0)</f>
        <v>269</v>
      </c>
      <c r="K80" s="9">
        <f>ROUND(属性投放!L$4+装备属性!L$4*IF($B80&lt;10,1,ROUNDDOWN($B80,-1))+SUM(属性投放!M$37:M$38)*$B80+VLOOKUP($C$2,一级属性!$E$67:$P$90,COLUMNS(一级属性!$E$67:O$90),0)*$B80+VLOOKUP($C$2,宝石属性!$B$43:$M$66,COLUMNS(宝石属性!$B$43:L$66),0)*10*VLOOKUP(ROUNDDOWN($B80,-1),宝石属性!$B$25:$N$41,2,0)*VLOOKUP(ROUNDDOWN($B80,-1),宝石属性!$B$25:$N$41,3,0)+VLOOKUP($C$2,职业被动!$B$6:$M$29,COLUMNS(职业被动!$B$6:L$29),0)*$B80,0)</f>
        <v>23</v>
      </c>
      <c r="L80" s="9">
        <f>ROUND(属性投放!M$4+装备属性!M$4*IF($B80&lt;10,1,ROUNDDOWN($B80,-1))+SUM(属性投放!N$37:N$38)*$B80+VLOOKUP($C$2,一级属性!$E$67:$P$90,COLUMNS(一级属性!$E$67:P$90),0)*$B80+VLOOKUP($C$2,宝石属性!$B$43:$M$66,COLUMNS(宝石属性!$B$43:M$66),0)*10*VLOOKUP(ROUNDDOWN($B80,-1),宝石属性!$B$25:$N$41,2,0)*VLOOKUP(ROUNDDOWN($B80,-1),宝石属性!$B$25:$N$41,3,0)+VLOOKUP($C$2,职业被动!$B$6:$M$29,COLUMNS(职业被动!$B$6:M$29),0)*$B80,0)</f>
        <v>865</v>
      </c>
      <c r="M80" s="48">
        <f>属性价值和能力评分!$F$9+ROUND(属性价值和能力评分!$F$38*10,0)*B80+ROUND((SUM(装备属性!$W$9:$W$14)+属性价值和能力评分!$F$38*1.25+1.4+2.8)*IF(B80&lt;10,1,ROUNDDOWN(B80,-1)),0)+15*VLOOKUP(ROUNDDOWN(B80,-1),宝石属性!$B$26:$D$41,2,0)*6*VLOOKUP(ROUNDDOWN(B80,-1),宝石属性!$B$26:$D$41,3,0)+(属性价值和能力评分!$F$49*9+属性价值和能力评分!$F$50*2+属性价值和能力评分!$F$53*8/5)*B80</f>
        <v>14691</v>
      </c>
      <c r="N80" s="20"/>
      <c r="O80" s="1">
        <v>77</v>
      </c>
      <c r="P80" s="9">
        <f>ROUND(属性投放!D$4+装备属性!D$4*IF($O80&lt;10,1,ROUNDDOWN($O80,-1))+SUM(属性投放!E$37:E$45)*$O80+VLOOKUP($P$2,一级属性!$E$41:$P$64,COLUMNS(一级属性!$E$41:G$64),0)*($O80+0.25*IF($O80&lt;10,1,ROUNDDOWN($O80,-1)))+VLOOKUP($P$2,宝石属性!$B$43:$M$66,COLUMNS(宝石属性!$B$43:D$66),0)*10*VLOOKUP(ROUNDDOWN($O80,-1),宝石属性!$B$25:$N$41,2,0)*VLOOKUP(ROUNDDOWN($O80,-1),宝石属性!$B$25:$N$41,3,0)+VLOOKUP($P$2,职业被动!$B$6:$M$29,COLUMNS(职业被动!$B$6:D$29),0)*$O80,0)</f>
        <v>5673</v>
      </c>
      <c r="Q80" s="9">
        <f>ROUND(属性投放!E$4+装备属性!E$4*IF($O80&lt;10,1,ROUNDDOWN($O80,-1))+SUM(属性投放!F$37:F$45)*$O80+VLOOKUP($P$2,一级属性!$E$41:$P$64,COLUMNS(一级属性!$E$41:H$64),0)*($O80+0.25*IF($O80&lt;10,1,ROUNDDOWN($O80,-1)))+VLOOKUP($P$2,宝石属性!$B$43:$M$66,COLUMNS(宝石属性!$B$43:E$66),0)*10*VLOOKUP(ROUNDDOWN($O80,-1),宝石属性!$B$25:$N$41,2,0)*VLOOKUP(ROUNDDOWN($O80,-1),宝石属性!$B$25:$N$41,3,0)+VLOOKUP($P$2,职业被动!$B$6:$M$29,COLUMNS(职业被动!$B$6:E$29),0)*$O80,0)</f>
        <v>3347</v>
      </c>
      <c r="R80" s="9">
        <f>ROUND(属性投放!F$4+装备属性!F$4*IF($O80&lt;10,1,ROUNDDOWN($O80,-1))+SUM(属性投放!G$37:G$45)*$O80+VLOOKUP($P$2,一级属性!$E$41:$P$64,COLUMNS(一级属性!$E$41:I$64),0)*($O80+0.25*IF($O80&lt;10,1,ROUNDDOWN($O80,-1)))+VLOOKUP($P$2,宝石属性!$B$43:$M$66,COLUMNS(宝石属性!$B$43:F$66),0)*10*VLOOKUP(ROUNDDOWN($O80,-1),宝石属性!$B$25:$N$41,2,0)*VLOOKUP(ROUNDDOWN($O80,-1),宝石属性!$B$25:$N$41,3,0)+VLOOKUP($P$2,职业被动!$B$6:$M$29,COLUMNS(职业被动!$B$6:F$29),0)*$O80,0)</f>
        <v>828</v>
      </c>
      <c r="S80" s="9">
        <f>ROUND(属性投放!G$4+装备属性!G$4*IF($O80&lt;10,1,ROUNDDOWN($O80,-1))+SUM(属性投放!H$37:H$45)*$O80+VLOOKUP($P$2,一级属性!$E$41:$P$64,COLUMNS(一级属性!$E$41:J$64),0)*($O80+0.25*IF($O80&lt;10,1,ROUNDDOWN($O80,-1)))+VLOOKUP($P$2,宝石属性!$B$43:$M$66,COLUMNS(宝石属性!$B$43:G$66),0)*10*VLOOKUP(ROUNDDOWN($O80,-1),宝石属性!$B$25:$N$41,2,0)*VLOOKUP(ROUNDDOWN($O80,-1),宝石属性!$B$25:$N$41,3,0)+VLOOKUP($P$2,职业被动!$B$6:$M$29,COLUMNS(职业被动!$B$6:G$29),0)*$O80,0)</f>
        <v>799</v>
      </c>
      <c r="T80" s="9">
        <f>ROUND(属性投放!H$4+装备属性!H$4*IF($O80&lt;10,1,ROUNDDOWN($O80,-1))+SUM(属性投放!I$37:I$45)*$O80+VLOOKUP($P$2,一级属性!$E$41:$P$64,COLUMNS(一级属性!$E$41:K$64),0)*($O80+0.25*IF($O80&lt;10,1,ROUNDDOWN($O80,-1)))+VLOOKUP($P$2,宝石属性!$B$43:$M$66,COLUMNS(宝石属性!$B$43:H$66),0)*10*VLOOKUP(ROUNDDOWN($O80,-1),宝石属性!$B$25:$N$41,2,0)*VLOOKUP(ROUNDDOWN($O80,-1),宝石属性!$B$25:$N$41,3,0)+VLOOKUP($P$2,职业被动!$B$6:$M$29,COLUMNS(职业被动!$B$6:H$29),0)*$O80,0)</f>
        <v>882</v>
      </c>
      <c r="U80" s="9">
        <f>ROUND(属性投放!I$4+装备属性!I$4*IF($O80&lt;10,1,ROUNDDOWN($O80,-1))+SUM(属性投放!J$37:J$45)*$O80+VLOOKUP($P$2,一级属性!$E$41:$P$64,COLUMNS(一级属性!$E$41:L$64),0)*($O80+0.25*IF($O80&lt;10,1,ROUNDDOWN($O80,-1)))+VLOOKUP($P$2,宝石属性!$B$43:$M$66,COLUMNS(宝石属性!$B$43:I$66),0)*10*VLOOKUP(ROUNDDOWN($O80,-1),宝石属性!$B$25:$N$41,2,0)*VLOOKUP(ROUNDDOWN($O80,-1),宝石属性!$B$25:$N$41,3,0)+VLOOKUP($P$2,职业被动!$B$6:$M$29,COLUMNS(职业被动!$B$6:I$29),0)*$O80,0)</f>
        <v>935</v>
      </c>
      <c r="V80" s="9">
        <f>ROUND(属性投放!J$4+装备属性!J$4*IF($O80&lt;10,1,ROUNDDOWN($O80,-1))+SUM(属性投放!K$37:K$45)*$O80+VLOOKUP($P$2,一级属性!$E$41:$P$64,COLUMNS(一级属性!$E$41:M$64),0)*($O80+0.25*IF($O80&lt;10,1,ROUNDDOWN($O80,-1)))+VLOOKUP($P$2,宝石属性!$B$43:$M$66,COLUMNS(宝石属性!$B$43:J$66),0)*10*VLOOKUP(ROUNDDOWN($O80,-1),宝石属性!$B$25:$N$41,2,0)*VLOOKUP(ROUNDDOWN($O80,-1),宝石属性!$B$25:$N$41,3,0)+VLOOKUP($P$2,职业被动!$B$6:$M$29,COLUMNS(职业被动!$B$6:J$29),0)*$O80,0)</f>
        <v>664</v>
      </c>
      <c r="W80" s="9">
        <f>ROUND(属性投放!K$4+装备属性!K$4*IF($O80&lt;10,1,ROUNDDOWN($O80,-1))+SUM(属性投放!L$37:L$45)*$O80+VLOOKUP($P$2,一级属性!$E$41:$P$64,COLUMNS(一级属性!$E$41:N$64),0)*($O80+0.25*IF($O80&lt;10,1,ROUNDDOWN($O80,-1)))+VLOOKUP($P$2,宝石属性!$B$43:$M$66,COLUMNS(宝石属性!$B$43:K$66),0)*10*VLOOKUP(ROUNDDOWN($O80,-1),宝石属性!$B$25:$N$41,2,0)*VLOOKUP(ROUNDDOWN($O80,-1),宝石属性!$B$25:$N$41,3,0)+VLOOKUP($P$2,职业被动!$B$6:$M$29,COLUMNS(职业被动!$B$6:K$29),0)*$O80,0)</f>
        <v>413</v>
      </c>
      <c r="X80" s="9">
        <f>ROUND(属性投放!L$4+装备属性!L$4*IF($O80&lt;10,1,ROUNDDOWN($O80,-1))+SUM(属性投放!M$37:M$45)*$O80+VLOOKUP($P$2,一级属性!$E$41:$P$64,COLUMNS(一级属性!$E$41:O$64),0)*($O80+0.25*IF($O80&lt;10,1,ROUNDDOWN($O80,-1)))+VLOOKUP($P$2,宝石属性!$B$43:$M$66,COLUMNS(宝石属性!$B$43:L$66),0)*10*VLOOKUP(ROUNDDOWN($O80,-1),宝石属性!$B$25:$N$41,2,0)*VLOOKUP(ROUNDDOWN($O80,-1),宝石属性!$B$25:$N$41,3,0)+VLOOKUP($P$2,职业被动!$B$6:$M$29,COLUMNS(职业被动!$B$6:L$29),0)*$O80,0)</f>
        <v>23</v>
      </c>
      <c r="Y80" s="9">
        <f>ROUND(属性投放!M$4+装备属性!M$4*IF($O80&lt;10,1,ROUNDDOWN($O80,-1))+SUM(属性投放!N$37:N$45)*$O80+VLOOKUP($P$2,一级属性!$E$41:$P$64,COLUMNS(一级属性!$E$41:P$64),0)*($O80+0.25*IF($O80&lt;10,1,ROUNDDOWN($O80,-1)))+VLOOKUP($P$2,宝石属性!$B$43:$M$66,COLUMNS(宝石属性!$B$43:M$66),0)*10*VLOOKUP(ROUNDDOWN($O80,-1),宝石属性!$B$25:$N$41,2,0)*VLOOKUP(ROUNDDOWN($O80,-1),宝石属性!$B$25:$N$41,3,0)+VLOOKUP($P$2,职业被动!$B$6:$M$29,COLUMNS(职业被动!$B$6:M$29),0)*$O80,0)</f>
        <v>865</v>
      </c>
      <c r="Z80" s="48">
        <f>属性价值和能力评分!$F$9+ROUND(属性价值和能力评分!$F$38*10,0)*O80+ROUND((SUM(装备属性!$W$9:$W$14)+属性价值和能力评分!$F$38*1.25+1.4+2.8)*IF(O80&lt;10,1,ROUNDDOWN(O80,-1)),0)+15*VLOOKUP(ROUNDDOWN(O80,-1),宝石属性!$B$26:$D$41,2,0)*6*VLOOKUP(ROUNDDOWN(O80,-1),宝石属性!$B$26:$D$41,3,0)+(属性价值和能力评分!$F$49*9+属性价值和能力评分!$F$50*2+属性价值和能力评分!$F$53*8/5)*O80</f>
        <v>14691</v>
      </c>
      <c r="AB80" s="1">
        <v>77</v>
      </c>
      <c r="AC80" s="9">
        <f>ROUND(属性投放!D$4+装备属性!D$4*IF($AB80&lt;10,1,ROUNDDOWN($AB80,-1))+SUM(属性投放!E$37:E$45)*$AB80+VLOOKUP($AC$2,一级属性!$E$41:$P$64,COLUMNS(一级属性!$E$41:G$64),0)*($AB80+0.25*IF($AB80&lt;10,1,ROUNDDOWN($AB80,-1)))+VLOOKUP($AC$2,宝石属性!$B$43:$M$66,COLUMNS(宝石属性!$B$43:D$66),0)*10*VLOOKUP(ROUNDDOWN($AB80,-1),宝石属性!$B$25:$N$41,2,0)*VLOOKUP(ROUNDDOWN($AB80,-1),宝石属性!$B$25:$N$41,3,0)+VLOOKUP($AC$2,职业被动!$B$6:$M$29,COLUMNS(职业被动!$B$6:D$29),0)*$AB80,0)</f>
        <v>5134</v>
      </c>
      <c r="AD80" s="9">
        <f>ROUND(属性投放!E$4+装备属性!E$4*IF($AB80&lt;10,1,ROUNDDOWN($AB80,-1))+SUM(属性投放!F$37:F$45)*$AB80+VLOOKUP($AC$2,一级属性!$E$41:$P$64,COLUMNS(一级属性!$E$41:H$64),0)*($AB80+0.25*IF($AB80&lt;10,1,ROUNDDOWN($AB80,-1)))+VLOOKUP($AC$2,宝石属性!$B$43:$M$66,COLUMNS(宝石属性!$B$43:E$66),0)*10*VLOOKUP(ROUNDDOWN($AB80,-1),宝石属性!$B$25:$N$41,2,0)*VLOOKUP(ROUNDDOWN($AB80,-1),宝石属性!$B$25:$N$41,3,0)+VLOOKUP($AC$2,职业被动!$B$6:$M$29,COLUMNS(职业被动!$B$6:E$29),0)*$AB80,0)</f>
        <v>1929</v>
      </c>
      <c r="AE80" s="9">
        <f>ROUND(属性投放!F$4+装备属性!F$4*IF($AB80&lt;10,1,ROUNDDOWN($AB80,-1))+SUM(属性投放!G$37:G$45)*$AB80+VLOOKUP($AC$2,一级属性!$E$41:$P$64,COLUMNS(一级属性!$E$41:I$64),0)*($AB80+0.25*IF($AB80&lt;10,1,ROUNDDOWN($AB80,-1)))+VLOOKUP($AC$2,宝石属性!$B$43:$M$66,COLUMNS(宝石属性!$B$43:F$66),0)*10*VLOOKUP(ROUNDDOWN($AB80,-1),宝石属性!$B$25:$N$41,2,0)*VLOOKUP(ROUNDDOWN($AB80,-1),宝石属性!$B$25:$N$41,3,0)+VLOOKUP($AC$2,职业被动!$B$6:$M$29,COLUMNS(职业被动!$B$6:F$29),0)*$AB80,0)</f>
        <v>1350</v>
      </c>
      <c r="AF80" s="9">
        <f>ROUND(属性投放!G$4+装备属性!G$4*IF($AB80&lt;10,1,ROUNDDOWN($AB80,-1))+SUM(属性投放!H$37:H$45)*$AB80+VLOOKUP($AC$2,一级属性!$E$41:$P$64,COLUMNS(一级属性!$E$41:J$64),0)*($AB80+0.25*IF($AB80&lt;10,1,ROUNDDOWN($AB80,-1)))+VLOOKUP($AC$2,宝石属性!$B$43:$M$66,COLUMNS(宝石属性!$B$43:G$66),0)*10*VLOOKUP(ROUNDDOWN($AB80,-1),宝石属性!$B$25:$N$41,2,0)*VLOOKUP(ROUNDDOWN($AB80,-1),宝石属性!$B$25:$N$41,3,0)+VLOOKUP($AC$2,职业被动!$B$6:$M$29,COLUMNS(职业被动!$B$6:G$29),0)*$AB80,0)</f>
        <v>953</v>
      </c>
      <c r="AG80" s="9">
        <f>ROUND(属性投放!H$4+装备属性!H$4*IF($AB80&lt;10,1,ROUNDDOWN($AB80,-1))+SUM(属性投放!I$37:I$45)*$AB80+VLOOKUP($AC$2,一级属性!$E$41:$P$64,COLUMNS(一级属性!$E$41:K$64),0)*($AB80+0.25*IF($AB80&lt;10,1,ROUNDDOWN($AB80,-1)))+VLOOKUP($AC$2,宝石属性!$B$43:$M$66,COLUMNS(宝石属性!$B$43:H$66),0)*10*VLOOKUP(ROUNDDOWN($AB80,-1),宝石属性!$B$25:$N$41,2,0)*VLOOKUP(ROUNDDOWN($AB80,-1),宝石属性!$B$25:$N$41,3,0)+VLOOKUP($AC$2,职业被动!$B$6:$M$29,COLUMNS(职业被动!$B$6:H$29),0)*$AB80,0)</f>
        <v>521</v>
      </c>
      <c r="AH80" s="9">
        <f>ROUND(属性投放!I$4+装备属性!I$4*IF($AB80&lt;10,1,ROUNDDOWN($AB80,-1))+SUM(属性投放!J$37:J$45)*$AB80+VLOOKUP($AC$2,一级属性!$E$41:$P$64,COLUMNS(一级属性!$E$41:L$64),0)*($AB80+0.25*IF($AB80&lt;10,1,ROUNDDOWN($AB80,-1)))+VLOOKUP($AC$2,宝石属性!$B$43:$M$66,COLUMNS(宝石属性!$B$43:I$66),0)*10*VLOOKUP(ROUNDDOWN($AB80,-1),宝石属性!$B$25:$N$41,2,0)*VLOOKUP(ROUNDDOWN($AB80,-1),宝石属性!$B$25:$N$41,3,0)+VLOOKUP($AC$2,职业被动!$B$6:$M$29,COLUMNS(职业被动!$B$6:I$29),0)*$AB80,0)</f>
        <v>878</v>
      </c>
      <c r="AI80" s="9">
        <f>ROUND(属性投放!J$4+装备属性!J$4*IF($AB80&lt;10,1,ROUNDDOWN($AB80,-1))+SUM(属性投放!K$37:K$45)*$AB80+VLOOKUP($AC$2,一级属性!$E$41:$P$64,COLUMNS(一级属性!$E$41:M$64),0)*($AB80+0.25*IF($AB80&lt;10,1,ROUNDDOWN($AB80,-1)))+VLOOKUP($AC$2,宝石属性!$B$43:$M$66,COLUMNS(宝石属性!$B$43:J$66),0)*10*VLOOKUP(ROUNDDOWN($AB80,-1),宝石属性!$B$25:$N$41,2,0)*VLOOKUP(ROUNDDOWN($AB80,-1),宝石属性!$B$25:$N$41,3,0)+VLOOKUP($AC$2,职业被动!$B$6:$M$29,COLUMNS(职业被动!$B$6:J$29),0)*$AB80,0)</f>
        <v>598</v>
      </c>
      <c r="AJ80" s="9">
        <f>ROUND(属性投放!K$4+装备属性!K$4*IF($AB80&lt;10,1,ROUNDDOWN($AB80,-1))+SUM(属性投放!L$37:L$45)*$AB80+VLOOKUP($AC$2,一级属性!$E$41:$P$64,COLUMNS(一级属性!$E$41:N$64),0)*($AB80+0.25*IF($AB80&lt;10,1,ROUNDDOWN($AB80,-1)))+VLOOKUP($AC$2,宝石属性!$B$43:$M$66,COLUMNS(宝石属性!$B$43:K$66),0)*10*VLOOKUP(ROUNDDOWN($AB80,-1),宝石属性!$B$25:$N$41,2,0)*VLOOKUP(ROUNDDOWN($AB80,-1),宝石属性!$B$25:$N$41,3,0)+VLOOKUP($AC$2,职业被动!$B$6:$M$29,COLUMNS(职业被动!$B$6:K$29),0)*$AB80,0)</f>
        <v>269</v>
      </c>
      <c r="AK80" s="9">
        <f>ROUND(属性投放!L$4+装备属性!L$4*IF($AB80&lt;10,1,ROUNDDOWN($AB80,-1))+SUM(属性投放!M$37:M$45)*$AB80+VLOOKUP($AC$2,一级属性!$E$41:$P$64,COLUMNS(一级属性!$E$41:O$64),0)*($AB80+0.25*IF($AB80&lt;10,1,ROUNDDOWN($AB80,-1)))+VLOOKUP($AC$2,宝石属性!$B$43:$M$66,COLUMNS(宝石属性!$B$43:L$66),0)*10*VLOOKUP(ROUNDDOWN($AB80,-1),宝石属性!$B$25:$N$41,2,0)*VLOOKUP(ROUNDDOWN($AB80,-1),宝石属性!$B$25:$N$41,3,0)+VLOOKUP($AC$2,职业被动!$B$6:$M$29,COLUMNS(职业被动!$B$6:L$29),0)*$AB80,0)</f>
        <v>23</v>
      </c>
      <c r="AL80" s="9">
        <f>ROUND(属性投放!M$4+装备属性!M$4*IF($AB80&lt;10,1,ROUNDDOWN($AB80,-1))+SUM(属性投放!N$37:N$45)*$AB80+VLOOKUP($AC$2,一级属性!$E$41:$P$64,COLUMNS(一级属性!$E$41:P$64),0)*($AB80+0.25*IF($AB80&lt;10,1,ROUNDDOWN($AB80,-1)))+VLOOKUP($AC$2,宝石属性!$B$43:$M$66,COLUMNS(宝石属性!$B$43:M$66),0)*10*VLOOKUP(ROUNDDOWN($AB80,-1),宝石属性!$B$25:$N$41,2,0)*VLOOKUP(ROUNDDOWN($AB80,-1),宝石属性!$B$25:$N$41,3,0)+VLOOKUP($AC$2,职业被动!$B$6:$M$29,COLUMNS(职业被动!$B$6:M$29),0)*$AB80,0)</f>
        <v>865</v>
      </c>
      <c r="AM80" s="48">
        <f>属性价值和能力评分!$F$9+ROUND(属性价值和能力评分!$F$38*10,0)*AB80+ROUND((SUM(装备属性!$W$9:$W$14)+属性价值和能力评分!$F$38*1.25+1.4+2.8)*IF(AB80&lt;10,1,ROUNDDOWN(AB80,-1)),0)+15*VLOOKUP(ROUNDDOWN(AB80,-1),宝石属性!$B$26:$D$41,2,0)*6*VLOOKUP(ROUNDDOWN(AB80,-1),宝石属性!$B$26:$D$41,3,0)+(属性价值和能力评分!$F$49*9+属性价值和能力评分!$F$50*2+属性价值和能力评分!$F$53*8/5)*AB80</f>
        <v>14691</v>
      </c>
      <c r="AO80" s="1">
        <v>77</v>
      </c>
      <c r="AP80" s="9">
        <f>ROUND(属性投放!D$4+装备属性!D$4*IF($AO80&lt;10,1,ROUNDDOWN($AO80,-1))+SUM(属性投放!E$37:E$45)*$AO80+VLOOKUP($AP$2,一级属性!$E$41:$P$64,COLUMNS(一级属性!$E$41:G$64),0)*($AO80+0.25*IF($AO80&lt;10,1,ROUNDDOWN($AO80,-1)))+VLOOKUP($AP$2,宝石属性!$B$43:$M$66,COLUMNS(宝石属性!$B$43:D$66),0)*10*VLOOKUP(ROUNDDOWN($AO80,-1),宝石属性!$B$25:$N$41,2,0)*VLOOKUP(ROUNDDOWN($AO80,-1),宝石属性!$B$25:$N$41,3,0)+VLOOKUP($AP$2,职业被动!$B$6:$M$29,COLUMNS(职业被动!$B$6:D$29),0)*$AO80,0)</f>
        <v>5134</v>
      </c>
      <c r="AQ80" s="9">
        <f>ROUND(属性投放!E$4+装备属性!E$4*IF($AO80&lt;10,1,ROUNDDOWN($AO80,-1))+SUM(属性投放!F$37:F$45)*$AO80+VLOOKUP($AP$2,一级属性!$E$41:$P$64,COLUMNS(一级属性!$E$41:H$64),0)*($AO80+0.25*IF($AO80&lt;10,1,ROUNDDOWN($AO80,-1)))+VLOOKUP($AP$2,宝石属性!$B$43:$M$66,COLUMNS(宝石属性!$B$43:E$66),0)*10*VLOOKUP(ROUNDDOWN($AO80,-1),宝石属性!$B$25:$N$41,2,0)*VLOOKUP(ROUNDDOWN($AO80,-1),宝石属性!$B$25:$N$41,3,0)+VLOOKUP($AP$2,职业被动!$B$6:$M$29,COLUMNS(职业被动!$B$6:E$29),0)*$AO80,0)</f>
        <v>3347</v>
      </c>
      <c r="AR80" s="9">
        <f>ROUND(属性投放!F$4+装备属性!F$4*IF($AO80&lt;10,1,ROUNDDOWN($AO80,-1))+SUM(属性投放!G$37:G$45)*$AO80+VLOOKUP($AP$2,一级属性!$E$41:$P$64,COLUMNS(一级属性!$E$41:I$64),0)*($AO80+0.25*IF($AO80&lt;10,1,ROUNDDOWN($AO80,-1)))+VLOOKUP($AP$2,宝石属性!$B$43:$M$66,COLUMNS(宝石属性!$B$43:F$66),0)*10*VLOOKUP(ROUNDDOWN($AO80,-1),宝石属性!$B$25:$N$41,2,0)*VLOOKUP(ROUNDDOWN($AO80,-1),宝石属性!$B$25:$N$41,3,0)+VLOOKUP($AP$2,职业被动!$B$6:$M$29,COLUMNS(职业被动!$B$6:F$29),0)*$AO80,0)</f>
        <v>828</v>
      </c>
      <c r="AS80" s="9">
        <f>ROUND(属性投放!G$4+装备属性!G$4*IF($AO80&lt;10,1,ROUNDDOWN($AO80,-1))+SUM(属性投放!H$37:H$45)*$AO80+VLOOKUP($AP$2,一级属性!$E$41:$P$64,COLUMNS(一级属性!$E$41:J$64),0)*($AO80+0.25*IF($AO80&lt;10,1,ROUNDDOWN($AO80,-1)))+VLOOKUP($AP$2,宝石属性!$B$43:$M$66,COLUMNS(宝石属性!$B$43:G$66),0)*10*VLOOKUP(ROUNDDOWN($AO80,-1),宝石属性!$B$25:$N$41,2,0)*VLOOKUP(ROUNDDOWN($AO80,-1),宝石属性!$B$25:$N$41,3,0)+VLOOKUP($AP$2,职业被动!$B$6:$M$29,COLUMNS(职业被动!$B$6:G$29),0)*$AO80,0)</f>
        <v>799</v>
      </c>
      <c r="AT80" s="9">
        <f>ROUND(属性投放!H$4+装备属性!H$4*IF($AO80&lt;10,1,ROUNDDOWN($AO80,-1))+SUM(属性投放!I$37:I$45)*$AO80+VLOOKUP($AP$2,一级属性!$E$41:$P$64,COLUMNS(一级属性!$E$41:K$64),0)*($AO80+0.25*IF($AO80&lt;10,1,ROUNDDOWN($AO80,-1)))+VLOOKUP($AP$2,宝石属性!$B$43:$M$66,COLUMNS(宝石属性!$B$43:H$66),0)*10*VLOOKUP(ROUNDDOWN($AO80,-1),宝石属性!$B$25:$N$41,2,0)*VLOOKUP(ROUNDDOWN($AO80,-1),宝石属性!$B$25:$N$41,3,0)+VLOOKUP($AP$2,职业被动!$B$6:$M$29,COLUMNS(职业被动!$B$6:H$29),0)*$AO80,0)</f>
        <v>805</v>
      </c>
      <c r="AU80" s="9">
        <f>ROUND(属性投放!I$4+装备属性!I$4*IF($AO80&lt;10,1,ROUNDDOWN($AO80,-1))+SUM(属性投放!J$37:J$45)*$AO80+VLOOKUP($AP$2,一级属性!$E$41:$P$64,COLUMNS(一级属性!$E$41:L$64),0)*($AO80+0.25*IF($AO80&lt;10,1,ROUNDDOWN($AO80,-1)))+VLOOKUP($AP$2,宝石属性!$B$43:$M$66,COLUMNS(宝石属性!$B$43:I$66),0)*10*VLOOKUP(ROUNDDOWN($AO80,-1),宝石属性!$B$25:$N$41,2,0)*VLOOKUP(ROUNDDOWN($AO80,-1),宝石属性!$B$25:$N$41,3,0)+VLOOKUP($AP$2,职业被动!$B$6:$M$29,COLUMNS(职业被动!$B$6:I$29),0)*$AO80,0)</f>
        <v>935</v>
      </c>
      <c r="AV80" s="9">
        <f>ROUND(属性投放!J$4+装备属性!J$4*IF($AO80&lt;10,1,ROUNDDOWN($AO80,-1))+SUM(属性投放!K$37:K$45)*$AO80+VLOOKUP($AP$2,一级属性!$E$41:$P$64,COLUMNS(一级属性!$E$41:M$64),0)*($AO80+0.25*IF($AO80&lt;10,1,ROUNDDOWN($AO80,-1)))+VLOOKUP($AP$2,宝石属性!$B$43:$M$66,COLUMNS(宝石属性!$B$43:J$66),0)*10*VLOOKUP(ROUNDDOWN($AO80,-1),宝石属性!$B$25:$N$41,2,0)*VLOOKUP(ROUNDDOWN($AO80,-1),宝石属性!$B$25:$N$41,3,0)+VLOOKUP($AP$2,职业被动!$B$6:$M$29,COLUMNS(职业被动!$B$6:J$29),0)*$AO80,0)</f>
        <v>664</v>
      </c>
      <c r="AW80" s="9">
        <f>ROUND(属性投放!K$4+装备属性!K$4*IF($AO80&lt;10,1,ROUNDDOWN($AO80,-1))+SUM(属性投放!L$37:L$45)*$AO80+VLOOKUP($AP$2,一级属性!$E$41:$P$64,COLUMNS(一级属性!$E$41:N$64),0)*($AO80+0.25*IF($AO80&lt;10,1,ROUNDDOWN($AO80,-1)))+VLOOKUP($AP$2,宝石属性!$B$43:$M$66,COLUMNS(宝石属性!$B$43:K$66),0)*10*VLOOKUP(ROUNDDOWN($AO80,-1),宝石属性!$B$25:$N$41,2,0)*VLOOKUP(ROUNDDOWN($AO80,-1),宝石属性!$B$25:$N$41,3,0)+VLOOKUP($AP$2,职业被动!$B$6:$M$29,COLUMNS(职业被动!$B$6:K$29),0)*$AO80,0)</f>
        <v>269</v>
      </c>
      <c r="AX80" s="9">
        <f>ROUND(属性投放!L$4+装备属性!L$4*IF($AO80&lt;10,1,ROUNDDOWN($AO80,-1))+SUM(属性投放!M$37:M$45)*$AO80+VLOOKUP($AP$2,一级属性!$E$41:$P$64,COLUMNS(一级属性!$E$41:O$64),0)*($AO80+0.25*IF($AO80&lt;10,1,ROUNDDOWN($AO80,-1)))+VLOOKUP($AP$2,宝石属性!$B$43:$M$66,COLUMNS(宝石属性!$B$43:L$66),0)*10*VLOOKUP(ROUNDDOWN($AO80,-1),宝石属性!$B$25:$N$41,2,0)*VLOOKUP(ROUNDDOWN($AO80,-1),宝石属性!$B$25:$N$41,3,0)+VLOOKUP($AP$2,职业被动!$B$6:$M$29,COLUMNS(职业被动!$B$6:L$29),0)*$AO80,0)</f>
        <v>847</v>
      </c>
      <c r="AY80" s="9">
        <f>ROUND(属性投放!M$4+装备属性!M$4*IF($AO80&lt;10,1,ROUNDDOWN($AO80,-1))+SUM(属性投放!N$37:N$45)*$AO80+VLOOKUP($AP$2,一级属性!$E$41:$P$64,COLUMNS(一级属性!$E$41:P$64),0)*($AO80+0.25*IF($AO80&lt;10,1,ROUNDDOWN($AO80,-1)))+VLOOKUP($AP$2,宝石属性!$B$43:$M$66,COLUMNS(宝石属性!$B$43:M$66),0)*10*VLOOKUP(ROUNDDOWN($AO80,-1),宝石属性!$B$25:$N$41,2,0)*VLOOKUP(ROUNDDOWN($AO80,-1),宝石属性!$B$25:$N$41,3,0)+VLOOKUP($AP$2,职业被动!$B$6:$M$29,COLUMNS(职业被动!$B$6:M$29),0)*$AO80,0)</f>
        <v>865</v>
      </c>
      <c r="AZ80" s="48">
        <f>属性价值和能力评分!$F$9+ROUND(属性价值和能力评分!$F$38*10,0)*AO80+ROUND((SUM(装备属性!$W$9:$W$14)+属性价值和能力评分!$F$38*1.25+1.4+2.8)*IF(AO80&lt;10,1,ROUNDDOWN(AO80,-1)),0)+15*VLOOKUP(ROUNDDOWN(AO80,-1),宝石属性!$B$26:$D$41,2,0)*6*VLOOKUP(ROUNDDOWN(AO80,-1),宝石属性!$B$26:$D$41,3,0)+(属性价值和能力评分!$F$49*9+属性价值和能力评分!$F$50*2+属性价值和能力评分!$F$53*8/5)*AO80</f>
        <v>14691</v>
      </c>
      <c r="BB80" s="1">
        <v>77</v>
      </c>
      <c r="BC80" s="9">
        <f>ROUND(属性投放!D$4+装备属性!D$4*IF($BB80&lt;10,1,ROUNDDOWN($BB80,-1))+SUM(属性投放!E$37:E$45)*$BB80+VLOOKUP($BC$2,一级属性!$E$41:$P$64,COLUMNS(一级属性!$E$41:G$64),0)*($BB80+0.25*IF($BB80&lt;10,1,ROUNDDOWN($BB80,-1)))+VLOOKUP($BC$2,宝石属性!$B$43:$M$66,COLUMNS(宝石属性!$B$43:D$66),0)*10*VLOOKUP(ROUNDDOWN($BB80,-1),宝石属性!$B$25:$N$41,2,0)*VLOOKUP(ROUNDDOWN($BB80,-1),宝石属性!$B$25:$N$41,3,0)+VLOOKUP($BC$2,职业被动!$B$6:$M$29,COLUMNS(职业被动!$B$6:D$29),0)*$BB80,0)</f>
        <v>4595</v>
      </c>
      <c r="BD80" s="9">
        <f>ROUND(属性投放!E$4+装备属性!E$4*IF($BB80&lt;10,1,ROUNDDOWN($BB80,-1))+SUM(属性投放!F$37:F$45)*$BB80+VLOOKUP($BC$2,一级属性!$E$41:$P$64,COLUMNS(一级属性!$E$41:H$64),0)*($BB80+0.25*IF($BB80&lt;10,1,ROUNDDOWN($BB80,-1)))+VLOOKUP($BC$2,宝石属性!$B$43:$M$66,COLUMNS(宝石属性!$B$43:E$66),0)*10*VLOOKUP(ROUNDDOWN($BB80,-1),宝石属性!$B$25:$N$41,2,0)*VLOOKUP(ROUNDDOWN($BB80,-1),宝石属性!$B$25:$N$41,3,0)+VLOOKUP($BC$2,职业被动!$B$6:$M$29,COLUMNS(职业被动!$B$6:E$29),0)*$BB80,0)</f>
        <v>3819</v>
      </c>
      <c r="BE80" s="9">
        <f>ROUND(属性投放!F$4+装备属性!F$4*IF($BB80&lt;10,1,ROUNDDOWN($BB80,-1))+SUM(属性投放!G$37:G$45)*$BB80+VLOOKUP($BC$2,一级属性!$E$41:$P$64,COLUMNS(一级属性!$E$41:I$64),0)*($BB80+0.25*IF($BB80&lt;10,1,ROUNDDOWN($BB80,-1)))+VLOOKUP($BC$2,宝石属性!$B$43:$M$66,COLUMNS(宝石属性!$B$43:F$66),0)*10*VLOOKUP(ROUNDDOWN($BB80,-1),宝石属性!$B$25:$N$41,2,0)*VLOOKUP(ROUNDDOWN($BB80,-1),宝石属性!$B$25:$N$41,3,0)+VLOOKUP($BC$2,职业被动!$B$6:$M$29,COLUMNS(职业被动!$B$6:F$29),0)*$BB80,0)</f>
        <v>828</v>
      </c>
      <c r="BF80" s="9">
        <f>ROUND(属性投放!G$4+装备属性!G$4*IF($BB80&lt;10,1,ROUNDDOWN($BB80,-1))+SUM(属性投放!H$37:H$45)*$BB80+VLOOKUP($BC$2,一级属性!$E$41:$P$64,COLUMNS(一级属性!$E$41:J$64),0)*($BB80+0.25*IF($BB80&lt;10,1,ROUNDDOWN($BB80,-1)))+VLOOKUP($BC$2,宝石属性!$B$43:$M$66,COLUMNS(宝石属性!$B$43:G$66),0)*10*VLOOKUP(ROUNDDOWN($BB80,-1),宝石属性!$B$25:$N$41,2,0)*VLOOKUP(ROUNDDOWN($BB80,-1),宝石属性!$B$25:$N$41,3,0)+VLOOKUP($BC$2,职业被动!$B$6:$M$29,COLUMNS(职业被动!$B$6:G$29),0)*$BB80,0)</f>
        <v>799</v>
      </c>
      <c r="BG80" s="9">
        <f>ROUND(属性投放!H$4+装备属性!H$4*IF($BB80&lt;10,1,ROUNDDOWN($BB80,-1))+SUM(属性投放!I$37:I$45)*$BB80+VLOOKUP($BC$2,一级属性!$E$41:$P$64,COLUMNS(一级属性!$E$41:K$64),0)*($BB80+0.25*IF($BB80&lt;10,1,ROUNDDOWN($BB80,-1)))+VLOOKUP($BC$2,宝石属性!$B$43:$M$66,COLUMNS(宝石属性!$B$43:H$66),0)*10*VLOOKUP(ROUNDDOWN($BB80,-1),宝石属性!$B$25:$N$41,2,0)*VLOOKUP(ROUNDDOWN($BB80,-1),宝石属性!$B$25:$N$41,3,0)+VLOOKUP($BC$2,职业被动!$B$6:$M$29,COLUMNS(职业被动!$B$6:H$29),0)*$BB80,0)</f>
        <v>1161</v>
      </c>
      <c r="BH80" s="9">
        <f>ROUND(属性投放!I$4+装备属性!I$4*IF($BB80&lt;10,1,ROUNDDOWN($BB80,-1))+SUM(属性投放!J$37:J$45)*$BB80+VLOOKUP($BC$2,一级属性!$E$41:$P$64,COLUMNS(一级属性!$E$41:L$64),0)*($BB80+0.25*IF($BB80&lt;10,1,ROUNDDOWN($BB80,-1)))+VLOOKUP($BC$2,宝石属性!$B$43:$M$66,COLUMNS(宝石属性!$B$43:I$66),0)*10*VLOOKUP(ROUNDDOWN($BB80,-1),宝石属性!$B$25:$N$41,2,0)*VLOOKUP(ROUNDDOWN($BB80,-1),宝石属性!$B$25:$N$41,3,0)+VLOOKUP($BC$2,职业被动!$B$6:$M$29,COLUMNS(职业被动!$B$6:I$29),0)*$BB80,0)</f>
        <v>1107</v>
      </c>
      <c r="BI80" s="9">
        <f>ROUND(属性投放!J$4+装备属性!J$4*IF($BB80&lt;10,1,ROUNDDOWN($BB80,-1))+SUM(属性投放!K$37:K$45)*$BB80+VLOOKUP($BC$2,一级属性!$E$41:$P$64,COLUMNS(一级属性!$E$41:M$64),0)*($BB80+0.25*IF($BB80&lt;10,1,ROUNDDOWN($BB80,-1)))+VLOOKUP($BC$2,宝石属性!$B$43:$M$66,COLUMNS(宝石属性!$B$43:J$66),0)*10*VLOOKUP(ROUNDDOWN($BB80,-1),宝石属性!$B$25:$N$41,2,0)*VLOOKUP(ROUNDDOWN($BB80,-1),宝石属性!$B$25:$N$41,3,0)+VLOOKUP($BC$2,职业被动!$B$6:$M$29,COLUMNS(职业被动!$B$6:J$29),0)*$BB80,0)</f>
        <v>523</v>
      </c>
      <c r="BJ80" s="9">
        <f>ROUND(属性投放!K$4+装备属性!K$4*IF($BB80&lt;10,1,ROUNDDOWN($BB80,-1))+SUM(属性投放!L$37:L$45)*$BB80+VLOOKUP($BC$2,一级属性!$E$41:$P$64,COLUMNS(一级属性!$E$41:N$64),0)*($BB80+0.25*IF($BB80&lt;10,1,ROUNDDOWN($BB80,-1)))+VLOOKUP($BC$2,宝石属性!$B$43:$M$66,COLUMNS(宝石属性!$B$43:K$66),0)*10*VLOOKUP(ROUNDDOWN($BB80,-1),宝石属性!$B$25:$N$41,2,0)*VLOOKUP(ROUNDDOWN($BB80,-1),宝石属性!$B$25:$N$41,3,0)+VLOOKUP($BC$2,职业被动!$B$6:$M$29,COLUMNS(职业被动!$B$6:K$29),0)*$BB80,0)</f>
        <v>269</v>
      </c>
      <c r="BK80" s="9">
        <f>ROUND(属性投放!L$4+装备属性!L$4*IF($BB80&lt;10,1,ROUNDDOWN($BB80,-1))+SUM(属性投放!M$37:M$45)*$BB80+VLOOKUP($BC$2,一级属性!$E$41:$P$64,COLUMNS(一级属性!$E$41:O$64),0)*($BB80+0.25*IF($BB80&lt;10,1,ROUNDDOWN($BB80,-1)))+VLOOKUP($BC$2,宝石属性!$B$43:$M$66,COLUMNS(宝石属性!$B$43:L$66),0)*10*VLOOKUP(ROUNDDOWN($BB80,-1),宝石属性!$B$25:$N$41,2,0)*VLOOKUP(ROUNDDOWN($BB80,-1),宝石属性!$B$25:$N$41,3,0)+VLOOKUP($BC$2,职业被动!$B$6:$M$29,COLUMNS(职业被动!$B$6:L$29),0)*$BB80,0)</f>
        <v>23</v>
      </c>
      <c r="BL80" s="9">
        <f>ROUND(属性投放!M$4+装备属性!M$4*IF($BB80&lt;10,1,ROUNDDOWN($BB80,-1))+SUM(属性投放!N$37:N$45)*$BB80+VLOOKUP($BC$2,一级属性!$E$41:$P$64,COLUMNS(一级属性!$E$41:P$64),0)*($BB80+0.25*IF($BB80&lt;10,1,ROUNDDOWN($BB80,-1)))+VLOOKUP($BC$2,宝石属性!$B$43:$M$66,COLUMNS(宝石属性!$B$43:M$66),0)*10*VLOOKUP(ROUNDDOWN($BB80,-1),宝石属性!$B$25:$N$41,2,0)*VLOOKUP(ROUNDDOWN($BB80,-1),宝石属性!$B$25:$N$41,3,0)+VLOOKUP($BC$2,职业被动!$B$6:$M$29,COLUMNS(职业被动!$B$6:M$29),0)*$BB80,0)</f>
        <v>865</v>
      </c>
      <c r="BM80" s="48">
        <f>属性价值和能力评分!$F$9+ROUND(属性价值和能力评分!$F$38*10,0)*BB80+ROUND((SUM(装备属性!$W$9:$W$14)+属性价值和能力评分!$F$38*1.25+1.4+2.8)*IF(BB80&lt;10,1,ROUNDDOWN(BB80,-1)),0)+15*VLOOKUP(ROUNDDOWN(BB80,-1),宝石属性!$B$26:$D$41,2,0)*6*VLOOKUP(ROUNDDOWN(BB80,-1),宝石属性!$B$26:$D$41,3,0)+(属性价值和能力评分!$F$49*9+属性价值和能力评分!$F$50*2+属性价值和能力评分!$F$53*8/5)*BB80</f>
        <v>14691</v>
      </c>
      <c r="BO80" s="1">
        <v>77</v>
      </c>
      <c r="BP80" s="9">
        <f>ROUND(属性投放!D$4+装备属性!D$4*IF($BO80&lt;10,1,ROUNDDOWN($BO80,-1))+SUM(属性投放!E$37:E$45)*$BO80+VLOOKUP($BP$2,一级属性!$E$41:$P$64,COLUMNS(一级属性!$E$41:G$64),0)*($BO80+0.25*IF($BO80&lt;10,1,ROUNDDOWN($BO80,-1)))+VLOOKUP($BP$2,宝石属性!$B$43:$M$66,COLUMNS(宝石属性!$B$43:D$66),0)*10*VLOOKUP(ROUNDDOWN($BO80,-1),宝石属性!$B$25:$N$41,2,0)*VLOOKUP(ROUNDDOWN($BO80,-1),宝石属性!$B$25:$N$41,3,0)+VLOOKUP($BP$2,职业被动!$B$6:$M$29,COLUMNS(职业被动!$B$6:D$29),0)*$BO80,0)</f>
        <v>5673</v>
      </c>
      <c r="BQ80" s="9">
        <f>ROUND(属性投放!E$4+装备属性!E$4*IF($BO80&lt;10,1,ROUNDDOWN($BO80,-1))+SUM(属性投放!F$37:F$45)*$BO80+VLOOKUP($BP$2,一级属性!$E$41:$P$64,COLUMNS(一级属性!$E$41:H$64),0)*($BO80+0.25*IF($BO80&lt;10,1,ROUNDDOWN($BO80,-1)))+VLOOKUP($BP$2,宝石属性!$B$43:$M$66,COLUMNS(宝石属性!$B$43:E$66),0)*10*VLOOKUP(ROUNDDOWN($BO80,-1),宝石属性!$B$25:$N$41,2,0)*VLOOKUP(ROUNDDOWN($BO80,-1),宝石属性!$B$25:$N$41,3,0)+VLOOKUP($BP$2,职业被动!$B$6:$M$29,COLUMNS(职业被动!$B$6:E$29),0)*$BO80,0)</f>
        <v>3347</v>
      </c>
      <c r="BR80" s="9">
        <f>ROUND(属性投放!F$4+装备属性!F$4*IF($BO80&lt;10,1,ROUNDDOWN($BO80,-1))+SUM(属性投放!G$37:G$45)*$BO80+VLOOKUP($BP$2,一级属性!$E$41:$P$64,COLUMNS(一级属性!$E$41:I$64),0)*($BO80+0.25*IF($BO80&lt;10,1,ROUNDDOWN($BO80,-1)))+VLOOKUP($BP$2,宝石属性!$B$43:$M$66,COLUMNS(宝石属性!$B$43:F$66),0)*10*VLOOKUP(ROUNDDOWN($BO80,-1),宝石属性!$B$25:$N$41,2,0)*VLOOKUP(ROUNDDOWN($BO80,-1),宝石属性!$B$25:$N$41,3,0)+VLOOKUP($BP$2,职业被动!$B$6:$M$29,COLUMNS(职业被动!$B$6:F$29),0)*$BO80,0)</f>
        <v>828</v>
      </c>
      <c r="BS80" s="9">
        <f>ROUND(属性投放!G$4+装备属性!G$4*IF($BO80&lt;10,1,ROUNDDOWN($BO80,-1))+SUM(属性投放!H$37:H$45)*$BO80+VLOOKUP($BP$2,一级属性!$E$41:$P$64,COLUMNS(一级属性!$E$41:J$64),0)*($BO80+0.25*IF($BO80&lt;10,1,ROUNDDOWN($BO80,-1)))+VLOOKUP($BP$2,宝石属性!$B$43:$M$66,COLUMNS(宝石属性!$B$43:G$66),0)*10*VLOOKUP(ROUNDDOWN($BO80,-1),宝石属性!$B$25:$N$41,2,0)*VLOOKUP(ROUNDDOWN($BO80,-1),宝石属性!$B$25:$N$41,3,0)+VLOOKUP($BP$2,职业被动!$B$6:$M$29,COLUMNS(职业被动!$B$6:G$29),0)*$BO80,0)</f>
        <v>799</v>
      </c>
      <c r="BT80" s="9">
        <f>ROUND(属性投放!H$4+装备属性!H$4*IF($BO80&lt;10,1,ROUNDDOWN($BO80,-1))+SUM(属性投放!I$37:I$45)*$BO80+VLOOKUP($BP$2,一级属性!$E$41:$P$64,COLUMNS(一级属性!$E$41:K$64),0)*($BO80+0.25*IF($BO80&lt;10,1,ROUNDDOWN($BO80,-1)))+VLOOKUP($BP$2,宝石属性!$B$43:$M$66,COLUMNS(宝石属性!$B$43:H$66),0)*10*VLOOKUP(ROUNDDOWN($BO80,-1),宝石属性!$B$25:$N$41,2,0)*VLOOKUP(ROUNDDOWN($BO80,-1),宝石属性!$B$25:$N$41,3,0)+VLOOKUP($BP$2,职业被动!$B$6:$M$29,COLUMNS(职业被动!$B$6:H$29),0)*$BO80,0)</f>
        <v>882</v>
      </c>
      <c r="BU80" s="9">
        <f>ROUND(属性投放!I$4+装备属性!I$4*IF($BO80&lt;10,1,ROUNDDOWN($BO80,-1))+SUM(属性投放!J$37:J$45)*$BO80+VLOOKUP($BP$2,一级属性!$E$41:$P$64,COLUMNS(一级属性!$E$41:L$64),0)*($BO80+0.25*IF($BO80&lt;10,1,ROUNDDOWN($BO80,-1)))+VLOOKUP($BP$2,宝石属性!$B$43:$M$66,COLUMNS(宝石属性!$B$43:I$66),0)*10*VLOOKUP(ROUNDDOWN($BO80,-1),宝石属性!$B$25:$N$41,2,0)*VLOOKUP(ROUNDDOWN($BO80,-1),宝石属性!$B$25:$N$41,3,0)+VLOOKUP($BP$2,职业被动!$B$6:$M$29,COLUMNS(职业被动!$B$6:I$29),0)*$BO80,0)</f>
        <v>935</v>
      </c>
      <c r="BV80" s="9">
        <f>ROUND(属性投放!J$4+装备属性!J$4*IF($BO80&lt;10,1,ROUNDDOWN($BO80,-1))+SUM(属性投放!K$37:K$45)*$BO80+VLOOKUP($BP$2,一级属性!$E$41:$P$64,COLUMNS(一级属性!$E$41:M$64),0)*($BO80+0.25*IF($BO80&lt;10,1,ROUNDDOWN($BO80,-1)))+VLOOKUP($BP$2,宝石属性!$B$43:$M$66,COLUMNS(宝石属性!$B$43:J$66),0)*10*VLOOKUP(ROUNDDOWN($BO80,-1),宝石属性!$B$25:$N$41,2,0)*VLOOKUP(ROUNDDOWN($BO80,-1),宝石属性!$B$25:$N$41,3,0)+VLOOKUP($BP$2,职业被动!$B$6:$M$29,COLUMNS(职业被动!$B$6:J$29),0)*$BO80,0)</f>
        <v>664</v>
      </c>
      <c r="BW80" s="9">
        <f>ROUND(属性投放!K$4+装备属性!K$4*IF($BO80&lt;10,1,ROUNDDOWN($BO80,-1))+SUM(属性投放!L$37:L$45)*$BO80+VLOOKUP($BP$2,一级属性!$E$41:$P$64,COLUMNS(一级属性!$E$41:N$64),0)*($BO80+0.25*IF($BO80&lt;10,1,ROUNDDOWN($BO80,-1)))+VLOOKUP($BP$2,宝石属性!$B$43:$M$66,COLUMNS(宝石属性!$B$43:K$66),0)*10*VLOOKUP(ROUNDDOWN($BO80,-1),宝石属性!$B$25:$N$41,2,0)*VLOOKUP(ROUNDDOWN($BO80,-1),宝石属性!$B$25:$N$41,3,0)+VLOOKUP($BP$2,职业被动!$B$6:$M$29,COLUMNS(职业被动!$B$6:K$29),0)*$BO80,0)</f>
        <v>413</v>
      </c>
      <c r="BX80" s="9">
        <f>ROUND(属性投放!L$4+装备属性!L$4*IF($BO80&lt;10,1,ROUNDDOWN($BO80,-1))+SUM(属性投放!M$37:M$45)*$BO80+VLOOKUP($BP$2,一级属性!$E$41:$P$64,COLUMNS(一级属性!$E$41:O$64),0)*($BO80+0.25*IF($BO80&lt;10,1,ROUNDDOWN($BO80,-1)))+VLOOKUP($BP$2,宝石属性!$B$43:$M$66,COLUMNS(宝石属性!$B$43:L$66),0)*10*VLOOKUP(ROUNDDOWN($BO80,-1),宝石属性!$B$25:$N$41,2,0)*VLOOKUP(ROUNDDOWN($BO80,-1),宝石属性!$B$25:$N$41,3,0)+VLOOKUP($BP$2,职业被动!$B$6:$M$29,COLUMNS(职业被动!$B$6:L$29),0)*$BO80,0)</f>
        <v>23</v>
      </c>
      <c r="BY80" s="9">
        <f>ROUND(属性投放!M$4+装备属性!M$4*IF($BO80&lt;10,1,ROUNDDOWN($BO80,-1))+SUM(属性投放!N$37:N$45)*$BO80+VLOOKUP($BP$2,一级属性!$E$41:$P$64,COLUMNS(一级属性!$E$41:P$64),0)*($BO80+0.25*IF($BO80&lt;10,1,ROUNDDOWN($BO80,-1)))+VLOOKUP($BP$2,宝石属性!$B$43:$M$66,COLUMNS(宝石属性!$B$43:M$66),0)*10*VLOOKUP(ROUNDDOWN($BO80,-1),宝石属性!$B$25:$N$41,2,0)*VLOOKUP(ROUNDDOWN($BO80,-1),宝石属性!$B$25:$N$41,3,0)+VLOOKUP($BP$2,职业被动!$B$6:$M$29,COLUMNS(职业被动!$B$6:M$29),0)*$BO80,0)</f>
        <v>865</v>
      </c>
      <c r="BZ80" s="48">
        <f>属性价值和能力评分!$F$9+ROUND(属性价值和能力评分!$F$38*10,0)*BO80+ROUND((SUM(装备属性!$W$9:$W$14)+属性价值和能力评分!$F$38*1.25+1.4+2.8)*IF(BO80&lt;10,1,ROUNDDOWN(BO80,-1)),0)+15*VLOOKUP(ROUNDDOWN(BO80,-1),宝石属性!$B$26:$D$41,2,0)*6*VLOOKUP(ROUNDDOWN(BO80,-1),宝石属性!$B$26:$D$41,3,0)+(属性价值和能力评分!$F$49*9+属性价值和能力评分!$F$50*2+属性价值和能力评分!$F$53*8/5)*BO80</f>
        <v>14691</v>
      </c>
      <c r="CB80" s="1">
        <v>77</v>
      </c>
      <c r="CC80" s="9">
        <f>ROUND(属性投放!D$4+装备属性!D$4*IF($CB80&lt;10,1,ROUNDDOWN($CB80,-1))+SUM(属性投放!E$37:E$45)*$CB80+VLOOKUP($CC$2,一级属性!$E$41:$P$64,COLUMNS(一级属性!$E$41:G$64),0)*($CB80+0.25*IF($CB80&lt;10,1,ROUNDDOWN($CB80,-1)))+VLOOKUP($CC$2,宝石属性!$B$43:$M$66,COLUMNS(宝石属性!$B$43:D$66),0)*10*VLOOKUP(ROUNDDOWN($CB80,-1),宝石属性!$B$25:$N$41,2,0)*VLOOKUP(ROUNDDOWN($CB80,-1),宝石属性!$B$25:$N$41,3,0)+VLOOKUP($CC$2,职业被动!$B$6:$M$29,COLUMNS(职业被动!$B$6:D$29),0)*$CB80,0)</f>
        <v>3839</v>
      </c>
      <c r="CD80" s="9">
        <f>ROUND(属性投放!E$4+装备属性!E$4*IF($CB80&lt;10,1,ROUNDDOWN($CB80,-1))+SUM(属性投放!F$37:F$45)*$CB80+VLOOKUP($CC$2,一级属性!$E$41:$P$64,COLUMNS(一级属性!$E$41:H$64),0)*($CB80+0.25*IF($CB80&lt;10,1,ROUNDDOWN($CB80,-1)))+VLOOKUP($CC$2,宝石属性!$B$43:$M$66,COLUMNS(宝石属性!$B$43:E$66),0)*10*VLOOKUP(ROUNDDOWN($CB80,-1),宝石属性!$B$25:$N$41,2,0)*VLOOKUP(ROUNDDOWN($CB80,-1),宝石属性!$B$25:$N$41,3,0)+VLOOKUP($CC$2,职业被动!$B$6:$M$29,COLUMNS(职业被动!$B$6:E$29),0)*$CB80,0)</f>
        <v>1929</v>
      </c>
      <c r="CE80" s="9">
        <f>ROUND(属性投放!F$4+装备属性!F$4*IF($CB80&lt;10,1,ROUNDDOWN($CB80,-1))+SUM(属性投放!G$37:G$45)*$CB80+VLOOKUP($CC$2,一级属性!$E$41:$P$64,COLUMNS(一级属性!$E$41:I$64),0)*($CB80+0.25*IF($CB80&lt;10,1,ROUNDDOWN($CB80,-1)))+VLOOKUP($CC$2,宝石属性!$B$43:$M$66,COLUMNS(宝石属性!$B$43:F$66),0)*10*VLOOKUP(ROUNDDOWN($CB80,-1),宝石属性!$B$25:$N$41,2,0)*VLOOKUP(ROUNDDOWN($CB80,-1),宝石属性!$B$25:$N$41,3,0)+VLOOKUP($CC$2,职业被动!$B$6:$M$29,COLUMNS(职业被动!$B$6:F$29),0)*$CB80,0)</f>
        <v>1781</v>
      </c>
      <c r="CF80" s="9">
        <f>ROUND(属性投放!G$4+装备属性!G$4*IF($CB80&lt;10,1,ROUNDDOWN($CB80,-1))+SUM(属性投放!H$37:H$45)*$CB80+VLOOKUP($CC$2,一级属性!$E$41:$P$64,COLUMNS(一级属性!$E$41:J$64),0)*($CB80+0.25*IF($CB80&lt;10,1,ROUNDDOWN($CB80,-1)))+VLOOKUP($CC$2,宝石属性!$B$43:$M$66,COLUMNS(宝石属性!$B$43:G$66),0)*10*VLOOKUP(ROUNDDOWN($CB80,-1),宝石属性!$B$25:$N$41,2,0)*VLOOKUP(ROUNDDOWN($CB80,-1),宝石属性!$B$25:$N$41,3,0)+VLOOKUP($CC$2,职业被动!$B$6:$M$29,COLUMNS(职业被动!$B$6:G$29),0)*$CB80,0)</f>
        <v>876</v>
      </c>
      <c r="CG80" s="9">
        <f>ROUND(属性投放!H$4+装备属性!H$4*IF($CB80&lt;10,1,ROUNDDOWN($CB80,-1))+SUM(属性投放!I$37:I$45)*$CB80+VLOOKUP($CC$2,一级属性!$E$41:$P$64,COLUMNS(一级属性!$E$41:K$64),0)*($CB80+0.25*IF($CB80&lt;10,1,ROUNDDOWN($CB80,-1)))+VLOOKUP($CC$2,宝石属性!$B$43:$M$66,COLUMNS(宝石属性!$B$43:H$66),0)*10*VLOOKUP(ROUNDDOWN($CB80,-1),宝石属性!$B$25:$N$41,2,0)*VLOOKUP(ROUNDDOWN($CB80,-1),宝石属性!$B$25:$N$41,3,0)+VLOOKUP($CC$2,职业被动!$B$6:$M$29,COLUMNS(职业被动!$B$6:H$29),0)*$CB80,0)</f>
        <v>521</v>
      </c>
      <c r="CH80" s="9">
        <f>ROUND(属性投放!I$4+装备属性!I$4*IF($CB80&lt;10,1,ROUNDDOWN($CB80,-1))+SUM(属性投放!J$37:J$45)*$CB80+VLOOKUP($CC$2,一级属性!$E$41:$P$64,COLUMNS(一级属性!$E$41:L$64),0)*($CB80+0.25*IF($CB80&lt;10,1,ROUNDDOWN($CB80,-1)))+VLOOKUP($CC$2,宝石属性!$B$43:$M$66,COLUMNS(宝石属性!$B$43:I$66),0)*10*VLOOKUP(ROUNDDOWN($CB80,-1),宝石属性!$B$25:$N$41,2,0)*VLOOKUP(ROUNDDOWN($CB80,-1),宝石属性!$B$25:$N$41,3,0)+VLOOKUP($CC$2,职业被动!$B$6:$M$29,COLUMNS(职业被动!$B$6:I$29),0)*$CB80,0)</f>
        <v>897</v>
      </c>
      <c r="CI80" s="9">
        <f>ROUND(属性投放!J$4+装备属性!J$4*IF($CB80&lt;10,1,ROUNDDOWN($CB80,-1))+SUM(属性投放!K$37:K$45)*$CB80+VLOOKUP($CC$2,一级属性!$E$41:$P$64,COLUMNS(一级属性!$E$41:M$64),0)*($CB80+0.25*IF($CB80&lt;10,1,ROUNDDOWN($CB80,-1)))+VLOOKUP($CC$2,宝石属性!$B$43:$M$66,COLUMNS(宝石属性!$B$43:J$66),0)*10*VLOOKUP(ROUNDDOWN($CB80,-1),宝石属性!$B$25:$N$41,2,0)*VLOOKUP(ROUNDDOWN($CB80,-1),宝石属性!$B$25:$N$41,3,0)+VLOOKUP($CC$2,职业被动!$B$6:$M$29,COLUMNS(职业被动!$B$6:J$29),0)*$CB80,0)</f>
        <v>598</v>
      </c>
      <c r="CJ80" s="9">
        <f>ROUND(属性投放!K$4+装备属性!K$4*IF($CB80&lt;10,1,ROUNDDOWN($CB80,-1))+SUM(属性投放!L$37:L$45)*$CB80+VLOOKUP($CC$2,一级属性!$E$41:$P$64,COLUMNS(一级属性!$E$41:N$64),0)*($CB80+0.25*IF($CB80&lt;10,1,ROUNDDOWN($CB80,-1)))+VLOOKUP($CC$2,宝石属性!$B$43:$M$66,COLUMNS(宝石属性!$B$43:K$66),0)*10*VLOOKUP(ROUNDDOWN($CB80,-1),宝石属性!$B$25:$N$41,2,0)*VLOOKUP(ROUNDDOWN($CB80,-1),宝石属性!$B$25:$N$41,3,0)+VLOOKUP($CC$2,职业被动!$B$6:$M$29,COLUMNS(职业被动!$B$6:K$29),0)*$CB80,0)</f>
        <v>269</v>
      </c>
      <c r="CK80" s="9">
        <f>ROUND(属性投放!L$4+装备属性!L$4*IF($CB80&lt;10,1,ROUNDDOWN($CB80,-1))+SUM(属性投放!M$37:M$45)*$CB80+VLOOKUP($CC$2,一级属性!$E$41:$P$64,COLUMNS(一级属性!$E$41:O$64),0)*($CB80+0.25*IF($CB80&lt;10,1,ROUNDDOWN($CB80,-1)))+VLOOKUP($CC$2,宝石属性!$B$43:$M$66,COLUMNS(宝石属性!$B$43:L$66),0)*10*VLOOKUP(ROUNDDOWN($CB80,-1),宝石属性!$B$25:$N$41,2,0)*VLOOKUP(ROUNDDOWN($CB80,-1),宝石属性!$B$25:$N$41,3,0)+VLOOKUP($CC$2,职业被动!$B$6:$M$29,COLUMNS(职业被动!$B$6:L$29),0)*$CB80,0)</f>
        <v>23</v>
      </c>
      <c r="CL80" s="9">
        <f>ROUND(属性投放!M$4+装备属性!M$4*IF($CB80&lt;10,1,ROUNDDOWN($CB80,-1))+SUM(属性投放!N$37:N$45)*$CB80+VLOOKUP($CC$2,一级属性!$E$41:$P$64,COLUMNS(一级属性!$E$41:P$64),0)*($CB80+0.25*IF($CB80&lt;10,1,ROUNDDOWN($CB80,-1)))+VLOOKUP($CC$2,宝石属性!$B$43:$M$66,COLUMNS(宝石属性!$B$43:M$66),0)*10*VLOOKUP(ROUNDDOWN($CB80,-1),宝石属性!$B$25:$N$41,2,0)*VLOOKUP(ROUNDDOWN($CB80,-1),宝石属性!$B$25:$N$41,3,0)+VLOOKUP($CC$2,职业被动!$B$6:$M$29,COLUMNS(职业被动!$B$6:M$29),0)*$CB80,0)</f>
        <v>793</v>
      </c>
      <c r="CM80" s="48">
        <f>属性价值和能力评分!$F$9+ROUND(属性价值和能力评分!$F$38*10,0)*CB80+ROUND((SUM(装备属性!$W$9:$W$14)+属性价值和能力评分!$F$38*1.25+1.4+2.8)*IF(CB80&lt;10,1,ROUNDDOWN(CB80,-1)),0)+15*VLOOKUP(ROUNDDOWN(CB80,-1),宝石属性!$B$26:$D$41,2,0)*6*VLOOKUP(ROUNDDOWN(CB80,-1),宝石属性!$B$26:$D$41,3,0)+(属性价值和能力评分!$F$49*9+属性价值和能力评分!$F$50*2+属性价值和能力评分!$F$53*8/5)*CB80</f>
        <v>14691</v>
      </c>
      <c r="CO80" s="1">
        <v>77</v>
      </c>
      <c r="CP80" s="9">
        <f>ROUND(属性投放!D$4+装备属性!D$4*IF($CO80&lt;10,1,ROUNDDOWN($CO80,-1))+SUM(属性投放!E$37:E$45)*$CO80+VLOOKUP($CP$2,一级属性!$E$41:$P$64,COLUMNS(一级属性!$E$41:G$64),0)*($CO80+0.25*IF($CO80&lt;10,1,ROUNDDOWN($CO80,-1)))+VLOOKUP($CP$2,宝石属性!$B$43:$M$66,COLUMNS(宝石属性!$B$43:D$66),0)*10*VLOOKUP(ROUNDDOWN($CO80,-1),宝石属性!$B$25:$N$41,2,0)*VLOOKUP(ROUNDDOWN($CO80,-1),宝石属性!$B$25:$N$41,3,0)+VLOOKUP($CP$2,职业被动!$B$6:$M$29,COLUMNS(职业被动!$B$6:D$29),0)*$CO80,0)</f>
        <v>3839</v>
      </c>
      <c r="CQ80" s="9">
        <f>ROUND(属性投放!E$4+装备属性!E$4*IF($CO80&lt;10,1,ROUNDDOWN($CO80,-1))+SUM(属性投放!F$37:F$45)*$CO80+VLOOKUP($CP$2,一级属性!$E$41:$P$64,COLUMNS(一级属性!$E$41:H$64),0)*($CO80+0.25*IF($CO80&lt;10,1,ROUNDDOWN($CO80,-1)))+VLOOKUP($CP$2,宝石属性!$B$43:$M$66,COLUMNS(宝石属性!$B$43:E$66),0)*10*VLOOKUP(ROUNDDOWN($CO80,-1),宝石属性!$B$25:$N$41,2,0)*VLOOKUP(ROUNDDOWN($CO80,-1),宝石属性!$B$25:$N$41,3,0)+VLOOKUP($CP$2,职业被动!$B$6:$M$29,COLUMNS(职业被动!$B$6:E$29),0)*$CO80,0)</f>
        <v>4292</v>
      </c>
      <c r="CR80" s="9">
        <f>ROUND(属性投放!F$4+装备属性!F$4*IF($CO80&lt;10,1,ROUNDDOWN($CO80,-1))+SUM(属性投放!G$37:G$45)*$CO80+VLOOKUP($CP$2,一级属性!$E$41:$P$64,COLUMNS(一级属性!$E$41:I$64),0)*($CO80+0.25*IF($CO80&lt;10,1,ROUNDDOWN($CO80,-1)))+VLOOKUP($CP$2,宝石属性!$B$43:$M$66,COLUMNS(宝石属性!$B$43:F$66),0)*10*VLOOKUP(ROUNDDOWN($CO80,-1),宝石属性!$B$25:$N$41,2,0)*VLOOKUP(ROUNDDOWN($CO80,-1),宝石属性!$B$25:$N$41,3,0)+VLOOKUP($CP$2,职业被动!$B$6:$M$29,COLUMNS(职业被动!$B$6:F$29),0)*$CO80,0)</f>
        <v>828</v>
      </c>
      <c r="CS80" s="9">
        <f>ROUND(属性投放!G$4+装备属性!G$4*IF($CO80&lt;10,1,ROUNDDOWN($CO80,-1))+SUM(属性投放!H$37:H$45)*$CO80+VLOOKUP($CP$2,一级属性!$E$41:$P$64,COLUMNS(一级属性!$E$41:J$64),0)*($CO80+0.25*IF($CO80&lt;10,1,ROUNDDOWN($CO80,-1)))+VLOOKUP($CP$2,宝石属性!$B$43:$M$66,COLUMNS(宝石属性!$B$43:G$66),0)*10*VLOOKUP(ROUNDDOWN($CO80,-1),宝石属性!$B$25:$N$41,2,0)*VLOOKUP(ROUNDDOWN($CO80,-1),宝石属性!$B$25:$N$41,3,0)+VLOOKUP($CP$2,职业被动!$B$6:$M$29,COLUMNS(职业被动!$B$6:G$29),0)*$CO80,0)</f>
        <v>799</v>
      </c>
      <c r="CT80" s="9">
        <f>ROUND(属性投放!H$4+装备属性!H$4*IF($CO80&lt;10,1,ROUNDDOWN($CO80,-1))+SUM(属性投放!I$37:I$45)*$CO80+VLOOKUP($CP$2,一级属性!$E$41:$P$64,COLUMNS(一级属性!$E$41:K$64),0)*($CO80+0.25*IF($CO80&lt;10,1,ROUNDDOWN($CO80,-1)))+VLOOKUP($CP$2,宝石属性!$B$43:$M$66,COLUMNS(宝石属性!$B$43:H$66),0)*10*VLOOKUP(ROUNDDOWN($CO80,-1),宝石属性!$B$25:$N$41,2,0)*VLOOKUP(ROUNDDOWN($CO80,-1),宝石属性!$B$25:$N$41,3,0)+VLOOKUP($CP$2,职业被动!$B$6:$M$29,COLUMNS(职业被动!$B$6:H$29),0)*$CO80,0)</f>
        <v>1364</v>
      </c>
      <c r="CU80" s="9">
        <f>ROUND(属性投放!I$4+装备属性!I$4*IF($CO80&lt;10,1,ROUNDDOWN($CO80,-1))+SUM(属性投放!J$37:J$45)*$CO80+VLOOKUP($CP$2,一级属性!$E$41:$P$64,COLUMNS(一级属性!$E$41:L$64),0)*($CO80+0.25*IF($CO80&lt;10,1,ROUNDDOWN($CO80,-1)))+VLOOKUP($CP$2,宝石属性!$B$43:$M$66,COLUMNS(宝石属性!$B$43:I$66),0)*10*VLOOKUP(ROUNDDOWN($CO80,-1),宝石属性!$B$25:$N$41,2,0)*VLOOKUP(ROUNDDOWN($CO80,-1),宝石属性!$B$25:$N$41,3,0)+VLOOKUP($CP$2,职业被动!$B$6:$M$29,COLUMNS(职业被动!$B$6:I$29),0)*$CO80,0)</f>
        <v>1163</v>
      </c>
      <c r="CV80" s="9">
        <f>ROUND(属性投放!J$4+装备属性!J$4*IF($CO80&lt;10,1,ROUNDDOWN($CO80,-1))+SUM(属性投放!K$37:K$45)*$CO80+VLOOKUP($CP$2,一级属性!$E$41:$P$64,COLUMNS(一级属性!$E$41:M$64),0)*($CO80+0.25*IF($CO80&lt;10,1,ROUNDDOWN($CO80,-1)))+VLOOKUP($CP$2,宝石属性!$B$43:$M$66,COLUMNS(宝石属性!$B$43:J$66),0)*10*VLOOKUP(ROUNDDOWN($CO80,-1),宝石属性!$B$25:$N$41,2,0)*VLOOKUP(ROUNDDOWN($CO80,-1),宝石属性!$B$25:$N$41,3,0)+VLOOKUP($CP$2,职业被动!$B$6:$M$29,COLUMNS(职业被动!$B$6:J$29),0)*$CO80,0)</f>
        <v>504</v>
      </c>
      <c r="CW80" s="9">
        <f>ROUND(属性投放!K$4+装备属性!K$4*IF($CO80&lt;10,1,ROUNDDOWN($CO80,-1))+SUM(属性投放!L$37:L$45)*$CO80+VLOOKUP($CP$2,一级属性!$E$41:$P$64,COLUMNS(一级属性!$E$41:N$64),0)*($CO80+0.25*IF($CO80&lt;10,1,ROUNDDOWN($CO80,-1)))+VLOOKUP($CP$2,宝石属性!$B$43:$M$66,COLUMNS(宝石属性!$B$43:K$66),0)*10*VLOOKUP(ROUNDDOWN($CO80,-1),宝石属性!$B$25:$N$41,2,0)*VLOOKUP(ROUNDDOWN($CO80,-1),宝石属性!$B$25:$N$41,3,0)+VLOOKUP($CP$2,职业被动!$B$6:$M$29,COLUMNS(职业被动!$B$6:K$29),0)*$CO80,0)</f>
        <v>269</v>
      </c>
      <c r="CX80" s="9">
        <f>ROUND(属性投放!L$4+装备属性!L$4*IF($CO80&lt;10,1,ROUNDDOWN($CO80,-1))+SUM(属性投放!M$37:M$45)*$CO80+VLOOKUP($CP$2,一级属性!$E$41:$P$64,COLUMNS(一级属性!$E$41:O$64),0)*($CO80+0.25*IF($CO80&lt;10,1,ROUNDDOWN($CO80,-1)))+VLOOKUP($CP$2,宝石属性!$B$43:$M$66,COLUMNS(宝石属性!$B$43:L$66),0)*10*VLOOKUP(ROUNDDOWN($CO80,-1),宝石属性!$B$25:$N$41,2,0)*VLOOKUP(ROUNDDOWN($CO80,-1),宝石属性!$B$25:$N$41,3,0)+VLOOKUP($CP$2,职业被动!$B$6:$M$29,COLUMNS(职业被动!$B$6:L$29),0)*$CO80,0)</f>
        <v>23</v>
      </c>
      <c r="CY80" s="9">
        <f>ROUND(属性投放!M$4+装备属性!M$4*IF($CO80&lt;10,1,ROUNDDOWN($CO80,-1))+SUM(属性投放!N$37:N$45)*$CO80+VLOOKUP($CP$2,一级属性!$E$41:$P$64,COLUMNS(一级属性!$E$41:P$64),0)*($CO80+0.25*IF($CO80&lt;10,1,ROUNDDOWN($CO80,-1)))+VLOOKUP($CP$2,宝石属性!$B$43:$M$66,COLUMNS(宝石属性!$B$43:M$66),0)*10*VLOOKUP(ROUNDDOWN($CO80,-1),宝石属性!$B$25:$N$41,2,0)*VLOOKUP(ROUNDDOWN($CO80,-1),宝石属性!$B$25:$N$41,3,0)+VLOOKUP($CP$2,职业被动!$B$6:$M$29,COLUMNS(职业被动!$B$6:M$29),0)*$CO80,0)</f>
        <v>793</v>
      </c>
      <c r="CZ80" s="48">
        <f>属性价值和能力评分!$F$9+ROUND(属性价值和能力评分!$F$38*10,0)*CO80+ROUND((SUM(装备属性!$W$9:$W$14)+属性价值和能力评分!$F$38*1.25+1.4+2.8)*IF(CO80&lt;10,1,ROUNDDOWN(CO80,-1)),0)+15*VLOOKUP(ROUNDDOWN(CO80,-1),宝石属性!$B$26:$D$41,2,0)*6*VLOOKUP(ROUNDDOWN(CO80,-1),宝石属性!$B$26:$D$41,3,0)+(属性价值和能力评分!$F$49*9+属性价值和能力评分!$F$50*2+属性价值和能力评分!$F$53*8/5)*CO80</f>
        <v>14691</v>
      </c>
      <c r="DB80" s="1">
        <v>77</v>
      </c>
      <c r="DC80" s="9">
        <f>ROUND(属性投放!D$4+装备属性!D$4*IF($DB80&lt;10,1,ROUNDDOWN($DB80,-1))+SUM(属性投放!E$37:E$45)*$DB80+VLOOKUP($DC$2,一级属性!$E$41:$P$64,COLUMNS(一级属性!$E$41:G$64),0)*($DB80+0.25*IF($DB80&lt;10,1,ROUNDDOWN($DB80,-1)))+VLOOKUP($DC$2,宝石属性!$B$43:$M$66,COLUMNS(宝石属性!$B$43:D$66),0)*10*VLOOKUP(ROUNDDOWN($DB80,-1),宝石属性!$B$25:$N$41,2,0)*VLOOKUP(ROUNDDOWN($DB80,-1),宝石属性!$B$25:$N$41,3,0)+VLOOKUP($DC$2,职业被动!$B$6:$M$29,COLUMNS(职业被动!$B$6:D$29),0)*$DB80,0)</f>
        <v>4378</v>
      </c>
      <c r="DD80" s="9">
        <f>ROUND(属性投放!E$4+装备属性!E$4*IF($DB80&lt;10,1,ROUNDDOWN($DB80,-1))+SUM(属性投放!F$37:F$45)*$DB80+VLOOKUP($DC$2,一级属性!$E$41:$P$64,COLUMNS(一级属性!$E$41:H$64),0)*($DB80+0.25*IF($DB80&lt;10,1,ROUNDDOWN($DB80,-1)))+VLOOKUP($DC$2,宝石属性!$B$43:$M$66,COLUMNS(宝石属性!$B$43:E$66),0)*10*VLOOKUP(ROUNDDOWN($DB80,-1),宝石属性!$B$25:$N$41,2,0)*VLOOKUP(ROUNDDOWN($DB80,-1),宝石属性!$B$25:$N$41,3,0)+VLOOKUP($DC$2,职业被动!$B$6:$M$29,COLUMNS(职业被动!$B$6:E$29),0)*$DB80,0)</f>
        <v>1929</v>
      </c>
      <c r="DE80" s="9">
        <f>ROUND(属性投放!F$4+装备属性!F$4*IF($DB80&lt;10,1,ROUNDDOWN($DB80,-1))+SUM(属性投放!G$37:G$45)*$DB80+VLOOKUP($DC$2,一级属性!$E$41:$P$64,COLUMNS(一级属性!$E$41:I$64),0)*($DB80+0.25*IF($DB80&lt;10,1,ROUNDDOWN($DB80,-1)))+VLOOKUP($DC$2,宝石属性!$B$43:$M$66,COLUMNS(宝石属性!$B$43:F$66),0)*10*VLOOKUP(ROUNDDOWN($DB80,-1),宝石属性!$B$25:$N$41,2,0)*VLOOKUP(ROUNDDOWN($DB80,-1),宝石属性!$B$25:$N$41,3,0)+VLOOKUP($DC$2,职业被动!$B$6:$M$29,COLUMNS(职业被动!$B$6:F$29),0)*$DB80,0)</f>
        <v>828</v>
      </c>
      <c r="DF80" s="9">
        <f>ROUND(属性投放!G$4+装备属性!G$4*IF($DB80&lt;10,1,ROUNDDOWN($DB80,-1))+SUM(属性投放!H$37:H$45)*$DB80+VLOOKUP($DC$2,一级属性!$E$41:$P$64,COLUMNS(一级属性!$E$41:J$64),0)*($DB80+0.25*IF($DB80&lt;10,1,ROUNDDOWN($DB80,-1)))+VLOOKUP($DC$2,宝石属性!$B$43:$M$66,COLUMNS(宝石属性!$B$43:G$66),0)*10*VLOOKUP(ROUNDDOWN($DB80,-1),宝石属性!$B$25:$N$41,2,0)*VLOOKUP(ROUNDDOWN($DB80,-1),宝石属性!$B$25:$N$41,3,0)+VLOOKUP($DC$2,职业被动!$B$6:$M$29,COLUMNS(职业被动!$B$6:G$29),0)*$DB80,0)</f>
        <v>2209</v>
      </c>
      <c r="DG80" s="9">
        <f>ROUND(属性投放!H$4+装备属性!H$4*IF($DB80&lt;10,1,ROUNDDOWN($DB80,-1))+SUM(属性投放!I$37:I$45)*$DB80+VLOOKUP($DC$2,一级属性!$E$41:$P$64,COLUMNS(一级属性!$E$41:K$64),0)*($DB80+0.25*IF($DB80&lt;10,1,ROUNDDOWN($DB80,-1)))+VLOOKUP($DC$2,宝石属性!$B$43:$M$66,COLUMNS(宝石属性!$B$43:H$66),0)*10*VLOOKUP(ROUNDDOWN($DB80,-1),宝石属性!$B$25:$N$41,2,0)*VLOOKUP(ROUNDDOWN($DB80,-1),宝石属性!$B$25:$N$41,3,0)+VLOOKUP($DC$2,职业被动!$B$6:$M$29,COLUMNS(职业被动!$B$6:H$29),0)*$DB80,0)</f>
        <v>521</v>
      </c>
      <c r="DH80" s="9">
        <f>ROUND(属性投放!I$4+装备属性!I$4*IF($DB80&lt;10,1,ROUNDDOWN($DB80,-1))+SUM(属性投放!J$37:J$45)*$DB80+VLOOKUP($DC$2,一级属性!$E$41:$P$64,COLUMNS(一级属性!$E$41:L$64),0)*($DB80+0.25*IF($DB80&lt;10,1,ROUNDDOWN($DB80,-1)))+VLOOKUP($DC$2,宝石属性!$B$43:$M$66,COLUMNS(宝石属性!$B$43:I$66),0)*10*VLOOKUP(ROUNDDOWN($DB80,-1),宝石属性!$B$25:$N$41,2,0)*VLOOKUP(ROUNDDOWN($DB80,-1),宝石属性!$B$25:$N$41,3,0)+VLOOKUP($DC$2,职业被动!$B$6:$M$29,COLUMNS(职业被动!$B$6:I$29),0)*$DB80,0)</f>
        <v>803</v>
      </c>
      <c r="DI80" s="9">
        <f>ROUND(属性投放!J$4+装备属性!J$4*IF($DB80&lt;10,1,ROUNDDOWN($DB80,-1))+SUM(属性投放!K$37:K$45)*$DB80+VLOOKUP($DC$2,一级属性!$E$41:$P$64,COLUMNS(一级属性!$E$41:M$64),0)*($DB80+0.25*IF($DB80&lt;10,1,ROUNDDOWN($DB80,-1)))+VLOOKUP($DC$2,宝石属性!$B$43:$M$66,COLUMNS(宝石属性!$B$43:J$66),0)*10*VLOOKUP(ROUNDDOWN($DB80,-1),宝石属性!$B$25:$N$41,2,0)*VLOOKUP(ROUNDDOWN($DB80,-1),宝石属性!$B$25:$N$41,3,0)+VLOOKUP($DC$2,职业被动!$B$6:$M$29,COLUMNS(职业被动!$B$6:J$29),0)*$DB80,0)</f>
        <v>598</v>
      </c>
      <c r="DJ80" s="9">
        <f>ROUND(属性投放!K$4+装备属性!K$4*IF($DB80&lt;10,1,ROUNDDOWN($DB80,-1))+SUM(属性投放!L$37:L$45)*$DB80+VLOOKUP($DC$2,一级属性!$E$41:$P$64,COLUMNS(一级属性!$E$41:N$64),0)*($DB80+0.25*IF($DB80&lt;10,1,ROUNDDOWN($DB80,-1)))+VLOOKUP($DC$2,宝石属性!$B$43:$M$66,COLUMNS(宝石属性!$B$43:K$66),0)*10*VLOOKUP(ROUNDDOWN($DB80,-1),宝石属性!$B$25:$N$41,2,0)*VLOOKUP(ROUNDDOWN($DB80,-1),宝石属性!$B$25:$N$41,3,0)+VLOOKUP($DC$2,职业被动!$B$6:$M$29,COLUMNS(职业被动!$B$6:K$29),0)*$DB80,0)</f>
        <v>413</v>
      </c>
      <c r="DK80" s="9">
        <f>ROUND(属性投放!L$4+装备属性!L$4*IF($DB80&lt;10,1,ROUNDDOWN($DB80,-1))+SUM(属性投放!M$37:M$45)*$DB80+VLOOKUP($DC$2,一级属性!$E$41:$P$64,COLUMNS(一级属性!$E$41:O$64),0)*($DB80+0.25*IF($DB80&lt;10,1,ROUNDDOWN($DB80,-1)))+VLOOKUP($DC$2,宝石属性!$B$43:$M$66,COLUMNS(宝石属性!$B$43:L$66),0)*10*VLOOKUP(ROUNDDOWN($DB80,-1),宝石属性!$B$25:$N$41,2,0)*VLOOKUP(ROUNDDOWN($DB80,-1),宝石属性!$B$25:$N$41,3,0)+VLOOKUP($DC$2,职业被动!$B$6:$M$29,COLUMNS(职业被动!$B$6:L$29),0)*$DB80,0)</f>
        <v>23</v>
      </c>
      <c r="DL80" s="9">
        <f>ROUND(属性投放!M$4+装备属性!M$4*IF($DB80&lt;10,1,ROUNDDOWN($DB80,-1))+SUM(属性投放!N$37:N$45)*$DB80+VLOOKUP($DC$2,一级属性!$E$41:$P$64,COLUMNS(一级属性!$E$41:P$64),0)*($DB80+0.25*IF($DB80&lt;10,1,ROUNDDOWN($DB80,-1)))+VLOOKUP($DC$2,宝石属性!$B$43:$M$66,COLUMNS(宝石属性!$B$43:M$66),0)*10*VLOOKUP(ROUNDDOWN($DB80,-1),宝石属性!$B$25:$N$41,2,0)*VLOOKUP(ROUNDDOWN($DB80,-1),宝石属性!$B$25:$N$41,3,0)+VLOOKUP($DC$2,职业被动!$B$6:$M$29,COLUMNS(职业被动!$B$6:M$29),0)*$DB80,0)</f>
        <v>793</v>
      </c>
      <c r="DM80" s="48">
        <f>属性价值和能力评分!$F$9+ROUND(属性价值和能力评分!$F$38*10,0)*DB80+ROUND((SUM(装备属性!$W$9:$W$14)+属性价值和能力评分!$F$38*1.25+1.4+2.8)*IF(DB80&lt;10,1,ROUNDDOWN(DB80,-1)),0)+15*VLOOKUP(ROUNDDOWN(DB80,-1),宝石属性!$B$26:$D$41,2,0)*6*VLOOKUP(ROUNDDOWN(DB80,-1),宝石属性!$B$26:$D$41,3,0)+(属性价值和能力评分!$F$49*9+属性价值和能力评分!$F$50*2+属性价值和能力评分!$F$53*8/5)*DB80</f>
        <v>14691</v>
      </c>
      <c r="DO80" s="1">
        <v>77</v>
      </c>
      <c r="DP80" s="9">
        <f>ROUND(属性投放!D$4+装备属性!D$4*IF($DO80&lt;10,1,ROUNDDOWN($DO80,-1))+SUM(属性投放!E$37:E$45)*$DO80+VLOOKUP($DP$2,一级属性!$E$41:$P$64,COLUMNS(一级属性!$E$41:G$64),0)*($DO80+0.25*IF($DO80&lt;10,1,ROUNDDOWN($DO80,-1)))+VLOOKUP($DP$2,宝石属性!$B$43:$M$66,COLUMNS(宝石属性!$B$43:D$66),0)*10*VLOOKUP(ROUNDDOWN($DO80,-1),宝石属性!$B$25:$N$41,2,0)*VLOOKUP(ROUNDDOWN($DO80,-1),宝石属性!$B$25:$N$41,3,0)+VLOOKUP($DP$2,职业被动!$B$6:$M$29,COLUMNS(职业被动!$B$6:D$29),0)*$DO80,0)</f>
        <v>9417</v>
      </c>
      <c r="DQ80" s="9">
        <f>ROUND(属性投放!E$4+装备属性!E$4*IF($DO80&lt;10,1,ROUNDDOWN($DO80,-1))+SUM(属性投放!F$37:F$45)*$DO80+VLOOKUP($DP$2,一级属性!$E$41:$P$64,COLUMNS(一级属性!$E$41:H$64),0)*($DO80+0.25*IF($DO80&lt;10,1,ROUNDDOWN($DO80,-1)))+VLOOKUP($DP$2,宝石属性!$B$43:$M$66,COLUMNS(宝石属性!$B$43:E$66),0)*10*VLOOKUP(ROUNDDOWN($DO80,-1),宝石属性!$B$25:$N$41,2,0)*VLOOKUP(ROUNDDOWN($DO80,-1),宝石属性!$B$25:$N$41,3,0)+VLOOKUP($DP$2,职业被动!$B$6:$M$29,COLUMNS(职业被动!$B$6:E$29),0)*$DO80,0)</f>
        <v>1929</v>
      </c>
      <c r="DR80" s="9">
        <f>ROUND(属性投放!F$4+装备属性!F$4*IF($DO80&lt;10,1,ROUNDDOWN($DO80,-1))+SUM(属性投放!G$37:G$45)*$DO80+VLOOKUP($DP$2,一级属性!$E$41:$P$64,COLUMNS(一级属性!$E$41:I$64),0)*($DO80+0.25*IF($DO80&lt;10,1,ROUNDDOWN($DO80,-1)))+VLOOKUP($DP$2,宝石属性!$B$43:$M$66,COLUMNS(宝石属性!$B$43:F$66),0)*10*VLOOKUP(ROUNDDOWN($DO80,-1),宝石属性!$B$25:$N$41,2,0)*VLOOKUP(ROUNDDOWN($DO80,-1),宝石属性!$B$25:$N$41,3,0)+VLOOKUP($DP$2,职业被动!$B$6:$M$29,COLUMNS(职业被动!$B$6:F$29),0)*$DO80,0)</f>
        <v>828</v>
      </c>
      <c r="DS80" s="9">
        <f>ROUND(属性投放!G$4+装备属性!G$4*IF($DO80&lt;10,1,ROUNDDOWN($DO80,-1))+SUM(属性投放!H$37:H$45)*$DO80+VLOOKUP($DP$2,一级属性!$E$41:$P$64,COLUMNS(一级属性!$E$41:J$64),0)*($DO80+0.25*IF($DO80&lt;10,1,ROUNDDOWN($DO80,-1)))+VLOOKUP($DP$2,宝石属性!$B$43:$M$66,COLUMNS(宝石属性!$B$43:G$66),0)*10*VLOOKUP(ROUNDDOWN($DO80,-1),宝石属性!$B$25:$N$41,2,0)*VLOOKUP(ROUNDDOWN($DO80,-1),宝石属性!$B$25:$N$41,3,0)+VLOOKUP($DP$2,职业被动!$B$6:$M$29,COLUMNS(职业被动!$B$6:G$29),0)*$DO80,0)</f>
        <v>799</v>
      </c>
      <c r="DT80" s="9">
        <f>ROUND(属性投放!H$4+装备属性!H$4*IF($DO80&lt;10,1,ROUNDDOWN($DO80,-1))+SUM(属性投放!I$37:I$45)*$DO80+VLOOKUP($DP$2,一级属性!$E$41:$P$64,COLUMNS(一级属性!$E$41:K$64),0)*($DO80+0.25*IF($DO80&lt;10,1,ROUNDDOWN($DO80,-1)))+VLOOKUP($DP$2,宝石属性!$B$43:$M$66,COLUMNS(宝石属性!$B$43:H$66),0)*10*VLOOKUP(ROUNDDOWN($DO80,-1),宝石属性!$B$25:$N$41,2,0)*VLOOKUP(ROUNDDOWN($DO80,-1),宝石属性!$B$25:$N$41,3,0)+VLOOKUP($DP$2,职业被动!$B$6:$M$29,COLUMNS(职业被动!$B$6:H$29),0)*$DO80,0)</f>
        <v>598</v>
      </c>
      <c r="DU80" s="9">
        <f>ROUND(属性投放!I$4+装备属性!I$4*IF($DO80&lt;10,1,ROUNDDOWN($DO80,-1))+SUM(属性投放!J$37:J$45)*$DO80+VLOOKUP($DP$2,一级属性!$E$41:$P$64,COLUMNS(一级属性!$E$41:L$64),0)*($DO80+0.25*IF($DO80&lt;10,1,ROUNDDOWN($DO80,-1)))+VLOOKUP($DP$2,宝石属性!$B$43:$M$66,COLUMNS(宝石属性!$B$43:I$66),0)*10*VLOOKUP(ROUNDDOWN($DO80,-1),宝石属性!$B$25:$N$41,2,0)*VLOOKUP(ROUNDDOWN($DO80,-1),宝石属性!$B$25:$N$41,3,0)+VLOOKUP($DP$2,职业被动!$B$6:$M$29,COLUMNS(职业被动!$B$6:I$29),0)*$DO80,0)</f>
        <v>803</v>
      </c>
      <c r="DV80" s="9">
        <f>ROUND(属性投放!J$4+装备属性!J$4*IF($DO80&lt;10,1,ROUNDDOWN($DO80,-1))+SUM(属性投放!K$37:K$45)*$DO80+VLOOKUP($DP$2,一级属性!$E$41:$P$64,COLUMNS(一级属性!$E$41:M$64),0)*($DO80+0.25*IF($DO80&lt;10,1,ROUNDDOWN($DO80,-1)))+VLOOKUP($DP$2,宝石属性!$B$43:$M$66,COLUMNS(宝石属性!$B$43:J$66),0)*10*VLOOKUP(ROUNDDOWN($DO80,-1),宝石属性!$B$25:$N$41,2,0)*VLOOKUP(ROUNDDOWN($DO80,-1),宝石属性!$B$25:$N$41,3,0)+VLOOKUP($DP$2,职业被动!$B$6:$M$29,COLUMNS(职业被动!$B$6:J$29),0)*$DO80,0)</f>
        <v>598</v>
      </c>
      <c r="DW80" s="9">
        <f>ROUND(属性投放!K$4+装备属性!K$4*IF($DO80&lt;10,1,ROUNDDOWN($DO80,-1))+SUM(属性投放!L$37:L$45)*$DO80+VLOOKUP($DP$2,一级属性!$E$41:$P$64,COLUMNS(一级属性!$E$41:N$64),0)*($DO80+0.25*IF($DO80&lt;10,1,ROUNDDOWN($DO80,-1)))+VLOOKUP($DP$2,宝石属性!$B$43:$M$66,COLUMNS(宝石属性!$B$43:K$66),0)*10*VLOOKUP(ROUNDDOWN($DO80,-1),宝石属性!$B$25:$N$41,2,0)*VLOOKUP(ROUNDDOWN($DO80,-1),宝石属性!$B$25:$N$41,3,0)+VLOOKUP($DP$2,职业被动!$B$6:$M$29,COLUMNS(职业被动!$B$6:K$29),0)*$DO80,0)</f>
        <v>413</v>
      </c>
      <c r="DX80" s="9">
        <f>ROUND(属性投放!L$4+装备属性!L$4*IF($DO80&lt;10,1,ROUNDDOWN($DO80,-1))+SUM(属性投放!M$37:M$45)*$DO80+VLOOKUP($DP$2,一级属性!$E$41:$P$64,COLUMNS(一级属性!$E$41:O$64),0)*($DO80+0.25*IF($DO80&lt;10,1,ROUNDDOWN($DO80,-1)))+VLOOKUP($DP$2,宝石属性!$B$43:$M$66,COLUMNS(宝石属性!$B$43:L$66),0)*10*VLOOKUP(ROUNDDOWN($DO80,-1),宝石属性!$B$25:$N$41,2,0)*VLOOKUP(ROUNDDOWN($DO80,-1),宝石属性!$B$25:$N$41,3,0)+VLOOKUP($DP$2,职业被动!$B$6:$M$29,COLUMNS(职业被动!$B$6:L$29),0)*$DO80,0)</f>
        <v>23</v>
      </c>
      <c r="DY80" s="9">
        <f>ROUND(属性投放!M$4+装备属性!M$4*IF($DO80&lt;10,1,ROUNDDOWN($DO80,-1))+SUM(属性投放!N$37:N$45)*$DO80+VLOOKUP($DP$2,一级属性!$E$41:$P$64,COLUMNS(一级属性!$E$41:P$64),0)*($DO80+0.25*IF($DO80&lt;10,1,ROUNDDOWN($DO80,-1)))+VLOOKUP($DP$2,宝石属性!$B$43:$M$66,COLUMNS(宝石属性!$B$43:M$66),0)*10*VLOOKUP(ROUNDDOWN($DO80,-1),宝石属性!$B$25:$N$41,2,0)*VLOOKUP(ROUNDDOWN($DO80,-1),宝石属性!$B$25:$N$41,3,0)+VLOOKUP($DP$2,职业被动!$B$6:$M$29,COLUMNS(职业被动!$B$6:M$29),0)*$DO80,0)</f>
        <v>793</v>
      </c>
      <c r="DZ80" s="48">
        <f>属性价值和能力评分!$F$9+ROUND(属性价值和能力评分!$F$38*10,0)*DO80+ROUND((SUM(装备属性!$W$9:$W$14)+属性价值和能力评分!$F$38*1.25+1.4+2.8)*IF(DO80&lt;10,1,ROUNDDOWN(DO80,-1)),0)+15*VLOOKUP(ROUNDDOWN(DO80,-1),宝石属性!$B$26:$D$41,2,0)*6*VLOOKUP(ROUNDDOWN(DO80,-1),宝石属性!$B$26:$D$41,3,0)+(属性价值和能力评分!$F$49*9+属性价值和能力评分!$F$50*2+属性价值和能力评分!$F$53*8/5)*DO80</f>
        <v>14691</v>
      </c>
      <c r="EA80" s="17"/>
      <c r="EB80" s="1">
        <v>77</v>
      </c>
      <c r="EC80" s="1">
        <f>ROUND(CC80/MAX(CE80/10,((CE80*(1+属性投放!$E$8)-CF80+属性投放!$F$8*EB80)*(1+属性投放!$G$8)*(1+属性投放!$H$8))),1)</f>
        <v>3</v>
      </c>
      <c r="ED80" s="1">
        <f>ROUND(CP80/MAX(CE80/10,((CE80*(1+属性投放!$E$8)-CS80+属性投放!$F$8*EB80)*(1+属性投放!$G$8)*(1+属性投放!$H$8))),1)</f>
        <v>2.8</v>
      </c>
      <c r="EE80" s="1">
        <f>ROUND(DC80/MAX(CE80/10,((CE80*(1+属性投放!$E$8)-DF80+属性投放!$F$8*EB80)*(1+属性投放!$G$8)*(1+属性投放!$H$8))),1)</f>
        <v>24.6</v>
      </c>
      <c r="EF80" s="1">
        <f>ROUND(DP80/MAX(CE80/10,((CE80*(1+属性投放!$E$8)-DS80+属性投放!$F$8*EB80)*(1+属性投放!$G$8)*(1+属性投放!$H$8))),1)</f>
        <v>6.8</v>
      </c>
      <c r="EH80" s="1">
        <f>ROUND(CC80/MAX(属性投放!$F$9*EB80,((CT80*(1+属性投放!$E$9)-CH80+属性投放!$F$9*EB80)*(1+属性投放!$G$9)*(1+属性投放!$H$9))),1)</f>
        <v>2.6</v>
      </c>
      <c r="EI80" s="1">
        <f>ROUND(CP80/MAX(属性投放!$F$9*EB80,((CT80*(1+属性投放!$E$9)-CU80+属性投放!$F$9*EB80)*(1+属性投放!$G$9)*(1+属性投放!$H$9))),1)</f>
        <v>3.3</v>
      </c>
      <c r="EJ80" s="1">
        <f>ROUND(DC80/MAX(属性投放!$F$9*EB80,((CT80*(1+属性投放!$E$9)-DH80+属性投放!$F$9*EB80)*(1+属性投放!$G$9)*(1+属性投放!$H$9))),1)</f>
        <v>2.8</v>
      </c>
      <c r="EK80" s="1">
        <f>ROUND(DP80/MAX(属性投放!$F$9*EB80,((CT80*(1+属性投放!$E$9)-DU80+属性投放!$F$9*EB80)*(1+属性投放!$G$9)*(1+属性投放!$H$9))),1)</f>
        <v>6</v>
      </c>
      <c r="EM80" s="1">
        <f>ROUND(CC80/((BW80*(1+属性投放!$E$10)+属性投放!$F$10*EB80)*(1+属性投放!$G$10)*(1+属性投放!$H$10)),1)</f>
        <v>5.6</v>
      </c>
      <c r="EN80" s="1">
        <f>ROUND(CP80/((BW80*(1+属性投放!$E$10)+属性投放!$F$10*EB80)*(1+属性投放!$G$10)*(1+属性投放!$H$10)),1)</f>
        <v>5.6</v>
      </c>
      <c r="EO80" s="1">
        <f>ROUND(DC80/((BW80*(1+属性投放!$E$10)+属性投放!$F$10*EB80)*(1+属性投放!$G$10)*(1+属性投放!$H$10)),1)</f>
        <v>6.4</v>
      </c>
      <c r="EP80" s="1">
        <f>ROUND(DP80/((BW80*(1+属性投放!$E$10)+属性投放!$F$10*EB80)*(1+属性投放!$G$10)*(1+属性投放!$H$10)),1)</f>
        <v>13.8</v>
      </c>
    </row>
    <row r="81" spans="2:146">
      <c r="B81" s="1">
        <v>78</v>
      </c>
      <c r="C81" s="9">
        <f>ROUND(属性投放!D$4+装备属性!D$4*IF($B81&lt;10,1,ROUNDDOWN($B81,-1))+SUM(属性投放!E$37:E$45)*$B81+VLOOKUP($C$2,一级属性!$E$41:$P$64,COLUMNS(一级属性!$E$41:G$64),0)*($B81+0.25*IF($B81&lt;10,1,ROUNDDOWN($B81,-1)))+VLOOKUP($C$2,宝石属性!$B$43:$M$66,COLUMNS(宝石属性!$B$43:D$66),0)*10*VLOOKUP(ROUNDDOWN($B81,-1),宝石属性!$B$25:$N$41,2,0)*VLOOKUP(ROUNDDOWN($B81,-1),宝石属性!$B$25:$N$41,3,0)+VLOOKUP($C$2,职业被动!$B$6:$M$29,COLUMNS(职业被动!$B$6:D$29),0)*$B81,0)</f>
        <v>4626</v>
      </c>
      <c r="D81" s="9">
        <f>ROUND(属性投放!E$4+装备属性!E$4*IF($B81&lt;10,1,ROUNDDOWN($B81,-1))+SUM(属性投放!F$37:F$38)*$B81+VLOOKUP($C$2,一级属性!$E$67:$P$90,COLUMNS(一级属性!$E$67:H$90),0)*$B81+VLOOKUP($C$2,宝石属性!$B$43:$M$66,COLUMNS(宝石属性!$B$43:E$66),0)*10*VLOOKUP(ROUNDDOWN($B81,-1),宝石属性!$B$25:$N$41,2,0)*VLOOKUP(ROUNDDOWN($B81,-1),宝石属性!$B$25:$N$41,3,0)+VLOOKUP($C$2,职业被动!$B$6:$M$29,COLUMNS(职业被动!$B$6:E$29),0)*$B81,0)</f>
        <v>1944</v>
      </c>
      <c r="E81" s="9">
        <f>ROUND(属性投放!F$4+装备属性!F$4*IF($B81&lt;10,1,ROUNDDOWN($B81,-1))+SUM(属性投放!G$37:G$38)*$B81+VLOOKUP($C$2,一级属性!$E$67:$P$90,COLUMNS(一级属性!$E$67:I$90),0)*$B81+VLOOKUP($C$2,宝石属性!$B$43:$M$66,COLUMNS(宝石属性!$B$43:F$66),0)*10*VLOOKUP(ROUNDDOWN($B81,-1),宝石属性!$B$25:$N$41,2,0)*VLOOKUP(ROUNDDOWN($B81,-1),宝石属性!$B$25:$N$41,3,0)+VLOOKUP($C$2,职业被动!$B$6:$M$29,COLUMNS(职业被动!$B$6:F$29),0)*$B81,0)</f>
        <v>1559</v>
      </c>
      <c r="F81" s="9">
        <f>ROUND(属性投放!G$4+装备属性!G$4*IF($B81&lt;10,1,ROUNDDOWN($B81,-1))+SUM(属性投放!H$37:H$38)*$B81+VLOOKUP($C$2,一级属性!$E$67:$P$90,COLUMNS(一级属性!$E$67:J$90),0)*$B81+VLOOKUP($C$2,宝石属性!$B$43:$M$66,COLUMNS(宝石属性!$B$43:G$66),0)*10*VLOOKUP(ROUNDDOWN($B81,-1),宝石属性!$B$25:$N$41,2,0)*VLOOKUP(ROUNDDOWN($B81,-1),宝石属性!$B$25:$N$41,3,0)+VLOOKUP($C$2,职业被动!$B$6:$M$29,COLUMNS(职业被动!$B$6:G$29),0)*$B81,0)</f>
        <v>881</v>
      </c>
      <c r="G81" s="9">
        <f>ROUND(属性投放!H$4+装备属性!H$4*IF($B81&lt;10,1,ROUNDDOWN($B81,-1))+SUM(属性投放!I$37:I$38)*$B81+VLOOKUP($C$2,一级属性!$E$67:$P$90,COLUMNS(一级属性!$E$67:K$90),0)*$B81+VLOOKUP($C$2,宝石属性!$B$43:$M$66,COLUMNS(宝石属性!$B$43:H$66),0)*10*VLOOKUP(ROUNDDOWN($B81,-1),宝石属性!$B$25:$N$41,2,0)*VLOOKUP(ROUNDDOWN($B81,-1),宝石属性!$B$25:$N$41,3,0)+VLOOKUP($C$2,职业被动!$B$6:$M$29,COLUMNS(职业被动!$B$6:H$29),0)*$B81,0)</f>
        <v>523</v>
      </c>
      <c r="H81" s="9">
        <f>ROUND(属性投放!I$4+装备属性!I$4*IF($B81&lt;10,1,ROUNDDOWN($B81,-1))+SUM(属性投放!J$37:J$38)*$B81+VLOOKUP($C$2,一级属性!$E$67:$P$90,COLUMNS(一级属性!$E$67:L$90),0)*$B81+VLOOKUP($C$2,宝石属性!$B$43:$M$66,COLUMNS(宝石属性!$B$43:I$66),0)*10*VLOOKUP(ROUNDDOWN($B81,-1),宝石属性!$B$25:$N$41,2,0)*VLOOKUP(ROUNDDOWN($B81,-1),宝石属性!$B$25:$N$41,3,0)+VLOOKUP($C$2,职业被动!$B$6:$M$29,COLUMNS(职业被动!$B$6:I$29),0)*$B81,0)</f>
        <v>890</v>
      </c>
      <c r="I81" s="9">
        <f>ROUND(属性投放!J$4+装备属性!J$4*IF($B81&lt;10,1,ROUNDDOWN($B81,-1))+SUM(属性投放!K$37:K$38)*$B81+VLOOKUP($C$2,一级属性!$E$67:$P$90,COLUMNS(一级属性!$E$67:M$90),0)*$B81+VLOOKUP($C$2,宝石属性!$B$43:$M$66,COLUMNS(宝石属性!$B$43:J$66),0)*10*VLOOKUP(ROUNDDOWN($B81,-1),宝石属性!$B$25:$N$41,2,0)*VLOOKUP(ROUNDDOWN($B81,-1),宝石属性!$B$25:$N$41,3,0)+VLOOKUP($C$2,职业被动!$B$6:$M$29,COLUMNS(职业被动!$B$6:J$29),0)*$B81,0)</f>
        <v>604</v>
      </c>
      <c r="J81" s="9">
        <f>ROUND(属性投放!K$4+装备属性!K$4*IF($B81&lt;10,1,ROUNDDOWN($B81,-1))+SUM(属性投放!L$37:L$38)*$B81+VLOOKUP($C$2,一级属性!$E$67:$P$90,COLUMNS(一级属性!$E$67:N$90),0)*$B81+VLOOKUP($C$2,宝石属性!$B$43:$M$66,COLUMNS(宝石属性!$B$43:K$66),0)*10*VLOOKUP(ROUNDDOWN($B81,-1),宝石属性!$B$25:$N$41,2,0)*VLOOKUP(ROUNDDOWN($B81,-1),宝石属性!$B$25:$N$41,3,0)+VLOOKUP($C$2,职业被动!$B$6:$M$29,COLUMNS(职业被动!$B$6:K$29),0)*$B81,0)</f>
        <v>269</v>
      </c>
      <c r="K81" s="9">
        <f>ROUND(属性投放!L$4+装备属性!L$4*IF($B81&lt;10,1,ROUNDDOWN($B81,-1))+SUM(属性投放!M$37:M$38)*$B81+VLOOKUP($C$2,一级属性!$E$67:$P$90,COLUMNS(一级属性!$E$67:O$90),0)*$B81+VLOOKUP($C$2,宝石属性!$B$43:$M$66,COLUMNS(宝石属性!$B$43:L$66),0)*10*VLOOKUP(ROUNDDOWN($B81,-1),宝石属性!$B$25:$N$41,2,0)*VLOOKUP(ROUNDDOWN($B81,-1),宝石属性!$B$25:$N$41,3,0)+VLOOKUP($C$2,职业被动!$B$6:$M$29,COLUMNS(职业被动!$B$6:L$29),0)*$B81,0)</f>
        <v>23</v>
      </c>
      <c r="L81" s="9">
        <f>ROUND(属性投放!M$4+装备属性!M$4*IF($B81&lt;10,1,ROUNDDOWN($B81,-1))+SUM(属性投放!N$37:N$38)*$B81+VLOOKUP($C$2,一级属性!$E$67:$P$90,COLUMNS(一级属性!$E$67:P$90),0)*$B81+VLOOKUP($C$2,宝石属性!$B$43:$M$66,COLUMNS(宝石属性!$B$43:M$66),0)*10*VLOOKUP(ROUNDDOWN($B81,-1),宝石属性!$B$25:$N$41,2,0)*VLOOKUP(ROUNDDOWN($B81,-1),宝石属性!$B$25:$N$41,3,0)+VLOOKUP($C$2,职业被动!$B$6:$M$29,COLUMNS(职业被动!$B$6:M$29),0)*$B81,0)</f>
        <v>875</v>
      </c>
      <c r="M81" s="48">
        <f>属性价值和能力评分!$F$9+ROUND(属性价值和能力评分!$F$38*10,0)*B81+ROUND((SUM(装备属性!$W$9:$W$14)+属性价值和能力评分!$F$38*1.25+1.4+2.8)*IF(B81&lt;10,1,ROUNDDOWN(B81,-1)),0)+15*VLOOKUP(ROUNDDOWN(B81,-1),宝石属性!$B$26:$D$41,2,0)*6*VLOOKUP(ROUNDDOWN(B81,-1),宝石属性!$B$26:$D$41,3,0)+(属性价值和能力评分!$F$49*9+属性价值和能力评分!$F$50*2+属性价值和能力评分!$F$53*8/5)*B81</f>
        <v>14811</v>
      </c>
      <c r="N81" s="20"/>
      <c r="O81" s="1">
        <v>78</v>
      </c>
      <c r="P81" s="9">
        <f>ROUND(属性投放!D$4+装备属性!D$4*IF($O81&lt;10,1,ROUNDDOWN($O81,-1))+SUM(属性投放!E$37:E$45)*$O81+VLOOKUP($P$2,一级属性!$E$41:$P$64,COLUMNS(一级属性!$E$41:G$64),0)*($O81+0.25*IF($O81&lt;10,1,ROUNDDOWN($O81,-1)))+VLOOKUP($P$2,宝石属性!$B$43:$M$66,COLUMNS(宝石属性!$B$43:D$66),0)*10*VLOOKUP(ROUNDDOWN($O81,-1),宝石属性!$B$25:$N$41,2,0)*VLOOKUP(ROUNDDOWN($O81,-1),宝石属性!$B$25:$N$41,3,0)+VLOOKUP($P$2,职业被动!$B$6:$M$29,COLUMNS(职业被动!$B$6:D$29),0)*$O81,0)</f>
        <v>5718</v>
      </c>
      <c r="Q81" s="9">
        <f>ROUND(属性投放!E$4+装备属性!E$4*IF($O81&lt;10,1,ROUNDDOWN($O81,-1))+SUM(属性投放!F$37:F$45)*$O81+VLOOKUP($P$2,一级属性!$E$41:$P$64,COLUMNS(一级属性!$E$41:H$64),0)*($O81+0.25*IF($O81&lt;10,1,ROUNDDOWN($O81,-1)))+VLOOKUP($P$2,宝石属性!$B$43:$M$66,COLUMNS(宝石属性!$B$43:E$66),0)*10*VLOOKUP(ROUNDDOWN($O81,-1),宝石属性!$B$25:$N$41,2,0)*VLOOKUP(ROUNDDOWN($O81,-1),宝石属性!$B$25:$N$41,3,0)+VLOOKUP($P$2,职业被动!$B$6:$M$29,COLUMNS(职业被动!$B$6:E$29),0)*$O81,0)</f>
        <v>3377</v>
      </c>
      <c r="R81" s="9">
        <f>ROUND(属性投放!F$4+装备属性!F$4*IF($O81&lt;10,1,ROUNDDOWN($O81,-1))+SUM(属性投放!G$37:G$45)*$O81+VLOOKUP($P$2,一级属性!$E$41:$P$64,COLUMNS(一级属性!$E$41:I$64),0)*($O81+0.25*IF($O81&lt;10,1,ROUNDDOWN($O81,-1)))+VLOOKUP($P$2,宝石属性!$B$43:$M$66,COLUMNS(宝石属性!$B$43:F$66),0)*10*VLOOKUP(ROUNDDOWN($O81,-1),宝石属性!$B$25:$N$41,2,0)*VLOOKUP(ROUNDDOWN($O81,-1),宝石属性!$B$25:$N$41,3,0)+VLOOKUP($P$2,职业被动!$B$6:$M$29,COLUMNS(职业被动!$B$6:F$29),0)*$O81,0)</f>
        <v>830</v>
      </c>
      <c r="S81" s="9">
        <f>ROUND(属性投放!G$4+装备属性!G$4*IF($O81&lt;10,1,ROUNDDOWN($O81,-1))+SUM(属性投放!H$37:H$45)*$O81+VLOOKUP($P$2,一级属性!$E$41:$P$64,COLUMNS(一级属性!$E$41:J$64),0)*($O81+0.25*IF($O81&lt;10,1,ROUNDDOWN($O81,-1)))+VLOOKUP($P$2,宝石属性!$B$43:$M$66,COLUMNS(宝石属性!$B$43:G$66),0)*10*VLOOKUP(ROUNDDOWN($O81,-1),宝石属性!$B$25:$N$41,2,0)*VLOOKUP(ROUNDDOWN($O81,-1),宝石属性!$B$25:$N$41,3,0)+VLOOKUP($P$2,职业被动!$B$6:$M$29,COLUMNS(职业被动!$B$6:G$29),0)*$O81,0)</f>
        <v>803</v>
      </c>
      <c r="T81" s="9">
        <f>ROUND(属性投放!H$4+装备属性!H$4*IF($O81&lt;10,1,ROUNDDOWN($O81,-1))+SUM(属性投放!I$37:I$45)*$O81+VLOOKUP($P$2,一级属性!$E$41:$P$64,COLUMNS(一级属性!$E$41:K$64),0)*($O81+0.25*IF($O81&lt;10,1,ROUNDDOWN($O81,-1)))+VLOOKUP($P$2,宝石属性!$B$43:$M$66,COLUMNS(宝石属性!$B$43:H$66),0)*10*VLOOKUP(ROUNDDOWN($O81,-1),宝石属性!$B$25:$N$41,2,0)*VLOOKUP(ROUNDDOWN($O81,-1),宝石属性!$B$25:$N$41,3,0)+VLOOKUP($P$2,职业被动!$B$6:$M$29,COLUMNS(职业被动!$B$6:H$29),0)*$O81,0)</f>
        <v>888</v>
      </c>
      <c r="U81" s="9">
        <f>ROUND(属性投放!I$4+装备属性!I$4*IF($O81&lt;10,1,ROUNDDOWN($O81,-1))+SUM(属性投放!J$37:J$45)*$O81+VLOOKUP($P$2,一级属性!$E$41:$P$64,COLUMNS(一级属性!$E$41:L$64),0)*($O81+0.25*IF($O81&lt;10,1,ROUNDDOWN($O81,-1)))+VLOOKUP($P$2,宝石属性!$B$43:$M$66,COLUMNS(宝石属性!$B$43:I$66),0)*10*VLOOKUP(ROUNDDOWN($O81,-1),宝石属性!$B$25:$N$41,2,0)*VLOOKUP(ROUNDDOWN($O81,-1),宝石属性!$B$25:$N$41,3,0)+VLOOKUP($P$2,职业被动!$B$6:$M$29,COLUMNS(职业被动!$B$6:I$29),0)*$O81,0)</f>
        <v>942</v>
      </c>
      <c r="V81" s="9">
        <f>ROUND(属性投放!J$4+装备属性!J$4*IF($O81&lt;10,1,ROUNDDOWN($O81,-1))+SUM(属性投放!K$37:K$45)*$O81+VLOOKUP($P$2,一级属性!$E$41:$P$64,COLUMNS(一级属性!$E$41:M$64),0)*($O81+0.25*IF($O81&lt;10,1,ROUNDDOWN($O81,-1)))+VLOOKUP($P$2,宝石属性!$B$43:$M$66,COLUMNS(宝石属性!$B$43:J$66),0)*10*VLOOKUP(ROUNDDOWN($O81,-1),宝石属性!$B$25:$N$41,2,0)*VLOOKUP(ROUNDDOWN($O81,-1),宝石属性!$B$25:$N$41,3,0)+VLOOKUP($P$2,职业被动!$B$6:$M$29,COLUMNS(职业被动!$B$6:J$29),0)*$O81,0)</f>
        <v>669</v>
      </c>
      <c r="W81" s="9">
        <f>ROUND(属性投放!K$4+装备属性!K$4*IF($O81&lt;10,1,ROUNDDOWN($O81,-1))+SUM(属性投放!L$37:L$45)*$O81+VLOOKUP($P$2,一级属性!$E$41:$P$64,COLUMNS(一级属性!$E$41:N$64),0)*($O81+0.25*IF($O81&lt;10,1,ROUNDDOWN($O81,-1)))+VLOOKUP($P$2,宝石属性!$B$43:$M$66,COLUMNS(宝石属性!$B$43:K$66),0)*10*VLOOKUP(ROUNDDOWN($O81,-1),宝石属性!$B$25:$N$41,2,0)*VLOOKUP(ROUNDDOWN($O81,-1),宝石属性!$B$25:$N$41,3,0)+VLOOKUP($P$2,职业被动!$B$6:$M$29,COLUMNS(职业被动!$B$6:K$29),0)*$O81,0)</f>
        <v>413</v>
      </c>
      <c r="X81" s="9">
        <f>ROUND(属性投放!L$4+装备属性!L$4*IF($O81&lt;10,1,ROUNDDOWN($O81,-1))+SUM(属性投放!M$37:M$45)*$O81+VLOOKUP($P$2,一级属性!$E$41:$P$64,COLUMNS(一级属性!$E$41:O$64),0)*($O81+0.25*IF($O81&lt;10,1,ROUNDDOWN($O81,-1)))+VLOOKUP($P$2,宝石属性!$B$43:$M$66,COLUMNS(宝石属性!$B$43:L$66),0)*10*VLOOKUP(ROUNDDOWN($O81,-1),宝石属性!$B$25:$N$41,2,0)*VLOOKUP(ROUNDDOWN($O81,-1),宝石属性!$B$25:$N$41,3,0)+VLOOKUP($P$2,职业被动!$B$6:$M$29,COLUMNS(职业被动!$B$6:L$29),0)*$O81,0)</f>
        <v>23</v>
      </c>
      <c r="Y81" s="9">
        <f>ROUND(属性投放!M$4+装备属性!M$4*IF($O81&lt;10,1,ROUNDDOWN($O81,-1))+SUM(属性投放!N$37:N$45)*$O81+VLOOKUP($P$2,一级属性!$E$41:$P$64,COLUMNS(一级属性!$E$41:P$64),0)*($O81+0.25*IF($O81&lt;10,1,ROUNDDOWN($O81,-1)))+VLOOKUP($P$2,宝石属性!$B$43:$M$66,COLUMNS(宝石属性!$B$43:M$66),0)*10*VLOOKUP(ROUNDDOWN($O81,-1),宝石属性!$B$25:$N$41,2,0)*VLOOKUP(ROUNDDOWN($O81,-1),宝石属性!$B$25:$N$41,3,0)+VLOOKUP($P$2,职业被动!$B$6:$M$29,COLUMNS(职业被动!$B$6:M$29),0)*$O81,0)</f>
        <v>875</v>
      </c>
      <c r="Z81" s="48">
        <f>属性价值和能力评分!$F$9+ROUND(属性价值和能力评分!$F$38*10,0)*O81+ROUND((SUM(装备属性!$W$9:$W$14)+属性价值和能力评分!$F$38*1.25+1.4+2.8)*IF(O81&lt;10,1,ROUNDDOWN(O81,-1)),0)+15*VLOOKUP(ROUNDDOWN(O81,-1),宝石属性!$B$26:$D$41,2,0)*6*VLOOKUP(ROUNDDOWN(O81,-1),宝石属性!$B$26:$D$41,3,0)+(属性价值和能力评分!$F$49*9+属性价值和能力评分!$F$50*2+属性价值和能力评分!$F$53*8/5)*O81</f>
        <v>14811</v>
      </c>
      <c r="AB81" s="1">
        <v>78</v>
      </c>
      <c r="AC81" s="9">
        <f>ROUND(属性投放!D$4+装备属性!D$4*IF($AB81&lt;10,1,ROUNDDOWN($AB81,-1))+SUM(属性投放!E$37:E$45)*$AB81+VLOOKUP($AC$2,一级属性!$E$41:$P$64,COLUMNS(一级属性!$E$41:G$64),0)*($AB81+0.25*IF($AB81&lt;10,1,ROUNDDOWN($AB81,-1)))+VLOOKUP($AC$2,宝石属性!$B$43:$M$66,COLUMNS(宝石属性!$B$43:D$66),0)*10*VLOOKUP(ROUNDDOWN($AB81,-1),宝石属性!$B$25:$N$41,2,0)*VLOOKUP(ROUNDDOWN($AB81,-1),宝石属性!$B$25:$N$41,3,0)+VLOOKUP($AC$2,职业被动!$B$6:$M$29,COLUMNS(职业被动!$B$6:D$29),0)*$AB81,0)</f>
        <v>5172</v>
      </c>
      <c r="AD81" s="9">
        <f>ROUND(属性投放!E$4+装备属性!E$4*IF($AB81&lt;10,1,ROUNDDOWN($AB81,-1))+SUM(属性投放!F$37:F$45)*$AB81+VLOOKUP($AC$2,一级属性!$E$41:$P$64,COLUMNS(一级属性!$E$41:H$64),0)*($AB81+0.25*IF($AB81&lt;10,1,ROUNDDOWN($AB81,-1)))+VLOOKUP($AC$2,宝石属性!$B$43:$M$66,COLUMNS(宝石属性!$B$43:E$66),0)*10*VLOOKUP(ROUNDDOWN($AB81,-1),宝石属性!$B$25:$N$41,2,0)*VLOOKUP(ROUNDDOWN($AB81,-1),宝石属性!$B$25:$N$41,3,0)+VLOOKUP($AC$2,职业被动!$B$6:$M$29,COLUMNS(职业被动!$B$6:E$29),0)*$AB81,0)</f>
        <v>1944</v>
      </c>
      <c r="AE81" s="9">
        <f>ROUND(属性投放!F$4+装备属性!F$4*IF($AB81&lt;10,1,ROUNDDOWN($AB81,-1))+SUM(属性投放!G$37:G$45)*$AB81+VLOOKUP($AC$2,一级属性!$E$41:$P$64,COLUMNS(一级属性!$E$41:I$64),0)*($AB81+0.25*IF($AB81&lt;10,1,ROUNDDOWN($AB81,-1)))+VLOOKUP($AC$2,宝石属性!$B$43:$M$66,COLUMNS(宝石属性!$B$43:F$66),0)*10*VLOOKUP(ROUNDDOWN($AB81,-1),宝石属性!$B$25:$N$41,2,0)*VLOOKUP(ROUNDDOWN($AB81,-1),宝石属性!$B$25:$N$41,3,0)+VLOOKUP($AC$2,职业被动!$B$6:$M$29,COLUMNS(职业被动!$B$6:F$29),0)*$AB81,0)</f>
        <v>1356</v>
      </c>
      <c r="AF81" s="9">
        <f>ROUND(属性投放!G$4+装备属性!G$4*IF($AB81&lt;10,1,ROUNDDOWN($AB81,-1))+SUM(属性投放!H$37:H$45)*$AB81+VLOOKUP($AC$2,一级属性!$E$41:$P$64,COLUMNS(一级属性!$E$41:J$64),0)*($AB81+0.25*IF($AB81&lt;10,1,ROUNDDOWN($AB81,-1)))+VLOOKUP($AC$2,宝石属性!$B$43:$M$66,COLUMNS(宝石属性!$B$43:G$66),0)*10*VLOOKUP(ROUNDDOWN($AB81,-1),宝石属性!$B$25:$N$41,2,0)*VLOOKUP(ROUNDDOWN($AB81,-1),宝石属性!$B$25:$N$41,3,0)+VLOOKUP($AC$2,职业被动!$B$6:$M$29,COLUMNS(职业被动!$B$6:G$29),0)*$AB81,0)</f>
        <v>959</v>
      </c>
      <c r="AG81" s="9">
        <f>ROUND(属性投放!H$4+装备属性!H$4*IF($AB81&lt;10,1,ROUNDDOWN($AB81,-1))+SUM(属性投放!I$37:I$45)*$AB81+VLOOKUP($AC$2,一级属性!$E$41:$P$64,COLUMNS(一级属性!$E$41:K$64),0)*($AB81+0.25*IF($AB81&lt;10,1,ROUNDDOWN($AB81,-1)))+VLOOKUP($AC$2,宝石属性!$B$43:$M$66,COLUMNS(宝石属性!$B$43:H$66),0)*10*VLOOKUP(ROUNDDOWN($AB81,-1),宝石属性!$B$25:$N$41,2,0)*VLOOKUP(ROUNDDOWN($AB81,-1),宝石属性!$B$25:$N$41,3,0)+VLOOKUP($AC$2,职业被动!$B$6:$M$29,COLUMNS(职业被动!$B$6:H$29),0)*$AB81,0)</f>
        <v>523</v>
      </c>
      <c r="AH81" s="9">
        <f>ROUND(属性投放!I$4+装备属性!I$4*IF($AB81&lt;10,1,ROUNDDOWN($AB81,-1))+SUM(属性投放!J$37:J$45)*$AB81+VLOOKUP($AC$2,一级属性!$E$41:$P$64,COLUMNS(一级属性!$E$41:L$64),0)*($AB81+0.25*IF($AB81&lt;10,1,ROUNDDOWN($AB81,-1)))+VLOOKUP($AC$2,宝石属性!$B$43:$M$66,COLUMNS(宝石属性!$B$43:I$66),0)*10*VLOOKUP(ROUNDDOWN($AB81,-1),宝石属性!$B$25:$N$41,2,0)*VLOOKUP(ROUNDDOWN($AB81,-1),宝石属性!$B$25:$N$41,3,0)+VLOOKUP($AC$2,职业被动!$B$6:$M$29,COLUMNS(职业被动!$B$6:I$29),0)*$AB81,0)</f>
        <v>885</v>
      </c>
      <c r="AI81" s="9">
        <f>ROUND(属性投放!J$4+装备属性!J$4*IF($AB81&lt;10,1,ROUNDDOWN($AB81,-1))+SUM(属性投放!K$37:K$45)*$AB81+VLOOKUP($AC$2,一级属性!$E$41:$P$64,COLUMNS(一级属性!$E$41:M$64),0)*($AB81+0.25*IF($AB81&lt;10,1,ROUNDDOWN($AB81,-1)))+VLOOKUP($AC$2,宝石属性!$B$43:$M$66,COLUMNS(宝石属性!$B$43:J$66),0)*10*VLOOKUP(ROUNDDOWN($AB81,-1),宝石属性!$B$25:$N$41,2,0)*VLOOKUP(ROUNDDOWN($AB81,-1),宝石属性!$B$25:$N$41,3,0)+VLOOKUP($AC$2,职业被动!$B$6:$M$29,COLUMNS(职业被动!$B$6:J$29),0)*$AB81,0)</f>
        <v>602</v>
      </c>
      <c r="AJ81" s="9">
        <f>ROUND(属性投放!K$4+装备属性!K$4*IF($AB81&lt;10,1,ROUNDDOWN($AB81,-1))+SUM(属性投放!L$37:L$45)*$AB81+VLOOKUP($AC$2,一级属性!$E$41:$P$64,COLUMNS(一级属性!$E$41:N$64),0)*($AB81+0.25*IF($AB81&lt;10,1,ROUNDDOWN($AB81,-1)))+VLOOKUP($AC$2,宝石属性!$B$43:$M$66,COLUMNS(宝石属性!$B$43:K$66),0)*10*VLOOKUP(ROUNDDOWN($AB81,-1),宝石属性!$B$25:$N$41,2,0)*VLOOKUP(ROUNDDOWN($AB81,-1),宝石属性!$B$25:$N$41,3,0)+VLOOKUP($AC$2,职业被动!$B$6:$M$29,COLUMNS(职业被动!$B$6:K$29),0)*$AB81,0)</f>
        <v>269</v>
      </c>
      <c r="AK81" s="9">
        <f>ROUND(属性投放!L$4+装备属性!L$4*IF($AB81&lt;10,1,ROUNDDOWN($AB81,-1))+SUM(属性投放!M$37:M$45)*$AB81+VLOOKUP($AC$2,一级属性!$E$41:$P$64,COLUMNS(一级属性!$E$41:O$64),0)*($AB81+0.25*IF($AB81&lt;10,1,ROUNDDOWN($AB81,-1)))+VLOOKUP($AC$2,宝石属性!$B$43:$M$66,COLUMNS(宝石属性!$B$43:L$66),0)*10*VLOOKUP(ROUNDDOWN($AB81,-1),宝石属性!$B$25:$N$41,2,0)*VLOOKUP(ROUNDDOWN($AB81,-1),宝石属性!$B$25:$N$41,3,0)+VLOOKUP($AC$2,职业被动!$B$6:$M$29,COLUMNS(职业被动!$B$6:L$29),0)*$AB81,0)</f>
        <v>23</v>
      </c>
      <c r="AL81" s="9">
        <f>ROUND(属性投放!M$4+装备属性!M$4*IF($AB81&lt;10,1,ROUNDDOWN($AB81,-1))+SUM(属性投放!N$37:N$45)*$AB81+VLOOKUP($AC$2,一级属性!$E$41:$P$64,COLUMNS(一级属性!$E$41:P$64),0)*($AB81+0.25*IF($AB81&lt;10,1,ROUNDDOWN($AB81,-1)))+VLOOKUP($AC$2,宝石属性!$B$43:$M$66,COLUMNS(宝石属性!$B$43:M$66),0)*10*VLOOKUP(ROUNDDOWN($AB81,-1),宝石属性!$B$25:$N$41,2,0)*VLOOKUP(ROUNDDOWN($AB81,-1),宝石属性!$B$25:$N$41,3,0)+VLOOKUP($AC$2,职业被动!$B$6:$M$29,COLUMNS(职业被动!$B$6:M$29),0)*$AB81,0)</f>
        <v>875</v>
      </c>
      <c r="AM81" s="48">
        <f>属性价值和能力评分!$F$9+ROUND(属性价值和能力评分!$F$38*10,0)*AB81+ROUND((SUM(装备属性!$W$9:$W$14)+属性价值和能力评分!$F$38*1.25+1.4+2.8)*IF(AB81&lt;10,1,ROUNDDOWN(AB81,-1)),0)+15*VLOOKUP(ROUNDDOWN(AB81,-1),宝石属性!$B$26:$D$41,2,0)*6*VLOOKUP(ROUNDDOWN(AB81,-1),宝石属性!$B$26:$D$41,3,0)+(属性价值和能力评分!$F$49*9+属性价值和能力评分!$F$50*2+属性价值和能力评分!$F$53*8/5)*AB81</f>
        <v>14811</v>
      </c>
      <c r="AO81" s="1">
        <v>78</v>
      </c>
      <c r="AP81" s="9">
        <f>ROUND(属性投放!D$4+装备属性!D$4*IF($AO81&lt;10,1,ROUNDDOWN($AO81,-1))+SUM(属性投放!E$37:E$45)*$AO81+VLOOKUP($AP$2,一级属性!$E$41:$P$64,COLUMNS(一级属性!$E$41:G$64),0)*($AO81+0.25*IF($AO81&lt;10,1,ROUNDDOWN($AO81,-1)))+VLOOKUP($AP$2,宝石属性!$B$43:$M$66,COLUMNS(宝石属性!$B$43:D$66),0)*10*VLOOKUP(ROUNDDOWN($AO81,-1),宝石属性!$B$25:$N$41,2,0)*VLOOKUP(ROUNDDOWN($AO81,-1),宝石属性!$B$25:$N$41,3,0)+VLOOKUP($AP$2,职业被动!$B$6:$M$29,COLUMNS(职业被动!$B$6:D$29),0)*$AO81,0)</f>
        <v>5172</v>
      </c>
      <c r="AQ81" s="9">
        <f>ROUND(属性投放!E$4+装备属性!E$4*IF($AO81&lt;10,1,ROUNDDOWN($AO81,-1))+SUM(属性投放!F$37:F$45)*$AO81+VLOOKUP($AP$2,一级属性!$E$41:$P$64,COLUMNS(一级属性!$E$41:H$64),0)*($AO81+0.25*IF($AO81&lt;10,1,ROUNDDOWN($AO81,-1)))+VLOOKUP($AP$2,宝石属性!$B$43:$M$66,COLUMNS(宝石属性!$B$43:E$66),0)*10*VLOOKUP(ROUNDDOWN($AO81,-1),宝石属性!$B$25:$N$41,2,0)*VLOOKUP(ROUNDDOWN($AO81,-1),宝石属性!$B$25:$N$41,3,0)+VLOOKUP($AP$2,职业被动!$B$6:$M$29,COLUMNS(职业被动!$B$6:E$29),0)*$AO81,0)</f>
        <v>3377</v>
      </c>
      <c r="AR81" s="9">
        <f>ROUND(属性投放!F$4+装备属性!F$4*IF($AO81&lt;10,1,ROUNDDOWN($AO81,-1))+SUM(属性投放!G$37:G$45)*$AO81+VLOOKUP($AP$2,一级属性!$E$41:$P$64,COLUMNS(一级属性!$E$41:I$64),0)*($AO81+0.25*IF($AO81&lt;10,1,ROUNDDOWN($AO81,-1)))+VLOOKUP($AP$2,宝石属性!$B$43:$M$66,COLUMNS(宝石属性!$B$43:F$66),0)*10*VLOOKUP(ROUNDDOWN($AO81,-1),宝石属性!$B$25:$N$41,2,0)*VLOOKUP(ROUNDDOWN($AO81,-1),宝石属性!$B$25:$N$41,3,0)+VLOOKUP($AP$2,职业被动!$B$6:$M$29,COLUMNS(职业被动!$B$6:F$29),0)*$AO81,0)</f>
        <v>830</v>
      </c>
      <c r="AS81" s="9">
        <f>ROUND(属性投放!G$4+装备属性!G$4*IF($AO81&lt;10,1,ROUNDDOWN($AO81,-1))+SUM(属性投放!H$37:H$45)*$AO81+VLOOKUP($AP$2,一级属性!$E$41:$P$64,COLUMNS(一级属性!$E$41:J$64),0)*($AO81+0.25*IF($AO81&lt;10,1,ROUNDDOWN($AO81,-1)))+VLOOKUP($AP$2,宝石属性!$B$43:$M$66,COLUMNS(宝石属性!$B$43:G$66),0)*10*VLOOKUP(ROUNDDOWN($AO81,-1),宝石属性!$B$25:$N$41,2,0)*VLOOKUP(ROUNDDOWN($AO81,-1),宝石属性!$B$25:$N$41,3,0)+VLOOKUP($AP$2,职业被动!$B$6:$M$29,COLUMNS(职业被动!$B$6:G$29),0)*$AO81,0)</f>
        <v>803</v>
      </c>
      <c r="AT81" s="9">
        <f>ROUND(属性投放!H$4+装备属性!H$4*IF($AO81&lt;10,1,ROUNDDOWN($AO81,-1))+SUM(属性投放!I$37:I$45)*$AO81+VLOOKUP($AP$2,一级属性!$E$41:$P$64,COLUMNS(一级属性!$E$41:K$64),0)*($AO81+0.25*IF($AO81&lt;10,1,ROUNDDOWN($AO81,-1)))+VLOOKUP($AP$2,宝石属性!$B$43:$M$66,COLUMNS(宝石属性!$B$43:H$66),0)*10*VLOOKUP(ROUNDDOWN($AO81,-1),宝石属性!$B$25:$N$41,2,0)*VLOOKUP(ROUNDDOWN($AO81,-1),宝石属性!$B$25:$N$41,3,0)+VLOOKUP($AP$2,职业被动!$B$6:$M$29,COLUMNS(职业被动!$B$6:H$29),0)*$AO81,0)</f>
        <v>810</v>
      </c>
      <c r="AU81" s="9">
        <f>ROUND(属性投放!I$4+装备属性!I$4*IF($AO81&lt;10,1,ROUNDDOWN($AO81,-1))+SUM(属性投放!J$37:J$45)*$AO81+VLOOKUP($AP$2,一级属性!$E$41:$P$64,COLUMNS(一级属性!$E$41:L$64),0)*($AO81+0.25*IF($AO81&lt;10,1,ROUNDDOWN($AO81,-1)))+VLOOKUP($AP$2,宝石属性!$B$43:$M$66,COLUMNS(宝石属性!$B$43:I$66),0)*10*VLOOKUP(ROUNDDOWN($AO81,-1),宝石属性!$B$25:$N$41,2,0)*VLOOKUP(ROUNDDOWN($AO81,-1),宝石属性!$B$25:$N$41,3,0)+VLOOKUP($AP$2,职业被动!$B$6:$M$29,COLUMNS(职业被动!$B$6:I$29),0)*$AO81,0)</f>
        <v>942</v>
      </c>
      <c r="AV81" s="9">
        <f>ROUND(属性投放!J$4+装备属性!J$4*IF($AO81&lt;10,1,ROUNDDOWN($AO81,-1))+SUM(属性投放!K$37:K$45)*$AO81+VLOOKUP($AP$2,一级属性!$E$41:$P$64,COLUMNS(一级属性!$E$41:M$64),0)*($AO81+0.25*IF($AO81&lt;10,1,ROUNDDOWN($AO81,-1)))+VLOOKUP($AP$2,宝石属性!$B$43:$M$66,COLUMNS(宝石属性!$B$43:J$66),0)*10*VLOOKUP(ROUNDDOWN($AO81,-1),宝石属性!$B$25:$N$41,2,0)*VLOOKUP(ROUNDDOWN($AO81,-1),宝石属性!$B$25:$N$41,3,0)+VLOOKUP($AP$2,职业被动!$B$6:$M$29,COLUMNS(职业被动!$B$6:J$29),0)*$AO81,0)</f>
        <v>669</v>
      </c>
      <c r="AW81" s="9">
        <f>ROUND(属性投放!K$4+装备属性!K$4*IF($AO81&lt;10,1,ROUNDDOWN($AO81,-1))+SUM(属性投放!L$37:L$45)*$AO81+VLOOKUP($AP$2,一级属性!$E$41:$P$64,COLUMNS(一级属性!$E$41:N$64),0)*($AO81+0.25*IF($AO81&lt;10,1,ROUNDDOWN($AO81,-1)))+VLOOKUP($AP$2,宝石属性!$B$43:$M$66,COLUMNS(宝石属性!$B$43:K$66),0)*10*VLOOKUP(ROUNDDOWN($AO81,-1),宝石属性!$B$25:$N$41,2,0)*VLOOKUP(ROUNDDOWN($AO81,-1),宝石属性!$B$25:$N$41,3,0)+VLOOKUP($AP$2,职业被动!$B$6:$M$29,COLUMNS(职业被动!$B$6:K$29),0)*$AO81,0)</f>
        <v>269</v>
      </c>
      <c r="AX81" s="9">
        <f>ROUND(属性投放!L$4+装备属性!L$4*IF($AO81&lt;10,1,ROUNDDOWN($AO81,-1))+SUM(属性投放!M$37:M$45)*$AO81+VLOOKUP($AP$2,一级属性!$E$41:$P$64,COLUMNS(一级属性!$E$41:O$64),0)*($AO81+0.25*IF($AO81&lt;10,1,ROUNDDOWN($AO81,-1)))+VLOOKUP($AP$2,宝石属性!$B$43:$M$66,COLUMNS(宝石属性!$B$43:L$66),0)*10*VLOOKUP(ROUNDDOWN($AO81,-1),宝石属性!$B$25:$N$41,2,0)*VLOOKUP(ROUNDDOWN($AO81,-1),宝石属性!$B$25:$N$41,3,0)+VLOOKUP($AP$2,职业被动!$B$6:$M$29,COLUMNS(职业被动!$B$6:L$29),0)*$AO81,0)</f>
        <v>857</v>
      </c>
      <c r="AY81" s="9">
        <f>ROUND(属性投放!M$4+装备属性!M$4*IF($AO81&lt;10,1,ROUNDDOWN($AO81,-1))+SUM(属性投放!N$37:N$45)*$AO81+VLOOKUP($AP$2,一级属性!$E$41:$P$64,COLUMNS(一级属性!$E$41:P$64),0)*($AO81+0.25*IF($AO81&lt;10,1,ROUNDDOWN($AO81,-1)))+VLOOKUP($AP$2,宝石属性!$B$43:$M$66,COLUMNS(宝石属性!$B$43:M$66),0)*10*VLOOKUP(ROUNDDOWN($AO81,-1),宝石属性!$B$25:$N$41,2,0)*VLOOKUP(ROUNDDOWN($AO81,-1),宝石属性!$B$25:$N$41,3,0)+VLOOKUP($AP$2,职业被动!$B$6:$M$29,COLUMNS(职业被动!$B$6:M$29),0)*$AO81,0)</f>
        <v>875</v>
      </c>
      <c r="AZ81" s="48">
        <f>属性价值和能力评分!$F$9+ROUND(属性价值和能力评分!$F$38*10,0)*AO81+ROUND((SUM(装备属性!$W$9:$W$14)+属性价值和能力评分!$F$38*1.25+1.4+2.8)*IF(AO81&lt;10,1,ROUNDDOWN(AO81,-1)),0)+15*VLOOKUP(ROUNDDOWN(AO81,-1),宝石属性!$B$26:$D$41,2,0)*6*VLOOKUP(ROUNDDOWN(AO81,-1),宝石属性!$B$26:$D$41,3,0)+(属性价值和能力评分!$F$49*9+属性价值和能力评分!$F$50*2+属性价值和能力评分!$F$53*8/5)*AO81</f>
        <v>14811</v>
      </c>
      <c r="BB81" s="1">
        <v>78</v>
      </c>
      <c r="BC81" s="9">
        <f>ROUND(属性投放!D$4+装备属性!D$4*IF($BB81&lt;10,1,ROUNDDOWN($BB81,-1))+SUM(属性投放!E$37:E$45)*$BB81+VLOOKUP($BC$2,一级属性!$E$41:$P$64,COLUMNS(一级属性!$E$41:G$64),0)*($BB81+0.25*IF($BB81&lt;10,1,ROUNDDOWN($BB81,-1)))+VLOOKUP($BC$2,宝石属性!$B$43:$M$66,COLUMNS(宝石属性!$B$43:D$66),0)*10*VLOOKUP(ROUNDDOWN($BB81,-1),宝石属性!$B$25:$N$41,2,0)*VLOOKUP(ROUNDDOWN($BB81,-1),宝石属性!$B$25:$N$41,3,0)+VLOOKUP($BC$2,职业被动!$B$6:$M$29,COLUMNS(职业被动!$B$6:D$29),0)*$BB81,0)</f>
        <v>4626</v>
      </c>
      <c r="BD81" s="9">
        <f>ROUND(属性投放!E$4+装备属性!E$4*IF($BB81&lt;10,1,ROUNDDOWN($BB81,-1))+SUM(属性投放!F$37:F$45)*$BB81+VLOOKUP($BC$2,一级属性!$E$41:$P$64,COLUMNS(一级属性!$E$41:H$64),0)*($BB81+0.25*IF($BB81&lt;10,1,ROUNDDOWN($BB81,-1)))+VLOOKUP($BC$2,宝石属性!$B$43:$M$66,COLUMNS(宝石属性!$B$43:E$66),0)*10*VLOOKUP(ROUNDDOWN($BB81,-1),宝石属性!$B$25:$N$41,2,0)*VLOOKUP(ROUNDDOWN($BB81,-1),宝石属性!$B$25:$N$41,3,0)+VLOOKUP($BC$2,职业被动!$B$6:$M$29,COLUMNS(职业被动!$B$6:E$29),0)*$BB81,0)</f>
        <v>3854</v>
      </c>
      <c r="BE81" s="9">
        <f>ROUND(属性投放!F$4+装备属性!F$4*IF($BB81&lt;10,1,ROUNDDOWN($BB81,-1))+SUM(属性投放!G$37:G$45)*$BB81+VLOOKUP($BC$2,一级属性!$E$41:$P$64,COLUMNS(一级属性!$E$41:I$64),0)*($BB81+0.25*IF($BB81&lt;10,1,ROUNDDOWN($BB81,-1)))+VLOOKUP($BC$2,宝石属性!$B$43:$M$66,COLUMNS(宝石属性!$B$43:F$66),0)*10*VLOOKUP(ROUNDDOWN($BB81,-1),宝石属性!$B$25:$N$41,2,0)*VLOOKUP(ROUNDDOWN($BB81,-1),宝石属性!$B$25:$N$41,3,0)+VLOOKUP($BC$2,职业被动!$B$6:$M$29,COLUMNS(职业被动!$B$6:F$29),0)*$BB81,0)</f>
        <v>830</v>
      </c>
      <c r="BF81" s="9">
        <f>ROUND(属性投放!G$4+装备属性!G$4*IF($BB81&lt;10,1,ROUNDDOWN($BB81,-1))+SUM(属性投放!H$37:H$45)*$BB81+VLOOKUP($BC$2,一级属性!$E$41:$P$64,COLUMNS(一级属性!$E$41:J$64),0)*($BB81+0.25*IF($BB81&lt;10,1,ROUNDDOWN($BB81,-1)))+VLOOKUP($BC$2,宝石属性!$B$43:$M$66,COLUMNS(宝石属性!$B$43:G$66),0)*10*VLOOKUP(ROUNDDOWN($BB81,-1),宝石属性!$B$25:$N$41,2,0)*VLOOKUP(ROUNDDOWN($BB81,-1),宝石属性!$B$25:$N$41,3,0)+VLOOKUP($BC$2,职业被动!$B$6:$M$29,COLUMNS(职业被动!$B$6:G$29),0)*$BB81,0)</f>
        <v>803</v>
      </c>
      <c r="BG81" s="9">
        <f>ROUND(属性投放!H$4+装备属性!H$4*IF($BB81&lt;10,1,ROUNDDOWN($BB81,-1))+SUM(属性投放!I$37:I$45)*$BB81+VLOOKUP($BC$2,一级属性!$E$41:$P$64,COLUMNS(一级属性!$E$41:K$64),0)*($BB81+0.25*IF($BB81&lt;10,1,ROUNDDOWN($BB81,-1)))+VLOOKUP($BC$2,宝石属性!$B$43:$M$66,COLUMNS(宝石属性!$B$43:H$66),0)*10*VLOOKUP(ROUNDDOWN($BB81,-1),宝石属性!$B$25:$N$41,2,0)*VLOOKUP(ROUNDDOWN($BB81,-1),宝石属性!$B$25:$N$41,3,0)+VLOOKUP($BC$2,职业被动!$B$6:$M$29,COLUMNS(职业被动!$B$6:H$29),0)*$BB81,0)</f>
        <v>1169</v>
      </c>
      <c r="BH81" s="9">
        <f>ROUND(属性投放!I$4+装备属性!I$4*IF($BB81&lt;10,1,ROUNDDOWN($BB81,-1))+SUM(属性投放!J$37:J$45)*$BB81+VLOOKUP($BC$2,一级属性!$E$41:$P$64,COLUMNS(一级属性!$E$41:L$64),0)*($BB81+0.25*IF($BB81&lt;10,1,ROUNDDOWN($BB81,-1)))+VLOOKUP($BC$2,宝石属性!$B$43:$M$66,COLUMNS(宝石属性!$B$43:I$66),0)*10*VLOOKUP(ROUNDDOWN($BB81,-1),宝石属性!$B$25:$N$41,2,0)*VLOOKUP(ROUNDDOWN($BB81,-1),宝石属性!$B$25:$N$41,3,0)+VLOOKUP($BC$2,职业被动!$B$6:$M$29,COLUMNS(职业被动!$B$6:I$29),0)*$BB81,0)</f>
        <v>1115</v>
      </c>
      <c r="BI81" s="9">
        <f>ROUND(属性投放!J$4+装备属性!J$4*IF($BB81&lt;10,1,ROUNDDOWN($BB81,-1))+SUM(属性投放!K$37:K$45)*$BB81+VLOOKUP($BC$2,一级属性!$E$41:$P$64,COLUMNS(一级属性!$E$41:M$64),0)*($BB81+0.25*IF($BB81&lt;10,1,ROUNDDOWN($BB81,-1)))+VLOOKUP($BC$2,宝石属性!$B$43:$M$66,COLUMNS(宝石属性!$B$43:J$66),0)*10*VLOOKUP(ROUNDDOWN($BB81,-1),宝石属性!$B$25:$N$41,2,0)*VLOOKUP(ROUNDDOWN($BB81,-1),宝石属性!$B$25:$N$41,3,0)+VLOOKUP($BC$2,职业被动!$B$6:$M$29,COLUMNS(职业被动!$B$6:J$29),0)*$BB81,0)</f>
        <v>526</v>
      </c>
      <c r="BJ81" s="9">
        <f>ROUND(属性投放!K$4+装备属性!K$4*IF($BB81&lt;10,1,ROUNDDOWN($BB81,-1))+SUM(属性投放!L$37:L$45)*$BB81+VLOOKUP($BC$2,一级属性!$E$41:$P$64,COLUMNS(一级属性!$E$41:N$64),0)*($BB81+0.25*IF($BB81&lt;10,1,ROUNDDOWN($BB81,-1)))+VLOOKUP($BC$2,宝石属性!$B$43:$M$66,COLUMNS(宝石属性!$B$43:K$66),0)*10*VLOOKUP(ROUNDDOWN($BB81,-1),宝石属性!$B$25:$N$41,2,0)*VLOOKUP(ROUNDDOWN($BB81,-1),宝石属性!$B$25:$N$41,3,0)+VLOOKUP($BC$2,职业被动!$B$6:$M$29,COLUMNS(职业被动!$B$6:K$29),0)*$BB81,0)</f>
        <v>269</v>
      </c>
      <c r="BK81" s="9">
        <f>ROUND(属性投放!L$4+装备属性!L$4*IF($BB81&lt;10,1,ROUNDDOWN($BB81,-1))+SUM(属性投放!M$37:M$45)*$BB81+VLOOKUP($BC$2,一级属性!$E$41:$P$64,COLUMNS(一级属性!$E$41:O$64),0)*($BB81+0.25*IF($BB81&lt;10,1,ROUNDDOWN($BB81,-1)))+VLOOKUP($BC$2,宝石属性!$B$43:$M$66,COLUMNS(宝石属性!$B$43:L$66),0)*10*VLOOKUP(ROUNDDOWN($BB81,-1),宝石属性!$B$25:$N$41,2,0)*VLOOKUP(ROUNDDOWN($BB81,-1),宝石属性!$B$25:$N$41,3,0)+VLOOKUP($BC$2,职业被动!$B$6:$M$29,COLUMNS(职业被动!$B$6:L$29),0)*$BB81,0)</f>
        <v>23</v>
      </c>
      <c r="BL81" s="9">
        <f>ROUND(属性投放!M$4+装备属性!M$4*IF($BB81&lt;10,1,ROUNDDOWN($BB81,-1))+SUM(属性投放!N$37:N$45)*$BB81+VLOOKUP($BC$2,一级属性!$E$41:$P$64,COLUMNS(一级属性!$E$41:P$64),0)*($BB81+0.25*IF($BB81&lt;10,1,ROUNDDOWN($BB81,-1)))+VLOOKUP($BC$2,宝石属性!$B$43:$M$66,COLUMNS(宝石属性!$B$43:M$66),0)*10*VLOOKUP(ROUNDDOWN($BB81,-1),宝石属性!$B$25:$N$41,2,0)*VLOOKUP(ROUNDDOWN($BB81,-1),宝石属性!$B$25:$N$41,3,0)+VLOOKUP($BC$2,职业被动!$B$6:$M$29,COLUMNS(职业被动!$B$6:M$29),0)*$BB81,0)</f>
        <v>875</v>
      </c>
      <c r="BM81" s="48">
        <f>属性价值和能力评分!$F$9+ROUND(属性价值和能力评分!$F$38*10,0)*BB81+ROUND((SUM(装备属性!$W$9:$W$14)+属性价值和能力评分!$F$38*1.25+1.4+2.8)*IF(BB81&lt;10,1,ROUNDDOWN(BB81,-1)),0)+15*VLOOKUP(ROUNDDOWN(BB81,-1),宝石属性!$B$26:$D$41,2,0)*6*VLOOKUP(ROUNDDOWN(BB81,-1),宝石属性!$B$26:$D$41,3,0)+(属性价值和能力评分!$F$49*9+属性价值和能力评分!$F$50*2+属性价值和能力评分!$F$53*8/5)*BB81</f>
        <v>14811</v>
      </c>
      <c r="BO81" s="1">
        <v>78</v>
      </c>
      <c r="BP81" s="9">
        <f>ROUND(属性投放!D$4+装备属性!D$4*IF($BO81&lt;10,1,ROUNDDOWN($BO81,-1))+SUM(属性投放!E$37:E$45)*$BO81+VLOOKUP($BP$2,一级属性!$E$41:$P$64,COLUMNS(一级属性!$E$41:G$64),0)*($BO81+0.25*IF($BO81&lt;10,1,ROUNDDOWN($BO81,-1)))+VLOOKUP($BP$2,宝石属性!$B$43:$M$66,COLUMNS(宝石属性!$B$43:D$66),0)*10*VLOOKUP(ROUNDDOWN($BO81,-1),宝石属性!$B$25:$N$41,2,0)*VLOOKUP(ROUNDDOWN($BO81,-1),宝石属性!$B$25:$N$41,3,0)+VLOOKUP($BP$2,职业被动!$B$6:$M$29,COLUMNS(职业被动!$B$6:D$29),0)*$BO81,0)</f>
        <v>5718</v>
      </c>
      <c r="BQ81" s="9">
        <f>ROUND(属性投放!E$4+装备属性!E$4*IF($BO81&lt;10,1,ROUNDDOWN($BO81,-1))+SUM(属性投放!F$37:F$45)*$BO81+VLOOKUP($BP$2,一级属性!$E$41:$P$64,COLUMNS(一级属性!$E$41:H$64),0)*($BO81+0.25*IF($BO81&lt;10,1,ROUNDDOWN($BO81,-1)))+VLOOKUP($BP$2,宝石属性!$B$43:$M$66,COLUMNS(宝石属性!$B$43:E$66),0)*10*VLOOKUP(ROUNDDOWN($BO81,-1),宝石属性!$B$25:$N$41,2,0)*VLOOKUP(ROUNDDOWN($BO81,-1),宝石属性!$B$25:$N$41,3,0)+VLOOKUP($BP$2,职业被动!$B$6:$M$29,COLUMNS(职业被动!$B$6:E$29),0)*$BO81,0)</f>
        <v>3377</v>
      </c>
      <c r="BR81" s="9">
        <f>ROUND(属性投放!F$4+装备属性!F$4*IF($BO81&lt;10,1,ROUNDDOWN($BO81,-1))+SUM(属性投放!G$37:G$45)*$BO81+VLOOKUP($BP$2,一级属性!$E$41:$P$64,COLUMNS(一级属性!$E$41:I$64),0)*($BO81+0.25*IF($BO81&lt;10,1,ROUNDDOWN($BO81,-1)))+VLOOKUP($BP$2,宝石属性!$B$43:$M$66,COLUMNS(宝石属性!$B$43:F$66),0)*10*VLOOKUP(ROUNDDOWN($BO81,-1),宝石属性!$B$25:$N$41,2,0)*VLOOKUP(ROUNDDOWN($BO81,-1),宝石属性!$B$25:$N$41,3,0)+VLOOKUP($BP$2,职业被动!$B$6:$M$29,COLUMNS(职业被动!$B$6:F$29),0)*$BO81,0)</f>
        <v>830</v>
      </c>
      <c r="BS81" s="9">
        <f>ROUND(属性投放!G$4+装备属性!G$4*IF($BO81&lt;10,1,ROUNDDOWN($BO81,-1))+SUM(属性投放!H$37:H$45)*$BO81+VLOOKUP($BP$2,一级属性!$E$41:$P$64,COLUMNS(一级属性!$E$41:J$64),0)*($BO81+0.25*IF($BO81&lt;10,1,ROUNDDOWN($BO81,-1)))+VLOOKUP($BP$2,宝石属性!$B$43:$M$66,COLUMNS(宝石属性!$B$43:G$66),0)*10*VLOOKUP(ROUNDDOWN($BO81,-1),宝石属性!$B$25:$N$41,2,0)*VLOOKUP(ROUNDDOWN($BO81,-1),宝石属性!$B$25:$N$41,3,0)+VLOOKUP($BP$2,职业被动!$B$6:$M$29,COLUMNS(职业被动!$B$6:G$29),0)*$BO81,0)</f>
        <v>803</v>
      </c>
      <c r="BT81" s="9">
        <f>ROUND(属性投放!H$4+装备属性!H$4*IF($BO81&lt;10,1,ROUNDDOWN($BO81,-1))+SUM(属性投放!I$37:I$45)*$BO81+VLOOKUP($BP$2,一级属性!$E$41:$P$64,COLUMNS(一级属性!$E$41:K$64),0)*($BO81+0.25*IF($BO81&lt;10,1,ROUNDDOWN($BO81,-1)))+VLOOKUP($BP$2,宝石属性!$B$43:$M$66,COLUMNS(宝石属性!$B$43:H$66),0)*10*VLOOKUP(ROUNDDOWN($BO81,-1),宝石属性!$B$25:$N$41,2,0)*VLOOKUP(ROUNDDOWN($BO81,-1),宝石属性!$B$25:$N$41,3,0)+VLOOKUP($BP$2,职业被动!$B$6:$M$29,COLUMNS(职业被动!$B$6:H$29),0)*$BO81,0)</f>
        <v>888</v>
      </c>
      <c r="BU81" s="9">
        <f>ROUND(属性投放!I$4+装备属性!I$4*IF($BO81&lt;10,1,ROUNDDOWN($BO81,-1))+SUM(属性投放!J$37:J$45)*$BO81+VLOOKUP($BP$2,一级属性!$E$41:$P$64,COLUMNS(一级属性!$E$41:L$64),0)*($BO81+0.25*IF($BO81&lt;10,1,ROUNDDOWN($BO81,-1)))+VLOOKUP($BP$2,宝石属性!$B$43:$M$66,COLUMNS(宝石属性!$B$43:I$66),0)*10*VLOOKUP(ROUNDDOWN($BO81,-1),宝石属性!$B$25:$N$41,2,0)*VLOOKUP(ROUNDDOWN($BO81,-1),宝石属性!$B$25:$N$41,3,0)+VLOOKUP($BP$2,职业被动!$B$6:$M$29,COLUMNS(职业被动!$B$6:I$29),0)*$BO81,0)</f>
        <v>942</v>
      </c>
      <c r="BV81" s="9">
        <f>ROUND(属性投放!J$4+装备属性!J$4*IF($BO81&lt;10,1,ROUNDDOWN($BO81,-1))+SUM(属性投放!K$37:K$45)*$BO81+VLOOKUP($BP$2,一级属性!$E$41:$P$64,COLUMNS(一级属性!$E$41:M$64),0)*($BO81+0.25*IF($BO81&lt;10,1,ROUNDDOWN($BO81,-1)))+VLOOKUP($BP$2,宝石属性!$B$43:$M$66,COLUMNS(宝石属性!$B$43:J$66),0)*10*VLOOKUP(ROUNDDOWN($BO81,-1),宝石属性!$B$25:$N$41,2,0)*VLOOKUP(ROUNDDOWN($BO81,-1),宝石属性!$B$25:$N$41,3,0)+VLOOKUP($BP$2,职业被动!$B$6:$M$29,COLUMNS(职业被动!$B$6:J$29),0)*$BO81,0)</f>
        <v>669</v>
      </c>
      <c r="BW81" s="9">
        <f>ROUND(属性投放!K$4+装备属性!K$4*IF($BO81&lt;10,1,ROUNDDOWN($BO81,-1))+SUM(属性投放!L$37:L$45)*$BO81+VLOOKUP($BP$2,一级属性!$E$41:$P$64,COLUMNS(一级属性!$E$41:N$64),0)*($BO81+0.25*IF($BO81&lt;10,1,ROUNDDOWN($BO81,-1)))+VLOOKUP($BP$2,宝石属性!$B$43:$M$66,COLUMNS(宝石属性!$B$43:K$66),0)*10*VLOOKUP(ROUNDDOWN($BO81,-1),宝石属性!$B$25:$N$41,2,0)*VLOOKUP(ROUNDDOWN($BO81,-1),宝石属性!$B$25:$N$41,3,0)+VLOOKUP($BP$2,职业被动!$B$6:$M$29,COLUMNS(职业被动!$B$6:K$29),0)*$BO81,0)</f>
        <v>413</v>
      </c>
      <c r="BX81" s="9">
        <f>ROUND(属性投放!L$4+装备属性!L$4*IF($BO81&lt;10,1,ROUNDDOWN($BO81,-1))+SUM(属性投放!M$37:M$45)*$BO81+VLOOKUP($BP$2,一级属性!$E$41:$P$64,COLUMNS(一级属性!$E$41:O$64),0)*($BO81+0.25*IF($BO81&lt;10,1,ROUNDDOWN($BO81,-1)))+VLOOKUP($BP$2,宝石属性!$B$43:$M$66,COLUMNS(宝石属性!$B$43:L$66),0)*10*VLOOKUP(ROUNDDOWN($BO81,-1),宝石属性!$B$25:$N$41,2,0)*VLOOKUP(ROUNDDOWN($BO81,-1),宝石属性!$B$25:$N$41,3,0)+VLOOKUP($BP$2,职业被动!$B$6:$M$29,COLUMNS(职业被动!$B$6:L$29),0)*$BO81,0)</f>
        <v>23</v>
      </c>
      <c r="BY81" s="9">
        <f>ROUND(属性投放!M$4+装备属性!M$4*IF($BO81&lt;10,1,ROUNDDOWN($BO81,-1))+SUM(属性投放!N$37:N$45)*$BO81+VLOOKUP($BP$2,一级属性!$E$41:$P$64,COLUMNS(一级属性!$E$41:P$64),0)*($BO81+0.25*IF($BO81&lt;10,1,ROUNDDOWN($BO81,-1)))+VLOOKUP($BP$2,宝石属性!$B$43:$M$66,COLUMNS(宝石属性!$B$43:M$66),0)*10*VLOOKUP(ROUNDDOWN($BO81,-1),宝石属性!$B$25:$N$41,2,0)*VLOOKUP(ROUNDDOWN($BO81,-1),宝石属性!$B$25:$N$41,3,0)+VLOOKUP($BP$2,职业被动!$B$6:$M$29,COLUMNS(职业被动!$B$6:M$29),0)*$BO81,0)</f>
        <v>875</v>
      </c>
      <c r="BZ81" s="48">
        <f>属性价值和能力评分!$F$9+ROUND(属性价值和能力评分!$F$38*10,0)*BO81+ROUND((SUM(装备属性!$W$9:$W$14)+属性价值和能力评分!$F$38*1.25+1.4+2.8)*IF(BO81&lt;10,1,ROUNDDOWN(BO81,-1)),0)+15*VLOOKUP(ROUNDDOWN(BO81,-1),宝石属性!$B$26:$D$41,2,0)*6*VLOOKUP(ROUNDDOWN(BO81,-1),宝石属性!$B$26:$D$41,3,0)+(属性价值和能力评分!$F$49*9+属性价值和能力评分!$F$50*2+属性价值和能力评分!$F$53*8/5)*BO81</f>
        <v>14811</v>
      </c>
      <c r="CB81" s="1">
        <v>78</v>
      </c>
      <c r="CC81" s="9">
        <f>ROUND(属性投放!D$4+装备属性!D$4*IF($CB81&lt;10,1,ROUNDDOWN($CB81,-1))+SUM(属性投放!E$37:E$45)*$CB81+VLOOKUP($CC$2,一级属性!$E$41:$P$64,COLUMNS(一级属性!$E$41:G$64),0)*($CB81+0.25*IF($CB81&lt;10,1,ROUNDDOWN($CB81,-1)))+VLOOKUP($CC$2,宝石属性!$B$43:$M$66,COLUMNS(宝石属性!$B$43:D$66),0)*10*VLOOKUP(ROUNDDOWN($CB81,-1),宝石属性!$B$25:$N$41,2,0)*VLOOKUP(ROUNDDOWN($CB81,-1),宝石属性!$B$25:$N$41,3,0)+VLOOKUP($CC$2,职业被动!$B$6:$M$29,COLUMNS(职业被动!$B$6:D$29),0)*$CB81,0)</f>
        <v>3862</v>
      </c>
      <c r="CD81" s="9">
        <f>ROUND(属性投放!E$4+装备属性!E$4*IF($CB81&lt;10,1,ROUNDDOWN($CB81,-1))+SUM(属性投放!F$37:F$45)*$CB81+VLOOKUP($CC$2,一级属性!$E$41:$P$64,COLUMNS(一级属性!$E$41:H$64),0)*($CB81+0.25*IF($CB81&lt;10,1,ROUNDDOWN($CB81,-1)))+VLOOKUP($CC$2,宝石属性!$B$43:$M$66,COLUMNS(宝石属性!$B$43:E$66),0)*10*VLOOKUP(ROUNDDOWN($CB81,-1),宝石属性!$B$25:$N$41,2,0)*VLOOKUP(ROUNDDOWN($CB81,-1),宝石属性!$B$25:$N$41,3,0)+VLOOKUP($CC$2,职业被动!$B$6:$M$29,COLUMNS(职业被动!$B$6:E$29),0)*$CB81,0)</f>
        <v>1944</v>
      </c>
      <c r="CE81" s="9">
        <f>ROUND(属性投放!F$4+装备属性!F$4*IF($CB81&lt;10,1,ROUNDDOWN($CB81,-1))+SUM(属性投放!G$37:G$45)*$CB81+VLOOKUP($CC$2,一级属性!$E$41:$P$64,COLUMNS(一级属性!$E$41:I$64),0)*($CB81+0.25*IF($CB81&lt;10,1,ROUNDDOWN($CB81,-1)))+VLOOKUP($CC$2,宝石属性!$B$43:$M$66,COLUMNS(宝石属性!$B$43:F$66),0)*10*VLOOKUP(ROUNDDOWN($CB81,-1),宝石属性!$B$25:$N$41,2,0)*VLOOKUP(ROUNDDOWN($CB81,-1),宝石属性!$B$25:$N$41,3,0)+VLOOKUP($CC$2,职业被动!$B$6:$M$29,COLUMNS(职业被动!$B$6:F$29),0)*$CB81,0)</f>
        <v>1791</v>
      </c>
      <c r="CF81" s="9">
        <f>ROUND(属性投放!G$4+装备属性!G$4*IF($CB81&lt;10,1,ROUNDDOWN($CB81,-1))+SUM(属性投放!H$37:H$45)*$CB81+VLOOKUP($CC$2,一级属性!$E$41:$P$64,COLUMNS(一级属性!$E$41:J$64),0)*($CB81+0.25*IF($CB81&lt;10,1,ROUNDDOWN($CB81,-1)))+VLOOKUP($CC$2,宝石属性!$B$43:$M$66,COLUMNS(宝石属性!$B$43:G$66),0)*10*VLOOKUP(ROUNDDOWN($CB81,-1),宝石属性!$B$25:$N$41,2,0)*VLOOKUP(ROUNDDOWN($CB81,-1),宝石属性!$B$25:$N$41,3,0)+VLOOKUP($CC$2,职业被动!$B$6:$M$29,COLUMNS(职业被动!$B$6:G$29),0)*$CB81,0)</f>
        <v>881</v>
      </c>
      <c r="CG81" s="9">
        <f>ROUND(属性投放!H$4+装备属性!H$4*IF($CB81&lt;10,1,ROUNDDOWN($CB81,-1))+SUM(属性投放!I$37:I$45)*$CB81+VLOOKUP($CC$2,一级属性!$E$41:$P$64,COLUMNS(一级属性!$E$41:K$64),0)*($CB81+0.25*IF($CB81&lt;10,1,ROUNDDOWN($CB81,-1)))+VLOOKUP($CC$2,宝石属性!$B$43:$M$66,COLUMNS(宝石属性!$B$43:H$66),0)*10*VLOOKUP(ROUNDDOWN($CB81,-1),宝石属性!$B$25:$N$41,2,0)*VLOOKUP(ROUNDDOWN($CB81,-1),宝石属性!$B$25:$N$41,3,0)+VLOOKUP($CC$2,职业被动!$B$6:$M$29,COLUMNS(职业被动!$B$6:H$29),0)*$CB81,0)</f>
        <v>523</v>
      </c>
      <c r="CH81" s="9">
        <f>ROUND(属性投放!I$4+装备属性!I$4*IF($CB81&lt;10,1,ROUNDDOWN($CB81,-1))+SUM(属性投放!J$37:J$45)*$CB81+VLOOKUP($CC$2,一级属性!$E$41:$P$64,COLUMNS(一级属性!$E$41:L$64),0)*($CB81+0.25*IF($CB81&lt;10,1,ROUNDDOWN($CB81,-1)))+VLOOKUP($CC$2,宝石属性!$B$43:$M$66,COLUMNS(宝石属性!$B$43:I$66),0)*10*VLOOKUP(ROUNDDOWN($CB81,-1),宝石属性!$B$25:$N$41,2,0)*VLOOKUP(ROUNDDOWN($CB81,-1),宝石属性!$B$25:$N$41,3,0)+VLOOKUP($CC$2,职业被动!$B$6:$M$29,COLUMNS(职业被动!$B$6:I$29),0)*$CB81,0)</f>
        <v>904</v>
      </c>
      <c r="CI81" s="9">
        <f>ROUND(属性投放!J$4+装备属性!J$4*IF($CB81&lt;10,1,ROUNDDOWN($CB81,-1))+SUM(属性投放!K$37:K$45)*$CB81+VLOOKUP($CC$2,一级属性!$E$41:$P$64,COLUMNS(一级属性!$E$41:M$64),0)*($CB81+0.25*IF($CB81&lt;10,1,ROUNDDOWN($CB81,-1)))+VLOOKUP($CC$2,宝石属性!$B$43:$M$66,COLUMNS(宝石属性!$B$43:J$66),0)*10*VLOOKUP(ROUNDDOWN($CB81,-1),宝石属性!$B$25:$N$41,2,0)*VLOOKUP(ROUNDDOWN($CB81,-1),宝石属性!$B$25:$N$41,3,0)+VLOOKUP($CC$2,职业被动!$B$6:$M$29,COLUMNS(职业被动!$B$6:J$29),0)*$CB81,0)</f>
        <v>602</v>
      </c>
      <c r="CJ81" s="9">
        <f>ROUND(属性投放!K$4+装备属性!K$4*IF($CB81&lt;10,1,ROUNDDOWN($CB81,-1))+SUM(属性投放!L$37:L$45)*$CB81+VLOOKUP($CC$2,一级属性!$E$41:$P$64,COLUMNS(一级属性!$E$41:N$64),0)*($CB81+0.25*IF($CB81&lt;10,1,ROUNDDOWN($CB81,-1)))+VLOOKUP($CC$2,宝石属性!$B$43:$M$66,COLUMNS(宝石属性!$B$43:K$66),0)*10*VLOOKUP(ROUNDDOWN($CB81,-1),宝石属性!$B$25:$N$41,2,0)*VLOOKUP(ROUNDDOWN($CB81,-1),宝石属性!$B$25:$N$41,3,0)+VLOOKUP($CC$2,职业被动!$B$6:$M$29,COLUMNS(职业被动!$B$6:K$29),0)*$CB81,0)</f>
        <v>269</v>
      </c>
      <c r="CK81" s="9">
        <f>ROUND(属性投放!L$4+装备属性!L$4*IF($CB81&lt;10,1,ROUNDDOWN($CB81,-1))+SUM(属性投放!M$37:M$45)*$CB81+VLOOKUP($CC$2,一级属性!$E$41:$P$64,COLUMNS(一级属性!$E$41:O$64),0)*($CB81+0.25*IF($CB81&lt;10,1,ROUNDDOWN($CB81,-1)))+VLOOKUP($CC$2,宝石属性!$B$43:$M$66,COLUMNS(宝石属性!$B$43:L$66),0)*10*VLOOKUP(ROUNDDOWN($CB81,-1),宝石属性!$B$25:$N$41,2,0)*VLOOKUP(ROUNDDOWN($CB81,-1),宝石属性!$B$25:$N$41,3,0)+VLOOKUP($CC$2,职业被动!$B$6:$M$29,COLUMNS(职业被动!$B$6:L$29),0)*$CB81,0)</f>
        <v>23</v>
      </c>
      <c r="CL81" s="9">
        <f>ROUND(属性投放!M$4+装备属性!M$4*IF($CB81&lt;10,1,ROUNDDOWN($CB81,-1))+SUM(属性投放!N$37:N$45)*$CB81+VLOOKUP($CC$2,一级属性!$E$41:$P$64,COLUMNS(一级属性!$E$41:P$64),0)*($CB81+0.25*IF($CB81&lt;10,1,ROUNDDOWN($CB81,-1)))+VLOOKUP($CC$2,宝石属性!$B$43:$M$66,COLUMNS(宝石属性!$B$43:M$66),0)*10*VLOOKUP(ROUNDDOWN($CB81,-1),宝石属性!$B$25:$N$41,2,0)*VLOOKUP(ROUNDDOWN($CB81,-1),宝石属性!$B$25:$N$41,3,0)+VLOOKUP($CC$2,职业被动!$B$6:$M$29,COLUMNS(职业被动!$B$6:M$29),0)*$CB81,0)</f>
        <v>803</v>
      </c>
      <c r="CM81" s="48">
        <f>属性价值和能力评分!$F$9+ROUND(属性价值和能力评分!$F$38*10,0)*CB81+ROUND((SUM(装备属性!$W$9:$W$14)+属性价值和能力评分!$F$38*1.25+1.4+2.8)*IF(CB81&lt;10,1,ROUNDDOWN(CB81,-1)),0)+15*VLOOKUP(ROUNDDOWN(CB81,-1),宝石属性!$B$26:$D$41,2,0)*6*VLOOKUP(ROUNDDOWN(CB81,-1),宝石属性!$B$26:$D$41,3,0)+(属性价值和能力评分!$F$49*9+属性价值和能力评分!$F$50*2+属性价值和能力评分!$F$53*8/5)*CB81</f>
        <v>14811</v>
      </c>
      <c r="CO81" s="1">
        <v>78</v>
      </c>
      <c r="CP81" s="9">
        <f>ROUND(属性投放!D$4+装备属性!D$4*IF($CO81&lt;10,1,ROUNDDOWN($CO81,-1))+SUM(属性投放!E$37:E$45)*$CO81+VLOOKUP($CP$2,一级属性!$E$41:$P$64,COLUMNS(一级属性!$E$41:G$64),0)*($CO81+0.25*IF($CO81&lt;10,1,ROUNDDOWN($CO81,-1)))+VLOOKUP($CP$2,宝石属性!$B$43:$M$66,COLUMNS(宝石属性!$B$43:D$66),0)*10*VLOOKUP(ROUNDDOWN($CO81,-1),宝石属性!$B$25:$N$41,2,0)*VLOOKUP(ROUNDDOWN($CO81,-1),宝石属性!$B$25:$N$41,3,0)+VLOOKUP($CP$2,职业被动!$B$6:$M$29,COLUMNS(职业被动!$B$6:D$29),0)*$CO81,0)</f>
        <v>3862</v>
      </c>
      <c r="CQ81" s="9">
        <f>ROUND(属性投放!E$4+装备属性!E$4*IF($CO81&lt;10,1,ROUNDDOWN($CO81,-1))+SUM(属性投放!F$37:F$45)*$CO81+VLOOKUP($CP$2,一级属性!$E$41:$P$64,COLUMNS(一级属性!$E$41:H$64),0)*($CO81+0.25*IF($CO81&lt;10,1,ROUNDDOWN($CO81,-1)))+VLOOKUP($CP$2,宝石属性!$B$43:$M$66,COLUMNS(宝石属性!$B$43:E$66),0)*10*VLOOKUP(ROUNDDOWN($CO81,-1),宝石属性!$B$25:$N$41,2,0)*VLOOKUP(ROUNDDOWN($CO81,-1),宝石属性!$B$25:$N$41,3,0)+VLOOKUP($CP$2,职业被动!$B$6:$M$29,COLUMNS(职业被动!$B$6:E$29),0)*$CO81,0)</f>
        <v>4332</v>
      </c>
      <c r="CR81" s="9">
        <f>ROUND(属性投放!F$4+装备属性!F$4*IF($CO81&lt;10,1,ROUNDDOWN($CO81,-1))+SUM(属性投放!G$37:G$45)*$CO81+VLOOKUP($CP$2,一级属性!$E$41:$P$64,COLUMNS(一级属性!$E$41:I$64),0)*($CO81+0.25*IF($CO81&lt;10,1,ROUNDDOWN($CO81,-1)))+VLOOKUP($CP$2,宝石属性!$B$43:$M$66,COLUMNS(宝石属性!$B$43:F$66),0)*10*VLOOKUP(ROUNDDOWN($CO81,-1),宝石属性!$B$25:$N$41,2,0)*VLOOKUP(ROUNDDOWN($CO81,-1),宝石属性!$B$25:$N$41,3,0)+VLOOKUP($CP$2,职业被动!$B$6:$M$29,COLUMNS(职业被动!$B$6:F$29),0)*$CO81,0)</f>
        <v>830</v>
      </c>
      <c r="CS81" s="9">
        <f>ROUND(属性投放!G$4+装备属性!G$4*IF($CO81&lt;10,1,ROUNDDOWN($CO81,-1))+SUM(属性投放!H$37:H$45)*$CO81+VLOOKUP($CP$2,一级属性!$E$41:$P$64,COLUMNS(一级属性!$E$41:J$64),0)*($CO81+0.25*IF($CO81&lt;10,1,ROUNDDOWN($CO81,-1)))+VLOOKUP($CP$2,宝石属性!$B$43:$M$66,COLUMNS(宝石属性!$B$43:G$66),0)*10*VLOOKUP(ROUNDDOWN($CO81,-1),宝石属性!$B$25:$N$41,2,0)*VLOOKUP(ROUNDDOWN($CO81,-1),宝石属性!$B$25:$N$41,3,0)+VLOOKUP($CP$2,职业被动!$B$6:$M$29,COLUMNS(职业被动!$B$6:G$29),0)*$CO81,0)</f>
        <v>803</v>
      </c>
      <c r="CT81" s="9">
        <f>ROUND(属性投放!H$4+装备属性!H$4*IF($CO81&lt;10,1,ROUNDDOWN($CO81,-1))+SUM(属性投放!I$37:I$45)*$CO81+VLOOKUP($CP$2,一级属性!$E$41:$P$64,COLUMNS(一级属性!$E$41:K$64),0)*($CO81+0.25*IF($CO81&lt;10,1,ROUNDDOWN($CO81,-1)))+VLOOKUP($CP$2,宝石属性!$B$43:$M$66,COLUMNS(宝石属性!$B$43:H$66),0)*10*VLOOKUP(ROUNDDOWN($CO81,-1),宝石属性!$B$25:$N$41,2,0)*VLOOKUP(ROUNDDOWN($CO81,-1),宝石属性!$B$25:$N$41,3,0)+VLOOKUP($CP$2,职业被动!$B$6:$M$29,COLUMNS(职业被动!$B$6:H$29),0)*$CO81,0)</f>
        <v>1373</v>
      </c>
      <c r="CU81" s="9">
        <f>ROUND(属性投放!I$4+装备属性!I$4*IF($CO81&lt;10,1,ROUNDDOWN($CO81,-1))+SUM(属性投放!J$37:J$45)*$CO81+VLOOKUP($CP$2,一级属性!$E$41:$P$64,COLUMNS(一级属性!$E$41:L$64),0)*($CO81+0.25*IF($CO81&lt;10,1,ROUNDDOWN($CO81,-1)))+VLOOKUP($CP$2,宝石属性!$B$43:$M$66,COLUMNS(宝石属性!$B$43:I$66),0)*10*VLOOKUP(ROUNDDOWN($CO81,-1),宝石属性!$B$25:$N$41,2,0)*VLOOKUP(ROUNDDOWN($CO81,-1),宝石属性!$B$25:$N$41,3,0)+VLOOKUP($CP$2,职业被动!$B$6:$M$29,COLUMNS(职业被动!$B$6:I$29),0)*$CO81,0)</f>
        <v>1173</v>
      </c>
      <c r="CV81" s="9">
        <f>ROUND(属性投放!J$4+装备属性!J$4*IF($CO81&lt;10,1,ROUNDDOWN($CO81,-1))+SUM(属性投放!K$37:K$45)*$CO81+VLOOKUP($CP$2,一级属性!$E$41:$P$64,COLUMNS(一级属性!$E$41:M$64),0)*($CO81+0.25*IF($CO81&lt;10,1,ROUNDDOWN($CO81,-1)))+VLOOKUP($CP$2,宝石属性!$B$43:$M$66,COLUMNS(宝石属性!$B$43:J$66),0)*10*VLOOKUP(ROUNDDOWN($CO81,-1),宝石属性!$B$25:$N$41,2,0)*VLOOKUP(ROUNDDOWN($CO81,-1),宝石属性!$B$25:$N$41,3,0)+VLOOKUP($CP$2,职业被动!$B$6:$M$29,COLUMNS(职业被动!$B$6:J$29),0)*$CO81,0)</f>
        <v>507</v>
      </c>
      <c r="CW81" s="9">
        <f>ROUND(属性投放!K$4+装备属性!K$4*IF($CO81&lt;10,1,ROUNDDOWN($CO81,-1))+SUM(属性投放!L$37:L$45)*$CO81+VLOOKUP($CP$2,一级属性!$E$41:$P$64,COLUMNS(一级属性!$E$41:N$64),0)*($CO81+0.25*IF($CO81&lt;10,1,ROUNDDOWN($CO81,-1)))+VLOOKUP($CP$2,宝石属性!$B$43:$M$66,COLUMNS(宝石属性!$B$43:K$66),0)*10*VLOOKUP(ROUNDDOWN($CO81,-1),宝石属性!$B$25:$N$41,2,0)*VLOOKUP(ROUNDDOWN($CO81,-1),宝石属性!$B$25:$N$41,3,0)+VLOOKUP($CP$2,职业被动!$B$6:$M$29,COLUMNS(职业被动!$B$6:K$29),0)*$CO81,0)</f>
        <v>269</v>
      </c>
      <c r="CX81" s="9">
        <f>ROUND(属性投放!L$4+装备属性!L$4*IF($CO81&lt;10,1,ROUNDDOWN($CO81,-1))+SUM(属性投放!M$37:M$45)*$CO81+VLOOKUP($CP$2,一级属性!$E$41:$P$64,COLUMNS(一级属性!$E$41:O$64),0)*($CO81+0.25*IF($CO81&lt;10,1,ROUNDDOWN($CO81,-1)))+VLOOKUP($CP$2,宝石属性!$B$43:$M$66,COLUMNS(宝石属性!$B$43:L$66),0)*10*VLOOKUP(ROUNDDOWN($CO81,-1),宝石属性!$B$25:$N$41,2,0)*VLOOKUP(ROUNDDOWN($CO81,-1),宝石属性!$B$25:$N$41,3,0)+VLOOKUP($CP$2,职业被动!$B$6:$M$29,COLUMNS(职业被动!$B$6:L$29),0)*$CO81,0)</f>
        <v>23</v>
      </c>
      <c r="CY81" s="9">
        <f>ROUND(属性投放!M$4+装备属性!M$4*IF($CO81&lt;10,1,ROUNDDOWN($CO81,-1))+SUM(属性投放!N$37:N$45)*$CO81+VLOOKUP($CP$2,一级属性!$E$41:$P$64,COLUMNS(一级属性!$E$41:P$64),0)*($CO81+0.25*IF($CO81&lt;10,1,ROUNDDOWN($CO81,-1)))+VLOOKUP($CP$2,宝石属性!$B$43:$M$66,COLUMNS(宝石属性!$B$43:M$66),0)*10*VLOOKUP(ROUNDDOWN($CO81,-1),宝石属性!$B$25:$N$41,2,0)*VLOOKUP(ROUNDDOWN($CO81,-1),宝石属性!$B$25:$N$41,3,0)+VLOOKUP($CP$2,职业被动!$B$6:$M$29,COLUMNS(职业被动!$B$6:M$29),0)*$CO81,0)</f>
        <v>803</v>
      </c>
      <c r="CZ81" s="48">
        <f>属性价值和能力评分!$F$9+ROUND(属性价值和能力评分!$F$38*10,0)*CO81+ROUND((SUM(装备属性!$W$9:$W$14)+属性价值和能力评分!$F$38*1.25+1.4+2.8)*IF(CO81&lt;10,1,ROUNDDOWN(CO81,-1)),0)+15*VLOOKUP(ROUNDDOWN(CO81,-1),宝石属性!$B$26:$D$41,2,0)*6*VLOOKUP(ROUNDDOWN(CO81,-1),宝石属性!$B$26:$D$41,3,0)+(属性价值和能力评分!$F$49*9+属性价值和能力评分!$F$50*2+属性价值和能力评分!$F$53*8/5)*CO81</f>
        <v>14811</v>
      </c>
      <c r="DB81" s="1">
        <v>78</v>
      </c>
      <c r="DC81" s="9">
        <f>ROUND(属性投放!D$4+装备属性!D$4*IF($DB81&lt;10,1,ROUNDDOWN($DB81,-1))+SUM(属性投放!E$37:E$45)*$DB81+VLOOKUP($DC$2,一级属性!$E$41:$P$64,COLUMNS(一级属性!$E$41:G$64),0)*($DB81+0.25*IF($DB81&lt;10,1,ROUNDDOWN($DB81,-1)))+VLOOKUP($DC$2,宝石属性!$B$43:$M$66,COLUMNS(宝石属性!$B$43:D$66),0)*10*VLOOKUP(ROUNDDOWN($DB81,-1),宝石属性!$B$25:$N$41,2,0)*VLOOKUP(ROUNDDOWN($DB81,-1),宝石属性!$B$25:$N$41,3,0)+VLOOKUP($DC$2,职业被动!$B$6:$M$29,COLUMNS(职业被动!$B$6:D$29),0)*$DB81,0)</f>
        <v>4408</v>
      </c>
      <c r="DD81" s="9">
        <f>ROUND(属性投放!E$4+装备属性!E$4*IF($DB81&lt;10,1,ROUNDDOWN($DB81,-1))+SUM(属性投放!F$37:F$45)*$DB81+VLOOKUP($DC$2,一级属性!$E$41:$P$64,COLUMNS(一级属性!$E$41:H$64),0)*($DB81+0.25*IF($DB81&lt;10,1,ROUNDDOWN($DB81,-1)))+VLOOKUP($DC$2,宝石属性!$B$43:$M$66,COLUMNS(宝石属性!$B$43:E$66),0)*10*VLOOKUP(ROUNDDOWN($DB81,-1),宝石属性!$B$25:$N$41,2,0)*VLOOKUP(ROUNDDOWN($DB81,-1),宝石属性!$B$25:$N$41,3,0)+VLOOKUP($DC$2,职业被动!$B$6:$M$29,COLUMNS(职业被动!$B$6:E$29),0)*$DB81,0)</f>
        <v>1944</v>
      </c>
      <c r="DE81" s="9">
        <f>ROUND(属性投放!F$4+装备属性!F$4*IF($DB81&lt;10,1,ROUNDDOWN($DB81,-1))+SUM(属性投放!G$37:G$45)*$DB81+VLOOKUP($DC$2,一级属性!$E$41:$P$64,COLUMNS(一级属性!$E$41:I$64),0)*($DB81+0.25*IF($DB81&lt;10,1,ROUNDDOWN($DB81,-1)))+VLOOKUP($DC$2,宝石属性!$B$43:$M$66,COLUMNS(宝石属性!$B$43:F$66),0)*10*VLOOKUP(ROUNDDOWN($DB81,-1),宝石属性!$B$25:$N$41,2,0)*VLOOKUP(ROUNDDOWN($DB81,-1),宝石属性!$B$25:$N$41,3,0)+VLOOKUP($DC$2,职业被动!$B$6:$M$29,COLUMNS(职业被动!$B$6:F$29),0)*$DB81,0)</f>
        <v>830</v>
      </c>
      <c r="DF81" s="9">
        <f>ROUND(属性投放!G$4+装备属性!G$4*IF($DB81&lt;10,1,ROUNDDOWN($DB81,-1))+SUM(属性投放!H$37:H$45)*$DB81+VLOOKUP($DC$2,一级属性!$E$41:$P$64,COLUMNS(一级属性!$E$41:J$64),0)*($DB81+0.25*IF($DB81&lt;10,1,ROUNDDOWN($DB81,-1)))+VLOOKUP($DC$2,宝石属性!$B$43:$M$66,COLUMNS(宝石属性!$B$43:G$66),0)*10*VLOOKUP(ROUNDDOWN($DB81,-1),宝石属性!$B$25:$N$41,2,0)*VLOOKUP(ROUNDDOWN($DB81,-1),宝石属性!$B$25:$N$41,3,0)+VLOOKUP($DC$2,职业被动!$B$6:$M$29,COLUMNS(职业被动!$B$6:G$29),0)*$DB81,0)</f>
        <v>2225</v>
      </c>
      <c r="DG81" s="9">
        <f>ROUND(属性投放!H$4+装备属性!H$4*IF($DB81&lt;10,1,ROUNDDOWN($DB81,-1))+SUM(属性投放!I$37:I$45)*$DB81+VLOOKUP($DC$2,一级属性!$E$41:$P$64,COLUMNS(一级属性!$E$41:K$64),0)*($DB81+0.25*IF($DB81&lt;10,1,ROUNDDOWN($DB81,-1)))+VLOOKUP($DC$2,宝石属性!$B$43:$M$66,COLUMNS(宝石属性!$B$43:H$66),0)*10*VLOOKUP(ROUNDDOWN($DB81,-1),宝石属性!$B$25:$N$41,2,0)*VLOOKUP(ROUNDDOWN($DB81,-1),宝石属性!$B$25:$N$41,3,0)+VLOOKUP($DC$2,职业被动!$B$6:$M$29,COLUMNS(职业被动!$B$6:H$29),0)*$DB81,0)</f>
        <v>523</v>
      </c>
      <c r="DH81" s="9">
        <f>ROUND(属性投放!I$4+装备属性!I$4*IF($DB81&lt;10,1,ROUNDDOWN($DB81,-1))+SUM(属性投放!J$37:J$45)*$DB81+VLOOKUP($DC$2,一级属性!$E$41:$P$64,COLUMNS(一级属性!$E$41:L$64),0)*($DB81+0.25*IF($DB81&lt;10,1,ROUNDDOWN($DB81,-1)))+VLOOKUP($DC$2,宝石属性!$B$43:$M$66,COLUMNS(宝石属性!$B$43:I$66),0)*10*VLOOKUP(ROUNDDOWN($DB81,-1),宝石属性!$B$25:$N$41,2,0)*VLOOKUP(ROUNDDOWN($DB81,-1),宝石属性!$B$25:$N$41,3,0)+VLOOKUP($DC$2,职业被动!$B$6:$M$29,COLUMNS(职业被动!$B$6:I$29),0)*$DB81,0)</f>
        <v>808</v>
      </c>
      <c r="DI81" s="9">
        <f>ROUND(属性投放!J$4+装备属性!J$4*IF($DB81&lt;10,1,ROUNDDOWN($DB81,-1))+SUM(属性投放!K$37:K$45)*$DB81+VLOOKUP($DC$2,一级属性!$E$41:$P$64,COLUMNS(一级属性!$E$41:M$64),0)*($DB81+0.25*IF($DB81&lt;10,1,ROUNDDOWN($DB81,-1)))+VLOOKUP($DC$2,宝石属性!$B$43:$M$66,COLUMNS(宝石属性!$B$43:J$66),0)*10*VLOOKUP(ROUNDDOWN($DB81,-1),宝石属性!$B$25:$N$41,2,0)*VLOOKUP(ROUNDDOWN($DB81,-1),宝石属性!$B$25:$N$41,3,0)+VLOOKUP($DC$2,职业被动!$B$6:$M$29,COLUMNS(职业被动!$B$6:J$29),0)*$DB81,0)</f>
        <v>602</v>
      </c>
      <c r="DJ81" s="9">
        <f>ROUND(属性投放!K$4+装备属性!K$4*IF($DB81&lt;10,1,ROUNDDOWN($DB81,-1))+SUM(属性投放!L$37:L$45)*$DB81+VLOOKUP($DC$2,一级属性!$E$41:$P$64,COLUMNS(一级属性!$E$41:N$64),0)*($DB81+0.25*IF($DB81&lt;10,1,ROUNDDOWN($DB81,-1)))+VLOOKUP($DC$2,宝石属性!$B$43:$M$66,COLUMNS(宝石属性!$B$43:K$66),0)*10*VLOOKUP(ROUNDDOWN($DB81,-1),宝石属性!$B$25:$N$41,2,0)*VLOOKUP(ROUNDDOWN($DB81,-1),宝石属性!$B$25:$N$41,3,0)+VLOOKUP($DC$2,职业被动!$B$6:$M$29,COLUMNS(职业被动!$B$6:K$29),0)*$DB81,0)</f>
        <v>413</v>
      </c>
      <c r="DK81" s="9">
        <f>ROUND(属性投放!L$4+装备属性!L$4*IF($DB81&lt;10,1,ROUNDDOWN($DB81,-1))+SUM(属性投放!M$37:M$45)*$DB81+VLOOKUP($DC$2,一级属性!$E$41:$P$64,COLUMNS(一级属性!$E$41:O$64),0)*($DB81+0.25*IF($DB81&lt;10,1,ROUNDDOWN($DB81,-1)))+VLOOKUP($DC$2,宝石属性!$B$43:$M$66,COLUMNS(宝石属性!$B$43:L$66),0)*10*VLOOKUP(ROUNDDOWN($DB81,-1),宝石属性!$B$25:$N$41,2,0)*VLOOKUP(ROUNDDOWN($DB81,-1),宝石属性!$B$25:$N$41,3,0)+VLOOKUP($DC$2,职业被动!$B$6:$M$29,COLUMNS(职业被动!$B$6:L$29),0)*$DB81,0)</f>
        <v>23</v>
      </c>
      <c r="DL81" s="9">
        <f>ROUND(属性投放!M$4+装备属性!M$4*IF($DB81&lt;10,1,ROUNDDOWN($DB81,-1))+SUM(属性投放!N$37:N$45)*$DB81+VLOOKUP($DC$2,一级属性!$E$41:$P$64,COLUMNS(一级属性!$E$41:P$64),0)*($DB81+0.25*IF($DB81&lt;10,1,ROUNDDOWN($DB81,-1)))+VLOOKUP($DC$2,宝石属性!$B$43:$M$66,COLUMNS(宝石属性!$B$43:M$66),0)*10*VLOOKUP(ROUNDDOWN($DB81,-1),宝石属性!$B$25:$N$41,2,0)*VLOOKUP(ROUNDDOWN($DB81,-1),宝石属性!$B$25:$N$41,3,0)+VLOOKUP($DC$2,职业被动!$B$6:$M$29,COLUMNS(职业被动!$B$6:M$29),0)*$DB81,0)</f>
        <v>803</v>
      </c>
      <c r="DM81" s="48">
        <f>属性价值和能力评分!$F$9+ROUND(属性价值和能力评分!$F$38*10,0)*DB81+ROUND((SUM(装备属性!$W$9:$W$14)+属性价值和能力评分!$F$38*1.25+1.4+2.8)*IF(DB81&lt;10,1,ROUNDDOWN(DB81,-1)),0)+15*VLOOKUP(ROUNDDOWN(DB81,-1),宝石属性!$B$26:$D$41,2,0)*6*VLOOKUP(ROUNDDOWN(DB81,-1),宝石属性!$B$26:$D$41,3,0)+(属性价值和能力评分!$F$49*9+属性价值和能力评分!$F$50*2+属性价值和能力评分!$F$53*8/5)*DB81</f>
        <v>14811</v>
      </c>
      <c r="DO81" s="1">
        <v>78</v>
      </c>
      <c r="DP81" s="9">
        <f>ROUND(属性投放!D$4+装备属性!D$4*IF($DO81&lt;10,1,ROUNDDOWN($DO81,-1))+SUM(属性投放!E$37:E$45)*$DO81+VLOOKUP($DP$2,一级属性!$E$41:$P$64,COLUMNS(一级属性!$E$41:G$64),0)*($DO81+0.25*IF($DO81&lt;10,1,ROUNDDOWN($DO81,-1)))+VLOOKUP($DP$2,宝石属性!$B$43:$M$66,COLUMNS(宝石属性!$B$43:D$66),0)*10*VLOOKUP(ROUNDDOWN($DO81,-1),宝石属性!$B$25:$N$41,2,0)*VLOOKUP(ROUNDDOWN($DO81,-1),宝石属性!$B$25:$N$41,3,0)+VLOOKUP($DP$2,职业被动!$B$6:$M$29,COLUMNS(职业被动!$B$6:D$29),0)*$DO81,0)</f>
        <v>9494</v>
      </c>
      <c r="DQ81" s="9">
        <f>ROUND(属性投放!E$4+装备属性!E$4*IF($DO81&lt;10,1,ROUNDDOWN($DO81,-1))+SUM(属性投放!F$37:F$45)*$DO81+VLOOKUP($DP$2,一级属性!$E$41:$P$64,COLUMNS(一级属性!$E$41:H$64),0)*($DO81+0.25*IF($DO81&lt;10,1,ROUNDDOWN($DO81,-1)))+VLOOKUP($DP$2,宝石属性!$B$43:$M$66,COLUMNS(宝石属性!$B$43:E$66),0)*10*VLOOKUP(ROUNDDOWN($DO81,-1),宝石属性!$B$25:$N$41,2,0)*VLOOKUP(ROUNDDOWN($DO81,-1),宝石属性!$B$25:$N$41,3,0)+VLOOKUP($DP$2,职业被动!$B$6:$M$29,COLUMNS(职业被动!$B$6:E$29),0)*$DO81,0)</f>
        <v>1944</v>
      </c>
      <c r="DR81" s="9">
        <f>ROUND(属性投放!F$4+装备属性!F$4*IF($DO81&lt;10,1,ROUNDDOWN($DO81,-1))+SUM(属性投放!G$37:G$45)*$DO81+VLOOKUP($DP$2,一级属性!$E$41:$P$64,COLUMNS(一级属性!$E$41:I$64),0)*($DO81+0.25*IF($DO81&lt;10,1,ROUNDDOWN($DO81,-1)))+VLOOKUP($DP$2,宝石属性!$B$43:$M$66,COLUMNS(宝石属性!$B$43:F$66),0)*10*VLOOKUP(ROUNDDOWN($DO81,-1),宝石属性!$B$25:$N$41,2,0)*VLOOKUP(ROUNDDOWN($DO81,-1),宝石属性!$B$25:$N$41,3,0)+VLOOKUP($DP$2,职业被动!$B$6:$M$29,COLUMNS(职业被动!$B$6:F$29),0)*$DO81,0)</f>
        <v>830</v>
      </c>
      <c r="DS81" s="9">
        <f>ROUND(属性投放!G$4+装备属性!G$4*IF($DO81&lt;10,1,ROUNDDOWN($DO81,-1))+SUM(属性投放!H$37:H$45)*$DO81+VLOOKUP($DP$2,一级属性!$E$41:$P$64,COLUMNS(一级属性!$E$41:J$64),0)*($DO81+0.25*IF($DO81&lt;10,1,ROUNDDOWN($DO81,-1)))+VLOOKUP($DP$2,宝石属性!$B$43:$M$66,COLUMNS(宝石属性!$B$43:G$66),0)*10*VLOOKUP(ROUNDDOWN($DO81,-1),宝石属性!$B$25:$N$41,2,0)*VLOOKUP(ROUNDDOWN($DO81,-1),宝石属性!$B$25:$N$41,3,0)+VLOOKUP($DP$2,职业被动!$B$6:$M$29,COLUMNS(职业被动!$B$6:G$29),0)*$DO81,0)</f>
        <v>803</v>
      </c>
      <c r="DT81" s="9">
        <f>ROUND(属性投放!H$4+装备属性!H$4*IF($DO81&lt;10,1,ROUNDDOWN($DO81,-1))+SUM(属性投放!I$37:I$45)*$DO81+VLOOKUP($DP$2,一级属性!$E$41:$P$64,COLUMNS(一级属性!$E$41:K$64),0)*($DO81+0.25*IF($DO81&lt;10,1,ROUNDDOWN($DO81,-1)))+VLOOKUP($DP$2,宝石属性!$B$43:$M$66,COLUMNS(宝石属性!$B$43:H$66),0)*10*VLOOKUP(ROUNDDOWN($DO81,-1),宝石属性!$B$25:$N$41,2,0)*VLOOKUP(ROUNDDOWN($DO81,-1),宝石属性!$B$25:$N$41,3,0)+VLOOKUP($DP$2,职业被动!$B$6:$M$29,COLUMNS(职业被动!$B$6:H$29),0)*$DO81,0)</f>
        <v>601</v>
      </c>
      <c r="DU81" s="9">
        <f>ROUND(属性投放!I$4+装备属性!I$4*IF($DO81&lt;10,1,ROUNDDOWN($DO81,-1))+SUM(属性投放!J$37:J$45)*$DO81+VLOOKUP($DP$2,一级属性!$E$41:$P$64,COLUMNS(一级属性!$E$41:L$64),0)*($DO81+0.25*IF($DO81&lt;10,1,ROUNDDOWN($DO81,-1)))+VLOOKUP($DP$2,宝石属性!$B$43:$M$66,COLUMNS(宝石属性!$B$43:I$66),0)*10*VLOOKUP(ROUNDDOWN($DO81,-1),宝石属性!$B$25:$N$41,2,0)*VLOOKUP(ROUNDDOWN($DO81,-1),宝石属性!$B$25:$N$41,3,0)+VLOOKUP($DP$2,职业被动!$B$6:$M$29,COLUMNS(职业被动!$B$6:I$29),0)*$DO81,0)</f>
        <v>808</v>
      </c>
      <c r="DV81" s="9">
        <f>ROUND(属性投放!J$4+装备属性!J$4*IF($DO81&lt;10,1,ROUNDDOWN($DO81,-1))+SUM(属性投放!K$37:K$45)*$DO81+VLOOKUP($DP$2,一级属性!$E$41:$P$64,COLUMNS(一级属性!$E$41:M$64),0)*($DO81+0.25*IF($DO81&lt;10,1,ROUNDDOWN($DO81,-1)))+VLOOKUP($DP$2,宝石属性!$B$43:$M$66,COLUMNS(宝石属性!$B$43:J$66),0)*10*VLOOKUP(ROUNDDOWN($DO81,-1),宝石属性!$B$25:$N$41,2,0)*VLOOKUP(ROUNDDOWN($DO81,-1),宝石属性!$B$25:$N$41,3,0)+VLOOKUP($DP$2,职业被动!$B$6:$M$29,COLUMNS(职业被动!$B$6:J$29),0)*$DO81,0)</f>
        <v>602</v>
      </c>
      <c r="DW81" s="9">
        <f>ROUND(属性投放!K$4+装备属性!K$4*IF($DO81&lt;10,1,ROUNDDOWN($DO81,-1))+SUM(属性投放!L$37:L$45)*$DO81+VLOOKUP($DP$2,一级属性!$E$41:$P$64,COLUMNS(一级属性!$E$41:N$64),0)*($DO81+0.25*IF($DO81&lt;10,1,ROUNDDOWN($DO81,-1)))+VLOOKUP($DP$2,宝石属性!$B$43:$M$66,COLUMNS(宝石属性!$B$43:K$66),0)*10*VLOOKUP(ROUNDDOWN($DO81,-1),宝石属性!$B$25:$N$41,2,0)*VLOOKUP(ROUNDDOWN($DO81,-1),宝石属性!$B$25:$N$41,3,0)+VLOOKUP($DP$2,职业被动!$B$6:$M$29,COLUMNS(职业被动!$B$6:K$29),0)*$DO81,0)</f>
        <v>413</v>
      </c>
      <c r="DX81" s="9">
        <f>ROUND(属性投放!L$4+装备属性!L$4*IF($DO81&lt;10,1,ROUNDDOWN($DO81,-1))+SUM(属性投放!M$37:M$45)*$DO81+VLOOKUP($DP$2,一级属性!$E$41:$P$64,COLUMNS(一级属性!$E$41:O$64),0)*($DO81+0.25*IF($DO81&lt;10,1,ROUNDDOWN($DO81,-1)))+VLOOKUP($DP$2,宝石属性!$B$43:$M$66,COLUMNS(宝石属性!$B$43:L$66),0)*10*VLOOKUP(ROUNDDOWN($DO81,-1),宝石属性!$B$25:$N$41,2,0)*VLOOKUP(ROUNDDOWN($DO81,-1),宝石属性!$B$25:$N$41,3,0)+VLOOKUP($DP$2,职业被动!$B$6:$M$29,COLUMNS(职业被动!$B$6:L$29),0)*$DO81,0)</f>
        <v>23</v>
      </c>
      <c r="DY81" s="9">
        <f>ROUND(属性投放!M$4+装备属性!M$4*IF($DO81&lt;10,1,ROUNDDOWN($DO81,-1))+SUM(属性投放!N$37:N$45)*$DO81+VLOOKUP($DP$2,一级属性!$E$41:$P$64,COLUMNS(一级属性!$E$41:P$64),0)*($DO81+0.25*IF($DO81&lt;10,1,ROUNDDOWN($DO81,-1)))+VLOOKUP($DP$2,宝石属性!$B$43:$M$66,COLUMNS(宝石属性!$B$43:M$66),0)*10*VLOOKUP(ROUNDDOWN($DO81,-1),宝石属性!$B$25:$N$41,2,0)*VLOOKUP(ROUNDDOWN($DO81,-1),宝石属性!$B$25:$N$41,3,0)+VLOOKUP($DP$2,职业被动!$B$6:$M$29,COLUMNS(职业被动!$B$6:M$29),0)*$DO81,0)</f>
        <v>803</v>
      </c>
      <c r="DZ81" s="48">
        <f>属性价值和能力评分!$F$9+ROUND(属性价值和能力评分!$F$38*10,0)*DO81+ROUND((SUM(装备属性!$W$9:$W$14)+属性价值和能力评分!$F$38*1.25+1.4+2.8)*IF(DO81&lt;10,1,ROUNDDOWN(DO81,-1)),0)+15*VLOOKUP(ROUNDDOWN(DO81,-1),宝石属性!$B$26:$D$41,2,0)*6*VLOOKUP(ROUNDDOWN(DO81,-1),宝石属性!$B$26:$D$41,3,0)+(属性价值和能力评分!$F$49*9+属性价值和能力评分!$F$50*2+属性价值和能力评分!$F$53*8/5)*DO81</f>
        <v>14811</v>
      </c>
      <c r="EA81" s="17"/>
      <c r="EB81" s="1">
        <v>78</v>
      </c>
      <c r="EC81" s="1">
        <f>ROUND(CC81/MAX(CE81/10,((CE81*(1+属性投放!$E$8)-CF81+属性投放!$F$8*EB81)*(1+属性投放!$G$8)*(1+属性投放!$H$8))),1)</f>
        <v>3</v>
      </c>
      <c r="ED81" s="1">
        <f>ROUND(CP81/MAX(CE81/10,((CE81*(1+属性投放!$E$8)-CS81+属性投放!$F$8*EB81)*(1+属性投放!$G$8)*(1+属性投放!$H$8))),1)</f>
        <v>2.8</v>
      </c>
      <c r="EE81" s="1">
        <f>ROUND(DC81/MAX(CE81/10,((CE81*(1+属性投放!$E$8)-DF81+属性投放!$F$8*EB81)*(1+属性投放!$G$8)*(1+属性投放!$H$8))),1)</f>
        <v>24.6</v>
      </c>
      <c r="EF81" s="1">
        <f>ROUND(DP81/MAX(CE81/10,((CE81*(1+属性投放!$E$8)-DS81+属性投放!$F$8*EB81)*(1+属性投放!$G$8)*(1+属性投放!$H$8))),1)</f>
        <v>6.8</v>
      </c>
      <c r="EH81" s="1">
        <f>ROUND(CC81/MAX(属性投放!$F$9*EB81,((CT81*(1+属性投放!$E$9)-CH81+属性投放!$F$9*EB81)*(1+属性投放!$G$9)*(1+属性投放!$H$9))),1)</f>
        <v>2.6</v>
      </c>
      <c r="EI81" s="1">
        <f>ROUND(CP81/MAX(属性投放!$F$9*EB81,((CT81*(1+属性投放!$E$9)-CU81+属性投放!$F$9*EB81)*(1+属性投放!$G$9)*(1+属性投放!$H$9))),1)</f>
        <v>3.3</v>
      </c>
      <c r="EJ81" s="1">
        <f>ROUND(DC81/MAX(属性投放!$F$9*EB81,((CT81*(1+属性投放!$E$9)-DH81+属性投放!$F$9*EB81)*(1+属性投放!$G$9)*(1+属性投放!$H$9))),1)</f>
        <v>2.8</v>
      </c>
      <c r="EK81" s="1">
        <f>ROUND(DP81/MAX(属性投放!$F$9*EB81,((CT81*(1+属性投放!$E$9)-DU81+属性投放!$F$9*EB81)*(1+属性投放!$G$9)*(1+属性投放!$H$9))),1)</f>
        <v>6</v>
      </c>
      <c r="EM81" s="1">
        <f>ROUND(CC81/((BW81*(1+属性投放!$E$10)+属性投放!$F$10*EB81)*(1+属性投放!$G$10)*(1+属性投放!$H$10)),1)</f>
        <v>5.6</v>
      </c>
      <c r="EN81" s="1">
        <f>ROUND(CP81/((BW81*(1+属性投放!$E$10)+属性投放!$F$10*EB81)*(1+属性投放!$G$10)*(1+属性投放!$H$10)),1)</f>
        <v>5.6</v>
      </c>
      <c r="EO81" s="1">
        <f>ROUND(DC81/((BW81*(1+属性投放!$E$10)+属性投放!$F$10*EB81)*(1+属性投放!$G$10)*(1+属性投放!$H$10)),1)</f>
        <v>6.4</v>
      </c>
      <c r="EP81" s="1">
        <f>ROUND(DP81/((BW81*(1+属性投放!$E$10)+属性投放!$F$10*EB81)*(1+属性投放!$G$10)*(1+属性投放!$H$10)),1)</f>
        <v>13.8</v>
      </c>
    </row>
    <row r="82" spans="2:146">
      <c r="B82" s="1">
        <v>79</v>
      </c>
      <c r="C82" s="9">
        <f>ROUND(属性投放!D$4+装备属性!D$4*IF($B82&lt;10,1,ROUNDDOWN($B82,-1))+SUM(属性投放!E$37:E$45)*$B82+VLOOKUP($C$2,一级属性!$E$41:$P$64,COLUMNS(一级属性!$E$41:G$64),0)*($B82+0.25*IF($B82&lt;10,1,ROUNDDOWN($B82,-1)))+VLOOKUP($C$2,宝石属性!$B$43:$M$66,COLUMNS(宝石属性!$B$43:D$66),0)*10*VLOOKUP(ROUNDDOWN($B82,-1),宝石属性!$B$25:$N$41,2,0)*VLOOKUP(ROUNDDOWN($B82,-1),宝石属性!$B$25:$N$41,3,0)+VLOOKUP($C$2,职业被动!$B$6:$M$29,COLUMNS(职业被动!$B$6:D$29),0)*$B82,0)</f>
        <v>4657</v>
      </c>
      <c r="D82" s="9">
        <f>ROUND(属性投放!E$4+装备属性!E$4*IF($B82&lt;10,1,ROUNDDOWN($B82,-1))+SUM(属性投放!F$37:F$38)*$B82+VLOOKUP($C$2,一级属性!$E$67:$P$90,COLUMNS(一级属性!$E$67:H$90),0)*$B82+VLOOKUP($C$2,宝石属性!$B$43:$M$66,COLUMNS(宝石属性!$B$43:E$66),0)*10*VLOOKUP(ROUNDDOWN($B82,-1),宝石属性!$B$25:$N$41,2,0)*VLOOKUP(ROUNDDOWN($B82,-1),宝石属性!$B$25:$N$41,3,0)+VLOOKUP($C$2,职业被动!$B$6:$M$29,COLUMNS(职业被动!$B$6:E$29),0)*$B82,0)</f>
        <v>1959</v>
      </c>
      <c r="E82" s="9">
        <f>ROUND(属性投放!F$4+装备属性!F$4*IF($B82&lt;10,1,ROUNDDOWN($B82,-1))+SUM(属性投放!G$37:G$38)*$B82+VLOOKUP($C$2,一级属性!$E$67:$P$90,COLUMNS(一级属性!$E$67:I$90),0)*$B82+VLOOKUP($C$2,宝石属性!$B$43:$M$66,COLUMNS(宝石属性!$B$43:F$66),0)*10*VLOOKUP(ROUNDDOWN($B82,-1),宝石属性!$B$25:$N$41,2,0)*VLOOKUP(ROUNDDOWN($B82,-1),宝石属性!$B$25:$N$41,3,0)+VLOOKUP($C$2,职业被动!$B$6:$M$29,COLUMNS(职业被动!$B$6:F$29),0)*$B82,0)</f>
        <v>1569</v>
      </c>
      <c r="F82" s="9">
        <f>ROUND(属性投放!G$4+装备属性!G$4*IF($B82&lt;10,1,ROUNDDOWN($B82,-1))+SUM(属性投放!H$37:H$38)*$B82+VLOOKUP($C$2,一级属性!$E$67:$P$90,COLUMNS(一级属性!$E$67:J$90),0)*$B82+VLOOKUP($C$2,宝石属性!$B$43:$M$66,COLUMNS(宝石属性!$B$43:G$66),0)*10*VLOOKUP(ROUNDDOWN($B82,-1),宝石属性!$B$25:$N$41,2,0)*VLOOKUP(ROUNDDOWN($B82,-1),宝石属性!$B$25:$N$41,3,0)+VLOOKUP($C$2,职业被动!$B$6:$M$29,COLUMNS(职业被动!$B$6:G$29),0)*$B82,0)</f>
        <v>885</v>
      </c>
      <c r="G82" s="9">
        <f>ROUND(属性投放!H$4+装备属性!H$4*IF($B82&lt;10,1,ROUNDDOWN($B82,-1))+SUM(属性投放!I$37:I$38)*$B82+VLOOKUP($C$2,一级属性!$E$67:$P$90,COLUMNS(一级属性!$E$67:K$90),0)*$B82+VLOOKUP($C$2,宝石属性!$B$43:$M$66,COLUMNS(宝石属性!$B$43:H$66),0)*10*VLOOKUP(ROUNDDOWN($B82,-1),宝石属性!$B$25:$N$41,2,0)*VLOOKUP(ROUNDDOWN($B82,-1),宝石属性!$B$25:$N$41,3,0)+VLOOKUP($C$2,职业被动!$B$6:$M$29,COLUMNS(职业被动!$B$6:H$29),0)*$B82,0)</f>
        <v>525</v>
      </c>
      <c r="H82" s="9">
        <f>ROUND(属性投放!I$4+装备属性!I$4*IF($B82&lt;10,1,ROUNDDOWN($B82,-1))+SUM(属性投放!J$37:J$38)*$B82+VLOOKUP($C$2,一级属性!$E$67:$P$90,COLUMNS(一级属性!$E$67:L$90),0)*$B82+VLOOKUP($C$2,宝石属性!$B$43:$M$66,COLUMNS(宝石属性!$B$43:I$66),0)*10*VLOOKUP(ROUNDDOWN($B82,-1),宝石属性!$B$25:$N$41,2,0)*VLOOKUP(ROUNDDOWN($B82,-1),宝石属性!$B$25:$N$41,3,0)+VLOOKUP($C$2,职业被动!$B$6:$M$29,COLUMNS(职业被动!$B$6:I$29),0)*$B82,0)</f>
        <v>897</v>
      </c>
      <c r="I82" s="9">
        <f>ROUND(属性投放!J$4+装备属性!J$4*IF($B82&lt;10,1,ROUNDDOWN($B82,-1))+SUM(属性投放!K$37:K$38)*$B82+VLOOKUP($C$2,一级属性!$E$67:$P$90,COLUMNS(一级属性!$E$67:M$90),0)*$B82+VLOOKUP($C$2,宝石属性!$B$43:$M$66,COLUMNS(宝石属性!$B$43:J$66),0)*10*VLOOKUP(ROUNDDOWN($B82,-1),宝石属性!$B$25:$N$41,2,0)*VLOOKUP(ROUNDDOWN($B82,-1),宝石属性!$B$25:$N$41,3,0)+VLOOKUP($C$2,职业被动!$B$6:$M$29,COLUMNS(职业被动!$B$6:J$29),0)*$B82,0)</f>
        <v>609</v>
      </c>
      <c r="J82" s="9">
        <f>ROUND(属性投放!K$4+装备属性!K$4*IF($B82&lt;10,1,ROUNDDOWN($B82,-1))+SUM(属性投放!L$37:L$38)*$B82+VLOOKUP($C$2,一级属性!$E$67:$P$90,COLUMNS(一级属性!$E$67:N$90),0)*$B82+VLOOKUP($C$2,宝石属性!$B$43:$M$66,COLUMNS(宝石属性!$B$43:K$66),0)*10*VLOOKUP(ROUNDDOWN($B82,-1),宝石属性!$B$25:$N$41,2,0)*VLOOKUP(ROUNDDOWN($B82,-1),宝石属性!$B$25:$N$41,3,0)+VLOOKUP($C$2,职业被动!$B$6:$M$29,COLUMNS(职业被动!$B$6:K$29),0)*$B82,0)</f>
        <v>270</v>
      </c>
      <c r="K82" s="9">
        <f>ROUND(属性投放!L$4+装备属性!L$4*IF($B82&lt;10,1,ROUNDDOWN($B82,-1))+SUM(属性投放!M$37:M$38)*$B82+VLOOKUP($C$2,一级属性!$E$67:$P$90,COLUMNS(一级属性!$E$67:O$90),0)*$B82+VLOOKUP($C$2,宝石属性!$B$43:$M$66,COLUMNS(宝石属性!$B$43:L$66),0)*10*VLOOKUP(ROUNDDOWN($B82,-1),宝石属性!$B$25:$N$41,2,0)*VLOOKUP(ROUNDDOWN($B82,-1),宝石属性!$B$25:$N$41,3,0)+VLOOKUP($C$2,职业被动!$B$6:$M$29,COLUMNS(职业被动!$B$6:L$29),0)*$B82,0)</f>
        <v>24</v>
      </c>
      <c r="L82" s="9">
        <f>ROUND(属性投放!M$4+装备属性!M$4*IF($B82&lt;10,1,ROUNDDOWN($B82,-1))+SUM(属性投放!N$37:N$38)*$B82+VLOOKUP($C$2,一级属性!$E$67:$P$90,COLUMNS(一级属性!$E$67:P$90),0)*$B82+VLOOKUP($C$2,宝石属性!$B$43:$M$66,COLUMNS(宝石属性!$B$43:M$66),0)*10*VLOOKUP(ROUNDDOWN($B82,-1),宝石属性!$B$25:$N$41,2,0)*VLOOKUP(ROUNDDOWN($B82,-1),宝石属性!$B$25:$N$41,3,0)+VLOOKUP($C$2,职业被动!$B$6:$M$29,COLUMNS(职业被动!$B$6:M$29),0)*$B82,0)</f>
        <v>886</v>
      </c>
      <c r="M82" s="48">
        <f>属性价值和能力评分!$F$9+ROUND(属性价值和能力评分!$F$38*10,0)*B82+ROUND((SUM(装备属性!$W$9:$W$14)+属性价值和能力评分!$F$38*1.25+1.4+2.8)*IF(B82&lt;10,1,ROUNDDOWN(B82,-1)),0)+15*VLOOKUP(ROUNDDOWN(B82,-1),宝石属性!$B$26:$D$41,2,0)*6*VLOOKUP(ROUNDDOWN(B82,-1),宝石属性!$B$26:$D$41,3,0)+(属性价值和能力评分!$F$49*9+属性价值和能力评分!$F$50*2+属性价值和能力评分!$F$53*8/5)*B82</f>
        <v>14931</v>
      </c>
      <c r="N82" s="20"/>
      <c r="O82" s="1">
        <v>79</v>
      </c>
      <c r="P82" s="9">
        <f>ROUND(属性投放!D$4+装备属性!D$4*IF($O82&lt;10,1,ROUNDDOWN($O82,-1))+SUM(属性投放!E$37:E$45)*$O82+VLOOKUP($P$2,一级属性!$E$41:$P$64,COLUMNS(一级属性!$E$41:G$64),0)*($O82+0.25*IF($O82&lt;10,1,ROUNDDOWN($O82,-1)))+VLOOKUP($P$2,宝石属性!$B$43:$M$66,COLUMNS(宝石属性!$B$43:D$66),0)*10*VLOOKUP(ROUNDDOWN($O82,-1),宝石属性!$B$25:$N$41,2,0)*VLOOKUP(ROUNDDOWN($O82,-1),宝石属性!$B$25:$N$41,3,0)+VLOOKUP($P$2,职业被动!$B$6:$M$29,COLUMNS(职业被动!$B$6:D$29),0)*$O82,0)</f>
        <v>5763</v>
      </c>
      <c r="Q82" s="9">
        <f>ROUND(属性投放!E$4+装备属性!E$4*IF($O82&lt;10,1,ROUNDDOWN($O82,-1))+SUM(属性投放!F$37:F$45)*$O82+VLOOKUP($P$2,一级属性!$E$41:$P$64,COLUMNS(一级属性!$E$41:H$64),0)*($O82+0.25*IF($O82&lt;10,1,ROUNDDOWN($O82,-1)))+VLOOKUP($P$2,宝石属性!$B$43:$M$66,COLUMNS(宝石属性!$B$43:E$66),0)*10*VLOOKUP(ROUNDDOWN($O82,-1),宝石属性!$B$25:$N$41,2,0)*VLOOKUP(ROUNDDOWN($O82,-1),宝石属性!$B$25:$N$41,3,0)+VLOOKUP($P$2,职业被动!$B$6:$M$29,COLUMNS(职业被动!$B$6:E$29),0)*$O82,0)</f>
        <v>3407</v>
      </c>
      <c r="R82" s="9">
        <f>ROUND(属性投放!F$4+装备属性!F$4*IF($O82&lt;10,1,ROUNDDOWN($O82,-1))+SUM(属性投放!G$37:G$45)*$O82+VLOOKUP($P$2,一级属性!$E$41:$P$64,COLUMNS(一级属性!$E$41:I$64),0)*($O82+0.25*IF($O82&lt;10,1,ROUNDDOWN($O82,-1)))+VLOOKUP($P$2,宝石属性!$B$43:$M$66,COLUMNS(宝石属性!$B$43:F$66),0)*10*VLOOKUP(ROUNDDOWN($O82,-1),宝石属性!$B$25:$N$41,2,0)*VLOOKUP(ROUNDDOWN($O82,-1),宝石属性!$B$25:$N$41,3,0)+VLOOKUP($P$2,职业被动!$B$6:$M$29,COLUMNS(职业被动!$B$6:F$29),0)*$O82,0)</f>
        <v>832</v>
      </c>
      <c r="S82" s="9">
        <f>ROUND(属性投放!G$4+装备属性!G$4*IF($O82&lt;10,1,ROUNDDOWN($O82,-1))+SUM(属性投放!H$37:H$45)*$O82+VLOOKUP($P$2,一级属性!$E$41:$P$64,COLUMNS(一级属性!$E$41:J$64),0)*($O82+0.25*IF($O82&lt;10,1,ROUNDDOWN($O82,-1)))+VLOOKUP($P$2,宝石属性!$B$43:$M$66,COLUMNS(宝石属性!$B$43:G$66),0)*10*VLOOKUP(ROUNDDOWN($O82,-1),宝石属性!$B$25:$N$41,2,0)*VLOOKUP(ROUNDDOWN($O82,-1),宝石属性!$B$25:$N$41,3,0)+VLOOKUP($P$2,职业被动!$B$6:$M$29,COLUMNS(职业被动!$B$6:G$29),0)*$O82,0)</f>
        <v>806</v>
      </c>
      <c r="T82" s="9">
        <f>ROUND(属性投放!H$4+装备属性!H$4*IF($O82&lt;10,1,ROUNDDOWN($O82,-1))+SUM(属性投放!I$37:I$45)*$O82+VLOOKUP($P$2,一级属性!$E$41:$P$64,COLUMNS(一级属性!$E$41:K$64),0)*($O82+0.25*IF($O82&lt;10,1,ROUNDDOWN($O82,-1)))+VLOOKUP($P$2,宝石属性!$B$43:$M$66,COLUMNS(宝石属性!$B$43:H$66),0)*10*VLOOKUP(ROUNDDOWN($O82,-1),宝石属性!$B$25:$N$41,2,0)*VLOOKUP(ROUNDDOWN($O82,-1),宝石属性!$B$25:$N$41,3,0)+VLOOKUP($P$2,职业被动!$B$6:$M$29,COLUMNS(职业被动!$B$6:H$29),0)*$O82,0)</f>
        <v>894</v>
      </c>
      <c r="U82" s="9">
        <f>ROUND(属性投放!I$4+装备属性!I$4*IF($O82&lt;10,1,ROUNDDOWN($O82,-1))+SUM(属性投放!J$37:J$45)*$O82+VLOOKUP($P$2,一级属性!$E$41:$P$64,COLUMNS(一级属性!$E$41:L$64),0)*($O82+0.25*IF($O82&lt;10,1,ROUNDDOWN($O82,-1)))+VLOOKUP($P$2,宝石属性!$B$43:$M$66,COLUMNS(宝石属性!$B$43:I$66),0)*10*VLOOKUP(ROUNDDOWN($O82,-1),宝石属性!$B$25:$N$41,2,0)*VLOOKUP(ROUNDDOWN($O82,-1),宝石属性!$B$25:$N$41,3,0)+VLOOKUP($P$2,职业被动!$B$6:$M$29,COLUMNS(职业被动!$B$6:I$29),0)*$O82,0)</f>
        <v>949</v>
      </c>
      <c r="V82" s="9">
        <f>ROUND(属性投放!J$4+装备属性!J$4*IF($O82&lt;10,1,ROUNDDOWN($O82,-1))+SUM(属性投放!K$37:K$45)*$O82+VLOOKUP($P$2,一级属性!$E$41:$P$64,COLUMNS(一级属性!$E$41:M$64),0)*($O82+0.25*IF($O82&lt;10,1,ROUNDDOWN($O82,-1)))+VLOOKUP($P$2,宝石属性!$B$43:$M$66,COLUMNS(宝石属性!$B$43:J$66),0)*10*VLOOKUP(ROUNDDOWN($O82,-1),宝石属性!$B$25:$N$41,2,0)*VLOOKUP(ROUNDDOWN($O82,-1),宝石属性!$B$25:$N$41,3,0)+VLOOKUP($P$2,职业被动!$B$6:$M$29,COLUMNS(职业被动!$B$6:J$29),0)*$O82,0)</f>
        <v>674</v>
      </c>
      <c r="W82" s="9">
        <f>ROUND(属性投放!K$4+装备属性!K$4*IF($O82&lt;10,1,ROUNDDOWN($O82,-1))+SUM(属性投放!L$37:L$45)*$O82+VLOOKUP($P$2,一级属性!$E$41:$P$64,COLUMNS(一级属性!$E$41:N$64),0)*($O82+0.25*IF($O82&lt;10,1,ROUNDDOWN($O82,-1)))+VLOOKUP($P$2,宝石属性!$B$43:$M$66,COLUMNS(宝石属性!$B$43:K$66),0)*10*VLOOKUP(ROUNDDOWN($O82,-1),宝石属性!$B$25:$N$41,2,0)*VLOOKUP(ROUNDDOWN($O82,-1),宝石属性!$B$25:$N$41,3,0)+VLOOKUP($P$2,职业被动!$B$6:$M$29,COLUMNS(职业被动!$B$6:K$29),0)*$O82,0)</f>
        <v>414</v>
      </c>
      <c r="X82" s="9">
        <f>ROUND(属性投放!L$4+装备属性!L$4*IF($O82&lt;10,1,ROUNDDOWN($O82,-1))+SUM(属性投放!M$37:M$45)*$O82+VLOOKUP($P$2,一级属性!$E$41:$P$64,COLUMNS(一级属性!$E$41:O$64),0)*($O82+0.25*IF($O82&lt;10,1,ROUNDDOWN($O82,-1)))+VLOOKUP($P$2,宝石属性!$B$43:$M$66,COLUMNS(宝石属性!$B$43:L$66),0)*10*VLOOKUP(ROUNDDOWN($O82,-1),宝石属性!$B$25:$N$41,2,0)*VLOOKUP(ROUNDDOWN($O82,-1),宝石属性!$B$25:$N$41,3,0)+VLOOKUP($P$2,职业被动!$B$6:$M$29,COLUMNS(职业被动!$B$6:L$29),0)*$O82,0)</f>
        <v>24</v>
      </c>
      <c r="Y82" s="9">
        <f>ROUND(属性投放!M$4+装备属性!M$4*IF($O82&lt;10,1,ROUNDDOWN($O82,-1))+SUM(属性投放!N$37:N$45)*$O82+VLOOKUP($P$2,一级属性!$E$41:$P$64,COLUMNS(一级属性!$E$41:P$64),0)*($O82+0.25*IF($O82&lt;10,1,ROUNDDOWN($O82,-1)))+VLOOKUP($P$2,宝石属性!$B$43:$M$66,COLUMNS(宝石属性!$B$43:M$66),0)*10*VLOOKUP(ROUNDDOWN($O82,-1),宝石属性!$B$25:$N$41,2,0)*VLOOKUP(ROUNDDOWN($O82,-1),宝石属性!$B$25:$N$41,3,0)+VLOOKUP($P$2,职业被动!$B$6:$M$29,COLUMNS(职业被动!$B$6:M$29),0)*$O82,0)</f>
        <v>886</v>
      </c>
      <c r="Z82" s="48">
        <f>属性价值和能力评分!$F$9+ROUND(属性价值和能力评分!$F$38*10,0)*O82+ROUND((SUM(装备属性!$W$9:$W$14)+属性价值和能力评分!$F$38*1.25+1.4+2.8)*IF(O82&lt;10,1,ROUNDDOWN(O82,-1)),0)+15*VLOOKUP(ROUNDDOWN(O82,-1),宝石属性!$B$26:$D$41,2,0)*6*VLOOKUP(ROUNDDOWN(O82,-1),宝石属性!$B$26:$D$41,3,0)+(属性价值和能力评分!$F$49*9+属性价值和能力评分!$F$50*2+属性价值和能力评分!$F$53*8/5)*O82</f>
        <v>14931</v>
      </c>
      <c r="AB82" s="1">
        <v>79</v>
      </c>
      <c r="AC82" s="9">
        <f>ROUND(属性投放!D$4+装备属性!D$4*IF($AB82&lt;10,1,ROUNDDOWN($AB82,-1))+SUM(属性投放!E$37:E$45)*$AB82+VLOOKUP($AC$2,一级属性!$E$41:$P$64,COLUMNS(一级属性!$E$41:G$64),0)*($AB82+0.25*IF($AB82&lt;10,1,ROUNDDOWN($AB82,-1)))+VLOOKUP($AC$2,宝石属性!$B$43:$M$66,COLUMNS(宝石属性!$B$43:D$66),0)*10*VLOOKUP(ROUNDDOWN($AB82,-1),宝石属性!$B$25:$N$41,2,0)*VLOOKUP(ROUNDDOWN($AB82,-1),宝石属性!$B$25:$N$41,3,0)+VLOOKUP($AC$2,职业被动!$B$6:$M$29,COLUMNS(职业被动!$B$6:D$29),0)*$AB82,0)</f>
        <v>5210</v>
      </c>
      <c r="AD82" s="9">
        <f>ROUND(属性投放!E$4+装备属性!E$4*IF($AB82&lt;10,1,ROUNDDOWN($AB82,-1))+SUM(属性投放!F$37:F$45)*$AB82+VLOOKUP($AC$2,一级属性!$E$41:$P$64,COLUMNS(一级属性!$E$41:H$64),0)*($AB82+0.25*IF($AB82&lt;10,1,ROUNDDOWN($AB82,-1)))+VLOOKUP($AC$2,宝石属性!$B$43:$M$66,COLUMNS(宝石属性!$B$43:E$66),0)*10*VLOOKUP(ROUNDDOWN($AB82,-1),宝石属性!$B$25:$N$41,2,0)*VLOOKUP(ROUNDDOWN($AB82,-1),宝石属性!$B$25:$N$41,3,0)+VLOOKUP($AC$2,职业被动!$B$6:$M$29,COLUMNS(职业被动!$B$6:E$29),0)*$AB82,0)</f>
        <v>1959</v>
      </c>
      <c r="AE82" s="9">
        <f>ROUND(属性投放!F$4+装备属性!F$4*IF($AB82&lt;10,1,ROUNDDOWN($AB82,-1))+SUM(属性投放!G$37:G$45)*$AB82+VLOOKUP($AC$2,一级属性!$E$41:$P$64,COLUMNS(一级属性!$E$41:I$64),0)*($AB82+0.25*IF($AB82&lt;10,1,ROUNDDOWN($AB82,-1)))+VLOOKUP($AC$2,宝石属性!$B$43:$M$66,COLUMNS(宝石属性!$B$43:F$66),0)*10*VLOOKUP(ROUNDDOWN($AB82,-1),宝石属性!$B$25:$N$41,2,0)*VLOOKUP(ROUNDDOWN($AB82,-1),宝石属性!$B$25:$N$41,3,0)+VLOOKUP($AC$2,职业被动!$B$6:$M$29,COLUMNS(职业被动!$B$6:F$29),0)*$AB82,0)</f>
        <v>1362</v>
      </c>
      <c r="AF82" s="9">
        <f>ROUND(属性投放!G$4+装备属性!G$4*IF($AB82&lt;10,1,ROUNDDOWN($AB82,-1))+SUM(属性投放!H$37:H$45)*$AB82+VLOOKUP($AC$2,一级属性!$E$41:$P$64,COLUMNS(一级属性!$E$41:J$64),0)*($AB82+0.25*IF($AB82&lt;10,1,ROUNDDOWN($AB82,-1)))+VLOOKUP($AC$2,宝石属性!$B$43:$M$66,COLUMNS(宝石属性!$B$43:G$66),0)*10*VLOOKUP(ROUNDDOWN($AB82,-1),宝石属性!$B$25:$N$41,2,0)*VLOOKUP(ROUNDDOWN($AB82,-1),宝石属性!$B$25:$N$41,3,0)+VLOOKUP($AC$2,职业被动!$B$6:$M$29,COLUMNS(职业被动!$B$6:G$29),0)*$AB82,0)</f>
        <v>964</v>
      </c>
      <c r="AG82" s="9">
        <f>ROUND(属性投放!H$4+装备属性!H$4*IF($AB82&lt;10,1,ROUNDDOWN($AB82,-1))+SUM(属性投放!I$37:I$45)*$AB82+VLOOKUP($AC$2,一级属性!$E$41:$P$64,COLUMNS(一级属性!$E$41:K$64),0)*($AB82+0.25*IF($AB82&lt;10,1,ROUNDDOWN($AB82,-1)))+VLOOKUP($AC$2,宝石属性!$B$43:$M$66,COLUMNS(宝石属性!$B$43:H$66),0)*10*VLOOKUP(ROUNDDOWN($AB82,-1),宝石属性!$B$25:$N$41,2,0)*VLOOKUP(ROUNDDOWN($AB82,-1),宝石属性!$B$25:$N$41,3,0)+VLOOKUP($AC$2,职业被动!$B$6:$M$29,COLUMNS(职业被动!$B$6:H$29),0)*$AB82,0)</f>
        <v>525</v>
      </c>
      <c r="AH82" s="9">
        <f>ROUND(属性投放!I$4+装备属性!I$4*IF($AB82&lt;10,1,ROUNDDOWN($AB82,-1))+SUM(属性投放!J$37:J$45)*$AB82+VLOOKUP($AC$2,一级属性!$E$41:$P$64,COLUMNS(一级属性!$E$41:L$64),0)*($AB82+0.25*IF($AB82&lt;10,1,ROUNDDOWN($AB82,-1)))+VLOOKUP($AC$2,宝石属性!$B$43:$M$66,COLUMNS(宝石属性!$B$43:I$66),0)*10*VLOOKUP(ROUNDDOWN($AB82,-1),宝石属性!$B$25:$N$41,2,0)*VLOOKUP(ROUNDDOWN($AB82,-1),宝石属性!$B$25:$N$41,3,0)+VLOOKUP($AC$2,职业被动!$B$6:$M$29,COLUMNS(职业被动!$B$6:I$29),0)*$AB82,0)</f>
        <v>891</v>
      </c>
      <c r="AI82" s="9">
        <f>ROUND(属性投放!J$4+装备属性!J$4*IF($AB82&lt;10,1,ROUNDDOWN($AB82,-1))+SUM(属性投放!K$37:K$45)*$AB82+VLOOKUP($AC$2,一级属性!$E$41:$P$64,COLUMNS(一级属性!$E$41:M$64),0)*($AB82+0.25*IF($AB82&lt;10,1,ROUNDDOWN($AB82,-1)))+VLOOKUP($AC$2,宝石属性!$B$43:$M$66,COLUMNS(宝石属性!$B$43:J$66),0)*10*VLOOKUP(ROUNDDOWN($AB82,-1),宝石属性!$B$25:$N$41,2,0)*VLOOKUP(ROUNDDOWN($AB82,-1),宝石属性!$B$25:$N$41,3,0)+VLOOKUP($AC$2,职业被动!$B$6:$M$29,COLUMNS(职业被动!$B$6:J$29),0)*$AB82,0)</f>
        <v>606</v>
      </c>
      <c r="AJ82" s="9">
        <f>ROUND(属性投放!K$4+装备属性!K$4*IF($AB82&lt;10,1,ROUNDDOWN($AB82,-1))+SUM(属性投放!L$37:L$45)*$AB82+VLOOKUP($AC$2,一级属性!$E$41:$P$64,COLUMNS(一级属性!$E$41:N$64),0)*($AB82+0.25*IF($AB82&lt;10,1,ROUNDDOWN($AB82,-1)))+VLOOKUP($AC$2,宝石属性!$B$43:$M$66,COLUMNS(宝石属性!$B$43:K$66),0)*10*VLOOKUP(ROUNDDOWN($AB82,-1),宝石属性!$B$25:$N$41,2,0)*VLOOKUP(ROUNDDOWN($AB82,-1),宝石属性!$B$25:$N$41,3,0)+VLOOKUP($AC$2,职业被动!$B$6:$M$29,COLUMNS(职业被动!$B$6:K$29),0)*$AB82,0)</f>
        <v>270</v>
      </c>
      <c r="AK82" s="9">
        <f>ROUND(属性投放!L$4+装备属性!L$4*IF($AB82&lt;10,1,ROUNDDOWN($AB82,-1))+SUM(属性投放!M$37:M$45)*$AB82+VLOOKUP($AC$2,一级属性!$E$41:$P$64,COLUMNS(一级属性!$E$41:O$64),0)*($AB82+0.25*IF($AB82&lt;10,1,ROUNDDOWN($AB82,-1)))+VLOOKUP($AC$2,宝石属性!$B$43:$M$66,COLUMNS(宝石属性!$B$43:L$66),0)*10*VLOOKUP(ROUNDDOWN($AB82,-1),宝石属性!$B$25:$N$41,2,0)*VLOOKUP(ROUNDDOWN($AB82,-1),宝石属性!$B$25:$N$41,3,0)+VLOOKUP($AC$2,职业被动!$B$6:$M$29,COLUMNS(职业被动!$B$6:L$29),0)*$AB82,0)</f>
        <v>24</v>
      </c>
      <c r="AL82" s="9">
        <f>ROUND(属性投放!M$4+装备属性!M$4*IF($AB82&lt;10,1,ROUNDDOWN($AB82,-1))+SUM(属性投放!N$37:N$45)*$AB82+VLOOKUP($AC$2,一级属性!$E$41:$P$64,COLUMNS(一级属性!$E$41:P$64),0)*($AB82+0.25*IF($AB82&lt;10,1,ROUNDDOWN($AB82,-1)))+VLOOKUP($AC$2,宝石属性!$B$43:$M$66,COLUMNS(宝石属性!$B$43:M$66),0)*10*VLOOKUP(ROUNDDOWN($AB82,-1),宝石属性!$B$25:$N$41,2,0)*VLOOKUP(ROUNDDOWN($AB82,-1),宝石属性!$B$25:$N$41,3,0)+VLOOKUP($AC$2,职业被动!$B$6:$M$29,COLUMNS(职业被动!$B$6:M$29),0)*$AB82,0)</f>
        <v>886</v>
      </c>
      <c r="AM82" s="48">
        <f>属性价值和能力评分!$F$9+ROUND(属性价值和能力评分!$F$38*10,0)*AB82+ROUND((SUM(装备属性!$W$9:$W$14)+属性价值和能力评分!$F$38*1.25+1.4+2.8)*IF(AB82&lt;10,1,ROUNDDOWN(AB82,-1)),0)+15*VLOOKUP(ROUNDDOWN(AB82,-1),宝石属性!$B$26:$D$41,2,0)*6*VLOOKUP(ROUNDDOWN(AB82,-1),宝石属性!$B$26:$D$41,3,0)+(属性价值和能力评分!$F$49*9+属性价值和能力评分!$F$50*2+属性价值和能力评分!$F$53*8/5)*AB82</f>
        <v>14931</v>
      </c>
      <c r="AO82" s="1">
        <v>79</v>
      </c>
      <c r="AP82" s="9">
        <f>ROUND(属性投放!D$4+装备属性!D$4*IF($AO82&lt;10,1,ROUNDDOWN($AO82,-1))+SUM(属性投放!E$37:E$45)*$AO82+VLOOKUP($AP$2,一级属性!$E$41:$P$64,COLUMNS(一级属性!$E$41:G$64),0)*($AO82+0.25*IF($AO82&lt;10,1,ROUNDDOWN($AO82,-1)))+VLOOKUP($AP$2,宝石属性!$B$43:$M$66,COLUMNS(宝石属性!$B$43:D$66),0)*10*VLOOKUP(ROUNDDOWN($AO82,-1),宝石属性!$B$25:$N$41,2,0)*VLOOKUP(ROUNDDOWN($AO82,-1),宝石属性!$B$25:$N$41,3,0)+VLOOKUP($AP$2,职业被动!$B$6:$M$29,COLUMNS(职业被动!$B$6:D$29),0)*$AO82,0)</f>
        <v>5210</v>
      </c>
      <c r="AQ82" s="9">
        <f>ROUND(属性投放!E$4+装备属性!E$4*IF($AO82&lt;10,1,ROUNDDOWN($AO82,-1))+SUM(属性投放!F$37:F$45)*$AO82+VLOOKUP($AP$2,一级属性!$E$41:$P$64,COLUMNS(一级属性!$E$41:H$64),0)*($AO82+0.25*IF($AO82&lt;10,1,ROUNDDOWN($AO82,-1)))+VLOOKUP($AP$2,宝石属性!$B$43:$M$66,COLUMNS(宝石属性!$B$43:E$66),0)*10*VLOOKUP(ROUNDDOWN($AO82,-1),宝石属性!$B$25:$N$41,2,0)*VLOOKUP(ROUNDDOWN($AO82,-1),宝石属性!$B$25:$N$41,3,0)+VLOOKUP($AP$2,职业被动!$B$6:$M$29,COLUMNS(职业被动!$B$6:E$29),0)*$AO82,0)</f>
        <v>3407</v>
      </c>
      <c r="AR82" s="9">
        <f>ROUND(属性投放!F$4+装备属性!F$4*IF($AO82&lt;10,1,ROUNDDOWN($AO82,-1))+SUM(属性投放!G$37:G$45)*$AO82+VLOOKUP($AP$2,一级属性!$E$41:$P$64,COLUMNS(一级属性!$E$41:I$64),0)*($AO82+0.25*IF($AO82&lt;10,1,ROUNDDOWN($AO82,-1)))+VLOOKUP($AP$2,宝石属性!$B$43:$M$66,COLUMNS(宝石属性!$B$43:F$66),0)*10*VLOOKUP(ROUNDDOWN($AO82,-1),宝石属性!$B$25:$N$41,2,0)*VLOOKUP(ROUNDDOWN($AO82,-1),宝石属性!$B$25:$N$41,3,0)+VLOOKUP($AP$2,职业被动!$B$6:$M$29,COLUMNS(职业被动!$B$6:F$29),0)*$AO82,0)</f>
        <v>832</v>
      </c>
      <c r="AS82" s="9">
        <f>ROUND(属性投放!G$4+装备属性!G$4*IF($AO82&lt;10,1,ROUNDDOWN($AO82,-1))+SUM(属性投放!H$37:H$45)*$AO82+VLOOKUP($AP$2,一级属性!$E$41:$P$64,COLUMNS(一级属性!$E$41:J$64),0)*($AO82+0.25*IF($AO82&lt;10,1,ROUNDDOWN($AO82,-1)))+VLOOKUP($AP$2,宝石属性!$B$43:$M$66,COLUMNS(宝石属性!$B$43:G$66),0)*10*VLOOKUP(ROUNDDOWN($AO82,-1),宝石属性!$B$25:$N$41,2,0)*VLOOKUP(ROUNDDOWN($AO82,-1),宝石属性!$B$25:$N$41,3,0)+VLOOKUP($AP$2,职业被动!$B$6:$M$29,COLUMNS(职业被动!$B$6:G$29),0)*$AO82,0)</f>
        <v>806</v>
      </c>
      <c r="AT82" s="9">
        <f>ROUND(属性投放!H$4+装备属性!H$4*IF($AO82&lt;10,1,ROUNDDOWN($AO82,-1))+SUM(属性投放!I$37:I$45)*$AO82+VLOOKUP($AP$2,一级属性!$E$41:$P$64,COLUMNS(一级属性!$E$41:K$64),0)*($AO82+0.25*IF($AO82&lt;10,1,ROUNDDOWN($AO82,-1)))+VLOOKUP($AP$2,宝石属性!$B$43:$M$66,COLUMNS(宝石属性!$B$43:H$66),0)*10*VLOOKUP(ROUNDDOWN($AO82,-1),宝石属性!$B$25:$N$41,2,0)*VLOOKUP(ROUNDDOWN($AO82,-1),宝石属性!$B$25:$N$41,3,0)+VLOOKUP($AP$2,职业被动!$B$6:$M$29,COLUMNS(职业被动!$B$6:H$29),0)*$AO82,0)</f>
        <v>815</v>
      </c>
      <c r="AU82" s="9">
        <f>ROUND(属性投放!I$4+装备属性!I$4*IF($AO82&lt;10,1,ROUNDDOWN($AO82,-1))+SUM(属性投放!J$37:J$45)*$AO82+VLOOKUP($AP$2,一级属性!$E$41:$P$64,COLUMNS(一级属性!$E$41:L$64),0)*($AO82+0.25*IF($AO82&lt;10,1,ROUNDDOWN($AO82,-1)))+VLOOKUP($AP$2,宝石属性!$B$43:$M$66,COLUMNS(宝石属性!$B$43:I$66),0)*10*VLOOKUP(ROUNDDOWN($AO82,-1),宝石属性!$B$25:$N$41,2,0)*VLOOKUP(ROUNDDOWN($AO82,-1),宝石属性!$B$25:$N$41,3,0)+VLOOKUP($AP$2,职业被动!$B$6:$M$29,COLUMNS(职业被动!$B$6:I$29),0)*$AO82,0)</f>
        <v>949</v>
      </c>
      <c r="AV82" s="9">
        <f>ROUND(属性投放!J$4+装备属性!J$4*IF($AO82&lt;10,1,ROUNDDOWN($AO82,-1))+SUM(属性投放!K$37:K$45)*$AO82+VLOOKUP($AP$2,一级属性!$E$41:$P$64,COLUMNS(一级属性!$E$41:M$64),0)*($AO82+0.25*IF($AO82&lt;10,1,ROUNDDOWN($AO82,-1)))+VLOOKUP($AP$2,宝石属性!$B$43:$M$66,COLUMNS(宝石属性!$B$43:J$66),0)*10*VLOOKUP(ROUNDDOWN($AO82,-1),宝石属性!$B$25:$N$41,2,0)*VLOOKUP(ROUNDDOWN($AO82,-1),宝石属性!$B$25:$N$41,3,0)+VLOOKUP($AP$2,职业被动!$B$6:$M$29,COLUMNS(职业被动!$B$6:J$29),0)*$AO82,0)</f>
        <v>674</v>
      </c>
      <c r="AW82" s="9">
        <f>ROUND(属性投放!K$4+装备属性!K$4*IF($AO82&lt;10,1,ROUNDDOWN($AO82,-1))+SUM(属性投放!L$37:L$45)*$AO82+VLOOKUP($AP$2,一级属性!$E$41:$P$64,COLUMNS(一级属性!$E$41:N$64),0)*($AO82+0.25*IF($AO82&lt;10,1,ROUNDDOWN($AO82,-1)))+VLOOKUP($AP$2,宝石属性!$B$43:$M$66,COLUMNS(宝石属性!$B$43:K$66),0)*10*VLOOKUP(ROUNDDOWN($AO82,-1),宝石属性!$B$25:$N$41,2,0)*VLOOKUP(ROUNDDOWN($AO82,-1),宝石属性!$B$25:$N$41,3,0)+VLOOKUP($AP$2,职业被动!$B$6:$M$29,COLUMNS(职业被动!$B$6:K$29),0)*$AO82,0)</f>
        <v>270</v>
      </c>
      <c r="AX82" s="9">
        <f>ROUND(属性投放!L$4+装备属性!L$4*IF($AO82&lt;10,1,ROUNDDOWN($AO82,-1))+SUM(属性投放!M$37:M$45)*$AO82+VLOOKUP($AP$2,一级属性!$E$41:$P$64,COLUMNS(一级属性!$E$41:O$64),0)*($AO82+0.25*IF($AO82&lt;10,1,ROUNDDOWN($AO82,-1)))+VLOOKUP($AP$2,宝石属性!$B$43:$M$66,COLUMNS(宝石属性!$B$43:L$66),0)*10*VLOOKUP(ROUNDDOWN($AO82,-1),宝石属性!$B$25:$N$41,2,0)*VLOOKUP(ROUNDDOWN($AO82,-1),宝石属性!$B$25:$N$41,3,0)+VLOOKUP($AP$2,职业被动!$B$6:$M$29,COLUMNS(职业被动!$B$6:L$29),0)*$AO82,0)</f>
        <v>868</v>
      </c>
      <c r="AY82" s="9">
        <f>ROUND(属性投放!M$4+装备属性!M$4*IF($AO82&lt;10,1,ROUNDDOWN($AO82,-1))+SUM(属性投放!N$37:N$45)*$AO82+VLOOKUP($AP$2,一级属性!$E$41:$P$64,COLUMNS(一级属性!$E$41:P$64),0)*($AO82+0.25*IF($AO82&lt;10,1,ROUNDDOWN($AO82,-1)))+VLOOKUP($AP$2,宝石属性!$B$43:$M$66,COLUMNS(宝石属性!$B$43:M$66),0)*10*VLOOKUP(ROUNDDOWN($AO82,-1),宝石属性!$B$25:$N$41,2,0)*VLOOKUP(ROUNDDOWN($AO82,-1),宝石属性!$B$25:$N$41,3,0)+VLOOKUP($AP$2,职业被动!$B$6:$M$29,COLUMNS(职业被动!$B$6:M$29),0)*$AO82,0)</f>
        <v>886</v>
      </c>
      <c r="AZ82" s="48">
        <f>属性价值和能力评分!$F$9+ROUND(属性价值和能力评分!$F$38*10,0)*AO82+ROUND((SUM(装备属性!$W$9:$W$14)+属性价值和能力评分!$F$38*1.25+1.4+2.8)*IF(AO82&lt;10,1,ROUNDDOWN(AO82,-1)),0)+15*VLOOKUP(ROUNDDOWN(AO82,-1),宝石属性!$B$26:$D$41,2,0)*6*VLOOKUP(ROUNDDOWN(AO82,-1),宝石属性!$B$26:$D$41,3,0)+(属性价值和能力评分!$F$49*9+属性价值和能力评分!$F$50*2+属性价值和能力评分!$F$53*8/5)*AO82</f>
        <v>14931</v>
      </c>
      <c r="BB82" s="1">
        <v>79</v>
      </c>
      <c r="BC82" s="9">
        <f>ROUND(属性投放!D$4+装备属性!D$4*IF($BB82&lt;10,1,ROUNDDOWN($BB82,-1))+SUM(属性投放!E$37:E$45)*$BB82+VLOOKUP($BC$2,一级属性!$E$41:$P$64,COLUMNS(一级属性!$E$41:G$64),0)*($BB82+0.25*IF($BB82&lt;10,1,ROUNDDOWN($BB82,-1)))+VLOOKUP($BC$2,宝石属性!$B$43:$M$66,COLUMNS(宝石属性!$B$43:D$66),0)*10*VLOOKUP(ROUNDDOWN($BB82,-1),宝石属性!$B$25:$N$41,2,0)*VLOOKUP(ROUNDDOWN($BB82,-1),宝石属性!$B$25:$N$41,3,0)+VLOOKUP($BC$2,职业被动!$B$6:$M$29,COLUMNS(职业被动!$B$6:D$29),0)*$BB82,0)</f>
        <v>4657</v>
      </c>
      <c r="BD82" s="9">
        <f>ROUND(属性投放!E$4+装备属性!E$4*IF($BB82&lt;10,1,ROUNDDOWN($BB82,-1))+SUM(属性投放!F$37:F$45)*$BB82+VLOOKUP($BC$2,一级属性!$E$41:$P$64,COLUMNS(一级属性!$E$41:H$64),0)*($BB82+0.25*IF($BB82&lt;10,1,ROUNDDOWN($BB82,-1)))+VLOOKUP($BC$2,宝石属性!$B$43:$M$66,COLUMNS(宝石属性!$B$43:E$66),0)*10*VLOOKUP(ROUNDDOWN($BB82,-1),宝石属性!$B$25:$N$41,2,0)*VLOOKUP(ROUNDDOWN($BB82,-1),宝石属性!$B$25:$N$41,3,0)+VLOOKUP($BC$2,职业被动!$B$6:$M$29,COLUMNS(职业被动!$B$6:E$29),0)*$BB82,0)</f>
        <v>3889</v>
      </c>
      <c r="BE82" s="9">
        <f>ROUND(属性投放!F$4+装备属性!F$4*IF($BB82&lt;10,1,ROUNDDOWN($BB82,-1))+SUM(属性投放!G$37:G$45)*$BB82+VLOOKUP($BC$2,一级属性!$E$41:$P$64,COLUMNS(一级属性!$E$41:I$64),0)*($BB82+0.25*IF($BB82&lt;10,1,ROUNDDOWN($BB82,-1)))+VLOOKUP($BC$2,宝石属性!$B$43:$M$66,COLUMNS(宝石属性!$B$43:F$66),0)*10*VLOOKUP(ROUNDDOWN($BB82,-1),宝石属性!$B$25:$N$41,2,0)*VLOOKUP(ROUNDDOWN($BB82,-1),宝石属性!$B$25:$N$41,3,0)+VLOOKUP($BC$2,职业被动!$B$6:$M$29,COLUMNS(职业被动!$B$6:F$29),0)*$BB82,0)</f>
        <v>832</v>
      </c>
      <c r="BF82" s="9">
        <f>ROUND(属性投放!G$4+装备属性!G$4*IF($BB82&lt;10,1,ROUNDDOWN($BB82,-1))+SUM(属性投放!H$37:H$45)*$BB82+VLOOKUP($BC$2,一级属性!$E$41:$P$64,COLUMNS(一级属性!$E$41:J$64),0)*($BB82+0.25*IF($BB82&lt;10,1,ROUNDDOWN($BB82,-1)))+VLOOKUP($BC$2,宝石属性!$B$43:$M$66,COLUMNS(宝石属性!$B$43:G$66),0)*10*VLOOKUP(ROUNDDOWN($BB82,-1),宝石属性!$B$25:$N$41,2,0)*VLOOKUP(ROUNDDOWN($BB82,-1),宝石属性!$B$25:$N$41,3,0)+VLOOKUP($BC$2,职业被动!$B$6:$M$29,COLUMNS(职业被动!$B$6:G$29),0)*$BB82,0)</f>
        <v>806</v>
      </c>
      <c r="BG82" s="9">
        <f>ROUND(属性投放!H$4+装备属性!H$4*IF($BB82&lt;10,1,ROUNDDOWN($BB82,-1))+SUM(属性投放!I$37:I$45)*$BB82+VLOOKUP($BC$2,一级属性!$E$41:$P$64,COLUMNS(一级属性!$E$41:K$64),0)*($BB82+0.25*IF($BB82&lt;10,1,ROUNDDOWN($BB82,-1)))+VLOOKUP($BC$2,宝石属性!$B$43:$M$66,COLUMNS(宝石属性!$B$43:H$66),0)*10*VLOOKUP(ROUNDDOWN($BB82,-1),宝石属性!$B$25:$N$41,2,0)*VLOOKUP(ROUNDDOWN($BB82,-1),宝石属性!$B$25:$N$41,3,0)+VLOOKUP($BC$2,职业被动!$B$6:$M$29,COLUMNS(职业被动!$B$6:H$29),0)*$BB82,0)</f>
        <v>1177</v>
      </c>
      <c r="BH82" s="9">
        <f>ROUND(属性投放!I$4+装备属性!I$4*IF($BB82&lt;10,1,ROUNDDOWN($BB82,-1))+SUM(属性投放!J$37:J$45)*$BB82+VLOOKUP($BC$2,一级属性!$E$41:$P$64,COLUMNS(一级属性!$E$41:L$64),0)*($BB82+0.25*IF($BB82&lt;10,1,ROUNDDOWN($BB82,-1)))+VLOOKUP($BC$2,宝石属性!$B$43:$M$66,COLUMNS(宝石属性!$B$43:I$66),0)*10*VLOOKUP(ROUNDDOWN($BB82,-1),宝石属性!$B$25:$N$41,2,0)*VLOOKUP(ROUNDDOWN($BB82,-1),宝石属性!$B$25:$N$41,3,0)+VLOOKUP($BC$2,职业被动!$B$6:$M$29,COLUMNS(职业被动!$B$6:I$29),0)*$BB82,0)</f>
        <v>1124</v>
      </c>
      <c r="BI82" s="9">
        <f>ROUND(属性投放!J$4+装备属性!J$4*IF($BB82&lt;10,1,ROUNDDOWN($BB82,-1))+SUM(属性投放!K$37:K$45)*$BB82+VLOOKUP($BC$2,一级属性!$E$41:$P$64,COLUMNS(一级属性!$E$41:M$64),0)*($BB82+0.25*IF($BB82&lt;10,1,ROUNDDOWN($BB82,-1)))+VLOOKUP($BC$2,宝石属性!$B$43:$M$66,COLUMNS(宝石属性!$B$43:J$66),0)*10*VLOOKUP(ROUNDDOWN($BB82,-1),宝石属性!$B$25:$N$41,2,0)*VLOOKUP(ROUNDDOWN($BB82,-1),宝石属性!$B$25:$N$41,3,0)+VLOOKUP($BC$2,职业被动!$B$6:$M$29,COLUMNS(职业被动!$B$6:J$29),0)*$BB82,0)</f>
        <v>529</v>
      </c>
      <c r="BJ82" s="9">
        <f>ROUND(属性投放!K$4+装备属性!K$4*IF($BB82&lt;10,1,ROUNDDOWN($BB82,-1))+SUM(属性投放!L$37:L$45)*$BB82+VLOOKUP($BC$2,一级属性!$E$41:$P$64,COLUMNS(一级属性!$E$41:N$64),0)*($BB82+0.25*IF($BB82&lt;10,1,ROUNDDOWN($BB82,-1)))+VLOOKUP($BC$2,宝石属性!$B$43:$M$66,COLUMNS(宝石属性!$B$43:K$66),0)*10*VLOOKUP(ROUNDDOWN($BB82,-1),宝石属性!$B$25:$N$41,2,0)*VLOOKUP(ROUNDDOWN($BB82,-1),宝石属性!$B$25:$N$41,3,0)+VLOOKUP($BC$2,职业被动!$B$6:$M$29,COLUMNS(职业被动!$B$6:K$29),0)*$BB82,0)</f>
        <v>270</v>
      </c>
      <c r="BK82" s="9">
        <f>ROUND(属性投放!L$4+装备属性!L$4*IF($BB82&lt;10,1,ROUNDDOWN($BB82,-1))+SUM(属性投放!M$37:M$45)*$BB82+VLOOKUP($BC$2,一级属性!$E$41:$P$64,COLUMNS(一级属性!$E$41:O$64),0)*($BB82+0.25*IF($BB82&lt;10,1,ROUNDDOWN($BB82,-1)))+VLOOKUP($BC$2,宝石属性!$B$43:$M$66,COLUMNS(宝石属性!$B$43:L$66),0)*10*VLOOKUP(ROUNDDOWN($BB82,-1),宝石属性!$B$25:$N$41,2,0)*VLOOKUP(ROUNDDOWN($BB82,-1),宝石属性!$B$25:$N$41,3,0)+VLOOKUP($BC$2,职业被动!$B$6:$M$29,COLUMNS(职业被动!$B$6:L$29),0)*$BB82,0)</f>
        <v>24</v>
      </c>
      <c r="BL82" s="9">
        <f>ROUND(属性投放!M$4+装备属性!M$4*IF($BB82&lt;10,1,ROUNDDOWN($BB82,-1))+SUM(属性投放!N$37:N$45)*$BB82+VLOOKUP($BC$2,一级属性!$E$41:$P$64,COLUMNS(一级属性!$E$41:P$64),0)*($BB82+0.25*IF($BB82&lt;10,1,ROUNDDOWN($BB82,-1)))+VLOOKUP($BC$2,宝石属性!$B$43:$M$66,COLUMNS(宝石属性!$B$43:M$66),0)*10*VLOOKUP(ROUNDDOWN($BB82,-1),宝石属性!$B$25:$N$41,2,0)*VLOOKUP(ROUNDDOWN($BB82,-1),宝石属性!$B$25:$N$41,3,0)+VLOOKUP($BC$2,职业被动!$B$6:$M$29,COLUMNS(职业被动!$B$6:M$29),0)*$BB82,0)</f>
        <v>886</v>
      </c>
      <c r="BM82" s="48">
        <f>属性价值和能力评分!$F$9+ROUND(属性价值和能力评分!$F$38*10,0)*BB82+ROUND((SUM(装备属性!$W$9:$W$14)+属性价值和能力评分!$F$38*1.25+1.4+2.8)*IF(BB82&lt;10,1,ROUNDDOWN(BB82,-1)),0)+15*VLOOKUP(ROUNDDOWN(BB82,-1),宝石属性!$B$26:$D$41,2,0)*6*VLOOKUP(ROUNDDOWN(BB82,-1),宝石属性!$B$26:$D$41,3,0)+(属性价值和能力评分!$F$49*9+属性价值和能力评分!$F$50*2+属性价值和能力评分!$F$53*8/5)*BB82</f>
        <v>14931</v>
      </c>
      <c r="BO82" s="1">
        <v>79</v>
      </c>
      <c r="BP82" s="9">
        <f>ROUND(属性投放!D$4+装备属性!D$4*IF($BO82&lt;10,1,ROUNDDOWN($BO82,-1))+SUM(属性投放!E$37:E$45)*$BO82+VLOOKUP($BP$2,一级属性!$E$41:$P$64,COLUMNS(一级属性!$E$41:G$64),0)*($BO82+0.25*IF($BO82&lt;10,1,ROUNDDOWN($BO82,-1)))+VLOOKUP($BP$2,宝石属性!$B$43:$M$66,COLUMNS(宝石属性!$B$43:D$66),0)*10*VLOOKUP(ROUNDDOWN($BO82,-1),宝石属性!$B$25:$N$41,2,0)*VLOOKUP(ROUNDDOWN($BO82,-1),宝石属性!$B$25:$N$41,3,0)+VLOOKUP($BP$2,职业被动!$B$6:$M$29,COLUMNS(职业被动!$B$6:D$29),0)*$BO82,0)</f>
        <v>5763</v>
      </c>
      <c r="BQ82" s="9">
        <f>ROUND(属性投放!E$4+装备属性!E$4*IF($BO82&lt;10,1,ROUNDDOWN($BO82,-1))+SUM(属性投放!F$37:F$45)*$BO82+VLOOKUP($BP$2,一级属性!$E$41:$P$64,COLUMNS(一级属性!$E$41:H$64),0)*($BO82+0.25*IF($BO82&lt;10,1,ROUNDDOWN($BO82,-1)))+VLOOKUP($BP$2,宝石属性!$B$43:$M$66,COLUMNS(宝石属性!$B$43:E$66),0)*10*VLOOKUP(ROUNDDOWN($BO82,-1),宝石属性!$B$25:$N$41,2,0)*VLOOKUP(ROUNDDOWN($BO82,-1),宝石属性!$B$25:$N$41,3,0)+VLOOKUP($BP$2,职业被动!$B$6:$M$29,COLUMNS(职业被动!$B$6:E$29),0)*$BO82,0)</f>
        <v>3407</v>
      </c>
      <c r="BR82" s="9">
        <f>ROUND(属性投放!F$4+装备属性!F$4*IF($BO82&lt;10,1,ROUNDDOWN($BO82,-1))+SUM(属性投放!G$37:G$45)*$BO82+VLOOKUP($BP$2,一级属性!$E$41:$P$64,COLUMNS(一级属性!$E$41:I$64),0)*($BO82+0.25*IF($BO82&lt;10,1,ROUNDDOWN($BO82,-1)))+VLOOKUP($BP$2,宝石属性!$B$43:$M$66,COLUMNS(宝石属性!$B$43:F$66),0)*10*VLOOKUP(ROUNDDOWN($BO82,-1),宝石属性!$B$25:$N$41,2,0)*VLOOKUP(ROUNDDOWN($BO82,-1),宝石属性!$B$25:$N$41,3,0)+VLOOKUP($BP$2,职业被动!$B$6:$M$29,COLUMNS(职业被动!$B$6:F$29),0)*$BO82,0)</f>
        <v>832</v>
      </c>
      <c r="BS82" s="9">
        <f>ROUND(属性投放!G$4+装备属性!G$4*IF($BO82&lt;10,1,ROUNDDOWN($BO82,-1))+SUM(属性投放!H$37:H$45)*$BO82+VLOOKUP($BP$2,一级属性!$E$41:$P$64,COLUMNS(一级属性!$E$41:J$64),0)*($BO82+0.25*IF($BO82&lt;10,1,ROUNDDOWN($BO82,-1)))+VLOOKUP($BP$2,宝石属性!$B$43:$M$66,COLUMNS(宝石属性!$B$43:G$66),0)*10*VLOOKUP(ROUNDDOWN($BO82,-1),宝石属性!$B$25:$N$41,2,0)*VLOOKUP(ROUNDDOWN($BO82,-1),宝石属性!$B$25:$N$41,3,0)+VLOOKUP($BP$2,职业被动!$B$6:$M$29,COLUMNS(职业被动!$B$6:G$29),0)*$BO82,0)</f>
        <v>806</v>
      </c>
      <c r="BT82" s="9">
        <f>ROUND(属性投放!H$4+装备属性!H$4*IF($BO82&lt;10,1,ROUNDDOWN($BO82,-1))+SUM(属性投放!I$37:I$45)*$BO82+VLOOKUP($BP$2,一级属性!$E$41:$P$64,COLUMNS(一级属性!$E$41:K$64),0)*($BO82+0.25*IF($BO82&lt;10,1,ROUNDDOWN($BO82,-1)))+VLOOKUP($BP$2,宝石属性!$B$43:$M$66,COLUMNS(宝石属性!$B$43:H$66),0)*10*VLOOKUP(ROUNDDOWN($BO82,-1),宝石属性!$B$25:$N$41,2,0)*VLOOKUP(ROUNDDOWN($BO82,-1),宝石属性!$B$25:$N$41,3,0)+VLOOKUP($BP$2,职业被动!$B$6:$M$29,COLUMNS(职业被动!$B$6:H$29),0)*$BO82,0)</f>
        <v>894</v>
      </c>
      <c r="BU82" s="9">
        <f>ROUND(属性投放!I$4+装备属性!I$4*IF($BO82&lt;10,1,ROUNDDOWN($BO82,-1))+SUM(属性投放!J$37:J$45)*$BO82+VLOOKUP($BP$2,一级属性!$E$41:$P$64,COLUMNS(一级属性!$E$41:L$64),0)*($BO82+0.25*IF($BO82&lt;10,1,ROUNDDOWN($BO82,-1)))+VLOOKUP($BP$2,宝石属性!$B$43:$M$66,COLUMNS(宝石属性!$B$43:I$66),0)*10*VLOOKUP(ROUNDDOWN($BO82,-1),宝石属性!$B$25:$N$41,2,0)*VLOOKUP(ROUNDDOWN($BO82,-1),宝石属性!$B$25:$N$41,3,0)+VLOOKUP($BP$2,职业被动!$B$6:$M$29,COLUMNS(职业被动!$B$6:I$29),0)*$BO82,0)</f>
        <v>949</v>
      </c>
      <c r="BV82" s="9">
        <f>ROUND(属性投放!J$4+装备属性!J$4*IF($BO82&lt;10,1,ROUNDDOWN($BO82,-1))+SUM(属性投放!K$37:K$45)*$BO82+VLOOKUP($BP$2,一级属性!$E$41:$P$64,COLUMNS(一级属性!$E$41:M$64),0)*($BO82+0.25*IF($BO82&lt;10,1,ROUNDDOWN($BO82,-1)))+VLOOKUP($BP$2,宝石属性!$B$43:$M$66,COLUMNS(宝石属性!$B$43:J$66),0)*10*VLOOKUP(ROUNDDOWN($BO82,-1),宝石属性!$B$25:$N$41,2,0)*VLOOKUP(ROUNDDOWN($BO82,-1),宝石属性!$B$25:$N$41,3,0)+VLOOKUP($BP$2,职业被动!$B$6:$M$29,COLUMNS(职业被动!$B$6:J$29),0)*$BO82,0)</f>
        <v>674</v>
      </c>
      <c r="BW82" s="9">
        <f>ROUND(属性投放!K$4+装备属性!K$4*IF($BO82&lt;10,1,ROUNDDOWN($BO82,-1))+SUM(属性投放!L$37:L$45)*$BO82+VLOOKUP($BP$2,一级属性!$E$41:$P$64,COLUMNS(一级属性!$E$41:N$64),0)*($BO82+0.25*IF($BO82&lt;10,1,ROUNDDOWN($BO82,-1)))+VLOOKUP($BP$2,宝石属性!$B$43:$M$66,COLUMNS(宝石属性!$B$43:K$66),0)*10*VLOOKUP(ROUNDDOWN($BO82,-1),宝石属性!$B$25:$N$41,2,0)*VLOOKUP(ROUNDDOWN($BO82,-1),宝石属性!$B$25:$N$41,3,0)+VLOOKUP($BP$2,职业被动!$B$6:$M$29,COLUMNS(职业被动!$B$6:K$29),0)*$BO82,0)</f>
        <v>414</v>
      </c>
      <c r="BX82" s="9">
        <f>ROUND(属性投放!L$4+装备属性!L$4*IF($BO82&lt;10,1,ROUNDDOWN($BO82,-1))+SUM(属性投放!M$37:M$45)*$BO82+VLOOKUP($BP$2,一级属性!$E$41:$P$64,COLUMNS(一级属性!$E$41:O$64),0)*($BO82+0.25*IF($BO82&lt;10,1,ROUNDDOWN($BO82,-1)))+VLOOKUP($BP$2,宝石属性!$B$43:$M$66,COLUMNS(宝石属性!$B$43:L$66),0)*10*VLOOKUP(ROUNDDOWN($BO82,-1),宝石属性!$B$25:$N$41,2,0)*VLOOKUP(ROUNDDOWN($BO82,-1),宝石属性!$B$25:$N$41,3,0)+VLOOKUP($BP$2,职业被动!$B$6:$M$29,COLUMNS(职业被动!$B$6:L$29),0)*$BO82,0)</f>
        <v>24</v>
      </c>
      <c r="BY82" s="9">
        <f>ROUND(属性投放!M$4+装备属性!M$4*IF($BO82&lt;10,1,ROUNDDOWN($BO82,-1))+SUM(属性投放!N$37:N$45)*$BO82+VLOOKUP($BP$2,一级属性!$E$41:$P$64,COLUMNS(一级属性!$E$41:P$64),0)*($BO82+0.25*IF($BO82&lt;10,1,ROUNDDOWN($BO82,-1)))+VLOOKUP($BP$2,宝石属性!$B$43:$M$66,COLUMNS(宝石属性!$B$43:M$66),0)*10*VLOOKUP(ROUNDDOWN($BO82,-1),宝石属性!$B$25:$N$41,2,0)*VLOOKUP(ROUNDDOWN($BO82,-1),宝石属性!$B$25:$N$41,3,0)+VLOOKUP($BP$2,职业被动!$B$6:$M$29,COLUMNS(职业被动!$B$6:M$29),0)*$BO82,0)</f>
        <v>886</v>
      </c>
      <c r="BZ82" s="48">
        <f>属性价值和能力评分!$F$9+ROUND(属性价值和能力评分!$F$38*10,0)*BO82+ROUND((SUM(装备属性!$W$9:$W$14)+属性价值和能力评分!$F$38*1.25+1.4+2.8)*IF(BO82&lt;10,1,ROUNDDOWN(BO82,-1)),0)+15*VLOOKUP(ROUNDDOWN(BO82,-1),宝石属性!$B$26:$D$41,2,0)*6*VLOOKUP(ROUNDDOWN(BO82,-1),宝石属性!$B$26:$D$41,3,0)+(属性价值和能力评分!$F$49*9+属性价值和能力评分!$F$50*2+属性价值和能力评分!$F$53*8/5)*BO82</f>
        <v>14931</v>
      </c>
      <c r="CB82" s="1">
        <v>79</v>
      </c>
      <c r="CC82" s="9">
        <f>ROUND(属性投放!D$4+装备属性!D$4*IF($CB82&lt;10,1,ROUNDDOWN($CB82,-1))+SUM(属性投放!E$37:E$45)*$CB82+VLOOKUP($CC$2,一级属性!$E$41:$P$64,COLUMNS(一级属性!$E$41:G$64),0)*($CB82+0.25*IF($CB82&lt;10,1,ROUNDDOWN($CB82,-1)))+VLOOKUP($CC$2,宝石属性!$B$43:$M$66,COLUMNS(宝石属性!$B$43:D$66),0)*10*VLOOKUP(ROUNDDOWN($CB82,-1),宝石属性!$B$25:$N$41,2,0)*VLOOKUP(ROUNDDOWN($CB82,-1),宝石属性!$B$25:$N$41,3,0)+VLOOKUP($CC$2,职业被动!$B$6:$M$29,COLUMNS(职业被动!$B$6:D$29),0)*$CB82,0)</f>
        <v>3885</v>
      </c>
      <c r="CD82" s="9">
        <f>ROUND(属性投放!E$4+装备属性!E$4*IF($CB82&lt;10,1,ROUNDDOWN($CB82,-1))+SUM(属性投放!F$37:F$45)*$CB82+VLOOKUP($CC$2,一级属性!$E$41:$P$64,COLUMNS(一级属性!$E$41:H$64),0)*($CB82+0.25*IF($CB82&lt;10,1,ROUNDDOWN($CB82,-1)))+VLOOKUP($CC$2,宝石属性!$B$43:$M$66,COLUMNS(宝石属性!$B$43:E$66),0)*10*VLOOKUP(ROUNDDOWN($CB82,-1),宝石属性!$B$25:$N$41,2,0)*VLOOKUP(ROUNDDOWN($CB82,-1),宝石属性!$B$25:$N$41,3,0)+VLOOKUP($CC$2,职业被动!$B$6:$M$29,COLUMNS(职业被动!$B$6:E$29),0)*$CB82,0)</f>
        <v>1959</v>
      </c>
      <c r="CE82" s="9">
        <f>ROUND(属性投放!F$4+装备属性!F$4*IF($CB82&lt;10,1,ROUNDDOWN($CB82,-1))+SUM(属性投放!G$37:G$45)*$CB82+VLOOKUP($CC$2,一级属性!$E$41:$P$64,COLUMNS(一级属性!$E$41:I$64),0)*($CB82+0.25*IF($CB82&lt;10,1,ROUNDDOWN($CB82,-1)))+VLOOKUP($CC$2,宝石属性!$B$43:$M$66,COLUMNS(宝石属性!$B$43:F$66),0)*10*VLOOKUP(ROUNDDOWN($CB82,-1),宝石属性!$B$25:$N$41,2,0)*VLOOKUP(ROUNDDOWN($CB82,-1),宝石属性!$B$25:$N$41,3,0)+VLOOKUP($CC$2,职业被动!$B$6:$M$29,COLUMNS(职业被动!$B$6:F$29),0)*$CB82,0)</f>
        <v>1800</v>
      </c>
      <c r="CF82" s="9">
        <f>ROUND(属性投放!G$4+装备属性!G$4*IF($CB82&lt;10,1,ROUNDDOWN($CB82,-1))+SUM(属性投放!H$37:H$45)*$CB82+VLOOKUP($CC$2,一级属性!$E$41:$P$64,COLUMNS(一级属性!$E$41:J$64),0)*($CB82+0.25*IF($CB82&lt;10,1,ROUNDDOWN($CB82,-1)))+VLOOKUP($CC$2,宝石属性!$B$43:$M$66,COLUMNS(宝石属性!$B$43:G$66),0)*10*VLOOKUP(ROUNDDOWN($CB82,-1),宝石属性!$B$25:$N$41,2,0)*VLOOKUP(ROUNDDOWN($CB82,-1),宝石属性!$B$25:$N$41,3,0)+VLOOKUP($CC$2,职业被动!$B$6:$M$29,COLUMNS(职业被动!$B$6:G$29),0)*$CB82,0)</f>
        <v>885</v>
      </c>
      <c r="CG82" s="9">
        <f>ROUND(属性投放!H$4+装备属性!H$4*IF($CB82&lt;10,1,ROUNDDOWN($CB82,-1))+SUM(属性投放!I$37:I$45)*$CB82+VLOOKUP($CC$2,一级属性!$E$41:$P$64,COLUMNS(一级属性!$E$41:K$64),0)*($CB82+0.25*IF($CB82&lt;10,1,ROUNDDOWN($CB82,-1)))+VLOOKUP($CC$2,宝石属性!$B$43:$M$66,COLUMNS(宝石属性!$B$43:H$66),0)*10*VLOOKUP(ROUNDDOWN($CB82,-1),宝石属性!$B$25:$N$41,2,0)*VLOOKUP(ROUNDDOWN($CB82,-1),宝石属性!$B$25:$N$41,3,0)+VLOOKUP($CC$2,职业被动!$B$6:$M$29,COLUMNS(职业被动!$B$6:H$29),0)*$CB82,0)</f>
        <v>525</v>
      </c>
      <c r="CH82" s="9">
        <f>ROUND(属性投放!I$4+装备属性!I$4*IF($CB82&lt;10,1,ROUNDDOWN($CB82,-1))+SUM(属性投放!J$37:J$45)*$CB82+VLOOKUP($CC$2,一级属性!$E$41:$P$64,COLUMNS(一级属性!$E$41:L$64),0)*($CB82+0.25*IF($CB82&lt;10,1,ROUNDDOWN($CB82,-1)))+VLOOKUP($CC$2,宝石属性!$B$43:$M$66,COLUMNS(宝石属性!$B$43:I$66),0)*10*VLOOKUP(ROUNDDOWN($CB82,-1),宝石属性!$B$25:$N$41,2,0)*VLOOKUP(ROUNDDOWN($CB82,-1),宝石属性!$B$25:$N$41,3,0)+VLOOKUP($CC$2,职业被动!$B$6:$M$29,COLUMNS(职业被动!$B$6:I$29),0)*$CB82,0)</f>
        <v>910</v>
      </c>
      <c r="CI82" s="9">
        <f>ROUND(属性投放!J$4+装备属性!J$4*IF($CB82&lt;10,1,ROUNDDOWN($CB82,-1))+SUM(属性投放!K$37:K$45)*$CB82+VLOOKUP($CC$2,一级属性!$E$41:$P$64,COLUMNS(一级属性!$E$41:M$64),0)*($CB82+0.25*IF($CB82&lt;10,1,ROUNDDOWN($CB82,-1)))+VLOOKUP($CC$2,宝石属性!$B$43:$M$66,COLUMNS(宝石属性!$B$43:J$66),0)*10*VLOOKUP(ROUNDDOWN($CB82,-1),宝石属性!$B$25:$N$41,2,0)*VLOOKUP(ROUNDDOWN($CB82,-1),宝石属性!$B$25:$N$41,3,0)+VLOOKUP($CC$2,职业被动!$B$6:$M$29,COLUMNS(职业被动!$B$6:J$29),0)*$CB82,0)</f>
        <v>606</v>
      </c>
      <c r="CJ82" s="9">
        <f>ROUND(属性投放!K$4+装备属性!K$4*IF($CB82&lt;10,1,ROUNDDOWN($CB82,-1))+SUM(属性投放!L$37:L$45)*$CB82+VLOOKUP($CC$2,一级属性!$E$41:$P$64,COLUMNS(一级属性!$E$41:N$64),0)*($CB82+0.25*IF($CB82&lt;10,1,ROUNDDOWN($CB82,-1)))+VLOOKUP($CC$2,宝石属性!$B$43:$M$66,COLUMNS(宝石属性!$B$43:K$66),0)*10*VLOOKUP(ROUNDDOWN($CB82,-1),宝石属性!$B$25:$N$41,2,0)*VLOOKUP(ROUNDDOWN($CB82,-1),宝石属性!$B$25:$N$41,3,0)+VLOOKUP($CC$2,职业被动!$B$6:$M$29,COLUMNS(职业被动!$B$6:K$29),0)*$CB82,0)</f>
        <v>270</v>
      </c>
      <c r="CK82" s="9">
        <f>ROUND(属性投放!L$4+装备属性!L$4*IF($CB82&lt;10,1,ROUNDDOWN($CB82,-1))+SUM(属性投放!M$37:M$45)*$CB82+VLOOKUP($CC$2,一级属性!$E$41:$P$64,COLUMNS(一级属性!$E$41:O$64),0)*($CB82+0.25*IF($CB82&lt;10,1,ROUNDDOWN($CB82,-1)))+VLOOKUP($CC$2,宝石属性!$B$43:$M$66,COLUMNS(宝石属性!$B$43:L$66),0)*10*VLOOKUP(ROUNDDOWN($CB82,-1),宝石属性!$B$25:$N$41,2,0)*VLOOKUP(ROUNDDOWN($CB82,-1),宝石属性!$B$25:$N$41,3,0)+VLOOKUP($CC$2,职业被动!$B$6:$M$29,COLUMNS(职业被动!$B$6:L$29),0)*$CB82,0)</f>
        <v>24</v>
      </c>
      <c r="CL82" s="9">
        <f>ROUND(属性投放!M$4+装备属性!M$4*IF($CB82&lt;10,1,ROUNDDOWN($CB82,-1))+SUM(属性投放!N$37:N$45)*$CB82+VLOOKUP($CC$2,一级属性!$E$41:$P$64,COLUMNS(一级属性!$E$41:P$64),0)*($CB82+0.25*IF($CB82&lt;10,1,ROUNDDOWN($CB82,-1)))+VLOOKUP($CC$2,宝石属性!$B$43:$M$66,COLUMNS(宝石属性!$B$43:M$66),0)*10*VLOOKUP(ROUNDDOWN($CB82,-1),宝石属性!$B$25:$N$41,2,0)*VLOOKUP(ROUNDDOWN($CB82,-1),宝石属性!$B$25:$N$41,3,0)+VLOOKUP($CC$2,职业被动!$B$6:$M$29,COLUMNS(职业被动!$B$6:M$29),0)*$CB82,0)</f>
        <v>814</v>
      </c>
      <c r="CM82" s="48">
        <f>属性价值和能力评分!$F$9+ROUND(属性价值和能力评分!$F$38*10,0)*CB82+ROUND((SUM(装备属性!$W$9:$W$14)+属性价值和能力评分!$F$38*1.25+1.4+2.8)*IF(CB82&lt;10,1,ROUNDDOWN(CB82,-1)),0)+15*VLOOKUP(ROUNDDOWN(CB82,-1),宝石属性!$B$26:$D$41,2,0)*6*VLOOKUP(ROUNDDOWN(CB82,-1),宝石属性!$B$26:$D$41,3,0)+(属性价值和能力评分!$F$49*9+属性价值和能力评分!$F$50*2+属性价值和能力评分!$F$53*8/5)*CB82</f>
        <v>14931</v>
      </c>
      <c r="CO82" s="1">
        <v>79</v>
      </c>
      <c r="CP82" s="9">
        <f>ROUND(属性投放!D$4+装备属性!D$4*IF($CO82&lt;10,1,ROUNDDOWN($CO82,-1))+SUM(属性投放!E$37:E$45)*$CO82+VLOOKUP($CP$2,一级属性!$E$41:$P$64,COLUMNS(一级属性!$E$41:G$64),0)*($CO82+0.25*IF($CO82&lt;10,1,ROUNDDOWN($CO82,-1)))+VLOOKUP($CP$2,宝石属性!$B$43:$M$66,COLUMNS(宝石属性!$B$43:D$66),0)*10*VLOOKUP(ROUNDDOWN($CO82,-1),宝石属性!$B$25:$N$41,2,0)*VLOOKUP(ROUNDDOWN($CO82,-1),宝石属性!$B$25:$N$41,3,0)+VLOOKUP($CP$2,职业被动!$B$6:$M$29,COLUMNS(职业被动!$B$6:D$29),0)*$CO82,0)</f>
        <v>3885</v>
      </c>
      <c r="CQ82" s="9">
        <f>ROUND(属性投放!E$4+装备属性!E$4*IF($CO82&lt;10,1,ROUNDDOWN($CO82,-1))+SUM(属性投放!F$37:F$45)*$CO82+VLOOKUP($CP$2,一级属性!$E$41:$P$64,COLUMNS(一级属性!$E$41:H$64),0)*($CO82+0.25*IF($CO82&lt;10,1,ROUNDDOWN($CO82,-1)))+VLOOKUP($CP$2,宝石属性!$B$43:$M$66,COLUMNS(宝石属性!$B$43:E$66),0)*10*VLOOKUP(ROUNDDOWN($CO82,-1),宝石属性!$B$25:$N$41,2,0)*VLOOKUP(ROUNDDOWN($CO82,-1),宝石属性!$B$25:$N$41,3,0)+VLOOKUP($CP$2,职业被动!$B$6:$M$29,COLUMNS(职业被动!$B$6:E$29),0)*$CO82,0)</f>
        <v>4372</v>
      </c>
      <c r="CR82" s="9">
        <f>ROUND(属性投放!F$4+装备属性!F$4*IF($CO82&lt;10,1,ROUNDDOWN($CO82,-1))+SUM(属性投放!G$37:G$45)*$CO82+VLOOKUP($CP$2,一级属性!$E$41:$P$64,COLUMNS(一级属性!$E$41:I$64),0)*($CO82+0.25*IF($CO82&lt;10,1,ROUNDDOWN($CO82,-1)))+VLOOKUP($CP$2,宝石属性!$B$43:$M$66,COLUMNS(宝石属性!$B$43:F$66),0)*10*VLOOKUP(ROUNDDOWN($CO82,-1),宝石属性!$B$25:$N$41,2,0)*VLOOKUP(ROUNDDOWN($CO82,-1),宝石属性!$B$25:$N$41,3,0)+VLOOKUP($CP$2,职业被动!$B$6:$M$29,COLUMNS(职业被动!$B$6:F$29),0)*$CO82,0)</f>
        <v>832</v>
      </c>
      <c r="CS82" s="9">
        <f>ROUND(属性投放!G$4+装备属性!G$4*IF($CO82&lt;10,1,ROUNDDOWN($CO82,-1))+SUM(属性投放!H$37:H$45)*$CO82+VLOOKUP($CP$2,一级属性!$E$41:$P$64,COLUMNS(一级属性!$E$41:J$64),0)*($CO82+0.25*IF($CO82&lt;10,1,ROUNDDOWN($CO82,-1)))+VLOOKUP($CP$2,宝石属性!$B$43:$M$66,COLUMNS(宝石属性!$B$43:G$66),0)*10*VLOOKUP(ROUNDDOWN($CO82,-1),宝石属性!$B$25:$N$41,2,0)*VLOOKUP(ROUNDDOWN($CO82,-1),宝石属性!$B$25:$N$41,3,0)+VLOOKUP($CP$2,职业被动!$B$6:$M$29,COLUMNS(职业被动!$B$6:G$29),0)*$CO82,0)</f>
        <v>806</v>
      </c>
      <c r="CT82" s="9">
        <f>ROUND(属性投放!H$4+装备属性!H$4*IF($CO82&lt;10,1,ROUNDDOWN($CO82,-1))+SUM(属性投放!I$37:I$45)*$CO82+VLOOKUP($CP$2,一级属性!$E$41:$P$64,COLUMNS(一级属性!$E$41:K$64),0)*($CO82+0.25*IF($CO82&lt;10,1,ROUNDDOWN($CO82,-1)))+VLOOKUP($CP$2,宝石属性!$B$43:$M$66,COLUMNS(宝石属性!$B$43:H$66),0)*10*VLOOKUP(ROUNDDOWN($CO82,-1),宝石属性!$B$25:$N$41,2,0)*VLOOKUP(ROUNDDOWN($CO82,-1),宝石属性!$B$25:$N$41,3,0)+VLOOKUP($CP$2,职业被动!$B$6:$M$29,COLUMNS(职业被动!$B$6:H$29),0)*$CO82,0)</f>
        <v>1382</v>
      </c>
      <c r="CU82" s="9">
        <f>ROUND(属性投放!I$4+装备属性!I$4*IF($CO82&lt;10,1,ROUNDDOWN($CO82,-1))+SUM(属性投放!J$37:J$45)*$CO82+VLOOKUP($CP$2,一级属性!$E$41:$P$64,COLUMNS(一级属性!$E$41:L$64),0)*($CO82+0.25*IF($CO82&lt;10,1,ROUNDDOWN($CO82,-1)))+VLOOKUP($CP$2,宝石属性!$B$43:$M$66,COLUMNS(宝石属性!$B$43:I$66),0)*10*VLOOKUP(ROUNDDOWN($CO82,-1),宝石属性!$B$25:$N$41,2,0)*VLOOKUP(ROUNDDOWN($CO82,-1),宝石属性!$B$25:$N$41,3,0)+VLOOKUP($CP$2,职业被动!$B$6:$M$29,COLUMNS(职业被动!$B$6:I$29),0)*$CO82,0)</f>
        <v>1182</v>
      </c>
      <c r="CV82" s="9">
        <f>ROUND(属性投放!J$4+装备属性!J$4*IF($CO82&lt;10,1,ROUNDDOWN($CO82,-1))+SUM(属性投放!K$37:K$45)*$CO82+VLOOKUP($CP$2,一级属性!$E$41:$P$64,COLUMNS(一级属性!$E$41:M$64),0)*($CO82+0.25*IF($CO82&lt;10,1,ROUNDDOWN($CO82,-1)))+VLOOKUP($CP$2,宝石属性!$B$43:$M$66,COLUMNS(宝石属性!$B$43:J$66),0)*10*VLOOKUP(ROUNDDOWN($CO82,-1),宝石属性!$B$25:$N$41,2,0)*VLOOKUP(ROUNDDOWN($CO82,-1),宝石属性!$B$25:$N$41,3,0)+VLOOKUP($CP$2,职业被动!$B$6:$M$29,COLUMNS(职业被动!$B$6:J$29),0)*$CO82,0)</f>
        <v>510</v>
      </c>
      <c r="CW82" s="9">
        <f>ROUND(属性投放!K$4+装备属性!K$4*IF($CO82&lt;10,1,ROUNDDOWN($CO82,-1))+SUM(属性投放!L$37:L$45)*$CO82+VLOOKUP($CP$2,一级属性!$E$41:$P$64,COLUMNS(一级属性!$E$41:N$64),0)*($CO82+0.25*IF($CO82&lt;10,1,ROUNDDOWN($CO82,-1)))+VLOOKUP($CP$2,宝石属性!$B$43:$M$66,COLUMNS(宝石属性!$B$43:K$66),0)*10*VLOOKUP(ROUNDDOWN($CO82,-1),宝石属性!$B$25:$N$41,2,0)*VLOOKUP(ROUNDDOWN($CO82,-1),宝石属性!$B$25:$N$41,3,0)+VLOOKUP($CP$2,职业被动!$B$6:$M$29,COLUMNS(职业被动!$B$6:K$29),0)*$CO82,0)</f>
        <v>270</v>
      </c>
      <c r="CX82" s="9">
        <f>ROUND(属性投放!L$4+装备属性!L$4*IF($CO82&lt;10,1,ROUNDDOWN($CO82,-1))+SUM(属性投放!M$37:M$45)*$CO82+VLOOKUP($CP$2,一级属性!$E$41:$P$64,COLUMNS(一级属性!$E$41:O$64),0)*($CO82+0.25*IF($CO82&lt;10,1,ROUNDDOWN($CO82,-1)))+VLOOKUP($CP$2,宝石属性!$B$43:$M$66,COLUMNS(宝石属性!$B$43:L$66),0)*10*VLOOKUP(ROUNDDOWN($CO82,-1),宝石属性!$B$25:$N$41,2,0)*VLOOKUP(ROUNDDOWN($CO82,-1),宝石属性!$B$25:$N$41,3,0)+VLOOKUP($CP$2,职业被动!$B$6:$M$29,COLUMNS(职业被动!$B$6:L$29),0)*$CO82,0)</f>
        <v>24</v>
      </c>
      <c r="CY82" s="9">
        <f>ROUND(属性投放!M$4+装备属性!M$4*IF($CO82&lt;10,1,ROUNDDOWN($CO82,-1))+SUM(属性投放!N$37:N$45)*$CO82+VLOOKUP($CP$2,一级属性!$E$41:$P$64,COLUMNS(一级属性!$E$41:P$64),0)*($CO82+0.25*IF($CO82&lt;10,1,ROUNDDOWN($CO82,-1)))+VLOOKUP($CP$2,宝石属性!$B$43:$M$66,COLUMNS(宝石属性!$B$43:M$66),0)*10*VLOOKUP(ROUNDDOWN($CO82,-1),宝石属性!$B$25:$N$41,2,0)*VLOOKUP(ROUNDDOWN($CO82,-1),宝石属性!$B$25:$N$41,3,0)+VLOOKUP($CP$2,职业被动!$B$6:$M$29,COLUMNS(职业被动!$B$6:M$29),0)*$CO82,0)</f>
        <v>814</v>
      </c>
      <c r="CZ82" s="48">
        <f>属性价值和能力评分!$F$9+ROUND(属性价值和能力评分!$F$38*10,0)*CO82+ROUND((SUM(装备属性!$W$9:$W$14)+属性价值和能力评分!$F$38*1.25+1.4+2.8)*IF(CO82&lt;10,1,ROUNDDOWN(CO82,-1)),0)+15*VLOOKUP(ROUNDDOWN(CO82,-1),宝石属性!$B$26:$D$41,2,0)*6*VLOOKUP(ROUNDDOWN(CO82,-1),宝石属性!$B$26:$D$41,3,0)+(属性价值和能力评分!$F$49*9+属性价值和能力评分!$F$50*2+属性价值和能力评分!$F$53*8/5)*CO82</f>
        <v>14931</v>
      </c>
      <c r="DB82" s="1">
        <v>79</v>
      </c>
      <c r="DC82" s="9">
        <f>ROUND(属性投放!D$4+装备属性!D$4*IF($DB82&lt;10,1,ROUNDDOWN($DB82,-1))+SUM(属性投放!E$37:E$45)*$DB82+VLOOKUP($DC$2,一级属性!$E$41:$P$64,COLUMNS(一级属性!$E$41:G$64),0)*($DB82+0.25*IF($DB82&lt;10,1,ROUNDDOWN($DB82,-1)))+VLOOKUP($DC$2,宝石属性!$B$43:$M$66,COLUMNS(宝石属性!$B$43:D$66),0)*10*VLOOKUP(ROUNDDOWN($DB82,-1),宝石属性!$B$25:$N$41,2,0)*VLOOKUP(ROUNDDOWN($DB82,-1),宝石属性!$B$25:$N$41,3,0)+VLOOKUP($DC$2,职业被动!$B$6:$M$29,COLUMNS(职业被动!$B$6:D$29),0)*$DB82,0)</f>
        <v>4438</v>
      </c>
      <c r="DD82" s="9">
        <f>ROUND(属性投放!E$4+装备属性!E$4*IF($DB82&lt;10,1,ROUNDDOWN($DB82,-1))+SUM(属性投放!F$37:F$45)*$DB82+VLOOKUP($DC$2,一级属性!$E$41:$P$64,COLUMNS(一级属性!$E$41:H$64),0)*($DB82+0.25*IF($DB82&lt;10,1,ROUNDDOWN($DB82,-1)))+VLOOKUP($DC$2,宝石属性!$B$43:$M$66,COLUMNS(宝石属性!$B$43:E$66),0)*10*VLOOKUP(ROUNDDOWN($DB82,-1),宝石属性!$B$25:$N$41,2,0)*VLOOKUP(ROUNDDOWN($DB82,-1),宝石属性!$B$25:$N$41,3,0)+VLOOKUP($DC$2,职业被动!$B$6:$M$29,COLUMNS(职业被动!$B$6:E$29),0)*$DB82,0)</f>
        <v>1959</v>
      </c>
      <c r="DE82" s="9">
        <f>ROUND(属性投放!F$4+装备属性!F$4*IF($DB82&lt;10,1,ROUNDDOWN($DB82,-1))+SUM(属性投放!G$37:G$45)*$DB82+VLOOKUP($DC$2,一级属性!$E$41:$P$64,COLUMNS(一级属性!$E$41:I$64),0)*($DB82+0.25*IF($DB82&lt;10,1,ROUNDDOWN($DB82,-1)))+VLOOKUP($DC$2,宝石属性!$B$43:$M$66,COLUMNS(宝石属性!$B$43:F$66),0)*10*VLOOKUP(ROUNDDOWN($DB82,-1),宝石属性!$B$25:$N$41,2,0)*VLOOKUP(ROUNDDOWN($DB82,-1),宝石属性!$B$25:$N$41,3,0)+VLOOKUP($DC$2,职业被动!$B$6:$M$29,COLUMNS(职业被动!$B$6:F$29),0)*$DB82,0)</f>
        <v>832</v>
      </c>
      <c r="DF82" s="9">
        <f>ROUND(属性投放!G$4+装备属性!G$4*IF($DB82&lt;10,1,ROUNDDOWN($DB82,-1))+SUM(属性投放!H$37:H$45)*$DB82+VLOOKUP($DC$2,一级属性!$E$41:$P$64,COLUMNS(一级属性!$E$41:J$64),0)*($DB82+0.25*IF($DB82&lt;10,1,ROUNDDOWN($DB82,-1)))+VLOOKUP($DC$2,宝石属性!$B$43:$M$66,COLUMNS(宝石属性!$B$43:G$66),0)*10*VLOOKUP(ROUNDDOWN($DB82,-1),宝石属性!$B$25:$N$41,2,0)*VLOOKUP(ROUNDDOWN($DB82,-1),宝石属性!$B$25:$N$41,3,0)+VLOOKUP($DC$2,职业被动!$B$6:$M$29,COLUMNS(职业被动!$B$6:G$29),0)*$DB82,0)</f>
        <v>2241</v>
      </c>
      <c r="DG82" s="9">
        <f>ROUND(属性投放!H$4+装备属性!H$4*IF($DB82&lt;10,1,ROUNDDOWN($DB82,-1))+SUM(属性投放!I$37:I$45)*$DB82+VLOOKUP($DC$2,一级属性!$E$41:$P$64,COLUMNS(一级属性!$E$41:K$64),0)*($DB82+0.25*IF($DB82&lt;10,1,ROUNDDOWN($DB82,-1)))+VLOOKUP($DC$2,宝石属性!$B$43:$M$66,COLUMNS(宝石属性!$B$43:H$66),0)*10*VLOOKUP(ROUNDDOWN($DB82,-1),宝石属性!$B$25:$N$41,2,0)*VLOOKUP(ROUNDDOWN($DB82,-1),宝石属性!$B$25:$N$41,3,0)+VLOOKUP($DC$2,职业被动!$B$6:$M$29,COLUMNS(职业被动!$B$6:H$29),0)*$DB82,0)</f>
        <v>525</v>
      </c>
      <c r="DH82" s="9">
        <f>ROUND(属性投放!I$4+装备属性!I$4*IF($DB82&lt;10,1,ROUNDDOWN($DB82,-1))+SUM(属性投放!J$37:J$45)*$DB82+VLOOKUP($DC$2,一级属性!$E$41:$P$64,COLUMNS(一级属性!$E$41:L$64),0)*($DB82+0.25*IF($DB82&lt;10,1,ROUNDDOWN($DB82,-1)))+VLOOKUP($DC$2,宝石属性!$B$43:$M$66,COLUMNS(宝石属性!$B$43:I$66),0)*10*VLOOKUP(ROUNDDOWN($DB82,-1),宝石属性!$B$25:$N$41,2,0)*VLOOKUP(ROUNDDOWN($DB82,-1),宝石属性!$B$25:$N$41,3,0)+VLOOKUP($DC$2,职业被动!$B$6:$M$29,COLUMNS(职业被动!$B$6:I$29),0)*$DB82,0)</f>
        <v>814</v>
      </c>
      <c r="DI82" s="9">
        <f>ROUND(属性投放!J$4+装备属性!J$4*IF($DB82&lt;10,1,ROUNDDOWN($DB82,-1))+SUM(属性投放!K$37:K$45)*$DB82+VLOOKUP($DC$2,一级属性!$E$41:$P$64,COLUMNS(一级属性!$E$41:M$64),0)*($DB82+0.25*IF($DB82&lt;10,1,ROUNDDOWN($DB82,-1)))+VLOOKUP($DC$2,宝石属性!$B$43:$M$66,COLUMNS(宝石属性!$B$43:J$66),0)*10*VLOOKUP(ROUNDDOWN($DB82,-1),宝石属性!$B$25:$N$41,2,0)*VLOOKUP(ROUNDDOWN($DB82,-1),宝石属性!$B$25:$N$41,3,0)+VLOOKUP($DC$2,职业被动!$B$6:$M$29,COLUMNS(职业被动!$B$6:J$29),0)*$DB82,0)</f>
        <v>606</v>
      </c>
      <c r="DJ82" s="9">
        <f>ROUND(属性投放!K$4+装备属性!K$4*IF($DB82&lt;10,1,ROUNDDOWN($DB82,-1))+SUM(属性投放!L$37:L$45)*$DB82+VLOOKUP($DC$2,一级属性!$E$41:$P$64,COLUMNS(一级属性!$E$41:N$64),0)*($DB82+0.25*IF($DB82&lt;10,1,ROUNDDOWN($DB82,-1)))+VLOOKUP($DC$2,宝石属性!$B$43:$M$66,COLUMNS(宝石属性!$B$43:K$66),0)*10*VLOOKUP(ROUNDDOWN($DB82,-1),宝石属性!$B$25:$N$41,2,0)*VLOOKUP(ROUNDDOWN($DB82,-1),宝石属性!$B$25:$N$41,3,0)+VLOOKUP($DC$2,职业被动!$B$6:$M$29,COLUMNS(职业被动!$B$6:K$29),0)*$DB82,0)</f>
        <v>414</v>
      </c>
      <c r="DK82" s="9">
        <f>ROUND(属性投放!L$4+装备属性!L$4*IF($DB82&lt;10,1,ROUNDDOWN($DB82,-1))+SUM(属性投放!M$37:M$45)*$DB82+VLOOKUP($DC$2,一级属性!$E$41:$P$64,COLUMNS(一级属性!$E$41:O$64),0)*($DB82+0.25*IF($DB82&lt;10,1,ROUNDDOWN($DB82,-1)))+VLOOKUP($DC$2,宝石属性!$B$43:$M$66,COLUMNS(宝石属性!$B$43:L$66),0)*10*VLOOKUP(ROUNDDOWN($DB82,-1),宝石属性!$B$25:$N$41,2,0)*VLOOKUP(ROUNDDOWN($DB82,-1),宝石属性!$B$25:$N$41,3,0)+VLOOKUP($DC$2,职业被动!$B$6:$M$29,COLUMNS(职业被动!$B$6:L$29),0)*$DB82,0)</f>
        <v>24</v>
      </c>
      <c r="DL82" s="9">
        <f>ROUND(属性投放!M$4+装备属性!M$4*IF($DB82&lt;10,1,ROUNDDOWN($DB82,-1))+SUM(属性投放!N$37:N$45)*$DB82+VLOOKUP($DC$2,一级属性!$E$41:$P$64,COLUMNS(一级属性!$E$41:P$64),0)*($DB82+0.25*IF($DB82&lt;10,1,ROUNDDOWN($DB82,-1)))+VLOOKUP($DC$2,宝石属性!$B$43:$M$66,COLUMNS(宝石属性!$B$43:M$66),0)*10*VLOOKUP(ROUNDDOWN($DB82,-1),宝石属性!$B$25:$N$41,2,0)*VLOOKUP(ROUNDDOWN($DB82,-1),宝石属性!$B$25:$N$41,3,0)+VLOOKUP($DC$2,职业被动!$B$6:$M$29,COLUMNS(职业被动!$B$6:M$29),0)*$DB82,0)</f>
        <v>814</v>
      </c>
      <c r="DM82" s="48">
        <f>属性价值和能力评分!$F$9+ROUND(属性价值和能力评分!$F$38*10,0)*DB82+ROUND((SUM(装备属性!$W$9:$W$14)+属性价值和能力评分!$F$38*1.25+1.4+2.8)*IF(DB82&lt;10,1,ROUNDDOWN(DB82,-1)),0)+15*VLOOKUP(ROUNDDOWN(DB82,-1),宝石属性!$B$26:$D$41,2,0)*6*VLOOKUP(ROUNDDOWN(DB82,-1),宝石属性!$B$26:$D$41,3,0)+(属性价值和能力评分!$F$49*9+属性价值和能力评分!$F$50*2+属性价值和能力评分!$F$53*8/5)*DB82</f>
        <v>14931</v>
      </c>
      <c r="DO82" s="1">
        <v>79</v>
      </c>
      <c r="DP82" s="9">
        <f>ROUND(属性投放!D$4+装备属性!D$4*IF($DO82&lt;10,1,ROUNDDOWN($DO82,-1))+SUM(属性投放!E$37:E$45)*$DO82+VLOOKUP($DP$2,一级属性!$E$41:$P$64,COLUMNS(一级属性!$E$41:G$64),0)*($DO82+0.25*IF($DO82&lt;10,1,ROUNDDOWN($DO82,-1)))+VLOOKUP($DP$2,宝石属性!$B$43:$M$66,COLUMNS(宝石属性!$B$43:D$66),0)*10*VLOOKUP(ROUNDDOWN($DO82,-1),宝石属性!$B$25:$N$41,2,0)*VLOOKUP(ROUNDDOWN($DO82,-1),宝石属性!$B$25:$N$41,3,0)+VLOOKUP($DP$2,职业被动!$B$6:$M$29,COLUMNS(职业被动!$B$6:D$29),0)*$DO82,0)</f>
        <v>9571</v>
      </c>
      <c r="DQ82" s="9">
        <f>ROUND(属性投放!E$4+装备属性!E$4*IF($DO82&lt;10,1,ROUNDDOWN($DO82,-1))+SUM(属性投放!F$37:F$45)*$DO82+VLOOKUP($DP$2,一级属性!$E$41:$P$64,COLUMNS(一级属性!$E$41:H$64),0)*($DO82+0.25*IF($DO82&lt;10,1,ROUNDDOWN($DO82,-1)))+VLOOKUP($DP$2,宝石属性!$B$43:$M$66,COLUMNS(宝石属性!$B$43:E$66),0)*10*VLOOKUP(ROUNDDOWN($DO82,-1),宝石属性!$B$25:$N$41,2,0)*VLOOKUP(ROUNDDOWN($DO82,-1),宝石属性!$B$25:$N$41,3,0)+VLOOKUP($DP$2,职业被动!$B$6:$M$29,COLUMNS(职业被动!$B$6:E$29),0)*$DO82,0)</f>
        <v>1959</v>
      </c>
      <c r="DR82" s="9">
        <f>ROUND(属性投放!F$4+装备属性!F$4*IF($DO82&lt;10,1,ROUNDDOWN($DO82,-1))+SUM(属性投放!G$37:G$45)*$DO82+VLOOKUP($DP$2,一级属性!$E$41:$P$64,COLUMNS(一级属性!$E$41:I$64),0)*($DO82+0.25*IF($DO82&lt;10,1,ROUNDDOWN($DO82,-1)))+VLOOKUP($DP$2,宝石属性!$B$43:$M$66,COLUMNS(宝石属性!$B$43:F$66),0)*10*VLOOKUP(ROUNDDOWN($DO82,-1),宝石属性!$B$25:$N$41,2,0)*VLOOKUP(ROUNDDOWN($DO82,-1),宝石属性!$B$25:$N$41,3,0)+VLOOKUP($DP$2,职业被动!$B$6:$M$29,COLUMNS(职业被动!$B$6:F$29),0)*$DO82,0)</f>
        <v>832</v>
      </c>
      <c r="DS82" s="9">
        <f>ROUND(属性投放!G$4+装备属性!G$4*IF($DO82&lt;10,1,ROUNDDOWN($DO82,-1))+SUM(属性投放!H$37:H$45)*$DO82+VLOOKUP($DP$2,一级属性!$E$41:$P$64,COLUMNS(一级属性!$E$41:J$64),0)*($DO82+0.25*IF($DO82&lt;10,1,ROUNDDOWN($DO82,-1)))+VLOOKUP($DP$2,宝石属性!$B$43:$M$66,COLUMNS(宝石属性!$B$43:G$66),0)*10*VLOOKUP(ROUNDDOWN($DO82,-1),宝石属性!$B$25:$N$41,2,0)*VLOOKUP(ROUNDDOWN($DO82,-1),宝石属性!$B$25:$N$41,3,0)+VLOOKUP($DP$2,职业被动!$B$6:$M$29,COLUMNS(职业被动!$B$6:G$29),0)*$DO82,0)</f>
        <v>806</v>
      </c>
      <c r="DT82" s="9">
        <f>ROUND(属性投放!H$4+装备属性!H$4*IF($DO82&lt;10,1,ROUNDDOWN($DO82,-1))+SUM(属性投放!I$37:I$45)*$DO82+VLOOKUP($DP$2,一级属性!$E$41:$P$64,COLUMNS(一级属性!$E$41:K$64),0)*($DO82+0.25*IF($DO82&lt;10,1,ROUNDDOWN($DO82,-1)))+VLOOKUP($DP$2,宝石属性!$B$43:$M$66,COLUMNS(宝石属性!$B$43:H$66),0)*10*VLOOKUP(ROUNDDOWN($DO82,-1),宝石属性!$B$25:$N$41,2,0)*VLOOKUP(ROUNDDOWN($DO82,-1),宝石属性!$B$25:$N$41,3,0)+VLOOKUP($DP$2,职业被动!$B$6:$M$29,COLUMNS(职业被动!$B$6:H$29),0)*$DO82,0)</f>
        <v>604</v>
      </c>
      <c r="DU82" s="9">
        <f>ROUND(属性投放!I$4+装备属性!I$4*IF($DO82&lt;10,1,ROUNDDOWN($DO82,-1))+SUM(属性投放!J$37:J$45)*$DO82+VLOOKUP($DP$2,一级属性!$E$41:$P$64,COLUMNS(一级属性!$E$41:L$64),0)*($DO82+0.25*IF($DO82&lt;10,1,ROUNDDOWN($DO82,-1)))+VLOOKUP($DP$2,宝石属性!$B$43:$M$66,COLUMNS(宝石属性!$B$43:I$66),0)*10*VLOOKUP(ROUNDDOWN($DO82,-1),宝石属性!$B$25:$N$41,2,0)*VLOOKUP(ROUNDDOWN($DO82,-1),宝石属性!$B$25:$N$41,3,0)+VLOOKUP($DP$2,职业被动!$B$6:$M$29,COLUMNS(职业被动!$B$6:I$29),0)*$DO82,0)</f>
        <v>814</v>
      </c>
      <c r="DV82" s="9">
        <f>ROUND(属性投放!J$4+装备属性!J$4*IF($DO82&lt;10,1,ROUNDDOWN($DO82,-1))+SUM(属性投放!K$37:K$45)*$DO82+VLOOKUP($DP$2,一级属性!$E$41:$P$64,COLUMNS(一级属性!$E$41:M$64),0)*($DO82+0.25*IF($DO82&lt;10,1,ROUNDDOWN($DO82,-1)))+VLOOKUP($DP$2,宝石属性!$B$43:$M$66,COLUMNS(宝石属性!$B$43:J$66),0)*10*VLOOKUP(ROUNDDOWN($DO82,-1),宝石属性!$B$25:$N$41,2,0)*VLOOKUP(ROUNDDOWN($DO82,-1),宝石属性!$B$25:$N$41,3,0)+VLOOKUP($DP$2,职业被动!$B$6:$M$29,COLUMNS(职业被动!$B$6:J$29),0)*$DO82,0)</f>
        <v>606</v>
      </c>
      <c r="DW82" s="9">
        <f>ROUND(属性投放!K$4+装备属性!K$4*IF($DO82&lt;10,1,ROUNDDOWN($DO82,-1))+SUM(属性投放!L$37:L$45)*$DO82+VLOOKUP($DP$2,一级属性!$E$41:$P$64,COLUMNS(一级属性!$E$41:N$64),0)*($DO82+0.25*IF($DO82&lt;10,1,ROUNDDOWN($DO82,-1)))+VLOOKUP($DP$2,宝石属性!$B$43:$M$66,COLUMNS(宝石属性!$B$43:K$66),0)*10*VLOOKUP(ROUNDDOWN($DO82,-1),宝石属性!$B$25:$N$41,2,0)*VLOOKUP(ROUNDDOWN($DO82,-1),宝石属性!$B$25:$N$41,3,0)+VLOOKUP($DP$2,职业被动!$B$6:$M$29,COLUMNS(职业被动!$B$6:K$29),0)*$DO82,0)</f>
        <v>414</v>
      </c>
      <c r="DX82" s="9">
        <f>ROUND(属性投放!L$4+装备属性!L$4*IF($DO82&lt;10,1,ROUNDDOWN($DO82,-1))+SUM(属性投放!M$37:M$45)*$DO82+VLOOKUP($DP$2,一级属性!$E$41:$P$64,COLUMNS(一级属性!$E$41:O$64),0)*($DO82+0.25*IF($DO82&lt;10,1,ROUNDDOWN($DO82,-1)))+VLOOKUP($DP$2,宝石属性!$B$43:$M$66,COLUMNS(宝石属性!$B$43:L$66),0)*10*VLOOKUP(ROUNDDOWN($DO82,-1),宝石属性!$B$25:$N$41,2,0)*VLOOKUP(ROUNDDOWN($DO82,-1),宝石属性!$B$25:$N$41,3,0)+VLOOKUP($DP$2,职业被动!$B$6:$M$29,COLUMNS(职业被动!$B$6:L$29),0)*$DO82,0)</f>
        <v>24</v>
      </c>
      <c r="DY82" s="9">
        <f>ROUND(属性投放!M$4+装备属性!M$4*IF($DO82&lt;10,1,ROUNDDOWN($DO82,-1))+SUM(属性投放!N$37:N$45)*$DO82+VLOOKUP($DP$2,一级属性!$E$41:$P$64,COLUMNS(一级属性!$E$41:P$64),0)*($DO82+0.25*IF($DO82&lt;10,1,ROUNDDOWN($DO82,-1)))+VLOOKUP($DP$2,宝石属性!$B$43:$M$66,COLUMNS(宝石属性!$B$43:M$66),0)*10*VLOOKUP(ROUNDDOWN($DO82,-1),宝石属性!$B$25:$N$41,2,0)*VLOOKUP(ROUNDDOWN($DO82,-1),宝石属性!$B$25:$N$41,3,0)+VLOOKUP($DP$2,职业被动!$B$6:$M$29,COLUMNS(职业被动!$B$6:M$29),0)*$DO82,0)</f>
        <v>814</v>
      </c>
      <c r="DZ82" s="48">
        <f>属性价值和能力评分!$F$9+ROUND(属性价值和能力评分!$F$38*10,0)*DO82+ROUND((SUM(装备属性!$W$9:$W$14)+属性价值和能力评分!$F$38*1.25+1.4+2.8)*IF(DO82&lt;10,1,ROUNDDOWN(DO82,-1)),0)+15*VLOOKUP(ROUNDDOWN(DO82,-1),宝石属性!$B$26:$D$41,2,0)*6*VLOOKUP(ROUNDDOWN(DO82,-1),宝石属性!$B$26:$D$41,3,0)+(属性价值和能力评分!$F$49*9+属性价值和能力评分!$F$50*2+属性价值和能力评分!$F$53*8/5)*DO82</f>
        <v>14931</v>
      </c>
      <c r="EA82" s="17"/>
      <c r="EB82" s="1">
        <v>79</v>
      </c>
      <c r="EC82" s="1">
        <f>ROUND(CC82/MAX(CE82/10,((CE82*(1+属性投放!$E$8)-CF82+属性投放!$F$8*EB82)*(1+属性投放!$G$8)*(1+属性投放!$H$8))),1)</f>
        <v>3</v>
      </c>
      <c r="ED82" s="1">
        <f>ROUND(CP82/MAX(CE82/10,((CE82*(1+属性投放!$E$8)-CS82+属性投放!$F$8*EB82)*(1+属性投放!$G$8)*(1+属性投放!$H$8))),1)</f>
        <v>2.8</v>
      </c>
      <c r="EE82" s="1">
        <f>ROUND(DC82/MAX(CE82/10,((CE82*(1+属性投放!$E$8)-DF82+属性投放!$F$8*EB82)*(1+属性投放!$G$8)*(1+属性投放!$H$8))),1)</f>
        <v>24.7</v>
      </c>
      <c r="EF82" s="1">
        <f>ROUND(DP82/MAX(CE82/10,((CE82*(1+属性投放!$E$8)-DS82+属性投放!$F$8*EB82)*(1+属性投放!$G$8)*(1+属性投放!$H$8))),1)</f>
        <v>6.8</v>
      </c>
      <c r="EH82" s="1">
        <f>ROUND(CC82/MAX(属性投放!$F$9*EB82,((CT82*(1+属性投放!$E$9)-CH82+属性投放!$F$9*EB82)*(1+属性投放!$G$9)*(1+属性投放!$H$9))),1)</f>
        <v>2.6</v>
      </c>
      <c r="EI82" s="1">
        <f>ROUND(CP82/MAX(属性投放!$F$9*EB82,((CT82*(1+属性投放!$E$9)-CU82+属性投放!$F$9*EB82)*(1+属性投放!$G$9)*(1+属性投放!$H$9))),1)</f>
        <v>3.3</v>
      </c>
      <c r="EJ82" s="1">
        <f>ROUND(DC82/MAX(属性投放!$F$9*EB82,((CT82*(1+属性投放!$E$9)-DH82+属性投放!$F$9*EB82)*(1+属性投放!$G$9)*(1+属性投放!$H$9))),1)</f>
        <v>2.8</v>
      </c>
      <c r="EK82" s="1">
        <f>ROUND(DP82/MAX(属性投放!$F$9*EB82,((CT82*(1+属性投放!$E$9)-DU82+属性投放!$F$9*EB82)*(1+属性投放!$G$9)*(1+属性投放!$H$9))),1)</f>
        <v>6</v>
      </c>
      <c r="EM82" s="1">
        <f>ROUND(CC82/((BW82*(1+属性投放!$E$10)+属性投放!$F$10*EB82)*(1+属性投放!$G$10)*(1+属性投放!$H$10)),1)</f>
        <v>5.6</v>
      </c>
      <c r="EN82" s="1">
        <f>ROUND(CP82/((BW82*(1+属性投放!$E$10)+属性投放!$F$10*EB82)*(1+属性投放!$G$10)*(1+属性投放!$H$10)),1)</f>
        <v>5.6</v>
      </c>
      <c r="EO82" s="1">
        <f>ROUND(DC82/((BW82*(1+属性投放!$E$10)+属性投放!$F$10*EB82)*(1+属性投放!$G$10)*(1+属性投放!$H$10)),1)</f>
        <v>6.4</v>
      </c>
      <c r="EP82" s="1">
        <f>ROUND(DP82/((BW82*(1+属性投放!$E$10)+属性投放!$F$10*EB82)*(1+属性投放!$G$10)*(1+属性投放!$H$10)),1)</f>
        <v>13.9</v>
      </c>
    </row>
    <row r="83" spans="2:146">
      <c r="B83" s="1">
        <v>80</v>
      </c>
      <c r="C83" s="9">
        <f>ROUND(属性投放!D$4+装备属性!D$4*IF($B83&lt;10,1,ROUNDDOWN($B83,-1))+SUM(属性投放!E$37:E$45)*$B83+VLOOKUP($C$2,一级属性!$E$41:$P$64,COLUMNS(一级属性!$E$41:G$64),0)*($B83+0.25*IF($B83&lt;10,1,ROUNDDOWN($B83,-1)))+VLOOKUP($C$2,宝石属性!$B$43:$M$66,COLUMNS(宝石属性!$B$43:D$66),0)*10*VLOOKUP(ROUNDDOWN($B83,-1),宝石属性!$B$25:$N$41,2,0)*VLOOKUP(ROUNDDOWN($B83,-1),宝石属性!$B$25:$N$41,3,0)+VLOOKUP($C$2,职业被动!$B$6:$M$29,COLUMNS(职业被动!$B$6:D$29),0)*$B83,0)</f>
        <v>4952</v>
      </c>
      <c r="D83" s="9">
        <f>ROUND(属性投放!E$4+装备属性!E$4*IF($B83&lt;10,1,ROUNDDOWN($B83,-1))+SUM(属性投放!F$37:F$38)*$B83+VLOOKUP($C$2,一级属性!$E$67:$P$90,COLUMNS(一级属性!$E$67:H$90),0)*$B83+VLOOKUP($C$2,宝石属性!$B$43:$M$66,COLUMNS(宝石属性!$B$43:E$66),0)*10*VLOOKUP(ROUNDDOWN($B83,-1),宝石属性!$B$25:$N$41,2,0)*VLOOKUP(ROUNDDOWN($B83,-1),宝石属性!$B$25:$N$41,3,0)+VLOOKUP($C$2,职业被动!$B$6:$M$29,COLUMNS(职业被动!$B$6:E$29),0)*$B83,0)</f>
        <v>2056</v>
      </c>
      <c r="E83" s="9">
        <f>ROUND(属性投放!F$4+装备属性!F$4*IF($B83&lt;10,1,ROUNDDOWN($B83,-1))+SUM(属性投放!G$37:G$38)*$B83+VLOOKUP($C$2,一级属性!$E$67:$P$90,COLUMNS(一级属性!$E$67:I$90),0)*$B83+VLOOKUP($C$2,宝石属性!$B$43:$M$66,COLUMNS(宝石属性!$B$43:F$66),0)*10*VLOOKUP(ROUNDDOWN($B83,-1),宝石属性!$B$25:$N$41,2,0)*VLOOKUP(ROUNDDOWN($B83,-1),宝石属性!$B$25:$N$41,3,0)+VLOOKUP($C$2,职业被动!$B$6:$M$29,COLUMNS(职业被动!$B$6:F$29),0)*$B83,0)</f>
        <v>1676</v>
      </c>
      <c r="F83" s="9">
        <f>ROUND(属性投放!G$4+装备属性!G$4*IF($B83&lt;10,1,ROUNDDOWN($B83,-1))+SUM(属性投放!H$37:H$38)*$B83+VLOOKUP($C$2,一级属性!$E$67:$P$90,COLUMNS(一级属性!$E$67:J$90),0)*$B83+VLOOKUP($C$2,宝石属性!$B$43:$M$66,COLUMNS(宝石属性!$B$43:G$66),0)*10*VLOOKUP(ROUNDDOWN($B83,-1),宝石属性!$B$25:$N$41,2,0)*VLOOKUP(ROUNDDOWN($B83,-1),宝石属性!$B$25:$N$41,3,0)+VLOOKUP($C$2,职业被动!$B$6:$M$29,COLUMNS(职业被动!$B$6:G$29),0)*$B83,0)</f>
        <v>954</v>
      </c>
      <c r="G83" s="9">
        <f>ROUND(属性投放!H$4+装备属性!H$4*IF($B83&lt;10,1,ROUNDDOWN($B83,-1))+SUM(属性投放!I$37:I$38)*$B83+VLOOKUP($C$2,一级属性!$E$67:$P$90,COLUMNS(一级属性!$E$67:K$90),0)*$B83+VLOOKUP($C$2,宝石属性!$B$43:$M$66,COLUMNS(宝石属性!$B$43:H$66),0)*10*VLOOKUP(ROUNDDOWN($B83,-1),宝石属性!$B$25:$N$41,2,0)*VLOOKUP(ROUNDDOWN($B83,-1),宝石属性!$B$25:$N$41,3,0)+VLOOKUP($C$2,职业被动!$B$6:$M$29,COLUMNS(职业被动!$B$6:H$29),0)*$B83,0)</f>
        <v>568</v>
      </c>
      <c r="H83" s="9">
        <f>ROUND(属性投放!I$4+装备属性!I$4*IF($B83&lt;10,1,ROUNDDOWN($B83,-1))+SUM(属性投放!J$37:J$38)*$B83+VLOOKUP($C$2,一级属性!$E$67:$P$90,COLUMNS(一级属性!$E$67:L$90),0)*$B83+VLOOKUP($C$2,宝石属性!$B$43:$M$66,COLUMNS(宝石属性!$B$43:I$66),0)*10*VLOOKUP(ROUNDDOWN($B83,-1),宝石属性!$B$25:$N$41,2,0)*VLOOKUP(ROUNDDOWN($B83,-1),宝石属性!$B$25:$N$41,3,0)+VLOOKUP($C$2,职业被动!$B$6:$M$29,COLUMNS(职业被动!$B$6:I$29),0)*$B83,0)</f>
        <v>944</v>
      </c>
      <c r="I83" s="9">
        <f>ROUND(属性投放!J$4+装备属性!J$4*IF($B83&lt;10,1,ROUNDDOWN($B83,-1))+SUM(属性投放!K$37:K$38)*$B83+VLOOKUP($C$2,一级属性!$E$67:$P$90,COLUMNS(一级属性!$E$67:M$90),0)*$B83+VLOOKUP($C$2,宝石属性!$B$43:$M$66,COLUMNS(宝石属性!$B$43:J$66),0)*10*VLOOKUP(ROUNDDOWN($B83,-1),宝石属性!$B$25:$N$41,2,0)*VLOOKUP(ROUNDDOWN($B83,-1),宝石属性!$B$25:$N$41,3,0)+VLOOKUP($C$2,职业被动!$B$6:$M$29,COLUMNS(职业被动!$B$6:J$29),0)*$B83,0)</f>
        <v>642</v>
      </c>
      <c r="J83" s="9">
        <f>ROUND(属性投放!K$4+装备属性!K$4*IF($B83&lt;10,1,ROUNDDOWN($B83,-1))+SUM(属性投放!L$37:L$38)*$B83+VLOOKUP($C$2,一级属性!$E$67:$P$90,COLUMNS(一级属性!$E$67:N$90),0)*$B83+VLOOKUP($C$2,宝石属性!$B$43:$M$66,COLUMNS(宝石属性!$B$43:K$66),0)*10*VLOOKUP(ROUNDDOWN($B83,-1),宝石属性!$B$25:$N$41,2,0)*VLOOKUP(ROUNDDOWN($B83,-1),宝石属性!$B$25:$N$41,3,0)+VLOOKUP($C$2,职业被动!$B$6:$M$29,COLUMNS(职业被动!$B$6:K$29),0)*$B83,0)</f>
        <v>300</v>
      </c>
      <c r="K83" s="9">
        <f>ROUND(属性投放!L$4+装备属性!L$4*IF($B83&lt;10,1,ROUNDDOWN($B83,-1))+SUM(属性投放!M$37:M$38)*$B83+VLOOKUP($C$2,一级属性!$E$67:$P$90,COLUMNS(一级属性!$E$67:O$90),0)*$B83+VLOOKUP($C$2,宝石属性!$B$43:$M$66,COLUMNS(宝石属性!$B$43:L$66),0)*10*VLOOKUP(ROUNDDOWN($B83,-1),宝石属性!$B$25:$N$41,2,0)*VLOOKUP(ROUNDDOWN($B83,-1),宝石属性!$B$25:$N$41,3,0)+VLOOKUP($C$2,职业被动!$B$6:$M$29,COLUMNS(职业被动!$B$6:L$29),0)*$B83,0)</f>
        <v>24</v>
      </c>
      <c r="L83" s="9">
        <f>ROUND(属性投放!M$4+装备属性!M$4*IF($B83&lt;10,1,ROUNDDOWN($B83,-1))+SUM(属性投放!N$37:N$38)*$B83+VLOOKUP($C$2,一级属性!$E$67:$P$90,COLUMNS(一级属性!$E$67:P$90),0)*$B83+VLOOKUP($C$2,宝石属性!$B$43:$M$66,COLUMNS(宝石属性!$B$43:M$66),0)*10*VLOOKUP(ROUNDDOWN($B83,-1),宝石属性!$B$25:$N$41,2,0)*VLOOKUP(ROUNDDOWN($B83,-1),宝石属性!$B$25:$N$41,3,0)+VLOOKUP($C$2,职业被动!$B$6:$M$29,COLUMNS(职业被动!$B$6:M$29),0)*$B83,0)</f>
        <v>904</v>
      </c>
      <c r="M83" s="48">
        <f>属性价值和能力评分!$F$9+ROUND(属性价值和能力评分!$F$38*10,0)*B83+ROUND((SUM(装备属性!$W$9:$W$14)+属性价值和能力评分!$F$38*1.25+1.4+2.8)*IF(B83&lt;10,1,ROUNDDOWN(B83,-1)),0)+15*VLOOKUP(ROUNDDOWN(B83,-1),宝石属性!$B$26:$D$41,2,0)*6*VLOOKUP(ROUNDDOWN(B83,-1),宝石属性!$B$26:$D$41,3,0)+(属性价值和能力评分!$F$49*9+属性价值和能力评分!$F$50*2+属性价值和能力评分!$F$53*8/5)*B83</f>
        <v>15692</v>
      </c>
      <c r="N83" s="20"/>
      <c r="O83" s="1">
        <v>80</v>
      </c>
      <c r="P83" s="9">
        <f>ROUND(属性投放!D$4+装备属性!D$4*IF($O83&lt;10,1,ROUNDDOWN($O83,-1))+SUM(属性投放!E$37:E$45)*$O83+VLOOKUP($P$2,一级属性!$E$41:$P$64,COLUMNS(一级属性!$E$41:G$64),0)*($O83+0.25*IF($O83&lt;10,1,ROUNDDOWN($O83,-1)))+VLOOKUP($P$2,宝石属性!$B$43:$M$66,COLUMNS(宝石属性!$B$43:D$66),0)*10*VLOOKUP(ROUNDDOWN($O83,-1),宝石属性!$B$25:$N$41,2,0)*VLOOKUP(ROUNDDOWN($O83,-1),宝石属性!$B$25:$N$41,3,0)+VLOOKUP($P$2,职业被动!$B$6:$M$29,COLUMNS(职业被动!$B$6:D$29),0)*$O83,0)</f>
        <v>6072</v>
      </c>
      <c r="Q83" s="9">
        <f>ROUND(属性投放!E$4+装备属性!E$4*IF($O83&lt;10,1,ROUNDDOWN($O83,-1))+SUM(属性投放!F$37:F$45)*$O83+VLOOKUP($P$2,一级属性!$E$41:$P$64,COLUMNS(一级属性!$E$41:H$64),0)*($O83+0.25*IF($O83&lt;10,1,ROUNDDOWN($O83,-1)))+VLOOKUP($P$2,宝石属性!$B$43:$M$66,COLUMNS(宝石属性!$B$43:E$66),0)*10*VLOOKUP(ROUNDDOWN($O83,-1),宝石属性!$B$25:$N$41,2,0)*VLOOKUP(ROUNDDOWN($O83,-1),宝石属性!$B$25:$N$41,3,0)+VLOOKUP($P$2,职业被动!$B$6:$M$29,COLUMNS(职业被动!$B$6:E$29),0)*$O83,0)</f>
        <v>3556</v>
      </c>
      <c r="R83" s="9">
        <f>ROUND(属性投放!F$4+装备属性!F$4*IF($O83&lt;10,1,ROUNDDOWN($O83,-1))+SUM(属性投放!G$37:G$45)*$O83+VLOOKUP($P$2,一级属性!$E$41:$P$64,COLUMNS(一级属性!$E$41:I$64),0)*($O83+0.25*IF($O83&lt;10,1,ROUNDDOWN($O83,-1)))+VLOOKUP($P$2,宝石属性!$B$43:$M$66,COLUMNS(宝石属性!$B$43:F$66),0)*10*VLOOKUP(ROUNDDOWN($O83,-1),宝石属性!$B$25:$N$41,2,0)*VLOOKUP(ROUNDDOWN($O83,-1),宝石属性!$B$25:$N$41,3,0)+VLOOKUP($P$2,职业被动!$B$6:$M$29,COLUMNS(职业被动!$B$6:F$29),0)*$O83,0)</f>
        <v>916</v>
      </c>
      <c r="S83" s="9">
        <f>ROUND(属性投放!G$4+装备属性!G$4*IF($O83&lt;10,1,ROUNDDOWN($O83,-1))+SUM(属性投放!H$37:H$45)*$O83+VLOOKUP($P$2,一级属性!$E$41:$P$64,COLUMNS(一级属性!$E$41:J$64),0)*($O83+0.25*IF($O83&lt;10,1,ROUNDDOWN($O83,-1)))+VLOOKUP($P$2,宝石属性!$B$43:$M$66,COLUMNS(宝石属性!$B$43:G$66),0)*10*VLOOKUP(ROUNDDOWN($O83,-1),宝石属性!$B$25:$N$41,2,0)*VLOOKUP(ROUNDDOWN($O83,-1),宝石属性!$B$25:$N$41,3,0)+VLOOKUP($P$2,职业被动!$B$6:$M$29,COLUMNS(职业被动!$B$6:G$29),0)*$O83,0)</f>
        <v>874</v>
      </c>
      <c r="T83" s="9">
        <f>ROUND(属性投放!H$4+装备属性!H$4*IF($O83&lt;10,1,ROUNDDOWN($O83,-1))+SUM(属性投放!I$37:I$45)*$O83+VLOOKUP($P$2,一级属性!$E$41:$P$64,COLUMNS(一级属性!$E$41:K$64),0)*($O83+0.25*IF($O83&lt;10,1,ROUNDDOWN($O83,-1)))+VLOOKUP($P$2,宝石属性!$B$43:$M$66,COLUMNS(宝石属性!$B$43:H$66),0)*10*VLOOKUP(ROUNDDOWN($O83,-1),宝石属性!$B$25:$N$41,2,0)*VLOOKUP(ROUNDDOWN($O83,-1),宝石属性!$B$25:$N$41,3,0)+VLOOKUP($P$2,职业被动!$B$6:$M$29,COLUMNS(职业被动!$B$6:H$29),0)*$O83,0)</f>
        <v>948</v>
      </c>
      <c r="U83" s="9">
        <f>ROUND(属性投放!I$4+装备属性!I$4*IF($O83&lt;10,1,ROUNDDOWN($O83,-1))+SUM(属性投放!J$37:J$45)*$O83+VLOOKUP($P$2,一级属性!$E$41:$P$64,COLUMNS(一级属性!$E$41:L$64),0)*($O83+0.25*IF($O83&lt;10,1,ROUNDDOWN($O83,-1)))+VLOOKUP($P$2,宝石属性!$B$43:$M$66,COLUMNS(宝石属性!$B$43:I$66),0)*10*VLOOKUP(ROUNDDOWN($O83,-1),宝石属性!$B$25:$N$41,2,0)*VLOOKUP(ROUNDDOWN($O83,-1),宝石属性!$B$25:$N$41,3,0)+VLOOKUP($P$2,职业被动!$B$6:$M$29,COLUMNS(职业被动!$B$6:I$29),0)*$O83,0)</f>
        <v>1004</v>
      </c>
      <c r="V83" s="9">
        <f>ROUND(属性投放!J$4+装备属性!J$4*IF($O83&lt;10,1,ROUNDDOWN($O83,-1))+SUM(属性投放!K$37:K$45)*$O83+VLOOKUP($P$2,一级属性!$E$41:$P$64,COLUMNS(一级属性!$E$41:M$64),0)*($O83+0.25*IF($O83&lt;10,1,ROUNDDOWN($O83,-1)))+VLOOKUP($P$2,宝石属性!$B$43:$M$66,COLUMNS(宝石属性!$B$43:J$66),0)*10*VLOOKUP(ROUNDDOWN($O83,-1),宝石属性!$B$25:$N$41,2,0)*VLOOKUP(ROUNDDOWN($O83,-1),宝石属性!$B$25:$N$41,3,0)+VLOOKUP($P$2,职业被动!$B$6:$M$29,COLUMNS(职业被动!$B$6:J$29),0)*$O83,0)</f>
        <v>712</v>
      </c>
      <c r="W83" s="9">
        <f>ROUND(属性投放!K$4+装备属性!K$4*IF($O83&lt;10,1,ROUNDDOWN($O83,-1))+SUM(属性投放!L$37:L$45)*$O83+VLOOKUP($P$2,一级属性!$E$41:$P$64,COLUMNS(一级属性!$E$41:N$64),0)*($O83+0.25*IF($O83&lt;10,1,ROUNDDOWN($O83,-1)))+VLOOKUP($P$2,宝石属性!$B$43:$M$66,COLUMNS(宝石属性!$B$43:K$66),0)*10*VLOOKUP(ROUNDDOWN($O83,-1),宝石属性!$B$25:$N$41,2,0)*VLOOKUP(ROUNDDOWN($O83,-1),宝石属性!$B$25:$N$41,3,0)+VLOOKUP($P$2,职业被动!$B$6:$M$29,COLUMNS(职业被动!$B$6:K$29),0)*$O83,0)</f>
        <v>460</v>
      </c>
      <c r="X83" s="9">
        <f>ROUND(属性投放!L$4+装备属性!L$4*IF($O83&lt;10,1,ROUNDDOWN($O83,-1))+SUM(属性投放!M$37:M$45)*$O83+VLOOKUP($P$2,一级属性!$E$41:$P$64,COLUMNS(一级属性!$E$41:O$64),0)*($O83+0.25*IF($O83&lt;10,1,ROUNDDOWN($O83,-1)))+VLOOKUP($P$2,宝石属性!$B$43:$M$66,COLUMNS(宝石属性!$B$43:L$66),0)*10*VLOOKUP(ROUNDDOWN($O83,-1),宝石属性!$B$25:$N$41,2,0)*VLOOKUP(ROUNDDOWN($O83,-1),宝石属性!$B$25:$N$41,3,0)+VLOOKUP($P$2,职业被动!$B$6:$M$29,COLUMNS(职业被动!$B$6:L$29),0)*$O83,0)</f>
        <v>24</v>
      </c>
      <c r="Y83" s="9">
        <f>ROUND(属性投放!M$4+装备属性!M$4*IF($O83&lt;10,1,ROUNDDOWN($O83,-1))+SUM(属性投放!N$37:N$45)*$O83+VLOOKUP($P$2,一级属性!$E$41:$P$64,COLUMNS(一级属性!$E$41:P$64),0)*($O83+0.25*IF($O83&lt;10,1,ROUNDDOWN($O83,-1)))+VLOOKUP($P$2,宝石属性!$B$43:$M$66,COLUMNS(宝石属性!$B$43:M$66),0)*10*VLOOKUP(ROUNDDOWN($O83,-1),宝石属性!$B$25:$N$41,2,0)*VLOOKUP(ROUNDDOWN($O83,-1),宝石属性!$B$25:$N$41,3,0)+VLOOKUP($P$2,职业被动!$B$6:$M$29,COLUMNS(职业被动!$B$6:M$29),0)*$O83,0)</f>
        <v>904</v>
      </c>
      <c r="Z83" s="48">
        <f>属性价值和能力评分!$F$9+ROUND(属性价值和能力评分!$F$38*10,0)*O83+ROUND((SUM(装备属性!$W$9:$W$14)+属性价值和能力评分!$F$38*1.25+1.4+2.8)*IF(O83&lt;10,1,ROUNDDOWN(O83,-1)),0)+15*VLOOKUP(ROUNDDOWN(O83,-1),宝石属性!$B$26:$D$41,2,0)*6*VLOOKUP(ROUNDDOWN(O83,-1),宝石属性!$B$26:$D$41,3,0)+(属性价值和能力评分!$F$49*9+属性价值和能力评分!$F$50*2+属性价值和能力评分!$F$53*8/5)*O83</f>
        <v>15692</v>
      </c>
      <c r="AB83" s="1">
        <v>80</v>
      </c>
      <c r="AC83" s="9">
        <f>ROUND(属性投放!D$4+装备属性!D$4*IF($AB83&lt;10,1,ROUNDDOWN($AB83,-1))+SUM(属性投放!E$37:E$45)*$AB83+VLOOKUP($AC$2,一级属性!$E$41:$P$64,COLUMNS(一级属性!$E$41:G$64),0)*($AB83+0.25*IF($AB83&lt;10,1,ROUNDDOWN($AB83,-1)))+VLOOKUP($AC$2,宝石属性!$B$43:$M$66,COLUMNS(宝石属性!$B$43:D$66),0)*10*VLOOKUP(ROUNDDOWN($AB83,-1),宝石属性!$B$25:$N$41,2,0)*VLOOKUP(ROUNDDOWN($AB83,-1),宝石属性!$B$25:$N$41,3,0)+VLOOKUP($AC$2,职业被动!$B$6:$M$29,COLUMNS(职业被动!$B$6:D$29),0)*$AB83,0)</f>
        <v>5512</v>
      </c>
      <c r="AD83" s="9">
        <f>ROUND(属性投放!E$4+装备属性!E$4*IF($AB83&lt;10,1,ROUNDDOWN($AB83,-1))+SUM(属性投放!F$37:F$45)*$AB83+VLOOKUP($AC$2,一级属性!$E$41:$P$64,COLUMNS(一级属性!$E$41:H$64),0)*($AB83+0.25*IF($AB83&lt;10,1,ROUNDDOWN($AB83,-1)))+VLOOKUP($AC$2,宝石属性!$B$43:$M$66,COLUMNS(宝石属性!$B$43:E$66),0)*10*VLOOKUP(ROUNDDOWN($AB83,-1),宝石属性!$B$25:$N$41,2,0)*VLOOKUP(ROUNDDOWN($AB83,-1),宝石属性!$B$25:$N$41,3,0)+VLOOKUP($AC$2,职业被动!$B$6:$M$29,COLUMNS(职业被动!$B$6:E$29),0)*$AB83,0)</f>
        <v>2056</v>
      </c>
      <c r="AE83" s="9">
        <f>ROUND(属性投放!F$4+装备属性!F$4*IF($AB83&lt;10,1,ROUNDDOWN($AB83,-1))+SUM(属性投放!G$37:G$45)*$AB83+VLOOKUP($AC$2,一级属性!$E$41:$P$64,COLUMNS(一级属性!$E$41:I$64),0)*($AB83+0.25*IF($AB83&lt;10,1,ROUNDDOWN($AB83,-1)))+VLOOKUP($AC$2,宝石属性!$B$43:$M$66,COLUMNS(宝石属性!$B$43:F$66),0)*10*VLOOKUP(ROUNDDOWN($AB83,-1),宝石属性!$B$25:$N$41,2,0)*VLOOKUP(ROUNDDOWN($AB83,-1),宝石属性!$B$25:$N$41,3,0)+VLOOKUP($AC$2,职业被动!$B$6:$M$29,COLUMNS(职业被动!$B$6:F$29),0)*$AB83,0)</f>
        <v>1476</v>
      </c>
      <c r="AF83" s="9">
        <f>ROUND(属性投放!G$4+装备属性!G$4*IF($AB83&lt;10,1,ROUNDDOWN($AB83,-1))+SUM(属性投放!H$37:H$45)*$AB83+VLOOKUP($AC$2,一级属性!$E$41:$P$64,COLUMNS(一级属性!$E$41:J$64),0)*($AB83+0.25*IF($AB83&lt;10,1,ROUNDDOWN($AB83,-1)))+VLOOKUP($AC$2,宝石属性!$B$43:$M$66,COLUMNS(宝石属性!$B$43:G$66),0)*10*VLOOKUP(ROUNDDOWN($AB83,-1),宝石属性!$B$25:$N$41,2,0)*VLOOKUP(ROUNDDOWN($AB83,-1),宝石属性!$B$25:$N$41,3,0)+VLOOKUP($AC$2,职业被动!$B$6:$M$29,COLUMNS(职业被动!$B$6:G$29),0)*$AB83,0)</f>
        <v>1034</v>
      </c>
      <c r="AG83" s="9">
        <f>ROUND(属性投放!H$4+装备属性!H$4*IF($AB83&lt;10,1,ROUNDDOWN($AB83,-1))+SUM(属性投放!I$37:I$45)*$AB83+VLOOKUP($AC$2,一级属性!$E$41:$P$64,COLUMNS(一级属性!$E$41:K$64),0)*($AB83+0.25*IF($AB83&lt;10,1,ROUNDDOWN($AB83,-1)))+VLOOKUP($AC$2,宝石属性!$B$43:$M$66,COLUMNS(宝石属性!$B$43:H$66),0)*10*VLOOKUP(ROUNDDOWN($AB83,-1),宝石属性!$B$25:$N$41,2,0)*VLOOKUP(ROUNDDOWN($AB83,-1),宝石属性!$B$25:$N$41,3,0)+VLOOKUP($AC$2,职业被动!$B$6:$M$29,COLUMNS(职业被动!$B$6:H$29),0)*$AB83,0)</f>
        <v>568</v>
      </c>
      <c r="AH83" s="9">
        <f>ROUND(属性投放!I$4+装备属性!I$4*IF($AB83&lt;10,1,ROUNDDOWN($AB83,-1))+SUM(属性投放!J$37:J$45)*$AB83+VLOOKUP($AC$2,一级属性!$E$41:$P$64,COLUMNS(一级属性!$E$41:L$64),0)*($AB83+0.25*IF($AB83&lt;10,1,ROUNDDOWN($AB83,-1)))+VLOOKUP($AC$2,宝石属性!$B$43:$M$66,COLUMNS(宝石属性!$B$43:I$66),0)*10*VLOOKUP(ROUNDDOWN($AB83,-1),宝石属性!$B$25:$N$41,2,0)*VLOOKUP(ROUNDDOWN($AB83,-1),宝石属性!$B$25:$N$41,3,0)+VLOOKUP($AC$2,职业被动!$B$6:$M$29,COLUMNS(职业被动!$B$6:I$29),0)*$AB83,0)</f>
        <v>944</v>
      </c>
      <c r="AI83" s="9">
        <f>ROUND(属性投放!J$4+装备属性!J$4*IF($AB83&lt;10,1,ROUNDDOWN($AB83,-1))+SUM(属性投放!K$37:K$45)*$AB83+VLOOKUP($AC$2,一级属性!$E$41:$P$64,COLUMNS(一级属性!$E$41:M$64),0)*($AB83+0.25*IF($AB83&lt;10,1,ROUNDDOWN($AB83,-1)))+VLOOKUP($AC$2,宝石属性!$B$43:$M$66,COLUMNS(宝石属性!$B$43:J$66),0)*10*VLOOKUP(ROUNDDOWN($AB83,-1),宝石属性!$B$25:$N$41,2,0)*VLOOKUP(ROUNDDOWN($AB83,-1),宝石属性!$B$25:$N$41,3,0)+VLOOKUP($AC$2,职业被动!$B$6:$M$29,COLUMNS(职业被动!$B$6:J$29),0)*$AB83,0)</f>
        <v>642</v>
      </c>
      <c r="AJ83" s="9">
        <f>ROUND(属性投放!K$4+装备属性!K$4*IF($AB83&lt;10,1,ROUNDDOWN($AB83,-1))+SUM(属性投放!L$37:L$45)*$AB83+VLOOKUP($AC$2,一级属性!$E$41:$P$64,COLUMNS(一级属性!$E$41:N$64),0)*($AB83+0.25*IF($AB83&lt;10,1,ROUNDDOWN($AB83,-1)))+VLOOKUP($AC$2,宝石属性!$B$43:$M$66,COLUMNS(宝石属性!$B$43:K$66),0)*10*VLOOKUP(ROUNDDOWN($AB83,-1),宝石属性!$B$25:$N$41,2,0)*VLOOKUP(ROUNDDOWN($AB83,-1),宝石属性!$B$25:$N$41,3,0)+VLOOKUP($AC$2,职业被动!$B$6:$M$29,COLUMNS(职业被动!$B$6:K$29),0)*$AB83,0)</f>
        <v>300</v>
      </c>
      <c r="AK83" s="9">
        <f>ROUND(属性投放!L$4+装备属性!L$4*IF($AB83&lt;10,1,ROUNDDOWN($AB83,-1))+SUM(属性投放!M$37:M$45)*$AB83+VLOOKUP($AC$2,一级属性!$E$41:$P$64,COLUMNS(一级属性!$E$41:O$64),0)*($AB83+0.25*IF($AB83&lt;10,1,ROUNDDOWN($AB83,-1)))+VLOOKUP($AC$2,宝石属性!$B$43:$M$66,COLUMNS(宝石属性!$B$43:L$66),0)*10*VLOOKUP(ROUNDDOWN($AB83,-1),宝石属性!$B$25:$N$41,2,0)*VLOOKUP(ROUNDDOWN($AB83,-1),宝石属性!$B$25:$N$41,3,0)+VLOOKUP($AC$2,职业被动!$B$6:$M$29,COLUMNS(职业被动!$B$6:L$29),0)*$AB83,0)</f>
        <v>24</v>
      </c>
      <c r="AL83" s="9">
        <f>ROUND(属性投放!M$4+装备属性!M$4*IF($AB83&lt;10,1,ROUNDDOWN($AB83,-1))+SUM(属性投放!N$37:N$45)*$AB83+VLOOKUP($AC$2,一级属性!$E$41:$P$64,COLUMNS(一级属性!$E$41:P$64),0)*($AB83+0.25*IF($AB83&lt;10,1,ROUNDDOWN($AB83,-1)))+VLOOKUP($AC$2,宝石属性!$B$43:$M$66,COLUMNS(宝石属性!$B$43:M$66),0)*10*VLOOKUP(ROUNDDOWN($AB83,-1),宝石属性!$B$25:$N$41,2,0)*VLOOKUP(ROUNDDOWN($AB83,-1),宝石属性!$B$25:$N$41,3,0)+VLOOKUP($AC$2,职业被动!$B$6:$M$29,COLUMNS(职业被动!$B$6:M$29),0)*$AB83,0)</f>
        <v>904</v>
      </c>
      <c r="AM83" s="48">
        <f>属性价值和能力评分!$F$9+ROUND(属性价值和能力评分!$F$38*10,0)*AB83+ROUND((SUM(装备属性!$W$9:$W$14)+属性价值和能力评分!$F$38*1.25+1.4+2.8)*IF(AB83&lt;10,1,ROUNDDOWN(AB83,-1)),0)+15*VLOOKUP(ROUNDDOWN(AB83,-1),宝石属性!$B$26:$D$41,2,0)*6*VLOOKUP(ROUNDDOWN(AB83,-1),宝石属性!$B$26:$D$41,3,0)+(属性价值和能力评分!$F$49*9+属性价值和能力评分!$F$50*2+属性价值和能力评分!$F$53*8/5)*AB83</f>
        <v>15692</v>
      </c>
      <c r="AO83" s="1">
        <v>80</v>
      </c>
      <c r="AP83" s="9">
        <f>ROUND(属性投放!D$4+装备属性!D$4*IF($AO83&lt;10,1,ROUNDDOWN($AO83,-1))+SUM(属性投放!E$37:E$45)*$AO83+VLOOKUP($AP$2,一级属性!$E$41:$P$64,COLUMNS(一级属性!$E$41:G$64),0)*($AO83+0.25*IF($AO83&lt;10,1,ROUNDDOWN($AO83,-1)))+VLOOKUP($AP$2,宝石属性!$B$43:$M$66,COLUMNS(宝石属性!$B$43:D$66),0)*10*VLOOKUP(ROUNDDOWN($AO83,-1),宝石属性!$B$25:$N$41,2,0)*VLOOKUP(ROUNDDOWN($AO83,-1),宝石属性!$B$25:$N$41,3,0)+VLOOKUP($AP$2,职业被动!$B$6:$M$29,COLUMNS(职业被动!$B$6:D$29),0)*$AO83,0)</f>
        <v>5512</v>
      </c>
      <c r="AQ83" s="9">
        <f>ROUND(属性投放!E$4+装备属性!E$4*IF($AO83&lt;10,1,ROUNDDOWN($AO83,-1))+SUM(属性投放!F$37:F$45)*$AO83+VLOOKUP($AP$2,一级属性!$E$41:$P$64,COLUMNS(一级属性!$E$41:H$64),0)*($AO83+0.25*IF($AO83&lt;10,1,ROUNDDOWN($AO83,-1)))+VLOOKUP($AP$2,宝石属性!$B$43:$M$66,COLUMNS(宝石属性!$B$43:E$66),0)*10*VLOOKUP(ROUNDDOWN($AO83,-1),宝石属性!$B$25:$N$41,2,0)*VLOOKUP(ROUNDDOWN($AO83,-1),宝石属性!$B$25:$N$41,3,0)+VLOOKUP($AP$2,职业被动!$B$6:$M$29,COLUMNS(职业被动!$B$6:E$29),0)*$AO83,0)</f>
        <v>3556</v>
      </c>
      <c r="AR83" s="9">
        <f>ROUND(属性投放!F$4+装备属性!F$4*IF($AO83&lt;10,1,ROUNDDOWN($AO83,-1))+SUM(属性投放!G$37:G$45)*$AO83+VLOOKUP($AP$2,一级属性!$E$41:$P$64,COLUMNS(一级属性!$E$41:I$64),0)*($AO83+0.25*IF($AO83&lt;10,1,ROUNDDOWN($AO83,-1)))+VLOOKUP($AP$2,宝石属性!$B$43:$M$66,COLUMNS(宝石属性!$B$43:F$66),0)*10*VLOOKUP(ROUNDDOWN($AO83,-1),宝石属性!$B$25:$N$41,2,0)*VLOOKUP(ROUNDDOWN($AO83,-1),宝石属性!$B$25:$N$41,3,0)+VLOOKUP($AP$2,职业被动!$B$6:$M$29,COLUMNS(职业被动!$B$6:F$29),0)*$AO83,0)</f>
        <v>916</v>
      </c>
      <c r="AS83" s="9">
        <f>ROUND(属性投放!G$4+装备属性!G$4*IF($AO83&lt;10,1,ROUNDDOWN($AO83,-1))+SUM(属性投放!H$37:H$45)*$AO83+VLOOKUP($AP$2,一级属性!$E$41:$P$64,COLUMNS(一级属性!$E$41:J$64),0)*($AO83+0.25*IF($AO83&lt;10,1,ROUNDDOWN($AO83,-1)))+VLOOKUP($AP$2,宝石属性!$B$43:$M$66,COLUMNS(宝石属性!$B$43:G$66),0)*10*VLOOKUP(ROUNDDOWN($AO83,-1),宝石属性!$B$25:$N$41,2,0)*VLOOKUP(ROUNDDOWN($AO83,-1),宝石属性!$B$25:$N$41,3,0)+VLOOKUP($AP$2,职业被动!$B$6:$M$29,COLUMNS(职业被动!$B$6:G$29),0)*$AO83,0)</f>
        <v>874</v>
      </c>
      <c r="AT83" s="9">
        <f>ROUND(属性投放!H$4+装备属性!H$4*IF($AO83&lt;10,1,ROUNDDOWN($AO83,-1))+SUM(属性投放!I$37:I$45)*$AO83+VLOOKUP($AP$2,一级属性!$E$41:$P$64,COLUMNS(一级属性!$E$41:K$64),0)*($AO83+0.25*IF($AO83&lt;10,1,ROUNDDOWN($AO83,-1)))+VLOOKUP($AP$2,宝石属性!$B$43:$M$66,COLUMNS(宝石属性!$B$43:H$66),0)*10*VLOOKUP(ROUNDDOWN($AO83,-1),宝石属性!$B$25:$N$41,2,0)*VLOOKUP(ROUNDDOWN($AO83,-1),宝石属性!$B$25:$N$41,3,0)+VLOOKUP($AP$2,职业被动!$B$6:$M$29,COLUMNS(职业被动!$B$6:H$29),0)*$AO83,0)</f>
        <v>868</v>
      </c>
      <c r="AU83" s="9">
        <f>ROUND(属性投放!I$4+装备属性!I$4*IF($AO83&lt;10,1,ROUNDDOWN($AO83,-1))+SUM(属性投放!J$37:J$45)*$AO83+VLOOKUP($AP$2,一级属性!$E$41:$P$64,COLUMNS(一级属性!$E$41:L$64),0)*($AO83+0.25*IF($AO83&lt;10,1,ROUNDDOWN($AO83,-1)))+VLOOKUP($AP$2,宝石属性!$B$43:$M$66,COLUMNS(宝石属性!$B$43:I$66),0)*10*VLOOKUP(ROUNDDOWN($AO83,-1),宝石属性!$B$25:$N$41,2,0)*VLOOKUP(ROUNDDOWN($AO83,-1),宝石属性!$B$25:$N$41,3,0)+VLOOKUP($AP$2,职业被动!$B$6:$M$29,COLUMNS(职业被动!$B$6:I$29),0)*$AO83,0)</f>
        <v>1004</v>
      </c>
      <c r="AV83" s="9">
        <f>ROUND(属性投放!J$4+装备属性!J$4*IF($AO83&lt;10,1,ROUNDDOWN($AO83,-1))+SUM(属性投放!K$37:K$45)*$AO83+VLOOKUP($AP$2,一级属性!$E$41:$P$64,COLUMNS(一级属性!$E$41:M$64),0)*($AO83+0.25*IF($AO83&lt;10,1,ROUNDDOWN($AO83,-1)))+VLOOKUP($AP$2,宝石属性!$B$43:$M$66,COLUMNS(宝石属性!$B$43:J$66),0)*10*VLOOKUP(ROUNDDOWN($AO83,-1),宝石属性!$B$25:$N$41,2,0)*VLOOKUP(ROUNDDOWN($AO83,-1),宝石属性!$B$25:$N$41,3,0)+VLOOKUP($AP$2,职业被动!$B$6:$M$29,COLUMNS(职业被动!$B$6:J$29),0)*$AO83,0)</f>
        <v>712</v>
      </c>
      <c r="AW83" s="9">
        <f>ROUND(属性投放!K$4+装备属性!K$4*IF($AO83&lt;10,1,ROUNDDOWN($AO83,-1))+SUM(属性投放!L$37:L$45)*$AO83+VLOOKUP($AP$2,一级属性!$E$41:$P$64,COLUMNS(一级属性!$E$41:N$64),0)*($AO83+0.25*IF($AO83&lt;10,1,ROUNDDOWN($AO83,-1)))+VLOOKUP($AP$2,宝石属性!$B$43:$M$66,COLUMNS(宝石属性!$B$43:K$66),0)*10*VLOOKUP(ROUNDDOWN($AO83,-1),宝石属性!$B$25:$N$41,2,0)*VLOOKUP(ROUNDDOWN($AO83,-1),宝石属性!$B$25:$N$41,3,0)+VLOOKUP($AP$2,职业被动!$B$6:$M$29,COLUMNS(职业被动!$B$6:K$29),0)*$AO83,0)</f>
        <v>300</v>
      </c>
      <c r="AX83" s="9">
        <f>ROUND(属性投放!L$4+装备属性!L$4*IF($AO83&lt;10,1,ROUNDDOWN($AO83,-1))+SUM(属性投放!M$37:M$45)*$AO83+VLOOKUP($AP$2,一级属性!$E$41:$P$64,COLUMNS(一级属性!$E$41:O$64),0)*($AO83+0.25*IF($AO83&lt;10,1,ROUNDDOWN($AO83,-1)))+VLOOKUP($AP$2,宝石属性!$B$43:$M$66,COLUMNS(宝石属性!$B$43:L$66),0)*10*VLOOKUP(ROUNDDOWN($AO83,-1),宝石属性!$B$25:$N$41,2,0)*VLOOKUP(ROUNDDOWN($AO83,-1),宝石属性!$B$25:$N$41,3,0)+VLOOKUP($AP$2,职业被动!$B$6:$M$29,COLUMNS(职业被动!$B$6:L$29),0)*$AO83,0)</f>
        <v>884</v>
      </c>
      <c r="AY83" s="9">
        <f>ROUND(属性投放!M$4+装备属性!M$4*IF($AO83&lt;10,1,ROUNDDOWN($AO83,-1))+SUM(属性投放!N$37:N$45)*$AO83+VLOOKUP($AP$2,一级属性!$E$41:$P$64,COLUMNS(一级属性!$E$41:P$64),0)*($AO83+0.25*IF($AO83&lt;10,1,ROUNDDOWN($AO83,-1)))+VLOOKUP($AP$2,宝石属性!$B$43:$M$66,COLUMNS(宝石属性!$B$43:M$66),0)*10*VLOOKUP(ROUNDDOWN($AO83,-1),宝石属性!$B$25:$N$41,2,0)*VLOOKUP(ROUNDDOWN($AO83,-1),宝石属性!$B$25:$N$41,3,0)+VLOOKUP($AP$2,职业被动!$B$6:$M$29,COLUMNS(职业被动!$B$6:M$29),0)*$AO83,0)</f>
        <v>904</v>
      </c>
      <c r="AZ83" s="48">
        <f>属性价值和能力评分!$F$9+ROUND(属性价值和能力评分!$F$38*10,0)*AO83+ROUND((SUM(装备属性!$W$9:$W$14)+属性价值和能力评分!$F$38*1.25+1.4+2.8)*IF(AO83&lt;10,1,ROUNDDOWN(AO83,-1)),0)+15*VLOOKUP(ROUNDDOWN(AO83,-1),宝石属性!$B$26:$D$41,2,0)*6*VLOOKUP(ROUNDDOWN(AO83,-1),宝石属性!$B$26:$D$41,3,0)+(属性价值和能力评分!$F$49*9+属性价值和能力评分!$F$50*2+属性价值和能力评分!$F$53*8/5)*AO83</f>
        <v>15692</v>
      </c>
      <c r="BB83" s="1">
        <v>80</v>
      </c>
      <c r="BC83" s="9">
        <f>ROUND(属性投放!D$4+装备属性!D$4*IF($BB83&lt;10,1,ROUNDDOWN($BB83,-1))+SUM(属性投放!E$37:E$45)*$BB83+VLOOKUP($BC$2,一级属性!$E$41:$P$64,COLUMNS(一级属性!$E$41:G$64),0)*($BB83+0.25*IF($BB83&lt;10,1,ROUNDDOWN($BB83,-1)))+VLOOKUP($BC$2,宝石属性!$B$43:$M$66,COLUMNS(宝石属性!$B$43:D$66),0)*10*VLOOKUP(ROUNDDOWN($BB83,-1),宝石属性!$B$25:$N$41,2,0)*VLOOKUP(ROUNDDOWN($BB83,-1),宝石属性!$B$25:$N$41,3,0)+VLOOKUP($BC$2,职业被动!$B$6:$M$29,COLUMNS(职业被动!$B$6:D$29),0)*$BB83,0)</f>
        <v>4952</v>
      </c>
      <c r="BD83" s="9">
        <f>ROUND(属性投放!E$4+装备属性!E$4*IF($BB83&lt;10,1,ROUNDDOWN($BB83,-1))+SUM(属性投放!F$37:F$45)*$BB83+VLOOKUP($BC$2,一级属性!$E$41:$P$64,COLUMNS(一级属性!$E$41:H$64),0)*($BB83+0.25*IF($BB83&lt;10,1,ROUNDDOWN($BB83,-1)))+VLOOKUP($BC$2,宝石属性!$B$43:$M$66,COLUMNS(宝石属性!$B$43:E$66),0)*10*VLOOKUP(ROUNDDOWN($BB83,-1),宝石属性!$B$25:$N$41,2,0)*VLOOKUP(ROUNDDOWN($BB83,-1),宝石属性!$B$25:$N$41,3,0)+VLOOKUP($BC$2,职业被动!$B$6:$M$29,COLUMNS(职业被动!$B$6:E$29),0)*$BB83,0)</f>
        <v>4056</v>
      </c>
      <c r="BE83" s="9">
        <f>ROUND(属性投放!F$4+装备属性!F$4*IF($BB83&lt;10,1,ROUNDDOWN($BB83,-1))+SUM(属性投放!G$37:G$45)*$BB83+VLOOKUP($BC$2,一级属性!$E$41:$P$64,COLUMNS(一级属性!$E$41:I$64),0)*($BB83+0.25*IF($BB83&lt;10,1,ROUNDDOWN($BB83,-1)))+VLOOKUP($BC$2,宝石属性!$B$43:$M$66,COLUMNS(宝石属性!$B$43:F$66),0)*10*VLOOKUP(ROUNDDOWN($BB83,-1),宝石属性!$B$25:$N$41,2,0)*VLOOKUP(ROUNDDOWN($BB83,-1),宝石属性!$B$25:$N$41,3,0)+VLOOKUP($BC$2,职业被动!$B$6:$M$29,COLUMNS(职业被动!$B$6:F$29),0)*$BB83,0)</f>
        <v>916</v>
      </c>
      <c r="BF83" s="9">
        <f>ROUND(属性投放!G$4+装备属性!G$4*IF($BB83&lt;10,1,ROUNDDOWN($BB83,-1))+SUM(属性投放!H$37:H$45)*$BB83+VLOOKUP($BC$2,一级属性!$E$41:$P$64,COLUMNS(一级属性!$E$41:J$64),0)*($BB83+0.25*IF($BB83&lt;10,1,ROUNDDOWN($BB83,-1)))+VLOOKUP($BC$2,宝石属性!$B$43:$M$66,COLUMNS(宝石属性!$B$43:G$66),0)*10*VLOOKUP(ROUNDDOWN($BB83,-1),宝石属性!$B$25:$N$41,2,0)*VLOOKUP(ROUNDDOWN($BB83,-1),宝石属性!$B$25:$N$41,3,0)+VLOOKUP($BC$2,职业被动!$B$6:$M$29,COLUMNS(职业被动!$B$6:G$29),0)*$BB83,0)</f>
        <v>874</v>
      </c>
      <c r="BG83" s="9">
        <f>ROUND(属性投放!H$4+装备属性!H$4*IF($BB83&lt;10,1,ROUNDDOWN($BB83,-1))+SUM(属性投放!I$37:I$45)*$BB83+VLOOKUP($BC$2,一级属性!$E$41:$P$64,COLUMNS(一级属性!$E$41:K$64),0)*($BB83+0.25*IF($BB83&lt;10,1,ROUNDDOWN($BB83,-1)))+VLOOKUP($BC$2,宝石属性!$B$43:$M$66,COLUMNS(宝石属性!$B$43:H$66),0)*10*VLOOKUP(ROUNDDOWN($BB83,-1),宝石属性!$B$25:$N$41,2,0)*VLOOKUP(ROUNDDOWN($BB83,-1),宝石属性!$B$25:$N$41,3,0)+VLOOKUP($BC$2,职业被动!$B$6:$M$29,COLUMNS(职业被动!$B$6:H$29),0)*$BB83,0)</f>
        <v>1248</v>
      </c>
      <c r="BH83" s="9">
        <f>ROUND(属性投放!I$4+装备属性!I$4*IF($BB83&lt;10,1,ROUNDDOWN($BB83,-1))+SUM(属性投放!J$37:J$45)*$BB83+VLOOKUP($BC$2,一级属性!$E$41:$P$64,COLUMNS(一级属性!$E$41:L$64),0)*($BB83+0.25*IF($BB83&lt;10,1,ROUNDDOWN($BB83,-1)))+VLOOKUP($BC$2,宝石属性!$B$43:$M$66,COLUMNS(宝石属性!$B$43:I$66),0)*10*VLOOKUP(ROUNDDOWN($BB83,-1),宝石属性!$B$25:$N$41,2,0)*VLOOKUP(ROUNDDOWN($BB83,-1),宝石属性!$B$25:$N$41,3,0)+VLOOKUP($BC$2,职业被动!$B$6:$M$29,COLUMNS(职业被动!$B$6:I$29),0)*$BB83,0)</f>
        <v>1184</v>
      </c>
      <c r="BI83" s="9">
        <f>ROUND(属性投放!J$4+装备属性!J$4*IF($BB83&lt;10,1,ROUNDDOWN($BB83,-1))+SUM(属性投放!K$37:K$45)*$BB83+VLOOKUP($BC$2,一级属性!$E$41:$P$64,COLUMNS(一级属性!$E$41:M$64),0)*($BB83+0.25*IF($BB83&lt;10,1,ROUNDDOWN($BB83,-1)))+VLOOKUP($BC$2,宝石属性!$B$43:$M$66,COLUMNS(宝石属性!$B$43:J$66),0)*10*VLOOKUP(ROUNDDOWN($BB83,-1),宝石属性!$B$25:$N$41,2,0)*VLOOKUP(ROUNDDOWN($BB83,-1),宝石属性!$B$25:$N$41,3,0)+VLOOKUP($BC$2,职业被动!$B$6:$M$29,COLUMNS(职业被动!$B$6:J$29),0)*$BB83,0)</f>
        <v>562</v>
      </c>
      <c r="BJ83" s="9">
        <f>ROUND(属性投放!K$4+装备属性!K$4*IF($BB83&lt;10,1,ROUNDDOWN($BB83,-1))+SUM(属性投放!L$37:L$45)*$BB83+VLOOKUP($BC$2,一级属性!$E$41:$P$64,COLUMNS(一级属性!$E$41:N$64),0)*($BB83+0.25*IF($BB83&lt;10,1,ROUNDDOWN($BB83,-1)))+VLOOKUP($BC$2,宝石属性!$B$43:$M$66,COLUMNS(宝石属性!$B$43:K$66),0)*10*VLOOKUP(ROUNDDOWN($BB83,-1),宝石属性!$B$25:$N$41,2,0)*VLOOKUP(ROUNDDOWN($BB83,-1),宝石属性!$B$25:$N$41,3,0)+VLOOKUP($BC$2,职业被动!$B$6:$M$29,COLUMNS(职业被动!$B$6:K$29),0)*$BB83,0)</f>
        <v>300</v>
      </c>
      <c r="BK83" s="9">
        <f>ROUND(属性投放!L$4+装备属性!L$4*IF($BB83&lt;10,1,ROUNDDOWN($BB83,-1))+SUM(属性投放!M$37:M$45)*$BB83+VLOOKUP($BC$2,一级属性!$E$41:$P$64,COLUMNS(一级属性!$E$41:O$64),0)*($BB83+0.25*IF($BB83&lt;10,1,ROUNDDOWN($BB83,-1)))+VLOOKUP($BC$2,宝石属性!$B$43:$M$66,COLUMNS(宝石属性!$B$43:L$66),0)*10*VLOOKUP(ROUNDDOWN($BB83,-1),宝石属性!$B$25:$N$41,2,0)*VLOOKUP(ROUNDDOWN($BB83,-1),宝石属性!$B$25:$N$41,3,0)+VLOOKUP($BC$2,职业被动!$B$6:$M$29,COLUMNS(职业被动!$B$6:L$29),0)*$BB83,0)</f>
        <v>24</v>
      </c>
      <c r="BL83" s="9">
        <f>ROUND(属性投放!M$4+装备属性!M$4*IF($BB83&lt;10,1,ROUNDDOWN($BB83,-1))+SUM(属性投放!N$37:N$45)*$BB83+VLOOKUP($BC$2,一级属性!$E$41:$P$64,COLUMNS(一级属性!$E$41:P$64),0)*($BB83+0.25*IF($BB83&lt;10,1,ROUNDDOWN($BB83,-1)))+VLOOKUP($BC$2,宝石属性!$B$43:$M$66,COLUMNS(宝石属性!$B$43:M$66),0)*10*VLOOKUP(ROUNDDOWN($BB83,-1),宝石属性!$B$25:$N$41,2,0)*VLOOKUP(ROUNDDOWN($BB83,-1),宝石属性!$B$25:$N$41,3,0)+VLOOKUP($BC$2,职业被动!$B$6:$M$29,COLUMNS(职业被动!$B$6:M$29),0)*$BB83,0)</f>
        <v>904</v>
      </c>
      <c r="BM83" s="48">
        <f>属性价值和能力评分!$F$9+ROUND(属性价值和能力评分!$F$38*10,0)*BB83+ROUND((SUM(装备属性!$W$9:$W$14)+属性价值和能力评分!$F$38*1.25+1.4+2.8)*IF(BB83&lt;10,1,ROUNDDOWN(BB83,-1)),0)+15*VLOOKUP(ROUNDDOWN(BB83,-1),宝石属性!$B$26:$D$41,2,0)*6*VLOOKUP(ROUNDDOWN(BB83,-1),宝石属性!$B$26:$D$41,3,0)+(属性价值和能力评分!$F$49*9+属性价值和能力评分!$F$50*2+属性价值和能力评分!$F$53*8/5)*BB83</f>
        <v>15692</v>
      </c>
      <c r="BO83" s="1">
        <v>80</v>
      </c>
      <c r="BP83" s="9">
        <f>ROUND(属性投放!D$4+装备属性!D$4*IF($BO83&lt;10,1,ROUNDDOWN($BO83,-1))+SUM(属性投放!E$37:E$45)*$BO83+VLOOKUP($BP$2,一级属性!$E$41:$P$64,COLUMNS(一级属性!$E$41:G$64),0)*($BO83+0.25*IF($BO83&lt;10,1,ROUNDDOWN($BO83,-1)))+VLOOKUP($BP$2,宝石属性!$B$43:$M$66,COLUMNS(宝石属性!$B$43:D$66),0)*10*VLOOKUP(ROUNDDOWN($BO83,-1),宝石属性!$B$25:$N$41,2,0)*VLOOKUP(ROUNDDOWN($BO83,-1),宝石属性!$B$25:$N$41,3,0)+VLOOKUP($BP$2,职业被动!$B$6:$M$29,COLUMNS(职业被动!$B$6:D$29),0)*$BO83,0)</f>
        <v>6072</v>
      </c>
      <c r="BQ83" s="9">
        <f>ROUND(属性投放!E$4+装备属性!E$4*IF($BO83&lt;10,1,ROUNDDOWN($BO83,-1))+SUM(属性投放!F$37:F$45)*$BO83+VLOOKUP($BP$2,一级属性!$E$41:$P$64,COLUMNS(一级属性!$E$41:H$64),0)*($BO83+0.25*IF($BO83&lt;10,1,ROUNDDOWN($BO83,-1)))+VLOOKUP($BP$2,宝石属性!$B$43:$M$66,COLUMNS(宝石属性!$B$43:E$66),0)*10*VLOOKUP(ROUNDDOWN($BO83,-1),宝石属性!$B$25:$N$41,2,0)*VLOOKUP(ROUNDDOWN($BO83,-1),宝石属性!$B$25:$N$41,3,0)+VLOOKUP($BP$2,职业被动!$B$6:$M$29,COLUMNS(职业被动!$B$6:E$29),0)*$BO83,0)</f>
        <v>3556</v>
      </c>
      <c r="BR83" s="9">
        <f>ROUND(属性投放!F$4+装备属性!F$4*IF($BO83&lt;10,1,ROUNDDOWN($BO83,-1))+SUM(属性投放!G$37:G$45)*$BO83+VLOOKUP($BP$2,一级属性!$E$41:$P$64,COLUMNS(一级属性!$E$41:I$64),0)*($BO83+0.25*IF($BO83&lt;10,1,ROUNDDOWN($BO83,-1)))+VLOOKUP($BP$2,宝石属性!$B$43:$M$66,COLUMNS(宝石属性!$B$43:F$66),0)*10*VLOOKUP(ROUNDDOWN($BO83,-1),宝石属性!$B$25:$N$41,2,0)*VLOOKUP(ROUNDDOWN($BO83,-1),宝石属性!$B$25:$N$41,3,0)+VLOOKUP($BP$2,职业被动!$B$6:$M$29,COLUMNS(职业被动!$B$6:F$29),0)*$BO83,0)</f>
        <v>916</v>
      </c>
      <c r="BS83" s="9">
        <f>ROUND(属性投放!G$4+装备属性!G$4*IF($BO83&lt;10,1,ROUNDDOWN($BO83,-1))+SUM(属性投放!H$37:H$45)*$BO83+VLOOKUP($BP$2,一级属性!$E$41:$P$64,COLUMNS(一级属性!$E$41:J$64),0)*($BO83+0.25*IF($BO83&lt;10,1,ROUNDDOWN($BO83,-1)))+VLOOKUP($BP$2,宝石属性!$B$43:$M$66,COLUMNS(宝石属性!$B$43:G$66),0)*10*VLOOKUP(ROUNDDOWN($BO83,-1),宝石属性!$B$25:$N$41,2,0)*VLOOKUP(ROUNDDOWN($BO83,-1),宝石属性!$B$25:$N$41,3,0)+VLOOKUP($BP$2,职业被动!$B$6:$M$29,COLUMNS(职业被动!$B$6:G$29),0)*$BO83,0)</f>
        <v>874</v>
      </c>
      <c r="BT83" s="9">
        <f>ROUND(属性投放!H$4+装备属性!H$4*IF($BO83&lt;10,1,ROUNDDOWN($BO83,-1))+SUM(属性投放!I$37:I$45)*$BO83+VLOOKUP($BP$2,一级属性!$E$41:$P$64,COLUMNS(一级属性!$E$41:K$64),0)*($BO83+0.25*IF($BO83&lt;10,1,ROUNDDOWN($BO83,-1)))+VLOOKUP($BP$2,宝石属性!$B$43:$M$66,COLUMNS(宝石属性!$B$43:H$66),0)*10*VLOOKUP(ROUNDDOWN($BO83,-1),宝石属性!$B$25:$N$41,2,0)*VLOOKUP(ROUNDDOWN($BO83,-1),宝石属性!$B$25:$N$41,3,0)+VLOOKUP($BP$2,职业被动!$B$6:$M$29,COLUMNS(职业被动!$B$6:H$29),0)*$BO83,0)</f>
        <v>948</v>
      </c>
      <c r="BU83" s="9">
        <f>ROUND(属性投放!I$4+装备属性!I$4*IF($BO83&lt;10,1,ROUNDDOWN($BO83,-1))+SUM(属性投放!J$37:J$45)*$BO83+VLOOKUP($BP$2,一级属性!$E$41:$P$64,COLUMNS(一级属性!$E$41:L$64),0)*($BO83+0.25*IF($BO83&lt;10,1,ROUNDDOWN($BO83,-1)))+VLOOKUP($BP$2,宝石属性!$B$43:$M$66,COLUMNS(宝石属性!$B$43:I$66),0)*10*VLOOKUP(ROUNDDOWN($BO83,-1),宝石属性!$B$25:$N$41,2,0)*VLOOKUP(ROUNDDOWN($BO83,-1),宝石属性!$B$25:$N$41,3,0)+VLOOKUP($BP$2,职业被动!$B$6:$M$29,COLUMNS(职业被动!$B$6:I$29),0)*$BO83,0)</f>
        <v>1004</v>
      </c>
      <c r="BV83" s="9">
        <f>ROUND(属性投放!J$4+装备属性!J$4*IF($BO83&lt;10,1,ROUNDDOWN($BO83,-1))+SUM(属性投放!K$37:K$45)*$BO83+VLOOKUP($BP$2,一级属性!$E$41:$P$64,COLUMNS(一级属性!$E$41:M$64),0)*($BO83+0.25*IF($BO83&lt;10,1,ROUNDDOWN($BO83,-1)))+VLOOKUP($BP$2,宝石属性!$B$43:$M$66,COLUMNS(宝石属性!$B$43:J$66),0)*10*VLOOKUP(ROUNDDOWN($BO83,-1),宝石属性!$B$25:$N$41,2,0)*VLOOKUP(ROUNDDOWN($BO83,-1),宝石属性!$B$25:$N$41,3,0)+VLOOKUP($BP$2,职业被动!$B$6:$M$29,COLUMNS(职业被动!$B$6:J$29),0)*$BO83,0)</f>
        <v>712</v>
      </c>
      <c r="BW83" s="9">
        <f>ROUND(属性投放!K$4+装备属性!K$4*IF($BO83&lt;10,1,ROUNDDOWN($BO83,-1))+SUM(属性投放!L$37:L$45)*$BO83+VLOOKUP($BP$2,一级属性!$E$41:$P$64,COLUMNS(一级属性!$E$41:N$64),0)*($BO83+0.25*IF($BO83&lt;10,1,ROUNDDOWN($BO83,-1)))+VLOOKUP($BP$2,宝石属性!$B$43:$M$66,COLUMNS(宝石属性!$B$43:K$66),0)*10*VLOOKUP(ROUNDDOWN($BO83,-1),宝石属性!$B$25:$N$41,2,0)*VLOOKUP(ROUNDDOWN($BO83,-1),宝石属性!$B$25:$N$41,3,0)+VLOOKUP($BP$2,职业被动!$B$6:$M$29,COLUMNS(职业被动!$B$6:K$29),0)*$BO83,0)</f>
        <v>460</v>
      </c>
      <c r="BX83" s="9">
        <f>ROUND(属性投放!L$4+装备属性!L$4*IF($BO83&lt;10,1,ROUNDDOWN($BO83,-1))+SUM(属性投放!M$37:M$45)*$BO83+VLOOKUP($BP$2,一级属性!$E$41:$P$64,COLUMNS(一级属性!$E$41:O$64),0)*($BO83+0.25*IF($BO83&lt;10,1,ROUNDDOWN($BO83,-1)))+VLOOKUP($BP$2,宝石属性!$B$43:$M$66,COLUMNS(宝石属性!$B$43:L$66),0)*10*VLOOKUP(ROUNDDOWN($BO83,-1),宝石属性!$B$25:$N$41,2,0)*VLOOKUP(ROUNDDOWN($BO83,-1),宝石属性!$B$25:$N$41,3,0)+VLOOKUP($BP$2,职业被动!$B$6:$M$29,COLUMNS(职业被动!$B$6:L$29),0)*$BO83,0)</f>
        <v>24</v>
      </c>
      <c r="BY83" s="9">
        <f>ROUND(属性投放!M$4+装备属性!M$4*IF($BO83&lt;10,1,ROUNDDOWN($BO83,-1))+SUM(属性投放!N$37:N$45)*$BO83+VLOOKUP($BP$2,一级属性!$E$41:$P$64,COLUMNS(一级属性!$E$41:P$64),0)*($BO83+0.25*IF($BO83&lt;10,1,ROUNDDOWN($BO83,-1)))+VLOOKUP($BP$2,宝石属性!$B$43:$M$66,COLUMNS(宝石属性!$B$43:M$66),0)*10*VLOOKUP(ROUNDDOWN($BO83,-1),宝石属性!$B$25:$N$41,2,0)*VLOOKUP(ROUNDDOWN($BO83,-1),宝石属性!$B$25:$N$41,3,0)+VLOOKUP($BP$2,职业被动!$B$6:$M$29,COLUMNS(职业被动!$B$6:M$29),0)*$BO83,0)</f>
        <v>904</v>
      </c>
      <c r="BZ83" s="48">
        <f>属性价值和能力评分!$F$9+ROUND(属性价值和能力评分!$F$38*10,0)*BO83+ROUND((SUM(装备属性!$W$9:$W$14)+属性价值和能力评分!$F$38*1.25+1.4+2.8)*IF(BO83&lt;10,1,ROUNDDOWN(BO83,-1)),0)+15*VLOOKUP(ROUNDDOWN(BO83,-1),宝石属性!$B$26:$D$41,2,0)*6*VLOOKUP(ROUNDDOWN(BO83,-1),宝石属性!$B$26:$D$41,3,0)+(属性价值和能力评分!$F$49*9+属性价值和能力评分!$F$50*2+属性价值和能力评分!$F$53*8/5)*BO83</f>
        <v>15692</v>
      </c>
      <c r="CB83" s="1">
        <v>80</v>
      </c>
      <c r="CC83" s="9">
        <f>ROUND(属性投放!D$4+装备属性!D$4*IF($CB83&lt;10,1,ROUNDDOWN($CB83,-1))+SUM(属性投放!E$37:E$45)*$CB83+VLOOKUP($CC$2,一级属性!$E$41:$P$64,COLUMNS(一级属性!$E$41:G$64),0)*($CB83+0.25*IF($CB83&lt;10,1,ROUNDDOWN($CB83,-1)))+VLOOKUP($CC$2,宝石属性!$B$43:$M$66,COLUMNS(宝石属性!$B$43:D$66),0)*10*VLOOKUP(ROUNDDOWN($CB83,-1),宝石属性!$B$25:$N$41,2,0)*VLOOKUP(ROUNDDOWN($CB83,-1),宝石属性!$B$25:$N$41,3,0)+VLOOKUP($CC$2,职业被动!$B$6:$M$29,COLUMNS(职业被动!$B$6:D$29),0)*$CB83,0)</f>
        <v>4152</v>
      </c>
      <c r="CD83" s="9">
        <f>ROUND(属性投放!E$4+装备属性!E$4*IF($CB83&lt;10,1,ROUNDDOWN($CB83,-1))+SUM(属性投放!F$37:F$45)*$CB83+VLOOKUP($CC$2,一级属性!$E$41:$P$64,COLUMNS(一级属性!$E$41:H$64),0)*($CB83+0.25*IF($CB83&lt;10,1,ROUNDDOWN($CB83,-1)))+VLOOKUP($CC$2,宝石属性!$B$43:$M$66,COLUMNS(宝石属性!$B$43:E$66),0)*10*VLOOKUP(ROUNDDOWN($CB83,-1),宝石属性!$B$25:$N$41,2,0)*VLOOKUP(ROUNDDOWN($CB83,-1),宝石属性!$B$25:$N$41,3,0)+VLOOKUP($CC$2,职业被动!$B$6:$M$29,COLUMNS(职业被动!$B$6:E$29),0)*$CB83,0)</f>
        <v>2056</v>
      </c>
      <c r="CE83" s="9">
        <f>ROUND(属性投放!F$4+装备属性!F$4*IF($CB83&lt;10,1,ROUNDDOWN($CB83,-1))+SUM(属性投放!G$37:G$45)*$CB83+VLOOKUP($CC$2,一级属性!$E$41:$P$64,COLUMNS(一级属性!$E$41:I$64),0)*($CB83+0.25*IF($CB83&lt;10,1,ROUNDDOWN($CB83,-1)))+VLOOKUP($CC$2,宝石属性!$B$43:$M$66,COLUMNS(宝石属性!$B$43:F$66),0)*10*VLOOKUP(ROUNDDOWN($CB83,-1),宝石属性!$B$25:$N$41,2,0)*VLOOKUP(ROUNDDOWN($CB83,-1),宝石属性!$B$25:$N$41,3,0)+VLOOKUP($CC$2,职业被动!$B$6:$M$29,COLUMNS(职业被动!$B$6:F$29),0)*$CB83,0)</f>
        <v>1936</v>
      </c>
      <c r="CF83" s="9">
        <f>ROUND(属性投放!G$4+装备属性!G$4*IF($CB83&lt;10,1,ROUNDDOWN($CB83,-1))+SUM(属性投放!H$37:H$45)*$CB83+VLOOKUP($CC$2,一级属性!$E$41:$P$64,COLUMNS(一级属性!$E$41:J$64),0)*($CB83+0.25*IF($CB83&lt;10,1,ROUNDDOWN($CB83,-1)))+VLOOKUP($CC$2,宝石属性!$B$43:$M$66,COLUMNS(宝石属性!$B$43:G$66),0)*10*VLOOKUP(ROUNDDOWN($CB83,-1),宝石属性!$B$25:$N$41,2,0)*VLOOKUP(ROUNDDOWN($CB83,-1),宝石属性!$B$25:$N$41,3,0)+VLOOKUP($CC$2,职业被动!$B$6:$M$29,COLUMNS(职业被动!$B$6:G$29),0)*$CB83,0)</f>
        <v>954</v>
      </c>
      <c r="CG83" s="9">
        <f>ROUND(属性投放!H$4+装备属性!H$4*IF($CB83&lt;10,1,ROUNDDOWN($CB83,-1))+SUM(属性投放!I$37:I$45)*$CB83+VLOOKUP($CC$2,一级属性!$E$41:$P$64,COLUMNS(一级属性!$E$41:K$64),0)*($CB83+0.25*IF($CB83&lt;10,1,ROUNDDOWN($CB83,-1)))+VLOOKUP($CC$2,宝石属性!$B$43:$M$66,COLUMNS(宝石属性!$B$43:H$66),0)*10*VLOOKUP(ROUNDDOWN($CB83,-1),宝石属性!$B$25:$N$41,2,0)*VLOOKUP(ROUNDDOWN($CB83,-1),宝石属性!$B$25:$N$41,3,0)+VLOOKUP($CC$2,职业被动!$B$6:$M$29,COLUMNS(职业被动!$B$6:H$29),0)*$CB83,0)</f>
        <v>568</v>
      </c>
      <c r="CH83" s="9">
        <f>ROUND(属性投放!I$4+装备属性!I$4*IF($CB83&lt;10,1,ROUNDDOWN($CB83,-1))+SUM(属性投放!J$37:J$45)*$CB83+VLOOKUP($CC$2,一级属性!$E$41:$P$64,COLUMNS(一级属性!$E$41:L$64),0)*($CB83+0.25*IF($CB83&lt;10,1,ROUNDDOWN($CB83,-1)))+VLOOKUP($CC$2,宝石属性!$B$43:$M$66,COLUMNS(宝石属性!$B$43:I$66),0)*10*VLOOKUP(ROUNDDOWN($CB83,-1),宝石属性!$B$25:$N$41,2,0)*VLOOKUP(ROUNDDOWN($CB83,-1),宝石属性!$B$25:$N$41,3,0)+VLOOKUP($CC$2,职业被动!$B$6:$M$29,COLUMNS(职业被动!$B$6:I$29),0)*$CB83,0)</f>
        <v>964</v>
      </c>
      <c r="CI83" s="9">
        <f>ROUND(属性投放!J$4+装备属性!J$4*IF($CB83&lt;10,1,ROUNDDOWN($CB83,-1))+SUM(属性投放!K$37:K$45)*$CB83+VLOOKUP($CC$2,一级属性!$E$41:$P$64,COLUMNS(一级属性!$E$41:M$64),0)*($CB83+0.25*IF($CB83&lt;10,1,ROUNDDOWN($CB83,-1)))+VLOOKUP($CC$2,宝石属性!$B$43:$M$66,COLUMNS(宝石属性!$B$43:J$66),0)*10*VLOOKUP(ROUNDDOWN($CB83,-1),宝石属性!$B$25:$N$41,2,0)*VLOOKUP(ROUNDDOWN($CB83,-1),宝石属性!$B$25:$N$41,3,0)+VLOOKUP($CC$2,职业被动!$B$6:$M$29,COLUMNS(职业被动!$B$6:J$29),0)*$CB83,0)</f>
        <v>642</v>
      </c>
      <c r="CJ83" s="9">
        <f>ROUND(属性投放!K$4+装备属性!K$4*IF($CB83&lt;10,1,ROUNDDOWN($CB83,-1))+SUM(属性投放!L$37:L$45)*$CB83+VLOOKUP($CC$2,一级属性!$E$41:$P$64,COLUMNS(一级属性!$E$41:N$64),0)*($CB83+0.25*IF($CB83&lt;10,1,ROUNDDOWN($CB83,-1)))+VLOOKUP($CC$2,宝石属性!$B$43:$M$66,COLUMNS(宝石属性!$B$43:K$66),0)*10*VLOOKUP(ROUNDDOWN($CB83,-1),宝石属性!$B$25:$N$41,2,0)*VLOOKUP(ROUNDDOWN($CB83,-1),宝石属性!$B$25:$N$41,3,0)+VLOOKUP($CC$2,职业被动!$B$6:$M$29,COLUMNS(职业被动!$B$6:K$29),0)*$CB83,0)</f>
        <v>300</v>
      </c>
      <c r="CK83" s="9">
        <f>ROUND(属性投放!L$4+装备属性!L$4*IF($CB83&lt;10,1,ROUNDDOWN($CB83,-1))+SUM(属性投放!M$37:M$45)*$CB83+VLOOKUP($CC$2,一级属性!$E$41:$P$64,COLUMNS(一级属性!$E$41:O$64),0)*($CB83+0.25*IF($CB83&lt;10,1,ROUNDDOWN($CB83,-1)))+VLOOKUP($CC$2,宝石属性!$B$43:$M$66,COLUMNS(宝石属性!$B$43:L$66),0)*10*VLOOKUP(ROUNDDOWN($CB83,-1),宝石属性!$B$25:$N$41,2,0)*VLOOKUP(ROUNDDOWN($CB83,-1),宝石属性!$B$25:$N$41,3,0)+VLOOKUP($CC$2,职业被动!$B$6:$M$29,COLUMNS(职业被动!$B$6:L$29),0)*$CB83,0)</f>
        <v>24</v>
      </c>
      <c r="CL83" s="9">
        <f>ROUND(属性投放!M$4+装备属性!M$4*IF($CB83&lt;10,1,ROUNDDOWN($CB83,-1))+SUM(属性投放!N$37:N$45)*$CB83+VLOOKUP($CC$2,一级属性!$E$41:$P$64,COLUMNS(一级属性!$E$41:P$64),0)*($CB83+0.25*IF($CB83&lt;10,1,ROUNDDOWN($CB83,-1)))+VLOOKUP($CC$2,宝石属性!$B$43:$M$66,COLUMNS(宝石属性!$B$43:M$66),0)*10*VLOOKUP(ROUNDDOWN($CB83,-1),宝石属性!$B$25:$N$41,2,0)*VLOOKUP(ROUNDDOWN($CB83,-1),宝石属性!$B$25:$N$41,3,0)+VLOOKUP($CC$2,职业被动!$B$6:$M$29,COLUMNS(职业被动!$B$6:M$29),0)*$CB83,0)</f>
        <v>824</v>
      </c>
      <c r="CM83" s="48">
        <f>属性价值和能力评分!$F$9+ROUND(属性价值和能力评分!$F$38*10,0)*CB83+ROUND((SUM(装备属性!$W$9:$W$14)+属性价值和能力评分!$F$38*1.25+1.4+2.8)*IF(CB83&lt;10,1,ROUNDDOWN(CB83,-1)),0)+15*VLOOKUP(ROUNDDOWN(CB83,-1),宝石属性!$B$26:$D$41,2,0)*6*VLOOKUP(ROUNDDOWN(CB83,-1),宝石属性!$B$26:$D$41,3,0)+(属性价值和能力评分!$F$49*9+属性价值和能力评分!$F$50*2+属性价值和能力评分!$F$53*8/5)*CB83</f>
        <v>15692</v>
      </c>
      <c r="CO83" s="1">
        <v>80</v>
      </c>
      <c r="CP83" s="9">
        <f>ROUND(属性投放!D$4+装备属性!D$4*IF($CO83&lt;10,1,ROUNDDOWN($CO83,-1))+SUM(属性投放!E$37:E$45)*$CO83+VLOOKUP($CP$2,一级属性!$E$41:$P$64,COLUMNS(一级属性!$E$41:G$64),0)*($CO83+0.25*IF($CO83&lt;10,1,ROUNDDOWN($CO83,-1)))+VLOOKUP($CP$2,宝石属性!$B$43:$M$66,COLUMNS(宝石属性!$B$43:D$66),0)*10*VLOOKUP(ROUNDDOWN($CO83,-1),宝石属性!$B$25:$N$41,2,0)*VLOOKUP(ROUNDDOWN($CO83,-1),宝石属性!$B$25:$N$41,3,0)+VLOOKUP($CP$2,职业被动!$B$6:$M$29,COLUMNS(职业被动!$B$6:D$29),0)*$CO83,0)</f>
        <v>4152</v>
      </c>
      <c r="CQ83" s="9">
        <f>ROUND(属性投放!E$4+装备属性!E$4*IF($CO83&lt;10,1,ROUNDDOWN($CO83,-1))+SUM(属性投放!F$37:F$45)*$CO83+VLOOKUP($CP$2,一级属性!$E$41:$P$64,COLUMNS(一级属性!$E$41:H$64),0)*($CO83+0.25*IF($CO83&lt;10,1,ROUNDDOWN($CO83,-1)))+VLOOKUP($CP$2,宝石属性!$B$43:$M$66,COLUMNS(宝石属性!$B$43:E$66),0)*10*VLOOKUP(ROUNDDOWN($CO83,-1),宝石属性!$B$25:$N$41,2,0)*VLOOKUP(ROUNDDOWN($CO83,-1),宝石属性!$B$25:$N$41,3,0)+VLOOKUP($CP$2,职业被动!$B$6:$M$29,COLUMNS(职业被动!$B$6:E$29),0)*$CO83,0)</f>
        <v>4556</v>
      </c>
      <c r="CR83" s="9">
        <f>ROUND(属性投放!F$4+装备属性!F$4*IF($CO83&lt;10,1,ROUNDDOWN($CO83,-1))+SUM(属性投放!G$37:G$45)*$CO83+VLOOKUP($CP$2,一级属性!$E$41:$P$64,COLUMNS(一级属性!$E$41:I$64),0)*($CO83+0.25*IF($CO83&lt;10,1,ROUNDDOWN($CO83,-1)))+VLOOKUP($CP$2,宝石属性!$B$43:$M$66,COLUMNS(宝石属性!$B$43:F$66),0)*10*VLOOKUP(ROUNDDOWN($CO83,-1),宝石属性!$B$25:$N$41,2,0)*VLOOKUP(ROUNDDOWN($CO83,-1),宝石属性!$B$25:$N$41,3,0)+VLOOKUP($CP$2,职业被动!$B$6:$M$29,COLUMNS(职业被动!$B$6:F$29),0)*$CO83,0)</f>
        <v>916</v>
      </c>
      <c r="CS83" s="9">
        <f>ROUND(属性投放!G$4+装备属性!G$4*IF($CO83&lt;10,1,ROUNDDOWN($CO83,-1))+SUM(属性投放!H$37:H$45)*$CO83+VLOOKUP($CP$2,一级属性!$E$41:$P$64,COLUMNS(一级属性!$E$41:J$64),0)*($CO83+0.25*IF($CO83&lt;10,1,ROUNDDOWN($CO83,-1)))+VLOOKUP($CP$2,宝石属性!$B$43:$M$66,COLUMNS(宝石属性!$B$43:G$66),0)*10*VLOOKUP(ROUNDDOWN($CO83,-1),宝石属性!$B$25:$N$41,2,0)*VLOOKUP(ROUNDDOWN($CO83,-1),宝石属性!$B$25:$N$41,3,0)+VLOOKUP($CP$2,职业被动!$B$6:$M$29,COLUMNS(职业被动!$B$6:G$29),0)*$CO83,0)</f>
        <v>874</v>
      </c>
      <c r="CT83" s="9">
        <f>ROUND(属性投放!H$4+装备属性!H$4*IF($CO83&lt;10,1,ROUNDDOWN($CO83,-1))+SUM(属性投放!I$37:I$45)*$CO83+VLOOKUP($CP$2,一级属性!$E$41:$P$64,COLUMNS(一级属性!$E$41:K$64),0)*($CO83+0.25*IF($CO83&lt;10,1,ROUNDDOWN($CO83,-1)))+VLOOKUP($CP$2,宝石属性!$B$43:$M$66,COLUMNS(宝石属性!$B$43:H$66),0)*10*VLOOKUP(ROUNDDOWN($CO83,-1),宝石属性!$B$25:$N$41,2,0)*VLOOKUP(ROUNDDOWN($CO83,-1),宝石属性!$B$25:$N$41,3,0)+VLOOKUP($CP$2,职业被动!$B$6:$M$29,COLUMNS(职业被动!$B$6:H$29),0)*$CO83,0)</f>
        <v>1468</v>
      </c>
      <c r="CU83" s="9">
        <f>ROUND(属性投放!I$4+装备属性!I$4*IF($CO83&lt;10,1,ROUNDDOWN($CO83,-1))+SUM(属性投放!J$37:J$45)*$CO83+VLOOKUP($CP$2,一级属性!$E$41:$P$64,COLUMNS(一级属性!$E$41:L$64),0)*($CO83+0.25*IF($CO83&lt;10,1,ROUNDDOWN($CO83,-1)))+VLOOKUP($CP$2,宝石属性!$B$43:$M$66,COLUMNS(宝石属性!$B$43:I$66),0)*10*VLOOKUP(ROUNDDOWN($CO83,-1),宝石属性!$B$25:$N$41,2,0)*VLOOKUP(ROUNDDOWN($CO83,-1),宝石属性!$B$25:$N$41,3,0)+VLOOKUP($CP$2,职业被动!$B$6:$M$29,COLUMNS(职业被动!$B$6:I$29),0)*$CO83,0)</f>
        <v>1244</v>
      </c>
      <c r="CV83" s="9">
        <f>ROUND(属性投放!J$4+装备属性!J$4*IF($CO83&lt;10,1,ROUNDDOWN($CO83,-1))+SUM(属性投放!K$37:K$45)*$CO83+VLOOKUP($CP$2,一级属性!$E$41:$P$64,COLUMNS(一级属性!$E$41:M$64),0)*($CO83+0.25*IF($CO83&lt;10,1,ROUNDDOWN($CO83,-1)))+VLOOKUP($CP$2,宝石属性!$B$43:$M$66,COLUMNS(宝石属性!$B$43:J$66),0)*10*VLOOKUP(ROUNDDOWN($CO83,-1),宝石属性!$B$25:$N$41,2,0)*VLOOKUP(ROUNDDOWN($CO83,-1),宝石属性!$B$25:$N$41,3,0)+VLOOKUP($CP$2,职业被动!$B$6:$M$29,COLUMNS(职业被动!$B$6:J$29),0)*$CO83,0)</f>
        <v>542</v>
      </c>
      <c r="CW83" s="9">
        <f>ROUND(属性投放!K$4+装备属性!K$4*IF($CO83&lt;10,1,ROUNDDOWN($CO83,-1))+SUM(属性投放!L$37:L$45)*$CO83+VLOOKUP($CP$2,一级属性!$E$41:$P$64,COLUMNS(一级属性!$E$41:N$64),0)*($CO83+0.25*IF($CO83&lt;10,1,ROUNDDOWN($CO83,-1)))+VLOOKUP($CP$2,宝石属性!$B$43:$M$66,COLUMNS(宝石属性!$B$43:K$66),0)*10*VLOOKUP(ROUNDDOWN($CO83,-1),宝石属性!$B$25:$N$41,2,0)*VLOOKUP(ROUNDDOWN($CO83,-1),宝石属性!$B$25:$N$41,3,0)+VLOOKUP($CP$2,职业被动!$B$6:$M$29,COLUMNS(职业被动!$B$6:K$29),0)*$CO83,0)</f>
        <v>300</v>
      </c>
      <c r="CX83" s="9">
        <f>ROUND(属性投放!L$4+装备属性!L$4*IF($CO83&lt;10,1,ROUNDDOWN($CO83,-1))+SUM(属性投放!M$37:M$45)*$CO83+VLOOKUP($CP$2,一级属性!$E$41:$P$64,COLUMNS(一级属性!$E$41:O$64),0)*($CO83+0.25*IF($CO83&lt;10,1,ROUNDDOWN($CO83,-1)))+VLOOKUP($CP$2,宝石属性!$B$43:$M$66,COLUMNS(宝石属性!$B$43:L$66),0)*10*VLOOKUP(ROUNDDOWN($CO83,-1),宝石属性!$B$25:$N$41,2,0)*VLOOKUP(ROUNDDOWN($CO83,-1),宝石属性!$B$25:$N$41,3,0)+VLOOKUP($CP$2,职业被动!$B$6:$M$29,COLUMNS(职业被动!$B$6:L$29),0)*$CO83,0)</f>
        <v>24</v>
      </c>
      <c r="CY83" s="9">
        <f>ROUND(属性投放!M$4+装备属性!M$4*IF($CO83&lt;10,1,ROUNDDOWN($CO83,-1))+SUM(属性投放!N$37:N$45)*$CO83+VLOOKUP($CP$2,一级属性!$E$41:$P$64,COLUMNS(一级属性!$E$41:P$64),0)*($CO83+0.25*IF($CO83&lt;10,1,ROUNDDOWN($CO83,-1)))+VLOOKUP($CP$2,宝石属性!$B$43:$M$66,COLUMNS(宝石属性!$B$43:M$66),0)*10*VLOOKUP(ROUNDDOWN($CO83,-1),宝石属性!$B$25:$N$41,2,0)*VLOOKUP(ROUNDDOWN($CO83,-1),宝石属性!$B$25:$N$41,3,0)+VLOOKUP($CP$2,职业被动!$B$6:$M$29,COLUMNS(职业被动!$B$6:M$29),0)*$CO83,0)</f>
        <v>824</v>
      </c>
      <c r="CZ83" s="48">
        <f>属性价值和能力评分!$F$9+ROUND(属性价值和能力评分!$F$38*10,0)*CO83+ROUND((SUM(装备属性!$W$9:$W$14)+属性价值和能力评分!$F$38*1.25+1.4+2.8)*IF(CO83&lt;10,1,ROUNDDOWN(CO83,-1)),0)+15*VLOOKUP(ROUNDDOWN(CO83,-1),宝石属性!$B$26:$D$41,2,0)*6*VLOOKUP(ROUNDDOWN(CO83,-1),宝石属性!$B$26:$D$41,3,0)+(属性价值和能力评分!$F$49*9+属性价值和能力评分!$F$50*2+属性价值和能力评分!$F$53*8/5)*CO83</f>
        <v>15692</v>
      </c>
      <c r="DB83" s="1">
        <v>80</v>
      </c>
      <c r="DC83" s="9">
        <f>ROUND(属性投放!D$4+装备属性!D$4*IF($DB83&lt;10,1,ROUNDDOWN($DB83,-1))+SUM(属性投放!E$37:E$45)*$DB83+VLOOKUP($DC$2,一级属性!$E$41:$P$64,COLUMNS(一级属性!$E$41:G$64),0)*($DB83+0.25*IF($DB83&lt;10,1,ROUNDDOWN($DB83,-1)))+VLOOKUP($DC$2,宝石属性!$B$43:$M$66,COLUMNS(宝石属性!$B$43:D$66),0)*10*VLOOKUP(ROUNDDOWN($DB83,-1),宝石属性!$B$25:$N$41,2,0)*VLOOKUP(ROUNDDOWN($DB83,-1),宝石属性!$B$25:$N$41,3,0)+VLOOKUP($DC$2,职业被动!$B$6:$M$29,COLUMNS(职业被动!$B$6:D$29),0)*$DB83,0)</f>
        <v>4712</v>
      </c>
      <c r="DD83" s="9">
        <f>ROUND(属性投放!E$4+装备属性!E$4*IF($DB83&lt;10,1,ROUNDDOWN($DB83,-1))+SUM(属性投放!F$37:F$45)*$DB83+VLOOKUP($DC$2,一级属性!$E$41:$P$64,COLUMNS(一级属性!$E$41:H$64),0)*($DB83+0.25*IF($DB83&lt;10,1,ROUNDDOWN($DB83,-1)))+VLOOKUP($DC$2,宝石属性!$B$43:$M$66,COLUMNS(宝石属性!$B$43:E$66),0)*10*VLOOKUP(ROUNDDOWN($DB83,-1),宝石属性!$B$25:$N$41,2,0)*VLOOKUP(ROUNDDOWN($DB83,-1),宝石属性!$B$25:$N$41,3,0)+VLOOKUP($DC$2,职业被动!$B$6:$M$29,COLUMNS(职业被动!$B$6:E$29),0)*$DB83,0)</f>
        <v>2056</v>
      </c>
      <c r="DE83" s="9">
        <f>ROUND(属性投放!F$4+装备属性!F$4*IF($DB83&lt;10,1,ROUNDDOWN($DB83,-1))+SUM(属性投放!G$37:G$45)*$DB83+VLOOKUP($DC$2,一级属性!$E$41:$P$64,COLUMNS(一级属性!$E$41:I$64),0)*($DB83+0.25*IF($DB83&lt;10,1,ROUNDDOWN($DB83,-1)))+VLOOKUP($DC$2,宝石属性!$B$43:$M$66,COLUMNS(宝石属性!$B$43:F$66),0)*10*VLOOKUP(ROUNDDOWN($DB83,-1),宝石属性!$B$25:$N$41,2,0)*VLOOKUP(ROUNDDOWN($DB83,-1),宝石属性!$B$25:$N$41,3,0)+VLOOKUP($DC$2,职业被动!$B$6:$M$29,COLUMNS(职业被动!$B$6:F$29),0)*$DB83,0)</f>
        <v>916</v>
      </c>
      <c r="DF83" s="9">
        <f>ROUND(属性投放!G$4+装备属性!G$4*IF($DB83&lt;10,1,ROUNDDOWN($DB83,-1))+SUM(属性投放!H$37:H$45)*$DB83+VLOOKUP($DC$2,一级属性!$E$41:$P$64,COLUMNS(一级属性!$E$41:J$64),0)*($DB83+0.25*IF($DB83&lt;10,1,ROUNDDOWN($DB83,-1)))+VLOOKUP($DC$2,宝石属性!$B$43:$M$66,COLUMNS(宝石属性!$B$43:G$66),0)*10*VLOOKUP(ROUNDDOWN($DB83,-1),宝石属性!$B$25:$N$41,2,0)*VLOOKUP(ROUNDDOWN($DB83,-1),宝石属性!$B$25:$N$41,3,0)+VLOOKUP($DC$2,职业被动!$B$6:$M$29,COLUMNS(职业被动!$B$6:G$29),0)*$DB83,0)</f>
        <v>2374</v>
      </c>
      <c r="DG83" s="9">
        <f>ROUND(属性投放!H$4+装备属性!H$4*IF($DB83&lt;10,1,ROUNDDOWN($DB83,-1))+SUM(属性投放!I$37:I$45)*$DB83+VLOOKUP($DC$2,一级属性!$E$41:$P$64,COLUMNS(一级属性!$E$41:K$64),0)*($DB83+0.25*IF($DB83&lt;10,1,ROUNDDOWN($DB83,-1)))+VLOOKUP($DC$2,宝石属性!$B$43:$M$66,COLUMNS(宝石属性!$B$43:H$66),0)*10*VLOOKUP(ROUNDDOWN($DB83,-1),宝石属性!$B$25:$N$41,2,0)*VLOOKUP(ROUNDDOWN($DB83,-1),宝石属性!$B$25:$N$41,3,0)+VLOOKUP($DC$2,职业被动!$B$6:$M$29,COLUMNS(职业被动!$B$6:H$29),0)*$DB83,0)</f>
        <v>568</v>
      </c>
      <c r="DH83" s="9">
        <f>ROUND(属性投放!I$4+装备属性!I$4*IF($DB83&lt;10,1,ROUNDDOWN($DB83,-1))+SUM(属性投放!J$37:J$45)*$DB83+VLOOKUP($DC$2,一级属性!$E$41:$P$64,COLUMNS(一级属性!$E$41:L$64),0)*($DB83+0.25*IF($DB83&lt;10,1,ROUNDDOWN($DB83,-1)))+VLOOKUP($DC$2,宝石属性!$B$43:$M$66,COLUMNS(宝石属性!$B$43:I$66),0)*10*VLOOKUP(ROUNDDOWN($DB83,-1),宝石属性!$B$25:$N$41,2,0)*VLOOKUP(ROUNDDOWN($DB83,-1),宝石属性!$B$25:$N$41,3,0)+VLOOKUP($DC$2,职业被动!$B$6:$M$29,COLUMNS(职业被动!$B$6:I$29),0)*$DB83,0)</f>
        <v>864</v>
      </c>
      <c r="DI83" s="9">
        <f>ROUND(属性投放!J$4+装备属性!J$4*IF($DB83&lt;10,1,ROUNDDOWN($DB83,-1))+SUM(属性投放!K$37:K$45)*$DB83+VLOOKUP($DC$2,一级属性!$E$41:$P$64,COLUMNS(一级属性!$E$41:M$64),0)*($DB83+0.25*IF($DB83&lt;10,1,ROUNDDOWN($DB83,-1)))+VLOOKUP($DC$2,宝石属性!$B$43:$M$66,COLUMNS(宝石属性!$B$43:J$66),0)*10*VLOOKUP(ROUNDDOWN($DB83,-1),宝石属性!$B$25:$N$41,2,0)*VLOOKUP(ROUNDDOWN($DB83,-1),宝石属性!$B$25:$N$41,3,0)+VLOOKUP($DC$2,职业被动!$B$6:$M$29,COLUMNS(职业被动!$B$6:J$29),0)*$DB83,0)</f>
        <v>642</v>
      </c>
      <c r="DJ83" s="9">
        <f>ROUND(属性投放!K$4+装备属性!K$4*IF($DB83&lt;10,1,ROUNDDOWN($DB83,-1))+SUM(属性投放!L$37:L$45)*$DB83+VLOOKUP($DC$2,一级属性!$E$41:$P$64,COLUMNS(一级属性!$E$41:N$64),0)*($DB83+0.25*IF($DB83&lt;10,1,ROUNDDOWN($DB83,-1)))+VLOOKUP($DC$2,宝石属性!$B$43:$M$66,COLUMNS(宝石属性!$B$43:K$66),0)*10*VLOOKUP(ROUNDDOWN($DB83,-1),宝石属性!$B$25:$N$41,2,0)*VLOOKUP(ROUNDDOWN($DB83,-1),宝石属性!$B$25:$N$41,3,0)+VLOOKUP($DC$2,职业被动!$B$6:$M$29,COLUMNS(职业被动!$B$6:K$29),0)*$DB83,0)</f>
        <v>460</v>
      </c>
      <c r="DK83" s="9">
        <f>ROUND(属性投放!L$4+装备属性!L$4*IF($DB83&lt;10,1,ROUNDDOWN($DB83,-1))+SUM(属性投放!M$37:M$45)*$DB83+VLOOKUP($DC$2,一级属性!$E$41:$P$64,COLUMNS(一级属性!$E$41:O$64),0)*($DB83+0.25*IF($DB83&lt;10,1,ROUNDDOWN($DB83,-1)))+VLOOKUP($DC$2,宝石属性!$B$43:$M$66,COLUMNS(宝石属性!$B$43:L$66),0)*10*VLOOKUP(ROUNDDOWN($DB83,-1),宝石属性!$B$25:$N$41,2,0)*VLOOKUP(ROUNDDOWN($DB83,-1),宝石属性!$B$25:$N$41,3,0)+VLOOKUP($DC$2,职业被动!$B$6:$M$29,COLUMNS(职业被动!$B$6:L$29),0)*$DB83,0)</f>
        <v>24</v>
      </c>
      <c r="DL83" s="9">
        <f>ROUND(属性投放!M$4+装备属性!M$4*IF($DB83&lt;10,1,ROUNDDOWN($DB83,-1))+SUM(属性投放!N$37:N$45)*$DB83+VLOOKUP($DC$2,一级属性!$E$41:$P$64,COLUMNS(一级属性!$E$41:P$64),0)*($DB83+0.25*IF($DB83&lt;10,1,ROUNDDOWN($DB83,-1)))+VLOOKUP($DC$2,宝石属性!$B$43:$M$66,COLUMNS(宝石属性!$B$43:M$66),0)*10*VLOOKUP(ROUNDDOWN($DB83,-1),宝石属性!$B$25:$N$41,2,0)*VLOOKUP(ROUNDDOWN($DB83,-1),宝石属性!$B$25:$N$41,3,0)+VLOOKUP($DC$2,职业被动!$B$6:$M$29,COLUMNS(职业被动!$B$6:M$29),0)*$DB83,0)</f>
        <v>824</v>
      </c>
      <c r="DM83" s="48">
        <f>属性价值和能力评分!$F$9+ROUND(属性价值和能力评分!$F$38*10,0)*DB83+ROUND((SUM(装备属性!$W$9:$W$14)+属性价值和能力评分!$F$38*1.25+1.4+2.8)*IF(DB83&lt;10,1,ROUNDDOWN(DB83,-1)),0)+15*VLOOKUP(ROUNDDOWN(DB83,-1),宝石属性!$B$26:$D$41,2,0)*6*VLOOKUP(ROUNDDOWN(DB83,-1),宝石属性!$B$26:$D$41,3,0)+(属性价值和能力评分!$F$49*9+属性价值和能力评分!$F$50*2+属性价值和能力评分!$F$53*8/5)*DB83</f>
        <v>15692</v>
      </c>
      <c r="DO83" s="1">
        <v>80</v>
      </c>
      <c r="DP83" s="9">
        <f>ROUND(属性投放!D$4+装备属性!D$4*IF($DO83&lt;10,1,ROUNDDOWN($DO83,-1))+SUM(属性投放!E$37:E$45)*$DO83+VLOOKUP($DP$2,一级属性!$E$41:$P$64,COLUMNS(一级属性!$E$41:G$64),0)*($DO83+0.25*IF($DO83&lt;10,1,ROUNDDOWN($DO83,-1)))+VLOOKUP($DP$2,宝石属性!$B$43:$M$66,COLUMNS(宝石属性!$B$43:D$66),0)*10*VLOOKUP(ROUNDDOWN($DO83,-1),宝石属性!$B$25:$N$41,2,0)*VLOOKUP(ROUNDDOWN($DO83,-1),宝石属性!$B$25:$N$41,3,0)+VLOOKUP($DP$2,职业被动!$B$6:$M$29,COLUMNS(职业被动!$B$6:D$29),0)*$DO83,0)</f>
        <v>10072</v>
      </c>
      <c r="DQ83" s="9">
        <f>ROUND(属性投放!E$4+装备属性!E$4*IF($DO83&lt;10,1,ROUNDDOWN($DO83,-1))+SUM(属性投放!F$37:F$45)*$DO83+VLOOKUP($DP$2,一级属性!$E$41:$P$64,COLUMNS(一级属性!$E$41:H$64),0)*($DO83+0.25*IF($DO83&lt;10,1,ROUNDDOWN($DO83,-1)))+VLOOKUP($DP$2,宝石属性!$B$43:$M$66,COLUMNS(宝石属性!$B$43:E$66),0)*10*VLOOKUP(ROUNDDOWN($DO83,-1),宝石属性!$B$25:$N$41,2,0)*VLOOKUP(ROUNDDOWN($DO83,-1),宝石属性!$B$25:$N$41,3,0)+VLOOKUP($DP$2,职业被动!$B$6:$M$29,COLUMNS(职业被动!$B$6:E$29),0)*$DO83,0)</f>
        <v>2056</v>
      </c>
      <c r="DR83" s="9">
        <f>ROUND(属性投放!F$4+装备属性!F$4*IF($DO83&lt;10,1,ROUNDDOWN($DO83,-1))+SUM(属性投放!G$37:G$45)*$DO83+VLOOKUP($DP$2,一级属性!$E$41:$P$64,COLUMNS(一级属性!$E$41:I$64),0)*($DO83+0.25*IF($DO83&lt;10,1,ROUNDDOWN($DO83,-1)))+VLOOKUP($DP$2,宝石属性!$B$43:$M$66,COLUMNS(宝石属性!$B$43:F$66),0)*10*VLOOKUP(ROUNDDOWN($DO83,-1),宝石属性!$B$25:$N$41,2,0)*VLOOKUP(ROUNDDOWN($DO83,-1),宝石属性!$B$25:$N$41,3,0)+VLOOKUP($DP$2,职业被动!$B$6:$M$29,COLUMNS(职业被动!$B$6:F$29),0)*$DO83,0)</f>
        <v>916</v>
      </c>
      <c r="DS83" s="9">
        <f>ROUND(属性投放!G$4+装备属性!G$4*IF($DO83&lt;10,1,ROUNDDOWN($DO83,-1))+SUM(属性投放!H$37:H$45)*$DO83+VLOOKUP($DP$2,一级属性!$E$41:$P$64,COLUMNS(一级属性!$E$41:J$64),0)*($DO83+0.25*IF($DO83&lt;10,1,ROUNDDOWN($DO83,-1)))+VLOOKUP($DP$2,宝石属性!$B$43:$M$66,COLUMNS(宝石属性!$B$43:G$66),0)*10*VLOOKUP(ROUNDDOWN($DO83,-1),宝石属性!$B$25:$N$41,2,0)*VLOOKUP(ROUNDDOWN($DO83,-1),宝石属性!$B$25:$N$41,3,0)+VLOOKUP($DP$2,职业被动!$B$6:$M$29,COLUMNS(职业被动!$B$6:G$29),0)*$DO83,0)</f>
        <v>874</v>
      </c>
      <c r="DT83" s="9">
        <f>ROUND(属性投放!H$4+装备属性!H$4*IF($DO83&lt;10,1,ROUNDDOWN($DO83,-1))+SUM(属性投放!I$37:I$45)*$DO83+VLOOKUP($DP$2,一级属性!$E$41:$P$64,COLUMNS(一级属性!$E$41:K$64),0)*($DO83+0.25*IF($DO83&lt;10,1,ROUNDDOWN($DO83,-1)))+VLOOKUP($DP$2,宝石属性!$B$43:$M$66,COLUMNS(宝石属性!$B$43:H$66),0)*10*VLOOKUP(ROUNDDOWN($DO83,-1),宝石属性!$B$25:$N$41,2,0)*VLOOKUP(ROUNDDOWN($DO83,-1),宝石属性!$B$25:$N$41,3,0)+VLOOKUP($DP$2,职业被动!$B$6:$M$29,COLUMNS(职业被动!$B$6:H$29),0)*$DO83,0)</f>
        <v>648</v>
      </c>
      <c r="DU83" s="9">
        <f>ROUND(属性投放!I$4+装备属性!I$4*IF($DO83&lt;10,1,ROUNDDOWN($DO83,-1))+SUM(属性投放!J$37:J$45)*$DO83+VLOOKUP($DP$2,一级属性!$E$41:$P$64,COLUMNS(一级属性!$E$41:L$64),0)*($DO83+0.25*IF($DO83&lt;10,1,ROUNDDOWN($DO83,-1)))+VLOOKUP($DP$2,宝石属性!$B$43:$M$66,COLUMNS(宝石属性!$B$43:I$66),0)*10*VLOOKUP(ROUNDDOWN($DO83,-1),宝石属性!$B$25:$N$41,2,0)*VLOOKUP(ROUNDDOWN($DO83,-1),宝石属性!$B$25:$N$41,3,0)+VLOOKUP($DP$2,职业被动!$B$6:$M$29,COLUMNS(职业被动!$B$6:I$29),0)*$DO83,0)</f>
        <v>864</v>
      </c>
      <c r="DV83" s="9">
        <f>ROUND(属性投放!J$4+装备属性!J$4*IF($DO83&lt;10,1,ROUNDDOWN($DO83,-1))+SUM(属性投放!K$37:K$45)*$DO83+VLOOKUP($DP$2,一级属性!$E$41:$P$64,COLUMNS(一级属性!$E$41:M$64),0)*($DO83+0.25*IF($DO83&lt;10,1,ROUNDDOWN($DO83,-1)))+VLOOKUP($DP$2,宝石属性!$B$43:$M$66,COLUMNS(宝石属性!$B$43:J$66),0)*10*VLOOKUP(ROUNDDOWN($DO83,-1),宝石属性!$B$25:$N$41,2,0)*VLOOKUP(ROUNDDOWN($DO83,-1),宝石属性!$B$25:$N$41,3,0)+VLOOKUP($DP$2,职业被动!$B$6:$M$29,COLUMNS(职业被动!$B$6:J$29),0)*$DO83,0)</f>
        <v>642</v>
      </c>
      <c r="DW83" s="9">
        <f>ROUND(属性投放!K$4+装备属性!K$4*IF($DO83&lt;10,1,ROUNDDOWN($DO83,-1))+SUM(属性投放!L$37:L$45)*$DO83+VLOOKUP($DP$2,一级属性!$E$41:$P$64,COLUMNS(一级属性!$E$41:N$64),0)*($DO83+0.25*IF($DO83&lt;10,1,ROUNDDOWN($DO83,-1)))+VLOOKUP($DP$2,宝石属性!$B$43:$M$66,COLUMNS(宝石属性!$B$43:K$66),0)*10*VLOOKUP(ROUNDDOWN($DO83,-1),宝石属性!$B$25:$N$41,2,0)*VLOOKUP(ROUNDDOWN($DO83,-1),宝石属性!$B$25:$N$41,3,0)+VLOOKUP($DP$2,职业被动!$B$6:$M$29,COLUMNS(职业被动!$B$6:K$29),0)*$DO83,0)</f>
        <v>460</v>
      </c>
      <c r="DX83" s="9">
        <f>ROUND(属性投放!L$4+装备属性!L$4*IF($DO83&lt;10,1,ROUNDDOWN($DO83,-1))+SUM(属性投放!M$37:M$45)*$DO83+VLOOKUP($DP$2,一级属性!$E$41:$P$64,COLUMNS(一级属性!$E$41:O$64),0)*($DO83+0.25*IF($DO83&lt;10,1,ROUNDDOWN($DO83,-1)))+VLOOKUP($DP$2,宝石属性!$B$43:$M$66,COLUMNS(宝石属性!$B$43:L$66),0)*10*VLOOKUP(ROUNDDOWN($DO83,-1),宝石属性!$B$25:$N$41,2,0)*VLOOKUP(ROUNDDOWN($DO83,-1),宝石属性!$B$25:$N$41,3,0)+VLOOKUP($DP$2,职业被动!$B$6:$M$29,COLUMNS(职业被动!$B$6:L$29),0)*$DO83,0)</f>
        <v>24</v>
      </c>
      <c r="DY83" s="9">
        <f>ROUND(属性投放!M$4+装备属性!M$4*IF($DO83&lt;10,1,ROUNDDOWN($DO83,-1))+SUM(属性投放!N$37:N$45)*$DO83+VLOOKUP($DP$2,一级属性!$E$41:$P$64,COLUMNS(一级属性!$E$41:P$64),0)*($DO83+0.25*IF($DO83&lt;10,1,ROUNDDOWN($DO83,-1)))+VLOOKUP($DP$2,宝石属性!$B$43:$M$66,COLUMNS(宝石属性!$B$43:M$66),0)*10*VLOOKUP(ROUNDDOWN($DO83,-1),宝石属性!$B$25:$N$41,2,0)*VLOOKUP(ROUNDDOWN($DO83,-1),宝石属性!$B$25:$N$41,3,0)+VLOOKUP($DP$2,职业被动!$B$6:$M$29,COLUMNS(职业被动!$B$6:M$29),0)*$DO83,0)</f>
        <v>824</v>
      </c>
      <c r="DZ83" s="48">
        <f>属性价值和能力评分!$F$9+ROUND(属性价值和能力评分!$F$38*10,0)*DO83+ROUND((SUM(装备属性!$W$9:$W$14)+属性价值和能力评分!$F$38*1.25+1.4+2.8)*IF(DO83&lt;10,1,ROUNDDOWN(DO83,-1)),0)+15*VLOOKUP(ROUNDDOWN(DO83,-1),宝石属性!$B$26:$D$41,2,0)*6*VLOOKUP(ROUNDDOWN(DO83,-1),宝石属性!$B$26:$D$41,3,0)+(属性价值和能力评分!$F$49*9+属性价值和能力评分!$F$50*2+属性价值和能力评分!$F$53*8/5)*DO83</f>
        <v>15692</v>
      </c>
      <c r="EA83" s="17"/>
      <c r="EB83" s="1">
        <v>80</v>
      </c>
      <c r="EC83" s="1">
        <f>ROUND(CC83/MAX(CE83/10,((CE83*(1+属性投放!$E$8)-CF83+属性投放!$F$8*EB83)*(1+属性投放!$G$8)*(1+属性投放!$H$8))),1)</f>
        <v>3</v>
      </c>
      <c r="ED83" s="1">
        <f>ROUND(CP83/MAX(CE83/10,((CE83*(1+属性投放!$E$8)-CS83+属性投放!$F$8*EB83)*(1+属性投放!$G$8)*(1+属性投放!$H$8))),1)</f>
        <v>2.8</v>
      </c>
      <c r="EE83" s="1">
        <f>ROUND(DC83/MAX(CE83/10,((CE83*(1+属性投放!$E$8)-DF83+属性投放!$F$8*EB83)*(1+属性投放!$G$8)*(1+属性投放!$H$8))),1)</f>
        <v>24.3</v>
      </c>
      <c r="EF83" s="1">
        <f>ROUND(DP83/MAX(CE83/10,((CE83*(1+属性投放!$E$8)-DS83+属性投放!$F$8*EB83)*(1+属性投放!$G$8)*(1+属性投放!$H$8))),1)</f>
        <v>6.7</v>
      </c>
      <c r="EH83" s="1">
        <f>ROUND(CC83/MAX(属性投放!$F$9*EB83,((CT83*(1+属性投放!$E$9)-CH83+属性投放!$F$9*EB83)*(1+属性投放!$G$9)*(1+属性投放!$H$9))),1)</f>
        <v>2.7</v>
      </c>
      <c r="EI83" s="1">
        <f>ROUND(CP83/MAX(属性投放!$F$9*EB83,((CT83*(1+属性投放!$E$9)-CU83+属性投放!$F$9*EB83)*(1+属性投放!$G$9)*(1+属性投放!$H$9))),1)</f>
        <v>3.3</v>
      </c>
      <c r="EJ83" s="1">
        <f>ROUND(DC83/MAX(属性投放!$F$9*EB83,((CT83*(1+属性投放!$E$9)-DH83+属性投放!$F$9*EB83)*(1+属性投放!$G$9)*(1+属性投放!$H$9))),1)</f>
        <v>2.8</v>
      </c>
      <c r="EK83" s="1">
        <f>ROUND(DP83/MAX(属性投放!$F$9*EB83,((CT83*(1+属性投放!$E$9)-DU83+属性投放!$F$9*EB83)*(1+属性投放!$G$9)*(1+属性投放!$H$9))),1)</f>
        <v>6</v>
      </c>
      <c r="EM83" s="1">
        <f>ROUND(CC83/((BW83*(1+属性投放!$E$10)+属性投放!$F$10*EB83)*(1+属性投放!$G$10)*(1+属性投放!$H$10)),1)</f>
        <v>5.6</v>
      </c>
      <c r="EN83" s="1">
        <f>ROUND(CP83/((BW83*(1+属性投放!$E$10)+属性投放!$F$10*EB83)*(1+属性投放!$G$10)*(1+属性投放!$H$10)),1)</f>
        <v>5.6</v>
      </c>
      <c r="EO83" s="1">
        <f>ROUND(DC83/((BW83*(1+属性投放!$E$10)+属性投放!$F$10*EB83)*(1+属性投放!$G$10)*(1+属性投放!$H$10)),1)</f>
        <v>6.4</v>
      </c>
      <c r="EP83" s="1">
        <f>ROUND(DP83/((BW83*(1+属性投放!$E$10)+属性投放!$F$10*EB83)*(1+属性投放!$G$10)*(1+属性投放!$H$10)),1)</f>
        <v>13.6</v>
      </c>
    </row>
    <row r="84" spans="2:146">
      <c r="B84" s="1">
        <v>81</v>
      </c>
      <c r="C84" s="9">
        <f>ROUND(属性投放!D$4+装备属性!D$4*IF($B84&lt;10,1,ROUNDDOWN($B84,-1))+SUM(属性投放!E$37:E$45)*$B84+VLOOKUP($C$2,一级属性!$E$41:$P$64,COLUMNS(一级属性!$E$41:G$64),0)*($B84+0.25*IF($B84&lt;10,1,ROUNDDOWN($B84,-1)))+VLOOKUP($C$2,宝石属性!$B$43:$M$66,COLUMNS(宝石属性!$B$43:D$66),0)*10*VLOOKUP(ROUNDDOWN($B84,-1),宝石属性!$B$25:$N$41,2,0)*VLOOKUP(ROUNDDOWN($B84,-1),宝石属性!$B$25:$N$41,3,0)+VLOOKUP($C$2,职业被动!$B$6:$M$29,COLUMNS(职业被动!$B$6:D$29),0)*$B84,0)</f>
        <v>4983</v>
      </c>
      <c r="D84" s="9">
        <f>ROUND(属性投放!E$4+装备属性!E$4*IF($B84&lt;10,1,ROUNDDOWN($B84,-1))+SUM(属性投放!F$37:F$38)*$B84+VLOOKUP($C$2,一级属性!$E$67:$P$90,COLUMNS(一级属性!$E$67:H$90),0)*$B84+VLOOKUP($C$2,宝石属性!$B$43:$M$66,COLUMNS(宝石属性!$B$43:E$66),0)*10*VLOOKUP(ROUNDDOWN($B84,-1),宝石属性!$B$25:$N$41,2,0)*VLOOKUP(ROUNDDOWN($B84,-1),宝石属性!$B$25:$N$41,3,0)+VLOOKUP($C$2,职业被动!$B$6:$M$29,COLUMNS(职业被动!$B$6:E$29),0)*$B84,0)</f>
        <v>2071</v>
      </c>
      <c r="E84" s="9">
        <f>ROUND(属性投放!F$4+装备属性!F$4*IF($B84&lt;10,1,ROUNDDOWN($B84,-1))+SUM(属性投放!G$37:G$38)*$B84+VLOOKUP($C$2,一级属性!$E$67:$P$90,COLUMNS(一级属性!$E$67:I$90),0)*$B84+VLOOKUP($C$2,宝石属性!$B$43:$M$66,COLUMNS(宝石属性!$B$43:F$66),0)*10*VLOOKUP(ROUNDDOWN($B84,-1),宝石属性!$B$25:$N$41,2,0)*VLOOKUP(ROUNDDOWN($B84,-1),宝石属性!$B$25:$N$41,3,0)+VLOOKUP($C$2,职业被动!$B$6:$M$29,COLUMNS(职业被动!$B$6:F$29),0)*$B84,0)</f>
        <v>1686</v>
      </c>
      <c r="F84" s="9">
        <f>ROUND(属性投放!G$4+装备属性!G$4*IF($B84&lt;10,1,ROUNDDOWN($B84,-1))+SUM(属性投放!H$37:H$38)*$B84+VLOOKUP($C$2,一级属性!$E$67:$P$90,COLUMNS(一级属性!$E$67:J$90),0)*$B84+VLOOKUP($C$2,宝石属性!$B$43:$M$66,COLUMNS(宝石属性!$B$43:G$66),0)*10*VLOOKUP(ROUNDDOWN($B84,-1),宝石属性!$B$25:$N$41,2,0)*VLOOKUP(ROUNDDOWN($B84,-1),宝石属性!$B$25:$N$41,3,0)+VLOOKUP($C$2,职业被动!$B$6:$M$29,COLUMNS(职业被动!$B$6:G$29),0)*$B84,0)</f>
        <v>958</v>
      </c>
      <c r="G84" s="9">
        <f>ROUND(属性投放!H$4+装备属性!H$4*IF($B84&lt;10,1,ROUNDDOWN($B84,-1))+SUM(属性投放!I$37:I$38)*$B84+VLOOKUP($C$2,一级属性!$E$67:$P$90,COLUMNS(一级属性!$E$67:K$90),0)*$B84+VLOOKUP($C$2,宝石属性!$B$43:$M$66,COLUMNS(宝石属性!$B$43:H$66),0)*10*VLOOKUP(ROUNDDOWN($B84,-1),宝石属性!$B$25:$N$41,2,0)*VLOOKUP(ROUNDDOWN($B84,-1),宝石属性!$B$25:$N$41,3,0)+VLOOKUP($C$2,职业被动!$B$6:$M$29,COLUMNS(职业被动!$B$6:H$29),0)*$B84,0)</f>
        <v>570</v>
      </c>
      <c r="H84" s="9">
        <f>ROUND(属性投放!I$4+装备属性!I$4*IF($B84&lt;10,1,ROUNDDOWN($B84,-1))+SUM(属性投放!J$37:J$38)*$B84+VLOOKUP($C$2,一级属性!$E$67:$P$90,COLUMNS(一级属性!$E$67:L$90),0)*$B84+VLOOKUP($C$2,宝石属性!$B$43:$M$66,COLUMNS(宝石属性!$B$43:I$66),0)*10*VLOOKUP(ROUNDDOWN($B84,-1),宝石属性!$B$25:$N$41,2,0)*VLOOKUP(ROUNDDOWN($B84,-1),宝石属性!$B$25:$N$41,3,0)+VLOOKUP($C$2,职业被动!$B$6:$M$29,COLUMNS(职业被动!$B$6:I$29),0)*$B84,0)</f>
        <v>951</v>
      </c>
      <c r="I84" s="9">
        <f>ROUND(属性投放!J$4+装备属性!J$4*IF($B84&lt;10,1,ROUNDDOWN($B84,-1))+SUM(属性投放!K$37:K$38)*$B84+VLOOKUP($C$2,一级属性!$E$67:$P$90,COLUMNS(一级属性!$E$67:M$90),0)*$B84+VLOOKUP($C$2,宝石属性!$B$43:$M$66,COLUMNS(宝石属性!$B$43:J$66),0)*10*VLOOKUP(ROUNDDOWN($B84,-1),宝石属性!$B$25:$N$41,2,0)*VLOOKUP(ROUNDDOWN($B84,-1),宝石属性!$B$25:$N$41,3,0)+VLOOKUP($C$2,职业被动!$B$6:$M$29,COLUMNS(职业被动!$B$6:J$29),0)*$B84,0)</f>
        <v>646</v>
      </c>
      <c r="J84" s="9">
        <f>ROUND(属性投放!K$4+装备属性!K$4*IF($B84&lt;10,1,ROUNDDOWN($B84,-1))+SUM(属性投放!L$37:L$38)*$B84+VLOOKUP($C$2,一级属性!$E$67:$P$90,COLUMNS(一级属性!$E$67:N$90),0)*$B84+VLOOKUP($C$2,宝石属性!$B$43:$M$66,COLUMNS(宝石属性!$B$43:K$66),0)*10*VLOOKUP(ROUNDDOWN($B84,-1),宝石属性!$B$25:$N$41,2,0)*VLOOKUP(ROUNDDOWN($B84,-1),宝石属性!$B$25:$N$41,3,0)+VLOOKUP($C$2,职业被动!$B$6:$M$29,COLUMNS(职业被动!$B$6:K$29),0)*$B84,0)</f>
        <v>301</v>
      </c>
      <c r="K84" s="9">
        <f>ROUND(属性投放!L$4+装备属性!L$4*IF($B84&lt;10,1,ROUNDDOWN($B84,-1))+SUM(属性投放!M$37:M$38)*$B84+VLOOKUP($C$2,一级属性!$E$67:$P$90,COLUMNS(一级属性!$E$67:O$90),0)*$B84+VLOOKUP($C$2,宝石属性!$B$43:$M$66,COLUMNS(宝石属性!$B$43:L$66),0)*10*VLOOKUP(ROUNDDOWN($B84,-1),宝石属性!$B$25:$N$41,2,0)*VLOOKUP(ROUNDDOWN($B84,-1),宝石属性!$B$25:$N$41,3,0)+VLOOKUP($C$2,职业被动!$B$6:$M$29,COLUMNS(职业被动!$B$6:L$29),0)*$B84,0)</f>
        <v>24</v>
      </c>
      <c r="L84" s="9">
        <f>ROUND(属性投放!M$4+装备属性!M$4*IF($B84&lt;10,1,ROUNDDOWN($B84,-1))+SUM(属性投放!N$37:N$38)*$B84+VLOOKUP($C$2,一级属性!$E$67:$P$90,COLUMNS(一级属性!$E$67:P$90),0)*$B84+VLOOKUP($C$2,宝石属性!$B$43:$M$66,COLUMNS(宝石属性!$B$43:M$66),0)*10*VLOOKUP(ROUNDDOWN($B84,-1),宝石属性!$B$25:$N$41,2,0)*VLOOKUP(ROUNDDOWN($B84,-1),宝石属性!$B$25:$N$41,3,0)+VLOOKUP($C$2,职业被动!$B$6:$M$29,COLUMNS(职业被动!$B$6:M$29),0)*$B84,0)</f>
        <v>914</v>
      </c>
      <c r="M84" s="48">
        <f>属性价值和能力评分!$F$9+ROUND(属性价值和能力评分!$F$38*10,0)*B84+ROUND((SUM(装备属性!$W$9:$W$14)+属性价值和能力评分!$F$38*1.25+1.4+2.8)*IF(B84&lt;10,1,ROUNDDOWN(B84,-1)),0)+15*VLOOKUP(ROUNDDOWN(B84,-1),宝石属性!$B$26:$D$41,2,0)*6*VLOOKUP(ROUNDDOWN(B84,-1),宝石属性!$B$26:$D$41,3,0)+(属性价值和能力评分!$F$49*9+属性价值和能力评分!$F$50*2+属性价值和能力评分!$F$53*8/5)*B84</f>
        <v>15812</v>
      </c>
      <c r="N84" s="20"/>
      <c r="O84" s="1">
        <v>81</v>
      </c>
      <c r="P84" s="9">
        <f>ROUND(属性投放!D$4+装备属性!D$4*IF($O84&lt;10,1,ROUNDDOWN($O84,-1))+SUM(属性投放!E$37:E$45)*$O84+VLOOKUP($P$2,一级属性!$E$41:$P$64,COLUMNS(一级属性!$E$41:G$64),0)*($O84+0.25*IF($O84&lt;10,1,ROUNDDOWN($O84,-1)))+VLOOKUP($P$2,宝石属性!$B$43:$M$66,COLUMNS(宝石属性!$B$43:D$66),0)*10*VLOOKUP(ROUNDDOWN($O84,-1),宝石属性!$B$25:$N$41,2,0)*VLOOKUP(ROUNDDOWN($O84,-1),宝石属性!$B$25:$N$41,3,0)+VLOOKUP($P$2,职业被动!$B$6:$M$29,COLUMNS(职业被动!$B$6:D$29),0)*$O84,0)</f>
        <v>6117</v>
      </c>
      <c r="Q84" s="9">
        <f>ROUND(属性投放!E$4+装备属性!E$4*IF($O84&lt;10,1,ROUNDDOWN($O84,-1))+SUM(属性投放!F$37:F$45)*$O84+VLOOKUP($P$2,一级属性!$E$41:$P$64,COLUMNS(一级属性!$E$41:H$64),0)*($O84+0.25*IF($O84&lt;10,1,ROUNDDOWN($O84,-1)))+VLOOKUP($P$2,宝石属性!$B$43:$M$66,COLUMNS(宝石属性!$B$43:E$66),0)*10*VLOOKUP(ROUNDDOWN($O84,-1),宝石属性!$B$25:$N$41,2,0)*VLOOKUP(ROUNDDOWN($O84,-1),宝石属性!$B$25:$N$41,3,0)+VLOOKUP($P$2,职业被动!$B$6:$M$29,COLUMNS(职业被动!$B$6:E$29),0)*$O84,0)</f>
        <v>3586</v>
      </c>
      <c r="R84" s="9">
        <f>ROUND(属性投放!F$4+装备属性!F$4*IF($O84&lt;10,1,ROUNDDOWN($O84,-1))+SUM(属性投放!G$37:G$45)*$O84+VLOOKUP($P$2,一级属性!$E$41:$P$64,COLUMNS(一级属性!$E$41:I$64),0)*($O84+0.25*IF($O84&lt;10,1,ROUNDDOWN($O84,-1)))+VLOOKUP($P$2,宝石属性!$B$43:$M$66,COLUMNS(宝石属性!$B$43:F$66),0)*10*VLOOKUP(ROUNDDOWN($O84,-1),宝石属性!$B$25:$N$41,2,0)*VLOOKUP(ROUNDDOWN($O84,-1),宝石属性!$B$25:$N$41,3,0)+VLOOKUP($P$2,职业被动!$B$6:$M$29,COLUMNS(职业被动!$B$6:F$29),0)*$O84,0)</f>
        <v>918</v>
      </c>
      <c r="S84" s="9">
        <f>ROUND(属性投放!G$4+装备属性!G$4*IF($O84&lt;10,1,ROUNDDOWN($O84,-1))+SUM(属性投放!H$37:H$45)*$O84+VLOOKUP($P$2,一级属性!$E$41:$P$64,COLUMNS(一级属性!$E$41:J$64),0)*($O84+0.25*IF($O84&lt;10,1,ROUNDDOWN($O84,-1)))+VLOOKUP($P$2,宝石属性!$B$43:$M$66,COLUMNS(宝石属性!$B$43:G$66),0)*10*VLOOKUP(ROUNDDOWN($O84,-1),宝石属性!$B$25:$N$41,2,0)*VLOOKUP(ROUNDDOWN($O84,-1),宝石属性!$B$25:$N$41,3,0)+VLOOKUP($P$2,职业被动!$B$6:$M$29,COLUMNS(职业被动!$B$6:G$29),0)*$O84,0)</f>
        <v>877</v>
      </c>
      <c r="T84" s="9">
        <f>ROUND(属性投放!H$4+装备属性!H$4*IF($O84&lt;10,1,ROUNDDOWN($O84,-1))+SUM(属性投放!I$37:I$45)*$O84+VLOOKUP($P$2,一级属性!$E$41:$P$64,COLUMNS(一级属性!$E$41:K$64),0)*($O84+0.25*IF($O84&lt;10,1,ROUNDDOWN($O84,-1)))+VLOOKUP($P$2,宝石属性!$B$43:$M$66,COLUMNS(宝石属性!$B$43:H$66),0)*10*VLOOKUP(ROUNDDOWN($O84,-1),宝石属性!$B$25:$N$41,2,0)*VLOOKUP(ROUNDDOWN($O84,-1),宝石属性!$B$25:$N$41,3,0)+VLOOKUP($P$2,职业被动!$B$6:$M$29,COLUMNS(职业被动!$B$6:H$29),0)*$O84,0)</f>
        <v>954</v>
      </c>
      <c r="U84" s="9">
        <f>ROUND(属性投放!I$4+装备属性!I$4*IF($O84&lt;10,1,ROUNDDOWN($O84,-1))+SUM(属性投放!J$37:J$45)*$O84+VLOOKUP($P$2,一级属性!$E$41:$P$64,COLUMNS(一级属性!$E$41:L$64),0)*($O84+0.25*IF($O84&lt;10,1,ROUNDDOWN($O84,-1)))+VLOOKUP($P$2,宝石属性!$B$43:$M$66,COLUMNS(宝石属性!$B$43:I$66),0)*10*VLOOKUP(ROUNDDOWN($O84,-1),宝石属性!$B$25:$N$41,2,0)*VLOOKUP(ROUNDDOWN($O84,-1),宝石属性!$B$25:$N$41,3,0)+VLOOKUP($P$2,职业被动!$B$6:$M$29,COLUMNS(职业被动!$B$6:I$29),0)*$O84,0)</f>
        <v>1011</v>
      </c>
      <c r="V84" s="9">
        <f>ROUND(属性投放!J$4+装备属性!J$4*IF($O84&lt;10,1,ROUNDDOWN($O84,-1))+SUM(属性投放!K$37:K$45)*$O84+VLOOKUP($P$2,一级属性!$E$41:$P$64,COLUMNS(一级属性!$E$41:M$64),0)*($O84+0.25*IF($O84&lt;10,1,ROUNDDOWN($O84,-1)))+VLOOKUP($P$2,宝石属性!$B$43:$M$66,COLUMNS(宝石属性!$B$43:J$66),0)*10*VLOOKUP(ROUNDDOWN($O84,-1),宝石属性!$B$25:$N$41,2,0)*VLOOKUP(ROUNDDOWN($O84,-1),宝石属性!$B$25:$N$41,3,0)+VLOOKUP($P$2,职业被动!$B$6:$M$29,COLUMNS(职业被动!$B$6:J$29),0)*$O84,0)</f>
        <v>717</v>
      </c>
      <c r="W84" s="9">
        <f>ROUND(属性投放!K$4+装备属性!K$4*IF($O84&lt;10,1,ROUNDDOWN($O84,-1))+SUM(属性投放!L$37:L$45)*$O84+VLOOKUP($P$2,一级属性!$E$41:$P$64,COLUMNS(一级属性!$E$41:N$64),0)*($O84+0.25*IF($O84&lt;10,1,ROUNDDOWN($O84,-1)))+VLOOKUP($P$2,宝石属性!$B$43:$M$66,COLUMNS(宝石属性!$B$43:K$66),0)*10*VLOOKUP(ROUNDDOWN($O84,-1),宝石属性!$B$25:$N$41,2,0)*VLOOKUP(ROUNDDOWN($O84,-1),宝石属性!$B$25:$N$41,3,0)+VLOOKUP($P$2,职业被动!$B$6:$M$29,COLUMNS(职业被动!$B$6:K$29),0)*$O84,0)</f>
        <v>461</v>
      </c>
      <c r="X84" s="9">
        <f>ROUND(属性投放!L$4+装备属性!L$4*IF($O84&lt;10,1,ROUNDDOWN($O84,-1))+SUM(属性投放!M$37:M$45)*$O84+VLOOKUP($P$2,一级属性!$E$41:$P$64,COLUMNS(一级属性!$E$41:O$64),0)*($O84+0.25*IF($O84&lt;10,1,ROUNDDOWN($O84,-1)))+VLOOKUP($P$2,宝石属性!$B$43:$M$66,COLUMNS(宝石属性!$B$43:L$66),0)*10*VLOOKUP(ROUNDDOWN($O84,-1),宝石属性!$B$25:$N$41,2,0)*VLOOKUP(ROUNDDOWN($O84,-1),宝石属性!$B$25:$N$41,3,0)+VLOOKUP($P$2,职业被动!$B$6:$M$29,COLUMNS(职业被动!$B$6:L$29),0)*$O84,0)</f>
        <v>24</v>
      </c>
      <c r="Y84" s="9">
        <f>ROUND(属性投放!M$4+装备属性!M$4*IF($O84&lt;10,1,ROUNDDOWN($O84,-1))+SUM(属性投放!N$37:N$45)*$O84+VLOOKUP($P$2,一级属性!$E$41:$P$64,COLUMNS(一级属性!$E$41:P$64),0)*($O84+0.25*IF($O84&lt;10,1,ROUNDDOWN($O84,-1)))+VLOOKUP($P$2,宝石属性!$B$43:$M$66,COLUMNS(宝石属性!$B$43:M$66),0)*10*VLOOKUP(ROUNDDOWN($O84,-1),宝石属性!$B$25:$N$41,2,0)*VLOOKUP(ROUNDDOWN($O84,-1),宝石属性!$B$25:$N$41,3,0)+VLOOKUP($P$2,职业被动!$B$6:$M$29,COLUMNS(职业被动!$B$6:M$29),0)*$O84,0)</f>
        <v>914</v>
      </c>
      <c r="Z84" s="48">
        <f>属性价值和能力评分!$F$9+ROUND(属性价值和能力评分!$F$38*10,0)*O84+ROUND((SUM(装备属性!$W$9:$W$14)+属性价值和能力评分!$F$38*1.25+1.4+2.8)*IF(O84&lt;10,1,ROUNDDOWN(O84,-1)),0)+15*VLOOKUP(ROUNDDOWN(O84,-1),宝石属性!$B$26:$D$41,2,0)*6*VLOOKUP(ROUNDDOWN(O84,-1),宝石属性!$B$26:$D$41,3,0)+(属性价值和能力评分!$F$49*9+属性价值和能力评分!$F$50*2+属性价值和能力评分!$F$53*8/5)*O84</f>
        <v>15812</v>
      </c>
      <c r="AB84" s="1">
        <v>81</v>
      </c>
      <c r="AC84" s="9">
        <f>ROUND(属性投放!D$4+装备属性!D$4*IF($AB84&lt;10,1,ROUNDDOWN($AB84,-1))+SUM(属性投放!E$37:E$45)*$AB84+VLOOKUP($AC$2,一级属性!$E$41:$P$64,COLUMNS(一级属性!$E$41:G$64),0)*($AB84+0.25*IF($AB84&lt;10,1,ROUNDDOWN($AB84,-1)))+VLOOKUP($AC$2,宝石属性!$B$43:$M$66,COLUMNS(宝石属性!$B$43:D$66),0)*10*VLOOKUP(ROUNDDOWN($AB84,-1),宝石属性!$B$25:$N$41,2,0)*VLOOKUP(ROUNDDOWN($AB84,-1),宝石属性!$B$25:$N$41,3,0)+VLOOKUP($AC$2,职业被动!$B$6:$M$29,COLUMNS(职业被动!$B$6:D$29),0)*$AB84,0)</f>
        <v>5550</v>
      </c>
      <c r="AD84" s="9">
        <f>ROUND(属性投放!E$4+装备属性!E$4*IF($AB84&lt;10,1,ROUNDDOWN($AB84,-1))+SUM(属性投放!F$37:F$45)*$AB84+VLOOKUP($AC$2,一级属性!$E$41:$P$64,COLUMNS(一级属性!$E$41:H$64),0)*($AB84+0.25*IF($AB84&lt;10,1,ROUNDDOWN($AB84,-1)))+VLOOKUP($AC$2,宝石属性!$B$43:$M$66,COLUMNS(宝石属性!$B$43:E$66),0)*10*VLOOKUP(ROUNDDOWN($AB84,-1),宝石属性!$B$25:$N$41,2,0)*VLOOKUP(ROUNDDOWN($AB84,-1),宝石属性!$B$25:$N$41,3,0)+VLOOKUP($AC$2,职业被动!$B$6:$M$29,COLUMNS(职业被动!$B$6:E$29),0)*$AB84,0)</f>
        <v>2071</v>
      </c>
      <c r="AE84" s="9">
        <f>ROUND(属性投放!F$4+装备属性!F$4*IF($AB84&lt;10,1,ROUNDDOWN($AB84,-1))+SUM(属性投放!G$37:G$45)*$AB84+VLOOKUP($AC$2,一级属性!$E$41:$P$64,COLUMNS(一级属性!$E$41:I$64),0)*($AB84+0.25*IF($AB84&lt;10,1,ROUNDDOWN($AB84,-1)))+VLOOKUP($AC$2,宝石属性!$B$43:$M$66,COLUMNS(宝石属性!$B$43:F$66),0)*10*VLOOKUP(ROUNDDOWN($AB84,-1),宝石属性!$B$25:$N$41,2,0)*VLOOKUP(ROUNDDOWN($AB84,-1),宝石属性!$B$25:$N$41,3,0)+VLOOKUP($AC$2,职业被动!$B$6:$M$29,COLUMNS(职业被动!$B$6:F$29),0)*$AB84,0)</f>
        <v>1482</v>
      </c>
      <c r="AF84" s="9">
        <f>ROUND(属性投放!G$4+装备属性!G$4*IF($AB84&lt;10,1,ROUNDDOWN($AB84,-1))+SUM(属性投放!H$37:H$45)*$AB84+VLOOKUP($AC$2,一级属性!$E$41:$P$64,COLUMNS(一级属性!$E$41:J$64),0)*($AB84+0.25*IF($AB84&lt;10,1,ROUNDDOWN($AB84,-1)))+VLOOKUP($AC$2,宝石属性!$B$43:$M$66,COLUMNS(宝石属性!$B$43:G$66),0)*10*VLOOKUP(ROUNDDOWN($AB84,-1),宝石属性!$B$25:$N$41,2,0)*VLOOKUP(ROUNDDOWN($AB84,-1),宝石属性!$B$25:$N$41,3,0)+VLOOKUP($AC$2,职业被动!$B$6:$M$29,COLUMNS(职业被动!$B$6:G$29),0)*$AB84,0)</f>
        <v>1039</v>
      </c>
      <c r="AG84" s="9">
        <f>ROUND(属性投放!H$4+装备属性!H$4*IF($AB84&lt;10,1,ROUNDDOWN($AB84,-1))+SUM(属性投放!I$37:I$45)*$AB84+VLOOKUP($AC$2,一级属性!$E$41:$P$64,COLUMNS(一级属性!$E$41:K$64),0)*($AB84+0.25*IF($AB84&lt;10,1,ROUNDDOWN($AB84,-1)))+VLOOKUP($AC$2,宝石属性!$B$43:$M$66,COLUMNS(宝石属性!$B$43:H$66),0)*10*VLOOKUP(ROUNDDOWN($AB84,-1),宝石属性!$B$25:$N$41,2,0)*VLOOKUP(ROUNDDOWN($AB84,-1),宝石属性!$B$25:$N$41,3,0)+VLOOKUP($AC$2,职业被动!$B$6:$M$29,COLUMNS(职业被动!$B$6:H$29),0)*$AB84,0)</f>
        <v>570</v>
      </c>
      <c r="AH84" s="9">
        <f>ROUND(属性投放!I$4+装备属性!I$4*IF($AB84&lt;10,1,ROUNDDOWN($AB84,-1))+SUM(属性投放!J$37:J$45)*$AB84+VLOOKUP($AC$2,一级属性!$E$41:$P$64,COLUMNS(一级属性!$E$41:L$64),0)*($AB84+0.25*IF($AB84&lt;10,1,ROUNDDOWN($AB84,-1)))+VLOOKUP($AC$2,宝石属性!$B$43:$M$66,COLUMNS(宝石属性!$B$43:I$66),0)*10*VLOOKUP(ROUNDDOWN($AB84,-1),宝石属性!$B$25:$N$41,2,0)*VLOOKUP(ROUNDDOWN($AB84,-1),宝石属性!$B$25:$N$41,3,0)+VLOOKUP($AC$2,职业被动!$B$6:$M$29,COLUMNS(职业被动!$B$6:I$29),0)*$AB84,0)</f>
        <v>950</v>
      </c>
      <c r="AI84" s="9">
        <f>ROUND(属性投放!J$4+装备属性!J$4*IF($AB84&lt;10,1,ROUNDDOWN($AB84,-1))+SUM(属性投放!K$37:K$45)*$AB84+VLOOKUP($AC$2,一级属性!$E$41:$P$64,COLUMNS(一级属性!$E$41:M$64),0)*($AB84+0.25*IF($AB84&lt;10,1,ROUNDDOWN($AB84,-1)))+VLOOKUP($AC$2,宝石属性!$B$43:$M$66,COLUMNS(宝石属性!$B$43:J$66),0)*10*VLOOKUP(ROUNDDOWN($AB84,-1),宝石属性!$B$25:$N$41,2,0)*VLOOKUP(ROUNDDOWN($AB84,-1),宝石属性!$B$25:$N$41,3,0)+VLOOKUP($AC$2,职业被动!$B$6:$M$29,COLUMNS(职业被动!$B$6:J$29),0)*$AB84,0)</f>
        <v>646</v>
      </c>
      <c r="AJ84" s="9">
        <f>ROUND(属性投放!K$4+装备属性!K$4*IF($AB84&lt;10,1,ROUNDDOWN($AB84,-1))+SUM(属性投放!L$37:L$45)*$AB84+VLOOKUP($AC$2,一级属性!$E$41:$P$64,COLUMNS(一级属性!$E$41:N$64),0)*($AB84+0.25*IF($AB84&lt;10,1,ROUNDDOWN($AB84,-1)))+VLOOKUP($AC$2,宝石属性!$B$43:$M$66,COLUMNS(宝石属性!$B$43:K$66),0)*10*VLOOKUP(ROUNDDOWN($AB84,-1),宝石属性!$B$25:$N$41,2,0)*VLOOKUP(ROUNDDOWN($AB84,-1),宝石属性!$B$25:$N$41,3,0)+VLOOKUP($AC$2,职业被动!$B$6:$M$29,COLUMNS(职业被动!$B$6:K$29),0)*$AB84,0)</f>
        <v>301</v>
      </c>
      <c r="AK84" s="9">
        <f>ROUND(属性投放!L$4+装备属性!L$4*IF($AB84&lt;10,1,ROUNDDOWN($AB84,-1))+SUM(属性投放!M$37:M$45)*$AB84+VLOOKUP($AC$2,一级属性!$E$41:$P$64,COLUMNS(一级属性!$E$41:O$64),0)*($AB84+0.25*IF($AB84&lt;10,1,ROUNDDOWN($AB84,-1)))+VLOOKUP($AC$2,宝石属性!$B$43:$M$66,COLUMNS(宝石属性!$B$43:L$66),0)*10*VLOOKUP(ROUNDDOWN($AB84,-1),宝石属性!$B$25:$N$41,2,0)*VLOOKUP(ROUNDDOWN($AB84,-1),宝石属性!$B$25:$N$41,3,0)+VLOOKUP($AC$2,职业被动!$B$6:$M$29,COLUMNS(职业被动!$B$6:L$29),0)*$AB84,0)</f>
        <v>24</v>
      </c>
      <c r="AL84" s="9">
        <f>ROUND(属性投放!M$4+装备属性!M$4*IF($AB84&lt;10,1,ROUNDDOWN($AB84,-1))+SUM(属性投放!N$37:N$45)*$AB84+VLOOKUP($AC$2,一级属性!$E$41:$P$64,COLUMNS(一级属性!$E$41:P$64),0)*($AB84+0.25*IF($AB84&lt;10,1,ROUNDDOWN($AB84,-1)))+VLOOKUP($AC$2,宝石属性!$B$43:$M$66,COLUMNS(宝石属性!$B$43:M$66),0)*10*VLOOKUP(ROUNDDOWN($AB84,-1),宝石属性!$B$25:$N$41,2,0)*VLOOKUP(ROUNDDOWN($AB84,-1),宝石属性!$B$25:$N$41,3,0)+VLOOKUP($AC$2,职业被动!$B$6:$M$29,COLUMNS(职业被动!$B$6:M$29),0)*$AB84,0)</f>
        <v>914</v>
      </c>
      <c r="AM84" s="48">
        <f>属性价值和能力评分!$F$9+ROUND(属性价值和能力评分!$F$38*10,0)*AB84+ROUND((SUM(装备属性!$W$9:$W$14)+属性价值和能力评分!$F$38*1.25+1.4+2.8)*IF(AB84&lt;10,1,ROUNDDOWN(AB84,-1)),0)+15*VLOOKUP(ROUNDDOWN(AB84,-1),宝石属性!$B$26:$D$41,2,0)*6*VLOOKUP(ROUNDDOWN(AB84,-1),宝石属性!$B$26:$D$41,3,0)+(属性价值和能力评分!$F$49*9+属性价值和能力评分!$F$50*2+属性价值和能力评分!$F$53*8/5)*AB84</f>
        <v>15812</v>
      </c>
      <c r="AO84" s="1">
        <v>81</v>
      </c>
      <c r="AP84" s="9">
        <f>ROUND(属性投放!D$4+装备属性!D$4*IF($AO84&lt;10,1,ROUNDDOWN($AO84,-1))+SUM(属性投放!E$37:E$45)*$AO84+VLOOKUP($AP$2,一级属性!$E$41:$P$64,COLUMNS(一级属性!$E$41:G$64),0)*($AO84+0.25*IF($AO84&lt;10,1,ROUNDDOWN($AO84,-1)))+VLOOKUP($AP$2,宝石属性!$B$43:$M$66,COLUMNS(宝石属性!$B$43:D$66),0)*10*VLOOKUP(ROUNDDOWN($AO84,-1),宝石属性!$B$25:$N$41,2,0)*VLOOKUP(ROUNDDOWN($AO84,-1),宝石属性!$B$25:$N$41,3,0)+VLOOKUP($AP$2,职业被动!$B$6:$M$29,COLUMNS(职业被动!$B$6:D$29),0)*$AO84,0)</f>
        <v>5550</v>
      </c>
      <c r="AQ84" s="9">
        <f>ROUND(属性投放!E$4+装备属性!E$4*IF($AO84&lt;10,1,ROUNDDOWN($AO84,-1))+SUM(属性投放!F$37:F$45)*$AO84+VLOOKUP($AP$2,一级属性!$E$41:$P$64,COLUMNS(一级属性!$E$41:H$64),0)*($AO84+0.25*IF($AO84&lt;10,1,ROUNDDOWN($AO84,-1)))+VLOOKUP($AP$2,宝石属性!$B$43:$M$66,COLUMNS(宝石属性!$B$43:E$66),0)*10*VLOOKUP(ROUNDDOWN($AO84,-1),宝石属性!$B$25:$N$41,2,0)*VLOOKUP(ROUNDDOWN($AO84,-1),宝石属性!$B$25:$N$41,3,0)+VLOOKUP($AP$2,职业被动!$B$6:$M$29,COLUMNS(职业被动!$B$6:E$29),0)*$AO84,0)</f>
        <v>3586</v>
      </c>
      <c r="AR84" s="9">
        <f>ROUND(属性投放!F$4+装备属性!F$4*IF($AO84&lt;10,1,ROUNDDOWN($AO84,-1))+SUM(属性投放!G$37:G$45)*$AO84+VLOOKUP($AP$2,一级属性!$E$41:$P$64,COLUMNS(一级属性!$E$41:I$64),0)*($AO84+0.25*IF($AO84&lt;10,1,ROUNDDOWN($AO84,-1)))+VLOOKUP($AP$2,宝石属性!$B$43:$M$66,COLUMNS(宝石属性!$B$43:F$66),0)*10*VLOOKUP(ROUNDDOWN($AO84,-1),宝石属性!$B$25:$N$41,2,0)*VLOOKUP(ROUNDDOWN($AO84,-1),宝石属性!$B$25:$N$41,3,0)+VLOOKUP($AP$2,职业被动!$B$6:$M$29,COLUMNS(职业被动!$B$6:F$29),0)*$AO84,0)</f>
        <v>918</v>
      </c>
      <c r="AS84" s="9">
        <f>ROUND(属性投放!G$4+装备属性!G$4*IF($AO84&lt;10,1,ROUNDDOWN($AO84,-1))+SUM(属性投放!H$37:H$45)*$AO84+VLOOKUP($AP$2,一级属性!$E$41:$P$64,COLUMNS(一级属性!$E$41:J$64),0)*($AO84+0.25*IF($AO84&lt;10,1,ROUNDDOWN($AO84,-1)))+VLOOKUP($AP$2,宝石属性!$B$43:$M$66,COLUMNS(宝石属性!$B$43:G$66),0)*10*VLOOKUP(ROUNDDOWN($AO84,-1),宝石属性!$B$25:$N$41,2,0)*VLOOKUP(ROUNDDOWN($AO84,-1),宝石属性!$B$25:$N$41,3,0)+VLOOKUP($AP$2,职业被动!$B$6:$M$29,COLUMNS(职业被动!$B$6:G$29),0)*$AO84,0)</f>
        <v>877</v>
      </c>
      <c r="AT84" s="9">
        <f>ROUND(属性投放!H$4+装备属性!H$4*IF($AO84&lt;10,1,ROUNDDOWN($AO84,-1))+SUM(属性投放!I$37:I$45)*$AO84+VLOOKUP($AP$2,一级属性!$E$41:$P$64,COLUMNS(一级属性!$E$41:K$64),0)*($AO84+0.25*IF($AO84&lt;10,1,ROUNDDOWN($AO84,-1)))+VLOOKUP($AP$2,宝石属性!$B$43:$M$66,COLUMNS(宝石属性!$B$43:H$66),0)*10*VLOOKUP(ROUNDDOWN($AO84,-1),宝石属性!$B$25:$N$41,2,0)*VLOOKUP(ROUNDDOWN($AO84,-1),宝石属性!$B$25:$N$41,3,0)+VLOOKUP($AP$2,职业被动!$B$6:$M$29,COLUMNS(职业被动!$B$6:H$29),0)*$AO84,0)</f>
        <v>873</v>
      </c>
      <c r="AU84" s="9">
        <f>ROUND(属性投放!I$4+装备属性!I$4*IF($AO84&lt;10,1,ROUNDDOWN($AO84,-1))+SUM(属性投放!J$37:J$45)*$AO84+VLOOKUP($AP$2,一级属性!$E$41:$P$64,COLUMNS(一级属性!$E$41:L$64),0)*($AO84+0.25*IF($AO84&lt;10,1,ROUNDDOWN($AO84,-1)))+VLOOKUP($AP$2,宝石属性!$B$43:$M$66,COLUMNS(宝石属性!$B$43:I$66),0)*10*VLOOKUP(ROUNDDOWN($AO84,-1),宝石属性!$B$25:$N$41,2,0)*VLOOKUP(ROUNDDOWN($AO84,-1),宝石属性!$B$25:$N$41,3,0)+VLOOKUP($AP$2,职业被动!$B$6:$M$29,COLUMNS(职业被动!$B$6:I$29),0)*$AO84,0)</f>
        <v>1011</v>
      </c>
      <c r="AV84" s="9">
        <f>ROUND(属性投放!J$4+装备属性!J$4*IF($AO84&lt;10,1,ROUNDDOWN($AO84,-1))+SUM(属性投放!K$37:K$45)*$AO84+VLOOKUP($AP$2,一级属性!$E$41:$P$64,COLUMNS(一级属性!$E$41:M$64),0)*($AO84+0.25*IF($AO84&lt;10,1,ROUNDDOWN($AO84,-1)))+VLOOKUP($AP$2,宝石属性!$B$43:$M$66,COLUMNS(宝石属性!$B$43:J$66),0)*10*VLOOKUP(ROUNDDOWN($AO84,-1),宝石属性!$B$25:$N$41,2,0)*VLOOKUP(ROUNDDOWN($AO84,-1),宝石属性!$B$25:$N$41,3,0)+VLOOKUP($AP$2,职业被动!$B$6:$M$29,COLUMNS(职业被动!$B$6:J$29),0)*$AO84,0)</f>
        <v>717</v>
      </c>
      <c r="AW84" s="9">
        <f>ROUND(属性投放!K$4+装备属性!K$4*IF($AO84&lt;10,1,ROUNDDOWN($AO84,-1))+SUM(属性投放!L$37:L$45)*$AO84+VLOOKUP($AP$2,一级属性!$E$41:$P$64,COLUMNS(一级属性!$E$41:N$64),0)*($AO84+0.25*IF($AO84&lt;10,1,ROUNDDOWN($AO84,-1)))+VLOOKUP($AP$2,宝石属性!$B$43:$M$66,COLUMNS(宝石属性!$B$43:K$66),0)*10*VLOOKUP(ROUNDDOWN($AO84,-1),宝石属性!$B$25:$N$41,2,0)*VLOOKUP(ROUNDDOWN($AO84,-1),宝石属性!$B$25:$N$41,3,0)+VLOOKUP($AP$2,职业被动!$B$6:$M$29,COLUMNS(职业被动!$B$6:K$29),0)*$AO84,0)</f>
        <v>301</v>
      </c>
      <c r="AX84" s="9">
        <f>ROUND(属性投放!L$4+装备属性!L$4*IF($AO84&lt;10,1,ROUNDDOWN($AO84,-1))+SUM(属性投放!M$37:M$45)*$AO84+VLOOKUP($AP$2,一级属性!$E$41:$P$64,COLUMNS(一级属性!$E$41:O$64),0)*($AO84+0.25*IF($AO84&lt;10,1,ROUNDDOWN($AO84,-1)))+VLOOKUP($AP$2,宝石属性!$B$43:$M$66,COLUMNS(宝石属性!$B$43:L$66),0)*10*VLOOKUP(ROUNDDOWN($AO84,-1),宝石属性!$B$25:$N$41,2,0)*VLOOKUP(ROUNDDOWN($AO84,-1),宝石属性!$B$25:$N$41,3,0)+VLOOKUP($AP$2,职业被动!$B$6:$M$29,COLUMNS(职业被动!$B$6:L$29),0)*$AO84,0)</f>
        <v>894</v>
      </c>
      <c r="AY84" s="9">
        <f>ROUND(属性投放!M$4+装备属性!M$4*IF($AO84&lt;10,1,ROUNDDOWN($AO84,-1))+SUM(属性投放!N$37:N$45)*$AO84+VLOOKUP($AP$2,一级属性!$E$41:$P$64,COLUMNS(一级属性!$E$41:P$64),0)*($AO84+0.25*IF($AO84&lt;10,1,ROUNDDOWN($AO84,-1)))+VLOOKUP($AP$2,宝石属性!$B$43:$M$66,COLUMNS(宝石属性!$B$43:M$66),0)*10*VLOOKUP(ROUNDDOWN($AO84,-1),宝石属性!$B$25:$N$41,2,0)*VLOOKUP(ROUNDDOWN($AO84,-1),宝石属性!$B$25:$N$41,3,0)+VLOOKUP($AP$2,职业被动!$B$6:$M$29,COLUMNS(职业被动!$B$6:M$29),0)*$AO84,0)</f>
        <v>914</v>
      </c>
      <c r="AZ84" s="48">
        <f>属性价值和能力评分!$F$9+ROUND(属性价值和能力评分!$F$38*10,0)*AO84+ROUND((SUM(装备属性!$W$9:$W$14)+属性价值和能力评分!$F$38*1.25+1.4+2.8)*IF(AO84&lt;10,1,ROUNDDOWN(AO84,-1)),0)+15*VLOOKUP(ROUNDDOWN(AO84,-1),宝石属性!$B$26:$D$41,2,0)*6*VLOOKUP(ROUNDDOWN(AO84,-1),宝石属性!$B$26:$D$41,3,0)+(属性价值和能力评分!$F$49*9+属性价值和能力评分!$F$50*2+属性价值和能力评分!$F$53*8/5)*AO84</f>
        <v>15812</v>
      </c>
      <c r="BB84" s="1">
        <v>81</v>
      </c>
      <c r="BC84" s="9">
        <f>ROUND(属性投放!D$4+装备属性!D$4*IF($BB84&lt;10,1,ROUNDDOWN($BB84,-1))+SUM(属性投放!E$37:E$45)*$BB84+VLOOKUP($BC$2,一级属性!$E$41:$P$64,COLUMNS(一级属性!$E$41:G$64),0)*($BB84+0.25*IF($BB84&lt;10,1,ROUNDDOWN($BB84,-1)))+VLOOKUP($BC$2,宝石属性!$B$43:$M$66,COLUMNS(宝石属性!$B$43:D$66),0)*10*VLOOKUP(ROUNDDOWN($BB84,-1),宝石属性!$B$25:$N$41,2,0)*VLOOKUP(ROUNDDOWN($BB84,-1),宝石属性!$B$25:$N$41,3,0)+VLOOKUP($BC$2,职业被动!$B$6:$M$29,COLUMNS(职业被动!$B$6:D$29),0)*$BB84,0)</f>
        <v>4983</v>
      </c>
      <c r="BD84" s="9">
        <f>ROUND(属性投放!E$4+装备属性!E$4*IF($BB84&lt;10,1,ROUNDDOWN($BB84,-1))+SUM(属性投放!F$37:F$45)*$BB84+VLOOKUP($BC$2,一级属性!$E$41:$P$64,COLUMNS(一级属性!$E$41:H$64),0)*($BB84+0.25*IF($BB84&lt;10,1,ROUNDDOWN($BB84,-1)))+VLOOKUP($BC$2,宝石属性!$B$43:$M$66,COLUMNS(宝石属性!$B$43:E$66),0)*10*VLOOKUP(ROUNDDOWN($BB84,-1),宝石属性!$B$25:$N$41,2,0)*VLOOKUP(ROUNDDOWN($BB84,-1),宝石属性!$B$25:$N$41,3,0)+VLOOKUP($BC$2,职业被动!$B$6:$M$29,COLUMNS(职业被动!$B$6:E$29),0)*$BB84,0)</f>
        <v>4091</v>
      </c>
      <c r="BE84" s="9">
        <f>ROUND(属性投放!F$4+装备属性!F$4*IF($BB84&lt;10,1,ROUNDDOWN($BB84,-1))+SUM(属性投放!G$37:G$45)*$BB84+VLOOKUP($BC$2,一级属性!$E$41:$P$64,COLUMNS(一级属性!$E$41:I$64),0)*($BB84+0.25*IF($BB84&lt;10,1,ROUNDDOWN($BB84,-1)))+VLOOKUP($BC$2,宝石属性!$B$43:$M$66,COLUMNS(宝石属性!$B$43:F$66),0)*10*VLOOKUP(ROUNDDOWN($BB84,-1),宝石属性!$B$25:$N$41,2,0)*VLOOKUP(ROUNDDOWN($BB84,-1),宝石属性!$B$25:$N$41,3,0)+VLOOKUP($BC$2,职业被动!$B$6:$M$29,COLUMNS(职业被动!$B$6:F$29),0)*$BB84,0)</f>
        <v>918</v>
      </c>
      <c r="BF84" s="9">
        <f>ROUND(属性投放!G$4+装备属性!G$4*IF($BB84&lt;10,1,ROUNDDOWN($BB84,-1))+SUM(属性投放!H$37:H$45)*$BB84+VLOOKUP($BC$2,一级属性!$E$41:$P$64,COLUMNS(一级属性!$E$41:J$64),0)*($BB84+0.25*IF($BB84&lt;10,1,ROUNDDOWN($BB84,-1)))+VLOOKUP($BC$2,宝石属性!$B$43:$M$66,COLUMNS(宝石属性!$B$43:G$66),0)*10*VLOOKUP(ROUNDDOWN($BB84,-1),宝石属性!$B$25:$N$41,2,0)*VLOOKUP(ROUNDDOWN($BB84,-1),宝石属性!$B$25:$N$41,3,0)+VLOOKUP($BC$2,职业被动!$B$6:$M$29,COLUMNS(职业被动!$B$6:G$29),0)*$BB84,0)</f>
        <v>877</v>
      </c>
      <c r="BG84" s="9">
        <f>ROUND(属性投放!H$4+装备属性!H$4*IF($BB84&lt;10,1,ROUNDDOWN($BB84,-1))+SUM(属性投放!I$37:I$45)*$BB84+VLOOKUP($BC$2,一级属性!$E$41:$P$64,COLUMNS(一级属性!$E$41:K$64),0)*($BB84+0.25*IF($BB84&lt;10,1,ROUNDDOWN($BB84,-1)))+VLOOKUP($BC$2,宝石属性!$B$43:$M$66,COLUMNS(宝石属性!$B$43:H$66),0)*10*VLOOKUP(ROUNDDOWN($BB84,-1),宝石属性!$B$25:$N$41,2,0)*VLOOKUP(ROUNDDOWN($BB84,-1),宝石属性!$B$25:$N$41,3,0)+VLOOKUP($BC$2,职业被动!$B$6:$M$29,COLUMNS(职业被动!$B$6:H$29),0)*$BB84,0)</f>
        <v>1256</v>
      </c>
      <c r="BH84" s="9">
        <f>ROUND(属性投放!I$4+装备属性!I$4*IF($BB84&lt;10,1,ROUNDDOWN($BB84,-1))+SUM(属性投放!J$37:J$45)*$BB84+VLOOKUP($BC$2,一级属性!$E$41:$P$64,COLUMNS(一级属性!$E$41:L$64),0)*($BB84+0.25*IF($BB84&lt;10,1,ROUNDDOWN($BB84,-1)))+VLOOKUP($BC$2,宝石属性!$B$43:$M$66,COLUMNS(宝石属性!$B$43:I$66),0)*10*VLOOKUP(ROUNDDOWN($BB84,-1),宝石属性!$B$25:$N$41,2,0)*VLOOKUP(ROUNDDOWN($BB84,-1),宝石属性!$B$25:$N$41,3,0)+VLOOKUP($BC$2,职业被动!$B$6:$M$29,COLUMNS(职业被动!$B$6:I$29),0)*$BB84,0)</f>
        <v>1193</v>
      </c>
      <c r="BI84" s="9">
        <f>ROUND(属性投放!J$4+装备属性!J$4*IF($BB84&lt;10,1,ROUNDDOWN($BB84,-1))+SUM(属性投放!K$37:K$45)*$BB84+VLOOKUP($BC$2,一级属性!$E$41:$P$64,COLUMNS(一级属性!$E$41:M$64),0)*($BB84+0.25*IF($BB84&lt;10,1,ROUNDDOWN($BB84,-1)))+VLOOKUP($BC$2,宝石属性!$B$43:$M$66,COLUMNS(宝石属性!$B$43:J$66),0)*10*VLOOKUP(ROUNDDOWN($BB84,-1),宝石属性!$B$25:$N$41,2,0)*VLOOKUP(ROUNDDOWN($BB84,-1),宝石属性!$B$25:$N$41,3,0)+VLOOKUP($BC$2,职业被动!$B$6:$M$29,COLUMNS(职业被动!$B$6:J$29),0)*$BB84,0)</f>
        <v>565</v>
      </c>
      <c r="BJ84" s="9">
        <f>ROUND(属性投放!K$4+装备属性!K$4*IF($BB84&lt;10,1,ROUNDDOWN($BB84,-1))+SUM(属性投放!L$37:L$45)*$BB84+VLOOKUP($BC$2,一级属性!$E$41:$P$64,COLUMNS(一级属性!$E$41:N$64),0)*($BB84+0.25*IF($BB84&lt;10,1,ROUNDDOWN($BB84,-1)))+VLOOKUP($BC$2,宝石属性!$B$43:$M$66,COLUMNS(宝石属性!$B$43:K$66),0)*10*VLOOKUP(ROUNDDOWN($BB84,-1),宝石属性!$B$25:$N$41,2,0)*VLOOKUP(ROUNDDOWN($BB84,-1),宝石属性!$B$25:$N$41,3,0)+VLOOKUP($BC$2,职业被动!$B$6:$M$29,COLUMNS(职业被动!$B$6:K$29),0)*$BB84,0)</f>
        <v>301</v>
      </c>
      <c r="BK84" s="9">
        <f>ROUND(属性投放!L$4+装备属性!L$4*IF($BB84&lt;10,1,ROUNDDOWN($BB84,-1))+SUM(属性投放!M$37:M$45)*$BB84+VLOOKUP($BC$2,一级属性!$E$41:$P$64,COLUMNS(一级属性!$E$41:O$64),0)*($BB84+0.25*IF($BB84&lt;10,1,ROUNDDOWN($BB84,-1)))+VLOOKUP($BC$2,宝石属性!$B$43:$M$66,COLUMNS(宝石属性!$B$43:L$66),0)*10*VLOOKUP(ROUNDDOWN($BB84,-1),宝石属性!$B$25:$N$41,2,0)*VLOOKUP(ROUNDDOWN($BB84,-1),宝石属性!$B$25:$N$41,3,0)+VLOOKUP($BC$2,职业被动!$B$6:$M$29,COLUMNS(职业被动!$B$6:L$29),0)*$BB84,0)</f>
        <v>24</v>
      </c>
      <c r="BL84" s="9">
        <f>ROUND(属性投放!M$4+装备属性!M$4*IF($BB84&lt;10,1,ROUNDDOWN($BB84,-1))+SUM(属性投放!N$37:N$45)*$BB84+VLOOKUP($BC$2,一级属性!$E$41:$P$64,COLUMNS(一级属性!$E$41:P$64),0)*($BB84+0.25*IF($BB84&lt;10,1,ROUNDDOWN($BB84,-1)))+VLOOKUP($BC$2,宝石属性!$B$43:$M$66,COLUMNS(宝石属性!$B$43:M$66),0)*10*VLOOKUP(ROUNDDOWN($BB84,-1),宝石属性!$B$25:$N$41,2,0)*VLOOKUP(ROUNDDOWN($BB84,-1),宝石属性!$B$25:$N$41,3,0)+VLOOKUP($BC$2,职业被动!$B$6:$M$29,COLUMNS(职业被动!$B$6:M$29),0)*$BB84,0)</f>
        <v>914</v>
      </c>
      <c r="BM84" s="48">
        <f>属性价值和能力评分!$F$9+ROUND(属性价值和能力评分!$F$38*10,0)*BB84+ROUND((SUM(装备属性!$W$9:$W$14)+属性价值和能力评分!$F$38*1.25+1.4+2.8)*IF(BB84&lt;10,1,ROUNDDOWN(BB84,-1)),0)+15*VLOOKUP(ROUNDDOWN(BB84,-1),宝石属性!$B$26:$D$41,2,0)*6*VLOOKUP(ROUNDDOWN(BB84,-1),宝石属性!$B$26:$D$41,3,0)+(属性价值和能力评分!$F$49*9+属性价值和能力评分!$F$50*2+属性价值和能力评分!$F$53*8/5)*BB84</f>
        <v>15812</v>
      </c>
      <c r="BO84" s="1">
        <v>81</v>
      </c>
      <c r="BP84" s="9">
        <f>ROUND(属性投放!D$4+装备属性!D$4*IF($BO84&lt;10,1,ROUNDDOWN($BO84,-1))+SUM(属性投放!E$37:E$45)*$BO84+VLOOKUP($BP$2,一级属性!$E$41:$P$64,COLUMNS(一级属性!$E$41:G$64),0)*($BO84+0.25*IF($BO84&lt;10,1,ROUNDDOWN($BO84,-1)))+VLOOKUP($BP$2,宝石属性!$B$43:$M$66,COLUMNS(宝石属性!$B$43:D$66),0)*10*VLOOKUP(ROUNDDOWN($BO84,-1),宝石属性!$B$25:$N$41,2,0)*VLOOKUP(ROUNDDOWN($BO84,-1),宝石属性!$B$25:$N$41,3,0)+VLOOKUP($BP$2,职业被动!$B$6:$M$29,COLUMNS(职业被动!$B$6:D$29),0)*$BO84,0)</f>
        <v>6117</v>
      </c>
      <c r="BQ84" s="9">
        <f>ROUND(属性投放!E$4+装备属性!E$4*IF($BO84&lt;10,1,ROUNDDOWN($BO84,-1))+SUM(属性投放!F$37:F$45)*$BO84+VLOOKUP($BP$2,一级属性!$E$41:$P$64,COLUMNS(一级属性!$E$41:H$64),0)*($BO84+0.25*IF($BO84&lt;10,1,ROUNDDOWN($BO84,-1)))+VLOOKUP($BP$2,宝石属性!$B$43:$M$66,COLUMNS(宝石属性!$B$43:E$66),0)*10*VLOOKUP(ROUNDDOWN($BO84,-1),宝石属性!$B$25:$N$41,2,0)*VLOOKUP(ROUNDDOWN($BO84,-1),宝石属性!$B$25:$N$41,3,0)+VLOOKUP($BP$2,职业被动!$B$6:$M$29,COLUMNS(职业被动!$B$6:E$29),0)*$BO84,0)</f>
        <v>3586</v>
      </c>
      <c r="BR84" s="9">
        <f>ROUND(属性投放!F$4+装备属性!F$4*IF($BO84&lt;10,1,ROUNDDOWN($BO84,-1))+SUM(属性投放!G$37:G$45)*$BO84+VLOOKUP($BP$2,一级属性!$E$41:$P$64,COLUMNS(一级属性!$E$41:I$64),0)*($BO84+0.25*IF($BO84&lt;10,1,ROUNDDOWN($BO84,-1)))+VLOOKUP($BP$2,宝石属性!$B$43:$M$66,COLUMNS(宝石属性!$B$43:F$66),0)*10*VLOOKUP(ROUNDDOWN($BO84,-1),宝石属性!$B$25:$N$41,2,0)*VLOOKUP(ROUNDDOWN($BO84,-1),宝石属性!$B$25:$N$41,3,0)+VLOOKUP($BP$2,职业被动!$B$6:$M$29,COLUMNS(职业被动!$B$6:F$29),0)*$BO84,0)</f>
        <v>918</v>
      </c>
      <c r="BS84" s="9">
        <f>ROUND(属性投放!G$4+装备属性!G$4*IF($BO84&lt;10,1,ROUNDDOWN($BO84,-1))+SUM(属性投放!H$37:H$45)*$BO84+VLOOKUP($BP$2,一级属性!$E$41:$P$64,COLUMNS(一级属性!$E$41:J$64),0)*($BO84+0.25*IF($BO84&lt;10,1,ROUNDDOWN($BO84,-1)))+VLOOKUP($BP$2,宝石属性!$B$43:$M$66,COLUMNS(宝石属性!$B$43:G$66),0)*10*VLOOKUP(ROUNDDOWN($BO84,-1),宝石属性!$B$25:$N$41,2,0)*VLOOKUP(ROUNDDOWN($BO84,-1),宝石属性!$B$25:$N$41,3,0)+VLOOKUP($BP$2,职业被动!$B$6:$M$29,COLUMNS(职业被动!$B$6:G$29),0)*$BO84,0)</f>
        <v>877</v>
      </c>
      <c r="BT84" s="9">
        <f>ROUND(属性投放!H$4+装备属性!H$4*IF($BO84&lt;10,1,ROUNDDOWN($BO84,-1))+SUM(属性投放!I$37:I$45)*$BO84+VLOOKUP($BP$2,一级属性!$E$41:$P$64,COLUMNS(一级属性!$E$41:K$64),0)*($BO84+0.25*IF($BO84&lt;10,1,ROUNDDOWN($BO84,-1)))+VLOOKUP($BP$2,宝石属性!$B$43:$M$66,COLUMNS(宝石属性!$B$43:H$66),0)*10*VLOOKUP(ROUNDDOWN($BO84,-1),宝石属性!$B$25:$N$41,2,0)*VLOOKUP(ROUNDDOWN($BO84,-1),宝石属性!$B$25:$N$41,3,0)+VLOOKUP($BP$2,职业被动!$B$6:$M$29,COLUMNS(职业被动!$B$6:H$29),0)*$BO84,0)</f>
        <v>954</v>
      </c>
      <c r="BU84" s="9">
        <f>ROUND(属性投放!I$4+装备属性!I$4*IF($BO84&lt;10,1,ROUNDDOWN($BO84,-1))+SUM(属性投放!J$37:J$45)*$BO84+VLOOKUP($BP$2,一级属性!$E$41:$P$64,COLUMNS(一级属性!$E$41:L$64),0)*($BO84+0.25*IF($BO84&lt;10,1,ROUNDDOWN($BO84,-1)))+VLOOKUP($BP$2,宝石属性!$B$43:$M$66,COLUMNS(宝石属性!$B$43:I$66),0)*10*VLOOKUP(ROUNDDOWN($BO84,-1),宝石属性!$B$25:$N$41,2,0)*VLOOKUP(ROUNDDOWN($BO84,-1),宝石属性!$B$25:$N$41,3,0)+VLOOKUP($BP$2,职业被动!$B$6:$M$29,COLUMNS(职业被动!$B$6:I$29),0)*$BO84,0)</f>
        <v>1011</v>
      </c>
      <c r="BV84" s="9">
        <f>ROUND(属性投放!J$4+装备属性!J$4*IF($BO84&lt;10,1,ROUNDDOWN($BO84,-1))+SUM(属性投放!K$37:K$45)*$BO84+VLOOKUP($BP$2,一级属性!$E$41:$P$64,COLUMNS(一级属性!$E$41:M$64),0)*($BO84+0.25*IF($BO84&lt;10,1,ROUNDDOWN($BO84,-1)))+VLOOKUP($BP$2,宝石属性!$B$43:$M$66,COLUMNS(宝石属性!$B$43:J$66),0)*10*VLOOKUP(ROUNDDOWN($BO84,-1),宝石属性!$B$25:$N$41,2,0)*VLOOKUP(ROUNDDOWN($BO84,-1),宝石属性!$B$25:$N$41,3,0)+VLOOKUP($BP$2,职业被动!$B$6:$M$29,COLUMNS(职业被动!$B$6:J$29),0)*$BO84,0)</f>
        <v>717</v>
      </c>
      <c r="BW84" s="9">
        <f>ROUND(属性投放!K$4+装备属性!K$4*IF($BO84&lt;10,1,ROUNDDOWN($BO84,-1))+SUM(属性投放!L$37:L$45)*$BO84+VLOOKUP($BP$2,一级属性!$E$41:$P$64,COLUMNS(一级属性!$E$41:N$64),0)*($BO84+0.25*IF($BO84&lt;10,1,ROUNDDOWN($BO84,-1)))+VLOOKUP($BP$2,宝石属性!$B$43:$M$66,COLUMNS(宝石属性!$B$43:K$66),0)*10*VLOOKUP(ROUNDDOWN($BO84,-1),宝石属性!$B$25:$N$41,2,0)*VLOOKUP(ROUNDDOWN($BO84,-1),宝石属性!$B$25:$N$41,3,0)+VLOOKUP($BP$2,职业被动!$B$6:$M$29,COLUMNS(职业被动!$B$6:K$29),0)*$BO84,0)</f>
        <v>461</v>
      </c>
      <c r="BX84" s="9">
        <f>ROUND(属性投放!L$4+装备属性!L$4*IF($BO84&lt;10,1,ROUNDDOWN($BO84,-1))+SUM(属性投放!M$37:M$45)*$BO84+VLOOKUP($BP$2,一级属性!$E$41:$P$64,COLUMNS(一级属性!$E$41:O$64),0)*($BO84+0.25*IF($BO84&lt;10,1,ROUNDDOWN($BO84,-1)))+VLOOKUP($BP$2,宝石属性!$B$43:$M$66,COLUMNS(宝石属性!$B$43:L$66),0)*10*VLOOKUP(ROUNDDOWN($BO84,-1),宝石属性!$B$25:$N$41,2,0)*VLOOKUP(ROUNDDOWN($BO84,-1),宝石属性!$B$25:$N$41,3,0)+VLOOKUP($BP$2,职业被动!$B$6:$M$29,COLUMNS(职业被动!$B$6:L$29),0)*$BO84,0)</f>
        <v>24</v>
      </c>
      <c r="BY84" s="9">
        <f>ROUND(属性投放!M$4+装备属性!M$4*IF($BO84&lt;10,1,ROUNDDOWN($BO84,-1))+SUM(属性投放!N$37:N$45)*$BO84+VLOOKUP($BP$2,一级属性!$E$41:$P$64,COLUMNS(一级属性!$E$41:P$64),0)*($BO84+0.25*IF($BO84&lt;10,1,ROUNDDOWN($BO84,-1)))+VLOOKUP($BP$2,宝石属性!$B$43:$M$66,COLUMNS(宝石属性!$B$43:M$66),0)*10*VLOOKUP(ROUNDDOWN($BO84,-1),宝石属性!$B$25:$N$41,2,0)*VLOOKUP(ROUNDDOWN($BO84,-1),宝石属性!$B$25:$N$41,3,0)+VLOOKUP($BP$2,职业被动!$B$6:$M$29,COLUMNS(职业被动!$B$6:M$29),0)*$BO84,0)</f>
        <v>914</v>
      </c>
      <c r="BZ84" s="48">
        <f>属性价值和能力评分!$F$9+ROUND(属性价值和能力评分!$F$38*10,0)*BO84+ROUND((SUM(装备属性!$W$9:$W$14)+属性价值和能力评分!$F$38*1.25+1.4+2.8)*IF(BO84&lt;10,1,ROUNDDOWN(BO84,-1)),0)+15*VLOOKUP(ROUNDDOWN(BO84,-1),宝石属性!$B$26:$D$41,2,0)*6*VLOOKUP(ROUNDDOWN(BO84,-1),宝石属性!$B$26:$D$41,3,0)+(属性价值和能力评分!$F$49*9+属性价值和能力评分!$F$50*2+属性价值和能力评分!$F$53*8/5)*BO84</f>
        <v>15812</v>
      </c>
      <c r="CB84" s="1">
        <v>81</v>
      </c>
      <c r="CC84" s="9">
        <f>ROUND(属性投放!D$4+装备属性!D$4*IF($CB84&lt;10,1,ROUNDDOWN($CB84,-1))+SUM(属性投放!E$37:E$45)*$CB84+VLOOKUP($CC$2,一级属性!$E$41:$P$64,COLUMNS(一级属性!$E$41:G$64),0)*($CB84+0.25*IF($CB84&lt;10,1,ROUNDDOWN($CB84,-1)))+VLOOKUP($CC$2,宝石属性!$B$43:$M$66,COLUMNS(宝石属性!$B$43:D$66),0)*10*VLOOKUP(ROUNDDOWN($CB84,-1),宝石属性!$B$25:$N$41,2,0)*VLOOKUP(ROUNDDOWN($CB84,-1),宝石属性!$B$25:$N$41,3,0)+VLOOKUP($CC$2,职业被动!$B$6:$M$29,COLUMNS(职业被动!$B$6:D$29),0)*$CB84,0)</f>
        <v>4175</v>
      </c>
      <c r="CD84" s="9">
        <f>ROUND(属性投放!E$4+装备属性!E$4*IF($CB84&lt;10,1,ROUNDDOWN($CB84,-1))+SUM(属性投放!F$37:F$45)*$CB84+VLOOKUP($CC$2,一级属性!$E$41:$P$64,COLUMNS(一级属性!$E$41:H$64),0)*($CB84+0.25*IF($CB84&lt;10,1,ROUNDDOWN($CB84,-1)))+VLOOKUP($CC$2,宝石属性!$B$43:$M$66,COLUMNS(宝石属性!$B$43:E$66),0)*10*VLOOKUP(ROUNDDOWN($CB84,-1),宝石属性!$B$25:$N$41,2,0)*VLOOKUP(ROUNDDOWN($CB84,-1),宝石属性!$B$25:$N$41,3,0)+VLOOKUP($CC$2,职业被动!$B$6:$M$29,COLUMNS(职业被动!$B$6:E$29),0)*$CB84,0)</f>
        <v>2071</v>
      </c>
      <c r="CE84" s="9">
        <f>ROUND(属性投放!F$4+装备属性!F$4*IF($CB84&lt;10,1,ROUNDDOWN($CB84,-1))+SUM(属性投放!G$37:G$45)*$CB84+VLOOKUP($CC$2,一级属性!$E$41:$P$64,COLUMNS(一级属性!$E$41:I$64),0)*($CB84+0.25*IF($CB84&lt;10,1,ROUNDDOWN($CB84,-1)))+VLOOKUP($CC$2,宝石属性!$B$43:$M$66,COLUMNS(宝石属性!$B$43:F$66),0)*10*VLOOKUP(ROUNDDOWN($CB84,-1),宝石属性!$B$25:$N$41,2,0)*VLOOKUP(ROUNDDOWN($CB84,-1),宝石属性!$B$25:$N$41,3,0)+VLOOKUP($CC$2,职业被动!$B$6:$M$29,COLUMNS(职业被动!$B$6:F$29),0)*$CB84,0)</f>
        <v>1946</v>
      </c>
      <c r="CF84" s="9">
        <f>ROUND(属性投放!G$4+装备属性!G$4*IF($CB84&lt;10,1,ROUNDDOWN($CB84,-1))+SUM(属性投放!H$37:H$45)*$CB84+VLOOKUP($CC$2,一级属性!$E$41:$P$64,COLUMNS(一级属性!$E$41:J$64),0)*($CB84+0.25*IF($CB84&lt;10,1,ROUNDDOWN($CB84,-1)))+VLOOKUP($CC$2,宝石属性!$B$43:$M$66,COLUMNS(宝石属性!$B$43:G$66),0)*10*VLOOKUP(ROUNDDOWN($CB84,-1),宝石属性!$B$25:$N$41,2,0)*VLOOKUP(ROUNDDOWN($CB84,-1),宝石属性!$B$25:$N$41,3,0)+VLOOKUP($CC$2,职业被动!$B$6:$M$29,COLUMNS(职业被动!$B$6:G$29),0)*$CB84,0)</f>
        <v>958</v>
      </c>
      <c r="CG84" s="9">
        <f>ROUND(属性投放!H$4+装备属性!H$4*IF($CB84&lt;10,1,ROUNDDOWN($CB84,-1))+SUM(属性投放!I$37:I$45)*$CB84+VLOOKUP($CC$2,一级属性!$E$41:$P$64,COLUMNS(一级属性!$E$41:K$64),0)*($CB84+0.25*IF($CB84&lt;10,1,ROUNDDOWN($CB84,-1)))+VLOOKUP($CC$2,宝石属性!$B$43:$M$66,COLUMNS(宝石属性!$B$43:H$66),0)*10*VLOOKUP(ROUNDDOWN($CB84,-1),宝石属性!$B$25:$N$41,2,0)*VLOOKUP(ROUNDDOWN($CB84,-1),宝石属性!$B$25:$N$41,3,0)+VLOOKUP($CC$2,职业被动!$B$6:$M$29,COLUMNS(职业被动!$B$6:H$29),0)*$CB84,0)</f>
        <v>570</v>
      </c>
      <c r="CH84" s="9">
        <f>ROUND(属性投放!I$4+装备属性!I$4*IF($CB84&lt;10,1,ROUNDDOWN($CB84,-1))+SUM(属性投放!J$37:J$45)*$CB84+VLOOKUP($CC$2,一级属性!$E$41:$P$64,COLUMNS(一级属性!$E$41:L$64),0)*($CB84+0.25*IF($CB84&lt;10,1,ROUNDDOWN($CB84,-1)))+VLOOKUP($CC$2,宝石属性!$B$43:$M$66,COLUMNS(宝石属性!$B$43:I$66),0)*10*VLOOKUP(ROUNDDOWN($CB84,-1),宝石属性!$B$25:$N$41,2,0)*VLOOKUP(ROUNDDOWN($CB84,-1),宝石属性!$B$25:$N$41,3,0)+VLOOKUP($CC$2,职业被动!$B$6:$M$29,COLUMNS(职业被动!$B$6:I$29),0)*$CB84,0)</f>
        <v>970</v>
      </c>
      <c r="CI84" s="9">
        <f>ROUND(属性投放!J$4+装备属性!J$4*IF($CB84&lt;10,1,ROUNDDOWN($CB84,-1))+SUM(属性投放!K$37:K$45)*$CB84+VLOOKUP($CC$2,一级属性!$E$41:$P$64,COLUMNS(一级属性!$E$41:M$64),0)*($CB84+0.25*IF($CB84&lt;10,1,ROUNDDOWN($CB84,-1)))+VLOOKUP($CC$2,宝石属性!$B$43:$M$66,COLUMNS(宝石属性!$B$43:J$66),0)*10*VLOOKUP(ROUNDDOWN($CB84,-1),宝石属性!$B$25:$N$41,2,0)*VLOOKUP(ROUNDDOWN($CB84,-1),宝石属性!$B$25:$N$41,3,0)+VLOOKUP($CC$2,职业被动!$B$6:$M$29,COLUMNS(职业被动!$B$6:J$29),0)*$CB84,0)</f>
        <v>646</v>
      </c>
      <c r="CJ84" s="9">
        <f>ROUND(属性投放!K$4+装备属性!K$4*IF($CB84&lt;10,1,ROUNDDOWN($CB84,-1))+SUM(属性投放!L$37:L$45)*$CB84+VLOOKUP($CC$2,一级属性!$E$41:$P$64,COLUMNS(一级属性!$E$41:N$64),0)*($CB84+0.25*IF($CB84&lt;10,1,ROUNDDOWN($CB84,-1)))+VLOOKUP($CC$2,宝石属性!$B$43:$M$66,COLUMNS(宝石属性!$B$43:K$66),0)*10*VLOOKUP(ROUNDDOWN($CB84,-1),宝石属性!$B$25:$N$41,2,0)*VLOOKUP(ROUNDDOWN($CB84,-1),宝石属性!$B$25:$N$41,3,0)+VLOOKUP($CC$2,职业被动!$B$6:$M$29,COLUMNS(职业被动!$B$6:K$29),0)*$CB84,0)</f>
        <v>301</v>
      </c>
      <c r="CK84" s="9">
        <f>ROUND(属性投放!L$4+装备属性!L$4*IF($CB84&lt;10,1,ROUNDDOWN($CB84,-1))+SUM(属性投放!M$37:M$45)*$CB84+VLOOKUP($CC$2,一级属性!$E$41:$P$64,COLUMNS(一级属性!$E$41:O$64),0)*($CB84+0.25*IF($CB84&lt;10,1,ROUNDDOWN($CB84,-1)))+VLOOKUP($CC$2,宝石属性!$B$43:$M$66,COLUMNS(宝石属性!$B$43:L$66),0)*10*VLOOKUP(ROUNDDOWN($CB84,-1),宝石属性!$B$25:$N$41,2,0)*VLOOKUP(ROUNDDOWN($CB84,-1),宝石属性!$B$25:$N$41,3,0)+VLOOKUP($CC$2,职业被动!$B$6:$M$29,COLUMNS(职业被动!$B$6:L$29),0)*$CB84,0)</f>
        <v>24</v>
      </c>
      <c r="CL84" s="9">
        <f>ROUND(属性投放!M$4+装备属性!M$4*IF($CB84&lt;10,1,ROUNDDOWN($CB84,-1))+SUM(属性投放!N$37:N$45)*$CB84+VLOOKUP($CC$2,一级属性!$E$41:$P$64,COLUMNS(一级属性!$E$41:P$64),0)*($CB84+0.25*IF($CB84&lt;10,1,ROUNDDOWN($CB84,-1)))+VLOOKUP($CC$2,宝石属性!$B$43:$M$66,COLUMNS(宝石属性!$B$43:M$66),0)*10*VLOOKUP(ROUNDDOWN($CB84,-1),宝石属性!$B$25:$N$41,2,0)*VLOOKUP(ROUNDDOWN($CB84,-1),宝石属性!$B$25:$N$41,3,0)+VLOOKUP($CC$2,职业被动!$B$6:$M$29,COLUMNS(职业被动!$B$6:M$29),0)*$CB84,0)</f>
        <v>834</v>
      </c>
      <c r="CM84" s="48">
        <f>属性价值和能力评分!$F$9+ROUND(属性价值和能力评分!$F$38*10,0)*CB84+ROUND((SUM(装备属性!$W$9:$W$14)+属性价值和能力评分!$F$38*1.25+1.4+2.8)*IF(CB84&lt;10,1,ROUNDDOWN(CB84,-1)),0)+15*VLOOKUP(ROUNDDOWN(CB84,-1),宝石属性!$B$26:$D$41,2,0)*6*VLOOKUP(ROUNDDOWN(CB84,-1),宝石属性!$B$26:$D$41,3,0)+(属性价值和能力评分!$F$49*9+属性价值和能力评分!$F$50*2+属性价值和能力评分!$F$53*8/5)*CB84</f>
        <v>15812</v>
      </c>
      <c r="CO84" s="1">
        <v>81</v>
      </c>
      <c r="CP84" s="9">
        <f>ROUND(属性投放!D$4+装备属性!D$4*IF($CO84&lt;10,1,ROUNDDOWN($CO84,-1))+SUM(属性投放!E$37:E$45)*$CO84+VLOOKUP($CP$2,一级属性!$E$41:$P$64,COLUMNS(一级属性!$E$41:G$64),0)*($CO84+0.25*IF($CO84&lt;10,1,ROUNDDOWN($CO84,-1)))+VLOOKUP($CP$2,宝石属性!$B$43:$M$66,COLUMNS(宝石属性!$B$43:D$66),0)*10*VLOOKUP(ROUNDDOWN($CO84,-1),宝石属性!$B$25:$N$41,2,0)*VLOOKUP(ROUNDDOWN($CO84,-1),宝石属性!$B$25:$N$41,3,0)+VLOOKUP($CP$2,职业被动!$B$6:$M$29,COLUMNS(职业被动!$B$6:D$29),0)*$CO84,0)</f>
        <v>4175</v>
      </c>
      <c r="CQ84" s="9">
        <f>ROUND(属性投放!E$4+装备属性!E$4*IF($CO84&lt;10,1,ROUNDDOWN($CO84,-1))+SUM(属性投放!F$37:F$45)*$CO84+VLOOKUP($CP$2,一级属性!$E$41:$P$64,COLUMNS(一级属性!$E$41:H$64),0)*($CO84+0.25*IF($CO84&lt;10,1,ROUNDDOWN($CO84,-1)))+VLOOKUP($CP$2,宝石属性!$B$43:$M$66,COLUMNS(宝石属性!$B$43:E$66),0)*10*VLOOKUP(ROUNDDOWN($CO84,-1),宝石属性!$B$25:$N$41,2,0)*VLOOKUP(ROUNDDOWN($CO84,-1),宝石属性!$B$25:$N$41,3,0)+VLOOKUP($CP$2,职业被动!$B$6:$M$29,COLUMNS(职业被动!$B$6:E$29),0)*$CO84,0)</f>
        <v>4596</v>
      </c>
      <c r="CR84" s="9">
        <f>ROUND(属性投放!F$4+装备属性!F$4*IF($CO84&lt;10,1,ROUNDDOWN($CO84,-1))+SUM(属性投放!G$37:G$45)*$CO84+VLOOKUP($CP$2,一级属性!$E$41:$P$64,COLUMNS(一级属性!$E$41:I$64),0)*($CO84+0.25*IF($CO84&lt;10,1,ROUNDDOWN($CO84,-1)))+VLOOKUP($CP$2,宝石属性!$B$43:$M$66,COLUMNS(宝石属性!$B$43:F$66),0)*10*VLOOKUP(ROUNDDOWN($CO84,-1),宝石属性!$B$25:$N$41,2,0)*VLOOKUP(ROUNDDOWN($CO84,-1),宝石属性!$B$25:$N$41,3,0)+VLOOKUP($CP$2,职业被动!$B$6:$M$29,COLUMNS(职业被动!$B$6:F$29),0)*$CO84,0)</f>
        <v>918</v>
      </c>
      <c r="CS84" s="9">
        <f>ROUND(属性投放!G$4+装备属性!G$4*IF($CO84&lt;10,1,ROUNDDOWN($CO84,-1))+SUM(属性投放!H$37:H$45)*$CO84+VLOOKUP($CP$2,一级属性!$E$41:$P$64,COLUMNS(一级属性!$E$41:J$64),0)*($CO84+0.25*IF($CO84&lt;10,1,ROUNDDOWN($CO84,-1)))+VLOOKUP($CP$2,宝石属性!$B$43:$M$66,COLUMNS(宝石属性!$B$43:G$66),0)*10*VLOOKUP(ROUNDDOWN($CO84,-1),宝石属性!$B$25:$N$41,2,0)*VLOOKUP(ROUNDDOWN($CO84,-1),宝石属性!$B$25:$N$41,3,0)+VLOOKUP($CP$2,职业被动!$B$6:$M$29,COLUMNS(职业被动!$B$6:G$29),0)*$CO84,0)</f>
        <v>877</v>
      </c>
      <c r="CT84" s="9">
        <f>ROUND(属性投放!H$4+装备属性!H$4*IF($CO84&lt;10,1,ROUNDDOWN($CO84,-1))+SUM(属性投放!I$37:I$45)*$CO84+VLOOKUP($CP$2,一级属性!$E$41:$P$64,COLUMNS(一级属性!$E$41:K$64),0)*($CO84+0.25*IF($CO84&lt;10,1,ROUNDDOWN($CO84,-1)))+VLOOKUP($CP$2,宝石属性!$B$43:$M$66,COLUMNS(宝石属性!$B$43:H$66),0)*10*VLOOKUP(ROUNDDOWN($CO84,-1),宝石属性!$B$25:$N$41,2,0)*VLOOKUP(ROUNDDOWN($CO84,-1),宝石属性!$B$25:$N$41,3,0)+VLOOKUP($CP$2,职业被动!$B$6:$M$29,COLUMNS(职业被动!$B$6:H$29),0)*$CO84,0)</f>
        <v>1477</v>
      </c>
      <c r="CU84" s="9">
        <f>ROUND(属性投放!I$4+装备属性!I$4*IF($CO84&lt;10,1,ROUNDDOWN($CO84,-1))+SUM(属性投放!J$37:J$45)*$CO84+VLOOKUP($CP$2,一级属性!$E$41:$P$64,COLUMNS(一级属性!$E$41:L$64),0)*($CO84+0.25*IF($CO84&lt;10,1,ROUNDDOWN($CO84,-1)))+VLOOKUP($CP$2,宝石属性!$B$43:$M$66,COLUMNS(宝石属性!$B$43:I$66),0)*10*VLOOKUP(ROUNDDOWN($CO84,-1),宝石属性!$B$25:$N$41,2,0)*VLOOKUP(ROUNDDOWN($CO84,-1),宝石属性!$B$25:$N$41,3,0)+VLOOKUP($CP$2,职业被动!$B$6:$M$29,COLUMNS(职业被动!$B$6:I$29),0)*$CO84,0)</f>
        <v>1253</v>
      </c>
      <c r="CV84" s="9">
        <f>ROUND(属性投放!J$4+装备属性!J$4*IF($CO84&lt;10,1,ROUNDDOWN($CO84,-1))+SUM(属性投放!K$37:K$45)*$CO84+VLOOKUP($CP$2,一级属性!$E$41:$P$64,COLUMNS(一级属性!$E$41:M$64),0)*($CO84+0.25*IF($CO84&lt;10,1,ROUNDDOWN($CO84,-1)))+VLOOKUP($CP$2,宝石属性!$B$43:$M$66,COLUMNS(宝石属性!$B$43:J$66),0)*10*VLOOKUP(ROUNDDOWN($CO84,-1),宝石属性!$B$25:$N$41,2,0)*VLOOKUP(ROUNDDOWN($CO84,-1),宝石属性!$B$25:$N$41,3,0)+VLOOKUP($CP$2,职业被动!$B$6:$M$29,COLUMNS(职业被动!$B$6:J$29),0)*$CO84,0)</f>
        <v>545</v>
      </c>
      <c r="CW84" s="9">
        <f>ROUND(属性投放!K$4+装备属性!K$4*IF($CO84&lt;10,1,ROUNDDOWN($CO84,-1))+SUM(属性投放!L$37:L$45)*$CO84+VLOOKUP($CP$2,一级属性!$E$41:$P$64,COLUMNS(一级属性!$E$41:N$64),0)*($CO84+0.25*IF($CO84&lt;10,1,ROUNDDOWN($CO84,-1)))+VLOOKUP($CP$2,宝石属性!$B$43:$M$66,COLUMNS(宝石属性!$B$43:K$66),0)*10*VLOOKUP(ROUNDDOWN($CO84,-1),宝石属性!$B$25:$N$41,2,0)*VLOOKUP(ROUNDDOWN($CO84,-1),宝石属性!$B$25:$N$41,3,0)+VLOOKUP($CP$2,职业被动!$B$6:$M$29,COLUMNS(职业被动!$B$6:K$29),0)*$CO84,0)</f>
        <v>301</v>
      </c>
      <c r="CX84" s="9">
        <f>ROUND(属性投放!L$4+装备属性!L$4*IF($CO84&lt;10,1,ROUNDDOWN($CO84,-1))+SUM(属性投放!M$37:M$45)*$CO84+VLOOKUP($CP$2,一级属性!$E$41:$P$64,COLUMNS(一级属性!$E$41:O$64),0)*($CO84+0.25*IF($CO84&lt;10,1,ROUNDDOWN($CO84,-1)))+VLOOKUP($CP$2,宝石属性!$B$43:$M$66,COLUMNS(宝石属性!$B$43:L$66),0)*10*VLOOKUP(ROUNDDOWN($CO84,-1),宝石属性!$B$25:$N$41,2,0)*VLOOKUP(ROUNDDOWN($CO84,-1),宝石属性!$B$25:$N$41,3,0)+VLOOKUP($CP$2,职业被动!$B$6:$M$29,COLUMNS(职业被动!$B$6:L$29),0)*$CO84,0)</f>
        <v>24</v>
      </c>
      <c r="CY84" s="9">
        <f>ROUND(属性投放!M$4+装备属性!M$4*IF($CO84&lt;10,1,ROUNDDOWN($CO84,-1))+SUM(属性投放!N$37:N$45)*$CO84+VLOOKUP($CP$2,一级属性!$E$41:$P$64,COLUMNS(一级属性!$E$41:P$64),0)*($CO84+0.25*IF($CO84&lt;10,1,ROUNDDOWN($CO84,-1)))+VLOOKUP($CP$2,宝石属性!$B$43:$M$66,COLUMNS(宝石属性!$B$43:M$66),0)*10*VLOOKUP(ROUNDDOWN($CO84,-1),宝石属性!$B$25:$N$41,2,0)*VLOOKUP(ROUNDDOWN($CO84,-1),宝石属性!$B$25:$N$41,3,0)+VLOOKUP($CP$2,职业被动!$B$6:$M$29,COLUMNS(职业被动!$B$6:M$29),0)*$CO84,0)</f>
        <v>834</v>
      </c>
      <c r="CZ84" s="48">
        <f>属性价值和能力评分!$F$9+ROUND(属性价值和能力评分!$F$38*10,0)*CO84+ROUND((SUM(装备属性!$W$9:$W$14)+属性价值和能力评分!$F$38*1.25+1.4+2.8)*IF(CO84&lt;10,1,ROUNDDOWN(CO84,-1)),0)+15*VLOOKUP(ROUNDDOWN(CO84,-1),宝石属性!$B$26:$D$41,2,0)*6*VLOOKUP(ROUNDDOWN(CO84,-1),宝石属性!$B$26:$D$41,3,0)+(属性价值和能力评分!$F$49*9+属性价值和能力评分!$F$50*2+属性价值和能力评分!$F$53*8/5)*CO84</f>
        <v>15812</v>
      </c>
      <c r="DB84" s="1">
        <v>81</v>
      </c>
      <c r="DC84" s="9">
        <f>ROUND(属性投放!D$4+装备属性!D$4*IF($DB84&lt;10,1,ROUNDDOWN($DB84,-1))+SUM(属性投放!E$37:E$45)*$DB84+VLOOKUP($DC$2,一级属性!$E$41:$P$64,COLUMNS(一级属性!$E$41:G$64),0)*($DB84+0.25*IF($DB84&lt;10,1,ROUNDDOWN($DB84,-1)))+VLOOKUP($DC$2,宝石属性!$B$43:$M$66,COLUMNS(宝石属性!$B$43:D$66),0)*10*VLOOKUP(ROUNDDOWN($DB84,-1),宝石属性!$B$25:$N$41,2,0)*VLOOKUP(ROUNDDOWN($DB84,-1),宝石属性!$B$25:$N$41,3,0)+VLOOKUP($DC$2,职业被动!$B$6:$M$29,COLUMNS(职业被动!$B$6:D$29),0)*$DB84,0)</f>
        <v>4742</v>
      </c>
      <c r="DD84" s="9">
        <f>ROUND(属性投放!E$4+装备属性!E$4*IF($DB84&lt;10,1,ROUNDDOWN($DB84,-1))+SUM(属性投放!F$37:F$45)*$DB84+VLOOKUP($DC$2,一级属性!$E$41:$P$64,COLUMNS(一级属性!$E$41:H$64),0)*($DB84+0.25*IF($DB84&lt;10,1,ROUNDDOWN($DB84,-1)))+VLOOKUP($DC$2,宝石属性!$B$43:$M$66,COLUMNS(宝石属性!$B$43:E$66),0)*10*VLOOKUP(ROUNDDOWN($DB84,-1),宝石属性!$B$25:$N$41,2,0)*VLOOKUP(ROUNDDOWN($DB84,-1),宝石属性!$B$25:$N$41,3,0)+VLOOKUP($DC$2,职业被动!$B$6:$M$29,COLUMNS(职业被动!$B$6:E$29),0)*$DB84,0)</f>
        <v>2071</v>
      </c>
      <c r="DE84" s="9">
        <f>ROUND(属性投放!F$4+装备属性!F$4*IF($DB84&lt;10,1,ROUNDDOWN($DB84,-1))+SUM(属性投放!G$37:G$45)*$DB84+VLOOKUP($DC$2,一级属性!$E$41:$P$64,COLUMNS(一级属性!$E$41:I$64),0)*($DB84+0.25*IF($DB84&lt;10,1,ROUNDDOWN($DB84,-1)))+VLOOKUP($DC$2,宝石属性!$B$43:$M$66,COLUMNS(宝石属性!$B$43:F$66),0)*10*VLOOKUP(ROUNDDOWN($DB84,-1),宝石属性!$B$25:$N$41,2,0)*VLOOKUP(ROUNDDOWN($DB84,-1),宝石属性!$B$25:$N$41,3,0)+VLOOKUP($DC$2,职业被动!$B$6:$M$29,COLUMNS(职业被动!$B$6:F$29),0)*$DB84,0)</f>
        <v>918</v>
      </c>
      <c r="DF84" s="9">
        <f>ROUND(属性投放!G$4+装备属性!G$4*IF($DB84&lt;10,1,ROUNDDOWN($DB84,-1))+SUM(属性投放!H$37:H$45)*$DB84+VLOOKUP($DC$2,一级属性!$E$41:$P$64,COLUMNS(一级属性!$E$41:J$64),0)*($DB84+0.25*IF($DB84&lt;10,1,ROUNDDOWN($DB84,-1)))+VLOOKUP($DC$2,宝石属性!$B$43:$M$66,COLUMNS(宝石属性!$B$43:G$66),0)*10*VLOOKUP(ROUNDDOWN($DB84,-1),宝石属性!$B$25:$N$41,2,0)*VLOOKUP(ROUNDDOWN($DB84,-1),宝石属性!$B$25:$N$41,3,0)+VLOOKUP($DC$2,职业被动!$B$6:$M$29,COLUMNS(职业被动!$B$6:G$29),0)*$DB84,0)</f>
        <v>2390</v>
      </c>
      <c r="DG84" s="9">
        <f>ROUND(属性投放!H$4+装备属性!H$4*IF($DB84&lt;10,1,ROUNDDOWN($DB84,-1))+SUM(属性投放!I$37:I$45)*$DB84+VLOOKUP($DC$2,一级属性!$E$41:$P$64,COLUMNS(一级属性!$E$41:K$64),0)*($DB84+0.25*IF($DB84&lt;10,1,ROUNDDOWN($DB84,-1)))+VLOOKUP($DC$2,宝石属性!$B$43:$M$66,COLUMNS(宝石属性!$B$43:H$66),0)*10*VLOOKUP(ROUNDDOWN($DB84,-1),宝石属性!$B$25:$N$41,2,0)*VLOOKUP(ROUNDDOWN($DB84,-1),宝石属性!$B$25:$N$41,3,0)+VLOOKUP($DC$2,职业被动!$B$6:$M$29,COLUMNS(职业被动!$B$6:H$29),0)*$DB84,0)</f>
        <v>570</v>
      </c>
      <c r="DH84" s="9">
        <f>ROUND(属性投放!I$4+装备属性!I$4*IF($DB84&lt;10,1,ROUNDDOWN($DB84,-1))+SUM(属性投放!J$37:J$45)*$DB84+VLOOKUP($DC$2,一级属性!$E$41:$P$64,COLUMNS(一级属性!$E$41:L$64),0)*($DB84+0.25*IF($DB84&lt;10,1,ROUNDDOWN($DB84,-1)))+VLOOKUP($DC$2,宝石属性!$B$43:$M$66,COLUMNS(宝石属性!$B$43:I$66),0)*10*VLOOKUP(ROUNDDOWN($DB84,-1),宝石属性!$B$25:$N$41,2,0)*VLOOKUP(ROUNDDOWN($DB84,-1),宝石属性!$B$25:$N$41,3,0)+VLOOKUP($DC$2,职业被动!$B$6:$M$29,COLUMNS(职业被动!$B$6:I$29),0)*$DB84,0)</f>
        <v>869</v>
      </c>
      <c r="DI84" s="9">
        <f>ROUND(属性投放!J$4+装备属性!J$4*IF($DB84&lt;10,1,ROUNDDOWN($DB84,-1))+SUM(属性投放!K$37:K$45)*$DB84+VLOOKUP($DC$2,一级属性!$E$41:$P$64,COLUMNS(一级属性!$E$41:M$64),0)*($DB84+0.25*IF($DB84&lt;10,1,ROUNDDOWN($DB84,-1)))+VLOOKUP($DC$2,宝石属性!$B$43:$M$66,COLUMNS(宝石属性!$B$43:J$66),0)*10*VLOOKUP(ROUNDDOWN($DB84,-1),宝石属性!$B$25:$N$41,2,0)*VLOOKUP(ROUNDDOWN($DB84,-1),宝石属性!$B$25:$N$41,3,0)+VLOOKUP($DC$2,职业被动!$B$6:$M$29,COLUMNS(职业被动!$B$6:J$29),0)*$DB84,0)</f>
        <v>646</v>
      </c>
      <c r="DJ84" s="9">
        <f>ROUND(属性投放!K$4+装备属性!K$4*IF($DB84&lt;10,1,ROUNDDOWN($DB84,-1))+SUM(属性投放!L$37:L$45)*$DB84+VLOOKUP($DC$2,一级属性!$E$41:$P$64,COLUMNS(一级属性!$E$41:N$64),0)*($DB84+0.25*IF($DB84&lt;10,1,ROUNDDOWN($DB84,-1)))+VLOOKUP($DC$2,宝石属性!$B$43:$M$66,COLUMNS(宝石属性!$B$43:K$66),0)*10*VLOOKUP(ROUNDDOWN($DB84,-1),宝石属性!$B$25:$N$41,2,0)*VLOOKUP(ROUNDDOWN($DB84,-1),宝石属性!$B$25:$N$41,3,0)+VLOOKUP($DC$2,职业被动!$B$6:$M$29,COLUMNS(职业被动!$B$6:K$29),0)*$DB84,0)</f>
        <v>461</v>
      </c>
      <c r="DK84" s="9">
        <f>ROUND(属性投放!L$4+装备属性!L$4*IF($DB84&lt;10,1,ROUNDDOWN($DB84,-1))+SUM(属性投放!M$37:M$45)*$DB84+VLOOKUP($DC$2,一级属性!$E$41:$P$64,COLUMNS(一级属性!$E$41:O$64),0)*($DB84+0.25*IF($DB84&lt;10,1,ROUNDDOWN($DB84,-1)))+VLOOKUP($DC$2,宝石属性!$B$43:$M$66,COLUMNS(宝石属性!$B$43:L$66),0)*10*VLOOKUP(ROUNDDOWN($DB84,-1),宝石属性!$B$25:$N$41,2,0)*VLOOKUP(ROUNDDOWN($DB84,-1),宝石属性!$B$25:$N$41,3,0)+VLOOKUP($DC$2,职业被动!$B$6:$M$29,COLUMNS(职业被动!$B$6:L$29),0)*$DB84,0)</f>
        <v>24</v>
      </c>
      <c r="DL84" s="9">
        <f>ROUND(属性投放!M$4+装备属性!M$4*IF($DB84&lt;10,1,ROUNDDOWN($DB84,-1))+SUM(属性投放!N$37:N$45)*$DB84+VLOOKUP($DC$2,一级属性!$E$41:$P$64,COLUMNS(一级属性!$E$41:P$64),0)*($DB84+0.25*IF($DB84&lt;10,1,ROUNDDOWN($DB84,-1)))+VLOOKUP($DC$2,宝石属性!$B$43:$M$66,COLUMNS(宝石属性!$B$43:M$66),0)*10*VLOOKUP(ROUNDDOWN($DB84,-1),宝石属性!$B$25:$N$41,2,0)*VLOOKUP(ROUNDDOWN($DB84,-1),宝石属性!$B$25:$N$41,3,0)+VLOOKUP($DC$2,职业被动!$B$6:$M$29,COLUMNS(职业被动!$B$6:M$29),0)*$DB84,0)</f>
        <v>834</v>
      </c>
      <c r="DM84" s="48">
        <f>属性价值和能力评分!$F$9+ROUND(属性价值和能力评分!$F$38*10,0)*DB84+ROUND((SUM(装备属性!$W$9:$W$14)+属性价值和能力评分!$F$38*1.25+1.4+2.8)*IF(DB84&lt;10,1,ROUNDDOWN(DB84,-1)),0)+15*VLOOKUP(ROUNDDOWN(DB84,-1),宝石属性!$B$26:$D$41,2,0)*6*VLOOKUP(ROUNDDOWN(DB84,-1),宝石属性!$B$26:$D$41,3,0)+(属性价值和能力评分!$F$49*9+属性价值和能力评分!$F$50*2+属性价值和能力评分!$F$53*8/5)*DB84</f>
        <v>15812</v>
      </c>
      <c r="DO84" s="1">
        <v>81</v>
      </c>
      <c r="DP84" s="9">
        <f>ROUND(属性投放!D$4+装备属性!D$4*IF($DO84&lt;10,1,ROUNDDOWN($DO84,-1))+SUM(属性投放!E$37:E$45)*$DO84+VLOOKUP($DP$2,一级属性!$E$41:$P$64,COLUMNS(一级属性!$E$41:G$64),0)*($DO84+0.25*IF($DO84&lt;10,1,ROUNDDOWN($DO84,-1)))+VLOOKUP($DP$2,宝石属性!$B$43:$M$66,COLUMNS(宝石属性!$B$43:D$66),0)*10*VLOOKUP(ROUNDDOWN($DO84,-1),宝石属性!$B$25:$N$41,2,0)*VLOOKUP(ROUNDDOWN($DO84,-1),宝石属性!$B$25:$N$41,3,0)+VLOOKUP($DP$2,职业被动!$B$6:$M$29,COLUMNS(职业被动!$B$6:D$29),0)*$DO84,0)</f>
        <v>10149</v>
      </c>
      <c r="DQ84" s="9">
        <f>ROUND(属性投放!E$4+装备属性!E$4*IF($DO84&lt;10,1,ROUNDDOWN($DO84,-1))+SUM(属性投放!F$37:F$45)*$DO84+VLOOKUP($DP$2,一级属性!$E$41:$P$64,COLUMNS(一级属性!$E$41:H$64),0)*($DO84+0.25*IF($DO84&lt;10,1,ROUNDDOWN($DO84,-1)))+VLOOKUP($DP$2,宝石属性!$B$43:$M$66,COLUMNS(宝石属性!$B$43:E$66),0)*10*VLOOKUP(ROUNDDOWN($DO84,-1),宝石属性!$B$25:$N$41,2,0)*VLOOKUP(ROUNDDOWN($DO84,-1),宝石属性!$B$25:$N$41,3,0)+VLOOKUP($DP$2,职业被动!$B$6:$M$29,COLUMNS(职业被动!$B$6:E$29),0)*$DO84,0)</f>
        <v>2071</v>
      </c>
      <c r="DR84" s="9">
        <f>ROUND(属性投放!F$4+装备属性!F$4*IF($DO84&lt;10,1,ROUNDDOWN($DO84,-1))+SUM(属性投放!G$37:G$45)*$DO84+VLOOKUP($DP$2,一级属性!$E$41:$P$64,COLUMNS(一级属性!$E$41:I$64),0)*($DO84+0.25*IF($DO84&lt;10,1,ROUNDDOWN($DO84,-1)))+VLOOKUP($DP$2,宝石属性!$B$43:$M$66,COLUMNS(宝石属性!$B$43:F$66),0)*10*VLOOKUP(ROUNDDOWN($DO84,-1),宝石属性!$B$25:$N$41,2,0)*VLOOKUP(ROUNDDOWN($DO84,-1),宝石属性!$B$25:$N$41,3,0)+VLOOKUP($DP$2,职业被动!$B$6:$M$29,COLUMNS(职业被动!$B$6:F$29),0)*$DO84,0)</f>
        <v>918</v>
      </c>
      <c r="DS84" s="9">
        <f>ROUND(属性投放!G$4+装备属性!G$4*IF($DO84&lt;10,1,ROUNDDOWN($DO84,-1))+SUM(属性投放!H$37:H$45)*$DO84+VLOOKUP($DP$2,一级属性!$E$41:$P$64,COLUMNS(一级属性!$E$41:J$64),0)*($DO84+0.25*IF($DO84&lt;10,1,ROUNDDOWN($DO84,-1)))+VLOOKUP($DP$2,宝石属性!$B$43:$M$66,COLUMNS(宝石属性!$B$43:G$66),0)*10*VLOOKUP(ROUNDDOWN($DO84,-1),宝石属性!$B$25:$N$41,2,0)*VLOOKUP(ROUNDDOWN($DO84,-1),宝石属性!$B$25:$N$41,3,0)+VLOOKUP($DP$2,职业被动!$B$6:$M$29,COLUMNS(职业被动!$B$6:G$29),0)*$DO84,0)</f>
        <v>877</v>
      </c>
      <c r="DT84" s="9">
        <f>ROUND(属性投放!H$4+装备属性!H$4*IF($DO84&lt;10,1,ROUNDDOWN($DO84,-1))+SUM(属性投放!I$37:I$45)*$DO84+VLOOKUP($DP$2,一级属性!$E$41:$P$64,COLUMNS(一级属性!$E$41:K$64),0)*($DO84+0.25*IF($DO84&lt;10,1,ROUNDDOWN($DO84,-1)))+VLOOKUP($DP$2,宝石属性!$B$43:$M$66,COLUMNS(宝石属性!$B$43:H$66),0)*10*VLOOKUP(ROUNDDOWN($DO84,-1),宝石属性!$B$25:$N$41,2,0)*VLOOKUP(ROUNDDOWN($DO84,-1),宝石属性!$B$25:$N$41,3,0)+VLOOKUP($DP$2,职业被动!$B$6:$M$29,COLUMNS(职业被动!$B$6:H$29),0)*$DO84,0)</f>
        <v>651</v>
      </c>
      <c r="DU84" s="9">
        <f>ROUND(属性投放!I$4+装备属性!I$4*IF($DO84&lt;10,1,ROUNDDOWN($DO84,-1))+SUM(属性投放!J$37:J$45)*$DO84+VLOOKUP($DP$2,一级属性!$E$41:$P$64,COLUMNS(一级属性!$E$41:L$64),0)*($DO84+0.25*IF($DO84&lt;10,1,ROUNDDOWN($DO84,-1)))+VLOOKUP($DP$2,宝石属性!$B$43:$M$66,COLUMNS(宝石属性!$B$43:I$66),0)*10*VLOOKUP(ROUNDDOWN($DO84,-1),宝石属性!$B$25:$N$41,2,0)*VLOOKUP(ROUNDDOWN($DO84,-1),宝石属性!$B$25:$N$41,3,0)+VLOOKUP($DP$2,职业被动!$B$6:$M$29,COLUMNS(职业被动!$B$6:I$29),0)*$DO84,0)</f>
        <v>869</v>
      </c>
      <c r="DV84" s="9">
        <f>ROUND(属性投放!J$4+装备属性!J$4*IF($DO84&lt;10,1,ROUNDDOWN($DO84,-1))+SUM(属性投放!K$37:K$45)*$DO84+VLOOKUP($DP$2,一级属性!$E$41:$P$64,COLUMNS(一级属性!$E$41:M$64),0)*($DO84+0.25*IF($DO84&lt;10,1,ROUNDDOWN($DO84,-1)))+VLOOKUP($DP$2,宝石属性!$B$43:$M$66,COLUMNS(宝石属性!$B$43:J$66),0)*10*VLOOKUP(ROUNDDOWN($DO84,-1),宝石属性!$B$25:$N$41,2,0)*VLOOKUP(ROUNDDOWN($DO84,-1),宝石属性!$B$25:$N$41,3,0)+VLOOKUP($DP$2,职业被动!$B$6:$M$29,COLUMNS(职业被动!$B$6:J$29),0)*$DO84,0)</f>
        <v>646</v>
      </c>
      <c r="DW84" s="9">
        <f>ROUND(属性投放!K$4+装备属性!K$4*IF($DO84&lt;10,1,ROUNDDOWN($DO84,-1))+SUM(属性投放!L$37:L$45)*$DO84+VLOOKUP($DP$2,一级属性!$E$41:$P$64,COLUMNS(一级属性!$E$41:N$64),0)*($DO84+0.25*IF($DO84&lt;10,1,ROUNDDOWN($DO84,-1)))+VLOOKUP($DP$2,宝石属性!$B$43:$M$66,COLUMNS(宝石属性!$B$43:K$66),0)*10*VLOOKUP(ROUNDDOWN($DO84,-1),宝石属性!$B$25:$N$41,2,0)*VLOOKUP(ROUNDDOWN($DO84,-1),宝石属性!$B$25:$N$41,3,0)+VLOOKUP($DP$2,职业被动!$B$6:$M$29,COLUMNS(职业被动!$B$6:K$29),0)*$DO84,0)</f>
        <v>461</v>
      </c>
      <c r="DX84" s="9">
        <f>ROUND(属性投放!L$4+装备属性!L$4*IF($DO84&lt;10,1,ROUNDDOWN($DO84,-1))+SUM(属性投放!M$37:M$45)*$DO84+VLOOKUP($DP$2,一级属性!$E$41:$P$64,COLUMNS(一级属性!$E$41:O$64),0)*($DO84+0.25*IF($DO84&lt;10,1,ROUNDDOWN($DO84,-1)))+VLOOKUP($DP$2,宝石属性!$B$43:$M$66,COLUMNS(宝石属性!$B$43:L$66),0)*10*VLOOKUP(ROUNDDOWN($DO84,-1),宝石属性!$B$25:$N$41,2,0)*VLOOKUP(ROUNDDOWN($DO84,-1),宝石属性!$B$25:$N$41,3,0)+VLOOKUP($DP$2,职业被动!$B$6:$M$29,COLUMNS(职业被动!$B$6:L$29),0)*$DO84,0)</f>
        <v>24</v>
      </c>
      <c r="DY84" s="9">
        <f>ROUND(属性投放!M$4+装备属性!M$4*IF($DO84&lt;10,1,ROUNDDOWN($DO84,-1))+SUM(属性投放!N$37:N$45)*$DO84+VLOOKUP($DP$2,一级属性!$E$41:$P$64,COLUMNS(一级属性!$E$41:P$64),0)*($DO84+0.25*IF($DO84&lt;10,1,ROUNDDOWN($DO84,-1)))+VLOOKUP($DP$2,宝石属性!$B$43:$M$66,COLUMNS(宝石属性!$B$43:M$66),0)*10*VLOOKUP(ROUNDDOWN($DO84,-1),宝石属性!$B$25:$N$41,2,0)*VLOOKUP(ROUNDDOWN($DO84,-1),宝石属性!$B$25:$N$41,3,0)+VLOOKUP($DP$2,职业被动!$B$6:$M$29,COLUMNS(职业被动!$B$6:M$29),0)*$DO84,0)</f>
        <v>834</v>
      </c>
      <c r="DZ84" s="48">
        <f>属性价值和能力评分!$F$9+ROUND(属性价值和能力评分!$F$38*10,0)*DO84+ROUND((SUM(装备属性!$W$9:$W$14)+属性价值和能力评分!$F$38*1.25+1.4+2.8)*IF(DO84&lt;10,1,ROUNDDOWN(DO84,-1)),0)+15*VLOOKUP(ROUNDDOWN(DO84,-1),宝石属性!$B$26:$D$41,2,0)*6*VLOOKUP(ROUNDDOWN(DO84,-1),宝石属性!$B$26:$D$41,3,0)+(属性价值和能力评分!$F$49*9+属性价值和能力评分!$F$50*2+属性价值和能力评分!$F$53*8/5)*DO84</f>
        <v>15812</v>
      </c>
      <c r="EA84" s="17"/>
      <c r="EB84" s="1">
        <v>81</v>
      </c>
      <c r="EC84" s="1">
        <f>ROUND(CC84/MAX(CE84/10,((CE84*(1+属性投放!$E$8)-CF84+属性投放!$F$8*EB84)*(1+属性投放!$G$8)*(1+属性投放!$H$8))),1)</f>
        <v>3</v>
      </c>
      <c r="ED84" s="1">
        <f>ROUND(CP84/MAX(CE84/10,((CE84*(1+属性投放!$E$8)-CS84+属性投放!$F$8*EB84)*(1+属性投放!$G$8)*(1+属性投放!$H$8))),1)</f>
        <v>2.8</v>
      </c>
      <c r="EE84" s="1">
        <f>ROUND(DC84/MAX(CE84/10,((CE84*(1+属性投放!$E$8)-DF84+属性投放!$F$8*EB84)*(1+属性投放!$G$8)*(1+属性投放!$H$8))),1)</f>
        <v>24.4</v>
      </c>
      <c r="EF84" s="1">
        <f>ROUND(DP84/MAX(CE84/10,((CE84*(1+属性投放!$E$8)-DS84+属性投放!$F$8*EB84)*(1+属性投放!$G$8)*(1+属性投放!$H$8))),1)</f>
        <v>6.7</v>
      </c>
      <c r="EH84" s="1">
        <f>ROUND(CC84/MAX(属性投放!$F$9*EB84,((CT84*(1+属性投放!$E$9)-CH84+属性投放!$F$9*EB84)*(1+属性投放!$G$9)*(1+属性投放!$H$9))),1)</f>
        <v>2.6</v>
      </c>
      <c r="EI84" s="1">
        <f>ROUND(CP84/MAX(属性投放!$F$9*EB84,((CT84*(1+属性投放!$E$9)-CU84+属性投放!$F$9*EB84)*(1+属性投放!$G$9)*(1+属性投放!$H$9))),1)</f>
        <v>3.3</v>
      </c>
      <c r="EJ84" s="1">
        <f>ROUND(DC84/MAX(属性投放!$F$9*EB84,((CT84*(1+属性投放!$E$9)-DH84+属性投放!$F$9*EB84)*(1+属性投放!$G$9)*(1+属性投放!$H$9))),1)</f>
        <v>2.8</v>
      </c>
      <c r="EK84" s="1">
        <f>ROUND(DP84/MAX(属性投放!$F$9*EB84,((CT84*(1+属性投放!$E$9)-DU84+属性投放!$F$9*EB84)*(1+属性投放!$G$9)*(1+属性投放!$H$9))),1)</f>
        <v>6</v>
      </c>
      <c r="EM84" s="1">
        <f>ROUND(CC84/((BW84*(1+属性投放!$E$10)+属性投放!$F$10*EB84)*(1+属性投放!$G$10)*(1+属性投放!$H$10)),1)</f>
        <v>5.6</v>
      </c>
      <c r="EN84" s="1">
        <f>ROUND(CP84/((BW84*(1+属性投放!$E$10)+属性投放!$F$10*EB84)*(1+属性投放!$G$10)*(1+属性投放!$H$10)),1)</f>
        <v>5.6</v>
      </c>
      <c r="EO84" s="1">
        <f>ROUND(DC84/((BW84*(1+属性投放!$E$10)+属性投放!$F$10*EB84)*(1+属性投放!$G$10)*(1+属性投放!$H$10)),1)</f>
        <v>6.4</v>
      </c>
      <c r="EP84" s="1">
        <f>ROUND(DP84/((BW84*(1+属性投放!$E$10)+属性投放!$F$10*EB84)*(1+属性投放!$G$10)*(1+属性投放!$H$10)),1)</f>
        <v>13.6</v>
      </c>
    </row>
    <row r="85" spans="2:146">
      <c r="B85" s="1">
        <v>82</v>
      </c>
      <c r="C85" s="9">
        <f>ROUND(属性投放!D$4+装备属性!D$4*IF($B85&lt;10,1,ROUNDDOWN($B85,-1))+SUM(属性投放!E$37:E$45)*$B85+VLOOKUP($C$2,一级属性!$E$41:$P$64,COLUMNS(一级属性!$E$41:G$64),0)*($B85+0.25*IF($B85&lt;10,1,ROUNDDOWN($B85,-1)))+VLOOKUP($C$2,宝石属性!$B$43:$M$66,COLUMNS(宝石属性!$B$43:D$66),0)*10*VLOOKUP(ROUNDDOWN($B85,-1),宝石属性!$B$25:$N$41,2,0)*VLOOKUP(ROUNDDOWN($B85,-1),宝石属性!$B$25:$N$41,3,0)+VLOOKUP($C$2,职业被动!$B$6:$M$29,COLUMNS(职业被动!$B$6:D$29),0)*$B85,0)</f>
        <v>5014</v>
      </c>
      <c r="D85" s="9">
        <f>ROUND(属性投放!E$4+装备属性!E$4*IF($B85&lt;10,1,ROUNDDOWN($B85,-1))+SUM(属性投放!F$37:F$38)*$B85+VLOOKUP($C$2,一级属性!$E$67:$P$90,COLUMNS(一级属性!$E$67:H$90),0)*$B85+VLOOKUP($C$2,宝石属性!$B$43:$M$66,COLUMNS(宝石属性!$B$43:E$66),0)*10*VLOOKUP(ROUNDDOWN($B85,-1),宝石属性!$B$25:$N$41,2,0)*VLOOKUP(ROUNDDOWN($B85,-1),宝石属性!$B$25:$N$41,3,0)+VLOOKUP($C$2,职业被动!$B$6:$M$29,COLUMNS(职业被动!$B$6:E$29),0)*$B85,0)</f>
        <v>2086</v>
      </c>
      <c r="E85" s="9">
        <f>ROUND(属性投放!F$4+装备属性!F$4*IF($B85&lt;10,1,ROUNDDOWN($B85,-1))+SUM(属性投放!G$37:G$38)*$B85+VLOOKUP($C$2,一级属性!$E$67:$P$90,COLUMNS(一级属性!$E$67:I$90),0)*$B85+VLOOKUP($C$2,宝石属性!$B$43:$M$66,COLUMNS(宝石属性!$B$43:F$66),0)*10*VLOOKUP(ROUNDDOWN($B85,-1),宝石属性!$B$25:$N$41,2,0)*VLOOKUP(ROUNDDOWN($B85,-1),宝石属性!$B$25:$N$41,3,0)+VLOOKUP($C$2,职业被动!$B$6:$M$29,COLUMNS(职业被动!$B$6:F$29),0)*$B85,0)</f>
        <v>1695</v>
      </c>
      <c r="F85" s="9">
        <f>ROUND(属性投放!G$4+装备属性!G$4*IF($B85&lt;10,1,ROUNDDOWN($B85,-1))+SUM(属性投放!H$37:H$38)*$B85+VLOOKUP($C$2,一级属性!$E$67:$P$90,COLUMNS(一级属性!$E$67:J$90),0)*$B85+VLOOKUP($C$2,宝石属性!$B$43:$M$66,COLUMNS(宝石属性!$B$43:G$66),0)*10*VLOOKUP(ROUNDDOWN($B85,-1),宝石属性!$B$25:$N$41,2,0)*VLOOKUP(ROUNDDOWN($B85,-1),宝石属性!$B$25:$N$41,3,0)+VLOOKUP($C$2,职业被动!$B$6:$M$29,COLUMNS(职业被动!$B$6:G$29),0)*$B85,0)</f>
        <v>962</v>
      </c>
      <c r="G85" s="9">
        <f>ROUND(属性投放!H$4+装备属性!H$4*IF($B85&lt;10,1,ROUNDDOWN($B85,-1))+SUM(属性投放!I$37:I$38)*$B85+VLOOKUP($C$2,一级属性!$E$67:$P$90,COLUMNS(一级属性!$E$67:K$90),0)*$B85+VLOOKUP($C$2,宝石属性!$B$43:$M$66,COLUMNS(宝石属性!$B$43:H$66),0)*10*VLOOKUP(ROUNDDOWN($B85,-1),宝石属性!$B$25:$N$41,2,0)*VLOOKUP(ROUNDDOWN($B85,-1),宝石属性!$B$25:$N$41,3,0)+VLOOKUP($C$2,职业被动!$B$6:$M$29,COLUMNS(职业被动!$B$6:H$29),0)*$B85,0)</f>
        <v>572</v>
      </c>
      <c r="H85" s="9">
        <f>ROUND(属性投放!I$4+装备属性!I$4*IF($B85&lt;10,1,ROUNDDOWN($B85,-1))+SUM(属性投放!J$37:J$38)*$B85+VLOOKUP($C$2,一级属性!$E$67:$P$90,COLUMNS(一级属性!$E$67:L$90),0)*$B85+VLOOKUP($C$2,宝石属性!$B$43:$M$66,COLUMNS(宝石属性!$B$43:I$66),0)*10*VLOOKUP(ROUNDDOWN($B85,-1),宝石属性!$B$25:$N$41,2,0)*VLOOKUP(ROUNDDOWN($B85,-1),宝石属性!$B$25:$N$41,3,0)+VLOOKUP($C$2,职业被动!$B$6:$M$29,COLUMNS(职业被动!$B$6:I$29),0)*$B85,0)</f>
        <v>958</v>
      </c>
      <c r="I85" s="9">
        <f>ROUND(属性投放!J$4+装备属性!J$4*IF($B85&lt;10,1,ROUNDDOWN($B85,-1))+SUM(属性投放!K$37:K$38)*$B85+VLOOKUP($C$2,一级属性!$E$67:$P$90,COLUMNS(一级属性!$E$67:M$90),0)*$B85+VLOOKUP($C$2,宝石属性!$B$43:$M$66,COLUMNS(宝石属性!$B$43:J$66),0)*10*VLOOKUP(ROUNDDOWN($B85,-1),宝石属性!$B$25:$N$41,2,0)*VLOOKUP(ROUNDDOWN($B85,-1),宝石属性!$B$25:$N$41,3,0)+VLOOKUP($C$2,职业被动!$B$6:$M$29,COLUMNS(职业被动!$B$6:J$29),0)*$B85,0)</f>
        <v>651</v>
      </c>
      <c r="J85" s="9">
        <f>ROUND(属性投放!K$4+装备属性!K$4*IF($B85&lt;10,1,ROUNDDOWN($B85,-1))+SUM(属性投放!L$37:L$38)*$B85+VLOOKUP($C$2,一级属性!$E$67:$P$90,COLUMNS(一级属性!$E$67:N$90),0)*$B85+VLOOKUP($C$2,宝石属性!$B$43:$M$66,COLUMNS(宝石属性!$B$43:K$66),0)*10*VLOOKUP(ROUNDDOWN($B85,-1),宝石属性!$B$25:$N$41,2,0)*VLOOKUP(ROUNDDOWN($B85,-1),宝石属性!$B$25:$N$41,3,0)+VLOOKUP($C$2,职业被动!$B$6:$M$29,COLUMNS(职业被动!$B$6:K$29),0)*$B85,0)</f>
        <v>301</v>
      </c>
      <c r="K85" s="9">
        <f>ROUND(属性投放!L$4+装备属性!L$4*IF($B85&lt;10,1,ROUNDDOWN($B85,-1))+SUM(属性投放!M$37:M$38)*$B85+VLOOKUP($C$2,一级属性!$E$67:$P$90,COLUMNS(一级属性!$E$67:O$90),0)*$B85+VLOOKUP($C$2,宝石属性!$B$43:$M$66,COLUMNS(宝石属性!$B$43:L$66),0)*10*VLOOKUP(ROUNDDOWN($B85,-1),宝石属性!$B$25:$N$41,2,0)*VLOOKUP(ROUNDDOWN($B85,-1),宝石属性!$B$25:$N$41,3,0)+VLOOKUP($C$2,职业被动!$B$6:$M$29,COLUMNS(职业被动!$B$6:L$29),0)*$B85,0)</f>
        <v>25</v>
      </c>
      <c r="L85" s="9">
        <f>ROUND(属性投放!M$4+装备属性!M$4*IF($B85&lt;10,1,ROUNDDOWN($B85,-1))+SUM(属性投放!N$37:N$38)*$B85+VLOOKUP($C$2,一级属性!$E$67:$P$90,COLUMNS(一级属性!$E$67:P$90),0)*$B85+VLOOKUP($C$2,宝石属性!$B$43:$M$66,COLUMNS(宝石属性!$B$43:M$66),0)*10*VLOOKUP(ROUNDDOWN($B85,-1),宝石属性!$B$25:$N$41,2,0)*VLOOKUP(ROUNDDOWN($B85,-1),宝石属性!$B$25:$N$41,3,0)+VLOOKUP($C$2,职业被动!$B$6:$M$29,COLUMNS(职业被动!$B$6:M$29),0)*$B85,0)</f>
        <v>925</v>
      </c>
      <c r="M85" s="48">
        <f>属性价值和能力评分!$F$9+ROUND(属性价值和能力评分!$F$38*10,0)*B85+ROUND((SUM(装备属性!$W$9:$W$14)+属性价值和能力评分!$F$38*1.25+1.4+2.8)*IF(B85&lt;10,1,ROUNDDOWN(B85,-1)),0)+15*VLOOKUP(ROUNDDOWN(B85,-1),宝石属性!$B$26:$D$41,2,0)*6*VLOOKUP(ROUNDDOWN(B85,-1),宝石属性!$B$26:$D$41,3,0)+(属性价值和能力评分!$F$49*9+属性价值和能力评分!$F$50*2+属性价值和能力评分!$F$53*8/5)*B85</f>
        <v>15932</v>
      </c>
      <c r="N85" s="20"/>
      <c r="O85" s="1">
        <v>82</v>
      </c>
      <c r="P85" s="9">
        <f>ROUND(属性投放!D$4+装备属性!D$4*IF($O85&lt;10,1,ROUNDDOWN($O85,-1))+SUM(属性投放!E$37:E$45)*$O85+VLOOKUP($P$2,一级属性!$E$41:$P$64,COLUMNS(一级属性!$E$41:G$64),0)*($O85+0.25*IF($O85&lt;10,1,ROUNDDOWN($O85,-1)))+VLOOKUP($P$2,宝石属性!$B$43:$M$66,COLUMNS(宝石属性!$B$43:D$66),0)*10*VLOOKUP(ROUNDDOWN($O85,-1),宝石属性!$B$25:$N$41,2,0)*VLOOKUP(ROUNDDOWN($O85,-1),宝石属性!$B$25:$N$41,3,0)+VLOOKUP($P$2,职业被动!$B$6:$M$29,COLUMNS(职业被动!$B$6:D$29),0)*$O85,0)</f>
        <v>6162</v>
      </c>
      <c r="Q85" s="9">
        <f>ROUND(属性投放!E$4+装备属性!E$4*IF($O85&lt;10,1,ROUNDDOWN($O85,-1))+SUM(属性投放!F$37:F$45)*$O85+VLOOKUP($P$2,一级属性!$E$41:$P$64,COLUMNS(一级属性!$E$41:H$64),0)*($O85+0.25*IF($O85&lt;10,1,ROUNDDOWN($O85,-1)))+VLOOKUP($P$2,宝石属性!$B$43:$M$66,COLUMNS(宝石属性!$B$43:E$66),0)*10*VLOOKUP(ROUNDDOWN($O85,-1),宝石属性!$B$25:$N$41,2,0)*VLOOKUP(ROUNDDOWN($O85,-1),宝石属性!$B$25:$N$41,3,0)+VLOOKUP($P$2,职业被动!$B$6:$M$29,COLUMNS(职业被动!$B$6:E$29),0)*$O85,0)</f>
        <v>3616</v>
      </c>
      <c r="R85" s="9">
        <f>ROUND(属性投放!F$4+装备属性!F$4*IF($O85&lt;10,1,ROUNDDOWN($O85,-1))+SUM(属性投放!G$37:G$45)*$O85+VLOOKUP($P$2,一级属性!$E$41:$P$64,COLUMNS(一级属性!$E$41:I$64),0)*($O85+0.25*IF($O85&lt;10,1,ROUNDDOWN($O85,-1)))+VLOOKUP($P$2,宝石属性!$B$43:$M$66,COLUMNS(宝石属性!$B$43:F$66),0)*10*VLOOKUP(ROUNDDOWN($O85,-1),宝石属性!$B$25:$N$41,2,0)*VLOOKUP(ROUNDDOWN($O85,-1),宝石属性!$B$25:$N$41,3,0)+VLOOKUP($P$2,职业被动!$B$6:$M$29,COLUMNS(职业被动!$B$6:F$29),0)*$O85,0)</f>
        <v>920</v>
      </c>
      <c r="S85" s="9">
        <f>ROUND(属性投放!G$4+装备属性!G$4*IF($O85&lt;10,1,ROUNDDOWN($O85,-1))+SUM(属性投放!H$37:H$45)*$O85+VLOOKUP($P$2,一级属性!$E$41:$P$64,COLUMNS(一级属性!$E$41:J$64),0)*($O85+0.25*IF($O85&lt;10,1,ROUNDDOWN($O85,-1)))+VLOOKUP($P$2,宝石属性!$B$43:$M$66,COLUMNS(宝石属性!$B$43:G$66),0)*10*VLOOKUP(ROUNDDOWN($O85,-1),宝石属性!$B$25:$N$41,2,0)*VLOOKUP(ROUNDDOWN($O85,-1),宝石属性!$B$25:$N$41,3,0)+VLOOKUP($P$2,职业被动!$B$6:$M$29,COLUMNS(职业被动!$B$6:G$29),0)*$O85,0)</f>
        <v>880</v>
      </c>
      <c r="T85" s="9">
        <f>ROUND(属性投放!H$4+装备属性!H$4*IF($O85&lt;10,1,ROUNDDOWN($O85,-1))+SUM(属性投放!I$37:I$45)*$O85+VLOOKUP($P$2,一级属性!$E$41:$P$64,COLUMNS(一级属性!$E$41:K$64),0)*($O85+0.25*IF($O85&lt;10,1,ROUNDDOWN($O85,-1)))+VLOOKUP($P$2,宝石属性!$B$43:$M$66,COLUMNS(宝石属性!$B$43:H$66),0)*10*VLOOKUP(ROUNDDOWN($O85,-1),宝石属性!$B$25:$N$41,2,0)*VLOOKUP(ROUNDDOWN($O85,-1),宝石属性!$B$25:$N$41,3,0)+VLOOKUP($P$2,职业被动!$B$6:$M$29,COLUMNS(职业被动!$B$6:H$29),0)*$O85,0)</f>
        <v>960</v>
      </c>
      <c r="U85" s="9">
        <f>ROUND(属性投放!I$4+装备属性!I$4*IF($O85&lt;10,1,ROUNDDOWN($O85,-1))+SUM(属性投放!J$37:J$45)*$O85+VLOOKUP($P$2,一级属性!$E$41:$P$64,COLUMNS(一级属性!$E$41:L$64),0)*($O85+0.25*IF($O85&lt;10,1,ROUNDDOWN($O85,-1)))+VLOOKUP($P$2,宝石属性!$B$43:$M$66,COLUMNS(宝石属性!$B$43:I$66),0)*10*VLOOKUP(ROUNDDOWN($O85,-1),宝石属性!$B$25:$N$41,2,0)*VLOOKUP(ROUNDDOWN($O85,-1),宝石属性!$B$25:$N$41,3,0)+VLOOKUP($P$2,职业被动!$B$6:$M$29,COLUMNS(职业被动!$B$6:I$29),0)*$O85,0)</f>
        <v>1018</v>
      </c>
      <c r="V85" s="9">
        <f>ROUND(属性投放!J$4+装备属性!J$4*IF($O85&lt;10,1,ROUNDDOWN($O85,-1))+SUM(属性投放!K$37:K$45)*$O85+VLOOKUP($P$2,一级属性!$E$41:$P$64,COLUMNS(一级属性!$E$41:M$64),0)*($O85+0.25*IF($O85&lt;10,1,ROUNDDOWN($O85,-1)))+VLOOKUP($P$2,宝石属性!$B$43:$M$66,COLUMNS(宝石属性!$B$43:J$66),0)*10*VLOOKUP(ROUNDDOWN($O85,-1),宝石属性!$B$25:$N$41,2,0)*VLOOKUP(ROUNDDOWN($O85,-1),宝石属性!$B$25:$N$41,3,0)+VLOOKUP($P$2,职业被动!$B$6:$M$29,COLUMNS(职业被动!$B$6:J$29),0)*$O85,0)</f>
        <v>722</v>
      </c>
      <c r="W85" s="9">
        <f>ROUND(属性投放!K$4+装备属性!K$4*IF($O85&lt;10,1,ROUNDDOWN($O85,-1))+SUM(属性投放!L$37:L$45)*$O85+VLOOKUP($P$2,一级属性!$E$41:$P$64,COLUMNS(一级属性!$E$41:N$64),0)*($O85+0.25*IF($O85&lt;10,1,ROUNDDOWN($O85,-1)))+VLOOKUP($P$2,宝石属性!$B$43:$M$66,COLUMNS(宝石属性!$B$43:K$66),0)*10*VLOOKUP(ROUNDDOWN($O85,-1),宝石属性!$B$25:$N$41,2,0)*VLOOKUP(ROUNDDOWN($O85,-1),宝石属性!$B$25:$N$41,3,0)+VLOOKUP($P$2,职业被动!$B$6:$M$29,COLUMNS(职业被动!$B$6:K$29),0)*$O85,0)</f>
        <v>461</v>
      </c>
      <c r="X85" s="9">
        <f>ROUND(属性投放!L$4+装备属性!L$4*IF($O85&lt;10,1,ROUNDDOWN($O85,-1))+SUM(属性投放!M$37:M$45)*$O85+VLOOKUP($P$2,一级属性!$E$41:$P$64,COLUMNS(一级属性!$E$41:O$64),0)*($O85+0.25*IF($O85&lt;10,1,ROUNDDOWN($O85,-1)))+VLOOKUP($P$2,宝石属性!$B$43:$M$66,COLUMNS(宝石属性!$B$43:L$66),0)*10*VLOOKUP(ROUNDDOWN($O85,-1),宝石属性!$B$25:$N$41,2,0)*VLOOKUP(ROUNDDOWN($O85,-1),宝石属性!$B$25:$N$41,3,0)+VLOOKUP($P$2,职业被动!$B$6:$M$29,COLUMNS(职业被动!$B$6:L$29),0)*$O85,0)</f>
        <v>25</v>
      </c>
      <c r="Y85" s="9">
        <f>ROUND(属性投放!M$4+装备属性!M$4*IF($O85&lt;10,1,ROUNDDOWN($O85,-1))+SUM(属性投放!N$37:N$45)*$O85+VLOOKUP($P$2,一级属性!$E$41:$P$64,COLUMNS(一级属性!$E$41:P$64),0)*($O85+0.25*IF($O85&lt;10,1,ROUNDDOWN($O85,-1)))+VLOOKUP($P$2,宝石属性!$B$43:$M$66,COLUMNS(宝石属性!$B$43:M$66),0)*10*VLOOKUP(ROUNDDOWN($O85,-1),宝石属性!$B$25:$N$41,2,0)*VLOOKUP(ROUNDDOWN($O85,-1),宝石属性!$B$25:$N$41,3,0)+VLOOKUP($P$2,职业被动!$B$6:$M$29,COLUMNS(职业被动!$B$6:M$29),0)*$O85,0)</f>
        <v>925</v>
      </c>
      <c r="Z85" s="48">
        <f>属性价值和能力评分!$F$9+ROUND(属性价值和能力评分!$F$38*10,0)*O85+ROUND((SUM(装备属性!$W$9:$W$14)+属性价值和能力评分!$F$38*1.25+1.4+2.8)*IF(O85&lt;10,1,ROUNDDOWN(O85,-1)),0)+15*VLOOKUP(ROUNDDOWN(O85,-1),宝石属性!$B$26:$D$41,2,0)*6*VLOOKUP(ROUNDDOWN(O85,-1),宝石属性!$B$26:$D$41,3,0)+(属性价值和能力评分!$F$49*9+属性价值和能力评分!$F$50*2+属性价值和能力评分!$F$53*8/5)*O85</f>
        <v>15932</v>
      </c>
      <c r="AB85" s="1">
        <v>82</v>
      </c>
      <c r="AC85" s="9">
        <f>ROUND(属性投放!D$4+装备属性!D$4*IF($AB85&lt;10,1,ROUNDDOWN($AB85,-1))+SUM(属性投放!E$37:E$45)*$AB85+VLOOKUP($AC$2,一级属性!$E$41:$P$64,COLUMNS(一级属性!$E$41:G$64),0)*($AB85+0.25*IF($AB85&lt;10,1,ROUNDDOWN($AB85,-1)))+VLOOKUP($AC$2,宝石属性!$B$43:$M$66,COLUMNS(宝石属性!$B$43:D$66),0)*10*VLOOKUP(ROUNDDOWN($AB85,-1),宝石属性!$B$25:$N$41,2,0)*VLOOKUP(ROUNDDOWN($AB85,-1),宝石属性!$B$25:$N$41,3,0)+VLOOKUP($AC$2,职业被动!$B$6:$M$29,COLUMNS(职业被动!$B$6:D$29),0)*$AB85,0)</f>
        <v>5588</v>
      </c>
      <c r="AD85" s="9">
        <f>ROUND(属性投放!E$4+装备属性!E$4*IF($AB85&lt;10,1,ROUNDDOWN($AB85,-1))+SUM(属性投放!F$37:F$45)*$AB85+VLOOKUP($AC$2,一级属性!$E$41:$P$64,COLUMNS(一级属性!$E$41:H$64),0)*($AB85+0.25*IF($AB85&lt;10,1,ROUNDDOWN($AB85,-1)))+VLOOKUP($AC$2,宝石属性!$B$43:$M$66,COLUMNS(宝石属性!$B$43:E$66),0)*10*VLOOKUP(ROUNDDOWN($AB85,-1),宝石属性!$B$25:$N$41,2,0)*VLOOKUP(ROUNDDOWN($AB85,-1),宝石属性!$B$25:$N$41,3,0)+VLOOKUP($AC$2,职业被动!$B$6:$M$29,COLUMNS(职业被动!$B$6:E$29),0)*$AB85,0)</f>
        <v>2086</v>
      </c>
      <c r="AE85" s="9">
        <f>ROUND(属性投放!F$4+装备属性!F$4*IF($AB85&lt;10,1,ROUNDDOWN($AB85,-1))+SUM(属性投放!G$37:G$45)*$AB85+VLOOKUP($AC$2,一级属性!$E$41:$P$64,COLUMNS(一级属性!$E$41:I$64),0)*($AB85+0.25*IF($AB85&lt;10,1,ROUNDDOWN($AB85,-1)))+VLOOKUP($AC$2,宝石属性!$B$43:$M$66,COLUMNS(宝石属性!$B$43:F$66),0)*10*VLOOKUP(ROUNDDOWN($AB85,-1),宝石属性!$B$25:$N$41,2,0)*VLOOKUP(ROUNDDOWN($AB85,-1),宝石属性!$B$25:$N$41,3,0)+VLOOKUP($AC$2,职业被动!$B$6:$M$29,COLUMNS(职业被动!$B$6:F$29),0)*$AB85,0)</f>
        <v>1488</v>
      </c>
      <c r="AF85" s="9">
        <f>ROUND(属性投放!G$4+装备属性!G$4*IF($AB85&lt;10,1,ROUNDDOWN($AB85,-1))+SUM(属性投放!H$37:H$45)*$AB85+VLOOKUP($AC$2,一级属性!$E$41:$P$64,COLUMNS(一级属性!$E$41:J$64),0)*($AB85+0.25*IF($AB85&lt;10,1,ROUNDDOWN($AB85,-1)))+VLOOKUP($AC$2,宝石属性!$B$43:$M$66,COLUMNS(宝石属性!$B$43:G$66),0)*10*VLOOKUP(ROUNDDOWN($AB85,-1),宝石属性!$B$25:$N$41,2,0)*VLOOKUP(ROUNDDOWN($AB85,-1),宝石属性!$B$25:$N$41,3,0)+VLOOKUP($AC$2,职业被动!$B$6:$M$29,COLUMNS(职业被动!$B$6:G$29),0)*$AB85,0)</f>
        <v>1044</v>
      </c>
      <c r="AG85" s="9">
        <f>ROUND(属性投放!H$4+装备属性!H$4*IF($AB85&lt;10,1,ROUNDDOWN($AB85,-1))+SUM(属性投放!I$37:I$45)*$AB85+VLOOKUP($AC$2,一级属性!$E$41:$P$64,COLUMNS(一级属性!$E$41:K$64),0)*($AB85+0.25*IF($AB85&lt;10,1,ROUNDDOWN($AB85,-1)))+VLOOKUP($AC$2,宝石属性!$B$43:$M$66,COLUMNS(宝石属性!$B$43:H$66),0)*10*VLOOKUP(ROUNDDOWN($AB85,-1),宝石属性!$B$25:$N$41,2,0)*VLOOKUP(ROUNDDOWN($AB85,-1),宝石属性!$B$25:$N$41,3,0)+VLOOKUP($AC$2,职业被动!$B$6:$M$29,COLUMNS(职业被动!$B$6:H$29),0)*$AB85,0)</f>
        <v>572</v>
      </c>
      <c r="AH85" s="9">
        <f>ROUND(属性投放!I$4+装备属性!I$4*IF($AB85&lt;10,1,ROUNDDOWN($AB85,-1))+SUM(属性投放!J$37:J$45)*$AB85+VLOOKUP($AC$2,一级属性!$E$41:$P$64,COLUMNS(一级属性!$E$41:L$64),0)*($AB85+0.25*IF($AB85&lt;10,1,ROUNDDOWN($AB85,-1)))+VLOOKUP($AC$2,宝石属性!$B$43:$M$66,COLUMNS(宝石属性!$B$43:I$66),0)*10*VLOOKUP(ROUNDDOWN($AB85,-1),宝石属性!$B$25:$N$41,2,0)*VLOOKUP(ROUNDDOWN($AB85,-1),宝石属性!$B$25:$N$41,3,0)+VLOOKUP($AC$2,职业被动!$B$6:$M$29,COLUMNS(职业被动!$B$6:I$29),0)*$AB85,0)</f>
        <v>956</v>
      </c>
      <c r="AI85" s="9">
        <f>ROUND(属性投放!J$4+装备属性!J$4*IF($AB85&lt;10,1,ROUNDDOWN($AB85,-1))+SUM(属性投放!K$37:K$45)*$AB85+VLOOKUP($AC$2,一级属性!$E$41:$P$64,COLUMNS(一级属性!$E$41:M$64),0)*($AB85+0.25*IF($AB85&lt;10,1,ROUNDDOWN($AB85,-1)))+VLOOKUP($AC$2,宝石属性!$B$43:$M$66,COLUMNS(宝石属性!$B$43:J$66),0)*10*VLOOKUP(ROUNDDOWN($AB85,-1),宝石属性!$B$25:$N$41,2,0)*VLOOKUP(ROUNDDOWN($AB85,-1),宝石属性!$B$25:$N$41,3,0)+VLOOKUP($AC$2,职业被动!$B$6:$M$29,COLUMNS(职业被动!$B$6:J$29),0)*$AB85,0)</f>
        <v>650</v>
      </c>
      <c r="AJ85" s="9">
        <f>ROUND(属性投放!K$4+装备属性!K$4*IF($AB85&lt;10,1,ROUNDDOWN($AB85,-1))+SUM(属性投放!L$37:L$45)*$AB85+VLOOKUP($AC$2,一级属性!$E$41:$P$64,COLUMNS(一级属性!$E$41:N$64),0)*($AB85+0.25*IF($AB85&lt;10,1,ROUNDDOWN($AB85,-1)))+VLOOKUP($AC$2,宝石属性!$B$43:$M$66,COLUMNS(宝石属性!$B$43:K$66),0)*10*VLOOKUP(ROUNDDOWN($AB85,-1),宝石属性!$B$25:$N$41,2,0)*VLOOKUP(ROUNDDOWN($AB85,-1),宝石属性!$B$25:$N$41,3,0)+VLOOKUP($AC$2,职业被动!$B$6:$M$29,COLUMNS(职业被动!$B$6:K$29),0)*$AB85,0)</f>
        <v>301</v>
      </c>
      <c r="AK85" s="9">
        <f>ROUND(属性投放!L$4+装备属性!L$4*IF($AB85&lt;10,1,ROUNDDOWN($AB85,-1))+SUM(属性投放!M$37:M$45)*$AB85+VLOOKUP($AC$2,一级属性!$E$41:$P$64,COLUMNS(一级属性!$E$41:O$64),0)*($AB85+0.25*IF($AB85&lt;10,1,ROUNDDOWN($AB85,-1)))+VLOOKUP($AC$2,宝石属性!$B$43:$M$66,COLUMNS(宝石属性!$B$43:L$66),0)*10*VLOOKUP(ROUNDDOWN($AB85,-1),宝石属性!$B$25:$N$41,2,0)*VLOOKUP(ROUNDDOWN($AB85,-1),宝石属性!$B$25:$N$41,3,0)+VLOOKUP($AC$2,职业被动!$B$6:$M$29,COLUMNS(职业被动!$B$6:L$29),0)*$AB85,0)</f>
        <v>25</v>
      </c>
      <c r="AL85" s="9">
        <f>ROUND(属性投放!M$4+装备属性!M$4*IF($AB85&lt;10,1,ROUNDDOWN($AB85,-1))+SUM(属性投放!N$37:N$45)*$AB85+VLOOKUP($AC$2,一级属性!$E$41:$P$64,COLUMNS(一级属性!$E$41:P$64),0)*($AB85+0.25*IF($AB85&lt;10,1,ROUNDDOWN($AB85,-1)))+VLOOKUP($AC$2,宝石属性!$B$43:$M$66,COLUMNS(宝石属性!$B$43:M$66),0)*10*VLOOKUP(ROUNDDOWN($AB85,-1),宝石属性!$B$25:$N$41,2,0)*VLOOKUP(ROUNDDOWN($AB85,-1),宝石属性!$B$25:$N$41,3,0)+VLOOKUP($AC$2,职业被动!$B$6:$M$29,COLUMNS(职业被动!$B$6:M$29),0)*$AB85,0)</f>
        <v>925</v>
      </c>
      <c r="AM85" s="48">
        <f>属性价值和能力评分!$F$9+ROUND(属性价值和能力评分!$F$38*10,0)*AB85+ROUND((SUM(装备属性!$W$9:$W$14)+属性价值和能力评分!$F$38*1.25+1.4+2.8)*IF(AB85&lt;10,1,ROUNDDOWN(AB85,-1)),0)+15*VLOOKUP(ROUNDDOWN(AB85,-1),宝石属性!$B$26:$D$41,2,0)*6*VLOOKUP(ROUNDDOWN(AB85,-1),宝石属性!$B$26:$D$41,3,0)+(属性价值和能力评分!$F$49*9+属性价值和能力评分!$F$50*2+属性价值和能力评分!$F$53*8/5)*AB85</f>
        <v>15932</v>
      </c>
      <c r="AO85" s="1">
        <v>82</v>
      </c>
      <c r="AP85" s="9">
        <f>ROUND(属性投放!D$4+装备属性!D$4*IF($AO85&lt;10,1,ROUNDDOWN($AO85,-1))+SUM(属性投放!E$37:E$45)*$AO85+VLOOKUP($AP$2,一级属性!$E$41:$P$64,COLUMNS(一级属性!$E$41:G$64),0)*($AO85+0.25*IF($AO85&lt;10,1,ROUNDDOWN($AO85,-1)))+VLOOKUP($AP$2,宝石属性!$B$43:$M$66,COLUMNS(宝石属性!$B$43:D$66),0)*10*VLOOKUP(ROUNDDOWN($AO85,-1),宝石属性!$B$25:$N$41,2,0)*VLOOKUP(ROUNDDOWN($AO85,-1),宝石属性!$B$25:$N$41,3,0)+VLOOKUP($AP$2,职业被动!$B$6:$M$29,COLUMNS(职业被动!$B$6:D$29),0)*$AO85,0)</f>
        <v>5588</v>
      </c>
      <c r="AQ85" s="9">
        <f>ROUND(属性投放!E$4+装备属性!E$4*IF($AO85&lt;10,1,ROUNDDOWN($AO85,-1))+SUM(属性投放!F$37:F$45)*$AO85+VLOOKUP($AP$2,一级属性!$E$41:$P$64,COLUMNS(一级属性!$E$41:H$64),0)*($AO85+0.25*IF($AO85&lt;10,1,ROUNDDOWN($AO85,-1)))+VLOOKUP($AP$2,宝石属性!$B$43:$M$66,COLUMNS(宝石属性!$B$43:E$66),0)*10*VLOOKUP(ROUNDDOWN($AO85,-1),宝石属性!$B$25:$N$41,2,0)*VLOOKUP(ROUNDDOWN($AO85,-1),宝石属性!$B$25:$N$41,3,0)+VLOOKUP($AP$2,职业被动!$B$6:$M$29,COLUMNS(职业被动!$B$6:E$29),0)*$AO85,0)</f>
        <v>3616</v>
      </c>
      <c r="AR85" s="9">
        <f>ROUND(属性投放!F$4+装备属性!F$4*IF($AO85&lt;10,1,ROUNDDOWN($AO85,-1))+SUM(属性投放!G$37:G$45)*$AO85+VLOOKUP($AP$2,一级属性!$E$41:$P$64,COLUMNS(一级属性!$E$41:I$64),0)*($AO85+0.25*IF($AO85&lt;10,1,ROUNDDOWN($AO85,-1)))+VLOOKUP($AP$2,宝石属性!$B$43:$M$66,COLUMNS(宝石属性!$B$43:F$66),0)*10*VLOOKUP(ROUNDDOWN($AO85,-1),宝石属性!$B$25:$N$41,2,0)*VLOOKUP(ROUNDDOWN($AO85,-1),宝石属性!$B$25:$N$41,3,0)+VLOOKUP($AP$2,职业被动!$B$6:$M$29,COLUMNS(职业被动!$B$6:F$29),0)*$AO85,0)</f>
        <v>920</v>
      </c>
      <c r="AS85" s="9">
        <f>ROUND(属性投放!G$4+装备属性!G$4*IF($AO85&lt;10,1,ROUNDDOWN($AO85,-1))+SUM(属性投放!H$37:H$45)*$AO85+VLOOKUP($AP$2,一级属性!$E$41:$P$64,COLUMNS(一级属性!$E$41:J$64),0)*($AO85+0.25*IF($AO85&lt;10,1,ROUNDDOWN($AO85,-1)))+VLOOKUP($AP$2,宝石属性!$B$43:$M$66,COLUMNS(宝石属性!$B$43:G$66),0)*10*VLOOKUP(ROUNDDOWN($AO85,-1),宝石属性!$B$25:$N$41,2,0)*VLOOKUP(ROUNDDOWN($AO85,-1),宝石属性!$B$25:$N$41,3,0)+VLOOKUP($AP$2,职业被动!$B$6:$M$29,COLUMNS(职业被动!$B$6:G$29),0)*$AO85,0)</f>
        <v>880</v>
      </c>
      <c r="AT85" s="9">
        <f>ROUND(属性投放!H$4+装备属性!H$4*IF($AO85&lt;10,1,ROUNDDOWN($AO85,-1))+SUM(属性投放!I$37:I$45)*$AO85+VLOOKUP($AP$2,一级属性!$E$41:$P$64,COLUMNS(一级属性!$E$41:K$64),0)*($AO85+0.25*IF($AO85&lt;10,1,ROUNDDOWN($AO85,-1)))+VLOOKUP($AP$2,宝石属性!$B$43:$M$66,COLUMNS(宝石属性!$B$43:H$66),0)*10*VLOOKUP(ROUNDDOWN($AO85,-1),宝石属性!$B$25:$N$41,2,0)*VLOOKUP(ROUNDDOWN($AO85,-1),宝石属性!$B$25:$N$41,3,0)+VLOOKUP($AP$2,职业被动!$B$6:$M$29,COLUMNS(职业被动!$B$6:H$29),0)*$AO85,0)</f>
        <v>878</v>
      </c>
      <c r="AU85" s="9">
        <f>ROUND(属性投放!I$4+装备属性!I$4*IF($AO85&lt;10,1,ROUNDDOWN($AO85,-1))+SUM(属性投放!J$37:J$45)*$AO85+VLOOKUP($AP$2,一级属性!$E$41:$P$64,COLUMNS(一级属性!$E$41:L$64),0)*($AO85+0.25*IF($AO85&lt;10,1,ROUNDDOWN($AO85,-1)))+VLOOKUP($AP$2,宝石属性!$B$43:$M$66,COLUMNS(宝石属性!$B$43:I$66),0)*10*VLOOKUP(ROUNDDOWN($AO85,-1),宝石属性!$B$25:$N$41,2,0)*VLOOKUP(ROUNDDOWN($AO85,-1),宝石属性!$B$25:$N$41,3,0)+VLOOKUP($AP$2,职业被动!$B$6:$M$29,COLUMNS(职业被动!$B$6:I$29),0)*$AO85,0)</f>
        <v>1018</v>
      </c>
      <c r="AV85" s="9">
        <f>ROUND(属性投放!J$4+装备属性!J$4*IF($AO85&lt;10,1,ROUNDDOWN($AO85,-1))+SUM(属性投放!K$37:K$45)*$AO85+VLOOKUP($AP$2,一级属性!$E$41:$P$64,COLUMNS(一级属性!$E$41:M$64),0)*($AO85+0.25*IF($AO85&lt;10,1,ROUNDDOWN($AO85,-1)))+VLOOKUP($AP$2,宝石属性!$B$43:$M$66,COLUMNS(宝石属性!$B$43:J$66),0)*10*VLOOKUP(ROUNDDOWN($AO85,-1),宝石属性!$B$25:$N$41,2,0)*VLOOKUP(ROUNDDOWN($AO85,-1),宝石属性!$B$25:$N$41,3,0)+VLOOKUP($AP$2,职业被动!$B$6:$M$29,COLUMNS(职业被动!$B$6:J$29),0)*$AO85,0)</f>
        <v>722</v>
      </c>
      <c r="AW85" s="9">
        <f>ROUND(属性投放!K$4+装备属性!K$4*IF($AO85&lt;10,1,ROUNDDOWN($AO85,-1))+SUM(属性投放!L$37:L$45)*$AO85+VLOOKUP($AP$2,一级属性!$E$41:$P$64,COLUMNS(一级属性!$E$41:N$64),0)*($AO85+0.25*IF($AO85&lt;10,1,ROUNDDOWN($AO85,-1)))+VLOOKUP($AP$2,宝石属性!$B$43:$M$66,COLUMNS(宝石属性!$B$43:K$66),0)*10*VLOOKUP(ROUNDDOWN($AO85,-1),宝石属性!$B$25:$N$41,2,0)*VLOOKUP(ROUNDDOWN($AO85,-1),宝石属性!$B$25:$N$41,3,0)+VLOOKUP($AP$2,职业被动!$B$6:$M$29,COLUMNS(职业被动!$B$6:K$29),0)*$AO85,0)</f>
        <v>301</v>
      </c>
      <c r="AX85" s="9">
        <f>ROUND(属性投放!L$4+装备属性!L$4*IF($AO85&lt;10,1,ROUNDDOWN($AO85,-1))+SUM(属性投放!M$37:M$45)*$AO85+VLOOKUP($AP$2,一级属性!$E$41:$P$64,COLUMNS(一级属性!$E$41:O$64),0)*($AO85+0.25*IF($AO85&lt;10,1,ROUNDDOWN($AO85,-1)))+VLOOKUP($AP$2,宝石属性!$B$43:$M$66,COLUMNS(宝石属性!$B$43:L$66),0)*10*VLOOKUP(ROUNDDOWN($AO85,-1),宝石属性!$B$25:$N$41,2,0)*VLOOKUP(ROUNDDOWN($AO85,-1),宝石属性!$B$25:$N$41,3,0)+VLOOKUP($AP$2,职业被动!$B$6:$M$29,COLUMNS(职业被动!$B$6:L$29),0)*$AO85,0)</f>
        <v>905</v>
      </c>
      <c r="AY85" s="9">
        <f>ROUND(属性投放!M$4+装备属性!M$4*IF($AO85&lt;10,1,ROUNDDOWN($AO85,-1))+SUM(属性投放!N$37:N$45)*$AO85+VLOOKUP($AP$2,一级属性!$E$41:$P$64,COLUMNS(一级属性!$E$41:P$64),0)*($AO85+0.25*IF($AO85&lt;10,1,ROUNDDOWN($AO85,-1)))+VLOOKUP($AP$2,宝石属性!$B$43:$M$66,COLUMNS(宝石属性!$B$43:M$66),0)*10*VLOOKUP(ROUNDDOWN($AO85,-1),宝石属性!$B$25:$N$41,2,0)*VLOOKUP(ROUNDDOWN($AO85,-1),宝石属性!$B$25:$N$41,3,0)+VLOOKUP($AP$2,职业被动!$B$6:$M$29,COLUMNS(职业被动!$B$6:M$29),0)*$AO85,0)</f>
        <v>925</v>
      </c>
      <c r="AZ85" s="48">
        <f>属性价值和能力评分!$F$9+ROUND(属性价值和能力评分!$F$38*10,0)*AO85+ROUND((SUM(装备属性!$W$9:$W$14)+属性价值和能力评分!$F$38*1.25+1.4+2.8)*IF(AO85&lt;10,1,ROUNDDOWN(AO85,-1)),0)+15*VLOOKUP(ROUNDDOWN(AO85,-1),宝石属性!$B$26:$D$41,2,0)*6*VLOOKUP(ROUNDDOWN(AO85,-1),宝石属性!$B$26:$D$41,3,0)+(属性价值和能力评分!$F$49*9+属性价值和能力评分!$F$50*2+属性价值和能力评分!$F$53*8/5)*AO85</f>
        <v>15932</v>
      </c>
      <c r="BB85" s="1">
        <v>82</v>
      </c>
      <c r="BC85" s="9">
        <f>ROUND(属性投放!D$4+装备属性!D$4*IF($BB85&lt;10,1,ROUNDDOWN($BB85,-1))+SUM(属性投放!E$37:E$45)*$BB85+VLOOKUP($BC$2,一级属性!$E$41:$P$64,COLUMNS(一级属性!$E$41:G$64),0)*($BB85+0.25*IF($BB85&lt;10,1,ROUNDDOWN($BB85,-1)))+VLOOKUP($BC$2,宝石属性!$B$43:$M$66,COLUMNS(宝石属性!$B$43:D$66),0)*10*VLOOKUP(ROUNDDOWN($BB85,-1),宝石属性!$B$25:$N$41,2,0)*VLOOKUP(ROUNDDOWN($BB85,-1),宝石属性!$B$25:$N$41,3,0)+VLOOKUP($BC$2,职业被动!$B$6:$M$29,COLUMNS(职业被动!$B$6:D$29),0)*$BB85,0)</f>
        <v>5014</v>
      </c>
      <c r="BD85" s="9">
        <f>ROUND(属性投放!E$4+装备属性!E$4*IF($BB85&lt;10,1,ROUNDDOWN($BB85,-1))+SUM(属性投放!F$37:F$45)*$BB85+VLOOKUP($BC$2,一级属性!$E$41:$P$64,COLUMNS(一级属性!$E$41:H$64),0)*($BB85+0.25*IF($BB85&lt;10,1,ROUNDDOWN($BB85,-1)))+VLOOKUP($BC$2,宝石属性!$B$43:$M$66,COLUMNS(宝石属性!$B$43:E$66),0)*10*VLOOKUP(ROUNDDOWN($BB85,-1),宝石属性!$B$25:$N$41,2,0)*VLOOKUP(ROUNDDOWN($BB85,-1),宝石属性!$B$25:$N$41,3,0)+VLOOKUP($BC$2,职业被动!$B$6:$M$29,COLUMNS(职业被动!$B$6:E$29),0)*$BB85,0)</f>
        <v>4126</v>
      </c>
      <c r="BE85" s="9">
        <f>ROUND(属性投放!F$4+装备属性!F$4*IF($BB85&lt;10,1,ROUNDDOWN($BB85,-1))+SUM(属性投放!G$37:G$45)*$BB85+VLOOKUP($BC$2,一级属性!$E$41:$P$64,COLUMNS(一级属性!$E$41:I$64),0)*($BB85+0.25*IF($BB85&lt;10,1,ROUNDDOWN($BB85,-1)))+VLOOKUP($BC$2,宝石属性!$B$43:$M$66,COLUMNS(宝石属性!$B$43:F$66),0)*10*VLOOKUP(ROUNDDOWN($BB85,-1),宝石属性!$B$25:$N$41,2,0)*VLOOKUP(ROUNDDOWN($BB85,-1),宝石属性!$B$25:$N$41,3,0)+VLOOKUP($BC$2,职业被动!$B$6:$M$29,COLUMNS(职业被动!$B$6:F$29),0)*$BB85,0)</f>
        <v>920</v>
      </c>
      <c r="BF85" s="9">
        <f>ROUND(属性投放!G$4+装备属性!G$4*IF($BB85&lt;10,1,ROUNDDOWN($BB85,-1))+SUM(属性投放!H$37:H$45)*$BB85+VLOOKUP($BC$2,一级属性!$E$41:$P$64,COLUMNS(一级属性!$E$41:J$64),0)*($BB85+0.25*IF($BB85&lt;10,1,ROUNDDOWN($BB85,-1)))+VLOOKUP($BC$2,宝石属性!$B$43:$M$66,COLUMNS(宝石属性!$B$43:G$66),0)*10*VLOOKUP(ROUNDDOWN($BB85,-1),宝石属性!$B$25:$N$41,2,0)*VLOOKUP(ROUNDDOWN($BB85,-1),宝石属性!$B$25:$N$41,3,0)+VLOOKUP($BC$2,职业被动!$B$6:$M$29,COLUMNS(职业被动!$B$6:G$29),0)*$BB85,0)</f>
        <v>880</v>
      </c>
      <c r="BG85" s="9">
        <f>ROUND(属性投放!H$4+装备属性!H$4*IF($BB85&lt;10,1,ROUNDDOWN($BB85,-1))+SUM(属性投放!I$37:I$45)*$BB85+VLOOKUP($BC$2,一级属性!$E$41:$P$64,COLUMNS(一级属性!$E$41:K$64),0)*($BB85+0.25*IF($BB85&lt;10,1,ROUNDDOWN($BB85,-1)))+VLOOKUP($BC$2,宝石属性!$B$43:$M$66,COLUMNS(宝石属性!$B$43:H$66),0)*10*VLOOKUP(ROUNDDOWN($BB85,-1),宝石属性!$B$25:$N$41,2,0)*VLOOKUP(ROUNDDOWN($BB85,-1),宝石属性!$B$25:$N$41,3,0)+VLOOKUP($BC$2,职业被动!$B$6:$M$29,COLUMNS(职业被动!$B$6:H$29),0)*$BB85,0)</f>
        <v>1264</v>
      </c>
      <c r="BH85" s="9">
        <f>ROUND(属性投放!I$4+装备属性!I$4*IF($BB85&lt;10,1,ROUNDDOWN($BB85,-1))+SUM(属性投放!J$37:J$45)*$BB85+VLOOKUP($BC$2,一级属性!$E$41:$P$64,COLUMNS(一级属性!$E$41:L$64),0)*($BB85+0.25*IF($BB85&lt;10,1,ROUNDDOWN($BB85,-1)))+VLOOKUP($BC$2,宝石属性!$B$43:$M$66,COLUMNS(宝石属性!$B$43:I$66),0)*10*VLOOKUP(ROUNDDOWN($BB85,-1),宝石属性!$B$25:$N$41,2,0)*VLOOKUP(ROUNDDOWN($BB85,-1),宝石属性!$B$25:$N$41,3,0)+VLOOKUP($BC$2,职业被动!$B$6:$M$29,COLUMNS(职业被动!$B$6:I$29),0)*$BB85,0)</f>
        <v>1202</v>
      </c>
      <c r="BI85" s="9">
        <f>ROUND(属性投放!J$4+装备属性!J$4*IF($BB85&lt;10,1,ROUNDDOWN($BB85,-1))+SUM(属性投放!K$37:K$45)*$BB85+VLOOKUP($BC$2,一级属性!$E$41:$P$64,COLUMNS(一级属性!$E$41:M$64),0)*($BB85+0.25*IF($BB85&lt;10,1,ROUNDDOWN($BB85,-1)))+VLOOKUP($BC$2,宝石属性!$B$43:$M$66,COLUMNS(宝石属性!$B$43:J$66),0)*10*VLOOKUP(ROUNDDOWN($BB85,-1),宝石属性!$B$25:$N$41,2,0)*VLOOKUP(ROUNDDOWN($BB85,-1),宝石属性!$B$25:$N$41,3,0)+VLOOKUP($BC$2,职业被动!$B$6:$M$29,COLUMNS(职业被动!$B$6:J$29),0)*$BB85,0)</f>
        <v>569</v>
      </c>
      <c r="BJ85" s="9">
        <f>ROUND(属性投放!K$4+装备属性!K$4*IF($BB85&lt;10,1,ROUNDDOWN($BB85,-1))+SUM(属性投放!L$37:L$45)*$BB85+VLOOKUP($BC$2,一级属性!$E$41:$P$64,COLUMNS(一级属性!$E$41:N$64),0)*($BB85+0.25*IF($BB85&lt;10,1,ROUNDDOWN($BB85,-1)))+VLOOKUP($BC$2,宝石属性!$B$43:$M$66,COLUMNS(宝石属性!$B$43:K$66),0)*10*VLOOKUP(ROUNDDOWN($BB85,-1),宝石属性!$B$25:$N$41,2,0)*VLOOKUP(ROUNDDOWN($BB85,-1),宝石属性!$B$25:$N$41,3,0)+VLOOKUP($BC$2,职业被动!$B$6:$M$29,COLUMNS(职业被动!$B$6:K$29),0)*$BB85,0)</f>
        <v>301</v>
      </c>
      <c r="BK85" s="9">
        <f>ROUND(属性投放!L$4+装备属性!L$4*IF($BB85&lt;10,1,ROUNDDOWN($BB85,-1))+SUM(属性投放!M$37:M$45)*$BB85+VLOOKUP($BC$2,一级属性!$E$41:$P$64,COLUMNS(一级属性!$E$41:O$64),0)*($BB85+0.25*IF($BB85&lt;10,1,ROUNDDOWN($BB85,-1)))+VLOOKUP($BC$2,宝石属性!$B$43:$M$66,COLUMNS(宝石属性!$B$43:L$66),0)*10*VLOOKUP(ROUNDDOWN($BB85,-1),宝石属性!$B$25:$N$41,2,0)*VLOOKUP(ROUNDDOWN($BB85,-1),宝石属性!$B$25:$N$41,3,0)+VLOOKUP($BC$2,职业被动!$B$6:$M$29,COLUMNS(职业被动!$B$6:L$29),0)*$BB85,0)</f>
        <v>25</v>
      </c>
      <c r="BL85" s="9">
        <f>ROUND(属性投放!M$4+装备属性!M$4*IF($BB85&lt;10,1,ROUNDDOWN($BB85,-1))+SUM(属性投放!N$37:N$45)*$BB85+VLOOKUP($BC$2,一级属性!$E$41:$P$64,COLUMNS(一级属性!$E$41:P$64),0)*($BB85+0.25*IF($BB85&lt;10,1,ROUNDDOWN($BB85,-1)))+VLOOKUP($BC$2,宝石属性!$B$43:$M$66,COLUMNS(宝石属性!$B$43:M$66),0)*10*VLOOKUP(ROUNDDOWN($BB85,-1),宝石属性!$B$25:$N$41,2,0)*VLOOKUP(ROUNDDOWN($BB85,-1),宝石属性!$B$25:$N$41,3,0)+VLOOKUP($BC$2,职业被动!$B$6:$M$29,COLUMNS(职业被动!$B$6:M$29),0)*$BB85,0)</f>
        <v>925</v>
      </c>
      <c r="BM85" s="48">
        <f>属性价值和能力评分!$F$9+ROUND(属性价值和能力评分!$F$38*10,0)*BB85+ROUND((SUM(装备属性!$W$9:$W$14)+属性价值和能力评分!$F$38*1.25+1.4+2.8)*IF(BB85&lt;10,1,ROUNDDOWN(BB85,-1)),0)+15*VLOOKUP(ROUNDDOWN(BB85,-1),宝石属性!$B$26:$D$41,2,0)*6*VLOOKUP(ROUNDDOWN(BB85,-1),宝石属性!$B$26:$D$41,3,0)+(属性价值和能力评分!$F$49*9+属性价值和能力评分!$F$50*2+属性价值和能力评分!$F$53*8/5)*BB85</f>
        <v>15932</v>
      </c>
      <c r="BO85" s="1">
        <v>82</v>
      </c>
      <c r="BP85" s="9">
        <f>ROUND(属性投放!D$4+装备属性!D$4*IF($BO85&lt;10,1,ROUNDDOWN($BO85,-1))+SUM(属性投放!E$37:E$45)*$BO85+VLOOKUP($BP$2,一级属性!$E$41:$P$64,COLUMNS(一级属性!$E$41:G$64),0)*($BO85+0.25*IF($BO85&lt;10,1,ROUNDDOWN($BO85,-1)))+VLOOKUP($BP$2,宝石属性!$B$43:$M$66,COLUMNS(宝石属性!$B$43:D$66),0)*10*VLOOKUP(ROUNDDOWN($BO85,-1),宝石属性!$B$25:$N$41,2,0)*VLOOKUP(ROUNDDOWN($BO85,-1),宝石属性!$B$25:$N$41,3,0)+VLOOKUP($BP$2,职业被动!$B$6:$M$29,COLUMNS(职业被动!$B$6:D$29),0)*$BO85,0)</f>
        <v>6162</v>
      </c>
      <c r="BQ85" s="9">
        <f>ROUND(属性投放!E$4+装备属性!E$4*IF($BO85&lt;10,1,ROUNDDOWN($BO85,-1))+SUM(属性投放!F$37:F$45)*$BO85+VLOOKUP($BP$2,一级属性!$E$41:$P$64,COLUMNS(一级属性!$E$41:H$64),0)*($BO85+0.25*IF($BO85&lt;10,1,ROUNDDOWN($BO85,-1)))+VLOOKUP($BP$2,宝石属性!$B$43:$M$66,COLUMNS(宝石属性!$B$43:E$66),0)*10*VLOOKUP(ROUNDDOWN($BO85,-1),宝石属性!$B$25:$N$41,2,0)*VLOOKUP(ROUNDDOWN($BO85,-1),宝石属性!$B$25:$N$41,3,0)+VLOOKUP($BP$2,职业被动!$B$6:$M$29,COLUMNS(职业被动!$B$6:E$29),0)*$BO85,0)</f>
        <v>3616</v>
      </c>
      <c r="BR85" s="9">
        <f>ROUND(属性投放!F$4+装备属性!F$4*IF($BO85&lt;10,1,ROUNDDOWN($BO85,-1))+SUM(属性投放!G$37:G$45)*$BO85+VLOOKUP($BP$2,一级属性!$E$41:$P$64,COLUMNS(一级属性!$E$41:I$64),0)*($BO85+0.25*IF($BO85&lt;10,1,ROUNDDOWN($BO85,-1)))+VLOOKUP($BP$2,宝石属性!$B$43:$M$66,COLUMNS(宝石属性!$B$43:F$66),0)*10*VLOOKUP(ROUNDDOWN($BO85,-1),宝石属性!$B$25:$N$41,2,0)*VLOOKUP(ROUNDDOWN($BO85,-1),宝石属性!$B$25:$N$41,3,0)+VLOOKUP($BP$2,职业被动!$B$6:$M$29,COLUMNS(职业被动!$B$6:F$29),0)*$BO85,0)</f>
        <v>920</v>
      </c>
      <c r="BS85" s="9">
        <f>ROUND(属性投放!G$4+装备属性!G$4*IF($BO85&lt;10,1,ROUNDDOWN($BO85,-1))+SUM(属性投放!H$37:H$45)*$BO85+VLOOKUP($BP$2,一级属性!$E$41:$P$64,COLUMNS(一级属性!$E$41:J$64),0)*($BO85+0.25*IF($BO85&lt;10,1,ROUNDDOWN($BO85,-1)))+VLOOKUP($BP$2,宝石属性!$B$43:$M$66,COLUMNS(宝石属性!$B$43:G$66),0)*10*VLOOKUP(ROUNDDOWN($BO85,-1),宝石属性!$B$25:$N$41,2,0)*VLOOKUP(ROUNDDOWN($BO85,-1),宝石属性!$B$25:$N$41,3,0)+VLOOKUP($BP$2,职业被动!$B$6:$M$29,COLUMNS(职业被动!$B$6:G$29),0)*$BO85,0)</f>
        <v>880</v>
      </c>
      <c r="BT85" s="9">
        <f>ROUND(属性投放!H$4+装备属性!H$4*IF($BO85&lt;10,1,ROUNDDOWN($BO85,-1))+SUM(属性投放!I$37:I$45)*$BO85+VLOOKUP($BP$2,一级属性!$E$41:$P$64,COLUMNS(一级属性!$E$41:K$64),0)*($BO85+0.25*IF($BO85&lt;10,1,ROUNDDOWN($BO85,-1)))+VLOOKUP($BP$2,宝石属性!$B$43:$M$66,COLUMNS(宝石属性!$B$43:H$66),0)*10*VLOOKUP(ROUNDDOWN($BO85,-1),宝石属性!$B$25:$N$41,2,0)*VLOOKUP(ROUNDDOWN($BO85,-1),宝石属性!$B$25:$N$41,3,0)+VLOOKUP($BP$2,职业被动!$B$6:$M$29,COLUMNS(职业被动!$B$6:H$29),0)*$BO85,0)</f>
        <v>960</v>
      </c>
      <c r="BU85" s="9">
        <f>ROUND(属性投放!I$4+装备属性!I$4*IF($BO85&lt;10,1,ROUNDDOWN($BO85,-1))+SUM(属性投放!J$37:J$45)*$BO85+VLOOKUP($BP$2,一级属性!$E$41:$P$64,COLUMNS(一级属性!$E$41:L$64),0)*($BO85+0.25*IF($BO85&lt;10,1,ROUNDDOWN($BO85,-1)))+VLOOKUP($BP$2,宝石属性!$B$43:$M$66,COLUMNS(宝石属性!$B$43:I$66),0)*10*VLOOKUP(ROUNDDOWN($BO85,-1),宝石属性!$B$25:$N$41,2,0)*VLOOKUP(ROUNDDOWN($BO85,-1),宝石属性!$B$25:$N$41,3,0)+VLOOKUP($BP$2,职业被动!$B$6:$M$29,COLUMNS(职业被动!$B$6:I$29),0)*$BO85,0)</f>
        <v>1018</v>
      </c>
      <c r="BV85" s="9">
        <f>ROUND(属性投放!J$4+装备属性!J$4*IF($BO85&lt;10,1,ROUNDDOWN($BO85,-1))+SUM(属性投放!K$37:K$45)*$BO85+VLOOKUP($BP$2,一级属性!$E$41:$P$64,COLUMNS(一级属性!$E$41:M$64),0)*($BO85+0.25*IF($BO85&lt;10,1,ROUNDDOWN($BO85,-1)))+VLOOKUP($BP$2,宝石属性!$B$43:$M$66,COLUMNS(宝石属性!$B$43:J$66),0)*10*VLOOKUP(ROUNDDOWN($BO85,-1),宝石属性!$B$25:$N$41,2,0)*VLOOKUP(ROUNDDOWN($BO85,-1),宝石属性!$B$25:$N$41,3,0)+VLOOKUP($BP$2,职业被动!$B$6:$M$29,COLUMNS(职业被动!$B$6:J$29),0)*$BO85,0)</f>
        <v>722</v>
      </c>
      <c r="BW85" s="9">
        <f>ROUND(属性投放!K$4+装备属性!K$4*IF($BO85&lt;10,1,ROUNDDOWN($BO85,-1))+SUM(属性投放!L$37:L$45)*$BO85+VLOOKUP($BP$2,一级属性!$E$41:$P$64,COLUMNS(一级属性!$E$41:N$64),0)*($BO85+0.25*IF($BO85&lt;10,1,ROUNDDOWN($BO85,-1)))+VLOOKUP($BP$2,宝石属性!$B$43:$M$66,COLUMNS(宝石属性!$B$43:K$66),0)*10*VLOOKUP(ROUNDDOWN($BO85,-1),宝石属性!$B$25:$N$41,2,0)*VLOOKUP(ROUNDDOWN($BO85,-1),宝石属性!$B$25:$N$41,3,0)+VLOOKUP($BP$2,职业被动!$B$6:$M$29,COLUMNS(职业被动!$B$6:K$29),0)*$BO85,0)</f>
        <v>461</v>
      </c>
      <c r="BX85" s="9">
        <f>ROUND(属性投放!L$4+装备属性!L$4*IF($BO85&lt;10,1,ROUNDDOWN($BO85,-1))+SUM(属性投放!M$37:M$45)*$BO85+VLOOKUP($BP$2,一级属性!$E$41:$P$64,COLUMNS(一级属性!$E$41:O$64),0)*($BO85+0.25*IF($BO85&lt;10,1,ROUNDDOWN($BO85,-1)))+VLOOKUP($BP$2,宝石属性!$B$43:$M$66,COLUMNS(宝石属性!$B$43:L$66),0)*10*VLOOKUP(ROUNDDOWN($BO85,-1),宝石属性!$B$25:$N$41,2,0)*VLOOKUP(ROUNDDOWN($BO85,-1),宝石属性!$B$25:$N$41,3,0)+VLOOKUP($BP$2,职业被动!$B$6:$M$29,COLUMNS(职业被动!$B$6:L$29),0)*$BO85,0)</f>
        <v>25</v>
      </c>
      <c r="BY85" s="9">
        <f>ROUND(属性投放!M$4+装备属性!M$4*IF($BO85&lt;10,1,ROUNDDOWN($BO85,-1))+SUM(属性投放!N$37:N$45)*$BO85+VLOOKUP($BP$2,一级属性!$E$41:$P$64,COLUMNS(一级属性!$E$41:P$64),0)*($BO85+0.25*IF($BO85&lt;10,1,ROUNDDOWN($BO85,-1)))+VLOOKUP($BP$2,宝石属性!$B$43:$M$66,COLUMNS(宝石属性!$B$43:M$66),0)*10*VLOOKUP(ROUNDDOWN($BO85,-1),宝石属性!$B$25:$N$41,2,0)*VLOOKUP(ROUNDDOWN($BO85,-1),宝石属性!$B$25:$N$41,3,0)+VLOOKUP($BP$2,职业被动!$B$6:$M$29,COLUMNS(职业被动!$B$6:M$29),0)*$BO85,0)</f>
        <v>925</v>
      </c>
      <c r="BZ85" s="48">
        <f>属性价值和能力评分!$F$9+ROUND(属性价值和能力评分!$F$38*10,0)*BO85+ROUND((SUM(装备属性!$W$9:$W$14)+属性价值和能力评分!$F$38*1.25+1.4+2.8)*IF(BO85&lt;10,1,ROUNDDOWN(BO85,-1)),0)+15*VLOOKUP(ROUNDDOWN(BO85,-1),宝石属性!$B$26:$D$41,2,0)*6*VLOOKUP(ROUNDDOWN(BO85,-1),宝石属性!$B$26:$D$41,3,0)+(属性价值和能力评分!$F$49*9+属性价值和能力评分!$F$50*2+属性价值和能力评分!$F$53*8/5)*BO85</f>
        <v>15932</v>
      </c>
      <c r="CB85" s="1">
        <v>82</v>
      </c>
      <c r="CC85" s="9">
        <f>ROUND(属性投放!D$4+装备属性!D$4*IF($CB85&lt;10,1,ROUNDDOWN($CB85,-1))+SUM(属性投放!E$37:E$45)*$CB85+VLOOKUP($CC$2,一级属性!$E$41:$P$64,COLUMNS(一级属性!$E$41:G$64),0)*($CB85+0.25*IF($CB85&lt;10,1,ROUNDDOWN($CB85,-1)))+VLOOKUP($CC$2,宝石属性!$B$43:$M$66,COLUMNS(宝石属性!$B$43:D$66),0)*10*VLOOKUP(ROUNDDOWN($CB85,-1),宝石属性!$B$25:$N$41,2,0)*VLOOKUP(ROUNDDOWN($CB85,-1),宝石属性!$B$25:$N$41,3,0)+VLOOKUP($CC$2,职业被动!$B$6:$M$29,COLUMNS(职业被动!$B$6:D$29),0)*$CB85,0)</f>
        <v>4198</v>
      </c>
      <c r="CD85" s="9">
        <f>ROUND(属性投放!E$4+装备属性!E$4*IF($CB85&lt;10,1,ROUNDDOWN($CB85,-1))+SUM(属性投放!F$37:F$45)*$CB85+VLOOKUP($CC$2,一级属性!$E$41:$P$64,COLUMNS(一级属性!$E$41:H$64),0)*($CB85+0.25*IF($CB85&lt;10,1,ROUNDDOWN($CB85,-1)))+VLOOKUP($CC$2,宝石属性!$B$43:$M$66,COLUMNS(宝石属性!$B$43:E$66),0)*10*VLOOKUP(ROUNDDOWN($CB85,-1),宝石属性!$B$25:$N$41,2,0)*VLOOKUP(ROUNDDOWN($CB85,-1),宝石属性!$B$25:$N$41,3,0)+VLOOKUP($CC$2,职业被动!$B$6:$M$29,COLUMNS(职业被动!$B$6:E$29),0)*$CB85,0)</f>
        <v>2086</v>
      </c>
      <c r="CE85" s="9">
        <f>ROUND(属性投放!F$4+装备属性!F$4*IF($CB85&lt;10,1,ROUNDDOWN($CB85,-1))+SUM(属性投放!G$37:G$45)*$CB85+VLOOKUP($CC$2,一级属性!$E$41:$P$64,COLUMNS(一级属性!$E$41:I$64),0)*($CB85+0.25*IF($CB85&lt;10,1,ROUNDDOWN($CB85,-1)))+VLOOKUP($CC$2,宝石属性!$B$43:$M$66,COLUMNS(宝石属性!$B$43:F$66),0)*10*VLOOKUP(ROUNDDOWN($CB85,-1),宝石属性!$B$25:$N$41,2,0)*VLOOKUP(ROUNDDOWN($CB85,-1),宝石属性!$B$25:$N$41,3,0)+VLOOKUP($CC$2,职业被动!$B$6:$M$29,COLUMNS(职业被动!$B$6:F$29),0)*$CB85,0)</f>
        <v>1955</v>
      </c>
      <c r="CF85" s="9">
        <f>ROUND(属性投放!G$4+装备属性!G$4*IF($CB85&lt;10,1,ROUNDDOWN($CB85,-1))+SUM(属性投放!H$37:H$45)*$CB85+VLOOKUP($CC$2,一级属性!$E$41:$P$64,COLUMNS(一级属性!$E$41:J$64),0)*($CB85+0.25*IF($CB85&lt;10,1,ROUNDDOWN($CB85,-1)))+VLOOKUP($CC$2,宝石属性!$B$43:$M$66,COLUMNS(宝石属性!$B$43:G$66),0)*10*VLOOKUP(ROUNDDOWN($CB85,-1),宝石属性!$B$25:$N$41,2,0)*VLOOKUP(ROUNDDOWN($CB85,-1),宝石属性!$B$25:$N$41,3,0)+VLOOKUP($CC$2,职业被动!$B$6:$M$29,COLUMNS(职业被动!$B$6:G$29),0)*$CB85,0)</f>
        <v>962</v>
      </c>
      <c r="CG85" s="9">
        <f>ROUND(属性投放!H$4+装备属性!H$4*IF($CB85&lt;10,1,ROUNDDOWN($CB85,-1))+SUM(属性投放!I$37:I$45)*$CB85+VLOOKUP($CC$2,一级属性!$E$41:$P$64,COLUMNS(一级属性!$E$41:K$64),0)*($CB85+0.25*IF($CB85&lt;10,1,ROUNDDOWN($CB85,-1)))+VLOOKUP($CC$2,宝石属性!$B$43:$M$66,COLUMNS(宝石属性!$B$43:H$66),0)*10*VLOOKUP(ROUNDDOWN($CB85,-1),宝石属性!$B$25:$N$41,2,0)*VLOOKUP(ROUNDDOWN($CB85,-1),宝石属性!$B$25:$N$41,3,0)+VLOOKUP($CC$2,职业被动!$B$6:$M$29,COLUMNS(职业被动!$B$6:H$29),0)*$CB85,0)</f>
        <v>572</v>
      </c>
      <c r="CH85" s="9">
        <f>ROUND(属性投放!I$4+装备属性!I$4*IF($CB85&lt;10,1,ROUNDDOWN($CB85,-1))+SUM(属性投放!J$37:J$45)*$CB85+VLOOKUP($CC$2,一级属性!$E$41:$P$64,COLUMNS(一级属性!$E$41:L$64),0)*($CB85+0.25*IF($CB85&lt;10,1,ROUNDDOWN($CB85,-1)))+VLOOKUP($CC$2,宝石属性!$B$43:$M$66,COLUMNS(宝石属性!$B$43:I$66),0)*10*VLOOKUP(ROUNDDOWN($CB85,-1),宝石属性!$B$25:$N$41,2,0)*VLOOKUP(ROUNDDOWN($CB85,-1),宝石属性!$B$25:$N$41,3,0)+VLOOKUP($CC$2,职业被动!$B$6:$M$29,COLUMNS(职业被动!$B$6:I$29),0)*$CB85,0)</f>
        <v>977</v>
      </c>
      <c r="CI85" s="9">
        <f>ROUND(属性投放!J$4+装备属性!J$4*IF($CB85&lt;10,1,ROUNDDOWN($CB85,-1))+SUM(属性投放!K$37:K$45)*$CB85+VLOOKUP($CC$2,一级属性!$E$41:$P$64,COLUMNS(一级属性!$E$41:M$64),0)*($CB85+0.25*IF($CB85&lt;10,1,ROUNDDOWN($CB85,-1)))+VLOOKUP($CC$2,宝石属性!$B$43:$M$66,COLUMNS(宝石属性!$B$43:J$66),0)*10*VLOOKUP(ROUNDDOWN($CB85,-1),宝石属性!$B$25:$N$41,2,0)*VLOOKUP(ROUNDDOWN($CB85,-1),宝石属性!$B$25:$N$41,3,0)+VLOOKUP($CC$2,职业被动!$B$6:$M$29,COLUMNS(职业被动!$B$6:J$29),0)*$CB85,0)</f>
        <v>650</v>
      </c>
      <c r="CJ85" s="9">
        <f>ROUND(属性投放!K$4+装备属性!K$4*IF($CB85&lt;10,1,ROUNDDOWN($CB85,-1))+SUM(属性投放!L$37:L$45)*$CB85+VLOOKUP($CC$2,一级属性!$E$41:$P$64,COLUMNS(一级属性!$E$41:N$64),0)*($CB85+0.25*IF($CB85&lt;10,1,ROUNDDOWN($CB85,-1)))+VLOOKUP($CC$2,宝石属性!$B$43:$M$66,COLUMNS(宝石属性!$B$43:K$66),0)*10*VLOOKUP(ROUNDDOWN($CB85,-1),宝石属性!$B$25:$N$41,2,0)*VLOOKUP(ROUNDDOWN($CB85,-1),宝石属性!$B$25:$N$41,3,0)+VLOOKUP($CC$2,职业被动!$B$6:$M$29,COLUMNS(职业被动!$B$6:K$29),0)*$CB85,0)</f>
        <v>301</v>
      </c>
      <c r="CK85" s="9">
        <f>ROUND(属性投放!L$4+装备属性!L$4*IF($CB85&lt;10,1,ROUNDDOWN($CB85,-1))+SUM(属性投放!M$37:M$45)*$CB85+VLOOKUP($CC$2,一级属性!$E$41:$P$64,COLUMNS(一级属性!$E$41:O$64),0)*($CB85+0.25*IF($CB85&lt;10,1,ROUNDDOWN($CB85,-1)))+VLOOKUP($CC$2,宝石属性!$B$43:$M$66,COLUMNS(宝石属性!$B$43:L$66),0)*10*VLOOKUP(ROUNDDOWN($CB85,-1),宝石属性!$B$25:$N$41,2,0)*VLOOKUP(ROUNDDOWN($CB85,-1),宝石属性!$B$25:$N$41,3,0)+VLOOKUP($CC$2,职业被动!$B$6:$M$29,COLUMNS(职业被动!$B$6:L$29),0)*$CB85,0)</f>
        <v>25</v>
      </c>
      <c r="CL85" s="9">
        <f>ROUND(属性投放!M$4+装备属性!M$4*IF($CB85&lt;10,1,ROUNDDOWN($CB85,-1))+SUM(属性投放!N$37:N$45)*$CB85+VLOOKUP($CC$2,一级属性!$E$41:$P$64,COLUMNS(一级属性!$E$41:P$64),0)*($CB85+0.25*IF($CB85&lt;10,1,ROUNDDOWN($CB85,-1)))+VLOOKUP($CC$2,宝石属性!$B$43:$M$66,COLUMNS(宝石属性!$B$43:M$66),0)*10*VLOOKUP(ROUNDDOWN($CB85,-1),宝石属性!$B$25:$N$41,2,0)*VLOOKUP(ROUNDDOWN($CB85,-1),宝石属性!$B$25:$N$41,3,0)+VLOOKUP($CC$2,职业被动!$B$6:$M$29,COLUMNS(职业被动!$B$6:M$29),0)*$CB85,0)</f>
        <v>845</v>
      </c>
      <c r="CM85" s="48">
        <f>属性价值和能力评分!$F$9+ROUND(属性价值和能力评分!$F$38*10,0)*CB85+ROUND((SUM(装备属性!$W$9:$W$14)+属性价值和能力评分!$F$38*1.25+1.4+2.8)*IF(CB85&lt;10,1,ROUNDDOWN(CB85,-1)),0)+15*VLOOKUP(ROUNDDOWN(CB85,-1),宝石属性!$B$26:$D$41,2,0)*6*VLOOKUP(ROUNDDOWN(CB85,-1),宝石属性!$B$26:$D$41,3,0)+(属性价值和能力评分!$F$49*9+属性价值和能力评分!$F$50*2+属性价值和能力评分!$F$53*8/5)*CB85</f>
        <v>15932</v>
      </c>
      <c r="CO85" s="1">
        <v>82</v>
      </c>
      <c r="CP85" s="9">
        <f>ROUND(属性投放!D$4+装备属性!D$4*IF($CO85&lt;10,1,ROUNDDOWN($CO85,-1))+SUM(属性投放!E$37:E$45)*$CO85+VLOOKUP($CP$2,一级属性!$E$41:$P$64,COLUMNS(一级属性!$E$41:G$64),0)*($CO85+0.25*IF($CO85&lt;10,1,ROUNDDOWN($CO85,-1)))+VLOOKUP($CP$2,宝石属性!$B$43:$M$66,COLUMNS(宝石属性!$B$43:D$66),0)*10*VLOOKUP(ROUNDDOWN($CO85,-1),宝石属性!$B$25:$N$41,2,0)*VLOOKUP(ROUNDDOWN($CO85,-1),宝石属性!$B$25:$N$41,3,0)+VLOOKUP($CP$2,职业被动!$B$6:$M$29,COLUMNS(职业被动!$B$6:D$29),0)*$CO85,0)</f>
        <v>4198</v>
      </c>
      <c r="CQ85" s="9">
        <f>ROUND(属性投放!E$4+装备属性!E$4*IF($CO85&lt;10,1,ROUNDDOWN($CO85,-1))+SUM(属性投放!F$37:F$45)*$CO85+VLOOKUP($CP$2,一级属性!$E$41:$P$64,COLUMNS(一级属性!$E$41:H$64),0)*($CO85+0.25*IF($CO85&lt;10,1,ROUNDDOWN($CO85,-1)))+VLOOKUP($CP$2,宝石属性!$B$43:$M$66,COLUMNS(宝石属性!$B$43:E$66),0)*10*VLOOKUP(ROUNDDOWN($CO85,-1),宝石属性!$B$25:$N$41,2,0)*VLOOKUP(ROUNDDOWN($CO85,-1),宝石属性!$B$25:$N$41,3,0)+VLOOKUP($CP$2,职业被动!$B$6:$M$29,COLUMNS(职业被动!$B$6:E$29),0)*$CO85,0)</f>
        <v>4636</v>
      </c>
      <c r="CR85" s="9">
        <f>ROUND(属性投放!F$4+装备属性!F$4*IF($CO85&lt;10,1,ROUNDDOWN($CO85,-1))+SUM(属性投放!G$37:G$45)*$CO85+VLOOKUP($CP$2,一级属性!$E$41:$P$64,COLUMNS(一级属性!$E$41:I$64),0)*($CO85+0.25*IF($CO85&lt;10,1,ROUNDDOWN($CO85,-1)))+VLOOKUP($CP$2,宝石属性!$B$43:$M$66,COLUMNS(宝石属性!$B$43:F$66),0)*10*VLOOKUP(ROUNDDOWN($CO85,-1),宝石属性!$B$25:$N$41,2,0)*VLOOKUP(ROUNDDOWN($CO85,-1),宝石属性!$B$25:$N$41,3,0)+VLOOKUP($CP$2,职业被动!$B$6:$M$29,COLUMNS(职业被动!$B$6:F$29),0)*$CO85,0)</f>
        <v>920</v>
      </c>
      <c r="CS85" s="9">
        <f>ROUND(属性投放!G$4+装备属性!G$4*IF($CO85&lt;10,1,ROUNDDOWN($CO85,-1))+SUM(属性投放!H$37:H$45)*$CO85+VLOOKUP($CP$2,一级属性!$E$41:$P$64,COLUMNS(一级属性!$E$41:J$64),0)*($CO85+0.25*IF($CO85&lt;10,1,ROUNDDOWN($CO85,-1)))+VLOOKUP($CP$2,宝石属性!$B$43:$M$66,COLUMNS(宝石属性!$B$43:G$66),0)*10*VLOOKUP(ROUNDDOWN($CO85,-1),宝石属性!$B$25:$N$41,2,0)*VLOOKUP(ROUNDDOWN($CO85,-1),宝石属性!$B$25:$N$41,3,0)+VLOOKUP($CP$2,职业被动!$B$6:$M$29,COLUMNS(职业被动!$B$6:G$29),0)*$CO85,0)</f>
        <v>880</v>
      </c>
      <c r="CT85" s="9">
        <f>ROUND(属性投放!H$4+装备属性!H$4*IF($CO85&lt;10,1,ROUNDDOWN($CO85,-1))+SUM(属性投放!I$37:I$45)*$CO85+VLOOKUP($CP$2,一级属性!$E$41:$P$64,COLUMNS(一级属性!$E$41:K$64),0)*($CO85+0.25*IF($CO85&lt;10,1,ROUNDDOWN($CO85,-1)))+VLOOKUP($CP$2,宝石属性!$B$43:$M$66,COLUMNS(宝石属性!$B$43:H$66),0)*10*VLOOKUP(ROUNDDOWN($CO85,-1),宝石属性!$B$25:$N$41,2,0)*VLOOKUP(ROUNDDOWN($CO85,-1),宝石属性!$B$25:$N$41,3,0)+VLOOKUP($CP$2,职业被动!$B$6:$M$29,COLUMNS(职业被动!$B$6:H$29),0)*$CO85,0)</f>
        <v>1486</v>
      </c>
      <c r="CU85" s="9">
        <f>ROUND(属性投放!I$4+装备属性!I$4*IF($CO85&lt;10,1,ROUNDDOWN($CO85,-1))+SUM(属性投放!J$37:J$45)*$CO85+VLOOKUP($CP$2,一级属性!$E$41:$P$64,COLUMNS(一级属性!$E$41:L$64),0)*($CO85+0.25*IF($CO85&lt;10,1,ROUNDDOWN($CO85,-1)))+VLOOKUP($CP$2,宝石属性!$B$43:$M$66,COLUMNS(宝石属性!$B$43:I$66),0)*10*VLOOKUP(ROUNDDOWN($CO85,-1),宝石属性!$B$25:$N$41,2,0)*VLOOKUP(ROUNDDOWN($CO85,-1),宝石属性!$B$25:$N$41,3,0)+VLOOKUP($CP$2,职业被动!$B$6:$M$29,COLUMNS(职业被动!$B$6:I$29),0)*$CO85,0)</f>
        <v>1263</v>
      </c>
      <c r="CV85" s="9">
        <f>ROUND(属性投放!J$4+装备属性!J$4*IF($CO85&lt;10,1,ROUNDDOWN($CO85,-1))+SUM(属性投放!K$37:K$45)*$CO85+VLOOKUP($CP$2,一级属性!$E$41:$P$64,COLUMNS(一级属性!$E$41:M$64),0)*($CO85+0.25*IF($CO85&lt;10,1,ROUNDDOWN($CO85,-1)))+VLOOKUP($CP$2,宝石属性!$B$43:$M$66,COLUMNS(宝石属性!$B$43:J$66),0)*10*VLOOKUP(ROUNDDOWN($CO85,-1),宝石属性!$B$25:$N$41,2,0)*VLOOKUP(ROUNDDOWN($CO85,-1),宝石属性!$B$25:$N$41,3,0)+VLOOKUP($CP$2,职业被动!$B$6:$M$29,COLUMNS(职业被动!$B$6:J$29),0)*$CO85,0)</f>
        <v>548</v>
      </c>
      <c r="CW85" s="9">
        <f>ROUND(属性投放!K$4+装备属性!K$4*IF($CO85&lt;10,1,ROUNDDOWN($CO85,-1))+SUM(属性投放!L$37:L$45)*$CO85+VLOOKUP($CP$2,一级属性!$E$41:$P$64,COLUMNS(一级属性!$E$41:N$64),0)*($CO85+0.25*IF($CO85&lt;10,1,ROUNDDOWN($CO85,-1)))+VLOOKUP($CP$2,宝石属性!$B$43:$M$66,COLUMNS(宝石属性!$B$43:K$66),0)*10*VLOOKUP(ROUNDDOWN($CO85,-1),宝石属性!$B$25:$N$41,2,0)*VLOOKUP(ROUNDDOWN($CO85,-1),宝石属性!$B$25:$N$41,3,0)+VLOOKUP($CP$2,职业被动!$B$6:$M$29,COLUMNS(职业被动!$B$6:K$29),0)*$CO85,0)</f>
        <v>301</v>
      </c>
      <c r="CX85" s="9">
        <f>ROUND(属性投放!L$4+装备属性!L$4*IF($CO85&lt;10,1,ROUNDDOWN($CO85,-1))+SUM(属性投放!M$37:M$45)*$CO85+VLOOKUP($CP$2,一级属性!$E$41:$P$64,COLUMNS(一级属性!$E$41:O$64),0)*($CO85+0.25*IF($CO85&lt;10,1,ROUNDDOWN($CO85,-1)))+VLOOKUP($CP$2,宝石属性!$B$43:$M$66,COLUMNS(宝石属性!$B$43:L$66),0)*10*VLOOKUP(ROUNDDOWN($CO85,-1),宝石属性!$B$25:$N$41,2,0)*VLOOKUP(ROUNDDOWN($CO85,-1),宝石属性!$B$25:$N$41,3,0)+VLOOKUP($CP$2,职业被动!$B$6:$M$29,COLUMNS(职业被动!$B$6:L$29),0)*$CO85,0)</f>
        <v>25</v>
      </c>
      <c r="CY85" s="9">
        <f>ROUND(属性投放!M$4+装备属性!M$4*IF($CO85&lt;10,1,ROUNDDOWN($CO85,-1))+SUM(属性投放!N$37:N$45)*$CO85+VLOOKUP($CP$2,一级属性!$E$41:$P$64,COLUMNS(一级属性!$E$41:P$64),0)*($CO85+0.25*IF($CO85&lt;10,1,ROUNDDOWN($CO85,-1)))+VLOOKUP($CP$2,宝石属性!$B$43:$M$66,COLUMNS(宝石属性!$B$43:M$66),0)*10*VLOOKUP(ROUNDDOWN($CO85,-1),宝石属性!$B$25:$N$41,2,0)*VLOOKUP(ROUNDDOWN($CO85,-1),宝石属性!$B$25:$N$41,3,0)+VLOOKUP($CP$2,职业被动!$B$6:$M$29,COLUMNS(职业被动!$B$6:M$29),0)*$CO85,0)</f>
        <v>845</v>
      </c>
      <c r="CZ85" s="48">
        <f>属性价值和能力评分!$F$9+ROUND(属性价值和能力评分!$F$38*10,0)*CO85+ROUND((SUM(装备属性!$W$9:$W$14)+属性价值和能力评分!$F$38*1.25+1.4+2.8)*IF(CO85&lt;10,1,ROUNDDOWN(CO85,-1)),0)+15*VLOOKUP(ROUNDDOWN(CO85,-1),宝石属性!$B$26:$D$41,2,0)*6*VLOOKUP(ROUNDDOWN(CO85,-1),宝石属性!$B$26:$D$41,3,0)+(属性价值和能力评分!$F$49*9+属性价值和能力评分!$F$50*2+属性价值和能力评分!$F$53*8/5)*CO85</f>
        <v>15932</v>
      </c>
      <c r="DB85" s="1">
        <v>82</v>
      </c>
      <c r="DC85" s="9">
        <f>ROUND(属性投放!D$4+装备属性!D$4*IF($DB85&lt;10,1,ROUNDDOWN($DB85,-1))+SUM(属性投放!E$37:E$45)*$DB85+VLOOKUP($DC$2,一级属性!$E$41:$P$64,COLUMNS(一级属性!$E$41:G$64),0)*($DB85+0.25*IF($DB85&lt;10,1,ROUNDDOWN($DB85,-1)))+VLOOKUP($DC$2,宝石属性!$B$43:$M$66,COLUMNS(宝石属性!$B$43:D$66),0)*10*VLOOKUP(ROUNDDOWN($DB85,-1),宝石属性!$B$25:$N$41,2,0)*VLOOKUP(ROUNDDOWN($DB85,-1),宝石属性!$B$25:$N$41,3,0)+VLOOKUP($DC$2,职业被动!$B$6:$M$29,COLUMNS(职业被动!$B$6:D$29),0)*$DB85,0)</f>
        <v>4772</v>
      </c>
      <c r="DD85" s="9">
        <f>ROUND(属性投放!E$4+装备属性!E$4*IF($DB85&lt;10,1,ROUNDDOWN($DB85,-1))+SUM(属性投放!F$37:F$45)*$DB85+VLOOKUP($DC$2,一级属性!$E$41:$P$64,COLUMNS(一级属性!$E$41:H$64),0)*($DB85+0.25*IF($DB85&lt;10,1,ROUNDDOWN($DB85,-1)))+VLOOKUP($DC$2,宝石属性!$B$43:$M$66,COLUMNS(宝石属性!$B$43:E$66),0)*10*VLOOKUP(ROUNDDOWN($DB85,-1),宝石属性!$B$25:$N$41,2,0)*VLOOKUP(ROUNDDOWN($DB85,-1),宝石属性!$B$25:$N$41,3,0)+VLOOKUP($DC$2,职业被动!$B$6:$M$29,COLUMNS(职业被动!$B$6:E$29),0)*$DB85,0)</f>
        <v>2086</v>
      </c>
      <c r="DE85" s="9">
        <f>ROUND(属性投放!F$4+装备属性!F$4*IF($DB85&lt;10,1,ROUNDDOWN($DB85,-1))+SUM(属性投放!G$37:G$45)*$DB85+VLOOKUP($DC$2,一级属性!$E$41:$P$64,COLUMNS(一级属性!$E$41:I$64),0)*($DB85+0.25*IF($DB85&lt;10,1,ROUNDDOWN($DB85,-1)))+VLOOKUP($DC$2,宝石属性!$B$43:$M$66,COLUMNS(宝石属性!$B$43:F$66),0)*10*VLOOKUP(ROUNDDOWN($DB85,-1),宝石属性!$B$25:$N$41,2,0)*VLOOKUP(ROUNDDOWN($DB85,-1),宝石属性!$B$25:$N$41,3,0)+VLOOKUP($DC$2,职业被动!$B$6:$M$29,COLUMNS(职业被动!$B$6:F$29),0)*$DB85,0)</f>
        <v>920</v>
      </c>
      <c r="DF85" s="9">
        <f>ROUND(属性投放!G$4+装备属性!G$4*IF($DB85&lt;10,1,ROUNDDOWN($DB85,-1))+SUM(属性投放!H$37:H$45)*$DB85+VLOOKUP($DC$2,一级属性!$E$41:$P$64,COLUMNS(一级属性!$E$41:J$64),0)*($DB85+0.25*IF($DB85&lt;10,1,ROUNDDOWN($DB85,-1)))+VLOOKUP($DC$2,宝石属性!$B$43:$M$66,COLUMNS(宝石属性!$B$43:G$66),0)*10*VLOOKUP(ROUNDDOWN($DB85,-1),宝石属性!$B$25:$N$41,2,0)*VLOOKUP(ROUNDDOWN($DB85,-1),宝石属性!$B$25:$N$41,3,0)+VLOOKUP($DC$2,职业被动!$B$6:$M$29,COLUMNS(职业被动!$B$6:G$29),0)*$DB85,0)</f>
        <v>2406</v>
      </c>
      <c r="DG85" s="9">
        <f>ROUND(属性投放!H$4+装备属性!H$4*IF($DB85&lt;10,1,ROUNDDOWN($DB85,-1))+SUM(属性投放!I$37:I$45)*$DB85+VLOOKUP($DC$2,一级属性!$E$41:$P$64,COLUMNS(一级属性!$E$41:K$64),0)*($DB85+0.25*IF($DB85&lt;10,1,ROUNDDOWN($DB85,-1)))+VLOOKUP($DC$2,宝石属性!$B$43:$M$66,COLUMNS(宝石属性!$B$43:H$66),0)*10*VLOOKUP(ROUNDDOWN($DB85,-1),宝石属性!$B$25:$N$41,2,0)*VLOOKUP(ROUNDDOWN($DB85,-1),宝石属性!$B$25:$N$41,3,0)+VLOOKUP($DC$2,职业被动!$B$6:$M$29,COLUMNS(职业被动!$B$6:H$29),0)*$DB85,0)</f>
        <v>572</v>
      </c>
      <c r="DH85" s="9">
        <f>ROUND(属性投放!I$4+装备属性!I$4*IF($DB85&lt;10,1,ROUNDDOWN($DB85,-1))+SUM(属性投放!J$37:J$45)*$DB85+VLOOKUP($DC$2,一级属性!$E$41:$P$64,COLUMNS(一级属性!$E$41:L$64),0)*($DB85+0.25*IF($DB85&lt;10,1,ROUNDDOWN($DB85,-1)))+VLOOKUP($DC$2,宝石属性!$B$43:$M$66,COLUMNS(宝石属性!$B$43:I$66),0)*10*VLOOKUP(ROUNDDOWN($DB85,-1),宝石属性!$B$25:$N$41,2,0)*VLOOKUP(ROUNDDOWN($DB85,-1),宝石属性!$B$25:$N$41,3,0)+VLOOKUP($DC$2,职业被动!$B$6:$M$29,COLUMNS(职业被动!$B$6:I$29),0)*$DB85,0)</f>
        <v>875</v>
      </c>
      <c r="DI85" s="9">
        <f>ROUND(属性投放!J$4+装备属性!J$4*IF($DB85&lt;10,1,ROUNDDOWN($DB85,-1))+SUM(属性投放!K$37:K$45)*$DB85+VLOOKUP($DC$2,一级属性!$E$41:$P$64,COLUMNS(一级属性!$E$41:M$64),0)*($DB85+0.25*IF($DB85&lt;10,1,ROUNDDOWN($DB85,-1)))+VLOOKUP($DC$2,宝石属性!$B$43:$M$66,COLUMNS(宝石属性!$B$43:J$66),0)*10*VLOOKUP(ROUNDDOWN($DB85,-1),宝石属性!$B$25:$N$41,2,0)*VLOOKUP(ROUNDDOWN($DB85,-1),宝石属性!$B$25:$N$41,3,0)+VLOOKUP($DC$2,职业被动!$B$6:$M$29,COLUMNS(职业被动!$B$6:J$29),0)*$DB85,0)</f>
        <v>650</v>
      </c>
      <c r="DJ85" s="9">
        <f>ROUND(属性投放!K$4+装备属性!K$4*IF($DB85&lt;10,1,ROUNDDOWN($DB85,-1))+SUM(属性投放!L$37:L$45)*$DB85+VLOOKUP($DC$2,一级属性!$E$41:$P$64,COLUMNS(一级属性!$E$41:N$64),0)*($DB85+0.25*IF($DB85&lt;10,1,ROUNDDOWN($DB85,-1)))+VLOOKUP($DC$2,宝石属性!$B$43:$M$66,COLUMNS(宝石属性!$B$43:K$66),0)*10*VLOOKUP(ROUNDDOWN($DB85,-1),宝石属性!$B$25:$N$41,2,0)*VLOOKUP(ROUNDDOWN($DB85,-1),宝石属性!$B$25:$N$41,3,0)+VLOOKUP($DC$2,职业被动!$B$6:$M$29,COLUMNS(职业被动!$B$6:K$29),0)*$DB85,0)</f>
        <v>461</v>
      </c>
      <c r="DK85" s="9">
        <f>ROUND(属性投放!L$4+装备属性!L$4*IF($DB85&lt;10,1,ROUNDDOWN($DB85,-1))+SUM(属性投放!M$37:M$45)*$DB85+VLOOKUP($DC$2,一级属性!$E$41:$P$64,COLUMNS(一级属性!$E$41:O$64),0)*($DB85+0.25*IF($DB85&lt;10,1,ROUNDDOWN($DB85,-1)))+VLOOKUP($DC$2,宝石属性!$B$43:$M$66,COLUMNS(宝石属性!$B$43:L$66),0)*10*VLOOKUP(ROUNDDOWN($DB85,-1),宝石属性!$B$25:$N$41,2,0)*VLOOKUP(ROUNDDOWN($DB85,-1),宝石属性!$B$25:$N$41,3,0)+VLOOKUP($DC$2,职业被动!$B$6:$M$29,COLUMNS(职业被动!$B$6:L$29),0)*$DB85,0)</f>
        <v>25</v>
      </c>
      <c r="DL85" s="9">
        <f>ROUND(属性投放!M$4+装备属性!M$4*IF($DB85&lt;10,1,ROUNDDOWN($DB85,-1))+SUM(属性投放!N$37:N$45)*$DB85+VLOOKUP($DC$2,一级属性!$E$41:$P$64,COLUMNS(一级属性!$E$41:P$64),0)*($DB85+0.25*IF($DB85&lt;10,1,ROUNDDOWN($DB85,-1)))+VLOOKUP($DC$2,宝石属性!$B$43:$M$66,COLUMNS(宝石属性!$B$43:M$66),0)*10*VLOOKUP(ROUNDDOWN($DB85,-1),宝石属性!$B$25:$N$41,2,0)*VLOOKUP(ROUNDDOWN($DB85,-1),宝石属性!$B$25:$N$41,3,0)+VLOOKUP($DC$2,职业被动!$B$6:$M$29,COLUMNS(职业被动!$B$6:M$29),0)*$DB85,0)</f>
        <v>845</v>
      </c>
      <c r="DM85" s="48">
        <f>属性价值和能力评分!$F$9+ROUND(属性价值和能力评分!$F$38*10,0)*DB85+ROUND((SUM(装备属性!$W$9:$W$14)+属性价值和能力评分!$F$38*1.25+1.4+2.8)*IF(DB85&lt;10,1,ROUNDDOWN(DB85,-1)),0)+15*VLOOKUP(ROUNDDOWN(DB85,-1),宝石属性!$B$26:$D$41,2,0)*6*VLOOKUP(ROUNDDOWN(DB85,-1),宝石属性!$B$26:$D$41,3,0)+(属性价值和能力评分!$F$49*9+属性价值和能力评分!$F$50*2+属性价值和能力评分!$F$53*8/5)*DB85</f>
        <v>15932</v>
      </c>
      <c r="DO85" s="1">
        <v>82</v>
      </c>
      <c r="DP85" s="9">
        <f>ROUND(属性投放!D$4+装备属性!D$4*IF($DO85&lt;10,1,ROUNDDOWN($DO85,-1))+SUM(属性投放!E$37:E$45)*$DO85+VLOOKUP($DP$2,一级属性!$E$41:$P$64,COLUMNS(一级属性!$E$41:G$64),0)*($DO85+0.25*IF($DO85&lt;10,1,ROUNDDOWN($DO85,-1)))+VLOOKUP($DP$2,宝石属性!$B$43:$M$66,COLUMNS(宝石属性!$B$43:D$66),0)*10*VLOOKUP(ROUNDDOWN($DO85,-1),宝石属性!$B$25:$N$41,2,0)*VLOOKUP(ROUNDDOWN($DO85,-1),宝石属性!$B$25:$N$41,3,0)+VLOOKUP($DP$2,职业被动!$B$6:$M$29,COLUMNS(职业被动!$B$6:D$29),0)*$DO85,0)</f>
        <v>10226</v>
      </c>
      <c r="DQ85" s="9">
        <f>ROUND(属性投放!E$4+装备属性!E$4*IF($DO85&lt;10,1,ROUNDDOWN($DO85,-1))+SUM(属性投放!F$37:F$45)*$DO85+VLOOKUP($DP$2,一级属性!$E$41:$P$64,COLUMNS(一级属性!$E$41:H$64),0)*($DO85+0.25*IF($DO85&lt;10,1,ROUNDDOWN($DO85,-1)))+VLOOKUP($DP$2,宝石属性!$B$43:$M$66,COLUMNS(宝石属性!$B$43:E$66),0)*10*VLOOKUP(ROUNDDOWN($DO85,-1),宝石属性!$B$25:$N$41,2,0)*VLOOKUP(ROUNDDOWN($DO85,-1),宝石属性!$B$25:$N$41,3,0)+VLOOKUP($DP$2,职业被动!$B$6:$M$29,COLUMNS(职业被动!$B$6:E$29),0)*$DO85,0)</f>
        <v>2086</v>
      </c>
      <c r="DR85" s="9">
        <f>ROUND(属性投放!F$4+装备属性!F$4*IF($DO85&lt;10,1,ROUNDDOWN($DO85,-1))+SUM(属性投放!G$37:G$45)*$DO85+VLOOKUP($DP$2,一级属性!$E$41:$P$64,COLUMNS(一级属性!$E$41:I$64),0)*($DO85+0.25*IF($DO85&lt;10,1,ROUNDDOWN($DO85,-1)))+VLOOKUP($DP$2,宝石属性!$B$43:$M$66,COLUMNS(宝石属性!$B$43:F$66),0)*10*VLOOKUP(ROUNDDOWN($DO85,-1),宝石属性!$B$25:$N$41,2,0)*VLOOKUP(ROUNDDOWN($DO85,-1),宝石属性!$B$25:$N$41,3,0)+VLOOKUP($DP$2,职业被动!$B$6:$M$29,COLUMNS(职业被动!$B$6:F$29),0)*$DO85,0)</f>
        <v>920</v>
      </c>
      <c r="DS85" s="9">
        <f>ROUND(属性投放!G$4+装备属性!G$4*IF($DO85&lt;10,1,ROUNDDOWN($DO85,-1))+SUM(属性投放!H$37:H$45)*$DO85+VLOOKUP($DP$2,一级属性!$E$41:$P$64,COLUMNS(一级属性!$E$41:J$64),0)*($DO85+0.25*IF($DO85&lt;10,1,ROUNDDOWN($DO85,-1)))+VLOOKUP($DP$2,宝石属性!$B$43:$M$66,COLUMNS(宝石属性!$B$43:G$66),0)*10*VLOOKUP(ROUNDDOWN($DO85,-1),宝石属性!$B$25:$N$41,2,0)*VLOOKUP(ROUNDDOWN($DO85,-1),宝石属性!$B$25:$N$41,3,0)+VLOOKUP($DP$2,职业被动!$B$6:$M$29,COLUMNS(职业被动!$B$6:G$29),0)*$DO85,0)</f>
        <v>880</v>
      </c>
      <c r="DT85" s="9">
        <f>ROUND(属性投放!H$4+装备属性!H$4*IF($DO85&lt;10,1,ROUNDDOWN($DO85,-1))+SUM(属性投放!I$37:I$45)*$DO85+VLOOKUP($DP$2,一级属性!$E$41:$P$64,COLUMNS(一级属性!$E$41:K$64),0)*($DO85+0.25*IF($DO85&lt;10,1,ROUNDDOWN($DO85,-1)))+VLOOKUP($DP$2,宝石属性!$B$43:$M$66,COLUMNS(宝石属性!$B$43:H$66),0)*10*VLOOKUP(ROUNDDOWN($DO85,-1),宝石属性!$B$25:$N$41,2,0)*VLOOKUP(ROUNDDOWN($DO85,-1),宝石属性!$B$25:$N$41,3,0)+VLOOKUP($DP$2,职业被动!$B$6:$M$29,COLUMNS(职业被动!$B$6:H$29),0)*$DO85,0)</f>
        <v>654</v>
      </c>
      <c r="DU85" s="9">
        <f>ROUND(属性投放!I$4+装备属性!I$4*IF($DO85&lt;10,1,ROUNDDOWN($DO85,-1))+SUM(属性投放!J$37:J$45)*$DO85+VLOOKUP($DP$2,一级属性!$E$41:$P$64,COLUMNS(一级属性!$E$41:L$64),0)*($DO85+0.25*IF($DO85&lt;10,1,ROUNDDOWN($DO85,-1)))+VLOOKUP($DP$2,宝石属性!$B$43:$M$66,COLUMNS(宝石属性!$B$43:I$66),0)*10*VLOOKUP(ROUNDDOWN($DO85,-1),宝石属性!$B$25:$N$41,2,0)*VLOOKUP(ROUNDDOWN($DO85,-1),宝石属性!$B$25:$N$41,3,0)+VLOOKUP($DP$2,职业被动!$B$6:$M$29,COLUMNS(职业被动!$B$6:I$29),0)*$DO85,0)</f>
        <v>875</v>
      </c>
      <c r="DV85" s="9">
        <f>ROUND(属性投放!J$4+装备属性!J$4*IF($DO85&lt;10,1,ROUNDDOWN($DO85,-1))+SUM(属性投放!K$37:K$45)*$DO85+VLOOKUP($DP$2,一级属性!$E$41:$P$64,COLUMNS(一级属性!$E$41:M$64),0)*($DO85+0.25*IF($DO85&lt;10,1,ROUNDDOWN($DO85,-1)))+VLOOKUP($DP$2,宝石属性!$B$43:$M$66,COLUMNS(宝石属性!$B$43:J$66),0)*10*VLOOKUP(ROUNDDOWN($DO85,-1),宝石属性!$B$25:$N$41,2,0)*VLOOKUP(ROUNDDOWN($DO85,-1),宝石属性!$B$25:$N$41,3,0)+VLOOKUP($DP$2,职业被动!$B$6:$M$29,COLUMNS(职业被动!$B$6:J$29),0)*$DO85,0)</f>
        <v>650</v>
      </c>
      <c r="DW85" s="9">
        <f>ROUND(属性投放!K$4+装备属性!K$4*IF($DO85&lt;10,1,ROUNDDOWN($DO85,-1))+SUM(属性投放!L$37:L$45)*$DO85+VLOOKUP($DP$2,一级属性!$E$41:$P$64,COLUMNS(一级属性!$E$41:N$64),0)*($DO85+0.25*IF($DO85&lt;10,1,ROUNDDOWN($DO85,-1)))+VLOOKUP($DP$2,宝石属性!$B$43:$M$66,COLUMNS(宝石属性!$B$43:K$66),0)*10*VLOOKUP(ROUNDDOWN($DO85,-1),宝石属性!$B$25:$N$41,2,0)*VLOOKUP(ROUNDDOWN($DO85,-1),宝石属性!$B$25:$N$41,3,0)+VLOOKUP($DP$2,职业被动!$B$6:$M$29,COLUMNS(职业被动!$B$6:K$29),0)*$DO85,0)</f>
        <v>461</v>
      </c>
      <c r="DX85" s="9">
        <f>ROUND(属性投放!L$4+装备属性!L$4*IF($DO85&lt;10,1,ROUNDDOWN($DO85,-1))+SUM(属性投放!M$37:M$45)*$DO85+VLOOKUP($DP$2,一级属性!$E$41:$P$64,COLUMNS(一级属性!$E$41:O$64),0)*($DO85+0.25*IF($DO85&lt;10,1,ROUNDDOWN($DO85,-1)))+VLOOKUP($DP$2,宝石属性!$B$43:$M$66,COLUMNS(宝石属性!$B$43:L$66),0)*10*VLOOKUP(ROUNDDOWN($DO85,-1),宝石属性!$B$25:$N$41,2,0)*VLOOKUP(ROUNDDOWN($DO85,-1),宝石属性!$B$25:$N$41,3,0)+VLOOKUP($DP$2,职业被动!$B$6:$M$29,COLUMNS(职业被动!$B$6:L$29),0)*$DO85,0)</f>
        <v>25</v>
      </c>
      <c r="DY85" s="9">
        <f>ROUND(属性投放!M$4+装备属性!M$4*IF($DO85&lt;10,1,ROUNDDOWN($DO85,-1))+SUM(属性投放!N$37:N$45)*$DO85+VLOOKUP($DP$2,一级属性!$E$41:$P$64,COLUMNS(一级属性!$E$41:P$64),0)*($DO85+0.25*IF($DO85&lt;10,1,ROUNDDOWN($DO85,-1)))+VLOOKUP($DP$2,宝石属性!$B$43:$M$66,COLUMNS(宝石属性!$B$43:M$66),0)*10*VLOOKUP(ROUNDDOWN($DO85,-1),宝石属性!$B$25:$N$41,2,0)*VLOOKUP(ROUNDDOWN($DO85,-1),宝石属性!$B$25:$N$41,3,0)+VLOOKUP($DP$2,职业被动!$B$6:$M$29,COLUMNS(职业被动!$B$6:M$29),0)*$DO85,0)</f>
        <v>845</v>
      </c>
      <c r="DZ85" s="48">
        <f>属性价值和能力评分!$F$9+ROUND(属性价值和能力评分!$F$38*10,0)*DO85+ROUND((SUM(装备属性!$W$9:$W$14)+属性价值和能力评分!$F$38*1.25+1.4+2.8)*IF(DO85&lt;10,1,ROUNDDOWN(DO85,-1)),0)+15*VLOOKUP(ROUNDDOWN(DO85,-1),宝石属性!$B$26:$D$41,2,0)*6*VLOOKUP(ROUNDDOWN(DO85,-1),宝石属性!$B$26:$D$41,3,0)+(属性价值和能力评分!$F$49*9+属性价值和能力评分!$F$50*2+属性价值和能力评分!$F$53*8/5)*DO85</f>
        <v>15932</v>
      </c>
      <c r="EA85" s="17"/>
      <c r="EB85" s="1">
        <v>82</v>
      </c>
      <c r="EC85" s="1">
        <f>ROUND(CC85/MAX(CE85/10,((CE85*(1+属性投放!$E$8)-CF85+属性投放!$F$8*EB85)*(1+属性投放!$G$8)*(1+属性投放!$H$8))),1)</f>
        <v>3</v>
      </c>
      <c r="ED85" s="1">
        <f>ROUND(CP85/MAX(CE85/10,((CE85*(1+属性投放!$E$8)-CS85+属性投放!$F$8*EB85)*(1+属性投放!$G$8)*(1+属性投放!$H$8))),1)</f>
        <v>2.8</v>
      </c>
      <c r="EE85" s="1">
        <f>ROUND(DC85/MAX(CE85/10,((CE85*(1+属性投放!$E$8)-DF85+属性投放!$F$8*EB85)*(1+属性投放!$G$8)*(1+属性投放!$H$8))),1)</f>
        <v>24.4</v>
      </c>
      <c r="EF85" s="1">
        <f>ROUND(DP85/MAX(CE85/10,((CE85*(1+属性投放!$E$8)-DS85+属性投放!$F$8*EB85)*(1+属性投放!$G$8)*(1+属性投放!$H$8))),1)</f>
        <v>6.8</v>
      </c>
      <c r="EH85" s="1">
        <f>ROUND(CC85/MAX(属性投放!$F$9*EB85,((CT85*(1+属性投放!$E$9)-CH85+属性投放!$F$9*EB85)*(1+属性投放!$G$9)*(1+属性投放!$H$9))),1)</f>
        <v>2.6</v>
      </c>
      <c r="EI85" s="1">
        <f>ROUND(CP85/MAX(属性投放!$F$9*EB85,((CT85*(1+属性投放!$E$9)-CU85+属性投放!$F$9*EB85)*(1+属性投放!$G$9)*(1+属性投放!$H$9))),1)</f>
        <v>3.3</v>
      </c>
      <c r="EJ85" s="1">
        <f>ROUND(DC85/MAX(属性投放!$F$9*EB85,((CT85*(1+属性投放!$E$9)-DH85+属性投放!$F$9*EB85)*(1+属性投放!$G$9)*(1+属性投放!$H$9))),1)</f>
        <v>2.8</v>
      </c>
      <c r="EK85" s="1">
        <f>ROUND(DP85/MAX(属性投放!$F$9*EB85,((CT85*(1+属性投放!$E$9)-DU85+属性投放!$F$9*EB85)*(1+属性投放!$G$9)*(1+属性投放!$H$9))),1)</f>
        <v>6</v>
      </c>
      <c r="EM85" s="1">
        <f>ROUND(CC85/((BW85*(1+属性投放!$E$10)+属性投放!$F$10*EB85)*(1+属性投放!$G$10)*(1+属性投放!$H$10)),1)</f>
        <v>5.6</v>
      </c>
      <c r="EN85" s="1">
        <f>ROUND(CP85/((BW85*(1+属性投放!$E$10)+属性投放!$F$10*EB85)*(1+属性投放!$G$10)*(1+属性投放!$H$10)),1)</f>
        <v>5.6</v>
      </c>
      <c r="EO85" s="1">
        <f>ROUND(DC85/((BW85*(1+属性投放!$E$10)+属性投放!$F$10*EB85)*(1+属性投放!$G$10)*(1+属性投放!$H$10)),1)</f>
        <v>6.4</v>
      </c>
      <c r="EP85" s="1">
        <f>ROUND(DP85/((BW85*(1+属性投放!$E$10)+属性投放!$F$10*EB85)*(1+属性投放!$G$10)*(1+属性投放!$H$10)),1)</f>
        <v>13.6</v>
      </c>
    </row>
    <row r="86" spans="2:146">
      <c r="B86" s="1">
        <v>83</v>
      </c>
      <c r="C86" s="9">
        <f>ROUND(属性投放!D$4+装备属性!D$4*IF($B86&lt;10,1,ROUNDDOWN($B86,-1))+SUM(属性投放!E$37:E$45)*$B86+VLOOKUP($C$2,一级属性!$E$41:$P$64,COLUMNS(一级属性!$E$41:G$64),0)*($B86+0.25*IF($B86&lt;10,1,ROUNDDOWN($B86,-1)))+VLOOKUP($C$2,宝石属性!$B$43:$M$66,COLUMNS(宝石属性!$B$43:D$66),0)*10*VLOOKUP(ROUNDDOWN($B86,-1),宝石属性!$B$25:$N$41,2,0)*VLOOKUP(ROUNDDOWN($B86,-1),宝石属性!$B$25:$N$41,3,0)+VLOOKUP($C$2,职业被动!$B$6:$M$29,COLUMNS(职业被动!$B$6:D$29),0)*$B86,0)</f>
        <v>5045</v>
      </c>
      <c r="D86" s="9">
        <f>ROUND(属性投放!E$4+装备属性!E$4*IF($B86&lt;10,1,ROUNDDOWN($B86,-1))+SUM(属性投放!F$37:F$38)*$B86+VLOOKUP($C$2,一级属性!$E$67:$P$90,COLUMNS(一级属性!$E$67:H$90),0)*$B86+VLOOKUP($C$2,宝石属性!$B$43:$M$66,COLUMNS(宝石属性!$B$43:E$66),0)*10*VLOOKUP(ROUNDDOWN($B86,-1),宝石属性!$B$25:$N$41,2,0)*VLOOKUP(ROUNDDOWN($B86,-1),宝石属性!$B$25:$N$41,3,0)+VLOOKUP($C$2,职业被动!$B$6:$M$29,COLUMNS(职业被动!$B$6:E$29),0)*$B86,0)</f>
        <v>2101</v>
      </c>
      <c r="E86" s="9">
        <f>ROUND(属性投放!F$4+装备属性!F$4*IF($B86&lt;10,1,ROUNDDOWN($B86,-1))+SUM(属性投放!G$37:G$38)*$B86+VLOOKUP($C$2,一级属性!$E$67:$P$90,COLUMNS(一级属性!$E$67:I$90),0)*$B86+VLOOKUP($C$2,宝石属性!$B$43:$M$66,COLUMNS(宝石属性!$B$43:F$66),0)*10*VLOOKUP(ROUNDDOWN($B86,-1),宝石属性!$B$25:$N$41,2,0)*VLOOKUP(ROUNDDOWN($B86,-1),宝石属性!$B$25:$N$41,3,0)+VLOOKUP($C$2,职业被动!$B$6:$M$29,COLUMNS(职业被动!$B$6:F$29),0)*$B86,0)</f>
        <v>1705</v>
      </c>
      <c r="F86" s="9">
        <f>ROUND(属性投放!G$4+装备属性!G$4*IF($B86&lt;10,1,ROUNDDOWN($B86,-1))+SUM(属性投放!H$37:H$38)*$B86+VLOOKUP($C$2,一级属性!$E$67:$P$90,COLUMNS(一级属性!$E$67:J$90),0)*$B86+VLOOKUP($C$2,宝石属性!$B$43:$M$66,COLUMNS(宝石属性!$B$43:G$66),0)*10*VLOOKUP(ROUNDDOWN($B86,-1),宝石属性!$B$25:$N$41,2,0)*VLOOKUP(ROUNDDOWN($B86,-1),宝石属性!$B$25:$N$41,3,0)+VLOOKUP($C$2,职业被动!$B$6:$M$29,COLUMNS(职业被动!$B$6:G$29),0)*$B86,0)</f>
        <v>967</v>
      </c>
      <c r="G86" s="9">
        <f>ROUND(属性投放!H$4+装备属性!H$4*IF($B86&lt;10,1,ROUNDDOWN($B86,-1))+SUM(属性投放!I$37:I$38)*$B86+VLOOKUP($C$2,一级属性!$E$67:$P$90,COLUMNS(一级属性!$E$67:K$90),0)*$B86+VLOOKUP($C$2,宝石属性!$B$43:$M$66,COLUMNS(宝石属性!$B$43:H$66),0)*10*VLOOKUP(ROUNDDOWN($B86,-1),宝石属性!$B$25:$N$41,2,0)*VLOOKUP(ROUNDDOWN($B86,-1),宝石属性!$B$25:$N$41,3,0)+VLOOKUP($C$2,职业被动!$B$6:$M$29,COLUMNS(职业被动!$B$6:H$29),0)*$B86,0)</f>
        <v>574</v>
      </c>
      <c r="H86" s="9">
        <f>ROUND(属性投放!I$4+装备属性!I$4*IF($B86&lt;10,1,ROUNDDOWN($B86,-1))+SUM(属性投放!J$37:J$38)*$B86+VLOOKUP($C$2,一级属性!$E$67:$P$90,COLUMNS(一级属性!$E$67:L$90),0)*$B86+VLOOKUP($C$2,宝石属性!$B$43:$M$66,COLUMNS(宝石属性!$B$43:I$66),0)*10*VLOOKUP(ROUNDDOWN($B86,-1),宝石属性!$B$25:$N$41,2,0)*VLOOKUP(ROUNDDOWN($B86,-1),宝石属性!$B$25:$N$41,3,0)+VLOOKUP($C$2,职业被动!$B$6:$M$29,COLUMNS(职业被动!$B$6:I$29),0)*$B86,0)</f>
        <v>965</v>
      </c>
      <c r="I86" s="9">
        <f>ROUND(属性投放!J$4+装备属性!J$4*IF($B86&lt;10,1,ROUNDDOWN($B86,-1))+SUM(属性投放!K$37:K$38)*$B86+VLOOKUP($C$2,一级属性!$E$67:$P$90,COLUMNS(一级属性!$E$67:M$90),0)*$B86+VLOOKUP($C$2,宝石属性!$B$43:$M$66,COLUMNS(宝石属性!$B$43:J$66),0)*10*VLOOKUP(ROUNDDOWN($B86,-1),宝石属性!$B$25:$N$41,2,0)*VLOOKUP(ROUNDDOWN($B86,-1),宝石属性!$B$25:$N$41,3,0)+VLOOKUP($C$2,职业被动!$B$6:$M$29,COLUMNS(职业被动!$B$6:J$29),0)*$B86,0)</f>
        <v>655</v>
      </c>
      <c r="J86" s="9">
        <f>ROUND(属性投放!K$4+装备属性!K$4*IF($B86&lt;10,1,ROUNDDOWN($B86,-1))+SUM(属性投放!L$37:L$38)*$B86+VLOOKUP($C$2,一级属性!$E$67:$P$90,COLUMNS(一级属性!$E$67:N$90),0)*$B86+VLOOKUP($C$2,宝石属性!$B$43:$M$66,COLUMNS(宝石属性!$B$43:K$66),0)*10*VLOOKUP(ROUNDDOWN($B86,-1),宝石属性!$B$25:$N$41,2,0)*VLOOKUP(ROUNDDOWN($B86,-1),宝石属性!$B$25:$N$41,3,0)+VLOOKUP($C$2,职业被动!$B$6:$M$29,COLUMNS(职业被动!$B$6:K$29),0)*$B86,0)</f>
        <v>302</v>
      </c>
      <c r="K86" s="9">
        <f>ROUND(属性投放!L$4+装备属性!L$4*IF($B86&lt;10,1,ROUNDDOWN($B86,-1))+SUM(属性投放!M$37:M$38)*$B86+VLOOKUP($C$2,一级属性!$E$67:$P$90,COLUMNS(一级属性!$E$67:O$90),0)*$B86+VLOOKUP($C$2,宝石属性!$B$43:$M$66,COLUMNS(宝石属性!$B$43:L$66),0)*10*VLOOKUP(ROUNDDOWN($B86,-1),宝石属性!$B$25:$N$41,2,0)*VLOOKUP(ROUNDDOWN($B86,-1),宝石属性!$B$25:$N$41,3,0)+VLOOKUP($C$2,职业被动!$B$6:$M$29,COLUMNS(职业被动!$B$6:L$29),0)*$B86,0)</f>
        <v>25</v>
      </c>
      <c r="L86" s="9">
        <f>ROUND(属性投放!M$4+装备属性!M$4*IF($B86&lt;10,1,ROUNDDOWN($B86,-1))+SUM(属性投放!N$37:N$38)*$B86+VLOOKUP($C$2,一级属性!$E$67:$P$90,COLUMNS(一级属性!$E$67:P$90),0)*$B86+VLOOKUP($C$2,宝石属性!$B$43:$M$66,COLUMNS(宝石属性!$B$43:M$66),0)*10*VLOOKUP(ROUNDDOWN($B86,-1),宝石属性!$B$25:$N$41,2,0)*VLOOKUP(ROUNDDOWN($B86,-1),宝石属性!$B$25:$N$41,3,0)+VLOOKUP($C$2,职业被动!$B$6:$M$29,COLUMNS(职业被动!$B$6:M$29),0)*$B86,0)</f>
        <v>935</v>
      </c>
      <c r="M86" s="48">
        <f>属性价值和能力评分!$F$9+ROUND(属性价值和能力评分!$F$38*10,0)*B86+ROUND((SUM(装备属性!$W$9:$W$14)+属性价值和能力评分!$F$38*1.25+1.4+2.8)*IF(B86&lt;10,1,ROUNDDOWN(B86,-1)),0)+15*VLOOKUP(ROUNDDOWN(B86,-1),宝石属性!$B$26:$D$41,2,0)*6*VLOOKUP(ROUNDDOWN(B86,-1),宝石属性!$B$26:$D$41,3,0)+(属性价值和能力评分!$F$49*9+属性价值和能力评分!$F$50*2+属性价值和能力评分!$F$53*8/5)*B86</f>
        <v>16052</v>
      </c>
      <c r="N86" s="20"/>
      <c r="O86" s="1">
        <v>83</v>
      </c>
      <c r="P86" s="9">
        <f>ROUND(属性投放!D$4+装备属性!D$4*IF($O86&lt;10,1,ROUNDDOWN($O86,-1))+SUM(属性投放!E$37:E$45)*$O86+VLOOKUP($P$2,一级属性!$E$41:$P$64,COLUMNS(一级属性!$E$41:G$64),0)*($O86+0.25*IF($O86&lt;10,1,ROUNDDOWN($O86,-1)))+VLOOKUP($P$2,宝石属性!$B$43:$M$66,COLUMNS(宝石属性!$B$43:D$66),0)*10*VLOOKUP(ROUNDDOWN($O86,-1),宝石属性!$B$25:$N$41,2,0)*VLOOKUP(ROUNDDOWN($O86,-1),宝石属性!$B$25:$N$41,3,0)+VLOOKUP($P$2,职业被动!$B$6:$M$29,COLUMNS(职业被动!$B$6:D$29),0)*$O86,0)</f>
        <v>6207</v>
      </c>
      <c r="Q86" s="9">
        <f>ROUND(属性投放!E$4+装备属性!E$4*IF($O86&lt;10,1,ROUNDDOWN($O86,-1))+SUM(属性投放!F$37:F$45)*$O86+VLOOKUP($P$2,一级属性!$E$41:$P$64,COLUMNS(一级属性!$E$41:H$64),0)*($O86+0.25*IF($O86&lt;10,1,ROUNDDOWN($O86,-1)))+VLOOKUP($P$2,宝石属性!$B$43:$M$66,COLUMNS(宝石属性!$B$43:E$66),0)*10*VLOOKUP(ROUNDDOWN($O86,-1),宝石属性!$B$25:$N$41,2,0)*VLOOKUP(ROUNDDOWN($O86,-1),宝石属性!$B$25:$N$41,3,0)+VLOOKUP($P$2,职业被动!$B$6:$M$29,COLUMNS(职业被动!$B$6:E$29),0)*$O86,0)</f>
        <v>3646</v>
      </c>
      <c r="R86" s="9">
        <f>ROUND(属性投放!F$4+装备属性!F$4*IF($O86&lt;10,1,ROUNDDOWN($O86,-1))+SUM(属性投放!G$37:G$45)*$O86+VLOOKUP($P$2,一级属性!$E$41:$P$64,COLUMNS(一级属性!$E$41:I$64),0)*($O86+0.25*IF($O86&lt;10,1,ROUNDDOWN($O86,-1)))+VLOOKUP($P$2,宝石属性!$B$43:$M$66,COLUMNS(宝石属性!$B$43:F$66),0)*10*VLOOKUP(ROUNDDOWN($O86,-1),宝石属性!$B$25:$N$41,2,0)*VLOOKUP(ROUNDDOWN($O86,-1),宝石属性!$B$25:$N$41,3,0)+VLOOKUP($P$2,职业被动!$B$6:$M$29,COLUMNS(职业被动!$B$6:F$29),0)*$O86,0)</f>
        <v>922</v>
      </c>
      <c r="S86" s="9">
        <f>ROUND(属性投放!G$4+装备属性!G$4*IF($O86&lt;10,1,ROUNDDOWN($O86,-1))+SUM(属性投放!H$37:H$45)*$O86+VLOOKUP($P$2,一级属性!$E$41:$P$64,COLUMNS(一级属性!$E$41:J$64),0)*($O86+0.25*IF($O86&lt;10,1,ROUNDDOWN($O86,-1)))+VLOOKUP($P$2,宝石属性!$B$43:$M$66,COLUMNS(宝石属性!$B$43:G$66),0)*10*VLOOKUP(ROUNDDOWN($O86,-1),宝石属性!$B$25:$N$41,2,0)*VLOOKUP(ROUNDDOWN($O86,-1),宝石属性!$B$25:$N$41,3,0)+VLOOKUP($P$2,职业被动!$B$6:$M$29,COLUMNS(职业被动!$B$6:G$29),0)*$O86,0)</f>
        <v>884</v>
      </c>
      <c r="T86" s="9">
        <f>ROUND(属性投放!H$4+装备属性!H$4*IF($O86&lt;10,1,ROUNDDOWN($O86,-1))+SUM(属性投放!I$37:I$45)*$O86+VLOOKUP($P$2,一级属性!$E$41:$P$64,COLUMNS(一级属性!$E$41:K$64),0)*($O86+0.25*IF($O86&lt;10,1,ROUNDDOWN($O86,-1)))+VLOOKUP($P$2,宝石属性!$B$43:$M$66,COLUMNS(宝石属性!$B$43:H$66),0)*10*VLOOKUP(ROUNDDOWN($O86,-1),宝石属性!$B$25:$N$41,2,0)*VLOOKUP(ROUNDDOWN($O86,-1),宝石属性!$B$25:$N$41,3,0)+VLOOKUP($P$2,职业被动!$B$6:$M$29,COLUMNS(职业被动!$B$6:H$29),0)*$O86,0)</f>
        <v>966</v>
      </c>
      <c r="U86" s="9">
        <f>ROUND(属性投放!I$4+装备属性!I$4*IF($O86&lt;10,1,ROUNDDOWN($O86,-1))+SUM(属性投放!J$37:J$45)*$O86+VLOOKUP($P$2,一级属性!$E$41:$P$64,COLUMNS(一级属性!$E$41:L$64),0)*($O86+0.25*IF($O86&lt;10,1,ROUNDDOWN($O86,-1)))+VLOOKUP($P$2,宝石属性!$B$43:$M$66,COLUMNS(宝石属性!$B$43:I$66),0)*10*VLOOKUP(ROUNDDOWN($O86,-1),宝石属性!$B$25:$N$41,2,0)*VLOOKUP(ROUNDDOWN($O86,-1),宝石属性!$B$25:$N$41,3,0)+VLOOKUP($P$2,职业被动!$B$6:$M$29,COLUMNS(职业被动!$B$6:I$29),0)*$O86,0)</f>
        <v>1024</v>
      </c>
      <c r="V86" s="9">
        <f>ROUND(属性投放!J$4+装备属性!J$4*IF($O86&lt;10,1,ROUNDDOWN($O86,-1))+SUM(属性投放!K$37:K$45)*$O86+VLOOKUP($P$2,一级属性!$E$41:$P$64,COLUMNS(一级属性!$E$41:M$64),0)*($O86+0.25*IF($O86&lt;10,1,ROUNDDOWN($O86,-1)))+VLOOKUP($P$2,宝石属性!$B$43:$M$66,COLUMNS(宝石属性!$B$43:J$66),0)*10*VLOOKUP(ROUNDDOWN($O86,-1),宝石属性!$B$25:$N$41,2,0)*VLOOKUP(ROUNDDOWN($O86,-1),宝石属性!$B$25:$N$41,3,0)+VLOOKUP($P$2,职业被动!$B$6:$M$29,COLUMNS(职业被动!$B$6:J$29),0)*$O86,0)</f>
        <v>726</v>
      </c>
      <c r="W86" s="9">
        <f>ROUND(属性投放!K$4+装备属性!K$4*IF($O86&lt;10,1,ROUNDDOWN($O86,-1))+SUM(属性投放!L$37:L$45)*$O86+VLOOKUP($P$2,一级属性!$E$41:$P$64,COLUMNS(一级属性!$E$41:N$64),0)*($O86+0.25*IF($O86&lt;10,1,ROUNDDOWN($O86,-1)))+VLOOKUP($P$2,宝石属性!$B$43:$M$66,COLUMNS(宝石属性!$B$43:K$66),0)*10*VLOOKUP(ROUNDDOWN($O86,-1),宝石属性!$B$25:$N$41,2,0)*VLOOKUP(ROUNDDOWN($O86,-1),宝石属性!$B$25:$N$41,3,0)+VLOOKUP($P$2,职业被动!$B$6:$M$29,COLUMNS(职业被动!$B$6:K$29),0)*$O86,0)</f>
        <v>462</v>
      </c>
      <c r="X86" s="9">
        <f>ROUND(属性投放!L$4+装备属性!L$4*IF($O86&lt;10,1,ROUNDDOWN($O86,-1))+SUM(属性投放!M$37:M$45)*$O86+VLOOKUP($P$2,一级属性!$E$41:$P$64,COLUMNS(一级属性!$E$41:O$64),0)*($O86+0.25*IF($O86&lt;10,1,ROUNDDOWN($O86,-1)))+VLOOKUP($P$2,宝石属性!$B$43:$M$66,COLUMNS(宝石属性!$B$43:L$66),0)*10*VLOOKUP(ROUNDDOWN($O86,-1),宝石属性!$B$25:$N$41,2,0)*VLOOKUP(ROUNDDOWN($O86,-1),宝石属性!$B$25:$N$41,3,0)+VLOOKUP($P$2,职业被动!$B$6:$M$29,COLUMNS(职业被动!$B$6:L$29),0)*$O86,0)</f>
        <v>25</v>
      </c>
      <c r="Y86" s="9">
        <f>ROUND(属性投放!M$4+装备属性!M$4*IF($O86&lt;10,1,ROUNDDOWN($O86,-1))+SUM(属性投放!N$37:N$45)*$O86+VLOOKUP($P$2,一级属性!$E$41:$P$64,COLUMNS(一级属性!$E$41:P$64),0)*($O86+0.25*IF($O86&lt;10,1,ROUNDDOWN($O86,-1)))+VLOOKUP($P$2,宝石属性!$B$43:$M$66,COLUMNS(宝石属性!$B$43:M$66),0)*10*VLOOKUP(ROUNDDOWN($O86,-1),宝石属性!$B$25:$N$41,2,0)*VLOOKUP(ROUNDDOWN($O86,-1),宝石属性!$B$25:$N$41,3,0)+VLOOKUP($P$2,职业被动!$B$6:$M$29,COLUMNS(职业被动!$B$6:M$29),0)*$O86,0)</f>
        <v>935</v>
      </c>
      <c r="Z86" s="48">
        <f>属性价值和能力评分!$F$9+ROUND(属性价值和能力评分!$F$38*10,0)*O86+ROUND((SUM(装备属性!$W$9:$W$14)+属性价值和能力评分!$F$38*1.25+1.4+2.8)*IF(O86&lt;10,1,ROUNDDOWN(O86,-1)),0)+15*VLOOKUP(ROUNDDOWN(O86,-1),宝石属性!$B$26:$D$41,2,0)*6*VLOOKUP(ROUNDDOWN(O86,-1),宝石属性!$B$26:$D$41,3,0)+(属性价值和能力评分!$F$49*9+属性价值和能力评分!$F$50*2+属性价值和能力评分!$F$53*8/5)*O86</f>
        <v>16052</v>
      </c>
      <c r="AB86" s="1">
        <v>83</v>
      </c>
      <c r="AC86" s="9">
        <f>ROUND(属性投放!D$4+装备属性!D$4*IF($AB86&lt;10,1,ROUNDDOWN($AB86,-1))+SUM(属性投放!E$37:E$45)*$AB86+VLOOKUP($AC$2,一级属性!$E$41:$P$64,COLUMNS(一级属性!$E$41:G$64),0)*($AB86+0.25*IF($AB86&lt;10,1,ROUNDDOWN($AB86,-1)))+VLOOKUP($AC$2,宝石属性!$B$43:$M$66,COLUMNS(宝石属性!$B$43:D$66),0)*10*VLOOKUP(ROUNDDOWN($AB86,-1),宝石属性!$B$25:$N$41,2,0)*VLOOKUP(ROUNDDOWN($AB86,-1),宝石属性!$B$25:$N$41,3,0)+VLOOKUP($AC$2,职业被动!$B$6:$M$29,COLUMNS(职业被动!$B$6:D$29),0)*$AB86,0)</f>
        <v>5626</v>
      </c>
      <c r="AD86" s="9">
        <f>ROUND(属性投放!E$4+装备属性!E$4*IF($AB86&lt;10,1,ROUNDDOWN($AB86,-1))+SUM(属性投放!F$37:F$45)*$AB86+VLOOKUP($AC$2,一级属性!$E$41:$P$64,COLUMNS(一级属性!$E$41:H$64),0)*($AB86+0.25*IF($AB86&lt;10,1,ROUNDDOWN($AB86,-1)))+VLOOKUP($AC$2,宝石属性!$B$43:$M$66,COLUMNS(宝石属性!$B$43:E$66),0)*10*VLOOKUP(ROUNDDOWN($AB86,-1),宝石属性!$B$25:$N$41,2,0)*VLOOKUP(ROUNDDOWN($AB86,-1),宝石属性!$B$25:$N$41,3,0)+VLOOKUP($AC$2,职业被动!$B$6:$M$29,COLUMNS(职业被动!$B$6:E$29),0)*$AB86,0)</f>
        <v>2101</v>
      </c>
      <c r="AE86" s="9">
        <f>ROUND(属性投放!F$4+装备属性!F$4*IF($AB86&lt;10,1,ROUNDDOWN($AB86,-1))+SUM(属性投放!G$37:G$45)*$AB86+VLOOKUP($AC$2,一级属性!$E$41:$P$64,COLUMNS(一级属性!$E$41:I$64),0)*($AB86+0.25*IF($AB86&lt;10,1,ROUNDDOWN($AB86,-1)))+VLOOKUP($AC$2,宝石属性!$B$43:$M$66,COLUMNS(宝石属性!$B$43:F$66),0)*10*VLOOKUP(ROUNDDOWN($AB86,-1),宝石属性!$B$25:$N$41,2,0)*VLOOKUP(ROUNDDOWN($AB86,-1),宝石属性!$B$25:$N$41,3,0)+VLOOKUP($AC$2,职业被动!$B$6:$M$29,COLUMNS(职业被动!$B$6:F$29),0)*$AB86,0)</f>
        <v>1494</v>
      </c>
      <c r="AF86" s="9">
        <f>ROUND(属性投放!G$4+装备属性!G$4*IF($AB86&lt;10,1,ROUNDDOWN($AB86,-1))+SUM(属性投放!H$37:H$45)*$AB86+VLOOKUP($AC$2,一级属性!$E$41:$P$64,COLUMNS(一级属性!$E$41:J$64),0)*($AB86+0.25*IF($AB86&lt;10,1,ROUNDDOWN($AB86,-1)))+VLOOKUP($AC$2,宝石属性!$B$43:$M$66,COLUMNS(宝石属性!$B$43:G$66),0)*10*VLOOKUP(ROUNDDOWN($AB86,-1),宝石属性!$B$25:$N$41,2,0)*VLOOKUP(ROUNDDOWN($AB86,-1),宝石属性!$B$25:$N$41,3,0)+VLOOKUP($AC$2,职业被动!$B$6:$M$29,COLUMNS(职业被动!$B$6:G$29),0)*$AB86,0)</f>
        <v>1050</v>
      </c>
      <c r="AG86" s="9">
        <f>ROUND(属性投放!H$4+装备属性!H$4*IF($AB86&lt;10,1,ROUNDDOWN($AB86,-1))+SUM(属性投放!I$37:I$45)*$AB86+VLOOKUP($AC$2,一级属性!$E$41:$P$64,COLUMNS(一级属性!$E$41:K$64),0)*($AB86+0.25*IF($AB86&lt;10,1,ROUNDDOWN($AB86,-1)))+VLOOKUP($AC$2,宝石属性!$B$43:$M$66,COLUMNS(宝石属性!$B$43:H$66),0)*10*VLOOKUP(ROUNDDOWN($AB86,-1),宝石属性!$B$25:$N$41,2,0)*VLOOKUP(ROUNDDOWN($AB86,-1),宝石属性!$B$25:$N$41,3,0)+VLOOKUP($AC$2,职业被动!$B$6:$M$29,COLUMNS(职业被动!$B$6:H$29),0)*$AB86,0)</f>
        <v>574</v>
      </c>
      <c r="AH86" s="9">
        <f>ROUND(属性投放!I$4+装备属性!I$4*IF($AB86&lt;10,1,ROUNDDOWN($AB86,-1))+SUM(属性投放!J$37:J$45)*$AB86+VLOOKUP($AC$2,一级属性!$E$41:$P$64,COLUMNS(一级属性!$E$41:L$64),0)*($AB86+0.25*IF($AB86&lt;10,1,ROUNDDOWN($AB86,-1)))+VLOOKUP($AC$2,宝石属性!$B$43:$M$66,COLUMNS(宝石属性!$B$43:I$66),0)*10*VLOOKUP(ROUNDDOWN($AB86,-1),宝石属性!$B$25:$N$41,2,0)*VLOOKUP(ROUNDDOWN($AB86,-1),宝石属性!$B$25:$N$41,3,0)+VLOOKUP($AC$2,职业被动!$B$6:$M$29,COLUMNS(职业被动!$B$6:I$29),0)*$AB86,0)</f>
        <v>963</v>
      </c>
      <c r="AI86" s="9">
        <f>ROUND(属性投放!J$4+装备属性!J$4*IF($AB86&lt;10,1,ROUNDDOWN($AB86,-1))+SUM(属性投放!K$37:K$45)*$AB86+VLOOKUP($AC$2,一级属性!$E$41:$P$64,COLUMNS(一级属性!$E$41:M$64),0)*($AB86+0.25*IF($AB86&lt;10,1,ROUNDDOWN($AB86,-1)))+VLOOKUP($AC$2,宝石属性!$B$43:$M$66,COLUMNS(宝石属性!$B$43:J$66),0)*10*VLOOKUP(ROUNDDOWN($AB86,-1),宝石属性!$B$25:$N$41,2,0)*VLOOKUP(ROUNDDOWN($AB86,-1),宝石属性!$B$25:$N$41,3,0)+VLOOKUP($AC$2,职业被动!$B$6:$M$29,COLUMNS(职业被动!$B$6:J$29),0)*$AB86,0)</f>
        <v>654</v>
      </c>
      <c r="AJ86" s="9">
        <f>ROUND(属性投放!K$4+装备属性!K$4*IF($AB86&lt;10,1,ROUNDDOWN($AB86,-1))+SUM(属性投放!L$37:L$45)*$AB86+VLOOKUP($AC$2,一级属性!$E$41:$P$64,COLUMNS(一级属性!$E$41:N$64),0)*($AB86+0.25*IF($AB86&lt;10,1,ROUNDDOWN($AB86,-1)))+VLOOKUP($AC$2,宝石属性!$B$43:$M$66,COLUMNS(宝石属性!$B$43:K$66),0)*10*VLOOKUP(ROUNDDOWN($AB86,-1),宝石属性!$B$25:$N$41,2,0)*VLOOKUP(ROUNDDOWN($AB86,-1),宝石属性!$B$25:$N$41,3,0)+VLOOKUP($AC$2,职业被动!$B$6:$M$29,COLUMNS(职业被动!$B$6:K$29),0)*$AB86,0)</f>
        <v>302</v>
      </c>
      <c r="AK86" s="9">
        <f>ROUND(属性投放!L$4+装备属性!L$4*IF($AB86&lt;10,1,ROUNDDOWN($AB86,-1))+SUM(属性投放!M$37:M$45)*$AB86+VLOOKUP($AC$2,一级属性!$E$41:$P$64,COLUMNS(一级属性!$E$41:O$64),0)*($AB86+0.25*IF($AB86&lt;10,1,ROUNDDOWN($AB86,-1)))+VLOOKUP($AC$2,宝石属性!$B$43:$M$66,COLUMNS(宝石属性!$B$43:L$66),0)*10*VLOOKUP(ROUNDDOWN($AB86,-1),宝石属性!$B$25:$N$41,2,0)*VLOOKUP(ROUNDDOWN($AB86,-1),宝石属性!$B$25:$N$41,3,0)+VLOOKUP($AC$2,职业被动!$B$6:$M$29,COLUMNS(职业被动!$B$6:L$29),0)*$AB86,0)</f>
        <v>25</v>
      </c>
      <c r="AL86" s="9">
        <f>ROUND(属性投放!M$4+装备属性!M$4*IF($AB86&lt;10,1,ROUNDDOWN($AB86,-1))+SUM(属性投放!N$37:N$45)*$AB86+VLOOKUP($AC$2,一级属性!$E$41:$P$64,COLUMNS(一级属性!$E$41:P$64),0)*($AB86+0.25*IF($AB86&lt;10,1,ROUNDDOWN($AB86,-1)))+VLOOKUP($AC$2,宝石属性!$B$43:$M$66,COLUMNS(宝石属性!$B$43:M$66),0)*10*VLOOKUP(ROUNDDOWN($AB86,-1),宝石属性!$B$25:$N$41,2,0)*VLOOKUP(ROUNDDOWN($AB86,-1),宝石属性!$B$25:$N$41,3,0)+VLOOKUP($AC$2,职业被动!$B$6:$M$29,COLUMNS(职业被动!$B$6:M$29),0)*$AB86,0)</f>
        <v>935</v>
      </c>
      <c r="AM86" s="48">
        <f>属性价值和能力评分!$F$9+ROUND(属性价值和能力评分!$F$38*10,0)*AB86+ROUND((SUM(装备属性!$W$9:$W$14)+属性价值和能力评分!$F$38*1.25+1.4+2.8)*IF(AB86&lt;10,1,ROUNDDOWN(AB86,-1)),0)+15*VLOOKUP(ROUNDDOWN(AB86,-1),宝石属性!$B$26:$D$41,2,0)*6*VLOOKUP(ROUNDDOWN(AB86,-1),宝石属性!$B$26:$D$41,3,0)+(属性价值和能力评分!$F$49*9+属性价值和能力评分!$F$50*2+属性价值和能力评分!$F$53*8/5)*AB86</f>
        <v>16052</v>
      </c>
      <c r="AO86" s="1">
        <v>83</v>
      </c>
      <c r="AP86" s="9">
        <f>ROUND(属性投放!D$4+装备属性!D$4*IF($AO86&lt;10,1,ROUNDDOWN($AO86,-1))+SUM(属性投放!E$37:E$45)*$AO86+VLOOKUP($AP$2,一级属性!$E$41:$P$64,COLUMNS(一级属性!$E$41:G$64),0)*($AO86+0.25*IF($AO86&lt;10,1,ROUNDDOWN($AO86,-1)))+VLOOKUP($AP$2,宝石属性!$B$43:$M$66,COLUMNS(宝石属性!$B$43:D$66),0)*10*VLOOKUP(ROUNDDOWN($AO86,-1),宝石属性!$B$25:$N$41,2,0)*VLOOKUP(ROUNDDOWN($AO86,-1),宝石属性!$B$25:$N$41,3,0)+VLOOKUP($AP$2,职业被动!$B$6:$M$29,COLUMNS(职业被动!$B$6:D$29),0)*$AO86,0)</f>
        <v>5626</v>
      </c>
      <c r="AQ86" s="9">
        <f>ROUND(属性投放!E$4+装备属性!E$4*IF($AO86&lt;10,1,ROUNDDOWN($AO86,-1))+SUM(属性投放!F$37:F$45)*$AO86+VLOOKUP($AP$2,一级属性!$E$41:$P$64,COLUMNS(一级属性!$E$41:H$64),0)*($AO86+0.25*IF($AO86&lt;10,1,ROUNDDOWN($AO86,-1)))+VLOOKUP($AP$2,宝石属性!$B$43:$M$66,COLUMNS(宝石属性!$B$43:E$66),0)*10*VLOOKUP(ROUNDDOWN($AO86,-1),宝石属性!$B$25:$N$41,2,0)*VLOOKUP(ROUNDDOWN($AO86,-1),宝石属性!$B$25:$N$41,3,0)+VLOOKUP($AP$2,职业被动!$B$6:$M$29,COLUMNS(职业被动!$B$6:E$29),0)*$AO86,0)</f>
        <v>3646</v>
      </c>
      <c r="AR86" s="9">
        <f>ROUND(属性投放!F$4+装备属性!F$4*IF($AO86&lt;10,1,ROUNDDOWN($AO86,-1))+SUM(属性投放!G$37:G$45)*$AO86+VLOOKUP($AP$2,一级属性!$E$41:$P$64,COLUMNS(一级属性!$E$41:I$64),0)*($AO86+0.25*IF($AO86&lt;10,1,ROUNDDOWN($AO86,-1)))+VLOOKUP($AP$2,宝石属性!$B$43:$M$66,COLUMNS(宝石属性!$B$43:F$66),0)*10*VLOOKUP(ROUNDDOWN($AO86,-1),宝石属性!$B$25:$N$41,2,0)*VLOOKUP(ROUNDDOWN($AO86,-1),宝石属性!$B$25:$N$41,3,0)+VLOOKUP($AP$2,职业被动!$B$6:$M$29,COLUMNS(职业被动!$B$6:F$29),0)*$AO86,0)</f>
        <v>922</v>
      </c>
      <c r="AS86" s="9">
        <f>ROUND(属性投放!G$4+装备属性!G$4*IF($AO86&lt;10,1,ROUNDDOWN($AO86,-1))+SUM(属性投放!H$37:H$45)*$AO86+VLOOKUP($AP$2,一级属性!$E$41:$P$64,COLUMNS(一级属性!$E$41:J$64),0)*($AO86+0.25*IF($AO86&lt;10,1,ROUNDDOWN($AO86,-1)))+VLOOKUP($AP$2,宝石属性!$B$43:$M$66,COLUMNS(宝石属性!$B$43:G$66),0)*10*VLOOKUP(ROUNDDOWN($AO86,-1),宝石属性!$B$25:$N$41,2,0)*VLOOKUP(ROUNDDOWN($AO86,-1),宝石属性!$B$25:$N$41,3,0)+VLOOKUP($AP$2,职业被动!$B$6:$M$29,COLUMNS(职业被动!$B$6:G$29),0)*$AO86,0)</f>
        <v>884</v>
      </c>
      <c r="AT86" s="9">
        <f>ROUND(属性投放!H$4+装备属性!H$4*IF($AO86&lt;10,1,ROUNDDOWN($AO86,-1))+SUM(属性投放!I$37:I$45)*$AO86+VLOOKUP($AP$2,一级属性!$E$41:$P$64,COLUMNS(一级属性!$E$41:K$64),0)*($AO86+0.25*IF($AO86&lt;10,1,ROUNDDOWN($AO86,-1)))+VLOOKUP($AP$2,宝石属性!$B$43:$M$66,COLUMNS(宝石属性!$B$43:H$66),0)*10*VLOOKUP(ROUNDDOWN($AO86,-1),宝石属性!$B$25:$N$41,2,0)*VLOOKUP(ROUNDDOWN($AO86,-1),宝石属性!$B$25:$N$41,3,0)+VLOOKUP($AP$2,职业被动!$B$6:$M$29,COLUMNS(职业被动!$B$6:H$29),0)*$AO86,0)</f>
        <v>883</v>
      </c>
      <c r="AU86" s="9">
        <f>ROUND(属性投放!I$4+装备属性!I$4*IF($AO86&lt;10,1,ROUNDDOWN($AO86,-1))+SUM(属性投放!J$37:J$45)*$AO86+VLOOKUP($AP$2,一级属性!$E$41:$P$64,COLUMNS(一级属性!$E$41:L$64),0)*($AO86+0.25*IF($AO86&lt;10,1,ROUNDDOWN($AO86,-1)))+VLOOKUP($AP$2,宝石属性!$B$43:$M$66,COLUMNS(宝石属性!$B$43:I$66),0)*10*VLOOKUP(ROUNDDOWN($AO86,-1),宝石属性!$B$25:$N$41,2,0)*VLOOKUP(ROUNDDOWN($AO86,-1),宝石属性!$B$25:$N$41,3,0)+VLOOKUP($AP$2,职业被动!$B$6:$M$29,COLUMNS(职业被动!$B$6:I$29),0)*$AO86,0)</f>
        <v>1024</v>
      </c>
      <c r="AV86" s="9">
        <f>ROUND(属性投放!J$4+装备属性!J$4*IF($AO86&lt;10,1,ROUNDDOWN($AO86,-1))+SUM(属性投放!K$37:K$45)*$AO86+VLOOKUP($AP$2,一级属性!$E$41:$P$64,COLUMNS(一级属性!$E$41:M$64),0)*($AO86+0.25*IF($AO86&lt;10,1,ROUNDDOWN($AO86,-1)))+VLOOKUP($AP$2,宝石属性!$B$43:$M$66,COLUMNS(宝石属性!$B$43:J$66),0)*10*VLOOKUP(ROUNDDOWN($AO86,-1),宝石属性!$B$25:$N$41,2,0)*VLOOKUP(ROUNDDOWN($AO86,-1),宝石属性!$B$25:$N$41,3,0)+VLOOKUP($AP$2,职业被动!$B$6:$M$29,COLUMNS(职业被动!$B$6:J$29),0)*$AO86,0)</f>
        <v>726</v>
      </c>
      <c r="AW86" s="9">
        <f>ROUND(属性投放!K$4+装备属性!K$4*IF($AO86&lt;10,1,ROUNDDOWN($AO86,-1))+SUM(属性投放!L$37:L$45)*$AO86+VLOOKUP($AP$2,一级属性!$E$41:$P$64,COLUMNS(一级属性!$E$41:N$64),0)*($AO86+0.25*IF($AO86&lt;10,1,ROUNDDOWN($AO86,-1)))+VLOOKUP($AP$2,宝石属性!$B$43:$M$66,COLUMNS(宝石属性!$B$43:K$66),0)*10*VLOOKUP(ROUNDDOWN($AO86,-1),宝石属性!$B$25:$N$41,2,0)*VLOOKUP(ROUNDDOWN($AO86,-1),宝石属性!$B$25:$N$41,3,0)+VLOOKUP($AP$2,职业被动!$B$6:$M$29,COLUMNS(职业被动!$B$6:K$29),0)*$AO86,0)</f>
        <v>302</v>
      </c>
      <c r="AX86" s="9">
        <f>ROUND(属性投放!L$4+装备属性!L$4*IF($AO86&lt;10,1,ROUNDDOWN($AO86,-1))+SUM(属性投放!M$37:M$45)*$AO86+VLOOKUP($AP$2,一级属性!$E$41:$P$64,COLUMNS(一级属性!$E$41:O$64),0)*($AO86+0.25*IF($AO86&lt;10,1,ROUNDDOWN($AO86,-1)))+VLOOKUP($AP$2,宝石属性!$B$43:$M$66,COLUMNS(宝石属性!$B$43:L$66),0)*10*VLOOKUP(ROUNDDOWN($AO86,-1),宝石属性!$B$25:$N$41,2,0)*VLOOKUP(ROUNDDOWN($AO86,-1),宝石属性!$B$25:$N$41,3,0)+VLOOKUP($AP$2,职业被动!$B$6:$M$29,COLUMNS(职业被动!$B$6:L$29),0)*$AO86,0)</f>
        <v>915</v>
      </c>
      <c r="AY86" s="9">
        <f>ROUND(属性投放!M$4+装备属性!M$4*IF($AO86&lt;10,1,ROUNDDOWN($AO86,-1))+SUM(属性投放!N$37:N$45)*$AO86+VLOOKUP($AP$2,一级属性!$E$41:$P$64,COLUMNS(一级属性!$E$41:P$64),0)*($AO86+0.25*IF($AO86&lt;10,1,ROUNDDOWN($AO86,-1)))+VLOOKUP($AP$2,宝石属性!$B$43:$M$66,COLUMNS(宝石属性!$B$43:M$66),0)*10*VLOOKUP(ROUNDDOWN($AO86,-1),宝石属性!$B$25:$N$41,2,0)*VLOOKUP(ROUNDDOWN($AO86,-1),宝石属性!$B$25:$N$41,3,0)+VLOOKUP($AP$2,职业被动!$B$6:$M$29,COLUMNS(职业被动!$B$6:M$29),0)*$AO86,0)</f>
        <v>935</v>
      </c>
      <c r="AZ86" s="48">
        <f>属性价值和能力评分!$F$9+ROUND(属性价值和能力评分!$F$38*10,0)*AO86+ROUND((SUM(装备属性!$W$9:$W$14)+属性价值和能力评分!$F$38*1.25+1.4+2.8)*IF(AO86&lt;10,1,ROUNDDOWN(AO86,-1)),0)+15*VLOOKUP(ROUNDDOWN(AO86,-1),宝石属性!$B$26:$D$41,2,0)*6*VLOOKUP(ROUNDDOWN(AO86,-1),宝石属性!$B$26:$D$41,3,0)+(属性价值和能力评分!$F$49*9+属性价值和能力评分!$F$50*2+属性价值和能力评分!$F$53*8/5)*AO86</f>
        <v>16052</v>
      </c>
      <c r="BB86" s="1">
        <v>83</v>
      </c>
      <c r="BC86" s="9">
        <f>ROUND(属性投放!D$4+装备属性!D$4*IF($BB86&lt;10,1,ROUNDDOWN($BB86,-1))+SUM(属性投放!E$37:E$45)*$BB86+VLOOKUP($BC$2,一级属性!$E$41:$P$64,COLUMNS(一级属性!$E$41:G$64),0)*($BB86+0.25*IF($BB86&lt;10,1,ROUNDDOWN($BB86,-1)))+VLOOKUP($BC$2,宝石属性!$B$43:$M$66,COLUMNS(宝石属性!$B$43:D$66),0)*10*VLOOKUP(ROUNDDOWN($BB86,-1),宝石属性!$B$25:$N$41,2,0)*VLOOKUP(ROUNDDOWN($BB86,-1),宝石属性!$B$25:$N$41,3,0)+VLOOKUP($BC$2,职业被动!$B$6:$M$29,COLUMNS(职业被动!$B$6:D$29),0)*$BB86,0)</f>
        <v>5045</v>
      </c>
      <c r="BD86" s="9">
        <f>ROUND(属性投放!E$4+装备属性!E$4*IF($BB86&lt;10,1,ROUNDDOWN($BB86,-1))+SUM(属性投放!F$37:F$45)*$BB86+VLOOKUP($BC$2,一级属性!$E$41:$P$64,COLUMNS(一级属性!$E$41:H$64),0)*($BB86+0.25*IF($BB86&lt;10,1,ROUNDDOWN($BB86,-1)))+VLOOKUP($BC$2,宝石属性!$B$43:$M$66,COLUMNS(宝石属性!$B$43:E$66),0)*10*VLOOKUP(ROUNDDOWN($BB86,-1),宝石属性!$B$25:$N$41,2,0)*VLOOKUP(ROUNDDOWN($BB86,-1),宝石属性!$B$25:$N$41,3,0)+VLOOKUP($BC$2,职业被动!$B$6:$M$29,COLUMNS(职业被动!$B$6:E$29),0)*$BB86,0)</f>
        <v>4161</v>
      </c>
      <c r="BE86" s="9">
        <f>ROUND(属性投放!F$4+装备属性!F$4*IF($BB86&lt;10,1,ROUNDDOWN($BB86,-1))+SUM(属性投放!G$37:G$45)*$BB86+VLOOKUP($BC$2,一级属性!$E$41:$P$64,COLUMNS(一级属性!$E$41:I$64),0)*($BB86+0.25*IF($BB86&lt;10,1,ROUNDDOWN($BB86,-1)))+VLOOKUP($BC$2,宝石属性!$B$43:$M$66,COLUMNS(宝石属性!$B$43:F$66),0)*10*VLOOKUP(ROUNDDOWN($BB86,-1),宝石属性!$B$25:$N$41,2,0)*VLOOKUP(ROUNDDOWN($BB86,-1),宝石属性!$B$25:$N$41,3,0)+VLOOKUP($BC$2,职业被动!$B$6:$M$29,COLUMNS(职业被动!$B$6:F$29),0)*$BB86,0)</f>
        <v>922</v>
      </c>
      <c r="BF86" s="9">
        <f>ROUND(属性投放!G$4+装备属性!G$4*IF($BB86&lt;10,1,ROUNDDOWN($BB86,-1))+SUM(属性投放!H$37:H$45)*$BB86+VLOOKUP($BC$2,一级属性!$E$41:$P$64,COLUMNS(一级属性!$E$41:J$64),0)*($BB86+0.25*IF($BB86&lt;10,1,ROUNDDOWN($BB86,-1)))+VLOOKUP($BC$2,宝石属性!$B$43:$M$66,COLUMNS(宝石属性!$B$43:G$66),0)*10*VLOOKUP(ROUNDDOWN($BB86,-1),宝石属性!$B$25:$N$41,2,0)*VLOOKUP(ROUNDDOWN($BB86,-1),宝石属性!$B$25:$N$41,3,0)+VLOOKUP($BC$2,职业被动!$B$6:$M$29,COLUMNS(职业被动!$B$6:G$29),0)*$BB86,0)</f>
        <v>884</v>
      </c>
      <c r="BG86" s="9">
        <f>ROUND(属性投放!H$4+装备属性!H$4*IF($BB86&lt;10,1,ROUNDDOWN($BB86,-1))+SUM(属性投放!I$37:I$45)*$BB86+VLOOKUP($BC$2,一级属性!$E$41:$P$64,COLUMNS(一级属性!$E$41:K$64),0)*($BB86+0.25*IF($BB86&lt;10,1,ROUNDDOWN($BB86,-1)))+VLOOKUP($BC$2,宝石属性!$B$43:$M$66,COLUMNS(宝石属性!$B$43:H$66),0)*10*VLOOKUP(ROUNDDOWN($BB86,-1),宝石属性!$B$25:$N$41,2,0)*VLOOKUP(ROUNDDOWN($BB86,-1),宝石属性!$B$25:$N$41,3,0)+VLOOKUP($BC$2,职业被动!$B$6:$M$29,COLUMNS(职业被动!$B$6:H$29),0)*$BB86,0)</f>
        <v>1272</v>
      </c>
      <c r="BH86" s="9">
        <f>ROUND(属性投放!I$4+装备属性!I$4*IF($BB86&lt;10,1,ROUNDDOWN($BB86,-1))+SUM(属性投放!J$37:J$45)*$BB86+VLOOKUP($BC$2,一级属性!$E$41:$P$64,COLUMNS(一级属性!$E$41:L$64),0)*($BB86+0.25*IF($BB86&lt;10,1,ROUNDDOWN($BB86,-1)))+VLOOKUP($BC$2,宝石属性!$B$43:$M$66,COLUMNS(宝石属性!$B$43:I$66),0)*10*VLOOKUP(ROUNDDOWN($BB86,-1),宝石属性!$B$25:$N$41,2,0)*VLOOKUP(ROUNDDOWN($BB86,-1),宝石属性!$B$25:$N$41,3,0)+VLOOKUP($BC$2,职业被动!$B$6:$M$29,COLUMNS(职业被动!$B$6:I$29),0)*$BB86,0)</f>
        <v>1210</v>
      </c>
      <c r="BI86" s="9">
        <f>ROUND(属性投放!J$4+装备属性!J$4*IF($BB86&lt;10,1,ROUNDDOWN($BB86,-1))+SUM(属性投放!K$37:K$45)*$BB86+VLOOKUP($BC$2,一级属性!$E$41:$P$64,COLUMNS(一级属性!$E$41:M$64),0)*($BB86+0.25*IF($BB86&lt;10,1,ROUNDDOWN($BB86,-1)))+VLOOKUP($BC$2,宝石属性!$B$43:$M$66,COLUMNS(宝石属性!$B$43:J$66),0)*10*VLOOKUP(ROUNDDOWN($BB86,-1),宝石属性!$B$25:$N$41,2,0)*VLOOKUP(ROUNDDOWN($BB86,-1),宝石属性!$B$25:$N$41,3,0)+VLOOKUP($BC$2,职业被动!$B$6:$M$29,COLUMNS(职业被动!$B$6:J$29),0)*$BB86,0)</f>
        <v>572</v>
      </c>
      <c r="BJ86" s="9">
        <f>ROUND(属性投放!K$4+装备属性!K$4*IF($BB86&lt;10,1,ROUNDDOWN($BB86,-1))+SUM(属性投放!L$37:L$45)*$BB86+VLOOKUP($BC$2,一级属性!$E$41:$P$64,COLUMNS(一级属性!$E$41:N$64),0)*($BB86+0.25*IF($BB86&lt;10,1,ROUNDDOWN($BB86,-1)))+VLOOKUP($BC$2,宝石属性!$B$43:$M$66,COLUMNS(宝石属性!$B$43:K$66),0)*10*VLOOKUP(ROUNDDOWN($BB86,-1),宝石属性!$B$25:$N$41,2,0)*VLOOKUP(ROUNDDOWN($BB86,-1),宝石属性!$B$25:$N$41,3,0)+VLOOKUP($BC$2,职业被动!$B$6:$M$29,COLUMNS(职业被动!$B$6:K$29),0)*$BB86,0)</f>
        <v>302</v>
      </c>
      <c r="BK86" s="9">
        <f>ROUND(属性投放!L$4+装备属性!L$4*IF($BB86&lt;10,1,ROUNDDOWN($BB86,-1))+SUM(属性投放!M$37:M$45)*$BB86+VLOOKUP($BC$2,一级属性!$E$41:$P$64,COLUMNS(一级属性!$E$41:O$64),0)*($BB86+0.25*IF($BB86&lt;10,1,ROUNDDOWN($BB86,-1)))+VLOOKUP($BC$2,宝石属性!$B$43:$M$66,COLUMNS(宝石属性!$B$43:L$66),0)*10*VLOOKUP(ROUNDDOWN($BB86,-1),宝石属性!$B$25:$N$41,2,0)*VLOOKUP(ROUNDDOWN($BB86,-1),宝石属性!$B$25:$N$41,3,0)+VLOOKUP($BC$2,职业被动!$B$6:$M$29,COLUMNS(职业被动!$B$6:L$29),0)*$BB86,0)</f>
        <v>25</v>
      </c>
      <c r="BL86" s="9">
        <f>ROUND(属性投放!M$4+装备属性!M$4*IF($BB86&lt;10,1,ROUNDDOWN($BB86,-1))+SUM(属性投放!N$37:N$45)*$BB86+VLOOKUP($BC$2,一级属性!$E$41:$P$64,COLUMNS(一级属性!$E$41:P$64),0)*($BB86+0.25*IF($BB86&lt;10,1,ROUNDDOWN($BB86,-1)))+VLOOKUP($BC$2,宝石属性!$B$43:$M$66,COLUMNS(宝石属性!$B$43:M$66),0)*10*VLOOKUP(ROUNDDOWN($BB86,-1),宝石属性!$B$25:$N$41,2,0)*VLOOKUP(ROUNDDOWN($BB86,-1),宝石属性!$B$25:$N$41,3,0)+VLOOKUP($BC$2,职业被动!$B$6:$M$29,COLUMNS(职业被动!$B$6:M$29),0)*$BB86,0)</f>
        <v>935</v>
      </c>
      <c r="BM86" s="48">
        <f>属性价值和能力评分!$F$9+ROUND(属性价值和能力评分!$F$38*10,0)*BB86+ROUND((SUM(装备属性!$W$9:$W$14)+属性价值和能力评分!$F$38*1.25+1.4+2.8)*IF(BB86&lt;10,1,ROUNDDOWN(BB86,-1)),0)+15*VLOOKUP(ROUNDDOWN(BB86,-1),宝石属性!$B$26:$D$41,2,0)*6*VLOOKUP(ROUNDDOWN(BB86,-1),宝石属性!$B$26:$D$41,3,0)+(属性价值和能力评分!$F$49*9+属性价值和能力评分!$F$50*2+属性价值和能力评分!$F$53*8/5)*BB86</f>
        <v>16052</v>
      </c>
      <c r="BO86" s="1">
        <v>83</v>
      </c>
      <c r="BP86" s="9">
        <f>ROUND(属性投放!D$4+装备属性!D$4*IF($BO86&lt;10,1,ROUNDDOWN($BO86,-1))+SUM(属性投放!E$37:E$45)*$BO86+VLOOKUP($BP$2,一级属性!$E$41:$P$64,COLUMNS(一级属性!$E$41:G$64),0)*($BO86+0.25*IF($BO86&lt;10,1,ROUNDDOWN($BO86,-1)))+VLOOKUP($BP$2,宝石属性!$B$43:$M$66,COLUMNS(宝石属性!$B$43:D$66),0)*10*VLOOKUP(ROUNDDOWN($BO86,-1),宝石属性!$B$25:$N$41,2,0)*VLOOKUP(ROUNDDOWN($BO86,-1),宝石属性!$B$25:$N$41,3,0)+VLOOKUP($BP$2,职业被动!$B$6:$M$29,COLUMNS(职业被动!$B$6:D$29),0)*$BO86,0)</f>
        <v>6207</v>
      </c>
      <c r="BQ86" s="9">
        <f>ROUND(属性投放!E$4+装备属性!E$4*IF($BO86&lt;10,1,ROUNDDOWN($BO86,-1))+SUM(属性投放!F$37:F$45)*$BO86+VLOOKUP($BP$2,一级属性!$E$41:$P$64,COLUMNS(一级属性!$E$41:H$64),0)*($BO86+0.25*IF($BO86&lt;10,1,ROUNDDOWN($BO86,-1)))+VLOOKUP($BP$2,宝石属性!$B$43:$M$66,COLUMNS(宝石属性!$B$43:E$66),0)*10*VLOOKUP(ROUNDDOWN($BO86,-1),宝石属性!$B$25:$N$41,2,0)*VLOOKUP(ROUNDDOWN($BO86,-1),宝石属性!$B$25:$N$41,3,0)+VLOOKUP($BP$2,职业被动!$B$6:$M$29,COLUMNS(职业被动!$B$6:E$29),0)*$BO86,0)</f>
        <v>3646</v>
      </c>
      <c r="BR86" s="9">
        <f>ROUND(属性投放!F$4+装备属性!F$4*IF($BO86&lt;10,1,ROUNDDOWN($BO86,-1))+SUM(属性投放!G$37:G$45)*$BO86+VLOOKUP($BP$2,一级属性!$E$41:$P$64,COLUMNS(一级属性!$E$41:I$64),0)*($BO86+0.25*IF($BO86&lt;10,1,ROUNDDOWN($BO86,-1)))+VLOOKUP($BP$2,宝石属性!$B$43:$M$66,COLUMNS(宝石属性!$B$43:F$66),0)*10*VLOOKUP(ROUNDDOWN($BO86,-1),宝石属性!$B$25:$N$41,2,0)*VLOOKUP(ROUNDDOWN($BO86,-1),宝石属性!$B$25:$N$41,3,0)+VLOOKUP($BP$2,职业被动!$B$6:$M$29,COLUMNS(职业被动!$B$6:F$29),0)*$BO86,0)</f>
        <v>922</v>
      </c>
      <c r="BS86" s="9">
        <f>ROUND(属性投放!G$4+装备属性!G$4*IF($BO86&lt;10,1,ROUNDDOWN($BO86,-1))+SUM(属性投放!H$37:H$45)*$BO86+VLOOKUP($BP$2,一级属性!$E$41:$P$64,COLUMNS(一级属性!$E$41:J$64),0)*($BO86+0.25*IF($BO86&lt;10,1,ROUNDDOWN($BO86,-1)))+VLOOKUP($BP$2,宝石属性!$B$43:$M$66,COLUMNS(宝石属性!$B$43:G$66),0)*10*VLOOKUP(ROUNDDOWN($BO86,-1),宝石属性!$B$25:$N$41,2,0)*VLOOKUP(ROUNDDOWN($BO86,-1),宝石属性!$B$25:$N$41,3,0)+VLOOKUP($BP$2,职业被动!$B$6:$M$29,COLUMNS(职业被动!$B$6:G$29),0)*$BO86,0)</f>
        <v>884</v>
      </c>
      <c r="BT86" s="9">
        <f>ROUND(属性投放!H$4+装备属性!H$4*IF($BO86&lt;10,1,ROUNDDOWN($BO86,-1))+SUM(属性投放!I$37:I$45)*$BO86+VLOOKUP($BP$2,一级属性!$E$41:$P$64,COLUMNS(一级属性!$E$41:K$64),0)*($BO86+0.25*IF($BO86&lt;10,1,ROUNDDOWN($BO86,-1)))+VLOOKUP($BP$2,宝石属性!$B$43:$M$66,COLUMNS(宝石属性!$B$43:H$66),0)*10*VLOOKUP(ROUNDDOWN($BO86,-1),宝石属性!$B$25:$N$41,2,0)*VLOOKUP(ROUNDDOWN($BO86,-1),宝石属性!$B$25:$N$41,3,0)+VLOOKUP($BP$2,职业被动!$B$6:$M$29,COLUMNS(职业被动!$B$6:H$29),0)*$BO86,0)</f>
        <v>966</v>
      </c>
      <c r="BU86" s="9">
        <f>ROUND(属性投放!I$4+装备属性!I$4*IF($BO86&lt;10,1,ROUNDDOWN($BO86,-1))+SUM(属性投放!J$37:J$45)*$BO86+VLOOKUP($BP$2,一级属性!$E$41:$P$64,COLUMNS(一级属性!$E$41:L$64),0)*($BO86+0.25*IF($BO86&lt;10,1,ROUNDDOWN($BO86,-1)))+VLOOKUP($BP$2,宝石属性!$B$43:$M$66,COLUMNS(宝石属性!$B$43:I$66),0)*10*VLOOKUP(ROUNDDOWN($BO86,-1),宝石属性!$B$25:$N$41,2,0)*VLOOKUP(ROUNDDOWN($BO86,-1),宝石属性!$B$25:$N$41,3,0)+VLOOKUP($BP$2,职业被动!$B$6:$M$29,COLUMNS(职业被动!$B$6:I$29),0)*$BO86,0)</f>
        <v>1024</v>
      </c>
      <c r="BV86" s="9">
        <f>ROUND(属性投放!J$4+装备属性!J$4*IF($BO86&lt;10,1,ROUNDDOWN($BO86,-1))+SUM(属性投放!K$37:K$45)*$BO86+VLOOKUP($BP$2,一级属性!$E$41:$P$64,COLUMNS(一级属性!$E$41:M$64),0)*($BO86+0.25*IF($BO86&lt;10,1,ROUNDDOWN($BO86,-1)))+VLOOKUP($BP$2,宝石属性!$B$43:$M$66,COLUMNS(宝石属性!$B$43:J$66),0)*10*VLOOKUP(ROUNDDOWN($BO86,-1),宝石属性!$B$25:$N$41,2,0)*VLOOKUP(ROUNDDOWN($BO86,-1),宝石属性!$B$25:$N$41,3,0)+VLOOKUP($BP$2,职业被动!$B$6:$M$29,COLUMNS(职业被动!$B$6:J$29),0)*$BO86,0)</f>
        <v>726</v>
      </c>
      <c r="BW86" s="9">
        <f>ROUND(属性投放!K$4+装备属性!K$4*IF($BO86&lt;10,1,ROUNDDOWN($BO86,-1))+SUM(属性投放!L$37:L$45)*$BO86+VLOOKUP($BP$2,一级属性!$E$41:$P$64,COLUMNS(一级属性!$E$41:N$64),0)*($BO86+0.25*IF($BO86&lt;10,1,ROUNDDOWN($BO86,-1)))+VLOOKUP($BP$2,宝石属性!$B$43:$M$66,COLUMNS(宝石属性!$B$43:K$66),0)*10*VLOOKUP(ROUNDDOWN($BO86,-1),宝石属性!$B$25:$N$41,2,0)*VLOOKUP(ROUNDDOWN($BO86,-1),宝石属性!$B$25:$N$41,3,0)+VLOOKUP($BP$2,职业被动!$B$6:$M$29,COLUMNS(职业被动!$B$6:K$29),0)*$BO86,0)</f>
        <v>462</v>
      </c>
      <c r="BX86" s="9">
        <f>ROUND(属性投放!L$4+装备属性!L$4*IF($BO86&lt;10,1,ROUNDDOWN($BO86,-1))+SUM(属性投放!M$37:M$45)*$BO86+VLOOKUP($BP$2,一级属性!$E$41:$P$64,COLUMNS(一级属性!$E$41:O$64),0)*($BO86+0.25*IF($BO86&lt;10,1,ROUNDDOWN($BO86,-1)))+VLOOKUP($BP$2,宝石属性!$B$43:$M$66,COLUMNS(宝石属性!$B$43:L$66),0)*10*VLOOKUP(ROUNDDOWN($BO86,-1),宝石属性!$B$25:$N$41,2,0)*VLOOKUP(ROUNDDOWN($BO86,-1),宝石属性!$B$25:$N$41,3,0)+VLOOKUP($BP$2,职业被动!$B$6:$M$29,COLUMNS(职业被动!$B$6:L$29),0)*$BO86,0)</f>
        <v>25</v>
      </c>
      <c r="BY86" s="9">
        <f>ROUND(属性投放!M$4+装备属性!M$4*IF($BO86&lt;10,1,ROUNDDOWN($BO86,-1))+SUM(属性投放!N$37:N$45)*$BO86+VLOOKUP($BP$2,一级属性!$E$41:$P$64,COLUMNS(一级属性!$E$41:P$64),0)*($BO86+0.25*IF($BO86&lt;10,1,ROUNDDOWN($BO86,-1)))+VLOOKUP($BP$2,宝石属性!$B$43:$M$66,COLUMNS(宝石属性!$B$43:M$66),0)*10*VLOOKUP(ROUNDDOWN($BO86,-1),宝石属性!$B$25:$N$41,2,0)*VLOOKUP(ROUNDDOWN($BO86,-1),宝石属性!$B$25:$N$41,3,0)+VLOOKUP($BP$2,职业被动!$B$6:$M$29,COLUMNS(职业被动!$B$6:M$29),0)*$BO86,0)</f>
        <v>935</v>
      </c>
      <c r="BZ86" s="48">
        <f>属性价值和能力评分!$F$9+ROUND(属性价值和能力评分!$F$38*10,0)*BO86+ROUND((SUM(装备属性!$W$9:$W$14)+属性价值和能力评分!$F$38*1.25+1.4+2.8)*IF(BO86&lt;10,1,ROUNDDOWN(BO86,-1)),0)+15*VLOOKUP(ROUNDDOWN(BO86,-1),宝石属性!$B$26:$D$41,2,0)*6*VLOOKUP(ROUNDDOWN(BO86,-1),宝石属性!$B$26:$D$41,3,0)+(属性价值和能力评分!$F$49*9+属性价值和能力评分!$F$50*2+属性价值和能力评分!$F$53*8/5)*BO86</f>
        <v>16052</v>
      </c>
      <c r="CB86" s="1">
        <v>83</v>
      </c>
      <c r="CC86" s="9">
        <f>ROUND(属性投放!D$4+装备属性!D$4*IF($CB86&lt;10,1,ROUNDDOWN($CB86,-1))+SUM(属性投放!E$37:E$45)*$CB86+VLOOKUP($CC$2,一级属性!$E$41:$P$64,COLUMNS(一级属性!$E$41:G$64),0)*($CB86+0.25*IF($CB86&lt;10,1,ROUNDDOWN($CB86,-1)))+VLOOKUP($CC$2,宝石属性!$B$43:$M$66,COLUMNS(宝石属性!$B$43:D$66),0)*10*VLOOKUP(ROUNDDOWN($CB86,-1),宝石属性!$B$25:$N$41,2,0)*VLOOKUP(ROUNDDOWN($CB86,-1),宝石属性!$B$25:$N$41,3,0)+VLOOKUP($CC$2,职业被动!$B$6:$M$29,COLUMNS(职业被动!$B$6:D$29),0)*$CB86,0)</f>
        <v>4221</v>
      </c>
      <c r="CD86" s="9">
        <f>ROUND(属性投放!E$4+装备属性!E$4*IF($CB86&lt;10,1,ROUNDDOWN($CB86,-1))+SUM(属性投放!F$37:F$45)*$CB86+VLOOKUP($CC$2,一级属性!$E$41:$P$64,COLUMNS(一级属性!$E$41:H$64),0)*($CB86+0.25*IF($CB86&lt;10,1,ROUNDDOWN($CB86,-1)))+VLOOKUP($CC$2,宝石属性!$B$43:$M$66,COLUMNS(宝石属性!$B$43:E$66),0)*10*VLOOKUP(ROUNDDOWN($CB86,-1),宝石属性!$B$25:$N$41,2,0)*VLOOKUP(ROUNDDOWN($CB86,-1),宝石属性!$B$25:$N$41,3,0)+VLOOKUP($CC$2,职业被动!$B$6:$M$29,COLUMNS(职业被动!$B$6:E$29),0)*$CB86,0)</f>
        <v>2101</v>
      </c>
      <c r="CE86" s="9">
        <f>ROUND(属性投放!F$4+装备属性!F$4*IF($CB86&lt;10,1,ROUNDDOWN($CB86,-1))+SUM(属性投放!G$37:G$45)*$CB86+VLOOKUP($CC$2,一级属性!$E$41:$P$64,COLUMNS(一级属性!$E$41:I$64),0)*($CB86+0.25*IF($CB86&lt;10,1,ROUNDDOWN($CB86,-1)))+VLOOKUP($CC$2,宝石属性!$B$43:$M$66,COLUMNS(宝石属性!$B$43:F$66),0)*10*VLOOKUP(ROUNDDOWN($CB86,-1),宝石属性!$B$25:$N$41,2,0)*VLOOKUP(ROUNDDOWN($CB86,-1),宝石属性!$B$25:$N$41,3,0)+VLOOKUP($CC$2,职业被动!$B$6:$M$29,COLUMNS(职业被动!$B$6:F$29),0)*$CB86,0)</f>
        <v>1965</v>
      </c>
      <c r="CF86" s="9">
        <f>ROUND(属性投放!G$4+装备属性!G$4*IF($CB86&lt;10,1,ROUNDDOWN($CB86,-1))+SUM(属性投放!H$37:H$45)*$CB86+VLOOKUP($CC$2,一级属性!$E$41:$P$64,COLUMNS(一级属性!$E$41:J$64),0)*($CB86+0.25*IF($CB86&lt;10,1,ROUNDDOWN($CB86,-1)))+VLOOKUP($CC$2,宝石属性!$B$43:$M$66,COLUMNS(宝石属性!$B$43:G$66),0)*10*VLOOKUP(ROUNDDOWN($CB86,-1),宝石属性!$B$25:$N$41,2,0)*VLOOKUP(ROUNDDOWN($CB86,-1),宝石属性!$B$25:$N$41,3,0)+VLOOKUP($CC$2,职业被动!$B$6:$M$29,COLUMNS(职业被动!$B$6:G$29),0)*$CB86,0)</f>
        <v>967</v>
      </c>
      <c r="CG86" s="9">
        <f>ROUND(属性投放!H$4+装备属性!H$4*IF($CB86&lt;10,1,ROUNDDOWN($CB86,-1))+SUM(属性投放!I$37:I$45)*$CB86+VLOOKUP($CC$2,一级属性!$E$41:$P$64,COLUMNS(一级属性!$E$41:K$64),0)*($CB86+0.25*IF($CB86&lt;10,1,ROUNDDOWN($CB86,-1)))+VLOOKUP($CC$2,宝石属性!$B$43:$M$66,COLUMNS(宝石属性!$B$43:H$66),0)*10*VLOOKUP(ROUNDDOWN($CB86,-1),宝石属性!$B$25:$N$41,2,0)*VLOOKUP(ROUNDDOWN($CB86,-1),宝石属性!$B$25:$N$41,3,0)+VLOOKUP($CC$2,职业被动!$B$6:$M$29,COLUMNS(职业被动!$B$6:H$29),0)*$CB86,0)</f>
        <v>574</v>
      </c>
      <c r="CH86" s="9">
        <f>ROUND(属性投放!I$4+装备属性!I$4*IF($CB86&lt;10,1,ROUNDDOWN($CB86,-1))+SUM(属性投放!J$37:J$45)*$CB86+VLOOKUP($CC$2,一级属性!$E$41:$P$64,COLUMNS(一级属性!$E$41:L$64),0)*($CB86+0.25*IF($CB86&lt;10,1,ROUNDDOWN($CB86,-1)))+VLOOKUP($CC$2,宝石属性!$B$43:$M$66,COLUMNS(宝石属性!$B$43:I$66),0)*10*VLOOKUP(ROUNDDOWN($CB86,-1),宝石属性!$B$25:$N$41,2,0)*VLOOKUP(ROUNDDOWN($CB86,-1),宝石属性!$B$25:$N$41,3,0)+VLOOKUP($CC$2,职业被动!$B$6:$M$29,COLUMNS(职业被动!$B$6:I$29),0)*$CB86,0)</f>
        <v>983</v>
      </c>
      <c r="CI86" s="9">
        <f>ROUND(属性投放!J$4+装备属性!J$4*IF($CB86&lt;10,1,ROUNDDOWN($CB86,-1))+SUM(属性投放!K$37:K$45)*$CB86+VLOOKUP($CC$2,一级属性!$E$41:$P$64,COLUMNS(一级属性!$E$41:M$64),0)*($CB86+0.25*IF($CB86&lt;10,1,ROUNDDOWN($CB86,-1)))+VLOOKUP($CC$2,宝石属性!$B$43:$M$66,COLUMNS(宝石属性!$B$43:J$66),0)*10*VLOOKUP(ROUNDDOWN($CB86,-1),宝石属性!$B$25:$N$41,2,0)*VLOOKUP(ROUNDDOWN($CB86,-1),宝石属性!$B$25:$N$41,3,0)+VLOOKUP($CC$2,职业被动!$B$6:$M$29,COLUMNS(职业被动!$B$6:J$29),0)*$CB86,0)</f>
        <v>654</v>
      </c>
      <c r="CJ86" s="9">
        <f>ROUND(属性投放!K$4+装备属性!K$4*IF($CB86&lt;10,1,ROUNDDOWN($CB86,-1))+SUM(属性投放!L$37:L$45)*$CB86+VLOOKUP($CC$2,一级属性!$E$41:$P$64,COLUMNS(一级属性!$E$41:N$64),0)*($CB86+0.25*IF($CB86&lt;10,1,ROUNDDOWN($CB86,-1)))+VLOOKUP($CC$2,宝石属性!$B$43:$M$66,COLUMNS(宝石属性!$B$43:K$66),0)*10*VLOOKUP(ROUNDDOWN($CB86,-1),宝石属性!$B$25:$N$41,2,0)*VLOOKUP(ROUNDDOWN($CB86,-1),宝石属性!$B$25:$N$41,3,0)+VLOOKUP($CC$2,职业被动!$B$6:$M$29,COLUMNS(职业被动!$B$6:K$29),0)*$CB86,0)</f>
        <v>302</v>
      </c>
      <c r="CK86" s="9">
        <f>ROUND(属性投放!L$4+装备属性!L$4*IF($CB86&lt;10,1,ROUNDDOWN($CB86,-1))+SUM(属性投放!M$37:M$45)*$CB86+VLOOKUP($CC$2,一级属性!$E$41:$P$64,COLUMNS(一级属性!$E$41:O$64),0)*($CB86+0.25*IF($CB86&lt;10,1,ROUNDDOWN($CB86,-1)))+VLOOKUP($CC$2,宝石属性!$B$43:$M$66,COLUMNS(宝石属性!$B$43:L$66),0)*10*VLOOKUP(ROUNDDOWN($CB86,-1),宝石属性!$B$25:$N$41,2,0)*VLOOKUP(ROUNDDOWN($CB86,-1),宝石属性!$B$25:$N$41,3,0)+VLOOKUP($CC$2,职业被动!$B$6:$M$29,COLUMNS(职业被动!$B$6:L$29),0)*$CB86,0)</f>
        <v>25</v>
      </c>
      <c r="CL86" s="9">
        <f>ROUND(属性投放!M$4+装备属性!M$4*IF($CB86&lt;10,1,ROUNDDOWN($CB86,-1))+SUM(属性投放!N$37:N$45)*$CB86+VLOOKUP($CC$2,一级属性!$E$41:$P$64,COLUMNS(一级属性!$E$41:P$64),0)*($CB86+0.25*IF($CB86&lt;10,1,ROUNDDOWN($CB86,-1)))+VLOOKUP($CC$2,宝石属性!$B$43:$M$66,COLUMNS(宝石属性!$B$43:M$66),0)*10*VLOOKUP(ROUNDDOWN($CB86,-1),宝石属性!$B$25:$N$41,2,0)*VLOOKUP(ROUNDDOWN($CB86,-1),宝石属性!$B$25:$N$41,3,0)+VLOOKUP($CC$2,职业被动!$B$6:$M$29,COLUMNS(职业被动!$B$6:M$29),0)*$CB86,0)</f>
        <v>855</v>
      </c>
      <c r="CM86" s="48">
        <f>属性价值和能力评分!$F$9+ROUND(属性价值和能力评分!$F$38*10,0)*CB86+ROUND((SUM(装备属性!$W$9:$W$14)+属性价值和能力评分!$F$38*1.25+1.4+2.8)*IF(CB86&lt;10,1,ROUNDDOWN(CB86,-1)),0)+15*VLOOKUP(ROUNDDOWN(CB86,-1),宝石属性!$B$26:$D$41,2,0)*6*VLOOKUP(ROUNDDOWN(CB86,-1),宝石属性!$B$26:$D$41,3,0)+(属性价值和能力评分!$F$49*9+属性价值和能力评分!$F$50*2+属性价值和能力评分!$F$53*8/5)*CB86</f>
        <v>16052</v>
      </c>
      <c r="CO86" s="1">
        <v>83</v>
      </c>
      <c r="CP86" s="9">
        <f>ROUND(属性投放!D$4+装备属性!D$4*IF($CO86&lt;10,1,ROUNDDOWN($CO86,-1))+SUM(属性投放!E$37:E$45)*$CO86+VLOOKUP($CP$2,一级属性!$E$41:$P$64,COLUMNS(一级属性!$E$41:G$64),0)*($CO86+0.25*IF($CO86&lt;10,1,ROUNDDOWN($CO86,-1)))+VLOOKUP($CP$2,宝石属性!$B$43:$M$66,COLUMNS(宝石属性!$B$43:D$66),0)*10*VLOOKUP(ROUNDDOWN($CO86,-1),宝石属性!$B$25:$N$41,2,0)*VLOOKUP(ROUNDDOWN($CO86,-1),宝石属性!$B$25:$N$41,3,0)+VLOOKUP($CP$2,职业被动!$B$6:$M$29,COLUMNS(职业被动!$B$6:D$29),0)*$CO86,0)</f>
        <v>4221</v>
      </c>
      <c r="CQ86" s="9">
        <f>ROUND(属性投放!E$4+装备属性!E$4*IF($CO86&lt;10,1,ROUNDDOWN($CO86,-1))+SUM(属性投放!F$37:F$45)*$CO86+VLOOKUP($CP$2,一级属性!$E$41:$P$64,COLUMNS(一级属性!$E$41:H$64),0)*($CO86+0.25*IF($CO86&lt;10,1,ROUNDDOWN($CO86,-1)))+VLOOKUP($CP$2,宝石属性!$B$43:$M$66,COLUMNS(宝石属性!$B$43:E$66),0)*10*VLOOKUP(ROUNDDOWN($CO86,-1),宝石属性!$B$25:$N$41,2,0)*VLOOKUP(ROUNDDOWN($CO86,-1),宝石属性!$B$25:$N$41,3,0)+VLOOKUP($CP$2,职业被动!$B$6:$M$29,COLUMNS(职业被动!$B$6:E$29),0)*$CO86,0)</f>
        <v>4676</v>
      </c>
      <c r="CR86" s="9">
        <f>ROUND(属性投放!F$4+装备属性!F$4*IF($CO86&lt;10,1,ROUNDDOWN($CO86,-1))+SUM(属性投放!G$37:G$45)*$CO86+VLOOKUP($CP$2,一级属性!$E$41:$P$64,COLUMNS(一级属性!$E$41:I$64),0)*($CO86+0.25*IF($CO86&lt;10,1,ROUNDDOWN($CO86,-1)))+VLOOKUP($CP$2,宝石属性!$B$43:$M$66,COLUMNS(宝石属性!$B$43:F$66),0)*10*VLOOKUP(ROUNDDOWN($CO86,-1),宝石属性!$B$25:$N$41,2,0)*VLOOKUP(ROUNDDOWN($CO86,-1),宝石属性!$B$25:$N$41,3,0)+VLOOKUP($CP$2,职业被动!$B$6:$M$29,COLUMNS(职业被动!$B$6:F$29),0)*$CO86,0)</f>
        <v>922</v>
      </c>
      <c r="CS86" s="9">
        <f>ROUND(属性投放!G$4+装备属性!G$4*IF($CO86&lt;10,1,ROUNDDOWN($CO86,-1))+SUM(属性投放!H$37:H$45)*$CO86+VLOOKUP($CP$2,一级属性!$E$41:$P$64,COLUMNS(一级属性!$E$41:J$64),0)*($CO86+0.25*IF($CO86&lt;10,1,ROUNDDOWN($CO86,-1)))+VLOOKUP($CP$2,宝石属性!$B$43:$M$66,COLUMNS(宝石属性!$B$43:G$66),0)*10*VLOOKUP(ROUNDDOWN($CO86,-1),宝石属性!$B$25:$N$41,2,0)*VLOOKUP(ROUNDDOWN($CO86,-1),宝石属性!$B$25:$N$41,3,0)+VLOOKUP($CP$2,职业被动!$B$6:$M$29,COLUMNS(职业被动!$B$6:G$29),0)*$CO86,0)</f>
        <v>884</v>
      </c>
      <c r="CT86" s="9">
        <f>ROUND(属性投放!H$4+装备属性!H$4*IF($CO86&lt;10,1,ROUNDDOWN($CO86,-1))+SUM(属性投放!I$37:I$45)*$CO86+VLOOKUP($CP$2,一级属性!$E$41:$P$64,COLUMNS(一级属性!$E$41:K$64),0)*($CO86+0.25*IF($CO86&lt;10,1,ROUNDDOWN($CO86,-1)))+VLOOKUP($CP$2,宝石属性!$B$43:$M$66,COLUMNS(宝石属性!$B$43:H$66),0)*10*VLOOKUP(ROUNDDOWN($CO86,-1),宝石属性!$B$25:$N$41,2,0)*VLOOKUP(ROUNDDOWN($CO86,-1),宝石属性!$B$25:$N$41,3,0)+VLOOKUP($CP$2,职业被动!$B$6:$M$29,COLUMNS(职业被动!$B$6:H$29),0)*$CO86,0)</f>
        <v>1495</v>
      </c>
      <c r="CU86" s="9">
        <f>ROUND(属性投放!I$4+装备属性!I$4*IF($CO86&lt;10,1,ROUNDDOWN($CO86,-1))+SUM(属性投放!J$37:J$45)*$CO86+VLOOKUP($CP$2,一级属性!$E$41:$P$64,COLUMNS(一级属性!$E$41:L$64),0)*($CO86+0.25*IF($CO86&lt;10,1,ROUNDDOWN($CO86,-1)))+VLOOKUP($CP$2,宝石属性!$B$43:$M$66,COLUMNS(宝石属性!$B$43:I$66),0)*10*VLOOKUP(ROUNDDOWN($CO86,-1),宝石属性!$B$25:$N$41,2,0)*VLOOKUP(ROUNDDOWN($CO86,-1),宝石属性!$B$25:$N$41,3,0)+VLOOKUP($CP$2,职业被动!$B$6:$M$29,COLUMNS(职业被动!$B$6:I$29),0)*$CO86,0)</f>
        <v>1272</v>
      </c>
      <c r="CV86" s="9">
        <f>ROUND(属性投放!J$4+装备属性!J$4*IF($CO86&lt;10,1,ROUNDDOWN($CO86,-1))+SUM(属性投放!K$37:K$45)*$CO86+VLOOKUP($CP$2,一级属性!$E$41:$P$64,COLUMNS(一级属性!$E$41:M$64),0)*($CO86+0.25*IF($CO86&lt;10,1,ROUNDDOWN($CO86,-1)))+VLOOKUP($CP$2,宝石属性!$B$43:$M$66,COLUMNS(宝石属性!$B$43:J$66),0)*10*VLOOKUP(ROUNDDOWN($CO86,-1),宝石属性!$B$25:$N$41,2,0)*VLOOKUP(ROUNDDOWN($CO86,-1),宝石属性!$B$25:$N$41,3,0)+VLOOKUP($CP$2,职业被动!$B$6:$M$29,COLUMNS(职业被动!$B$6:J$29),0)*$CO86,0)</f>
        <v>551</v>
      </c>
      <c r="CW86" s="9">
        <f>ROUND(属性投放!K$4+装备属性!K$4*IF($CO86&lt;10,1,ROUNDDOWN($CO86,-1))+SUM(属性投放!L$37:L$45)*$CO86+VLOOKUP($CP$2,一级属性!$E$41:$P$64,COLUMNS(一级属性!$E$41:N$64),0)*($CO86+0.25*IF($CO86&lt;10,1,ROUNDDOWN($CO86,-1)))+VLOOKUP($CP$2,宝石属性!$B$43:$M$66,COLUMNS(宝石属性!$B$43:K$66),0)*10*VLOOKUP(ROUNDDOWN($CO86,-1),宝石属性!$B$25:$N$41,2,0)*VLOOKUP(ROUNDDOWN($CO86,-1),宝石属性!$B$25:$N$41,3,0)+VLOOKUP($CP$2,职业被动!$B$6:$M$29,COLUMNS(职业被动!$B$6:K$29),0)*$CO86,0)</f>
        <v>302</v>
      </c>
      <c r="CX86" s="9">
        <f>ROUND(属性投放!L$4+装备属性!L$4*IF($CO86&lt;10,1,ROUNDDOWN($CO86,-1))+SUM(属性投放!M$37:M$45)*$CO86+VLOOKUP($CP$2,一级属性!$E$41:$P$64,COLUMNS(一级属性!$E$41:O$64),0)*($CO86+0.25*IF($CO86&lt;10,1,ROUNDDOWN($CO86,-1)))+VLOOKUP($CP$2,宝石属性!$B$43:$M$66,COLUMNS(宝石属性!$B$43:L$66),0)*10*VLOOKUP(ROUNDDOWN($CO86,-1),宝石属性!$B$25:$N$41,2,0)*VLOOKUP(ROUNDDOWN($CO86,-1),宝石属性!$B$25:$N$41,3,0)+VLOOKUP($CP$2,职业被动!$B$6:$M$29,COLUMNS(职业被动!$B$6:L$29),0)*$CO86,0)</f>
        <v>25</v>
      </c>
      <c r="CY86" s="9">
        <f>ROUND(属性投放!M$4+装备属性!M$4*IF($CO86&lt;10,1,ROUNDDOWN($CO86,-1))+SUM(属性投放!N$37:N$45)*$CO86+VLOOKUP($CP$2,一级属性!$E$41:$P$64,COLUMNS(一级属性!$E$41:P$64),0)*($CO86+0.25*IF($CO86&lt;10,1,ROUNDDOWN($CO86,-1)))+VLOOKUP($CP$2,宝石属性!$B$43:$M$66,COLUMNS(宝石属性!$B$43:M$66),0)*10*VLOOKUP(ROUNDDOWN($CO86,-1),宝石属性!$B$25:$N$41,2,0)*VLOOKUP(ROUNDDOWN($CO86,-1),宝石属性!$B$25:$N$41,3,0)+VLOOKUP($CP$2,职业被动!$B$6:$M$29,COLUMNS(职业被动!$B$6:M$29),0)*$CO86,0)</f>
        <v>855</v>
      </c>
      <c r="CZ86" s="48">
        <f>属性价值和能力评分!$F$9+ROUND(属性价值和能力评分!$F$38*10,0)*CO86+ROUND((SUM(装备属性!$W$9:$W$14)+属性价值和能力评分!$F$38*1.25+1.4+2.8)*IF(CO86&lt;10,1,ROUNDDOWN(CO86,-1)),0)+15*VLOOKUP(ROUNDDOWN(CO86,-1),宝石属性!$B$26:$D$41,2,0)*6*VLOOKUP(ROUNDDOWN(CO86,-1),宝石属性!$B$26:$D$41,3,0)+(属性价值和能力评分!$F$49*9+属性价值和能力评分!$F$50*2+属性价值和能力评分!$F$53*8/5)*CO86</f>
        <v>16052</v>
      </c>
      <c r="DB86" s="1">
        <v>83</v>
      </c>
      <c r="DC86" s="9">
        <f>ROUND(属性投放!D$4+装备属性!D$4*IF($DB86&lt;10,1,ROUNDDOWN($DB86,-1))+SUM(属性投放!E$37:E$45)*$DB86+VLOOKUP($DC$2,一级属性!$E$41:$P$64,COLUMNS(一级属性!$E$41:G$64),0)*($DB86+0.25*IF($DB86&lt;10,1,ROUNDDOWN($DB86,-1)))+VLOOKUP($DC$2,宝石属性!$B$43:$M$66,COLUMNS(宝石属性!$B$43:D$66),0)*10*VLOOKUP(ROUNDDOWN($DB86,-1),宝石属性!$B$25:$N$41,2,0)*VLOOKUP(ROUNDDOWN($DB86,-1),宝石属性!$B$25:$N$41,3,0)+VLOOKUP($DC$2,职业被动!$B$6:$M$29,COLUMNS(职业被动!$B$6:D$29),0)*$DB86,0)</f>
        <v>4802</v>
      </c>
      <c r="DD86" s="9">
        <f>ROUND(属性投放!E$4+装备属性!E$4*IF($DB86&lt;10,1,ROUNDDOWN($DB86,-1))+SUM(属性投放!F$37:F$45)*$DB86+VLOOKUP($DC$2,一级属性!$E$41:$P$64,COLUMNS(一级属性!$E$41:H$64),0)*($DB86+0.25*IF($DB86&lt;10,1,ROUNDDOWN($DB86,-1)))+VLOOKUP($DC$2,宝石属性!$B$43:$M$66,COLUMNS(宝石属性!$B$43:E$66),0)*10*VLOOKUP(ROUNDDOWN($DB86,-1),宝石属性!$B$25:$N$41,2,0)*VLOOKUP(ROUNDDOWN($DB86,-1),宝石属性!$B$25:$N$41,3,0)+VLOOKUP($DC$2,职业被动!$B$6:$M$29,COLUMNS(职业被动!$B$6:E$29),0)*$DB86,0)</f>
        <v>2101</v>
      </c>
      <c r="DE86" s="9">
        <f>ROUND(属性投放!F$4+装备属性!F$4*IF($DB86&lt;10,1,ROUNDDOWN($DB86,-1))+SUM(属性投放!G$37:G$45)*$DB86+VLOOKUP($DC$2,一级属性!$E$41:$P$64,COLUMNS(一级属性!$E$41:I$64),0)*($DB86+0.25*IF($DB86&lt;10,1,ROUNDDOWN($DB86,-1)))+VLOOKUP($DC$2,宝石属性!$B$43:$M$66,COLUMNS(宝石属性!$B$43:F$66),0)*10*VLOOKUP(ROUNDDOWN($DB86,-1),宝石属性!$B$25:$N$41,2,0)*VLOOKUP(ROUNDDOWN($DB86,-1),宝石属性!$B$25:$N$41,3,0)+VLOOKUP($DC$2,职业被动!$B$6:$M$29,COLUMNS(职业被动!$B$6:F$29),0)*$DB86,0)</f>
        <v>922</v>
      </c>
      <c r="DF86" s="9">
        <f>ROUND(属性投放!G$4+装备属性!G$4*IF($DB86&lt;10,1,ROUNDDOWN($DB86,-1))+SUM(属性投放!H$37:H$45)*$DB86+VLOOKUP($DC$2,一级属性!$E$41:$P$64,COLUMNS(一级属性!$E$41:J$64),0)*($DB86+0.25*IF($DB86&lt;10,1,ROUNDDOWN($DB86,-1)))+VLOOKUP($DC$2,宝石属性!$B$43:$M$66,COLUMNS(宝石属性!$B$43:G$66),0)*10*VLOOKUP(ROUNDDOWN($DB86,-1),宝石属性!$B$25:$N$41,2,0)*VLOOKUP(ROUNDDOWN($DB86,-1),宝石属性!$B$25:$N$41,3,0)+VLOOKUP($DC$2,职业被动!$B$6:$M$29,COLUMNS(职业被动!$B$6:G$29),0)*$DB86,0)</f>
        <v>2423</v>
      </c>
      <c r="DG86" s="9">
        <f>ROUND(属性投放!H$4+装备属性!H$4*IF($DB86&lt;10,1,ROUNDDOWN($DB86,-1))+SUM(属性投放!I$37:I$45)*$DB86+VLOOKUP($DC$2,一级属性!$E$41:$P$64,COLUMNS(一级属性!$E$41:K$64),0)*($DB86+0.25*IF($DB86&lt;10,1,ROUNDDOWN($DB86,-1)))+VLOOKUP($DC$2,宝石属性!$B$43:$M$66,COLUMNS(宝石属性!$B$43:H$66),0)*10*VLOOKUP(ROUNDDOWN($DB86,-1),宝石属性!$B$25:$N$41,2,0)*VLOOKUP(ROUNDDOWN($DB86,-1),宝石属性!$B$25:$N$41,3,0)+VLOOKUP($DC$2,职业被动!$B$6:$M$29,COLUMNS(职业被动!$B$6:H$29),0)*$DB86,0)</f>
        <v>574</v>
      </c>
      <c r="DH86" s="9">
        <f>ROUND(属性投放!I$4+装备属性!I$4*IF($DB86&lt;10,1,ROUNDDOWN($DB86,-1))+SUM(属性投放!J$37:J$45)*$DB86+VLOOKUP($DC$2,一级属性!$E$41:$P$64,COLUMNS(一级属性!$E$41:L$64),0)*($DB86+0.25*IF($DB86&lt;10,1,ROUNDDOWN($DB86,-1)))+VLOOKUP($DC$2,宝石属性!$B$43:$M$66,COLUMNS(宝石属性!$B$43:I$66),0)*10*VLOOKUP(ROUNDDOWN($DB86,-1),宝石属性!$B$25:$N$41,2,0)*VLOOKUP(ROUNDDOWN($DB86,-1),宝石属性!$B$25:$N$41,3,0)+VLOOKUP($DC$2,职业被动!$B$6:$M$29,COLUMNS(职业被动!$B$6:I$29),0)*$DB86,0)</f>
        <v>880</v>
      </c>
      <c r="DI86" s="9">
        <f>ROUND(属性投放!J$4+装备属性!J$4*IF($DB86&lt;10,1,ROUNDDOWN($DB86,-1))+SUM(属性投放!K$37:K$45)*$DB86+VLOOKUP($DC$2,一级属性!$E$41:$P$64,COLUMNS(一级属性!$E$41:M$64),0)*($DB86+0.25*IF($DB86&lt;10,1,ROUNDDOWN($DB86,-1)))+VLOOKUP($DC$2,宝石属性!$B$43:$M$66,COLUMNS(宝石属性!$B$43:J$66),0)*10*VLOOKUP(ROUNDDOWN($DB86,-1),宝石属性!$B$25:$N$41,2,0)*VLOOKUP(ROUNDDOWN($DB86,-1),宝石属性!$B$25:$N$41,3,0)+VLOOKUP($DC$2,职业被动!$B$6:$M$29,COLUMNS(职业被动!$B$6:J$29),0)*$DB86,0)</f>
        <v>654</v>
      </c>
      <c r="DJ86" s="9">
        <f>ROUND(属性投放!K$4+装备属性!K$4*IF($DB86&lt;10,1,ROUNDDOWN($DB86,-1))+SUM(属性投放!L$37:L$45)*$DB86+VLOOKUP($DC$2,一级属性!$E$41:$P$64,COLUMNS(一级属性!$E$41:N$64),0)*($DB86+0.25*IF($DB86&lt;10,1,ROUNDDOWN($DB86,-1)))+VLOOKUP($DC$2,宝石属性!$B$43:$M$66,COLUMNS(宝石属性!$B$43:K$66),0)*10*VLOOKUP(ROUNDDOWN($DB86,-1),宝石属性!$B$25:$N$41,2,0)*VLOOKUP(ROUNDDOWN($DB86,-1),宝石属性!$B$25:$N$41,3,0)+VLOOKUP($DC$2,职业被动!$B$6:$M$29,COLUMNS(职业被动!$B$6:K$29),0)*$DB86,0)</f>
        <v>462</v>
      </c>
      <c r="DK86" s="9">
        <f>ROUND(属性投放!L$4+装备属性!L$4*IF($DB86&lt;10,1,ROUNDDOWN($DB86,-1))+SUM(属性投放!M$37:M$45)*$DB86+VLOOKUP($DC$2,一级属性!$E$41:$P$64,COLUMNS(一级属性!$E$41:O$64),0)*($DB86+0.25*IF($DB86&lt;10,1,ROUNDDOWN($DB86,-1)))+VLOOKUP($DC$2,宝石属性!$B$43:$M$66,COLUMNS(宝石属性!$B$43:L$66),0)*10*VLOOKUP(ROUNDDOWN($DB86,-1),宝石属性!$B$25:$N$41,2,0)*VLOOKUP(ROUNDDOWN($DB86,-1),宝石属性!$B$25:$N$41,3,0)+VLOOKUP($DC$2,职业被动!$B$6:$M$29,COLUMNS(职业被动!$B$6:L$29),0)*$DB86,0)</f>
        <v>25</v>
      </c>
      <c r="DL86" s="9">
        <f>ROUND(属性投放!M$4+装备属性!M$4*IF($DB86&lt;10,1,ROUNDDOWN($DB86,-1))+SUM(属性投放!N$37:N$45)*$DB86+VLOOKUP($DC$2,一级属性!$E$41:$P$64,COLUMNS(一级属性!$E$41:P$64),0)*($DB86+0.25*IF($DB86&lt;10,1,ROUNDDOWN($DB86,-1)))+VLOOKUP($DC$2,宝石属性!$B$43:$M$66,COLUMNS(宝石属性!$B$43:M$66),0)*10*VLOOKUP(ROUNDDOWN($DB86,-1),宝石属性!$B$25:$N$41,2,0)*VLOOKUP(ROUNDDOWN($DB86,-1),宝石属性!$B$25:$N$41,3,0)+VLOOKUP($DC$2,职业被动!$B$6:$M$29,COLUMNS(职业被动!$B$6:M$29),0)*$DB86,0)</f>
        <v>855</v>
      </c>
      <c r="DM86" s="48">
        <f>属性价值和能力评分!$F$9+ROUND(属性价值和能力评分!$F$38*10,0)*DB86+ROUND((SUM(装备属性!$W$9:$W$14)+属性价值和能力评分!$F$38*1.25+1.4+2.8)*IF(DB86&lt;10,1,ROUNDDOWN(DB86,-1)),0)+15*VLOOKUP(ROUNDDOWN(DB86,-1),宝石属性!$B$26:$D$41,2,0)*6*VLOOKUP(ROUNDDOWN(DB86,-1),宝石属性!$B$26:$D$41,3,0)+(属性价值和能力评分!$F$49*9+属性价值和能力评分!$F$50*2+属性价值和能力评分!$F$53*8/5)*DB86</f>
        <v>16052</v>
      </c>
      <c r="DO86" s="1">
        <v>83</v>
      </c>
      <c r="DP86" s="9">
        <f>ROUND(属性投放!D$4+装备属性!D$4*IF($DO86&lt;10,1,ROUNDDOWN($DO86,-1))+SUM(属性投放!E$37:E$45)*$DO86+VLOOKUP($DP$2,一级属性!$E$41:$P$64,COLUMNS(一级属性!$E$41:G$64),0)*($DO86+0.25*IF($DO86&lt;10,1,ROUNDDOWN($DO86,-1)))+VLOOKUP($DP$2,宝石属性!$B$43:$M$66,COLUMNS(宝石属性!$B$43:D$66),0)*10*VLOOKUP(ROUNDDOWN($DO86,-1),宝石属性!$B$25:$N$41,2,0)*VLOOKUP(ROUNDDOWN($DO86,-1),宝石属性!$B$25:$N$41,3,0)+VLOOKUP($DP$2,职业被动!$B$6:$M$29,COLUMNS(职业被动!$B$6:D$29),0)*$DO86,0)</f>
        <v>10303</v>
      </c>
      <c r="DQ86" s="9">
        <f>ROUND(属性投放!E$4+装备属性!E$4*IF($DO86&lt;10,1,ROUNDDOWN($DO86,-1))+SUM(属性投放!F$37:F$45)*$DO86+VLOOKUP($DP$2,一级属性!$E$41:$P$64,COLUMNS(一级属性!$E$41:H$64),0)*($DO86+0.25*IF($DO86&lt;10,1,ROUNDDOWN($DO86,-1)))+VLOOKUP($DP$2,宝石属性!$B$43:$M$66,COLUMNS(宝石属性!$B$43:E$66),0)*10*VLOOKUP(ROUNDDOWN($DO86,-1),宝石属性!$B$25:$N$41,2,0)*VLOOKUP(ROUNDDOWN($DO86,-1),宝石属性!$B$25:$N$41,3,0)+VLOOKUP($DP$2,职业被动!$B$6:$M$29,COLUMNS(职业被动!$B$6:E$29),0)*$DO86,0)</f>
        <v>2101</v>
      </c>
      <c r="DR86" s="9">
        <f>ROUND(属性投放!F$4+装备属性!F$4*IF($DO86&lt;10,1,ROUNDDOWN($DO86,-1))+SUM(属性投放!G$37:G$45)*$DO86+VLOOKUP($DP$2,一级属性!$E$41:$P$64,COLUMNS(一级属性!$E$41:I$64),0)*($DO86+0.25*IF($DO86&lt;10,1,ROUNDDOWN($DO86,-1)))+VLOOKUP($DP$2,宝石属性!$B$43:$M$66,COLUMNS(宝石属性!$B$43:F$66),0)*10*VLOOKUP(ROUNDDOWN($DO86,-1),宝石属性!$B$25:$N$41,2,0)*VLOOKUP(ROUNDDOWN($DO86,-1),宝石属性!$B$25:$N$41,3,0)+VLOOKUP($DP$2,职业被动!$B$6:$M$29,COLUMNS(职业被动!$B$6:F$29),0)*$DO86,0)</f>
        <v>922</v>
      </c>
      <c r="DS86" s="9">
        <f>ROUND(属性投放!G$4+装备属性!G$4*IF($DO86&lt;10,1,ROUNDDOWN($DO86,-1))+SUM(属性投放!H$37:H$45)*$DO86+VLOOKUP($DP$2,一级属性!$E$41:$P$64,COLUMNS(一级属性!$E$41:J$64),0)*($DO86+0.25*IF($DO86&lt;10,1,ROUNDDOWN($DO86,-1)))+VLOOKUP($DP$2,宝石属性!$B$43:$M$66,COLUMNS(宝石属性!$B$43:G$66),0)*10*VLOOKUP(ROUNDDOWN($DO86,-1),宝石属性!$B$25:$N$41,2,0)*VLOOKUP(ROUNDDOWN($DO86,-1),宝石属性!$B$25:$N$41,3,0)+VLOOKUP($DP$2,职业被动!$B$6:$M$29,COLUMNS(职业被动!$B$6:G$29),0)*$DO86,0)</f>
        <v>884</v>
      </c>
      <c r="DT86" s="9">
        <f>ROUND(属性投放!H$4+装备属性!H$4*IF($DO86&lt;10,1,ROUNDDOWN($DO86,-1))+SUM(属性投放!I$37:I$45)*$DO86+VLOOKUP($DP$2,一级属性!$E$41:$P$64,COLUMNS(一级属性!$E$41:K$64),0)*($DO86+0.25*IF($DO86&lt;10,1,ROUNDDOWN($DO86,-1)))+VLOOKUP($DP$2,宝石属性!$B$43:$M$66,COLUMNS(宝石属性!$B$43:H$66),0)*10*VLOOKUP(ROUNDDOWN($DO86,-1),宝石属性!$B$25:$N$41,2,0)*VLOOKUP(ROUNDDOWN($DO86,-1),宝石属性!$B$25:$N$41,3,0)+VLOOKUP($DP$2,职业被动!$B$6:$M$29,COLUMNS(职业被动!$B$6:H$29),0)*$DO86,0)</f>
        <v>657</v>
      </c>
      <c r="DU86" s="9">
        <f>ROUND(属性投放!I$4+装备属性!I$4*IF($DO86&lt;10,1,ROUNDDOWN($DO86,-1))+SUM(属性投放!J$37:J$45)*$DO86+VLOOKUP($DP$2,一级属性!$E$41:$P$64,COLUMNS(一级属性!$E$41:L$64),0)*($DO86+0.25*IF($DO86&lt;10,1,ROUNDDOWN($DO86,-1)))+VLOOKUP($DP$2,宝石属性!$B$43:$M$66,COLUMNS(宝石属性!$B$43:I$66),0)*10*VLOOKUP(ROUNDDOWN($DO86,-1),宝石属性!$B$25:$N$41,2,0)*VLOOKUP(ROUNDDOWN($DO86,-1),宝石属性!$B$25:$N$41,3,0)+VLOOKUP($DP$2,职业被动!$B$6:$M$29,COLUMNS(职业被动!$B$6:I$29),0)*$DO86,0)</f>
        <v>880</v>
      </c>
      <c r="DV86" s="9">
        <f>ROUND(属性投放!J$4+装备属性!J$4*IF($DO86&lt;10,1,ROUNDDOWN($DO86,-1))+SUM(属性投放!K$37:K$45)*$DO86+VLOOKUP($DP$2,一级属性!$E$41:$P$64,COLUMNS(一级属性!$E$41:M$64),0)*($DO86+0.25*IF($DO86&lt;10,1,ROUNDDOWN($DO86,-1)))+VLOOKUP($DP$2,宝石属性!$B$43:$M$66,COLUMNS(宝石属性!$B$43:J$66),0)*10*VLOOKUP(ROUNDDOWN($DO86,-1),宝石属性!$B$25:$N$41,2,0)*VLOOKUP(ROUNDDOWN($DO86,-1),宝石属性!$B$25:$N$41,3,0)+VLOOKUP($DP$2,职业被动!$B$6:$M$29,COLUMNS(职业被动!$B$6:J$29),0)*$DO86,0)</f>
        <v>654</v>
      </c>
      <c r="DW86" s="9">
        <f>ROUND(属性投放!K$4+装备属性!K$4*IF($DO86&lt;10,1,ROUNDDOWN($DO86,-1))+SUM(属性投放!L$37:L$45)*$DO86+VLOOKUP($DP$2,一级属性!$E$41:$P$64,COLUMNS(一级属性!$E$41:N$64),0)*($DO86+0.25*IF($DO86&lt;10,1,ROUNDDOWN($DO86,-1)))+VLOOKUP($DP$2,宝石属性!$B$43:$M$66,COLUMNS(宝石属性!$B$43:K$66),0)*10*VLOOKUP(ROUNDDOWN($DO86,-1),宝石属性!$B$25:$N$41,2,0)*VLOOKUP(ROUNDDOWN($DO86,-1),宝石属性!$B$25:$N$41,3,0)+VLOOKUP($DP$2,职业被动!$B$6:$M$29,COLUMNS(职业被动!$B$6:K$29),0)*$DO86,0)</f>
        <v>462</v>
      </c>
      <c r="DX86" s="9">
        <f>ROUND(属性投放!L$4+装备属性!L$4*IF($DO86&lt;10,1,ROUNDDOWN($DO86,-1))+SUM(属性投放!M$37:M$45)*$DO86+VLOOKUP($DP$2,一级属性!$E$41:$P$64,COLUMNS(一级属性!$E$41:O$64),0)*($DO86+0.25*IF($DO86&lt;10,1,ROUNDDOWN($DO86,-1)))+VLOOKUP($DP$2,宝石属性!$B$43:$M$66,COLUMNS(宝石属性!$B$43:L$66),0)*10*VLOOKUP(ROUNDDOWN($DO86,-1),宝石属性!$B$25:$N$41,2,0)*VLOOKUP(ROUNDDOWN($DO86,-1),宝石属性!$B$25:$N$41,3,0)+VLOOKUP($DP$2,职业被动!$B$6:$M$29,COLUMNS(职业被动!$B$6:L$29),0)*$DO86,0)</f>
        <v>25</v>
      </c>
      <c r="DY86" s="9">
        <f>ROUND(属性投放!M$4+装备属性!M$4*IF($DO86&lt;10,1,ROUNDDOWN($DO86,-1))+SUM(属性投放!N$37:N$45)*$DO86+VLOOKUP($DP$2,一级属性!$E$41:$P$64,COLUMNS(一级属性!$E$41:P$64),0)*($DO86+0.25*IF($DO86&lt;10,1,ROUNDDOWN($DO86,-1)))+VLOOKUP($DP$2,宝石属性!$B$43:$M$66,COLUMNS(宝石属性!$B$43:M$66),0)*10*VLOOKUP(ROUNDDOWN($DO86,-1),宝石属性!$B$25:$N$41,2,0)*VLOOKUP(ROUNDDOWN($DO86,-1),宝石属性!$B$25:$N$41,3,0)+VLOOKUP($DP$2,职业被动!$B$6:$M$29,COLUMNS(职业被动!$B$6:M$29),0)*$DO86,0)</f>
        <v>855</v>
      </c>
      <c r="DZ86" s="48">
        <f>属性价值和能力评分!$F$9+ROUND(属性价值和能力评分!$F$38*10,0)*DO86+ROUND((SUM(装备属性!$W$9:$W$14)+属性价值和能力评分!$F$38*1.25+1.4+2.8)*IF(DO86&lt;10,1,ROUNDDOWN(DO86,-1)),0)+15*VLOOKUP(ROUNDDOWN(DO86,-1),宝石属性!$B$26:$D$41,2,0)*6*VLOOKUP(ROUNDDOWN(DO86,-1),宝石属性!$B$26:$D$41,3,0)+(属性价值和能力评分!$F$49*9+属性价值和能力评分!$F$50*2+属性价值和能力评分!$F$53*8/5)*DO86</f>
        <v>16052</v>
      </c>
      <c r="EA86" s="17"/>
      <c r="EB86" s="1">
        <v>83</v>
      </c>
      <c r="EC86" s="1">
        <f>ROUND(CC86/MAX(CE86/10,((CE86*(1+属性投放!$E$8)-CF86+属性投放!$F$8*EB86)*(1+属性投放!$G$8)*(1+属性投放!$H$8))),1)</f>
        <v>3</v>
      </c>
      <c r="ED86" s="1">
        <f>ROUND(CP86/MAX(CE86/10,((CE86*(1+属性投放!$E$8)-CS86+属性投放!$F$8*EB86)*(1+属性投放!$G$8)*(1+属性投放!$H$8))),1)</f>
        <v>2.8</v>
      </c>
      <c r="EE86" s="1">
        <f>ROUND(DC86/MAX(CE86/10,((CE86*(1+属性投放!$E$8)-DF86+属性投放!$F$8*EB86)*(1+属性投放!$G$8)*(1+属性投放!$H$8))),1)</f>
        <v>24.4</v>
      </c>
      <c r="EF86" s="1">
        <f>ROUND(DP86/MAX(CE86/10,((CE86*(1+属性投放!$E$8)-DS86+属性投放!$F$8*EB86)*(1+属性投放!$G$8)*(1+属性投放!$H$8))),1)</f>
        <v>6.8</v>
      </c>
      <c r="EH86" s="1">
        <f>ROUND(CC86/MAX(属性投放!$F$9*EB86,((CT86*(1+属性投放!$E$9)-CH86+属性投放!$F$9*EB86)*(1+属性投放!$G$9)*(1+属性投放!$H$9))),1)</f>
        <v>2.6</v>
      </c>
      <c r="EI86" s="1">
        <f>ROUND(CP86/MAX(属性投放!$F$9*EB86,((CT86*(1+属性投放!$E$9)-CU86+属性投放!$F$9*EB86)*(1+属性投放!$G$9)*(1+属性投放!$H$9))),1)</f>
        <v>3.3</v>
      </c>
      <c r="EJ86" s="1">
        <f>ROUND(DC86/MAX(属性投放!$F$9*EB86,((CT86*(1+属性投放!$E$9)-DH86+属性投放!$F$9*EB86)*(1+属性投放!$G$9)*(1+属性投放!$H$9))),1)</f>
        <v>2.8</v>
      </c>
      <c r="EK86" s="1">
        <f>ROUND(DP86/MAX(属性投放!$F$9*EB86,((CT86*(1+属性投放!$E$9)-DU86+属性投放!$F$9*EB86)*(1+属性投放!$G$9)*(1+属性投放!$H$9))),1)</f>
        <v>6</v>
      </c>
      <c r="EM86" s="1">
        <f>ROUND(CC86/((BW86*(1+属性投放!$E$10)+属性投放!$F$10*EB86)*(1+属性投放!$G$10)*(1+属性投放!$H$10)),1)</f>
        <v>5.6</v>
      </c>
      <c r="EN86" s="1">
        <f>ROUND(CP86/((BW86*(1+属性投放!$E$10)+属性投放!$F$10*EB86)*(1+属性投放!$G$10)*(1+属性投放!$H$10)),1)</f>
        <v>5.6</v>
      </c>
      <c r="EO86" s="1">
        <f>ROUND(DC86/((BW86*(1+属性投放!$E$10)+属性投放!$F$10*EB86)*(1+属性投放!$G$10)*(1+属性投放!$H$10)),1)</f>
        <v>6.4</v>
      </c>
      <c r="EP86" s="1">
        <f>ROUND(DP86/((BW86*(1+属性投放!$E$10)+属性投放!$F$10*EB86)*(1+属性投放!$G$10)*(1+属性投放!$H$10)),1)</f>
        <v>13.7</v>
      </c>
    </row>
    <row r="87" spans="2:146">
      <c r="B87" s="1">
        <v>84</v>
      </c>
      <c r="C87" s="9">
        <f>ROUND(属性投放!D$4+装备属性!D$4*IF($B87&lt;10,1,ROUNDDOWN($B87,-1))+SUM(属性投放!E$37:E$45)*$B87+VLOOKUP($C$2,一级属性!$E$41:$P$64,COLUMNS(一级属性!$E$41:G$64),0)*($B87+0.25*IF($B87&lt;10,1,ROUNDDOWN($B87,-1)))+VLOOKUP($C$2,宝石属性!$B$43:$M$66,COLUMNS(宝石属性!$B$43:D$66),0)*10*VLOOKUP(ROUNDDOWN($B87,-1),宝石属性!$B$25:$N$41,2,0)*VLOOKUP(ROUNDDOWN($B87,-1),宝石属性!$B$25:$N$41,3,0)+VLOOKUP($C$2,职业被动!$B$6:$M$29,COLUMNS(职业被动!$B$6:D$29),0)*$B87,0)</f>
        <v>5076</v>
      </c>
      <c r="D87" s="9">
        <f>ROUND(属性投放!E$4+装备属性!E$4*IF($B87&lt;10,1,ROUNDDOWN($B87,-1))+SUM(属性投放!F$37:F$38)*$B87+VLOOKUP($C$2,一级属性!$E$67:$P$90,COLUMNS(一级属性!$E$67:H$90),0)*$B87+VLOOKUP($C$2,宝石属性!$B$43:$M$66,COLUMNS(宝石属性!$B$43:E$66),0)*10*VLOOKUP(ROUNDDOWN($B87,-1),宝石属性!$B$25:$N$41,2,0)*VLOOKUP(ROUNDDOWN($B87,-1),宝石属性!$B$25:$N$41,3,0)+VLOOKUP($C$2,职业被动!$B$6:$M$29,COLUMNS(职业被动!$B$6:E$29),0)*$B87,0)</f>
        <v>2116</v>
      </c>
      <c r="E87" s="9">
        <f>ROUND(属性投放!F$4+装备属性!F$4*IF($B87&lt;10,1,ROUNDDOWN($B87,-1))+SUM(属性投放!G$37:G$38)*$B87+VLOOKUP($C$2,一级属性!$E$67:$P$90,COLUMNS(一级属性!$E$67:I$90),0)*$B87+VLOOKUP($C$2,宝石属性!$B$43:$M$66,COLUMNS(宝石属性!$B$43:F$66),0)*10*VLOOKUP(ROUNDDOWN($B87,-1),宝石属性!$B$25:$N$41,2,0)*VLOOKUP(ROUNDDOWN($B87,-1),宝石属性!$B$25:$N$41,3,0)+VLOOKUP($C$2,职业被动!$B$6:$M$29,COLUMNS(职业被动!$B$6:F$29),0)*$B87,0)</f>
        <v>1714</v>
      </c>
      <c r="F87" s="9">
        <f>ROUND(属性投放!G$4+装备属性!G$4*IF($B87&lt;10,1,ROUNDDOWN($B87,-1))+SUM(属性投放!H$37:H$38)*$B87+VLOOKUP($C$2,一级属性!$E$67:$P$90,COLUMNS(一级属性!$E$67:J$90),0)*$B87+VLOOKUP($C$2,宝石属性!$B$43:$M$66,COLUMNS(宝石属性!$B$43:G$66),0)*10*VLOOKUP(ROUNDDOWN($B87,-1),宝石属性!$B$25:$N$41,2,0)*VLOOKUP(ROUNDDOWN($B87,-1),宝石属性!$B$25:$N$41,3,0)+VLOOKUP($C$2,职业被动!$B$6:$M$29,COLUMNS(职业被动!$B$6:G$29),0)*$B87,0)</f>
        <v>971</v>
      </c>
      <c r="G87" s="9">
        <f>ROUND(属性投放!H$4+装备属性!H$4*IF($B87&lt;10,1,ROUNDDOWN($B87,-1))+SUM(属性投放!I$37:I$38)*$B87+VLOOKUP($C$2,一级属性!$E$67:$P$90,COLUMNS(一级属性!$E$67:K$90),0)*$B87+VLOOKUP($C$2,宝石属性!$B$43:$M$66,COLUMNS(宝石属性!$B$43:H$66),0)*10*VLOOKUP(ROUNDDOWN($B87,-1),宝石属性!$B$25:$N$41,2,0)*VLOOKUP(ROUNDDOWN($B87,-1),宝石属性!$B$25:$N$41,3,0)+VLOOKUP($C$2,职业被动!$B$6:$M$29,COLUMNS(职业被动!$B$6:H$29),0)*$B87,0)</f>
        <v>576</v>
      </c>
      <c r="H87" s="9">
        <f>ROUND(属性投放!I$4+装备属性!I$4*IF($B87&lt;10,1,ROUNDDOWN($B87,-1))+SUM(属性投放!J$37:J$38)*$B87+VLOOKUP($C$2,一级属性!$E$67:$P$90,COLUMNS(一级属性!$E$67:L$90),0)*$B87+VLOOKUP($C$2,宝石属性!$B$43:$M$66,COLUMNS(宝石属性!$B$43:I$66),0)*10*VLOOKUP(ROUNDDOWN($B87,-1),宝石属性!$B$25:$N$41,2,0)*VLOOKUP(ROUNDDOWN($B87,-1),宝石属性!$B$25:$N$41,3,0)+VLOOKUP($C$2,职业被动!$B$6:$M$29,COLUMNS(职业被动!$B$6:I$29),0)*$B87,0)</f>
        <v>972</v>
      </c>
      <c r="I87" s="9">
        <f>ROUND(属性投放!J$4+装备属性!J$4*IF($B87&lt;10,1,ROUNDDOWN($B87,-1))+SUM(属性投放!K$37:K$38)*$B87+VLOOKUP($C$2,一级属性!$E$67:$P$90,COLUMNS(一级属性!$E$67:M$90),0)*$B87+VLOOKUP($C$2,宝石属性!$B$43:$M$66,COLUMNS(宝石属性!$B$43:J$66),0)*10*VLOOKUP(ROUNDDOWN($B87,-1),宝石属性!$B$25:$N$41,2,0)*VLOOKUP(ROUNDDOWN($B87,-1),宝石属性!$B$25:$N$41,3,0)+VLOOKUP($C$2,职业被动!$B$6:$M$29,COLUMNS(职业被动!$B$6:J$29),0)*$B87,0)</f>
        <v>659</v>
      </c>
      <c r="J87" s="9">
        <f>ROUND(属性投放!K$4+装备属性!K$4*IF($B87&lt;10,1,ROUNDDOWN($B87,-1))+SUM(属性投放!L$37:L$38)*$B87+VLOOKUP($C$2,一级属性!$E$67:$P$90,COLUMNS(一级属性!$E$67:N$90),0)*$B87+VLOOKUP($C$2,宝石属性!$B$43:$M$66,COLUMNS(宝石属性!$B$43:K$66),0)*10*VLOOKUP(ROUNDDOWN($B87,-1),宝石属性!$B$25:$N$41,2,0)*VLOOKUP(ROUNDDOWN($B87,-1),宝石属性!$B$25:$N$41,3,0)+VLOOKUP($C$2,职业被动!$B$6:$M$29,COLUMNS(职业被动!$B$6:K$29),0)*$B87,0)</f>
        <v>302</v>
      </c>
      <c r="K87" s="9">
        <f>ROUND(属性投放!L$4+装备属性!L$4*IF($B87&lt;10,1,ROUNDDOWN($B87,-1))+SUM(属性投放!M$37:M$38)*$B87+VLOOKUP($C$2,一级属性!$E$67:$P$90,COLUMNS(一级属性!$E$67:O$90),0)*$B87+VLOOKUP($C$2,宝石属性!$B$43:$M$66,COLUMNS(宝石属性!$B$43:L$66),0)*10*VLOOKUP(ROUNDDOWN($B87,-1),宝石属性!$B$25:$N$41,2,0)*VLOOKUP(ROUNDDOWN($B87,-1),宝石属性!$B$25:$N$41,3,0)+VLOOKUP($C$2,职业被动!$B$6:$M$29,COLUMNS(职业被动!$B$6:L$29),0)*$B87,0)</f>
        <v>25</v>
      </c>
      <c r="L87" s="9">
        <f>ROUND(属性投放!M$4+装备属性!M$4*IF($B87&lt;10,1,ROUNDDOWN($B87,-1))+SUM(属性投放!N$37:N$38)*$B87+VLOOKUP($C$2,一级属性!$E$67:$P$90,COLUMNS(一级属性!$E$67:P$90),0)*$B87+VLOOKUP($C$2,宝石属性!$B$43:$M$66,COLUMNS(宝石属性!$B$43:M$66),0)*10*VLOOKUP(ROUNDDOWN($B87,-1),宝石属性!$B$25:$N$41,2,0)*VLOOKUP(ROUNDDOWN($B87,-1),宝石属性!$B$25:$N$41,3,0)+VLOOKUP($C$2,职业被动!$B$6:$M$29,COLUMNS(职业被动!$B$6:M$29),0)*$B87,0)</f>
        <v>945</v>
      </c>
      <c r="M87" s="48">
        <f>属性价值和能力评分!$F$9+ROUND(属性价值和能力评分!$F$38*10,0)*B87+ROUND((SUM(装备属性!$W$9:$W$14)+属性价值和能力评分!$F$38*1.25+1.4+2.8)*IF(B87&lt;10,1,ROUNDDOWN(B87,-1)),0)+15*VLOOKUP(ROUNDDOWN(B87,-1),宝石属性!$B$26:$D$41,2,0)*6*VLOOKUP(ROUNDDOWN(B87,-1),宝石属性!$B$26:$D$41,3,0)+(属性价值和能力评分!$F$49*9+属性价值和能力评分!$F$50*2+属性价值和能力评分!$F$53*8/5)*B87</f>
        <v>16172</v>
      </c>
      <c r="N87" s="20"/>
      <c r="O87" s="1">
        <v>84</v>
      </c>
      <c r="P87" s="9">
        <f>ROUND(属性投放!D$4+装备属性!D$4*IF($O87&lt;10,1,ROUNDDOWN($O87,-1))+SUM(属性投放!E$37:E$45)*$O87+VLOOKUP($P$2,一级属性!$E$41:$P$64,COLUMNS(一级属性!$E$41:G$64),0)*($O87+0.25*IF($O87&lt;10,1,ROUNDDOWN($O87,-1)))+VLOOKUP($P$2,宝石属性!$B$43:$M$66,COLUMNS(宝石属性!$B$43:D$66),0)*10*VLOOKUP(ROUNDDOWN($O87,-1),宝石属性!$B$25:$N$41,2,0)*VLOOKUP(ROUNDDOWN($O87,-1),宝石属性!$B$25:$N$41,3,0)+VLOOKUP($P$2,职业被动!$B$6:$M$29,COLUMNS(职业被动!$B$6:D$29),0)*$O87,0)</f>
        <v>6252</v>
      </c>
      <c r="Q87" s="9">
        <f>ROUND(属性投放!E$4+装备属性!E$4*IF($O87&lt;10,1,ROUNDDOWN($O87,-1))+SUM(属性投放!F$37:F$45)*$O87+VLOOKUP($P$2,一级属性!$E$41:$P$64,COLUMNS(一级属性!$E$41:H$64),0)*($O87+0.25*IF($O87&lt;10,1,ROUNDDOWN($O87,-1)))+VLOOKUP($P$2,宝石属性!$B$43:$M$66,COLUMNS(宝石属性!$B$43:E$66),0)*10*VLOOKUP(ROUNDDOWN($O87,-1),宝石属性!$B$25:$N$41,2,0)*VLOOKUP(ROUNDDOWN($O87,-1),宝石属性!$B$25:$N$41,3,0)+VLOOKUP($P$2,职业被动!$B$6:$M$29,COLUMNS(职业被动!$B$6:E$29),0)*$O87,0)</f>
        <v>3676</v>
      </c>
      <c r="R87" s="9">
        <f>ROUND(属性投放!F$4+装备属性!F$4*IF($O87&lt;10,1,ROUNDDOWN($O87,-1))+SUM(属性投放!G$37:G$45)*$O87+VLOOKUP($P$2,一级属性!$E$41:$P$64,COLUMNS(一级属性!$E$41:I$64),0)*($O87+0.25*IF($O87&lt;10,1,ROUNDDOWN($O87,-1)))+VLOOKUP($P$2,宝石属性!$B$43:$M$66,COLUMNS(宝石属性!$B$43:F$66),0)*10*VLOOKUP(ROUNDDOWN($O87,-1),宝石属性!$B$25:$N$41,2,0)*VLOOKUP(ROUNDDOWN($O87,-1),宝石属性!$B$25:$N$41,3,0)+VLOOKUP($P$2,职业被动!$B$6:$M$29,COLUMNS(职业被动!$B$6:F$29),0)*$O87,0)</f>
        <v>924</v>
      </c>
      <c r="S87" s="9">
        <f>ROUND(属性投放!G$4+装备属性!G$4*IF($O87&lt;10,1,ROUNDDOWN($O87,-1))+SUM(属性投放!H$37:H$45)*$O87+VLOOKUP($P$2,一级属性!$E$41:$P$64,COLUMNS(一级属性!$E$41:J$64),0)*($O87+0.25*IF($O87&lt;10,1,ROUNDDOWN($O87,-1)))+VLOOKUP($P$2,宝石属性!$B$43:$M$66,COLUMNS(宝石属性!$B$43:G$66),0)*10*VLOOKUP(ROUNDDOWN($O87,-1),宝石属性!$B$25:$N$41,2,0)*VLOOKUP(ROUNDDOWN($O87,-1),宝石属性!$B$25:$N$41,3,0)+VLOOKUP($P$2,职业被动!$B$6:$M$29,COLUMNS(职业被动!$B$6:G$29),0)*$O87,0)</f>
        <v>887</v>
      </c>
      <c r="T87" s="9">
        <f>ROUND(属性投放!H$4+装备属性!H$4*IF($O87&lt;10,1,ROUNDDOWN($O87,-1))+SUM(属性投放!I$37:I$45)*$O87+VLOOKUP($P$2,一级属性!$E$41:$P$64,COLUMNS(一级属性!$E$41:K$64),0)*($O87+0.25*IF($O87&lt;10,1,ROUNDDOWN($O87,-1)))+VLOOKUP($P$2,宝石属性!$B$43:$M$66,COLUMNS(宝石属性!$B$43:H$66),0)*10*VLOOKUP(ROUNDDOWN($O87,-1),宝石属性!$B$25:$N$41,2,0)*VLOOKUP(ROUNDDOWN($O87,-1),宝石属性!$B$25:$N$41,3,0)+VLOOKUP($P$2,职业被动!$B$6:$M$29,COLUMNS(职业被动!$B$6:H$29),0)*$O87,0)</f>
        <v>972</v>
      </c>
      <c r="U87" s="9">
        <f>ROUND(属性投放!I$4+装备属性!I$4*IF($O87&lt;10,1,ROUNDDOWN($O87,-1))+SUM(属性投放!J$37:J$45)*$O87+VLOOKUP($P$2,一级属性!$E$41:$P$64,COLUMNS(一级属性!$E$41:L$64),0)*($O87+0.25*IF($O87&lt;10,1,ROUNDDOWN($O87,-1)))+VLOOKUP($P$2,宝石属性!$B$43:$M$66,COLUMNS(宝石属性!$B$43:I$66),0)*10*VLOOKUP(ROUNDDOWN($O87,-1),宝石属性!$B$25:$N$41,2,0)*VLOOKUP(ROUNDDOWN($O87,-1),宝石属性!$B$25:$N$41,3,0)+VLOOKUP($P$2,职业被动!$B$6:$M$29,COLUMNS(职业被动!$B$6:I$29),0)*$O87,0)</f>
        <v>1031</v>
      </c>
      <c r="V87" s="9">
        <f>ROUND(属性投放!J$4+装备属性!J$4*IF($O87&lt;10,1,ROUNDDOWN($O87,-1))+SUM(属性投放!K$37:K$45)*$O87+VLOOKUP($P$2,一级属性!$E$41:$P$64,COLUMNS(一级属性!$E$41:M$64),0)*($O87+0.25*IF($O87&lt;10,1,ROUNDDOWN($O87,-1)))+VLOOKUP($P$2,宝石属性!$B$43:$M$66,COLUMNS(宝石属性!$B$43:J$66),0)*10*VLOOKUP(ROUNDDOWN($O87,-1),宝石属性!$B$25:$N$41,2,0)*VLOOKUP(ROUNDDOWN($O87,-1),宝石属性!$B$25:$N$41,3,0)+VLOOKUP($P$2,职业被动!$B$6:$M$29,COLUMNS(职业被动!$B$6:J$29),0)*$O87,0)</f>
        <v>731</v>
      </c>
      <c r="W87" s="9">
        <f>ROUND(属性投放!K$4+装备属性!K$4*IF($O87&lt;10,1,ROUNDDOWN($O87,-1))+SUM(属性投放!L$37:L$45)*$O87+VLOOKUP($P$2,一级属性!$E$41:$P$64,COLUMNS(一级属性!$E$41:N$64),0)*($O87+0.25*IF($O87&lt;10,1,ROUNDDOWN($O87,-1)))+VLOOKUP($P$2,宝石属性!$B$43:$M$66,COLUMNS(宝石属性!$B$43:K$66),0)*10*VLOOKUP(ROUNDDOWN($O87,-1),宝石属性!$B$25:$N$41,2,0)*VLOOKUP(ROUNDDOWN($O87,-1),宝石属性!$B$25:$N$41,3,0)+VLOOKUP($P$2,职业被动!$B$6:$M$29,COLUMNS(职业被动!$B$6:K$29),0)*$O87,0)</f>
        <v>462</v>
      </c>
      <c r="X87" s="9">
        <f>ROUND(属性投放!L$4+装备属性!L$4*IF($O87&lt;10,1,ROUNDDOWN($O87,-1))+SUM(属性投放!M$37:M$45)*$O87+VLOOKUP($P$2,一级属性!$E$41:$P$64,COLUMNS(一级属性!$E$41:O$64),0)*($O87+0.25*IF($O87&lt;10,1,ROUNDDOWN($O87,-1)))+VLOOKUP($P$2,宝石属性!$B$43:$M$66,COLUMNS(宝石属性!$B$43:L$66),0)*10*VLOOKUP(ROUNDDOWN($O87,-1),宝石属性!$B$25:$N$41,2,0)*VLOOKUP(ROUNDDOWN($O87,-1),宝石属性!$B$25:$N$41,3,0)+VLOOKUP($P$2,职业被动!$B$6:$M$29,COLUMNS(职业被动!$B$6:L$29),0)*$O87,0)</f>
        <v>25</v>
      </c>
      <c r="Y87" s="9">
        <f>ROUND(属性投放!M$4+装备属性!M$4*IF($O87&lt;10,1,ROUNDDOWN($O87,-1))+SUM(属性投放!N$37:N$45)*$O87+VLOOKUP($P$2,一级属性!$E$41:$P$64,COLUMNS(一级属性!$E$41:P$64),0)*($O87+0.25*IF($O87&lt;10,1,ROUNDDOWN($O87,-1)))+VLOOKUP($P$2,宝石属性!$B$43:$M$66,COLUMNS(宝石属性!$B$43:M$66),0)*10*VLOOKUP(ROUNDDOWN($O87,-1),宝石属性!$B$25:$N$41,2,0)*VLOOKUP(ROUNDDOWN($O87,-1),宝石属性!$B$25:$N$41,3,0)+VLOOKUP($P$2,职业被动!$B$6:$M$29,COLUMNS(职业被动!$B$6:M$29),0)*$O87,0)</f>
        <v>945</v>
      </c>
      <c r="Z87" s="48">
        <f>属性价值和能力评分!$F$9+ROUND(属性价值和能力评分!$F$38*10,0)*O87+ROUND((SUM(装备属性!$W$9:$W$14)+属性价值和能力评分!$F$38*1.25+1.4+2.8)*IF(O87&lt;10,1,ROUNDDOWN(O87,-1)),0)+15*VLOOKUP(ROUNDDOWN(O87,-1),宝石属性!$B$26:$D$41,2,0)*6*VLOOKUP(ROUNDDOWN(O87,-1),宝石属性!$B$26:$D$41,3,0)+(属性价值和能力评分!$F$49*9+属性价值和能力评分!$F$50*2+属性价值和能力评分!$F$53*8/5)*O87</f>
        <v>16172</v>
      </c>
      <c r="AB87" s="1">
        <v>84</v>
      </c>
      <c r="AC87" s="9">
        <f>ROUND(属性投放!D$4+装备属性!D$4*IF($AB87&lt;10,1,ROUNDDOWN($AB87,-1))+SUM(属性投放!E$37:E$45)*$AB87+VLOOKUP($AC$2,一级属性!$E$41:$P$64,COLUMNS(一级属性!$E$41:G$64),0)*($AB87+0.25*IF($AB87&lt;10,1,ROUNDDOWN($AB87,-1)))+VLOOKUP($AC$2,宝石属性!$B$43:$M$66,COLUMNS(宝石属性!$B$43:D$66),0)*10*VLOOKUP(ROUNDDOWN($AB87,-1),宝石属性!$B$25:$N$41,2,0)*VLOOKUP(ROUNDDOWN($AB87,-1),宝石属性!$B$25:$N$41,3,0)+VLOOKUP($AC$2,职业被动!$B$6:$M$29,COLUMNS(职业被动!$B$6:D$29),0)*$AB87,0)</f>
        <v>5664</v>
      </c>
      <c r="AD87" s="9">
        <f>ROUND(属性投放!E$4+装备属性!E$4*IF($AB87&lt;10,1,ROUNDDOWN($AB87,-1))+SUM(属性投放!F$37:F$45)*$AB87+VLOOKUP($AC$2,一级属性!$E$41:$P$64,COLUMNS(一级属性!$E$41:H$64),0)*($AB87+0.25*IF($AB87&lt;10,1,ROUNDDOWN($AB87,-1)))+VLOOKUP($AC$2,宝石属性!$B$43:$M$66,COLUMNS(宝石属性!$B$43:E$66),0)*10*VLOOKUP(ROUNDDOWN($AB87,-1),宝石属性!$B$25:$N$41,2,0)*VLOOKUP(ROUNDDOWN($AB87,-1),宝石属性!$B$25:$N$41,3,0)+VLOOKUP($AC$2,职业被动!$B$6:$M$29,COLUMNS(职业被动!$B$6:E$29),0)*$AB87,0)</f>
        <v>2116</v>
      </c>
      <c r="AE87" s="9">
        <f>ROUND(属性投放!F$4+装备属性!F$4*IF($AB87&lt;10,1,ROUNDDOWN($AB87,-1))+SUM(属性投放!G$37:G$45)*$AB87+VLOOKUP($AC$2,一级属性!$E$41:$P$64,COLUMNS(一级属性!$E$41:I$64),0)*($AB87+0.25*IF($AB87&lt;10,1,ROUNDDOWN($AB87,-1)))+VLOOKUP($AC$2,宝石属性!$B$43:$M$66,COLUMNS(宝石属性!$B$43:F$66),0)*10*VLOOKUP(ROUNDDOWN($AB87,-1),宝石属性!$B$25:$N$41,2,0)*VLOOKUP(ROUNDDOWN($AB87,-1),宝石属性!$B$25:$N$41,3,0)+VLOOKUP($AC$2,职业被动!$B$6:$M$29,COLUMNS(职业被动!$B$6:F$29),0)*$AB87,0)</f>
        <v>1500</v>
      </c>
      <c r="AF87" s="9">
        <f>ROUND(属性投放!G$4+装备属性!G$4*IF($AB87&lt;10,1,ROUNDDOWN($AB87,-1))+SUM(属性投放!H$37:H$45)*$AB87+VLOOKUP($AC$2,一级属性!$E$41:$P$64,COLUMNS(一级属性!$E$41:J$64),0)*($AB87+0.25*IF($AB87&lt;10,1,ROUNDDOWN($AB87,-1)))+VLOOKUP($AC$2,宝石属性!$B$43:$M$66,COLUMNS(宝石属性!$B$43:G$66),0)*10*VLOOKUP(ROUNDDOWN($AB87,-1),宝石属性!$B$25:$N$41,2,0)*VLOOKUP(ROUNDDOWN($AB87,-1),宝石属性!$B$25:$N$41,3,0)+VLOOKUP($AC$2,职业被动!$B$6:$M$29,COLUMNS(职业被动!$B$6:G$29),0)*$AB87,0)</f>
        <v>1055</v>
      </c>
      <c r="AG87" s="9">
        <f>ROUND(属性投放!H$4+装备属性!H$4*IF($AB87&lt;10,1,ROUNDDOWN($AB87,-1))+SUM(属性投放!I$37:I$45)*$AB87+VLOOKUP($AC$2,一级属性!$E$41:$P$64,COLUMNS(一级属性!$E$41:K$64),0)*($AB87+0.25*IF($AB87&lt;10,1,ROUNDDOWN($AB87,-1)))+VLOOKUP($AC$2,宝石属性!$B$43:$M$66,COLUMNS(宝石属性!$B$43:H$66),0)*10*VLOOKUP(ROUNDDOWN($AB87,-1),宝石属性!$B$25:$N$41,2,0)*VLOOKUP(ROUNDDOWN($AB87,-1),宝石属性!$B$25:$N$41,3,0)+VLOOKUP($AC$2,职业被动!$B$6:$M$29,COLUMNS(职业被动!$B$6:H$29),0)*$AB87,0)</f>
        <v>576</v>
      </c>
      <c r="AH87" s="9">
        <f>ROUND(属性投放!I$4+装备属性!I$4*IF($AB87&lt;10,1,ROUNDDOWN($AB87,-1))+SUM(属性投放!J$37:J$45)*$AB87+VLOOKUP($AC$2,一级属性!$E$41:$P$64,COLUMNS(一级属性!$E$41:L$64),0)*($AB87+0.25*IF($AB87&lt;10,1,ROUNDDOWN($AB87,-1)))+VLOOKUP($AC$2,宝石属性!$B$43:$M$66,COLUMNS(宝石属性!$B$43:I$66),0)*10*VLOOKUP(ROUNDDOWN($AB87,-1),宝石属性!$B$25:$N$41,2,0)*VLOOKUP(ROUNDDOWN($AB87,-1),宝石属性!$B$25:$N$41,3,0)+VLOOKUP($AC$2,职业被动!$B$6:$M$29,COLUMNS(职业被动!$B$6:I$29),0)*$AB87,0)</f>
        <v>969</v>
      </c>
      <c r="AI87" s="9">
        <f>ROUND(属性投放!J$4+装备属性!J$4*IF($AB87&lt;10,1,ROUNDDOWN($AB87,-1))+SUM(属性投放!K$37:K$45)*$AB87+VLOOKUP($AC$2,一级属性!$E$41:$P$64,COLUMNS(一级属性!$E$41:M$64),0)*($AB87+0.25*IF($AB87&lt;10,1,ROUNDDOWN($AB87,-1)))+VLOOKUP($AC$2,宝石属性!$B$43:$M$66,COLUMNS(宝石属性!$B$43:J$66),0)*10*VLOOKUP(ROUNDDOWN($AB87,-1),宝石属性!$B$25:$N$41,2,0)*VLOOKUP(ROUNDDOWN($AB87,-1),宝石属性!$B$25:$N$41,3,0)+VLOOKUP($AC$2,职业被动!$B$6:$M$29,COLUMNS(职业被动!$B$6:J$29),0)*$AB87,0)</f>
        <v>658</v>
      </c>
      <c r="AJ87" s="9">
        <f>ROUND(属性投放!K$4+装备属性!K$4*IF($AB87&lt;10,1,ROUNDDOWN($AB87,-1))+SUM(属性投放!L$37:L$45)*$AB87+VLOOKUP($AC$2,一级属性!$E$41:$P$64,COLUMNS(一级属性!$E$41:N$64),0)*($AB87+0.25*IF($AB87&lt;10,1,ROUNDDOWN($AB87,-1)))+VLOOKUP($AC$2,宝石属性!$B$43:$M$66,COLUMNS(宝石属性!$B$43:K$66),0)*10*VLOOKUP(ROUNDDOWN($AB87,-1),宝石属性!$B$25:$N$41,2,0)*VLOOKUP(ROUNDDOWN($AB87,-1),宝石属性!$B$25:$N$41,3,0)+VLOOKUP($AC$2,职业被动!$B$6:$M$29,COLUMNS(职业被动!$B$6:K$29),0)*$AB87,0)</f>
        <v>302</v>
      </c>
      <c r="AK87" s="9">
        <f>ROUND(属性投放!L$4+装备属性!L$4*IF($AB87&lt;10,1,ROUNDDOWN($AB87,-1))+SUM(属性投放!M$37:M$45)*$AB87+VLOOKUP($AC$2,一级属性!$E$41:$P$64,COLUMNS(一级属性!$E$41:O$64),0)*($AB87+0.25*IF($AB87&lt;10,1,ROUNDDOWN($AB87,-1)))+VLOOKUP($AC$2,宝石属性!$B$43:$M$66,COLUMNS(宝石属性!$B$43:L$66),0)*10*VLOOKUP(ROUNDDOWN($AB87,-1),宝石属性!$B$25:$N$41,2,0)*VLOOKUP(ROUNDDOWN($AB87,-1),宝石属性!$B$25:$N$41,3,0)+VLOOKUP($AC$2,职业被动!$B$6:$M$29,COLUMNS(职业被动!$B$6:L$29),0)*$AB87,0)</f>
        <v>25</v>
      </c>
      <c r="AL87" s="9">
        <f>ROUND(属性投放!M$4+装备属性!M$4*IF($AB87&lt;10,1,ROUNDDOWN($AB87,-1))+SUM(属性投放!N$37:N$45)*$AB87+VLOOKUP($AC$2,一级属性!$E$41:$P$64,COLUMNS(一级属性!$E$41:P$64),0)*($AB87+0.25*IF($AB87&lt;10,1,ROUNDDOWN($AB87,-1)))+VLOOKUP($AC$2,宝石属性!$B$43:$M$66,COLUMNS(宝石属性!$B$43:M$66),0)*10*VLOOKUP(ROUNDDOWN($AB87,-1),宝石属性!$B$25:$N$41,2,0)*VLOOKUP(ROUNDDOWN($AB87,-1),宝石属性!$B$25:$N$41,3,0)+VLOOKUP($AC$2,职业被动!$B$6:$M$29,COLUMNS(职业被动!$B$6:M$29),0)*$AB87,0)</f>
        <v>945</v>
      </c>
      <c r="AM87" s="48">
        <f>属性价值和能力评分!$F$9+ROUND(属性价值和能力评分!$F$38*10,0)*AB87+ROUND((SUM(装备属性!$W$9:$W$14)+属性价值和能力评分!$F$38*1.25+1.4+2.8)*IF(AB87&lt;10,1,ROUNDDOWN(AB87,-1)),0)+15*VLOOKUP(ROUNDDOWN(AB87,-1),宝石属性!$B$26:$D$41,2,0)*6*VLOOKUP(ROUNDDOWN(AB87,-1),宝石属性!$B$26:$D$41,3,0)+(属性价值和能力评分!$F$49*9+属性价值和能力评分!$F$50*2+属性价值和能力评分!$F$53*8/5)*AB87</f>
        <v>16172</v>
      </c>
      <c r="AO87" s="1">
        <v>84</v>
      </c>
      <c r="AP87" s="9">
        <f>ROUND(属性投放!D$4+装备属性!D$4*IF($AO87&lt;10,1,ROUNDDOWN($AO87,-1))+SUM(属性投放!E$37:E$45)*$AO87+VLOOKUP($AP$2,一级属性!$E$41:$P$64,COLUMNS(一级属性!$E$41:G$64),0)*($AO87+0.25*IF($AO87&lt;10,1,ROUNDDOWN($AO87,-1)))+VLOOKUP($AP$2,宝石属性!$B$43:$M$66,COLUMNS(宝石属性!$B$43:D$66),0)*10*VLOOKUP(ROUNDDOWN($AO87,-1),宝石属性!$B$25:$N$41,2,0)*VLOOKUP(ROUNDDOWN($AO87,-1),宝石属性!$B$25:$N$41,3,0)+VLOOKUP($AP$2,职业被动!$B$6:$M$29,COLUMNS(职业被动!$B$6:D$29),0)*$AO87,0)</f>
        <v>5664</v>
      </c>
      <c r="AQ87" s="9">
        <f>ROUND(属性投放!E$4+装备属性!E$4*IF($AO87&lt;10,1,ROUNDDOWN($AO87,-1))+SUM(属性投放!F$37:F$45)*$AO87+VLOOKUP($AP$2,一级属性!$E$41:$P$64,COLUMNS(一级属性!$E$41:H$64),0)*($AO87+0.25*IF($AO87&lt;10,1,ROUNDDOWN($AO87,-1)))+VLOOKUP($AP$2,宝石属性!$B$43:$M$66,COLUMNS(宝石属性!$B$43:E$66),0)*10*VLOOKUP(ROUNDDOWN($AO87,-1),宝石属性!$B$25:$N$41,2,0)*VLOOKUP(ROUNDDOWN($AO87,-1),宝石属性!$B$25:$N$41,3,0)+VLOOKUP($AP$2,职业被动!$B$6:$M$29,COLUMNS(职业被动!$B$6:E$29),0)*$AO87,0)</f>
        <v>3676</v>
      </c>
      <c r="AR87" s="9">
        <f>ROUND(属性投放!F$4+装备属性!F$4*IF($AO87&lt;10,1,ROUNDDOWN($AO87,-1))+SUM(属性投放!G$37:G$45)*$AO87+VLOOKUP($AP$2,一级属性!$E$41:$P$64,COLUMNS(一级属性!$E$41:I$64),0)*($AO87+0.25*IF($AO87&lt;10,1,ROUNDDOWN($AO87,-1)))+VLOOKUP($AP$2,宝石属性!$B$43:$M$66,COLUMNS(宝石属性!$B$43:F$66),0)*10*VLOOKUP(ROUNDDOWN($AO87,-1),宝石属性!$B$25:$N$41,2,0)*VLOOKUP(ROUNDDOWN($AO87,-1),宝石属性!$B$25:$N$41,3,0)+VLOOKUP($AP$2,职业被动!$B$6:$M$29,COLUMNS(职业被动!$B$6:F$29),0)*$AO87,0)</f>
        <v>924</v>
      </c>
      <c r="AS87" s="9">
        <f>ROUND(属性投放!G$4+装备属性!G$4*IF($AO87&lt;10,1,ROUNDDOWN($AO87,-1))+SUM(属性投放!H$37:H$45)*$AO87+VLOOKUP($AP$2,一级属性!$E$41:$P$64,COLUMNS(一级属性!$E$41:J$64),0)*($AO87+0.25*IF($AO87&lt;10,1,ROUNDDOWN($AO87,-1)))+VLOOKUP($AP$2,宝石属性!$B$43:$M$66,COLUMNS(宝石属性!$B$43:G$66),0)*10*VLOOKUP(ROUNDDOWN($AO87,-1),宝石属性!$B$25:$N$41,2,0)*VLOOKUP(ROUNDDOWN($AO87,-1),宝石属性!$B$25:$N$41,3,0)+VLOOKUP($AP$2,职业被动!$B$6:$M$29,COLUMNS(职业被动!$B$6:G$29),0)*$AO87,0)</f>
        <v>887</v>
      </c>
      <c r="AT87" s="9">
        <f>ROUND(属性投放!H$4+装备属性!H$4*IF($AO87&lt;10,1,ROUNDDOWN($AO87,-1))+SUM(属性投放!I$37:I$45)*$AO87+VLOOKUP($AP$2,一级属性!$E$41:$P$64,COLUMNS(一级属性!$E$41:K$64),0)*($AO87+0.25*IF($AO87&lt;10,1,ROUNDDOWN($AO87,-1)))+VLOOKUP($AP$2,宝石属性!$B$43:$M$66,COLUMNS(宝石属性!$B$43:H$66),0)*10*VLOOKUP(ROUNDDOWN($AO87,-1),宝石属性!$B$25:$N$41,2,0)*VLOOKUP(ROUNDDOWN($AO87,-1),宝石属性!$B$25:$N$41,3,0)+VLOOKUP($AP$2,职业被动!$B$6:$M$29,COLUMNS(职业被动!$B$6:H$29),0)*$AO87,0)</f>
        <v>888</v>
      </c>
      <c r="AU87" s="9">
        <f>ROUND(属性投放!I$4+装备属性!I$4*IF($AO87&lt;10,1,ROUNDDOWN($AO87,-1))+SUM(属性投放!J$37:J$45)*$AO87+VLOOKUP($AP$2,一级属性!$E$41:$P$64,COLUMNS(一级属性!$E$41:L$64),0)*($AO87+0.25*IF($AO87&lt;10,1,ROUNDDOWN($AO87,-1)))+VLOOKUP($AP$2,宝石属性!$B$43:$M$66,COLUMNS(宝石属性!$B$43:I$66),0)*10*VLOOKUP(ROUNDDOWN($AO87,-1),宝石属性!$B$25:$N$41,2,0)*VLOOKUP(ROUNDDOWN($AO87,-1),宝石属性!$B$25:$N$41,3,0)+VLOOKUP($AP$2,职业被动!$B$6:$M$29,COLUMNS(职业被动!$B$6:I$29),0)*$AO87,0)</f>
        <v>1031</v>
      </c>
      <c r="AV87" s="9">
        <f>ROUND(属性投放!J$4+装备属性!J$4*IF($AO87&lt;10,1,ROUNDDOWN($AO87,-1))+SUM(属性投放!K$37:K$45)*$AO87+VLOOKUP($AP$2,一级属性!$E$41:$P$64,COLUMNS(一级属性!$E$41:M$64),0)*($AO87+0.25*IF($AO87&lt;10,1,ROUNDDOWN($AO87,-1)))+VLOOKUP($AP$2,宝石属性!$B$43:$M$66,COLUMNS(宝石属性!$B$43:J$66),0)*10*VLOOKUP(ROUNDDOWN($AO87,-1),宝石属性!$B$25:$N$41,2,0)*VLOOKUP(ROUNDDOWN($AO87,-1),宝石属性!$B$25:$N$41,3,0)+VLOOKUP($AP$2,职业被动!$B$6:$M$29,COLUMNS(职业被动!$B$6:J$29),0)*$AO87,0)</f>
        <v>731</v>
      </c>
      <c r="AW87" s="9">
        <f>ROUND(属性投放!K$4+装备属性!K$4*IF($AO87&lt;10,1,ROUNDDOWN($AO87,-1))+SUM(属性投放!L$37:L$45)*$AO87+VLOOKUP($AP$2,一级属性!$E$41:$P$64,COLUMNS(一级属性!$E$41:N$64),0)*($AO87+0.25*IF($AO87&lt;10,1,ROUNDDOWN($AO87,-1)))+VLOOKUP($AP$2,宝石属性!$B$43:$M$66,COLUMNS(宝石属性!$B$43:K$66),0)*10*VLOOKUP(ROUNDDOWN($AO87,-1),宝石属性!$B$25:$N$41,2,0)*VLOOKUP(ROUNDDOWN($AO87,-1),宝石属性!$B$25:$N$41,3,0)+VLOOKUP($AP$2,职业被动!$B$6:$M$29,COLUMNS(职业被动!$B$6:K$29),0)*$AO87,0)</f>
        <v>302</v>
      </c>
      <c r="AX87" s="9">
        <f>ROUND(属性投放!L$4+装备属性!L$4*IF($AO87&lt;10,1,ROUNDDOWN($AO87,-1))+SUM(属性投放!M$37:M$45)*$AO87+VLOOKUP($AP$2,一级属性!$E$41:$P$64,COLUMNS(一级属性!$E$41:O$64),0)*($AO87+0.25*IF($AO87&lt;10,1,ROUNDDOWN($AO87,-1)))+VLOOKUP($AP$2,宝石属性!$B$43:$M$66,COLUMNS(宝石属性!$B$43:L$66),0)*10*VLOOKUP(ROUNDDOWN($AO87,-1),宝石属性!$B$25:$N$41,2,0)*VLOOKUP(ROUNDDOWN($AO87,-1),宝石属性!$B$25:$N$41,3,0)+VLOOKUP($AP$2,职业被动!$B$6:$M$29,COLUMNS(职业被动!$B$6:L$29),0)*$AO87,0)</f>
        <v>925</v>
      </c>
      <c r="AY87" s="9">
        <f>ROUND(属性投放!M$4+装备属性!M$4*IF($AO87&lt;10,1,ROUNDDOWN($AO87,-1))+SUM(属性投放!N$37:N$45)*$AO87+VLOOKUP($AP$2,一级属性!$E$41:$P$64,COLUMNS(一级属性!$E$41:P$64),0)*($AO87+0.25*IF($AO87&lt;10,1,ROUNDDOWN($AO87,-1)))+VLOOKUP($AP$2,宝石属性!$B$43:$M$66,COLUMNS(宝石属性!$B$43:M$66),0)*10*VLOOKUP(ROUNDDOWN($AO87,-1),宝石属性!$B$25:$N$41,2,0)*VLOOKUP(ROUNDDOWN($AO87,-1),宝石属性!$B$25:$N$41,3,0)+VLOOKUP($AP$2,职业被动!$B$6:$M$29,COLUMNS(职业被动!$B$6:M$29),0)*$AO87,0)</f>
        <v>945</v>
      </c>
      <c r="AZ87" s="48">
        <f>属性价值和能力评分!$F$9+ROUND(属性价值和能力评分!$F$38*10,0)*AO87+ROUND((SUM(装备属性!$W$9:$W$14)+属性价值和能力评分!$F$38*1.25+1.4+2.8)*IF(AO87&lt;10,1,ROUNDDOWN(AO87,-1)),0)+15*VLOOKUP(ROUNDDOWN(AO87,-1),宝石属性!$B$26:$D$41,2,0)*6*VLOOKUP(ROUNDDOWN(AO87,-1),宝石属性!$B$26:$D$41,3,0)+(属性价值和能力评分!$F$49*9+属性价值和能力评分!$F$50*2+属性价值和能力评分!$F$53*8/5)*AO87</f>
        <v>16172</v>
      </c>
      <c r="BB87" s="1">
        <v>84</v>
      </c>
      <c r="BC87" s="9">
        <f>ROUND(属性投放!D$4+装备属性!D$4*IF($BB87&lt;10,1,ROUNDDOWN($BB87,-1))+SUM(属性投放!E$37:E$45)*$BB87+VLOOKUP($BC$2,一级属性!$E$41:$P$64,COLUMNS(一级属性!$E$41:G$64),0)*($BB87+0.25*IF($BB87&lt;10,1,ROUNDDOWN($BB87,-1)))+VLOOKUP($BC$2,宝石属性!$B$43:$M$66,COLUMNS(宝石属性!$B$43:D$66),0)*10*VLOOKUP(ROUNDDOWN($BB87,-1),宝石属性!$B$25:$N$41,2,0)*VLOOKUP(ROUNDDOWN($BB87,-1),宝石属性!$B$25:$N$41,3,0)+VLOOKUP($BC$2,职业被动!$B$6:$M$29,COLUMNS(职业被动!$B$6:D$29),0)*$BB87,0)</f>
        <v>5076</v>
      </c>
      <c r="BD87" s="9">
        <f>ROUND(属性投放!E$4+装备属性!E$4*IF($BB87&lt;10,1,ROUNDDOWN($BB87,-1))+SUM(属性投放!F$37:F$45)*$BB87+VLOOKUP($BC$2,一级属性!$E$41:$P$64,COLUMNS(一级属性!$E$41:H$64),0)*($BB87+0.25*IF($BB87&lt;10,1,ROUNDDOWN($BB87,-1)))+VLOOKUP($BC$2,宝石属性!$B$43:$M$66,COLUMNS(宝石属性!$B$43:E$66),0)*10*VLOOKUP(ROUNDDOWN($BB87,-1),宝石属性!$B$25:$N$41,2,0)*VLOOKUP(ROUNDDOWN($BB87,-1),宝石属性!$B$25:$N$41,3,0)+VLOOKUP($BC$2,职业被动!$B$6:$M$29,COLUMNS(职业被动!$B$6:E$29),0)*$BB87,0)</f>
        <v>4196</v>
      </c>
      <c r="BE87" s="9">
        <f>ROUND(属性投放!F$4+装备属性!F$4*IF($BB87&lt;10,1,ROUNDDOWN($BB87,-1))+SUM(属性投放!G$37:G$45)*$BB87+VLOOKUP($BC$2,一级属性!$E$41:$P$64,COLUMNS(一级属性!$E$41:I$64),0)*($BB87+0.25*IF($BB87&lt;10,1,ROUNDDOWN($BB87,-1)))+VLOOKUP($BC$2,宝石属性!$B$43:$M$66,COLUMNS(宝石属性!$B$43:F$66),0)*10*VLOOKUP(ROUNDDOWN($BB87,-1),宝石属性!$B$25:$N$41,2,0)*VLOOKUP(ROUNDDOWN($BB87,-1),宝石属性!$B$25:$N$41,3,0)+VLOOKUP($BC$2,职业被动!$B$6:$M$29,COLUMNS(职业被动!$B$6:F$29),0)*$BB87,0)</f>
        <v>924</v>
      </c>
      <c r="BF87" s="9">
        <f>ROUND(属性投放!G$4+装备属性!G$4*IF($BB87&lt;10,1,ROUNDDOWN($BB87,-1))+SUM(属性投放!H$37:H$45)*$BB87+VLOOKUP($BC$2,一级属性!$E$41:$P$64,COLUMNS(一级属性!$E$41:J$64),0)*($BB87+0.25*IF($BB87&lt;10,1,ROUNDDOWN($BB87,-1)))+VLOOKUP($BC$2,宝石属性!$B$43:$M$66,COLUMNS(宝石属性!$B$43:G$66),0)*10*VLOOKUP(ROUNDDOWN($BB87,-1),宝石属性!$B$25:$N$41,2,0)*VLOOKUP(ROUNDDOWN($BB87,-1),宝石属性!$B$25:$N$41,3,0)+VLOOKUP($BC$2,职业被动!$B$6:$M$29,COLUMNS(职业被动!$B$6:G$29),0)*$BB87,0)</f>
        <v>887</v>
      </c>
      <c r="BG87" s="9">
        <f>ROUND(属性投放!H$4+装备属性!H$4*IF($BB87&lt;10,1,ROUNDDOWN($BB87,-1))+SUM(属性投放!I$37:I$45)*$BB87+VLOOKUP($BC$2,一级属性!$E$41:$P$64,COLUMNS(一级属性!$E$41:K$64),0)*($BB87+0.25*IF($BB87&lt;10,1,ROUNDDOWN($BB87,-1)))+VLOOKUP($BC$2,宝石属性!$B$43:$M$66,COLUMNS(宝石属性!$B$43:H$66),0)*10*VLOOKUP(ROUNDDOWN($BB87,-1),宝石属性!$B$25:$N$41,2,0)*VLOOKUP(ROUNDDOWN($BB87,-1),宝石属性!$B$25:$N$41,3,0)+VLOOKUP($BC$2,职业被动!$B$6:$M$29,COLUMNS(职业被动!$B$6:H$29),0)*$BB87,0)</f>
        <v>1280</v>
      </c>
      <c r="BH87" s="9">
        <f>ROUND(属性投放!I$4+装备属性!I$4*IF($BB87&lt;10,1,ROUNDDOWN($BB87,-1))+SUM(属性投放!J$37:J$45)*$BB87+VLOOKUP($BC$2,一级属性!$E$41:$P$64,COLUMNS(一级属性!$E$41:L$64),0)*($BB87+0.25*IF($BB87&lt;10,1,ROUNDDOWN($BB87,-1)))+VLOOKUP($BC$2,宝石属性!$B$43:$M$66,COLUMNS(宝石属性!$B$43:I$66),0)*10*VLOOKUP(ROUNDDOWN($BB87,-1),宝石属性!$B$25:$N$41,2,0)*VLOOKUP(ROUNDDOWN($BB87,-1),宝石属性!$B$25:$N$41,3,0)+VLOOKUP($BC$2,职业被动!$B$6:$M$29,COLUMNS(职业被动!$B$6:I$29),0)*$BB87,0)</f>
        <v>1219</v>
      </c>
      <c r="BI87" s="9">
        <f>ROUND(属性投放!J$4+装备属性!J$4*IF($BB87&lt;10,1,ROUNDDOWN($BB87,-1))+SUM(属性投放!K$37:K$45)*$BB87+VLOOKUP($BC$2,一级属性!$E$41:$P$64,COLUMNS(一级属性!$E$41:M$64),0)*($BB87+0.25*IF($BB87&lt;10,1,ROUNDDOWN($BB87,-1)))+VLOOKUP($BC$2,宝石属性!$B$43:$M$66,COLUMNS(宝石属性!$B$43:J$66),0)*10*VLOOKUP(ROUNDDOWN($BB87,-1),宝石属性!$B$25:$N$41,2,0)*VLOOKUP(ROUNDDOWN($BB87,-1),宝石属性!$B$25:$N$41,3,0)+VLOOKUP($BC$2,职业被动!$B$6:$M$29,COLUMNS(职业被动!$B$6:J$29),0)*$BB87,0)</f>
        <v>575</v>
      </c>
      <c r="BJ87" s="9">
        <f>ROUND(属性投放!K$4+装备属性!K$4*IF($BB87&lt;10,1,ROUNDDOWN($BB87,-1))+SUM(属性投放!L$37:L$45)*$BB87+VLOOKUP($BC$2,一级属性!$E$41:$P$64,COLUMNS(一级属性!$E$41:N$64),0)*($BB87+0.25*IF($BB87&lt;10,1,ROUNDDOWN($BB87,-1)))+VLOOKUP($BC$2,宝石属性!$B$43:$M$66,COLUMNS(宝石属性!$B$43:K$66),0)*10*VLOOKUP(ROUNDDOWN($BB87,-1),宝石属性!$B$25:$N$41,2,0)*VLOOKUP(ROUNDDOWN($BB87,-1),宝石属性!$B$25:$N$41,3,0)+VLOOKUP($BC$2,职业被动!$B$6:$M$29,COLUMNS(职业被动!$B$6:K$29),0)*$BB87,0)</f>
        <v>302</v>
      </c>
      <c r="BK87" s="9">
        <f>ROUND(属性投放!L$4+装备属性!L$4*IF($BB87&lt;10,1,ROUNDDOWN($BB87,-1))+SUM(属性投放!M$37:M$45)*$BB87+VLOOKUP($BC$2,一级属性!$E$41:$P$64,COLUMNS(一级属性!$E$41:O$64),0)*($BB87+0.25*IF($BB87&lt;10,1,ROUNDDOWN($BB87,-1)))+VLOOKUP($BC$2,宝石属性!$B$43:$M$66,COLUMNS(宝石属性!$B$43:L$66),0)*10*VLOOKUP(ROUNDDOWN($BB87,-1),宝石属性!$B$25:$N$41,2,0)*VLOOKUP(ROUNDDOWN($BB87,-1),宝石属性!$B$25:$N$41,3,0)+VLOOKUP($BC$2,职业被动!$B$6:$M$29,COLUMNS(职业被动!$B$6:L$29),0)*$BB87,0)</f>
        <v>25</v>
      </c>
      <c r="BL87" s="9">
        <f>ROUND(属性投放!M$4+装备属性!M$4*IF($BB87&lt;10,1,ROUNDDOWN($BB87,-1))+SUM(属性投放!N$37:N$45)*$BB87+VLOOKUP($BC$2,一级属性!$E$41:$P$64,COLUMNS(一级属性!$E$41:P$64),0)*($BB87+0.25*IF($BB87&lt;10,1,ROUNDDOWN($BB87,-1)))+VLOOKUP($BC$2,宝石属性!$B$43:$M$66,COLUMNS(宝石属性!$B$43:M$66),0)*10*VLOOKUP(ROUNDDOWN($BB87,-1),宝石属性!$B$25:$N$41,2,0)*VLOOKUP(ROUNDDOWN($BB87,-1),宝石属性!$B$25:$N$41,3,0)+VLOOKUP($BC$2,职业被动!$B$6:$M$29,COLUMNS(职业被动!$B$6:M$29),0)*$BB87,0)</f>
        <v>945</v>
      </c>
      <c r="BM87" s="48">
        <f>属性价值和能力评分!$F$9+ROUND(属性价值和能力评分!$F$38*10,0)*BB87+ROUND((SUM(装备属性!$W$9:$W$14)+属性价值和能力评分!$F$38*1.25+1.4+2.8)*IF(BB87&lt;10,1,ROUNDDOWN(BB87,-1)),0)+15*VLOOKUP(ROUNDDOWN(BB87,-1),宝石属性!$B$26:$D$41,2,0)*6*VLOOKUP(ROUNDDOWN(BB87,-1),宝石属性!$B$26:$D$41,3,0)+(属性价值和能力评分!$F$49*9+属性价值和能力评分!$F$50*2+属性价值和能力评分!$F$53*8/5)*BB87</f>
        <v>16172</v>
      </c>
      <c r="BO87" s="1">
        <v>84</v>
      </c>
      <c r="BP87" s="9">
        <f>ROUND(属性投放!D$4+装备属性!D$4*IF($BO87&lt;10,1,ROUNDDOWN($BO87,-1))+SUM(属性投放!E$37:E$45)*$BO87+VLOOKUP($BP$2,一级属性!$E$41:$P$64,COLUMNS(一级属性!$E$41:G$64),0)*($BO87+0.25*IF($BO87&lt;10,1,ROUNDDOWN($BO87,-1)))+VLOOKUP($BP$2,宝石属性!$B$43:$M$66,COLUMNS(宝石属性!$B$43:D$66),0)*10*VLOOKUP(ROUNDDOWN($BO87,-1),宝石属性!$B$25:$N$41,2,0)*VLOOKUP(ROUNDDOWN($BO87,-1),宝石属性!$B$25:$N$41,3,0)+VLOOKUP($BP$2,职业被动!$B$6:$M$29,COLUMNS(职业被动!$B$6:D$29),0)*$BO87,0)</f>
        <v>6252</v>
      </c>
      <c r="BQ87" s="9">
        <f>ROUND(属性投放!E$4+装备属性!E$4*IF($BO87&lt;10,1,ROUNDDOWN($BO87,-1))+SUM(属性投放!F$37:F$45)*$BO87+VLOOKUP($BP$2,一级属性!$E$41:$P$64,COLUMNS(一级属性!$E$41:H$64),0)*($BO87+0.25*IF($BO87&lt;10,1,ROUNDDOWN($BO87,-1)))+VLOOKUP($BP$2,宝石属性!$B$43:$M$66,COLUMNS(宝石属性!$B$43:E$66),0)*10*VLOOKUP(ROUNDDOWN($BO87,-1),宝石属性!$B$25:$N$41,2,0)*VLOOKUP(ROUNDDOWN($BO87,-1),宝石属性!$B$25:$N$41,3,0)+VLOOKUP($BP$2,职业被动!$B$6:$M$29,COLUMNS(职业被动!$B$6:E$29),0)*$BO87,0)</f>
        <v>3676</v>
      </c>
      <c r="BR87" s="9">
        <f>ROUND(属性投放!F$4+装备属性!F$4*IF($BO87&lt;10,1,ROUNDDOWN($BO87,-1))+SUM(属性投放!G$37:G$45)*$BO87+VLOOKUP($BP$2,一级属性!$E$41:$P$64,COLUMNS(一级属性!$E$41:I$64),0)*($BO87+0.25*IF($BO87&lt;10,1,ROUNDDOWN($BO87,-1)))+VLOOKUP($BP$2,宝石属性!$B$43:$M$66,COLUMNS(宝石属性!$B$43:F$66),0)*10*VLOOKUP(ROUNDDOWN($BO87,-1),宝石属性!$B$25:$N$41,2,0)*VLOOKUP(ROUNDDOWN($BO87,-1),宝石属性!$B$25:$N$41,3,0)+VLOOKUP($BP$2,职业被动!$B$6:$M$29,COLUMNS(职业被动!$B$6:F$29),0)*$BO87,0)</f>
        <v>924</v>
      </c>
      <c r="BS87" s="9">
        <f>ROUND(属性投放!G$4+装备属性!G$4*IF($BO87&lt;10,1,ROUNDDOWN($BO87,-1))+SUM(属性投放!H$37:H$45)*$BO87+VLOOKUP($BP$2,一级属性!$E$41:$P$64,COLUMNS(一级属性!$E$41:J$64),0)*($BO87+0.25*IF($BO87&lt;10,1,ROUNDDOWN($BO87,-1)))+VLOOKUP($BP$2,宝石属性!$B$43:$M$66,COLUMNS(宝石属性!$B$43:G$66),0)*10*VLOOKUP(ROUNDDOWN($BO87,-1),宝石属性!$B$25:$N$41,2,0)*VLOOKUP(ROUNDDOWN($BO87,-1),宝石属性!$B$25:$N$41,3,0)+VLOOKUP($BP$2,职业被动!$B$6:$M$29,COLUMNS(职业被动!$B$6:G$29),0)*$BO87,0)</f>
        <v>887</v>
      </c>
      <c r="BT87" s="9">
        <f>ROUND(属性投放!H$4+装备属性!H$4*IF($BO87&lt;10,1,ROUNDDOWN($BO87,-1))+SUM(属性投放!I$37:I$45)*$BO87+VLOOKUP($BP$2,一级属性!$E$41:$P$64,COLUMNS(一级属性!$E$41:K$64),0)*($BO87+0.25*IF($BO87&lt;10,1,ROUNDDOWN($BO87,-1)))+VLOOKUP($BP$2,宝石属性!$B$43:$M$66,COLUMNS(宝石属性!$B$43:H$66),0)*10*VLOOKUP(ROUNDDOWN($BO87,-1),宝石属性!$B$25:$N$41,2,0)*VLOOKUP(ROUNDDOWN($BO87,-1),宝石属性!$B$25:$N$41,3,0)+VLOOKUP($BP$2,职业被动!$B$6:$M$29,COLUMNS(职业被动!$B$6:H$29),0)*$BO87,0)</f>
        <v>972</v>
      </c>
      <c r="BU87" s="9">
        <f>ROUND(属性投放!I$4+装备属性!I$4*IF($BO87&lt;10,1,ROUNDDOWN($BO87,-1))+SUM(属性投放!J$37:J$45)*$BO87+VLOOKUP($BP$2,一级属性!$E$41:$P$64,COLUMNS(一级属性!$E$41:L$64),0)*($BO87+0.25*IF($BO87&lt;10,1,ROUNDDOWN($BO87,-1)))+VLOOKUP($BP$2,宝石属性!$B$43:$M$66,COLUMNS(宝石属性!$B$43:I$66),0)*10*VLOOKUP(ROUNDDOWN($BO87,-1),宝石属性!$B$25:$N$41,2,0)*VLOOKUP(ROUNDDOWN($BO87,-1),宝石属性!$B$25:$N$41,3,0)+VLOOKUP($BP$2,职业被动!$B$6:$M$29,COLUMNS(职业被动!$B$6:I$29),0)*$BO87,0)</f>
        <v>1031</v>
      </c>
      <c r="BV87" s="9">
        <f>ROUND(属性投放!J$4+装备属性!J$4*IF($BO87&lt;10,1,ROUNDDOWN($BO87,-1))+SUM(属性投放!K$37:K$45)*$BO87+VLOOKUP($BP$2,一级属性!$E$41:$P$64,COLUMNS(一级属性!$E$41:M$64),0)*($BO87+0.25*IF($BO87&lt;10,1,ROUNDDOWN($BO87,-1)))+VLOOKUP($BP$2,宝石属性!$B$43:$M$66,COLUMNS(宝石属性!$B$43:J$66),0)*10*VLOOKUP(ROUNDDOWN($BO87,-1),宝石属性!$B$25:$N$41,2,0)*VLOOKUP(ROUNDDOWN($BO87,-1),宝石属性!$B$25:$N$41,3,0)+VLOOKUP($BP$2,职业被动!$B$6:$M$29,COLUMNS(职业被动!$B$6:J$29),0)*$BO87,0)</f>
        <v>731</v>
      </c>
      <c r="BW87" s="9">
        <f>ROUND(属性投放!K$4+装备属性!K$4*IF($BO87&lt;10,1,ROUNDDOWN($BO87,-1))+SUM(属性投放!L$37:L$45)*$BO87+VLOOKUP($BP$2,一级属性!$E$41:$P$64,COLUMNS(一级属性!$E$41:N$64),0)*($BO87+0.25*IF($BO87&lt;10,1,ROUNDDOWN($BO87,-1)))+VLOOKUP($BP$2,宝石属性!$B$43:$M$66,COLUMNS(宝石属性!$B$43:K$66),0)*10*VLOOKUP(ROUNDDOWN($BO87,-1),宝石属性!$B$25:$N$41,2,0)*VLOOKUP(ROUNDDOWN($BO87,-1),宝石属性!$B$25:$N$41,3,0)+VLOOKUP($BP$2,职业被动!$B$6:$M$29,COLUMNS(职业被动!$B$6:K$29),0)*$BO87,0)</f>
        <v>462</v>
      </c>
      <c r="BX87" s="9">
        <f>ROUND(属性投放!L$4+装备属性!L$4*IF($BO87&lt;10,1,ROUNDDOWN($BO87,-1))+SUM(属性投放!M$37:M$45)*$BO87+VLOOKUP($BP$2,一级属性!$E$41:$P$64,COLUMNS(一级属性!$E$41:O$64),0)*($BO87+0.25*IF($BO87&lt;10,1,ROUNDDOWN($BO87,-1)))+VLOOKUP($BP$2,宝石属性!$B$43:$M$66,COLUMNS(宝石属性!$B$43:L$66),0)*10*VLOOKUP(ROUNDDOWN($BO87,-1),宝石属性!$B$25:$N$41,2,0)*VLOOKUP(ROUNDDOWN($BO87,-1),宝石属性!$B$25:$N$41,3,0)+VLOOKUP($BP$2,职业被动!$B$6:$M$29,COLUMNS(职业被动!$B$6:L$29),0)*$BO87,0)</f>
        <v>25</v>
      </c>
      <c r="BY87" s="9">
        <f>ROUND(属性投放!M$4+装备属性!M$4*IF($BO87&lt;10,1,ROUNDDOWN($BO87,-1))+SUM(属性投放!N$37:N$45)*$BO87+VLOOKUP($BP$2,一级属性!$E$41:$P$64,COLUMNS(一级属性!$E$41:P$64),0)*($BO87+0.25*IF($BO87&lt;10,1,ROUNDDOWN($BO87,-1)))+VLOOKUP($BP$2,宝石属性!$B$43:$M$66,COLUMNS(宝石属性!$B$43:M$66),0)*10*VLOOKUP(ROUNDDOWN($BO87,-1),宝石属性!$B$25:$N$41,2,0)*VLOOKUP(ROUNDDOWN($BO87,-1),宝石属性!$B$25:$N$41,3,0)+VLOOKUP($BP$2,职业被动!$B$6:$M$29,COLUMNS(职业被动!$B$6:M$29),0)*$BO87,0)</f>
        <v>945</v>
      </c>
      <c r="BZ87" s="48">
        <f>属性价值和能力评分!$F$9+ROUND(属性价值和能力评分!$F$38*10,0)*BO87+ROUND((SUM(装备属性!$W$9:$W$14)+属性价值和能力评分!$F$38*1.25+1.4+2.8)*IF(BO87&lt;10,1,ROUNDDOWN(BO87,-1)),0)+15*VLOOKUP(ROUNDDOWN(BO87,-1),宝石属性!$B$26:$D$41,2,0)*6*VLOOKUP(ROUNDDOWN(BO87,-1),宝石属性!$B$26:$D$41,3,0)+(属性价值和能力评分!$F$49*9+属性价值和能力评分!$F$50*2+属性价值和能力评分!$F$53*8/5)*BO87</f>
        <v>16172</v>
      </c>
      <c r="CB87" s="1">
        <v>84</v>
      </c>
      <c r="CC87" s="9">
        <f>ROUND(属性投放!D$4+装备属性!D$4*IF($CB87&lt;10,1,ROUNDDOWN($CB87,-1))+SUM(属性投放!E$37:E$45)*$CB87+VLOOKUP($CC$2,一级属性!$E$41:$P$64,COLUMNS(一级属性!$E$41:G$64),0)*($CB87+0.25*IF($CB87&lt;10,1,ROUNDDOWN($CB87,-1)))+VLOOKUP($CC$2,宝石属性!$B$43:$M$66,COLUMNS(宝石属性!$B$43:D$66),0)*10*VLOOKUP(ROUNDDOWN($CB87,-1),宝石属性!$B$25:$N$41,2,0)*VLOOKUP(ROUNDDOWN($CB87,-1),宝石属性!$B$25:$N$41,3,0)+VLOOKUP($CC$2,职业被动!$B$6:$M$29,COLUMNS(职业被动!$B$6:D$29),0)*$CB87,0)</f>
        <v>4244</v>
      </c>
      <c r="CD87" s="9">
        <f>ROUND(属性投放!E$4+装备属性!E$4*IF($CB87&lt;10,1,ROUNDDOWN($CB87,-1))+SUM(属性投放!F$37:F$45)*$CB87+VLOOKUP($CC$2,一级属性!$E$41:$P$64,COLUMNS(一级属性!$E$41:H$64),0)*($CB87+0.25*IF($CB87&lt;10,1,ROUNDDOWN($CB87,-1)))+VLOOKUP($CC$2,宝石属性!$B$43:$M$66,COLUMNS(宝石属性!$B$43:E$66),0)*10*VLOOKUP(ROUNDDOWN($CB87,-1),宝石属性!$B$25:$N$41,2,0)*VLOOKUP(ROUNDDOWN($CB87,-1),宝石属性!$B$25:$N$41,3,0)+VLOOKUP($CC$2,职业被动!$B$6:$M$29,COLUMNS(职业被动!$B$6:E$29),0)*$CB87,0)</f>
        <v>2116</v>
      </c>
      <c r="CE87" s="9">
        <f>ROUND(属性投放!F$4+装备属性!F$4*IF($CB87&lt;10,1,ROUNDDOWN($CB87,-1))+SUM(属性投放!G$37:G$45)*$CB87+VLOOKUP($CC$2,一级属性!$E$41:$P$64,COLUMNS(一级属性!$E$41:I$64),0)*($CB87+0.25*IF($CB87&lt;10,1,ROUNDDOWN($CB87,-1)))+VLOOKUP($CC$2,宝石属性!$B$43:$M$66,COLUMNS(宝石属性!$B$43:F$66),0)*10*VLOOKUP(ROUNDDOWN($CB87,-1),宝石属性!$B$25:$N$41,2,0)*VLOOKUP(ROUNDDOWN($CB87,-1),宝石属性!$B$25:$N$41,3,0)+VLOOKUP($CC$2,职业被动!$B$6:$M$29,COLUMNS(职业被动!$B$6:F$29),0)*$CB87,0)</f>
        <v>1974</v>
      </c>
      <c r="CF87" s="9">
        <f>ROUND(属性投放!G$4+装备属性!G$4*IF($CB87&lt;10,1,ROUNDDOWN($CB87,-1))+SUM(属性投放!H$37:H$45)*$CB87+VLOOKUP($CC$2,一级属性!$E$41:$P$64,COLUMNS(一级属性!$E$41:J$64),0)*($CB87+0.25*IF($CB87&lt;10,1,ROUNDDOWN($CB87,-1)))+VLOOKUP($CC$2,宝石属性!$B$43:$M$66,COLUMNS(宝石属性!$B$43:G$66),0)*10*VLOOKUP(ROUNDDOWN($CB87,-1),宝石属性!$B$25:$N$41,2,0)*VLOOKUP(ROUNDDOWN($CB87,-1),宝石属性!$B$25:$N$41,3,0)+VLOOKUP($CC$2,职业被动!$B$6:$M$29,COLUMNS(职业被动!$B$6:G$29),0)*$CB87,0)</f>
        <v>971</v>
      </c>
      <c r="CG87" s="9">
        <f>ROUND(属性投放!H$4+装备属性!H$4*IF($CB87&lt;10,1,ROUNDDOWN($CB87,-1))+SUM(属性投放!I$37:I$45)*$CB87+VLOOKUP($CC$2,一级属性!$E$41:$P$64,COLUMNS(一级属性!$E$41:K$64),0)*($CB87+0.25*IF($CB87&lt;10,1,ROUNDDOWN($CB87,-1)))+VLOOKUP($CC$2,宝石属性!$B$43:$M$66,COLUMNS(宝石属性!$B$43:H$66),0)*10*VLOOKUP(ROUNDDOWN($CB87,-1),宝石属性!$B$25:$N$41,2,0)*VLOOKUP(ROUNDDOWN($CB87,-1),宝石属性!$B$25:$N$41,3,0)+VLOOKUP($CC$2,职业被动!$B$6:$M$29,COLUMNS(职业被动!$B$6:H$29),0)*$CB87,0)</f>
        <v>576</v>
      </c>
      <c r="CH87" s="9">
        <f>ROUND(属性投放!I$4+装备属性!I$4*IF($CB87&lt;10,1,ROUNDDOWN($CB87,-1))+SUM(属性投放!J$37:J$45)*$CB87+VLOOKUP($CC$2,一级属性!$E$41:$P$64,COLUMNS(一级属性!$E$41:L$64),0)*($CB87+0.25*IF($CB87&lt;10,1,ROUNDDOWN($CB87,-1)))+VLOOKUP($CC$2,宝石属性!$B$43:$M$66,COLUMNS(宝石属性!$B$43:I$66),0)*10*VLOOKUP(ROUNDDOWN($CB87,-1),宝石属性!$B$25:$N$41,2,0)*VLOOKUP(ROUNDDOWN($CB87,-1),宝石属性!$B$25:$N$41,3,0)+VLOOKUP($CC$2,职业被动!$B$6:$M$29,COLUMNS(职业被动!$B$6:I$29),0)*$CB87,0)</f>
        <v>990</v>
      </c>
      <c r="CI87" s="9">
        <f>ROUND(属性投放!J$4+装备属性!J$4*IF($CB87&lt;10,1,ROUNDDOWN($CB87,-1))+SUM(属性投放!K$37:K$45)*$CB87+VLOOKUP($CC$2,一级属性!$E$41:$P$64,COLUMNS(一级属性!$E$41:M$64),0)*($CB87+0.25*IF($CB87&lt;10,1,ROUNDDOWN($CB87,-1)))+VLOOKUP($CC$2,宝石属性!$B$43:$M$66,COLUMNS(宝石属性!$B$43:J$66),0)*10*VLOOKUP(ROUNDDOWN($CB87,-1),宝石属性!$B$25:$N$41,2,0)*VLOOKUP(ROUNDDOWN($CB87,-1),宝石属性!$B$25:$N$41,3,0)+VLOOKUP($CC$2,职业被动!$B$6:$M$29,COLUMNS(职业被动!$B$6:J$29),0)*$CB87,0)</f>
        <v>658</v>
      </c>
      <c r="CJ87" s="9">
        <f>ROUND(属性投放!K$4+装备属性!K$4*IF($CB87&lt;10,1,ROUNDDOWN($CB87,-1))+SUM(属性投放!L$37:L$45)*$CB87+VLOOKUP($CC$2,一级属性!$E$41:$P$64,COLUMNS(一级属性!$E$41:N$64),0)*($CB87+0.25*IF($CB87&lt;10,1,ROUNDDOWN($CB87,-1)))+VLOOKUP($CC$2,宝石属性!$B$43:$M$66,COLUMNS(宝石属性!$B$43:K$66),0)*10*VLOOKUP(ROUNDDOWN($CB87,-1),宝石属性!$B$25:$N$41,2,0)*VLOOKUP(ROUNDDOWN($CB87,-1),宝石属性!$B$25:$N$41,3,0)+VLOOKUP($CC$2,职业被动!$B$6:$M$29,COLUMNS(职业被动!$B$6:K$29),0)*$CB87,0)</f>
        <v>302</v>
      </c>
      <c r="CK87" s="9">
        <f>ROUND(属性投放!L$4+装备属性!L$4*IF($CB87&lt;10,1,ROUNDDOWN($CB87,-1))+SUM(属性投放!M$37:M$45)*$CB87+VLOOKUP($CC$2,一级属性!$E$41:$P$64,COLUMNS(一级属性!$E$41:O$64),0)*($CB87+0.25*IF($CB87&lt;10,1,ROUNDDOWN($CB87,-1)))+VLOOKUP($CC$2,宝石属性!$B$43:$M$66,COLUMNS(宝石属性!$B$43:L$66),0)*10*VLOOKUP(ROUNDDOWN($CB87,-1),宝石属性!$B$25:$N$41,2,0)*VLOOKUP(ROUNDDOWN($CB87,-1),宝石属性!$B$25:$N$41,3,0)+VLOOKUP($CC$2,职业被动!$B$6:$M$29,COLUMNS(职业被动!$B$6:L$29),0)*$CB87,0)</f>
        <v>25</v>
      </c>
      <c r="CL87" s="9">
        <f>ROUND(属性投放!M$4+装备属性!M$4*IF($CB87&lt;10,1,ROUNDDOWN($CB87,-1))+SUM(属性投放!N$37:N$45)*$CB87+VLOOKUP($CC$2,一级属性!$E$41:$P$64,COLUMNS(一级属性!$E$41:P$64),0)*($CB87+0.25*IF($CB87&lt;10,1,ROUNDDOWN($CB87,-1)))+VLOOKUP($CC$2,宝石属性!$B$43:$M$66,COLUMNS(宝石属性!$B$43:M$66),0)*10*VLOOKUP(ROUNDDOWN($CB87,-1),宝石属性!$B$25:$N$41,2,0)*VLOOKUP(ROUNDDOWN($CB87,-1),宝石属性!$B$25:$N$41,3,0)+VLOOKUP($CC$2,职业被动!$B$6:$M$29,COLUMNS(职业被动!$B$6:M$29),0)*$CB87,0)</f>
        <v>865</v>
      </c>
      <c r="CM87" s="48">
        <f>属性价值和能力评分!$F$9+ROUND(属性价值和能力评分!$F$38*10,0)*CB87+ROUND((SUM(装备属性!$W$9:$W$14)+属性价值和能力评分!$F$38*1.25+1.4+2.8)*IF(CB87&lt;10,1,ROUNDDOWN(CB87,-1)),0)+15*VLOOKUP(ROUNDDOWN(CB87,-1),宝石属性!$B$26:$D$41,2,0)*6*VLOOKUP(ROUNDDOWN(CB87,-1),宝石属性!$B$26:$D$41,3,0)+(属性价值和能力评分!$F$49*9+属性价值和能力评分!$F$50*2+属性价值和能力评分!$F$53*8/5)*CB87</f>
        <v>16172</v>
      </c>
      <c r="CO87" s="1">
        <v>84</v>
      </c>
      <c r="CP87" s="9">
        <f>ROUND(属性投放!D$4+装备属性!D$4*IF($CO87&lt;10,1,ROUNDDOWN($CO87,-1))+SUM(属性投放!E$37:E$45)*$CO87+VLOOKUP($CP$2,一级属性!$E$41:$P$64,COLUMNS(一级属性!$E$41:G$64),0)*($CO87+0.25*IF($CO87&lt;10,1,ROUNDDOWN($CO87,-1)))+VLOOKUP($CP$2,宝石属性!$B$43:$M$66,COLUMNS(宝石属性!$B$43:D$66),0)*10*VLOOKUP(ROUNDDOWN($CO87,-1),宝石属性!$B$25:$N$41,2,0)*VLOOKUP(ROUNDDOWN($CO87,-1),宝石属性!$B$25:$N$41,3,0)+VLOOKUP($CP$2,职业被动!$B$6:$M$29,COLUMNS(职业被动!$B$6:D$29),0)*$CO87,0)</f>
        <v>4244</v>
      </c>
      <c r="CQ87" s="9">
        <f>ROUND(属性投放!E$4+装备属性!E$4*IF($CO87&lt;10,1,ROUNDDOWN($CO87,-1))+SUM(属性投放!F$37:F$45)*$CO87+VLOOKUP($CP$2,一级属性!$E$41:$P$64,COLUMNS(一级属性!$E$41:H$64),0)*($CO87+0.25*IF($CO87&lt;10,1,ROUNDDOWN($CO87,-1)))+VLOOKUP($CP$2,宝石属性!$B$43:$M$66,COLUMNS(宝石属性!$B$43:E$66),0)*10*VLOOKUP(ROUNDDOWN($CO87,-1),宝石属性!$B$25:$N$41,2,0)*VLOOKUP(ROUNDDOWN($CO87,-1),宝石属性!$B$25:$N$41,3,0)+VLOOKUP($CP$2,职业被动!$B$6:$M$29,COLUMNS(职业被动!$B$6:E$29),0)*$CO87,0)</f>
        <v>4716</v>
      </c>
      <c r="CR87" s="9">
        <f>ROUND(属性投放!F$4+装备属性!F$4*IF($CO87&lt;10,1,ROUNDDOWN($CO87,-1))+SUM(属性投放!G$37:G$45)*$CO87+VLOOKUP($CP$2,一级属性!$E$41:$P$64,COLUMNS(一级属性!$E$41:I$64),0)*($CO87+0.25*IF($CO87&lt;10,1,ROUNDDOWN($CO87,-1)))+VLOOKUP($CP$2,宝石属性!$B$43:$M$66,COLUMNS(宝石属性!$B$43:F$66),0)*10*VLOOKUP(ROUNDDOWN($CO87,-1),宝石属性!$B$25:$N$41,2,0)*VLOOKUP(ROUNDDOWN($CO87,-1),宝石属性!$B$25:$N$41,3,0)+VLOOKUP($CP$2,职业被动!$B$6:$M$29,COLUMNS(职业被动!$B$6:F$29),0)*$CO87,0)</f>
        <v>924</v>
      </c>
      <c r="CS87" s="9">
        <f>ROUND(属性投放!G$4+装备属性!G$4*IF($CO87&lt;10,1,ROUNDDOWN($CO87,-1))+SUM(属性投放!H$37:H$45)*$CO87+VLOOKUP($CP$2,一级属性!$E$41:$P$64,COLUMNS(一级属性!$E$41:J$64),0)*($CO87+0.25*IF($CO87&lt;10,1,ROUNDDOWN($CO87,-1)))+VLOOKUP($CP$2,宝石属性!$B$43:$M$66,COLUMNS(宝石属性!$B$43:G$66),0)*10*VLOOKUP(ROUNDDOWN($CO87,-1),宝石属性!$B$25:$N$41,2,0)*VLOOKUP(ROUNDDOWN($CO87,-1),宝石属性!$B$25:$N$41,3,0)+VLOOKUP($CP$2,职业被动!$B$6:$M$29,COLUMNS(职业被动!$B$6:G$29),0)*$CO87,0)</f>
        <v>887</v>
      </c>
      <c r="CT87" s="9">
        <f>ROUND(属性投放!H$4+装备属性!H$4*IF($CO87&lt;10,1,ROUNDDOWN($CO87,-1))+SUM(属性投放!I$37:I$45)*$CO87+VLOOKUP($CP$2,一级属性!$E$41:$P$64,COLUMNS(一级属性!$E$41:K$64),0)*($CO87+0.25*IF($CO87&lt;10,1,ROUNDDOWN($CO87,-1)))+VLOOKUP($CP$2,宝石属性!$B$43:$M$66,COLUMNS(宝石属性!$B$43:H$66),0)*10*VLOOKUP(ROUNDDOWN($CO87,-1),宝石属性!$B$25:$N$41,2,0)*VLOOKUP(ROUNDDOWN($CO87,-1),宝石属性!$B$25:$N$41,3,0)+VLOOKUP($CP$2,职业被动!$B$6:$M$29,COLUMNS(职业被动!$B$6:H$29),0)*$CO87,0)</f>
        <v>1504</v>
      </c>
      <c r="CU87" s="9">
        <f>ROUND(属性投放!I$4+装备属性!I$4*IF($CO87&lt;10,1,ROUNDDOWN($CO87,-1))+SUM(属性投放!J$37:J$45)*$CO87+VLOOKUP($CP$2,一级属性!$E$41:$P$64,COLUMNS(一级属性!$E$41:L$64),0)*($CO87+0.25*IF($CO87&lt;10,1,ROUNDDOWN($CO87,-1)))+VLOOKUP($CP$2,宝石属性!$B$43:$M$66,COLUMNS(宝石属性!$B$43:I$66),0)*10*VLOOKUP(ROUNDDOWN($CO87,-1),宝石属性!$B$25:$N$41,2,0)*VLOOKUP(ROUNDDOWN($CO87,-1),宝石属性!$B$25:$N$41,3,0)+VLOOKUP($CP$2,职业被动!$B$6:$M$29,COLUMNS(职业被动!$B$6:I$29),0)*$CO87,0)</f>
        <v>1282</v>
      </c>
      <c r="CV87" s="9">
        <f>ROUND(属性投放!J$4+装备属性!J$4*IF($CO87&lt;10,1,ROUNDDOWN($CO87,-1))+SUM(属性投放!K$37:K$45)*$CO87+VLOOKUP($CP$2,一级属性!$E$41:$P$64,COLUMNS(一级属性!$E$41:M$64),0)*($CO87+0.25*IF($CO87&lt;10,1,ROUNDDOWN($CO87,-1)))+VLOOKUP($CP$2,宝石属性!$B$43:$M$66,COLUMNS(宝石属性!$B$43:J$66),0)*10*VLOOKUP(ROUNDDOWN($CO87,-1),宝石属性!$B$25:$N$41,2,0)*VLOOKUP(ROUNDDOWN($CO87,-1),宝石属性!$B$25:$N$41,3,0)+VLOOKUP($CP$2,职业被动!$B$6:$M$29,COLUMNS(职业被动!$B$6:J$29),0)*$CO87,0)</f>
        <v>554</v>
      </c>
      <c r="CW87" s="9">
        <f>ROUND(属性投放!K$4+装备属性!K$4*IF($CO87&lt;10,1,ROUNDDOWN($CO87,-1))+SUM(属性投放!L$37:L$45)*$CO87+VLOOKUP($CP$2,一级属性!$E$41:$P$64,COLUMNS(一级属性!$E$41:N$64),0)*($CO87+0.25*IF($CO87&lt;10,1,ROUNDDOWN($CO87,-1)))+VLOOKUP($CP$2,宝石属性!$B$43:$M$66,COLUMNS(宝石属性!$B$43:K$66),0)*10*VLOOKUP(ROUNDDOWN($CO87,-1),宝石属性!$B$25:$N$41,2,0)*VLOOKUP(ROUNDDOWN($CO87,-1),宝石属性!$B$25:$N$41,3,0)+VLOOKUP($CP$2,职业被动!$B$6:$M$29,COLUMNS(职业被动!$B$6:K$29),0)*$CO87,0)</f>
        <v>302</v>
      </c>
      <c r="CX87" s="9">
        <f>ROUND(属性投放!L$4+装备属性!L$4*IF($CO87&lt;10,1,ROUNDDOWN($CO87,-1))+SUM(属性投放!M$37:M$45)*$CO87+VLOOKUP($CP$2,一级属性!$E$41:$P$64,COLUMNS(一级属性!$E$41:O$64),0)*($CO87+0.25*IF($CO87&lt;10,1,ROUNDDOWN($CO87,-1)))+VLOOKUP($CP$2,宝石属性!$B$43:$M$66,COLUMNS(宝石属性!$B$43:L$66),0)*10*VLOOKUP(ROUNDDOWN($CO87,-1),宝石属性!$B$25:$N$41,2,0)*VLOOKUP(ROUNDDOWN($CO87,-1),宝石属性!$B$25:$N$41,3,0)+VLOOKUP($CP$2,职业被动!$B$6:$M$29,COLUMNS(职业被动!$B$6:L$29),0)*$CO87,0)</f>
        <v>25</v>
      </c>
      <c r="CY87" s="9">
        <f>ROUND(属性投放!M$4+装备属性!M$4*IF($CO87&lt;10,1,ROUNDDOWN($CO87,-1))+SUM(属性投放!N$37:N$45)*$CO87+VLOOKUP($CP$2,一级属性!$E$41:$P$64,COLUMNS(一级属性!$E$41:P$64),0)*($CO87+0.25*IF($CO87&lt;10,1,ROUNDDOWN($CO87,-1)))+VLOOKUP($CP$2,宝石属性!$B$43:$M$66,COLUMNS(宝石属性!$B$43:M$66),0)*10*VLOOKUP(ROUNDDOWN($CO87,-1),宝石属性!$B$25:$N$41,2,0)*VLOOKUP(ROUNDDOWN($CO87,-1),宝石属性!$B$25:$N$41,3,0)+VLOOKUP($CP$2,职业被动!$B$6:$M$29,COLUMNS(职业被动!$B$6:M$29),0)*$CO87,0)</f>
        <v>865</v>
      </c>
      <c r="CZ87" s="48">
        <f>属性价值和能力评分!$F$9+ROUND(属性价值和能力评分!$F$38*10,0)*CO87+ROUND((SUM(装备属性!$W$9:$W$14)+属性价值和能力评分!$F$38*1.25+1.4+2.8)*IF(CO87&lt;10,1,ROUNDDOWN(CO87,-1)),0)+15*VLOOKUP(ROUNDDOWN(CO87,-1),宝石属性!$B$26:$D$41,2,0)*6*VLOOKUP(ROUNDDOWN(CO87,-1),宝石属性!$B$26:$D$41,3,0)+(属性价值和能力评分!$F$49*9+属性价值和能力评分!$F$50*2+属性价值和能力评分!$F$53*8/5)*CO87</f>
        <v>16172</v>
      </c>
      <c r="DB87" s="1">
        <v>84</v>
      </c>
      <c r="DC87" s="9">
        <f>ROUND(属性投放!D$4+装备属性!D$4*IF($DB87&lt;10,1,ROUNDDOWN($DB87,-1))+SUM(属性投放!E$37:E$45)*$DB87+VLOOKUP($DC$2,一级属性!$E$41:$P$64,COLUMNS(一级属性!$E$41:G$64),0)*($DB87+0.25*IF($DB87&lt;10,1,ROUNDDOWN($DB87,-1)))+VLOOKUP($DC$2,宝石属性!$B$43:$M$66,COLUMNS(宝石属性!$B$43:D$66),0)*10*VLOOKUP(ROUNDDOWN($DB87,-1),宝石属性!$B$25:$N$41,2,0)*VLOOKUP(ROUNDDOWN($DB87,-1),宝石属性!$B$25:$N$41,3,0)+VLOOKUP($DC$2,职业被动!$B$6:$M$29,COLUMNS(职业被动!$B$6:D$29),0)*$DB87,0)</f>
        <v>4832</v>
      </c>
      <c r="DD87" s="9">
        <f>ROUND(属性投放!E$4+装备属性!E$4*IF($DB87&lt;10,1,ROUNDDOWN($DB87,-1))+SUM(属性投放!F$37:F$45)*$DB87+VLOOKUP($DC$2,一级属性!$E$41:$P$64,COLUMNS(一级属性!$E$41:H$64),0)*($DB87+0.25*IF($DB87&lt;10,1,ROUNDDOWN($DB87,-1)))+VLOOKUP($DC$2,宝石属性!$B$43:$M$66,COLUMNS(宝石属性!$B$43:E$66),0)*10*VLOOKUP(ROUNDDOWN($DB87,-1),宝石属性!$B$25:$N$41,2,0)*VLOOKUP(ROUNDDOWN($DB87,-1),宝石属性!$B$25:$N$41,3,0)+VLOOKUP($DC$2,职业被动!$B$6:$M$29,COLUMNS(职业被动!$B$6:E$29),0)*$DB87,0)</f>
        <v>2116</v>
      </c>
      <c r="DE87" s="9">
        <f>ROUND(属性投放!F$4+装备属性!F$4*IF($DB87&lt;10,1,ROUNDDOWN($DB87,-1))+SUM(属性投放!G$37:G$45)*$DB87+VLOOKUP($DC$2,一级属性!$E$41:$P$64,COLUMNS(一级属性!$E$41:I$64),0)*($DB87+0.25*IF($DB87&lt;10,1,ROUNDDOWN($DB87,-1)))+VLOOKUP($DC$2,宝石属性!$B$43:$M$66,COLUMNS(宝石属性!$B$43:F$66),0)*10*VLOOKUP(ROUNDDOWN($DB87,-1),宝石属性!$B$25:$N$41,2,0)*VLOOKUP(ROUNDDOWN($DB87,-1),宝石属性!$B$25:$N$41,3,0)+VLOOKUP($DC$2,职业被动!$B$6:$M$29,COLUMNS(职业被动!$B$6:F$29),0)*$DB87,0)</f>
        <v>924</v>
      </c>
      <c r="DF87" s="9">
        <f>ROUND(属性投放!G$4+装备属性!G$4*IF($DB87&lt;10,1,ROUNDDOWN($DB87,-1))+SUM(属性投放!H$37:H$45)*$DB87+VLOOKUP($DC$2,一级属性!$E$41:$P$64,COLUMNS(一级属性!$E$41:J$64),0)*($DB87+0.25*IF($DB87&lt;10,1,ROUNDDOWN($DB87,-1)))+VLOOKUP($DC$2,宝石属性!$B$43:$M$66,COLUMNS(宝石属性!$B$43:G$66),0)*10*VLOOKUP(ROUNDDOWN($DB87,-1),宝石属性!$B$25:$N$41,2,0)*VLOOKUP(ROUNDDOWN($DB87,-1),宝石属性!$B$25:$N$41,3,0)+VLOOKUP($DC$2,职业被动!$B$6:$M$29,COLUMNS(职业被动!$B$6:G$29),0)*$DB87,0)</f>
        <v>2439</v>
      </c>
      <c r="DG87" s="9">
        <f>ROUND(属性投放!H$4+装备属性!H$4*IF($DB87&lt;10,1,ROUNDDOWN($DB87,-1))+SUM(属性投放!I$37:I$45)*$DB87+VLOOKUP($DC$2,一级属性!$E$41:$P$64,COLUMNS(一级属性!$E$41:K$64),0)*($DB87+0.25*IF($DB87&lt;10,1,ROUNDDOWN($DB87,-1)))+VLOOKUP($DC$2,宝石属性!$B$43:$M$66,COLUMNS(宝石属性!$B$43:H$66),0)*10*VLOOKUP(ROUNDDOWN($DB87,-1),宝石属性!$B$25:$N$41,2,0)*VLOOKUP(ROUNDDOWN($DB87,-1),宝石属性!$B$25:$N$41,3,0)+VLOOKUP($DC$2,职业被动!$B$6:$M$29,COLUMNS(职业被动!$B$6:H$29),0)*$DB87,0)</f>
        <v>576</v>
      </c>
      <c r="DH87" s="9">
        <f>ROUND(属性投放!I$4+装备属性!I$4*IF($DB87&lt;10,1,ROUNDDOWN($DB87,-1))+SUM(属性投放!J$37:J$45)*$DB87+VLOOKUP($DC$2,一级属性!$E$41:$P$64,COLUMNS(一级属性!$E$41:L$64),0)*($DB87+0.25*IF($DB87&lt;10,1,ROUNDDOWN($DB87,-1)))+VLOOKUP($DC$2,宝石属性!$B$43:$M$66,COLUMNS(宝石属性!$B$43:I$66),0)*10*VLOOKUP(ROUNDDOWN($DB87,-1),宝石属性!$B$25:$N$41,2,0)*VLOOKUP(ROUNDDOWN($DB87,-1),宝石属性!$B$25:$N$41,3,0)+VLOOKUP($DC$2,职业被动!$B$6:$M$29,COLUMNS(职业被动!$B$6:I$29),0)*$DB87,0)</f>
        <v>886</v>
      </c>
      <c r="DI87" s="9">
        <f>ROUND(属性投放!J$4+装备属性!J$4*IF($DB87&lt;10,1,ROUNDDOWN($DB87,-1))+SUM(属性投放!K$37:K$45)*$DB87+VLOOKUP($DC$2,一级属性!$E$41:$P$64,COLUMNS(一级属性!$E$41:M$64),0)*($DB87+0.25*IF($DB87&lt;10,1,ROUNDDOWN($DB87,-1)))+VLOOKUP($DC$2,宝石属性!$B$43:$M$66,COLUMNS(宝石属性!$B$43:J$66),0)*10*VLOOKUP(ROUNDDOWN($DB87,-1),宝石属性!$B$25:$N$41,2,0)*VLOOKUP(ROUNDDOWN($DB87,-1),宝石属性!$B$25:$N$41,3,0)+VLOOKUP($DC$2,职业被动!$B$6:$M$29,COLUMNS(职业被动!$B$6:J$29),0)*$DB87,0)</f>
        <v>658</v>
      </c>
      <c r="DJ87" s="9">
        <f>ROUND(属性投放!K$4+装备属性!K$4*IF($DB87&lt;10,1,ROUNDDOWN($DB87,-1))+SUM(属性投放!L$37:L$45)*$DB87+VLOOKUP($DC$2,一级属性!$E$41:$P$64,COLUMNS(一级属性!$E$41:N$64),0)*($DB87+0.25*IF($DB87&lt;10,1,ROUNDDOWN($DB87,-1)))+VLOOKUP($DC$2,宝石属性!$B$43:$M$66,COLUMNS(宝石属性!$B$43:K$66),0)*10*VLOOKUP(ROUNDDOWN($DB87,-1),宝石属性!$B$25:$N$41,2,0)*VLOOKUP(ROUNDDOWN($DB87,-1),宝石属性!$B$25:$N$41,3,0)+VLOOKUP($DC$2,职业被动!$B$6:$M$29,COLUMNS(职业被动!$B$6:K$29),0)*$DB87,0)</f>
        <v>462</v>
      </c>
      <c r="DK87" s="9">
        <f>ROUND(属性投放!L$4+装备属性!L$4*IF($DB87&lt;10,1,ROUNDDOWN($DB87,-1))+SUM(属性投放!M$37:M$45)*$DB87+VLOOKUP($DC$2,一级属性!$E$41:$P$64,COLUMNS(一级属性!$E$41:O$64),0)*($DB87+0.25*IF($DB87&lt;10,1,ROUNDDOWN($DB87,-1)))+VLOOKUP($DC$2,宝石属性!$B$43:$M$66,COLUMNS(宝石属性!$B$43:L$66),0)*10*VLOOKUP(ROUNDDOWN($DB87,-1),宝石属性!$B$25:$N$41,2,0)*VLOOKUP(ROUNDDOWN($DB87,-1),宝石属性!$B$25:$N$41,3,0)+VLOOKUP($DC$2,职业被动!$B$6:$M$29,COLUMNS(职业被动!$B$6:L$29),0)*$DB87,0)</f>
        <v>25</v>
      </c>
      <c r="DL87" s="9">
        <f>ROUND(属性投放!M$4+装备属性!M$4*IF($DB87&lt;10,1,ROUNDDOWN($DB87,-1))+SUM(属性投放!N$37:N$45)*$DB87+VLOOKUP($DC$2,一级属性!$E$41:$P$64,COLUMNS(一级属性!$E$41:P$64),0)*($DB87+0.25*IF($DB87&lt;10,1,ROUNDDOWN($DB87,-1)))+VLOOKUP($DC$2,宝石属性!$B$43:$M$66,COLUMNS(宝石属性!$B$43:M$66),0)*10*VLOOKUP(ROUNDDOWN($DB87,-1),宝石属性!$B$25:$N$41,2,0)*VLOOKUP(ROUNDDOWN($DB87,-1),宝石属性!$B$25:$N$41,3,0)+VLOOKUP($DC$2,职业被动!$B$6:$M$29,COLUMNS(职业被动!$B$6:M$29),0)*$DB87,0)</f>
        <v>865</v>
      </c>
      <c r="DM87" s="48">
        <f>属性价值和能力评分!$F$9+ROUND(属性价值和能力评分!$F$38*10,0)*DB87+ROUND((SUM(装备属性!$W$9:$W$14)+属性价值和能力评分!$F$38*1.25+1.4+2.8)*IF(DB87&lt;10,1,ROUNDDOWN(DB87,-1)),0)+15*VLOOKUP(ROUNDDOWN(DB87,-1),宝石属性!$B$26:$D$41,2,0)*6*VLOOKUP(ROUNDDOWN(DB87,-1),宝石属性!$B$26:$D$41,3,0)+(属性价值和能力评分!$F$49*9+属性价值和能力评分!$F$50*2+属性价值和能力评分!$F$53*8/5)*DB87</f>
        <v>16172</v>
      </c>
      <c r="DO87" s="1">
        <v>84</v>
      </c>
      <c r="DP87" s="9">
        <f>ROUND(属性投放!D$4+装备属性!D$4*IF($DO87&lt;10,1,ROUNDDOWN($DO87,-1))+SUM(属性投放!E$37:E$45)*$DO87+VLOOKUP($DP$2,一级属性!$E$41:$P$64,COLUMNS(一级属性!$E$41:G$64),0)*($DO87+0.25*IF($DO87&lt;10,1,ROUNDDOWN($DO87,-1)))+VLOOKUP($DP$2,宝石属性!$B$43:$M$66,COLUMNS(宝石属性!$B$43:D$66),0)*10*VLOOKUP(ROUNDDOWN($DO87,-1),宝石属性!$B$25:$N$41,2,0)*VLOOKUP(ROUNDDOWN($DO87,-1),宝石属性!$B$25:$N$41,3,0)+VLOOKUP($DP$2,职业被动!$B$6:$M$29,COLUMNS(职业被动!$B$6:D$29),0)*$DO87,0)</f>
        <v>10380</v>
      </c>
      <c r="DQ87" s="9">
        <f>ROUND(属性投放!E$4+装备属性!E$4*IF($DO87&lt;10,1,ROUNDDOWN($DO87,-1))+SUM(属性投放!F$37:F$45)*$DO87+VLOOKUP($DP$2,一级属性!$E$41:$P$64,COLUMNS(一级属性!$E$41:H$64),0)*($DO87+0.25*IF($DO87&lt;10,1,ROUNDDOWN($DO87,-1)))+VLOOKUP($DP$2,宝石属性!$B$43:$M$66,COLUMNS(宝石属性!$B$43:E$66),0)*10*VLOOKUP(ROUNDDOWN($DO87,-1),宝石属性!$B$25:$N$41,2,0)*VLOOKUP(ROUNDDOWN($DO87,-1),宝石属性!$B$25:$N$41,3,0)+VLOOKUP($DP$2,职业被动!$B$6:$M$29,COLUMNS(职业被动!$B$6:E$29),0)*$DO87,0)</f>
        <v>2116</v>
      </c>
      <c r="DR87" s="9">
        <f>ROUND(属性投放!F$4+装备属性!F$4*IF($DO87&lt;10,1,ROUNDDOWN($DO87,-1))+SUM(属性投放!G$37:G$45)*$DO87+VLOOKUP($DP$2,一级属性!$E$41:$P$64,COLUMNS(一级属性!$E$41:I$64),0)*($DO87+0.25*IF($DO87&lt;10,1,ROUNDDOWN($DO87,-1)))+VLOOKUP($DP$2,宝石属性!$B$43:$M$66,COLUMNS(宝石属性!$B$43:F$66),0)*10*VLOOKUP(ROUNDDOWN($DO87,-1),宝石属性!$B$25:$N$41,2,0)*VLOOKUP(ROUNDDOWN($DO87,-1),宝石属性!$B$25:$N$41,3,0)+VLOOKUP($DP$2,职业被动!$B$6:$M$29,COLUMNS(职业被动!$B$6:F$29),0)*$DO87,0)</f>
        <v>924</v>
      </c>
      <c r="DS87" s="9">
        <f>ROUND(属性投放!G$4+装备属性!G$4*IF($DO87&lt;10,1,ROUNDDOWN($DO87,-1))+SUM(属性投放!H$37:H$45)*$DO87+VLOOKUP($DP$2,一级属性!$E$41:$P$64,COLUMNS(一级属性!$E$41:J$64),0)*($DO87+0.25*IF($DO87&lt;10,1,ROUNDDOWN($DO87,-1)))+VLOOKUP($DP$2,宝石属性!$B$43:$M$66,COLUMNS(宝石属性!$B$43:G$66),0)*10*VLOOKUP(ROUNDDOWN($DO87,-1),宝石属性!$B$25:$N$41,2,0)*VLOOKUP(ROUNDDOWN($DO87,-1),宝石属性!$B$25:$N$41,3,0)+VLOOKUP($DP$2,职业被动!$B$6:$M$29,COLUMNS(职业被动!$B$6:G$29),0)*$DO87,0)</f>
        <v>887</v>
      </c>
      <c r="DT87" s="9">
        <f>ROUND(属性投放!H$4+装备属性!H$4*IF($DO87&lt;10,1,ROUNDDOWN($DO87,-1))+SUM(属性投放!I$37:I$45)*$DO87+VLOOKUP($DP$2,一级属性!$E$41:$P$64,COLUMNS(一级属性!$E$41:K$64),0)*($DO87+0.25*IF($DO87&lt;10,1,ROUNDDOWN($DO87,-1)))+VLOOKUP($DP$2,宝石属性!$B$43:$M$66,COLUMNS(宝石属性!$B$43:H$66),0)*10*VLOOKUP(ROUNDDOWN($DO87,-1),宝石属性!$B$25:$N$41,2,0)*VLOOKUP(ROUNDDOWN($DO87,-1),宝石属性!$B$25:$N$41,3,0)+VLOOKUP($DP$2,职业被动!$B$6:$M$29,COLUMNS(职业被动!$B$6:H$29),0)*$DO87,0)</f>
        <v>660</v>
      </c>
      <c r="DU87" s="9">
        <f>ROUND(属性投放!I$4+装备属性!I$4*IF($DO87&lt;10,1,ROUNDDOWN($DO87,-1))+SUM(属性投放!J$37:J$45)*$DO87+VLOOKUP($DP$2,一级属性!$E$41:$P$64,COLUMNS(一级属性!$E$41:L$64),0)*($DO87+0.25*IF($DO87&lt;10,1,ROUNDDOWN($DO87,-1)))+VLOOKUP($DP$2,宝石属性!$B$43:$M$66,COLUMNS(宝石属性!$B$43:I$66),0)*10*VLOOKUP(ROUNDDOWN($DO87,-1),宝石属性!$B$25:$N$41,2,0)*VLOOKUP(ROUNDDOWN($DO87,-1),宝石属性!$B$25:$N$41,3,0)+VLOOKUP($DP$2,职业被动!$B$6:$M$29,COLUMNS(职业被动!$B$6:I$29),0)*$DO87,0)</f>
        <v>886</v>
      </c>
      <c r="DV87" s="9">
        <f>ROUND(属性投放!J$4+装备属性!J$4*IF($DO87&lt;10,1,ROUNDDOWN($DO87,-1))+SUM(属性投放!K$37:K$45)*$DO87+VLOOKUP($DP$2,一级属性!$E$41:$P$64,COLUMNS(一级属性!$E$41:M$64),0)*($DO87+0.25*IF($DO87&lt;10,1,ROUNDDOWN($DO87,-1)))+VLOOKUP($DP$2,宝石属性!$B$43:$M$66,COLUMNS(宝石属性!$B$43:J$66),0)*10*VLOOKUP(ROUNDDOWN($DO87,-1),宝石属性!$B$25:$N$41,2,0)*VLOOKUP(ROUNDDOWN($DO87,-1),宝石属性!$B$25:$N$41,3,0)+VLOOKUP($DP$2,职业被动!$B$6:$M$29,COLUMNS(职业被动!$B$6:J$29),0)*$DO87,0)</f>
        <v>658</v>
      </c>
      <c r="DW87" s="9">
        <f>ROUND(属性投放!K$4+装备属性!K$4*IF($DO87&lt;10,1,ROUNDDOWN($DO87,-1))+SUM(属性投放!L$37:L$45)*$DO87+VLOOKUP($DP$2,一级属性!$E$41:$P$64,COLUMNS(一级属性!$E$41:N$64),0)*($DO87+0.25*IF($DO87&lt;10,1,ROUNDDOWN($DO87,-1)))+VLOOKUP($DP$2,宝石属性!$B$43:$M$66,COLUMNS(宝石属性!$B$43:K$66),0)*10*VLOOKUP(ROUNDDOWN($DO87,-1),宝石属性!$B$25:$N$41,2,0)*VLOOKUP(ROUNDDOWN($DO87,-1),宝石属性!$B$25:$N$41,3,0)+VLOOKUP($DP$2,职业被动!$B$6:$M$29,COLUMNS(职业被动!$B$6:K$29),0)*$DO87,0)</f>
        <v>462</v>
      </c>
      <c r="DX87" s="9">
        <f>ROUND(属性投放!L$4+装备属性!L$4*IF($DO87&lt;10,1,ROUNDDOWN($DO87,-1))+SUM(属性投放!M$37:M$45)*$DO87+VLOOKUP($DP$2,一级属性!$E$41:$P$64,COLUMNS(一级属性!$E$41:O$64),0)*($DO87+0.25*IF($DO87&lt;10,1,ROUNDDOWN($DO87,-1)))+VLOOKUP($DP$2,宝石属性!$B$43:$M$66,COLUMNS(宝石属性!$B$43:L$66),0)*10*VLOOKUP(ROUNDDOWN($DO87,-1),宝石属性!$B$25:$N$41,2,0)*VLOOKUP(ROUNDDOWN($DO87,-1),宝石属性!$B$25:$N$41,3,0)+VLOOKUP($DP$2,职业被动!$B$6:$M$29,COLUMNS(职业被动!$B$6:L$29),0)*$DO87,0)</f>
        <v>25</v>
      </c>
      <c r="DY87" s="9">
        <f>ROUND(属性投放!M$4+装备属性!M$4*IF($DO87&lt;10,1,ROUNDDOWN($DO87,-1))+SUM(属性投放!N$37:N$45)*$DO87+VLOOKUP($DP$2,一级属性!$E$41:$P$64,COLUMNS(一级属性!$E$41:P$64),0)*($DO87+0.25*IF($DO87&lt;10,1,ROUNDDOWN($DO87,-1)))+VLOOKUP($DP$2,宝石属性!$B$43:$M$66,COLUMNS(宝石属性!$B$43:M$66),0)*10*VLOOKUP(ROUNDDOWN($DO87,-1),宝石属性!$B$25:$N$41,2,0)*VLOOKUP(ROUNDDOWN($DO87,-1),宝石属性!$B$25:$N$41,3,0)+VLOOKUP($DP$2,职业被动!$B$6:$M$29,COLUMNS(职业被动!$B$6:M$29),0)*$DO87,0)</f>
        <v>865</v>
      </c>
      <c r="DZ87" s="48">
        <f>属性价值和能力评分!$F$9+ROUND(属性价值和能力评分!$F$38*10,0)*DO87+ROUND((SUM(装备属性!$W$9:$W$14)+属性价值和能力评分!$F$38*1.25+1.4+2.8)*IF(DO87&lt;10,1,ROUNDDOWN(DO87,-1)),0)+15*VLOOKUP(ROUNDDOWN(DO87,-1),宝石属性!$B$26:$D$41,2,0)*6*VLOOKUP(ROUNDDOWN(DO87,-1),宝石属性!$B$26:$D$41,3,0)+(属性价值和能力评分!$F$49*9+属性价值和能力评分!$F$50*2+属性价值和能力评分!$F$53*8/5)*DO87</f>
        <v>16172</v>
      </c>
      <c r="EA87" s="17"/>
      <c r="EB87" s="1">
        <v>84</v>
      </c>
      <c r="EC87" s="1">
        <f>ROUND(CC87/MAX(CE87/10,((CE87*(1+属性投放!$E$8)-CF87+属性投放!$F$8*EB87)*(1+属性投放!$G$8)*(1+属性投放!$H$8))),1)</f>
        <v>3</v>
      </c>
      <c r="ED87" s="1">
        <f>ROUND(CP87/MAX(CE87/10,((CE87*(1+属性投放!$E$8)-CS87+属性投放!$F$8*EB87)*(1+属性投放!$G$8)*(1+属性投放!$H$8))),1)</f>
        <v>2.8</v>
      </c>
      <c r="EE87" s="1">
        <f>ROUND(DC87/MAX(CE87/10,((CE87*(1+属性投放!$E$8)-DF87+属性投放!$F$8*EB87)*(1+属性投放!$G$8)*(1+属性投放!$H$8))),1)</f>
        <v>24.5</v>
      </c>
      <c r="EF87" s="1">
        <f>ROUND(DP87/MAX(CE87/10,((CE87*(1+属性投放!$E$8)-DS87+属性投放!$F$8*EB87)*(1+属性投放!$G$8)*(1+属性投放!$H$8))),1)</f>
        <v>6.8</v>
      </c>
      <c r="EH87" s="1">
        <f>ROUND(CC87/MAX(属性投放!$F$9*EB87,((CT87*(1+属性投放!$E$9)-CH87+属性投放!$F$9*EB87)*(1+属性投放!$G$9)*(1+属性投放!$H$9))),1)</f>
        <v>2.6</v>
      </c>
      <c r="EI87" s="1">
        <f>ROUND(CP87/MAX(属性投放!$F$9*EB87,((CT87*(1+属性投放!$E$9)-CU87+属性投放!$F$9*EB87)*(1+属性投放!$G$9)*(1+属性投放!$H$9))),1)</f>
        <v>3.3</v>
      </c>
      <c r="EJ87" s="1">
        <f>ROUND(DC87/MAX(属性投放!$F$9*EB87,((CT87*(1+属性投放!$E$9)-DH87+属性投放!$F$9*EB87)*(1+属性投放!$G$9)*(1+属性投放!$H$9))),1)</f>
        <v>2.8</v>
      </c>
      <c r="EK87" s="1">
        <f>ROUND(DP87/MAX(属性投放!$F$9*EB87,((CT87*(1+属性投放!$E$9)-DU87+属性投放!$F$9*EB87)*(1+属性投放!$G$9)*(1+属性投放!$H$9))),1)</f>
        <v>6</v>
      </c>
      <c r="EM87" s="1">
        <f>ROUND(CC87/((BW87*(1+属性投放!$E$10)+属性投放!$F$10*EB87)*(1+属性投放!$G$10)*(1+属性投放!$H$10)),1)</f>
        <v>5.6</v>
      </c>
      <c r="EN87" s="1">
        <f>ROUND(CP87/((BW87*(1+属性投放!$E$10)+属性投放!$F$10*EB87)*(1+属性投放!$G$10)*(1+属性投放!$H$10)),1)</f>
        <v>5.6</v>
      </c>
      <c r="EO87" s="1">
        <f>ROUND(DC87/((BW87*(1+属性投放!$E$10)+属性投放!$F$10*EB87)*(1+属性投放!$G$10)*(1+属性投放!$H$10)),1)</f>
        <v>6.4</v>
      </c>
      <c r="EP87" s="1">
        <f>ROUND(DP87/((BW87*(1+属性投放!$E$10)+属性投放!$F$10*EB87)*(1+属性投放!$G$10)*(1+属性投放!$H$10)),1)</f>
        <v>13.7</v>
      </c>
    </row>
    <row r="88" spans="2:146">
      <c r="B88" s="1">
        <v>85</v>
      </c>
      <c r="C88" s="9">
        <f>ROUND(属性投放!D$4+装备属性!D$4*IF($B88&lt;10,1,ROUNDDOWN($B88,-1))+SUM(属性投放!E$37:E$45)*$B88+VLOOKUP($C$2,一级属性!$E$41:$P$64,COLUMNS(一级属性!$E$41:G$64),0)*($B88+0.25*IF($B88&lt;10,1,ROUNDDOWN($B88,-1)))+VLOOKUP($C$2,宝石属性!$B$43:$M$66,COLUMNS(宝石属性!$B$43:D$66),0)*10*VLOOKUP(ROUNDDOWN($B88,-1),宝石属性!$B$25:$N$41,2,0)*VLOOKUP(ROUNDDOWN($B88,-1),宝石属性!$B$25:$N$41,3,0)+VLOOKUP($C$2,职业被动!$B$6:$M$29,COLUMNS(职业被动!$B$6:D$29),0)*$B88,0)</f>
        <v>5107</v>
      </c>
      <c r="D88" s="9">
        <f>ROUND(属性投放!E$4+装备属性!E$4*IF($B88&lt;10,1,ROUNDDOWN($B88,-1))+SUM(属性投放!F$37:F$38)*$B88+VLOOKUP($C$2,一级属性!$E$67:$P$90,COLUMNS(一级属性!$E$67:H$90),0)*$B88+VLOOKUP($C$2,宝石属性!$B$43:$M$66,COLUMNS(宝石属性!$B$43:E$66),0)*10*VLOOKUP(ROUNDDOWN($B88,-1),宝石属性!$B$25:$N$41,2,0)*VLOOKUP(ROUNDDOWN($B88,-1),宝石属性!$B$25:$N$41,3,0)+VLOOKUP($C$2,职业被动!$B$6:$M$29,COLUMNS(职业被动!$B$6:E$29),0)*$B88,0)</f>
        <v>2131</v>
      </c>
      <c r="E88" s="9">
        <f>ROUND(属性投放!F$4+装备属性!F$4*IF($B88&lt;10,1,ROUNDDOWN($B88,-1))+SUM(属性投放!G$37:G$38)*$B88+VLOOKUP($C$2,一级属性!$E$67:$P$90,COLUMNS(一级属性!$E$67:I$90),0)*$B88+VLOOKUP($C$2,宝石属性!$B$43:$M$66,COLUMNS(宝石属性!$B$43:F$66),0)*10*VLOOKUP(ROUNDDOWN($B88,-1),宝石属性!$B$25:$N$41,2,0)*VLOOKUP(ROUNDDOWN($B88,-1),宝石属性!$B$25:$N$41,3,0)+VLOOKUP($C$2,职业被动!$B$6:$M$29,COLUMNS(职业被动!$B$6:F$29),0)*$B88,0)</f>
        <v>1724</v>
      </c>
      <c r="F88" s="9">
        <f>ROUND(属性投放!G$4+装备属性!G$4*IF($B88&lt;10,1,ROUNDDOWN($B88,-1))+SUM(属性投放!H$37:H$38)*$B88+VLOOKUP($C$2,一级属性!$E$67:$P$90,COLUMNS(一级属性!$E$67:J$90),0)*$B88+VLOOKUP($C$2,宝石属性!$B$43:$M$66,COLUMNS(宝石属性!$B$43:G$66),0)*10*VLOOKUP(ROUNDDOWN($B88,-1),宝石属性!$B$25:$N$41,2,0)*VLOOKUP(ROUNDDOWN($B88,-1),宝石属性!$B$25:$N$41,3,0)+VLOOKUP($C$2,职业被动!$B$6:$M$29,COLUMNS(职业被动!$B$6:G$29),0)*$B88,0)</f>
        <v>975</v>
      </c>
      <c r="G88" s="9">
        <f>ROUND(属性投放!H$4+装备属性!H$4*IF($B88&lt;10,1,ROUNDDOWN($B88,-1))+SUM(属性投放!I$37:I$38)*$B88+VLOOKUP($C$2,一级属性!$E$67:$P$90,COLUMNS(一级属性!$E$67:K$90),0)*$B88+VLOOKUP($C$2,宝石属性!$B$43:$M$66,COLUMNS(宝石属性!$B$43:H$66),0)*10*VLOOKUP(ROUNDDOWN($B88,-1),宝石属性!$B$25:$N$41,2,0)*VLOOKUP(ROUNDDOWN($B88,-1),宝石属性!$B$25:$N$41,3,0)+VLOOKUP($C$2,职业被动!$B$6:$M$29,COLUMNS(职业被动!$B$6:H$29),0)*$B88,0)</f>
        <v>578</v>
      </c>
      <c r="H88" s="9">
        <f>ROUND(属性投放!I$4+装备属性!I$4*IF($B88&lt;10,1,ROUNDDOWN($B88,-1))+SUM(属性投放!J$37:J$38)*$B88+VLOOKUP($C$2,一级属性!$E$67:$P$90,COLUMNS(一级属性!$E$67:L$90),0)*$B88+VLOOKUP($C$2,宝石属性!$B$43:$M$66,COLUMNS(宝石属性!$B$43:I$66),0)*10*VLOOKUP(ROUNDDOWN($B88,-1),宝石属性!$B$25:$N$41,2,0)*VLOOKUP(ROUNDDOWN($B88,-1),宝石属性!$B$25:$N$41,3,0)+VLOOKUP($C$2,职业被动!$B$6:$M$29,COLUMNS(职业被动!$B$6:I$29),0)*$B88,0)</f>
        <v>979</v>
      </c>
      <c r="I88" s="9">
        <f>ROUND(属性投放!J$4+装备属性!J$4*IF($B88&lt;10,1,ROUNDDOWN($B88,-1))+SUM(属性投放!K$37:K$38)*$B88+VLOOKUP($C$2,一级属性!$E$67:$P$90,COLUMNS(一级属性!$E$67:M$90),0)*$B88+VLOOKUP($C$2,宝石属性!$B$43:$M$66,COLUMNS(宝石属性!$B$43:J$66),0)*10*VLOOKUP(ROUNDDOWN($B88,-1),宝石属性!$B$25:$N$41,2,0)*VLOOKUP(ROUNDDOWN($B88,-1),宝石属性!$B$25:$N$41,3,0)+VLOOKUP($C$2,职业被动!$B$6:$M$29,COLUMNS(职业被动!$B$6:J$29),0)*$B88,0)</f>
        <v>664</v>
      </c>
      <c r="J88" s="9">
        <f>ROUND(属性投放!K$4+装备属性!K$4*IF($B88&lt;10,1,ROUNDDOWN($B88,-1))+SUM(属性投放!L$37:L$38)*$B88+VLOOKUP($C$2,一级属性!$E$67:$P$90,COLUMNS(一级属性!$E$67:N$90),0)*$B88+VLOOKUP($C$2,宝石属性!$B$43:$M$66,COLUMNS(宝石属性!$B$43:K$66),0)*10*VLOOKUP(ROUNDDOWN($B88,-1),宝石属性!$B$25:$N$41,2,0)*VLOOKUP(ROUNDDOWN($B88,-1),宝石属性!$B$25:$N$41,3,0)+VLOOKUP($C$2,职业被动!$B$6:$M$29,COLUMNS(职业被动!$B$6:K$29),0)*$B88,0)</f>
        <v>303</v>
      </c>
      <c r="K88" s="9">
        <f>ROUND(属性投放!L$4+装备属性!L$4*IF($B88&lt;10,1,ROUNDDOWN($B88,-1))+SUM(属性投放!M$37:M$38)*$B88+VLOOKUP($C$2,一级属性!$E$67:$P$90,COLUMNS(一级属性!$E$67:O$90),0)*$B88+VLOOKUP($C$2,宝石属性!$B$43:$M$66,COLUMNS(宝石属性!$B$43:L$66),0)*10*VLOOKUP(ROUNDDOWN($B88,-1),宝石属性!$B$25:$N$41,2,0)*VLOOKUP(ROUNDDOWN($B88,-1),宝石属性!$B$25:$N$41,3,0)+VLOOKUP($C$2,职业被动!$B$6:$M$29,COLUMNS(职业被动!$B$6:L$29),0)*$B88,0)</f>
        <v>26</v>
      </c>
      <c r="L88" s="9">
        <f>ROUND(属性投放!M$4+装备属性!M$4*IF($B88&lt;10,1,ROUNDDOWN($B88,-1))+SUM(属性投放!N$37:N$38)*$B88+VLOOKUP($C$2,一级属性!$E$67:$P$90,COLUMNS(一级属性!$E$67:P$90),0)*$B88+VLOOKUP($C$2,宝石属性!$B$43:$M$66,COLUMNS(宝石属性!$B$43:M$66),0)*10*VLOOKUP(ROUNDDOWN($B88,-1),宝石属性!$B$25:$N$41,2,0)*VLOOKUP(ROUNDDOWN($B88,-1),宝石属性!$B$25:$N$41,3,0)+VLOOKUP($C$2,职业被动!$B$6:$M$29,COLUMNS(职业被动!$B$6:M$29),0)*$B88,0)</f>
        <v>956</v>
      </c>
      <c r="M88" s="48">
        <f>属性价值和能力评分!$F$9+ROUND(属性价值和能力评分!$F$38*10,0)*B88+ROUND((SUM(装备属性!$W$9:$W$14)+属性价值和能力评分!$F$38*1.25+1.4+2.8)*IF(B88&lt;10,1,ROUNDDOWN(B88,-1)),0)+15*VLOOKUP(ROUNDDOWN(B88,-1),宝石属性!$B$26:$D$41,2,0)*6*VLOOKUP(ROUNDDOWN(B88,-1),宝石属性!$B$26:$D$41,3,0)+(属性价值和能力评分!$F$49*9+属性价值和能力评分!$F$50*2+属性价值和能力评分!$F$53*8/5)*B88</f>
        <v>16292</v>
      </c>
      <c r="N88" s="20"/>
      <c r="O88" s="1">
        <v>85</v>
      </c>
      <c r="P88" s="9">
        <f>ROUND(属性投放!D$4+装备属性!D$4*IF($O88&lt;10,1,ROUNDDOWN($O88,-1))+SUM(属性投放!E$37:E$45)*$O88+VLOOKUP($P$2,一级属性!$E$41:$P$64,COLUMNS(一级属性!$E$41:G$64),0)*($O88+0.25*IF($O88&lt;10,1,ROUNDDOWN($O88,-1)))+VLOOKUP($P$2,宝石属性!$B$43:$M$66,COLUMNS(宝石属性!$B$43:D$66),0)*10*VLOOKUP(ROUNDDOWN($O88,-1),宝石属性!$B$25:$N$41,2,0)*VLOOKUP(ROUNDDOWN($O88,-1),宝石属性!$B$25:$N$41,3,0)+VLOOKUP($P$2,职业被动!$B$6:$M$29,COLUMNS(职业被动!$B$6:D$29),0)*$O88,0)</f>
        <v>6297</v>
      </c>
      <c r="Q88" s="9">
        <f>ROUND(属性投放!E$4+装备属性!E$4*IF($O88&lt;10,1,ROUNDDOWN($O88,-1))+SUM(属性投放!F$37:F$45)*$O88+VLOOKUP($P$2,一级属性!$E$41:$P$64,COLUMNS(一级属性!$E$41:H$64),0)*($O88+0.25*IF($O88&lt;10,1,ROUNDDOWN($O88,-1)))+VLOOKUP($P$2,宝石属性!$B$43:$M$66,COLUMNS(宝石属性!$B$43:E$66),0)*10*VLOOKUP(ROUNDDOWN($O88,-1),宝石属性!$B$25:$N$41,2,0)*VLOOKUP(ROUNDDOWN($O88,-1),宝石属性!$B$25:$N$41,3,0)+VLOOKUP($P$2,职业被动!$B$6:$M$29,COLUMNS(职业被动!$B$6:E$29),0)*$O88,0)</f>
        <v>3706</v>
      </c>
      <c r="R88" s="9">
        <f>ROUND(属性投放!F$4+装备属性!F$4*IF($O88&lt;10,1,ROUNDDOWN($O88,-1))+SUM(属性投放!G$37:G$45)*$O88+VLOOKUP($P$2,一级属性!$E$41:$P$64,COLUMNS(一级属性!$E$41:I$64),0)*($O88+0.25*IF($O88&lt;10,1,ROUNDDOWN($O88,-1)))+VLOOKUP($P$2,宝石属性!$B$43:$M$66,COLUMNS(宝石属性!$B$43:F$66),0)*10*VLOOKUP(ROUNDDOWN($O88,-1),宝石属性!$B$25:$N$41,2,0)*VLOOKUP(ROUNDDOWN($O88,-1),宝石属性!$B$25:$N$41,3,0)+VLOOKUP($P$2,职业被动!$B$6:$M$29,COLUMNS(职业被动!$B$6:F$29),0)*$O88,0)</f>
        <v>926</v>
      </c>
      <c r="S88" s="9">
        <f>ROUND(属性投放!G$4+装备属性!G$4*IF($O88&lt;10,1,ROUNDDOWN($O88,-1))+SUM(属性投放!H$37:H$45)*$O88+VLOOKUP($P$2,一级属性!$E$41:$P$64,COLUMNS(一级属性!$E$41:J$64),0)*($O88+0.25*IF($O88&lt;10,1,ROUNDDOWN($O88,-1)))+VLOOKUP($P$2,宝石属性!$B$43:$M$66,COLUMNS(宝石属性!$B$43:G$66),0)*10*VLOOKUP(ROUNDDOWN($O88,-1),宝石属性!$B$25:$N$41,2,0)*VLOOKUP(ROUNDDOWN($O88,-1),宝石属性!$B$25:$N$41,3,0)+VLOOKUP($P$2,职业被动!$B$6:$M$29,COLUMNS(职业被动!$B$6:G$29),0)*$O88,0)</f>
        <v>890</v>
      </c>
      <c r="T88" s="9">
        <f>ROUND(属性投放!H$4+装备属性!H$4*IF($O88&lt;10,1,ROUNDDOWN($O88,-1))+SUM(属性投放!I$37:I$45)*$O88+VLOOKUP($P$2,一级属性!$E$41:$P$64,COLUMNS(一级属性!$E$41:K$64),0)*($O88+0.25*IF($O88&lt;10,1,ROUNDDOWN($O88,-1)))+VLOOKUP($P$2,宝石属性!$B$43:$M$66,COLUMNS(宝石属性!$B$43:H$66),0)*10*VLOOKUP(ROUNDDOWN($O88,-1),宝石属性!$B$25:$N$41,2,0)*VLOOKUP(ROUNDDOWN($O88,-1),宝石属性!$B$25:$N$41,3,0)+VLOOKUP($P$2,职业被动!$B$6:$M$29,COLUMNS(职业被动!$B$6:H$29),0)*$O88,0)</f>
        <v>978</v>
      </c>
      <c r="U88" s="9">
        <f>ROUND(属性投放!I$4+装备属性!I$4*IF($O88&lt;10,1,ROUNDDOWN($O88,-1))+SUM(属性投放!J$37:J$45)*$O88+VLOOKUP($P$2,一级属性!$E$41:$P$64,COLUMNS(一级属性!$E$41:L$64),0)*($O88+0.25*IF($O88&lt;10,1,ROUNDDOWN($O88,-1)))+VLOOKUP($P$2,宝石属性!$B$43:$M$66,COLUMNS(宝石属性!$B$43:I$66),0)*10*VLOOKUP(ROUNDDOWN($O88,-1),宝石属性!$B$25:$N$41,2,0)*VLOOKUP(ROUNDDOWN($O88,-1),宝石属性!$B$25:$N$41,3,0)+VLOOKUP($P$2,职业被动!$B$6:$M$29,COLUMNS(职业被动!$B$6:I$29),0)*$O88,0)</f>
        <v>1038</v>
      </c>
      <c r="V88" s="9">
        <f>ROUND(属性投放!J$4+装备属性!J$4*IF($O88&lt;10,1,ROUNDDOWN($O88,-1))+SUM(属性投放!K$37:K$45)*$O88+VLOOKUP($P$2,一级属性!$E$41:$P$64,COLUMNS(一级属性!$E$41:M$64),0)*($O88+0.25*IF($O88&lt;10,1,ROUNDDOWN($O88,-1)))+VLOOKUP($P$2,宝石属性!$B$43:$M$66,COLUMNS(宝石属性!$B$43:J$66),0)*10*VLOOKUP(ROUNDDOWN($O88,-1),宝石属性!$B$25:$N$41,2,0)*VLOOKUP(ROUNDDOWN($O88,-1),宝石属性!$B$25:$N$41,3,0)+VLOOKUP($P$2,职业被动!$B$6:$M$29,COLUMNS(职业被动!$B$6:J$29),0)*$O88,0)</f>
        <v>736</v>
      </c>
      <c r="W88" s="9">
        <f>ROUND(属性投放!K$4+装备属性!K$4*IF($O88&lt;10,1,ROUNDDOWN($O88,-1))+SUM(属性投放!L$37:L$45)*$O88+VLOOKUP($P$2,一级属性!$E$41:$P$64,COLUMNS(一级属性!$E$41:N$64),0)*($O88+0.25*IF($O88&lt;10,1,ROUNDDOWN($O88,-1)))+VLOOKUP($P$2,宝石属性!$B$43:$M$66,COLUMNS(宝石属性!$B$43:K$66),0)*10*VLOOKUP(ROUNDDOWN($O88,-1),宝石属性!$B$25:$N$41,2,0)*VLOOKUP(ROUNDDOWN($O88,-1),宝石属性!$B$25:$N$41,3,0)+VLOOKUP($P$2,职业被动!$B$6:$M$29,COLUMNS(职业被动!$B$6:K$29),0)*$O88,0)</f>
        <v>463</v>
      </c>
      <c r="X88" s="9">
        <f>ROUND(属性投放!L$4+装备属性!L$4*IF($O88&lt;10,1,ROUNDDOWN($O88,-1))+SUM(属性投放!M$37:M$45)*$O88+VLOOKUP($P$2,一级属性!$E$41:$P$64,COLUMNS(一级属性!$E$41:O$64),0)*($O88+0.25*IF($O88&lt;10,1,ROUNDDOWN($O88,-1)))+VLOOKUP($P$2,宝石属性!$B$43:$M$66,COLUMNS(宝石属性!$B$43:L$66),0)*10*VLOOKUP(ROUNDDOWN($O88,-1),宝石属性!$B$25:$N$41,2,0)*VLOOKUP(ROUNDDOWN($O88,-1),宝石属性!$B$25:$N$41,3,0)+VLOOKUP($P$2,职业被动!$B$6:$M$29,COLUMNS(职业被动!$B$6:L$29),0)*$O88,0)</f>
        <v>26</v>
      </c>
      <c r="Y88" s="9">
        <f>ROUND(属性投放!M$4+装备属性!M$4*IF($O88&lt;10,1,ROUNDDOWN($O88,-1))+SUM(属性投放!N$37:N$45)*$O88+VLOOKUP($P$2,一级属性!$E$41:$P$64,COLUMNS(一级属性!$E$41:P$64),0)*($O88+0.25*IF($O88&lt;10,1,ROUNDDOWN($O88,-1)))+VLOOKUP($P$2,宝石属性!$B$43:$M$66,COLUMNS(宝石属性!$B$43:M$66),0)*10*VLOOKUP(ROUNDDOWN($O88,-1),宝石属性!$B$25:$N$41,2,0)*VLOOKUP(ROUNDDOWN($O88,-1),宝石属性!$B$25:$N$41,3,0)+VLOOKUP($P$2,职业被动!$B$6:$M$29,COLUMNS(职业被动!$B$6:M$29),0)*$O88,0)</f>
        <v>956</v>
      </c>
      <c r="Z88" s="48">
        <f>属性价值和能力评分!$F$9+ROUND(属性价值和能力评分!$F$38*10,0)*O88+ROUND((SUM(装备属性!$W$9:$W$14)+属性价值和能力评分!$F$38*1.25+1.4+2.8)*IF(O88&lt;10,1,ROUNDDOWN(O88,-1)),0)+15*VLOOKUP(ROUNDDOWN(O88,-1),宝石属性!$B$26:$D$41,2,0)*6*VLOOKUP(ROUNDDOWN(O88,-1),宝石属性!$B$26:$D$41,3,0)+(属性价值和能力评分!$F$49*9+属性价值和能力评分!$F$50*2+属性价值和能力评分!$F$53*8/5)*O88</f>
        <v>16292</v>
      </c>
      <c r="AB88" s="1">
        <v>85</v>
      </c>
      <c r="AC88" s="9">
        <f>ROUND(属性投放!D$4+装备属性!D$4*IF($AB88&lt;10,1,ROUNDDOWN($AB88,-1))+SUM(属性投放!E$37:E$45)*$AB88+VLOOKUP($AC$2,一级属性!$E$41:$P$64,COLUMNS(一级属性!$E$41:G$64),0)*($AB88+0.25*IF($AB88&lt;10,1,ROUNDDOWN($AB88,-1)))+VLOOKUP($AC$2,宝石属性!$B$43:$M$66,COLUMNS(宝石属性!$B$43:D$66),0)*10*VLOOKUP(ROUNDDOWN($AB88,-1),宝石属性!$B$25:$N$41,2,0)*VLOOKUP(ROUNDDOWN($AB88,-1),宝石属性!$B$25:$N$41,3,0)+VLOOKUP($AC$2,职业被动!$B$6:$M$29,COLUMNS(职业被动!$B$6:D$29),0)*$AB88,0)</f>
        <v>5702</v>
      </c>
      <c r="AD88" s="9">
        <f>ROUND(属性投放!E$4+装备属性!E$4*IF($AB88&lt;10,1,ROUNDDOWN($AB88,-1))+SUM(属性投放!F$37:F$45)*$AB88+VLOOKUP($AC$2,一级属性!$E$41:$P$64,COLUMNS(一级属性!$E$41:H$64),0)*($AB88+0.25*IF($AB88&lt;10,1,ROUNDDOWN($AB88,-1)))+VLOOKUP($AC$2,宝石属性!$B$43:$M$66,COLUMNS(宝石属性!$B$43:E$66),0)*10*VLOOKUP(ROUNDDOWN($AB88,-1),宝石属性!$B$25:$N$41,2,0)*VLOOKUP(ROUNDDOWN($AB88,-1),宝石属性!$B$25:$N$41,3,0)+VLOOKUP($AC$2,职业被动!$B$6:$M$29,COLUMNS(职业被动!$B$6:E$29),0)*$AB88,0)</f>
        <v>2131</v>
      </c>
      <c r="AE88" s="9">
        <f>ROUND(属性投放!F$4+装备属性!F$4*IF($AB88&lt;10,1,ROUNDDOWN($AB88,-1))+SUM(属性投放!G$37:G$45)*$AB88+VLOOKUP($AC$2,一级属性!$E$41:$P$64,COLUMNS(一级属性!$E$41:I$64),0)*($AB88+0.25*IF($AB88&lt;10,1,ROUNDDOWN($AB88,-1)))+VLOOKUP($AC$2,宝石属性!$B$43:$M$66,COLUMNS(宝石属性!$B$43:F$66),0)*10*VLOOKUP(ROUNDDOWN($AB88,-1),宝石属性!$B$25:$N$41,2,0)*VLOOKUP(ROUNDDOWN($AB88,-1),宝石属性!$B$25:$N$41,3,0)+VLOOKUP($AC$2,职业被动!$B$6:$M$29,COLUMNS(职业被动!$B$6:F$29),0)*$AB88,0)</f>
        <v>1506</v>
      </c>
      <c r="AF88" s="9">
        <f>ROUND(属性投放!G$4+装备属性!G$4*IF($AB88&lt;10,1,ROUNDDOWN($AB88,-1))+SUM(属性投放!H$37:H$45)*$AB88+VLOOKUP($AC$2,一级属性!$E$41:$P$64,COLUMNS(一级属性!$E$41:J$64),0)*($AB88+0.25*IF($AB88&lt;10,1,ROUNDDOWN($AB88,-1)))+VLOOKUP($AC$2,宝石属性!$B$43:$M$66,COLUMNS(宝石属性!$B$43:G$66),0)*10*VLOOKUP(ROUNDDOWN($AB88,-1),宝石属性!$B$25:$N$41,2,0)*VLOOKUP(ROUNDDOWN($AB88,-1),宝石属性!$B$25:$N$41,3,0)+VLOOKUP($AC$2,职业被动!$B$6:$M$29,COLUMNS(职业被动!$B$6:G$29),0)*$AB88,0)</f>
        <v>1060</v>
      </c>
      <c r="AG88" s="9">
        <f>ROUND(属性投放!H$4+装备属性!H$4*IF($AB88&lt;10,1,ROUNDDOWN($AB88,-1))+SUM(属性投放!I$37:I$45)*$AB88+VLOOKUP($AC$2,一级属性!$E$41:$P$64,COLUMNS(一级属性!$E$41:K$64),0)*($AB88+0.25*IF($AB88&lt;10,1,ROUNDDOWN($AB88,-1)))+VLOOKUP($AC$2,宝石属性!$B$43:$M$66,COLUMNS(宝石属性!$B$43:H$66),0)*10*VLOOKUP(ROUNDDOWN($AB88,-1),宝石属性!$B$25:$N$41,2,0)*VLOOKUP(ROUNDDOWN($AB88,-1),宝石属性!$B$25:$N$41,3,0)+VLOOKUP($AC$2,职业被动!$B$6:$M$29,COLUMNS(职业被动!$B$6:H$29),0)*$AB88,0)</f>
        <v>578</v>
      </c>
      <c r="AH88" s="9">
        <f>ROUND(属性投放!I$4+装备属性!I$4*IF($AB88&lt;10,1,ROUNDDOWN($AB88,-1))+SUM(属性投放!J$37:J$45)*$AB88+VLOOKUP($AC$2,一级属性!$E$41:$P$64,COLUMNS(一级属性!$E$41:L$64),0)*($AB88+0.25*IF($AB88&lt;10,1,ROUNDDOWN($AB88,-1)))+VLOOKUP($AC$2,宝石属性!$B$43:$M$66,COLUMNS(宝石属性!$B$43:I$66),0)*10*VLOOKUP(ROUNDDOWN($AB88,-1),宝石属性!$B$25:$N$41,2,0)*VLOOKUP(ROUNDDOWN($AB88,-1),宝石属性!$B$25:$N$41,3,0)+VLOOKUP($AC$2,职业被动!$B$6:$M$29,COLUMNS(职业被动!$B$6:I$29),0)*$AB88,0)</f>
        <v>975</v>
      </c>
      <c r="AI88" s="9">
        <f>ROUND(属性投放!J$4+装备属性!J$4*IF($AB88&lt;10,1,ROUNDDOWN($AB88,-1))+SUM(属性投放!K$37:K$45)*$AB88+VLOOKUP($AC$2,一级属性!$E$41:$P$64,COLUMNS(一级属性!$E$41:M$64),0)*($AB88+0.25*IF($AB88&lt;10,1,ROUNDDOWN($AB88,-1)))+VLOOKUP($AC$2,宝石属性!$B$43:$M$66,COLUMNS(宝石属性!$B$43:J$66),0)*10*VLOOKUP(ROUNDDOWN($AB88,-1),宝石属性!$B$25:$N$41,2,0)*VLOOKUP(ROUNDDOWN($AB88,-1),宝石属性!$B$25:$N$41,3,0)+VLOOKUP($AC$2,职业被动!$B$6:$M$29,COLUMNS(职业被动!$B$6:J$29),0)*$AB88,0)</f>
        <v>663</v>
      </c>
      <c r="AJ88" s="9">
        <f>ROUND(属性投放!K$4+装备属性!K$4*IF($AB88&lt;10,1,ROUNDDOWN($AB88,-1))+SUM(属性投放!L$37:L$45)*$AB88+VLOOKUP($AC$2,一级属性!$E$41:$P$64,COLUMNS(一级属性!$E$41:N$64),0)*($AB88+0.25*IF($AB88&lt;10,1,ROUNDDOWN($AB88,-1)))+VLOOKUP($AC$2,宝石属性!$B$43:$M$66,COLUMNS(宝石属性!$B$43:K$66),0)*10*VLOOKUP(ROUNDDOWN($AB88,-1),宝石属性!$B$25:$N$41,2,0)*VLOOKUP(ROUNDDOWN($AB88,-1),宝石属性!$B$25:$N$41,3,0)+VLOOKUP($AC$2,职业被动!$B$6:$M$29,COLUMNS(职业被动!$B$6:K$29),0)*$AB88,0)</f>
        <v>303</v>
      </c>
      <c r="AK88" s="9">
        <f>ROUND(属性投放!L$4+装备属性!L$4*IF($AB88&lt;10,1,ROUNDDOWN($AB88,-1))+SUM(属性投放!M$37:M$45)*$AB88+VLOOKUP($AC$2,一级属性!$E$41:$P$64,COLUMNS(一级属性!$E$41:O$64),0)*($AB88+0.25*IF($AB88&lt;10,1,ROUNDDOWN($AB88,-1)))+VLOOKUP($AC$2,宝石属性!$B$43:$M$66,COLUMNS(宝石属性!$B$43:L$66),0)*10*VLOOKUP(ROUNDDOWN($AB88,-1),宝石属性!$B$25:$N$41,2,0)*VLOOKUP(ROUNDDOWN($AB88,-1),宝石属性!$B$25:$N$41,3,0)+VLOOKUP($AC$2,职业被动!$B$6:$M$29,COLUMNS(职业被动!$B$6:L$29),0)*$AB88,0)</f>
        <v>26</v>
      </c>
      <c r="AL88" s="9">
        <f>ROUND(属性投放!M$4+装备属性!M$4*IF($AB88&lt;10,1,ROUNDDOWN($AB88,-1))+SUM(属性投放!N$37:N$45)*$AB88+VLOOKUP($AC$2,一级属性!$E$41:$P$64,COLUMNS(一级属性!$E$41:P$64),0)*($AB88+0.25*IF($AB88&lt;10,1,ROUNDDOWN($AB88,-1)))+VLOOKUP($AC$2,宝石属性!$B$43:$M$66,COLUMNS(宝石属性!$B$43:M$66),0)*10*VLOOKUP(ROUNDDOWN($AB88,-1),宝石属性!$B$25:$N$41,2,0)*VLOOKUP(ROUNDDOWN($AB88,-1),宝石属性!$B$25:$N$41,3,0)+VLOOKUP($AC$2,职业被动!$B$6:$M$29,COLUMNS(职业被动!$B$6:M$29),0)*$AB88,0)</f>
        <v>956</v>
      </c>
      <c r="AM88" s="48">
        <f>属性价值和能力评分!$F$9+ROUND(属性价值和能力评分!$F$38*10,0)*AB88+ROUND((SUM(装备属性!$W$9:$W$14)+属性价值和能力评分!$F$38*1.25+1.4+2.8)*IF(AB88&lt;10,1,ROUNDDOWN(AB88,-1)),0)+15*VLOOKUP(ROUNDDOWN(AB88,-1),宝石属性!$B$26:$D$41,2,0)*6*VLOOKUP(ROUNDDOWN(AB88,-1),宝石属性!$B$26:$D$41,3,0)+(属性价值和能力评分!$F$49*9+属性价值和能力评分!$F$50*2+属性价值和能力评分!$F$53*8/5)*AB88</f>
        <v>16292</v>
      </c>
      <c r="AO88" s="1">
        <v>85</v>
      </c>
      <c r="AP88" s="9">
        <f>ROUND(属性投放!D$4+装备属性!D$4*IF($AO88&lt;10,1,ROUNDDOWN($AO88,-1))+SUM(属性投放!E$37:E$45)*$AO88+VLOOKUP($AP$2,一级属性!$E$41:$P$64,COLUMNS(一级属性!$E$41:G$64),0)*($AO88+0.25*IF($AO88&lt;10,1,ROUNDDOWN($AO88,-1)))+VLOOKUP($AP$2,宝石属性!$B$43:$M$66,COLUMNS(宝石属性!$B$43:D$66),0)*10*VLOOKUP(ROUNDDOWN($AO88,-1),宝石属性!$B$25:$N$41,2,0)*VLOOKUP(ROUNDDOWN($AO88,-1),宝石属性!$B$25:$N$41,3,0)+VLOOKUP($AP$2,职业被动!$B$6:$M$29,COLUMNS(职业被动!$B$6:D$29),0)*$AO88,0)</f>
        <v>5702</v>
      </c>
      <c r="AQ88" s="9">
        <f>ROUND(属性投放!E$4+装备属性!E$4*IF($AO88&lt;10,1,ROUNDDOWN($AO88,-1))+SUM(属性投放!F$37:F$45)*$AO88+VLOOKUP($AP$2,一级属性!$E$41:$P$64,COLUMNS(一级属性!$E$41:H$64),0)*($AO88+0.25*IF($AO88&lt;10,1,ROUNDDOWN($AO88,-1)))+VLOOKUP($AP$2,宝石属性!$B$43:$M$66,COLUMNS(宝石属性!$B$43:E$66),0)*10*VLOOKUP(ROUNDDOWN($AO88,-1),宝石属性!$B$25:$N$41,2,0)*VLOOKUP(ROUNDDOWN($AO88,-1),宝石属性!$B$25:$N$41,3,0)+VLOOKUP($AP$2,职业被动!$B$6:$M$29,COLUMNS(职业被动!$B$6:E$29),0)*$AO88,0)</f>
        <v>3706</v>
      </c>
      <c r="AR88" s="9">
        <f>ROUND(属性投放!F$4+装备属性!F$4*IF($AO88&lt;10,1,ROUNDDOWN($AO88,-1))+SUM(属性投放!G$37:G$45)*$AO88+VLOOKUP($AP$2,一级属性!$E$41:$P$64,COLUMNS(一级属性!$E$41:I$64),0)*($AO88+0.25*IF($AO88&lt;10,1,ROUNDDOWN($AO88,-1)))+VLOOKUP($AP$2,宝石属性!$B$43:$M$66,COLUMNS(宝石属性!$B$43:F$66),0)*10*VLOOKUP(ROUNDDOWN($AO88,-1),宝石属性!$B$25:$N$41,2,0)*VLOOKUP(ROUNDDOWN($AO88,-1),宝石属性!$B$25:$N$41,3,0)+VLOOKUP($AP$2,职业被动!$B$6:$M$29,COLUMNS(职业被动!$B$6:F$29),0)*$AO88,0)</f>
        <v>926</v>
      </c>
      <c r="AS88" s="9">
        <f>ROUND(属性投放!G$4+装备属性!G$4*IF($AO88&lt;10,1,ROUNDDOWN($AO88,-1))+SUM(属性投放!H$37:H$45)*$AO88+VLOOKUP($AP$2,一级属性!$E$41:$P$64,COLUMNS(一级属性!$E$41:J$64),0)*($AO88+0.25*IF($AO88&lt;10,1,ROUNDDOWN($AO88,-1)))+VLOOKUP($AP$2,宝石属性!$B$43:$M$66,COLUMNS(宝石属性!$B$43:G$66),0)*10*VLOOKUP(ROUNDDOWN($AO88,-1),宝石属性!$B$25:$N$41,2,0)*VLOOKUP(ROUNDDOWN($AO88,-1),宝石属性!$B$25:$N$41,3,0)+VLOOKUP($AP$2,职业被动!$B$6:$M$29,COLUMNS(职业被动!$B$6:G$29),0)*$AO88,0)</f>
        <v>890</v>
      </c>
      <c r="AT88" s="9">
        <f>ROUND(属性投放!H$4+装备属性!H$4*IF($AO88&lt;10,1,ROUNDDOWN($AO88,-1))+SUM(属性投放!I$37:I$45)*$AO88+VLOOKUP($AP$2,一级属性!$E$41:$P$64,COLUMNS(一级属性!$E$41:K$64),0)*($AO88+0.25*IF($AO88&lt;10,1,ROUNDDOWN($AO88,-1)))+VLOOKUP($AP$2,宝石属性!$B$43:$M$66,COLUMNS(宝石属性!$B$43:H$66),0)*10*VLOOKUP(ROUNDDOWN($AO88,-1),宝石属性!$B$25:$N$41,2,0)*VLOOKUP(ROUNDDOWN($AO88,-1),宝石属性!$B$25:$N$41,3,0)+VLOOKUP($AP$2,职业被动!$B$6:$M$29,COLUMNS(职业被动!$B$6:H$29),0)*$AO88,0)</f>
        <v>893</v>
      </c>
      <c r="AU88" s="9">
        <f>ROUND(属性投放!I$4+装备属性!I$4*IF($AO88&lt;10,1,ROUNDDOWN($AO88,-1))+SUM(属性投放!J$37:J$45)*$AO88+VLOOKUP($AP$2,一级属性!$E$41:$P$64,COLUMNS(一级属性!$E$41:L$64),0)*($AO88+0.25*IF($AO88&lt;10,1,ROUNDDOWN($AO88,-1)))+VLOOKUP($AP$2,宝石属性!$B$43:$M$66,COLUMNS(宝石属性!$B$43:I$66),0)*10*VLOOKUP(ROUNDDOWN($AO88,-1),宝石属性!$B$25:$N$41,2,0)*VLOOKUP(ROUNDDOWN($AO88,-1),宝石属性!$B$25:$N$41,3,0)+VLOOKUP($AP$2,职业被动!$B$6:$M$29,COLUMNS(职业被动!$B$6:I$29),0)*$AO88,0)</f>
        <v>1038</v>
      </c>
      <c r="AV88" s="9">
        <f>ROUND(属性投放!J$4+装备属性!J$4*IF($AO88&lt;10,1,ROUNDDOWN($AO88,-1))+SUM(属性投放!K$37:K$45)*$AO88+VLOOKUP($AP$2,一级属性!$E$41:$P$64,COLUMNS(一级属性!$E$41:M$64),0)*($AO88+0.25*IF($AO88&lt;10,1,ROUNDDOWN($AO88,-1)))+VLOOKUP($AP$2,宝石属性!$B$43:$M$66,COLUMNS(宝石属性!$B$43:J$66),0)*10*VLOOKUP(ROUNDDOWN($AO88,-1),宝石属性!$B$25:$N$41,2,0)*VLOOKUP(ROUNDDOWN($AO88,-1),宝石属性!$B$25:$N$41,3,0)+VLOOKUP($AP$2,职业被动!$B$6:$M$29,COLUMNS(职业被动!$B$6:J$29),0)*$AO88,0)</f>
        <v>736</v>
      </c>
      <c r="AW88" s="9">
        <f>ROUND(属性投放!K$4+装备属性!K$4*IF($AO88&lt;10,1,ROUNDDOWN($AO88,-1))+SUM(属性投放!L$37:L$45)*$AO88+VLOOKUP($AP$2,一级属性!$E$41:$P$64,COLUMNS(一级属性!$E$41:N$64),0)*($AO88+0.25*IF($AO88&lt;10,1,ROUNDDOWN($AO88,-1)))+VLOOKUP($AP$2,宝石属性!$B$43:$M$66,COLUMNS(宝石属性!$B$43:K$66),0)*10*VLOOKUP(ROUNDDOWN($AO88,-1),宝石属性!$B$25:$N$41,2,0)*VLOOKUP(ROUNDDOWN($AO88,-1),宝石属性!$B$25:$N$41,3,0)+VLOOKUP($AP$2,职业被动!$B$6:$M$29,COLUMNS(职业被动!$B$6:K$29),0)*$AO88,0)</f>
        <v>303</v>
      </c>
      <c r="AX88" s="9">
        <f>ROUND(属性投放!L$4+装备属性!L$4*IF($AO88&lt;10,1,ROUNDDOWN($AO88,-1))+SUM(属性投放!M$37:M$45)*$AO88+VLOOKUP($AP$2,一级属性!$E$41:$P$64,COLUMNS(一级属性!$E$41:O$64),0)*($AO88+0.25*IF($AO88&lt;10,1,ROUNDDOWN($AO88,-1)))+VLOOKUP($AP$2,宝石属性!$B$43:$M$66,COLUMNS(宝石属性!$B$43:L$66),0)*10*VLOOKUP(ROUNDDOWN($AO88,-1),宝石属性!$B$25:$N$41,2,0)*VLOOKUP(ROUNDDOWN($AO88,-1),宝石属性!$B$25:$N$41,3,0)+VLOOKUP($AP$2,职业被动!$B$6:$M$29,COLUMNS(职业被动!$B$6:L$29),0)*$AO88,0)</f>
        <v>936</v>
      </c>
      <c r="AY88" s="9">
        <f>ROUND(属性投放!M$4+装备属性!M$4*IF($AO88&lt;10,1,ROUNDDOWN($AO88,-1))+SUM(属性投放!N$37:N$45)*$AO88+VLOOKUP($AP$2,一级属性!$E$41:$P$64,COLUMNS(一级属性!$E$41:P$64),0)*($AO88+0.25*IF($AO88&lt;10,1,ROUNDDOWN($AO88,-1)))+VLOOKUP($AP$2,宝石属性!$B$43:$M$66,COLUMNS(宝石属性!$B$43:M$66),0)*10*VLOOKUP(ROUNDDOWN($AO88,-1),宝石属性!$B$25:$N$41,2,0)*VLOOKUP(ROUNDDOWN($AO88,-1),宝石属性!$B$25:$N$41,3,0)+VLOOKUP($AP$2,职业被动!$B$6:$M$29,COLUMNS(职业被动!$B$6:M$29),0)*$AO88,0)</f>
        <v>956</v>
      </c>
      <c r="AZ88" s="48">
        <f>属性价值和能力评分!$F$9+ROUND(属性价值和能力评分!$F$38*10,0)*AO88+ROUND((SUM(装备属性!$W$9:$W$14)+属性价值和能力评分!$F$38*1.25+1.4+2.8)*IF(AO88&lt;10,1,ROUNDDOWN(AO88,-1)),0)+15*VLOOKUP(ROUNDDOWN(AO88,-1),宝石属性!$B$26:$D$41,2,0)*6*VLOOKUP(ROUNDDOWN(AO88,-1),宝石属性!$B$26:$D$41,3,0)+(属性价值和能力评分!$F$49*9+属性价值和能力评分!$F$50*2+属性价值和能力评分!$F$53*8/5)*AO88</f>
        <v>16292</v>
      </c>
      <c r="BB88" s="1">
        <v>85</v>
      </c>
      <c r="BC88" s="9">
        <f>ROUND(属性投放!D$4+装备属性!D$4*IF($BB88&lt;10,1,ROUNDDOWN($BB88,-1))+SUM(属性投放!E$37:E$45)*$BB88+VLOOKUP($BC$2,一级属性!$E$41:$P$64,COLUMNS(一级属性!$E$41:G$64),0)*($BB88+0.25*IF($BB88&lt;10,1,ROUNDDOWN($BB88,-1)))+VLOOKUP($BC$2,宝石属性!$B$43:$M$66,COLUMNS(宝石属性!$B$43:D$66),0)*10*VLOOKUP(ROUNDDOWN($BB88,-1),宝石属性!$B$25:$N$41,2,0)*VLOOKUP(ROUNDDOWN($BB88,-1),宝石属性!$B$25:$N$41,3,0)+VLOOKUP($BC$2,职业被动!$B$6:$M$29,COLUMNS(职业被动!$B$6:D$29),0)*$BB88,0)</f>
        <v>5107</v>
      </c>
      <c r="BD88" s="9">
        <f>ROUND(属性投放!E$4+装备属性!E$4*IF($BB88&lt;10,1,ROUNDDOWN($BB88,-1))+SUM(属性投放!F$37:F$45)*$BB88+VLOOKUP($BC$2,一级属性!$E$41:$P$64,COLUMNS(一级属性!$E$41:H$64),0)*($BB88+0.25*IF($BB88&lt;10,1,ROUNDDOWN($BB88,-1)))+VLOOKUP($BC$2,宝石属性!$B$43:$M$66,COLUMNS(宝石属性!$B$43:E$66),0)*10*VLOOKUP(ROUNDDOWN($BB88,-1),宝石属性!$B$25:$N$41,2,0)*VLOOKUP(ROUNDDOWN($BB88,-1),宝石属性!$B$25:$N$41,3,0)+VLOOKUP($BC$2,职业被动!$B$6:$M$29,COLUMNS(职业被动!$B$6:E$29),0)*$BB88,0)</f>
        <v>4231</v>
      </c>
      <c r="BE88" s="9">
        <f>ROUND(属性投放!F$4+装备属性!F$4*IF($BB88&lt;10,1,ROUNDDOWN($BB88,-1))+SUM(属性投放!G$37:G$45)*$BB88+VLOOKUP($BC$2,一级属性!$E$41:$P$64,COLUMNS(一级属性!$E$41:I$64),0)*($BB88+0.25*IF($BB88&lt;10,1,ROUNDDOWN($BB88,-1)))+VLOOKUP($BC$2,宝石属性!$B$43:$M$66,COLUMNS(宝石属性!$B$43:F$66),0)*10*VLOOKUP(ROUNDDOWN($BB88,-1),宝石属性!$B$25:$N$41,2,0)*VLOOKUP(ROUNDDOWN($BB88,-1),宝石属性!$B$25:$N$41,3,0)+VLOOKUP($BC$2,职业被动!$B$6:$M$29,COLUMNS(职业被动!$B$6:F$29),0)*$BB88,0)</f>
        <v>926</v>
      </c>
      <c r="BF88" s="9">
        <f>ROUND(属性投放!G$4+装备属性!G$4*IF($BB88&lt;10,1,ROUNDDOWN($BB88,-1))+SUM(属性投放!H$37:H$45)*$BB88+VLOOKUP($BC$2,一级属性!$E$41:$P$64,COLUMNS(一级属性!$E$41:J$64),0)*($BB88+0.25*IF($BB88&lt;10,1,ROUNDDOWN($BB88,-1)))+VLOOKUP($BC$2,宝石属性!$B$43:$M$66,COLUMNS(宝石属性!$B$43:G$66),0)*10*VLOOKUP(ROUNDDOWN($BB88,-1),宝石属性!$B$25:$N$41,2,0)*VLOOKUP(ROUNDDOWN($BB88,-1),宝石属性!$B$25:$N$41,3,0)+VLOOKUP($BC$2,职业被动!$B$6:$M$29,COLUMNS(职业被动!$B$6:G$29),0)*$BB88,0)</f>
        <v>890</v>
      </c>
      <c r="BG88" s="9">
        <f>ROUND(属性投放!H$4+装备属性!H$4*IF($BB88&lt;10,1,ROUNDDOWN($BB88,-1))+SUM(属性投放!I$37:I$45)*$BB88+VLOOKUP($BC$2,一级属性!$E$41:$P$64,COLUMNS(一级属性!$E$41:K$64),0)*($BB88+0.25*IF($BB88&lt;10,1,ROUNDDOWN($BB88,-1)))+VLOOKUP($BC$2,宝石属性!$B$43:$M$66,COLUMNS(宝石属性!$B$43:H$66),0)*10*VLOOKUP(ROUNDDOWN($BB88,-1),宝石属性!$B$25:$N$41,2,0)*VLOOKUP(ROUNDDOWN($BB88,-1),宝石属性!$B$25:$N$41,3,0)+VLOOKUP($BC$2,职业被动!$B$6:$M$29,COLUMNS(职业被动!$B$6:H$29),0)*$BB88,0)</f>
        <v>1288</v>
      </c>
      <c r="BH88" s="9">
        <f>ROUND(属性投放!I$4+装备属性!I$4*IF($BB88&lt;10,1,ROUNDDOWN($BB88,-1))+SUM(属性投放!J$37:J$45)*$BB88+VLOOKUP($BC$2,一级属性!$E$41:$P$64,COLUMNS(一级属性!$E$41:L$64),0)*($BB88+0.25*IF($BB88&lt;10,1,ROUNDDOWN($BB88,-1)))+VLOOKUP($BC$2,宝石属性!$B$43:$M$66,COLUMNS(宝石属性!$B$43:I$66),0)*10*VLOOKUP(ROUNDDOWN($BB88,-1),宝石属性!$B$25:$N$41,2,0)*VLOOKUP(ROUNDDOWN($BB88,-1),宝石属性!$B$25:$N$41,3,0)+VLOOKUP($BC$2,职业被动!$B$6:$M$29,COLUMNS(职业被动!$B$6:I$29),0)*$BB88,0)</f>
        <v>1228</v>
      </c>
      <c r="BI88" s="9">
        <f>ROUND(属性投放!J$4+装备属性!J$4*IF($BB88&lt;10,1,ROUNDDOWN($BB88,-1))+SUM(属性投放!K$37:K$45)*$BB88+VLOOKUP($BC$2,一级属性!$E$41:$P$64,COLUMNS(一级属性!$E$41:M$64),0)*($BB88+0.25*IF($BB88&lt;10,1,ROUNDDOWN($BB88,-1)))+VLOOKUP($BC$2,宝石属性!$B$43:$M$66,COLUMNS(宝石属性!$B$43:J$66),0)*10*VLOOKUP(ROUNDDOWN($BB88,-1),宝石属性!$B$25:$N$41,2,0)*VLOOKUP(ROUNDDOWN($BB88,-1),宝石属性!$B$25:$N$41,3,0)+VLOOKUP($BC$2,职业被动!$B$6:$M$29,COLUMNS(职业被动!$B$6:J$29),0)*$BB88,0)</f>
        <v>579</v>
      </c>
      <c r="BJ88" s="9">
        <f>ROUND(属性投放!K$4+装备属性!K$4*IF($BB88&lt;10,1,ROUNDDOWN($BB88,-1))+SUM(属性投放!L$37:L$45)*$BB88+VLOOKUP($BC$2,一级属性!$E$41:$P$64,COLUMNS(一级属性!$E$41:N$64),0)*($BB88+0.25*IF($BB88&lt;10,1,ROUNDDOWN($BB88,-1)))+VLOOKUP($BC$2,宝石属性!$B$43:$M$66,COLUMNS(宝石属性!$B$43:K$66),0)*10*VLOOKUP(ROUNDDOWN($BB88,-1),宝石属性!$B$25:$N$41,2,0)*VLOOKUP(ROUNDDOWN($BB88,-1),宝石属性!$B$25:$N$41,3,0)+VLOOKUP($BC$2,职业被动!$B$6:$M$29,COLUMNS(职业被动!$B$6:K$29),0)*$BB88,0)</f>
        <v>303</v>
      </c>
      <c r="BK88" s="9">
        <f>ROUND(属性投放!L$4+装备属性!L$4*IF($BB88&lt;10,1,ROUNDDOWN($BB88,-1))+SUM(属性投放!M$37:M$45)*$BB88+VLOOKUP($BC$2,一级属性!$E$41:$P$64,COLUMNS(一级属性!$E$41:O$64),0)*($BB88+0.25*IF($BB88&lt;10,1,ROUNDDOWN($BB88,-1)))+VLOOKUP($BC$2,宝石属性!$B$43:$M$66,COLUMNS(宝石属性!$B$43:L$66),0)*10*VLOOKUP(ROUNDDOWN($BB88,-1),宝石属性!$B$25:$N$41,2,0)*VLOOKUP(ROUNDDOWN($BB88,-1),宝石属性!$B$25:$N$41,3,0)+VLOOKUP($BC$2,职业被动!$B$6:$M$29,COLUMNS(职业被动!$B$6:L$29),0)*$BB88,0)</f>
        <v>26</v>
      </c>
      <c r="BL88" s="9">
        <f>ROUND(属性投放!M$4+装备属性!M$4*IF($BB88&lt;10,1,ROUNDDOWN($BB88,-1))+SUM(属性投放!N$37:N$45)*$BB88+VLOOKUP($BC$2,一级属性!$E$41:$P$64,COLUMNS(一级属性!$E$41:P$64),0)*($BB88+0.25*IF($BB88&lt;10,1,ROUNDDOWN($BB88,-1)))+VLOOKUP($BC$2,宝石属性!$B$43:$M$66,COLUMNS(宝石属性!$B$43:M$66),0)*10*VLOOKUP(ROUNDDOWN($BB88,-1),宝石属性!$B$25:$N$41,2,0)*VLOOKUP(ROUNDDOWN($BB88,-1),宝石属性!$B$25:$N$41,3,0)+VLOOKUP($BC$2,职业被动!$B$6:$M$29,COLUMNS(职业被动!$B$6:M$29),0)*$BB88,0)</f>
        <v>956</v>
      </c>
      <c r="BM88" s="48">
        <f>属性价值和能力评分!$F$9+ROUND(属性价值和能力评分!$F$38*10,0)*BB88+ROUND((SUM(装备属性!$W$9:$W$14)+属性价值和能力评分!$F$38*1.25+1.4+2.8)*IF(BB88&lt;10,1,ROUNDDOWN(BB88,-1)),0)+15*VLOOKUP(ROUNDDOWN(BB88,-1),宝石属性!$B$26:$D$41,2,0)*6*VLOOKUP(ROUNDDOWN(BB88,-1),宝石属性!$B$26:$D$41,3,0)+(属性价值和能力评分!$F$49*9+属性价值和能力评分!$F$50*2+属性价值和能力评分!$F$53*8/5)*BB88</f>
        <v>16292</v>
      </c>
      <c r="BO88" s="1">
        <v>85</v>
      </c>
      <c r="BP88" s="9">
        <f>ROUND(属性投放!D$4+装备属性!D$4*IF($BO88&lt;10,1,ROUNDDOWN($BO88,-1))+SUM(属性投放!E$37:E$45)*$BO88+VLOOKUP($BP$2,一级属性!$E$41:$P$64,COLUMNS(一级属性!$E$41:G$64),0)*($BO88+0.25*IF($BO88&lt;10,1,ROUNDDOWN($BO88,-1)))+VLOOKUP($BP$2,宝石属性!$B$43:$M$66,COLUMNS(宝石属性!$B$43:D$66),0)*10*VLOOKUP(ROUNDDOWN($BO88,-1),宝石属性!$B$25:$N$41,2,0)*VLOOKUP(ROUNDDOWN($BO88,-1),宝石属性!$B$25:$N$41,3,0)+VLOOKUP($BP$2,职业被动!$B$6:$M$29,COLUMNS(职业被动!$B$6:D$29),0)*$BO88,0)</f>
        <v>6297</v>
      </c>
      <c r="BQ88" s="9">
        <f>ROUND(属性投放!E$4+装备属性!E$4*IF($BO88&lt;10,1,ROUNDDOWN($BO88,-1))+SUM(属性投放!F$37:F$45)*$BO88+VLOOKUP($BP$2,一级属性!$E$41:$P$64,COLUMNS(一级属性!$E$41:H$64),0)*($BO88+0.25*IF($BO88&lt;10,1,ROUNDDOWN($BO88,-1)))+VLOOKUP($BP$2,宝石属性!$B$43:$M$66,COLUMNS(宝石属性!$B$43:E$66),0)*10*VLOOKUP(ROUNDDOWN($BO88,-1),宝石属性!$B$25:$N$41,2,0)*VLOOKUP(ROUNDDOWN($BO88,-1),宝石属性!$B$25:$N$41,3,0)+VLOOKUP($BP$2,职业被动!$B$6:$M$29,COLUMNS(职业被动!$B$6:E$29),0)*$BO88,0)</f>
        <v>3706</v>
      </c>
      <c r="BR88" s="9">
        <f>ROUND(属性投放!F$4+装备属性!F$4*IF($BO88&lt;10,1,ROUNDDOWN($BO88,-1))+SUM(属性投放!G$37:G$45)*$BO88+VLOOKUP($BP$2,一级属性!$E$41:$P$64,COLUMNS(一级属性!$E$41:I$64),0)*($BO88+0.25*IF($BO88&lt;10,1,ROUNDDOWN($BO88,-1)))+VLOOKUP($BP$2,宝石属性!$B$43:$M$66,COLUMNS(宝石属性!$B$43:F$66),0)*10*VLOOKUP(ROUNDDOWN($BO88,-1),宝石属性!$B$25:$N$41,2,0)*VLOOKUP(ROUNDDOWN($BO88,-1),宝石属性!$B$25:$N$41,3,0)+VLOOKUP($BP$2,职业被动!$B$6:$M$29,COLUMNS(职业被动!$B$6:F$29),0)*$BO88,0)</f>
        <v>926</v>
      </c>
      <c r="BS88" s="9">
        <f>ROUND(属性投放!G$4+装备属性!G$4*IF($BO88&lt;10,1,ROUNDDOWN($BO88,-1))+SUM(属性投放!H$37:H$45)*$BO88+VLOOKUP($BP$2,一级属性!$E$41:$P$64,COLUMNS(一级属性!$E$41:J$64),0)*($BO88+0.25*IF($BO88&lt;10,1,ROUNDDOWN($BO88,-1)))+VLOOKUP($BP$2,宝石属性!$B$43:$M$66,COLUMNS(宝石属性!$B$43:G$66),0)*10*VLOOKUP(ROUNDDOWN($BO88,-1),宝石属性!$B$25:$N$41,2,0)*VLOOKUP(ROUNDDOWN($BO88,-1),宝石属性!$B$25:$N$41,3,0)+VLOOKUP($BP$2,职业被动!$B$6:$M$29,COLUMNS(职业被动!$B$6:G$29),0)*$BO88,0)</f>
        <v>890</v>
      </c>
      <c r="BT88" s="9">
        <f>ROUND(属性投放!H$4+装备属性!H$4*IF($BO88&lt;10,1,ROUNDDOWN($BO88,-1))+SUM(属性投放!I$37:I$45)*$BO88+VLOOKUP($BP$2,一级属性!$E$41:$P$64,COLUMNS(一级属性!$E$41:K$64),0)*($BO88+0.25*IF($BO88&lt;10,1,ROUNDDOWN($BO88,-1)))+VLOOKUP($BP$2,宝石属性!$B$43:$M$66,COLUMNS(宝石属性!$B$43:H$66),0)*10*VLOOKUP(ROUNDDOWN($BO88,-1),宝石属性!$B$25:$N$41,2,0)*VLOOKUP(ROUNDDOWN($BO88,-1),宝石属性!$B$25:$N$41,3,0)+VLOOKUP($BP$2,职业被动!$B$6:$M$29,COLUMNS(职业被动!$B$6:H$29),0)*$BO88,0)</f>
        <v>978</v>
      </c>
      <c r="BU88" s="9">
        <f>ROUND(属性投放!I$4+装备属性!I$4*IF($BO88&lt;10,1,ROUNDDOWN($BO88,-1))+SUM(属性投放!J$37:J$45)*$BO88+VLOOKUP($BP$2,一级属性!$E$41:$P$64,COLUMNS(一级属性!$E$41:L$64),0)*($BO88+0.25*IF($BO88&lt;10,1,ROUNDDOWN($BO88,-1)))+VLOOKUP($BP$2,宝石属性!$B$43:$M$66,COLUMNS(宝石属性!$B$43:I$66),0)*10*VLOOKUP(ROUNDDOWN($BO88,-1),宝石属性!$B$25:$N$41,2,0)*VLOOKUP(ROUNDDOWN($BO88,-1),宝石属性!$B$25:$N$41,3,0)+VLOOKUP($BP$2,职业被动!$B$6:$M$29,COLUMNS(职业被动!$B$6:I$29),0)*$BO88,0)</f>
        <v>1038</v>
      </c>
      <c r="BV88" s="9">
        <f>ROUND(属性投放!J$4+装备属性!J$4*IF($BO88&lt;10,1,ROUNDDOWN($BO88,-1))+SUM(属性投放!K$37:K$45)*$BO88+VLOOKUP($BP$2,一级属性!$E$41:$P$64,COLUMNS(一级属性!$E$41:M$64),0)*($BO88+0.25*IF($BO88&lt;10,1,ROUNDDOWN($BO88,-1)))+VLOOKUP($BP$2,宝石属性!$B$43:$M$66,COLUMNS(宝石属性!$B$43:J$66),0)*10*VLOOKUP(ROUNDDOWN($BO88,-1),宝石属性!$B$25:$N$41,2,0)*VLOOKUP(ROUNDDOWN($BO88,-1),宝石属性!$B$25:$N$41,3,0)+VLOOKUP($BP$2,职业被动!$B$6:$M$29,COLUMNS(职业被动!$B$6:J$29),0)*$BO88,0)</f>
        <v>736</v>
      </c>
      <c r="BW88" s="9">
        <f>ROUND(属性投放!K$4+装备属性!K$4*IF($BO88&lt;10,1,ROUNDDOWN($BO88,-1))+SUM(属性投放!L$37:L$45)*$BO88+VLOOKUP($BP$2,一级属性!$E$41:$P$64,COLUMNS(一级属性!$E$41:N$64),0)*($BO88+0.25*IF($BO88&lt;10,1,ROUNDDOWN($BO88,-1)))+VLOOKUP($BP$2,宝石属性!$B$43:$M$66,COLUMNS(宝石属性!$B$43:K$66),0)*10*VLOOKUP(ROUNDDOWN($BO88,-1),宝石属性!$B$25:$N$41,2,0)*VLOOKUP(ROUNDDOWN($BO88,-1),宝石属性!$B$25:$N$41,3,0)+VLOOKUP($BP$2,职业被动!$B$6:$M$29,COLUMNS(职业被动!$B$6:K$29),0)*$BO88,0)</f>
        <v>463</v>
      </c>
      <c r="BX88" s="9">
        <f>ROUND(属性投放!L$4+装备属性!L$4*IF($BO88&lt;10,1,ROUNDDOWN($BO88,-1))+SUM(属性投放!M$37:M$45)*$BO88+VLOOKUP($BP$2,一级属性!$E$41:$P$64,COLUMNS(一级属性!$E$41:O$64),0)*($BO88+0.25*IF($BO88&lt;10,1,ROUNDDOWN($BO88,-1)))+VLOOKUP($BP$2,宝石属性!$B$43:$M$66,COLUMNS(宝石属性!$B$43:L$66),0)*10*VLOOKUP(ROUNDDOWN($BO88,-1),宝石属性!$B$25:$N$41,2,0)*VLOOKUP(ROUNDDOWN($BO88,-1),宝石属性!$B$25:$N$41,3,0)+VLOOKUP($BP$2,职业被动!$B$6:$M$29,COLUMNS(职业被动!$B$6:L$29),0)*$BO88,0)</f>
        <v>26</v>
      </c>
      <c r="BY88" s="9">
        <f>ROUND(属性投放!M$4+装备属性!M$4*IF($BO88&lt;10,1,ROUNDDOWN($BO88,-1))+SUM(属性投放!N$37:N$45)*$BO88+VLOOKUP($BP$2,一级属性!$E$41:$P$64,COLUMNS(一级属性!$E$41:P$64),0)*($BO88+0.25*IF($BO88&lt;10,1,ROUNDDOWN($BO88,-1)))+VLOOKUP($BP$2,宝石属性!$B$43:$M$66,COLUMNS(宝石属性!$B$43:M$66),0)*10*VLOOKUP(ROUNDDOWN($BO88,-1),宝石属性!$B$25:$N$41,2,0)*VLOOKUP(ROUNDDOWN($BO88,-1),宝石属性!$B$25:$N$41,3,0)+VLOOKUP($BP$2,职业被动!$B$6:$M$29,COLUMNS(职业被动!$B$6:M$29),0)*$BO88,0)</f>
        <v>956</v>
      </c>
      <c r="BZ88" s="48">
        <f>属性价值和能力评分!$F$9+ROUND(属性价值和能力评分!$F$38*10,0)*BO88+ROUND((SUM(装备属性!$W$9:$W$14)+属性价值和能力评分!$F$38*1.25+1.4+2.8)*IF(BO88&lt;10,1,ROUNDDOWN(BO88,-1)),0)+15*VLOOKUP(ROUNDDOWN(BO88,-1),宝石属性!$B$26:$D$41,2,0)*6*VLOOKUP(ROUNDDOWN(BO88,-1),宝石属性!$B$26:$D$41,3,0)+(属性价值和能力评分!$F$49*9+属性价值和能力评分!$F$50*2+属性价值和能力评分!$F$53*8/5)*BO88</f>
        <v>16292</v>
      </c>
      <c r="CB88" s="1">
        <v>85</v>
      </c>
      <c r="CC88" s="9">
        <f>ROUND(属性投放!D$4+装备属性!D$4*IF($CB88&lt;10,1,ROUNDDOWN($CB88,-1))+SUM(属性投放!E$37:E$45)*$CB88+VLOOKUP($CC$2,一级属性!$E$41:$P$64,COLUMNS(一级属性!$E$41:G$64),0)*($CB88+0.25*IF($CB88&lt;10,1,ROUNDDOWN($CB88,-1)))+VLOOKUP($CC$2,宝石属性!$B$43:$M$66,COLUMNS(宝石属性!$B$43:D$66),0)*10*VLOOKUP(ROUNDDOWN($CB88,-1),宝石属性!$B$25:$N$41,2,0)*VLOOKUP(ROUNDDOWN($CB88,-1),宝石属性!$B$25:$N$41,3,0)+VLOOKUP($CC$2,职业被动!$B$6:$M$29,COLUMNS(职业被动!$B$6:D$29),0)*$CB88,0)</f>
        <v>4267</v>
      </c>
      <c r="CD88" s="9">
        <f>ROUND(属性投放!E$4+装备属性!E$4*IF($CB88&lt;10,1,ROUNDDOWN($CB88,-1))+SUM(属性投放!F$37:F$45)*$CB88+VLOOKUP($CC$2,一级属性!$E$41:$P$64,COLUMNS(一级属性!$E$41:H$64),0)*($CB88+0.25*IF($CB88&lt;10,1,ROUNDDOWN($CB88,-1)))+VLOOKUP($CC$2,宝石属性!$B$43:$M$66,COLUMNS(宝石属性!$B$43:E$66),0)*10*VLOOKUP(ROUNDDOWN($CB88,-1),宝石属性!$B$25:$N$41,2,0)*VLOOKUP(ROUNDDOWN($CB88,-1),宝石属性!$B$25:$N$41,3,0)+VLOOKUP($CC$2,职业被动!$B$6:$M$29,COLUMNS(职业被动!$B$6:E$29),0)*$CB88,0)</f>
        <v>2131</v>
      </c>
      <c r="CE88" s="9">
        <f>ROUND(属性投放!F$4+装备属性!F$4*IF($CB88&lt;10,1,ROUNDDOWN($CB88,-1))+SUM(属性投放!G$37:G$45)*$CB88+VLOOKUP($CC$2,一级属性!$E$41:$P$64,COLUMNS(一级属性!$E$41:I$64),0)*($CB88+0.25*IF($CB88&lt;10,1,ROUNDDOWN($CB88,-1)))+VLOOKUP($CC$2,宝石属性!$B$43:$M$66,COLUMNS(宝石属性!$B$43:F$66),0)*10*VLOOKUP(ROUNDDOWN($CB88,-1),宝石属性!$B$25:$N$41,2,0)*VLOOKUP(ROUNDDOWN($CB88,-1),宝石属性!$B$25:$N$41,3,0)+VLOOKUP($CC$2,职业被动!$B$6:$M$29,COLUMNS(职业被动!$B$6:F$29),0)*$CB88,0)</f>
        <v>1984</v>
      </c>
      <c r="CF88" s="9">
        <f>ROUND(属性投放!G$4+装备属性!G$4*IF($CB88&lt;10,1,ROUNDDOWN($CB88,-1))+SUM(属性投放!H$37:H$45)*$CB88+VLOOKUP($CC$2,一级属性!$E$41:$P$64,COLUMNS(一级属性!$E$41:J$64),0)*($CB88+0.25*IF($CB88&lt;10,1,ROUNDDOWN($CB88,-1)))+VLOOKUP($CC$2,宝石属性!$B$43:$M$66,COLUMNS(宝石属性!$B$43:G$66),0)*10*VLOOKUP(ROUNDDOWN($CB88,-1),宝石属性!$B$25:$N$41,2,0)*VLOOKUP(ROUNDDOWN($CB88,-1),宝石属性!$B$25:$N$41,3,0)+VLOOKUP($CC$2,职业被动!$B$6:$M$29,COLUMNS(职业被动!$B$6:G$29),0)*$CB88,0)</f>
        <v>975</v>
      </c>
      <c r="CG88" s="9">
        <f>ROUND(属性投放!H$4+装备属性!H$4*IF($CB88&lt;10,1,ROUNDDOWN($CB88,-1))+SUM(属性投放!I$37:I$45)*$CB88+VLOOKUP($CC$2,一级属性!$E$41:$P$64,COLUMNS(一级属性!$E$41:K$64),0)*($CB88+0.25*IF($CB88&lt;10,1,ROUNDDOWN($CB88,-1)))+VLOOKUP($CC$2,宝石属性!$B$43:$M$66,COLUMNS(宝石属性!$B$43:H$66),0)*10*VLOOKUP(ROUNDDOWN($CB88,-1),宝石属性!$B$25:$N$41,2,0)*VLOOKUP(ROUNDDOWN($CB88,-1),宝石属性!$B$25:$N$41,3,0)+VLOOKUP($CC$2,职业被动!$B$6:$M$29,COLUMNS(职业被动!$B$6:H$29),0)*$CB88,0)</f>
        <v>578</v>
      </c>
      <c r="CH88" s="9">
        <f>ROUND(属性投放!I$4+装备属性!I$4*IF($CB88&lt;10,1,ROUNDDOWN($CB88,-1))+SUM(属性投放!J$37:J$45)*$CB88+VLOOKUP($CC$2,一级属性!$E$41:$P$64,COLUMNS(一级属性!$E$41:L$64),0)*($CB88+0.25*IF($CB88&lt;10,1,ROUNDDOWN($CB88,-1)))+VLOOKUP($CC$2,宝石属性!$B$43:$M$66,COLUMNS(宝石属性!$B$43:I$66),0)*10*VLOOKUP(ROUNDDOWN($CB88,-1),宝石属性!$B$25:$N$41,2,0)*VLOOKUP(ROUNDDOWN($CB88,-1),宝石属性!$B$25:$N$41,3,0)+VLOOKUP($CC$2,职业被动!$B$6:$M$29,COLUMNS(职业被动!$B$6:I$29),0)*$CB88,0)</f>
        <v>996</v>
      </c>
      <c r="CI88" s="9">
        <f>ROUND(属性投放!J$4+装备属性!J$4*IF($CB88&lt;10,1,ROUNDDOWN($CB88,-1))+SUM(属性投放!K$37:K$45)*$CB88+VLOOKUP($CC$2,一级属性!$E$41:$P$64,COLUMNS(一级属性!$E$41:M$64),0)*($CB88+0.25*IF($CB88&lt;10,1,ROUNDDOWN($CB88,-1)))+VLOOKUP($CC$2,宝石属性!$B$43:$M$66,COLUMNS(宝石属性!$B$43:J$66),0)*10*VLOOKUP(ROUNDDOWN($CB88,-1),宝石属性!$B$25:$N$41,2,0)*VLOOKUP(ROUNDDOWN($CB88,-1),宝石属性!$B$25:$N$41,3,0)+VLOOKUP($CC$2,职业被动!$B$6:$M$29,COLUMNS(职业被动!$B$6:J$29),0)*$CB88,0)</f>
        <v>663</v>
      </c>
      <c r="CJ88" s="9">
        <f>ROUND(属性投放!K$4+装备属性!K$4*IF($CB88&lt;10,1,ROUNDDOWN($CB88,-1))+SUM(属性投放!L$37:L$45)*$CB88+VLOOKUP($CC$2,一级属性!$E$41:$P$64,COLUMNS(一级属性!$E$41:N$64),0)*($CB88+0.25*IF($CB88&lt;10,1,ROUNDDOWN($CB88,-1)))+VLOOKUP($CC$2,宝石属性!$B$43:$M$66,COLUMNS(宝石属性!$B$43:K$66),0)*10*VLOOKUP(ROUNDDOWN($CB88,-1),宝石属性!$B$25:$N$41,2,0)*VLOOKUP(ROUNDDOWN($CB88,-1),宝石属性!$B$25:$N$41,3,0)+VLOOKUP($CC$2,职业被动!$B$6:$M$29,COLUMNS(职业被动!$B$6:K$29),0)*$CB88,0)</f>
        <v>303</v>
      </c>
      <c r="CK88" s="9">
        <f>ROUND(属性投放!L$4+装备属性!L$4*IF($CB88&lt;10,1,ROUNDDOWN($CB88,-1))+SUM(属性投放!M$37:M$45)*$CB88+VLOOKUP($CC$2,一级属性!$E$41:$P$64,COLUMNS(一级属性!$E$41:O$64),0)*($CB88+0.25*IF($CB88&lt;10,1,ROUNDDOWN($CB88,-1)))+VLOOKUP($CC$2,宝石属性!$B$43:$M$66,COLUMNS(宝石属性!$B$43:L$66),0)*10*VLOOKUP(ROUNDDOWN($CB88,-1),宝石属性!$B$25:$N$41,2,0)*VLOOKUP(ROUNDDOWN($CB88,-1),宝石属性!$B$25:$N$41,3,0)+VLOOKUP($CC$2,职业被动!$B$6:$M$29,COLUMNS(职业被动!$B$6:L$29),0)*$CB88,0)</f>
        <v>26</v>
      </c>
      <c r="CL88" s="9">
        <f>ROUND(属性投放!M$4+装备属性!M$4*IF($CB88&lt;10,1,ROUNDDOWN($CB88,-1))+SUM(属性投放!N$37:N$45)*$CB88+VLOOKUP($CC$2,一级属性!$E$41:$P$64,COLUMNS(一级属性!$E$41:P$64),0)*($CB88+0.25*IF($CB88&lt;10,1,ROUNDDOWN($CB88,-1)))+VLOOKUP($CC$2,宝石属性!$B$43:$M$66,COLUMNS(宝石属性!$B$43:M$66),0)*10*VLOOKUP(ROUNDDOWN($CB88,-1),宝石属性!$B$25:$N$41,2,0)*VLOOKUP(ROUNDDOWN($CB88,-1),宝石属性!$B$25:$N$41,3,0)+VLOOKUP($CC$2,职业被动!$B$6:$M$29,COLUMNS(职业被动!$B$6:M$29),0)*$CB88,0)</f>
        <v>876</v>
      </c>
      <c r="CM88" s="48">
        <f>属性价值和能力评分!$F$9+ROUND(属性价值和能力评分!$F$38*10,0)*CB88+ROUND((SUM(装备属性!$W$9:$W$14)+属性价值和能力评分!$F$38*1.25+1.4+2.8)*IF(CB88&lt;10,1,ROUNDDOWN(CB88,-1)),0)+15*VLOOKUP(ROUNDDOWN(CB88,-1),宝石属性!$B$26:$D$41,2,0)*6*VLOOKUP(ROUNDDOWN(CB88,-1),宝石属性!$B$26:$D$41,3,0)+(属性价值和能力评分!$F$49*9+属性价值和能力评分!$F$50*2+属性价值和能力评分!$F$53*8/5)*CB88</f>
        <v>16292</v>
      </c>
      <c r="CO88" s="1">
        <v>85</v>
      </c>
      <c r="CP88" s="9">
        <f>ROUND(属性投放!D$4+装备属性!D$4*IF($CO88&lt;10,1,ROUNDDOWN($CO88,-1))+SUM(属性投放!E$37:E$45)*$CO88+VLOOKUP($CP$2,一级属性!$E$41:$P$64,COLUMNS(一级属性!$E$41:G$64),0)*($CO88+0.25*IF($CO88&lt;10,1,ROUNDDOWN($CO88,-1)))+VLOOKUP($CP$2,宝石属性!$B$43:$M$66,COLUMNS(宝石属性!$B$43:D$66),0)*10*VLOOKUP(ROUNDDOWN($CO88,-1),宝石属性!$B$25:$N$41,2,0)*VLOOKUP(ROUNDDOWN($CO88,-1),宝石属性!$B$25:$N$41,3,0)+VLOOKUP($CP$2,职业被动!$B$6:$M$29,COLUMNS(职业被动!$B$6:D$29),0)*$CO88,0)</f>
        <v>4267</v>
      </c>
      <c r="CQ88" s="9">
        <f>ROUND(属性投放!E$4+装备属性!E$4*IF($CO88&lt;10,1,ROUNDDOWN($CO88,-1))+SUM(属性投放!F$37:F$45)*$CO88+VLOOKUP($CP$2,一级属性!$E$41:$P$64,COLUMNS(一级属性!$E$41:H$64),0)*($CO88+0.25*IF($CO88&lt;10,1,ROUNDDOWN($CO88,-1)))+VLOOKUP($CP$2,宝石属性!$B$43:$M$66,COLUMNS(宝石属性!$B$43:E$66),0)*10*VLOOKUP(ROUNDDOWN($CO88,-1),宝石属性!$B$25:$N$41,2,0)*VLOOKUP(ROUNDDOWN($CO88,-1),宝石属性!$B$25:$N$41,3,0)+VLOOKUP($CP$2,职业被动!$B$6:$M$29,COLUMNS(职业被动!$B$6:E$29),0)*$CO88,0)</f>
        <v>4756</v>
      </c>
      <c r="CR88" s="9">
        <f>ROUND(属性投放!F$4+装备属性!F$4*IF($CO88&lt;10,1,ROUNDDOWN($CO88,-1))+SUM(属性投放!G$37:G$45)*$CO88+VLOOKUP($CP$2,一级属性!$E$41:$P$64,COLUMNS(一级属性!$E$41:I$64),0)*($CO88+0.25*IF($CO88&lt;10,1,ROUNDDOWN($CO88,-1)))+VLOOKUP($CP$2,宝石属性!$B$43:$M$66,COLUMNS(宝石属性!$B$43:F$66),0)*10*VLOOKUP(ROUNDDOWN($CO88,-1),宝石属性!$B$25:$N$41,2,0)*VLOOKUP(ROUNDDOWN($CO88,-1),宝石属性!$B$25:$N$41,3,0)+VLOOKUP($CP$2,职业被动!$B$6:$M$29,COLUMNS(职业被动!$B$6:F$29),0)*$CO88,0)</f>
        <v>926</v>
      </c>
      <c r="CS88" s="9">
        <f>ROUND(属性投放!G$4+装备属性!G$4*IF($CO88&lt;10,1,ROUNDDOWN($CO88,-1))+SUM(属性投放!H$37:H$45)*$CO88+VLOOKUP($CP$2,一级属性!$E$41:$P$64,COLUMNS(一级属性!$E$41:J$64),0)*($CO88+0.25*IF($CO88&lt;10,1,ROUNDDOWN($CO88,-1)))+VLOOKUP($CP$2,宝石属性!$B$43:$M$66,COLUMNS(宝石属性!$B$43:G$66),0)*10*VLOOKUP(ROUNDDOWN($CO88,-1),宝石属性!$B$25:$N$41,2,0)*VLOOKUP(ROUNDDOWN($CO88,-1),宝石属性!$B$25:$N$41,3,0)+VLOOKUP($CP$2,职业被动!$B$6:$M$29,COLUMNS(职业被动!$B$6:G$29),0)*$CO88,0)</f>
        <v>890</v>
      </c>
      <c r="CT88" s="9">
        <f>ROUND(属性投放!H$4+装备属性!H$4*IF($CO88&lt;10,1,ROUNDDOWN($CO88,-1))+SUM(属性投放!I$37:I$45)*$CO88+VLOOKUP($CP$2,一级属性!$E$41:$P$64,COLUMNS(一级属性!$E$41:K$64),0)*($CO88+0.25*IF($CO88&lt;10,1,ROUNDDOWN($CO88,-1)))+VLOOKUP($CP$2,宝石属性!$B$43:$M$66,COLUMNS(宝石属性!$B$43:H$66),0)*10*VLOOKUP(ROUNDDOWN($CO88,-1),宝石属性!$B$25:$N$41,2,0)*VLOOKUP(ROUNDDOWN($CO88,-1),宝石属性!$B$25:$N$41,3,0)+VLOOKUP($CP$2,职业被动!$B$6:$M$29,COLUMNS(职业被动!$B$6:H$29),0)*$CO88,0)</f>
        <v>1513</v>
      </c>
      <c r="CU88" s="9">
        <f>ROUND(属性投放!I$4+装备属性!I$4*IF($CO88&lt;10,1,ROUNDDOWN($CO88,-1))+SUM(属性投放!J$37:J$45)*$CO88+VLOOKUP($CP$2,一级属性!$E$41:$P$64,COLUMNS(一级属性!$E$41:L$64),0)*($CO88+0.25*IF($CO88&lt;10,1,ROUNDDOWN($CO88,-1)))+VLOOKUP($CP$2,宝石属性!$B$43:$M$66,COLUMNS(宝石属性!$B$43:I$66),0)*10*VLOOKUP(ROUNDDOWN($CO88,-1),宝石属性!$B$25:$N$41,2,0)*VLOOKUP(ROUNDDOWN($CO88,-1),宝石属性!$B$25:$N$41,3,0)+VLOOKUP($CP$2,职业被动!$B$6:$M$29,COLUMNS(职业被动!$B$6:I$29),0)*$CO88,0)</f>
        <v>1291</v>
      </c>
      <c r="CV88" s="9">
        <f>ROUND(属性投放!J$4+装备属性!J$4*IF($CO88&lt;10,1,ROUNDDOWN($CO88,-1))+SUM(属性投放!K$37:K$45)*$CO88+VLOOKUP($CP$2,一级属性!$E$41:$P$64,COLUMNS(一级属性!$E$41:M$64),0)*($CO88+0.25*IF($CO88&lt;10,1,ROUNDDOWN($CO88,-1)))+VLOOKUP($CP$2,宝石属性!$B$43:$M$66,COLUMNS(宝石属性!$B$43:J$66),0)*10*VLOOKUP(ROUNDDOWN($CO88,-1),宝石属性!$B$25:$N$41,2,0)*VLOOKUP(ROUNDDOWN($CO88,-1),宝石属性!$B$25:$N$41,3,0)+VLOOKUP($CP$2,职业被动!$B$6:$M$29,COLUMNS(职业被动!$B$6:J$29),0)*$CO88,0)</f>
        <v>558</v>
      </c>
      <c r="CW88" s="9">
        <f>ROUND(属性投放!K$4+装备属性!K$4*IF($CO88&lt;10,1,ROUNDDOWN($CO88,-1))+SUM(属性投放!L$37:L$45)*$CO88+VLOOKUP($CP$2,一级属性!$E$41:$P$64,COLUMNS(一级属性!$E$41:N$64),0)*($CO88+0.25*IF($CO88&lt;10,1,ROUNDDOWN($CO88,-1)))+VLOOKUP($CP$2,宝石属性!$B$43:$M$66,COLUMNS(宝石属性!$B$43:K$66),0)*10*VLOOKUP(ROUNDDOWN($CO88,-1),宝石属性!$B$25:$N$41,2,0)*VLOOKUP(ROUNDDOWN($CO88,-1),宝石属性!$B$25:$N$41,3,0)+VLOOKUP($CP$2,职业被动!$B$6:$M$29,COLUMNS(职业被动!$B$6:K$29),0)*$CO88,0)</f>
        <v>303</v>
      </c>
      <c r="CX88" s="9">
        <f>ROUND(属性投放!L$4+装备属性!L$4*IF($CO88&lt;10,1,ROUNDDOWN($CO88,-1))+SUM(属性投放!M$37:M$45)*$CO88+VLOOKUP($CP$2,一级属性!$E$41:$P$64,COLUMNS(一级属性!$E$41:O$64),0)*($CO88+0.25*IF($CO88&lt;10,1,ROUNDDOWN($CO88,-1)))+VLOOKUP($CP$2,宝石属性!$B$43:$M$66,COLUMNS(宝石属性!$B$43:L$66),0)*10*VLOOKUP(ROUNDDOWN($CO88,-1),宝石属性!$B$25:$N$41,2,0)*VLOOKUP(ROUNDDOWN($CO88,-1),宝石属性!$B$25:$N$41,3,0)+VLOOKUP($CP$2,职业被动!$B$6:$M$29,COLUMNS(职业被动!$B$6:L$29),0)*$CO88,0)</f>
        <v>26</v>
      </c>
      <c r="CY88" s="9">
        <f>ROUND(属性投放!M$4+装备属性!M$4*IF($CO88&lt;10,1,ROUNDDOWN($CO88,-1))+SUM(属性投放!N$37:N$45)*$CO88+VLOOKUP($CP$2,一级属性!$E$41:$P$64,COLUMNS(一级属性!$E$41:P$64),0)*($CO88+0.25*IF($CO88&lt;10,1,ROUNDDOWN($CO88,-1)))+VLOOKUP($CP$2,宝石属性!$B$43:$M$66,COLUMNS(宝石属性!$B$43:M$66),0)*10*VLOOKUP(ROUNDDOWN($CO88,-1),宝石属性!$B$25:$N$41,2,0)*VLOOKUP(ROUNDDOWN($CO88,-1),宝石属性!$B$25:$N$41,3,0)+VLOOKUP($CP$2,职业被动!$B$6:$M$29,COLUMNS(职业被动!$B$6:M$29),0)*$CO88,0)</f>
        <v>876</v>
      </c>
      <c r="CZ88" s="48">
        <f>属性价值和能力评分!$F$9+ROUND(属性价值和能力评分!$F$38*10,0)*CO88+ROUND((SUM(装备属性!$W$9:$W$14)+属性价值和能力评分!$F$38*1.25+1.4+2.8)*IF(CO88&lt;10,1,ROUNDDOWN(CO88,-1)),0)+15*VLOOKUP(ROUNDDOWN(CO88,-1),宝石属性!$B$26:$D$41,2,0)*6*VLOOKUP(ROUNDDOWN(CO88,-1),宝石属性!$B$26:$D$41,3,0)+(属性价值和能力评分!$F$49*9+属性价值和能力评分!$F$50*2+属性价值和能力评分!$F$53*8/5)*CO88</f>
        <v>16292</v>
      </c>
      <c r="DB88" s="1">
        <v>85</v>
      </c>
      <c r="DC88" s="9">
        <f>ROUND(属性投放!D$4+装备属性!D$4*IF($DB88&lt;10,1,ROUNDDOWN($DB88,-1))+SUM(属性投放!E$37:E$45)*$DB88+VLOOKUP($DC$2,一级属性!$E$41:$P$64,COLUMNS(一级属性!$E$41:G$64),0)*($DB88+0.25*IF($DB88&lt;10,1,ROUNDDOWN($DB88,-1)))+VLOOKUP($DC$2,宝石属性!$B$43:$M$66,COLUMNS(宝石属性!$B$43:D$66),0)*10*VLOOKUP(ROUNDDOWN($DB88,-1),宝石属性!$B$25:$N$41,2,0)*VLOOKUP(ROUNDDOWN($DB88,-1),宝石属性!$B$25:$N$41,3,0)+VLOOKUP($DC$2,职业被动!$B$6:$M$29,COLUMNS(职业被动!$B$6:D$29),0)*$DB88,0)</f>
        <v>4862</v>
      </c>
      <c r="DD88" s="9">
        <f>ROUND(属性投放!E$4+装备属性!E$4*IF($DB88&lt;10,1,ROUNDDOWN($DB88,-1))+SUM(属性投放!F$37:F$45)*$DB88+VLOOKUP($DC$2,一级属性!$E$41:$P$64,COLUMNS(一级属性!$E$41:H$64),0)*($DB88+0.25*IF($DB88&lt;10,1,ROUNDDOWN($DB88,-1)))+VLOOKUP($DC$2,宝石属性!$B$43:$M$66,COLUMNS(宝石属性!$B$43:E$66),0)*10*VLOOKUP(ROUNDDOWN($DB88,-1),宝石属性!$B$25:$N$41,2,0)*VLOOKUP(ROUNDDOWN($DB88,-1),宝石属性!$B$25:$N$41,3,0)+VLOOKUP($DC$2,职业被动!$B$6:$M$29,COLUMNS(职业被动!$B$6:E$29),0)*$DB88,0)</f>
        <v>2131</v>
      </c>
      <c r="DE88" s="9">
        <f>ROUND(属性投放!F$4+装备属性!F$4*IF($DB88&lt;10,1,ROUNDDOWN($DB88,-1))+SUM(属性投放!G$37:G$45)*$DB88+VLOOKUP($DC$2,一级属性!$E$41:$P$64,COLUMNS(一级属性!$E$41:I$64),0)*($DB88+0.25*IF($DB88&lt;10,1,ROUNDDOWN($DB88,-1)))+VLOOKUP($DC$2,宝石属性!$B$43:$M$66,COLUMNS(宝石属性!$B$43:F$66),0)*10*VLOOKUP(ROUNDDOWN($DB88,-1),宝石属性!$B$25:$N$41,2,0)*VLOOKUP(ROUNDDOWN($DB88,-1),宝石属性!$B$25:$N$41,3,0)+VLOOKUP($DC$2,职业被动!$B$6:$M$29,COLUMNS(职业被动!$B$6:F$29),0)*$DB88,0)</f>
        <v>926</v>
      </c>
      <c r="DF88" s="9">
        <f>ROUND(属性投放!G$4+装备属性!G$4*IF($DB88&lt;10,1,ROUNDDOWN($DB88,-1))+SUM(属性投放!H$37:H$45)*$DB88+VLOOKUP($DC$2,一级属性!$E$41:$P$64,COLUMNS(一级属性!$E$41:J$64),0)*($DB88+0.25*IF($DB88&lt;10,1,ROUNDDOWN($DB88,-1)))+VLOOKUP($DC$2,宝石属性!$B$43:$M$66,COLUMNS(宝石属性!$B$43:G$66),0)*10*VLOOKUP(ROUNDDOWN($DB88,-1),宝石属性!$B$25:$N$41,2,0)*VLOOKUP(ROUNDDOWN($DB88,-1),宝石属性!$B$25:$N$41,3,0)+VLOOKUP($DC$2,职业被动!$B$6:$M$29,COLUMNS(职业被动!$B$6:G$29),0)*$DB88,0)</f>
        <v>2455</v>
      </c>
      <c r="DG88" s="9">
        <f>ROUND(属性投放!H$4+装备属性!H$4*IF($DB88&lt;10,1,ROUNDDOWN($DB88,-1))+SUM(属性投放!I$37:I$45)*$DB88+VLOOKUP($DC$2,一级属性!$E$41:$P$64,COLUMNS(一级属性!$E$41:K$64),0)*($DB88+0.25*IF($DB88&lt;10,1,ROUNDDOWN($DB88,-1)))+VLOOKUP($DC$2,宝石属性!$B$43:$M$66,COLUMNS(宝石属性!$B$43:H$66),0)*10*VLOOKUP(ROUNDDOWN($DB88,-1),宝石属性!$B$25:$N$41,2,0)*VLOOKUP(ROUNDDOWN($DB88,-1),宝石属性!$B$25:$N$41,3,0)+VLOOKUP($DC$2,职业被动!$B$6:$M$29,COLUMNS(职业被动!$B$6:H$29),0)*$DB88,0)</f>
        <v>578</v>
      </c>
      <c r="DH88" s="9">
        <f>ROUND(属性投放!I$4+装备属性!I$4*IF($DB88&lt;10,1,ROUNDDOWN($DB88,-1))+SUM(属性投放!J$37:J$45)*$DB88+VLOOKUP($DC$2,一级属性!$E$41:$P$64,COLUMNS(一级属性!$E$41:L$64),0)*($DB88+0.25*IF($DB88&lt;10,1,ROUNDDOWN($DB88,-1)))+VLOOKUP($DC$2,宝石属性!$B$43:$M$66,COLUMNS(宝石属性!$B$43:I$66),0)*10*VLOOKUP(ROUNDDOWN($DB88,-1),宝石属性!$B$25:$N$41,2,0)*VLOOKUP(ROUNDDOWN($DB88,-1),宝石属性!$B$25:$N$41,3,0)+VLOOKUP($DC$2,职业被动!$B$6:$M$29,COLUMNS(职业被动!$B$6:I$29),0)*$DB88,0)</f>
        <v>891</v>
      </c>
      <c r="DI88" s="9">
        <f>ROUND(属性投放!J$4+装备属性!J$4*IF($DB88&lt;10,1,ROUNDDOWN($DB88,-1))+SUM(属性投放!K$37:K$45)*$DB88+VLOOKUP($DC$2,一级属性!$E$41:$P$64,COLUMNS(一级属性!$E$41:M$64),0)*($DB88+0.25*IF($DB88&lt;10,1,ROUNDDOWN($DB88,-1)))+VLOOKUP($DC$2,宝石属性!$B$43:$M$66,COLUMNS(宝石属性!$B$43:J$66),0)*10*VLOOKUP(ROUNDDOWN($DB88,-1),宝石属性!$B$25:$N$41,2,0)*VLOOKUP(ROUNDDOWN($DB88,-1),宝石属性!$B$25:$N$41,3,0)+VLOOKUP($DC$2,职业被动!$B$6:$M$29,COLUMNS(职业被动!$B$6:J$29),0)*$DB88,0)</f>
        <v>663</v>
      </c>
      <c r="DJ88" s="9">
        <f>ROUND(属性投放!K$4+装备属性!K$4*IF($DB88&lt;10,1,ROUNDDOWN($DB88,-1))+SUM(属性投放!L$37:L$45)*$DB88+VLOOKUP($DC$2,一级属性!$E$41:$P$64,COLUMNS(一级属性!$E$41:N$64),0)*($DB88+0.25*IF($DB88&lt;10,1,ROUNDDOWN($DB88,-1)))+VLOOKUP($DC$2,宝石属性!$B$43:$M$66,COLUMNS(宝石属性!$B$43:K$66),0)*10*VLOOKUP(ROUNDDOWN($DB88,-1),宝石属性!$B$25:$N$41,2,0)*VLOOKUP(ROUNDDOWN($DB88,-1),宝石属性!$B$25:$N$41,3,0)+VLOOKUP($DC$2,职业被动!$B$6:$M$29,COLUMNS(职业被动!$B$6:K$29),0)*$DB88,0)</f>
        <v>463</v>
      </c>
      <c r="DK88" s="9">
        <f>ROUND(属性投放!L$4+装备属性!L$4*IF($DB88&lt;10,1,ROUNDDOWN($DB88,-1))+SUM(属性投放!M$37:M$45)*$DB88+VLOOKUP($DC$2,一级属性!$E$41:$P$64,COLUMNS(一级属性!$E$41:O$64),0)*($DB88+0.25*IF($DB88&lt;10,1,ROUNDDOWN($DB88,-1)))+VLOOKUP($DC$2,宝石属性!$B$43:$M$66,COLUMNS(宝石属性!$B$43:L$66),0)*10*VLOOKUP(ROUNDDOWN($DB88,-1),宝石属性!$B$25:$N$41,2,0)*VLOOKUP(ROUNDDOWN($DB88,-1),宝石属性!$B$25:$N$41,3,0)+VLOOKUP($DC$2,职业被动!$B$6:$M$29,COLUMNS(职业被动!$B$6:L$29),0)*$DB88,0)</f>
        <v>26</v>
      </c>
      <c r="DL88" s="9">
        <f>ROUND(属性投放!M$4+装备属性!M$4*IF($DB88&lt;10,1,ROUNDDOWN($DB88,-1))+SUM(属性投放!N$37:N$45)*$DB88+VLOOKUP($DC$2,一级属性!$E$41:$P$64,COLUMNS(一级属性!$E$41:P$64),0)*($DB88+0.25*IF($DB88&lt;10,1,ROUNDDOWN($DB88,-1)))+VLOOKUP($DC$2,宝石属性!$B$43:$M$66,COLUMNS(宝石属性!$B$43:M$66),0)*10*VLOOKUP(ROUNDDOWN($DB88,-1),宝石属性!$B$25:$N$41,2,0)*VLOOKUP(ROUNDDOWN($DB88,-1),宝石属性!$B$25:$N$41,3,0)+VLOOKUP($DC$2,职业被动!$B$6:$M$29,COLUMNS(职业被动!$B$6:M$29),0)*$DB88,0)</f>
        <v>876</v>
      </c>
      <c r="DM88" s="48">
        <f>属性价值和能力评分!$F$9+ROUND(属性价值和能力评分!$F$38*10,0)*DB88+ROUND((SUM(装备属性!$W$9:$W$14)+属性价值和能力评分!$F$38*1.25+1.4+2.8)*IF(DB88&lt;10,1,ROUNDDOWN(DB88,-1)),0)+15*VLOOKUP(ROUNDDOWN(DB88,-1),宝石属性!$B$26:$D$41,2,0)*6*VLOOKUP(ROUNDDOWN(DB88,-1),宝石属性!$B$26:$D$41,3,0)+(属性价值和能力评分!$F$49*9+属性价值和能力评分!$F$50*2+属性价值和能力评分!$F$53*8/5)*DB88</f>
        <v>16292</v>
      </c>
      <c r="DO88" s="1">
        <v>85</v>
      </c>
      <c r="DP88" s="9">
        <f>ROUND(属性投放!D$4+装备属性!D$4*IF($DO88&lt;10,1,ROUNDDOWN($DO88,-1))+SUM(属性投放!E$37:E$45)*$DO88+VLOOKUP($DP$2,一级属性!$E$41:$P$64,COLUMNS(一级属性!$E$41:G$64),0)*($DO88+0.25*IF($DO88&lt;10,1,ROUNDDOWN($DO88,-1)))+VLOOKUP($DP$2,宝石属性!$B$43:$M$66,COLUMNS(宝石属性!$B$43:D$66),0)*10*VLOOKUP(ROUNDDOWN($DO88,-1),宝石属性!$B$25:$N$41,2,0)*VLOOKUP(ROUNDDOWN($DO88,-1),宝石属性!$B$25:$N$41,3,0)+VLOOKUP($DP$2,职业被动!$B$6:$M$29,COLUMNS(职业被动!$B$6:D$29),0)*$DO88,0)</f>
        <v>10457</v>
      </c>
      <c r="DQ88" s="9">
        <f>ROUND(属性投放!E$4+装备属性!E$4*IF($DO88&lt;10,1,ROUNDDOWN($DO88,-1))+SUM(属性投放!F$37:F$45)*$DO88+VLOOKUP($DP$2,一级属性!$E$41:$P$64,COLUMNS(一级属性!$E$41:H$64),0)*($DO88+0.25*IF($DO88&lt;10,1,ROUNDDOWN($DO88,-1)))+VLOOKUP($DP$2,宝石属性!$B$43:$M$66,COLUMNS(宝石属性!$B$43:E$66),0)*10*VLOOKUP(ROUNDDOWN($DO88,-1),宝石属性!$B$25:$N$41,2,0)*VLOOKUP(ROUNDDOWN($DO88,-1),宝石属性!$B$25:$N$41,3,0)+VLOOKUP($DP$2,职业被动!$B$6:$M$29,COLUMNS(职业被动!$B$6:E$29),0)*$DO88,0)</f>
        <v>2131</v>
      </c>
      <c r="DR88" s="9">
        <f>ROUND(属性投放!F$4+装备属性!F$4*IF($DO88&lt;10,1,ROUNDDOWN($DO88,-1))+SUM(属性投放!G$37:G$45)*$DO88+VLOOKUP($DP$2,一级属性!$E$41:$P$64,COLUMNS(一级属性!$E$41:I$64),0)*($DO88+0.25*IF($DO88&lt;10,1,ROUNDDOWN($DO88,-1)))+VLOOKUP($DP$2,宝石属性!$B$43:$M$66,COLUMNS(宝石属性!$B$43:F$66),0)*10*VLOOKUP(ROUNDDOWN($DO88,-1),宝石属性!$B$25:$N$41,2,0)*VLOOKUP(ROUNDDOWN($DO88,-1),宝石属性!$B$25:$N$41,3,0)+VLOOKUP($DP$2,职业被动!$B$6:$M$29,COLUMNS(职业被动!$B$6:F$29),0)*$DO88,0)</f>
        <v>926</v>
      </c>
      <c r="DS88" s="9">
        <f>ROUND(属性投放!G$4+装备属性!G$4*IF($DO88&lt;10,1,ROUNDDOWN($DO88,-1))+SUM(属性投放!H$37:H$45)*$DO88+VLOOKUP($DP$2,一级属性!$E$41:$P$64,COLUMNS(一级属性!$E$41:J$64),0)*($DO88+0.25*IF($DO88&lt;10,1,ROUNDDOWN($DO88,-1)))+VLOOKUP($DP$2,宝石属性!$B$43:$M$66,COLUMNS(宝石属性!$B$43:G$66),0)*10*VLOOKUP(ROUNDDOWN($DO88,-1),宝石属性!$B$25:$N$41,2,0)*VLOOKUP(ROUNDDOWN($DO88,-1),宝石属性!$B$25:$N$41,3,0)+VLOOKUP($DP$2,职业被动!$B$6:$M$29,COLUMNS(职业被动!$B$6:G$29),0)*$DO88,0)</f>
        <v>890</v>
      </c>
      <c r="DT88" s="9">
        <f>ROUND(属性投放!H$4+装备属性!H$4*IF($DO88&lt;10,1,ROUNDDOWN($DO88,-1))+SUM(属性投放!I$37:I$45)*$DO88+VLOOKUP($DP$2,一级属性!$E$41:$P$64,COLUMNS(一级属性!$E$41:K$64),0)*($DO88+0.25*IF($DO88&lt;10,1,ROUNDDOWN($DO88,-1)))+VLOOKUP($DP$2,宝石属性!$B$43:$M$66,COLUMNS(宝石属性!$B$43:H$66),0)*10*VLOOKUP(ROUNDDOWN($DO88,-1),宝石属性!$B$25:$N$41,2,0)*VLOOKUP(ROUNDDOWN($DO88,-1),宝石属性!$B$25:$N$41,3,0)+VLOOKUP($DP$2,职业被动!$B$6:$M$29,COLUMNS(职业被动!$B$6:H$29),0)*$DO88,0)</f>
        <v>663</v>
      </c>
      <c r="DU88" s="9">
        <f>ROUND(属性投放!I$4+装备属性!I$4*IF($DO88&lt;10,1,ROUNDDOWN($DO88,-1))+SUM(属性投放!J$37:J$45)*$DO88+VLOOKUP($DP$2,一级属性!$E$41:$P$64,COLUMNS(一级属性!$E$41:L$64),0)*($DO88+0.25*IF($DO88&lt;10,1,ROUNDDOWN($DO88,-1)))+VLOOKUP($DP$2,宝石属性!$B$43:$M$66,COLUMNS(宝石属性!$B$43:I$66),0)*10*VLOOKUP(ROUNDDOWN($DO88,-1),宝石属性!$B$25:$N$41,2,0)*VLOOKUP(ROUNDDOWN($DO88,-1),宝石属性!$B$25:$N$41,3,0)+VLOOKUP($DP$2,职业被动!$B$6:$M$29,COLUMNS(职业被动!$B$6:I$29),0)*$DO88,0)</f>
        <v>891</v>
      </c>
      <c r="DV88" s="9">
        <f>ROUND(属性投放!J$4+装备属性!J$4*IF($DO88&lt;10,1,ROUNDDOWN($DO88,-1))+SUM(属性投放!K$37:K$45)*$DO88+VLOOKUP($DP$2,一级属性!$E$41:$P$64,COLUMNS(一级属性!$E$41:M$64),0)*($DO88+0.25*IF($DO88&lt;10,1,ROUNDDOWN($DO88,-1)))+VLOOKUP($DP$2,宝石属性!$B$43:$M$66,COLUMNS(宝石属性!$B$43:J$66),0)*10*VLOOKUP(ROUNDDOWN($DO88,-1),宝石属性!$B$25:$N$41,2,0)*VLOOKUP(ROUNDDOWN($DO88,-1),宝石属性!$B$25:$N$41,3,0)+VLOOKUP($DP$2,职业被动!$B$6:$M$29,COLUMNS(职业被动!$B$6:J$29),0)*$DO88,0)</f>
        <v>663</v>
      </c>
      <c r="DW88" s="9">
        <f>ROUND(属性投放!K$4+装备属性!K$4*IF($DO88&lt;10,1,ROUNDDOWN($DO88,-1))+SUM(属性投放!L$37:L$45)*$DO88+VLOOKUP($DP$2,一级属性!$E$41:$P$64,COLUMNS(一级属性!$E$41:N$64),0)*($DO88+0.25*IF($DO88&lt;10,1,ROUNDDOWN($DO88,-1)))+VLOOKUP($DP$2,宝石属性!$B$43:$M$66,COLUMNS(宝石属性!$B$43:K$66),0)*10*VLOOKUP(ROUNDDOWN($DO88,-1),宝石属性!$B$25:$N$41,2,0)*VLOOKUP(ROUNDDOWN($DO88,-1),宝石属性!$B$25:$N$41,3,0)+VLOOKUP($DP$2,职业被动!$B$6:$M$29,COLUMNS(职业被动!$B$6:K$29),0)*$DO88,0)</f>
        <v>463</v>
      </c>
      <c r="DX88" s="9">
        <f>ROUND(属性投放!L$4+装备属性!L$4*IF($DO88&lt;10,1,ROUNDDOWN($DO88,-1))+SUM(属性投放!M$37:M$45)*$DO88+VLOOKUP($DP$2,一级属性!$E$41:$P$64,COLUMNS(一级属性!$E$41:O$64),0)*($DO88+0.25*IF($DO88&lt;10,1,ROUNDDOWN($DO88,-1)))+VLOOKUP($DP$2,宝石属性!$B$43:$M$66,COLUMNS(宝石属性!$B$43:L$66),0)*10*VLOOKUP(ROUNDDOWN($DO88,-1),宝石属性!$B$25:$N$41,2,0)*VLOOKUP(ROUNDDOWN($DO88,-1),宝石属性!$B$25:$N$41,3,0)+VLOOKUP($DP$2,职业被动!$B$6:$M$29,COLUMNS(职业被动!$B$6:L$29),0)*$DO88,0)</f>
        <v>26</v>
      </c>
      <c r="DY88" s="9">
        <f>ROUND(属性投放!M$4+装备属性!M$4*IF($DO88&lt;10,1,ROUNDDOWN($DO88,-1))+SUM(属性投放!N$37:N$45)*$DO88+VLOOKUP($DP$2,一级属性!$E$41:$P$64,COLUMNS(一级属性!$E$41:P$64),0)*($DO88+0.25*IF($DO88&lt;10,1,ROUNDDOWN($DO88,-1)))+VLOOKUP($DP$2,宝石属性!$B$43:$M$66,COLUMNS(宝石属性!$B$43:M$66),0)*10*VLOOKUP(ROUNDDOWN($DO88,-1),宝石属性!$B$25:$N$41,2,0)*VLOOKUP(ROUNDDOWN($DO88,-1),宝石属性!$B$25:$N$41,3,0)+VLOOKUP($DP$2,职业被动!$B$6:$M$29,COLUMNS(职业被动!$B$6:M$29),0)*$DO88,0)</f>
        <v>876</v>
      </c>
      <c r="DZ88" s="48">
        <f>属性价值和能力评分!$F$9+ROUND(属性价值和能力评分!$F$38*10,0)*DO88+ROUND((SUM(装备属性!$W$9:$W$14)+属性价值和能力评分!$F$38*1.25+1.4+2.8)*IF(DO88&lt;10,1,ROUNDDOWN(DO88,-1)),0)+15*VLOOKUP(ROUNDDOWN(DO88,-1),宝石属性!$B$26:$D$41,2,0)*6*VLOOKUP(ROUNDDOWN(DO88,-1),宝石属性!$B$26:$D$41,3,0)+(属性价值和能力评分!$F$49*9+属性价值和能力评分!$F$50*2+属性价值和能力评分!$F$53*8/5)*DO88</f>
        <v>16292</v>
      </c>
      <c r="EA88" s="17"/>
      <c r="EB88" s="1">
        <v>85</v>
      </c>
      <c r="EC88" s="1">
        <f>ROUND(CC88/MAX(CE88/10,((CE88*(1+属性投放!$E$8)-CF88+属性投放!$F$8*EB88)*(1+属性投放!$G$8)*(1+属性投放!$H$8))),1)</f>
        <v>2.9</v>
      </c>
      <c r="ED88" s="1">
        <f>ROUND(CP88/MAX(CE88/10,((CE88*(1+属性投放!$E$8)-CS88+属性投放!$F$8*EB88)*(1+属性投放!$G$8)*(1+属性投放!$H$8))),1)</f>
        <v>2.8</v>
      </c>
      <c r="EE88" s="1">
        <f>ROUND(DC88/MAX(CE88/10,((CE88*(1+属性投放!$E$8)-DF88+属性投放!$F$8*EB88)*(1+属性投放!$G$8)*(1+属性投放!$H$8))),1)</f>
        <v>24.5</v>
      </c>
      <c r="EF88" s="1">
        <f>ROUND(DP88/MAX(CE88/10,((CE88*(1+属性投放!$E$8)-DS88+属性投放!$F$8*EB88)*(1+属性投放!$G$8)*(1+属性投放!$H$8))),1)</f>
        <v>6.8</v>
      </c>
      <c r="EH88" s="1">
        <f>ROUND(CC88/MAX(属性投放!$F$9*EB88,((CT88*(1+属性投放!$E$9)-CH88+属性投放!$F$9*EB88)*(1+属性投放!$G$9)*(1+属性投放!$H$9))),1)</f>
        <v>2.6</v>
      </c>
      <c r="EI88" s="1">
        <f>ROUND(CP88/MAX(属性投放!$F$9*EB88,((CT88*(1+属性投放!$E$9)-CU88+属性投放!$F$9*EB88)*(1+属性投放!$G$9)*(1+属性投放!$H$9))),1)</f>
        <v>3.3</v>
      </c>
      <c r="EJ88" s="1">
        <f>ROUND(DC88/MAX(属性投放!$F$9*EB88,((CT88*(1+属性投放!$E$9)-DH88+属性投放!$F$9*EB88)*(1+属性投放!$G$9)*(1+属性投放!$H$9))),1)</f>
        <v>2.8</v>
      </c>
      <c r="EK88" s="1">
        <f>ROUND(DP88/MAX(属性投放!$F$9*EB88,((CT88*(1+属性投放!$E$9)-DU88+属性投放!$F$9*EB88)*(1+属性投放!$G$9)*(1+属性投放!$H$9))),1)</f>
        <v>6</v>
      </c>
      <c r="EM88" s="1">
        <f>ROUND(CC88/((BW88*(1+属性投放!$E$10)+属性投放!$F$10*EB88)*(1+属性投放!$G$10)*(1+属性投放!$H$10)),1)</f>
        <v>5.6</v>
      </c>
      <c r="EN88" s="1">
        <f>ROUND(CP88/((BW88*(1+属性投放!$E$10)+属性投放!$F$10*EB88)*(1+属性投放!$G$10)*(1+属性投放!$H$10)),1)</f>
        <v>5.6</v>
      </c>
      <c r="EO88" s="1">
        <f>ROUND(DC88/((BW88*(1+属性投放!$E$10)+属性投放!$F$10*EB88)*(1+属性投放!$G$10)*(1+属性投放!$H$10)),1)</f>
        <v>6.4</v>
      </c>
      <c r="EP88" s="1">
        <f>ROUND(DP88/((BW88*(1+属性投放!$E$10)+属性投放!$F$10*EB88)*(1+属性投放!$G$10)*(1+属性投放!$H$10)),1)</f>
        <v>13.7</v>
      </c>
    </row>
    <row r="89" spans="2:146">
      <c r="B89" s="1">
        <v>86</v>
      </c>
      <c r="C89" s="9">
        <f>ROUND(属性投放!D$4+装备属性!D$4*IF($B89&lt;10,1,ROUNDDOWN($B89,-1))+SUM(属性投放!E$37:E$45)*$B89+VLOOKUP($C$2,一级属性!$E$41:$P$64,COLUMNS(一级属性!$E$41:G$64),0)*($B89+0.25*IF($B89&lt;10,1,ROUNDDOWN($B89,-1)))+VLOOKUP($C$2,宝石属性!$B$43:$M$66,COLUMNS(宝石属性!$B$43:D$66),0)*10*VLOOKUP(ROUNDDOWN($B89,-1),宝石属性!$B$25:$N$41,2,0)*VLOOKUP(ROUNDDOWN($B89,-1),宝石属性!$B$25:$N$41,3,0)+VLOOKUP($C$2,职业被动!$B$6:$M$29,COLUMNS(职业被动!$B$6:D$29),0)*$B89,0)</f>
        <v>5138</v>
      </c>
      <c r="D89" s="9">
        <f>ROUND(属性投放!E$4+装备属性!E$4*IF($B89&lt;10,1,ROUNDDOWN($B89,-1))+SUM(属性投放!F$37:F$38)*$B89+VLOOKUP($C$2,一级属性!$E$67:$P$90,COLUMNS(一级属性!$E$67:H$90),0)*$B89+VLOOKUP($C$2,宝石属性!$B$43:$M$66,COLUMNS(宝石属性!$B$43:E$66),0)*10*VLOOKUP(ROUNDDOWN($B89,-1),宝石属性!$B$25:$N$41,2,0)*VLOOKUP(ROUNDDOWN($B89,-1),宝石属性!$B$25:$N$41,3,0)+VLOOKUP($C$2,职业被动!$B$6:$M$29,COLUMNS(职业被动!$B$6:E$29),0)*$B89,0)</f>
        <v>2146</v>
      </c>
      <c r="E89" s="9">
        <f>ROUND(属性投放!F$4+装备属性!F$4*IF($B89&lt;10,1,ROUNDDOWN($B89,-1))+SUM(属性投放!G$37:G$38)*$B89+VLOOKUP($C$2,一级属性!$E$67:$P$90,COLUMNS(一级属性!$E$67:I$90),0)*$B89+VLOOKUP($C$2,宝石属性!$B$43:$M$66,COLUMNS(宝石属性!$B$43:F$66),0)*10*VLOOKUP(ROUNDDOWN($B89,-1),宝石属性!$B$25:$N$41,2,0)*VLOOKUP(ROUNDDOWN($B89,-1),宝石属性!$B$25:$N$41,3,0)+VLOOKUP($C$2,职业被动!$B$6:$M$29,COLUMNS(职业被动!$B$6:F$29),0)*$B89,0)</f>
        <v>1733</v>
      </c>
      <c r="F89" s="9">
        <f>ROUND(属性投放!G$4+装备属性!G$4*IF($B89&lt;10,1,ROUNDDOWN($B89,-1))+SUM(属性投放!H$37:H$38)*$B89+VLOOKUP($C$2,一级属性!$E$67:$P$90,COLUMNS(一级属性!$E$67:J$90),0)*$B89+VLOOKUP($C$2,宝石属性!$B$43:$M$66,COLUMNS(宝石属性!$B$43:G$66),0)*10*VLOOKUP(ROUNDDOWN($B89,-1),宝石属性!$B$25:$N$41,2,0)*VLOOKUP(ROUNDDOWN($B89,-1),宝石属性!$B$25:$N$41,3,0)+VLOOKUP($C$2,职业被动!$B$6:$M$29,COLUMNS(职业被动!$B$6:G$29),0)*$B89,0)</f>
        <v>979</v>
      </c>
      <c r="G89" s="9">
        <f>ROUND(属性投放!H$4+装备属性!H$4*IF($B89&lt;10,1,ROUNDDOWN($B89,-1))+SUM(属性投放!I$37:I$38)*$B89+VLOOKUP($C$2,一级属性!$E$67:$P$90,COLUMNS(一级属性!$E$67:K$90),0)*$B89+VLOOKUP($C$2,宝石属性!$B$43:$M$66,COLUMNS(宝石属性!$B$43:H$66),0)*10*VLOOKUP(ROUNDDOWN($B89,-1),宝石属性!$B$25:$N$41,2,0)*VLOOKUP(ROUNDDOWN($B89,-1),宝石属性!$B$25:$N$41,3,0)+VLOOKUP($C$2,职业被动!$B$6:$M$29,COLUMNS(职业被动!$B$6:H$29),0)*$B89,0)</f>
        <v>580</v>
      </c>
      <c r="H89" s="9">
        <f>ROUND(属性投放!I$4+装备属性!I$4*IF($B89&lt;10,1,ROUNDDOWN($B89,-1))+SUM(属性投放!J$37:J$38)*$B89+VLOOKUP($C$2,一级属性!$E$67:$P$90,COLUMNS(一级属性!$E$67:L$90),0)*$B89+VLOOKUP($C$2,宝石属性!$B$43:$M$66,COLUMNS(宝石属性!$B$43:I$66),0)*10*VLOOKUP(ROUNDDOWN($B89,-1),宝石属性!$B$25:$N$41,2,0)*VLOOKUP(ROUNDDOWN($B89,-1),宝石属性!$B$25:$N$41,3,0)+VLOOKUP($C$2,职业被动!$B$6:$M$29,COLUMNS(职业被动!$B$6:I$29),0)*$B89,0)</f>
        <v>985</v>
      </c>
      <c r="I89" s="9">
        <f>ROUND(属性投放!J$4+装备属性!J$4*IF($B89&lt;10,1,ROUNDDOWN($B89,-1))+SUM(属性投放!K$37:K$38)*$B89+VLOOKUP($C$2,一级属性!$E$67:$P$90,COLUMNS(一级属性!$E$67:M$90),0)*$B89+VLOOKUP($C$2,宝石属性!$B$43:$M$66,COLUMNS(宝石属性!$B$43:J$66),0)*10*VLOOKUP(ROUNDDOWN($B89,-1),宝石属性!$B$25:$N$41,2,0)*VLOOKUP(ROUNDDOWN($B89,-1),宝石属性!$B$25:$N$41,3,0)+VLOOKUP($C$2,职业被动!$B$6:$M$29,COLUMNS(职业被动!$B$6:J$29),0)*$B89,0)</f>
        <v>668</v>
      </c>
      <c r="J89" s="9">
        <f>ROUND(属性投放!K$4+装备属性!K$4*IF($B89&lt;10,1,ROUNDDOWN($B89,-1))+SUM(属性投放!L$37:L$38)*$B89+VLOOKUP($C$2,一级属性!$E$67:$P$90,COLUMNS(一级属性!$E$67:N$90),0)*$B89+VLOOKUP($C$2,宝石属性!$B$43:$M$66,COLUMNS(宝石属性!$B$43:K$66),0)*10*VLOOKUP(ROUNDDOWN($B89,-1),宝石属性!$B$25:$N$41,2,0)*VLOOKUP(ROUNDDOWN($B89,-1),宝石属性!$B$25:$N$41,3,0)+VLOOKUP($C$2,职业被动!$B$6:$M$29,COLUMNS(职业被动!$B$6:K$29),0)*$B89,0)</f>
        <v>303</v>
      </c>
      <c r="K89" s="9">
        <f>ROUND(属性投放!L$4+装备属性!L$4*IF($B89&lt;10,1,ROUNDDOWN($B89,-1))+SUM(属性投放!M$37:M$38)*$B89+VLOOKUP($C$2,一级属性!$E$67:$P$90,COLUMNS(一级属性!$E$67:O$90),0)*$B89+VLOOKUP($C$2,宝石属性!$B$43:$M$66,COLUMNS(宝石属性!$B$43:L$66),0)*10*VLOOKUP(ROUNDDOWN($B89,-1),宝石属性!$B$25:$N$41,2,0)*VLOOKUP(ROUNDDOWN($B89,-1),宝石属性!$B$25:$N$41,3,0)+VLOOKUP($C$2,职业被动!$B$6:$M$29,COLUMNS(职业被动!$B$6:L$29),0)*$B89,0)</f>
        <v>26</v>
      </c>
      <c r="L89" s="9">
        <f>ROUND(属性投放!M$4+装备属性!M$4*IF($B89&lt;10,1,ROUNDDOWN($B89,-1))+SUM(属性投放!N$37:N$38)*$B89+VLOOKUP($C$2,一级属性!$E$67:$P$90,COLUMNS(一级属性!$E$67:P$90),0)*$B89+VLOOKUP($C$2,宝石属性!$B$43:$M$66,COLUMNS(宝石属性!$B$43:M$66),0)*10*VLOOKUP(ROUNDDOWN($B89,-1),宝石属性!$B$25:$N$41,2,0)*VLOOKUP(ROUNDDOWN($B89,-1),宝石属性!$B$25:$N$41,3,0)+VLOOKUP($C$2,职业被动!$B$6:$M$29,COLUMNS(职业被动!$B$6:M$29),0)*$B89,0)</f>
        <v>966</v>
      </c>
      <c r="M89" s="48">
        <f>属性价值和能力评分!$F$9+ROUND(属性价值和能力评分!$F$38*10,0)*B89+ROUND((SUM(装备属性!$W$9:$W$14)+属性价值和能力评分!$F$38*1.25+1.4+2.8)*IF(B89&lt;10,1,ROUNDDOWN(B89,-1)),0)+15*VLOOKUP(ROUNDDOWN(B89,-1),宝石属性!$B$26:$D$41,2,0)*6*VLOOKUP(ROUNDDOWN(B89,-1),宝石属性!$B$26:$D$41,3,0)+(属性价值和能力评分!$F$49*9+属性价值和能力评分!$F$50*2+属性价值和能力评分!$F$53*8/5)*B89</f>
        <v>16412</v>
      </c>
      <c r="N89" s="20"/>
      <c r="O89" s="1">
        <v>86</v>
      </c>
      <c r="P89" s="9">
        <f>ROUND(属性投放!D$4+装备属性!D$4*IF($O89&lt;10,1,ROUNDDOWN($O89,-1))+SUM(属性投放!E$37:E$45)*$O89+VLOOKUP($P$2,一级属性!$E$41:$P$64,COLUMNS(一级属性!$E$41:G$64),0)*($O89+0.25*IF($O89&lt;10,1,ROUNDDOWN($O89,-1)))+VLOOKUP($P$2,宝石属性!$B$43:$M$66,COLUMNS(宝石属性!$B$43:D$66),0)*10*VLOOKUP(ROUNDDOWN($O89,-1),宝石属性!$B$25:$N$41,2,0)*VLOOKUP(ROUNDDOWN($O89,-1),宝石属性!$B$25:$N$41,3,0)+VLOOKUP($P$2,职业被动!$B$6:$M$29,COLUMNS(职业被动!$B$6:D$29),0)*$O89,0)</f>
        <v>6342</v>
      </c>
      <c r="Q89" s="9">
        <f>ROUND(属性投放!E$4+装备属性!E$4*IF($O89&lt;10,1,ROUNDDOWN($O89,-1))+SUM(属性投放!F$37:F$45)*$O89+VLOOKUP($P$2,一级属性!$E$41:$P$64,COLUMNS(一级属性!$E$41:H$64),0)*($O89+0.25*IF($O89&lt;10,1,ROUNDDOWN($O89,-1)))+VLOOKUP($P$2,宝石属性!$B$43:$M$66,COLUMNS(宝石属性!$B$43:E$66),0)*10*VLOOKUP(ROUNDDOWN($O89,-1),宝石属性!$B$25:$N$41,2,0)*VLOOKUP(ROUNDDOWN($O89,-1),宝石属性!$B$25:$N$41,3,0)+VLOOKUP($P$2,职业被动!$B$6:$M$29,COLUMNS(职业被动!$B$6:E$29),0)*$O89,0)</f>
        <v>3736</v>
      </c>
      <c r="R89" s="9">
        <f>ROUND(属性投放!F$4+装备属性!F$4*IF($O89&lt;10,1,ROUNDDOWN($O89,-1))+SUM(属性投放!G$37:G$45)*$O89+VLOOKUP($P$2,一级属性!$E$41:$P$64,COLUMNS(一级属性!$E$41:I$64),0)*($O89+0.25*IF($O89&lt;10,1,ROUNDDOWN($O89,-1)))+VLOOKUP($P$2,宝石属性!$B$43:$M$66,COLUMNS(宝石属性!$B$43:F$66),0)*10*VLOOKUP(ROUNDDOWN($O89,-1),宝石属性!$B$25:$N$41,2,0)*VLOOKUP(ROUNDDOWN($O89,-1),宝石属性!$B$25:$N$41,3,0)+VLOOKUP($P$2,职业被动!$B$6:$M$29,COLUMNS(职业被动!$B$6:F$29),0)*$O89,0)</f>
        <v>928</v>
      </c>
      <c r="S89" s="9">
        <f>ROUND(属性投放!G$4+装备属性!G$4*IF($O89&lt;10,1,ROUNDDOWN($O89,-1))+SUM(属性投放!H$37:H$45)*$O89+VLOOKUP($P$2,一级属性!$E$41:$P$64,COLUMNS(一级属性!$E$41:J$64),0)*($O89+0.25*IF($O89&lt;10,1,ROUNDDOWN($O89,-1)))+VLOOKUP($P$2,宝石属性!$B$43:$M$66,COLUMNS(宝石属性!$B$43:G$66),0)*10*VLOOKUP(ROUNDDOWN($O89,-1),宝石属性!$B$25:$N$41,2,0)*VLOOKUP(ROUNDDOWN($O89,-1),宝石属性!$B$25:$N$41,3,0)+VLOOKUP($P$2,职业被动!$B$6:$M$29,COLUMNS(职业被动!$B$6:G$29),0)*$O89,0)</f>
        <v>893</v>
      </c>
      <c r="T89" s="9">
        <f>ROUND(属性投放!H$4+装备属性!H$4*IF($O89&lt;10,1,ROUNDDOWN($O89,-1))+SUM(属性投放!I$37:I$45)*$O89+VLOOKUP($P$2,一级属性!$E$41:$P$64,COLUMNS(一级属性!$E$41:K$64),0)*($O89+0.25*IF($O89&lt;10,1,ROUNDDOWN($O89,-1)))+VLOOKUP($P$2,宝石属性!$B$43:$M$66,COLUMNS(宝石属性!$B$43:H$66),0)*10*VLOOKUP(ROUNDDOWN($O89,-1),宝石属性!$B$25:$N$41,2,0)*VLOOKUP(ROUNDDOWN($O89,-1),宝石属性!$B$25:$N$41,3,0)+VLOOKUP($P$2,职业被动!$B$6:$M$29,COLUMNS(职业被动!$B$6:H$29),0)*$O89,0)</f>
        <v>984</v>
      </c>
      <c r="U89" s="9">
        <f>ROUND(属性投放!I$4+装备属性!I$4*IF($O89&lt;10,1,ROUNDDOWN($O89,-1))+SUM(属性投放!J$37:J$45)*$O89+VLOOKUP($P$2,一级属性!$E$41:$P$64,COLUMNS(一级属性!$E$41:L$64),0)*($O89+0.25*IF($O89&lt;10,1,ROUNDDOWN($O89,-1)))+VLOOKUP($P$2,宝石属性!$B$43:$M$66,COLUMNS(宝石属性!$B$43:I$66),0)*10*VLOOKUP(ROUNDDOWN($O89,-1),宝石属性!$B$25:$N$41,2,0)*VLOOKUP(ROUNDDOWN($O89,-1),宝石属性!$B$25:$N$41,3,0)+VLOOKUP($P$2,职业被动!$B$6:$M$29,COLUMNS(职业被动!$B$6:I$29),0)*$O89,0)</f>
        <v>1045</v>
      </c>
      <c r="V89" s="9">
        <f>ROUND(属性投放!J$4+装备属性!J$4*IF($O89&lt;10,1,ROUNDDOWN($O89,-1))+SUM(属性投放!K$37:K$45)*$O89+VLOOKUP($P$2,一级属性!$E$41:$P$64,COLUMNS(一级属性!$E$41:M$64),0)*($O89+0.25*IF($O89&lt;10,1,ROUNDDOWN($O89,-1)))+VLOOKUP($P$2,宝石属性!$B$43:$M$66,COLUMNS(宝石属性!$B$43:J$66),0)*10*VLOOKUP(ROUNDDOWN($O89,-1),宝石属性!$B$25:$N$41,2,0)*VLOOKUP(ROUNDDOWN($O89,-1),宝石属性!$B$25:$N$41,3,0)+VLOOKUP($P$2,职业被动!$B$6:$M$29,COLUMNS(职业被动!$B$6:J$29),0)*$O89,0)</f>
        <v>741</v>
      </c>
      <c r="W89" s="9">
        <f>ROUND(属性投放!K$4+装备属性!K$4*IF($O89&lt;10,1,ROUNDDOWN($O89,-1))+SUM(属性投放!L$37:L$45)*$O89+VLOOKUP($P$2,一级属性!$E$41:$P$64,COLUMNS(一级属性!$E$41:N$64),0)*($O89+0.25*IF($O89&lt;10,1,ROUNDDOWN($O89,-1)))+VLOOKUP($P$2,宝石属性!$B$43:$M$66,COLUMNS(宝石属性!$B$43:K$66),0)*10*VLOOKUP(ROUNDDOWN($O89,-1),宝石属性!$B$25:$N$41,2,0)*VLOOKUP(ROUNDDOWN($O89,-1),宝石属性!$B$25:$N$41,3,0)+VLOOKUP($P$2,职业被动!$B$6:$M$29,COLUMNS(职业被动!$B$6:K$29),0)*$O89,0)</f>
        <v>463</v>
      </c>
      <c r="X89" s="9">
        <f>ROUND(属性投放!L$4+装备属性!L$4*IF($O89&lt;10,1,ROUNDDOWN($O89,-1))+SUM(属性投放!M$37:M$45)*$O89+VLOOKUP($P$2,一级属性!$E$41:$P$64,COLUMNS(一级属性!$E$41:O$64),0)*($O89+0.25*IF($O89&lt;10,1,ROUNDDOWN($O89,-1)))+VLOOKUP($P$2,宝石属性!$B$43:$M$66,COLUMNS(宝石属性!$B$43:L$66),0)*10*VLOOKUP(ROUNDDOWN($O89,-1),宝石属性!$B$25:$N$41,2,0)*VLOOKUP(ROUNDDOWN($O89,-1),宝石属性!$B$25:$N$41,3,0)+VLOOKUP($P$2,职业被动!$B$6:$M$29,COLUMNS(职业被动!$B$6:L$29),0)*$O89,0)</f>
        <v>26</v>
      </c>
      <c r="Y89" s="9">
        <f>ROUND(属性投放!M$4+装备属性!M$4*IF($O89&lt;10,1,ROUNDDOWN($O89,-1))+SUM(属性投放!N$37:N$45)*$O89+VLOOKUP($P$2,一级属性!$E$41:$P$64,COLUMNS(一级属性!$E$41:P$64),0)*($O89+0.25*IF($O89&lt;10,1,ROUNDDOWN($O89,-1)))+VLOOKUP($P$2,宝石属性!$B$43:$M$66,COLUMNS(宝石属性!$B$43:M$66),0)*10*VLOOKUP(ROUNDDOWN($O89,-1),宝石属性!$B$25:$N$41,2,0)*VLOOKUP(ROUNDDOWN($O89,-1),宝石属性!$B$25:$N$41,3,0)+VLOOKUP($P$2,职业被动!$B$6:$M$29,COLUMNS(职业被动!$B$6:M$29),0)*$O89,0)</f>
        <v>966</v>
      </c>
      <c r="Z89" s="48">
        <f>属性价值和能力评分!$F$9+ROUND(属性价值和能力评分!$F$38*10,0)*O89+ROUND((SUM(装备属性!$W$9:$W$14)+属性价值和能力评分!$F$38*1.25+1.4+2.8)*IF(O89&lt;10,1,ROUNDDOWN(O89,-1)),0)+15*VLOOKUP(ROUNDDOWN(O89,-1),宝石属性!$B$26:$D$41,2,0)*6*VLOOKUP(ROUNDDOWN(O89,-1),宝石属性!$B$26:$D$41,3,0)+(属性价值和能力评分!$F$49*9+属性价值和能力评分!$F$50*2+属性价值和能力评分!$F$53*8/5)*O89</f>
        <v>16412</v>
      </c>
      <c r="AB89" s="1">
        <v>86</v>
      </c>
      <c r="AC89" s="9">
        <f>ROUND(属性投放!D$4+装备属性!D$4*IF($AB89&lt;10,1,ROUNDDOWN($AB89,-1))+SUM(属性投放!E$37:E$45)*$AB89+VLOOKUP($AC$2,一级属性!$E$41:$P$64,COLUMNS(一级属性!$E$41:G$64),0)*($AB89+0.25*IF($AB89&lt;10,1,ROUNDDOWN($AB89,-1)))+VLOOKUP($AC$2,宝石属性!$B$43:$M$66,COLUMNS(宝石属性!$B$43:D$66),0)*10*VLOOKUP(ROUNDDOWN($AB89,-1),宝石属性!$B$25:$N$41,2,0)*VLOOKUP(ROUNDDOWN($AB89,-1),宝石属性!$B$25:$N$41,3,0)+VLOOKUP($AC$2,职业被动!$B$6:$M$29,COLUMNS(职业被动!$B$6:D$29),0)*$AB89,0)</f>
        <v>5740</v>
      </c>
      <c r="AD89" s="9">
        <f>ROUND(属性投放!E$4+装备属性!E$4*IF($AB89&lt;10,1,ROUNDDOWN($AB89,-1))+SUM(属性投放!F$37:F$45)*$AB89+VLOOKUP($AC$2,一级属性!$E$41:$P$64,COLUMNS(一级属性!$E$41:H$64),0)*($AB89+0.25*IF($AB89&lt;10,1,ROUNDDOWN($AB89,-1)))+VLOOKUP($AC$2,宝石属性!$B$43:$M$66,COLUMNS(宝石属性!$B$43:E$66),0)*10*VLOOKUP(ROUNDDOWN($AB89,-1),宝石属性!$B$25:$N$41,2,0)*VLOOKUP(ROUNDDOWN($AB89,-1),宝石属性!$B$25:$N$41,3,0)+VLOOKUP($AC$2,职业被动!$B$6:$M$29,COLUMNS(职业被动!$B$6:E$29),0)*$AB89,0)</f>
        <v>2146</v>
      </c>
      <c r="AE89" s="9">
        <f>ROUND(属性投放!F$4+装备属性!F$4*IF($AB89&lt;10,1,ROUNDDOWN($AB89,-1))+SUM(属性投放!G$37:G$45)*$AB89+VLOOKUP($AC$2,一级属性!$E$41:$P$64,COLUMNS(一级属性!$E$41:I$64),0)*($AB89+0.25*IF($AB89&lt;10,1,ROUNDDOWN($AB89,-1)))+VLOOKUP($AC$2,宝石属性!$B$43:$M$66,COLUMNS(宝石属性!$B$43:F$66),0)*10*VLOOKUP(ROUNDDOWN($AB89,-1),宝石属性!$B$25:$N$41,2,0)*VLOOKUP(ROUNDDOWN($AB89,-1),宝石属性!$B$25:$N$41,3,0)+VLOOKUP($AC$2,职业被动!$B$6:$M$29,COLUMNS(职业被动!$B$6:F$29),0)*$AB89,0)</f>
        <v>1512</v>
      </c>
      <c r="AF89" s="9">
        <f>ROUND(属性投放!G$4+装备属性!G$4*IF($AB89&lt;10,1,ROUNDDOWN($AB89,-1))+SUM(属性投放!H$37:H$45)*$AB89+VLOOKUP($AC$2,一级属性!$E$41:$P$64,COLUMNS(一级属性!$E$41:J$64),0)*($AB89+0.25*IF($AB89&lt;10,1,ROUNDDOWN($AB89,-1)))+VLOOKUP($AC$2,宝石属性!$B$43:$M$66,COLUMNS(宝石属性!$B$43:G$66),0)*10*VLOOKUP(ROUNDDOWN($AB89,-1),宝石属性!$B$25:$N$41,2,0)*VLOOKUP(ROUNDDOWN($AB89,-1),宝石属性!$B$25:$N$41,3,0)+VLOOKUP($AC$2,职业被动!$B$6:$M$29,COLUMNS(职业被动!$B$6:G$29),0)*$AB89,0)</f>
        <v>1065</v>
      </c>
      <c r="AG89" s="9">
        <f>ROUND(属性投放!H$4+装备属性!H$4*IF($AB89&lt;10,1,ROUNDDOWN($AB89,-1))+SUM(属性投放!I$37:I$45)*$AB89+VLOOKUP($AC$2,一级属性!$E$41:$P$64,COLUMNS(一级属性!$E$41:K$64),0)*($AB89+0.25*IF($AB89&lt;10,1,ROUNDDOWN($AB89,-1)))+VLOOKUP($AC$2,宝石属性!$B$43:$M$66,COLUMNS(宝石属性!$B$43:H$66),0)*10*VLOOKUP(ROUNDDOWN($AB89,-1),宝石属性!$B$25:$N$41,2,0)*VLOOKUP(ROUNDDOWN($AB89,-1),宝石属性!$B$25:$N$41,3,0)+VLOOKUP($AC$2,职业被动!$B$6:$M$29,COLUMNS(职业被动!$B$6:H$29),0)*$AB89,0)</f>
        <v>580</v>
      </c>
      <c r="AH89" s="9">
        <f>ROUND(属性投放!I$4+装备属性!I$4*IF($AB89&lt;10,1,ROUNDDOWN($AB89,-1))+SUM(属性投放!J$37:J$45)*$AB89+VLOOKUP($AC$2,一级属性!$E$41:$P$64,COLUMNS(一级属性!$E$41:L$64),0)*($AB89+0.25*IF($AB89&lt;10,1,ROUNDDOWN($AB89,-1)))+VLOOKUP($AC$2,宝石属性!$B$43:$M$66,COLUMNS(宝石属性!$B$43:I$66),0)*10*VLOOKUP(ROUNDDOWN($AB89,-1),宝石属性!$B$25:$N$41,2,0)*VLOOKUP(ROUNDDOWN($AB89,-1),宝石属性!$B$25:$N$41,3,0)+VLOOKUP($AC$2,职业被动!$B$6:$M$29,COLUMNS(职业被动!$B$6:I$29),0)*$AB89,0)</f>
        <v>981</v>
      </c>
      <c r="AI89" s="9">
        <f>ROUND(属性投放!J$4+装备属性!J$4*IF($AB89&lt;10,1,ROUNDDOWN($AB89,-1))+SUM(属性投放!K$37:K$45)*$AB89+VLOOKUP($AC$2,一级属性!$E$41:$P$64,COLUMNS(一级属性!$E$41:M$64),0)*($AB89+0.25*IF($AB89&lt;10,1,ROUNDDOWN($AB89,-1)))+VLOOKUP($AC$2,宝石属性!$B$43:$M$66,COLUMNS(宝石属性!$B$43:J$66),0)*10*VLOOKUP(ROUNDDOWN($AB89,-1),宝石属性!$B$25:$N$41,2,0)*VLOOKUP(ROUNDDOWN($AB89,-1),宝石属性!$B$25:$N$41,3,0)+VLOOKUP($AC$2,职业被动!$B$6:$M$29,COLUMNS(职业被动!$B$6:J$29),0)*$AB89,0)</f>
        <v>667</v>
      </c>
      <c r="AJ89" s="9">
        <f>ROUND(属性投放!K$4+装备属性!K$4*IF($AB89&lt;10,1,ROUNDDOWN($AB89,-1))+SUM(属性投放!L$37:L$45)*$AB89+VLOOKUP($AC$2,一级属性!$E$41:$P$64,COLUMNS(一级属性!$E$41:N$64),0)*($AB89+0.25*IF($AB89&lt;10,1,ROUNDDOWN($AB89,-1)))+VLOOKUP($AC$2,宝石属性!$B$43:$M$66,COLUMNS(宝石属性!$B$43:K$66),0)*10*VLOOKUP(ROUNDDOWN($AB89,-1),宝石属性!$B$25:$N$41,2,0)*VLOOKUP(ROUNDDOWN($AB89,-1),宝石属性!$B$25:$N$41,3,0)+VLOOKUP($AC$2,职业被动!$B$6:$M$29,COLUMNS(职业被动!$B$6:K$29),0)*$AB89,0)</f>
        <v>303</v>
      </c>
      <c r="AK89" s="9">
        <f>ROUND(属性投放!L$4+装备属性!L$4*IF($AB89&lt;10,1,ROUNDDOWN($AB89,-1))+SUM(属性投放!M$37:M$45)*$AB89+VLOOKUP($AC$2,一级属性!$E$41:$P$64,COLUMNS(一级属性!$E$41:O$64),0)*($AB89+0.25*IF($AB89&lt;10,1,ROUNDDOWN($AB89,-1)))+VLOOKUP($AC$2,宝石属性!$B$43:$M$66,COLUMNS(宝石属性!$B$43:L$66),0)*10*VLOOKUP(ROUNDDOWN($AB89,-1),宝石属性!$B$25:$N$41,2,0)*VLOOKUP(ROUNDDOWN($AB89,-1),宝石属性!$B$25:$N$41,3,0)+VLOOKUP($AC$2,职业被动!$B$6:$M$29,COLUMNS(职业被动!$B$6:L$29),0)*$AB89,0)</f>
        <v>26</v>
      </c>
      <c r="AL89" s="9">
        <f>ROUND(属性投放!M$4+装备属性!M$4*IF($AB89&lt;10,1,ROUNDDOWN($AB89,-1))+SUM(属性投放!N$37:N$45)*$AB89+VLOOKUP($AC$2,一级属性!$E$41:$P$64,COLUMNS(一级属性!$E$41:P$64),0)*($AB89+0.25*IF($AB89&lt;10,1,ROUNDDOWN($AB89,-1)))+VLOOKUP($AC$2,宝石属性!$B$43:$M$66,COLUMNS(宝石属性!$B$43:M$66),0)*10*VLOOKUP(ROUNDDOWN($AB89,-1),宝石属性!$B$25:$N$41,2,0)*VLOOKUP(ROUNDDOWN($AB89,-1),宝石属性!$B$25:$N$41,3,0)+VLOOKUP($AC$2,职业被动!$B$6:$M$29,COLUMNS(职业被动!$B$6:M$29),0)*$AB89,0)</f>
        <v>966</v>
      </c>
      <c r="AM89" s="48">
        <f>属性价值和能力评分!$F$9+ROUND(属性价值和能力评分!$F$38*10,0)*AB89+ROUND((SUM(装备属性!$W$9:$W$14)+属性价值和能力评分!$F$38*1.25+1.4+2.8)*IF(AB89&lt;10,1,ROUNDDOWN(AB89,-1)),0)+15*VLOOKUP(ROUNDDOWN(AB89,-1),宝石属性!$B$26:$D$41,2,0)*6*VLOOKUP(ROUNDDOWN(AB89,-1),宝石属性!$B$26:$D$41,3,0)+(属性价值和能力评分!$F$49*9+属性价值和能力评分!$F$50*2+属性价值和能力评分!$F$53*8/5)*AB89</f>
        <v>16412</v>
      </c>
      <c r="AO89" s="1">
        <v>86</v>
      </c>
      <c r="AP89" s="9">
        <f>ROUND(属性投放!D$4+装备属性!D$4*IF($AO89&lt;10,1,ROUNDDOWN($AO89,-1))+SUM(属性投放!E$37:E$45)*$AO89+VLOOKUP($AP$2,一级属性!$E$41:$P$64,COLUMNS(一级属性!$E$41:G$64),0)*($AO89+0.25*IF($AO89&lt;10,1,ROUNDDOWN($AO89,-1)))+VLOOKUP($AP$2,宝石属性!$B$43:$M$66,COLUMNS(宝石属性!$B$43:D$66),0)*10*VLOOKUP(ROUNDDOWN($AO89,-1),宝石属性!$B$25:$N$41,2,0)*VLOOKUP(ROUNDDOWN($AO89,-1),宝石属性!$B$25:$N$41,3,0)+VLOOKUP($AP$2,职业被动!$B$6:$M$29,COLUMNS(职业被动!$B$6:D$29),0)*$AO89,0)</f>
        <v>5740</v>
      </c>
      <c r="AQ89" s="9">
        <f>ROUND(属性投放!E$4+装备属性!E$4*IF($AO89&lt;10,1,ROUNDDOWN($AO89,-1))+SUM(属性投放!F$37:F$45)*$AO89+VLOOKUP($AP$2,一级属性!$E$41:$P$64,COLUMNS(一级属性!$E$41:H$64),0)*($AO89+0.25*IF($AO89&lt;10,1,ROUNDDOWN($AO89,-1)))+VLOOKUP($AP$2,宝石属性!$B$43:$M$66,COLUMNS(宝石属性!$B$43:E$66),0)*10*VLOOKUP(ROUNDDOWN($AO89,-1),宝石属性!$B$25:$N$41,2,0)*VLOOKUP(ROUNDDOWN($AO89,-1),宝石属性!$B$25:$N$41,3,0)+VLOOKUP($AP$2,职业被动!$B$6:$M$29,COLUMNS(职业被动!$B$6:E$29),0)*$AO89,0)</f>
        <v>3736</v>
      </c>
      <c r="AR89" s="9">
        <f>ROUND(属性投放!F$4+装备属性!F$4*IF($AO89&lt;10,1,ROUNDDOWN($AO89,-1))+SUM(属性投放!G$37:G$45)*$AO89+VLOOKUP($AP$2,一级属性!$E$41:$P$64,COLUMNS(一级属性!$E$41:I$64),0)*($AO89+0.25*IF($AO89&lt;10,1,ROUNDDOWN($AO89,-1)))+VLOOKUP($AP$2,宝石属性!$B$43:$M$66,COLUMNS(宝石属性!$B$43:F$66),0)*10*VLOOKUP(ROUNDDOWN($AO89,-1),宝石属性!$B$25:$N$41,2,0)*VLOOKUP(ROUNDDOWN($AO89,-1),宝石属性!$B$25:$N$41,3,0)+VLOOKUP($AP$2,职业被动!$B$6:$M$29,COLUMNS(职业被动!$B$6:F$29),0)*$AO89,0)</f>
        <v>928</v>
      </c>
      <c r="AS89" s="9">
        <f>ROUND(属性投放!G$4+装备属性!G$4*IF($AO89&lt;10,1,ROUNDDOWN($AO89,-1))+SUM(属性投放!H$37:H$45)*$AO89+VLOOKUP($AP$2,一级属性!$E$41:$P$64,COLUMNS(一级属性!$E$41:J$64),0)*($AO89+0.25*IF($AO89&lt;10,1,ROUNDDOWN($AO89,-1)))+VLOOKUP($AP$2,宝石属性!$B$43:$M$66,COLUMNS(宝石属性!$B$43:G$66),0)*10*VLOOKUP(ROUNDDOWN($AO89,-1),宝石属性!$B$25:$N$41,2,0)*VLOOKUP(ROUNDDOWN($AO89,-1),宝石属性!$B$25:$N$41,3,0)+VLOOKUP($AP$2,职业被动!$B$6:$M$29,COLUMNS(职业被动!$B$6:G$29),0)*$AO89,0)</f>
        <v>893</v>
      </c>
      <c r="AT89" s="9">
        <f>ROUND(属性投放!H$4+装备属性!H$4*IF($AO89&lt;10,1,ROUNDDOWN($AO89,-1))+SUM(属性投放!I$37:I$45)*$AO89+VLOOKUP($AP$2,一级属性!$E$41:$P$64,COLUMNS(一级属性!$E$41:K$64),0)*($AO89+0.25*IF($AO89&lt;10,1,ROUNDDOWN($AO89,-1)))+VLOOKUP($AP$2,宝石属性!$B$43:$M$66,COLUMNS(宝石属性!$B$43:H$66),0)*10*VLOOKUP(ROUNDDOWN($AO89,-1),宝石属性!$B$25:$N$41,2,0)*VLOOKUP(ROUNDDOWN($AO89,-1),宝石属性!$B$25:$N$41,3,0)+VLOOKUP($AP$2,职业被动!$B$6:$M$29,COLUMNS(职业被动!$B$6:H$29),0)*$AO89,0)</f>
        <v>898</v>
      </c>
      <c r="AU89" s="9">
        <f>ROUND(属性投放!I$4+装备属性!I$4*IF($AO89&lt;10,1,ROUNDDOWN($AO89,-1))+SUM(属性投放!J$37:J$45)*$AO89+VLOOKUP($AP$2,一级属性!$E$41:$P$64,COLUMNS(一级属性!$E$41:L$64),0)*($AO89+0.25*IF($AO89&lt;10,1,ROUNDDOWN($AO89,-1)))+VLOOKUP($AP$2,宝石属性!$B$43:$M$66,COLUMNS(宝石属性!$B$43:I$66),0)*10*VLOOKUP(ROUNDDOWN($AO89,-1),宝石属性!$B$25:$N$41,2,0)*VLOOKUP(ROUNDDOWN($AO89,-1),宝石属性!$B$25:$N$41,3,0)+VLOOKUP($AP$2,职业被动!$B$6:$M$29,COLUMNS(职业被动!$B$6:I$29),0)*$AO89,0)</f>
        <v>1045</v>
      </c>
      <c r="AV89" s="9">
        <f>ROUND(属性投放!J$4+装备属性!J$4*IF($AO89&lt;10,1,ROUNDDOWN($AO89,-1))+SUM(属性投放!K$37:K$45)*$AO89+VLOOKUP($AP$2,一级属性!$E$41:$P$64,COLUMNS(一级属性!$E$41:M$64),0)*($AO89+0.25*IF($AO89&lt;10,1,ROUNDDOWN($AO89,-1)))+VLOOKUP($AP$2,宝石属性!$B$43:$M$66,COLUMNS(宝石属性!$B$43:J$66),0)*10*VLOOKUP(ROUNDDOWN($AO89,-1),宝石属性!$B$25:$N$41,2,0)*VLOOKUP(ROUNDDOWN($AO89,-1),宝石属性!$B$25:$N$41,3,0)+VLOOKUP($AP$2,职业被动!$B$6:$M$29,COLUMNS(职业被动!$B$6:J$29),0)*$AO89,0)</f>
        <v>741</v>
      </c>
      <c r="AW89" s="9">
        <f>ROUND(属性投放!K$4+装备属性!K$4*IF($AO89&lt;10,1,ROUNDDOWN($AO89,-1))+SUM(属性投放!L$37:L$45)*$AO89+VLOOKUP($AP$2,一级属性!$E$41:$P$64,COLUMNS(一级属性!$E$41:N$64),0)*($AO89+0.25*IF($AO89&lt;10,1,ROUNDDOWN($AO89,-1)))+VLOOKUP($AP$2,宝石属性!$B$43:$M$66,COLUMNS(宝石属性!$B$43:K$66),0)*10*VLOOKUP(ROUNDDOWN($AO89,-1),宝石属性!$B$25:$N$41,2,0)*VLOOKUP(ROUNDDOWN($AO89,-1),宝石属性!$B$25:$N$41,3,0)+VLOOKUP($AP$2,职业被动!$B$6:$M$29,COLUMNS(职业被动!$B$6:K$29),0)*$AO89,0)</f>
        <v>303</v>
      </c>
      <c r="AX89" s="9">
        <f>ROUND(属性投放!L$4+装备属性!L$4*IF($AO89&lt;10,1,ROUNDDOWN($AO89,-1))+SUM(属性投放!M$37:M$45)*$AO89+VLOOKUP($AP$2,一级属性!$E$41:$P$64,COLUMNS(一级属性!$E$41:O$64),0)*($AO89+0.25*IF($AO89&lt;10,1,ROUNDDOWN($AO89,-1)))+VLOOKUP($AP$2,宝石属性!$B$43:$M$66,COLUMNS(宝石属性!$B$43:L$66),0)*10*VLOOKUP(ROUNDDOWN($AO89,-1),宝石属性!$B$25:$N$41,2,0)*VLOOKUP(ROUNDDOWN($AO89,-1),宝石属性!$B$25:$N$41,3,0)+VLOOKUP($AP$2,职业被动!$B$6:$M$29,COLUMNS(职业被动!$B$6:L$29),0)*$AO89,0)</f>
        <v>946</v>
      </c>
      <c r="AY89" s="9">
        <f>ROUND(属性投放!M$4+装备属性!M$4*IF($AO89&lt;10,1,ROUNDDOWN($AO89,-1))+SUM(属性投放!N$37:N$45)*$AO89+VLOOKUP($AP$2,一级属性!$E$41:$P$64,COLUMNS(一级属性!$E$41:P$64),0)*($AO89+0.25*IF($AO89&lt;10,1,ROUNDDOWN($AO89,-1)))+VLOOKUP($AP$2,宝石属性!$B$43:$M$66,COLUMNS(宝石属性!$B$43:M$66),0)*10*VLOOKUP(ROUNDDOWN($AO89,-1),宝石属性!$B$25:$N$41,2,0)*VLOOKUP(ROUNDDOWN($AO89,-1),宝石属性!$B$25:$N$41,3,0)+VLOOKUP($AP$2,职业被动!$B$6:$M$29,COLUMNS(职业被动!$B$6:M$29),0)*$AO89,0)</f>
        <v>966</v>
      </c>
      <c r="AZ89" s="48">
        <f>属性价值和能力评分!$F$9+ROUND(属性价值和能力评分!$F$38*10,0)*AO89+ROUND((SUM(装备属性!$W$9:$W$14)+属性价值和能力评分!$F$38*1.25+1.4+2.8)*IF(AO89&lt;10,1,ROUNDDOWN(AO89,-1)),0)+15*VLOOKUP(ROUNDDOWN(AO89,-1),宝石属性!$B$26:$D$41,2,0)*6*VLOOKUP(ROUNDDOWN(AO89,-1),宝石属性!$B$26:$D$41,3,0)+(属性价值和能力评分!$F$49*9+属性价值和能力评分!$F$50*2+属性价值和能力评分!$F$53*8/5)*AO89</f>
        <v>16412</v>
      </c>
      <c r="BB89" s="1">
        <v>86</v>
      </c>
      <c r="BC89" s="9">
        <f>ROUND(属性投放!D$4+装备属性!D$4*IF($BB89&lt;10,1,ROUNDDOWN($BB89,-1))+SUM(属性投放!E$37:E$45)*$BB89+VLOOKUP($BC$2,一级属性!$E$41:$P$64,COLUMNS(一级属性!$E$41:G$64),0)*($BB89+0.25*IF($BB89&lt;10,1,ROUNDDOWN($BB89,-1)))+VLOOKUP($BC$2,宝石属性!$B$43:$M$66,COLUMNS(宝石属性!$B$43:D$66),0)*10*VLOOKUP(ROUNDDOWN($BB89,-1),宝石属性!$B$25:$N$41,2,0)*VLOOKUP(ROUNDDOWN($BB89,-1),宝石属性!$B$25:$N$41,3,0)+VLOOKUP($BC$2,职业被动!$B$6:$M$29,COLUMNS(职业被动!$B$6:D$29),0)*$BB89,0)</f>
        <v>5138</v>
      </c>
      <c r="BD89" s="9">
        <f>ROUND(属性投放!E$4+装备属性!E$4*IF($BB89&lt;10,1,ROUNDDOWN($BB89,-1))+SUM(属性投放!F$37:F$45)*$BB89+VLOOKUP($BC$2,一级属性!$E$41:$P$64,COLUMNS(一级属性!$E$41:H$64),0)*($BB89+0.25*IF($BB89&lt;10,1,ROUNDDOWN($BB89,-1)))+VLOOKUP($BC$2,宝石属性!$B$43:$M$66,COLUMNS(宝石属性!$B$43:E$66),0)*10*VLOOKUP(ROUNDDOWN($BB89,-1),宝石属性!$B$25:$N$41,2,0)*VLOOKUP(ROUNDDOWN($BB89,-1),宝石属性!$B$25:$N$41,3,0)+VLOOKUP($BC$2,职业被动!$B$6:$M$29,COLUMNS(职业被动!$B$6:E$29),0)*$BB89,0)</f>
        <v>4266</v>
      </c>
      <c r="BE89" s="9">
        <f>ROUND(属性投放!F$4+装备属性!F$4*IF($BB89&lt;10,1,ROUNDDOWN($BB89,-1))+SUM(属性投放!G$37:G$45)*$BB89+VLOOKUP($BC$2,一级属性!$E$41:$P$64,COLUMNS(一级属性!$E$41:I$64),0)*($BB89+0.25*IF($BB89&lt;10,1,ROUNDDOWN($BB89,-1)))+VLOOKUP($BC$2,宝石属性!$B$43:$M$66,COLUMNS(宝石属性!$B$43:F$66),0)*10*VLOOKUP(ROUNDDOWN($BB89,-1),宝石属性!$B$25:$N$41,2,0)*VLOOKUP(ROUNDDOWN($BB89,-1),宝石属性!$B$25:$N$41,3,0)+VLOOKUP($BC$2,职业被动!$B$6:$M$29,COLUMNS(职业被动!$B$6:F$29),0)*$BB89,0)</f>
        <v>928</v>
      </c>
      <c r="BF89" s="9">
        <f>ROUND(属性投放!G$4+装备属性!G$4*IF($BB89&lt;10,1,ROUNDDOWN($BB89,-1))+SUM(属性投放!H$37:H$45)*$BB89+VLOOKUP($BC$2,一级属性!$E$41:$P$64,COLUMNS(一级属性!$E$41:J$64),0)*($BB89+0.25*IF($BB89&lt;10,1,ROUNDDOWN($BB89,-1)))+VLOOKUP($BC$2,宝石属性!$B$43:$M$66,COLUMNS(宝石属性!$B$43:G$66),0)*10*VLOOKUP(ROUNDDOWN($BB89,-1),宝石属性!$B$25:$N$41,2,0)*VLOOKUP(ROUNDDOWN($BB89,-1),宝石属性!$B$25:$N$41,3,0)+VLOOKUP($BC$2,职业被动!$B$6:$M$29,COLUMNS(职业被动!$B$6:G$29),0)*$BB89,0)</f>
        <v>893</v>
      </c>
      <c r="BG89" s="9">
        <f>ROUND(属性投放!H$4+装备属性!H$4*IF($BB89&lt;10,1,ROUNDDOWN($BB89,-1))+SUM(属性投放!I$37:I$45)*$BB89+VLOOKUP($BC$2,一级属性!$E$41:$P$64,COLUMNS(一级属性!$E$41:K$64),0)*($BB89+0.25*IF($BB89&lt;10,1,ROUNDDOWN($BB89,-1)))+VLOOKUP($BC$2,宝石属性!$B$43:$M$66,COLUMNS(宝石属性!$B$43:H$66),0)*10*VLOOKUP(ROUNDDOWN($BB89,-1),宝石属性!$B$25:$N$41,2,0)*VLOOKUP(ROUNDDOWN($BB89,-1),宝石属性!$B$25:$N$41,3,0)+VLOOKUP($BC$2,职业被动!$B$6:$M$29,COLUMNS(职业被动!$B$6:H$29),0)*$BB89,0)</f>
        <v>1296</v>
      </c>
      <c r="BH89" s="9">
        <f>ROUND(属性投放!I$4+装备属性!I$4*IF($BB89&lt;10,1,ROUNDDOWN($BB89,-1))+SUM(属性投放!J$37:J$45)*$BB89+VLOOKUP($BC$2,一级属性!$E$41:$P$64,COLUMNS(一级属性!$E$41:L$64),0)*($BB89+0.25*IF($BB89&lt;10,1,ROUNDDOWN($BB89,-1)))+VLOOKUP($BC$2,宝石属性!$B$43:$M$66,COLUMNS(宝石属性!$B$43:I$66),0)*10*VLOOKUP(ROUNDDOWN($BB89,-1),宝石属性!$B$25:$N$41,2,0)*VLOOKUP(ROUNDDOWN($BB89,-1),宝石属性!$B$25:$N$41,3,0)+VLOOKUP($BC$2,职业被动!$B$6:$M$29,COLUMNS(职业被动!$B$6:I$29),0)*$BB89,0)</f>
        <v>1237</v>
      </c>
      <c r="BI89" s="9">
        <f>ROUND(属性投放!J$4+装备属性!J$4*IF($BB89&lt;10,1,ROUNDDOWN($BB89,-1))+SUM(属性投放!K$37:K$45)*$BB89+VLOOKUP($BC$2,一级属性!$E$41:$P$64,COLUMNS(一级属性!$E$41:M$64),0)*($BB89+0.25*IF($BB89&lt;10,1,ROUNDDOWN($BB89,-1)))+VLOOKUP($BC$2,宝石属性!$B$43:$M$66,COLUMNS(宝石属性!$B$43:J$66),0)*10*VLOOKUP(ROUNDDOWN($BB89,-1),宝石属性!$B$25:$N$41,2,0)*VLOOKUP(ROUNDDOWN($BB89,-1),宝石属性!$B$25:$N$41,3,0)+VLOOKUP($BC$2,职业被动!$B$6:$M$29,COLUMNS(职业被动!$B$6:J$29),0)*$BB89,0)</f>
        <v>582</v>
      </c>
      <c r="BJ89" s="9">
        <f>ROUND(属性投放!K$4+装备属性!K$4*IF($BB89&lt;10,1,ROUNDDOWN($BB89,-1))+SUM(属性投放!L$37:L$45)*$BB89+VLOOKUP($BC$2,一级属性!$E$41:$P$64,COLUMNS(一级属性!$E$41:N$64),0)*($BB89+0.25*IF($BB89&lt;10,1,ROUNDDOWN($BB89,-1)))+VLOOKUP($BC$2,宝石属性!$B$43:$M$66,COLUMNS(宝石属性!$B$43:K$66),0)*10*VLOOKUP(ROUNDDOWN($BB89,-1),宝石属性!$B$25:$N$41,2,0)*VLOOKUP(ROUNDDOWN($BB89,-1),宝石属性!$B$25:$N$41,3,0)+VLOOKUP($BC$2,职业被动!$B$6:$M$29,COLUMNS(职业被动!$B$6:K$29),0)*$BB89,0)</f>
        <v>303</v>
      </c>
      <c r="BK89" s="9">
        <f>ROUND(属性投放!L$4+装备属性!L$4*IF($BB89&lt;10,1,ROUNDDOWN($BB89,-1))+SUM(属性投放!M$37:M$45)*$BB89+VLOOKUP($BC$2,一级属性!$E$41:$P$64,COLUMNS(一级属性!$E$41:O$64),0)*($BB89+0.25*IF($BB89&lt;10,1,ROUNDDOWN($BB89,-1)))+VLOOKUP($BC$2,宝石属性!$B$43:$M$66,COLUMNS(宝石属性!$B$43:L$66),0)*10*VLOOKUP(ROUNDDOWN($BB89,-1),宝石属性!$B$25:$N$41,2,0)*VLOOKUP(ROUNDDOWN($BB89,-1),宝石属性!$B$25:$N$41,3,0)+VLOOKUP($BC$2,职业被动!$B$6:$M$29,COLUMNS(职业被动!$B$6:L$29),0)*$BB89,0)</f>
        <v>26</v>
      </c>
      <c r="BL89" s="9">
        <f>ROUND(属性投放!M$4+装备属性!M$4*IF($BB89&lt;10,1,ROUNDDOWN($BB89,-1))+SUM(属性投放!N$37:N$45)*$BB89+VLOOKUP($BC$2,一级属性!$E$41:$P$64,COLUMNS(一级属性!$E$41:P$64),0)*($BB89+0.25*IF($BB89&lt;10,1,ROUNDDOWN($BB89,-1)))+VLOOKUP($BC$2,宝石属性!$B$43:$M$66,COLUMNS(宝石属性!$B$43:M$66),0)*10*VLOOKUP(ROUNDDOWN($BB89,-1),宝石属性!$B$25:$N$41,2,0)*VLOOKUP(ROUNDDOWN($BB89,-1),宝石属性!$B$25:$N$41,3,0)+VLOOKUP($BC$2,职业被动!$B$6:$M$29,COLUMNS(职业被动!$B$6:M$29),0)*$BB89,0)</f>
        <v>966</v>
      </c>
      <c r="BM89" s="48">
        <f>属性价值和能力评分!$F$9+ROUND(属性价值和能力评分!$F$38*10,0)*BB89+ROUND((SUM(装备属性!$W$9:$W$14)+属性价值和能力评分!$F$38*1.25+1.4+2.8)*IF(BB89&lt;10,1,ROUNDDOWN(BB89,-1)),0)+15*VLOOKUP(ROUNDDOWN(BB89,-1),宝石属性!$B$26:$D$41,2,0)*6*VLOOKUP(ROUNDDOWN(BB89,-1),宝石属性!$B$26:$D$41,3,0)+(属性价值和能力评分!$F$49*9+属性价值和能力评分!$F$50*2+属性价值和能力评分!$F$53*8/5)*BB89</f>
        <v>16412</v>
      </c>
      <c r="BO89" s="1">
        <v>86</v>
      </c>
      <c r="BP89" s="9">
        <f>ROUND(属性投放!D$4+装备属性!D$4*IF($BO89&lt;10,1,ROUNDDOWN($BO89,-1))+SUM(属性投放!E$37:E$45)*$BO89+VLOOKUP($BP$2,一级属性!$E$41:$P$64,COLUMNS(一级属性!$E$41:G$64),0)*($BO89+0.25*IF($BO89&lt;10,1,ROUNDDOWN($BO89,-1)))+VLOOKUP($BP$2,宝石属性!$B$43:$M$66,COLUMNS(宝石属性!$B$43:D$66),0)*10*VLOOKUP(ROUNDDOWN($BO89,-1),宝石属性!$B$25:$N$41,2,0)*VLOOKUP(ROUNDDOWN($BO89,-1),宝石属性!$B$25:$N$41,3,0)+VLOOKUP($BP$2,职业被动!$B$6:$M$29,COLUMNS(职业被动!$B$6:D$29),0)*$BO89,0)</f>
        <v>6342</v>
      </c>
      <c r="BQ89" s="9">
        <f>ROUND(属性投放!E$4+装备属性!E$4*IF($BO89&lt;10,1,ROUNDDOWN($BO89,-1))+SUM(属性投放!F$37:F$45)*$BO89+VLOOKUP($BP$2,一级属性!$E$41:$P$64,COLUMNS(一级属性!$E$41:H$64),0)*($BO89+0.25*IF($BO89&lt;10,1,ROUNDDOWN($BO89,-1)))+VLOOKUP($BP$2,宝石属性!$B$43:$M$66,COLUMNS(宝石属性!$B$43:E$66),0)*10*VLOOKUP(ROUNDDOWN($BO89,-1),宝石属性!$B$25:$N$41,2,0)*VLOOKUP(ROUNDDOWN($BO89,-1),宝石属性!$B$25:$N$41,3,0)+VLOOKUP($BP$2,职业被动!$B$6:$M$29,COLUMNS(职业被动!$B$6:E$29),0)*$BO89,0)</f>
        <v>3736</v>
      </c>
      <c r="BR89" s="9">
        <f>ROUND(属性投放!F$4+装备属性!F$4*IF($BO89&lt;10,1,ROUNDDOWN($BO89,-1))+SUM(属性投放!G$37:G$45)*$BO89+VLOOKUP($BP$2,一级属性!$E$41:$P$64,COLUMNS(一级属性!$E$41:I$64),0)*($BO89+0.25*IF($BO89&lt;10,1,ROUNDDOWN($BO89,-1)))+VLOOKUP($BP$2,宝石属性!$B$43:$M$66,COLUMNS(宝石属性!$B$43:F$66),0)*10*VLOOKUP(ROUNDDOWN($BO89,-1),宝石属性!$B$25:$N$41,2,0)*VLOOKUP(ROUNDDOWN($BO89,-1),宝石属性!$B$25:$N$41,3,0)+VLOOKUP($BP$2,职业被动!$B$6:$M$29,COLUMNS(职业被动!$B$6:F$29),0)*$BO89,0)</f>
        <v>928</v>
      </c>
      <c r="BS89" s="9">
        <f>ROUND(属性投放!G$4+装备属性!G$4*IF($BO89&lt;10,1,ROUNDDOWN($BO89,-1))+SUM(属性投放!H$37:H$45)*$BO89+VLOOKUP($BP$2,一级属性!$E$41:$P$64,COLUMNS(一级属性!$E$41:J$64),0)*($BO89+0.25*IF($BO89&lt;10,1,ROUNDDOWN($BO89,-1)))+VLOOKUP($BP$2,宝石属性!$B$43:$M$66,COLUMNS(宝石属性!$B$43:G$66),0)*10*VLOOKUP(ROUNDDOWN($BO89,-1),宝石属性!$B$25:$N$41,2,0)*VLOOKUP(ROUNDDOWN($BO89,-1),宝石属性!$B$25:$N$41,3,0)+VLOOKUP($BP$2,职业被动!$B$6:$M$29,COLUMNS(职业被动!$B$6:G$29),0)*$BO89,0)</f>
        <v>893</v>
      </c>
      <c r="BT89" s="9">
        <f>ROUND(属性投放!H$4+装备属性!H$4*IF($BO89&lt;10,1,ROUNDDOWN($BO89,-1))+SUM(属性投放!I$37:I$45)*$BO89+VLOOKUP($BP$2,一级属性!$E$41:$P$64,COLUMNS(一级属性!$E$41:K$64),0)*($BO89+0.25*IF($BO89&lt;10,1,ROUNDDOWN($BO89,-1)))+VLOOKUP($BP$2,宝石属性!$B$43:$M$66,COLUMNS(宝石属性!$B$43:H$66),0)*10*VLOOKUP(ROUNDDOWN($BO89,-1),宝石属性!$B$25:$N$41,2,0)*VLOOKUP(ROUNDDOWN($BO89,-1),宝石属性!$B$25:$N$41,3,0)+VLOOKUP($BP$2,职业被动!$B$6:$M$29,COLUMNS(职业被动!$B$6:H$29),0)*$BO89,0)</f>
        <v>984</v>
      </c>
      <c r="BU89" s="9">
        <f>ROUND(属性投放!I$4+装备属性!I$4*IF($BO89&lt;10,1,ROUNDDOWN($BO89,-1))+SUM(属性投放!J$37:J$45)*$BO89+VLOOKUP($BP$2,一级属性!$E$41:$P$64,COLUMNS(一级属性!$E$41:L$64),0)*($BO89+0.25*IF($BO89&lt;10,1,ROUNDDOWN($BO89,-1)))+VLOOKUP($BP$2,宝石属性!$B$43:$M$66,COLUMNS(宝石属性!$B$43:I$66),0)*10*VLOOKUP(ROUNDDOWN($BO89,-1),宝石属性!$B$25:$N$41,2,0)*VLOOKUP(ROUNDDOWN($BO89,-1),宝石属性!$B$25:$N$41,3,0)+VLOOKUP($BP$2,职业被动!$B$6:$M$29,COLUMNS(职业被动!$B$6:I$29),0)*$BO89,0)</f>
        <v>1045</v>
      </c>
      <c r="BV89" s="9">
        <f>ROUND(属性投放!J$4+装备属性!J$4*IF($BO89&lt;10,1,ROUNDDOWN($BO89,-1))+SUM(属性投放!K$37:K$45)*$BO89+VLOOKUP($BP$2,一级属性!$E$41:$P$64,COLUMNS(一级属性!$E$41:M$64),0)*($BO89+0.25*IF($BO89&lt;10,1,ROUNDDOWN($BO89,-1)))+VLOOKUP($BP$2,宝石属性!$B$43:$M$66,COLUMNS(宝石属性!$B$43:J$66),0)*10*VLOOKUP(ROUNDDOWN($BO89,-1),宝石属性!$B$25:$N$41,2,0)*VLOOKUP(ROUNDDOWN($BO89,-1),宝石属性!$B$25:$N$41,3,0)+VLOOKUP($BP$2,职业被动!$B$6:$M$29,COLUMNS(职业被动!$B$6:J$29),0)*$BO89,0)</f>
        <v>741</v>
      </c>
      <c r="BW89" s="9">
        <f>ROUND(属性投放!K$4+装备属性!K$4*IF($BO89&lt;10,1,ROUNDDOWN($BO89,-1))+SUM(属性投放!L$37:L$45)*$BO89+VLOOKUP($BP$2,一级属性!$E$41:$P$64,COLUMNS(一级属性!$E$41:N$64),0)*($BO89+0.25*IF($BO89&lt;10,1,ROUNDDOWN($BO89,-1)))+VLOOKUP($BP$2,宝石属性!$B$43:$M$66,COLUMNS(宝石属性!$B$43:K$66),0)*10*VLOOKUP(ROUNDDOWN($BO89,-1),宝石属性!$B$25:$N$41,2,0)*VLOOKUP(ROUNDDOWN($BO89,-1),宝石属性!$B$25:$N$41,3,0)+VLOOKUP($BP$2,职业被动!$B$6:$M$29,COLUMNS(职业被动!$B$6:K$29),0)*$BO89,0)</f>
        <v>463</v>
      </c>
      <c r="BX89" s="9">
        <f>ROUND(属性投放!L$4+装备属性!L$4*IF($BO89&lt;10,1,ROUNDDOWN($BO89,-1))+SUM(属性投放!M$37:M$45)*$BO89+VLOOKUP($BP$2,一级属性!$E$41:$P$64,COLUMNS(一级属性!$E$41:O$64),0)*($BO89+0.25*IF($BO89&lt;10,1,ROUNDDOWN($BO89,-1)))+VLOOKUP($BP$2,宝石属性!$B$43:$M$66,COLUMNS(宝石属性!$B$43:L$66),0)*10*VLOOKUP(ROUNDDOWN($BO89,-1),宝石属性!$B$25:$N$41,2,0)*VLOOKUP(ROUNDDOWN($BO89,-1),宝石属性!$B$25:$N$41,3,0)+VLOOKUP($BP$2,职业被动!$B$6:$M$29,COLUMNS(职业被动!$B$6:L$29),0)*$BO89,0)</f>
        <v>26</v>
      </c>
      <c r="BY89" s="9">
        <f>ROUND(属性投放!M$4+装备属性!M$4*IF($BO89&lt;10,1,ROUNDDOWN($BO89,-1))+SUM(属性投放!N$37:N$45)*$BO89+VLOOKUP($BP$2,一级属性!$E$41:$P$64,COLUMNS(一级属性!$E$41:P$64),0)*($BO89+0.25*IF($BO89&lt;10,1,ROUNDDOWN($BO89,-1)))+VLOOKUP($BP$2,宝石属性!$B$43:$M$66,COLUMNS(宝石属性!$B$43:M$66),0)*10*VLOOKUP(ROUNDDOWN($BO89,-1),宝石属性!$B$25:$N$41,2,0)*VLOOKUP(ROUNDDOWN($BO89,-1),宝石属性!$B$25:$N$41,3,0)+VLOOKUP($BP$2,职业被动!$B$6:$M$29,COLUMNS(职业被动!$B$6:M$29),0)*$BO89,0)</f>
        <v>966</v>
      </c>
      <c r="BZ89" s="48">
        <f>属性价值和能力评分!$F$9+ROUND(属性价值和能力评分!$F$38*10,0)*BO89+ROUND((SUM(装备属性!$W$9:$W$14)+属性价值和能力评分!$F$38*1.25+1.4+2.8)*IF(BO89&lt;10,1,ROUNDDOWN(BO89,-1)),0)+15*VLOOKUP(ROUNDDOWN(BO89,-1),宝石属性!$B$26:$D$41,2,0)*6*VLOOKUP(ROUNDDOWN(BO89,-1),宝石属性!$B$26:$D$41,3,0)+(属性价值和能力评分!$F$49*9+属性价值和能力评分!$F$50*2+属性价值和能力评分!$F$53*8/5)*BO89</f>
        <v>16412</v>
      </c>
      <c r="CB89" s="1">
        <v>86</v>
      </c>
      <c r="CC89" s="9">
        <f>ROUND(属性投放!D$4+装备属性!D$4*IF($CB89&lt;10,1,ROUNDDOWN($CB89,-1))+SUM(属性投放!E$37:E$45)*$CB89+VLOOKUP($CC$2,一级属性!$E$41:$P$64,COLUMNS(一级属性!$E$41:G$64),0)*($CB89+0.25*IF($CB89&lt;10,1,ROUNDDOWN($CB89,-1)))+VLOOKUP($CC$2,宝石属性!$B$43:$M$66,COLUMNS(宝石属性!$B$43:D$66),0)*10*VLOOKUP(ROUNDDOWN($CB89,-1),宝石属性!$B$25:$N$41,2,0)*VLOOKUP(ROUNDDOWN($CB89,-1),宝石属性!$B$25:$N$41,3,0)+VLOOKUP($CC$2,职业被动!$B$6:$M$29,COLUMNS(职业被动!$B$6:D$29),0)*$CB89,0)</f>
        <v>4290</v>
      </c>
      <c r="CD89" s="9">
        <f>ROUND(属性投放!E$4+装备属性!E$4*IF($CB89&lt;10,1,ROUNDDOWN($CB89,-1))+SUM(属性投放!F$37:F$45)*$CB89+VLOOKUP($CC$2,一级属性!$E$41:$P$64,COLUMNS(一级属性!$E$41:H$64),0)*($CB89+0.25*IF($CB89&lt;10,1,ROUNDDOWN($CB89,-1)))+VLOOKUP($CC$2,宝石属性!$B$43:$M$66,COLUMNS(宝石属性!$B$43:E$66),0)*10*VLOOKUP(ROUNDDOWN($CB89,-1),宝石属性!$B$25:$N$41,2,0)*VLOOKUP(ROUNDDOWN($CB89,-1),宝石属性!$B$25:$N$41,3,0)+VLOOKUP($CC$2,职业被动!$B$6:$M$29,COLUMNS(职业被动!$B$6:E$29),0)*$CB89,0)</f>
        <v>2146</v>
      </c>
      <c r="CE89" s="9">
        <f>ROUND(属性投放!F$4+装备属性!F$4*IF($CB89&lt;10,1,ROUNDDOWN($CB89,-1))+SUM(属性投放!G$37:G$45)*$CB89+VLOOKUP($CC$2,一级属性!$E$41:$P$64,COLUMNS(一级属性!$E$41:I$64),0)*($CB89+0.25*IF($CB89&lt;10,1,ROUNDDOWN($CB89,-1)))+VLOOKUP($CC$2,宝石属性!$B$43:$M$66,COLUMNS(宝石属性!$B$43:F$66),0)*10*VLOOKUP(ROUNDDOWN($CB89,-1),宝石属性!$B$25:$N$41,2,0)*VLOOKUP(ROUNDDOWN($CB89,-1),宝石属性!$B$25:$N$41,3,0)+VLOOKUP($CC$2,职业被动!$B$6:$M$29,COLUMNS(职业被动!$B$6:F$29),0)*$CB89,0)</f>
        <v>1993</v>
      </c>
      <c r="CF89" s="9">
        <f>ROUND(属性投放!G$4+装备属性!G$4*IF($CB89&lt;10,1,ROUNDDOWN($CB89,-1))+SUM(属性投放!H$37:H$45)*$CB89+VLOOKUP($CC$2,一级属性!$E$41:$P$64,COLUMNS(一级属性!$E$41:J$64),0)*($CB89+0.25*IF($CB89&lt;10,1,ROUNDDOWN($CB89,-1)))+VLOOKUP($CC$2,宝石属性!$B$43:$M$66,COLUMNS(宝石属性!$B$43:G$66),0)*10*VLOOKUP(ROUNDDOWN($CB89,-1),宝石属性!$B$25:$N$41,2,0)*VLOOKUP(ROUNDDOWN($CB89,-1),宝石属性!$B$25:$N$41,3,0)+VLOOKUP($CC$2,职业被动!$B$6:$M$29,COLUMNS(职业被动!$B$6:G$29),0)*$CB89,0)</f>
        <v>979</v>
      </c>
      <c r="CG89" s="9">
        <f>ROUND(属性投放!H$4+装备属性!H$4*IF($CB89&lt;10,1,ROUNDDOWN($CB89,-1))+SUM(属性投放!I$37:I$45)*$CB89+VLOOKUP($CC$2,一级属性!$E$41:$P$64,COLUMNS(一级属性!$E$41:K$64),0)*($CB89+0.25*IF($CB89&lt;10,1,ROUNDDOWN($CB89,-1)))+VLOOKUP($CC$2,宝石属性!$B$43:$M$66,COLUMNS(宝石属性!$B$43:H$66),0)*10*VLOOKUP(ROUNDDOWN($CB89,-1),宝石属性!$B$25:$N$41,2,0)*VLOOKUP(ROUNDDOWN($CB89,-1),宝石属性!$B$25:$N$41,3,0)+VLOOKUP($CC$2,职业被动!$B$6:$M$29,COLUMNS(职业被动!$B$6:H$29),0)*$CB89,0)</f>
        <v>580</v>
      </c>
      <c r="CH89" s="9">
        <f>ROUND(属性投放!I$4+装备属性!I$4*IF($CB89&lt;10,1,ROUNDDOWN($CB89,-1))+SUM(属性投放!J$37:J$45)*$CB89+VLOOKUP($CC$2,一级属性!$E$41:$P$64,COLUMNS(一级属性!$E$41:L$64),0)*($CB89+0.25*IF($CB89&lt;10,1,ROUNDDOWN($CB89,-1)))+VLOOKUP($CC$2,宝石属性!$B$43:$M$66,COLUMNS(宝石属性!$B$43:I$66),0)*10*VLOOKUP(ROUNDDOWN($CB89,-1),宝石属性!$B$25:$N$41,2,0)*VLOOKUP(ROUNDDOWN($CB89,-1),宝石属性!$B$25:$N$41,3,0)+VLOOKUP($CC$2,职业被动!$B$6:$M$29,COLUMNS(职业被动!$B$6:I$29),0)*$CB89,0)</f>
        <v>1002</v>
      </c>
      <c r="CI89" s="9">
        <f>ROUND(属性投放!J$4+装备属性!J$4*IF($CB89&lt;10,1,ROUNDDOWN($CB89,-1))+SUM(属性投放!K$37:K$45)*$CB89+VLOOKUP($CC$2,一级属性!$E$41:$P$64,COLUMNS(一级属性!$E$41:M$64),0)*($CB89+0.25*IF($CB89&lt;10,1,ROUNDDOWN($CB89,-1)))+VLOOKUP($CC$2,宝石属性!$B$43:$M$66,COLUMNS(宝石属性!$B$43:J$66),0)*10*VLOOKUP(ROUNDDOWN($CB89,-1),宝石属性!$B$25:$N$41,2,0)*VLOOKUP(ROUNDDOWN($CB89,-1),宝石属性!$B$25:$N$41,3,0)+VLOOKUP($CC$2,职业被动!$B$6:$M$29,COLUMNS(职业被动!$B$6:J$29),0)*$CB89,0)</f>
        <v>667</v>
      </c>
      <c r="CJ89" s="9">
        <f>ROUND(属性投放!K$4+装备属性!K$4*IF($CB89&lt;10,1,ROUNDDOWN($CB89,-1))+SUM(属性投放!L$37:L$45)*$CB89+VLOOKUP($CC$2,一级属性!$E$41:$P$64,COLUMNS(一级属性!$E$41:N$64),0)*($CB89+0.25*IF($CB89&lt;10,1,ROUNDDOWN($CB89,-1)))+VLOOKUP($CC$2,宝石属性!$B$43:$M$66,COLUMNS(宝石属性!$B$43:K$66),0)*10*VLOOKUP(ROUNDDOWN($CB89,-1),宝石属性!$B$25:$N$41,2,0)*VLOOKUP(ROUNDDOWN($CB89,-1),宝石属性!$B$25:$N$41,3,0)+VLOOKUP($CC$2,职业被动!$B$6:$M$29,COLUMNS(职业被动!$B$6:K$29),0)*$CB89,0)</f>
        <v>303</v>
      </c>
      <c r="CK89" s="9">
        <f>ROUND(属性投放!L$4+装备属性!L$4*IF($CB89&lt;10,1,ROUNDDOWN($CB89,-1))+SUM(属性投放!M$37:M$45)*$CB89+VLOOKUP($CC$2,一级属性!$E$41:$P$64,COLUMNS(一级属性!$E$41:O$64),0)*($CB89+0.25*IF($CB89&lt;10,1,ROUNDDOWN($CB89,-1)))+VLOOKUP($CC$2,宝石属性!$B$43:$M$66,COLUMNS(宝石属性!$B$43:L$66),0)*10*VLOOKUP(ROUNDDOWN($CB89,-1),宝石属性!$B$25:$N$41,2,0)*VLOOKUP(ROUNDDOWN($CB89,-1),宝石属性!$B$25:$N$41,3,0)+VLOOKUP($CC$2,职业被动!$B$6:$M$29,COLUMNS(职业被动!$B$6:L$29),0)*$CB89,0)</f>
        <v>26</v>
      </c>
      <c r="CL89" s="9">
        <f>ROUND(属性投放!M$4+装备属性!M$4*IF($CB89&lt;10,1,ROUNDDOWN($CB89,-1))+SUM(属性投放!N$37:N$45)*$CB89+VLOOKUP($CC$2,一级属性!$E$41:$P$64,COLUMNS(一级属性!$E$41:P$64),0)*($CB89+0.25*IF($CB89&lt;10,1,ROUNDDOWN($CB89,-1)))+VLOOKUP($CC$2,宝石属性!$B$43:$M$66,COLUMNS(宝石属性!$B$43:M$66),0)*10*VLOOKUP(ROUNDDOWN($CB89,-1),宝石属性!$B$25:$N$41,2,0)*VLOOKUP(ROUNDDOWN($CB89,-1),宝石属性!$B$25:$N$41,3,0)+VLOOKUP($CC$2,职业被动!$B$6:$M$29,COLUMNS(职业被动!$B$6:M$29),0)*$CB89,0)</f>
        <v>886</v>
      </c>
      <c r="CM89" s="48">
        <f>属性价值和能力评分!$F$9+ROUND(属性价值和能力评分!$F$38*10,0)*CB89+ROUND((SUM(装备属性!$W$9:$W$14)+属性价值和能力评分!$F$38*1.25+1.4+2.8)*IF(CB89&lt;10,1,ROUNDDOWN(CB89,-1)),0)+15*VLOOKUP(ROUNDDOWN(CB89,-1),宝石属性!$B$26:$D$41,2,0)*6*VLOOKUP(ROUNDDOWN(CB89,-1),宝石属性!$B$26:$D$41,3,0)+(属性价值和能力评分!$F$49*9+属性价值和能力评分!$F$50*2+属性价值和能力评分!$F$53*8/5)*CB89</f>
        <v>16412</v>
      </c>
      <c r="CO89" s="1">
        <v>86</v>
      </c>
      <c r="CP89" s="9">
        <f>ROUND(属性投放!D$4+装备属性!D$4*IF($CO89&lt;10,1,ROUNDDOWN($CO89,-1))+SUM(属性投放!E$37:E$45)*$CO89+VLOOKUP($CP$2,一级属性!$E$41:$P$64,COLUMNS(一级属性!$E$41:G$64),0)*($CO89+0.25*IF($CO89&lt;10,1,ROUNDDOWN($CO89,-1)))+VLOOKUP($CP$2,宝石属性!$B$43:$M$66,COLUMNS(宝石属性!$B$43:D$66),0)*10*VLOOKUP(ROUNDDOWN($CO89,-1),宝石属性!$B$25:$N$41,2,0)*VLOOKUP(ROUNDDOWN($CO89,-1),宝石属性!$B$25:$N$41,3,0)+VLOOKUP($CP$2,职业被动!$B$6:$M$29,COLUMNS(职业被动!$B$6:D$29),0)*$CO89,0)</f>
        <v>4290</v>
      </c>
      <c r="CQ89" s="9">
        <f>ROUND(属性投放!E$4+装备属性!E$4*IF($CO89&lt;10,1,ROUNDDOWN($CO89,-1))+SUM(属性投放!F$37:F$45)*$CO89+VLOOKUP($CP$2,一级属性!$E$41:$P$64,COLUMNS(一级属性!$E$41:H$64),0)*($CO89+0.25*IF($CO89&lt;10,1,ROUNDDOWN($CO89,-1)))+VLOOKUP($CP$2,宝石属性!$B$43:$M$66,COLUMNS(宝石属性!$B$43:E$66),0)*10*VLOOKUP(ROUNDDOWN($CO89,-1),宝石属性!$B$25:$N$41,2,0)*VLOOKUP(ROUNDDOWN($CO89,-1),宝石属性!$B$25:$N$41,3,0)+VLOOKUP($CP$2,职业被动!$B$6:$M$29,COLUMNS(职业被动!$B$6:E$29),0)*$CO89,0)</f>
        <v>4796</v>
      </c>
      <c r="CR89" s="9">
        <f>ROUND(属性投放!F$4+装备属性!F$4*IF($CO89&lt;10,1,ROUNDDOWN($CO89,-1))+SUM(属性投放!G$37:G$45)*$CO89+VLOOKUP($CP$2,一级属性!$E$41:$P$64,COLUMNS(一级属性!$E$41:I$64),0)*($CO89+0.25*IF($CO89&lt;10,1,ROUNDDOWN($CO89,-1)))+VLOOKUP($CP$2,宝石属性!$B$43:$M$66,COLUMNS(宝石属性!$B$43:F$66),0)*10*VLOOKUP(ROUNDDOWN($CO89,-1),宝石属性!$B$25:$N$41,2,0)*VLOOKUP(ROUNDDOWN($CO89,-1),宝石属性!$B$25:$N$41,3,0)+VLOOKUP($CP$2,职业被动!$B$6:$M$29,COLUMNS(职业被动!$B$6:F$29),0)*$CO89,0)</f>
        <v>928</v>
      </c>
      <c r="CS89" s="9">
        <f>ROUND(属性投放!G$4+装备属性!G$4*IF($CO89&lt;10,1,ROUNDDOWN($CO89,-1))+SUM(属性投放!H$37:H$45)*$CO89+VLOOKUP($CP$2,一级属性!$E$41:$P$64,COLUMNS(一级属性!$E$41:J$64),0)*($CO89+0.25*IF($CO89&lt;10,1,ROUNDDOWN($CO89,-1)))+VLOOKUP($CP$2,宝石属性!$B$43:$M$66,COLUMNS(宝石属性!$B$43:G$66),0)*10*VLOOKUP(ROUNDDOWN($CO89,-1),宝石属性!$B$25:$N$41,2,0)*VLOOKUP(ROUNDDOWN($CO89,-1),宝石属性!$B$25:$N$41,3,0)+VLOOKUP($CP$2,职业被动!$B$6:$M$29,COLUMNS(职业被动!$B$6:G$29),0)*$CO89,0)</f>
        <v>893</v>
      </c>
      <c r="CT89" s="9">
        <f>ROUND(属性投放!H$4+装备属性!H$4*IF($CO89&lt;10,1,ROUNDDOWN($CO89,-1))+SUM(属性投放!I$37:I$45)*$CO89+VLOOKUP($CP$2,一级属性!$E$41:$P$64,COLUMNS(一级属性!$E$41:K$64),0)*($CO89+0.25*IF($CO89&lt;10,1,ROUNDDOWN($CO89,-1)))+VLOOKUP($CP$2,宝石属性!$B$43:$M$66,COLUMNS(宝石属性!$B$43:H$66),0)*10*VLOOKUP(ROUNDDOWN($CO89,-1),宝石属性!$B$25:$N$41,2,0)*VLOOKUP(ROUNDDOWN($CO89,-1),宝石属性!$B$25:$N$41,3,0)+VLOOKUP($CP$2,职业被动!$B$6:$M$29,COLUMNS(职业被动!$B$6:H$29),0)*$CO89,0)</f>
        <v>1522</v>
      </c>
      <c r="CU89" s="9">
        <f>ROUND(属性投放!I$4+装备属性!I$4*IF($CO89&lt;10,1,ROUNDDOWN($CO89,-1))+SUM(属性投放!J$37:J$45)*$CO89+VLOOKUP($CP$2,一级属性!$E$41:$P$64,COLUMNS(一级属性!$E$41:L$64),0)*($CO89+0.25*IF($CO89&lt;10,1,ROUNDDOWN($CO89,-1)))+VLOOKUP($CP$2,宝石属性!$B$43:$M$66,COLUMNS(宝石属性!$B$43:I$66),0)*10*VLOOKUP(ROUNDDOWN($CO89,-1),宝石属性!$B$25:$N$41,2,0)*VLOOKUP(ROUNDDOWN($CO89,-1),宝石属性!$B$25:$N$41,3,0)+VLOOKUP($CP$2,职业被动!$B$6:$M$29,COLUMNS(职业被动!$B$6:I$29),0)*$CO89,0)</f>
        <v>1300</v>
      </c>
      <c r="CV89" s="9">
        <f>ROUND(属性投放!J$4+装备属性!J$4*IF($CO89&lt;10,1,ROUNDDOWN($CO89,-1))+SUM(属性投放!K$37:K$45)*$CO89+VLOOKUP($CP$2,一级属性!$E$41:$P$64,COLUMNS(一级属性!$E$41:M$64),0)*($CO89+0.25*IF($CO89&lt;10,1,ROUNDDOWN($CO89,-1)))+VLOOKUP($CP$2,宝石属性!$B$43:$M$66,COLUMNS(宝石属性!$B$43:J$66),0)*10*VLOOKUP(ROUNDDOWN($CO89,-1),宝石属性!$B$25:$N$41,2,0)*VLOOKUP(ROUNDDOWN($CO89,-1),宝石属性!$B$25:$N$41,3,0)+VLOOKUP($CP$2,职业被动!$B$6:$M$29,COLUMNS(职业被动!$B$6:J$29),0)*$CO89,0)</f>
        <v>561</v>
      </c>
      <c r="CW89" s="9">
        <f>ROUND(属性投放!K$4+装备属性!K$4*IF($CO89&lt;10,1,ROUNDDOWN($CO89,-1))+SUM(属性投放!L$37:L$45)*$CO89+VLOOKUP($CP$2,一级属性!$E$41:$P$64,COLUMNS(一级属性!$E$41:N$64),0)*($CO89+0.25*IF($CO89&lt;10,1,ROUNDDOWN($CO89,-1)))+VLOOKUP($CP$2,宝石属性!$B$43:$M$66,COLUMNS(宝石属性!$B$43:K$66),0)*10*VLOOKUP(ROUNDDOWN($CO89,-1),宝石属性!$B$25:$N$41,2,0)*VLOOKUP(ROUNDDOWN($CO89,-1),宝石属性!$B$25:$N$41,3,0)+VLOOKUP($CP$2,职业被动!$B$6:$M$29,COLUMNS(职业被动!$B$6:K$29),0)*$CO89,0)</f>
        <v>303</v>
      </c>
      <c r="CX89" s="9">
        <f>ROUND(属性投放!L$4+装备属性!L$4*IF($CO89&lt;10,1,ROUNDDOWN($CO89,-1))+SUM(属性投放!M$37:M$45)*$CO89+VLOOKUP($CP$2,一级属性!$E$41:$P$64,COLUMNS(一级属性!$E$41:O$64),0)*($CO89+0.25*IF($CO89&lt;10,1,ROUNDDOWN($CO89,-1)))+VLOOKUP($CP$2,宝石属性!$B$43:$M$66,COLUMNS(宝石属性!$B$43:L$66),0)*10*VLOOKUP(ROUNDDOWN($CO89,-1),宝石属性!$B$25:$N$41,2,0)*VLOOKUP(ROUNDDOWN($CO89,-1),宝石属性!$B$25:$N$41,3,0)+VLOOKUP($CP$2,职业被动!$B$6:$M$29,COLUMNS(职业被动!$B$6:L$29),0)*$CO89,0)</f>
        <v>26</v>
      </c>
      <c r="CY89" s="9">
        <f>ROUND(属性投放!M$4+装备属性!M$4*IF($CO89&lt;10,1,ROUNDDOWN($CO89,-1))+SUM(属性投放!N$37:N$45)*$CO89+VLOOKUP($CP$2,一级属性!$E$41:$P$64,COLUMNS(一级属性!$E$41:P$64),0)*($CO89+0.25*IF($CO89&lt;10,1,ROUNDDOWN($CO89,-1)))+VLOOKUP($CP$2,宝石属性!$B$43:$M$66,COLUMNS(宝石属性!$B$43:M$66),0)*10*VLOOKUP(ROUNDDOWN($CO89,-1),宝石属性!$B$25:$N$41,2,0)*VLOOKUP(ROUNDDOWN($CO89,-1),宝石属性!$B$25:$N$41,3,0)+VLOOKUP($CP$2,职业被动!$B$6:$M$29,COLUMNS(职业被动!$B$6:M$29),0)*$CO89,0)</f>
        <v>886</v>
      </c>
      <c r="CZ89" s="48">
        <f>属性价值和能力评分!$F$9+ROUND(属性价值和能力评分!$F$38*10,0)*CO89+ROUND((SUM(装备属性!$W$9:$W$14)+属性价值和能力评分!$F$38*1.25+1.4+2.8)*IF(CO89&lt;10,1,ROUNDDOWN(CO89,-1)),0)+15*VLOOKUP(ROUNDDOWN(CO89,-1),宝石属性!$B$26:$D$41,2,0)*6*VLOOKUP(ROUNDDOWN(CO89,-1),宝石属性!$B$26:$D$41,3,0)+(属性价值和能力评分!$F$49*9+属性价值和能力评分!$F$50*2+属性价值和能力评分!$F$53*8/5)*CO89</f>
        <v>16412</v>
      </c>
      <c r="DB89" s="1">
        <v>86</v>
      </c>
      <c r="DC89" s="9">
        <f>ROUND(属性投放!D$4+装备属性!D$4*IF($DB89&lt;10,1,ROUNDDOWN($DB89,-1))+SUM(属性投放!E$37:E$45)*$DB89+VLOOKUP($DC$2,一级属性!$E$41:$P$64,COLUMNS(一级属性!$E$41:G$64),0)*($DB89+0.25*IF($DB89&lt;10,1,ROUNDDOWN($DB89,-1)))+VLOOKUP($DC$2,宝石属性!$B$43:$M$66,COLUMNS(宝石属性!$B$43:D$66),0)*10*VLOOKUP(ROUNDDOWN($DB89,-1),宝石属性!$B$25:$N$41,2,0)*VLOOKUP(ROUNDDOWN($DB89,-1),宝石属性!$B$25:$N$41,3,0)+VLOOKUP($DC$2,职业被动!$B$6:$M$29,COLUMNS(职业被动!$B$6:D$29),0)*$DB89,0)</f>
        <v>4892</v>
      </c>
      <c r="DD89" s="9">
        <f>ROUND(属性投放!E$4+装备属性!E$4*IF($DB89&lt;10,1,ROUNDDOWN($DB89,-1))+SUM(属性投放!F$37:F$45)*$DB89+VLOOKUP($DC$2,一级属性!$E$41:$P$64,COLUMNS(一级属性!$E$41:H$64),0)*($DB89+0.25*IF($DB89&lt;10,1,ROUNDDOWN($DB89,-1)))+VLOOKUP($DC$2,宝石属性!$B$43:$M$66,COLUMNS(宝石属性!$B$43:E$66),0)*10*VLOOKUP(ROUNDDOWN($DB89,-1),宝石属性!$B$25:$N$41,2,0)*VLOOKUP(ROUNDDOWN($DB89,-1),宝石属性!$B$25:$N$41,3,0)+VLOOKUP($DC$2,职业被动!$B$6:$M$29,COLUMNS(职业被动!$B$6:E$29),0)*$DB89,0)</f>
        <v>2146</v>
      </c>
      <c r="DE89" s="9">
        <f>ROUND(属性投放!F$4+装备属性!F$4*IF($DB89&lt;10,1,ROUNDDOWN($DB89,-1))+SUM(属性投放!G$37:G$45)*$DB89+VLOOKUP($DC$2,一级属性!$E$41:$P$64,COLUMNS(一级属性!$E$41:I$64),0)*($DB89+0.25*IF($DB89&lt;10,1,ROUNDDOWN($DB89,-1)))+VLOOKUP($DC$2,宝石属性!$B$43:$M$66,COLUMNS(宝石属性!$B$43:F$66),0)*10*VLOOKUP(ROUNDDOWN($DB89,-1),宝石属性!$B$25:$N$41,2,0)*VLOOKUP(ROUNDDOWN($DB89,-1),宝石属性!$B$25:$N$41,3,0)+VLOOKUP($DC$2,职业被动!$B$6:$M$29,COLUMNS(职业被动!$B$6:F$29),0)*$DB89,0)</f>
        <v>928</v>
      </c>
      <c r="DF89" s="9">
        <f>ROUND(属性投放!G$4+装备属性!G$4*IF($DB89&lt;10,1,ROUNDDOWN($DB89,-1))+SUM(属性投放!H$37:H$45)*$DB89+VLOOKUP($DC$2,一级属性!$E$41:$P$64,COLUMNS(一级属性!$E$41:J$64),0)*($DB89+0.25*IF($DB89&lt;10,1,ROUNDDOWN($DB89,-1)))+VLOOKUP($DC$2,宝石属性!$B$43:$M$66,COLUMNS(宝石属性!$B$43:G$66),0)*10*VLOOKUP(ROUNDDOWN($DB89,-1),宝石属性!$B$25:$N$41,2,0)*VLOOKUP(ROUNDDOWN($DB89,-1),宝石属性!$B$25:$N$41,3,0)+VLOOKUP($DC$2,职业被动!$B$6:$M$29,COLUMNS(职业被动!$B$6:G$29),0)*$DB89,0)</f>
        <v>2471</v>
      </c>
      <c r="DG89" s="9">
        <f>ROUND(属性投放!H$4+装备属性!H$4*IF($DB89&lt;10,1,ROUNDDOWN($DB89,-1))+SUM(属性投放!I$37:I$45)*$DB89+VLOOKUP($DC$2,一级属性!$E$41:$P$64,COLUMNS(一级属性!$E$41:K$64),0)*($DB89+0.25*IF($DB89&lt;10,1,ROUNDDOWN($DB89,-1)))+VLOOKUP($DC$2,宝石属性!$B$43:$M$66,COLUMNS(宝石属性!$B$43:H$66),0)*10*VLOOKUP(ROUNDDOWN($DB89,-1),宝石属性!$B$25:$N$41,2,0)*VLOOKUP(ROUNDDOWN($DB89,-1),宝石属性!$B$25:$N$41,3,0)+VLOOKUP($DC$2,职业被动!$B$6:$M$29,COLUMNS(职业被动!$B$6:H$29),0)*$DB89,0)</f>
        <v>580</v>
      </c>
      <c r="DH89" s="9">
        <f>ROUND(属性投放!I$4+装备属性!I$4*IF($DB89&lt;10,1,ROUNDDOWN($DB89,-1))+SUM(属性投放!J$37:J$45)*$DB89+VLOOKUP($DC$2,一级属性!$E$41:$P$64,COLUMNS(一级属性!$E$41:L$64),0)*($DB89+0.25*IF($DB89&lt;10,1,ROUNDDOWN($DB89,-1)))+VLOOKUP($DC$2,宝石属性!$B$43:$M$66,COLUMNS(宝石属性!$B$43:I$66),0)*10*VLOOKUP(ROUNDDOWN($DB89,-1),宝石属性!$B$25:$N$41,2,0)*VLOOKUP(ROUNDDOWN($DB89,-1),宝石属性!$B$25:$N$41,3,0)+VLOOKUP($DC$2,职业被动!$B$6:$M$29,COLUMNS(职业被动!$B$6:I$29),0)*$DB89,0)</f>
        <v>896</v>
      </c>
      <c r="DI89" s="9">
        <f>ROUND(属性投放!J$4+装备属性!J$4*IF($DB89&lt;10,1,ROUNDDOWN($DB89,-1))+SUM(属性投放!K$37:K$45)*$DB89+VLOOKUP($DC$2,一级属性!$E$41:$P$64,COLUMNS(一级属性!$E$41:M$64),0)*($DB89+0.25*IF($DB89&lt;10,1,ROUNDDOWN($DB89,-1)))+VLOOKUP($DC$2,宝石属性!$B$43:$M$66,COLUMNS(宝石属性!$B$43:J$66),0)*10*VLOOKUP(ROUNDDOWN($DB89,-1),宝石属性!$B$25:$N$41,2,0)*VLOOKUP(ROUNDDOWN($DB89,-1),宝石属性!$B$25:$N$41,3,0)+VLOOKUP($DC$2,职业被动!$B$6:$M$29,COLUMNS(职业被动!$B$6:J$29),0)*$DB89,0)</f>
        <v>667</v>
      </c>
      <c r="DJ89" s="9">
        <f>ROUND(属性投放!K$4+装备属性!K$4*IF($DB89&lt;10,1,ROUNDDOWN($DB89,-1))+SUM(属性投放!L$37:L$45)*$DB89+VLOOKUP($DC$2,一级属性!$E$41:$P$64,COLUMNS(一级属性!$E$41:N$64),0)*($DB89+0.25*IF($DB89&lt;10,1,ROUNDDOWN($DB89,-1)))+VLOOKUP($DC$2,宝石属性!$B$43:$M$66,COLUMNS(宝石属性!$B$43:K$66),0)*10*VLOOKUP(ROUNDDOWN($DB89,-1),宝石属性!$B$25:$N$41,2,0)*VLOOKUP(ROUNDDOWN($DB89,-1),宝石属性!$B$25:$N$41,3,0)+VLOOKUP($DC$2,职业被动!$B$6:$M$29,COLUMNS(职业被动!$B$6:K$29),0)*$DB89,0)</f>
        <v>463</v>
      </c>
      <c r="DK89" s="9">
        <f>ROUND(属性投放!L$4+装备属性!L$4*IF($DB89&lt;10,1,ROUNDDOWN($DB89,-1))+SUM(属性投放!M$37:M$45)*$DB89+VLOOKUP($DC$2,一级属性!$E$41:$P$64,COLUMNS(一级属性!$E$41:O$64),0)*($DB89+0.25*IF($DB89&lt;10,1,ROUNDDOWN($DB89,-1)))+VLOOKUP($DC$2,宝石属性!$B$43:$M$66,COLUMNS(宝石属性!$B$43:L$66),0)*10*VLOOKUP(ROUNDDOWN($DB89,-1),宝石属性!$B$25:$N$41,2,0)*VLOOKUP(ROUNDDOWN($DB89,-1),宝石属性!$B$25:$N$41,3,0)+VLOOKUP($DC$2,职业被动!$B$6:$M$29,COLUMNS(职业被动!$B$6:L$29),0)*$DB89,0)</f>
        <v>26</v>
      </c>
      <c r="DL89" s="9">
        <f>ROUND(属性投放!M$4+装备属性!M$4*IF($DB89&lt;10,1,ROUNDDOWN($DB89,-1))+SUM(属性投放!N$37:N$45)*$DB89+VLOOKUP($DC$2,一级属性!$E$41:$P$64,COLUMNS(一级属性!$E$41:P$64),0)*($DB89+0.25*IF($DB89&lt;10,1,ROUNDDOWN($DB89,-1)))+VLOOKUP($DC$2,宝石属性!$B$43:$M$66,COLUMNS(宝石属性!$B$43:M$66),0)*10*VLOOKUP(ROUNDDOWN($DB89,-1),宝石属性!$B$25:$N$41,2,0)*VLOOKUP(ROUNDDOWN($DB89,-1),宝石属性!$B$25:$N$41,3,0)+VLOOKUP($DC$2,职业被动!$B$6:$M$29,COLUMNS(职业被动!$B$6:M$29),0)*$DB89,0)</f>
        <v>886</v>
      </c>
      <c r="DM89" s="48">
        <f>属性价值和能力评分!$F$9+ROUND(属性价值和能力评分!$F$38*10,0)*DB89+ROUND((SUM(装备属性!$W$9:$W$14)+属性价值和能力评分!$F$38*1.25+1.4+2.8)*IF(DB89&lt;10,1,ROUNDDOWN(DB89,-1)),0)+15*VLOOKUP(ROUNDDOWN(DB89,-1),宝石属性!$B$26:$D$41,2,0)*6*VLOOKUP(ROUNDDOWN(DB89,-1),宝石属性!$B$26:$D$41,3,0)+(属性价值和能力评分!$F$49*9+属性价值和能力评分!$F$50*2+属性价值和能力评分!$F$53*8/5)*DB89</f>
        <v>16412</v>
      </c>
      <c r="DO89" s="1">
        <v>86</v>
      </c>
      <c r="DP89" s="9">
        <f>ROUND(属性投放!D$4+装备属性!D$4*IF($DO89&lt;10,1,ROUNDDOWN($DO89,-1))+SUM(属性投放!E$37:E$45)*$DO89+VLOOKUP($DP$2,一级属性!$E$41:$P$64,COLUMNS(一级属性!$E$41:G$64),0)*($DO89+0.25*IF($DO89&lt;10,1,ROUNDDOWN($DO89,-1)))+VLOOKUP($DP$2,宝石属性!$B$43:$M$66,COLUMNS(宝石属性!$B$43:D$66),0)*10*VLOOKUP(ROUNDDOWN($DO89,-1),宝石属性!$B$25:$N$41,2,0)*VLOOKUP(ROUNDDOWN($DO89,-1),宝石属性!$B$25:$N$41,3,0)+VLOOKUP($DP$2,职业被动!$B$6:$M$29,COLUMNS(职业被动!$B$6:D$29),0)*$DO89,0)</f>
        <v>10534</v>
      </c>
      <c r="DQ89" s="9">
        <f>ROUND(属性投放!E$4+装备属性!E$4*IF($DO89&lt;10,1,ROUNDDOWN($DO89,-1))+SUM(属性投放!F$37:F$45)*$DO89+VLOOKUP($DP$2,一级属性!$E$41:$P$64,COLUMNS(一级属性!$E$41:H$64),0)*($DO89+0.25*IF($DO89&lt;10,1,ROUNDDOWN($DO89,-1)))+VLOOKUP($DP$2,宝石属性!$B$43:$M$66,COLUMNS(宝石属性!$B$43:E$66),0)*10*VLOOKUP(ROUNDDOWN($DO89,-1),宝石属性!$B$25:$N$41,2,0)*VLOOKUP(ROUNDDOWN($DO89,-1),宝石属性!$B$25:$N$41,3,0)+VLOOKUP($DP$2,职业被动!$B$6:$M$29,COLUMNS(职业被动!$B$6:E$29),0)*$DO89,0)</f>
        <v>2146</v>
      </c>
      <c r="DR89" s="9">
        <f>ROUND(属性投放!F$4+装备属性!F$4*IF($DO89&lt;10,1,ROUNDDOWN($DO89,-1))+SUM(属性投放!G$37:G$45)*$DO89+VLOOKUP($DP$2,一级属性!$E$41:$P$64,COLUMNS(一级属性!$E$41:I$64),0)*($DO89+0.25*IF($DO89&lt;10,1,ROUNDDOWN($DO89,-1)))+VLOOKUP($DP$2,宝石属性!$B$43:$M$66,COLUMNS(宝石属性!$B$43:F$66),0)*10*VLOOKUP(ROUNDDOWN($DO89,-1),宝石属性!$B$25:$N$41,2,0)*VLOOKUP(ROUNDDOWN($DO89,-1),宝石属性!$B$25:$N$41,3,0)+VLOOKUP($DP$2,职业被动!$B$6:$M$29,COLUMNS(职业被动!$B$6:F$29),0)*$DO89,0)</f>
        <v>928</v>
      </c>
      <c r="DS89" s="9">
        <f>ROUND(属性投放!G$4+装备属性!G$4*IF($DO89&lt;10,1,ROUNDDOWN($DO89,-1))+SUM(属性投放!H$37:H$45)*$DO89+VLOOKUP($DP$2,一级属性!$E$41:$P$64,COLUMNS(一级属性!$E$41:J$64),0)*($DO89+0.25*IF($DO89&lt;10,1,ROUNDDOWN($DO89,-1)))+VLOOKUP($DP$2,宝石属性!$B$43:$M$66,COLUMNS(宝石属性!$B$43:G$66),0)*10*VLOOKUP(ROUNDDOWN($DO89,-1),宝石属性!$B$25:$N$41,2,0)*VLOOKUP(ROUNDDOWN($DO89,-1),宝石属性!$B$25:$N$41,3,0)+VLOOKUP($DP$2,职业被动!$B$6:$M$29,COLUMNS(职业被动!$B$6:G$29),0)*$DO89,0)</f>
        <v>893</v>
      </c>
      <c r="DT89" s="9">
        <f>ROUND(属性投放!H$4+装备属性!H$4*IF($DO89&lt;10,1,ROUNDDOWN($DO89,-1))+SUM(属性投放!I$37:I$45)*$DO89+VLOOKUP($DP$2,一级属性!$E$41:$P$64,COLUMNS(一级属性!$E$41:K$64),0)*($DO89+0.25*IF($DO89&lt;10,1,ROUNDDOWN($DO89,-1)))+VLOOKUP($DP$2,宝石属性!$B$43:$M$66,COLUMNS(宝石属性!$B$43:H$66),0)*10*VLOOKUP(ROUNDDOWN($DO89,-1),宝石属性!$B$25:$N$41,2,0)*VLOOKUP(ROUNDDOWN($DO89,-1),宝石属性!$B$25:$N$41,3,0)+VLOOKUP($DP$2,职业被动!$B$6:$M$29,COLUMNS(职业被动!$B$6:H$29),0)*$DO89,0)</f>
        <v>666</v>
      </c>
      <c r="DU89" s="9">
        <f>ROUND(属性投放!I$4+装备属性!I$4*IF($DO89&lt;10,1,ROUNDDOWN($DO89,-1))+SUM(属性投放!J$37:J$45)*$DO89+VLOOKUP($DP$2,一级属性!$E$41:$P$64,COLUMNS(一级属性!$E$41:L$64),0)*($DO89+0.25*IF($DO89&lt;10,1,ROUNDDOWN($DO89,-1)))+VLOOKUP($DP$2,宝石属性!$B$43:$M$66,COLUMNS(宝石属性!$B$43:I$66),0)*10*VLOOKUP(ROUNDDOWN($DO89,-1),宝石属性!$B$25:$N$41,2,0)*VLOOKUP(ROUNDDOWN($DO89,-1),宝石属性!$B$25:$N$41,3,0)+VLOOKUP($DP$2,职业被动!$B$6:$M$29,COLUMNS(职业被动!$B$6:I$29),0)*$DO89,0)</f>
        <v>896</v>
      </c>
      <c r="DV89" s="9">
        <f>ROUND(属性投放!J$4+装备属性!J$4*IF($DO89&lt;10,1,ROUNDDOWN($DO89,-1))+SUM(属性投放!K$37:K$45)*$DO89+VLOOKUP($DP$2,一级属性!$E$41:$P$64,COLUMNS(一级属性!$E$41:M$64),0)*($DO89+0.25*IF($DO89&lt;10,1,ROUNDDOWN($DO89,-1)))+VLOOKUP($DP$2,宝石属性!$B$43:$M$66,COLUMNS(宝石属性!$B$43:J$66),0)*10*VLOOKUP(ROUNDDOWN($DO89,-1),宝石属性!$B$25:$N$41,2,0)*VLOOKUP(ROUNDDOWN($DO89,-1),宝石属性!$B$25:$N$41,3,0)+VLOOKUP($DP$2,职业被动!$B$6:$M$29,COLUMNS(职业被动!$B$6:J$29),0)*$DO89,0)</f>
        <v>667</v>
      </c>
      <c r="DW89" s="9">
        <f>ROUND(属性投放!K$4+装备属性!K$4*IF($DO89&lt;10,1,ROUNDDOWN($DO89,-1))+SUM(属性投放!L$37:L$45)*$DO89+VLOOKUP($DP$2,一级属性!$E$41:$P$64,COLUMNS(一级属性!$E$41:N$64),0)*($DO89+0.25*IF($DO89&lt;10,1,ROUNDDOWN($DO89,-1)))+VLOOKUP($DP$2,宝石属性!$B$43:$M$66,COLUMNS(宝石属性!$B$43:K$66),0)*10*VLOOKUP(ROUNDDOWN($DO89,-1),宝石属性!$B$25:$N$41,2,0)*VLOOKUP(ROUNDDOWN($DO89,-1),宝石属性!$B$25:$N$41,3,0)+VLOOKUP($DP$2,职业被动!$B$6:$M$29,COLUMNS(职业被动!$B$6:K$29),0)*$DO89,0)</f>
        <v>463</v>
      </c>
      <c r="DX89" s="9">
        <f>ROUND(属性投放!L$4+装备属性!L$4*IF($DO89&lt;10,1,ROUNDDOWN($DO89,-1))+SUM(属性投放!M$37:M$45)*$DO89+VLOOKUP($DP$2,一级属性!$E$41:$P$64,COLUMNS(一级属性!$E$41:O$64),0)*($DO89+0.25*IF($DO89&lt;10,1,ROUNDDOWN($DO89,-1)))+VLOOKUP($DP$2,宝石属性!$B$43:$M$66,COLUMNS(宝石属性!$B$43:L$66),0)*10*VLOOKUP(ROUNDDOWN($DO89,-1),宝石属性!$B$25:$N$41,2,0)*VLOOKUP(ROUNDDOWN($DO89,-1),宝石属性!$B$25:$N$41,3,0)+VLOOKUP($DP$2,职业被动!$B$6:$M$29,COLUMNS(职业被动!$B$6:L$29),0)*$DO89,0)</f>
        <v>26</v>
      </c>
      <c r="DY89" s="9">
        <f>ROUND(属性投放!M$4+装备属性!M$4*IF($DO89&lt;10,1,ROUNDDOWN($DO89,-1))+SUM(属性投放!N$37:N$45)*$DO89+VLOOKUP($DP$2,一级属性!$E$41:$P$64,COLUMNS(一级属性!$E$41:P$64),0)*($DO89+0.25*IF($DO89&lt;10,1,ROUNDDOWN($DO89,-1)))+VLOOKUP($DP$2,宝石属性!$B$43:$M$66,COLUMNS(宝石属性!$B$43:M$66),0)*10*VLOOKUP(ROUNDDOWN($DO89,-1),宝石属性!$B$25:$N$41,2,0)*VLOOKUP(ROUNDDOWN($DO89,-1),宝石属性!$B$25:$N$41,3,0)+VLOOKUP($DP$2,职业被动!$B$6:$M$29,COLUMNS(职业被动!$B$6:M$29),0)*$DO89,0)</f>
        <v>886</v>
      </c>
      <c r="DZ89" s="48">
        <f>属性价值和能力评分!$F$9+ROUND(属性价值和能力评分!$F$38*10,0)*DO89+ROUND((SUM(装备属性!$W$9:$W$14)+属性价值和能力评分!$F$38*1.25+1.4+2.8)*IF(DO89&lt;10,1,ROUNDDOWN(DO89,-1)),0)+15*VLOOKUP(ROUNDDOWN(DO89,-1),宝石属性!$B$26:$D$41,2,0)*6*VLOOKUP(ROUNDDOWN(DO89,-1),宝石属性!$B$26:$D$41,3,0)+(属性价值和能力评分!$F$49*9+属性价值和能力评分!$F$50*2+属性价值和能力评分!$F$53*8/5)*DO89</f>
        <v>16412</v>
      </c>
      <c r="EA89" s="17"/>
      <c r="EB89" s="1">
        <v>86</v>
      </c>
      <c r="EC89" s="1">
        <f>ROUND(CC89/MAX(CE89/10,((CE89*(1+属性投放!$E$8)-CF89+属性投放!$F$8*EB89)*(1+属性投放!$G$8)*(1+属性投放!$H$8))),1)</f>
        <v>2.9</v>
      </c>
      <c r="ED89" s="1">
        <f>ROUND(CP89/MAX(CE89/10,((CE89*(1+属性投放!$E$8)-CS89+属性投放!$F$8*EB89)*(1+属性投放!$G$8)*(1+属性投放!$H$8))),1)</f>
        <v>2.8</v>
      </c>
      <c r="EE89" s="1">
        <f>ROUND(DC89/MAX(CE89/10,((CE89*(1+属性投放!$E$8)-DF89+属性投放!$F$8*EB89)*(1+属性投放!$G$8)*(1+属性投放!$H$8))),1)</f>
        <v>24.5</v>
      </c>
      <c r="EF89" s="1">
        <f>ROUND(DP89/MAX(CE89/10,((CE89*(1+属性投放!$E$8)-DS89+属性投放!$F$8*EB89)*(1+属性投放!$G$8)*(1+属性投放!$H$8))),1)</f>
        <v>6.8</v>
      </c>
      <c r="EH89" s="1">
        <f>ROUND(CC89/MAX(属性投放!$F$9*EB89,((CT89*(1+属性投放!$E$9)-CH89+属性投放!$F$9*EB89)*(1+属性投放!$G$9)*(1+属性投放!$H$9))),1)</f>
        <v>2.6</v>
      </c>
      <c r="EI89" s="1">
        <f>ROUND(CP89/MAX(属性投放!$F$9*EB89,((CT89*(1+属性投放!$E$9)-CU89+属性投放!$F$9*EB89)*(1+属性投放!$G$9)*(1+属性投放!$H$9))),1)</f>
        <v>3.3</v>
      </c>
      <c r="EJ89" s="1">
        <f>ROUND(DC89/MAX(属性投放!$F$9*EB89,((CT89*(1+属性投放!$E$9)-DH89+属性投放!$F$9*EB89)*(1+属性投放!$G$9)*(1+属性投放!$H$9))),1)</f>
        <v>2.8</v>
      </c>
      <c r="EK89" s="1">
        <f>ROUND(DP89/MAX(属性投放!$F$9*EB89,((CT89*(1+属性投放!$E$9)-DU89+属性投放!$F$9*EB89)*(1+属性投放!$G$9)*(1+属性投放!$H$9))),1)</f>
        <v>6</v>
      </c>
      <c r="EM89" s="1">
        <f>ROUND(CC89/((BW89*(1+属性投放!$E$10)+属性投放!$F$10*EB89)*(1+属性投放!$G$10)*(1+属性投放!$H$10)),1)</f>
        <v>5.6</v>
      </c>
      <c r="EN89" s="1">
        <f>ROUND(CP89/((BW89*(1+属性投放!$E$10)+属性投放!$F$10*EB89)*(1+属性投放!$G$10)*(1+属性投放!$H$10)),1)</f>
        <v>5.6</v>
      </c>
      <c r="EO89" s="1">
        <f>ROUND(DC89/((BW89*(1+属性投放!$E$10)+属性投放!$F$10*EB89)*(1+属性投放!$G$10)*(1+属性投放!$H$10)),1)</f>
        <v>6.4</v>
      </c>
      <c r="EP89" s="1">
        <f>ROUND(DP89/((BW89*(1+属性投放!$E$10)+属性投放!$F$10*EB89)*(1+属性投放!$G$10)*(1+属性投放!$H$10)),1)</f>
        <v>13.8</v>
      </c>
    </row>
    <row r="90" spans="2:146">
      <c r="B90" s="1">
        <v>87</v>
      </c>
      <c r="C90" s="9">
        <f>ROUND(属性投放!D$4+装备属性!D$4*IF($B90&lt;10,1,ROUNDDOWN($B90,-1))+SUM(属性投放!E$37:E$45)*$B90+VLOOKUP($C$2,一级属性!$E$41:$P$64,COLUMNS(一级属性!$E$41:G$64),0)*($B90+0.25*IF($B90&lt;10,1,ROUNDDOWN($B90,-1)))+VLOOKUP($C$2,宝石属性!$B$43:$M$66,COLUMNS(宝石属性!$B$43:D$66),0)*10*VLOOKUP(ROUNDDOWN($B90,-1),宝石属性!$B$25:$N$41,2,0)*VLOOKUP(ROUNDDOWN($B90,-1),宝石属性!$B$25:$N$41,3,0)+VLOOKUP($C$2,职业被动!$B$6:$M$29,COLUMNS(职业被动!$B$6:D$29),0)*$B90,0)</f>
        <v>5169</v>
      </c>
      <c r="D90" s="9">
        <f>ROUND(属性投放!E$4+装备属性!E$4*IF($B90&lt;10,1,ROUNDDOWN($B90,-1))+SUM(属性投放!F$37:F$38)*$B90+VLOOKUP($C$2,一级属性!$E$67:$P$90,COLUMNS(一级属性!$E$67:H$90),0)*$B90+VLOOKUP($C$2,宝石属性!$B$43:$M$66,COLUMNS(宝石属性!$B$43:E$66),0)*10*VLOOKUP(ROUNDDOWN($B90,-1),宝石属性!$B$25:$N$41,2,0)*VLOOKUP(ROUNDDOWN($B90,-1),宝石属性!$B$25:$N$41,3,0)+VLOOKUP($C$2,职业被动!$B$6:$M$29,COLUMNS(职业被动!$B$6:E$29),0)*$B90,0)</f>
        <v>2161</v>
      </c>
      <c r="E90" s="9">
        <f>ROUND(属性投放!F$4+装备属性!F$4*IF($B90&lt;10,1,ROUNDDOWN($B90,-1))+SUM(属性投放!G$37:G$38)*$B90+VLOOKUP($C$2,一级属性!$E$67:$P$90,COLUMNS(一级属性!$E$67:I$90),0)*$B90+VLOOKUP($C$2,宝石属性!$B$43:$M$66,COLUMNS(宝石属性!$B$43:F$66),0)*10*VLOOKUP(ROUNDDOWN($B90,-1),宝石属性!$B$25:$N$41,2,0)*VLOOKUP(ROUNDDOWN($B90,-1),宝石属性!$B$25:$N$41,3,0)+VLOOKUP($C$2,职业被动!$B$6:$M$29,COLUMNS(职业被动!$B$6:F$29),0)*$B90,0)</f>
        <v>1743</v>
      </c>
      <c r="F90" s="9">
        <f>ROUND(属性投放!G$4+装备属性!G$4*IF($B90&lt;10,1,ROUNDDOWN($B90,-1))+SUM(属性投放!H$37:H$38)*$B90+VLOOKUP($C$2,一级属性!$E$67:$P$90,COLUMNS(一级属性!$E$67:J$90),0)*$B90+VLOOKUP($C$2,宝石属性!$B$43:$M$66,COLUMNS(宝石属性!$B$43:G$66),0)*10*VLOOKUP(ROUNDDOWN($B90,-1),宝石属性!$B$25:$N$41,2,0)*VLOOKUP(ROUNDDOWN($B90,-1),宝石属性!$B$25:$N$41,3,0)+VLOOKUP($C$2,职业被动!$B$6:$M$29,COLUMNS(职业被动!$B$6:G$29),0)*$B90,0)</f>
        <v>983</v>
      </c>
      <c r="G90" s="9">
        <f>ROUND(属性投放!H$4+装备属性!H$4*IF($B90&lt;10,1,ROUNDDOWN($B90,-1))+SUM(属性投放!I$37:I$38)*$B90+VLOOKUP($C$2,一级属性!$E$67:$P$90,COLUMNS(一级属性!$E$67:K$90),0)*$B90+VLOOKUP($C$2,宝石属性!$B$43:$M$66,COLUMNS(宝石属性!$B$43:H$66),0)*10*VLOOKUP(ROUNDDOWN($B90,-1),宝石属性!$B$25:$N$41,2,0)*VLOOKUP(ROUNDDOWN($B90,-1),宝石属性!$B$25:$N$41,3,0)+VLOOKUP($C$2,职业被动!$B$6:$M$29,COLUMNS(职业被动!$B$6:H$29),0)*$B90,0)</f>
        <v>582</v>
      </c>
      <c r="H90" s="9">
        <f>ROUND(属性投放!I$4+装备属性!I$4*IF($B90&lt;10,1,ROUNDDOWN($B90,-1))+SUM(属性投放!J$37:J$38)*$B90+VLOOKUP($C$2,一级属性!$E$67:$P$90,COLUMNS(一级属性!$E$67:L$90),0)*$B90+VLOOKUP($C$2,宝石属性!$B$43:$M$66,COLUMNS(宝石属性!$B$43:I$66),0)*10*VLOOKUP(ROUNDDOWN($B90,-1),宝石属性!$B$25:$N$41,2,0)*VLOOKUP(ROUNDDOWN($B90,-1),宝石属性!$B$25:$N$41,3,0)+VLOOKUP($C$2,职业被动!$B$6:$M$29,COLUMNS(职业被动!$B$6:I$29),0)*$B90,0)</f>
        <v>992</v>
      </c>
      <c r="I90" s="9">
        <f>ROUND(属性投放!J$4+装备属性!J$4*IF($B90&lt;10,1,ROUNDDOWN($B90,-1))+SUM(属性投放!K$37:K$38)*$B90+VLOOKUP($C$2,一级属性!$E$67:$P$90,COLUMNS(一级属性!$E$67:M$90),0)*$B90+VLOOKUP($C$2,宝石属性!$B$43:$M$66,COLUMNS(宝石属性!$B$43:J$66),0)*10*VLOOKUP(ROUNDDOWN($B90,-1),宝石属性!$B$25:$N$41,2,0)*VLOOKUP(ROUNDDOWN($B90,-1),宝石属性!$B$25:$N$41,3,0)+VLOOKUP($C$2,职业被动!$B$6:$M$29,COLUMNS(职业被动!$B$6:J$29),0)*$B90,0)</f>
        <v>672</v>
      </c>
      <c r="J90" s="9">
        <f>ROUND(属性投放!K$4+装备属性!K$4*IF($B90&lt;10,1,ROUNDDOWN($B90,-1))+SUM(属性投放!L$37:L$38)*$B90+VLOOKUP($C$2,一级属性!$E$67:$P$90,COLUMNS(一级属性!$E$67:N$90),0)*$B90+VLOOKUP($C$2,宝石属性!$B$43:$M$66,COLUMNS(宝石属性!$B$43:K$66),0)*10*VLOOKUP(ROUNDDOWN($B90,-1),宝石属性!$B$25:$N$41,2,0)*VLOOKUP(ROUNDDOWN($B90,-1),宝石属性!$B$25:$N$41,3,0)+VLOOKUP($C$2,职业被动!$B$6:$M$29,COLUMNS(职业被动!$B$6:K$29),0)*$B90,0)</f>
        <v>304</v>
      </c>
      <c r="K90" s="9">
        <f>ROUND(属性投放!L$4+装备属性!L$4*IF($B90&lt;10,1,ROUNDDOWN($B90,-1))+SUM(属性投放!M$37:M$38)*$B90+VLOOKUP($C$2,一级属性!$E$67:$P$90,COLUMNS(一级属性!$E$67:O$90),0)*$B90+VLOOKUP($C$2,宝石属性!$B$43:$M$66,COLUMNS(宝石属性!$B$43:L$66),0)*10*VLOOKUP(ROUNDDOWN($B90,-1),宝石属性!$B$25:$N$41,2,0)*VLOOKUP(ROUNDDOWN($B90,-1),宝石属性!$B$25:$N$41,3,0)+VLOOKUP($C$2,职业被动!$B$6:$M$29,COLUMNS(职业被动!$B$6:L$29),0)*$B90,0)</f>
        <v>26</v>
      </c>
      <c r="L90" s="9">
        <f>ROUND(属性投放!M$4+装备属性!M$4*IF($B90&lt;10,1,ROUNDDOWN($B90,-1))+SUM(属性投放!N$37:N$38)*$B90+VLOOKUP($C$2,一级属性!$E$67:$P$90,COLUMNS(一级属性!$E$67:P$90),0)*$B90+VLOOKUP($C$2,宝石属性!$B$43:$M$66,COLUMNS(宝石属性!$B$43:M$66),0)*10*VLOOKUP(ROUNDDOWN($B90,-1),宝石属性!$B$25:$N$41,2,0)*VLOOKUP(ROUNDDOWN($B90,-1),宝石属性!$B$25:$N$41,3,0)+VLOOKUP($C$2,职业被动!$B$6:$M$29,COLUMNS(职业被动!$B$6:M$29),0)*$B90,0)</f>
        <v>976</v>
      </c>
      <c r="M90" s="48">
        <f>属性价值和能力评分!$F$9+ROUND(属性价值和能力评分!$F$38*10,0)*B90+ROUND((SUM(装备属性!$W$9:$W$14)+属性价值和能力评分!$F$38*1.25+1.4+2.8)*IF(B90&lt;10,1,ROUNDDOWN(B90,-1)),0)+15*VLOOKUP(ROUNDDOWN(B90,-1),宝石属性!$B$26:$D$41,2,0)*6*VLOOKUP(ROUNDDOWN(B90,-1),宝石属性!$B$26:$D$41,3,0)+(属性价值和能力评分!$F$49*9+属性价值和能力评分!$F$50*2+属性价值和能力评分!$F$53*8/5)*B90</f>
        <v>16532</v>
      </c>
      <c r="N90" s="20"/>
      <c r="O90" s="1">
        <v>87</v>
      </c>
      <c r="P90" s="9">
        <f>ROUND(属性投放!D$4+装备属性!D$4*IF($O90&lt;10,1,ROUNDDOWN($O90,-1))+SUM(属性投放!E$37:E$45)*$O90+VLOOKUP($P$2,一级属性!$E$41:$P$64,COLUMNS(一级属性!$E$41:G$64),0)*($O90+0.25*IF($O90&lt;10,1,ROUNDDOWN($O90,-1)))+VLOOKUP($P$2,宝石属性!$B$43:$M$66,COLUMNS(宝石属性!$B$43:D$66),0)*10*VLOOKUP(ROUNDDOWN($O90,-1),宝石属性!$B$25:$N$41,2,0)*VLOOKUP(ROUNDDOWN($O90,-1),宝石属性!$B$25:$N$41,3,0)+VLOOKUP($P$2,职业被动!$B$6:$M$29,COLUMNS(职业被动!$B$6:D$29),0)*$O90,0)</f>
        <v>6387</v>
      </c>
      <c r="Q90" s="9">
        <f>ROUND(属性投放!E$4+装备属性!E$4*IF($O90&lt;10,1,ROUNDDOWN($O90,-1))+SUM(属性投放!F$37:F$45)*$O90+VLOOKUP($P$2,一级属性!$E$41:$P$64,COLUMNS(一级属性!$E$41:H$64),0)*($O90+0.25*IF($O90&lt;10,1,ROUNDDOWN($O90,-1)))+VLOOKUP($P$2,宝石属性!$B$43:$M$66,COLUMNS(宝石属性!$B$43:E$66),0)*10*VLOOKUP(ROUNDDOWN($O90,-1),宝石属性!$B$25:$N$41,2,0)*VLOOKUP(ROUNDDOWN($O90,-1),宝石属性!$B$25:$N$41,3,0)+VLOOKUP($P$2,职业被动!$B$6:$M$29,COLUMNS(职业被动!$B$6:E$29),0)*$O90,0)</f>
        <v>3766</v>
      </c>
      <c r="R90" s="9">
        <f>ROUND(属性投放!F$4+装备属性!F$4*IF($O90&lt;10,1,ROUNDDOWN($O90,-1))+SUM(属性投放!G$37:G$45)*$O90+VLOOKUP($P$2,一级属性!$E$41:$P$64,COLUMNS(一级属性!$E$41:I$64),0)*($O90+0.25*IF($O90&lt;10,1,ROUNDDOWN($O90,-1)))+VLOOKUP($P$2,宝石属性!$B$43:$M$66,COLUMNS(宝石属性!$B$43:F$66),0)*10*VLOOKUP(ROUNDDOWN($O90,-1),宝石属性!$B$25:$N$41,2,0)*VLOOKUP(ROUNDDOWN($O90,-1),宝石属性!$B$25:$N$41,3,0)+VLOOKUP($P$2,职业被动!$B$6:$M$29,COLUMNS(职业被动!$B$6:F$29),0)*$O90,0)</f>
        <v>930</v>
      </c>
      <c r="S90" s="9">
        <f>ROUND(属性投放!G$4+装备属性!G$4*IF($O90&lt;10,1,ROUNDDOWN($O90,-1))+SUM(属性投放!H$37:H$45)*$O90+VLOOKUP($P$2,一级属性!$E$41:$P$64,COLUMNS(一级属性!$E$41:J$64),0)*($O90+0.25*IF($O90&lt;10,1,ROUNDDOWN($O90,-1)))+VLOOKUP($P$2,宝石属性!$B$43:$M$66,COLUMNS(宝石属性!$B$43:G$66),0)*10*VLOOKUP(ROUNDDOWN($O90,-1),宝石属性!$B$25:$N$41,2,0)*VLOOKUP(ROUNDDOWN($O90,-1),宝石属性!$B$25:$N$41,3,0)+VLOOKUP($P$2,职业被动!$B$6:$M$29,COLUMNS(职业被动!$B$6:G$29),0)*$O90,0)</f>
        <v>896</v>
      </c>
      <c r="T90" s="9">
        <f>ROUND(属性投放!H$4+装备属性!H$4*IF($O90&lt;10,1,ROUNDDOWN($O90,-1))+SUM(属性投放!I$37:I$45)*$O90+VLOOKUP($P$2,一级属性!$E$41:$P$64,COLUMNS(一级属性!$E$41:K$64),0)*($O90+0.25*IF($O90&lt;10,1,ROUNDDOWN($O90,-1)))+VLOOKUP($P$2,宝石属性!$B$43:$M$66,COLUMNS(宝石属性!$B$43:H$66),0)*10*VLOOKUP(ROUNDDOWN($O90,-1),宝石属性!$B$25:$N$41,2,0)*VLOOKUP(ROUNDDOWN($O90,-1),宝石属性!$B$25:$N$41,3,0)+VLOOKUP($P$2,职业被动!$B$6:$M$29,COLUMNS(职业被动!$B$6:H$29),0)*$O90,0)</f>
        <v>990</v>
      </c>
      <c r="U90" s="9">
        <f>ROUND(属性投放!I$4+装备属性!I$4*IF($O90&lt;10,1,ROUNDDOWN($O90,-1))+SUM(属性投放!J$37:J$45)*$O90+VLOOKUP($P$2,一级属性!$E$41:$P$64,COLUMNS(一级属性!$E$41:L$64),0)*($O90+0.25*IF($O90&lt;10,1,ROUNDDOWN($O90,-1)))+VLOOKUP($P$2,宝石属性!$B$43:$M$66,COLUMNS(宝石属性!$B$43:I$66),0)*10*VLOOKUP(ROUNDDOWN($O90,-1),宝石属性!$B$25:$N$41,2,0)*VLOOKUP(ROUNDDOWN($O90,-1),宝石属性!$B$25:$N$41,3,0)+VLOOKUP($P$2,职业被动!$B$6:$M$29,COLUMNS(职业被动!$B$6:I$29),0)*$O90,0)</f>
        <v>1052</v>
      </c>
      <c r="V90" s="9">
        <f>ROUND(属性投放!J$4+装备属性!J$4*IF($O90&lt;10,1,ROUNDDOWN($O90,-1))+SUM(属性投放!K$37:K$45)*$O90+VLOOKUP($P$2,一级属性!$E$41:$P$64,COLUMNS(一级属性!$E$41:M$64),0)*($O90+0.25*IF($O90&lt;10,1,ROUNDDOWN($O90,-1)))+VLOOKUP($P$2,宝石属性!$B$43:$M$66,COLUMNS(宝石属性!$B$43:J$66),0)*10*VLOOKUP(ROUNDDOWN($O90,-1),宝石属性!$B$25:$N$41,2,0)*VLOOKUP(ROUNDDOWN($O90,-1),宝石属性!$B$25:$N$41,3,0)+VLOOKUP($P$2,职业被动!$B$6:$M$29,COLUMNS(职业被动!$B$6:J$29),0)*$O90,0)</f>
        <v>746</v>
      </c>
      <c r="W90" s="9">
        <f>ROUND(属性投放!K$4+装备属性!K$4*IF($O90&lt;10,1,ROUNDDOWN($O90,-1))+SUM(属性投放!L$37:L$45)*$O90+VLOOKUP($P$2,一级属性!$E$41:$P$64,COLUMNS(一级属性!$E$41:N$64),0)*($O90+0.25*IF($O90&lt;10,1,ROUNDDOWN($O90,-1)))+VLOOKUP($P$2,宝石属性!$B$43:$M$66,COLUMNS(宝石属性!$B$43:K$66),0)*10*VLOOKUP(ROUNDDOWN($O90,-1),宝石属性!$B$25:$N$41,2,0)*VLOOKUP(ROUNDDOWN($O90,-1),宝石属性!$B$25:$N$41,3,0)+VLOOKUP($P$2,职业被动!$B$6:$M$29,COLUMNS(职业被动!$B$6:K$29),0)*$O90,0)</f>
        <v>464</v>
      </c>
      <c r="X90" s="9">
        <f>ROUND(属性投放!L$4+装备属性!L$4*IF($O90&lt;10,1,ROUNDDOWN($O90,-1))+SUM(属性投放!M$37:M$45)*$O90+VLOOKUP($P$2,一级属性!$E$41:$P$64,COLUMNS(一级属性!$E$41:O$64),0)*($O90+0.25*IF($O90&lt;10,1,ROUNDDOWN($O90,-1)))+VLOOKUP($P$2,宝石属性!$B$43:$M$66,COLUMNS(宝石属性!$B$43:L$66),0)*10*VLOOKUP(ROUNDDOWN($O90,-1),宝石属性!$B$25:$N$41,2,0)*VLOOKUP(ROUNDDOWN($O90,-1),宝石属性!$B$25:$N$41,3,0)+VLOOKUP($P$2,职业被动!$B$6:$M$29,COLUMNS(职业被动!$B$6:L$29),0)*$O90,0)</f>
        <v>26</v>
      </c>
      <c r="Y90" s="9">
        <f>ROUND(属性投放!M$4+装备属性!M$4*IF($O90&lt;10,1,ROUNDDOWN($O90,-1))+SUM(属性投放!N$37:N$45)*$O90+VLOOKUP($P$2,一级属性!$E$41:$P$64,COLUMNS(一级属性!$E$41:P$64),0)*($O90+0.25*IF($O90&lt;10,1,ROUNDDOWN($O90,-1)))+VLOOKUP($P$2,宝石属性!$B$43:$M$66,COLUMNS(宝石属性!$B$43:M$66),0)*10*VLOOKUP(ROUNDDOWN($O90,-1),宝石属性!$B$25:$N$41,2,0)*VLOOKUP(ROUNDDOWN($O90,-1),宝石属性!$B$25:$N$41,3,0)+VLOOKUP($P$2,职业被动!$B$6:$M$29,COLUMNS(职业被动!$B$6:M$29),0)*$O90,0)</f>
        <v>976</v>
      </c>
      <c r="Z90" s="48">
        <f>属性价值和能力评分!$F$9+ROUND(属性价值和能力评分!$F$38*10,0)*O90+ROUND((SUM(装备属性!$W$9:$W$14)+属性价值和能力评分!$F$38*1.25+1.4+2.8)*IF(O90&lt;10,1,ROUNDDOWN(O90,-1)),0)+15*VLOOKUP(ROUNDDOWN(O90,-1),宝石属性!$B$26:$D$41,2,0)*6*VLOOKUP(ROUNDDOWN(O90,-1),宝石属性!$B$26:$D$41,3,0)+(属性价值和能力评分!$F$49*9+属性价值和能力评分!$F$50*2+属性价值和能力评分!$F$53*8/5)*O90</f>
        <v>16532</v>
      </c>
      <c r="AB90" s="1">
        <v>87</v>
      </c>
      <c r="AC90" s="9">
        <f>ROUND(属性投放!D$4+装备属性!D$4*IF($AB90&lt;10,1,ROUNDDOWN($AB90,-1))+SUM(属性投放!E$37:E$45)*$AB90+VLOOKUP($AC$2,一级属性!$E$41:$P$64,COLUMNS(一级属性!$E$41:G$64),0)*($AB90+0.25*IF($AB90&lt;10,1,ROUNDDOWN($AB90,-1)))+VLOOKUP($AC$2,宝石属性!$B$43:$M$66,COLUMNS(宝石属性!$B$43:D$66),0)*10*VLOOKUP(ROUNDDOWN($AB90,-1),宝石属性!$B$25:$N$41,2,0)*VLOOKUP(ROUNDDOWN($AB90,-1),宝石属性!$B$25:$N$41,3,0)+VLOOKUP($AC$2,职业被动!$B$6:$M$29,COLUMNS(职业被动!$B$6:D$29),0)*$AB90,0)</f>
        <v>5778</v>
      </c>
      <c r="AD90" s="9">
        <f>ROUND(属性投放!E$4+装备属性!E$4*IF($AB90&lt;10,1,ROUNDDOWN($AB90,-1))+SUM(属性投放!F$37:F$45)*$AB90+VLOOKUP($AC$2,一级属性!$E$41:$P$64,COLUMNS(一级属性!$E$41:H$64),0)*($AB90+0.25*IF($AB90&lt;10,1,ROUNDDOWN($AB90,-1)))+VLOOKUP($AC$2,宝石属性!$B$43:$M$66,COLUMNS(宝石属性!$B$43:E$66),0)*10*VLOOKUP(ROUNDDOWN($AB90,-1),宝石属性!$B$25:$N$41,2,0)*VLOOKUP(ROUNDDOWN($AB90,-1),宝石属性!$B$25:$N$41,3,0)+VLOOKUP($AC$2,职业被动!$B$6:$M$29,COLUMNS(职业被动!$B$6:E$29),0)*$AB90,0)</f>
        <v>2161</v>
      </c>
      <c r="AE90" s="9">
        <f>ROUND(属性投放!F$4+装备属性!F$4*IF($AB90&lt;10,1,ROUNDDOWN($AB90,-1))+SUM(属性投放!G$37:G$45)*$AB90+VLOOKUP($AC$2,一级属性!$E$41:$P$64,COLUMNS(一级属性!$E$41:I$64),0)*($AB90+0.25*IF($AB90&lt;10,1,ROUNDDOWN($AB90,-1)))+VLOOKUP($AC$2,宝石属性!$B$43:$M$66,COLUMNS(宝石属性!$B$43:F$66),0)*10*VLOOKUP(ROUNDDOWN($AB90,-1),宝石属性!$B$25:$N$41,2,0)*VLOOKUP(ROUNDDOWN($AB90,-1),宝石属性!$B$25:$N$41,3,0)+VLOOKUP($AC$2,职业被动!$B$6:$M$29,COLUMNS(职业被动!$B$6:F$29),0)*$AB90,0)</f>
        <v>1518</v>
      </c>
      <c r="AF90" s="9">
        <f>ROUND(属性投放!G$4+装备属性!G$4*IF($AB90&lt;10,1,ROUNDDOWN($AB90,-1))+SUM(属性投放!H$37:H$45)*$AB90+VLOOKUP($AC$2,一级属性!$E$41:$P$64,COLUMNS(一级属性!$E$41:J$64),0)*($AB90+0.25*IF($AB90&lt;10,1,ROUNDDOWN($AB90,-1)))+VLOOKUP($AC$2,宝石属性!$B$43:$M$66,COLUMNS(宝石属性!$B$43:G$66),0)*10*VLOOKUP(ROUNDDOWN($AB90,-1),宝石属性!$B$25:$N$41,2,0)*VLOOKUP(ROUNDDOWN($AB90,-1),宝石属性!$B$25:$N$41,3,0)+VLOOKUP($AC$2,职业被动!$B$6:$M$29,COLUMNS(职业被动!$B$6:G$29),0)*$AB90,0)</f>
        <v>1070</v>
      </c>
      <c r="AG90" s="9">
        <f>ROUND(属性投放!H$4+装备属性!H$4*IF($AB90&lt;10,1,ROUNDDOWN($AB90,-1))+SUM(属性投放!I$37:I$45)*$AB90+VLOOKUP($AC$2,一级属性!$E$41:$P$64,COLUMNS(一级属性!$E$41:K$64),0)*($AB90+0.25*IF($AB90&lt;10,1,ROUNDDOWN($AB90,-1)))+VLOOKUP($AC$2,宝石属性!$B$43:$M$66,COLUMNS(宝石属性!$B$43:H$66),0)*10*VLOOKUP(ROUNDDOWN($AB90,-1),宝石属性!$B$25:$N$41,2,0)*VLOOKUP(ROUNDDOWN($AB90,-1),宝石属性!$B$25:$N$41,3,0)+VLOOKUP($AC$2,职业被动!$B$6:$M$29,COLUMNS(职业被动!$B$6:H$29),0)*$AB90,0)</f>
        <v>582</v>
      </c>
      <c r="AH90" s="9">
        <f>ROUND(属性投放!I$4+装备属性!I$4*IF($AB90&lt;10,1,ROUNDDOWN($AB90,-1))+SUM(属性投放!J$37:J$45)*$AB90+VLOOKUP($AC$2,一级属性!$E$41:$P$64,COLUMNS(一级属性!$E$41:L$64),0)*($AB90+0.25*IF($AB90&lt;10,1,ROUNDDOWN($AB90,-1)))+VLOOKUP($AC$2,宝石属性!$B$43:$M$66,COLUMNS(宝石属性!$B$43:I$66),0)*10*VLOOKUP(ROUNDDOWN($AB90,-1),宝石属性!$B$25:$N$41,2,0)*VLOOKUP(ROUNDDOWN($AB90,-1),宝石属性!$B$25:$N$41,3,0)+VLOOKUP($AC$2,职业被动!$B$6:$M$29,COLUMNS(职业被动!$B$6:I$29),0)*$AB90,0)</f>
        <v>987</v>
      </c>
      <c r="AI90" s="9">
        <f>ROUND(属性投放!J$4+装备属性!J$4*IF($AB90&lt;10,1,ROUNDDOWN($AB90,-1))+SUM(属性投放!K$37:K$45)*$AB90+VLOOKUP($AC$2,一级属性!$E$41:$P$64,COLUMNS(一级属性!$E$41:M$64),0)*($AB90+0.25*IF($AB90&lt;10,1,ROUNDDOWN($AB90,-1)))+VLOOKUP($AC$2,宝石属性!$B$43:$M$66,COLUMNS(宝石属性!$B$43:J$66),0)*10*VLOOKUP(ROUNDDOWN($AB90,-1),宝石属性!$B$25:$N$41,2,0)*VLOOKUP(ROUNDDOWN($AB90,-1),宝石属性!$B$25:$N$41,3,0)+VLOOKUP($AC$2,职业被动!$B$6:$M$29,COLUMNS(职业被动!$B$6:J$29),0)*$AB90,0)</f>
        <v>671</v>
      </c>
      <c r="AJ90" s="9">
        <f>ROUND(属性投放!K$4+装备属性!K$4*IF($AB90&lt;10,1,ROUNDDOWN($AB90,-1))+SUM(属性投放!L$37:L$45)*$AB90+VLOOKUP($AC$2,一级属性!$E$41:$P$64,COLUMNS(一级属性!$E$41:N$64),0)*($AB90+0.25*IF($AB90&lt;10,1,ROUNDDOWN($AB90,-1)))+VLOOKUP($AC$2,宝石属性!$B$43:$M$66,COLUMNS(宝石属性!$B$43:K$66),0)*10*VLOOKUP(ROUNDDOWN($AB90,-1),宝石属性!$B$25:$N$41,2,0)*VLOOKUP(ROUNDDOWN($AB90,-1),宝石属性!$B$25:$N$41,3,0)+VLOOKUP($AC$2,职业被动!$B$6:$M$29,COLUMNS(职业被动!$B$6:K$29),0)*$AB90,0)</f>
        <v>304</v>
      </c>
      <c r="AK90" s="9">
        <f>ROUND(属性投放!L$4+装备属性!L$4*IF($AB90&lt;10,1,ROUNDDOWN($AB90,-1))+SUM(属性投放!M$37:M$45)*$AB90+VLOOKUP($AC$2,一级属性!$E$41:$P$64,COLUMNS(一级属性!$E$41:O$64),0)*($AB90+0.25*IF($AB90&lt;10,1,ROUNDDOWN($AB90,-1)))+VLOOKUP($AC$2,宝石属性!$B$43:$M$66,COLUMNS(宝石属性!$B$43:L$66),0)*10*VLOOKUP(ROUNDDOWN($AB90,-1),宝石属性!$B$25:$N$41,2,0)*VLOOKUP(ROUNDDOWN($AB90,-1),宝石属性!$B$25:$N$41,3,0)+VLOOKUP($AC$2,职业被动!$B$6:$M$29,COLUMNS(职业被动!$B$6:L$29),0)*$AB90,0)</f>
        <v>26</v>
      </c>
      <c r="AL90" s="9">
        <f>ROUND(属性投放!M$4+装备属性!M$4*IF($AB90&lt;10,1,ROUNDDOWN($AB90,-1))+SUM(属性投放!N$37:N$45)*$AB90+VLOOKUP($AC$2,一级属性!$E$41:$P$64,COLUMNS(一级属性!$E$41:P$64),0)*($AB90+0.25*IF($AB90&lt;10,1,ROUNDDOWN($AB90,-1)))+VLOOKUP($AC$2,宝石属性!$B$43:$M$66,COLUMNS(宝石属性!$B$43:M$66),0)*10*VLOOKUP(ROUNDDOWN($AB90,-1),宝石属性!$B$25:$N$41,2,0)*VLOOKUP(ROUNDDOWN($AB90,-1),宝石属性!$B$25:$N$41,3,0)+VLOOKUP($AC$2,职业被动!$B$6:$M$29,COLUMNS(职业被动!$B$6:M$29),0)*$AB90,0)</f>
        <v>976</v>
      </c>
      <c r="AM90" s="48">
        <f>属性价值和能力评分!$F$9+ROUND(属性价值和能力评分!$F$38*10,0)*AB90+ROUND((SUM(装备属性!$W$9:$W$14)+属性价值和能力评分!$F$38*1.25+1.4+2.8)*IF(AB90&lt;10,1,ROUNDDOWN(AB90,-1)),0)+15*VLOOKUP(ROUNDDOWN(AB90,-1),宝石属性!$B$26:$D$41,2,0)*6*VLOOKUP(ROUNDDOWN(AB90,-1),宝石属性!$B$26:$D$41,3,0)+(属性价值和能力评分!$F$49*9+属性价值和能力评分!$F$50*2+属性价值和能力评分!$F$53*8/5)*AB90</f>
        <v>16532</v>
      </c>
      <c r="AO90" s="1">
        <v>87</v>
      </c>
      <c r="AP90" s="9">
        <f>ROUND(属性投放!D$4+装备属性!D$4*IF($AO90&lt;10,1,ROUNDDOWN($AO90,-1))+SUM(属性投放!E$37:E$45)*$AO90+VLOOKUP($AP$2,一级属性!$E$41:$P$64,COLUMNS(一级属性!$E$41:G$64),0)*($AO90+0.25*IF($AO90&lt;10,1,ROUNDDOWN($AO90,-1)))+VLOOKUP($AP$2,宝石属性!$B$43:$M$66,COLUMNS(宝石属性!$B$43:D$66),0)*10*VLOOKUP(ROUNDDOWN($AO90,-1),宝石属性!$B$25:$N$41,2,0)*VLOOKUP(ROUNDDOWN($AO90,-1),宝石属性!$B$25:$N$41,3,0)+VLOOKUP($AP$2,职业被动!$B$6:$M$29,COLUMNS(职业被动!$B$6:D$29),0)*$AO90,0)</f>
        <v>5778</v>
      </c>
      <c r="AQ90" s="9">
        <f>ROUND(属性投放!E$4+装备属性!E$4*IF($AO90&lt;10,1,ROUNDDOWN($AO90,-1))+SUM(属性投放!F$37:F$45)*$AO90+VLOOKUP($AP$2,一级属性!$E$41:$P$64,COLUMNS(一级属性!$E$41:H$64),0)*($AO90+0.25*IF($AO90&lt;10,1,ROUNDDOWN($AO90,-1)))+VLOOKUP($AP$2,宝石属性!$B$43:$M$66,COLUMNS(宝石属性!$B$43:E$66),0)*10*VLOOKUP(ROUNDDOWN($AO90,-1),宝石属性!$B$25:$N$41,2,0)*VLOOKUP(ROUNDDOWN($AO90,-1),宝石属性!$B$25:$N$41,3,0)+VLOOKUP($AP$2,职业被动!$B$6:$M$29,COLUMNS(职业被动!$B$6:E$29),0)*$AO90,0)</f>
        <v>3766</v>
      </c>
      <c r="AR90" s="9">
        <f>ROUND(属性投放!F$4+装备属性!F$4*IF($AO90&lt;10,1,ROUNDDOWN($AO90,-1))+SUM(属性投放!G$37:G$45)*$AO90+VLOOKUP($AP$2,一级属性!$E$41:$P$64,COLUMNS(一级属性!$E$41:I$64),0)*($AO90+0.25*IF($AO90&lt;10,1,ROUNDDOWN($AO90,-1)))+VLOOKUP($AP$2,宝石属性!$B$43:$M$66,COLUMNS(宝石属性!$B$43:F$66),0)*10*VLOOKUP(ROUNDDOWN($AO90,-1),宝石属性!$B$25:$N$41,2,0)*VLOOKUP(ROUNDDOWN($AO90,-1),宝石属性!$B$25:$N$41,3,0)+VLOOKUP($AP$2,职业被动!$B$6:$M$29,COLUMNS(职业被动!$B$6:F$29),0)*$AO90,0)</f>
        <v>930</v>
      </c>
      <c r="AS90" s="9">
        <f>ROUND(属性投放!G$4+装备属性!G$4*IF($AO90&lt;10,1,ROUNDDOWN($AO90,-1))+SUM(属性投放!H$37:H$45)*$AO90+VLOOKUP($AP$2,一级属性!$E$41:$P$64,COLUMNS(一级属性!$E$41:J$64),0)*($AO90+0.25*IF($AO90&lt;10,1,ROUNDDOWN($AO90,-1)))+VLOOKUP($AP$2,宝石属性!$B$43:$M$66,COLUMNS(宝石属性!$B$43:G$66),0)*10*VLOOKUP(ROUNDDOWN($AO90,-1),宝石属性!$B$25:$N$41,2,0)*VLOOKUP(ROUNDDOWN($AO90,-1),宝石属性!$B$25:$N$41,3,0)+VLOOKUP($AP$2,职业被动!$B$6:$M$29,COLUMNS(职业被动!$B$6:G$29),0)*$AO90,0)</f>
        <v>896</v>
      </c>
      <c r="AT90" s="9">
        <f>ROUND(属性投放!H$4+装备属性!H$4*IF($AO90&lt;10,1,ROUNDDOWN($AO90,-1))+SUM(属性投放!I$37:I$45)*$AO90+VLOOKUP($AP$2,一级属性!$E$41:$P$64,COLUMNS(一级属性!$E$41:K$64),0)*($AO90+0.25*IF($AO90&lt;10,1,ROUNDDOWN($AO90,-1)))+VLOOKUP($AP$2,宝石属性!$B$43:$M$66,COLUMNS(宝石属性!$B$43:H$66),0)*10*VLOOKUP(ROUNDDOWN($AO90,-1),宝石属性!$B$25:$N$41,2,0)*VLOOKUP(ROUNDDOWN($AO90,-1),宝石属性!$B$25:$N$41,3,0)+VLOOKUP($AP$2,职业被动!$B$6:$M$29,COLUMNS(职业被动!$B$6:H$29),0)*$AO90,0)</f>
        <v>903</v>
      </c>
      <c r="AU90" s="9">
        <f>ROUND(属性投放!I$4+装备属性!I$4*IF($AO90&lt;10,1,ROUNDDOWN($AO90,-1))+SUM(属性投放!J$37:J$45)*$AO90+VLOOKUP($AP$2,一级属性!$E$41:$P$64,COLUMNS(一级属性!$E$41:L$64),0)*($AO90+0.25*IF($AO90&lt;10,1,ROUNDDOWN($AO90,-1)))+VLOOKUP($AP$2,宝石属性!$B$43:$M$66,COLUMNS(宝石属性!$B$43:I$66),0)*10*VLOOKUP(ROUNDDOWN($AO90,-1),宝石属性!$B$25:$N$41,2,0)*VLOOKUP(ROUNDDOWN($AO90,-1),宝石属性!$B$25:$N$41,3,0)+VLOOKUP($AP$2,职业被动!$B$6:$M$29,COLUMNS(职业被动!$B$6:I$29),0)*$AO90,0)</f>
        <v>1052</v>
      </c>
      <c r="AV90" s="9">
        <f>ROUND(属性投放!J$4+装备属性!J$4*IF($AO90&lt;10,1,ROUNDDOWN($AO90,-1))+SUM(属性投放!K$37:K$45)*$AO90+VLOOKUP($AP$2,一级属性!$E$41:$P$64,COLUMNS(一级属性!$E$41:M$64),0)*($AO90+0.25*IF($AO90&lt;10,1,ROUNDDOWN($AO90,-1)))+VLOOKUP($AP$2,宝石属性!$B$43:$M$66,COLUMNS(宝石属性!$B$43:J$66),0)*10*VLOOKUP(ROUNDDOWN($AO90,-1),宝石属性!$B$25:$N$41,2,0)*VLOOKUP(ROUNDDOWN($AO90,-1),宝石属性!$B$25:$N$41,3,0)+VLOOKUP($AP$2,职业被动!$B$6:$M$29,COLUMNS(职业被动!$B$6:J$29),0)*$AO90,0)</f>
        <v>746</v>
      </c>
      <c r="AW90" s="9">
        <f>ROUND(属性投放!K$4+装备属性!K$4*IF($AO90&lt;10,1,ROUNDDOWN($AO90,-1))+SUM(属性投放!L$37:L$45)*$AO90+VLOOKUP($AP$2,一级属性!$E$41:$P$64,COLUMNS(一级属性!$E$41:N$64),0)*($AO90+0.25*IF($AO90&lt;10,1,ROUNDDOWN($AO90,-1)))+VLOOKUP($AP$2,宝石属性!$B$43:$M$66,COLUMNS(宝石属性!$B$43:K$66),0)*10*VLOOKUP(ROUNDDOWN($AO90,-1),宝石属性!$B$25:$N$41,2,0)*VLOOKUP(ROUNDDOWN($AO90,-1),宝石属性!$B$25:$N$41,3,0)+VLOOKUP($AP$2,职业被动!$B$6:$M$29,COLUMNS(职业被动!$B$6:K$29),0)*$AO90,0)</f>
        <v>304</v>
      </c>
      <c r="AX90" s="9">
        <f>ROUND(属性投放!L$4+装备属性!L$4*IF($AO90&lt;10,1,ROUNDDOWN($AO90,-1))+SUM(属性投放!M$37:M$45)*$AO90+VLOOKUP($AP$2,一级属性!$E$41:$P$64,COLUMNS(一级属性!$E$41:O$64),0)*($AO90+0.25*IF($AO90&lt;10,1,ROUNDDOWN($AO90,-1)))+VLOOKUP($AP$2,宝石属性!$B$43:$M$66,COLUMNS(宝石属性!$B$43:L$66),0)*10*VLOOKUP(ROUNDDOWN($AO90,-1),宝石属性!$B$25:$N$41,2,0)*VLOOKUP(ROUNDDOWN($AO90,-1),宝石属性!$B$25:$N$41,3,0)+VLOOKUP($AP$2,职业被动!$B$6:$M$29,COLUMNS(职业被动!$B$6:L$29),0)*$AO90,0)</f>
        <v>956</v>
      </c>
      <c r="AY90" s="9">
        <f>ROUND(属性投放!M$4+装备属性!M$4*IF($AO90&lt;10,1,ROUNDDOWN($AO90,-1))+SUM(属性投放!N$37:N$45)*$AO90+VLOOKUP($AP$2,一级属性!$E$41:$P$64,COLUMNS(一级属性!$E$41:P$64),0)*($AO90+0.25*IF($AO90&lt;10,1,ROUNDDOWN($AO90,-1)))+VLOOKUP($AP$2,宝石属性!$B$43:$M$66,COLUMNS(宝石属性!$B$43:M$66),0)*10*VLOOKUP(ROUNDDOWN($AO90,-1),宝石属性!$B$25:$N$41,2,0)*VLOOKUP(ROUNDDOWN($AO90,-1),宝石属性!$B$25:$N$41,3,0)+VLOOKUP($AP$2,职业被动!$B$6:$M$29,COLUMNS(职业被动!$B$6:M$29),0)*$AO90,0)</f>
        <v>976</v>
      </c>
      <c r="AZ90" s="48">
        <f>属性价值和能力评分!$F$9+ROUND(属性价值和能力评分!$F$38*10,0)*AO90+ROUND((SUM(装备属性!$W$9:$W$14)+属性价值和能力评分!$F$38*1.25+1.4+2.8)*IF(AO90&lt;10,1,ROUNDDOWN(AO90,-1)),0)+15*VLOOKUP(ROUNDDOWN(AO90,-1),宝石属性!$B$26:$D$41,2,0)*6*VLOOKUP(ROUNDDOWN(AO90,-1),宝石属性!$B$26:$D$41,3,0)+(属性价值和能力评分!$F$49*9+属性价值和能力评分!$F$50*2+属性价值和能力评分!$F$53*8/5)*AO90</f>
        <v>16532</v>
      </c>
      <c r="BB90" s="1">
        <v>87</v>
      </c>
      <c r="BC90" s="9">
        <f>ROUND(属性投放!D$4+装备属性!D$4*IF($BB90&lt;10,1,ROUNDDOWN($BB90,-1))+SUM(属性投放!E$37:E$45)*$BB90+VLOOKUP($BC$2,一级属性!$E$41:$P$64,COLUMNS(一级属性!$E$41:G$64),0)*($BB90+0.25*IF($BB90&lt;10,1,ROUNDDOWN($BB90,-1)))+VLOOKUP($BC$2,宝石属性!$B$43:$M$66,COLUMNS(宝石属性!$B$43:D$66),0)*10*VLOOKUP(ROUNDDOWN($BB90,-1),宝石属性!$B$25:$N$41,2,0)*VLOOKUP(ROUNDDOWN($BB90,-1),宝石属性!$B$25:$N$41,3,0)+VLOOKUP($BC$2,职业被动!$B$6:$M$29,COLUMNS(职业被动!$B$6:D$29),0)*$BB90,0)</f>
        <v>5169</v>
      </c>
      <c r="BD90" s="9">
        <f>ROUND(属性投放!E$4+装备属性!E$4*IF($BB90&lt;10,1,ROUNDDOWN($BB90,-1))+SUM(属性投放!F$37:F$45)*$BB90+VLOOKUP($BC$2,一级属性!$E$41:$P$64,COLUMNS(一级属性!$E$41:H$64),0)*($BB90+0.25*IF($BB90&lt;10,1,ROUNDDOWN($BB90,-1)))+VLOOKUP($BC$2,宝石属性!$B$43:$M$66,COLUMNS(宝石属性!$B$43:E$66),0)*10*VLOOKUP(ROUNDDOWN($BB90,-1),宝石属性!$B$25:$N$41,2,0)*VLOOKUP(ROUNDDOWN($BB90,-1),宝石属性!$B$25:$N$41,3,0)+VLOOKUP($BC$2,职业被动!$B$6:$M$29,COLUMNS(职业被动!$B$6:E$29),0)*$BB90,0)</f>
        <v>4301</v>
      </c>
      <c r="BE90" s="9">
        <f>ROUND(属性投放!F$4+装备属性!F$4*IF($BB90&lt;10,1,ROUNDDOWN($BB90,-1))+SUM(属性投放!G$37:G$45)*$BB90+VLOOKUP($BC$2,一级属性!$E$41:$P$64,COLUMNS(一级属性!$E$41:I$64),0)*($BB90+0.25*IF($BB90&lt;10,1,ROUNDDOWN($BB90,-1)))+VLOOKUP($BC$2,宝石属性!$B$43:$M$66,COLUMNS(宝石属性!$B$43:F$66),0)*10*VLOOKUP(ROUNDDOWN($BB90,-1),宝石属性!$B$25:$N$41,2,0)*VLOOKUP(ROUNDDOWN($BB90,-1),宝石属性!$B$25:$N$41,3,0)+VLOOKUP($BC$2,职业被动!$B$6:$M$29,COLUMNS(职业被动!$B$6:F$29),0)*$BB90,0)</f>
        <v>930</v>
      </c>
      <c r="BF90" s="9">
        <f>ROUND(属性投放!G$4+装备属性!G$4*IF($BB90&lt;10,1,ROUNDDOWN($BB90,-1))+SUM(属性投放!H$37:H$45)*$BB90+VLOOKUP($BC$2,一级属性!$E$41:$P$64,COLUMNS(一级属性!$E$41:J$64),0)*($BB90+0.25*IF($BB90&lt;10,1,ROUNDDOWN($BB90,-1)))+VLOOKUP($BC$2,宝石属性!$B$43:$M$66,COLUMNS(宝石属性!$B$43:G$66),0)*10*VLOOKUP(ROUNDDOWN($BB90,-1),宝石属性!$B$25:$N$41,2,0)*VLOOKUP(ROUNDDOWN($BB90,-1),宝石属性!$B$25:$N$41,3,0)+VLOOKUP($BC$2,职业被动!$B$6:$M$29,COLUMNS(职业被动!$B$6:G$29),0)*$BB90,0)</f>
        <v>896</v>
      </c>
      <c r="BG90" s="9">
        <f>ROUND(属性投放!H$4+装备属性!H$4*IF($BB90&lt;10,1,ROUNDDOWN($BB90,-1))+SUM(属性投放!I$37:I$45)*$BB90+VLOOKUP($BC$2,一级属性!$E$41:$P$64,COLUMNS(一级属性!$E$41:K$64),0)*($BB90+0.25*IF($BB90&lt;10,1,ROUNDDOWN($BB90,-1)))+VLOOKUP($BC$2,宝石属性!$B$43:$M$66,COLUMNS(宝石属性!$B$43:H$66),0)*10*VLOOKUP(ROUNDDOWN($BB90,-1),宝石属性!$B$25:$N$41,2,0)*VLOOKUP(ROUNDDOWN($BB90,-1),宝石属性!$B$25:$N$41,3,0)+VLOOKUP($BC$2,职业被动!$B$6:$M$29,COLUMNS(职业被动!$B$6:H$29),0)*$BB90,0)</f>
        <v>1304</v>
      </c>
      <c r="BH90" s="9">
        <f>ROUND(属性投放!I$4+装备属性!I$4*IF($BB90&lt;10,1,ROUNDDOWN($BB90,-1))+SUM(属性投放!J$37:J$45)*$BB90+VLOOKUP($BC$2,一级属性!$E$41:$P$64,COLUMNS(一级属性!$E$41:L$64),0)*($BB90+0.25*IF($BB90&lt;10,1,ROUNDDOWN($BB90,-1)))+VLOOKUP($BC$2,宝石属性!$B$43:$M$66,COLUMNS(宝石属性!$B$43:I$66),0)*10*VLOOKUP(ROUNDDOWN($BB90,-1),宝石属性!$B$25:$N$41,2,0)*VLOOKUP(ROUNDDOWN($BB90,-1),宝石属性!$B$25:$N$41,3,0)+VLOOKUP($BC$2,职业被动!$B$6:$M$29,COLUMNS(职业被动!$B$6:I$29),0)*$BB90,0)</f>
        <v>1246</v>
      </c>
      <c r="BI90" s="9">
        <f>ROUND(属性投放!J$4+装备属性!J$4*IF($BB90&lt;10,1,ROUNDDOWN($BB90,-1))+SUM(属性投放!K$37:K$45)*$BB90+VLOOKUP($BC$2,一级属性!$E$41:$P$64,COLUMNS(一级属性!$E$41:M$64),0)*($BB90+0.25*IF($BB90&lt;10,1,ROUNDDOWN($BB90,-1)))+VLOOKUP($BC$2,宝石属性!$B$43:$M$66,COLUMNS(宝石属性!$B$43:J$66),0)*10*VLOOKUP(ROUNDDOWN($BB90,-1),宝石属性!$B$25:$N$41,2,0)*VLOOKUP(ROUNDDOWN($BB90,-1),宝石属性!$B$25:$N$41,3,0)+VLOOKUP($BC$2,职业被动!$B$6:$M$29,COLUMNS(职业被动!$B$6:J$29),0)*$BB90,0)</f>
        <v>585</v>
      </c>
      <c r="BJ90" s="9">
        <f>ROUND(属性投放!K$4+装备属性!K$4*IF($BB90&lt;10,1,ROUNDDOWN($BB90,-1))+SUM(属性投放!L$37:L$45)*$BB90+VLOOKUP($BC$2,一级属性!$E$41:$P$64,COLUMNS(一级属性!$E$41:N$64),0)*($BB90+0.25*IF($BB90&lt;10,1,ROUNDDOWN($BB90,-1)))+VLOOKUP($BC$2,宝石属性!$B$43:$M$66,COLUMNS(宝石属性!$B$43:K$66),0)*10*VLOOKUP(ROUNDDOWN($BB90,-1),宝石属性!$B$25:$N$41,2,0)*VLOOKUP(ROUNDDOWN($BB90,-1),宝石属性!$B$25:$N$41,3,0)+VLOOKUP($BC$2,职业被动!$B$6:$M$29,COLUMNS(职业被动!$B$6:K$29),0)*$BB90,0)</f>
        <v>304</v>
      </c>
      <c r="BK90" s="9">
        <f>ROUND(属性投放!L$4+装备属性!L$4*IF($BB90&lt;10,1,ROUNDDOWN($BB90,-1))+SUM(属性投放!M$37:M$45)*$BB90+VLOOKUP($BC$2,一级属性!$E$41:$P$64,COLUMNS(一级属性!$E$41:O$64),0)*($BB90+0.25*IF($BB90&lt;10,1,ROUNDDOWN($BB90,-1)))+VLOOKUP($BC$2,宝石属性!$B$43:$M$66,COLUMNS(宝石属性!$B$43:L$66),0)*10*VLOOKUP(ROUNDDOWN($BB90,-1),宝石属性!$B$25:$N$41,2,0)*VLOOKUP(ROUNDDOWN($BB90,-1),宝石属性!$B$25:$N$41,3,0)+VLOOKUP($BC$2,职业被动!$B$6:$M$29,COLUMNS(职业被动!$B$6:L$29),0)*$BB90,0)</f>
        <v>26</v>
      </c>
      <c r="BL90" s="9">
        <f>ROUND(属性投放!M$4+装备属性!M$4*IF($BB90&lt;10,1,ROUNDDOWN($BB90,-1))+SUM(属性投放!N$37:N$45)*$BB90+VLOOKUP($BC$2,一级属性!$E$41:$P$64,COLUMNS(一级属性!$E$41:P$64),0)*($BB90+0.25*IF($BB90&lt;10,1,ROUNDDOWN($BB90,-1)))+VLOOKUP($BC$2,宝石属性!$B$43:$M$66,COLUMNS(宝石属性!$B$43:M$66),0)*10*VLOOKUP(ROUNDDOWN($BB90,-1),宝石属性!$B$25:$N$41,2,0)*VLOOKUP(ROUNDDOWN($BB90,-1),宝石属性!$B$25:$N$41,3,0)+VLOOKUP($BC$2,职业被动!$B$6:$M$29,COLUMNS(职业被动!$B$6:M$29),0)*$BB90,0)</f>
        <v>976</v>
      </c>
      <c r="BM90" s="48">
        <f>属性价值和能力评分!$F$9+ROUND(属性价值和能力评分!$F$38*10,0)*BB90+ROUND((SUM(装备属性!$W$9:$W$14)+属性价值和能力评分!$F$38*1.25+1.4+2.8)*IF(BB90&lt;10,1,ROUNDDOWN(BB90,-1)),0)+15*VLOOKUP(ROUNDDOWN(BB90,-1),宝石属性!$B$26:$D$41,2,0)*6*VLOOKUP(ROUNDDOWN(BB90,-1),宝石属性!$B$26:$D$41,3,0)+(属性价值和能力评分!$F$49*9+属性价值和能力评分!$F$50*2+属性价值和能力评分!$F$53*8/5)*BB90</f>
        <v>16532</v>
      </c>
      <c r="BO90" s="1">
        <v>87</v>
      </c>
      <c r="BP90" s="9">
        <f>ROUND(属性投放!D$4+装备属性!D$4*IF($BO90&lt;10,1,ROUNDDOWN($BO90,-1))+SUM(属性投放!E$37:E$45)*$BO90+VLOOKUP($BP$2,一级属性!$E$41:$P$64,COLUMNS(一级属性!$E$41:G$64),0)*($BO90+0.25*IF($BO90&lt;10,1,ROUNDDOWN($BO90,-1)))+VLOOKUP($BP$2,宝石属性!$B$43:$M$66,COLUMNS(宝石属性!$B$43:D$66),0)*10*VLOOKUP(ROUNDDOWN($BO90,-1),宝石属性!$B$25:$N$41,2,0)*VLOOKUP(ROUNDDOWN($BO90,-1),宝石属性!$B$25:$N$41,3,0)+VLOOKUP($BP$2,职业被动!$B$6:$M$29,COLUMNS(职业被动!$B$6:D$29),0)*$BO90,0)</f>
        <v>6387</v>
      </c>
      <c r="BQ90" s="9">
        <f>ROUND(属性投放!E$4+装备属性!E$4*IF($BO90&lt;10,1,ROUNDDOWN($BO90,-1))+SUM(属性投放!F$37:F$45)*$BO90+VLOOKUP($BP$2,一级属性!$E$41:$P$64,COLUMNS(一级属性!$E$41:H$64),0)*($BO90+0.25*IF($BO90&lt;10,1,ROUNDDOWN($BO90,-1)))+VLOOKUP($BP$2,宝石属性!$B$43:$M$66,COLUMNS(宝石属性!$B$43:E$66),0)*10*VLOOKUP(ROUNDDOWN($BO90,-1),宝石属性!$B$25:$N$41,2,0)*VLOOKUP(ROUNDDOWN($BO90,-1),宝石属性!$B$25:$N$41,3,0)+VLOOKUP($BP$2,职业被动!$B$6:$M$29,COLUMNS(职业被动!$B$6:E$29),0)*$BO90,0)</f>
        <v>3766</v>
      </c>
      <c r="BR90" s="9">
        <f>ROUND(属性投放!F$4+装备属性!F$4*IF($BO90&lt;10,1,ROUNDDOWN($BO90,-1))+SUM(属性投放!G$37:G$45)*$BO90+VLOOKUP($BP$2,一级属性!$E$41:$P$64,COLUMNS(一级属性!$E$41:I$64),0)*($BO90+0.25*IF($BO90&lt;10,1,ROUNDDOWN($BO90,-1)))+VLOOKUP($BP$2,宝石属性!$B$43:$M$66,COLUMNS(宝石属性!$B$43:F$66),0)*10*VLOOKUP(ROUNDDOWN($BO90,-1),宝石属性!$B$25:$N$41,2,0)*VLOOKUP(ROUNDDOWN($BO90,-1),宝石属性!$B$25:$N$41,3,0)+VLOOKUP($BP$2,职业被动!$B$6:$M$29,COLUMNS(职业被动!$B$6:F$29),0)*$BO90,0)</f>
        <v>930</v>
      </c>
      <c r="BS90" s="9">
        <f>ROUND(属性投放!G$4+装备属性!G$4*IF($BO90&lt;10,1,ROUNDDOWN($BO90,-1))+SUM(属性投放!H$37:H$45)*$BO90+VLOOKUP($BP$2,一级属性!$E$41:$P$64,COLUMNS(一级属性!$E$41:J$64),0)*($BO90+0.25*IF($BO90&lt;10,1,ROUNDDOWN($BO90,-1)))+VLOOKUP($BP$2,宝石属性!$B$43:$M$66,COLUMNS(宝石属性!$B$43:G$66),0)*10*VLOOKUP(ROUNDDOWN($BO90,-1),宝石属性!$B$25:$N$41,2,0)*VLOOKUP(ROUNDDOWN($BO90,-1),宝石属性!$B$25:$N$41,3,0)+VLOOKUP($BP$2,职业被动!$B$6:$M$29,COLUMNS(职业被动!$B$6:G$29),0)*$BO90,0)</f>
        <v>896</v>
      </c>
      <c r="BT90" s="9">
        <f>ROUND(属性投放!H$4+装备属性!H$4*IF($BO90&lt;10,1,ROUNDDOWN($BO90,-1))+SUM(属性投放!I$37:I$45)*$BO90+VLOOKUP($BP$2,一级属性!$E$41:$P$64,COLUMNS(一级属性!$E$41:K$64),0)*($BO90+0.25*IF($BO90&lt;10,1,ROUNDDOWN($BO90,-1)))+VLOOKUP($BP$2,宝石属性!$B$43:$M$66,COLUMNS(宝石属性!$B$43:H$66),0)*10*VLOOKUP(ROUNDDOWN($BO90,-1),宝石属性!$B$25:$N$41,2,0)*VLOOKUP(ROUNDDOWN($BO90,-1),宝石属性!$B$25:$N$41,3,0)+VLOOKUP($BP$2,职业被动!$B$6:$M$29,COLUMNS(职业被动!$B$6:H$29),0)*$BO90,0)</f>
        <v>990</v>
      </c>
      <c r="BU90" s="9">
        <f>ROUND(属性投放!I$4+装备属性!I$4*IF($BO90&lt;10,1,ROUNDDOWN($BO90,-1))+SUM(属性投放!J$37:J$45)*$BO90+VLOOKUP($BP$2,一级属性!$E$41:$P$64,COLUMNS(一级属性!$E$41:L$64),0)*($BO90+0.25*IF($BO90&lt;10,1,ROUNDDOWN($BO90,-1)))+VLOOKUP($BP$2,宝石属性!$B$43:$M$66,COLUMNS(宝石属性!$B$43:I$66),0)*10*VLOOKUP(ROUNDDOWN($BO90,-1),宝石属性!$B$25:$N$41,2,0)*VLOOKUP(ROUNDDOWN($BO90,-1),宝石属性!$B$25:$N$41,3,0)+VLOOKUP($BP$2,职业被动!$B$6:$M$29,COLUMNS(职业被动!$B$6:I$29),0)*$BO90,0)</f>
        <v>1052</v>
      </c>
      <c r="BV90" s="9">
        <f>ROUND(属性投放!J$4+装备属性!J$4*IF($BO90&lt;10,1,ROUNDDOWN($BO90,-1))+SUM(属性投放!K$37:K$45)*$BO90+VLOOKUP($BP$2,一级属性!$E$41:$P$64,COLUMNS(一级属性!$E$41:M$64),0)*($BO90+0.25*IF($BO90&lt;10,1,ROUNDDOWN($BO90,-1)))+VLOOKUP($BP$2,宝石属性!$B$43:$M$66,COLUMNS(宝石属性!$B$43:J$66),0)*10*VLOOKUP(ROUNDDOWN($BO90,-1),宝石属性!$B$25:$N$41,2,0)*VLOOKUP(ROUNDDOWN($BO90,-1),宝石属性!$B$25:$N$41,3,0)+VLOOKUP($BP$2,职业被动!$B$6:$M$29,COLUMNS(职业被动!$B$6:J$29),0)*$BO90,0)</f>
        <v>746</v>
      </c>
      <c r="BW90" s="9">
        <f>ROUND(属性投放!K$4+装备属性!K$4*IF($BO90&lt;10,1,ROUNDDOWN($BO90,-1))+SUM(属性投放!L$37:L$45)*$BO90+VLOOKUP($BP$2,一级属性!$E$41:$P$64,COLUMNS(一级属性!$E$41:N$64),0)*($BO90+0.25*IF($BO90&lt;10,1,ROUNDDOWN($BO90,-1)))+VLOOKUP($BP$2,宝石属性!$B$43:$M$66,COLUMNS(宝石属性!$B$43:K$66),0)*10*VLOOKUP(ROUNDDOWN($BO90,-1),宝石属性!$B$25:$N$41,2,0)*VLOOKUP(ROUNDDOWN($BO90,-1),宝石属性!$B$25:$N$41,3,0)+VLOOKUP($BP$2,职业被动!$B$6:$M$29,COLUMNS(职业被动!$B$6:K$29),0)*$BO90,0)</f>
        <v>464</v>
      </c>
      <c r="BX90" s="9">
        <f>ROUND(属性投放!L$4+装备属性!L$4*IF($BO90&lt;10,1,ROUNDDOWN($BO90,-1))+SUM(属性投放!M$37:M$45)*$BO90+VLOOKUP($BP$2,一级属性!$E$41:$P$64,COLUMNS(一级属性!$E$41:O$64),0)*($BO90+0.25*IF($BO90&lt;10,1,ROUNDDOWN($BO90,-1)))+VLOOKUP($BP$2,宝石属性!$B$43:$M$66,COLUMNS(宝石属性!$B$43:L$66),0)*10*VLOOKUP(ROUNDDOWN($BO90,-1),宝石属性!$B$25:$N$41,2,0)*VLOOKUP(ROUNDDOWN($BO90,-1),宝石属性!$B$25:$N$41,3,0)+VLOOKUP($BP$2,职业被动!$B$6:$M$29,COLUMNS(职业被动!$B$6:L$29),0)*$BO90,0)</f>
        <v>26</v>
      </c>
      <c r="BY90" s="9">
        <f>ROUND(属性投放!M$4+装备属性!M$4*IF($BO90&lt;10,1,ROUNDDOWN($BO90,-1))+SUM(属性投放!N$37:N$45)*$BO90+VLOOKUP($BP$2,一级属性!$E$41:$P$64,COLUMNS(一级属性!$E$41:P$64),0)*($BO90+0.25*IF($BO90&lt;10,1,ROUNDDOWN($BO90,-1)))+VLOOKUP($BP$2,宝石属性!$B$43:$M$66,COLUMNS(宝石属性!$B$43:M$66),0)*10*VLOOKUP(ROUNDDOWN($BO90,-1),宝石属性!$B$25:$N$41,2,0)*VLOOKUP(ROUNDDOWN($BO90,-1),宝石属性!$B$25:$N$41,3,0)+VLOOKUP($BP$2,职业被动!$B$6:$M$29,COLUMNS(职业被动!$B$6:M$29),0)*$BO90,0)</f>
        <v>976</v>
      </c>
      <c r="BZ90" s="48">
        <f>属性价值和能力评分!$F$9+ROUND(属性价值和能力评分!$F$38*10,0)*BO90+ROUND((SUM(装备属性!$W$9:$W$14)+属性价值和能力评分!$F$38*1.25+1.4+2.8)*IF(BO90&lt;10,1,ROUNDDOWN(BO90,-1)),0)+15*VLOOKUP(ROUNDDOWN(BO90,-1),宝石属性!$B$26:$D$41,2,0)*6*VLOOKUP(ROUNDDOWN(BO90,-1),宝石属性!$B$26:$D$41,3,0)+(属性价值和能力评分!$F$49*9+属性价值和能力评分!$F$50*2+属性价值和能力评分!$F$53*8/5)*BO90</f>
        <v>16532</v>
      </c>
      <c r="CB90" s="1">
        <v>87</v>
      </c>
      <c r="CC90" s="9">
        <f>ROUND(属性投放!D$4+装备属性!D$4*IF($CB90&lt;10,1,ROUNDDOWN($CB90,-1))+SUM(属性投放!E$37:E$45)*$CB90+VLOOKUP($CC$2,一级属性!$E$41:$P$64,COLUMNS(一级属性!$E$41:G$64),0)*($CB90+0.25*IF($CB90&lt;10,1,ROUNDDOWN($CB90,-1)))+VLOOKUP($CC$2,宝石属性!$B$43:$M$66,COLUMNS(宝石属性!$B$43:D$66),0)*10*VLOOKUP(ROUNDDOWN($CB90,-1),宝石属性!$B$25:$N$41,2,0)*VLOOKUP(ROUNDDOWN($CB90,-1),宝石属性!$B$25:$N$41,3,0)+VLOOKUP($CC$2,职业被动!$B$6:$M$29,COLUMNS(职业被动!$B$6:D$29),0)*$CB90,0)</f>
        <v>4313</v>
      </c>
      <c r="CD90" s="9">
        <f>ROUND(属性投放!E$4+装备属性!E$4*IF($CB90&lt;10,1,ROUNDDOWN($CB90,-1))+SUM(属性投放!F$37:F$45)*$CB90+VLOOKUP($CC$2,一级属性!$E$41:$P$64,COLUMNS(一级属性!$E$41:H$64),0)*($CB90+0.25*IF($CB90&lt;10,1,ROUNDDOWN($CB90,-1)))+VLOOKUP($CC$2,宝石属性!$B$43:$M$66,COLUMNS(宝石属性!$B$43:E$66),0)*10*VLOOKUP(ROUNDDOWN($CB90,-1),宝石属性!$B$25:$N$41,2,0)*VLOOKUP(ROUNDDOWN($CB90,-1),宝石属性!$B$25:$N$41,3,0)+VLOOKUP($CC$2,职业被动!$B$6:$M$29,COLUMNS(职业被动!$B$6:E$29),0)*$CB90,0)</f>
        <v>2161</v>
      </c>
      <c r="CE90" s="9">
        <f>ROUND(属性投放!F$4+装备属性!F$4*IF($CB90&lt;10,1,ROUNDDOWN($CB90,-1))+SUM(属性投放!G$37:G$45)*$CB90+VLOOKUP($CC$2,一级属性!$E$41:$P$64,COLUMNS(一级属性!$E$41:I$64),0)*($CB90+0.25*IF($CB90&lt;10,1,ROUNDDOWN($CB90,-1)))+VLOOKUP($CC$2,宝石属性!$B$43:$M$66,COLUMNS(宝石属性!$B$43:F$66),0)*10*VLOOKUP(ROUNDDOWN($CB90,-1),宝石属性!$B$25:$N$41,2,0)*VLOOKUP(ROUNDDOWN($CB90,-1),宝石属性!$B$25:$N$41,3,0)+VLOOKUP($CC$2,职业被动!$B$6:$M$29,COLUMNS(职业被动!$B$6:F$29),0)*$CB90,0)</f>
        <v>2003</v>
      </c>
      <c r="CF90" s="9">
        <f>ROUND(属性投放!G$4+装备属性!G$4*IF($CB90&lt;10,1,ROUNDDOWN($CB90,-1))+SUM(属性投放!H$37:H$45)*$CB90+VLOOKUP($CC$2,一级属性!$E$41:$P$64,COLUMNS(一级属性!$E$41:J$64),0)*($CB90+0.25*IF($CB90&lt;10,1,ROUNDDOWN($CB90,-1)))+VLOOKUP($CC$2,宝石属性!$B$43:$M$66,COLUMNS(宝石属性!$B$43:G$66),0)*10*VLOOKUP(ROUNDDOWN($CB90,-1),宝石属性!$B$25:$N$41,2,0)*VLOOKUP(ROUNDDOWN($CB90,-1),宝石属性!$B$25:$N$41,3,0)+VLOOKUP($CC$2,职业被动!$B$6:$M$29,COLUMNS(职业被动!$B$6:G$29),0)*$CB90,0)</f>
        <v>983</v>
      </c>
      <c r="CG90" s="9">
        <f>ROUND(属性投放!H$4+装备属性!H$4*IF($CB90&lt;10,1,ROUNDDOWN($CB90,-1))+SUM(属性投放!I$37:I$45)*$CB90+VLOOKUP($CC$2,一级属性!$E$41:$P$64,COLUMNS(一级属性!$E$41:K$64),0)*($CB90+0.25*IF($CB90&lt;10,1,ROUNDDOWN($CB90,-1)))+VLOOKUP($CC$2,宝石属性!$B$43:$M$66,COLUMNS(宝石属性!$B$43:H$66),0)*10*VLOOKUP(ROUNDDOWN($CB90,-1),宝石属性!$B$25:$N$41,2,0)*VLOOKUP(ROUNDDOWN($CB90,-1),宝石属性!$B$25:$N$41,3,0)+VLOOKUP($CC$2,职业被动!$B$6:$M$29,COLUMNS(职业被动!$B$6:H$29),0)*$CB90,0)</f>
        <v>582</v>
      </c>
      <c r="CH90" s="9">
        <f>ROUND(属性投放!I$4+装备属性!I$4*IF($CB90&lt;10,1,ROUNDDOWN($CB90,-1))+SUM(属性投放!J$37:J$45)*$CB90+VLOOKUP($CC$2,一级属性!$E$41:$P$64,COLUMNS(一级属性!$E$41:L$64),0)*($CB90+0.25*IF($CB90&lt;10,1,ROUNDDOWN($CB90,-1)))+VLOOKUP($CC$2,宝石属性!$B$43:$M$66,COLUMNS(宝石属性!$B$43:I$66),0)*10*VLOOKUP(ROUNDDOWN($CB90,-1),宝石属性!$B$25:$N$41,2,0)*VLOOKUP(ROUNDDOWN($CB90,-1),宝石属性!$B$25:$N$41,3,0)+VLOOKUP($CC$2,职业被动!$B$6:$M$29,COLUMNS(职业被动!$B$6:I$29),0)*$CB90,0)</f>
        <v>1009</v>
      </c>
      <c r="CI90" s="9">
        <f>ROUND(属性投放!J$4+装备属性!J$4*IF($CB90&lt;10,1,ROUNDDOWN($CB90,-1))+SUM(属性投放!K$37:K$45)*$CB90+VLOOKUP($CC$2,一级属性!$E$41:$P$64,COLUMNS(一级属性!$E$41:M$64),0)*($CB90+0.25*IF($CB90&lt;10,1,ROUNDDOWN($CB90,-1)))+VLOOKUP($CC$2,宝石属性!$B$43:$M$66,COLUMNS(宝石属性!$B$43:J$66),0)*10*VLOOKUP(ROUNDDOWN($CB90,-1),宝石属性!$B$25:$N$41,2,0)*VLOOKUP(ROUNDDOWN($CB90,-1),宝石属性!$B$25:$N$41,3,0)+VLOOKUP($CC$2,职业被动!$B$6:$M$29,COLUMNS(职业被动!$B$6:J$29),0)*$CB90,0)</f>
        <v>671</v>
      </c>
      <c r="CJ90" s="9">
        <f>ROUND(属性投放!K$4+装备属性!K$4*IF($CB90&lt;10,1,ROUNDDOWN($CB90,-1))+SUM(属性投放!L$37:L$45)*$CB90+VLOOKUP($CC$2,一级属性!$E$41:$P$64,COLUMNS(一级属性!$E$41:N$64),0)*($CB90+0.25*IF($CB90&lt;10,1,ROUNDDOWN($CB90,-1)))+VLOOKUP($CC$2,宝石属性!$B$43:$M$66,COLUMNS(宝石属性!$B$43:K$66),0)*10*VLOOKUP(ROUNDDOWN($CB90,-1),宝石属性!$B$25:$N$41,2,0)*VLOOKUP(ROUNDDOWN($CB90,-1),宝石属性!$B$25:$N$41,3,0)+VLOOKUP($CC$2,职业被动!$B$6:$M$29,COLUMNS(职业被动!$B$6:K$29),0)*$CB90,0)</f>
        <v>304</v>
      </c>
      <c r="CK90" s="9">
        <f>ROUND(属性投放!L$4+装备属性!L$4*IF($CB90&lt;10,1,ROUNDDOWN($CB90,-1))+SUM(属性投放!M$37:M$45)*$CB90+VLOOKUP($CC$2,一级属性!$E$41:$P$64,COLUMNS(一级属性!$E$41:O$64),0)*($CB90+0.25*IF($CB90&lt;10,1,ROUNDDOWN($CB90,-1)))+VLOOKUP($CC$2,宝石属性!$B$43:$M$66,COLUMNS(宝石属性!$B$43:L$66),0)*10*VLOOKUP(ROUNDDOWN($CB90,-1),宝石属性!$B$25:$N$41,2,0)*VLOOKUP(ROUNDDOWN($CB90,-1),宝石属性!$B$25:$N$41,3,0)+VLOOKUP($CC$2,职业被动!$B$6:$M$29,COLUMNS(职业被动!$B$6:L$29),0)*$CB90,0)</f>
        <v>26</v>
      </c>
      <c r="CL90" s="9">
        <f>ROUND(属性投放!M$4+装备属性!M$4*IF($CB90&lt;10,1,ROUNDDOWN($CB90,-1))+SUM(属性投放!N$37:N$45)*$CB90+VLOOKUP($CC$2,一级属性!$E$41:$P$64,COLUMNS(一级属性!$E$41:P$64),0)*($CB90+0.25*IF($CB90&lt;10,1,ROUNDDOWN($CB90,-1)))+VLOOKUP($CC$2,宝石属性!$B$43:$M$66,COLUMNS(宝石属性!$B$43:M$66),0)*10*VLOOKUP(ROUNDDOWN($CB90,-1),宝石属性!$B$25:$N$41,2,0)*VLOOKUP(ROUNDDOWN($CB90,-1),宝石属性!$B$25:$N$41,3,0)+VLOOKUP($CC$2,职业被动!$B$6:$M$29,COLUMNS(职业被动!$B$6:M$29),0)*$CB90,0)</f>
        <v>896</v>
      </c>
      <c r="CM90" s="48">
        <f>属性价值和能力评分!$F$9+ROUND(属性价值和能力评分!$F$38*10,0)*CB90+ROUND((SUM(装备属性!$W$9:$W$14)+属性价值和能力评分!$F$38*1.25+1.4+2.8)*IF(CB90&lt;10,1,ROUNDDOWN(CB90,-1)),0)+15*VLOOKUP(ROUNDDOWN(CB90,-1),宝石属性!$B$26:$D$41,2,0)*6*VLOOKUP(ROUNDDOWN(CB90,-1),宝石属性!$B$26:$D$41,3,0)+(属性价值和能力评分!$F$49*9+属性价值和能力评分!$F$50*2+属性价值和能力评分!$F$53*8/5)*CB90</f>
        <v>16532</v>
      </c>
      <c r="CO90" s="1">
        <v>87</v>
      </c>
      <c r="CP90" s="9">
        <f>ROUND(属性投放!D$4+装备属性!D$4*IF($CO90&lt;10,1,ROUNDDOWN($CO90,-1))+SUM(属性投放!E$37:E$45)*$CO90+VLOOKUP($CP$2,一级属性!$E$41:$P$64,COLUMNS(一级属性!$E$41:G$64),0)*($CO90+0.25*IF($CO90&lt;10,1,ROUNDDOWN($CO90,-1)))+VLOOKUP($CP$2,宝石属性!$B$43:$M$66,COLUMNS(宝石属性!$B$43:D$66),0)*10*VLOOKUP(ROUNDDOWN($CO90,-1),宝石属性!$B$25:$N$41,2,0)*VLOOKUP(ROUNDDOWN($CO90,-1),宝石属性!$B$25:$N$41,3,0)+VLOOKUP($CP$2,职业被动!$B$6:$M$29,COLUMNS(职业被动!$B$6:D$29),0)*$CO90,0)</f>
        <v>4313</v>
      </c>
      <c r="CQ90" s="9">
        <f>ROUND(属性投放!E$4+装备属性!E$4*IF($CO90&lt;10,1,ROUNDDOWN($CO90,-1))+SUM(属性投放!F$37:F$45)*$CO90+VLOOKUP($CP$2,一级属性!$E$41:$P$64,COLUMNS(一级属性!$E$41:H$64),0)*($CO90+0.25*IF($CO90&lt;10,1,ROUNDDOWN($CO90,-1)))+VLOOKUP($CP$2,宝石属性!$B$43:$M$66,COLUMNS(宝石属性!$B$43:E$66),0)*10*VLOOKUP(ROUNDDOWN($CO90,-1),宝石属性!$B$25:$N$41,2,0)*VLOOKUP(ROUNDDOWN($CO90,-1),宝石属性!$B$25:$N$41,3,0)+VLOOKUP($CP$2,职业被动!$B$6:$M$29,COLUMNS(职业被动!$B$6:E$29),0)*$CO90,0)</f>
        <v>4836</v>
      </c>
      <c r="CR90" s="9">
        <f>ROUND(属性投放!F$4+装备属性!F$4*IF($CO90&lt;10,1,ROUNDDOWN($CO90,-1))+SUM(属性投放!G$37:G$45)*$CO90+VLOOKUP($CP$2,一级属性!$E$41:$P$64,COLUMNS(一级属性!$E$41:I$64),0)*($CO90+0.25*IF($CO90&lt;10,1,ROUNDDOWN($CO90,-1)))+VLOOKUP($CP$2,宝石属性!$B$43:$M$66,COLUMNS(宝石属性!$B$43:F$66),0)*10*VLOOKUP(ROUNDDOWN($CO90,-1),宝石属性!$B$25:$N$41,2,0)*VLOOKUP(ROUNDDOWN($CO90,-1),宝石属性!$B$25:$N$41,3,0)+VLOOKUP($CP$2,职业被动!$B$6:$M$29,COLUMNS(职业被动!$B$6:F$29),0)*$CO90,0)</f>
        <v>930</v>
      </c>
      <c r="CS90" s="9">
        <f>ROUND(属性投放!G$4+装备属性!G$4*IF($CO90&lt;10,1,ROUNDDOWN($CO90,-1))+SUM(属性投放!H$37:H$45)*$CO90+VLOOKUP($CP$2,一级属性!$E$41:$P$64,COLUMNS(一级属性!$E$41:J$64),0)*($CO90+0.25*IF($CO90&lt;10,1,ROUNDDOWN($CO90,-1)))+VLOOKUP($CP$2,宝石属性!$B$43:$M$66,COLUMNS(宝石属性!$B$43:G$66),0)*10*VLOOKUP(ROUNDDOWN($CO90,-1),宝石属性!$B$25:$N$41,2,0)*VLOOKUP(ROUNDDOWN($CO90,-1),宝石属性!$B$25:$N$41,3,0)+VLOOKUP($CP$2,职业被动!$B$6:$M$29,COLUMNS(职业被动!$B$6:G$29),0)*$CO90,0)</f>
        <v>896</v>
      </c>
      <c r="CT90" s="9">
        <f>ROUND(属性投放!H$4+装备属性!H$4*IF($CO90&lt;10,1,ROUNDDOWN($CO90,-1))+SUM(属性投放!I$37:I$45)*$CO90+VLOOKUP($CP$2,一级属性!$E$41:$P$64,COLUMNS(一级属性!$E$41:K$64),0)*($CO90+0.25*IF($CO90&lt;10,1,ROUNDDOWN($CO90,-1)))+VLOOKUP($CP$2,宝石属性!$B$43:$M$66,COLUMNS(宝石属性!$B$43:H$66),0)*10*VLOOKUP(ROUNDDOWN($CO90,-1),宝石属性!$B$25:$N$41,2,0)*VLOOKUP(ROUNDDOWN($CO90,-1),宝石属性!$B$25:$N$41,3,0)+VLOOKUP($CP$2,职业被动!$B$6:$M$29,COLUMNS(职业被动!$B$6:H$29),0)*$CO90,0)</f>
        <v>1531</v>
      </c>
      <c r="CU90" s="9">
        <f>ROUND(属性投放!I$4+装备属性!I$4*IF($CO90&lt;10,1,ROUNDDOWN($CO90,-1))+SUM(属性投放!J$37:J$45)*$CO90+VLOOKUP($CP$2,一级属性!$E$41:$P$64,COLUMNS(一级属性!$E$41:L$64),0)*($CO90+0.25*IF($CO90&lt;10,1,ROUNDDOWN($CO90,-1)))+VLOOKUP($CP$2,宝石属性!$B$43:$M$66,COLUMNS(宝石属性!$B$43:I$66),0)*10*VLOOKUP(ROUNDDOWN($CO90,-1),宝石属性!$B$25:$N$41,2,0)*VLOOKUP(ROUNDDOWN($CO90,-1),宝石属性!$B$25:$N$41,3,0)+VLOOKUP($CP$2,职业被动!$B$6:$M$29,COLUMNS(职业被动!$B$6:I$29),0)*$CO90,0)</f>
        <v>1310</v>
      </c>
      <c r="CV90" s="9">
        <f>ROUND(属性投放!J$4+装备属性!J$4*IF($CO90&lt;10,1,ROUNDDOWN($CO90,-1))+SUM(属性投放!K$37:K$45)*$CO90+VLOOKUP($CP$2,一级属性!$E$41:$P$64,COLUMNS(一级属性!$E$41:M$64),0)*($CO90+0.25*IF($CO90&lt;10,1,ROUNDDOWN($CO90,-1)))+VLOOKUP($CP$2,宝石属性!$B$43:$M$66,COLUMNS(宝石属性!$B$43:J$66),0)*10*VLOOKUP(ROUNDDOWN($CO90,-1),宝石属性!$B$25:$N$41,2,0)*VLOOKUP(ROUNDDOWN($CO90,-1),宝石属性!$B$25:$N$41,3,0)+VLOOKUP($CP$2,职业被动!$B$6:$M$29,COLUMNS(职业被动!$B$6:J$29),0)*$CO90,0)</f>
        <v>564</v>
      </c>
      <c r="CW90" s="9">
        <f>ROUND(属性投放!K$4+装备属性!K$4*IF($CO90&lt;10,1,ROUNDDOWN($CO90,-1))+SUM(属性投放!L$37:L$45)*$CO90+VLOOKUP($CP$2,一级属性!$E$41:$P$64,COLUMNS(一级属性!$E$41:N$64),0)*($CO90+0.25*IF($CO90&lt;10,1,ROUNDDOWN($CO90,-1)))+VLOOKUP($CP$2,宝石属性!$B$43:$M$66,COLUMNS(宝石属性!$B$43:K$66),0)*10*VLOOKUP(ROUNDDOWN($CO90,-1),宝石属性!$B$25:$N$41,2,0)*VLOOKUP(ROUNDDOWN($CO90,-1),宝石属性!$B$25:$N$41,3,0)+VLOOKUP($CP$2,职业被动!$B$6:$M$29,COLUMNS(职业被动!$B$6:K$29),0)*$CO90,0)</f>
        <v>304</v>
      </c>
      <c r="CX90" s="9">
        <f>ROUND(属性投放!L$4+装备属性!L$4*IF($CO90&lt;10,1,ROUNDDOWN($CO90,-1))+SUM(属性投放!M$37:M$45)*$CO90+VLOOKUP($CP$2,一级属性!$E$41:$P$64,COLUMNS(一级属性!$E$41:O$64),0)*($CO90+0.25*IF($CO90&lt;10,1,ROUNDDOWN($CO90,-1)))+VLOOKUP($CP$2,宝石属性!$B$43:$M$66,COLUMNS(宝石属性!$B$43:L$66),0)*10*VLOOKUP(ROUNDDOWN($CO90,-1),宝石属性!$B$25:$N$41,2,0)*VLOOKUP(ROUNDDOWN($CO90,-1),宝石属性!$B$25:$N$41,3,0)+VLOOKUP($CP$2,职业被动!$B$6:$M$29,COLUMNS(职业被动!$B$6:L$29),0)*$CO90,0)</f>
        <v>26</v>
      </c>
      <c r="CY90" s="9">
        <f>ROUND(属性投放!M$4+装备属性!M$4*IF($CO90&lt;10,1,ROUNDDOWN($CO90,-1))+SUM(属性投放!N$37:N$45)*$CO90+VLOOKUP($CP$2,一级属性!$E$41:$P$64,COLUMNS(一级属性!$E$41:P$64),0)*($CO90+0.25*IF($CO90&lt;10,1,ROUNDDOWN($CO90,-1)))+VLOOKUP($CP$2,宝石属性!$B$43:$M$66,COLUMNS(宝石属性!$B$43:M$66),0)*10*VLOOKUP(ROUNDDOWN($CO90,-1),宝石属性!$B$25:$N$41,2,0)*VLOOKUP(ROUNDDOWN($CO90,-1),宝石属性!$B$25:$N$41,3,0)+VLOOKUP($CP$2,职业被动!$B$6:$M$29,COLUMNS(职业被动!$B$6:M$29),0)*$CO90,0)</f>
        <v>896</v>
      </c>
      <c r="CZ90" s="48">
        <f>属性价值和能力评分!$F$9+ROUND(属性价值和能力评分!$F$38*10,0)*CO90+ROUND((SUM(装备属性!$W$9:$W$14)+属性价值和能力评分!$F$38*1.25+1.4+2.8)*IF(CO90&lt;10,1,ROUNDDOWN(CO90,-1)),0)+15*VLOOKUP(ROUNDDOWN(CO90,-1),宝石属性!$B$26:$D$41,2,0)*6*VLOOKUP(ROUNDDOWN(CO90,-1),宝石属性!$B$26:$D$41,3,0)+(属性价值和能力评分!$F$49*9+属性价值和能力评分!$F$50*2+属性价值和能力评分!$F$53*8/5)*CO90</f>
        <v>16532</v>
      </c>
      <c r="DB90" s="1">
        <v>87</v>
      </c>
      <c r="DC90" s="9">
        <f>ROUND(属性投放!D$4+装备属性!D$4*IF($DB90&lt;10,1,ROUNDDOWN($DB90,-1))+SUM(属性投放!E$37:E$45)*$DB90+VLOOKUP($DC$2,一级属性!$E$41:$P$64,COLUMNS(一级属性!$E$41:G$64),0)*($DB90+0.25*IF($DB90&lt;10,1,ROUNDDOWN($DB90,-1)))+VLOOKUP($DC$2,宝石属性!$B$43:$M$66,COLUMNS(宝石属性!$B$43:D$66),0)*10*VLOOKUP(ROUNDDOWN($DB90,-1),宝石属性!$B$25:$N$41,2,0)*VLOOKUP(ROUNDDOWN($DB90,-1),宝石属性!$B$25:$N$41,3,0)+VLOOKUP($DC$2,职业被动!$B$6:$M$29,COLUMNS(职业被动!$B$6:D$29),0)*$DB90,0)</f>
        <v>4922</v>
      </c>
      <c r="DD90" s="9">
        <f>ROUND(属性投放!E$4+装备属性!E$4*IF($DB90&lt;10,1,ROUNDDOWN($DB90,-1))+SUM(属性投放!F$37:F$45)*$DB90+VLOOKUP($DC$2,一级属性!$E$41:$P$64,COLUMNS(一级属性!$E$41:H$64),0)*($DB90+0.25*IF($DB90&lt;10,1,ROUNDDOWN($DB90,-1)))+VLOOKUP($DC$2,宝石属性!$B$43:$M$66,COLUMNS(宝石属性!$B$43:E$66),0)*10*VLOOKUP(ROUNDDOWN($DB90,-1),宝石属性!$B$25:$N$41,2,0)*VLOOKUP(ROUNDDOWN($DB90,-1),宝石属性!$B$25:$N$41,3,0)+VLOOKUP($DC$2,职业被动!$B$6:$M$29,COLUMNS(职业被动!$B$6:E$29),0)*$DB90,0)</f>
        <v>2161</v>
      </c>
      <c r="DE90" s="9">
        <f>ROUND(属性投放!F$4+装备属性!F$4*IF($DB90&lt;10,1,ROUNDDOWN($DB90,-1))+SUM(属性投放!G$37:G$45)*$DB90+VLOOKUP($DC$2,一级属性!$E$41:$P$64,COLUMNS(一级属性!$E$41:I$64),0)*($DB90+0.25*IF($DB90&lt;10,1,ROUNDDOWN($DB90,-1)))+VLOOKUP($DC$2,宝石属性!$B$43:$M$66,COLUMNS(宝石属性!$B$43:F$66),0)*10*VLOOKUP(ROUNDDOWN($DB90,-1),宝石属性!$B$25:$N$41,2,0)*VLOOKUP(ROUNDDOWN($DB90,-1),宝石属性!$B$25:$N$41,3,0)+VLOOKUP($DC$2,职业被动!$B$6:$M$29,COLUMNS(职业被动!$B$6:F$29),0)*$DB90,0)</f>
        <v>930</v>
      </c>
      <c r="DF90" s="9">
        <f>ROUND(属性投放!G$4+装备属性!G$4*IF($DB90&lt;10,1,ROUNDDOWN($DB90,-1))+SUM(属性投放!H$37:H$45)*$DB90+VLOOKUP($DC$2,一级属性!$E$41:$P$64,COLUMNS(一级属性!$E$41:J$64),0)*($DB90+0.25*IF($DB90&lt;10,1,ROUNDDOWN($DB90,-1)))+VLOOKUP($DC$2,宝石属性!$B$43:$M$66,COLUMNS(宝石属性!$B$43:G$66),0)*10*VLOOKUP(ROUNDDOWN($DB90,-1),宝石属性!$B$25:$N$41,2,0)*VLOOKUP(ROUNDDOWN($DB90,-1),宝石属性!$B$25:$N$41,3,0)+VLOOKUP($DC$2,职业被动!$B$6:$M$29,COLUMNS(职业被动!$B$6:G$29),0)*$DB90,0)</f>
        <v>2487</v>
      </c>
      <c r="DG90" s="9">
        <f>ROUND(属性投放!H$4+装备属性!H$4*IF($DB90&lt;10,1,ROUNDDOWN($DB90,-1))+SUM(属性投放!I$37:I$45)*$DB90+VLOOKUP($DC$2,一级属性!$E$41:$P$64,COLUMNS(一级属性!$E$41:K$64),0)*($DB90+0.25*IF($DB90&lt;10,1,ROUNDDOWN($DB90,-1)))+VLOOKUP($DC$2,宝石属性!$B$43:$M$66,COLUMNS(宝石属性!$B$43:H$66),0)*10*VLOOKUP(ROUNDDOWN($DB90,-1),宝石属性!$B$25:$N$41,2,0)*VLOOKUP(ROUNDDOWN($DB90,-1),宝石属性!$B$25:$N$41,3,0)+VLOOKUP($DC$2,职业被动!$B$6:$M$29,COLUMNS(职业被动!$B$6:H$29),0)*$DB90,0)</f>
        <v>582</v>
      </c>
      <c r="DH90" s="9">
        <f>ROUND(属性投放!I$4+装备属性!I$4*IF($DB90&lt;10,1,ROUNDDOWN($DB90,-1))+SUM(属性投放!J$37:J$45)*$DB90+VLOOKUP($DC$2,一级属性!$E$41:$P$64,COLUMNS(一级属性!$E$41:L$64),0)*($DB90+0.25*IF($DB90&lt;10,1,ROUNDDOWN($DB90,-1)))+VLOOKUP($DC$2,宝石属性!$B$43:$M$66,COLUMNS(宝石属性!$B$43:I$66),0)*10*VLOOKUP(ROUNDDOWN($DB90,-1),宝石属性!$B$25:$N$41,2,0)*VLOOKUP(ROUNDDOWN($DB90,-1),宝石属性!$B$25:$N$41,3,0)+VLOOKUP($DC$2,职业被动!$B$6:$M$29,COLUMNS(职业被动!$B$6:I$29),0)*$DB90,0)</f>
        <v>902</v>
      </c>
      <c r="DI90" s="9">
        <f>ROUND(属性投放!J$4+装备属性!J$4*IF($DB90&lt;10,1,ROUNDDOWN($DB90,-1))+SUM(属性投放!K$37:K$45)*$DB90+VLOOKUP($DC$2,一级属性!$E$41:$P$64,COLUMNS(一级属性!$E$41:M$64),0)*($DB90+0.25*IF($DB90&lt;10,1,ROUNDDOWN($DB90,-1)))+VLOOKUP($DC$2,宝石属性!$B$43:$M$66,COLUMNS(宝石属性!$B$43:J$66),0)*10*VLOOKUP(ROUNDDOWN($DB90,-1),宝石属性!$B$25:$N$41,2,0)*VLOOKUP(ROUNDDOWN($DB90,-1),宝石属性!$B$25:$N$41,3,0)+VLOOKUP($DC$2,职业被动!$B$6:$M$29,COLUMNS(职业被动!$B$6:J$29),0)*$DB90,0)</f>
        <v>671</v>
      </c>
      <c r="DJ90" s="9">
        <f>ROUND(属性投放!K$4+装备属性!K$4*IF($DB90&lt;10,1,ROUNDDOWN($DB90,-1))+SUM(属性投放!L$37:L$45)*$DB90+VLOOKUP($DC$2,一级属性!$E$41:$P$64,COLUMNS(一级属性!$E$41:N$64),0)*($DB90+0.25*IF($DB90&lt;10,1,ROUNDDOWN($DB90,-1)))+VLOOKUP($DC$2,宝石属性!$B$43:$M$66,COLUMNS(宝石属性!$B$43:K$66),0)*10*VLOOKUP(ROUNDDOWN($DB90,-1),宝石属性!$B$25:$N$41,2,0)*VLOOKUP(ROUNDDOWN($DB90,-1),宝石属性!$B$25:$N$41,3,0)+VLOOKUP($DC$2,职业被动!$B$6:$M$29,COLUMNS(职业被动!$B$6:K$29),0)*$DB90,0)</f>
        <v>464</v>
      </c>
      <c r="DK90" s="9">
        <f>ROUND(属性投放!L$4+装备属性!L$4*IF($DB90&lt;10,1,ROUNDDOWN($DB90,-1))+SUM(属性投放!M$37:M$45)*$DB90+VLOOKUP($DC$2,一级属性!$E$41:$P$64,COLUMNS(一级属性!$E$41:O$64),0)*($DB90+0.25*IF($DB90&lt;10,1,ROUNDDOWN($DB90,-1)))+VLOOKUP($DC$2,宝石属性!$B$43:$M$66,COLUMNS(宝石属性!$B$43:L$66),0)*10*VLOOKUP(ROUNDDOWN($DB90,-1),宝石属性!$B$25:$N$41,2,0)*VLOOKUP(ROUNDDOWN($DB90,-1),宝石属性!$B$25:$N$41,3,0)+VLOOKUP($DC$2,职业被动!$B$6:$M$29,COLUMNS(职业被动!$B$6:L$29),0)*$DB90,0)</f>
        <v>26</v>
      </c>
      <c r="DL90" s="9">
        <f>ROUND(属性投放!M$4+装备属性!M$4*IF($DB90&lt;10,1,ROUNDDOWN($DB90,-1))+SUM(属性投放!N$37:N$45)*$DB90+VLOOKUP($DC$2,一级属性!$E$41:$P$64,COLUMNS(一级属性!$E$41:P$64),0)*($DB90+0.25*IF($DB90&lt;10,1,ROUNDDOWN($DB90,-1)))+VLOOKUP($DC$2,宝石属性!$B$43:$M$66,COLUMNS(宝石属性!$B$43:M$66),0)*10*VLOOKUP(ROUNDDOWN($DB90,-1),宝石属性!$B$25:$N$41,2,0)*VLOOKUP(ROUNDDOWN($DB90,-1),宝石属性!$B$25:$N$41,3,0)+VLOOKUP($DC$2,职业被动!$B$6:$M$29,COLUMNS(职业被动!$B$6:M$29),0)*$DB90,0)</f>
        <v>896</v>
      </c>
      <c r="DM90" s="48">
        <f>属性价值和能力评分!$F$9+ROUND(属性价值和能力评分!$F$38*10,0)*DB90+ROUND((SUM(装备属性!$W$9:$W$14)+属性价值和能力评分!$F$38*1.25+1.4+2.8)*IF(DB90&lt;10,1,ROUNDDOWN(DB90,-1)),0)+15*VLOOKUP(ROUNDDOWN(DB90,-1),宝石属性!$B$26:$D$41,2,0)*6*VLOOKUP(ROUNDDOWN(DB90,-1),宝石属性!$B$26:$D$41,3,0)+(属性价值和能力评分!$F$49*9+属性价值和能力评分!$F$50*2+属性价值和能力评分!$F$53*8/5)*DB90</f>
        <v>16532</v>
      </c>
      <c r="DO90" s="1">
        <v>87</v>
      </c>
      <c r="DP90" s="9">
        <f>ROUND(属性投放!D$4+装备属性!D$4*IF($DO90&lt;10,1,ROUNDDOWN($DO90,-1))+SUM(属性投放!E$37:E$45)*$DO90+VLOOKUP($DP$2,一级属性!$E$41:$P$64,COLUMNS(一级属性!$E$41:G$64),0)*($DO90+0.25*IF($DO90&lt;10,1,ROUNDDOWN($DO90,-1)))+VLOOKUP($DP$2,宝石属性!$B$43:$M$66,COLUMNS(宝石属性!$B$43:D$66),0)*10*VLOOKUP(ROUNDDOWN($DO90,-1),宝石属性!$B$25:$N$41,2,0)*VLOOKUP(ROUNDDOWN($DO90,-1),宝石属性!$B$25:$N$41,3,0)+VLOOKUP($DP$2,职业被动!$B$6:$M$29,COLUMNS(职业被动!$B$6:D$29),0)*$DO90,0)</f>
        <v>10611</v>
      </c>
      <c r="DQ90" s="9">
        <f>ROUND(属性投放!E$4+装备属性!E$4*IF($DO90&lt;10,1,ROUNDDOWN($DO90,-1))+SUM(属性投放!F$37:F$45)*$DO90+VLOOKUP($DP$2,一级属性!$E$41:$P$64,COLUMNS(一级属性!$E$41:H$64),0)*($DO90+0.25*IF($DO90&lt;10,1,ROUNDDOWN($DO90,-1)))+VLOOKUP($DP$2,宝石属性!$B$43:$M$66,COLUMNS(宝石属性!$B$43:E$66),0)*10*VLOOKUP(ROUNDDOWN($DO90,-1),宝石属性!$B$25:$N$41,2,0)*VLOOKUP(ROUNDDOWN($DO90,-1),宝石属性!$B$25:$N$41,3,0)+VLOOKUP($DP$2,职业被动!$B$6:$M$29,COLUMNS(职业被动!$B$6:E$29),0)*$DO90,0)</f>
        <v>2161</v>
      </c>
      <c r="DR90" s="9">
        <f>ROUND(属性投放!F$4+装备属性!F$4*IF($DO90&lt;10,1,ROUNDDOWN($DO90,-1))+SUM(属性投放!G$37:G$45)*$DO90+VLOOKUP($DP$2,一级属性!$E$41:$P$64,COLUMNS(一级属性!$E$41:I$64),0)*($DO90+0.25*IF($DO90&lt;10,1,ROUNDDOWN($DO90,-1)))+VLOOKUP($DP$2,宝石属性!$B$43:$M$66,COLUMNS(宝石属性!$B$43:F$66),0)*10*VLOOKUP(ROUNDDOWN($DO90,-1),宝石属性!$B$25:$N$41,2,0)*VLOOKUP(ROUNDDOWN($DO90,-1),宝石属性!$B$25:$N$41,3,0)+VLOOKUP($DP$2,职业被动!$B$6:$M$29,COLUMNS(职业被动!$B$6:F$29),0)*$DO90,0)</f>
        <v>930</v>
      </c>
      <c r="DS90" s="9">
        <f>ROUND(属性投放!G$4+装备属性!G$4*IF($DO90&lt;10,1,ROUNDDOWN($DO90,-1))+SUM(属性投放!H$37:H$45)*$DO90+VLOOKUP($DP$2,一级属性!$E$41:$P$64,COLUMNS(一级属性!$E$41:J$64),0)*($DO90+0.25*IF($DO90&lt;10,1,ROUNDDOWN($DO90,-1)))+VLOOKUP($DP$2,宝石属性!$B$43:$M$66,COLUMNS(宝石属性!$B$43:G$66),0)*10*VLOOKUP(ROUNDDOWN($DO90,-1),宝石属性!$B$25:$N$41,2,0)*VLOOKUP(ROUNDDOWN($DO90,-1),宝石属性!$B$25:$N$41,3,0)+VLOOKUP($DP$2,职业被动!$B$6:$M$29,COLUMNS(职业被动!$B$6:G$29),0)*$DO90,0)</f>
        <v>896</v>
      </c>
      <c r="DT90" s="9">
        <f>ROUND(属性投放!H$4+装备属性!H$4*IF($DO90&lt;10,1,ROUNDDOWN($DO90,-1))+SUM(属性投放!I$37:I$45)*$DO90+VLOOKUP($DP$2,一级属性!$E$41:$P$64,COLUMNS(一级属性!$E$41:K$64),0)*($DO90+0.25*IF($DO90&lt;10,1,ROUNDDOWN($DO90,-1)))+VLOOKUP($DP$2,宝石属性!$B$43:$M$66,COLUMNS(宝石属性!$B$43:H$66),0)*10*VLOOKUP(ROUNDDOWN($DO90,-1),宝石属性!$B$25:$N$41,2,0)*VLOOKUP(ROUNDDOWN($DO90,-1),宝石属性!$B$25:$N$41,3,0)+VLOOKUP($DP$2,职业被动!$B$6:$M$29,COLUMNS(职业被动!$B$6:H$29),0)*$DO90,0)</f>
        <v>669</v>
      </c>
      <c r="DU90" s="9">
        <f>ROUND(属性投放!I$4+装备属性!I$4*IF($DO90&lt;10,1,ROUNDDOWN($DO90,-1))+SUM(属性投放!J$37:J$45)*$DO90+VLOOKUP($DP$2,一级属性!$E$41:$P$64,COLUMNS(一级属性!$E$41:L$64),0)*($DO90+0.25*IF($DO90&lt;10,1,ROUNDDOWN($DO90,-1)))+VLOOKUP($DP$2,宝石属性!$B$43:$M$66,COLUMNS(宝石属性!$B$43:I$66),0)*10*VLOOKUP(ROUNDDOWN($DO90,-1),宝石属性!$B$25:$N$41,2,0)*VLOOKUP(ROUNDDOWN($DO90,-1),宝石属性!$B$25:$N$41,3,0)+VLOOKUP($DP$2,职业被动!$B$6:$M$29,COLUMNS(职业被动!$B$6:I$29),0)*$DO90,0)</f>
        <v>902</v>
      </c>
      <c r="DV90" s="9">
        <f>ROUND(属性投放!J$4+装备属性!J$4*IF($DO90&lt;10,1,ROUNDDOWN($DO90,-1))+SUM(属性投放!K$37:K$45)*$DO90+VLOOKUP($DP$2,一级属性!$E$41:$P$64,COLUMNS(一级属性!$E$41:M$64),0)*($DO90+0.25*IF($DO90&lt;10,1,ROUNDDOWN($DO90,-1)))+VLOOKUP($DP$2,宝石属性!$B$43:$M$66,COLUMNS(宝石属性!$B$43:J$66),0)*10*VLOOKUP(ROUNDDOWN($DO90,-1),宝石属性!$B$25:$N$41,2,0)*VLOOKUP(ROUNDDOWN($DO90,-1),宝石属性!$B$25:$N$41,3,0)+VLOOKUP($DP$2,职业被动!$B$6:$M$29,COLUMNS(职业被动!$B$6:J$29),0)*$DO90,0)</f>
        <v>671</v>
      </c>
      <c r="DW90" s="9">
        <f>ROUND(属性投放!K$4+装备属性!K$4*IF($DO90&lt;10,1,ROUNDDOWN($DO90,-1))+SUM(属性投放!L$37:L$45)*$DO90+VLOOKUP($DP$2,一级属性!$E$41:$P$64,COLUMNS(一级属性!$E$41:N$64),0)*($DO90+0.25*IF($DO90&lt;10,1,ROUNDDOWN($DO90,-1)))+VLOOKUP($DP$2,宝石属性!$B$43:$M$66,COLUMNS(宝石属性!$B$43:K$66),0)*10*VLOOKUP(ROUNDDOWN($DO90,-1),宝石属性!$B$25:$N$41,2,0)*VLOOKUP(ROUNDDOWN($DO90,-1),宝石属性!$B$25:$N$41,3,0)+VLOOKUP($DP$2,职业被动!$B$6:$M$29,COLUMNS(职业被动!$B$6:K$29),0)*$DO90,0)</f>
        <v>464</v>
      </c>
      <c r="DX90" s="9">
        <f>ROUND(属性投放!L$4+装备属性!L$4*IF($DO90&lt;10,1,ROUNDDOWN($DO90,-1))+SUM(属性投放!M$37:M$45)*$DO90+VLOOKUP($DP$2,一级属性!$E$41:$P$64,COLUMNS(一级属性!$E$41:O$64),0)*($DO90+0.25*IF($DO90&lt;10,1,ROUNDDOWN($DO90,-1)))+VLOOKUP($DP$2,宝石属性!$B$43:$M$66,COLUMNS(宝石属性!$B$43:L$66),0)*10*VLOOKUP(ROUNDDOWN($DO90,-1),宝石属性!$B$25:$N$41,2,0)*VLOOKUP(ROUNDDOWN($DO90,-1),宝石属性!$B$25:$N$41,3,0)+VLOOKUP($DP$2,职业被动!$B$6:$M$29,COLUMNS(职业被动!$B$6:L$29),0)*$DO90,0)</f>
        <v>26</v>
      </c>
      <c r="DY90" s="9">
        <f>ROUND(属性投放!M$4+装备属性!M$4*IF($DO90&lt;10,1,ROUNDDOWN($DO90,-1))+SUM(属性投放!N$37:N$45)*$DO90+VLOOKUP($DP$2,一级属性!$E$41:$P$64,COLUMNS(一级属性!$E$41:P$64),0)*($DO90+0.25*IF($DO90&lt;10,1,ROUNDDOWN($DO90,-1)))+VLOOKUP($DP$2,宝石属性!$B$43:$M$66,COLUMNS(宝石属性!$B$43:M$66),0)*10*VLOOKUP(ROUNDDOWN($DO90,-1),宝石属性!$B$25:$N$41,2,0)*VLOOKUP(ROUNDDOWN($DO90,-1),宝石属性!$B$25:$N$41,3,0)+VLOOKUP($DP$2,职业被动!$B$6:$M$29,COLUMNS(职业被动!$B$6:M$29),0)*$DO90,0)</f>
        <v>896</v>
      </c>
      <c r="DZ90" s="48">
        <f>属性价值和能力评分!$F$9+ROUND(属性价值和能力评分!$F$38*10,0)*DO90+ROUND((SUM(装备属性!$W$9:$W$14)+属性价值和能力评分!$F$38*1.25+1.4+2.8)*IF(DO90&lt;10,1,ROUNDDOWN(DO90,-1)),0)+15*VLOOKUP(ROUNDDOWN(DO90,-1),宝石属性!$B$26:$D$41,2,0)*6*VLOOKUP(ROUNDDOWN(DO90,-1),宝石属性!$B$26:$D$41,3,0)+(属性价值和能力评分!$F$49*9+属性价值和能力评分!$F$50*2+属性价值和能力评分!$F$53*8/5)*DO90</f>
        <v>16532</v>
      </c>
      <c r="EA90" s="17"/>
      <c r="EB90" s="1">
        <v>87</v>
      </c>
      <c r="EC90" s="1">
        <f>ROUND(CC90/MAX(CE90/10,((CE90*(1+属性投放!$E$8)-CF90+属性投放!$F$8*EB90)*(1+属性投放!$G$8)*(1+属性投放!$H$8))),1)</f>
        <v>2.9</v>
      </c>
      <c r="ED90" s="1">
        <f>ROUND(CP90/MAX(CE90/10,((CE90*(1+属性投放!$E$8)-CS90+属性投放!$F$8*EB90)*(1+属性投放!$G$8)*(1+属性投放!$H$8))),1)</f>
        <v>2.8</v>
      </c>
      <c r="EE90" s="1">
        <f>ROUND(DC90/MAX(CE90/10,((CE90*(1+属性投放!$E$8)-DF90+属性投放!$F$8*EB90)*(1+属性投放!$G$8)*(1+属性投放!$H$8))),1)</f>
        <v>24.6</v>
      </c>
      <c r="EF90" s="1">
        <f>ROUND(DP90/MAX(CE90/10,((CE90*(1+属性投放!$E$8)-DS90+属性投放!$F$8*EB90)*(1+属性投放!$G$8)*(1+属性投放!$H$8))),1)</f>
        <v>6.8</v>
      </c>
      <c r="EH90" s="1">
        <f>ROUND(CC90/MAX(属性投放!$F$9*EB90,((CT90*(1+属性投放!$E$9)-CH90+属性投放!$F$9*EB90)*(1+属性投放!$G$9)*(1+属性投放!$H$9))),1)</f>
        <v>2.6</v>
      </c>
      <c r="EI90" s="1">
        <f>ROUND(CP90/MAX(属性投放!$F$9*EB90,((CT90*(1+属性投放!$E$9)-CU90+属性投放!$F$9*EB90)*(1+属性投放!$G$9)*(1+属性投放!$H$9))),1)</f>
        <v>3.3</v>
      </c>
      <c r="EJ90" s="1">
        <f>ROUND(DC90/MAX(属性投放!$F$9*EB90,((CT90*(1+属性投放!$E$9)-DH90+属性投放!$F$9*EB90)*(1+属性投放!$G$9)*(1+属性投放!$H$9))),1)</f>
        <v>2.8</v>
      </c>
      <c r="EK90" s="1">
        <f>ROUND(DP90/MAX(属性投放!$F$9*EB90,((CT90*(1+属性投放!$E$9)-DU90+属性投放!$F$9*EB90)*(1+属性投放!$G$9)*(1+属性投放!$H$9))),1)</f>
        <v>6</v>
      </c>
      <c r="EM90" s="1">
        <f>ROUND(CC90/((BW90*(1+属性投放!$E$10)+属性投放!$F$10*EB90)*(1+属性投放!$G$10)*(1+属性投放!$H$10)),1)</f>
        <v>5.6</v>
      </c>
      <c r="EN90" s="1">
        <f>ROUND(CP90/((BW90*(1+属性投放!$E$10)+属性投放!$F$10*EB90)*(1+属性投放!$G$10)*(1+属性投放!$H$10)),1)</f>
        <v>5.6</v>
      </c>
      <c r="EO90" s="1">
        <f>ROUND(DC90/((BW90*(1+属性投放!$E$10)+属性投放!$F$10*EB90)*(1+属性投放!$G$10)*(1+属性投放!$H$10)),1)</f>
        <v>6.4</v>
      </c>
      <c r="EP90" s="1">
        <f>ROUND(DP90/((BW90*(1+属性投放!$E$10)+属性投放!$F$10*EB90)*(1+属性投放!$G$10)*(1+属性投放!$H$10)),1)</f>
        <v>13.8</v>
      </c>
    </row>
    <row r="91" spans="2:146">
      <c r="B91" s="1">
        <v>88</v>
      </c>
      <c r="C91" s="9">
        <f>ROUND(属性投放!D$4+装备属性!D$4*IF($B91&lt;10,1,ROUNDDOWN($B91,-1))+SUM(属性投放!E$37:E$45)*$B91+VLOOKUP($C$2,一级属性!$E$41:$P$64,COLUMNS(一级属性!$E$41:G$64),0)*($B91+0.25*IF($B91&lt;10,1,ROUNDDOWN($B91,-1)))+VLOOKUP($C$2,宝石属性!$B$43:$M$66,COLUMNS(宝石属性!$B$43:D$66),0)*10*VLOOKUP(ROUNDDOWN($B91,-1),宝石属性!$B$25:$N$41,2,0)*VLOOKUP(ROUNDDOWN($B91,-1),宝石属性!$B$25:$N$41,3,0)+VLOOKUP($C$2,职业被动!$B$6:$M$29,COLUMNS(职业被动!$B$6:D$29),0)*$B91,0)</f>
        <v>5200</v>
      </c>
      <c r="D91" s="9">
        <f>ROUND(属性投放!E$4+装备属性!E$4*IF($B91&lt;10,1,ROUNDDOWN($B91,-1))+SUM(属性投放!F$37:F$38)*$B91+VLOOKUP($C$2,一级属性!$E$67:$P$90,COLUMNS(一级属性!$E$67:H$90),0)*$B91+VLOOKUP($C$2,宝石属性!$B$43:$M$66,COLUMNS(宝石属性!$B$43:E$66),0)*10*VLOOKUP(ROUNDDOWN($B91,-1),宝石属性!$B$25:$N$41,2,0)*VLOOKUP(ROUNDDOWN($B91,-1),宝石属性!$B$25:$N$41,3,0)+VLOOKUP($C$2,职业被动!$B$6:$M$29,COLUMNS(职业被动!$B$6:E$29),0)*$B91,0)</f>
        <v>2176</v>
      </c>
      <c r="E91" s="9">
        <f>ROUND(属性投放!F$4+装备属性!F$4*IF($B91&lt;10,1,ROUNDDOWN($B91,-1))+SUM(属性投放!G$37:G$38)*$B91+VLOOKUP($C$2,一级属性!$E$67:$P$90,COLUMNS(一级属性!$E$67:I$90),0)*$B91+VLOOKUP($C$2,宝石属性!$B$43:$M$66,COLUMNS(宝石属性!$B$43:F$66),0)*10*VLOOKUP(ROUNDDOWN($B91,-1),宝石属性!$B$25:$N$41,2,0)*VLOOKUP(ROUNDDOWN($B91,-1),宝石属性!$B$25:$N$41,3,0)+VLOOKUP($C$2,职业被动!$B$6:$M$29,COLUMNS(职业被动!$B$6:F$29),0)*$B91,0)</f>
        <v>1752</v>
      </c>
      <c r="F91" s="9">
        <f>ROUND(属性投放!G$4+装备属性!G$4*IF($B91&lt;10,1,ROUNDDOWN($B91,-1))+SUM(属性投放!H$37:H$38)*$B91+VLOOKUP($C$2,一级属性!$E$67:$P$90,COLUMNS(一级属性!$E$67:J$90),0)*$B91+VLOOKUP($C$2,宝石属性!$B$43:$M$66,COLUMNS(宝石属性!$B$43:G$66),0)*10*VLOOKUP(ROUNDDOWN($B91,-1),宝石属性!$B$25:$N$41,2,0)*VLOOKUP(ROUNDDOWN($B91,-1),宝石属性!$B$25:$N$41,3,0)+VLOOKUP($C$2,职业被动!$B$6:$M$29,COLUMNS(职业被动!$B$6:G$29),0)*$B91,0)</f>
        <v>988</v>
      </c>
      <c r="G91" s="9">
        <f>ROUND(属性投放!H$4+装备属性!H$4*IF($B91&lt;10,1,ROUNDDOWN($B91,-1))+SUM(属性投放!I$37:I$38)*$B91+VLOOKUP($C$2,一级属性!$E$67:$P$90,COLUMNS(一级属性!$E$67:K$90),0)*$B91+VLOOKUP($C$2,宝石属性!$B$43:$M$66,COLUMNS(宝石属性!$B$43:H$66),0)*10*VLOOKUP(ROUNDDOWN($B91,-1),宝石属性!$B$25:$N$41,2,0)*VLOOKUP(ROUNDDOWN($B91,-1),宝石属性!$B$25:$N$41,3,0)+VLOOKUP($C$2,职业被动!$B$6:$M$29,COLUMNS(职业被动!$B$6:H$29),0)*$B91,0)</f>
        <v>584</v>
      </c>
      <c r="H91" s="9">
        <f>ROUND(属性投放!I$4+装备属性!I$4*IF($B91&lt;10,1,ROUNDDOWN($B91,-1))+SUM(属性投放!J$37:J$38)*$B91+VLOOKUP($C$2,一级属性!$E$67:$P$90,COLUMNS(一级属性!$E$67:L$90),0)*$B91+VLOOKUP($C$2,宝石属性!$B$43:$M$66,COLUMNS(宝石属性!$B$43:I$66),0)*10*VLOOKUP(ROUNDDOWN($B91,-1),宝石属性!$B$25:$N$41,2,0)*VLOOKUP(ROUNDDOWN($B91,-1),宝石属性!$B$25:$N$41,3,0)+VLOOKUP($C$2,职业被动!$B$6:$M$29,COLUMNS(职业被动!$B$6:I$29),0)*$B91,0)</f>
        <v>999</v>
      </c>
      <c r="I91" s="9">
        <f>ROUND(属性投放!J$4+装备属性!J$4*IF($B91&lt;10,1,ROUNDDOWN($B91,-1))+SUM(属性投放!K$37:K$38)*$B91+VLOOKUP($C$2,一级属性!$E$67:$P$90,COLUMNS(一级属性!$E$67:M$90),0)*$B91+VLOOKUP($C$2,宝石属性!$B$43:$M$66,COLUMNS(宝石属性!$B$43:J$66),0)*10*VLOOKUP(ROUNDDOWN($B91,-1),宝石属性!$B$25:$N$41,2,0)*VLOOKUP(ROUNDDOWN($B91,-1),宝石属性!$B$25:$N$41,3,0)+VLOOKUP($C$2,职业被动!$B$6:$M$29,COLUMNS(职业被动!$B$6:J$29),0)*$B91,0)</f>
        <v>677</v>
      </c>
      <c r="J91" s="9">
        <f>ROUND(属性投放!K$4+装备属性!K$4*IF($B91&lt;10,1,ROUNDDOWN($B91,-1))+SUM(属性投放!L$37:L$38)*$B91+VLOOKUP($C$2,一级属性!$E$67:$P$90,COLUMNS(一级属性!$E$67:N$90),0)*$B91+VLOOKUP($C$2,宝石属性!$B$43:$M$66,COLUMNS(宝石属性!$B$43:K$66),0)*10*VLOOKUP(ROUNDDOWN($B91,-1),宝石属性!$B$25:$N$41,2,0)*VLOOKUP(ROUNDDOWN($B91,-1),宝石属性!$B$25:$N$41,3,0)+VLOOKUP($C$2,职业被动!$B$6:$M$29,COLUMNS(职业被动!$B$6:K$29),0)*$B91,0)</f>
        <v>304</v>
      </c>
      <c r="K91" s="9">
        <f>ROUND(属性投放!L$4+装备属性!L$4*IF($B91&lt;10,1,ROUNDDOWN($B91,-1))+SUM(属性投放!M$37:M$38)*$B91+VLOOKUP($C$2,一级属性!$E$67:$P$90,COLUMNS(一级属性!$E$67:O$90),0)*$B91+VLOOKUP($C$2,宝石属性!$B$43:$M$66,COLUMNS(宝石属性!$B$43:L$66),0)*10*VLOOKUP(ROUNDDOWN($B91,-1),宝石属性!$B$25:$N$41,2,0)*VLOOKUP(ROUNDDOWN($B91,-1),宝石属性!$B$25:$N$41,3,0)+VLOOKUP($C$2,职业被动!$B$6:$M$29,COLUMNS(职业被动!$B$6:L$29),0)*$B91,0)</f>
        <v>26</v>
      </c>
      <c r="L91" s="9">
        <f>ROUND(属性投放!M$4+装备属性!M$4*IF($B91&lt;10,1,ROUNDDOWN($B91,-1))+SUM(属性投放!N$37:N$38)*$B91+VLOOKUP($C$2,一级属性!$E$67:$P$90,COLUMNS(一级属性!$E$67:P$90),0)*$B91+VLOOKUP($C$2,宝石属性!$B$43:$M$66,COLUMNS(宝石属性!$B$43:M$66),0)*10*VLOOKUP(ROUNDDOWN($B91,-1),宝石属性!$B$25:$N$41,2,0)*VLOOKUP(ROUNDDOWN($B91,-1),宝石属性!$B$25:$N$41,3,0)+VLOOKUP($C$2,职业被动!$B$6:$M$29,COLUMNS(职业被动!$B$6:M$29),0)*$B91,0)</f>
        <v>986</v>
      </c>
      <c r="M91" s="48">
        <f>属性价值和能力评分!$F$9+ROUND(属性价值和能力评分!$F$38*10,0)*B91+ROUND((SUM(装备属性!$W$9:$W$14)+属性价值和能力评分!$F$38*1.25+1.4+2.8)*IF(B91&lt;10,1,ROUNDDOWN(B91,-1)),0)+15*VLOOKUP(ROUNDDOWN(B91,-1),宝石属性!$B$26:$D$41,2,0)*6*VLOOKUP(ROUNDDOWN(B91,-1),宝石属性!$B$26:$D$41,3,0)+(属性价值和能力评分!$F$49*9+属性价值和能力评分!$F$50*2+属性价值和能力评分!$F$53*8/5)*B91</f>
        <v>16652</v>
      </c>
      <c r="N91" s="20"/>
      <c r="O91" s="1">
        <v>88</v>
      </c>
      <c r="P91" s="9">
        <f>ROUND(属性投放!D$4+装备属性!D$4*IF($O91&lt;10,1,ROUNDDOWN($O91,-1))+SUM(属性投放!E$37:E$45)*$O91+VLOOKUP($P$2,一级属性!$E$41:$P$64,COLUMNS(一级属性!$E$41:G$64),0)*($O91+0.25*IF($O91&lt;10,1,ROUNDDOWN($O91,-1)))+VLOOKUP($P$2,宝石属性!$B$43:$M$66,COLUMNS(宝石属性!$B$43:D$66),0)*10*VLOOKUP(ROUNDDOWN($O91,-1),宝石属性!$B$25:$N$41,2,0)*VLOOKUP(ROUNDDOWN($O91,-1),宝石属性!$B$25:$N$41,3,0)+VLOOKUP($P$2,职业被动!$B$6:$M$29,COLUMNS(职业被动!$B$6:D$29),0)*$O91,0)</f>
        <v>6432</v>
      </c>
      <c r="Q91" s="9">
        <f>ROUND(属性投放!E$4+装备属性!E$4*IF($O91&lt;10,1,ROUNDDOWN($O91,-1))+SUM(属性投放!F$37:F$45)*$O91+VLOOKUP($P$2,一级属性!$E$41:$P$64,COLUMNS(一级属性!$E$41:H$64),0)*($O91+0.25*IF($O91&lt;10,1,ROUNDDOWN($O91,-1)))+VLOOKUP($P$2,宝石属性!$B$43:$M$66,COLUMNS(宝石属性!$B$43:E$66),0)*10*VLOOKUP(ROUNDDOWN($O91,-1),宝石属性!$B$25:$N$41,2,0)*VLOOKUP(ROUNDDOWN($O91,-1),宝石属性!$B$25:$N$41,3,0)+VLOOKUP($P$2,职业被动!$B$6:$M$29,COLUMNS(职业被动!$B$6:E$29),0)*$O91,0)</f>
        <v>3796</v>
      </c>
      <c r="R91" s="9">
        <f>ROUND(属性投放!F$4+装备属性!F$4*IF($O91&lt;10,1,ROUNDDOWN($O91,-1))+SUM(属性投放!G$37:G$45)*$O91+VLOOKUP($P$2,一级属性!$E$41:$P$64,COLUMNS(一级属性!$E$41:I$64),0)*($O91+0.25*IF($O91&lt;10,1,ROUNDDOWN($O91,-1)))+VLOOKUP($P$2,宝石属性!$B$43:$M$66,COLUMNS(宝石属性!$B$43:F$66),0)*10*VLOOKUP(ROUNDDOWN($O91,-1),宝石属性!$B$25:$N$41,2,0)*VLOOKUP(ROUNDDOWN($O91,-1),宝石属性!$B$25:$N$41,3,0)+VLOOKUP($P$2,职业被动!$B$6:$M$29,COLUMNS(职业被动!$B$6:F$29),0)*$O91,0)</f>
        <v>932</v>
      </c>
      <c r="S91" s="9">
        <f>ROUND(属性投放!G$4+装备属性!G$4*IF($O91&lt;10,1,ROUNDDOWN($O91,-1))+SUM(属性投放!H$37:H$45)*$O91+VLOOKUP($P$2,一级属性!$E$41:$P$64,COLUMNS(一级属性!$E$41:J$64),0)*($O91+0.25*IF($O91&lt;10,1,ROUNDDOWN($O91,-1)))+VLOOKUP($P$2,宝石属性!$B$43:$M$66,COLUMNS(宝石属性!$B$43:G$66),0)*10*VLOOKUP(ROUNDDOWN($O91,-1),宝石属性!$B$25:$N$41,2,0)*VLOOKUP(ROUNDDOWN($O91,-1),宝石属性!$B$25:$N$41,3,0)+VLOOKUP($P$2,职业被动!$B$6:$M$29,COLUMNS(职业被动!$B$6:G$29),0)*$O91,0)</f>
        <v>900</v>
      </c>
      <c r="T91" s="9">
        <f>ROUND(属性投放!H$4+装备属性!H$4*IF($O91&lt;10,1,ROUNDDOWN($O91,-1))+SUM(属性投放!I$37:I$45)*$O91+VLOOKUP($P$2,一级属性!$E$41:$P$64,COLUMNS(一级属性!$E$41:K$64),0)*($O91+0.25*IF($O91&lt;10,1,ROUNDDOWN($O91,-1)))+VLOOKUP($P$2,宝石属性!$B$43:$M$66,COLUMNS(宝石属性!$B$43:H$66),0)*10*VLOOKUP(ROUNDDOWN($O91,-1),宝石属性!$B$25:$N$41,2,0)*VLOOKUP(ROUNDDOWN($O91,-1),宝石属性!$B$25:$N$41,3,0)+VLOOKUP($P$2,职业被动!$B$6:$M$29,COLUMNS(职业被动!$B$6:H$29),0)*$O91,0)</f>
        <v>996</v>
      </c>
      <c r="U91" s="9">
        <f>ROUND(属性投放!I$4+装备属性!I$4*IF($O91&lt;10,1,ROUNDDOWN($O91,-1))+SUM(属性投放!J$37:J$45)*$O91+VLOOKUP($P$2,一级属性!$E$41:$P$64,COLUMNS(一级属性!$E$41:L$64),0)*($O91+0.25*IF($O91&lt;10,1,ROUNDDOWN($O91,-1)))+VLOOKUP($P$2,宝石属性!$B$43:$M$66,COLUMNS(宝石属性!$B$43:I$66),0)*10*VLOOKUP(ROUNDDOWN($O91,-1),宝石属性!$B$25:$N$41,2,0)*VLOOKUP(ROUNDDOWN($O91,-1),宝石属性!$B$25:$N$41,3,0)+VLOOKUP($P$2,职业被动!$B$6:$M$29,COLUMNS(职业被动!$B$6:I$29),0)*$O91,0)</f>
        <v>1058</v>
      </c>
      <c r="V91" s="9">
        <f>ROUND(属性投放!J$4+装备属性!J$4*IF($O91&lt;10,1,ROUNDDOWN($O91,-1))+SUM(属性投放!K$37:K$45)*$O91+VLOOKUP($P$2,一级属性!$E$41:$P$64,COLUMNS(一级属性!$E$41:M$64),0)*($O91+0.25*IF($O91&lt;10,1,ROUNDDOWN($O91,-1)))+VLOOKUP($P$2,宝石属性!$B$43:$M$66,COLUMNS(宝石属性!$B$43:J$66),0)*10*VLOOKUP(ROUNDDOWN($O91,-1),宝石属性!$B$25:$N$41,2,0)*VLOOKUP(ROUNDDOWN($O91,-1),宝石属性!$B$25:$N$41,3,0)+VLOOKUP($P$2,职业被动!$B$6:$M$29,COLUMNS(职业被动!$B$6:J$29),0)*$O91,0)</f>
        <v>750</v>
      </c>
      <c r="W91" s="9">
        <f>ROUND(属性投放!K$4+装备属性!K$4*IF($O91&lt;10,1,ROUNDDOWN($O91,-1))+SUM(属性投放!L$37:L$45)*$O91+VLOOKUP($P$2,一级属性!$E$41:$P$64,COLUMNS(一级属性!$E$41:N$64),0)*($O91+0.25*IF($O91&lt;10,1,ROUNDDOWN($O91,-1)))+VLOOKUP($P$2,宝石属性!$B$43:$M$66,COLUMNS(宝石属性!$B$43:K$66),0)*10*VLOOKUP(ROUNDDOWN($O91,-1),宝石属性!$B$25:$N$41,2,0)*VLOOKUP(ROUNDDOWN($O91,-1),宝石属性!$B$25:$N$41,3,0)+VLOOKUP($P$2,职业被动!$B$6:$M$29,COLUMNS(职业被动!$B$6:K$29),0)*$O91,0)</f>
        <v>464</v>
      </c>
      <c r="X91" s="9">
        <f>ROUND(属性投放!L$4+装备属性!L$4*IF($O91&lt;10,1,ROUNDDOWN($O91,-1))+SUM(属性投放!M$37:M$45)*$O91+VLOOKUP($P$2,一级属性!$E$41:$P$64,COLUMNS(一级属性!$E$41:O$64),0)*($O91+0.25*IF($O91&lt;10,1,ROUNDDOWN($O91,-1)))+VLOOKUP($P$2,宝石属性!$B$43:$M$66,COLUMNS(宝石属性!$B$43:L$66),0)*10*VLOOKUP(ROUNDDOWN($O91,-1),宝石属性!$B$25:$N$41,2,0)*VLOOKUP(ROUNDDOWN($O91,-1),宝石属性!$B$25:$N$41,3,0)+VLOOKUP($P$2,职业被动!$B$6:$M$29,COLUMNS(职业被动!$B$6:L$29),0)*$O91,0)</f>
        <v>26</v>
      </c>
      <c r="Y91" s="9">
        <f>ROUND(属性投放!M$4+装备属性!M$4*IF($O91&lt;10,1,ROUNDDOWN($O91,-1))+SUM(属性投放!N$37:N$45)*$O91+VLOOKUP($P$2,一级属性!$E$41:$P$64,COLUMNS(一级属性!$E$41:P$64),0)*($O91+0.25*IF($O91&lt;10,1,ROUNDDOWN($O91,-1)))+VLOOKUP($P$2,宝石属性!$B$43:$M$66,COLUMNS(宝石属性!$B$43:M$66),0)*10*VLOOKUP(ROUNDDOWN($O91,-1),宝石属性!$B$25:$N$41,2,0)*VLOOKUP(ROUNDDOWN($O91,-1),宝石属性!$B$25:$N$41,3,0)+VLOOKUP($P$2,职业被动!$B$6:$M$29,COLUMNS(职业被动!$B$6:M$29),0)*$O91,0)</f>
        <v>986</v>
      </c>
      <c r="Z91" s="48">
        <f>属性价值和能力评分!$F$9+ROUND(属性价值和能力评分!$F$38*10,0)*O91+ROUND((SUM(装备属性!$W$9:$W$14)+属性价值和能力评分!$F$38*1.25+1.4+2.8)*IF(O91&lt;10,1,ROUNDDOWN(O91,-1)),0)+15*VLOOKUP(ROUNDDOWN(O91,-1),宝石属性!$B$26:$D$41,2,0)*6*VLOOKUP(ROUNDDOWN(O91,-1),宝石属性!$B$26:$D$41,3,0)+(属性价值和能力评分!$F$49*9+属性价值和能力评分!$F$50*2+属性价值和能力评分!$F$53*8/5)*O91</f>
        <v>16652</v>
      </c>
      <c r="AB91" s="1">
        <v>88</v>
      </c>
      <c r="AC91" s="9">
        <f>ROUND(属性投放!D$4+装备属性!D$4*IF($AB91&lt;10,1,ROUNDDOWN($AB91,-1))+SUM(属性投放!E$37:E$45)*$AB91+VLOOKUP($AC$2,一级属性!$E$41:$P$64,COLUMNS(一级属性!$E$41:G$64),0)*($AB91+0.25*IF($AB91&lt;10,1,ROUNDDOWN($AB91,-1)))+VLOOKUP($AC$2,宝石属性!$B$43:$M$66,COLUMNS(宝石属性!$B$43:D$66),0)*10*VLOOKUP(ROUNDDOWN($AB91,-1),宝石属性!$B$25:$N$41,2,0)*VLOOKUP(ROUNDDOWN($AB91,-1),宝石属性!$B$25:$N$41,3,0)+VLOOKUP($AC$2,职业被动!$B$6:$M$29,COLUMNS(职业被动!$B$6:D$29),0)*$AB91,0)</f>
        <v>5816</v>
      </c>
      <c r="AD91" s="9">
        <f>ROUND(属性投放!E$4+装备属性!E$4*IF($AB91&lt;10,1,ROUNDDOWN($AB91,-1))+SUM(属性投放!F$37:F$45)*$AB91+VLOOKUP($AC$2,一级属性!$E$41:$P$64,COLUMNS(一级属性!$E$41:H$64),0)*($AB91+0.25*IF($AB91&lt;10,1,ROUNDDOWN($AB91,-1)))+VLOOKUP($AC$2,宝石属性!$B$43:$M$66,COLUMNS(宝石属性!$B$43:E$66),0)*10*VLOOKUP(ROUNDDOWN($AB91,-1),宝石属性!$B$25:$N$41,2,0)*VLOOKUP(ROUNDDOWN($AB91,-1),宝石属性!$B$25:$N$41,3,0)+VLOOKUP($AC$2,职业被动!$B$6:$M$29,COLUMNS(职业被动!$B$6:E$29),0)*$AB91,0)</f>
        <v>2176</v>
      </c>
      <c r="AE91" s="9">
        <f>ROUND(属性投放!F$4+装备属性!F$4*IF($AB91&lt;10,1,ROUNDDOWN($AB91,-1))+SUM(属性投放!G$37:G$45)*$AB91+VLOOKUP($AC$2,一级属性!$E$41:$P$64,COLUMNS(一级属性!$E$41:I$64),0)*($AB91+0.25*IF($AB91&lt;10,1,ROUNDDOWN($AB91,-1)))+VLOOKUP($AC$2,宝石属性!$B$43:$M$66,COLUMNS(宝石属性!$B$43:F$66),0)*10*VLOOKUP(ROUNDDOWN($AB91,-1),宝石属性!$B$25:$N$41,2,0)*VLOOKUP(ROUNDDOWN($AB91,-1),宝石属性!$B$25:$N$41,3,0)+VLOOKUP($AC$2,职业被动!$B$6:$M$29,COLUMNS(职业被动!$B$6:F$29),0)*$AB91,0)</f>
        <v>1524</v>
      </c>
      <c r="AF91" s="9">
        <f>ROUND(属性投放!G$4+装备属性!G$4*IF($AB91&lt;10,1,ROUNDDOWN($AB91,-1))+SUM(属性投放!H$37:H$45)*$AB91+VLOOKUP($AC$2,一级属性!$E$41:$P$64,COLUMNS(一级属性!$E$41:J$64),0)*($AB91+0.25*IF($AB91&lt;10,1,ROUNDDOWN($AB91,-1)))+VLOOKUP($AC$2,宝石属性!$B$43:$M$66,COLUMNS(宝石属性!$B$43:G$66),0)*10*VLOOKUP(ROUNDDOWN($AB91,-1),宝石属性!$B$25:$N$41,2,0)*VLOOKUP(ROUNDDOWN($AB91,-1),宝石属性!$B$25:$N$41,3,0)+VLOOKUP($AC$2,职业被动!$B$6:$M$29,COLUMNS(职业被动!$B$6:G$29),0)*$AB91,0)</f>
        <v>1076</v>
      </c>
      <c r="AG91" s="9">
        <f>ROUND(属性投放!H$4+装备属性!H$4*IF($AB91&lt;10,1,ROUNDDOWN($AB91,-1))+SUM(属性投放!I$37:I$45)*$AB91+VLOOKUP($AC$2,一级属性!$E$41:$P$64,COLUMNS(一级属性!$E$41:K$64),0)*($AB91+0.25*IF($AB91&lt;10,1,ROUNDDOWN($AB91,-1)))+VLOOKUP($AC$2,宝石属性!$B$43:$M$66,COLUMNS(宝石属性!$B$43:H$66),0)*10*VLOOKUP(ROUNDDOWN($AB91,-1),宝石属性!$B$25:$N$41,2,0)*VLOOKUP(ROUNDDOWN($AB91,-1),宝石属性!$B$25:$N$41,3,0)+VLOOKUP($AC$2,职业被动!$B$6:$M$29,COLUMNS(职业被动!$B$6:H$29),0)*$AB91,0)</f>
        <v>584</v>
      </c>
      <c r="AH91" s="9">
        <f>ROUND(属性投放!I$4+装备属性!I$4*IF($AB91&lt;10,1,ROUNDDOWN($AB91,-1))+SUM(属性投放!J$37:J$45)*$AB91+VLOOKUP($AC$2,一级属性!$E$41:$P$64,COLUMNS(一级属性!$E$41:L$64),0)*($AB91+0.25*IF($AB91&lt;10,1,ROUNDDOWN($AB91,-1)))+VLOOKUP($AC$2,宝石属性!$B$43:$M$66,COLUMNS(宝石属性!$B$43:I$66),0)*10*VLOOKUP(ROUNDDOWN($AB91,-1),宝石属性!$B$25:$N$41,2,0)*VLOOKUP(ROUNDDOWN($AB91,-1),宝石属性!$B$25:$N$41,3,0)+VLOOKUP($AC$2,职业被动!$B$6:$M$29,COLUMNS(职业被动!$B$6:I$29),0)*$AB91,0)</f>
        <v>994</v>
      </c>
      <c r="AI91" s="9">
        <f>ROUND(属性投放!J$4+装备属性!J$4*IF($AB91&lt;10,1,ROUNDDOWN($AB91,-1))+SUM(属性投放!K$37:K$45)*$AB91+VLOOKUP($AC$2,一级属性!$E$41:$P$64,COLUMNS(一级属性!$E$41:M$64),0)*($AB91+0.25*IF($AB91&lt;10,1,ROUNDDOWN($AB91,-1)))+VLOOKUP($AC$2,宝石属性!$B$43:$M$66,COLUMNS(宝石属性!$B$43:J$66),0)*10*VLOOKUP(ROUNDDOWN($AB91,-1),宝石属性!$B$25:$N$41,2,0)*VLOOKUP(ROUNDDOWN($AB91,-1),宝石属性!$B$25:$N$41,3,0)+VLOOKUP($AC$2,职业被动!$B$6:$M$29,COLUMNS(职业被动!$B$6:J$29),0)*$AB91,0)</f>
        <v>675</v>
      </c>
      <c r="AJ91" s="9">
        <f>ROUND(属性投放!K$4+装备属性!K$4*IF($AB91&lt;10,1,ROUNDDOWN($AB91,-1))+SUM(属性投放!L$37:L$45)*$AB91+VLOOKUP($AC$2,一级属性!$E$41:$P$64,COLUMNS(一级属性!$E$41:N$64),0)*($AB91+0.25*IF($AB91&lt;10,1,ROUNDDOWN($AB91,-1)))+VLOOKUP($AC$2,宝石属性!$B$43:$M$66,COLUMNS(宝石属性!$B$43:K$66),0)*10*VLOOKUP(ROUNDDOWN($AB91,-1),宝石属性!$B$25:$N$41,2,0)*VLOOKUP(ROUNDDOWN($AB91,-1),宝石属性!$B$25:$N$41,3,0)+VLOOKUP($AC$2,职业被动!$B$6:$M$29,COLUMNS(职业被动!$B$6:K$29),0)*$AB91,0)</f>
        <v>304</v>
      </c>
      <c r="AK91" s="9">
        <f>ROUND(属性投放!L$4+装备属性!L$4*IF($AB91&lt;10,1,ROUNDDOWN($AB91,-1))+SUM(属性投放!M$37:M$45)*$AB91+VLOOKUP($AC$2,一级属性!$E$41:$P$64,COLUMNS(一级属性!$E$41:O$64),0)*($AB91+0.25*IF($AB91&lt;10,1,ROUNDDOWN($AB91,-1)))+VLOOKUP($AC$2,宝石属性!$B$43:$M$66,COLUMNS(宝石属性!$B$43:L$66),0)*10*VLOOKUP(ROUNDDOWN($AB91,-1),宝石属性!$B$25:$N$41,2,0)*VLOOKUP(ROUNDDOWN($AB91,-1),宝石属性!$B$25:$N$41,3,0)+VLOOKUP($AC$2,职业被动!$B$6:$M$29,COLUMNS(职业被动!$B$6:L$29),0)*$AB91,0)</f>
        <v>26</v>
      </c>
      <c r="AL91" s="9">
        <f>ROUND(属性投放!M$4+装备属性!M$4*IF($AB91&lt;10,1,ROUNDDOWN($AB91,-1))+SUM(属性投放!N$37:N$45)*$AB91+VLOOKUP($AC$2,一级属性!$E$41:$P$64,COLUMNS(一级属性!$E$41:P$64),0)*($AB91+0.25*IF($AB91&lt;10,1,ROUNDDOWN($AB91,-1)))+VLOOKUP($AC$2,宝石属性!$B$43:$M$66,COLUMNS(宝石属性!$B$43:M$66),0)*10*VLOOKUP(ROUNDDOWN($AB91,-1),宝石属性!$B$25:$N$41,2,0)*VLOOKUP(ROUNDDOWN($AB91,-1),宝石属性!$B$25:$N$41,3,0)+VLOOKUP($AC$2,职业被动!$B$6:$M$29,COLUMNS(职业被动!$B$6:M$29),0)*$AB91,0)</f>
        <v>986</v>
      </c>
      <c r="AM91" s="48">
        <f>属性价值和能力评分!$F$9+ROUND(属性价值和能力评分!$F$38*10,0)*AB91+ROUND((SUM(装备属性!$W$9:$W$14)+属性价值和能力评分!$F$38*1.25+1.4+2.8)*IF(AB91&lt;10,1,ROUNDDOWN(AB91,-1)),0)+15*VLOOKUP(ROUNDDOWN(AB91,-1),宝石属性!$B$26:$D$41,2,0)*6*VLOOKUP(ROUNDDOWN(AB91,-1),宝石属性!$B$26:$D$41,3,0)+(属性价值和能力评分!$F$49*9+属性价值和能力评分!$F$50*2+属性价值和能力评分!$F$53*8/5)*AB91</f>
        <v>16652</v>
      </c>
      <c r="AO91" s="1">
        <v>88</v>
      </c>
      <c r="AP91" s="9">
        <f>ROUND(属性投放!D$4+装备属性!D$4*IF($AO91&lt;10,1,ROUNDDOWN($AO91,-1))+SUM(属性投放!E$37:E$45)*$AO91+VLOOKUP($AP$2,一级属性!$E$41:$P$64,COLUMNS(一级属性!$E$41:G$64),0)*($AO91+0.25*IF($AO91&lt;10,1,ROUNDDOWN($AO91,-1)))+VLOOKUP($AP$2,宝石属性!$B$43:$M$66,COLUMNS(宝石属性!$B$43:D$66),0)*10*VLOOKUP(ROUNDDOWN($AO91,-1),宝石属性!$B$25:$N$41,2,0)*VLOOKUP(ROUNDDOWN($AO91,-1),宝石属性!$B$25:$N$41,3,0)+VLOOKUP($AP$2,职业被动!$B$6:$M$29,COLUMNS(职业被动!$B$6:D$29),0)*$AO91,0)</f>
        <v>5816</v>
      </c>
      <c r="AQ91" s="9">
        <f>ROUND(属性投放!E$4+装备属性!E$4*IF($AO91&lt;10,1,ROUNDDOWN($AO91,-1))+SUM(属性投放!F$37:F$45)*$AO91+VLOOKUP($AP$2,一级属性!$E$41:$P$64,COLUMNS(一级属性!$E$41:H$64),0)*($AO91+0.25*IF($AO91&lt;10,1,ROUNDDOWN($AO91,-1)))+VLOOKUP($AP$2,宝石属性!$B$43:$M$66,COLUMNS(宝石属性!$B$43:E$66),0)*10*VLOOKUP(ROUNDDOWN($AO91,-1),宝石属性!$B$25:$N$41,2,0)*VLOOKUP(ROUNDDOWN($AO91,-1),宝石属性!$B$25:$N$41,3,0)+VLOOKUP($AP$2,职业被动!$B$6:$M$29,COLUMNS(职业被动!$B$6:E$29),0)*$AO91,0)</f>
        <v>3796</v>
      </c>
      <c r="AR91" s="9">
        <f>ROUND(属性投放!F$4+装备属性!F$4*IF($AO91&lt;10,1,ROUNDDOWN($AO91,-1))+SUM(属性投放!G$37:G$45)*$AO91+VLOOKUP($AP$2,一级属性!$E$41:$P$64,COLUMNS(一级属性!$E$41:I$64),0)*($AO91+0.25*IF($AO91&lt;10,1,ROUNDDOWN($AO91,-1)))+VLOOKUP($AP$2,宝石属性!$B$43:$M$66,COLUMNS(宝石属性!$B$43:F$66),0)*10*VLOOKUP(ROUNDDOWN($AO91,-1),宝石属性!$B$25:$N$41,2,0)*VLOOKUP(ROUNDDOWN($AO91,-1),宝石属性!$B$25:$N$41,3,0)+VLOOKUP($AP$2,职业被动!$B$6:$M$29,COLUMNS(职业被动!$B$6:F$29),0)*$AO91,0)</f>
        <v>932</v>
      </c>
      <c r="AS91" s="9">
        <f>ROUND(属性投放!G$4+装备属性!G$4*IF($AO91&lt;10,1,ROUNDDOWN($AO91,-1))+SUM(属性投放!H$37:H$45)*$AO91+VLOOKUP($AP$2,一级属性!$E$41:$P$64,COLUMNS(一级属性!$E$41:J$64),0)*($AO91+0.25*IF($AO91&lt;10,1,ROUNDDOWN($AO91,-1)))+VLOOKUP($AP$2,宝石属性!$B$43:$M$66,COLUMNS(宝石属性!$B$43:G$66),0)*10*VLOOKUP(ROUNDDOWN($AO91,-1),宝石属性!$B$25:$N$41,2,0)*VLOOKUP(ROUNDDOWN($AO91,-1),宝石属性!$B$25:$N$41,3,0)+VLOOKUP($AP$2,职业被动!$B$6:$M$29,COLUMNS(职业被动!$B$6:G$29),0)*$AO91,0)</f>
        <v>900</v>
      </c>
      <c r="AT91" s="9">
        <f>ROUND(属性投放!H$4+装备属性!H$4*IF($AO91&lt;10,1,ROUNDDOWN($AO91,-1))+SUM(属性投放!I$37:I$45)*$AO91+VLOOKUP($AP$2,一级属性!$E$41:$P$64,COLUMNS(一级属性!$E$41:K$64),0)*($AO91+0.25*IF($AO91&lt;10,1,ROUNDDOWN($AO91,-1)))+VLOOKUP($AP$2,宝石属性!$B$43:$M$66,COLUMNS(宝石属性!$B$43:H$66),0)*10*VLOOKUP(ROUNDDOWN($AO91,-1),宝石属性!$B$25:$N$41,2,0)*VLOOKUP(ROUNDDOWN($AO91,-1),宝石属性!$B$25:$N$41,3,0)+VLOOKUP($AP$2,职业被动!$B$6:$M$29,COLUMNS(职业被动!$B$6:H$29),0)*$AO91,0)</f>
        <v>908</v>
      </c>
      <c r="AU91" s="9">
        <f>ROUND(属性投放!I$4+装备属性!I$4*IF($AO91&lt;10,1,ROUNDDOWN($AO91,-1))+SUM(属性投放!J$37:J$45)*$AO91+VLOOKUP($AP$2,一级属性!$E$41:$P$64,COLUMNS(一级属性!$E$41:L$64),0)*($AO91+0.25*IF($AO91&lt;10,1,ROUNDDOWN($AO91,-1)))+VLOOKUP($AP$2,宝石属性!$B$43:$M$66,COLUMNS(宝石属性!$B$43:I$66),0)*10*VLOOKUP(ROUNDDOWN($AO91,-1),宝石属性!$B$25:$N$41,2,0)*VLOOKUP(ROUNDDOWN($AO91,-1),宝石属性!$B$25:$N$41,3,0)+VLOOKUP($AP$2,职业被动!$B$6:$M$29,COLUMNS(职业被动!$B$6:I$29),0)*$AO91,0)</f>
        <v>1058</v>
      </c>
      <c r="AV91" s="9">
        <f>ROUND(属性投放!J$4+装备属性!J$4*IF($AO91&lt;10,1,ROUNDDOWN($AO91,-1))+SUM(属性投放!K$37:K$45)*$AO91+VLOOKUP($AP$2,一级属性!$E$41:$P$64,COLUMNS(一级属性!$E$41:M$64),0)*($AO91+0.25*IF($AO91&lt;10,1,ROUNDDOWN($AO91,-1)))+VLOOKUP($AP$2,宝石属性!$B$43:$M$66,COLUMNS(宝石属性!$B$43:J$66),0)*10*VLOOKUP(ROUNDDOWN($AO91,-1),宝石属性!$B$25:$N$41,2,0)*VLOOKUP(ROUNDDOWN($AO91,-1),宝石属性!$B$25:$N$41,3,0)+VLOOKUP($AP$2,职业被动!$B$6:$M$29,COLUMNS(职业被动!$B$6:J$29),0)*$AO91,0)</f>
        <v>750</v>
      </c>
      <c r="AW91" s="9">
        <f>ROUND(属性投放!K$4+装备属性!K$4*IF($AO91&lt;10,1,ROUNDDOWN($AO91,-1))+SUM(属性投放!L$37:L$45)*$AO91+VLOOKUP($AP$2,一级属性!$E$41:$P$64,COLUMNS(一级属性!$E$41:N$64),0)*($AO91+0.25*IF($AO91&lt;10,1,ROUNDDOWN($AO91,-1)))+VLOOKUP($AP$2,宝石属性!$B$43:$M$66,COLUMNS(宝石属性!$B$43:K$66),0)*10*VLOOKUP(ROUNDDOWN($AO91,-1),宝石属性!$B$25:$N$41,2,0)*VLOOKUP(ROUNDDOWN($AO91,-1),宝石属性!$B$25:$N$41,3,0)+VLOOKUP($AP$2,职业被动!$B$6:$M$29,COLUMNS(职业被动!$B$6:K$29),0)*$AO91,0)</f>
        <v>304</v>
      </c>
      <c r="AX91" s="9">
        <f>ROUND(属性投放!L$4+装备属性!L$4*IF($AO91&lt;10,1,ROUNDDOWN($AO91,-1))+SUM(属性投放!M$37:M$45)*$AO91+VLOOKUP($AP$2,一级属性!$E$41:$P$64,COLUMNS(一级属性!$E$41:O$64),0)*($AO91+0.25*IF($AO91&lt;10,1,ROUNDDOWN($AO91,-1)))+VLOOKUP($AP$2,宝石属性!$B$43:$M$66,COLUMNS(宝石属性!$B$43:L$66),0)*10*VLOOKUP(ROUNDDOWN($AO91,-1),宝石属性!$B$25:$N$41,2,0)*VLOOKUP(ROUNDDOWN($AO91,-1),宝石属性!$B$25:$N$41,3,0)+VLOOKUP($AP$2,职业被动!$B$6:$M$29,COLUMNS(职业被动!$B$6:L$29),0)*$AO91,0)</f>
        <v>966</v>
      </c>
      <c r="AY91" s="9">
        <f>ROUND(属性投放!M$4+装备属性!M$4*IF($AO91&lt;10,1,ROUNDDOWN($AO91,-1))+SUM(属性投放!N$37:N$45)*$AO91+VLOOKUP($AP$2,一级属性!$E$41:$P$64,COLUMNS(一级属性!$E$41:P$64),0)*($AO91+0.25*IF($AO91&lt;10,1,ROUNDDOWN($AO91,-1)))+VLOOKUP($AP$2,宝石属性!$B$43:$M$66,COLUMNS(宝石属性!$B$43:M$66),0)*10*VLOOKUP(ROUNDDOWN($AO91,-1),宝石属性!$B$25:$N$41,2,0)*VLOOKUP(ROUNDDOWN($AO91,-1),宝石属性!$B$25:$N$41,3,0)+VLOOKUP($AP$2,职业被动!$B$6:$M$29,COLUMNS(职业被动!$B$6:M$29),0)*$AO91,0)</f>
        <v>986</v>
      </c>
      <c r="AZ91" s="48">
        <f>属性价值和能力评分!$F$9+ROUND(属性价值和能力评分!$F$38*10,0)*AO91+ROUND((SUM(装备属性!$W$9:$W$14)+属性价值和能力评分!$F$38*1.25+1.4+2.8)*IF(AO91&lt;10,1,ROUNDDOWN(AO91,-1)),0)+15*VLOOKUP(ROUNDDOWN(AO91,-1),宝石属性!$B$26:$D$41,2,0)*6*VLOOKUP(ROUNDDOWN(AO91,-1),宝石属性!$B$26:$D$41,3,0)+(属性价值和能力评分!$F$49*9+属性价值和能力评分!$F$50*2+属性价值和能力评分!$F$53*8/5)*AO91</f>
        <v>16652</v>
      </c>
      <c r="BB91" s="1">
        <v>88</v>
      </c>
      <c r="BC91" s="9">
        <f>ROUND(属性投放!D$4+装备属性!D$4*IF($BB91&lt;10,1,ROUNDDOWN($BB91,-1))+SUM(属性投放!E$37:E$45)*$BB91+VLOOKUP($BC$2,一级属性!$E$41:$P$64,COLUMNS(一级属性!$E$41:G$64),0)*($BB91+0.25*IF($BB91&lt;10,1,ROUNDDOWN($BB91,-1)))+VLOOKUP($BC$2,宝石属性!$B$43:$M$66,COLUMNS(宝石属性!$B$43:D$66),0)*10*VLOOKUP(ROUNDDOWN($BB91,-1),宝石属性!$B$25:$N$41,2,0)*VLOOKUP(ROUNDDOWN($BB91,-1),宝石属性!$B$25:$N$41,3,0)+VLOOKUP($BC$2,职业被动!$B$6:$M$29,COLUMNS(职业被动!$B$6:D$29),0)*$BB91,0)</f>
        <v>5200</v>
      </c>
      <c r="BD91" s="9">
        <f>ROUND(属性投放!E$4+装备属性!E$4*IF($BB91&lt;10,1,ROUNDDOWN($BB91,-1))+SUM(属性投放!F$37:F$45)*$BB91+VLOOKUP($BC$2,一级属性!$E$41:$P$64,COLUMNS(一级属性!$E$41:H$64),0)*($BB91+0.25*IF($BB91&lt;10,1,ROUNDDOWN($BB91,-1)))+VLOOKUP($BC$2,宝石属性!$B$43:$M$66,COLUMNS(宝石属性!$B$43:E$66),0)*10*VLOOKUP(ROUNDDOWN($BB91,-1),宝石属性!$B$25:$N$41,2,0)*VLOOKUP(ROUNDDOWN($BB91,-1),宝石属性!$B$25:$N$41,3,0)+VLOOKUP($BC$2,职业被动!$B$6:$M$29,COLUMNS(职业被动!$B$6:E$29),0)*$BB91,0)</f>
        <v>4336</v>
      </c>
      <c r="BE91" s="9">
        <f>ROUND(属性投放!F$4+装备属性!F$4*IF($BB91&lt;10,1,ROUNDDOWN($BB91,-1))+SUM(属性投放!G$37:G$45)*$BB91+VLOOKUP($BC$2,一级属性!$E$41:$P$64,COLUMNS(一级属性!$E$41:I$64),0)*($BB91+0.25*IF($BB91&lt;10,1,ROUNDDOWN($BB91,-1)))+VLOOKUP($BC$2,宝石属性!$B$43:$M$66,COLUMNS(宝石属性!$B$43:F$66),0)*10*VLOOKUP(ROUNDDOWN($BB91,-1),宝石属性!$B$25:$N$41,2,0)*VLOOKUP(ROUNDDOWN($BB91,-1),宝石属性!$B$25:$N$41,3,0)+VLOOKUP($BC$2,职业被动!$B$6:$M$29,COLUMNS(职业被动!$B$6:F$29),0)*$BB91,0)</f>
        <v>932</v>
      </c>
      <c r="BF91" s="9">
        <f>ROUND(属性投放!G$4+装备属性!G$4*IF($BB91&lt;10,1,ROUNDDOWN($BB91,-1))+SUM(属性投放!H$37:H$45)*$BB91+VLOOKUP($BC$2,一级属性!$E$41:$P$64,COLUMNS(一级属性!$E$41:J$64),0)*($BB91+0.25*IF($BB91&lt;10,1,ROUNDDOWN($BB91,-1)))+VLOOKUP($BC$2,宝石属性!$B$43:$M$66,COLUMNS(宝石属性!$B$43:G$66),0)*10*VLOOKUP(ROUNDDOWN($BB91,-1),宝石属性!$B$25:$N$41,2,0)*VLOOKUP(ROUNDDOWN($BB91,-1),宝石属性!$B$25:$N$41,3,0)+VLOOKUP($BC$2,职业被动!$B$6:$M$29,COLUMNS(职业被动!$B$6:G$29),0)*$BB91,0)</f>
        <v>900</v>
      </c>
      <c r="BG91" s="9">
        <f>ROUND(属性投放!H$4+装备属性!H$4*IF($BB91&lt;10,1,ROUNDDOWN($BB91,-1))+SUM(属性投放!I$37:I$45)*$BB91+VLOOKUP($BC$2,一级属性!$E$41:$P$64,COLUMNS(一级属性!$E$41:K$64),0)*($BB91+0.25*IF($BB91&lt;10,1,ROUNDDOWN($BB91,-1)))+VLOOKUP($BC$2,宝石属性!$B$43:$M$66,COLUMNS(宝石属性!$B$43:H$66),0)*10*VLOOKUP(ROUNDDOWN($BB91,-1),宝石属性!$B$25:$N$41,2,0)*VLOOKUP(ROUNDDOWN($BB91,-1),宝石属性!$B$25:$N$41,3,0)+VLOOKUP($BC$2,职业被动!$B$6:$M$29,COLUMNS(职业被动!$B$6:H$29),0)*$BB91,0)</f>
        <v>1312</v>
      </c>
      <c r="BH91" s="9">
        <f>ROUND(属性投放!I$4+装备属性!I$4*IF($BB91&lt;10,1,ROUNDDOWN($BB91,-1))+SUM(属性投放!J$37:J$45)*$BB91+VLOOKUP($BC$2,一级属性!$E$41:$P$64,COLUMNS(一级属性!$E$41:L$64),0)*($BB91+0.25*IF($BB91&lt;10,1,ROUNDDOWN($BB91,-1)))+VLOOKUP($BC$2,宝石属性!$B$43:$M$66,COLUMNS(宝石属性!$B$43:I$66),0)*10*VLOOKUP(ROUNDDOWN($BB91,-1),宝石属性!$B$25:$N$41,2,0)*VLOOKUP(ROUNDDOWN($BB91,-1),宝石属性!$B$25:$N$41,3,0)+VLOOKUP($BC$2,职业被动!$B$6:$M$29,COLUMNS(职业被动!$B$6:I$29),0)*$BB91,0)</f>
        <v>1254</v>
      </c>
      <c r="BI91" s="9">
        <f>ROUND(属性投放!J$4+装备属性!J$4*IF($BB91&lt;10,1,ROUNDDOWN($BB91,-1))+SUM(属性投放!K$37:K$45)*$BB91+VLOOKUP($BC$2,一级属性!$E$41:$P$64,COLUMNS(一级属性!$E$41:M$64),0)*($BB91+0.25*IF($BB91&lt;10,1,ROUNDDOWN($BB91,-1)))+VLOOKUP($BC$2,宝石属性!$B$43:$M$66,COLUMNS(宝石属性!$B$43:J$66),0)*10*VLOOKUP(ROUNDDOWN($BB91,-1),宝石属性!$B$25:$N$41,2,0)*VLOOKUP(ROUNDDOWN($BB91,-1),宝石属性!$B$25:$N$41,3,0)+VLOOKUP($BC$2,职业被动!$B$6:$M$29,COLUMNS(职业被动!$B$6:J$29),0)*$BB91,0)</f>
        <v>588</v>
      </c>
      <c r="BJ91" s="9">
        <f>ROUND(属性投放!K$4+装备属性!K$4*IF($BB91&lt;10,1,ROUNDDOWN($BB91,-1))+SUM(属性投放!L$37:L$45)*$BB91+VLOOKUP($BC$2,一级属性!$E$41:$P$64,COLUMNS(一级属性!$E$41:N$64),0)*($BB91+0.25*IF($BB91&lt;10,1,ROUNDDOWN($BB91,-1)))+VLOOKUP($BC$2,宝石属性!$B$43:$M$66,COLUMNS(宝石属性!$B$43:K$66),0)*10*VLOOKUP(ROUNDDOWN($BB91,-1),宝石属性!$B$25:$N$41,2,0)*VLOOKUP(ROUNDDOWN($BB91,-1),宝石属性!$B$25:$N$41,3,0)+VLOOKUP($BC$2,职业被动!$B$6:$M$29,COLUMNS(职业被动!$B$6:K$29),0)*$BB91,0)</f>
        <v>304</v>
      </c>
      <c r="BK91" s="9">
        <f>ROUND(属性投放!L$4+装备属性!L$4*IF($BB91&lt;10,1,ROUNDDOWN($BB91,-1))+SUM(属性投放!M$37:M$45)*$BB91+VLOOKUP($BC$2,一级属性!$E$41:$P$64,COLUMNS(一级属性!$E$41:O$64),0)*($BB91+0.25*IF($BB91&lt;10,1,ROUNDDOWN($BB91,-1)))+VLOOKUP($BC$2,宝石属性!$B$43:$M$66,COLUMNS(宝石属性!$B$43:L$66),0)*10*VLOOKUP(ROUNDDOWN($BB91,-1),宝石属性!$B$25:$N$41,2,0)*VLOOKUP(ROUNDDOWN($BB91,-1),宝石属性!$B$25:$N$41,3,0)+VLOOKUP($BC$2,职业被动!$B$6:$M$29,COLUMNS(职业被动!$B$6:L$29),0)*$BB91,0)</f>
        <v>26</v>
      </c>
      <c r="BL91" s="9">
        <f>ROUND(属性投放!M$4+装备属性!M$4*IF($BB91&lt;10,1,ROUNDDOWN($BB91,-1))+SUM(属性投放!N$37:N$45)*$BB91+VLOOKUP($BC$2,一级属性!$E$41:$P$64,COLUMNS(一级属性!$E$41:P$64),0)*($BB91+0.25*IF($BB91&lt;10,1,ROUNDDOWN($BB91,-1)))+VLOOKUP($BC$2,宝石属性!$B$43:$M$66,COLUMNS(宝石属性!$B$43:M$66),0)*10*VLOOKUP(ROUNDDOWN($BB91,-1),宝石属性!$B$25:$N$41,2,0)*VLOOKUP(ROUNDDOWN($BB91,-1),宝石属性!$B$25:$N$41,3,0)+VLOOKUP($BC$2,职业被动!$B$6:$M$29,COLUMNS(职业被动!$B$6:M$29),0)*$BB91,0)</f>
        <v>986</v>
      </c>
      <c r="BM91" s="48">
        <f>属性价值和能力评分!$F$9+ROUND(属性价值和能力评分!$F$38*10,0)*BB91+ROUND((SUM(装备属性!$W$9:$W$14)+属性价值和能力评分!$F$38*1.25+1.4+2.8)*IF(BB91&lt;10,1,ROUNDDOWN(BB91,-1)),0)+15*VLOOKUP(ROUNDDOWN(BB91,-1),宝石属性!$B$26:$D$41,2,0)*6*VLOOKUP(ROUNDDOWN(BB91,-1),宝石属性!$B$26:$D$41,3,0)+(属性价值和能力评分!$F$49*9+属性价值和能力评分!$F$50*2+属性价值和能力评分!$F$53*8/5)*BB91</f>
        <v>16652</v>
      </c>
      <c r="BO91" s="1">
        <v>88</v>
      </c>
      <c r="BP91" s="9">
        <f>ROUND(属性投放!D$4+装备属性!D$4*IF($BO91&lt;10,1,ROUNDDOWN($BO91,-1))+SUM(属性投放!E$37:E$45)*$BO91+VLOOKUP($BP$2,一级属性!$E$41:$P$64,COLUMNS(一级属性!$E$41:G$64),0)*($BO91+0.25*IF($BO91&lt;10,1,ROUNDDOWN($BO91,-1)))+VLOOKUP($BP$2,宝石属性!$B$43:$M$66,COLUMNS(宝石属性!$B$43:D$66),0)*10*VLOOKUP(ROUNDDOWN($BO91,-1),宝石属性!$B$25:$N$41,2,0)*VLOOKUP(ROUNDDOWN($BO91,-1),宝石属性!$B$25:$N$41,3,0)+VLOOKUP($BP$2,职业被动!$B$6:$M$29,COLUMNS(职业被动!$B$6:D$29),0)*$BO91,0)</f>
        <v>6432</v>
      </c>
      <c r="BQ91" s="9">
        <f>ROUND(属性投放!E$4+装备属性!E$4*IF($BO91&lt;10,1,ROUNDDOWN($BO91,-1))+SUM(属性投放!F$37:F$45)*$BO91+VLOOKUP($BP$2,一级属性!$E$41:$P$64,COLUMNS(一级属性!$E$41:H$64),0)*($BO91+0.25*IF($BO91&lt;10,1,ROUNDDOWN($BO91,-1)))+VLOOKUP($BP$2,宝石属性!$B$43:$M$66,COLUMNS(宝石属性!$B$43:E$66),0)*10*VLOOKUP(ROUNDDOWN($BO91,-1),宝石属性!$B$25:$N$41,2,0)*VLOOKUP(ROUNDDOWN($BO91,-1),宝石属性!$B$25:$N$41,3,0)+VLOOKUP($BP$2,职业被动!$B$6:$M$29,COLUMNS(职业被动!$B$6:E$29),0)*$BO91,0)</f>
        <v>3796</v>
      </c>
      <c r="BR91" s="9">
        <f>ROUND(属性投放!F$4+装备属性!F$4*IF($BO91&lt;10,1,ROUNDDOWN($BO91,-1))+SUM(属性投放!G$37:G$45)*$BO91+VLOOKUP($BP$2,一级属性!$E$41:$P$64,COLUMNS(一级属性!$E$41:I$64),0)*($BO91+0.25*IF($BO91&lt;10,1,ROUNDDOWN($BO91,-1)))+VLOOKUP($BP$2,宝石属性!$B$43:$M$66,COLUMNS(宝石属性!$B$43:F$66),0)*10*VLOOKUP(ROUNDDOWN($BO91,-1),宝石属性!$B$25:$N$41,2,0)*VLOOKUP(ROUNDDOWN($BO91,-1),宝石属性!$B$25:$N$41,3,0)+VLOOKUP($BP$2,职业被动!$B$6:$M$29,COLUMNS(职业被动!$B$6:F$29),0)*$BO91,0)</f>
        <v>932</v>
      </c>
      <c r="BS91" s="9">
        <f>ROUND(属性投放!G$4+装备属性!G$4*IF($BO91&lt;10,1,ROUNDDOWN($BO91,-1))+SUM(属性投放!H$37:H$45)*$BO91+VLOOKUP($BP$2,一级属性!$E$41:$P$64,COLUMNS(一级属性!$E$41:J$64),0)*($BO91+0.25*IF($BO91&lt;10,1,ROUNDDOWN($BO91,-1)))+VLOOKUP($BP$2,宝石属性!$B$43:$M$66,COLUMNS(宝石属性!$B$43:G$66),0)*10*VLOOKUP(ROUNDDOWN($BO91,-1),宝石属性!$B$25:$N$41,2,0)*VLOOKUP(ROUNDDOWN($BO91,-1),宝石属性!$B$25:$N$41,3,0)+VLOOKUP($BP$2,职业被动!$B$6:$M$29,COLUMNS(职业被动!$B$6:G$29),0)*$BO91,0)</f>
        <v>900</v>
      </c>
      <c r="BT91" s="9">
        <f>ROUND(属性投放!H$4+装备属性!H$4*IF($BO91&lt;10,1,ROUNDDOWN($BO91,-1))+SUM(属性投放!I$37:I$45)*$BO91+VLOOKUP($BP$2,一级属性!$E$41:$P$64,COLUMNS(一级属性!$E$41:K$64),0)*($BO91+0.25*IF($BO91&lt;10,1,ROUNDDOWN($BO91,-1)))+VLOOKUP($BP$2,宝石属性!$B$43:$M$66,COLUMNS(宝石属性!$B$43:H$66),0)*10*VLOOKUP(ROUNDDOWN($BO91,-1),宝石属性!$B$25:$N$41,2,0)*VLOOKUP(ROUNDDOWN($BO91,-1),宝石属性!$B$25:$N$41,3,0)+VLOOKUP($BP$2,职业被动!$B$6:$M$29,COLUMNS(职业被动!$B$6:H$29),0)*$BO91,0)</f>
        <v>996</v>
      </c>
      <c r="BU91" s="9">
        <f>ROUND(属性投放!I$4+装备属性!I$4*IF($BO91&lt;10,1,ROUNDDOWN($BO91,-1))+SUM(属性投放!J$37:J$45)*$BO91+VLOOKUP($BP$2,一级属性!$E$41:$P$64,COLUMNS(一级属性!$E$41:L$64),0)*($BO91+0.25*IF($BO91&lt;10,1,ROUNDDOWN($BO91,-1)))+VLOOKUP($BP$2,宝石属性!$B$43:$M$66,COLUMNS(宝石属性!$B$43:I$66),0)*10*VLOOKUP(ROUNDDOWN($BO91,-1),宝石属性!$B$25:$N$41,2,0)*VLOOKUP(ROUNDDOWN($BO91,-1),宝石属性!$B$25:$N$41,3,0)+VLOOKUP($BP$2,职业被动!$B$6:$M$29,COLUMNS(职业被动!$B$6:I$29),0)*$BO91,0)</f>
        <v>1058</v>
      </c>
      <c r="BV91" s="9">
        <f>ROUND(属性投放!J$4+装备属性!J$4*IF($BO91&lt;10,1,ROUNDDOWN($BO91,-1))+SUM(属性投放!K$37:K$45)*$BO91+VLOOKUP($BP$2,一级属性!$E$41:$P$64,COLUMNS(一级属性!$E$41:M$64),0)*($BO91+0.25*IF($BO91&lt;10,1,ROUNDDOWN($BO91,-1)))+VLOOKUP($BP$2,宝石属性!$B$43:$M$66,COLUMNS(宝石属性!$B$43:J$66),0)*10*VLOOKUP(ROUNDDOWN($BO91,-1),宝石属性!$B$25:$N$41,2,0)*VLOOKUP(ROUNDDOWN($BO91,-1),宝石属性!$B$25:$N$41,3,0)+VLOOKUP($BP$2,职业被动!$B$6:$M$29,COLUMNS(职业被动!$B$6:J$29),0)*$BO91,0)</f>
        <v>750</v>
      </c>
      <c r="BW91" s="9">
        <f>ROUND(属性投放!K$4+装备属性!K$4*IF($BO91&lt;10,1,ROUNDDOWN($BO91,-1))+SUM(属性投放!L$37:L$45)*$BO91+VLOOKUP($BP$2,一级属性!$E$41:$P$64,COLUMNS(一级属性!$E$41:N$64),0)*($BO91+0.25*IF($BO91&lt;10,1,ROUNDDOWN($BO91,-1)))+VLOOKUP($BP$2,宝石属性!$B$43:$M$66,COLUMNS(宝石属性!$B$43:K$66),0)*10*VLOOKUP(ROUNDDOWN($BO91,-1),宝石属性!$B$25:$N$41,2,0)*VLOOKUP(ROUNDDOWN($BO91,-1),宝石属性!$B$25:$N$41,3,0)+VLOOKUP($BP$2,职业被动!$B$6:$M$29,COLUMNS(职业被动!$B$6:K$29),0)*$BO91,0)</f>
        <v>464</v>
      </c>
      <c r="BX91" s="9">
        <f>ROUND(属性投放!L$4+装备属性!L$4*IF($BO91&lt;10,1,ROUNDDOWN($BO91,-1))+SUM(属性投放!M$37:M$45)*$BO91+VLOOKUP($BP$2,一级属性!$E$41:$P$64,COLUMNS(一级属性!$E$41:O$64),0)*($BO91+0.25*IF($BO91&lt;10,1,ROUNDDOWN($BO91,-1)))+VLOOKUP($BP$2,宝石属性!$B$43:$M$66,COLUMNS(宝石属性!$B$43:L$66),0)*10*VLOOKUP(ROUNDDOWN($BO91,-1),宝石属性!$B$25:$N$41,2,0)*VLOOKUP(ROUNDDOWN($BO91,-1),宝石属性!$B$25:$N$41,3,0)+VLOOKUP($BP$2,职业被动!$B$6:$M$29,COLUMNS(职业被动!$B$6:L$29),0)*$BO91,0)</f>
        <v>26</v>
      </c>
      <c r="BY91" s="9">
        <f>ROUND(属性投放!M$4+装备属性!M$4*IF($BO91&lt;10,1,ROUNDDOWN($BO91,-1))+SUM(属性投放!N$37:N$45)*$BO91+VLOOKUP($BP$2,一级属性!$E$41:$P$64,COLUMNS(一级属性!$E$41:P$64),0)*($BO91+0.25*IF($BO91&lt;10,1,ROUNDDOWN($BO91,-1)))+VLOOKUP($BP$2,宝石属性!$B$43:$M$66,COLUMNS(宝石属性!$B$43:M$66),0)*10*VLOOKUP(ROUNDDOWN($BO91,-1),宝石属性!$B$25:$N$41,2,0)*VLOOKUP(ROUNDDOWN($BO91,-1),宝石属性!$B$25:$N$41,3,0)+VLOOKUP($BP$2,职业被动!$B$6:$M$29,COLUMNS(职业被动!$B$6:M$29),0)*$BO91,0)</f>
        <v>986</v>
      </c>
      <c r="BZ91" s="48">
        <f>属性价值和能力评分!$F$9+ROUND(属性价值和能力评分!$F$38*10,0)*BO91+ROUND((SUM(装备属性!$W$9:$W$14)+属性价值和能力评分!$F$38*1.25+1.4+2.8)*IF(BO91&lt;10,1,ROUNDDOWN(BO91,-1)),0)+15*VLOOKUP(ROUNDDOWN(BO91,-1),宝石属性!$B$26:$D$41,2,0)*6*VLOOKUP(ROUNDDOWN(BO91,-1),宝石属性!$B$26:$D$41,3,0)+(属性价值和能力评分!$F$49*9+属性价值和能力评分!$F$50*2+属性价值和能力评分!$F$53*8/5)*BO91</f>
        <v>16652</v>
      </c>
      <c r="CB91" s="1">
        <v>88</v>
      </c>
      <c r="CC91" s="9">
        <f>ROUND(属性投放!D$4+装备属性!D$4*IF($CB91&lt;10,1,ROUNDDOWN($CB91,-1))+SUM(属性投放!E$37:E$45)*$CB91+VLOOKUP($CC$2,一级属性!$E$41:$P$64,COLUMNS(一级属性!$E$41:G$64),0)*($CB91+0.25*IF($CB91&lt;10,1,ROUNDDOWN($CB91,-1)))+VLOOKUP($CC$2,宝石属性!$B$43:$M$66,COLUMNS(宝石属性!$B$43:D$66),0)*10*VLOOKUP(ROUNDDOWN($CB91,-1),宝石属性!$B$25:$N$41,2,0)*VLOOKUP(ROUNDDOWN($CB91,-1),宝石属性!$B$25:$N$41,3,0)+VLOOKUP($CC$2,职业被动!$B$6:$M$29,COLUMNS(职业被动!$B$6:D$29),0)*$CB91,0)</f>
        <v>4336</v>
      </c>
      <c r="CD91" s="9">
        <f>ROUND(属性投放!E$4+装备属性!E$4*IF($CB91&lt;10,1,ROUNDDOWN($CB91,-1))+SUM(属性投放!F$37:F$45)*$CB91+VLOOKUP($CC$2,一级属性!$E$41:$P$64,COLUMNS(一级属性!$E$41:H$64),0)*($CB91+0.25*IF($CB91&lt;10,1,ROUNDDOWN($CB91,-1)))+VLOOKUP($CC$2,宝石属性!$B$43:$M$66,COLUMNS(宝石属性!$B$43:E$66),0)*10*VLOOKUP(ROUNDDOWN($CB91,-1),宝石属性!$B$25:$N$41,2,0)*VLOOKUP(ROUNDDOWN($CB91,-1),宝石属性!$B$25:$N$41,3,0)+VLOOKUP($CC$2,职业被动!$B$6:$M$29,COLUMNS(职业被动!$B$6:E$29),0)*$CB91,0)</f>
        <v>2176</v>
      </c>
      <c r="CE91" s="9">
        <f>ROUND(属性投放!F$4+装备属性!F$4*IF($CB91&lt;10,1,ROUNDDOWN($CB91,-1))+SUM(属性投放!G$37:G$45)*$CB91+VLOOKUP($CC$2,一级属性!$E$41:$P$64,COLUMNS(一级属性!$E$41:I$64),0)*($CB91+0.25*IF($CB91&lt;10,1,ROUNDDOWN($CB91,-1)))+VLOOKUP($CC$2,宝石属性!$B$43:$M$66,COLUMNS(宝石属性!$B$43:F$66),0)*10*VLOOKUP(ROUNDDOWN($CB91,-1),宝石属性!$B$25:$N$41,2,0)*VLOOKUP(ROUNDDOWN($CB91,-1),宝石属性!$B$25:$N$41,3,0)+VLOOKUP($CC$2,职业被动!$B$6:$M$29,COLUMNS(职业被动!$B$6:F$29),0)*$CB91,0)</f>
        <v>2012</v>
      </c>
      <c r="CF91" s="9">
        <f>ROUND(属性投放!G$4+装备属性!G$4*IF($CB91&lt;10,1,ROUNDDOWN($CB91,-1))+SUM(属性投放!H$37:H$45)*$CB91+VLOOKUP($CC$2,一级属性!$E$41:$P$64,COLUMNS(一级属性!$E$41:J$64),0)*($CB91+0.25*IF($CB91&lt;10,1,ROUNDDOWN($CB91,-1)))+VLOOKUP($CC$2,宝石属性!$B$43:$M$66,COLUMNS(宝石属性!$B$43:G$66),0)*10*VLOOKUP(ROUNDDOWN($CB91,-1),宝石属性!$B$25:$N$41,2,0)*VLOOKUP(ROUNDDOWN($CB91,-1),宝石属性!$B$25:$N$41,3,0)+VLOOKUP($CC$2,职业被动!$B$6:$M$29,COLUMNS(职业被动!$B$6:G$29),0)*$CB91,0)</f>
        <v>988</v>
      </c>
      <c r="CG91" s="9">
        <f>ROUND(属性投放!H$4+装备属性!H$4*IF($CB91&lt;10,1,ROUNDDOWN($CB91,-1))+SUM(属性投放!I$37:I$45)*$CB91+VLOOKUP($CC$2,一级属性!$E$41:$P$64,COLUMNS(一级属性!$E$41:K$64),0)*($CB91+0.25*IF($CB91&lt;10,1,ROUNDDOWN($CB91,-1)))+VLOOKUP($CC$2,宝石属性!$B$43:$M$66,COLUMNS(宝石属性!$B$43:H$66),0)*10*VLOOKUP(ROUNDDOWN($CB91,-1),宝石属性!$B$25:$N$41,2,0)*VLOOKUP(ROUNDDOWN($CB91,-1),宝石属性!$B$25:$N$41,3,0)+VLOOKUP($CC$2,职业被动!$B$6:$M$29,COLUMNS(职业被动!$B$6:H$29),0)*$CB91,0)</f>
        <v>584</v>
      </c>
      <c r="CH91" s="9">
        <f>ROUND(属性投放!I$4+装备属性!I$4*IF($CB91&lt;10,1,ROUNDDOWN($CB91,-1))+SUM(属性投放!J$37:J$45)*$CB91+VLOOKUP($CC$2,一级属性!$E$41:$P$64,COLUMNS(一级属性!$E$41:L$64),0)*($CB91+0.25*IF($CB91&lt;10,1,ROUNDDOWN($CB91,-1)))+VLOOKUP($CC$2,宝石属性!$B$43:$M$66,COLUMNS(宝石属性!$B$43:I$66),0)*10*VLOOKUP(ROUNDDOWN($CB91,-1),宝石属性!$B$25:$N$41,2,0)*VLOOKUP(ROUNDDOWN($CB91,-1),宝石属性!$B$25:$N$41,3,0)+VLOOKUP($CC$2,职业被动!$B$6:$M$29,COLUMNS(职业被动!$B$6:I$29),0)*$CB91,0)</f>
        <v>1015</v>
      </c>
      <c r="CI91" s="9">
        <f>ROUND(属性投放!J$4+装备属性!J$4*IF($CB91&lt;10,1,ROUNDDOWN($CB91,-1))+SUM(属性投放!K$37:K$45)*$CB91+VLOOKUP($CC$2,一级属性!$E$41:$P$64,COLUMNS(一级属性!$E$41:M$64),0)*($CB91+0.25*IF($CB91&lt;10,1,ROUNDDOWN($CB91,-1)))+VLOOKUP($CC$2,宝石属性!$B$43:$M$66,COLUMNS(宝石属性!$B$43:J$66),0)*10*VLOOKUP(ROUNDDOWN($CB91,-1),宝石属性!$B$25:$N$41,2,0)*VLOOKUP(ROUNDDOWN($CB91,-1),宝石属性!$B$25:$N$41,3,0)+VLOOKUP($CC$2,职业被动!$B$6:$M$29,COLUMNS(职业被动!$B$6:J$29),0)*$CB91,0)</f>
        <v>675</v>
      </c>
      <c r="CJ91" s="9">
        <f>ROUND(属性投放!K$4+装备属性!K$4*IF($CB91&lt;10,1,ROUNDDOWN($CB91,-1))+SUM(属性投放!L$37:L$45)*$CB91+VLOOKUP($CC$2,一级属性!$E$41:$P$64,COLUMNS(一级属性!$E$41:N$64),0)*($CB91+0.25*IF($CB91&lt;10,1,ROUNDDOWN($CB91,-1)))+VLOOKUP($CC$2,宝石属性!$B$43:$M$66,COLUMNS(宝石属性!$B$43:K$66),0)*10*VLOOKUP(ROUNDDOWN($CB91,-1),宝石属性!$B$25:$N$41,2,0)*VLOOKUP(ROUNDDOWN($CB91,-1),宝石属性!$B$25:$N$41,3,0)+VLOOKUP($CC$2,职业被动!$B$6:$M$29,COLUMNS(职业被动!$B$6:K$29),0)*$CB91,0)</f>
        <v>304</v>
      </c>
      <c r="CK91" s="9">
        <f>ROUND(属性投放!L$4+装备属性!L$4*IF($CB91&lt;10,1,ROUNDDOWN($CB91,-1))+SUM(属性投放!M$37:M$45)*$CB91+VLOOKUP($CC$2,一级属性!$E$41:$P$64,COLUMNS(一级属性!$E$41:O$64),0)*($CB91+0.25*IF($CB91&lt;10,1,ROUNDDOWN($CB91,-1)))+VLOOKUP($CC$2,宝石属性!$B$43:$M$66,COLUMNS(宝石属性!$B$43:L$66),0)*10*VLOOKUP(ROUNDDOWN($CB91,-1),宝石属性!$B$25:$N$41,2,0)*VLOOKUP(ROUNDDOWN($CB91,-1),宝石属性!$B$25:$N$41,3,0)+VLOOKUP($CC$2,职业被动!$B$6:$M$29,COLUMNS(职业被动!$B$6:L$29),0)*$CB91,0)</f>
        <v>26</v>
      </c>
      <c r="CL91" s="9">
        <f>ROUND(属性投放!M$4+装备属性!M$4*IF($CB91&lt;10,1,ROUNDDOWN($CB91,-1))+SUM(属性投放!N$37:N$45)*$CB91+VLOOKUP($CC$2,一级属性!$E$41:$P$64,COLUMNS(一级属性!$E$41:P$64),0)*($CB91+0.25*IF($CB91&lt;10,1,ROUNDDOWN($CB91,-1)))+VLOOKUP($CC$2,宝石属性!$B$43:$M$66,COLUMNS(宝石属性!$B$43:M$66),0)*10*VLOOKUP(ROUNDDOWN($CB91,-1),宝石属性!$B$25:$N$41,2,0)*VLOOKUP(ROUNDDOWN($CB91,-1),宝石属性!$B$25:$N$41,3,0)+VLOOKUP($CC$2,职业被动!$B$6:$M$29,COLUMNS(职业被动!$B$6:M$29),0)*$CB91,0)</f>
        <v>906</v>
      </c>
      <c r="CM91" s="48">
        <f>属性价值和能力评分!$F$9+ROUND(属性价值和能力评分!$F$38*10,0)*CB91+ROUND((SUM(装备属性!$W$9:$W$14)+属性价值和能力评分!$F$38*1.25+1.4+2.8)*IF(CB91&lt;10,1,ROUNDDOWN(CB91,-1)),0)+15*VLOOKUP(ROUNDDOWN(CB91,-1),宝石属性!$B$26:$D$41,2,0)*6*VLOOKUP(ROUNDDOWN(CB91,-1),宝石属性!$B$26:$D$41,3,0)+(属性价值和能力评分!$F$49*9+属性价值和能力评分!$F$50*2+属性价值和能力评分!$F$53*8/5)*CB91</f>
        <v>16652</v>
      </c>
      <c r="CO91" s="1">
        <v>88</v>
      </c>
      <c r="CP91" s="9">
        <f>ROUND(属性投放!D$4+装备属性!D$4*IF($CO91&lt;10,1,ROUNDDOWN($CO91,-1))+SUM(属性投放!E$37:E$45)*$CO91+VLOOKUP($CP$2,一级属性!$E$41:$P$64,COLUMNS(一级属性!$E$41:G$64),0)*($CO91+0.25*IF($CO91&lt;10,1,ROUNDDOWN($CO91,-1)))+VLOOKUP($CP$2,宝石属性!$B$43:$M$66,COLUMNS(宝石属性!$B$43:D$66),0)*10*VLOOKUP(ROUNDDOWN($CO91,-1),宝石属性!$B$25:$N$41,2,0)*VLOOKUP(ROUNDDOWN($CO91,-1),宝石属性!$B$25:$N$41,3,0)+VLOOKUP($CP$2,职业被动!$B$6:$M$29,COLUMNS(职业被动!$B$6:D$29),0)*$CO91,0)</f>
        <v>4336</v>
      </c>
      <c r="CQ91" s="9">
        <f>ROUND(属性投放!E$4+装备属性!E$4*IF($CO91&lt;10,1,ROUNDDOWN($CO91,-1))+SUM(属性投放!F$37:F$45)*$CO91+VLOOKUP($CP$2,一级属性!$E$41:$P$64,COLUMNS(一级属性!$E$41:H$64),0)*($CO91+0.25*IF($CO91&lt;10,1,ROUNDDOWN($CO91,-1)))+VLOOKUP($CP$2,宝石属性!$B$43:$M$66,COLUMNS(宝石属性!$B$43:E$66),0)*10*VLOOKUP(ROUNDDOWN($CO91,-1),宝石属性!$B$25:$N$41,2,0)*VLOOKUP(ROUNDDOWN($CO91,-1),宝石属性!$B$25:$N$41,3,0)+VLOOKUP($CP$2,职业被动!$B$6:$M$29,COLUMNS(职业被动!$B$6:E$29),0)*$CO91,0)</f>
        <v>4876</v>
      </c>
      <c r="CR91" s="9">
        <f>ROUND(属性投放!F$4+装备属性!F$4*IF($CO91&lt;10,1,ROUNDDOWN($CO91,-1))+SUM(属性投放!G$37:G$45)*$CO91+VLOOKUP($CP$2,一级属性!$E$41:$P$64,COLUMNS(一级属性!$E$41:I$64),0)*($CO91+0.25*IF($CO91&lt;10,1,ROUNDDOWN($CO91,-1)))+VLOOKUP($CP$2,宝石属性!$B$43:$M$66,COLUMNS(宝石属性!$B$43:F$66),0)*10*VLOOKUP(ROUNDDOWN($CO91,-1),宝石属性!$B$25:$N$41,2,0)*VLOOKUP(ROUNDDOWN($CO91,-1),宝石属性!$B$25:$N$41,3,0)+VLOOKUP($CP$2,职业被动!$B$6:$M$29,COLUMNS(职业被动!$B$6:F$29),0)*$CO91,0)</f>
        <v>932</v>
      </c>
      <c r="CS91" s="9">
        <f>ROUND(属性投放!G$4+装备属性!G$4*IF($CO91&lt;10,1,ROUNDDOWN($CO91,-1))+SUM(属性投放!H$37:H$45)*$CO91+VLOOKUP($CP$2,一级属性!$E$41:$P$64,COLUMNS(一级属性!$E$41:J$64),0)*($CO91+0.25*IF($CO91&lt;10,1,ROUNDDOWN($CO91,-1)))+VLOOKUP($CP$2,宝石属性!$B$43:$M$66,COLUMNS(宝石属性!$B$43:G$66),0)*10*VLOOKUP(ROUNDDOWN($CO91,-1),宝石属性!$B$25:$N$41,2,0)*VLOOKUP(ROUNDDOWN($CO91,-1),宝石属性!$B$25:$N$41,3,0)+VLOOKUP($CP$2,职业被动!$B$6:$M$29,COLUMNS(职业被动!$B$6:G$29),0)*$CO91,0)</f>
        <v>900</v>
      </c>
      <c r="CT91" s="9">
        <f>ROUND(属性投放!H$4+装备属性!H$4*IF($CO91&lt;10,1,ROUNDDOWN($CO91,-1))+SUM(属性投放!I$37:I$45)*$CO91+VLOOKUP($CP$2,一级属性!$E$41:$P$64,COLUMNS(一级属性!$E$41:K$64),0)*($CO91+0.25*IF($CO91&lt;10,1,ROUNDDOWN($CO91,-1)))+VLOOKUP($CP$2,宝石属性!$B$43:$M$66,COLUMNS(宝石属性!$B$43:H$66),0)*10*VLOOKUP(ROUNDDOWN($CO91,-1),宝石属性!$B$25:$N$41,2,0)*VLOOKUP(ROUNDDOWN($CO91,-1),宝石属性!$B$25:$N$41,3,0)+VLOOKUP($CP$2,职业被动!$B$6:$M$29,COLUMNS(职业被动!$B$6:H$29),0)*$CO91,0)</f>
        <v>1540</v>
      </c>
      <c r="CU91" s="9">
        <f>ROUND(属性投放!I$4+装备属性!I$4*IF($CO91&lt;10,1,ROUNDDOWN($CO91,-1))+SUM(属性投放!J$37:J$45)*$CO91+VLOOKUP($CP$2,一级属性!$E$41:$P$64,COLUMNS(一级属性!$E$41:L$64),0)*($CO91+0.25*IF($CO91&lt;10,1,ROUNDDOWN($CO91,-1)))+VLOOKUP($CP$2,宝石属性!$B$43:$M$66,COLUMNS(宝石属性!$B$43:I$66),0)*10*VLOOKUP(ROUNDDOWN($CO91,-1),宝石属性!$B$25:$N$41,2,0)*VLOOKUP(ROUNDDOWN($CO91,-1),宝石属性!$B$25:$N$41,3,0)+VLOOKUP($CP$2,职业被动!$B$6:$M$29,COLUMNS(职业被动!$B$6:I$29),0)*$CO91,0)</f>
        <v>1319</v>
      </c>
      <c r="CV91" s="9">
        <f>ROUND(属性投放!J$4+装备属性!J$4*IF($CO91&lt;10,1,ROUNDDOWN($CO91,-1))+SUM(属性投放!K$37:K$45)*$CO91+VLOOKUP($CP$2,一级属性!$E$41:$P$64,COLUMNS(一级属性!$E$41:M$64),0)*($CO91+0.25*IF($CO91&lt;10,1,ROUNDDOWN($CO91,-1)))+VLOOKUP($CP$2,宝石属性!$B$43:$M$66,COLUMNS(宝石属性!$B$43:J$66),0)*10*VLOOKUP(ROUNDDOWN($CO91,-1),宝石属性!$B$25:$N$41,2,0)*VLOOKUP(ROUNDDOWN($CO91,-1),宝石属性!$B$25:$N$41,3,0)+VLOOKUP($CP$2,职业被动!$B$6:$M$29,COLUMNS(职业被动!$B$6:J$29),0)*$CO91,0)</f>
        <v>567</v>
      </c>
      <c r="CW91" s="9">
        <f>ROUND(属性投放!K$4+装备属性!K$4*IF($CO91&lt;10,1,ROUNDDOWN($CO91,-1))+SUM(属性投放!L$37:L$45)*$CO91+VLOOKUP($CP$2,一级属性!$E$41:$P$64,COLUMNS(一级属性!$E$41:N$64),0)*($CO91+0.25*IF($CO91&lt;10,1,ROUNDDOWN($CO91,-1)))+VLOOKUP($CP$2,宝石属性!$B$43:$M$66,COLUMNS(宝石属性!$B$43:K$66),0)*10*VLOOKUP(ROUNDDOWN($CO91,-1),宝石属性!$B$25:$N$41,2,0)*VLOOKUP(ROUNDDOWN($CO91,-1),宝石属性!$B$25:$N$41,3,0)+VLOOKUP($CP$2,职业被动!$B$6:$M$29,COLUMNS(职业被动!$B$6:K$29),0)*$CO91,0)</f>
        <v>304</v>
      </c>
      <c r="CX91" s="9">
        <f>ROUND(属性投放!L$4+装备属性!L$4*IF($CO91&lt;10,1,ROUNDDOWN($CO91,-1))+SUM(属性投放!M$37:M$45)*$CO91+VLOOKUP($CP$2,一级属性!$E$41:$P$64,COLUMNS(一级属性!$E$41:O$64),0)*($CO91+0.25*IF($CO91&lt;10,1,ROUNDDOWN($CO91,-1)))+VLOOKUP($CP$2,宝石属性!$B$43:$M$66,COLUMNS(宝石属性!$B$43:L$66),0)*10*VLOOKUP(ROUNDDOWN($CO91,-1),宝石属性!$B$25:$N$41,2,0)*VLOOKUP(ROUNDDOWN($CO91,-1),宝石属性!$B$25:$N$41,3,0)+VLOOKUP($CP$2,职业被动!$B$6:$M$29,COLUMNS(职业被动!$B$6:L$29),0)*$CO91,0)</f>
        <v>26</v>
      </c>
      <c r="CY91" s="9">
        <f>ROUND(属性投放!M$4+装备属性!M$4*IF($CO91&lt;10,1,ROUNDDOWN($CO91,-1))+SUM(属性投放!N$37:N$45)*$CO91+VLOOKUP($CP$2,一级属性!$E$41:$P$64,COLUMNS(一级属性!$E$41:P$64),0)*($CO91+0.25*IF($CO91&lt;10,1,ROUNDDOWN($CO91,-1)))+VLOOKUP($CP$2,宝石属性!$B$43:$M$66,COLUMNS(宝石属性!$B$43:M$66),0)*10*VLOOKUP(ROUNDDOWN($CO91,-1),宝石属性!$B$25:$N$41,2,0)*VLOOKUP(ROUNDDOWN($CO91,-1),宝石属性!$B$25:$N$41,3,0)+VLOOKUP($CP$2,职业被动!$B$6:$M$29,COLUMNS(职业被动!$B$6:M$29),0)*$CO91,0)</f>
        <v>906</v>
      </c>
      <c r="CZ91" s="48">
        <f>属性价值和能力评分!$F$9+ROUND(属性价值和能力评分!$F$38*10,0)*CO91+ROUND((SUM(装备属性!$W$9:$W$14)+属性价值和能力评分!$F$38*1.25+1.4+2.8)*IF(CO91&lt;10,1,ROUNDDOWN(CO91,-1)),0)+15*VLOOKUP(ROUNDDOWN(CO91,-1),宝石属性!$B$26:$D$41,2,0)*6*VLOOKUP(ROUNDDOWN(CO91,-1),宝石属性!$B$26:$D$41,3,0)+(属性价值和能力评分!$F$49*9+属性价值和能力评分!$F$50*2+属性价值和能力评分!$F$53*8/5)*CO91</f>
        <v>16652</v>
      </c>
      <c r="DB91" s="1">
        <v>88</v>
      </c>
      <c r="DC91" s="9">
        <f>ROUND(属性投放!D$4+装备属性!D$4*IF($DB91&lt;10,1,ROUNDDOWN($DB91,-1))+SUM(属性投放!E$37:E$45)*$DB91+VLOOKUP($DC$2,一级属性!$E$41:$P$64,COLUMNS(一级属性!$E$41:G$64),0)*($DB91+0.25*IF($DB91&lt;10,1,ROUNDDOWN($DB91,-1)))+VLOOKUP($DC$2,宝石属性!$B$43:$M$66,COLUMNS(宝石属性!$B$43:D$66),0)*10*VLOOKUP(ROUNDDOWN($DB91,-1),宝石属性!$B$25:$N$41,2,0)*VLOOKUP(ROUNDDOWN($DB91,-1),宝石属性!$B$25:$N$41,3,0)+VLOOKUP($DC$2,职业被动!$B$6:$M$29,COLUMNS(职业被动!$B$6:D$29),0)*$DB91,0)</f>
        <v>4952</v>
      </c>
      <c r="DD91" s="9">
        <f>ROUND(属性投放!E$4+装备属性!E$4*IF($DB91&lt;10,1,ROUNDDOWN($DB91,-1))+SUM(属性投放!F$37:F$45)*$DB91+VLOOKUP($DC$2,一级属性!$E$41:$P$64,COLUMNS(一级属性!$E$41:H$64),0)*($DB91+0.25*IF($DB91&lt;10,1,ROUNDDOWN($DB91,-1)))+VLOOKUP($DC$2,宝石属性!$B$43:$M$66,COLUMNS(宝石属性!$B$43:E$66),0)*10*VLOOKUP(ROUNDDOWN($DB91,-1),宝石属性!$B$25:$N$41,2,0)*VLOOKUP(ROUNDDOWN($DB91,-1),宝石属性!$B$25:$N$41,3,0)+VLOOKUP($DC$2,职业被动!$B$6:$M$29,COLUMNS(职业被动!$B$6:E$29),0)*$DB91,0)</f>
        <v>2176</v>
      </c>
      <c r="DE91" s="9">
        <f>ROUND(属性投放!F$4+装备属性!F$4*IF($DB91&lt;10,1,ROUNDDOWN($DB91,-1))+SUM(属性投放!G$37:G$45)*$DB91+VLOOKUP($DC$2,一级属性!$E$41:$P$64,COLUMNS(一级属性!$E$41:I$64),0)*($DB91+0.25*IF($DB91&lt;10,1,ROUNDDOWN($DB91,-1)))+VLOOKUP($DC$2,宝石属性!$B$43:$M$66,COLUMNS(宝石属性!$B$43:F$66),0)*10*VLOOKUP(ROUNDDOWN($DB91,-1),宝石属性!$B$25:$N$41,2,0)*VLOOKUP(ROUNDDOWN($DB91,-1),宝石属性!$B$25:$N$41,3,0)+VLOOKUP($DC$2,职业被动!$B$6:$M$29,COLUMNS(职业被动!$B$6:F$29),0)*$DB91,0)</f>
        <v>932</v>
      </c>
      <c r="DF91" s="9">
        <f>ROUND(属性投放!G$4+装备属性!G$4*IF($DB91&lt;10,1,ROUNDDOWN($DB91,-1))+SUM(属性投放!H$37:H$45)*$DB91+VLOOKUP($DC$2,一级属性!$E$41:$P$64,COLUMNS(一级属性!$E$41:J$64),0)*($DB91+0.25*IF($DB91&lt;10,1,ROUNDDOWN($DB91,-1)))+VLOOKUP($DC$2,宝石属性!$B$43:$M$66,COLUMNS(宝石属性!$B$43:G$66),0)*10*VLOOKUP(ROUNDDOWN($DB91,-1),宝石属性!$B$25:$N$41,2,0)*VLOOKUP(ROUNDDOWN($DB91,-1),宝石属性!$B$25:$N$41,3,0)+VLOOKUP($DC$2,职业被动!$B$6:$M$29,COLUMNS(职业被动!$B$6:G$29),0)*$DB91,0)</f>
        <v>2504</v>
      </c>
      <c r="DG91" s="9">
        <f>ROUND(属性投放!H$4+装备属性!H$4*IF($DB91&lt;10,1,ROUNDDOWN($DB91,-1))+SUM(属性投放!I$37:I$45)*$DB91+VLOOKUP($DC$2,一级属性!$E$41:$P$64,COLUMNS(一级属性!$E$41:K$64),0)*($DB91+0.25*IF($DB91&lt;10,1,ROUNDDOWN($DB91,-1)))+VLOOKUP($DC$2,宝石属性!$B$43:$M$66,COLUMNS(宝石属性!$B$43:H$66),0)*10*VLOOKUP(ROUNDDOWN($DB91,-1),宝石属性!$B$25:$N$41,2,0)*VLOOKUP(ROUNDDOWN($DB91,-1),宝石属性!$B$25:$N$41,3,0)+VLOOKUP($DC$2,职业被动!$B$6:$M$29,COLUMNS(职业被动!$B$6:H$29),0)*$DB91,0)</f>
        <v>584</v>
      </c>
      <c r="DH91" s="9">
        <f>ROUND(属性投放!I$4+装备属性!I$4*IF($DB91&lt;10,1,ROUNDDOWN($DB91,-1))+SUM(属性投放!J$37:J$45)*$DB91+VLOOKUP($DC$2,一级属性!$E$41:$P$64,COLUMNS(一级属性!$E$41:L$64),0)*($DB91+0.25*IF($DB91&lt;10,1,ROUNDDOWN($DB91,-1)))+VLOOKUP($DC$2,宝石属性!$B$43:$M$66,COLUMNS(宝石属性!$B$43:I$66),0)*10*VLOOKUP(ROUNDDOWN($DB91,-1),宝石属性!$B$25:$N$41,2,0)*VLOOKUP(ROUNDDOWN($DB91,-1),宝石属性!$B$25:$N$41,3,0)+VLOOKUP($DC$2,职业被动!$B$6:$M$29,COLUMNS(职业被动!$B$6:I$29),0)*$DB91,0)</f>
        <v>907</v>
      </c>
      <c r="DI91" s="9">
        <f>ROUND(属性投放!J$4+装备属性!J$4*IF($DB91&lt;10,1,ROUNDDOWN($DB91,-1))+SUM(属性投放!K$37:K$45)*$DB91+VLOOKUP($DC$2,一级属性!$E$41:$P$64,COLUMNS(一级属性!$E$41:M$64),0)*($DB91+0.25*IF($DB91&lt;10,1,ROUNDDOWN($DB91,-1)))+VLOOKUP($DC$2,宝石属性!$B$43:$M$66,COLUMNS(宝石属性!$B$43:J$66),0)*10*VLOOKUP(ROUNDDOWN($DB91,-1),宝石属性!$B$25:$N$41,2,0)*VLOOKUP(ROUNDDOWN($DB91,-1),宝石属性!$B$25:$N$41,3,0)+VLOOKUP($DC$2,职业被动!$B$6:$M$29,COLUMNS(职业被动!$B$6:J$29),0)*$DB91,0)</f>
        <v>675</v>
      </c>
      <c r="DJ91" s="9">
        <f>ROUND(属性投放!K$4+装备属性!K$4*IF($DB91&lt;10,1,ROUNDDOWN($DB91,-1))+SUM(属性投放!L$37:L$45)*$DB91+VLOOKUP($DC$2,一级属性!$E$41:$P$64,COLUMNS(一级属性!$E$41:N$64),0)*($DB91+0.25*IF($DB91&lt;10,1,ROUNDDOWN($DB91,-1)))+VLOOKUP($DC$2,宝石属性!$B$43:$M$66,COLUMNS(宝石属性!$B$43:K$66),0)*10*VLOOKUP(ROUNDDOWN($DB91,-1),宝石属性!$B$25:$N$41,2,0)*VLOOKUP(ROUNDDOWN($DB91,-1),宝石属性!$B$25:$N$41,3,0)+VLOOKUP($DC$2,职业被动!$B$6:$M$29,COLUMNS(职业被动!$B$6:K$29),0)*$DB91,0)</f>
        <v>464</v>
      </c>
      <c r="DK91" s="9">
        <f>ROUND(属性投放!L$4+装备属性!L$4*IF($DB91&lt;10,1,ROUNDDOWN($DB91,-1))+SUM(属性投放!M$37:M$45)*$DB91+VLOOKUP($DC$2,一级属性!$E$41:$P$64,COLUMNS(一级属性!$E$41:O$64),0)*($DB91+0.25*IF($DB91&lt;10,1,ROUNDDOWN($DB91,-1)))+VLOOKUP($DC$2,宝石属性!$B$43:$M$66,COLUMNS(宝石属性!$B$43:L$66),0)*10*VLOOKUP(ROUNDDOWN($DB91,-1),宝石属性!$B$25:$N$41,2,0)*VLOOKUP(ROUNDDOWN($DB91,-1),宝石属性!$B$25:$N$41,3,0)+VLOOKUP($DC$2,职业被动!$B$6:$M$29,COLUMNS(职业被动!$B$6:L$29),0)*$DB91,0)</f>
        <v>26</v>
      </c>
      <c r="DL91" s="9">
        <f>ROUND(属性投放!M$4+装备属性!M$4*IF($DB91&lt;10,1,ROUNDDOWN($DB91,-1))+SUM(属性投放!N$37:N$45)*$DB91+VLOOKUP($DC$2,一级属性!$E$41:$P$64,COLUMNS(一级属性!$E$41:P$64),0)*($DB91+0.25*IF($DB91&lt;10,1,ROUNDDOWN($DB91,-1)))+VLOOKUP($DC$2,宝石属性!$B$43:$M$66,COLUMNS(宝石属性!$B$43:M$66),0)*10*VLOOKUP(ROUNDDOWN($DB91,-1),宝石属性!$B$25:$N$41,2,0)*VLOOKUP(ROUNDDOWN($DB91,-1),宝石属性!$B$25:$N$41,3,0)+VLOOKUP($DC$2,职业被动!$B$6:$M$29,COLUMNS(职业被动!$B$6:M$29),0)*$DB91,0)</f>
        <v>906</v>
      </c>
      <c r="DM91" s="48">
        <f>属性价值和能力评分!$F$9+ROUND(属性价值和能力评分!$F$38*10,0)*DB91+ROUND((SUM(装备属性!$W$9:$W$14)+属性价值和能力评分!$F$38*1.25+1.4+2.8)*IF(DB91&lt;10,1,ROUNDDOWN(DB91,-1)),0)+15*VLOOKUP(ROUNDDOWN(DB91,-1),宝石属性!$B$26:$D$41,2,0)*6*VLOOKUP(ROUNDDOWN(DB91,-1),宝石属性!$B$26:$D$41,3,0)+(属性价值和能力评分!$F$49*9+属性价值和能力评分!$F$50*2+属性价值和能力评分!$F$53*8/5)*DB91</f>
        <v>16652</v>
      </c>
      <c r="DO91" s="1">
        <v>88</v>
      </c>
      <c r="DP91" s="9">
        <f>ROUND(属性投放!D$4+装备属性!D$4*IF($DO91&lt;10,1,ROUNDDOWN($DO91,-1))+SUM(属性投放!E$37:E$45)*$DO91+VLOOKUP($DP$2,一级属性!$E$41:$P$64,COLUMNS(一级属性!$E$41:G$64),0)*($DO91+0.25*IF($DO91&lt;10,1,ROUNDDOWN($DO91,-1)))+VLOOKUP($DP$2,宝石属性!$B$43:$M$66,COLUMNS(宝石属性!$B$43:D$66),0)*10*VLOOKUP(ROUNDDOWN($DO91,-1),宝石属性!$B$25:$N$41,2,0)*VLOOKUP(ROUNDDOWN($DO91,-1),宝石属性!$B$25:$N$41,3,0)+VLOOKUP($DP$2,职业被动!$B$6:$M$29,COLUMNS(职业被动!$B$6:D$29),0)*$DO91,0)</f>
        <v>10688</v>
      </c>
      <c r="DQ91" s="9">
        <f>ROUND(属性投放!E$4+装备属性!E$4*IF($DO91&lt;10,1,ROUNDDOWN($DO91,-1))+SUM(属性投放!F$37:F$45)*$DO91+VLOOKUP($DP$2,一级属性!$E$41:$P$64,COLUMNS(一级属性!$E$41:H$64),0)*($DO91+0.25*IF($DO91&lt;10,1,ROUNDDOWN($DO91,-1)))+VLOOKUP($DP$2,宝石属性!$B$43:$M$66,COLUMNS(宝石属性!$B$43:E$66),0)*10*VLOOKUP(ROUNDDOWN($DO91,-1),宝石属性!$B$25:$N$41,2,0)*VLOOKUP(ROUNDDOWN($DO91,-1),宝石属性!$B$25:$N$41,3,0)+VLOOKUP($DP$2,职业被动!$B$6:$M$29,COLUMNS(职业被动!$B$6:E$29),0)*$DO91,0)</f>
        <v>2176</v>
      </c>
      <c r="DR91" s="9">
        <f>ROUND(属性投放!F$4+装备属性!F$4*IF($DO91&lt;10,1,ROUNDDOWN($DO91,-1))+SUM(属性投放!G$37:G$45)*$DO91+VLOOKUP($DP$2,一级属性!$E$41:$P$64,COLUMNS(一级属性!$E$41:I$64),0)*($DO91+0.25*IF($DO91&lt;10,1,ROUNDDOWN($DO91,-1)))+VLOOKUP($DP$2,宝石属性!$B$43:$M$66,COLUMNS(宝石属性!$B$43:F$66),0)*10*VLOOKUP(ROUNDDOWN($DO91,-1),宝石属性!$B$25:$N$41,2,0)*VLOOKUP(ROUNDDOWN($DO91,-1),宝石属性!$B$25:$N$41,3,0)+VLOOKUP($DP$2,职业被动!$B$6:$M$29,COLUMNS(职业被动!$B$6:F$29),0)*$DO91,0)</f>
        <v>932</v>
      </c>
      <c r="DS91" s="9">
        <f>ROUND(属性投放!G$4+装备属性!G$4*IF($DO91&lt;10,1,ROUNDDOWN($DO91,-1))+SUM(属性投放!H$37:H$45)*$DO91+VLOOKUP($DP$2,一级属性!$E$41:$P$64,COLUMNS(一级属性!$E$41:J$64),0)*($DO91+0.25*IF($DO91&lt;10,1,ROUNDDOWN($DO91,-1)))+VLOOKUP($DP$2,宝石属性!$B$43:$M$66,COLUMNS(宝石属性!$B$43:G$66),0)*10*VLOOKUP(ROUNDDOWN($DO91,-1),宝石属性!$B$25:$N$41,2,0)*VLOOKUP(ROUNDDOWN($DO91,-1),宝石属性!$B$25:$N$41,3,0)+VLOOKUP($DP$2,职业被动!$B$6:$M$29,COLUMNS(职业被动!$B$6:G$29),0)*$DO91,0)</f>
        <v>900</v>
      </c>
      <c r="DT91" s="9">
        <f>ROUND(属性投放!H$4+装备属性!H$4*IF($DO91&lt;10,1,ROUNDDOWN($DO91,-1))+SUM(属性投放!I$37:I$45)*$DO91+VLOOKUP($DP$2,一级属性!$E$41:$P$64,COLUMNS(一级属性!$E$41:K$64),0)*($DO91+0.25*IF($DO91&lt;10,1,ROUNDDOWN($DO91,-1)))+VLOOKUP($DP$2,宝石属性!$B$43:$M$66,COLUMNS(宝石属性!$B$43:H$66),0)*10*VLOOKUP(ROUNDDOWN($DO91,-1),宝石属性!$B$25:$N$41,2,0)*VLOOKUP(ROUNDDOWN($DO91,-1),宝石属性!$B$25:$N$41,3,0)+VLOOKUP($DP$2,职业被动!$B$6:$M$29,COLUMNS(职业被动!$B$6:H$29),0)*$DO91,0)</f>
        <v>672</v>
      </c>
      <c r="DU91" s="9">
        <f>ROUND(属性投放!I$4+装备属性!I$4*IF($DO91&lt;10,1,ROUNDDOWN($DO91,-1))+SUM(属性投放!J$37:J$45)*$DO91+VLOOKUP($DP$2,一级属性!$E$41:$P$64,COLUMNS(一级属性!$E$41:L$64),0)*($DO91+0.25*IF($DO91&lt;10,1,ROUNDDOWN($DO91,-1)))+VLOOKUP($DP$2,宝石属性!$B$43:$M$66,COLUMNS(宝石属性!$B$43:I$66),0)*10*VLOOKUP(ROUNDDOWN($DO91,-1),宝石属性!$B$25:$N$41,2,0)*VLOOKUP(ROUNDDOWN($DO91,-1),宝石属性!$B$25:$N$41,3,0)+VLOOKUP($DP$2,职业被动!$B$6:$M$29,COLUMNS(职业被动!$B$6:I$29),0)*$DO91,0)</f>
        <v>907</v>
      </c>
      <c r="DV91" s="9">
        <f>ROUND(属性投放!J$4+装备属性!J$4*IF($DO91&lt;10,1,ROUNDDOWN($DO91,-1))+SUM(属性投放!K$37:K$45)*$DO91+VLOOKUP($DP$2,一级属性!$E$41:$P$64,COLUMNS(一级属性!$E$41:M$64),0)*($DO91+0.25*IF($DO91&lt;10,1,ROUNDDOWN($DO91,-1)))+VLOOKUP($DP$2,宝石属性!$B$43:$M$66,COLUMNS(宝石属性!$B$43:J$66),0)*10*VLOOKUP(ROUNDDOWN($DO91,-1),宝石属性!$B$25:$N$41,2,0)*VLOOKUP(ROUNDDOWN($DO91,-1),宝石属性!$B$25:$N$41,3,0)+VLOOKUP($DP$2,职业被动!$B$6:$M$29,COLUMNS(职业被动!$B$6:J$29),0)*$DO91,0)</f>
        <v>675</v>
      </c>
      <c r="DW91" s="9">
        <f>ROUND(属性投放!K$4+装备属性!K$4*IF($DO91&lt;10,1,ROUNDDOWN($DO91,-1))+SUM(属性投放!L$37:L$45)*$DO91+VLOOKUP($DP$2,一级属性!$E$41:$P$64,COLUMNS(一级属性!$E$41:N$64),0)*($DO91+0.25*IF($DO91&lt;10,1,ROUNDDOWN($DO91,-1)))+VLOOKUP($DP$2,宝石属性!$B$43:$M$66,COLUMNS(宝石属性!$B$43:K$66),0)*10*VLOOKUP(ROUNDDOWN($DO91,-1),宝石属性!$B$25:$N$41,2,0)*VLOOKUP(ROUNDDOWN($DO91,-1),宝石属性!$B$25:$N$41,3,0)+VLOOKUP($DP$2,职业被动!$B$6:$M$29,COLUMNS(职业被动!$B$6:K$29),0)*$DO91,0)</f>
        <v>464</v>
      </c>
      <c r="DX91" s="9">
        <f>ROUND(属性投放!L$4+装备属性!L$4*IF($DO91&lt;10,1,ROUNDDOWN($DO91,-1))+SUM(属性投放!M$37:M$45)*$DO91+VLOOKUP($DP$2,一级属性!$E$41:$P$64,COLUMNS(一级属性!$E$41:O$64),0)*($DO91+0.25*IF($DO91&lt;10,1,ROUNDDOWN($DO91,-1)))+VLOOKUP($DP$2,宝石属性!$B$43:$M$66,COLUMNS(宝石属性!$B$43:L$66),0)*10*VLOOKUP(ROUNDDOWN($DO91,-1),宝石属性!$B$25:$N$41,2,0)*VLOOKUP(ROUNDDOWN($DO91,-1),宝石属性!$B$25:$N$41,3,0)+VLOOKUP($DP$2,职业被动!$B$6:$M$29,COLUMNS(职业被动!$B$6:L$29),0)*$DO91,0)</f>
        <v>26</v>
      </c>
      <c r="DY91" s="9">
        <f>ROUND(属性投放!M$4+装备属性!M$4*IF($DO91&lt;10,1,ROUNDDOWN($DO91,-1))+SUM(属性投放!N$37:N$45)*$DO91+VLOOKUP($DP$2,一级属性!$E$41:$P$64,COLUMNS(一级属性!$E$41:P$64),0)*($DO91+0.25*IF($DO91&lt;10,1,ROUNDDOWN($DO91,-1)))+VLOOKUP($DP$2,宝石属性!$B$43:$M$66,COLUMNS(宝石属性!$B$43:M$66),0)*10*VLOOKUP(ROUNDDOWN($DO91,-1),宝石属性!$B$25:$N$41,2,0)*VLOOKUP(ROUNDDOWN($DO91,-1),宝石属性!$B$25:$N$41,3,0)+VLOOKUP($DP$2,职业被动!$B$6:$M$29,COLUMNS(职业被动!$B$6:M$29),0)*$DO91,0)</f>
        <v>906</v>
      </c>
      <c r="DZ91" s="48">
        <f>属性价值和能力评分!$F$9+ROUND(属性价值和能力评分!$F$38*10,0)*DO91+ROUND((SUM(装备属性!$W$9:$W$14)+属性价值和能力评分!$F$38*1.25+1.4+2.8)*IF(DO91&lt;10,1,ROUNDDOWN(DO91,-1)),0)+15*VLOOKUP(ROUNDDOWN(DO91,-1),宝石属性!$B$26:$D$41,2,0)*6*VLOOKUP(ROUNDDOWN(DO91,-1),宝石属性!$B$26:$D$41,3,0)+(属性价值和能力评分!$F$49*9+属性价值和能力评分!$F$50*2+属性价值和能力评分!$F$53*8/5)*DO91</f>
        <v>16652</v>
      </c>
      <c r="EA91" s="17"/>
      <c r="EB91" s="1">
        <v>88</v>
      </c>
      <c r="EC91" s="1">
        <f>ROUND(CC91/MAX(CE91/10,((CE91*(1+属性投放!$E$8)-CF91+属性投放!$F$8*EB91)*(1+属性投放!$G$8)*(1+属性投放!$H$8))),1)</f>
        <v>2.9</v>
      </c>
      <c r="ED91" s="1">
        <f>ROUND(CP91/MAX(CE91/10,((CE91*(1+属性投放!$E$8)-CS91+属性投放!$F$8*EB91)*(1+属性投放!$G$8)*(1+属性投放!$H$8))),1)</f>
        <v>2.8</v>
      </c>
      <c r="EE91" s="1">
        <f>ROUND(DC91/MAX(CE91/10,((CE91*(1+属性投放!$E$8)-DF91+属性投放!$F$8*EB91)*(1+属性投放!$G$8)*(1+属性投放!$H$8))),1)</f>
        <v>24.6</v>
      </c>
      <c r="EF91" s="1">
        <f>ROUND(DP91/MAX(CE91/10,((CE91*(1+属性投放!$E$8)-DS91+属性投放!$F$8*EB91)*(1+属性投放!$G$8)*(1+属性投放!$H$8))),1)</f>
        <v>6.8</v>
      </c>
      <c r="EH91" s="1">
        <f>ROUND(CC91/MAX(属性投放!$F$9*EB91,((CT91*(1+属性投放!$E$9)-CH91+属性投放!$F$9*EB91)*(1+属性投放!$G$9)*(1+属性投放!$H$9))),1)</f>
        <v>2.6</v>
      </c>
      <c r="EI91" s="1">
        <f>ROUND(CP91/MAX(属性投放!$F$9*EB91,((CT91*(1+属性投放!$E$9)-CU91+属性投放!$F$9*EB91)*(1+属性投放!$G$9)*(1+属性投放!$H$9))),1)</f>
        <v>3.3</v>
      </c>
      <c r="EJ91" s="1">
        <f>ROUND(DC91/MAX(属性投放!$F$9*EB91,((CT91*(1+属性投放!$E$9)-DH91+属性投放!$F$9*EB91)*(1+属性投放!$G$9)*(1+属性投放!$H$9))),1)</f>
        <v>2.8</v>
      </c>
      <c r="EK91" s="1">
        <f>ROUND(DP91/MAX(属性投放!$F$9*EB91,((CT91*(1+属性投放!$E$9)-DU91+属性投放!$F$9*EB91)*(1+属性投放!$G$9)*(1+属性投放!$H$9))),1)</f>
        <v>6</v>
      </c>
      <c r="EM91" s="1">
        <f>ROUND(CC91/((BW91*(1+属性投放!$E$10)+属性投放!$F$10*EB91)*(1+属性投放!$G$10)*(1+属性投放!$H$10)),1)</f>
        <v>5.6</v>
      </c>
      <c r="EN91" s="1">
        <f>ROUND(CP91/((BW91*(1+属性投放!$E$10)+属性投放!$F$10*EB91)*(1+属性投放!$G$10)*(1+属性投放!$H$10)),1)</f>
        <v>5.6</v>
      </c>
      <c r="EO91" s="1">
        <f>ROUND(DC91/((BW91*(1+属性投放!$E$10)+属性投放!$F$10*EB91)*(1+属性投放!$G$10)*(1+属性投放!$H$10)),1)</f>
        <v>6.4</v>
      </c>
      <c r="EP91" s="1">
        <f>ROUND(DP91/((BW91*(1+属性投放!$E$10)+属性投放!$F$10*EB91)*(1+属性投放!$G$10)*(1+属性投放!$H$10)),1)</f>
        <v>13.9</v>
      </c>
    </row>
    <row r="92" spans="2:146">
      <c r="B92" s="1">
        <v>89</v>
      </c>
      <c r="C92" s="9">
        <f>ROUND(属性投放!D$4+装备属性!D$4*IF($B92&lt;10,1,ROUNDDOWN($B92,-1))+SUM(属性投放!E$37:E$45)*$B92+VLOOKUP($C$2,一级属性!$E$41:$P$64,COLUMNS(一级属性!$E$41:G$64),0)*($B92+0.25*IF($B92&lt;10,1,ROUNDDOWN($B92,-1)))+VLOOKUP($C$2,宝石属性!$B$43:$M$66,COLUMNS(宝石属性!$B$43:D$66),0)*10*VLOOKUP(ROUNDDOWN($B92,-1),宝石属性!$B$25:$N$41,2,0)*VLOOKUP(ROUNDDOWN($B92,-1),宝石属性!$B$25:$N$41,3,0)+VLOOKUP($C$2,职业被动!$B$6:$M$29,COLUMNS(职业被动!$B$6:D$29),0)*$B92,0)</f>
        <v>5231</v>
      </c>
      <c r="D92" s="9">
        <f>ROUND(属性投放!E$4+装备属性!E$4*IF($B92&lt;10,1,ROUNDDOWN($B92,-1))+SUM(属性投放!F$37:F$38)*$B92+VLOOKUP($C$2,一级属性!$E$67:$P$90,COLUMNS(一级属性!$E$67:H$90),0)*$B92+VLOOKUP($C$2,宝石属性!$B$43:$M$66,COLUMNS(宝石属性!$B$43:E$66),0)*10*VLOOKUP(ROUNDDOWN($B92,-1),宝石属性!$B$25:$N$41,2,0)*VLOOKUP(ROUNDDOWN($B92,-1),宝石属性!$B$25:$N$41,3,0)+VLOOKUP($C$2,职业被动!$B$6:$M$29,COLUMNS(职业被动!$B$6:E$29),0)*$B92,0)</f>
        <v>2191</v>
      </c>
      <c r="E92" s="9">
        <f>ROUND(属性投放!F$4+装备属性!F$4*IF($B92&lt;10,1,ROUNDDOWN($B92,-1))+SUM(属性投放!G$37:G$38)*$B92+VLOOKUP($C$2,一级属性!$E$67:$P$90,COLUMNS(一级属性!$E$67:I$90),0)*$B92+VLOOKUP($C$2,宝石属性!$B$43:$M$66,COLUMNS(宝石属性!$B$43:F$66),0)*10*VLOOKUP(ROUNDDOWN($B92,-1),宝石属性!$B$25:$N$41,2,0)*VLOOKUP(ROUNDDOWN($B92,-1),宝石属性!$B$25:$N$41,3,0)+VLOOKUP($C$2,职业被动!$B$6:$M$29,COLUMNS(职业被动!$B$6:F$29),0)*$B92,0)</f>
        <v>1762</v>
      </c>
      <c r="F92" s="9">
        <f>ROUND(属性投放!G$4+装备属性!G$4*IF($B92&lt;10,1,ROUNDDOWN($B92,-1))+SUM(属性投放!H$37:H$38)*$B92+VLOOKUP($C$2,一级属性!$E$67:$P$90,COLUMNS(一级属性!$E$67:J$90),0)*$B92+VLOOKUP($C$2,宝石属性!$B$43:$M$66,COLUMNS(宝石属性!$B$43:G$66),0)*10*VLOOKUP(ROUNDDOWN($B92,-1),宝石属性!$B$25:$N$41,2,0)*VLOOKUP(ROUNDDOWN($B92,-1),宝石属性!$B$25:$N$41,3,0)+VLOOKUP($C$2,职业被动!$B$6:$M$29,COLUMNS(职业被动!$B$6:G$29),0)*$B92,0)</f>
        <v>992</v>
      </c>
      <c r="G92" s="9">
        <f>ROUND(属性投放!H$4+装备属性!H$4*IF($B92&lt;10,1,ROUNDDOWN($B92,-1))+SUM(属性投放!I$37:I$38)*$B92+VLOOKUP($C$2,一级属性!$E$67:$P$90,COLUMNS(一级属性!$E$67:K$90),0)*$B92+VLOOKUP($C$2,宝石属性!$B$43:$M$66,COLUMNS(宝石属性!$B$43:H$66),0)*10*VLOOKUP(ROUNDDOWN($B92,-1),宝石属性!$B$25:$N$41,2,0)*VLOOKUP(ROUNDDOWN($B92,-1),宝石属性!$B$25:$N$41,3,0)+VLOOKUP($C$2,职业被动!$B$6:$M$29,COLUMNS(职业被动!$B$6:H$29),0)*$B92,0)</f>
        <v>586</v>
      </c>
      <c r="H92" s="9">
        <f>ROUND(属性投放!I$4+装备属性!I$4*IF($B92&lt;10,1,ROUNDDOWN($B92,-1))+SUM(属性投放!J$37:J$38)*$B92+VLOOKUP($C$2,一级属性!$E$67:$P$90,COLUMNS(一级属性!$E$67:L$90),0)*$B92+VLOOKUP($C$2,宝石属性!$B$43:$M$66,COLUMNS(宝石属性!$B$43:I$66),0)*10*VLOOKUP(ROUNDDOWN($B92,-1),宝石属性!$B$25:$N$41,2,0)*VLOOKUP(ROUNDDOWN($B92,-1),宝石属性!$B$25:$N$41,3,0)+VLOOKUP($C$2,职业被动!$B$6:$M$29,COLUMNS(职业被动!$B$6:I$29),0)*$B92,0)</f>
        <v>1006</v>
      </c>
      <c r="I92" s="9">
        <f>ROUND(属性投放!J$4+装备属性!J$4*IF($B92&lt;10,1,ROUNDDOWN($B92,-1))+SUM(属性投放!K$37:K$38)*$B92+VLOOKUP($C$2,一级属性!$E$67:$P$90,COLUMNS(一级属性!$E$67:M$90),0)*$B92+VLOOKUP($C$2,宝石属性!$B$43:$M$66,COLUMNS(宝石属性!$B$43:J$66),0)*10*VLOOKUP(ROUNDDOWN($B92,-1),宝石属性!$B$25:$N$41,2,0)*VLOOKUP(ROUNDDOWN($B92,-1),宝石属性!$B$25:$N$41,3,0)+VLOOKUP($C$2,职业被动!$B$6:$M$29,COLUMNS(职业被动!$B$6:J$29),0)*$B92,0)</f>
        <v>681</v>
      </c>
      <c r="J92" s="9">
        <f>ROUND(属性投放!K$4+装备属性!K$4*IF($B92&lt;10,1,ROUNDDOWN($B92,-1))+SUM(属性投放!L$37:L$38)*$B92+VLOOKUP($C$2,一级属性!$E$67:$P$90,COLUMNS(一级属性!$E$67:N$90),0)*$B92+VLOOKUP($C$2,宝石属性!$B$43:$M$66,COLUMNS(宝石属性!$B$43:K$66),0)*10*VLOOKUP(ROUNDDOWN($B92,-1),宝石属性!$B$25:$N$41,2,0)*VLOOKUP(ROUNDDOWN($B92,-1),宝石属性!$B$25:$N$41,3,0)+VLOOKUP($C$2,职业被动!$B$6:$M$29,COLUMNS(职业被动!$B$6:K$29),0)*$B92,0)</f>
        <v>305</v>
      </c>
      <c r="K92" s="9">
        <f>ROUND(属性投放!L$4+装备属性!L$4*IF($B92&lt;10,1,ROUNDDOWN($B92,-1))+SUM(属性投放!M$37:M$38)*$B92+VLOOKUP($C$2,一级属性!$E$67:$P$90,COLUMNS(一级属性!$E$67:O$90),0)*$B92+VLOOKUP($C$2,宝石属性!$B$43:$M$66,COLUMNS(宝石属性!$B$43:L$66),0)*10*VLOOKUP(ROUNDDOWN($B92,-1),宝石属性!$B$25:$N$41,2,0)*VLOOKUP(ROUNDDOWN($B92,-1),宝石属性!$B$25:$N$41,3,0)+VLOOKUP($C$2,职业被动!$B$6:$M$29,COLUMNS(职业被动!$B$6:L$29),0)*$B92,0)</f>
        <v>27</v>
      </c>
      <c r="L92" s="9">
        <f>ROUND(属性投放!M$4+装备属性!M$4*IF($B92&lt;10,1,ROUNDDOWN($B92,-1))+SUM(属性投放!N$37:N$38)*$B92+VLOOKUP($C$2,一级属性!$E$67:$P$90,COLUMNS(一级属性!$E$67:P$90),0)*$B92+VLOOKUP($C$2,宝石属性!$B$43:$M$66,COLUMNS(宝石属性!$B$43:M$66),0)*10*VLOOKUP(ROUNDDOWN($B92,-1),宝石属性!$B$25:$N$41,2,0)*VLOOKUP(ROUNDDOWN($B92,-1),宝石属性!$B$25:$N$41,3,0)+VLOOKUP($C$2,职业被动!$B$6:$M$29,COLUMNS(职业被动!$B$6:M$29),0)*$B92,0)</f>
        <v>997</v>
      </c>
      <c r="M92" s="48">
        <f>属性价值和能力评分!$F$9+ROUND(属性价值和能力评分!$F$38*10,0)*B92+ROUND((SUM(装备属性!$W$9:$W$14)+属性价值和能力评分!$F$38*1.25+1.4+2.8)*IF(B92&lt;10,1,ROUNDDOWN(B92,-1)),0)+15*VLOOKUP(ROUNDDOWN(B92,-1),宝石属性!$B$26:$D$41,2,0)*6*VLOOKUP(ROUNDDOWN(B92,-1),宝石属性!$B$26:$D$41,3,0)+(属性价值和能力评分!$F$49*9+属性价值和能力评分!$F$50*2+属性价值和能力评分!$F$53*8/5)*B92</f>
        <v>16772</v>
      </c>
      <c r="N92" s="20"/>
      <c r="O92" s="1">
        <v>89</v>
      </c>
      <c r="P92" s="9">
        <f>ROUND(属性投放!D$4+装备属性!D$4*IF($O92&lt;10,1,ROUNDDOWN($O92,-1))+SUM(属性投放!E$37:E$45)*$O92+VLOOKUP($P$2,一级属性!$E$41:$P$64,COLUMNS(一级属性!$E$41:G$64),0)*($O92+0.25*IF($O92&lt;10,1,ROUNDDOWN($O92,-1)))+VLOOKUP($P$2,宝石属性!$B$43:$M$66,COLUMNS(宝石属性!$B$43:D$66),0)*10*VLOOKUP(ROUNDDOWN($O92,-1),宝石属性!$B$25:$N$41,2,0)*VLOOKUP(ROUNDDOWN($O92,-1),宝石属性!$B$25:$N$41,3,0)+VLOOKUP($P$2,职业被动!$B$6:$M$29,COLUMNS(职业被动!$B$6:D$29),0)*$O92,0)</f>
        <v>6477</v>
      </c>
      <c r="Q92" s="9">
        <f>ROUND(属性投放!E$4+装备属性!E$4*IF($O92&lt;10,1,ROUNDDOWN($O92,-1))+SUM(属性投放!F$37:F$45)*$O92+VLOOKUP($P$2,一级属性!$E$41:$P$64,COLUMNS(一级属性!$E$41:H$64),0)*($O92+0.25*IF($O92&lt;10,1,ROUNDDOWN($O92,-1)))+VLOOKUP($P$2,宝石属性!$B$43:$M$66,COLUMNS(宝石属性!$B$43:E$66),0)*10*VLOOKUP(ROUNDDOWN($O92,-1),宝石属性!$B$25:$N$41,2,0)*VLOOKUP(ROUNDDOWN($O92,-1),宝石属性!$B$25:$N$41,3,0)+VLOOKUP($P$2,职业被动!$B$6:$M$29,COLUMNS(职业被动!$B$6:E$29),0)*$O92,0)</f>
        <v>3826</v>
      </c>
      <c r="R92" s="9">
        <f>ROUND(属性投放!F$4+装备属性!F$4*IF($O92&lt;10,1,ROUNDDOWN($O92,-1))+SUM(属性投放!G$37:G$45)*$O92+VLOOKUP($P$2,一级属性!$E$41:$P$64,COLUMNS(一级属性!$E$41:I$64),0)*($O92+0.25*IF($O92&lt;10,1,ROUNDDOWN($O92,-1)))+VLOOKUP($P$2,宝石属性!$B$43:$M$66,COLUMNS(宝石属性!$B$43:F$66),0)*10*VLOOKUP(ROUNDDOWN($O92,-1),宝石属性!$B$25:$N$41,2,0)*VLOOKUP(ROUNDDOWN($O92,-1),宝石属性!$B$25:$N$41,3,0)+VLOOKUP($P$2,职业被动!$B$6:$M$29,COLUMNS(职业被动!$B$6:F$29),0)*$O92,0)</f>
        <v>934</v>
      </c>
      <c r="S92" s="9">
        <f>ROUND(属性投放!G$4+装备属性!G$4*IF($O92&lt;10,1,ROUNDDOWN($O92,-1))+SUM(属性投放!H$37:H$45)*$O92+VLOOKUP($P$2,一级属性!$E$41:$P$64,COLUMNS(一级属性!$E$41:J$64),0)*($O92+0.25*IF($O92&lt;10,1,ROUNDDOWN($O92,-1)))+VLOOKUP($P$2,宝石属性!$B$43:$M$66,COLUMNS(宝石属性!$B$43:G$66),0)*10*VLOOKUP(ROUNDDOWN($O92,-1),宝石属性!$B$25:$N$41,2,0)*VLOOKUP(ROUNDDOWN($O92,-1),宝石属性!$B$25:$N$41,3,0)+VLOOKUP($P$2,职业被动!$B$6:$M$29,COLUMNS(职业被动!$B$6:G$29),0)*$O92,0)</f>
        <v>903</v>
      </c>
      <c r="T92" s="9">
        <f>ROUND(属性投放!H$4+装备属性!H$4*IF($O92&lt;10,1,ROUNDDOWN($O92,-1))+SUM(属性投放!I$37:I$45)*$O92+VLOOKUP($P$2,一级属性!$E$41:$P$64,COLUMNS(一级属性!$E$41:K$64),0)*($O92+0.25*IF($O92&lt;10,1,ROUNDDOWN($O92,-1)))+VLOOKUP($P$2,宝石属性!$B$43:$M$66,COLUMNS(宝石属性!$B$43:H$66),0)*10*VLOOKUP(ROUNDDOWN($O92,-1),宝石属性!$B$25:$N$41,2,0)*VLOOKUP(ROUNDDOWN($O92,-1),宝石属性!$B$25:$N$41,3,0)+VLOOKUP($P$2,职业被动!$B$6:$M$29,COLUMNS(职业被动!$B$6:H$29),0)*$O92,0)</f>
        <v>1002</v>
      </c>
      <c r="U92" s="9">
        <f>ROUND(属性投放!I$4+装备属性!I$4*IF($O92&lt;10,1,ROUNDDOWN($O92,-1))+SUM(属性投放!J$37:J$45)*$O92+VLOOKUP($P$2,一级属性!$E$41:$P$64,COLUMNS(一级属性!$E$41:L$64),0)*($O92+0.25*IF($O92&lt;10,1,ROUNDDOWN($O92,-1)))+VLOOKUP($P$2,宝石属性!$B$43:$M$66,COLUMNS(宝石属性!$B$43:I$66),0)*10*VLOOKUP(ROUNDDOWN($O92,-1),宝石属性!$B$25:$N$41,2,0)*VLOOKUP(ROUNDDOWN($O92,-1),宝石属性!$B$25:$N$41,3,0)+VLOOKUP($P$2,职业被动!$B$6:$M$29,COLUMNS(职业被动!$B$6:I$29),0)*$O92,0)</f>
        <v>1065</v>
      </c>
      <c r="V92" s="9">
        <f>ROUND(属性投放!J$4+装备属性!J$4*IF($O92&lt;10,1,ROUNDDOWN($O92,-1))+SUM(属性投放!K$37:K$45)*$O92+VLOOKUP($P$2,一级属性!$E$41:$P$64,COLUMNS(一级属性!$E$41:M$64),0)*($O92+0.25*IF($O92&lt;10,1,ROUNDDOWN($O92,-1)))+VLOOKUP($P$2,宝石属性!$B$43:$M$66,COLUMNS(宝石属性!$B$43:J$66),0)*10*VLOOKUP(ROUNDDOWN($O92,-1),宝石属性!$B$25:$N$41,2,0)*VLOOKUP(ROUNDDOWN($O92,-1),宝石属性!$B$25:$N$41,3,0)+VLOOKUP($P$2,职业被动!$B$6:$M$29,COLUMNS(职业被动!$B$6:J$29),0)*$O92,0)</f>
        <v>755</v>
      </c>
      <c r="W92" s="9">
        <f>ROUND(属性投放!K$4+装备属性!K$4*IF($O92&lt;10,1,ROUNDDOWN($O92,-1))+SUM(属性投放!L$37:L$45)*$O92+VLOOKUP($P$2,一级属性!$E$41:$P$64,COLUMNS(一级属性!$E$41:N$64),0)*($O92+0.25*IF($O92&lt;10,1,ROUNDDOWN($O92,-1)))+VLOOKUP($P$2,宝石属性!$B$43:$M$66,COLUMNS(宝石属性!$B$43:K$66),0)*10*VLOOKUP(ROUNDDOWN($O92,-1),宝石属性!$B$25:$N$41,2,0)*VLOOKUP(ROUNDDOWN($O92,-1),宝石属性!$B$25:$N$41,3,0)+VLOOKUP($P$2,职业被动!$B$6:$M$29,COLUMNS(职业被动!$B$6:K$29),0)*$O92,0)</f>
        <v>465</v>
      </c>
      <c r="X92" s="9">
        <f>ROUND(属性投放!L$4+装备属性!L$4*IF($O92&lt;10,1,ROUNDDOWN($O92,-1))+SUM(属性投放!M$37:M$45)*$O92+VLOOKUP($P$2,一级属性!$E$41:$P$64,COLUMNS(一级属性!$E$41:O$64),0)*($O92+0.25*IF($O92&lt;10,1,ROUNDDOWN($O92,-1)))+VLOOKUP($P$2,宝石属性!$B$43:$M$66,COLUMNS(宝石属性!$B$43:L$66),0)*10*VLOOKUP(ROUNDDOWN($O92,-1),宝石属性!$B$25:$N$41,2,0)*VLOOKUP(ROUNDDOWN($O92,-1),宝石属性!$B$25:$N$41,3,0)+VLOOKUP($P$2,职业被动!$B$6:$M$29,COLUMNS(职业被动!$B$6:L$29),0)*$O92,0)</f>
        <v>27</v>
      </c>
      <c r="Y92" s="9">
        <f>ROUND(属性投放!M$4+装备属性!M$4*IF($O92&lt;10,1,ROUNDDOWN($O92,-1))+SUM(属性投放!N$37:N$45)*$O92+VLOOKUP($P$2,一级属性!$E$41:$P$64,COLUMNS(一级属性!$E$41:P$64),0)*($O92+0.25*IF($O92&lt;10,1,ROUNDDOWN($O92,-1)))+VLOOKUP($P$2,宝石属性!$B$43:$M$66,COLUMNS(宝石属性!$B$43:M$66),0)*10*VLOOKUP(ROUNDDOWN($O92,-1),宝石属性!$B$25:$N$41,2,0)*VLOOKUP(ROUNDDOWN($O92,-1),宝石属性!$B$25:$N$41,3,0)+VLOOKUP($P$2,职业被动!$B$6:$M$29,COLUMNS(职业被动!$B$6:M$29),0)*$O92,0)</f>
        <v>997</v>
      </c>
      <c r="Z92" s="48">
        <f>属性价值和能力评分!$F$9+ROUND(属性价值和能力评分!$F$38*10,0)*O92+ROUND((SUM(装备属性!$W$9:$W$14)+属性价值和能力评分!$F$38*1.25+1.4+2.8)*IF(O92&lt;10,1,ROUNDDOWN(O92,-1)),0)+15*VLOOKUP(ROUNDDOWN(O92,-1),宝石属性!$B$26:$D$41,2,0)*6*VLOOKUP(ROUNDDOWN(O92,-1),宝石属性!$B$26:$D$41,3,0)+(属性价值和能力评分!$F$49*9+属性价值和能力评分!$F$50*2+属性价值和能力评分!$F$53*8/5)*O92</f>
        <v>16772</v>
      </c>
      <c r="AB92" s="1">
        <v>89</v>
      </c>
      <c r="AC92" s="9">
        <f>ROUND(属性投放!D$4+装备属性!D$4*IF($AB92&lt;10,1,ROUNDDOWN($AB92,-1))+SUM(属性投放!E$37:E$45)*$AB92+VLOOKUP($AC$2,一级属性!$E$41:$P$64,COLUMNS(一级属性!$E$41:G$64),0)*($AB92+0.25*IF($AB92&lt;10,1,ROUNDDOWN($AB92,-1)))+VLOOKUP($AC$2,宝石属性!$B$43:$M$66,COLUMNS(宝石属性!$B$43:D$66),0)*10*VLOOKUP(ROUNDDOWN($AB92,-1),宝石属性!$B$25:$N$41,2,0)*VLOOKUP(ROUNDDOWN($AB92,-1),宝石属性!$B$25:$N$41,3,0)+VLOOKUP($AC$2,职业被动!$B$6:$M$29,COLUMNS(职业被动!$B$6:D$29),0)*$AB92,0)</f>
        <v>5854</v>
      </c>
      <c r="AD92" s="9">
        <f>ROUND(属性投放!E$4+装备属性!E$4*IF($AB92&lt;10,1,ROUNDDOWN($AB92,-1))+SUM(属性投放!F$37:F$45)*$AB92+VLOOKUP($AC$2,一级属性!$E$41:$P$64,COLUMNS(一级属性!$E$41:H$64),0)*($AB92+0.25*IF($AB92&lt;10,1,ROUNDDOWN($AB92,-1)))+VLOOKUP($AC$2,宝石属性!$B$43:$M$66,COLUMNS(宝石属性!$B$43:E$66),0)*10*VLOOKUP(ROUNDDOWN($AB92,-1),宝石属性!$B$25:$N$41,2,0)*VLOOKUP(ROUNDDOWN($AB92,-1),宝石属性!$B$25:$N$41,3,0)+VLOOKUP($AC$2,职业被动!$B$6:$M$29,COLUMNS(职业被动!$B$6:E$29),0)*$AB92,0)</f>
        <v>2191</v>
      </c>
      <c r="AE92" s="9">
        <f>ROUND(属性投放!F$4+装备属性!F$4*IF($AB92&lt;10,1,ROUNDDOWN($AB92,-1))+SUM(属性投放!G$37:G$45)*$AB92+VLOOKUP($AC$2,一级属性!$E$41:$P$64,COLUMNS(一级属性!$E$41:I$64),0)*($AB92+0.25*IF($AB92&lt;10,1,ROUNDDOWN($AB92,-1)))+VLOOKUP($AC$2,宝石属性!$B$43:$M$66,COLUMNS(宝石属性!$B$43:F$66),0)*10*VLOOKUP(ROUNDDOWN($AB92,-1),宝石属性!$B$25:$N$41,2,0)*VLOOKUP(ROUNDDOWN($AB92,-1),宝石属性!$B$25:$N$41,3,0)+VLOOKUP($AC$2,职业被动!$B$6:$M$29,COLUMNS(职业被动!$B$6:F$29),0)*$AB92,0)</f>
        <v>1530</v>
      </c>
      <c r="AF92" s="9">
        <f>ROUND(属性投放!G$4+装备属性!G$4*IF($AB92&lt;10,1,ROUNDDOWN($AB92,-1))+SUM(属性投放!H$37:H$45)*$AB92+VLOOKUP($AC$2,一级属性!$E$41:$P$64,COLUMNS(一级属性!$E$41:J$64),0)*($AB92+0.25*IF($AB92&lt;10,1,ROUNDDOWN($AB92,-1)))+VLOOKUP($AC$2,宝石属性!$B$43:$M$66,COLUMNS(宝石属性!$B$43:G$66),0)*10*VLOOKUP(ROUNDDOWN($AB92,-1),宝石属性!$B$25:$N$41,2,0)*VLOOKUP(ROUNDDOWN($AB92,-1),宝石属性!$B$25:$N$41,3,0)+VLOOKUP($AC$2,职业被动!$B$6:$M$29,COLUMNS(职业被动!$B$6:G$29),0)*$AB92,0)</f>
        <v>1081</v>
      </c>
      <c r="AG92" s="9">
        <f>ROUND(属性投放!H$4+装备属性!H$4*IF($AB92&lt;10,1,ROUNDDOWN($AB92,-1))+SUM(属性投放!I$37:I$45)*$AB92+VLOOKUP($AC$2,一级属性!$E$41:$P$64,COLUMNS(一级属性!$E$41:K$64),0)*($AB92+0.25*IF($AB92&lt;10,1,ROUNDDOWN($AB92,-1)))+VLOOKUP($AC$2,宝石属性!$B$43:$M$66,COLUMNS(宝石属性!$B$43:H$66),0)*10*VLOOKUP(ROUNDDOWN($AB92,-1),宝石属性!$B$25:$N$41,2,0)*VLOOKUP(ROUNDDOWN($AB92,-1),宝石属性!$B$25:$N$41,3,0)+VLOOKUP($AC$2,职业被动!$B$6:$M$29,COLUMNS(职业被动!$B$6:H$29),0)*$AB92,0)</f>
        <v>586</v>
      </c>
      <c r="AH92" s="9">
        <f>ROUND(属性投放!I$4+装备属性!I$4*IF($AB92&lt;10,1,ROUNDDOWN($AB92,-1))+SUM(属性投放!J$37:J$45)*$AB92+VLOOKUP($AC$2,一级属性!$E$41:$P$64,COLUMNS(一级属性!$E$41:L$64),0)*($AB92+0.25*IF($AB92&lt;10,1,ROUNDDOWN($AB92,-1)))+VLOOKUP($AC$2,宝石属性!$B$43:$M$66,COLUMNS(宝石属性!$B$43:I$66),0)*10*VLOOKUP(ROUNDDOWN($AB92,-1),宝石属性!$B$25:$N$41,2,0)*VLOOKUP(ROUNDDOWN($AB92,-1),宝石属性!$B$25:$N$41,3,0)+VLOOKUP($AC$2,职业被动!$B$6:$M$29,COLUMNS(职业被动!$B$6:I$29),0)*$AB92,0)</f>
        <v>1000</v>
      </c>
      <c r="AI92" s="9">
        <f>ROUND(属性投放!J$4+装备属性!J$4*IF($AB92&lt;10,1,ROUNDDOWN($AB92,-1))+SUM(属性投放!K$37:K$45)*$AB92+VLOOKUP($AC$2,一级属性!$E$41:$P$64,COLUMNS(一级属性!$E$41:M$64),0)*($AB92+0.25*IF($AB92&lt;10,1,ROUNDDOWN($AB92,-1)))+VLOOKUP($AC$2,宝石属性!$B$43:$M$66,COLUMNS(宝石属性!$B$43:J$66),0)*10*VLOOKUP(ROUNDDOWN($AB92,-1),宝石属性!$B$25:$N$41,2,0)*VLOOKUP(ROUNDDOWN($AB92,-1),宝石属性!$B$25:$N$41,3,0)+VLOOKUP($AC$2,职业被动!$B$6:$M$29,COLUMNS(职业被动!$B$6:J$29),0)*$AB92,0)</f>
        <v>679</v>
      </c>
      <c r="AJ92" s="9">
        <f>ROUND(属性投放!K$4+装备属性!K$4*IF($AB92&lt;10,1,ROUNDDOWN($AB92,-1))+SUM(属性投放!L$37:L$45)*$AB92+VLOOKUP($AC$2,一级属性!$E$41:$P$64,COLUMNS(一级属性!$E$41:N$64),0)*($AB92+0.25*IF($AB92&lt;10,1,ROUNDDOWN($AB92,-1)))+VLOOKUP($AC$2,宝石属性!$B$43:$M$66,COLUMNS(宝石属性!$B$43:K$66),0)*10*VLOOKUP(ROUNDDOWN($AB92,-1),宝石属性!$B$25:$N$41,2,0)*VLOOKUP(ROUNDDOWN($AB92,-1),宝石属性!$B$25:$N$41,3,0)+VLOOKUP($AC$2,职业被动!$B$6:$M$29,COLUMNS(职业被动!$B$6:K$29),0)*$AB92,0)</f>
        <v>305</v>
      </c>
      <c r="AK92" s="9">
        <f>ROUND(属性投放!L$4+装备属性!L$4*IF($AB92&lt;10,1,ROUNDDOWN($AB92,-1))+SUM(属性投放!M$37:M$45)*$AB92+VLOOKUP($AC$2,一级属性!$E$41:$P$64,COLUMNS(一级属性!$E$41:O$64),0)*($AB92+0.25*IF($AB92&lt;10,1,ROUNDDOWN($AB92,-1)))+VLOOKUP($AC$2,宝石属性!$B$43:$M$66,COLUMNS(宝石属性!$B$43:L$66),0)*10*VLOOKUP(ROUNDDOWN($AB92,-1),宝石属性!$B$25:$N$41,2,0)*VLOOKUP(ROUNDDOWN($AB92,-1),宝石属性!$B$25:$N$41,3,0)+VLOOKUP($AC$2,职业被动!$B$6:$M$29,COLUMNS(职业被动!$B$6:L$29),0)*$AB92,0)</f>
        <v>27</v>
      </c>
      <c r="AL92" s="9">
        <f>ROUND(属性投放!M$4+装备属性!M$4*IF($AB92&lt;10,1,ROUNDDOWN($AB92,-1))+SUM(属性投放!N$37:N$45)*$AB92+VLOOKUP($AC$2,一级属性!$E$41:$P$64,COLUMNS(一级属性!$E$41:P$64),0)*($AB92+0.25*IF($AB92&lt;10,1,ROUNDDOWN($AB92,-1)))+VLOOKUP($AC$2,宝石属性!$B$43:$M$66,COLUMNS(宝石属性!$B$43:M$66),0)*10*VLOOKUP(ROUNDDOWN($AB92,-1),宝石属性!$B$25:$N$41,2,0)*VLOOKUP(ROUNDDOWN($AB92,-1),宝石属性!$B$25:$N$41,3,0)+VLOOKUP($AC$2,职业被动!$B$6:$M$29,COLUMNS(职业被动!$B$6:M$29),0)*$AB92,0)</f>
        <v>997</v>
      </c>
      <c r="AM92" s="48">
        <f>属性价值和能力评分!$F$9+ROUND(属性价值和能力评分!$F$38*10,0)*AB92+ROUND((SUM(装备属性!$W$9:$W$14)+属性价值和能力评分!$F$38*1.25+1.4+2.8)*IF(AB92&lt;10,1,ROUNDDOWN(AB92,-1)),0)+15*VLOOKUP(ROUNDDOWN(AB92,-1),宝石属性!$B$26:$D$41,2,0)*6*VLOOKUP(ROUNDDOWN(AB92,-1),宝石属性!$B$26:$D$41,3,0)+(属性价值和能力评分!$F$49*9+属性价值和能力评分!$F$50*2+属性价值和能力评分!$F$53*8/5)*AB92</f>
        <v>16772</v>
      </c>
      <c r="AO92" s="1">
        <v>89</v>
      </c>
      <c r="AP92" s="9">
        <f>ROUND(属性投放!D$4+装备属性!D$4*IF($AO92&lt;10,1,ROUNDDOWN($AO92,-1))+SUM(属性投放!E$37:E$45)*$AO92+VLOOKUP($AP$2,一级属性!$E$41:$P$64,COLUMNS(一级属性!$E$41:G$64),0)*($AO92+0.25*IF($AO92&lt;10,1,ROUNDDOWN($AO92,-1)))+VLOOKUP($AP$2,宝石属性!$B$43:$M$66,COLUMNS(宝石属性!$B$43:D$66),0)*10*VLOOKUP(ROUNDDOWN($AO92,-1),宝石属性!$B$25:$N$41,2,0)*VLOOKUP(ROUNDDOWN($AO92,-1),宝石属性!$B$25:$N$41,3,0)+VLOOKUP($AP$2,职业被动!$B$6:$M$29,COLUMNS(职业被动!$B$6:D$29),0)*$AO92,0)</f>
        <v>5854</v>
      </c>
      <c r="AQ92" s="9">
        <f>ROUND(属性投放!E$4+装备属性!E$4*IF($AO92&lt;10,1,ROUNDDOWN($AO92,-1))+SUM(属性投放!F$37:F$45)*$AO92+VLOOKUP($AP$2,一级属性!$E$41:$P$64,COLUMNS(一级属性!$E$41:H$64),0)*($AO92+0.25*IF($AO92&lt;10,1,ROUNDDOWN($AO92,-1)))+VLOOKUP($AP$2,宝石属性!$B$43:$M$66,COLUMNS(宝石属性!$B$43:E$66),0)*10*VLOOKUP(ROUNDDOWN($AO92,-1),宝石属性!$B$25:$N$41,2,0)*VLOOKUP(ROUNDDOWN($AO92,-1),宝石属性!$B$25:$N$41,3,0)+VLOOKUP($AP$2,职业被动!$B$6:$M$29,COLUMNS(职业被动!$B$6:E$29),0)*$AO92,0)</f>
        <v>3826</v>
      </c>
      <c r="AR92" s="9">
        <f>ROUND(属性投放!F$4+装备属性!F$4*IF($AO92&lt;10,1,ROUNDDOWN($AO92,-1))+SUM(属性投放!G$37:G$45)*$AO92+VLOOKUP($AP$2,一级属性!$E$41:$P$64,COLUMNS(一级属性!$E$41:I$64),0)*($AO92+0.25*IF($AO92&lt;10,1,ROUNDDOWN($AO92,-1)))+VLOOKUP($AP$2,宝石属性!$B$43:$M$66,COLUMNS(宝石属性!$B$43:F$66),0)*10*VLOOKUP(ROUNDDOWN($AO92,-1),宝石属性!$B$25:$N$41,2,0)*VLOOKUP(ROUNDDOWN($AO92,-1),宝石属性!$B$25:$N$41,3,0)+VLOOKUP($AP$2,职业被动!$B$6:$M$29,COLUMNS(职业被动!$B$6:F$29),0)*$AO92,0)</f>
        <v>934</v>
      </c>
      <c r="AS92" s="9">
        <f>ROUND(属性投放!G$4+装备属性!G$4*IF($AO92&lt;10,1,ROUNDDOWN($AO92,-1))+SUM(属性投放!H$37:H$45)*$AO92+VLOOKUP($AP$2,一级属性!$E$41:$P$64,COLUMNS(一级属性!$E$41:J$64),0)*($AO92+0.25*IF($AO92&lt;10,1,ROUNDDOWN($AO92,-1)))+VLOOKUP($AP$2,宝石属性!$B$43:$M$66,COLUMNS(宝石属性!$B$43:G$66),0)*10*VLOOKUP(ROUNDDOWN($AO92,-1),宝石属性!$B$25:$N$41,2,0)*VLOOKUP(ROUNDDOWN($AO92,-1),宝石属性!$B$25:$N$41,3,0)+VLOOKUP($AP$2,职业被动!$B$6:$M$29,COLUMNS(职业被动!$B$6:G$29),0)*$AO92,0)</f>
        <v>903</v>
      </c>
      <c r="AT92" s="9">
        <f>ROUND(属性投放!H$4+装备属性!H$4*IF($AO92&lt;10,1,ROUNDDOWN($AO92,-1))+SUM(属性投放!I$37:I$45)*$AO92+VLOOKUP($AP$2,一级属性!$E$41:$P$64,COLUMNS(一级属性!$E$41:K$64),0)*($AO92+0.25*IF($AO92&lt;10,1,ROUNDDOWN($AO92,-1)))+VLOOKUP($AP$2,宝石属性!$B$43:$M$66,COLUMNS(宝石属性!$B$43:H$66),0)*10*VLOOKUP(ROUNDDOWN($AO92,-1),宝石属性!$B$25:$N$41,2,0)*VLOOKUP(ROUNDDOWN($AO92,-1),宝石属性!$B$25:$N$41,3,0)+VLOOKUP($AP$2,职业被动!$B$6:$M$29,COLUMNS(职业被动!$B$6:H$29),0)*$AO92,0)</f>
        <v>913</v>
      </c>
      <c r="AU92" s="9">
        <f>ROUND(属性投放!I$4+装备属性!I$4*IF($AO92&lt;10,1,ROUNDDOWN($AO92,-1))+SUM(属性投放!J$37:J$45)*$AO92+VLOOKUP($AP$2,一级属性!$E$41:$P$64,COLUMNS(一级属性!$E$41:L$64),0)*($AO92+0.25*IF($AO92&lt;10,1,ROUNDDOWN($AO92,-1)))+VLOOKUP($AP$2,宝石属性!$B$43:$M$66,COLUMNS(宝石属性!$B$43:I$66),0)*10*VLOOKUP(ROUNDDOWN($AO92,-1),宝石属性!$B$25:$N$41,2,0)*VLOOKUP(ROUNDDOWN($AO92,-1),宝石属性!$B$25:$N$41,3,0)+VLOOKUP($AP$2,职业被动!$B$6:$M$29,COLUMNS(职业被动!$B$6:I$29),0)*$AO92,0)</f>
        <v>1065</v>
      </c>
      <c r="AV92" s="9">
        <f>ROUND(属性投放!J$4+装备属性!J$4*IF($AO92&lt;10,1,ROUNDDOWN($AO92,-1))+SUM(属性投放!K$37:K$45)*$AO92+VLOOKUP($AP$2,一级属性!$E$41:$P$64,COLUMNS(一级属性!$E$41:M$64),0)*($AO92+0.25*IF($AO92&lt;10,1,ROUNDDOWN($AO92,-1)))+VLOOKUP($AP$2,宝石属性!$B$43:$M$66,COLUMNS(宝石属性!$B$43:J$66),0)*10*VLOOKUP(ROUNDDOWN($AO92,-1),宝石属性!$B$25:$N$41,2,0)*VLOOKUP(ROUNDDOWN($AO92,-1),宝石属性!$B$25:$N$41,3,0)+VLOOKUP($AP$2,职业被动!$B$6:$M$29,COLUMNS(职业被动!$B$6:J$29),0)*$AO92,0)</f>
        <v>755</v>
      </c>
      <c r="AW92" s="9">
        <f>ROUND(属性投放!K$4+装备属性!K$4*IF($AO92&lt;10,1,ROUNDDOWN($AO92,-1))+SUM(属性投放!L$37:L$45)*$AO92+VLOOKUP($AP$2,一级属性!$E$41:$P$64,COLUMNS(一级属性!$E$41:N$64),0)*($AO92+0.25*IF($AO92&lt;10,1,ROUNDDOWN($AO92,-1)))+VLOOKUP($AP$2,宝石属性!$B$43:$M$66,COLUMNS(宝石属性!$B$43:K$66),0)*10*VLOOKUP(ROUNDDOWN($AO92,-1),宝石属性!$B$25:$N$41,2,0)*VLOOKUP(ROUNDDOWN($AO92,-1),宝石属性!$B$25:$N$41,3,0)+VLOOKUP($AP$2,职业被动!$B$6:$M$29,COLUMNS(职业被动!$B$6:K$29),0)*$AO92,0)</f>
        <v>305</v>
      </c>
      <c r="AX92" s="9">
        <f>ROUND(属性投放!L$4+装备属性!L$4*IF($AO92&lt;10,1,ROUNDDOWN($AO92,-1))+SUM(属性投放!M$37:M$45)*$AO92+VLOOKUP($AP$2,一级属性!$E$41:$P$64,COLUMNS(一级属性!$E$41:O$64),0)*($AO92+0.25*IF($AO92&lt;10,1,ROUNDDOWN($AO92,-1)))+VLOOKUP($AP$2,宝石属性!$B$43:$M$66,COLUMNS(宝石属性!$B$43:L$66),0)*10*VLOOKUP(ROUNDDOWN($AO92,-1),宝石属性!$B$25:$N$41,2,0)*VLOOKUP(ROUNDDOWN($AO92,-1),宝石属性!$B$25:$N$41,3,0)+VLOOKUP($AP$2,职业被动!$B$6:$M$29,COLUMNS(职业被动!$B$6:L$29),0)*$AO92,0)</f>
        <v>977</v>
      </c>
      <c r="AY92" s="9">
        <f>ROUND(属性投放!M$4+装备属性!M$4*IF($AO92&lt;10,1,ROUNDDOWN($AO92,-1))+SUM(属性投放!N$37:N$45)*$AO92+VLOOKUP($AP$2,一级属性!$E$41:$P$64,COLUMNS(一级属性!$E$41:P$64),0)*($AO92+0.25*IF($AO92&lt;10,1,ROUNDDOWN($AO92,-1)))+VLOOKUP($AP$2,宝石属性!$B$43:$M$66,COLUMNS(宝石属性!$B$43:M$66),0)*10*VLOOKUP(ROUNDDOWN($AO92,-1),宝石属性!$B$25:$N$41,2,0)*VLOOKUP(ROUNDDOWN($AO92,-1),宝石属性!$B$25:$N$41,3,0)+VLOOKUP($AP$2,职业被动!$B$6:$M$29,COLUMNS(职业被动!$B$6:M$29),0)*$AO92,0)</f>
        <v>997</v>
      </c>
      <c r="AZ92" s="48">
        <f>属性价值和能力评分!$F$9+ROUND(属性价值和能力评分!$F$38*10,0)*AO92+ROUND((SUM(装备属性!$W$9:$W$14)+属性价值和能力评分!$F$38*1.25+1.4+2.8)*IF(AO92&lt;10,1,ROUNDDOWN(AO92,-1)),0)+15*VLOOKUP(ROUNDDOWN(AO92,-1),宝石属性!$B$26:$D$41,2,0)*6*VLOOKUP(ROUNDDOWN(AO92,-1),宝石属性!$B$26:$D$41,3,0)+(属性价值和能力评分!$F$49*9+属性价值和能力评分!$F$50*2+属性价值和能力评分!$F$53*8/5)*AO92</f>
        <v>16772</v>
      </c>
      <c r="BB92" s="1">
        <v>89</v>
      </c>
      <c r="BC92" s="9">
        <f>ROUND(属性投放!D$4+装备属性!D$4*IF($BB92&lt;10,1,ROUNDDOWN($BB92,-1))+SUM(属性投放!E$37:E$45)*$BB92+VLOOKUP($BC$2,一级属性!$E$41:$P$64,COLUMNS(一级属性!$E$41:G$64),0)*($BB92+0.25*IF($BB92&lt;10,1,ROUNDDOWN($BB92,-1)))+VLOOKUP($BC$2,宝石属性!$B$43:$M$66,COLUMNS(宝石属性!$B$43:D$66),0)*10*VLOOKUP(ROUNDDOWN($BB92,-1),宝石属性!$B$25:$N$41,2,0)*VLOOKUP(ROUNDDOWN($BB92,-1),宝石属性!$B$25:$N$41,3,0)+VLOOKUP($BC$2,职业被动!$B$6:$M$29,COLUMNS(职业被动!$B$6:D$29),0)*$BB92,0)</f>
        <v>5231</v>
      </c>
      <c r="BD92" s="9">
        <f>ROUND(属性投放!E$4+装备属性!E$4*IF($BB92&lt;10,1,ROUNDDOWN($BB92,-1))+SUM(属性投放!F$37:F$45)*$BB92+VLOOKUP($BC$2,一级属性!$E$41:$P$64,COLUMNS(一级属性!$E$41:H$64),0)*($BB92+0.25*IF($BB92&lt;10,1,ROUNDDOWN($BB92,-1)))+VLOOKUP($BC$2,宝石属性!$B$43:$M$66,COLUMNS(宝石属性!$B$43:E$66),0)*10*VLOOKUP(ROUNDDOWN($BB92,-1),宝石属性!$B$25:$N$41,2,0)*VLOOKUP(ROUNDDOWN($BB92,-1),宝石属性!$B$25:$N$41,3,0)+VLOOKUP($BC$2,职业被动!$B$6:$M$29,COLUMNS(职业被动!$B$6:E$29),0)*$BB92,0)</f>
        <v>4371</v>
      </c>
      <c r="BE92" s="9">
        <f>ROUND(属性投放!F$4+装备属性!F$4*IF($BB92&lt;10,1,ROUNDDOWN($BB92,-1))+SUM(属性投放!G$37:G$45)*$BB92+VLOOKUP($BC$2,一级属性!$E$41:$P$64,COLUMNS(一级属性!$E$41:I$64),0)*($BB92+0.25*IF($BB92&lt;10,1,ROUNDDOWN($BB92,-1)))+VLOOKUP($BC$2,宝石属性!$B$43:$M$66,COLUMNS(宝石属性!$B$43:F$66),0)*10*VLOOKUP(ROUNDDOWN($BB92,-1),宝石属性!$B$25:$N$41,2,0)*VLOOKUP(ROUNDDOWN($BB92,-1),宝石属性!$B$25:$N$41,3,0)+VLOOKUP($BC$2,职业被动!$B$6:$M$29,COLUMNS(职业被动!$B$6:F$29),0)*$BB92,0)</f>
        <v>934</v>
      </c>
      <c r="BF92" s="9">
        <f>ROUND(属性投放!G$4+装备属性!G$4*IF($BB92&lt;10,1,ROUNDDOWN($BB92,-1))+SUM(属性投放!H$37:H$45)*$BB92+VLOOKUP($BC$2,一级属性!$E$41:$P$64,COLUMNS(一级属性!$E$41:J$64),0)*($BB92+0.25*IF($BB92&lt;10,1,ROUNDDOWN($BB92,-1)))+VLOOKUP($BC$2,宝石属性!$B$43:$M$66,COLUMNS(宝石属性!$B$43:G$66),0)*10*VLOOKUP(ROUNDDOWN($BB92,-1),宝石属性!$B$25:$N$41,2,0)*VLOOKUP(ROUNDDOWN($BB92,-1),宝石属性!$B$25:$N$41,3,0)+VLOOKUP($BC$2,职业被动!$B$6:$M$29,COLUMNS(职业被动!$B$6:G$29),0)*$BB92,0)</f>
        <v>903</v>
      </c>
      <c r="BG92" s="9">
        <f>ROUND(属性投放!H$4+装备属性!H$4*IF($BB92&lt;10,1,ROUNDDOWN($BB92,-1))+SUM(属性投放!I$37:I$45)*$BB92+VLOOKUP($BC$2,一级属性!$E$41:$P$64,COLUMNS(一级属性!$E$41:K$64),0)*($BB92+0.25*IF($BB92&lt;10,1,ROUNDDOWN($BB92,-1)))+VLOOKUP($BC$2,宝石属性!$B$43:$M$66,COLUMNS(宝石属性!$B$43:H$66),0)*10*VLOOKUP(ROUNDDOWN($BB92,-1),宝石属性!$B$25:$N$41,2,0)*VLOOKUP(ROUNDDOWN($BB92,-1),宝石属性!$B$25:$N$41,3,0)+VLOOKUP($BC$2,职业被动!$B$6:$M$29,COLUMNS(职业被动!$B$6:H$29),0)*$BB92,0)</f>
        <v>1320</v>
      </c>
      <c r="BH92" s="9">
        <f>ROUND(属性投放!I$4+装备属性!I$4*IF($BB92&lt;10,1,ROUNDDOWN($BB92,-1))+SUM(属性投放!J$37:J$45)*$BB92+VLOOKUP($BC$2,一级属性!$E$41:$P$64,COLUMNS(一级属性!$E$41:L$64),0)*($BB92+0.25*IF($BB92&lt;10,1,ROUNDDOWN($BB92,-1)))+VLOOKUP($BC$2,宝石属性!$B$43:$M$66,COLUMNS(宝石属性!$B$43:I$66),0)*10*VLOOKUP(ROUNDDOWN($BB92,-1),宝石属性!$B$25:$N$41,2,0)*VLOOKUP(ROUNDDOWN($BB92,-1),宝石属性!$B$25:$N$41,3,0)+VLOOKUP($BC$2,职业被动!$B$6:$M$29,COLUMNS(职业被动!$B$6:I$29),0)*$BB92,0)</f>
        <v>1263</v>
      </c>
      <c r="BI92" s="9">
        <f>ROUND(属性投放!J$4+装备属性!J$4*IF($BB92&lt;10,1,ROUNDDOWN($BB92,-1))+SUM(属性投放!K$37:K$45)*$BB92+VLOOKUP($BC$2,一级属性!$E$41:$P$64,COLUMNS(一级属性!$E$41:M$64),0)*($BB92+0.25*IF($BB92&lt;10,1,ROUNDDOWN($BB92,-1)))+VLOOKUP($BC$2,宝石属性!$B$43:$M$66,COLUMNS(宝石属性!$B$43:J$66),0)*10*VLOOKUP(ROUNDDOWN($BB92,-1),宝石属性!$B$25:$N$41,2,0)*VLOOKUP(ROUNDDOWN($BB92,-1),宝石属性!$B$25:$N$41,3,0)+VLOOKUP($BC$2,职业被动!$B$6:$M$29,COLUMNS(职业被动!$B$6:J$29),0)*$BB92,0)</f>
        <v>592</v>
      </c>
      <c r="BJ92" s="9">
        <f>ROUND(属性投放!K$4+装备属性!K$4*IF($BB92&lt;10,1,ROUNDDOWN($BB92,-1))+SUM(属性投放!L$37:L$45)*$BB92+VLOOKUP($BC$2,一级属性!$E$41:$P$64,COLUMNS(一级属性!$E$41:N$64),0)*($BB92+0.25*IF($BB92&lt;10,1,ROUNDDOWN($BB92,-1)))+VLOOKUP($BC$2,宝石属性!$B$43:$M$66,COLUMNS(宝石属性!$B$43:K$66),0)*10*VLOOKUP(ROUNDDOWN($BB92,-1),宝石属性!$B$25:$N$41,2,0)*VLOOKUP(ROUNDDOWN($BB92,-1),宝石属性!$B$25:$N$41,3,0)+VLOOKUP($BC$2,职业被动!$B$6:$M$29,COLUMNS(职业被动!$B$6:K$29),0)*$BB92,0)</f>
        <v>305</v>
      </c>
      <c r="BK92" s="9">
        <f>ROUND(属性投放!L$4+装备属性!L$4*IF($BB92&lt;10,1,ROUNDDOWN($BB92,-1))+SUM(属性投放!M$37:M$45)*$BB92+VLOOKUP($BC$2,一级属性!$E$41:$P$64,COLUMNS(一级属性!$E$41:O$64),0)*($BB92+0.25*IF($BB92&lt;10,1,ROUNDDOWN($BB92,-1)))+VLOOKUP($BC$2,宝石属性!$B$43:$M$66,COLUMNS(宝石属性!$B$43:L$66),0)*10*VLOOKUP(ROUNDDOWN($BB92,-1),宝石属性!$B$25:$N$41,2,0)*VLOOKUP(ROUNDDOWN($BB92,-1),宝石属性!$B$25:$N$41,3,0)+VLOOKUP($BC$2,职业被动!$B$6:$M$29,COLUMNS(职业被动!$B$6:L$29),0)*$BB92,0)</f>
        <v>27</v>
      </c>
      <c r="BL92" s="9">
        <f>ROUND(属性投放!M$4+装备属性!M$4*IF($BB92&lt;10,1,ROUNDDOWN($BB92,-1))+SUM(属性投放!N$37:N$45)*$BB92+VLOOKUP($BC$2,一级属性!$E$41:$P$64,COLUMNS(一级属性!$E$41:P$64),0)*($BB92+0.25*IF($BB92&lt;10,1,ROUNDDOWN($BB92,-1)))+VLOOKUP($BC$2,宝石属性!$B$43:$M$66,COLUMNS(宝石属性!$B$43:M$66),0)*10*VLOOKUP(ROUNDDOWN($BB92,-1),宝石属性!$B$25:$N$41,2,0)*VLOOKUP(ROUNDDOWN($BB92,-1),宝石属性!$B$25:$N$41,3,0)+VLOOKUP($BC$2,职业被动!$B$6:$M$29,COLUMNS(职业被动!$B$6:M$29),0)*$BB92,0)</f>
        <v>997</v>
      </c>
      <c r="BM92" s="48">
        <f>属性价值和能力评分!$F$9+ROUND(属性价值和能力评分!$F$38*10,0)*BB92+ROUND((SUM(装备属性!$W$9:$W$14)+属性价值和能力评分!$F$38*1.25+1.4+2.8)*IF(BB92&lt;10,1,ROUNDDOWN(BB92,-1)),0)+15*VLOOKUP(ROUNDDOWN(BB92,-1),宝石属性!$B$26:$D$41,2,0)*6*VLOOKUP(ROUNDDOWN(BB92,-1),宝石属性!$B$26:$D$41,3,0)+(属性价值和能力评分!$F$49*9+属性价值和能力评分!$F$50*2+属性价值和能力评分!$F$53*8/5)*BB92</f>
        <v>16772</v>
      </c>
      <c r="BO92" s="1">
        <v>89</v>
      </c>
      <c r="BP92" s="9">
        <f>ROUND(属性投放!D$4+装备属性!D$4*IF($BO92&lt;10,1,ROUNDDOWN($BO92,-1))+SUM(属性投放!E$37:E$45)*$BO92+VLOOKUP($BP$2,一级属性!$E$41:$P$64,COLUMNS(一级属性!$E$41:G$64),0)*($BO92+0.25*IF($BO92&lt;10,1,ROUNDDOWN($BO92,-1)))+VLOOKUP($BP$2,宝石属性!$B$43:$M$66,COLUMNS(宝石属性!$B$43:D$66),0)*10*VLOOKUP(ROUNDDOWN($BO92,-1),宝石属性!$B$25:$N$41,2,0)*VLOOKUP(ROUNDDOWN($BO92,-1),宝石属性!$B$25:$N$41,3,0)+VLOOKUP($BP$2,职业被动!$B$6:$M$29,COLUMNS(职业被动!$B$6:D$29),0)*$BO92,0)</f>
        <v>6477</v>
      </c>
      <c r="BQ92" s="9">
        <f>ROUND(属性投放!E$4+装备属性!E$4*IF($BO92&lt;10,1,ROUNDDOWN($BO92,-1))+SUM(属性投放!F$37:F$45)*$BO92+VLOOKUP($BP$2,一级属性!$E$41:$P$64,COLUMNS(一级属性!$E$41:H$64),0)*($BO92+0.25*IF($BO92&lt;10,1,ROUNDDOWN($BO92,-1)))+VLOOKUP($BP$2,宝石属性!$B$43:$M$66,COLUMNS(宝石属性!$B$43:E$66),0)*10*VLOOKUP(ROUNDDOWN($BO92,-1),宝石属性!$B$25:$N$41,2,0)*VLOOKUP(ROUNDDOWN($BO92,-1),宝石属性!$B$25:$N$41,3,0)+VLOOKUP($BP$2,职业被动!$B$6:$M$29,COLUMNS(职业被动!$B$6:E$29),0)*$BO92,0)</f>
        <v>3826</v>
      </c>
      <c r="BR92" s="9">
        <f>ROUND(属性投放!F$4+装备属性!F$4*IF($BO92&lt;10,1,ROUNDDOWN($BO92,-1))+SUM(属性投放!G$37:G$45)*$BO92+VLOOKUP($BP$2,一级属性!$E$41:$P$64,COLUMNS(一级属性!$E$41:I$64),0)*($BO92+0.25*IF($BO92&lt;10,1,ROUNDDOWN($BO92,-1)))+VLOOKUP($BP$2,宝石属性!$B$43:$M$66,COLUMNS(宝石属性!$B$43:F$66),0)*10*VLOOKUP(ROUNDDOWN($BO92,-1),宝石属性!$B$25:$N$41,2,0)*VLOOKUP(ROUNDDOWN($BO92,-1),宝石属性!$B$25:$N$41,3,0)+VLOOKUP($BP$2,职业被动!$B$6:$M$29,COLUMNS(职业被动!$B$6:F$29),0)*$BO92,0)</f>
        <v>934</v>
      </c>
      <c r="BS92" s="9">
        <f>ROUND(属性投放!G$4+装备属性!G$4*IF($BO92&lt;10,1,ROUNDDOWN($BO92,-1))+SUM(属性投放!H$37:H$45)*$BO92+VLOOKUP($BP$2,一级属性!$E$41:$P$64,COLUMNS(一级属性!$E$41:J$64),0)*($BO92+0.25*IF($BO92&lt;10,1,ROUNDDOWN($BO92,-1)))+VLOOKUP($BP$2,宝石属性!$B$43:$M$66,COLUMNS(宝石属性!$B$43:G$66),0)*10*VLOOKUP(ROUNDDOWN($BO92,-1),宝石属性!$B$25:$N$41,2,0)*VLOOKUP(ROUNDDOWN($BO92,-1),宝石属性!$B$25:$N$41,3,0)+VLOOKUP($BP$2,职业被动!$B$6:$M$29,COLUMNS(职业被动!$B$6:G$29),0)*$BO92,0)</f>
        <v>903</v>
      </c>
      <c r="BT92" s="9">
        <f>ROUND(属性投放!H$4+装备属性!H$4*IF($BO92&lt;10,1,ROUNDDOWN($BO92,-1))+SUM(属性投放!I$37:I$45)*$BO92+VLOOKUP($BP$2,一级属性!$E$41:$P$64,COLUMNS(一级属性!$E$41:K$64),0)*($BO92+0.25*IF($BO92&lt;10,1,ROUNDDOWN($BO92,-1)))+VLOOKUP($BP$2,宝石属性!$B$43:$M$66,COLUMNS(宝石属性!$B$43:H$66),0)*10*VLOOKUP(ROUNDDOWN($BO92,-1),宝石属性!$B$25:$N$41,2,0)*VLOOKUP(ROUNDDOWN($BO92,-1),宝石属性!$B$25:$N$41,3,0)+VLOOKUP($BP$2,职业被动!$B$6:$M$29,COLUMNS(职业被动!$B$6:H$29),0)*$BO92,0)</f>
        <v>1002</v>
      </c>
      <c r="BU92" s="9">
        <f>ROUND(属性投放!I$4+装备属性!I$4*IF($BO92&lt;10,1,ROUNDDOWN($BO92,-1))+SUM(属性投放!J$37:J$45)*$BO92+VLOOKUP($BP$2,一级属性!$E$41:$P$64,COLUMNS(一级属性!$E$41:L$64),0)*($BO92+0.25*IF($BO92&lt;10,1,ROUNDDOWN($BO92,-1)))+VLOOKUP($BP$2,宝石属性!$B$43:$M$66,COLUMNS(宝石属性!$B$43:I$66),0)*10*VLOOKUP(ROUNDDOWN($BO92,-1),宝石属性!$B$25:$N$41,2,0)*VLOOKUP(ROUNDDOWN($BO92,-1),宝石属性!$B$25:$N$41,3,0)+VLOOKUP($BP$2,职业被动!$B$6:$M$29,COLUMNS(职业被动!$B$6:I$29),0)*$BO92,0)</f>
        <v>1065</v>
      </c>
      <c r="BV92" s="9">
        <f>ROUND(属性投放!J$4+装备属性!J$4*IF($BO92&lt;10,1,ROUNDDOWN($BO92,-1))+SUM(属性投放!K$37:K$45)*$BO92+VLOOKUP($BP$2,一级属性!$E$41:$P$64,COLUMNS(一级属性!$E$41:M$64),0)*($BO92+0.25*IF($BO92&lt;10,1,ROUNDDOWN($BO92,-1)))+VLOOKUP($BP$2,宝石属性!$B$43:$M$66,COLUMNS(宝石属性!$B$43:J$66),0)*10*VLOOKUP(ROUNDDOWN($BO92,-1),宝石属性!$B$25:$N$41,2,0)*VLOOKUP(ROUNDDOWN($BO92,-1),宝石属性!$B$25:$N$41,3,0)+VLOOKUP($BP$2,职业被动!$B$6:$M$29,COLUMNS(职业被动!$B$6:J$29),0)*$BO92,0)</f>
        <v>755</v>
      </c>
      <c r="BW92" s="9">
        <f>ROUND(属性投放!K$4+装备属性!K$4*IF($BO92&lt;10,1,ROUNDDOWN($BO92,-1))+SUM(属性投放!L$37:L$45)*$BO92+VLOOKUP($BP$2,一级属性!$E$41:$P$64,COLUMNS(一级属性!$E$41:N$64),0)*($BO92+0.25*IF($BO92&lt;10,1,ROUNDDOWN($BO92,-1)))+VLOOKUP($BP$2,宝石属性!$B$43:$M$66,COLUMNS(宝石属性!$B$43:K$66),0)*10*VLOOKUP(ROUNDDOWN($BO92,-1),宝石属性!$B$25:$N$41,2,0)*VLOOKUP(ROUNDDOWN($BO92,-1),宝石属性!$B$25:$N$41,3,0)+VLOOKUP($BP$2,职业被动!$B$6:$M$29,COLUMNS(职业被动!$B$6:K$29),0)*$BO92,0)</f>
        <v>465</v>
      </c>
      <c r="BX92" s="9">
        <f>ROUND(属性投放!L$4+装备属性!L$4*IF($BO92&lt;10,1,ROUNDDOWN($BO92,-1))+SUM(属性投放!M$37:M$45)*$BO92+VLOOKUP($BP$2,一级属性!$E$41:$P$64,COLUMNS(一级属性!$E$41:O$64),0)*($BO92+0.25*IF($BO92&lt;10,1,ROUNDDOWN($BO92,-1)))+VLOOKUP($BP$2,宝石属性!$B$43:$M$66,COLUMNS(宝石属性!$B$43:L$66),0)*10*VLOOKUP(ROUNDDOWN($BO92,-1),宝石属性!$B$25:$N$41,2,0)*VLOOKUP(ROUNDDOWN($BO92,-1),宝石属性!$B$25:$N$41,3,0)+VLOOKUP($BP$2,职业被动!$B$6:$M$29,COLUMNS(职业被动!$B$6:L$29),0)*$BO92,0)</f>
        <v>27</v>
      </c>
      <c r="BY92" s="9">
        <f>ROUND(属性投放!M$4+装备属性!M$4*IF($BO92&lt;10,1,ROUNDDOWN($BO92,-1))+SUM(属性投放!N$37:N$45)*$BO92+VLOOKUP($BP$2,一级属性!$E$41:$P$64,COLUMNS(一级属性!$E$41:P$64),0)*($BO92+0.25*IF($BO92&lt;10,1,ROUNDDOWN($BO92,-1)))+VLOOKUP($BP$2,宝石属性!$B$43:$M$66,COLUMNS(宝石属性!$B$43:M$66),0)*10*VLOOKUP(ROUNDDOWN($BO92,-1),宝石属性!$B$25:$N$41,2,0)*VLOOKUP(ROUNDDOWN($BO92,-1),宝石属性!$B$25:$N$41,3,0)+VLOOKUP($BP$2,职业被动!$B$6:$M$29,COLUMNS(职业被动!$B$6:M$29),0)*$BO92,0)</f>
        <v>997</v>
      </c>
      <c r="BZ92" s="48">
        <f>属性价值和能力评分!$F$9+ROUND(属性价值和能力评分!$F$38*10,0)*BO92+ROUND((SUM(装备属性!$W$9:$W$14)+属性价值和能力评分!$F$38*1.25+1.4+2.8)*IF(BO92&lt;10,1,ROUNDDOWN(BO92,-1)),0)+15*VLOOKUP(ROUNDDOWN(BO92,-1),宝石属性!$B$26:$D$41,2,0)*6*VLOOKUP(ROUNDDOWN(BO92,-1),宝石属性!$B$26:$D$41,3,0)+(属性价值和能力评分!$F$49*9+属性价值和能力评分!$F$50*2+属性价值和能力评分!$F$53*8/5)*BO92</f>
        <v>16772</v>
      </c>
      <c r="CB92" s="1">
        <v>89</v>
      </c>
      <c r="CC92" s="9">
        <f>ROUND(属性投放!D$4+装备属性!D$4*IF($CB92&lt;10,1,ROUNDDOWN($CB92,-1))+SUM(属性投放!E$37:E$45)*$CB92+VLOOKUP($CC$2,一级属性!$E$41:$P$64,COLUMNS(一级属性!$E$41:G$64),0)*($CB92+0.25*IF($CB92&lt;10,1,ROUNDDOWN($CB92,-1)))+VLOOKUP($CC$2,宝石属性!$B$43:$M$66,COLUMNS(宝石属性!$B$43:D$66),0)*10*VLOOKUP(ROUNDDOWN($CB92,-1),宝石属性!$B$25:$N$41,2,0)*VLOOKUP(ROUNDDOWN($CB92,-1),宝石属性!$B$25:$N$41,3,0)+VLOOKUP($CC$2,职业被动!$B$6:$M$29,COLUMNS(职业被动!$B$6:D$29),0)*$CB92,0)</f>
        <v>4359</v>
      </c>
      <c r="CD92" s="9">
        <f>ROUND(属性投放!E$4+装备属性!E$4*IF($CB92&lt;10,1,ROUNDDOWN($CB92,-1))+SUM(属性投放!F$37:F$45)*$CB92+VLOOKUP($CC$2,一级属性!$E$41:$P$64,COLUMNS(一级属性!$E$41:H$64),0)*($CB92+0.25*IF($CB92&lt;10,1,ROUNDDOWN($CB92,-1)))+VLOOKUP($CC$2,宝石属性!$B$43:$M$66,COLUMNS(宝石属性!$B$43:E$66),0)*10*VLOOKUP(ROUNDDOWN($CB92,-1),宝石属性!$B$25:$N$41,2,0)*VLOOKUP(ROUNDDOWN($CB92,-1),宝石属性!$B$25:$N$41,3,0)+VLOOKUP($CC$2,职业被动!$B$6:$M$29,COLUMNS(职业被动!$B$6:E$29),0)*$CB92,0)</f>
        <v>2191</v>
      </c>
      <c r="CE92" s="9">
        <f>ROUND(属性投放!F$4+装备属性!F$4*IF($CB92&lt;10,1,ROUNDDOWN($CB92,-1))+SUM(属性投放!G$37:G$45)*$CB92+VLOOKUP($CC$2,一级属性!$E$41:$P$64,COLUMNS(一级属性!$E$41:I$64),0)*($CB92+0.25*IF($CB92&lt;10,1,ROUNDDOWN($CB92,-1)))+VLOOKUP($CC$2,宝石属性!$B$43:$M$66,COLUMNS(宝石属性!$B$43:F$66),0)*10*VLOOKUP(ROUNDDOWN($CB92,-1),宝石属性!$B$25:$N$41,2,0)*VLOOKUP(ROUNDDOWN($CB92,-1),宝石属性!$B$25:$N$41,3,0)+VLOOKUP($CC$2,职业被动!$B$6:$M$29,COLUMNS(职业被动!$B$6:F$29),0)*$CB92,0)</f>
        <v>2022</v>
      </c>
      <c r="CF92" s="9">
        <f>ROUND(属性投放!G$4+装备属性!G$4*IF($CB92&lt;10,1,ROUNDDOWN($CB92,-1))+SUM(属性投放!H$37:H$45)*$CB92+VLOOKUP($CC$2,一级属性!$E$41:$P$64,COLUMNS(一级属性!$E$41:J$64),0)*($CB92+0.25*IF($CB92&lt;10,1,ROUNDDOWN($CB92,-1)))+VLOOKUP($CC$2,宝石属性!$B$43:$M$66,COLUMNS(宝石属性!$B$43:G$66),0)*10*VLOOKUP(ROUNDDOWN($CB92,-1),宝石属性!$B$25:$N$41,2,0)*VLOOKUP(ROUNDDOWN($CB92,-1),宝石属性!$B$25:$N$41,3,0)+VLOOKUP($CC$2,职业被动!$B$6:$M$29,COLUMNS(职业被动!$B$6:G$29),0)*$CB92,0)</f>
        <v>992</v>
      </c>
      <c r="CG92" s="9">
        <f>ROUND(属性投放!H$4+装备属性!H$4*IF($CB92&lt;10,1,ROUNDDOWN($CB92,-1))+SUM(属性投放!I$37:I$45)*$CB92+VLOOKUP($CC$2,一级属性!$E$41:$P$64,COLUMNS(一级属性!$E$41:K$64),0)*($CB92+0.25*IF($CB92&lt;10,1,ROUNDDOWN($CB92,-1)))+VLOOKUP($CC$2,宝石属性!$B$43:$M$66,COLUMNS(宝石属性!$B$43:H$66),0)*10*VLOOKUP(ROUNDDOWN($CB92,-1),宝石属性!$B$25:$N$41,2,0)*VLOOKUP(ROUNDDOWN($CB92,-1),宝石属性!$B$25:$N$41,3,0)+VLOOKUP($CC$2,职业被动!$B$6:$M$29,COLUMNS(职业被动!$B$6:H$29),0)*$CB92,0)</f>
        <v>586</v>
      </c>
      <c r="CH92" s="9">
        <f>ROUND(属性投放!I$4+装备属性!I$4*IF($CB92&lt;10,1,ROUNDDOWN($CB92,-1))+SUM(属性投放!J$37:J$45)*$CB92+VLOOKUP($CC$2,一级属性!$E$41:$P$64,COLUMNS(一级属性!$E$41:L$64),0)*($CB92+0.25*IF($CB92&lt;10,1,ROUNDDOWN($CB92,-1)))+VLOOKUP($CC$2,宝石属性!$B$43:$M$66,COLUMNS(宝石属性!$B$43:I$66),0)*10*VLOOKUP(ROUNDDOWN($CB92,-1),宝石属性!$B$25:$N$41,2,0)*VLOOKUP(ROUNDDOWN($CB92,-1),宝石属性!$B$25:$N$41,3,0)+VLOOKUP($CC$2,职业被动!$B$6:$M$29,COLUMNS(职业被动!$B$6:I$29),0)*$CB92,0)</f>
        <v>1022</v>
      </c>
      <c r="CI92" s="9">
        <f>ROUND(属性投放!J$4+装备属性!J$4*IF($CB92&lt;10,1,ROUNDDOWN($CB92,-1))+SUM(属性投放!K$37:K$45)*$CB92+VLOOKUP($CC$2,一级属性!$E$41:$P$64,COLUMNS(一级属性!$E$41:M$64),0)*($CB92+0.25*IF($CB92&lt;10,1,ROUNDDOWN($CB92,-1)))+VLOOKUP($CC$2,宝石属性!$B$43:$M$66,COLUMNS(宝石属性!$B$43:J$66),0)*10*VLOOKUP(ROUNDDOWN($CB92,-1),宝石属性!$B$25:$N$41,2,0)*VLOOKUP(ROUNDDOWN($CB92,-1),宝石属性!$B$25:$N$41,3,0)+VLOOKUP($CC$2,职业被动!$B$6:$M$29,COLUMNS(职业被动!$B$6:J$29),0)*$CB92,0)</f>
        <v>679</v>
      </c>
      <c r="CJ92" s="9">
        <f>ROUND(属性投放!K$4+装备属性!K$4*IF($CB92&lt;10,1,ROUNDDOWN($CB92,-1))+SUM(属性投放!L$37:L$45)*$CB92+VLOOKUP($CC$2,一级属性!$E$41:$P$64,COLUMNS(一级属性!$E$41:N$64),0)*($CB92+0.25*IF($CB92&lt;10,1,ROUNDDOWN($CB92,-1)))+VLOOKUP($CC$2,宝石属性!$B$43:$M$66,COLUMNS(宝石属性!$B$43:K$66),0)*10*VLOOKUP(ROUNDDOWN($CB92,-1),宝石属性!$B$25:$N$41,2,0)*VLOOKUP(ROUNDDOWN($CB92,-1),宝石属性!$B$25:$N$41,3,0)+VLOOKUP($CC$2,职业被动!$B$6:$M$29,COLUMNS(职业被动!$B$6:K$29),0)*$CB92,0)</f>
        <v>305</v>
      </c>
      <c r="CK92" s="9">
        <f>ROUND(属性投放!L$4+装备属性!L$4*IF($CB92&lt;10,1,ROUNDDOWN($CB92,-1))+SUM(属性投放!M$37:M$45)*$CB92+VLOOKUP($CC$2,一级属性!$E$41:$P$64,COLUMNS(一级属性!$E$41:O$64),0)*($CB92+0.25*IF($CB92&lt;10,1,ROUNDDOWN($CB92,-1)))+VLOOKUP($CC$2,宝石属性!$B$43:$M$66,COLUMNS(宝石属性!$B$43:L$66),0)*10*VLOOKUP(ROUNDDOWN($CB92,-1),宝石属性!$B$25:$N$41,2,0)*VLOOKUP(ROUNDDOWN($CB92,-1),宝石属性!$B$25:$N$41,3,0)+VLOOKUP($CC$2,职业被动!$B$6:$M$29,COLUMNS(职业被动!$B$6:L$29),0)*$CB92,0)</f>
        <v>27</v>
      </c>
      <c r="CL92" s="9">
        <f>ROUND(属性投放!M$4+装备属性!M$4*IF($CB92&lt;10,1,ROUNDDOWN($CB92,-1))+SUM(属性投放!N$37:N$45)*$CB92+VLOOKUP($CC$2,一级属性!$E$41:$P$64,COLUMNS(一级属性!$E$41:P$64),0)*($CB92+0.25*IF($CB92&lt;10,1,ROUNDDOWN($CB92,-1)))+VLOOKUP($CC$2,宝石属性!$B$43:$M$66,COLUMNS(宝石属性!$B$43:M$66),0)*10*VLOOKUP(ROUNDDOWN($CB92,-1),宝石属性!$B$25:$N$41,2,0)*VLOOKUP(ROUNDDOWN($CB92,-1),宝石属性!$B$25:$N$41,3,0)+VLOOKUP($CC$2,职业被动!$B$6:$M$29,COLUMNS(职业被动!$B$6:M$29),0)*$CB92,0)</f>
        <v>917</v>
      </c>
      <c r="CM92" s="48">
        <f>属性价值和能力评分!$F$9+ROUND(属性价值和能力评分!$F$38*10,0)*CB92+ROUND((SUM(装备属性!$W$9:$W$14)+属性价值和能力评分!$F$38*1.25+1.4+2.8)*IF(CB92&lt;10,1,ROUNDDOWN(CB92,-1)),0)+15*VLOOKUP(ROUNDDOWN(CB92,-1),宝石属性!$B$26:$D$41,2,0)*6*VLOOKUP(ROUNDDOWN(CB92,-1),宝石属性!$B$26:$D$41,3,0)+(属性价值和能力评分!$F$49*9+属性价值和能力评分!$F$50*2+属性价值和能力评分!$F$53*8/5)*CB92</f>
        <v>16772</v>
      </c>
      <c r="CO92" s="1">
        <v>89</v>
      </c>
      <c r="CP92" s="9">
        <f>ROUND(属性投放!D$4+装备属性!D$4*IF($CO92&lt;10,1,ROUNDDOWN($CO92,-1))+SUM(属性投放!E$37:E$45)*$CO92+VLOOKUP($CP$2,一级属性!$E$41:$P$64,COLUMNS(一级属性!$E$41:G$64),0)*($CO92+0.25*IF($CO92&lt;10,1,ROUNDDOWN($CO92,-1)))+VLOOKUP($CP$2,宝石属性!$B$43:$M$66,COLUMNS(宝石属性!$B$43:D$66),0)*10*VLOOKUP(ROUNDDOWN($CO92,-1),宝石属性!$B$25:$N$41,2,0)*VLOOKUP(ROUNDDOWN($CO92,-1),宝石属性!$B$25:$N$41,3,0)+VLOOKUP($CP$2,职业被动!$B$6:$M$29,COLUMNS(职业被动!$B$6:D$29),0)*$CO92,0)</f>
        <v>4359</v>
      </c>
      <c r="CQ92" s="9">
        <f>ROUND(属性投放!E$4+装备属性!E$4*IF($CO92&lt;10,1,ROUNDDOWN($CO92,-1))+SUM(属性投放!F$37:F$45)*$CO92+VLOOKUP($CP$2,一级属性!$E$41:$P$64,COLUMNS(一级属性!$E$41:H$64),0)*($CO92+0.25*IF($CO92&lt;10,1,ROUNDDOWN($CO92,-1)))+VLOOKUP($CP$2,宝石属性!$B$43:$M$66,COLUMNS(宝石属性!$B$43:E$66),0)*10*VLOOKUP(ROUNDDOWN($CO92,-1),宝石属性!$B$25:$N$41,2,0)*VLOOKUP(ROUNDDOWN($CO92,-1),宝石属性!$B$25:$N$41,3,0)+VLOOKUP($CP$2,职业被动!$B$6:$M$29,COLUMNS(职业被动!$B$6:E$29),0)*$CO92,0)</f>
        <v>4916</v>
      </c>
      <c r="CR92" s="9">
        <f>ROUND(属性投放!F$4+装备属性!F$4*IF($CO92&lt;10,1,ROUNDDOWN($CO92,-1))+SUM(属性投放!G$37:G$45)*$CO92+VLOOKUP($CP$2,一级属性!$E$41:$P$64,COLUMNS(一级属性!$E$41:I$64),0)*($CO92+0.25*IF($CO92&lt;10,1,ROUNDDOWN($CO92,-1)))+VLOOKUP($CP$2,宝石属性!$B$43:$M$66,COLUMNS(宝石属性!$B$43:F$66),0)*10*VLOOKUP(ROUNDDOWN($CO92,-1),宝石属性!$B$25:$N$41,2,0)*VLOOKUP(ROUNDDOWN($CO92,-1),宝石属性!$B$25:$N$41,3,0)+VLOOKUP($CP$2,职业被动!$B$6:$M$29,COLUMNS(职业被动!$B$6:F$29),0)*$CO92,0)</f>
        <v>934</v>
      </c>
      <c r="CS92" s="9">
        <f>ROUND(属性投放!G$4+装备属性!G$4*IF($CO92&lt;10,1,ROUNDDOWN($CO92,-1))+SUM(属性投放!H$37:H$45)*$CO92+VLOOKUP($CP$2,一级属性!$E$41:$P$64,COLUMNS(一级属性!$E$41:J$64),0)*($CO92+0.25*IF($CO92&lt;10,1,ROUNDDOWN($CO92,-1)))+VLOOKUP($CP$2,宝石属性!$B$43:$M$66,COLUMNS(宝石属性!$B$43:G$66),0)*10*VLOOKUP(ROUNDDOWN($CO92,-1),宝石属性!$B$25:$N$41,2,0)*VLOOKUP(ROUNDDOWN($CO92,-1),宝石属性!$B$25:$N$41,3,0)+VLOOKUP($CP$2,职业被动!$B$6:$M$29,COLUMNS(职业被动!$B$6:G$29),0)*$CO92,0)</f>
        <v>903</v>
      </c>
      <c r="CT92" s="9">
        <f>ROUND(属性投放!H$4+装备属性!H$4*IF($CO92&lt;10,1,ROUNDDOWN($CO92,-1))+SUM(属性投放!I$37:I$45)*$CO92+VLOOKUP($CP$2,一级属性!$E$41:$P$64,COLUMNS(一级属性!$E$41:K$64),0)*($CO92+0.25*IF($CO92&lt;10,1,ROUNDDOWN($CO92,-1)))+VLOOKUP($CP$2,宝石属性!$B$43:$M$66,COLUMNS(宝石属性!$B$43:H$66),0)*10*VLOOKUP(ROUNDDOWN($CO92,-1),宝石属性!$B$25:$N$41,2,0)*VLOOKUP(ROUNDDOWN($CO92,-1),宝石属性!$B$25:$N$41,3,0)+VLOOKUP($CP$2,职业被动!$B$6:$M$29,COLUMNS(职业被动!$B$6:H$29),0)*$CO92,0)</f>
        <v>1549</v>
      </c>
      <c r="CU92" s="9">
        <f>ROUND(属性投放!I$4+装备属性!I$4*IF($CO92&lt;10,1,ROUNDDOWN($CO92,-1))+SUM(属性投放!J$37:J$45)*$CO92+VLOOKUP($CP$2,一级属性!$E$41:$P$64,COLUMNS(一级属性!$E$41:L$64),0)*($CO92+0.25*IF($CO92&lt;10,1,ROUNDDOWN($CO92,-1)))+VLOOKUP($CP$2,宝石属性!$B$43:$M$66,COLUMNS(宝石属性!$B$43:I$66),0)*10*VLOOKUP(ROUNDDOWN($CO92,-1),宝石属性!$B$25:$N$41,2,0)*VLOOKUP(ROUNDDOWN($CO92,-1),宝石属性!$B$25:$N$41,3,0)+VLOOKUP($CP$2,职业被动!$B$6:$M$29,COLUMNS(职业被动!$B$6:I$29),0)*$CO92,0)</f>
        <v>1329</v>
      </c>
      <c r="CV92" s="9">
        <f>ROUND(属性投放!J$4+装备属性!J$4*IF($CO92&lt;10,1,ROUNDDOWN($CO92,-1))+SUM(属性投放!K$37:K$45)*$CO92+VLOOKUP($CP$2,一级属性!$E$41:$P$64,COLUMNS(一级属性!$E$41:M$64),0)*($CO92+0.25*IF($CO92&lt;10,1,ROUNDDOWN($CO92,-1)))+VLOOKUP($CP$2,宝石属性!$B$43:$M$66,COLUMNS(宝石属性!$B$43:J$66),0)*10*VLOOKUP(ROUNDDOWN($CO92,-1),宝石属性!$B$25:$N$41,2,0)*VLOOKUP(ROUNDDOWN($CO92,-1),宝石属性!$B$25:$N$41,3,0)+VLOOKUP($CP$2,职业被动!$B$6:$M$29,COLUMNS(职业被动!$B$6:J$29),0)*$CO92,0)</f>
        <v>570</v>
      </c>
      <c r="CW92" s="9">
        <f>ROUND(属性投放!K$4+装备属性!K$4*IF($CO92&lt;10,1,ROUNDDOWN($CO92,-1))+SUM(属性投放!L$37:L$45)*$CO92+VLOOKUP($CP$2,一级属性!$E$41:$P$64,COLUMNS(一级属性!$E$41:N$64),0)*($CO92+0.25*IF($CO92&lt;10,1,ROUNDDOWN($CO92,-1)))+VLOOKUP($CP$2,宝石属性!$B$43:$M$66,COLUMNS(宝石属性!$B$43:K$66),0)*10*VLOOKUP(ROUNDDOWN($CO92,-1),宝石属性!$B$25:$N$41,2,0)*VLOOKUP(ROUNDDOWN($CO92,-1),宝石属性!$B$25:$N$41,3,0)+VLOOKUP($CP$2,职业被动!$B$6:$M$29,COLUMNS(职业被动!$B$6:K$29),0)*$CO92,0)</f>
        <v>305</v>
      </c>
      <c r="CX92" s="9">
        <f>ROUND(属性投放!L$4+装备属性!L$4*IF($CO92&lt;10,1,ROUNDDOWN($CO92,-1))+SUM(属性投放!M$37:M$45)*$CO92+VLOOKUP($CP$2,一级属性!$E$41:$P$64,COLUMNS(一级属性!$E$41:O$64),0)*($CO92+0.25*IF($CO92&lt;10,1,ROUNDDOWN($CO92,-1)))+VLOOKUP($CP$2,宝石属性!$B$43:$M$66,COLUMNS(宝石属性!$B$43:L$66),0)*10*VLOOKUP(ROUNDDOWN($CO92,-1),宝石属性!$B$25:$N$41,2,0)*VLOOKUP(ROUNDDOWN($CO92,-1),宝石属性!$B$25:$N$41,3,0)+VLOOKUP($CP$2,职业被动!$B$6:$M$29,COLUMNS(职业被动!$B$6:L$29),0)*$CO92,0)</f>
        <v>27</v>
      </c>
      <c r="CY92" s="9">
        <f>ROUND(属性投放!M$4+装备属性!M$4*IF($CO92&lt;10,1,ROUNDDOWN($CO92,-1))+SUM(属性投放!N$37:N$45)*$CO92+VLOOKUP($CP$2,一级属性!$E$41:$P$64,COLUMNS(一级属性!$E$41:P$64),0)*($CO92+0.25*IF($CO92&lt;10,1,ROUNDDOWN($CO92,-1)))+VLOOKUP($CP$2,宝石属性!$B$43:$M$66,COLUMNS(宝石属性!$B$43:M$66),0)*10*VLOOKUP(ROUNDDOWN($CO92,-1),宝石属性!$B$25:$N$41,2,0)*VLOOKUP(ROUNDDOWN($CO92,-1),宝石属性!$B$25:$N$41,3,0)+VLOOKUP($CP$2,职业被动!$B$6:$M$29,COLUMNS(职业被动!$B$6:M$29),0)*$CO92,0)</f>
        <v>917</v>
      </c>
      <c r="CZ92" s="48">
        <f>属性价值和能力评分!$F$9+ROUND(属性价值和能力评分!$F$38*10,0)*CO92+ROUND((SUM(装备属性!$W$9:$W$14)+属性价值和能力评分!$F$38*1.25+1.4+2.8)*IF(CO92&lt;10,1,ROUNDDOWN(CO92,-1)),0)+15*VLOOKUP(ROUNDDOWN(CO92,-1),宝石属性!$B$26:$D$41,2,0)*6*VLOOKUP(ROUNDDOWN(CO92,-1),宝石属性!$B$26:$D$41,3,0)+(属性价值和能力评分!$F$49*9+属性价值和能力评分!$F$50*2+属性价值和能力评分!$F$53*8/5)*CO92</f>
        <v>16772</v>
      </c>
      <c r="DB92" s="1">
        <v>89</v>
      </c>
      <c r="DC92" s="9">
        <f>ROUND(属性投放!D$4+装备属性!D$4*IF($DB92&lt;10,1,ROUNDDOWN($DB92,-1))+SUM(属性投放!E$37:E$45)*$DB92+VLOOKUP($DC$2,一级属性!$E$41:$P$64,COLUMNS(一级属性!$E$41:G$64),0)*($DB92+0.25*IF($DB92&lt;10,1,ROUNDDOWN($DB92,-1)))+VLOOKUP($DC$2,宝石属性!$B$43:$M$66,COLUMNS(宝石属性!$B$43:D$66),0)*10*VLOOKUP(ROUNDDOWN($DB92,-1),宝石属性!$B$25:$N$41,2,0)*VLOOKUP(ROUNDDOWN($DB92,-1),宝石属性!$B$25:$N$41,3,0)+VLOOKUP($DC$2,职业被动!$B$6:$M$29,COLUMNS(职业被动!$B$6:D$29),0)*$DB92,0)</f>
        <v>4982</v>
      </c>
      <c r="DD92" s="9">
        <f>ROUND(属性投放!E$4+装备属性!E$4*IF($DB92&lt;10,1,ROUNDDOWN($DB92,-1))+SUM(属性投放!F$37:F$45)*$DB92+VLOOKUP($DC$2,一级属性!$E$41:$P$64,COLUMNS(一级属性!$E$41:H$64),0)*($DB92+0.25*IF($DB92&lt;10,1,ROUNDDOWN($DB92,-1)))+VLOOKUP($DC$2,宝石属性!$B$43:$M$66,COLUMNS(宝石属性!$B$43:E$66),0)*10*VLOOKUP(ROUNDDOWN($DB92,-1),宝石属性!$B$25:$N$41,2,0)*VLOOKUP(ROUNDDOWN($DB92,-1),宝石属性!$B$25:$N$41,3,0)+VLOOKUP($DC$2,职业被动!$B$6:$M$29,COLUMNS(职业被动!$B$6:E$29),0)*$DB92,0)</f>
        <v>2191</v>
      </c>
      <c r="DE92" s="9">
        <f>ROUND(属性投放!F$4+装备属性!F$4*IF($DB92&lt;10,1,ROUNDDOWN($DB92,-1))+SUM(属性投放!G$37:G$45)*$DB92+VLOOKUP($DC$2,一级属性!$E$41:$P$64,COLUMNS(一级属性!$E$41:I$64),0)*($DB92+0.25*IF($DB92&lt;10,1,ROUNDDOWN($DB92,-1)))+VLOOKUP($DC$2,宝石属性!$B$43:$M$66,COLUMNS(宝石属性!$B$43:F$66),0)*10*VLOOKUP(ROUNDDOWN($DB92,-1),宝石属性!$B$25:$N$41,2,0)*VLOOKUP(ROUNDDOWN($DB92,-1),宝石属性!$B$25:$N$41,3,0)+VLOOKUP($DC$2,职业被动!$B$6:$M$29,COLUMNS(职业被动!$B$6:F$29),0)*$DB92,0)</f>
        <v>934</v>
      </c>
      <c r="DF92" s="9">
        <f>ROUND(属性投放!G$4+装备属性!G$4*IF($DB92&lt;10,1,ROUNDDOWN($DB92,-1))+SUM(属性投放!H$37:H$45)*$DB92+VLOOKUP($DC$2,一级属性!$E$41:$P$64,COLUMNS(一级属性!$E$41:J$64),0)*($DB92+0.25*IF($DB92&lt;10,1,ROUNDDOWN($DB92,-1)))+VLOOKUP($DC$2,宝石属性!$B$43:$M$66,COLUMNS(宝石属性!$B$43:G$66),0)*10*VLOOKUP(ROUNDDOWN($DB92,-1),宝石属性!$B$25:$N$41,2,0)*VLOOKUP(ROUNDDOWN($DB92,-1),宝石属性!$B$25:$N$41,3,0)+VLOOKUP($DC$2,职业被动!$B$6:$M$29,COLUMNS(职业被动!$B$6:G$29),0)*$DB92,0)</f>
        <v>2520</v>
      </c>
      <c r="DG92" s="9">
        <f>ROUND(属性投放!H$4+装备属性!H$4*IF($DB92&lt;10,1,ROUNDDOWN($DB92,-1))+SUM(属性投放!I$37:I$45)*$DB92+VLOOKUP($DC$2,一级属性!$E$41:$P$64,COLUMNS(一级属性!$E$41:K$64),0)*($DB92+0.25*IF($DB92&lt;10,1,ROUNDDOWN($DB92,-1)))+VLOOKUP($DC$2,宝石属性!$B$43:$M$66,COLUMNS(宝石属性!$B$43:H$66),0)*10*VLOOKUP(ROUNDDOWN($DB92,-1),宝石属性!$B$25:$N$41,2,0)*VLOOKUP(ROUNDDOWN($DB92,-1),宝石属性!$B$25:$N$41,3,0)+VLOOKUP($DC$2,职业被动!$B$6:$M$29,COLUMNS(职业被动!$B$6:H$29),0)*$DB92,0)</f>
        <v>586</v>
      </c>
      <c r="DH92" s="9">
        <f>ROUND(属性投放!I$4+装备属性!I$4*IF($DB92&lt;10,1,ROUNDDOWN($DB92,-1))+SUM(属性投放!J$37:J$45)*$DB92+VLOOKUP($DC$2,一级属性!$E$41:$P$64,COLUMNS(一级属性!$E$41:L$64),0)*($DB92+0.25*IF($DB92&lt;10,1,ROUNDDOWN($DB92,-1)))+VLOOKUP($DC$2,宝石属性!$B$43:$M$66,COLUMNS(宝石属性!$B$43:I$66),0)*10*VLOOKUP(ROUNDDOWN($DB92,-1),宝石属性!$B$25:$N$41,2,0)*VLOOKUP(ROUNDDOWN($DB92,-1),宝石属性!$B$25:$N$41,3,0)+VLOOKUP($DC$2,职业被动!$B$6:$M$29,COLUMNS(职业被动!$B$6:I$29),0)*$DB92,0)</f>
        <v>913</v>
      </c>
      <c r="DI92" s="9">
        <f>ROUND(属性投放!J$4+装备属性!J$4*IF($DB92&lt;10,1,ROUNDDOWN($DB92,-1))+SUM(属性投放!K$37:K$45)*$DB92+VLOOKUP($DC$2,一级属性!$E$41:$P$64,COLUMNS(一级属性!$E$41:M$64),0)*($DB92+0.25*IF($DB92&lt;10,1,ROUNDDOWN($DB92,-1)))+VLOOKUP($DC$2,宝石属性!$B$43:$M$66,COLUMNS(宝石属性!$B$43:J$66),0)*10*VLOOKUP(ROUNDDOWN($DB92,-1),宝石属性!$B$25:$N$41,2,0)*VLOOKUP(ROUNDDOWN($DB92,-1),宝石属性!$B$25:$N$41,3,0)+VLOOKUP($DC$2,职业被动!$B$6:$M$29,COLUMNS(职业被动!$B$6:J$29),0)*$DB92,0)</f>
        <v>679</v>
      </c>
      <c r="DJ92" s="9">
        <f>ROUND(属性投放!K$4+装备属性!K$4*IF($DB92&lt;10,1,ROUNDDOWN($DB92,-1))+SUM(属性投放!L$37:L$45)*$DB92+VLOOKUP($DC$2,一级属性!$E$41:$P$64,COLUMNS(一级属性!$E$41:N$64),0)*($DB92+0.25*IF($DB92&lt;10,1,ROUNDDOWN($DB92,-1)))+VLOOKUP($DC$2,宝石属性!$B$43:$M$66,COLUMNS(宝石属性!$B$43:K$66),0)*10*VLOOKUP(ROUNDDOWN($DB92,-1),宝石属性!$B$25:$N$41,2,0)*VLOOKUP(ROUNDDOWN($DB92,-1),宝石属性!$B$25:$N$41,3,0)+VLOOKUP($DC$2,职业被动!$B$6:$M$29,COLUMNS(职业被动!$B$6:K$29),0)*$DB92,0)</f>
        <v>465</v>
      </c>
      <c r="DK92" s="9">
        <f>ROUND(属性投放!L$4+装备属性!L$4*IF($DB92&lt;10,1,ROUNDDOWN($DB92,-1))+SUM(属性投放!M$37:M$45)*$DB92+VLOOKUP($DC$2,一级属性!$E$41:$P$64,COLUMNS(一级属性!$E$41:O$64),0)*($DB92+0.25*IF($DB92&lt;10,1,ROUNDDOWN($DB92,-1)))+VLOOKUP($DC$2,宝石属性!$B$43:$M$66,COLUMNS(宝石属性!$B$43:L$66),0)*10*VLOOKUP(ROUNDDOWN($DB92,-1),宝石属性!$B$25:$N$41,2,0)*VLOOKUP(ROUNDDOWN($DB92,-1),宝石属性!$B$25:$N$41,3,0)+VLOOKUP($DC$2,职业被动!$B$6:$M$29,COLUMNS(职业被动!$B$6:L$29),0)*$DB92,0)</f>
        <v>27</v>
      </c>
      <c r="DL92" s="9">
        <f>ROUND(属性投放!M$4+装备属性!M$4*IF($DB92&lt;10,1,ROUNDDOWN($DB92,-1))+SUM(属性投放!N$37:N$45)*$DB92+VLOOKUP($DC$2,一级属性!$E$41:$P$64,COLUMNS(一级属性!$E$41:P$64),0)*($DB92+0.25*IF($DB92&lt;10,1,ROUNDDOWN($DB92,-1)))+VLOOKUP($DC$2,宝石属性!$B$43:$M$66,COLUMNS(宝石属性!$B$43:M$66),0)*10*VLOOKUP(ROUNDDOWN($DB92,-1),宝石属性!$B$25:$N$41,2,0)*VLOOKUP(ROUNDDOWN($DB92,-1),宝石属性!$B$25:$N$41,3,0)+VLOOKUP($DC$2,职业被动!$B$6:$M$29,COLUMNS(职业被动!$B$6:M$29),0)*$DB92,0)</f>
        <v>917</v>
      </c>
      <c r="DM92" s="48">
        <f>属性价值和能力评分!$F$9+ROUND(属性价值和能力评分!$F$38*10,0)*DB92+ROUND((SUM(装备属性!$W$9:$W$14)+属性价值和能力评分!$F$38*1.25+1.4+2.8)*IF(DB92&lt;10,1,ROUNDDOWN(DB92,-1)),0)+15*VLOOKUP(ROUNDDOWN(DB92,-1),宝石属性!$B$26:$D$41,2,0)*6*VLOOKUP(ROUNDDOWN(DB92,-1),宝石属性!$B$26:$D$41,3,0)+(属性价值和能力评分!$F$49*9+属性价值和能力评分!$F$50*2+属性价值和能力评分!$F$53*8/5)*DB92</f>
        <v>16772</v>
      </c>
      <c r="DO92" s="1">
        <v>89</v>
      </c>
      <c r="DP92" s="9">
        <f>ROUND(属性投放!D$4+装备属性!D$4*IF($DO92&lt;10,1,ROUNDDOWN($DO92,-1))+SUM(属性投放!E$37:E$45)*$DO92+VLOOKUP($DP$2,一级属性!$E$41:$P$64,COLUMNS(一级属性!$E$41:G$64),0)*($DO92+0.25*IF($DO92&lt;10,1,ROUNDDOWN($DO92,-1)))+VLOOKUP($DP$2,宝石属性!$B$43:$M$66,COLUMNS(宝石属性!$B$43:D$66),0)*10*VLOOKUP(ROUNDDOWN($DO92,-1),宝石属性!$B$25:$N$41,2,0)*VLOOKUP(ROUNDDOWN($DO92,-1),宝石属性!$B$25:$N$41,3,0)+VLOOKUP($DP$2,职业被动!$B$6:$M$29,COLUMNS(职业被动!$B$6:D$29),0)*$DO92,0)</f>
        <v>10765</v>
      </c>
      <c r="DQ92" s="9">
        <f>ROUND(属性投放!E$4+装备属性!E$4*IF($DO92&lt;10,1,ROUNDDOWN($DO92,-1))+SUM(属性投放!F$37:F$45)*$DO92+VLOOKUP($DP$2,一级属性!$E$41:$P$64,COLUMNS(一级属性!$E$41:H$64),0)*($DO92+0.25*IF($DO92&lt;10,1,ROUNDDOWN($DO92,-1)))+VLOOKUP($DP$2,宝石属性!$B$43:$M$66,COLUMNS(宝石属性!$B$43:E$66),0)*10*VLOOKUP(ROUNDDOWN($DO92,-1),宝石属性!$B$25:$N$41,2,0)*VLOOKUP(ROUNDDOWN($DO92,-1),宝石属性!$B$25:$N$41,3,0)+VLOOKUP($DP$2,职业被动!$B$6:$M$29,COLUMNS(职业被动!$B$6:E$29),0)*$DO92,0)</f>
        <v>2191</v>
      </c>
      <c r="DR92" s="9">
        <f>ROUND(属性投放!F$4+装备属性!F$4*IF($DO92&lt;10,1,ROUNDDOWN($DO92,-1))+SUM(属性投放!G$37:G$45)*$DO92+VLOOKUP($DP$2,一级属性!$E$41:$P$64,COLUMNS(一级属性!$E$41:I$64),0)*($DO92+0.25*IF($DO92&lt;10,1,ROUNDDOWN($DO92,-1)))+VLOOKUP($DP$2,宝石属性!$B$43:$M$66,COLUMNS(宝石属性!$B$43:F$66),0)*10*VLOOKUP(ROUNDDOWN($DO92,-1),宝石属性!$B$25:$N$41,2,0)*VLOOKUP(ROUNDDOWN($DO92,-1),宝石属性!$B$25:$N$41,3,0)+VLOOKUP($DP$2,职业被动!$B$6:$M$29,COLUMNS(职业被动!$B$6:F$29),0)*$DO92,0)</f>
        <v>934</v>
      </c>
      <c r="DS92" s="9">
        <f>ROUND(属性投放!G$4+装备属性!G$4*IF($DO92&lt;10,1,ROUNDDOWN($DO92,-1))+SUM(属性投放!H$37:H$45)*$DO92+VLOOKUP($DP$2,一级属性!$E$41:$P$64,COLUMNS(一级属性!$E$41:J$64),0)*($DO92+0.25*IF($DO92&lt;10,1,ROUNDDOWN($DO92,-1)))+VLOOKUP($DP$2,宝石属性!$B$43:$M$66,COLUMNS(宝石属性!$B$43:G$66),0)*10*VLOOKUP(ROUNDDOWN($DO92,-1),宝石属性!$B$25:$N$41,2,0)*VLOOKUP(ROUNDDOWN($DO92,-1),宝石属性!$B$25:$N$41,3,0)+VLOOKUP($DP$2,职业被动!$B$6:$M$29,COLUMNS(职业被动!$B$6:G$29),0)*$DO92,0)</f>
        <v>903</v>
      </c>
      <c r="DT92" s="9">
        <f>ROUND(属性投放!H$4+装备属性!H$4*IF($DO92&lt;10,1,ROUNDDOWN($DO92,-1))+SUM(属性投放!I$37:I$45)*$DO92+VLOOKUP($DP$2,一级属性!$E$41:$P$64,COLUMNS(一级属性!$E$41:K$64),0)*($DO92+0.25*IF($DO92&lt;10,1,ROUNDDOWN($DO92,-1)))+VLOOKUP($DP$2,宝石属性!$B$43:$M$66,COLUMNS(宝石属性!$B$43:H$66),0)*10*VLOOKUP(ROUNDDOWN($DO92,-1),宝石属性!$B$25:$N$41,2,0)*VLOOKUP(ROUNDDOWN($DO92,-1),宝石属性!$B$25:$N$41,3,0)+VLOOKUP($DP$2,职业被动!$B$6:$M$29,COLUMNS(职业被动!$B$6:H$29),0)*$DO92,0)</f>
        <v>675</v>
      </c>
      <c r="DU92" s="9">
        <f>ROUND(属性投放!I$4+装备属性!I$4*IF($DO92&lt;10,1,ROUNDDOWN($DO92,-1))+SUM(属性投放!J$37:J$45)*$DO92+VLOOKUP($DP$2,一级属性!$E$41:$P$64,COLUMNS(一级属性!$E$41:L$64),0)*($DO92+0.25*IF($DO92&lt;10,1,ROUNDDOWN($DO92,-1)))+VLOOKUP($DP$2,宝石属性!$B$43:$M$66,COLUMNS(宝石属性!$B$43:I$66),0)*10*VLOOKUP(ROUNDDOWN($DO92,-1),宝石属性!$B$25:$N$41,2,0)*VLOOKUP(ROUNDDOWN($DO92,-1),宝石属性!$B$25:$N$41,3,0)+VLOOKUP($DP$2,职业被动!$B$6:$M$29,COLUMNS(职业被动!$B$6:I$29),0)*$DO92,0)</f>
        <v>913</v>
      </c>
      <c r="DV92" s="9">
        <f>ROUND(属性投放!J$4+装备属性!J$4*IF($DO92&lt;10,1,ROUNDDOWN($DO92,-1))+SUM(属性投放!K$37:K$45)*$DO92+VLOOKUP($DP$2,一级属性!$E$41:$P$64,COLUMNS(一级属性!$E$41:M$64),0)*($DO92+0.25*IF($DO92&lt;10,1,ROUNDDOWN($DO92,-1)))+VLOOKUP($DP$2,宝石属性!$B$43:$M$66,COLUMNS(宝石属性!$B$43:J$66),0)*10*VLOOKUP(ROUNDDOWN($DO92,-1),宝石属性!$B$25:$N$41,2,0)*VLOOKUP(ROUNDDOWN($DO92,-1),宝石属性!$B$25:$N$41,3,0)+VLOOKUP($DP$2,职业被动!$B$6:$M$29,COLUMNS(职业被动!$B$6:J$29),0)*$DO92,0)</f>
        <v>679</v>
      </c>
      <c r="DW92" s="9">
        <f>ROUND(属性投放!K$4+装备属性!K$4*IF($DO92&lt;10,1,ROUNDDOWN($DO92,-1))+SUM(属性投放!L$37:L$45)*$DO92+VLOOKUP($DP$2,一级属性!$E$41:$P$64,COLUMNS(一级属性!$E$41:N$64),0)*($DO92+0.25*IF($DO92&lt;10,1,ROUNDDOWN($DO92,-1)))+VLOOKUP($DP$2,宝石属性!$B$43:$M$66,COLUMNS(宝石属性!$B$43:K$66),0)*10*VLOOKUP(ROUNDDOWN($DO92,-1),宝石属性!$B$25:$N$41,2,0)*VLOOKUP(ROUNDDOWN($DO92,-1),宝石属性!$B$25:$N$41,3,0)+VLOOKUP($DP$2,职业被动!$B$6:$M$29,COLUMNS(职业被动!$B$6:K$29),0)*$DO92,0)</f>
        <v>465</v>
      </c>
      <c r="DX92" s="9">
        <f>ROUND(属性投放!L$4+装备属性!L$4*IF($DO92&lt;10,1,ROUNDDOWN($DO92,-1))+SUM(属性投放!M$37:M$45)*$DO92+VLOOKUP($DP$2,一级属性!$E$41:$P$64,COLUMNS(一级属性!$E$41:O$64),0)*($DO92+0.25*IF($DO92&lt;10,1,ROUNDDOWN($DO92,-1)))+VLOOKUP($DP$2,宝石属性!$B$43:$M$66,COLUMNS(宝石属性!$B$43:L$66),0)*10*VLOOKUP(ROUNDDOWN($DO92,-1),宝石属性!$B$25:$N$41,2,0)*VLOOKUP(ROUNDDOWN($DO92,-1),宝石属性!$B$25:$N$41,3,0)+VLOOKUP($DP$2,职业被动!$B$6:$M$29,COLUMNS(职业被动!$B$6:L$29),0)*$DO92,0)</f>
        <v>27</v>
      </c>
      <c r="DY92" s="9">
        <f>ROUND(属性投放!M$4+装备属性!M$4*IF($DO92&lt;10,1,ROUNDDOWN($DO92,-1))+SUM(属性投放!N$37:N$45)*$DO92+VLOOKUP($DP$2,一级属性!$E$41:$P$64,COLUMNS(一级属性!$E$41:P$64),0)*($DO92+0.25*IF($DO92&lt;10,1,ROUNDDOWN($DO92,-1)))+VLOOKUP($DP$2,宝石属性!$B$43:$M$66,COLUMNS(宝石属性!$B$43:M$66),0)*10*VLOOKUP(ROUNDDOWN($DO92,-1),宝石属性!$B$25:$N$41,2,0)*VLOOKUP(ROUNDDOWN($DO92,-1),宝石属性!$B$25:$N$41,3,0)+VLOOKUP($DP$2,职业被动!$B$6:$M$29,COLUMNS(职业被动!$B$6:M$29),0)*$DO92,0)</f>
        <v>917</v>
      </c>
      <c r="DZ92" s="48">
        <f>属性价值和能力评分!$F$9+ROUND(属性价值和能力评分!$F$38*10,0)*DO92+ROUND((SUM(装备属性!$W$9:$W$14)+属性价值和能力评分!$F$38*1.25+1.4+2.8)*IF(DO92&lt;10,1,ROUNDDOWN(DO92,-1)),0)+15*VLOOKUP(ROUNDDOWN(DO92,-1),宝石属性!$B$26:$D$41,2,0)*6*VLOOKUP(ROUNDDOWN(DO92,-1),宝石属性!$B$26:$D$41,3,0)+(属性价值和能力评分!$F$49*9+属性价值和能力评分!$F$50*2+属性价值和能力评分!$F$53*8/5)*DO92</f>
        <v>16772</v>
      </c>
      <c r="EA92" s="17"/>
      <c r="EB92" s="1">
        <v>89</v>
      </c>
      <c r="EC92" s="1">
        <f>ROUND(CC92/MAX(CE92/10,((CE92*(1+属性投放!$E$8)-CF92+属性投放!$F$8*EB92)*(1+属性投放!$G$8)*(1+属性投放!$H$8))),1)</f>
        <v>2.9</v>
      </c>
      <c r="ED92" s="1">
        <f>ROUND(CP92/MAX(CE92/10,((CE92*(1+属性投放!$E$8)-CS92+属性投放!$F$8*EB92)*(1+属性投放!$G$8)*(1+属性投放!$H$8))),1)</f>
        <v>2.8</v>
      </c>
      <c r="EE92" s="1">
        <f>ROUND(DC92/MAX(CE92/10,((CE92*(1+属性投放!$E$8)-DF92+属性投放!$F$8*EB92)*(1+属性投放!$G$8)*(1+属性投放!$H$8))),1)</f>
        <v>24.6</v>
      </c>
      <c r="EF92" s="1">
        <f>ROUND(DP92/MAX(CE92/10,((CE92*(1+属性投放!$E$8)-DS92+属性投放!$F$8*EB92)*(1+属性投放!$G$8)*(1+属性投放!$H$8))),1)</f>
        <v>6.8</v>
      </c>
      <c r="EH92" s="1">
        <f>ROUND(CC92/MAX(属性投放!$F$9*EB92,((CT92*(1+属性投放!$E$9)-CH92+属性投放!$F$9*EB92)*(1+属性投放!$G$9)*(1+属性投放!$H$9))),1)</f>
        <v>2.6</v>
      </c>
      <c r="EI92" s="1">
        <f>ROUND(CP92/MAX(属性投放!$F$9*EB92,((CT92*(1+属性投放!$E$9)-CU92+属性投放!$F$9*EB92)*(1+属性投放!$G$9)*(1+属性投放!$H$9))),1)</f>
        <v>3.3</v>
      </c>
      <c r="EJ92" s="1">
        <f>ROUND(DC92/MAX(属性投放!$F$9*EB92,((CT92*(1+属性投放!$E$9)-DH92+属性投放!$F$9*EB92)*(1+属性投放!$G$9)*(1+属性投放!$H$9))),1)</f>
        <v>2.8</v>
      </c>
      <c r="EK92" s="1">
        <f>ROUND(DP92/MAX(属性投放!$F$9*EB92,((CT92*(1+属性投放!$E$9)-DU92+属性投放!$F$9*EB92)*(1+属性投放!$G$9)*(1+属性投放!$H$9))),1)</f>
        <v>6.1</v>
      </c>
      <c r="EM92" s="1">
        <f>ROUND(CC92/((BW92*(1+属性投放!$E$10)+属性投放!$F$10*EB92)*(1+属性投放!$G$10)*(1+属性投放!$H$10)),1)</f>
        <v>5.6</v>
      </c>
      <c r="EN92" s="1">
        <f>ROUND(CP92/((BW92*(1+属性投放!$E$10)+属性投放!$F$10*EB92)*(1+属性投放!$G$10)*(1+属性投放!$H$10)),1)</f>
        <v>5.6</v>
      </c>
      <c r="EO92" s="1">
        <f>ROUND(DC92/((BW92*(1+属性投放!$E$10)+属性投放!$F$10*EB92)*(1+属性投放!$G$10)*(1+属性投放!$H$10)),1)</f>
        <v>6.4</v>
      </c>
      <c r="EP92" s="1">
        <f>ROUND(DP92/((BW92*(1+属性投放!$E$10)+属性投放!$F$10*EB92)*(1+属性投放!$G$10)*(1+属性投放!$H$10)),1)</f>
        <v>13.9</v>
      </c>
    </row>
    <row r="93" spans="2:146">
      <c r="B93" s="1">
        <v>90</v>
      </c>
      <c r="C93" s="9">
        <f>ROUND(属性投放!D$4+装备属性!D$4*IF($B93&lt;10,1,ROUNDDOWN($B93,-1))+SUM(属性投放!E$37:E$45)*$B93+VLOOKUP($C$2,一级属性!$E$41:$P$64,COLUMNS(一级属性!$E$41:G$64),0)*($B93+0.25*IF($B93&lt;10,1,ROUNDDOWN($B93,-1)))+VLOOKUP($C$2,宝石属性!$B$43:$M$66,COLUMNS(宝石属性!$B$43:D$66),0)*10*VLOOKUP(ROUNDDOWN($B93,-1),宝石属性!$B$25:$N$41,2,0)*VLOOKUP(ROUNDDOWN($B93,-1),宝石属性!$B$25:$N$41,3,0)+VLOOKUP($C$2,职业被动!$B$6:$M$29,COLUMNS(职业被动!$B$6:D$29),0)*$B93,0)</f>
        <v>5446</v>
      </c>
      <c r="D93" s="9">
        <f>ROUND(属性投放!E$4+装备属性!E$4*IF($B93&lt;10,1,ROUNDDOWN($B93,-1))+SUM(属性投放!F$37:F$38)*$B93+VLOOKUP($C$2,一级属性!$E$67:$P$90,COLUMNS(一级属性!$E$67:H$90),0)*$B93+VLOOKUP($C$2,宝石属性!$B$43:$M$66,COLUMNS(宝石属性!$B$43:E$66),0)*10*VLOOKUP(ROUNDDOWN($B93,-1),宝石属性!$B$25:$N$41,2,0)*VLOOKUP(ROUNDDOWN($B93,-1),宝石属性!$B$25:$N$41,3,0)+VLOOKUP($C$2,职业被动!$B$6:$M$29,COLUMNS(职业被动!$B$6:E$29),0)*$B93,0)</f>
        <v>2288</v>
      </c>
      <c r="E93" s="9">
        <f>ROUND(属性投放!F$4+装备属性!F$4*IF($B93&lt;10,1,ROUNDDOWN($B93,-1))+SUM(属性投放!G$37:G$38)*$B93+VLOOKUP($C$2,一级属性!$E$67:$P$90,COLUMNS(一级属性!$E$67:I$90),0)*$B93+VLOOKUP($C$2,宝石属性!$B$43:$M$66,COLUMNS(宝石属性!$B$43:F$66),0)*10*VLOOKUP(ROUNDDOWN($B93,-1),宝石属性!$B$25:$N$41,2,0)*VLOOKUP(ROUNDDOWN($B93,-1),宝石属性!$B$25:$N$41,3,0)+VLOOKUP($C$2,职业被动!$B$6:$M$29,COLUMNS(职业被动!$B$6:F$29),0)*$B93,0)</f>
        <v>1853</v>
      </c>
      <c r="F93" s="9">
        <f>ROUND(属性投放!G$4+装备属性!G$4*IF($B93&lt;10,1,ROUNDDOWN($B93,-1))+SUM(属性投放!H$37:H$38)*$B93+VLOOKUP($C$2,一级属性!$E$67:$P$90,COLUMNS(一级属性!$E$67:J$90),0)*$B93+VLOOKUP($C$2,宝石属性!$B$43:$M$66,COLUMNS(宝石属性!$B$43:G$66),0)*10*VLOOKUP(ROUNDDOWN($B93,-1),宝石属性!$B$25:$N$41,2,0)*VLOOKUP(ROUNDDOWN($B93,-1),宝石属性!$B$25:$N$41,3,0)+VLOOKUP($C$2,职业被动!$B$6:$M$29,COLUMNS(职业被动!$B$6:G$29),0)*$B93,0)</f>
        <v>1037</v>
      </c>
      <c r="G93" s="9">
        <f>ROUND(属性投放!H$4+装备属性!H$4*IF($B93&lt;10,1,ROUNDDOWN($B93,-1))+SUM(属性投放!I$37:I$38)*$B93+VLOOKUP($C$2,一级属性!$E$67:$P$90,COLUMNS(一级属性!$E$67:K$90),0)*$B93+VLOOKUP($C$2,宝石属性!$B$43:$M$66,COLUMNS(宝石属性!$B$43:H$66),0)*10*VLOOKUP(ROUNDDOWN($B93,-1),宝石属性!$B$25:$N$41,2,0)*VLOOKUP(ROUNDDOWN($B93,-1),宝石属性!$B$25:$N$41,3,0)+VLOOKUP($C$2,职业被动!$B$6:$M$29,COLUMNS(职业被动!$B$6:H$29),0)*$B93,0)</f>
        <v>629</v>
      </c>
      <c r="H93" s="9">
        <f>ROUND(属性投放!I$4+装备属性!I$4*IF($B93&lt;10,1,ROUNDDOWN($B93,-1))+SUM(属性投放!J$37:J$38)*$B93+VLOOKUP($C$2,一级属性!$E$67:$P$90,COLUMNS(一级属性!$E$67:L$90),0)*$B93+VLOOKUP($C$2,宝石属性!$B$43:$M$66,COLUMNS(宝石属性!$B$43:I$66),0)*10*VLOOKUP(ROUNDDOWN($B93,-1),宝石属性!$B$25:$N$41,2,0)*VLOOKUP(ROUNDDOWN($B93,-1),宝石属性!$B$25:$N$41,3,0)+VLOOKUP($C$2,职业被动!$B$6:$M$29,COLUMNS(职业被动!$B$6:I$29),0)*$B93,0)</f>
        <v>1037</v>
      </c>
      <c r="I93" s="9">
        <f>ROUND(属性投放!J$4+装备属性!J$4*IF($B93&lt;10,1,ROUNDDOWN($B93,-1))+SUM(属性投放!K$37:K$38)*$B93+VLOOKUP($C$2,一级属性!$E$67:$P$90,COLUMNS(一级属性!$E$67:M$90),0)*$B93+VLOOKUP($C$2,宝石属性!$B$43:$M$66,COLUMNS(宝石属性!$B$43:J$66),0)*10*VLOOKUP(ROUNDDOWN($B93,-1),宝石属性!$B$25:$N$41,2,0)*VLOOKUP(ROUNDDOWN($B93,-1),宝石属性!$B$25:$N$41,3,0)+VLOOKUP($C$2,职业被动!$B$6:$M$29,COLUMNS(职业被动!$B$6:J$29),0)*$B93,0)</f>
        <v>699</v>
      </c>
      <c r="J93" s="9">
        <f>ROUND(属性投放!K$4+装备属性!K$4*IF($B93&lt;10,1,ROUNDDOWN($B93,-1))+SUM(属性投放!L$37:L$38)*$B93+VLOOKUP($C$2,一级属性!$E$67:$P$90,COLUMNS(一级属性!$E$67:N$90),0)*$B93+VLOOKUP($C$2,宝石属性!$B$43:$M$66,COLUMNS(宝石属性!$B$43:K$66),0)*10*VLOOKUP(ROUNDDOWN($B93,-1),宝石属性!$B$25:$N$41,2,0)*VLOOKUP(ROUNDDOWN($B93,-1),宝石属性!$B$25:$N$41,3,0)+VLOOKUP($C$2,职业被动!$B$6:$M$29,COLUMNS(职业被动!$B$6:K$29),0)*$B93,0)</f>
        <v>335</v>
      </c>
      <c r="K93" s="9">
        <f>ROUND(属性投放!L$4+装备属性!L$4*IF($B93&lt;10,1,ROUNDDOWN($B93,-1))+SUM(属性投放!M$37:M$38)*$B93+VLOOKUP($C$2,一级属性!$E$67:$P$90,COLUMNS(一级属性!$E$67:O$90),0)*$B93+VLOOKUP($C$2,宝石属性!$B$43:$M$66,COLUMNS(宝石属性!$B$43:L$66),0)*10*VLOOKUP(ROUNDDOWN($B93,-1),宝石属性!$B$25:$N$41,2,0)*VLOOKUP(ROUNDDOWN($B93,-1),宝石属性!$B$25:$N$41,3,0)+VLOOKUP($C$2,职业被动!$B$6:$M$29,COLUMNS(职业被动!$B$6:L$29),0)*$B93,0)</f>
        <v>27</v>
      </c>
      <c r="L93" s="9">
        <f>ROUND(属性投放!M$4+装备属性!M$4*IF($B93&lt;10,1,ROUNDDOWN($B93,-1))+SUM(属性投放!N$37:N$38)*$B93+VLOOKUP($C$2,一级属性!$E$67:$P$90,COLUMNS(一级属性!$E$67:P$90),0)*$B93+VLOOKUP($C$2,宝石属性!$B$43:$M$66,COLUMNS(宝石属性!$B$43:M$66),0)*10*VLOOKUP(ROUNDDOWN($B93,-1),宝石属性!$B$25:$N$41,2,0)*VLOOKUP(ROUNDDOWN($B93,-1),宝石属性!$B$25:$N$41,3,0)+VLOOKUP($C$2,职业被动!$B$6:$M$29,COLUMNS(职业被动!$B$6:M$29),0)*$B93,0)</f>
        <v>1007</v>
      </c>
      <c r="M93" s="48">
        <f>属性价值和能力评分!$F$9+ROUND(属性价值和能力评分!$F$38*10,0)*B93+ROUND((SUM(装备属性!$W$9:$W$14)+属性价值和能力评分!$F$38*1.25+1.4+2.8)*IF(B93&lt;10,1,ROUNDDOWN(B93,-1)),0)+15*VLOOKUP(ROUNDDOWN(B93,-1),宝石属性!$B$26:$D$41,2,0)*6*VLOOKUP(ROUNDDOWN(B93,-1),宝石属性!$B$26:$D$41,3,0)+(属性价值和能力评分!$F$49*9+属性价值和能力评分!$F$50*2+属性价值和能力评分!$F$53*8/5)*B93</f>
        <v>17354</v>
      </c>
      <c r="N93" s="20"/>
      <c r="O93" s="1">
        <v>90</v>
      </c>
      <c r="P93" s="9">
        <f>ROUND(属性投放!D$4+装备属性!D$4*IF($O93&lt;10,1,ROUNDDOWN($O93,-1))+SUM(属性投放!E$37:E$45)*$O93+VLOOKUP($P$2,一级属性!$E$41:$P$64,COLUMNS(一级属性!$E$41:G$64),0)*($O93+0.25*IF($O93&lt;10,1,ROUNDDOWN($O93,-1)))+VLOOKUP($P$2,宝石属性!$B$43:$M$66,COLUMNS(宝石属性!$B$43:D$66),0)*10*VLOOKUP(ROUNDDOWN($O93,-1),宝石属性!$B$25:$N$41,2,0)*VLOOKUP(ROUNDDOWN($O93,-1),宝石属性!$B$25:$N$41,3,0)+VLOOKUP($P$2,职业被动!$B$6:$M$29,COLUMNS(职业被动!$B$6:D$29),0)*$O93,0)</f>
        <v>6706</v>
      </c>
      <c r="Q93" s="9">
        <f>ROUND(属性投放!E$4+装备属性!E$4*IF($O93&lt;10,1,ROUNDDOWN($O93,-1))+SUM(属性投放!F$37:F$45)*$O93+VLOOKUP($P$2,一级属性!$E$41:$P$64,COLUMNS(一级属性!$E$41:H$64),0)*($O93+0.25*IF($O93&lt;10,1,ROUNDDOWN($O93,-1)))+VLOOKUP($P$2,宝石属性!$B$43:$M$66,COLUMNS(宝石属性!$B$43:E$66),0)*10*VLOOKUP(ROUNDDOWN($O93,-1),宝石属性!$B$25:$N$41,2,0)*VLOOKUP(ROUNDDOWN($O93,-1),宝石属性!$B$25:$N$41,3,0)+VLOOKUP($P$2,职业被动!$B$6:$M$29,COLUMNS(职业被动!$B$6:E$29),0)*$O93,0)</f>
        <v>3976</v>
      </c>
      <c r="R93" s="9">
        <f>ROUND(属性投放!F$4+装备属性!F$4*IF($O93&lt;10,1,ROUNDDOWN($O93,-1))+SUM(属性投放!G$37:G$45)*$O93+VLOOKUP($P$2,一级属性!$E$41:$P$64,COLUMNS(一级属性!$E$41:I$64),0)*($O93+0.25*IF($O93&lt;10,1,ROUNDDOWN($O93,-1)))+VLOOKUP($P$2,宝石属性!$B$43:$M$66,COLUMNS(宝石属性!$B$43:F$66),0)*10*VLOOKUP(ROUNDDOWN($O93,-1),宝石属性!$B$25:$N$41,2,0)*VLOOKUP(ROUNDDOWN($O93,-1),宝石属性!$B$25:$N$41,3,0)+VLOOKUP($P$2,职业被动!$B$6:$M$29,COLUMNS(职业被动!$B$6:F$29),0)*$O93,0)</f>
        <v>1018</v>
      </c>
      <c r="S93" s="9">
        <f>ROUND(属性投放!G$4+装备属性!G$4*IF($O93&lt;10,1,ROUNDDOWN($O93,-1))+SUM(属性投放!H$37:H$45)*$O93+VLOOKUP($P$2,一级属性!$E$41:$P$64,COLUMNS(一级属性!$E$41:J$64),0)*($O93+0.25*IF($O93&lt;10,1,ROUNDDOWN($O93,-1)))+VLOOKUP($P$2,宝石属性!$B$43:$M$66,COLUMNS(宝石属性!$B$43:G$66),0)*10*VLOOKUP(ROUNDDOWN($O93,-1),宝石属性!$B$25:$N$41,2,0)*VLOOKUP(ROUNDDOWN($O93,-1),宝石属性!$B$25:$N$41,3,0)+VLOOKUP($P$2,职业被动!$B$6:$M$29,COLUMNS(职业被动!$B$6:G$29),0)*$O93,0)</f>
        <v>947</v>
      </c>
      <c r="T93" s="9">
        <f>ROUND(属性投放!H$4+装备属性!H$4*IF($O93&lt;10,1,ROUNDDOWN($O93,-1))+SUM(属性投放!I$37:I$45)*$O93+VLOOKUP($P$2,一级属性!$E$41:$P$64,COLUMNS(一级属性!$E$41:K$64),0)*($O93+0.25*IF($O93&lt;10,1,ROUNDDOWN($O93,-1)))+VLOOKUP($P$2,宝石属性!$B$43:$M$66,COLUMNS(宝石属性!$B$43:H$66),0)*10*VLOOKUP(ROUNDDOWN($O93,-1),宝石属性!$B$25:$N$41,2,0)*VLOOKUP(ROUNDDOWN($O93,-1),宝石属性!$B$25:$N$41,3,0)+VLOOKUP($P$2,职业被动!$B$6:$M$29,COLUMNS(职业被动!$B$6:H$29),0)*$O93,0)</f>
        <v>1057</v>
      </c>
      <c r="U93" s="9">
        <f>ROUND(属性投放!I$4+装备属性!I$4*IF($O93&lt;10,1,ROUNDDOWN($O93,-1))+SUM(属性投放!J$37:J$45)*$O93+VLOOKUP($P$2,一级属性!$E$41:$P$64,COLUMNS(一级属性!$E$41:L$64),0)*($O93+0.25*IF($O93&lt;10,1,ROUNDDOWN($O93,-1)))+VLOOKUP($P$2,宝石属性!$B$43:$M$66,COLUMNS(宝石属性!$B$43:I$66),0)*10*VLOOKUP(ROUNDDOWN($O93,-1),宝石属性!$B$25:$N$41,2,0)*VLOOKUP(ROUNDDOWN($O93,-1),宝石属性!$B$25:$N$41,3,0)+VLOOKUP($P$2,职业被动!$B$6:$M$29,COLUMNS(职业被动!$B$6:I$29),0)*$O93,0)</f>
        <v>1105</v>
      </c>
      <c r="V93" s="9">
        <f>ROUND(属性投放!J$4+装备属性!J$4*IF($O93&lt;10,1,ROUNDDOWN($O93,-1))+SUM(属性投放!K$37:K$45)*$O93+VLOOKUP($P$2,一级属性!$E$41:$P$64,COLUMNS(一级属性!$E$41:M$64),0)*($O93+0.25*IF($O93&lt;10,1,ROUNDDOWN($O93,-1)))+VLOOKUP($P$2,宝石属性!$B$43:$M$66,COLUMNS(宝石属性!$B$43:J$66),0)*10*VLOOKUP(ROUNDDOWN($O93,-1),宝石属性!$B$25:$N$41,2,0)*VLOOKUP(ROUNDDOWN($O93,-1),宝石属性!$B$25:$N$41,3,0)+VLOOKUP($P$2,职业被动!$B$6:$M$29,COLUMNS(职业被动!$B$6:J$29),0)*$O93,0)</f>
        <v>777</v>
      </c>
      <c r="W93" s="9">
        <f>ROUND(属性投放!K$4+装备属性!K$4*IF($O93&lt;10,1,ROUNDDOWN($O93,-1))+SUM(属性投放!L$37:L$45)*$O93+VLOOKUP($P$2,一级属性!$E$41:$P$64,COLUMNS(一级属性!$E$41:N$64),0)*($O93+0.25*IF($O93&lt;10,1,ROUNDDOWN($O93,-1)))+VLOOKUP($P$2,宝石属性!$B$43:$M$66,COLUMNS(宝石属性!$B$43:K$66),0)*10*VLOOKUP(ROUNDDOWN($O93,-1),宝石属性!$B$25:$N$41,2,0)*VLOOKUP(ROUNDDOWN($O93,-1),宝石属性!$B$25:$N$41,3,0)+VLOOKUP($P$2,职业被动!$B$6:$M$29,COLUMNS(职业被动!$B$6:K$29),0)*$O93,0)</f>
        <v>495</v>
      </c>
      <c r="X93" s="9">
        <f>ROUND(属性投放!L$4+装备属性!L$4*IF($O93&lt;10,1,ROUNDDOWN($O93,-1))+SUM(属性投放!M$37:M$45)*$O93+VLOOKUP($P$2,一级属性!$E$41:$P$64,COLUMNS(一级属性!$E$41:O$64),0)*($O93+0.25*IF($O93&lt;10,1,ROUNDDOWN($O93,-1)))+VLOOKUP($P$2,宝石属性!$B$43:$M$66,COLUMNS(宝石属性!$B$43:L$66),0)*10*VLOOKUP(ROUNDDOWN($O93,-1),宝石属性!$B$25:$N$41,2,0)*VLOOKUP(ROUNDDOWN($O93,-1),宝石属性!$B$25:$N$41,3,0)+VLOOKUP($P$2,职业被动!$B$6:$M$29,COLUMNS(职业被动!$B$6:L$29),0)*$O93,0)</f>
        <v>27</v>
      </c>
      <c r="Y93" s="9">
        <f>ROUND(属性投放!M$4+装备属性!M$4*IF($O93&lt;10,1,ROUNDDOWN($O93,-1))+SUM(属性投放!N$37:N$45)*$O93+VLOOKUP($P$2,一级属性!$E$41:$P$64,COLUMNS(一级属性!$E$41:P$64),0)*($O93+0.25*IF($O93&lt;10,1,ROUNDDOWN($O93,-1)))+VLOOKUP($P$2,宝石属性!$B$43:$M$66,COLUMNS(宝石属性!$B$43:M$66),0)*10*VLOOKUP(ROUNDDOWN($O93,-1),宝石属性!$B$25:$N$41,2,0)*VLOOKUP(ROUNDDOWN($O93,-1),宝石属性!$B$25:$N$41,3,0)+VLOOKUP($P$2,职业被动!$B$6:$M$29,COLUMNS(职业被动!$B$6:M$29),0)*$O93,0)</f>
        <v>1007</v>
      </c>
      <c r="Z93" s="48">
        <f>属性价值和能力评分!$F$9+ROUND(属性价值和能力评分!$F$38*10,0)*O93+ROUND((SUM(装备属性!$W$9:$W$14)+属性价值和能力评分!$F$38*1.25+1.4+2.8)*IF(O93&lt;10,1,ROUNDDOWN(O93,-1)),0)+15*VLOOKUP(ROUNDDOWN(O93,-1),宝石属性!$B$26:$D$41,2,0)*6*VLOOKUP(ROUNDDOWN(O93,-1),宝石属性!$B$26:$D$41,3,0)+(属性价值和能力评分!$F$49*9+属性价值和能力评分!$F$50*2+属性价值和能力评分!$F$53*8/5)*O93</f>
        <v>17354</v>
      </c>
      <c r="AB93" s="1">
        <v>90</v>
      </c>
      <c r="AC93" s="9">
        <f>ROUND(属性投放!D$4+装备属性!D$4*IF($AB93&lt;10,1,ROUNDDOWN($AB93,-1))+SUM(属性投放!E$37:E$45)*$AB93+VLOOKUP($AC$2,一级属性!$E$41:$P$64,COLUMNS(一级属性!$E$41:G$64),0)*($AB93+0.25*IF($AB93&lt;10,1,ROUNDDOWN($AB93,-1)))+VLOOKUP($AC$2,宝石属性!$B$43:$M$66,COLUMNS(宝石属性!$B$43:D$66),0)*10*VLOOKUP(ROUNDDOWN($AB93,-1),宝石属性!$B$25:$N$41,2,0)*VLOOKUP(ROUNDDOWN($AB93,-1),宝石属性!$B$25:$N$41,3,0)+VLOOKUP($AC$2,职业被动!$B$6:$M$29,COLUMNS(职业被动!$B$6:D$29),0)*$AB93,0)</f>
        <v>6076</v>
      </c>
      <c r="AD93" s="9">
        <f>ROUND(属性投放!E$4+装备属性!E$4*IF($AB93&lt;10,1,ROUNDDOWN($AB93,-1))+SUM(属性投放!F$37:F$45)*$AB93+VLOOKUP($AC$2,一级属性!$E$41:$P$64,COLUMNS(一级属性!$E$41:H$64),0)*($AB93+0.25*IF($AB93&lt;10,1,ROUNDDOWN($AB93,-1)))+VLOOKUP($AC$2,宝石属性!$B$43:$M$66,COLUMNS(宝石属性!$B$43:E$66),0)*10*VLOOKUP(ROUNDDOWN($AB93,-1),宝石属性!$B$25:$N$41,2,0)*VLOOKUP(ROUNDDOWN($AB93,-1),宝石属性!$B$25:$N$41,3,0)+VLOOKUP($AC$2,职业被动!$B$6:$M$29,COLUMNS(职业被动!$B$6:E$29),0)*$AB93,0)</f>
        <v>2288</v>
      </c>
      <c r="AE93" s="9">
        <f>ROUND(属性投放!F$4+装备属性!F$4*IF($AB93&lt;10,1,ROUNDDOWN($AB93,-1))+SUM(属性投放!G$37:G$45)*$AB93+VLOOKUP($AC$2,一级属性!$E$41:$P$64,COLUMNS(一级属性!$E$41:I$64),0)*($AB93+0.25*IF($AB93&lt;10,1,ROUNDDOWN($AB93,-1)))+VLOOKUP($AC$2,宝石属性!$B$43:$M$66,COLUMNS(宝石属性!$B$43:F$66),0)*10*VLOOKUP(ROUNDDOWN($AB93,-1),宝石属性!$B$25:$N$41,2,0)*VLOOKUP(ROUNDDOWN($AB93,-1),宝石属性!$B$25:$N$41,3,0)+VLOOKUP($AC$2,职业被动!$B$6:$M$29,COLUMNS(职业被动!$B$6:F$29),0)*$AB93,0)</f>
        <v>1628</v>
      </c>
      <c r="AF93" s="9">
        <f>ROUND(属性投放!G$4+装备属性!G$4*IF($AB93&lt;10,1,ROUNDDOWN($AB93,-1))+SUM(属性投放!H$37:H$45)*$AB93+VLOOKUP($AC$2,一级属性!$E$41:$P$64,COLUMNS(一级属性!$E$41:J$64),0)*($AB93+0.25*IF($AB93&lt;10,1,ROUNDDOWN($AB93,-1)))+VLOOKUP($AC$2,宝石属性!$B$43:$M$66,COLUMNS(宝石属性!$B$43:G$66),0)*10*VLOOKUP(ROUNDDOWN($AB93,-1),宝石属性!$B$25:$N$41,2,0)*VLOOKUP(ROUNDDOWN($AB93,-1),宝石属性!$B$25:$N$41,3,0)+VLOOKUP($AC$2,职业被动!$B$6:$M$29,COLUMNS(职业被动!$B$6:G$29),0)*$AB93,0)</f>
        <v>1127</v>
      </c>
      <c r="AG93" s="9">
        <f>ROUND(属性投放!H$4+装备属性!H$4*IF($AB93&lt;10,1,ROUNDDOWN($AB93,-1))+SUM(属性投放!I$37:I$45)*$AB93+VLOOKUP($AC$2,一级属性!$E$41:$P$64,COLUMNS(一级属性!$E$41:K$64),0)*($AB93+0.25*IF($AB93&lt;10,1,ROUNDDOWN($AB93,-1)))+VLOOKUP($AC$2,宝石属性!$B$43:$M$66,COLUMNS(宝石属性!$B$43:H$66),0)*10*VLOOKUP(ROUNDDOWN($AB93,-1),宝石属性!$B$25:$N$41,2,0)*VLOOKUP(ROUNDDOWN($AB93,-1),宝石属性!$B$25:$N$41,3,0)+VLOOKUP($AC$2,职业被动!$B$6:$M$29,COLUMNS(职业被动!$B$6:H$29),0)*$AB93,0)</f>
        <v>629</v>
      </c>
      <c r="AH93" s="9">
        <f>ROUND(属性投放!I$4+装备属性!I$4*IF($AB93&lt;10,1,ROUNDDOWN($AB93,-1))+SUM(属性投放!J$37:J$45)*$AB93+VLOOKUP($AC$2,一级属性!$E$41:$P$64,COLUMNS(一级属性!$E$41:L$64),0)*($AB93+0.25*IF($AB93&lt;10,1,ROUNDDOWN($AB93,-1)))+VLOOKUP($AC$2,宝石属性!$B$43:$M$66,COLUMNS(宝石属性!$B$43:I$66),0)*10*VLOOKUP(ROUNDDOWN($AB93,-1),宝石属性!$B$25:$N$41,2,0)*VLOOKUP(ROUNDDOWN($AB93,-1),宝石属性!$B$25:$N$41,3,0)+VLOOKUP($AC$2,职业被动!$B$6:$M$29,COLUMNS(职业被动!$B$6:I$29),0)*$AB93,0)</f>
        <v>1037</v>
      </c>
      <c r="AI93" s="9">
        <f>ROUND(属性投放!J$4+装备属性!J$4*IF($AB93&lt;10,1,ROUNDDOWN($AB93,-1))+SUM(属性投放!K$37:K$45)*$AB93+VLOOKUP($AC$2,一级属性!$E$41:$P$64,COLUMNS(一级属性!$E$41:M$64),0)*($AB93+0.25*IF($AB93&lt;10,1,ROUNDDOWN($AB93,-1)))+VLOOKUP($AC$2,宝石属性!$B$43:$M$66,COLUMNS(宝石属性!$B$43:J$66),0)*10*VLOOKUP(ROUNDDOWN($AB93,-1),宝石属性!$B$25:$N$41,2,0)*VLOOKUP(ROUNDDOWN($AB93,-1),宝石属性!$B$25:$N$41,3,0)+VLOOKUP($AC$2,职业被动!$B$6:$M$29,COLUMNS(职业被动!$B$6:J$29),0)*$AB93,0)</f>
        <v>699</v>
      </c>
      <c r="AJ93" s="9">
        <f>ROUND(属性投放!K$4+装备属性!K$4*IF($AB93&lt;10,1,ROUNDDOWN($AB93,-1))+SUM(属性投放!L$37:L$45)*$AB93+VLOOKUP($AC$2,一级属性!$E$41:$P$64,COLUMNS(一级属性!$E$41:N$64),0)*($AB93+0.25*IF($AB93&lt;10,1,ROUNDDOWN($AB93,-1)))+VLOOKUP($AC$2,宝石属性!$B$43:$M$66,COLUMNS(宝石属性!$B$43:K$66),0)*10*VLOOKUP(ROUNDDOWN($AB93,-1),宝石属性!$B$25:$N$41,2,0)*VLOOKUP(ROUNDDOWN($AB93,-1),宝石属性!$B$25:$N$41,3,0)+VLOOKUP($AC$2,职业被动!$B$6:$M$29,COLUMNS(职业被动!$B$6:K$29),0)*$AB93,0)</f>
        <v>335</v>
      </c>
      <c r="AK93" s="9">
        <f>ROUND(属性投放!L$4+装备属性!L$4*IF($AB93&lt;10,1,ROUNDDOWN($AB93,-1))+SUM(属性投放!M$37:M$45)*$AB93+VLOOKUP($AC$2,一级属性!$E$41:$P$64,COLUMNS(一级属性!$E$41:O$64),0)*($AB93+0.25*IF($AB93&lt;10,1,ROUNDDOWN($AB93,-1)))+VLOOKUP($AC$2,宝石属性!$B$43:$M$66,COLUMNS(宝石属性!$B$43:L$66),0)*10*VLOOKUP(ROUNDDOWN($AB93,-1),宝石属性!$B$25:$N$41,2,0)*VLOOKUP(ROUNDDOWN($AB93,-1),宝石属性!$B$25:$N$41,3,0)+VLOOKUP($AC$2,职业被动!$B$6:$M$29,COLUMNS(职业被动!$B$6:L$29),0)*$AB93,0)</f>
        <v>27</v>
      </c>
      <c r="AL93" s="9">
        <f>ROUND(属性投放!M$4+装备属性!M$4*IF($AB93&lt;10,1,ROUNDDOWN($AB93,-1))+SUM(属性投放!N$37:N$45)*$AB93+VLOOKUP($AC$2,一级属性!$E$41:$P$64,COLUMNS(一级属性!$E$41:P$64),0)*($AB93+0.25*IF($AB93&lt;10,1,ROUNDDOWN($AB93,-1)))+VLOOKUP($AC$2,宝石属性!$B$43:$M$66,COLUMNS(宝石属性!$B$43:M$66),0)*10*VLOOKUP(ROUNDDOWN($AB93,-1),宝石属性!$B$25:$N$41,2,0)*VLOOKUP(ROUNDDOWN($AB93,-1),宝石属性!$B$25:$N$41,3,0)+VLOOKUP($AC$2,职业被动!$B$6:$M$29,COLUMNS(职业被动!$B$6:M$29),0)*$AB93,0)</f>
        <v>1007</v>
      </c>
      <c r="AM93" s="48">
        <f>属性价值和能力评分!$F$9+ROUND(属性价值和能力评分!$F$38*10,0)*AB93+ROUND((SUM(装备属性!$W$9:$W$14)+属性价值和能力评分!$F$38*1.25+1.4+2.8)*IF(AB93&lt;10,1,ROUNDDOWN(AB93,-1)),0)+15*VLOOKUP(ROUNDDOWN(AB93,-1),宝石属性!$B$26:$D$41,2,0)*6*VLOOKUP(ROUNDDOWN(AB93,-1),宝石属性!$B$26:$D$41,3,0)+(属性价值和能力评分!$F$49*9+属性价值和能力评分!$F$50*2+属性价值和能力评分!$F$53*8/5)*AB93</f>
        <v>17354</v>
      </c>
      <c r="AO93" s="1">
        <v>90</v>
      </c>
      <c r="AP93" s="9">
        <f>ROUND(属性投放!D$4+装备属性!D$4*IF($AO93&lt;10,1,ROUNDDOWN($AO93,-1))+SUM(属性投放!E$37:E$45)*$AO93+VLOOKUP($AP$2,一级属性!$E$41:$P$64,COLUMNS(一级属性!$E$41:G$64),0)*($AO93+0.25*IF($AO93&lt;10,1,ROUNDDOWN($AO93,-1)))+VLOOKUP($AP$2,宝石属性!$B$43:$M$66,COLUMNS(宝石属性!$B$43:D$66),0)*10*VLOOKUP(ROUNDDOWN($AO93,-1),宝石属性!$B$25:$N$41,2,0)*VLOOKUP(ROUNDDOWN($AO93,-1),宝石属性!$B$25:$N$41,3,0)+VLOOKUP($AP$2,职业被动!$B$6:$M$29,COLUMNS(职业被动!$B$6:D$29),0)*$AO93,0)</f>
        <v>6076</v>
      </c>
      <c r="AQ93" s="9">
        <f>ROUND(属性投放!E$4+装备属性!E$4*IF($AO93&lt;10,1,ROUNDDOWN($AO93,-1))+SUM(属性投放!F$37:F$45)*$AO93+VLOOKUP($AP$2,一级属性!$E$41:$P$64,COLUMNS(一级属性!$E$41:H$64),0)*($AO93+0.25*IF($AO93&lt;10,1,ROUNDDOWN($AO93,-1)))+VLOOKUP($AP$2,宝石属性!$B$43:$M$66,COLUMNS(宝石属性!$B$43:E$66),0)*10*VLOOKUP(ROUNDDOWN($AO93,-1),宝石属性!$B$25:$N$41,2,0)*VLOOKUP(ROUNDDOWN($AO93,-1),宝石属性!$B$25:$N$41,3,0)+VLOOKUP($AP$2,职业被动!$B$6:$M$29,COLUMNS(职业被动!$B$6:E$29),0)*$AO93,0)</f>
        <v>3976</v>
      </c>
      <c r="AR93" s="9">
        <f>ROUND(属性投放!F$4+装备属性!F$4*IF($AO93&lt;10,1,ROUNDDOWN($AO93,-1))+SUM(属性投放!G$37:G$45)*$AO93+VLOOKUP($AP$2,一级属性!$E$41:$P$64,COLUMNS(一级属性!$E$41:I$64),0)*($AO93+0.25*IF($AO93&lt;10,1,ROUNDDOWN($AO93,-1)))+VLOOKUP($AP$2,宝石属性!$B$43:$M$66,COLUMNS(宝石属性!$B$43:F$66),0)*10*VLOOKUP(ROUNDDOWN($AO93,-1),宝石属性!$B$25:$N$41,2,0)*VLOOKUP(ROUNDDOWN($AO93,-1),宝石属性!$B$25:$N$41,3,0)+VLOOKUP($AP$2,职业被动!$B$6:$M$29,COLUMNS(职业被动!$B$6:F$29),0)*$AO93,0)</f>
        <v>1018</v>
      </c>
      <c r="AS93" s="9">
        <f>ROUND(属性投放!G$4+装备属性!G$4*IF($AO93&lt;10,1,ROUNDDOWN($AO93,-1))+SUM(属性投放!H$37:H$45)*$AO93+VLOOKUP($AP$2,一级属性!$E$41:$P$64,COLUMNS(一级属性!$E$41:J$64),0)*($AO93+0.25*IF($AO93&lt;10,1,ROUNDDOWN($AO93,-1)))+VLOOKUP($AP$2,宝石属性!$B$43:$M$66,COLUMNS(宝石属性!$B$43:G$66),0)*10*VLOOKUP(ROUNDDOWN($AO93,-1),宝石属性!$B$25:$N$41,2,0)*VLOOKUP(ROUNDDOWN($AO93,-1),宝石属性!$B$25:$N$41,3,0)+VLOOKUP($AP$2,职业被动!$B$6:$M$29,COLUMNS(职业被动!$B$6:G$29),0)*$AO93,0)</f>
        <v>947</v>
      </c>
      <c r="AT93" s="9">
        <f>ROUND(属性投放!H$4+装备属性!H$4*IF($AO93&lt;10,1,ROUNDDOWN($AO93,-1))+SUM(属性投放!I$37:I$45)*$AO93+VLOOKUP($AP$2,一级属性!$E$41:$P$64,COLUMNS(一级属性!$E$41:K$64),0)*($AO93+0.25*IF($AO93&lt;10,1,ROUNDDOWN($AO93,-1)))+VLOOKUP($AP$2,宝石属性!$B$43:$M$66,COLUMNS(宝石属性!$B$43:H$66),0)*10*VLOOKUP(ROUNDDOWN($AO93,-1),宝石属性!$B$25:$N$41,2,0)*VLOOKUP(ROUNDDOWN($AO93,-1),宝石属性!$B$25:$N$41,3,0)+VLOOKUP($AP$2,职业被动!$B$6:$M$29,COLUMNS(职业被动!$B$6:H$29),0)*$AO93,0)</f>
        <v>967</v>
      </c>
      <c r="AU93" s="9">
        <f>ROUND(属性投放!I$4+装备属性!I$4*IF($AO93&lt;10,1,ROUNDDOWN($AO93,-1))+SUM(属性投放!J$37:J$45)*$AO93+VLOOKUP($AP$2,一级属性!$E$41:$P$64,COLUMNS(一级属性!$E$41:L$64),0)*($AO93+0.25*IF($AO93&lt;10,1,ROUNDDOWN($AO93,-1)))+VLOOKUP($AP$2,宝石属性!$B$43:$M$66,COLUMNS(宝石属性!$B$43:I$66),0)*10*VLOOKUP(ROUNDDOWN($AO93,-1),宝石属性!$B$25:$N$41,2,0)*VLOOKUP(ROUNDDOWN($AO93,-1),宝石属性!$B$25:$N$41,3,0)+VLOOKUP($AP$2,职业被动!$B$6:$M$29,COLUMNS(职业被动!$B$6:I$29),0)*$AO93,0)</f>
        <v>1105</v>
      </c>
      <c r="AV93" s="9">
        <f>ROUND(属性投放!J$4+装备属性!J$4*IF($AO93&lt;10,1,ROUNDDOWN($AO93,-1))+SUM(属性投放!K$37:K$45)*$AO93+VLOOKUP($AP$2,一级属性!$E$41:$P$64,COLUMNS(一级属性!$E$41:M$64),0)*($AO93+0.25*IF($AO93&lt;10,1,ROUNDDOWN($AO93,-1)))+VLOOKUP($AP$2,宝石属性!$B$43:$M$66,COLUMNS(宝石属性!$B$43:J$66),0)*10*VLOOKUP(ROUNDDOWN($AO93,-1),宝石属性!$B$25:$N$41,2,0)*VLOOKUP(ROUNDDOWN($AO93,-1),宝石属性!$B$25:$N$41,3,0)+VLOOKUP($AP$2,职业被动!$B$6:$M$29,COLUMNS(职业被动!$B$6:J$29),0)*$AO93,0)</f>
        <v>777</v>
      </c>
      <c r="AW93" s="9">
        <f>ROUND(属性投放!K$4+装备属性!K$4*IF($AO93&lt;10,1,ROUNDDOWN($AO93,-1))+SUM(属性投放!L$37:L$45)*$AO93+VLOOKUP($AP$2,一级属性!$E$41:$P$64,COLUMNS(一级属性!$E$41:N$64),0)*($AO93+0.25*IF($AO93&lt;10,1,ROUNDDOWN($AO93,-1)))+VLOOKUP($AP$2,宝石属性!$B$43:$M$66,COLUMNS(宝石属性!$B$43:K$66),0)*10*VLOOKUP(ROUNDDOWN($AO93,-1),宝石属性!$B$25:$N$41,2,0)*VLOOKUP(ROUNDDOWN($AO93,-1),宝石属性!$B$25:$N$41,3,0)+VLOOKUP($AP$2,职业被动!$B$6:$M$29,COLUMNS(职业被动!$B$6:K$29),0)*$AO93,0)</f>
        <v>335</v>
      </c>
      <c r="AX93" s="9">
        <f>ROUND(属性投放!L$4+装备属性!L$4*IF($AO93&lt;10,1,ROUNDDOWN($AO93,-1))+SUM(属性投放!M$37:M$45)*$AO93+VLOOKUP($AP$2,一级属性!$E$41:$P$64,COLUMNS(一级属性!$E$41:O$64),0)*($AO93+0.25*IF($AO93&lt;10,1,ROUNDDOWN($AO93,-1)))+VLOOKUP($AP$2,宝石属性!$B$43:$M$66,COLUMNS(宝石属性!$B$43:L$66),0)*10*VLOOKUP(ROUNDDOWN($AO93,-1),宝石属性!$B$25:$N$41,2,0)*VLOOKUP(ROUNDDOWN($AO93,-1),宝石属性!$B$25:$N$41,3,0)+VLOOKUP($AP$2,职业被动!$B$6:$M$29,COLUMNS(职业被动!$B$6:L$29),0)*$AO93,0)</f>
        <v>987</v>
      </c>
      <c r="AY93" s="9">
        <f>ROUND(属性投放!M$4+装备属性!M$4*IF($AO93&lt;10,1,ROUNDDOWN($AO93,-1))+SUM(属性投放!N$37:N$45)*$AO93+VLOOKUP($AP$2,一级属性!$E$41:$P$64,COLUMNS(一级属性!$E$41:P$64),0)*($AO93+0.25*IF($AO93&lt;10,1,ROUNDDOWN($AO93,-1)))+VLOOKUP($AP$2,宝石属性!$B$43:$M$66,COLUMNS(宝石属性!$B$43:M$66),0)*10*VLOOKUP(ROUNDDOWN($AO93,-1),宝石属性!$B$25:$N$41,2,0)*VLOOKUP(ROUNDDOWN($AO93,-1),宝石属性!$B$25:$N$41,3,0)+VLOOKUP($AP$2,职业被动!$B$6:$M$29,COLUMNS(职业被动!$B$6:M$29),0)*$AO93,0)</f>
        <v>1007</v>
      </c>
      <c r="AZ93" s="48">
        <f>属性价值和能力评分!$F$9+ROUND(属性价值和能力评分!$F$38*10,0)*AO93+ROUND((SUM(装备属性!$W$9:$W$14)+属性价值和能力评分!$F$38*1.25+1.4+2.8)*IF(AO93&lt;10,1,ROUNDDOWN(AO93,-1)),0)+15*VLOOKUP(ROUNDDOWN(AO93,-1),宝石属性!$B$26:$D$41,2,0)*6*VLOOKUP(ROUNDDOWN(AO93,-1),宝石属性!$B$26:$D$41,3,0)+(属性价值和能力评分!$F$49*9+属性价值和能力评分!$F$50*2+属性价值和能力评分!$F$53*8/5)*AO93</f>
        <v>17354</v>
      </c>
      <c r="BB93" s="1">
        <v>90</v>
      </c>
      <c r="BC93" s="9">
        <f>ROUND(属性投放!D$4+装备属性!D$4*IF($BB93&lt;10,1,ROUNDDOWN($BB93,-1))+SUM(属性投放!E$37:E$45)*$BB93+VLOOKUP($BC$2,一级属性!$E$41:$P$64,COLUMNS(一级属性!$E$41:G$64),0)*($BB93+0.25*IF($BB93&lt;10,1,ROUNDDOWN($BB93,-1)))+VLOOKUP($BC$2,宝石属性!$B$43:$M$66,COLUMNS(宝石属性!$B$43:D$66),0)*10*VLOOKUP(ROUNDDOWN($BB93,-1),宝石属性!$B$25:$N$41,2,0)*VLOOKUP(ROUNDDOWN($BB93,-1),宝石属性!$B$25:$N$41,3,0)+VLOOKUP($BC$2,职业被动!$B$6:$M$29,COLUMNS(职业被动!$B$6:D$29),0)*$BB93,0)</f>
        <v>5446</v>
      </c>
      <c r="BD93" s="9">
        <f>ROUND(属性投放!E$4+装备属性!E$4*IF($BB93&lt;10,1,ROUNDDOWN($BB93,-1))+SUM(属性投放!F$37:F$45)*$BB93+VLOOKUP($BC$2,一级属性!$E$41:$P$64,COLUMNS(一级属性!$E$41:H$64),0)*($BB93+0.25*IF($BB93&lt;10,1,ROUNDDOWN($BB93,-1)))+VLOOKUP($BC$2,宝石属性!$B$43:$M$66,COLUMNS(宝石属性!$B$43:E$66),0)*10*VLOOKUP(ROUNDDOWN($BB93,-1),宝石属性!$B$25:$N$41,2,0)*VLOOKUP(ROUNDDOWN($BB93,-1),宝石属性!$B$25:$N$41,3,0)+VLOOKUP($BC$2,职业被动!$B$6:$M$29,COLUMNS(职业被动!$B$6:E$29),0)*$BB93,0)</f>
        <v>4538</v>
      </c>
      <c r="BE93" s="9">
        <f>ROUND(属性投放!F$4+装备属性!F$4*IF($BB93&lt;10,1,ROUNDDOWN($BB93,-1))+SUM(属性投放!G$37:G$45)*$BB93+VLOOKUP($BC$2,一级属性!$E$41:$P$64,COLUMNS(一级属性!$E$41:I$64),0)*($BB93+0.25*IF($BB93&lt;10,1,ROUNDDOWN($BB93,-1)))+VLOOKUP($BC$2,宝石属性!$B$43:$M$66,COLUMNS(宝石属性!$B$43:F$66),0)*10*VLOOKUP(ROUNDDOWN($BB93,-1),宝石属性!$B$25:$N$41,2,0)*VLOOKUP(ROUNDDOWN($BB93,-1),宝石属性!$B$25:$N$41,3,0)+VLOOKUP($BC$2,职业被动!$B$6:$M$29,COLUMNS(职业被动!$B$6:F$29),0)*$BB93,0)</f>
        <v>1018</v>
      </c>
      <c r="BF93" s="9">
        <f>ROUND(属性投放!G$4+装备属性!G$4*IF($BB93&lt;10,1,ROUNDDOWN($BB93,-1))+SUM(属性投放!H$37:H$45)*$BB93+VLOOKUP($BC$2,一级属性!$E$41:$P$64,COLUMNS(一级属性!$E$41:J$64),0)*($BB93+0.25*IF($BB93&lt;10,1,ROUNDDOWN($BB93,-1)))+VLOOKUP($BC$2,宝石属性!$B$43:$M$66,COLUMNS(宝石属性!$B$43:G$66),0)*10*VLOOKUP(ROUNDDOWN($BB93,-1),宝石属性!$B$25:$N$41,2,0)*VLOOKUP(ROUNDDOWN($BB93,-1),宝石属性!$B$25:$N$41,3,0)+VLOOKUP($BC$2,职业被动!$B$6:$M$29,COLUMNS(职业被动!$B$6:G$29),0)*$BB93,0)</f>
        <v>947</v>
      </c>
      <c r="BG93" s="9">
        <f>ROUND(属性投放!H$4+装备属性!H$4*IF($BB93&lt;10,1,ROUNDDOWN($BB93,-1))+SUM(属性投放!I$37:I$45)*$BB93+VLOOKUP($BC$2,一级属性!$E$41:$P$64,COLUMNS(一级属性!$E$41:K$64),0)*($BB93+0.25*IF($BB93&lt;10,1,ROUNDDOWN($BB93,-1)))+VLOOKUP($BC$2,宝石属性!$B$43:$M$66,COLUMNS(宝石属性!$B$43:H$66),0)*10*VLOOKUP(ROUNDDOWN($BB93,-1),宝石属性!$B$25:$N$41,2,0)*VLOOKUP(ROUNDDOWN($BB93,-1),宝石属性!$B$25:$N$41,3,0)+VLOOKUP($BC$2,职业被动!$B$6:$M$29,COLUMNS(职业被动!$B$6:H$29),0)*$BB93,0)</f>
        <v>1379</v>
      </c>
      <c r="BH93" s="9">
        <f>ROUND(属性投放!I$4+装备属性!I$4*IF($BB93&lt;10,1,ROUNDDOWN($BB93,-1))+SUM(属性投放!J$37:J$45)*$BB93+VLOOKUP($BC$2,一级属性!$E$41:$P$64,COLUMNS(一级属性!$E$41:L$64),0)*($BB93+0.25*IF($BB93&lt;10,1,ROUNDDOWN($BB93,-1)))+VLOOKUP($BC$2,宝石属性!$B$43:$M$66,COLUMNS(宝石属性!$B$43:I$66),0)*10*VLOOKUP(ROUNDDOWN($BB93,-1),宝石属性!$B$25:$N$41,2,0)*VLOOKUP(ROUNDDOWN($BB93,-1),宝石属性!$B$25:$N$41,3,0)+VLOOKUP($BC$2,职业被动!$B$6:$M$29,COLUMNS(职业被动!$B$6:I$29),0)*$BB93,0)</f>
        <v>1307</v>
      </c>
      <c r="BI93" s="9">
        <f>ROUND(属性投放!J$4+装备属性!J$4*IF($BB93&lt;10,1,ROUNDDOWN($BB93,-1))+SUM(属性投放!K$37:K$45)*$BB93+VLOOKUP($BC$2,一级属性!$E$41:$P$64,COLUMNS(一级属性!$E$41:M$64),0)*($BB93+0.25*IF($BB93&lt;10,1,ROUNDDOWN($BB93,-1)))+VLOOKUP($BC$2,宝石属性!$B$43:$M$66,COLUMNS(宝石属性!$B$43:J$66),0)*10*VLOOKUP(ROUNDDOWN($BB93,-1),宝石属性!$B$25:$N$41,2,0)*VLOOKUP(ROUNDDOWN($BB93,-1),宝石属性!$B$25:$N$41,3,0)+VLOOKUP($BC$2,职业被动!$B$6:$M$29,COLUMNS(职业被动!$B$6:J$29),0)*$BB93,0)</f>
        <v>609</v>
      </c>
      <c r="BJ93" s="9">
        <f>ROUND(属性投放!K$4+装备属性!K$4*IF($BB93&lt;10,1,ROUNDDOWN($BB93,-1))+SUM(属性投放!L$37:L$45)*$BB93+VLOOKUP($BC$2,一级属性!$E$41:$P$64,COLUMNS(一级属性!$E$41:N$64),0)*($BB93+0.25*IF($BB93&lt;10,1,ROUNDDOWN($BB93,-1)))+VLOOKUP($BC$2,宝石属性!$B$43:$M$66,COLUMNS(宝石属性!$B$43:K$66),0)*10*VLOOKUP(ROUNDDOWN($BB93,-1),宝石属性!$B$25:$N$41,2,0)*VLOOKUP(ROUNDDOWN($BB93,-1),宝石属性!$B$25:$N$41,3,0)+VLOOKUP($BC$2,职业被动!$B$6:$M$29,COLUMNS(职业被动!$B$6:K$29),0)*$BB93,0)</f>
        <v>335</v>
      </c>
      <c r="BK93" s="9">
        <f>ROUND(属性投放!L$4+装备属性!L$4*IF($BB93&lt;10,1,ROUNDDOWN($BB93,-1))+SUM(属性投放!M$37:M$45)*$BB93+VLOOKUP($BC$2,一级属性!$E$41:$P$64,COLUMNS(一级属性!$E$41:O$64),0)*($BB93+0.25*IF($BB93&lt;10,1,ROUNDDOWN($BB93,-1)))+VLOOKUP($BC$2,宝石属性!$B$43:$M$66,COLUMNS(宝石属性!$B$43:L$66),0)*10*VLOOKUP(ROUNDDOWN($BB93,-1),宝石属性!$B$25:$N$41,2,0)*VLOOKUP(ROUNDDOWN($BB93,-1),宝石属性!$B$25:$N$41,3,0)+VLOOKUP($BC$2,职业被动!$B$6:$M$29,COLUMNS(职业被动!$B$6:L$29),0)*$BB93,0)</f>
        <v>27</v>
      </c>
      <c r="BL93" s="9">
        <f>ROUND(属性投放!M$4+装备属性!M$4*IF($BB93&lt;10,1,ROUNDDOWN($BB93,-1))+SUM(属性投放!N$37:N$45)*$BB93+VLOOKUP($BC$2,一级属性!$E$41:$P$64,COLUMNS(一级属性!$E$41:P$64),0)*($BB93+0.25*IF($BB93&lt;10,1,ROUNDDOWN($BB93,-1)))+VLOOKUP($BC$2,宝石属性!$B$43:$M$66,COLUMNS(宝石属性!$B$43:M$66),0)*10*VLOOKUP(ROUNDDOWN($BB93,-1),宝石属性!$B$25:$N$41,2,0)*VLOOKUP(ROUNDDOWN($BB93,-1),宝石属性!$B$25:$N$41,3,0)+VLOOKUP($BC$2,职业被动!$B$6:$M$29,COLUMNS(职业被动!$B$6:M$29),0)*$BB93,0)</f>
        <v>1007</v>
      </c>
      <c r="BM93" s="48">
        <f>属性价值和能力评分!$F$9+ROUND(属性价值和能力评分!$F$38*10,0)*BB93+ROUND((SUM(装备属性!$W$9:$W$14)+属性价值和能力评分!$F$38*1.25+1.4+2.8)*IF(BB93&lt;10,1,ROUNDDOWN(BB93,-1)),0)+15*VLOOKUP(ROUNDDOWN(BB93,-1),宝石属性!$B$26:$D$41,2,0)*6*VLOOKUP(ROUNDDOWN(BB93,-1),宝石属性!$B$26:$D$41,3,0)+(属性价值和能力评分!$F$49*9+属性价值和能力评分!$F$50*2+属性价值和能力评分!$F$53*8/5)*BB93</f>
        <v>17354</v>
      </c>
      <c r="BO93" s="1">
        <v>90</v>
      </c>
      <c r="BP93" s="9">
        <f>ROUND(属性投放!D$4+装备属性!D$4*IF($BO93&lt;10,1,ROUNDDOWN($BO93,-1))+SUM(属性投放!E$37:E$45)*$BO93+VLOOKUP($BP$2,一级属性!$E$41:$P$64,COLUMNS(一级属性!$E$41:G$64),0)*($BO93+0.25*IF($BO93&lt;10,1,ROUNDDOWN($BO93,-1)))+VLOOKUP($BP$2,宝石属性!$B$43:$M$66,COLUMNS(宝石属性!$B$43:D$66),0)*10*VLOOKUP(ROUNDDOWN($BO93,-1),宝石属性!$B$25:$N$41,2,0)*VLOOKUP(ROUNDDOWN($BO93,-1),宝石属性!$B$25:$N$41,3,0)+VLOOKUP($BP$2,职业被动!$B$6:$M$29,COLUMNS(职业被动!$B$6:D$29),0)*$BO93,0)</f>
        <v>6706</v>
      </c>
      <c r="BQ93" s="9">
        <f>ROUND(属性投放!E$4+装备属性!E$4*IF($BO93&lt;10,1,ROUNDDOWN($BO93,-1))+SUM(属性投放!F$37:F$45)*$BO93+VLOOKUP($BP$2,一级属性!$E$41:$P$64,COLUMNS(一级属性!$E$41:H$64),0)*($BO93+0.25*IF($BO93&lt;10,1,ROUNDDOWN($BO93,-1)))+VLOOKUP($BP$2,宝石属性!$B$43:$M$66,COLUMNS(宝石属性!$B$43:E$66),0)*10*VLOOKUP(ROUNDDOWN($BO93,-1),宝石属性!$B$25:$N$41,2,0)*VLOOKUP(ROUNDDOWN($BO93,-1),宝石属性!$B$25:$N$41,3,0)+VLOOKUP($BP$2,职业被动!$B$6:$M$29,COLUMNS(职业被动!$B$6:E$29),0)*$BO93,0)</f>
        <v>3976</v>
      </c>
      <c r="BR93" s="9">
        <f>ROUND(属性投放!F$4+装备属性!F$4*IF($BO93&lt;10,1,ROUNDDOWN($BO93,-1))+SUM(属性投放!G$37:G$45)*$BO93+VLOOKUP($BP$2,一级属性!$E$41:$P$64,COLUMNS(一级属性!$E$41:I$64),0)*($BO93+0.25*IF($BO93&lt;10,1,ROUNDDOWN($BO93,-1)))+VLOOKUP($BP$2,宝石属性!$B$43:$M$66,COLUMNS(宝石属性!$B$43:F$66),0)*10*VLOOKUP(ROUNDDOWN($BO93,-1),宝石属性!$B$25:$N$41,2,0)*VLOOKUP(ROUNDDOWN($BO93,-1),宝石属性!$B$25:$N$41,3,0)+VLOOKUP($BP$2,职业被动!$B$6:$M$29,COLUMNS(职业被动!$B$6:F$29),0)*$BO93,0)</f>
        <v>1018</v>
      </c>
      <c r="BS93" s="9">
        <f>ROUND(属性投放!G$4+装备属性!G$4*IF($BO93&lt;10,1,ROUNDDOWN($BO93,-1))+SUM(属性投放!H$37:H$45)*$BO93+VLOOKUP($BP$2,一级属性!$E$41:$P$64,COLUMNS(一级属性!$E$41:J$64),0)*($BO93+0.25*IF($BO93&lt;10,1,ROUNDDOWN($BO93,-1)))+VLOOKUP($BP$2,宝石属性!$B$43:$M$66,COLUMNS(宝石属性!$B$43:G$66),0)*10*VLOOKUP(ROUNDDOWN($BO93,-1),宝石属性!$B$25:$N$41,2,0)*VLOOKUP(ROUNDDOWN($BO93,-1),宝石属性!$B$25:$N$41,3,0)+VLOOKUP($BP$2,职业被动!$B$6:$M$29,COLUMNS(职业被动!$B$6:G$29),0)*$BO93,0)</f>
        <v>947</v>
      </c>
      <c r="BT93" s="9">
        <f>ROUND(属性投放!H$4+装备属性!H$4*IF($BO93&lt;10,1,ROUNDDOWN($BO93,-1))+SUM(属性投放!I$37:I$45)*$BO93+VLOOKUP($BP$2,一级属性!$E$41:$P$64,COLUMNS(一级属性!$E$41:K$64),0)*($BO93+0.25*IF($BO93&lt;10,1,ROUNDDOWN($BO93,-1)))+VLOOKUP($BP$2,宝石属性!$B$43:$M$66,COLUMNS(宝石属性!$B$43:H$66),0)*10*VLOOKUP(ROUNDDOWN($BO93,-1),宝石属性!$B$25:$N$41,2,0)*VLOOKUP(ROUNDDOWN($BO93,-1),宝石属性!$B$25:$N$41,3,0)+VLOOKUP($BP$2,职业被动!$B$6:$M$29,COLUMNS(职业被动!$B$6:H$29),0)*$BO93,0)</f>
        <v>1057</v>
      </c>
      <c r="BU93" s="9">
        <f>ROUND(属性投放!I$4+装备属性!I$4*IF($BO93&lt;10,1,ROUNDDOWN($BO93,-1))+SUM(属性投放!J$37:J$45)*$BO93+VLOOKUP($BP$2,一级属性!$E$41:$P$64,COLUMNS(一级属性!$E$41:L$64),0)*($BO93+0.25*IF($BO93&lt;10,1,ROUNDDOWN($BO93,-1)))+VLOOKUP($BP$2,宝石属性!$B$43:$M$66,COLUMNS(宝石属性!$B$43:I$66),0)*10*VLOOKUP(ROUNDDOWN($BO93,-1),宝石属性!$B$25:$N$41,2,0)*VLOOKUP(ROUNDDOWN($BO93,-1),宝石属性!$B$25:$N$41,3,0)+VLOOKUP($BP$2,职业被动!$B$6:$M$29,COLUMNS(职业被动!$B$6:I$29),0)*$BO93,0)</f>
        <v>1105</v>
      </c>
      <c r="BV93" s="9">
        <f>ROUND(属性投放!J$4+装备属性!J$4*IF($BO93&lt;10,1,ROUNDDOWN($BO93,-1))+SUM(属性投放!K$37:K$45)*$BO93+VLOOKUP($BP$2,一级属性!$E$41:$P$64,COLUMNS(一级属性!$E$41:M$64),0)*($BO93+0.25*IF($BO93&lt;10,1,ROUNDDOWN($BO93,-1)))+VLOOKUP($BP$2,宝石属性!$B$43:$M$66,COLUMNS(宝石属性!$B$43:J$66),0)*10*VLOOKUP(ROUNDDOWN($BO93,-1),宝石属性!$B$25:$N$41,2,0)*VLOOKUP(ROUNDDOWN($BO93,-1),宝石属性!$B$25:$N$41,3,0)+VLOOKUP($BP$2,职业被动!$B$6:$M$29,COLUMNS(职业被动!$B$6:J$29),0)*$BO93,0)</f>
        <v>777</v>
      </c>
      <c r="BW93" s="9">
        <f>ROUND(属性投放!K$4+装备属性!K$4*IF($BO93&lt;10,1,ROUNDDOWN($BO93,-1))+SUM(属性投放!L$37:L$45)*$BO93+VLOOKUP($BP$2,一级属性!$E$41:$P$64,COLUMNS(一级属性!$E$41:N$64),0)*($BO93+0.25*IF($BO93&lt;10,1,ROUNDDOWN($BO93,-1)))+VLOOKUP($BP$2,宝石属性!$B$43:$M$66,COLUMNS(宝石属性!$B$43:K$66),0)*10*VLOOKUP(ROUNDDOWN($BO93,-1),宝石属性!$B$25:$N$41,2,0)*VLOOKUP(ROUNDDOWN($BO93,-1),宝石属性!$B$25:$N$41,3,0)+VLOOKUP($BP$2,职业被动!$B$6:$M$29,COLUMNS(职业被动!$B$6:K$29),0)*$BO93,0)</f>
        <v>495</v>
      </c>
      <c r="BX93" s="9">
        <f>ROUND(属性投放!L$4+装备属性!L$4*IF($BO93&lt;10,1,ROUNDDOWN($BO93,-1))+SUM(属性投放!M$37:M$45)*$BO93+VLOOKUP($BP$2,一级属性!$E$41:$P$64,COLUMNS(一级属性!$E$41:O$64),0)*($BO93+0.25*IF($BO93&lt;10,1,ROUNDDOWN($BO93,-1)))+VLOOKUP($BP$2,宝石属性!$B$43:$M$66,COLUMNS(宝石属性!$B$43:L$66),0)*10*VLOOKUP(ROUNDDOWN($BO93,-1),宝石属性!$B$25:$N$41,2,0)*VLOOKUP(ROUNDDOWN($BO93,-1),宝石属性!$B$25:$N$41,3,0)+VLOOKUP($BP$2,职业被动!$B$6:$M$29,COLUMNS(职业被动!$B$6:L$29),0)*$BO93,0)</f>
        <v>27</v>
      </c>
      <c r="BY93" s="9">
        <f>ROUND(属性投放!M$4+装备属性!M$4*IF($BO93&lt;10,1,ROUNDDOWN($BO93,-1))+SUM(属性投放!N$37:N$45)*$BO93+VLOOKUP($BP$2,一级属性!$E$41:$P$64,COLUMNS(一级属性!$E$41:P$64),0)*($BO93+0.25*IF($BO93&lt;10,1,ROUNDDOWN($BO93,-1)))+VLOOKUP($BP$2,宝石属性!$B$43:$M$66,COLUMNS(宝石属性!$B$43:M$66),0)*10*VLOOKUP(ROUNDDOWN($BO93,-1),宝石属性!$B$25:$N$41,2,0)*VLOOKUP(ROUNDDOWN($BO93,-1),宝石属性!$B$25:$N$41,3,0)+VLOOKUP($BP$2,职业被动!$B$6:$M$29,COLUMNS(职业被动!$B$6:M$29),0)*$BO93,0)</f>
        <v>1007</v>
      </c>
      <c r="BZ93" s="48">
        <f>属性价值和能力评分!$F$9+ROUND(属性价值和能力评分!$F$38*10,0)*BO93+ROUND((SUM(装备属性!$W$9:$W$14)+属性价值和能力评分!$F$38*1.25+1.4+2.8)*IF(BO93&lt;10,1,ROUNDDOWN(BO93,-1)),0)+15*VLOOKUP(ROUNDDOWN(BO93,-1),宝石属性!$B$26:$D$41,2,0)*6*VLOOKUP(ROUNDDOWN(BO93,-1),宝石属性!$B$26:$D$41,3,0)+(属性价值和能力评分!$F$49*9+属性价值和能力评分!$F$50*2+属性价值和能力评分!$F$53*8/5)*BO93</f>
        <v>17354</v>
      </c>
      <c r="CB93" s="1">
        <v>90</v>
      </c>
      <c r="CC93" s="9">
        <f>ROUND(属性投放!D$4+装备属性!D$4*IF($CB93&lt;10,1,ROUNDDOWN($CB93,-1))+SUM(属性投放!E$37:E$45)*$CB93+VLOOKUP($CC$2,一级属性!$E$41:$P$64,COLUMNS(一级属性!$E$41:G$64),0)*($CB93+0.25*IF($CB93&lt;10,1,ROUNDDOWN($CB93,-1)))+VLOOKUP($CC$2,宝石属性!$B$43:$M$66,COLUMNS(宝石属性!$B$43:D$66),0)*10*VLOOKUP(ROUNDDOWN($CB93,-1),宝石属性!$B$25:$N$41,2,0)*VLOOKUP(ROUNDDOWN($CB93,-1),宝石属性!$B$25:$N$41,3,0)+VLOOKUP($CC$2,职业被动!$B$6:$M$29,COLUMNS(职业被动!$B$6:D$29),0)*$CB93,0)</f>
        <v>4546</v>
      </c>
      <c r="CD93" s="9">
        <f>ROUND(属性投放!E$4+装备属性!E$4*IF($CB93&lt;10,1,ROUNDDOWN($CB93,-1))+SUM(属性投放!F$37:F$45)*$CB93+VLOOKUP($CC$2,一级属性!$E$41:$P$64,COLUMNS(一级属性!$E$41:H$64),0)*($CB93+0.25*IF($CB93&lt;10,1,ROUNDDOWN($CB93,-1)))+VLOOKUP($CC$2,宝石属性!$B$43:$M$66,COLUMNS(宝石属性!$B$43:E$66),0)*10*VLOOKUP(ROUNDDOWN($CB93,-1),宝石属性!$B$25:$N$41,2,0)*VLOOKUP(ROUNDDOWN($CB93,-1),宝石属性!$B$25:$N$41,3,0)+VLOOKUP($CC$2,职业被动!$B$6:$M$29,COLUMNS(职业被动!$B$6:E$29),0)*$CB93,0)</f>
        <v>2288</v>
      </c>
      <c r="CE93" s="9">
        <f>ROUND(属性投放!F$4+装备属性!F$4*IF($CB93&lt;10,1,ROUNDDOWN($CB93,-1))+SUM(属性投放!G$37:G$45)*$CB93+VLOOKUP($CC$2,一级属性!$E$41:$P$64,COLUMNS(一级属性!$E$41:I$64),0)*($CB93+0.25*IF($CB93&lt;10,1,ROUNDDOWN($CB93,-1)))+VLOOKUP($CC$2,宝石属性!$B$43:$M$66,COLUMNS(宝石属性!$B$43:F$66),0)*10*VLOOKUP(ROUNDDOWN($CB93,-1),宝石属性!$B$25:$N$41,2,0)*VLOOKUP(ROUNDDOWN($CB93,-1),宝石属性!$B$25:$N$41,3,0)+VLOOKUP($CC$2,职业被动!$B$6:$M$29,COLUMNS(职业被动!$B$6:F$29),0)*$CB93,0)</f>
        <v>2126</v>
      </c>
      <c r="CF93" s="9">
        <f>ROUND(属性投放!G$4+装备属性!G$4*IF($CB93&lt;10,1,ROUNDDOWN($CB93,-1))+SUM(属性投放!H$37:H$45)*$CB93+VLOOKUP($CC$2,一级属性!$E$41:$P$64,COLUMNS(一级属性!$E$41:J$64),0)*($CB93+0.25*IF($CB93&lt;10,1,ROUNDDOWN($CB93,-1)))+VLOOKUP($CC$2,宝石属性!$B$43:$M$66,COLUMNS(宝石属性!$B$43:G$66),0)*10*VLOOKUP(ROUNDDOWN($CB93,-1),宝石属性!$B$25:$N$41,2,0)*VLOOKUP(ROUNDDOWN($CB93,-1),宝石属性!$B$25:$N$41,3,0)+VLOOKUP($CC$2,职业被动!$B$6:$M$29,COLUMNS(职业被动!$B$6:G$29),0)*$CB93,0)</f>
        <v>1037</v>
      </c>
      <c r="CG93" s="9">
        <f>ROUND(属性投放!H$4+装备属性!H$4*IF($CB93&lt;10,1,ROUNDDOWN($CB93,-1))+SUM(属性投放!I$37:I$45)*$CB93+VLOOKUP($CC$2,一级属性!$E$41:$P$64,COLUMNS(一级属性!$E$41:K$64),0)*($CB93+0.25*IF($CB93&lt;10,1,ROUNDDOWN($CB93,-1)))+VLOOKUP($CC$2,宝石属性!$B$43:$M$66,COLUMNS(宝石属性!$B$43:H$66),0)*10*VLOOKUP(ROUNDDOWN($CB93,-1),宝石属性!$B$25:$N$41,2,0)*VLOOKUP(ROUNDDOWN($CB93,-1),宝石属性!$B$25:$N$41,3,0)+VLOOKUP($CC$2,职业被动!$B$6:$M$29,COLUMNS(职业被动!$B$6:H$29),0)*$CB93,0)</f>
        <v>629</v>
      </c>
      <c r="CH93" s="9">
        <f>ROUND(属性投放!I$4+装备属性!I$4*IF($CB93&lt;10,1,ROUNDDOWN($CB93,-1))+SUM(属性投放!J$37:J$45)*$CB93+VLOOKUP($CC$2,一级属性!$E$41:$P$64,COLUMNS(一级属性!$E$41:L$64),0)*($CB93+0.25*IF($CB93&lt;10,1,ROUNDDOWN($CB93,-1)))+VLOOKUP($CC$2,宝石属性!$B$43:$M$66,COLUMNS(宝石属性!$B$43:I$66),0)*10*VLOOKUP(ROUNDDOWN($CB93,-1),宝石属性!$B$25:$N$41,2,0)*VLOOKUP(ROUNDDOWN($CB93,-1),宝石属性!$B$25:$N$41,3,0)+VLOOKUP($CC$2,职业被动!$B$6:$M$29,COLUMNS(职业被动!$B$6:I$29),0)*$CB93,0)</f>
        <v>1060</v>
      </c>
      <c r="CI93" s="9">
        <f>ROUND(属性投放!J$4+装备属性!J$4*IF($CB93&lt;10,1,ROUNDDOWN($CB93,-1))+SUM(属性投放!K$37:K$45)*$CB93+VLOOKUP($CC$2,一级属性!$E$41:$P$64,COLUMNS(一级属性!$E$41:M$64),0)*($CB93+0.25*IF($CB93&lt;10,1,ROUNDDOWN($CB93,-1)))+VLOOKUP($CC$2,宝石属性!$B$43:$M$66,COLUMNS(宝石属性!$B$43:J$66),0)*10*VLOOKUP(ROUNDDOWN($CB93,-1),宝石属性!$B$25:$N$41,2,0)*VLOOKUP(ROUNDDOWN($CB93,-1),宝石属性!$B$25:$N$41,3,0)+VLOOKUP($CC$2,职业被动!$B$6:$M$29,COLUMNS(职业被动!$B$6:J$29),0)*$CB93,0)</f>
        <v>699</v>
      </c>
      <c r="CJ93" s="9">
        <f>ROUND(属性投放!K$4+装备属性!K$4*IF($CB93&lt;10,1,ROUNDDOWN($CB93,-1))+SUM(属性投放!L$37:L$45)*$CB93+VLOOKUP($CC$2,一级属性!$E$41:$P$64,COLUMNS(一级属性!$E$41:N$64),0)*($CB93+0.25*IF($CB93&lt;10,1,ROUNDDOWN($CB93,-1)))+VLOOKUP($CC$2,宝石属性!$B$43:$M$66,COLUMNS(宝石属性!$B$43:K$66),0)*10*VLOOKUP(ROUNDDOWN($CB93,-1),宝石属性!$B$25:$N$41,2,0)*VLOOKUP(ROUNDDOWN($CB93,-1),宝石属性!$B$25:$N$41,3,0)+VLOOKUP($CC$2,职业被动!$B$6:$M$29,COLUMNS(职业被动!$B$6:K$29),0)*$CB93,0)</f>
        <v>335</v>
      </c>
      <c r="CK93" s="9">
        <f>ROUND(属性投放!L$4+装备属性!L$4*IF($CB93&lt;10,1,ROUNDDOWN($CB93,-1))+SUM(属性投放!M$37:M$45)*$CB93+VLOOKUP($CC$2,一级属性!$E$41:$P$64,COLUMNS(一级属性!$E$41:O$64),0)*($CB93+0.25*IF($CB93&lt;10,1,ROUNDDOWN($CB93,-1)))+VLOOKUP($CC$2,宝石属性!$B$43:$M$66,COLUMNS(宝石属性!$B$43:L$66),0)*10*VLOOKUP(ROUNDDOWN($CB93,-1),宝石属性!$B$25:$N$41,2,0)*VLOOKUP(ROUNDDOWN($CB93,-1),宝石属性!$B$25:$N$41,3,0)+VLOOKUP($CC$2,职业被动!$B$6:$M$29,COLUMNS(职业被动!$B$6:L$29),0)*$CB93,0)</f>
        <v>27</v>
      </c>
      <c r="CL93" s="9">
        <f>ROUND(属性投放!M$4+装备属性!M$4*IF($CB93&lt;10,1,ROUNDDOWN($CB93,-1))+SUM(属性投放!N$37:N$45)*$CB93+VLOOKUP($CC$2,一级属性!$E$41:$P$64,COLUMNS(一级属性!$E$41:P$64),0)*($CB93+0.25*IF($CB93&lt;10,1,ROUNDDOWN($CB93,-1)))+VLOOKUP($CC$2,宝石属性!$B$43:$M$66,COLUMNS(宝石属性!$B$43:M$66),0)*10*VLOOKUP(ROUNDDOWN($CB93,-1),宝石属性!$B$25:$N$41,2,0)*VLOOKUP(ROUNDDOWN($CB93,-1),宝石属性!$B$25:$N$41,3,0)+VLOOKUP($CC$2,职业被动!$B$6:$M$29,COLUMNS(职业被动!$B$6:M$29),0)*$CB93,0)</f>
        <v>927</v>
      </c>
      <c r="CM93" s="48">
        <f>属性价值和能力评分!$F$9+ROUND(属性价值和能力评分!$F$38*10,0)*CB93+ROUND((SUM(装备属性!$W$9:$W$14)+属性价值和能力评分!$F$38*1.25+1.4+2.8)*IF(CB93&lt;10,1,ROUNDDOWN(CB93,-1)),0)+15*VLOOKUP(ROUNDDOWN(CB93,-1),宝石属性!$B$26:$D$41,2,0)*6*VLOOKUP(ROUNDDOWN(CB93,-1),宝石属性!$B$26:$D$41,3,0)+(属性价值和能力评分!$F$49*9+属性价值和能力评分!$F$50*2+属性价值和能力评分!$F$53*8/5)*CB93</f>
        <v>17354</v>
      </c>
      <c r="CO93" s="1">
        <v>90</v>
      </c>
      <c r="CP93" s="9">
        <f>ROUND(属性投放!D$4+装备属性!D$4*IF($CO93&lt;10,1,ROUNDDOWN($CO93,-1))+SUM(属性投放!E$37:E$45)*$CO93+VLOOKUP($CP$2,一级属性!$E$41:$P$64,COLUMNS(一级属性!$E$41:G$64),0)*($CO93+0.25*IF($CO93&lt;10,1,ROUNDDOWN($CO93,-1)))+VLOOKUP($CP$2,宝石属性!$B$43:$M$66,COLUMNS(宝石属性!$B$43:D$66),0)*10*VLOOKUP(ROUNDDOWN($CO93,-1),宝石属性!$B$25:$N$41,2,0)*VLOOKUP(ROUNDDOWN($CO93,-1),宝石属性!$B$25:$N$41,3,0)+VLOOKUP($CP$2,职业被动!$B$6:$M$29,COLUMNS(职业被动!$B$6:D$29),0)*$CO93,0)</f>
        <v>4546</v>
      </c>
      <c r="CQ93" s="9">
        <f>ROUND(属性投放!E$4+装备属性!E$4*IF($CO93&lt;10,1,ROUNDDOWN($CO93,-1))+SUM(属性投放!F$37:F$45)*$CO93+VLOOKUP($CP$2,一级属性!$E$41:$P$64,COLUMNS(一级属性!$E$41:H$64),0)*($CO93+0.25*IF($CO93&lt;10,1,ROUNDDOWN($CO93,-1)))+VLOOKUP($CP$2,宝石属性!$B$43:$M$66,COLUMNS(宝石属性!$B$43:E$66),0)*10*VLOOKUP(ROUNDDOWN($CO93,-1),宝石属性!$B$25:$N$41,2,0)*VLOOKUP(ROUNDDOWN($CO93,-1),宝石属性!$B$25:$N$41,3,0)+VLOOKUP($CP$2,职业被动!$B$6:$M$29,COLUMNS(职业被动!$B$6:E$29),0)*$CO93,0)</f>
        <v>5101</v>
      </c>
      <c r="CR93" s="9">
        <f>ROUND(属性投放!F$4+装备属性!F$4*IF($CO93&lt;10,1,ROUNDDOWN($CO93,-1))+SUM(属性投放!G$37:G$45)*$CO93+VLOOKUP($CP$2,一级属性!$E$41:$P$64,COLUMNS(一级属性!$E$41:I$64),0)*($CO93+0.25*IF($CO93&lt;10,1,ROUNDDOWN($CO93,-1)))+VLOOKUP($CP$2,宝石属性!$B$43:$M$66,COLUMNS(宝石属性!$B$43:F$66),0)*10*VLOOKUP(ROUNDDOWN($CO93,-1),宝石属性!$B$25:$N$41,2,0)*VLOOKUP(ROUNDDOWN($CO93,-1),宝石属性!$B$25:$N$41,3,0)+VLOOKUP($CP$2,职业被动!$B$6:$M$29,COLUMNS(职业被动!$B$6:F$29),0)*$CO93,0)</f>
        <v>1018</v>
      </c>
      <c r="CS93" s="9">
        <f>ROUND(属性投放!G$4+装备属性!G$4*IF($CO93&lt;10,1,ROUNDDOWN($CO93,-1))+SUM(属性投放!H$37:H$45)*$CO93+VLOOKUP($CP$2,一级属性!$E$41:$P$64,COLUMNS(一级属性!$E$41:J$64),0)*($CO93+0.25*IF($CO93&lt;10,1,ROUNDDOWN($CO93,-1)))+VLOOKUP($CP$2,宝石属性!$B$43:$M$66,COLUMNS(宝石属性!$B$43:G$66),0)*10*VLOOKUP(ROUNDDOWN($CO93,-1),宝石属性!$B$25:$N$41,2,0)*VLOOKUP(ROUNDDOWN($CO93,-1),宝石属性!$B$25:$N$41,3,0)+VLOOKUP($CP$2,职业被动!$B$6:$M$29,COLUMNS(职业被动!$B$6:G$29),0)*$CO93,0)</f>
        <v>947</v>
      </c>
      <c r="CT93" s="9">
        <f>ROUND(属性投放!H$4+装备属性!H$4*IF($CO93&lt;10,1,ROUNDDOWN($CO93,-1))+SUM(属性投放!I$37:I$45)*$CO93+VLOOKUP($CP$2,一级属性!$E$41:$P$64,COLUMNS(一级属性!$E$41:K$64),0)*($CO93+0.25*IF($CO93&lt;10,1,ROUNDDOWN($CO93,-1)))+VLOOKUP($CP$2,宝石属性!$B$43:$M$66,COLUMNS(宝石属性!$B$43:H$66),0)*10*VLOOKUP(ROUNDDOWN($CO93,-1),宝石属性!$B$25:$N$41,2,0)*VLOOKUP(ROUNDDOWN($CO93,-1),宝石属性!$B$25:$N$41,3,0)+VLOOKUP($CP$2,职业被动!$B$6:$M$29,COLUMNS(职业被动!$B$6:H$29),0)*$CO93,0)</f>
        <v>1612</v>
      </c>
      <c r="CU93" s="9">
        <f>ROUND(属性投放!I$4+装备属性!I$4*IF($CO93&lt;10,1,ROUNDDOWN($CO93,-1))+SUM(属性投放!J$37:J$45)*$CO93+VLOOKUP($CP$2,一级属性!$E$41:$P$64,COLUMNS(一级属性!$E$41:L$64),0)*($CO93+0.25*IF($CO93&lt;10,1,ROUNDDOWN($CO93,-1)))+VLOOKUP($CP$2,宝石属性!$B$43:$M$66,COLUMNS(宝石属性!$B$43:I$66),0)*10*VLOOKUP(ROUNDDOWN($CO93,-1),宝石属性!$B$25:$N$41,2,0)*VLOOKUP(ROUNDDOWN($CO93,-1),宝石属性!$B$25:$N$41,3,0)+VLOOKUP($CP$2,职业被动!$B$6:$M$29,COLUMNS(职业被动!$B$6:I$29),0)*$CO93,0)</f>
        <v>1375</v>
      </c>
      <c r="CV93" s="9">
        <f>ROUND(属性投放!J$4+装备属性!J$4*IF($CO93&lt;10,1,ROUNDDOWN($CO93,-1))+SUM(属性投放!K$37:K$45)*$CO93+VLOOKUP($CP$2,一级属性!$E$41:$P$64,COLUMNS(一级属性!$E$41:M$64),0)*($CO93+0.25*IF($CO93&lt;10,1,ROUNDDOWN($CO93,-1)))+VLOOKUP($CP$2,宝石属性!$B$43:$M$66,COLUMNS(宝石属性!$B$43:J$66),0)*10*VLOOKUP(ROUNDDOWN($CO93,-1),宝石属性!$B$25:$N$41,2,0)*VLOOKUP(ROUNDDOWN($CO93,-1),宝石属性!$B$25:$N$41,3,0)+VLOOKUP($CP$2,职业被动!$B$6:$M$29,COLUMNS(职业被动!$B$6:J$29),0)*$CO93,0)</f>
        <v>586</v>
      </c>
      <c r="CW93" s="9">
        <f>ROUND(属性投放!K$4+装备属性!K$4*IF($CO93&lt;10,1,ROUNDDOWN($CO93,-1))+SUM(属性投放!L$37:L$45)*$CO93+VLOOKUP($CP$2,一级属性!$E$41:$P$64,COLUMNS(一级属性!$E$41:N$64),0)*($CO93+0.25*IF($CO93&lt;10,1,ROUNDDOWN($CO93,-1)))+VLOOKUP($CP$2,宝石属性!$B$43:$M$66,COLUMNS(宝石属性!$B$43:K$66),0)*10*VLOOKUP(ROUNDDOWN($CO93,-1),宝石属性!$B$25:$N$41,2,0)*VLOOKUP(ROUNDDOWN($CO93,-1),宝石属性!$B$25:$N$41,3,0)+VLOOKUP($CP$2,职业被动!$B$6:$M$29,COLUMNS(职业被动!$B$6:K$29),0)*$CO93,0)</f>
        <v>335</v>
      </c>
      <c r="CX93" s="9">
        <f>ROUND(属性投放!L$4+装备属性!L$4*IF($CO93&lt;10,1,ROUNDDOWN($CO93,-1))+SUM(属性投放!M$37:M$45)*$CO93+VLOOKUP($CP$2,一级属性!$E$41:$P$64,COLUMNS(一级属性!$E$41:O$64),0)*($CO93+0.25*IF($CO93&lt;10,1,ROUNDDOWN($CO93,-1)))+VLOOKUP($CP$2,宝石属性!$B$43:$M$66,COLUMNS(宝石属性!$B$43:L$66),0)*10*VLOOKUP(ROUNDDOWN($CO93,-1),宝石属性!$B$25:$N$41,2,0)*VLOOKUP(ROUNDDOWN($CO93,-1),宝石属性!$B$25:$N$41,3,0)+VLOOKUP($CP$2,职业被动!$B$6:$M$29,COLUMNS(职业被动!$B$6:L$29),0)*$CO93,0)</f>
        <v>27</v>
      </c>
      <c r="CY93" s="9">
        <f>ROUND(属性投放!M$4+装备属性!M$4*IF($CO93&lt;10,1,ROUNDDOWN($CO93,-1))+SUM(属性投放!N$37:N$45)*$CO93+VLOOKUP($CP$2,一级属性!$E$41:$P$64,COLUMNS(一级属性!$E$41:P$64),0)*($CO93+0.25*IF($CO93&lt;10,1,ROUNDDOWN($CO93,-1)))+VLOOKUP($CP$2,宝石属性!$B$43:$M$66,COLUMNS(宝石属性!$B$43:M$66),0)*10*VLOOKUP(ROUNDDOWN($CO93,-1),宝石属性!$B$25:$N$41,2,0)*VLOOKUP(ROUNDDOWN($CO93,-1),宝石属性!$B$25:$N$41,3,0)+VLOOKUP($CP$2,职业被动!$B$6:$M$29,COLUMNS(职业被动!$B$6:M$29),0)*$CO93,0)</f>
        <v>927</v>
      </c>
      <c r="CZ93" s="48">
        <f>属性价值和能力评分!$F$9+ROUND(属性价值和能力评分!$F$38*10,0)*CO93+ROUND((SUM(装备属性!$W$9:$W$14)+属性价值和能力评分!$F$38*1.25+1.4+2.8)*IF(CO93&lt;10,1,ROUNDDOWN(CO93,-1)),0)+15*VLOOKUP(ROUNDDOWN(CO93,-1),宝石属性!$B$26:$D$41,2,0)*6*VLOOKUP(ROUNDDOWN(CO93,-1),宝石属性!$B$26:$D$41,3,0)+(属性价值和能力评分!$F$49*9+属性价值和能力评分!$F$50*2+属性价值和能力评分!$F$53*8/5)*CO93</f>
        <v>17354</v>
      </c>
      <c r="DB93" s="1">
        <v>90</v>
      </c>
      <c r="DC93" s="9">
        <f>ROUND(属性投放!D$4+装备属性!D$4*IF($DB93&lt;10,1,ROUNDDOWN($DB93,-1))+SUM(属性投放!E$37:E$45)*$DB93+VLOOKUP($DC$2,一级属性!$E$41:$P$64,COLUMNS(一级属性!$E$41:G$64),0)*($DB93+0.25*IF($DB93&lt;10,1,ROUNDDOWN($DB93,-1)))+VLOOKUP($DC$2,宝石属性!$B$43:$M$66,COLUMNS(宝石属性!$B$43:D$66),0)*10*VLOOKUP(ROUNDDOWN($DB93,-1),宝石属性!$B$25:$N$41,2,0)*VLOOKUP(ROUNDDOWN($DB93,-1),宝石属性!$B$25:$N$41,3,0)+VLOOKUP($DC$2,职业被动!$B$6:$M$29,COLUMNS(职业被动!$B$6:D$29),0)*$DB93,0)</f>
        <v>5176</v>
      </c>
      <c r="DD93" s="9">
        <f>ROUND(属性投放!E$4+装备属性!E$4*IF($DB93&lt;10,1,ROUNDDOWN($DB93,-1))+SUM(属性投放!F$37:F$45)*$DB93+VLOOKUP($DC$2,一级属性!$E$41:$P$64,COLUMNS(一级属性!$E$41:H$64),0)*($DB93+0.25*IF($DB93&lt;10,1,ROUNDDOWN($DB93,-1)))+VLOOKUP($DC$2,宝石属性!$B$43:$M$66,COLUMNS(宝石属性!$B$43:E$66),0)*10*VLOOKUP(ROUNDDOWN($DB93,-1),宝石属性!$B$25:$N$41,2,0)*VLOOKUP(ROUNDDOWN($DB93,-1),宝石属性!$B$25:$N$41,3,0)+VLOOKUP($DC$2,职业被动!$B$6:$M$29,COLUMNS(职业被动!$B$6:E$29),0)*$DB93,0)</f>
        <v>2288</v>
      </c>
      <c r="DE93" s="9">
        <f>ROUND(属性投放!F$4+装备属性!F$4*IF($DB93&lt;10,1,ROUNDDOWN($DB93,-1))+SUM(属性投放!G$37:G$45)*$DB93+VLOOKUP($DC$2,一级属性!$E$41:$P$64,COLUMNS(一级属性!$E$41:I$64),0)*($DB93+0.25*IF($DB93&lt;10,1,ROUNDDOWN($DB93,-1)))+VLOOKUP($DC$2,宝石属性!$B$43:$M$66,COLUMNS(宝石属性!$B$43:F$66),0)*10*VLOOKUP(ROUNDDOWN($DB93,-1),宝石属性!$B$25:$N$41,2,0)*VLOOKUP(ROUNDDOWN($DB93,-1),宝石属性!$B$25:$N$41,3,0)+VLOOKUP($DC$2,职业被动!$B$6:$M$29,COLUMNS(职业被动!$B$6:F$29),0)*$DB93,0)</f>
        <v>1018</v>
      </c>
      <c r="DF93" s="9">
        <f>ROUND(属性投放!G$4+装备属性!G$4*IF($DB93&lt;10,1,ROUNDDOWN($DB93,-1))+SUM(属性投放!H$37:H$45)*$DB93+VLOOKUP($DC$2,一级属性!$E$41:$P$64,COLUMNS(一级属性!$E$41:J$64),0)*($DB93+0.25*IF($DB93&lt;10,1,ROUNDDOWN($DB93,-1)))+VLOOKUP($DC$2,宝石属性!$B$43:$M$66,COLUMNS(宝石属性!$B$43:G$66),0)*10*VLOOKUP(ROUNDDOWN($DB93,-1),宝石属性!$B$25:$N$41,2,0)*VLOOKUP(ROUNDDOWN($DB93,-1),宝石属性!$B$25:$N$41,3,0)+VLOOKUP($DC$2,职业被动!$B$6:$M$29,COLUMNS(职业被动!$B$6:G$29),0)*$DB93,0)</f>
        <v>2605</v>
      </c>
      <c r="DG93" s="9">
        <f>ROUND(属性投放!H$4+装备属性!H$4*IF($DB93&lt;10,1,ROUNDDOWN($DB93,-1))+SUM(属性投放!I$37:I$45)*$DB93+VLOOKUP($DC$2,一级属性!$E$41:$P$64,COLUMNS(一级属性!$E$41:K$64),0)*($DB93+0.25*IF($DB93&lt;10,1,ROUNDDOWN($DB93,-1)))+VLOOKUP($DC$2,宝石属性!$B$43:$M$66,COLUMNS(宝石属性!$B$43:H$66),0)*10*VLOOKUP(ROUNDDOWN($DB93,-1),宝石属性!$B$25:$N$41,2,0)*VLOOKUP(ROUNDDOWN($DB93,-1),宝石属性!$B$25:$N$41,3,0)+VLOOKUP($DC$2,职业被动!$B$6:$M$29,COLUMNS(职业被动!$B$6:H$29),0)*$DB93,0)</f>
        <v>629</v>
      </c>
      <c r="DH93" s="9">
        <f>ROUND(属性投放!I$4+装备属性!I$4*IF($DB93&lt;10,1,ROUNDDOWN($DB93,-1))+SUM(属性投放!J$37:J$45)*$DB93+VLOOKUP($DC$2,一级属性!$E$41:$P$64,COLUMNS(一级属性!$E$41:L$64),0)*($DB93+0.25*IF($DB93&lt;10,1,ROUNDDOWN($DB93,-1)))+VLOOKUP($DC$2,宝石属性!$B$43:$M$66,COLUMNS(宝石属性!$B$43:I$66),0)*10*VLOOKUP(ROUNDDOWN($DB93,-1),宝石属性!$B$25:$N$41,2,0)*VLOOKUP(ROUNDDOWN($DB93,-1),宝石属性!$B$25:$N$41,3,0)+VLOOKUP($DC$2,职业被动!$B$6:$M$29,COLUMNS(职业被动!$B$6:I$29),0)*$DB93,0)</f>
        <v>947</v>
      </c>
      <c r="DI93" s="9">
        <f>ROUND(属性投放!J$4+装备属性!J$4*IF($DB93&lt;10,1,ROUNDDOWN($DB93,-1))+SUM(属性投放!K$37:K$45)*$DB93+VLOOKUP($DC$2,一级属性!$E$41:$P$64,COLUMNS(一级属性!$E$41:M$64),0)*($DB93+0.25*IF($DB93&lt;10,1,ROUNDDOWN($DB93,-1)))+VLOOKUP($DC$2,宝石属性!$B$43:$M$66,COLUMNS(宝石属性!$B$43:J$66),0)*10*VLOOKUP(ROUNDDOWN($DB93,-1),宝石属性!$B$25:$N$41,2,0)*VLOOKUP(ROUNDDOWN($DB93,-1),宝石属性!$B$25:$N$41,3,0)+VLOOKUP($DC$2,职业被动!$B$6:$M$29,COLUMNS(职业被动!$B$6:J$29),0)*$DB93,0)</f>
        <v>699</v>
      </c>
      <c r="DJ93" s="9">
        <f>ROUND(属性投放!K$4+装备属性!K$4*IF($DB93&lt;10,1,ROUNDDOWN($DB93,-1))+SUM(属性投放!L$37:L$45)*$DB93+VLOOKUP($DC$2,一级属性!$E$41:$P$64,COLUMNS(一级属性!$E$41:N$64),0)*($DB93+0.25*IF($DB93&lt;10,1,ROUNDDOWN($DB93,-1)))+VLOOKUP($DC$2,宝石属性!$B$43:$M$66,COLUMNS(宝石属性!$B$43:K$66),0)*10*VLOOKUP(ROUNDDOWN($DB93,-1),宝石属性!$B$25:$N$41,2,0)*VLOOKUP(ROUNDDOWN($DB93,-1),宝石属性!$B$25:$N$41,3,0)+VLOOKUP($DC$2,职业被动!$B$6:$M$29,COLUMNS(职业被动!$B$6:K$29),0)*$DB93,0)</f>
        <v>495</v>
      </c>
      <c r="DK93" s="9">
        <f>ROUND(属性投放!L$4+装备属性!L$4*IF($DB93&lt;10,1,ROUNDDOWN($DB93,-1))+SUM(属性投放!M$37:M$45)*$DB93+VLOOKUP($DC$2,一级属性!$E$41:$P$64,COLUMNS(一级属性!$E$41:O$64),0)*($DB93+0.25*IF($DB93&lt;10,1,ROUNDDOWN($DB93,-1)))+VLOOKUP($DC$2,宝石属性!$B$43:$M$66,COLUMNS(宝石属性!$B$43:L$66),0)*10*VLOOKUP(ROUNDDOWN($DB93,-1),宝石属性!$B$25:$N$41,2,0)*VLOOKUP(ROUNDDOWN($DB93,-1),宝石属性!$B$25:$N$41,3,0)+VLOOKUP($DC$2,职业被动!$B$6:$M$29,COLUMNS(职业被动!$B$6:L$29),0)*$DB93,0)</f>
        <v>27</v>
      </c>
      <c r="DL93" s="9">
        <f>ROUND(属性投放!M$4+装备属性!M$4*IF($DB93&lt;10,1,ROUNDDOWN($DB93,-1))+SUM(属性投放!N$37:N$45)*$DB93+VLOOKUP($DC$2,一级属性!$E$41:$P$64,COLUMNS(一级属性!$E$41:P$64),0)*($DB93+0.25*IF($DB93&lt;10,1,ROUNDDOWN($DB93,-1)))+VLOOKUP($DC$2,宝石属性!$B$43:$M$66,COLUMNS(宝石属性!$B$43:M$66),0)*10*VLOOKUP(ROUNDDOWN($DB93,-1),宝石属性!$B$25:$N$41,2,0)*VLOOKUP(ROUNDDOWN($DB93,-1),宝石属性!$B$25:$N$41,3,0)+VLOOKUP($DC$2,职业被动!$B$6:$M$29,COLUMNS(职业被动!$B$6:M$29),0)*$DB93,0)</f>
        <v>927</v>
      </c>
      <c r="DM93" s="48">
        <f>属性价值和能力评分!$F$9+ROUND(属性价值和能力评分!$F$38*10,0)*DB93+ROUND((SUM(装备属性!$W$9:$W$14)+属性价值和能力评分!$F$38*1.25+1.4+2.8)*IF(DB93&lt;10,1,ROUNDDOWN(DB93,-1)),0)+15*VLOOKUP(ROUNDDOWN(DB93,-1),宝石属性!$B$26:$D$41,2,0)*6*VLOOKUP(ROUNDDOWN(DB93,-1),宝石属性!$B$26:$D$41,3,0)+(属性价值和能力评分!$F$49*9+属性价值和能力评分!$F$50*2+属性价值和能力评分!$F$53*8/5)*DB93</f>
        <v>17354</v>
      </c>
      <c r="DO93" s="1">
        <v>90</v>
      </c>
      <c r="DP93" s="9">
        <f>ROUND(属性投放!D$4+装备属性!D$4*IF($DO93&lt;10,1,ROUNDDOWN($DO93,-1))+SUM(属性投放!E$37:E$45)*$DO93+VLOOKUP($DP$2,一级属性!$E$41:$P$64,COLUMNS(一级属性!$E$41:G$64),0)*($DO93+0.25*IF($DO93&lt;10,1,ROUNDDOWN($DO93,-1)))+VLOOKUP($DP$2,宝石属性!$B$43:$M$66,COLUMNS(宝石属性!$B$43:D$66),0)*10*VLOOKUP(ROUNDDOWN($DO93,-1),宝石属性!$B$25:$N$41,2,0)*VLOOKUP(ROUNDDOWN($DO93,-1),宝石属性!$B$25:$N$41,3,0)+VLOOKUP($DP$2,职业被动!$B$6:$M$29,COLUMNS(职业被动!$B$6:D$29),0)*$DO93,0)</f>
        <v>11106</v>
      </c>
      <c r="DQ93" s="9">
        <f>ROUND(属性投放!E$4+装备属性!E$4*IF($DO93&lt;10,1,ROUNDDOWN($DO93,-1))+SUM(属性投放!F$37:F$45)*$DO93+VLOOKUP($DP$2,一级属性!$E$41:$P$64,COLUMNS(一级属性!$E$41:H$64),0)*($DO93+0.25*IF($DO93&lt;10,1,ROUNDDOWN($DO93,-1)))+VLOOKUP($DP$2,宝石属性!$B$43:$M$66,COLUMNS(宝石属性!$B$43:E$66),0)*10*VLOOKUP(ROUNDDOWN($DO93,-1),宝石属性!$B$25:$N$41,2,0)*VLOOKUP(ROUNDDOWN($DO93,-1),宝石属性!$B$25:$N$41,3,0)+VLOOKUP($DP$2,职业被动!$B$6:$M$29,COLUMNS(职业被动!$B$6:E$29),0)*$DO93,0)</f>
        <v>2288</v>
      </c>
      <c r="DR93" s="9">
        <f>ROUND(属性投放!F$4+装备属性!F$4*IF($DO93&lt;10,1,ROUNDDOWN($DO93,-1))+SUM(属性投放!G$37:G$45)*$DO93+VLOOKUP($DP$2,一级属性!$E$41:$P$64,COLUMNS(一级属性!$E$41:I$64),0)*($DO93+0.25*IF($DO93&lt;10,1,ROUNDDOWN($DO93,-1)))+VLOOKUP($DP$2,宝石属性!$B$43:$M$66,COLUMNS(宝石属性!$B$43:F$66),0)*10*VLOOKUP(ROUNDDOWN($DO93,-1),宝石属性!$B$25:$N$41,2,0)*VLOOKUP(ROUNDDOWN($DO93,-1),宝石属性!$B$25:$N$41,3,0)+VLOOKUP($DP$2,职业被动!$B$6:$M$29,COLUMNS(职业被动!$B$6:F$29),0)*$DO93,0)</f>
        <v>1018</v>
      </c>
      <c r="DS93" s="9">
        <f>ROUND(属性投放!G$4+装备属性!G$4*IF($DO93&lt;10,1,ROUNDDOWN($DO93,-1))+SUM(属性投放!H$37:H$45)*$DO93+VLOOKUP($DP$2,一级属性!$E$41:$P$64,COLUMNS(一级属性!$E$41:J$64),0)*($DO93+0.25*IF($DO93&lt;10,1,ROUNDDOWN($DO93,-1)))+VLOOKUP($DP$2,宝石属性!$B$43:$M$66,COLUMNS(宝石属性!$B$43:G$66),0)*10*VLOOKUP(ROUNDDOWN($DO93,-1),宝石属性!$B$25:$N$41,2,0)*VLOOKUP(ROUNDDOWN($DO93,-1),宝石属性!$B$25:$N$41,3,0)+VLOOKUP($DP$2,职业被动!$B$6:$M$29,COLUMNS(职业被动!$B$6:G$29),0)*$DO93,0)</f>
        <v>947</v>
      </c>
      <c r="DT93" s="9">
        <f>ROUND(属性投放!H$4+装备属性!H$4*IF($DO93&lt;10,1,ROUNDDOWN($DO93,-1))+SUM(属性投放!I$37:I$45)*$DO93+VLOOKUP($DP$2,一级属性!$E$41:$P$64,COLUMNS(一级属性!$E$41:K$64),0)*($DO93+0.25*IF($DO93&lt;10,1,ROUNDDOWN($DO93,-1)))+VLOOKUP($DP$2,宝石属性!$B$43:$M$66,COLUMNS(宝石属性!$B$43:H$66),0)*10*VLOOKUP(ROUNDDOWN($DO93,-1),宝石属性!$B$25:$N$41,2,0)*VLOOKUP(ROUNDDOWN($DO93,-1),宝石属性!$B$25:$N$41,3,0)+VLOOKUP($DP$2,职业被动!$B$6:$M$29,COLUMNS(职业被动!$B$6:H$29),0)*$DO93,0)</f>
        <v>719</v>
      </c>
      <c r="DU93" s="9">
        <f>ROUND(属性投放!I$4+装备属性!I$4*IF($DO93&lt;10,1,ROUNDDOWN($DO93,-1))+SUM(属性投放!J$37:J$45)*$DO93+VLOOKUP($DP$2,一级属性!$E$41:$P$64,COLUMNS(一级属性!$E$41:L$64),0)*($DO93+0.25*IF($DO93&lt;10,1,ROUNDDOWN($DO93,-1)))+VLOOKUP($DP$2,宝石属性!$B$43:$M$66,COLUMNS(宝石属性!$B$43:I$66),0)*10*VLOOKUP(ROUNDDOWN($DO93,-1),宝石属性!$B$25:$N$41,2,0)*VLOOKUP(ROUNDDOWN($DO93,-1),宝石属性!$B$25:$N$41,3,0)+VLOOKUP($DP$2,职业被动!$B$6:$M$29,COLUMNS(职业被动!$B$6:I$29),0)*$DO93,0)</f>
        <v>947</v>
      </c>
      <c r="DV93" s="9">
        <f>ROUND(属性投放!J$4+装备属性!J$4*IF($DO93&lt;10,1,ROUNDDOWN($DO93,-1))+SUM(属性投放!K$37:K$45)*$DO93+VLOOKUP($DP$2,一级属性!$E$41:$P$64,COLUMNS(一级属性!$E$41:M$64),0)*($DO93+0.25*IF($DO93&lt;10,1,ROUNDDOWN($DO93,-1)))+VLOOKUP($DP$2,宝石属性!$B$43:$M$66,COLUMNS(宝石属性!$B$43:J$66),0)*10*VLOOKUP(ROUNDDOWN($DO93,-1),宝石属性!$B$25:$N$41,2,0)*VLOOKUP(ROUNDDOWN($DO93,-1),宝石属性!$B$25:$N$41,3,0)+VLOOKUP($DP$2,职业被动!$B$6:$M$29,COLUMNS(职业被动!$B$6:J$29),0)*$DO93,0)</f>
        <v>699</v>
      </c>
      <c r="DW93" s="9">
        <f>ROUND(属性投放!K$4+装备属性!K$4*IF($DO93&lt;10,1,ROUNDDOWN($DO93,-1))+SUM(属性投放!L$37:L$45)*$DO93+VLOOKUP($DP$2,一级属性!$E$41:$P$64,COLUMNS(一级属性!$E$41:N$64),0)*($DO93+0.25*IF($DO93&lt;10,1,ROUNDDOWN($DO93,-1)))+VLOOKUP($DP$2,宝石属性!$B$43:$M$66,COLUMNS(宝石属性!$B$43:K$66),0)*10*VLOOKUP(ROUNDDOWN($DO93,-1),宝石属性!$B$25:$N$41,2,0)*VLOOKUP(ROUNDDOWN($DO93,-1),宝石属性!$B$25:$N$41,3,0)+VLOOKUP($DP$2,职业被动!$B$6:$M$29,COLUMNS(职业被动!$B$6:K$29),0)*$DO93,0)</f>
        <v>495</v>
      </c>
      <c r="DX93" s="9">
        <f>ROUND(属性投放!L$4+装备属性!L$4*IF($DO93&lt;10,1,ROUNDDOWN($DO93,-1))+SUM(属性投放!M$37:M$45)*$DO93+VLOOKUP($DP$2,一级属性!$E$41:$P$64,COLUMNS(一级属性!$E$41:O$64),0)*($DO93+0.25*IF($DO93&lt;10,1,ROUNDDOWN($DO93,-1)))+VLOOKUP($DP$2,宝石属性!$B$43:$M$66,COLUMNS(宝石属性!$B$43:L$66),0)*10*VLOOKUP(ROUNDDOWN($DO93,-1),宝石属性!$B$25:$N$41,2,0)*VLOOKUP(ROUNDDOWN($DO93,-1),宝石属性!$B$25:$N$41,3,0)+VLOOKUP($DP$2,职业被动!$B$6:$M$29,COLUMNS(职业被动!$B$6:L$29),0)*$DO93,0)</f>
        <v>27</v>
      </c>
      <c r="DY93" s="9">
        <f>ROUND(属性投放!M$4+装备属性!M$4*IF($DO93&lt;10,1,ROUNDDOWN($DO93,-1))+SUM(属性投放!N$37:N$45)*$DO93+VLOOKUP($DP$2,一级属性!$E$41:$P$64,COLUMNS(一级属性!$E$41:P$64),0)*($DO93+0.25*IF($DO93&lt;10,1,ROUNDDOWN($DO93,-1)))+VLOOKUP($DP$2,宝石属性!$B$43:$M$66,COLUMNS(宝石属性!$B$43:M$66),0)*10*VLOOKUP(ROUNDDOWN($DO93,-1),宝石属性!$B$25:$N$41,2,0)*VLOOKUP(ROUNDDOWN($DO93,-1),宝石属性!$B$25:$N$41,3,0)+VLOOKUP($DP$2,职业被动!$B$6:$M$29,COLUMNS(职业被动!$B$6:M$29),0)*$DO93,0)</f>
        <v>927</v>
      </c>
      <c r="DZ93" s="48">
        <f>属性价值和能力评分!$F$9+ROUND(属性价值和能力评分!$F$38*10,0)*DO93+ROUND((SUM(装备属性!$W$9:$W$14)+属性价值和能力评分!$F$38*1.25+1.4+2.8)*IF(DO93&lt;10,1,ROUNDDOWN(DO93,-1)),0)+15*VLOOKUP(ROUNDDOWN(DO93,-1),宝石属性!$B$26:$D$41,2,0)*6*VLOOKUP(ROUNDDOWN(DO93,-1),宝石属性!$B$26:$D$41,3,0)+(属性价值和能力评分!$F$49*9+属性价值和能力评分!$F$50*2+属性价值和能力评分!$F$53*8/5)*DO93</f>
        <v>17354</v>
      </c>
      <c r="EA93" s="17"/>
      <c r="EB93" s="1">
        <v>90</v>
      </c>
      <c r="EC93" s="1">
        <f>ROUND(CC93/MAX(CE93/10,((CE93*(1+属性投放!$E$8)-CF93+属性投放!$F$8*EB93)*(1+属性投放!$G$8)*(1+属性投放!$H$8))),1)</f>
        <v>2.9</v>
      </c>
      <c r="ED93" s="1">
        <f>ROUND(CP93/MAX(CE93/10,((CE93*(1+属性投放!$E$8)-CS93+属性投放!$F$8*EB93)*(1+属性投放!$G$8)*(1+属性投放!$H$8))),1)</f>
        <v>2.7</v>
      </c>
      <c r="EE93" s="1">
        <f>ROUND(DC93/MAX(CE93/10,((CE93*(1+属性投放!$E$8)-DF93+属性投放!$F$8*EB93)*(1+属性投放!$G$8)*(1+属性投放!$H$8))),1)</f>
        <v>24.3</v>
      </c>
      <c r="EF93" s="1">
        <f>ROUND(DP93/MAX(CE93/10,((CE93*(1+属性投放!$E$8)-DS93+属性投放!$F$8*EB93)*(1+属性投放!$G$8)*(1+属性投放!$H$8))),1)</f>
        <v>6.7</v>
      </c>
      <c r="EH93" s="1">
        <f>ROUND(CC93/MAX(属性投放!$F$9*EB93,((CT93*(1+属性投放!$E$9)-CH93+属性投放!$F$9*EB93)*(1+属性投放!$G$9)*(1+属性投放!$H$9))),1)</f>
        <v>2.6</v>
      </c>
      <c r="EI93" s="1">
        <f>ROUND(CP93/MAX(属性投放!$F$9*EB93,((CT93*(1+属性投放!$E$9)-CU93+属性投放!$F$9*EB93)*(1+属性投放!$G$9)*(1+属性投放!$H$9))),1)</f>
        <v>3.3</v>
      </c>
      <c r="EJ93" s="1">
        <f>ROUND(DC93/MAX(属性投放!$F$9*EB93,((CT93*(1+属性投放!$E$9)-DH93+属性投放!$F$9*EB93)*(1+属性投放!$G$9)*(1+属性投放!$H$9))),1)</f>
        <v>2.8</v>
      </c>
      <c r="EK93" s="1">
        <f>ROUND(DP93/MAX(属性投放!$F$9*EB93,((CT93*(1+属性投放!$E$9)-DU93+属性投放!$F$9*EB93)*(1+属性投放!$G$9)*(1+属性投放!$H$9))),1)</f>
        <v>6</v>
      </c>
      <c r="EM93" s="1">
        <f>ROUND(CC93/((BW93*(1+属性投放!$E$10)+属性投放!$F$10*EB93)*(1+属性投放!$G$10)*(1+属性投放!$H$10)),1)</f>
        <v>5.6</v>
      </c>
      <c r="EN93" s="1">
        <f>ROUND(CP93/((BW93*(1+属性投放!$E$10)+属性投放!$F$10*EB93)*(1+属性投放!$G$10)*(1+属性投放!$H$10)),1)</f>
        <v>5.6</v>
      </c>
      <c r="EO93" s="1">
        <f>ROUND(DC93/((BW93*(1+属性投放!$E$10)+属性投放!$F$10*EB93)*(1+属性投放!$G$10)*(1+属性投放!$H$10)),1)</f>
        <v>6.4</v>
      </c>
      <c r="EP93" s="1">
        <f>ROUND(DP93/((BW93*(1+属性投放!$E$10)+属性投放!$F$10*EB93)*(1+属性投放!$G$10)*(1+属性投放!$H$10)),1)</f>
        <v>13.7</v>
      </c>
    </row>
    <row r="94" spans="2:146">
      <c r="B94" s="1">
        <v>91</v>
      </c>
      <c r="C94" s="9">
        <f>ROUND(属性投放!D$4+装备属性!D$4*IF($B94&lt;10,1,ROUNDDOWN($B94,-1))+SUM(属性投放!E$37:E$45)*$B94+VLOOKUP($C$2,一级属性!$E$41:$P$64,COLUMNS(一级属性!$E$41:G$64),0)*($B94+0.25*IF($B94&lt;10,1,ROUNDDOWN($B94,-1)))+VLOOKUP($C$2,宝石属性!$B$43:$M$66,COLUMNS(宝石属性!$B$43:D$66),0)*10*VLOOKUP(ROUNDDOWN($B94,-1),宝石属性!$B$25:$N$41,2,0)*VLOOKUP(ROUNDDOWN($B94,-1),宝石属性!$B$25:$N$41,3,0)+VLOOKUP($C$2,职业被动!$B$6:$M$29,COLUMNS(职业被动!$B$6:D$29),0)*$B94,0)</f>
        <v>5477</v>
      </c>
      <c r="D94" s="9">
        <f>ROUND(属性投放!E$4+装备属性!E$4*IF($B94&lt;10,1,ROUNDDOWN($B94,-1))+SUM(属性投放!F$37:F$38)*$B94+VLOOKUP($C$2,一级属性!$E$67:$P$90,COLUMNS(一级属性!$E$67:H$90),0)*$B94+VLOOKUP($C$2,宝石属性!$B$43:$M$66,COLUMNS(宝石属性!$B$43:E$66),0)*10*VLOOKUP(ROUNDDOWN($B94,-1),宝石属性!$B$25:$N$41,2,0)*VLOOKUP(ROUNDDOWN($B94,-1),宝石属性!$B$25:$N$41,3,0)+VLOOKUP($C$2,职业被动!$B$6:$M$29,COLUMNS(职业被动!$B$6:E$29),0)*$B94,0)</f>
        <v>2303</v>
      </c>
      <c r="E94" s="9">
        <f>ROUND(属性投放!F$4+装备属性!F$4*IF($B94&lt;10,1,ROUNDDOWN($B94,-1))+SUM(属性投放!G$37:G$38)*$B94+VLOOKUP($C$2,一级属性!$E$67:$P$90,COLUMNS(一级属性!$E$67:I$90),0)*$B94+VLOOKUP($C$2,宝石属性!$B$43:$M$66,COLUMNS(宝石属性!$B$43:F$66),0)*10*VLOOKUP(ROUNDDOWN($B94,-1),宝石属性!$B$25:$N$41,2,0)*VLOOKUP(ROUNDDOWN($B94,-1),宝石属性!$B$25:$N$41,3,0)+VLOOKUP($C$2,职业被动!$B$6:$M$29,COLUMNS(职业被动!$B$6:F$29),0)*$B94,0)</f>
        <v>1863</v>
      </c>
      <c r="F94" s="9">
        <f>ROUND(属性投放!G$4+装备属性!G$4*IF($B94&lt;10,1,ROUNDDOWN($B94,-1))+SUM(属性投放!H$37:H$38)*$B94+VLOOKUP($C$2,一级属性!$E$67:$P$90,COLUMNS(一级属性!$E$67:J$90),0)*$B94+VLOOKUP($C$2,宝石属性!$B$43:$M$66,COLUMNS(宝石属性!$B$43:G$66),0)*10*VLOOKUP(ROUNDDOWN($B94,-1),宝石属性!$B$25:$N$41,2,0)*VLOOKUP(ROUNDDOWN($B94,-1),宝石属性!$B$25:$N$41,3,0)+VLOOKUP($C$2,职业被动!$B$6:$M$29,COLUMNS(职业被动!$B$6:G$29),0)*$B94,0)</f>
        <v>1041</v>
      </c>
      <c r="G94" s="9">
        <f>ROUND(属性投放!H$4+装备属性!H$4*IF($B94&lt;10,1,ROUNDDOWN($B94,-1))+SUM(属性投放!I$37:I$38)*$B94+VLOOKUP($C$2,一级属性!$E$67:$P$90,COLUMNS(一级属性!$E$67:K$90),0)*$B94+VLOOKUP($C$2,宝石属性!$B$43:$M$66,COLUMNS(宝石属性!$B$43:H$66),0)*10*VLOOKUP(ROUNDDOWN($B94,-1),宝石属性!$B$25:$N$41,2,0)*VLOOKUP(ROUNDDOWN($B94,-1),宝石属性!$B$25:$N$41,3,0)+VLOOKUP($C$2,职业被动!$B$6:$M$29,COLUMNS(职业被动!$B$6:H$29),0)*$B94,0)</f>
        <v>631</v>
      </c>
      <c r="H94" s="9">
        <f>ROUND(属性投放!I$4+装备属性!I$4*IF($B94&lt;10,1,ROUNDDOWN($B94,-1))+SUM(属性投放!J$37:J$38)*$B94+VLOOKUP($C$2,一级属性!$E$67:$P$90,COLUMNS(一级属性!$E$67:L$90),0)*$B94+VLOOKUP($C$2,宝石属性!$B$43:$M$66,COLUMNS(宝石属性!$B$43:I$66),0)*10*VLOOKUP(ROUNDDOWN($B94,-1),宝石属性!$B$25:$N$41,2,0)*VLOOKUP(ROUNDDOWN($B94,-1),宝石属性!$B$25:$N$41,3,0)+VLOOKUP($C$2,职业被动!$B$6:$M$29,COLUMNS(职业被动!$B$6:I$29),0)*$B94,0)</f>
        <v>1044</v>
      </c>
      <c r="I94" s="9">
        <f>ROUND(属性投放!J$4+装备属性!J$4*IF($B94&lt;10,1,ROUNDDOWN($B94,-1))+SUM(属性投放!K$37:K$38)*$B94+VLOOKUP($C$2,一级属性!$E$67:$P$90,COLUMNS(一级属性!$E$67:M$90),0)*$B94+VLOOKUP($C$2,宝石属性!$B$43:$M$66,COLUMNS(宝石属性!$B$43:J$66),0)*10*VLOOKUP(ROUNDDOWN($B94,-1),宝石属性!$B$25:$N$41,2,0)*VLOOKUP(ROUNDDOWN($B94,-1),宝石属性!$B$25:$N$41,3,0)+VLOOKUP($C$2,职业被动!$B$6:$M$29,COLUMNS(职业被动!$B$6:J$29),0)*$B94,0)</f>
        <v>703</v>
      </c>
      <c r="J94" s="9">
        <f>ROUND(属性投放!K$4+装备属性!K$4*IF($B94&lt;10,1,ROUNDDOWN($B94,-1))+SUM(属性投放!L$37:L$38)*$B94+VLOOKUP($C$2,一级属性!$E$67:$P$90,COLUMNS(一级属性!$E$67:N$90),0)*$B94+VLOOKUP($C$2,宝石属性!$B$43:$M$66,COLUMNS(宝石属性!$B$43:K$66),0)*10*VLOOKUP(ROUNDDOWN($B94,-1),宝石属性!$B$25:$N$41,2,0)*VLOOKUP(ROUNDDOWN($B94,-1),宝石属性!$B$25:$N$41,3,0)+VLOOKUP($C$2,职业被动!$B$6:$M$29,COLUMNS(职业被动!$B$6:K$29),0)*$B94,0)</f>
        <v>336</v>
      </c>
      <c r="K94" s="9">
        <f>ROUND(属性投放!L$4+装备属性!L$4*IF($B94&lt;10,1,ROUNDDOWN($B94,-1))+SUM(属性投放!M$37:M$38)*$B94+VLOOKUP($C$2,一级属性!$E$67:$P$90,COLUMNS(一级属性!$E$67:O$90),0)*$B94+VLOOKUP($C$2,宝石属性!$B$43:$M$66,COLUMNS(宝石属性!$B$43:L$66),0)*10*VLOOKUP(ROUNDDOWN($B94,-1),宝石属性!$B$25:$N$41,2,0)*VLOOKUP(ROUNDDOWN($B94,-1),宝石属性!$B$25:$N$41,3,0)+VLOOKUP($C$2,职业被动!$B$6:$M$29,COLUMNS(职业被动!$B$6:L$29),0)*$B94,0)</f>
        <v>27</v>
      </c>
      <c r="L94" s="9">
        <f>ROUND(属性投放!M$4+装备属性!M$4*IF($B94&lt;10,1,ROUNDDOWN($B94,-1))+SUM(属性投放!N$37:N$38)*$B94+VLOOKUP($C$2,一级属性!$E$67:$P$90,COLUMNS(一级属性!$E$67:P$90),0)*$B94+VLOOKUP($C$2,宝石属性!$B$43:$M$66,COLUMNS(宝石属性!$B$43:M$66),0)*10*VLOOKUP(ROUNDDOWN($B94,-1),宝石属性!$B$25:$N$41,2,0)*VLOOKUP(ROUNDDOWN($B94,-1),宝石属性!$B$25:$N$41,3,0)+VLOOKUP($C$2,职业被动!$B$6:$M$29,COLUMNS(职业被动!$B$6:M$29),0)*$B94,0)</f>
        <v>1017</v>
      </c>
      <c r="M94" s="48">
        <f>属性价值和能力评分!$F$9+ROUND(属性价值和能力评分!$F$38*10,0)*B94+ROUND((SUM(装备属性!$W$9:$W$14)+属性价值和能力评分!$F$38*1.25+1.4+2.8)*IF(B94&lt;10,1,ROUNDDOWN(B94,-1)),0)+15*VLOOKUP(ROUNDDOWN(B94,-1),宝石属性!$B$26:$D$41,2,0)*6*VLOOKUP(ROUNDDOWN(B94,-1),宝石属性!$B$26:$D$41,3,0)+(属性价值和能力评分!$F$49*9+属性价值和能力评分!$F$50*2+属性价值和能力评分!$F$53*8/5)*B94</f>
        <v>17474</v>
      </c>
      <c r="N94" s="20"/>
      <c r="O94" s="1">
        <v>91</v>
      </c>
      <c r="P94" s="9">
        <f>ROUND(属性投放!D$4+装备属性!D$4*IF($O94&lt;10,1,ROUNDDOWN($O94,-1))+SUM(属性投放!E$37:E$45)*$O94+VLOOKUP($P$2,一级属性!$E$41:$P$64,COLUMNS(一级属性!$E$41:G$64),0)*($O94+0.25*IF($O94&lt;10,1,ROUNDDOWN($O94,-1)))+VLOOKUP($P$2,宝石属性!$B$43:$M$66,COLUMNS(宝石属性!$B$43:D$66),0)*10*VLOOKUP(ROUNDDOWN($O94,-1),宝石属性!$B$25:$N$41,2,0)*VLOOKUP(ROUNDDOWN($O94,-1),宝石属性!$B$25:$N$41,3,0)+VLOOKUP($P$2,职业被动!$B$6:$M$29,COLUMNS(职业被动!$B$6:D$29),0)*$O94,0)</f>
        <v>6751</v>
      </c>
      <c r="Q94" s="9">
        <f>ROUND(属性投放!E$4+装备属性!E$4*IF($O94&lt;10,1,ROUNDDOWN($O94,-1))+SUM(属性投放!F$37:F$45)*$O94+VLOOKUP($P$2,一级属性!$E$41:$P$64,COLUMNS(一级属性!$E$41:H$64),0)*($O94+0.25*IF($O94&lt;10,1,ROUNDDOWN($O94,-1)))+VLOOKUP($P$2,宝石属性!$B$43:$M$66,COLUMNS(宝石属性!$B$43:E$66),0)*10*VLOOKUP(ROUNDDOWN($O94,-1),宝石属性!$B$25:$N$41,2,0)*VLOOKUP(ROUNDDOWN($O94,-1),宝石属性!$B$25:$N$41,3,0)+VLOOKUP($P$2,职业被动!$B$6:$M$29,COLUMNS(职业被动!$B$6:E$29),0)*$O94,0)</f>
        <v>4006</v>
      </c>
      <c r="R94" s="9">
        <f>ROUND(属性投放!F$4+装备属性!F$4*IF($O94&lt;10,1,ROUNDDOWN($O94,-1))+SUM(属性投放!G$37:G$45)*$O94+VLOOKUP($P$2,一级属性!$E$41:$P$64,COLUMNS(一级属性!$E$41:I$64),0)*($O94+0.25*IF($O94&lt;10,1,ROUNDDOWN($O94,-1)))+VLOOKUP($P$2,宝石属性!$B$43:$M$66,COLUMNS(宝石属性!$B$43:F$66),0)*10*VLOOKUP(ROUNDDOWN($O94,-1),宝石属性!$B$25:$N$41,2,0)*VLOOKUP(ROUNDDOWN($O94,-1),宝石属性!$B$25:$N$41,3,0)+VLOOKUP($P$2,职业被动!$B$6:$M$29,COLUMNS(职业被动!$B$6:F$29),0)*$O94,0)</f>
        <v>1020</v>
      </c>
      <c r="S94" s="9">
        <f>ROUND(属性投放!G$4+装备属性!G$4*IF($O94&lt;10,1,ROUNDDOWN($O94,-1))+SUM(属性投放!H$37:H$45)*$O94+VLOOKUP($P$2,一级属性!$E$41:$P$64,COLUMNS(一级属性!$E$41:J$64),0)*($O94+0.25*IF($O94&lt;10,1,ROUNDDOWN($O94,-1)))+VLOOKUP($P$2,宝石属性!$B$43:$M$66,COLUMNS(宝石属性!$B$43:G$66),0)*10*VLOOKUP(ROUNDDOWN($O94,-1),宝石属性!$B$25:$N$41,2,0)*VLOOKUP(ROUNDDOWN($O94,-1),宝石属性!$B$25:$N$41,3,0)+VLOOKUP($P$2,职业被动!$B$6:$M$29,COLUMNS(职业被动!$B$6:G$29),0)*$O94,0)</f>
        <v>950</v>
      </c>
      <c r="T94" s="9">
        <f>ROUND(属性投放!H$4+装备属性!H$4*IF($O94&lt;10,1,ROUNDDOWN($O94,-1))+SUM(属性投放!I$37:I$45)*$O94+VLOOKUP($P$2,一级属性!$E$41:$P$64,COLUMNS(一级属性!$E$41:K$64),0)*($O94+0.25*IF($O94&lt;10,1,ROUNDDOWN($O94,-1)))+VLOOKUP($P$2,宝石属性!$B$43:$M$66,COLUMNS(宝石属性!$B$43:H$66),0)*10*VLOOKUP(ROUNDDOWN($O94,-1),宝石属性!$B$25:$N$41,2,0)*VLOOKUP(ROUNDDOWN($O94,-1),宝石属性!$B$25:$N$41,3,0)+VLOOKUP($P$2,职业被动!$B$6:$M$29,COLUMNS(职业被动!$B$6:H$29),0)*$O94,0)</f>
        <v>1063</v>
      </c>
      <c r="U94" s="9">
        <f>ROUND(属性投放!I$4+装备属性!I$4*IF($O94&lt;10,1,ROUNDDOWN($O94,-1))+SUM(属性投放!J$37:J$45)*$O94+VLOOKUP($P$2,一级属性!$E$41:$P$64,COLUMNS(一级属性!$E$41:L$64),0)*($O94+0.25*IF($O94&lt;10,1,ROUNDDOWN($O94,-1)))+VLOOKUP($P$2,宝石属性!$B$43:$M$66,COLUMNS(宝石属性!$B$43:I$66),0)*10*VLOOKUP(ROUNDDOWN($O94,-1),宝石属性!$B$25:$N$41,2,0)*VLOOKUP(ROUNDDOWN($O94,-1),宝石属性!$B$25:$N$41,3,0)+VLOOKUP($P$2,职业被动!$B$6:$M$29,COLUMNS(职业被动!$B$6:I$29),0)*$O94,0)</f>
        <v>1111</v>
      </c>
      <c r="V94" s="9">
        <f>ROUND(属性投放!J$4+装备属性!J$4*IF($O94&lt;10,1,ROUNDDOWN($O94,-1))+SUM(属性投放!K$37:K$45)*$O94+VLOOKUP($P$2,一级属性!$E$41:$P$64,COLUMNS(一级属性!$E$41:M$64),0)*($O94+0.25*IF($O94&lt;10,1,ROUNDDOWN($O94,-1)))+VLOOKUP($P$2,宝石属性!$B$43:$M$66,COLUMNS(宝石属性!$B$43:J$66),0)*10*VLOOKUP(ROUNDDOWN($O94,-1),宝石属性!$B$25:$N$41,2,0)*VLOOKUP(ROUNDDOWN($O94,-1),宝石属性!$B$25:$N$41,3,0)+VLOOKUP($P$2,职业被动!$B$6:$M$29,COLUMNS(职业被动!$B$6:J$29),0)*$O94,0)</f>
        <v>782</v>
      </c>
      <c r="W94" s="9">
        <f>ROUND(属性投放!K$4+装备属性!K$4*IF($O94&lt;10,1,ROUNDDOWN($O94,-1))+SUM(属性投放!L$37:L$45)*$O94+VLOOKUP($P$2,一级属性!$E$41:$P$64,COLUMNS(一级属性!$E$41:N$64),0)*($O94+0.25*IF($O94&lt;10,1,ROUNDDOWN($O94,-1)))+VLOOKUP($P$2,宝石属性!$B$43:$M$66,COLUMNS(宝石属性!$B$43:K$66),0)*10*VLOOKUP(ROUNDDOWN($O94,-1),宝石属性!$B$25:$N$41,2,0)*VLOOKUP(ROUNDDOWN($O94,-1),宝石属性!$B$25:$N$41,3,0)+VLOOKUP($P$2,职业被动!$B$6:$M$29,COLUMNS(职业被动!$B$6:K$29),0)*$O94,0)</f>
        <v>496</v>
      </c>
      <c r="X94" s="9">
        <f>ROUND(属性投放!L$4+装备属性!L$4*IF($O94&lt;10,1,ROUNDDOWN($O94,-1))+SUM(属性投放!M$37:M$45)*$O94+VLOOKUP($P$2,一级属性!$E$41:$P$64,COLUMNS(一级属性!$E$41:O$64),0)*($O94+0.25*IF($O94&lt;10,1,ROUNDDOWN($O94,-1)))+VLOOKUP($P$2,宝石属性!$B$43:$M$66,COLUMNS(宝石属性!$B$43:L$66),0)*10*VLOOKUP(ROUNDDOWN($O94,-1),宝石属性!$B$25:$N$41,2,0)*VLOOKUP(ROUNDDOWN($O94,-1),宝石属性!$B$25:$N$41,3,0)+VLOOKUP($P$2,职业被动!$B$6:$M$29,COLUMNS(职业被动!$B$6:L$29),0)*$O94,0)</f>
        <v>27</v>
      </c>
      <c r="Y94" s="9">
        <f>ROUND(属性投放!M$4+装备属性!M$4*IF($O94&lt;10,1,ROUNDDOWN($O94,-1))+SUM(属性投放!N$37:N$45)*$O94+VLOOKUP($P$2,一级属性!$E$41:$P$64,COLUMNS(一级属性!$E$41:P$64),0)*($O94+0.25*IF($O94&lt;10,1,ROUNDDOWN($O94,-1)))+VLOOKUP($P$2,宝石属性!$B$43:$M$66,COLUMNS(宝石属性!$B$43:M$66),0)*10*VLOOKUP(ROUNDDOWN($O94,-1),宝石属性!$B$25:$N$41,2,0)*VLOOKUP(ROUNDDOWN($O94,-1),宝石属性!$B$25:$N$41,3,0)+VLOOKUP($P$2,职业被动!$B$6:$M$29,COLUMNS(职业被动!$B$6:M$29),0)*$O94,0)</f>
        <v>1017</v>
      </c>
      <c r="Z94" s="48">
        <f>属性价值和能力评分!$F$9+ROUND(属性价值和能力评分!$F$38*10,0)*O94+ROUND((SUM(装备属性!$W$9:$W$14)+属性价值和能力评分!$F$38*1.25+1.4+2.8)*IF(O94&lt;10,1,ROUNDDOWN(O94,-1)),0)+15*VLOOKUP(ROUNDDOWN(O94,-1),宝石属性!$B$26:$D$41,2,0)*6*VLOOKUP(ROUNDDOWN(O94,-1),宝石属性!$B$26:$D$41,3,0)+(属性价值和能力评分!$F$49*9+属性价值和能力评分!$F$50*2+属性价值和能力评分!$F$53*8/5)*O94</f>
        <v>17474</v>
      </c>
      <c r="AB94" s="1">
        <v>91</v>
      </c>
      <c r="AC94" s="9">
        <f>ROUND(属性投放!D$4+装备属性!D$4*IF($AB94&lt;10,1,ROUNDDOWN($AB94,-1))+SUM(属性投放!E$37:E$45)*$AB94+VLOOKUP($AC$2,一级属性!$E$41:$P$64,COLUMNS(一级属性!$E$41:G$64),0)*($AB94+0.25*IF($AB94&lt;10,1,ROUNDDOWN($AB94,-1)))+VLOOKUP($AC$2,宝石属性!$B$43:$M$66,COLUMNS(宝石属性!$B$43:D$66),0)*10*VLOOKUP(ROUNDDOWN($AB94,-1),宝石属性!$B$25:$N$41,2,0)*VLOOKUP(ROUNDDOWN($AB94,-1),宝石属性!$B$25:$N$41,3,0)+VLOOKUP($AC$2,职业被动!$B$6:$M$29,COLUMNS(职业被动!$B$6:D$29),0)*$AB94,0)</f>
        <v>6114</v>
      </c>
      <c r="AD94" s="9">
        <f>ROUND(属性投放!E$4+装备属性!E$4*IF($AB94&lt;10,1,ROUNDDOWN($AB94,-1))+SUM(属性投放!F$37:F$45)*$AB94+VLOOKUP($AC$2,一级属性!$E$41:$P$64,COLUMNS(一级属性!$E$41:H$64),0)*($AB94+0.25*IF($AB94&lt;10,1,ROUNDDOWN($AB94,-1)))+VLOOKUP($AC$2,宝石属性!$B$43:$M$66,COLUMNS(宝石属性!$B$43:E$66),0)*10*VLOOKUP(ROUNDDOWN($AB94,-1),宝石属性!$B$25:$N$41,2,0)*VLOOKUP(ROUNDDOWN($AB94,-1),宝石属性!$B$25:$N$41,3,0)+VLOOKUP($AC$2,职业被动!$B$6:$M$29,COLUMNS(职业被动!$B$6:E$29),0)*$AB94,0)</f>
        <v>2303</v>
      </c>
      <c r="AE94" s="9">
        <f>ROUND(属性投放!F$4+装备属性!F$4*IF($AB94&lt;10,1,ROUNDDOWN($AB94,-1))+SUM(属性投放!G$37:G$45)*$AB94+VLOOKUP($AC$2,一级属性!$E$41:$P$64,COLUMNS(一级属性!$E$41:I$64),0)*($AB94+0.25*IF($AB94&lt;10,1,ROUNDDOWN($AB94,-1)))+VLOOKUP($AC$2,宝石属性!$B$43:$M$66,COLUMNS(宝石属性!$B$43:F$66),0)*10*VLOOKUP(ROUNDDOWN($AB94,-1),宝石属性!$B$25:$N$41,2,0)*VLOOKUP(ROUNDDOWN($AB94,-1),宝石属性!$B$25:$N$41,3,0)+VLOOKUP($AC$2,职业被动!$B$6:$M$29,COLUMNS(职业被动!$B$6:F$29),0)*$AB94,0)</f>
        <v>1634</v>
      </c>
      <c r="AF94" s="9">
        <f>ROUND(属性投放!G$4+装备属性!G$4*IF($AB94&lt;10,1,ROUNDDOWN($AB94,-1))+SUM(属性投放!H$37:H$45)*$AB94+VLOOKUP($AC$2,一级属性!$E$41:$P$64,COLUMNS(一级属性!$E$41:J$64),0)*($AB94+0.25*IF($AB94&lt;10,1,ROUNDDOWN($AB94,-1)))+VLOOKUP($AC$2,宝石属性!$B$43:$M$66,COLUMNS(宝石属性!$B$43:G$66),0)*10*VLOOKUP(ROUNDDOWN($AB94,-1),宝石属性!$B$25:$N$41,2,0)*VLOOKUP(ROUNDDOWN($AB94,-1),宝石属性!$B$25:$N$41,3,0)+VLOOKUP($AC$2,职业被动!$B$6:$M$29,COLUMNS(职业被动!$B$6:G$29),0)*$AB94,0)</f>
        <v>1132</v>
      </c>
      <c r="AG94" s="9">
        <f>ROUND(属性投放!H$4+装备属性!H$4*IF($AB94&lt;10,1,ROUNDDOWN($AB94,-1))+SUM(属性投放!I$37:I$45)*$AB94+VLOOKUP($AC$2,一级属性!$E$41:$P$64,COLUMNS(一级属性!$E$41:K$64),0)*($AB94+0.25*IF($AB94&lt;10,1,ROUNDDOWN($AB94,-1)))+VLOOKUP($AC$2,宝石属性!$B$43:$M$66,COLUMNS(宝石属性!$B$43:H$66),0)*10*VLOOKUP(ROUNDDOWN($AB94,-1),宝石属性!$B$25:$N$41,2,0)*VLOOKUP(ROUNDDOWN($AB94,-1),宝石属性!$B$25:$N$41,3,0)+VLOOKUP($AC$2,职业被动!$B$6:$M$29,COLUMNS(职业被动!$B$6:H$29),0)*$AB94,0)</f>
        <v>631</v>
      </c>
      <c r="AH94" s="9">
        <f>ROUND(属性投放!I$4+装备属性!I$4*IF($AB94&lt;10,1,ROUNDDOWN($AB94,-1))+SUM(属性投放!J$37:J$45)*$AB94+VLOOKUP($AC$2,一级属性!$E$41:$P$64,COLUMNS(一级属性!$E$41:L$64),0)*($AB94+0.25*IF($AB94&lt;10,1,ROUNDDOWN($AB94,-1)))+VLOOKUP($AC$2,宝石属性!$B$43:$M$66,COLUMNS(宝石属性!$B$43:I$66),0)*10*VLOOKUP(ROUNDDOWN($AB94,-1),宝石属性!$B$25:$N$41,2,0)*VLOOKUP(ROUNDDOWN($AB94,-1),宝石属性!$B$25:$N$41,3,0)+VLOOKUP($AC$2,职业被动!$B$6:$M$29,COLUMNS(职业被动!$B$6:I$29),0)*$AB94,0)</f>
        <v>1043</v>
      </c>
      <c r="AI94" s="9">
        <f>ROUND(属性投放!J$4+装备属性!J$4*IF($AB94&lt;10,1,ROUNDDOWN($AB94,-1))+SUM(属性投放!K$37:K$45)*$AB94+VLOOKUP($AC$2,一级属性!$E$41:$P$64,COLUMNS(一级属性!$E$41:M$64),0)*($AB94+0.25*IF($AB94&lt;10,1,ROUNDDOWN($AB94,-1)))+VLOOKUP($AC$2,宝石属性!$B$43:$M$66,COLUMNS(宝石属性!$B$43:J$66),0)*10*VLOOKUP(ROUNDDOWN($AB94,-1),宝石属性!$B$25:$N$41,2,0)*VLOOKUP(ROUNDDOWN($AB94,-1),宝石属性!$B$25:$N$41,3,0)+VLOOKUP($AC$2,职业被动!$B$6:$M$29,COLUMNS(职业被动!$B$6:J$29),0)*$AB94,0)</f>
        <v>703</v>
      </c>
      <c r="AJ94" s="9">
        <f>ROUND(属性投放!K$4+装备属性!K$4*IF($AB94&lt;10,1,ROUNDDOWN($AB94,-1))+SUM(属性投放!L$37:L$45)*$AB94+VLOOKUP($AC$2,一级属性!$E$41:$P$64,COLUMNS(一级属性!$E$41:N$64),0)*($AB94+0.25*IF($AB94&lt;10,1,ROUNDDOWN($AB94,-1)))+VLOOKUP($AC$2,宝石属性!$B$43:$M$66,COLUMNS(宝石属性!$B$43:K$66),0)*10*VLOOKUP(ROUNDDOWN($AB94,-1),宝石属性!$B$25:$N$41,2,0)*VLOOKUP(ROUNDDOWN($AB94,-1),宝石属性!$B$25:$N$41,3,0)+VLOOKUP($AC$2,职业被动!$B$6:$M$29,COLUMNS(职业被动!$B$6:K$29),0)*$AB94,0)</f>
        <v>336</v>
      </c>
      <c r="AK94" s="9">
        <f>ROUND(属性投放!L$4+装备属性!L$4*IF($AB94&lt;10,1,ROUNDDOWN($AB94,-1))+SUM(属性投放!M$37:M$45)*$AB94+VLOOKUP($AC$2,一级属性!$E$41:$P$64,COLUMNS(一级属性!$E$41:O$64),0)*($AB94+0.25*IF($AB94&lt;10,1,ROUNDDOWN($AB94,-1)))+VLOOKUP($AC$2,宝石属性!$B$43:$M$66,COLUMNS(宝石属性!$B$43:L$66),0)*10*VLOOKUP(ROUNDDOWN($AB94,-1),宝石属性!$B$25:$N$41,2,0)*VLOOKUP(ROUNDDOWN($AB94,-1),宝石属性!$B$25:$N$41,3,0)+VLOOKUP($AC$2,职业被动!$B$6:$M$29,COLUMNS(职业被动!$B$6:L$29),0)*$AB94,0)</f>
        <v>27</v>
      </c>
      <c r="AL94" s="9">
        <f>ROUND(属性投放!M$4+装备属性!M$4*IF($AB94&lt;10,1,ROUNDDOWN($AB94,-1))+SUM(属性投放!N$37:N$45)*$AB94+VLOOKUP($AC$2,一级属性!$E$41:$P$64,COLUMNS(一级属性!$E$41:P$64),0)*($AB94+0.25*IF($AB94&lt;10,1,ROUNDDOWN($AB94,-1)))+VLOOKUP($AC$2,宝石属性!$B$43:$M$66,COLUMNS(宝石属性!$B$43:M$66),0)*10*VLOOKUP(ROUNDDOWN($AB94,-1),宝石属性!$B$25:$N$41,2,0)*VLOOKUP(ROUNDDOWN($AB94,-1),宝石属性!$B$25:$N$41,3,0)+VLOOKUP($AC$2,职业被动!$B$6:$M$29,COLUMNS(职业被动!$B$6:M$29),0)*$AB94,0)</f>
        <v>1017</v>
      </c>
      <c r="AM94" s="48">
        <f>属性价值和能力评分!$F$9+ROUND(属性价值和能力评分!$F$38*10,0)*AB94+ROUND((SUM(装备属性!$W$9:$W$14)+属性价值和能力评分!$F$38*1.25+1.4+2.8)*IF(AB94&lt;10,1,ROUNDDOWN(AB94,-1)),0)+15*VLOOKUP(ROUNDDOWN(AB94,-1),宝石属性!$B$26:$D$41,2,0)*6*VLOOKUP(ROUNDDOWN(AB94,-1),宝石属性!$B$26:$D$41,3,0)+(属性价值和能力评分!$F$49*9+属性价值和能力评分!$F$50*2+属性价值和能力评分!$F$53*8/5)*AB94</f>
        <v>17474</v>
      </c>
      <c r="AO94" s="1">
        <v>91</v>
      </c>
      <c r="AP94" s="9">
        <f>ROUND(属性投放!D$4+装备属性!D$4*IF($AO94&lt;10,1,ROUNDDOWN($AO94,-1))+SUM(属性投放!E$37:E$45)*$AO94+VLOOKUP($AP$2,一级属性!$E$41:$P$64,COLUMNS(一级属性!$E$41:G$64),0)*($AO94+0.25*IF($AO94&lt;10,1,ROUNDDOWN($AO94,-1)))+VLOOKUP($AP$2,宝石属性!$B$43:$M$66,COLUMNS(宝石属性!$B$43:D$66),0)*10*VLOOKUP(ROUNDDOWN($AO94,-1),宝石属性!$B$25:$N$41,2,0)*VLOOKUP(ROUNDDOWN($AO94,-1),宝石属性!$B$25:$N$41,3,0)+VLOOKUP($AP$2,职业被动!$B$6:$M$29,COLUMNS(职业被动!$B$6:D$29),0)*$AO94,0)</f>
        <v>6114</v>
      </c>
      <c r="AQ94" s="9">
        <f>ROUND(属性投放!E$4+装备属性!E$4*IF($AO94&lt;10,1,ROUNDDOWN($AO94,-1))+SUM(属性投放!F$37:F$45)*$AO94+VLOOKUP($AP$2,一级属性!$E$41:$P$64,COLUMNS(一级属性!$E$41:H$64),0)*($AO94+0.25*IF($AO94&lt;10,1,ROUNDDOWN($AO94,-1)))+VLOOKUP($AP$2,宝石属性!$B$43:$M$66,COLUMNS(宝石属性!$B$43:E$66),0)*10*VLOOKUP(ROUNDDOWN($AO94,-1),宝石属性!$B$25:$N$41,2,0)*VLOOKUP(ROUNDDOWN($AO94,-1),宝石属性!$B$25:$N$41,3,0)+VLOOKUP($AP$2,职业被动!$B$6:$M$29,COLUMNS(职业被动!$B$6:E$29),0)*$AO94,0)</f>
        <v>4006</v>
      </c>
      <c r="AR94" s="9">
        <f>ROUND(属性投放!F$4+装备属性!F$4*IF($AO94&lt;10,1,ROUNDDOWN($AO94,-1))+SUM(属性投放!G$37:G$45)*$AO94+VLOOKUP($AP$2,一级属性!$E$41:$P$64,COLUMNS(一级属性!$E$41:I$64),0)*($AO94+0.25*IF($AO94&lt;10,1,ROUNDDOWN($AO94,-1)))+VLOOKUP($AP$2,宝石属性!$B$43:$M$66,COLUMNS(宝石属性!$B$43:F$66),0)*10*VLOOKUP(ROUNDDOWN($AO94,-1),宝石属性!$B$25:$N$41,2,0)*VLOOKUP(ROUNDDOWN($AO94,-1),宝石属性!$B$25:$N$41,3,0)+VLOOKUP($AP$2,职业被动!$B$6:$M$29,COLUMNS(职业被动!$B$6:F$29),0)*$AO94,0)</f>
        <v>1020</v>
      </c>
      <c r="AS94" s="9">
        <f>ROUND(属性投放!G$4+装备属性!G$4*IF($AO94&lt;10,1,ROUNDDOWN($AO94,-1))+SUM(属性投放!H$37:H$45)*$AO94+VLOOKUP($AP$2,一级属性!$E$41:$P$64,COLUMNS(一级属性!$E$41:J$64),0)*($AO94+0.25*IF($AO94&lt;10,1,ROUNDDOWN($AO94,-1)))+VLOOKUP($AP$2,宝石属性!$B$43:$M$66,COLUMNS(宝石属性!$B$43:G$66),0)*10*VLOOKUP(ROUNDDOWN($AO94,-1),宝石属性!$B$25:$N$41,2,0)*VLOOKUP(ROUNDDOWN($AO94,-1),宝石属性!$B$25:$N$41,3,0)+VLOOKUP($AP$2,职业被动!$B$6:$M$29,COLUMNS(职业被动!$B$6:G$29),0)*$AO94,0)</f>
        <v>950</v>
      </c>
      <c r="AT94" s="9">
        <f>ROUND(属性投放!H$4+装备属性!H$4*IF($AO94&lt;10,1,ROUNDDOWN($AO94,-1))+SUM(属性投放!I$37:I$45)*$AO94+VLOOKUP($AP$2,一级属性!$E$41:$P$64,COLUMNS(一级属性!$E$41:K$64),0)*($AO94+0.25*IF($AO94&lt;10,1,ROUNDDOWN($AO94,-1)))+VLOOKUP($AP$2,宝石属性!$B$43:$M$66,COLUMNS(宝石属性!$B$43:H$66),0)*10*VLOOKUP(ROUNDDOWN($AO94,-1),宝石属性!$B$25:$N$41,2,0)*VLOOKUP(ROUNDDOWN($AO94,-1),宝石属性!$B$25:$N$41,3,0)+VLOOKUP($AP$2,职业被动!$B$6:$M$29,COLUMNS(职业被动!$B$6:H$29),0)*$AO94,0)</f>
        <v>972</v>
      </c>
      <c r="AU94" s="9">
        <f>ROUND(属性投放!I$4+装备属性!I$4*IF($AO94&lt;10,1,ROUNDDOWN($AO94,-1))+SUM(属性投放!J$37:J$45)*$AO94+VLOOKUP($AP$2,一级属性!$E$41:$P$64,COLUMNS(一级属性!$E$41:L$64),0)*($AO94+0.25*IF($AO94&lt;10,1,ROUNDDOWN($AO94,-1)))+VLOOKUP($AP$2,宝石属性!$B$43:$M$66,COLUMNS(宝石属性!$B$43:I$66),0)*10*VLOOKUP(ROUNDDOWN($AO94,-1),宝石属性!$B$25:$N$41,2,0)*VLOOKUP(ROUNDDOWN($AO94,-1),宝石属性!$B$25:$N$41,3,0)+VLOOKUP($AP$2,职业被动!$B$6:$M$29,COLUMNS(职业被动!$B$6:I$29),0)*$AO94,0)</f>
        <v>1111</v>
      </c>
      <c r="AV94" s="9">
        <f>ROUND(属性投放!J$4+装备属性!J$4*IF($AO94&lt;10,1,ROUNDDOWN($AO94,-1))+SUM(属性投放!K$37:K$45)*$AO94+VLOOKUP($AP$2,一级属性!$E$41:$P$64,COLUMNS(一级属性!$E$41:M$64),0)*($AO94+0.25*IF($AO94&lt;10,1,ROUNDDOWN($AO94,-1)))+VLOOKUP($AP$2,宝石属性!$B$43:$M$66,COLUMNS(宝石属性!$B$43:J$66),0)*10*VLOOKUP(ROUNDDOWN($AO94,-1),宝石属性!$B$25:$N$41,2,0)*VLOOKUP(ROUNDDOWN($AO94,-1),宝石属性!$B$25:$N$41,3,0)+VLOOKUP($AP$2,职业被动!$B$6:$M$29,COLUMNS(职业被动!$B$6:J$29),0)*$AO94,0)</f>
        <v>782</v>
      </c>
      <c r="AW94" s="9">
        <f>ROUND(属性投放!K$4+装备属性!K$4*IF($AO94&lt;10,1,ROUNDDOWN($AO94,-1))+SUM(属性投放!L$37:L$45)*$AO94+VLOOKUP($AP$2,一级属性!$E$41:$P$64,COLUMNS(一级属性!$E$41:N$64),0)*($AO94+0.25*IF($AO94&lt;10,1,ROUNDDOWN($AO94,-1)))+VLOOKUP($AP$2,宝石属性!$B$43:$M$66,COLUMNS(宝石属性!$B$43:K$66),0)*10*VLOOKUP(ROUNDDOWN($AO94,-1),宝石属性!$B$25:$N$41,2,0)*VLOOKUP(ROUNDDOWN($AO94,-1),宝石属性!$B$25:$N$41,3,0)+VLOOKUP($AP$2,职业被动!$B$6:$M$29,COLUMNS(职业被动!$B$6:K$29),0)*$AO94,0)</f>
        <v>336</v>
      </c>
      <c r="AX94" s="9">
        <f>ROUND(属性投放!L$4+装备属性!L$4*IF($AO94&lt;10,1,ROUNDDOWN($AO94,-1))+SUM(属性投放!M$37:M$45)*$AO94+VLOOKUP($AP$2,一级属性!$E$41:$P$64,COLUMNS(一级属性!$E$41:O$64),0)*($AO94+0.25*IF($AO94&lt;10,1,ROUNDDOWN($AO94,-1)))+VLOOKUP($AP$2,宝石属性!$B$43:$M$66,COLUMNS(宝石属性!$B$43:L$66),0)*10*VLOOKUP(ROUNDDOWN($AO94,-1),宝石属性!$B$25:$N$41,2,0)*VLOOKUP(ROUNDDOWN($AO94,-1),宝石属性!$B$25:$N$41,3,0)+VLOOKUP($AP$2,职业被动!$B$6:$M$29,COLUMNS(职业被动!$B$6:L$29),0)*$AO94,0)</f>
        <v>997</v>
      </c>
      <c r="AY94" s="9">
        <f>ROUND(属性投放!M$4+装备属性!M$4*IF($AO94&lt;10,1,ROUNDDOWN($AO94,-1))+SUM(属性投放!N$37:N$45)*$AO94+VLOOKUP($AP$2,一级属性!$E$41:$P$64,COLUMNS(一级属性!$E$41:P$64),0)*($AO94+0.25*IF($AO94&lt;10,1,ROUNDDOWN($AO94,-1)))+VLOOKUP($AP$2,宝石属性!$B$43:$M$66,COLUMNS(宝石属性!$B$43:M$66),0)*10*VLOOKUP(ROUNDDOWN($AO94,-1),宝石属性!$B$25:$N$41,2,0)*VLOOKUP(ROUNDDOWN($AO94,-1),宝石属性!$B$25:$N$41,3,0)+VLOOKUP($AP$2,职业被动!$B$6:$M$29,COLUMNS(职业被动!$B$6:M$29),0)*$AO94,0)</f>
        <v>1017</v>
      </c>
      <c r="AZ94" s="48">
        <f>属性价值和能力评分!$F$9+ROUND(属性价值和能力评分!$F$38*10,0)*AO94+ROUND((SUM(装备属性!$W$9:$W$14)+属性价值和能力评分!$F$38*1.25+1.4+2.8)*IF(AO94&lt;10,1,ROUNDDOWN(AO94,-1)),0)+15*VLOOKUP(ROUNDDOWN(AO94,-1),宝石属性!$B$26:$D$41,2,0)*6*VLOOKUP(ROUNDDOWN(AO94,-1),宝石属性!$B$26:$D$41,3,0)+(属性价值和能力评分!$F$49*9+属性价值和能力评分!$F$50*2+属性价值和能力评分!$F$53*8/5)*AO94</f>
        <v>17474</v>
      </c>
      <c r="BB94" s="1">
        <v>91</v>
      </c>
      <c r="BC94" s="9">
        <f>ROUND(属性投放!D$4+装备属性!D$4*IF($BB94&lt;10,1,ROUNDDOWN($BB94,-1))+SUM(属性投放!E$37:E$45)*$BB94+VLOOKUP($BC$2,一级属性!$E$41:$P$64,COLUMNS(一级属性!$E$41:G$64),0)*($BB94+0.25*IF($BB94&lt;10,1,ROUNDDOWN($BB94,-1)))+VLOOKUP($BC$2,宝石属性!$B$43:$M$66,COLUMNS(宝石属性!$B$43:D$66),0)*10*VLOOKUP(ROUNDDOWN($BB94,-1),宝石属性!$B$25:$N$41,2,0)*VLOOKUP(ROUNDDOWN($BB94,-1),宝石属性!$B$25:$N$41,3,0)+VLOOKUP($BC$2,职业被动!$B$6:$M$29,COLUMNS(职业被动!$B$6:D$29),0)*$BB94,0)</f>
        <v>5477</v>
      </c>
      <c r="BD94" s="9">
        <f>ROUND(属性投放!E$4+装备属性!E$4*IF($BB94&lt;10,1,ROUNDDOWN($BB94,-1))+SUM(属性投放!F$37:F$45)*$BB94+VLOOKUP($BC$2,一级属性!$E$41:$P$64,COLUMNS(一级属性!$E$41:H$64),0)*($BB94+0.25*IF($BB94&lt;10,1,ROUNDDOWN($BB94,-1)))+VLOOKUP($BC$2,宝石属性!$B$43:$M$66,COLUMNS(宝石属性!$B$43:E$66),0)*10*VLOOKUP(ROUNDDOWN($BB94,-1),宝石属性!$B$25:$N$41,2,0)*VLOOKUP(ROUNDDOWN($BB94,-1),宝石属性!$B$25:$N$41,3,0)+VLOOKUP($BC$2,职业被动!$B$6:$M$29,COLUMNS(职业被动!$B$6:E$29),0)*$BB94,0)</f>
        <v>4573</v>
      </c>
      <c r="BE94" s="9">
        <f>ROUND(属性投放!F$4+装备属性!F$4*IF($BB94&lt;10,1,ROUNDDOWN($BB94,-1))+SUM(属性投放!G$37:G$45)*$BB94+VLOOKUP($BC$2,一级属性!$E$41:$P$64,COLUMNS(一级属性!$E$41:I$64),0)*($BB94+0.25*IF($BB94&lt;10,1,ROUNDDOWN($BB94,-1)))+VLOOKUP($BC$2,宝石属性!$B$43:$M$66,COLUMNS(宝石属性!$B$43:F$66),0)*10*VLOOKUP(ROUNDDOWN($BB94,-1),宝石属性!$B$25:$N$41,2,0)*VLOOKUP(ROUNDDOWN($BB94,-1),宝石属性!$B$25:$N$41,3,0)+VLOOKUP($BC$2,职业被动!$B$6:$M$29,COLUMNS(职业被动!$B$6:F$29),0)*$BB94,0)</f>
        <v>1020</v>
      </c>
      <c r="BF94" s="9">
        <f>ROUND(属性投放!G$4+装备属性!G$4*IF($BB94&lt;10,1,ROUNDDOWN($BB94,-1))+SUM(属性投放!H$37:H$45)*$BB94+VLOOKUP($BC$2,一级属性!$E$41:$P$64,COLUMNS(一级属性!$E$41:J$64),0)*($BB94+0.25*IF($BB94&lt;10,1,ROUNDDOWN($BB94,-1)))+VLOOKUP($BC$2,宝石属性!$B$43:$M$66,COLUMNS(宝石属性!$B$43:G$66),0)*10*VLOOKUP(ROUNDDOWN($BB94,-1),宝石属性!$B$25:$N$41,2,0)*VLOOKUP(ROUNDDOWN($BB94,-1),宝石属性!$B$25:$N$41,3,0)+VLOOKUP($BC$2,职业被动!$B$6:$M$29,COLUMNS(职业被动!$B$6:G$29),0)*$BB94,0)</f>
        <v>950</v>
      </c>
      <c r="BG94" s="9">
        <f>ROUND(属性投放!H$4+装备属性!H$4*IF($BB94&lt;10,1,ROUNDDOWN($BB94,-1))+SUM(属性投放!I$37:I$45)*$BB94+VLOOKUP($BC$2,一级属性!$E$41:$P$64,COLUMNS(一级属性!$E$41:K$64),0)*($BB94+0.25*IF($BB94&lt;10,1,ROUNDDOWN($BB94,-1)))+VLOOKUP($BC$2,宝石属性!$B$43:$M$66,COLUMNS(宝石属性!$B$43:H$66),0)*10*VLOOKUP(ROUNDDOWN($BB94,-1),宝石属性!$B$25:$N$41,2,0)*VLOOKUP(ROUNDDOWN($BB94,-1),宝石属性!$B$25:$N$41,3,0)+VLOOKUP($BC$2,职业被动!$B$6:$M$29,COLUMNS(职业被动!$B$6:H$29),0)*$BB94,0)</f>
        <v>1387</v>
      </c>
      <c r="BH94" s="9">
        <f>ROUND(属性投放!I$4+装备属性!I$4*IF($BB94&lt;10,1,ROUNDDOWN($BB94,-1))+SUM(属性投放!J$37:J$45)*$BB94+VLOOKUP($BC$2,一级属性!$E$41:$P$64,COLUMNS(一级属性!$E$41:L$64),0)*($BB94+0.25*IF($BB94&lt;10,1,ROUNDDOWN($BB94,-1)))+VLOOKUP($BC$2,宝石属性!$B$43:$M$66,COLUMNS(宝石属性!$B$43:I$66),0)*10*VLOOKUP(ROUNDDOWN($BB94,-1),宝石属性!$B$25:$N$41,2,0)*VLOOKUP(ROUNDDOWN($BB94,-1),宝石属性!$B$25:$N$41,3,0)+VLOOKUP($BC$2,职业被动!$B$6:$M$29,COLUMNS(职业被动!$B$6:I$29),0)*$BB94,0)</f>
        <v>1316</v>
      </c>
      <c r="BI94" s="9">
        <f>ROUND(属性投放!J$4+装备属性!J$4*IF($BB94&lt;10,1,ROUNDDOWN($BB94,-1))+SUM(属性投放!K$37:K$45)*$BB94+VLOOKUP($BC$2,一级属性!$E$41:$P$64,COLUMNS(一级属性!$E$41:M$64),0)*($BB94+0.25*IF($BB94&lt;10,1,ROUNDDOWN($BB94,-1)))+VLOOKUP($BC$2,宝石属性!$B$43:$M$66,COLUMNS(宝石属性!$B$43:J$66),0)*10*VLOOKUP(ROUNDDOWN($BB94,-1),宝石属性!$B$25:$N$41,2,0)*VLOOKUP(ROUNDDOWN($BB94,-1),宝石属性!$B$25:$N$41,3,0)+VLOOKUP($BC$2,职业被动!$B$6:$M$29,COLUMNS(职业被动!$B$6:J$29),0)*$BB94,0)</f>
        <v>612</v>
      </c>
      <c r="BJ94" s="9">
        <f>ROUND(属性投放!K$4+装备属性!K$4*IF($BB94&lt;10,1,ROUNDDOWN($BB94,-1))+SUM(属性投放!L$37:L$45)*$BB94+VLOOKUP($BC$2,一级属性!$E$41:$P$64,COLUMNS(一级属性!$E$41:N$64),0)*($BB94+0.25*IF($BB94&lt;10,1,ROUNDDOWN($BB94,-1)))+VLOOKUP($BC$2,宝石属性!$B$43:$M$66,COLUMNS(宝石属性!$B$43:K$66),0)*10*VLOOKUP(ROUNDDOWN($BB94,-1),宝石属性!$B$25:$N$41,2,0)*VLOOKUP(ROUNDDOWN($BB94,-1),宝石属性!$B$25:$N$41,3,0)+VLOOKUP($BC$2,职业被动!$B$6:$M$29,COLUMNS(职业被动!$B$6:K$29),0)*$BB94,0)</f>
        <v>336</v>
      </c>
      <c r="BK94" s="9">
        <f>ROUND(属性投放!L$4+装备属性!L$4*IF($BB94&lt;10,1,ROUNDDOWN($BB94,-1))+SUM(属性投放!M$37:M$45)*$BB94+VLOOKUP($BC$2,一级属性!$E$41:$P$64,COLUMNS(一级属性!$E$41:O$64),0)*($BB94+0.25*IF($BB94&lt;10,1,ROUNDDOWN($BB94,-1)))+VLOOKUP($BC$2,宝石属性!$B$43:$M$66,COLUMNS(宝石属性!$B$43:L$66),0)*10*VLOOKUP(ROUNDDOWN($BB94,-1),宝石属性!$B$25:$N$41,2,0)*VLOOKUP(ROUNDDOWN($BB94,-1),宝石属性!$B$25:$N$41,3,0)+VLOOKUP($BC$2,职业被动!$B$6:$M$29,COLUMNS(职业被动!$B$6:L$29),0)*$BB94,0)</f>
        <v>27</v>
      </c>
      <c r="BL94" s="9">
        <f>ROUND(属性投放!M$4+装备属性!M$4*IF($BB94&lt;10,1,ROUNDDOWN($BB94,-1))+SUM(属性投放!N$37:N$45)*$BB94+VLOOKUP($BC$2,一级属性!$E$41:$P$64,COLUMNS(一级属性!$E$41:P$64),0)*($BB94+0.25*IF($BB94&lt;10,1,ROUNDDOWN($BB94,-1)))+VLOOKUP($BC$2,宝石属性!$B$43:$M$66,COLUMNS(宝石属性!$B$43:M$66),0)*10*VLOOKUP(ROUNDDOWN($BB94,-1),宝石属性!$B$25:$N$41,2,0)*VLOOKUP(ROUNDDOWN($BB94,-1),宝石属性!$B$25:$N$41,3,0)+VLOOKUP($BC$2,职业被动!$B$6:$M$29,COLUMNS(职业被动!$B$6:M$29),0)*$BB94,0)</f>
        <v>1017</v>
      </c>
      <c r="BM94" s="48">
        <f>属性价值和能力评分!$F$9+ROUND(属性价值和能力评分!$F$38*10,0)*BB94+ROUND((SUM(装备属性!$W$9:$W$14)+属性价值和能力评分!$F$38*1.25+1.4+2.8)*IF(BB94&lt;10,1,ROUNDDOWN(BB94,-1)),0)+15*VLOOKUP(ROUNDDOWN(BB94,-1),宝石属性!$B$26:$D$41,2,0)*6*VLOOKUP(ROUNDDOWN(BB94,-1),宝石属性!$B$26:$D$41,3,0)+(属性价值和能力评分!$F$49*9+属性价值和能力评分!$F$50*2+属性价值和能力评分!$F$53*8/5)*BB94</f>
        <v>17474</v>
      </c>
      <c r="BO94" s="1">
        <v>91</v>
      </c>
      <c r="BP94" s="9">
        <f>ROUND(属性投放!D$4+装备属性!D$4*IF($BO94&lt;10,1,ROUNDDOWN($BO94,-1))+SUM(属性投放!E$37:E$45)*$BO94+VLOOKUP($BP$2,一级属性!$E$41:$P$64,COLUMNS(一级属性!$E$41:G$64),0)*($BO94+0.25*IF($BO94&lt;10,1,ROUNDDOWN($BO94,-1)))+VLOOKUP($BP$2,宝石属性!$B$43:$M$66,COLUMNS(宝石属性!$B$43:D$66),0)*10*VLOOKUP(ROUNDDOWN($BO94,-1),宝石属性!$B$25:$N$41,2,0)*VLOOKUP(ROUNDDOWN($BO94,-1),宝石属性!$B$25:$N$41,3,0)+VLOOKUP($BP$2,职业被动!$B$6:$M$29,COLUMNS(职业被动!$B$6:D$29),0)*$BO94,0)</f>
        <v>6751</v>
      </c>
      <c r="BQ94" s="9">
        <f>ROUND(属性投放!E$4+装备属性!E$4*IF($BO94&lt;10,1,ROUNDDOWN($BO94,-1))+SUM(属性投放!F$37:F$45)*$BO94+VLOOKUP($BP$2,一级属性!$E$41:$P$64,COLUMNS(一级属性!$E$41:H$64),0)*($BO94+0.25*IF($BO94&lt;10,1,ROUNDDOWN($BO94,-1)))+VLOOKUP($BP$2,宝石属性!$B$43:$M$66,COLUMNS(宝石属性!$B$43:E$66),0)*10*VLOOKUP(ROUNDDOWN($BO94,-1),宝石属性!$B$25:$N$41,2,0)*VLOOKUP(ROUNDDOWN($BO94,-1),宝石属性!$B$25:$N$41,3,0)+VLOOKUP($BP$2,职业被动!$B$6:$M$29,COLUMNS(职业被动!$B$6:E$29),0)*$BO94,0)</f>
        <v>4006</v>
      </c>
      <c r="BR94" s="9">
        <f>ROUND(属性投放!F$4+装备属性!F$4*IF($BO94&lt;10,1,ROUNDDOWN($BO94,-1))+SUM(属性投放!G$37:G$45)*$BO94+VLOOKUP($BP$2,一级属性!$E$41:$P$64,COLUMNS(一级属性!$E$41:I$64),0)*($BO94+0.25*IF($BO94&lt;10,1,ROUNDDOWN($BO94,-1)))+VLOOKUP($BP$2,宝石属性!$B$43:$M$66,COLUMNS(宝石属性!$B$43:F$66),0)*10*VLOOKUP(ROUNDDOWN($BO94,-1),宝石属性!$B$25:$N$41,2,0)*VLOOKUP(ROUNDDOWN($BO94,-1),宝石属性!$B$25:$N$41,3,0)+VLOOKUP($BP$2,职业被动!$B$6:$M$29,COLUMNS(职业被动!$B$6:F$29),0)*$BO94,0)</f>
        <v>1020</v>
      </c>
      <c r="BS94" s="9">
        <f>ROUND(属性投放!G$4+装备属性!G$4*IF($BO94&lt;10,1,ROUNDDOWN($BO94,-1))+SUM(属性投放!H$37:H$45)*$BO94+VLOOKUP($BP$2,一级属性!$E$41:$P$64,COLUMNS(一级属性!$E$41:J$64),0)*($BO94+0.25*IF($BO94&lt;10,1,ROUNDDOWN($BO94,-1)))+VLOOKUP($BP$2,宝石属性!$B$43:$M$66,COLUMNS(宝石属性!$B$43:G$66),0)*10*VLOOKUP(ROUNDDOWN($BO94,-1),宝石属性!$B$25:$N$41,2,0)*VLOOKUP(ROUNDDOWN($BO94,-1),宝石属性!$B$25:$N$41,3,0)+VLOOKUP($BP$2,职业被动!$B$6:$M$29,COLUMNS(职业被动!$B$6:G$29),0)*$BO94,0)</f>
        <v>950</v>
      </c>
      <c r="BT94" s="9">
        <f>ROUND(属性投放!H$4+装备属性!H$4*IF($BO94&lt;10,1,ROUNDDOWN($BO94,-1))+SUM(属性投放!I$37:I$45)*$BO94+VLOOKUP($BP$2,一级属性!$E$41:$P$64,COLUMNS(一级属性!$E$41:K$64),0)*($BO94+0.25*IF($BO94&lt;10,1,ROUNDDOWN($BO94,-1)))+VLOOKUP($BP$2,宝石属性!$B$43:$M$66,COLUMNS(宝石属性!$B$43:H$66),0)*10*VLOOKUP(ROUNDDOWN($BO94,-1),宝石属性!$B$25:$N$41,2,0)*VLOOKUP(ROUNDDOWN($BO94,-1),宝石属性!$B$25:$N$41,3,0)+VLOOKUP($BP$2,职业被动!$B$6:$M$29,COLUMNS(职业被动!$B$6:H$29),0)*$BO94,0)</f>
        <v>1063</v>
      </c>
      <c r="BU94" s="9">
        <f>ROUND(属性投放!I$4+装备属性!I$4*IF($BO94&lt;10,1,ROUNDDOWN($BO94,-1))+SUM(属性投放!J$37:J$45)*$BO94+VLOOKUP($BP$2,一级属性!$E$41:$P$64,COLUMNS(一级属性!$E$41:L$64),0)*($BO94+0.25*IF($BO94&lt;10,1,ROUNDDOWN($BO94,-1)))+VLOOKUP($BP$2,宝石属性!$B$43:$M$66,COLUMNS(宝石属性!$B$43:I$66),0)*10*VLOOKUP(ROUNDDOWN($BO94,-1),宝石属性!$B$25:$N$41,2,0)*VLOOKUP(ROUNDDOWN($BO94,-1),宝石属性!$B$25:$N$41,3,0)+VLOOKUP($BP$2,职业被动!$B$6:$M$29,COLUMNS(职业被动!$B$6:I$29),0)*$BO94,0)</f>
        <v>1111</v>
      </c>
      <c r="BV94" s="9">
        <f>ROUND(属性投放!J$4+装备属性!J$4*IF($BO94&lt;10,1,ROUNDDOWN($BO94,-1))+SUM(属性投放!K$37:K$45)*$BO94+VLOOKUP($BP$2,一级属性!$E$41:$P$64,COLUMNS(一级属性!$E$41:M$64),0)*($BO94+0.25*IF($BO94&lt;10,1,ROUNDDOWN($BO94,-1)))+VLOOKUP($BP$2,宝石属性!$B$43:$M$66,COLUMNS(宝石属性!$B$43:J$66),0)*10*VLOOKUP(ROUNDDOWN($BO94,-1),宝石属性!$B$25:$N$41,2,0)*VLOOKUP(ROUNDDOWN($BO94,-1),宝石属性!$B$25:$N$41,3,0)+VLOOKUP($BP$2,职业被动!$B$6:$M$29,COLUMNS(职业被动!$B$6:J$29),0)*$BO94,0)</f>
        <v>782</v>
      </c>
      <c r="BW94" s="9">
        <f>ROUND(属性投放!K$4+装备属性!K$4*IF($BO94&lt;10,1,ROUNDDOWN($BO94,-1))+SUM(属性投放!L$37:L$45)*$BO94+VLOOKUP($BP$2,一级属性!$E$41:$P$64,COLUMNS(一级属性!$E$41:N$64),0)*($BO94+0.25*IF($BO94&lt;10,1,ROUNDDOWN($BO94,-1)))+VLOOKUP($BP$2,宝石属性!$B$43:$M$66,COLUMNS(宝石属性!$B$43:K$66),0)*10*VLOOKUP(ROUNDDOWN($BO94,-1),宝石属性!$B$25:$N$41,2,0)*VLOOKUP(ROUNDDOWN($BO94,-1),宝石属性!$B$25:$N$41,3,0)+VLOOKUP($BP$2,职业被动!$B$6:$M$29,COLUMNS(职业被动!$B$6:K$29),0)*$BO94,0)</f>
        <v>496</v>
      </c>
      <c r="BX94" s="9">
        <f>ROUND(属性投放!L$4+装备属性!L$4*IF($BO94&lt;10,1,ROUNDDOWN($BO94,-1))+SUM(属性投放!M$37:M$45)*$BO94+VLOOKUP($BP$2,一级属性!$E$41:$P$64,COLUMNS(一级属性!$E$41:O$64),0)*($BO94+0.25*IF($BO94&lt;10,1,ROUNDDOWN($BO94,-1)))+VLOOKUP($BP$2,宝石属性!$B$43:$M$66,COLUMNS(宝石属性!$B$43:L$66),0)*10*VLOOKUP(ROUNDDOWN($BO94,-1),宝石属性!$B$25:$N$41,2,0)*VLOOKUP(ROUNDDOWN($BO94,-1),宝石属性!$B$25:$N$41,3,0)+VLOOKUP($BP$2,职业被动!$B$6:$M$29,COLUMNS(职业被动!$B$6:L$29),0)*$BO94,0)</f>
        <v>27</v>
      </c>
      <c r="BY94" s="9">
        <f>ROUND(属性投放!M$4+装备属性!M$4*IF($BO94&lt;10,1,ROUNDDOWN($BO94,-1))+SUM(属性投放!N$37:N$45)*$BO94+VLOOKUP($BP$2,一级属性!$E$41:$P$64,COLUMNS(一级属性!$E$41:P$64),0)*($BO94+0.25*IF($BO94&lt;10,1,ROUNDDOWN($BO94,-1)))+VLOOKUP($BP$2,宝石属性!$B$43:$M$66,COLUMNS(宝石属性!$B$43:M$66),0)*10*VLOOKUP(ROUNDDOWN($BO94,-1),宝石属性!$B$25:$N$41,2,0)*VLOOKUP(ROUNDDOWN($BO94,-1),宝石属性!$B$25:$N$41,3,0)+VLOOKUP($BP$2,职业被动!$B$6:$M$29,COLUMNS(职业被动!$B$6:M$29),0)*$BO94,0)</f>
        <v>1017</v>
      </c>
      <c r="BZ94" s="48">
        <f>属性价值和能力评分!$F$9+ROUND(属性价值和能力评分!$F$38*10,0)*BO94+ROUND((SUM(装备属性!$W$9:$W$14)+属性价值和能力评分!$F$38*1.25+1.4+2.8)*IF(BO94&lt;10,1,ROUNDDOWN(BO94,-1)),0)+15*VLOOKUP(ROUNDDOWN(BO94,-1),宝石属性!$B$26:$D$41,2,0)*6*VLOOKUP(ROUNDDOWN(BO94,-1),宝石属性!$B$26:$D$41,3,0)+(属性价值和能力评分!$F$49*9+属性价值和能力评分!$F$50*2+属性价值和能力评分!$F$53*8/5)*BO94</f>
        <v>17474</v>
      </c>
      <c r="CB94" s="1">
        <v>91</v>
      </c>
      <c r="CC94" s="9">
        <f>ROUND(属性投放!D$4+装备属性!D$4*IF($CB94&lt;10,1,ROUNDDOWN($CB94,-1))+SUM(属性投放!E$37:E$45)*$CB94+VLOOKUP($CC$2,一级属性!$E$41:$P$64,COLUMNS(一级属性!$E$41:G$64),0)*($CB94+0.25*IF($CB94&lt;10,1,ROUNDDOWN($CB94,-1)))+VLOOKUP($CC$2,宝石属性!$B$43:$M$66,COLUMNS(宝石属性!$B$43:D$66),0)*10*VLOOKUP(ROUNDDOWN($CB94,-1),宝石属性!$B$25:$N$41,2,0)*VLOOKUP(ROUNDDOWN($CB94,-1),宝石属性!$B$25:$N$41,3,0)+VLOOKUP($CC$2,职业被动!$B$6:$M$29,COLUMNS(职业被动!$B$6:D$29),0)*$CB94,0)</f>
        <v>4569</v>
      </c>
      <c r="CD94" s="9">
        <f>ROUND(属性投放!E$4+装备属性!E$4*IF($CB94&lt;10,1,ROUNDDOWN($CB94,-1))+SUM(属性投放!F$37:F$45)*$CB94+VLOOKUP($CC$2,一级属性!$E$41:$P$64,COLUMNS(一级属性!$E$41:H$64),0)*($CB94+0.25*IF($CB94&lt;10,1,ROUNDDOWN($CB94,-1)))+VLOOKUP($CC$2,宝石属性!$B$43:$M$66,COLUMNS(宝石属性!$B$43:E$66),0)*10*VLOOKUP(ROUNDDOWN($CB94,-1),宝石属性!$B$25:$N$41,2,0)*VLOOKUP(ROUNDDOWN($CB94,-1),宝石属性!$B$25:$N$41,3,0)+VLOOKUP($CC$2,职业被动!$B$6:$M$29,COLUMNS(职业被动!$B$6:E$29),0)*$CB94,0)</f>
        <v>2303</v>
      </c>
      <c r="CE94" s="9">
        <f>ROUND(属性投放!F$4+装备属性!F$4*IF($CB94&lt;10,1,ROUNDDOWN($CB94,-1))+SUM(属性投放!G$37:G$45)*$CB94+VLOOKUP($CC$2,一级属性!$E$41:$P$64,COLUMNS(一级属性!$E$41:I$64),0)*($CB94+0.25*IF($CB94&lt;10,1,ROUNDDOWN($CB94,-1)))+VLOOKUP($CC$2,宝石属性!$B$43:$M$66,COLUMNS(宝石属性!$B$43:F$66),0)*10*VLOOKUP(ROUNDDOWN($CB94,-1),宝石属性!$B$25:$N$41,2,0)*VLOOKUP(ROUNDDOWN($CB94,-1),宝石属性!$B$25:$N$41,3,0)+VLOOKUP($CC$2,职业被动!$B$6:$M$29,COLUMNS(职业被动!$B$6:F$29),0)*$CB94,0)</f>
        <v>2135</v>
      </c>
      <c r="CF94" s="9">
        <f>ROUND(属性投放!G$4+装备属性!G$4*IF($CB94&lt;10,1,ROUNDDOWN($CB94,-1))+SUM(属性投放!H$37:H$45)*$CB94+VLOOKUP($CC$2,一级属性!$E$41:$P$64,COLUMNS(一级属性!$E$41:J$64),0)*($CB94+0.25*IF($CB94&lt;10,1,ROUNDDOWN($CB94,-1)))+VLOOKUP($CC$2,宝石属性!$B$43:$M$66,COLUMNS(宝石属性!$B$43:G$66),0)*10*VLOOKUP(ROUNDDOWN($CB94,-1),宝石属性!$B$25:$N$41,2,0)*VLOOKUP(ROUNDDOWN($CB94,-1),宝石属性!$B$25:$N$41,3,0)+VLOOKUP($CC$2,职业被动!$B$6:$M$29,COLUMNS(职业被动!$B$6:G$29),0)*$CB94,0)</f>
        <v>1041</v>
      </c>
      <c r="CG94" s="9">
        <f>ROUND(属性投放!H$4+装备属性!H$4*IF($CB94&lt;10,1,ROUNDDOWN($CB94,-1))+SUM(属性投放!I$37:I$45)*$CB94+VLOOKUP($CC$2,一级属性!$E$41:$P$64,COLUMNS(一级属性!$E$41:K$64),0)*($CB94+0.25*IF($CB94&lt;10,1,ROUNDDOWN($CB94,-1)))+VLOOKUP($CC$2,宝石属性!$B$43:$M$66,COLUMNS(宝石属性!$B$43:H$66),0)*10*VLOOKUP(ROUNDDOWN($CB94,-1),宝石属性!$B$25:$N$41,2,0)*VLOOKUP(ROUNDDOWN($CB94,-1),宝石属性!$B$25:$N$41,3,0)+VLOOKUP($CC$2,职业被动!$B$6:$M$29,COLUMNS(职业被动!$B$6:H$29),0)*$CB94,0)</f>
        <v>631</v>
      </c>
      <c r="CH94" s="9">
        <f>ROUND(属性投放!I$4+装备属性!I$4*IF($CB94&lt;10,1,ROUNDDOWN($CB94,-1))+SUM(属性投放!J$37:J$45)*$CB94+VLOOKUP($CC$2,一级属性!$E$41:$P$64,COLUMNS(一级属性!$E$41:L$64),0)*($CB94+0.25*IF($CB94&lt;10,1,ROUNDDOWN($CB94,-1)))+VLOOKUP($CC$2,宝石属性!$B$43:$M$66,COLUMNS(宝石属性!$B$43:I$66),0)*10*VLOOKUP(ROUNDDOWN($CB94,-1),宝石属性!$B$25:$N$41,2,0)*VLOOKUP(ROUNDDOWN($CB94,-1),宝石属性!$B$25:$N$41,3,0)+VLOOKUP($CC$2,职业被动!$B$6:$M$29,COLUMNS(职业被动!$B$6:I$29),0)*$CB94,0)</f>
        <v>1066</v>
      </c>
      <c r="CI94" s="9">
        <f>ROUND(属性投放!J$4+装备属性!J$4*IF($CB94&lt;10,1,ROUNDDOWN($CB94,-1))+SUM(属性投放!K$37:K$45)*$CB94+VLOOKUP($CC$2,一级属性!$E$41:$P$64,COLUMNS(一级属性!$E$41:M$64),0)*($CB94+0.25*IF($CB94&lt;10,1,ROUNDDOWN($CB94,-1)))+VLOOKUP($CC$2,宝石属性!$B$43:$M$66,COLUMNS(宝石属性!$B$43:J$66),0)*10*VLOOKUP(ROUNDDOWN($CB94,-1),宝石属性!$B$25:$N$41,2,0)*VLOOKUP(ROUNDDOWN($CB94,-1),宝石属性!$B$25:$N$41,3,0)+VLOOKUP($CC$2,职业被动!$B$6:$M$29,COLUMNS(职业被动!$B$6:J$29),0)*$CB94,0)</f>
        <v>703</v>
      </c>
      <c r="CJ94" s="9">
        <f>ROUND(属性投放!K$4+装备属性!K$4*IF($CB94&lt;10,1,ROUNDDOWN($CB94,-1))+SUM(属性投放!L$37:L$45)*$CB94+VLOOKUP($CC$2,一级属性!$E$41:$P$64,COLUMNS(一级属性!$E$41:N$64),0)*($CB94+0.25*IF($CB94&lt;10,1,ROUNDDOWN($CB94,-1)))+VLOOKUP($CC$2,宝石属性!$B$43:$M$66,COLUMNS(宝石属性!$B$43:K$66),0)*10*VLOOKUP(ROUNDDOWN($CB94,-1),宝石属性!$B$25:$N$41,2,0)*VLOOKUP(ROUNDDOWN($CB94,-1),宝石属性!$B$25:$N$41,3,0)+VLOOKUP($CC$2,职业被动!$B$6:$M$29,COLUMNS(职业被动!$B$6:K$29),0)*$CB94,0)</f>
        <v>336</v>
      </c>
      <c r="CK94" s="9">
        <f>ROUND(属性投放!L$4+装备属性!L$4*IF($CB94&lt;10,1,ROUNDDOWN($CB94,-1))+SUM(属性投放!M$37:M$45)*$CB94+VLOOKUP($CC$2,一级属性!$E$41:$P$64,COLUMNS(一级属性!$E$41:O$64),0)*($CB94+0.25*IF($CB94&lt;10,1,ROUNDDOWN($CB94,-1)))+VLOOKUP($CC$2,宝石属性!$B$43:$M$66,COLUMNS(宝石属性!$B$43:L$66),0)*10*VLOOKUP(ROUNDDOWN($CB94,-1),宝石属性!$B$25:$N$41,2,0)*VLOOKUP(ROUNDDOWN($CB94,-1),宝石属性!$B$25:$N$41,3,0)+VLOOKUP($CC$2,职业被动!$B$6:$M$29,COLUMNS(职业被动!$B$6:L$29),0)*$CB94,0)</f>
        <v>27</v>
      </c>
      <c r="CL94" s="9">
        <f>ROUND(属性投放!M$4+装备属性!M$4*IF($CB94&lt;10,1,ROUNDDOWN($CB94,-1))+SUM(属性投放!N$37:N$45)*$CB94+VLOOKUP($CC$2,一级属性!$E$41:$P$64,COLUMNS(一级属性!$E$41:P$64),0)*($CB94+0.25*IF($CB94&lt;10,1,ROUNDDOWN($CB94,-1)))+VLOOKUP($CC$2,宝石属性!$B$43:$M$66,COLUMNS(宝石属性!$B$43:M$66),0)*10*VLOOKUP(ROUNDDOWN($CB94,-1),宝石属性!$B$25:$N$41,2,0)*VLOOKUP(ROUNDDOWN($CB94,-1),宝石属性!$B$25:$N$41,3,0)+VLOOKUP($CC$2,职业被动!$B$6:$M$29,COLUMNS(职业被动!$B$6:M$29),0)*$CB94,0)</f>
        <v>937</v>
      </c>
      <c r="CM94" s="48">
        <f>属性价值和能力评分!$F$9+ROUND(属性价值和能力评分!$F$38*10,0)*CB94+ROUND((SUM(装备属性!$W$9:$W$14)+属性价值和能力评分!$F$38*1.25+1.4+2.8)*IF(CB94&lt;10,1,ROUNDDOWN(CB94,-1)),0)+15*VLOOKUP(ROUNDDOWN(CB94,-1),宝石属性!$B$26:$D$41,2,0)*6*VLOOKUP(ROUNDDOWN(CB94,-1),宝石属性!$B$26:$D$41,3,0)+(属性价值和能力评分!$F$49*9+属性价值和能力评分!$F$50*2+属性价值和能力评分!$F$53*8/5)*CB94</f>
        <v>17474</v>
      </c>
      <c r="CO94" s="1">
        <v>91</v>
      </c>
      <c r="CP94" s="9">
        <f>ROUND(属性投放!D$4+装备属性!D$4*IF($CO94&lt;10,1,ROUNDDOWN($CO94,-1))+SUM(属性投放!E$37:E$45)*$CO94+VLOOKUP($CP$2,一级属性!$E$41:$P$64,COLUMNS(一级属性!$E$41:G$64),0)*($CO94+0.25*IF($CO94&lt;10,1,ROUNDDOWN($CO94,-1)))+VLOOKUP($CP$2,宝石属性!$B$43:$M$66,COLUMNS(宝石属性!$B$43:D$66),0)*10*VLOOKUP(ROUNDDOWN($CO94,-1),宝石属性!$B$25:$N$41,2,0)*VLOOKUP(ROUNDDOWN($CO94,-1),宝石属性!$B$25:$N$41,3,0)+VLOOKUP($CP$2,职业被动!$B$6:$M$29,COLUMNS(职业被动!$B$6:D$29),0)*$CO94,0)</f>
        <v>4569</v>
      </c>
      <c r="CQ94" s="9">
        <f>ROUND(属性投放!E$4+装备属性!E$4*IF($CO94&lt;10,1,ROUNDDOWN($CO94,-1))+SUM(属性投放!F$37:F$45)*$CO94+VLOOKUP($CP$2,一级属性!$E$41:$P$64,COLUMNS(一级属性!$E$41:H$64),0)*($CO94+0.25*IF($CO94&lt;10,1,ROUNDDOWN($CO94,-1)))+VLOOKUP($CP$2,宝石属性!$B$43:$M$66,COLUMNS(宝石属性!$B$43:E$66),0)*10*VLOOKUP(ROUNDDOWN($CO94,-1),宝石属性!$B$25:$N$41,2,0)*VLOOKUP(ROUNDDOWN($CO94,-1),宝石属性!$B$25:$N$41,3,0)+VLOOKUP($CP$2,职业被动!$B$6:$M$29,COLUMNS(职业被动!$B$6:E$29),0)*$CO94,0)</f>
        <v>5141</v>
      </c>
      <c r="CR94" s="9">
        <f>ROUND(属性投放!F$4+装备属性!F$4*IF($CO94&lt;10,1,ROUNDDOWN($CO94,-1))+SUM(属性投放!G$37:G$45)*$CO94+VLOOKUP($CP$2,一级属性!$E$41:$P$64,COLUMNS(一级属性!$E$41:I$64),0)*($CO94+0.25*IF($CO94&lt;10,1,ROUNDDOWN($CO94,-1)))+VLOOKUP($CP$2,宝石属性!$B$43:$M$66,COLUMNS(宝石属性!$B$43:F$66),0)*10*VLOOKUP(ROUNDDOWN($CO94,-1),宝石属性!$B$25:$N$41,2,0)*VLOOKUP(ROUNDDOWN($CO94,-1),宝石属性!$B$25:$N$41,3,0)+VLOOKUP($CP$2,职业被动!$B$6:$M$29,COLUMNS(职业被动!$B$6:F$29),0)*$CO94,0)</f>
        <v>1020</v>
      </c>
      <c r="CS94" s="9">
        <f>ROUND(属性投放!G$4+装备属性!G$4*IF($CO94&lt;10,1,ROUNDDOWN($CO94,-1))+SUM(属性投放!H$37:H$45)*$CO94+VLOOKUP($CP$2,一级属性!$E$41:$P$64,COLUMNS(一级属性!$E$41:J$64),0)*($CO94+0.25*IF($CO94&lt;10,1,ROUNDDOWN($CO94,-1)))+VLOOKUP($CP$2,宝石属性!$B$43:$M$66,COLUMNS(宝石属性!$B$43:G$66),0)*10*VLOOKUP(ROUNDDOWN($CO94,-1),宝石属性!$B$25:$N$41,2,0)*VLOOKUP(ROUNDDOWN($CO94,-1),宝石属性!$B$25:$N$41,3,0)+VLOOKUP($CP$2,职业被动!$B$6:$M$29,COLUMNS(职业被动!$B$6:G$29),0)*$CO94,0)</f>
        <v>950</v>
      </c>
      <c r="CT94" s="9">
        <f>ROUND(属性投放!H$4+装备属性!H$4*IF($CO94&lt;10,1,ROUNDDOWN($CO94,-1))+SUM(属性投放!I$37:I$45)*$CO94+VLOOKUP($CP$2,一级属性!$E$41:$P$64,COLUMNS(一级属性!$E$41:K$64),0)*($CO94+0.25*IF($CO94&lt;10,1,ROUNDDOWN($CO94,-1)))+VLOOKUP($CP$2,宝石属性!$B$43:$M$66,COLUMNS(宝石属性!$B$43:H$66),0)*10*VLOOKUP(ROUNDDOWN($CO94,-1),宝石属性!$B$25:$N$41,2,0)*VLOOKUP(ROUNDDOWN($CO94,-1),宝石属性!$B$25:$N$41,3,0)+VLOOKUP($CP$2,职业被动!$B$6:$M$29,COLUMNS(职业被动!$B$6:H$29),0)*$CO94,0)</f>
        <v>1621</v>
      </c>
      <c r="CU94" s="9">
        <f>ROUND(属性投放!I$4+装备属性!I$4*IF($CO94&lt;10,1,ROUNDDOWN($CO94,-1))+SUM(属性投放!J$37:J$45)*$CO94+VLOOKUP($CP$2,一级属性!$E$41:$P$64,COLUMNS(一级属性!$E$41:L$64),0)*($CO94+0.25*IF($CO94&lt;10,1,ROUNDDOWN($CO94,-1)))+VLOOKUP($CP$2,宝石属性!$B$43:$M$66,COLUMNS(宝石属性!$B$43:I$66),0)*10*VLOOKUP(ROUNDDOWN($CO94,-1),宝石属性!$B$25:$N$41,2,0)*VLOOKUP(ROUNDDOWN($CO94,-1),宝石属性!$B$25:$N$41,3,0)+VLOOKUP($CP$2,职业被动!$B$6:$M$29,COLUMNS(职业被动!$B$6:I$29),0)*$CO94,0)</f>
        <v>1384</v>
      </c>
      <c r="CV94" s="9">
        <f>ROUND(属性投放!J$4+装备属性!J$4*IF($CO94&lt;10,1,ROUNDDOWN($CO94,-1))+SUM(属性投放!K$37:K$45)*$CO94+VLOOKUP($CP$2,一级属性!$E$41:$P$64,COLUMNS(一级属性!$E$41:M$64),0)*($CO94+0.25*IF($CO94&lt;10,1,ROUNDDOWN($CO94,-1)))+VLOOKUP($CP$2,宝石属性!$B$43:$M$66,COLUMNS(宝石属性!$B$43:J$66),0)*10*VLOOKUP(ROUNDDOWN($CO94,-1),宝石属性!$B$25:$N$41,2,0)*VLOOKUP(ROUNDDOWN($CO94,-1),宝石属性!$B$25:$N$41,3,0)+VLOOKUP($CP$2,职业被动!$B$6:$M$29,COLUMNS(职业被动!$B$6:J$29),0)*$CO94,0)</f>
        <v>589</v>
      </c>
      <c r="CW94" s="9">
        <f>ROUND(属性投放!K$4+装备属性!K$4*IF($CO94&lt;10,1,ROUNDDOWN($CO94,-1))+SUM(属性投放!L$37:L$45)*$CO94+VLOOKUP($CP$2,一级属性!$E$41:$P$64,COLUMNS(一级属性!$E$41:N$64),0)*($CO94+0.25*IF($CO94&lt;10,1,ROUNDDOWN($CO94,-1)))+VLOOKUP($CP$2,宝石属性!$B$43:$M$66,COLUMNS(宝石属性!$B$43:K$66),0)*10*VLOOKUP(ROUNDDOWN($CO94,-1),宝石属性!$B$25:$N$41,2,0)*VLOOKUP(ROUNDDOWN($CO94,-1),宝石属性!$B$25:$N$41,3,0)+VLOOKUP($CP$2,职业被动!$B$6:$M$29,COLUMNS(职业被动!$B$6:K$29),0)*$CO94,0)</f>
        <v>336</v>
      </c>
      <c r="CX94" s="9">
        <f>ROUND(属性投放!L$4+装备属性!L$4*IF($CO94&lt;10,1,ROUNDDOWN($CO94,-1))+SUM(属性投放!M$37:M$45)*$CO94+VLOOKUP($CP$2,一级属性!$E$41:$P$64,COLUMNS(一级属性!$E$41:O$64),0)*($CO94+0.25*IF($CO94&lt;10,1,ROUNDDOWN($CO94,-1)))+VLOOKUP($CP$2,宝石属性!$B$43:$M$66,COLUMNS(宝石属性!$B$43:L$66),0)*10*VLOOKUP(ROUNDDOWN($CO94,-1),宝石属性!$B$25:$N$41,2,0)*VLOOKUP(ROUNDDOWN($CO94,-1),宝石属性!$B$25:$N$41,3,0)+VLOOKUP($CP$2,职业被动!$B$6:$M$29,COLUMNS(职业被动!$B$6:L$29),0)*$CO94,0)</f>
        <v>27</v>
      </c>
      <c r="CY94" s="9">
        <f>ROUND(属性投放!M$4+装备属性!M$4*IF($CO94&lt;10,1,ROUNDDOWN($CO94,-1))+SUM(属性投放!N$37:N$45)*$CO94+VLOOKUP($CP$2,一级属性!$E$41:$P$64,COLUMNS(一级属性!$E$41:P$64),0)*($CO94+0.25*IF($CO94&lt;10,1,ROUNDDOWN($CO94,-1)))+VLOOKUP($CP$2,宝石属性!$B$43:$M$66,COLUMNS(宝石属性!$B$43:M$66),0)*10*VLOOKUP(ROUNDDOWN($CO94,-1),宝石属性!$B$25:$N$41,2,0)*VLOOKUP(ROUNDDOWN($CO94,-1),宝石属性!$B$25:$N$41,3,0)+VLOOKUP($CP$2,职业被动!$B$6:$M$29,COLUMNS(职业被动!$B$6:M$29),0)*$CO94,0)</f>
        <v>937</v>
      </c>
      <c r="CZ94" s="48">
        <f>属性价值和能力评分!$F$9+ROUND(属性价值和能力评分!$F$38*10,0)*CO94+ROUND((SUM(装备属性!$W$9:$W$14)+属性价值和能力评分!$F$38*1.25+1.4+2.8)*IF(CO94&lt;10,1,ROUNDDOWN(CO94,-1)),0)+15*VLOOKUP(ROUNDDOWN(CO94,-1),宝石属性!$B$26:$D$41,2,0)*6*VLOOKUP(ROUNDDOWN(CO94,-1),宝石属性!$B$26:$D$41,3,0)+(属性价值和能力评分!$F$49*9+属性价值和能力评分!$F$50*2+属性价值和能力评分!$F$53*8/5)*CO94</f>
        <v>17474</v>
      </c>
      <c r="DB94" s="1">
        <v>91</v>
      </c>
      <c r="DC94" s="9">
        <f>ROUND(属性投放!D$4+装备属性!D$4*IF($DB94&lt;10,1,ROUNDDOWN($DB94,-1))+SUM(属性投放!E$37:E$45)*$DB94+VLOOKUP($DC$2,一级属性!$E$41:$P$64,COLUMNS(一级属性!$E$41:G$64),0)*($DB94+0.25*IF($DB94&lt;10,1,ROUNDDOWN($DB94,-1)))+VLOOKUP($DC$2,宝石属性!$B$43:$M$66,COLUMNS(宝石属性!$B$43:D$66),0)*10*VLOOKUP(ROUNDDOWN($DB94,-1),宝石属性!$B$25:$N$41,2,0)*VLOOKUP(ROUNDDOWN($DB94,-1),宝石属性!$B$25:$N$41,3,0)+VLOOKUP($DC$2,职业被动!$B$6:$M$29,COLUMNS(职业被动!$B$6:D$29),0)*$DB94,0)</f>
        <v>5206</v>
      </c>
      <c r="DD94" s="9">
        <f>ROUND(属性投放!E$4+装备属性!E$4*IF($DB94&lt;10,1,ROUNDDOWN($DB94,-1))+SUM(属性投放!F$37:F$45)*$DB94+VLOOKUP($DC$2,一级属性!$E$41:$P$64,COLUMNS(一级属性!$E$41:H$64),0)*($DB94+0.25*IF($DB94&lt;10,1,ROUNDDOWN($DB94,-1)))+VLOOKUP($DC$2,宝石属性!$B$43:$M$66,COLUMNS(宝石属性!$B$43:E$66),0)*10*VLOOKUP(ROUNDDOWN($DB94,-1),宝石属性!$B$25:$N$41,2,0)*VLOOKUP(ROUNDDOWN($DB94,-1),宝石属性!$B$25:$N$41,3,0)+VLOOKUP($DC$2,职业被动!$B$6:$M$29,COLUMNS(职业被动!$B$6:E$29),0)*$DB94,0)</f>
        <v>2303</v>
      </c>
      <c r="DE94" s="9">
        <f>ROUND(属性投放!F$4+装备属性!F$4*IF($DB94&lt;10,1,ROUNDDOWN($DB94,-1))+SUM(属性投放!G$37:G$45)*$DB94+VLOOKUP($DC$2,一级属性!$E$41:$P$64,COLUMNS(一级属性!$E$41:I$64),0)*($DB94+0.25*IF($DB94&lt;10,1,ROUNDDOWN($DB94,-1)))+VLOOKUP($DC$2,宝石属性!$B$43:$M$66,COLUMNS(宝石属性!$B$43:F$66),0)*10*VLOOKUP(ROUNDDOWN($DB94,-1),宝石属性!$B$25:$N$41,2,0)*VLOOKUP(ROUNDDOWN($DB94,-1),宝石属性!$B$25:$N$41,3,0)+VLOOKUP($DC$2,职业被动!$B$6:$M$29,COLUMNS(职业被动!$B$6:F$29),0)*$DB94,0)</f>
        <v>1020</v>
      </c>
      <c r="DF94" s="9">
        <f>ROUND(属性投放!G$4+装备属性!G$4*IF($DB94&lt;10,1,ROUNDDOWN($DB94,-1))+SUM(属性投放!H$37:H$45)*$DB94+VLOOKUP($DC$2,一级属性!$E$41:$P$64,COLUMNS(一级属性!$E$41:J$64),0)*($DB94+0.25*IF($DB94&lt;10,1,ROUNDDOWN($DB94,-1)))+VLOOKUP($DC$2,宝石属性!$B$43:$M$66,COLUMNS(宝石属性!$B$43:G$66),0)*10*VLOOKUP(ROUNDDOWN($DB94,-1),宝石属性!$B$25:$N$41,2,0)*VLOOKUP(ROUNDDOWN($DB94,-1),宝石属性!$B$25:$N$41,3,0)+VLOOKUP($DC$2,职业被动!$B$6:$M$29,COLUMNS(职业被动!$B$6:G$29),0)*$DB94,0)</f>
        <v>2621</v>
      </c>
      <c r="DG94" s="9">
        <f>ROUND(属性投放!H$4+装备属性!H$4*IF($DB94&lt;10,1,ROUNDDOWN($DB94,-1))+SUM(属性投放!I$37:I$45)*$DB94+VLOOKUP($DC$2,一级属性!$E$41:$P$64,COLUMNS(一级属性!$E$41:K$64),0)*($DB94+0.25*IF($DB94&lt;10,1,ROUNDDOWN($DB94,-1)))+VLOOKUP($DC$2,宝石属性!$B$43:$M$66,COLUMNS(宝石属性!$B$43:H$66),0)*10*VLOOKUP(ROUNDDOWN($DB94,-1),宝石属性!$B$25:$N$41,2,0)*VLOOKUP(ROUNDDOWN($DB94,-1),宝石属性!$B$25:$N$41,3,0)+VLOOKUP($DC$2,职业被动!$B$6:$M$29,COLUMNS(职业被动!$B$6:H$29),0)*$DB94,0)</f>
        <v>631</v>
      </c>
      <c r="DH94" s="9">
        <f>ROUND(属性投放!I$4+装备属性!I$4*IF($DB94&lt;10,1,ROUNDDOWN($DB94,-1))+SUM(属性投放!J$37:J$45)*$DB94+VLOOKUP($DC$2,一级属性!$E$41:$P$64,COLUMNS(一级属性!$E$41:L$64),0)*($DB94+0.25*IF($DB94&lt;10,1,ROUNDDOWN($DB94,-1)))+VLOOKUP($DC$2,宝石属性!$B$43:$M$66,COLUMNS(宝石属性!$B$43:I$66),0)*10*VLOOKUP(ROUNDDOWN($DB94,-1),宝石属性!$B$25:$N$41,2,0)*VLOOKUP(ROUNDDOWN($DB94,-1),宝石属性!$B$25:$N$41,3,0)+VLOOKUP($DC$2,职业被动!$B$6:$M$29,COLUMNS(职业被动!$B$6:I$29),0)*$DB94,0)</f>
        <v>952</v>
      </c>
      <c r="DI94" s="9">
        <f>ROUND(属性投放!J$4+装备属性!J$4*IF($DB94&lt;10,1,ROUNDDOWN($DB94,-1))+SUM(属性投放!K$37:K$45)*$DB94+VLOOKUP($DC$2,一级属性!$E$41:$P$64,COLUMNS(一级属性!$E$41:M$64),0)*($DB94+0.25*IF($DB94&lt;10,1,ROUNDDOWN($DB94,-1)))+VLOOKUP($DC$2,宝石属性!$B$43:$M$66,COLUMNS(宝石属性!$B$43:J$66),0)*10*VLOOKUP(ROUNDDOWN($DB94,-1),宝石属性!$B$25:$N$41,2,0)*VLOOKUP(ROUNDDOWN($DB94,-1),宝石属性!$B$25:$N$41,3,0)+VLOOKUP($DC$2,职业被动!$B$6:$M$29,COLUMNS(职业被动!$B$6:J$29),0)*$DB94,0)</f>
        <v>703</v>
      </c>
      <c r="DJ94" s="9">
        <f>ROUND(属性投放!K$4+装备属性!K$4*IF($DB94&lt;10,1,ROUNDDOWN($DB94,-1))+SUM(属性投放!L$37:L$45)*$DB94+VLOOKUP($DC$2,一级属性!$E$41:$P$64,COLUMNS(一级属性!$E$41:N$64),0)*($DB94+0.25*IF($DB94&lt;10,1,ROUNDDOWN($DB94,-1)))+VLOOKUP($DC$2,宝石属性!$B$43:$M$66,COLUMNS(宝石属性!$B$43:K$66),0)*10*VLOOKUP(ROUNDDOWN($DB94,-1),宝石属性!$B$25:$N$41,2,0)*VLOOKUP(ROUNDDOWN($DB94,-1),宝石属性!$B$25:$N$41,3,0)+VLOOKUP($DC$2,职业被动!$B$6:$M$29,COLUMNS(职业被动!$B$6:K$29),0)*$DB94,0)</f>
        <v>496</v>
      </c>
      <c r="DK94" s="9">
        <f>ROUND(属性投放!L$4+装备属性!L$4*IF($DB94&lt;10,1,ROUNDDOWN($DB94,-1))+SUM(属性投放!M$37:M$45)*$DB94+VLOOKUP($DC$2,一级属性!$E$41:$P$64,COLUMNS(一级属性!$E$41:O$64),0)*($DB94+0.25*IF($DB94&lt;10,1,ROUNDDOWN($DB94,-1)))+VLOOKUP($DC$2,宝石属性!$B$43:$M$66,COLUMNS(宝石属性!$B$43:L$66),0)*10*VLOOKUP(ROUNDDOWN($DB94,-1),宝石属性!$B$25:$N$41,2,0)*VLOOKUP(ROUNDDOWN($DB94,-1),宝石属性!$B$25:$N$41,3,0)+VLOOKUP($DC$2,职业被动!$B$6:$M$29,COLUMNS(职业被动!$B$6:L$29),0)*$DB94,0)</f>
        <v>27</v>
      </c>
      <c r="DL94" s="9">
        <f>ROUND(属性投放!M$4+装备属性!M$4*IF($DB94&lt;10,1,ROUNDDOWN($DB94,-1))+SUM(属性投放!N$37:N$45)*$DB94+VLOOKUP($DC$2,一级属性!$E$41:$P$64,COLUMNS(一级属性!$E$41:P$64),0)*($DB94+0.25*IF($DB94&lt;10,1,ROUNDDOWN($DB94,-1)))+VLOOKUP($DC$2,宝石属性!$B$43:$M$66,COLUMNS(宝石属性!$B$43:M$66),0)*10*VLOOKUP(ROUNDDOWN($DB94,-1),宝石属性!$B$25:$N$41,2,0)*VLOOKUP(ROUNDDOWN($DB94,-1),宝石属性!$B$25:$N$41,3,0)+VLOOKUP($DC$2,职业被动!$B$6:$M$29,COLUMNS(职业被动!$B$6:M$29),0)*$DB94,0)</f>
        <v>937</v>
      </c>
      <c r="DM94" s="48">
        <f>属性价值和能力评分!$F$9+ROUND(属性价值和能力评分!$F$38*10,0)*DB94+ROUND((SUM(装备属性!$W$9:$W$14)+属性价值和能力评分!$F$38*1.25+1.4+2.8)*IF(DB94&lt;10,1,ROUNDDOWN(DB94,-1)),0)+15*VLOOKUP(ROUNDDOWN(DB94,-1),宝石属性!$B$26:$D$41,2,0)*6*VLOOKUP(ROUNDDOWN(DB94,-1),宝石属性!$B$26:$D$41,3,0)+(属性价值和能力评分!$F$49*9+属性价值和能力评分!$F$50*2+属性价值和能力评分!$F$53*8/5)*DB94</f>
        <v>17474</v>
      </c>
      <c r="DO94" s="1">
        <v>91</v>
      </c>
      <c r="DP94" s="9">
        <f>ROUND(属性投放!D$4+装备属性!D$4*IF($DO94&lt;10,1,ROUNDDOWN($DO94,-1))+SUM(属性投放!E$37:E$45)*$DO94+VLOOKUP($DP$2,一级属性!$E$41:$P$64,COLUMNS(一级属性!$E$41:G$64),0)*($DO94+0.25*IF($DO94&lt;10,1,ROUNDDOWN($DO94,-1)))+VLOOKUP($DP$2,宝石属性!$B$43:$M$66,COLUMNS(宝石属性!$B$43:D$66),0)*10*VLOOKUP(ROUNDDOWN($DO94,-1),宝石属性!$B$25:$N$41,2,0)*VLOOKUP(ROUNDDOWN($DO94,-1),宝石属性!$B$25:$N$41,3,0)+VLOOKUP($DP$2,职业被动!$B$6:$M$29,COLUMNS(职业被动!$B$6:D$29),0)*$DO94,0)</f>
        <v>11183</v>
      </c>
      <c r="DQ94" s="9">
        <f>ROUND(属性投放!E$4+装备属性!E$4*IF($DO94&lt;10,1,ROUNDDOWN($DO94,-1))+SUM(属性投放!F$37:F$45)*$DO94+VLOOKUP($DP$2,一级属性!$E$41:$P$64,COLUMNS(一级属性!$E$41:H$64),0)*($DO94+0.25*IF($DO94&lt;10,1,ROUNDDOWN($DO94,-1)))+VLOOKUP($DP$2,宝石属性!$B$43:$M$66,COLUMNS(宝石属性!$B$43:E$66),0)*10*VLOOKUP(ROUNDDOWN($DO94,-1),宝石属性!$B$25:$N$41,2,0)*VLOOKUP(ROUNDDOWN($DO94,-1),宝石属性!$B$25:$N$41,3,0)+VLOOKUP($DP$2,职业被动!$B$6:$M$29,COLUMNS(职业被动!$B$6:E$29),0)*$DO94,0)</f>
        <v>2303</v>
      </c>
      <c r="DR94" s="9">
        <f>ROUND(属性投放!F$4+装备属性!F$4*IF($DO94&lt;10,1,ROUNDDOWN($DO94,-1))+SUM(属性投放!G$37:G$45)*$DO94+VLOOKUP($DP$2,一级属性!$E$41:$P$64,COLUMNS(一级属性!$E$41:I$64),0)*($DO94+0.25*IF($DO94&lt;10,1,ROUNDDOWN($DO94,-1)))+VLOOKUP($DP$2,宝石属性!$B$43:$M$66,COLUMNS(宝石属性!$B$43:F$66),0)*10*VLOOKUP(ROUNDDOWN($DO94,-1),宝石属性!$B$25:$N$41,2,0)*VLOOKUP(ROUNDDOWN($DO94,-1),宝石属性!$B$25:$N$41,3,0)+VLOOKUP($DP$2,职业被动!$B$6:$M$29,COLUMNS(职业被动!$B$6:F$29),0)*$DO94,0)</f>
        <v>1020</v>
      </c>
      <c r="DS94" s="9">
        <f>ROUND(属性投放!G$4+装备属性!G$4*IF($DO94&lt;10,1,ROUNDDOWN($DO94,-1))+SUM(属性投放!H$37:H$45)*$DO94+VLOOKUP($DP$2,一级属性!$E$41:$P$64,COLUMNS(一级属性!$E$41:J$64),0)*($DO94+0.25*IF($DO94&lt;10,1,ROUNDDOWN($DO94,-1)))+VLOOKUP($DP$2,宝石属性!$B$43:$M$66,COLUMNS(宝石属性!$B$43:G$66),0)*10*VLOOKUP(ROUNDDOWN($DO94,-1),宝石属性!$B$25:$N$41,2,0)*VLOOKUP(ROUNDDOWN($DO94,-1),宝石属性!$B$25:$N$41,3,0)+VLOOKUP($DP$2,职业被动!$B$6:$M$29,COLUMNS(职业被动!$B$6:G$29),0)*$DO94,0)</f>
        <v>950</v>
      </c>
      <c r="DT94" s="9">
        <f>ROUND(属性投放!H$4+装备属性!H$4*IF($DO94&lt;10,1,ROUNDDOWN($DO94,-1))+SUM(属性投放!I$37:I$45)*$DO94+VLOOKUP($DP$2,一级属性!$E$41:$P$64,COLUMNS(一级属性!$E$41:K$64),0)*($DO94+0.25*IF($DO94&lt;10,1,ROUNDDOWN($DO94,-1)))+VLOOKUP($DP$2,宝石属性!$B$43:$M$66,COLUMNS(宝石属性!$B$43:H$66),0)*10*VLOOKUP(ROUNDDOWN($DO94,-1),宝石属性!$B$25:$N$41,2,0)*VLOOKUP(ROUNDDOWN($DO94,-1),宝石属性!$B$25:$N$41,3,0)+VLOOKUP($DP$2,职业被动!$B$6:$M$29,COLUMNS(职业被动!$B$6:H$29),0)*$DO94,0)</f>
        <v>722</v>
      </c>
      <c r="DU94" s="9">
        <f>ROUND(属性投放!I$4+装备属性!I$4*IF($DO94&lt;10,1,ROUNDDOWN($DO94,-1))+SUM(属性投放!J$37:J$45)*$DO94+VLOOKUP($DP$2,一级属性!$E$41:$P$64,COLUMNS(一级属性!$E$41:L$64),0)*($DO94+0.25*IF($DO94&lt;10,1,ROUNDDOWN($DO94,-1)))+VLOOKUP($DP$2,宝石属性!$B$43:$M$66,COLUMNS(宝石属性!$B$43:I$66),0)*10*VLOOKUP(ROUNDDOWN($DO94,-1),宝石属性!$B$25:$N$41,2,0)*VLOOKUP(ROUNDDOWN($DO94,-1),宝石属性!$B$25:$N$41,3,0)+VLOOKUP($DP$2,职业被动!$B$6:$M$29,COLUMNS(职业被动!$B$6:I$29),0)*$DO94,0)</f>
        <v>952</v>
      </c>
      <c r="DV94" s="9">
        <f>ROUND(属性投放!J$4+装备属性!J$4*IF($DO94&lt;10,1,ROUNDDOWN($DO94,-1))+SUM(属性投放!K$37:K$45)*$DO94+VLOOKUP($DP$2,一级属性!$E$41:$P$64,COLUMNS(一级属性!$E$41:M$64),0)*($DO94+0.25*IF($DO94&lt;10,1,ROUNDDOWN($DO94,-1)))+VLOOKUP($DP$2,宝石属性!$B$43:$M$66,COLUMNS(宝石属性!$B$43:J$66),0)*10*VLOOKUP(ROUNDDOWN($DO94,-1),宝石属性!$B$25:$N$41,2,0)*VLOOKUP(ROUNDDOWN($DO94,-1),宝石属性!$B$25:$N$41,3,0)+VLOOKUP($DP$2,职业被动!$B$6:$M$29,COLUMNS(职业被动!$B$6:J$29),0)*$DO94,0)</f>
        <v>703</v>
      </c>
      <c r="DW94" s="9">
        <f>ROUND(属性投放!K$4+装备属性!K$4*IF($DO94&lt;10,1,ROUNDDOWN($DO94,-1))+SUM(属性投放!L$37:L$45)*$DO94+VLOOKUP($DP$2,一级属性!$E$41:$P$64,COLUMNS(一级属性!$E$41:N$64),0)*($DO94+0.25*IF($DO94&lt;10,1,ROUNDDOWN($DO94,-1)))+VLOOKUP($DP$2,宝石属性!$B$43:$M$66,COLUMNS(宝石属性!$B$43:K$66),0)*10*VLOOKUP(ROUNDDOWN($DO94,-1),宝石属性!$B$25:$N$41,2,0)*VLOOKUP(ROUNDDOWN($DO94,-1),宝石属性!$B$25:$N$41,3,0)+VLOOKUP($DP$2,职业被动!$B$6:$M$29,COLUMNS(职业被动!$B$6:K$29),0)*$DO94,0)</f>
        <v>496</v>
      </c>
      <c r="DX94" s="9">
        <f>ROUND(属性投放!L$4+装备属性!L$4*IF($DO94&lt;10,1,ROUNDDOWN($DO94,-1))+SUM(属性投放!M$37:M$45)*$DO94+VLOOKUP($DP$2,一级属性!$E$41:$P$64,COLUMNS(一级属性!$E$41:O$64),0)*($DO94+0.25*IF($DO94&lt;10,1,ROUNDDOWN($DO94,-1)))+VLOOKUP($DP$2,宝石属性!$B$43:$M$66,COLUMNS(宝石属性!$B$43:L$66),0)*10*VLOOKUP(ROUNDDOWN($DO94,-1),宝石属性!$B$25:$N$41,2,0)*VLOOKUP(ROUNDDOWN($DO94,-1),宝石属性!$B$25:$N$41,3,0)+VLOOKUP($DP$2,职业被动!$B$6:$M$29,COLUMNS(职业被动!$B$6:L$29),0)*$DO94,0)</f>
        <v>27</v>
      </c>
      <c r="DY94" s="9">
        <f>ROUND(属性投放!M$4+装备属性!M$4*IF($DO94&lt;10,1,ROUNDDOWN($DO94,-1))+SUM(属性投放!N$37:N$45)*$DO94+VLOOKUP($DP$2,一级属性!$E$41:$P$64,COLUMNS(一级属性!$E$41:P$64),0)*($DO94+0.25*IF($DO94&lt;10,1,ROUNDDOWN($DO94,-1)))+VLOOKUP($DP$2,宝石属性!$B$43:$M$66,COLUMNS(宝石属性!$B$43:M$66),0)*10*VLOOKUP(ROUNDDOWN($DO94,-1),宝石属性!$B$25:$N$41,2,0)*VLOOKUP(ROUNDDOWN($DO94,-1),宝石属性!$B$25:$N$41,3,0)+VLOOKUP($DP$2,职业被动!$B$6:$M$29,COLUMNS(职业被动!$B$6:M$29),0)*$DO94,0)</f>
        <v>937</v>
      </c>
      <c r="DZ94" s="48">
        <f>属性价值和能力评分!$F$9+ROUND(属性价值和能力评分!$F$38*10,0)*DO94+ROUND((SUM(装备属性!$W$9:$W$14)+属性价值和能力评分!$F$38*1.25+1.4+2.8)*IF(DO94&lt;10,1,ROUNDDOWN(DO94,-1)),0)+15*VLOOKUP(ROUNDDOWN(DO94,-1),宝石属性!$B$26:$D$41,2,0)*6*VLOOKUP(ROUNDDOWN(DO94,-1),宝石属性!$B$26:$D$41,3,0)+(属性价值和能力评分!$F$49*9+属性价值和能力评分!$F$50*2+属性价值和能力评分!$F$53*8/5)*DO94</f>
        <v>17474</v>
      </c>
      <c r="EA94" s="17"/>
      <c r="EB94" s="1">
        <v>91</v>
      </c>
      <c r="EC94" s="1">
        <f>ROUND(CC94/MAX(CE94/10,((CE94*(1+属性投放!$E$8)-CF94+属性投放!$F$8*EB94)*(1+属性投放!$G$8)*(1+属性投放!$H$8))),1)</f>
        <v>2.9</v>
      </c>
      <c r="ED94" s="1">
        <f>ROUND(CP94/MAX(CE94/10,((CE94*(1+属性投放!$E$8)-CS94+属性投放!$F$8*EB94)*(1+属性投放!$G$8)*(1+属性投放!$H$8))),1)</f>
        <v>2.7</v>
      </c>
      <c r="EE94" s="1">
        <f>ROUND(DC94/MAX(CE94/10,((CE94*(1+属性投放!$E$8)-DF94+属性投放!$F$8*EB94)*(1+属性投放!$G$8)*(1+属性投放!$H$8))),1)</f>
        <v>24.4</v>
      </c>
      <c r="EF94" s="1">
        <f>ROUND(DP94/MAX(CE94/10,((CE94*(1+属性投放!$E$8)-DS94+属性投放!$F$8*EB94)*(1+属性投放!$G$8)*(1+属性投放!$H$8))),1)</f>
        <v>6.7</v>
      </c>
      <c r="EH94" s="1">
        <f>ROUND(CC94/MAX(属性投放!$F$9*EB94,((CT94*(1+属性投放!$E$9)-CH94+属性投放!$F$9*EB94)*(1+属性投放!$G$9)*(1+属性投放!$H$9))),1)</f>
        <v>2.6</v>
      </c>
      <c r="EI94" s="1">
        <f>ROUND(CP94/MAX(属性投放!$F$9*EB94,((CT94*(1+属性投放!$E$9)-CU94+属性投放!$F$9*EB94)*(1+属性投放!$G$9)*(1+属性投放!$H$9))),1)</f>
        <v>3.3</v>
      </c>
      <c r="EJ94" s="1">
        <f>ROUND(DC94/MAX(属性投放!$F$9*EB94,((CT94*(1+属性投放!$E$9)-DH94+属性投放!$F$9*EB94)*(1+属性投放!$G$9)*(1+属性投放!$H$9))),1)</f>
        <v>2.8</v>
      </c>
      <c r="EK94" s="1">
        <f>ROUND(DP94/MAX(属性投放!$F$9*EB94,((CT94*(1+属性投放!$E$9)-DU94+属性投放!$F$9*EB94)*(1+属性投放!$G$9)*(1+属性投放!$H$9))),1)</f>
        <v>6</v>
      </c>
      <c r="EM94" s="1">
        <f>ROUND(CC94/((BW94*(1+属性投放!$E$10)+属性投放!$F$10*EB94)*(1+属性投放!$G$10)*(1+属性投放!$H$10)),1)</f>
        <v>5.6</v>
      </c>
      <c r="EN94" s="1">
        <f>ROUND(CP94/((BW94*(1+属性投放!$E$10)+属性投放!$F$10*EB94)*(1+属性投放!$G$10)*(1+属性投放!$H$10)),1)</f>
        <v>5.6</v>
      </c>
      <c r="EO94" s="1">
        <f>ROUND(DC94/((BW94*(1+属性投放!$E$10)+属性投放!$F$10*EB94)*(1+属性投放!$G$10)*(1+属性投放!$H$10)),1)</f>
        <v>6.4</v>
      </c>
      <c r="EP94" s="1">
        <f>ROUND(DP94/((BW94*(1+属性投放!$E$10)+属性投放!$F$10*EB94)*(1+属性投放!$G$10)*(1+属性投放!$H$10)),1)</f>
        <v>13.7</v>
      </c>
    </row>
    <row r="95" spans="2:146">
      <c r="B95" s="1">
        <v>92</v>
      </c>
      <c r="C95" s="9">
        <f>ROUND(属性投放!D$4+装备属性!D$4*IF($B95&lt;10,1,ROUNDDOWN($B95,-1))+SUM(属性投放!E$37:E$45)*$B95+VLOOKUP($C$2,一级属性!$E$41:$P$64,COLUMNS(一级属性!$E$41:G$64),0)*($B95+0.25*IF($B95&lt;10,1,ROUNDDOWN($B95,-1)))+VLOOKUP($C$2,宝石属性!$B$43:$M$66,COLUMNS(宝石属性!$B$43:D$66),0)*10*VLOOKUP(ROUNDDOWN($B95,-1),宝石属性!$B$25:$N$41,2,0)*VLOOKUP(ROUNDDOWN($B95,-1),宝石属性!$B$25:$N$41,3,0)+VLOOKUP($C$2,职业被动!$B$6:$M$29,COLUMNS(职业被动!$B$6:D$29),0)*$B95,0)</f>
        <v>5508</v>
      </c>
      <c r="D95" s="9">
        <f>ROUND(属性投放!E$4+装备属性!E$4*IF($B95&lt;10,1,ROUNDDOWN($B95,-1))+SUM(属性投放!F$37:F$38)*$B95+VLOOKUP($C$2,一级属性!$E$67:$P$90,COLUMNS(一级属性!$E$67:H$90),0)*$B95+VLOOKUP($C$2,宝石属性!$B$43:$M$66,COLUMNS(宝石属性!$B$43:E$66),0)*10*VLOOKUP(ROUNDDOWN($B95,-1),宝石属性!$B$25:$N$41,2,0)*VLOOKUP(ROUNDDOWN($B95,-1),宝石属性!$B$25:$N$41,3,0)+VLOOKUP($C$2,职业被动!$B$6:$M$29,COLUMNS(职业被动!$B$6:E$29),0)*$B95,0)</f>
        <v>2318</v>
      </c>
      <c r="E95" s="9">
        <f>ROUND(属性投放!F$4+装备属性!F$4*IF($B95&lt;10,1,ROUNDDOWN($B95,-1))+SUM(属性投放!G$37:G$38)*$B95+VLOOKUP($C$2,一级属性!$E$67:$P$90,COLUMNS(一级属性!$E$67:I$90),0)*$B95+VLOOKUP($C$2,宝石属性!$B$43:$M$66,COLUMNS(宝石属性!$B$43:F$66),0)*10*VLOOKUP(ROUNDDOWN($B95,-1),宝石属性!$B$25:$N$41,2,0)*VLOOKUP(ROUNDDOWN($B95,-1),宝石属性!$B$25:$N$41,3,0)+VLOOKUP($C$2,职业被动!$B$6:$M$29,COLUMNS(职业被动!$B$6:F$29),0)*$B95,0)</f>
        <v>1872</v>
      </c>
      <c r="F95" s="9">
        <f>ROUND(属性投放!G$4+装备属性!G$4*IF($B95&lt;10,1,ROUNDDOWN($B95,-1))+SUM(属性投放!H$37:H$38)*$B95+VLOOKUP($C$2,一级属性!$E$67:$P$90,COLUMNS(一级属性!$E$67:J$90),0)*$B95+VLOOKUP($C$2,宝石属性!$B$43:$M$66,COLUMNS(宝石属性!$B$43:G$66),0)*10*VLOOKUP(ROUNDDOWN($B95,-1),宝石属性!$B$25:$N$41,2,0)*VLOOKUP(ROUNDDOWN($B95,-1),宝石属性!$B$25:$N$41,3,0)+VLOOKUP($C$2,职业被动!$B$6:$M$29,COLUMNS(职业被动!$B$6:G$29),0)*$B95,0)</f>
        <v>1045</v>
      </c>
      <c r="G95" s="9">
        <f>ROUND(属性投放!H$4+装备属性!H$4*IF($B95&lt;10,1,ROUNDDOWN($B95,-1))+SUM(属性投放!I$37:I$38)*$B95+VLOOKUP($C$2,一级属性!$E$67:$P$90,COLUMNS(一级属性!$E$67:K$90),0)*$B95+VLOOKUP($C$2,宝石属性!$B$43:$M$66,COLUMNS(宝石属性!$B$43:H$66),0)*10*VLOOKUP(ROUNDDOWN($B95,-1),宝石属性!$B$25:$N$41,2,0)*VLOOKUP(ROUNDDOWN($B95,-1),宝石属性!$B$25:$N$41,3,0)+VLOOKUP($C$2,职业被动!$B$6:$M$29,COLUMNS(职业被动!$B$6:H$29),0)*$B95,0)</f>
        <v>633</v>
      </c>
      <c r="H95" s="9">
        <f>ROUND(属性投放!I$4+装备属性!I$4*IF($B95&lt;10,1,ROUNDDOWN($B95,-1))+SUM(属性投放!J$37:J$38)*$B95+VLOOKUP($C$2,一级属性!$E$67:$P$90,COLUMNS(一级属性!$E$67:L$90),0)*$B95+VLOOKUP($C$2,宝石属性!$B$43:$M$66,COLUMNS(宝石属性!$B$43:I$66),0)*10*VLOOKUP(ROUNDDOWN($B95,-1),宝石属性!$B$25:$N$41,2,0)*VLOOKUP(ROUNDDOWN($B95,-1),宝石属性!$B$25:$N$41,3,0)+VLOOKUP($C$2,职业被动!$B$6:$M$29,COLUMNS(职业被动!$B$6:I$29),0)*$B95,0)</f>
        <v>1051</v>
      </c>
      <c r="I95" s="9">
        <f>ROUND(属性投放!J$4+装备属性!J$4*IF($B95&lt;10,1,ROUNDDOWN($B95,-1))+SUM(属性投放!K$37:K$38)*$B95+VLOOKUP($C$2,一级属性!$E$67:$P$90,COLUMNS(一级属性!$E$67:M$90),0)*$B95+VLOOKUP($C$2,宝石属性!$B$43:$M$66,COLUMNS(宝石属性!$B$43:J$66),0)*10*VLOOKUP(ROUNDDOWN($B95,-1),宝石属性!$B$25:$N$41,2,0)*VLOOKUP(ROUNDDOWN($B95,-1),宝石属性!$B$25:$N$41,3,0)+VLOOKUP($C$2,职业被动!$B$6:$M$29,COLUMNS(职业被动!$B$6:J$29),0)*$B95,0)</f>
        <v>707</v>
      </c>
      <c r="J95" s="9">
        <f>ROUND(属性投放!K$4+装备属性!K$4*IF($B95&lt;10,1,ROUNDDOWN($B95,-1))+SUM(属性投放!L$37:L$38)*$B95+VLOOKUP($C$2,一级属性!$E$67:$P$90,COLUMNS(一级属性!$E$67:N$90),0)*$B95+VLOOKUP($C$2,宝石属性!$B$43:$M$66,COLUMNS(宝石属性!$B$43:K$66),0)*10*VLOOKUP(ROUNDDOWN($B95,-1),宝石属性!$B$25:$N$41,2,0)*VLOOKUP(ROUNDDOWN($B95,-1),宝石属性!$B$25:$N$41,3,0)+VLOOKUP($C$2,职业被动!$B$6:$M$29,COLUMNS(职业被动!$B$6:K$29),0)*$B95,0)</f>
        <v>336</v>
      </c>
      <c r="K95" s="9">
        <f>ROUND(属性投放!L$4+装备属性!L$4*IF($B95&lt;10,1,ROUNDDOWN($B95,-1))+SUM(属性投放!M$37:M$38)*$B95+VLOOKUP($C$2,一级属性!$E$67:$P$90,COLUMNS(一级属性!$E$67:O$90),0)*$B95+VLOOKUP($C$2,宝石属性!$B$43:$M$66,COLUMNS(宝石属性!$B$43:L$66),0)*10*VLOOKUP(ROUNDDOWN($B95,-1),宝石属性!$B$25:$N$41,2,0)*VLOOKUP(ROUNDDOWN($B95,-1),宝石属性!$B$25:$N$41,3,0)+VLOOKUP($C$2,职业被动!$B$6:$M$29,COLUMNS(职业被动!$B$6:L$29),0)*$B95,0)</f>
        <v>28</v>
      </c>
      <c r="L95" s="9">
        <f>ROUND(属性投放!M$4+装备属性!M$4*IF($B95&lt;10,1,ROUNDDOWN($B95,-1))+SUM(属性投放!N$37:N$38)*$B95+VLOOKUP($C$2,一级属性!$E$67:$P$90,COLUMNS(一级属性!$E$67:P$90),0)*$B95+VLOOKUP($C$2,宝石属性!$B$43:$M$66,COLUMNS(宝石属性!$B$43:M$66),0)*10*VLOOKUP(ROUNDDOWN($B95,-1),宝石属性!$B$25:$N$41,2,0)*VLOOKUP(ROUNDDOWN($B95,-1),宝石属性!$B$25:$N$41,3,0)+VLOOKUP($C$2,职业被动!$B$6:$M$29,COLUMNS(职业被动!$B$6:M$29),0)*$B95,0)</f>
        <v>1028</v>
      </c>
      <c r="M95" s="48">
        <f>属性价值和能力评分!$F$9+ROUND(属性价值和能力评分!$F$38*10,0)*B95+ROUND((SUM(装备属性!$W$9:$W$14)+属性价值和能力评分!$F$38*1.25+1.4+2.8)*IF(B95&lt;10,1,ROUNDDOWN(B95,-1)),0)+15*VLOOKUP(ROUNDDOWN(B95,-1),宝石属性!$B$26:$D$41,2,0)*6*VLOOKUP(ROUNDDOWN(B95,-1),宝石属性!$B$26:$D$41,3,0)+(属性价值和能力评分!$F$49*9+属性价值和能力评分!$F$50*2+属性价值和能力评分!$F$53*8/5)*B95</f>
        <v>17594</v>
      </c>
      <c r="N95" s="20"/>
      <c r="O95" s="1">
        <v>92</v>
      </c>
      <c r="P95" s="9">
        <f>ROUND(属性投放!D$4+装备属性!D$4*IF($O95&lt;10,1,ROUNDDOWN($O95,-1))+SUM(属性投放!E$37:E$45)*$O95+VLOOKUP($P$2,一级属性!$E$41:$P$64,COLUMNS(一级属性!$E$41:G$64),0)*($O95+0.25*IF($O95&lt;10,1,ROUNDDOWN($O95,-1)))+VLOOKUP($P$2,宝石属性!$B$43:$M$66,COLUMNS(宝石属性!$B$43:D$66),0)*10*VLOOKUP(ROUNDDOWN($O95,-1),宝石属性!$B$25:$N$41,2,0)*VLOOKUP(ROUNDDOWN($O95,-1),宝石属性!$B$25:$N$41,3,0)+VLOOKUP($P$2,职业被动!$B$6:$M$29,COLUMNS(职业被动!$B$6:D$29),0)*$O95,0)</f>
        <v>6796</v>
      </c>
      <c r="Q95" s="9">
        <f>ROUND(属性投放!E$4+装备属性!E$4*IF($O95&lt;10,1,ROUNDDOWN($O95,-1))+SUM(属性投放!F$37:F$45)*$O95+VLOOKUP($P$2,一级属性!$E$41:$P$64,COLUMNS(一级属性!$E$41:H$64),0)*($O95+0.25*IF($O95&lt;10,1,ROUNDDOWN($O95,-1)))+VLOOKUP($P$2,宝石属性!$B$43:$M$66,COLUMNS(宝石属性!$B$43:E$66),0)*10*VLOOKUP(ROUNDDOWN($O95,-1),宝石属性!$B$25:$N$41,2,0)*VLOOKUP(ROUNDDOWN($O95,-1),宝石属性!$B$25:$N$41,3,0)+VLOOKUP($P$2,职业被动!$B$6:$M$29,COLUMNS(职业被动!$B$6:E$29),0)*$O95,0)</f>
        <v>4036</v>
      </c>
      <c r="R95" s="9">
        <f>ROUND(属性投放!F$4+装备属性!F$4*IF($O95&lt;10,1,ROUNDDOWN($O95,-1))+SUM(属性投放!G$37:G$45)*$O95+VLOOKUP($P$2,一级属性!$E$41:$P$64,COLUMNS(一级属性!$E$41:I$64),0)*($O95+0.25*IF($O95&lt;10,1,ROUNDDOWN($O95,-1)))+VLOOKUP($P$2,宝石属性!$B$43:$M$66,COLUMNS(宝石属性!$B$43:F$66),0)*10*VLOOKUP(ROUNDDOWN($O95,-1),宝石属性!$B$25:$N$41,2,0)*VLOOKUP(ROUNDDOWN($O95,-1),宝石属性!$B$25:$N$41,3,0)+VLOOKUP($P$2,职业被动!$B$6:$M$29,COLUMNS(职业被动!$B$6:F$29),0)*$O95,0)</f>
        <v>1022</v>
      </c>
      <c r="S95" s="9">
        <f>ROUND(属性投放!G$4+装备属性!G$4*IF($O95&lt;10,1,ROUNDDOWN($O95,-1))+SUM(属性投放!H$37:H$45)*$O95+VLOOKUP($P$2,一级属性!$E$41:$P$64,COLUMNS(一级属性!$E$41:J$64),0)*($O95+0.25*IF($O95&lt;10,1,ROUNDDOWN($O95,-1)))+VLOOKUP($P$2,宝石属性!$B$43:$M$66,COLUMNS(宝石属性!$B$43:G$66),0)*10*VLOOKUP(ROUNDDOWN($O95,-1),宝石属性!$B$25:$N$41,2,0)*VLOOKUP(ROUNDDOWN($O95,-1),宝石属性!$B$25:$N$41,3,0)+VLOOKUP($P$2,职业被动!$B$6:$M$29,COLUMNS(职业被动!$B$6:G$29),0)*$O95,0)</f>
        <v>953</v>
      </c>
      <c r="T95" s="9">
        <f>ROUND(属性投放!H$4+装备属性!H$4*IF($O95&lt;10,1,ROUNDDOWN($O95,-1))+SUM(属性投放!I$37:I$45)*$O95+VLOOKUP($P$2,一级属性!$E$41:$P$64,COLUMNS(一级属性!$E$41:K$64),0)*($O95+0.25*IF($O95&lt;10,1,ROUNDDOWN($O95,-1)))+VLOOKUP($P$2,宝石属性!$B$43:$M$66,COLUMNS(宝石属性!$B$43:H$66),0)*10*VLOOKUP(ROUNDDOWN($O95,-1),宝石属性!$B$25:$N$41,2,0)*VLOOKUP(ROUNDDOWN($O95,-1),宝石属性!$B$25:$N$41,3,0)+VLOOKUP($P$2,职业被动!$B$6:$M$29,COLUMNS(职业被动!$B$6:H$29),0)*$O95,0)</f>
        <v>1069</v>
      </c>
      <c r="U95" s="9">
        <f>ROUND(属性投放!I$4+装备属性!I$4*IF($O95&lt;10,1,ROUNDDOWN($O95,-1))+SUM(属性投放!J$37:J$45)*$O95+VLOOKUP($P$2,一级属性!$E$41:$P$64,COLUMNS(一级属性!$E$41:L$64),0)*($O95+0.25*IF($O95&lt;10,1,ROUNDDOWN($O95,-1)))+VLOOKUP($P$2,宝石属性!$B$43:$M$66,COLUMNS(宝石属性!$B$43:I$66),0)*10*VLOOKUP(ROUNDDOWN($O95,-1),宝石属性!$B$25:$N$41,2,0)*VLOOKUP(ROUNDDOWN($O95,-1),宝石属性!$B$25:$N$41,3,0)+VLOOKUP($P$2,职业被动!$B$6:$M$29,COLUMNS(职业被动!$B$6:I$29),0)*$O95,0)</f>
        <v>1118</v>
      </c>
      <c r="V95" s="9">
        <f>ROUND(属性投放!J$4+装备属性!J$4*IF($O95&lt;10,1,ROUNDDOWN($O95,-1))+SUM(属性投放!K$37:K$45)*$O95+VLOOKUP($P$2,一级属性!$E$41:$P$64,COLUMNS(一级属性!$E$41:M$64),0)*($O95+0.25*IF($O95&lt;10,1,ROUNDDOWN($O95,-1)))+VLOOKUP($P$2,宝石属性!$B$43:$M$66,COLUMNS(宝石属性!$B$43:J$66),0)*10*VLOOKUP(ROUNDDOWN($O95,-1),宝石属性!$B$25:$N$41,2,0)*VLOOKUP(ROUNDDOWN($O95,-1),宝石属性!$B$25:$N$41,3,0)+VLOOKUP($P$2,职业被动!$B$6:$M$29,COLUMNS(职业被动!$B$6:J$29),0)*$O95,0)</f>
        <v>787</v>
      </c>
      <c r="W95" s="9">
        <f>ROUND(属性投放!K$4+装备属性!K$4*IF($O95&lt;10,1,ROUNDDOWN($O95,-1))+SUM(属性投放!L$37:L$45)*$O95+VLOOKUP($P$2,一级属性!$E$41:$P$64,COLUMNS(一级属性!$E$41:N$64),0)*($O95+0.25*IF($O95&lt;10,1,ROUNDDOWN($O95,-1)))+VLOOKUP($P$2,宝石属性!$B$43:$M$66,COLUMNS(宝石属性!$B$43:K$66),0)*10*VLOOKUP(ROUNDDOWN($O95,-1),宝石属性!$B$25:$N$41,2,0)*VLOOKUP(ROUNDDOWN($O95,-1),宝石属性!$B$25:$N$41,3,0)+VLOOKUP($P$2,职业被动!$B$6:$M$29,COLUMNS(职业被动!$B$6:K$29),0)*$O95,0)</f>
        <v>496</v>
      </c>
      <c r="X95" s="9">
        <f>ROUND(属性投放!L$4+装备属性!L$4*IF($O95&lt;10,1,ROUNDDOWN($O95,-1))+SUM(属性投放!M$37:M$45)*$O95+VLOOKUP($P$2,一级属性!$E$41:$P$64,COLUMNS(一级属性!$E$41:O$64),0)*($O95+0.25*IF($O95&lt;10,1,ROUNDDOWN($O95,-1)))+VLOOKUP($P$2,宝石属性!$B$43:$M$66,COLUMNS(宝石属性!$B$43:L$66),0)*10*VLOOKUP(ROUNDDOWN($O95,-1),宝石属性!$B$25:$N$41,2,0)*VLOOKUP(ROUNDDOWN($O95,-1),宝石属性!$B$25:$N$41,3,0)+VLOOKUP($P$2,职业被动!$B$6:$M$29,COLUMNS(职业被动!$B$6:L$29),0)*$O95,0)</f>
        <v>28</v>
      </c>
      <c r="Y95" s="9">
        <f>ROUND(属性投放!M$4+装备属性!M$4*IF($O95&lt;10,1,ROUNDDOWN($O95,-1))+SUM(属性投放!N$37:N$45)*$O95+VLOOKUP($P$2,一级属性!$E$41:$P$64,COLUMNS(一级属性!$E$41:P$64),0)*($O95+0.25*IF($O95&lt;10,1,ROUNDDOWN($O95,-1)))+VLOOKUP($P$2,宝石属性!$B$43:$M$66,COLUMNS(宝石属性!$B$43:M$66),0)*10*VLOOKUP(ROUNDDOWN($O95,-1),宝石属性!$B$25:$N$41,2,0)*VLOOKUP(ROUNDDOWN($O95,-1),宝石属性!$B$25:$N$41,3,0)+VLOOKUP($P$2,职业被动!$B$6:$M$29,COLUMNS(职业被动!$B$6:M$29),0)*$O95,0)</f>
        <v>1028</v>
      </c>
      <c r="Z95" s="48">
        <f>属性价值和能力评分!$F$9+ROUND(属性价值和能力评分!$F$38*10,0)*O95+ROUND((SUM(装备属性!$W$9:$W$14)+属性价值和能力评分!$F$38*1.25+1.4+2.8)*IF(O95&lt;10,1,ROUNDDOWN(O95,-1)),0)+15*VLOOKUP(ROUNDDOWN(O95,-1),宝石属性!$B$26:$D$41,2,0)*6*VLOOKUP(ROUNDDOWN(O95,-1),宝石属性!$B$26:$D$41,3,0)+(属性价值和能力评分!$F$49*9+属性价值和能力评分!$F$50*2+属性价值和能力评分!$F$53*8/5)*O95</f>
        <v>17594</v>
      </c>
      <c r="AB95" s="1">
        <v>92</v>
      </c>
      <c r="AC95" s="9">
        <f>ROUND(属性投放!D$4+装备属性!D$4*IF($AB95&lt;10,1,ROUNDDOWN($AB95,-1))+SUM(属性投放!E$37:E$45)*$AB95+VLOOKUP($AC$2,一级属性!$E$41:$P$64,COLUMNS(一级属性!$E$41:G$64),0)*($AB95+0.25*IF($AB95&lt;10,1,ROUNDDOWN($AB95,-1)))+VLOOKUP($AC$2,宝石属性!$B$43:$M$66,COLUMNS(宝石属性!$B$43:D$66),0)*10*VLOOKUP(ROUNDDOWN($AB95,-1),宝石属性!$B$25:$N$41,2,0)*VLOOKUP(ROUNDDOWN($AB95,-1),宝石属性!$B$25:$N$41,3,0)+VLOOKUP($AC$2,职业被动!$B$6:$M$29,COLUMNS(职业被动!$B$6:D$29),0)*$AB95,0)</f>
        <v>6152</v>
      </c>
      <c r="AD95" s="9">
        <f>ROUND(属性投放!E$4+装备属性!E$4*IF($AB95&lt;10,1,ROUNDDOWN($AB95,-1))+SUM(属性投放!F$37:F$45)*$AB95+VLOOKUP($AC$2,一级属性!$E$41:$P$64,COLUMNS(一级属性!$E$41:H$64),0)*($AB95+0.25*IF($AB95&lt;10,1,ROUNDDOWN($AB95,-1)))+VLOOKUP($AC$2,宝石属性!$B$43:$M$66,COLUMNS(宝石属性!$B$43:E$66),0)*10*VLOOKUP(ROUNDDOWN($AB95,-1),宝石属性!$B$25:$N$41,2,0)*VLOOKUP(ROUNDDOWN($AB95,-1),宝石属性!$B$25:$N$41,3,0)+VLOOKUP($AC$2,职业被动!$B$6:$M$29,COLUMNS(职业被动!$B$6:E$29),0)*$AB95,0)</f>
        <v>2318</v>
      </c>
      <c r="AE95" s="9">
        <f>ROUND(属性投放!F$4+装备属性!F$4*IF($AB95&lt;10,1,ROUNDDOWN($AB95,-1))+SUM(属性投放!G$37:G$45)*$AB95+VLOOKUP($AC$2,一级属性!$E$41:$P$64,COLUMNS(一级属性!$E$41:I$64),0)*($AB95+0.25*IF($AB95&lt;10,1,ROUNDDOWN($AB95,-1)))+VLOOKUP($AC$2,宝石属性!$B$43:$M$66,COLUMNS(宝石属性!$B$43:F$66),0)*10*VLOOKUP(ROUNDDOWN($AB95,-1),宝石属性!$B$25:$N$41,2,0)*VLOOKUP(ROUNDDOWN($AB95,-1),宝石属性!$B$25:$N$41,3,0)+VLOOKUP($AC$2,职业被动!$B$6:$M$29,COLUMNS(职业被动!$B$6:F$29),0)*$AB95,0)</f>
        <v>1640</v>
      </c>
      <c r="AF95" s="9">
        <f>ROUND(属性投放!G$4+装备属性!G$4*IF($AB95&lt;10,1,ROUNDDOWN($AB95,-1))+SUM(属性投放!H$37:H$45)*$AB95+VLOOKUP($AC$2,一级属性!$E$41:$P$64,COLUMNS(一级属性!$E$41:J$64),0)*($AB95+0.25*IF($AB95&lt;10,1,ROUNDDOWN($AB95,-1)))+VLOOKUP($AC$2,宝石属性!$B$43:$M$66,COLUMNS(宝石属性!$B$43:G$66),0)*10*VLOOKUP(ROUNDDOWN($AB95,-1),宝石属性!$B$25:$N$41,2,0)*VLOOKUP(ROUNDDOWN($AB95,-1),宝石属性!$B$25:$N$41,3,0)+VLOOKUP($AC$2,职业被动!$B$6:$M$29,COLUMNS(职业被动!$B$6:G$29),0)*$AB95,0)</f>
        <v>1137</v>
      </c>
      <c r="AG95" s="9">
        <f>ROUND(属性投放!H$4+装备属性!H$4*IF($AB95&lt;10,1,ROUNDDOWN($AB95,-1))+SUM(属性投放!I$37:I$45)*$AB95+VLOOKUP($AC$2,一级属性!$E$41:$P$64,COLUMNS(一级属性!$E$41:K$64),0)*($AB95+0.25*IF($AB95&lt;10,1,ROUNDDOWN($AB95,-1)))+VLOOKUP($AC$2,宝石属性!$B$43:$M$66,COLUMNS(宝石属性!$B$43:H$66),0)*10*VLOOKUP(ROUNDDOWN($AB95,-1),宝石属性!$B$25:$N$41,2,0)*VLOOKUP(ROUNDDOWN($AB95,-1),宝石属性!$B$25:$N$41,3,0)+VLOOKUP($AC$2,职业被动!$B$6:$M$29,COLUMNS(职业被动!$B$6:H$29),0)*$AB95,0)</f>
        <v>633</v>
      </c>
      <c r="AH95" s="9">
        <f>ROUND(属性投放!I$4+装备属性!I$4*IF($AB95&lt;10,1,ROUNDDOWN($AB95,-1))+SUM(属性投放!J$37:J$45)*$AB95+VLOOKUP($AC$2,一级属性!$E$41:$P$64,COLUMNS(一级属性!$E$41:L$64),0)*($AB95+0.25*IF($AB95&lt;10,1,ROUNDDOWN($AB95,-1)))+VLOOKUP($AC$2,宝石属性!$B$43:$M$66,COLUMNS(宝石属性!$B$43:I$66),0)*10*VLOOKUP(ROUNDDOWN($AB95,-1),宝石属性!$B$25:$N$41,2,0)*VLOOKUP(ROUNDDOWN($AB95,-1),宝石属性!$B$25:$N$41,3,0)+VLOOKUP($AC$2,职业被动!$B$6:$M$29,COLUMNS(职业被动!$B$6:I$29),0)*$AB95,0)</f>
        <v>1049</v>
      </c>
      <c r="AI95" s="9">
        <f>ROUND(属性投放!J$4+装备属性!J$4*IF($AB95&lt;10,1,ROUNDDOWN($AB95,-1))+SUM(属性投放!K$37:K$45)*$AB95+VLOOKUP($AC$2,一级属性!$E$41:$P$64,COLUMNS(一级属性!$E$41:M$64),0)*($AB95+0.25*IF($AB95&lt;10,1,ROUNDDOWN($AB95,-1)))+VLOOKUP($AC$2,宝石属性!$B$43:$M$66,COLUMNS(宝石属性!$B$43:J$66),0)*10*VLOOKUP(ROUNDDOWN($AB95,-1),宝石属性!$B$25:$N$41,2,0)*VLOOKUP(ROUNDDOWN($AB95,-1),宝石属性!$B$25:$N$41,3,0)+VLOOKUP($AC$2,职业被动!$B$6:$M$29,COLUMNS(职业被动!$B$6:J$29),0)*$AB95,0)</f>
        <v>707</v>
      </c>
      <c r="AJ95" s="9">
        <f>ROUND(属性投放!K$4+装备属性!K$4*IF($AB95&lt;10,1,ROUNDDOWN($AB95,-1))+SUM(属性投放!L$37:L$45)*$AB95+VLOOKUP($AC$2,一级属性!$E$41:$P$64,COLUMNS(一级属性!$E$41:N$64),0)*($AB95+0.25*IF($AB95&lt;10,1,ROUNDDOWN($AB95,-1)))+VLOOKUP($AC$2,宝石属性!$B$43:$M$66,COLUMNS(宝石属性!$B$43:K$66),0)*10*VLOOKUP(ROUNDDOWN($AB95,-1),宝石属性!$B$25:$N$41,2,0)*VLOOKUP(ROUNDDOWN($AB95,-1),宝石属性!$B$25:$N$41,3,0)+VLOOKUP($AC$2,职业被动!$B$6:$M$29,COLUMNS(职业被动!$B$6:K$29),0)*$AB95,0)</f>
        <v>336</v>
      </c>
      <c r="AK95" s="9">
        <f>ROUND(属性投放!L$4+装备属性!L$4*IF($AB95&lt;10,1,ROUNDDOWN($AB95,-1))+SUM(属性投放!M$37:M$45)*$AB95+VLOOKUP($AC$2,一级属性!$E$41:$P$64,COLUMNS(一级属性!$E$41:O$64),0)*($AB95+0.25*IF($AB95&lt;10,1,ROUNDDOWN($AB95,-1)))+VLOOKUP($AC$2,宝石属性!$B$43:$M$66,COLUMNS(宝石属性!$B$43:L$66),0)*10*VLOOKUP(ROUNDDOWN($AB95,-1),宝石属性!$B$25:$N$41,2,0)*VLOOKUP(ROUNDDOWN($AB95,-1),宝石属性!$B$25:$N$41,3,0)+VLOOKUP($AC$2,职业被动!$B$6:$M$29,COLUMNS(职业被动!$B$6:L$29),0)*$AB95,0)</f>
        <v>28</v>
      </c>
      <c r="AL95" s="9">
        <f>ROUND(属性投放!M$4+装备属性!M$4*IF($AB95&lt;10,1,ROUNDDOWN($AB95,-1))+SUM(属性投放!N$37:N$45)*$AB95+VLOOKUP($AC$2,一级属性!$E$41:$P$64,COLUMNS(一级属性!$E$41:P$64),0)*($AB95+0.25*IF($AB95&lt;10,1,ROUNDDOWN($AB95,-1)))+VLOOKUP($AC$2,宝石属性!$B$43:$M$66,COLUMNS(宝石属性!$B$43:M$66),0)*10*VLOOKUP(ROUNDDOWN($AB95,-1),宝石属性!$B$25:$N$41,2,0)*VLOOKUP(ROUNDDOWN($AB95,-1),宝石属性!$B$25:$N$41,3,0)+VLOOKUP($AC$2,职业被动!$B$6:$M$29,COLUMNS(职业被动!$B$6:M$29),0)*$AB95,0)</f>
        <v>1028</v>
      </c>
      <c r="AM95" s="48">
        <f>属性价值和能力评分!$F$9+ROUND(属性价值和能力评分!$F$38*10,0)*AB95+ROUND((SUM(装备属性!$W$9:$W$14)+属性价值和能力评分!$F$38*1.25+1.4+2.8)*IF(AB95&lt;10,1,ROUNDDOWN(AB95,-1)),0)+15*VLOOKUP(ROUNDDOWN(AB95,-1),宝石属性!$B$26:$D$41,2,0)*6*VLOOKUP(ROUNDDOWN(AB95,-1),宝石属性!$B$26:$D$41,3,0)+(属性价值和能力评分!$F$49*9+属性价值和能力评分!$F$50*2+属性价值和能力评分!$F$53*8/5)*AB95</f>
        <v>17594</v>
      </c>
      <c r="AO95" s="1">
        <v>92</v>
      </c>
      <c r="AP95" s="9">
        <f>ROUND(属性投放!D$4+装备属性!D$4*IF($AO95&lt;10,1,ROUNDDOWN($AO95,-1))+SUM(属性投放!E$37:E$45)*$AO95+VLOOKUP($AP$2,一级属性!$E$41:$P$64,COLUMNS(一级属性!$E$41:G$64),0)*($AO95+0.25*IF($AO95&lt;10,1,ROUNDDOWN($AO95,-1)))+VLOOKUP($AP$2,宝石属性!$B$43:$M$66,COLUMNS(宝石属性!$B$43:D$66),0)*10*VLOOKUP(ROUNDDOWN($AO95,-1),宝石属性!$B$25:$N$41,2,0)*VLOOKUP(ROUNDDOWN($AO95,-1),宝石属性!$B$25:$N$41,3,0)+VLOOKUP($AP$2,职业被动!$B$6:$M$29,COLUMNS(职业被动!$B$6:D$29),0)*$AO95,0)</f>
        <v>6152</v>
      </c>
      <c r="AQ95" s="9">
        <f>ROUND(属性投放!E$4+装备属性!E$4*IF($AO95&lt;10,1,ROUNDDOWN($AO95,-1))+SUM(属性投放!F$37:F$45)*$AO95+VLOOKUP($AP$2,一级属性!$E$41:$P$64,COLUMNS(一级属性!$E$41:H$64),0)*($AO95+0.25*IF($AO95&lt;10,1,ROUNDDOWN($AO95,-1)))+VLOOKUP($AP$2,宝石属性!$B$43:$M$66,COLUMNS(宝石属性!$B$43:E$66),0)*10*VLOOKUP(ROUNDDOWN($AO95,-1),宝石属性!$B$25:$N$41,2,0)*VLOOKUP(ROUNDDOWN($AO95,-1),宝石属性!$B$25:$N$41,3,0)+VLOOKUP($AP$2,职业被动!$B$6:$M$29,COLUMNS(职业被动!$B$6:E$29),0)*$AO95,0)</f>
        <v>4036</v>
      </c>
      <c r="AR95" s="9">
        <f>ROUND(属性投放!F$4+装备属性!F$4*IF($AO95&lt;10,1,ROUNDDOWN($AO95,-1))+SUM(属性投放!G$37:G$45)*$AO95+VLOOKUP($AP$2,一级属性!$E$41:$P$64,COLUMNS(一级属性!$E$41:I$64),0)*($AO95+0.25*IF($AO95&lt;10,1,ROUNDDOWN($AO95,-1)))+VLOOKUP($AP$2,宝石属性!$B$43:$M$66,COLUMNS(宝石属性!$B$43:F$66),0)*10*VLOOKUP(ROUNDDOWN($AO95,-1),宝石属性!$B$25:$N$41,2,0)*VLOOKUP(ROUNDDOWN($AO95,-1),宝石属性!$B$25:$N$41,3,0)+VLOOKUP($AP$2,职业被动!$B$6:$M$29,COLUMNS(职业被动!$B$6:F$29),0)*$AO95,0)</f>
        <v>1022</v>
      </c>
      <c r="AS95" s="9">
        <f>ROUND(属性投放!G$4+装备属性!G$4*IF($AO95&lt;10,1,ROUNDDOWN($AO95,-1))+SUM(属性投放!H$37:H$45)*$AO95+VLOOKUP($AP$2,一级属性!$E$41:$P$64,COLUMNS(一级属性!$E$41:J$64),0)*($AO95+0.25*IF($AO95&lt;10,1,ROUNDDOWN($AO95,-1)))+VLOOKUP($AP$2,宝石属性!$B$43:$M$66,COLUMNS(宝石属性!$B$43:G$66),0)*10*VLOOKUP(ROUNDDOWN($AO95,-1),宝石属性!$B$25:$N$41,2,0)*VLOOKUP(ROUNDDOWN($AO95,-1),宝石属性!$B$25:$N$41,3,0)+VLOOKUP($AP$2,职业被动!$B$6:$M$29,COLUMNS(职业被动!$B$6:G$29),0)*$AO95,0)</f>
        <v>953</v>
      </c>
      <c r="AT95" s="9">
        <f>ROUND(属性投放!H$4+装备属性!H$4*IF($AO95&lt;10,1,ROUNDDOWN($AO95,-1))+SUM(属性投放!I$37:I$45)*$AO95+VLOOKUP($AP$2,一级属性!$E$41:$P$64,COLUMNS(一级属性!$E$41:K$64),0)*($AO95+0.25*IF($AO95&lt;10,1,ROUNDDOWN($AO95,-1)))+VLOOKUP($AP$2,宝石属性!$B$43:$M$66,COLUMNS(宝石属性!$B$43:H$66),0)*10*VLOOKUP(ROUNDDOWN($AO95,-1),宝石属性!$B$25:$N$41,2,0)*VLOOKUP(ROUNDDOWN($AO95,-1),宝石属性!$B$25:$N$41,3,0)+VLOOKUP($AP$2,职业被动!$B$6:$M$29,COLUMNS(职业被动!$B$6:H$29),0)*$AO95,0)</f>
        <v>977</v>
      </c>
      <c r="AU95" s="9">
        <f>ROUND(属性投放!I$4+装备属性!I$4*IF($AO95&lt;10,1,ROUNDDOWN($AO95,-1))+SUM(属性投放!J$37:J$45)*$AO95+VLOOKUP($AP$2,一级属性!$E$41:$P$64,COLUMNS(一级属性!$E$41:L$64),0)*($AO95+0.25*IF($AO95&lt;10,1,ROUNDDOWN($AO95,-1)))+VLOOKUP($AP$2,宝石属性!$B$43:$M$66,COLUMNS(宝石属性!$B$43:I$66),0)*10*VLOOKUP(ROUNDDOWN($AO95,-1),宝石属性!$B$25:$N$41,2,0)*VLOOKUP(ROUNDDOWN($AO95,-1),宝石属性!$B$25:$N$41,3,0)+VLOOKUP($AP$2,职业被动!$B$6:$M$29,COLUMNS(职业被动!$B$6:I$29),0)*$AO95,0)</f>
        <v>1118</v>
      </c>
      <c r="AV95" s="9">
        <f>ROUND(属性投放!J$4+装备属性!J$4*IF($AO95&lt;10,1,ROUNDDOWN($AO95,-1))+SUM(属性投放!K$37:K$45)*$AO95+VLOOKUP($AP$2,一级属性!$E$41:$P$64,COLUMNS(一级属性!$E$41:M$64),0)*($AO95+0.25*IF($AO95&lt;10,1,ROUNDDOWN($AO95,-1)))+VLOOKUP($AP$2,宝石属性!$B$43:$M$66,COLUMNS(宝石属性!$B$43:J$66),0)*10*VLOOKUP(ROUNDDOWN($AO95,-1),宝石属性!$B$25:$N$41,2,0)*VLOOKUP(ROUNDDOWN($AO95,-1),宝石属性!$B$25:$N$41,3,0)+VLOOKUP($AP$2,职业被动!$B$6:$M$29,COLUMNS(职业被动!$B$6:J$29),0)*$AO95,0)</f>
        <v>787</v>
      </c>
      <c r="AW95" s="9">
        <f>ROUND(属性投放!K$4+装备属性!K$4*IF($AO95&lt;10,1,ROUNDDOWN($AO95,-1))+SUM(属性投放!L$37:L$45)*$AO95+VLOOKUP($AP$2,一级属性!$E$41:$P$64,COLUMNS(一级属性!$E$41:N$64),0)*($AO95+0.25*IF($AO95&lt;10,1,ROUNDDOWN($AO95,-1)))+VLOOKUP($AP$2,宝石属性!$B$43:$M$66,COLUMNS(宝石属性!$B$43:K$66),0)*10*VLOOKUP(ROUNDDOWN($AO95,-1),宝石属性!$B$25:$N$41,2,0)*VLOOKUP(ROUNDDOWN($AO95,-1),宝石属性!$B$25:$N$41,3,0)+VLOOKUP($AP$2,职业被动!$B$6:$M$29,COLUMNS(职业被动!$B$6:K$29),0)*$AO95,0)</f>
        <v>336</v>
      </c>
      <c r="AX95" s="9">
        <f>ROUND(属性投放!L$4+装备属性!L$4*IF($AO95&lt;10,1,ROUNDDOWN($AO95,-1))+SUM(属性投放!M$37:M$45)*$AO95+VLOOKUP($AP$2,一级属性!$E$41:$P$64,COLUMNS(一级属性!$E$41:O$64),0)*($AO95+0.25*IF($AO95&lt;10,1,ROUNDDOWN($AO95,-1)))+VLOOKUP($AP$2,宝石属性!$B$43:$M$66,COLUMNS(宝石属性!$B$43:L$66),0)*10*VLOOKUP(ROUNDDOWN($AO95,-1),宝石属性!$B$25:$N$41,2,0)*VLOOKUP(ROUNDDOWN($AO95,-1),宝石属性!$B$25:$N$41,3,0)+VLOOKUP($AP$2,职业被动!$B$6:$M$29,COLUMNS(职业被动!$B$6:L$29),0)*$AO95,0)</f>
        <v>1008</v>
      </c>
      <c r="AY95" s="9">
        <f>ROUND(属性投放!M$4+装备属性!M$4*IF($AO95&lt;10,1,ROUNDDOWN($AO95,-1))+SUM(属性投放!N$37:N$45)*$AO95+VLOOKUP($AP$2,一级属性!$E$41:$P$64,COLUMNS(一级属性!$E$41:P$64),0)*($AO95+0.25*IF($AO95&lt;10,1,ROUNDDOWN($AO95,-1)))+VLOOKUP($AP$2,宝石属性!$B$43:$M$66,COLUMNS(宝石属性!$B$43:M$66),0)*10*VLOOKUP(ROUNDDOWN($AO95,-1),宝石属性!$B$25:$N$41,2,0)*VLOOKUP(ROUNDDOWN($AO95,-1),宝石属性!$B$25:$N$41,3,0)+VLOOKUP($AP$2,职业被动!$B$6:$M$29,COLUMNS(职业被动!$B$6:M$29),0)*$AO95,0)</f>
        <v>1028</v>
      </c>
      <c r="AZ95" s="48">
        <f>属性价值和能力评分!$F$9+ROUND(属性价值和能力评分!$F$38*10,0)*AO95+ROUND((SUM(装备属性!$W$9:$W$14)+属性价值和能力评分!$F$38*1.25+1.4+2.8)*IF(AO95&lt;10,1,ROUNDDOWN(AO95,-1)),0)+15*VLOOKUP(ROUNDDOWN(AO95,-1),宝石属性!$B$26:$D$41,2,0)*6*VLOOKUP(ROUNDDOWN(AO95,-1),宝石属性!$B$26:$D$41,3,0)+(属性价值和能力评分!$F$49*9+属性价值和能力评分!$F$50*2+属性价值和能力评分!$F$53*8/5)*AO95</f>
        <v>17594</v>
      </c>
      <c r="BB95" s="1">
        <v>92</v>
      </c>
      <c r="BC95" s="9">
        <f>ROUND(属性投放!D$4+装备属性!D$4*IF($BB95&lt;10,1,ROUNDDOWN($BB95,-1))+SUM(属性投放!E$37:E$45)*$BB95+VLOOKUP($BC$2,一级属性!$E$41:$P$64,COLUMNS(一级属性!$E$41:G$64),0)*($BB95+0.25*IF($BB95&lt;10,1,ROUNDDOWN($BB95,-1)))+VLOOKUP($BC$2,宝石属性!$B$43:$M$66,COLUMNS(宝石属性!$B$43:D$66),0)*10*VLOOKUP(ROUNDDOWN($BB95,-1),宝石属性!$B$25:$N$41,2,0)*VLOOKUP(ROUNDDOWN($BB95,-1),宝石属性!$B$25:$N$41,3,0)+VLOOKUP($BC$2,职业被动!$B$6:$M$29,COLUMNS(职业被动!$B$6:D$29),0)*$BB95,0)</f>
        <v>5508</v>
      </c>
      <c r="BD95" s="9">
        <f>ROUND(属性投放!E$4+装备属性!E$4*IF($BB95&lt;10,1,ROUNDDOWN($BB95,-1))+SUM(属性投放!F$37:F$45)*$BB95+VLOOKUP($BC$2,一级属性!$E$41:$P$64,COLUMNS(一级属性!$E$41:H$64),0)*($BB95+0.25*IF($BB95&lt;10,1,ROUNDDOWN($BB95,-1)))+VLOOKUP($BC$2,宝石属性!$B$43:$M$66,COLUMNS(宝石属性!$B$43:E$66),0)*10*VLOOKUP(ROUNDDOWN($BB95,-1),宝石属性!$B$25:$N$41,2,0)*VLOOKUP(ROUNDDOWN($BB95,-1),宝石属性!$B$25:$N$41,3,0)+VLOOKUP($BC$2,职业被动!$B$6:$M$29,COLUMNS(职业被动!$B$6:E$29),0)*$BB95,0)</f>
        <v>4608</v>
      </c>
      <c r="BE95" s="9">
        <f>ROUND(属性投放!F$4+装备属性!F$4*IF($BB95&lt;10,1,ROUNDDOWN($BB95,-1))+SUM(属性投放!G$37:G$45)*$BB95+VLOOKUP($BC$2,一级属性!$E$41:$P$64,COLUMNS(一级属性!$E$41:I$64),0)*($BB95+0.25*IF($BB95&lt;10,1,ROUNDDOWN($BB95,-1)))+VLOOKUP($BC$2,宝石属性!$B$43:$M$66,COLUMNS(宝石属性!$B$43:F$66),0)*10*VLOOKUP(ROUNDDOWN($BB95,-1),宝石属性!$B$25:$N$41,2,0)*VLOOKUP(ROUNDDOWN($BB95,-1),宝石属性!$B$25:$N$41,3,0)+VLOOKUP($BC$2,职业被动!$B$6:$M$29,COLUMNS(职业被动!$B$6:F$29),0)*$BB95,0)</f>
        <v>1022</v>
      </c>
      <c r="BF95" s="9">
        <f>ROUND(属性投放!G$4+装备属性!G$4*IF($BB95&lt;10,1,ROUNDDOWN($BB95,-1))+SUM(属性投放!H$37:H$45)*$BB95+VLOOKUP($BC$2,一级属性!$E$41:$P$64,COLUMNS(一级属性!$E$41:J$64),0)*($BB95+0.25*IF($BB95&lt;10,1,ROUNDDOWN($BB95,-1)))+VLOOKUP($BC$2,宝石属性!$B$43:$M$66,COLUMNS(宝石属性!$B$43:G$66),0)*10*VLOOKUP(ROUNDDOWN($BB95,-1),宝石属性!$B$25:$N$41,2,0)*VLOOKUP(ROUNDDOWN($BB95,-1),宝石属性!$B$25:$N$41,3,0)+VLOOKUP($BC$2,职业被动!$B$6:$M$29,COLUMNS(职业被动!$B$6:G$29),0)*$BB95,0)</f>
        <v>953</v>
      </c>
      <c r="BG95" s="9">
        <f>ROUND(属性投放!H$4+装备属性!H$4*IF($BB95&lt;10,1,ROUNDDOWN($BB95,-1))+SUM(属性投放!I$37:I$45)*$BB95+VLOOKUP($BC$2,一级属性!$E$41:$P$64,COLUMNS(一级属性!$E$41:K$64),0)*($BB95+0.25*IF($BB95&lt;10,1,ROUNDDOWN($BB95,-1)))+VLOOKUP($BC$2,宝石属性!$B$43:$M$66,COLUMNS(宝石属性!$B$43:H$66),0)*10*VLOOKUP(ROUNDDOWN($BB95,-1),宝石属性!$B$25:$N$41,2,0)*VLOOKUP(ROUNDDOWN($BB95,-1),宝石属性!$B$25:$N$41,3,0)+VLOOKUP($BC$2,职业被动!$B$6:$M$29,COLUMNS(职业被动!$B$6:H$29),0)*$BB95,0)</f>
        <v>1395</v>
      </c>
      <c r="BH95" s="9">
        <f>ROUND(属性投放!I$4+装备属性!I$4*IF($BB95&lt;10,1,ROUNDDOWN($BB95,-1))+SUM(属性投放!J$37:J$45)*$BB95+VLOOKUP($BC$2,一级属性!$E$41:$P$64,COLUMNS(一级属性!$E$41:L$64),0)*($BB95+0.25*IF($BB95&lt;10,1,ROUNDDOWN($BB95,-1)))+VLOOKUP($BC$2,宝石属性!$B$43:$M$66,COLUMNS(宝石属性!$B$43:I$66),0)*10*VLOOKUP(ROUNDDOWN($BB95,-1),宝石属性!$B$25:$N$41,2,0)*VLOOKUP(ROUNDDOWN($BB95,-1),宝石属性!$B$25:$N$41,3,0)+VLOOKUP($BC$2,职业被动!$B$6:$M$29,COLUMNS(职业被动!$B$6:I$29),0)*$BB95,0)</f>
        <v>1325</v>
      </c>
      <c r="BI95" s="9">
        <f>ROUND(属性投放!J$4+装备属性!J$4*IF($BB95&lt;10,1,ROUNDDOWN($BB95,-1))+SUM(属性投放!K$37:K$45)*$BB95+VLOOKUP($BC$2,一级属性!$E$41:$P$64,COLUMNS(一级属性!$E$41:M$64),0)*($BB95+0.25*IF($BB95&lt;10,1,ROUNDDOWN($BB95,-1)))+VLOOKUP($BC$2,宝石属性!$B$43:$M$66,COLUMNS(宝石属性!$B$43:J$66),0)*10*VLOOKUP(ROUNDDOWN($BB95,-1),宝石属性!$B$25:$N$41,2,0)*VLOOKUP(ROUNDDOWN($BB95,-1),宝石属性!$B$25:$N$41,3,0)+VLOOKUP($BC$2,职业被动!$B$6:$M$29,COLUMNS(职业被动!$B$6:J$29),0)*$BB95,0)</f>
        <v>615</v>
      </c>
      <c r="BJ95" s="9">
        <f>ROUND(属性投放!K$4+装备属性!K$4*IF($BB95&lt;10,1,ROUNDDOWN($BB95,-1))+SUM(属性投放!L$37:L$45)*$BB95+VLOOKUP($BC$2,一级属性!$E$41:$P$64,COLUMNS(一级属性!$E$41:N$64),0)*($BB95+0.25*IF($BB95&lt;10,1,ROUNDDOWN($BB95,-1)))+VLOOKUP($BC$2,宝石属性!$B$43:$M$66,COLUMNS(宝石属性!$B$43:K$66),0)*10*VLOOKUP(ROUNDDOWN($BB95,-1),宝石属性!$B$25:$N$41,2,0)*VLOOKUP(ROUNDDOWN($BB95,-1),宝石属性!$B$25:$N$41,3,0)+VLOOKUP($BC$2,职业被动!$B$6:$M$29,COLUMNS(职业被动!$B$6:K$29),0)*$BB95,0)</f>
        <v>336</v>
      </c>
      <c r="BK95" s="9">
        <f>ROUND(属性投放!L$4+装备属性!L$4*IF($BB95&lt;10,1,ROUNDDOWN($BB95,-1))+SUM(属性投放!M$37:M$45)*$BB95+VLOOKUP($BC$2,一级属性!$E$41:$P$64,COLUMNS(一级属性!$E$41:O$64),0)*($BB95+0.25*IF($BB95&lt;10,1,ROUNDDOWN($BB95,-1)))+VLOOKUP($BC$2,宝石属性!$B$43:$M$66,COLUMNS(宝石属性!$B$43:L$66),0)*10*VLOOKUP(ROUNDDOWN($BB95,-1),宝石属性!$B$25:$N$41,2,0)*VLOOKUP(ROUNDDOWN($BB95,-1),宝石属性!$B$25:$N$41,3,0)+VLOOKUP($BC$2,职业被动!$B$6:$M$29,COLUMNS(职业被动!$B$6:L$29),0)*$BB95,0)</f>
        <v>28</v>
      </c>
      <c r="BL95" s="9">
        <f>ROUND(属性投放!M$4+装备属性!M$4*IF($BB95&lt;10,1,ROUNDDOWN($BB95,-1))+SUM(属性投放!N$37:N$45)*$BB95+VLOOKUP($BC$2,一级属性!$E$41:$P$64,COLUMNS(一级属性!$E$41:P$64),0)*($BB95+0.25*IF($BB95&lt;10,1,ROUNDDOWN($BB95,-1)))+VLOOKUP($BC$2,宝石属性!$B$43:$M$66,COLUMNS(宝石属性!$B$43:M$66),0)*10*VLOOKUP(ROUNDDOWN($BB95,-1),宝石属性!$B$25:$N$41,2,0)*VLOOKUP(ROUNDDOWN($BB95,-1),宝石属性!$B$25:$N$41,3,0)+VLOOKUP($BC$2,职业被动!$B$6:$M$29,COLUMNS(职业被动!$B$6:M$29),0)*$BB95,0)</f>
        <v>1028</v>
      </c>
      <c r="BM95" s="48">
        <f>属性价值和能力评分!$F$9+ROUND(属性价值和能力评分!$F$38*10,0)*BB95+ROUND((SUM(装备属性!$W$9:$W$14)+属性价值和能力评分!$F$38*1.25+1.4+2.8)*IF(BB95&lt;10,1,ROUNDDOWN(BB95,-1)),0)+15*VLOOKUP(ROUNDDOWN(BB95,-1),宝石属性!$B$26:$D$41,2,0)*6*VLOOKUP(ROUNDDOWN(BB95,-1),宝石属性!$B$26:$D$41,3,0)+(属性价值和能力评分!$F$49*9+属性价值和能力评分!$F$50*2+属性价值和能力评分!$F$53*8/5)*BB95</f>
        <v>17594</v>
      </c>
      <c r="BO95" s="1">
        <v>92</v>
      </c>
      <c r="BP95" s="9">
        <f>ROUND(属性投放!D$4+装备属性!D$4*IF($BO95&lt;10,1,ROUNDDOWN($BO95,-1))+SUM(属性投放!E$37:E$45)*$BO95+VLOOKUP($BP$2,一级属性!$E$41:$P$64,COLUMNS(一级属性!$E$41:G$64),0)*($BO95+0.25*IF($BO95&lt;10,1,ROUNDDOWN($BO95,-1)))+VLOOKUP($BP$2,宝石属性!$B$43:$M$66,COLUMNS(宝石属性!$B$43:D$66),0)*10*VLOOKUP(ROUNDDOWN($BO95,-1),宝石属性!$B$25:$N$41,2,0)*VLOOKUP(ROUNDDOWN($BO95,-1),宝石属性!$B$25:$N$41,3,0)+VLOOKUP($BP$2,职业被动!$B$6:$M$29,COLUMNS(职业被动!$B$6:D$29),0)*$BO95,0)</f>
        <v>6796</v>
      </c>
      <c r="BQ95" s="9">
        <f>ROUND(属性投放!E$4+装备属性!E$4*IF($BO95&lt;10,1,ROUNDDOWN($BO95,-1))+SUM(属性投放!F$37:F$45)*$BO95+VLOOKUP($BP$2,一级属性!$E$41:$P$64,COLUMNS(一级属性!$E$41:H$64),0)*($BO95+0.25*IF($BO95&lt;10,1,ROUNDDOWN($BO95,-1)))+VLOOKUP($BP$2,宝石属性!$B$43:$M$66,COLUMNS(宝石属性!$B$43:E$66),0)*10*VLOOKUP(ROUNDDOWN($BO95,-1),宝石属性!$B$25:$N$41,2,0)*VLOOKUP(ROUNDDOWN($BO95,-1),宝石属性!$B$25:$N$41,3,0)+VLOOKUP($BP$2,职业被动!$B$6:$M$29,COLUMNS(职业被动!$B$6:E$29),0)*$BO95,0)</f>
        <v>4036</v>
      </c>
      <c r="BR95" s="9">
        <f>ROUND(属性投放!F$4+装备属性!F$4*IF($BO95&lt;10,1,ROUNDDOWN($BO95,-1))+SUM(属性投放!G$37:G$45)*$BO95+VLOOKUP($BP$2,一级属性!$E$41:$P$64,COLUMNS(一级属性!$E$41:I$64),0)*($BO95+0.25*IF($BO95&lt;10,1,ROUNDDOWN($BO95,-1)))+VLOOKUP($BP$2,宝石属性!$B$43:$M$66,COLUMNS(宝石属性!$B$43:F$66),0)*10*VLOOKUP(ROUNDDOWN($BO95,-1),宝石属性!$B$25:$N$41,2,0)*VLOOKUP(ROUNDDOWN($BO95,-1),宝石属性!$B$25:$N$41,3,0)+VLOOKUP($BP$2,职业被动!$B$6:$M$29,COLUMNS(职业被动!$B$6:F$29),0)*$BO95,0)</f>
        <v>1022</v>
      </c>
      <c r="BS95" s="9">
        <f>ROUND(属性投放!G$4+装备属性!G$4*IF($BO95&lt;10,1,ROUNDDOWN($BO95,-1))+SUM(属性投放!H$37:H$45)*$BO95+VLOOKUP($BP$2,一级属性!$E$41:$P$64,COLUMNS(一级属性!$E$41:J$64),0)*($BO95+0.25*IF($BO95&lt;10,1,ROUNDDOWN($BO95,-1)))+VLOOKUP($BP$2,宝石属性!$B$43:$M$66,COLUMNS(宝石属性!$B$43:G$66),0)*10*VLOOKUP(ROUNDDOWN($BO95,-1),宝石属性!$B$25:$N$41,2,0)*VLOOKUP(ROUNDDOWN($BO95,-1),宝石属性!$B$25:$N$41,3,0)+VLOOKUP($BP$2,职业被动!$B$6:$M$29,COLUMNS(职业被动!$B$6:G$29),0)*$BO95,0)</f>
        <v>953</v>
      </c>
      <c r="BT95" s="9">
        <f>ROUND(属性投放!H$4+装备属性!H$4*IF($BO95&lt;10,1,ROUNDDOWN($BO95,-1))+SUM(属性投放!I$37:I$45)*$BO95+VLOOKUP($BP$2,一级属性!$E$41:$P$64,COLUMNS(一级属性!$E$41:K$64),0)*($BO95+0.25*IF($BO95&lt;10,1,ROUNDDOWN($BO95,-1)))+VLOOKUP($BP$2,宝石属性!$B$43:$M$66,COLUMNS(宝石属性!$B$43:H$66),0)*10*VLOOKUP(ROUNDDOWN($BO95,-1),宝石属性!$B$25:$N$41,2,0)*VLOOKUP(ROUNDDOWN($BO95,-1),宝石属性!$B$25:$N$41,3,0)+VLOOKUP($BP$2,职业被动!$B$6:$M$29,COLUMNS(职业被动!$B$6:H$29),0)*$BO95,0)</f>
        <v>1069</v>
      </c>
      <c r="BU95" s="9">
        <f>ROUND(属性投放!I$4+装备属性!I$4*IF($BO95&lt;10,1,ROUNDDOWN($BO95,-1))+SUM(属性投放!J$37:J$45)*$BO95+VLOOKUP($BP$2,一级属性!$E$41:$P$64,COLUMNS(一级属性!$E$41:L$64),0)*($BO95+0.25*IF($BO95&lt;10,1,ROUNDDOWN($BO95,-1)))+VLOOKUP($BP$2,宝石属性!$B$43:$M$66,COLUMNS(宝石属性!$B$43:I$66),0)*10*VLOOKUP(ROUNDDOWN($BO95,-1),宝石属性!$B$25:$N$41,2,0)*VLOOKUP(ROUNDDOWN($BO95,-1),宝石属性!$B$25:$N$41,3,0)+VLOOKUP($BP$2,职业被动!$B$6:$M$29,COLUMNS(职业被动!$B$6:I$29),0)*$BO95,0)</f>
        <v>1118</v>
      </c>
      <c r="BV95" s="9">
        <f>ROUND(属性投放!J$4+装备属性!J$4*IF($BO95&lt;10,1,ROUNDDOWN($BO95,-1))+SUM(属性投放!K$37:K$45)*$BO95+VLOOKUP($BP$2,一级属性!$E$41:$P$64,COLUMNS(一级属性!$E$41:M$64),0)*($BO95+0.25*IF($BO95&lt;10,1,ROUNDDOWN($BO95,-1)))+VLOOKUP($BP$2,宝石属性!$B$43:$M$66,COLUMNS(宝石属性!$B$43:J$66),0)*10*VLOOKUP(ROUNDDOWN($BO95,-1),宝石属性!$B$25:$N$41,2,0)*VLOOKUP(ROUNDDOWN($BO95,-1),宝石属性!$B$25:$N$41,3,0)+VLOOKUP($BP$2,职业被动!$B$6:$M$29,COLUMNS(职业被动!$B$6:J$29),0)*$BO95,0)</f>
        <v>787</v>
      </c>
      <c r="BW95" s="9">
        <f>ROUND(属性投放!K$4+装备属性!K$4*IF($BO95&lt;10,1,ROUNDDOWN($BO95,-1))+SUM(属性投放!L$37:L$45)*$BO95+VLOOKUP($BP$2,一级属性!$E$41:$P$64,COLUMNS(一级属性!$E$41:N$64),0)*($BO95+0.25*IF($BO95&lt;10,1,ROUNDDOWN($BO95,-1)))+VLOOKUP($BP$2,宝石属性!$B$43:$M$66,COLUMNS(宝石属性!$B$43:K$66),0)*10*VLOOKUP(ROUNDDOWN($BO95,-1),宝石属性!$B$25:$N$41,2,0)*VLOOKUP(ROUNDDOWN($BO95,-1),宝石属性!$B$25:$N$41,3,0)+VLOOKUP($BP$2,职业被动!$B$6:$M$29,COLUMNS(职业被动!$B$6:K$29),0)*$BO95,0)</f>
        <v>496</v>
      </c>
      <c r="BX95" s="9">
        <f>ROUND(属性投放!L$4+装备属性!L$4*IF($BO95&lt;10,1,ROUNDDOWN($BO95,-1))+SUM(属性投放!M$37:M$45)*$BO95+VLOOKUP($BP$2,一级属性!$E$41:$P$64,COLUMNS(一级属性!$E$41:O$64),0)*($BO95+0.25*IF($BO95&lt;10,1,ROUNDDOWN($BO95,-1)))+VLOOKUP($BP$2,宝石属性!$B$43:$M$66,COLUMNS(宝石属性!$B$43:L$66),0)*10*VLOOKUP(ROUNDDOWN($BO95,-1),宝石属性!$B$25:$N$41,2,0)*VLOOKUP(ROUNDDOWN($BO95,-1),宝石属性!$B$25:$N$41,3,0)+VLOOKUP($BP$2,职业被动!$B$6:$M$29,COLUMNS(职业被动!$B$6:L$29),0)*$BO95,0)</f>
        <v>28</v>
      </c>
      <c r="BY95" s="9">
        <f>ROUND(属性投放!M$4+装备属性!M$4*IF($BO95&lt;10,1,ROUNDDOWN($BO95,-1))+SUM(属性投放!N$37:N$45)*$BO95+VLOOKUP($BP$2,一级属性!$E$41:$P$64,COLUMNS(一级属性!$E$41:P$64),0)*($BO95+0.25*IF($BO95&lt;10,1,ROUNDDOWN($BO95,-1)))+VLOOKUP($BP$2,宝石属性!$B$43:$M$66,COLUMNS(宝石属性!$B$43:M$66),0)*10*VLOOKUP(ROUNDDOWN($BO95,-1),宝石属性!$B$25:$N$41,2,0)*VLOOKUP(ROUNDDOWN($BO95,-1),宝石属性!$B$25:$N$41,3,0)+VLOOKUP($BP$2,职业被动!$B$6:$M$29,COLUMNS(职业被动!$B$6:M$29),0)*$BO95,0)</f>
        <v>1028</v>
      </c>
      <c r="BZ95" s="48">
        <f>属性价值和能力评分!$F$9+ROUND(属性价值和能力评分!$F$38*10,0)*BO95+ROUND((SUM(装备属性!$W$9:$W$14)+属性价值和能力评分!$F$38*1.25+1.4+2.8)*IF(BO95&lt;10,1,ROUNDDOWN(BO95,-1)),0)+15*VLOOKUP(ROUNDDOWN(BO95,-1),宝石属性!$B$26:$D$41,2,0)*6*VLOOKUP(ROUNDDOWN(BO95,-1),宝石属性!$B$26:$D$41,3,0)+(属性价值和能力评分!$F$49*9+属性价值和能力评分!$F$50*2+属性价值和能力评分!$F$53*8/5)*BO95</f>
        <v>17594</v>
      </c>
      <c r="CB95" s="1">
        <v>92</v>
      </c>
      <c r="CC95" s="9">
        <f>ROUND(属性投放!D$4+装备属性!D$4*IF($CB95&lt;10,1,ROUNDDOWN($CB95,-1))+SUM(属性投放!E$37:E$45)*$CB95+VLOOKUP($CC$2,一级属性!$E$41:$P$64,COLUMNS(一级属性!$E$41:G$64),0)*($CB95+0.25*IF($CB95&lt;10,1,ROUNDDOWN($CB95,-1)))+VLOOKUP($CC$2,宝石属性!$B$43:$M$66,COLUMNS(宝石属性!$B$43:D$66),0)*10*VLOOKUP(ROUNDDOWN($CB95,-1),宝石属性!$B$25:$N$41,2,0)*VLOOKUP(ROUNDDOWN($CB95,-1),宝石属性!$B$25:$N$41,3,0)+VLOOKUP($CC$2,职业被动!$B$6:$M$29,COLUMNS(职业被动!$B$6:D$29),0)*$CB95,0)</f>
        <v>4592</v>
      </c>
      <c r="CD95" s="9">
        <f>ROUND(属性投放!E$4+装备属性!E$4*IF($CB95&lt;10,1,ROUNDDOWN($CB95,-1))+SUM(属性投放!F$37:F$45)*$CB95+VLOOKUP($CC$2,一级属性!$E$41:$P$64,COLUMNS(一级属性!$E$41:H$64),0)*($CB95+0.25*IF($CB95&lt;10,1,ROUNDDOWN($CB95,-1)))+VLOOKUP($CC$2,宝石属性!$B$43:$M$66,COLUMNS(宝石属性!$B$43:E$66),0)*10*VLOOKUP(ROUNDDOWN($CB95,-1),宝石属性!$B$25:$N$41,2,0)*VLOOKUP(ROUNDDOWN($CB95,-1),宝石属性!$B$25:$N$41,3,0)+VLOOKUP($CC$2,职业被动!$B$6:$M$29,COLUMNS(职业被动!$B$6:E$29),0)*$CB95,0)</f>
        <v>2318</v>
      </c>
      <c r="CE95" s="9">
        <f>ROUND(属性投放!F$4+装备属性!F$4*IF($CB95&lt;10,1,ROUNDDOWN($CB95,-1))+SUM(属性投放!G$37:G$45)*$CB95+VLOOKUP($CC$2,一级属性!$E$41:$P$64,COLUMNS(一级属性!$E$41:I$64),0)*($CB95+0.25*IF($CB95&lt;10,1,ROUNDDOWN($CB95,-1)))+VLOOKUP($CC$2,宝石属性!$B$43:$M$66,COLUMNS(宝石属性!$B$43:F$66),0)*10*VLOOKUP(ROUNDDOWN($CB95,-1),宝石属性!$B$25:$N$41,2,0)*VLOOKUP(ROUNDDOWN($CB95,-1),宝石属性!$B$25:$N$41,3,0)+VLOOKUP($CC$2,职业被动!$B$6:$M$29,COLUMNS(职业被动!$B$6:F$29),0)*$CB95,0)</f>
        <v>2145</v>
      </c>
      <c r="CF95" s="9">
        <f>ROUND(属性投放!G$4+装备属性!G$4*IF($CB95&lt;10,1,ROUNDDOWN($CB95,-1))+SUM(属性投放!H$37:H$45)*$CB95+VLOOKUP($CC$2,一级属性!$E$41:$P$64,COLUMNS(一级属性!$E$41:J$64),0)*($CB95+0.25*IF($CB95&lt;10,1,ROUNDDOWN($CB95,-1)))+VLOOKUP($CC$2,宝石属性!$B$43:$M$66,COLUMNS(宝石属性!$B$43:G$66),0)*10*VLOOKUP(ROUNDDOWN($CB95,-1),宝石属性!$B$25:$N$41,2,0)*VLOOKUP(ROUNDDOWN($CB95,-1),宝石属性!$B$25:$N$41,3,0)+VLOOKUP($CC$2,职业被动!$B$6:$M$29,COLUMNS(职业被动!$B$6:G$29),0)*$CB95,0)</f>
        <v>1045</v>
      </c>
      <c r="CG95" s="9">
        <f>ROUND(属性投放!H$4+装备属性!H$4*IF($CB95&lt;10,1,ROUNDDOWN($CB95,-1))+SUM(属性投放!I$37:I$45)*$CB95+VLOOKUP($CC$2,一级属性!$E$41:$P$64,COLUMNS(一级属性!$E$41:K$64),0)*($CB95+0.25*IF($CB95&lt;10,1,ROUNDDOWN($CB95,-1)))+VLOOKUP($CC$2,宝石属性!$B$43:$M$66,COLUMNS(宝石属性!$B$43:H$66),0)*10*VLOOKUP(ROUNDDOWN($CB95,-1),宝石属性!$B$25:$N$41,2,0)*VLOOKUP(ROUNDDOWN($CB95,-1),宝石属性!$B$25:$N$41,3,0)+VLOOKUP($CC$2,职业被动!$B$6:$M$29,COLUMNS(职业被动!$B$6:H$29),0)*$CB95,0)</f>
        <v>633</v>
      </c>
      <c r="CH95" s="9">
        <f>ROUND(属性投放!I$4+装备属性!I$4*IF($CB95&lt;10,1,ROUNDDOWN($CB95,-1))+SUM(属性投放!J$37:J$45)*$CB95+VLOOKUP($CC$2,一级属性!$E$41:$P$64,COLUMNS(一级属性!$E$41:L$64),0)*($CB95+0.25*IF($CB95&lt;10,1,ROUNDDOWN($CB95,-1)))+VLOOKUP($CC$2,宝石属性!$B$43:$M$66,COLUMNS(宝石属性!$B$43:I$66),0)*10*VLOOKUP(ROUNDDOWN($CB95,-1),宝石属性!$B$25:$N$41,2,0)*VLOOKUP(ROUNDDOWN($CB95,-1),宝石属性!$B$25:$N$41,3,0)+VLOOKUP($CC$2,职业被动!$B$6:$M$29,COLUMNS(职业被动!$B$6:I$29),0)*$CB95,0)</f>
        <v>1072</v>
      </c>
      <c r="CI95" s="9">
        <f>ROUND(属性投放!J$4+装备属性!J$4*IF($CB95&lt;10,1,ROUNDDOWN($CB95,-1))+SUM(属性投放!K$37:K$45)*$CB95+VLOOKUP($CC$2,一级属性!$E$41:$P$64,COLUMNS(一级属性!$E$41:M$64),0)*($CB95+0.25*IF($CB95&lt;10,1,ROUNDDOWN($CB95,-1)))+VLOOKUP($CC$2,宝石属性!$B$43:$M$66,COLUMNS(宝石属性!$B$43:J$66),0)*10*VLOOKUP(ROUNDDOWN($CB95,-1),宝石属性!$B$25:$N$41,2,0)*VLOOKUP(ROUNDDOWN($CB95,-1),宝石属性!$B$25:$N$41,3,0)+VLOOKUP($CC$2,职业被动!$B$6:$M$29,COLUMNS(职业被动!$B$6:J$29),0)*$CB95,0)</f>
        <v>707</v>
      </c>
      <c r="CJ95" s="9">
        <f>ROUND(属性投放!K$4+装备属性!K$4*IF($CB95&lt;10,1,ROUNDDOWN($CB95,-1))+SUM(属性投放!L$37:L$45)*$CB95+VLOOKUP($CC$2,一级属性!$E$41:$P$64,COLUMNS(一级属性!$E$41:N$64),0)*($CB95+0.25*IF($CB95&lt;10,1,ROUNDDOWN($CB95,-1)))+VLOOKUP($CC$2,宝石属性!$B$43:$M$66,COLUMNS(宝石属性!$B$43:K$66),0)*10*VLOOKUP(ROUNDDOWN($CB95,-1),宝石属性!$B$25:$N$41,2,0)*VLOOKUP(ROUNDDOWN($CB95,-1),宝石属性!$B$25:$N$41,3,0)+VLOOKUP($CC$2,职业被动!$B$6:$M$29,COLUMNS(职业被动!$B$6:K$29),0)*$CB95,0)</f>
        <v>336</v>
      </c>
      <c r="CK95" s="9">
        <f>ROUND(属性投放!L$4+装备属性!L$4*IF($CB95&lt;10,1,ROUNDDOWN($CB95,-1))+SUM(属性投放!M$37:M$45)*$CB95+VLOOKUP($CC$2,一级属性!$E$41:$P$64,COLUMNS(一级属性!$E$41:O$64),0)*($CB95+0.25*IF($CB95&lt;10,1,ROUNDDOWN($CB95,-1)))+VLOOKUP($CC$2,宝石属性!$B$43:$M$66,COLUMNS(宝石属性!$B$43:L$66),0)*10*VLOOKUP(ROUNDDOWN($CB95,-1),宝石属性!$B$25:$N$41,2,0)*VLOOKUP(ROUNDDOWN($CB95,-1),宝石属性!$B$25:$N$41,3,0)+VLOOKUP($CC$2,职业被动!$B$6:$M$29,COLUMNS(职业被动!$B$6:L$29),0)*$CB95,0)</f>
        <v>28</v>
      </c>
      <c r="CL95" s="9">
        <f>ROUND(属性投放!M$4+装备属性!M$4*IF($CB95&lt;10,1,ROUNDDOWN($CB95,-1))+SUM(属性投放!N$37:N$45)*$CB95+VLOOKUP($CC$2,一级属性!$E$41:$P$64,COLUMNS(一级属性!$E$41:P$64),0)*($CB95+0.25*IF($CB95&lt;10,1,ROUNDDOWN($CB95,-1)))+VLOOKUP($CC$2,宝石属性!$B$43:$M$66,COLUMNS(宝石属性!$B$43:M$66),0)*10*VLOOKUP(ROUNDDOWN($CB95,-1),宝石属性!$B$25:$N$41,2,0)*VLOOKUP(ROUNDDOWN($CB95,-1),宝石属性!$B$25:$N$41,3,0)+VLOOKUP($CC$2,职业被动!$B$6:$M$29,COLUMNS(职业被动!$B$6:M$29),0)*$CB95,0)</f>
        <v>948</v>
      </c>
      <c r="CM95" s="48">
        <f>属性价值和能力评分!$F$9+ROUND(属性价值和能力评分!$F$38*10,0)*CB95+ROUND((SUM(装备属性!$W$9:$W$14)+属性价值和能力评分!$F$38*1.25+1.4+2.8)*IF(CB95&lt;10,1,ROUNDDOWN(CB95,-1)),0)+15*VLOOKUP(ROUNDDOWN(CB95,-1),宝石属性!$B$26:$D$41,2,0)*6*VLOOKUP(ROUNDDOWN(CB95,-1),宝石属性!$B$26:$D$41,3,0)+(属性价值和能力评分!$F$49*9+属性价值和能力评分!$F$50*2+属性价值和能力评分!$F$53*8/5)*CB95</f>
        <v>17594</v>
      </c>
      <c r="CO95" s="1">
        <v>92</v>
      </c>
      <c r="CP95" s="9">
        <f>ROUND(属性投放!D$4+装备属性!D$4*IF($CO95&lt;10,1,ROUNDDOWN($CO95,-1))+SUM(属性投放!E$37:E$45)*$CO95+VLOOKUP($CP$2,一级属性!$E$41:$P$64,COLUMNS(一级属性!$E$41:G$64),0)*($CO95+0.25*IF($CO95&lt;10,1,ROUNDDOWN($CO95,-1)))+VLOOKUP($CP$2,宝石属性!$B$43:$M$66,COLUMNS(宝石属性!$B$43:D$66),0)*10*VLOOKUP(ROUNDDOWN($CO95,-1),宝石属性!$B$25:$N$41,2,0)*VLOOKUP(ROUNDDOWN($CO95,-1),宝石属性!$B$25:$N$41,3,0)+VLOOKUP($CP$2,职业被动!$B$6:$M$29,COLUMNS(职业被动!$B$6:D$29),0)*$CO95,0)</f>
        <v>4592</v>
      </c>
      <c r="CQ95" s="9">
        <f>ROUND(属性投放!E$4+装备属性!E$4*IF($CO95&lt;10,1,ROUNDDOWN($CO95,-1))+SUM(属性投放!F$37:F$45)*$CO95+VLOOKUP($CP$2,一级属性!$E$41:$P$64,COLUMNS(一级属性!$E$41:H$64),0)*($CO95+0.25*IF($CO95&lt;10,1,ROUNDDOWN($CO95,-1)))+VLOOKUP($CP$2,宝石属性!$B$43:$M$66,COLUMNS(宝石属性!$B$43:E$66),0)*10*VLOOKUP(ROUNDDOWN($CO95,-1),宝石属性!$B$25:$N$41,2,0)*VLOOKUP(ROUNDDOWN($CO95,-1),宝石属性!$B$25:$N$41,3,0)+VLOOKUP($CP$2,职业被动!$B$6:$M$29,COLUMNS(职业被动!$B$6:E$29),0)*$CO95,0)</f>
        <v>5181</v>
      </c>
      <c r="CR95" s="9">
        <f>ROUND(属性投放!F$4+装备属性!F$4*IF($CO95&lt;10,1,ROUNDDOWN($CO95,-1))+SUM(属性投放!G$37:G$45)*$CO95+VLOOKUP($CP$2,一级属性!$E$41:$P$64,COLUMNS(一级属性!$E$41:I$64),0)*($CO95+0.25*IF($CO95&lt;10,1,ROUNDDOWN($CO95,-1)))+VLOOKUP($CP$2,宝石属性!$B$43:$M$66,COLUMNS(宝石属性!$B$43:F$66),0)*10*VLOOKUP(ROUNDDOWN($CO95,-1),宝石属性!$B$25:$N$41,2,0)*VLOOKUP(ROUNDDOWN($CO95,-1),宝石属性!$B$25:$N$41,3,0)+VLOOKUP($CP$2,职业被动!$B$6:$M$29,COLUMNS(职业被动!$B$6:F$29),0)*$CO95,0)</f>
        <v>1022</v>
      </c>
      <c r="CS95" s="9">
        <f>ROUND(属性投放!G$4+装备属性!G$4*IF($CO95&lt;10,1,ROUNDDOWN($CO95,-1))+SUM(属性投放!H$37:H$45)*$CO95+VLOOKUP($CP$2,一级属性!$E$41:$P$64,COLUMNS(一级属性!$E$41:J$64),0)*($CO95+0.25*IF($CO95&lt;10,1,ROUNDDOWN($CO95,-1)))+VLOOKUP($CP$2,宝石属性!$B$43:$M$66,COLUMNS(宝石属性!$B$43:G$66),0)*10*VLOOKUP(ROUNDDOWN($CO95,-1),宝石属性!$B$25:$N$41,2,0)*VLOOKUP(ROUNDDOWN($CO95,-1),宝石属性!$B$25:$N$41,3,0)+VLOOKUP($CP$2,职业被动!$B$6:$M$29,COLUMNS(职业被动!$B$6:G$29),0)*$CO95,0)</f>
        <v>953</v>
      </c>
      <c r="CT95" s="9">
        <f>ROUND(属性投放!H$4+装备属性!H$4*IF($CO95&lt;10,1,ROUNDDOWN($CO95,-1))+SUM(属性投放!I$37:I$45)*$CO95+VLOOKUP($CP$2,一级属性!$E$41:$P$64,COLUMNS(一级属性!$E$41:K$64),0)*($CO95+0.25*IF($CO95&lt;10,1,ROUNDDOWN($CO95,-1)))+VLOOKUP($CP$2,宝石属性!$B$43:$M$66,COLUMNS(宝石属性!$B$43:H$66),0)*10*VLOOKUP(ROUNDDOWN($CO95,-1),宝石属性!$B$25:$N$41,2,0)*VLOOKUP(ROUNDDOWN($CO95,-1),宝石属性!$B$25:$N$41,3,0)+VLOOKUP($CP$2,职业被动!$B$6:$M$29,COLUMNS(职业被动!$B$6:H$29),0)*$CO95,0)</f>
        <v>1630</v>
      </c>
      <c r="CU95" s="9">
        <f>ROUND(属性投放!I$4+装备属性!I$4*IF($CO95&lt;10,1,ROUNDDOWN($CO95,-1))+SUM(属性投放!J$37:J$45)*$CO95+VLOOKUP($CP$2,一级属性!$E$41:$P$64,COLUMNS(一级属性!$E$41:L$64),0)*($CO95+0.25*IF($CO95&lt;10,1,ROUNDDOWN($CO95,-1)))+VLOOKUP($CP$2,宝石属性!$B$43:$M$66,COLUMNS(宝石属性!$B$43:I$66),0)*10*VLOOKUP(ROUNDDOWN($CO95,-1),宝石属性!$B$25:$N$41,2,0)*VLOOKUP(ROUNDDOWN($CO95,-1),宝石属性!$B$25:$N$41,3,0)+VLOOKUP($CP$2,职业被动!$B$6:$M$29,COLUMNS(职业被动!$B$6:I$29),0)*$CO95,0)</f>
        <v>1393</v>
      </c>
      <c r="CV95" s="9">
        <f>ROUND(属性投放!J$4+装备属性!J$4*IF($CO95&lt;10,1,ROUNDDOWN($CO95,-1))+SUM(属性投放!K$37:K$45)*$CO95+VLOOKUP($CP$2,一级属性!$E$41:$P$64,COLUMNS(一级属性!$E$41:M$64),0)*($CO95+0.25*IF($CO95&lt;10,1,ROUNDDOWN($CO95,-1)))+VLOOKUP($CP$2,宝石属性!$B$43:$M$66,COLUMNS(宝石属性!$B$43:J$66),0)*10*VLOOKUP(ROUNDDOWN($CO95,-1),宝石属性!$B$25:$N$41,2,0)*VLOOKUP(ROUNDDOWN($CO95,-1),宝石属性!$B$25:$N$41,3,0)+VLOOKUP($CP$2,职业被动!$B$6:$M$29,COLUMNS(职业被动!$B$6:J$29),0)*$CO95,0)</f>
        <v>592</v>
      </c>
      <c r="CW95" s="9">
        <f>ROUND(属性投放!K$4+装备属性!K$4*IF($CO95&lt;10,1,ROUNDDOWN($CO95,-1))+SUM(属性投放!L$37:L$45)*$CO95+VLOOKUP($CP$2,一级属性!$E$41:$P$64,COLUMNS(一级属性!$E$41:N$64),0)*($CO95+0.25*IF($CO95&lt;10,1,ROUNDDOWN($CO95,-1)))+VLOOKUP($CP$2,宝石属性!$B$43:$M$66,COLUMNS(宝石属性!$B$43:K$66),0)*10*VLOOKUP(ROUNDDOWN($CO95,-1),宝石属性!$B$25:$N$41,2,0)*VLOOKUP(ROUNDDOWN($CO95,-1),宝石属性!$B$25:$N$41,3,0)+VLOOKUP($CP$2,职业被动!$B$6:$M$29,COLUMNS(职业被动!$B$6:K$29),0)*$CO95,0)</f>
        <v>336</v>
      </c>
      <c r="CX95" s="9">
        <f>ROUND(属性投放!L$4+装备属性!L$4*IF($CO95&lt;10,1,ROUNDDOWN($CO95,-1))+SUM(属性投放!M$37:M$45)*$CO95+VLOOKUP($CP$2,一级属性!$E$41:$P$64,COLUMNS(一级属性!$E$41:O$64),0)*($CO95+0.25*IF($CO95&lt;10,1,ROUNDDOWN($CO95,-1)))+VLOOKUP($CP$2,宝石属性!$B$43:$M$66,COLUMNS(宝石属性!$B$43:L$66),0)*10*VLOOKUP(ROUNDDOWN($CO95,-1),宝石属性!$B$25:$N$41,2,0)*VLOOKUP(ROUNDDOWN($CO95,-1),宝石属性!$B$25:$N$41,3,0)+VLOOKUP($CP$2,职业被动!$B$6:$M$29,COLUMNS(职业被动!$B$6:L$29),0)*$CO95,0)</f>
        <v>28</v>
      </c>
      <c r="CY95" s="9">
        <f>ROUND(属性投放!M$4+装备属性!M$4*IF($CO95&lt;10,1,ROUNDDOWN($CO95,-1))+SUM(属性投放!N$37:N$45)*$CO95+VLOOKUP($CP$2,一级属性!$E$41:$P$64,COLUMNS(一级属性!$E$41:P$64),0)*($CO95+0.25*IF($CO95&lt;10,1,ROUNDDOWN($CO95,-1)))+VLOOKUP($CP$2,宝石属性!$B$43:$M$66,COLUMNS(宝石属性!$B$43:M$66),0)*10*VLOOKUP(ROUNDDOWN($CO95,-1),宝石属性!$B$25:$N$41,2,0)*VLOOKUP(ROUNDDOWN($CO95,-1),宝石属性!$B$25:$N$41,3,0)+VLOOKUP($CP$2,职业被动!$B$6:$M$29,COLUMNS(职业被动!$B$6:M$29),0)*$CO95,0)</f>
        <v>948</v>
      </c>
      <c r="CZ95" s="48">
        <f>属性价值和能力评分!$F$9+ROUND(属性价值和能力评分!$F$38*10,0)*CO95+ROUND((SUM(装备属性!$W$9:$W$14)+属性价值和能力评分!$F$38*1.25+1.4+2.8)*IF(CO95&lt;10,1,ROUNDDOWN(CO95,-1)),0)+15*VLOOKUP(ROUNDDOWN(CO95,-1),宝石属性!$B$26:$D$41,2,0)*6*VLOOKUP(ROUNDDOWN(CO95,-1),宝石属性!$B$26:$D$41,3,0)+(属性价值和能力评分!$F$49*9+属性价值和能力评分!$F$50*2+属性价值和能力评分!$F$53*8/5)*CO95</f>
        <v>17594</v>
      </c>
      <c r="DB95" s="1">
        <v>92</v>
      </c>
      <c r="DC95" s="9">
        <f>ROUND(属性投放!D$4+装备属性!D$4*IF($DB95&lt;10,1,ROUNDDOWN($DB95,-1))+SUM(属性投放!E$37:E$45)*$DB95+VLOOKUP($DC$2,一级属性!$E$41:$P$64,COLUMNS(一级属性!$E$41:G$64),0)*($DB95+0.25*IF($DB95&lt;10,1,ROUNDDOWN($DB95,-1)))+VLOOKUP($DC$2,宝石属性!$B$43:$M$66,COLUMNS(宝石属性!$B$43:D$66),0)*10*VLOOKUP(ROUNDDOWN($DB95,-1),宝石属性!$B$25:$N$41,2,0)*VLOOKUP(ROUNDDOWN($DB95,-1),宝石属性!$B$25:$N$41,3,0)+VLOOKUP($DC$2,职业被动!$B$6:$M$29,COLUMNS(职业被动!$B$6:D$29),0)*$DB95,0)</f>
        <v>5236</v>
      </c>
      <c r="DD95" s="9">
        <f>ROUND(属性投放!E$4+装备属性!E$4*IF($DB95&lt;10,1,ROUNDDOWN($DB95,-1))+SUM(属性投放!F$37:F$45)*$DB95+VLOOKUP($DC$2,一级属性!$E$41:$P$64,COLUMNS(一级属性!$E$41:H$64),0)*($DB95+0.25*IF($DB95&lt;10,1,ROUNDDOWN($DB95,-1)))+VLOOKUP($DC$2,宝石属性!$B$43:$M$66,COLUMNS(宝石属性!$B$43:E$66),0)*10*VLOOKUP(ROUNDDOWN($DB95,-1),宝石属性!$B$25:$N$41,2,0)*VLOOKUP(ROUNDDOWN($DB95,-1),宝石属性!$B$25:$N$41,3,0)+VLOOKUP($DC$2,职业被动!$B$6:$M$29,COLUMNS(职业被动!$B$6:E$29),0)*$DB95,0)</f>
        <v>2318</v>
      </c>
      <c r="DE95" s="9">
        <f>ROUND(属性投放!F$4+装备属性!F$4*IF($DB95&lt;10,1,ROUNDDOWN($DB95,-1))+SUM(属性投放!G$37:G$45)*$DB95+VLOOKUP($DC$2,一级属性!$E$41:$P$64,COLUMNS(一级属性!$E$41:I$64),0)*($DB95+0.25*IF($DB95&lt;10,1,ROUNDDOWN($DB95,-1)))+VLOOKUP($DC$2,宝石属性!$B$43:$M$66,COLUMNS(宝石属性!$B$43:F$66),0)*10*VLOOKUP(ROUNDDOWN($DB95,-1),宝石属性!$B$25:$N$41,2,0)*VLOOKUP(ROUNDDOWN($DB95,-1),宝石属性!$B$25:$N$41,3,0)+VLOOKUP($DC$2,职业被动!$B$6:$M$29,COLUMNS(职业被动!$B$6:F$29),0)*$DB95,0)</f>
        <v>1022</v>
      </c>
      <c r="DF95" s="9">
        <f>ROUND(属性投放!G$4+装备属性!G$4*IF($DB95&lt;10,1,ROUNDDOWN($DB95,-1))+SUM(属性投放!H$37:H$45)*$DB95+VLOOKUP($DC$2,一级属性!$E$41:$P$64,COLUMNS(一级属性!$E$41:J$64),0)*($DB95+0.25*IF($DB95&lt;10,1,ROUNDDOWN($DB95,-1)))+VLOOKUP($DC$2,宝石属性!$B$43:$M$66,COLUMNS(宝石属性!$B$43:G$66),0)*10*VLOOKUP(ROUNDDOWN($DB95,-1),宝石属性!$B$25:$N$41,2,0)*VLOOKUP(ROUNDDOWN($DB95,-1),宝石属性!$B$25:$N$41,3,0)+VLOOKUP($DC$2,职业被动!$B$6:$M$29,COLUMNS(职业被动!$B$6:G$29),0)*$DB95,0)</f>
        <v>2637</v>
      </c>
      <c r="DG95" s="9">
        <f>ROUND(属性投放!H$4+装备属性!H$4*IF($DB95&lt;10,1,ROUNDDOWN($DB95,-1))+SUM(属性投放!I$37:I$45)*$DB95+VLOOKUP($DC$2,一级属性!$E$41:$P$64,COLUMNS(一级属性!$E$41:K$64),0)*($DB95+0.25*IF($DB95&lt;10,1,ROUNDDOWN($DB95,-1)))+VLOOKUP($DC$2,宝石属性!$B$43:$M$66,COLUMNS(宝石属性!$B$43:H$66),0)*10*VLOOKUP(ROUNDDOWN($DB95,-1),宝石属性!$B$25:$N$41,2,0)*VLOOKUP(ROUNDDOWN($DB95,-1),宝石属性!$B$25:$N$41,3,0)+VLOOKUP($DC$2,职业被动!$B$6:$M$29,COLUMNS(职业被动!$B$6:H$29),0)*$DB95,0)</f>
        <v>633</v>
      </c>
      <c r="DH95" s="9">
        <f>ROUND(属性投放!I$4+装备属性!I$4*IF($DB95&lt;10,1,ROUNDDOWN($DB95,-1))+SUM(属性投放!J$37:J$45)*$DB95+VLOOKUP($DC$2,一级属性!$E$41:$P$64,COLUMNS(一级属性!$E$41:L$64),0)*($DB95+0.25*IF($DB95&lt;10,1,ROUNDDOWN($DB95,-1)))+VLOOKUP($DC$2,宝石属性!$B$43:$M$66,COLUMNS(宝石属性!$B$43:I$66),0)*10*VLOOKUP(ROUNDDOWN($DB95,-1),宝石属性!$B$25:$N$41,2,0)*VLOOKUP(ROUNDDOWN($DB95,-1),宝石属性!$B$25:$N$41,3,0)+VLOOKUP($DC$2,职业被动!$B$6:$M$29,COLUMNS(职业被动!$B$6:I$29),0)*$DB95,0)</f>
        <v>958</v>
      </c>
      <c r="DI95" s="9">
        <f>ROUND(属性投放!J$4+装备属性!J$4*IF($DB95&lt;10,1,ROUNDDOWN($DB95,-1))+SUM(属性投放!K$37:K$45)*$DB95+VLOOKUP($DC$2,一级属性!$E$41:$P$64,COLUMNS(一级属性!$E$41:M$64),0)*($DB95+0.25*IF($DB95&lt;10,1,ROUNDDOWN($DB95,-1)))+VLOOKUP($DC$2,宝石属性!$B$43:$M$66,COLUMNS(宝石属性!$B$43:J$66),0)*10*VLOOKUP(ROUNDDOWN($DB95,-1),宝石属性!$B$25:$N$41,2,0)*VLOOKUP(ROUNDDOWN($DB95,-1),宝石属性!$B$25:$N$41,3,0)+VLOOKUP($DC$2,职业被动!$B$6:$M$29,COLUMNS(职业被动!$B$6:J$29),0)*$DB95,0)</f>
        <v>707</v>
      </c>
      <c r="DJ95" s="9">
        <f>ROUND(属性投放!K$4+装备属性!K$4*IF($DB95&lt;10,1,ROUNDDOWN($DB95,-1))+SUM(属性投放!L$37:L$45)*$DB95+VLOOKUP($DC$2,一级属性!$E$41:$P$64,COLUMNS(一级属性!$E$41:N$64),0)*($DB95+0.25*IF($DB95&lt;10,1,ROUNDDOWN($DB95,-1)))+VLOOKUP($DC$2,宝石属性!$B$43:$M$66,COLUMNS(宝石属性!$B$43:K$66),0)*10*VLOOKUP(ROUNDDOWN($DB95,-1),宝石属性!$B$25:$N$41,2,0)*VLOOKUP(ROUNDDOWN($DB95,-1),宝石属性!$B$25:$N$41,3,0)+VLOOKUP($DC$2,职业被动!$B$6:$M$29,COLUMNS(职业被动!$B$6:K$29),0)*$DB95,0)</f>
        <v>496</v>
      </c>
      <c r="DK95" s="9">
        <f>ROUND(属性投放!L$4+装备属性!L$4*IF($DB95&lt;10,1,ROUNDDOWN($DB95,-1))+SUM(属性投放!M$37:M$45)*$DB95+VLOOKUP($DC$2,一级属性!$E$41:$P$64,COLUMNS(一级属性!$E$41:O$64),0)*($DB95+0.25*IF($DB95&lt;10,1,ROUNDDOWN($DB95,-1)))+VLOOKUP($DC$2,宝石属性!$B$43:$M$66,COLUMNS(宝石属性!$B$43:L$66),0)*10*VLOOKUP(ROUNDDOWN($DB95,-1),宝石属性!$B$25:$N$41,2,0)*VLOOKUP(ROUNDDOWN($DB95,-1),宝石属性!$B$25:$N$41,3,0)+VLOOKUP($DC$2,职业被动!$B$6:$M$29,COLUMNS(职业被动!$B$6:L$29),0)*$DB95,0)</f>
        <v>28</v>
      </c>
      <c r="DL95" s="9">
        <f>ROUND(属性投放!M$4+装备属性!M$4*IF($DB95&lt;10,1,ROUNDDOWN($DB95,-1))+SUM(属性投放!N$37:N$45)*$DB95+VLOOKUP($DC$2,一级属性!$E$41:$P$64,COLUMNS(一级属性!$E$41:P$64),0)*($DB95+0.25*IF($DB95&lt;10,1,ROUNDDOWN($DB95,-1)))+VLOOKUP($DC$2,宝石属性!$B$43:$M$66,COLUMNS(宝石属性!$B$43:M$66),0)*10*VLOOKUP(ROUNDDOWN($DB95,-1),宝石属性!$B$25:$N$41,2,0)*VLOOKUP(ROUNDDOWN($DB95,-1),宝石属性!$B$25:$N$41,3,0)+VLOOKUP($DC$2,职业被动!$B$6:$M$29,COLUMNS(职业被动!$B$6:M$29),0)*$DB95,0)</f>
        <v>948</v>
      </c>
      <c r="DM95" s="48">
        <f>属性价值和能力评分!$F$9+ROUND(属性价值和能力评分!$F$38*10,0)*DB95+ROUND((SUM(装备属性!$W$9:$W$14)+属性价值和能力评分!$F$38*1.25+1.4+2.8)*IF(DB95&lt;10,1,ROUNDDOWN(DB95,-1)),0)+15*VLOOKUP(ROUNDDOWN(DB95,-1),宝石属性!$B$26:$D$41,2,0)*6*VLOOKUP(ROUNDDOWN(DB95,-1),宝石属性!$B$26:$D$41,3,0)+(属性价值和能力评分!$F$49*9+属性价值和能力评分!$F$50*2+属性价值和能力评分!$F$53*8/5)*DB95</f>
        <v>17594</v>
      </c>
      <c r="DO95" s="1">
        <v>92</v>
      </c>
      <c r="DP95" s="9">
        <f>ROUND(属性投放!D$4+装备属性!D$4*IF($DO95&lt;10,1,ROUNDDOWN($DO95,-1))+SUM(属性投放!E$37:E$45)*$DO95+VLOOKUP($DP$2,一级属性!$E$41:$P$64,COLUMNS(一级属性!$E$41:G$64),0)*($DO95+0.25*IF($DO95&lt;10,1,ROUNDDOWN($DO95,-1)))+VLOOKUP($DP$2,宝石属性!$B$43:$M$66,COLUMNS(宝石属性!$B$43:D$66),0)*10*VLOOKUP(ROUNDDOWN($DO95,-1),宝石属性!$B$25:$N$41,2,0)*VLOOKUP(ROUNDDOWN($DO95,-1),宝石属性!$B$25:$N$41,3,0)+VLOOKUP($DP$2,职业被动!$B$6:$M$29,COLUMNS(职业被动!$B$6:D$29),0)*$DO95,0)</f>
        <v>11260</v>
      </c>
      <c r="DQ95" s="9">
        <f>ROUND(属性投放!E$4+装备属性!E$4*IF($DO95&lt;10,1,ROUNDDOWN($DO95,-1))+SUM(属性投放!F$37:F$45)*$DO95+VLOOKUP($DP$2,一级属性!$E$41:$P$64,COLUMNS(一级属性!$E$41:H$64),0)*($DO95+0.25*IF($DO95&lt;10,1,ROUNDDOWN($DO95,-1)))+VLOOKUP($DP$2,宝石属性!$B$43:$M$66,COLUMNS(宝石属性!$B$43:E$66),0)*10*VLOOKUP(ROUNDDOWN($DO95,-1),宝石属性!$B$25:$N$41,2,0)*VLOOKUP(ROUNDDOWN($DO95,-1),宝石属性!$B$25:$N$41,3,0)+VLOOKUP($DP$2,职业被动!$B$6:$M$29,COLUMNS(职业被动!$B$6:E$29),0)*$DO95,0)</f>
        <v>2318</v>
      </c>
      <c r="DR95" s="9">
        <f>ROUND(属性投放!F$4+装备属性!F$4*IF($DO95&lt;10,1,ROUNDDOWN($DO95,-1))+SUM(属性投放!G$37:G$45)*$DO95+VLOOKUP($DP$2,一级属性!$E$41:$P$64,COLUMNS(一级属性!$E$41:I$64),0)*($DO95+0.25*IF($DO95&lt;10,1,ROUNDDOWN($DO95,-1)))+VLOOKUP($DP$2,宝石属性!$B$43:$M$66,COLUMNS(宝石属性!$B$43:F$66),0)*10*VLOOKUP(ROUNDDOWN($DO95,-1),宝石属性!$B$25:$N$41,2,0)*VLOOKUP(ROUNDDOWN($DO95,-1),宝石属性!$B$25:$N$41,3,0)+VLOOKUP($DP$2,职业被动!$B$6:$M$29,COLUMNS(职业被动!$B$6:F$29),0)*$DO95,0)</f>
        <v>1022</v>
      </c>
      <c r="DS95" s="9">
        <f>ROUND(属性投放!G$4+装备属性!G$4*IF($DO95&lt;10,1,ROUNDDOWN($DO95,-1))+SUM(属性投放!H$37:H$45)*$DO95+VLOOKUP($DP$2,一级属性!$E$41:$P$64,COLUMNS(一级属性!$E$41:J$64),0)*($DO95+0.25*IF($DO95&lt;10,1,ROUNDDOWN($DO95,-1)))+VLOOKUP($DP$2,宝石属性!$B$43:$M$66,COLUMNS(宝石属性!$B$43:G$66),0)*10*VLOOKUP(ROUNDDOWN($DO95,-1),宝石属性!$B$25:$N$41,2,0)*VLOOKUP(ROUNDDOWN($DO95,-1),宝石属性!$B$25:$N$41,3,0)+VLOOKUP($DP$2,职业被动!$B$6:$M$29,COLUMNS(职业被动!$B$6:G$29),0)*$DO95,0)</f>
        <v>953</v>
      </c>
      <c r="DT95" s="9">
        <f>ROUND(属性投放!H$4+装备属性!H$4*IF($DO95&lt;10,1,ROUNDDOWN($DO95,-1))+SUM(属性投放!I$37:I$45)*$DO95+VLOOKUP($DP$2,一级属性!$E$41:$P$64,COLUMNS(一级属性!$E$41:K$64),0)*($DO95+0.25*IF($DO95&lt;10,1,ROUNDDOWN($DO95,-1)))+VLOOKUP($DP$2,宝石属性!$B$43:$M$66,COLUMNS(宝石属性!$B$43:H$66),0)*10*VLOOKUP(ROUNDDOWN($DO95,-1),宝石属性!$B$25:$N$41,2,0)*VLOOKUP(ROUNDDOWN($DO95,-1),宝石属性!$B$25:$N$41,3,0)+VLOOKUP($DP$2,职业被动!$B$6:$M$29,COLUMNS(职业被动!$B$6:H$29),0)*$DO95,0)</f>
        <v>725</v>
      </c>
      <c r="DU95" s="9">
        <f>ROUND(属性投放!I$4+装备属性!I$4*IF($DO95&lt;10,1,ROUNDDOWN($DO95,-1))+SUM(属性投放!J$37:J$45)*$DO95+VLOOKUP($DP$2,一级属性!$E$41:$P$64,COLUMNS(一级属性!$E$41:L$64),0)*($DO95+0.25*IF($DO95&lt;10,1,ROUNDDOWN($DO95,-1)))+VLOOKUP($DP$2,宝石属性!$B$43:$M$66,COLUMNS(宝石属性!$B$43:I$66),0)*10*VLOOKUP(ROUNDDOWN($DO95,-1),宝石属性!$B$25:$N$41,2,0)*VLOOKUP(ROUNDDOWN($DO95,-1),宝石属性!$B$25:$N$41,3,0)+VLOOKUP($DP$2,职业被动!$B$6:$M$29,COLUMNS(职业被动!$B$6:I$29),0)*$DO95,0)</f>
        <v>958</v>
      </c>
      <c r="DV95" s="9">
        <f>ROUND(属性投放!J$4+装备属性!J$4*IF($DO95&lt;10,1,ROUNDDOWN($DO95,-1))+SUM(属性投放!K$37:K$45)*$DO95+VLOOKUP($DP$2,一级属性!$E$41:$P$64,COLUMNS(一级属性!$E$41:M$64),0)*($DO95+0.25*IF($DO95&lt;10,1,ROUNDDOWN($DO95,-1)))+VLOOKUP($DP$2,宝石属性!$B$43:$M$66,COLUMNS(宝石属性!$B$43:J$66),0)*10*VLOOKUP(ROUNDDOWN($DO95,-1),宝石属性!$B$25:$N$41,2,0)*VLOOKUP(ROUNDDOWN($DO95,-1),宝石属性!$B$25:$N$41,3,0)+VLOOKUP($DP$2,职业被动!$B$6:$M$29,COLUMNS(职业被动!$B$6:J$29),0)*$DO95,0)</f>
        <v>707</v>
      </c>
      <c r="DW95" s="9">
        <f>ROUND(属性投放!K$4+装备属性!K$4*IF($DO95&lt;10,1,ROUNDDOWN($DO95,-1))+SUM(属性投放!L$37:L$45)*$DO95+VLOOKUP($DP$2,一级属性!$E$41:$P$64,COLUMNS(一级属性!$E$41:N$64),0)*($DO95+0.25*IF($DO95&lt;10,1,ROUNDDOWN($DO95,-1)))+VLOOKUP($DP$2,宝石属性!$B$43:$M$66,COLUMNS(宝石属性!$B$43:K$66),0)*10*VLOOKUP(ROUNDDOWN($DO95,-1),宝石属性!$B$25:$N$41,2,0)*VLOOKUP(ROUNDDOWN($DO95,-1),宝石属性!$B$25:$N$41,3,0)+VLOOKUP($DP$2,职业被动!$B$6:$M$29,COLUMNS(职业被动!$B$6:K$29),0)*$DO95,0)</f>
        <v>496</v>
      </c>
      <c r="DX95" s="9">
        <f>ROUND(属性投放!L$4+装备属性!L$4*IF($DO95&lt;10,1,ROUNDDOWN($DO95,-1))+SUM(属性投放!M$37:M$45)*$DO95+VLOOKUP($DP$2,一级属性!$E$41:$P$64,COLUMNS(一级属性!$E$41:O$64),0)*($DO95+0.25*IF($DO95&lt;10,1,ROUNDDOWN($DO95,-1)))+VLOOKUP($DP$2,宝石属性!$B$43:$M$66,COLUMNS(宝石属性!$B$43:L$66),0)*10*VLOOKUP(ROUNDDOWN($DO95,-1),宝石属性!$B$25:$N$41,2,0)*VLOOKUP(ROUNDDOWN($DO95,-1),宝石属性!$B$25:$N$41,3,0)+VLOOKUP($DP$2,职业被动!$B$6:$M$29,COLUMNS(职业被动!$B$6:L$29),0)*$DO95,0)</f>
        <v>28</v>
      </c>
      <c r="DY95" s="9">
        <f>ROUND(属性投放!M$4+装备属性!M$4*IF($DO95&lt;10,1,ROUNDDOWN($DO95,-1))+SUM(属性投放!N$37:N$45)*$DO95+VLOOKUP($DP$2,一级属性!$E$41:$P$64,COLUMNS(一级属性!$E$41:P$64),0)*($DO95+0.25*IF($DO95&lt;10,1,ROUNDDOWN($DO95,-1)))+VLOOKUP($DP$2,宝石属性!$B$43:$M$66,COLUMNS(宝石属性!$B$43:M$66),0)*10*VLOOKUP(ROUNDDOWN($DO95,-1),宝石属性!$B$25:$N$41,2,0)*VLOOKUP(ROUNDDOWN($DO95,-1),宝石属性!$B$25:$N$41,3,0)+VLOOKUP($DP$2,职业被动!$B$6:$M$29,COLUMNS(职业被动!$B$6:M$29),0)*$DO95,0)</f>
        <v>948</v>
      </c>
      <c r="DZ95" s="48">
        <f>属性价值和能力评分!$F$9+ROUND(属性价值和能力评分!$F$38*10,0)*DO95+ROUND((SUM(装备属性!$W$9:$W$14)+属性价值和能力评分!$F$38*1.25+1.4+2.8)*IF(DO95&lt;10,1,ROUNDDOWN(DO95,-1)),0)+15*VLOOKUP(ROUNDDOWN(DO95,-1),宝石属性!$B$26:$D$41,2,0)*6*VLOOKUP(ROUNDDOWN(DO95,-1),宝石属性!$B$26:$D$41,3,0)+(属性价值和能力评分!$F$49*9+属性价值和能力评分!$F$50*2+属性价值和能力评分!$F$53*8/5)*DO95</f>
        <v>17594</v>
      </c>
      <c r="EA95" s="17"/>
      <c r="EB95" s="1">
        <v>92</v>
      </c>
      <c r="EC95" s="1">
        <f>ROUND(CC95/MAX(CE95/10,((CE95*(1+属性投放!$E$8)-CF95+属性投放!$F$8*EB95)*(1+属性投放!$G$8)*(1+属性投放!$H$8))),1)</f>
        <v>2.9</v>
      </c>
      <c r="ED95" s="1">
        <f>ROUND(CP95/MAX(CE95/10,((CE95*(1+属性投放!$E$8)-CS95+属性投放!$F$8*EB95)*(1+属性投放!$G$8)*(1+属性投放!$H$8))),1)</f>
        <v>2.7</v>
      </c>
      <c r="EE95" s="1">
        <f>ROUND(DC95/MAX(CE95/10,((CE95*(1+属性投放!$E$8)-DF95+属性投放!$F$8*EB95)*(1+属性投放!$G$8)*(1+属性投放!$H$8))),1)</f>
        <v>24.4</v>
      </c>
      <c r="EF95" s="1">
        <f>ROUND(DP95/MAX(CE95/10,((CE95*(1+属性投放!$E$8)-DS95+属性投放!$F$8*EB95)*(1+属性投放!$G$8)*(1+属性投放!$H$8))),1)</f>
        <v>6.7</v>
      </c>
      <c r="EH95" s="1">
        <f>ROUND(CC95/MAX(属性投放!$F$9*EB95,((CT95*(1+属性投放!$E$9)-CH95+属性投放!$F$9*EB95)*(1+属性投放!$G$9)*(1+属性投放!$H$9))),1)</f>
        <v>2.6</v>
      </c>
      <c r="EI95" s="1">
        <f>ROUND(CP95/MAX(属性投放!$F$9*EB95,((CT95*(1+属性投放!$E$9)-CU95+属性投放!$F$9*EB95)*(1+属性投放!$G$9)*(1+属性投放!$H$9))),1)</f>
        <v>3.3</v>
      </c>
      <c r="EJ95" s="1">
        <f>ROUND(DC95/MAX(属性投放!$F$9*EB95,((CT95*(1+属性投放!$E$9)-DH95+属性投放!$F$9*EB95)*(1+属性投放!$G$9)*(1+属性投放!$H$9))),1)</f>
        <v>2.8</v>
      </c>
      <c r="EK95" s="1">
        <f>ROUND(DP95/MAX(属性投放!$F$9*EB95,((CT95*(1+属性投放!$E$9)-DU95+属性投放!$F$9*EB95)*(1+属性投放!$G$9)*(1+属性投放!$H$9))),1)</f>
        <v>6</v>
      </c>
      <c r="EM95" s="1">
        <f>ROUND(CC95/((BW95*(1+属性投放!$E$10)+属性投放!$F$10*EB95)*(1+属性投放!$G$10)*(1+属性投放!$H$10)),1)</f>
        <v>5.6</v>
      </c>
      <c r="EN95" s="1">
        <f>ROUND(CP95/((BW95*(1+属性投放!$E$10)+属性投放!$F$10*EB95)*(1+属性投放!$G$10)*(1+属性投放!$H$10)),1)</f>
        <v>5.6</v>
      </c>
      <c r="EO95" s="1">
        <f>ROUND(DC95/((BW95*(1+属性投放!$E$10)+属性投放!$F$10*EB95)*(1+属性投放!$G$10)*(1+属性投放!$H$10)),1)</f>
        <v>6.4</v>
      </c>
      <c r="EP95" s="1">
        <f>ROUND(DP95/((BW95*(1+属性投放!$E$10)+属性投放!$F$10*EB95)*(1+属性投放!$G$10)*(1+属性投放!$H$10)),1)</f>
        <v>13.8</v>
      </c>
    </row>
    <row r="96" spans="2:146">
      <c r="B96" s="1">
        <v>93</v>
      </c>
      <c r="C96" s="9">
        <f>ROUND(属性投放!D$4+装备属性!D$4*IF($B96&lt;10,1,ROUNDDOWN($B96,-1))+SUM(属性投放!E$37:E$45)*$B96+VLOOKUP($C$2,一级属性!$E$41:$P$64,COLUMNS(一级属性!$E$41:G$64),0)*($B96+0.25*IF($B96&lt;10,1,ROUNDDOWN($B96,-1)))+VLOOKUP($C$2,宝石属性!$B$43:$M$66,COLUMNS(宝石属性!$B$43:D$66),0)*10*VLOOKUP(ROUNDDOWN($B96,-1),宝石属性!$B$25:$N$41,2,0)*VLOOKUP(ROUNDDOWN($B96,-1),宝石属性!$B$25:$N$41,3,0)+VLOOKUP($C$2,职业被动!$B$6:$M$29,COLUMNS(职业被动!$B$6:D$29),0)*$B96,0)</f>
        <v>5539</v>
      </c>
      <c r="D96" s="9">
        <f>ROUND(属性投放!E$4+装备属性!E$4*IF($B96&lt;10,1,ROUNDDOWN($B96,-1))+SUM(属性投放!F$37:F$38)*$B96+VLOOKUP($C$2,一级属性!$E$67:$P$90,COLUMNS(一级属性!$E$67:H$90),0)*$B96+VLOOKUP($C$2,宝石属性!$B$43:$M$66,COLUMNS(宝石属性!$B$43:E$66),0)*10*VLOOKUP(ROUNDDOWN($B96,-1),宝石属性!$B$25:$N$41,2,0)*VLOOKUP(ROUNDDOWN($B96,-1),宝石属性!$B$25:$N$41,3,0)+VLOOKUP($C$2,职业被动!$B$6:$M$29,COLUMNS(职业被动!$B$6:E$29),0)*$B96,0)</f>
        <v>2333</v>
      </c>
      <c r="E96" s="9">
        <f>ROUND(属性投放!F$4+装备属性!F$4*IF($B96&lt;10,1,ROUNDDOWN($B96,-1))+SUM(属性投放!G$37:G$38)*$B96+VLOOKUP($C$2,一级属性!$E$67:$P$90,COLUMNS(一级属性!$E$67:I$90),0)*$B96+VLOOKUP($C$2,宝石属性!$B$43:$M$66,COLUMNS(宝石属性!$B$43:F$66),0)*10*VLOOKUP(ROUNDDOWN($B96,-1),宝石属性!$B$25:$N$41,2,0)*VLOOKUP(ROUNDDOWN($B96,-1),宝石属性!$B$25:$N$41,3,0)+VLOOKUP($C$2,职业被动!$B$6:$M$29,COLUMNS(职业被动!$B$6:F$29),0)*$B96,0)</f>
        <v>1882</v>
      </c>
      <c r="F96" s="9">
        <f>ROUND(属性投放!G$4+装备属性!G$4*IF($B96&lt;10,1,ROUNDDOWN($B96,-1))+SUM(属性投放!H$37:H$38)*$B96+VLOOKUP($C$2,一级属性!$E$67:$P$90,COLUMNS(一级属性!$E$67:J$90),0)*$B96+VLOOKUP($C$2,宝石属性!$B$43:$M$66,COLUMNS(宝石属性!$B$43:G$66),0)*10*VLOOKUP(ROUNDDOWN($B96,-1),宝石属性!$B$25:$N$41,2,0)*VLOOKUP(ROUNDDOWN($B96,-1),宝石属性!$B$25:$N$41,3,0)+VLOOKUP($C$2,职业被动!$B$6:$M$29,COLUMNS(职业被动!$B$6:G$29),0)*$B96,0)</f>
        <v>1050</v>
      </c>
      <c r="G96" s="9">
        <f>ROUND(属性投放!H$4+装备属性!H$4*IF($B96&lt;10,1,ROUNDDOWN($B96,-1))+SUM(属性投放!I$37:I$38)*$B96+VLOOKUP($C$2,一级属性!$E$67:$P$90,COLUMNS(一级属性!$E$67:K$90),0)*$B96+VLOOKUP($C$2,宝石属性!$B$43:$M$66,COLUMNS(宝石属性!$B$43:H$66),0)*10*VLOOKUP(ROUNDDOWN($B96,-1),宝石属性!$B$25:$N$41,2,0)*VLOOKUP(ROUNDDOWN($B96,-1),宝石属性!$B$25:$N$41,3,0)+VLOOKUP($C$2,职业被动!$B$6:$M$29,COLUMNS(职业被动!$B$6:H$29),0)*$B96,0)</f>
        <v>635</v>
      </c>
      <c r="H96" s="9">
        <f>ROUND(属性投放!I$4+装备属性!I$4*IF($B96&lt;10,1,ROUNDDOWN($B96,-1))+SUM(属性投放!J$37:J$38)*$B96+VLOOKUP($C$2,一级属性!$E$67:$P$90,COLUMNS(一级属性!$E$67:L$90),0)*$B96+VLOOKUP($C$2,宝石属性!$B$43:$M$66,COLUMNS(宝石属性!$B$43:I$66),0)*10*VLOOKUP(ROUNDDOWN($B96,-1),宝石属性!$B$25:$N$41,2,0)*VLOOKUP(ROUNDDOWN($B96,-1),宝石属性!$B$25:$N$41,3,0)+VLOOKUP($C$2,职业被动!$B$6:$M$29,COLUMNS(职业被动!$B$6:I$29),0)*$B96,0)</f>
        <v>1058</v>
      </c>
      <c r="I96" s="9">
        <f>ROUND(属性投放!J$4+装备属性!J$4*IF($B96&lt;10,1,ROUNDDOWN($B96,-1))+SUM(属性投放!K$37:K$38)*$B96+VLOOKUP($C$2,一级属性!$E$67:$P$90,COLUMNS(一级属性!$E$67:M$90),0)*$B96+VLOOKUP($C$2,宝石属性!$B$43:$M$66,COLUMNS(宝石属性!$B$43:J$66),0)*10*VLOOKUP(ROUNDDOWN($B96,-1),宝石属性!$B$25:$N$41,2,0)*VLOOKUP(ROUNDDOWN($B96,-1),宝石属性!$B$25:$N$41,3,0)+VLOOKUP($C$2,职业被动!$B$6:$M$29,COLUMNS(职业被动!$B$6:J$29),0)*$B96,0)</f>
        <v>712</v>
      </c>
      <c r="J96" s="9">
        <f>ROUND(属性投放!K$4+装备属性!K$4*IF($B96&lt;10,1,ROUNDDOWN($B96,-1))+SUM(属性投放!L$37:L$38)*$B96+VLOOKUP($C$2,一级属性!$E$67:$P$90,COLUMNS(一级属性!$E$67:N$90),0)*$B96+VLOOKUP($C$2,宝石属性!$B$43:$M$66,COLUMNS(宝石属性!$B$43:K$66),0)*10*VLOOKUP(ROUNDDOWN($B96,-1),宝石属性!$B$25:$N$41,2,0)*VLOOKUP(ROUNDDOWN($B96,-1),宝石属性!$B$25:$N$41,3,0)+VLOOKUP($C$2,职业被动!$B$6:$M$29,COLUMNS(职业被动!$B$6:K$29),0)*$B96,0)</f>
        <v>337</v>
      </c>
      <c r="K96" s="9">
        <f>ROUND(属性投放!L$4+装备属性!L$4*IF($B96&lt;10,1,ROUNDDOWN($B96,-1))+SUM(属性投放!M$37:M$38)*$B96+VLOOKUP($C$2,一级属性!$E$67:$P$90,COLUMNS(一级属性!$E$67:O$90),0)*$B96+VLOOKUP($C$2,宝石属性!$B$43:$M$66,COLUMNS(宝石属性!$B$43:L$66),0)*10*VLOOKUP(ROUNDDOWN($B96,-1),宝石属性!$B$25:$N$41,2,0)*VLOOKUP(ROUNDDOWN($B96,-1),宝石属性!$B$25:$N$41,3,0)+VLOOKUP($C$2,职业被动!$B$6:$M$29,COLUMNS(职业被动!$B$6:L$29),0)*$B96,0)</f>
        <v>28</v>
      </c>
      <c r="L96" s="9">
        <f>ROUND(属性投放!M$4+装备属性!M$4*IF($B96&lt;10,1,ROUNDDOWN($B96,-1))+SUM(属性投放!N$37:N$38)*$B96+VLOOKUP($C$2,一级属性!$E$67:$P$90,COLUMNS(一级属性!$E$67:P$90),0)*$B96+VLOOKUP($C$2,宝石属性!$B$43:$M$66,COLUMNS(宝石属性!$B$43:M$66),0)*10*VLOOKUP(ROUNDDOWN($B96,-1),宝石属性!$B$25:$N$41,2,0)*VLOOKUP(ROUNDDOWN($B96,-1),宝石属性!$B$25:$N$41,3,0)+VLOOKUP($C$2,职业被动!$B$6:$M$29,COLUMNS(职业被动!$B$6:M$29),0)*$B96,0)</f>
        <v>1038</v>
      </c>
      <c r="M96" s="48">
        <f>属性价值和能力评分!$F$9+ROUND(属性价值和能力评分!$F$38*10,0)*B96+ROUND((SUM(装备属性!$W$9:$W$14)+属性价值和能力评分!$F$38*1.25+1.4+2.8)*IF(B96&lt;10,1,ROUNDDOWN(B96,-1)),0)+15*VLOOKUP(ROUNDDOWN(B96,-1),宝石属性!$B$26:$D$41,2,0)*6*VLOOKUP(ROUNDDOWN(B96,-1),宝石属性!$B$26:$D$41,3,0)+(属性价值和能力评分!$F$49*9+属性价值和能力评分!$F$50*2+属性价值和能力评分!$F$53*8/5)*B96</f>
        <v>17714</v>
      </c>
      <c r="N96" s="20"/>
      <c r="O96" s="1">
        <v>93</v>
      </c>
      <c r="P96" s="9">
        <f>ROUND(属性投放!D$4+装备属性!D$4*IF($O96&lt;10,1,ROUNDDOWN($O96,-1))+SUM(属性投放!E$37:E$45)*$O96+VLOOKUP($P$2,一级属性!$E$41:$P$64,COLUMNS(一级属性!$E$41:G$64),0)*($O96+0.25*IF($O96&lt;10,1,ROUNDDOWN($O96,-1)))+VLOOKUP($P$2,宝石属性!$B$43:$M$66,COLUMNS(宝石属性!$B$43:D$66),0)*10*VLOOKUP(ROUNDDOWN($O96,-1),宝石属性!$B$25:$N$41,2,0)*VLOOKUP(ROUNDDOWN($O96,-1),宝石属性!$B$25:$N$41,3,0)+VLOOKUP($P$2,职业被动!$B$6:$M$29,COLUMNS(职业被动!$B$6:D$29),0)*$O96,0)</f>
        <v>6841</v>
      </c>
      <c r="Q96" s="9">
        <f>ROUND(属性投放!E$4+装备属性!E$4*IF($O96&lt;10,1,ROUNDDOWN($O96,-1))+SUM(属性投放!F$37:F$45)*$O96+VLOOKUP($P$2,一级属性!$E$41:$P$64,COLUMNS(一级属性!$E$41:H$64),0)*($O96+0.25*IF($O96&lt;10,1,ROUNDDOWN($O96,-1)))+VLOOKUP($P$2,宝石属性!$B$43:$M$66,COLUMNS(宝石属性!$B$43:E$66),0)*10*VLOOKUP(ROUNDDOWN($O96,-1),宝石属性!$B$25:$N$41,2,0)*VLOOKUP(ROUNDDOWN($O96,-1),宝石属性!$B$25:$N$41,3,0)+VLOOKUP($P$2,职业被动!$B$6:$M$29,COLUMNS(职业被动!$B$6:E$29),0)*$O96,0)</f>
        <v>4066</v>
      </c>
      <c r="R96" s="9">
        <f>ROUND(属性投放!F$4+装备属性!F$4*IF($O96&lt;10,1,ROUNDDOWN($O96,-1))+SUM(属性投放!G$37:G$45)*$O96+VLOOKUP($P$2,一级属性!$E$41:$P$64,COLUMNS(一级属性!$E$41:I$64),0)*($O96+0.25*IF($O96&lt;10,1,ROUNDDOWN($O96,-1)))+VLOOKUP($P$2,宝石属性!$B$43:$M$66,COLUMNS(宝石属性!$B$43:F$66),0)*10*VLOOKUP(ROUNDDOWN($O96,-1),宝石属性!$B$25:$N$41,2,0)*VLOOKUP(ROUNDDOWN($O96,-1),宝石属性!$B$25:$N$41,3,0)+VLOOKUP($P$2,职业被动!$B$6:$M$29,COLUMNS(职业被动!$B$6:F$29),0)*$O96,0)</f>
        <v>1024</v>
      </c>
      <c r="S96" s="9">
        <f>ROUND(属性投放!G$4+装备属性!G$4*IF($O96&lt;10,1,ROUNDDOWN($O96,-1))+SUM(属性投放!H$37:H$45)*$O96+VLOOKUP($P$2,一级属性!$E$41:$P$64,COLUMNS(一级属性!$E$41:J$64),0)*($O96+0.25*IF($O96&lt;10,1,ROUNDDOWN($O96,-1)))+VLOOKUP($P$2,宝石属性!$B$43:$M$66,COLUMNS(宝石属性!$B$43:G$66),0)*10*VLOOKUP(ROUNDDOWN($O96,-1),宝石属性!$B$25:$N$41,2,0)*VLOOKUP(ROUNDDOWN($O96,-1),宝石属性!$B$25:$N$41,3,0)+VLOOKUP($P$2,职业被动!$B$6:$M$29,COLUMNS(职业被动!$B$6:G$29),0)*$O96,0)</f>
        <v>957</v>
      </c>
      <c r="T96" s="9">
        <f>ROUND(属性投放!H$4+装备属性!H$4*IF($O96&lt;10,1,ROUNDDOWN($O96,-1))+SUM(属性投放!I$37:I$45)*$O96+VLOOKUP($P$2,一级属性!$E$41:$P$64,COLUMNS(一级属性!$E$41:K$64),0)*($O96+0.25*IF($O96&lt;10,1,ROUNDDOWN($O96,-1)))+VLOOKUP($P$2,宝石属性!$B$43:$M$66,COLUMNS(宝石属性!$B$43:H$66),0)*10*VLOOKUP(ROUNDDOWN($O96,-1),宝石属性!$B$25:$N$41,2,0)*VLOOKUP(ROUNDDOWN($O96,-1),宝石属性!$B$25:$N$41,3,0)+VLOOKUP($P$2,职业被动!$B$6:$M$29,COLUMNS(职业被动!$B$6:H$29),0)*$O96,0)</f>
        <v>1075</v>
      </c>
      <c r="U96" s="9">
        <f>ROUND(属性投放!I$4+装备属性!I$4*IF($O96&lt;10,1,ROUNDDOWN($O96,-1))+SUM(属性投放!J$37:J$45)*$O96+VLOOKUP($P$2,一级属性!$E$41:$P$64,COLUMNS(一级属性!$E$41:L$64),0)*($O96+0.25*IF($O96&lt;10,1,ROUNDDOWN($O96,-1)))+VLOOKUP($P$2,宝石属性!$B$43:$M$66,COLUMNS(宝石属性!$B$43:I$66),0)*10*VLOOKUP(ROUNDDOWN($O96,-1),宝石属性!$B$25:$N$41,2,0)*VLOOKUP(ROUNDDOWN($O96,-1),宝石属性!$B$25:$N$41,3,0)+VLOOKUP($P$2,职业被动!$B$6:$M$29,COLUMNS(职业被动!$B$6:I$29),0)*$O96,0)</f>
        <v>1125</v>
      </c>
      <c r="V96" s="9">
        <f>ROUND(属性投放!J$4+装备属性!J$4*IF($O96&lt;10,1,ROUNDDOWN($O96,-1))+SUM(属性投放!K$37:K$45)*$O96+VLOOKUP($P$2,一级属性!$E$41:$P$64,COLUMNS(一级属性!$E$41:M$64),0)*($O96+0.25*IF($O96&lt;10,1,ROUNDDOWN($O96,-1)))+VLOOKUP($P$2,宝石属性!$B$43:$M$66,COLUMNS(宝石属性!$B$43:J$66),0)*10*VLOOKUP(ROUNDDOWN($O96,-1),宝石属性!$B$25:$N$41,2,0)*VLOOKUP(ROUNDDOWN($O96,-1),宝石属性!$B$25:$N$41,3,0)+VLOOKUP($P$2,职业被动!$B$6:$M$29,COLUMNS(职业被动!$B$6:J$29),0)*$O96,0)</f>
        <v>792</v>
      </c>
      <c r="W96" s="9">
        <f>ROUND(属性投放!K$4+装备属性!K$4*IF($O96&lt;10,1,ROUNDDOWN($O96,-1))+SUM(属性投放!L$37:L$45)*$O96+VLOOKUP($P$2,一级属性!$E$41:$P$64,COLUMNS(一级属性!$E$41:N$64),0)*($O96+0.25*IF($O96&lt;10,1,ROUNDDOWN($O96,-1)))+VLOOKUP($P$2,宝石属性!$B$43:$M$66,COLUMNS(宝石属性!$B$43:K$66),0)*10*VLOOKUP(ROUNDDOWN($O96,-1),宝石属性!$B$25:$N$41,2,0)*VLOOKUP(ROUNDDOWN($O96,-1),宝石属性!$B$25:$N$41,3,0)+VLOOKUP($P$2,职业被动!$B$6:$M$29,COLUMNS(职业被动!$B$6:K$29),0)*$O96,0)</f>
        <v>497</v>
      </c>
      <c r="X96" s="9">
        <f>ROUND(属性投放!L$4+装备属性!L$4*IF($O96&lt;10,1,ROUNDDOWN($O96,-1))+SUM(属性投放!M$37:M$45)*$O96+VLOOKUP($P$2,一级属性!$E$41:$P$64,COLUMNS(一级属性!$E$41:O$64),0)*($O96+0.25*IF($O96&lt;10,1,ROUNDDOWN($O96,-1)))+VLOOKUP($P$2,宝石属性!$B$43:$M$66,COLUMNS(宝石属性!$B$43:L$66),0)*10*VLOOKUP(ROUNDDOWN($O96,-1),宝石属性!$B$25:$N$41,2,0)*VLOOKUP(ROUNDDOWN($O96,-1),宝石属性!$B$25:$N$41,3,0)+VLOOKUP($P$2,职业被动!$B$6:$M$29,COLUMNS(职业被动!$B$6:L$29),0)*$O96,0)</f>
        <v>28</v>
      </c>
      <c r="Y96" s="9">
        <f>ROUND(属性投放!M$4+装备属性!M$4*IF($O96&lt;10,1,ROUNDDOWN($O96,-1))+SUM(属性投放!N$37:N$45)*$O96+VLOOKUP($P$2,一级属性!$E$41:$P$64,COLUMNS(一级属性!$E$41:P$64),0)*($O96+0.25*IF($O96&lt;10,1,ROUNDDOWN($O96,-1)))+VLOOKUP($P$2,宝石属性!$B$43:$M$66,COLUMNS(宝石属性!$B$43:M$66),0)*10*VLOOKUP(ROUNDDOWN($O96,-1),宝石属性!$B$25:$N$41,2,0)*VLOOKUP(ROUNDDOWN($O96,-1),宝石属性!$B$25:$N$41,3,0)+VLOOKUP($P$2,职业被动!$B$6:$M$29,COLUMNS(职业被动!$B$6:M$29),0)*$O96,0)</f>
        <v>1038</v>
      </c>
      <c r="Z96" s="48">
        <f>属性价值和能力评分!$F$9+ROUND(属性价值和能力评分!$F$38*10,0)*O96+ROUND((SUM(装备属性!$W$9:$W$14)+属性价值和能力评分!$F$38*1.25+1.4+2.8)*IF(O96&lt;10,1,ROUNDDOWN(O96,-1)),0)+15*VLOOKUP(ROUNDDOWN(O96,-1),宝石属性!$B$26:$D$41,2,0)*6*VLOOKUP(ROUNDDOWN(O96,-1),宝石属性!$B$26:$D$41,3,0)+(属性价值和能力评分!$F$49*9+属性价值和能力评分!$F$50*2+属性价值和能力评分!$F$53*8/5)*O96</f>
        <v>17714</v>
      </c>
      <c r="AB96" s="1">
        <v>93</v>
      </c>
      <c r="AC96" s="9">
        <f>ROUND(属性投放!D$4+装备属性!D$4*IF($AB96&lt;10,1,ROUNDDOWN($AB96,-1))+SUM(属性投放!E$37:E$45)*$AB96+VLOOKUP($AC$2,一级属性!$E$41:$P$64,COLUMNS(一级属性!$E$41:G$64),0)*($AB96+0.25*IF($AB96&lt;10,1,ROUNDDOWN($AB96,-1)))+VLOOKUP($AC$2,宝石属性!$B$43:$M$66,COLUMNS(宝石属性!$B$43:D$66),0)*10*VLOOKUP(ROUNDDOWN($AB96,-1),宝石属性!$B$25:$N$41,2,0)*VLOOKUP(ROUNDDOWN($AB96,-1),宝石属性!$B$25:$N$41,3,0)+VLOOKUP($AC$2,职业被动!$B$6:$M$29,COLUMNS(职业被动!$B$6:D$29),0)*$AB96,0)</f>
        <v>6190</v>
      </c>
      <c r="AD96" s="9">
        <f>ROUND(属性投放!E$4+装备属性!E$4*IF($AB96&lt;10,1,ROUNDDOWN($AB96,-1))+SUM(属性投放!F$37:F$45)*$AB96+VLOOKUP($AC$2,一级属性!$E$41:$P$64,COLUMNS(一级属性!$E$41:H$64),0)*($AB96+0.25*IF($AB96&lt;10,1,ROUNDDOWN($AB96,-1)))+VLOOKUP($AC$2,宝石属性!$B$43:$M$66,COLUMNS(宝石属性!$B$43:E$66),0)*10*VLOOKUP(ROUNDDOWN($AB96,-1),宝石属性!$B$25:$N$41,2,0)*VLOOKUP(ROUNDDOWN($AB96,-1),宝石属性!$B$25:$N$41,3,0)+VLOOKUP($AC$2,职业被动!$B$6:$M$29,COLUMNS(职业被动!$B$6:E$29),0)*$AB96,0)</f>
        <v>2333</v>
      </c>
      <c r="AE96" s="9">
        <f>ROUND(属性投放!F$4+装备属性!F$4*IF($AB96&lt;10,1,ROUNDDOWN($AB96,-1))+SUM(属性投放!G$37:G$45)*$AB96+VLOOKUP($AC$2,一级属性!$E$41:$P$64,COLUMNS(一级属性!$E$41:I$64),0)*($AB96+0.25*IF($AB96&lt;10,1,ROUNDDOWN($AB96,-1)))+VLOOKUP($AC$2,宝石属性!$B$43:$M$66,COLUMNS(宝石属性!$B$43:F$66),0)*10*VLOOKUP(ROUNDDOWN($AB96,-1),宝石属性!$B$25:$N$41,2,0)*VLOOKUP(ROUNDDOWN($AB96,-1),宝石属性!$B$25:$N$41,3,0)+VLOOKUP($AC$2,职业被动!$B$6:$M$29,COLUMNS(职业被动!$B$6:F$29),0)*$AB96,0)</f>
        <v>1646</v>
      </c>
      <c r="AF96" s="9">
        <f>ROUND(属性投放!G$4+装备属性!G$4*IF($AB96&lt;10,1,ROUNDDOWN($AB96,-1))+SUM(属性投放!H$37:H$45)*$AB96+VLOOKUP($AC$2,一级属性!$E$41:$P$64,COLUMNS(一级属性!$E$41:J$64),0)*($AB96+0.25*IF($AB96&lt;10,1,ROUNDDOWN($AB96,-1)))+VLOOKUP($AC$2,宝石属性!$B$43:$M$66,COLUMNS(宝石属性!$B$43:G$66),0)*10*VLOOKUP(ROUNDDOWN($AB96,-1),宝石属性!$B$25:$N$41,2,0)*VLOOKUP(ROUNDDOWN($AB96,-1),宝石属性!$B$25:$N$41,3,0)+VLOOKUP($AC$2,职业被动!$B$6:$M$29,COLUMNS(职业被动!$B$6:G$29),0)*$AB96,0)</f>
        <v>1143</v>
      </c>
      <c r="AG96" s="9">
        <f>ROUND(属性投放!H$4+装备属性!H$4*IF($AB96&lt;10,1,ROUNDDOWN($AB96,-1))+SUM(属性投放!I$37:I$45)*$AB96+VLOOKUP($AC$2,一级属性!$E$41:$P$64,COLUMNS(一级属性!$E$41:K$64),0)*($AB96+0.25*IF($AB96&lt;10,1,ROUNDDOWN($AB96,-1)))+VLOOKUP($AC$2,宝石属性!$B$43:$M$66,COLUMNS(宝石属性!$B$43:H$66),0)*10*VLOOKUP(ROUNDDOWN($AB96,-1),宝石属性!$B$25:$N$41,2,0)*VLOOKUP(ROUNDDOWN($AB96,-1),宝石属性!$B$25:$N$41,3,0)+VLOOKUP($AC$2,职业被动!$B$6:$M$29,COLUMNS(职业被动!$B$6:H$29),0)*$AB96,0)</f>
        <v>635</v>
      </c>
      <c r="AH96" s="9">
        <f>ROUND(属性投放!I$4+装备属性!I$4*IF($AB96&lt;10,1,ROUNDDOWN($AB96,-1))+SUM(属性投放!J$37:J$45)*$AB96+VLOOKUP($AC$2,一级属性!$E$41:$P$64,COLUMNS(一级属性!$E$41:L$64),0)*($AB96+0.25*IF($AB96&lt;10,1,ROUNDDOWN($AB96,-1)))+VLOOKUP($AC$2,宝石属性!$B$43:$M$66,COLUMNS(宝石属性!$B$43:I$66),0)*10*VLOOKUP(ROUNDDOWN($AB96,-1),宝石属性!$B$25:$N$41,2,0)*VLOOKUP(ROUNDDOWN($AB96,-1),宝石属性!$B$25:$N$41,3,0)+VLOOKUP($AC$2,职业被动!$B$6:$M$29,COLUMNS(职业被动!$B$6:I$29),0)*$AB96,0)</f>
        <v>1056</v>
      </c>
      <c r="AI96" s="9">
        <f>ROUND(属性投放!J$4+装备属性!J$4*IF($AB96&lt;10,1,ROUNDDOWN($AB96,-1))+SUM(属性投放!K$37:K$45)*$AB96+VLOOKUP($AC$2,一级属性!$E$41:$P$64,COLUMNS(一级属性!$E$41:M$64),0)*($AB96+0.25*IF($AB96&lt;10,1,ROUNDDOWN($AB96,-1)))+VLOOKUP($AC$2,宝石属性!$B$43:$M$66,COLUMNS(宝石属性!$B$43:J$66),0)*10*VLOOKUP(ROUNDDOWN($AB96,-1),宝石属性!$B$25:$N$41,2,0)*VLOOKUP(ROUNDDOWN($AB96,-1),宝石属性!$B$25:$N$41,3,0)+VLOOKUP($AC$2,职业被动!$B$6:$M$29,COLUMNS(职业被动!$B$6:J$29),0)*$AB96,0)</f>
        <v>711</v>
      </c>
      <c r="AJ96" s="9">
        <f>ROUND(属性投放!K$4+装备属性!K$4*IF($AB96&lt;10,1,ROUNDDOWN($AB96,-1))+SUM(属性投放!L$37:L$45)*$AB96+VLOOKUP($AC$2,一级属性!$E$41:$P$64,COLUMNS(一级属性!$E$41:N$64),0)*($AB96+0.25*IF($AB96&lt;10,1,ROUNDDOWN($AB96,-1)))+VLOOKUP($AC$2,宝石属性!$B$43:$M$66,COLUMNS(宝石属性!$B$43:K$66),0)*10*VLOOKUP(ROUNDDOWN($AB96,-1),宝石属性!$B$25:$N$41,2,0)*VLOOKUP(ROUNDDOWN($AB96,-1),宝石属性!$B$25:$N$41,3,0)+VLOOKUP($AC$2,职业被动!$B$6:$M$29,COLUMNS(职业被动!$B$6:K$29),0)*$AB96,0)</f>
        <v>337</v>
      </c>
      <c r="AK96" s="9">
        <f>ROUND(属性投放!L$4+装备属性!L$4*IF($AB96&lt;10,1,ROUNDDOWN($AB96,-1))+SUM(属性投放!M$37:M$45)*$AB96+VLOOKUP($AC$2,一级属性!$E$41:$P$64,COLUMNS(一级属性!$E$41:O$64),0)*($AB96+0.25*IF($AB96&lt;10,1,ROUNDDOWN($AB96,-1)))+VLOOKUP($AC$2,宝石属性!$B$43:$M$66,COLUMNS(宝石属性!$B$43:L$66),0)*10*VLOOKUP(ROUNDDOWN($AB96,-1),宝石属性!$B$25:$N$41,2,0)*VLOOKUP(ROUNDDOWN($AB96,-1),宝石属性!$B$25:$N$41,3,0)+VLOOKUP($AC$2,职业被动!$B$6:$M$29,COLUMNS(职业被动!$B$6:L$29),0)*$AB96,0)</f>
        <v>28</v>
      </c>
      <c r="AL96" s="9">
        <f>ROUND(属性投放!M$4+装备属性!M$4*IF($AB96&lt;10,1,ROUNDDOWN($AB96,-1))+SUM(属性投放!N$37:N$45)*$AB96+VLOOKUP($AC$2,一级属性!$E$41:$P$64,COLUMNS(一级属性!$E$41:P$64),0)*($AB96+0.25*IF($AB96&lt;10,1,ROUNDDOWN($AB96,-1)))+VLOOKUP($AC$2,宝石属性!$B$43:$M$66,COLUMNS(宝石属性!$B$43:M$66),0)*10*VLOOKUP(ROUNDDOWN($AB96,-1),宝石属性!$B$25:$N$41,2,0)*VLOOKUP(ROUNDDOWN($AB96,-1),宝石属性!$B$25:$N$41,3,0)+VLOOKUP($AC$2,职业被动!$B$6:$M$29,COLUMNS(职业被动!$B$6:M$29),0)*$AB96,0)</f>
        <v>1038</v>
      </c>
      <c r="AM96" s="48">
        <f>属性价值和能力评分!$F$9+ROUND(属性价值和能力评分!$F$38*10,0)*AB96+ROUND((SUM(装备属性!$W$9:$W$14)+属性价值和能力评分!$F$38*1.25+1.4+2.8)*IF(AB96&lt;10,1,ROUNDDOWN(AB96,-1)),0)+15*VLOOKUP(ROUNDDOWN(AB96,-1),宝石属性!$B$26:$D$41,2,0)*6*VLOOKUP(ROUNDDOWN(AB96,-1),宝石属性!$B$26:$D$41,3,0)+(属性价值和能力评分!$F$49*9+属性价值和能力评分!$F$50*2+属性价值和能力评分!$F$53*8/5)*AB96</f>
        <v>17714</v>
      </c>
      <c r="AO96" s="1">
        <v>93</v>
      </c>
      <c r="AP96" s="9">
        <f>ROUND(属性投放!D$4+装备属性!D$4*IF($AO96&lt;10,1,ROUNDDOWN($AO96,-1))+SUM(属性投放!E$37:E$45)*$AO96+VLOOKUP($AP$2,一级属性!$E$41:$P$64,COLUMNS(一级属性!$E$41:G$64),0)*($AO96+0.25*IF($AO96&lt;10,1,ROUNDDOWN($AO96,-1)))+VLOOKUP($AP$2,宝石属性!$B$43:$M$66,COLUMNS(宝石属性!$B$43:D$66),0)*10*VLOOKUP(ROUNDDOWN($AO96,-1),宝石属性!$B$25:$N$41,2,0)*VLOOKUP(ROUNDDOWN($AO96,-1),宝石属性!$B$25:$N$41,3,0)+VLOOKUP($AP$2,职业被动!$B$6:$M$29,COLUMNS(职业被动!$B$6:D$29),0)*$AO96,0)</f>
        <v>6190</v>
      </c>
      <c r="AQ96" s="9">
        <f>ROUND(属性投放!E$4+装备属性!E$4*IF($AO96&lt;10,1,ROUNDDOWN($AO96,-1))+SUM(属性投放!F$37:F$45)*$AO96+VLOOKUP($AP$2,一级属性!$E$41:$P$64,COLUMNS(一级属性!$E$41:H$64),0)*($AO96+0.25*IF($AO96&lt;10,1,ROUNDDOWN($AO96,-1)))+VLOOKUP($AP$2,宝石属性!$B$43:$M$66,COLUMNS(宝石属性!$B$43:E$66),0)*10*VLOOKUP(ROUNDDOWN($AO96,-1),宝石属性!$B$25:$N$41,2,0)*VLOOKUP(ROUNDDOWN($AO96,-1),宝石属性!$B$25:$N$41,3,0)+VLOOKUP($AP$2,职业被动!$B$6:$M$29,COLUMNS(职业被动!$B$6:E$29),0)*$AO96,0)</f>
        <v>4066</v>
      </c>
      <c r="AR96" s="9">
        <f>ROUND(属性投放!F$4+装备属性!F$4*IF($AO96&lt;10,1,ROUNDDOWN($AO96,-1))+SUM(属性投放!G$37:G$45)*$AO96+VLOOKUP($AP$2,一级属性!$E$41:$P$64,COLUMNS(一级属性!$E$41:I$64),0)*($AO96+0.25*IF($AO96&lt;10,1,ROUNDDOWN($AO96,-1)))+VLOOKUP($AP$2,宝石属性!$B$43:$M$66,COLUMNS(宝石属性!$B$43:F$66),0)*10*VLOOKUP(ROUNDDOWN($AO96,-1),宝石属性!$B$25:$N$41,2,0)*VLOOKUP(ROUNDDOWN($AO96,-1),宝石属性!$B$25:$N$41,3,0)+VLOOKUP($AP$2,职业被动!$B$6:$M$29,COLUMNS(职业被动!$B$6:F$29),0)*$AO96,0)</f>
        <v>1024</v>
      </c>
      <c r="AS96" s="9">
        <f>ROUND(属性投放!G$4+装备属性!G$4*IF($AO96&lt;10,1,ROUNDDOWN($AO96,-1))+SUM(属性投放!H$37:H$45)*$AO96+VLOOKUP($AP$2,一级属性!$E$41:$P$64,COLUMNS(一级属性!$E$41:J$64),0)*($AO96+0.25*IF($AO96&lt;10,1,ROUNDDOWN($AO96,-1)))+VLOOKUP($AP$2,宝石属性!$B$43:$M$66,COLUMNS(宝石属性!$B$43:G$66),0)*10*VLOOKUP(ROUNDDOWN($AO96,-1),宝石属性!$B$25:$N$41,2,0)*VLOOKUP(ROUNDDOWN($AO96,-1),宝石属性!$B$25:$N$41,3,0)+VLOOKUP($AP$2,职业被动!$B$6:$M$29,COLUMNS(职业被动!$B$6:G$29),0)*$AO96,0)</f>
        <v>957</v>
      </c>
      <c r="AT96" s="9">
        <f>ROUND(属性投放!H$4+装备属性!H$4*IF($AO96&lt;10,1,ROUNDDOWN($AO96,-1))+SUM(属性投放!I$37:I$45)*$AO96+VLOOKUP($AP$2,一级属性!$E$41:$P$64,COLUMNS(一级属性!$E$41:K$64),0)*($AO96+0.25*IF($AO96&lt;10,1,ROUNDDOWN($AO96,-1)))+VLOOKUP($AP$2,宝石属性!$B$43:$M$66,COLUMNS(宝石属性!$B$43:H$66),0)*10*VLOOKUP(ROUNDDOWN($AO96,-1),宝石属性!$B$25:$N$41,2,0)*VLOOKUP(ROUNDDOWN($AO96,-1),宝石属性!$B$25:$N$41,3,0)+VLOOKUP($AP$2,职业被动!$B$6:$M$29,COLUMNS(职业被动!$B$6:H$29),0)*$AO96,0)</f>
        <v>982</v>
      </c>
      <c r="AU96" s="9">
        <f>ROUND(属性投放!I$4+装备属性!I$4*IF($AO96&lt;10,1,ROUNDDOWN($AO96,-1))+SUM(属性投放!J$37:J$45)*$AO96+VLOOKUP($AP$2,一级属性!$E$41:$P$64,COLUMNS(一级属性!$E$41:L$64),0)*($AO96+0.25*IF($AO96&lt;10,1,ROUNDDOWN($AO96,-1)))+VLOOKUP($AP$2,宝石属性!$B$43:$M$66,COLUMNS(宝石属性!$B$43:I$66),0)*10*VLOOKUP(ROUNDDOWN($AO96,-1),宝石属性!$B$25:$N$41,2,0)*VLOOKUP(ROUNDDOWN($AO96,-1),宝石属性!$B$25:$N$41,3,0)+VLOOKUP($AP$2,职业被动!$B$6:$M$29,COLUMNS(职业被动!$B$6:I$29),0)*$AO96,0)</f>
        <v>1125</v>
      </c>
      <c r="AV96" s="9">
        <f>ROUND(属性投放!J$4+装备属性!J$4*IF($AO96&lt;10,1,ROUNDDOWN($AO96,-1))+SUM(属性投放!K$37:K$45)*$AO96+VLOOKUP($AP$2,一级属性!$E$41:$P$64,COLUMNS(一级属性!$E$41:M$64),0)*($AO96+0.25*IF($AO96&lt;10,1,ROUNDDOWN($AO96,-1)))+VLOOKUP($AP$2,宝石属性!$B$43:$M$66,COLUMNS(宝石属性!$B$43:J$66),0)*10*VLOOKUP(ROUNDDOWN($AO96,-1),宝石属性!$B$25:$N$41,2,0)*VLOOKUP(ROUNDDOWN($AO96,-1),宝石属性!$B$25:$N$41,3,0)+VLOOKUP($AP$2,职业被动!$B$6:$M$29,COLUMNS(职业被动!$B$6:J$29),0)*$AO96,0)</f>
        <v>792</v>
      </c>
      <c r="AW96" s="9">
        <f>ROUND(属性投放!K$4+装备属性!K$4*IF($AO96&lt;10,1,ROUNDDOWN($AO96,-1))+SUM(属性投放!L$37:L$45)*$AO96+VLOOKUP($AP$2,一级属性!$E$41:$P$64,COLUMNS(一级属性!$E$41:N$64),0)*($AO96+0.25*IF($AO96&lt;10,1,ROUNDDOWN($AO96,-1)))+VLOOKUP($AP$2,宝石属性!$B$43:$M$66,COLUMNS(宝石属性!$B$43:K$66),0)*10*VLOOKUP(ROUNDDOWN($AO96,-1),宝石属性!$B$25:$N$41,2,0)*VLOOKUP(ROUNDDOWN($AO96,-1),宝石属性!$B$25:$N$41,3,0)+VLOOKUP($AP$2,职业被动!$B$6:$M$29,COLUMNS(职业被动!$B$6:K$29),0)*$AO96,0)</f>
        <v>337</v>
      </c>
      <c r="AX96" s="9">
        <f>ROUND(属性投放!L$4+装备属性!L$4*IF($AO96&lt;10,1,ROUNDDOWN($AO96,-1))+SUM(属性投放!M$37:M$45)*$AO96+VLOOKUP($AP$2,一级属性!$E$41:$P$64,COLUMNS(一级属性!$E$41:O$64),0)*($AO96+0.25*IF($AO96&lt;10,1,ROUNDDOWN($AO96,-1)))+VLOOKUP($AP$2,宝石属性!$B$43:$M$66,COLUMNS(宝石属性!$B$43:L$66),0)*10*VLOOKUP(ROUNDDOWN($AO96,-1),宝石属性!$B$25:$N$41,2,0)*VLOOKUP(ROUNDDOWN($AO96,-1),宝石属性!$B$25:$N$41,3,0)+VLOOKUP($AP$2,职业被动!$B$6:$M$29,COLUMNS(职业被动!$B$6:L$29),0)*$AO96,0)</f>
        <v>1018</v>
      </c>
      <c r="AY96" s="9">
        <f>ROUND(属性投放!M$4+装备属性!M$4*IF($AO96&lt;10,1,ROUNDDOWN($AO96,-1))+SUM(属性投放!N$37:N$45)*$AO96+VLOOKUP($AP$2,一级属性!$E$41:$P$64,COLUMNS(一级属性!$E$41:P$64),0)*($AO96+0.25*IF($AO96&lt;10,1,ROUNDDOWN($AO96,-1)))+VLOOKUP($AP$2,宝石属性!$B$43:$M$66,COLUMNS(宝石属性!$B$43:M$66),0)*10*VLOOKUP(ROUNDDOWN($AO96,-1),宝石属性!$B$25:$N$41,2,0)*VLOOKUP(ROUNDDOWN($AO96,-1),宝石属性!$B$25:$N$41,3,0)+VLOOKUP($AP$2,职业被动!$B$6:$M$29,COLUMNS(职业被动!$B$6:M$29),0)*$AO96,0)</f>
        <v>1038</v>
      </c>
      <c r="AZ96" s="48">
        <f>属性价值和能力评分!$F$9+ROUND(属性价值和能力评分!$F$38*10,0)*AO96+ROUND((SUM(装备属性!$W$9:$W$14)+属性价值和能力评分!$F$38*1.25+1.4+2.8)*IF(AO96&lt;10,1,ROUNDDOWN(AO96,-1)),0)+15*VLOOKUP(ROUNDDOWN(AO96,-1),宝石属性!$B$26:$D$41,2,0)*6*VLOOKUP(ROUNDDOWN(AO96,-1),宝石属性!$B$26:$D$41,3,0)+(属性价值和能力评分!$F$49*9+属性价值和能力评分!$F$50*2+属性价值和能力评分!$F$53*8/5)*AO96</f>
        <v>17714</v>
      </c>
      <c r="BB96" s="1">
        <v>93</v>
      </c>
      <c r="BC96" s="9">
        <f>ROUND(属性投放!D$4+装备属性!D$4*IF($BB96&lt;10,1,ROUNDDOWN($BB96,-1))+SUM(属性投放!E$37:E$45)*$BB96+VLOOKUP($BC$2,一级属性!$E$41:$P$64,COLUMNS(一级属性!$E$41:G$64),0)*($BB96+0.25*IF($BB96&lt;10,1,ROUNDDOWN($BB96,-1)))+VLOOKUP($BC$2,宝石属性!$B$43:$M$66,COLUMNS(宝石属性!$B$43:D$66),0)*10*VLOOKUP(ROUNDDOWN($BB96,-1),宝石属性!$B$25:$N$41,2,0)*VLOOKUP(ROUNDDOWN($BB96,-1),宝石属性!$B$25:$N$41,3,0)+VLOOKUP($BC$2,职业被动!$B$6:$M$29,COLUMNS(职业被动!$B$6:D$29),0)*$BB96,0)</f>
        <v>5539</v>
      </c>
      <c r="BD96" s="9">
        <f>ROUND(属性投放!E$4+装备属性!E$4*IF($BB96&lt;10,1,ROUNDDOWN($BB96,-1))+SUM(属性投放!F$37:F$45)*$BB96+VLOOKUP($BC$2,一级属性!$E$41:$P$64,COLUMNS(一级属性!$E$41:H$64),0)*($BB96+0.25*IF($BB96&lt;10,1,ROUNDDOWN($BB96,-1)))+VLOOKUP($BC$2,宝石属性!$B$43:$M$66,COLUMNS(宝石属性!$B$43:E$66),0)*10*VLOOKUP(ROUNDDOWN($BB96,-1),宝石属性!$B$25:$N$41,2,0)*VLOOKUP(ROUNDDOWN($BB96,-1),宝石属性!$B$25:$N$41,3,0)+VLOOKUP($BC$2,职业被动!$B$6:$M$29,COLUMNS(职业被动!$B$6:E$29),0)*$BB96,0)</f>
        <v>4643</v>
      </c>
      <c r="BE96" s="9">
        <f>ROUND(属性投放!F$4+装备属性!F$4*IF($BB96&lt;10,1,ROUNDDOWN($BB96,-1))+SUM(属性投放!G$37:G$45)*$BB96+VLOOKUP($BC$2,一级属性!$E$41:$P$64,COLUMNS(一级属性!$E$41:I$64),0)*($BB96+0.25*IF($BB96&lt;10,1,ROUNDDOWN($BB96,-1)))+VLOOKUP($BC$2,宝石属性!$B$43:$M$66,COLUMNS(宝石属性!$B$43:F$66),0)*10*VLOOKUP(ROUNDDOWN($BB96,-1),宝石属性!$B$25:$N$41,2,0)*VLOOKUP(ROUNDDOWN($BB96,-1),宝石属性!$B$25:$N$41,3,0)+VLOOKUP($BC$2,职业被动!$B$6:$M$29,COLUMNS(职业被动!$B$6:F$29),0)*$BB96,0)</f>
        <v>1024</v>
      </c>
      <c r="BF96" s="9">
        <f>ROUND(属性投放!G$4+装备属性!G$4*IF($BB96&lt;10,1,ROUNDDOWN($BB96,-1))+SUM(属性投放!H$37:H$45)*$BB96+VLOOKUP($BC$2,一级属性!$E$41:$P$64,COLUMNS(一级属性!$E$41:J$64),0)*($BB96+0.25*IF($BB96&lt;10,1,ROUNDDOWN($BB96,-1)))+VLOOKUP($BC$2,宝石属性!$B$43:$M$66,COLUMNS(宝石属性!$B$43:G$66),0)*10*VLOOKUP(ROUNDDOWN($BB96,-1),宝石属性!$B$25:$N$41,2,0)*VLOOKUP(ROUNDDOWN($BB96,-1),宝石属性!$B$25:$N$41,3,0)+VLOOKUP($BC$2,职业被动!$B$6:$M$29,COLUMNS(职业被动!$B$6:G$29),0)*$BB96,0)</f>
        <v>957</v>
      </c>
      <c r="BG96" s="9">
        <f>ROUND(属性投放!H$4+装备属性!H$4*IF($BB96&lt;10,1,ROUNDDOWN($BB96,-1))+SUM(属性投放!I$37:I$45)*$BB96+VLOOKUP($BC$2,一级属性!$E$41:$P$64,COLUMNS(一级属性!$E$41:K$64),0)*($BB96+0.25*IF($BB96&lt;10,1,ROUNDDOWN($BB96,-1)))+VLOOKUP($BC$2,宝石属性!$B$43:$M$66,COLUMNS(宝石属性!$B$43:H$66),0)*10*VLOOKUP(ROUNDDOWN($BB96,-1),宝石属性!$B$25:$N$41,2,0)*VLOOKUP(ROUNDDOWN($BB96,-1),宝石属性!$B$25:$N$41,3,0)+VLOOKUP($BC$2,职业被动!$B$6:$M$29,COLUMNS(职业被动!$B$6:H$29),0)*$BB96,0)</f>
        <v>1403</v>
      </c>
      <c r="BH96" s="9">
        <f>ROUND(属性投放!I$4+装备属性!I$4*IF($BB96&lt;10,1,ROUNDDOWN($BB96,-1))+SUM(属性投放!J$37:J$45)*$BB96+VLOOKUP($BC$2,一级属性!$E$41:$P$64,COLUMNS(一级属性!$E$41:L$64),0)*($BB96+0.25*IF($BB96&lt;10,1,ROUNDDOWN($BB96,-1)))+VLOOKUP($BC$2,宝石属性!$B$43:$M$66,COLUMNS(宝石属性!$B$43:I$66),0)*10*VLOOKUP(ROUNDDOWN($BB96,-1),宝石属性!$B$25:$N$41,2,0)*VLOOKUP(ROUNDDOWN($BB96,-1),宝石属性!$B$25:$N$41,3,0)+VLOOKUP($BC$2,职业被动!$B$6:$M$29,COLUMNS(职业被动!$B$6:I$29),0)*$BB96,0)</f>
        <v>1333</v>
      </c>
      <c r="BI96" s="9">
        <f>ROUND(属性投放!J$4+装备属性!J$4*IF($BB96&lt;10,1,ROUNDDOWN($BB96,-1))+SUM(属性投放!K$37:K$45)*$BB96+VLOOKUP($BC$2,一级属性!$E$41:$P$64,COLUMNS(一级属性!$E$41:M$64),0)*($BB96+0.25*IF($BB96&lt;10,1,ROUNDDOWN($BB96,-1)))+VLOOKUP($BC$2,宝石属性!$B$43:$M$66,COLUMNS(宝石属性!$B$43:J$66),0)*10*VLOOKUP(ROUNDDOWN($BB96,-1),宝石属性!$B$25:$N$41,2,0)*VLOOKUP(ROUNDDOWN($BB96,-1),宝石属性!$B$25:$N$41,3,0)+VLOOKUP($BC$2,职业被动!$B$6:$M$29,COLUMNS(职业被动!$B$6:J$29),0)*$BB96,0)</f>
        <v>618</v>
      </c>
      <c r="BJ96" s="9">
        <f>ROUND(属性投放!K$4+装备属性!K$4*IF($BB96&lt;10,1,ROUNDDOWN($BB96,-1))+SUM(属性投放!L$37:L$45)*$BB96+VLOOKUP($BC$2,一级属性!$E$41:$P$64,COLUMNS(一级属性!$E$41:N$64),0)*($BB96+0.25*IF($BB96&lt;10,1,ROUNDDOWN($BB96,-1)))+VLOOKUP($BC$2,宝石属性!$B$43:$M$66,COLUMNS(宝石属性!$B$43:K$66),0)*10*VLOOKUP(ROUNDDOWN($BB96,-1),宝石属性!$B$25:$N$41,2,0)*VLOOKUP(ROUNDDOWN($BB96,-1),宝石属性!$B$25:$N$41,3,0)+VLOOKUP($BC$2,职业被动!$B$6:$M$29,COLUMNS(职业被动!$B$6:K$29),0)*$BB96,0)</f>
        <v>337</v>
      </c>
      <c r="BK96" s="9">
        <f>ROUND(属性投放!L$4+装备属性!L$4*IF($BB96&lt;10,1,ROUNDDOWN($BB96,-1))+SUM(属性投放!M$37:M$45)*$BB96+VLOOKUP($BC$2,一级属性!$E$41:$P$64,COLUMNS(一级属性!$E$41:O$64),0)*($BB96+0.25*IF($BB96&lt;10,1,ROUNDDOWN($BB96,-1)))+VLOOKUP($BC$2,宝石属性!$B$43:$M$66,COLUMNS(宝石属性!$B$43:L$66),0)*10*VLOOKUP(ROUNDDOWN($BB96,-1),宝石属性!$B$25:$N$41,2,0)*VLOOKUP(ROUNDDOWN($BB96,-1),宝石属性!$B$25:$N$41,3,0)+VLOOKUP($BC$2,职业被动!$B$6:$M$29,COLUMNS(职业被动!$B$6:L$29),0)*$BB96,0)</f>
        <v>28</v>
      </c>
      <c r="BL96" s="9">
        <f>ROUND(属性投放!M$4+装备属性!M$4*IF($BB96&lt;10,1,ROUNDDOWN($BB96,-1))+SUM(属性投放!N$37:N$45)*$BB96+VLOOKUP($BC$2,一级属性!$E$41:$P$64,COLUMNS(一级属性!$E$41:P$64),0)*($BB96+0.25*IF($BB96&lt;10,1,ROUNDDOWN($BB96,-1)))+VLOOKUP($BC$2,宝石属性!$B$43:$M$66,COLUMNS(宝石属性!$B$43:M$66),0)*10*VLOOKUP(ROUNDDOWN($BB96,-1),宝石属性!$B$25:$N$41,2,0)*VLOOKUP(ROUNDDOWN($BB96,-1),宝石属性!$B$25:$N$41,3,0)+VLOOKUP($BC$2,职业被动!$B$6:$M$29,COLUMNS(职业被动!$B$6:M$29),0)*$BB96,0)</f>
        <v>1038</v>
      </c>
      <c r="BM96" s="48">
        <f>属性价值和能力评分!$F$9+ROUND(属性价值和能力评分!$F$38*10,0)*BB96+ROUND((SUM(装备属性!$W$9:$W$14)+属性价值和能力评分!$F$38*1.25+1.4+2.8)*IF(BB96&lt;10,1,ROUNDDOWN(BB96,-1)),0)+15*VLOOKUP(ROUNDDOWN(BB96,-1),宝石属性!$B$26:$D$41,2,0)*6*VLOOKUP(ROUNDDOWN(BB96,-1),宝石属性!$B$26:$D$41,3,0)+(属性价值和能力评分!$F$49*9+属性价值和能力评分!$F$50*2+属性价值和能力评分!$F$53*8/5)*BB96</f>
        <v>17714</v>
      </c>
      <c r="BO96" s="1">
        <v>93</v>
      </c>
      <c r="BP96" s="9">
        <f>ROUND(属性投放!D$4+装备属性!D$4*IF($BO96&lt;10,1,ROUNDDOWN($BO96,-1))+SUM(属性投放!E$37:E$45)*$BO96+VLOOKUP($BP$2,一级属性!$E$41:$P$64,COLUMNS(一级属性!$E$41:G$64),0)*($BO96+0.25*IF($BO96&lt;10,1,ROUNDDOWN($BO96,-1)))+VLOOKUP($BP$2,宝石属性!$B$43:$M$66,COLUMNS(宝石属性!$B$43:D$66),0)*10*VLOOKUP(ROUNDDOWN($BO96,-1),宝石属性!$B$25:$N$41,2,0)*VLOOKUP(ROUNDDOWN($BO96,-1),宝石属性!$B$25:$N$41,3,0)+VLOOKUP($BP$2,职业被动!$B$6:$M$29,COLUMNS(职业被动!$B$6:D$29),0)*$BO96,0)</f>
        <v>6841</v>
      </c>
      <c r="BQ96" s="9">
        <f>ROUND(属性投放!E$4+装备属性!E$4*IF($BO96&lt;10,1,ROUNDDOWN($BO96,-1))+SUM(属性投放!F$37:F$45)*$BO96+VLOOKUP($BP$2,一级属性!$E$41:$P$64,COLUMNS(一级属性!$E$41:H$64),0)*($BO96+0.25*IF($BO96&lt;10,1,ROUNDDOWN($BO96,-1)))+VLOOKUP($BP$2,宝石属性!$B$43:$M$66,COLUMNS(宝石属性!$B$43:E$66),0)*10*VLOOKUP(ROUNDDOWN($BO96,-1),宝石属性!$B$25:$N$41,2,0)*VLOOKUP(ROUNDDOWN($BO96,-1),宝石属性!$B$25:$N$41,3,0)+VLOOKUP($BP$2,职业被动!$B$6:$M$29,COLUMNS(职业被动!$B$6:E$29),0)*$BO96,0)</f>
        <v>4066</v>
      </c>
      <c r="BR96" s="9">
        <f>ROUND(属性投放!F$4+装备属性!F$4*IF($BO96&lt;10,1,ROUNDDOWN($BO96,-1))+SUM(属性投放!G$37:G$45)*$BO96+VLOOKUP($BP$2,一级属性!$E$41:$P$64,COLUMNS(一级属性!$E$41:I$64),0)*($BO96+0.25*IF($BO96&lt;10,1,ROUNDDOWN($BO96,-1)))+VLOOKUP($BP$2,宝石属性!$B$43:$M$66,COLUMNS(宝石属性!$B$43:F$66),0)*10*VLOOKUP(ROUNDDOWN($BO96,-1),宝石属性!$B$25:$N$41,2,0)*VLOOKUP(ROUNDDOWN($BO96,-1),宝石属性!$B$25:$N$41,3,0)+VLOOKUP($BP$2,职业被动!$B$6:$M$29,COLUMNS(职业被动!$B$6:F$29),0)*$BO96,0)</f>
        <v>1024</v>
      </c>
      <c r="BS96" s="9">
        <f>ROUND(属性投放!G$4+装备属性!G$4*IF($BO96&lt;10,1,ROUNDDOWN($BO96,-1))+SUM(属性投放!H$37:H$45)*$BO96+VLOOKUP($BP$2,一级属性!$E$41:$P$64,COLUMNS(一级属性!$E$41:J$64),0)*($BO96+0.25*IF($BO96&lt;10,1,ROUNDDOWN($BO96,-1)))+VLOOKUP($BP$2,宝石属性!$B$43:$M$66,COLUMNS(宝石属性!$B$43:G$66),0)*10*VLOOKUP(ROUNDDOWN($BO96,-1),宝石属性!$B$25:$N$41,2,0)*VLOOKUP(ROUNDDOWN($BO96,-1),宝石属性!$B$25:$N$41,3,0)+VLOOKUP($BP$2,职业被动!$B$6:$M$29,COLUMNS(职业被动!$B$6:G$29),0)*$BO96,0)</f>
        <v>957</v>
      </c>
      <c r="BT96" s="9">
        <f>ROUND(属性投放!H$4+装备属性!H$4*IF($BO96&lt;10,1,ROUNDDOWN($BO96,-1))+SUM(属性投放!I$37:I$45)*$BO96+VLOOKUP($BP$2,一级属性!$E$41:$P$64,COLUMNS(一级属性!$E$41:K$64),0)*($BO96+0.25*IF($BO96&lt;10,1,ROUNDDOWN($BO96,-1)))+VLOOKUP($BP$2,宝石属性!$B$43:$M$66,COLUMNS(宝石属性!$B$43:H$66),0)*10*VLOOKUP(ROUNDDOWN($BO96,-1),宝石属性!$B$25:$N$41,2,0)*VLOOKUP(ROUNDDOWN($BO96,-1),宝石属性!$B$25:$N$41,3,0)+VLOOKUP($BP$2,职业被动!$B$6:$M$29,COLUMNS(职业被动!$B$6:H$29),0)*$BO96,0)</f>
        <v>1075</v>
      </c>
      <c r="BU96" s="9">
        <f>ROUND(属性投放!I$4+装备属性!I$4*IF($BO96&lt;10,1,ROUNDDOWN($BO96,-1))+SUM(属性投放!J$37:J$45)*$BO96+VLOOKUP($BP$2,一级属性!$E$41:$P$64,COLUMNS(一级属性!$E$41:L$64),0)*($BO96+0.25*IF($BO96&lt;10,1,ROUNDDOWN($BO96,-1)))+VLOOKUP($BP$2,宝石属性!$B$43:$M$66,COLUMNS(宝石属性!$B$43:I$66),0)*10*VLOOKUP(ROUNDDOWN($BO96,-1),宝石属性!$B$25:$N$41,2,0)*VLOOKUP(ROUNDDOWN($BO96,-1),宝石属性!$B$25:$N$41,3,0)+VLOOKUP($BP$2,职业被动!$B$6:$M$29,COLUMNS(职业被动!$B$6:I$29),0)*$BO96,0)</f>
        <v>1125</v>
      </c>
      <c r="BV96" s="9">
        <f>ROUND(属性投放!J$4+装备属性!J$4*IF($BO96&lt;10,1,ROUNDDOWN($BO96,-1))+SUM(属性投放!K$37:K$45)*$BO96+VLOOKUP($BP$2,一级属性!$E$41:$P$64,COLUMNS(一级属性!$E$41:M$64),0)*($BO96+0.25*IF($BO96&lt;10,1,ROUNDDOWN($BO96,-1)))+VLOOKUP($BP$2,宝石属性!$B$43:$M$66,COLUMNS(宝石属性!$B$43:J$66),0)*10*VLOOKUP(ROUNDDOWN($BO96,-1),宝石属性!$B$25:$N$41,2,0)*VLOOKUP(ROUNDDOWN($BO96,-1),宝石属性!$B$25:$N$41,3,0)+VLOOKUP($BP$2,职业被动!$B$6:$M$29,COLUMNS(职业被动!$B$6:J$29),0)*$BO96,0)</f>
        <v>792</v>
      </c>
      <c r="BW96" s="9">
        <f>ROUND(属性投放!K$4+装备属性!K$4*IF($BO96&lt;10,1,ROUNDDOWN($BO96,-1))+SUM(属性投放!L$37:L$45)*$BO96+VLOOKUP($BP$2,一级属性!$E$41:$P$64,COLUMNS(一级属性!$E$41:N$64),0)*($BO96+0.25*IF($BO96&lt;10,1,ROUNDDOWN($BO96,-1)))+VLOOKUP($BP$2,宝石属性!$B$43:$M$66,COLUMNS(宝石属性!$B$43:K$66),0)*10*VLOOKUP(ROUNDDOWN($BO96,-1),宝石属性!$B$25:$N$41,2,0)*VLOOKUP(ROUNDDOWN($BO96,-1),宝石属性!$B$25:$N$41,3,0)+VLOOKUP($BP$2,职业被动!$B$6:$M$29,COLUMNS(职业被动!$B$6:K$29),0)*$BO96,0)</f>
        <v>497</v>
      </c>
      <c r="BX96" s="9">
        <f>ROUND(属性投放!L$4+装备属性!L$4*IF($BO96&lt;10,1,ROUNDDOWN($BO96,-1))+SUM(属性投放!M$37:M$45)*$BO96+VLOOKUP($BP$2,一级属性!$E$41:$P$64,COLUMNS(一级属性!$E$41:O$64),0)*($BO96+0.25*IF($BO96&lt;10,1,ROUNDDOWN($BO96,-1)))+VLOOKUP($BP$2,宝石属性!$B$43:$M$66,COLUMNS(宝石属性!$B$43:L$66),0)*10*VLOOKUP(ROUNDDOWN($BO96,-1),宝石属性!$B$25:$N$41,2,0)*VLOOKUP(ROUNDDOWN($BO96,-1),宝石属性!$B$25:$N$41,3,0)+VLOOKUP($BP$2,职业被动!$B$6:$M$29,COLUMNS(职业被动!$B$6:L$29),0)*$BO96,0)</f>
        <v>28</v>
      </c>
      <c r="BY96" s="9">
        <f>ROUND(属性投放!M$4+装备属性!M$4*IF($BO96&lt;10,1,ROUNDDOWN($BO96,-1))+SUM(属性投放!N$37:N$45)*$BO96+VLOOKUP($BP$2,一级属性!$E$41:$P$64,COLUMNS(一级属性!$E$41:P$64),0)*($BO96+0.25*IF($BO96&lt;10,1,ROUNDDOWN($BO96,-1)))+VLOOKUP($BP$2,宝石属性!$B$43:$M$66,COLUMNS(宝石属性!$B$43:M$66),0)*10*VLOOKUP(ROUNDDOWN($BO96,-1),宝石属性!$B$25:$N$41,2,0)*VLOOKUP(ROUNDDOWN($BO96,-1),宝石属性!$B$25:$N$41,3,0)+VLOOKUP($BP$2,职业被动!$B$6:$M$29,COLUMNS(职业被动!$B$6:M$29),0)*$BO96,0)</f>
        <v>1038</v>
      </c>
      <c r="BZ96" s="48">
        <f>属性价值和能力评分!$F$9+ROUND(属性价值和能力评分!$F$38*10,0)*BO96+ROUND((SUM(装备属性!$W$9:$W$14)+属性价值和能力评分!$F$38*1.25+1.4+2.8)*IF(BO96&lt;10,1,ROUNDDOWN(BO96,-1)),0)+15*VLOOKUP(ROUNDDOWN(BO96,-1),宝石属性!$B$26:$D$41,2,0)*6*VLOOKUP(ROUNDDOWN(BO96,-1),宝石属性!$B$26:$D$41,3,0)+(属性价值和能力评分!$F$49*9+属性价值和能力评分!$F$50*2+属性价值和能力评分!$F$53*8/5)*BO96</f>
        <v>17714</v>
      </c>
      <c r="CB96" s="1">
        <v>93</v>
      </c>
      <c r="CC96" s="9">
        <f>ROUND(属性投放!D$4+装备属性!D$4*IF($CB96&lt;10,1,ROUNDDOWN($CB96,-1))+SUM(属性投放!E$37:E$45)*$CB96+VLOOKUP($CC$2,一级属性!$E$41:$P$64,COLUMNS(一级属性!$E$41:G$64),0)*($CB96+0.25*IF($CB96&lt;10,1,ROUNDDOWN($CB96,-1)))+VLOOKUP($CC$2,宝石属性!$B$43:$M$66,COLUMNS(宝石属性!$B$43:D$66),0)*10*VLOOKUP(ROUNDDOWN($CB96,-1),宝石属性!$B$25:$N$41,2,0)*VLOOKUP(ROUNDDOWN($CB96,-1),宝石属性!$B$25:$N$41,3,0)+VLOOKUP($CC$2,职业被动!$B$6:$M$29,COLUMNS(职业被动!$B$6:D$29),0)*$CB96,0)</f>
        <v>4615</v>
      </c>
      <c r="CD96" s="9">
        <f>ROUND(属性投放!E$4+装备属性!E$4*IF($CB96&lt;10,1,ROUNDDOWN($CB96,-1))+SUM(属性投放!F$37:F$45)*$CB96+VLOOKUP($CC$2,一级属性!$E$41:$P$64,COLUMNS(一级属性!$E$41:H$64),0)*($CB96+0.25*IF($CB96&lt;10,1,ROUNDDOWN($CB96,-1)))+VLOOKUP($CC$2,宝石属性!$B$43:$M$66,COLUMNS(宝石属性!$B$43:E$66),0)*10*VLOOKUP(ROUNDDOWN($CB96,-1),宝石属性!$B$25:$N$41,2,0)*VLOOKUP(ROUNDDOWN($CB96,-1),宝石属性!$B$25:$N$41,3,0)+VLOOKUP($CC$2,职业被动!$B$6:$M$29,COLUMNS(职业被动!$B$6:E$29),0)*$CB96,0)</f>
        <v>2333</v>
      </c>
      <c r="CE96" s="9">
        <f>ROUND(属性投放!F$4+装备属性!F$4*IF($CB96&lt;10,1,ROUNDDOWN($CB96,-1))+SUM(属性投放!G$37:G$45)*$CB96+VLOOKUP($CC$2,一级属性!$E$41:$P$64,COLUMNS(一级属性!$E$41:I$64),0)*($CB96+0.25*IF($CB96&lt;10,1,ROUNDDOWN($CB96,-1)))+VLOOKUP($CC$2,宝石属性!$B$43:$M$66,COLUMNS(宝石属性!$B$43:F$66),0)*10*VLOOKUP(ROUNDDOWN($CB96,-1),宝石属性!$B$25:$N$41,2,0)*VLOOKUP(ROUNDDOWN($CB96,-1),宝石属性!$B$25:$N$41,3,0)+VLOOKUP($CC$2,职业被动!$B$6:$M$29,COLUMNS(职业被动!$B$6:F$29),0)*$CB96,0)</f>
        <v>2154</v>
      </c>
      <c r="CF96" s="9">
        <f>ROUND(属性投放!G$4+装备属性!G$4*IF($CB96&lt;10,1,ROUNDDOWN($CB96,-1))+SUM(属性投放!H$37:H$45)*$CB96+VLOOKUP($CC$2,一级属性!$E$41:$P$64,COLUMNS(一级属性!$E$41:J$64),0)*($CB96+0.25*IF($CB96&lt;10,1,ROUNDDOWN($CB96,-1)))+VLOOKUP($CC$2,宝石属性!$B$43:$M$66,COLUMNS(宝石属性!$B$43:G$66),0)*10*VLOOKUP(ROUNDDOWN($CB96,-1),宝石属性!$B$25:$N$41,2,0)*VLOOKUP(ROUNDDOWN($CB96,-1),宝石属性!$B$25:$N$41,3,0)+VLOOKUP($CC$2,职业被动!$B$6:$M$29,COLUMNS(职业被动!$B$6:G$29),0)*$CB96,0)</f>
        <v>1050</v>
      </c>
      <c r="CG96" s="9">
        <f>ROUND(属性投放!H$4+装备属性!H$4*IF($CB96&lt;10,1,ROUNDDOWN($CB96,-1))+SUM(属性投放!I$37:I$45)*$CB96+VLOOKUP($CC$2,一级属性!$E$41:$P$64,COLUMNS(一级属性!$E$41:K$64),0)*($CB96+0.25*IF($CB96&lt;10,1,ROUNDDOWN($CB96,-1)))+VLOOKUP($CC$2,宝石属性!$B$43:$M$66,COLUMNS(宝石属性!$B$43:H$66),0)*10*VLOOKUP(ROUNDDOWN($CB96,-1),宝石属性!$B$25:$N$41,2,0)*VLOOKUP(ROUNDDOWN($CB96,-1),宝石属性!$B$25:$N$41,3,0)+VLOOKUP($CC$2,职业被动!$B$6:$M$29,COLUMNS(职业被动!$B$6:H$29),0)*$CB96,0)</f>
        <v>635</v>
      </c>
      <c r="CH96" s="9">
        <f>ROUND(属性投放!I$4+装备属性!I$4*IF($CB96&lt;10,1,ROUNDDOWN($CB96,-1))+SUM(属性投放!J$37:J$45)*$CB96+VLOOKUP($CC$2,一级属性!$E$41:$P$64,COLUMNS(一级属性!$E$41:L$64),0)*($CB96+0.25*IF($CB96&lt;10,1,ROUNDDOWN($CB96,-1)))+VLOOKUP($CC$2,宝石属性!$B$43:$M$66,COLUMNS(宝石属性!$B$43:I$66),0)*10*VLOOKUP(ROUNDDOWN($CB96,-1),宝石属性!$B$25:$N$41,2,0)*VLOOKUP(ROUNDDOWN($CB96,-1),宝石属性!$B$25:$N$41,3,0)+VLOOKUP($CC$2,职业被动!$B$6:$M$29,COLUMNS(职业被动!$B$6:I$29),0)*$CB96,0)</f>
        <v>1079</v>
      </c>
      <c r="CI96" s="9">
        <f>ROUND(属性投放!J$4+装备属性!J$4*IF($CB96&lt;10,1,ROUNDDOWN($CB96,-1))+SUM(属性投放!K$37:K$45)*$CB96+VLOOKUP($CC$2,一级属性!$E$41:$P$64,COLUMNS(一级属性!$E$41:M$64),0)*($CB96+0.25*IF($CB96&lt;10,1,ROUNDDOWN($CB96,-1)))+VLOOKUP($CC$2,宝石属性!$B$43:$M$66,COLUMNS(宝石属性!$B$43:J$66),0)*10*VLOOKUP(ROUNDDOWN($CB96,-1),宝石属性!$B$25:$N$41,2,0)*VLOOKUP(ROUNDDOWN($CB96,-1),宝石属性!$B$25:$N$41,3,0)+VLOOKUP($CC$2,职业被动!$B$6:$M$29,COLUMNS(职业被动!$B$6:J$29),0)*$CB96,0)</f>
        <v>711</v>
      </c>
      <c r="CJ96" s="9">
        <f>ROUND(属性投放!K$4+装备属性!K$4*IF($CB96&lt;10,1,ROUNDDOWN($CB96,-1))+SUM(属性投放!L$37:L$45)*$CB96+VLOOKUP($CC$2,一级属性!$E$41:$P$64,COLUMNS(一级属性!$E$41:N$64),0)*($CB96+0.25*IF($CB96&lt;10,1,ROUNDDOWN($CB96,-1)))+VLOOKUP($CC$2,宝石属性!$B$43:$M$66,COLUMNS(宝石属性!$B$43:K$66),0)*10*VLOOKUP(ROUNDDOWN($CB96,-1),宝石属性!$B$25:$N$41,2,0)*VLOOKUP(ROUNDDOWN($CB96,-1),宝石属性!$B$25:$N$41,3,0)+VLOOKUP($CC$2,职业被动!$B$6:$M$29,COLUMNS(职业被动!$B$6:K$29),0)*$CB96,0)</f>
        <v>337</v>
      </c>
      <c r="CK96" s="9">
        <f>ROUND(属性投放!L$4+装备属性!L$4*IF($CB96&lt;10,1,ROUNDDOWN($CB96,-1))+SUM(属性投放!M$37:M$45)*$CB96+VLOOKUP($CC$2,一级属性!$E$41:$P$64,COLUMNS(一级属性!$E$41:O$64),0)*($CB96+0.25*IF($CB96&lt;10,1,ROUNDDOWN($CB96,-1)))+VLOOKUP($CC$2,宝石属性!$B$43:$M$66,COLUMNS(宝石属性!$B$43:L$66),0)*10*VLOOKUP(ROUNDDOWN($CB96,-1),宝石属性!$B$25:$N$41,2,0)*VLOOKUP(ROUNDDOWN($CB96,-1),宝石属性!$B$25:$N$41,3,0)+VLOOKUP($CC$2,职业被动!$B$6:$M$29,COLUMNS(职业被动!$B$6:L$29),0)*$CB96,0)</f>
        <v>28</v>
      </c>
      <c r="CL96" s="9">
        <f>ROUND(属性投放!M$4+装备属性!M$4*IF($CB96&lt;10,1,ROUNDDOWN($CB96,-1))+SUM(属性投放!N$37:N$45)*$CB96+VLOOKUP($CC$2,一级属性!$E$41:$P$64,COLUMNS(一级属性!$E$41:P$64),0)*($CB96+0.25*IF($CB96&lt;10,1,ROUNDDOWN($CB96,-1)))+VLOOKUP($CC$2,宝石属性!$B$43:$M$66,COLUMNS(宝石属性!$B$43:M$66),0)*10*VLOOKUP(ROUNDDOWN($CB96,-1),宝石属性!$B$25:$N$41,2,0)*VLOOKUP(ROUNDDOWN($CB96,-1),宝石属性!$B$25:$N$41,3,0)+VLOOKUP($CC$2,职业被动!$B$6:$M$29,COLUMNS(职业被动!$B$6:M$29),0)*$CB96,0)</f>
        <v>958</v>
      </c>
      <c r="CM96" s="48">
        <f>属性价值和能力评分!$F$9+ROUND(属性价值和能力评分!$F$38*10,0)*CB96+ROUND((SUM(装备属性!$W$9:$W$14)+属性价值和能力评分!$F$38*1.25+1.4+2.8)*IF(CB96&lt;10,1,ROUNDDOWN(CB96,-1)),0)+15*VLOOKUP(ROUNDDOWN(CB96,-1),宝石属性!$B$26:$D$41,2,0)*6*VLOOKUP(ROUNDDOWN(CB96,-1),宝石属性!$B$26:$D$41,3,0)+(属性价值和能力评分!$F$49*9+属性价值和能力评分!$F$50*2+属性价值和能力评分!$F$53*8/5)*CB96</f>
        <v>17714</v>
      </c>
      <c r="CO96" s="1">
        <v>93</v>
      </c>
      <c r="CP96" s="9">
        <f>ROUND(属性投放!D$4+装备属性!D$4*IF($CO96&lt;10,1,ROUNDDOWN($CO96,-1))+SUM(属性投放!E$37:E$45)*$CO96+VLOOKUP($CP$2,一级属性!$E$41:$P$64,COLUMNS(一级属性!$E$41:G$64),0)*($CO96+0.25*IF($CO96&lt;10,1,ROUNDDOWN($CO96,-1)))+VLOOKUP($CP$2,宝石属性!$B$43:$M$66,COLUMNS(宝石属性!$B$43:D$66),0)*10*VLOOKUP(ROUNDDOWN($CO96,-1),宝石属性!$B$25:$N$41,2,0)*VLOOKUP(ROUNDDOWN($CO96,-1),宝石属性!$B$25:$N$41,3,0)+VLOOKUP($CP$2,职业被动!$B$6:$M$29,COLUMNS(职业被动!$B$6:D$29),0)*$CO96,0)</f>
        <v>4615</v>
      </c>
      <c r="CQ96" s="9">
        <f>ROUND(属性投放!E$4+装备属性!E$4*IF($CO96&lt;10,1,ROUNDDOWN($CO96,-1))+SUM(属性投放!F$37:F$45)*$CO96+VLOOKUP($CP$2,一级属性!$E$41:$P$64,COLUMNS(一级属性!$E$41:H$64),0)*($CO96+0.25*IF($CO96&lt;10,1,ROUNDDOWN($CO96,-1)))+VLOOKUP($CP$2,宝石属性!$B$43:$M$66,COLUMNS(宝石属性!$B$43:E$66),0)*10*VLOOKUP(ROUNDDOWN($CO96,-1),宝石属性!$B$25:$N$41,2,0)*VLOOKUP(ROUNDDOWN($CO96,-1),宝石属性!$B$25:$N$41,3,0)+VLOOKUP($CP$2,职业被动!$B$6:$M$29,COLUMNS(职业被动!$B$6:E$29),0)*$CO96,0)</f>
        <v>5221</v>
      </c>
      <c r="CR96" s="9">
        <f>ROUND(属性投放!F$4+装备属性!F$4*IF($CO96&lt;10,1,ROUNDDOWN($CO96,-1))+SUM(属性投放!G$37:G$45)*$CO96+VLOOKUP($CP$2,一级属性!$E$41:$P$64,COLUMNS(一级属性!$E$41:I$64),0)*($CO96+0.25*IF($CO96&lt;10,1,ROUNDDOWN($CO96,-1)))+VLOOKUP($CP$2,宝石属性!$B$43:$M$66,COLUMNS(宝石属性!$B$43:F$66),0)*10*VLOOKUP(ROUNDDOWN($CO96,-1),宝石属性!$B$25:$N$41,2,0)*VLOOKUP(ROUNDDOWN($CO96,-1),宝石属性!$B$25:$N$41,3,0)+VLOOKUP($CP$2,职业被动!$B$6:$M$29,COLUMNS(职业被动!$B$6:F$29),0)*$CO96,0)</f>
        <v>1024</v>
      </c>
      <c r="CS96" s="9">
        <f>ROUND(属性投放!G$4+装备属性!G$4*IF($CO96&lt;10,1,ROUNDDOWN($CO96,-1))+SUM(属性投放!H$37:H$45)*$CO96+VLOOKUP($CP$2,一级属性!$E$41:$P$64,COLUMNS(一级属性!$E$41:J$64),0)*($CO96+0.25*IF($CO96&lt;10,1,ROUNDDOWN($CO96,-1)))+VLOOKUP($CP$2,宝石属性!$B$43:$M$66,COLUMNS(宝石属性!$B$43:G$66),0)*10*VLOOKUP(ROUNDDOWN($CO96,-1),宝石属性!$B$25:$N$41,2,0)*VLOOKUP(ROUNDDOWN($CO96,-1),宝石属性!$B$25:$N$41,3,0)+VLOOKUP($CP$2,职业被动!$B$6:$M$29,COLUMNS(职业被动!$B$6:G$29),0)*$CO96,0)</f>
        <v>957</v>
      </c>
      <c r="CT96" s="9">
        <f>ROUND(属性投放!H$4+装备属性!H$4*IF($CO96&lt;10,1,ROUNDDOWN($CO96,-1))+SUM(属性投放!I$37:I$45)*$CO96+VLOOKUP($CP$2,一级属性!$E$41:$P$64,COLUMNS(一级属性!$E$41:K$64),0)*($CO96+0.25*IF($CO96&lt;10,1,ROUNDDOWN($CO96,-1)))+VLOOKUP($CP$2,宝石属性!$B$43:$M$66,COLUMNS(宝石属性!$B$43:H$66),0)*10*VLOOKUP(ROUNDDOWN($CO96,-1),宝石属性!$B$25:$N$41,2,0)*VLOOKUP(ROUNDDOWN($CO96,-1),宝石属性!$B$25:$N$41,3,0)+VLOOKUP($CP$2,职业被动!$B$6:$M$29,COLUMNS(职业被动!$B$6:H$29),0)*$CO96,0)</f>
        <v>1639</v>
      </c>
      <c r="CU96" s="9">
        <f>ROUND(属性投放!I$4+装备属性!I$4*IF($CO96&lt;10,1,ROUNDDOWN($CO96,-1))+SUM(属性投放!J$37:J$45)*$CO96+VLOOKUP($CP$2,一级属性!$E$41:$P$64,COLUMNS(一级属性!$E$41:L$64),0)*($CO96+0.25*IF($CO96&lt;10,1,ROUNDDOWN($CO96,-1)))+VLOOKUP($CP$2,宝石属性!$B$43:$M$66,COLUMNS(宝石属性!$B$43:I$66),0)*10*VLOOKUP(ROUNDDOWN($CO96,-1),宝石属性!$B$25:$N$41,2,0)*VLOOKUP(ROUNDDOWN($CO96,-1),宝石属性!$B$25:$N$41,3,0)+VLOOKUP($CP$2,职业被动!$B$6:$M$29,COLUMNS(职业被动!$B$6:I$29),0)*$CO96,0)</f>
        <v>1403</v>
      </c>
      <c r="CV96" s="9">
        <f>ROUND(属性投放!J$4+装备属性!J$4*IF($CO96&lt;10,1,ROUNDDOWN($CO96,-1))+SUM(属性投放!K$37:K$45)*$CO96+VLOOKUP($CP$2,一级属性!$E$41:$P$64,COLUMNS(一级属性!$E$41:M$64),0)*($CO96+0.25*IF($CO96&lt;10,1,ROUNDDOWN($CO96,-1)))+VLOOKUP($CP$2,宝石属性!$B$43:$M$66,COLUMNS(宝石属性!$B$43:J$66),0)*10*VLOOKUP(ROUNDDOWN($CO96,-1),宝石属性!$B$25:$N$41,2,0)*VLOOKUP(ROUNDDOWN($CO96,-1),宝石属性!$B$25:$N$41,3,0)+VLOOKUP($CP$2,职业被动!$B$6:$M$29,COLUMNS(职业被动!$B$6:J$29),0)*$CO96,0)</f>
        <v>595</v>
      </c>
      <c r="CW96" s="9">
        <f>ROUND(属性投放!K$4+装备属性!K$4*IF($CO96&lt;10,1,ROUNDDOWN($CO96,-1))+SUM(属性投放!L$37:L$45)*$CO96+VLOOKUP($CP$2,一级属性!$E$41:$P$64,COLUMNS(一级属性!$E$41:N$64),0)*($CO96+0.25*IF($CO96&lt;10,1,ROUNDDOWN($CO96,-1)))+VLOOKUP($CP$2,宝石属性!$B$43:$M$66,COLUMNS(宝石属性!$B$43:K$66),0)*10*VLOOKUP(ROUNDDOWN($CO96,-1),宝石属性!$B$25:$N$41,2,0)*VLOOKUP(ROUNDDOWN($CO96,-1),宝石属性!$B$25:$N$41,3,0)+VLOOKUP($CP$2,职业被动!$B$6:$M$29,COLUMNS(职业被动!$B$6:K$29),0)*$CO96,0)</f>
        <v>337</v>
      </c>
      <c r="CX96" s="9">
        <f>ROUND(属性投放!L$4+装备属性!L$4*IF($CO96&lt;10,1,ROUNDDOWN($CO96,-1))+SUM(属性投放!M$37:M$45)*$CO96+VLOOKUP($CP$2,一级属性!$E$41:$P$64,COLUMNS(一级属性!$E$41:O$64),0)*($CO96+0.25*IF($CO96&lt;10,1,ROUNDDOWN($CO96,-1)))+VLOOKUP($CP$2,宝石属性!$B$43:$M$66,COLUMNS(宝石属性!$B$43:L$66),0)*10*VLOOKUP(ROUNDDOWN($CO96,-1),宝石属性!$B$25:$N$41,2,0)*VLOOKUP(ROUNDDOWN($CO96,-1),宝石属性!$B$25:$N$41,3,0)+VLOOKUP($CP$2,职业被动!$B$6:$M$29,COLUMNS(职业被动!$B$6:L$29),0)*$CO96,0)</f>
        <v>28</v>
      </c>
      <c r="CY96" s="9">
        <f>ROUND(属性投放!M$4+装备属性!M$4*IF($CO96&lt;10,1,ROUNDDOWN($CO96,-1))+SUM(属性投放!N$37:N$45)*$CO96+VLOOKUP($CP$2,一级属性!$E$41:$P$64,COLUMNS(一级属性!$E$41:P$64),0)*($CO96+0.25*IF($CO96&lt;10,1,ROUNDDOWN($CO96,-1)))+VLOOKUP($CP$2,宝石属性!$B$43:$M$66,COLUMNS(宝石属性!$B$43:M$66),0)*10*VLOOKUP(ROUNDDOWN($CO96,-1),宝石属性!$B$25:$N$41,2,0)*VLOOKUP(ROUNDDOWN($CO96,-1),宝石属性!$B$25:$N$41,3,0)+VLOOKUP($CP$2,职业被动!$B$6:$M$29,COLUMNS(职业被动!$B$6:M$29),0)*$CO96,0)</f>
        <v>958</v>
      </c>
      <c r="CZ96" s="48">
        <f>属性价值和能力评分!$F$9+ROUND(属性价值和能力评分!$F$38*10,0)*CO96+ROUND((SUM(装备属性!$W$9:$W$14)+属性价值和能力评分!$F$38*1.25+1.4+2.8)*IF(CO96&lt;10,1,ROUNDDOWN(CO96,-1)),0)+15*VLOOKUP(ROUNDDOWN(CO96,-1),宝石属性!$B$26:$D$41,2,0)*6*VLOOKUP(ROUNDDOWN(CO96,-1),宝石属性!$B$26:$D$41,3,0)+(属性价值和能力评分!$F$49*9+属性价值和能力评分!$F$50*2+属性价值和能力评分!$F$53*8/5)*CO96</f>
        <v>17714</v>
      </c>
      <c r="DB96" s="1">
        <v>93</v>
      </c>
      <c r="DC96" s="9">
        <f>ROUND(属性投放!D$4+装备属性!D$4*IF($DB96&lt;10,1,ROUNDDOWN($DB96,-1))+SUM(属性投放!E$37:E$45)*$DB96+VLOOKUP($DC$2,一级属性!$E$41:$P$64,COLUMNS(一级属性!$E$41:G$64),0)*($DB96+0.25*IF($DB96&lt;10,1,ROUNDDOWN($DB96,-1)))+VLOOKUP($DC$2,宝石属性!$B$43:$M$66,COLUMNS(宝石属性!$B$43:D$66),0)*10*VLOOKUP(ROUNDDOWN($DB96,-1),宝石属性!$B$25:$N$41,2,0)*VLOOKUP(ROUNDDOWN($DB96,-1),宝石属性!$B$25:$N$41,3,0)+VLOOKUP($DC$2,职业被动!$B$6:$M$29,COLUMNS(职业被动!$B$6:D$29),0)*$DB96,0)</f>
        <v>5266</v>
      </c>
      <c r="DD96" s="9">
        <f>ROUND(属性投放!E$4+装备属性!E$4*IF($DB96&lt;10,1,ROUNDDOWN($DB96,-1))+SUM(属性投放!F$37:F$45)*$DB96+VLOOKUP($DC$2,一级属性!$E$41:$P$64,COLUMNS(一级属性!$E$41:H$64),0)*($DB96+0.25*IF($DB96&lt;10,1,ROUNDDOWN($DB96,-1)))+VLOOKUP($DC$2,宝石属性!$B$43:$M$66,COLUMNS(宝石属性!$B$43:E$66),0)*10*VLOOKUP(ROUNDDOWN($DB96,-1),宝石属性!$B$25:$N$41,2,0)*VLOOKUP(ROUNDDOWN($DB96,-1),宝石属性!$B$25:$N$41,3,0)+VLOOKUP($DC$2,职业被动!$B$6:$M$29,COLUMNS(职业被动!$B$6:E$29),0)*$DB96,0)</f>
        <v>2333</v>
      </c>
      <c r="DE96" s="9">
        <f>ROUND(属性投放!F$4+装备属性!F$4*IF($DB96&lt;10,1,ROUNDDOWN($DB96,-1))+SUM(属性投放!G$37:G$45)*$DB96+VLOOKUP($DC$2,一级属性!$E$41:$P$64,COLUMNS(一级属性!$E$41:I$64),0)*($DB96+0.25*IF($DB96&lt;10,1,ROUNDDOWN($DB96,-1)))+VLOOKUP($DC$2,宝石属性!$B$43:$M$66,COLUMNS(宝石属性!$B$43:F$66),0)*10*VLOOKUP(ROUNDDOWN($DB96,-1),宝石属性!$B$25:$N$41,2,0)*VLOOKUP(ROUNDDOWN($DB96,-1),宝石属性!$B$25:$N$41,3,0)+VLOOKUP($DC$2,职业被动!$B$6:$M$29,COLUMNS(职业被动!$B$6:F$29),0)*$DB96,0)</f>
        <v>1024</v>
      </c>
      <c r="DF96" s="9">
        <f>ROUND(属性投放!G$4+装备属性!G$4*IF($DB96&lt;10,1,ROUNDDOWN($DB96,-1))+SUM(属性投放!H$37:H$45)*$DB96+VLOOKUP($DC$2,一级属性!$E$41:$P$64,COLUMNS(一级属性!$E$41:J$64),0)*($DB96+0.25*IF($DB96&lt;10,1,ROUNDDOWN($DB96,-1)))+VLOOKUP($DC$2,宝石属性!$B$43:$M$66,COLUMNS(宝石属性!$B$43:G$66),0)*10*VLOOKUP(ROUNDDOWN($DB96,-1),宝石属性!$B$25:$N$41,2,0)*VLOOKUP(ROUNDDOWN($DB96,-1),宝石属性!$B$25:$N$41,3,0)+VLOOKUP($DC$2,职业被动!$B$6:$M$29,COLUMNS(职业被动!$B$6:G$29),0)*$DB96,0)</f>
        <v>2653</v>
      </c>
      <c r="DG96" s="9">
        <f>ROUND(属性投放!H$4+装备属性!H$4*IF($DB96&lt;10,1,ROUNDDOWN($DB96,-1))+SUM(属性投放!I$37:I$45)*$DB96+VLOOKUP($DC$2,一级属性!$E$41:$P$64,COLUMNS(一级属性!$E$41:K$64),0)*($DB96+0.25*IF($DB96&lt;10,1,ROUNDDOWN($DB96,-1)))+VLOOKUP($DC$2,宝石属性!$B$43:$M$66,COLUMNS(宝石属性!$B$43:H$66),0)*10*VLOOKUP(ROUNDDOWN($DB96,-1),宝石属性!$B$25:$N$41,2,0)*VLOOKUP(ROUNDDOWN($DB96,-1),宝石属性!$B$25:$N$41,3,0)+VLOOKUP($DC$2,职业被动!$B$6:$M$29,COLUMNS(职业被动!$B$6:H$29),0)*$DB96,0)</f>
        <v>635</v>
      </c>
      <c r="DH96" s="9">
        <f>ROUND(属性投放!I$4+装备属性!I$4*IF($DB96&lt;10,1,ROUNDDOWN($DB96,-1))+SUM(属性投放!J$37:J$45)*$DB96+VLOOKUP($DC$2,一级属性!$E$41:$P$64,COLUMNS(一级属性!$E$41:L$64),0)*($DB96+0.25*IF($DB96&lt;10,1,ROUNDDOWN($DB96,-1)))+VLOOKUP($DC$2,宝石属性!$B$43:$M$66,COLUMNS(宝石属性!$B$43:I$66),0)*10*VLOOKUP(ROUNDDOWN($DB96,-1),宝石属性!$B$25:$N$41,2,0)*VLOOKUP(ROUNDDOWN($DB96,-1),宝石属性!$B$25:$N$41,3,0)+VLOOKUP($DC$2,职业被动!$B$6:$M$29,COLUMNS(职业被动!$B$6:I$29),0)*$DB96,0)</f>
        <v>963</v>
      </c>
      <c r="DI96" s="9">
        <f>ROUND(属性投放!J$4+装备属性!J$4*IF($DB96&lt;10,1,ROUNDDOWN($DB96,-1))+SUM(属性投放!K$37:K$45)*$DB96+VLOOKUP($DC$2,一级属性!$E$41:$P$64,COLUMNS(一级属性!$E$41:M$64),0)*($DB96+0.25*IF($DB96&lt;10,1,ROUNDDOWN($DB96,-1)))+VLOOKUP($DC$2,宝石属性!$B$43:$M$66,COLUMNS(宝石属性!$B$43:J$66),0)*10*VLOOKUP(ROUNDDOWN($DB96,-1),宝石属性!$B$25:$N$41,2,0)*VLOOKUP(ROUNDDOWN($DB96,-1),宝石属性!$B$25:$N$41,3,0)+VLOOKUP($DC$2,职业被动!$B$6:$M$29,COLUMNS(职业被动!$B$6:J$29),0)*$DB96,0)</f>
        <v>711</v>
      </c>
      <c r="DJ96" s="9">
        <f>ROUND(属性投放!K$4+装备属性!K$4*IF($DB96&lt;10,1,ROUNDDOWN($DB96,-1))+SUM(属性投放!L$37:L$45)*$DB96+VLOOKUP($DC$2,一级属性!$E$41:$P$64,COLUMNS(一级属性!$E$41:N$64),0)*($DB96+0.25*IF($DB96&lt;10,1,ROUNDDOWN($DB96,-1)))+VLOOKUP($DC$2,宝石属性!$B$43:$M$66,COLUMNS(宝石属性!$B$43:K$66),0)*10*VLOOKUP(ROUNDDOWN($DB96,-1),宝石属性!$B$25:$N$41,2,0)*VLOOKUP(ROUNDDOWN($DB96,-1),宝石属性!$B$25:$N$41,3,0)+VLOOKUP($DC$2,职业被动!$B$6:$M$29,COLUMNS(职业被动!$B$6:K$29),0)*$DB96,0)</f>
        <v>497</v>
      </c>
      <c r="DK96" s="9">
        <f>ROUND(属性投放!L$4+装备属性!L$4*IF($DB96&lt;10,1,ROUNDDOWN($DB96,-1))+SUM(属性投放!M$37:M$45)*$DB96+VLOOKUP($DC$2,一级属性!$E$41:$P$64,COLUMNS(一级属性!$E$41:O$64),0)*($DB96+0.25*IF($DB96&lt;10,1,ROUNDDOWN($DB96,-1)))+VLOOKUP($DC$2,宝石属性!$B$43:$M$66,COLUMNS(宝石属性!$B$43:L$66),0)*10*VLOOKUP(ROUNDDOWN($DB96,-1),宝石属性!$B$25:$N$41,2,0)*VLOOKUP(ROUNDDOWN($DB96,-1),宝石属性!$B$25:$N$41,3,0)+VLOOKUP($DC$2,职业被动!$B$6:$M$29,COLUMNS(职业被动!$B$6:L$29),0)*$DB96,0)</f>
        <v>28</v>
      </c>
      <c r="DL96" s="9">
        <f>ROUND(属性投放!M$4+装备属性!M$4*IF($DB96&lt;10,1,ROUNDDOWN($DB96,-1))+SUM(属性投放!N$37:N$45)*$DB96+VLOOKUP($DC$2,一级属性!$E$41:$P$64,COLUMNS(一级属性!$E$41:P$64),0)*($DB96+0.25*IF($DB96&lt;10,1,ROUNDDOWN($DB96,-1)))+VLOOKUP($DC$2,宝石属性!$B$43:$M$66,COLUMNS(宝石属性!$B$43:M$66),0)*10*VLOOKUP(ROUNDDOWN($DB96,-1),宝石属性!$B$25:$N$41,2,0)*VLOOKUP(ROUNDDOWN($DB96,-1),宝石属性!$B$25:$N$41,3,0)+VLOOKUP($DC$2,职业被动!$B$6:$M$29,COLUMNS(职业被动!$B$6:M$29),0)*$DB96,0)</f>
        <v>958</v>
      </c>
      <c r="DM96" s="48">
        <f>属性价值和能力评分!$F$9+ROUND(属性价值和能力评分!$F$38*10,0)*DB96+ROUND((SUM(装备属性!$W$9:$W$14)+属性价值和能力评分!$F$38*1.25+1.4+2.8)*IF(DB96&lt;10,1,ROUNDDOWN(DB96,-1)),0)+15*VLOOKUP(ROUNDDOWN(DB96,-1),宝石属性!$B$26:$D$41,2,0)*6*VLOOKUP(ROUNDDOWN(DB96,-1),宝石属性!$B$26:$D$41,3,0)+(属性价值和能力评分!$F$49*9+属性价值和能力评分!$F$50*2+属性价值和能力评分!$F$53*8/5)*DB96</f>
        <v>17714</v>
      </c>
      <c r="DO96" s="1">
        <v>93</v>
      </c>
      <c r="DP96" s="9">
        <f>ROUND(属性投放!D$4+装备属性!D$4*IF($DO96&lt;10,1,ROUNDDOWN($DO96,-1))+SUM(属性投放!E$37:E$45)*$DO96+VLOOKUP($DP$2,一级属性!$E$41:$P$64,COLUMNS(一级属性!$E$41:G$64),0)*($DO96+0.25*IF($DO96&lt;10,1,ROUNDDOWN($DO96,-1)))+VLOOKUP($DP$2,宝石属性!$B$43:$M$66,COLUMNS(宝石属性!$B$43:D$66),0)*10*VLOOKUP(ROUNDDOWN($DO96,-1),宝石属性!$B$25:$N$41,2,0)*VLOOKUP(ROUNDDOWN($DO96,-1),宝石属性!$B$25:$N$41,3,0)+VLOOKUP($DP$2,职业被动!$B$6:$M$29,COLUMNS(职业被动!$B$6:D$29),0)*$DO96,0)</f>
        <v>11337</v>
      </c>
      <c r="DQ96" s="9">
        <f>ROUND(属性投放!E$4+装备属性!E$4*IF($DO96&lt;10,1,ROUNDDOWN($DO96,-1))+SUM(属性投放!F$37:F$45)*$DO96+VLOOKUP($DP$2,一级属性!$E$41:$P$64,COLUMNS(一级属性!$E$41:H$64),0)*($DO96+0.25*IF($DO96&lt;10,1,ROUNDDOWN($DO96,-1)))+VLOOKUP($DP$2,宝石属性!$B$43:$M$66,COLUMNS(宝石属性!$B$43:E$66),0)*10*VLOOKUP(ROUNDDOWN($DO96,-1),宝石属性!$B$25:$N$41,2,0)*VLOOKUP(ROUNDDOWN($DO96,-1),宝石属性!$B$25:$N$41,3,0)+VLOOKUP($DP$2,职业被动!$B$6:$M$29,COLUMNS(职业被动!$B$6:E$29),0)*$DO96,0)</f>
        <v>2333</v>
      </c>
      <c r="DR96" s="9">
        <f>ROUND(属性投放!F$4+装备属性!F$4*IF($DO96&lt;10,1,ROUNDDOWN($DO96,-1))+SUM(属性投放!G$37:G$45)*$DO96+VLOOKUP($DP$2,一级属性!$E$41:$P$64,COLUMNS(一级属性!$E$41:I$64),0)*($DO96+0.25*IF($DO96&lt;10,1,ROUNDDOWN($DO96,-1)))+VLOOKUP($DP$2,宝石属性!$B$43:$M$66,COLUMNS(宝石属性!$B$43:F$66),0)*10*VLOOKUP(ROUNDDOWN($DO96,-1),宝石属性!$B$25:$N$41,2,0)*VLOOKUP(ROUNDDOWN($DO96,-1),宝石属性!$B$25:$N$41,3,0)+VLOOKUP($DP$2,职业被动!$B$6:$M$29,COLUMNS(职业被动!$B$6:F$29),0)*$DO96,0)</f>
        <v>1024</v>
      </c>
      <c r="DS96" s="9">
        <f>ROUND(属性投放!G$4+装备属性!G$4*IF($DO96&lt;10,1,ROUNDDOWN($DO96,-1))+SUM(属性投放!H$37:H$45)*$DO96+VLOOKUP($DP$2,一级属性!$E$41:$P$64,COLUMNS(一级属性!$E$41:J$64),0)*($DO96+0.25*IF($DO96&lt;10,1,ROUNDDOWN($DO96,-1)))+VLOOKUP($DP$2,宝石属性!$B$43:$M$66,COLUMNS(宝石属性!$B$43:G$66),0)*10*VLOOKUP(ROUNDDOWN($DO96,-1),宝石属性!$B$25:$N$41,2,0)*VLOOKUP(ROUNDDOWN($DO96,-1),宝石属性!$B$25:$N$41,3,0)+VLOOKUP($DP$2,职业被动!$B$6:$M$29,COLUMNS(职业被动!$B$6:G$29),0)*$DO96,0)</f>
        <v>957</v>
      </c>
      <c r="DT96" s="9">
        <f>ROUND(属性投放!H$4+装备属性!H$4*IF($DO96&lt;10,1,ROUNDDOWN($DO96,-1))+SUM(属性投放!I$37:I$45)*$DO96+VLOOKUP($DP$2,一级属性!$E$41:$P$64,COLUMNS(一级属性!$E$41:K$64),0)*($DO96+0.25*IF($DO96&lt;10,1,ROUNDDOWN($DO96,-1)))+VLOOKUP($DP$2,宝石属性!$B$43:$M$66,COLUMNS(宝石属性!$B$43:H$66),0)*10*VLOOKUP(ROUNDDOWN($DO96,-1),宝石属性!$B$25:$N$41,2,0)*VLOOKUP(ROUNDDOWN($DO96,-1),宝石属性!$B$25:$N$41,3,0)+VLOOKUP($DP$2,职业被动!$B$6:$M$29,COLUMNS(职业被动!$B$6:H$29),0)*$DO96,0)</f>
        <v>728</v>
      </c>
      <c r="DU96" s="9">
        <f>ROUND(属性投放!I$4+装备属性!I$4*IF($DO96&lt;10,1,ROUNDDOWN($DO96,-1))+SUM(属性投放!J$37:J$45)*$DO96+VLOOKUP($DP$2,一级属性!$E$41:$P$64,COLUMNS(一级属性!$E$41:L$64),0)*($DO96+0.25*IF($DO96&lt;10,1,ROUNDDOWN($DO96,-1)))+VLOOKUP($DP$2,宝石属性!$B$43:$M$66,COLUMNS(宝石属性!$B$43:I$66),0)*10*VLOOKUP(ROUNDDOWN($DO96,-1),宝石属性!$B$25:$N$41,2,0)*VLOOKUP(ROUNDDOWN($DO96,-1),宝石属性!$B$25:$N$41,3,0)+VLOOKUP($DP$2,职业被动!$B$6:$M$29,COLUMNS(职业被动!$B$6:I$29),0)*$DO96,0)</f>
        <v>963</v>
      </c>
      <c r="DV96" s="9">
        <f>ROUND(属性投放!J$4+装备属性!J$4*IF($DO96&lt;10,1,ROUNDDOWN($DO96,-1))+SUM(属性投放!K$37:K$45)*$DO96+VLOOKUP($DP$2,一级属性!$E$41:$P$64,COLUMNS(一级属性!$E$41:M$64),0)*($DO96+0.25*IF($DO96&lt;10,1,ROUNDDOWN($DO96,-1)))+VLOOKUP($DP$2,宝石属性!$B$43:$M$66,COLUMNS(宝石属性!$B$43:J$66),0)*10*VLOOKUP(ROUNDDOWN($DO96,-1),宝石属性!$B$25:$N$41,2,0)*VLOOKUP(ROUNDDOWN($DO96,-1),宝石属性!$B$25:$N$41,3,0)+VLOOKUP($DP$2,职业被动!$B$6:$M$29,COLUMNS(职业被动!$B$6:J$29),0)*$DO96,0)</f>
        <v>711</v>
      </c>
      <c r="DW96" s="9">
        <f>ROUND(属性投放!K$4+装备属性!K$4*IF($DO96&lt;10,1,ROUNDDOWN($DO96,-1))+SUM(属性投放!L$37:L$45)*$DO96+VLOOKUP($DP$2,一级属性!$E$41:$P$64,COLUMNS(一级属性!$E$41:N$64),0)*($DO96+0.25*IF($DO96&lt;10,1,ROUNDDOWN($DO96,-1)))+VLOOKUP($DP$2,宝石属性!$B$43:$M$66,COLUMNS(宝石属性!$B$43:K$66),0)*10*VLOOKUP(ROUNDDOWN($DO96,-1),宝石属性!$B$25:$N$41,2,0)*VLOOKUP(ROUNDDOWN($DO96,-1),宝石属性!$B$25:$N$41,3,0)+VLOOKUP($DP$2,职业被动!$B$6:$M$29,COLUMNS(职业被动!$B$6:K$29),0)*$DO96,0)</f>
        <v>497</v>
      </c>
      <c r="DX96" s="9">
        <f>ROUND(属性投放!L$4+装备属性!L$4*IF($DO96&lt;10,1,ROUNDDOWN($DO96,-1))+SUM(属性投放!M$37:M$45)*$DO96+VLOOKUP($DP$2,一级属性!$E$41:$P$64,COLUMNS(一级属性!$E$41:O$64),0)*($DO96+0.25*IF($DO96&lt;10,1,ROUNDDOWN($DO96,-1)))+VLOOKUP($DP$2,宝石属性!$B$43:$M$66,COLUMNS(宝石属性!$B$43:L$66),0)*10*VLOOKUP(ROUNDDOWN($DO96,-1),宝石属性!$B$25:$N$41,2,0)*VLOOKUP(ROUNDDOWN($DO96,-1),宝石属性!$B$25:$N$41,3,0)+VLOOKUP($DP$2,职业被动!$B$6:$M$29,COLUMNS(职业被动!$B$6:L$29),0)*$DO96,0)</f>
        <v>28</v>
      </c>
      <c r="DY96" s="9">
        <f>ROUND(属性投放!M$4+装备属性!M$4*IF($DO96&lt;10,1,ROUNDDOWN($DO96,-1))+SUM(属性投放!N$37:N$45)*$DO96+VLOOKUP($DP$2,一级属性!$E$41:$P$64,COLUMNS(一级属性!$E$41:P$64),0)*($DO96+0.25*IF($DO96&lt;10,1,ROUNDDOWN($DO96,-1)))+VLOOKUP($DP$2,宝石属性!$B$43:$M$66,COLUMNS(宝石属性!$B$43:M$66),0)*10*VLOOKUP(ROUNDDOWN($DO96,-1),宝石属性!$B$25:$N$41,2,0)*VLOOKUP(ROUNDDOWN($DO96,-1),宝石属性!$B$25:$N$41,3,0)+VLOOKUP($DP$2,职业被动!$B$6:$M$29,COLUMNS(职业被动!$B$6:M$29),0)*$DO96,0)</f>
        <v>958</v>
      </c>
      <c r="DZ96" s="48">
        <f>属性价值和能力评分!$F$9+ROUND(属性价值和能力评分!$F$38*10,0)*DO96+ROUND((SUM(装备属性!$W$9:$W$14)+属性价值和能力评分!$F$38*1.25+1.4+2.8)*IF(DO96&lt;10,1,ROUNDDOWN(DO96,-1)),0)+15*VLOOKUP(ROUNDDOWN(DO96,-1),宝石属性!$B$26:$D$41,2,0)*6*VLOOKUP(ROUNDDOWN(DO96,-1),宝石属性!$B$26:$D$41,3,0)+(属性价值和能力评分!$F$49*9+属性价值和能力评分!$F$50*2+属性价值和能力评分!$F$53*8/5)*DO96</f>
        <v>17714</v>
      </c>
      <c r="EA96" s="17"/>
      <c r="EB96" s="1">
        <v>93</v>
      </c>
      <c r="EC96" s="1">
        <f>ROUND(CC96/MAX(CE96/10,((CE96*(1+属性投放!$E$8)-CF96+属性投放!$F$8*EB96)*(1+属性投放!$G$8)*(1+属性投放!$H$8))),1)</f>
        <v>2.9</v>
      </c>
      <c r="ED96" s="1">
        <f>ROUND(CP96/MAX(CE96/10,((CE96*(1+属性投放!$E$8)-CS96+属性投放!$F$8*EB96)*(1+属性投放!$G$8)*(1+属性投放!$H$8))),1)</f>
        <v>2.7</v>
      </c>
      <c r="EE96" s="1">
        <f>ROUND(DC96/MAX(CE96/10,((CE96*(1+属性投放!$E$8)-DF96+属性投放!$F$8*EB96)*(1+属性投放!$G$8)*(1+属性投放!$H$8))),1)</f>
        <v>24.4</v>
      </c>
      <c r="EF96" s="1">
        <f>ROUND(DP96/MAX(CE96/10,((CE96*(1+属性投放!$E$8)-DS96+属性投放!$F$8*EB96)*(1+属性投放!$G$8)*(1+属性投放!$H$8))),1)</f>
        <v>6.7</v>
      </c>
      <c r="EH96" s="1">
        <f>ROUND(CC96/MAX(属性投放!$F$9*EB96,((CT96*(1+属性投放!$E$9)-CH96+属性投放!$F$9*EB96)*(1+属性投放!$G$9)*(1+属性投放!$H$9))),1)</f>
        <v>2.6</v>
      </c>
      <c r="EI96" s="1">
        <f>ROUND(CP96/MAX(属性投放!$F$9*EB96,((CT96*(1+属性投放!$E$9)-CU96+属性投放!$F$9*EB96)*(1+属性投放!$G$9)*(1+属性投放!$H$9))),1)</f>
        <v>3.3</v>
      </c>
      <c r="EJ96" s="1">
        <f>ROUND(DC96/MAX(属性投放!$F$9*EB96,((CT96*(1+属性投放!$E$9)-DH96+属性投放!$F$9*EB96)*(1+属性投放!$G$9)*(1+属性投放!$H$9))),1)</f>
        <v>2.8</v>
      </c>
      <c r="EK96" s="1">
        <f>ROUND(DP96/MAX(属性投放!$F$9*EB96,((CT96*(1+属性投放!$E$9)-DU96+属性投放!$F$9*EB96)*(1+属性投放!$G$9)*(1+属性投放!$H$9))),1)</f>
        <v>6</v>
      </c>
      <c r="EM96" s="1">
        <f>ROUND(CC96/((BW96*(1+属性投放!$E$10)+属性投放!$F$10*EB96)*(1+属性投放!$G$10)*(1+属性投放!$H$10)),1)</f>
        <v>5.6</v>
      </c>
      <c r="EN96" s="1">
        <f>ROUND(CP96/((BW96*(1+属性投放!$E$10)+属性投放!$F$10*EB96)*(1+属性投放!$G$10)*(1+属性投放!$H$10)),1)</f>
        <v>5.6</v>
      </c>
      <c r="EO96" s="1">
        <f>ROUND(DC96/((BW96*(1+属性投放!$E$10)+属性投放!$F$10*EB96)*(1+属性投放!$G$10)*(1+属性投放!$H$10)),1)</f>
        <v>6.4</v>
      </c>
      <c r="EP96" s="1">
        <f>ROUND(DP96/((BW96*(1+属性投放!$E$10)+属性投放!$F$10*EB96)*(1+属性投放!$G$10)*(1+属性投放!$H$10)),1)</f>
        <v>13.8</v>
      </c>
    </row>
    <row r="97" spans="2:146">
      <c r="B97" s="1">
        <v>94</v>
      </c>
      <c r="C97" s="9">
        <f>ROUND(属性投放!D$4+装备属性!D$4*IF($B97&lt;10,1,ROUNDDOWN($B97,-1))+SUM(属性投放!E$37:E$45)*$B97+VLOOKUP($C$2,一级属性!$E$41:$P$64,COLUMNS(一级属性!$E$41:G$64),0)*($B97+0.25*IF($B97&lt;10,1,ROUNDDOWN($B97,-1)))+VLOOKUP($C$2,宝石属性!$B$43:$M$66,COLUMNS(宝石属性!$B$43:D$66),0)*10*VLOOKUP(ROUNDDOWN($B97,-1),宝石属性!$B$25:$N$41,2,0)*VLOOKUP(ROUNDDOWN($B97,-1),宝石属性!$B$25:$N$41,3,0)+VLOOKUP($C$2,职业被动!$B$6:$M$29,COLUMNS(职业被动!$B$6:D$29),0)*$B97,0)</f>
        <v>5570</v>
      </c>
      <c r="D97" s="9">
        <f>ROUND(属性投放!E$4+装备属性!E$4*IF($B97&lt;10,1,ROUNDDOWN($B97,-1))+SUM(属性投放!F$37:F$38)*$B97+VLOOKUP($C$2,一级属性!$E$67:$P$90,COLUMNS(一级属性!$E$67:H$90),0)*$B97+VLOOKUP($C$2,宝石属性!$B$43:$M$66,COLUMNS(宝石属性!$B$43:E$66),0)*10*VLOOKUP(ROUNDDOWN($B97,-1),宝石属性!$B$25:$N$41,2,0)*VLOOKUP(ROUNDDOWN($B97,-1),宝石属性!$B$25:$N$41,3,0)+VLOOKUP($C$2,职业被动!$B$6:$M$29,COLUMNS(职业被动!$B$6:E$29),0)*$B97,0)</f>
        <v>2348</v>
      </c>
      <c r="E97" s="9">
        <f>ROUND(属性投放!F$4+装备属性!F$4*IF($B97&lt;10,1,ROUNDDOWN($B97,-1))+SUM(属性投放!G$37:G$38)*$B97+VLOOKUP($C$2,一级属性!$E$67:$P$90,COLUMNS(一级属性!$E$67:I$90),0)*$B97+VLOOKUP($C$2,宝石属性!$B$43:$M$66,COLUMNS(宝石属性!$B$43:F$66),0)*10*VLOOKUP(ROUNDDOWN($B97,-1),宝石属性!$B$25:$N$41,2,0)*VLOOKUP(ROUNDDOWN($B97,-1),宝石属性!$B$25:$N$41,3,0)+VLOOKUP($C$2,职业被动!$B$6:$M$29,COLUMNS(职业被动!$B$6:F$29),0)*$B97,0)</f>
        <v>1891</v>
      </c>
      <c r="F97" s="9">
        <f>ROUND(属性投放!G$4+装备属性!G$4*IF($B97&lt;10,1,ROUNDDOWN($B97,-1))+SUM(属性投放!H$37:H$38)*$B97+VLOOKUP($C$2,一级属性!$E$67:$P$90,COLUMNS(一级属性!$E$67:J$90),0)*$B97+VLOOKUP($C$2,宝石属性!$B$43:$M$66,COLUMNS(宝石属性!$B$43:G$66),0)*10*VLOOKUP(ROUNDDOWN($B97,-1),宝石属性!$B$25:$N$41,2,0)*VLOOKUP(ROUNDDOWN($B97,-1),宝石属性!$B$25:$N$41,3,0)+VLOOKUP($C$2,职业被动!$B$6:$M$29,COLUMNS(职业被动!$B$6:G$29),0)*$B97,0)</f>
        <v>1054</v>
      </c>
      <c r="G97" s="9">
        <f>ROUND(属性投放!H$4+装备属性!H$4*IF($B97&lt;10,1,ROUNDDOWN($B97,-1))+SUM(属性投放!I$37:I$38)*$B97+VLOOKUP($C$2,一级属性!$E$67:$P$90,COLUMNS(一级属性!$E$67:K$90),0)*$B97+VLOOKUP($C$2,宝石属性!$B$43:$M$66,COLUMNS(宝石属性!$B$43:H$66),0)*10*VLOOKUP(ROUNDDOWN($B97,-1),宝石属性!$B$25:$N$41,2,0)*VLOOKUP(ROUNDDOWN($B97,-1),宝石属性!$B$25:$N$41,3,0)+VLOOKUP($C$2,职业被动!$B$6:$M$29,COLUMNS(职业被动!$B$6:H$29),0)*$B97,0)</f>
        <v>637</v>
      </c>
      <c r="H97" s="9">
        <f>ROUND(属性投放!I$4+装备属性!I$4*IF($B97&lt;10,1,ROUNDDOWN($B97,-1))+SUM(属性投放!J$37:J$38)*$B97+VLOOKUP($C$2,一级属性!$E$67:$P$90,COLUMNS(一级属性!$E$67:L$90),0)*$B97+VLOOKUP($C$2,宝石属性!$B$43:$M$66,COLUMNS(宝石属性!$B$43:I$66),0)*10*VLOOKUP(ROUNDDOWN($B97,-1),宝石属性!$B$25:$N$41,2,0)*VLOOKUP(ROUNDDOWN($B97,-1),宝石属性!$B$25:$N$41,3,0)+VLOOKUP($C$2,职业被动!$B$6:$M$29,COLUMNS(职业被动!$B$6:I$29),0)*$B97,0)</f>
        <v>1065</v>
      </c>
      <c r="I97" s="9">
        <f>ROUND(属性投放!J$4+装备属性!J$4*IF($B97&lt;10,1,ROUNDDOWN($B97,-1))+SUM(属性投放!K$37:K$38)*$B97+VLOOKUP($C$2,一级属性!$E$67:$P$90,COLUMNS(一级属性!$E$67:M$90),0)*$B97+VLOOKUP($C$2,宝石属性!$B$43:$M$66,COLUMNS(宝石属性!$B$43:J$66),0)*10*VLOOKUP(ROUNDDOWN($B97,-1),宝石属性!$B$25:$N$41,2,0)*VLOOKUP(ROUNDDOWN($B97,-1),宝石属性!$B$25:$N$41,3,0)+VLOOKUP($C$2,职业被动!$B$6:$M$29,COLUMNS(职业被动!$B$6:J$29),0)*$B97,0)</f>
        <v>716</v>
      </c>
      <c r="J97" s="9">
        <f>ROUND(属性投放!K$4+装备属性!K$4*IF($B97&lt;10,1,ROUNDDOWN($B97,-1))+SUM(属性投放!L$37:L$38)*$B97+VLOOKUP($C$2,一级属性!$E$67:$P$90,COLUMNS(一级属性!$E$67:N$90),0)*$B97+VLOOKUP($C$2,宝石属性!$B$43:$M$66,COLUMNS(宝石属性!$B$43:K$66),0)*10*VLOOKUP(ROUNDDOWN($B97,-1),宝石属性!$B$25:$N$41,2,0)*VLOOKUP(ROUNDDOWN($B97,-1),宝石属性!$B$25:$N$41,3,0)+VLOOKUP($C$2,职业被动!$B$6:$M$29,COLUMNS(职业被动!$B$6:K$29),0)*$B97,0)</f>
        <v>337</v>
      </c>
      <c r="K97" s="9">
        <f>ROUND(属性投放!L$4+装备属性!L$4*IF($B97&lt;10,1,ROUNDDOWN($B97,-1))+SUM(属性投放!M$37:M$38)*$B97+VLOOKUP($C$2,一级属性!$E$67:$P$90,COLUMNS(一级属性!$E$67:O$90),0)*$B97+VLOOKUP($C$2,宝石属性!$B$43:$M$66,COLUMNS(宝石属性!$B$43:L$66),0)*10*VLOOKUP(ROUNDDOWN($B97,-1),宝石属性!$B$25:$N$41,2,0)*VLOOKUP(ROUNDDOWN($B97,-1),宝石属性!$B$25:$N$41,3,0)+VLOOKUP($C$2,职业被动!$B$6:$M$29,COLUMNS(职业被动!$B$6:L$29),0)*$B97,0)</f>
        <v>28</v>
      </c>
      <c r="L97" s="9">
        <f>ROUND(属性投放!M$4+装备属性!M$4*IF($B97&lt;10,1,ROUNDDOWN($B97,-1))+SUM(属性投放!N$37:N$38)*$B97+VLOOKUP($C$2,一级属性!$E$67:$P$90,COLUMNS(一级属性!$E$67:P$90),0)*$B97+VLOOKUP($C$2,宝石属性!$B$43:$M$66,COLUMNS(宝石属性!$B$43:M$66),0)*10*VLOOKUP(ROUNDDOWN($B97,-1),宝石属性!$B$25:$N$41,2,0)*VLOOKUP(ROUNDDOWN($B97,-1),宝石属性!$B$25:$N$41,3,0)+VLOOKUP($C$2,职业被动!$B$6:$M$29,COLUMNS(职业被动!$B$6:M$29),0)*$B97,0)</f>
        <v>1048</v>
      </c>
      <c r="M97" s="48">
        <f>属性价值和能力评分!$F$9+ROUND(属性价值和能力评分!$F$38*10,0)*B97+ROUND((SUM(装备属性!$W$9:$W$14)+属性价值和能力评分!$F$38*1.25+1.4+2.8)*IF(B97&lt;10,1,ROUNDDOWN(B97,-1)),0)+15*VLOOKUP(ROUNDDOWN(B97,-1),宝石属性!$B$26:$D$41,2,0)*6*VLOOKUP(ROUNDDOWN(B97,-1),宝石属性!$B$26:$D$41,3,0)+(属性价值和能力评分!$F$49*9+属性价值和能力评分!$F$50*2+属性价值和能力评分!$F$53*8/5)*B97</f>
        <v>17834</v>
      </c>
      <c r="N97" s="20"/>
      <c r="O97" s="1">
        <v>94</v>
      </c>
      <c r="P97" s="9">
        <f>ROUND(属性投放!D$4+装备属性!D$4*IF($O97&lt;10,1,ROUNDDOWN($O97,-1))+SUM(属性投放!E$37:E$45)*$O97+VLOOKUP($P$2,一级属性!$E$41:$P$64,COLUMNS(一级属性!$E$41:G$64),0)*($O97+0.25*IF($O97&lt;10,1,ROUNDDOWN($O97,-1)))+VLOOKUP($P$2,宝石属性!$B$43:$M$66,COLUMNS(宝石属性!$B$43:D$66),0)*10*VLOOKUP(ROUNDDOWN($O97,-1),宝石属性!$B$25:$N$41,2,0)*VLOOKUP(ROUNDDOWN($O97,-1),宝石属性!$B$25:$N$41,3,0)+VLOOKUP($P$2,职业被动!$B$6:$M$29,COLUMNS(职业被动!$B$6:D$29),0)*$O97,0)</f>
        <v>6886</v>
      </c>
      <c r="Q97" s="9">
        <f>ROUND(属性投放!E$4+装备属性!E$4*IF($O97&lt;10,1,ROUNDDOWN($O97,-1))+SUM(属性投放!F$37:F$45)*$O97+VLOOKUP($P$2,一级属性!$E$41:$P$64,COLUMNS(一级属性!$E$41:H$64),0)*($O97+0.25*IF($O97&lt;10,1,ROUNDDOWN($O97,-1)))+VLOOKUP($P$2,宝石属性!$B$43:$M$66,COLUMNS(宝石属性!$B$43:E$66),0)*10*VLOOKUP(ROUNDDOWN($O97,-1),宝石属性!$B$25:$N$41,2,0)*VLOOKUP(ROUNDDOWN($O97,-1),宝石属性!$B$25:$N$41,3,0)+VLOOKUP($P$2,职业被动!$B$6:$M$29,COLUMNS(职业被动!$B$6:E$29),0)*$O97,0)</f>
        <v>4096</v>
      </c>
      <c r="R97" s="9">
        <f>ROUND(属性投放!F$4+装备属性!F$4*IF($O97&lt;10,1,ROUNDDOWN($O97,-1))+SUM(属性投放!G$37:G$45)*$O97+VLOOKUP($P$2,一级属性!$E$41:$P$64,COLUMNS(一级属性!$E$41:I$64),0)*($O97+0.25*IF($O97&lt;10,1,ROUNDDOWN($O97,-1)))+VLOOKUP($P$2,宝石属性!$B$43:$M$66,COLUMNS(宝石属性!$B$43:F$66),0)*10*VLOOKUP(ROUNDDOWN($O97,-1),宝石属性!$B$25:$N$41,2,0)*VLOOKUP(ROUNDDOWN($O97,-1),宝石属性!$B$25:$N$41,3,0)+VLOOKUP($P$2,职业被动!$B$6:$M$29,COLUMNS(职业被动!$B$6:F$29),0)*$O97,0)</f>
        <v>1026</v>
      </c>
      <c r="S97" s="9">
        <f>ROUND(属性投放!G$4+装备属性!G$4*IF($O97&lt;10,1,ROUNDDOWN($O97,-1))+SUM(属性投放!H$37:H$45)*$O97+VLOOKUP($P$2,一级属性!$E$41:$P$64,COLUMNS(一级属性!$E$41:J$64),0)*($O97+0.25*IF($O97&lt;10,1,ROUNDDOWN($O97,-1)))+VLOOKUP($P$2,宝石属性!$B$43:$M$66,COLUMNS(宝石属性!$B$43:G$66),0)*10*VLOOKUP(ROUNDDOWN($O97,-1),宝石属性!$B$25:$N$41,2,0)*VLOOKUP(ROUNDDOWN($O97,-1),宝石属性!$B$25:$N$41,3,0)+VLOOKUP($P$2,职业被动!$B$6:$M$29,COLUMNS(职业被动!$B$6:G$29),0)*$O97,0)</f>
        <v>960</v>
      </c>
      <c r="T97" s="9">
        <f>ROUND(属性投放!H$4+装备属性!H$4*IF($O97&lt;10,1,ROUNDDOWN($O97,-1))+SUM(属性投放!I$37:I$45)*$O97+VLOOKUP($P$2,一级属性!$E$41:$P$64,COLUMNS(一级属性!$E$41:K$64),0)*($O97+0.25*IF($O97&lt;10,1,ROUNDDOWN($O97,-1)))+VLOOKUP($P$2,宝石属性!$B$43:$M$66,COLUMNS(宝石属性!$B$43:H$66),0)*10*VLOOKUP(ROUNDDOWN($O97,-1),宝石属性!$B$25:$N$41,2,0)*VLOOKUP(ROUNDDOWN($O97,-1),宝石属性!$B$25:$N$41,3,0)+VLOOKUP($P$2,职业被动!$B$6:$M$29,COLUMNS(职业被动!$B$6:H$29),0)*$O97,0)</f>
        <v>1081</v>
      </c>
      <c r="U97" s="9">
        <f>ROUND(属性投放!I$4+装备属性!I$4*IF($O97&lt;10,1,ROUNDDOWN($O97,-1))+SUM(属性投放!J$37:J$45)*$O97+VLOOKUP($P$2,一级属性!$E$41:$P$64,COLUMNS(一级属性!$E$41:L$64),0)*($O97+0.25*IF($O97&lt;10,1,ROUNDDOWN($O97,-1)))+VLOOKUP($P$2,宝石属性!$B$43:$M$66,COLUMNS(宝石属性!$B$43:I$66),0)*10*VLOOKUP(ROUNDDOWN($O97,-1),宝石属性!$B$25:$N$41,2,0)*VLOOKUP(ROUNDDOWN($O97,-1),宝石属性!$B$25:$N$41,3,0)+VLOOKUP($P$2,职业被动!$B$6:$M$29,COLUMNS(职业被动!$B$6:I$29),0)*$O97,0)</f>
        <v>1132</v>
      </c>
      <c r="V97" s="9">
        <f>ROUND(属性投放!J$4+装备属性!J$4*IF($O97&lt;10,1,ROUNDDOWN($O97,-1))+SUM(属性投放!K$37:K$45)*$O97+VLOOKUP($P$2,一级属性!$E$41:$P$64,COLUMNS(一级属性!$E$41:M$64),0)*($O97+0.25*IF($O97&lt;10,1,ROUNDDOWN($O97,-1)))+VLOOKUP($P$2,宝石属性!$B$43:$M$66,COLUMNS(宝石属性!$B$43:J$66),0)*10*VLOOKUP(ROUNDDOWN($O97,-1),宝石属性!$B$25:$N$41,2,0)*VLOOKUP(ROUNDDOWN($O97,-1),宝石属性!$B$25:$N$41,3,0)+VLOOKUP($P$2,职业被动!$B$6:$M$29,COLUMNS(职业被动!$B$6:J$29),0)*$O97,0)</f>
        <v>796</v>
      </c>
      <c r="W97" s="9">
        <f>ROUND(属性投放!K$4+装备属性!K$4*IF($O97&lt;10,1,ROUNDDOWN($O97,-1))+SUM(属性投放!L$37:L$45)*$O97+VLOOKUP($P$2,一级属性!$E$41:$P$64,COLUMNS(一级属性!$E$41:N$64),0)*($O97+0.25*IF($O97&lt;10,1,ROUNDDOWN($O97,-1)))+VLOOKUP($P$2,宝石属性!$B$43:$M$66,COLUMNS(宝石属性!$B$43:K$66),0)*10*VLOOKUP(ROUNDDOWN($O97,-1),宝石属性!$B$25:$N$41,2,0)*VLOOKUP(ROUNDDOWN($O97,-1),宝石属性!$B$25:$N$41,3,0)+VLOOKUP($P$2,职业被动!$B$6:$M$29,COLUMNS(职业被动!$B$6:K$29),0)*$O97,0)</f>
        <v>497</v>
      </c>
      <c r="X97" s="9">
        <f>ROUND(属性投放!L$4+装备属性!L$4*IF($O97&lt;10,1,ROUNDDOWN($O97,-1))+SUM(属性投放!M$37:M$45)*$O97+VLOOKUP($P$2,一级属性!$E$41:$P$64,COLUMNS(一级属性!$E$41:O$64),0)*($O97+0.25*IF($O97&lt;10,1,ROUNDDOWN($O97,-1)))+VLOOKUP($P$2,宝石属性!$B$43:$M$66,COLUMNS(宝石属性!$B$43:L$66),0)*10*VLOOKUP(ROUNDDOWN($O97,-1),宝石属性!$B$25:$N$41,2,0)*VLOOKUP(ROUNDDOWN($O97,-1),宝石属性!$B$25:$N$41,3,0)+VLOOKUP($P$2,职业被动!$B$6:$M$29,COLUMNS(职业被动!$B$6:L$29),0)*$O97,0)</f>
        <v>28</v>
      </c>
      <c r="Y97" s="9">
        <f>ROUND(属性投放!M$4+装备属性!M$4*IF($O97&lt;10,1,ROUNDDOWN($O97,-1))+SUM(属性投放!N$37:N$45)*$O97+VLOOKUP($P$2,一级属性!$E$41:$P$64,COLUMNS(一级属性!$E$41:P$64),0)*($O97+0.25*IF($O97&lt;10,1,ROUNDDOWN($O97,-1)))+VLOOKUP($P$2,宝石属性!$B$43:$M$66,COLUMNS(宝石属性!$B$43:M$66),0)*10*VLOOKUP(ROUNDDOWN($O97,-1),宝石属性!$B$25:$N$41,2,0)*VLOOKUP(ROUNDDOWN($O97,-1),宝石属性!$B$25:$N$41,3,0)+VLOOKUP($P$2,职业被动!$B$6:$M$29,COLUMNS(职业被动!$B$6:M$29),0)*$O97,0)</f>
        <v>1048</v>
      </c>
      <c r="Z97" s="48">
        <f>属性价值和能力评分!$F$9+ROUND(属性价值和能力评分!$F$38*10,0)*O97+ROUND((SUM(装备属性!$W$9:$W$14)+属性价值和能力评分!$F$38*1.25+1.4+2.8)*IF(O97&lt;10,1,ROUNDDOWN(O97,-1)),0)+15*VLOOKUP(ROUNDDOWN(O97,-1),宝石属性!$B$26:$D$41,2,0)*6*VLOOKUP(ROUNDDOWN(O97,-1),宝石属性!$B$26:$D$41,3,0)+(属性价值和能力评分!$F$49*9+属性价值和能力评分!$F$50*2+属性价值和能力评分!$F$53*8/5)*O97</f>
        <v>17834</v>
      </c>
      <c r="AB97" s="1">
        <v>94</v>
      </c>
      <c r="AC97" s="9">
        <f>ROUND(属性投放!D$4+装备属性!D$4*IF($AB97&lt;10,1,ROUNDDOWN($AB97,-1))+SUM(属性投放!E$37:E$45)*$AB97+VLOOKUP($AC$2,一级属性!$E$41:$P$64,COLUMNS(一级属性!$E$41:G$64),0)*($AB97+0.25*IF($AB97&lt;10,1,ROUNDDOWN($AB97,-1)))+VLOOKUP($AC$2,宝石属性!$B$43:$M$66,COLUMNS(宝石属性!$B$43:D$66),0)*10*VLOOKUP(ROUNDDOWN($AB97,-1),宝石属性!$B$25:$N$41,2,0)*VLOOKUP(ROUNDDOWN($AB97,-1),宝石属性!$B$25:$N$41,3,0)+VLOOKUP($AC$2,职业被动!$B$6:$M$29,COLUMNS(职业被动!$B$6:D$29),0)*$AB97,0)</f>
        <v>6228</v>
      </c>
      <c r="AD97" s="9">
        <f>ROUND(属性投放!E$4+装备属性!E$4*IF($AB97&lt;10,1,ROUNDDOWN($AB97,-1))+SUM(属性投放!F$37:F$45)*$AB97+VLOOKUP($AC$2,一级属性!$E$41:$P$64,COLUMNS(一级属性!$E$41:H$64),0)*($AB97+0.25*IF($AB97&lt;10,1,ROUNDDOWN($AB97,-1)))+VLOOKUP($AC$2,宝石属性!$B$43:$M$66,COLUMNS(宝石属性!$B$43:E$66),0)*10*VLOOKUP(ROUNDDOWN($AB97,-1),宝石属性!$B$25:$N$41,2,0)*VLOOKUP(ROUNDDOWN($AB97,-1),宝石属性!$B$25:$N$41,3,0)+VLOOKUP($AC$2,职业被动!$B$6:$M$29,COLUMNS(职业被动!$B$6:E$29),0)*$AB97,0)</f>
        <v>2348</v>
      </c>
      <c r="AE97" s="9">
        <f>ROUND(属性投放!F$4+装备属性!F$4*IF($AB97&lt;10,1,ROUNDDOWN($AB97,-1))+SUM(属性投放!G$37:G$45)*$AB97+VLOOKUP($AC$2,一级属性!$E$41:$P$64,COLUMNS(一级属性!$E$41:I$64),0)*($AB97+0.25*IF($AB97&lt;10,1,ROUNDDOWN($AB97,-1)))+VLOOKUP($AC$2,宝石属性!$B$43:$M$66,COLUMNS(宝石属性!$B$43:F$66),0)*10*VLOOKUP(ROUNDDOWN($AB97,-1),宝石属性!$B$25:$N$41,2,0)*VLOOKUP(ROUNDDOWN($AB97,-1),宝石属性!$B$25:$N$41,3,0)+VLOOKUP($AC$2,职业被动!$B$6:$M$29,COLUMNS(职业被动!$B$6:F$29),0)*$AB97,0)</f>
        <v>1652</v>
      </c>
      <c r="AF97" s="9">
        <f>ROUND(属性投放!G$4+装备属性!G$4*IF($AB97&lt;10,1,ROUNDDOWN($AB97,-1))+SUM(属性投放!H$37:H$45)*$AB97+VLOOKUP($AC$2,一级属性!$E$41:$P$64,COLUMNS(一级属性!$E$41:J$64),0)*($AB97+0.25*IF($AB97&lt;10,1,ROUNDDOWN($AB97,-1)))+VLOOKUP($AC$2,宝石属性!$B$43:$M$66,COLUMNS(宝石属性!$B$43:G$66),0)*10*VLOOKUP(ROUNDDOWN($AB97,-1),宝石属性!$B$25:$N$41,2,0)*VLOOKUP(ROUNDDOWN($AB97,-1),宝石属性!$B$25:$N$41,3,0)+VLOOKUP($AC$2,职业被动!$B$6:$M$29,COLUMNS(职业被动!$B$6:G$29),0)*$AB97,0)</f>
        <v>1148</v>
      </c>
      <c r="AG97" s="9">
        <f>ROUND(属性投放!H$4+装备属性!H$4*IF($AB97&lt;10,1,ROUNDDOWN($AB97,-1))+SUM(属性投放!I$37:I$45)*$AB97+VLOOKUP($AC$2,一级属性!$E$41:$P$64,COLUMNS(一级属性!$E$41:K$64),0)*($AB97+0.25*IF($AB97&lt;10,1,ROUNDDOWN($AB97,-1)))+VLOOKUP($AC$2,宝石属性!$B$43:$M$66,COLUMNS(宝石属性!$B$43:H$66),0)*10*VLOOKUP(ROUNDDOWN($AB97,-1),宝石属性!$B$25:$N$41,2,0)*VLOOKUP(ROUNDDOWN($AB97,-1),宝石属性!$B$25:$N$41,3,0)+VLOOKUP($AC$2,职业被动!$B$6:$M$29,COLUMNS(职业被动!$B$6:H$29),0)*$AB97,0)</f>
        <v>637</v>
      </c>
      <c r="AH97" s="9">
        <f>ROUND(属性投放!I$4+装备属性!I$4*IF($AB97&lt;10,1,ROUNDDOWN($AB97,-1))+SUM(属性投放!J$37:J$45)*$AB97+VLOOKUP($AC$2,一级属性!$E$41:$P$64,COLUMNS(一级属性!$E$41:L$64),0)*($AB97+0.25*IF($AB97&lt;10,1,ROUNDDOWN($AB97,-1)))+VLOOKUP($AC$2,宝石属性!$B$43:$M$66,COLUMNS(宝石属性!$B$43:I$66),0)*10*VLOOKUP(ROUNDDOWN($AB97,-1),宝石属性!$B$25:$N$41,2,0)*VLOOKUP(ROUNDDOWN($AB97,-1),宝石属性!$B$25:$N$41,3,0)+VLOOKUP($AC$2,职业被动!$B$6:$M$29,COLUMNS(职业被动!$B$6:I$29),0)*$AB97,0)</f>
        <v>1062</v>
      </c>
      <c r="AI97" s="9">
        <f>ROUND(属性投放!J$4+装备属性!J$4*IF($AB97&lt;10,1,ROUNDDOWN($AB97,-1))+SUM(属性投放!K$37:K$45)*$AB97+VLOOKUP($AC$2,一级属性!$E$41:$P$64,COLUMNS(一级属性!$E$41:M$64),0)*($AB97+0.25*IF($AB97&lt;10,1,ROUNDDOWN($AB97,-1)))+VLOOKUP($AC$2,宝石属性!$B$43:$M$66,COLUMNS(宝石属性!$B$43:J$66),0)*10*VLOOKUP(ROUNDDOWN($AB97,-1),宝石属性!$B$25:$N$41,2,0)*VLOOKUP(ROUNDDOWN($AB97,-1),宝石属性!$B$25:$N$41,3,0)+VLOOKUP($AC$2,职业被动!$B$6:$M$29,COLUMNS(职业被动!$B$6:J$29),0)*$AB97,0)</f>
        <v>715</v>
      </c>
      <c r="AJ97" s="9">
        <f>ROUND(属性投放!K$4+装备属性!K$4*IF($AB97&lt;10,1,ROUNDDOWN($AB97,-1))+SUM(属性投放!L$37:L$45)*$AB97+VLOOKUP($AC$2,一级属性!$E$41:$P$64,COLUMNS(一级属性!$E$41:N$64),0)*($AB97+0.25*IF($AB97&lt;10,1,ROUNDDOWN($AB97,-1)))+VLOOKUP($AC$2,宝石属性!$B$43:$M$66,COLUMNS(宝石属性!$B$43:K$66),0)*10*VLOOKUP(ROUNDDOWN($AB97,-1),宝石属性!$B$25:$N$41,2,0)*VLOOKUP(ROUNDDOWN($AB97,-1),宝石属性!$B$25:$N$41,3,0)+VLOOKUP($AC$2,职业被动!$B$6:$M$29,COLUMNS(职业被动!$B$6:K$29),0)*$AB97,0)</f>
        <v>337</v>
      </c>
      <c r="AK97" s="9">
        <f>ROUND(属性投放!L$4+装备属性!L$4*IF($AB97&lt;10,1,ROUNDDOWN($AB97,-1))+SUM(属性投放!M$37:M$45)*$AB97+VLOOKUP($AC$2,一级属性!$E$41:$P$64,COLUMNS(一级属性!$E$41:O$64),0)*($AB97+0.25*IF($AB97&lt;10,1,ROUNDDOWN($AB97,-1)))+VLOOKUP($AC$2,宝石属性!$B$43:$M$66,COLUMNS(宝石属性!$B$43:L$66),0)*10*VLOOKUP(ROUNDDOWN($AB97,-1),宝石属性!$B$25:$N$41,2,0)*VLOOKUP(ROUNDDOWN($AB97,-1),宝石属性!$B$25:$N$41,3,0)+VLOOKUP($AC$2,职业被动!$B$6:$M$29,COLUMNS(职业被动!$B$6:L$29),0)*$AB97,0)</f>
        <v>28</v>
      </c>
      <c r="AL97" s="9">
        <f>ROUND(属性投放!M$4+装备属性!M$4*IF($AB97&lt;10,1,ROUNDDOWN($AB97,-1))+SUM(属性投放!N$37:N$45)*$AB97+VLOOKUP($AC$2,一级属性!$E$41:$P$64,COLUMNS(一级属性!$E$41:P$64),0)*($AB97+0.25*IF($AB97&lt;10,1,ROUNDDOWN($AB97,-1)))+VLOOKUP($AC$2,宝石属性!$B$43:$M$66,COLUMNS(宝石属性!$B$43:M$66),0)*10*VLOOKUP(ROUNDDOWN($AB97,-1),宝石属性!$B$25:$N$41,2,0)*VLOOKUP(ROUNDDOWN($AB97,-1),宝石属性!$B$25:$N$41,3,0)+VLOOKUP($AC$2,职业被动!$B$6:$M$29,COLUMNS(职业被动!$B$6:M$29),0)*$AB97,0)</f>
        <v>1048</v>
      </c>
      <c r="AM97" s="48">
        <f>属性价值和能力评分!$F$9+ROUND(属性价值和能力评分!$F$38*10,0)*AB97+ROUND((SUM(装备属性!$W$9:$W$14)+属性价值和能力评分!$F$38*1.25+1.4+2.8)*IF(AB97&lt;10,1,ROUNDDOWN(AB97,-1)),0)+15*VLOOKUP(ROUNDDOWN(AB97,-1),宝石属性!$B$26:$D$41,2,0)*6*VLOOKUP(ROUNDDOWN(AB97,-1),宝石属性!$B$26:$D$41,3,0)+(属性价值和能力评分!$F$49*9+属性价值和能力评分!$F$50*2+属性价值和能力评分!$F$53*8/5)*AB97</f>
        <v>17834</v>
      </c>
      <c r="AO97" s="1">
        <v>94</v>
      </c>
      <c r="AP97" s="9">
        <f>ROUND(属性投放!D$4+装备属性!D$4*IF($AO97&lt;10,1,ROUNDDOWN($AO97,-1))+SUM(属性投放!E$37:E$45)*$AO97+VLOOKUP($AP$2,一级属性!$E$41:$P$64,COLUMNS(一级属性!$E$41:G$64),0)*($AO97+0.25*IF($AO97&lt;10,1,ROUNDDOWN($AO97,-1)))+VLOOKUP($AP$2,宝石属性!$B$43:$M$66,COLUMNS(宝石属性!$B$43:D$66),0)*10*VLOOKUP(ROUNDDOWN($AO97,-1),宝石属性!$B$25:$N$41,2,0)*VLOOKUP(ROUNDDOWN($AO97,-1),宝石属性!$B$25:$N$41,3,0)+VLOOKUP($AP$2,职业被动!$B$6:$M$29,COLUMNS(职业被动!$B$6:D$29),0)*$AO97,0)</f>
        <v>6228</v>
      </c>
      <c r="AQ97" s="9">
        <f>ROUND(属性投放!E$4+装备属性!E$4*IF($AO97&lt;10,1,ROUNDDOWN($AO97,-1))+SUM(属性投放!F$37:F$45)*$AO97+VLOOKUP($AP$2,一级属性!$E$41:$P$64,COLUMNS(一级属性!$E$41:H$64),0)*($AO97+0.25*IF($AO97&lt;10,1,ROUNDDOWN($AO97,-1)))+VLOOKUP($AP$2,宝石属性!$B$43:$M$66,COLUMNS(宝石属性!$B$43:E$66),0)*10*VLOOKUP(ROUNDDOWN($AO97,-1),宝石属性!$B$25:$N$41,2,0)*VLOOKUP(ROUNDDOWN($AO97,-1),宝石属性!$B$25:$N$41,3,0)+VLOOKUP($AP$2,职业被动!$B$6:$M$29,COLUMNS(职业被动!$B$6:E$29),0)*$AO97,0)</f>
        <v>4096</v>
      </c>
      <c r="AR97" s="9">
        <f>ROUND(属性投放!F$4+装备属性!F$4*IF($AO97&lt;10,1,ROUNDDOWN($AO97,-1))+SUM(属性投放!G$37:G$45)*$AO97+VLOOKUP($AP$2,一级属性!$E$41:$P$64,COLUMNS(一级属性!$E$41:I$64),0)*($AO97+0.25*IF($AO97&lt;10,1,ROUNDDOWN($AO97,-1)))+VLOOKUP($AP$2,宝石属性!$B$43:$M$66,COLUMNS(宝石属性!$B$43:F$66),0)*10*VLOOKUP(ROUNDDOWN($AO97,-1),宝石属性!$B$25:$N$41,2,0)*VLOOKUP(ROUNDDOWN($AO97,-1),宝石属性!$B$25:$N$41,3,0)+VLOOKUP($AP$2,职业被动!$B$6:$M$29,COLUMNS(职业被动!$B$6:F$29),0)*$AO97,0)</f>
        <v>1026</v>
      </c>
      <c r="AS97" s="9">
        <f>ROUND(属性投放!G$4+装备属性!G$4*IF($AO97&lt;10,1,ROUNDDOWN($AO97,-1))+SUM(属性投放!H$37:H$45)*$AO97+VLOOKUP($AP$2,一级属性!$E$41:$P$64,COLUMNS(一级属性!$E$41:J$64),0)*($AO97+0.25*IF($AO97&lt;10,1,ROUNDDOWN($AO97,-1)))+VLOOKUP($AP$2,宝石属性!$B$43:$M$66,COLUMNS(宝石属性!$B$43:G$66),0)*10*VLOOKUP(ROUNDDOWN($AO97,-1),宝石属性!$B$25:$N$41,2,0)*VLOOKUP(ROUNDDOWN($AO97,-1),宝石属性!$B$25:$N$41,3,0)+VLOOKUP($AP$2,职业被动!$B$6:$M$29,COLUMNS(职业被动!$B$6:G$29),0)*$AO97,0)</f>
        <v>960</v>
      </c>
      <c r="AT97" s="9">
        <f>ROUND(属性投放!H$4+装备属性!H$4*IF($AO97&lt;10,1,ROUNDDOWN($AO97,-1))+SUM(属性投放!I$37:I$45)*$AO97+VLOOKUP($AP$2,一级属性!$E$41:$P$64,COLUMNS(一级属性!$E$41:K$64),0)*($AO97+0.25*IF($AO97&lt;10,1,ROUNDDOWN($AO97,-1)))+VLOOKUP($AP$2,宝石属性!$B$43:$M$66,COLUMNS(宝石属性!$B$43:H$66),0)*10*VLOOKUP(ROUNDDOWN($AO97,-1),宝石属性!$B$25:$N$41,2,0)*VLOOKUP(ROUNDDOWN($AO97,-1),宝石属性!$B$25:$N$41,3,0)+VLOOKUP($AP$2,职业被动!$B$6:$M$29,COLUMNS(职业被动!$B$6:H$29),0)*$AO97,0)</f>
        <v>987</v>
      </c>
      <c r="AU97" s="9">
        <f>ROUND(属性投放!I$4+装备属性!I$4*IF($AO97&lt;10,1,ROUNDDOWN($AO97,-1))+SUM(属性投放!J$37:J$45)*$AO97+VLOOKUP($AP$2,一级属性!$E$41:$P$64,COLUMNS(一级属性!$E$41:L$64),0)*($AO97+0.25*IF($AO97&lt;10,1,ROUNDDOWN($AO97,-1)))+VLOOKUP($AP$2,宝石属性!$B$43:$M$66,COLUMNS(宝石属性!$B$43:I$66),0)*10*VLOOKUP(ROUNDDOWN($AO97,-1),宝石属性!$B$25:$N$41,2,0)*VLOOKUP(ROUNDDOWN($AO97,-1),宝石属性!$B$25:$N$41,3,0)+VLOOKUP($AP$2,职业被动!$B$6:$M$29,COLUMNS(职业被动!$B$6:I$29),0)*$AO97,0)</f>
        <v>1132</v>
      </c>
      <c r="AV97" s="9">
        <f>ROUND(属性投放!J$4+装备属性!J$4*IF($AO97&lt;10,1,ROUNDDOWN($AO97,-1))+SUM(属性投放!K$37:K$45)*$AO97+VLOOKUP($AP$2,一级属性!$E$41:$P$64,COLUMNS(一级属性!$E$41:M$64),0)*($AO97+0.25*IF($AO97&lt;10,1,ROUNDDOWN($AO97,-1)))+VLOOKUP($AP$2,宝石属性!$B$43:$M$66,COLUMNS(宝石属性!$B$43:J$66),0)*10*VLOOKUP(ROUNDDOWN($AO97,-1),宝石属性!$B$25:$N$41,2,0)*VLOOKUP(ROUNDDOWN($AO97,-1),宝石属性!$B$25:$N$41,3,0)+VLOOKUP($AP$2,职业被动!$B$6:$M$29,COLUMNS(职业被动!$B$6:J$29),0)*$AO97,0)</f>
        <v>796</v>
      </c>
      <c r="AW97" s="9">
        <f>ROUND(属性投放!K$4+装备属性!K$4*IF($AO97&lt;10,1,ROUNDDOWN($AO97,-1))+SUM(属性投放!L$37:L$45)*$AO97+VLOOKUP($AP$2,一级属性!$E$41:$P$64,COLUMNS(一级属性!$E$41:N$64),0)*($AO97+0.25*IF($AO97&lt;10,1,ROUNDDOWN($AO97,-1)))+VLOOKUP($AP$2,宝石属性!$B$43:$M$66,COLUMNS(宝石属性!$B$43:K$66),0)*10*VLOOKUP(ROUNDDOWN($AO97,-1),宝石属性!$B$25:$N$41,2,0)*VLOOKUP(ROUNDDOWN($AO97,-1),宝石属性!$B$25:$N$41,3,0)+VLOOKUP($AP$2,职业被动!$B$6:$M$29,COLUMNS(职业被动!$B$6:K$29),0)*$AO97,0)</f>
        <v>337</v>
      </c>
      <c r="AX97" s="9">
        <f>ROUND(属性投放!L$4+装备属性!L$4*IF($AO97&lt;10,1,ROUNDDOWN($AO97,-1))+SUM(属性投放!M$37:M$45)*$AO97+VLOOKUP($AP$2,一级属性!$E$41:$P$64,COLUMNS(一级属性!$E$41:O$64),0)*($AO97+0.25*IF($AO97&lt;10,1,ROUNDDOWN($AO97,-1)))+VLOOKUP($AP$2,宝石属性!$B$43:$M$66,COLUMNS(宝石属性!$B$43:L$66),0)*10*VLOOKUP(ROUNDDOWN($AO97,-1),宝石属性!$B$25:$N$41,2,0)*VLOOKUP(ROUNDDOWN($AO97,-1),宝石属性!$B$25:$N$41,3,0)+VLOOKUP($AP$2,职业被动!$B$6:$M$29,COLUMNS(职业被动!$B$6:L$29),0)*$AO97,0)</f>
        <v>1028</v>
      </c>
      <c r="AY97" s="9">
        <f>ROUND(属性投放!M$4+装备属性!M$4*IF($AO97&lt;10,1,ROUNDDOWN($AO97,-1))+SUM(属性投放!N$37:N$45)*$AO97+VLOOKUP($AP$2,一级属性!$E$41:$P$64,COLUMNS(一级属性!$E$41:P$64),0)*($AO97+0.25*IF($AO97&lt;10,1,ROUNDDOWN($AO97,-1)))+VLOOKUP($AP$2,宝石属性!$B$43:$M$66,COLUMNS(宝石属性!$B$43:M$66),0)*10*VLOOKUP(ROUNDDOWN($AO97,-1),宝石属性!$B$25:$N$41,2,0)*VLOOKUP(ROUNDDOWN($AO97,-1),宝石属性!$B$25:$N$41,3,0)+VLOOKUP($AP$2,职业被动!$B$6:$M$29,COLUMNS(职业被动!$B$6:M$29),0)*$AO97,0)</f>
        <v>1048</v>
      </c>
      <c r="AZ97" s="48">
        <f>属性价值和能力评分!$F$9+ROUND(属性价值和能力评分!$F$38*10,0)*AO97+ROUND((SUM(装备属性!$W$9:$W$14)+属性价值和能力评分!$F$38*1.25+1.4+2.8)*IF(AO97&lt;10,1,ROUNDDOWN(AO97,-1)),0)+15*VLOOKUP(ROUNDDOWN(AO97,-1),宝石属性!$B$26:$D$41,2,0)*6*VLOOKUP(ROUNDDOWN(AO97,-1),宝石属性!$B$26:$D$41,3,0)+(属性价值和能力评分!$F$49*9+属性价值和能力评分!$F$50*2+属性价值和能力评分!$F$53*8/5)*AO97</f>
        <v>17834</v>
      </c>
      <c r="BB97" s="1">
        <v>94</v>
      </c>
      <c r="BC97" s="9">
        <f>ROUND(属性投放!D$4+装备属性!D$4*IF($BB97&lt;10,1,ROUNDDOWN($BB97,-1))+SUM(属性投放!E$37:E$45)*$BB97+VLOOKUP($BC$2,一级属性!$E$41:$P$64,COLUMNS(一级属性!$E$41:G$64),0)*($BB97+0.25*IF($BB97&lt;10,1,ROUNDDOWN($BB97,-1)))+VLOOKUP($BC$2,宝石属性!$B$43:$M$66,COLUMNS(宝石属性!$B$43:D$66),0)*10*VLOOKUP(ROUNDDOWN($BB97,-1),宝石属性!$B$25:$N$41,2,0)*VLOOKUP(ROUNDDOWN($BB97,-1),宝石属性!$B$25:$N$41,3,0)+VLOOKUP($BC$2,职业被动!$B$6:$M$29,COLUMNS(职业被动!$B$6:D$29),0)*$BB97,0)</f>
        <v>5570</v>
      </c>
      <c r="BD97" s="9">
        <f>ROUND(属性投放!E$4+装备属性!E$4*IF($BB97&lt;10,1,ROUNDDOWN($BB97,-1))+SUM(属性投放!F$37:F$45)*$BB97+VLOOKUP($BC$2,一级属性!$E$41:$P$64,COLUMNS(一级属性!$E$41:H$64),0)*($BB97+0.25*IF($BB97&lt;10,1,ROUNDDOWN($BB97,-1)))+VLOOKUP($BC$2,宝石属性!$B$43:$M$66,COLUMNS(宝石属性!$B$43:E$66),0)*10*VLOOKUP(ROUNDDOWN($BB97,-1),宝石属性!$B$25:$N$41,2,0)*VLOOKUP(ROUNDDOWN($BB97,-1),宝石属性!$B$25:$N$41,3,0)+VLOOKUP($BC$2,职业被动!$B$6:$M$29,COLUMNS(职业被动!$B$6:E$29),0)*$BB97,0)</f>
        <v>4678</v>
      </c>
      <c r="BE97" s="9">
        <f>ROUND(属性投放!F$4+装备属性!F$4*IF($BB97&lt;10,1,ROUNDDOWN($BB97,-1))+SUM(属性投放!G$37:G$45)*$BB97+VLOOKUP($BC$2,一级属性!$E$41:$P$64,COLUMNS(一级属性!$E$41:I$64),0)*($BB97+0.25*IF($BB97&lt;10,1,ROUNDDOWN($BB97,-1)))+VLOOKUP($BC$2,宝石属性!$B$43:$M$66,COLUMNS(宝石属性!$B$43:F$66),0)*10*VLOOKUP(ROUNDDOWN($BB97,-1),宝石属性!$B$25:$N$41,2,0)*VLOOKUP(ROUNDDOWN($BB97,-1),宝石属性!$B$25:$N$41,3,0)+VLOOKUP($BC$2,职业被动!$B$6:$M$29,COLUMNS(职业被动!$B$6:F$29),0)*$BB97,0)</f>
        <v>1026</v>
      </c>
      <c r="BF97" s="9">
        <f>ROUND(属性投放!G$4+装备属性!G$4*IF($BB97&lt;10,1,ROUNDDOWN($BB97,-1))+SUM(属性投放!H$37:H$45)*$BB97+VLOOKUP($BC$2,一级属性!$E$41:$P$64,COLUMNS(一级属性!$E$41:J$64),0)*($BB97+0.25*IF($BB97&lt;10,1,ROUNDDOWN($BB97,-1)))+VLOOKUP($BC$2,宝石属性!$B$43:$M$66,COLUMNS(宝石属性!$B$43:G$66),0)*10*VLOOKUP(ROUNDDOWN($BB97,-1),宝石属性!$B$25:$N$41,2,0)*VLOOKUP(ROUNDDOWN($BB97,-1),宝石属性!$B$25:$N$41,3,0)+VLOOKUP($BC$2,职业被动!$B$6:$M$29,COLUMNS(职业被动!$B$6:G$29),0)*$BB97,0)</f>
        <v>960</v>
      </c>
      <c r="BG97" s="9">
        <f>ROUND(属性投放!H$4+装备属性!H$4*IF($BB97&lt;10,1,ROUNDDOWN($BB97,-1))+SUM(属性投放!I$37:I$45)*$BB97+VLOOKUP($BC$2,一级属性!$E$41:$P$64,COLUMNS(一级属性!$E$41:K$64),0)*($BB97+0.25*IF($BB97&lt;10,1,ROUNDDOWN($BB97,-1)))+VLOOKUP($BC$2,宝石属性!$B$43:$M$66,COLUMNS(宝石属性!$B$43:H$66),0)*10*VLOOKUP(ROUNDDOWN($BB97,-1),宝石属性!$B$25:$N$41,2,0)*VLOOKUP(ROUNDDOWN($BB97,-1),宝石属性!$B$25:$N$41,3,0)+VLOOKUP($BC$2,职业被动!$B$6:$M$29,COLUMNS(职业被动!$B$6:H$29),0)*$BB97,0)</f>
        <v>1411</v>
      </c>
      <c r="BH97" s="9">
        <f>ROUND(属性投放!I$4+装备属性!I$4*IF($BB97&lt;10,1,ROUNDDOWN($BB97,-1))+SUM(属性投放!J$37:J$45)*$BB97+VLOOKUP($BC$2,一级属性!$E$41:$P$64,COLUMNS(一级属性!$E$41:L$64),0)*($BB97+0.25*IF($BB97&lt;10,1,ROUNDDOWN($BB97,-1)))+VLOOKUP($BC$2,宝石属性!$B$43:$M$66,COLUMNS(宝石属性!$B$43:I$66),0)*10*VLOOKUP(ROUNDDOWN($BB97,-1),宝石属性!$B$25:$N$41,2,0)*VLOOKUP(ROUNDDOWN($BB97,-1),宝石属性!$B$25:$N$41,3,0)+VLOOKUP($BC$2,职业被动!$B$6:$M$29,COLUMNS(职业被动!$B$6:I$29),0)*$BB97,0)</f>
        <v>1342</v>
      </c>
      <c r="BI97" s="9">
        <f>ROUND(属性投放!J$4+装备属性!J$4*IF($BB97&lt;10,1,ROUNDDOWN($BB97,-1))+SUM(属性投放!K$37:K$45)*$BB97+VLOOKUP($BC$2,一级属性!$E$41:$P$64,COLUMNS(一级属性!$E$41:M$64),0)*($BB97+0.25*IF($BB97&lt;10,1,ROUNDDOWN($BB97,-1)))+VLOOKUP($BC$2,宝石属性!$B$43:$M$66,COLUMNS(宝石属性!$B$43:J$66),0)*10*VLOOKUP(ROUNDDOWN($BB97,-1),宝石属性!$B$25:$N$41,2,0)*VLOOKUP(ROUNDDOWN($BB97,-1),宝石属性!$B$25:$N$41,3,0)+VLOOKUP($BC$2,职业被动!$B$6:$M$29,COLUMNS(职业被动!$B$6:J$29),0)*$BB97,0)</f>
        <v>622</v>
      </c>
      <c r="BJ97" s="9">
        <f>ROUND(属性投放!K$4+装备属性!K$4*IF($BB97&lt;10,1,ROUNDDOWN($BB97,-1))+SUM(属性投放!L$37:L$45)*$BB97+VLOOKUP($BC$2,一级属性!$E$41:$P$64,COLUMNS(一级属性!$E$41:N$64),0)*($BB97+0.25*IF($BB97&lt;10,1,ROUNDDOWN($BB97,-1)))+VLOOKUP($BC$2,宝石属性!$B$43:$M$66,COLUMNS(宝石属性!$B$43:K$66),0)*10*VLOOKUP(ROUNDDOWN($BB97,-1),宝石属性!$B$25:$N$41,2,0)*VLOOKUP(ROUNDDOWN($BB97,-1),宝石属性!$B$25:$N$41,3,0)+VLOOKUP($BC$2,职业被动!$B$6:$M$29,COLUMNS(职业被动!$B$6:K$29),0)*$BB97,0)</f>
        <v>337</v>
      </c>
      <c r="BK97" s="9">
        <f>ROUND(属性投放!L$4+装备属性!L$4*IF($BB97&lt;10,1,ROUNDDOWN($BB97,-1))+SUM(属性投放!M$37:M$45)*$BB97+VLOOKUP($BC$2,一级属性!$E$41:$P$64,COLUMNS(一级属性!$E$41:O$64),0)*($BB97+0.25*IF($BB97&lt;10,1,ROUNDDOWN($BB97,-1)))+VLOOKUP($BC$2,宝石属性!$B$43:$M$66,COLUMNS(宝石属性!$B$43:L$66),0)*10*VLOOKUP(ROUNDDOWN($BB97,-1),宝石属性!$B$25:$N$41,2,0)*VLOOKUP(ROUNDDOWN($BB97,-1),宝石属性!$B$25:$N$41,3,0)+VLOOKUP($BC$2,职业被动!$B$6:$M$29,COLUMNS(职业被动!$B$6:L$29),0)*$BB97,0)</f>
        <v>28</v>
      </c>
      <c r="BL97" s="9">
        <f>ROUND(属性投放!M$4+装备属性!M$4*IF($BB97&lt;10,1,ROUNDDOWN($BB97,-1))+SUM(属性投放!N$37:N$45)*$BB97+VLOOKUP($BC$2,一级属性!$E$41:$P$64,COLUMNS(一级属性!$E$41:P$64),0)*($BB97+0.25*IF($BB97&lt;10,1,ROUNDDOWN($BB97,-1)))+VLOOKUP($BC$2,宝石属性!$B$43:$M$66,COLUMNS(宝石属性!$B$43:M$66),0)*10*VLOOKUP(ROUNDDOWN($BB97,-1),宝石属性!$B$25:$N$41,2,0)*VLOOKUP(ROUNDDOWN($BB97,-1),宝石属性!$B$25:$N$41,3,0)+VLOOKUP($BC$2,职业被动!$B$6:$M$29,COLUMNS(职业被动!$B$6:M$29),0)*$BB97,0)</f>
        <v>1048</v>
      </c>
      <c r="BM97" s="48">
        <f>属性价值和能力评分!$F$9+ROUND(属性价值和能力评分!$F$38*10,0)*BB97+ROUND((SUM(装备属性!$W$9:$W$14)+属性价值和能力评分!$F$38*1.25+1.4+2.8)*IF(BB97&lt;10,1,ROUNDDOWN(BB97,-1)),0)+15*VLOOKUP(ROUNDDOWN(BB97,-1),宝石属性!$B$26:$D$41,2,0)*6*VLOOKUP(ROUNDDOWN(BB97,-1),宝石属性!$B$26:$D$41,3,0)+(属性价值和能力评分!$F$49*9+属性价值和能力评分!$F$50*2+属性价值和能力评分!$F$53*8/5)*BB97</f>
        <v>17834</v>
      </c>
      <c r="BO97" s="1">
        <v>94</v>
      </c>
      <c r="BP97" s="9">
        <f>ROUND(属性投放!D$4+装备属性!D$4*IF($BO97&lt;10,1,ROUNDDOWN($BO97,-1))+SUM(属性投放!E$37:E$45)*$BO97+VLOOKUP($BP$2,一级属性!$E$41:$P$64,COLUMNS(一级属性!$E$41:G$64),0)*($BO97+0.25*IF($BO97&lt;10,1,ROUNDDOWN($BO97,-1)))+VLOOKUP($BP$2,宝石属性!$B$43:$M$66,COLUMNS(宝石属性!$B$43:D$66),0)*10*VLOOKUP(ROUNDDOWN($BO97,-1),宝石属性!$B$25:$N$41,2,0)*VLOOKUP(ROUNDDOWN($BO97,-1),宝石属性!$B$25:$N$41,3,0)+VLOOKUP($BP$2,职业被动!$B$6:$M$29,COLUMNS(职业被动!$B$6:D$29),0)*$BO97,0)</f>
        <v>6886</v>
      </c>
      <c r="BQ97" s="9">
        <f>ROUND(属性投放!E$4+装备属性!E$4*IF($BO97&lt;10,1,ROUNDDOWN($BO97,-1))+SUM(属性投放!F$37:F$45)*$BO97+VLOOKUP($BP$2,一级属性!$E$41:$P$64,COLUMNS(一级属性!$E$41:H$64),0)*($BO97+0.25*IF($BO97&lt;10,1,ROUNDDOWN($BO97,-1)))+VLOOKUP($BP$2,宝石属性!$B$43:$M$66,COLUMNS(宝石属性!$B$43:E$66),0)*10*VLOOKUP(ROUNDDOWN($BO97,-1),宝石属性!$B$25:$N$41,2,0)*VLOOKUP(ROUNDDOWN($BO97,-1),宝石属性!$B$25:$N$41,3,0)+VLOOKUP($BP$2,职业被动!$B$6:$M$29,COLUMNS(职业被动!$B$6:E$29),0)*$BO97,0)</f>
        <v>4096</v>
      </c>
      <c r="BR97" s="9">
        <f>ROUND(属性投放!F$4+装备属性!F$4*IF($BO97&lt;10,1,ROUNDDOWN($BO97,-1))+SUM(属性投放!G$37:G$45)*$BO97+VLOOKUP($BP$2,一级属性!$E$41:$P$64,COLUMNS(一级属性!$E$41:I$64),0)*($BO97+0.25*IF($BO97&lt;10,1,ROUNDDOWN($BO97,-1)))+VLOOKUP($BP$2,宝石属性!$B$43:$M$66,COLUMNS(宝石属性!$B$43:F$66),0)*10*VLOOKUP(ROUNDDOWN($BO97,-1),宝石属性!$B$25:$N$41,2,0)*VLOOKUP(ROUNDDOWN($BO97,-1),宝石属性!$B$25:$N$41,3,0)+VLOOKUP($BP$2,职业被动!$B$6:$M$29,COLUMNS(职业被动!$B$6:F$29),0)*$BO97,0)</f>
        <v>1026</v>
      </c>
      <c r="BS97" s="9">
        <f>ROUND(属性投放!G$4+装备属性!G$4*IF($BO97&lt;10,1,ROUNDDOWN($BO97,-1))+SUM(属性投放!H$37:H$45)*$BO97+VLOOKUP($BP$2,一级属性!$E$41:$P$64,COLUMNS(一级属性!$E$41:J$64),0)*($BO97+0.25*IF($BO97&lt;10,1,ROUNDDOWN($BO97,-1)))+VLOOKUP($BP$2,宝石属性!$B$43:$M$66,COLUMNS(宝石属性!$B$43:G$66),0)*10*VLOOKUP(ROUNDDOWN($BO97,-1),宝石属性!$B$25:$N$41,2,0)*VLOOKUP(ROUNDDOWN($BO97,-1),宝石属性!$B$25:$N$41,3,0)+VLOOKUP($BP$2,职业被动!$B$6:$M$29,COLUMNS(职业被动!$B$6:G$29),0)*$BO97,0)</f>
        <v>960</v>
      </c>
      <c r="BT97" s="9">
        <f>ROUND(属性投放!H$4+装备属性!H$4*IF($BO97&lt;10,1,ROUNDDOWN($BO97,-1))+SUM(属性投放!I$37:I$45)*$BO97+VLOOKUP($BP$2,一级属性!$E$41:$P$64,COLUMNS(一级属性!$E$41:K$64),0)*($BO97+0.25*IF($BO97&lt;10,1,ROUNDDOWN($BO97,-1)))+VLOOKUP($BP$2,宝石属性!$B$43:$M$66,COLUMNS(宝石属性!$B$43:H$66),0)*10*VLOOKUP(ROUNDDOWN($BO97,-1),宝石属性!$B$25:$N$41,2,0)*VLOOKUP(ROUNDDOWN($BO97,-1),宝石属性!$B$25:$N$41,3,0)+VLOOKUP($BP$2,职业被动!$B$6:$M$29,COLUMNS(职业被动!$B$6:H$29),0)*$BO97,0)</f>
        <v>1081</v>
      </c>
      <c r="BU97" s="9">
        <f>ROUND(属性投放!I$4+装备属性!I$4*IF($BO97&lt;10,1,ROUNDDOWN($BO97,-1))+SUM(属性投放!J$37:J$45)*$BO97+VLOOKUP($BP$2,一级属性!$E$41:$P$64,COLUMNS(一级属性!$E$41:L$64),0)*($BO97+0.25*IF($BO97&lt;10,1,ROUNDDOWN($BO97,-1)))+VLOOKUP($BP$2,宝石属性!$B$43:$M$66,COLUMNS(宝石属性!$B$43:I$66),0)*10*VLOOKUP(ROUNDDOWN($BO97,-1),宝石属性!$B$25:$N$41,2,0)*VLOOKUP(ROUNDDOWN($BO97,-1),宝石属性!$B$25:$N$41,3,0)+VLOOKUP($BP$2,职业被动!$B$6:$M$29,COLUMNS(职业被动!$B$6:I$29),0)*$BO97,0)</f>
        <v>1132</v>
      </c>
      <c r="BV97" s="9">
        <f>ROUND(属性投放!J$4+装备属性!J$4*IF($BO97&lt;10,1,ROUNDDOWN($BO97,-1))+SUM(属性投放!K$37:K$45)*$BO97+VLOOKUP($BP$2,一级属性!$E$41:$P$64,COLUMNS(一级属性!$E$41:M$64),0)*($BO97+0.25*IF($BO97&lt;10,1,ROUNDDOWN($BO97,-1)))+VLOOKUP($BP$2,宝石属性!$B$43:$M$66,COLUMNS(宝石属性!$B$43:J$66),0)*10*VLOOKUP(ROUNDDOWN($BO97,-1),宝石属性!$B$25:$N$41,2,0)*VLOOKUP(ROUNDDOWN($BO97,-1),宝石属性!$B$25:$N$41,3,0)+VLOOKUP($BP$2,职业被动!$B$6:$M$29,COLUMNS(职业被动!$B$6:J$29),0)*$BO97,0)</f>
        <v>796</v>
      </c>
      <c r="BW97" s="9">
        <f>ROUND(属性投放!K$4+装备属性!K$4*IF($BO97&lt;10,1,ROUNDDOWN($BO97,-1))+SUM(属性投放!L$37:L$45)*$BO97+VLOOKUP($BP$2,一级属性!$E$41:$P$64,COLUMNS(一级属性!$E$41:N$64),0)*($BO97+0.25*IF($BO97&lt;10,1,ROUNDDOWN($BO97,-1)))+VLOOKUP($BP$2,宝石属性!$B$43:$M$66,COLUMNS(宝石属性!$B$43:K$66),0)*10*VLOOKUP(ROUNDDOWN($BO97,-1),宝石属性!$B$25:$N$41,2,0)*VLOOKUP(ROUNDDOWN($BO97,-1),宝石属性!$B$25:$N$41,3,0)+VLOOKUP($BP$2,职业被动!$B$6:$M$29,COLUMNS(职业被动!$B$6:K$29),0)*$BO97,0)</f>
        <v>497</v>
      </c>
      <c r="BX97" s="9">
        <f>ROUND(属性投放!L$4+装备属性!L$4*IF($BO97&lt;10,1,ROUNDDOWN($BO97,-1))+SUM(属性投放!M$37:M$45)*$BO97+VLOOKUP($BP$2,一级属性!$E$41:$P$64,COLUMNS(一级属性!$E$41:O$64),0)*($BO97+0.25*IF($BO97&lt;10,1,ROUNDDOWN($BO97,-1)))+VLOOKUP($BP$2,宝石属性!$B$43:$M$66,COLUMNS(宝石属性!$B$43:L$66),0)*10*VLOOKUP(ROUNDDOWN($BO97,-1),宝石属性!$B$25:$N$41,2,0)*VLOOKUP(ROUNDDOWN($BO97,-1),宝石属性!$B$25:$N$41,3,0)+VLOOKUP($BP$2,职业被动!$B$6:$M$29,COLUMNS(职业被动!$B$6:L$29),0)*$BO97,0)</f>
        <v>28</v>
      </c>
      <c r="BY97" s="9">
        <f>ROUND(属性投放!M$4+装备属性!M$4*IF($BO97&lt;10,1,ROUNDDOWN($BO97,-1))+SUM(属性投放!N$37:N$45)*$BO97+VLOOKUP($BP$2,一级属性!$E$41:$P$64,COLUMNS(一级属性!$E$41:P$64),0)*($BO97+0.25*IF($BO97&lt;10,1,ROUNDDOWN($BO97,-1)))+VLOOKUP($BP$2,宝石属性!$B$43:$M$66,COLUMNS(宝石属性!$B$43:M$66),0)*10*VLOOKUP(ROUNDDOWN($BO97,-1),宝石属性!$B$25:$N$41,2,0)*VLOOKUP(ROUNDDOWN($BO97,-1),宝石属性!$B$25:$N$41,3,0)+VLOOKUP($BP$2,职业被动!$B$6:$M$29,COLUMNS(职业被动!$B$6:M$29),0)*$BO97,0)</f>
        <v>1048</v>
      </c>
      <c r="BZ97" s="48">
        <f>属性价值和能力评分!$F$9+ROUND(属性价值和能力评分!$F$38*10,0)*BO97+ROUND((SUM(装备属性!$W$9:$W$14)+属性价值和能力评分!$F$38*1.25+1.4+2.8)*IF(BO97&lt;10,1,ROUNDDOWN(BO97,-1)),0)+15*VLOOKUP(ROUNDDOWN(BO97,-1),宝石属性!$B$26:$D$41,2,0)*6*VLOOKUP(ROUNDDOWN(BO97,-1),宝石属性!$B$26:$D$41,3,0)+(属性价值和能力评分!$F$49*9+属性价值和能力评分!$F$50*2+属性价值和能力评分!$F$53*8/5)*BO97</f>
        <v>17834</v>
      </c>
      <c r="CB97" s="1">
        <v>94</v>
      </c>
      <c r="CC97" s="9">
        <f>ROUND(属性投放!D$4+装备属性!D$4*IF($CB97&lt;10,1,ROUNDDOWN($CB97,-1))+SUM(属性投放!E$37:E$45)*$CB97+VLOOKUP($CC$2,一级属性!$E$41:$P$64,COLUMNS(一级属性!$E$41:G$64),0)*($CB97+0.25*IF($CB97&lt;10,1,ROUNDDOWN($CB97,-1)))+VLOOKUP($CC$2,宝石属性!$B$43:$M$66,COLUMNS(宝石属性!$B$43:D$66),0)*10*VLOOKUP(ROUNDDOWN($CB97,-1),宝石属性!$B$25:$N$41,2,0)*VLOOKUP(ROUNDDOWN($CB97,-1),宝石属性!$B$25:$N$41,3,0)+VLOOKUP($CC$2,职业被动!$B$6:$M$29,COLUMNS(职业被动!$B$6:D$29),0)*$CB97,0)</f>
        <v>4638</v>
      </c>
      <c r="CD97" s="9">
        <f>ROUND(属性投放!E$4+装备属性!E$4*IF($CB97&lt;10,1,ROUNDDOWN($CB97,-1))+SUM(属性投放!F$37:F$45)*$CB97+VLOOKUP($CC$2,一级属性!$E$41:$P$64,COLUMNS(一级属性!$E$41:H$64),0)*($CB97+0.25*IF($CB97&lt;10,1,ROUNDDOWN($CB97,-1)))+VLOOKUP($CC$2,宝石属性!$B$43:$M$66,COLUMNS(宝石属性!$B$43:E$66),0)*10*VLOOKUP(ROUNDDOWN($CB97,-1),宝石属性!$B$25:$N$41,2,0)*VLOOKUP(ROUNDDOWN($CB97,-1),宝石属性!$B$25:$N$41,3,0)+VLOOKUP($CC$2,职业被动!$B$6:$M$29,COLUMNS(职业被动!$B$6:E$29),0)*$CB97,0)</f>
        <v>2348</v>
      </c>
      <c r="CE97" s="9">
        <f>ROUND(属性投放!F$4+装备属性!F$4*IF($CB97&lt;10,1,ROUNDDOWN($CB97,-1))+SUM(属性投放!G$37:G$45)*$CB97+VLOOKUP($CC$2,一级属性!$E$41:$P$64,COLUMNS(一级属性!$E$41:I$64),0)*($CB97+0.25*IF($CB97&lt;10,1,ROUNDDOWN($CB97,-1)))+VLOOKUP($CC$2,宝石属性!$B$43:$M$66,COLUMNS(宝石属性!$B$43:F$66),0)*10*VLOOKUP(ROUNDDOWN($CB97,-1),宝石属性!$B$25:$N$41,2,0)*VLOOKUP(ROUNDDOWN($CB97,-1),宝石属性!$B$25:$N$41,3,0)+VLOOKUP($CC$2,职业被动!$B$6:$M$29,COLUMNS(职业被动!$B$6:F$29),0)*$CB97,0)</f>
        <v>2164</v>
      </c>
      <c r="CF97" s="9">
        <f>ROUND(属性投放!G$4+装备属性!G$4*IF($CB97&lt;10,1,ROUNDDOWN($CB97,-1))+SUM(属性投放!H$37:H$45)*$CB97+VLOOKUP($CC$2,一级属性!$E$41:$P$64,COLUMNS(一级属性!$E$41:J$64),0)*($CB97+0.25*IF($CB97&lt;10,1,ROUNDDOWN($CB97,-1)))+VLOOKUP($CC$2,宝石属性!$B$43:$M$66,COLUMNS(宝石属性!$B$43:G$66),0)*10*VLOOKUP(ROUNDDOWN($CB97,-1),宝石属性!$B$25:$N$41,2,0)*VLOOKUP(ROUNDDOWN($CB97,-1),宝石属性!$B$25:$N$41,3,0)+VLOOKUP($CC$2,职业被动!$B$6:$M$29,COLUMNS(职业被动!$B$6:G$29),0)*$CB97,0)</f>
        <v>1054</v>
      </c>
      <c r="CG97" s="9">
        <f>ROUND(属性投放!H$4+装备属性!H$4*IF($CB97&lt;10,1,ROUNDDOWN($CB97,-1))+SUM(属性投放!I$37:I$45)*$CB97+VLOOKUP($CC$2,一级属性!$E$41:$P$64,COLUMNS(一级属性!$E$41:K$64),0)*($CB97+0.25*IF($CB97&lt;10,1,ROUNDDOWN($CB97,-1)))+VLOOKUP($CC$2,宝石属性!$B$43:$M$66,COLUMNS(宝石属性!$B$43:H$66),0)*10*VLOOKUP(ROUNDDOWN($CB97,-1),宝石属性!$B$25:$N$41,2,0)*VLOOKUP(ROUNDDOWN($CB97,-1),宝石属性!$B$25:$N$41,3,0)+VLOOKUP($CC$2,职业被动!$B$6:$M$29,COLUMNS(职业被动!$B$6:H$29),0)*$CB97,0)</f>
        <v>637</v>
      </c>
      <c r="CH97" s="9">
        <f>ROUND(属性投放!I$4+装备属性!I$4*IF($CB97&lt;10,1,ROUNDDOWN($CB97,-1))+SUM(属性投放!J$37:J$45)*$CB97+VLOOKUP($CC$2,一级属性!$E$41:$P$64,COLUMNS(一级属性!$E$41:L$64),0)*($CB97+0.25*IF($CB97&lt;10,1,ROUNDDOWN($CB97,-1)))+VLOOKUP($CC$2,宝石属性!$B$43:$M$66,COLUMNS(宝石属性!$B$43:I$66),0)*10*VLOOKUP(ROUNDDOWN($CB97,-1),宝石属性!$B$25:$N$41,2,0)*VLOOKUP(ROUNDDOWN($CB97,-1),宝石属性!$B$25:$N$41,3,0)+VLOOKUP($CC$2,职业被动!$B$6:$M$29,COLUMNS(职业被动!$B$6:I$29),0)*$CB97,0)</f>
        <v>1085</v>
      </c>
      <c r="CI97" s="9">
        <f>ROUND(属性投放!J$4+装备属性!J$4*IF($CB97&lt;10,1,ROUNDDOWN($CB97,-1))+SUM(属性投放!K$37:K$45)*$CB97+VLOOKUP($CC$2,一级属性!$E$41:$P$64,COLUMNS(一级属性!$E$41:M$64),0)*($CB97+0.25*IF($CB97&lt;10,1,ROUNDDOWN($CB97,-1)))+VLOOKUP($CC$2,宝石属性!$B$43:$M$66,COLUMNS(宝石属性!$B$43:J$66),0)*10*VLOOKUP(ROUNDDOWN($CB97,-1),宝石属性!$B$25:$N$41,2,0)*VLOOKUP(ROUNDDOWN($CB97,-1),宝石属性!$B$25:$N$41,3,0)+VLOOKUP($CC$2,职业被动!$B$6:$M$29,COLUMNS(职业被动!$B$6:J$29),0)*$CB97,0)</f>
        <v>715</v>
      </c>
      <c r="CJ97" s="9">
        <f>ROUND(属性投放!K$4+装备属性!K$4*IF($CB97&lt;10,1,ROUNDDOWN($CB97,-1))+SUM(属性投放!L$37:L$45)*$CB97+VLOOKUP($CC$2,一级属性!$E$41:$P$64,COLUMNS(一级属性!$E$41:N$64),0)*($CB97+0.25*IF($CB97&lt;10,1,ROUNDDOWN($CB97,-1)))+VLOOKUP($CC$2,宝石属性!$B$43:$M$66,COLUMNS(宝石属性!$B$43:K$66),0)*10*VLOOKUP(ROUNDDOWN($CB97,-1),宝石属性!$B$25:$N$41,2,0)*VLOOKUP(ROUNDDOWN($CB97,-1),宝石属性!$B$25:$N$41,3,0)+VLOOKUP($CC$2,职业被动!$B$6:$M$29,COLUMNS(职业被动!$B$6:K$29),0)*$CB97,0)</f>
        <v>337</v>
      </c>
      <c r="CK97" s="9">
        <f>ROUND(属性投放!L$4+装备属性!L$4*IF($CB97&lt;10,1,ROUNDDOWN($CB97,-1))+SUM(属性投放!M$37:M$45)*$CB97+VLOOKUP($CC$2,一级属性!$E$41:$P$64,COLUMNS(一级属性!$E$41:O$64),0)*($CB97+0.25*IF($CB97&lt;10,1,ROUNDDOWN($CB97,-1)))+VLOOKUP($CC$2,宝石属性!$B$43:$M$66,COLUMNS(宝石属性!$B$43:L$66),0)*10*VLOOKUP(ROUNDDOWN($CB97,-1),宝石属性!$B$25:$N$41,2,0)*VLOOKUP(ROUNDDOWN($CB97,-1),宝石属性!$B$25:$N$41,3,0)+VLOOKUP($CC$2,职业被动!$B$6:$M$29,COLUMNS(职业被动!$B$6:L$29),0)*$CB97,0)</f>
        <v>28</v>
      </c>
      <c r="CL97" s="9">
        <f>ROUND(属性投放!M$4+装备属性!M$4*IF($CB97&lt;10,1,ROUNDDOWN($CB97,-1))+SUM(属性投放!N$37:N$45)*$CB97+VLOOKUP($CC$2,一级属性!$E$41:$P$64,COLUMNS(一级属性!$E$41:P$64),0)*($CB97+0.25*IF($CB97&lt;10,1,ROUNDDOWN($CB97,-1)))+VLOOKUP($CC$2,宝石属性!$B$43:$M$66,COLUMNS(宝石属性!$B$43:M$66),0)*10*VLOOKUP(ROUNDDOWN($CB97,-1),宝石属性!$B$25:$N$41,2,0)*VLOOKUP(ROUNDDOWN($CB97,-1),宝石属性!$B$25:$N$41,3,0)+VLOOKUP($CC$2,职业被动!$B$6:$M$29,COLUMNS(职业被动!$B$6:M$29),0)*$CB97,0)</f>
        <v>968</v>
      </c>
      <c r="CM97" s="48">
        <f>属性价值和能力评分!$F$9+ROUND(属性价值和能力评分!$F$38*10,0)*CB97+ROUND((SUM(装备属性!$W$9:$W$14)+属性价值和能力评分!$F$38*1.25+1.4+2.8)*IF(CB97&lt;10,1,ROUNDDOWN(CB97,-1)),0)+15*VLOOKUP(ROUNDDOWN(CB97,-1),宝石属性!$B$26:$D$41,2,0)*6*VLOOKUP(ROUNDDOWN(CB97,-1),宝石属性!$B$26:$D$41,3,0)+(属性价值和能力评分!$F$49*9+属性价值和能力评分!$F$50*2+属性价值和能力评分!$F$53*8/5)*CB97</f>
        <v>17834</v>
      </c>
      <c r="CO97" s="1">
        <v>94</v>
      </c>
      <c r="CP97" s="9">
        <f>ROUND(属性投放!D$4+装备属性!D$4*IF($CO97&lt;10,1,ROUNDDOWN($CO97,-1))+SUM(属性投放!E$37:E$45)*$CO97+VLOOKUP($CP$2,一级属性!$E$41:$P$64,COLUMNS(一级属性!$E$41:G$64),0)*($CO97+0.25*IF($CO97&lt;10,1,ROUNDDOWN($CO97,-1)))+VLOOKUP($CP$2,宝石属性!$B$43:$M$66,COLUMNS(宝石属性!$B$43:D$66),0)*10*VLOOKUP(ROUNDDOWN($CO97,-1),宝石属性!$B$25:$N$41,2,0)*VLOOKUP(ROUNDDOWN($CO97,-1),宝石属性!$B$25:$N$41,3,0)+VLOOKUP($CP$2,职业被动!$B$6:$M$29,COLUMNS(职业被动!$B$6:D$29),0)*$CO97,0)</f>
        <v>4638</v>
      </c>
      <c r="CQ97" s="9">
        <f>ROUND(属性投放!E$4+装备属性!E$4*IF($CO97&lt;10,1,ROUNDDOWN($CO97,-1))+SUM(属性投放!F$37:F$45)*$CO97+VLOOKUP($CP$2,一级属性!$E$41:$P$64,COLUMNS(一级属性!$E$41:H$64),0)*($CO97+0.25*IF($CO97&lt;10,1,ROUNDDOWN($CO97,-1)))+VLOOKUP($CP$2,宝石属性!$B$43:$M$66,COLUMNS(宝石属性!$B$43:E$66),0)*10*VLOOKUP(ROUNDDOWN($CO97,-1),宝石属性!$B$25:$N$41,2,0)*VLOOKUP(ROUNDDOWN($CO97,-1),宝石属性!$B$25:$N$41,3,0)+VLOOKUP($CP$2,职业被动!$B$6:$M$29,COLUMNS(职业被动!$B$6:E$29),0)*$CO97,0)</f>
        <v>5261</v>
      </c>
      <c r="CR97" s="9">
        <f>ROUND(属性投放!F$4+装备属性!F$4*IF($CO97&lt;10,1,ROUNDDOWN($CO97,-1))+SUM(属性投放!G$37:G$45)*$CO97+VLOOKUP($CP$2,一级属性!$E$41:$P$64,COLUMNS(一级属性!$E$41:I$64),0)*($CO97+0.25*IF($CO97&lt;10,1,ROUNDDOWN($CO97,-1)))+VLOOKUP($CP$2,宝石属性!$B$43:$M$66,COLUMNS(宝石属性!$B$43:F$66),0)*10*VLOOKUP(ROUNDDOWN($CO97,-1),宝石属性!$B$25:$N$41,2,0)*VLOOKUP(ROUNDDOWN($CO97,-1),宝石属性!$B$25:$N$41,3,0)+VLOOKUP($CP$2,职业被动!$B$6:$M$29,COLUMNS(职业被动!$B$6:F$29),0)*$CO97,0)</f>
        <v>1026</v>
      </c>
      <c r="CS97" s="9">
        <f>ROUND(属性投放!G$4+装备属性!G$4*IF($CO97&lt;10,1,ROUNDDOWN($CO97,-1))+SUM(属性投放!H$37:H$45)*$CO97+VLOOKUP($CP$2,一级属性!$E$41:$P$64,COLUMNS(一级属性!$E$41:J$64),0)*($CO97+0.25*IF($CO97&lt;10,1,ROUNDDOWN($CO97,-1)))+VLOOKUP($CP$2,宝石属性!$B$43:$M$66,COLUMNS(宝石属性!$B$43:G$66),0)*10*VLOOKUP(ROUNDDOWN($CO97,-1),宝石属性!$B$25:$N$41,2,0)*VLOOKUP(ROUNDDOWN($CO97,-1),宝石属性!$B$25:$N$41,3,0)+VLOOKUP($CP$2,职业被动!$B$6:$M$29,COLUMNS(职业被动!$B$6:G$29),0)*$CO97,0)</f>
        <v>960</v>
      </c>
      <c r="CT97" s="9">
        <f>ROUND(属性投放!H$4+装备属性!H$4*IF($CO97&lt;10,1,ROUNDDOWN($CO97,-1))+SUM(属性投放!I$37:I$45)*$CO97+VLOOKUP($CP$2,一级属性!$E$41:$P$64,COLUMNS(一级属性!$E$41:K$64),0)*($CO97+0.25*IF($CO97&lt;10,1,ROUNDDOWN($CO97,-1)))+VLOOKUP($CP$2,宝石属性!$B$43:$M$66,COLUMNS(宝石属性!$B$43:H$66),0)*10*VLOOKUP(ROUNDDOWN($CO97,-1),宝石属性!$B$25:$N$41,2,0)*VLOOKUP(ROUNDDOWN($CO97,-1),宝石属性!$B$25:$N$41,3,0)+VLOOKUP($CP$2,职业被动!$B$6:$M$29,COLUMNS(职业被动!$B$6:H$29),0)*$CO97,0)</f>
        <v>1648</v>
      </c>
      <c r="CU97" s="9">
        <f>ROUND(属性投放!I$4+装备属性!I$4*IF($CO97&lt;10,1,ROUNDDOWN($CO97,-1))+SUM(属性投放!J$37:J$45)*$CO97+VLOOKUP($CP$2,一级属性!$E$41:$P$64,COLUMNS(一级属性!$E$41:L$64),0)*($CO97+0.25*IF($CO97&lt;10,1,ROUNDDOWN($CO97,-1)))+VLOOKUP($CP$2,宝石属性!$B$43:$M$66,COLUMNS(宝石属性!$B$43:I$66),0)*10*VLOOKUP(ROUNDDOWN($CO97,-1),宝石属性!$B$25:$N$41,2,0)*VLOOKUP(ROUNDDOWN($CO97,-1),宝石属性!$B$25:$N$41,3,0)+VLOOKUP($CP$2,职业被动!$B$6:$M$29,COLUMNS(职业被动!$B$6:I$29),0)*$CO97,0)</f>
        <v>1412</v>
      </c>
      <c r="CV97" s="9">
        <f>ROUND(属性投放!J$4+装备属性!J$4*IF($CO97&lt;10,1,ROUNDDOWN($CO97,-1))+SUM(属性投放!K$37:K$45)*$CO97+VLOOKUP($CP$2,一级属性!$E$41:$P$64,COLUMNS(一级属性!$E$41:M$64),0)*($CO97+0.25*IF($CO97&lt;10,1,ROUNDDOWN($CO97,-1)))+VLOOKUP($CP$2,宝石属性!$B$43:$M$66,COLUMNS(宝石属性!$B$43:J$66),0)*10*VLOOKUP(ROUNDDOWN($CO97,-1),宝石属性!$B$25:$N$41,2,0)*VLOOKUP(ROUNDDOWN($CO97,-1),宝石属性!$B$25:$N$41,3,0)+VLOOKUP($CP$2,职业被动!$B$6:$M$29,COLUMNS(职业被动!$B$6:J$29),0)*$CO97,0)</f>
        <v>598</v>
      </c>
      <c r="CW97" s="9">
        <f>ROUND(属性投放!K$4+装备属性!K$4*IF($CO97&lt;10,1,ROUNDDOWN($CO97,-1))+SUM(属性投放!L$37:L$45)*$CO97+VLOOKUP($CP$2,一级属性!$E$41:$P$64,COLUMNS(一级属性!$E$41:N$64),0)*($CO97+0.25*IF($CO97&lt;10,1,ROUNDDOWN($CO97,-1)))+VLOOKUP($CP$2,宝石属性!$B$43:$M$66,COLUMNS(宝石属性!$B$43:K$66),0)*10*VLOOKUP(ROUNDDOWN($CO97,-1),宝石属性!$B$25:$N$41,2,0)*VLOOKUP(ROUNDDOWN($CO97,-1),宝石属性!$B$25:$N$41,3,0)+VLOOKUP($CP$2,职业被动!$B$6:$M$29,COLUMNS(职业被动!$B$6:K$29),0)*$CO97,0)</f>
        <v>337</v>
      </c>
      <c r="CX97" s="9">
        <f>ROUND(属性投放!L$4+装备属性!L$4*IF($CO97&lt;10,1,ROUNDDOWN($CO97,-1))+SUM(属性投放!M$37:M$45)*$CO97+VLOOKUP($CP$2,一级属性!$E$41:$P$64,COLUMNS(一级属性!$E$41:O$64),0)*($CO97+0.25*IF($CO97&lt;10,1,ROUNDDOWN($CO97,-1)))+VLOOKUP($CP$2,宝石属性!$B$43:$M$66,COLUMNS(宝石属性!$B$43:L$66),0)*10*VLOOKUP(ROUNDDOWN($CO97,-1),宝石属性!$B$25:$N$41,2,0)*VLOOKUP(ROUNDDOWN($CO97,-1),宝石属性!$B$25:$N$41,3,0)+VLOOKUP($CP$2,职业被动!$B$6:$M$29,COLUMNS(职业被动!$B$6:L$29),0)*$CO97,0)</f>
        <v>28</v>
      </c>
      <c r="CY97" s="9">
        <f>ROUND(属性投放!M$4+装备属性!M$4*IF($CO97&lt;10,1,ROUNDDOWN($CO97,-1))+SUM(属性投放!N$37:N$45)*$CO97+VLOOKUP($CP$2,一级属性!$E$41:$P$64,COLUMNS(一级属性!$E$41:P$64),0)*($CO97+0.25*IF($CO97&lt;10,1,ROUNDDOWN($CO97,-1)))+VLOOKUP($CP$2,宝石属性!$B$43:$M$66,COLUMNS(宝石属性!$B$43:M$66),0)*10*VLOOKUP(ROUNDDOWN($CO97,-1),宝石属性!$B$25:$N$41,2,0)*VLOOKUP(ROUNDDOWN($CO97,-1),宝石属性!$B$25:$N$41,3,0)+VLOOKUP($CP$2,职业被动!$B$6:$M$29,COLUMNS(职业被动!$B$6:M$29),0)*$CO97,0)</f>
        <v>968</v>
      </c>
      <c r="CZ97" s="48">
        <f>属性价值和能力评分!$F$9+ROUND(属性价值和能力评分!$F$38*10,0)*CO97+ROUND((SUM(装备属性!$W$9:$W$14)+属性价值和能力评分!$F$38*1.25+1.4+2.8)*IF(CO97&lt;10,1,ROUNDDOWN(CO97,-1)),0)+15*VLOOKUP(ROUNDDOWN(CO97,-1),宝石属性!$B$26:$D$41,2,0)*6*VLOOKUP(ROUNDDOWN(CO97,-1),宝石属性!$B$26:$D$41,3,0)+(属性价值和能力评分!$F$49*9+属性价值和能力评分!$F$50*2+属性价值和能力评分!$F$53*8/5)*CO97</f>
        <v>17834</v>
      </c>
      <c r="DB97" s="1">
        <v>94</v>
      </c>
      <c r="DC97" s="9">
        <f>ROUND(属性投放!D$4+装备属性!D$4*IF($DB97&lt;10,1,ROUNDDOWN($DB97,-1))+SUM(属性投放!E$37:E$45)*$DB97+VLOOKUP($DC$2,一级属性!$E$41:$P$64,COLUMNS(一级属性!$E$41:G$64),0)*($DB97+0.25*IF($DB97&lt;10,1,ROUNDDOWN($DB97,-1)))+VLOOKUP($DC$2,宝石属性!$B$43:$M$66,COLUMNS(宝石属性!$B$43:D$66),0)*10*VLOOKUP(ROUNDDOWN($DB97,-1),宝石属性!$B$25:$N$41,2,0)*VLOOKUP(ROUNDDOWN($DB97,-1),宝石属性!$B$25:$N$41,3,0)+VLOOKUP($DC$2,职业被动!$B$6:$M$29,COLUMNS(职业被动!$B$6:D$29),0)*$DB97,0)</f>
        <v>5296</v>
      </c>
      <c r="DD97" s="9">
        <f>ROUND(属性投放!E$4+装备属性!E$4*IF($DB97&lt;10,1,ROUNDDOWN($DB97,-1))+SUM(属性投放!F$37:F$45)*$DB97+VLOOKUP($DC$2,一级属性!$E$41:$P$64,COLUMNS(一级属性!$E$41:H$64),0)*($DB97+0.25*IF($DB97&lt;10,1,ROUNDDOWN($DB97,-1)))+VLOOKUP($DC$2,宝石属性!$B$43:$M$66,COLUMNS(宝石属性!$B$43:E$66),0)*10*VLOOKUP(ROUNDDOWN($DB97,-1),宝石属性!$B$25:$N$41,2,0)*VLOOKUP(ROUNDDOWN($DB97,-1),宝石属性!$B$25:$N$41,3,0)+VLOOKUP($DC$2,职业被动!$B$6:$M$29,COLUMNS(职业被动!$B$6:E$29),0)*$DB97,0)</f>
        <v>2348</v>
      </c>
      <c r="DE97" s="9">
        <f>ROUND(属性投放!F$4+装备属性!F$4*IF($DB97&lt;10,1,ROUNDDOWN($DB97,-1))+SUM(属性投放!G$37:G$45)*$DB97+VLOOKUP($DC$2,一级属性!$E$41:$P$64,COLUMNS(一级属性!$E$41:I$64),0)*($DB97+0.25*IF($DB97&lt;10,1,ROUNDDOWN($DB97,-1)))+VLOOKUP($DC$2,宝石属性!$B$43:$M$66,COLUMNS(宝石属性!$B$43:F$66),0)*10*VLOOKUP(ROUNDDOWN($DB97,-1),宝石属性!$B$25:$N$41,2,0)*VLOOKUP(ROUNDDOWN($DB97,-1),宝石属性!$B$25:$N$41,3,0)+VLOOKUP($DC$2,职业被动!$B$6:$M$29,COLUMNS(职业被动!$B$6:F$29),0)*$DB97,0)</f>
        <v>1026</v>
      </c>
      <c r="DF97" s="9">
        <f>ROUND(属性投放!G$4+装备属性!G$4*IF($DB97&lt;10,1,ROUNDDOWN($DB97,-1))+SUM(属性投放!H$37:H$45)*$DB97+VLOOKUP($DC$2,一级属性!$E$41:$P$64,COLUMNS(一级属性!$E$41:J$64),0)*($DB97+0.25*IF($DB97&lt;10,1,ROUNDDOWN($DB97,-1)))+VLOOKUP($DC$2,宝石属性!$B$43:$M$66,COLUMNS(宝石属性!$B$43:G$66),0)*10*VLOOKUP(ROUNDDOWN($DB97,-1),宝石属性!$B$25:$N$41,2,0)*VLOOKUP(ROUNDDOWN($DB97,-1),宝石属性!$B$25:$N$41,3,0)+VLOOKUP($DC$2,职业被动!$B$6:$M$29,COLUMNS(职业被动!$B$6:G$29),0)*$DB97,0)</f>
        <v>2669</v>
      </c>
      <c r="DG97" s="9">
        <f>ROUND(属性投放!H$4+装备属性!H$4*IF($DB97&lt;10,1,ROUNDDOWN($DB97,-1))+SUM(属性投放!I$37:I$45)*$DB97+VLOOKUP($DC$2,一级属性!$E$41:$P$64,COLUMNS(一级属性!$E$41:K$64),0)*($DB97+0.25*IF($DB97&lt;10,1,ROUNDDOWN($DB97,-1)))+VLOOKUP($DC$2,宝石属性!$B$43:$M$66,COLUMNS(宝石属性!$B$43:H$66),0)*10*VLOOKUP(ROUNDDOWN($DB97,-1),宝石属性!$B$25:$N$41,2,0)*VLOOKUP(ROUNDDOWN($DB97,-1),宝石属性!$B$25:$N$41,3,0)+VLOOKUP($DC$2,职业被动!$B$6:$M$29,COLUMNS(职业被动!$B$6:H$29),0)*$DB97,0)</f>
        <v>637</v>
      </c>
      <c r="DH97" s="9">
        <f>ROUND(属性投放!I$4+装备属性!I$4*IF($DB97&lt;10,1,ROUNDDOWN($DB97,-1))+SUM(属性投放!J$37:J$45)*$DB97+VLOOKUP($DC$2,一级属性!$E$41:$P$64,COLUMNS(一级属性!$E$41:L$64),0)*($DB97+0.25*IF($DB97&lt;10,1,ROUNDDOWN($DB97,-1)))+VLOOKUP($DC$2,宝石属性!$B$43:$M$66,COLUMNS(宝石属性!$B$43:I$66),0)*10*VLOOKUP(ROUNDDOWN($DB97,-1),宝石属性!$B$25:$N$41,2,0)*VLOOKUP(ROUNDDOWN($DB97,-1),宝石属性!$B$25:$N$41,3,0)+VLOOKUP($DC$2,职业被动!$B$6:$M$29,COLUMNS(职业被动!$B$6:I$29),0)*$DB97,0)</f>
        <v>969</v>
      </c>
      <c r="DI97" s="9">
        <f>ROUND(属性投放!J$4+装备属性!J$4*IF($DB97&lt;10,1,ROUNDDOWN($DB97,-1))+SUM(属性投放!K$37:K$45)*$DB97+VLOOKUP($DC$2,一级属性!$E$41:$P$64,COLUMNS(一级属性!$E$41:M$64),0)*($DB97+0.25*IF($DB97&lt;10,1,ROUNDDOWN($DB97,-1)))+VLOOKUP($DC$2,宝石属性!$B$43:$M$66,COLUMNS(宝石属性!$B$43:J$66),0)*10*VLOOKUP(ROUNDDOWN($DB97,-1),宝石属性!$B$25:$N$41,2,0)*VLOOKUP(ROUNDDOWN($DB97,-1),宝石属性!$B$25:$N$41,3,0)+VLOOKUP($DC$2,职业被动!$B$6:$M$29,COLUMNS(职业被动!$B$6:J$29),0)*$DB97,0)</f>
        <v>715</v>
      </c>
      <c r="DJ97" s="9">
        <f>ROUND(属性投放!K$4+装备属性!K$4*IF($DB97&lt;10,1,ROUNDDOWN($DB97,-1))+SUM(属性投放!L$37:L$45)*$DB97+VLOOKUP($DC$2,一级属性!$E$41:$P$64,COLUMNS(一级属性!$E$41:N$64),0)*($DB97+0.25*IF($DB97&lt;10,1,ROUNDDOWN($DB97,-1)))+VLOOKUP($DC$2,宝石属性!$B$43:$M$66,COLUMNS(宝石属性!$B$43:K$66),0)*10*VLOOKUP(ROUNDDOWN($DB97,-1),宝石属性!$B$25:$N$41,2,0)*VLOOKUP(ROUNDDOWN($DB97,-1),宝石属性!$B$25:$N$41,3,0)+VLOOKUP($DC$2,职业被动!$B$6:$M$29,COLUMNS(职业被动!$B$6:K$29),0)*$DB97,0)</f>
        <v>497</v>
      </c>
      <c r="DK97" s="9">
        <f>ROUND(属性投放!L$4+装备属性!L$4*IF($DB97&lt;10,1,ROUNDDOWN($DB97,-1))+SUM(属性投放!M$37:M$45)*$DB97+VLOOKUP($DC$2,一级属性!$E$41:$P$64,COLUMNS(一级属性!$E$41:O$64),0)*($DB97+0.25*IF($DB97&lt;10,1,ROUNDDOWN($DB97,-1)))+VLOOKUP($DC$2,宝石属性!$B$43:$M$66,COLUMNS(宝石属性!$B$43:L$66),0)*10*VLOOKUP(ROUNDDOWN($DB97,-1),宝石属性!$B$25:$N$41,2,0)*VLOOKUP(ROUNDDOWN($DB97,-1),宝石属性!$B$25:$N$41,3,0)+VLOOKUP($DC$2,职业被动!$B$6:$M$29,COLUMNS(职业被动!$B$6:L$29),0)*$DB97,0)</f>
        <v>28</v>
      </c>
      <c r="DL97" s="9">
        <f>ROUND(属性投放!M$4+装备属性!M$4*IF($DB97&lt;10,1,ROUNDDOWN($DB97,-1))+SUM(属性投放!N$37:N$45)*$DB97+VLOOKUP($DC$2,一级属性!$E$41:$P$64,COLUMNS(一级属性!$E$41:P$64),0)*($DB97+0.25*IF($DB97&lt;10,1,ROUNDDOWN($DB97,-1)))+VLOOKUP($DC$2,宝石属性!$B$43:$M$66,COLUMNS(宝石属性!$B$43:M$66),0)*10*VLOOKUP(ROUNDDOWN($DB97,-1),宝石属性!$B$25:$N$41,2,0)*VLOOKUP(ROUNDDOWN($DB97,-1),宝石属性!$B$25:$N$41,3,0)+VLOOKUP($DC$2,职业被动!$B$6:$M$29,COLUMNS(职业被动!$B$6:M$29),0)*$DB97,0)</f>
        <v>968</v>
      </c>
      <c r="DM97" s="48">
        <f>属性价值和能力评分!$F$9+ROUND(属性价值和能力评分!$F$38*10,0)*DB97+ROUND((SUM(装备属性!$W$9:$W$14)+属性价值和能力评分!$F$38*1.25+1.4+2.8)*IF(DB97&lt;10,1,ROUNDDOWN(DB97,-1)),0)+15*VLOOKUP(ROUNDDOWN(DB97,-1),宝石属性!$B$26:$D$41,2,0)*6*VLOOKUP(ROUNDDOWN(DB97,-1),宝石属性!$B$26:$D$41,3,0)+(属性价值和能力评分!$F$49*9+属性价值和能力评分!$F$50*2+属性价值和能力评分!$F$53*8/5)*DB97</f>
        <v>17834</v>
      </c>
      <c r="DO97" s="1">
        <v>94</v>
      </c>
      <c r="DP97" s="9">
        <f>ROUND(属性投放!D$4+装备属性!D$4*IF($DO97&lt;10,1,ROUNDDOWN($DO97,-1))+SUM(属性投放!E$37:E$45)*$DO97+VLOOKUP($DP$2,一级属性!$E$41:$P$64,COLUMNS(一级属性!$E$41:G$64),0)*($DO97+0.25*IF($DO97&lt;10,1,ROUNDDOWN($DO97,-1)))+VLOOKUP($DP$2,宝石属性!$B$43:$M$66,COLUMNS(宝石属性!$B$43:D$66),0)*10*VLOOKUP(ROUNDDOWN($DO97,-1),宝石属性!$B$25:$N$41,2,0)*VLOOKUP(ROUNDDOWN($DO97,-1),宝石属性!$B$25:$N$41,3,0)+VLOOKUP($DP$2,职业被动!$B$6:$M$29,COLUMNS(职业被动!$B$6:D$29),0)*$DO97,0)</f>
        <v>11414</v>
      </c>
      <c r="DQ97" s="9">
        <f>ROUND(属性投放!E$4+装备属性!E$4*IF($DO97&lt;10,1,ROUNDDOWN($DO97,-1))+SUM(属性投放!F$37:F$45)*$DO97+VLOOKUP($DP$2,一级属性!$E$41:$P$64,COLUMNS(一级属性!$E$41:H$64),0)*($DO97+0.25*IF($DO97&lt;10,1,ROUNDDOWN($DO97,-1)))+VLOOKUP($DP$2,宝石属性!$B$43:$M$66,COLUMNS(宝石属性!$B$43:E$66),0)*10*VLOOKUP(ROUNDDOWN($DO97,-1),宝石属性!$B$25:$N$41,2,0)*VLOOKUP(ROUNDDOWN($DO97,-1),宝石属性!$B$25:$N$41,3,0)+VLOOKUP($DP$2,职业被动!$B$6:$M$29,COLUMNS(职业被动!$B$6:E$29),0)*$DO97,0)</f>
        <v>2348</v>
      </c>
      <c r="DR97" s="9">
        <f>ROUND(属性投放!F$4+装备属性!F$4*IF($DO97&lt;10,1,ROUNDDOWN($DO97,-1))+SUM(属性投放!G$37:G$45)*$DO97+VLOOKUP($DP$2,一级属性!$E$41:$P$64,COLUMNS(一级属性!$E$41:I$64),0)*($DO97+0.25*IF($DO97&lt;10,1,ROUNDDOWN($DO97,-1)))+VLOOKUP($DP$2,宝石属性!$B$43:$M$66,COLUMNS(宝石属性!$B$43:F$66),0)*10*VLOOKUP(ROUNDDOWN($DO97,-1),宝石属性!$B$25:$N$41,2,0)*VLOOKUP(ROUNDDOWN($DO97,-1),宝石属性!$B$25:$N$41,3,0)+VLOOKUP($DP$2,职业被动!$B$6:$M$29,COLUMNS(职业被动!$B$6:F$29),0)*$DO97,0)</f>
        <v>1026</v>
      </c>
      <c r="DS97" s="9">
        <f>ROUND(属性投放!G$4+装备属性!G$4*IF($DO97&lt;10,1,ROUNDDOWN($DO97,-1))+SUM(属性投放!H$37:H$45)*$DO97+VLOOKUP($DP$2,一级属性!$E$41:$P$64,COLUMNS(一级属性!$E$41:J$64),0)*($DO97+0.25*IF($DO97&lt;10,1,ROUNDDOWN($DO97,-1)))+VLOOKUP($DP$2,宝石属性!$B$43:$M$66,COLUMNS(宝石属性!$B$43:G$66),0)*10*VLOOKUP(ROUNDDOWN($DO97,-1),宝石属性!$B$25:$N$41,2,0)*VLOOKUP(ROUNDDOWN($DO97,-1),宝石属性!$B$25:$N$41,3,0)+VLOOKUP($DP$2,职业被动!$B$6:$M$29,COLUMNS(职业被动!$B$6:G$29),0)*$DO97,0)</f>
        <v>960</v>
      </c>
      <c r="DT97" s="9">
        <f>ROUND(属性投放!H$4+装备属性!H$4*IF($DO97&lt;10,1,ROUNDDOWN($DO97,-1))+SUM(属性投放!I$37:I$45)*$DO97+VLOOKUP($DP$2,一级属性!$E$41:$P$64,COLUMNS(一级属性!$E$41:K$64),0)*($DO97+0.25*IF($DO97&lt;10,1,ROUNDDOWN($DO97,-1)))+VLOOKUP($DP$2,宝石属性!$B$43:$M$66,COLUMNS(宝石属性!$B$43:H$66),0)*10*VLOOKUP(ROUNDDOWN($DO97,-1),宝石属性!$B$25:$N$41,2,0)*VLOOKUP(ROUNDDOWN($DO97,-1),宝石属性!$B$25:$N$41,3,0)+VLOOKUP($DP$2,职业被动!$B$6:$M$29,COLUMNS(职业被动!$B$6:H$29),0)*$DO97,0)</f>
        <v>731</v>
      </c>
      <c r="DU97" s="9">
        <f>ROUND(属性投放!I$4+装备属性!I$4*IF($DO97&lt;10,1,ROUNDDOWN($DO97,-1))+SUM(属性投放!J$37:J$45)*$DO97+VLOOKUP($DP$2,一级属性!$E$41:$P$64,COLUMNS(一级属性!$E$41:L$64),0)*($DO97+0.25*IF($DO97&lt;10,1,ROUNDDOWN($DO97,-1)))+VLOOKUP($DP$2,宝石属性!$B$43:$M$66,COLUMNS(宝石属性!$B$43:I$66),0)*10*VLOOKUP(ROUNDDOWN($DO97,-1),宝石属性!$B$25:$N$41,2,0)*VLOOKUP(ROUNDDOWN($DO97,-1),宝石属性!$B$25:$N$41,3,0)+VLOOKUP($DP$2,职业被动!$B$6:$M$29,COLUMNS(职业被动!$B$6:I$29),0)*$DO97,0)</f>
        <v>969</v>
      </c>
      <c r="DV97" s="9">
        <f>ROUND(属性投放!J$4+装备属性!J$4*IF($DO97&lt;10,1,ROUNDDOWN($DO97,-1))+SUM(属性投放!K$37:K$45)*$DO97+VLOOKUP($DP$2,一级属性!$E$41:$P$64,COLUMNS(一级属性!$E$41:M$64),0)*($DO97+0.25*IF($DO97&lt;10,1,ROUNDDOWN($DO97,-1)))+VLOOKUP($DP$2,宝石属性!$B$43:$M$66,COLUMNS(宝石属性!$B$43:J$66),0)*10*VLOOKUP(ROUNDDOWN($DO97,-1),宝石属性!$B$25:$N$41,2,0)*VLOOKUP(ROUNDDOWN($DO97,-1),宝石属性!$B$25:$N$41,3,0)+VLOOKUP($DP$2,职业被动!$B$6:$M$29,COLUMNS(职业被动!$B$6:J$29),0)*$DO97,0)</f>
        <v>715</v>
      </c>
      <c r="DW97" s="9">
        <f>ROUND(属性投放!K$4+装备属性!K$4*IF($DO97&lt;10,1,ROUNDDOWN($DO97,-1))+SUM(属性投放!L$37:L$45)*$DO97+VLOOKUP($DP$2,一级属性!$E$41:$P$64,COLUMNS(一级属性!$E$41:N$64),0)*($DO97+0.25*IF($DO97&lt;10,1,ROUNDDOWN($DO97,-1)))+VLOOKUP($DP$2,宝石属性!$B$43:$M$66,COLUMNS(宝石属性!$B$43:K$66),0)*10*VLOOKUP(ROUNDDOWN($DO97,-1),宝石属性!$B$25:$N$41,2,0)*VLOOKUP(ROUNDDOWN($DO97,-1),宝石属性!$B$25:$N$41,3,0)+VLOOKUP($DP$2,职业被动!$B$6:$M$29,COLUMNS(职业被动!$B$6:K$29),0)*$DO97,0)</f>
        <v>497</v>
      </c>
      <c r="DX97" s="9">
        <f>ROUND(属性投放!L$4+装备属性!L$4*IF($DO97&lt;10,1,ROUNDDOWN($DO97,-1))+SUM(属性投放!M$37:M$45)*$DO97+VLOOKUP($DP$2,一级属性!$E$41:$P$64,COLUMNS(一级属性!$E$41:O$64),0)*($DO97+0.25*IF($DO97&lt;10,1,ROUNDDOWN($DO97,-1)))+VLOOKUP($DP$2,宝石属性!$B$43:$M$66,COLUMNS(宝石属性!$B$43:L$66),0)*10*VLOOKUP(ROUNDDOWN($DO97,-1),宝石属性!$B$25:$N$41,2,0)*VLOOKUP(ROUNDDOWN($DO97,-1),宝石属性!$B$25:$N$41,3,0)+VLOOKUP($DP$2,职业被动!$B$6:$M$29,COLUMNS(职业被动!$B$6:L$29),0)*$DO97,0)</f>
        <v>28</v>
      </c>
      <c r="DY97" s="9">
        <f>ROUND(属性投放!M$4+装备属性!M$4*IF($DO97&lt;10,1,ROUNDDOWN($DO97,-1))+SUM(属性投放!N$37:N$45)*$DO97+VLOOKUP($DP$2,一级属性!$E$41:$P$64,COLUMNS(一级属性!$E$41:P$64),0)*($DO97+0.25*IF($DO97&lt;10,1,ROUNDDOWN($DO97,-1)))+VLOOKUP($DP$2,宝石属性!$B$43:$M$66,COLUMNS(宝石属性!$B$43:M$66),0)*10*VLOOKUP(ROUNDDOWN($DO97,-1),宝石属性!$B$25:$N$41,2,0)*VLOOKUP(ROUNDDOWN($DO97,-1),宝石属性!$B$25:$N$41,3,0)+VLOOKUP($DP$2,职业被动!$B$6:$M$29,COLUMNS(职业被动!$B$6:M$29),0)*$DO97,0)</f>
        <v>968</v>
      </c>
      <c r="DZ97" s="48">
        <f>属性价值和能力评分!$F$9+ROUND(属性价值和能力评分!$F$38*10,0)*DO97+ROUND((SUM(装备属性!$W$9:$W$14)+属性价值和能力评分!$F$38*1.25+1.4+2.8)*IF(DO97&lt;10,1,ROUNDDOWN(DO97,-1)),0)+15*VLOOKUP(ROUNDDOWN(DO97,-1),宝石属性!$B$26:$D$41,2,0)*6*VLOOKUP(ROUNDDOWN(DO97,-1),宝石属性!$B$26:$D$41,3,0)+(属性价值和能力评分!$F$49*9+属性价值和能力评分!$F$50*2+属性价值和能力评分!$F$53*8/5)*DO97</f>
        <v>17834</v>
      </c>
      <c r="EA97" s="17"/>
      <c r="EB97" s="1">
        <v>94</v>
      </c>
      <c r="EC97" s="1">
        <f>ROUND(CC97/MAX(CE97/10,((CE97*(1+属性投放!$E$8)-CF97+属性投放!$F$8*EB97)*(1+属性投放!$G$8)*(1+属性投放!$H$8))),1)</f>
        <v>2.9</v>
      </c>
      <c r="ED97" s="1">
        <f>ROUND(CP97/MAX(CE97/10,((CE97*(1+属性投放!$E$8)-CS97+属性投放!$F$8*EB97)*(1+属性投放!$G$8)*(1+属性投放!$H$8))),1)</f>
        <v>2.7</v>
      </c>
      <c r="EE97" s="1">
        <f>ROUND(DC97/MAX(CE97/10,((CE97*(1+属性投放!$E$8)-DF97+属性投放!$F$8*EB97)*(1+属性投放!$G$8)*(1+属性投放!$H$8))),1)</f>
        <v>24.5</v>
      </c>
      <c r="EF97" s="1">
        <f>ROUND(DP97/MAX(CE97/10,((CE97*(1+属性投放!$E$8)-DS97+属性投放!$F$8*EB97)*(1+属性投放!$G$8)*(1+属性投放!$H$8))),1)</f>
        <v>6.7</v>
      </c>
      <c r="EH97" s="1">
        <f>ROUND(CC97/MAX(属性投放!$F$9*EB97,((CT97*(1+属性投放!$E$9)-CH97+属性投放!$F$9*EB97)*(1+属性投放!$G$9)*(1+属性投放!$H$9))),1)</f>
        <v>2.6</v>
      </c>
      <c r="EI97" s="1">
        <f>ROUND(CP97/MAX(属性投放!$F$9*EB97,((CT97*(1+属性投放!$E$9)-CU97+属性投放!$F$9*EB97)*(1+属性投放!$G$9)*(1+属性投放!$H$9))),1)</f>
        <v>3.3</v>
      </c>
      <c r="EJ97" s="1">
        <f>ROUND(DC97/MAX(属性投放!$F$9*EB97,((CT97*(1+属性投放!$E$9)-DH97+属性投放!$F$9*EB97)*(1+属性投放!$G$9)*(1+属性投放!$H$9))),1)</f>
        <v>2.8</v>
      </c>
      <c r="EK97" s="1">
        <f>ROUND(DP97/MAX(属性投放!$F$9*EB97,((CT97*(1+属性投放!$E$9)-DU97+属性投放!$F$9*EB97)*(1+属性投放!$G$9)*(1+属性投放!$H$9))),1)</f>
        <v>6</v>
      </c>
      <c r="EM97" s="1">
        <f>ROUND(CC97/((BW97*(1+属性投放!$E$10)+属性投放!$F$10*EB97)*(1+属性投放!$G$10)*(1+属性投放!$H$10)),1)</f>
        <v>5.6</v>
      </c>
      <c r="EN97" s="1">
        <f>ROUND(CP97/((BW97*(1+属性投放!$E$10)+属性投放!$F$10*EB97)*(1+属性投放!$G$10)*(1+属性投放!$H$10)),1)</f>
        <v>5.6</v>
      </c>
      <c r="EO97" s="1">
        <f>ROUND(DC97/((BW97*(1+属性投放!$E$10)+属性投放!$F$10*EB97)*(1+属性投放!$G$10)*(1+属性投放!$H$10)),1)</f>
        <v>6.4</v>
      </c>
      <c r="EP97" s="1">
        <f>ROUND(DP97/((BW97*(1+属性投放!$E$10)+属性投放!$F$10*EB97)*(1+属性投放!$G$10)*(1+属性投放!$H$10)),1)</f>
        <v>13.8</v>
      </c>
    </row>
    <row r="98" spans="2:146">
      <c r="B98" s="1">
        <v>95</v>
      </c>
      <c r="C98" s="9">
        <f>ROUND(属性投放!D$4+装备属性!D$4*IF($B98&lt;10,1,ROUNDDOWN($B98,-1))+SUM(属性投放!E$37:E$45)*$B98+VLOOKUP($C$2,一级属性!$E$41:$P$64,COLUMNS(一级属性!$E$41:G$64),0)*($B98+0.25*IF($B98&lt;10,1,ROUNDDOWN($B98,-1)))+VLOOKUP($C$2,宝石属性!$B$43:$M$66,COLUMNS(宝石属性!$B$43:D$66),0)*10*VLOOKUP(ROUNDDOWN($B98,-1),宝石属性!$B$25:$N$41,2,0)*VLOOKUP(ROUNDDOWN($B98,-1),宝石属性!$B$25:$N$41,3,0)+VLOOKUP($C$2,职业被动!$B$6:$M$29,COLUMNS(职业被动!$B$6:D$29),0)*$B98,0)</f>
        <v>5601</v>
      </c>
      <c r="D98" s="9">
        <f>ROUND(属性投放!E$4+装备属性!E$4*IF($B98&lt;10,1,ROUNDDOWN($B98,-1))+SUM(属性投放!F$37:F$38)*$B98+VLOOKUP($C$2,一级属性!$E$67:$P$90,COLUMNS(一级属性!$E$67:H$90),0)*$B98+VLOOKUP($C$2,宝石属性!$B$43:$M$66,COLUMNS(宝石属性!$B$43:E$66),0)*10*VLOOKUP(ROUNDDOWN($B98,-1),宝石属性!$B$25:$N$41,2,0)*VLOOKUP(ROUNDDOWN($B98,-1),宝石属性!$B$25:$N$41,3,0)+VLOOKUP($C$2,职业被动!$B$6:$M$29,COLUMNS(职业被动!$B$6:E$29),0)*$B98,0)</f>
        <v>2363</v>
      </c>
      <c r="E98" s="9">
        <f>ROUND(属性投放!F$4+装备属性!F$4*IF($B98&lt;10,1,ROUNDDOWN($B98,-1))+SUM(属性投放!G$37:G$38)*$B98+VLOOKUP($C$2,一级属性!$E$67:$P$90,COLUMNS(一级属性!$E$67:I$90),0)*$B98+VLOOKUP($C$2,宝石属性!$B$43:$M$66,COLUMNS(宝石属性!$B$43:F$66),0)*10*VLOOKUP(ROUNDDOWN($B98,-1),宝石属性!$B$25:$N$41,2,0)*VLOOKUP(ROUNDDOWN($B98,-1),宝石属性!$B$25:$N$41,3,0)+VLOOKUP($C$2,职业被动!$B$6:$M$29,COLUMNS(职业被动!$B$6:F$29),0)*$B98,0)</f>
        <v>1901</v>
      </c>
      <c r="F98" s="9">
        <f>ROUND(属性投放!G$4+装备属性!G$4*IF($B98&lt;10,1,ROUNDDOWN($B98,-1))+SUM(属性投放!H$37:H$38)*$B98+VLOOKUP($C$2,一级属性!$E$67:$P$90,COLUMNS(一级属性!$E$67:J$90),0)*$B98+VLOOKUP($C$2,宝石属性!$B$43:$M$66,COLUMNS(宝石属性!$B$43:G$66),0)*10*VLOOKUP(ROUNDDOWN($B98,-1),宝石属性!$B$25:$N$41,2,0)*VLOOKUP(ROUNDDOWN($B98,-1),宝石属性!$B$25:$N$41,3,0)+VLOOKUP($C$2,职业被动!$B$6:$M$29,COLUMNS(职业被动!$B$6:G$29),0)*$B98,0)</f>
        <v>1058</v>
      </c>
      <c r="G98" s="9">
        <f>ROUND(属性投放!H$4+装备属性!H$4*IF($B98&lt;10,1,ROUNDDOWN($B98,-1))+SUM(属性投放!I$37:I$38)*$B98+VLOOKUP($C$2,一级属性!$E$67:$P$90,COLUMNS(一级属性!$E$67:K$90),0)*$B98+VLOOKUP($C$2,宝石属性!$B$43:$M$66,COLUMNS(宝石属性!$B$43:H$66),0)*10*VLOOKUP(ROUNDDOWN($B98,-1),宝石属性!$B$25:$N$41,2,0)*VLOOKUP(ROUNDDOWN($B98,-1),宝石属性!$B$25:$N$41,3,0)+VLOOKUP($C$2,职业被动!$B$6:$M$29,COLUMNS(职业被动!$B$6:H$29),0)*$B98,0)</f>
        <v>639</v>
      </c>
      <c r="H98" s="9">
        <f>ROUND(属性投放!I$4+装备属性!I$4*IF($B98&lt;10,1,ROUNDDOWN($B98,-1))+SUM(属性投放!J$37:J$38)*$B98+VLOOKUP($C$2,一级属性!$E$67:$P$90,COLUMNS(一级属性!$E$67:L$90),0)*$B98+VLOOKUP($C$2,宝石属性!$B$43:$M$66,COLUMNS(宝石属性!$B$43:I$66),0)*10*VLOOKUP(ROUNDDOWN($B98,-1),宝石属性!$B$25:$N$41,2,0)*VLOOKUP(ROUNDDOWN($B98,-1),宝石属性!$B$25:$N$41,3,0)+VLOOKUP($C$2,职业被动!$B$6:$M$29,COLUMNS(职业被动!$B$6:I$29),0)*$B98,0)</f>
        <v>1072</v>
      </c>
      <c r="I98" s="9">
        <f>ROUND(属性投放!J$4+装备属性!J$4*IF($B98&lt;10,1,ROUNDDOWN($B98,-1))+SUM(属性投放!K$37:K$38)*$B98+VLOOKUP($C$2,一级属性!$E$67:$P$90,COLUMNS(一级属性!$E$67:M$90),0)*$B98+VLOOKUP($C$2,宝石属性!$B$43:$M$66,COLUMNS(宝石属性!$B$43:J$66),0)*10*VLOOKUP(ROUNDDOWN($B98,-1),宝石属性!$B$25:$N$41,2,0)*VLOOKUP(ROUNDDOWN($B98,-1),宝石属性!$B$25:$N$41,3,0)+VLOOKUP($C$2,职业被动!$B$6:$M$29,COLUMNS(职业被动!$B$6:J$29),0)*$B98,0)</f>
        <v>720</v>
      </c>
      <c r="J98" s="9">
        <f>ROUND(属性投放!K$4+装备属性!K$4*IF($B98&lt;10,1,ROUNDDOWN($B98,-1))+SUM(属性投放!L$37:L$38)*$B98+VLOOKUP($C$2,一级属性!$E$67:$P$90,COLUMNS(一级属性!$E$67:N$90),0)*$B98+VLOOKUP($C$2,宝石属性!$B$43:$M$66,COLUMNS(宝石属性!$B$43:K$66),0)*10*VLOOKUP(ROUNDDOWN($B98,-1),宝石属性!$B$25:$N$41,2,0)*VLOOKUP(ROUNDDOWN($B98,-1),宝石属性!$B$25:$N$41,3,0)+VLOOKUP($C$2,职业被动!$B$6:$M$29,COLUMNS(职业被动!$B$6:K$29),0)*$B98,0)</f>
        <v>338</v>
      </c>
      <c r="K98" s="9">
        <f>ROUND(属性投放!L$4+装备属性!L$4*IF($B98&lt;10,1,ROUNDDOWN($B98,-1))+SUM(属性投放!M$37:M$38)*$B98+VLOOKUP($C$2,一级属性!$E$67:$P$90,COLUMNS(一级属性!$E$67:O$90),0)*$B98+VLOOKUP($C$2,宝石属性!$B$43:$M$66,COLUMNS(宝石属性!$B$43:L$66),0)*10*VLOOKUP(ROUNDDOWN($B98,-1),宝石属性!$B$25:$N$41,2,0)*VLOOKUP(ROUNDDOWN($B98,-1),宝石属性!$B$25:$N$41,3,0)+VLOOKUP($C$2,职业被动!$B$6:$M$29,COLUMNS(职业被动!$B$6:L$29),0)*$B98,0)</f>
        <v>29</v>
      </c>
      <c r="L98" s="9">
        <f>ROUND(属性投放!M$4+装备属性!M$4*IF($B98&lt;10,1,ROUNDDOWN($B98,-1))+SUM(属性投放!N$37:N$38)*$B98+VLOOKUP($C$2,一级属性!$E$67:$P$90,COLUMNS(一级属性!$E$67:P$90),0)*$B98+VLOOKUP($C$2,宝石属性!$B$43:$M$66,COLUMNS(宝石属性!$B$43:M$66),0)*10*VLOOKUP(ROUNDDOWN($B98,-1),宝石属性!$B$25:$N$41,2,0)*VLOOKUP(ROUNDDOWN($B98,-1),宝石属性!$B$25:$N$41,3,0)+VLOOKUP($C$2,职业被动!$B$6:$M$29,COLUMNS(职业被动!$B$6:M$29),0)*$B98,0)</f>
        <v>1059</v>
      </c>
      <c r="M98" s="48">
        <f>属性价值和能力评分!$F$9+ROUND(属性价值和能力评分!$F$38*10,0)*B98+ROUND((SUM(装备属性!$W$9:$W$14)+属性价值和能力评分!$F$38*1.25+1.4+2.8)*IF(B98&lt;10,1,ROUNDDOWN(B98,-1)),0)+15*VLOOKUP(ROUNDDOWN(B98,-1),宝石属性!$B$26:$D$41,2,0)*6*VLOOKUP(ROUNDDOWN(B98,-1),宝石属性!$B$26:$D$41,3,0)+(属性价值和能力评分!$F$49*9+属性价值和能力评分!$F$50*2+属性价值和能力评分!$F$53*8/5)*B98</f>
        <v>17954</v>
      </c>
      <c r="N98" s="20"/>
      <c r="O98" s="1">
        <v>95</v>
      </c>
      <c r="P98" s="9">
        <f>ROUND(属性投放!D$4+装备属性!D$4*IF($O98&lt;10,1,ROUNDDOWN($O98,-1))+SUM(属性投放!E$37:E$45)*$O98+VLOOKUP($P$2,一级属性!$E$41:$P$64,COLUMNS(一级属性!$E$41:G$64),0)*($O98+0.25*IF($O98&lt;10,1,ROUNDDOWN($O98,-1)))+VLOOKUP($P$2,宝石属性!$B$43:$M$66,COLUMNS(宝石属性!$B$43:D$66),0)*10*VLOOKUP(ROUNDDOWN($O98,-1),宝石属性!$B$25:$N$41,2,0)*VLOOKUP(ROUNDDOWN($O98,-1),宝石属性!$B$25:$N$41,3,0)+VLOOKUP($P$2,职业被动!$B$6:$M$29,COLUMNS(职业被动!$B$6:D$29),0)*$O98,0)</f>
        <v>6931</v>
      </c>
      <c r="Q98" s="9">
        <f>ROUND(属性投放!E$4+装备属性!E$4*IF($O98&lt;10,1,ROUNDDOWN($O98,-1))+SUM(属性投放!F$37:F$45)*$O98+VLOOKUP($P$2,一级属性!$E$41:$P$64,COLUMNS(一级属性!$E$41:H$64),0)*($O98+0.25*IF($O98&lt;10,1,ROUNDDOWN($O98,-1)))+VLOOKUP($P$2,宝石属性!$B$43:$M$66,COLUMNS(宝石属性!$B$43:E$66),0)*10*VLOOKUP(ROUNDDOWN($O98,-1),宝石属性!$B$25:$N$41,2,0)*VLOOKUP(ROUNDDOWN($O98,-1),宝石属性!$B$25:$N$41,3,0)+VLOOKUP($P$2,职业被动!$B$6:$M$29,COLUMNS(职业被动!$B$6:E$29),0)*$O98,0)</f>
        <v>4126</v>
      </c>
      <c r="R98" s="9">
        <f>ROUND(属性投放!F$4+装备属性!F$4*IF($O98&lt;10,1,ROUNDDOWN($O98,-1))+SUM(属性投放!G$37:G$45)*$O98+VLOOKUP($P$2,一级属性!$E$41:$P$64,COLUMNS(一级属性!$E$41:I$64),0)*($O98+0.25*IF($O98&lt;10,1,ROUNDDOWN($O98,-1)))+VLOOKUP($P$2,宝石属性!$B$43:$M$66,COLUMNS(宝石属性!$B$43:F$66),0)*10*VLOOKUP(ROUNDDOWN($O98,-1),宝石属性!$B$25:$N$41,2,0)*VLOOKUP(ROUNDDOWN($O98,-1),宝石属性!$B$25:$N$41,3,0)+VLOOKUP($P$2,职业被动!$B$6:$M$29,COLUMNS(职业被动!$B$6:F$29),0)*$O98,0)</f>
        <v>1028</v>
      </c>
      <c r="S98" s="9">
        <f>ROUND(属性投放!G$4+装备属性!G$4*IF($O98&lt;10,1,ROUNDDOWN($O98,-1))+SUM(属性投放!H$37:H$45)*$O98+VLOOKUP($P$2,一级属性!$E$41:$P$64,COLUMNS(一级属性!$E$41:J$64),0)*($O98+0.25*IF($O98&lt;10,1,ROUNDDOWN($O98,-1)))+VLOOKUP($P$2,宝石属性!$B$43:$M$66,COLUMNS(宝石属性!$B$43:G$66),0)*10*VLOOKUP(ROUNDDOWN($O98,-1),宝石属性!$B$25:$N$41,2,0)*VLOOKUP(ROUNDDOWN($O98,-1),宝石属性!$B$25:$N$41,3,0)+VLOOKUP($P$2,职业被动!$B$6:$M$29,COLUMNS(职业被动!$B$6:G$29),0)*$O98,0)</f>
        <v>963</v>
      </c>
      <c r="T98" s="9">
        <f>ROUND(属性投放!H$4+装备属性!H$4*IF($O98&lt;10,1,ROUNDDOWN($O98,-1))+SUM(属性投放!I$37:I$45)*$O98+VLOOKUP($P$2,一级属性!$E$41:$P$64,COLUMNS(一级属性!$E$41:K$64),0)*($O98+0.25*IF($O98&lt;10,1,ROUNDDOWN($O98,-1)))+VLOOKUP($P$2,宝石属性!$B$43:$M$66,COLUMNS(宝石属性!$B$43:H$66),0)*10*VLOOKUP(ROUNDDOWN($O98,-1),宝石属性!$B$25:$N$41,2,0)*VLOOKUP(ROUNDDOWN($O98,-1),宝石属性!$B$25:$N$41,3,0)+VLOOKUP($P$2,职业被动!$B$6:$M$29,COLUMNS(职业被动!$B$6:H$29),0)*$O98,0)</f>
        <v>1087</v>
      </c>
      <c r="U98" s="9">
        <f>ROUND(属性投放!I$4+装备属性!I$4*IF($O98&lt;10,1,ROUNDDOWN($O98,-1))+SUM(属性投放!J$37:J$45)*$O98+VLOOKUP($P$2,一级属性!$E$41:$P$64,COLUMNS(一级属性!$E$41:L$64),0)*($O98+0.25*IF($O98&lt;10,1,ROUNDDOWN($O98,-1)))+VLOOKUP($P$2,宝石属性!$B$43:$M$66,COLUMNS(宝石属性!$B$43:I$66),0)*10*VLOOKUP(ROUNDDOWN($O98,-1),宝石属性!$B$25:$N$41,2,0)*VLOOKUP(ROUNDDOWN($O98,-1),宝石属性!$B$25:$N$41,3,0)+VLOOKUP($P$2,职业被动!$B$6:$M$29,COLUMNS(职业被动!$B$6:I$29),0)*$O98,0)</f>
        <v>1139</v>
      </c>
      <c r="V98" s="9">
        <f>ROUND(属性投放!J$4+装备属性!J$4*IF($O98&lt;10,1,ROUNDDOWN($O98,-1))+SUM(属性投放!K$37:K$45)*$O98+VLOOKUP($P$2,一级属性!$E$41:$P$64,COLUMNS(一级属性!$E$41:M$64),0)*($O98+0.25*IF($O98&lt;10,1,ROUNDDOWN($O98,-1)))+VLOOKUP($P$2,宝石属性!$B$43:$M$66,COLUMNS(宝石属性!$B$43:J$66),0)*10*VLOOKUP(ROUNDDOWN($O98,-1),宝石属性!$B$25:$N$41,2,0)*VLOOKUP(ROUNDDOWN($O98,-1),宝石属性!$B$25:$N$41,3,0)+VLOOKUP($P$2,职业被动!$B$6:$M$29,COLUMNS(职业被动!$B$6:J$29),0)*$O98,0)</f>
        <v>801</v>
      </c>
      <c r="W98" s="9">
        <f>ROUND(属性投放!K$4+装备属性!K$4*IF($O98&lt;10,1,ROUNDDOWN($O98,-1))+SUM(属性投放!L$37:L$45)*$O98+VLOOKUP($P$2,一级属性!$E$41:$P$64,COLUMNS(一级属性!$E$41:N$64),0)*($O98+0.25*IF($O98&lt;10,1,ROUNDDOWN($O98,-1)))+VLOOKUP($P$2,宝石属性!$B$43:$M$66,COLUMNS(宝石属性!$B$43:K$66),0)*10*VLOOKUP(ROUNDDOWN($O98,-1),宝石属性!$B$25:$N$41,2,0)*VLOOKUP(ROUNDDOWN($O98,-1),宝石属性!$B$25:$N$41,3,0)+VLOOKUP($P$2,职业被动!$B$6:$M$29,COLUMNS(职业被动!$B$6:K$29),0)*$O98,0)</f>
        <v>498</v>
      </c>
      <c r="X98" s="9">
        <f>ROUND(属性投放!L$4+装备属性!L$4*IF($O98&lt;10,1,ROUNDDOWN($O98,-1))+SUM(属性投放!M$37:M$45)*$O98+VLOOKUP($P$2,一级属性!$E$41:$P$64,COLUMNS(一级属性!$E$41:O$64),0)*($O98+0.25*IF($O98&lt;10,1,ROUNDDOWN($O98,-1)))+VLOOKUP($P$2,宝石属性!$B$43:$M$66,COLUMNS(宝石属性!$B$43:L$66),0)*10*VLOOKUP(ROUNDDOWN($O98,-1),宝石属性!$B$25:$N$41,2,0)*VLOOKUP(ROUNDDOWN($O98,-1),宝石属性!$B$25:$N$41,3,0)+VLOOKUP($P$2,职业被动!$B$6:$M$29,COLUMNS(职业被动!$B$6:L$29),0)*$O98,0)</f>
        <v>29</v>
      </c>
      <c r="Y98" s="9">
        <f>ROUND(属性投放!M$4+装备属性!M$4*IF($O98&lt;10,1,ROUNDDOWN($O98,-1))+SUM(属性投放!N$37:N$45)*$O98+VLOOKUP($P$2,一级属性!$E$41:$P$64,COLUMNS(一级属性!$E$41:P$64),0)*($O98+0.25*IF($O98&lt;10,1,ROUNDDOWN($O98,-1)))+VLOOKUP($P$2,宝石属性!$B$43:$M$66,COLUMNS(宝石属性!$B$43:M$66),0)*10*VLOOKUP(ROUNDDOWN($O98,-1),宝石属性!$B$25:$N$41,2,0)*VLOOKUP(ROUNDDOWN($O98,-1),宝石属性!$B$25:$N$41,3,0)+VLOOKUP($P$2,职业被动!$B$6:$M$29,COLUMNS(职业被动!$B$6:M$29),0)*$O98,0)</f>
        <v>1059</v>
      </c>
      <c r="Z98" s="48">
        <f>属性价值和能力评分!$F$9+ROUND(属性价值和能力评分!$F$38*10,0)*O98+ROUND((SUM(装备属性!$W$9:$W$14)+属性价值和能力评分!$F$38*1.25+1.4+2.8)*IF(O98&lt;10,1,ROUNDDOWN(O98,-1)),0)+15*VLOOKUP(ROUNDDOWN(O98,-1),宝石属性!$B$26:$D$41,2,0)*6*VLOOKUP(ROUNDDOWN(O98,-1),宝石属性!$B$26:$D$41,3,0)+(属性价值和能力评分!$F$49*9+属性价值和能力评分!$F$50*2+属性价值和能力评分!$F$53*8/5)*O98</f>
        <v>17954</v>
      </c>
      <c r="AB98" s="1">
        <v>95</v>
      </c>
      <c r="AC98" s="9">
        <f>ROUND(属性投放!D$4+装备属性!D$4*IF($AB98&lt;10,1,ROUNDDOWN($AB98,-1))+SUM(属性投放!E$37:E$45)*$AB98+VLOOKUP($AC$2,一级属性!$E$41:$P$64,COLUMNS(一级属性!$E$41:G$64),0)*($AB98+0.25*IF($AB98&lt;10,1,ROUNDDOWN($AB98,-1)))+VLOOKUP($AC$2,宝石属性!$B$43:$M$66,COLUMNS(宝石属性!$B$43:D$66),0)*10*VLOOKUP(ROUNDDOWN($AB98,-1),宝石属性!$B$25:$N$41,2,0)*VLOOKUP(ROUNDDOWN($AB98,-1),宝石属性!$B$25:$N$41,3,0)+VLOOKUP($AC$2,职业被动!$B$6:$M$29,COLUMNS(职业被动!$B$6:D$29),0)*$AB98,0)</f>
        <v>6266</v>
      </c>
      <c r="AD98" s="9">
        <f>ROUND(属性投放!E$4+装备属性!E$4*IF($AB98&lt;10,1,ROUNDDOWN($AB98,-1))+SUM(属性投放!F$37:F$45)*$AB98+VLOOKUP($AC$2,一级属性!$E$41:$P$64,COLUMNS(一级属性!$E$41:H$64),0)*($AB98+0.25*IF($AB98&lt;10,1,ROUNDDOWN($AB98,-1)))+VLOOKUP($AC$2,宝石属性!$B$43:$M$66,COLUMNS(宝石属性!$B$43:E$66),0)*10*VLOOKUP(ROUNDDOWN($AB98,-1),宝石属性!$B$25:$N$41,2,0)*VLOOKUP(ROUNDDOWN($AB98,-1),宝石属性!$B$25:$N$41,3,0)+VLOOKUP($AC$2,职业被动!$B$6:$M$29,COLUMNS(职业被动!$B$6:E$29),0)*$AB98,0)</f>
        <v>2363</v>
      </c>
      <c r="AE98" s="9">
        <f>ROUND(属性投放!F$4+装备属性!F$4*IF($AB98&lt;10,1,ROUNDDOWN($AB98,-1))+SUM(属性投放!G$37:G$45)*$AB98+VLOOKUP($AC$2,一级属性!$E$41:$P$64,COLUMNS(一级属性!$E$41:I$64),0)*($AB98+0.25*IF($AB98&lt;10,1,ROUNDDOWN($AB98,-1)))+VLOOKUP($AC$2,宝石属性!$B$43:$M$66,COLUMNS(宝石属性!$B$43:F$66),0)*10*VLOOKUP(ROUNDDOWN($AB98,-1),宝石属性!$B$25:$N$41,2,0)*VLOOKUP(ROUNDDOWN($AB98,-1),宝石属性!$B$25:$N$41,3,0)+VLOOKUP($AC$2,职业被动!$B$6:$M$29,COLUMNS(职业被动!$B$6:F$29),0)*$AB98,0)</f>
        <v>1658</v>
      </c>
      <c r="AF98" s="9">
        <f>ROUND(属性投放!G$4+装备属性!G$4*IF($AB98&lt;10,1,ROUNDDOWN($AB98,-1))+SUM(属性投放!H$37:H$45)*$AB98+VLOOKUP($AC$2,一级属性!$E$41:$P$64,COLUMNS(一级属性!$E$41:J$64),0)*($AB98+0.25*IF($AB98&lt;10,1,ROUNDDOWN($AB98,-1)))+VLOOKUP($AC$2,宝石属性!$B$43:$M$66,COLUMNS(宝石属性!$B$43:G$66),0)*10*VLOOKUP(ROUNDDOWN($AB98,-1),宝石属性!$B$25:$N$41,2,0)*VLOOKUP(ROUNDDOWN($AB98,-1),宝石属性!$B$25:$N$41,3,0)+VLOOKUP($AC$2,职业被动!$B$6:$M$29,COLUMNS(职业被动!$B$6:G$29),0)*$AB98,0)</f>
        <v>1153</v>
      </c>
      <c r="AG98" s="9">
        <f>ROUND(属性投放!H$4+装备属性!H$4*IF($AB98&lt;10,1,ROUNDDOWN($AB98,-1))+SUM(属性投放!I$37:I$45)*$AB98+VLOOKUP($AC$2,一级属性!$E$41:$P$64,COLUMNS(一级属性!$E$41:K$64),0)*($AB98+0.25*IF($AB98&lt;10,1,ROUNDDOWN($AB98,-1)))+VLOOKUP($AC$2,宝石属性!$B$43:$M$66,COLUMNS(宝石属性!$B$43:H$66),0)*10*VLOOKUP(ROUNDDOWN($AB98,-1),宝石属性!$B$25:$N$41,2,0)*VLOOKUP(ROUNDDOWN($AB98,-1),宝石属性!$B$25:$N$41,3,0)+VLOOKUP($AC$2,职业被动!$B$6:$M$29,COLUMNS(职业被动!$B$6:H$29),0)*$AB98,0)</f>
        <v>639</v>
      </c>
      <c r="AH98" s="9">
        <f>ROUND(属性投放!I$4+装备属性!I$4*IF($AB98&lt;10,1,ROUNDDOWN($AB98,-1))+SUM(属性投放!J$37:J$45)*$AB98+VLOOKUP($AC$2,一级属性!$E$41:$P$64,COLUMNS(一级属性!$E$41:L$64),0)*($AB98+0.25*IF($AB98&lt;10,1,ROUNDDOWN($AB98,-1)))+VLOOKUP($AC$2,宝石属性!$B$43:$M$66,COLUMNS(宝石属性!$B$43:I$66),0)*10*VLOOKUP(ROUNDDOWN($AB98,-1),宝石属性!$B$25:$N$41,2,0)*VLOOKUP(ROUNDDOWN($AB98,-1),宝石属性!$B$25:$N$41,3,0)+VLOOKUP($AC$2,职业被动!$B$6:$M$29,COLUMNS(职业被动!$B$6:I$29),0)*$AB98,0)</f>
        <v>1068</v>
      </c>
      <c r="AI98" s="9">
        <f>ROUND(属性投放!J$4+装备属性!J$4*IF($AB98&lt;10,1,ROUNDDOWN($AB98,-1))+SUM(属性投放!K$37:K$45)*$AB98+VLOOKUP($AC$2,一级属性!$E$41:$P$64,COLUMNS(一级属性!$E$41:M$64),0)*($AB98+0.25*IF($AB98&lt;10,1,ROUNDDOWN($AB98,-1)))+VLOOKUP($AC$2,宝石属性!$B$43:$M$66,COLUMNS(宝石属性!$B$43:J$66),0)*10*VLOOKUP(ROUNDDOWN($AB98,-1),宝石属性!$B$25:$N$41,2,0)*VLOOKUP(ROUNDDOWN($AB98,-1),宝石属性!$B$25:$N$41,3,0)+VLOOKUP($AC$2,职业被动!$B$6:$M$29,COLUMNS(职业被动!$B$6:J$29),0)*$AB98,0)</f>
        <v>719</v>
      </c>
      <c r="AJ98" s="9">
        <f>ROUND(属性投放!K$4+装备属性!K$4*IF($AB98&lt;10,1,ROUNDDOWN($AB98,-1))+SUM(属性投放!L$37:L$45)*$AB98+VLOOKUP($AC$2,一级属性!$E$41:$P$64,COLUMNS(一级属性!$E$41:N$64),0)*($AB98+0.25*IF($AB98&lt;10,1,ROUNDDOWN($AB98,-1)))+VLOOKUP($AC$2,宝石属性!$B$43:$M$66,COLUMNS(宝石属性!$B$43:K$66),0)*10*VLOOKUP(ROUNDDOWN($AB98,-1),宝石属性!$B$25:$N$41,2,0)*VLOOKUP(ROUNDDOWN($AB98,-1),宝石属性!$B$25:$N$41,3,0)+VLOOKUP($AC$2,职业被动!$B$6:$M$29,COLUMNS(职业被动!$B$6:K$29),0)*$AB98,0)</f>
        <v>338</v>
      </c>
      <c r="AK98" s="9">
        <f>ROUND(属性投放!L$4+装备属性!L$4*IF($AB98&lt;10,1,ROUNDDOWN($AB98,-1))+SUM(属性投放!M$37:M$45)*$AB98+VLOOKUP($AC$2,一级属性!$E$41:$P$64,COLUMNS(一级属性!$E$41:O$64),0)*($AB98+0.25*IF($AB98&lt;10,1,ROUNDDOWN($AB98,-1)))+VLOOKUP($AC$2,宝石属性!$B$43:$M$66,COLUMNS(宝石属性!$B$43:L$66),0)*10*VLOOKUP(ROUNDDOWN($AB98,-1),宝石属性!$B$25:$N$41,2,0)*VLOOKUP(ROUNDDOWN($AB98,-1),宝石属性!$B$25:$N$41,3,0)+VLOOKUP($AC$2,职业被动!$B$6:$M$29,COLUMNS(职业被动!$B$6:L$29),0)*$AB98,0)</f>
        <v>29</v>
      </c>
      <c r="AL98" s="9">
        <f>ROUND(属性投放!M$4+装备属性!M$4*IF($AB98&lt;10,1,ROUNDDOWN($AB98,-1))+SUM(属性投放!N$37:N$45)*$AB98+VLOOKUP($AC$2,一级属性!$E$41:$P$64,COLUMNS(一级属性!$E$41:P$64),0)*($AB98+0.25*IF($AB98&lt;10,1,ROUNDDOWN($AB98,-1)))+VLOOKUP($AC$2,宝石属性!$B$43:$M$66,COLUMNS(宝石属性!$B$43:M$66),0)*10*VLOOKUP(ROUNDDOWN($AB98,-1),宝石属性!$B$25:$N$41,2,0)*VLOOKUP(ROUNDDOWN($AB98,-1),宝石属性!$B$25:$N$41,3,0)+VLOOKUP($AC$2,职业被动!$B$6:$M$29,COLUMNS(职业被动!$B$6:M$29),0)*$AB98,0)</f>
        <v>1059</v>
      </c>
      <c r="AM98" s="48">
        <f>属性价值和能力评分!$F$9+ROUND(属性价值和能力评分!$F$38*10,0)*AB98+ROUND((SUM(装备属性!$W$9:$W$14)+属性价值和能力评分!$F$38*1.25+1.4+2.8)*IF(AB98&lt;10,1,ROUNDDOWN(AB98,-1)),0)+15*VLOOKUP(ROUNDDOWN(AB98,-1),宝石属性!$B$26:$D$41,2,0)*6*VLOOKUP(ROUNDDOWN(AB98,-1),宝石属性!$B$26:$D$41,3,0)+(属性价值和能力评分!$F$49*9+属性价值和能力评分!$F$50*2+属性价值和能力评分!$F$53*8/5)*AB98</f>
        <v>17954</v>
      </c>
      <c r="AO98" s="1">
        <v>95</v>
      </c>
      <c r="AP98" s="9">
        <f>ROUND(属性投放!D$4+装备属性!D$4*IF($AO98&lt;10,1,ROUNDDOWN($AO98,-1))+SUM(属性投放!E$37:E$45)*$AO98+VLOOKUP($AP$2,一级属性!$E$41:$P$64,COLUMNS(一级属性!$E$41:G$64),0)*($AO98+0.25*IF($AO98&lt;10,1,ROUNDDOWN($AO98,-1)))+VLOOKUP($AP$2,宝石属性!$B$43:$M$66,COLUMNS(宝石属性!$B$43:D$66),0)*10*VLOOKUP(ROUNDDOWN($AO98,-1),宝石属性!$B$25:$N$41,2,0)*VLOOKUP(ROUNDDOWN($AO98,-1),宝石属性!$B$25:$N$41,3,0)+VLOOKUP($AP$2,职业被动!$B$6:$M$29,COLUMNS(职业被动!$B$6:D$29),0)*$AO98,0)</f>
        <v>6266</v>
      </c>
      <c r="AQ98" s="9">
        <f>ROUND(属性投放!E$4+装备属性!E$4*IF($AO98&lt;10,1,ROUNDDOWN($AO98,-1))+SUM(属性投放!F$37:F$45)*$AO98+VLOOKUP($AP$2,一级属性!$E$41:$P$64,COLUMNS(一级属性!$E$41:H$64),0)*($AO98+0.25*IF($AO98&lt;10,1,ROUNDDOWN($AO98,-1)))+VLOOKUP($AP$2,宝石属性!$B$43:$M$66,COLUMNS(宝石属性!$B$43:E$66),0)*10*VLOOKUP(ROUNDDOWN($AO98,-1),宝石属性!$B$25:$N$41,2,0)*VLOOKUP(ROUNDDOWN($AO98,-1),宝石属性!$B$25:$N$41,3,0)+VLOOKUP($AP$2,职业被动!$B$6:$M$29,COLUMNS(职业被动!$B$6:E$29),0)*$AO98,0)</f>
        <v>4126</v>
      </c>
      <c r="AR98" s="9">
        <f>ROUND(属性投放!F$4+装备属性!F$4*IF($AO98&lt;10,1,ROUNDDOWN($AO98,-1))+SUM(属性投放!G$37:G$45)*$AO98+VLOOKUP($AP$2,一级属性!$E$41:$P$64,COLUMNS(一级属性!$E$41:I$64),0)*($AO98+0.25*IF($AO98&lt;10,1,ROUNDDOWN($AO98,-1)))+VLOOKUP($AP$2,宝石属性!$B$43:$M$66,COLUMNS(宝石属性!$B$43:F$66),0)*10*VLOOKUP(ROUNDDOWN($AO98,-1),宝石属性!$B$25:$N$41,2,0)*VLOOKUP(ROUNDDOWN($AO98,-1),宝石属性!$B$25:$N$41,3,0)+VLOOKUP($AP$2,职业被动!$B$6:$M$29,COLUMNS(职业被动!$B$6:F$29),0)*$AO98,0)</f>
        <v>1028</v>
      </c>
      <c r="AS98" s="9">
        <f>ROUND(属性投放!G$4+装备属性!G$4*IF($AO98&lt;10,1,ROUNDDOWN($AO98,-1))+SUM(属性投放!H$37:H$45)*$AO98+VLOOKUP($AP$2,一级属性!$E$41:$P$64,COLUMNS(一级属性!$E$41:J$64),0)*($AO98+0.25*IF($AO98&lt;10,1,ROUNDDOWN($AO98,-1)))+VLOOKUP($AP$2,宝石属性!$B$43:$M$66,COLUMNS(宝石属性!$B$43:G$66),0)*10*VLOOKUP(ROUNDDOWN($AO98,-1),宝石属性!$B$25:$N$41,2,0)*VLOOKUP(ROUNDDOWN($AO98,-1),宝石属性!$B$25:$N$41,3,0)+VLOOKUP($AP$2,职业被动!$B$6:$M$29,COLUMNS(职业被动!$B$6:G$29),0)*$AO98,0)</f>
        <v>963</v>
      </c>
      <c r="AT98" s="9">
        <f>ROUND(属性投放!H$4+装备属性!H$4*IF($AO98&lt;10,1,ROUNDDOWN($AO98,-1))+SUM(属性投放!I$37:I$45)*$AO98+VLOOKUP($AP$2,一级属性!$E$41:$P$64,COLUMNS(一级属性!$E$41:K$64),0)*($AO98+0.25*IF($AO98&lt;10,1,ROUNDDOWN($AO98,-1)))+VLOOKUP($AP$2,宝石属性!$B$43:$M$66,COLUMNS(宝石属性!$B$43:H$66),0)*10*VLOOKUP(ROUNDDOWN($AO98,-1),宝石属性!$B$25:$N$41,2,0)*VLOOKUP(ROUNDDOWN($AO98,-1),宝石属性!$B$25:$N$41,3,0)+VLOOKUP($AP$2,职业被动!$B$6:$M$29,COLUMNS(职业被动!$B$6:H$29),0)*$AO98,0)</f>
        <v>992</v>
      </c>
      <c r="AU98" s="9">
        <f>ROUND(属性投放!I$4+装备属性!I$4*IF($AO98&lt;10,1,ROUNDDOWN($AO98,-1))+SUM(属性投放!J$37:J$45)*$AO98+VLOOKUP($AP$2,一级属性!$E$41:$P$64,COLUMNS(一级属性!$E$41:L$64),0)*($AO98+0.25*IF($AO98&lt;10,1,ROUNDDOWN($AO98,-1)))+VLOOKUP($AP$2,宝石属性!$B$43:$M$66,COLUMNS(宝石属性!$B$43:I$66),0)*10*VLOOKUP(ROUNDDOWN($AO98,-1),宝石属性!$B$25:$N$41,2,0)*VLOOKUP(ROUNDDOWN($AO98,-1),宝石属性!$B$25:$N$41,3,0)+VLOOKUP($AP$2,职业被动!$B$6:$M$29,COLUMNS(职业被动!$B$6:I$29),0)*$AO98,0)</f>
        <v>1139</v>
      </c>
      <c r="AV98" s="9">
        <f>ROUND(属性投放!J$4+装备属性!J$4*IF($AO98&lt;10,1,ROUNDDOWN($AO98,-1))+SUM(属性投放!K$37:K$45)*$AO98+VLOOKUP($AP$2,一级属性!$E$41:$P$64,COLUMNS(一级属性!$E$41:M$64),0)*($AO98+0.25*IF($AO98&lt;10,1,ROUNDDOWN($AO98,-1)))+VLOOKUP($AP$2,宝石属性!$B$43:$M$66,COLUMNS(宝石属性!$B$43:J$66),0)*10*VLOOKUP(ROUNDDOWN($AO98,-1),宝石属性!$B$25:$N$41,2,0)*VLOOKUP(ROUNDDOWN($AO98,-1),宝石属性!$B$25:$N$41,3,0)+VLOOKUP($AP$2,职业被动!$B$6:$M$29,COLUMNS(职业被动!$B$6:J$29),0)*$AO98,0)</f>
        <v>801</v>
      </c>
      <c r="AW98" s="9">
        <f>ROUND(属性投放!K$4+装备属性!K$4*IF($AO98&lt;10,1,ROUNDDOWN($AO98,-1))+SUM(属性投放!L$37:L$45)*$AO98+VLOOKUP($AP$2,一级属性!$E$41:$P$64,COLUMNS(一级属性!$E$41:N$64),0)*($AO98+0.25*IF($AO98&lt;10,1,ROUNDDOWN($AO98,-1)))+VLOOKUP($AP$2,宝石属性!$B$43:$M$66,COLUMNS(宝石属性!$B$43:K$66),0)*10*VLOOKUP(ROUNDDOWN($AO98,-1),宝石属性!$B$25:$N$41,2,0)*VLOOKUP(ROUNDDOWN($AO98,-1),宝石属性!$B$25:$N$41,3,0)+VLOOKUP($AP$2,职业被动!$B$6:$M$29,COLUMNS(职业被动!$B$6:K$29),0)*$AO98,0)</f>
        <v>338</v>
      </c>
      <c r="AX98" s="9">
        <f>ROUND(属性投放!L$4+装备属性!L$4*IF($AO98&lt;10,1,ROUNDDOWN($AO98,-1))+SUM(属性投放!M$37:M$45)*$AO98+VLOOKUP($AP$2,一级属性!$E$41:$P$64,COLUMNS(一级属性!$E$41:O$64),0)*($AO98+0.25*IF($AO98&lt;10,1,ROUNDDOWN($AO98,-1)))+VLOOKUP($AP$2,宝石属性!$B$43:$M$66,COLUMNS(宝石属性!$B$43:L$66),0)*10*VLOOKUP(ROUNDDOWN($AO98,-1),宝石属性!$B$25:$N$41,2,0)*VLOOKUP(ROUNDDOWN($AO98,-1),宝石属性!$B$25:$N$41,3,0)+VLOOKUP($AP$2,职业被动!$B$6:$M$29,COLUMNS(职业被动!$B$6:L$29),0)*$AO98,0)</f>
        <v>1039</v>
      </c>
      <c r="AY98" s="9">
        <f>ROUND(属性投放!M$4+装备属性!M$4*IF($AO98&lt;10,1,ROUNDDOWN($AO98,-1))+SUM(属性投放!N$37:N$45)*$AO98+VLOOKUP($AP$2,一级属性!$E$41:$P$64,COLUMNS(一级属性!$E$41:P$64),0)*($AO98+0.25*IF($AO98&lt;10,1,ROUNDDOWN($AO98,-1)))+VLOOKUP($AP$2,宝石属性!$B$43:$M$66,COLUMNS(宝石属性!$B$43:M$66),0)*10*VLOOKUP(ROUNDDOWN($AO98,-1),宝石属性!$B$25:$N$41,2,0)*VLOOKUP(ROUNDDOWN($AO98,-1),宝石属性!$B$25:$N$41,3,0)+VLOOKUP($AP$2,职业被动!$B$6:$M$29,COLUMNS(职业被动!$B$6:M$29),0)*$AO98,0)</f>
        <v>1059</v>
      </c>
      <c r="AZ98" s="48">
        <f>属性价值和能力评分!$F$9+ROUND(属性价值和能力评分!$F$38*10,0)*AO98+ROUND((SUM(装备属性!$W$9:$W$14)+属性价值和能力评分!$F$38*1.25+1.4+2.8)*IF(AO98&lt;10,1,ROUNDDOWN(AO98,-1)),0)+15*VLOOKUP(ROUNDDOWN(AO98,-1),宝石属性!$B$26:$D$41,2,0)*6*VLOOKUP(ROUNDDOWN(AO98,-1),宝石属性!$B$26:$D$41,3,0)+(属性价值和能力评分!$F$49*9+属性价值和能力评分!$F$50*2+属性价值和能力评分!$F$53*8/5)*AO98</f>
        <v>17954</v>
      </c>
      <c r="BB98" s="1">
        <v>95</v>
      </c>
      <c r="BC98" s="9">
        <f>ROUND(属性投放!D$4+装备属性!D$4*IF($BB98&lt;10,1,ROUNDDOWN($BB98,-1))+SUM(属性投放!E$37:E$45)*$BB98+VLOOKUP($BC$2,一级属性!$E$41:$P$64,COLUMNS(一级属性!$E$41:G$64),0)*($BB98+0.25*IF($BB98&lt;10,1,ROUNDDOWN($BB98,-1)))+VLOOKUP($BC$2,宝石属性!$B$43:$M$66,COLUMNS(宝石属性!$B$43:D$66),0)*10*VLOOKUP(ROUNDDOWN($BB98,-1),宝石属性!$B$25:$N$41,2,0)*VLOOKUP(ROUNDDOWN($BB98,-1),宝石属性!$B$25:$N$41,3,0)+VLOOKUP($BC$2,职业被动!$B$6:$M$29,COLUMNS(职业被动!$B$6:D$29),0)*$BB98,0)</f>
        <v>5601</v>
      </c>
      <c r="BD98" s="9">
        <f>ROUND(属性投放!E$4+装备属性!E$4*IF($BB98&lt;10,1,ROUNDDOWN($BB98,-1))+SUM(属性投放!F$37:F$45)*$BB98+VLOOKUP($BC$2,一级属性!$E$41:$P$64,COLUMNS(一级属性!$E$41:H$64),0)*($BB98+0.25*IF($BB98&lt;10,1,ROUNDDOWN($BB98,-1)))+VLOOKUP($BC$2,宝石属性!$B$43:$M$66,COLUMNS(宝石属性!$B$43:E$66),0)*10*VLOOKUP(ROUNDDOWN($BB98,-1),宝石属性!$B$25:$N$41,2,0)*VLOOKUP(ROUNDDOWN($BB98,-1),宝石属性!$B$25:$N$41,3,0)+VLOOKUP($BC$2,职业被动!$B$6:$M$29,COLUMNS(职业被动!$B$6:E$29),0)*$BB98,0)</f>
        <v>4713</v>
      </c>
      <c r="BE98" s="9">
        <f>ROUND(属性投放!F$4+装备属性!F$4*IF($BB98&lt;10,1,ROUNDDOWN($BB98,-1))+SUM(属性投放!G$37:G$45)*$BB98+VLOOKUP($BC$2,一级属性!$E$41:$P$64,COLUMNS(一级属性!$E$41:I$64),0)*($BB98+0.25*IF($BB98&lt;10,1,ROUNDDOWN($BB98,-1)))+VLOOKUP($BC$2,宝石属性!$B$43:$M$66,COLUMNS(宝石属性!$B$43:F$66),0)*10*VLOOKUP(ROUNDDOWN($BB98,-1),宝石属性!$B$25:$N$41,2,0)*VLOOKUP(ROUNDDOWN($BB98,-1),宝石属性!$B$25:$N$41,3,0)+VLOOKUP($BC$2,职业被动!$B$6:$M$29,COLUMNS(职业被动!$B$6:F$29),0)*$BB98,0)</f>
        <v>1028</v>
      </c>
      <c r="BF98" s="9">
        <f>ROUND(属性投放!G$4+装备属性!G$4*IF($BB98&lt;10,1,ROUNDDOWN($BB98,-1))+SUM(属性投放!H$37:H$45)*$BB98+VLOOKUP($BC$2,一级属性!$E$41:$P$64,COLUMNS(一级属性!$E$41:J$64),0)*($BB98+0.25*IF($BB98&lt;10,1,ROUNDDOWN($BB98,-1)))+VLOOKUP($BC$2,宝石属性!$B$43:$M$66,COLUMNS(宝石属性!$B$43:G$66),0)*10*VLOOKUP(ROUNDDOWN($BB98,-1),宝石属性!$B$25:$N$41,2,0)*VLOOKUP(ROUNDDOWN($BB98,-1),宝石属性!$B$25:$N$41,3,0)+VLOOKUP($BC$2,职业被动!$B$6:$M$29,COLUMNS(职业被动!$B$6:G$29),0)*$BB98,0)</f>
        <v>963</v>
      </c>
      <c r="BG98" s="9">
        <f>ROUND(属性投放!H$4+装备属性!H$4*IF($BB98&lt;10,1,ROUNDDOWN($BB98,-1))+SUM(属性投放!I$37:I$45)*$BB98+VLOOKUP($BC$2,一级属性!$E$41:$P$64,COLUMNS(一级属性!$E$41:K$64),0)*($BB98+0.25*IF($BB98&lt;10,1,ROUNDDOWN($BB98,-1)))+VLOOKUP($BC$2,宝石属性!$B$43:$M$66,COLUMNS(宝石属性!$B$43:H$66),0)*10*VLOOKUP(ROUNDDOWN($BB98,-1),宝石属性!$B$25:$N$41,2,0)*VLOOKUP(ROUNDDOWN($BB98,-1),宝石属性!$B$25:$N$41,3,0)+VLOOKUP($BC$2,职业被动!$B$6:$M$29,COLUMNS(职业被动!$B$6:H$29),0)*$BB98,0)</f>
        <v>1419</v>
      </c>
      <c r="BH98" s="9">
        <f>ROUND(属性投放!I$4+装备属性!I$4*IF($BB98&lt;10,1,ROUNDDOWN($BB98,-1))+SUM(属性投放!J$37:J$45)*$BB98+VLOOKUP($BC$2,一级属性!$E$41:$P$64,COLUMNS(一级属性!$E$41:L$64),0)*($BB98+0.25*IF($BB98&lt;10,1,ROUNDDOWN($BB98,-1)))+VLOOKUP($BC$2,宝石属性!$B$43:$M$66,COLUMNS(宝石属性!$B$43:I$66),0)*10*VLOOKUP(ROUNDDOWN($BB98,-1),宝石属性!$B$25:$N$41,2,0)*VLOOKUP(ROUNDDOWN($BB98,-1),宝石属性!$B$25:$N$41,3,0)+VLOOKUP($BC$2,职业被动!$B$6:$M$29,COLUMNS(职业被动!$B$6:I$29),0)*$BB98,0)</f>
        <v>1351</v>
      </c>
      <c r="BI98" s="9">
        <f>ROUND(属性投放!J$4+装备属性!J$4*IF($BB98&lt;10,1,ROUNDDOWN($BB98,-1))+SUM(属性投放!K$37:K$45)*$BB98+VLOOKUP($BC$2,一级属性!$E$41:$P$64,COLUMNS(一级属性!$E$41:M$64),0)*($BB98+0.25*IF($BB98&lt;10,1,ROUNDDOWN($BB98,-1)))+VLOOKUP($BC$2,宝石属性!$B$43:$M$66,COLUMNS(宝石属性!$B$43:J$66),0)*10*VLOOKUP(ROUNDDOWN($BB98,-1),宝石属性!$B$25:$N$41,2,0)*VLOOKUP(ROUNDDOWN($BB98,-1),宝石属性!$B$25:$N$41,3,0)+VLOOKUP($BC$2,职业被动!$B$6:$M$29,COLUMNS(职业被动!$B$6:J$29),0)*$BB98,0)</f>
        <v>625</v>
      </c>
      <c r="BJ98" s="9">
        <f>ROUND(属性投放!K$4+装备属性!K$4*IF($BB98&lt;10,1,ROUNDDOWN($BB98,-1))+SUM(属性投放!L$37:L$45)*$BB98+VLOOKUP($BC$2,一级属性!$E$41:$P$64,COLUMNS(一级属性!$E$41:N$64),0)*($BB98+0.25*IF($BB98&lt;10,1,ROUNDDOWN($BB98,-1)))+VLOOKUP($BC$2,宝石属性!$B$43:$M$66,COLUMNS(宝石属性!$B$43:K$66),0)*10*VLOOKUP(ROUNDDOWN($BB98,-1),宝石属性!$B$25:$N$41,2,0)*VLOOKUP(ROUNDDOWN($BB98,-1),宝石属性!$B$25:$N$41,3,0)+VLOOKUP($BC$2,职业被动!$B$6:$M$29,COLUMNS(职业被动!$B$6:K$29),0)*$BB98,0)</f>
        <v>338</v>
      </c>
      <c r="BK98" s="9">
        <f>ROUND(属性投放!L$4+装备属性!L$4*IF($BB98&lt;10,1,ROUNDDOWN($BB98,-1))+SUM(属性投放!M$37:M$45)*$BB98+VLOOKUP($BC$2,一级属性!$E$41:$P$64,COLUMNS(一级属性!$E$41:O$64),0)*($BB98+0.25*IF($BB98&lt;10,1,ROUNDDOWN($BB98,-1)))+VLOOKUP($BC$2,宝石属性!$B$43:$M$66,COLUMNS(宝石属性!$B$43:L$66),0)*10*VLOOKUP(ROUNDDOWN($BB98,-1),宝石属性!$B$25:$N$41,2,0)*VLOOKUP(ROUNDDOWN($BB98,-1),宝石属性!$B$25:$N$41,3,0)+VLOOKUP($BC$2,职业被动!$B$6:$M$29,COLUMNS(职业被动!$B$6:L$29),0)*$BB98,0)</f>
        <v>29</v>
      </c>
      <c r="BL98" s="9">
        <f>ROUND(属性投放!M$4+装备属性!M$4*IF($BB98&lt;10,1,ROUNDDOWN($BB98,-1))+SUM(属性投放!N$37:N$45)*$BB98+VLOOKUP($BC$2,一级属性!$E$41:$P$64,COLUMNS(一级属性!$E$41:P$64),0)*($BB98+0.25*IF($BB98&lt;10,1,ROUNDDOWN($BB98,-1)))+VLOOKUP($BC$2,宝石属性!$B$43:$M$66,COLUMNS(宝石属性!$B$43:M$66),0)*10*VLOOKUP(ROUNDDOWN($BB98,-1),宝石属性!$B$25:$N$41,2,0)*VLOOKUP(ROUNDDOWN($BB98,-1),宝石属性!$B$25:$N$41,3,0)+VLOOKUP($BC$2,职业被动!$B$6:$M$29,COLUMNS(职业被动!$B$6:M$29),0)*$BB98,0)</f>
        <v>1059</v>
      </c>
      <c r="BM98" s="48">
        <f>属性价值和能力评分!$F$9+ROUND(属性价值和能力评分!$F$38*10,0)*BB98+ROUND((SUM(装备属性!$W$9:$W$14)+属性价值和能力评分!$F$38*1.25+1.4+2.8)*IF(BB98&lt;10,1,ROUNDDOWN(BB98,-1)),0)+15*VLOOKUP(ROUNDDOWN(BB98,-1),宝石属性!$B$26:$D$41,2,0)*6*VLOOKUP(ROUNDDOWN(BB98,-1),宝石属性!$B$26:$D$41,3,0)+(属性价值和能力评分!$F$49*9+属性价值和能力评分!$F$50*2+属性价值和能力评分!$F$53*8/5)*BB98</f>
        <v>17954</v>
      </c>
      <c r="BO98" s="1">
        <v>95</v>
      </c>
      <c r="BP98" s="9">
        <f>ROUND(属性投放!D$4+装备属性!D$4*IF($BO98&lt;10,1,ROUNDDOWN($BO98,-1))+SUM(属性投放!E$37:E$45)*$BO98+VLOOKUP($BP$2,一级属性!$E$41:$P$64,COLUMNS(一级属性!$E$41:G$64),0)*($BO98+0.25*IF($BO98&lt;10,1,ROUNDDOWN($BO98,-1)))+VLOOKUP($BP$2,宝石属性!$B$43:$M$66,COLUMNS(宝石属性!$B$43:D$66),0)*10*VLOOKUP(ROUNDDOWN($BO98,-1),宝石属性!$B$25:$N$41,2,0)*VLOOKUP(ROUNDDOWN($BO98,-1),宝石属性!$B$25:$N$41,3,0)+VLOOKUP($BP$2,职业被动!$B$6:$M$29,COLUMNS(职业被动!$B$6:D$29),0)*$BO98,0)</f>
        <v>6931</v>
      </c>
      <c r="BQ98" s="9">
        <f>ROUND(属性投放!E$4+装备属性!E$4*IF($BO98&lt;10,1,ROUNDDOWN($BO98,-1))+SUM(属性投放!F$37:F$45)*$BO98+VLOOKUP($BP$2,一级属性!$E$41:$P$64,COLUMNS(一级属性!$E$41:H$64),0)*($BO98+0.25*IF($BO98&lt;10,1,ROUNDDOWN($BO98,-1)))+VLOOKUP($BP$2,宝石属性!$B$43:$M$66,COLUMNS(宝石属性!$B$43:E$66),0)*10*VLOOKUP(ROUNDDOWN($BO98,-1),宝石属性!$B$25:$N$41,2,0)*VLOOKUP(ROUNDDOWN($BO98,-1),宝石属性!$B$25:$N$41,3,0)+VLOOKUP($BP$2,职业被动!$B$6:$M$29,COLUMNS(职业被动!$B$6:E$29),0)*$BO98,0)</f>
        <v>4126</v>
      </c>
      <c r="BR98" s="9">
        <f>ROUND(属性投放!F$4+装备属性!F$4*IF($BO98&lt;10,1,ROUNDDOWN($BO98,-1))+SUM(属性投放!G$37:G$45)*$BO98+VLOOKUP($BP$2,一级属性!$E$41:$P$64,COLUMNS(一级属性!$E$41:I$64),0)*($BO98+0.25*IF($BO98&lt;10,1,ROUNDDOWN($BO98,-1)))+VLOOKUP($BP$2,宝石属性!$B$43:$M$66,COLUMNS(宝石属性!$B$43:F$66),0)*10*VLOOKUP(ROUNDDOWN($BO98,-1),宝石属性!$B$25:$N$41,2,0)*VLOOKUP(ROUNDDOWN($BO98,-1),宝石属性!$B$25:$N$41,3,0)+VLOOKUP($BP$2,职业被动!$B$6:$M$29,COLUMNS(职业被动!$B$6:F$29),0)*$BO98,0)</f>
        <v>1028</v>
      </c>
      <c r="BS98" s="9">
        <f>ROUND(属性投放!G$4+装备属性!G$4*IF($BO98&lt;10,1,ROUNDDOWN($BO98,-1))+SUM(属性投放!H$37:H$45)*$BO98+VLOOKUP($BP$2,一级属性!$E$41:$P$64,COLUMNS(一级属性!$E$41:J$64),0)*($BO98+0.25*IF($BO98&lt;10,1,ROUNDDOWN($BO98,-1)))+VLOOKUP($BP$2,宝石属性!$B$43:$M$66,COLUMNS(宝石属性!$B$43:G$66),0)*10*VLOOKUP(ROUNDDOWN($BO98,-1),宝石属性!$B$25:$N$41,2,0)*VLOOKUP(ROUNDDOWN($BO98,-1),宝石属性!$B$25:$N$41,3,0)+VLOOKUP($BP$2,职业被动!$B$6:$M$29,COLUMNS(职业被动!$B$6:G$29),0)*$BO98,0)</f>
        <v>963</v>
      </c>
      <c r="BT98" s="9">
        <f>ROUND(属性投放!H$4+装备属性!H$4*IF($BO98&lt;10,1,ROUNDDOWN($BO98,-1))+SUM(属性投放!I$37:I$45)*$BO98+VLOOKUP($BP$2,一级属性!$E$41:$P$64,COLUMNS(一级属性!$E$41:K$64),0)*($BO98+0.25*IF($BO98&lt;10,1,ROUNDDOWN($BO98,-1)))+VLOOKUP($BP$2,宝石属性!$B$43:$M$66,COLUMNS(宝石属性!$B$43:H$66),0)*10*VLOOKUP(ROUNDDOWN($BO98,-1),宝石属性!$B$25:$N$41,2,0)*VLOOKUP(ROUNDDOWN($BO98,-1),宝石属性!$B$25:$N$41,3,0)+VLOOKUP($BP$2,职业被动!$B$6:$M$29,COLUMNS(职业被动!$B$6:H$29),0)*$BO98,0)</f>
        <v>1087</v>
      </c>
      <c r="BU98" s="9">
        <f>ROUND(属性投放!I$4+装备属性!I$4*IF($BO98&lt;10,1,ROUNDDOWN($BO98,-1))+SUM(属性投放!J$37:J$45)*$BO98+VLOOKUP($BP$2,一级属性!$E$41:$P$64,COLUMNS(一级属性!$E$41:L$64),0)*($BO98+0.25*IF($BO98&lt;10,1,ROUNDDOWN($BO98,-1)))+VLOOKUP($BP$2,宝石属性!$B$43:$M$66,COLUMNS(宝石属性!$B$43:I$66),0)*10*VLOOKUP(ROUNDDOWN($BO98,-1),宝石属性!$B$25:$N$41,2,0)*VLOOKUP(ROUNDDOWN($BO98,-1),宝石属性!$B$25:$N$41,3,0)+VLOOKUP($BP$2,职业被动!$B$6:$M$29,COLUMNS(职业被动!$B$6:I$29),0)*$BO98,0)</f>
        <v>1139</v>
      </c>
      <c r="BV98" s="9">
        <f>ROUND(属性投放!J$4+装备属性!J$4*IF($BO98&lt;10,1,ROUNDDOWN($BO98,-1))+SUM(属性投放!K$37:K$45)*$BO98+VLOOKUP($BP$2,一级属性!$E$41:$P$64,COLUMNS(一级属性!$E$41:M$64),0)*($BO98+0.25*IF($BO98&lt;10,1,ROUNDDOWN($BO98,-1)))+VLOOKUP($BP$2,宝石属性!$B$43:$M$66,COLUMNS(宝石属性!$B$43:J$66),0)*10*VLOOKUP(ROUNDDOWN($BO98,-1),宝石属性!$B$25:$N$41,2,0)*VLOOKUP(ROUNDDOWN($BO98,-1),宝石属性!$B$25:$N$41,3,0)+VLOOKUP($BP$2,职业被动!$B$6:$M$29,COLUMNS(职业被动!$B$6:J$29),0)*$BO98,0)</f>
        <v>801</v>
      </c>
      <c r="BW98" s="9">
        <f>ROUND(属性投放!K$4+装备属性!K$4*IF($BO98&lt;10,1,ROUNDDOWN($BO98,-1))+SUM(属性投放!L$37:L$45)*$BO98+VLOOKUP($BP$2,一级属性!$E$41:$P$64,COLUMNS(一级属性!$E$41:N$64),0)*($BO98+0.25*IF($BO98&lt;10,1,ROUNDDOWN($BO98,-1)))+VLOOKUP($BP$2,宝石属性!$B$43:$M$66,COLUMNS(宝石属性!$B$43:K$66),0)*10*VLOOKUP(ROUNDDOWN($BO98,-1),宝石属性!$B$25:$N$41,2,0)*VLOOKUP(ROUNDDOWN($BO98,-1),宝石属性!$B$25:$N$41,3,0)+VLOOKUP($BP$2,职业被动!$B$6:$M$29,COLUMNS(职业被动!$B$6:K$29),0)*$BO98,0)</f>
        <v>498</v>
      </c>
      <c r="BX98" s="9">
        <f>ROUND(属性投放!L$4+装备属性!L$4*IF($BO98&lt;10,1,ROUNDDOWN($BO98,-1))+SUM(属性投放!M$37:M$45)*$BO98+VLOOKUP($BP$2,一级属性!$E$41:$P$64,COLUMNS(一级属性!$E$41:O$64),0)*($BO98+0.25*IF($BO98&lt;10,1,ROUNDDOWN($BO98,-1)))+VLOOKUP($BP$2,宝石属性!$B$43:$M$66,COLUMNS(宝石属性!$B$43:L$66),0)*10*VLOOKUP(ROUNDDOWN($BO98,-1),宝石属性!$B$25:$N$41,2,0)*VLOOKUP(ROUNDDOWN($BO98,-1),宝石属性!$B$25:$N$41,3,0)+VLOOKUP($BP$2,职业被动!$B$6:$M$29,COLUMNS(职业被动!$B$6:L$29),0)*$BO98,0)</f>
        <v>29</v>
      </c>
      <c r="BY98" s="9">
        <f>ROUND(属性投放!M$4+装备属性!M$4*IF($BO98&lt;10,1,ROUNDDOWN($BO98,-1))+SUM(属性投放!N$37:N$45)*$BO98+VLOOKUP($BP$2,一级属性!$E$41:$P$64,COLUMNS(一级属性!$E$41:P$64),0)*($BO98+0.25*IF($BO98&lt;10,1,ROUNDDOWN($BO98,-1)))+VLOOKUP($BP$2,宝石属性!$B$43:$M$66,COLUMNS(宝石属性!$B$43:M$66),0)*10*VLOOKUP(ROUNDDOWN($BO98,-1),宝石属性!$B$25:$N$41,2,0)*VLOOKUP(ROUNDDOWN($BO98,-1),宝石属性!$B$25:$N$41,3,0)+VLOOKUP($BP$2,职业被动!$B$6:$M$29,COLUMNS(职业被动!$B$6:M$29),0)*$BO98,0)</f>
        <v>1059</v>
      </c>
      <c r="BZ98" s="48">
        <f>属性价值和能力评分!$F$9+ROUND(属性价值和能力评分!$F$38*10,0)*BO98+ROUND((SUM(装备属性!$W$9:$W$14)+属性价值和能力评分!$F$38*1.25+1.4+2.8)*IF(BO98&lt;10,1,ROUNDDOWN(BO98,-1)),0)+15*VLOOKUP(ROUNDDOWN(BO98,-1),宝石属性!$B$26:$D$41,2,0)*6*VLOOKUP(ROUNDDOWN(BO98,-1),宝石属性!$B$26:$D$41,3,0)+(属性价值和能力评分!$F$49*9+属性价值和能力评分!$F$50*2+属性价值和能力评分!$F$53*8/5)*BO98</f>
        <v>17954</v>
      </c>
      <c r="CB98" s="1">
        <v>95</v>
      </c>
      <c r="CC98" s="9">
        <f>ROUND(属性投放!D$4+装备属性!D$4*IF($CB98&lt;10,1,ROUNDDOWN($CB98,-1))+SUM(属性投放!E$37:E$45)*$CB98+VLOOKUP($CC$2,一级属性!$E$41:$P$64,COLUMNS(一级属性!$E$41:G$64),0)*($CB98+0.25*IF($CB98&lt;10,1,ROUNDDOWN($CB98,-1)))+VLOOKUP($CC$2,宝石属性!$B$43:$M$66,COLUMNS(宝石属性!$B$43:D$66),0)*10*VLOOKUP(ROUNDDOWN($CB98,-1),宝石属性!$B$25:$N$41,2,0)*VLOOKUP(ROUNDDOWN($CB98,-1),宝石属性!$B$25:$N$41,3,0)+VLOOKUP($CC$2,职业被动!$B$6:$M$29,COLUMNS(职业被动!$B$6:D$29),0)*$CB98,0)</f>
        <v>4661</v>
      </c>
      <c r="CD98" s="9">
        <f>ROUND(属性投放!E$4+装备属性!E$4*IF($CB98&lt;10,1,ROUNDDOWN($CB98,-1))+SUM(属性投放!F$37:F$45)*$CB98+VLOOKUP($CC$2,一级属性!$E$41:$P$64,COLUMNS(一级属性!$E$41:H$64),0)*($CB98+0.25*IF($CB98&lt;10,1,ROUNDDOWN($CB98,-1)))+VLOOKUP($CC$2,宝石属性!$B$43:$M$66,COLUMNS(宝石属性!$B$43:E$66),0)*10*VLOOKUP(ROUNDDOWN($CB98,-1),宝石属性!$B$25:$N$41,2,0)*VLOOKUP(ROUNDDOWN($CB98,-1),宝石属性!$B$25:$N$41,3,0)+VLOOKUP($CC$2,职业被动!$B$6:$M$29,COLUMNS(职业被动!$B$6:E$29),0)*$CB98,0)</f>
        <v>2363</v>
      </c>
      <c r="CE98" s="9">
        <f>ROUND(属性投放!F$4+装备属性!F$4*IF($CB98&lt;10,1,ROUNDDOWN($CB98,-1))+SUM(属性投放!G$37:G$45)*$CB98+VLOOKUP($CC$2,一级属性!$E$41:$P$64,COLUMNS(一级属性!$E$41:I$64),0)*($CB98+0.25*IF($CB98&lt;10,1,ROUNDDOWN($CB98,-1)))+VLOOKUP($CC$2,宝石属性!$B$43:$M$66,COLUMNS(宝石属性!$B$43:F$66),0)*10*VLOOKUP(ROUNDDOWN($CB98,-1),宝石属性!$B$25:$N$41,2,0)*VLOOKUP(ROUNDDOWN($CB98,-1),宝石属性!$B$25:$N$41,3,0)+VLOOKUP($CC$2,职业被动!$B$6:$M$29,COLUMNS(职业被动!$B$6:F$29),0)*$CB98,0)</f>
        <v>2173</v>
      </c>
      <c r="CF98" s="9">
        <f>ROUND(属性投放!G$4+装备属性!G$4*IF($CB98&lt;10,1,ROUNDDOWN($CB98,-1))+SUM(属性投放!H$37:H$45)*$CB98+VLOOKUP($CC$2,一级属性!$E$41:$P$64,COLUMNS(一级属性!$E$41:J$64),0)*($CB98+0.25*IF($CB98&lt;10,1,ROUNDDOWN($CB98,-1)))+VLOOKUP($CC$2,宝石属性!$B$43:$M$66,COLUMNS(宝石属性!$B$43:G$66),0)*10*VLOOKUP(ROUNDDOWN($CB98,-1),宝石属性!$B$25:$N$41,2,0)*VLOOKUP(ROUNDDOWN($CB98,-1),宝石属性!$B$25:$N$41,3,0)+VLOOKUP($CC$2,职业被动!$B$6:$M$29,COLUMNS(职业被动!$B$6:G$29),0)*$CB98,0)</f>
        <v>1058</v>
      </c>
      <c r="CG98" s="9">
        <f>ROUND(属性投放!H$4+装备属性!H$4*IF($CB98&lt;10,1,ROUNDDOWN($CB98,-1))+SUM(属性投放!I$37:I$45)*$CB98+VLOOKUP($CC$2,一级属性!$E$41:$P$64,COLUMNS(一级属性!$E$41:K$64),0)*($CB98+0.25*IF($CB98&lt;10,1,ROUNDDOWN($CB98,-1)))+VLOOKUP($CC$2,宝石属性!$B$43:$M$66,COLUMNS(宝石属性!$B$43:H$66),0)*10*VLOOKUP(ROUNDDOWN($CB98,-1),宝石属性!$B$25:$N$41,2,0)*VLOOKUP(ROUNDDOWN($CB98,-1),宝石属性!$B$25:$N$41,3,0)+VLOOKUP($CC$2,职业被动!$B$6:$M$29,COLUMNS(职业被动!$B$6:H$29),0)*$CB98,0)</f>
        <v>639</v>
      </c>
      <c r="CH98" s="9">
        <f>ROUND(属性投放!I$4+装备属性!I$4*IF($CB98&lt;10,1,ROUNDDOWN($CB98,-1))+SUM(属性投放!J$37:J$45)*$CB98+VLOOKUP($CC$2,一级属性!$E$41:$P$64,COLUMNS(一级属性!$E$41:L$64),0)*($CB98+0.25*IF($CB98&lt;10,1,ROUNDDOWN($CB98,-1)))+VLOOKUP($CC$2,宝石属性!$B$43:$M$66,COLUMNS(宝石属性!$B$43:I$66),0)*10*VLOOKUP(ROUNDDOWN($CB98,-1),宝石属性!$B$25:$N$41,2,0)*VLOOKUP(ROUNDDOWN($CB98,-1),宝石属性!$B$25:$N$41,3,0)+VLOOKUP($CC$2,职业被动!$B$6:$M$29,COLUMNS(职业被动!$B$6:I$29),0)*$CB98,0)</f>
        <v>1092</v>
      </c>
      <c r="CI98" s="9">
        <f>ROUND(属性投放!J$4+装备属性!J$4*IF($CB98&lt;10,1,ROUNDDOWN($CB98,-1))+SUM(属性投放!K$37:K$45)*$CB98+VLOOKUP($CC$2,一级属性!$E$41:$P$64,COLUMNS(一级属性!$E$41:M$64),0)*($CB98+0.25*IF($CB98&lt;10,1,ROUNDDOWN($CB98,-1)))+VLOOKUP($CC$2,宝石属性!$B$43:$M$66,COLUMNS(宝石属性!$B$43:J$66),0)*10*VLOOKUP(ROUNDDOWN($CB98,-1),宝石属性!$B$25:$N$41,2,0)*VLOOKUP(ROUNDDOWN($CB98,-1),宝石属性!$B$25:$N$41,3,0)+VLOOKUP($CC$2,职业被动!$B$6:$M$29,COLUMNS(职业被动!$B$6:J$29),0)*$CB98,0)</f>
        <v>719</v>
      </c>
      <c r="CJ98" s="9">
        <f>ROUND(属性投放!K$4+装备属性!K$4*IF($CB98&lt;10,1,ROUNDDOWN($CB98,-1))+SUM(属性投放!L$37:L$45)*$CB98+VLOOKUP($CC$2,一级属性!$E$41:$P$64,COLUMNS(一级属性!$E$41:N$64),0)*($CB98+0.25*IF($CB98&lt;10,1,ROUNDDOWN($CB98,-1)))+VLOOKUP($CC$2,宝石属性!$B$43:$M$66,COLUMNS(宝石属性!$B$43:K$66),0)*10*VLOOKUP(ROUNDDOWN($CB98,-1),宝石属性!$B$25:$N$41,2,0)*VLOOKUP(ROUNDDOWN($CB98,-1),宝石属性!$B$25:$N$41,3,0)+VLOOKUP($CC$2,职业被动!$B$6:$M$29,COLUMNS(职业被动!$B$6:K$29),0)*$CB98,0)</f>
        <v>338</v>
      </c>
      <c r="CK98" s="9">
        <f>ROUND(属性投放!L$4+装备属性!L$4*IF($CB98&lt;10,1,ROUNDDOWN($CB98,-1))+SUM(属性投放!M$37:M$45)*$CB98+VLOOKUP($CC$2,一级属性!$E$41:$P$64,COLUMNS(一级属性!$E$41:O$64),0)*($CB98+0.25*IF($CB98&lt;10,1,ROUNDDOWN($CB98,-1)))+VLOOKUP($CC$2,宝石属性!$B$43:$M$66,COLUMNS(宝石属性!$B$43:L$66),0)*10*VLOOKUP(ROUNDDOWN($CB98,-1),宝石属性!$B$25:$N$41,2,0)*VLOOKUP(ROUNDDOWN($CB98,-1),宝石属性!$B$25:$N$41,3,0)+VLOOKUP($CC$2,职业被动!$B$6:$M$29,COLUMNS(职业被动!$B$6:L$29),0)*$CB98,0)</f>
        <v>29</v>
      </c>
      <c r="CL98" s="9">
        <f>ROUND(属性投放!M$4+装备属性!M$4*IF($CB98&lt;10,1,ROUNDDOWN($CB98,-1))+SUM(属性投放!N$37:N$45)*$CB98+VLOOKUP($CC$2,一级属性!$E$41:$P$64,COLUMNS(一级属性!$E$41:P$64),0)*($CB98+0.25*IF($CB98&lt;10,1,ROUNDDOWN($CB98,-1)))+VLOOKUP($CC$2,宝石属性!$B$43:$M$66,COLUMNS(宝石属性!$B$43:M$66),0)*10*VLOOKUP(ROUNDDOWN($CB98,-1),宝石属性!$B$25:$N$41,2,0)*VLOOKUP(ROUNDDOWN($CB98,-1),宝石属性!$B$25:$N$41,3,0)+VLOOKUP($CC$2,职业被动!$B$6:$M$29,COLUMNS(职业被动!$B$6:M$29),0)*$CB98,0)</f>
        <v>979</v>
      </c>
      <c r="CM98" s="48">
        <f>属性价值和能力评分!$F$9+ROUND(属性价值和能力评分!$F$38*10,0)*CB98+ROUND((SUM(装备属性!$W$9:$W$14)+属性价值和能力评分!$F$38*1.25+1.4+2.8)*IF(CB98&lt;10,1,ROUNDDOWN(CB98,-1)),0)+15*VLOOKUP(ROUNDDOWN(CB98,-1),宝石属性!$B$26:$D$41,2,0)*6*VLOOKUP(ROUNDDOWN(CB98,-1),宝石属性!$B$26:$D$41,3,0)+(属性价值和能力评分!$F$49*9+属性价值和能力评分!$F$50*2+属性价值和能力评分!$F$53*8/5)*CB98</f>
        <v>17954</v>
      </c>
      <c r="CO98" s="1">
        <v>95</v>
      </c>
      <c r="CP98" s="9">
        <f>ROUND(属性投放!D$4+装备属性!D$4*IF($CO98&lt;10,1,ROUNDDOWN($CO98,-1))+SUM(属性投放!E$37:E$45)*$CO98+VLOOKUP($CP$2,一级属性!$E$41:$P$64,COLUMNS(一级属性!$E$41:G$64),0)*($CO98+0.25*IF($CO98&lt;10,1,ROUNDDOWN($CO98,-1)))+VLOOKUP($CP$2,宝石属性!$B$43:$M$66,COLUMNS(宝石属性!$B$43:D$66),0)*10*VLOOKUP(ROUNDDOWN($CO98,-1),宝石属性!$B$25:$N$41,2,0)*VLOOKUP(ROUNDDOWN($CO98,-1),宝石属性!$B$25:$N$41,3,0)+VLOOKUP($CP$2,职业被动!$B$6:$M$29,COLUMNS(职业被动!$B$6:D$29),0)*$CO98,0)</f>
        <v>4661</v>
      </c>
      <c r="CQ98" s="9">
        <f>ROUND(属性投放!E$4+装备属性!E$4*IF($CO98&lt;10,1,ROUNDDOWN($CO98,-1))+SUM(属性投放!F$37:F$45)*$CO98+VLOOKUP($CP$2,一级属性!$E$41:$P$64,COLUMNS(一级属性!$E$41:H$64),0)*($CO98+0.25*IF($CO98&lt;10,1,ROUNDDOWN($CO98,-1)))+VLOOKUP($CP$2,宝石属性!$B$43:$M$66,COLUMNS(宝石属性!$B$43:E$66),0)*10*VLOOKUP(ROUNDDOWN($CO98,-1),宝石属性!$B$25:$N$41,2,0)*VLOOKUP(ROUNDDOWN($CO98,-1),宝石属性!$B$25:$N$41,3,0)+VLOOKUP($CP$2,职业被动!$B$6:$M$29,COLUMNS(职业被动!$B$6:E$29),0)*$CO98,0)</f>
        <v>5301</v>
      </c>
      <c r="CR98" s="9">
        <f>ROUND(属性投放!F$4+装备属性!F$4*IF($CO98&lt;10,1,ROUNDDOWN($CO98,-1))+SUM(属性投放!G$37:G$45)*$CO98+VLOOKUP($CP$2,一级属性!$E$41:$P$64,COLUMNS(一级属性!$E$41:I$64),0)*($CO98+0.25*IF($CO98&lt;10,1,ROUNDDOWN($CO98,-1)))+VLOOKUP($CP$2,宝石属性!$B$43:$M$66,COLUMNS(宝石属性!$B$43:F$66),0)*10*VLOOKUP(ROUNDDOWN($CO98,-1),宝石属性!$B$25:$N$41,2,0)*VLOOKUP(ROUNDDOWN($CO98,-1),宝石属性!$B$25:$N$41,3,0)+VLOOKUP($CP$2,职业被动!$B$6:$M$29,COLUMNS(职业被动!$B$6:F$29),0)*$CO98,0)</f>
        <v>1028</v>
      </c>
      <c r="CS98" s="9">
        <f>ROUND(属性投放!G$4+装备属性!G$4*IF($CO98&lt;10,1,ROUNDDOWN($CO98,-1))+SUM(属性投放!H$37:H$45)*$CO98+VLOOKUP($CP$2,一级属性!$E$41:$P$64,COLUMNS(一级属性!$E$41:J$64),0)*($CO98+0.25*IF($CO98&lt;10,1,ROUNDDOWN($CO98,-1)))+VLOOKUP($CP$2,宝石属性!$B$43:$M$66,COLUMNS(宝石属性!$B$43:G$66),0)*10*VLOOKUP(ROUNDDOWN($CO98,-1),宝石属性!$B$25:$N$41,2,0)*VLOOKUP(ROUNDDOWN($CO98,-1),宝石属性!$B$25:$N$41,3,0)+VLOOKUP($CP$2,职业被动!$B$6:$M$29,COLUMNS(职业被动!$B$6:G$29),0)*$CO98,0)</f>
        <v>963</v>
      </c>
      <c r="CT98" s="9">
        <f>ROUND(属性投放!H$4+装备属性!H$4*IF($CO98&lt;10,1,ROUNDDOWN($CO98,-1))+SUM(属性投放!I$37:I$45)*$CO98+VLOOKUP($CP$2,一级属性!$E$41:$P$64,COLUMNS(一级属性!$E$41:K$64),0)*($CO98+0.25*IF($CO98&lt;10,1,ROUNDDOWN($CO98,-1)))+VLOOKUP($CP$2,宝石属性!$B$43:$M$66,COLUMNS(宝石属性!$B$43:H$66),0)*10*VLOOKUP(ROUNDDOWN($CO98,-1),宝石属性!$B$25:$N$41,2,0)*VLOOKUP(ROUNDDOWN($CO98,-1),宝石属性!$B$25:$N$41,3,0)+VLOOKUP($CP$2,职业被动!$B$6:$M$29,COLUMNS(职业被动!$B$6:H$29),0)*$CO98,0)</f>
        <v>1657</v>
      </c>
      <c r="CU98" s="9">
        <f>ROUND(属性投放!I$4+装备属性!I$4*IF($CO98&lt;10,1,ROUNDDOWN($CO98,-1))+SUM(属性投放!J$37:J$45)*$CO98+VLOOKUP($CP$2,一级属性!$E$41:$P$64,COLUMNS(一级属性!$E$41:L$64),0)*($CO98+0.25*IF($CO98&lt;10,1,ROUNDDOWN($CO98,-1)))+VLOOKUP($CP$2,宝石属性!$B$43:$M$66,COLUMNS(宝石属性!$B$43:I$66),0)*10*VLOOKUP(ROUNDDOWN($CO98,-1),宝石属性!$B$25:$N$41,2,0)*VLOOKUP(ROUNDDOWN($CO98,-1),宝石属性!$B$25:$N$41,3,0)+VLOOKUP($CP$2,职业被动!$B$6:$M$29,COLUMNS(职业被动!$B$6:I$29),0)*$CO98,0)</f>
        <v>1422</v>
      </c>
      <c r="CV98" s="9">
        <f>ROUND(属性投放!J$4+装备属性!J$4*IF($CO98&lt;10,1,ROUNDDOWN($CO98,-1))+SUM(属性投放!K$37:K$45)*$CO98+VLOOKUP($CP$2,一级属性!$E$41:$P$64,COLUMNS(一级属性!$E$41:M$64),0)*($CO98+0.25*IF($CO98&lt;10,1,ROUNDDOWN($CO98,-1)))+VLOOKUP($CP$2,宝石属性!$B$43:$M$66,COLUMNS(宝石属性!$B$43:J$66),0)*10*VLOOKUP(ROUNDDOWN($CO98,-1),宝石属性!$B$25:$N$41,2,0)*VLOOKUP(ROUNDDOWN($CO98,-1),宝石属性!$B$25:$N$41,3,0)+VLOOKUP($CP$2,职业被动!$B$6:$M$29,COLUMNS(职业被动!$B$6:J$29),0)*$CO98,0)</f>
        <v>602</v>
      </c>
      <c r="CW98" s="9">
        <f>ROUND(属性投放!K$4+装备属性!K$4*IF($CO98&lt;10,1,ROUNDDOWN($CO98,-1))+SUM(属性投放!L$37:L$45)*$CO98+VLOOKUP($CP$2,一级属性!$E$41:$P$64,COLUMNS(一级属性!$E$41:N$64),0)*($CO98+0.25*IF($CO98&lt;10,1,ROUNDDOWN($CO98,-1)))+VLOOKUP($CP$2,宝石属性!$B$43:$M$66,COLUMNS(宝石属性!$B$43:K$66),0)*10*VLOOKUP(ROUNDDOWN($CO98,-1),宝石属性!$B$25:$N$41,2,0)*VLOOKUP(ROUNDDOWN($CO98,-1),宝石属性!$B$25:$N$41,3,0)+VLOOKUP($CP$2,职业被动!$B$6:$M$29,COLUMNS(职业被动!$B$6:K$29),0)*$CO98,0)</f>
        <v>338</v>
      </c>
      <c r="CX98" s="9">
        <f>ROUND(属性投放!L$4+装备属性!L$4*IF($CO98&lt;10,1,ROUNDDOWN($CO98,-1))+SUM(属性投放!M$37:M$45)*$CO98+VLOOKUP($CP$2,一级属性!$E$41:$P$64,COLUMNS(一级属性!$E$41:O$64),0)*($CO98+0.25*IF($CO98&lt;10,1,ROUNDDOWN($CO98,-1)))+VLOOKUP($CP$2,宝石属性!$B$43:$M$66,COLUMNS(宝石属性!$B$43:L$66),0)*10*VLOOKUP(ROUNDDOWN($CO98,-1),宝石属性!$B$25:$N$41,2,0)*VLOOKUP(ROUNDDOWN($CO98,-1),宝石属性!$B$25:$N$41,3,0)+VLOOKUP($CP$2,职业被动!$B$6:$M$29,COLUMNS(职业被动!$B$6:L$29),0)*$CO98,0)</f>
        <v>29</v>
      </c>
      <c r="CY98" s="9">
        <f>ROUND(属性投放!M$4+装备属性!M$4*IF($CO98&lt;10,1,ROUNDDOWN($CO98,-1))+SUM(属性投放!N$37:N$45)*$CO98+VLOOKUP($CP$2,一级属性!$E$41:$P$64,COLUMNS(一级属性!$E$41:P$64),0)*($CO98+0.25*IF($CO98&lt;10,1,ROUNDDOWN($CO98,-1)))+VLOOKUP($CP$2,宝石属性!$B$43:$M$66,COLUMNS(宝石属性!$B$43:M$66),0)*10*VLOOKUP(ROUNDDOWN($CO98,-1),宝石属性!$B$25:$N$41,2,0)*VLOOKUP(ROUNDDOWN($CO98,-1),宝石属性!$B$25:$N$41,3,0)+VLOOKUP($CP$2,职业被动!$B$6:$M$29,COLUMNS(职业被动!$B$6:M$29),0)*$CO98,0)</f>
        <v>979</v>
      </c>
      <c r="CZ98" s="48">
        <f>属性价值和能力评分!$F$9+ROUND(属性价值和能力评分!$F$38*10,0)*CO98+ROUND((SUM(装备属性!$W$9:$W$14)+属性价值和能力评分!$F$38*1.25+1.4+2.8)*IF(CO98&lt;10,1,ROUNDDOWN(CO98,-1)),0)+15*VLOOKUP(ROUNDDOWN(CO98,-1),宝石属性!$B$26:$D$41,2,0)*6*VLOOKUP(ROUNDDOWN(CO98,-1),宝石属性!$B$26:$D$41,3,0)+(属性价值和能力评分!$F$49*9+属性价值和能力评分!$F$50*2+属性价值和能力评分!$F$53*8/5)*CO98</f>
        <v>17954</v>
      </c>
      <c r="DB98" s="1">
        <v>95</v>
      </c>
      <c r="DC98" s="9">
        <f>ROUND(属性投放!D$4+装备属性!D$4*IF($DB98&lt;10,1,ROUNDDOWN($DB98,-1))+SUM(属性投放!E$37:E$45)*$DB98+VLOOKUP($DC$2,一级属性!$E$41:$P$64,COLUMNS(一级属性!$E$41:G$64),0)*($DB98+0.25*IF($DB98&lt;10,1,ROUNDDOWN($DB98,-1)))+VLOOKUP($DC$2,宝石属性!$B$43:$M$66,COLUMNS(宝石属性!$B$43:D$66),0)*10*VLOOKUP(ROUNDDOWN($DB98,-1),宝石属性!$B$25:$N$41,2,0)*VLOOKUP(ROUNDDOWN($DB98,-1),宝石属性!$B$25:$N$41,3,0)+VLOOKUP($DC$2,职业被动!$B$6:$M$29,COLUMNS(职业被动!$B$6:D$29),0)*$DB98,0)</f>
        <v>5326</v>
      </c>
      <c r="DD98" s="9">
        <f>ROUND(属性投放!E$4+装备属性!E$4*IF($DB98&lt;10,1,ROUNDDOWN($DB98,-1))+SUM(属性投放!F$37:F$45)*$DB98+VLOOKUP($DC$2,一级属性!$E$41:$P$64,COLUMNS(一级属性!$E$41:H$64),0)*($DB98+0.25*IF($DB98&lt;10,1,ROUNDDOWN($DB98,-1)))+VLOOKUP($DC$2,宝石属性!$B$43:$M$66,COLUMNS(宝石属性!$B$43:E$66),0)*10*VLOOKUP(ROUNDDOWN($DB98,-1),宝石属性!$B$25:$N$41,2,0)*VLOOKUP(ROUNDDOWN($DB98,-1),宝石属性!$B$25:$N$41,3,0)+VLOOKUP($DC$2,职业被动!$B$6:$M$29,COLUMNS(职业被动!$B$6:E$29),0)*$DB98,0)</f>
        <v>2363</v>
      </c>
      <c r="DE98" s="9">
        <f>ROUND(属性投放!F$4+装备属性!F$4*IF($DB98&lt;10,1,ROUNDDOWN($DB98,-1))+SUM(属性投放!G$37:G$45)*$DB98+VLOOKUP($DC$2,一级属性!$E$41:$P$64,COLUMNS(一级属性!$E$41:I$64),0)*($DB98+0.25*IF($DB98&lt;10,1,ROUNDDOWN($DB98,-1)))+VLOOKUP($DC$2,宝石属性!$B$43:$M$66,COLUMNS(宝石属性!$B$43:F$66),0)*10*VLOOKUP(ROUNDDOWN($DB98,-1),宝石属性!$B$25:$N$41,2,0)*VLOOKUP(ROUNDDOWN($DB98,-1),宝石属性!$B$25:$N$41,3,0)+VLOOKUP($DC$2,职业被动!$B$6:$M$29,COLUMNS(职业被动!$B$6:F$29),0)*$DB98,0)</f>
        <v>1028</v>
      </c>
      <c r="DF98" s="9">
        <f>ROUND(属性投放!G$4+装备属性!G$4*IF($DB98&lt;10,1,ROUNDDOWN($DB98,-1))+SUM(属性投放!H$37:H$45)*$DB98+VLOOKUP($DC$2,一级属性!$E$41:$P$64,COLUMNS(一级属性!$E$41:J$64),0)*($DB98+0.25*IF($DB98&lt;10,1,ROUNDDOWN($DB98,-1)))+VLOOKUP($DC$2,宝石属性!$B$43:$M$66,COLUMNS(宝石属性!$B$43:G$66),0)*10*VLOOKUP(ROUNDDOWN($DB98,-1),宝石属性!$B$25:$N$41,2,0)*VLOOKUP(ROUNDDOWN($DB98,-1),宝石属性!$B$25:$N$41,3,0)+VLOOKUP($DC$2,职业被动!$B$6:$M$29,COLUMNS(职业被动!$B$6:G$29),0)*$DB98,0)</f>
        <v>2686</v>
      </c>
      <c r="DG98" s="9">
        <f>ROUND(属性投放!H$4+装备属性!H$4*IF($DB98&lt;10,1,ROUNDDOWN($DB98,-1))+SUM(属性投放!I$37:I$45)*$DB98+VLOOKUP($DC$2,一级属性!$E$41:$P$64,COLUMNS(一级属性!$E$41:K$64),0)*($DB98+0.25*IF($DB98&lt;10,1,ROUNDDOWN($DB98,-1)))+VLOOKUP($DC$2,宝石属性!$B$43:$M$66,COLUMNS(宝石属性!$B$43:H$66),0)*10*VLOOKUP(ROUNDDOWN($DB98,-1),宝石属性!$B$25:$N$41,2,0)*VLOOKUP(ROUNDDOWN($DB98,-1),宝石属性!$B$25:$N$41,3,0)+VLOOKUP($DC$2,职业被动!$B$6:$M$29,COLUMNS(职业被动!$B$6:H$29),0)*$DB98,0)</f>
        <v>639</v>
      </c>
      <c r="DH98" s="9">
        <f>ROUND(属性投放!I$4+装备属性!I$4*IF($DB98&lt;10,1,ROUNDDOWN($DB98,-1))+SUM(属性投放!J$37:J$45)*$DB98+VLOOKUP($DC$2,一级属性!$E$41:$P$64,COLUMNS(一级属性!$E$41:L$64),0)*($DB98+0.25*IF($DB98&lt;10,1,ROUNDDOWN($DB98,-1)))+VLOOKUP($DC$2,宝石属性!$B$43:$M$66,COLUMNS(宝石属性!$B$43:I$66),0)*10*VLOOKUP(ROUNDDOWN($DB98,-1),宝石属性!$B$25:$N$41,2,0)*VLOOKUP(ROUNDDOWN($DB98,-1),宝石属性!$B$25:$N$41,3,0)+VLOOKUP($DC$2,职业被动!$B$6:$M$29,COLUMNS(职业被动!$B$6:I$29),0)*$DB98,0)</f>
        <v>974</v>
      </c>
      <c r="DI98" s="9">
        <f>ROUND(属性投放!J$4+装备属性!J$4*IF($DB98&lt;10,1,ROUNDDOWN($DB98,-1))+SUM(属性投放!K$37:K$45)*$DB98+VLOOKUP($DC$2,一级属性!$E$41:$P$64,COLUMNS(一级属性!$E$41:M$64),0)*($DB98+0.25*IF($DB98&lt;10,1,ROUNDDOWN($DB98,-1)))+VLOOKUP($DC$2,宝石属性!$B$43:$M$66,COLUMNS(宝石属性!$B$43:J$66),0)*10*VLOOKUP(ROUNDDOWN($DB98,-1),宝石属性!$B$25:$N$41,2,0)*VLOOKUP(ROUNDDOWN($DB98,-1),宝石属性!$B$25:$N$41,3,0)+VLOOKUP($DC$2,职业被动!$B$6:$M$29,COLUMNS(职业被动!$B$6:J$29),0)*$DB98,0)</f>
        <v>719</v>
      </c>
      <c r="DJ98" s="9">
        <f>ROUND(属性投放!K$4+装备属性!K$4*IF($DB98&lt;10,1,ROUNDDOWN($DB98,-1))+SUM(属性投放!L$37:L$45)*$DB98+VLOOKUP($DC$2,一级属性!$E$41:$P$64,COLUMNS(一级属性!$E$41:N$64),0)*($DB98+0.25*IF($DB98&lt;10,1,ROUNDDOWN($DB98,-1)))+VLOOKUP($DC$2,宝石属性!$B$43:$M$66,COLUMNS(宝石属性!$B$43:K$66),0)*10*VLOOKUP(ROUNDDOWN($DB98,-1),宝石属性!$B$25:$N$41,2,0)*VLOOKUP(ROUNDDOWN($DB98,-1),宝石属性!$B$25:$N$41,3,0)+VLOOKUP($DC$2,职业被动!$B$6:$M$29,COLUMNS(职业被动!$B$6:K$29),0)*$DB98,0)</f>
        <v>498</v>
      </c>
      <c r="DK98" s="9">
        <f>ROUND(属性投放!L$4+装备属性!L$4*IF($DB98&lt;10,1,ROUNDDOWN($DB98,-1))+SUM(属性投放!M$37:M$45)*$DB98+VLOOKUP($DC$2,一级属性!$E$41:$P$64,COLUMNS(一级属性!$E$41:O$64),0)*($DB98+0.25*IF($DB98&lt;10,1,ROUNDDOWN($DB98,-1)))+VLOOKUP($DC$2,宝石属性!$B$43:$M$66,COLUMNS(宝石属性!$B$43:L$66),0)*10*VLOOKUP(ROUNDDOWN($DB98,-1),宝石属性!$B$25:$N$41,2,0)*VLOOKUP(ROUNDDOWN($DB98,-1),宝石属性!$B$25:$N$41,3,0)+VLOOKUP($DC$2,职业被动!$B$6:$M$29,COLUMNS(职业被动!$B$6:L$29),0)*$DB98,0)</f>
        <v>29</v>
      </c>
      <c r="DL98" s="9">
        <f>ROUND(属性投放!M$4+装备属性!M$4*IF($DB98&lt;10,1,ROUNDDOWN($DB98,-1))+SUM(属性投放!N$37:N$45)*$DB98+VLOOKUP($DC$2,一级属性!$E$41:$P$64,COLUMNS(一级属性!$E$41:P$64),0)*($DB98+0.25*IF($DB98&lt;10,1,ROUNDDOWN($DB98,-1)))+VLOOKUP($DC$2,宝石属性!$B$43:$M$66,COLUMNS(宝石属性!$B$43:M$66),0)*10*VLOOKUP(ROUNDDOWN($DB98,-1),宝石属性!$B$25:$N$41,2,0)*VLOOKUP(ROUNDDOWN($DB98,-1),宝石属性!$B$25:$N$41,3,0)+VLOOKUP($DC$2,职业被动!$B$6:$M$29,COLUMNS(职业被动!$B$6:M$29),0)*$DB98,0)</f>
        <v>979</v>
      </c>
      <c r="DM98" s="48">
        <f>属性价值和能力评分!$F$9+ROUND(属性价值和能力评分!$F$38*10,0)*DB98+ROUND((SUM(装备属性!$W$9:$W$14)+属性价值和能力评分!$F$38*1.25+1.4+2.8)*IF(DB98&lt;10,1,ROUNDDOWN(DB98,-1)),0)+15*VLOOKUP(ROUNDDOWN(DB98,-1),宝石属性!$B$26:$D$41,2,0)*6*VLOOKUP(ROUNDDOWN(DB98,-1),宝石属性!$B$26:$D$41,3,0)+(属性价值和能力评分!$F$49*9+属性价值和能力评分!$F$50*2+属性价值和能力评分!$F$53*8/5)*DB98</f>
        <v>17954</v>
      </c>
      <c r="DO98" s="1">
        <v>95</v>
      </c>
      <c r="DP98" s="9">
        <f>ROUND(属性投放!D$4+装备属性!D$4*IF($DO98&lt;10,1,ROUNDDOWN($DO98,-1))+SUM(属性投放!E$37:E$45)*$DO98+VLOOKUP($DP$2,一级属性!$E$41:$P$64,COLUMNS(一级属性!$E$41:G$64),0)*($DO98+0.25*IF($DO98&lt;10,1,ROUNDDOWN($DO98,-1)))+VLOOKUP($DP$2,宝石属性!$B$43:$M$66,COLUMNS(宝石属性!$B$43:D$66),0)*10*VLOOKUP(ROUNDDOWN($DO98,-1),宝石属性!$B$25:$N$41,2,0)*VLOOKUP(ROUNDDOWN($DO98,-1),宝石属性!$B$25:$N$41,3,0)+VLOOKUP($DP$2,职业被动!$B$6:$M$29,COLUMNS(职业被动!$B$6:D$29),0)*$DO98,0)</f>
        <v>11491</v>
      </c>
      <c r="DQ98" s="9">
        <f>ROUND(属性投放!E$4+装备属性!E$4*IF($DO98&lt;10,1,ROUNDDOWN($DO98,-1))+SUM(属性投放!F$37:F$45)*$DO98+VLOOKUP($DP$2,一级属性!$E$41:$P$64,COLUMNS(一级属性!$E$41:H$64),0)*($DO98+0.25*IF($DO98&lt;10,1,ROUNDDOWN($DO98,-1)))+VLOOKUP($DP$2,宝石属性!$B$43:$M$66,COLUMNS(宝石属性!$B$43:E$66),0)*10*VLOOKUP(ROUNDDOWN($DO98,-1),宝石属性!$B$25:$N$41,2,0)*VLOOKUP(ROUNDDOWN($DO98,-1),宝石属性!$B$25:$N$41,3,0)+VLOOKUP($DP$2,职业被动!$B$6:$M$29,COLUMNS(职业被动!$B$6:E$29),0)*$DO98,0)</f>
        <v>2363</v>
      </c>
      <c r="DR98" s="9">
        <f>ROUND(属性投放!F$4+装备属性!F$4*IF($DO98&lt;10,1,ROUNDDOWN($DO98,-1))+SUM(属性投放!G$37:G$45)*$DO98+VLOOKUP($DP$2,一级属性!$E$41:$P$64,COLUMNS(一级属性!$E$41:I$64),0)*($DO98+0.25*IF($DO98&lt;10,1,ROUNDDOWN($DO98,-1)))+VLOOKUP($DP$2,宝石属性!$B$43:$M$66,COLUMNS(宝石属性!$B$43:F$66),0)*10*VLOOKUP(ROUNDDOWN($DO98,-1),宝石属性!$B$25:$N$41,2,0)*VLOOKUP(ROUNDDOWN($DO98,-1),宝石属性!$B$25:$N$41,3,0)+VLOOKUP($DP$2,职业被动!$B$6:$M$29,COLUMNS(职业被动!$B$6:F$29),0)*$DO98,0)</f>
        <v>1028</v>
      </c>
      <c r="DS98" s="9">
        <f>ROUND(属性投放!G$4+装备属性!G$4*IF($DO98&lt;10,1,ROUNDDOWN($DO98,-1))+SUM(属性投放!H$37:H$45)*$DO98+VLOOKUP($DP$2,一级属性!$E$41:$P$64,COLUMNS(一级属性!$E$41:J$64),0)*($DO98+0.25*IF($DO98&lt;10,1,ROUNDDOWN($DO98,-1)))+VLOOKUP($DP$2,宝石属性!$B$43:$M$66,COLUMNS(宝石属性!$B$43:G$66),0)*10*VLOOKUP(ROUNDDOWN($DO98,-1),宝石属性!$B$25:$N$41,2,0)*VLOOKUP(ROUNDDOWN($DO98,-1),宝石属性!$B$25:$N$41,3,0)+VLOOKUP($DP$2,职业被动!$B$6:$M$29,COLUMNS(职业被动!$B$6:G$29),0)*$DO98,0)</f>
        <v>963</v>
      </c>
      <c r="DT98" s="9">
        <f>ROUND(属性投放!H$4+装备属性!H$4*IF($DO98&lt;10,1,ROUNDDOWN($DO98,-1))+SUM(属性投放!I$37:I$45)*$DO98+VLOOKUP($DP$2,一级属性!$E$41:$P$64,COLUMNS(一级属性!$E$41:K$64),0)*($DO98+0.25*IF($DO98&lt;10,1,ROUNDDOWN($DO98,-1)))+VLOOKUP($DP$2,宝石属性!$B$43:$M$66,COLUMNS(宝石属性!$B$43:H$66),0)*10*VLOOKUP(ROUNDDOWN($DO98,-1),宝石属性!$B$25:$N$41,2,0)*VLOOKUP(ROUNDDOWN($DO98,-1),宝石属性!$B$25:$N$41,3,0)+VLOOKUP($DP$2,职业被动!$B$6:$M$29,COLUMNS(职业被动!$B$6:H$29),0)*$DO98,0)</f>
        <v>734</v>
      </c>
      <c r="DU98" s="9">
        <f>ROUND(属性投放!I$4+装备属性!I$4*IF($DO98&lt;10,1,ROUNDDOWN($DO98,-1))+SUM(属性投放!J$37:J$45)*$DO98+VLOOKUP($DP$2,一级属性!$E$41:$P$64,COLUMNS(一级属性!$E$41:L$64),0)*($DO98+0.25*IF($DO98&lt;10,1,ROUNDDOWN($DO98,-1)))+VLOOKUP($DP$2,宝石属性!$B$43:$M$66,COLUMNS(宝石属性!$B$43:I$66),0)*10*VLOOKUP(ROUNDDOWN($DO98,-1),宝石属性!$B$25:$N$41,2,0)*VLOOKUP(ROUNDDOWN($DO98,-1),宝石属性!$B$25:$N$41,3,0)+VLOOKUP($DP$2,职业被动!$B$6:$M$29,COLUMNS(职业被动!$B$6:I$29),0)*$DO98,0)</f>
        <v>974</v>
      </c>
      <c r="DV98" s="9">
        <f>ROUND(属性投放!J$4+装备属性!J$4*IF($DO98&lt;10,1,ROUNDDOWN($DO98,-1))+SUM(属性投放!K$37:K$45)*$DO98+VLOOKUP($DP$2,一级属性!$E$41:$P$64,COLUMNS(一级属性!$E$41:M$64),0)*($DO98+0.25*IF($DO98&lt;10,1,ROUNDDOWN($DO98,-1)))+VLOOKUP($DP$2,宝石属性!$B$43:$M$66,COLUMNS(宝石属性!$B$43:J$66),0)*10*VLOOKUP(ROUNDDOWN($DO98,-1),宝石属性!$B$25:$N$41,2,0)*VLOOKUP(ROUNDDOWN($DO98,-1),宝石属性!$B$25:$N$41,3,0)+VLOOKUP($DP$2,职业被动!$B$6:$M$29,COLUMNS(职业被动!$B$6:J$29),0)*$DO98,0)</f>
        <v>719</v>
      </c>
      <c r="DW98" s="9">
        <f>ROUND(属性投放!K$4+装备属性!K$4*IF($DO98&lt;10,1,ROUNDDOWN($DO98,-1))+SUM(属性投放!L$37:L$45)*$DO98+VLOOKUP($DP$2,一级属性!$E$41:$P$64,COLUMNS(一级属性!$E$41:N$64),0)*($DO98+0.25*IF($DO98&lt;10,1,ROUNDDOWN($DO98,-1)))+VLOOKUP($DP$2,宝石属性!$B$43:$M$66,COLUMNS(宝石属性!$B$43:K$66),0)*10*VLOOKUP(ROUNDDOWN($DO98,-1),宝石属性!$B$25:$N$41,2,0)*VLOOKUP(ROUNDDOWN($DO98,-1),宝石属性!$B$25:$N$41,3,0)+VLOOKUP($DP$2,职业被动!$B$6:$M$29,COLUMNS(职业被动!$B$6:K$29),0)*$DO98,0)</f>
        <v>498</v>
      </c>
      <c r="DX98" s="9">
        <f>ROUND(属性投放!L$4+装备属性!L$4*IF($DO98&lt;10,1,ROUNDDOWN($DO98,-1))+SUM(属性投放!M$37:M$45)*$DO98+VLOOKUP($DP$2,一级属性!$E$41:$P$64,COLUMNS(一级属性!$E$41:O$64),0)*($DO98+0.25*IF($DO98&lt;10,1,ROUNDDOWN($DO98,-1)))+VLOOKUP($DP$2,宝石属性!$B$43:$M$66,COLUMNS(宝石属性!$B$43:L$66),0)*10*VLOOKUP(ROUNDDOWN($DO98,-1),宝石属性!$B$25:$N$41,2,0)*VLOOKUP(ROUNDDOWN($DO98,-1),宝石属性!$B$25:$N$41,3,0)+VLOOKUP($DP$2,职业被动!$B$6:$M$29,COLUMNS(职业被动!$B$6:L$29),0)*$DO98,0)</f>
        <v>29</v>
      </c>
      <c r="DY98" s="9">
        <f>ROUND(属性投放!M$4+装备属性!M$4*IF($DO98&lt;10,1,ROUNDDOWN($DO98,-1))+SUM(属性投放!N$37:N$45)*$DO98+VLOOKUP($DP$2,一级属性!$E$41:$P$64,COLUMNS(一级属性!$E$41:P$64),0)*($DO98+0.25*IF($DO98&lt;10,1,ROUNDDOWN($DO98,-1)))+VLOOKUP($DP$2,宝石属性!$B$43:$M$66,COLUMNS(宝石属性!$B$43:M$66),0)*10*VLOOKUP(ROUNDDOWN($DO98,-1),宝石属性!$B$25:$N$41,2,0)*VLOOKUP(ROUNDDOWN($DO98,-1),宝石属性!$B$25:$N$41,3,0)+VLOOKUP($DP$2,职业被动!$B$6:$M$29,COLUMNS(职业被动!$B$6:M$29),0)*$DO98,0)</f>
        <v>979</v>
      </c>
      <c r="DZ98" s="48">
        <f>属性价值和能力评分!$F$9+ROUND(属性价值和能力评分!$F$38*10,0)*DO98+ROUND((SUM(装备属性!$W$9:$W$14)+属性价值和能力评分!$F$38*1.25+1.4+2.8)*IF(DO98&lt;10,1,ROUNDDOWN(DO98,-1)),0)+15*VLOOKUP(ROUNDDOWN(DO98,-1),宝石属性!$B$26:$D$41,2,0)*6*VLOOKUP(ROUNDDOWN(DO98,-1),宝石属性!$B$26:$D$41,3,0)+(属性价值和能力评分!$F$49*9+属性价值和能力评分!$F$50*2+属性价值和能力评分!$F$53*8/5)*DO98</f>
        <v>17954</v>
      </c>
      <c r="EA98" s="17"/>
      <c r="EB98" s="1">
        <v>95</v>
      </c>
      <c r="EC98" s="1">
        <f>ROUND(CC98/MAX(CE98/10,((CE98*(1+属性投放!$E$8)-CF98+属性投放!$F$8*EB98)*(1+属性投放!$G$8)*(1+属性投放!$H$8))),1)</f>
        <v>2.9</v>
      </c>
      <c r="ED98" s="1">
        <f>ROUND(CP98/MAX(CE98/10,((CE98*(1+属性投放!$E$8)-CS98+属性投放!$F$8*EB98)*(1+属性投放!$G$8)*(1+属性投放!$H$8))),1)</f>
        <v>2.7</v>
      </c>
      <c r="EE98" s="1">
        <f>ROUND(DC98/MAX(CE98/10,((CE98*(1+属性投放!$E$8)-DF98+属性投放!$F$8*EB98)*(1+属性投放!$G$8)*(1+属性投放!$H$8))),1)</f>
        <v>24.5</v>
      </c>
      <c r="EF98" s="1">
        <f>ROUND(DP98/MAX(CE98/10,((CE98*(1+属性投放!$E$8)-DS98+属性投放!$F$8*EB98)*(1+属性投放!$G$8)*(1+属性投放!$H$8))),1)</f>
        <v>6.7</v>
      </c>
      <c r="EH98" s="1">
        <f>ROUND(CC98/MAX(属性投放!$F$9*EB98,((CT98*(1+属性投放!$E$9)-CH98+属性投放!$F$9*EB98)*(1+属性投放!$G$9)*(1+属性投放!$H$9))),1)</f>
        <v>2.6</v>
      </c>
      <c r="EI98" s="1">
        <f>ROUND(CP98/MAX(属性投放!$F$9*EB98,((CT98*(1+属性投放!$E$9)-CU98+属性投放!$F$9*EB98)*(1+属性投放!$G$9)*(1+属性投放!$H$9))),1)</f>
        <v>3.3</v>
      </c>
      <c r="EJ98" s="1">
        <f>ROUND(DC98/MAX(属性投放!$F$9*EB98,((CT98*(1+属性投放!$E$9)-DH98+属性投放!$F$9*EB98)*(1+属性投放!$G$9)*(1+属性投放!$H$9))),1)</f>
        <v>2.8</v>
      </c>
      <c r="EK98" s="1">
        <f>ROUND(DP98/MAX(属性投放!$F$9*EB98,((CT98*(1+属性投放!$E$9)-DU98+属性投放!$F$9*EB98)*(1+属性投放!$G$9)*(1+属性投放!$H$9))),1)</f>
        <v>6</v>
      </c>
      <c r="EM98" s="1">
        <f>ROUND(CC98/((BW98*(1+属性投放!$E$10)+属性投放!$F$10*EB98)*(1+属性投放!$G$10)*(1+属性投放!$H$10)),1)</f>
        <v>5.6</v>
      </c>
      <c r="EN98" s="1">
        <f>ROUND(CP98/((BW98*(1+属性投放!$E$10)+属性投放!$F$10*EB98)*(1+属性投放!$G$10)*(1+属性投放!$H$10)),1)</f>
        <v>5.6</v>
      </c>
      <c r="EO98" s="1">
        <f>ROUND(DC98/((BW98*(1+属性投放!$E$10)+属性投放!$F$10*EB98)*(1+属性投放!$G$10)*(1+属性投放!$H$10)),1)</f>
        <v>6.4</v>
      </c>
      <c r="EP98" s="1">
        <f>ROUND(DP98/((BW98*(1+属性投放!$E$10)+属性投放!$F$10*EB98)*(1+属性投放!$G$10)*(1+属性投放!$H$10)),1)</f>
        <v>13.8</v>
      </c>
    </row>
    <row r="99" spans="2:146">
      <c r="B99" s="1">
        <v>96</v>
      </c>
      <c r="C99" s="9">
        <f>ROUND(属性投放!D$4+装备属性!D$4*IF($B99&lt;10,1,ROUNDDOWN($B99,-1))+SUM(属性投放!E$37:E$45)*$B99+VLOOKUP($C$2,一级属性!$E$41:$P$64,COLUMNS(一级属性!$E$41:G$64),0)*($B99+0.25*IF($B99&lt;10,1,ROUNDDOWN($B99,-1)))+VLOOKUP($C$2,宝石属性!$B$43:$M$66,COLUMNS(宝石属性!$B$43:D$66),0)*10*VLOOKUP(ROUNDDOWN($B99,-1),宝石属性!$B$25:$N$41,2,0)*VLOOKUP(ROUNDDOWN($B99,-1),宝石属性!$B$25:$N$41,3,0)+VLOOKUP($C$2,职业被动!$B$6:$M$29,COLUMNS(职业被动!$B$6:D$29),0)*$B99,0)</f>
        <v>5632</v>
      </c>
      <c r="D99" s="9">
        <f>ROUND(属性投放!E$4+装备属性!E$4*IF($B99&lt;10,1,ROUNDDOWN($B99,-1))+SUM(属性投放!F$37:F$38)*$B99+VLOOKUP($C$2,一级属性!$E$67:$P$90,COLUMNS(一级属性!$E$67:H$90),0)*$B99+VLOOKUP($C$2,宝石属性!$B$43:$M$66,COLUMNS(宝石属性!$B$43:E$66),0)*10*VLOOKUP(ROUNDDOWN($B99,-1),宝石属性!$B$25:$N$41,2,0)*VLOOKUP(ROUNDDOWN($B99,-1),宝石属性!$B$25:$N$41,3,0)+VLOOKUP($C$2,职业被动!$B$6:$M$29,COLUMNS(职业被动!$B$6:E$29),0)*$B99,0)</f>
        <v>2378</v>
      </c>
      <c r="E99" s="9">
        <f>ROUND(属性投放!F$4+装备属性!F$4*IF($B99&lt;10,1,ROUNDDOWN($B99,-1))+SUM(属性投放!G$37:G$38)*$B99+VLOOKUP($C$2,一级属性!$E$67:$P$90,COLUMNS(一级属性!$E$67:I$90),0)*$B99+VLOOKUP($C$2,宝石属性!$B$43:$M$66,COLUMNS(宝石属性!$B$43:F$66),0)*10*VLOOKUP(ROUNDDOWN($B99,-1),宝石属性!$B$25:$N$41,2,0)*VLOOKUP(ROUNDDOWN($B99,-1),宝石属性!$B$25:$N$41,3,0)+VLOOKUP($C$2,职业被动!$B$6:$M$29,COLUMNS(职业被动!$B$6:F$29),0)*$B99,0)</f>
        <v>1910</v>
      </c>
      <c r="F99" s="9">
        <f>ROUND(属性投放!G$4+装备属性!G$4*IF($B99&lt;10,1,ROUNDDOWN($B99,-1))+SUM(属性投放!H$37:H$38)*$B99+VLOOKUP($C$2,一级属性!$E$67:$P$90,COLUMNS(一级属性!$E$67:J$90),0)*$B99+VLOOKUP($C$2,宝石属性!$B$43:$M$66,COLUMNS(宝石属性!$B$43:G$66),0)*10*VLOOKUP(ROUNDDOWN($B99,-1),宝石属性!$B$25:$N$41,2,0)*VLOOKUP(ROUNDDOWN($B99,-1),宝石属性!$B$25:$N$41,3,0)+VLOOKUP($C$2,职业被动!$B$6:$M$29,COLUMNS(职业被动!$B$6:G$29),0)*$B99,0)</f>
        <v>1062</v>
      </c>
      <c r="G99" s="9">
        <f>ROUND(属性投放!H$4+装备属性!H$4*IF($B99&lt;10,1,ROUNDDOWN($B99,-1))+SUM(属性投放!I$37:I$38)*$B99+VLOOKUP($C$2,一级属性!$E$67:$P$90,COLUMNS(一级属性!$E$67:K$90),0)*$B99+VLOOKUP($C$2,宝石属性!$B$43:$M$66,COLUMNS(宝石属性!$B$43:H$66),0)*10*VLOOKUP(ROUNDDOWN($B99,-1),宝石属性!$B$25:$N$41,2,0)*VLOOKUP(ROUNDDOWN($B99,-1),宝石属性!$B$25:$N$41,3,0)+VLOOKUP($C$2,职业被动!$B$6:$M$29,COLUMNS(职业被动!$B$6:H$29),0)*$B99,0)</f>
        <v>641</v>
      </c>
      <c r="H99" s="9">
        <f>ROUND(属性投放!I$4+装备属性!I$4*IF($B99&lt;10,1,ROUNDDOWN($B99,-1))+SUM(属性投放!J$37:J$38)*$B99+VLOOKUP($C$2,一级属性!$E$67:$P$90,COLUMNS(一级属性!$E$67:L$90),0)*$B99+VLOOKUP($C$2,宝石属性!$B$43:$M$66,COLUMNS(宝石属性!$B$43:I$66),0)*10*VLOOKUP(ROUNDDOWN($B99,-1),宝石属性!$B$25:$N$41,2,0)*VLOOKUP(ROUNDDOWN($B99,-1),宝石属性!$B$25:$N$41,3,0)+VLOOKUP($C$2,职业被动!$B$6:$M$29,COLUMNS(职业被动!$B$6:I$29),0)*$B99,0)</f>
        <v>1078</v>
      </c>
      <c r="I99" s="9">
        <f>ROUND(属性投放!J$4+装备属性!J$4*IF($B99&lt;10,1,ROUNDDOWN($B99,-1))+SUM(属性投放!K$37:K$38)*$B99+VLOOKUP($C$2,一级属性!$E$67:$P$90,COLUMNS(一级属性!$E$67:M$90),0)*$B99+VLOOKUP($C$2,宝石属性!$B$43:$M$66,COLUMNS(宝石属性!$B$43:J$66),0)*10*VLOOKUP(ROUNDDOWN($B99,-1),宝石属性!$B$25:$N$41,2,0)*VLOOKUP(ROUNDDOWN($B99,-1),宝石属性!$B$25:$N$41,3,0)+VLOOKUP($C$2,职业被动!$B$6:$M$29,COLUMNS(职业被动!$B$6:J$29),0)*$B99,0)</f>
        <v>725</v>
      </c>
      <c r="J99" s="9">
        <f>ROUND(属性投放!K$4+装备属性!K$4*IF($B99&lt;10,1,ROUNDDOWN($B99,-1))+SUM(属性投放!L$37:L$38)*$B99+VLOOKUP($C$2,一级属性!$E$67:$P$90,COLUMNS(一级属性!$E$67:N$90),0)*$B99+VLOOKUP($C$2,宝石属性!$B$43:$M$66,COLUMNS(宝石属性!$B$43:K$66),0)*10*VLOOKUP(ROUNDDOWN($B99,-1),宝石属性!$B$25:$N$41,2,0)*VLOOKUP(ROUNDDOWN($B99,-1),宝石属性!$B$25:$N$41,3,0)+VLOOKUP($C$2,职业被动!$B$6:$M$29,COLUMNS(职业被动!$B$6:K$29),0)*$B99,0)</f>
        <v>338</v>
      </c>
      <c r="K99" s="9">
        <f>ROUND(属性投放!L$4+装备属性!L$4*IF($B99&lt;10,1,ROUNDDOWN($B99,-1))+SUM(属性投放!M$37:M$38)*$B99+VLOOKUP($C$2,一级属性!$E$67:$P$90,COLUMNS(一级属性!$E$67:O$90),0)*$B99+VLOOKUP($C$2,宝石属性!$B$43:$M$66,COLUMNS(宝石属性!$B$43:L$66),0)*10*VLOOKUP(ROUNDDOWN($B99,-1),宝石属性!$B$25:$N$41,2,0)*VLOOKUP(ROUNDDOWN($B99,-1),宝石属性!$B$25:$N$41,3,0)+VLOOKUP($C$2,职业被动!$B$6:$M$29,COLUMNS(职业被动!$B$6:L$29),0)*$B99,0)</f>
        <v>29</v>
      </c>
      <c r="L99" s="9">
        <f>ROUND(属性投放!M$4+装备属性!M$4*IF($B99&lt;10,1,ROUNDDOWN($B99,-1))+SUM(属性投放!N$37:N$38)*$B99+VLOOKUP($C$2,一级属性!$E$67:$P$90,COLUMNS(一级属性!$E$67:P$90),0)*$B99+VLOOKUP($C$2,宝石属性!$B$43:$M$66,COLUMNS(宝石属性!$B$43:M$66),0)*10*VLOOKUP(ROUNDDOWN($B99,-1),宝石属性!$B$25:$N$41,2,0)*VLOOKUP(ROUNDDOWN($B99,-1),宝石属性!$B$25:$N$41,3,0)+VLOOKUP($C$2,职业被动!$B$6:$M$29,COLUMNS(职业被动!$B$6:M$29),0)*$B99,0)</f>
        <v>1069</v>
      </c>
      <c r="M99" s="48">
        <f>属性价值和能力评分!$F$9+ROUND(属性价值和能力评分!$F$38*10,0)*B99+ROUND((SUM(装备属性!$W$9:$W$14)+属性价值和能力评分!$F$38*1.25+1.4+2.8)*IF(B99&lt;10,1,ROUNDDOWN(B99,-1)),0)+15*VLOOKUP(ROUNDDOWN(B99,-1),宝石属性!$B$26:$D$41,2,0)*6*VLOOKUP(ROUNDDOWN(B99,-1),宝石属性!$B$26:$D$41,3,0)+(属性价值和能力评分!$F$49*9+属性价值和能力评分!$F$50*2+属性价值和能力评分!$F$53*8/5)*B99</f>
        <v>18074</v>
      </c>
      <c r="N99" s="20"/>
      <c r="O99" s="1">
        <v>96</v>
      </c>
      <c r="P99" s="9">
        <f>ROUND(属性投放!D$4+装备属性!D$4*IF($O99&lt;10,1,ROUNDDOWN($O99,-1))+SUM(属性投放!E$37:E$45)*$O99+VLOOKUP($P$2,一级属性!$E$41:$P$64,COLUMNS(一级属性!$E$41:G$64),0)*($O99+0.25*IF($O99&lt;10,1,ROUNDDOWN($O99,-1)))+VLOOKUP($P$2,宝石属性!$B$43:$M$66,COLUMNS(宝石属性!$B$43:D$66),0)*10*VLOOKUP(ROUNDDOWN($O99,-1),宝石属性!$B$25:$N$41,2,0)*VLOOKUP(ROUNDDOWN($O99,-1),宝石属性!$B$25:$N$41,3,0)+VLOOKUP($P$2,职业被动!$B$6:$M$29,COLUMNS(职业被动!$B$6:D$29),0)*$O99,0)</f>
        <v>6976</v>
      </c>
      <c r="Q99" s="9">
        <f>ROUND(属性投放!E$4+装备属性!E$4*IF($O99&lt;10,1,ROUNDDOWN($O99,-1))+SUM(属性投放!F$37:F$45)*$O99+VLOOKUP($P$2,一级属性!$E$41:$P$64,COLUMNS(一级属性!$E$41:H$64),0)*($O99+0.25*IF($O99&lt;10,1,ROUNDDOWN($O99,-1)))+VLOOKUP($P$2,宝石属性!$B$43:$M$66,COLUMNS(宝石属性!$B$43:E$66),0)*10*VLOOKUP(ROUNDDOWN($O99,-1),宝石属性!$B$25:$N$41,2,0)*VLOOKUP(ROUNDDOWN($O99,-1),宝石属性!$B$25:$N$41,3,0)+VLOOKUP($P$2,职业被动!$B$6:$M$29,COLUMNS(职业被动!$B$6:E$29),0)*$O99,0)</f>
        <v>4156</v>
      </c>
      <c r="R99" s="9">
        <f>ROUND(属性投放!F$4+装备属性!F$4*IF($O99&lt;10,1,ROUNDDOWN($O99,-1))+SUM(属性投放!G$37:G$45)*$O99+VLOOKUP($P$2,一级属性!$E$41:$P$64,COLUMNS(一级属性!$E$41:I$64),0)*($O99+0.25*IF($O99&lt;10,1,ROUNDDOWN($O99,-1)))+VLOOKUP($P$2,宝石属性!$B$43:$M$66,COLUMNS(宝石属性!$B$43:F$66),0)*10*VLOOKUP(ROUNDDOWN($O99,-1),宝石属性!$B$25:$N$41,2,0)*VLOOKUP(ROUNDDOWN($O99,-1),宝石属性!$B$25:$N$41,3,0)+VLOOKUP($P$2,职业被动!$B$6:$M$29,COLUMNS(职业被动!$B$6:F$29),0)*$O99,0)</f>
        <v>1030</v>
      </c>
      <c r="S99" s="9">
        <f>ROUND(属性投放!G$4+装备属性!G$4*IF($O99&lt;10,1,ROUNDDOWN($O99,-1))+SUM(属性投放!H$37:H$45)*$O99+VLOOKUP($P$2,一级属性!$E$41:$P$64,COLUMNS(一级属性!$E$41:J$64),0)*($O99+0.25*IF($O99&lt;10,1,ROUNDDOWN($O99,-1)))+VLOOKUP($P$2,宝石属性!$B$43:$M$66,COLUMNS(宝石属性!$B$43:G$66),0)*10*VLOOKUP(ROUNDDOWN($O99,-1),宝石属性!$B$25:$N$41,2,0)*VLOOKUP(ROUNDDOWN($O99,-1),宝石属性!$B$25:$N$41,3,0)+VLOOKUP($P$2,职业被动!$B$6:$M$29,COLUMNS(职业被动!$B$6:G$29),0)*$O99,0)</f>
        <v>966</v>
      </c>
      <c r="T99" s="9">
        <f>ROUND(属性投放!H$4+装备属性!H$4*IF($O99&lt;10,1,ROUNDDOWN($O99,-1))+SUM(属性投放!I$37:I$45)*$O99+VLOOKUP($P$2,一级属性!$E$41:$P$64,COLUMNS(一级属性!$E$41:K$64),0)*($O99+0.25*IF($O99&lt;10,1,ROUNDDOWN($O99,-1)))+VLOOKUP($P$2,宝石属性!$B$43:$M$66,COLUMNS(宝石属性!$B$43:H$66),0)*10*VLOOKUP(ROUNDDOWN($O99,-1),宝石属性!$B$25:$N$41,2,0)*VLOOKUP(ROUNDDOWN($O99,-1),宝石属性!$B$25:$N$41,3,0)+VLOOKUP($P$2,职业被动!$B$6:$M$29,COLUMNS(职业被动!$B$6:H$29),0)*$O99,0)</f>
        <v>1093</v>
      </c>
      <c r="U99" s="9">
        <f>ROUND(属性投放!I$4+装备属性!I$4*IF($O99&lt;10,1,ROUNDDOWN($O99,-1))+SUM(属性投放!J$37:J$45)*$O99+VLOOKUP($P$2,一级属性!$E$41:$P$64,COLUMNS(一级属性!$E$41:L$64),0)*($O99+0.25*IF($O99&lt;10,1,ROUNDDOWN($O99,-1)))+VLOOKUP($P$2,宝石属性!$B$43:$M$66,COLUMNS(宝石属性!$B$43:I$66),0)*10*VLOOKUP(ROUNDDOWN($O99,-1),宝石属性!$B$25:$N$41,2,0)*VLOOKUP(ROUNDDOWN($O99,-1),宝石属性!$B$25:$N$41,3,0)+VLOOKUP($P$2,职业被动!$B$6:$M$29,COLUMNS(职业被动!$B$6:I$29),0)*$O99,0)</f>
        <v>1145</v>
      </c>
      <c r="V99" s="9">
        <f>ROUND(属性投放!J$4+装备属性!J$4*IF($O99&lt;10,1,ROUNDDOWN($O99,-1))+SUM(属性投放!K$37:K$45)*$O99+VLOOKUP($P$2,一级属性!$E$41:$P$64,COLUMNS(一级属性!$E$41:M$64),0)*($O99+0.25*IF($O99&lt;10,1,ROUNDDOWN($O99,-1)))+VLOOKUP($P$2,宝石属性!$B$43:$M$66,COLUMNS(宝石属性!$B$43:J$66),0)*10*VLOOKUP(ROUNDDOWN($O99,-1),宝石属性!$B$25:$N$41,2,0)*VLOOKUP(ROUNDDOWN($O99,-1),宝石属性!$B$25:$N$41,3,0)+VLOOKUP($P$2,职业被动!$B$6:$M$29,COLUMNS(职业被动!$B$6:J$29),0)*$O99,0)</f>
        <v>806</v>
      </c>
      <c r="W99" s="9">
        <f>ROUND(属性投放!K$4+装备属性!K$4*IF($O99&lt;10,1,ROUNDDOWN($O99,-1))+SUM(属性投放!L$37:L$45)*$O99+VLOOKUP($P$2,一级属性!$E$41:$P$64,COLUMNS(一级属性!$E$41:N$64),0)*($O99+0.25*IF($O99&lt;10,1,ROUNDDOWN($O99,-1)))+VLOOKUP($P$2,宝石属性!$B$43:$M$66,COLUMNS(宝石属性!$B$43:K$66),0)*10*VLOOKUP(ROUNDDOWN($O99,-1),宝石属性!$B$25:$N$41,2,0)*VLOOKUP(ROUNDDOWN($O99,-1),宝石属性!$B$25:$N$41,3,0)+VLOOKUP($P$2,职业被动!$B$6:$M$29,COLUMNS(职业被动!$B$6:K$29),0)*$O99,0)</f>
        <v>498</v>
      </c>
      <c r="X99" s="9">
        <f>ROUND(属性投放!L$4+装备属性!L$4*IF($O99&lt;10,1,ROUNDDOWN($O99,-1))+SUM(属性投放!M$37:M$45)*$O99+VLOOKUP($P$2,一级属性!$E$41:$P$64,COLUMNS(一级属性!$E$41:O$64),0)*($O99+0.25*IF($O99&lt;10,1,ROUNDDOWN($O99,-1)))+VLOOKUP($P$2,宝石属性!$B$43:$M$66,COLUMNS(宝石属性!$B$43:L$66),0)*10*VLOOKUP(ROUNDDOWN($O99,-1),宝石属性!$B$25:$N$41,2,0)*VLOOKUP(ROUNDDOWN($O99,-1),宝石属性!$B$25:$N$41,3,0)+VLOOKUP($P$2,职业被动!$B$6:$M$29,COLUMNS(职业被动!$B$6:L$29),0)*$O99,0)</f>
        <v>29</v>
      </c>
      <c r="Y99" s="9">
        <f>ROUND(属性投放!M$4+装备属性!M$4*IF($O99&lt;10,1,ROUNDDOWN($O99,-1))+SUM(属性投放!N$37:N$45)*$O99+VLOOKUP($P$2,一级属性!$E$41:$P$64,COLUMNS(一级属性!$E$41:P$64),0)*($O99+0.25*IF($O99&lt;10,1,ROUNDDOWN($O99,-1)))+VLOOKUP($P$2,宝石属性!$B$43:$M$66,COLUMNS(宝石属性!$B$43:M$66),0)*10*VLOOKUP(ROUNDDOWN($O99,-1),宝石属性!$B$25:$N$41,2,0)*VLOOKUP(ROUNDDOWN($O99,-1),宝石属性!$B$25:$N$41,3,0)+VLOOKUP($P$2,职业被动!$B$6:$M$29,COLUMNS(职业被动!$B$6:M$29),0)*$O99,0)</f>
        <v>1069</v>
      </c>
      <c r="Z99" s="48">
        <f>属性价值和能力评分!$F$9+ROUND(属性价值和能力评分!$F$38*10,0)*O99+ROUND((SUM(装备属性!$W$9:$W$14)+属性价值和能力评分!$F$38*1.25+1.4+2.8)*IF(O99&lt;10,1,ROUNDDOWN(O99,-1)),0)+15*VLOOKUP(ROUNDDOWN(O99,-1),宝石属性!$B$26:$D$41,2,0)*6*VLOOKUP(ROUNDDOWN(O99,-1),宝石属性!$B$26:$D$41,3,0)+(属性价值和能力评分!$F$49*9+属性价值和能力评分!$F$50*2+属性价值和能力评分!$F$53*8/5)*O99</f>
        <v>18074</v>
      </c>
      <c r="AB99" s="1">
        <v>96</v>
      </c>
      <c r="AC99" s="9">
        <f>ROUND(属性投放!D$4+装备属性!D$4*IF($AB99&lt;10,1,ROUNDDOWN($AB99,-1))+SUM(属性投放!E$37:E$45)*$AB99+VLOOKUP($AC$2,一级属性!$E$41:$P$64,COLUMNS(一级属性!$E$41:G$64),0)*($AB99+0.25*IF($AB99&lt;10,1,ROUNDDOWN($AB99,-1)))+VLOOKUP($AC$2,宝石属性!$B$43:$M$66,COLUMNS(宝石属性!$B$43:D$66),0)*10*VLOOKUP(ROUNDDOWN($AB99,-1),宝石属性!$B$25:$N$41,2,0)*VLOOKUP(ROUNDDOWN($AB99,-1),宝石属性!$B$25:$N$41,3,0)+VLOOKUP($AC$2,职业被动!$B$6:$M$29,COLUMNS(职业被动!$B$6:D$29),0)*$AB99,0)</f>
        <v>6304</v>
      </c>
      <c r="AD99" s="9">
        <f>ROUND(属性投放!E$4+装备属性!E$4*IF($AB99&lt;10,1,ROUNDDOWN($AB99,-1))+SUM(属性投放!F$37:F$45)*$AB99+VLOOKUP($AC$2,一级属性!$E$41:$P$64,COLUMNS(一级属性!$E$41:H$64),0)*($AB99+0.25*IF($AB99&lt;10,1,ROUNDDOWN($AB99,-1)))+VLOOKUP($AC$2,宝石属性!$B$43:$M$66,COLUMNS(宝石属性!$B$43:E$66),0)*10*VLOOKUP(ROUNDDOWN($AB99,-1),宝石属性!$B$25:$N$41,2,0)*VLOOKUP(ROUNDDOWN($AB99,-1),宝石属性!$B$25:$N$41,3,0)+VLOOKUP($AC$2,职业被动!$B$6:$M$29,COLUMNS(职业被动!$B$6:E$29),0)*$AB99,0)</f>
        <v>2378</v>
      </c>
      <c r="AE99" s="9">
        <f>ROUND(属性投放!F$4+装备属性!F$4*IF($AB99&lt;10,1,ROUNDDOWN($AB99,-1))+SUM(属性投放!G$37:G$45)*$AB99+VLOOKUP($AC$2,一级属性!$E$41:$P$64,COLUMNS(一级属性!$E$41:I$64),0)*($AB99+0.25*IF($AB99&lt;10,1,ROUNDDOWN($AB99,-1)))+VLOOKUP($AC$2,宝石属性!$B$43:$M$66,COLUMNS(宝石属性!$B$43:F$66),0)*10*VLOOKUP(ROUNDDOWN($AB99,-1),宝石属性!$B$25:$N$41,2,0)*VLOOKUP(ROUNDDOWN($AB99,-1),宝石属性!$B$25:$N$41,3,0)+VLOOKUP($AC$2,职业被动!$B$6:$M$29,COLUMNS(职业被动!$B$6:F$29),0)*$AB99,0)</f>
        <v>1664</v>
      </c>
      <c r="AF99" s="9">
        <f>ROUND(属性投放!G$4+装备属性!G$4*IF($AB99&lt;10,1,ROUNDDOWN($AB99,-1))+SUM(属性投放!H$37:H$45)*$AB99+VLOOKUP($AC$2,一级属性!$E$41:$P$64,COLUMNS(一级属性!$E$41:J$64),0)*($AB99+0.25*IF($AB99&lt;10,1,ROUNDDOWN($AB99,-1)))+VLOOKUP($AC$2,宝石属性!$B$43:$M$66,COLUMNS(宝石属性!$B$43:G$66),0)*10*VLOOKUP(ROUNDDOWN($AB99,-1),宝石属性!$B$25:$N$41,2,0)*VLOOKUP(ROUNDDOWN($AB99,-1),宝石属性!$B$25:$N$41,3,0)+VLOOKUP($AC$2,职业被动!$B$6:$M$29,COLUMNS(职业被动!$B$6:G$29),0)*$AB99,0)</f>
        <v>1158</v>
      </c>
      <c r="AG99" s="9">
        <f>ROUND(属性投放!H$4+装备属性!H$4*IF($AB99&lt;10,1,ROUNDDOWN($AB99,-1))+SUM(属性投放!I$37:I$45)*$AB99+VLOOKUP($AC$2,一级属性!$E$41:$P$64,COLUMNS(一级属性!$E$41:K$64),0)*($AB99+0.25*IF($AB99&lt;10,1,ROUNDDOWN($AB99,-1)))+VLOOKUP($AC$2,宝石属性!$B$43:$M$66,COLUMNS(宝石属性!$B$43:H$66),0)*10*VLOOKUP(ROUNDDOWN($AB99,-1),宝石属性!$B$25:$N$41,2,0)*VLOOKUP(ROUNDDOWN($AB99,-1),宝石属性!$B$25:$N$41,3,0)+VLOOKUP($AC$2,职业被动!$B$6:$M$29,COLUMNS(职业被动!$B$6:H$29),0)*$AB99,0)</f>
        <v>641</v>
      </c>
      <c r="AH99" s="9">
        <f>ROUND(属性投放!I$4+装备属性!I$4*IF($AB99&lt;10,1,ROUNDDOWN($AB99,-1))+SUM(属性投放!J$37:J$45)*$AB99+VLOOKUP($AC$2,一级属性!$E$41:$P$64,COLUMNS(一级属性!$E$41:L$64),0)*($AB99+0.25*IF($AB99&lt;10,1,ROUNDDOWN($AB99,-1)))+VLOOKUP($AC$2,宝石属性!$B$43:$M$66,COLUMNS(宝石属性!$B$43:I$66),0)*10*VLOOKUP(ROUNDDOWN($AB99,-1),宝石属性!$B$25:$N$41,2,0)*VLOOKUP(ROUNDDOWN($AB99,-1),宝石属性!$B$25:$N$41,3,0)+VLOOKUP($AC$2,职业被动!$B$6:$M$29,COLUMNS(职业被动!$B$6:I$29),0)*$AB99,0)</f>
        <v>1074</v>
      </c>
      <c r="AI99" s="9">
        <f>ROUND(属性投放!J$4+装备属性!J$4*IF($AB99&lt;10,1,ROUNDDOWN($AB99,-1))+SUM(属性投放!K$37:K$45)*$AB99+VLOOKUP($AC$2,一级属性!$E$41:$P$64,COLUMNS(一级属性!$E$41:M$64),0)*($AB99+0.25*IF($AB99&lt;10,1,ROUNDDOWN($AB99,-1)))+VLOOKUP($AC$2,宝石属性!$B$43:$M$66,COLUMNS(宝石属性!$B$43:J$66),0)*10*VLOOKUP(ROUNDDOWN($AB99,-1),宝石属性!$B$25:$N$41,2,0)*VLOOKUP(ROUNDDOWN($AB99,-1),宝石属性!$B$25:$N$41,3,0)+VLOOKUP($AC$2,职业被动!$B$6:$M$29,COLUMNS(职业被动!$B$6:J$29),0)*$AB99,0)</f>
        <v>723</v>
      </c>
      <c r="AJ99" s="9">
        <f>ROUND(属性投放!K$4+装备属性!K$4*IF($AB99&lt;10,1,ROUNDDOWN($AB99,-1))+SUM(属性投放!L$37:L$45)*$AB99+VLOOKUP($AC$2,一级属性!$E$41:$P$64,COLUMNS(一级属性!$E$41:N$64),0)*($AB99+0.25*IF($AB99&lt;10,1,ROUNDDOWN($AB99,-1)))+VLOOKUP($AC$2,宝石属性!$B$43:$M$66,COLUMNS(宝石属性!$B$43:K$66),0)*10*VLOOKUP(ROUNDDOWN($AB99,-1),宝石属性!$B$25:$N$41,2,0)*VLOOKUP(ROUNDDOWN($AB99,-1),宝石属性!$B$25:$N$41,3,0)+VLOOKUP($AC$2,职业被动!$B$6:$M$29,COLUMNS(职业被动!$B$6:K$29),0)*$AB99,0)</f>
        <v>338</v>
      </c>
      <c r="AK99" s="9">
        <f>ROUND(属性投放!L$4+装备属性!L$4*IF($AB99&lt;10,1,ROUNDDOWN($AB99,-1))+SUM(属性投放!M$37:M$45)*$AB99+VLOOKUP($AC$2,一级属性!$E$41:$P$64,COLUMNS(一级属性!$E$41:O$64),0)*($AB99+0.25*IF($AB99&lt;10,1,ROUNDDOWN($AB99,-1)))+VLOOKUP($AC$2,宝石属性!$B$43:$M$66,COLUMNS(宝石属性!$B$43:L$66),0)*10*VLOOKUP(ROUNDDOWN($AB99,-1),宝石属性!$B$25:$N$41,2,0)*VLOOKUP(ROUNDDOWN($AB99,-1),宝石属性!$B$25:$N$41,3,0)+VLOOKUP($AC$2,职业被动!$B$6:$M$29,COLUMNS(职业被动!$B$6:L$29),0)*$AB99,0)</f>
        <v>29</v>
      </c>
      <c r="AL99" s="9">
        <f>ROUND(属性投放!M$4+装备属性!M$4*IF($AB99&lt;10,1,ROUNDDOWN($AB99,-1))+SUM(属性投放!N$37:N$45)*$AB99+VLOOKUP($AC$2,一级属性!$E$41:$P$64,COLUMNS(一级属性!$E$41:P$64),0)*($AB99+0.25*IF($AB99&lt;10,1,ROUNDDOWN($AB99,-1)))+VLOOKUP($AC$2,宝石属性!$B$43:$M$66,COLUMNS(宝石属性!$B$43:M$66),0)*10*VLOOKUP(ROUNDDOWN($AB99,-1),宝石属性!$B$25:$N$41,2,0)*VLOOKUP(ROUNDDOWN($AB99,-1),宝石属性!$B$25:$N$41,3,0)+VLOOKUP($AC$2,职业被动!$B$6:$M$29,COLUMNS(职业被动!$B$6:M$29),0)*$AB99,0)</f>
        <v>1069</v>
      </c>
      <c r="AM99" s="48">
        <f>属性价值和能力评分!$F$9+ROUND(属性价值和能力评分!$F$38*10,0)*AB99+ROUND((SUM(装备属性!$W$9:$W$14)+属性价值和能力评分!$F$38*1.25+1.4+2.8)*IF(AB99&lt;10,1,ROUNDDOWN(AB99,-1)),0)+15*VLOOKUP(ROUNDDOWN(AB99,-1),宝石属性!$B$26:$D$41,2,0)*6*VLOOKUP(ROUNDDOWN(AB99,-1),宝石属性!$B$26:$D$41,3,0)+(属性价值和能力评分!$F$49*9+属性价值和能力评分!$F$50*2+属性价值和能力评分!$F$53*8/5)*AB99</f>
        <v>18074</v>
      </c>
      <c r="AO99" s="1">
        <v>96</v>
      </c>
      <c r="AP99" s="9">
        <f>ROUND(属性投放!D$4+装备属性!D$4*IF($AO99&lt;10,1,ROUNDDOWN($AO99,-1))+SUM(属性投放!E$37:E$45)*$AO99+VLOOKUP($AP$2,一级属性!$E$41:$P$64,COLUMNS(一级属性!$E$41:G$64),0)*($AO99+0.25*IF($AO99&lt;10,1,ROUNDDOWN($AO99,-1)))+VLOOKUP($AP$2,宝石属性!$B$43:$M$66,COLUMNS(宝石属性!$B$43:D$66),0)*10*VLOOKUP(ROUNDDOWN($AO99,-1),宝石属性!$B$25:$N$41,2,0)*VLOOKUP(ROUNDDOWN($AO99,-1),宝石属性!$B$25:$N$41,3,0)+VLOOKUP($AP$2,职业被动!$B$6:$M$29,COLUMNS(职业被动!$B$6:D$29),0)*$AO99,0)</f>
        <v>6304</v>
      </c>
      <c r="AQ99" s="9">
        <f>ROUND(属性投放!E$4+装备属性!E$4*IF($AO99&lt;10,1,ROUNDDOWN($AO99,-1))+SUM(属性投放!F$37:F$45)*$AO99+VLOOKUP($AP$2,一级属性!$E$41:$P$64,COLUMNS(一级属性!$E$41:H$64),0)*($AO99+0.25*IF($AO99&lt;10,1,ROUNDDOWN($AO99,-1)))+VLOOKUP($AP$2,宝石属性!$B$43:$M$66,COLUMNS(宝石属性!$B$43:E$66),0)*10*VLOOKUP(ROUNDDOWN($AO99,-1),宝石属性!$B$25:$N$41,2,0)*VLOOKUP(ROUNDDOWN($AO99,-1),宝石属性!$B$25:$N$41,3,0)+VLOOKUP($AP$2,职业被动!$B$6:$M$29,COLUMNS(职业被动!$B$6:E$29),0)*$AO99,0)</f>
        <v>4156</v>
      </c>
      <c r="AR99" s="9">
        <f>ROUND(属性投放!F$4+装备属性!F$4*IF($AO99&lt;10,1,ROUNDDOWN($AO99,-1))+SUM(属性投放!G$37:G$45)*$AO99+VLOOKUP($AP$2,一级属性!$E$41:$P$64,COLUMNS(一级属性!$E$41:I$64),0)*($AO99+0.25*IF($AO99&lt;10,1,ROUNDDOWN($AO99,-1)))+VLOOKUP($AP$2,宝石属性!$B$43:$M$66,COLUMNS(宝石属性!$B$43:F$66),0)*10*VLOOKUP(ROUNDDOWN($AO99,-1),宝石属性!$B$25:$N$41,2,0)*VLOOKUP(ROUNDDOWN($AO99,-1),宝石属性!$B$25:$N$41,3,0)+VLOOKUP($AP$2,职业被动!$B$6:$M$29,COLUMNS(职业被动!$B$6:F$29),0)*$AO99,0)</f>
        <v>1030</v>
      </c>
      <c r="AS99" s="9">
        <f>ROUND(属性投放!G$4+装备属性!G$4*IF($AO99&lt;10,1,ROUNDDOWN($AO99,-1))+SUM(属性投放!H$37:H$45)*$AO99+VLOOKUP($AP$2,一级属性!$E$41:$P$64,COLUMNS(一级属性!$E$41:J$64),0)*($AO99+0.25*IF($AO99&lt;10,1,ROUNDDOWN($AO99,-1)))+VLOOKUP($AP$2,宝石属性!$B$43:$M$66,COLUMNS(宝石属性!$B$43:G$66),0)*10*VLOOKUP(ROUNDDOWN($AO99,-1),宝石属性!$B$25:$N$41,2,0)*VLOOKUP(ROUNDDOWN($AO99,-1),宝石属性!$B$25:$N$41,3,0)+VLOOKUP($AP$2,职业被动!$B$6:$M$29,COLUMNS(职业被动!$B$6:G$29),0)*$AO99,0)</f>
        <v>966</v>
      </c>
      <c r="AT99" s="9">
        <f>ROUND(属性投放!H$4+装备属性!H$4*IF($AO99&lt;10,1,ROUNDDOWN($AO99,-1))+SUM(属性投放!I$37:I$45)*$AO99+VLOOKUP($AP$2,一级属性!$E$41:$P$64,COLUMNS(一级属性!$E$41:K$64),0)*($AO99+0.25*IF($AO99&lt;10,1,ROUNDDOWN($AO99,-1)))+VLOOKUP($AP$2,宝石属性!$B$43:$M$66,COLUMNS(宝石属性!$B$43:H$66),0)*10*VLOOKUP(ROUNDDOWN($AO99,-1),宝石属性!$B$25:$N$41,2,0)*VLOOKUP(ROUNDDOWN($AO99,-1),宝石属性!$B$25:$N$41,3,0)+VLOOKUP($AP$2,职业被动!$B$6:$M$29,COLUMNS(职业被动!$B$6:H$29),0)*$AO99,0)</f>
        <v>997</v>
      </c>
      <c r="AU99" s="9">
        <f>ROUND(属性投放!I$4+装备属性!I$4*IF($AO99&lt;10,1,ROUNDDOWN($AO99,-1))+SUM(属性投放!J$37:J$45)*$AO99+VLOOKUP($AP$2,一级属性!$E$41:$P$64,COLUMNS(一级属性!$E$41:L$64),0)*($AO99+0.25*IF($AO99&lt;10,1,ROUNDDOWN($AO99,-1)))+VLOOKUP($AP$2,宝石属性!$B$43:$M$66,COLUMNS(宝石属性!$B$43:I$66),0)*10*VLOOKUP(ROUNDDOWN($AO99,-1),宝石属性!$B$25:$N$41,2,0)*VLOOKUP(ROUNDDOWN($AO99,-1),宝石属性!$B$25:$N$41,3,0)+VLOOKUP($AP$2,职业被动!$B$6:$M$29,COLUMNS(职业被动!$B$6:I$29),0)*$AO99,0)</f>
        <v>1145</v>
      </c>
      <c r="AV99" s="9">
        <f>ROUND(属性投放!J$4+装备属性!J$4*IF($AO99&lt;10,1,ROUNDDOWN($AO99,-1))+SUM(属性投放!K$37:K$45)*$AO99+VLOOKUP($AP$2,一级属性!$E$41:$P$64,COLUMNS(一级属性!$E$41:M$64),0)*($AO99+0.25*IF($AO99&lt;10,1,ROUNDDOWN($AO99,-1)))+VLOOKUP($AP$2,宝石属性!$B$43:$M$66,COLUMNS(宝石属性!$B$43:J$66),0)*10*VLOOKUP(ROUNDDOWN($AO99,-1),宝石属性!$B$25:$N$41,2,0)*VLOOKUP(ROUNDDOWN($AO99,-1),宝石属性!$B$25:$N$41,3,0)+VLOOKUP($AP$2,职业被动!$B$6:$M$29,COLUMNS(职业被动!$B$6:J$29),0)*$AO99,0)</f>
        <v>806</v>
      </c>
      <c r="AW99" s="9">
        <f>ROUND(属性投放!K$4+装备属性!K$4*IF($AO99&lt;10,1,ROUNDDOWN($AO99,-1))+SUM(属性投放!L$37:L$45)*$AO99+VLOOKUP($AP$2,一级属性!$E$41:$P$64,COLUMNS(一级属性!$E$41:N$64),0)*($AO99+0.25*IF($AO99&lt;10,1,ROUNDDOWN($AO99,-1)))+VLOOKUP($AP$2,宝石属性!$B$43:$M$66,COLUMNS(宝石属性!$B$43:K$66),0)*10*VLOOKUP(ROUNDDOWN($AO99,-1),宝石属性!$B$25:$N$41,2,0)*VLOOKUP(ROUNDDOWN($AO99,-1),宝石属性!$B$25:$N$41,3,0)+VLOOKUP($AP$2,职业被动!$B$6:$M$29,COLUMNS(职业被动!$B$6:K$29),0)*$AO99,0)</f>
        <v>338</v>
      </c>
      <c r="AX99" s="9">
        <f>ROUND(属性投放!L$4+装备属性!L$4*IF($AO99&lt;10,1,ROUNDDOWN($AO99,-1))+SUM(属性投放!M$37:M$45)*$AO99+VLOOKUP($AP$2,一级属性!$E$41:$P$64,COLUMNS(一级属性!$E$41:O$64),0)*($AO99+0.25*IF($AO99&lt;10,1,ROUNDDOWN($AO99,-1)))+VLOOKUP($AP$2,宝石属性!$B$43:$M$66,COLUMNS(宝石属性!$B$43:L$66),0)*10*VLOOKUP(ROUNDDOWN($AO99,-1),宝石属性!$B$25:$N$41,2,0)*VLOOKUP(ROUNDDOWN($AO99,-1),宝石属性!$B$25:$N$41,3,0)+VLOOKUP($AP$2,职业被动!$B$6:$M$29,COLUMNS(职业被动!$B$6:L$29),0)*$AO99,0)</f>
        <v>1049</v>
      </c>
      <c r="AY99" s="9">
        <f>ROUND(属性投放!M$4+装备属性!M$4*IF($AO99&lt;10,1,ROUNDDOWN($AO99,-1))+SUM(属性投放!N$37:N$45)*$AO99+VLOOKUP($AP$2,一级属性!$E$41:$P$64,COLUMNS(一级属性!$E$41:P$64),0)*($AO99+0.25*IF($AO99&lt;10,1,ROUNDDOWN($AO99,-1)))+VLOOKUP($AP$2,宝石属性!$B$43:$M$66,COLUMNS(宝石属性!$B$43:M$66),0)*10*VLOOKUP(ROUNDDOWN($AO99,-1),宝石属性!$B$25:$N$41,2,0)*VLOOKUP(ROUNDDOWN($AO99,-1),宝石属性!$B$25:$N$41,3,0)+VLOOKUP($AP$2,职业被动!$B$6:$M$29,COLUMNS(职业被动!$B$6:M$29),0)*$AO99,0)</f>
        <v>1069</v>
      </c>
      <c r="AZ99" s="48">
        <f>属性价值和能力评分!$F$9+ROUND(属性价值和能力评分!$F$38*10,0)*AO99+ROUND((SUM(装备属性!$W$9:$W$14)+属性价值和能力评分!$F$38*1.25+1.4+2.8)*IF(AO99&lt;10,1,ROUNDDOWN(AO99,-1)),0)+15*VLOOKUP(ROUNDDOWN(AO99,-1),宝石属性!$B$26:$D$41,2,0)*6*VLOOKUP(ROUNDDOWN(AO99,-1),宝石属性!$B$26:$D$41,3,0)+(属性价值和能力评分!$F$49*9+属性价值和能力评分!$F$50*2+属性价值和能力评分!$F$53*8/5)*AO99</f>
        <v>18074</v>
      </c>
      <c r="BB99" s="1">
        <v>96</v>
      </c>
      <c r="BC99" s="9">
        <f>ROUND(属性投放!D$4+装备属性!D$4*IF($BB99&lt;10,1,ROUNDDOWN($BB99,-1))+SUM(属性投放!E$37:E$45)*$BB99+VLOOKUP($BC$2,一级属性!$E$41:$P$64,COLUMNS(一级属性!$E$41:G$64),0)*($BB99+0.25*IF($BB99&lt;10,1,ROUNDDOWN($BB99,-1)))+VLOOKUP($BC$2,宝石属性!$B$43:$M$66,COLUMNS(宝石属性!$B$43:D$66),0)*10*VLOOKUP(ROUNDDOWN($BB99,-1),宝石属性!$B$25:$N$41,2,0)*VLOOKUP(ROUNDDOWN($BB99,-1),宝石属性!$B$25:$N$41,3,0)+VLOOKUP($BC$2,职业被动!$B$6:$M$29,COLUMNS(职业被动!$B$6:D$29),0)*$BB99,0)</f>
        <v>5632</v>
      </c>
      <c r="BD99" s="9">
        <f>ROUND(属性投放!E$4+装备属性!E$4*IF($BB99&lt;10,1,ROUNDDOWN($BB99,-1))+SUM(属性投放!F$37:F$45)*$BB99+VLOOKUP($BC$2,一级属性!$E$41:$P$64,COLUMNS(一级属性!$E$41:H$64),0)*($BB99+0.25*IF($BB99&lt;10,1,ROUNDDOWN($BB99,-1)))+VLOOKUP($BC$2,宝石属性!$B$43:$M$66,COLUMNS(宝石属性!$B$43:E$66),0)*10*VLOOKUP(ROUNDDOWN($BB99,-1),宝石属性!$B$25:$N$41,2,0)*VLOOKUP(ROUNDDOWN($BB99,-1),宝石属性!$B$25:$N$41,3,0)+VLOOKUP($BC$2,职业被动!$B$6:$M$29,COLUMNS(职业被动!$B$6:E$29),0)*$BB99,0)</f>
        <v>4748</v>
      </c>
      <c r="BE99" s="9">
        <f>ROUND(属性投放!F$4+装备属性!F$4*IF($BB99&lt;10,1,ROUNDDOWN($BB99,-1))+SUM(属性投放!G$37:G$45)*$BB99+VLOOKUP($BC$2,一级属性!$E$41:$P$64,COLUMNS(一级属性!$E$41:I$64),0)*($BB99+0.25*IF($BB99&lt;10,1,ROUNDDOWN($BB99,-1)))+VLOOKUP($BC$2,宝石属性!$B$43:$M$66,COLUMNS(宝石属性!$B$43:F$66),0)*10*VLOOKUP(ROUNDDOWN($BB99,-1),宝石属性!$B$25:$N$41,2,0)*VLOOKUP(ROUNDDOWN($BB99,-1),宝石属性!$B$25:$N$41,3,0)+VLOOKUP($BC$2,职业被动!$B$6:$M$29,COLUMNS(职业被动!$B$6:F$29),0)*$BB99,0)</f>
        <v>1030</v>
      </c>
      <c r="BF99" s="9">
        <f>ROUND(属性投放!G$4+装备属性!G$4*IF($BB99&lt;10,1,ROUNDDOWN($BB99,-1))+SUM(属性投放!H$37:H$45)*$BB99+VLOOKUP($BC$2,一级属性!$E$41:$P$64,COLUMNS(一级属性!$E$41:J$64),0)*($BB99+0.25*IF($BB99&lt;10,1,ROUNDDOWN($BB99,-1)))+VLOOKUP($BC$2,宝石属性!$B$43:$M$66,COLUMNS(宝石属性!$B$43:G$66),0)*10*VLOOKUP(ROUNDDOWN($BB99,-1),宝石属性!$B$25:$N$41,2,0)*VLOOKUP(ROUNDDOWN($BB99,-1),宝石属性!$B$25:$N$41,3,0)+VLOOKUP($BC$2,职业被动!$B$6:$M$29,COLUMNS(职业被动!$B$6:G$29),0)*$BB99,0)</f>
        <v>966</v>
      </c>
      <c r="BG99" s="9">
        <f>ROUND(属性投放!H$4+装备属性!H$4*IF($BB99&lt;10,1,ROUNDDOWN($BB99,-1))+SUM(属性投放!I$37:I$45)*$BB99+VLOOKUP($BC$2,一级属性!$E$41:$P$64,COLUMNS(一级属性!$E$41:K$64),0)*($BB99+0.25*IF($BB99&lt;10,1,ROUNDDOWN($BB99,-1)))+VLOOKUP($BC$2,宝石属性!$B$43:$M$66,COLUMNS(宝石属性!$B$43:H$66),0)*10*VLOOKUP(ROUNDDOWN($BB99,-1),宝石属性!$B$25:$N$41,2,0)*VLOOKUP(ROUNDDOWN($BB99,-1),宝石属性!$B$25:$N$41,3,0)+VLOOKUP($BC$2,职业被动!$B$6:$M$29,COLUMNS(职业被动!$B$6:H$29),0)*$BB99,0)</f>
        <v>1427</v>
      </c>
      <c r="BH99" s="9">
        <f>ROUND(属性投放!I$4+装备属性!I$4*IF($BB99&lt;10,1,ROUNDDOWN($BB99,-1))+SUM(属性投放!J$37:J$45)*$BB99+VLOOKUP($BC$2,一级属性!$E$41:$P$64,COLUMNS(一级属性!$E$41:L$64),0)*($BB99+0.25*IF($BB99&lt;10,1,ROUNDDOWN($BB99,-1)))+VLOOKUP($BC$2,宝石属性!$B$43:$M$66,COLUMNS(宝石属性!$B$43:I$66),0)*10*VLOOKUP(ROUNDDOWN($BB99,-1),宝石属性!$B$25:$N$41,2,0)*VLOOKUP(ROUNDDOWN($BB99,-1),宝石属性!$B$25:$N$41,3,0)+VLOOKUP($BC$2,职业被动!$B$6:$M$29,COLUMNS(职业被动!$B$6:I$29),0)*$BB99,0)</f>
        <v>1360</v>
      </c>
      <c r="BI99" s="9">
        <f>ROUND(属性投放!J$4+装备属性!J$4*IF($BB99&lt;10,1,ROUNDDOWN($BB99,-1))+SUM(属性投放!K$37:K$45)*$BB99+VLOOKUP($BC$2,一级属性!$E$41:$P$64,COLUMNS(一级属性!$E$41:M$64),0)*($BB99+0.25*IF($BB99&lt;10,1,ROUNDDOWN($BB99,-1)))+VLOOKUP($BC$2,宝石属性!$B$43:$M$66,COLUMNS(宝石属性!$B$43:J$66),0)*10*VLOOKUP(ROUNDDOWN($BB99,-1),宝石属性!$B$25:$N$41,2,0)*VLOOKUP(ROUNDDOWN($BB99,-1),宝石属性!$B$25:$N$41,3,0)+VLOOKUP($BC$2,职业被动!$B$6:$M$29,COLUMNS(职业被动!$B$6:J$29),0)*$BB99,0)</f>
        <v>628</v>
      </c>
      <c r="BJ99" s="9">
        <f>ROUND(属性投放!K$4+装备属性!K$4*IF($BB99&lt;10,1,ROUNDDOWN($BB99,-1))+SUM(属性投放!L$37:L$45)*$BB99+VLOOKUP($BC$2,一级属性!$E$41:$P$64,COLUMNS(一级属性!$E$41:N$64),0)*($BB99+0.25*IF($BB99&lt;10,1,ROUNDDOWN($BB99,-1)))+VLOOKUP($BC$2,宝石属性!$B$43:$M$66,COLUMNS(宝石属性!$B$43:K$66),0)*10*VLOOKUP(ROUNDDOWN($BB99,-1),宝石属性!$B$25:$N$41,2,0)*VLOOKUP(ROUNDDOWN($BB99,-1),宝石属性!$B$25:$N$41,3,0)+VLOOKUP($BC$2,职业被动!$B$6:$M$29,COLUMNS(职业被动!$B$6:K$29),0)*$BB99,0)</f>
        <v>338</v>
      </c>
      <c r="BK99" s="9">
        <f>ROUND(属性投放!L$4+装备属性!L$4*IF($BB99&lt;10,1,ROUNDDOWN($BB99,-1))+SUM(属性投放!M$37:M$45)*$BB99+VLOOKUP($BC$2,一级属性!$E$41:$P$64,COLUMNS(一级属性!$E$41:O$64),0)*($BB99+0.25*IF($BB99&lt;10,1,ROUNDDOWN($BB99,-1)))+VLOOKUP($BC$2,宝石属性!$B$43:$M$66,COLUMNS(宝石属性!$B$43:L$66),0)*10*VLOOKUP(ROUNDDOWN($BB99,-1),宝石属性!$B$25:$N$41,2,0)*VLOOKUP(ROUNDDOWN($BB99,-1),宝石属性!$B$25:$N$41,3,0)+VLOOKUP($BC$2,职业被动!$B$6:$M$29,COLUMNS(职业被动!$B$6:L$29),0)*$BB99,0)</f>
        <v>29</v>
      </c>
      <c r="BL99" s="9">
        <f>ROUND(属性投放!M$4+装备属性!M$4*IF($BB99&lt;10,1,ROUNDDOWN($BB99,-1))+SUM(属性投放!N$37:N$45)*$BB99+VLOOKUP($BC$2,一级属性!$E$41:$P$64,COLUMNS(一级属性!$E$41:P$64),0)*($BB99+0.25*IF($BB99&lt;10,1,ROUNDDOWN($BB99,-1)))+VLOOKUP($BC$2,宝石属性!$B$43:$M$66,COLUMNS(宝石属性!$B$43:M$66),0)*10*VLOOKUP(ROUNDDOWN($BB99,-1),宝石属性!$B$25:$N$41,2,0)*VLOOKUP(ROUNDDOWN($BB99,-1),宝石属性!$B$25:$N$41,3,0)+VLOOKUP($BC$2,职业被动!$B$6:$M$29,COLUMNS(职业被动!$B$6:M$29),0)*$BB99,0)</f>
        <v>1069</v>
      </c>
      <c r="BM99" s="48">
        <f>属性价值和能力评分!$F$9+ROUND(属性价值和能力评分!$F$38*10,0)*BB99+ROUND((SUM(装备属性!$W$9:$W$14)+属性价值和能力评分!$F$38*1.25+1.4+2.8)*IF(BB99&lt;10,1,ROUNDDOWN(BB99,-1)),0)+15*VLOOKUP(ROUNDDOWN(BB99,-1),宝石属性!$B$26:$D$41,2,0)*6*VLOOKUP(ROUNDDOWN(BB99,-1),宝石属性!$B$26:$D$41,3,0)+(属性价值和能力评分!$F$49*9+属性价值和能力评分!$F$50*2+属性价值和能力评分!$F$53*8/5)*BB99</f>
        <v>18074</v>
      </c>
      <c r="BO99" s="1">
        <v>96</v>
      </c>
      <c r="BP99" s="9">
        <f>ROUND(属性投放!D$4+装备属性!D$4*IF($BO99&lt;10,1,ROUNDDOWN($BO99,-1))+SUM(属性投放!E$37:E$45)*$BO99+VLOOKUP($BP$2,一级属性!$E$41:$P$64,COLUMNS(一级属性!$E$41:G$64),0)*($BO99+0.25*IF($BO99&lt;10,1,ROUNDDOWN($BO99,-1)))+VLOOKUP($BP$2,宝石属性!$B$43:$M$66,COLUMNS(宝石属性!$B$43:D$66),0)*10*VLOOKUP(ROUNDDOWN($BO99,-1),宝石属性!$B$25:$N$41,2,0)*VLOOKUP(ROUNDDOWN($BO99,-1),宝石属性!$B$25:$N$41,3,0)+VLOOKUP($BP$2,职业被动!$B$6:$M$29,COLUMNS(职业被动!$B$6:D$29),0)*$BO99,0)</f>
        <v>6976</v>
      </c>
      <c r="BQ99" s="9">
        <f>ROUND(属性投放!E$4+装备属性!E$4*IF($BO99&lt;10,1,ROUNDDOWN($BO99,-1))+SUM(属性投放!F$37:F$45)*$BO99+VLOOKUP($BP$2,一级属性!$E$41:$P$64,COLUMNS(一级属性!$E$41:H$64),0)*($BO99+0.25*IF($BO99&lt;10,1,ROUNDDOWN($BO99,-1)))+VLOOKUP($BP$2,宝石属性!$B$43:$M$66,COLUMNS(宝石属性!$B$43:E$66),0)*10*VLOOKUP(ROUNDDOWN($BO99,-1),宝石属性!$B$25:$N$41,2,0)*VLOOKUP(ROUNDDOWN($BO99,-1),宝石属性!$B$25:$N$41,3,0)+VLOOKUP($BP$2,职业被动!$B$6:$M$29,COLUMNS(职业被动!$B$6:E$29),0)*$BO99,0)</f>
        <v>4156</v>
      </c>
      <c r="BR99" s="9">
        <f>ROUND(属性投放!F$4+装备属性!F$4*IF($BO99&lt;10,1,ROUNDDOWN($BO99,-1))+SUM(属性投放!G$37:G$45)*$BO99+VLOOKUP($BP$2,一级属性!$E$41:$P$64,COLUMNS(一级属性!$E$41:I$64),0)*($BO99+0.25*IF($BO99&lt;10,1,ROUNDDOWN($BO99,-1)))+VLOOKUP($BP$2,宝石属性!$B$43:$M$66,COLUMNS(宝石属性!$B$43:F$66),0)*10*VLOOKUP(ROUNDDOWN($BO99,-1),宝石属性!$B$25:$N$41,2,0)*VLOOKUP(ROUNDDOWN($BO99,-1),宝石属性!$B$25:$N$41,3,0)+VLOOKUP($BP$2,职业被动!$B$6:$M$29,COLUMNS(职业被动!$B$6:F$29),0)*$BO99,0)</f>
        <v>1030</v>
      </c>
      <c r="BS99" s="9">
        <f>ROUND(属性投放!G$4+装备属性!G$4*IF($BO99&lt;10,1,ROUNDDOWN($BO99,-1))+SUM(属性投放!H$37:H$45)*$BO99+VLOOKUP($BP$2,一级属性!$E$41:$P$64,COLUMNS(一级属性!$E$41:J$64),0)*($BO99+0.25*IF($BO99&lt;10,1,ROUNDDOWN($BO99,-1)))+VLOOKUP($BP$2,宝石属性!$B$43:$M$66,COLUMNS(宝石属性!$B$43:G$66),0)*10*VLOOKUP(ROUNDDOWN($BO99,-1),宝石属性!$B$25:$N$41,2,0)*VLOOKUP(ROUNDDOWN($BO99,-1),宝石属性!$B$25:$N$41,3,0)+VLOOKUP($BP$2,职业被动!$B$6:$M$29,COLUMNS(职业被动!$B$6:G$29),0)*$BO99,0)</f>
        <v>966</v>
      </c>
      <c r="BT99" s="9">
        <f>ROUND(属性投放!H$4+装备属性!H$4*IF($BO99&lt;10,1,ROUNDDOWN($BO99,-1))+SUM(属性投放!I$37:I$45)*$BO99+VLOOKUP($BP$2,一级属性!$E$41:$P$64,COLUMNS(一级属性!$E$41:K$64),0)*($BO99+0.25*IF($BO99&lt;10,1,ROUNDDOWN($BO99,-1)))+VLOOKUP($BP$2,宝石属性!$B$43:$M$66,COLUMNS(宝石属性!$B$43:H$66),0)*10*VLOOKUP(ROUNDDOWN($BO99,-1),宝石属性!$B$25:$N$41,2,0)*VLOOKUP(ROUNDDOWN($BO99,-1),宝石属性!$B$25:$N$41,3,0)+VLOOKUP($BP$2,职业被动!$B$6:$M$29,COLUMNS(职业被动!$B$6:H$29),0)*$BO99,0)</f>
        <v>1093</v>
      </c>
      <c r="BU99" s="9">
        <f>ROUND(属性投放!I$4+装备属性!I$4*IF($BO99&lt;10,1,ROUNDDOWN($BO99,-1))+SUM(属性投放!J$37:J$45)*$BO99+VLOOKUP($BP$2,一级属性!$E$41:$P$64,COLUMNS(一级属性!$E$41:L$64),0)*($BO99+0.25*IF($BO99&lt;10,1,ROUNDDOWN($BO99,-1)))+VLOOKUP($BP$2,宝石属性!$B$43:$M$66,COLUMNS(宝石属性!$B$43:I$66),0)*10*VLOOKUP(ROUNDDOWN($BO99,-1),宝石属性!$B$25:$N$41,2,0)*VLOOKUP(ROUNDDOWN($BO99,-1),宝石属性!$B$25:$N$41,3,0)+VLOOKUP($BP$2,职业被动!$B$6:$M$29,COLUMNS(职业被动!$B$6:I$29),0)*$BO99,0)</f>
        <v>1145</v>
      </c>
      <c r="BV99" s="9">
        <f>ROUND(属性投放!J$4+装备属性!J$4*IF($BO99&lt;10,1,ROUNDDOWN($BO99,-1))+SUM(属性投放!K$37:K$45)*$BO99+VLOOKUP($BP$2,一级属性!$E$41:$P$64,COLUMNS(一级属性!$E$41:M$64),0)*($BO99+0.25*IF($BO99&lt;10,1,ROUNDDOWN($BO99,-1)))+VLOOKUP($BP$2,宝石属性!$B$43:$M$66,COLUMNS(宝石属性!$B$43:J$66),0)*10*VLOOKUP(ROUNDDOWN($BO99,-1),宝石属性!$B$25:$N$41,2,0)*VLOOKUP(ROUNDDOWN($BO99,-1),宝石属性!$B$25:$N$41,3,0)+VLOOKUP($BP$2,职业被动!$B$6:$M$29,COLUMNS(职业被动!$B$6:J$29),0)*$BO99,0)</f>
        <v>806</v>
      </c>
      <c r="BW99" s="9">
        <f>ROUND(属性投放!K$4+装备属性!K$4*IF($BO99&lt;10,1,ROUNDDOWN($BO99,-1))+SUM(属性投放!L$37:L$45)*$BO99+VLOOKUP($BP$2,一级属性!$E$41:$P$64,COLUMNS(一级属性!$E$41:N$64),0)*($BO99+0.25*IF($BO99&lt;10,1,ROUNDDOWN($BO99,-1)))+VLOOKUP($BP$2,宝石属性!$B$43:$M$66,COLUMNS(宝石属性!$B$43:K$66),0)*10*VLOOKUP(ROUNDDOWN($BO99,-1),宝石属性!$B$25:$N$41,2,0)*VLOOKUP(ROUNDDOWN($BO99,-1),宝石属性!$B$25:$N$41,3,0)+VLOOKUP($BP$2,职业被动!$B$6:$M$29,COLUMNS(职业被动!$B$6:K$29),0)*$BO99,0)</f>
        <v>498</v>
      </c>
      <c r="BX99" s="9">
        <f>ROUND(属性投放!L$4+装备属性!L$4*IF($BO99&lt;10,1,ROUNDDOWN($BO99,-1))+SUM(属性投放!M$37:M$45)*$BO99+VLOOKUP($BP$2,一级属性!$E$41:$P$64,COLUMNS(一级属性!$E$41:O$64),0)*($BO99+0.25*IF($BO99&lt;10,1,ROUNDDOWN($BO99,-1)))+VLOOKUP($BP$2,宝石属性!$B$43:$M$66,COLUMNS(宝石属性!$B$43:L$66),0)*10*VLOOKUP(ROUNDDOWN($BO99,-1),宝石属性!$B$25:$N$41,2,0)*VLOOKUP(ROUNDDOWN($BO99,-1),宝石属性!$B$25:$N$41,3,0)+VLOOKUP($BP$2,职业被动!$B$6:$M$29,COLUMNS(职业被动!$B$6:L$29),0)*$BO99,0)</f>
        <v>29</v>
      </c>
      <c r="BY99" s="9">
        <f>ROUND(属性投放!M$4+装备属性!M$4*IF($BO99&lt;10,1,ROUNDDOWN($BO99,-1))+SUM(属性投放!N$37:N$45)*$BO99+VLOOKUP($BP$2,一级属性!$E$41:$P$64,COLUMNS(一级属性!$E$41:P$64),0)*($BO99+0.25*IF($BO99&lt;10,1,ROUNDDOWN($BO99,-1)))+VLOOKUP($BP$2,宝石属性!$B$43:$M$66,COLUMNS(宝石属性!$B$43:M$66),0)*10*VLOOKUP(ROUNDDOWN($BO99,-1),宝石属性!$B$25:$N$41,2,0)*VLOOKUP(ROUNDDOWN($BO99,-1),宝石属性!$B$25:$N$41,3,0)+VLOOKUP($BP$2,职业被动!$B$6:$M$29,COLUMNS(职业被动!$B$6:M$29),0)*$BO99,0)</f>
        <v>1069</v>
      </c>
      <c r="BZ99" s="48">
        <f>属性价值和能力评分!$F$9+ROUND(属性价值和能力评分!$F$38*10,0)*BO99+ROUND((SUM(装备属性!$W$9:$W$14)+属性价值和能力评分!$F$38*1.25+1.4+2.8)*IF(BO99&lt;10,1,ROUNDDOWN(BO99,-1)),0)+15*VLOOKUP(ROUNDDOWN(BO99,-1),宝石属性!$B$26:$D$41,2,0)*6*VLOOKUP(ROUNDDOWN(BO99,-1),宝石属性!$B$26:$D$41,3,0)+(属性价值和能力评分!$F$49*9+属性价值和能力评分!$F$50*2+属性价值和能力评分!$F$53*8/5)*BO99</f>
        <v>18074</v>
      </c>
      <c r="CB99" s="1">
        <v>96</v>
      </c>
      <c r="CC99" s="9">
        <f>ROUND(属性投放!D$4+装备属性!D$4*IF($CB99&lt;10,1,ROUNDDOWN($CB99,-1))+SUM(属性投放!E$37:E$45)*$CB99+VLOOKUP($CC$2,一级属性!$E$41:$P$64,COLUMNS(一级属性!$E$41:G$64),0)*($CB99+0.25*IF($CB99&lt;10,1,ROUNDDOWN($CB99,-1)))+VLOOKUP($CC$2,宝石属性!$B$43:$M$66,COLUMNS(宝石属性!$B$43:D$66),0)*10*VLOOKUP(ROUNDDOWN($CB99,-1),宝石属性!$B$25:$N$41,2,0)*VLOOKUP(ROUNDDOWN($CB99,-1),宝石属性!$B$25:$N$41,3,0)+VLOOKUP($CC$2,职业被动!$B$6:$M$29,COLUMNS(职业被动!$B$6:D$29),0)*$CB99,0)</f>
        <v>4684</v>
      </c>
      <c r="CD99" s="9">
        <f>ROUND(属性投放!E$4+装备属性!E$4*IF($CB99&lt;10,1,ROUNDDOWN($CB99,-1))+SUM(属性投放!F$37:F$45)*$CB99+VLOOKUP($CC$2,一级属性!$E$41:$P$64,COLUMNS(一级属性!$E$41:H$64),0)*($CB99+0.25*IF($CB99&lt;10,1,ROUNDDOWN($CB99,-1)))+VLOOKUP($CC$2,宝石属性!$B$43:$M$66,COLUMNS(宝石属性!$B$43:E$66),0)*10*VLOOKUP(ROUNDDOWN($CB99,-1),宝石属性!$B$25:$N$41,2,0)*VLOOKUP(ROUNDDOWN($CB99,-1),宝石属性!$B$25:$N$41,3,0)+VLOOKUP($CC$2,职业被动!$B$6:$M$29,COLUMNS(职业被动!$B$6:E$29),0)*$CB99,0)</f>
        <v>2378</v>
      </c>
      <c r="CE99" s="9">
        <f>ROUND(属性投放!F$4+装备属性!F$4*IF($CB99&lt;10,1,ROUNDDOWN($CB99,-1))+SUM(属性投放!G$37:G$45)*$CB99+VLOOKUP($CC$2,一级属性!$E$41:$P$64,COLUMNS(一级属性!$E$41:I$64),0)*($CB99+0.25*IF($CB99&lt;10,1,ROUNDDOWN($CB99,-1)))+VLOOKUP($CC$2,宝石属性!$B$43:$M$66,COLUMNS(宝石属性!$B$43:F$66),0)*10*VLOOKUP(ROUNDDOWN($CB99,-1),宝石属性!$B$25:$N$41,2,0)*VLOOKUP(ROUNDDOWN($CB99,-1),宝石属性!$B$25:$N$41,3,0)+VLOOKUP($CC$2,职业被动!$B$6:$M$29,COLUMNS(职业被动!$B$6:F$29),0)*$CB99,0)</f>
        <v>2183</v>
      </c>
      <c r="CF99" s="9">
        <f>ROUND(属性投放!G$4+装备属性!G$4*IF($CB99&lt;10,1,ROUNDDOWN($CB99,-1))+SUM(属性投放!H$37:H$45)*$CB99+VLOOKUP($CC$2,一级属性!$E$41:$P$64,COLUMNS(一级属性!$E$41:J$64),0)*($CB99+0.25*IF($CB99&lt;10,1,ROUNDDOWN($CB99,-1)))+VLOOKUP($CC$2,宝石属性!$B$43:$M$66,COLUMNS(宝石属性!$B$43:G$66),0)*10*VLOOKUP(ROUNDDOWN($CB99,-1),宝石属性!$B$25:$N$41,2,0)*VLOOKUP(ROUNDDOWN($CB99,-1),宝石属性!$B$25:$N$41,3,0)+VLOOKUP($CC$2,职业被动!$B$6:$M$29,COLUMNS(职业被动!$B$6:G$29),0)*$CB99,0)</f>
        <v>1062</v>
      </c>
      <c r="CG99" s="9">
        <f>ROUND(属性投放!H$4+装备属性!H$4*IF($CB99&lt;10,1,ROUNDDOWN($CB99,-1))+SUM(属性投放!I$37:I$45)*$CB99+VLOOKUP($CC$2,一级属性!$E$41:$P$64,COLUMNS(一级属性!$E$41:K$64),0)*($CB99+0.25*IF($CB99&lt;10,1,ROUNDDOWN($CB99,-1)))+VLOOKUP($CC$2,宝石属性!$B$43:$M$66,COLUMNS(宝石属性!$B$43:H$66),0)*10*VLOOKUP(ROUNDDOWN($CB99,-1),宝石属性!$B$25:$N$41,2,0)*VLOOKUP(ROUNDDOWN($CB99,-1),宝石属性!$B$25:$N$41,3,0)+VLOOKUP($CC$2,职业被动!$B$6:$M$29,COLUMNS(职业被动!$B$6:H$29),0)*$CB99,0)</f>
        <v>641</v>
      </c>
      <c r="CH99" s="9">
        <f>ROUND(属性投放!I$4+装备属性!I$4*IF($CB99&lt;10,1,ROUNDDOWN($CB99,-1))+SUM(属性投放!J$37:J$45)*$CB99+VLOOKUP($CC$2,一级属性!$E$41:$P$64,COLUMNS(一级属性!$E$41:L$64),0)*($CB99+0.25*IF($CB99&lt;10,1,ROUNDDOWN($CB99,-1)))+VLOOKUP($CC$2,宝石属性!$B$43:$M$66,COLUMNS(宝石属性!$B$43:I$66),0)*10*VLOOKUP(ROUNDDOWN($CB99,-1),宝石属性!$B$25:$N$41,2,0)*VLOOKUP(ROUNDDOWN($CB99,-1),宝石属性!$B$25:$N$41,3,0)+VLOOKUP($CC$2,职业被动!$B$6:$M$29,COLUMNS(职业被动!$B$6:I$29),0)*$CB99,0)</f>
        <v>1098</v>
      </c>
      <c r="CI99" s="9">
        <f>ROUND(属性投放!J$4+装备属性!J$4*IF($CB99&lt;10,1,ROUNDDOWN($CB99,-1))+SUM(属性投放!K$37:K$45)*$CB99+VLOOKUP($CC$2,一级属性!$E$41:$P$64,COLUMNS(一级属性!$E$41:M$64),0)*($CB99+0.25*IF($CB99&lt;10,1,ROUNDDOWN($CB99,-1)))+VLOOKUP($CC$2,宝石属性!$B$43:$M$66,COLUMNS(宝石属性!$B$43:J$66),0)*10*VLOOKUP(ROUNDDOWN($CB99,-1),宝石属性!$B$25:$N$41,2,0)*VLOOKUP(ROUNDDOWN($CB99,-1),宝石属性!$B$25:$N$41,3,0)+VLOOKUP($CC$2,职业被动!$B$6:$M$29,COLUMNS(职业被动!$B$6:J$29),0)*$CB99,0)</f>
        <v>723</v>
      </c>
      <c r="CJ99" s="9">
        <f>ROUND(属性投放!K$4+装备属性!K$4*IF($CB99&lt;10,1,ROUNDDOWN($CB99,-1))+SUM(属性投放!L$37:L$45)*$CB99+VLOOKUP($CC$2,一级属性!$E$41:$P$64,COLUMNS(一级属性!$E$41:N$64),0)*($CB99+0.25*IF($CB99&lt;10,1,ROUNDDOWN($CB99,-1)))+VLOOKUP($CC$2,宝石属性!$B$43:$M$66,COLUMNS(宝石属性!$B$43:K$66),0)*10*VLOOKUP(ROUNDDOWN($CB99,-1),宝石属性!$B$25:$N$41,2,0)*VLOOKUP(ROUNDDOWN($CB99,-1),宝石属性!$B$25:$N$41,3,0)+VLOOKUP($CC$2,职业被动!$B$6:$M$29,COLUMNS(职业被动!$B$6:K$29),0)*$CB99,0)</f>
        <v>338</v>
      </c>
      <c r="CK99" s="9">
        <f>ROUND(属性投放!L$4+装备属性!L$4*IF($CB99&lt;10,1,ROUNDDOWN($CB99,-1))+SUM(属性投放!M$37:M$45)*$CB99+VLOOKUP($CC$2,一级属性!$E$41:$P$64,COLUMNS(一级属性!$E$41:O$64),0)*($CB99+0.25*IF($CB99&lt;10,1,ROUNDDOWN($CB99,-1)))+VLOOKUP($CC$2,宝石属性!$B$43:$M$66,COLUMNS(宝石属性!$B$43:L$66),0)*10*VLOOKUP(ROUNDDOWN($CB99,-1),宝石属性!$B$25:$N$41,2,0)*VLOOKUP(ROUNDDOWN($CB99,-1),宝石属性!$B$25:$N$41,3,0)+VLOOKUP($CC$2,职业被动!$B$6:$M$29,COLUMNS(职业被动!$B$6:L$29),0)*$CB99,0)</f>
        <v>29</v>
      </c>
      <c r="CL99" s="9">
        <f>ROUND(属性投放!M$4+装备属性!M$4*IF($CB99&lt;10,1,ROUNDDOWN($CB99,-1))+SUM(属性投放!N$37:N$45)*$CB99+VLOOKUP($CC$2,一级属性!$E$41:$P$64,COLUMNS(一级属性!$E$41:P$64),0)*($CB99+0.25*IF($CB99&lt;10,1,ROUNDDOWN($CB99,-1)))+VLOOKUP($CC$2,宝石属性!$B$43:$M$66,COLUMNS(宝石属性!$B$43:M$66),0)*10*VLOOKUP(ROUNDDOWN($CB99,-1),宝石属性!$B$25:$N$41,2,0)*VLOOKUP(ROUNDDOWN($CB99,-1),宝石属性!$B$25:$N$41,3,0)+VLOOKUP($CC$2,职业被动!$B$6:$M$29,COLUMNS(职业被动!$B$6:M$29),0)*$CB99,0)</f>
        <v>989</v>
      </c>
      <c r="CM99" s="48">
        <f>属性价值和能力评分!$F$9+ROUND(属性价值和能力评分!$F$38*10,0)*CB99+ROUND((SUM(装备属性!$W$9:$W$14)+属性价值和能力评分!$F$38*1.25+1.4+2.8)*IF(CB99&lt;10,1,ROUNDDOWN(CB99,-1)),0)+15*VLOOKUP(ROUNDDOWN(CB99,-1),宝石属性!$B$26:$D$41,2,0)*6*VLOOKUP(ROUNDDOWN(CB99,-1),宝石属性!$B$26:$D$41,3,0)+(属性价值和能力评分!$F$49*9+属性价值和能力评分!$F$50*2+属性价值和能力评分!$F$53*8/5)*CB99</f>
        <v>18074</v>
      </c>
      <c r="CO99" s="1">
        <v>96</v>
      </c>
      <c r="CP99" s="9">
        <f>ROUND(属性投放!D$4+装备属性!D$4*IF($CO99&lt;10,1,ROUNDDOWN($CO99,-1))+SUM(属性投放!E$37:E$45)*$CO99+VLOOKUP($CP$2,一级属性!$E$41:$P$64,COLUMNS(一级属性!$E$41:G$64),0)*($CO99+0.25*IF($CO99&lt;10,1,ROUNDDOWN($CO99,-1)))+VLOOKUP($CP$2,宝石属性!$B$43:$M$66,COLUMNS(宝石属性!$B$43:D$66),0)*10*VLOOKUP(ROUNDDOWN($CO99,-1),宝石属性!$B$25:$N$41,2,0)*VLOOKUP(ROUNDDOWN($CO99,-1),宝石属性!$B$25:$N$41,3,0)+VLOOKUP($CP$2,职业被动!$B$6:$M$29,COLUMNS(职业被动!$B$6:D$29),0)*$CO99,0)</f>
        <v>4684</v>
      </c>
      <c r="CQ99" s="9">
        <f>ROUND(属性投放!E$4+装备属性!E$4*IF($CO99&lt;10,1,ROUNDDOWN($CO99,-1))+SUM(属性投放!F$37:F$45)*$CO99+VLOOKUP($CP$2,一级属性!$E$41:$P$64,COLUMNS(一级属性!$E$41:H$64),0)*($CO99+0.25*IF($CO99&lt;10,1,ROUNDDOWN($CO99,-1)))+VLOOKUP($CP$2,宝石属性!$B$43:$M$66,COLUMNS(宝石属性!$B$43:E$66),0)*10*VLOOKUP(ROUNDDOWN($CO99,-1),宝石属性!$B$25:$N$41,2,0)*VLOOKUP(ROUNDDOWN($CO99,-1),宝石属性!$B$25:$N$41,3,0)+VLOOKUP($CP$2,职业被动!$B$6:$M$29,COLUMNS(职业被动!$B$6:E$29),0)*$CO99,0)</f>
        <v>5341</v>
      </c>
      <c r="CR99" s="9">
        <f>ROUND(属性投放!F$4+装备属性!F$4*IF($CO99&lt;10,1,ROUNDDOWN($CO99,-1))+SUM(属性投放!G$37:G$45)*$CO99+VLOOKUP($CP$2,一级属性!$E$41:$P$64,COLUMNS(一级属性!$E$41:I$64),0)*($CO99+0.25*IF($CO99&lt;10,1,ROUNDDOWN($CO99,-1)))+VLOOKUP($CP$2,宝石属性!$B$43:$M$66,COLUMNS(宝石属性!$B$43:F$66),0)*10*VLOOKUP(ROUNDDOWN($CO99,-1),宝石属性!$B$25:$N$41,2,0)*VLOOKUP(ROUNDDOWN($CO99,-1),宝石属性!$B$25:$N$41,3,0)+VLOOKUP($CP$2,职业被动!$B$6:$M$29,COLUMNS(职业被动!$B$6:F$29),0)*$CO99,0)</f>
        <v>1030</v>
      </c>
      <c r="CS99" s="9">
        <f>ROUND(属性投放!G$4+装备属性!G$4*IF($CO99&lt;10,1,ROUNDDOWN($CO99,-1))+SUM(属性投放!H$37:H$45)*$CO99+VLOOKUP($CP$2,一级属性!$E$41:$P$64,COLUMNS(一级属性!$E$41:J$64),0)*($CO99+0.25*IF($CO99&lt;10,1,ROUNDDOWN($CO99,-1)))+VLOOKUP($CP$2,宝石属性!$B$43:$M$66,COLUMNS(宝石属性!$B$43:G$66),0)*10*VLOOKUP(ROUNDDOWN($CO99,-1),宝石属性!$B$25:$N$41,2,0)*VLOOKUP(ROUNDDOWN($CO99,-1),宝石属性!$B$25:$N$41,3,0)+VLOOKUP($CP$2,职业被动!$B$6:$M$29,COLUMNS(职业被动!$B$6:G$29),0)*$CO99,0)</f>
        <v>966</v>
      </c>
      <c r="CT99" s="9">
        <f>ROUND(属性投放!H$4+装备属性!H$4*IF($CO99&lt;10,1,ROUNDDOWN($CO99,-1))+SUM(属性投放!I$37:I$45)*$CO99+VLOOKUP($CP$2,一级属性!$E$41:$P$64,COLUMNS(一级属性!$E$41:K$64),0)*($CO99+0.25*IF($CO99&lt;10,1,ROUNDDOWN($CO99,-1)))+VLOOKUP($CP$2,宝石属性!$B$43:$M$66,COLUMNS(宝石属性!$B$43:H$66),0)*10*VLOOKUP(ROUNDDOWN($CO99,-1),宝石属性!$B$25:$N$41,2,0)*VLOOKUP(ROUNDDOWN($CO99,-1),宝石属性!$B$25:$N$41,3,0)+VLOOKUP($CP$2,职业被动!$B$6:$M$29,COLUMNS(职业被动!$B$6:H$29),0)*$CO99,0)</f>
        <v>1666</v>
      </c>
      <c r="CU99" s="9">
        <f>ROUND(属性投放!I$4+装备属性!I$4*IF($CO99&lt;10,1,ROUNDDOWN($CO99,-1))+SUM(属性投放!J$37:J$45)*$CO99+VLOOKUP($CP$2,一级属性!$E$41:$P$64,COLUMNS(一级属性!$E$41:L$64),0)*($CO99+0.25*IF($CO99&lt;10,1,ROUNDDOWN($CO99,-1)))+VLOOKUP($CP$2,宝石属性!$B$43:$M$66,COLUMNS(宝石属性!$B$43:I$66),0)*10*VLOOKUP(ROUNDDOWN($CO99,-1),宝石属性!$B$25:$N$41,2,0)*VLOOKUP(ROUNDDOWN($CO99,-1),宝石属性!$B$25:$N$41,3,0)+VLOOKUP($CP$2,职业被动!$B$6:$M$29,COLUMNS(职业被动!$B$6:I$29),0)*$CO99,0)</f>
        <v>1431</v>
      </c>
      <c r="CV99" s="9">
        <f>ROUND(属性投放!J$4+装备属性!J$4*IF($CO99&lt;10,1,ROUNDDOWN($CO99,-1))+SUM(属性投放!K$37:K$45)*$CO99+VLOOKUP($CP$2,一级属性!$E$41:$P$64,COLUMNS(一级属性!$E$41:M$64),0)*($CO99+0.25*IF($CO99&lt;10,1,ROUNDDOWN($CO99,-1)))+VLOOKUP($CP$2,宝石属性!$B$43:$M$66,COLUMNS(宝石属性!$B$43:J$66),0)*10*VLOOKUP(ROUNDDOWN($CO99,-1),宝石属性!$B$25:$N$41,2,0)*VLOOKUP(ROUNDDOWN($CO99,-1),宝石属性!$B$25:$N$41,3,0)+VLOOKUP($CP$2,职业被动!$B$6:$M$29,COLUMNS(职业被动!$B$6:J$29),0)*$CO99,0)</f>
        <v>605</v>
      </c>
      <c r="CW99" s="9">
        <f>ROUND(属性投放!K$4+装备属性!K$4*IF($CO99&lt;10,1,ROUNDDOWN($CO99,-1))+SUM(属性投放!L$37:L$45)*$CO99+VLOOKUP($CP$2,一级属性!$E$41:$P$64,COLUMNS(一级属性!$E$41:N$64),0)*($CO99+0.25*IF($CO99&lt;10,1,ROUNDDOWN($CO99,-1)))+VLOOKUP($CP$2,宝石属性!$B$43:$M$66,COLUMNS(宝石属性!$B$43:K$66),0)*10*VLOOKUP(ROUNDDOWN($CO99,-1),宝石属性!$B$25:$N$41,2,0)*VLOOKUP(ROUNDDOWN($CO99,-1),宝石属性!$B$25:$N$41,3,0)+VLOOKUP($CP$2,职业被动!$B$6:$M$29,COLUMNS(职业被动!$B$6:K$29),0)*$CO99,0)</f>
        <v>338</v>
      </c>
      <c r="CX99" s="9">
        <f>ROUND(属性投放!L$4+装备属性!L$4*IF($CO99&lt;10,1,ROUNDDOWN($CO99,-1))+SUM(属性投放!M$37:M$45)*$CO99+VLOOKUP($CP$2,一级属性!$E$41:$P$64,COLUMNS(一级属性!$E$41:O$64),0)*($CO99+0.25*IF($CO99&lt;10,1,ROUNDDOWN($CO99,-1)))+VLOOKUP($CP$2,宝石属性!$B$43:$M$66,COLUMNS(宝石属性!$B$43:L$66),0)*10*VLOOKUP(ROUNDDOWN($CO99,-1),宝石属性!$B$25:$N$41,2,0)*VLOOKUP(ROUNDDOWN($CO99,-1),宝石属性!$B$25:$N$41,3,0)+VLOOKUP($CP$2,职业被动!$B$6:$M$29,COLUMNS(职业被动!$B$6:L$29),0)*$CO99,0)</f>
        <v>29</v>
      </c>
      <c r="CY99" s="9">
        <f>ROUND(属性投放!M$4+装备属性!M$4*IF($CO99&lt;10,1,ROUNDDOWN($CO99,-1))+SUM(属性投放!N$37:N$45)*$CO99+VLOOKUP($CP$2,一级属性!$E$41:$P$64,COLUMNS(一级属性!$E$41:P$64),0)*($CO99+0.25*IF($CO99&lt;10,1,ROUNDDOWN($CO99,-1)))+VLOOKUP($CP$2,宝石属性!$B$43:$M$66,COLUMNS(宝石属性!$B$43:M$66),0)*10*VLOOKUP(ROUNDDOWN($CO99,-1),宝石属性!$B$25:$N$41,2,0)*VLOOKUP(ROUNDDOWN($CO99,-1),宝石属性!$B$25:$N$41,3,0)+VLOOKUP($CP$2,职业被动!$B$6:$M$29,COLUMNS(职业被动!$B$6:M$29),0)*$CO99,0)</f>
        <v>989</v>
      </c>
      <c r="CZ99" s="48">
        <f>属性价值和能力评分!$F$9+ROUND(属性价值和能力评分!$F$38*10,0)*CO99+ROUND((SUM(装备属性!$W$9:$W$14)+属性价值和能力评分!$F$38*1.25+1.4+2.8)*IF(CO99&lt;10,1,ROUNDDOWN(CO99,-1)),0)+15*VLOOKUP(ROUNDDOWN(CO99,-1),宝石属性!$B$26:$D$41,2,0)*6*VLOOKUP(ROUNDDOWN(CO99,-1),宝石属性!$B$26:$D$41,3,0)+(属性价值和能力评分!$F$49*9+属性价值和能力评分!$F$50*2+属性价值和能力评分!$F$53*8/5)*CO99</f>
        <v>18074</v>
      </c>
      <c r="DB99" s="1">
        <v>96</v>
      </c>
      <c r="DC99" s="9">
        <f>ROUND(属性投放!D$4+装备属性!D$4*IF($DB99&lt;10,1,ROUNDDOWN($DB99,-1))+SUM(属性投放!E$37:E$45)*$DB99+VLOOKUP($DC$2,一级属性!$E$41:$P$64,COLUMNS(一级属性!$E$41:G$64),0)*($DB99+0.25*IF($DB99&lt;10,1,ROUNDDOWN($DB99,-1)))+VLOOKUP($DC$2,宝石属性!$B$43:$M$66,COLUMNS(宝石属性!$B$43:D$66),0)*10*VLOOKUP(ROUNDDOWN($DB99,-1),宝石属性!$B$25:$N$41,2,0)*VLOOKUP(ROUNDDOWN($DB99,-1),宝石属性!$B$25:$N$41,3,0)+VLOOKUP($DC$2,职业被动!$B$6:$M$29,COLUMNS(职业被动!$B$6:D$29),0)*$DB99,0)</f>
        <v>5356</v>
      </c>
      <c r="DD99" s="9">
        <f>ROUND(属性投放!E$4+装备属性!E$4*IF($DB99&lt;10,1,ROUNDDOWN($DB99,-1))+SUM(属性投放!F$37:F$45)*$DB99+VLOOKUP($DC$2,一级属性!$E$41:$P$64,COLUMNS(一级属性!$E$41:H$64),0)*($DB99+0.25*IF($DB99&lt;10,1,ROUNDDOWN($DB99,-1)))+VLOOKUP($DC$2,宝石属性!$B$43:$M$66,COLUMNS(宝石属性!$B$43:E$66),0)*10*VLOOKUP(ROUNDDOWN($DB99,-1),宝石属性!$B$25:$N$41,2,0)*VLOOKUP(ROUNDDOWN($DB99,-1),宝石属性!$B$25:$N$41,3,0)+VLOOKUP($DC$2,职业被动!$B$6:$M$29,COLUMNS(职业被动!$B$6:E$29),0)*$DB99,0)</f>
        <v>2378</v>
      </c>
      <c r="DE99" s="9">
        <f>ROUND(属性投放!F$4+装备属性!F$4*IF($DB99&lt;10,1,ROUNDDOWN($DB99,-1))+SUM(属性投放!G$37:G$45)*$DB99+VLOOKUP($DC$2,一级属性!$E$41:$P$64,COLUMNS(一级属性!$E$41:I$64),0)*($DB99+0.25*IF($DB99&lt;10,1,ROUNDDOWN($DB99,-1)))+VLOOKUP($DC$2,宝石属性!$B$43:$M$66,COLUMNS(宝石属性!$B$43:F$66),0)*10*VLOOKUP(ROUNDDOWN($DB99,-1),宝石属性!$B$25:$N$41,2,0)*VLOOKUP(ROUNDDOWN($DB99,-1),宝石属性!$B$25:$N$41,3,0)+VLOOKUP($DC$2,职业被动!$B$6:$M$29,COLUMNS(职业被动!$B$6:F$29),0)*$DB99,0)</f>
        <v>1030</v>
      </c>
      <c r="DF99" s="9">
        <f>ROUND(属性投放!G$4+装备属性!G$4*IF($DB99&lt;10,1,ROUNDDOWN($DB99,-1))+SUM(属性投放!H$37:H$45)*$DB99+VLOOKUP($DC$2,一级属性!$E$41:$P$64,COLUMNS(一级属性!$E$41:J$64),0)*($DB99+0.25*IF($DB99&lt;10,1,ROUNDDOWN($DB99,-1)))+VLOOKUP($DC$2,宝石属性!$B$43:$M$66,COLUMNS(宝石属性!$B$43:G$66),0)*10*VLOOKUP(ROUNDDOWN($DB99,-1),宝石属性!$B$25:$N$41,2,0)*VLOOKUP(ROUNDDOWN($DB99,-1),宝石属性!$B$25:$N$41,3,0)+VLOOKUP($DC$2,职业被动!$B$6:$M$29,COLUMNS(职业被动!$B$6:G$29),0)*$DB99,0)</f>
        <v>2702</v>
      </c>
      <c r="DG99" s="9">
        <f>ROUND(属性投放!H$4+装备属性!H$4*IF($DB99&lt;10,1,ROUNDDOWN($DB99,-1))+SUM(属性投放!I$37:I$45)*$DB99+VLOOKUP($DC$2,一级属性!$E$41:$P$64,COLUMNS(一级属性!$E$41:K$64),0)*($DB99+0.25*IF($DB99&lt;10,1,ROUNDDOWN($DB99,-1)))+VLOOKUP($DC$2,宝石属性!$B$43:$M$66,COLUMNS(宝石属性!$B$43:H$66),0)*10*VLOOKUP(ROUNDDOWN($DB99,-1),宝石属性!$B$25:$N$41,2,0)*VLOOKUP(ROUNDDOWN($DB99,-1),宝石属性!$B$25:$N$41,3,0)+VLOOKUP($DC$2,职业被动!$B$6:$M$29,COLUMNS(职业被动!$B$6:H$29),0)*$DB99,0)</f>
        <v>641</v>
      </c>
      <c r="DH99" s="9">
        <f>ROUND(属性投放!I$4+装备属性!I$4*IF($DB99&lt;10,1,ROUNDDOWN($DB99,-1))+SUM(属性投放!J$37:J$45)*$DB99+VLOOKUP($DC$2,一级属性!$E$41:$P$64,COLUMNS(一级属性!$E$41:L$64),0)*($DB99+0.25*IF($DB99&lt;10,1,ROUNDDOWN($DB99,-1)))+VLOOKUP($DC$2,宝石属性!$B$43:$M$66,COLUMNS(宝石属性!$B$43:I$66),0)*10*VLOOKUP(ROUNDDOWN($DB99,-1),宝石属性!$B$25:$N$41,2,0)*VLOOKUP(ROUNDDOWN($DB99,-1),宝石属性!$B$25:$N$41,3,0)+VLOOKUP($DC$2,职业被动!$B$6:$M$29,COLUMNS(职业被动!$B$6:I$29),0)*$DB99,0)</f>
        <v>979</v>
      </c>
      <c r="DI99" s="9">
        <f>ROUND(属性投放!J$4+装备属性!J$4*IF($DB99&lt;10,1,ROUNDDOWN($DB99,-1))+SUM(属性投放!K$37:K$45)*$DB99+VLOOKUP($DC$2,一级属性!$E$41:$P$64,COLUMNS(一级属性!$E$41:M$64),0)*($DB99+0.25*IF($DB99&lt;10,1,ROUNDDOWN($DB99,-1)))+VLOOKUP($DC$2,宝石属性!$B$43:$M$66,COLUMNS(宝石属性!$B$43:J$66),0)*10*VLOOKUP(ROUNDDOWN($DB99,-1),宝石属性!$B$25:$N$41,2,0)*VLOOKUP(ROUNDDOWN($DB99,-1),宝石属性!$B$25:$N$41,3,0)+VLOOKUP($DC$2,职业被动!$B$6:$M$29,COLUMNS(职业被动!$B$6:J$29),0)*$DB99,0)</f>
        <v>723</v>
      </c>
      <c r="DJ99" s="9">
        <f>ROUND(属性投放!K$4+装备属性!K$4*IF($DB99&lt;10,1,ROUNDDOWN($DB99,-1))+SUM(属性投放!L$37:L$45)*$DB99+VLOOKUP($DC$2,一级属性!$E$41:$P$64,COLUMNS(一级属性!$E$41:N$64),0)*($DB99+0.25*IF($DB99&lt;10,1,ROUNDDOWN($DB99,-1)))+VLOOKUP($DC$2,宝石属性!$B$43:$M$66,COLUMNS(宝石属性!$B$43:K$66),0)*10*VLOOKUP(ROUNDDOWN($DB99,-1),宝石属性!$B$25:$N$41,2,0)*VLOOKUP(ROUNDDOWN($DB99,-1),宝石属性!$B$25:$N$41,3,0)+VLOOKUP($DC$2,职业被动!$B$6:$M$29,COLUMNS(职业被动!$B$6:K$29),0)*$DB99,0)</f>
        <v>498</v>
      </c>
      <c r="DK99" s="9">
        <f>ROUND(属性投放!L$4+装备属性!L$4*IF($DB99&lt;10,1,ROUNDDOWN($DB99,-1))+SUM(属性投放!M$37:M$45)*$DB99+VLOOKUP($DC$2,一级属性!$E$41:$P$64,COLUMNS(一级属性!$E$41:O$64),0)*($DB99+0.25*IF($DB99&lt;10,1,ROUNDDOWN($DB99,-1)))+VLOOKUP($DC$2,宝石属性!$B$43:$M$66,COLUMNS(宝石属性!$B$43:L$66),0)*10*VLOOKUP(ROUNDDOWN($DB99,-1),宝石属性!$B$25:$N$41,2,0)*VLOOKUP(ROUNDDOWN($DB99,-1),宝石属性!$B$25:$N$41,3,0)+VLOOKUP($DC$2,职业被动!$B$6:$M$29,COLUMNS(职业被动!$B$6:L$29),0)*$DB99,0)</f>
        <v>29</v>
      </c>
      <c r="DL99" s="9">
        <f>ROUND(属性投放!M$4+装备属性!M$4*IF($DB99&lt;10,1,ROUNDDOWN($DB99,-1))+SUM(属性投放!N$37:N$45)*$DB99+VLOOKUP($DC$2,一级属性!$E$41:$P$64,COLUMNS(一级属性!$E$41:P$64),0)*($DB99+0.25*IF($DB99&lt;10,1,ROUNDDOWN($DB99,-1)))+VLOOKUP($DC$2,宝石属性!$B$43:$M$66,COLUMNS(宝石属性!$B$43:M$66),0)*10*VLOOKUP(ROUNDDOWN($DB99,-1),宝石属性!$B$25:$N$41,2,0)*VLOOKUP(ROUNDDOWN($DB99,-1),宝石属性!$B$25:$N$41,3,0)+VLOOKUP($DC$2,职业被动!$B$6:$M$29,COLUMNS(职业被动!$B$6:M$29),0)*$DB99,0)</f>
        <v>989</v>
      </c>
      <c r="DM99" s="48">
        <f>属性价值和能力评分!$F$9+ROUND(属性价值和能力评分!$F$38*10,0)*DB99+ROUND((SUM(装备属性!$W$9:$W$14)+属性价值和能力评分!$F$38*1.25+1.4+2.8)*IF(DB99&lt;10,1,ROUNDDOWN(DB99,-1)),0)+15*VLOOKUP(ROUNDDOWN(DB99,-1),宝石属性!$B$26:$D$41,2,0)*6*VLOOKUP(ROUNDDOWN(DB99,-1),宝石属性!$B$26:$D$41,3,0)+(属性价值和能力评分!$F$49*9+属性价值和能力评分!$F$50*2+属性价值和能力评分!$F$53*8/5)*DB99</f>
        <v>18074</v>
      </c>
      <c r="DO99" s="1">
        <v>96</v>
      </c>
      <c r="DP99" s="9">
        <f>ROUND(属性投放!D$4+装备属性!D$4*IF($DO99&lt;10,1,ROUNDDOWN($DO99,-1))+SUM(属性投放!E$37:E$45)*$DO99+VLOOKUP($DP$2,一级属性!$E$41:$P$64,COLUMNS(一级属性!$E$41:G$64),0)*($DO99+0.25*IF($DO99&lt;10,1,ROUNDDOWN($DO99,-1)))+VLOOKUP($DP$2,宝石属性!$B$43:$M$66,COLUMNS(宝石属性!$B$43:D$66),0)*10*VLOOKUP(ROUNDDOWN($DO99,-1),宝石属性!$B$25:$N$41,2,0)*VLOOKUP(ROUNDDOWN($DO99,-1),宝石属性!$B$25:$N$41,3,0)+VLOOKUP($DP$2,职业被动!$B$6:$M$29,COLUMNS(职业被动!$B$6:D$29),0)*$DO99,0)</f>
        <v>11568</v>
      </c>
      <c r="DQ99" s="9">
        <f>ROUND(属性投放!E$4+装备属性!E$4*IF($DO99&lt;10,1,ROUNDDOWN($DO99,-1))+SUM(属性投放!F$37:F$45)*$DO99+VLOOKUP($DP$2,一级属性!$E$41:$P$64,COLUMNS(一级属性!$E$41:H$64),0)*($DO99+0.25*IF($DO99&lt;10,1,ROUNDDOWN($DO99,-1)))+VLOOKUP($DP$2,宝石属性!$B$43:$M$66,COLUMNS(宝石属性!$B$43:E$66),0)*10*VLOOKUP(ROUNDDOWN($DO99,-1),宝石属性!$B$25:$N$41,2,0)*VLOOKUP(ROUNDDOWN($DO99,-1),宝石属性!$B$25:$N$41,3,0)+VLOOKUP($DP$2,职业被动!$B$6:$M$29,COLUMNS(职业被动!$B$6:E$29),0)*$DO99,0)</f>
        <v>2378</v>
      </c>
      <c r="DR99" s="9">
        <f>ROUND(属性投放!F$4+装备属性!F$4*IF($DO99&lt;10,1,ROUNDDOWN($DO99,-1))+SUM(属性投放!G$37:G$45)*$DO99+VLOOKUP($DP$2,一级属性!$E$41:$P$64,COLUMNS(一级属性!$E$41:I$64),0)*($DO99+0.25*IF($DO99&lt;10,1,ROUNDDOWN($DO99,-1)))+VLOOKUP($DP$2,宝石属性!$B$43:$M$66,COLUMNS(宝石属性!$B$43:F$66),0)*10*VLOOKUP(ROUNDDOWN($DO99,-1),宝石属性!$B$25:$N$41,2,0)*VLOOKUP(ROUNDDOWN($DO99,-1),宝石属性!$B$25:$N$41,3,0)+VLOOKUP($DP$2,职业被动!$B$6:$M$29,COLUMNS(职业被动!$B$6:F$29),0)*$DO99,0)</f>
        <v>1030</v>
      </c>
      <c r="DS99" s="9">
        <f>ROUND(属性投放!G$4+装备属性!G$4*IF($DO99&lt;10,1,ROUNDDOWN($DO99,-1))+SUM(属性投放!H$37:H$45)*$DO99+VLOOKUP($DP$2,一级属性!$E$41:$P$64,COLUMNS(一级属性!$E$41:J$64),0)*($DO99+0.25*IF($DO99&lt;10,1,ROUNDDOWN($DO99,-1)))+VLOOKUP($DP$2,宝石属性!$B$43:$M$66,COLUMNS(宝石属性!$B$43:G$66),0)*10*VLOOKUP(ROUNDDOWN($DO99,-1),宝石属性!$B$25:$N$41,2,0)*VLOOKUP(ROUNDDOWN($DO99,-1),宝石属性!$B$25:$N$41,3,0)+VLOOKUP($DP$2,职业被动!$B$6:$M$29,COLUMNS(职业被动!$B$6:G$29),0)*$DO99,0)</f>
        <v>966</v>
      </c>
      <c r="DT99" s="9">
        <f>ROUND(属性投放!H$4+装备属性!H$4*IF($DO99&lt;10,1,ROUNDDOWN($DO99,-1))+SUM(属性投放!I$37:I$45)*$DO99+VLOOKUP($DP$2,一级属性!$E$41:$P$64,COLUMNS(一级属性!$E$41:K$64),0)*($DO99+0.25*IF($DO99&lt;10,1,ROUNDDOWN($DO99,-1)))+VLOOKUP($DP$2,宝石属性!$B$43:$M$66,COLUMNS(宝石属性!$B$43:H$66),0)*10*VLOOKUP(ROUNDDOWN($DO99,-1),宝石属性!$B$25:$N$41,2,0)*VLOOKUP(ROUNDDOWN($DO99,-1),宝石属性!$B$25:$N$41,3,0)+VLOOKUP($DP$2,职业被动!$B$6:$M$29,COLUMNS(职业被动!$B$6:H$29),0)*$DO99,0)</f>
        <v>737</v>
      </c>
      <c r="DU99" s="9">
        <f>ROUND(属性投放!I$4+装备属性!I$4*IF($DO99&lt;10,1,ROUNDDOWN($DO99,-1))+SUM(属性投放!J$37:J$45)*$DO99+VLOOKUP($DP$2,一级属性!$E$41:$P$64,COLUMNS(一级属性!$E$41:L$64),0)*($DO99+0.25*IF($DO99&lt;10,1,ROUNDDOWN($DO99,-1)))+VLOOKUP($DP$2,宝石属性!$B$43:$M$66,COLUMNS(宝石属性!$B$43:I$66),0)*10*VLOOKUP(ROUNDDOWN($DO99,-1),宝石属性!$B$25:$N$41,2,0)*VLOOKUP(ROUNDDOWN($DO99,-1),宝石属性!$B$25:$N$41,3,0)+VLOOKUP($DP$2,职业被动!$B$6:$M$29,COLUMNS(职业被动!$B$6:I$29),0)*$DO99,0)</f>
        <v>979</v>
      </c>
      <c r="DV99" s="9">
        <f>ROUND(属性投放!J$4+装备属性!J$4*IF($DO99&lt;10,1,ROUNDDOWN($DO99,-1))+SUM(属性投放!K$37:K$45)*$DO99+VLOOKUP($DP$2,一级属性!$E$41:$P$64,COLUMNS(一级属性!$E$41:M$64),0)*($DO99+0.25*IF($DO99&lt;10,1,ROUNDDOWN($DO99,-1)))+VLOOKUP($DP$2,宝石属性!$B$43:$M$66,COLUMNS(宝石属性!$B$43:J$66),0)*10*VLOOKUP(ROUNDDOWN($DO99,-1),宝石属性!$B$25:$N$41,2,0)*VLOOKUP(ROUNDDOWN($DO99,-1),宝石属性!$B$25:$N$41,3,0)+VLOOKUP($DP$2,职业被动!$B$6:$M$29,COLUMNS(职业被动!$B$6:J$29),0)*$DO99,0)</f>
        <v>723</v>
      </c>
      <c r="DW99" s="9">
        <f>ROUND(属性投放!K$4+装备属性!K$4*IF($DO99&lt;10,1,ROUNDDOWN($DO99,-1))+SUM(属性投放!L$37:L$45)*$DO99+VLOOKUP($DP$2,一级属性!$E$41:$P$64,COLUMNS(一级属性!$E$41:N$64),0)*($DO99+0.25*IF($DO99&lt;10,1,ROUNDDOWN($DO99,-1)))+VLOOKUP($DP$2,宝石属性!$B$43:$M$66,COLUMNS(宝石属性!$B$43:K$66),0)*10*VLOOKUP(ROUNDDOWN($DO99,-1),宝石属性!$B$25:$N$41,2,0)*VLOOKUP(ROUNDDOWN($DO99,-1),宝石属性!$B$25:$N$41,3,0)+VLOOKUP($DP$2,职业被动!$B$6:$M$29,COLUMNS(职业被动!$B$6:K$29),0)*$DO99,0)</f>
        <v>498</v>
      </c>
      <c r="DX99" s="9">
        <f>ROUND(属性投放!L$4+装备属性!L$4*IF($DO99&lt;10,1,ROUNDDOWN($DO99,-1))+SUM(属性投放!M$37:M$45)*$DO99+VLOOKUP($DP$2,一级属性!$E$41:$P$64,COLUMNS(一级属性!$E$41:O$64),0)*($DO99+0.25*IF($DO99&lt;10,1,ROUNDDOWN($DO99,-1)))+VLOOKUP($DP$2,宝石属性!$B$43:$M$66,COLUMNS(宝石属性!$B$43:L$66),0)*10*VLOOKUP(ROUNDDOWN($DO99,-1),宝石属性!$B$25:$N$41,2,0)*VLOOKUP(ROUNDDOWN($DO99,-1),宝石属性!$B$25:$N$41,3,0)+VLOOKUP($DP$2,职业被动!$B$6:$M$29,COLUMNS(职业被动!$B$6:L$29),0)*$DO99,0)</f>
        <v>29</v>
      </c>
      <c r="DY99" s="9">
        <f>ROUND(属性投放!M$4+装备属性!M$4*IF($DO99&lt;10,1,ROUNDDOWN($DO99,-1))+SUM(属性投放!N$37:N$45)*$DO99+VLOOKUP($DP$2,一级属性!$E$41:$P$64,COLUMNS(一级属性!$E$41:P$64),0)*($DO99+0.25*IF($DO99&lt;10,1,ROUNDDOWN($DO99,-1)))+VLOOKUP($DP$2,宝石属性!$B$43:$M$66,COLUMNS(宝石属性!$B$43:M$66),0)*10*VLOOKUP(ROUNDDOWN($DO99,-1),宝石属性!$B$25:$N$41,2,0)*VLOOKUP(ROUNDDOWN($DO99,-1),宝石属性!$B$25:$N$41,3,0)+VLOOKUP($DP$2,职业被动!$B$6:$M$29,COLUMNS(职业被动!$B$6:M$29),0)*$DO99,0)</f>
        <v>989</v>
      </c>
      <c r="DZ99" s="48">
        <f>属性价值和能力评分!$F$9+ROUND(属性价值和能力评分!$F$38*10,0)*DO99+ROUND((SUM(装备属性!$W$9:$W$14)+属性价值和能力评分!$F$38*1.25+1.4+2.8)*IF(DO99&lt;10,1,ROUNDDOWN(DO99,-1)),0)+15*VLOOKUP(ROUNDDOWN(DO99,-1),宝石属性!$B$26:$D$41,2,0)*6*VLOOKUP(ROUNDDOWN(DO99,-1),宝石属性!$B$26:$D$41,3,0)+(属性价值和能力评分!$F$49*9+属性价值和能力评分!$F$50*2+属性价值和能力评分!$F$53*8/5)*DO99</f>
        <v>18074</v>
      </c>
      <c r="EA99" s="17"/>
      <c r="EB99" s="1">
        <v>96</v>
      </c>
      <c r="EC99" s="1">
        <f>ROUND(CC99/MAX(CE99/10,((CE99*(1+属性投放!$E$8)-CF99+属性投放!$F$8*EB99)*(1+属性投放!$G$8)*(1+属性投放!$H$8))),1)</f>
        <v>2.9</v>
      </c>
      <c r="ED99" s="1">
        <f>ROUND(CP99/MAX(CE99/10,((CE99*(1+属性投放!$E$8)-CS99+属性投放!$F$8*EB99)*(1+属性投放!$G$8)*(1+属性投放!$H$8))),1)</f>
        <v>2.7</v>
      </c>
      <c r="EE99" s="1">
        <f>ROUND(DC99/MAX(CE99/10,((CE99*(1+属性投放!$E$8)-DF99+属性投放!$F$8*EB99)*(1+属性投放!$G$8)*(1+属性投放!$H$8))),1)</f>
        <v>24.5</v>
      </c>
      <c r="EF99" s="1">
        <f>ROUND(DP99/MAX(CE99/10,((CE99*(1+属性投放!$E$8)-DS99+属性投放!$F$8*EB99)*(1+属性投放!$G$8)*(1+属性投放!$H$8))),1)</f>
        <v>6.7</v>
      </c>
      <c r="EH99" s="1">
        <f>ROUND(CC99/MAX(属性投放!$F$9*EB99,((CT99*(1+属性投放!$E$9)-CH99+属性投放!$F$9*EB99)*(1+属性投放!$G$9)*(1+属性投放!$H$9))),1)</f>
        <v>2.6</v>
      </c>
      <c r="EI99" s="1">
        <f>ROUND(CP99/MAX(属性投放!$F$9*EB99,((CT99*(1+属性投放!$E$9)-CU99+属性投放!$F$9*EB99)*(1+属性投放!$G$9)*(1+属性投放!$H$9))),1)</f>
        <v>3.3</v>
      </c>
      <c r="EJ99" s="1">
        <f>ROUND(DC99/MAX(属性投放!$F$9*EB99,((CT99*(1+属性投放!$E$9)-DH99+属性投放!$F$9*EB99)*(1+属性投放!$G$9)*(1+属性投放!$H$9))),1)</f>
        <v>2.8</v>
      </c>
      <c r="EK99" s="1">
        <f>ROUND(DP99/MAX(属性投放!$F$9*EB99,((CT99*(1+属性投放!$E$9)-DU99+属性投放!$F$9*EB99)*(1+属性投放!$G$9)*(1+属性投放!$H$9))),1)</f>
        <v>6</v>
      </c>
      <c r="EM99" s="1">
        <f>ROUND(CC99/((BW99*(1+属性投放!$E$10)+属性投放!$F$10*EB99)*(1+属性投放!$G$10)*(1+属性投放!$H$10)),1)</f>
        <v>5.6</v>
      </c>
      <c r="EN99" s="1">
        <f>ROUND(CP99/((BW99*(1+属性投放!$E$10)+属性投放!$F$10*EB99)*(1+属性投放!$G$10)*(1+属性投放!$H$10)),1)</f>
        <v>5.6</v>
      </c>
      <c r="EO99" s="1">
        <f>ROUND(DC99/((BW99*(1+属性投放!$E$10)+属性投放!$F$10*EB99)*(1+属性投放!$G$10)*(1+属性投放!$H$10)),1)</f>
        <v>6.4</v>
      </c>
      <c r="EP99" s="1">
        <f>ROUND(DP99/((BW99*(1+属性投放!$E$10)+属性投放!$F$10*EB99)*(1+属性投放!$G$10)*(1+属性投放!$H$10)),1)</f>
        <v>13.9</v>
      </c>
    </row>
    <row r="100" spans="2:146">
      <c r="B100" s="1">
        <v>97</v>
      </c>
      <c r="C100" s="9">
        <f>ROUND(属性投放!D$4+装备属性!D$4*IF($B100&lt;10,1,ROUNDDOWN($B100,-1))+SUM(属性投放!E$37:E$45)*$B100+VLOOKUP($C$2,一级属性!$E$41:$P$64,COLUMNS(一级属性!$E$41:G$64),0)*($B100+0.25*IF($B100&lt;10,1,ROUNDDOWN($B100,-1)))+VLOOKUP($C$2,宝石属性!$B$43:$M$66,COLUMNS(宝石属性!$B$43:D$66),0)*10*VLOOKUP(ROUNDDOWN($B100,-1),宝石属性!$B$25:$N$41,2,0)*VLOOKUP(ROUNDDOWN($B100,-1),宝石属性!$B$25:$N$41,3,0)+VLOOKUP($C$2,职业被动!$B$6:$M$29,COLUMNS(职业被动!$B$6:D$29),0)*$B100,0)</f>
        <v>5663</v>
      </c>
      <c r="D100" s="9">
        <f>ROUND(属性投放!E$4+装备属性!E$4*IF($B100&lt;10,1,ROUNDDOWN($B100,-1))+SUM(属性投放!F$37:F$38)*$B100+VLOOKUP($C$2,一级属性!$E$67:$P$90,COLUMNS(一级属性!$E$67:H$90),0)*$B100+VLOOKUP($C$2,宝石属性!$B$43:$M$66,COLUMNS(宝石属性!$B$43:E$66),0)*10*VLOOKUP(ROUNDDOWN($B100,-1),宝石属性!$B$25:$N$41,2,0)*VLOOKUP(ROUNDDOWN($B100,-1),宝石属性!$B$25:$N$41,3,0)+VLOOKUP($C$2,职业被动!$B$6:$M$29,COLUMNS(职业被动!$B$6:E$29),0)*$B100,0)</f>
        <v>2393</v>
      </c>
      <c r="E100" s="9">
        <f>ROUND(属性投放!F$4+装备属性!F$4*IF($B100&lt;10,1,ROUNDDOWN($B100,-1))+SUM(属性投放!G$37:G$38)*$B100+VLOOKUP($C$2,一级属性!$E$67:$P$90,COLUMNS(一级属性!$E$67:I$90),0)*$B100+VLOOKUP($C$2,宝石属性!$B$43:$M$66,COLUMNS(宝石属性!$B$43:F$66),0)*10*VLOOKUP(ROUNDDOWN($B100,-1),宝石属性!$B$25:$N$41,2,0)*VLOOKUP(ROUNDDOWN($B100,-1),宝石属性!$B$25:$N$41,3,0)+VLOOKUP($C$2,职业被动!$B$6:$M$29,COLUMNS(职业被动!$B$6:F$29),0)*$B100,0)</f>
        <v>1920</v>
      </c>
      <c r="F100" s="9">
        <f>ROUND(属性投放!G$4+装备属性!G$4*IF($B100&lt;10,1,ROUNDDOWN($B100,-1))+SUM(属性投放!H$37:H$38)*$B100+VLOOKUP($C$2,一级属性!$E$67:$P$90,COLUMNS(一级属性!$E$67:J$90),0)*$B100+VLOOKUP($C$2,宝石属性!$B$43:$M$66,COLUMNS(宝石属性!$B$43:G$66),0)*10*VLOOKUP(ROUNDDOWN($B100,-1),宝石属性!$B$25:$N$41,2,0)*VLOOKUP(ROUNDDOWN($B100,-1),宝石属性!$B$25:$N$41,3,0)+VLOOKUP($C$2,职业被动!$B$6:$M$29,COLUMNS(职业被动!$B$6:G$29),0)*$B100,0)</f>
        <v>1066</v>
      </c>
      <c r="G100" s="9">
        <f>ROUND(属性投放!H$4+装备属性!H$4*IF($B100&lt;10,1,ROUNDDOWN($B100,-1))+SUM(属性投放!I$37:I$38)*$B100+VLOOKUP($C$2,一级属性!$E$67:$P$90,COLUMNS(一级属性!$E$67:K$90),0)*$B100+VLOOKUP($C$2,宝石属性!$B$43:$M$66,COLUMNS(宝石属性!$B$43:H$66),0)*10*VLOOKUP(ROUNDDOWN($B100,-1),宝石属性!$B$25:$N$41,2,0)*VLOOKUP(ROUNDDOWN($B100,-1),宝石属性!$B$25:$N$41,3,0)+VLOOKUP($C$2,职业被动!$B$6:$M$29,COLUMNS(职业被动!$B$6:H$29),0)*$B100,0)</f>
        <v>643</v>
      </c>
      <c r="H100" s="9">
        <f>ROUND(属性投放!I$4+装备属性!I$4*IF($B100&lt;10,1,ROUNDDOWN($B100,-1))+SUM(属性投放!J$37:J$38)*$B100+VLOOKUP($C$2,一级属性!$E$67:$P$90,COLUMNS(一级属性!$E$67:L$90),0)*$B100+VLOOKUP($C$2,宝石属性!$B$43:$M$66,COLUMNS(宝石属性!$B$43:I$66),0)*10*VLOOKUP(ROUNDDOWN($B100,-1),宝石属性!$B$25:$N$41,2,0)*VLOOKUP(ROUNDDOWN($B100,-1),宝石属性!$B$25:$N$41,3,0)+VLOOKUP($C$2,职业被动!$B$6:$M$29,COLUMNS(职业被动!$B$6:I$29),0)*$B100,0)</f>
        <v>1085</v>
      </c>
      <c r="I100" s="9">
        <f>ROUND(属性投放!J$4+装备属性!J$4*IF($B100&lt;10,1,ROUNDDOWN($B100,-1))+SUM(属性投放!K$37:K$38)*$B100+VLOOKUP($C$2,一级属性!$E$67:$P$90,COLUMNS(一级属性!$E$67:M$90),0)*$B100+VLOOKUP($C$2,宝石属性!$B$43:$M$66,COLUMNS(宝石属性!$B$43:J$66),0)*10*VLOOKUP(ROUNDDOWN($B100,-1),宝石属性!$B$25:$N$41,2,0)*VLOOKUP(ROUNDDOWN($B100,-1),宝石属性!$B$25:$N$41,3,0)+VLOOKUP($C$2,职业被动!$B$6:$M$29,COLUMNS(职业被动!$B$6:J$29),0)*$B100,0)</f>
        <v>729</v>
      </c>
      <c r="J100" s="9">
        <f>ROUND(属性投放!K$4+装备属性!K$4*IF($B100&lt;10,1,ROUNDDOWN($B100,-1))+SUM(属性投放!L$37:L$38)*$B100+VLOOKUP($C$2,一级属性!$E$67:$P$90,COLUMNS(一级属性!$E$67:N$90),0)*$B100+VLOOKUP($C$2,宝石属性!$B$43:$M$66,COLUMNS(宝石属性!$B$43:K$66),0)*10*VLOOKUP(ROUNDDOWN($B100,-1),宝石属性!$B$25:$N$41,2,0)*VLOOKUP(ROUNDDOWN($B100,-1),宝石属性!$B$25:$N$41,3,0)+VLOOKUP($C$2,职业被动!$B$6:$M$29,COLUMNS(职业被动!$B$6:K$29),0)*$B100,0)</f>
        <v>339</v>
      </c>
      <c r="K100" s="9">
        <f>ROUND(属性投放!L$4+装备属性!L$4*IF($B100&lt;10,1,ROUNDDOWN($B100,-1))+SUM(属性投放!M$37:M$38)*$B100+VLOOKUP($C$2,一级属性!$E$67:$P$90,COLUMNS(一级属性!$E$67:O$90),0)*$B100+VLOOKUP($C$2,宝石属性!$B$43:$M$66,COLUMNS(宝石属性!$B$43:L$66),0)*10*VLOOKUP(ROUNDDOWN($B100,-1),宝石属性!$B$25:$N$41,2,0)*VLOOKUP(ROUNDDOWN($B100,-1),宝石属性!$B$25:$N$41,3,0)+VLOOKUP($C$2,职业被动!$B$6:$M$29,COLUMNS(职业被动!$B$6:L$29),0)*$B100,0)</f>
        <v>29</v>
      </c>
      <c r="L100" s="9">
        <f>ROUND(属性投放!M$4+装备属性!M$4*IF($B100&lt;10,1,ROUNDDOWN($B100,-1))+SUM(属性投放!N$37:N$38)*$B100+VLOOKUP($C$2,一级属性!$E$67:$P$90,COLUMNS(一级属性!$E$67:P$90),0)*$B100+VLOOKUP($C$2,宝石属性!$B$43:$M$66,COLUMNS(宝石属性!$B$43:M$66),0)*10*VLOOKUP(ROUNDDOWN($B100,-1),宝石属性!$B$25:$N$41,2,0)*VLOOKUP(ROUNDDOWN($B100,-1),宝石属性!$B$25:$N$41,3,0)+VLOOKUP($C$2,职业被动!$B$6:$M$29,COLUMNS(职业被动!$B$6:M$29),0)*$B100,0)</f>
        <v>1079</v>
      </c>
      <c r="M100" s="48">
        <f>属性价值和能力评分!$F$9+ROUND(属性价值和能力评分!$F$38*10,0)*B100+ROUND((SUM(装备属性!$W$9:$W$14)+属性价值和能力评分!$F$38*1.25+1.4+2.8)*IF(B100&lt;10,1,ROUNDDOWN(B100,-1)),0)+15*VLOOKUP(ROUNDDOWN(B100,-1),宝石属性!$B$26:$D$41,2,0)*6*VLOOKUP(ROUNDDOWN(B100,-1),宝石属性!$B$26:$D$41,3,0)+(属性价值和能力评分!$F$49*9+属性价值和能力评分!$F$50*2+属性价值和能力评分!$F$53*8/5)*B100</f>
        <v>18194</v>
      </c>
      <c r="N100" s="20"/>
      <c r="O100" s="1">
        <v>97</v>
      </c>
      <c r="P100" s="9">
        <f>ROUND(属性投放!D$4+装备属性!D$4*IF($O100&lt;10,1,ROUNDDOWN($O100,-1))+SUM(属性投放!E$37:E$45)*$O100+VLOOKUP($P$2,一级属性!$E$41:$P$64,COLUMNS(一级属性!$E$41:G$64),0)*($O100+0.25*IF($O100&lt;10,1,ROUNDDOWN($O100,-1)))+VLOOKUP($P$2,宝石属性!$B$43:$M$66,COLUMNS(宝石属性!$B$43:D$66),0)*10*VLOOKUP(ROUNDDOWN($O100,-1),宝石属性!$B$25:$N$41,2,0)*VLOOKUP(ROUNDDOWN($O100,-1),宝石属性!$B$25:$N$41,3,0)+VLOOKUP($P$2,职业被动!$B$6:$M$29,COLUMNS(职业被动!$B$6:D$29),0)*$O100,0)</f>
        <v>7021</v>
      </c>
      <c r="Q100" s="9">
        <f>ROUND(属性投放!E$4+装备属性!E$4*IF($O100&lt;10,1,ROUNDDOWN($O100,-1))+SUM(属性投放!F$37:F$45)*$O100+VLOOKUP($P$2,一级属性!$E$41:$P$64,COLUMNS(一级属性!$E$41:H$64),0)*($O100+0.25*IF($O100&lt;10,1,ROUNDDOWN($O100,-1)))+VLOOKUP($P$2,宝石属性!$B$43:$M$66,COLUMNS(宝石属性!$B$43:E$66),0)*10*VLOOKUP(ROUNDDOWN($O100,-1),宝石属性!$B$25:$N$41,2,0)*VLOOKUP(ROUNDDOWN($O100,-1),宝石属性!$B$25:$N$41,3,0)+VLOOKUP($P$2,职业被动!$B$6:$M$29,COLUMNS(职业被动!$B$6:E$29),0)*$O100,0)</f>
        <v>4186</v>
      </c>
      <c r="R100" s="9">
        <f>ROUND(属性投放!F$4+装备属性!F$4*IF($O100&lt;10,1,ROUNDDOWN($O100,-1))+SUM(属性投放!G$37:G$45)*$O100+VLOOKUP($P$2,一级属性!$E$41:$P$64,COLUMNS(一级属性!$E$41:I$64),0)*($O100+0.25*IF($O100&lt;10,1,ROUNDDOWN($O100,-1)))+VLOOKUP($P$2,宝石属性!$B$43:$M$66,COLUMNS(宝石属性!$B$43:F$66),0)*10*VLOOKUP(ROUNDDOWN($O100,-1),宝石属性!$B$25:$N$41,2,0)*VLOOKUP(ROUNDDOWN($O100,-1),宝石属性!$B$25:$N$41,3,0)+VLOOKUP($P$2,职业被动!$B$6:$M$29,COLUMNS(职业被动!$B$6:F$29),0)*$O100,0)</f>
        <v>1032</v>
      </c>
      <c r="S100" s="9">
        <f>ROUND(属性投放!G$4+装备属性!G$4*IF($O100&lt;10,1,ROUNDDOWN($O100,-1))+SUM(属性投放!H$37:H$45)*$O100+VLOOKUP($P$2,一级属性!$E$41:$P$64,COLUMNS(一级属性!$E$41:J$64),0)*($O100+0.25*IF($O100&lt;10,1,ROUNDDOWN($O100,-1)))+VLOOKUP($P$2,宝石属性!$B$43:$M$66,COLUMNS(宝石属性!$B$43:G$66),0)*10*VLOOKUP(ROUNDDOWN($O100,-1),宝石属性!$B$25:$N$41,2,0)*VLOOKUP(ROUNDDOWN($O100,-1),宝石属性!$B$25:$N$41,3,0)+VLOOKUP($P$2,职业被动!$B$6:$M$29,COLUMNS(职业被动!$B$6:G$29),0)*$O100,0)</f>
        <v>969</v>
      </c>
      <c r="T100" s="9">
        <f>ROUND(属性投放!H$4+装备属性!H$4*IF($O100&lt;10,1,ROUNDDOWN($O100,-1))+SUM(属性投放!I$37:I$45)*$O100+VLOOKUP($P$2,一级属性!$E$41:$P$64,COLUMNS(一级属性!$E$41:K$64),0)*($O100+0.25*IF($O100&lt;10,1,ROUNDDOWN($O100,-1)))+VLOOKUP($P$2,宝石属性!$B$43:$M$66,COLUMNS(宝石属性!$B$43:H$66),0)*10*VLOOKUP(ROUNDDOWN($O100,-1),宝石属性!$B$25:$N$41,2,0)*VLOOKUP(ROUNDDOWN($O100,-1),宝石属性!$B$25:$N$41,3,0)+VLOOKUP($P$2,职业被动!$B$6:$M$29,COLUMNS(职业被动!$B$6:H$29),0)*$O100,0)</f>
        <v>1099</v>
      </c>
      <c r="U100" s="9">
        <f>ROUND(属性投放!I$4+装备属性!I$4*IF($O100&lt;10,1,ROUNDDOWN($O100,-1))+SUM(属性投放!J$37:J$45)*$O100+VLOOKUP($P$2,一级属性!$E$41:$P$64,COLUMNS(一级属性!$E$41:L$64),0)*($O100+0.25*IF($O100&lt;10,1,ROUNDDOWN($O100,-1)))+VLOOKUP($P$2,宝石属性!$B$43:$M$66,COLUMNS(宝石属性!$B$43:I$66),0)*10*VLOOKUP(ROUNDDOWN($O100,-1),宝石属性!$B$25:$N$41,2,0)*VLOOKUP(ROUNDDOWN($O100,-1),宝石属性!$B$25:$N$41,3,0)+VLOOKUP($P$2,职业被动!$B$6:$M$29,COLUMNS(职业被动!$B$6:I$29),0)*$O100,0)</f>
        <v>1152</v>
      </c>
      <c r="V100" s="9">
        <f>ROUND(属性投放!J$4+装备属性!J$4*IF($O100&lt;10,1,ROUNDDOWN($O100,-1))+SUM(属性投放!K$37:K$45)*$O100+VLOOKUP($P$2,一级属性!$E$41:$P$64,COLUMNS(一级属性!$E$41:M$64),0)*($O100+0.25*IF($O100&lt;10,1,ROUNDDOWN($O100,-1)))+VLOOKUP($P$2,宝石属性!$B$43:$M$66,COLUMNS(宝石属性!$B$43:J$66),0)*10*VLOOKUP(ROUNDDOWN($O100,-1),宝石属性!$B$25:$N$41,2,0)*VLOOKUP(ROUNDDOWN($O100,-1),宝石属性!$B$25:$N$41,3,0)+VLOOKUP($P$2,职业被动!$B$6:$M$29,COLUMNS(职业被动!$B$6:J$29),0)*$O100,0)</f>
        <v>811</v>
      </c>
      <c r="W100" s="9">
        <f>ROUND(属性投放!K$4+装备属性!K$4*IF($O100&lt;10,1,ROUNDDOWN($O100,-1))+SUM(属性投放!L$37:L$45)*$O100+VLOOKUP($P$2,一级属性!$E$41:$P$64,COLUMNS(一级属性!$E$41:N$64),0)*($O100+0.25*IF($O100&lt;10,1,ROUNDDOWN($O100,-1)))+VLOOKUP($P$2,宝石属性!$B$43:$M$66,COLUMNS(宝石属性!$B$43:K$66),0)*10*VLOOKUP(ROUNDDOWN($O100,-1),宝石属性!$B$25:$N$41,2,0)*VLOOKUP(ROUNDDOWN($O100,-1),宝石属性!$B$25:$N$41,3,0)+VLOOKUP($P$2,职业被动!$B$6:$M$29,COLUMNS(职业被动!$B$6:K$29),0)*$O100,0)</f>
        <v>499</v>
      </c>
      <c r="X100" s="9">
        <f>ROUND(属性投放!L$4+装备属性!L$4*IF($O100&lt;10,1,ROUNDDOWN($O100,-1))+SUM(属性投放!M$37:M$45)*$O100+VLOOKUP($P$2,一级属性!$E$41:$P$64,COLUMNS(一级属性!$E$41:O$64),0)*($O100+0.25*IF($O100&lt;10,1,ROUNDDOWN($O100,-1)))+VLOOKUP($P$2,宝石属性!$B$43:$M$66,COLUMNS(宝石属性!$B$43:L$66),0)*10*VLOOKUP(ROUNDDOWN($O100,-1),宝石属性!$B$25:$N$41,2,0)*VLOOKUP(ROUNDDOWN($O100,-1),宝石属性!$B$25:$N$41,3,0)+VLOOKUP($P$2,职业被动!$B$6:$M$29,COLUMNS(职业被动!$B$6:L$29),0)*$O100,0)</f>
        <v>29</v>
      </c>
      <c r="Y100" s="9">
        <f>ROUND(属性投放!M$4+装备属性!M$4*IF($O100&lt;10,1,ROUNDDOWN($O100,-1))+SUM(属性投放!N$37:N$45)*$O100+VLOOKUP($P$2,一级属性!$E$41:$P$64,COLUMNS(一级属性!$E$41:P$64),0)*($O100+0.25*IF($O100&lt;10,1,ROUNDDOWN($O100,-1)))+VLOOKUP($P$2,宝石属性!$B$43:$M$66,COLUMNS(宝石属性!$B$43:M$66),0)*10*VLOOKUP(ROUNDDOWN($O100,-1),宝石属性!$B$25:$N$41,2,0)*VLOOKUP(ROUNDDOWN($O100,-1),宝石属性!$B$25:$N$41,3,0)+VLOOKUP($P$2,职业被动!$B$6:$M$29,COLUMNS(职业被动!$B$6:M$29),0)*$O100,0)</f>
        <v>1079</v>
      </c>
      <c r="Z100" s="48">
        <f>属性价值和能力评分!$F$9+ROUND(属性价值和能力评分!$F$38*10,0)*O100+ROUND((SUM(装备属性!$W$9:$W$14)+属性价值和能力评分!$F$38*1.25+1.4+2.8)*IF(O100&lt;10,1,ROUNDDOWN(O100,-1)),0)+15*VLOOKUP(ROUNDDOWN(O100,-1),宝石属性!$B$26:$D$41,2,0)*6*VLOOKUP(ROUNDDOWN(O100,-1),宝石属性!$B$26:$D$41,3,0)+(属性价值和能力评分!$F$49*9+属性价值和能力评分!$F$50*2+属性价值和能力评分!$F$53*8/5)*O100</f>
        <v>18194</v>
      </c>
      <c r="AB100" s="1">
        <v>97</v>
      </c>
      <c r="AC100" s="9">
        <f>ROUND(属性投放!D$4+装备属性!D$4*IF($AB100&lt;10,1,ROUNDDOWN($AB100,-1))+SUM(属性投放!E$37:E$45)*$AB100+VLOOKUP($AC$2,一级属性!$E$41:$P$64,COLUMNS(一级属性!$E$41:G$64),0)*($AB100+0.25*IF($AB100&lt;10,1,ROUNDDOWN($AB100,-1)))+VLOOKUP($AC$2,宝石属性!$B$43:$M$66,COLUMNS(宝石属性!$B$43:D$66),0)*10*VLOOKUP(ROUNDDOWN($AB100,-1),宝石属性!$B$25:$N$41,2,0)*VLOOKUP(ROUNDDOWN($AB100,-1),宝石属性!$B$25:$N$41,3,0)+VLOOKUP($AC$2,职业被动!$B$6:$M$29,COLUMNS(职业被动!$B$6:D$29),0)*$AB100,0)</f>
        <v>6342</v>
      </c>
      <c r="AD100" s="9">
        <f>ROUND(属性投放!E$4+装备属性!E$4*IF($AB100&lt;10,1,ROUNDDOWN($AB100,-1))+SUM(属性投放!F$37:F$45)*$AB100+VLOOKUP($AC$2,一级属性!$E$41:$P$64,COLUMNS(一级属性!$E$41:H$64),0)*($AB100+0.25*IF($AB100&lt;10,1,ROUNDDOWN($AB100,-1)))+VLOOKUP($AC$2,宝石属性!$B$43:$M$66,COLUMNS(宝石属性!$B$43:E$66),0)*10*VLOOKUP(ROUNDDOWN($AB100,-1),宝石属性!$B$25:$N$41,2,0)*VLOOKUP(ROUNDDOWN($AB100,-1),宝石属性!$B$25:$N$41,3,0)+VLOOKUP($AC$2,职业被动!$B$6:$M$29,COLUMNS(职业被动!$B$6:E$29),0)*$AB100,0)</f>
        <v>2393</v>
      </c>
      <c r="AE100" s="9">
        <f>ROUND(属性投放!F$4+装备属性!F$4*IF($AB100&lt;10,1,ROUNDDOWN($AB100,-1))+SUM(属性投放!G$37:G$45)*$AB100+VLOOKUP($AC$2,一级属性!$E$41:$P$64,COLUMNS(一级属性!$E$41:I$64),0)*($AB100+0.25*IF($AB100&lt;10,1,ROUNDDOWN($AB100,-1)))+VLOOKUP($AC$2,宝石属性!$B$43:$M$66,COLUMNS(宝石属性!$B$43:F$66),0)*10*VLOOKUP(ROUNDDOWN($AB100,-1),宝石属性!$B$25:$N$41,2,0)*VLOOKUP(ROUNDDOWN($AB100,-1),宝石属性!$B$25:$N$41,3,0)+VLOOKUP($AC$2,职业被动!$B$6:$M$29,COLUMNS(职业被动!$B$6:F$29),0)*$AB100,0)</f>
        <v>1670</v>
      </c>
      <c r="AF100" s="9">
        <f>ROUND(属性投放!G$4+装备属性!G$4*IF($AB100&lt;10,1,ROUNDDOWN($AB100,-1))+SUM(属性投放!H$37:H$45)*$AB100+VLOOKUP($AC$2,一级属性!$E$41:$P$64,COLUMNS(一级属性!$E$41:J$64),0)*($AB100+0.25*IF($AB100&lt;10,1,ROUNDDOWN($AB100,-1)))+VLOOKUP($AC$2,宝石属性!$B$43:$M$66,COLUMNS(宝石属性!$B$43:G$66),0)*10*VLOOKUP(ROUNDDOWN($AB100,-1),宝石属性!$B$25:$N$41,2,0)*VLOOKUP(ROUNDDOWN($AB100,-1),宝石属性!$B$25:$N$41,3,0)+VLOOKUP($AC$2,职业被动!$B$6:$M$29,COLUMNS(职业被动!$B$6:G$29),0)*$AB100,0)</f>
        <v>1163</v>
      </c>
      <c r="AG100" s="9">
        <f>ROUND(属性投放!H$4+装备属性!H$4*IF($AB100&lt;10,1,ROUNDDOWN($AB100,-1))+SUM(属性投放!I$37:I$45)*$AB100+VLOOKUP($AC$2,一级属性!$E$41:$P$64,COLUMNS(一级属性!$E$41:K$64),0)*($AB100+0.25*IF($AB100&lt;10,1,ROUNDDOWN($AB100,-1)))+VLOOKUP($AC$2,宝石属性!$B$43:$M$66,COLUMNS(宝石属性!$B$43:H$66),0)*10*VLOOKUP(ROUNDDOWN($AB100,-1),宝石属性!$B$25:$N$41,2,0)*VLOOKUP(ROUNDDOWN($AB100,-1),宝石属性!$B$25:$N$41,3,0)+VLOOKUP($AC$2,职业被动!$B$6:$M$29,COLUMNS(职业被动!$B$6:H$29),0)*$AB100,0)</f>
        <v>643</v>
      </c>
      <c r="AH100" s="9">
        <f>ROUND(属性投放!I$4+装备属性!I$4*IF($AB100&lt;10,1,ROUNDDOWN($AB100,-1))+SUM(属性投放!J$37:J$45)*$AB100+VLOOKUP($AC$2,一级属性!$E$41:$P$64,COLUMNS(一级属性!$E$41:L$64),0)*($AB100+0.25*IF($AB100&lt;10,1,ROUNDDOWN($AB100,-1)))+VLOOKUP($AC$2,宝石属性!$B$43:$M$66,COLUMNS(宝石属性!$B$43:I$66),0)*10*VLOOKUP(ROUNDDOWN($AB100,-1),宝石属性!$B$25:$N$41,2,0)*VLOOKUP(ROUNDDOWN($AB100,-1),宝石属性!$B$25:$N$41,3,0)+VLOOKUP($AC$2,职业被动!$B$6:$M$29,COLUMNS(职业被动!$B$6:I$29),0)*$AB100,0)</f>
        <v>1080</v>
      </c>
      <c r="AI100" s="9">
        <f>ROUND(属性投放!J$4+装备属性!J$4*IF($AB100&lt;10,1,ROUNDDOWN($AB100,-1))+SUM(属性投放!K$37:K$45)*$AB100+VLOOKUP($AC$2,一级属性!$E$41:$P$64,COLUMNS(一级属性!$E$41:M$64),0)*($AB100+0.25*IF($AB100&lt;10,1,ROUNDDOWN($AB100,-1)))+VLOOKUP($AC$2,宝石属性!$B$43:$M$66,COLUMNS(宝石属性!$B$43:J$66),0)*10*VLOOKUP(ROUNDDOWN($AB100,-1),宝石属性!$B$25:$N$41,2,0)*VLOOKUP(ROUNDDOWN($AB100,-1),宝石属性!$B$25:$N$41,3,0)+VLOOKUP($AC$2,职业被动!$B$6:$M$29,COLUMNS(职业被动!$B$6:J$29),0)*$AB100,0)</f>
        <v>727</v>
      </c>
      <c r="AJ100" s="9">
        <f>ROUND(属性投放!K$4+装备属性!K$4*IF($AB100&lt;10,1,ROUNDDOWN($AB100,-1))+SUM(属性投放!L$37:L$45)*$AB100+VLOOKUP($AC$2,一级属性!$E$41:$P$64,COLUMNS(一级属性!$E$41:N$64),0)*($AB100+0.25*IF($AB100&lt;10,1,ROUNDDOWN($AB100,-1)))+VLOOKUP($AC$2,宝石属性!$B$43:$M$66,COLUMNS(宝石属性!$B$43:K$66),0)*10*VLOOKUP(ROUNDDOWN($AB100,-1),宝石属性!$B$25:$N$41,2,0)*VLOOKUP(ROUNDDOWN($AB100,-1),宝石属性!$B$25:$N$41,3,0)+VLOOKUP($AC$2,职业被动!$B$6:$M$29,COLUMNS(职业被动!$B$6:K$29),0)*$AB100,0)</f>
        <v>339</v>
      </c>
      <c r="AK100" s="9">
        <f>ROUND(属性投放!L$4+装备属性!L$4*IF($AB100&lt;10,1,ROUNDDOWN($AB100,-1))+SUM(属性投放!M$37:M$45)*$AB100+VLOOKUP($AC$2,一级属性!$E$41:$P$64,COLUMNS(一级属性!$E$41:O$64),0)*($AB100+0.25*IF($AB100&lt;10,1,ROUNDDOWN($AB100,-1)))+VLOOKUP($AC$2,宝石属性!$B$43:$M$66,COLUMNS(宝石属性!$B$43:L$66),0)*10*VLOOKUP(ROUNDDOWN($AB100,-1),宝石属性!$B$25:$N$41,2,0)*VLOOKUP(ROUNDDOWN($AB100,-1),宝石属性!$B$25:$N$41,3,0)+VLOOKUP($AC$2,职业被动!$B$6:$M$29,COLUMNS(职业被动!$B$6:L$29),0)*$AB100,0)</f>
        <v>29</v>
      </c>
      <c r="AL100" s="9">
        <f>ROUND(属性投放!M$4+装备属性!M$4*IF($AB100&lt;10,1,ROUNDDOWN($AB100,-1))+SUM(属性投放!N$37:N$45)*$AB100+VLOOKUP($AC$2,一级属性!$E$41:$P$64,COLUMNS(一级属性!$E$41:P$64),0)*($AB100+0.25*IF($AB100&lt;10,1,ROUNDDOWN($AB100,-1)))+VLOOKUP($AC$2,宝石属性!$B$43:$M$66,COLUMNS(宝石属性!$B$43:M$66),0)*10*VLOOKUP(ROUNDDOWN($AB100,-1),宝石属性!$B$25:$N$41,2,0)*VLOOKUP(ROUNDDOWN($AB100,-1),宝石属性!$B$25:$N$41,3,0)+VLOOKUP($AC$2,职业被动!$B$6:$M$29,COLUMNS(职业被动!$B$6:M$29),0)*$AB100,0)</f>
        <v>1079</v>
      </c>
      <c r="AM100" s="48">
        <f>属性价值和能力评分!$F$9+ROUND(属性价值和能力评分!$F$38*10,0)*AB100+ROUND((SUM(装备属性!$W$9:$W$14)+属性价值和能力评分!$F$38*1.25+1.4+2.8)*IF(AB100&lt;10,1,ROUNDDOWN(AB100,-1)),0)+15*VLOOKUP(ROUNDDOWN(AB100,-1),宝石属性!$B$26:$D$41,2,0)*6*VLOOKUP(ROUNDDOWN(AB100,-1),宝石属性!$B$26:$D$41,3,0)+(属性价值和能力评分!$F$49*9+属性价值和能力评分!$F$50*2+属性价值和能力评分!$F$53*8/5)*AB100</f>
        <v>18194</v>
      </c>
      <c r="AO100" s="1">
        <v>97</v>
      </c>
      <c r="AP100" s="9">
        <f>ROUND(属性投放!D$4+装备属性!D$4*IF($AO100&lt;10,1,ROUNDDOWN($AO100,-1))+SUM(属性投放!E$37:E$45)*$AO100+VLOOKUP($AP$2,一级属性!$E$41:$P$64,COLUMNS(一级属性!$E$41:G$64),0)*($AO100+0.25*IF($AO100&lt;10,1,ROUNDDOWN($AO100,-1)))+VLOOKUP($AP$2,宝石属性!$B$43:$M$66,COLUMNS(宝石属性!$B$43:D$66),0)*10*VLOOKUP(ROUNDDOWN($AO100,-1),宝石属性!$B$25:$N$41,2,0)*VLOOKUP(ROUNDDOWN($AO100,-1),宝石属性!$B$25:$N$41,3,0)+VLOOKUP($AP$2,职业被动!$B$6:$M$29,COLUMNS(职业被动!$B$6:D$29),0)*$AO100,0)</f>
        <v>6342</v>
      </c>
      <c r="AQ100" s="9">
        <f>ROUND(属性投放!E$4+装备属性!E$4*IF($AO100&lt;10,1,ROUNDDOWN($AO100,-1))+SUM(属性投放!F$37:F$45)*$AO100+VLOOKUP($AP$2,一级属性!$E$41:$P$64,COLUMNS(一级属性!$E$41:H$64),0)*($AO100+0.25*IF($AO100&lt;10,1,ROUNDDOWN($AO100,-1)))+VLOOKUP($AP$2,宝石属性!$B$43:$M$66,COLUMNS(宝石属性!$B$43:E$66),0)*10*VLOOKUP(ROUNDDOWN($AO100,-1),宝石属性!$B$25:$N$41,2,0)*VLOOKUP(ROUNDDOWN($AO100,-1),宝石属性!$B$25:$N$41,3,0)+VLOOKUP($AP$2,职业被动!$B$6:$M$29,COLUMNS(职业被动!$B$6:E$29),0)*$AO100,0)</f>
        <v>4186</v>
      </c>
      <c r="AR100" s="9">
        <f>ROUND(属性投放!F$4+装备属性!F$4*IF($AO100&lt;10,1,ROUNDDOWN($AO100,-1))+SUM(属性投放!G$37:G$45)*$AO100+VLOOKUP($AP$2,一级属性!$E$41:$P$64,COLUMNS(一级属性!$E$41:I$64),0)*($AO100+0.25*IF($AO100&lt;10,1,ROUNDDOWN($AO100,-1)))+VLOOKUP($AP$2,宝石属性!$B$43:$M$66,COLUMNS(宝石属性!$B$43:F$66),0)*10*VLOOKUP(ROUNDDOWN($AO100,-1),宝石属性!$B$25:$N$41,2,0)*VLOOKUP(ROUNDDOWN($AO100,-1),宝石属性!$B$25:$N$41,3,0)+VLOOKUP($AP$2,职业被动!$B$6:$M$29,COLUMNS(职业被动!$B$6:F$29),0)*$AO100,0)</f>
        <v>1032</v>
      </c>
      <c r="AS100" s="9">
        <f>ROUND(属性投放!G$4+装备属性!G$4*IF($AO100&lt;10,1,ROUNDDOWN($AO100,-1))+SUM(属性投放!H$37:H$45)*$AO100+VLOOKUP($AP$2,一级属性!$E$41:$P$64,COLUMNS(一级属性!$E$41:J$64),0)*($AO100+0.25*IF($AO100&lt;10,1,ROUNDDOWN($AO100,-1)))+VLOOKUP($AP$2,宝石属性!$B$43:$M$66,COLUMNS(宝石属性!$B$43:G$66),0)*10*VLOOKUP(ROUNDDOWN($AO100,-1),宝石属性!$B$25:$N$41,2,0)*VLOOKUP(ROUNDDOWN($AO100,-1),宝石属性!$B$25:$N$41,3,0)+VLOOKUP($AP$2,职业被动!$B$6:$M$29,COLUMNS(职业被动!$B$6:G$29),0)*$AO100,0)</f>
        <v>969</v>
      </c>
      <c r="AT100" s="9">
        <f>ROUND(属性投放!H$4+装备属性!H$4*IF($AO100&lt;10,1,ROUNDDOWN($AO100,-1))+SUM(属性投放!I$37:I$45)*$AO100+VLOOKUP($AP$2,一级属性!$E$41:$P$64,COLUMNS(一级属性!$E$41:K$64),0)*($AO100+0.25*IF($AO100&lt;10,1,ROUNDDOWN($AO100,-1)))+VLOOKUP($AP$2,宝石属性!$B$43:$M$66,COLUMNS(宝石属性!$B$43:H$66),0)*10*VLOOKUP(ROUNDDOWN($AO100,-1),宝石属性!$B$25:$N$41,2,0)*VLOOKUP(ROUNDDOWN($AO100,-1),宝石属性!$B$25:$N$41,3,0)+VLOOKUP($AP$2,职业被动!$B$6:$M$29,COLUMNS(职业被动!$B$6:H$29),0)*$AO100,0)</f>
        <v>1002</v>
      </c>
      <c r="AU100" s="9">
        <f>ROUND(属性投放!I$4+装备属性!I$4*IF($AO100&lt;10,1,ROUNDDOWN($AO100,-1))+SUM(属性投放!J$37:J$45)*$AO100+VLOOKUP($AP$2,一级属性!$E$41:$P$64,COLUMNS(一级属性!$E$41:L$64),0)*($AO100+0.25*IF($AO100&lt;10,1,ROUNDDOWN($AO100,-1)))+VLOOKUP($AP$2,宝石属性!$B$43:$M$66,COLUMNS(宝石属性!$B$43:I$66),0)*10*VLOOKUP(ROUNDDOWN($AO100,-1),宝石属性!$B$25:$N$41,2,0)*VLOOKUP(ROUNDDOWN($AO100,-1),宝石属性!$B$25:$N$41,3,0)+VLOOKUP($AP$2,职业被动!$B$6:$M$29,COLUMNS(职业被动!$B$6:I$29),0)*$AO100,0)</f>
        <v>1152</v>
      </c>
      <c r="AV100" s="9">
        <f>ROUND(属性投放!J$4+装备属性!J$4*IF($AO100&lt;10,1,ROUNDDOWN($AO100,-1))+SUM(属性投放!K$37:K$45)*$AO100+VLOOKUP($AP$2,一级属性!$E$41:$P$64,COLUMNS(一级属性!$E$41:M$64),0)*($AO100+0.25*IF($AO100&lt;10,1,ROUNDDOWN($AO100,-1)))+VLOOKUP($AP$2,宝石属性!$B$43:$M$66,COLUMNS(宝石属性!$B$43:J$66),0)*10*VLOOKUP(ROUNDDOWN($AO100,-1),宝石属性!$B$25:$N$41,2,0)*VLOOKUP(ROUNDDOWN($AO100,-1),宝石属性!$B$25:$N$41,3,0)+VLOOKUP($AP$2,职业被动!$B$6:$M$29,COLUMNS(职业被动!$B$6:J$29),0)*$AO100,0)</f>
        <v>811</v>
      </c>
      <c r="AW100" s="9">
        <f>ROUND(属性投放!K$4+装备属性!K$4*IF($AO100&lt;10,1,ROUNDDOWN($AO100,-1))+SUM(属性投放!L$37:L$45)*$AO100+VLOOKUP($AP$2,一级属性!$E$41:$P$64,COLUMNS(一级属性!$E$41:N$64),0)*($AO100+0.25*IF($AO100&lt;10,1,ROUNDDOWN($AO100,-1)))+VLOOKUP($AP$2,宝石属性!$B$43:$M$66,COLUMNS(宝石属性!$B$43:K$66),0)*10*VLOOKUP(ROUNDDOWN($AO100,-1),宝石属性!$B$25:$N$41,2,0)*VLOOKUP(ROUNDDOWN($AO100,-1),宝石属性!$B$25:$N$41,3,0)+VLOOKUP($AP$2,职业被动!$B$6:$M$29,COLUMNS(职业被动!$B$6:K$29),0)*$AO100,0)</f>
        <v>339</v>
      </c>
      <c r="AX100" s="9">
        <f>ROUND(属性投放!L$4+装备属性!L$4*IF($AO100&lt;10,1,ROUNDDOWN($AO100,-1))+SUM(属性投放!M$37:M$45)*$AO100+VLOOKUP($AP$2,一级属性!$E$41:$P$64,COLUMNS(一级属性!$E$41:O$64),0)*($AO100+0.25*IF($AO100&lt;10,1,ROUNDDOWN($AO100,-1)))+VLOOKUP($AP$2,宝石属性!$B$43:$M$66,COLUMNS(宝石属性!$B$43:L$66),0)*10*VLOOKUP(ROUNDDOWN($AO100,-1),宝石属性!$B$25:$N$41,2,0)*VLOOKUP(ROUNDDOWN($AO100,-1),宝石属性!$B$25:$N$41,3,0)+VLOOKUP($AP$2,职业被动!$B$6:$M$29,COLUMNS(职业被动!$B$6:L$29),0)*$AO100,0)</f>
        <v>1059</v>
      </c>
      <c r="AY100" s="9">
        <f>ROUND(属性投放!M$4+装备属性!M$4*IF($AO100&lt;10,1,ROUNDDOWN($AO100,-1))+SUM(属性投放!N$37:N$45)*$AO100+VLOOKUP($AP$2,一级属性!$E$41:$P$64,COLUMNS(一级属性!$E$41:P$64),0)*($AO100+0.25*IF($AO100&lt;10,1,ROUNDDOWN($AO100,-1)))+VLOOKUP($AP$2,宝石属性!$B$43:$M$66,COLUMNS(宝石属性!$B$43:M$66),0)*10*VLOOKUP(ROUNDDOWN($AO100,-1),宝石属性!$B$25:$N$41,2,0)*VLOOKUP(ROUNDDOWN($AO100,-1),宝石属性!$B$25:$N$41,3,0)+VLOOKUP($AP$2,职业被动!$B$6:$M$29,COLUMNS(职业被动!$B$6:M$29),0)*$AO100,0)</f>
        <v>1079</v>
      </c>
      <c r="AZ100" s="48">
        <f>属性价值和能力评分!$F$9+ROUND(属性价值和能力评分!$F$38*10,0)*AO100+ROUND((SUM(装备属性!$W$9:$W$14)+属性价值和能力评分!$F$38*1.25+1.4+2.8)*IF(AO100&lt;10,1,ROUNDDOWN(AO100,-1)),0)+15*VLOOKUP(ROUNDDOWN(AO100,-1),宝石属性!$B$26:$D$41,2,0)*6*VLOOKUP(ROUNDDOWN(AO100,-1),宝石属性!$B$26:$D$41,3,0)+(属性价值和能力评分!$F$49*9+属性价值和能力评分!$F$50*2+属性价值和能力评分!$F$53*8/5)*AO100</f>
        <v>18194</v>
      </c>
      <c r="BB100" s="1">
        <v>97</v>
      </c>
      <c r="BC100" s="9">
        <f>ROUND(属性投放!D$4+装备属性!D$4*IF($BB100&lt;10,1,ROUNDDOWN($BB100,-1))+SUM(属性投放!E$37:E$45)*$BB100+VLOOKUP($BC$2,一级属性!$E$41:$P$64,COLUMNS(一级属性!$E$41:G$64),0)*($BB100+0.25*IF($BB100&lt;10,1,ROUNDDOWN($BB100,-1)))+VLOOKUP($BC$2,宝石属性!$B$43:$M$66,COLUMNS(宝石属性!$B$43:D$66),0)*10*VLOOKUP(ROUNDDOWN($BB100,-1),宝石属性!$B$25:$N$41,2,0)*VLOOKUP(ROUNDDOWN($BB100,-1),宝石属性!$B$25:$N$41,3,0)+VLOOKUP($BC$2,职业被动!$B$6:$M$29,COLUMNS(职业被动!$B$6:D$29),0)*$BB100,0)</f>
        <v>5663</v>
      </c>
      <c r="BD100" s="9">
        <f>ROUND(属性投放!E$4+装备属性!E$4*IF($BB100&lt;10,1,ROUNDDOWN($BB100,-1))+SUM(属性投放!F$37:F$45)*$BB100+VLOOKUP($BC$2,一级属性!$E$41:$P$64,COLUMNS(一级属性!$E$41:H$64),0)*($BB100+0.25*IF($BB100&lt;10,1,ROUNDDOWN($BB100,-1)))+VLOOKUP($BC$2,宝石属性!$B$43:$M$66,COLUMNS(宝石属性!$B$43:E$66),0)*10*VLOOKUP(ROUNDDOWN($BB100,-1),宝石属性!$B$25:$N$41,2,0)*VLOOKUP(ROUNDDOWN($BB100,-1),宝石属性!$B$25:$N$41,3,0)+VLOOKUP($BC$2,职业被动!$B$6:$M$29,COLUMNS(职业被动!$B$6:E$29),0)*$BB100,0)</f>
        <v>4783</v>
      </c>
      <c r="BE100" s="9">
        <f>ROUND(属性投放!F$4+装备属性!F$4*IF($BB100&lt;10,1,ROUNDDOWN($BB100,-1))+SUM(属性投放!G$37:G$45)*$BB100+VLOOKUP($BC$2,一级属性!$E$41:$P$64,COLUMNS(一级属性!$E$41:I$64),0)*($BB100+0.25*IF($BB100&lt;10,1,ROUNDDOWN($BB100,-1)))+VLOOKUP($BC$2,宝石属性!$B$43:$M$66,COLUMNS(宝石属性!$B$43:F$66),0)*10*VLOOKUP(ROUNDDOWN($BB100,-1),宝石属性!$B$25:$N$41,2,0)*VLOOKUP(ROUNDDOWN($BB100,-1),宝石属性!$B$25:$N$41,3,0)+VLOOKUP($BC$2,职业被动!$B$6:$M$29,COLUMNS(职业被动!$B$6:F$29),0)*$BB100,0)</f>
        <v>1032</v>
      </c>
      <c r="BF100" s="9">
        <f>ROUND(属性投放!G$4+装备属性!G$4*IF($BB100&lt;10,1,ROUNDDOWN($BB100,-1))+SUM(属性投放!H$37:H$45)*$BB100+VLOOKUP($BC$2,一级属性!$E$41:$P$64,COLUMNS(一级属性!$E$41:J$64),0)*($BB100+0.25*IF($BB100&lt;10,1,ROUNDDOWN($BB100,-1)))+VLOOKUP($BC$2,宝石属性!$B$43:$M$66,COLUMNS(宝石属性!$B$43:G$66),0)*10*VLOOKUP(ROUNDDOWN($BB100,-1),宝石属性!$B$25:$N$41,2,0)*VLOOKUP(ROUNDDOWN($BB100,-1),宝石属性!$B$25:$N$41,3,0)+VLOOKUP($BC$2,职业被动!$B$6:$M$29,COLUMNS(职业被动!$B$6:G$29),0)*$BB100,0)</f>
        <v>969</v>
      </c>
      <c r="BG100" s="9">
        <f>ROUND(属性投放!H$4+装备属性!H$4*IF($BB100&lt;10,1,ROUNDDOWN($BB100,-1))+SUM(属性投放!I$37:I$45)*$BB100+VLOOKUP($BC$2,一级属性!$E$41:$P$64,COLUMNS(一级属性!$E$41:K$64),0)*($BB100+0.25*IF($BB100&lt;10,1,ROUNDDOWN($BB100,-1)))+VLOOKUP($BC$2,宝石属性!$B$43:$M$66,COLUMNS(宝石属性!$B$43:H$66),0)*10*VLOOKUP(ROUNDDOWN($BB100,-1),宝石属性!$B$25:$N$41,2,0)*VLOOKUP(ROUNDDOWN($BB100,-1),宝石属性!$B$25:$N$41,3,0)+VLOOKUP($BC$2,职业被动!$B$6:$M$29,COLUMNS(职业被动!$B$6:H$29),0)*$BB100,0)</f>
        <v>1435</v>
      </c>
      <c r="BH100" s="9">
        <f>ROUND(属性投放!I$4+装备属性!I$4*IF($BB100&lt;10,1,ROUNDDOWN($BB100,-1))+SUM(属性投放!J$37:J$45)*$BB100+VLOOKUP($BC$2,一级属性!$E$41:$P$64,COLUMNS(一级属性!$E$41:L$64),0)*($BB100+0.25*IF($BB100&lt;10,1,ROUNDDOWN($BB100,-1)))+VLOOKUP($BC$2,宝石属性!$B$43:$M$66,COLUMNS(宝石属性!$B$43:I$66),0)*10*VLOOKUP(ROUNDDOWN($BB100,-1),宝石属性!$B$25:$N$41,2,0)*VLOOKUP(ROUNDDOWN($BB100,-1),宝石属性!$B$25:$N$41,3,0)+VLOOKUP($BC$2,职业被动!$B$6:$M$29,COLUMNS(职业被动!$B$6:I$29),0)*$BB100,0)</f>
        <v>1369</v>
      </c>
      <c r="BI100" s="9">
        <f>ROUND(属性投放!J$4+装备属性!J$4*IF($BB100&lt;10,1,ROUNDDOWN($BB100,-1))+SUM(属性投放!K$37:K$45)*$BB100+VLOOKUP($BC$2,一级属性!$E$41:$P$64,COLUMNS(一级属性!$E$41:M$64),0)*($BB100+0.25*IF($BB100&lt;10,1,ROUNDDOWN($BB100,-1)))+VLOOKUP($BC$2,宝石属性!$B$43:$M$66,COLUMNS(宝石属性!$B$43:J$66),0)*10*VLOOKUP(ROUNDDOWN($BB100,-1),宝石属性!$B$25:$N$41,2,0)*VLOOKUP(ROUNDDOWN($BB100,-1),宝石属性!$B$25:$N$41,3,0)+VLOOKUP($BC$2,职业被动!$B$6:$M$29,COLUMNS(职业被动!$B$6:J$29),0)*$BB100,0)</f>
        <v>632</v>
      </c>
      <c r="BJ100" s="9">
        <f>ROUND(属性投放!K$4+装备属性!K$4*IF($BB100&lt;10,1,ROUNDDOWN($BB100,-1))+SUM(属性投放!L$37:L$45)*$BB100+VLOOKUP($BC$2,一级属性!$E$41:$P$64,COLUMNS(一级属性!$E$41:N$64),0)*($BB100+0.25*IF($BB100&lt;10,1,ROUNDDOWN($BB100,-1)))+VLOOKUP($BC$2,宝石属性!$B$43:$M$66,COLUMNS(宝石属性!$B$43:K$66),0)*10*VLOOKUP(ROUNDDOWN($BB100,-1),宝石属性!$B$25:$N$41,2,0)*VLOOKUP(ROUNDDOWN($BB100,-1),宝石属性!$B$25:$N$41,3,0)+VLOOKUP($BC$2,职业被动!$B$6:$M$29,COLUMNS(职业被动!$B$6:K$29),0)*$BB100,0)</f>
        <v>339</v>
      </c>
      <c r="BK100" s="9">
        <f>ROUND(属性投放!L$4+装备属性!L$4*IF($BB100&lt;10,1,ROUNDDOWN($BB100,-1))+SUM(属性投放!M$37:M$45)*$BB100+VLOOKUP($BC$2,一级属性!$E$41:$P$64,COLUMNS(一级属性!$E$41:O$64),0)*($BB100+0.25*IF($BB100&lt;10,1,ROUNDDOWN($BB100,-1)))+VLOOKUP($BC$2,宝石属性!$B$43:$M$66,COLUMNS(宝石属性!$B$43:L$66),0)*10*VLOOKUP(ROUNDDOWN($BB100,-1),宝石属性!$B$25:$N$41,2,0)*VLOOKUP(ROUNDDOWN($BB100,-1),宝石属性!$B$25:$N$41,3,0)+VLOOKUP($BC$2,职业被动!$B$6:$M$29,COLUMNS(职业被动!$B$6:L$29),0)*$BB100,0)</f>
        <v>29</v>
      </c>
      <c r="BL100" s="9">
        <f>ROUND(属性投放!M$4+装备属性!M$4*IF($BB100&lt;10,1,ROUNDDOWN($BB100,-1))+SUM(属性投放!N$37:N$45)*$BB100+VLOOKUP($BC$2,一级属性!$E$41:$P$64,COLUMNS(一级属性!$E$41:P$64),0)*($BB100+0.25*IF($BB100&lt;10,1,ROUNDDOWN($BB100,-1)))+VLOOKUP($BC$2,宝石属性!$B$43:$M$66,COLUMNS(宝石属性!$B$43:M$66),0)*10*VLOOKUP(ROUNDDOWN($BB100,-1),宝石属性!$B$25:$N$41,2,0)*VLOOKUP(ROUNDDOWN($BB100,-1),宝石属性!$B$25:$N$41,3,0)+VLOOKUP($BC$2,职业被动!$B$6:$M$29,COLUMNS(职业被动!$B$6:M$29),0)*$BB100,0)</f>
        <v>1079</v>
      </c>
      <c r="BM100" s="48">
        <f>属性价值和能力评分!$F$9+ROUND(属性价值和能力评分!$F$38*10,0)*BB100+ROUND((SUM(装备属性!$W$9:$W$14)+属性价值和能力评分!$F$38*1.25+1.4+2.8)*IF(BB100&lt;10,1,ROUNDDOWN(BB100,-1)),0)+15*VLOOKUP(ROUNDDOWN(BB100,-1),宝石属性!$B$26:$D$41,2,0)*6*VLOOKUP(ROUNDDOWN(BB100,-1),宝石属性!$B$26:$D$41,3,0)+(属性价值和能力评分!$F$49*9+属性价值和能力评分!$F$50*2+属性价值和能力评分!$F$53*8/5)*BB100</f>
        <v>18194</v>
      </c>
      <c r="BO100" s="1">
        <v>97</v>
      </c>
      <c r="BP100" s="9">
        <f>ROUND(属性投放!D$4+装备属性!D$4*IF($BO100&lt;10,1,ROUNDDOWN($BO100,-1))+SUM(属性投放!E$37:E$45)*$BO100+VLOOKUP($BP$2,一级属性!$E$41:$P$64,COLUMNS(一级属性!$E$41:G$64),0)*($BO100+0.25*IF($BO100&lt;10,1,ROUNDDOWN($BO100,-1)))+VLOOKUP($BP$2,宝石属性!$B$43:$M$66,COLUMNS(宝石属性!$B$43:D$66),0)*10*VLOOKUP(ROUNDDOWN($BO100,-1),宝石属性!$B$25:$N$41,2,0)*VLOOKUP(ROUNDDOWN($BO100,-1),宝石属性!$B$25:$N$41,3,0)+VLOOKUP($BP$2,职业被动!$B$6:$M$29,COLUMNS(职业被动!$B$6:D$29),0)*$BO100,0)</f>
        <v>7021</v>
      </c>
      <c r="BQ100" s="9">
        <f>ROUND(属性投放!E$4+装备属性!E$4*IF($BO100&lt;10,1,ROUNDDOWN($BO100,-1))+SUM(属性投放!F$37:F$45)*$BO100+VLOOKUP($BP$2,一级属性!$E$41:$P$64,COLUMNS(一级属性!$E$41:H$64),0)*($BO100+0.25*IF($BO100&lt;10,1,ROUNDDOWN($BO100,-1)))+VLOOKUP($BP$2,宝石属性!$B$43:$M$66,COLUMNS(宝石属性!$B$43:E$66),0)*10*VLOOKUP(ROUNDDOWN($BO100,-1),宝石属性!$B$25:$N$41,2,0)*VLOOKUP(ROUNDDOWN($BO100,-1),宝石属性!$B$25:$N$41,3,0)+VLOOKUP($BP$2,职业被动!$B$6:$M$29,COLUMNS(职业被动!$B$6:E$29),0)*$BO100,0)</f>
        <v>4186</v>
      </c>
      <c r="BR100" s="9">
        <f>ROUND(属性投放!F$4+装备属性!F$4*IF($BO100&lt;10,1,ROUNDDOWN($BO100,-1))+SUM(属性投放!G$37:G$45)*$BO100+VLOOKUP($BP$2,一级属性!$E$41:$P$64,COLUMNS(一级属性!$E$41:I$64),0)*($BO100+0.25*IF($BO100&lt;10,1,ROUNDDOWN($BO100,-1)))+VLOOKUP($BP$2,宝石属性!$B$43:$M$66,COLUMNS(宝石属性!$B$43:F$66),0)*10*VLOOKUP(ROUNDDOWN($BO100,-1),宝石属性!$B$25:$N$41,2,0)*VLOOKUP(ROUNDDOWN($BO100,-1),宝石属性!$B$25:$N$41,3,0)+VLOOKUP($BP$2,职业被动!$B$6:$M$29,COLUMNS(职业被动!$B$6:F$29),0)*$BO100,0)</f>
        <v>1032</v>
      </c>
      <c r="BS100" s="9">
        <f>ROUND(属性投放!G$4+装备属性!G$4*IF($BO100&lt;10,1,ROUNDDOWN($BO100,-1))+SUM(属性投放!H$37:H$45)*$BO100+VLOOKUP($BP$2,一级属性!$E$41:$P$64,COLUMNS(一级属性!$E$41:J$64),0)*($BO100+0.25*IF($BO100&lt;10,1,ROUNDDOWN($BO100,-1)))+VLOOKUP($BP$2,宝石属性!$B$43:$M$66,COLUMNS(宝石属性!$B$43:G$66),0)*10*VLOOKUP(ROUNDDOWN($BO100,-1),宝石属性!$B$25:$N$41,2,0)*VLOOKUP(ROUNDDOWN($BO100,-1),宝石属性!$B$25:$N$41,3,0)+VLOOKUP($BP$2,职业被动!$B$6:$M$29,COLUMNS(职业被动!$B$6:G$29),0)*$BO100,0)</f>
        <v>969</v>
      </c>
      <c r="BT100" s="9">
        <f>ROUND(属性投放!H$4+装备属性!H$4*IF($BO100&lt;10,1,ROUNDDOWN($BO100,-1))+SUM(属性投放!I$37:I$45)*$BO100+VLOOKUP($BP$2,一级属性!$E$41:$P$64,COLUMNS(一级属性!$E$41:K$64),0)*($BO100+0.25*IF($BO100&lt;10,1,ROUNDDOWN($BO100,-1)))+VLOOKUP($BP$2,宝石属性!$B$43:$M$66,COLUMNS(宝石属性!$B$43:H$66),0)*10*VLOOKUP(ROUNDDOWN($BO100,-1),宝石属性!$B$25:$N$41,2,0)*VLOOKUP(ROUNDDOWN($BO100,-1),宝石属性!$B$25:$N$41,3,0)+VLOOKUP($BP$2,职业被动!$B$6:$M$29,COLUMNS(职业被动!$B$6:H$29),0)*$BO100,0)</f>
        <v>1099</v>
      </c>
      <c r="BU100" s="9">
        <f>ROUND(属性投放!I$4+装备属性!I$4*IF($BO100&lt;10,1,ROUNDDOWN($BO100,-1))+SUM(属性投放!J$37:J$45)*$BO100+VLOOKUP($BP$2,一级属性!$E$41:$P$64,COLUMNS(一级属性!$E$41:L$64),0)*($BO100+0.25*IF($BO100&lt;10,1,ROUNDDOWN($BO100,-1)))+VLOOKUP($BP$2,宝石属性!$B$43:$M$66,COLUMNS(宝石属性!$B$43:I$66),0)*10*VLOOKUP(ROUNDDOWN($BO100,-1),宝石属性!$B$25:$N$41,2,0)*VLOOKUP(ROUNDDOWN($BO100,-1),宝石属性!$B$25:$N$41,3,0)+VLOOKUP($BP$2,职业被动!$B$6:$M$29,COLUMNS(职业被动!$B$6:I$29),0)*$BO100,0)</f>
        <v>1152</v>
      </c>
      <c r="BV100" s="9">
        <f>ROUND(属性投放!J$4+装备属性!J$4*IF($BO100&lt;10,1,ROUNDDOWN($BO100,-1))+SUM(属性投放!K$37:K$45)*$BO100+VLOOKUP($BP$2,一级属性!$E$41:$P$64,COLUMNS(一级属性!$E$41:M$64),0)*($BO100+0.25*IF($BO100&lt;10,1,ROUNDDOWN($BO100,-1)))+VLOOKUP($BP$2,宝石属性!$B$43:$M$66,COLUMNS(宝石属性!$B$43:J$66),0)*10*VLOOKUP(ROUNDDOWN($BO100,-1),宝石属性!$B$25:$N$41,2,0)*VLOOKUP(ROUNDDOWN($BO100,-1),宝石属性!$B$25:$N$41,3,0)+VLOOKUP($BP$2,职业被动!$B$6:$M$29,COLUMNS(职业被动!$B$6:J$29),0)*$BO100,0)</f>
        <v>811</v>
      </c>
      <c r="BW100" s="9">
        <f>ROUND(属性投放!K$4+装备属性!K$4*IF($BO100&lt;10,1,ROUNDDOWN($BO100,-1))+SUM(属性投放!L$37:L$45)*$BO100+VLOOKUP($BP$2,一级属性!$E$41:$P$64,COLUMNS(一级属性!$E$41:N$64),0)*($BO100+0.25*IF($BO100&lt;10,1,ROUNDDOWN($BO100,-1)))+VLOOKUP($BP$2,宝石属性!$B$43:$M$66,COLUMNS(宝石属性!$B$43:K$66),0)*10*VLOOKUP(ROUNDDOWN($BO100,-1),宝石属性!$B$25:$N$41,2,0)*VLOOKUP(ROUNDDOWN($BO100,-1),宝石属性!$B$25:$N$41,3,0)+VLOOKUP($BP$2,职业被动!$B$6:$M$29,COLUMNS(职业被动!$B$6:K$29),0)*$BO100,0)</f>
        <v>499</v>
      </c>
      <c r="BX100" s="9">
        <f>ROUND(属性投放!L$4+装备属性!L$4*IF($BO100&lt;10,1,ROUNDDOWN($BO100,-1))+SUM(属性投放!M$37:M$45)*$BO100+VLOOKUP($BP$2,一级属性!$E$41:$P$64,COLUMNS(一级属性!$E$41:O$64),0)*($BO100+0.25*IF($BO100&lt;10,1,ROUNDDOWN($BO100,-1)))+VLOOKUP($BP$2,宝石属性!$B$43:$M$66,COLUMNS(宝石属性!$B$43:L$66),0)*10*VLOOKUP(ROUNDDOWN($BO100,-1),宝石属性!$B$25:$N$41,2,0)*VLOOKUP(ROUNDDOWN($BO100,-1),宝石属性!$B$25:$N$41,3,0)+VLOOKUP($BP$2,职业被动!$B$6:$M$29,COLUMNS(职业被动!$B$6:L$29),0)*$BO100,0)</f>
        <v>29</v>
      </c>
      <c r="BY100" s="9">
        <f>ROUND(属性投放!M$4+装备属性!M$4*IF($BO100&lt;10,1,ROUNDDOWN($BO100,-1))+SUM(属性投放!N$37:N$45)*$BO100+VLOOKUP($BP$2,一级属性!$E$41:$P$64,COLUMNS(一级属性!$E$41:P$64),0)*($BO100+0.25*IF($BO100&lt;10,1,ROUNDDOWN($BO100,-1)))+VLOOKUP($BP$2,宝石属性!$B$43:$M$66,COLUMNS(宝石属性!$B$43:M$66),0)*10*VLOOKUP(ROUNDDOWN($BO100,-1),宝石属性!$B$25:$N$41,2,0)*VLOOKUP(ROUNDDOWN($BO100,-1),宝石属性!$B$25:$N$41,3,0)+VLOOKUP($BP$2,职业被动!$B$6:$M$29,COLUMNS(职业被动!$B$6:M$29),0)*$BO100,0)</f>
        <v>1079</v>
      </c>
      <c r="BZ100" s="48">
        <f>属性价值和能力评分!$F$9+ROUND(属性价值和能力评分!$F$38*10,0)*BO100+ROUND((SUM(装备属性!$W$9:$W$14)+属性价值和能力评分!$F$38*1.25+1.4+2.8)*IF(BO100&lt;10,1,ROUNDDOWN(BO100,-1)),0)+15*VLOOKUP(ROUNDDOWN(BO100,-1),宝石属性!$B$26:$D$41,2,0)*6*VLOOKUP(ROUNDDOWN(BO100,-1),宝石属性!$B$26:$D$41,3,0)+(属性价值和能力评分!$F$49*9+属性价值和能力评分!$F$50*2+属性价值和能力评分!$F$53*8/5)*BO100</f>
        <v>18194</v>
      </c>
      <c r="CB100" s="1">
        <v>97</v>
      </c>
      <c r="CC100" s="9">
        <f>ROUND(属性投放!D$4+装备属性!D$4*IF($CB100&lt;10,1,ROUNDDOWN($CB100,-1))+SUM(属性投放!E$37:E$45)*$CB100+VLOOKUP($CC$2,一级属性!$E$41:$P$64,COLUMNS(一级属性!$E$41:G$64),0)*($CB100+0.25*IF($CB100&lt;10,1,ROUNDDOWN($CB100,-1)))+VLOOKUP($CC$2,宝石属性!$B$43:$M$66,COLUMNS(宝石属性!$B$43:D$66),0)*10*VLOOKUP(ROUNDDOWN($CB100,-1),宝石属性!$B$25:$N$41,2,0)*VLOOKUP(ROUNDDOWN($CB100,-1),宝石属性!$B$25:$N$41,3,0)+VLOOKUP($CC$2,职业被动!$B$6:$M$29,COLUMNS(职业被动!$B$6:D$29),0)*$CB100,0)</f>
        <v>4707</v>
      </c>
      <c r="CD100" s="9">
        <f>ROUND(属性投放!E$4+装备属性!E$4*IF($CB100&lt;10,1,ROUNDDOWN($CB100,-1))+SUM(属性投放!F$37:F$45)*$CB100+VLOOKUP($CC$2,一级属性!$E$41:$P$64,COLUMNS(一级属性!$E$41:H$64),0)*($CB100+0.25*IF($CB100&lt;10,1,ROUNDDOWN($CB100,-1)))+VLOOKUP($CC$2,宝石属性!$B$43:$M$66,COLUMNS(宝石属性!$B$43:E$66),0)*10*VLOOKUP(ROUNDDOWN($CB100,-1),宝石属性!$B$25:$N$41,2,0)*VLOOKUP(ROUNDDOWN($CB100,-1),宝石属性!$B$25:$N$41,3,0)+VLOOKUP($CC$2,职业被动!$B$6:$M$29,COLUMNS(职业被动!$B$6:E$29),0)*$CB100,0)</f>
        <v>2393</v>
      </c>
      <c r="CE100" s="9">
        <f>ROUND(属性投放!F$4+装备属性!F$4*IF($CB100&lt;10,1,ROUNDDOWN($CB100,-1))+SUM(属性投放!G$37:G$45)*$CB100+VLOOKUP($CC$2,一级属性!$E$41:$P$64,COLUMNS(一级属性!$E$41:I$64),0)*($CB100+0.25*IF($CB100&lt;10,1,ROUNDDOWN($CB100,-1)))+VLOOKUP($CC$2,宝石属性!$B$43:$M$66,COLUMNS(宝石属性!$B$43:F$66),0)*10*VLOOKUP(ROUNDDOWN($CB100,-1),宝石属性!$B$25:$N$41,2,0)*VLOOKUP(ROUNDDOWN($CB100,-1),宝石属性!$B$25:$N$41,3,0)+VLOOKUP($CC$2,职业被动!$B$6:$M$29,COLUMNS(职业被动!$B$6:F$29),0)*$CB100,0)</f>
        <v>2192</v>
      </c>
      <c r="CF100" s="9">
        <f>ROUND(属性投放!G$4+装备属性!G$4*IF($CB100&lt;10,1,ROUNDDOWN($CB100,-1))+SUM(属性投放!H$37:H$45)*$CB100+VLOOKUP($CC$2,一级属性!$E$41:$P$64,COLUMNS(一级属性!$E$41:J$64),0)*($CB100+0.25*IF($CB100&lt;10,1,ROUNDDOWN($CB100,-1)))+VLOOKUP($CC$2,宝石属性!$B$43:$M$66,COLUMNS(宝石属性!$B$43:G$66),0)*10*VLOOKUP(ROUNDDOWN($CB100,-1),宝石属性!$B$25:$N$41,2,0)*VLOOKUP(ROUNDDOWN($CB100,-1),宝石属性!$B$25:$N$41,3,0)+VLOOKUP($CC$2,职业被动!$B$6:$M$29,COLUMNS(职业被动!$B$6:G$29),0)*$CB100,0)</f>
        <v>1066</v>
      </c>
      <c r="CG100" s="9">
        <f>ROUND(属性投放!H$4+装备属性!H$4*IF($CB100&lt;10,1,ROUNDDOWN($CB100,-1))+SUM(属性投放!I$37:I$45)*$CB100+VLOOKUP($CC$2,一级属性!$E$41:$P$64,COLUMNS(一级属性!$E$41:K$64),0)*($CB100+0.25*IF($CB100&lt;10,1,ROUNDDOWN($CB100,-1)))+VLOOKUP($CC$2,宝石属性!$B$43:$M$66,COLUMNS(宝石属性!$B$43:H$66),0)*10*VLOOKUP(ROUNDDOWN($CB100,-1),宝石属性!$B$25:$N$41,2,0)*VLOOKUP(ROUNDDOWN($CB100,-1),宝石属性!$B$25:$N$41,3,0)+VLOOKUP($CC$2,职业被动!$B$6:$M$29,COLUMNS(职业被动!$B$6:H$29),0)*$CB100,0)</f>
        <v>643</v>
      </c>
      <c r="CH100" s="9">
        <f>ROUND(属性投放!I$4+装备属性!I$4*IF($CB100&lt;10,1,ROUNDDOWN($CB100,-1))+SUM(属性投放!J$37:J$45)*$CB100+VLOOKUP($CC$2,一级属性!$E$41:$P$64,COLUMNS(一级属性!$E$41:L$64),0)*($CB100+0.25*IF($CB100&lt;10,1,ROUNDDOWN($CB100,-1)))+VLOOKUP($CC$2,宝石属性!$B$43:$M$66,COLUMNS(宝石属性!$B$43:I$66),0)*10*VLOOKUP(ROUNDDOWN($CB100,-1),宝石属性!$B$25:$N$41,2,0)*VLOOKUP(ROUNDDOWN($CB100,-1),宝石属性!$B$25:$N$41,3,0)+VLOOKUP($CC$2,职业被动!$B$6:$M$29,COLUMNS(职业被动!$B$6:I$29),0)*$CB100,0)</f>
        <v>1104</v>
      </c>
      <c r="CI100" s="9">
        <f>ROUND(属性投放!J$4+装备属性!J$4*IF($CB100&lt;10,1,ROUNDDOWN($CB100,-1))+SUM(属性投放!K$37:K$45)*$CB100+VLOOKUP($CC$2,一级属性!$E$41:$P$64,COLUMNS(一级属性!$E$41:M$64),0)*($CB100+0.25*IF($CB100&lt;10,1,ROUNDDOWN($CB100,-1)))+VLOOKUP($CC$2,宝石属性!$B$43:$M$66,COLUMNS(宝石属性!$B$43:J$66),0)*10*VLOOKUP(ROUNDDOWN($CB100,-1),宝石属性!$B$25:$N$41,2,0)*VLOOKUP(ROUNDDOWN($CB100,-1),宝石属性!$B$25:$N$41,3,0)+VLOOKUP($CC$2,职业被动!$B$6:$M$29,COLUMNS(职业被动!$B$6:J$29),0)*$CB100,0)</f>
        <v>727</v>
      </c>
      <c r="CJ100" s="9">
        <f>ROUND(属性投放!K$4+装备属性!K$4*IF($CB100&lt;10,1,ROUNDDOWN($CB100,-1))+SUM(属性投放!L$37:L$45)*$CB100+VLOOKUP($CC$2,一级属性!$E$41:$P$64,COLUMNS(一级属性!$E$41:N$64),0)*($CB100+0.25*IF($CB100&lt;10,1,ROUNDDOWN($CB100,-1)))+VLOOKUP($CC$2,宝石属性!$B$43:$M$66,COLUMNS(宝石属性!$B$43:K$66),0)*10*VLOOKUP(ROUNDDOWN($CB100,-1),宝石属性!$B$25:$N$41,2,0)*VLOOKUP(ROUNDDOWN($CB100,-1),宝石属性!$B$25:$N$41,3,0)+VLOOKUP($CC$2,职业被动!$B$6:$M$29,COLUMNS(职业被动!$B$6:K$29),0)*$CB100,0)</f>
        <v>339</v>
      </c>
      <c r="CK100" s="9">
        <f>ROUND(属性投放!L$4+装备属性!L$4*IF($CB100&lt;10,1,ROUNDDOWN($CB100,-1))+SUM(属性投放!M$37:M$45)*$CB100+VLOOKUP($CC$2,一级属性!$E$41:$P$64,COLUMNS(一级属性!$E$41:O$64),0)*($CB100+0.25*IF($CB100&lt;10,1,ROUNDDOWN($CB100,-1)))+VLOOKUP($CC$2,宝石属性!$B$43:$M$66,COLUMNS(宝石属性!$B$43:L$66),0)*10*VLOOKUP(ROUNDDOWN($CB100,-1),宝石属性!$B$25:$N$41,2,0)*VLOOKUP(ROUNDDOWN($CB100,-1),宝石属性!$B$25:$N$41,3,0)+VLOOKUP($CC$2,职业被动!$B$6:$M$29,COLUMNS(职业被动!$B$6:L$29),0)*$CB100,0)</f>
        <v>29</v>
      </c>
      <c r="CL100" s="9">
        <f>ROUND(属性投放!M$4+装备属性!M$4*IF($CB100&lt;10,1,ROUNDDOWN($CB100,-1))+SUM(属性投放!N$37:N$45)*$CB100+VLOOKUP($CC$2,一级属性!$E$41:$P$64,COLUMNS(一级属性!$E$41:P$64),0)*($CB100+0.25*IF($CB100&lt;10,1,ROUNDDOWN($CB100,-1)))+VLOOKUP($CC$2,宝石属性!$B$43:$M$66,COLUMNS(宝石属性!$B$43:M$66),0)*10*VLOOKUP(ROUNDDOWN($CB100,-1),宝石属性!$B$25:$N$41,2,0)*VLOOKUP(ROUNDDOWN($CB100,-1),宝石属性!$B$25:$N$41,3,0)+VLOOKUP($CC$2,职业被动!$B$6:$M$29,COLUMNS(职业被动!$B$6:M$29),0)*$CB100,0)</f>
        <v>999</v>
      </c>
      <c r="CM100" s="48">
        <f>属性价值和能力评分!$F$9+ROUND(属性价值和能力评分!$F$38*10,0)*CB100+ROUND((SUM(装备属性!$W$9:$W$14)+属性价值和能力评分!$F$38*1.25+1.4+2.8)*IF(CB100&lt;10,1,ROUNDDOWN(CB100,-1)),0)+15*VLOOKUP(ROUNDDOWN(CB100,-1),宝石属性!$B$26:$D$41,2,0)*6*VLOOKUP(ROUNDDOWN(CB100,-1),宝石属性!$B$26:$D$41,3,0)+(属性价值和能力评分!$F$49*9+属性价值和能力评分!$F$50*2+属性价值和能力评分!$F$53*8/5)*CB100</f>
        <v>18194</v>
      </c>
      <c r="CO100" s="1">
        <v>97</v>
      </c>
      <c r="CP100" s="9">
        <f>ROUND(属性投放!D$4+装备属性!D$4*IF($CO100&lt;10,1,ROUNDDOWN($CO100,-1))+SUM(属性投放!E$37:E$45)*$CO100+VLOOKUP($CP$2,一级属性!$E$41:$P$64,COLUMNS(一级属性!$E$41:G$64),0)*($CO100+0.25*IF($CO100&lt;10,1,ROUNDDOWN($CO100,-1)))+VLOOKUP($CP$2,宝石属性!$B$43:$M$66,COLUMNS(宝石属性!$B$43:D$66),0)*10*VLOOKUP(ROUNDDOWN($CO100,-1),宝石属性!$B$25:$N$41,2,0)*VLOOKUP(ROUNDDOWN($CO100,-1),宝石属性!$B$25:$N$41,3,0)+VLOOKUP($CP$2,职业被动!$B$6:$M$29,COLUMNS(职业被动!$B$6:D$29),0)*$CO100,0)</f>
        <v>4707</v>
      </c>
      <c r="CQ100" s="9">
        <f>ROUND(属性投放!E$4+装备属性!E$4*IF($CO100&lt;10,1,ROUNDDOWN($CO100,-1))+SUM(属性投放!F$37:F$45)*$CO100+VLOOKUP($CP$2,一级属性!$E$41:$P$64,COLUMNS(一级属性!$E$41:H$64),0)*($CO100+0.25*IF($CO100&lt;10,1,ROUNDDOWN($CO100,-1)))+VLOOKUP($CP$2,宝石属性!$B$43:$M$66,COLUMNS(宝石属性!$B$43:E$66),0)*10*VLOOKUP(ROUNDDOWN($CO100,-1),宝石属性!$B$25:$N$41,2,0)*VLOOKUP(ROUNDDOWN($CO100,-1),宝石属性!$B$25:$N$41,3,0)+VLOOKUP($CP$2,职业被动!$B$6:$M$29,COLUMNS(职业被动!$B$6:E$29),0)*$CO100,0)</f>
        <v>5381</v>
      </c>
      <c r="CR100" s="9">
        <f>ROUND(属性投放!F$4+装备属性!F$4*IF($CO100&lt;10,1,ROUNDDOWN($CO100,-1))+SUM(属性投放!G$37:G$45)*$CO100+VLOOKUP($CP$2,一级属性!$E$41:$P$64,COLUMNS(一级属性!$E$41:I$64),0)*($CO100+0.25*IF($CO100&lt;10,1,ROUNDDOWN($CO100,-1)))+VLOOKUP($CP$2,宝石属性!$B$43:$M$66,COLUMNS(宝石属性!$B$43:F$66),0)*10*VLOOKUP(ROUNDDOWN($CO100,-1),宝石属性!$B$25:$N$41,2,0)*VLOOKUP(ROUNDDOWN($CO100,-1),宝石属性!$B$25:$N$41,3,0)+VLOOKUP($CP$2,职业被动!$B$6:$M$29,COLUMNS(职业被动!$B$6:F$29),0)*$CO100,0)</f>
        <v>1032</v>
      </c>
      <c r="CS100" s="9">
        <f>ROUND(属性投放!G$4+装备属性!G$4*IF($CO100&lt;10,1,ROUNDDOWN($CO100,-1))+SUM(属性投放!H$37:H$45)*$CO100+VLOOKUP($CP$2,一级属性!$E$41:$P$64,COLUMNS(一级属性!$E$41:J$64),0)*($CO100+0.25*IF($CO100&lt;10,1,ROUNDDOWN($CO100,-1)))+VLOOKUP($CP$2,宝石属性!$B$43:$M$66,COLUMNS(宝石属性!$B$43:G$66),0)*10*VLOOKUP(ROUNDDOWN($CO100,-1),宝石属性!$B$25:$N$41,2,0)*VLOOKUP(ROUNDDOWN($CO100,-1),宝石属性!$B$25:$N$41,3,0)+VLOOKUP($CP$2,职业被动!$B$6:$M$29,COLUMNS(职业被动!$B$6:G$29),0)*$CO100,0)</f>
        <v>969</v>
      </c>
      <c r="CT100" s="9">
        <f>ROUND(属性投放!H$4+装备属性!H$4*IF($CO100&lt;10,1,ROUNDDOWN($CO100,-1))+SUM(属性投放!I$37:I$45)*$CO100+VLOOKUP($CP$2,一级属性!$E$41:$P$64,COLUMNS(一级属性!$E$41:K$64),0)*($CO100+0.25*IF($CO100&lt;10,1,ROUNDDOWN($CO100,-1)))+VLOOKUP($CP$2,宝石属性!$B$43:$M$66,COLUMNS(宝石属性!$B$43:H$66),0)*10*VLOOKUP(ROUNDDOWN($CO100,-1),宝石属性!$B$25:$N$41,2,0)*VLOOKUP(ROUNDDOWN($CO100,-1),宝石属性!$B$25:$N$41,3,0)+VLOOKUP($CP$2,职业被动!$B$6:$M$29,COLUMNS(职业被动!$B$6:H$29),0)*$CO100,0)</f>
        <v>1675</v>
      </c>
      <c r="CU100" s="9">
        <f>ROUND(属性投放!I$4+装备属性!I$4*IF($CO100&lt;10,1,ROUNDDOWN($CO100,-1))+SUM(属性投放!J$37:J$45)*$CO100+VLOOKUP($CP$2,一级属性!$E$41:$P$64,COLUMNS(一级属性!$E$41:L$64),0)*($CO100+0.25*IF($CO100&lt;10,1,ROUNDDOWN($CO100,-1)))+VLOOKUP($CP$2,宝石属性!$B$43:$M$66,COLUMNS(宝石属性!$B$43:I$66),0)*10*VLOOKUP(ROUNDDOWN($CO100,-1),宝石属性!$B$25:$N$41,2,0)*VLOOKUP(ROUNDDOWN($CO100,-1),宝石属性!$B$25:$N$41,3,0)+VLOOKUP($CP$2,职业被动!$B$6:$M$29,COLUMNS(职业被动!$B$6:I$29),0)*$CO100,0)</f>
        <v>1440</v>
      </c>
      <c r="CV100" s="9">
        <f>ROUND(属性投放!J$4+装备属性!J$4*IF($CO100&lt;10,1,ROUNDDOWN($CO100,-1))+SUM(属性投放!K$37:K$45)*$CO100+VLOOKUP($CP$2,一级属性!$E$41:$P$64,COLUMNS(一级属性!$E$41:M$64),0)*($CO100+0.25*IF($CO100&lt;10,1,ROUNDDOWN($CO100,-1)))+VLOOKUP($CP$2,宝石属性!$B$43:$M$66,COLUMNS(宝石属性!$B$43:J$66),0)*10*VLOOKUP(ROUNDDOWN($CO100,-1),宝石属性!$B$25:$N$41,2,0)*VLOOKUP(ROUNDDOWN($CO100,-1),宝石属性!$B$25:$N$41,3,0)+VLOOKUP($CP$2,职业被动!$B$6:$M$29,COLUMNS(职业被动!$B$6:J$29),0)*$CO100,0)</f>
        <v>608</v>
      </c>
      <c r="CW100" s="9">
        <f>ROUND(属性投放!K$4+装备属性!K$4*IF($CO100&lt;10,1,ROUNDDOWN($CO100,-1))+SUM(属性投放!L$37:L$45)*$CO100+VLOOKUP($CP$2,一级属性!$E$41:$P$64,COLUMNS(一级属性!$E$41:N$64),0)*($CO100+0.25*IF($CO100&lt;10,1,ROUNDDOWN($CO100,-1)))+VLOOKUP($CP$2,宝石属性!$B$43:$M$66,COLUMNS(宝石属性!$B$43:K$66),0)*10*VLOOKUP(ROUNDDOWN($CO100,-1),宝石属性!$B$25:$N$41,2,0)*VLOOKUP(ROUNDDOWN($CO100,-1),宝石属性!$B$25:$N$41,3,0)+VLOOKUP($CP$2,职业被动!$B$6:$M$29,COLUMNS(职业被动!$B$6:K$29),0)*$CO100,0)</f>
        <v>339</v>
      </c>
      <c r="CX100" s="9">
        <f>ROUND(属性投放!L$4+装备属性!L$4*IF($CO100&lt;10,1,ROUNDDOWN($CO100,-1))+SUM(属性投放!M$37:M$45)*$CO100+VLOOKUP($CP$2,一级属性!$E$41:$P$64,COLUMNS(一级属性!$E$41:O$64),0)*($CO100+0.25*IF($CO100&lt;10,1,ROUNDDOWN($CO100,-1)))+VLOOKUP($CP$2,宝石属性!$B$43:$M$66,COLUMNS(宝石属性!$B$43:L$66),0)*10*VLOOKUP(ROUNDDOWN($CO100,-1),宝石属性!$B$25:$N$41,2,0)*VLOOKUP(ROUNDDOWN($CO100,-1),宝石属性!$B$25:$N$41,3,0)+VLOOKUP($CP$2,职业被动!$B$6:$M$29,COLUMNS(职业被动!$B$6:L$29),0)*$CO100,0)</f>
        <v>29</v>
      </c>
      <c r="CY100" s="9">
        <f>ROUND(属性投放!M$4+装备属性!M$4*IF($CO100&lt;10,1,ROUNDDOWN($CO100,-1))+SUM(属性投放!N$37:N$45)*$CO100+VLOOKUP($CP$2,一级属性!$E$41:$P$64,COLUMNS(一级属性!$E$41:P$64),0)*($CO100+0.25*IF($CO100&lt;10,1,ROUNDDOWN($CO100,-1)))+VLOOKUP($CP$2,宝石属性!$B$43:$M$66,COLUMNS(宝石属性!$B$43:M$66),0)*10*VLOOKUP(ROUNDDOWN($CO100,-1),宝石属性!$B$25:$N$41,2,0)*VLOOKUP(ROUNDDOWN($CO100,-1),宝石属性!$B$25:$N$41,3,0)+VLOOKUP($CP$2,职业被动!$B$6:$M$29,COLUMNS(职业被动!$B$6:M$29),0)*$CO100,0)</f>
        <v>999</v>
      </c>
      <c r="CZ100" s="48">
        <f>属性价值和能力评分!$F$9+ROUND(属性价值和能力评分!$F$38*10,0)*CO100+ROUND((SUM(装备属性!$W$9:$W$14)+属性价值和能力评分!$F$38*1.25+1.4+2.8)*IF(CO100&lt;10,1,ROUNDDOWN(CO100,-1)),0)+15*VLOOKUP(ROUNDDOWN(CO100,-1),宝石属性!$B$26:$D$41,2,0)*6*VLOOKUP(ROUNDDOWN(CO100,-1),宝石属性!$B$26:$D$41,3,0)+(属性价值和能力评分!$F$49*9+属性价值和能力评分!$F$50*2+属性价值和能力评分!$F$53*8/5)*CO100</f>
        <v>18194</v>
      </c>
      <c r="DB100" s="1">
        <v>97</v>
      </c>
      <c r="DC100" s="9">
        <f>ROUND(属性投放!D$4+装备属性!D$4*IF($DB100&lt;10,1,ROUNDDOWN($DB100,-1))+SUM(属性投放!E$37:E$45)*$DB100+VLOOKUP($DC$2,一级属性!$E$41:$P$64,COLUMNS(一级属性!$E$41:G$64),0)*($DB100+0.25*IF($DB100&lt;10,1,ROUNDDOWN($DB100,-1)))+VLOOKUP($DC$2,宝石属性!$B$43:$M$66,COLUMNS(宝石属性!$B$43:D$66),0)*10*VLOOKUP(ROUNDDOWN($DB100,-1),宝石属性!$B$25:$N$41,2,0)*VLOOKUP(ROUNDDOWN($DB100,-1),宝石属性!$B$25:$N$41,3,0)+VLOOKUP($DC$2,职业被动!$B$6:$M$29,COLUMNS(职业被动!$B$6:D$29),0)*$DB100,0)</f>
        <v>5386</v>
      </c>
      <c r="DD100" s="9">
        <f>ROUND(属性投放!E$4+装备属性!E$4*IF($DB100&lt;10,1,ROUNDDOWN($DB100,-1))+SUM(属性投放!F$37:F$45)*$DB100+VLOOKUP($DC$2,一级属性!$E$41:$P$64,COLUMNS(一级属性!$E$41:H$64),0)*($DB100+0.25*IF($DB100&lt;10,1,ROUNDDOWN($DB100,-1)))+VLOOKUP($DC$2,宝石属性!$B$43:$M$66,COLUMNS(宝石属性!$B$43:E$66),0)*10*VLOOKUP(ROUNDDOWN($DB100,-1),宝石属性!$B$25:$N$41,2,0)*VLOOKUP(ROUNDDOWN($DB100,-1),宝石属性!$B$25:$N$41,3,0)+VLOOKUP($DC$2,职业被动!$B$6:$M$29,COLUMNS(职业被动!$B$6:E$29),0)*$DB100,0)</f>
        <v>2393</v>
      </c>
      <c r="DE100" s="9">
        <f>ROUND(属性投放!F$4+装备属性!F$4*IF($DB100&lt;10,1,ROUNDDOWN($DB100,-1))+SUM(属性投放!G$37:G$45)*$DB100+VLOOKUP($DC$2,一级属性!$E$41:$P$64,COLUMNS(一级属性!$E$41:I$64),0)*($DB100+0.25*IF($DB100&lt;10,1,ROUNDDOWN($DB100,-1)))+VLOOKUP($DC$2,宝石属性!$B$43:$M$66,COLUMNS(宝石属性!$B$43:F$66),0)*10*VLOOKUP(ROUNDDOWN($DB100,-1),宝石属性!$B$25:$N$41,2,0)*VLOOKUP(ROUNDDOWN($DB100,-1),宝石属性!$B$25:$N$41,3,0)+VLOOKUP($DC$2,职业被动!$B$6:$M$29,COLUMNS(职业被动!$B$6:F$29),0)*$DB100,0)</f>
        <v>1032</v>
      </c>
      <c r="DF100" s="9">
        <f>ROUND(属性投放!G$4+装备属性!G$4*IF($DB100&lt;10,1,ROUNDDOWN($DB100,-1))+SUM(属性投放!H$37:H$45)*$DB100+VLOOKUP($DC$2,一级属性!$E$41:$P$64,COLUMNS(一级属性!$E$41:J$64),0)*($DB100+0.25*IF($DB100&lt;10,1,ROUNDDOWN($DB100,-1)))+VLOOKUP($DC$2,宝石属性!$B$43:$M$66,COLUMNS(宝石属性!$B$43:G$66),0)*10*VLOOKUP(ROUNDDOWN($DB100,-1),宝石属性!$B$25:$N$41,2,0)*VLOOKUP(ROUNDDOWN($DB100,-1),宝石属性!$B$25:$N$41,3,0)+VLOOKUP($DC$2,职业被动!$B$6:$M$29,COLUMNS(职业被动!$B$6:G$29),0)*$DB100,0)</f>
        <v>2718</v>
      </c>
      <c r="DG100" s="9">
        <f>ROUND(属性投放!H$4+装备属性!H$4*IF($DB100&lt;10,1,ROUNDDOWN($DB100,-1))+SUM(属性投放!I$37:I$45)*$DB100+VLOOKUP($DC$2,一级属性!$E$41:$P$64,COLUMNS(一级属性!$E$41:K$64),0)*($DB100+0.25*IF($DB100&lt;10,1,ROUNDDOWN($DB100,-1)))+VLOOKUP($DC$2,宝石属性!$B$43:$M$66,COLUMNS(宝石属性!$B$43:H$66),0)*10*VLOOKUP(ROUNDDOWN($DB100,-1),宝石属性!$B$25:$N$41,2,0)*VLOOKUP(ROUNDDOWN($DB100,-1),宝石属性!$B$25:$N$41,3,0)+VLOOKUP($DC$2,职业被动!$B$6:$M$29,COLUMNS(职业被动!$B$6:H$29),0)*$DB100,0)</f>
        <v>643</v>
      </c>
      <c r="DH100" s="9">
        <f>ROUND(属性投放!I$4+装备属性!I$4*IF($DB100&lt;10,1,ROUNDDOWN($DB100,-1))+SUM(属性投放!J$37:J$45)*$DB100+VLOOKUP($DC$2,一级属性!$E$41:$P$64,COLUMNS(一级属性!$E$41:L$64),0)*($DB100+0.25*IF($DB100&lt;10,1,ROUNDDOWN($DB100,-1)))+VLOOKUP($DC$2,宝石属性!$B$43:$M$66,COLUMNS(宝石属性!$B$43:I$66),0)*10*VLOOKUP(ROUNDDOWN($DB100,-1),宝石属性!$B$25:$N$41,2,0)*VLOOKUP(ROUNDDOWN($DB100,-1),宝石属性!$B$25:$N$41,3,0)+VLOOKUP($DC$2,职业被动!$B$6:$M$29,COLUMNS(职业被动!$B$6:I$29),0)*$DB100,0)</f>
        <v>985</v>
      </c>
      <c r="DI100" s="9">
        <f>ROUND(属性投放!J$4+装备属性!J$4*IF($DB100&lt;10,1,ROUNDDOWN($DB100,-1))+SUM(属性投放!K$37:K$45)*$DB100+VLOOKUP($DC$2,一级属性!$E$41:$P$64,COLUMNS(一级属性!$E$41:M$64),0)*($DB100+0.25*IF($DB100&lt;10,1,ROUNDDOWN($DB100,-1)))+VLOOKUP($DC$2,宝石属性!$B$43:$M$66,COLUMNS(宝石属性!$B$43:J$66),0)*10*VLOOKUP(ROUNDDOWN($DB100,-1),宝石属性!$B$25:$N$41,2,0)*VLOOKUP(ROUNDDOWN($DB100,-1),宝石属性!$B$25:$N$41,3,0)+VLOOKUP($DC$2,职业被动!$B$6:$M$29,COLUMNS(职业被动!$B$6:J$29),0)*$DB100,0)</f>
        <v>727</v>
      </c>
      <c r="DJ100" s="9">
        <f>ROUND(属性投放!K$4+装备属性!K$4*IF($DB100&lt;10,1,ROUNDDOWN($DB100,-1))+SUM(属性投放!L$37:L$45)*$DB100+VLOOKUP($DC$2,一级属性!$E$41:$P$64,COLUMNS(一级属性!$E$41:N$64),0)*($DB100+0.25*IF($DB100&lt;10,1,ROUNDDOWN($DB100,-1)))+VLOOKUP($DC$2,宝石属性!$B$43:$M$66,COLUMNS(宝石属性!$B$43:K$66),0)*10*VLOOKUP(ROUNDDOWN($DB100,-1),宝石属性!$B$25:$N$41,2,0)*VLOOKUP(ROUNDDOWN($DB100,-1),宝石属性!$B$25:$N$41,3,0)+VLOOKUP($DC$2,职业被动!$B$6:$M$29,COLUMNS(职业被动!$B$6:K$29),0)*$DB100,0)</f>
        <v>499</v>
      </c>
      <c r="DK100" s="9">
        <f>ROUND(属性投放!L$4+装备属性!L$4*IF($DB100&lt;10,1,ROUNDDOWN($DB100,-1))+SUM(属性投放!M$37:M$45)*$DB100+VLOOKUP($DC$2,一级属性!$E$41:$P$64,COLUMNS(一级属性!$E$41:O$64),0)*($DB100+0.25*IF($DB100&lt;10,1,ROUNDDOWN($DB100,-1)))+VLOOKUP($DC$2,宝石属性!$B$43:$M$66,COLUMNS(宝石属性!$B$43:L$66),0)*10*VLOOKUP(ROUNDDOWN($DB100,-1),宝石属性!$B$25:$N$41,2,0)*VLOOKUP(ROUNDDOWN($DB100,-1),宝石属性!$B$25:$N$41,3,0)+VLOOKUP($DC$2,职业被动!$B$6:$M$29,COLUMNS(职业被动!$B$6:L$29),0)*$DB100,0)</f>
        <v>29</v>
      </c>
      <c r="DL100" s="9">
        <f>ROUND(属性投放!M$4+装备属性!M$4*IF($DB100&lt;10,1,ROUNDDOWN($DB100,-1))+SUM(属性投放!N$37:N$45)*$DB100+VLOOKUP($DC$2,一级属性!$E$41:$P$64,COLUMNS(一级属性!$E$41:P$64),0)*($DB100+0.25*IF($DB100&lt;10,1,ROUNDDOWN($DB100,-1)))+VLOOKUP($DC$2,宝石属性!$B$43:$M$66,COLUMNS(宝石属性!$B$43:M$66),0)*10*VLOOKUP(ROUNDDOWN($DB100,-1),宝石属性!$B$25:$N$41,2,0)*VLOOKUP(ROUNDDOWN($DB100,-1),宝石属性!$B$25:$N$41,3,0)+VLOOKUP($DC$2,职业被动!$B$6:$M$29,COLUMNS(职业被动!$B$6:M$29),0)*$DB100,0)</f>
        <v>999</v>
      </c>
      <c r="DM100" s="48">
        <f>属性价值和能力评分!$F$9+ROUND(属性价值和能力评分!$F$38*10,0)*DB100+ROUND((SUM(装备属性!$W$9:$W$14)+属性价值和能力评分!$F$38*1.25+1.4+2.8)*IF(DB100&lt;10,1,ROUNDDOWN(DB100,-1)),0)+15*VLOOKUP(ROUNDDOWN(DB100,-1),宝石属性!$B$26:$D$41,2,0)*6*VLOOKUP(ROUNDDOWN(DB100,-1),宝石属性!$B$26:$D$41,3,0)+(属性价值和能力评分!$F$49*9+属性价值和能力评分!$F$50*2+属性价值和能力评分!$F$53*8/5)*DB100</f>
        <v>18194</v>
      </c>
      <c r="DO100" s="1">
        <v>97</v>
      </c>
      <c r="DP100" s="9">
        <f>ROUND(属性投放!D$4+装备属性!D$4*IF($DO100&lt;10,1,ROUNDDOWN($DO100,-1))+SUM(属性投放!E$37:E$45)*$DO100+VLOOKUP($DP$2,一级属性!$E$41:$P$64,COLUMNS(一级属性!$E$41:G$64),0)*($DO100+0.25*IF($DO100&lt;10,1,ROUNDDOWN($DO100,-1)))+VLOOKUP($DP$2,宝石属性!$B$43:$M$66,COLUMNS(宝石属性!$B$43:D$66),0)*10*VLOOKUP(ROUNDDOWN($DO100,-1),宝石属性!$B$25:$N$41,2,0)*VLOOKUP(ROUNDDOWN($DO100,-1),宝石属性!$B$25:$N$41,3,0)+VLOOKUP($DP$2,职业被动!$B$6:$M$29,COLUMNS(职业被动!$B$6:D$29),0)*$DO100,0)</f>
        <v>11645</v>
      </c>
      <c r="DQ100" s="9">
        <f>ROUND(属性投放!E$4+装备属性!E$4*IF($DO100&lt;10,1,ROUNDDOWN($DO100,-1))+SUM(属性投放!F$37:F$45)*$DO100+VLOOKUP($DP$2,一级属性!$E$41:$P$64,COLUMNS(一级属性!$E$41:H$64),0)*($DO100+0.25*IF($DO100&lt;10,1,ROUNDDOWN($DO100,-1)))+VLOOKUP($DP$2,宝石属性!$B$43:$M$66,COLUMNS(宝石属性!$B$43:E$66),0)*10*VLOOKUP(ROUNDDOWN($DO100,-1),宝石属性!$B$25:$N$41,2,0)*VLOOKUP(ROUNDDOWN($DO100,-1),宝石属性!$B$25:$N$41,3,0)+VLOOKUP($DP$2,职业被动!$B$6:$M$29,COLUMNS(职业被动!$B$6:E$29),0)*$DO100,0)</f>
        <v>2393</v>
      </c>
      <c r="DR100" s="9">
        <f>ROUND(属性投放!F$4+装备属性!F$4*IF($DO100&lt;10,1,ROUNDDOWN($DO100,-1))+SUM(属性投放!G$37:G$45)*$DO100+VLOOKUP($DP$2,一级属性!$E$41:$P$64,COLUMNS(一级属性!$E$41:I$64),0)*($DO100+0.25*IF($DO100&lt;10,1,ROUNDDOWN($DO100,-1)))+VLOOKUP($DP$2,宝石属性!$B$43:$M$66,COLUMNS(宝石属性!$B$43:F$66),0)*10*VLOOKUP(ROUNDDOWN($DO100,-1),宝石属性!$B$25:$N$41,2,0)*VLOOKUP(ROUNDDOWN($DO100,-1),宝石属性!$B$25:$N$41,3,0)+VLOOKUP($DP$2,职业被动!$B$6:$M$29,COLUMNS(职业被动!$B$6:F$29),0)*$DO100,0)</f>
        <v>1032</v>
      </c>
      <c r="DS100" s="9">
        <f>ROUND(属性投放!G$4+装备属性!G$4*IF($DO100&lt;10,1,ROUNDDOWN($DO100,-1))+SUM(属性投放!H$37:H$45)*$DO100+VLOOKUP($DP$2,一级属性!$E$41:$P$64,COLUMNS(一级属性!$E$41:J$64),0)*($DO100+0.25*IF($DO100&lt;10,1,ROUNDDOWN($DO100,-1)))+VLOOKUP($DP$2,宝石属性!$B$43:$M$66,COLUMNS(宝石属性!$B$43:G$66),0)*10*VLOOKUP(ROUNDDOWN($DO100,-1),宝石属性!$B$25:$N$41,2,0)*VLOOKUP(ROUNDDOWN($DO100,-1),宝石属性!$B$25:$N$41,3,0)+VLOOKUP($DP$2,职业被动!$B$6:$M$29,COLUMNS(职业被动!$B$6:G$29),0)*$DO100,0)</f>
        <v>969</v>
      </c>
      <c r="DT100" s="9">
        <f>ROUND(属性投放!H$4+装备属性!H$4*IF($DO100&lt;10,1,ROUNDDOWN($DO100,-1))+SUM(属性投放!I$37:I$45)*$DO100+VLOOKUP($DP$2,一级属性!$E$41:$P$64,COLUMNS(一级属性!$E$41:K$64),0)*($DO100+0.25*IF($DO100&lt;10,1,ROUNDDOWN($DO100,-1)))+VLOOKUP($DP$2,宝石属性!$B$43:$M$66,COLUMNS(宝石属性!$B$43:H$66),0)*10*VLOOKUP(ROUNDDOWN($DO100,-1),宝石属性!$B$25:$N$41,2,0)*VLOOKUP(ROUNDDOWN($DO100,-1),宝石属性!$B$25:$N$41,3,0)+VLOOKUP($DP$2,职业被动!$B$6:$M$29,COLUMNS(职业被动!$B$6:H$29),0)*$DO100,0)</f>
        <v>740</v>
      </c>
      <c r="DU100" s="9">
        <f>ROUND(属性投放!I$4+装备属性!I$4*IF($DO100&lt;10,1,ROUNDDOWN($DO100,-1))+SUM(属性投放!J$37:J$45)*$DO100+VLOOKUP($DP$2,一级属性!$E$41:$P$64,COLUMNS(一级属性!$E$41:L$64),0)*($DO100+0.25*IF($DO100&lt;10,1,ROUNDDOWN($DO100,-1)))+VLOOKUP($DP$2,宝石属性!$B$43:$M$66,COLUMNS(宝石属性!$B$43:I$66),0)*10*VLOOKUP(ROUNDDOWN($DO100,-1),宝石属性!$B$25:$N$41,2,0)*VLOOKUP(ROUNDDOWN($DO100,-1),宝石属性!$B$25:$N$41,3,0)+VLOOKUP($DP$2,职业被动!$B$6:$M$29,COLUMNS(职业被动!$B$6:I$29),0)*$DO100,0)</f>
        <v>985</v>
      </c>
      <c r="DV100" s="9">
        <f>ROUND(属性投放!J$4+装备属性!J$4*IF($DO100&lt;10,1,ROUNDDOWN($DO100,-1))+SUM(属性投放!K$37:K$45)*$DO100+VLOOKUP($DP$2,一级属性!$E$41:$P$64,COLUMNS(一级属性!$E$41:M$64),0)*($DO100+0.25*IF($DO100&lt;10,1,ROUNDDOWN($DO100,-1)))+VLOOKUP($DP$2,宝石属性!$B$43:$M$66,COLUMNS(宝石属性!$B$43:J$66),0)*10*VLOOKUP(ROUNDDOWN($DO100,-1),宝石属性!$B$25:$N$41,2,0)*VLOOKUP(ROUNDDOWN($DO100,-1),宝石属性!$B$25:$N$41,3,0)+VLOOKUP($DP$2,职业被动!$B$6:$M$29,COLUMNS(职业被动!$B$6:J$29),0)*$DO100,0)</f>
        <v>727</v>
      </c>
      <c r="DW100" s="9">
        <f>ROUND(属性投放!K$4+装备属性!K$4*IF($DO100&lt;10,1,ROUNDDOWN($DO100,-1))+SUM(属性投放!L$37:L$45)*$DO100+VLOOKUP($DP$2,一级属性!$E$41:$P$64,COLUMNS(一级属性!$E$41:N$64),0)*($DO100+0.25*IF($DO100&lt;10,1,ROUNDDOWN($DO100,-1)))+VLOOKUP($DP$2,宝石属性!$B$43:$M$66,COLUMNS(宝石属性!$B$43:K$66),0)*10*VLOOKUP(ROUNDDOWN($DO100,-1),宝石属性!$B$25:$N$41,2,0)*VLOOKUP(ROUNDDOWN($DO100,-1),宝石属性!$B$25:$N$41,3,0)+VLOOKUP($DP$2,职业被动!$B$6:$M$29,COLUMNS(职业被动!$B$6:K$29),0)*$DO100,0)</f>
        <v>499</v>
      </c>
      <c r="DX100" s="9">
        <f>ROUND(属性投放!L$4+装备属性!L$4*IF($DO100&lt;10,1,ROUNDDOWN($DO100,-1))+SUM(属性投放!M$37:M$45)*$DO100+VLOOKUP($DP$2,一级属性!$E$41:$P$64,COLUMNS(一级属性!$E$41:O$64),0)*($DO100+0.25*IF($DO100&lt;10,1,ROUNDDOWN($DO100,-1)))+VLOOKUP($DP$2,宝石属性!$B$43:$M$66,COLUMNS(宝石属性!$B$43:L$66),0)*10*VLOOKUP(ROUNDDOWN($DO100,-1),宝石属性!$B$25:$N$41,2,0)*VLOOKUP(ROUNDDOWN($DO100,-1),宝石属性!$B$25:$N$41,3,0)+VLOOKUP($DP$2,职业被动!$B$6:$M$29,COLUMNS(职业被动!$B$6:L$29),0)*$DO100,0)</f>
        <v>29</v>
      </c>
      <c r="DY100" s="9">
        <f>ROUND(属性投放!M$4+装备属性!M$4*IF($DO100&lt;10,1,ROUNDDOWN($DO100,-1))+SUM(属性投放!N$37:N$45)*$DO100+VLOOKUP($DP$2,一级属性!$E$41:$P$64,COLUMNS(一级属性!$E$41:P$64),0)*($DO100+0.25*IF($DO100&lt;10,1,ROUNDDOWN($DO100,-1)))+VLOOKUP($DP$2,宝石属性!$B$43:$M$66,COLUMNS(宝石属性!$B$43:M$66),0)*10*VLOOKUP(ROUNDDOWN($DO100,-1),宝石属性!$B$25:$N$41,2,0)*VLOOKUP(ROUNDDOWN($DO100,-1),宝石属性!$B$25:$N$41,3,0)+VLOOKUP($DP$2,职业被动!$B$6:$M$29,COLUMNS(职业被动!$B$6:M$29),0)*$DO100,0)</f>
        <v>999</v>
      </c>
      <c r="DZ100" s="48">
        <f>属性价值和能力评分!$F$9+ROUND(属性价值和能力评分!$F$38*10,0)*DO100+ROUND((SUM(装备属性!$W$9:$W$14)+属性价值和能力评分!$F$38*1.25+1.4+2.8)*IF(DO100&lt;10,1,ROUNDDOWN(DO100,-1)),0)+15*VLOOKUP(ROUNDDOWN(DO100,-1),宝石属性!$B$26:$D$41,2,0)*6*VLOOKUP(ROUNDDOWN(DO100,-1),宝石属性!$B$26:$D$41,3,0)+(属性价值和能力评分!$F$49*9+属性价值和能力评分!$F$50*2+属性价值和能力评分!$F$53*8/5)*DO100</f>
        <v>18194</v>
      </c>
      <c r="EA100" s="17"/>
      <c r="EB100" s="1">
        <v>97</v>
      </c>
      <c r="EC100" s="1">
        <f>ROUND(CC100/MAX(CE100/10,((CE100*(1+属性投放!$E$8)-CF100+属性投放!$F$8*EB100)*(1+属性投放!$G$8)*(1+属性投放!$H$8))),1)</f>
        <v>2.9</v>
      </c>
      <c r="ED100" s="1">
        <f>ROUND(CP100/MAX(CE100/10,((CE100*(1+属性投放!$E$8)-CS100+属性投放!$F$8*EB100)*(1+属性投放!$G$8)*(1+属性投放!$H$8))),1)</f>
        <v>2.7</v>
      </c>
      <c r="EE100" s="1">
        <f>ROUND(DC100/MAX(CE100/10,((CE100*(1+属性投放!$E$8)-DF100+属性投放!$F$8*EB100)*(1+属性投放!$G$8)*(1+属性投放!$H$8))),1)</f>
        <v>24.6</v>
      </c>
      <c r="EF100" s="1">
        <f>ROUND(DP100/MAX(CE100/10,((CE100*(1+属性投放!$E$8)-DS100+属性投放!$F$8*EB100)*(1+属性投放!$G$8)*(1+属性投放!$H$8))),1)</f>
        <v>6.8</v>
      </c>
      <c r="EH100" s="1">
        <f>ROUND(CC100/MAX(属性投放!$F$9*EB100,((CT100*(1+属性投放!$E$9)-CH100+属性投放!$F$9*EB100)*(1+属性投放!$G$9)*(1+属性投放!$H$9))),1)</f>
        <v>2.6</v>
      </c>
      <c r="EI100" s="1">
        <f>ROUND(CP100/MAX(属性投放!$F$9*EB100,((CT100*(1+属性投放!$E$9)-CU100+属性投放!$F$9*EB100)*(1+属性投放!$G$9)*(1+属性投放!$H$9))),1)</f>
        <v>3.3</v>
      </c>
      <c r="EJ100" s="1">
        <f>ROUND(DC100/MAX(属性投放!$F$9*EB100,((CT100*(1+属性投放!$E$9)-DH100+属性投放!$F$9*EB100)*(1+属性投放!$G$9)*(1+属性投放!$H$9))),1)</f>
        <v>2.8</v>
      </c>
      <c r="EK100" s="1">
        <f>ROUND(DP100/MAX(属性投放!$F$9*EB100,((CT100*(1+属性投放!$E$9)-DU100+属性投放!$F$9*EB100)*(1+属性投放!$G$9)*(1+属性投放!$H$9))),1)</f>
        <v>6</v>
      </c>
      <c r="EM100" s="1">
        <f>ROUND(CC100/((BW100*(1+属性投放!$E$10)+属性投放!$F$10*EB100)*(1+属性投放!$G$10)*(1+属性投放!$H$10)),1)</f>
        <v>5.6</v>
      </c>
      <c r="EN100" s="1">
        <f>ROUND(CP100/((BW100*(1+属性投放!$E$10)+属性投放!$F$10*EB100)*(1+属性投放!$G$10)*(1+属性投放!$H$10)),1)</f>
        <v>5.6</v>
      </c>
      <c r="EO100" s="1">
        <f>ROUND(DC100/((BW100*(1+属性投放!$E$10)+属性投放!$F$10*EB100)*(1+属性投放!$G$10)*(1+属性投放!$H$10)),1)</f>
        <v>6.4</v>
      </c>
      <c r="EP100" s="1">
        <f>ROUND(DP100/((BW100*(1+属性投放!$E$10)+属性投放!$F$10*EB100)*(1+属性投放!$G$10)*(1+属性投放!$H$10)),1)</f>
        <v>13.9</v>
      </c>
    </row>
    <row r="101" spans="2:146">
      <c r="B101" s="1">
        <v>98</v>
      </c>
      <c r="C101" s="9">
        <f>ROUND(属性投放!D$4+装备属性!D$4*IF($B101&lt;10,1,ROUNDDOWN($B101,-1))+SUM(属性投放!E$37:E$45)*$B101+VLOOKUP($C$2,一级属性!$E$41:$P$64,COLUMNS(一级属性!$E$41:G$64),0)*($B101+0.25*IF($B101&lt;10,1,ROUNDDOWN($B101,-1)))+VLOOKUP($C$2,宝石属性!$B$43:$M$66,COLUMNS(宝石属性!$B$43:D$66),0)*10*VLOOKUP(ROUNDDOWN($B101,-1),宝石属性!$B$25:$N$41,2,0)*VLOOKUP(ROUNDDOWN($B101,-1),宝石属性!$B$25:$N$41,3,0)+VLOOKUP($C$2,职业被动!$B$6:$M$29,COLUMNS(职业被动!$B$6:D$29),0)*$B101,0)</f>
        <v>5694</v>
      </c>
      <c r="D101" s="9">
        <f>ROUND(属性投放!E$4+装备属性!E$4*IF($B101&lt;10,1,ROUNDDOWN($B101,-1))+SUM(属性投放!F$37:F$38)*$B101+VLOOKUP($C$2,一级属性!$E$67:$P$90,COLUMNS(一级属性!$E$67:H$90),0)*$B101+VLOOKUP($C$2,宝石属性!$B$43:$M$66,COLUMNS(宝石属性!$B$43:E$66),0)*10*VLOOKUP(ROUNDDOWN($B101,-1),宝石属性!$B$25:$N$41,2,0)*VLOOKUP(ROUNDDOWN($B101,-1),宝石属性!$B$25:$N$41,3,0)+VLOOKUP($C$2,职业被动!$B$6:$M$29,COLUMNS(职业被动!$B$6:E$29),0)*$B101,0)</f>
        <v>2408</v>
      </c>
      <c r="E101" s="9">
        <f>ROUND(属性投放!F$4+装备属性!F$4*IF($B101&lt;10,1,ROUNDDOWN($B101,-1))+SUM(属性投放!G$37:G$38)*$B101+VLOOKUP($C$2,一级属性!$E$67:$P$90,COLUMNS(一级属性!$E$67:I$90),0)*$B101+VLOOKUP($C$2,宝石属性!$B$43:$M$66,COLUMNS(宝石属性!$B$43:F$66),0)*10*VLOOKUP(ROUNDDOWN($B101,-1),宝石属性!$B$25:$N$41,2,0)*VLOOKUP(ROUNDDOWN($B101,-1),宝石属性!$B$25:$N$41,3,0)+VLOOKUP($C$2,职业被动!$B$6:$M$29,COLUMNS(职业被动!$B$6:F$29),0)*$B101,0)</f>
        <v>1929</v>
      </c>
      <c r="F101" s="9">
        <f>ROUND(属性投放!G$4+装备属性!G$4*IF($B101&lt;10,1,ROUNDDOWN($B101,-1))+SUM(属性投放!H$37:H$38)*$B101+VLOOKUP($C$2,一级属性!$E$67:$P$90,COLUMNS(一级属性!$E$67:J$90),0)*$B101+VLOOKUP($C$2,宝石属性!$B$43:$M$66,COLUMNS(宝石属性!$B$43:G$66),0)*10*VLOOKUP(ROUNDDOWN($B101,-1),宝石属性!$B$25:$N$41,2,0)*VLOOKUP(ROUNDDOWN($B101,-1),宝石属性!$B$25:$N$41,3,0)+VLOOKUP($C$2,职业被动!$B$6:$M$29,COLUMNS(职业被动!$B$6:G$29),0)*$B101,0)</f>
        <v>1071</v>
      </c>
      <c r="G101" s="9">
        <f>ROUND(属性投放!H$4+装备属性!H$4*IF($B101&lt;10,1,ROUNDDOWN($B101,-1))+SUM(属性投放!I$37:I$38)*$B101+VLOOKUP($C$2,一级属性!$E$67:$P$90,COLUMNS(一级属性!$E$67:K$90),0)*$B101+VLOOKUP($C$2,宝石属性!$B$43:$M$66,COLUMNS(宝石属性!$B$43:H$66),0)*10*VLOOKUP(ROUNDDOWN($B101,-1),宝石属性!$B$25:$N$41,2,0)*VLOOKUP(ROUNDDOWN($B101,-1),宝石属性!$B$25:$N$41,3,0)+VLOOKUP($C$2,职业被动!$B$6:$M$29,COLUMNS(职业被动!$B$6:H$29),0)*$B101,0)</f>
        <v>645</v>
      </c>
      <c r="H101" s="9">
        <f>ROUND(属性投放!I$4+装备属性!I$4*IF($B101&lt;10,1,ROUNDDOWN($B101,-1))+SUM(属性投放!J$37:J$38)*$B101+VLOOKUP($C$2,一级属性!$E$67:$P$90,COLUMNS(一级属性!$E$67:L$90),0)*$B101+VLOOKUP($C$2,宝石属性!$B$43:$M$66,COLUMNS(宝石属性!$B$43:I$66),0)*10*VLOOKUP(ROUNDDOWN($B101,-1),宝石属性!$B$25:$N$41,2,0)*VLOOKUP(ROUNDDOWN($B101,-1),宝石属性!$B$25:$N$41,3,0)+VLOOKUP($C$2,职业被动!$B$6:$M$29,COLUMNS(职业被动!$B$6:I$29),0)*$B101,0)</f>
        <v>1092</v>
      </c>
      <c r="I101" s="9">
        <f>ROUND(属性投放!J$4+装备属性!J$4*IF($B101&lt;10,1,ROUNDDOWN($B101,-1))+SUM(属性投放!K$37:K$38)*$B101+VLOOKUP($C$2,一级属性!$E$67:$P$90,COLUMNS(一级属性!$E$67:M$90),0)*$B101+VLOOKUP($C$2,宝石属性!$B$43:$M$66,COLUMNS(宝石属性!$B$43:J$66),0)*10*VLOOKUP(ROUNDDOWN($B101,-1),宝石属性!$B$25:$N$41,2,0)*VLOOKUP(ROUNDDOWN($B101,-1),宝石属性!$B$25:$N$41,3,0)+VLOOKUP($C$2,职业被动!$B$6:$M$29,COLUMNS(职业被动!$B$6:J$29),0)*$B101,0)</f>
        <v>733</v>
      </c>
      <c r="J101" s="9">
        <f>ROUND(属性投放!K$4+装备属性!K$4*IF($B101&lt;10,1,ROUNDDOWN($B101,-1))+SUM(属性投放!L$37:L$38)*$B101+VLOOKUP($C$2,一级属性!$E$67:$P$90,COLUMNS(一级属性!$E$67:N$90),0)*$B101+VLOOKUP($C$2,宝石属性!$B$43:$M$66,COLUMNS(宝石属性!$B$43:K$66),0)*10*VLOOKUP(ROUNDDOWN($B101,-1),宝石属性!$B$25:$N$41,2,0)*VLOOKUP(ROUNDDOWN($B101,-1),宝石属性!$B$25:$N$41,3,0)+VLOOKUP($C$2,职业被动!$B$6:$M$29,COLUMNS(职业被动!$B$6:K$29),0)*$B101,0)</f>
        <v>339</v>
      </c>
      <c r="K101" s="9">
        <f>ROUND(属性投放!L$4+装备属性!L$4*IF($B101&lt;10,1,ROUNDDOWN($B101,-1))+SUM(属性投放!M$37:M$38)*$B101+VLOOKUP($C$2,一级属性!$E$67:$P$90,COLUMNS(一级属性!$E$67:O$90),0)*$B101+VLOOKUP($C$2,宝石属性!$B$43:$M$66,COLUMNS(宝石属性!$B$43:L$66),0)*10*VLOOKUP(ROUNDDOWN($B101,-1),宝石属性!$B$25:$N$41,2,0)*VLOOKUP(ROUNDDOWN($B101,-1),宝石属性!$B$25:$N$41,3,0)+VLOOKUP($C$2,职业被动!$B$6:$M$29,COLUMNS(职业被动!$B$6:L$29),0)*$B101,0)</f>
        <v>29</v>
      </c>
      <c r="L101" s="9">
        <f>ROUND(属性投放!M$4+装备属性!M$4*IF($B101&lt;10,1,ROUNDDOWN($B101,-1))+SUM(属性投放!N$37:N$38)*$B101+VLOOKUP($C$2,一级属性!$E$67:$P$90,COLUMNS(一级属性!$E$67:P$90),0)*$B101+VLOOKUP($C$2,宝石属性!$B$43:$M$66,COLUMNS(宝石属性!$B$43:M$66),0)*10*VLOOKUP(ROUNDDOWN($B101,-1),宝石属性!$B$25:$N$41,2,0)*VLOOKUP(ROUNDDOWN($B101,-1),宝石属性!$B$25:$N$41,3,0)+VLOOKUP($C$2,职业被动!$B$6:$M$29,COLUMNS(职业被动!$B$6:M$29),0)*$B101,0)</f>
        <v>1089</v>
      </c>
      <c r="M101" s="48">
        <f>属性价值和能力评分!$F$9+ROUND(属性价值和能力评分!$F$38*10,0)*B101+ROUND((SUM(装备属性!$W$9:$W$14)+属性价值和能力评分!$F$38*1.25+1.4+2.8)*IF(B101&lt;10,1,ROUNDDOWN(B101,-1)),0)+15*VLOOKUP(ROUNDDOWN(B101,-1),宝石属性!$B$26:$D$41,2,0)*6*VLOOKUP(ROUNDDOWN(B101,-1),宝石属性!$B$26:$D$41,3,0)+(属性价值和能力评分!$F$49*9+属性价值和能力评分!$F$50*2+属性价值和能力评分!$F$53*8/5)*B101</f>
        <v>18314</v>
      </c>
      <c r="N101" s="20"/>
      <c r="O101" s="1">
        <v>98</v>
      </c>
      <c r="P101" s="9">
        <f>ROUND(属性投放!D$4+装备属性!D$4*IF($O101&lt;10,1,ROUNDDOWN($O101,-1))+SUM(属性投放!E$37:E$45)*$O101+VLOOKUP($P$2,一级属性!$E$41:$P$64,COLUMNS(一级属性!$E$41:G$64),0)*($O101+0.25*IF($O101&lt;10,1,ROUNDDOWN($O101,-1)))+VLOOKUP($P$2,宝石属性!$B$43:$M$66,COLUMNS(宝石属性!$B$43:D$66),0)*10*VLOOKUP(ROUNDDOWN($O101,-1),宝石属性!$B$25:$N$41,2,0)*VLOOKUP(ROUNDDOWN($O101,-1),宝石属性!$B$25:$N$41,3,0)+VLOOKUP($P$2,职业被动!$B$6:$M$29,COLUMNS(职业被动!$B$6:D$29),0)*$O101,0)</f>
        <v>7066</v>
      </c>
      <c r="Q101" s="9">
        <f>ROUND(属性投放!E$4+装备属性!E$4*IF($O101&lt;10,1,ROUNDDOWN($O101,-1))+SUM(属性投放!F$37:F$45)*$O101+VLOOKUP($P$2,一级属性!$E$41:$P$64,COLUMNS(一级属性!$E$41:H$64),0)*($O101+0.25*IF($O101&lt;10,1,ROUNDDOWN($O101,-1)))+VLOOKUP($P$2,宝石属性!$B$43:$M$66,COLUMNS(宝石属性!$B$43:E$66),0)*10*VLOOKUP(ROUNDDOWN($O101,-1),宝石属性!$B$25:$N$41,2,0)*VLOOKUP(ROUNDDOWN($O101,-1),宝石属性!$B$25:$N$41,3,0)+VLOOKUP($P$2,职业被动!$B$6:$M$29,COLUMNS(职业被动!$B$6:E$29),0)*$O101,0)</f>
        <v>4216</v>
      </c>
      <c r="R101" s="9">
        <f>ROUND(属性投放!F$4+装备属性!F$4*IF($O101&lt;10,1,ROUNDDOWN($O101,-1))+SUM(属性投放!G$37:G$45)*$O101+VLOOKUP($P$2,一级属性!$E$41:$P$64,COLUMNS(一级属性!$E$41:I$64),0)*($O101+0.25*IF($O101&lt;10,1,ROUNDDOWN($O101,-1)))+VLOOKUP($P$2,宝石属性!$B$43:$M$66,COLUMNS(宝石属性!$B$43:F$66),0)*10*VLOOKUP(ROUNDDOWN($O101,-1),宝石属性!$B$25:$N$41,2,0)*VLOOKUP(ROUNDDOWN($O101,-1),宝石属性!$B$25:$N$41,3,0)+VLOOKUP($P$2,职业被动!$B$6:$M$29,COLUMNS(职业被动!$B$6:F$29),0)*$O101,0)</f>
        <v>1034</v>
      </c>
      <c r="S101" s="9">
        <f>ROUND(属性投放!G$4+装备属性!G$4*IF($O101&lt;10,1,ROUNDDOWN($O101,-1))+SUM(属性投放!H$37:H$45)*$O101+VLOOKUP($P$2,一级属性!$E$41:$P$64,COLUMNS(一级属性!$E$41:J$64),0)*($O101+0.25*IF($O101&lt;10,1,ROUNDDOWN($O101,-1)))+VLOOKUP($P$2,宝石属性!$B$43:$M$66,COLUMNS(宝石属性!$B$43:G$66),0)*10*VLOOKUP(ROUNDDOWN($O101,-1),宝石属性!$B$25:$N$41,2,0)*VLOOKUP(ROUNDDOWN($O101,-1),宝石属性!$B$25:$N$41,3,0)+VLOOKUP($P$2,职业被动!$B$6:$M$29,COLUMNS(职业被动!$B$6:G$29),0)*$O101,0)</f>
        <v>973</v>
      </c>
      <c r="T101" s="9">
        <f>ROUND(属性投放!H$4+装备属性!H$4*IF($O101&lt;10,1,ROUNDDOWN($O101,-1))+SUM(属性投放!I$37:I$45)*$O101+VLOOKUP($P$2,一级属性!$E$41:$P$64,COLUMNS(一级属性!$E$41:K$64),0)*($O101+0.25*IF($O101&lt;10,1,ROUNDDOWN($O101,-1)))+VLOOKUP($P$2,宝石属性!$B$43:$M$66,COLUMNS(宝石属性!$B$43:H$66),0)*10*VLOOKUP(ROUNDDOWN($O101,-1),宝石属性!$B$25:$N$41,2,0)*VLOOKUP(ROUNDDOWN($O101,-1),宝石属性!$B$25:$N$41,3,0)+VLOOKUP($P$2,职业被动!$B$6:$M$29,COLUMNS(职业被动!$B$6:H$29),0)*$O101,0)</f>
        <v>1105</v>
      </c>
      <c r="U101" s="9">
        <f>ROUND(属性投放!I$4+装备属性!I$4*IF($O101&lt;10,1,ROUNDDOWN($O101,-1))+SUM(属性投放!J$37:J$45)*$O101+VLOOKUP($P$2,一级属性!$E$41:$P$64,COLUMNS(一级属性!$E$41:L$64),0)*($O101+0.25*IF($O101&lt;10,1,ROUNDDOWN($O101,-1)))+VLOOKUP($P$2,宝石属性!$B$43:$M$66,COLUMNS(宝石属性!$B$43:I$66),0)*10*VLOOKUP(ROUNDDOWN($O101,-1),宝石属性!$B$25:$N$41,2,0)*VLOOKUP(ROUNDDOWN($O101,-1),宝石属性!$B$25:$N$41,3,0)+VLOOKUP($P$2,职业被动!$B$6:$M$29,COLUMNS(职业被动!$B$6:I$29),0)*$O101,0)</f>
        <v>1159</v>
      </c>
      <c r="V101" s="9">
        <f>ROUND(属性投放!J$4+装备属性!J$4*IF($O101&lt;10,1,ROUNDDOWN($O101,-1))+SUM(属性投放!K$37:K$45)*$O101+VLOOKUP($P$2,一级属性!$E$41:$P$64,COLUMNS(一级属性!$E$41:M$64),0)*($O101+0.25*IF($O101&lt;10,1,ROUNDDOWN($O101,-1)))+VLOOKUP($P$2,宝石属性!$B$43:$M$66,COLUMNS(宝石属性!$B$43:J$66),0)*10*VLOOKUP(ROUNDDOWN($O101,-1),宝石属性!$B$25:$N$41,2,0)*VLOOKUP(ROUNDDOWN($O101,-1),宝石属性!$B$25:$N$41,3,0)+VLOOKUP($P$2,职业被动!$B$6:$M$29,COLUMNS(职业被动!$B$6:J$29),0)*$O101,0)</f>
        <v>816</v>
      </c>
      <c r="W101" s="9">
        <f>ROUND(属性投放!K$4+装备属性!K$4*IF($O101&lt;10,1,ROUNDDOWN($O101,-1))+SUM(属性投放!L$37:L$45)*$O101+VLOOKUP($P$2,一级属性!$E$41:$P$64,COLUMNS(一级属性!$E$41:N$64),0)*($O101+0.25*IF($O101&lt;10,1,ROUNDDOWN($O101,-1)))+VLOOKUP($P$2,宝石属性!$B$43:$M$66,COLUMNS(宝石属性!$B$43:K$66),0)*10*VLOOKUP(ROUNDDOWN($O101,-1),宝石属性!$B$25:$N$41,2,0)*VLOOKUP(ROUNDDOWN($O101,-1),宝石属性!$B$25:$N$41,3,0)+VLOOKUP($P$2,职业被动!$B$6:$M$29,COLUMNS(职业被动!$B$6:K$29),0)*$O101,0)</f>
        <v>499</v>
      </c>
      <c r="X101" s="9">
        <f>ROUND(属性投放!L$4+装备属性!L$4*IF($O101&lt;10,1,ROUNDDOWN($O101,-1))+SUM(属性投放!M$37:M$45)*$O101+VLOOKUP($P$2,一级属性!$E$41:$P$64,COLUMNS(一级属性!$E$41:O$64),0)*($O101+0.25*IF($O101&lt;10,1,ROUNDDOWN($O101,-1)))+VLOOKUP($P$2,宝石属性!$B$43:$M$66,COLUMNS(宝石属性!$B$43:L$66),0)*10*VLOOKUP(ROUNDDOWN($O101,-1),宝石属性!$B$25:$N$41,2,0)*VLOOKUP(ROUNDDOWN($O101,-1),宝石属性!$B$25:$N$41,3,0)+VLOOKUP($P$2,职业被动!$B$6:$M$29,COLUMNS(职业被动!$B$6:L$29),0)*$O101,0)</f>
        <v>29</v>
      </c>
      <c r="Y101" s="9">
        <f>ROUND(属性投放!M$4+装备属性!M$4*IF($O101&lt;10,1,ROUNDDOWN($O101,-1))+SUM(属性投放!N$37:N$45)*$O101+VLOOKUP($P$2,一级属性!$E$41:$P$64,COLUMNS(一级属性!$E$41:P$64),0)*($O101+0.25*IF($O101&lt;10,1,ROUNDDOWN($O101,-1)))+VLOOKUP($P$2,宝石属性!$B$43:$M$66,COLUMNS(宝石属性!$B$43:M$66),0)*10*VLOOKUP(ROUNDDOWN($O101,-1),宝石属性!$B$25:$N$41,2,0)*VLOOKUP(ROUNDDOWN($O101,-1),宝石属性!$B$25:$N$41,3,0)+VLOOKUP($P$2,职业被动!$B$6:$M$29,COLUMNS(职业被动!$B$6:M$29),0)*$O101,0)</f>
        <v>1089</v>
      </c>
      <c r="Z101" s="48">
        <f>属性价值和能力评分!$F$9+ROUND(属性价值和能力评分!$F$38*10,0)*O101+ROUND((SUM(装备属性!$W$9:$W$14)+属性价值和能力评分!$F$38*1.25+1.4+2.8)*IF(O101&lt;10,1,ROUNDDOWN(O101,-1)),0)+15*VLOOKUP(ROUNDDOWN(O101,-1),宝石属性!$B$26:$D$41,2,0)*6*VLOOKUP(ROUNDDOWN(O101,-1),宝石属性!$B$26:$D$41,3,0)+(属性价值和能力评分!$F$49*9+属性价值和能力评分!$F$50*2+属性价值和能力评分!$F$53*8/5)*O101</f>
        <v>18314</v>
      </c>
      <c r="AB101" s="1">
        <v>98</v>
      </c>
      <c r="AC101" s="9">
        <f>ROUND(属性投放!D$4+装备属性!D$4*IF($AB101&lt;10,1,ROUNDDOWN($AB101,-1))+SUM(属性投放!E$37:E$45)*$AB101+VLOOKUP($AC$2,一级属性!$E$41:$P$64,COLUMNS(一级属性!$E$41:G$64),0)*($AB101+0.25*IF($AB101&lt;10,1,ROUNDDOWN($AB101,-1)))+VLOOKUP($AC$2,宝石属性!$B$43:$M$66,COLUMNS(宝石属性!$B$43:D$66),0)*10*VLOOKUP(ROUNDDOWN($AB101,-1),宝石属性!$B$25:$N$41,2,0)*VLOOKUP(ROUNDDOWN($AB101,-1),宝石属性!$B$25:$N$41,3,0)+VLOOKUP($AC$2,职业被动!$B$6:$M$29,COLUMNS(职业被动!$B$6:D$29),0)*$AB101,0)</f>
        <v>6380</v>
      </c>
      <c r="AD101" s="9">
        <f>ROUND(属性投放!E$4+装备属性!E$4*IF($AB101&lt;10,1,ROUNDDOWN($AB101,-1))+SUM(属性投放!F$37:F$45)*$AB101+VLOOKUP($AC$2,一级属性!$E$41:$P$64,COLUMNS(一级属性!$E$41:H$64),0)*($AB101+0.25*IF($AB101&lt;10,1,ROUNDDOWN($AB101,-1)))+VLOOKUP($AC$2,宝石属性!$B$43:$M$66,COLUMNS(宝石属性!$B$43:E$66),0)*10*VLOOKUP(ROUNDDOWN($AB101,-1),宝石属性!$B$25:$N$41,2,0)*VLOOKUP(ROUNDDOWN($AB101,-1),宝石属性!$B$25:$N$41,3,0)+VLOOKUP($AC$2,职业被动!$B$6:$M$29,COLUMNS(职业被动!$B$6:E$29),0)*$AB101,0)</f>
        <v>2408</v>
      </c>
      <c r="AE101" s="9">
        <f>ROUND(属性投放!F$4+装备属性!F$4*IF($AB101&lt;10,1,ROUNDDOWN($AB101,-1))+SUM(属性投放!G$37:G$45)*$AB101+VLOOKUP($AC$2,一级属性!$E$41:$P$64,COLUMNS(一级属性!$E$41:I$64),0)*($AB101+0.25*IF($AB101&lt;10,1,ROUNDDOWN($AB101,-1)))+VLOOKUP($AC$2,宝石属性!$B$43:$M$66,COLUMNS(宝石属性!$B$43:F$66),0)*10*VLOOKUP(ROUNDDOWN($AB101,-1),宝石属性!$B$25:$N$41,2,0)*VLOOKUP(ROUNDDOWN($AB101,-1),宝石属性!$B$25:$N$41,3,0)+VLOOKUP($AC$2,职业被动!$B$6:$M$29,COLUMNS(职业被动!$B$6:F$29),0)*$AB101,0)</f>
        <v>1676</v>
      </c>
      <c r="AF101" s="9">
        <f>ROUND(属性投放!G$4+装备属性!G$4*IF($AB101&lt;10,1,ROUNDDOWN($AB101,-1))+SUM(属性投放!H$37:H$45)*$AB101+VLOOKUP($AC$2,一级属性!$E$41:$P$64,COLUMNS(一级属性!$E$41:J$64),0)*($AB101+0.25*IF($AB101&lt;10,1,ROUNDDOWN($AB101,-1)))+VLOOKUP($AC$2,宝石属性!$B$43:$M$66,COLUMNS(宝石属性!$B$43:G$66),0)*10*VLOOKUP(ROUNDDOWN($AB101,-1),宝石属性!$B$25:$N$41,2,0)*VLOOKUP(ROUNDDOWN($AB101,-1),宝石属性!$B$25:$N$41,3,0)+VLOOKUP($AC$2,职业被动!$B$6:$M$29,COLUMNS(职业被动!$B$6:G$29),0)*$AB101,0)</f>
        <v>1169</v>
      </c>
      <c r="AG101" s="9">
        <f>ROUND(属性投放!H$4+装备属性!H$4*IF($AB101&lt;10,1,ROUNDDOWN($AB101,-1))+SUM(属性投放!I$37:I$45)*$AB101+VLOOKUP($AC$2,一级属性!$E$41:$P$64,COLUMNS(一级属性!$E$41:K$64),0)*($AB101+0.25*IF($AB101&lt;10,1,ROUNDDOWN($AB101,-1)))+VLOOKUP($AC$2,宝石属性!$B$43:$M$66,COLUMNS(宝石属性!$B$43:H$66),0)*10*VLOOKUP(ROUNDDOWN($AB101,-1),宝石属性!$B$25:$N$41,2,0)*VLOOKUP(ROUNDDOWN($AB101,-1),宝石属性!$B$25:$N$41,3,0)+VLOOKUP($AC$2,职业被动!$B$6:$M$29,COLUMNS(职业被动!$B$6:H$29),0)*$AB101,0)</f>
        <v>645</v>
      </c>
      <c r="AH101" s="9">
        <f>ROUND(属性投放!I$4+装备属性!I$4*IF($AB101&lt;10,1,ROUNDDOWN($AB101,-1))+SUM(属性投放!J$37:J$45)*$AB101+VLOOKUP($AC$2,一级属性!$E$41:$P$64,COLUMNS(一级属性!$E$41:L$64),0)*($AB101+0.25*IF($AB101&lt;10,1,ROUNDDOWN($AB101,-1)))+VLOOKUP($AC$2,宝石属性!$B$43:$M$66,COLUMNS(宝石属性!$B$43:I$66),0)*10*VLOOKUP(ROUNDDOWN($AB101,-1),宝石属性!$B$25:$N$41,2,0)*VLOOKUP(ROUNDDOWN($AB101,-1),宝石属性!$B$25:$N$41,3,0)+VLOOKUP($AC$2,职业被动!$B$6:$M$29,COLUMNS(职业被动!$B$6:I$29),0)*$AB101,0)</f>
        <v>1087</v>
      </c>
      <c r="AI101" s="9">
        <f>ROUND(属性投放!J$4+装备属性!J$4*IF($AB101&lt;10,1,ROUNDDOWN($AB101,-1))+SUM(属性投放!K$37:K$45)*$AB101+VLOOKUP($AC$2,一级属性!$E$41:$P$64,COLUMNS(一级属性!$E$41:M$64),0)*($AB101+0.25*IF($AB101&lt;10,1,ROUNDDOWN($AB101,-1)))+VLOOKUP($AC$2,宝石属性!$B$43:$M$66,COLUMNS(宝石属性!$B$43:J$66),0)*10*VLOOKUP(ROUNDDOWN($AB101,-1),宝石属性!$B$25:$N$41,2,0)*VLOOKUP(ROUNDDOWN($AB101,-1),宝石属性!$B$25:$N$41,3,0)+VLOOKUP($AC$2,职业被动!$B$6:$M$29,COLUMNS(职业被动!$B$6:J$29),0)*$AB101,0)</f>
        <v>731</v>
      </c>
      <c r="AJ101" s="9">
        <f>ROUND(属性投放!K$4+装备属性!K$4*IF($AB101&lt;10,1,ROUNDDOWN($AB101,-1))+SUM(属性投放!L$37:L$45)*$AB101+VLOOKUP($AC$2,一级属性!$E$41:$P$64,COLUMNS(一级属性!$E$41:N$64),0)*($AB101+0.25*IF($AB101&lt;10,1,ROUNDDOWN($AB101,-1)))+VLOOKUP($AC$2,宝石属性!$B$43:$M$66,COLUMNS(宝石属性!$B$43:K$66),0)*10*VLOOKUP(ROUNDDOWN($AB101,-1),宝石属性!$B$25:$N$41,2,0)*VLOOKUP(ROUNDDOWN($AB101,-1),宝石属性!$B$25:$N$41,3,0)+VLOOKUP($AC$2,职业被动!$B$6:$M$29,COLUMNS(职业被动!$B$6:K$29),0)*$AB101,0)</f>
        <v>339</v>
      </c>
      <c r="AK101" s="9">
        <f>ROUND(属性投放!L$4+装备属性!L$4*IF($AB101&lt;10,1,ROUNDDOWN($AB101,-1))+SUM(属性投放!M$37:M$45)*$AB101+VLOOKUP($AC$2,一级属性!$E$41:$P$64,COLUMNS(一级属性!$E$41:O$64),0)*($AB101+0.25*IF($AB101&lt;10,1,ROUNDDOWN($AB101,-1)))+VLOOKUP($AC$2,宝石属性!$B$43:$M$66,COLUMNS(宝石属性!$B$43:L$66),0)*10*VLOOKUP(ROUNDDOWN($AB101,-1),宝石属性!$B$25:$N$41,2,0)*VLOOKUP(ROUNDDOWN($AB101,-1),宝石属性!$B$25:$N$41,3,0)+VLOOKUP($AC$2,职业被动!$B$6:$M$29,COLUMNS(职业被动!$B$6:L$29),0)*$AB101,0)</f>
        <v>29</v>
      </c>
      <c r="AL101" s="9">
        <f>ROUND(属性投放!M$4+装备属性!M$4*IF($AB101&lt;10,1,ROUNDDOWN($AB101,-1))+SUM(属性投放!N$37:N$45)*$AB101+VLOOKUP($AC$2,一级属性!$E$41:$P$64,COLUMNS(一级属性!$E$41:P$64),0)*($AB101+0.25*IF($AB101&lt;10,1,ROUNDDOWN($AB101,-1)))+VLOOKUP($AC$2,宝石属性!$B$43:$M$66,COLUMNS(宝石属性!$B$43:M$66),0)*10*VLOOKUP(ROUNDDOWN($AB101,-1),宝石属性!$B$25:$N$41,2,0)*VLOOKUP(ROUNDDOWN($AB101,-1),宝石属性!$B$25:$N$41,3,0)+VLOOKUP($AC$2,职业被动!$B$6:$M$29,COLUMNS(职业被动!$B$6:M$29),0)*$AB101,0)</f>
        <v>1089</v>
      </c>
      <c r="AM101" s="48">
        <f>属性价值和能力评分!$F$9+ROUND(属性价值和能力评分!$F$38*10,0)*AB101+ROUND((SUM(装备属性!$W$9:$W$14)+属性价值和能力评分!$F$38*1.25+1.4+2.8)*IF(AB101&lt;10,1,ROUNDDOWN(AB101,-1)),0)+15*VLOOKUP(ROUNDDOWN(AB101,-1),宝石属性!$B$26:$D$41,2,0)*6*VLOOKUP(ROUNDDOWN(AB101,-1),宝石属性!$B$26:$D$41,3,0)+(属性价值和能力评分!$F$49*9+属性价值和能力评分!$F$50*2+属性价值和能力评分!$F$53*8/5)*AB101</f>
        <v>18314</v>
      </c>
      <c r="AO101" s="1">
        <v>98</v>
      </c>
      <c r="AP101" s="9">
        <f>ROUND(属性投放!D$4+装备属性!D$4*IF($AO101&lt;10,1,ROUNDDOWN($AO101,-1))+SUM(属性投放!E$37:E$45)*$AO101+VLOOKUP($AP$2,一级属性!$E$41:$P$64,COLUMNS(一级属性!$E$41:G$64),0)*($AO101+0.25*IF($AO101&lt;10,1,ROUNDDOWN($AO101,-1)))+VLOOKUP($AP$2,宝石属性!$B$43:$M$66,COLUMNS(宝石属性!$B$43:D$66),0)*10*VLOOKUP(ROUNDDOWN($AO101,-1),宝石属性!$B$25:$N$41,2,0)*VLOOKUP(ROUNDDOWN($AO101,-1),宝石属性!$B$25:$N$41,3,0)+VLOOKUP($AP$2,职业被动!$B$6:$M$29,COLUMNS(职业被动!$B$6:D$29),0)*$AO101,0)</f>
        <v>6380</v>
      </c>
      <c r="AQ101" s="9">
        <f>ROUND(属性投放!E$4+装备属性!E$4*IF($AO101&lt;10,1,ROUNDDOWN($AO101,-1))+SUM(属性投放!F$37:F$45)*$AO101+VLOOKUP($AP$2,一级属性!$E$41:$P$64,COLUMNS(一级属性!$E$41:H$64),0)*($AO101+0.25*IF($AO101&lt;10,1,ROUNDDOWN($AO101,-1)))+VLOOKUP($AP$2,宝石属性!$B$43:$M$66,COLUMNS(宝石属性!$B$43:E$66),0)*10*VLOOKUP(ROUNDDOWN($AO101,-1),宝石属性!$B$25:$N$41,2,0)*VLOOKUP(ROUNDDOWN($AO101,-1),宝石属性!$B$25:$N$41,3,0)+VLOOKUP($AP$2,职业被动!$B$6:$M$29,COLUMNS(职业被动!$B$6:E$29),0)*$AO101,0)</f>
        <v>4216</v>
      </c>
      <c r="AR101" s="9">
        <f>ROUND(属性投放!F$4+装备属性!F$4*IF($AO101&lt;10,1,ROUNDDOWN($AO101,-1))+SUM(属性投放!G$37:G$45)*$AO101+VLOOKUP($AP$2,一级属性!$E$41:$P$64,COLUMNS(一级属性!$E$41:I$64),0)*($AO101+0.25*IF($AO101&lt;10,1,ROUNDDOWN($AO101,-1)))+VLOOKUP($AP$2,宝石属性!$B$43:$M$66,COLUMNS(宝石属性!$B$43:F$66),0)*10*VLOOKUP(ROUNDDOWN($AO101,-1),宝石属性!$B$25:$N$41,2,0)*VLOOKUP(ROUNDDOWN($AO101,-1),宝石属性!$B$25:$N$41,3,0)+VLOOKUP($AP$2,职业被动!$B$6:$M$29,COLUMNS(职业被动!$B$6:F$29),0)*$AO101,0)</f>
        <v>1034</v>
      </c>
      <c r="AS101" s="9">
        <f>ROUND(属性投放!G$4+装备属性!G$4*IF($AO101&lt;10,1,ROUNDDOWN($AO101,-1))+SUM(属性投放!H$37:H$45)*$AO101+VLOOKUP($AP$2,一级属性!$E$41:$P$64,COLUMNS(一级属性!$E$41:J$64),0)*($AO101+0.25*IF($AO101&lt;10,1,ROUNDDOWN($AO101,-1)))+VLOOKUP($AP$2,宝石属性!$B$43:$M$66,COLUMNS(宝石属性!$B$43:G$66),0)*10*VLOOKUP(ROUNDDOWN($AO101,-1),宝石属性!$B$25:$N$41,2,0)*VLOOKUP(ROUNDDOWN($AO101,-1),宝石属性!$B$25:$N$41,3,0)+VLOOKUP($AP$2,职业被动!$B$6:$M$29,COLUMNS(职业被动!$B$6:G$29),0)*$AO101,0)</f>
        <v>973</v>
      </c>
      <c r="AT101" s="9">
        <f>ROUND(属性投放!H$4+装备属性!H$4*IF($AO101&lt;10,1,ROUNDDOWN($AO101,-1))+SUM(属性投放!I$37:I$45)*$AO101+VLOOKUP($AP$2,一级属性!$E$41:$P$64,COLUMNS(一级属性!$E$41:K$64),0)*($AO101+0.25*IF($AO101&lt;10,1,ROUNDDOWN($AO101,-1)))+VLOOKUP($AP$2,宝石属性!$B$43:$M$66,COLUMNS(宝石属性!$B$43:H$66),0)*10*VLOOKUP(ROUNDDOWN($AO101,-1),宝石属性!$B$25:$N$41,2,0)*VLOOKUP(ROUNDDOWN($AO101,-1),宝石属性!$B$25:$N$41,3,0)+VLOOKUP($AP$2,职业被动!$B$6:$M$29,COLUMNS(职业被动!$B$6:H$29),0)*$AO101,0)</f>
        <v>1007</v>
      </c>
      <c r="AU101" s="9">
        <f>ROUND(属性投放!I$4+装备属性!I$4*IF($AO101&lt;10,1,ROUNDDOWN($AO101,-1))+SUM(属性投放!J$37:J$45)*$AO101+VLOOKUP($AP$2,一级属性!$E$41:$P$64,COLUMNS(一级属性!$E$41:L$64),0)*($AO101+0.25*IF($AO101&lt;10,1,ROUNDDOWN($AO101,-1)))+VLOOKUP($AP$2,宝石属性!$B$43:$M$66,COLUMNS(宝石属性!$B$43:I$66),0)*10*VLOOKUP(ROUNDDOWN($AO101,-1),宝石属性!$B$25:$N$41,2,0)*VLOOKUP(ROUNDDOWN($AO101,-1),宝石属性!$B$25:$N$41,3,0)+VLOOKUP($AP$2,职业被动!$B$6:$M$29,COLUMNS(职业被动!$B$6:I$29),0)*$AO101,0)</f>
        <v>1159</v>
      </c>
      <c r="AV101" s="9">
        <f>ROUND(属性投放!J$4+装备属性!J$4*IF($AO101&lt;10,1,ROUNDDOWN($AO101,-1))+SUM(属性投放!K$37:K$45)*$AO101+VLOOKUP($AP$2,一级属性!$E$41:$P$64,COLUMNS(一级属性!$E$41:M$64),0)*($AO101+0.25*IF($AO101&lt;10,1,ROUNDDOWN($AO101,-1)))+VLOOKUP($AP$2,宝石属性!$B$43:$M$66,COLUMNS(宝石属性!$B$43:J$66),0)*10*VLOOKUP(ROUNDDOWN($AO101,-1),宝石属性!$B$25:$N$41,2,0)*VLOOKUP(ROUNDDOWN($AO101,-1),宝石属性!$B$25:$N$41,3,0)+VLOOKUP($AP$2,职业被动!$B$6:$M$29,COLUMNS(职业被动!$B$6:J$29),0)*$AO101,0)</f>
        <v>816</v>
      </c>
      <c r="AW101" s="9">
        <f>ROUND(属性投放!K$4+装备属性!K$4*IF($AO101&lt;10,1,ROUNDDOWN($AO101,-1))+SUM(属性投放!L$37:L$45)*$AO101+VLOOKUP($AP$2,一级属性!$E$41:$P$64,COLUMNS(一级属性!$E$41:N$64),0)*($AO101+0.25*IF($AO101&lt;10,1,ROUNDDOWN($AO101,-1)))+VLOOKUP($AP$2,宝石属性!$B$43:$M$66,COLUMNS(宝石属性!$B$43:K$66),0)*10*VLOOKUP(ROUNDDOWN($AO101,-1),宝石属性!$B$25:$N$41,2,0)*VLOOKUP(ROUNDDOWN($AO101,-1),宝石属性!$B$25:$N$41,3,0)+VLOOKUP($AP$2,职业被动!$B$6:$M$29,COLUMNS(职业被动!$B$6:K$29),0)*$AO101,0)</f>
        <v>339</v>
      </c>
      <c r="AX101" s="9">
        <f>ROUND(属性投放!L$4+装备属性!L$4*IF($AO101&lt;10,1,ROUNDDOWN($AO101,-1))+SUM(属性投放!M$37:M$45)*$AO101+VLOOKUP($AP$2,一级属性!$E$41:$P$64,COLUMNS(一级属性!$E$41:O$64),0)*($AO101+0.25*IF($AO101&lt;10,1,ROUNDDOWN($AO101,-1)))+VLOOKUP($AP$2,宝石属性!$B$43:$M$66,COLUMNS(宝石属性!$B$43:L$66),0)*10*VLOOKUP(ROUNDDOWN($AO101,-1),宝石属性!$B$25:$N$41,2,0)*VLOOKUP(ROUNDDOWN($AO101,-1),宝石属性!$B$25:$N$41,3,0)+VLOOKUP($AP$2,职业被动!$B$6:$M$29,COLUMNS(职业被动!$B$6:L$29),0)*$AO101,0)</f>
        <v>1069</v>
      </c>
      <c r="AY101" s="9">
        <f>ROUND(属性投放!M$4+装备属性!M$4*IF($AO101&lt;10,1,ROUNDDOWN($AO101,-1))+SUM(属性投放!N$37:N$45)*$AO101+VLOOKUP($AP$2,一级属性!$E$41:$P$64,COLUMNS(一级属性!$E$41:P$64),0)*($AO101+0.25*IF($AO101&lt;10,1,ROUNDDOWN($AO101,-1)))+VLOOKUP($AP$2,宝石属性!$B$43:$M$66,COLUMNS(宝石属性!$B$43:M$66),0)*10*VLOOKUP(ROUNDDOWN($AO101,-1),宝石属性!$B$25:$N$41,2,0)*VLOOKUP(ROUNDDOWN($AO101,-1),宝石属性!$B$25:$N$41,3,0)+VLOOKUP($AP$2,职业被动!$B$6:$M$29,COLUMNS(职业被动!$B$6:M$29),0)*$AO101,0)</f>
        <v>1089</v>
      </c>
      <c r="AZ101" s="48">
        <f>属性价值和能力评分!$F$9+ROUND(属性价值和能力评分!$F$38*10,0)*AO101+ROUND((SUM(装备属性!$W$9:$W$14)+属性价值和能力评分!$F$38*1.25+1.4+2.8)*IF(AO101&lt;10,1,ROUNDDOWN(AO101,-1)),0)+15*VLOOKUP(ROUNDDOWN(AO101,-1),宝石属性!$B$26:$D$41,2,0)*6*VLOOKUP(ROUNDDOWN(AO101,-1),宝石属性!$B$26:$D$41,3,0)+(属性价值和能力评分!$F$49*9+属性价值和能力评分!$F$50*2+属性价值和能力评分!$F$53*8/5)*AO101</f>
        <v>18314</v>
      </c>
      <c r="BB101" s="1">
        <v>98</v>
      </c>
      <c r="BC101" s="9">
        <f>ROUND(属性投放!D$4+装备属性!D$4*IF($BB101&lt;10,1,ROUNDDOWN($BB101,-1))+SUM(属性投放!E$37:E$45)*$BB101+VLOOKUP($BC$2,一级属性!$E$41:$P$64,COLUMNS(一级属性!$E$41:G$64),0)*($BB101+0.25*IF($BB101&lt;10,1,ROUNDDOWN($BB101,-1)))+VLOOKUP($BC$2,宝石属性!$B$43:$M$66,COLUMNS(宝石属性!$B$43:D$66),0)*10*VLOOKUP(ROUNDDOWN($BB101,-1),宝石属性!$B$25:$N$41,2,0)*VLOOKUP(ROUNDDOWN($BB101,-1),宝石属性!$B$25:$N$41,3,0)+VLOOKUP($BC$2,职业被动!$B$6:$M$29,COLUMNS(职业被动!$B$6:D$29),0)*$BB101,0)</f>
        <v>5694</v>
      </c>
      <c r="BD101" s="9">
        <f>ROUND(属性投放!E$4+装备属性!E$4*IF($BB101&lt;10,1,ROUNDDOWN($BB101,-1))+SUM(属性投放!F$37:F$45)*$BB101+VLOOKUP($BC$2,一级属性!$E$41:$P$64,COLUMNS(一级属性!$E$41:H$64),0)*($BB101+0.25*IF($BB101&lt;10,1,ROUNDDOWN($BB101,-1)))+VLOOKUP($BC$2,宝石属性!$B$43:$M$66,COLUMNS(宝石属性!$B$43:E$66),0)*10*VLOOKUP(ROUNDDOWN($BB101,-1),宝石属性!$B$25:$N$41,2,0)*VLOOKUP(ROUNDDOWN($BB101,-1),宝石属性!$B$25:$N$41,3,0)+VLOOKUP($BC$2,职业被动!$B$6:$M$29,COLUMNS(职业被动!$B$6:E$29),0)*$BB101,0)</f>
        <v>4818</v>
      </c>
      <c r="BE101" s="9">
        <f>ROUND(属性投放!F$4+装备属性!F$4*IF($BB101&lt;10,1,ROUNDDOWN($BB101,-1))+SUM(属性投放!G$37:G$45)*$BB101+VLOOKUP($BC$2,一级属性!$E$41:$P$64,COLUMNS(一级属性!$E$41:I$64),0)*($BB101+0.25*IF($BB101&lt;10,1,ROUNDDOWN($BB101,-1)))+VLOOKUP($BC$2,宝石属性!$B$43:$M$66,COLUMNS(宝石属性!$B$43:F$66),0)*10*VLOOKUP(ROUNDDOWN($BB101,-1),宝石属性!$B$25:$N$41,2,0)*VLOOKUP(ROUNDDOWN($BB101,-1),宝石属性!$B$25:$N$41,3,0)+VLOOKUP($BC$2,职业被动!$B$6:$M$29,COLUMNS(职业被动!$B$6:F$29),0)*$BB101,0)</f>
        <v>1034</v>
      </c>
      <c r="BF101" s="9">
        <f>ROUND(属性投放!G$4+装备属性!G$4*IF($BB101&lt;10,1,ROUNDDOWN($BB101,-1))+SUM(属性投放!H$37:H$45)*$BB101+VLOOKUP($BC$2,一级属性!$E$41:$P$64,COLUMNS(一级属性!$E$41:J$64),0)*($BB101+0.25*IF($BB101&lt;10,1,ROUNDDOWN($BB101,-1)))+VLOOKUP($BC$2,宝石属性!$B$43:$M$66,COLUMNS(宝石属性!$B$43:G$66),0)*10*VLOOKUP(ROUNDDOWN($BB101,-1),宝石属性!$B$25:$N$41,2,0)*VLOOKUP(ROUNDDOWN($BB101,-1),宝石属性!$B$25:$N$41,3,0)+VLOOKUP($BC$2,职业被动!$B$6:$M$29,COLUMNS(职业被动!$B$6:G$29),0)*$BB101,0)</f>
        <v>973</v>
      </c>
      <c r="BG101" s="9">
        <f>ROUND(属性投放!H$4+装备属性!H$4*IF($BB101&lt;10,1,ROUNDDOWN($BB101,-1))+SUM(属性投放!I$37:I$45)*$BB101+VLOOKUP($BC$2,一级属性!$E$41:$P$64,COLUMNS(一级属性!$E$41:K$64),0)*($BB101+0.25*IF($BB101&lt;10,1,ROUNDDOWN($BB101,-1)))+VLOOKUP($BC$2,宝石属性!$B$43:$M$66,COLUMNS(宝石属性!$B$43:H$66),0)*10*VLOOKUP(ROUNDDOWN($BB101,-1),宝石属性!$B$25:$N$41,2,0)*VLOOKUP(ROUNDDOWN($BB101,-1),宝石属性!$B$25:$N$41,3,0)+VLOOKUP($BC$2,职业被动!$B$6:$M$29,COLUMNS(职业被动!$B$6:H$29),0)*$BB101,0)</f>
        <v>1443</v>
      </c>
      <c r="BH101" s="9">
        <f>ROUND(属性投放!I$4+装备属性!I$4*IF($BB101&lt;10,1,ROUNDDOWN($BB101,-1))+SUM(属性投放!J$37:J$45)*$BB101+VLOOKUP($BC$2,一级属性!$E$41:$P$64,COLUMNS(一级属性!$E$41:L$64),0)*($BB101+0.25*IF($BB101&lt;10,1,ROUNDDOWN($BB101,-1)))+VLOOKUP($BC$2,宝石属性!$B$43:$M$66,COLUMNS(宝石属性!$B$43:I$66),0)*10*VLOOKUP(ROUNDDOWN($BB101,-1),宝石属性!$B$25:$N$41,2,0)*VLOOKUP(ROUNDDOWN($BB101,-1),宝石属性!$B$25:$N$41,3,0)+VLOOKUP($BC$2,职业被动!$B$6:$M$29,COLUMNS(职业被动!$B$6:I$29),0)*$BB101,0)</f>
        <v>1377</v>
      </c>
      <c r="BI101" s="9">
        <f>ROUND(属性投放!J$4+装备属性!J$4*IF($BB101&lt;10,1,ROUNDDOWN($BB101,-1))+SUM(属性投放!K$37:K$45)*$BB101+VLOOKUP($BC$2,一级属性!$E$41:$P$64,COLUMNS(一级属性!$E$41:M$64),0)*($BB101+0.25*IF($BB101&lt;10,1,ROUNDDOWN($BB101,-1)))+VLOOKUP($BC$2,宝石属性!$B$43:$M$66,COLUMNS(宝石属性!$B$43:J$66),0)*10*VLOOKUP(ROUNDDOWN($BB101,-1),宝石属性!$B$25:$N$41,2,0)*VLOOKUP(ROUNDDOWN($BB101,-1),宝石属性!$B$25:$N$41,3,0)+VLOOKUP($BC$2,职业被动!$B$6:$M$29,COLUMNS(职业被动!$B$6:J$29),0)*$BB101,0)</f>
        <v>635</v>
      </c>
      <c r="BJ101" s="9">
        <f>ROUND(属性投放!K$4+装备属性!K$4*IF($BB101&lt;10,1,ROUNDDOWN($BB101,-1))+SUM(属性投放!L$37:L$45)*$BB101+VLOOKUP($BC$2,一级属性!$E$41:$P$64,COLUMNS(一级属性!$E$41:N$64),0)*($BB101+0.25*IF($BB101&lt;10,1,ROUNDDOWN($BB101,-1)))+VLOOKUP($BC$2,宝石属性!$B$43:$M$66,COLUMNS(宝石属性!$B$43:K$66),0)*10*VLOOKUP(ROUNDDOWN($BB101,-1),宝石属性!$B$25:$N$41,2,0)*VLOOKUP(ROUNDDOWN($BB101,-1),宝石属性!$B$25:$N$41,3,0)+VLOOKUP($BC$2,职业被动!$B$6:$M$29,COLUMNS(职业被动!$B$6:K$29),0)*$BB101,0)</f>
        <v>339</v>
      </c>
      <c r="BK101" s="9">
        <f>ROUND(属性投放!L$4+装备属性!L$4*IF($BB101&lt;10,1,ROUNDDOWN($BB101,-1))+SUM(属性投放!M$37:M$45)*$BB101+VLOOKUP($BC$2,一级属性!$E$41:$P$64,COLUMNS(一级属性!$E$41:O$64),0)*($BB101+0.25*IF($BB101&lt;10,1,ROUNDDOWN($BB101,-1)))+VLOOKUP($BC$2,宝石属性!$B$43:$M$66,COLUMNS(宝石属性!$B$43:L$66),0)*10*VLOOKUP(ROUNDDOWN($BB101,-1),宝石属性!$B$25:$N$41,2,0)*VLOOKUP(ROUNDDOWN($BB101,-1),宝石属性!$B$25:$N$41,3,0)+VLOOKUP($BC$2,职业被动!$B$6:$M$29,COLUMNS(职业被动!$B$6:L$29),0)*$BB101,0)</f>
        <v>29</v>
      </c>
      <c r="BL101" s="9">
        <f>ROUND(属性投放!M$4+装备属性!M$4*IF($BB101&lt;10,1,ROUNDDOWN($BB101,-1))+SUM(属性投放!N$37:N$45)*$BB101+VLOOKUP($BC$2,一级属性!$E$41:$P$64,COLUMNS(一级属性!$E$41:P$64),0)*($BB101+0.25*IF($BB101&lt;10,1,ROUNDDOWN($BB101,-1)))+VLOOKUP($BC$2,宝石属性!$B$43:$M$66,COLUMNS(宝石属性!$B$43:M$66),0)*10*VLOOKUP(ROUNDDOWN($BB101,-1),宝石属性!$B$25:$N$41,2,0)*VLOOKUP(ROUNDDOWN($BB101,-1),宝石属性!$B$25:$N$41,3,0)+VLOOKUP($BC$2,职业被动!$B$6:$M$29,COLUMNS(职业被动!$B$6:M$29),0)*$BB101,0)</f>
        <v>1089</v>
      </c>
      <c r="BM101" s="48">
        <f>属性价值和能力评分!$F$9+ROUND(属性价值和能力评分!$F$38*10,0)*BB101+ROUND((SUM(装备属性!$W$9:$W$14)+属性价值和能力评分!$F$38*1.25+1.4+2.8)*IF(BB101&lt;10,1,ROUNDDOWN(BB101,-1)),0)+15*VLOOKUP(ROUNDDOWN(BB101,-1),宝石属性!$B$26:$D$41,2,0)*6*VLOOKUP(ROUNDDOWN(BB101,-1),宝石属性!$B$26:$D$41,3,0)+(属性价值和能力评分!$F$49*9+属性价值和能力评分!$F$50*2+属性价值和能力评分!$F$53*8/5)*BB101</f>
        <v>18314</v>
      </c>
      <c r="BO101" s="1">
        <v>98</v>
      </c>
      <c r="BP101" s="9">
        <f>ROUND(属性投放!D$4+装备属性!D$4*IF($BO101&lt;10,1,ROUNDDOWN($BO101,-1))+SUM(属性投放!E$37:E$45)*$BO101+VLOOKUP($BP$2,一级属性!$E$41:$P$64,COLUMNS(一级属性!$E$41:G$64),0)*($BO101+0.25*IF($BO101&lt;10,1,ROUNDDOWN($BO101,-1)))+VLOOKUP($BP$2,宝石属性!$B$43:$M$66,COLUMNS(宝石属性!$B$43:D$66),0)*10*VLOOKUP(ROUNDDOWN($BO101,-1),宝石属性!$B$25:$N$41,2,0)*VLOOKUP(ROUNDDOWN($BO101,-1),宝石属性!$B$25:$N$41,3,0)+VLOOKUP($BP$2,职业被动!$B$6:$M$29,COLUMNS(职业被动!$B$6:D$29),0)*$BO101,0)</f>
        <v>7066</v>
      </c>
      <c r="BQ101" s="9">
        <f>ROUND(属性投放!E$4+装备属性!E$4*IF($BO101&lt;10,1,ROUNDDOWN($BO101,-1))+SUM(属性投放!F$37:F$45)*$BO101+VLOOKUP($BP$2,一级属性!$E$41:$P$64,COLUMNS(一级属性!$E$41:H$64),0)*($BO101+0.25*IF($BO101&lt;10,1,ROUNDDOWN($BO101,-1)))+VLOOKUP($BP$2,宝石属性!$B$43:$M$66,COLUMNS(宝石属性!$B$43:E$66),0)*10*VLOOKUP(ROUNDDOWN($BO101,-1),宝石属性!$B$25:$N$41,2,0)*VLOOKUP(ROUNDDOWN($BO101,-1),宝石属性!$B$25:$N$41,3,0)+VLOOKUP($BP$2,职业被动!$B$6:$M$29,COLUMNS(职业被动!$B$6:E$29),0)*$BO101,0)</f>
        <v>4216</v>
      </c>
      <c r="BR101" s="9">
        <f>ROUND(属性投放!F$4+装备属性!F$4*IF($BO101&lt;10,1,ROUNDDOWN($BO101,-1))+SUM(属性投放!G$37:G$45)*$BO101+VLOOKUP($BP$2,一级属性!$E$41:$P$64,COLUMNS(一级属性!$E$41:I$64),0)*($BO101+0.25*IF($BO101&lt;10,1,ROUNDDOWN($BO101,-1)))+VLOOKUP($BP$2,宝石属性!$B$43:$M$66,COLUMNS(宝石属性!$B$43:F$66),0)*10*VLOOKUP(ROUNDDOWN($BO101,-1),宝石属性!$B$25:$N$41,2,0)*VLOOKUP(ROUNDDOWN($BO101,-1),宝石属性!$B$25:$N$41,3,0)+VLOOKUP($BP$2,职业被动!$B$6:$M$29,COLUMNS(职业被动!$B$6:F$29),0)*$BO101,0)</f>
        <v>1034</v>
      </c>
      <c r="BS101" s="9">
        <f>ROUND(属性投放!G$4+装备属性!G$4*IF($BO101&lt;10,1,ROUNDDOWN($BO101,-1))+SUM(属性投放!H$37:H$45)*$BO101+VLOOKUP($BP$2,一级属性!$E$41:$P$64,COLUMNS(一级属性!$E$41:J$64),0)*($BO101+0.25*IF($BO101&lt;10,1,ROUNDDOWN($BO101,-1)))+VLOOKUP($BP$2,宝石属性!$B$43:$M$66,COLUMNS(宝石属性!$B$43:G$66),0)*10*VLOOKUP(ROUNDDOWN($BO101,-1),宝石属性!$B$25:$N$41,2,0)*VLOOKUP(ROUNDDOWN($BO101,-1),宝石属性!$B$25:$N$41,3,0)+VLOOKUP($BP$2,职业被动!$B$6:$M$29,COLUMNS(职业被动!$B$6:G$29),0)*$BO101,0)</f>
        <v>973</v>
      </c>
      <c r="BT101" s="9">
        <f>ROUND(属性投放!H$4+装备属性!H$4*IF($BO101&lt;10,1,ROUNDDOWN($BO101,-1))+SUM(属性投放!I$37:I$45)*$BO101+VLOOKUP($BP$2,一级属性!$E$41:$P$64,COLUMNS(一级属性!$E$41:K$64),0)*($BO101+0.25*IF($BO101&lt;10,1,ROUNDDOWN($BO101,-1)))+VLOOKUP($BP$2,宝石属性!$B$43:$M$66,COLUMNS(宝石属性!$B$43:H$66),0)*10*VLOOKUP(ROUNDDOWN($BO101,-1),宝石属性!$B$25:$N$41,2,0)*VLOOKUP(ROUNDDOWN($BO101,-1),宝石属性!$B$25:$N$41,3,0)+VLOOKUP($BP$2,职业被动!$B$6:$M$29,COLUMNS(职业被动!$B$6:H$29),0)*$BO101,0)</f>
        <v>1105</v>
      </c>
      <c r="BU101" s="9">
        <f>ROUND(属性投放!I$4+装备属性!I$4*IF($BO101&lt;10,1,ROUNDDOWN($BO101,-1))+SUM(属性投放!J$37:J$45)*$BO101+VLOOKUP($BP$2,一级属性!$E$41:$P$64,COLUMNS(一级属性!$E$41:L$64),0)*($BO101+0.25*IF($BO101&lt;10,1,ROUNDDOWN($BO101,-1)))+VLOOKUP($BP$2,宝石属性!$B$43:$M$66,COLUMNS(宝石属性!$B$43:I$66),0)*10*VLOOKUP(ROUNDDOWN($BO101,-1),宝石属性!$B$25:$N$41,2,0)*VLOOKUP(ROUNDDOWN($BO101,-1),宝石属性!$B$25:$N$41,3,0)+VLOOKUP($BP$2,职业被动!$B$6:$M$29,COLUMNS(职业被动!$B$6:I$29),0)*$BO101,0)</f>
        <v>1159</v>
      </c>
      <c r="BV101" s="9">
        <f>ROUND(属性投放!J$4+装备属性!J$4*IF($BO101&lt;10,1,ROUNDDOWN($BO101,-1))+SUM(属性投放!K$37:K$45)*$BO101+VLOOKUP($BP$2,一级属性!$E$41:$P$64,COLUMNS(一级属性!$E$41:M$64),0)*($BO101+0.25*IF($BO101&lt;10,1,ROUNDDOWN($BO101,-1)))+VLOOKUP($BP$2,宝石属性!$B$43:$M$66,COLUMNS(宝石属性!$B$43:J$66),0)*10*VLOOKUP(ROUNDDOWN($BO101,-1),宝石属性!$B$25:$N$41,2,0)*VLOOKUP(ROUNDDOWN($BO101,-1),宝石属性!$B$25:$N$41,3,0)+VLOOKUP($BP$2,职业被动!$B$6:$M$29,COLUMNS(职业被动!$B$6:J$29),0)*$BO101,0)</f>
        <v>816</v>
      </c>
      <c r="BW101" s="9">
        <f>ROUND(属性投放!K$4+装备属性!K$4*IF($BO101&lt;10,1,ROUNDDOWN($BO101,-1))+SUM(属性投放!L$37:L$45)*$BO101+VLOOKUP($BP$2,一级属性!$E$41:$P$64,COLUMNS(一级属性!$E$41:N$64),0)*($BO101+0.25*IF($BO101&lt;10,1,ROUNDDOWN($BO101,-1)))+VLOOKUP($BP$2,宝石属性!$B$43:$M$66,COLUMNS(宝石属性!$B$43:K$66),0)*10*VLOOKUP(ROUNDDOWN($BO101,-1),宝石属性!$B$25:$N$41,2,0)*VLOOKUP(ROUNDDOWN($BO101,-1),宝石属性!$B$25:$N$41,3,0)+VLOOKUP($BP$2,职业被动!$B$6:$M$29,COLUMNS(职业被动!$B$6:K$29),0)*$BO101,0)</f>
        <v>499</v>
      </c>
      <c r="BX101" s="9">
        <f>ROUND(属性投放!L$4+装备属性!L$4*IF($BO101&lt;10,1,ROUNDDOWN($BO101,-1))+SUM(属性投放!M$37:M$45)*$BO101+VLOOKUP($BP$2,一级属性!$E$41:$P$64,COLUMNS(一级属性!$E$41:O$64),0)*($BO101+0.25*IF($BO101&lt;10,1,ROUNDDOWN($BO101,-1)))+VLOOKUP($BP$2,宝石属性!$B$43:$M$66,COLUMNS(宝石属性!$B$43:L$66),0)*10*VLOOKUP(ROUNDDOWN($BO101,-1),宝石属性!$B$25:$N$41,2,0)*VLOOKUP(ROUNDDOWN($BO101,-1),宝石属性!$B$25:$N$41,3,0)+VLOOKUP($BP$2,职业被动!$B$6:$M$29,COLUMNS(职业被动!$B$6:L$29),0)*$BO101,0)</f>
        <v>29</v>
      </c>
      <c r="BY101" s="9">
        <f>ROUND(属性投放!M$4+装备属性!M$4*IF($BO101&lt;10,1,ROUNDDOWN($BO101,-1))+SUM(属性投放!N$37:N$45)*$BO101+VLOOKUP($BP$2,一级属性!$E$41:$P$64,COLUMNS(一级属性!$E$41:P$64),0)*($BO101+0.25*IF($BO101&lt;10,1,ROUNDDOWN($BO101,-1)))+VLOOKUP($BP$2,宝石属性!$B$43:$M$66,COLUMNS(宝石属性!$B$43:M$66),0)*10*VLOOKUP(ROUNDDOWN($BO101,-1),宝石属性!$B$25:$N$41,2,0)*VLOOKUP(ROUNDDOWN($BO101,-1),宝石属性!$B$25:$N$41,3,0)+VLOOKUP($BP$2,职业被动!$B$6:$M$29,COLUMNS(职业被动!$B$6:M$29),0)*$BO101,0)</f>
        <v>1089</v>
      </c>
      <c r="BZ101" s="48">
        <f>属性价值和能力评分!$F$9+ROUND(属性价值和能力评分!$F$38*10,0)*BO101+ROUND((SUM(装备属性!$W$9:$W$14)+属性价值和能力评分!$F$38*1.25+1.4+2.8)*IF(BO101&lt;10,1,ROUNDDOWN(BO101,-1)),0)+15*VLOOKUP(ROUNDDOWN(BO101,-1),宝石属性!$B$26:$D$41,2,0)*6*VLOOKUP(ROUNDDOWN(BO101,-1),宝石属性!$B$26:$D$41,3,0)+(属性价值和能力评分!$F$49*9+属性价值和能力评分!$F$50*2+属性价值和能力评分!$F$53*8/5)*BO101</f>
        <v>18314</v>
      </c>
      <c r="CB101" s="1">
        <v>98</v>
      </c>
      <c r="CC101" s="9">
        <f>ROUND(属性投放!D$4+装备属性!D$4*IF($CB101&lt;10,1,ROUNDDOWN($CB101,-1))+SUM(属性投放!E$37:E$45)*$CB101+VLOOKUP($CC$2,一级属性!$E$41:$P$64,COLUMNS(一级属性!$E$41:G$64),0)*($CB101+0.25*IF($CB101&lt;10,1,ROUNDDOWN($CB101,-1)))+VLOOKUP($CC$2,宝石属性!$B$43:$M$66,COLUMNS(宝石属性!$B$43:D$66),0)*10*VLOOKUP(ROUNDDOWN($CB101,-1),宝石属性!$B$25:$N$41,2,0)*VLOOKUP(ROUNDDOWN($CB101,-1),宝石属性!$B$25:$N$41,3,0)+VLOOKUP($CC$2,职业被动!$B$6:$M$29,COLUMNS(职业被动!$B$6:D$29),0)*$CB101,0)</f>
        <v>4730</v>
      </c>
      <c r="CD101" s="9">
        <f>ROUND(属性投放!E$4+装备属性!E$4*IF($CB101&lt;10,1,ROUNDDOWN($CB101,-1))+SUM(属性投放!F$37:F$45)*$CB101+VLOOKUP($CC$2,一级属性!$E$41:$P$64,COLUMNS(一级属性!$E$41:H$64),0)*($CB101+0.25*IF($CB101&lt;10,1,ROUNDDOWN($CB101,-1)))+VLOOKUP($CC$2,宝石属性!$B$43:$M$66,COLUMNS(宝石属性!$B$43:E$66),0)*10*VLOOKUP(ROUNDDOWN($CB101,-1),宝石属性!$B$25:$N$41,2,0)*VLOOKUP(ROUNDDOWN($CB101,-1),宝石属性!$B$25:$N$41,3,0)+VLOOKUP($CC$2,职业被动!$B$6:$M$29,COLUMNS(职业被动!$B$6:E$29),0)*$CB101,0)</f>
        <v>2408</v>
      </c>
      <c r="CE101" s="9">
        <f>ROUND(属性投放!F$4+装备属性!F$4*IF($CB101&lt;10,1,ROUNDDOWN($CB101,-1))+SUM(属性投放!G$37:G$45)*$CB101+VLOOKUP($CC$2,一级属性!$E$41:$P$64,COLUMNS(一级属性!$E$41:I$64),0)*($CB101+0.25*IF($CB101&lt;10,1,ROUNDDOWN($CB101,-1)))+VLOOKUP($CC$2,宝石属性!$B$43:$M$66,COLUMNS(宝石属性!$B$43:F$66),0)*10*VLOOKUP(ROUNDDOWN($CB101,-1),宝石属性!$B$25:$N$41,2,0)*VLOOKUP(ROUNDDOWN($CB101,-1),宝石属性!$B$25:$N$41,3,0)+VLOOKUP($CC$2,职业被动!$B$6:$M$29,COLUMNS(职业被动!$B$6:F$29),0)*$CB101,0)</f>
        <v>2202</v>
      </c>
      <c r="CF101" s="9">
        <f>ROUND(属性投放!G$4+装备属性!G$4*IF($CB101&lt;10,1,ROUNDDOWN($CB101,-1))+SUM(属性投放!H$37:H$45)*$CB101+VLOOKUP($CC$2,一级属性!$E$41:$P$64,COLUMNS(一级属性!$E$41:J$64),0)*($CB101+0.25*IF($CB101&lt;10,1,ROUNDDOWN($CB101,-1)))+VLOOKUP($CC$2,宝石属性!$B$43:$M$66,COLUMNS(宝石属性!$B$43:G$66),0)*10*VLOOKUP(ROUNDDOWN($CB101,-1),宝石属性!$B$25:$N$41,2,0)*VLOOKUP(ROUNDDOWN($CB101,-1),宝石属性!$B$25:$N$41,3,0)+VLOOKUP($CC$2,职业被动!$B$6:$M$29,COLUMNS(职业被动!$B$6:G$29),0)*$CB101,0)</f>
        <v>1071</v>
      </c>
      <c r="CG101" s="9">
        <f>ROUND(属性投放!H$4+装备属性!H$4*IF($CB101&lt;10,1,ROUNDDOWN($CB101,-1))+SUM(属性投放!I$37:I$45)*$CB101+VLOOKUP($CC$2,一级属性!$E$41:$P$64,COLUMNS(一级属性!$E$41:K$64),0)*($CB101+0.25*IF($CB101&lt;10,1,ROUNDDOWN($CB101,-1)))+VLOOKUP($CC$2,宝石属性!$B$43:$M$66,COLUMNS(宝石属性!$B$43:H$66),0)*10*VLOOKUP(ROUNDDOWN($CB101,-1),宝石属性!$B$25:$N$41,2,0)*VLOOKUP(ROUNDDOWN($CB101,-1),宝石属性!$B$25:$N$41,3,0)+VLOOKUP($CC$2,职业被动!$B$6:$M$29,COLUMNS(职业被动!$B$6:H$29),0)*$CB101,0)</f>
        <v>645</v>
      </c>
      <c r="CH101" s="9">
        <f>ROUND(属性投放!I$4+装备属性!I$4*IF($CB101&lt;10,1,ROUNDDOWN($CB101,-1))+SUM(属性投放!J$37:J$45)*$CB101+VLOOKUP($CC$2,一级属性!$E$41:$P$64,COLUMNS(一级属性!$E$41:L$64),0)*($CB101+0.25*IF($CB101&lt;10,1,ROUNDDOWN($CB101,-1)))+VLOOKUP($CC$2,宝石属性!$B$43:$M$66,COLUMNS(宝石属性!$B$43:I$66),0)*10*VLOOKUP(ROUNDDOWN($CB101,-1),宝石属性!$B$25:$N$41,2,0)*VLOOKUP(ROUNDDOWN($CB101,-1),宝石属性!$B$25:$N$41,3,0)+VLOOKUP($CC$2,职业被动!$B$6:$M$29,COLUMNS(职业被动!$B$6:I$29),0)*$CB101,0)</f>
        <v>1111</v>
      </c>
      <c r="CI101" s="9">
        <f>ROUND(属性投放!J$4+装备属性!J$4*IF($CB101&lt;10,1,ROUNDDOWN($CB101,-1))+SUM(属性投放!K$37:K$45)*$CB101+VLOOKUP($CC$2,一级属性!$E$41:$P$64,COLUMNS(一级属性!$E$41:M$64),0)*($CB101+0.25*IF($CB101&lt;10,1,ROUNDDOWN($CB101,-1)))+VLOOKUP($CC$2,宝石属性!$B$43:$M$66,COLUMNS(宝石属性!$B$43:J$66),0)*10*VLOOKUP(ROUNDDOWN($CB101,-1),宝石属性!$B$25:$N$41,2,0)*VLOOKUP(ROUNDDOWN($CB101,-1),宝石属性!$B$25:$N$41,3,0)+VLOOKUP($CC$2,职业被动!$B$6:$M$29,COLUMNS(职业被动!$B$6:J$29),0)*$CB101,0)</f>
        <v>731</v>
      </c>
      <c r="CJ101" s="9">
        <f>ROUND(属性投放!K$4+装备属性!K$4*IF($CB101&lt;10,1,ROUNDDOWN($CB101,-1))+SUM(属性投放!L$37:L$45)*$CB101+VLOOKUP($CC$2,一级属性!$E$41:$P$64,COLUMNS(一级属性!$E$41:N$64),0)*($CB101+0.25*IF($CB101&lt;10,1,ROUNDDOWN($CB101,-1)))+VLOOKUP($CC$2,宝石属性!$B$43:$M$66,COLUMNS(宝石属性!$B$43:K$66),0)*10*VLOOKUP(ROUNDDOWN($CB101,-1),宝石属性!$B$25:$N$41,2,0)*VLOOKUP(ROUNDDOWN($CB101,-1),宝石属性!$B$25:$N$41,3,0)+VLOOKUP($CC$2,职业被动!$B$6:$M$29,COLUMNS(职业被动!$B$6:K$29),0)*$CB101,0)</f>
        <v>339</v>
      </c>
      <c r="CK101" s="9">
        <f>ROUND(属性投放!L$4+装备属性!L$4*IF($CB101&lt;10,1,ROUNDDOWN($CB101,-1))+SUM(属性投放!M$37:M$45)*$CB101+VLOOKUP($CC$2,一级属性!$E$41:$P$64,COLUMNS(一级属性!$E$41:O$64),0)*($CB101+0.25*IF($CB101&lt;10,1,ROUNDDOWN($CB101,-1)))+VLOOKUP($CC$2,宝石属性!$B$43:$M$66,COLUMNS(宝石属性!$B$43:L$66),0)*10*VLOOKUP(ROUNDDOWN($CB101,-1),宝石属性!$B$25:$N$41,2,0)*VLOOKUP(ROUNDDOWN($CB101,-1),宝石属性!$B$25:$N$41,3,0)+VLOOKUP($CC$2,职业被动!$B$6:$M$29,COLUMNS(职业被动!$B$6:L$29),0)*$CB101,0)</f>
        <v>29</v>
      </c>
      <c r="CL101" s="9">
        <f>ROUND(属性投放!M$4+装备属性!M$4*IF($CB101&lt;10,1,ROUNDDOWN($CB101,-1))+SUM(属性投放!N$37:N$45)*$CB101+VLOOKUP($CC$2,一级属性!$E$41:$P$64,COLUMNS(一级属性!$E$41:P$64),0)*($CB101+0.25*IF($CB101&lt;10,1,ROUNDDOWN($CB101,-1)))+VLOOKUP($CC$2,宝石属性!$B$43:$M$66,COLUMNS(宝石属性!$B$43:M$66),0)*10*VLOOKUP(ROUNDDOWN($CB101,-1),宝石属性!$B$25:$N$41,2,0)*VLOOKUP(ROUNDDOWN($CB101,-1),宝石属性!$B$25:$N$41,3,0)+VLOOKUP($CC$2,职业被动!$B$6:$M$29,COLUMNS(职业被动!$B$6:M$29),0)*$CB101,0)</f>
        <v>1009</v>
      </c>
      <c r="CM101" s="48">
        <f>属性价值和能力评分!$F$9+ROUND(属性价值和能力评分!$F$38*10,0)*CB101+ROUND((SUM(装备属性!$W$9:$W$14)+属性价值和能力评分!$F$38*1.25+1.4+2.8)*IF(CB101&lt;10,1,ROUNDDOWN(CB101,-1)),0)+15*VLOOKUP(ROUNDDOWN(CB101,-1),宝石属性!$B$26:$D$41,2,0)*6*VLOOKUP(ROUNDDOWN(CB101,-1),宝石属性!$B$26:$D$41,3,0)+(属性价值和能力评分!$F$49*9+属性价值和能力评分!$F$50*2+属性价值和能力评分!$F$53*8/5)*CB101</f>
        <v>18314</v>
      </c>
      <c r="CO101" s="1">
        <v>98</v>
      </c>
      <c r="CP101" s="9">
        <f>ROUND(属性投放!D$4+装备属性!D$4*IF($CO101&lt;10,1,ROUNDDOWN($CO101,-1))+SUM(属性投放!E$37:E$45)*$CO101+VLOOKUP($CP$2,一级属性!$E$41:$P$64,COLUMNS(一级属性!$E$41:G$64),0)*($CO101+0.25*IF($CO101&lt;10,1,ROUNDDOWN($CO101,-1)))+VLOOKUP($CP$2,宝石属性!$B$43:$M$66,COLUMNS(宝石属性!$B$43:D$66),0)*10*VLOOKUP(ROUNDDOWN($CO101,-1),宝石属性!$B$25:$N$41,2,0)*VLOOKUP(ROUNDDOWN($CO101,-1),宝石属性!$B$25:$N$41,3,0)+VLOOKUP($CP$2,职业被动!$B$6:$M$29,COLUMNS(职业被动!$B$6:D$29),0)*$CO101,0)</f>
        <v>4730</v>
      </c>
      <c r="CQ101" s="9">
        <f>ROUND(属性投放!E$4+装备属性!E$4*IF($CO101&lt;10,1,ROUNDDOWN($CO101,-1))+SUM(属性投放!F$37:F$45)*$CO101+VLOOKUP($CP$2,一级属性!$E$41:$P$64,COLUMNS(一级属性!$E$41:H$64),0)*($CO101+0.25*IF($CO101&lt;10,1,ROUNDDOWN($CO101,-1)))+VLOOKUP($CP$2,宝石属性!$B$43:$M$66,COLUMNS(宝石属性!$B$43:E$66),0)*10*VLOOKUP(ROUNDDOWN($CO101,-1),宝石属性!$B$25:$N$41,2,0)*VLOOKUP(ROUNDDOWN($CO101,-1),宝石属性!$B$25:$N$41,3,0)+VLOOKUP($CP$2,职业被动!$B$6:$M$29,COLUMNS(职业被动!$B$6:E$29),0)*$CO101,0)</f>
        <v>5421</v>
      </c>
      <c r="CR101" s="9">
        <f>ROUND(属性投放!F$4+装备属性!F$4*IF($CO101&lt;10,1,ROUNDDOWN($CO101,-1))+SUM(属性投放!G$37:G$45)*$CO101+VLOOKUP($CP$2,一级属性!$E$41:$P$64,COLUMNS(一级属性!$E$41:I$64),0)*($CO101+0.25*IF($CO101&lt;10,1,ROUNDDOWN($CO101,-1)))+VLOOKUP($CP$2,宝石属性!$B$43:$M$66,COLUMNS(宝石属性!$B$43:F$66),0)*10*VLOOKUP(ROUNDDOWN($CO101,-1),宝石属性!$B$25:$N$41,2,0)*VLOOKUP(ROUNDDOWN($CO101,-1),宝石属性!$B$25:$N$41,3,0)+VLOOKUP($CP$2,职业被动!$B$6:$M$29,COLUMNS(职业被动!$B$6:F$29),0)*$CO101,0)</f>
        <v>1034</v>
      </c>
      <c r="CS101" s="9">
        <f>ROUND(属性投放!G$4+装备属性!G$4*IF($CO101&lt;10,1,ROUNDDOWN($CO101,-1))+SUM(属性投放!H$37:H$45)*$CO101+VLOOKUP($CP$2,一级属性!$E$41:$P$64,COLUMNS(一级属性!$E$41:J$64),0)*($CO101+0.25*IF($CO101&lt;10,1,ROUNDDOWN($CO101,-1)))+VLOOKUP($CP$2,宝石属性!$B$43:$M$66,COLUMNS(宝石属性!$B$43:G$66),0)*10*VLOOKUP(ROUNDDOWN($CO101,-1),宝石属性!$B$25:$N$41,2,0)*VLOOKUP(ROUNDDOWN($CO101,-1),宝石属性!$B$25:$N$41,3,0)+VLOOKUP($CP$2,职业被动!$B$6:$M$29,COLUMNS(职业被动!$B$6:G$29),0)*$CO101,0)</f>
        <v>973</v>
      </c>
      <c r="CT101" s="9">
        <f>ROUND(属性投放!H$4+装备属性!H$4*IF($CO101&lt;10,1,ROUNDDOWN($CO101,-1))+SUM(属性投放!I$37:I$45)*$CO101+VLOOKUP($CP$2,一级属性!$E$41:$P$64,COLUMNS(一级属性!$E$41:K$64),0)*($CO101+0.25*IF($CO101&lt;10,1,ROUNDDOWN($CO101,-1)))+VLOOKUP($CP$2,宝石属性!$B$43:$M$66,COLUMNS(宝石属性!$B$43:H$66),0)*10*VLOOKUP(ROUNDDOWN($CO101,-1),宝石属性!$B$25:$N$41,2,0)*VLOOKUP(ROUNDDOWN($CO101,-1),宝石属性!$B$25:$N$41,3,0)+VLOOKUP($CP$2,职业被动!$B$6:$M$29,COLUMNS(职业被动!$B$6:H$29),0)*$CO101,0)</f>
        <v>1684</v>
      </c>
      <c r="CU101" s="9">
        <f>ROUND(属性投放!I$4+装备属性!I$4*IF($CO101&lt;10,1,ROUNDDOWN($CO101,-1))+SUM(属性投放!J$37:J$45)*$CO101+VLOOKUP($CP$2,一级属性!$E$41:$P$64,COLUMNS(一级属性!$E$41:L$64),0)*($CO101+0.25*IF($CO101&lt;10,1,ROUNDDOWN($CO101,-1)))+VLOOKUP($CP$2,宝石属性!$B$43:$M$66,COLUMNS(宝石属性!$B$43:I$66),0)*10*VLOOKUP(ROUNDDOWN($CO101,-1),宝石属性!$B$25:$N$41,2,0)*VLOOKUP(ROUNDDOWN($CO101,-1),宝石属性!$B$25:$N$41,3,0)+VLOOKUP($CP$2,职业被动!$B$6:$M$29,COLUMNS(职业被动!$B$6:I$29),0)*$CO101,0)</f>
        <v>1450</v>
      </c>
      <c r="CV101" s="9">
        <f>ROUND(属性投放!J$4+装备属性!J$4*IF($CO101&lt;10,1,ROUNDDOWN($CO101,-1))+SUM(属性投放!K$37:K$45)*$CO101+VLOOKUP($CP$2,一级属性!$E$41:$P$64,COLUMNS(一级属性!$E$41:M$64),0)*($CO101+0.25*IF($CO101&lt;10,1,ROUNDDOWN($CO101,-1)))+VLOOKUP($CP$2,宝石属性!$B$43:$M$66,COLUMNS(宝石属性!$B$43:J$66),0)*10*VLOOKUP(ROUNDDOWN($CO101,-1),宝石属性!$B$25:$N$41,2,0)*VLOOKUP(ROUNDDOWN($CO101,-1),宝石属性!$B$25:$N$41,3,0)+VLOOKUP($CP$2,职业被动!$B$6:$M$29,COLUMNS(职业被动!$B$6:J$29),0)*$CO101,0)</f>
        <v>611</v>
      </c>
      <c r="CW101" s="9">
        <f>ROUND(属性投放!K$4+装备属性!K$4*IF($CO101&lt;10,1,ROUNDDOWN($CO101,-1))+SUM(属性投放!L$37:L$45)*$CO101+VLOOKUP($CP$2,一级属性!$E$41:$P$64,COLUMNS(一级属性!$E$41:N$64),0)*($CO101+0.25*IF($CO101&lt;10,1,ROUNDDOWN($CO101,-1)))+VLOOKUP($CP$2,宝石属性!$B$43:$M$66,COLUMNS(宝石属性!$B$43:K$66),0)*10*VLOOKUP(ROUNDDOWN($CO101,-1),宝石属性!$B$25:$N$41,2,0)*VLOOKUP(ROUNDDOWN($CO101,-1),宝石属性!$B$25:$N$41,3,0)+VLOOKUP($CP$2,职业被动!$B$6:$M$29,COLUMNS(职业被动!$B$6:K$29),0)*$CO101,0)</f>
        <v>339</v>
      </c>
      <c r="CX101" s="9">
        <f>ROUND(属性投放!L$4+装备属性!L$4*IF($CO101&lt;10,1,ROUNDDOWN($CO101,-1))+SUM(属性投放!M$37:M$45)*$CO101+VLOOKUP($CP$2,一级属性!$E$41:$P$64,COLUMNS(一级属性!$E$41:O$64),0)*($CO101+0.25*IF($CO101&lt;10,1,ROUNDDOWN($CO101,-1)))+VLOOKUP($CP$2,宝石属性!$B$43:$M$66,COLUMNS(宝石属性!$B$43:L$66),0)*10*VLOOKUP(ROUNDDOWN($CO101,-1),宝石属性!$B$25:$N$41,2,0)*VLOOKUP(ROUNDDOWN($CO101,-1),宝石属性!$B$25:$N$41,3,0)+VLOOKUP($CP$2,职业被动!$B$6:$M$29,COLUMNS(职业被动!$B$6:L$29),0)*$CO101,0)</f>
        <v>29</v>
      </c>
      <c r="CY101" s="9">
        <f>ROUND(属性投放!M$4+装备属性!M$4*IF($CO101&lt;10,1,ROUNDDOWN($CO101,-1))+SUM(属性投放!N$37:N$45)*$CO101+VLOOKUP($CP$2,一级属性!$E$41:$P$64,COLUMNS(一级属性!$E$41:P$64),0)*($CO101+0.25*IF($CO101&lt;10,1,ROUNDDOWN($CO101,-1)))+VLOOKUP($CP$2,宝石属性!$B$43:$M$66,COLUMNS(宝石属性!$B$43:M$66),0)*10*VLOOKUP(ROUNDDOWN($CO101,-1),宝石属性!$B$25:$N$41,2,0)*VLOOKUP(ROUNDDOWN($CO101,-1),宝石属性!$B$25:$N$41,3,0)+VLOOKUP($CP$2,职业被动!$B$6:$M$29,COLUMNS(职业被动!$B$6:M$29),0)*$CO101,0)</f>
        <v>1009</v>
      </c>
      <c r="CZ101" s="48">
        <f>属性价值和能力评分!$F$9+ROUND(属性价值和能力评分!$F$38*10,0)*CO101+ROUND((SUM(装备属性!$W$9:$W$14)+属性价值和能力评分!$F$38*1.25+1.4+2.8)*IF(CO101&lt;10,1,ROUNDDOWN(CO101,-1)),0)+15*VLOOKUP(ROUNDDOWN(CO101,-1),宝石属性!$B$26:$D$41,2,0)*6*VLOOKUP(ROUNDDOWN(CO101,-1),宝石属性!$B$26:$D$41,3,0)+(属性价值和能力评分!$F$49*9+属性价值和能力评分!$F$50*2+属性价值和能力评分!$F$53*8/5)*CO101</f>
        <v>18314</v>
      </c>
      <c r="DB101" s="1">
        <v>98</v>
      </c>
      <c r="DC101" s="9">
        <f>ROUND(属性投放!D$4+装备属性!D$4*IF($DB101&lt;10,1,ROUNDDOWN($DB101,-1))+SUM(属性投放!E$37:E$45)*$DB101+VLOOKUP($DC$2,一级属性!$E$41:$P$64,COLUMNS(一级属性!$E$41:G$64),0)*($DB101+0.25*IF($DB101&lt;10,1,ROUNDDOWN($DB101,-1)))+VLOOKUP($DC$2,宝石属性!$B$43:$M$66,COLUMNS(宝石属性!$B$43:D$66),0)*10*VLOOKUP(ROUNDDOWN($DB101,-1),宝石属性!$B$25:$N$41,2,0)*VLOOKUP(ROUNDDOWN($DB101,-1),宝石属性!$B$25:$N$41,3,0)+VLOOKUP($DC$2,职业被动!$B$6:$M$29,COLUMNS(职业被动!$B$6:D$29),0)*$DB101,0)</f>
        <v>5416</v>
      </c>
      <c r="DD101" s="9">
        <f>ROUND(属性投放!E$4+装备属性!E$4*IF($DB101&lt;10,1,ROUNDDOWN($DB101,-1))+SUM(属性投放!F$37:F$45)*$DB101+VLOOKUP($DC$2,一级属性!$E$41:$P$64,COLUMNS(一级属性!$E$41:H$64),0)*($DB101+0.25*IF($DB101&lt;10,1,ROUNDDOWN($DB101,-1)))+VLOOKUP($DC$2,宝石属性!$B$43:$M$66,COLUMNS(宝石属性!$B$43:E$66),0)*10*VLOOKUP(ROUNDDOWN($DB101,-1),宝石属性!$B$25:$N$41,2,0)*VLOOKUP(ROUNDDOWN($DB101,-1),宝石属性!$B$25:$N$41,3,0)+VLOOKUP($DC$2,职业被动!$B$6:$M$29,COLUMNS(职业被动!$B$6:E$29),0)*$DB101,0)</f>
        <v>2408</v>
      </c>
      <c r="DE101" s="9">
        <f>ROUND(属性投放!F$4+装备属性!F$4*IF($DB101&lt;10,1,ROUNDDOWN($DB101,-1))+SUM(属性投放!G$37:G$45)*$DB101+VLOOKUP($DC$2,一级属性!$E$41:$P$64,COLUMNS(一级属性!$E$41:I$64),0)*($DB101+0.25*IF($DB101&lt;10,1,ROUNDDOWN($DB101,-1)))+VLOOKUP($DC$2,宝石属性!$B$43:$M$66,COLUMNS(宝石属性!$B$43:F$66),0)*10*VLOOKUP(ROUNDDOWN($DB101,-1),宝石属性!$B$25:$N$41,2,0)*VLOOKUP(ROUNDDOWN($DB101,-1),宝石属性!$B$25:$N$41,3,0)+VLOOKUP($DC$2,职业被动!$B$6:$M$29,COLUMNS(职业被动!$B$6:F$29),0)*$DB101,0)</f>
        <v>1034</v>
      </c>
      <c r="DF101" s="9">
        <f>ROUND(属性投放!G$4+装备属性!G$4*IF($DB101&lt;10,1,ROUNDDOWN($DB101,-1))+SUM(属性投放!H$37:H$45)*$DB101+VLOOKUP($DC$2,一级属性!$E$41:$P$64,COLUMNS(一级属性!$E$41:J$64),0)*($DB101+0.25*IF($DB101&lt;10,1,ROUNDDOWN($DB101,-1)))+VLOOKUP($DC$2,宝石属性!$B$43:$M$66,COLUMNS(宝石属性!$B$43:G$66),0)*10*VLOOKUP(ROUNDDOWN($DB101,-1),宝石属性!$B$25:$N$41,2,0)*VLOOKUP(ROUNDDOWN($DB101,-1),宝石属性!$B$25:$N$41,3,0)+VLOOKUP($DC$2,职业被动!$B$6:$M$29,COLUMNS(职业被动!$B$6:G$29),0)*$DB101,0)</f>
        <v>2734</v>
      </c>
      <c r="DG101" s="9">
        <f>ROUND(属性投放!H$4+装备属性!H$4*IF($DB101&lt;10,1,ROUNDDOWN($DB101,-1))+SUM(属性投放!I$37:I$45)*$DB101+VLOOKUP($DC$2,一级属性!$E$41:$P$64,COLUMNS(一级属性!$E$41:K$64),0)*($DB101+0.25*IF($DB101&lt;10,1,ROUNDDOWN($DB101,-1)))+VLOOKUP($DC$2,宝石属性!$B$43:$M$66,COLUMNS(宝石属性!$B$43:H$66),0)*10*VLOOKUP(ROUNDDOWN($DB101,-1),宝石属性!$B$25:$N$41,2,0)*VLOOKUP(ROUNDDOWN($DB101,-1),宝石属性!$B$25:$N$41,3,0)+VLOOKUP($DC$2,职业被动!$B$6:$M$29,COLUMNS(职业被动!$B$6:H$29),0)*$DB101,0)</f>
        <v>645</v>
      </c>
      <c r="DH101" s="9">
        <f>ROUND(属性投放!I$4+装备属性!I$4*IF($DB101&lt;10,1,ROUNDDOWN($DB101,-1))+SUM(属性投放!J$37:J$45)*$DB101+VLOOKUP($DC$2,一级属性!$E$41:$P$64,COLUMNS(一级属性!$E$41:L$64),0)*($DB101+0.25*IF($DB101&lt;10,1,ROUNDDOWN($DB101,-1)))+VLOOKUP($DC$2,宝石属性!$B$43:$M$66,COLUMNS(宝石属性!$B$43:I$66),0)*10*VLOOKUP(ROUNDDOWN($DB101,-1),宝石属性!$B$25:$N$41,2,0)*VLOOKUP(ROUNDDOWN($DB101,-1),宝石属性!$B$25:$N$41,3,0)+VLOOKUP($DC$2,职业被动!$B$6:$M$29,COLUMNS(职业被动!$B$6:I$29),0)*$DB101,0)</f>
        <v>990</v>
      </c>
      <c r="DI101" s="9">
        <f>ROUND(属性投放!J$4+装备属性!J$4*IF($DB101&lt;10,1,ROUNDDOWN($DB101,-1))+SUM(属性投放!K$37:K$45)*$DB101+VLOOKUP($DC$2,一级属性!$E$41:$P$64,COLUMNS(一级属性!$E$41:M$64),0)*($DB101+0.25*IF($DB101&lt;10,1,ROUNDDOWN($DB101,-1)))+VLOOKUP($DC$2,宝石属性!$B$43:$M$66,COLUMNS(宝石属性!$B$43:J$66),0)*10*VLOOKUP(ROUNDDOWN($DB101,-1),宝石属性!$B$25:$N$41,2,0)*VLOOKUP(ROUNDDOWN($DB101,-1),宝石属性!$B$25:$N$41,3,0)+VLOOKUP($DC$2,职业被动!$B$6:$M$29,COLUMNS(职业被动!$B$6:J$29),0)*$DB101,0)</f>
        <v>731</v>
      </c>
      <c r="DJ101" s="9">
        <f>ROUND(属性投放!K$4+装备属性!K$4*IF($DB101&lt;10,1,ROUNDDOWN($DB101,-1))+SUM(属性投放!L$37:L$45)*$DB101+VLOOKUP($DC$2,一级属性!$E$41:$P$64,COLUMNS(一级属性!$E$41:N$64),0)*($DB101+0.25*IF($DB101&lt;10,1,ROUNDDOWN($DB101,-1)))+VLOOKUP($DC$2,宝石属性!$B$43:$M$66,COLUMNS(宝石属性!$B$43:K$66),0)*10*VLOOKUP(ROUNDDOWN($DB101,-1),宝石属性!$B$25:$N$41,2,0)*VLOOKUP(ROUNDDOWN($DB101,-1),宝石属性!$B$25:$N$41,3,0)+VLOOKUP($DC$2,职业被动!$B$6:$M$29,COLUMNS(职业被动!$B$6:K$29),0)*$DB101,0)</f>
        <v>499</v>
      </c>
      <c r="DK101" s="9">
        <f>ROUND(属性投放!L$4+装备属性!L$4*IF($DB101&lt;10,1,ROUNDDOWN($DB101,-1))+SUM(属性投放!M$37:M$45)*$DB101+VLOOKUP($DC$2,一级属性!$E$41:$P$64,COLUMNS(一级属性!$E$41:O$64),0)*($DB101+0.25*IF($DB101&lt;10,1,ROUNDDOWN($DB101,-1)))+VLOOKUP($DC$2,宝石属性!$B$43:$M$66,COLUMNS(宝石属性!$B$43:L$66),0)*10*VLOOKUP(ROUNDDOWN($DB101,-1),宝石属性!$B$25:$N$41,2,0)*VLOOKUP(ROUNDDOWN($DB101,-1),宝石属性!$B$25:$N$41,3,0)+VLOOKUP($DC$2,职业被动!$B$6:$M$29,COLUMNS(职业被动!$B$6:L$29),0)*$DB101,0)</f>
        <v>29</v>
      </c>
      <c r="DL101" s="9">
        <f>ROUND(属性投放!M$4+装备属性!M$4*IF($DB101&lt;10,1,ROUNDDOWN($DB101,-1))+SUM(属性投放!N$37:N$45)*$DB101+VLOOKUP($DC$2,一级属性!$E$41:$P$64,COLUMNS(一级属性!$E$41:P$64),0)*($DB101+0.25*IF($DB101&lt;10,1,ROUNDDOWN($DB101,-1)))+VLOOKUP($DC$2,宝石属性!$B$43:$M$66,COLUMNS(宝石属性!$B$43:M$66),0)*10*VLOOKUP(ROUNDDOWN($DB101,-1),宝石属性!$B$25:$N$41,2,0)*VLOOKUP(ROUNDDOWN($DB101,-1),宝石属性!$B$25:$N$41,3,0)+VLOOKUP($DC$2,职业被动!$B$6:$M$29,COLUMNS(职业被动!$B$6:M$29),0)*$DB101,0)</f>
        <v>1009</v>
      </c>
      <c r="DM101" s="48">
        <f>属性价值和能力评分!$F$9+ROUND(属性价值和能力评分!$F$38*10,0)*DB101+ROUND((SUM(装备属性!$W$9:$W$14)+属性价值和能力评分!$F$38*1.25+1.4+2.8)*IF(DB101&lt;10,1,ROUNDDOWN(DB101,-1)),0)+15*VLOOKUP(ROUNDDOWN(DB101,-1),宝石属性!$B$26:$D$41,2,0)*6*VLOOKUP(ROUNDDOWN(DB101,-1),宝石属性!$B$26:$D$41,3,0)+(属性价值和能力评分!$F$49*9+属性价值和能力评分!$F$50*2+属性价值和能力评分!$F$53*8/5)*DB101</f>
        <v>18314</v>
      </c>
      <c r="DO101" s="1">
        <v>98</v>
      </c>
      <c r="DP101" s="9">
        <f>ROUND(属性投放!D$4+装备属性!D$4*IF($DO101&lt;10,1,ROUNDDOWN($DO101,-1))+SUM(属性投放!E$37:E$45)*$DO101+VLOOKUP($DP$2,一级属性!$E$41:$P$64,COLUMNS(一级属性!$E$41:G$64),0)*($DO101+0.25*IF($DO101&lt;10,1,ROUNDDOWN($DO101,-1)))+VLOOKUP($DP$2,宝石属性!$B$43:$M$66,COLUMNS(宝石属性!$B$43:D$66),0)*10*VLOOKUP(ROUNDDOWN($DO101,-1),宝石属性!$B$25:$N$41,2,0)*VLOOKUP(ROUNDDOWN($DO101,-1),宝石属性!$B$25:$N$41,3,0)+VLOOKUP($DP$2,职业被动!$B$6:$M$29,COLUMNS(职业被动!$B$6:D$29),0)*$DO101,0)</f>
        <v>11722</v>
      </c>
      <c r="DQ101" s="9">
        <f>ROUND(属性投放!E$4+装备属性!E$4*IF($DO101&lt;10,1,ROUNDDOWN($DO101,-1))+SUM(属性投放!F$37:F$45)*$DO101+VLOOKUP($DP$2,一级属性!$E$41:$P$64,COLUMNS(一级属性!$E$41:H$64),0)*($DO101+0.25*IF($DO101&lt;10,1,ROUNDDOWN($DO101,-1)))+VLOOKUP($DP$2,宝石属性!$B$43:$M$66,COLUMNS(宝石属性!$B$43:E$66),0)*10*VLOOKUP(ROUNDDOWN($DO101,-1),宝石属性!$B$25:$N$41,2,0)*VLOOKUP(ROUNDDOWN($DO101,-1),宝石属性!$B$25:$N$41,3,0)+VLOOKUP($DP$2,职业被动!$B$6:$M$29,COLUMNS(职业被动!$B$6:E$29),0)*$DO101,0)</f>
        <v>2408</v>
      </c>
      <c r="DR101" s="9">
        <f>ROUND(属性投放!F$4+装备属性!F$4*IF($DO101&lt;10,1,ROUNDDOWN($DO101,-1))+SUM(属性投放!G$37:G$45)*$DO101+VLOOKUP($DP$2,一级属性!$E$41:$P$64,COLUMNS(一级属性!$E$41:I$64),0)*($DO101+0.25*IF($DO101&lt;10,1,ROUNDDOWN($DO101,-1)))+VLOOKUP($DP$2,宝石属性!$B$43:$M$66,COLUMNS(宝石属性!$B$43:F$66),0)*10*VLOOKUP(ROUNDDOWN($DO101,-1),宝石属性!$B$25:$N$41,2,0)*VLOOKUP(ROUNDDOWN($DO101,-1),宝石属性!$B$25:$N$41,3,0)+VLOOKUP($DP$2,职业被动!$B$6:$M$29,COLUMNS(职业被动!$B$6:F$29),0)*$DO101,0)</f>
        <v>1034</v>
      </c>
      <c r="DS101" s="9">
        <f>ROUND(属性投放!G$4+装备属性!G$4*IF($DO101&lt;10,1,ROUNDDOWN($DO101,-1))+SUM(属性投放!H$37:H$45)*$DO101+VLOOKUP($DP$2,一级属性!$E$41:$P$64,COLUMNS(一级属性!$E$41:J$64),0)*($DO101+0.25*IF($DO101&lt;10,1,ROUNDDOWN($DO101,-1)))+VLOOKUP($DP$2,宝石属性!$B$43:$M$66,COLUMNS(宝石属性!$B$43:G$66),0)*10*VLOOKUP(ROUNDDOWN($DO101,-1),宝石属性!$B$25:$N$41,2,0)*VLOOKUP(ROUNDDOWN($DO101,-1),宝石属性!$B$25:$N$41,3,0)+VLOOKUP($DP$2,职业被动!$B$6:$M$29,COLUMNS(职业被动!$B$6:G$29),0)*$DO101,0)</f>
        <v>973</v>
      </c>
      <c r="DT101" s="9">
        <f>ROUND(属性投放!H$4+装备属性!H$4*IF($DO101&lt;10,1,ROUNDDOWN($DO101,-1))+SUM(属性投放!I$37:I$45)*$DO101+VLOOKUP($DP$2,一级属性!$E$41:$P$64,COLUMNS(一级属性!$E$41:K$64),0)*($DO101+0.25*IF($DO101&lt;10,1,ROUNDDOWN($DO101,-1)))+VLOOKUP($DP$2,宝石属性!$B$43:$M$66,COLUMNS(宝石属性!$B$43:H$66),0)*10*VLOOKUP(ROUNDDOWN($DO101,-1),宝石属性!$B$25:$N$41,2,0)*VLOOKUP(ROUNDDOWN($DO101,-1),宝石属性!$B$25:$N$41,3,0)+VLOOKUP($DP$2,职业被动!$B$6:$M$29,COLUMNS(职业被动!$B$6:H$29),0)*$DO101,0)</f>
        <v>743</v>
      </c>
      <c r="DU101" s="9">
        <f>ROUND(属性投放!I$4+装备属性!I$4*IF($DO101&lt;10,1,ROUNDDOWN($DO101,-1))+SUM(属性投放!J$37:J$45)*$DO101+VLOOKUP($DP$2,一级属性!$E$41:$P$64,COLUMNS(一级属性!$E$41:L$64),0)*($DO101+0.25*IF($DO101&lt;10,1,ROUNDDOWN($DO101,-1)))+VLOOKUP($DP$2,宝石属性!$B$43:$M$66,COLUMNS(宝石属性!$B$43:I$66),0)*10*VLOOKUP(ROUNDDOWN($DO101,-1),宝石属性!$B$25:$N$41,2,0)*VLOOKUP(ROUNDDOWN($DO101,-1),宝石属性!$B$25:$N$41,3,0)+VLOOKUP($DP$2,职业被动!$B$6:$M$29,COLUMNS(职业被动!$B$6:I$29),0)*$DO101,0)</f>
        <v>990</v>
      </c>
      <c r="DV101" s="9">
        <f>ROUND(属性投放!J$4+装备属性!J$4*IF($DO101&lt;10,1,ROUNDDOWN($DO101,-1))+SUM(属性投放!K$37:K$45)*$DO101+VLOOKUP($DP$2,一级属性!$E$41:$P$64,COLUMNS(一级属性!$E$41:M$64),0)*($DO101+0.25*IF($DO101&lt;10,1,ROUNDDOWN($DO101,-1)))+VLOOKUP($DP$2,宝石属性!$B$43:$M$66,COLUMNS(宝石属性!$B$43:J$66),0)*10*VLOOKUP(ROUNDDOWN($DO101,-1),宝石属性!$B$25:$N$41,2,0)*VLOOKUP(ROUNDDOWN($DO101,-1),宝石属性!$B$25:$N$41,3,0)+VLOOKUP($DP$2,职业被动!$B$6:$M$29,COLUMNS(职业被动!$B$6:J$29),0)*$DO101,0)</f>
        <v>731</v>
      </c>
      <c r="DW101" s="9">
        <f>ROUND(属性投放!K$4+装备属性!K$4*IF($DO101&lt;10,1,ROUNDDOWN($DO101,-1))+SUM(属性投放!L$37:L$45)*$DO101+VLOOKUP($DP$2,一级属性!$E$41:$P$64,COLUMNS(一级属性!$E$41:N$64),0)*($DO101+0.25*IF($DO101&lt;10,1,ROUNDDOWN($DO101,-1)))+VLOOKUP($DP$2,宝石属性!$B$43:$M$66,COLUMNS(宝石属性!$B$43:K$66),0)*10*VLOOKUP(ROUNDDOWN($DO101,-1),宝石属性!$B$25:$N$41,2,0)*VLOOKUP(ROUNDDOWN($DO101,-1),宝石属性!$B$25:$N$41,3,0)+VLOOKUP($DP$2,职业被动!$B$6:$M$29,COLUMNS(职业被动!$B$6:K$29),0)*$DO101,0)</f>
        <v>499</v>
      </c>
      <c r="DX101" s="9">
        <f>ROUND(属性投放!L$4+装备属性!L$4*IF($DO101&lt;10,1,ROUNDDOWN($DO101,-1))+SUM(属性投放!M$37:M$45)*$DO101+VLOOKUP($DP$2,一级属性!$E$41:$P$64,COLUMNS(一级属性!$E$41:O$64),0)*($DO101+0.25*IF($DO101&lt;10,1,ROUNDDOWN($DO101,-1)))+VLOOKUP($DP$2,宝石属性!$B$43:$M$66,COLUMNS(宝石属性!$B$43:L$66),0)*10*VLOOKUP(ROUNDDOWN($DO101,-1),宝石属性!$B$25:$N$41,2,0)*VLOOKUP(ROUNDDOWN($DO101,-1),宝石属性!$B$25:$N$41,3,0)+VLOOKUP($DP$2,职业被动!$B$6:$M$29,COLUMNS(职业被动!$B$6:L$29),0)*$DO101,0)</f>
        <v>29</v>
      </c>
      <c r="DY101" s="9">
        <f>ROUND(属性投放!M$4+装备属性!M$4*IF($DO101&lt;10,1,ROUNDDOWN($DO101,-1))+SUM(属性投放!N$37:N$45)*$DO101+VLOOKUP($DP$2,一级属性!$E$41:$P$64,COLUMNS(一级属性!$E$41:P$64),0)*($DO101+0.25*IF($DO101&lt;10,1,ROUNDDOWN($DO101,-1)))+VLOOKUP($DP$2,宝石属性!$B$43:$M$66,COLUMNS(宝石属性!$B$43:M$66),0)*10*VLOOKUP(ROUNDDOWN($DO101,-1),宝石属性!$B$25:$N$41,2,0)*VLOOKUP(ROUNDDOWN($DO101,-1),宝石属性!$B$25:$N$41,3,0)+VLOOKUP($DP$2,职业被动!$B$6:$M$29,COLUMNS(职业被动!$B$6:M$29),0)*$DO101,0)</f>
        <v>1009</v>
      </c>
      <c r="DZ101" s="48">
        <f>属性价值和能力评分!$F$9+ROUND(属性价值和能力评分!$F$38*10,0)*DO101+ROUND((SUM(装备属性!$W$9:$W$14)+属性价值和能力评分!$F$38*1.25+1.4+2.8)*IF(DO101&lt;10,1,ROUNDDOWN(DO101,-1)),0)+15*VLOOKUP(ROUNDDOWN(DO101,-1),宝石属性!$B$26:$D$41,2,0)*6*VLOOKUP(ROUNDDOWN(DO101,-1),宝石属性!$B$26:$D$41,3,0)+(属性价值和能力评分!$F$49*9+属性价值和能力评分!$F$50*2+属性价值和能力评分!$F$53*8/5)*DO101</f>
        <v>18314</v>
      </c>
      <c r="EA101" s="17"/>
      <c r="EB101" s="1">
        <v>98</v>
      </c>
      <c r="EC101" s="1">
        <f>ROUND(CC101/MAX(CE101/10,((CE101*(1+属性投放!$E$8)-CF101+属性投放!$F$8*EB101)*(1+属性投放!$G$8)*(1+属性投放!$H$8))),1)</f>
        <v>2.9</v>
      </c>
      <c r="ED101" s="1">
        <f>ROUND(CP101/MAX(CE101/10,((CE101*(1+属性投放!$E$8)-CS101+属性投放!$F$8*EB101)*(1+属性投放!$G$8)*(1+属性投放!$H$8))),1)</f>
        <v>2.7</v>
      </c>
      <c r="EE101" s="1">
        <f>ROUND(DC101/MAX(CE101/10,((CE101*(1+属性投放!$E$8)-DF101+属性投放!$F$8*EB101)*(1+属性投放!$G$8)*(1+属性投放!$H$8))),1)</f>
        <v>24.6</v>
      </c>
      <c r="EF101" s="1">
        <f>ROUND(DP101/MAX(CE101/10,((CE101*(1+属性投放!$E$8)-DS101+属性投放!$F$8*EB101)*(1+属性投放!$G$8)*(1+属性投放!$H$8))),1)</f>
        <v>6.8</v>
      </c>
      <c r="EH101" s="1">
        <f>ROUND(CC101/MAX(属性投放!$F$9*EB101,((CT101*(1+属性投放!$E$9)-CH101+属性投放!$F$9*EB101)*(1+属性投放!$G$9)*(1+属性投放!$H$9))),1)</f>
        <v>2.6</v>
      </c>
      <c r="EI101" s="1">
        <f>ROUND(CP101/MAX(属性投放!$F$9*EB101,((CT101*(1+属性投放!$E$9)-CU101+属性投放!$F$9*EB101)*(1+属性投放!$G$9)*(1+属性投放!$H$9))),1)</f>
        <v>3.3</v>
      </c>
      <c r="EJ101" s="1">
        <f>ROUND(DC101/MAX(属性投放!$F$9*EB101,((CT101*(1+属性投放!$E$9)-DH101+属性投放!$F$9*EB101)*(1+属性投放!$G$9)*(1+属性投放!$H$9))),1)</f>
        <v>2.8</v>
      </c>
      <c r="EK101" s="1">
        <f>ROUND(DP101/MAX(属性投放!$F$9*EB101,((CT101*(1+属性投放!$E$9)-DU101+属性投放!$F$9*EB101)*(1+属性投放!$G$9)*(1+属性投放!$H$9))),1)</f>
        <v>6</v>
      </c>
      <c r="EM101" s="1">
        <f>ROUND(CC101/((BW101*(1+属性投放!$E$10)+属性投放!$F$10*EB101)*(1+属性投放!$G$10)*(1+属性投放!$H$10)),1)</f>
        <v>5.6</v>
      </c>
      <c r="EN101" s="1">
        <f>ROUND(CP101/((BW101*(1+属性投放!$E$10)+属性投放!$F$10*EB101)*(1+属性投放!$G$10)*(1+属性投放!$H$10)),1)</f>
        <v>5.6</v>
      </c>
      <c r="EO101" s="1">
        <f>ROUND(DC101/((BW101*(1+属性投放!$E$10)+属性投放!$F$10*EB101)*(1+属性投放!$G$10)*(1+属性投放!$H$10)),1)</f>
        <v>6.4</v>
      </c>
      <c r="EP101" s="1">
        <f>ROUND(DP101/((BW101*(1+属性投放!$E$10)+属性投放!$F$10*EB101)*(1+属性投放!$G$10)*(1+属性投放!$H$10)),1)</f>
        <v>13.9</v>
      </c>
    </row>
    <row r="102" spans="2:146">
      <c r="B102" s="1">
        <v>99</v>
      </c>
      <c r="C102" s="9">
        <f>ROUND(属性投放!D$4+装备属性!D$4*IF($B102&lt;10,1,ROUNDDOWN($B102,-1))+SUM(属性投放!E$37:E$45)*$B102+VLOOKUP($C$2,一级属性!$E$41:$P$64,COLUMNS(一级属性!$E$41:G$64),0)*($B102+0.25*IF($B102&lt;10,1,ROUNDDOWN($B102,-1)))+VLOOKUP($C$2,宝石属性!$B$43:$M$66,COLUMNS(宝石属性!$B$43:D$66),0)*10*VLOOKUP(ROUNDDOWN($B102,-1),宝石属性!$B$25:$N$41,2,0)*VLOOKUP(ROUNDDOWN($B102,-1),宝石属性!$B$25:$N$41,3,0)+VLOOKUP($C$2,职业被动!$B$6:$M$29,COLUMNS(职业被动!$B$6:D$29),0)*$B102,0)</f>
        <v>5725</v>
      </c>
      <c r="D102" s="9">
        <f>ROUND(属性投放!E$4+装备属性!E$4*IF($B102&lt;10,1,ROUNDDOWN($B102,-1))+SUM(属性投放!F$37:F$38)*$B102+VLOOKUP($C$2,一级属性!$E$67:$P$90,COLUMNS(一级属性!$E$67:H$90),0)*$B102+VLOOKUP($C$2,宝石属性!$B$43:$M$66,COLUMNS(宝石属性!$B$43:E$66),0)*10*VLOOKUP(ROUNDDOWN($B102,-1),宝石属性!$B$25:$N$41,2,0)*VLOOKUP(ROUNDDOWN($B102,-1),宝石属性!$B$25:$N$41,3,0)+VLOOKUP($C$2,职业被动!$B$6:$M$29,COLUMNS(职业被动!$B$6:E$29),0)*$B102,0)</f>
        <v>2423</v>
      </c>
      <c r="E102" s="9">
        <f>ROUND(属性投放!F$4+装备属性!F$4*IF($B102&lt;10,1,ROUNDDOWN($B102,-1))+SUM(属性投放!G$37:G$38)*$B102+VLOOKUP($C$2,一级属性!$E$67:$P$90,COLUMNS(一级属性!$E$67:I$90),0)*$B102+VLOOKUP($C$2,宝石属性!$B$43:$M$66,COLUMNS(宝石属性!$B$43:F$66),0)*10*VLOOKUP(ROUNDDOWN($B102,-1),宝石属性!$B$25:$N$41,2,0)*VLOOKUP(ROUNDDOWN($B102,-1),宝石属性!$B$25:$N$41,3,0)+VLOOKUP($C$2,职业被动!$B$6:$M$29,COLUMNS(职业被动!$B$6:F$29),0)*$B102,0)</f>
        <v>1939</v>
      </c>
      <c r="F102" s="9">
        <f>ROUND(属性投放!G$4+装备属性!G$4*IF($B102&lt;10,1,ROUNDDOWN($B102,-1))+SUM(属性投放!H$37:H$38)*$B102+VLOOKUP($C$2,一级属性!$E$67:$P$90,COLUMNS(一级属性!$E$67:J$90),0)*$B102+VLOOKUP($C$2,宝石属性!$B$43:$M$66,COLUMNS(宝石属性!$B$43:G$66),0)*10*VLOOKUP(ROUNDDOWN($B102,-1),宝石属性!$B$25:$N$41,2,0)*VLOOKUP(ROUNDDOWN($B102,-1),宝石属性!$B$25:$N$41,3,0)+VLOOKUP($C$2,职业被动!$B$6:$M$29,COLUMNS(职业被动!$B$6:G$29),0)*$B102,0)</f>
        <v>1075</v>
      </c>
      <c r="G102" s="9">
        <f>ROUND(属性投放!H$4+装备属性!H$4*IF($B102&lt;10,1,ROUNDDOWN($B102,-1))+SUM(属性投放!I$37:I$38)*$B102+VLOOKUP($C$2,一级属性!$E$67:$P$90,COLUMNS(一级属性!$E$67:K$90),0)*$B102+VLOOKUP($C$2,宝石属性!$B$43:$M$66,COLUMNS(宝石属性!$B$43:H$66),0)*10*VLOOKUP(ROUNDDOWN($B102,-1),宝石属性!$B$25:$N$41,2,0)*VLOOKUP(ROUNDDOWN($B102,-1),宝石属性!$B$25:$N$41,3,0)+VLOOKUP($C$2,职业被动!$B$6:$M$29,COLUMNS(职业被动!$B$6:H$29),0)*$B102,0)</f>
        <v>647</v>
      </c>
      <c r="H102" s="9">
        <f>ROUND(属性投放!I$4+装备属性!I$4*IF($B102&lt;10,1,ROUNDDOWN($B102,-1))+SUM(属性投放!J$37:J$38)*$B102+VLOOKUP($C$2,一级属性!$E$67:$P$90,COLUMNS(一级属性!$E$67:L$90),0)*$B102+VLOOKUP($C$2,宝石属性!$B$43:$M$66,COLUMNS(宝石属性!$B$43:I$66),0)*10*VLOOKUP(ROUNDDOWN($B102,-1),宝石属性!$B$25:$N$41,2,0)*VLOOKUP(ROUNDDOWN($B102,-1),宝石属性!$B$25:$N$41,3,0)+VLOOKUP($C$2,职业被动!$B$6:$M$29,COLUMNS(职业被动!$B$6:I$29),0)*$B102,0)</f>
        <v>1099</v>
      </c>
      <c r="I102" s="9">
        <f>ROUND(属性投放!J$4+装备属性!J$4*IF($B102&lt;10,1,ROUNDDOWN($B102,-1))+SUM(属性投放!K$37:K$38)*$B102+VLOOKUP($C$2,一级属性!$E$67:$P$90,COLUMNS(一级属性!$E$67:M$90),0)*$B102+VLOOKUP($C$2,宝石属性!$B$43:$M$66,COLUMNS(宝石属性!$B$43:J$66),0)*10*VLOOKUP(ROUNDDOWN($B102,-1),宝石属性!$B$25:$N$41,2,0)*VLOOKUP(ROUNDDOWN($B102,-1),宝石属性!$B$25:$N$41,3,0)+VLOOKUP($C$2,职业被动!$B$6:$M$29,COLUMNS(职业被动!$B$6:J$29),0)*$B102,0)</f>
        <v>738</v>
      </c>
      <c r="J102" s="9">
        <f>ROUND(属性投放!K$4+装备属性!K$4*IF($B102&lt;10,1,ROUNDDOWN($B102,-1))+SUM(属性投放!L$37:L$38)*$B102+VLOOKUP($C$2,一级属性!$E$67:$P$90,COLUMNS(一级属性!$E$67:N$90),0)*$B102+VLOOKUP($C$2,宝石属性!$B$43:$M$66,COLUMNS(宝石属性!$B$43:K$66),0)*10*VLOOKUP(ROUNDDOWN($B102,-1),宝石属性!$B$25:$N$41,2,0)*VLOOKUP(ROUNDDOWN($B102,-1),宝石属性!$B$25:$N$41,3,0)+VLOOKUP($C$2,职业被动!$B$6:$M$29,COLUMNS(职业被动!$B$6:K$29),0)*$B102,0)</f>
        <v>340</v>
      </c>
      <c r="K102" s="9">
        <f>ROUND(属性投放!L$4+装备属性!L$4*IF($B102&lt;10,1,ROUNDDOWN($B102,-1))+SUM(属性投放!M$37:M$38)*$B102+VLOOKUP($C$2,一级属性!$E$67:$P$90,COLUMNS(一级属性!$E$67:O$90),0)*$B102+VLOOKUP($C$2,宝石属性!$B$43:$M$66,COLUMNS(宝石属性!$B$43:L$66),0)*10*VLOOKUP(ROUNDDOWN($B102,-1),宝石属性!$B$25:$N$41,2,0)*VLOOKUP(ROUNDDOWN($B102,-1),宝石属性!$B$25:$N$41,3,0)+VLOOKUP($C$2,职业被动!$B$6:$M$29,COLUMNS(职业被动!$B$6:L$29),0)*$B102,0)</f>
        <v>30</v>
      </c>
      <c r="L102" s="9">
        <f>ROUND(属性投放!M$4+装备属性!M$4*IF($B102&lt;10,1,ROUNDDOWN($B102,-1))+SUM(属性投放!N$37:N$38)*$B102+VLOOKUP($C$2,一级属性!$E$67:$P$90,COLUMNS(一级属性!$E$67:P$90),0)*$B102+VLOOKUP($C$2,宝石属性!$B$43:$M$66,COLUMNS(宝石属性!$B$43:M$66),0)*10*VLOOKUP(ROUNDDOWN($B102,-1),宝石属性!$B$25:$N$41,2,0)*VLOOKUP(ROUNDDOWN($B102,-1),宝石属性!$B$25:$N$41,3,0)+VLOOKUP($C$2,职业被动!$B$6:$M$29,COLUMNS(职业被动!$B$6:M$29),0)*$B102,0)</f>
        <v>1100</v>
      </c>
      <c r="M102" s="48">
        <f>属性价值和能力评分!$F$9+ROUND(属性价值和能力评分!$F$38*10,0)*B102+ROUND((SUM(装备属性!$W$9:$W$14)+属性价值和能力评分!$F$38*1.25+1.4+2.8)*IF(B102&lt;10,1,ROUNDDOWN(B102,-1)),0)+15*VLOOKUP(ROUNDDOWN(B102,-1),宝石属性!$B$26:$D$41,2,0)*6*VLOOKUP(ROUNDDOWN(B102,-1),宝石属性!$B$26:$D$41,3,0)+(属性价值和能力评分!$F$49*9+属性价值和能力评分!$F$50*2+属性价值和能力评分!$F$53*8/5)*B102</f>
        <v>18434</v>
      </c>
      <c r="N102" s="20"/>
      <c r="O102" s="1">
        <v>99</v>
      </c>
      <c r="P102" s="9">
        <f>ROUND(属性投放!D$4+装备属性!D$4*IF($O102&lt;10,1,ROUNDDOWN($O102,-1))+SUM(属性投放!E$37:E$45)*$O102+VLOOKUP($P$2,一级属性!$E$41:$P$64,COLUMNS(一级属性!$E$41:G$64),0)*($O102+0.25*IF($O102&lt;10,1,ROUNDDOWN($O102,-1)))+VLOOKUP($P$2,宝石属性!$B$43:$M$66,COLUMNS(宝石属性!$B$43:D$66),0)*10*VLOOKUP(ROUNDDOWN($O102,-1),宝石属性!$B$25:$N$41,2,0)*VLOOKUP(ROUNDDOWN($O102,-1),宝石属性!$B$25:$N$41,3,0)+VLOOKUP($P$2,职业被动!$B$6:$M$29,COLUMNS(职业被动!$B$6:D$29),0)*$O102,0)</f>
        <v>7111</v>
      </c>
      <c r="Q102" s="9">
        <f>ROUND(属性投放!E$4+装备属性!E$4*IF($O102&lt;10,1,ROUNDDOWN($O102,-1))+SUM(属性投放!F$37:F$45)*$O102+VLOOKUP($P$2,一级属性!$E$41:$P$64,COLUMNS(一级属性!$E$41:H$64),0)*($O102+0.25*IF($O102&lt;10,1,ROUNDDOWN($O102,-1)))+VLOOKUP($P$2,宝石属性!$B$43:$M$66,COLUMNS(宝石属性!$B$43:E$66),0)*10*VLOOKUP(ROUNDDOWN($O102,-1),宝石属性!$B$25:$N$41,2,0)*VLOOKUP(ROUNDDOWN($O102,-1),宝石属性!$B$25:$N$41,3,0)+VLOOKUP($P$2,职业被动!$B$6:$M$29,COLUMNS(职业被动!$B$6:E$29),0)*$O102,0)</f>
        <v>4246</v>
      </c>
      <c r="R102" s="9">
        <f>ROUND(属性投放!F$4+装备属性!F$4*IF($O102&lt;10,1,ROUNDDOWN($O102,-1))+SUM(属性投放!G$37:G$45)*$O102+VLOOKUP($P$2,一级属性!$E$41:$P$64,COLUMNS(一级属性!$E$41:I$64),0)*($O102+0.25*IF($O102&lt;10,1,ROUNDDOWN($O102,-1)))+VLOOKUP($P$2,宝石属性!$B$43:$M$66,COLUMNS(宝石属性!$B$43:F$66),0)*10*VLOOKUP(ROUNDDOWN($O102,-1),宝石属性!$B$25:$N$41,2,0)*VLOOKUP(ROUNDDOWN($O102,-1),宝石属性!$B$25:$N$41,3,0)+VLOOKUP($P$2,职业被动!$B$6:$M$29,COLUMNS(职业被动!$B$6:F$29),0)*$O102,0)</f>
        <v>1036</v>
      </c>
      <c r="S102" s="9">
        <f>ROUND(属性投放!G$4+装备属性!G$4*IF($O102&lt;10,1,ROUNDDOWN($O102,-1))+SUM(属性投放!H$37:H$45)*$O102+VLOOKUP($P$2,一级属性!$E$41:$P$64,COLUMNS(一级属性!$E$41:J$64),0)*($O102+0.25*IF($O102&lt;10,1,ROUNDDOWN($O102,-1)))+VLOOKUP($P$2,宝石属性!$B$43:$M$66,COLUMNS(宝石属性!$B$43:G$66),0)*10*VLOOKUP(ROUNDDOWN($O102,-1),宝石属性!$B$25:$N$41,2,0)*VLOOKUP(ROUNDDOWN($O102,-1),宝石属性!$B$25:$N$41,3,0)+VLOOKUP($P$2,职业被动!$B$6:$M$29,COLUMNS(职业被动!$B$6:G$29),0)*$O102,0)</f>
        <v>976</v>
      </c>
      <c r="T102" s="9">
        <f>ROUND(属性投放!H$4+装备属性!H$4*IF($O102&lt;10,1,ROUNDDOWN($O102,-1))+SUM(属性投放!I$37:I$45)*$O102+VLOOKUP($P$2,一级属性!$E$41:$P$64,COLUMNS(一级属性!$E$41:K$64),0)*($O102+0.25*IF($O102&lt;10,1,ROUNDDOWN($O102,-1)))+VLOOKUP($P$2,宝石属性!$B$43:$M$66,COLUMNS(宝石属性!$B$43:H$66),0)*10*VLOOKUP(ROUNDDOWN($O102,-1),宝石属性!$B$25:$N$41,2,0)*VLOOKUP(ROUNDDOWN($O102,-1),宝石属性!$B$25:$N$41,3,0)+VLOOKUP($P$2,职业被动!$B$6:$M$29,COLUMNS(职业被动!$B$6:H$29),0)*$O102,0)</f>
        <v>1111</v>
      </c>
      <c r="U102" s="9">
        <f>ROUND(属性投放!I$4+装备属性!I$4*IF($O102&lt;10,1,ROUNDDOWN($O102,-1))+SUM(属性投放!J$37:J$45)*$O102+VLOOKUP($P$2,一级属性!$E$41:$P$64,COLUMNS(一级属性!$E$41:L$64),0)*($O102+0.25*IF($O102&lt;10,1,ROUNDDOWN($O102,-1)))+VLOOKUP($P$2,宝石属性!$B$43:$M$66,COLUMNS(宝石属性!$B$43:I$66),0)*10*VLOOKUP(ROUNDDOWN($O102,-1),宝石属性!$B$25:$N$41,2,0)*VLOOKUP(ROUNDDOWN($O102,-1),宝石属性!$B$25:$N$41,3,0)+VLOOKUP($P$2,职业被动!$B$6:$M$29,COLUMNS(职业被动!$B$6:I$29),0)*$O102,0)</f>
        <v>1166</v>
      </c>
      <c r="V102" s="9">
        <f>ROUND(属性投放!J$4+装备属性!J$4*IF($O102&lt;10,1,ROUNDDOWN($O102,-1))+SUM(属性投放!K$37:K$45)*$O102+VLOOKUP($P$2,一级属性!$E$41:$P$64,COLUMNS(一级属性!$E$41:M$64),0)*($O102+0.25*IF($O102&lt;10,1,ROUNDDOWN($O102,-1)))+VLOOKUP($P$2,宝石属性!$B$43:$M$66,COLUMNS(宝石属性!$B$43:J$66),0)*10*VLOOKUP(ROUNDDOWN($O102,-1),宝石属性!$B$25:$N$41,2,0)*VLOOKUP(ROUNDDOWN($O102,-1),宝石属性!$B$25:$N$41,3,0)+VLOOKUP($P$2,职业被动!$B$6:$M$29,COLUMNS(职业被动!$B$6:J$29),0)*$O102,0)</f>
        <v>820</v>
      </c>
      <c r="W102" s="9">
        <f>ROUND(属性投放!K$4+装备属性!K$4*IF($O102&lt;10,1,ROUNDDOWN($O102,-1))+SUM(属性投放!L$37:L$45)*$O102+VLOOKUP($P$2,一级属性!$E$41:$P$64,COLUMNS(一级属性!$E$41:N$64),0)*($O102+0.25*IF($O102&lt;10,1,ROUNDDOWN($O102,-1)))+VLOOKUP($P$2,宝石属性!$B$43:$M$66,COLUMNS(宝石属性!$B$43:K$66),0)*10*VLOOKUP(ROUNDDOWN($O102,-1),宝石属性!$B$25:$N$41,2,0)*VLOOKUP(ROUNDDOWN($O102,-1),宝石属性!$B$25:$N$41,3,0)+VLOOKUP($P$2,职业被动!$B$6:$M$29,COLUMNS(职业被动!$B$6:K$29),0)*$O102,0)</f>
        <v>500</v>
      </c>
      <c r="X102" s="9">
        <f>ROUND(属性投放!L$4+装备属性!L$4*IF($O102&lt;10,1,ROUNDDOWN($O102,-1))+SUM(属性投放!M$37:M$45)*$O102+VLOOKUP($P$2,一级属性!$E$41:$P$64,COLUMNS(一级属性!$E$41:O$64),0)*($O102+0.25*IF($O102&lt;10,1,ROUNDDOWN($O102,-1)))+VLOOKUP($P$2,宝石属性!$B$43:$M$66,COLUMNS(宝石属性!$B$43:L$66),0)*10*VLOOKUP(ROUNDDOWN($O102,-1),宝石属性!$B$25:$N$41,2,0)*VLOOKUP(ROUNDDOWN($O102,-1),宝石属性!$B$25:$N$41,3,0)+VLOOKUP($P$2,职业被动!$B$6:$M$29,COLUMNS(职业被动!$B$6:L$29),0)*$O102,0)</f>
        <v>30</v>
      </c>
      <c r="Y102" s="9">
        <f>ROUND(属性投放!M$4+装备属性!M$4*IF($O102&lt;10,1,ROUNDDOWN($O102,-1))+SUM(属性投放!N$37:N$45)*$O102+VLOOKUP($P$2,一级属性!$E$41:$P$64,COLUMNS(一级属性!$E$41:P$64),0)*($O102+0.25*IF($O102&lt;10,1,ROUNDDOWN($O102,-1)))+VLOOKUP($P$2,宝石属性!$B$43:$M$66,COLUMNS(宝石属性!$B$43:M$66),0)*10*VLOOKUP(ROUNDDOWN($O102,-1),宝石属性!$B$25:$N$41,2,0)*VLOOKUP(ROUNDDOWN($O102,-1),宝石属性!$B$25:$N$41,3,0)+VLOOKUP($P$2,职业被动!$B$6:$M$29,COLUMNS(职业被动!$B$6:M$29),0)*$O102,0)</f>
        <v>1100</v>
      </c>
      <c r="Z102" s="48">
        <f>属性价值和能力评分!$F$9+ROUND(属性价值和能力评分!$F$38*10,0)*O102+ROUND((SUM(装备属性!$W$9:$W$14)+属性价值和能力评分!$F$38*1.25+1.4+2.8)*IF(O102&lt;10,1,ROUNDDOWN(O102,-1)),0)+15*VLOOKUP(ROUNDDOWN(O102,-1),宝石属性!$B$26:$D$41,2,0)*6*VLOOKUP(ROUNDDOWN(O102,-1),宝石属性!$B$26:$D$41,3,0)+(属性价值和能力评分!$F$49*9+属性价值和能力评分!$F$50*2+属性价值和能力评分!$F$53*8/5)*O102</f>
        <v>18434</v>
      </c>
      <c r="AB102" s="1">
        <v>99</v>
      </c>
      <c r="AC102" s="9">
        <f>ROUND(属性投放!D$4+装备属性!D$4*IF($AB102&lt;10,1,ROUNDDOWN($AB102,-1))+SUM(属性投放!E$37:E$45)*$AB102+VLOOKUP($AC$2,一级属性!$E$41:$P$64,COLUMNS(一级属性!$E$41:G$64),0)*($AB102+0.25*IF($AB102&lt;10,1,ROUNDDOWN($AB102,-1)))+VLOOKUP($AC$2,宝石属性!$B$43:$M$66,COLUMNS(宝石属性!$B$43:D$66),0)*10*VLOOKUP(ROUNDDOWN($AB102,-1),宝石属性!$B$25:$N$41,2,0)*VLOOKUP(ROUNDDOWN($AB102,-1),宝石属性!$B$25:$N$41,3,0)+VLOOKUP($AC$2,职业被动!$B$6:$M$29,COLUMNS(职业被动!$B$6:D$29),0)*$AB102,0)</f>
        <v>6418</v>
      </c>
      <c r="AD102" s="9">
        <f>ROUND(属性投放!E$4+装备属性!E$4*IF($AB102&lt;10,1,ROUNDDOWN($AB102,-1))+SUM(属性投放!F$37:F$45)*$AB102+VLOOKUP($AC$2,一级属性!$E$41:$P$64,COLUMNS(一级属性!$E$41:H$64),0)*($AB102+0.25*IF($AB102&lt;10,1,ROUNDDOWN($AB102,-1)))+VLOOKUP($AC$2,宝石属性!$B$43:$M$66,COLUMNS(宝石属性!$B$43:E$66),0)*10*VLOOKUP(ROUNDDOWN($AB102,-1),宝石属性!$B$25:$N$41,2,0)*VLOOKUP(ROUNDDOWN($AB102,-1),宝石属性!$B$25:$N$41,3,0)+VLOOKUP($AC$2,职业被动!$B$6:$M$29,COLUMNS(职业被动!$B$6:E$29),0)*$AB102,0)</f>
        <v>2423</v>
      </c>
      <c r="AE102" s="9">
        <f>ROUND(属性投放!F$4+装备属性!F$4*IF($AB102&lt;10,1,ROUNDDOWN($AB102,-1))+SUM(属性投放!G$37:G$45)*$AB102+VLOOKUP($AC$2,一级属性!$E$41:$P$64,COLUMNS(一级属性!$E$41:I$64),0)*($AB102+0.25*IF($AB102&lt;10,1,ROUNDDOWN($AB102,-1)))+VLOOKUP($AC$2,宝石属性!$B$43:$M$66,COLUMNS(宝石属性!$B$43:F$66),0)*10*VLOOKUP(ROUNDDOWN($AB102,-1),宝石属性!$B$25:$N$41,2,0)*VLOOKUP(ROUNDDOWN($AB102,-1),宝石属性!$B$25:$N$41,3,0)+VLOOKUP($AC$2,职业被动!$B$6:$M$29,COLUMNS(职业被动!$B$6:F$29),0)*$AB102,0)</f>
        <v>1682</v>
      </c>
      <c r="AF102" s="9">
        <f>ROUND(属性投放!G$4+装备属性!G$4*IF($AB102&lt;10,1,ROUNDDOWN($AB102,-1))+SUM(属性投放!H$37:H$45)*$AB102+VLOOKUP($AC$2,一级属性!$E$41:$P$64,COLUMNS(一级属性!$E$41:J$64),0)*($AB102+0.25*IF($AB102&lt;10,1,ROUNDDOWN($AB102,-1)))+VLOOKUP($AC$2,宝石属性!$B$43:$M$66,COLUMNS(宝石属性!$B$43:G$66),0)*10*VLOOKUP(ROUNDDOWN($AB102,-1),宝石属性!$B$25:$N$41,2,0)*VLOOKUP(ROUNDDOWN($AB102,-1),宝石属性!$B$25:$N$41,3,0)+VLOOKUP($AC$2,职业被动!$B$6:$M$29,COLUMNS(职业被动!$B$6:G$29),0)*$AB102,0)</f>
        <v>1174</v>
      </c>
      <c r="AG102" s="9">
        <f>ROUND(属性投放!H$4+装备属性!H$4*IF($AB102&lt;10,1,ROUNDDOWN($AB102,-1))+SUM(属性投放!I$37:I$45)*$AB102+VLOOKUP($AC$2,一级属性!$E$41:$P$64,COLUMNS(一级属性!$E$41:K$64),0)*($AB102+0.25*IF($AB102&lt;10,1,ROUNDDOWN($AB102,-1)))+VLOOKUP($AC$2,宝石属性!$B$43:$M$66,COLUMNS(宝石属性!$B$43:H$66),0)*10*VLOOKUP(ROUNDDOWN($AB102,-1),宝石属性!$B$25:$N$41,2,0)*VLOOKUP(ROUNDDOWN($AB102,-1),宝石属性!$B$25:$N$41,3,0)+VLOOKUP($AC$2,职业被动!$B$6:$M$29,COLUMNS(职业被动!$B$6:H$29),0)*$AB102,0)</f>
        <v>647</v>
      </c>
      <c r="AH102" s="9">
        <f>ROUND(属性投放!I$4+装备属性!I$4*IF($AB102&lt;10,1,ROUNDDOWN($AB102,-1))+SUM(属性投放!J$37:J$45)*$AB102+VLOOKUP($AC$2,一级属性!$E$41:$P$64,COLUMNS(一级属性!$E$41:L$64),0)*($AB102+0.25*IF($AB102&lt;10,1,ROUNDDOWN($AB102,-1)))+VLOOKUP($AC$2,宝石属性!$B$43:$M$66,COLUMNS(宝石属性!$B$43:I$66),0)*10*VLOOKUP(ROUNDDOWN($AB102,-1),宝石属性!$B$25:$N$41,2,0)*VLOOKUP(ROUNDDOWN($AB102,-1),宝石属性!$B$25:$N$41,3,0)+VLOOKUP($AC$2,职业被动!$B$6:$M$29,COLUMNS(职业被动!$B$6:I$29),0)*$AB102,0)</f>
        <v>1093</v>
      </c>
      <c r="AI102" s="9">
        <f>ROUND(属性投放!J$4+装备属性!J$4*IF($AB102&lt;10,1,ROUNDDOWN($AB102,-1))+SUM(属性投放!K$37:K$45)*$AB102+VLOOKUP($AC$2,一级属性!$E$41:$P$64,COLUMNS(一级属性!$E$41:M$64),0)*($AB102+0.25*IF($AB102&lt;10,1,ROUNDDOWN($AB102,-1)))+VLOOKUP($AC$2,宝石属性!$B$43:$M$66,COLUMNS(宝石属性!$B$43:J$66),0)*10*VLOOKUP(ROUNDDOWN($AB102,-1),宝石属性!$B$25:$N$41,2,0)*VLOOKUP(ROUNDDOWN($AB102,-1),宝石属性!$B$25:$N$41,3,0)+VLOOKUP($AC$2,职业被动!$B$6:$M$29,COLUMNS(职业被动!$B$6:J$29),0)*$AB102,0)</f>
        <v>735</v>
      </c>
      <c r="AJ102" s="9">
        <f>ROUND(属性投放!K$4+装备属性!K$4*IF($AB102&lt;10,1,ROUNDDOWN($AB102,-1))+SUM(属性投放!L$37:L$45)*$AB102+VLOOKUP($AC$2,一级属性!$E$41:$P$64,COLUMNS(一级属性!$E$41:N$64),0)*($AB102+0.25*IF($AB102&lt;10,1,ROUNDDOWN($AB102,-1)))+VLOOKUP($AC$2,宝石属性!$B$43:$M$66,COLUMNS(宝石属性!$B$43:K$66),0)*10*VLOOKUP(ROUNDDOWN($AB102,-1),宝石属性!$B$25:$N$41,2,0)*VLOOKUP(ROUNDDOWN($AB102,-1),宝石属性!$B$25:$N$41,3,0)+VLOOKUP($AC$2,职业被动!$B$6:$M$29,COLUMNS(职业被动!$B$6:K$29),0)*$AB102,0)</f>
        <v>340</v>
      </c>
      <c r="AK102" s="9">
        <f>ROUND(属性投放!L$4+装备属性!L$4*IF($AB102&lt;10,1,ROUNDDOWN($AB102,-1))+SUM(属性投放!M$37:M$45)*$AB102+VLOOKUP($AC$2,一级属性!$E$41:$P$64,COLUMNS(一级属性!$E$41:O$64),0)*($AB102+0.25*IF($AB102&lt;10,1,ROUNDDOWN($AB102,-1)))+VLOOKUP($AC$2,宝石属性!$B$43:$M$66,COLUMNS(宝石属性!$B$43:L$66),0)*10*VLOOKUP(ROUNDDOWN($AB102,-1),宝石属性!$B$25:$N$41,2,0)*VLOOKUP(ROUNDDOWN($AB102,-1),宝石属性!$B$25:$N$41,3,0)+VLOOKUP($AC$2,职业被动!$B$6:$M$29,COLUMNS(职业被动!$B$6:L$29),0)*$AB102,0)</f>
        <v>30</v>
      </c>
      <c r="AL102" s="9">
        <f>ROUND(属性投放!M$4+装备属性!M$4*IF($AB102&lt;10,1,ROUNDDOWN($AB102,-1))+SUM(属性投放!N$37:N$45)*$AB102+VLOOKUP($AC$2,一级属性!$E$41:$P$64,COLUMNS(一级属性!$E$41:P$64),0)*($AB102+0.25*IF($AB102&lt;10,1,ROUNDDOWN($AB102,-1)))+VLOOKUP($AC$2,宝石属性!$B$43:$M$66,COLUMNS(宝石属性!$B$43:M$66),0)*10*VLOOKUP(ROUNDDOWN($AB102,-1),宝石属性!$B$25:$N$41,2,0)*VLOOKUP(ROUNDDOWN($AB102,-1),宝石属性!$B$25:$N$41,3,0)+VLOOKUP($AC$2,职业被动!$B$6:$M$29,COLUMNS(职业被动!$B$6:M$29),0)*$AB102,0)</f>
        <v>1100</v>
      </c>
      <c r="AM102" s="48">
        <f>属性价值和能力评分!$F$9+ROUND(属性价值和能力评分!$F$38*10,0)*AB102+ROUND((SUM(装备属性!$W$9:$W$14)+属性价值和能力评分!$F$38*1.25+1.4+2.8)*IF(AB102&lt;10,1,ROUNDDOWN(AB102,-1)),0)+15*VLOOKUP(ROUNDDOWN(AB102,-1),宝石属性!$B$26:$D$41,2,0)*6*VLOOKUP(ROUNDDOWN(AB102,-1),宝石属性!$B$26:$D$41,3,0)+(属性价值和能力评分!$F$49*9+属性价值和能力评分!$F$50*2+属性价值和能力评分!$F$53*8/5)*AB102</f>
        <v>18434</v>
      </c>
      <c r="AO102" s="1">
        <v>99</v>
      </c>
      <c r="AP102" s="9">
        <f>ROUND(属性投放!D$4+装备属性!D$4*IF($AO102&lt;10,1,ROUNDDOWN($AO102,-1))+SUM(属性投放!E$37:E$45)*$AO102+VLOOKUP($AP$2,一级属性!$E$41:$P$64,COLUMNS(一级属性!$E$41:G$64),0)*($AO102+0.25*IF($AO102&lt;10,1,ROUNDDOWN($AO102,-1)))+VLOOKUP($AP$2,宝石属性!$B$43:$M$66,COLUMNS(宝石属性!$B$43:D$66),0)*10*VLOOKUP(ROUNDDOWN($AO102,-1),宝石属性!$B$25:$N$41,2,0)*VLOOKUP(ROUNDDOWN($AO102,-1),宝石属性!$B$25:$N$41,3,0)+VLOOKUP($AP$2,职业被动!$B$6:$M$29,COLUMNS(职业被动!$B$6:D$29),0)*$AO102,0)</f>
        <v>6418</v>
      </c>
      <c r="AQ102" s="9">
        <f>ROUND(属性投放!E$4+装备属性!E$4*IF($AO102&lt;10,1,ROUNDDOWN($AO102,-1))+SUM(属性投放!F$37:F$45)*$AO102+VLOOKUP($AP$2,一级属性!$E$41:$P$64,COLUMNS(一级属性!$E$41:H$64),0)*($AO102+0.25*IF($AO102&lt;10,1,ROUNDDOWN($AO102,-1)))+VLOOKUP($AP$2,宝石属性!$B$43:$M$66,COLUMNS(宝石属性!$B$43:E$66),0)*10*VLOOKUP(ROUNDDOWN($AO102,-1),宝石属性!$B$25:$N$41,2,0)*VLOOKUP(ROUNDDOWN($AO102,-1),宝石属性!$B$25:$N$41,3,0)+VLOOKUP($AP$2,职业被动!$B$6:$M$29,COLUMNS(职业被动!$B$6:E$29),0)*$AO102,0)</f>
        <v>4246</v>
      </c>
      <c r="AR102" s="9">
        <f>ROUND(属性投放!F$4+装备属性!F$4*IF($AO102&lt;10,1,ROUNDDOWN($AO102,-1))+SUM(属性投放!G$37:G$45)*$AO102+VLOOKUP($AP$2,一级属性!$E$41:$P$64,COLUMNS(一级属性!$E$41:I$64),0)*($AO102+0.25*IF($AO102&lt;10,1,ROUNDDOWN($AO102,-1)))+VLOOKUP($AP$2,宝石属性!$B$43:$M$66,COLUMNS(宝石属性!$B$43:F$66),0)*10*VLOOKUP(ROUNDDOWN($AO102,-1),宝石属性!$B$25:$N$41,2,0)*VLOOKUP(ROUNDDOWN($AO102,-1),宝石属性!$B$25:$N$41,3,0)+VLOOKUP($AP$2,职业被动!$B$6:$M$29,COLUMNS(职业被动!$B$6:F$29),0)*$AO102,0)</f>
        <v>1036</v>
      </c>
      <c r="AS102" s="9">
        <f>ROUND(属性投放!G$4+装备属性!G$4*IF($AO102&lt;10,1,ROUNDDOWN($AO102,-1))+SUM(属性投放!H$37:H$45)*$AO102+VLOOKUP($AP$2,一级属性!$E$41:$P$64,COLUMNS(一级属性!$E$41:J$64),0)*($AO102+0.25*IF($AO102&lt;10,1,ROUNDDOWN($AO102,-1)))+VLOOKUP($AP$2,宝石属性!$B$43:$M$66,COLUMNS(宝石属性!$B$43:G$66),0)*10*VLOOKUP(ROUNDDOWN($AO102,-1),宝石属性!$B$25:$N$41,2,0)*VLOOKUP(ROUNDDOWN($AO102,-1),宝石属性!$B$25:$N$41,3,0)+VLOOKUP($AP$2,职业被动!$B$6:$M$29,COLUMNS(职业被动!$B$6:G$29),0)*$AO102,0)</f>
        <v>976</v>
      </c>
      <c r="AT102" s="9">
        <f>ROUND(属性投放!H$4+装备属性!H$4*IF($AO102&lt;10,1,ROUNDDOWN($AO102,-1))+SUM(属性投放!I$37:I$45)*$AO102+VLOOKUP($AP$2,一级属性!$E$41:$P$64,COLUMNS(一级属性!$E$41:K$64),0)*($AO102+0.25*IF($AO102&lt;10,1,ROUNDDOWN($AO102,-1)))+VLOOKUP($AP$2,宝石属性!$B$43:$M$66,COLUMNS(宝石属性!$B$43:H$66),0)*10*VLOOKUP(ROUNDDOWN($AO102,-1),宝石属性!$B$25:$N$41,2,0)*VLOOKUP(ROUNDDOWN($AO102,-1),宝石属性!$B$25:$N$41,3,0)+VLOOKUP($AP$2,职业被动!$B$6:$M$29,COLUMNS(职业被动!$B$6:H$29),0)*$AO102,0)</f>
        <v>1012</v>
      </c>
      <c r="AU102" s="9">
        <f>ROUND(属性投放!I$4+装备属性!I$4*IF($AO102&lt;10,1,ROUNDDOWN($AO102,-1))+SUM(属性投放!J$37:J$45)*$AO102+VLOOKUP($AP$2,一级属性!$E$41:$P$64,COLUMNS(一级属性!$E$41:L$64),0)*($AO102+0.25*IF($AO102&lt;10,1,ROUNDDOWN($AO102,-1)))+VLOOKUP($AP$2,宝石属性!$B$43:$M$66,COLUMNS(宝石属性!$B$43:I$66),0)*10*VLOOKUP(ROUNDDOWN($AO102,-1),宝石属性!$B$25:$N$41,2,0)*VLOOKUP(ROUNDDOWN($AO102,-1),宝石属性!$B$25:$N$41,3,0)+VLOOKUP($AP$2,职业被动!$B$6:$M$29,COLUMNS(职业被动!$B$6:I$29),0)*$AO102,0)</f>
        <v>1166</v>
      </c>
      <c r="AV102" s="9">
        <f>ROUND(属性投放!J$4+装备属性!J$4*IF($AO102&lt;10,1,ROUNDDOWN($AO102,-1))+SUM(属性投放!K$37:K$45)*$AO102+VLOOKUP($AP$2,一级属性!$E$41:$P$64,COLUMNS(一级属性!$E$41:M$64),0)*($AO102+0.25*IF($AO102&lt;10,1,ROUNDDOWN($AO102,-1)))+VLOOKUP($AP$2,宝石属性!$B$43:$M$66,COLUMNS(宝石属性!$B$43:J$66),0)*10*VLOOKUP(ROUNDDOWN($AO102,-1),宝石属性!$B$25:$N$41,2,0)*VLOOKUP(ROUNDDOWN($AO102,-1),宝石属性!$B$25:$N$41,3,0)+VLOOKUP($AP$2,职业被动!$B$6:$M$29,COLUMNS(职业被动!$B$6:J$29),0)*$AO102,0)</f>
        <v>820</v>
      </c>
      <c r="AW102" s="9">
        <f>ROUND(属性投放!K$4+装备属性!K$4*IF($AO102&lt;10,1,ROUNDDOWN($AO102,-1))+SUM(属性投放!L$37:L$45)*$AO102+VLOOKUP($AP$2,一级属性!$E$41:$P$64,COLUMNS(一级属性!$E$41:N$64),0)*($AO102+0.25*IF($AO102&lt;10,1,ROUNDDOWN($AO102,-1)))+VLOOKUP($AP$2,宝石属性!$B$43:$M$66,COLUMNS(宝石属性!$B$43:K$66),0)*10*VLOOKUP(ROUNDDOWN($AO102,-1),宝石属性!$B$25:$N$41,2,0)*VLOOKUP(ROUNDDOWN($AO102,-1),宝石属性!$B$25:$N$41,3,0)+VLOOKUP($AP$2,职业被动!$B$6:$M$29,COLUMNS(职业被动!$B$6:K$29),0)*$AO102,0)</f>
        <v>340</v>
      </c>
      <c r="AX102" s="9">
        <f>ROUND(属性投放!L$4+装备属性!L$4*IF($AO102&lt;10,1,ROUNDDOWN($AO102,-1))+SUM(属性投放!M$37:M$45)*$AO102+VLOOKUP($AP$2,一级属性!$E$41:$P$64,COLUMNS(一级属性!$E$41:O$64),0)*($AO102+0.25*IF($AO102&lt;10,1,ROUNDDOWN($AO102,-1)))+VLOOKUP($AP$2,宝石属性!$B$43:$M$66,COLUMNS(宝石属性!$B$43:L$66),0)*10*VLOOKUP(ROUNDDOWN($AO102,-1),宝石属性!$B$25:$N$41,2,0)*VLOOKUP(ROUNDDOWN($AO102,-1),宝石属性!$B$25:$N$41,3,0)+VLOOKUP($AP$2,职业被动!$B$6:$M$29,COLUMNS(职业被动!$B$6:L$29),0)*$AO102,0)</f>
        <v>1080</v>
      </c>
      <c r="AY102" s="9">
        <f>ROUND(属性投放!M$4+装备属性!M$4*IF($AO102&lt;10,1,ROUNDDOWN($AO102,-1))+SUM(属性投放!N$37:N$45)*$AO102+VLOOKUP($AP$2,一级属性!$E$41:$P$64,COLUMNS(一级属性!$E$41:P$64),0)*($AO102+0.25*IF($AO102&lt;10,1,ROUNDDOWN($AO102,-1)))+VLOOKUP($AP$2,宝石属性!$B$43:$M$66,COLUMNS(宝石属性!$B$43:M$66),0)*10*VLOOKUP(ROUNDDOWN($AO102,-1),宝石属性!$B$25:$N$41,2,0)*VLOOKUP(ROUNDDOWN($AO102,-1),宝石属性!$B$25:$N$41,3,0)+VLOOKUP($AP$2,职业被动!$B$6:$M$29,COLUMNS(职业被动!$B$6:M$29),0)*$AO102,0)</f>
        <v>1100</v>
      </c>
      <c r="AZ102" s="48">
        <f>属性价值和能力评分!$F$9+ROUND(属性价值和能力评分!$F$38*10,0)*AO102+ROUND((SUM(装备属性!$W$9:$W$14)+属性价值和能力评分!$F$38*1.25+1.4+2.8)*IF(AO102&lt;10,1,ROUNDDOWN(AO102,-1)),0)+15*VLOOKUP(ROUNDDOWN(AO102,-1),宝石属性!$B$26:$D$41,2,0)*6*VLOOKUP(ROUNDDOWN(AO102,-1),宝石属性!$B$26:$D$41,3,0)+(属性价值和能力评分!$F$49*9+属性价值和能力评分!$F$50*2+属性价值和能力评分!$F$53*8/5)*AO102</f>
        <v>18434</v>
      </c>
      <c r="BB102" s="1">
        <v>99</v>
      </c>
      <c r="BC102" s="9">
        <f>ROUND(属性投放!D$4+装备属性!D$4*IF($BB102&lt;10,1,ROUNDDOWN($BB102,-1))+SUM(属性投放!E$37:E$45)*$BB102+VLOOKUP($BC$2,一级属性!$E$41:$P$64,COLUMNS(一级属性!$E$41:G$64),0)*($BB102+0.25*IF($BB102&lt;10,1,ROUNDDOWN($BB102,-1)))+VLOOKUP($BC$2,宝石属性!$B$43:$M$66,COLUMNS(宝石属性!$B$43:D$66),0)*10*VLOOKUP(ROUNDDOWN($BB102,-1),宝石属性!$B$25:$N$41,2,0)*VLOOKUP(ROUNDDOWN($BB102,-1),宝石属性!$B$25:$N$41,3,0)+VLOOKUP($BC$2,职业被动!$B$6:$M$29,COLUMNS(职业被动!$B$6:D$29),0)*$BB102,0)</f>
        <v>5725</v>
      </c>
      <c r="BD102" s="9">
        <f>ROUND(属性投放!E$4+装备属性!E$4*IF($BB102&lt;10,1,ROUNDDOWN($BB102,-1))+SUM(属性投放!F$37:F$45)*$BB102+VLOOKUP($BC$2,一级属性!$E$41:$P$64,COLUMNS(一级属性!$E$41:H$64),0)*($BB102+0.25*IF($BB102&lt;10,1,ROUNDDOWN($BB102,-1)))+VLOOKUP($BC$2,宝石属性!$B$43:$M$66,COLUMNS(宝石属性!$B$43:E$66),0)*10*VLOOKUP(ROUNDDOWN($BB102,-1),宝石属性!$B$25:$N$41,2,0)*VLOOKUP(ROUNDDOWN($BB102,-1),宝石属性!$B$25:$N$41,3,0)+VLOOKUP($BC$2,职业被动!$B$6:$M$29,COLUMNS(职业被动!$B$6:E$29),0)*$BB102,0)</f>
        <v>4853</v>
      </c>
      <c r="BE102" s="9">
        <f>ROUND(属性投放!F$4+装备属性!F$4*IF($BB102&lt;10,1,ROUNDDOWN($BB102,-1))+SUM(属性投放!G$37:G$45)*$BB102+VLOOKUP($BC$2,一级属性!$E$41:$P$64,COLUMNS(一级属性!$E$41:I$64),0)*($BB102+0.25*IF($BB102&lt;10,1,ROUNDDOWN($BB102,-1)))+VLOOKUP($BC$2,宝石属性!$B$43:$M$66,COLUMNS(宝石属性!$B$43:F$66),0)*10*VLOOKUP(ROUNDDOWN($BB102,-1),宝石属性!$B$25:$N$41,2,0)*VLOOKUP(ROUNDDOWN($BB102,-1),宝石属性!$B$25:$N$41,3,0)+VLOOKUP($BC$2,职业被动!$B$6:$M$29,COLUMNS(职业被动!$B$6:F$29),0)*$BB102,0)</f>
        <v>1036</v>
      </c>
      <c r="BF102" s="9">
        <f>ROUND(属性投放!G$4+装备属性!G$4*IF($BB102&lt;10,1,ROUNDDOWN($BB102,-1))+SUM(属性投放!H$37:H$45)*$BB102+VLOOKUP($BC$2,一级属性!$E$41:$P$64,COLUMNS(一级属性!$E$41:J$64),0)*($BB102+0.25*IF($BB102&lt;10,1,ROUNDDOWN($BB102,-1)))+VLOOKUP($BC$2,宝石属性!$B$43:$M$66,COLUMNS(宝石属性!$B$43:G$66),0)*10*VLOOKUP(ROUNDDOWN($BB102,-1),宝石属性!$B$25:$N$41,2,0)*VLOOKUP(ROUNDDOWN($BB102,-1),宝石属性!$B$25:$N$41,3,0)+VLOOKUP($BC$2,职业被动!$B$6:$M$29,COLUMNS(职业被动!$B$6:G$29),0)*$BB102,0)</f>
        <v>976</v>
      </c>
      <c r="BG102" s="9">
        <f>ROUND(属性投放!H$4+装备属性!H$4*IF($BB102&lt;10,1,ROUNDDOWN($BB102,-1))+SUM(属性投放!I$37:I$45)*$BB102+VLOOKUP($BC$2,一级属性!$E$41:$P$64,COLUMNS(一级属性!$E$41:K$64),0)*($BB102+0.25*IF($BB102&lt;10,1,ROUNDDOWN($BB102,-1)))+VLOOKUP($BC$2,宝石属性!$B$43:$M$66,COLUMNS(宝石属性!$B$43:H$66),0)*10*VLOOKUP(ROUNDDOWN($BB102,-1),宝石属性!$B$25:$N$41,2,0)*VLOOKUP(ROUNDDOWN($BB102,-1),宝石属性!$B$25:$N$41,3,0)+VLOOKUP($BC$2,职业被动!$B$6:$M$29,COLUMNS(职业被动!$B$6:H$29),0)*$BB102,0)</f>
        <v>1451</v>
      </c>
      <c r="BH102" s="9">
        <f>ROUND(属性投放!I$4+装备属性!I$4*IF($BB102&lt;10,1,ROUNDDOWN($BB102,-1))+SUM(属性投放!J$37:J$45)*$BB102+VLOOKUP($BC$2,一级属性!$E$41:$P$64,COLUMNS(一级属性!$E$41:L$64),0)*($BB102+0.25*IF($BB102&lt;10,1,ROUNDDOWN($BB102,-1)))+VLOOKUP($BC$2,宝石属性!$B$43:$M$66,COLUMNS(宝石属性!$B$43:I$66),0)*10*VLOOKUP(ROUNDDOWN($BB102,-1),宝石属性!$B$25:$N$41,2,0)*VLOOKUP(ROUNDDOWN($BB102,-1),宝石属性!$B$25:$N$41,3,0)+VLOOKUP($BC$2,职业被动!$B$6:$M$29,COLUMNS(职业被动!$B$6:I$29),0)*$BB102,0)</f>
        <v>1386</v>
      </c>
      <c r="BI102" s="9">
        <f>ROUND(属性投放!J$4+装备属性!J$4*IF($BB102&lt;10,1,ROUNDDOWN($BB102,-1))+SUM(属性投放!K$37:K$45)*$BB102+VLOOKUP($BC$2,一级属性!$E$41:$P$64,COLUMNS(一级属性!$E$41:M$64),0)*($BB102+0.25*IF($BB102&lt;10,1,ROUNDDOWN($BB102,-1)))+VLOOKUP($BC$2,宝石属性!$B$43:$M$66,COLUMNS(宝石属性!$B$43:J$66),0)*10*VLOOKUP(ROUNDDOWN($BB102,-1),宝石属性!$B$25:$N$41,2,0)*VLOOKUP(ROUNDDOWN($BB102,-1),宝石属性!$B$25:$N$41,3,0)+VLOOKUP($BC$2,职业被动!$B$6:$M$29,COLUMNS(职业被动!$B$6:J$29),0)*$BB102,0)</f>
        <v>638</v>
      </c>
      <c r="BJ102" s="9">
        <f>ROUND(属性投放!K$4+装备属性!K$4*IF($BB102&lt;10,1,ROUNDDOWN($BB102,-1))+SUM(属性投放!L$37:L$45)*$BB102+VLOOKUP($BC$2,一级属性!$E$41:$P$64,COLUMNS(一级属性!$E$41:N$64),0)*($BB102+0.25*IF($BB102&lt;10,1,ROUNDDOWN($BB102,-1)))+VLOOKUP($BC$2,宝石属性!$B$43:$M$66,COLUMNS(宝石属性!$B$43:K$66),0)*10*VLOOKUP(ROUNDDOWN($BB102,-1),宝石属性!$B$25:$N$41,2,0)*VLOOKUP(ROUNDDOWN($BB102,-1),宝石属性!$B$25:$N$41,3,0)+VLOOKUP($BC$2,职业被动!$B$6:$M$29,COLUMNS(职业被动!$B$6:K$29),0)*$BB102,0)</f>
        <v>340</v>
      </c>
      <c r="BK102" s="9">
        <f>ROUND(属性投放!L$4+装备属性!L$4*IF($BB102&lt;10,1,ROUNDDOWN($BB102,-1))+SUM(属性投放!M$37:M$45)*$BB102+VLOOKUP($BC$2,一级属性!$E$41:$P$64,COLUMNS(一级属性!$E$41:O$64),0)*($BB102+0.25*IF($BB102&lt;10,1,ROUNDDOWN($BB102,-1)))+VLOOKUP($BC$2,宝石属性!$B$43:$M$66,COLUMNS(宝石属性!$B$43:L$66),0)*10*VLOOKUP(ROUNDDOWN($BB102,-1),宝石属性!$B$25:$N$41,2,0)*VLOOKUP(ROUNDDOWN($BB102,-1),宝石属性!$B$25:$N$41,3,0)+VLOOKUP($BC$2,职业被动!$B$6:$M$29,COLUMNS(职业被动!$B$6:L$29),0)*$BB102,0)</f>
        <v>30</v>
      </c>
      <c r="BL102" s="9">
        <f>ROUND(属性投放!M$4+装备属性!M$4*IF($BB102&lt;10,1,ROUNDDOWN($BB102,-1))+SUM(属性投放!N$37:N$45)*$BB102+VLOOKUP($BC$2,一级属性!$E$41:$P$64,COLUMNS(一级属性!$E$41:P$64),0)*($BB102+0.25*IF($BB102&lt;10,1,ROUNDDOWN($BB102,-1)))+VLOOKUP($BC$2,宝石属性!$B$43:$M$66,COLUMNS(宝石属性!$B$43:M$66),0)*10*VLOOKUP(ROUNDDOWN($BB102,-1),宝石属性!$B$25:$N$41,2,0)*VLOOKUP(ROUNDDOWN($BB102,-1),宝石属性!$B$25:$N$41,3,0)+VLOOKUP($BC$2,职业被动!$B$6:$M$29,COLUMNS(职业被动!$B$6:M$29),0)*$BB102,0)</f>
        <v>1100</v>
      </c>
      <c r="BM102" s="48">
        <f>属性价值和能力评分!$F$9+ROUND(属性价值和能力评分!$F$38*10,0)*BB102+ROUND((SUM(装备属性!$W$9:$W$14)+属性价值和能力评分!$F$38*1.25+1.4+2.8)*IF(BB102&lt;10,1,ROUNDDOWN(BB102,-1)),0)+15*VLOOKUP(ROUNDDOWN(BB102,-1),宝石属性!$B$26:$D$41,2,0)*6*VLOOKUP(ROUNDDOWN(BB102,-1),宝石属性!$B$26:$D$41,3,0)+(属性价值和能力评分!$F$49*9+属性价值和能力评分!$F$50*2+属性价值和能力评分!$F$53*8/5)*BB102</f>
        <v>18434</v>
      </c>
      <c r="BO102" s="1">
        <v>99</v>
      </c>
      <c r="BP102" s="9">
        <f>ROUND(属性投放!D$4+装备属性!D$4*IF($BO102&lt;10,1,ROUNDDOWN($BO102,-1))+SUM(属性投放!E$37:E$45)*$BO102+VLOOKUP($BP$2,一级属性!$E$41:$P$64,COLUMNS(一级属性!$E$41:G$64),0)*($BO102+0.25*IF($BO102&lt;10,1,ROUNDDOWN($BO102,-1)))+VLOOKUP($BP$2,宝石属性!$B$43:$M$66,COLUMNS(宝石属性!$B$43:D$66),0)*10*VLOOKUP(ROUNDDOWN($BO102,-1),宝石属性!$B$25:$N$41,2,0)*VLOOKUP(ROUNDDOWN($BO102,-1),宝石属性!$B$25:$N$41,3,0)+VLOOKUP($BP$2,职业被动!$B$6:$M$29,COLUMNS(职业被动!$B$6:D$29),0)*$BO102,0)</f>
        <v>7111</v>
      </c>
      <c r="BQ102" s="9">
        <f>ROUND(属性投放!E$4+装备属性!E$4*IF($BO102&lt;10,1,ROUNDDOWN($BO102,-1))+SUM(属性投放!F$37:F$45)*$BO102+VLOOKUP($BP$2,一级属性!$E$41:$P$64,COLUMNS(一级属性!$E$41:H$64),0)*($BO102+0.25*IF($BO102&lt;10,1,ROUNDDOWN($BO102,-1)))+VLOOKUP($BP$2,宝石属性!$B$43:$M$66,COLUMNS(宝石属性!$B$43:E$66),0)*10*VLOOKUP(ROUNDDOWN($BO102,-1),宝石属性!$B$25:$N$41,2,0)*VLOOKUP(ROUNDDOWN($BO102,-1),宝石属性!$B$25:$N$41,3,0)+VLOOKUP($BP$2,职业被动!$B$6:$M$29,COLUMNS(职业被动!$B$6:E$29),0)*$BO102,0)</f>
        <v>4246</v>
      </c>
      <c r="BR102" s="9">
        <f>ROUND(属性投放!F$4+装备属性!F$4*IF($BO102&lt;10,1,ROUNDDOWN($BO102,-1))+SUM(属性投放!G$37:G$45)*$BO102+VLOOKUP($BP$2,一级属性!$E$41:$P$64,COLUMNS(一级属性!$E$41:I$64),0)*($BO102+0.25*IF($BO102&lt;10,1,ROUNDDOWN($BO102,-1)))+VLOOKUP($BP$2,宝石属性!$B$43:$M$66,COLUMNS(宝石属性!$B$43:F$66),0)*10*VLOOKUP(ROUNDDOWN($BO102,-1),宝石属性!$B$25:$N$41,2,0)*VLOOKUP(ROUNDDOWN($BO102,-1),宝石属性!$B$25:$N$41,3,0)+VLOOKUP($BP$2,职业被动!$B$6:$M$29,COLUMNS(职业被动!$B$6:F$29),0)*$BO102,0)</f>
        <v>1036</v>
      </c>
      <c r="BS102" s="9">
        <f>ROUND(属性投放!G$4+装备属性!G$4*IF($BO102&lt;10,1,ROUNDDOWN($BO102,-1))+SUM(属性投放!H$37:H$45)*$BO102+VLOOKUP($BP$2,一级属性!$E$41:$P$64,COLUMNS(一级属性!$E$41:J$64),0)*($BO102+0.25*IF($BO102&lt;10,1,ROUNDDOWN($BO102,-1)))+VLOOKUP($BP$2,宝石属性!$B$43:$M$66,COLUMNS(宝石属性!$B$43:G$66),0)*10*VLOOKUP(ROUNDDOWN($BO102,-1),宝石属性!$B$25:$N$41,2,0)*VLOOKUP(ROUNDDOWN($BO102,-1),宝石属性!$B$25:$N$41,3,0)+VLOOKUP($BP$2,职业被动!$B$6:$M$29,COLUMNS(职业被动!$B$6:G$29),0)*$BO102,0)</f>
        <v>976</v>
      </c>
      <c r="BT102" s="9">
        <f>ROUND(属性投放!H$4+装备属性!H$4*IF($BO102&lt;10,1,ROUNDDOWN($BO102,-1))+SUM(属性投放!I$37:I$45)*$BO102+VLOOKUP($BP$2,一级属性!$E$41:$P$64,COLUMNS(一级属性!$E$41:K$64),0)*($BO102+0.25*IF($BO102&lt;10,1,ROUNDDOWN($BO102,-1)))+VLOOKUP($BP$2,宝石属性!$B$43:$M$66,COLUMNS(宝石属性!$B$43:H$66),0)*10*VLOOKUP(ROUNDDOWN($BO102,-1),宝石属性!$B$25:$N$41,2,0)*VLOOKUP(ROUNDDOWN($BO102,-1),宝石属性!$B$25:$N$41,3,0)+VLOOKUP($BP$2,职业被动!$B$6:$M$29,COLUMNS(职业被动!$B$6:H$29),0)*$BO102,0)</f>
        <v>1111</v>
      </c>
      <c r="BU102" s="9">
        <f>ROUND(属性投放!I$4+装备属性!I$4*IF($BO102&lt;10,1,ROUNDDOWN($BO102,-1))+SUM(属性投放!J$37:J$45)*$BO102+VLOOKUP($BP$2,一级属性!$E$41:$P$64,COLUMNS(一级属性!$E$41:L$64),0)*($BO102+0.25*IF($BO102&lt;10,1,ROUNDDOWN($BO102,-1)))+VLOOKUP($BP$2,宝石属性!$B$43:$M$66,COLUMNS(宝石属性!$B$43:I$66),0)*10*VLOOKUP(ROUNDDOWN($BO102,-1),宝石属性!$B$25:$N$41,2,0)*VLOOKUP(ROUNDDOWN($BO102,-1),宝石属性!$B$25:$N$41,3,0)+VLOOKUP($BP$2,职业被动!$B$6:$M$29,COLUMNS(职业被动!$B$6:I$29),0)*$BO102,0)</f>
        <v>1166</v>
      </c>
      <c r="BV102" s="9">
        <f>ROUND(属性投放!J$4+装备属性!J$4*IF($BO102&lt;10,1,ROUNDDOWN($BO102,-1))+SUM(属性投放!K$37:K$45)*$BO102+VLOOKUP($BP$2,一级属性!$E$41:$P$64,COLUMNS(一级属性!$E$41:M$64),0)*($BO102+0.25*IF($BO102&lt;10,1,ROUNDDOWN($BO102,-1)))+VLOOKUP($BP$2,宝石属性!$B$43:$M$66,COLUMNS(宝石属性!$B$43:J$66),0)*10*VLOOKUP(ROUNDDOWN($BO102,-1),宝石属性!$B$25:$N$41,2,0)*VLOOKUP(ROUNDDOWN($BO102,-1),宝石属性!$B$25:$N$41,3,0)+VLOOKUP($BP$2,职业被动!$B$6:$M$29,COLUMNS(职业被动!$B$6:J$29),0)*$BO102,0)</f>
        <v>820</v>
      </c>
      <c r="BW102" s="9">
        <f>ROUND(属性投放!K$4+装备属性!K$4*IF($BO102&lt;10,1,ROUNDDOWN($BO102,-1))+SUM(属性投放!L$37:L$45)*$BO102+VLOOKUP($BP$2,一级属性!$E$41:$P$64,COLUMNS(一级属性!$E$41:N$64),0)*($BO102+0.25*IF($BO102&lt;10,1,ROUNDDOWN($BO102,-1)))+VLOOKUP($BP$2,宝石属性!$B$43:$M$66,COLUMNS(宝石属性!$B$43:K$66),0)*10*VLOOKUP(ROUNDDOWN($BO102,-1),宝石属性!$B$25:$N$41,2,0)*VLOOKUP(ROUNDDOWN($BO102,-1),宝石属性!$B$25:$N$41,3,0)+VLOOKUP($BP$2,职业被动!$B$6:$M$29,COLUMNS(职业被动!$B$6:K$29),0)*$BO102,0)</f>
        <v>500</v>
      </c>
      <c r="BX102" s="9">
        <f>ROUND(属性投放!L$4+装备属性!L$4*IF($BO102&lt;10,1,ROUNDDOWN($BO102,-1))+SUM(属性投放!M$37:M$45)*$BO102+VLOOKUP($BP$2,一级属性!$E$41:$P$64,COLUMNS(一级属性!$E$41:O$64),0)*($BO102+0.25*IF($BO102&lt;10,1,ROUNDDOWN($BO102,-1)))+VLOOKUP($BP$2,宝石属性!$B$43:$M$66,COLUMNS(宝石属性!$B$43:L$66),0)*10*VLOOKUP(ROUNDDOWN($BO102,-1),宝石属性!$B$25:$N$41,2,0)*VLOOKUP(ROUNDDOWN($BO102,-1),宝石属性!$B$25:$N$41,3,0)+VLOOKUP($BP$2,职业被动!$B$6:$M$29,COLUMNS(职业被动!$B$6:L$29),0)*$BO102,0)</f>
        <v>30</v>
      </c>
      <c r="BY102" s="9">
        <f>ROUND(属性投放!M$4+装备属性!M$4*IF($BO102&lt;10,1,ROUNDDOWN($BO102,-1))+SUM(属性投放!N$37:N$45)*$BO102+VLOOKUP($BP$2,一级属性!$E$41:$P$64,COLUMNS(一级属性!$E$41:P$64),0)*($BO102+0.25*IF($BO102&lt;10,1,ROUNDDOWN($BO102,-1)))+VLOOKUP($BP$2,宝石属性!$B$43:$M$66,COLUMNS(宝石属性!$B$43:M$66),0)*10*VLOOKUP(ROUNDDOWN($BO102,-1),宝石属性!$B$25:$N$41,2,0)*VLOOKUP(ROUNDDOWN($BO102,-1),宝石属性!$B$25:$N$41,3,0)+VLOOKUP($BP$2,职业被动!$B$6:$M$29,COLUMNS(职业被动!$B$6:M$29),0)*$BO102,0)</f>
        <v>1100</v>
      </c>
      <c r="BZ102" s="48">
        <f>属性价值和能力评分!$F$9+ROUND(属性价值和能力评分!$F$38*10,0)*BO102+ROUND((SUM(装备属性!$W$9:$W$14)+属性价值和能力评分!$F$38*1.25+1.4+2.8)*IF(BO102&lt;10,1,ROUNDDOWN(BO102,-1)),0)+15*VLOOKUP(ROUNDDOWN(BO102,-1),宝石属性!$B$26:$D$41,2,0)*6*VLOOKUP(ROUNDDOWN(BO102,-1),宝石属性!$B$26:$D$41,3,0)+(属性价值和能力评分!$F$49*9+属性价值和能力评分!$F$50*2+属性价值和能力评分!$F$53*8/5)*BO102</f>
        <v>18434</v>
      </c>
      <c r="CB102" s="1">
        <v>99</v>
      </c>
      <c r="CC102" s="9">
        <f>ROUND(属性投放!D$4+装备属性!D$4*IF($CB102&lt;10,1,ROUNDDOWN($CB102,-1))+SUM(属性投放!E$37:E$45)*$CB102+VLOOKUP($CC$2,一级属性!$E$41:$P$64,COLUMNS(一级属性!$E$41:G$64),0)*($CB102+0.25*IF($CB102&lt;10,1,ROUNDDOWN($CB102,-1)))+VLOOKUP($CC$2,宝石属性!$B$43:$M$66,COLUMNS(宝石属性!$B$43:D$66),0)*10*VLOOKUP(ROUNDDOWN($CB102,-1),宝石属性!$B$25:$N$41,2,0)*VLOOKUP(ROUNDDOWN($CB102,-1),宝石属性!$B$25:$N$41,3,0)+VLOOKUP($CC$2,职业被动!$B$6:$M$29,COLUMNS(职业被动!$B$6:D$29),0)*$CB102,0)</f>
        <v>4753</v>
      </c>
      <c r="CD102" s="9">
        <f>ROUND(属性投放!E$4+装备属性!E$4*IF($CB102&lt;10,1,ROUNDDOWN($CB102,-1))+SUM(属性投放!F$37:F$45)*$CB102+VLOOKUP($CC$2,一级属性!$E$41:$P$64,COLUMNS(一级属性!$E$41:H$64),0)*($CB102+0.25*IF($CB102&lt;10,1,ROUNDDOWN($CB102,-1)))+VLOOKUP($CC$2,宝石属性!$B$43:$M$66,COLUMNS(宝石属性!$B$43:E$66),0)*10*VLOOKUP(ROUNDDOWN($CB102,-1),宝石属性!$B$25:$N$41,2,0)*VLOOKUP(ROUNDDOWN($CB102,-1),宝石属性!$B$25:$N$41,3,0)+VLOOKUP($CC$2,职业被动!$B$6:$M$29,COLUMNS(职业被动!$B$6:E$29),0)*$CB102,0)</f>
        <v>2423</v>
      </c>
      <c r="CE102" s="9">
        <f>ROUND(属性投放!F$4+装备属性!F$4*IF($CB102&lt;10,1,ROUNDDOWN($CB102,-1))+SUM(属性投放!G$37:G$45)*$CB102+VLOOKUP($CC$2,一级属性!$E$41:$P$64,COLUMNS(一级属性!$E$41:I$64),0)*($CB102+0.25*IF($CB102&lt;10,1,ROUNDDOWN($CB102,-1)))+VLOOKUP($CC$2,宝石属性!$B$43:$M$66,COLUMNS(宝石属性!$B$43:F$66),0)*10*VLOOKUP(ROUNDDOWN($CB102,-1),宝石属性!$B$25:$N$41,2,0)*VLOOKUP(ROUNDDOWN($CB102,-1),宝石属性!$B$25:$N$41,3,0)+VLOOKUP($CC$2,职业被动!$B$6:$M$29,COLUMNS(职业被动!$B$6:F$29),0)*$CB102,0)</f>
        <v>2211</v>
      </c>
      <c r="CF102" s="9">
        <f>ROUND(属性投放!G$4+装备属性!G$4*IF($CB102&lt;10,1,ROUNDDOWN($CB102,-1))+SUM(属性投放!H$37:H$45)*$CB102+VLOOKUP($CC$2,一级属性!$E$41:$P$64,COLUMNS(一级属性!$E$41:J$64),0)*($CB102+0.25*IF($CB102&lt;10,1,ROUNDDOWN($CB102,-1)))+VLOOKUP($CC$2,宝石属性!$B$43:$M$66,COLUMNS(宝石属性!$B$43:G$66),0)*10*VLOOKUP(ROUNDDOWN($CB102,-1),宝石属性!$B$25:$N$41,2,0)*VLOOKUP(ROUNDDOWN($CB102,-1),宝石属性!$B$25:$N$41,3,0)+VLOOKUP($CC$2,职业被动!$B$6:$M$29,COLUMNS(职业被动!$B$6:G$29),0)*$CB102,0)</f>
        <v>1075</v>
      </c>
      <c r="CG102" s="9">
        <f>ROUND(属性投放!H$4+装备属性!H$4*IF($CB102&lt;10,1,ROUNDDOWN($CB102,-1))+SUM(属性投放!I$37:I$45)*$CB102+VLOOKUP($CC$2,一级属性!$E$41:$P$64,COLUMNS(一级属性!$E$41:K$64),0)*($CB102+0.25*IF($CB102&lt;10,1,ROUNDDOWN($CB102,-1)))+VLOOKUP($CC$2,宝石属性!$B$43:$M$66,COLUMNS(宝石属性!$B$43:H$66),0)*10*VLOOKUP(ROUNDDOWN($CB102,-1),宝石属性!$B$25:$N$41,2,0)*VLOOKUP(ROUNDDOWN($CB102,-1),宝石属性!$B$25:$N$41,3,0)+VLOOKUP($CC$2,职业被动!$B$6:$M$29,COLUMNS(职业被动!$B$6:H$29),0)*$CB102,0)</f>
        <v>647</v>
      </c>
      <c r="CH102" s="9">
        <f>ROUND(属性投放!I$4+装备属性!I$4*IF($CB102&lt;10,1,ROUNDDOWN($CB102,-1))+SUM(属性投放!J$37:J$45)*$CB102+VLOOKUP($CC$2,一级属性!$E$41:$P$64,COLUMNS(一级属性!$E$41:L$64),0)*($CB102+0.25*IF($CB102&lt;10,1,ROUNDDOWN($CB102,-1)))+VLOOKUP($CC$2,宝石属性!$B$43:$M$66,COLUMNS(宝石属性!$B$43:I$66),0)*10*VLOOKUP(ROUNDDOWN($CB102,-1),宝石属性!$B$25:$N$41,2,0)*VLOOKUP(ROUNDDOWN($CB102,-1),宝石属性!$B$25:$N$41,3,0)+VLOOKUP($CC$2,职业被动!$B$6:$M$29,COLUMNS(职业被动!$B$6:I$29),0)*$CB102,0)</f>
        <v>1117</v>
      </c>
      <c r="CI102" s="9">
        <f>ROUND(属性投放!J$4+装备属性!J$4*IF($CB102&lt;10,1,ROUNDDOWN($CB102,-1))+SUM(属性投放!K$37:K$45)*$CB102+VLOOKUP($CC$2,一级属性!$E$41:$P$64,COLUMNS(一级属性!$E$41:M$64),0)*($CB102+0.25*IF($CB102&lt;10,1,ROUNDDOWN($CB102,-1)))+VLOOKUP($CC$2,宝石属性!$B$43:$M$66,COLUMNS(宝石属性!$B$43:J$66),0)*10*VLOOKUP(ROUNDDOWN($CB102,-1),宝石属性!$B$25:$N$41,2,0)*VLOOKUP(ROUNDDOWN($CB102,-1),宝石属性!$B$25:$N$41,3,0)+VLOOKUP($CC$2,职业被动!$B$6:$M$29,COLUMNS(职业被动!$B$6:J$29),0)*$CB102,0)</f>
        <v>735</v>
      </c>
      <c r="CJ102" s="9">
        <f>ROUND(属性投放!K$4+装备属性!K$4*IF($CB102&lt;10,1,ROUNDDOWN($CB102,-1))+SUM(属性投放!L$37:L$45)*$CB102+VLOOKUP($CC$2,一级属性!$E$41:$P$64,COLUMNS(一级属性!$E$41:N$64),0)*($CB102+0.25*IF($CB102&lt;10,1,ROUNDDOWN($CB102,-1)))+VLOOKUP($CC$2,宝石属性!$B$43:$M$66,COLUMNS(宝石属性!$B$43:K$66),0)*10*VLOOKUP(ROUNDDOWN($CB102,-1),宝石属性!$B$25:$N$41,2,0)*VLOOKUP(ROUNDDOWN($CB102,-1),宝石属性!$B$25:$N$41,3,0)+VLOOKUP($CC$2,职业被动!$B$6:$M$29,COLUMNS(职业被动!$B$6:K$29),0)*$CB102,0)</f>
        <v>340</v>
      </c>
      <c r="CK102" s="9">
        <f>ROUND(属性投放!L$4+装备属性!L$4*IF($CB102&lt;10,1,ROUNDDOWN($CB102,-1))+SUM(属性投放!M$37:M$45)*$CB102+VLOOKUP($CC$2,一级属性!$E$41:$P$64,COLUMNS(一级属性!$E$41:O$64),0)*($CB102+0.25*IF($CB102&lt;10,1,ROUNDDOWN($CB102,-1)))+VLOOKUP($CC$2,宝石属性!$B$43:$M$66,COLUMNS(宝石属性!$B$43:L$66),0)*10*VLOOKUP(ROUNDDOWN($CB102,-1),宝石属性!$B$25:$N$41,2,0)*VLOOKUP(ROUNDDOWN($CB102,-1),宝石属性!$B$25:$N$41,3,0)+VLOOKUP($CC$2,职业被动!$B$6:$M$29,COLUMNS(职业被动!$B$6:L$29),0)*$CB102,0)</f>
        <v>30</v>
      </c>
      <c r="CL102" s="9">
        <f>ROUND(属性投放!M$4+装备属性!M$4*IF($CB102&lt;10,1,ROUNDDOWN($CB102,-1))+SUM(属性投放!N$37:N$45)*$CB102+VLOOKUP($CC$2,一级属性!$E$41:$P$64,COLUMNS(一级属性!$E$41:P$64),0)*($CB102+0.25*IF($CB102&lt;10,1,ROUNDDOWN($CB102,-1)))+VLOOKUP($CC$2,宝石属性!$B$43:$M$66,COLUMNS(宝石属性!$B$43:M$66),0)*10*VLOOKUP(ROUNDDOWN($CB102,-1),宝石属性!$B$25:$N$41,2,0)*VLOOKUP(ROUNDDOWN($CB102,-1),宝石属性!$B$25:$N$41,3,0)+VLOOKUP($CC$2,职业被动!$B$6:$M$29,COLUMNS(职业被动!$B$6:M$29),0)*$CB102,0)</f>
        <v>1020</v>
      </c>
      <c r="CM102" s="48">
        <f>属性价值和能力评分!$F$9+ROUND(属性价值和能力评分!$F$38*10,0)*CB102+ROUND((SUM(装备属性!$W$9:$W$14)+属性价值和能力评分!$F$38*1.25+1.4+2.8)*IF(CB102&lt;10,1,ROUNDDOWN(CB102,-1)),0)+15*VLOOKUP(ROUNDDOWN(CB102,-1),宝石属性!$B$26:$D$41,2,0)*6*VLOOKUP(ROUNDDOWN(CB102,-1),宝石属性!$B$26:$D$41,3,0)+(属性价值和能力评分!$F$49*9+属性价值和能力评分!$F$50*2+属性价值和能力评分!$F$53*8/5)*CB102</f>
        <v>18434</v>
      </c>
      <c r="CO102" s="1">
        <v>99</v>
      </c>
      <c r="CP102" s="9">
        <f>ROUND(属性投放!D$4+装备属性!D$4*IF($CO102&lt;10,1,ROUNDDOWN($CO102,-1))+SUM(属性投放!E$37:E$45)*$CO102+VLOOKUP($CP$2,一级属性!$E$41:$P$64,COLUMNS(一级属性!$E$41:G$64),0)*($CO102+0.25*IF($CO102&lt;10,1,ROUNDDOWN($CO102,-1)))+VLOOKUP($CP$2,宝石属性!$B$43:$M$66,COLUMNS(宝石属性!$B$43:D$66),0)*10*VLOOKUP(ROUNDDOWN($CO102,-1),宝石属性!$B$25:$N$41,2,0)*VLOOKUP(ROUNDDOWN($CO102,-1),宝石属性!$B$25:$N$41,3,0)+VLOOKUP($CP$2,职业被动!$B$6:$M$29,COLUMNS(职业被动!$B$6:D$29),0)*$CO102,0)</f>
        <v>4753</v>
      </c>
      <c r="CQ102" s="9">
        <f>ROUND(属性投放!E$4+装备属性!E$4*IF($CO102&lt;10,1,ROUNDDOWN($CO102,-1))+SUM(属性投放!F$37:F$45)*$CO102+VLOOKUP($CP$2,一级属性!$E$41:$P$64,COLUMNS(一级属性!$E$41:H$64),0)*($CO102+0.25*IF($CO102&lt;10,1,ROUNDDOWN($CO102,-1)))+VLOOKUP($CP$2,宝石属性!$B$43:$M$66,COLUMNS(宝石属性!$B$43:E$66),0)*10*VLOOKUP(ROUNDDOWN($CO102,-1),宝石属性!$B$25:$N$41,2,0)*VLOOKUP(ROUNDDOWN($CO102,-1),宝石属性!$B$25:$N$41,3,0)+VLOOKUP($CP$2,职业被动!$B$6:$M$29,COLUMNS(职业被动!$B$6:E$29),0)*$CO102,0)</f>
        <v>5461</v>
      </c>
      <c r="CR102" s="9">
        <f>ROUND(属性投放!F$4+装备属性!F$4*IF($CO102&lt;10,1,ROUNDDOWN($CO102,-1))+SUM(属性投放!G$37:G$45)*$CO102+VLOOKUP($CP$2,一级属性!$E$41:$P$64,COLUMNS(一级属性!$E$41:I$64),0)*($CO102+0.25*IF($CO102&lt;10,1,ROUNDDOWN($CO102,-1)))+VLOOKUP($CP$2,宝石属性!$B$43:$M$66,COLUMNS(宝石属性!$B$43:F$66),0)*10*VLOOKUP(ROUNDDOWN($CO102,-1),宝石属性!$B$25:$N$41,2,0)*VLOOKUP(ROUNDDOWN($CO102,-1),宝石属性!$B$25:$N$41,3,0)+VLOOKUP($CP$2,职业被动!$B$6:$M$29,COLUMNS(职业被动!$B$6:F$29),0)*$CO102,0)</f>
        <v>1036</v>
      </c>
      <c r="CS102" s="9">
        <f>ROUND(属性投放!G$4+装备属性!G$4*IF($CO102&lt;10,1,ROUNDDOWN($CO102,-1))+SUM(属性投放!H$37:H$45)*$CO102+VLOOKUP($CP$2,一级属性!$E$41:$P$64,COLUMNS(一级属性!$E$41:J$64),0)*($CO102+0.25*IF($CO102&lt;10,1,ROUNDDOWN($CO102,-1)))+VLOOKUP($CP$2,宝石属性!$B$43:$M$66,COLUMNS(宝石属性!$B$43:G$66),0)*10*VLOOKUP(ROUNDDOWN($CO102,-1),宝石属性!$B$25:$N$41,2,0)*VLOOKUP(ROUNDDOWN($CO102,-1),宝石属性!$B$25:$N$41,3,0)+VLOOKUP($CP$2,职业被动!$B$6:$M$29,COLUMNS(职业被动!$B$6:G$29),0)*$CO102,0)</f>
        <v>976</v>
      </c>
      <c r="CT102" s="9">
        <f>ROUND(属性投放!H$4+装备属性!H$4*IF($CO102&lt;10,1,ROUNDDOWN($CO102,-1))+SUM(属性投放!I$37:I$45)*$CO102+VLOOKUP($CP$2,一级属性!$E$41:$P$64,COLUMNS(一级属性!$E$41:K$64),0)*($CO102+0.25*IF($CO102&lt;10,1,ROUNDDOWN($CO102,-1)))+VLOOKUP($CP$2,宝石属性!$B$43:$M$66,COLUMNS(宝石属性!$B$43:H$66),0)*10*VLOOKUP(ROUNDDOWN($CO102,-1),宝石属性!$B$25:$N$41,2,0)*VLOOKUP(ROUNDDOWN($CO102,-1),宝石属性!$B$25:$N$41,3,0)+VLOOKUP($CP$2,职业被动!$B$6:$M$29,COLUMNS(职业被动!$B$6:H$29),0)*$CO102,0)</f>
        <v>1693</v>
      </c>
      <c r="CU102" s="9">
        <f>ROUND(属性投放!I$4+装备属性!I$4*IF($CO102&lt;10,1,ROUNDDOWN($CO102,-1))+SUM(属性投放!J$37:J$45)*$CO102+VLOOKUP($CP$2,一级属性!$E$41:$P$64,COLUMNS(一级属性!$E$41:L$64),0)*($CO102+0.25*IF($CO102&lt;10,1,ROUNDDOWN($CO102,-1)))+VLOOKUP($CP$2,宝石属性!$B$43:$M$66,COLUMNS(宝石属性!$B$43:I$66),0)*10*VLOOKUP(ROUNDDOWN($CO102,-1),宝石属性!$B$25:$N$41,2,0)*VLOOKUP(ROUNDDOWN($CO102,-1),宝石属性!$B$25:$N$41,3,0)+VLOOKUP($CP$2,职业被动!$B$6:$M$29,COLUMNS(职业被动!$B$6:I$29),0)*$CO102,0)</f>
        <v>1459</v>
      </c>
      <c r="CV102" s="9">
        <f>ROUND(属性投放!J$4+装备属性!J$4*IF($CO102&lt;10,1,ROUNDDOWN($CO102,-1))+SUM(属性投放!K$37:K$45)*$CO102+VLOOKUP($CP$2,一级属性!$E$41:$P$64,COLUMNS(一级属性!$E$41:M$64),0)*($CO102+0.25*IF($CO102&lt;10,1,ROUNDDOWN($CO102,-1)))+VLOOKUP($CP$2,宝石属性!$B$43:$M$66,COLUMNS(宝石属性!$B$43:J$66),0)*10*VLOOKUP(ROUNDDOWN($CO102,-1),宝石属性!$B$25:$N$41,2,0)*VLOOKUP(ROUNDDOWN($CO102,-1),宝石属性!$B$25:$N$41,3,0)+VLOOKUP($CP$2,职业被动!$B$6:$M$29,COLUMNS(职业被动!$B$6:J$29),0)*$CO102,0)</f>
        <v>614</v>
      </c>
      <c r="CW102" s="9">
        <f>ROUND(属性投放!K$4+装备属性!K$4*IF($CO102&lt;10,1,ROUNDDOWN($CO102,-1))+SUM(属性投放!L$37:L$45)*$CO102+VLOOKUP($CP$2,一级属性!$E$41:$P$64,COLUMNS(一级属性!$E$41:N$64),0)*($CO102+0.25*IF($CO102&lt;10,1,ROUNDDOWN($CO102,-1)))+VLOOKUP($CP$2,宝石属性!$B$43:$M$66,COLUMNS(宝石属性!$B$43:K$66),0)*10*VLOOKUP(ROUNDDOWN($CO102,-1),宝石属性!$B$25:$N$41,2,0)*VLOOKUP(ROUNDDOWN($CO102,-1),宝石属性!$B$25:$N$41,3,0)+VLOOKUP($CP$2,职业被动!$B$6:$M$29,COLUMNS(职业被动!$B$6:K$29),0)*$CO102,0)</f>
        <v>340</v>
      </c>
      <c r="CX102" s="9">
        <f>ROUND(属性投放!L$4+装备属性!L$4*IF($CO102&lt;10,1,ROUNDDOWN($CO102,-1))+SUM(属性投放!M$37:M$45)*$CO102+VLOOKUP($CP$2,一级属性!$E$41:$P$64,COLUMNS(一级属性!$E$41:O$64),0)*($CO102+0.25*IF($CO102&lt;10,1,ROUNDDOWN($CO102,-1)))+VLOOKUP($CP$2,宝石属性!$B$43:$M$66,COLUMNS(宝石属性!$B$43:L$66),0)*10*VLOOKUP(ROUNDDOWN($CO102,-1),宝石属性!$B$25:$N$41,2,0)*VLOOKUP(ROUNDDOWN($CO102,-1),宝石属性!$B$25:$N$41,3,0)+VLOOKUP($CP$2,职业被动!$B$6:$M$29,COLUMNS(职业被动!$B$6:L$29),0)*$CO102,0)</f>
        <v>30</v>
      </c>
      <c r="CY102" s="9">
        <f>ROUND(属性投放!M$4+装备属性!M$4*IF($CO102&lt;10,1,ROUNDDOWN($CO102,-1))+SUM(属性投放!N$37:N$45)*$CO102+VLOOKUP($CP$2,一级属性!$E$41:$P$64,COLUMNS(一级属性!$E$41:P$64),0)*($CO102+0.25*IF($CO102&lt;10,1,ROUNDDOWN($CO102,-1)))+VLOOKUP($CP$2,宝石属性!$B$43:$M$66,COLUMNS(宝石属性!$B$43:M$66),0)*10*VLOOKUP(ROUNDDOWN($CO102,-1),宝石属性!$B$25:$N$41,2,0)*VLOOKUP(ROUNDDOWN($CO102,-1),宝石属性!$B$25:$N$41,3,0)+VLOOKUP($CP$2,职业被动!$B$6:$M$29,COLUMNS(职业被动!$B$6:M$29),0)*$CO102,0)</f>
        <v>1020</v>
      </c>
      <c r="CZ102" s="48">
        <f>属性价值和能力评分!$F$9+ROUND(属性价值和能力评分!$F$38*10,0)*CO102+ROUND((SUM(装备属性!$W$9:$W$14)+属性价值和能力评分!$F$38*1.25+1.4+2.8)*IF(CO102&lt;10,1,ROUNDDOWN(CO102,-1)),0)+15*VLOOKUP(ROUNDDOWN(CO102,-1),宝石属性!$B$26:$D$41,2,0)*6*VLOOKUP(ROUNDDOWN(CO102,-1),宝石属性!$B$26:$D$41,3,0)+(属性价值和能力评分!$F$49*9+属性价值和能力评分!$F$50*2+属性价值和能力评分!$F$53*8/5)*CO102</f>
        <v>18434</v>
      </c>
      <c r="DB102" s="1">
        <v>99</v>
      </c>
      <c r="DC102" s="9">
        <f>ROUND(属性投放!D$4+装备属性!D$4*IF($DB102&lt;10,1,ROUNDDOWN($DB102,-1))+SUM(属性投放!E$37:E$45)*$DB102+VLOOKUP($DC$2,一级属性!$E$41:$P$64,COLUMNS(一级属性!$E$41:G$64),0)*($DB102+0.25*IF($DB102&lt;10,1,ROUNDDOWN($DB102,-1)))+VLOOKUP($DC$2,宝石属性!$B$43:$M$66,COLUMNS(宝石属性!$B$43:D$66),0)*10*VLOOKUP(ROUNDDOWN($DB102,-1),宝石属性!$B$25:$N$41,2,0)*VLOOKUP(ROUNDDOWN($DB102,-1),宝石属性!$B$25:$N$41,3,0)+VLOOKUP($DC$2,职业被动!$B$6:$M$29,COLUMNS(职业被动!$B$6:D$29),0)*$DB102,0)</f>
        <v>5446</v>
      </c>
      <c r="DD102" s="9">
        <f>ROUND(属性投放!E$4+装备属性!E$4*IF($DB102&lt;10,1,ROUNDDOWN($DB102,-1))+SUM(属性投放!F$37:F$45)*$DB102+VLOOKUP($DC$2,一级属性!$E$41:$P$64,COLUMNS(一级属性!$E$41:H$64),0)*($DB102+0.25*IF($DB102&lt;10,1,ROUNDDOWN($DB102,-1)))+VLOOKUP($DC$2,宝石属性!$B$43:$M$66,COLUMNS(宝石属性!$B$43:E$66),0)*10*VLOOKUP(ROUNDDOWN($DB102,-1),宝石属性!$B$25:$N$41,2,0)*VLOOKUP(ROUNDDOWN($DB102,-1),宝石属性!$B$25:$N$41,3,0)+VLOOKUP($DC$2,职业被动!$B$6:$M$29,COLUMNS(职业被动!$B$6:E$29),0)*$DB102,0)</f>
        <v>2423</v>
      </c>
      <c r="DE102" s="9">
        <f>ROUND(属性投放!F$4+装备属性!F$4*IF($DB102&lt;10,1,ROUNDDOWN($DB102,-1))+SUM(属性投放!G$37:G$45)*$DB102+VLOOKUP($DC$2,一级属性!$E$41:$P$64,COLUMNS(一级属性!$E$41:I$64),0)*($DB102+0.25*IF($DB102&lt;10,1,ROUNDDOWN($DB102,-1)))+VLOOKUP($DC$2,宝石属性!$B$43:$M$66,COLUMNS(宝石属性!$B$43:F$66),0)*10*VLOOKUP(ROUNDDOWN($DB102,-1),宝石属性!$B$25:$N$41,2,0)*VLOOKUP(ROUNDDOWN($DB102,-1),宝石属性!$B$25:$N$41,3,0)+VLOOKUP($DC$2,职业被动!$B$6:$M$29,COLUMNS(职业被动!$B$6:F$29),0)*$DB102,0)</f>
        <v>1036</v>
      </c>
      <c r="DF102" s="9">
        <f>ROUND(属性投放!G$4+装备属性!G$4*IF($DB102&lt;10,1,ROUNDDOWN($DB102,-1))+SUM(属性投放!H$37:H$45)*$DB102+VLOOKUP($DC$2,一级属性!$E$41:$P$64,COLUMNS(一级属性!$E$41:J$64),0)*($DB102+0.25*IF($DB102&lt;10,1,ROUNDDOWN($DB102,-1)))+VLOOKUP($DC$2,宝石属性!$B$43:$M$66,COLUMNS(宝石属性!$B$43:G$66),0)*10*VLOOKUP(ROUNDDOWN($DB102,-1),宝石属性!$B$25:$N$41,2,0)*VLOOKUP(ROUNDDOWN($DB102,-1),宝石属性!$B$25:$N$41,3,0)+VLOOKUP($DC$2,职业被动!$B$6:$M$29,COLUMNS(职业被动!$B$6:G$29),0)*$DB102,0)</f>
        <v>2750</v>
      </c>
      <c r="DG102" s="9">
        <f>ROUND(属性投放!H$4+装备属性!H$4*IF($DB102&lt;10,1,ROUNDDOWN($DB102,-1))+SUM(属性投放!I$37:I$45)*$DB102+VLOOKUP($DC$2,一级属性!$E$41:$P$64,COLUMNS(一级属性!$E$41:K$64),0)*($DB102+0.25*IF($DB102&lt;10,1,ROUNDDOWN($DB102,-1)))+VLOOKUP($DC$2,宝石属性!$B$43:$M$66,COLUMNS(宝石属性!$B$43:H$66),0)*10*VLOOKUP(ROUNDDOWN($DB102,-1),宝石属性!$B$25:$N$41,2,0)*VLOOKUP(ROUNDDOWN($DB102,-1),宝石属性!$B$25:$N$41,3,0)+VLOOKUP($DC$2,职业被动!$B$6:$M$29,COLUMNS(职业被动!$B$6:H$29),0)*$DB102,0)</f>
        <v>647</v>
      </c>
      <c r="DH102" s="9">
        <f>ROUND(属性投放!I$4+装备属性!I$4*IF($DB102&lt;10,1,ROUNDDOWN($DB102,-1))+SUM(属性投放!J$37:J$45)*$DB102+VLOOKUP($DC$2,一级属性!$E$41:$P$64,COLUMNS(一级属性!$E$41:L$64),0)*($DB102+0.25*IF($DB102&lt;10,1,ROUNDDOWN($DB102,-1)))+VLOOKUP($DC$2,宝石属性!$B$43:$M$66,COLUMNS(宝石属性!$B$43:I$66),0)*10*VLOOKUP(ROUNDDOWN($DB102,-1),宝石属性!$B$25:$N$41,2,0)*VLOOKUP(ROUNDDOWN($DB102,-1),宝石属性!$B$25:$N$41,3,0)+VLOOKUP($DC$2,职业被动!$B$6:$M$29,COLUMNS(职业被动!$B$6:I$29),0)*$DB102,0)</f>
        <v>996</v>
      </c>
      <c r="DI102" s="9">
        <f>ROUND(属性投放!J$4+装备属性!J$4*IF($DB102&lt;10,1,ROUNDDOWN($DB102,-1))+SUM(属性投放!K$37:K$45)*$DB102+VLOOKUP($DC$2,一级属性!$E$41:$P$64,COLUMNS(一级属性!$E$41:M$64),0)*($DB102+0.25*IF($DB102&lt;10,1,ROUNDDOWN($DB102,-1)))+VLOOKUP($DC$2,宝石属性!$B$43:$M$66,COLUMNS(宝石属性!$B$43:J$66),0)*10*VLOOKUP(ROUNDDOWN($DB102,-1),宝石属性!$B$25:$N$41,2,0)*VLOOKUP(ROUNDDOWN($DB102,-1),宝石属性!$B$25:$N$41,3,0)+VLOOKUP($DC$2,职业被动!$B$6:$M$29,COLUMNS(职业被动!$B$6:J$29),0)*$DB102,0)</f>
        <v>735</v>
      </c>
      <c r="DJ102" s="9">
        <f>ROUND(属性投放!K$4+装备属性!K$4*IF($DB102&lt;10,1,ROUNDDOWN($DB102,-1))+SUM(属性投放!L$37:L$45)*$DB102+VLOOKUP($DC$2,一级属性!$E$41:$P$64,COLUMNS(一级属性!$E$41:N$64),0)*($DB102+0.25*IF($DB102&lt;10,1,ROUNDDOWN($DB102,-1)))+VLOOKUP($DC$2,宝石属性!$B$43:$M$66,COLUMNS(宝石属性!$B$43:K$66),0)*10*VLOOKUP(ROUNDDOWN($DB102,-1),宝石属性!$B$25:$N$41,2,0)*VLOOKUP(ROUNDDOWN($DB102,-1),宝石属性!$B$25:$N$41,3,0)+VLOOKUP($DC$2,职业被动!$B$6:$M$29,COLUMNS(职业被动!$B$6:K$29),0)*$DB102,0)</f>
        <v>500</v>
      </c>
      <c r="DK102" s="9">
        <f>ROUND(属性投放!L$4+装备属性!L$4*IF($DB102&lt;10,1,ROUNDDOWN($DB102,-1))+SUM(属性投放!M$37:M$45)*$DB102+VLOOKUP($DC$2,一级属性!$E$41:$P$64,COLUMNS(一级属性!$E$41:O$64),0)*($DB102+0.25*IF($DB102&lt;10,1,ROUNDDOWN($DB102,-1)))+VLOOKUP($DC$2,宝石属性!$B$43:$M$66,COLUMNS(宝石属性!$B$43:L$66),0)*10*VLOOKUP(ROUNDDOWN($DB102,-1),宝石属性!$B$25:$N$41,2,0)*VLOOKUP(ROUNDDOWN($DB102,-1),宝石属性!$B$25:$N$41,3,0)+VLOOKUP($DC$2,职业被动!$B$6:$M$29,COLUMNS(职业被动!$B$6:L$29),0)*$DB102,0)</f>
        <v>30</v>
      </c>
      <c r="DL102" s="9">
        <f>ROUND(属性投放!M$4+装备属性!M$4*IF($DB102&lt;10,1,ROUNDDOWN($DB102,-1))+SUM(属性投放!N$37:N$45)*$DB102+VLOOKUP($DC$2,一级属性!$E$41:$P$64,COLUMNS(一级属性!$E$41:P$64),0)*($DB102+0.25*IF($DB102&lt;10,1,ROUNDDOWN($DB102,-1)))+VLOOKUP($DC$2,宝石属性!$B$43:$M$66,COLUMNS(宝石属性!$B$43:M$66),0)*10*VLOOKUP(ROUNDDOWN($DB102,-1),宝石属性!$B$25:$N$41,2,0)*VLOOKUP(ROUNDDOWN($DB102,-1),宝石属性!$B$25:$N$41,3,0)+VLOOKUP($DC$2,职业被动!$B$6:$M$29,COLUMNS(职业被动!$B$6:M$29),0)*$DB102,0)</f>
        <v>1020</v>
      </c>
      <c r="DM102" s="48">
        <f>属性价值和能力评分!$F$9+ROUND(属性价值和能力评分!$F$38*10,0)*DB102+ROUND((SUM(装备属性!$W$9:$W$14)+属性价值和能力评分!$F$38*1.25+1.4+2.8)*IF(DB102&lt;10,1,ROUNDDOWN(DB102,-1)),0)+15*VLOOKUP(ROUNDDOWN(DB102,-1),宝石属性!$B$26:$D$41,2,0)*6*VLOOKUP(ROUNDDOWN(DB102,-1),宝石属性!$B$26:$D$41,3,0)+(属性价值和能力评分!$F$49*9+属性价值和能力评分!$F$50*2+属性价值和能力评分!$F$53*8/5)*DB102</f>
        <v>18434</v>
      </c>
      <c r="DO102" s="1">
        <v>99</v>
      </c>
      <c r="DP102" s="9">
        <f>ROUND(属性投放!D$4+装备属性!D$4*IF($DO102&lt;10,1,ROUNDDOWN($DO102,-1))+SUM(属性投放!E$37:E$45)*$DO102+VLOOKUP($DP$2,一级属性!$E$41:$P$64,COLUMNS(一级属性!$E$41:G$64),0)*($DO102+0.25*IF($DO102&lt;10,1,ROUNDDOWN($DO102,-1)))+VLOOKUP($DP$2,宝石属性!$B$43:$M$66,COLUMNS(宝石属性!$B$43:D$66),0)*10*VLOOKUP(ROUNDDOWN($DO102,-1),宝石属性!$B$25:$N$41,2,0)*VLOOKUP(ROUNDDOWN($DO102,-1),宝石属性!$B$25:$N$41,3,0)+VLOOKUP($DP$2,职业被动!$B$6:$M$29,COLUMNS(职业被动!$B$6:D$29),0)*$DO102,0)</f>
        <v>11799</v>
      </c>
      <c r="DQ102" s="9">
        <f>ROUND(属性投放!E$4+装备属性!E$4*IF($DO102&lt;10,1,ROUNDDOWN($DO102,-1))+SUM(属性投放!F$37:F$45)*$DO102+VLOOKUP($DP$2,一级属性!$E$41:$P$64,COLUMNS(一级属性!$E$41:H$64),0)*($DO102+0.25*IF($DO102&lt;10,1,ROUNDDOWN($DO102,-1)))+VLOOKUP($DP$2,宝石属性!$B$43:$M$66,COLUMNS(宝石属性!$B$43:E$66),0)*10*VLOOKUP(ROUNDDOWN($DO102,-1),宝石属性!$B$25:$N$41,2,0)*VLOOKUP(ROUNDDOWN($DO102,-1),宝石属性!$B$25:$N$41,3,0)+VLOOKUP($DP$2,职业被动!$B$6:$M$29,COLUMNS(职业被动!$B$6:E$29),0)*$DO102,0)</f>
        <v>2423</v>
      </c>
      <c r="DR102" s="9">
        <f>ROUND(属性投放!F$4+装备属性!F$4*IF($DO102&lt;10,1,ROUNDDOWN($DO102,-1))+SUM(属性投放!G$37:G$45)*$DO102+VLOOKUP($DP$2,一级属性!$E$41:$P$64,COLUMNS(一级属性!$E$41:I$64),0)*($DO102+0.25*IF($DO102&lt;10,1,ROUNDDOWN($DO102,-1)))+VLOOKUP($DP$2,宝石属性!$B$43:$M$66,COLUMNS(宝石属性!$B$43:F$66),0)*10*VLOOKUP(ROUNDDOWN($DO102,-1),宝石属性!$B$25:$N$41,2,0)*VLOOKUP(ROUNDDOWN($DO102,-1),宝石属性!$B$25:$N$41,3,0)+VLOOKUP($DP$2,职业被动!$B$6:$M$29,COLUMNS(职业被动!$B$6:F$29),0)*$DO102,0)</f>
        <v>1036</v>
      </c>
      <c r="DS102" s="9">
        <f>ROUND(属性投放!G$4+装备属性!G$4*IF($DO102&lt;10,1,ROUNDDOWN($DO102,-1))+SUM(属性投放!H$37:H$45)*$DO102+VLOOKUP($DP$2,一级属性!$E$41:$P$64,COLUMNS(一级属性!$E$41:J$64),0)*($DO102+0.25*IF($DO102&lt;10,1,ROUNDDOWN($DO102,-1)))+VLOOKUP($DP$2,宝石属性!$B$43:$M$66,COLUMNS(宝石属性!$B$43:G$66),0)*10*VLOOKUP(ROUNDDOWN($DO102,-1),宝石属性!$B$25:$N$41,2,0)*VLOOKUP(ROUNDDOWN($DO102,-1),宝石属性!$B$25:$N$41,3,0)+VLOOKUP($DP$2,职业被动!$B$6:$M$29,COLUMNS(职业被动!$B$6:G$29),0)*$DO102,0)</f>
        <v>976</v>
      </c>
      <c r="DT102" s="9">
        <f>ROUND(属性投放!H$4+装备属性!H$4*IF($DO102&lt;10,1,ROUNDDOWN($DO102,-1))+SUM(属性投放!I$37:I$45)*$DO102+VLOOKUP($DP$2,一级属性!$E$41:$P$64,COLUMNS(一级属性!$E$41:K$64),0)*($DO102+0.25*IF($DO102&lt;10,1,ROUNDDOWN($DO102,-1)))+VLOOKUP($DP$2,宝石属性!$B$43:$M$66,COLUMNS(宝石属性!$B$43:H$66),0)*10*VLOOKUP(ROUNDDOWN($DO102,-1),宝石属性!$B$25:$N$41,2,0)*VLOOKUP(ROUNDDOWN($DO102,-1),宝石属性!$B$25:$N$41,3,0)+VLOOKUP($DP$2,职业被动!$B$6:$M$29,COLUMNS(职业被动!$B$6:H$29),0)*$DO102,0)</f>
        <v>746</v>
      </c>
      <c r="DU102" s="9">
        <f>ROUND(属性投放!I$4+装备属性!I$4*IF($DO102&lt;10,1,ROUNDDOWN($DO102,-1))+SUM(属性投放!J$37:J$45)*$DO102+VLOOKUP($DP$2,一级属性!$E$41:$P$64,COLUMNS(一级属性!$E$41:L$64),0)*($DO102+0.25*IF($DO102&lt;10,1,ROUNDDOWN($DO102,-1)))+VLOOKUP($DP$2,宝石属性!$B$43:$M$66,COLUMNS(宝石属性!$B$43:I$66),0)*10*VLOOKUP(ROUNDDOWN($DO102,-1),宝石属性!$B$25:$N$41,2,0)*VLOOKUP(ROUNDDOWN($DO102,-1),宝石属性!$B$25:$N$41,3,0)+VLOOKUP($DP$2,职业被动!$B$6:$M$29,COLUMNS(职业被动!$B$6:I$29),0)*$DO102,0)</f>
        <v>996</v>
      </c>
      <c r="DV102" s="9">
        <f>ROUND(属性投放!J$4+装备属性!J$4*IF($DO102&lt;10,1,ROUNDDOWN($DO102,-1))+SUM(属性投放!K$37:K$45)*$DO102+VLOOKUP($DP$2,一级属性!$E$41:$P$64,COLUMNS(一级属性!$E$41:M$64),0)*($DO102+0.25*IF($DO102&lt;10,1,ROUNDDOWN($DO102,-1)))+VLOOKUP($DP$2,宝石属性!$B$43:$M$66,COLUMNS(宝石属性!$B$43:J$66),0)*10*VLOOKUP(ROUNDDOWN($DO102,-1),宝石属性!$B$25:$N$41,2,0)*VLOOKUP(ROUNDDOWN($DO102,-1),宝石属性!$B$25:$N$41,3,0)+VLOOKUP($DP$2,职业被动!$B$6:$M$29,COLUMNS(职业被动!$B$6:J$29),0)*$DO102,0)</f>
        <v>735</v>
      </c>
      <c r="DW102" s="9">
        <f>ROUND(属性投放!K$4+装备属性!K$4*IF($DO102&lt;10,1,ROUNDDOWN($DO102,-1))+SUM(属性投放!L$37:L$45)*$DO102+VLOOKUP($DP$2,一级属性!$E$41:$P$64,COLUMNS(一级属性!$E$41:N$64),0)*($DO102+0.25*IF($DO102&lt;10,1,ROUNDDOWN($DO102,-1)))+VLOOKUP($DP$2,宝石属性!$B$43:$M$66,COLUMNS(宝石属性!$B$43:K$66),0)*10*VLOOKUP(ROUNDDOWN($DO102,-1),宝石属性!$B$25:$N$41,2,0)*VLOOKUP(ROUNDDOWN($DO102,-1),宝石属性!$B$25:$N$41,3,0)+VLOOKUP($DP$2,职业被动!$B$6:$M$29,COLUMNS(职业被动!$B$6:K$29),0)*$DO102,0)</f>
        <v>500</v>
      </c>
      <c r="DX102" s="9">
        <f>ROUND(属性投放!L$4+装备属性!L$4*IF($DO102&lt;10,1,ROUNDDOWN($DO102,-1))+SUM(属性投放!M$37:M$45)*$DO102+VLOOKUP($DP$2,一级属性!$E$41:$P$64,COLUMNS(一级属性!$E$41:O$64),0)*($DO102+0.25*IF($DO102&lt;10,1,ROUNDDOWN($DO102,-1)))+VLOOKUP($DP$2,宝石属性!$B$43:$M$66,COLUMNS(宝石属性!$B$43:L$66),0)*10*VLOOKUP(ROUNDDOWN($DO102,-1),宝石属性!$B$25:$N$41,2,0)*VLOOKUP(ROUNDDOWN($DO102,-1),宝石属性!$B$25:$N$41,3,0)+VLOOKUP($DP$2,职业被动!$B$6:$M$29,COLUMNS(职业被动!$B$6:L$29),0)*$DO102,0)</f>
        <v>30</v>
      </c>
      <c r="DY102" s="9">
        <f>ROUND(属性投放!M$4+装备属性!M$4*IF($DO102&lt;10,1,ROUNDDOWN($DO102,-1))+SUM(属性投放!N$37:N$45)*$DO102+VLOOKUP($DP$2,一级属性!$E$41:$P$64,COLUMNS(一级属性!$E$41:P$64),0)*($DO102+0.25*IF($DO102&lt;10,1,ROUNDDOWN($DO102,-1)))+VLOOKUP($DP$2,宝石属性!$B$43:$M$66,COLUMNS(宝石属性!$B$43:M$66),0)*10*VLOOKUP(ROUNDDOWN($DO102,-1),宝石属性!$B$25:$N$41,2,0)*VLOOKUP(ROUNDDOWN($DO102,-1),宝石属性!$B$25:$N$41,3,0)+VLOOKUP($DP$2,职业被动!$B$6:$M$29,COLUMNS(职业被动!$B$6:M$29),0)*$DO102,0)</f>
        <v>1020</v>
      </c>
      <c r="DZ102" s="48">
        <f>属性价值和能力评分!$F$9+ROUND(属性价值和能力评分!$F$38*10,0)*DO102+ROUND((SUM(装备属性!$W$9:$W$14)+属性价值和能力评分!$F$38*1.25+1.4+2.8)*IF(DO102&lt;10,1,ROUNDDOWN(DO102,-1)),0)+15*VLOOKUP(ROUNDDOWN(DO102,-1),宝石属性!$B$26:$D$41,2,0)*6*VLOOKUP(ROUNDDOWN(DO102,-1),宝石属性!$B$26:$D$41,3,0)+(属性价值和能力评分!$F$49*9+属性价值和能力评分!$F$50*2+属性价值和能力评分!$F$53*8/5)*DO102</f>
        <v>18434</v>
      </c>
      <c r="EA102" s="17"/>
      <c r="EB102" s="1">
        <v>99</v>
      </c>
      <c r="EC102" s="1">
        <f>ROUND(CC102/MAX(CE102/10,((CE102*(1+属性投放!$E$8)-CF102+属性投放!$F$8*EB102)*(1+属性投放!$G$8)*(1+属性投放!$H$8))),1)</f>
        <v>2.9</v>
      </c>
      <c r="ED102" s="1">
        <f>ROUND(CP102/MAX(CE102/10,((CE102*(1+属性投放!$E$8)-CS102+属性投放!$F$8*EB102)*(1+属性投放!$G$8)*(1+属性投放!$H$8))),1)</f>
        <v>2.7</v>
      </c>
      <c r="EE102" s="1">
        <f>ROUND(DC102/MAX(CE102/10,((CE102*(1+属性投放!$E$8)-DF102+属性投放!$F$8*EB102)*(1+属性投放!$G$8)*(1+属性投放!$H$8))),1)</f>
        <v>24.6</v>
      </c>
      <c r="EF102" s="1">
        <f>ROUND(DP102/MAX(CE102/10,((CE102*(1+属性投放!$E$8)-DS102+属性投放!$F$8*EB102)*(1+属性投放!$G$8)*(1+属性投放!$H$8))),1)</f>
        <v>6.8</v>
      </c>
      <c r="EH102" s="1">
        <f>ROUND(CC102/MAX(属性投放!$F$9*EB102,((CT102*(1+属性投放!$E$9)-CH102+属性投放!$F$9*EB102)*(1+属性投放!$G$9)*(1+属性投放!$H$9))),1)</f>
        <v>2.6</v>
      </c>
      <c r="EI102" s="1">
        <f>ROUND(CP102/MAX(属性投放!$F$9*EB102,((CT102*(1+属性投放!$E$9)-CU102+属性投放!$F$9*EB102)*(1+属性投放!$G$9)*(1+属性投放!$H$9))),1)</f>
        <v>3.3</v>
      </c>
      <c r="EJ102" s="1">
        <f>ROUND(DC102/MAX(属性投放!$F$9*EB102,((CT102*(1+属性投放!$E$9)-DH102+属性投放!$F$9*EB102)*(1+属性投放!$G$9)*(1+属性投放!$H$9))),1)</f>
        <v>2.8</v>
      </c>
      <c r="EK102" s="1">
        <f>ROUND(DP102/MAX(属性投放!$F$9*EB102,((CT102*(1+属性投放!$E$9)-DU102+属性投放!$F$9*EB102)*(1+属性投放!$G$9)*(1+属性投放!$H$9))),1)</f>
        <v>6</v>
      </c>
      <c r="EM102" s="1">
        <f>ROUND(CC102/((BW102*(1+属性投放!$E$10)+属性投放!$F$10*EB102)*(1+属性投放!$G$10)*(1+属性投放!$H$10)),1)</f>
        <v>5.6</v>
      </c>
      <c r="EN102" s="1">
        <f>ROUND(CP102/((BW102*(1+属性投放!$E$10)+属性投放!$F$10*EB102)*(1+属性投放!$G$10)*(1+属性投放!$H$10)),1)</f>
        <v>5.6</v>
      </c>
      <c r="EO102" s="1">
        <f>ROUND(DC102/((BW102*(1+属性投放!$E$10)+属性投放!$F$10*EB102)*(1+属性投放!$G$10)*(1+属性投放!$H$10)),1)</f>
        <v>6.4</v>
      </c>
      <c r="EP102" s="1">
        <f>ROUND(DP102/((BW102*(1+属性投放!$E$10)+属性投放!$F$10*EB102)*(1+属性投放!$G$10)*(1+属性投放!$H$10)),1)</f>
        <v>14</v>
      </c>
    </row>
    <row r="103" spans="2:146">
      <c r="B103" s="1">
        <v>100</v>
      </c>
      <c r="C103" s="9">
        <f>ROUND(属性投放!D$4+装备属性!D$4*IF($B103&lt;10,1,ROUNDDOWN($B103,-1))+SUM(属性投放!E$37:E$45)*$B103+VLOOKUP($C$2,一级属性!$E$41:$P$64,COLUMNS(一级属性!$E$41:G$64),0)*($B103+0.25*IF($B103&lt;10,1,ROUNDDOWN($B103,-1)))+VLOOKUP($C$2,宝石属性!$B$43:$M$66,COLUMNS(宝石属性!$B$43:D$66),0)*10*VLOOKUP(ROUNDDOWN($B103,-1),宝石属性!$B$25:$N$41,2,0)*VLOOKUP(ROUNDDOWN($B103,-1),宝石属性!$B$25:$N$41,3,0)+VLOOKUP($C$2,职业被动!$B$6:$M$29,COLUMNS(职业被动!$B$6:D$29),0)*$B103,0)</f>
        <v>5940</v>
      </c>
      <c r="D103" s="9">
        <f>ROUND(属性投放!E$4+装备属性!E$4*IF($B103&lt;10,1,ROUNDDOWN($B103,-1))+SUM(属性投放!F$37:F$38)*$B103+VLOOKUP($C$2,一级属性!$E$67:$P$90,COLUMNS(一级属性!$E$67:H$90),0)*$B103+VLOOKUP($C$2,宝石属性!$B$43:$M$66,COLUMNS(宝石属性!$B$43:E$66),0)*10*VLOOKUP(ROUNDDOWN($B103,-1),宝石属性!$B$25:$N$41,2,0)*VLOOKUP(ROUNDDOWN($B103,-1),宝石属性!$B$25:$N$41,3,0)+VLOOKUP($C$2,职业被动!$B$6:$M$29,COLUMNS(职业被动!$B$6:E$29),0)*$B103,0)</f>
        <v>2520</v>
      </c>
      <c r="E103" s="9">
        <f>ROUND(属性投放!F$4+装备属性!F$4*IF($B103&lt;10,1,ROUNDDOWN($B103,-1))+SUM(属性投放!G$37:G$38)*$B103+VLOOKUP($C$2,一级属性!$E$67:$P$90,COLUMNS(一级属性!$E$67:I$90),0)*$B103+VLOOKUP($C$2,宝石属性!$B$43:$M$66,COLUMNS(宝石属性!$B$43:F$66),0)*10*VLOOKUP(ROUNDDOWN($B103,-1),宝石属性!$B$25:$N$41,2,0)*VLOOKUP(ROUNDDOWN($B103,-1),宝石属性!$B$25:$N$41,3,0)+VLOOKUP($C$2,职业被动!$B$6:$M$29,COLUMNS(职业被动!$B$6:F$29),0)*$B103,0)</f>
        <v>2030</v>
      </c>
      <c r="F103" s="9">
        <f>ROUND(属性投放!G$4+装备属性!G$4*IF($B103&lt;10,1,ROUNDDOWN($B103,-1))+SUM(属性投放!H$37:H$38)*$B103+VLOOKUP($C$2,一级属性!$E$67:$P$90,COLUMNS(一级属性!$E$67:J$90),0)*$B103+VLOOKUP($C$2,宝石属性!$B$43:$M$66,COLUMNS(宝石属性!$B$43:G$66),0)*10*VLOOKUP(ROUNDDOWN($B103,-1),宝石属性!$B$25:$N$41,2,0)*VLOOKUP(ROUNDDOWN($B103,-1),宝石属性!$B$25:$N$41,3,0)+VLOOKUP($C$2,职业被动!$B$6:$M$29,COLUMNS(职业被动!$B$6:G$29),0)*$B103,0)</f>
        <v>1120</v>
      </c>
      <c r="G103" s="9">
        <f>ROUND(属性投放!H$4+装备属性!H$4*IF($B103&lt;10,1,ROUNDDOWN($B103,-1))+SUM(属性投放!I$37:I$38)*$B103+VLOOKUP($C$2,一级属性!$E$67:$P$90,COLUMNS(一级属性!$E$67:K$90),0)*$B103+VLOOKUP($C$2,宝石属性!$B$43:$M$66,COLUMNS(宝石属性!$B$43:H$66),0)*10*VLOOKUP(ROUNDDOWN($B103,-1),宝石属性!$B$25:$N$41,2,0)*VLOOKUP(ROUNDDOWN($B103,-1),宝石属性!$B$25:$N$41,3,0)+VLOOKUP($C$2,职业被动!$B$6:$M$29,COLUMNS(职业被动!$B$6:H$29),0)*$B103,0)</f>
        <v>690</v>
      </c>
      <c r="H103" s="9">
        <f>ROUND(属性投放!I$4+装备属性!I$4*IF($B103&lt;10,1,ROUNDDOWN($B103,-1))+SUM(属性投放!J$37:J$38)*$B103+VLOOKUP($C$2,一级属性!$E$67:$P$90,COLUMNS(一级属性!$E$67:L$90),0)*$B103+VLOOKUP($C$2,宝石属性!$B$43:$M$66,COLUMNS(宝石属性!$B$43:I$66),0)*10*VLOOKUP(ROUNDDOWN($B103,-1),宝石属性!$B$25:$N$41,2,0)*VLOOKUP(ROUNDDOWN($B103,-1),宝石属性!$B$25:$N$41,3,0)+VLOOKUP($C$2,职业被动!$B$6:$M$29,COLUMNS(职业被动!$B$6:I$29),0)*$B103,0)</f>
        <v>1130</v>
      </c>
      <c r="I103" s="9">
        <f>ROUND(属性投放!J$4+装备属性!J$4*IF($B103&lt;10,1,ROUNDDOWN($B103,-1))+SUM(属性投放!K$37:K$38)*$B103+VLOOKUP($C$2,一级属性!$E$67:$P$90,COLUMNS(一级属性!$E$67:M$90),0)*$B103+VLOOKUP($C$2,宝石属性!$B$43:$M$66,COLUMNS(宝石属性!$B$43:J$66),0)*10*VLOOKUP(ROUNDDOWN($B103,-1),宝石属性!$B$25:$N$41,2,0)*VLOOKUP(ROUNDDOWN($B103,-1),宝石属性!$B$25:$N$41,3,0)+VLOOKUP($C$2,职业被动!$B$6:$M$29,COLUMNS(职业被动!$B$6:J$29),0)*$B103,0)</f>
        <v>755</v>
      </c>
      <c r="J103" s="9">
        <f>ROUND(属性投放!K$4+装备属性!K$4*IF($B103&lt;10,1,ROUNDDOWN($B103,-1))+SUM(属性投放!L$37:L$38)*$B103+VLOOKUP($C$2,一级属性!$E$67:$P$90,COLUMNS(一级属性!$E$67:N$90),0)*$B103+VLOOKUP($C$2,宝石属性!$B$43:$M$66,COLUMNS(宝石属性!$B$43:K$66),0)*10*VLOOKUP(ROUNDDOWN($B103,-1),宝石属性!$B$25:$N$41,2,0)*VLOOKUP(ROUNDDOWN($B103,-1),宝石属性!$B$25:$N$41,3,0)+VLOOKUP($C$2,职业被动!$B$6:$M$29,COLUMNS(职业被动!$B$6:K$29),0)*$B103,0)</f>
        <v>370</v>
      </c>
      <c r="K103" s="9">
        <f>ROUND(属性投放!L$4+装备属性!L$4*IF($B103&lt;10,1,ROUNDDOWN($B103,-1))+SUM(属性投放!M$37:M$38)*$B103+VLOOKUP($C$2,一级属性!$E$67:$P$90,COLUMNS(一级属性!$E$67:O$90),0)*$B103+VLOOKUP($C$2,宝石属性!$B$43:$M$66,COLUMNS(宝石属性!$B$43:L$66),0)*10*VLOOKUP(ROUNDDOWN($B103,-1),宝石属性!$B$25:$N$41,2,0)*VLOOKUP(ROUNDDOWN($B103,-1),宝石属性!$B$25:$N$41,3,0)+VLOOKUP($C$2,职业被动!$B$6:$M$29,COLUMNS(职业被动!$B$6:L$29),0)*$B103,0)</f>
        <v>30</v>
      </c>
      <c r="L103" s="9">
        <f>ROUND(属性投放!M$4+装备属性!M$4*IF($B103&lt;10,1,ROUNDDOWN($B103,-1))+SUM(属性投放!N$37:N$38)*$B103+VLOOKUP($C$2,一级属性!$E$67:$P$90,COLUMNS(一级属性!$E$67:P$90),0)*$B103+VLOOKUP($C$2,宝石属性!$B$43:$M$66,COLUMNS(宝石属性!$B$43:M$66),0)*10*VLOOKUP(ROUNDDOWN($B103,-1),宝石属性!$B$25:$N$41,2,0)*VLOOKUP(ROUNDDOWN($B103,-1),宝石属性!$B$25:$N$41,3,0)+VLOOKUP($C$2,职业被动!$B$6:$M$29,COLUMNS(职业被动!$B$6:M$29),0)*$B103,0)</f>
        <v>1110</v>
      </c>
      <c r="M103" s="48">
        <f>属性价值和能力评分!$F$9+ROUND(属性价值和能力评分!$F$38*10,0)*B103+ROUND((SUM(装备属性!$W$9:$W$14)+属性价值和能力评分!$F$38*1.25+1.4+2.8)*IF(B103&lt;10,1,ROUNDDOWN(B103,-1)),0)+15*VLOOKUP(ROUNDDOWN(B103,-1),宝石属性!$B$26:$D$41,2,0)*6*VLOOKUP(ROUNDDOWN(B103,-1),宝石属性!$B$26:$D$41,3,0)+(属性价值和能力评分!$F$49*9+属性价值和能力评分!$F$50*2+属性价值和能力评分!$F$53*8/5)*B103</f>
        <v>19015</v>
      </c>
      <c r="N103" s="20"/>
      <c r="O103" s="1">
        <v>100</v>
      </c>
      <c r="P103" s="9">
        <f>ROUND(属性投放!D$4+装备属性!D$4*IF($O103&lt;10,1,ROUNDDOWN($O103,-1))+SUM(属性投放!E$37:E$45)*$O103+VLOOKUP($P$2,一级属性!$E$41:$P$64,COLUMNS(一级属性!$E$41:G$64),0)*($O103+0.25*IF($O103&lt;10,1,ROUNDDOWN($O103,-1)))+VLOOKUP($P$2,宝石属性!$B$43:$M$66,COLUMNS(宝石属性!$B$43:D$66),0)*10*VLOOKUP(ROUNDDOWN($O103,-1),宝石属性!$B$25:$N$41,2,0)*VLOOKUP(ROUNDDOWN($O103,-1),宝石属性!$B$25:$N$41,3,0)+VLOOKUP($P$2,职业被动!$B$6:$M$29,COLUMNS(职业被动!$B$6:D$29),0)*$O103,0)</f>
        <v>7340</v>
      </c>
      <c r="Q103" s="9">
        <f>ROUND(属性投放!E$4+装备属性!E$4*IF($O103&lt;10,1,ROUNDDOWN($O103,-1))+SUM(属性投放!F$37:F$45)*$O103+VLOOKUP($P$2,一级属性!$E$41:$P$64,COLUMNS(一级属性!$E$41:H$64),0)*($O103+0.25*IF($O103&lt;10,1,ROUNDDOWN($O103,-1)))+VLOOKUP($P$2,宝石属性!$B$43:$M$66,COLUMNS(宝石属性!$B$43:E$66),0)*10*VLOOKUP(ROUNDDOWN($O103,-1),宝石属性!$B$25:$N$41,2,0)*VLOOKUP(ROUNDDOWN($O103,-1),宝石属性!$B$25:$N$41,3,0)+VLOOKUP($P$2,职业被动!$B$6:$M$29,COLUMNS(职业被动!$B$6:E$29),0)*$O103,0)</f>
        <v>4395</v>
      </c>
      <c r="R103" s="9">
        <f>ROUND(属性投放!F$4+装备属性!F$4*IF($O103&lt;10,1,ROUNDDOWN($O103,-1))+SUM(属性投放!G$37:G$45)*$O103+VLOOKUP($P$2,一级属性!$E$41:$P$64,COLUMNS(一级属性!$E$41:I$64),0)*($O103+0.25*IF($O103&lt;10,1,ROUNDDOWN($O103,-1)))+VLOOKUP($P$2,宝石属性!$B$43:$M$66,COLUMNS(宝石属性!$B$43:F$66),0)*10*VLOOKUP(ROUNDDOWN($O103,-1),宝石属性!$B$25:$N$41,2,0)*VLOOKUP(ROUNDDOWN($O103,-1),宝石属性!$B$25:$N$41,3,0)+VLOOKUP($P$2,职业被动!$B$6:$M$29,COLUMNS(职业被动!$B$6:F$29),0)*$O103,0)</f>
        <v>1120</v>
      </c>
      <c r="S103" s="9">
        <f>ROUND(属性投放!G$4+装备属性!G$4*IF($O103&lt;10,1,ROUNDDOWN($O103,-1))+SUM(属性投放!H$37:H$45)*$O103+VLOOKUP($P$2,一级属性!$E$41:$P$64,COLUMNS(一级属性!$E$41:J$64),0)*($O103+0.25*IF($O103&lt;10,1,ROUNDDOWN($O103,-1)))+VLOOKUP($P$2,宝石属性!$B$43:$M$66,COLUMNS(宝石属性!$B$43:G$66),0)*10*VLOOKUP(ROUNDDOWN($O103,-1),宝石属性!$B$25:$N$41,2,0)*VLOOKUP(ROUNDDOWN($O103,-1),宝石属性!$B$25:$N$41,3,0)+VLOOKUP($P$2,职业被动!$B$6:$M$29,COLUMNS(职业被动!$B$6:G$29),0)*$O103,0)</f>
        <v>1020</v>
      </c>
      <c r="T103" s="9">
        <f>ROUND(属性投放!H$4+装备属性!H$4*IF($O103&lt;10,1,ROUNDDOWN($O103,-1))+SUM(属性投放!I$37:I$45)*$O103+VLOOKUP($P$2,一级属性!$E$41:$P$64,COLUMNS(一级属性!$E$41:K$64),0)*($O103+0.25*IF($O103&lt;10,1,ROUNDDOWN($O103,-1)))+VLOOKUP($P$2,宝石属性!$B$43:$M$66,COLUMNS(宝石属性!$B$43:H$66),0)*10*VLOOKUP(ROUNDDOWN($O103,-1),宝石属性!$B$25:$N$41,2,0)*VLOOKUP(ROUNDDOWN($O103,-1),宝石属性!$B$25:$N$41,3,0)+VLOOKUP($P$2,职业被动!$B$6:$M$29,COLUMNS(职业被动!$B$6:H$29),0)*$O103,0)</f>
        <v>1165</v>
      </c>
      <c r="U103" s="9">
        <f>ROUND(属性投放!I$4+装备属性!I$4*IF($O103&lt;10,1,ROUNDDOWN($O103,-1))+SUM(属性投放!J$37:J$45)*$O103+VLOOKUP($P$2,一级属性!$E$41:$P$64,COLUMNS(一级属性!$E$41:L$64),0)*($O103+0.25*IF($O103&lt;10,1,ROUNDDOWN($O103,-1)))+VLOOKUP($P$2,宝石属性!$B$43:$M$66,COLUMNS(宝石属性!$B$43:I$66),0)*10*VLOOKUP(ROUNDDOWN($O103,-1),宝石属性!$B$25:$N$41,2,0)*VLOOKUP(ROUNDDOWN($O103,-1),宝石属性!$B$25:$N$41,3,0)+VLOOKUP($P$2,职业被动!$B$6:$M$29,COLUMNS(职业被动!$B$6:I$29),0)*$O103,0)</f>
        <v>1205</v>
      </c>
      <c r="V103" s="9">
        <f>ROUND(属性投放!J$4+装备属性!J$4*IF($O103&lt;10,1,ROUNDDOWN($O103,-1))+SUM(属性投放!K$37:K$45)*$O103+VLOOKUP($P$2,一级属性!$E$41:$P$64,COLUMNS(一级属性!$E$41:M$64),0)*($O103+0.25*IF($O103&lt;10,1,ROUNDDOWN($O103,-1)))+VLOOKUP($P$2,宝石属性!$B$43:$M$66,COLUMNS(宝石属性!$B$43:J$66),0)*10*VLOOKUP(ROUNDDOWN($O103,-1),宝石属性!$B$25:$N$41,2,0)*VLOOKUP(ROUNDDOWN($O103,-1),宝石属性!$B$25:$N$41,3,0)+VLOOKUP($P$2,职业被动!$B$6:$M$29,COLUMNS(职业被动!$B$6:J$29),0)*$O103,0)</f>
        <v>843</v>
      </c>
      <c r="W103" s="9">
        <f>ROUND(属性投放!K$4+装备属性!K$4*IF($O103&lt;10,1,ROUNDDOWN($O103,-1))+SUM(属性投放!L$37:L$45)*$O103+VLOOKUP($P$2,一级属性!$E$41:$P$64,COLUMNS(一级属性!$E$41:N$64),0)*($O103+0.25*IF($O103&lt;10,1,ROUNDDOWN($O103,-1)))+VLOOKUP($P$2,宝石属性!$B$43:$M$66,COLUMNS(宝石属性!$B$43:K$66),0)*10*VLOOKUP(ROUNDDOWN($O103,-1),宝石属性!$B$25:$N$41,2,0)*VLOOKUP(ROUNDDOWN($O103,-1),宝石属性!$B$25:$N$41,3,0)+VLOOKUP($P$2,职业被动!$B$6:$M$29,COLUMNS(职业被动!$B$6:K$29),0)*$O103,0)</f>
        <v>530</v>
      </c>
      <c r="X103" s="9">
        <f>ROUND(属性投放!L$4+装备属性!L$4*IF($O103&lt;10,1,ROUNDDOWN($O103,-1))+SUM(属性投放!M$37:M$45)*$O103+VLOOKUP($P$2,一级属性!$E$41:$P$64,COLUMNS(一级属性!$E$41:O$64),0)*($O103+0.25*IF($O103&lt;10,1,ROUNDDOWN($O103,-1)))+VLOOKUP($P$2,宝石属性!$B$43:$M$66,COLUMNS(宝石属性!$B$43:L$66),0)*10*VLOOKUP(ROUNDDOWN($O103,-1),宝石属性!$B$25:$N$41,2,0)*VLOOKUP(ROUNDDOWN($O103,-1),宝石属性!$B$25:$N$41,3,0)+VLOOKUP($P$2,职业被动!$B$6:$M$29,COLUMNS(职业被动!$B$6:L$29),0)*$O103,0)</f>
        <v>30</v>
      </c>
      <c r="Y103" s="9">
        <f>ROUND(属性投放!M$4+装备属性!M$4*IF($O103&lt;10,1,ROUNDDOWN($O103,-1))+SUM(属性投放!N$37:N$45)*$O103+VLOOKUP($P$2,一级属性!$E$41:$P$64,COLUMNS(一级属性!$E$41:P$64),0)*($O103+0.25*IF($O103&lt;10,1,ROUNDDOWN($O103,-1)))+VLOOKUP($P$2,宝石属性!$B$43:$M$66,COLUMNS(宝石属性!$B$43:M$66),0)*10*VLOOKUP(ROUNDDOWN($O103,-1),宝石属性!$B$25:$N$41,2,0)*VLOOKUP(ROUNDDOWN($O103,-1),宝石属性!$B$25:$N$41,3,0)+VLOOKUP($P$2,职业被动!$B$6:$M$29,COLUMNS(职业被动!$B$6:M$29),0)*$O103,0)</f>
        <v>1110</v>
      </c>
      <c r="Z103" s="48">
        <f>属性价值和能力评分!$F$9+ROUND(属性价值和能力评分!$F$38*10,0)*O103+ROUND((SUM(装备属性!$W$9:$W$14)+属性价值和能力评分!$F$38*1.25+1.4+2.8)*IF(O103&lt;10,1,ROUNDDOWN(O103,-1)),0)+15*VLOOKUP(ROUNDDOWN(O103,-1),宝石属性!$B$26:$D$41,2,0)*6*VLOOKUP(ROUNDDOWN(O103,-1),宝石属性!$B$26:$D$41,3,0)+(属性价值和能力评分!$F$49*9+属性价值和能力评分!$F$50*2+属性价值和能力评分!$F$53*8/5)*O103</f>
        <v>19015</v>
      </c>
      <c r="AB103" s="1">
        <v>100</v>
      </c>
      <c r="AC103" s="9">
        <f>ROUND(属性投放!D$4+装备属性!D$4*IF($AB103&lt;10,1,ROUNDDOWN($AB103,-1))+SUM(属性投放!E$37:E$45)*$AB103+VLOOKUP($AC$2,一级属性!$E$41:$P$64,COLUMNS(一级属性!$E$41:G$64),0)*($AB103+0.25*IF($AB103&lt;10,1,ROUNDDOWN($AB103,-1)))+VLOOKUP($AC$2,宝石属性!$B$43:$M$66,COLUMNS(宝石属性!$B$43:D$66),0)*10*VLOOKUP(ROUNDDOWN($AB103,-1),宝石属性!$B$25:$N$41,2,0)*VLOOKUP(ROUNDDOWN($AB103,-1),宝石属性!$B$25:$N$41,3,0)+VLOOKUP($AC$2,职业被动!$B$6:$M$29,COLUMNS(职业被动!$B$6:D$29),0)*$AB103,0)</f>
        <v>6640</v>
      </c>
      <c r="AD103" s="9">
        <f>ROUND(属性投放!E$4+装备属性!E$4*IF($AB103&lt;10,1,ROUNDDOWN($AB103,-1))+SUM(属性投放!F$37:F$45)*$AB103+VLOOKUP($AC$2,一级属性!$E$41:$P$64,COLUMNS(一级属性!$E$41:H$64),0)*($AB103+0.25*IF($AB103&lt;10,1,ROUNDDOWN($AB103,-1)))+VLOOKUP($AC$2,宝石属性!$B$43:$M$66,COLUMNS(宝石属性!$B$43:E$66),0)*10*VLOOKUP(ROUNDDOWN($AB103,-1),宝石属性!$B$25:$N$41,2,0)*VLOOKUP(ROUNDDOWN($AB103,-1),宝石属性!$B$25:$N$41,3,0)+VLOOKUP($AC$2,职业被动!$B$6:$M$29,COLUMNS(职业被动!$B$6:E$29),0)*$AB103,0)</f>
        <v>2520</v>
      </c>
      <c r="AE103" s="9">
        <f>ROUND(属性投放!F$4+装备属性!F$4*IF($AB103&lt;10,1,ROUNDDOWN($AB103,-1))+SUM(属性投放!G$37:G$45)*$AB103+VLOOKUP($AC$2,一级属性!$E$41:$P$64,COLUMNS(一级属性!$E$41:I$64),0)*($AB103+0.25*IF($AB103&lt;10,1,ROUNDDOWN($AB103,-1)))+VLOOKUP($AC$2,宝石属性!$B$43:$M$66,COLUMNS(宝石属性!$B$43:F$66),0)*10*VLOOKUP(ROUNDDOWN($AB103,-1),宝石属性!$B$25:$N$41,2,0)*VLOOKUP(ROUNDDOWN($AB103,-1),宝石属性!$B$25:$N$41,3,0)+VLOOKUP($AC$2,职业被动!$B$6:$M$29,COLUMNS(职业被动!$B$6:F$29),0)*$AB103,0)</f>
        <v>1780</v>
      </c>
      <c r="AF103" s="9">
        <f>ROUND(属性投放!G$4+装备属性!G$4*IF($AB103&lt;10,1,ROUNDDOWN($AB103,-1))+SUM(属性投放!H$37:H$45)*$AB103+VLOOKUP($AC$2,一级属性!$E$41:$P$64,COLUMNS(一级属性!$E$41:J$64),0)*($AB103+0.25*IF($AB103&lt;10,1,ROUNDDOWN($AB103,-1)))+VLOOKUP($AC$2,宝石属性!$B$43:$M$66,COLUMNS(宝石属性!$B$43:G$66),0)*10*VLOOKUP(ROUNDDOWN($AB103,-1),宝石属性!$B$25:$N$41,2,0)*VLOOKUP(ROUNDDOWN($AB103,-1),宝石属性!$B$25:$N$41,3,0)+VLOOKUP($AC$2,职业被动!$B$6:$M$29,COLUMNS(职业被动!$B$6:G$29),0)*$AB103,0)</f>
        <v>1220</v>
      </c>
      <c r="AG103" s="9">
        <f>ROUND(属性投放!H$4+装备属性!H$4*IF($AB103&lt;10,1,ROUNDDOWN($AB103,-1))+SUM(属性投放!I$37:I$45)*$AB103+VLOOKUP($AC$2,一级属性!$E$41:$P$64,COLUMNS(一级属性!$E$41:K$64),0)*($AB103+0.25*IF($AB103&lt;10,1,ROUNDDOWN($AB103,-1)))+VLOOKUP($AC$2,宝石属性!$B$43:$M$66,COLUMNS(宝石属性!$B$43:H$66),0)*10*VLOOKUP(ROUNDDOWN($AB103,-1),宝石属性!$B$25:$N$41,2,0)*VLOOKUP(ROUNDDOWN($AB103,-1),宝石属性!$B$25:$N$41,3,0)+VLOOKUP($AC$2,职业被动!$B$6:$M$29,COLUMNS(职业被动!$B$6:H$29),0)*$AB103,0)</f>
        <v>690</v>
      </c>
      <c r="AH103" s="9">
        <f>ROUND(属性投放!I$4+装备属性!I$4*IF($AB103&lt;10,1,ROUNDDOWN($AB103,-1))+SUM(属性投放!J$37:J$45)*$AB103+VLOOKUP($AC$2,一级属性!$E$41:$P$64,COLUMNS(一级属性!$E$41:L$64),0)*($AB103+0.25*IF($AB103&lt;10,1,ROUNDDOWN($AB103,-1)))+VLOOKUP($AC$2,宝石属性!$B$43:$M$66,COLUMNS(宝石属性!$B$43:I$66),0)*10*VLOOKUP(ROUNDDOWN($AB103,-1),宝石属性!$B$25:$N$41,2,0)*VLOOKUP(ROUNDDOWN($AB103,-1),宝石属性!$B$25:$N$41,3,0)+VLOOKUP($AC$2,职业被动!$B$6:$M$29,COLUMNS(职业被动!$B$6:I$29),0)*$AB103,0)</f>
        <v>1130</v>
      </c>
      <c r="AI103" s="9">
        <f>ROUND(属性投放!J$4+装备属性!J$4*IF($AB103&lt;10,1,ROUNDDOWN($AB103,-1))+SUM(属性投放!K$37:K$45)*$AB103+VLOOKUP($AC$2,一级属性!$E$41:$P$64,COLUMNS(一级属性!$E$41:M$64),0)*($AB103+0.25*IF($AB103&lt;10,1,ROUNDDOWN($AB103,-1)))+VLOOKUP($AC$2,宝石属性!$B$43:$M$66,COLUMNS(宝石属性!$B$43:J$66),0)*10*VLOOKUP(ROUNDDOWN($AB103,-1),宝石属性!$B$25:$N$41,2,0)*VLOOKUP(ROUNDDOWN($AB103,-1),宝石属性!$B$25:$N$41,3,0)+VLOOKUP($AC$2,职业被动!$B$6:$M$29,COLUMNS(职业被动!$B$6:J$29),0)*$AB103,0)</f>
        <v>755</v>
      </c>
      <c r="AJ103" s="9">
        <f>ROUND(属性投放!K$4+装备属性!K$4*IF($AB103&lt;10,1,ROUNDDOWN($AB103,-1))+SUM(属性投放!L$37:L$45)*$AB103+VLOOKUP($AC$2,一级属性!$E$41:$P$64,COLUMNS(一级属性!$E$41:N$64),0)*($AB103+0.25*IF($AB103&lt;10,1,ROUNDDOWN($AB103,-1)))+VLOOKUP($AC$2,宝石属性!$B$43:$M$66,COLUMNS(宝石属性!$B$43:K$66),0)*10*VLOOKUP(ROUNDDOWN($AB103,-1),宝石属性!$B$25:$N$41,2,0)*VLOOKUP(ROUNDDOWN($AB103,-1),宝石属性!$B$25:$N$41,3,0)+VLOOKUP($AC$2,职业被动!$B$6:$M$29,COLUMNS(职业被动!$B$6:K$29),0)*$AB103,0)</f>
        <v>370</v>
      </c>
      <c r="AK103" s="9">
        <f>ROUND(属性投放!L$4+装备属性!L$4*IF($AB103&lt;10,1,ROUNDDOWN($AB103,-1))+SUM(属性投放!M$37:M$45)*$AB103+VLOOKUP($AC$2,一级属性!$E$41:$P$64,COLUMNS(一级属性!$E$41:O$64),0)*($AB103+0.25*IF($AB103&lt;10,1,ROUNDDOWN($AB103,-1)))+VLOOKUP($AC$2,宝石属性!$B$43:$M$66,COLUMNS(宝石属性!$B$43:L$66),0)*10*VLOOKUP(ROUNDDOWN($AB103,-1),宝石属性!$B$25:$N$41,2,0)*VLOOKUP(ROUNDDOWN($AB103,-1),宝石属性!$B$25:$N$41,3,0)+VLOOKUP($AC$2,职业被动!$B$6:$M$29,COLUMNS(职业被动!$B$6:L$29),0)*$AB103,0)</f>
        <v>30</v>
      </c>
      <c r="AL103" s="9">
        <f>ROUND(属性投放!M$4+装备属性!M$4*IF($AB103&lt;10,1,ROUNDDOWN($AB103,-1))+SUM(属性投放!N$37:N$45)*$AB103+VLOOKUP($AC$2,一级属性!$E$41:$P$64,COLUMNS(一级属性!$E$41:P$64),0)*($AB103+0.25*IF($AB103&lt;10,1,ROUNDDOWN($AB103,-1)))+VLOOKUP($AC$2,宝石属性!$B$43:$M$66,COLUMNS(宝石属性!$B$43:M$66),0)*10*VLOOKUP(ROUNDDOWN($AB103,-1),宝石属性!$B$25:$N$41,2,0)*VLOOKUP(ROUNDDOWN($AB103,-1),宝石属性!$B$25:$N$41,3,0)+VLOOKUP($AC$2,职业被动!$B$6:$M$29,COLUMNS(职业被动!$B$6:M$29),0)*$AB103,0)</f>
        <v>1110</v>
      </c>
      <c r="AM103" s="48">
        <f>属性价值和能力评分!$F$9+ROUND(属性价值和能力评分!$F$38*10,0)*AB103+ROUND((SUM(装备属性!$W$9:$W$14)+属性价值和能力评分!$F$38*1.25+1.4+2.8)*IF(AB103&lt;10,1,ROUNDDOWN(AB103,-1)),0)+15*VLOOKUP(ROUNDDOWN(AB103,-1),宝石属性!$B$26:$D$41,2,0)*6*VLOOKUP(ROUNDDOWN(AB103,-1),宝石属性!$B$26:$D$41,3,0)+(属性价值和能力评分!$F$49*9+属性价值和能力评分!$F$50*2+属性价值和能力评分!$F$53*8/5)*AB103</f>
        <v>19015</v>
      </c>
      <c r="AO103" s="1">
        <v>100</v>
      </c>
      <c r="AP103" s="9">
        <f>ROUND(属性投放!D$4+装备属性!D$4*IF($AO103&lt;10,1,ROUNDDOWN($AO103,-1))+SUM(属性投放!E$37:E$45)*$AO103+VLOOKUP($AP$2,一级属性!$E$41:$P$64,COLUMNS(一级属性!$E$41:G$64),0)*($AO103+0.25*IF($AO103&lt;10,1,ROUNDDOWN($AO103,-1)))+VLOOKUP($AP$2,宝石属性!$B$43:$M$66,COLUMNS(宝石属性!$B$43:D$66),0)*10*VLOOKUP(ROUNDDOWN($AO103,-1),宝石属性!$B$25:$N$41,2,0)*VLOOKUP(ROUNDDOWN($AO103,-1),宝石属性!$B$25:$N$41,3,0)+VLOOKUP($AP$2,职业被动!$B$6:$M$29,COLUMNS(职业被动!$B$6:D$29),0)*$AO103,0)</f>
        <v>6640</v>
      </c>
      <c r="AQ103" s="9">
        <f>ROUND(属性投放!E$4+装备属性!E$4*IF($AO103&lt;10,1,ROUNDDOWN($AO103,-1))+SUM(属性投放!F$37:F$45)*$AO103+VLOOKUP($AP$2,一级属性!$E$41:$P$64,COLUMNS(一级属性!$E$41:H$64),0)*($AO103+0.25*IF($AO103&lt;10,1,ROUNDDOWN($AO103,-1)))+VLOOKUP($AP$2,宝石属性!$B$43:$M$66,COLUMNS(宝石属性!$B$43:E$66),0)*10*VLOOKUP(ROUNDDOWN($AO103,-1),宝石属性!$B$25:$N$41,2,0)*VLOOKUP(ROUNDDOWN($AO103,-1),宝石属性!$B$25:$N$41,3,0)+VLOOKUP($AP$2,职业被动!$B$6:$M$29,COLUMNS(职业被动!$B$6:E$29),0)*$AO103,0)</f>
        <v>4395</v>
      </c>
      <c r="AR103" s="9">
        <f>ROUND(属性投放!F$4+装备属性!F$4*IF($AO103&lt;10,1,ROUNDDOWN($AO103,-1))+SUM(属性投放!G$37:G$45)*$AO103+VLOOKUP($AP$2,一级属性!$E$41:$P$64,COLUMNS(一级属性!$E$41:I$64),0)*($AO103+0.25*IF($AO103&lt;10,1,ROUNDDOWN($AO103,-1)))+VLOOKUP($AP$2,宝石属性!$B$43:$M$66,COLUMNS(宝石属性!$B$43:F$66),0)*10*VLOOKUP(ROUNDDOWN($AO103,-1),宝石属性!$B$25:$N$41,2,0)*VLOOKUP(ROUNDDOWN($AO103,-1),宝石属性!$B$25:$N$41,3,0)+VLOOKUP($AP$2,职业被动!$B$6:$M$29,COLUMNS(职业被动!$B$6:F$29),0)*$AO103,0)</f>
        <v>1120</v>
      </c>
      <c r="AS103" s="9">
        <f>ROUND(属性投放!G$4+装备属性!G$4*IF($AO103&lt;10,1,ROUNDDOWN($AO103,-1))+SUM(属性投放!H$37:H$45)*$AO103+VLOOKUP($AP$2,一级属性!$E$41:$P$64,COLUMNS(一级属性!$E$41:J$64),0)*($AO103+0.25*IF($AO103&lt;10,1,ROUNDDOWN($AO103,-1)))+VLOOKUP($AP$2,宝石属性!$B$43:$M$66,COLUMNS(宝石属性!$B$43:G$66),0)*10*VLOOKUP(ROUNDDOWN($AO103,-1),宝石属性!$B$25:$N$41,2,0)*VLOOKUP(ROUNDDOWN($AO103,-1),宝石属性!$B$25:$N$41,3,0)+VLOOKUP($AP$2,职业被动!$B$6:$M$29,COLUMNS(职业被动!$B$6:G$29),0)*$AO103,0)</f>
        <v>1020</v>
      </c>
      <c r="AT103" s="9">
        <f>ROUND(属性投放!H$4+装备属性!H$4*IF($AO103&lt;10,1,ROUNDDOWN($AO103,-1))+SUM(属性投放!I$37:I$45)*$AO103+VLOOKUP($AP$2,一级属性!$E$41:$P$64,COLUMNS(一级属性!$E$41:K$64),0)*($AO103+0.25*IF($AO103&lt;10,1,ROUNDDOWN($AO103,-1)))+VLOOKUP($AP$2,宝石属性!$B$43:$M$66,COLUMNS(宝石属性!$B$43:H$66),0)*10*VLOOKUP(ROUNDDOWN($AO103,-1),宝石属性!$B$25:$N$41,2,0)*VLOOKUP(ROUNDDOWN($AO103,-1),宝石属性!$B$25:$N$41,3,0)+VLOOKUP($AP$2,职业被动!$B$6:$M$29,COLUMNS(职业被动!$B$6:H$29),0)*$AO103,0)</f>
        <v>1065</v>
      </c>
      <c r="AU103" s="9">
        <f>ROUND(属性投放!I$4+装备属性!I$4*IF($AO103&lt;10,1,ROUNDDOWN($AO103,-1))+SUM(属性投放!J$37:J$45)*$AO103+VLOOKUP($AP$2,一级属性!$E$41:$P$64,COLUMNS(一级属性!$E$41:L$64),0)*($AO103+0.25*IF($AO103&lt;10,1,ROUNDDOWN($AO103,-1)))+VLOOKUP($AP$2,宝石属性!$B$43:$M$66,COLUMNS(宝石属性!$B$43:I$66),0)*10*VLOOKUP(ROUNDDOWN($AO103,-1),宝石属性!$B$25:$N$41,2,0)*VLOOKUP(ROUNDDOWN($AO103,-1),宝石属性!$B$25:$N$41,3,0)+VLOOKUP($AP$2,职业被动!$B$6:$M$29,COLUMNS(职业被动!$B$6:I$29),0)*$AO103,0)</f>
        <v>1205</v>
      </c>
      <c r="AV103" s="9">
        <f>ROUND(属性投放!J$4+装备属性!J$4*IF($AO103&lt;10,1,ROUNDDOWN($AO103,-1))+SUM(属性投放!K$37:K$45)*$AO103+VLOOKUP($AP$2,一级属性!$E$41:$P$64,COLUMNS(一级属性!$E$41:M$64),0)*($AO103+0.25*IF($AO103&lt;10,1,ROUNDDOWN($AO103,-1)))+VLOOKUP($AP$2,宝石属性!$B$43:$M$66,COLUMNS(宝石属性!$B$43:J$66),0)*10*VLOOKUP(ROUNDDOWN($AO103,-1),宝石属性!$B$25:$N$41,2,0)*VLOOKUP(ROUNDDOWN($AO103,-1),宝石属性!$B$25:$N$41,3,0)+VLOOKUP($AP$2,职业被动!$B$6:$M$29,COLUMNS(职业被动!$B$6:J$29),0)*$AO103,0)</f>
        <v>843</v>
      </c>
      <c r="AW103" s="9">
        <f>ROUND(属性投放!K$4+装备属性!K$4*IF($AO103&lt;10,1,ROUNDDOWN($AO103,-1))+SUM(属性投放!L$37:L$45)*$AO103+VLOOKUP($AP$2,一级属性!$E$41:$P$64,COLUMNS(一级属性!$E$41:N$64),0)*($AO103+0.25*IF($AO103&lt;10,1,ROUNDDOWN($AO103,-1)))+VLOOKUP($AP$2,宝石属性!$B$43:$M$66,COLUMNS(宝石属性!$B$43:K$66),0)*10*VLOOKUP(ROUNDDOWN($AO103,-1),宝石属性!$B$25:$N$41,2,0)*VLOOKUP(ROUNDDOWN($AO103,-1),宝石属性!$B$25:$N$41,3,0)+VLOOKUP($AP$2,职业被动!$B$6:$M$29,COLUMNS(职业被动!$B$6:K$29),0)*$AO103,0)</f>
        <v>370</v>
      </c>
      <c r="AX103" s="9">
        <f>ROUND(属性投放!L$4+装备属性!L$4*IF($AO103&lt;10,1,ROUNDDOWN($AO103,-1))+SUM(属性投放!M$37:M$45)*$AO103+VLOOKUP($AP$2,一级属性!$E$41:$P$64,COLUMNS(一级属性!$E$41:O$64),0)*($AO103+0.25*IF($AO103&lt;10,1,ROUNDDOWN($AO103,-1)))+VLOOKUP($AP$2,宝石属性!$B$43:$M$66,COLUMNS(宝石属性!$B$43:L$66),0)*10*VLOOKUP(ROUNDDOWN($AO103,-1),宝石属性!$B$25:$N$41,2,0)*VLOOKUP(ROUNDDOWN($AO103,-1),宝石属性!$B$25:$N$41,3,0)+VLOOKUP($AP$2,职业被动!$B$6:$M$29,COLUMNS(职业被动!$B$6:L$29),0)*$AO103,0)</f>
        <v>1090</v>
      </c>
      <c r="AY103" s="9">
        <f>ROUND(属性投放!M$4+装备属性!M$4*IF($AO103&lt;10,1,ROUNDDOWN($AO103,-1))+SUM(属性投放!N$37:N$45)*$AO103+VLOOKUP($AP$2,一级属性!$E$41:$P$64,COLUMNS(一级属性!$E$41:P$64),0)*($AO103+0.25*IF($AO103&lt;10,1,ROUNDDOWN($AO103,-1)))+VLOOKUP($AP$2,宝石属性!$B$43:$M$66,COLUMNS(宝石属性!$B$43:M$66),0)*10*VLOOKUP(ROUNDDOWN($AO103,-1),宝石属性!$B$25:$N$41,2,0)*VLOOKUP(ROUNDDOWN($AO103,-1),宝石属性!$B$25:$N$41,3,0)+VLOOKUP($AP$2,职业被动!$B$6:$M$29,COLUMNS(职业被动!$B$6:M$29),0)*$AO103,0)</f>
        <v>1110</v>
      </c>
      <c r="AZ103" s="48">
        <f>属性价值和能力评分!$F$9+ROUND(属性价值和能力评分!$F$38*10,0)*AO103+ROUND((SUM(装备属性!$W$9:$W$14)+属性价值和能力评分!$F$38*1.25+1.4+2.8)*IF(AO103&lt;10,1,ROUNDDOWN(AO103,-1)),0)+15*VLOOKUP(ROUNDDOWN(AO103,-1),宝石属性!$B$26:$D$41,2,0)*6*VLOOKUP(ROUNDDOWN(AO103,-1),宝石属性!$B$26:$D$41,3,0)+(属性价值和能力评分!$F$49*9+属性价值和能力评分!$F$50*2+属性价值和能力评分!$F$53*8/5)*AO103</f>
        <v>19015</v>
      </c>
      <c r="BB103" s="1">
        <v>100</v>
      </c>
      <c r="BC103" s="9">
        <f>ROUND(属性投放!D$4+装备属性!D$4*IF($BB103&lt;10,1,ROUNDDOWN($BB103,-1))+SUM(属性投放!E$37:E$45)*$BB103+VLOOKUP($BC$2,一级属性!$E$41:$P$64,COLUMNS(一级属性!$E$41:G$64),0)*($BB103+0.25*IF($BB103&lt;10,1,ROUNDDOWN($BB103,-1)))+VLOOKUP($BC$2,宝石属性!$B$43:$M$66,COLUMNS(宝石属性!$B$43:D$66),0)*10*VLOOKUP(ROUNDDOWN($BB103,-1),宝石属性!$B$25:$N$41,2,0)*VLOOKUP(ROUNDDOWN($BB103,-1),宝石属性!$B$25:$N$41,3,0)+VLOOKUP($BC$2,职业被动!$B$6:$M$29,COLUMNS(职业被动!$B$6:D$29),0)*$BB103,0)</f>
        <v>5940</v>
      </c>
      <c r="BD103" s="9">
        <f>ROUND(属性投放!E$4+装备属性!E$4*IF($BB103&lt;10,1,ROUNDDOWN($BB103,-1))+SUM(属性投放!F$37:F$45)*$BB103+VLOOKUP($BC$2,一级属性!$E$41:$P$64,COLUMNS(一级属性!$E$41:H$64),0)*($BB103+0.25*IF($BB103&lt;10,1,ROUNDDOWN($BB103,-1)))+VLOOKUP($BC$2,宝石属性!$B$43:$M$66,COLUMNS(宝石属性!$B$43:E$66),0)*10*VLOOKUP(ROUNDDOWN($BB103,-1),宝石属性!$B$25:$N$41,2,0)*VLOOKUP(ROUNDDOWN($BB103,-1),宝石属性!$B$25:$N$41,3,0)+VLOOKUP($BC$2,职业被动!$B$6:$M$29,COLUMNS(职业被动!$B$6:E$29),0)*$BB103,0)</f>
        <v>5020</v>
      </c>
      <c r="BE103" s="9">
        <f>ROUND(属性投放!F$4+装备属性!F$4*IF($BB103&lt;10,1,ROUNDDOWN($BB103,-1))+SUM(属性投放!G$37:G$45)*$BB103+VLOOKUP($BC$2,一级属性!$E$41:$P$64,COLUMNS(一级属性!$E$41:I$64),0)*($BB103+0.25*IF($BB103&lt;10,1,ROUNDDOWN($BB103,-1)))+VLOOKUP($BC$2,宝石属性!$B$43:$M$66,COLUMNS(宝石属性!$B$43:F$66),0)*10*VLOOKUP(ROUNDDOWN($BB103,-1),宝石属性!$B$25:$N$41,2,0)*VLOOKUP(ROUNDDOWN($BB103,-1),宝石属性!$B$25:$N$41,3,0)+VLOOKUP($BC$2,职业被动!$B$6:$M$29,COLUMNS(职业被动!$B$6:F$29),0)*$BB103,0)</f>
        <v>1120</v>
      </c>
      <c r="BF103" s="9">
        <f>ROUND(属性投放!G$4+装备属性!G$4*IF($BB103&lt;10,1,ROUNDDOWN($BB103,-1))+SUM(属性投放!H$37:H$45)*$BB103+VLOOKUP($BC$2,一级属性!$E$41:$P$64,COLUMNS(一级属性!$E$41:J$64),0)*($BB103+0.25*IF($BB103&lt;10,1,ROUNDDOWN($BB103,-1)))+VLOOKUP($BC$2,宝石属性!$B$43:$M$66,COLUMNS(宝石属性!$B$43:G$66),0)*10*VLOOKUP(ROUNDDOWN($BB103,-1),宝石属性!$B$25:$N$41,2,0)*VLOOKUP(ROUNDDOWN($BB103,-1),宝石属性!$B$25:$N$41,3,0)+VLOOKUP($BC$2,职业被动!$B$6:$M$29,COLUMNS(职业被动!$B$6:G$29),0)*$BB103,0)</f>
        <v>1020</v>
      </c>
      <c r="BG103" s="9">
        <f>ROUND(属性投放!H$4+装备属性!H$4*IF($BB103&lt;10,1,ROUNDDOWN($BB103,-1))+SUM(属性投放!I$37:I$45)*$BB103+VLOOKUP($BC$2,一级属性!$E$41:$P$64,COLUMNS(一级属性!$E$41:K$64),0)*($BB103+0.25*IF($BB103&lt;10,1,ROUNDDOWN($BB103,-1)))+VLOOKUP($BC$2,宝石属性!$B$43:$M$66,COLUMNS(宝石属性!$B$43:H$66),0)*10*VLOOKUP(ROUNDDOWN($BB103,-1),宝石属性!$B$25:$N$41,2,0)*VLOOKUP(ROUNDDOWN($BB103,-1),宝石属性!$B$25:$N$41,3,0)+VLOOKUP($BC$2,职业被动!$B$6:$M$29,COLUMNS(职业被动!$B$6:H$29),0)*$BB103,0)</f>
        <v>1510</v>
      </c>
      <c r="BH103" s="9">
        <f>ROUND(属性投放!I$4+装备属性!I$4*IF($BB103&lt;10,1,ROUNDDOWN($BB103,-1))+SUM(属性投放!J$37:J$45)*$BB103+VLOOKUP($BC$2,一级属性!$E$41:$P$64,COLUMNS(一级属性!$E$41:L$64),0)*($BB103+0.25*IF($BB103&lt;10,1,ROUNDDOWN($BB103,-1)))+VLOOKUP($BC$2,宝石属性!$B$43:$M$66,COLUMNS(宝石属性!$B$43:I$66),0)*10*VLOOKUP(ROUNDDOWN($BB103,-1),宝石属性!$B$25:$N$41,2,0)*VLOOKUP(ROUNDDOWN($BB103,-1),宝石属性!$B$25:$N$41,3,0)+VLOOKUP($BC$2,职业被动!$B$6:$M$29,COLUMNS(职业被动!$B$6:I$29),0)*$BB103,0)</f>
        <v>1430</v>
      </c>
      <c r="BI103" s="9">
        <f>ROUND(属性投放!J$4+装备属性!J$4*IF($BB103&lt;10,1,ROUNDDOWN($BB103,-1))+SUM(属性投放!K$37:K$45)*$BB103+VLOOKUP($BC$2,一级属性!$E$41:$P$64,COLUMNS(一级属性!$E$41:M$64),0)*($BB103+0.25*IF($BB103&lt;10,1,ROUNDDOWN($BB103,-1)))+VLOOKUP($BC$2,宝石属性!$B$43:$M$66,COLUMNS(宝石属性!$B$43:J$66),0)*10*VLOOKUP(ROUNDDOWN($BB103,-1),宝石属性!$B$25:$N$41,2,0)*VLOOKUP(ROUNDDOWN($BB103,-1),宝石属性!$B$25:$N$41,3,0)+VLOOKUP($BC$2,职业被动!$B$6:$M$29,COLUMNS(职业被动!$B$6:J$29),0)*$BB103,0)</f>
        <v>655</v>
      </c>
      <c r="BJ103" s="9">
        <f>ROUND(属性投放!K$4+装备属性!K$4*IF($BB103&lt;10,1,ROUNDDOWN($BB103,-1))+SUM(属性投放!L$37:L$45)*$BB103+VLOOKUP($BC$2,一级属性!$E$41:$P$64,COLUMNS(一级属性!$E$41:N$64),0)*($BB103+0.25*IF($BB103&lt;10,1,ROUNDDOWN($BB103,-1)))+VLOOKUP($BC$2,宝石属性!$B$43:$M$66,COLUMNS(宝石属性!$B$43:K$66),0)*10*VLOOKUP(ROUNDDOWN($BB103,-1),宝石属性!$B$25:$N$41,2,0)*VLOOKUP(ROUNDDOWN($BB103,-1),宝石属性!$B$25:$N$41,3,0)+VLOOKUP($BC$2,职业被动!$B$6:$M$29,COLUMNS(职业被动!$B$6:K$29),0)*$BB103,0)</f>
        <v>370</v>
      </c>
      <c r="BK103" s="9">
        <f>ROUND(属性投放!L$4+装备属性!L$4*IF($BB103&lt;10,1,ROUNDDOWN($BB103,-1))+SUM(属性投放!M$37:M$45)*$BB103+VLOOKUP($BC$2,一级属性!$E$41:$P$64,COLUMNS(一级属性!$E$41:O$64),0)*($BB103+0.25*IF($BB103&lt;10,1,ROUNDDOWN($BB103,-1)))+VLOOKUP($BC$2,宝石属性!$B$43:$M$66,COLUMNS(宝石属性!$B$43:L$66),0)*10*VLOOKUP(ROUNDDOWN($BB103,-1),宝石属性!$B$25:$N$41,2,0)*VLOOKUP(ROUNDDOWN($BB103,-1),宝石属性!$B$25:$N$41,3,0)+VLOOKUP($BC$2,职业被动!$B$6:$M$29,COLUMNS(职业被动!$B$6:L$29),0)*$BB103,0)</f>
        <v>30</v>
      </c>
      <c r="BL103" s="9">
        <f>ROUND(属性投放!M$4+装备属性!M$4*IF($BB103&lt;10,1,ROUNDDOWN($BB103,-1))+SUM(属性投放!N$37:N$45)*$BB103+VLOOKUP($BC$2,一级属性!$E$41:$P$64,COLUMNS(一级属性!$E$41:P$64),0)*($BB103+0.25*IF($BB103&lt;10,1,ROUNDDOWN($BB103,-1)))+VLOOKUP($BC$2,宝石属性!$B$43:$M$66,COLUMNS(宝石属性!$B$43:M$66),0)*10*VLOOKUP(ROUNDDOWN($BB103,-1),宝石属性!$B$25:$N$41,2,0)*VLOOKUP(ROUNDDOWN($BB103,-1),宝石属性!$B$25:$N$41,3,0)+VLOOKUP($BC$2,职业被动!$B$6:$M$29,COLUMNS(职业被动!$B$6:M$29),0)*$BB103,0)</f>
        <v>1110</v>
      </c>
      <c r="BM103" s="48">
        <f>属性价值和能力评分!$F$9+ROUND(属性价值和能力评分!$F$38*10,0)*BB103+ROUND((SUM(装备属性!$W$9:$W$14)+属性价值和能力评分!$F$38*1.25+1.4+2.8)*IF(BB103&lt;10,1,ROUNDDOWN(BB103,-1)),0)+15*VLOOKUP(ROUNDDOWN(BB103,-1),宝石属性!$B$26:$D$41,2,0)*6*VLOOKUP(ROUNDDOWN(BB103,-1),宝石属性!$B$26:$D$41,3,0)+(属性价值和能力评分!$F$49*9+属性价值和能力评分!$F$50*2+属性价值和能力评分!$F$53*8/5)*BB103</f>
        <v>19015</v>
      </c>
      <c r="BO103" s="1">
        <v>100</v>
      </c>
      <c r="BP103" s="9">
        <f>ROUND(属性投放!D$4+装备属性!D$4*IF($BO103&lt;10,1,ROUNDDOWN($BO103,-1))+SUM(属性投放!E$37:E$45)*$BO103+VLOOKUP($BP$2,一级属性!$E$41:$P$64,COLUMNS(一级属性!$E$41:G$64),0)*($BO103+0.25*IF($BO103&lt;10,1,ROUNDDOWN($BO103,-1)))+VLOOKUP($BP$2,宝石属性!$B$43:$M$66,COLUMNS(宝石属性!$B$43:D$66),0)*10*VLOOKUP(ROUNDDOWN($BO103,-1),宝石属性!$B$25:$N$41,2,0)*VLOOKUP(ROUNDDOWN($BO103,-1),宝石属性!$B$25:$N$41,3,0)+VLOOKUP($BP$2,职业被动!$B$6:$M$29,COLUMNS(职业被动!$B$6:D$29),0)*$BO103,0)</f>
        <v>7340</v>
      </c>
      <c r="BQ103" s="9">
        <f>ROUND(属性投放!E$4+装备属性!E$4*IF($BO103&lt;10,1,ROUNDDOWN($BO103,-1))+SUM(属性投放!F$37:F$45)*$BO103+VLOOKUP($BP$2,一级属性!$E$41:$P$64,COLUMNS(一级属性!$E$41:H$64),0)*($BO103+0.25*IF($BO103&lt;10,1,ROUNDDOWN($BO103,-1)))+VLOOKUP($BP$2,宝石属性!$B$43:$M$66,COLUMNS(宝石属性!$B$43:E$66),0)*10*VLOOKUP(ROUNDDOWN($BO103,-1),宝石属性!$B$25:$N$41,2,0)*VLOOKUP(ROUNDDOWN($BO103,-1),宝石属性!$B$25:$N$41,3,0)+VLOOKUP($BP$2,职业被动!$B$6:$M$29,COLUMNS(职业被动!$B$6:E$29),0)*$BO103,0)</f>
        <v>4395</v>
      </c>
      <c r="BR103" s="9">
        <f>ROUND(属性投放!F$4+装备属性!F$4*IF($BO103&lt;10,1,ROUNDDOWN($BO103,-1))+SUM(属性投放!G$37:G$45)*$BO103+VLOOKUP($BP$2,一级属性!$E$41:$P$64,COLUMNS(一级属性!$E$41:I$64),0)*($BO103+0.25*IF($BO103&lt;10,1,ROUNDDOWN($BO103,-1)))+VLOOKUP($BP$2,宝石属性!$B$43:$M$66,COLUMNS(宝石属性!$B$43:F$66),0)*10*VLOOKUP(ROUNDDOWN($BO103,-1),宝石属性!$B$25:$N$41,2,0)*VLOOKUP(ROUNDDOWN($BO103,-1),宝石属性!$B$25:$N$41,3,0)+VLOOKUP($BP$2,职业被动!$B$6:$M$29,COLUMNS(职业被动!$B$6:F$29),0)*$BO103,0)</f>
        <v>1120</v>
      </c>
      <c r="BS103" s="9">
        <f>ROUND(属性投放!G$4+装备属性!G$4*IF($BO103&lt;10,1,ROUNDDOWN($BO103,-1))+SUM(属性投放!H$37:H$45)*$BO103+VLOOKUP($BP$2,一级属性!$E$41:$P$64,COLUMNS(一级属性!$E$41:J$64),0)*($BO103+0.25*IF($BO103&lt;10,1,ROUNDDOWN($BO103,-1)))+VLOOKUP($BP$2,宝石属性!$B$43:$M$66,COLUMNS(宝石属性!$B$43:G$66),0)*10*VLOOKUP(ROUNDDOWN($BO103,-1),宝石属性!$B$25:$N$41,2,0)*VLOOKUP(ROUNDDOWN($BO103,-1),宝石属性!$B$25:$N$41,3,0)+VLOOKUP($BP$2,职业被动!$B$6:$M$29,COLUMNS(职业被动!$B$6:G$29),0)*$BO103,0)</f>
        <v>1020</v>
      </c>
      <c r="BT103" s="9">
        <f>ROUND(属性投放!H$4+装备属性!H$4*IF($BO103&lt;10,1,ROUNDDOWN($BO103,-1))+SUM(属性投放!I$37:I$45)*$BO103+VLOOKUP($BP$2,一级属性!$E$41:$P$64,COLUMNS(一级属性!$E$41:K$64),0)*($BO103+0.25*IF($BO103&lt;10,1,ROUNDDOWN($BO103,-1)))+VLOOKUP($BP$2,宝石属性!$B$43:$M$66,COLUMNS(宝石属性!$B$43:H$66),0)*10*VLOOKUP(ROUNDDOWN($BO103,-1),宝石属性!$B$25:$N$41,2,0)*VLOOKUP(ROUNDDOWN($BO103,-1),宝石属性!$B$25:$N$41,3,0)+VLOOKUP($BP$2,职业被动!$B$6:$M$29,COLUMNS(职业被动!$B$6:H$29),0)*$BO103,0)</f>
        <v>1165</v>
      </c>
      <c r="BU103" s="9">
        <f>ROUND(属性投放!I$4+装备属性!I$4*IF($BO103&lt;10,1,ROUNDDOWN($BO103,-1))+SUM(属性投放!J$37:J$45)*$BO103+VLOOKUP($BP$2,一级属性!$E$41:$P$64,COLUMNS(一级属性!$E$41:L$64),0)*($BO103+0.25*IF($BO103&lt;10,1,ROUNDDOWN($BO103,-1)))+VLOOKUP($BP$2,宝石属性!$B$43:$M$66,COLUMNS(宝石属性!$B$43:I$66),0)*10*VLOOKUP(ROUNDDOWN($BO103,-1),宝石属性!$B$25:$N$41,2,0)*VLOOKUP(ROUNDDOWN($BO103,-1),宝石属性!$B$25:$N$41,3,0)+VLOOKUP($BP$2,职业被动!$B$6:$M$29,COLUMNS(职业被动!$B$6:I$29),0)*$BO103,0)</f>
        <v>1205</v>
      </c>
      <c r="BV103" s="9">
        <f>ROUND(属性投放!J$4+装备属性!J$4*IF($BO103&lt;10,1,ROUNDDOWN($BO103,-1))+SUM(属性投放!K$37:K$45)*$BO103+VLOOKUP($BP$2,一级属性!$E$41:$P$64,COLUMNS(一级属性!$E$41:M$64),0)*($BO103+0.25*IF($BO103&lt;10,1,ROUNDDOWN($BO103,-1)))+VLOOKUP($BP$2,宝石属性!$B$43:$M$66,COLUMNS(宝石属性!$B$43:J$66),0)*10*VLOOKUP(ROUNDDOWN($BO103,-1),宝石属性!$B$25:$N$41,2,0)*VLOOKUP(ROUNDDOWN($BO103,-1),宝石属性!$B$25:$N$41,3,0)+VLOOKUP($BP$2,职业被动!$B$6:$M$29,COLUMNS(职业被动!$B$6:J$29),0)*$BO103,0)</f>
        <v>843</v>
      </c>
      <c r="BW103" s="9">
        <f>ROUND(属性投放!K$4+装备属性!K$4*IF($BO103&lt;10,1,ROUNDDOWN($BO103,-1))+SUM(属性投放!L$37:L$45)*$BO103+VLOOKUP($BP$2,一级属性!$E$41:$P$64,COLUMNS(一级属性!$E$41:N$64),0)*($BO103+0.25*IF($BO103&lt;10,1,ROUNDDOWN($BO103,-1)))+VLOOKUP($BP$2,宝石属性!$B$43:$M$66,COLUMNS(宝石属性!$B$43:K$66),0)*10*VLOOKUP(ROUNDDOWN($BO103,-1),宝石属性!$B$25:$N$41,2,0)*VLOOKUP(ROUNDDOWN($BO103,-1),宝石属性!$B$25:$N$41,3,0)+VLOOKUP($BP$2,职业被动!$B$6:$M$29,COLUMNS(职业被动!$B$6:K$29),0)*$BO103,0)</f>
        <v>530</v>
      </c>
      <c r="BX103" s="9">
        <f>ROUND(属性投放!L$4+装备属性!L$4*IF($BO103&lt;10,1,ROUNDDOWN($BO103,-1))+SUM(属性投放!M$37:M$45)*$BO103+VLOOKUP($BP$2,一级属性!$E$41:$P$64,COLUMNS(一级属性!$E$41:O$64),0)*($BO103+0.25*IF($BO103&lt;10,1,ROUNDDOWN($BO103,-1)))+VLOOKUP($BP$2,宝石属性!$B$43:$M$66,COLUMNS(宝石属性!$B$43:L$66),0)*10*VLOOKUP(ROUNDDOWN($BO103,-1),宝石属性!$B$25:$N$41,2,0)*VLOOKUP(ROUNDDOWN($BO103,-1),宝石属性!$B$25:$N$41,3,0)+VLOOKUP($BP$2,职业被动!$B$6:$M$29,COLUMNS(职业被动!$B$6:L$29),0)*$BO103,0)</f>
        <v>30</v>
      </c>
      <c r="BY103" s="9">
        <f>ROUND(属性投放!M$4+装备属性!M$4*IF($BO103&lt;10,1,ROUNDDOWN($BO103,-1))+SUM(属性投放!N$37:N$45)*$BO103+VLOOKUP($BP$2,一级属性!$E$41:$P$64,COLUMNS(一级属性!$E$41:P$64),0)*($BO103+0.25*IF($BO103&lt;10,1,ROUNDDOWN($BO103,-1)))+VLOOKUP($BP$2,宝石属性!$B$43:$M$66,COLUMNS(宝石属性!$B$43:M$66),0)*10*VLOOKUP(ROUNDDOWN($BO103,-1),宝石属性!$B$25:$N$41,2,0)*VLOOKUP(ROUNDDOWN($BO103,-1),宝石属性!$B$25:$N$41,3,0)+VLOOKUP($BP$2,职业被动!$B$6:$M$29,COLUMNS(职业被动!$B$6:M$29),0)*$BO103,0)</f>
        <v>1110</v>
      </c>
      <c r="BZ103" s="48">
        <f>属性价值和能力评分!$F$9+ROUND(属性价值和能力评分!$F$38*10,0)*BO103+ROUND((SUM(装备属性!$W$9:$W$14)+属性价值和能力评分!$F$38*1.25+1.4+2.8)*IF(BO103&lt;10,1,ROUNDDOWN(BO103,-1)),0)+15*VLOOKUP(ROUNDDOWN(BO103,-1),宝石属性!$B$26:$D$41,2,0)*6*VLOOKUP(ROUNDDOWN(BO103,-1),宝石属性!$B$26:$D$41,3,0)+(属性价值和能力评分!$F$49*9+属性价值和能力评分!$F$50*2+属性价值和能力评分!$F$53*8/5)*BO103</f>
        <v>19015</v>
      </c>
      <c r="CB103" s="1">
        <v>100</v>
      </c>
      <c r="CC103" s="9">
        <f>ROUND(属性投放!D$4+装备属性!D$4*IF($CB103&lt;10,1,ROUNDDOWN($CB103,-1))+SUM(属性投放!E$37:E$45)*$CB103+VLOOKUP($CC$2,一级属性!$E$41:$P$64,COLUMNS(一级属性!$E$41:G$64),0)*($CB103+0.25*IF($CB103&lt;10,1,ROUNDDOWN($CB103,-1)))+VLOOKUP($CC$2,宝石属性!$B$43:$M$66,COLUMNS(宝石属性!$B$43:D$66),0)*10*VLOOKUP(ROUNDDOWN($CB103,-1),宝石属性!$B$25:$N$41,2,0)*VLOOKUP(ROUNDDOWN($CB103,-1),宝石属性!$B$25:$N$41,3,0)+VLOOKUP($CC$2,职业被动!$B$6:$M$29,COLUMNS(职业被动!$B$6:D$29),0)*$CB103,0)</f>
        <v>4940</v>
      </c>
      <c r="CD103" s="9">
        <f>ROUND(属性投放!E$4+装备属性!E$4*IF($CB103&lt;10,1,ROUNDDOWN($CB103,-1))+SUM(属性投放!F$37:F$45)*$CB103+VLOOKUP($CC$2,一级属性!$E$41:$P$64,COLUMNS(一级属性!$E$41:H$64),0)*($CB103+0.25*IF($CB103&lt;10,1,ROUNDDOWN($CB103,-1)))+VLOOKUP($CC$2,宝石属性!$B$43:$M$66,COLUMNS(宝石属性!$B$43:E$66),0)*10*VLOOKUP(ROUNDDOWN($CB103,-1),宝石属性!$B$25:$N$41,2,0)*VLOOKUP(ROUNDDOWN($CB103,-1),宝石属性!$B$25:$N$41,3,0)+VLOOKUP($CC$2,职业被动!$B$6:$M$29,COLUMNS(职业被动!$B$6:E$29),0)*$CB103,0)</f>
        <v>2520</v>
      </c>
      <c r="CE103" s="9">
        <f>ROUND(属性投放!F$4+装备属性!F$4*IF($CB103&lt;10,1,ROUNDDOWN($CB103,-1))+SUM(属性投放!G$37:G$45)*$CB103+VLOOKUP($CC$2,一级属性!$E$41:$P$64,COLUMNS(一级属性!$E$41:I$64),0)*($CB103+0.25*IF($CB103&lt;10,1,ROUNDDOWN($CB103,-1)))+VLOOKUP($CC$2,宝石属性!$B$43:$M$66,COLUMNS(宝石属性!$B$43:F$66),0)*10*VLOOKUP(ROUNDDOWN($CB103,-1),宝石属性!$B$25:$N$41,2,0)*VLOOKUP(ROUNDDOWN($CB103,-1),宝石属性!$B$25:$N$41,3,0)+VLOOKUP($CC$2,职业被动!$B$6:$M$29,COLUMNS(职业被动!$B$6:F$29),0)*$CB103,0)</f>
        <v>2315</v>
      </c>
      <c r="CF103" s="9">
        <f>ROUND(属性投放!G$4+装备属性!G$4*IF($CB103&lt;10,1,ROUNDDOWN($CB103,-1))+SUM(属性投放!H$37:H$45)*$CB103+VLOOKUP($CC$2,一级属性!$E$41:$P$64,COLUMNS(一级属性!$E$41:J$64),0)*($CB103+0.25*IF($CB103&lt;10,1,ROUNDDOWN($CB103,-1)))+VLOOKUP($CC$2,宝石属性!$B$43:$M$66,COLUMNS(宝石属性!$B$43:G$66),0)*10*VLOOKUP(ROUNDDOWN($CB103,-1),宝石属性!$B$25:$N$41,2,0)*VLOOKUP(ROUNDDOWN($CB103,-1),宝石属性!$B$25:$N$41,3,0)+VLOOKUP($CC$2,职业被动!$B$6:$M$29,COLUMNS(职业被动!$B$6:G$29),0)*$CB103,0)</f>
        <v>1120</v>
      </c>
      <c r="CG103" s="9">
        <f>ROUND(属性投放!H$4+装备属性!H$4*IF($CB103&lt;10,1,ROUNDDOWN($CB103,-1))+SUM(属性投放!I$37:I$45)*$CB103+VLOOKUP($CC$2,一级属性!$E$41:$P$64,COLUMNS(一级属性!$E$41:K$64),0)*($CB103+0.25*IF($CB103&lt;10,1,ROUNDDOWN($CB103,-1)))+VLOOKUP($CC$2,宝石属性!$B$43:$M$66,COLUMNS(宝石属性!$B$43:H$66),0)*10*VLOOKUP(ROUNDDOWN($CB103,-1),宝石属性!$B$25:$N$41,2,0)*VLOOKUP(ROUNDDOWN($CB103,-1),宝石属性!$B$25:$N$41,3,0)+VLOOKUP($CC$2,职业被动!$B$6:$M$29,COLUMNS(职业被动!$B$6:H$29),0)*$CB103,0)</f>
        <v>690</v>
      </c>
      <c r="CH103" s="9">
        <f>ROUND(属性投放!I$4+装备属性!I$4*IF($CB103&lt;10,1,ROUNDDOWN($CB103,-1))+SUM(属性投放!J$37:J$45)*$CB103+VLOOKUP($CC$2,一级属性!$E$41:$P$64,COLUMNS(一级属性!$E$41:L$64),0)*($CB103+0.25*IF($CB103&lt;10,1,ROUNDDOWN($CB103,-1)))+VLOOKUP($CC$2,宝石属性!$B$43:$M$66,COLUMNS(宝石属性!$B$43:I$66),0)*10*VLOOKUP(ROUNDDOWN($CB103,-1),宝石属性!$B$25:$N$41,2,0)*VLOOKUP(ROUNDDOWN($CB103,-1),宝石属性!$B$25:$N$41,3,0)+VLOOKUP($CC$2,职业被动!$B$6:$M$29,COLUMNS(职业被动!$B$6:I$29),0)*$CB103,0)</f>
        <v>1155</v>
      </c>
      <c r="CI103" s="9">
        <f>ROUND(属性投放!J$4+装备属性!J$4*IF($CB103&lt;10,1,ROUNDDOWN($CB103,-1))+SUM(属性投放!K$37:K$45)*$CB103+VLOOKUP($CC$2,一级属性!$E$41:$P$64,COLUMNS(一级属性!$E$41:M$64),0)*($CB103+0.25*IF($CB103&lt;10,1,ROUNDDOWN($CB103,-1)))+VLOOKUP($CC$2,宝石属性!$B$43:$M$66,COLUMNS(宝石属性!$B$43:J$66),0)*10*VLOOKUP(ROUNDDOWN($CB103,-1),宝石属性!$B$25:$N$41,2,0)*VLOOKUP(ROUNDDOWN($CB103,-1),宝石属性!$B$25:$N$41,3,0)+VLOOKUP($CC$2,职业被动!$B$6:$M$29,COLUMNS(职业被动!$B$6:J$29),0)*$CB103,0)</f>
        <v>755</v>
      </c>
      <c r="CJ103" s="9">
        <f>ROUND(属性投放!K$4+装备属性!K$4*IF($CB103&lt;10,1,ROUNDDOWN($CB103,-1))+SUM(属性投放!L$37:L$45)*$CB103+VLOOKUP($CC$2,一级属性!$E$41:$P$64,COLUMNS(一级属性!$E$41:N$64),0)*($CB103+0.25*IF($CB103&lt;10,1,ROUNDDOWN($CB103,-1)))+VLOOKUP($CC$2,宝石属性!$B$43:$M$66,COLUMNS(宝石属性!$B$43:K$66),0)*10*VLOOKUP(ROUNDDOWN($CB103,-1),宝石属性!$B$25:$N$41,2,0)*VLOOKUP(ROUNDDOWN($CB103,-1),宝石属性!$B$25:$N$41,3,0)+VLOOKUP($CC$2,职业被动!$B$6:$M$29,COLUMNS(职业被动!$B$6:K$29),0)*$CB103,0)</f>
        <v>370</v>
      </c>
      <c r="CK103" s="9">
        <f>ROUND(属性投放!L$4+装备属性!L$4*IF($CB103&lt;10,1,ROUNDDOWN($CB103,-1))+SUM(属性投放!M$37:M$45)*$CB103+VLOOKUP($CC$2,一级属性!$E$41:$P$64,COLUMNS(一级属性!$E$41:O$64),0)*($CB103+0.25*IF($CB103&lt;10,1,ROUNDDOWN($CB103,-1)))+VLOOKUP($CC$2,宝石属性!$B$43:$M$66,COLUMNS(宝石属性!$B$43:L$66),0)*10*VLOOKUP(ROUNDDOWN($CB103,-1),宝石属性!$B$25:$N$41,2,0)*VLOOKUP(ROUNDDOWN($CB103,-1),宝石属性!$B$25:$N$41,3,0)+VLOOKUP($CC$2,职业被动!$B$6:$M$29,COLUMNS(职业被动!$B$6:L$29),0)*$CB103,0)</f>
        <v>30</v>
      </c>
      <c r="CL103" s="9">
        <f>ROUND(属性投放!M$4+装备属性!M$4*IF($CB103&lt;10,1,ROUNDDOWN($CB103,-1))+SUM(属性投放!N$37:N$45)*$CB103+VLOOKUP($CC$2,一级属性!$E$41:$P$64,COLUMNS(一级属性!$E$41:P$64),0)*($CB103+0.25*IF($CB103&lt;10,1,ROUNDDOWN($CB103,-1)))+VLOOKUP($CC$2,宝石属性!$B$43:$M$66,COLUMNS(宝石属性!$B$43:M$66),0)*10*VLOOKUP(ROUNDDOWN($CB103,-1),宝石属性!$B$25:$N$41,2,0)*VLOOKUP(ROUNDDOWN($CB103,-1),宝石属性!$B$25:$N$41,3,0)+VLOOKUP($CC$2,职业被动!$B$6:$M$29,COLUMNS(职业被动!$B$6:M$29),0)*$CB103,0)</f>
        <v>1030</v>
      </c>
      <c r="CM103" s="48">
        <f>属性价值和能力评分!$F$9+ROUND(属性价值和能力评分!$F$38*10,0)*CB103+ROUND((SUM(装备属性!$W$9:$W$14)+属性价值和能力评分!$F$38*1.25+1.4+2.8)*IF(CB103&lt;10,1,ROUNDDOWN(CB103,-1)),0)+15*VLOOKUP(ROUNDDOWN(CB103,-1),宝石属性!$B$26:$D$41,2,0)*6*VLOOKUP(ROUNDDOWN(CB103,-1),宝石属性!$B$26:$D$41,3,0)+(属性价值和能力评分!$F$49*9+属性价值和能力评分!$F$50*2+属性价值和能力评分!$F$53*8/5)*CB103</f>
        <v>19015</v>
      </c>
      <c r="CO103" s="1">
        <v>100</v>
      </c>
      <c r="CP103" s="9">
        <f>ROUND(属性投放!D$4+装备属性!D$4*IF($CO103&lt;10,1,ROUNDDOWN($CO103,-1))+SUM(属性投放!E$37:E$45)*$CO103+VLOOKUP($CP$2,一级属性!$E$41:$P$64,COLUMNS(一级属性!$E$41:G$64),0)*($CO103+0.25*IF($CO103&lt;10,1,ROUNDDOWN($CO103,-1)))+VLOOKUP($CP$2,宝石属性!$B$43:$M$66,COLUMNS(宝石属性!$B$43:D$66),0)*10*VLOOKUP(ROUNDDOWN($CO103,-1),宝石属性!$B$25:$N$41,2,0)*VLOOKUP(ROUNDDOWN($CO103,-1),宝石属性!$B$25:$N$41,3,0)+VLOOKUP($CP$2,职业被动!$B$6:$M$29,COLUMNS(职业被动!$B$6:D$29),0)*$CO103,0)</f>
        <v>4940</v>
      </c>
      <c r="CQ103" s="9">
        <f>ROUND(属性投放!E$4+装备属性!E$4*IF($CO103&lt;10,1,ROUNDDOWN($CO103,-1))+SUM(属性投放!F$37:F$45)*$CO103+VLOOKUP($CP$2,一级属性!$E$41:$P$64,COLUMNS(一级属性!$E$41:H$64),0)*($CO103+0.25*IF($CO103&lt;10,1,ROUNDDOWN($CO103,-1)))+VLOOKUP($CP$2,宝石属性!$B$43:$M$66,COLUMNS(宝石属性!$B$43:E$66),0)*10*VLOOKUP(ROUNDDOWN($CO103,-1),宝石属性!$B$25:$N$41,2,0)*VLOOKUP(ROUNDDOWN($CO103,-1),宝石属性!$B$25:$N$41,3,0)+VLOOKUP($CP$2,职业被动!$B$6:$M$29,COLUMNS(职业被动!$B$6:E$29),0)*$CO103,0)</f>
        <v>5645</v>
      </c>
      <c r="CR103" s="9">
        <f>ROUND(属性投放!F$4+装备属性!F$4*IF($CO103&lt;10,1,ROUNDDOWN($CO103,-1))+SUM(属性投放!G$37:G$45)*$CO103+VLOOKUP($CP$2,一级属性!$E$41:$P$64,COLUMNS(一级属性!$E$41:I$64),0)*($CO103+0.25*IF($CO103&lt;10,1,ROUNDDOWN($CO103,-1)))+VLOOKUP($CP$2,宝石属性!$B$43:$M$66,COLUMNS(宝石属性!$B$43:F$66),0)*10*VLOOKUP(ROUNDDOWN($CO103,-1),宝石属性!$B$25:$N$41,2,0)*VLOOKUP(ROUNDDOWN($CO103,-1),宝石属性!$B$25:$N$41,3,0)+VLOOKUP($CP$2,职业被动!$B$6:$M$29,COLUMNS(职业被动!$B$6:F$29),0)*$CO103,0)</f>
        <v>1120</v>
      </c>
      <c r="CS103" s="9">
        <f>ROUND(属性投放!G$4+装备属性!G$4*IF($CO103&lt;10,1,ROUNDDOWN($CO103,-1))+SUM(属性投放!H$37:H$45)*$CO103+VLOOKUP($CP$2,一级属性!$E$41:$P$64,COLUMNS(一级属性!$E$41:J$64),0)*($CO103+0.25*IF($CO103&lt;10,1,ROUNDDOWN($CO103,-1)))+VLOOKUP($CP$2,宝石属性!$B$43:$M$66,COLUMNS(宝石属性!$B$43:G$66),0)*10*VLOOKUP(ROUNDDOWN($CO103,-1),宝石属性!$B$25:$N$41,2,0)*VLOOKUP(ROUNDDOWN($CO103,-1),宝石属性!$B$25:$N$41,3,0)+VLOOKUP($CP$2,职业被动!$B$6:$M$29,COLUMNS(职业被动!$B$6:G$29),0)*$CO103,0)</f>
        <v>1020</v>
      </c>
      <c r="CT103" s="9">
        <f>ROUND(属性投放!H$4+装备属性!H$4*IF($CO103&lt;10,1,ROUNDDOWN($CO103,-1))+SUM(属性投放!I$37:I$45)*$CO103+VLOOKUP($CP$2,一级属性!$E$41:$P$64,COLUMNS(一级属性!$E$41:K$64),0)*($CO103+0.25*IF($CO103&lt;10,1,ROUNDDOWN($CO103,-1)))+VLOOKUP($CP$2,宝石属性!$B$43:$M$66,COLUMNS(宝石属性!$B$43:H$66),0)*10*VLOOKUP(ROUNDDOWN($CO103,-1),宝石属性!$B$25:$N$41,2,0)*VLOOKUP(ROUNDDOWN($CO103,-1),宝石属性!$B$25:$N$41,3,0)+VLOOKUP($CP$2,职业被动!$B$6:$M$29,COLUMNS(职业被动!$B$6:H$29),0)*$CO103,0)</f>
        <v>1755</v>
      </c>
      <c r="CU103" s="9">
        <f>ROUND(属性投放!I$4+装备属性!I$4*IF($CO103&lt;10,1,ROUNDDOWN($CO103,-1))+SUM(属性投放!J$37:J$45)*$CO103+VLOOKUP($CP$2,一级属性!$E$41:$P$64,COLUMNS(一级属性!$E$41:L$64),0)*($CO103+0.25*IF($CO103&lt;10,1,ROUNDDOWN($CO103,-1)))+VLOOKUP($CP$2,宝石属性!$B$43:$M$66,COLUMNS(宝石属性!$B$43:I$66),0)*10*VLOOKUP(ROUNDDOWN($CO103,-1),宝石属性!$B$25:$N$41,2,0)*VLOOKUP(ROUNDDOWN($CO103,-1),宝石属性!$B$25:$N$41,3,0)+VLOOKUP($CP$2,职业被动!$B$6:$M$29,COLUMNS(职业被动!$B$6:I$29),0)*$CO103,0)</f>
        <v>1505</v>
      </c>
      <c r="CV103" s="9">
        <f>ROUND(属性投放!J$4+装备属性!J$4*IF($CO103&lt;10,1,ROUNDDOWN($CO103,-1))+SUM(属性投放!K$37:K$45)*$CO103+VLOOKUP($CP$2,一级属性!$E$41:$P$64,COLUMNS(一级属性!$E$41:M$64),0)*($CO103+0.25*IF($CO103&lt;10,1,ROUNDDOWN($CO103,-1)))+VLOOKUP($CP$2,宝石属性!$B$43:$M$66,COLUMNS(宝石属性!$B$43:J$66),0)*10*VLOOKUP(ROUNDDOWN($CO103,-1),宝石属性!$B$25:$N$41,2,0)*VLOOKUP(ROUNDDOWN($CO103,-1),宝石属性!$B$25:$N$41,3,0)+VLOOKUP($CP$2,职业被动!$B$6:$M$29,COLUMNS(职业被动!$B$6:J$29),0)*$CO103,0)</f>
        <v>630</v>
      </c>
      <c r="CW103" s="9">
        <f>ROUND(属性投放!K$4+装备属性!K$4*IF($CO103&lt;10,1,ROUNDDOWN($CO103,-1))+SUM(属性投放!L$37:L$45)*$CO103+VLOOKUP($CP$2,一级属性!$E$41:$P$64,COLUMNS(一级属性!$E$41:N$64),0)*($CO103+0.25*IF($CO103&lt;10,1,ROUNDDOWN($CO103,-1)))+VLOOKUP($CP$2,宝石属性!$B$43:$M$66,COLUMNS(宝石属性!$B$43:K$66),0)*10*VLOOKUP(ROUNDDOWN($CO103,-1),宝石属性!$B$25:$N$41,2,0)*VLOOKUP(ROUNDDOWN($CO103,-1),宝石属性!$B$25:$N$41,3,0)+VLOOKUP($CP$2,职业被动!$B$6:$M$29,COLUMNS(职业被动!$B$6:K$29),0)*$CO103,0)</f>
        <v>370</v>
      </c>
      <c r="CX103" s="9">
        <f>ROUND(属性投放!L$4+装备属性!L$4*IF($CO103&lt;10,1,ROUNDDOWN($CO103,-1))+SUM(属性投放!M$37:M$45)*$CO103+VLOOKUP($CP$2,一级属性!$E$41:$P$64,COLUMNS(一级属性!$E$41:O$64),0)*($CO103+0.25*IF($CO103&lt;10,1,ROUNDDOWN($CO103,-1)))+VLOOKUP($CP$2,宝石属性!$B$43:$M$66,COLUMNS(宝石属性!$B$43:L$66),0)*10*VLOOKUP(ROUNDDOWN($CO103,-1),宝石属性!$B$25:$N$41,2,0)*VLOOKUP(ROUNDDOWN($CO103,-1),宝石属性!$B$25:$N$41,3,0)+VLOOKUP($CP$2,职业被动!$B$6:$M$29,COLUMNS(职业被动!$B$6:L$29),0)*$CO103,0)</f>
        <v>30</v>
      </c>
      <c r="CY103" s="9">
        <f>ROUND(属性投放!M$4+装备属性!M$4*IF($CO103&lt;10,1,ROUNDDOWN($CO103,-1))+SUM(属性投放!N$37:N$45)*$CO103+VLOOKUP($CP$2,一级属性!$E$41:$P$64,COLUMNS(一级属性!$E$41:P$64),0)*($CO103+0.25*IF($CO103&lt;10,1,ROUNDDOWN($CO103,-1)))+VLOOKUP($CP$2,宝石属性!$B$43:$M$66,COLUMNS(宝石属性!$B$43:M$66),0)*10*VLOOKUP(ROUNDDOWN($CO103,-1),宝石属性!$B$25:$N$41,2,0)*VLOOKUP(ROUNDDOWN($CO103,-1),宝石属性!$B$25:$N$41,3,0)+VLOOKUP($CP$2,职业被动!$B$6:$M$29,COLUMNS(职业被动!$B$6:M$29),0)*$CO103,0)</f>
        <v>1030</v>
      </c>
      <c r="CZ103" s="48">
        <f>属性价值和能力评分!$F$9+ROUND(属性价值和能力评分!$F$38*10,0)*CO103+ROUND((SUM(装备属性!$W$9:$W$14)+属性价值和能力评分!$F$38*1.25+1.4+2.8)*IF(CO103&lt;10,1,ROUNDDOWN(CO103,-1)),0)+15*VLOOKUP(ROUNDDOWN(CO103,-1),宝石属性!$B$26:$D$41,2,0)*6*VLOOKUP(ROUNDDOWN(CO103,-1),宝石属性!$B$26:$D$41,3,0)+(属性价值和能力评分!$F$49*9+属性价值和能力评分!$F$50*2+属性价值和能力评分!$F$53*8/5)*CO103</f>
        <v>19015</v>
      </c>
      <c r="DB103" s="1">
        <v>100</v>
      </c>
      <c r="DC103" s="9">
        <f>ROUND(属性投放!D$4+装备属性!D$4*IF($DB103&lt;10,1,ROUNDDOWN($DB103,-1))+SUM(属性投放!E$37:E$45)*$DB103+VLOOKUP($DC$2,一级属性!$E$41:$P$64,COLUMNS(一级属性!$E$41:G$64),0)*($DB103+0.25*IF($DB103&lt;10,1,ROUNDDOWN($DB103,-1)))+VLOOKUP($DC$2,宝石属性!$B$43:$M$66,COLUMNS(宝石属性!$B$43:D$66),0)*10*VLOOKUP(ROUNDDOWN($DB103,-1),宝石属性!$B$25:$N$41,2,0)*VLOOKUP(ROUNDDOWN($DB103,-1),宝石属性!$B$25:$N$41,3,0)+VLOOKUP($DC$2,职业被动!$B$6:$M$29,COLUMNS(职业被动!$B$6:D$29),0)*$DB103,0)</f>
        <v>5640</v>
      </c>
      <c r="DD103" s="9">
        <f>ROUND(属性投放!E$4+装备属性!E$4*IF($DB103&lt;10,1,ROUNDDOWN($DB103,-1))+SUM(属性投放!F$37:F$45)*$DB103+VLOOKUP($DC$2,一级属性!$E$41:$P$64,COLUMNS(一级属性!$E$41:H$64),0)*($DB103+0.25*IF($DB103&lt;10,1,ROUNDDOWN($DB103,-1)))+VLOOKUP($DC$2,宝石属性!$B$43:$M$66,COLUMNS(宝石属性!$B$43:E$66),0)*10*VLOOKUP(ROUNDDOWN($DB103,-1),宝石属性!$B$25:$N$41,2,0)*VLOOKUP(ROUNDDOWN($DB103,-1),宝石属性!$B$25:$N$41,3,0)+VLOOKUP($DC$2,职业被动!$B$6:$M$29,COLUMNS(职业被动!$B$6:E$29),0)*$DB103,0)</f>
        <v>2520</v>
      </c>
      <c r="DE103" s="9">
        <f>ROUND(属性投放!F$4+装备属性!F$4*IF($DB103&lt;10,1,ROUNDDOWN($DB103,-1))+SUM(属性投放!G$37:G$45)*$DB103+VLOOKUP($DC$2,一级属性!$E$41:$P$64,COLUMNS(一级属性!$E$41:I$64),0)*($DB103+0.25*IF($DB103&lt;10,1,ROUNDDOWN($DB103,-1)))+VLOOKUP($DC$2,宝石属性!$B$43:$M$66,COLUMNS(宝石属性!$B$43:F$66),0)*10*VLOOKUP(ROUNDDOWN($DB103,-1),宝石属性!$B$25:$N$41,2,0)*VLOOKUP(ROUNDDOWN($DB103,-1),宝石属性!$B$25:$N$41,3,0)+VLOOKUP($DC$2,职业被动!$B$6:$M$29,COLUMNS(职业被动!$B$6:F$29),0)*$DB103,0)</f>
        <v>1120</v>
      </c>
      <c r="DF103" s="9">
        <f>ROUND(属性投放!G$4+装备属性!G$4*IF($DB103&lt;10,1,ROUNDDOWN($DB103,-1))+SUM(属性投放!H$37:H$45)*$DB103+VLOOKUP($DC$2,一级属性!$E$41:$P$64,COLUMNS(一级属性!$E$41:J$64),0)*($DB103+0.25*IF($DB103&lt;10,1,ROUNDDOWN($DB103,-1)))+VLOOKUP($DC$2,宝石属性!$B$43:$M$66,COLUMNS(宝石属性!$B$43:G$66),0)*10*VLOOKUP(ROUNDDOWN($DB103,-1),宝石属性!$B$25:$N$41,2,0)*VLOOKUP(ROUNDDOWN($DB103,-1),宝石属性!$B$25:$N$41,3,0)+VLOOKUP($DC$2,职业被动!$B$6:$M$29,COLUMNS(职业被动!$B$6:G$29),0)*$DB103,0)</f>
        <v>2835</v>
      </c>
      <c r="DG103" s="9">
        <f>ROUND(属性投放!H$4+装备属性!H$4*IF($DB103&lt;10,1,ROUNDDOWN($DB103,-1))+SUM(属性投放!I$37:I$45)*$DB103+VLOOKUP($DC$2,一级属性!$E$41:$P$64,COLUMNS(一级属性!$E$41:K$64),0)*($DB103+0.25*IF($DB103&lt;10,1,ROUNDDOWN($DB103,-1)))+VLOOKUP($DC$2,宝石属性!$B$43:$M$66,COLUMNS(宝石属性!$B$43:H$66),0)*10*VLOOKUP(ROUNDDOWN($DB103,-1),宝石属性!$B$25:$N$41,2,0)*VLOOKUP(ROUNDDOWN($DB103,-1),宝石属性!$B$25:$N$41,3,0)+VLOOKUP($DC$2,职业被动!$B$6:$M$29,COLUMNS(职业被动!$B$6:H$29),0)*$DB103,0)</f>
        <v>690</v>
      </c>
      <c r="DH103" s="9">
        <f>ROUND(属性投放!I$4+装备属性!I$4*IF($DB103&lt;10,1,ROUNDDOWN($DB103,-1))+SUM(属性投放!J$37:J$45)*$DB103+VLOOKUP($DC$2,一级属性!$E$41:$P$64,COLUMNS(一级属性!$E$41:L$64),0)*($DB103+0.25*IF($DB103&lt;10,1,ROUNDDOWN($DB103,-1)))+VLOOKUP($DC$2,宝石属性!$B$43:$M$66,COLUMNS(宝石属性!$B$43:I$66),0)*10*VLOOKUP(ROUNDDOWN($DB103,-1),宝石属性!$B$25:$N$41,2,0)*VLOOKUP(ROUNDDOWN($DB103,-1),宝石属性!$B$25:$N$41,3,0)+VLOOKUP($DC$2,职业被动!$B$6:$M$29,COLUMNS(职业被动!$B$6:I$29),0)*$DB103,0)</f>
        <v>1030</v>
      </c>
      <c r="DI103" s="9">
        <f>ROUND(属性投放!J$4+装备属性!J$4*IF($DB103&lt;10,1,ROUNDDOWN($DB103,-1))+SUM(属性投放!K$37:K$45)*$DB103+VLOOKUP($DC$2,一级属性!$E$41:$P$64,COLUMNS(一级属性!$E$41:M$64),0)*($DB103+0.25*IF($DB103&lt;10,1,ROUNDDOWN($DB103,-1)))+VLOOKUP($DC$2,宝石属性!$B$43:$M$66,COLUMNS(宝石属性!$B$43:J$66),0)*10*VLOOKUP(ROUNDDOWN($DB103,-1),宝石属性!$B$25:$N$41,2,0)*VLOOKUP(ROUNDDOWN($DB103,-1),宝石属性!$B$25:$N$41,3,0)+VLOOKUP($DC$2,职业被动!$B$6:$M$29,COLUMNS(职业被动!$B$6:J$29),0)*$DB103,0)</f>
        <v>755</v>
      </c>
      <c r="DJ103" s="9">
        <f>ROUND(属性投放!K$4+装备属性!K$4*IF($DB103&lt;10,1,ROUNDDOWN($DB103,-1))+SUM(属性投放!L$37:L$45)*$DB103+VLOOKUP($DC$2,一级属性!$E$41:$P$64,COLUMNS(一级属性!$E$41:N$64),0)*($DB103+0.25*IF($DB103&lt;10,1,ROUNDDOWN($DB103,-1)))+VLOOKUP($DC$2,宝石属性!$B$43:$M$66,COLUMNS(宝石属性!$B$43:K$66),0)*10*VLOOKUP(ROUNDDOWN($DB103,-1),宝石属性!$B$25:$N$41,2,0)*VLOOKUP(ROUNDDOWN($DB103,-1),宝石属性!$B$25:$N$41,3,0)+VLOOKUP($DC$2,职业被动!$B$6:$M$29,COLUMNS(职业被动!$B$6:K$29),0)*$DB103,0)</f>
        <v>530</v>
      </c>
      <c r="DK103" s="9">
        <f>ROUND(属性投放!L$4+装备属性!L$4*IF($DB103&lt;10,1,ROUNDDOWN($DB103,-1))+SUM(属性投放!M$37:M$45)*$DB103+VLOOKUP($DC$2,一级属性!$E$41:$P$64,COLUMNS(一级属性!$E$41:O$64),0)*($DB103+0.25*IF($DB103&lt;10,1,ROUNDDOWN($DB103,-1)))+VLOOKUP($DC$2,宝石属性!$B$43:$M$66,COLUMNS(宝石属性!$B$43:L$66),0)*10*VLOOKUP(ROUNDDOWN($DB103,-1),宝石属性!$B$25:$N$41,2,0)*VLOOKUP(ROUNDDOWN($DB103,-1),宝石属性!$B$25:$N$41,3,0)+VLOOKUP($DC$2,职业被动!$B$6:$M$29,COLUMNS(职业被动!$B$6:L$29),0)*$DB103,0)</f>
        <v>30</v>
      </c>
      <c r="DL103" s="9">
        <f>ROUND(属性投放!M$4+装备属性!M$4*IF($DB103&lt;10,1,ROUNDDOWN($DB103,-1))+SUM(属性投放!N$37:N$45)*$DB103+VLOOKUP($DC$2,一级属性!$E$41:$P$64,COLUMNS(一级属性!$E$41:P$64),0)*($DB103+0.25*IF($DB103&lt;10,1,ROUNDDOWN($DB103,-1)))+VLOOKUP($DC$2,宝石属性!$B$43:$M$66,COLUMNS(宝石属性!$B$43:M$66),0)*10*VLOOKUP(ROUNDDOWN($DB103,-1),宝石属性!$B$25:$N$41,2,0)*VLOOKUP(ROUNDDOWN($DB103,-1),宝石属性!$B$25:$N$41,3,0)+VLOOKUP($DC$2,职业被动!$B$6:$M$29,COLUMNS(职业被动!$B$6:M$29),0)*$DB103,0)</f>
        <v>1030</v>
      </c>
      <c r="DM103" s="48">
        <f>属性价值和能力评分!$F$9+ROUND(属性价值和能力评分!$F$38*10,0)*DB103+ROUND((SUM(装备属性!$W$9:$W$14)+属性价值和能力评分!$F$38*1.25+1.4+2.8)*IF(DB103&lt;10,1,ROUNDDOWN(DB103,-1)),0)+15*VLOOKUP(ROUNDDOWN(DB103,-1),宝石属性!$B$26:$D$41,2,0)*6*VLOOKUP(ROUNDDOWN(DB103,-1),宝石属性!$B$26:$D$41,3,0)+(属性价值和能力评分!$F$49*9+属性价值和能力评分!$F$50*2+属性价值和能力评分!$F$53*8/5)*DB103</f>
        <v>19015</v>
      </c>
      <c r="DO103" s="1">
        <v>100</v>
      </c>
      <c r="DP103" s="9">
        <f>ROUND(属性投放!D$4+装备属性!D$4*IF($DO103&lt;10,1,ROUNDDOWN($DO103,-1))+SUM(属性投放!E$37:E$45)*$DO103+VLOOKUP($DP$2,一级属性!$E$41:$P$64,COLUMNS(一级属性!$E$41:G$64),0)*($DO103+0.25*IF($DO103&lt;10,1,ROUNDDOWN($DO103,-1)))+VLOOKUP($DP$2,宝石属性!$B$43:$M$66,COLUMNS(宝石属性!$B$43:D$66),0)*10*VLOOKUP(ROUNDDOWN($DO103,-1),宝石属性!$B$25:$N$41,2,0)*VLOOKUP(ROUNDDOWN($DO103,-1),宝石属性!$B$25:$N$41,3,0)+VLOOKUP($DP$2,职业被动!$B$6:$M$29,COLUMNS(职业被动!$B$6:D$29),0)*$DO103,0)</f>
        <v>12140</v>
      </c>
      <c r="DQ103" s="9">
        <f>ROUND(属性投放!E$4+装备属性!E$4*IF($DO103&lt;10,1,ROUNDDOWN($DO103,-1))+SUM(属性投放!F$37:F$45)*$DO103+VLOOKUP($DP$2,一级属性!$E$41:$P$64,COLUMNS(一级属性!$E$41:H$64),0)*($DO103+0.25*IF($DO103&lt;10,1,ROUNDDOWN($DO103,-1)))+VLOOKUP($DP$2,宝石属性!$B$43:$M$66,COLUMNS(宝石属性!$B$43:E$66),0)*10*VLOOKUP(ROUNDDOWN($DO103,-1),宝石属性!$B$25:$N$41,2,0)*VLOOKUP(ROUNDDOWN($DO103,-1),宝石属性!$B$25:$N$41,3,0)+VLOOKUP($DP$2,职业被动!$B$6:$M$29,COLUMNS(职业被动!$B$6:E$29),0)*$DO103,0)</f>
        <v>2520</v>
      </c>
      <c r="DR103" s="9">
        <f>ROUND(属性投放!F$4+装备属性!F$4*IF($DO103&lt;10,1,ROUNDDOWN($DO103,-1))+SUM(属性投放!G$37:G$45)*$DO103+VLOOKUP($DP$2,一级属性!$E$41:$P$64,COLUMNS(一级属性!$E$41:I$64),0)*($DO103+0.25*IF($DO103&lt;10,1,ROUNDDOWN($DO103,-1)))+VLOOKUP($DP$2,宝石属性!$B$43:$M$66,COLUMNS(宝石属性!$B$43:F$66),0)*10*VLOOKUP(ROUNDDOWN($DO103,-1),宝石属性!$B$25:$N$41,2,0)*VLOOKUP(ROUNDDOWN($DO103,-1),宝石属性!$B$25:$N$41,3,0)+VLOOKUP($DP$2,职业被动!$B$6:$M$29,COLUMNS(职业被动!$B$6:F$29),0)*$DO103,0)</f>
        <v>1120</v>
      </c>
      <c r="DS103" s="9">
        <f>ROUND(属性投放!G$4+装备属性!G$4*IF($DO103&lt;10,1,ROUNDDOWN($DO103,-1))+SUM(属性投放!H$37:H$45)*$DO103+VLOOKUP($DP$2,一级属性!$E$41:$P$64,COLUMNS(一级属性!$E$41:J$64),0)*($DO103+0.25*IF($DO103&lt;10,1,ROUNDDOWN($DO103,-1)))+VLOOKUP($DP$2,宝石属性!$B$43:$M$66,COLUMNS(宝石属性!$B$43:G$66),0)*10*VLOOKUP(ROUNDDOWN($DO103,-1),宝石属性!$B$25:$N$41,2,0)*VLOOKUP(ROUNDDOWN($DO103,-1),宝石属性!$B$25:$N$41,3,0)+VLOOKUP($DP$2,职业被动!$B$6:$M$29,COLUMNS(职业被动!$B$6:G$29),0)*$DO103,0)</f>
        <v>1020</v>
      </c>
      <c r="DT103" s="9">
        <f>ROUND(属性投放!H$4+装备属性!H$4*IF($DO103&lt;10,1,ROUNDDOWN($DO103,-1))+SUM(属性投放!I$37:I$45)*$DO103+VLOOKUP($DP$2,一级属性!$E$41:$P$64,COLUMNS(一级属性!$E$41:K$64),0)*($DO103+0.25*IF($DO103&lt;10,1,ROUNDDOWN($DO103,-1)))+VLOOKUP($DP$2,宝石属性!$B$43:$M$66,COLUMNS(宝石属性!$B$43:H$66),0)*10*VLOOKUP(ROUNDDOWN($DO103,-1),宝石属性!$B$25:$N$41,2,0)*VLOOKUP(ROUNDDOWN($DO103,-1),宝石属性!$B$25:$N$41,3,0)+VLOOKUP($DP$2,职业被动!$B$6:$M$29,COLUMNS(职业被动!$B$6:H$29),0)*$DO103,0)</f>
        <v>790</v>
      </c>
      <c r="DU103" s="9">
        <f>ROUND(属性投放!I$4+装备属性!I$4*IF($DO103&lt;10,1,ROUNDDOWN($DO103,-1))+SUM(属性投放!J$37:J$45)*$DO103+VLOOKUP($DP$2,一级属性!$E$41:$P$64,COLUMNS(一级属性!$E$41:L$64),0)*($DO103+0.25*IF($DO103&lt;10,1,ROUNDDOWN($DO103,-1)))+VLOOKUP($DP$2,宝石属性!$B$43:$M$66,COLUMNS(宝石属性!$B$43:I$66),0)*10*VLOOKUP(ROUNDDOWN($DO103,-1),宝石属性!$B$25:$N$41,2,0)*VLOOKUP(ROUNDDOWN($DO103,-1),宝石属性!$B$25:$N$41,3,0)+VLOOKUP($DP$2,职业被动!$B$6:$M$29,COLUMNS(职业被动!$B$6:I$29),0)*$DO103,0)</f>
        <v>1030</v>
      </c>
      <c r="DV103" s="9">
        <f>ROUND(属性投放!J$4+装备属性!J$4*IF($DO103&lt;10,1,ROUNDDOWN($DO103,-1))+SUM(属性投放!K$37:K$45)*$DO103+VLOOKUP($DP$2,一级属性!$E$41:$P$64,COLUMNS(一级属性!$E$41:M$64),0)*($DO103+0.25*IF($DO103&lt;10,1,ROUNDDOWN($DO103,-1)))+VLOOKUP($DP$2,宝石属性!$B$43:$M$66,COLUMNS(宝石属性!$B$43:J$66),0)*10*VLOOKUP(ROUNDDOWN($DO103,-1),宝石属性!$B$25:$N$41,2,0)*VLOOKUP(ROUNDDOWN($DO103,-1),宝石属性!$B$25:$N$41,3,0)+VLOOKUP($DP$2,职业被动!$B$6:$M$29,COLUMNS(职业被动!$B$6:J$29),0)*$DO103,0)</f>
        <v>755</v>
      </c>
      <c r="DW103" s="9">
        <f>ROUND(属性投放!K$4+装备属性!K$4*IF($DO103&lt;10,1,ROUNDDOWN($DO103,-1))+SUM(属性投放!L$37:L$45)*$DO103+VLOOKUP($DP$2,一级属性!$E$41:$P$64,COLUMNS(一级属性!$E$41:N$64),0)*($DO103+0.25*IF($DO103&lt;10,1,ROUNDDOWN($DO103,-1)))+VLOOKUP($DP$2,宝石属性!$B$43:$M$66,COLUMNS(宝石属性!$B$43:K$66),0)*10*VLOOKUP(ROUNDDOWN($DO103,-1),宝石属性!$B$25:$N$41,2,0)*VLOOKUP(ROUNDDOWN($DO103,-1),宝石属性!$B$25:$N$41,3,0)+VLOOKUP($DP$2,职业被动!$B$6:$M$29,COLUMNS(职业被动!$B$6:K$29),0)*$DO103,0)</f>
        <v>530</v>
      </c>
      <c r="DX103" s="9">
        <f>ROUND(属性投放!L$4+装备属性!L$4*IF($DO103&lt;10,1,ROUNDDOWN($DO103,-1))+SUM(属性投放!M$37:M$45)*$DO103+VLOOKUP($DP$2,一级属性!$E$41:$P$64,COLUMNS(一级属性!$E$41:O$64),0)*($DO103+0.25*IF($DO103&lt;10,1,ROUNDDOWN($DO103,-1)))+VLOOKUP($DP$2,宝石属性!$B$43:$M$66,COLUMNS(宝石属性!$B$43:L$66),0)*10*VLOOKUP(ROUNDDOWN($DO103,-1),宝石属性!$B$25:$N$41,2,0)*VLOOKUP(ROUNDDOWN($DO103,-1),宝石属性!$B$25:$N$41,3,0)+VLOOKUP($DP$2,职业被动!$B$6:$M$29,COLUMNS(职业被动!$B$6:L$29),0)*$DO103,0)</f>
        <v>30</v>
      </c>
      <c r="DY103" s="9">
        <f>ROUND(属性投放!M$4+装备属性!M$4*IF($DO103&lt;10,1,ROUNDDOWN($DO103,-1))+SUM(属性投放!N$37:N$45)*$DO103+VLOOKUP($DP$2,一级属性!$E$41:$P$64,COLUMNS(一级属性!$E$41:P$64),0)*($DO103+0.25*IF($DO103&lt;10,1,ROUNDDOWN($DO103,-1)))+VLOOKUP($DP$2,宝石属性!$B$43:$M$66,COLUMNS(宝石属性!$B$43:M$66),0)*10*VLOOKUP(ROUNDDOWN($DO103,-1),宝石属性!$B$25:$N$41,2,0)*VLOOKUP(ROUNDDOWN($DO103,-1),宝石属性!$B$25:$N$41,3,0)+VLOOKUP($DP$2,职业被动!$B$6:$M$29,COLUMNS(职业被动!$B$6:M$29),0)*$DO103,0)</f>
        <v>1030</v>
      </c>
      <c r="DZ103" s="48">
        <f>属性价值和能力评分!$F$9+ROUND(属性价值和能力评分!$F$38*10,0)*DO103+ROUND((SUM(装备属性!$W$9:$W$14)+属性价值和能力评分!$F$38*1.25+1.4+2.8)*IF(DO103&lt;10,1,ROUNDDOWN(DO103,-1)),0)+15*VLOOKUP(ROUNDDOWN(DO103,-1),宝石属性!$B$26:$D$41,2,0)*6*VLOOKUP(ROUNDDOWN(DO103,-1),宝石属性!$B$26:$D$41,3,0)+(属性价值和能力评分!$F$49*9+属性价值和能力评分!$F$50*2+属性价值和能力评分!$F$53*8/5)*DO103</f>
        <v>19015</v>
      </c>
      <c r="EA103" s="17"/>
      <c r="EB103" s="1">
        <v>100</v>
      </c>
      <c r="EC103" s="1">
        <f>ROUND(CC103/MAX(CE103/10,((CE103*(1+属性投放!$E$8)-CF103+属性投放!$F$8*EB103)*(1+属性投放!$G$8)*(1+属性投放!$H$8))),1)</f>
        <v>2.9</v>
      </c>
      <c r="ED103" s="1">
        <f>ROUND(CP103/MAX(CE103/10,((CE103*(1+属性投放!$E$8)-CS103+属性投放!$F$8*EB103)*(1+属性投放!$G$8)*(1+属性投放!$H$8))),1)</f>
        <v>2.7</v>
      </c>
      <c r="EE103" s="1">
        <f>ROUND(DC103/MAX(CE103/10,((CE103*(1+属性投放!$E$8)-DF103+属性投放!$F$8*EB103)*(1+属性投放!$G$8)*(1+属性投放!$H$8))),1)</f>
        <v>24.4</v>
      </c>
      <c r="EF103" s="1">
        <f>ROUND(DP103/MAX(CE103/10,((CE103*(1+属性投放!$E$8)-DS103+属性投放!$F$8*EB103)*(1+属性投放!$G$8)*(1+属性投放!$H$8))),1)</f>
        <v>6.7</v>
      </c>
      <c r="EH103" s="1">
        <f>ROUND(CC103/MAX(属性投放!$F$9*EB103,((CT103*(1+属性投放!$E$9)-CH103+属性投放!$F$9*EB103)*(1+属性投放!$G$9)*(1+属性投放!$H$9))),1)</f>
        <v>2.6</v>
      </c>
      <c r="EI103" s="1">
        <f>ROUND(CP103/MAX(属性投放!$F$9*EB103,((CT103*(1+属性投放!$E$9)-CU103+属性投放!$F$9*EB103)*(1+属性投放!$G$9)*(1+属性投放!$H$9))),1)</f>
        <v>3.3</v>
      </c>
      <c r="EJ103" s="1">
        <f>ROUND(DC103/MAX(属性投放!$F$9*EB103,((CT103*(1+属性投放!$E$9)-DH103+属性投放!$F$9*EB103)*(1+属性投放!$G$9)*(1+属性投放!$H$9))),1)</f>
        <v>2.8</v>
      </c>
      <c r="EK103" s="1">
        <f>ROUND(DP103/MAX(属性投放!$F$9*EB103,((CT103*(1+属性投放!$E$9)-DU103+属性投放!$F$9*EB103)*(1+属性投放!$G$9)*(1+属性投放!$H$9))),1)</f>
        <v>6</v>
      </c>
      <c r="EM103" s="1">
        <f>ROUND(CC103/((BW103*(1+属性投放!$E$10)+属性投放!$F$10*EB103)*(1+属性投放!$G$10)*(1+属性投放!$H$10)),1)</f>
        <v>5.6</v>
      </c>
      <c r="EN103" s="1">
        <f>ROUND(CP103/((BW103*(1+属性投放!$E$10)+属性投放!$F$10*EB103)*(1+属性投放!$G$10)*(1+属性投放!$H$10)),1)</f>
        <v>5.6</v>
      </c>
      <c r="EO103" s="1">
        <f>ROUND(DC103/((BW103*(1+属性投放!$E$10)+属性投放!$F$10*EB103)*(1+属性投放!$G$10)*(1+属性投放!$H$10)),1)</f>
        <v>6.4</v>
      </c>
      <c r="EP103" s="1">
        <f>ROUND(DP103/((BW103*(1+属性投放!$E$10)+属性投放!$F$10*EB103)*(1+属性投放!$G$10)*(1+属性投放!$H$10)),1)</f>
        <v>13.8</v>
      </c>
    </row>
    <row r="104" spans="2:146">
      <c r="B104" s="1">
        <v>101</v>
      </c>
      <c r="C104" s="9">
        <f>ROUND(属性投放!D$4+装备属性!D$4*IF($B104&lt;10,1,ROUNDDOWN($B104,-1))+SUM(属性投放!E$37:E$45)*$B104+VLOOKUP($C$2,一级属性!$E$41:$P$64,COLUMNS(一级属性!$E$41:G$64),0)*($B104+0.25*IF($B104&lt;10,1,ROUNDDOWN($B104,-1)))+VLOOKUP($C$2,宝石属性!$B$43:$M$66,COLUMNS(宝石属性!$B$43:D$66),0)*10*VLOOKUP(ROUNDDOWN($B104,-1),宝石属性!$B$25:$N$41,2,0)*VLOOKUP(ROUNDDOWN($B104,-1),宝石属性!$B$25:$N$41,3,0)+VLOOKUP($C$2,职业被动!$B$6:$M$29,COLUMNS(职业被动!$B$6:D$29),0)*$B104,0)</f>
        <v>5971</v>
      </c>
      <c r="D104" s="9">
        <f>ROUND(属性投放!E$4+装备属性!E$4*IF($B104&lt;10,1,ROUNDDOWN($B104,-1))+SUM(属性投放!F$37:F$38)*$B104+VLOOKUP($C$2,一级属性!$E$67:$P$90,COLUMNS(一级属性!$E$67:H$90),0)*$B104+VLOOKUP($C$2,宝石属性!$B$43:$M$66,COLUMNS(宝石属性!$B$43:E$66),0)*10*VLOOKUP(ROUNDDOWN($B104,-1),宝石属性!$B$25:$N$41,2,0)*VLOOKUP(ROUNDDOWN($B104,-1),宝石属性!$B$25:$N$41,3,0)+VLOOKUP($C$2,职业被动!$B$6:$M$29,COLUMNS(职业被动!$B$6:E$29),0)*$B104,0)</f>
        <v>2535</v>
      </c>
      <c r="E104" s="9">
        <f>ROUND(属性投放!F$4+装备属性!F$4*IF($B104&lt;10,1,ROUNDDOWN($B104,-1))+SUM(属性投放!G$37:G$38)*$B104+VLOOKUP($C$2,一级属性!$E$67:$P$90,COLUMNS(一级属性!$E$67:I$90),0)*$B104+VLOOKUP($C$2,宝石属性!$B$43:$M$66,COLUMNS(宝石属性!$B$43:F$66),0)*10*VLOOKUP(ROUNDDOWN($B104,-1),宝石属性!$B$25:$N$41,2,0)*VLOOKUP(ROUNDDOWN($B104,-1),宝石属性!$B$25:$N$41,3,0)+VLOOKUP($C$2,职业被动!$B$6:$M$29,COLUMNS(职业被动!$B$6:F$29),0)*$B104,0)</f>
        <v>2040</v>
      </c>
      <c r="F104" s="9">
        <f>ROUND(属性投放!G$4+装备属性!G$4*IF($B104&lt;10,1,ROUNDDOWN($B104,-1))+SUM(属性投放!H$37:H$38)*$B104+VLOOKUP($C$2,一级属性!$E$67:$P$90,COLUMNS(一级属性!$E$67:J$90),0)*$B104+VLOOKUP($C$2,宝石属性!$B$43:$M$66,COLUMNS(宝石属性!$B$43:G$66),0)*10*VLOOKUP(ROUNDDOWN($B104,-1),宝石属性!$B$25:$N$41,2,0)*VLOOKUP(ROUNDDOWN($B104,-1),宝石属性!$B$25:$N$41,3,0)+VLOOKUP($C$2,职业被动!$B$6:$M$29,COLUMNS(职业被动!$B$6:G$29),0)*$B104,0)</f>
        <v>1124</v>
      </c>
      <c r="G104" s="9">
        <f>ROUND(属性投放!H$4+装备属性!H$4*IF($B104&lt;10,1,ROUNDDOWN($B104,-1))+SUM(属性投放!I$37:I$38)*$B104+VLOOKUP($C$2,一级属性!$E$67:$P$90,COLUMNS(一级属性!$E$67:K$90),0)*$B104+VLOOKUP($C$2,宝石属性!$B$43:$M$66,COLUMNS(宝石属性!$B$43:H$66),0)*10*VLOOKUP(ROUNDDOWN($B104,-1),宝石属性!$B$25:$N$41,2,0)*VLOOKUP(ROUNDDOWN($B104,-1),宝石属性!$B$25:$N$41,3,0)+VLOOKUP($C$2,职业被动!$B$6:$M$29,COLUMNS(职业被动!$B$6:H$29),0)*$B104,0)</f>
        <v>692</v>
      </c>
      <c r="H104" s="9">
        <f>ROUND(属性投放!I$4+装备属性!I$4*IF($B104&lt;10,1,ROUNDDOWN($B104,-1))+SUM(属性投放!J$37:J$38)*$B104+VLOOKUP($C$2,一级属性!$E$67:$P$90,COLUMNS(一级属性!$E$67:L$90),0)*$B104+VLOOKUP($C$2,宝石属性!$B$43:$M$66,COLUMNS(宝石属性!$B$43:I$66),0)*10*VLOOKUP(ROUNDDOWN($B104,-1),宝石属性!$B$25:$N$41,2,0)*VLOOKUP(ROUNDDOWN($B104,-1),宝石属性!$B$25:$N$41,3,0)+VLOOKUP($C$2,职业被动!$B$6:$M$29,COLUMNS(职业被动!$B$6:I$29),0)*$B104,0)</f>
        <v>1137</v>
      </c>
      <c r="I104" s="9">
        <f>ROUND(属性投放!J$4+装备属性!J$4*IF($B104&lt;10,1,ROUNDDOWN($B104,-1))+SUM(属性投放!K$37:K$38)*$B104+VLOOKUP($C$2,一级属性!$E$67:$P$90,COLUMNS(一级属性!$E$67:M$90),0)*$B104+VLOOKUP($C$2,宝石属性!$B$43:$M$66,COLUMNS(宝石属性!$B$43:J$66),0)*10*VLOOKUP(ROUNDDOWN($B104,-1),宝石属性!$B$25:$N$41,2,0)*VLOOKUP(ROUNDDOWN($B104,-1),宝石属性!$B$25:$N$41,3,0)+VLOOKUP($C$2,职业被动!$B$6:$M$29,COLUMNS(职业被动!$B$6:J$29),0)*$B104,0)</f>
        <v>759</v>
      </c>
      <c r="J104" s="9">
        <f>ROUND(属性投放!K$4+装备属性!K$4*IF($B104&lt;10,1,ROUNDDOWN($B104,-1))+SUM(属性投放!L$37:L$38)*$B104+VLOOKUP($C$2,一级属性!$E$67:$P$90,COLUMNS(一级属性!$E$67:N$90),0)*$B104+VLOOKUP($C$2,宝石属性!$B$43:$M$66,COLUMNS(宝石属性!$B$43:K$66),0)*10*VLOOKUP(ROUNDDOWN($B104,-1),宝石属性!$B$25:$N$41,2,0)*VLOOKUP(ROUNDDOWN($B104,-1),宝石属性!$B$25:$N$41,3,0)+VLOOKUP($C$2,职业被动!$B$6:$M$29,COLUMNS(职业被动!$B$6:K$29),0)*$B104,0)</f>
        <v>371</v>
      </c>
      <c r="K104" s="9">
        <f>ROUND(属性投放!L$4+装备属性!L$4*IF($B104&lt;10,1,ROUNDDOWN($B104,-1))+SUM(属性投放!M$37:M$38)*$B104+VLOOKUP($C$2,一级属性!$E$67:$P$90,COLUMNS(一级属性!$E$67:O$90),0)*$B104+VLOOKUP($C$2,宝石属性!$B$43:$M$66,COLUMNS(宝石属性!$B$43:L$66),0)*10*VLOOKUP(ROUNDDOWN($B104,-1),宝石属性!$B$25:$N$41,2,0)*VLOOKUP(ROUNDDOWN($B104,-1),宝石属性!$B$25:$N$41,3,0)+VLOOKUP($C$2,职业被动!$B$6:$M$29,COLUMNS(职业被动!$B$6:L$29),0)*$B104,0)</f>
        <v>30</v>
      </c>
      <c r="L104" s="9">
        <f>ROUND(属性投放!M$4+装备属性!M$4*IF($B104&lt;10,1,ROUNDDOWN($B104,-1))+SUM(属性投放!N$37:N$38)*$B104+VLOOKUP($C$2,一级属性!$E$67:$P$90,COLUMNS(一级属性!$E$67:P$90),0)*$B104+VLOOKUP($C$2,宝石属性!$B$43:$M$66,COLUMNS(宝石属性!$B$43:M$66),0)*10*VLOOKUP(ROUNDDOWN($B104,-1),宝石属性!$B$25:$N$41,2,0)*VLOOKUP(ROUNDDOWN($B104,-1),宝石属性!$B$25:$N$41,3,0)+VLOOKUP($C$2,职业被动!$B$6:$M$29,COLUMNS(职业被动!$B$6:M$29),0)*$B104,0)</f>
        <v>1120</v>
      </c>
      <c r="M104" s="48">
        <f>属性价值和能力评分!$F$9+ROUND(属性价值和能力评分!$F$38*10,0)*B104+ROUND((SUM(装备属性!$W$9:$W$14)+属性价值和能力评分!$F$38*1.25+1.4+2.8)*IF(B104&lt;10,1,ROUNDDOWN(B104,-1)),0)+15*VLOOKUP(ROUNDDOWN(B104,-1),宝石属性!$B$26:$D$41,2,0)*6*VLOOKUP(ROUNDDOWN(B104,-1),宝石属性!$B$26:$D$41,3,0)+(属性价值和能力评分!$F$49*9+属性价值和能力评分!$F$50*2+属性价值和能力评分!$F$53*8/5)*B104</f>
        <v>19135</v>
      </c>
      <c r="N104" s="20"/>
      <c r="O104" s="1">
        <v>101</v>
      </c>
      <c r="P104" s="9">
        <f>ROUND(属性投放!D$4+装备属性!D$4*IF($O104&lt;10,1,ROUNDDOWN($O104,-1))+SUM(属性投放!E$37:E$45)*$O104+VLOOKUP($P$2,一级属性!$E$41:$P$64,COLUMNS(一级属性!$E$41:G$64),0)*($O104+0.25*IF($O104&lt;10,1,ROUNDDOWN($O104,-1)))+VLOOKUP($P$2,宝石属性!$B$43:$M$66,COLUMNS(宝石属性!$B$43:D$66),0)*10*VLOOKUP(ROUNDDOWN($O104,-1),宝石属性!$B$25:$N$41,2,0)*VLOOKUP(ROUNDDOWN($O104,-1),宝石属性!$B$25:$N$41,3,0)+VLOOKUP($P$2,职业被动!$B$6:$M$29,COLUMNS(职业被动!$B$6:D$29),0)*$O104,0)</f>
        <v>7385</v>
      </c>
      <c r="Q104" s="9">
        <f>ROUND(属性投放!E$4+装备属性!E$4*IF($O104&lt;10,1,ROUNDDOWN($O104,-1))+SUM(属性投放!F$37:F$45)*$O104+VLOOKUP($P$2,一级属性!$E$41:$P$64,COLUMNS(一级属性!$E$41:H$64),0)*($O104+0.25*IF($O104&lt;10,1,ROUNDDOWN($O104,-1)))+VLOOKUP($P$2,宝石属性!$B$43:$M$66,COLUMNS(宝石属性!$B$43:E$66),0)*10*VLOOKUP(ROUNDDOWN($O104,-1),宝石属性!$B$25:$N$41,2,0)*VLOOKUP(ROUNDDOWN($O104,-1),宝石属性!$B$25:$N$41,3,0)+VLOOKUP($P$2,职业被动!$B$6:$M$29,COLUMNS(职业被动!$B$6:E$29),0)*$O104,0)</f>
        <v>4425</v>
      </c>
      <c r="R104" s="9">
        <f>ROUND(属性投放!F$4+装备属性!F$4*IF($O104&lt;10,1,ROUNDDOWN($O104,-1))+SUM(属性投放!G$37:G$45)*$O104+VLOOKUP($P$2,一级属性!$E$41:$P$64,COLUMNS(一级属性!$E$41:I$64),0)*($O104+0.25*IF($O104&lt;10,1,ROUNDDOWN($O104,-1)))+VLOOKUP($P$2,宝石属性!$B$43:$M$66,COLUMNS(宝石属性!$B$43:F$66),0)*10*VLOOKUP(ROUNDDOWN($O104,-1),宝石属性!$B$25:$N$41,2,0)*VLOOKUP(ROUNDDOWN($O104,-1),宝石属性!$B$25:$N$41,3,0)+VLOOKUP($P$2,职业被动!$B$6:$M$29,COLUMNS(职业被动!$B$6:F$29),0)*$O104,0)</f>
        <v>1122</v>
      </c>
      <c r="S104" s="9">
        <f>ROUND(属性投放!G$4+装备属性!G$4*IF($O104&lt;10,1,ROUNDDOWN($O104,-1))+SUM(属性投放!H$37:H$45)*$O104+VLOOKUP($P$2,一级属性!$E$41:$P$64,COLUMNS(一级属性!$E$41:J$64),0)*($O104+0.25*IF($O104&lt;10,1,ROUNDDOWN($O104,-1)))+VLOOKUP($P$2,宝石属性!$B$43:$M$66,COLUMNS(宝石属性!$B$43:G$66),0)*10*VLOOKUP(ROUNDDOWN($O104,-1),宝石属性!$B$25:$N$41,2,0)*VLOOKUP(ROUNDDOWN($O104,-1),宝石属性!$B$25:$N$41,3,0)+VLOOKUP($P$2,职业被动!$B$6:$M$29,COLUMNS(职业被动!$B$6:G$29),0)*$O104,0)</f>
        <v>1023</v>
      </c>
      <c r="T104" s="9">
        <f>ROUND(属性投放!H$4+装备属性!H$4*IF($O104&lt;10,1,ROUNDDOWN($O104,-1))+SUM(属性投放!I$37:I$45)*$O104+VLOOKUP($P$2,一级属性!$E$41:$P$64,COLUMNS(一级属性!$E$41:K$64),0)*($O104+0.25*IF($O104&lt;10,1,ROUNDDOWN($O104,-1)))+VLOOKUP($P$2,宝石属性!$B$43:$M$66,COLUMNS(宝石属性!$B$43:H$66),0)*10*VLOOKUP(ROUNDDOWN($O104,-1),宝石属性!$B$25:$N$41,2,0)*VLOOKUP(ROUNDDOWN($O104,-1),宝石属性!$B$25:$N$41,3,0)+VLOOKUP($P$2,职业被动!$B$6:$M$29,COLUMNS(职业被动!$B$6:H$29),0)*$O104,0)</f>
        <v>1171</v>
      </c>
      <c r="U104" s="9">
        <f>ROUND(属性投放!I$4+装备属性!I$4*IF($O104&lt;10,1,ROUNDDOWN($O104,-1))+SUM(属性投放!J$37:J$45)*$O104+VLOOKUP($P$2,一级属性!$E$41:$P$64,COLUMNS(一级属性!$E$41:L$64),0)*($O104+0.25*IF($O104&lt;10,1,ROUNDDOWN($O104,-1)))+VLOOKUP($P$2,宝石属性!$B$43:$M$66,COLUMNS(宝石属性!$B$43:I$66),0)*10*VLOOKUP(ROUNDDOWN($O104,-1),宝石属性!$B$25:$N$41,2,0)*VLOOKUP(ROUNDDOWN($O104,-1),宝石属性!$B$25:$N$41,3,0)+VLOOKUP($P$2,职业被动!$B$6:$M$29,COLUMNS(职业被动!$B$6:I$29),0)*$O104,0)</f>
        <v>1212</v>
      </c>
      <c r="V104" s="9">
        <f>ROUND(属性投放!J$4+装备属性!J$4*IF($O104&lt;10,1,ROUNDDOWN($O104,-1))+SUM(属性投放!K$37:K$45)*$O104+VLOOKUP($P$2,一级属性!$E$41:$P$64,COLUMNS(一级属性!$E$41:M$64),0)*($O104+0.25*IF($O104&lt;10,1,ROUNDDOWN($O104,-1)))+VLOOKUP($P$2,宝石属性!$B$43:$M$66,COLUMNS(宝石属性!$B$43:J$66),0)*10*VLOOKUP(ROUNDDOWN($O104,-1),宝石属性!$B$25:$N$41,2,0)*VLOOKUP(ROUNDDOWN($O104,-1),宝石属性!$B$25:$N$41,3,0)+VLOOKUP($P$2,职业被动!$B$6:$M$29,COLUMNS(职业被动!$B$6:J$29),0)*$O104,0)</f>
        <v>847</v>
      </c>
      <c r="W104" s="9">
        <f>ROUND(属性投放!K$4+装备属性!K$4*IF($O104&lt;10,1,ROUNDDOWN($O104,-1))+SUM(属性投放!L$37:L$45)*$O104+VLOOKUP($P$2,一级属性!$E$41:$P$64,COLUMNS(一级属性!$E$41:N$64),0)*($O104+0.25*IF($O104&lt;10,1,ROUNDDOWN($O104,-1)))+VLOOKUP($P$2,宝石属性!$B$43:$M$66,COLUMNS(宝石属性!$B$43:K$66),0)*10*VLOOKUP(ROUNDDOWN($O104,-1),宝石属性!$B$25:$N$41,2,0)*VLOOKUP(ROUNDDOWN($O104,-1),宝石属性!$B$25:$N$41,3,0)+VLOOKUP($P$2,职业被动!$B$6:$M$29,COLUMNS(职业被动!$B$6:K$29),0)*$O104,0)</f>
        <v>531</v>
      </c>
      <c r="X104" s="9">
        <f>ROUND(属性投放!L$4+装备属性!L$4*IF($O104&lt;10,1,ROUNDDOWN($O104,-1))+SUM(属性投放!M$37:M$45)*$O104+VLOOKUP($P$2,一级属性!$E$41:$P$64,COLUMNS(一级属性!$E$41:O$64),0)*($O104+0.25*IF($O104&lt;10,1,ROUNDDOWN($O104,-1)))+VLOOKUP($P$2,宝石属性!$B$43:$M$66,COLUMNS(宝石属性!$B$43:L$66),0)*10*VLOOKUP(ROUNDDOWN($O104,-1),宝石属性!$B$25:$N$41,2,0)*VLOOKUP(ROUNDDOWN($O104,-1),宝石属性!$B$25:$N$41,3,0)+VLOOKUP($P$2,职业被动!$B$6:$M$29,COLUMNS(职业被动!$B$6:L$29),0)*$O104,0)</f>
        <v>30</v>
      </c>
      <c r="Y104" s="9">
        <f>ROUND(属性投放!M$4+装备属性!M$4*IF($O104&lt;10,1,ROUNDDOWN($O104,-1))+SUM(属性投放!N$37:N$45)*$O104+VLOOKUP($P$2,一级属性!$E$41:$P$64,COLUMNS(一级属性!$E$41:P$64),0)*($O104+0.25*IF($O104&lt;10,1,ROUNDDOWN($O104,-1)))+VLOOKUP($P$2,宝石属性!$B$43:$M$66,COLUMNS(宝石属性!$B$43:M$66),0)*10*VLOOKUP(ROUNDDOWN($O104,-1),宝石属性!$B$25:$N$41,2,0)*VLOOKUP(ROUNDDOWN($O104,-1),宝石属性!$B$25:$N$41,3,0)+VLOOKUP($P$2,职业被动!$B$6:$M$29,COLUMNS(职业被动!$B$6:M$29),0)*$O104,0)</f>
        <v>1120</v>
      </c>
      <c r="Z104" s="48">
        <f>属性价值和能力评分!$F$9+ROUND(属性价值和能力评分!$F$38*10,0)*O104+ROUND((SUM(装备属性!$W$9:$W$14)+属性价值和能力评分!$F$38*1.25+1.4+2.8)*IF(O104&lt;10,1,ROUNDDOWN(O104,-1)),0)+15*VLOOKUP(ROUNDDOWN(O104,-1),宝石属性!$B$26:$D$41,2,0)*6*VLOOKUP(ROUNDDOWN(O104,-1),宝石属性!$B$26:$D$41,3,0)+(属性价值和能力评分!$F$49*9+属性价值和能力评分!$F$50*2+属性价值和能力评分!$F$53*8/5)*O104</f>
        <v>19135</v>
      </c>
      <c r="AB104" s="1">
        <v>101</v>
      </c>
      <c r="AC104" s="9">
        <f>ROUND(属性投放!D$4+装备属性!D$4*IF($AB104&lt;10,1,ROUNDDOWN($AB104,-1))+SUM(属性投放!E$37:E$45)*$AB104+VLOOKUP($AC$2,一级属性!$E$41:$P$64,COLUMNS(一级属性!$E$41:G$64),0)*($AB104+0.25*IF($AB104&lt;10,1,ROUNDDOWN($AB104,-1)))+VLOOKUP($AC$2,宝石属性!$B$43:$M$66,COLUMNS(宝石属性!$B$43:D$66),0)*10*VLOOKUP(ROUNDDOWN($AB104,-1),宝石属性!$B$25:$N$41,2,0)*VLOOKUP(ROUNDDOWN($AB104,-1),宝石属性!$B$25:$N$41,3,0)+VLOOKUP($AC$2,职业被动!$B$6:$M$29,COLUMNS(职业被动!$B$6:D$29),0)*$AB104,0)</f>
        <v>6678</v>
      </c>
      <c r="AD104" s="9">
        <f>ROUND(属性投放!E$4+装备属性!E$4*IF($AB104&lt;10,1,ROUNDDOWN($AB104,-1))+SUM(属性投放!F$37:F$45)*$AB104+VLOOKUP($AC$2,一级属性!$E$41:$P$64,COLUMNS(一级属性!$E$41:H$64),0)*($AB104+0.25*IF($AB104&lt;10,1,ROUNDDOWN($AB104,-1)))+VLOOKUP($AC$2,宝石属性!$B$43:$M$66,COLUMNS(宝石属性!$B$43:E$66),0)*10*VLOOKUP(ROUNDDOWN($AB104,-1),宝石属性!$B$25:$N$41,2,0)*VLOOKUP(ROUNDDOWN($AB104,-1),宝石属性!$B$25:$N$41,3,0)+VLOOKUP($AC$2,职业被动!$B$6:$M$29,COLUMNS(职业被动!$B$6:E$29),0)*$AB104,0)</f>
        <v>2535</v>
      </c>
      <c r="AE104" s="9">
        <f>ROUND(属性投放!F$4+装备属性!F$4*IF($AB104&lt;10,1,ROUNDDOWN($AB104,-1))+SUM(属性投放!G$37:G$45)*$AB104+VLOOKUP($AC$2,一级属性!$E$41:$P$64,COLUMNS(一级属性!$E$41:I$64),0)*($AB104+0.25*IF($AB104&lt;10,1,ROUNDDOWN($AB104,-1)))+VLOOKUP($AC$2,宝石属性!$B$43:$M$66,COLUMNS(宝石属性!$B$43:F$66),0)*10*VLOOKUP(ROUNDDOWN($AB104,-1),宝石属性!$B$25:$N$41,2,0)*VLOOKUP(ROUNDDOWN($AB104,-1),宝石属性!$B$25:$N$41,3,0)+VLOOKUP($AC$2,职业被动!$B$6:$M$29,COLUMNS(职业被动!$B$6:F$29),0)*$AB104,0)</f>
        <v>1786</v>
      </c>
      <c r="AF104" s="9">
        <f>ROUND(属性投放!G$4+装备属性!G$4*IF($AB104&lt;10,1,ROUNDDOWN($AB104,-1))+SUM(属性投放!H$37:H$45)*$AB104+VLOOKUP($AC$2,一级属性!$E$41:$P$64,COLUMNS(一级属性!$E$41:J$64),0)*($AB104+0.25*IF($AB104&lt;10,1,ROUNDDOWN($AB104,-1)))+VLOOKUP($AC$2,宝石属性!$B$43:$M$66,COLUMNS(宝石属性!$B$43:G$66),0)*10*VLOOKUP(ROUNDDOWN($AB104,-1),宝石属性!$B$25:$N$41,2,0)*VLOOKUP(ROUNDDOWN($AB104,-1),宝石属性!$B$25:$N$41,3,0)+VLOOKUP($AC$2,职业被动!$B$6:$M$29,COLUMNS(职业被动!$B$6:G$29),0)*$AB104,0)</f>
        <v>1225</v>
      </c>
      <c r="AG104" s="9">
        <f>ROUND(属性投放!H$4+装备属性!H$4*IF($AB104&lt;10,1,ROUNDDOWN($AB104,-1))+SUM(属性投放!I$37:I$45)*$AB104+VLOOKUP($AC$2,一级属性!$E$41:$P$64,COLUMNS(一级属性!$E$41:K$64),0)*($AB104+0.25*IF($AB104&lt;10,1,ROUNDDOWN($AB104,-1)))+VLOOKUP($AC$2,宝石属性!$B$43:$M$66,COLUMNS(宝石属性!$B$43:H$66),0)*10*VLOOKUP(ROUNDDOWN($AB104,-1),宝石属性!$B$25:$N$41,2,0)*VLOOKUP(ROUNDDOWN($AB104,-1),宝石属性!$B$25:$N$41,3,0)+VLOOKUP($AC$2,职业被动!$B$6:$M$29,COLUMNS(职业被动!$B$6:H$29),0)*$AB104,0)</f>
        <v>692</v>
      </c>
      <c r="AH104" s="9">
        <f>ROUND(属性投放!I$4+装备属性!I$4*IF($AB104&lt;10,1,ROUNDDOWN($AB104,-1))+SUM(属性投放!J$37:J$45)*$AB104+VLOOKUP($AC$2,一级属性!$E$41:$P$64,COLUMNS(一级属性!$E$41:L$64),0)*($AB104+0.25*IF($AB104&lt;10,1,ROUNDDOWN($AB104,-1)))+VLOOKUP($AC$2,宝石属性!$B$43:$M$66,COLUMNS(宝石属性!$B$43:I$66),0)*10*VLOOKUP(ROUNDDOWN($AB104,-1),宝石属性!$B$25:$N$41,2,0)*VLOOKUP(ROUNDDOWN($AB104,-1),宝石属性!$B$25:$N$41,3,0)+VLOOKUP($AC$2,职业被动!$B$6:$M$29,COLUMNS(职业被动!$B$6:I$29),0)*$AB104,0)</f>
        <v>1136</v>
      </c>
      <c r="AI104" s="9">
        <f>ROUND(属性投放!J$4+装备属性!J$4*IF($AB104&lt;10,1,ROUNDDOWN($AB104,-1))+SUM(属性投放!K$37:K$45)*$AB104+VLOOKUP($AC$2,一级属性!$E$41:$P$64,COLUMNS(一级属性!$E$41:M$64),0)*($AB104+0.25*IF($AB104&lt;10,1,ROUNDDOWN($AB104,-1)))+VLOOKUP($AC$2,宝石属性!$B$43:$M$66,COLUMNS(宝石属性!$B$43:J$66),0)*10*VLOOKUP(ROUNDDOWN($AB104,-1),宝石属性!$B$25:$N$41,2,0)*VLOOKUP(ROUNDDOWN($AB104,-1),宝石属性!$B$25:$N$41,3,0)+VLOOKUP($AC$2,职业被动!$B$6:$M$29,COLUMNS(职业被动!$B$6:J$29),0)*$AB104,0)</f>
        <v>759</v>
      </c>
      <c r="AJ104" s="9">
        <f>ROUND(属性投放!K$4+装备属性!K$4*IF($AB104&lt;10,1,ROUNDDOWN($AB104,-1))+SUM(属性投放!L$37:L$45)*$AB104+VLOOKUP($AC$2,一级属性!$E$41:$P$64,COLUMNS(一级属性!$E$41:N$64),0)*($AB104+0.25*IF($AB104&lt;10,1,ROUNDDOWN($AB104,-1)))+VLOOKUP($AC$2,宝石属性!$B$43:$M$66,COLUMNS(宝石属性!$B$43:K$66),0)*10*VLOOKUP(ROUNDDOWN($AB104,-1),宝石属性!$B$25:$N$41,2,0)*VLOOKUP(ROUNDDOWN($AB104,-1),宝石属性!$B$25:$N$41,3,0)+VLOOKUP($AC$2,职业被动!$B$6:$M$29,COLUMNS(职业被动!$B$6:K$29),0)*$AB104,0)</f>
        <v>371</v>
      </c>
      <c r="AK104" s="9">
        <f>ROUND(属性投放!L$4+装备属性!L$4*IF($AB104&lt;10,1,ROUNDDOWN($AB104,-1))+SUM(属性投放!M$37:M$45)*$AB104+VLOOKUP($AC$2,一级属性!$E$41:$P$64,COLUMNS(一级属性!$E$41:O$64),0)*($AB104+0.25*IF($AB104&lt;10,1,ROUNDDOWN($AB104,-1)))+VLOOKUP($AC$2,宝石属性!$B$43:$M$66,COLUMNS(宝石属性!$B$43:L$66),0)*10*VLOOKUP(ROUNDDOWN($AB104,-1),宝石属性!$B$25:$N$41,2,0)*VLOOKUP(ROUNDDOWN($AB104,-1),宝石属性!$B$25:$N$41,3,0)+VLOOKUP($AC$2,职业被动!$B$6:$M$29,COLUMNS(职业被动!$B$6:L$29),0)*$AB104,0)</f>
        <v>30</v>
      </c>
      <c r="AL104" s="9">
        <f>ROUND(属性投放!M$4+装备属性!M$4*IF($AB104&lt;10,1,ROUNDDOWN($AB104,-1))+SUM(属性投放!N$37:N$45)*$AB104+VLOOKUP($AC$2,一级属性!$E$41:$P$64,COLUMNS(一级属性!$E$41:P$64),0)*($AB104+0.25*IF($AB104&lt;10,1,ROUNDDOWN($AB104,-1)))+VLOOKUP($AC$2,宝石属性!$B$43:$M$66,COLUMNS(宝石属性!$B$43:M$66),0)*10*VLOOKUP(ROUNDDOWN($AB104,-1),宝石属性!$B$25:$N$41,2,0)*VLOOKUP(ROUNDDOWN($AB104,-1),宝石属性!$B$25:$N$41,3,0)+VLOOKUP($AC$2,职业被动!$B$6:$M$29,COLUMNS(职业被动!$B$6:M$29),0)*$AB104,0)</f>
        <v>1120</v>
      </c>
      <c r="AM104" s="48">
        <f>属性价值和能力评分!$F$9+ROUND(属性价值和能力评分!$F$38*10,0)*AB104+ROUND((SUM(装备属性!$W$9:$W$14)+属性价值和能力评分!$F$38*1.25+1.4+2.8)*IF(AB104&lt;10,1,ROUNDDOWN(AB104,-1)),0)+15*VLOOKUP(ROUNDDOWN(AB104,-1),宝石属性!$B$26:$D$41,2,0)*6*VLOOKUP(ROUNDDOWN(AB104,-1),宝石属性!$B$26:$D$41,3,0)+(属性价值和能力评分!$F$49*9+属性价值和能力评分!$F$50*2+属性价值和能力评分!$F$53*8/5)*AB104</f>
        <v>19135</v>
      </c>
      <c r="AO104" s="1">
        <v>101</v>
      </c>
      <c r="AP104" s="9">
        <f>ROUND(属性投放!D$4+装备属性!D$4*IF($AO104&lt;10,1,ROUNDDOWN($AO104,-1))+SUM(属性投放!E$37:E$45)*$AO104+VLOOKUP($AP$2,一级属性!$E$41:$P$64,COLUMNS(一级属性!$E$41:G$64),0)*($AO104+0.25*IF($AO104&lt;10,1,ROUNDDOWN($AO104,-1)))+VLOOKUP($AP$2,宝石属性!$B$43:$M$66,COLUMNS(宝石属性!$B$43:D$66),0)*10*VLOOKUP(ROUNDDOWN($AO104,-1),宝石属性!$B$25:$N$41,2,0)*VLOOKUP(ROUNDDOWN($AO104,-1),宝石属性!$B$25:$N$41,3,0)+VLOOKUP($AP$2,职业被动!$B$6:$M$29,COLUMNS(职业被动!$B$6:D$29),0)*$AO104,0)</f>
        <v>6678</v>
      </c>
      <c r="AQ104" s="9">
        <f>ROUND(属性投放!E$4+装备属性!E$4*IF($AO104&lt;10,1,ROUNDDOWN($AO104,-1))+SUM(属性投放!F$37:F$45)*$AO104+VLOOKUP($AP$2,一级属性!$E$41:$P$64,COLUMNS(一级属性!$E$41:H$64),0)*($AO104+0.25*IF($AO104&lt;10,1,ROUNDDOWN($AO104,-1)))+VLOOKUP($AP$2,宝石属性!$B$43:$M$66,COLUMNS(宝石属性!$B$43:E$66),0)*10*VLOOKUP(ROUNDDOWN($AO104,-1),宝石属性!$B$25:$N$41,2,0)*VLOOKUP(ROUNDDOWN($AO104,-1),宝石属性!$B$25:$N$41,3,0)+VLOOKUP($AP$2,职业被动!$B$6:$M$29,COLUMNS(职业被动!$B$6:E$29),0)*$AO104,0)</f>
        <v>4425</v>
      </c>
      <c r="AR104" s="9">
        <f>ROUND(属性投放!F$4+装备属性!F$4*IF($AO104&lt;10,1,ROUNDDOWN($AO104,-1))+SUM(属性投放!G$37:G$45)*$AO104+VLOOKUP($AP$2,一级属性!$E$41:$P$64,COLUMNS(一级属性!$E$41:I$64),0)*($AO104+0.25*IF($AO104&lt;10,1,ROUNDDOWN($AO104,-1)))+VLOOKUP($AP$2,宝石属性!$B$43:$M$66,COLUMNS(宝石属性!$B$43:F$66),0)*10*VLOOKUP(ROUNDDOWN($AO104,-1),宝石属性!$B$25:$N$41,2,0)*VLOOKUP(ROUNDDOWN($AO104,-1),宝石属性!$B$25:$N$41,3,0)+VLOOKUP($AP$2,职业被动!$B$6:$M$29,COLUMNS(职业被动!$B$6:F$29),0)*$AO104,0)</f>
        <v>1122</v>
      </c>
      <c r="AS104" s="9">
        <f>ROUND(属性投放!G$4+装备属性!G$4*IF($AO104&lt;10,1,ROUNDDOWN($AO104,-1))+SUM(属性投放!H$37:H$45)*$AO104+VLOOKUP($AP$2,一级属性!$E$41:$P$64,COLUMNS(一级属性!$E$41:J$64),0)*($AO104+0.25*IF($AO104&lt;10,1,ROUNDDOWN($AO104,-1)))+VLOOKUP($AP$2,宝石属性!$B$43:$M$66,COLUMNS(宝石属性!$B$43:G$66),0)*10*VLOOKUP(ROUNDDOWN($AO104,-1),宝石属性!$B$25:$N$41,2,0)*VLOOKUP(ROUNDDOWN($AO104,-1),宝石属性!$B$25:$N$41,3,0)+VLOOKUP($AP$2,职业被动!$B$6:$M$29,COLUMNS(职业被动!$B$6:G$29),0)*$AO104,0)</f>
        <v>1023</v>
      </c>
      <c r="AT104" s="9">
        <f>ROUND(属性投放!H$4+装备属性!H$4*IF($AO104&lt;10,1,ROUNDDOWN($AO104,-1))+SUM(属性投放!I$37:I$45)*$AO104+VLOOKUP($AP$2,一级属性!$E$41:$P$64,COLUMNS(一级属性!$E$41:K$64),0)*($AO104+0.25*IF($AO104&lt;10,1,ROUNDDOWN($AO104,-1)))+VLOOKUP($AP$2,宝石属性!$B$43:$M$66,COLUMNS(宝石属性!$B$43:H$66),0)*10*VLOOKUP(ROUNDDOWN($AO104,-1),宝石属性!$B$25:$N$41,2,0)*VLOOKUP(ROUNDDOWN($AO104,-1),宝石属性!$B$25:$N$41,3,0)+VLOOKUP($AP$2,职业被动!$B$6:$M$29,COLUMNS(职业被动!$B$6:H$29),0)*$AO104,0)</f>
        <v>1070</v>
      </c>
      <c r="AU104" s="9">
        <f>ROUND(属性投放!I$4+装备属性!I$4*IF($AO104&lt;10,1,ROUNDDOWN($AO104,-1))+SUM(属性投放!J$37:J$45)*$AO104+VLOOKUP($AP$2,一级属性!$E$41:$P$64,COLUMNS(一级属性!$E$41:L$64),0)*($AO104+0.25*IF($AO104&lt;10,1,ROUNDDOWN($AO104,-1)))+VLOOKUP($AP$2,宝石属性!$B$43:$M$66,COLUMNS(宝石属性!$B$43:I$66),0)*10*VLOOKUP(ROUNDDOWN($AO104,-1),宝石属性!$B$25:$N$41,2,0)*VLOOKUP(ROUNDDOWN($AO104,-1),宝石属性!$B$25:$N$41,3,0)+VLOOKUP($AP$2,职业被动!$B$6:$M$29,COLUMNS(职业被动!$B$6:I$29),0)*$AO104,0)</f>
        <v>1212</v>
      </c>
      <c r="AV104" s="9">
        <f>ROUND(属性投放!J$4+装备属性!J$4*IF($AO104&lt;10,1,ROUNDDOWN($AO104,-1))+SUM(属性投放!K$37:K$45)*$AO104+VLOOKUP($AP$2,一级属性!$E$41:$P$64,COLUMNS(一级属性!$E$41:M$64),0)*($AO104+0.25*IF($AO104&lt;10,1,ROUNDDOWN($AO104,-1)))+VLOOKUP($AP$2,宝石属性!$B$43:$M$66,COLUMNS(宝石属性!$B$43:J$66),0)*10*VLOOKUP(ROUNDDOWN($AO104,-1),宝石属性!$B$25:$N$41,2,0)*VLOOKUP(ROUNDDOWN($AO104,-1),宝石属性!$B$25:$N$41,3,0)+VLOOKUP($AP$2,职业被动!$B$6:$M$29,COLUMNS(职业被动!$B$6:J$29),0)*$AO104,0)</f>
        <v>847</v>
      </c>
      <c r="AW104" s="9">
        <f>ROUND(属性投放!K$4+装备属性!K$4*IF($AO104&lt;10,1,ROUNDDOWN($AO104,-1))+SUM(属性投放!L$37:L$45)*$AO104+VLOOKUP($AP$2,一级属性!$E$41:$P$64,COLUMNS(一级属性!$E$41:N$64),0)*($AO104+0.25*IF($AO104&lt;10,1,ROUNDDOWN($AO104,-1)))+VLOOKUP($AP$2,宝石属性!$B$43:$M$66,COLUMNS(宝石属性!$B$43:K$66),0)*10*VLOOKUP(ROUNDDOWN($AO104,-1),宝石属性!$B$25:$N$41,2,0)*VLOOKUP(ROUNDDOWN($AO104,-1),宝石属性!$B$25:$N$41,3,0)+VLOOKUP($AP$2,职业被动!$B$6:$M$29,COLUMNS(职业被动!$B$6:K$29),0)*$AO104,0)</f>
        <v>371</v>
      </c>
      <c r="AX104" s="9">
        <f>ROUND(属性投放!L$4+装备属性!L$4*IF($AO104&lt;10,1,ROUNDDOWN($AO104,-1))+SUM(属性投放!M$37:M$45)*$AO104+VLOOKUP($AP$2,一级属性!$E$41:$P$64,COLUMNS(一级属性!$E$41:O$64),0)*($AO104+0.25*IF($AO104&lt;10,1,ROUNDDOWN($AO104,-1)))+VLOOKUP($AP$2,宝石属性!$B$43:$M$66,COLUMNS(宝石属性!$B$43:L$66),0)*10*VLOOKUP(ROUNDDOWN($AO104,-1),宝石属性!$B$25:$N$41,2,0)*VLOOKUP(ROUNDDOWN($AO104,-1),宝石属性!$B$25:$N$41,3,0)+VLOOKUP($AP$2,职业被动!$B$6:$M$29,COLUMNS(职业被动!$B$6:L$29),0)*$AO104,0)</f>
        <v>1100</v>
      </c>
      <c r="AY104" s="9">
        <f>ROUND(属性投放!M$4+装备属性!M$4*IF($AO104&lt;10,1,ROUNDDOWN($AO104,-1))+SUM(属性投放!N$37:N$45)*$AO104+VLOOKUP($AP$2,一级属性!$E$41:$P$64,COLUMNS(一级属性!$E$41:P$64),0)*($AO104+0.25*IF($AO104&lt;10,1,ROUNDDOWN($AO104,-1)))+VLOOKUP($AP$2,宝石属性!$B$43:$M$66,COLUMNS(宝石属性!$B$43:M$66),0)*10*VLOOKUP(ROUNDDOWN($AO104,-1),宝石属性!$B$25:$N$41,2,0)*VLOOKUP(ROUNDDOWN($AO104,-1),宝石属性!$B$25:$N$41,3,0)+VLOOKUP($AP$2,职业被动!$B$6:$M$29,COLUMNS(职业被动!$B$6:M$29),0)*$AO104,0)</f>
        <v>1120</v>
      </c>
      <c r="AZ104" s="48">
        <f>属性价值和能力评分!$F$9+ROUND(属性价值和能力评分!$F$38*10,0)*AO104+ROUND((SUM(装备属性!$W$9:$W$14)+属性价值和能力评分!$F$38*1.25+1.4+2.8)*IF(AO104&lt;10,1,ROUNDDOWN(AO104,-1)),0)+15*VLOOKUP(ROUNDDOWN(AO104,-1),宝石属性!$B$26:$D$41,2,0)*6*VLOOKUP(ROUNDDOWN(AO104,-1),宝石属性!$B$26:$D$41,3,0)+(属性价值和能力评分!$F$49*9+属性价值和能力评分!$F$50*2+属性价值和能力评分!$F$53*8/5)*AO104</f>
        <v>19135</v>
      </c>
      <c r="BB104" s="1">
        <v>101</v>
      </c>
      <c r="BC104" s="9">
        <f>ROUND(属性投放!D$4+装备属性!D$4*IF($BB104&lt;10,1,ROUNDDOWN($BB104,-1))+SUM(属性投放!E$37:E$45)*$BB104+VLOOKUP($BC$2,一级属性!$E$41:$P$64,COLUMNS(一级属性!$E$41:G$64),0)*($BB104+0.25*IF($BB104&lt;10,1,ROUNDDOWN($BB104,-1)))+VLOOKUP($BC$2,宝石属性!$B$43:$M$66,COLUMNS(宝石属性!$B$43:D$66),0)*10*VLOOKUP(ROUNDDOWN($BB104,-1),宝石属性!$B$25:$N$41,2,0)*VLOOKUP(ROUNDDOWN($BB104,-1),宝石属性!$B$25:$N$41,3,0)+VLOOKUP($BC$2,职业被动!$B$6:$M$29,COLUMNS(职业被动!$B$6:D$29),0)*$BB104,0)</f>
        <v>5971</v>
      </c>
      <c r="BD104" s="9">
        <f>ROUND(属性投放!E$4+装备属性!E$4*IF($BB104&lt;10,1,ROUNDDOWN($BB104,-1))+SUM(属性投放!F$37:F$45)*$BB104+VLOOKUP($BC$2,一级属性!$E$41:$P$64,COLUMNS(一级属性!$E$41:H$64),0)*($BB104+0.25*IF($BB104&lt;10,1,ROUNDDOWN($BB104,-1)))+VLOOKUP($BC$2,宝石属性!$B$43:$M$66,COLUMNS(宝石属性!$B$43:E$66),0)*10*VLOOKUP(ROUNDDOWN($BB104,-1),宝石属性!$B$25:$N$41,2,0)*VLOOKUP(ROUNDDOWN($BB104,-1),宝石属性!$B$25:$N$41,3,0)+VLOOKUP($BC$2,职业被动!$B$6:$M$29,COLUMNS(职业被动!$B$6:E$29),0)*$BB104,0)</f>
        <v>5055</v>
      </c>
      <c r="BE104" s="9">
        <f>ROUND(属性投放!F$4+装备属性!F$4*IF($BB104&lt;10,1,ROUNDDOWN($BB104,-1))+SUM(属性投放!G$37:G$45)*$BB104+VLOOKUP($BC$2,一级属性!$E$41:$P$64,COLUMNS(一级属性!$E$41:I$64),0)*($BB104+0.25*IF($BB104&lt;10,1,ROUNDDOWN($BB104,-1)))+VLOOKUP($BC$2,宝石属性!$B$43:$M$66,COLUMNS(宝石属性!$B$43:F$66),0)*10*VLOOKUP(ROUNDDOWN($BB104,-1),宝石属性!$B$25:$N$41,2,0)*VLOOKUP(ROUNDDOWN($BB104,-1),宝石属性!$B$25:$N$41,3,0)+VLOOKUP($BC$2,职业被动!$B$6:$M$29,COLUMNS(职业被动!$B$6:F$29),0)*$BB104,0)</f>
        <v>1122</v>
      </c>
      <c r="BF104" s="9">
        <f>ROUND(属性投放!G$4+装备属性!G$4*IF($BB104&lt;10,1,ROUNDDOWN($BB104,-1))+SUM(属性投放!H$37:H$45)*$BB104+VLOOKUP($BC$2,一级属性!$E$41:$P$64,COLUMNS(一级属性!$E$41:J$64),0)*($BB104+0.25*IF($BB104&lt;10,1,ROUNDDOWN($BB104,-1)))+VLOOKUP($BC$2,宝石属性!$B$43:$M$66,COLUMNS(宝石属性!$B$43:G$66),0)*10*VLOOKUP(ROUNDDOWN($BB104,-1),宝石属性!$B$25:$N$41,2,0)*VLOOKUP(ROUNDDOWN($BB104,-1),宝石属性!$B$25:$N$41,3,0)+VLOOKUP($BC$2,职业被动!$B$6:$M$29,COLUMNS(职业被动!$B$6:G$29),0)*$BB104,0)</f>
        <v>1023</v>
      </c>
      <c r="BG104" s="9">
        <f>ROUND(属性投放!H$4+装备属性!H$4*IF($BB104&lt;10,1,ROUNDDOWN($BB104,-1))+SUM(属性投放!I$37:I$45)*$BB104+VLOOKUP($BC$2,一级属性!$E$41:$P$64,COLUMNS(一级属性!$E$41:K$64),0)*($BB104+0.25*IF($BB104&lt;10,1,ROUNDDOWN($BB104,-1)))+VLOOKUP($BC$2,宝石属性!$B$43:$M$66,COLUMNS(宝石属性!$B$43:H$66),0)*10*VLOOKUP(ROUNDDOWN($BB104,-1),宝石属性!$B$25:$N$41,2,0)*VLOOKUP(ROUNDDOWN($BB104,-1),宝石属性!$B$25:$N$41,3,0)+VLOOKUP($BC$2,职业被动!$B$6:$M$29,COLUMNS(职业被动!$B$6:H$29),0)*$BB104,0)</f>
        <v>1518</v>
      </c>
      <c r="BH104" s="9">
        <f>ROUND(属性投放!I$4+装备属性!I$4*IF($BB104&lt;10,1,ROUNDDOWN($BB104,-1))+SUM(属性投放!J$37:J$45)*$BB104+VLOOKUP($BC$2,一级属性!$E$41:$P$64,COLUMNS(一级属性!$E$41:L$64),0)*($BB104+0.25*IF($BB104&lt;10,1,ROUNDDOWN($BB104,-1)))+VLOOKUP($BC$2,宝石属性!$B$43:$M$66,COLUMNS(宝石属性!$B$43:I$66),0)*10*VLOOKUP(ROUNDDOWN($BB104,-1),宝石属性!$B$25:$N$41,2,0)*VLOOKUP(ROUNDDOWN($BB104,-1),宝石属性!$B$25:$N$41,3,0)+VLOOKUP($BC$2,职业被动!$B$6:$M$29,COLUMNS(职业被动!$B$6:I$29),0)*$BB104,0)</f>
        <v>1439</v>
      </c>
      <c r="BI104" s="9">
        <f>ROUND(属性投放!J$4+装备属性!J$4*IF($BB104&lt;10,1,ROUNDDOWN($BB104,-1))+SUM(属性投放!K$37:K$45)*$BB104+VLOOKUP($BC$2,一级属性!$E$41:$P$64,COLUMNS(一级属性!$E$41:M$64),0)*($BB104+0.25*IF($BB104&lt;10,1,ROUNDDOWN($BB104,-1)))+VLOOKUP($BC$2,宝石属性!$B$43:$M$66,COLUMNS(宝石属性!$B$43:J$66),0)*10*VLOOKUP(ROUNDDOWN($BB104,-1),宝石属性!$B$25:$N$41,2,0)*VLOOKUP(ROUNDDOWN($BB104,-1),宝石属性!$B$25:$N$41,3,0)+VLOOKUP($BC$2,职业被动!$B$6:$M$29,COLUMNS(职业被动!$B$6:J$29),0)*$BB104,0)</f>
        <v>658</v>
      </c>
      <c r="BJ104" s="9">
        <f>ROUND(属性投放!K$4+装备属性!K$4*IF($BB104&lt;10,1,ROUNDDOWN($BB104,-1))+SUM(属性投放!L$37:L$45)*$BB104+VLOOKUP($BC$2,一级属性!$E$41:$P$64,COLUMNS(一级属性!$E$41:N$64),0)*($BB104+0.25*IF($BB104&lt;10,1,ROUNDDOWN($BB104,-1)))+VLOOKUP($BC$2,宝石属性!$B$43:$M$66,COLUMNS(宝石属性!$B$43:K$66),0)*10*VLOOKUP(ROUNDDOWN($BB104,-1),宝石属性!$B$25:$N$41,2,0)*VLOOKUP(ROUNDDOWN($BB104,-1),宝石属性!$B$25:$N$41,3,0)+VLOOKUP($BC$2,职业被动!$B$6:$M$29,COLUMNS(职业被动!$B$6:K$29),0)*$BB104,0)</f>
        <v>371</v>
      </c>
      <c r="BK104" s="9">
        <f>ROUND(属性投放!L$4+装备属性!L$4*IF($BB104&lt;10,1,ROUNDDOWN($BB104,-1))+SUM(属性投放!M$37:M$45)*$BB104+VLOOKUP($BC$2,一级属性!$E$41:$P$64,COLUMNS(一级属性!$E$41:O$64),0)*($BB104+0.25*IF($BB104&lt;10,1,ROUNDDOWN($BB104,-1)))+VLOOKUP($BC$2,宝石属性!$B$43:$M$66,COLUMNS(宝石属性!$B$43:L$66),0)*10*VLOOKUP(ROUNDDOWN($BB104,-1),宝石属性!$B$25:$N$41,2,0)*VLOOKUP(ROUNDDOWN($BB104,-1),宝石属性!$B$25:$N$41,3,0)+VLOOKUP($BC$2,职业被动!$B$6:$M$29,COLUMNS(职业被动!$B$6:L$29),0)*$BB104,0)</f>
        <v>30</v>
      </c>
      <c r="BL104" s="9">
        <f>ROUND(属性投放!M$4+装备属性!M$4*IF($BB104&lt;10,1,ROUNDDOWN($BB104,-1))+SUM(属性投放!N$37:N$45)*$BB104+VLOOKUP($BC$2,一级属性!$E$41:$P$64,COLUMNS(一级属性!$E$41:P$64),0)*($BB104+0.25*IF($BB104&lt;10,1,ROUNDDOWN($BB104,-1)))+VLOOKUP($BC$2,宝石属性!$B$43:$M$66,COLUMNS(宝石属性!$B$43:M$66),0)*10*VLOOKUP(ROUNDDOWN($BB104,-1),宝石属性!$B$25:$N$41,2,0)*VLOOKUP(ROUNDDOWN($BB104,-1),宝石属性!$B$25:$N$41,3,0)+VLOOKUP($BC$2,职业被动!$B$6:$M$29,COLUMNS(职业被动!$B$6:M$29),0)*$BB104,0)</f>
        <v>1120</v>
      </c>
      <c r="BM104" s="48">
        <f>属性价值和能力评分!$F$9+ROUND(属性价值和能力评分!$F$38*10,0)*BB104+ROUND((SUM(装备属性!$W$9:$W$14)+属性价值和能力评分!$F$38*1.25+1.4+2.8)*IF(BB104&lt;10,1,ROUNDDOWN(BB104,-1)),0)+15*VLOOKUP(ROUNDDOWN(BB104,-1),宝石属性!$B$26:$D$41,2,0)*6*VLOOKUP(ROUNDDOWN(BB104,-1),宝石属性!$B$26:$D$41,3,0)+(属性价值和能力评分!$F$49*9+属性价值和能力评分!$F$50*2+属性价值和能力评分!$F$53*8/5)*BB104</f>
        <v>19135</v>
      </c>
      <c r="BO104" s="1">
        <v>101</v>
      </c>
      <c r="BP104" s="9">
        <f>ROUND(属性投放!D$4+装备属性!D$4*IF($BO104&lt;10,1,ROUNDDOWN($BO104,-1))+SUM(属性投放!E$37:E$45)*$BO104+VLOOKUP($BP$2,一级属性!$E$41:$P$64,COLUMNS(一级属性!$E$41:G$64),0)*($BO104+0.25*IF($BO104&lt;10,1,ROUNDDOWN($BO104,-1)))+VLOOKUP($BP$2,宝石属性!$B$43:$M$66,COLUMNS(宝石属性!$B$43:D$66),0)*10*VLOOKUP(ROUNDDOWN($BO104,-1),宝石属性!$B$25:$N$41,2,0)*VLOOKUP(ROUNDDOWN($BO104,-1),宝石属性!$B$25:$N$41,3,0)+VLOOKUP($BP$2,职业被动!$B$6:$M$29,COLUMNS(职业被动!$B$6:D$29),0)*$BO104,0)</f>
        <v>7385</v>
      </c>
      <c r="BQ104" s="9">
        <f>ROUND(属性投放!E$4+装备属性!E$4*IF($BO104&lt;10,1,ROUNDDOWN($BO104,-1))+SUM(属性投放!F$37:F$45)*$BO104+VLOOKUP($BP$2,一级属性!$E$41:$P$64,COLUMNS(一级属性!$E$41:H$64),0)*($BO104+0.25*IF($BO104&lt;10,1,ROUNDDOWN($BO104,-1)))+VLOOKUP($BP$2,宝石属性!$B$43:$M$66,COLUMNS(宝石属性!$B$43:E$66),0)*10*VLOOKUP(ROUNDDOWN($BO104,-1),宝石属性!$B$25:$N$41,2,0)*VLOOKUP(ROUNDDOWN($BO104,-1),宝石属性!$B$25:$N$41,3,0)+VLOOKUP($BP$2,职业被动!$B$6:$M$29,COLUMNS(职业被动!$B$6:E$29),0)*$BO104,0)</f>
        <v>4425</v>
      </c>
      <c r="BR104" s="9">
        <f>ROUND(属性投放!F$4+装备属性!F$4*IF($BO104&lt;10,1,ROUNDDOWN($BO104,-1))+SUM(属性投放!G$37:G$45)*$BO104+VLOOKUP($BP$2,一级属性!$E$41:$P$64,COLUMNS(一级属性!$E$41:I$64),0)*($BO104+0.25*IF($BO104&lt;10,1,ROUNDDOWN($BO104,-1)))+VLOOKUP($BP$2,宝石属性!$B$43:$M$66,COLUMNS(宝石属性!$B$43:F$66),0)*10*VLOOKUP(ROUNDDOWN($BO104,-1),宝石属性!$B$25:$N$41,2,0)*VLOOKUP(ROUNDDOWN($BO104,-1),宝石属性!$B$25:$N$41,3,0)+VLOOKUP($BP$2,职业被动!$B$6:$M$29,COLUMNS(职业被动!$B$6:F$29),0)*$BO104,0)</f>
        <v>1122</v>
      </c>
      <c r="BS104" s="9">
        <f>ROUND(属性投放!G$4+装备属性!G$4*IF($BO104&lt;10,1,ROUNDDOWN($BO104,-1))+SUM(属性投放!H$37:H$45)*$BO104+VLOOKUP($BP$2,一级属性!$E$41:$P$64,COLUMNS(一级属性!$E$41:J$64),0)*($BO104+0.25*IF($BO104&lt;10,1,ROUNDDOWN($BO104,-1)))+VLOOKUP($BP$2,宝石属性!$B$43:$M$66,COLUMNS(宝石属性!$B$43:G$66),0)*10*VLOOKUP(ROUNDDOWN($BO104,-1),宝石属性!$B$25:$N$41,2,0)*VLOOKUP(ROUNDDOWN($BO104,-1),宝石属性!$B$25:$N$41,3,0)+VLOOKUP($BP$2,职业被动!$B$6:$M$29,COLUMNS(职业被动!$B$6:G$29),0)*$BO104,0)</f>
        <v>1023</v>
      </c>
      <c r="BT104" s="9">
        <f>ROUND(属性投放!H$4+装备属性!H$4*IF($BO104&lt;10,1,ROUNDDOWN($BO104,-1))+SUM(属性投放!I$37:I$45)*$BO104+VLOOKUP($BP$2,一级属性!$E$41:$P$64,COLUMNS(一级属性!$E$41:K$64),0)*($BO104+0.25*IF($BO104&lt;10,1,ROUNDDOWN($BO104,-1)))+VLOOKUP($BP$2,宝石属性!$B$43:$M$66,COLUMNS(宝石属性!$B$43:H$66),0)*10*VLOOKUP(ROUNDDOWN($BO104,-1),宝石属性!$B$25:$N$41,2,0)*VLOOKUP(ROUNDDOWN($BO104,-1),宝石属性!$B$25:$N$41,3,0)+VLOOKUP($BP$2,职业被动!$B$6:$M$29,COLUMNS(职业被动!$B$6:H$29),0)*$BO104,0)</f>
        <v>1171</v>
      </c>
      <c r="BU104" s="9">
        <f>ROUND(属性投放!I$4+装备属性!I$4*IF($BO104&lt;10,1,ROUNDDOWN($BO104,-1))+SUM(属性投放!J$37:J$45)*$BO104+VLOOKUP($BP$2,一级属性!$E$41:$P$64,COLUMNS(一级属性!$E$41:L$64),0)*($BO104+0.25*IF($BO104&lt;10,1,ROUNDDOWN($BO104,-1)))+VLOOKUP($BP$2,宝石属性!$B$43:$M$66,COLUMNS(宝石属性!$B$43:I$66),0)*10*VLOOKUP(ROUNDDOWN($BO104,-1),宝石属性!$B$25:$N$41,2,0)*VLOOKUP(ROUNDDOWN($BO104,-1),宝石属性!$B$25:$N$41,3,0)+VLOOKUP($BP$2,职业被动!$B$6:$M$29,COLUMNS(职业被动!$B$6:I$29),0)*$BO104,0)</f>
        <v>1212</v>
      </c>
      <c r="BV104" s="9">
        <f>ROUND(属性投放!J$4+装备属性!J$4*IF($BO104&lt;10,1,ROUNDDOWN($BO104,-1))+SUM(属性投放!K$37:K$45)*$BO104+VLOOKUP($BP$2,一级属性!$E$41:$P$64,COLUMNS(一级属性!$E$41:M$64),0)*($BO104+0.25*IF($BO104&lt;10,1,ROUNDDOWN($BO104,-1)))+VLOOKUP($BP$2,宝石属性!$B$43:$M$66,COLUMNS(宝石属性!$B$43:J$66),0)*10*VLOOKUP(ROUNDDOWN($BO104,-1),宝石属性!$B$25:$N$41,2,0)*VLOOKUP(ROUNDDOWN($BO104,-1),宝石属性!$B$25:$N$41,3,0)+VLOOKUP($BP$2,职业被动!$B$6:$M$29,COLUMNS(职业被动!$B$6:J$29),0)*$BO104,0)</f>
        <v>847</v>
      </c>
      <c r="BW104" s="9">
        <f>ROUND(属性投放!K$4+装备属性!K$4*IF($BO104&lt;10,1,ROUNDDOWN($BO104,-1))+SUM(属性投放!L$37:L$45)*$BO104+VLOOKUP($BP$2,一级属性!$E$41:$P$64,COLUMNS(一级属性!$E$41:N$64),0)*($BO104+0.25*IF($BO104&lt;10,1,ROUNDDOWN($BO104,-1)))+VLOOKUP($BP$2,宝石属性!$B$43:$M$66,COLUMNS(宝石属性!$B$43:K$66),0)*10*VLOOKUP(ROUNDDOWN($BO104,-1),宝石属性!$B$25:$N$41,2,0)*VLOOKUP(ROUNDDOWN($BO104,-1),宝石属性!$B$25:$N$41,3,0)+VLOOKUP($BP$2,职业被动!$B$6:$M$29,COLUMNS(职业被动!$B$6:K$29),0)*$BO104,0)</f>
        <v>531</v>
      </c>
      <c r="BX104" s="9">
        <f>ROUND(属性投放!L$4+装备属性!L$4*IF($BO104&lt;10,1,ROUNDDOWN($BO104,-1))+SUM(属性投放!M$37:M$45)*$BO104+VLOOKUP($BP$2,一级属性!$E$41:$P$64,COLUMNS(一级属性!$E$41:O$64),0)*($BO104+0.25*IF($BO104&lt;10,1,ROUNDDOWN($BO104,-1)))+VLOOKUP($BP$2,宝石属性!$B$43:$M$66,COLUMNS(宝石属性!$B$43:L$66),0)*10*VLOOKUP(ROUNDDOWN($BO104,-1),宝石属性!$B$25:$N$41,2,0)*VLOOKUP(ROUNDDOWN($BO104,-1),宝石属性!$B$25:$N$41,3,0)+VLOOKUP($BP$2,职业被动!$B$6:$M$29,COLUMNS(职业被动!$B$6:L$29),0)*$BO104,0)</f>
        <v>30</v>
      </c>
      <c r="BY104" s="9">
        <f>ROUND(属性投放!M$4+装备属性!M$4*IF($BO104&lt;10,1,ROUNDDOWN($BO104,-1))+SUM(属性投放!N$37:N$45)*$BO104+VLOOKUP($BP$2,一级属性!$E$41:$P$64,COLUMNS(一级属性!$E$41:P$64),0)*($BO104+0.25*IF($BO104&lt;10,1,ROUNDDOWN($BO104,-1)))+VLOOKUP($BP$2,宝石属性!$B$43:$M$66,COLUMNS(宝石属性!$B$43:M$66),0)*10*VLOOKUP(ROUNDDOWN($BO104,-1),宝石属性!$B$25:$N$41,2,0)*VLOOKUP(ROUNDDOWN($BO104,-1),宝石属性!$B$25:$N$41,3,0)+VLOOKUP($BP$2,职业被动!$B$6:$M$29,COLUMNS(职业被动!$B$6:M$29),0)*$BO104,0)</f>
        <v>1120</v>
      </c>
      <c r="BZ104" s="48">
        <f>属性价值和能力评分!$F$9+ROUND(属性价值和能力评分!$F$38*10,0)*BO104+ROUND((SUM(装备属性!$W$9:$W$14)+属性价值和能力评分!$F$38*1.25+1.4+2.8)*IF(BO104&lt;10,1,ROUNDDOWN(BO104,-1)),0)+15*VLOOKUP(ROUNDDOWN(BO104,-1),宝石属性!$B$26:$D$41,2,0)*6*VLOOKUP(ROUNDDOWN(BO104,-1),宝石属性!$B$26:$D$41,3,0)+(属性价值和能力评分!$F$49*9+属性价值和能力评分!$F$50*2+属性价值和能力评分!$F$53*8/5)*BO104</f>
        <v>19135</v>
      </c>
      <c r="CB104" s="1">
        <v>101</v>
      </c>
      <c r="CC104" s="9">
        <f>ROUND(属性投放!D$4+装备属性!D$4*IF($CB104&lt;10,1,ROUNDDOWN($CB104,-1))+SUM(属性投放!E$37:E$45)*$CB104+VLOOKUP($CC$2,一级属性!$E$41:$P$64,COLUMNS(一级属性!$E$41:G$64),0)*($CB104+0.25*IF($CB104&lt;10,1,ROUNDDOWN($CB104,-1)))+VLOOKUP($CC$2,宝石属性!$B$43:$M$66,COLUMNS(宝石属性!$B$43:D$66),0)*10*VLOOKUP(ROUNDDOWN($CB104,-1),宝石属性!$B$25:$N$41,2,0)*VLOOKUP(ROUNDDOWN($CB104,-1),宝石属性!$B$25:$N$41,3,0)+VLOOKUP($CC$2,职业被动!$B$6:$M$29,COLUMNS(职业被动!$B$6:D$29),0)*$CB104,0)</f>
        <v>4963</v>
      </c>
      <c r="CD104" s="9">
        <f>ROUND(属性投放!E$4+装备属性!E$4*IF($CB104&lt;10,1,ROUNDDOWN($CB104,-1))+SUM(属性投放!F$37:F$45)*$CB104+VLOOKUP($CC$2,一级属性!$E$41:$P$64,COLUMNS(一级属性!$E$41:H$64),0)*($CB104+0.25*IF($CB104&lt;10,1,ROUNDDOWN($CB104,-1)))+VLOOKUP($CC$2,宝石属性!$B$43:$M$66,COLUMNS(宝石属性!$B$43:E$66),0)*10*VLOOKUP(ROUNDDOWN($CB104,-1),宝石属性!$B$25:$N$41,2,0)*VLOOKUP(ROUNDDOWN($CB104,-1),宝石属性!$B$25:$N$41,3,0)+VLOOKUP($CC$2,职业被动!$B$6:$M$29,COLUMNS(职业被动!$B$6:E$29),0)*$CB104,0)</f>
        <v>2535</v>
      </c>
      <c r="CE104" s="9">
        <f>ROUND(属性投放!F$4+装备属性!F$4*IF($CB104&lt;10,1,ROUNDDOWN($CB104,-1))+SUM(属性投放!G$37:G$45)*$CB104+VLOOKUP($CC$2,一级属性!$E$41:$P$64,COLUMNS(一级属性!$E$41:I$64),0)*($CB104+0.25*IF($CB104&lt;10,1,ROUNDDOWN($CB104,-1)))+VLOOKUP($CC$2,宝石属性!$B$43:$M$66,COLUMNS(宝石属性!$B$43:F$66),0)*10*VLOOKUP(ROUNDDOWN($CB104,-1),宝石属性!$B$25:$N$41,2,0)*VLOOKUP(ROUNDDOWN($CB104,-1),宝石属性!$B$25:$N$41,3,0)+VLOOKUP($CC$2,职业被动!$B$6:$M$29,COLUMNS(职业被动!$B$6:F$29),0)*$CB104,0)</f>
        <v>2325</v>
      </c>
      <c r="CF104" s="9">
        <f>ROUND(属性投放!G$4+装备属性!G$4*IF($CB104&lt;10,1,ROUNDDOWN($CB104,-1))+SUM(属性投放!H$37:H$45)*$CB104+VLOOKUP($CC$2,一级属性!$E$41:$P$64,COLUMNS(一级属性!$E$41:J$64),0)*($CB104+0.25*IF($CB104&lt;10,1,ROUNDDOWN($CB104,-1)))+VLOOKUP($CC$2,宝石属性!$B$43:$M$66,COLUMNS(宝石属性!$B$43:G$66),0)*10*VLOOKUP(ROUNDDOWN($CB104,-1),宝石属性!$B$25:$N$41,2,0)*VLOOKUP(ROUNDDOWN($CB104,-1),宝石属性!$B$25:$N$41,3,0)+VLOOKUP($CC$2,职业被动!$B$6:$M$29,COLUMNS(职业被动!$B$6:G$29),0)*$CB104,0)</f>
        <v>1124</v>
      </c>
      <c r="CG104" s="9">
        <f>ROUND(属性投放!H$4+装备属性!H$4*IF($CB104&lt;10,1,ROUNDDOWN($CB104,-1))+SUM(属性投放!I$37:I$45)*$CB104+VLOOKUP($CC$2,一级属性!$E$41:$P$64,COLUMNS(一级属性!$E$41:K$64),0)*($CB104+0.25*IF($CB104&lt;10,1,ROUNDDOWN($CB104,-1)))+VLOOKUP($CC$2,宝石属性!$B$43:$M$66,COLUMNS(宝石属性!$B$43:H$66),0)*10*VLOOKUP(ROUNDDOWN($CB104,-1),宝石属性!$B$25:$N$41,2,0)*VLOOKUP(ROUNDDOWN($CB104,-1),宝石属性!$B$25:$N$41,3,0)+VLOOKUP($CC$2,职业被动!$B$6:$M$29,COLUMNS(职业被动!$B$6:H$29),0)*$CB104,0)</f>
        <v>692</v>
      </c>
      <c r="CH104" s="9">
        <f>ROUND(属性投放!I$4+装备属性!I$4*IF($CB104&lt;10,1,ROUNDDOWN($CB104,-1))+SUM(属性投放!J$37:J$45)*$CB104+VLOOKUP($CC$2,一级属性!$E$41:$P$64,COLUMNS(一级属性!$E$41:L$64),0)*($CB104+0.25*IF($CB104&lt;10,1,ROUNDDOWN($CB104,-1)))+VLOOKUP($CC$2,宝石属性!$B$43:$M$66,COLUMNS(宝石属性!$B$43:I$66),0)*10*VLOOKUP(ROUNDDOWN($CB104,-1),宝石属性!$B$25:$N$41,2,0)*VLOOKUP(ROUNDDOWN($CB104,-1),宝石属性!$B$25:$N$41,3,0)+VLOOKUP($CC$2,职业被动!$B$6:$M$29,COLUMNS(职业被动!$B$6:I$29),0)*$CB104,0)</f>
        <v>1161</v>
      </c>
      <c r="CI104" s="9">
        <f>ROUND(属性投放!J$4+装备属性!J$4*IF($CB104&lt;10,1,ROUNDDOWN($CB104,-1))+SUM(属性投放!K$37:K$45)*$CB104+VLOOKUP($CC$2,一级属性!$E$41:$P$64,COLUMNS(一级属性!$E$41:M$64),0)*($CB104+0.25*IF($CB104&lt;10,1,ROUNDDOWN($CB104,-1)))+VLOOKUP($CC$2,宝石属性!$B$43:$M$66,COLUMNS(宝石属性!$B$43:J$66),0)*10*VLOOKUP(ROUNDDOWN($CB104,-1),宝石属性!$B$25:$N$41,2,0)*VLOOKUP(ROUNDDOWN($CB104,-1),宝石属性!$B$25:$N$41,3,0)+VLOOKUP($CC$2,职业被动!$B$6:$M$29,COLUMNS(职业被动!$B$6:J$29),0)*$CB104,0)</f>
        <v>759</v>
      </c>
      <c r="CJ104" s="9">
        <f>ROUND(属性投放!K$4+装备属性!K$4*IF($CB104&lt;10,1,ROUNDDOWN($CB104,-1))+SUM(属性投放!L$37:L$45)*$CB104+VLOOKUP($CC$2,一级属性!$E$41:$P$64,COLUMNS(一级属性!$E$41:N$64),0)*($CB104+0.25*IF($CB104&lt;10,1,ROUNDDOWN($CB104,-1)))+VLOOKUP($CC$2,宝石属性!$B$43:$M$66,COLUMNS(宝石属性!$B$43:K$66),0)*10*VLOOKUP(ROUNDDOWN($CB104,-1),宝石属性!$B$25:$N$41,2,0)*VLOOKUP(ROUNDDOWN($CB104,-1),宝石属性!$B$25:$N$41,3,0)+VLOOKUP($CC$2,职业被动!$B$6:$M$29,COLUMNS(职业被动!$B$6:K$29),0)*$CB104,0)</f>
        <v>371</v>
      </c>
      <c r="CK104" s="9">
        <f>ROUND(属性投放!L$4+装备属性!L$4*IF($CB104&lt;10,1,ROUNDDOWN($CB104,-1))+SUM(属性投放!M$37:M$45)*$CB104+VLOOKUP($CC$2,一级属性!$E$41:$P$64,COLUMNS(一级属性!$E$41:O$64),0)*($CB104+0.25*IF($CB104&lt;10,1,ROUNDDOWN($CB104,-1)))+VLOOKUP($CC$2,宝石属性!$B$43:$M$66,COLUMNS(宝石属性!$B$43:L$66),0)*10*VLOOKUP(ROUNDDOWN($CB104,-1),宝石属性!$B$25:$N$41,2,0)*VLOOKUP(ROUNDDOWN($CB104,-1),宝石属性!$B$25:$N$41,3,0)+VLOOKUP($CC$2,职业被动!$B$6:$M$29,COLUMNS(职业被动!$B$6:L$29),0)*$CB104,0)</f>
        <v>30</v>
      </c>
      <c r="CL104" s="9">
        <f>ROUND(属性投放!M$4+装备属性!M$4*IF($CB104&lt;10,1,ROUNDDOWN($CB104,-1))+SUM(属性投放!N$37:N$45)*$CB104+VLOOKUP($CC$2,一级属性!$E$41:$P$64,COLUMNS(一级属性!$E$41:P$64),0)*($CB104+0.25*IF($CB104&lt;10,1,ROUNDDOWN($CB104,-1)))+VLOOKUP($CC$2,宝石属性!$B$43:$M$66,COLUMNS(宝石属性!$B$43:M$66),0)*10*VLOOKUP(ROUNDDOWN($CB104,-1),宝石属性!$B$25:$N$41,2,0)*VLOOKUP(ROUNDDOWN($CB104,-1),宝石属性!$B$25:$N$41,3,0)+VLOOKUP($CC$2,职业被动!$B$6:$M$29,COLUMNS(职业被动!$B$6:M$29),0)*$CB104,0)</f>
        <v>1040</v>
      </c>
      <c r="CM104" s="48">
        <f>属性价值和能力评分!$F$9+ROUND(属性价值和能力评分!$F$38*10,0)*CB104+ROUND((SUM(装备属性!$W$9:$W$14)+属性价值和能力评分!$F$38*1.25+1.4+2.8)*IF(CB104&lt;10,1,ROUNDDOWN(CB104,-1)),0)+15*VLOOKUP(ROUNDDOWN(CB104,-1),宝石属性!$B$26:$D$41,2,0)*6*VLOOKUP(ROUNDDOWN(CB104,-1),宝石属性!$B$26:$D$41,3,0)+(属性价值和能力评分!$F$49*9+属性价值和能力评分!$F$50*2+属性价值和能力评分!$F$53*8/5)*CB104</f>
        <v>19135</v>
      </c>
      <c r="CO104" s="1">
        <v>101</v>
      </c>
      <c r="CP104" s="9">
        <f>ROUND(属性投放!D$4+装备属性!D$4*IF($CO104&lt;10,1,ROUNDDOWN($CO104,-1))+SUM(属性投放!E$37:E$45)*$CO104+VLOOKUP($CP$2,一级属性!$E$41:$P$64,COLUMNS(一级属性!$E$41:G$64),0)*($CO104+0.25*IF($CO104&lt;10,1,ROUNDDOWN($CO104,-1)))+VLOOKUP($CP$2,宝石属性!$B$43:$M$66,COLUMNS(宝石属性!$B$43:D$66),0)*10*VLOOKUP(ROUNDDOWN($CO104,-1),宝石属性!$B$25:$N$41,2,0)*VLOOKUP(ROUNDDOWN($CO104,-1),宝石属性!$B$25:$N$41,3,0)+VLOOKUP($CP$2,职业被动!$B$6:$M$29,COLUMNS(职业被动!$B$6:D$29),0)*$CO104,0)</f>
        <v>4963</v>
      </c>
      <c r="CQ104" s="9">
        <f>ROUND(属性投放!E$4+装备属性!E$4*IF($CO104&lt;10,1,ROUNDDOWN($CO104,-1))+SUM(属性投放!F$37:F$45)*$CO104+VLOOKUP($CP$2,一级属性!$E$41:$P$64,COLUMNS(一级属性!$E$41:H$64),0)*($CO104+0.25*IF($CO104&lt;10,1,ROUNDDOWN($CO104,-1)))+VLOOKUP($CP$2,宝石属性!$B$43:$M$66,COLUMNS(宝石属性!$B$43:E$66),0)*10*VLOOKUP(ROUNDDOWN($CO104,-1),宝石属性!$B$25:$N$41,2,0)*VLOOKUP(ROUNDDOWN($CO104,-1),宝石属性!$B$25:$N$41,3,0)+VLOOKUP($CP$2,职业被动!$B$6:$M$29,COLUMNS(职业被动!$B$6:E$29),0)*$CO104,0)</f>
        <v>5685</v>
      </c>
      <c r="CR104" s="9">
        <f>ROUND(属性投放!F$4+装备属性!F$4*IF($CO104&lt;10,1,ROUNDDOWN($CO104,-1))+SUM(属性投放!G$37:G$45)*$CO104+VLOOKUP($CP$2,一级属性!$E$41:$P$64,COLUMNS(一级属性!$E$41:I$64),0)*($CO104+0.25*IF($CO104&lt;10,1,ROUNDDOWN($CO104,-1)))+VLOOKUP($CP$2,宝石属性!$B$43:$M$66,COLUMNS(宝石属性!$B$43:F$66),0)*10*VLOOKUP(ROUNDDOWN($CO104,-1),宝石属性!$B$25:$N$41,2,0)*VLOOKUP(ROUNDDOWN($CO104,-1),宝石属性!$B$25:$N$41,3,0)+VLOOKUP($CP$2,职业被动!$B$6:$M$29,COLUMNS(职业被动!$B$6:F$29),0)*$CO104,0)</f>
        <v>1122</v>
      </c>
      <c r="CS104" s="9">
        <f>ROUND(属性投放!G$4+装备属性!G$4*IF($CO104&lt;10,1,ROUNDDOWN($CO104,-1))+SUM(属性投放!H$37:H$45)*$CO104+VLOOKUP($CP$2,一级属性!$E$41:$P$64,COLUMNS(一级属性!$E$41:J$64),0)*($CO104+0.25*IF($CO104&lt;10,1,ROUNDDOWN($CO104,-1)))+VLOOKUP($CP$2,宝石属性!$B$43:$M$66,COLUMNS(宝石属性!$B$43:G$66),0)*10*VLOOKUP(ROUNDDOWN($CO104,-1),宝石属性!$B$25:$N$41,2,0)*VLOOKUP(ROUNDDOWN($CO104,-1),宝石属性!$B$25:$N$41,3,0)+VLOOKUP($CP$2,职业被动!$B$6:$M$29,COLUMNS(职业被动!$B$6:G$29),0)*$CO104,0)</f>
        <v>1023</v>
      </c>
      <c r="CT104" s="9">
        <f>ROUND(属性投放!H$4+装备属性!H$4*IF($CO104&lt;10,1,ROUNDDOWN($CO104,-1))+SUM(属性投放!I$37:I$45)*$CO104+VLOOKUP($CP$2,一级属性!$E$41:$P$64,COLUMNS(一级属性!$E$41:K$64),0)*($CO104+0.25*IF($CO104&lt;10,1,ROUNDDOWN($CO104,-1)))+VLOOKUP($CP$2,宝石属性!$B$43:$M$66,COLUMNS(宝石属性!$B$43:H$66),0)*10*VLOOKUP(ROUNDDOWN($CO104,-1),宝石属性!$B$25:$N$41,2,0)*VLOOKUP(ROUNDDOWN($CO104,-1),宝石属性!$B$25:$N$41,3,0)+VLOOKUP($CP$2,职业被动!$B$6:$M$29,COLUMNS(职业被动!$B$6:H$29),0)*$CO104,0)</f>
        <v>1764</v>
      </c>
      <c r="CU104" s="9">
        <f>ROUND(属性投放!I$4+装备属性!I$4*IF($CO104&lt;10,1,ROUNDDOWN($CO104,-1))+SUM(属性投放!J$37:J$45)*$CO104+VLOOKUP($CP$2,一级属性!$E$41:$P$64,COLUMNS(一级属性!$E$41:L$64),0)*($CO104+0.25*IF($CO104&lt;10,1,ROUNDDOWN($CO104,-1)))+VLOOKUP($CP$2,宝石属性!$B$43:$M$66,COLUMNS(宝石属性!$B$43:I$66),0)*10*VLOOKUP(ROUNDDOWN($CO104,-1),宝石属性!$B$25:$N$41,2,0)*VLOOKUP(ROUNDDOWN($CO104,-1),宝石属性!$B$25:$N$41,3,0)+VLOOKUP($CP$2,职业被动!$B$6:$M$29,COLUMNS(职业被动!$B$6:I$29),0)*$CO104,0)</f>
        <v>1514</v>
      </c>
      <c r="CV104" s="9">
        <f>ROUND(属性投放!J$4+装备属性!J$4*IF($CO104&lt;10,1,ROUNDDOWN($CO104,-1))+SUM(属性投放!K$37:K$45)*$CO104+VLOOKUP($CP$2,一级属性!$E$41:$P$64,COLUMNS(一级属性!$E$41:M$64),0)*($CO104+0.25*IF($CO104&lt;10,1,ROUNDDOWN($CO104,-1)))+VLOOKUP($CP$2,宝石属性!$B$43:$M$66,COLUMNS(宝石属性!$B$43:J$66),0)*10*VLOOKUP(ROUNDDOWN($CO104,-1),宝石属性!$B$25:$N$41,2,0)*VLOOKUP(ROUNDDOWN($CO104,-1),宝石属性!$B$25:$N$41,3,0)+VLOOKUP($CP$2,职业被动!$B$6:$M$29,COLUMNS(职业被动!$B$6:J$29),0)*$CO104,0)</f>
        <v>633</v>
      </c>
      <c r="CW104" s="9">
        <f>ROUND(属性投放!K$4+装备属性!K$4*IF($CO104&lt;10,1,ROUNDDOWN($CO104,-1))+SUM(属性投放!L$37:L$45)*$CO104+VLOOKUP($CP$2,一级属性!$E$41:$P$64,COLUMNS(一级属性!$E$41:N$64),0)*($CO104+0.25*IF($CO104&lt;10,1,ROUNDDOWN($CO104,-1)))+VLOOKUP($CP$2,宝石属性!$B$43:$M$66,COLUMNS(宝石属性!$B$43:K$66),0)*10*VLOOKUP(ROUNDDOWN($CO104,-1),宝石属性!$B$25:$N$41,2,0)*VLOOKUP(ROUNDDOWN($CO104,-1),宝石属性!$B$25:$N$41,3,0)+VLOOKUP($CP$2,职业被动!$B$6:$M$29,COLUMNS(职业被动!$B$6:K$29),0)*$CO104,0)</f>
        <v>371</v>
      </c>
      <c r="CX104" s="9">
        <f>ROUND(属性投放!L$4+装备属性!L$4*IF($CO104&lt;10,1,ROUNDDOWN($CO104,-1))+SUM(属性投放!M$37:M$45)*$CO104+VLOOKUP($CP$2,一级属性!$E$41:$P$64,COLUMNS(一级属性!$E$41:O$64),0)*($CO104+0.25*IF($CO104&lt;10,1,ROUNDDOWN($CO104,-1)))+VLOOKUP($CP$2,宝石属性!$B$43:$M$66,COLUMNS(宝石属性!$B$43:L$66),0)*10*VLOOKUP(ROUNDDOWN($CO104,-1),宝石属性!$B$25:$N$41,2,0)*VLOOKUP(ROUNDDOWN($CO104,-1),宝石属性!$B$25:$N$41,3,0)+VLOOKUP($CP$2,职业被动!$B$6:$M$29,COLUMNS(职业被动!$B$6:L$29),0)*$CO104,0)</f>
        <v>30</v>
      </c>
      <c r="CY104" s="9">
        <f>ROUND(属性投放!M$4+装备属性!M$4*IF($CO104&lt;10,1,ROUNDDOWN($CO104,-1))+SUM(属性投放!N$37:N$45)*$CO104+VLOOKUP($CP$2,一级属性!$E$41:$P$64,COLUMNS(一级属性!$E$41:P$64),0)*($CO104+0.25*IF($CO104&lt;10,1,ROUNDDOWN($CO104,-1)))+VLOOKUP($CP$2,宝石属性!$B$43:$M$66,COLUMNS(宝石属性!$B$43:M$66),0)*10*VLOOKUP(ROUNDDOWN($CO104,-1),宝石属性!$B$25:$N$41,2,0)*VLOOKUP(ROUNDDOWN($CO104,-1),宝石属性!$B$25:$N$41,3,0)+VLOOKUP($CP$2,职业被动!$B$6:$M$29,COLUMNS(职业被动!$B$6:M$29),0)*$CO104,0)</f>
        <v>1040</v>
      </c>
      <c r="CZ104" s="48">
        <f>属性价值和能力评分!$F$9+ROUND(属性价值和能力评分!$F$38*10,0)*CO104+ROUND((SUM(装备属性!$W$9:$W$14)+属性价值和能力评分!$F$38*1.25+1.4+2.8)*IF(CO104&lt;10,1,ROUNDDOWN(CO104,-1)),0)+15*VLOOKUP(ROUNDDOWN(CO104,-1),宝石属性!$B$26:$D$41,2,0)*6*VLOOKUP(ROUNDDOWN(CO104,-1),宝石属性!$B$26:$D$41,3,0)+(属性价值和能力评分!$F$49*9+属性价值和能力评分!$F$50*2+属性价值和能力评分!$F$53*8/5)*CO104</f>
        <v>19135</v>
      </c>
      <c r="DB104" s="1">
        <v>101</v>
      </c>
      <c r="DC104" s="9">
        <f>ROUND(属性投放!D$4+装备属性!D$4*IF($DB104&lt;10,1,ROUNDDOWN($DB104,-1))+SUM(属性投放!E$37:E$45)*$DB104+VLOOKUP($DC$2,一级属性!$E$41:$P$64,COLUMNS(一级属性!$E$41:G$64),0)*($DB104+0.25*IF($DB104&lt;10,1,ROUNDDOWN($DB104,-1)))+VLOOKUP($DC$2,宝石属性!$B$43:$M$66,COLUMNS(宝石属性!$B$43:D$66),0)*10*VLOOKUP(ROUNDDOWN($DB104,-1),宝石属性!$B$25:$N$41,2,0)*VLOOKUP(ROUNDDOWN($DB104,-1),宝石属性!$B$25:$N$41,3,0)+VLOOKUP($DC$2,职业被动!$B$6:$M$29,COLUMNS(职业被动!$B$6:D$29),0)*$DB104,0)</f>
        <v>5670</v>
      </c>
      <c r="DD104" s="9">
        <f>ROUND(属性投放!E$4+装备属性!E$4*IF($DB104&lt;10,1,ROUNDDOWN($DB104,-1))+SUM(属性投放!F$37:F$45)*$DB104+VLOOKUP($DC$2,一级属性!$E$41:$P$64,COLUMNS(一级属性!$E$41:H$64),0)*($DB104+0.25*IF($DB104&lt;10,1,ROUNDDOWN($DB104,-1)))+VLOOKUP($DC$2,宝石属性!$B$43:$M$66,COLUMNS(宝石属性!$B$43:E$66),0)*10*VLOOKUP(ROUNDDOWN($DB104,-1),宝石属性!$B$25:$N$41,2,0)*VLOOKUP(ROUNDDOWN($DB104,-1),宝石属性!$B$25:$N$41,3,0)+VLOOKUP($DC$2,职业被动!$B$6:$M$29,COLUMNS(职业被动!$B$6:E$29),0)*$DB104,0)</f>
        <v>2535</v>
      </c>
      <c r="DE104" s="9">
        <f>ROUND(属性投放!F$4+装备属性!F$4*IF($DB104&lt;10,1,ROUNDDOWN($DB104,-1))+SUM(属性投放!G$37:G$45)*$DB104+VLOOKUP($DC$2,一级属性!$E$41:$P$64,COLUMNS(一级属性!$E$41:I$64),0)*($DB104+0.25*IF($DB104&lt;10,1,ROUNDDOWN($DB104,-1)))+VLOOKUP($DC$2,宝石属性!$B$43:$M$66,COLUMNS(宝石属性!$B$43:F$66),0)*10*VLOOKUP(ROUNDDOWN($DB104,-1),宝石属性!$B$25:$N$41,2,0)*VLOOKUP(ROUNDDOWN($DB104,-1),宝石属性!$B$25:$N$41,3,0)+VLOOKUP($DC$2,职业被动!$B$6:$M$29,COLUMNS(职业被动!$B$6:F$29),0)*$DB104,0)</f>
        <v>1122</v>
      </c>
      <c r="DF104" s="9">
        <f>ROUND(属性投放!G$4+装备属性!G$4*IF($DB104&lt;10,1,ROUNDDOWN($DB104,-1))+SUM(属性投放!H$37:H$45)*$DB104+VLOOKUP($DC$2,一级属性!$E$41:$P$64,COLUMNS(一级属性!$E$41:J$64),0)*($DB104+0.25*IF($DB104&lt;10,1,ROUNDDOWN($DB104,-1)))+VLOOKUP($DC$2,宝石属性!$B$43:$M$66,COLUMNS(宝石属性!$B$43:G$66),0)*10*VLOOKUP(ROUNDDOWN($DB104,-1),宝石属性!$B$25:$N$41,2,0)*VLOOKUP(ROUNDDOWN($DB104,-1),宝石属性!$B$25:$N$41,3,0)+VLOOKUP($DC$2,职业被动!$B$6:$M$29,COLUMNS(职业被动!$B$6:G$29),0)*$DB104,0)</f>
        <v>2851</v>
      </c>
      <c r="DG104" s="9">
        <f>ROUND(属性投放!H$4+装备属性!H$4*IF($DB104&lt;10,1,ROUNDDOWN($DB104,-1))+SUM(属性投放!I$37:I$45)*$DB104+VLOOKUP($DC$2,一级属性!$E$41:$P$64,COLUMNS(一级属性!$E$41:K$64),0)*($DB104+0.25*IF($DB104&lt;10,1,ROUNDDOWN($DB104,-1)))+VLOOKUP($DC$2,宝石属性!$B$43:$M$66,COLUMNS(宝石属性!$B$43:H$66),0)*10*VLOOKUP(ROUNDDOWN($DB104,-1),宝石属性!$B$25:$N$41,2,0)*VLOOKUP(ROUNDDOWN($DB104,-1),宝石属性!$B$25:$N$41,3,0)+VLOOKUP($DC$2,职业被动!$B$6:$M$29,COLUMNS(职业被动!$B$6:H$29),0)*$DB104,0)</f>
        <v>692</v>
      </c>
      <c r="DH104" s="9">
        <f>ROUND(属性投放!I$4+装备属性!I$4*IF($DB104&lt;10,1,ROUNDDOWN($DB104,-1))+SUM(属性投放!J$37:J$45)*$DB104+VLOOKUP($DC$2,一级属性!$E$41:$P$64,COLUMNS(一级属性!$E$41:L$64),0)*($DB104+0.25*IF($DB104&lt;10,1,ROUNDDOWN($DB104,-1)))+VLOOKUP($DC$2,宝石属性!$B$43:$M$66,COLUMNS(宝石属性!$B$43:I$66),0)*10*VLOOKUP(ROUNDDOWN($DB104,-1),宝石属性!$B$25:$N$41,2,0)*VLOOKUP(ROUNDDOWN($DB104,-1),宝石属性!$B$25:$N$41,3,0)+VLOOKUP($DC$2,职业被动!$B$6:$M$29,COLUMNS(职业被动!$B$6:I$29),0)*$DB104,0)</f>
        <v>1035</v>
      </c>
      <c r="DI104" s="9">
        <f>ROUND(属性投放!J$4+装备属性!J$4*IF($DB104&lt;10,1,ROUNDDOWN($DB104,-1))+SUM(属性投放!K$37:K$45)*$DB104+VLOOKUP($DC$2,一级属性!$E$41:$P$64,COLUMNS(一级属性!$E$41:M$64),0)*($DB104+0.25*IF($DB104&lt;10,1,ROUNDDOWN($DB104,-1)))+VLOOKUP($DC$2,宝石属性!$B$43:$M$66,COLUMNS(宝石属性!$B$43:J$66),0)*10*VLOOKUP(ROUNDDOWN($DB104,-1),宝石属性!$B$25:$N$41,2,0)*VLOOKUP(ROUNDDOWN($DB104,-1),宝石属性!$B$25:$N$41,3,0)+VLOOKUP($DC$2,职业被动!$B$6:$M$29,COLUMNS(职业被动!$B$6:J$29),0)*$DB104,0)</f>
        <v>759</v>
      </c>
      <c r="DJ104" s="9">
        <f>ROUND(属性投放!K$4+装备属性!K$4*IF($DB104&lt;10,1,ROUNDDOWN($DB104,-1))+SUM(属性投放!L$37:L$45)*$DB104+VLOOKUP($DC$2,一级属性!$E$41:$P$64,COLUMNS(一级属性!$E$41:N$64),0)*($DB104+0.25*IF($DB104&lt;10,1,ROUNDDOWN($DB104,-1)))+VLOOKUP($DC$2,宝石属性!$B$43:$M$66,COLUMNS(宝石属性!$B$43:K$66),0)*10*VLOOKUP(ROUNDDOWN($DB104,-1),宝石属性!$B$25:$N$41,2,0)*VLOOKUP(ROUNDDOWN($DB104,-1),宝石属性!$B$25:$N$41,3,0)+VLOOKUP($DC$2,职业被动!$B$6:$M$29,COLUMNS(职业被动!$B$6:K$29),0)*$DB104,0)</f>
        <v>531</v>
      </c>
      <c r="DK104" s="9">
        <f>ROUND(属性投放!L$4+装备属性!L$4*IF($DB104&lt;10,1,ROUNDDOWN($DB104,-1))+SUM(属性投放!M$37:M$45)*$DB104+VLOOKUP($DC$2,一级属性!$E$41:$P$64,COLUMNS(一级属性!$E$41:O$64),0)*($DB104+0.25*IF($DB104&lt;10,1,ROUNDDOWN($DB104,-1)))+VLOOKUP($DC$2,宝石属性!$B$43:$M$66,COLUMNS(宝石属性!$B$43:L$66),0)*10*VLOOKUP(ROUNDDOWN($DB104,-1),宝石属性!$B$25:$N$41,2,0)*VLOOKUP(ROUNDDOWN($DB104,-1),宝石属性!$B$25:$N$41,3,0)+VLOOKUP($DC$2,职业被动!$B$6:$M$29,COLUMNS(职业被动!$B$6:L$29),0)*$DB104,0)</f>
        <v>30</v>
      </c>
      <c r="DL104" s="9">
        <f>ROUND(属性投放!M$4+装备属性!M$4*IF($DB104&lt;10,1,ROUNDDOWN($DB104,-1))+SUM(属性投放!N$37:N$45)*$DB104+VLOOKUP($DC$2,一级属性!$E$41:$P$64,COLUMNS(一级属性!$E$41:P$64),0)*($DB104+0.25*IF($DB104&lt;10,1,ROUNDDOWN($DB104,-1)))+VLOOKUP($DC$2,宝石属性!$B$43:$M$66,COLUMNS(宝石属性!$B$43:M$66),0)*10*VLOOKUP(ROUNDDOWN($DB104,-1),宝石属性!$B$25:$N$41,2,0)*VLOOKUP(ROUNDDOWN($DB104,-1),宝石属性!$B$25:$N$41,3,0)+VLOOKUP($DC$2,职业被动!$B$6:$M$29,COLUMNS(职业被动!$B$6:M$29),0)*$DB104,0)</f>
        <v>1040</v>
      </c>
      <c r="DM104" s="48">
        <f>属性价值和能力评分!$F$9+ROUND(属性价值和能力评分!$F$38*10,0)*DB104+ROUND((SUM(装备属性!$W$9:$W$14)+属性价值和能力评分!$F$38*1.25+1.4+2.8)*IF(DB104&lt;10,1,ROUNDDOWN(DB104,-1)),0)+15*VLOOKUP(ROUNDDOWN(DB104,-1),宝石属性!$B$26:$D$41,2,0)*6*VLOOKUP(ROUNDDOWN(DB104,-1),宝石属性!$B$26:$D$41,3,0)+(属性价值和能力评分!$F$49*9+属性价值和能力评分!$F$50*2+属性价值和能力评分!$F$53*8/5)*DB104</f>
        <v>19135</v>
      </c>
      <c r="DO104" s="1">
        <v>101</v>
      </c>
      <c r="DP104" s="9">
        <f>ROUND(属性投放!D$4+装备属性!D$4*IF($DO104&lt;10,1,ROUNDDOWN($DO104,-1))+SUM(属性投放!E$37:E$45)*$DO104+VLOOKUP($DP$2,一级属性!$E$41:$P$64,COLUMNS(一级属性!$E$41:G$64),0)*($DO104+0.25*IF($DO104&lt;10,1,ROUNDDOWN($DO104,-1)))+VLOOKUP($DP$2,宝石属性!$B$43:$M$66,COLUMNS(宝石属性!$B$43:D$66),0)*10*VLOOKUP(ROUNDDOWN($DO104,-1),宝石属性!$B$25:$N$41,2,0)*VLOOKUP(ROUNDDOWN($DO104,-1),宝石属性!$B$25:$N$41,3,0)+VLOOKUP($DP$2,职业被动!$B$6:$M$29,COLUMNS(职业被动!$B$6:D$29),0)*$DO104,0)</f>
        <v>12217</v>
      </c>
      <c r="DQ104" s="9">
        <f>ROUND(属性投放!E$4+装备属性!E$4*IF($DO104&lt;10,1,ROUNDDOWN($DO104,-1))+SUM(属性投放!F$37:F$45)*$DO104+VLOOKUP($DP$2,一级属性!$E$41:$P$64,COLUMNS(一级属性!$E$41:H$64),0)*($DO104+0.25*IF($DO104&lt;10,1,ROUNDDOWN($DO104,-1)))+VLOOKUP($DP$2,宝石属性!$B$43:$M$66,COLUMNS(宝石属性!$B$43:E$66),0)*10*VLOOKUP(ROUNDDOWN($DO104,-1),宝石属性!$B$25:$N$41,2,0)*VLOOKUP(ROUNDDOWN($DO104,-1),宝石属性!$B$25:$N$41,3,0)+VLOOKUP($DP$2,职业被动!$B$6:$M$29,COLUMNS(职业被动!$B$6:E$29),0)*$DO104,0)</f>
        <v>2535</v>
      </c>
      <c r="DR104" s="9">
        <f>ROUND(属性投放!F$4+装备属性!F$4*IF($DO104&lt;10,1,ROUNDDOWN($DO104,-1))+SUM(属性投放!G$37:G$45)*$DO104+VLOOKUP($DP$2,一级属性!$E$41:$P$64,COLUMNS(一级属性!$E$41:I$64),0)*($DO104+0.25*IF($DO104&lt;10,1,ROUNDDOWN($DO104,-1)))+VLOOKUP($DP$2,宝石属性!$B$43:$M$66,COLUMNS(宝石属性!$B$43:F$66),0)*10*VLOOKUP(ROUNDDOWN($DO104,-1),宝石属性!$B$25:$N$41,2,0)*VLOOKUP(ROUNDDOWN($DO104,-1),宝石属性!$B$25:$N$41,3,0)+VLOOKUP($DP$2,职业被动!$B$6:$M$29,COLUMNS(职业被动!$B$6:F$29),0)*$DO104,0)</f>
        <v>1122</v>
      </c>
      <c r="DS104" s="9">
        <f>ROUND(属性投放!G$4+装备属性!G$4*IF($DO104&lt;10,1,ROUNDDOWN($DO104,-1))+SUM(属性投放!H$37:H$45)*$DO104+VLOOKUP($DP$2,一级属性!$E$41:$P$64,COLUMNS(一级属性!$E$41:J$64),0)*($DO104+0.25*IF($DO104&lt;10,1,ROUNDDOWN($DO104,-1)))+VLOOKUP($DP$2,宝石属性!$B$43:$M$66,COLUMNS(宝石属性!$B$43:G$66),0)*10*VLOOKUP(ROUNDDOWN($DO104,-1),宝石属性!$B$25:$N$41,2,0)*VLOOKUP(ROUNDDOWN($DO104,-1),宝石属性!$B$25:$N$41,3,0)+VLOOKUP($DP$2,职业被动!$B$6:$M$29,COLUMNS(职业被动!$B$6:G$29),0)*$DO104,0)</f>
        <v>1023</v>
      </c>
      <c r="DT104" s="9">
        <f>ROUND(属性投放!H$4+装备属性!H$4*IF($DO104&lt;10,1,ROUNDDOWN($DO104,-1))+SUM(属性投放!I$37:I$45)*$DO104+VLOOKUP($DP$2,一级属性!$E$41:$P$64,COLUMNS(一级属性!$E$41:K$64),0)*($DO104+0.25*IF($DO104&lt;10,1,ROUNDDOWN($DO104,-1)))+VLOOKUP($DP$2,宝石属性!$B$43:$M$66,COLUMNS(宝石属性!$B$43:H$66),0)*10*VLOOKUP(ROUNDDOWN($DO104,-1),宝石属性!$B$25:$N$41,2,0)*VLOOKUP(ROUNDDOWN($DO104,-1),宝石属性!$B$25:$N$41,3,0)+VLOOKUP($DP$2,职业被动!$B$6:$M$29,COLUMNS(职业被动!$B$6:H$29),0)*$DO104,0)</f>
        <v>793</v>
      </c>
      <c r="DU104" s="9">
        <f>ROUND(属性投放!I$4+装备属性!I$4*IF($DO104&lt;10,1,ROUNDDOWN($DO104,-1))+SUM(属性投放!J$37:J$45)*$DO104+VLOOKUP($DP$2,一级属性!$E$41:$P$64,COLUMNS(一级属性!$E$41:L$64),0)*($DO104+0.25*IF($DO104&lt;10,1,ROUNDDOWN($DO104,-1)))+VLOOKUP($DP$2,宝石属性!$B$43:$M$66,COLUMNS(宝石属性!$B$43:I$66),0)*10*VLOOKUP(ROUNDDOWN($DO104,-1),宝石属性!$B$25:$N$41,2,0)*VLOOKUP(ROUNDDOWN($DO104,-1),宝石属性!$B$25:$N$41,3,0)+VLOOKUP($DP$2,职业被动!$B$6:$M$29,COLUMNS(职业被动!$B$6:I$29),0)*$DO104,0)</f>
        <v>1035</v>
      </c>
      <c r="DV104" s="9">
        <f>ROUND(属性投放!J$4+装备属性!J$4*IF($DO104&lt;10,1,ROUNDDOWN($DO104,-1))+SUM(属性投放!K$37:K$45)*$DO104+VLOOKUP($DP$2,一级属性!$E$41:$P$64,COLUMNS(一级属性!$E$41:M$64),0)*($DO104+0.25*IF($DO104&lt;10,1,ROUNDDOWN($DO104,-1)))+VLOOKUP($DP$2,宝石属性!$B$43:$M$66,COLUMNS(宝石属性!$B$43:J$66),0)*10*VLOOKUP(ROUNDDOWN($DO104,-1),宝石属性!$B$25:$N$41,2,0)*VLOOKUP(ROUNDDOWN($DO104,-1),宝石属性!$B$25:$N$41,3,0)+VLOOKUP($DP$2,职业被动!$B$6:$M$29,COLUMNS(职业被动!$B$6:J$29),0)*$DO104,0)</f>
        <v>759</v>
      </c>
      <c r="DW104" s="9">
        <f>ROUND(属性投放!K$4+装备属性!K$4*IF($DO104&lt;10,1,ROUNDDOWN($DO104,-1))+SUM(属性投放!L$37:L$45)*$DO104+VLOOKUP($DP$2,一级属性!$E$41:$P$64,COLUMNS(一级属性!$E$41:N$64),0)*($DO104+0.25*IF($DO104&lt;10,1,ROUNDDOWN($DO104,-1)))+VLOOKUP($DP$2,宝石属性!$B$43:$M$66,COLUMNS(宝石属性!$B$43:K$66),0)*10*VLOOKUP(ROUNDDOWN($DO104,-1),宝石属性!$B$25:$N$41,2,0)*VLOOKUP(ROUNDDOWN($DO104,-1),宝石属性!$B$25:$N$41,3,0)+VLOOKUP($DP$2,职业被动!$B$6:$M$29,COLUMNS(职业被动!$B$6:K$29),0)*$DO104,0)</f>
        <v>531</v>
      </c>
      <c r="DX104" s="9">
        <f>ROUND(属性投放!L$4+装备属性!L$4*IF($DO104&lt;10,1,ROUNDDOWN($DO104,-1))+SUM(属性投放!M$37:M$45)*$DO104+VLOOKUP($DP$2,一级属性!$E$41:$P$64,COLUMNS(一级属性!$E$41:O$64),0)*($DO104+0.25*IF($DO104&lt;10,1,ROUNDDOWN($DO104,-1)))+VLOOKUP($DP$2,宝石属性!$B$43:$M$66,COLUMNS(宝石属性!$B$43:L$66),0)*10*VLOOKUP(ROUNDDOWN($DO104,-1),宝石属性!$B$25:$N$41,2,0)*VLOOKUP(ROUNDDOWN($DO104,-1),宝石属性!$B$25:$N$41,3,0)+VLOOKUP($DP$2,职业被动!$B$6:$M$29,COLUMNS(职业被动!$B$6:L$29),0)*$DO104,0)</f>
        <v>30</v>
      </c>
      <c r="DY104" s="9">
        <f>ROUND(属性投放!M$4+装备属性!M$4*IF($DO104&lt;10,1,ROUNDDOWN($DO104,-1))+SUM(属性投放!N$37:N$45)*$DO104+VLOOKUP($DP$2,一级属性!$E$41:$P$64,COLUMNS(一级属性!$E$41:P$64),0)*($DO104+0.25*IF($DO104&lt;10,1,ROUNDDOWN($DO104,-1)))+VLOOKUP($DP$2,宝石属性!$B$43:$M$66,COLUMNS(宝石属性!$B$43:M$66),0)*10*VLOOKUP(ROUNDDOWN($DO104,-1),宝石属性!$B$25:$N$41,2,0)*VLOOKUP(ROUNDDOWN($DO104,-1),宝石属性!$B$25:$N$41,3,0)+VLOOKUP($DP$2,职业被动!$B$6:$M$29,COLUMNS(职业被动!$B$6:M$29),0)*$DO104,0)</f>
        <v>1040</v>
      </c>
      <c r="DZ104" s="48">
        <f>属性价值和能力评分!$F$9+ROUND(属性价值和能力评分!$F$38*10,0)*DO104+ROUND((SUM(装备属性!$W$9:$W$14)+属性价值和能力评分!$F$38*1.25+1.4+2.8)*IF(DO104&lt;10,1,ROUNDDOWN(DO104,-1)),0)+15*VLOOKUP(ROUNDDOWN(DO104,-1),宝石属性!$B$26:$D$41,2,0)*6*VLOOKUP(ROUNDDOWN(DO104,-1),宝石属性!$B$26:$D$41,3,0)+(属性价值和能力评分!$F$49*9+属性价值和能力评分!$F$50*2+属性价值和能力评分!$F$53*8/5)*DO104</f>
        <v>19135</v>
      </c>
      <c r="EA104" s="17"/>
      <c r="EB104" s="1">
        <v>101</v>
      </c>
      <c r="EC104" s="1">
        <f>ROUND(CC104/MAX(CE104/10,((CE104*(1+属性投放!$E$8)-CF104+属性投放!$F$8*EB104)*(1+属性投放!$G$8)*(1+属性投放!$H$8))),1)</f>
        <v>2.9</v>
      </c>
      <c r="ED104" s="1">
        <f>ROUND(CP104/MAX(CE104/10,((CE104*(1+属性投放!$E$8)-CS104+属性投放!$F$8*EB104)*(1+属性投放!$G$8)*(1+属性投放!$H$8))),1)</f>
        <v>2.7</v>
      </c>
      <c r="EE104" s="1">
        <f>ROUND(DC104/MAX(CE104/10,((CE104*(1+属性投放!$E$8)-DF104+属性投放!$F$8*EB104)*(1+属性投放!$G$8)*(1+属性投放!$H$8))),1)</f>
        <v>24.4</v>
      </c>
      <c r="EF104" s="1">
        <f>ROUND(DP104/MAX(CE104/10,((CE104*(1+属性投放!$E$8)-DS104+属性投放!$F$8*EB104)*(1+属性投放!$G$8)*(1+属性投放!$H$8))),1)</f>
        <v>6.7</v>
      </c>
      <c r="EH104" s="1">
        <f>ROUND(CC104/MAX(属性投放!$F$9*EB104,((CT104*(1+属性投放!$E$9)-CH104+属性投放!$F$9*EB104)*(1+属性投放!$G$9)*(1+属性投放!$H$9))),1)</f>
        <v>2.6</v>
      </c>
      <c r="EI104" s="1">
        <f>ROUND(CP104/MAX(属性投放!$F$9*EB104,((CT104*(1+属性投放!$E$9)-CU104+属性投放!$F$9*EB104)*(1+属性投放!$G$9)*(1+属性投放!$H$9))),1)</f>
        <v>3.3</v>
      </c>
      <c r="EJ104" s="1">
        <f>ROUND(DC104/MAX(属性投放!$F$9*EB104,((CT104*(1+属性投放!$E$9)-DH104+属性投放!$F$9*EB104)*(1+属性投放!$G$9)*(1+属性投放!$H$9))),1)</f>
        <v>2.8</v>
      </c>
      <c r="EK104" s="1">
        <f>ROUND(DP104/MAX(属性投放!$F$9*EB104,((CT104*(1+属性投放!$E$9)-DU104+属性投放!$F$9*EB104)*(1+属性投放!$G$9)*(1+属性投放!$H$9))),1)</f>
        <v>6</v>
      </c>
      <c r="EM104" s="1">
        <f>ROUND(CC104/((BW104*(1+属性投放!$E$10)+属性投放!$F$10*EB104)*(1+属性投放!$G$10)*(1+属性投放!$H$10)),1)</f>
        <v>5.6</v>
      </c>
      <c r="EN104" s="1">
        <f>ROUND(CP104/((BW104*(1+属性投放!$E$10)+属性投放!$F$10*EB104)*(1+属性投放!$G$10)*(1+属性投放!$H$10)),1)</f>
        <v>5.6</v>
      </c>
      <c r="EO104" s="1">
        <f>ROUND(DC104/((BW104*(1+属性投放!$E$10)+属性投放!$F$10*EB104)*(1+属性投放!$G$10)*(1+属性投放!$H$10)),1)</f>
        <v>6.4</v>
      </c>
      <c r="EP104" s="1">
        <f>ROUND(DP104/((BW104*(1+属性投放!$E$10)+属性投放!$F$10*EB104)*(1+属性投放!$G$10)*(1+属性投放!$H$10)),1)</f>
        <v>13.8</v>
      </c>
    </row>
    <row r="105" spans="2:146">
      <c r="B105" s="1">
        <v>102</v>
      </c>
      <c r="C105" s="9">
        <f>ROUND(属性投放!D$4+装备属性!D$4*IF($B105&lt;10,1,ROUNDDOWN($B105,-1))+SUM(属性投放!E$37:E$45)*$B105+VLOOKUP($C$2,一级属性!$E$41:$P$64,COLUMNS(一级属性!$E$41:G$64),0)*($B105+0.25*IF($B105&lt;10,1,ROUNDDOWN($B105,-1)))+VLOOKUP($C$2,宝石属性!$B$43:$M$66,COLUMNS(宝石属性!$B$43:D$66),0)*10*VLOOKUP(ROUNDDOWN($B105,-1),宝石属性!$B$25:$N$41,2,0)*VLOOKUP(ROUNDDOWN($B105,-1),宝石属性!$B$25:$N$41,3,0)+VLOOKUP($C$2,职业被动!$B$6:$M$29,COLUMNS(职业被动!$B$6:D$29),0)*$B105,0)</f>
        <v>6002</v>
      </c>
      <c r="D105" s="9">
        <f>ROUND(属性投放!E$4+装备属性!E$4*IF($B105&lt;10,1,ROUNDDOWN($B105,-1))+SUM(属性投放!F$37:F$38)*$B105+VLOOKUP($C$2,一级属性!$E$67:$P$90,COLUMNS(一级属性!$E$67:H$90),0)*$B105+VLOOKUP($C$2,宝石属性!$B$43:$M$66,COLUMNS(宝石属性!$B$43:E$66),0)*10*VLOOKUP(ROUNDDOWN($B105,-1),宝石属性!$B$25:$N$41,2,0)*VLOOKUP(ROUNDDOWN($B105,-1),宝石属性!$B$25:$N$41,3,0)+VLOOKUP($C$2,职业被动!$B$6:$M$29,COLUMNS(职业被动!$B$6:E$29),0)*$B105,0)</f>
        <v>2550</v>
      </c>
      <c r="E105" s="9">
        <f>ROUND(属性投放!F$4+装备属性!F$4*IF($B105&lt;10,1,ROUNDDOWN($B105,-1))+SUM(属性投放!G$37:G$38)*$B105+VLOOKUP($C$2,一级属性!$E$67:$P$90,COLUMNS(一级属性!$E$67:I$90),0)*$B105+VLOOKUP($C$2,宝石属性!$B$43:$M$66,COLUMNS(宝石属性!$B$43:F$66),0)*10*VLOOKUP(ROUNDDOWN($B105,-1),宝石属性!$B$25:$N$41,2,0)*VLOOKUP(ROUNDDOWN($B105,-1),宝石属性!$B$25:$N$41,3,0)+VLOOKUP($C$2,职业被动!$B$6:$M$29,COLUMNS(职业被动!$B$6:F$29),0)*$B105,0)</f>
        <v>2049</v>
      </c>
      <c r="F105" s="9">
        <f>ROUND(属性投放!G$4+装备属性!G$4*IF($B105&lt;10,1,ROUNDDOWN($B105,-1))+SUM(属性投放!H$37:H$38)*$B105+VLOOKUP($C$2,一级属性!$E$67:$P$90,COLUMNS(一级属性!$E$67:J$90),0)*$B105+VLOOKUP($C$2,宝石属性!$B$43:$M$66,COLUMNS(宝石属性!$B$43:G$66),0)*10*VLOOKUP(ROUNDDOWN($B105,-1),宝石属性!$B$25:$N$41,2,0)*VLOOKUP(ROUNDDOWN($B105,-1),宝石属性!$B$25:$N$41,3,0)+VLOOKUP($C$2,职业被动!$B$6:$M$29,COLUMNS(职业被动!$B$6:G$29),0)*$B105,0)</f>
        <v>1128</v>
      </c>
      <c r="G105" s="9">
        <f>ROUND(属性投放!H$4+装备属性!H$4*IF($B105&lt;10,1,ROUNDDOWN($B105,-1))+SUM(属性投放!I$37:I$38)*$B105+VLOOKUP($C$2,一级属性!$E$67:$P$90,COLUMNS(一级属性!$E$67:K$90),0)*$B105+VLOOKUP($C$2,宝石属性!$B$43:$M$66,COLUMNS(宝石属性!$B$43:H$66),0)*10*VLOOKUP(ROUNDDOWN($B105,-1),宝石属性!$B$25:$N$41,2,0)*VLOOKUP(ROUNDDOWN($B105,-1),宝石属性!$B$25:$N$41,3,0)+VLOOKUP($C$2,职业被动!$B$6:$M$29,COLUMNS(职业被动!$B$6:H$29),0)*$B105,0)</f>
        <v>694</v>
      </c>
      <c r="H105" s="9">
        <f>ROUND(属性投放!I$4+装备属性!I$4*IF($B105&lt;10,1,ROUNDDOWN($B105,-1))+SUM(属性投放!J$37:J$38)*$B105+VLOOKUP($C$2,一级属性!$E$67:$P$90,COLUMNS(一级属性!$E$67:L$90),0)*$B105+VLOOKUP($C$2,宝石属性!$B$43:$M$66,COLUMNS(宝石属性!$B$43:I$66),0)*10*VLOOKUP(ROUNDDOWN($B105,-1),宝石属性!$B$25:$N$41,2,0)*VLOOKUP(ROUNDDOWN($B105,-1),宝石属性!$B$25:$N$41,3,0)+VLOOKUP($C$2,职业被动!$B$6:$M$29,COLUMNS(职业被动!$B$6:I$29),0)*$B105,0)</f>
        <v>1144</v>
      </c>
      <c r="I105" s="9">
        <f>ROUND(属性投放!J$4+装备属性!J$4*IF($B105&lt;10,1,ROUNDDOWN($B105,-1))+SUM(属性投放!K$37:K$38)*$B105+VLOOKUP($C$2,一级属性!$E$67:$P$90,COLUMNS(一级属性!$E$67:M$90),0)*$B105+VLOOKUP($C$2,宝石属性!$B$43:$M$66,COLUMNS(宝石属性!$B$43:J$66),0)*10*VLOOKUP(ROUNDDOWN($B105,-1),宝石属性!$B$25:$N$41,2,0)*VLOOKUP(ROUNDDOWN($B105,-1),宝石属性!$B$25:$N$41,3,0)+VLOOKUP($C$2,职业被动!$B$6:$M$29,COLUMNS(职业被动!$B$6:J$29),0)*$B105,0)</f>
        <v>764</v>
      </c>
      <c r="J105" s="9">
        <f>ROUND(属性投放!K$4+装备属性!K$4*IF($B105&lt;10,1,ROUNDDOWN($B105,-1))+SUM(属性投放!L$37:L$38)*$B105+VLOOKUP($C$2,一级属性!$E$67:$P$90,COLUMNS(一级属性!$E$67:N$90),0)*$B105+VLOOKUP($C$2,宝石属性!$B$43:$M$66,COLUMNS(宝石属性!$B$43:K$66),0)*10*VLOOKUP(ROUNDDOWN($B105,-1),宝石属性!$B$25:$N$41,2,0)*VLOOKUP(ROUNDDOWN($B105,-1),宝石属性!$B$25:$N$41,3,0)+VLOOKUP($C$2,职业被动!$B$6:$M$29,COLUMNS(职业被动!$B$6:K$29),0)*$B105,0)</f>
        <v>371</v>
      </c>
      <c r="K105" s="9">
        <f>ROUND(属性投放!L$4+装备属性!L$4*IF($B105&lt;10,1,ROUNDDOWN($B105,-1))+SUM(属性投放!M$37:M$38)*$B105+VLOOKUP($C$2,一级属性!$E$67:$P$90,COLUMNS(一级属性!$E$67:O$90),0)*$B105+VLOOKUP($C$2,宝石属性!$B$43:$M$66,COLUMNS(宝石属性!$B$43:L$66),0)*10*VLOOKUP(ROUNDDOWN($B105,-1),宝石属性!$B$25:$N$41,2,0)*VLOOKUP(ROUNDDOWN($B105,-1),宝石属性!$B$25:$N$41,3,0)+VLOOKUP($C$2,职业被动!$B$6:$M$29,COLUMNS(职业被动!$B$6:L$29),0)*$B105,0)</f>
        <v>31</v>
      </c>
      <c r="L105" s="9">
        <f>ROUND(属性投放!M$4+装备属性!M$4*IF($B105&lt;10,1,ROUNDDOWN($B105,-1))+SUM(属性投放!N$37:N$38)*$B105+VLOOKUP($C$2,一级属性!$E$67:$P$90,COLUMNS(一级属性!$E$67:P$90),0)*$B105+VLOOKUP($C$2,宝石属性!$B$43:$M$66,COLUMNS(宝石属性!$B$43:M$66),0)*10*VLOOKUP(ROUNDDOWN($B105,-1),宝石属性!$B$25:$N$41,2,0)*VLOOKUP(ROUNDDOWN($B105,-1),宝石属性!$B$25:$N$41,3,0)+VLOOKUP($C$2,职业被动!$B$6:$M$29,COLUMNS(职业被动!$B$6:M$29),0)*$B105,0)</f>
        <v>1131</v>
      </c>
      <c r="M105" s="48">
        <f>属性价值和能力评分!$F$9+ROUND(属性价值和能力评分!$F$38*10,0)*B105+ROUND((SUM(装备属性!$W$9:$W$14)+属性价值和能力评分!$F$38*1.25+1.4+2.8)*IF(B105&lt;10,1,ROUNDDOWN(B105,-1)),0)+15*VLOOKUP(ROUNDDOWN(B105,-1),宝石属性!$B$26:$D$41,2,0)*6*VLOOKUP(ROUNDDOWN(B105,-1),宝石属性!$B$26:$D$41,3,0)+(属性价值和能力评分!$F$49*9+属性价值和能力评分!$F$50*2+属性价值和能力评分!$F$53*8/5)*B105</f>
        <v>19255</v>
      </c>
      <c r="N105" s="20"/>
      <c r="O105" s="1">
        <v>102</v>
      </c>
      <c r="P105" s="9">
        <f>ROUND(属性投放!D$4+装备属性!D$4*IF($O105&lt;10,1,ROUNDDOWN($O105,-1))+SUM(属性投放!E$37:E$45)*$O105+VLOOKUP($P$2,一级属性!$E$41:$P$64,COLUMNS(一级属性!$E$41:G$64),0)*($O105+0.25*IF($O105&lt;10,1,ROUNDDOWN($O105,-1)))+VLOOKUP($P$2,宝石属性!$B$43:$M$66,COLUMNS(宝石属性!$B$43:D$66),0)*10*VLOOKUP(ROUNDDOWN($O105,-1),宝石属性!$B$25:$N$41,2,0)*VLOOKUP(ROUNDDOWN($O105,-1),宝石属性!$B$25:$N$41,3,0)+VLOOKUP($P$2,职业被动!$B$6:$M$29,COLUMNS(职业被动!$B$6:D$29),0)*$O105,0)</f>
        <v>7430</v>
      </c>
      <c r="Q105" s="9">
        <f>ROUND(属性投放!E$4+装备属性!E$4*IF($O105&lt;10,1,ROUNDDOWN($O105,-1))+SUM(属性投放!F$37:F$45)*$O105+VLOOKUP($P$2,一级属性!$E$41:$P$64,COLUMNS(一级属性!$E$41:H$64),0)*($O105+0.25*IF($O105&lt;10,1,ROUNDDOWN($O105,-1)))+VLOOKUP($P$2,宝石属性!$B$43:$M$66,COLUMNS(宝石属性!$B$43:E$66),0)*10*VLOOKUP(ROUNDDOWN($O105,-1),宝石属性!$B$25:$N$41,2,0)*VLOOKUP(ROUNDDOWN($O105,-1),宝石属性!$B$25:$N$41,3,0)+VLOOKUP($P$2,职业被动!$B$6:$M$29,COLUMNS(职业被动!$B$6:E$29),0)*$O105,0)</f>
        <v>4455</v>
      </c>
      <c r="R105" s="9">
        <f>ROUND(属性投放!F$4+装备属性!F$4*IF($O105&lt;10,1,ROUNDDOWN($O105,-1))+SUM(属性投放!G$37:G$45)*$O105+VLOOKUP($P$2,一级属性!$E$41:$P$64,COLUMNS(一级属性!$E$41:I$64),0)*($O105+0.25*IF($O105&lt;10,1,ROUNDDOWN($O105,-1)))+VLOOKUP($P$2,宝石属性!$B$43:$M$66,COLUMNS(宝石属性!$B$43:F$66),0)*10*VLOOKUP(ROUNDDOWN($O105,-1),宝石属性!$B$25:$N$41,2,0)*VLOOKUP(ROUNDDOWN($O105,-1),宝石属性!$B$25:$N$41,3,0)+VLOOKUP($P$2,职业被动!$B$6:$M$29,COLUMNS(职业被动!$B$6:F$29),0)*$O105,0)</f>
        <v>1124</v>
      </c>
      <c r="S105" s="9">
        <f>ROUND(属性投放!G$4+装备属性!G$4*IF($O105&lt;10,1,ROUNDDOWN($O105,-1))+SUM(属性投放!H$37:H$45)*$O105+VLOOKUP($P$2,一级属性!$E$41:$P$64,COLUMNS(一级属性!$E$41:J$64),0)*($O105+0.25*IF($O105&lt;10,1,ROUNDDOWN($O105,-1)))+VLOOKUP($P$2,宝石属性!$B$43:$M$66,COLUMNS(宝石属性!$B$43:G$66),0)*10*VLOOKUP(ROUNDDOWN($O105,-1),宝石属性!$B$25:$N$41,2,0)*VLOOKUP(ROUNDDOWN($O105,-1),宝石属性!$B$25:$N$41,3,0)+VLOOKUP($P$2,职业被动!$B$6:$M$29,COLUMNS(职业被动!$B$6:G$29),0)*$O105,0)</f>
        <v>1026</v>
      </c>
      <c r="T105" s="9">
        <f>ROUND(属性投放!H$4+装备属性!H$4*IF($O105&lt;10,1,ROUNDDOWN($O105,-1))+SUM(属性投放!I$37:I$45)*$O105+VLOOKUP($P$2,一级属性!$E$41:$P$64,COLUMNS(一级属性!$E$41:K$64),0)*($O105+0.25*IF($O105&lt;10,1,ROUNDDOWN($O105,-1)))+VLOOKUP($P$2,宝石属性!$B$43:$M$66,COLUMNS(宝石属性!$B$43:H$66),0)*10*VLOOKUP(ROUNDDOWN($O105,-1),宝石属性!$B$25:$N$41,2,0)*VLOOKUP(ROUNDDOWN($O105,-1),宝石属性!$B$25:$N$41,3,0)+VLOOKUP($P$2,职业被动!$B$6:$M$29,COLUMNS(职业被动!$B$6:H$29),0)*$O105,0)</f>
        <v>1177</v>
      </c>
      <c r="U105" s="9">
        <f>ROUND(属性投放!I$4+装备属性!I$4*IF($O105&lt;10,1,ROUNDDOWN($O105,-1))+SUM(属性投放!J$37:J$45)*$O105+VLOOKUP($P$2,一级属性!$E$41:$P$64,COLUMNS(一级属性!$E$41:L$64),0)*($O105+0.25*IF($O105&lt;10,1,ROUNDDOWN($O105,-1)))+VLOOKUP($P$2,宝石属性!$B$43:$M$66,COLUMNS(宝石属性!$B$43:I$66),0)*10*VLOOKUP(ROUNDDOWN($O105,-1),宝石属性!$B$25:$N$41,2,0)*VLOOKUP(ROUNDDOWN($O105,-1),宝石属性!$B$25:$N$41,3,0)+VLOOKUP($P$2,职业被动!$B$6:$M$29,COLUMNS(职业被动!$B$6:I$29),0)*$O105,0)</f>
        <v>1219</v>
      </c>
      <c r="V105" s="9">
        <f>ROUND(属性投放!J$4+装备属性!J$4*IF($O105&lt;10,1,ROUNDDOWN($O105,-1))+SUM(属性投放!K$37:K$45)*$O105+VLOOKUP($P$2,一级属性!$E$41:$P$64,COLUMNS(一级属性!$E$41:M$64),0)*($O105+0.25*IF($O105&lt;10,1,ROUNDDOWN($O105,-1)))+VLOOKUP($P$2,宝石属性!$B$43:$M$66,COLUMNS(宝石属性!$B$43:J$66),0)*10*VLOOKUP(ROUNDDOWN($O105,-1),宝石属性!$B$25:$N$41,2,0)*VLOOKUP(ROUNDDOWN($O105,-1),宝石属性!$B$25:$N$41,3,0)+VLOOKUP($P$2,职业被动!$B$6:$M$29,COLUMNS(职业被动!$B$6:J$29),0)*$O105,0)</f>
        <v>852</v>
      </c>
      <c r="W105" s="9">
        <f>ROUND(属性投放!K$4+装备属性!K$4*IF($O105&lt;10,1,ROUNDDOWN($O105,-1))+SUM(属性投放!L$37:L$45)*$O105+VLOOKUP($P$2,一级属性!$E$41:$P$64,COLUMNS(一级属性!$E$41:N$64),0)*($O105+0.25*IF($O105&lt;10,1,ROUNDDOWN($O105,-1)))+VLOOKUP($P$2,宝石属性!$B$43:$M$66,COLUMNS(宝石属性!$B$43:K$66),0)*10*VLOOKUP(ROUNDDOWN($O105,-1),宝石属性!$B$25:$N$41,2,0)*VLOOKUP(ROUNDDOWN($O105,-1),宝石属性!$B$25:$N$41,3,0)+VLOOKUP($P$2,职业被动!$B$6:$M$29,COLUMNS(职业被动!$B$6:K$29),0)*$O105,0)</f>
        <v>531</v>
      </c>
      <c r="X105" s="9">
        <f>ROUND(属性投放!L$4+装备属性!L$4*IF($O105&lt;10,1,ROUNDDOWN($O105,-1))+SUM(属性投放!M$37:M$45)*$O105+VLOOKUP($P$2,一级属性!$E$41:$P$64,COLUMNS(一级属性!$E$41:O$64),0)*($O105+0.25*IF($O105&lt;10,1,ROUNDDOWN($O105,-1)))+VLOOKUP($P$2,宝石属性!$B$43:$M$66,COLUMNS(宝石属性!$B$43:L$66),0)*10*VLOOKUP(ROUNDDOWN($O105,-1),宝石属性!$B$25:$N$41,2,0)*VLOOKUP(ROUNDDOWN($O105,-1),宝石属性!$B$25:$N$41,3,0)+VLOOKUP($P$2,职业被动!$B$6:$M$29,COLUMNS(职业被动!$B$6:L$29),0)*$O105,0)</f>
        <v>31</v>
      </c>
      <c r="Y105" s="9">
        <f>ROUND(属性投放!M$4+装备属性!M$4*IF($O105&lt;10,1,ROUNDDOWN($O105,-1))+SUM(属性投放!N$37:N$45)*$O105+VLOOKUP($P$2,一级属性!$E$41:$P$64,COLUMNS(一级属性!$E$41:P$64),0)*($O105+0.25*IF($O105&lt;10,1,ROUNDDOWN($O105,-1)))+VLOOKUP($P$2,宝石属性!$B$43:$M$66,COLUMNS(宝石属性!$B$43:M$66),0)*10*VLOOKUP(ROUNDDOWN($O105,-1),宝石属性!$B$25:$N$41,2,0)*VLOOKUP(ROUNDDOWN($O105,-1),宝石属性!$B$25:$N$41,3,0)+VLOOKUP($P$2,职业被动!$B$6:$M$29,COLUMNS(职业被动!$B$6:M$29),0)*$O105,0)</f>
        <v>1131</v>
      </c>
      <c r="Z105" s="48">
        <f>属性价值和能力评分!$F$9+ROUND(属性价值和能力评分!$F$38*10,0)*O105+ROUND((SUM(装备属性!$W$9:$W$14)+属性价值和能力评分!$F$38*1.25+1.4+2.8)*IF(O105&lt;10,1,ROUNDDOWN(O105,-1)),0)+15*VLOOKUP(ROUNDDOWN(O105,-1),宝石属性!$B$26:$D$41,2,0)*6*VLOOKUP(ROUNDDOWN(O105,-1),宝石属性!$B$26:$D$41,3,0)+(属性价值和能力评分!$F$49*9+属性价值和能力评分!$F$50*2+属性价值和能力评分!$F$53*8/5)*O105</f>
        <v>19255</v>
      </c>
      <c r="AB105" s="1">
        <v>102</v>
      </c>
      <c r="AC105" s="9">
        <f>ROUND(属性投放!D$4+装备属性!D$4*IF($AB105&lt;10,1,ROUNDDOWN($AB105,-1))+SUM(属性投放!E$37:E$45)*$AB105+VLOOKUP($AC$2,一级属性!$E$41:$P$64,COLUMNS(一级属性!$E$41:G$64),0)*($AB105+0.25*IF($AB105&lt;10,1,ROUNDDOWN($AB105,-1)))+VLOOKUP($AC$2,宝石属性!$B$43:$M$66,COLUMNS(宝石属性!$B$43:D$66),0)*10*VLOOKUP(ROUNDDOWN($AB105,-1),宝石属性!$B$25:$N$41,2,0)*VLOOKUP(ROUNDDOWN($AB105,-1),宝石属性!$B$25:$N$41,3,0)+VLOOKUP($AC$2,职业被动!$B$6:$M$29,COLUMNS(职业被动!$B$6:D$29),0)*$AB105,0)</f>
        <v>6716</v>
      </c>
      <c r="AD105" s="9">
        <f>ROUND(属性投放!E$4+装备属性!E$4*IF($AB105&lt;10,1,ROUNDDOWN($AB105,-1))+SUM(属性投放!F$37:F$45)*$AB105+VLOOKUP($AC$2,一级属性!$E$41:$P$64,COLUMNS(一级属性!$E$41:H$64),0)*($AB105+0.25*IF($AB105&lt;10,1,ROUNDDOWN($AB105,-1)))+VLOOKUP($AC$2,宝石属性!$B$43:$M$66,COLUMNS(宝石属性!$B$43:E$66),0)*10*VLOOKUP(ROUNDDOWN($AB105,-1),宝石属性!$B$25:$N$41,2,0)*VLOOKUP(ROUNDDOWN($AB105,-1),宝石属性!$B$25:$N$41,3,0)+VLOOKUP($AC$2,职业被动!$B$6:$M$29,COLUMNS(职业被动!$B$6:E$29),0)*$AB105,0)</f>
        <v>2550</v>
      </c>
      <c r="AE105" s="9">
        <f>ROUND(属性投放!F$4+装备属性!F$4*IF($AB105&lt;10,1,ROUNDDOWN($AB105,-1))+SUM(属性投放!G$37:G$45)*$AB105+VLOOKUP($AC$2,一级属性!$E$41:$P$64,COLUMNS(一级属性!$E$41:I$64),0)*($AB105+0.25*IF($AB105&lt;10,1,ROUNDDOWN($AB105,-1)))+VLOOKUP($AC$2,宝石属性!$B$43:$M$66,COLUMNS(宝石属性!$B$43:F$66),0)*10*VLOOKUP(ROUNDDOWN($AB105,-1),宝石属性!$B$25:$N$41,2,0)*VLOOKUP(ROUNDDOWN($AB105,-1),宝石属性!$B$25:$N$41,3,0)+VLOOKUP($AC$2,职业被动!$B$6:$M$29,COLUMNS(职业被动!$B$6:F$29),0)*$AB105,0)</f>
        <v>1792</v>
      </c>
      <c r="AF105" s="9">
        <f>ROUND(属性投放!G$4+装备属性!G$4*IF($AB105&lt;10,1,ROUNDDOWN($AB105,-1))+SUM(属性投放!H$37:H$45)*$AB105+VLOOKUP($AC$2,一级属性!$E$41:$P$64,COLUMNS(一级属性!$E$41:J$64),0)*($AB105+0.25*IF($AB105&lt;10,1,ROUNDDOWN($AB105,-1)))+VLOOKUP($AC$2,宝石属性!$B$43:$M$66,COLUMNS(宝石属性!$B$43:G$66),0)*10*VLOOKUP(ROUNDDOWN($AB105,-1),宝石属性!$B$25:$N$41,2,0)*VLOOKUP(ROUNDDOWN($AB105,-1),宝石属性!$B$25:$N$41,3,0)+VLOOKUP($AC$2,职业被动!$B$6:$M$29,COLUMNS(职业被动!$B$6:G$29),0)*$AB105,0)</f>
        <v>1230</v>
      </c>
      <c r="AG105" s="9">
        <f>ROUND(属性投放!H$4+装备属性!H$4*IF($AB105&lt;10,1,ROUNDDOWN($AB105,-1))+SUM(属性投放!I$37:I$45)*$AB105+VLOOKUP($AC$2,一级属性!$E$41:$P$64,COLUMNS(一级属性!$E$41:K$64),0)*($AB105+0.25*IF($AB105&lt;10,1,ROUNDDOWN($AB105,-1)))+VLOOKUP($AC$2,宝石属性!$B$43:$M$66,COLUMNS(宝石属性!$B$43:H$66),0)*10*VLOOKUP(ROUNDDOWN($AB105,-1),宝石属性!$B$25:$N$41,2,0)*VLOOKUP(ROUNDDOWN($AB105,-1),宝石属性!$B$25:$N$41,3,0)+VLOOKUP($AC$2,职业被动!$B$6:$M$29,COLUMNS(职业被动!$B$6:H$29),0)*$AB105,0)</f>
        <v>694</v>
      </c>
      <c r="AH105" s="9">
        <f>ROUND(属性投放!I$4+装备属性!I$4*IF($AB105&lt;10,1,ROUNDDOWN($AB105,-1))+SUM(属性投放!J$37:J$45)*$AB105+VLOOKUP($AC$2,一级属性!$E$41:$P$64,COLUMNS(一级属性!$E$41:L$64),0)*($AB105+0.25*IF($AB105&lt;10,1,ROUNDDOWN($AB105,-1)))+VLOOKUP($AC$2,宝石属性!$B$43:$M$66,COLUMNS(宝石属性!$B$43:I$66),0)*10*VLOOKUP(ROUNDDOWN($AB105,-1),宝石属性!$B$25:$N$41,2,0)*VLOOKUP(ROUNDDOWN($AB105,-1),宝石属性!$B$25:$N$41,3,0)+VLOOKUP($AC$2,职业被动!$B$6:$M$29,COLUMNS(职业被动!$B$6:I$29),0)*$AB105,0)</f>
        <v>1142</v>
      </c>
      <c r="AI105" s="9">
        <f>ROUND(属性投放!J$4+装备属性!J$4*IF($AB105&lt;10,1,ROUNDDOWN($AB105,-1))+SUM(属性投放!K$37:K$45)*$AB105+VLOOKUP($AC$2,一级属性!$E$41:$P$64,COLUMNS(一级属性!$E$41:M$64),0)*($AB105+0.25*IF($AB105&lt;10,1,ROUNDDOWN($AB105,-1)))+VLOOKUP($AC$2,宝石属性!$B$43:$M$66,COLUMNS(宝石属性!$B$43:J$66),0)*10*VLOOKUP(ROUNDDOWN($AB105,-1),宝石属性!$B$25:$N$41,2,0)*VLOOKUP(ROUNDDOWN($AB105,-1),宝石属性!$B$25:$N$41,3,0)+VLOOKUP($AC$2,职业被动!$B$6:$M$29,COLUMNS(职业被动!$B$6:J$29),0)*$AB105,0)</f>
        <v>763</v>
      </c>
      <c r="AJ105" s="9">
        <f>ROUND(属性投放!K$4+装备属性!K$4*IF($AB105&lt;10,1,ROUNDDOWN($AB105,-1))+SUM(属性投放!L$37:L$45)*$AB105+VLOOKUP($AC$2,一级属性!$E$41:$P$64,COLUMNS(一级属性!$E$41:N$64),0)*($AB105+0.25*IF($AB105&lt;10,1,ROUNDDOWN($AB105,-1)))+VLOOKUP($AC$2,宝石属性!$B$43:$M$66,COLUMNS(宝石属性!$B$43:K$66),0)*10*VLOOKUP(ROUNDDOWN($AB105,-1),宝石属性!$B$25:$N$41,2,0)*VLOOKUP(ROUNDDOWN($AB105,-1),宝石属性!$B$25:$N$41,3,0)+VLOOKUP($AC$2,职业被动!$B$6:$M$29,COLUMNS(职业被动!$B$6:K$29),0)*$AB105,0)</f>
        <v>371</v>
      </c>
      <c r="AK105" s="9">
        <f>ROUND(属性投放!L$4+装备属性!L$4*IF($AB105&lt;10,1,ROUNDDOWN($AB105,-1))+SUM(属性投放!M$37:M$45)*$AB105+VLOOKUP($AC$2,一级属性!$E$41:$P$64,COLUMNS(一级属性!$E$41:O$64),0)*($AB105+0.25*IF($AB105&lt;10,1,ROUNDDOWN($AB105,-1)))+VLOOKUP($AC$2,宝石属性!$B$43:$M$66,COLUMNS(宝石属性!$B$43:L$66),0)*10*VLOOKUP(ROUNDDOWN($AB105,-1),宝石属性!$B$25:$N$41,2,0)*VLOOKUP(ROUNDDOWN($AB105,-1),宝石属性!$B$25:$N$41,3,0)+VLOOKUP($AC$2,职业被动!$B$6:$M$29,COLUMNS(职业被动!$B$6:L$29),0)*$AB105,0)</f>
        <v>31</v>
      </c>
      <c r="AL105" s="9">
        <f>ROUND(属性投放!M$4+装备属性!M$4*IF($AB105&lt;10,1,ROUNDDOWN($AB105,-1))+SUM(属性投放!N$37:N$45)*$AB105+VLOOKUP($AC$2,一级属性!$E$41:$P$64,COLUMNS(一级属性!$E$41:P$64),0)*($AB105+0.25*IF($AB105&lt;10,1,ROUNDDOWN($AB105,-1)))+VLOOKUP($AC$2,宝石属性!$B$43:$M$66,COLUMNS(宝石属性!$B$43:M$66),0)*10*VLOOKUP(ROUNDDOWN($AB105,-1),宝石属性!$B$25:$N$41,2,0)*VLOOKUP(ROUNDDOWN($AB105,-1),宝石属性!$B$25:$N$41,3,0)+VLOOKUP($AC$2,职业被动!$B$6:$M$29,COLUMNS(职业被动!$B$6:M$29),0)*$AB105,0)</f>
        <v>1131</v>
      </c>
      <c r="AM105" s="48">
        <f>属性价值和能力评分!$F$9+ROUND(属性价值和能力评分!$F$38*10,0)*AB105+ROUND((SUM(装备属性!$W$9:$W$14)+属性价值和能力评分!$F$38*1.25+1.4+2.8)*IF(AB105&lt;10,1,ROUNDDOWN(AB105,-1)),0)+15*VLOOKUP(ROUNDDOWN(AB105,-1),宝石属性!$B$26:$D$41,2,0)*6*VLOOKUP(ROUNDDOWN(AB105,-1),宝石属性!$B$26:$D$41,3,0)+(属性价值和能力评分!$F$49*9+属性价值和能力评分!$F$50*2+属性价值和能力评分!$F$53*8/5)*AB105</f>
        <v>19255</v>
      </c>
      <c r="AO105" s="1">
        <v>102</v>
      </c>
      <c r="AP105" s="9">
        <f>ROUND(属性投放!D$4+装备属性!D$4*IF($AO105&lt;10,1,ROUNDDOWN($AO105,-1))+SUM(属性投放!E$37:E$45)*$AO105+VLOOKUP($AP$2,一级属性!$E$41:$P$64,COLUMNS(一级属性!$E$41:G$64),0)*($AO105+0.25*IF($AO105&lt;10,1,ROUNDDOWN($AO105,-1)))+VLOOKUP($AP$2,宝石属性!$B$43:$M$66,COLUMNS(宝石属性!$B$43:D$66),0)*10*VLOOKUP(ROUNDDOWN($AO105,-1),宝石属性!$B$25:$N$41,2,0)*VLOOKUP(ROUNDDOWN($AO105,-1),宝石属性!$B$25:$N$41,3,0)+VLOOKUP($AP$2,职业被动!$B$6:$M$29,COLUMNS(职业被动!$B$6:D$29),0)*$AO105,0)</f>
        <v>6716</v>
      </c>
      <c r="AQ105" s="9">
        <f>ROUND(属性投放!E$4+装备属性!E$4*IF($AO105&lt;10,1,ROUNDDOWN($AO105,-1))+SUM(属性投放!F$37:F$45)*$AO105+VLOOKUP($AP$2,一级属性!$E$41:$P$64,COLUMNS(一级属性!$E$41:H$64),0)*($AO105+0.25*IF($AO105&lt;10,1,ROUNDDOWN($AO105,-1)))+VLOOKUP($AP$2,宝石属性!$B$43:$M$66,COLUMNS(宝石属性!$B$43:E$66),0)*10*VLOOKUP(ROUNDDOWN($AO105,-1),宝石属性!$B$25:$N$41,2,0)*VLOOKUP(ROUNDDOWN($AO105,-1),宝石属性!$B$25:$N$41,3,0)+VLOOKUP($AP$2,职业被动!$B$6:$M$29,COLUMNS(职业被动!$B$6:E$29),0)*$AO105,0)</f>
        <v>4455</v>
      </c>
      <c r="AR105" s="9">
        <f>ROUND(属性投放!F$4+装备属性!F$4*IF($AO105&lt;10,1,ROUNDDOWN($AO105,-1))+SUM(属性投放!G$37:G$45)*$AO105+VLOOKUP($AP$2,一级属性!$E$41:$P$64,COLUMNS(一级属性!$E$41:I$64),0)*($AO105+0.25*IF($AO105&lt;10,1,ROUNDDOWN($AO105,-1)))+VLOOKUP($AP$2,宝石属性!$B$43:$M$66,COLUMNS(宝石属性!$B$43:F$66),0)*10*VLOOKUP(ROUNDDOWN($AO105,-1),宝石属性!$B$25:$N$41,2,0)*VLOOKUP(ROUNDDOWN($AO105,-1),宝石属性!$B$25:$N$41,3,0)+VLOOKUP($AP$2,职业被动!$B$6:$M$29,COLUMNS(职业被动!$B$6:F$29),0)*$AO105,0)</f>
        <v>1124</v>
      </c>
      <c r="AS105" s="9">
        <f>ROUND(属性投放!G$4+装备属性!G$4*IF($AO105&lt;10,1,ROUNDDOWN($AO105,-1))+SUM(属性投放!H$37:H$45)*$AO105+VLOOKUP($AP$2,一级属性!$E$41:$P$64,COLUMNS(一级属性!$E$41:J$64),0)*($AO105+0.25*IF($AO105&lt;10,1,ROUNDDOWN($AO105,-1)))+VLOOKUP($AP$2,宝石属性!$B$43:$M$66,COLUMNS(宝石属性!$B$43:G$66),0)*10*VLOOKUP(ROUNDDOWN($AO105,-1),宝石属性!$B$25:$N$41,2,0)*VLOOKUP(ROUNDDOWN($AO105,-1),宝石属性!$B$25:$N$41,3,0)+VLOOKUP($AP$2,职业被动!$B$6:$M$29,COLUMNS(职业被动!$B$6:G$29),0)*$AO105,0)</f>
        <v>1026</v>
      </c>
      <c r="AT105" s="9">
        <f>ROUND(属性投放!H$4+装备属性!H$4*IF($AO105&lt;10,1,ROUNDDOWN($AO105,-1))+SUM(属性投放!I$37:I$45)*$AO105+VLOOKUP($AP$2,一级属性!$E$41:$P$64,COLUMNS(一级属性!$E$41:K$64),0)*($AO105+0.25*IF($AO105&lt;10,1,ROUNDDOWN($AO105,-1)))+VLOOKUP($AP$2,宝石属性!$B$43:$M$66,COLUMNS(宝石属性!$B$43:H$66),0)*10*VLOOKUP(ROUNDDOWN($AO105,-1),宝石属性!$B$25:$N$41,2,0)*VLOOKUP(ROUNDDOWN($AO105,-1),宝石属性!$B$25:$N$41,3,0)+VLOOKUP($AP$2,职业被动!$B$6:$M$29,COLUMNS(职业被动!$B$6:H$29),0)*$AO105,0)</f>
        <v>1075</v>
      </c>
      <c r="AU105" s="9">
        <f>ROUND(属性投放!I$4+装备属性!I$4*IF($AO105&lt;10,1,ROUNDDOWN($AO105,-1))+SUM(属性投放!J$37:J$45)*$AO105+VLOOKUP($AP$2,一级属性!$E$41:$P$64,COLUMNS(一级属性!$E$41:L$64),0)*($AO105+0.25*IF($AO105&lt;10,1,ROUNDDOWN($AO105,-1)))+VLOOKUP($AP$2,宝石属性!$B$43:$M$66,COLUMNS(宝石属性!$B$43:I$66),0)*10*VLOOKUP(ROUNDDOWN($AO105,-1),宝石属性!$B$25:$N$41,2,0)*VLOOKUP(ROUNDDOWN($AO105,-1),宝石属性!$B$25:$N$41,3,0)+VLOOKUP($AP$2,职业被动!$B$6:$M$29,COLUMNS(职业被动!$B$6:I$29),0)*$AO105,0)</f>
        <v>1219</v>
      </c>
      <c r="AV105" s="9">
        <f>ROUND(属性投放!J$4+装备属性!J$4*IF($AO105&lt;10,1,ROUNDDOWN($AO105,-1))+SUM(属性投放!K$37:K$45)*$AO105+VLOOKUP($AP$2,一级属性!$E$41:$P$64,COLUMNS(一级属性!$E$41:M$64),0)*($AO105+0.25*IF($AO105&lt;10,1,ROUNDDOWN($AO105,-1)))+VLOOKUP($AP$2,宝石属性!$B$43:$M$66,COLUMNS(宝石属性!$B$43:J$66),0)*10*VLOOKUP(ROUNDDOWN($AO105,-1),宝石属性!$B$25:$N$41,2,0)*VLOOKUP(ROUNDDOWN($AO105,-1),宝石属性!$B$25:$N$41,3,0)+VLOOKUP($AP$2,职业被动!$B$6:$M$29,COLUMNS(职业被动!$B$6:J$29),0)*$AO105,0)</f>
        <v>852</v>
      </c>
      <c r="AW105" s="9">
        <f>ROUND(属性投放!K$4+装备属性!K$4*IF($AO105&lt;10,1,ROUNDDOWN($AO105,-1))+SUM(属性投放!L$37:L$45)*$AO105+VLOOKUP($AP$2,一级属性!$E$41:$P$64,COLUMNS(一级属性!$E$41:N$64),0)*($AO105+0.25*IF($AO105&lt;10,1,ROUNDDOWN($AO105,-1)))+VLOOKUP($AP$2,宝石属性!$B$43:$M$66,COLUMNS(宝石属性!$B$43:K$66),0)*10*VLOOKUP(ROUNDDOWN($AO105,-1),宝石属性!$B$25:$N$41,2,0)*VLOOKUP(ROUNDDOWN($AO105,-1),宝石属性!$B$25:$N$41,3,0)+VLOOKUP($AP$2,职业被动!$B$6:$M$29,COLUMNS(职业被动!$B$6:K$29),0)*$AO105,0)</f>
        <v>371</v>
      </c>
      <c r="AX105" s="9">
        <f>ROUND(属性投放!L$4+装备属性!L$4*IF($AO105&lt;10,1,ROUNDDOWN($AO105,-1))+SUM(属性投放!M$37:M$45)*$AO105+VLOOKUP($AP$2,一级属性!$E$41:$P$64,COLUMNS(一级属性!$E$41:O$64),0)*($AO105+0.25*IF($AO105&lt;10,1,ROUNDDOWN($AO105,-1)))+VLOOKUP($AP$2,宝石属性!$B$43:$M$66,COLUMNS(宝石属性!$B$43:L$66),0)*10*VLOOKUP(ROUNDDOWN($AO105,-1),宝石属性!$B$25:$N$41,2,0)*VLOOKUP(ROUNDDOWN($AO105,-1),宝石属性!$B$25:$N$41,3,0)+VLOOKUP($AP$2,职业被动!$B$6:$M$29,COLUMNS(职业被动!$B$6:L$29),0)*$AO105,0)</f>
        <v>1111</v>
      </c>
      <c r="AY105" s="9">
        <f>ROUND(属性投放!M$4+装备属性!M$4*IF($AO105&lt;10,1,ROUNDDOWN($AO105,-1))+SUM(属性投放!N$37:N$45)*$AO105+VLOOKUP($AP$2,一级属性!$E$41:$P$64,COLUMNS(一级属性!$E$41:P$64),0)*($AO105+0.25*IF($AO105&lt;10,1,ROUNDDOWN($AO105,-1)))+VLOOKUP($AP$2,宝石属性!$B$43:$M$66,COLUMNS(宝石属性!$B$43:M$66),0)*10*VLOOKUP(ROUNDDOWN($AO105,-1),宝石属性!$B$25:$N$41,2,0)*VLOOKUP(ROUNDDOWN($AO105,-1),宝石属性!$B$25:$N$41,3,0)+VLOOKUP($AP$2,职业被动!$B$6:$M$29,COLUMNS(职业被动!$B$6:M$29),0)*$AO105,0)</f>
        <v>1131</v>
      </c>
      <c r="AZ105" s="48">
        <f>属性价值和能力评分!$F$9+ROUND(属性价值和能力评分!$F$38*10,0)*AO105+ROUND((SUM(装备属性!$W$9:$W$14)+属性价值和能力评分!$F$38*1.25+1.4+2.8)*IF(AO105&lt;10,1,ROUNDDOWN(AO105,-1)),0)+15*VLOOKUP(ROUNDDOWN(AO105,-1),宝石属性!$B$26:$D$41,2,0)*6*VLOOKUP(ROUNDDOWN(AO105,-1),宝石属性!$B$26:$D$41,3,0)+(属性价值和能力评分!$F$49*9+属性价值和能力评分!$F$50*2+属性价值和能力评分!$F$53*8/5)*AO105</f>
        <v>19255</v>
      </c>
      <c r="BB105" s="1">
        <v>102</v>
      </c>
      <c r="BC105" s="9">
        <f>ROUND(属性投放!D$4+装备属性!D$4*IF($BB105&lt;10,1,ROUNDDOWN($BB105,-1))+SUM(属性投放!E$37:E$45)*$BB105+VLOOKUP($BC$2,一级属性!$E$41:$P$64,COLUMNS(一级属性!$E$41:G$64),0)*($BB105+0.25*IF($BB105&lt;10,1,ROUNDDOWN($BB105,-1)))+VLOOKUP($BC$2,宝石属性!$B$43:$M$66,COLUMNS(宝石属性!$B$43:D$66),0)*10*VLOOKUP(ROUNDDOWN($BB105,-1),宝石属性!$B$25:$N$41,2,0)*VLOOKUP(ROUNDDOWN($BB105,-1),宝石属性!$B$25:$N$41,3,0)+VLOOKUP($BC$2,职业被动!$B$6:$M$29,COLUMNS(职业被动!$B$6:D$29),0)*$BB105,0)</f>
        <v>6002</v>
      </c>
      <c r="BD105" s="9">
        <f>ROUND(属性投放!E$4+装备属性!E$4*IF($BB105&lt;10,1,ROUNDDOWN($BB105,-1))+SUM(属性投放!F$37:F$45)*$BB105+VLOOKUP($BC$2,一级属性!$E$41:$P$64,COLUMNS(一级属性!$E$41:H$64),0)*($BB105+0.25*IF($BB105&lt;10,1,ROUNDDOWN($BB105,-1)))+VLOOKUP($BC$2,宝石属性!$B$43:$M$66,COLUMNS(宝石属性!$B$43:E$66),0)*10*VLOOKUP(ROUNDDOWN($BB105,-1),宝石属性!$B$25:$N$41,2,0)*VLOOKUP(ROUNDDOWN($BB105,-1),宝石属性!$B$25:$N$41,3,0)+VLOOKUP($BC$2,职业被动!$B$6:$M$29,COLUMNS(职业被动!$B$6:E$29),0)*$BB105,0)</f>
        <v>5090</v>
      </c>
      <c r="BE105" s="9">
        <f>ROUND(属性投放!F$4+装备属性!F$4*IF($BB105&lt;10,1,ROUNDDOWN($BB105,-1))+SUM(属性投放!G$37:G$45)*$BB105+VLOOKUP($BC$2,一级属性!$E$41:$P$64,COLUMNS(一级属性!$E$41:I$64),0)*($BB105+0.25*IF($BB105&lt;10,1,ROUNDDOWN($BB105,-1)))+VLOOKUP($BC$2,宝石属性!$B$43:$M$66,COLUMNS(宝石属性!$B$43:F$66),0)*10*VLOOKUP(ROUNDDOWN($BB105,-1),宝石属性!$B$25:$N$41,2,0)*VLOOKUP(ROUNDDOWN($BB105,-1),宝石属性!$B$25:$N$41,3,0)+VLOOKUP($BC$2,职业被动!$B$6:$M$29,COLUMNS(职业被动!$B$6:F$29),0)*$BB105,0)</f>
        <v>1124</v>
      </c>
      <c r="BF105" s="9">
        <f>ROUND(属性投放!G$4+装备属性!G$4*IF($BB105&lt;10,1,ROUNDDOWN($BB105,-1))+SUM(属性投放!H$37:H$45)*$BB105+VLOOKUP($BC$2,一级属性!$E$41:$P$64,COLUMNS(一级属性!$E$41:J$64),0)*($BB105+0.25*IF($BB105&lt;10,1,ROUNDDOWN($BB105,-1)))+VLOOKUP($BC$2,宝石属性!$B$43:$M$66,COLUMNS(宝石属性!$B$43:G$66),0)*10*VLOOKUP(ROUNDDOWN($BB105,-1),宝石属性!$B$25:$N$41,2,0)*VLOOKUP(ROUNDDOWN($BB105,-1),宝石属性!$B$25:$N$41,3,0)+VLOOKUP($BC$2,职业被动!$B$6:$M$29,COLUMNS(职业被动!$B$6:G$29),0)*$BB105,0)</f>
        <v>1026</v>
      </c>
      <c r="BG105" s="9">
        <f>ROUND(属性投放!H$4+装备属性!H$4*IF($BB105&lt;10,1,ROUNDDOWN($BB105,-1))+SUM(属性投放!I$37:I$45)*$BB105+VLOOKUP($BC$2,一级属性!$E$41:$P$64,COLUMNS(一级属性!$E$41:K$64),0)*($BB105+0.25*IF($BB105&lt;10,1,ROUNDDOWN($BB105,-1)))+VLOOKUP($BC$2,宝石属性!$B$43:$M$66,COLUMNS(宝石属性!$B$43:H$66),0)*10*VLOOKUP(ROUNDDOWN($BB105,-1),宝石属性!$B$25:$N$41,2,0)*VLOOKUP(ROUNDDOWN($BB105,-1),宝石属性!$B$25:$N$41,3,0)+VLOOKUP($BC$2,职业被动!$B$6:$M$29,COLUMNS(职业被动!$B$6:H$29),0)*$BB105,0)</f>
        <v>1526</v>
      </c>
      <c r="BH105" s="9">
        <f>ROUND(属性投放!I$4+装备属性!I$4*IF($BB105&lt;10,1,ROUNDDOWN($BB105,-1))+SUM(属性投放!J$37:J$45)*$BB105+VLOOKUP($BC$2,一级属性!$E$41:$P$64,COLUMNS(一级属性!$E$41:L$64),0)*($BB105+0.25*IF($BB105&lt;10,1,ROUNDDOWN($BB105,-1)))+VLOOKUP($BC$2,宝石属性!$B$43:$M$66,COLUMNS(宝石属性!$B$43:I$66),0)*10*VLOOKUP(ROUNDDOWN($BB105,-1),宝石属性!$B$25:$N$41,2,0)*VLOOKUP(ROUNDDOWN($BB105,-1),宝石属性!$B$25:$N$41,3,0)+VLOOKUP($BC$2,职业被动!$B$6:$M$29,COLUMNS(职业被动!$B$6:I$29),0)*$BB105,0)</f>
        <v>1448</v>
      </c>
      <c r="BI105" s="9">
        <f>ROUND(属性投放!J$4+装备属性!J$4*IF($BB105&lt;10,1,ROUNDDOWN($BB105,-1))+SUM(属性投放!K$37:K$45)*$BB105+VLOOKUP($BC$2,一级属性!$E$41:$P$64,COLUMNS(一级属性!$E$41:M$64),0)*($BB105+0.25*IF($BB105&lt;10,1,ROUNDDOWN($BB105,-1)))+VLOOKUP($BC$2,宝石属性!$B$43:$M$66,COLUMNS(宝石属性!$B$43:J$66),0)*10*VLOOKUP(ROUNDDOWN($BB105,-1),宝石属性!$B$25:$N$41,2,0)*VLOOKUP(ROUNDDOWN($BB105,-1),宝石属性!$B$25:$N$41,3,0)+VLOOKUP($BC$2,职业被动!$B$6:$M$29,COLUMNS(职业被动!$B$6:J$29),0)*$BB105,0)</f>
        <v>662</v>
      </c>
      <c r="BJ105" s="9">
        <f>ROUND(属性投放!K$4+装备属性!K$4*IF($BB105&lt;10,1,ROUNDDOWN($BB105,-1))+SUM(属性投放!L$37:L$45)*$BB105+VLOOKUP($BC$2,一级属性!$E$41:$P$64,COLUMNS(一级属性!$E$41:N$64),0)*($BB105+0.25*IF($BB105&lt;10,1,ROUNDDOWN($BB105,-1)))+VLOOKUP($BC$2,宝石属性!$B$43:$M$66,COLUMNS(宝石属性!$B$43:K$66),0)*10*VLOOKUP(ROUNDDOWN($BB105,-1),宝石属性!$B$25:$N$41,2,0)*VLOOKUP(ROUNDDOWN($BB105,-1),宝石属性!$B$25:$N$41,3,0)+VLOOKUP($BC$2,职业被动!$B$6:$M$29,COLUMNS(职业被动!$B$6:K$29),0)*$BB105,0)</f>
        <v>371</v>
      </c>
      <c r="BK105" s="9">
        <f>ROUND(属性投放!L$4+装备属性!L$4*IF($BB105&lt;10,1,ROUNDDOWN($BB105,-1))+SUM(属性投放!M$37:M$45)*$BB105+VLOOKUP($BC$2,一级属性!$E$41:$P$64,COLUMNS(一级属性!$E$41:O$64),0)*($BB105+0.25*IF($BB105&lt;10,1,ROUNDDOWN($BB105,-1)))+VLOOKUP($BC$2,宝石属性!$B$43:$M$66,COLUMNS(宝石属性!$B$43:L$66),0)*10*VLOOKUP(ROUNDDOWN($BB105,-1),宝石属性!$B$25:$N$41,2,0)*VLOOKUP(ROUNDDOWN($BB105,-1),宝石属性!$B$25:$N$41,3,0)+VLOOKUP($BC$2,职业被动!$B$6:$M$29,COLUMNS(职业被动!$B$6:L$29),0)*$BB105,0)</f>
        <v>31</v>
      </c>
      <c r="BL105" s="9">
        <f>ROUND(属性投放!M$4+装备属性!M$4*IF($BB105&lt;10,1,ROUNDDOWN($BB105,-1))+SUM(属性投放!N$37:N$45)*$BB105+VLOOKUP($BC$2,一级属性!$E$41:$P$64,COLUMNS(一级属性!$E$41:P$64),0)*($BB105+0.25*IF($BB105&lt;10,1,ROUNDDOWN($BB105,-1)))+VLOOKUP($BC$2,宝石属性!$B$43:$M$66,COLUMNS(宝石属性!$B$43:M$66),0)*10*VLOOKUP(ROUNDDOWN($BB105,-1),宝石属性!$B$25:$N$41,2,0)*VLOOKUP(ROUNDDOWN($BB105,-1),宝石属性!$B$25:$N$41,3,0)+VLOOKUP($BC$2,职业被动!$B$6:$M$29,COLUMNS(职业被动!$B$6:M$29),0)*$BB105,0)</f>
        <v>1131</v>
      </c>
      <c r="BM105" s="48">
        <f>属性价值和能力评分!$F$9+ROUND(属性价值和能力评分!$F$38*10,0)*BB105+ROUND((SUM(装备属性!$W$9:$W$14)+属性价值和能力评分!$F$38*1.25+1.4+2.8)*IF(BB105&lt;10,1,ROUNDDOWN(BB105,-1)),0)+15*VLOOKUP(ROUNDDOWN(BB105,-1),宝石属性!$B$26:$D$41,2,0)*6*VLOOKUP(ROUNDDOWN(BB105,-1),宝石属性!$B$26:$D$41,3,0)+(属性价值和能力评分!$F$49*9+属性价值和能力评分!$F$50*2+属性价值和能力评分!$F$53*8/5)*BB105</f>
        <v>19255</v>
      </c>
      <c r="BO105" s="1">
        <v>102</v>
      </c>
      <c r="BP105" s="9">
        <f>ROUND(属性投放!D$4+装备属性!D$4*IF($BO105&lt;10,1,ROUNDDOWN($BO105,-1))+SUM(属性投放!E$37:E$45)*$BO105+VLOOKUP($BP$2,一级属性!$E$41:$P$64,COLUMNS(一级属性!$E$41:G$64),0)*($BO105+0.25*IF($BO105&lt;10,1,ROUNDDOWN($BO105,-1)))+VLOOKUP($BP$2,宝石属性!$B$43:$M$66,COLUMNS(宝石属性!$B$43:D$66),0)*10*VLOOKUP(ROUNDDOWN($BO105,-1),宝石属性!$B$25:$N$41,2,0)*VLOOKUP(ROUNDDOWN($BO105,-1),宝石属性!$B$25:$N$41,3,0)+VLOOKUP($BP$2,职业被动!$B$6:$M$29,COLUMNS(职业被动!$B$6:D$29),0)*$BO105,0)</f>
        <v>7430</v>
      </c>
      <c r="BQ105" s="9">
        <f>ROUND(属性投放!E$4+装备属性!E$4*IF($BO105&lt;10,1,ROUNDDOWN($BO105,-1))+SUM(属性投放!F$37:F$45)*$BO105+VLOOKUP($BP$2,一级属性!$E$41:$P$64,COLUMNS(一级属性!$E$41:H$64),0)*($BO105+0.25*IF($BO105&lt;10,1,ROUNDDOWN($BO105,-1)))+VLOOKUP($BP$2,宝石属性!$B$43:$M$66,COLUMNS(宝石属性!$B$43:E$66),0)*10*VLOOKUP(ROUNDDOWN($BO105,-1),宝石属性!$B$25:$N$41,2,0)*VLOOKUP(ROUNDDOWN($BO105,-1),宝石属性!$B$25:$N$41,3,0)+VLOOKUP($BP$2,职业被动!$B$6:$M$29,COLUMNS(职业被动!$B$6:E$29),0)*$BO105,0)</f>
        <v>4455</v>
      </c>
      <c r="BR105" s="9">
        <f>ROUND(属性投放!F$4+装备属性!F$4*IF($BO105&lt;10,1,ROUNDDOWN($BO105,-1))+SUM(属性投放!G$37:G$45)*$BO105+VLOOKUP($BP$2,一级属性!$E$41:$P$64,COLUMNS(一级属性!$E$41:I$64),0)*($BO105+0.25*IF($BO105&lt;10,1,ROUNDDOWN($BO105,-1)))+VLOOKUP($BP$2,宝石属性!$B$43:$M$66,COLUMNS(宝石属性!$B$43:F$66),0)*10*VLOOKUP(ROUNDDOWN($BO105,-1),宝石属性!$B$25:$N$41,2,0)*VLOOKUP(ROUNDDOWN($BO105,-1),宝石属性!$B$25:$N$41,3,0)+VLOOKUP($BP$2,职业被动!$B$6:$M$29,COLUMNS(职业被动!$B$6:F$29),0)*$BO105,0)</f>
        <v>1124</v>
      </c>
      <c r="BS105" s="9">
        <f>ROUND(属性投放!G$4+装备属性!G$4*IF($BO105&lt;10,1,ROUNDDOWN($BO105,-1))+SUM(属性投放!H$37:H$45)*$BO105+VLOOKUP($BP$2,一级属性!$E$41:$P$64,COLUMNS(一级属性!$E$41:J$64),0)*($BO105+0.25*IF($BO105&lt;10,1,ROUNDDOWN($BO105,-1)))+VLOOKUP($BP$2,宝石属性!$B$43:$M$66,COLUMNS(宝石属性!$B$43:G$66),0)*10*VLOOKUP(ROUNDDOWN($BO105,-1),宝石属性!$B$25:$N$41,2,0)*VLOOKUP(ROUNDDOWN($BO105,-1),宝石属性!$B$25:$N$41,3,0)+VLOOKUP($BP$2,职业被动!$B$6:$M$29,COLUMNS(职业被动!$B$6:G$29),0)*$BO105,0)</f>
        <v>1026</v>
      </c>
      <c r="BT105" s="9">
        <f>ROUND(属性投放!H$4+装备属性!H$4*IF($BO105&lt;10,1,ROUNDDOWN($BO105,-1))+SUM(属性投放!I$37:I$45)*$BO105+VLOOKUP($BP$2,一级属性!$E$41:$P$64,COLUMNS(一级属性!$E$41:K$64),0)*($BO105+0.25*IF($BO105&lt;10,1,ROUNDDOWN($BO105,-1)))+VLOOKUP($BP$2,宝石属性!$B$43:$M$66,COLUMNS(宝石属性!$B$43:H$66),0)*10*VLOOKUP(ROUNDDOWN($BO105,-1),宝石属性!$B$25:$N$41,2,0)*VLOOKUP(ROUNDDOWN($BO105,-1),宝石属性!$B$25:$N$41,3,0)+VLOOKUP($BP$2,职业被动!$B$6:$M$29,COLUMNS(职业被动!$B$6:H$29),0)*$BO105,0)</f>
        <v>1177</v>
      </c>
      <c r="BU105" s="9">
        <f>ROUND(属性投放!I$4+装备属性!I$4*IF($BO105&lt;10,1,ROUNDDOWN($BO105,-1))+SUM(属性投放!J$37:J$45)*$BO105+VLOOKUP($BP$2,一级属性!$E$41:$P$64,COLUMNS(一级属性!$E$41:L$64),0)*($BO105+0.25*IF($BO105&lt;10,1,ROUNDDOWN($BO105,-1)))+VLOOKUP($BP$2,宝石属性!$B$43:$M$66,COLUMNS(宝石属性!$B$43:I$66),0)*10*VLOOKUP(ROUNDDOWN($BO105,-1),宝石属性!$B$25:$N$41,2,0)*VLOOKUP(ROUNDDOWN($BO105,-1),宝石属性!$B$25:$N$41,3,0)+VLOOKUP($BP$2,职业被动!$B$6:$M$29,COLUMNS(职业被动!$B$6:I$29),0)*$BO105,0)</f>
        <v>1219</v>
      </c>
      <c r="BV105" s="9">
        <f>ROUND(属性投放!J$4+装备属性!J$4*IF($BO105&lt;10,1,ROUNDDOWN($BO105,-1))+SUM(属性投放!K$37:K$45)*$BO105+VLOOKUP($BP$2,一级属性!$E$41:$P$64,COLUMNS(一级属性!$E$41:M$64),0)*($BO105+0.25*IF($BO105&lt;10,1,ROUNDDOWN($BO105,-1)))+VLOOKUP($BP$2,宝石属性!$B$43:$M$66,COLUMNS(宝石属性!$B$43:J$66),0)*10*VLOOKUP(ROUNDDOWN($BO105,-1),宝石属性!$B$25:$N$41,2,0)*VLOOKUP(ROUNDDOWN($BO105,-1),宝石属性!$B$25:$N$41,3,0)+VLOOKUP($BP$2,职业被动!$B$6:$M$29,COLUMNS(职业被动!$B$6:J$29),0)*$BO105,0)</f>
        <v>852</v>
      </c>
      <c r="BW105" s="9">
        <f>ROUND(属性投放!K$4+装备属性!K$4*IF($BO105&lt;10,1,ROUNDDOWN($BO105,-1))+SUM(属性投放!L$37:L$45)*$BO105+VLOOKUP($BP$2,一级属性!$E$41:$P$64,COLUMNS(一级属性!$E$41:N$64),0)*($BO105+0.25*IF($BO105&lt;10,1,ROUNDDOWN($BO105,-1)))+VLOOKUP($BP$2,宝石属性!$B$43:$M$66,COLUMNS(宝石属性!$B$43:K$66),0)*10*VLOOKUP(ROUNDDOWN($BO105,-1),宝石属性!$B$25:$N$41,2,0)*VLOOKUP(ROUNDDOWN($BO105,-1),宝石属性!$B$25:$N$41,3,0)+VLOOKUP($BP$2,职业被动!$B$6:$M$29,COLUMNS(职业被动!$B$6:K$29),0)*$BO105,0)</f>
        <v>531</v>
      </c>
      <c r="BX105" s="9">
        <f>ROUND(属性投放!L$4+装备属性!L$4*IF($BO105&lt;10,1,ROUNDDOWN($BO105,-1))+SUM(属性投放!M$37:M$45)*$BO105+VLOOKUP($BP$2,一级属性!$E$41:$P$64,COLUMNS(一级属性!$E$41:O$64),0)*($BO105+0.25*IF($BO105&lt;10,1,ROUNDDOWN($BO105,-1)))+VLOOKUP($BP$2,宝石属性!$B$43:$M$66,COLUMNS(宝石属性!$B$43:L$66),0)*10*VLOOKUP(ROUNDDOWN($BO105,-1),宝石属性!$B$25:$N$41,2,0)*VLOOKUP(ROUNDDOWN($BO105,-1),宝石属性!$B$25:$N$41,3,0)+VLOOKUP($BP$2,职业被动!$B$6:$M$29,COLUMNS(职业被动!$B$6:L$29),0)*$BO105,0)</f>
        <v>31</v>
      </c>
      <c r="BY105" s="9">
        <f>ROUND(属性投放!M$4+装备属性!M$4*IF($BO105&lt;10,1,ROUNDDOWN($BO105,-1))+SUM(属性投放!N$37:N$45)*$BO105+VLOOKUP($BP$2,一级属性!$E$41:$P$64,COLUMNS(一级属性!$E$41:P$64),0)*($BO105+0.25*IF($BO105&lt;10,1,ROUNDDOWN($BO105,-1)))+VLOOKUP($BP$2,宝石属性!$B$43:$M$66,COLUMNS(宝石属性!$B$43:M$66),0)*10*VLOOKUP(ROUNDDOWN($BO105,-1),宝石属性!$B$25:$N$41,2,0)*VLOOKUP(ROUNDDOWN($BO105,-1),宝石属性!$B$25:$N$41,3,0)+VLOOKUP($BP$2,职业被动!$B$6:$M$29,COLUMNS(职业被动!$B$6:M$29),0)*$BO105,0)</f>
        <v>1131</v>
      </c>
      <c r="BZ105" s="48">
        <f>属性价值和能力评分!$F$9+ROUND(属性价值和能力评分!$F$38*10,0)*BO105+ROUND((SUM(装备属性!$W$9:$W$14)+属性价值和能力评分!$F$38*1.25+1.4+2.8)*IF(BO105&lt;10,1,ROUNDDOWN(BO105,-1)),0)+15*VLOOKUP(ROUNDDOWN(BO105,-1),宝石属性!$B$26:$D$41,2,0)*6*VLOOKUP(ROUNDDOWN(BO105,-1),宝石属性!$B$26:$D$41,3,0)+(属性价值和能力评分!$F$49*9+属性价值和能力评分!$F$50*2+属性价值和能力评分!$F$53*8/5)*BO105</f>
        <v>19255</v>
      </c>
      <c r="CB105" s="1">
        <v>102</v>
      </c>
      <c r="CC105" s="9">
        <f>ROUND(属性投放!D$4+装备属性!D$4*IF($CB105&lt;10,1,ROUNDDOWN($CB105,-1))+SUM(属性投放!E$37:E$45)*$CB105+VLOOKUP($CC$2,一级属性!$E$41:$P$64,COLUMNS(一级属性!$E$41:G$64),0)*($CB105+0.25*IF($CB105&lt;10,1,ROUNDDOWN($CB105,-1)))+VLOOKUP($CC$2,宝石属性!$B$43:$M$66,COLUMNS(宝石属性!$B$43:D$66),0)*10*VLOOKUP(ROUNDDOWN($CB105,-1),宝石属性!$B$25:$N$41,2,0)*VLOOKUP(ROUNDDOWN($CB105,-1),宝石属性!$B$25:$N$41,3,0)+VLOOKUP($CC$2,职业被动!$B$6:$M$29,COLUMNS(职业被动!$B$6:D$29),0)*$CB105,0)</f>
        <v>4986</v>
      </c>
      <c r="CD105" s="9">
        <f>ROUND(属性投放!E$4+装备属性!E$4*IF($CB105&lt;10,1,ROUNDDOWN($CB105,-1))+SUM(属性投放!F$37:F$45)*$CB105+VLOOKUP($CC$2,一级属性!$E$41:$P$64,COLUMNS(一级属性!$E$41:H$64),0)*($CB105+0.25*IF($CB105&lt;10,1,ROUNDDOWN($CB105,-1)))+VLOOKUP($CC$2,宝石属性!$B$43:$M$66,COLUMNS(宝石属性!$B$43:E$66),0)*10*VLOOKUP(ROUNDDOWN($CB105,-1),宝石属性!$B$25:$N$41,2,0)*VLOOKUP(ROUNDDOWN($CB105,-1),宝石属性!$B$25:$N$41,3,0)+VLOOKUP($CC$2,职业被动!$B$6:$M$29,COLUMNS(职业被动!$B$6:E$29),0)*$CB105,0)</f>
        <v>2550</v>
      </c>
      <c r="CE105" s="9">
        <f>ROUND(属性投放!F$4+装备属性!F$4*IF($CB105&lt;10,1,ROUNDDOWN($CB105,-1))+SUM(属性投放!G$37:G$45)*$CB105+VLOOKUP($CC$2,一级属性!$E$41:$P$64,COLUMNS(一级属性!$E$41:I$64),0)*($CB105+0.25*IF($CB105&lt;10,1,ROUNDDOWN($CB105,-1)))+VLOOKUP($CC$2,宝石属性!$B$43:$M$66,COLUMNS(宝石属性!$B$43:F$66),0)*10*VLOOKUP(ROUNDDOWN($CB105,-1),宝石属性!$B$25:$N$41,2,0)*VLOOKUP(ROUNDDOWN($CB105,-1),宝石属性!$B$25:$N$41,3,0)+VLOOKUP($CC$2,职业被动!$B$6:$M$29,COLUMNS(职业被动!$B$6:F$29),0)*$CB105,0)</f>
        <v>2334</v>
      </c>
      <c r="CF105" s="9">
        <f>ROUND(属性投放!G$4+装备属性!G$4*IF($CB105&lt;10,1,ROUNDDOWN($CB105,-1))+SUM(属性投放!H$37:H$45)*$CB105+VLOOKUP($CC$2,一级属性!$E$41:$P$64,COLUMNS(一级属性!$E$41:J$64),0)*($CB105+0.25*IF($CB105&lt;10,1,ROUNDDOWN($CB105,-1)))+VLOOKUP($CC$2,宝石属性!$B$43:$M$66,COLUMNS(宝石属性!$B$43:G$66),0)*10*VLOOKUP(ROUNDDOWN($CB105,-1),宝石属性!$B$25:$N$41,2,0)*VLOOKUP(ROUNDDOWN($CB105,-1),宝石属性!$B$25:$N$41,3,0)+VLOOKUP($CC$2,职业被动!$B$6:$M$29,COLUMNS(职业被动!$B$6:G$29),0)*$CB105,0)</f>
        <v>1128</v>
      </c>
      <c r="CG105" s="9">
        <f>ROUND(属性投放!H$4+装备属性!H$4*IF($CB105&lt;10,1,ROUNDDOWN($CB105,-1))+SUM(属性投放!I$37:I$45)*$CB105+VLOOKUP($CC$2,一级属性!$E$41:$P$64,COLUMNS(一级属性!$E$41:K$64),0)*($CB105+0.25*IF($CB105&lt;10,1,ROUNDDOWN($CB105,-1)))+VLOOKUP($CC$2,宝石属性!$B$43:$M$66,COLUMNS(宝石属性!$B$43:H$66),0)*10*VLOOKUP(ROUNDDOWN($CB105,-1),宝石属性!$B$25:$N$41,2,0)*VLOOKUP(ROUNDDOWN($CB105,-1),宝石属性!$B$25:$N$41,3,0)+VLOOKUP($CC$2,职业被动!$B$6:$M$29,COLUMNS(职业被动!$B$6:H$29),0)*$CB105,0)</f>
        <v>694</v>
      </c>
      <c r="CH105" s="9">
        <f>ROUND(属性投放!I$4+装备属性!I$4*IF($CB105&lt;10,1,ROUNDDOWN($CB105,-1))+SUM(属性投放!J$37:J$45)*$CB105+VLOOKUP($CC$2,一级属性!$E$41:$P$64,COLUMNS(一级属性!$E$41:L$64),0)*($CB105+0.25*IF($CB105&lt;10,1,ROUNDDOWN($CB105,-1)))+VLOOKUP($CC$2,宝石属性!$B$43:$M$66,COLUMNS(宝石属性!$B$43:I$66),0)*10*VLOOKUP(ROUNDDOWN($CB105,-1),宝石属性!$B$25:$N$41,2,0)*VLOOKUP(ROUNDDOWN($CB105,-1),宝石属性!$B$25:$N$41,3,0)+VLOOKUP($CC$2,职业被动!$B$6:$M$29,COLUMNS(职业被动!$B$6:I$29),0)*$CB105,0)</f>
        <v>1168</v>
      </c>
      <c r="CI105" s="9">
        <f>ROUND(属性投放!J$4+装备属性!J$4*IF($CB105&lt;10,1,ROUNDDOWN($CB105,-1))+SUM(属性投放!K$37:K$45)*$CB105+VLOOKUP($CC$2,一级属性!$E$41:$P$64,COLUMNS(一级属性!$E$41:M$64),0)*($CB105+0.25*IF($CB105&lt;10,1,ROUNDDOWN($CB105,-1)))+VLOOKUP($CC$2,宝石属性!$B$43:$M$66,COLUMNS(宝石属性!$B$43:J$66),0)*10*VLOOKUP(ROUNDDOWN($CB105,-1),宝石属性!$B$25:$N$41,2,0)*VLOOKUP(ROUNDDOWN($CB105,-1),宝石属性!$B$25:$N$41,3,0)+VLOOKUP($CC$2,职业被动!$B$6:$M$29,COLUMNS(职业被动!$B$6:J$29),0)*$CB105,0)</f>
        <v>763</v>
      </c>
      <c r="CJ105" s="9">
        <f>ROUND(属性投放!K$4+装备属性!K$4*IF($CB105&lt;10,1,ROUNDDOWN($CB105,-1))+SUM(属性投放!L$37:L$45)*$CB105+VLOOKUP($CC$2,一级属性!$E$41:$P$64,COLUMNS(一级属性!$E$41:N$64),0)*($CB105+0.25*IF($CB105&lt;10,1,ROUNDDOWN($CB105,-1)))+VLOOKUP($CC$2,宝石属性!$B$43:$M$66,COLUMNS(宝石属性!$B$43:K$66),0)*10*VLOOKUP(ROUNDDOWN($CB105,-1),宝石属性!$B$25:$N$41,2,0)*VLOOKUP(ROUNDDOWN($CB105,-1),宝石属性!$B$25:$N$41,3,0)+VLOOKUP($CC$2,职业被动!$B$6:$M$29,COLUMNS(职业被动!$B$6:K$29),0)*$CB105,0)</f>
        <v>371</v>
      </c>
      <c r="CK105" s="9">
        <f>ROUND(属性投放!L$4+装备属性!L$4*IF($CB105&lt;10,1,ROUNDDOWN($CB105,-1))+SUM(属性投放!M$37:M$45)*$CB105+VLOOKUP($CC$2,一级属性!$E$41:$P$64,COLUMNS(一级属性!$E$41:O$64),0)*($CB105+0.25*IF($CB105&lt;10,1,ROUNDDOWN($CB105,-1)))+VLOOKUP($CC$2,宝石属性!$B$43:$M$66,COLUMNS(宝石属性!$B$43:L$66),0)*10*VLOOKUP(ROUNDDOWN($CB105,-1),宝石属性!$B$25:$N$41,2,0)*VLOOKUP(ROUNDDOWN($CB105,-1),宝石属性!$B$25:$N$41,3,0)+VLOOKUP($CC$2,职业被动!$B$6:$M$29,COLUMNS(职业被动!$B$6:L$29),0)*$CB105,0)</f>
        <v>31</v>
      </c>
      <c r="CL105" s="9">
        <f>ROUND(属性投放!M$4+装备属性!M$4*IF($CB105&lt;10,1,ROUNDDOWN($CB105,-1))+SUM(属性投放!N$37:N$45)*$CB105+VLOOKUP($CC$2,一级属性!$E$41:$P$64,COLUMNS(一级属性!$E$41:P$64),0)*($CB105+0.25*IF($CB105&lt;10,1,ROUNDDOWN($CB105,-1)))+VLOOKUP($CC$2,宝石属性!$B$43:$M$66,COLUMNS(宝石属性!$B$43:M$66),0)*10*VLOOKUP(ROUNDDOWN($CB105,-1),宝石属性!$B$25:$N$41,2,0)*VLOOKUP(ROUNDDOWN($CB105,-1),宝石属性!$B$25:$N$41,3,0)+VLOOKUP($CC$2,职业被动!$B$6:$M$29,COLUMNS(职业被动!$B$6:M$29),0)*$CB105,0)</f>
        <v>1051</v>
      </c>
      <c r="CM105" s="48">
        <f>属性价值和能力评分!$F$9+ROUND(属性价值和能力评分!$F$38*10,0)*CB105+ROUND((SUM(装备属性!$W$9:$W$14)+属性价值和能力评分!$F$38*1.25+1.4+2.8)*IF(CB105&lt;10,1,ROUNDDOWN(CB105,-1)),0)+15*VLOOKUP(ROUNDDOWN(CB105,-1),宝石属性!$B$26:$D$41,2,0)*6*VLOOKUP(ROUNDDOWN(CB105,-1),宝石属性!$B$26:$D$41,3,0)+(属性价值和能力评分!$F$49*9+属性价值和能力评分!$F$50*2+属性价值和能力评分!$F$53*8/5)*CB105</f>
        <v>19255</v>
      </c>
      <c r="CO105" s="1">
        <v>102</v>
      </c>
      <c r="CP105" s="9">
        <f>ROUND(属性投放!D$4+装备属性!D$4*IF($CO105&lt;10,1,ROUNDDOWN($CO105,-1))+SUM(属性投放!E$37:E$45)*$CO105+VLOOKUP($CP$2,一级属性!$E$41:$P$64,COLUMNS(一级属性!$E$41:G$64),0)*($CO105+0.25*IF($CO105&lt;10,1,ROUNDDOWN($CO105,-1)))+VLOOKUP($CP$2,宝石属性!$B$43:$M$66,COLUMNS(宝石属性!$B$43:D$66),0)*10*VLOOKUP(ROUNDDOWN($CO105,-1),宝石属性!$B$25:$N$41,2,0)*VLOOKUP(ROUNDDOWN($CO105,-1),宝石属性!$B$25:$N$41,3,0)+VLOOKUP($CP$2,职业被动!$B$6:$M$29,COLUMNS(职业被动!$B$6:D$29),0)*$CO105,0)</f>
        <v>4986</v>
      </c>
      <c r="CQ105" s="9">
        <f>ROUND(属性投放!E$4+装备属性!E$4*IF($CO105&lt;10,1,ROUNDDOWN($CO105,-1))+SUM(属性投放!F$37:F$45)*$CO105+VLOOKUP($CP$2,一级属性!$E$41:$P$64,COLUMNS(一级属性!$E$41:H$64),0)*($CO105+0.25*IF($CO105&lt;10,1,ROUNDDOWN($CO105,-1)))+VLOOKUP($CP$2,宝石属性!$B$43:$M$66,COLUMNS(宝石属性!$B$43:E$66),0)*10*VLOOKUP(ROUNDDOWN($CO105,-1),宝石属性!$B$25:$N$41,2,0)*VLOOKUP(ROUNDDOWN($CO105,-1),宝石属性!$B$25:$N$41,3,0)+VLOOKUP($CP$2,职业被动!$B$6:$M$29,COLUMNS(职业被动!$B$6:E$29),0)*$CO105,0)</f>
        <v>5725</v>
      </c>
      <c r="CR105" s="9">
        <f>ROUND(属性投放!F$4+装备属性!F$4*IF($CO105&lt;10,1,ROUNDDOWN($CO105,-1))+SUM(属性投放!G$37:G$45)*$CO105+VLOOKUP($CP$2,一级属性!$E$41:$P$64,COLUMNS(一级属性!$E$41:I$64),0)*($CO105+0.25*IF($CO105&lt;10,1,ROUNDDOWN($CO105,-1)))+VLOOKUP($CP$2,宝石属性!$B$43:$M$66,COLUMNS(宝石属性!$B$43:F$66),0)*10*VLOOKUP(ROUNDDOWN($CO105,-1),宝石属性!$B$25:$N$41,2,0)*VLOOKUP(ROUNDDOWN($CO105,-1),宝石属性!$B$25:$N$41,3,0)+VLOOKUP($CP$2,职业被动!$B$6:$M$29,COLUMNS(职业被动!$B$6:F$29),0)*$CO105,0)</f>
        <v>1124</v>
      </c>
      <c r="CS105" s="9">
        <f>ROUND(属性投放!G$4+装备属性!G$4*IF($CO105&lt;10,1,ROUNDDOWN($CO105,-1))+SUM(属性投放!H$37:H$45)*$CO105+VLOOKUP($CP$2,一级属性!$E$41:$P$64,COLUMNS(一级属性!$E$41:J$64),0)*($CO105+0.25*IF($CO105&lt;10,1,ROUNDDOWN($CO105,-1)))+VLOOKUP($CP$2,宝石属性!$B$43:$M$66,COLUMNS(宝石属性!$B$43:G$66),0)*10*VLOOKUP(ROUNDDOWN($CO105,-1),宝石属性!$B$25:$N$41,2,0)*VLOOKUP(ROUNDDOWN($CO105,-1),宝石属性!$B$25:$N$41,3,0)+VLOOKUP($CP$2,职业被动!$B$6:$M$29,COLUMNS(职业被动!$B$6:G$29),0)*$CO105,0)</f>
        <v>1026</v>
      </c>
      <c r="CT105" s="9">
        <f>ROUND(属性投放!H$4+装备属性!H$4*IF($CO105&lt;10,1,ROUNDDOWN($CO105,-1))+SUM(属性投放!I$37:I$45)*$CO105+VLOOKUP($CP$2,一级属性!$E$41:$P$64,COLUMNS(一级属性!$E$41:K$64),0)*($CO105+0.25*IF($CO105&lt;10,1,ROUNDDOWN($CO105,-1)))+VLOOKUP($CP$2,宝石属性!$B$43:$M$66,COLUMNS(宝石属性!$B$43:H$66),0)*10*VLOOKUP(ROUNDDOWN($CO105,-1),宝石属性!$B$25:$N$41,2,0)*VLOOKUP(ROUNDDOWN($CO105,-1),宝石属性!$B$25:$N$41,3,0)+VLOOKUP($CP$2,职业被动!$B$6:$M$29,COLUMNS(职业被动!$B$6:H$29),0)*$CO105,0)</f>
        <v>1773</v>
      </c>
      <c r="CU105" s="9">
        <f>ROUND(属性投放!I$4+装备属性!I$4*IF($CO105&lt;10,1,ROUNDDOWN($CO105,-1))+SUM(属性投放!J$37:J$45)*$CO105+VLOOKUP($CP$2,一级属性!$E$41:$P$64,COLUMNS(一级属性!$E$41:L$64),0)*($CO105+0.25*IF($CO105&lt;10,1,ROUNDDOWN($CO105,-1)))+VLOOKUP($CP$2,宝石属性!$B$43:$M$66,COLUMNS(宝石属性!$B$43:I$66),0)*10*VLOOKUP(ROUNDDOWN($CO105,-1),宝石属性!$B$25:$N$41,2,0)*VLOOKUP(ROUNDDOWN($CO105,-1),宝石属性!$B$25:$N$41,3,0)+VLOOKUP($CP$2,职业被动!$B$6:$M$29,COLUMNS(职业被动!$B$6:I$29),0)*$CO105,0)</f>
        <v>1524</v>
      </c>
      <c r="CV105" s="9">
        <f>ROUND(属性投放!J$4+装备属性!J$4*IF($CO105&lt;10,1,ROUNDDOWN($CO105,-1))+SUM(属性投放!K$37:K$45)*$CO105+VLOOKUP($CP$2,一级属性!$E$41:$P$64,COLUMNS(一级属性!$E$41:M$64),0)*($CO105+0.25*IF($CO105&lt;10,1,ROUNDDOWN($CO105,-1)))+VLOOKUP($CP$2,宝石属性!$B$43:$M$66,COLUMNS(宝石属性!$B$43:J$66),0)*10*VLOOKUP(ROUNDDOWN($CO105,-1),宝石属性!$B$25:$N$41,2,0)*VLOOKUP(ROUNDDOWN($CO105,-1),宝石属性!$B$25:$N$41,3,0)+VLOOKUP($CP$2,职业被动!$B$6:$M$29,COLUMNS(职业被动!$B$6:J$29),0)*$CO105,0)</f>
        <v>636</v>
      </c>
      <c r="CW105" s="9">
        <f>ROUND(属性投放!K$4+装备属性!K$4*IF($CO105&lt;10,1,ROUNDDOWN($CO105,-1))+SUM(属性投放!L$37:L$45)*$CO105+VLOOKUP($CP$2,一级属性!$E$41:$P$64,COLUMNS(一级属性!$E$41:N$64),0)*($CO105+0.25*IF($CO105&lt;10,1,ROUNDDOWN($CO105,-1)))+VLOOKUP($CP$2,宝石属性!$B$43:$M$66,COLUMNS(宝石属性!$B$43:K$66),0)*10*VLOOKUP(ROUNDDOWN($CO105,-1),宝石属性!$B$25:$N$41,2,0)*VLOOKUP(ROUNDDOWN($CO105,-1),宝石属性!$B$25:$N$41,3,0)+VLOOKUP($CP$2,职业被动!$B$6:$M$29,COLUMNS(职业被动!$B$6:K$29),0)*$CO105,0)</f>
        <v>371</v>
      </c>
      <c r="CX105" s="9">
        <f>ROUND(属性投放!L$4+装备属性!L$4*IF($CO105&lt;10,1,ROUNDDOWN($CO105,-1))+SUM(属性投放!M$37:M$45)*$CO105+VLOOKUP($CP$2,一级属性!$E$41:$P$64,COLUMNS(一级属性!$E$41:O$64),0)*($CO105+0.25*IF($CO105&lt;10,1,ROUNDDOWN($CO105,-1)))+VLOOKUP($CP$2,宝石属性!$B$43:$M$66,COLUMNS(宝石属性!$B$43:L$66),0)*10*VLOOKUP(ROUNDDOWN($CO105,-1),宝石属性!$B$25:$N$41,2,0)*VLOOKUP(ROUNDDOWN($CO105,-1),宝石属性!$B$25:$N$41,3,0)+VLOOKUP($CP$2,职业被动!$B$6:$M$29,COLUMNS(职业被动!$B$6:L$29),0)*$CO105,0)</f>
        <v>31</v>
      </c>
      <c r="CY105" s="9">
        <f>ROUND(属性投放!M$4+装备属性!M$4*IF($CO105&lt;10,1,ROUNDDOWN($CO105,-1))+SUM(属性投放!N$37:N$45)*$CO105+VLOOKUP($CP$2,一级属性!$E$41:$P$64,COLUMNS(一级属性!$E$41:P$64),0)*($CO105+0.25*IF($CO105&lt;10,1,ROUNDDOWN($CO105,-1)))+VLOOKUP($CP$2,宝石属性!$B$43:$M$66,COLUMNS(宝石属性!$B$43:M$66),0)*10*VLOOKUP(ROUNDDOWN($CO105,-1),宝石属性!$B$25:$N$41,2,0)*VLOOKUP(ROUNDDOWN($CO105,-1),宝石属性!$B$25:$N$41,3,0)+VLOOKUP($CP$2,职业被动!$B$6:$M$29,COLUMNS(职业被动!$B$6:M$29),0)*$CO105,0)</f>
        <v>1051</v>
      </c>
      <c r="CZ105" s="48">
        <f>属性价值和能力评分!$F$9+ROUND(属性价值和能力评分!$F$38*10,0)*CO105+ROUND((SUM(装备属性!$W$9:$W$14)+属性价值和能力评分!$F$38*1.25+1.4+2.8)*IF(CO105&lt;10,1,ROUNDDOWN(CO105,-1)),0)+15*VLOOKUP(ROUNDDOWN(CO105,-1),宝石属性!$B$26:$D$41,2,0)*6*VLOOKUP(ROUNDDOWN(CO105,-1),宝石属性!$B$26:$D$41,3,0)+(属性价值和能力评分!$F$49*9+属性价值和能力评分!$F$50*2+属性价值和能力评分!$F$53*8/5)*CO105</f>
        <v>19255</v>
      </c>
      <c r="DB105" s="1">
        <v>102</v>
      </c>
      <c r="DC105" s="9">
        <f>ROUND(属性投放!D$4+装备属性!D$4*IF($DB105&lt;10,1,ROUNDDOWN($DB105,-1))+SUM(属性投放!E$37:E$45)*$DB105+VLOOKUP($DC$2,一级属性!$E$41:$P$64,COLUMNS(一级属性!$E$41:G$64),0)*($DB105+0.25*IF($DB105&lt;10,1,ROUNDDOWN($DB105,-1)))+VLOOKUP($DC$2,宝石属性!$B$43:$M$66,COLUMNS(宝石属性!$B$43:D$66),0)*10*VLOOKUP(ROUNDDOWN($DB105,-1),宝石属性!$B$25:$N$41,2,0)*VLOOKUP(ROUNDDOWN($DB105,-1),宝石属性!$B$25:$N$41,3,0)+VLOOKUP($DC$2,职业被动!$B$6:$M$29,COLUMNS(职业被动!$B$6:D$29),0)*$DB105,0)</f>
        <v>5700</v>
      </c>
      <c r="DD105" s="9">
        <f>ROUND(属性投放!E$4+装备属性!E$4*IF($DB105&lt;10,1,ROUNDDOWN($DB105,-1))+SUM(属性投放!F$37:F$45)*$DB105+VLOOKUP($DC$2,一级属性!$E$41:$P$64,COLUMNS(一级属性!$E$41:H$64),0)*($DB105+0.25*IF($DB105&lt;10,1,ROUNDDOWN($DB105,-1)))+VLOOKUP($DC$2,宝石属性!$B$43:$M$66,COLUMNS(宝石属性!$B$43:E$66),0)*10*VLOOKUP(ROUNDDOWN($DB105,-1),宝石属性!$B$25:$N$41,2,0)*VLOOKUP(ROUNDDOWN($DB105,-1),宝石属性!$B$25:$N$41,3,0)+VLOOKUP($DC$2,职业被动!$B$6:$M$29,COLUMNS(职业被动!$B$6:E$29),0)*$DB105,0)</f>
        <v>2550</v>
      </c>
      <c r="DE105" s="9">
        <f>ROUND(属性投放!F$4+装备属性!F$4*IF($DB105&lt;10,1,ROUNDDOWN($DB105,-1))+SUM(属性投放!G$37:G$45)*$DB105+VLOOKUP($DC$2,一级属性!$E$41:$P$64,COLUMNS(一级属性!$E$41:I$64),0)*($DB105+0.25*IF($DB105&lt;10,1,ROUNDDOWN($DB105,-1)))+VLOOKUP($DC$2,宝石属性!$B$43:$M$66,COLUMNS(宝石属性!$B$43:F$66),0)*10*VLOOKUP(ROUNDDOWN($DB105,-1),宝石属性!$B$25:$N$41,2,0)*VLOOKUP(ROUNDDOWN($DB105,-1),宝石属性!$B$25:$N$41,3,0)+VLOOKUP($DC$2,职业被动!$B$6:$M$29,COLUMNS(职业被动!$B$6:F$29),0)*$DB105,0)</f>
        <v>1124</v>
      </c>
      <c r="DF105" s="9">
        <f>ROUND(属性投放!G$4+装备属性!G$4*IF($DB105&lt;10,1,ROUNDDOWN($DB105,-1))+SUM(属性投放!H$37:H$45)*$DB105+VLOOKUP($DC$2,一级属性!$E$41:$P$64,COLUMNS(一级属性!$E$41:J$64),0)*($DB105+0.25*IF($DB105&lt;10,1,ROUNDDOWN($DB105,-1)))+VLOOKUP($DC$2,宝石属性!$B$43:$M$66,COLUMNS(宝石属性!$B$43:G$66),0)*10*VLOOKUP(ROUNDDOWN($DB105,-1),宝石属性!$B$25:$N$41,2,0)*VLOOKUP(ROUNDDOWN($DB105,-1),宝石属性!$B$25:$N$41,3,0)+VLOOKUP($DC$2,职业被动!$B$6:$M$29,COLUMNS(职业被动!$B$6:G$29),0)*$DB105,0)</f>
        <v>2867</v>
      </c>
      <c r="DG105" s="9">
        <f>ROUND(属性投放!H$4+装备属性!H$4*IF($DB105&lt;10,1,ROUNDDOWN($DB105,-1))+SUM(属性投放!I$37:I$45)*$DB105+VLOOKUP($DC$2,一级属性!$E$41:$P$64,COLUMNS(一级属性!$E$41:K$64),0)*($DB105+0.25*IF($DB105&lt;10,1,ROUNDDOWN($DB105,-1)))+VLOOKUP($DC$2,宝石属性!$B$43:$M$66,COLUMNS(宝石属性!$B$43:H$66),0)*10*VLOOKUP(ROUNDDOWN($DB105,-1),宝石属性!$B$25:$N$41,2,0)*VLOOKUP(ROUNDDOWN($DB105,-1),宝石属性!$B$25:$N$41,3,0)+VLOOKUP($DC$2,职业被动!$B$6:$M$29,COLUMNS(职业被动!$B$6:H$29),0)*$DB105,0)</f>
        <v>694</v>
      </c>
      <c r="DH105" s="9">
        <f>ROUND(属性投放!I$4+装备属性!I$4*IF($DB105&lt;10,1,ROUNDDOWN($DB105,-1))+SUM(属性投放!J$37:J$45)*$DB105+VLOOKUP($DC$2,一级属性!$E$41:$P$64,COLUMNS(一级属性!$E$41:L$64),0)*($DB105+0.25*IF($DB105&lt;10,1,ROUNDDOWN($DB105,-1)))+VLOOKUP($DC$2,宝石属性!$B$43:$M$66,COLUMNS(宝石属性!$B$43:I$66),0)*10*VLOOKUP(ROUNDDOWN($DB105,-1),宝石属性!$B$25:$N$41,2,0)*VLOOKUP(ROUNDDOWN($DB105,-1),宝石属性!$B$25:$N$41,3,0)+VLOOKUP($DC$2,职业被动!$B$6:$M$29,COLUMNS(职业被动!$B$6:I$29),0)*$DB105,0)</f>
        <v>1041</v>
      </c>
      <c r="DI105" s="9">
        <f>ROUND(属性投放!J$4+装备属性!J$4*IF($DB105&lt;10,1,ROUNDDOWN($DB105,-1))+SUM(属性投放!K$37:K$45)*$DB105+VLOOKUP($DC$2,一级属性!$E$41:$P$64,COLUMNS(一级属性!$E$41:M$64),0)*($DB105+0.25*IF($DB105&lt;10,1,ROUNDDOWN($DB105,-1)))+VLOOKUP($DC$2,宝石属性!$B$43:$M$66,COLUMNS(宝石属性!$B$43:J$66),0)*10*VLOOKUP(ROUNDDOWN($DB105,-1),宝石属性!$B$25:$N$41,2,0)*VLOOKUP(ROUNDDOWN($DB105,-1),宝石属性!$B$25:$N$41,3,0)+VLOOKUP($DC$2,职业被动!$B$6:$M$29,COLUMNS(职业被动!$B$6:J$29),0)*$DB105,0)</f>
        <v>763</v>
      </c>
      <c r="DJ105" s="9">
        <f>ROUND(属性投放!K$4+装备属性!K$4*IF($DB105&lt;10,1,ROUNDDOWN($DB105,-1))+SUM(属性投放!L$37:L$45)*$DB105+VLOOKUP($DC$2,一级属性!$E$41:$P$64,COLUMNS(一级属性!$E$41:N$64),0)*($DB105+0.25*IF($DB105&lt;10,1,ROUNDDOWN($DB105,-1)))+VLOOKUP($DC$2,宝石属性!$B$43:$M$66,COLUMNS(宝石属性!$B$43:K$66),0)*10*VLOOKUP(ROUNDDOWN($DB105,-1),宝石属性!$B$25:$N$41,2,0)*VLOOKUP(ROUNDDOWN($DB105,-1),宝石属性!$B$25:$N$41,3,0)+VLOOKUP($DC$2,职业被动!$B$6:$M$29,COLUMNS(职业被动!$B$6:K$29),0)*$DB105,0)</f>
        <v>531</v>
      </c>
      <c r="DK105" s="9">
        <f>ROUND(属性投放!L$4+装备属性!L$4*IF($DB105&lt;10,1,ROUNDDOWN($DB105,-1))+SUM(属性投放!M$37:M$45)*$DB105+VLOOKUP($DC$2,一级属性!$E$41:$P$64,COLUMNS(一级属性!$E$41:O$64),0)*($DB105+0.25*IF($DB105&lt;10,1,ROUNDDOWN($DB105,-1)))+VLOOKUP($DC$2,宝石属性!$B$43:$M$66,COLUMNS(宝石属性!$B$43:L$66),0)*10*VLOOKUP(ROUNDDOWN($DB105,-1),宝石属性!$B$25:$N$41,2,0)*VLOOKUP(ROUNDDOWN($DB105,-1),宝石属性!$B$25:$N$41,3,0)+VLOOKUP($DC$2,职业被动!$B$6:$M$29,COLUMNS(职业被动!$B$6:L$29),0)*$DB105,0)</f>
        <v>31</v>
      </c>
      <c r="DL105" s="9">
        <f>ROUND(属性投放!M$4+装备属性!M$4*IF($DB105&lt;10,1,ROUNDDOWN($DB105,-1))+SUM(属性投放!N$37:N$45)*$DB105+VLOOKUP($DC$2,一级属性!$E$41:$P$64,COLUMNS(一级属性!$E$41:P$64),0)*($DB105+0.25*IF($DB105&lt;10,1,ROUNDDOWN($DB105,-1)))+VLOOKUP($DC$2,宝石属性!$B$43:$M$66,COLUMNS(宝石属性!$B$43:M$66),0)*10*VLOOKUP(ROUNDDOWN($DB105,-1),宝石属性!$B$25:$N$41,2,0)*VLOOKUP(ROUNDDOWN($DB105,-1),宝石属性!$B$25:$N$41,3,0)+VLOOKUP($DC$2,职业被动!$B$6:$M$29,COLUMNS(职业被动!$B$6:M$29),0)*$DB105,0)</f>
        <v>1051</v>
      </c>
      <c r="DM105" s="48">
        <f>属性价值和能力评分!$F$9+ROUND(属性价值和能力评分!$F$38*10,0)*DB105+ROUND((SUM(装备属性!$W$9:$W$14)+属性价值和能力评分!$F$38*1.25+1.4+2.8)*IF(DB105&lt;10,1,ROUNDDOWN(DB105,-1)),0)+15*VLOOKUP(ROUNDDOWN(DB105,-1),宝石属性!$B$26:$D$41,2,0)*6*VLOOKUP(ROUNDDOWN(DB105,-1),宝石属性!$B$26:$D$41,3,0)+(属性价值和能力评分!$F$49*9+属性价值和能力评分!$F$50*2+属性价值和能力评分!$F$53*8/5)*DB105</f>
        <v>19255</v>
      </c>
      <c r="DO105" s="1">
        <v>102</v>
      </c>
      <c r="DP105" s="9">
        <f>ROUND(属性投放!D$4+装备属性!D$4*IF($DO105&lt;10,1,ROUNDDOWN($DO105,-1))+SUM(属性投放!E$37:E$45)*$DO105+VLOOKUP($DP$2,一级属性!$E$41:$P$64,COLUMNS(一级属性!$E$41:G$64),0)*($DO105+0.25*IF($DO105&lt;10,1,ROUNDDOWN($DO105,-1)))+VLOOKUP($DP$2,宝石属性!$B$43:$M$66,COLUMNS(宝石属性!$B$43:D$66),0)*10*VLOOKUP(ROUNDDOWN($DO105,-1),宝石属性!$B$25:$N$41,2,0)*VLOOKUP(ROUNDDOWN($DO105,-1),宝石属性!$B$25:$N$41,3,0)+VLOOKUP($DP$2,职业被动!$B$6:$M$29,COLUMNS(职业被动!$B$6:D$29),0)*$DO105,0)</f>
        <v>12294</v>
      </c>
      <c r="DQ105" s="9">
        <f>ROUND(属性投放!E$4+装备属性!E$4*IF($DO105&lt;10,1,ROUNDDOWN($DO105,-1))+SUM(属性投放!F$37:F$45)*$DO105+VLOOKUP($DP$2,一级属性!$E$41:$P$64,COLUMNS(一级属性!$E$41:H$64),0)*($DO105+0.25*IF($DO105&lt;10,1,ROUNDDOWN($DO105,-1)))+VLOOKUP($DP$2,宝石属性!$B$43:$M$66,COLUMNS(宝石属性!$B$43:E$66),0)*10*VLOOKUP(ROUNDDOWN($DO105,-1),宝石属性!$B$25:$N$41,2,0)*VLOOKUP(ROUNDDOWN($DO105,-1),宝石属性!$B$25:$N$41,3,0)+VLOOKUP($DP$2,职业被动!$B$6:$M$29,COLUMNS(职业被动!$B$6:E$29),0)*$DO105,0)</f>
        <v>2550</v>
      </c>
      <c r="DR105" s="9">
        <f>ROUND(属性投放!F$4+装备属性!F$4*IF($DO105&lt;10,1,ROUNDDOWN($DO105,-1))+SUM(属性投放!G$37:G$45)*$DO105+VLOOKUP($DP$2,一级属性!$E$41:$P$64,COLUMNS(一级属性!$E$41:I$64),0)*($DO105+0.25*IF($DO105&lt;10,1,ROUNDDOWN($DO105,-1)))+VLOOKUP($DP$2,宝石属性!$B$43:$M$66,COLUMNS(宝石属性!$B$43:F$66),0)*10*VLOOKUP(ROUNDDOWN($DO105,-1),宝石属性!$B$25:$N$41,2,0)*VLOOKUP(ROUNDDOWN($DO105,-1),宝石属性!$B$25:$N$41,3,0)+VLOOKUP($DP$2,职业被动!$B$6:$M$29,COLUMNS(职业被动!$B$6:F$29),0)*$DO105,0)</f>
        <v>1124</v>
      </c>
      <c r="DS105" s="9">
        <f>ROUND(属性投放!G$4+装备属性!G$4*IF($DO105&lt;10,1,ROUNDDOWN($DO105,-1))+SUM(属性投放!H$37:H$45)*$DO105+VLOOKUP($DP$2,一级属性!$E$41:$P$64,COLUMNS(一级属性!$E$41:J$64),0)*($DO105+0.25*IF($DO105&lt;10,1,ROUNDDOWN($DO105,-1)))+VLOOKUP($DP$2,宝石属性!$B$43:$M$66,COLUMNS(宝石属性!$B$43:G$66),0)*10*VLOOKUP(ROUNDDOWN($DO105,-1),宝石属性!$B$25:$N$41,2,0)*VLOOKUP(ROUNDDOWN($DO105,-1),宝石属性!$B$25:$N$41,3,0)+VLOOKUP($DP$2,职业被动!$B$6:$M$29,COLUMNS(职业被动!$B$6:G$29),0)*$DO105,0)</f>
        <v>1026</v>
      </c>
      <c r="DT105" s="9">
        <f>ROUND(属性投放!H$4+装备属性!H$4*IF($DO105&lt;10,1,ROUNDDOWN($DO105,-1))+SUM(属性投放!I$37:I$45)*$DO105+VLOOKUP($DP$2,一级属性!$E$41:$P$64,COLUMNS(一级属性!$E$41:K$64),0)*($DO105+0.25*IF($DO105&lt;10,1,ROUNDDOWN($DO105,-1)))+VLOOKUP($DP$2,宝石属性!$B$43:$M$66,COLUMNS(宝石属性!$B$43:H$66),0)*10*VLOOKUP(ROUNDDOWN($DO105,-1),宝石属性!$B$25:$N$41,2,0)*VLOOKUP(ROUNDDOWN($DO105,-1),宝石属性!$B$25:$N$41,3,0)+VLOOKUP($DP$2,职业被动!$B$6:$M$29,COLUMNS(职业被动!$B$6:H$29),0)*$DO105,0)</f>
        <v>796</v>
      </c>
      <c r="DU105" s="9">
        <f>ROUND(属性投放!I$4+装备属性!I$4*IF($DO105&lt;10,1,ROUNDDOWN($DO105,-1))+SUM(属性投放!J$37:J$45)*$DO105+VLOOKUP($DP$2,一级属性!$E$41:$P$64,COLUMNS(一级属性!$E$41:L$64),0)*($DO105+0.25*IF($DO105&lt;10,1,ROUNDDOWN($DO105,-1)))+VLOOKUP($DP$2,宝石属性!$B$43:$M$66,COLUMNS(宝石属性!$B$43:I$66),0)*10*VLOOKUP(ROUNDDOWN($DO105,-1),宝石属性!$B$25:$N$41,2,0)*VLOOKUP(ROUNDDOWN($DO105,-1),宝石属性!$B$25:$N$41,3,0)+VLOOKUP($DP$2,职业被动!$B$6:$M$29,COLUMNS(职业被动!$B$6:I$29),0)*$DO105,0)</f>
        <v>1041</v>
      </c>
      <c r="DV105" s="9">
        <f>ROUND(属性投放!J$4+装备属性!J$4*IF($DO105&lt;10,1,ROUNDDOWN($DO105,-1))+SUM(属性投放!K$37:K$45)*$DO105+VLOOKUP($DP$2,一级属性!$E$41:$P$64,COLUMNS(一级属性!$E$41:M$64),0)*($DO105+0.25*IF($DO105&lt;10,1,ROUNDDOWN($DO105,-1)))+VLOOKUP($DP$2,宝石属性!$B$43:$M$66,COLUMNS(宝石属性!$B$43:J$66),0)*10*VLOOKUP(ROUNDDOWN($DO105,-1),宝石属性!$B$25:$N$41,2,0)*VLOOKUP(ROUNDDOWN($DO105,-1),宝石属性!$B$25:$N$41,3,0)+VLOOKUP($DP$2,职业被动!$B$6:$M$29,COLUMNS(职业被动!$B$6:J$29),0)*$DO105,0)</f>
        <v>763</v>
      </c>
      <c r="DW105" s="9">
        <f>ROUND(属性投放!K$4+装备属性!K$4*IF($DO105&lt;10,1,ROUNDDOWN($DO105,-1))+SUM(属性投放!L$37:L$45)*$DO105+VLOOKUP($DP$2,一级属性!$E$41:$P$64,COLUMNS(一级属性!$E$41:N$64),0)*($DO105+0.25*IF($DO105&lt;10,1,ROUNDDOWN($DO105,-1)))+VLOOKUP($DP$2,宝石属性!$B$43:$M$66,COLUMNS(宝石属性!$B$43:K$66),0)*10*VLOOKUP(ROUNDDOWN($DO105,-1),宝石属性!$B$25:$N$41,2,0)*VLOOKUP(ROUNDDOWN($DO105,-1),宝石属性!$B$25:$N$41,3,0)+VLOOKUP($DP$2,职业被动!$B$6:$M$29,COLUMNS(职业被动!$B$6:K$29),0)*$DO105,0)</f>
        <v>531</v>
      </c>
      <c r="DX105" s="9">
        <f>ROUND(属性投放!L$4+装备属性!L$4*IF($DO105&lt;10,1,ROUNDDOWN($DO105,-1))+SUM(属性投放!M$37:M$45)*$DO105+VLOOKUP($DP$2,一级属性!$E$41:$P$64,COLUMNS(一级属性!$E$41:O$64),0)*($DO105+0.25*IF($DO105&lt;10,1,ROUNDDOWN($DO105,-1)))+VLOOKUP($DP$2,宝石属性!$B$43:$M$66,COLUMNS(宝石属性!$B$43:L$66),0)*10*VLOOKUP(ROUNDDOWN($DO105,-1),宝石属性!$B$25:$N$41,2,0)*VLOOKUP(ROUNDDOWN($DO105,-1),宝石属性!$B$25:$N$41,3,0)+VLOOKUP($DP$2,职业被动!$B$6:$M$29,COLUMNS(职业被动!$B$6:L$29),0)*$DO105,0)</f>
        <v>31</v>
      </c>
      <c r="DY105" s="9">
        <f>ROUND(属性投放!M$4+装备属性!M$4*IF($DO105&lt;10,1,ROUNDDOWN($DO105,-1))+SUM(属性投放!N$37:N$45)*$DO105+VLOOKUP($DP$2,一级属性!$E$41:$P$64,COLUMNS(一级属性!$E$41:P$64),0)*($DO105+0.25*IF($DO105&lt;10,1,ROUNDDOWN($DO105,-1)))+VLOOKUP($DP$2,宝石属性!$B$43:$M$66,COLUMNS(宝石属性!$B$43:M$66),0)*10*VLOOKUP(ROUNDDOWN($DO105,-1),宝石属性!$B$25:$N$41,2,0)*VLOOKUP(ROUNDDOWN($DO105,-1),宝石属性!$B$25:$N$41,3,0)+VLOOKUP($DP$2,职业被动!$B$6:$M$29,COLUMNS(职业被动!$B$6:M$29),0)*$DO105,0)</f>
        <v>1051</v>
      </c>
      <c r="DZ105" s="48">
        <f>属性价值和能力评分!$F$9+ROUND(属性价值和能力评分!$F$38*10,0)*DO105+ROUND((SUM(装备属性!$W$9:$W$14)+属性价值和能力评分!$F$38*1.25+1.4+2.8)*IF(DO105&lt;10,1,ROUNDDOWN(DO105,-1)),0)+15*VLOOKUP(ROUNDDOWN(DO105,-1),宝石属性!$B$26:$D$41,2,0)*6*VLOOKUP(ROUNDDOWN(DO105,-1),宝石属性!$B$26:$D$41,3,0)+(属性价值和能力评分!$F$49*9+属性价值和能力评分!$F$50*2+属性价值和能力评分!$F$53*8/5)*DO105</f>
        <v>19255</v>
      </c>
      <c r="EA105" s="17"/>
      <c r="EB105" s="1">
        <v>102</v>
      </c>
      <c r="EC105" s="1">
        <f>ROUND(CC105/MAX(CE105/10,((CE105*(1+属性投放!$E$8)-CF105+属性投放!$F$8*EB105)*(1+属性投放!$G$8)*(1+属性投放!$H$8))),1)</f>
        <v>2.9</v>
      </c>
      <c r="ED105" s="1">
        <f>ROUND(CP105/MAX(CE105/10,((CE105*(1+属性投放!$E$8)-CS105+属性投放!$F$8*EB105)*(1+属性投放!$G$8)*(1+属性投放!$H$8))),1)</f>
        <v>2.7</v>
      </c>
      <c r="EE105" s="1">
        <f>ROUND(DC105/MAX(CE105/10,((CE105*(1+属性投放!$E$8)-DF105+属性投放!$F$8*EB105)*(1+属性投放!$G$8)*(1+属性投放!$H$8))),1)</f>
        <v>24.4</v>
      </c>
      <c r="EF105" s="1">
        <f>ROUND(DP105/MAX(CE105/10,((CE105*(1+属性投放!$E$8)-DS105+属性投放!$F$8*EB105)*(1+属性投放!$G$8)*(1+属性投放!$H$8))),1)</f>
        <v>6.7</v>
      </c>
      <c r="EH105" s="1">
        <f>ROUND(CC105/MAX(属性投放!$F$9*EB105,((CT105*(1+属性投放!$E$9)-CH105+属性投放!$F$9*EB105)*(1+属性投放!$G$9)*(1+属性投放!$H$9))),1)</f>
        <v>2.6</v>
      </c>
      <c r="EI105" s="1">
        <f>ROUND(CP105/MAX(属性投放!$F$9*EB105,((CT105*(1+属性投放!$E$9)-CU105+属性投放!$F$9*EB105)*(1+属性投放!$G$9)*(1+属性投放!$H$9))),1)</f>
        <v>3.3</v>
      </c>
      <c r="EJ105" s="1">
        <f>ROUND(DC105/MAX(属性投放!$F$9*EB105,((CT105*(1+属性投放!$E$9)-DH105+属性投放!$F$9*EB105)*(1+属性投放!$G$9)*(1+属性投放!$H$9))),1)</f>
        <v>2.8</v>
      </c>
      <c r="EK105" s="1">
        <f>ROUND(DP105/MAX(属性投放!$F$9*EB105,((CT105*(1+属性投放!$E$9)-DU105+属性投放!$F$9*EB105)*(1+属性投放!$G$9)*(1+属性投放!$H$9))),1)</f>
        <v>6</v>
      </c>
      <c r="EM105" s="1">
        <f>ROUND(CC105/((BW105*(1+属性投放!$E$10)+属性投放!$F$10*EB105)*(1+属性投放!$G$10)*(1+属性投放!$H$10)),1)</f>
        <v>5.6</v>
      </c>
      <c r="EN105" s="1">
        <f>ROUND(CP105/((BW105*(1+属性投放!$E$10)+属性投放!$F$10*EB105)*(1+属性投放!$G$10)*(1+属性投放!$H$10)),1)</f>
        <v>5.6</v>
      </c>
      <c r="EO105" s="1">
        <f>ROUND(DC105/((BW105*(1+属性投放!$E$10)+属性投放!$F$10*EB105)*(1+属性投放!$G$10)*(1+属性投放!$H$10)),1)</f>
        <v>6.4</v>
      </c>
      <c r="EP105" s="1">
        <f>ROUND(DP105/((BW105*(1+属性投放!$E$10)+属性投放!$F$10*EB105)*(1+属性投放!$G$10)*(1+属性投放!$H$10)),1)</f>
        <v>13.9</v>
      </c>
    </row>
    <row r="106" spans="2:146">
      <c r="B106" s="1">
        <v>103</v>
      </c>
      <c r="C106" s="9">
        <f>ROUND(属性投放!D$4+装备属性!D$4*IF($B106&lt;10,1,ROUNDDOWN($B106,-1))+SUM(属性投放!E$37:E$45)*$B106+VLOOKUP($C$2,一级属性!$E$41:$P$64,COLUMNS(一级属性!$E$41:G$64),0)*($B106+0.25*IF($B106&lt;10,1,ROUNDDOWN($B106,-1)))+VLOOKUP($C$2,宝石属性!$B$43:$M$66,COLUMNS(宝石属性!$B$43:D$66),0)*10*VLOOKUP(ROUNDDOWN($B106,-1),宝石属性!$B$25:$N$41,2,0)*VLOOKUP(ROUNDDOWN($B106,-1),宝石属性!$B$25:$N$41,3,0)+VLOOKUP($C$2,职业被动!$B$6:$M$29,COLUMNS(职业被动!$B$6:D$29),0)*$B106,0)</f>
        <v>6033</v>
      </c>
      <c r="D106" s="9">
        <f>ROUND(属性投放!E$4+装备属性!E$4*IF($B106&lt;10,1,ROUNDDOWN($B106,-1))+SUM(属性投放!F$37:F$38)*$B106+VLOOKUP($C$2,一级属性!$E$67:$P$90,COLUMNS(一级属性!$E$67:H$90),0)*$B106+VLOOKUP($C$2,宝石属性!$B$43:$M$66,COLUMNS(宝石属性!$B$43:E$66),0)*10*VLOOKUP(ROUNDDOWN($B106,-1),宝石属性!$B$25:$N$41,2,0)*VLOOKUP(ROUNDDOWN($B106,-1),宝石属性!$B$25:$N$41,3,0)+VLOOKUP($C$2,职业被动!$B$6:$M$29,COLUMNS(职业被动!$B$6:E$29),0)*$B106,0)</f>
        <v>2565</v>
      </c>
      <c r="E106" s="9">
        <f>ROUND(属性投放!F$4+装备属性!F$4*IF($B106&lt;10,1,ROUNDDOWN($B106,-1))+SUM(属性投放!G$37:G$38)*$B106+VLOOKUP($C$2,一级属性!$E$67:$P$90,COLUMNS(一级属性!$E$67:I$90),0)*$B106+VLOOKUP($C$2,宝石属性!$B$43:$M$66,COLUMNS(宝石属性!$B$43:F$66),0)*10*VLOOKUP(ROUNDDOWN($B106,-1),宝石属性!$B$25:$N$41,2,0)*VLOOKUP(ROUNDDOWN($B106,-1),宝石属性!$B$25:$N$41,3,0)+VLOOKUP($C$2,职业被动!$B$6:$M$29,COLUMNS(职业被动!$B$6:F$29),0)*$B106,0)</f>
        <v>2059</v>
      </c>
      <c r="F106" s="9">
        <f>ROUND(属性投放!G$4+装备属性!G$4*IF($B106&lt;10,1,ROUNDDOWN($B106,-1))+SUM(属性投放!H$37:H$38)*$B106+VLOOKUP($C$2,一级属性!$E$67:$P$90,COLUMNS(一级属性!$E$67:J$90),0)*$B106+VLOOKUP($C$2,宝石属性!$B$43:$M$66,COLUMNS(宝石属性!$B$43:G$66),0)*10*VLOOKUP(ROUNDDOWN($B106,-1),宝石属性!$B$25:$N$41,2,0)*VLOOKUP(ROUNDDOWN($B106,-1),宝石属性!$B$25:$N$41,3,0)+VLOOKUP($C$2,职业被动!$B$6:$M$29,COLUMNS(职业被动!$B$6:G$29),0)*$B106,0)</f>
        <v>1133</v>
      </c>
      <c r="G106" s="9">
        <f>ROUND(属性投放!H$4+装备属性!H$4*IF($B106&lt;10,1,ROUNDDOWN($B106,-1))+SUM(属性投放!I$37:I$38)*$B106+VLOOKUP($C$2,一级属性!$E$67:$P$90,COLUMNS(一级属性!$E$67:K$90),0)*$B106+VLOOKUP($C$2,宝石属性!$B$43:$M$66,COLUMNS(宝石属性!$B$43:H$66),0)*10*VLOOKUP(ROUNDDOWN($B106,-1),宝石属性!$B$25:$N$41,2,0)*VLOOKUP(ROUNDDOWN($B106,-1),宝石属性!$B$25:$N$41,3,0)+VLOOKUP($C$2,职业被动!$B$6:$M$29,COLUMNS(职业被动!$B$6:H$29),0)*$B106,0)</f>
        <v>696</v>
      </c>
      <c r="H106" s="9">
        <f>ROUND(属性投放!I$4+装备属性!I$4*IF($B106&lt;10,1,ROUNDDOWN($B106,-1))+SUM(属性投放!J$37:J$38)*$B106+VLOOKUP($C$2,一级属性!$E$67:$P$90,COLUMNS(一级属性!$E$67:L$90),0)*$B106+VLOOKUP($C$2,宝石属性!$B$43:$M$66,COLUMNS(宝石属性!$B$43:I$66),0)*10*VLOOKUP(ROUNDDOWN($B106,-1),宝石属性!$B$25:$N$41,2,0)*VLOOKUP(ROUNDDOWN($B106,-1),宝石属性!$B$25:$N$41,3,0)+VLOOKUP($C$2,职业被动!$B$6:$M$29,COLUMNS(职业被动!$B$6:I$29),0)*$B106,0)</f>
        <v>1151</v>
      </c>
      <c r="I106" s="9">
        <f>ROUND(属性投放!J$4+装备属性!J$4*IF($B106&lt;10,1,ROUNDDOWN($B106,-1))+SUM(属性投放!K$37:K$38)*$B106+VLOOKUP($C$2,一级属性!$E$67:$P$90,COLUMNS(一级属性!$E$67:M$90),0)*$B106+VLOOKUP($C$2,宝石属性!$B$43:$M$66,COLUMNS(宝石属性!$B$43:J$66),0)*10*VLOOKUP(ROUNDDOWN($B106,-1),宝石属性!$B$25:$N$41,2,0)*VLOOKUP(ROUNDDOWN($B106,-1),宝石属性!$B$25:$N$41,3,0)+VLOOKUP($C$2,职业被动!$B$6:$M$29,COLUMNS(职业被动!$B$6:J$29),0)*$B106,0)</f>
        <v>768</v>
      </c>
      <c r="J106" s="9">
        <f>ROUND(属性投放!K$4+装备属性!K$4*IF($B106&lt;10,1,ROUNDDOWN($B106,-1))+SUM(属性投放!L$37:L$38)*$B106+VLOOKUP($C$2,一级属性!$E$67:$P$90,COLUMNS(一级属性!$E$67:N$90),0)*$B106+VLOOKUP($C$2,宝石属性!$B$43:$M$66,COLUMNS(宝石属性!$B$43:K$66),0)*10*VLOOKUP(ROUNDDOWN($B106,-1),宝石属性!$B$25:$N$41,2,0)*VLOOKUP(ROUNDDOWN($B106,-1),宝石属性!$B$25:$N$41,3,0)+VLOOKUP($C$2,职业被动!$B$6:$M$29,COLUMNS(职业被动!$B$6:K$29),0)*$B106,0)</f>
        <v>372</v>
      </c>
      <c r="K106" s="9">
        <f>ROUND(属性投放!L$4+装备属性!L$4*IF($B106&lt;10,1,ROUNDDOWN($B106,-1))+SUM(属性投放!M$37:M$38)*$B106+VLOOKUP($C$2,一级属性!$E$67:$P$90,COLUMNS(一级属性!$E$67:O$90),0)*$B106+VLOOKUP($C$2,宝石属性!$B$43:$M$66,COLUMNS(宝石属性!$B$43:L$66),0)*10*VLOOKUP(ROUNDDOWN($B106,-1),宝石属性!$B$25:$N$41,2,0)*VLOOKUP(ROUNDDOWN($B106,-1),宝石属性!$B$25:$N$41,3,0)+VLOOKUP($C$2,职业被动!$B$6:$M$29,COLUMNS(职业被动!$B$6:L$29),0)*$B106,0)</f>
        <v>31</v>
      </c>
      <c r="L106" s="9">
        <f>ROUND(属性投放!M$4+装备属性!M$4*IF($B106&lt;10,1,ROUNDDOWN($B106,-1))+SUM(属性投放!N$37:N$38)*$B106+VLOOKUP($C$2,一级属性!$E$67:$P$90,COLUMNS(一级属性!$E$67:P$90),0)*$B106+VLOOKUP($C$2,宝石属性!$B$43:$M$66,COLUMNS(宝石属性!$B$43:M$66),0)*10*VLOOKUP(ROUNDDOWN($B106,-1),宝石属性!$B$25:$N$41,2,0)*VLOOKUP(ROUNDDOWN($B106,-1),宝石属性!$B$25:$N$41,3,0)+VLOOKUP($C$2,职业被动!$B$6:$M$29,COLUMNS(职业被动!$B$6:M$29),0)*$B106,0)</f>
        <v>1141</v>
      </c>
      <c r="M106" s="48">
        <f>属性价值和能力评分!$F$9+ROUND(属性价值和能力评分!$F$38*10,0)*B106+ROUND((SUM(装备属性!$W$9:$W$14)+属性价值和能力评分!$F$38*1.25+1.4+2.8)*IF(B106&lt;10,1,ROUNDDOWN(B106,-1)),0)+15*VLOOKUP(ROUNDDOWN(B106,-1),宝石属性!$B$26:$D$41,2,0)*6*VLOOKUP(ROUNDDOWN(B106,-1),宝石属性!$B$26:$D$41,3,0)+(属性价值和能力评分!$F$49*9+属性价值和能力评分!$F$50*2+属性价值和能力评分!$F$53*8/5)*B106</f>
        <v>19375</v>
      </c>
      <c r="N106" s="20"/>
      <c r="O106" s="1">
        <v>103</v>
      </c>
      <c r="P106" s="9">
        <f>ROUND(属性投放!D$4+装备属性!D$4*IF($O106&lt;10,1,ROUNDDOWN($O106,-1))+SUM(属性投放!E$37:E$45)*$O106+VLOOKUP($P$2,一级属性!$E$41:$P$64,COLUMNS(一级属性!$E$41:G$64),0)*($O106+0.25*IF($O106&lt;10,1,ROUNDDOWN($O106,-1)))+VLOOKUP($P$2,宝石属性!$B$43:$M$66,COLUMNS(宝石属性!$B$43:D$66),0)*10*VLOOKUP(ROUNDDOWN($O106,-1),宝石属性!$B$25:$N$41,2,0)*VLOOKUP(ROUNDDOWN($O106,-1),宝石属性!$B$25:$N$41,3,0)+VLOOKUP($P$2,职业被动!$B$6:$M$29,COLUMNS(职业被动!$B$6:D$29),0)*$O106,0)</f>
        <v>7475</v>
      </c>
      <c r="Q106" s="9">
        <f>ROUND(属性投放!E$4+装备属性!E$4*IF($O106&lt;10,1,ROUNDDOWN($O106,-1))+SUM(属性投放!F$37:F$45)*$O106+VLOOKUP($P$2,一级属性!$E$41:$P$64,COLUMNS(一级属性!$E$41:H$64),0)*($O106+0.25*IF($O106&lt;10,1,ROUNDDOWN($O106,-1)))+VLOOKUP($P$2,宝石属性!$B$43:$M$66,COLUMNS(宝石属性!$B$43:E$66),0)*10*VLOOKUP(ROUNDDOWN($O106,-1),宝石属性!$B$25:$N$41,2,0)*VLOOKUP(ROUNDDOWN($O106,-1),宝石属性!$B$25:$N$41,3,0)+VLOOKUP($P$2,职业被动!$B$6:$M$29,COLUMNS(职业被动!$B$6:E$29),0)*$O106,0)</f>
        <v>4485</v>
      </c>
      <c r="R106" s="9">
        <f>ROUND(属性投放!F$4+装备属性!F$4*IF($O106&lt;10,1,ROUNDDOWN($O106,-1))+SUM(属性投放!G$37:G$45)*$O106+VLOOKUP($P$2,一级属性!$E$41:$P$64,COLUMNS(一级属性!$E$41:I$64),0)*($O106+0.25*IF($O106&lt;10,1,ROUNDDOWN($O106,-1)))+VLOOKUP($P$2,宝石属性!$B$43:$M$66,COLUMNS(宝石属性!$B$43:F$66),0)*10*VLOOKUP(ROUNDDOWN($O106,-1),宝石属性!$B$25:$N$41,2,0)*VLOOKUP(ROUNDDOWN($O106,-1),宝石属性!$B$25:$N$41,3,0)+VLOOKUP($P$2,职业被动!$B$6:$M$29,COLUMNS(职业被动!$B$6:F$29),0)*$O106,0)</f>
        <v>1126</v>
      </c>
      <c r="S106" s="9">
        <f>ROUND(属性投放!G$4+装备属性!G$4*IF($O106&lt;10,1,ROUNDDOWN($O106,-1))+SUM(属性投放!H$37:H$45)*$O106+VLOOKUP($P$2,一级属性!$E$41:$P$64,COLUMNS(一级属性!$E$41:J$64),0)*($O106+0.25*IF($O106&lt;10,1,ROUNDDOWN($O106,-1)))+VLOOKUP($P$2,宝石属性!$B$43:$M$66,COLUMNS(宝石属性!$B$43:G$66),0)*10*VLOOKUP(ROUNDDOWN($O106,-1),宝石属性!$B$25:$N$41,2,0)*VLOOKUP(ROUNDDOWN($O106,-1),宝石属性!$B$25:$N$41,3,0)+VLOOKUP($P$2,职业被动!$B$6:$M$29,COLUMNS(职业被动!$B$6:G$29),0)*$O106,0)</f>
        <v>1030</v>
      </c>
      <c r="T106" s="9">
        <f>ROUND(属性投放!H$4+装备属性!H$4*IF($O106&lt;10,1,ROUNDDOWN($O106,-1))+SUM(属性投放!I$37:I$45)*$O106+VLOOKUP($P$2,一级属性!$E$41:$P$64,COLUMNS(一级属性!$E$41:K$64),0)*($O106+0.25*IF($O106&lt;10,1,ROUNDDOWN($O106,-1)))+VLOOKUP($P$2,宝石属性!$B$43:$M$66,COLUMNS(宝石属性!$B$43:H$66),0)*10*VLOOKUP(ROUNDDOWN($O106,-1),宝石属性!$B$25:$N$41,2,0)*VLOOKUP(ROUNDDOWN($O106,-1),宝石属性!$B$25:$N$41,3,0)+VLOOKUP($P$2,职业被动!$B$6:$M$29,COLUMNS(职业被动!$B$6:H$29),0)*$O106,0)</f>
        <v>1183</v>
      </c>
      <c r="U106" s="9">
        <f>ROUND(属性投放!I$4+装备属性!I$4*IF($O106&lt;10,1,ROUNDDOWN($O106,-1))+SUM(属性投放!J$37:J$45)*$O106+VLOOKUP($P$2,一级属性!$E$41:$P$64,COLUMNS(一级属性!$E$41:L$64),0)*($O106+0.25*IF($O106&lt;10,1,ROUNDDOWN($O106,-1)))+VLOOKUP($P$2,宝石属性!$B$43:$M$66,COLUMNS(宝石属性!$B$43:I$66),0)*10*VLOOKUP(ROUNDDOWN($O106,-1),宝石属性!$B$25:$N$41,2,0)*VLOOKUP(ROUNDDOWN($O106,-1),宝石属性!$B$25:$N$41,3,0)+VLOOKUP($P$2,职业被动!$B$6:$M$29,COLUMNS(职业被动!$B$6:I$29),0)*$O106,0)</f>
        <v>1225</v>
      </c>
      <c r="V106" s="9">
        <f>ROUND(属性投放!J$4+装备属性!J$4*IF($O106&lt;10,1,ROUNDDOWN($O106,-1))+SUM(属性投放!K$37:K$45)*$O106+VLOOKUP($P$2,一级属性!$E$41:$P$64,COLUMNS(一级属性!$E$41:M$64),0)*($O106+0.25*IF($O106&lt;10,1,ROUNDDOWN($O106,-1)))+VLOOKUP($P$2,宝石属性!$B$43:$M$66,COLUMNS(宝石属性!$B$43:J$66),0)*10*VLOOKUP(ROUNDDOWN($O106,-1),宝石属性!$B$25:$N$41,2,0)*VLOOKUP(ROUNDDOWN($O106,-1),宝石属性!$B$25:$N$41,3,0)+VLOOKUP($P$2,职业被动!$B$6:$M$29,COLUMNS(职业被动!$B$6:J$29),0)*$O106,0)</f>
        <v>857</v>
      </c>
      <c r="W106" s="9">
        <f>ROUND(属性投放!K$4+装备属性!K$4*IF($O106&lt;10,1,ROUNDDOWN($O106,-1))+SUM(属性投放!L$37:L$45)*$O106+VLOOKUP($P$2,一级属性!$E$41:$P$64,COLUMNS(一级属性!$E$41:N$64),0)*($O106+0.25*IF($O106&lt;10,1,ROUNDDOWN($O106,-1)))+VLOOKUP($P$2,宝石属性!$B$43:$M$66,COLUMNS(宝石属性!$B$43:K$66),0)*10*VLOOKUP(ROUNDDOWN($O106,-1),宝石属性!$B$25:$N$41,2,0)*VLOOKUP(ROUNDDOWN($O106,-1),宝石属性!$B$25:$N$41,3,0)+VLOOKUP($P$2,职业被动!$B$6:$M$29,COLUMNS(职业被动!$B$6:K$29),0)*$O106,0)</f>
        <v>532</v>
      </c>
      <c r="X106" s="9">
        <f>ROUND(属性投放!L$4+装备属性!L$4*IF($O106&lt;10,1,ROUNDDOWN($O106,-1))+SUM(属性投放!M$37:M$45)*$O106+VLOOKUP($P$2,一级属性!$E$41:$P$64,COLUMNS(一级属性!$E$41:O$64),0)*($O106+0.25*IF($O106&lt;10,1,ROUNDDOWN($O106,-1)))+VLOOKUP($P$2,宝石属性!$B$43:$M$66,COLUMNS(宝石属性!$B$43:L$66),0)*10*VLOOKUP(ROUNDDOWN($O106,-1),宝石属性!$B$25:$N$41,2,0)*VLOOKUP(ROUNDDOWN($O106,-1),宝石属性!$B$25:$N$41,3,0)+VLOOKUP($P$2,职业被动!$B$6:$M$29,COLUMNS(职业被动!$B$6:L$29),0)*$O106,0)</f>
        <v>31</v>
      </c>
      <c r="Y106" s="9">
        <f>ROUND(属性投放!M$4+装备属性!M$4*IF($O106&lt;10,1,ROUNDDOWN($O106,-1))+SUM(属性投放!N$37:N$45)*$O106+VLOOKUP($P$2,一级属性!$E$41:$P$64,COLUMNS(一级属性!$E$41:P$64),0)*($O106+0.25*IF($O106&lt;10,1,ROUNDDOWN($O106,-1)))+VLOOKUP($P$2,宝石属性!$B$43:$M$66,COLUMNS(宝石属性!$B$43:M$66),0)*10*VLOOKUP(ROUNDDOWN($O106,-1),宝石属性!$B$25:$N$41,2,0)*VLOOKUP(ROUNDDOWN($O106,-1),宝石属性!$B$25:$N$41,3,0)+VLOOKUP($P$2,职业被动!$B$6:$M$29,COLUMNS(职业被动!$B$6:M$29),0)*$O106,0)</f>
        <v>1141</v>
      </c>
      <c r="Z106" s="48">
        <f>属性价值和能力评分!$F$9+ROUND(属性价值和能力评分!$F$38*10,0)*O106+ROUND((SUM(装备属性!$W$9:$W$14)+属性价值和能力评分!$F$38*1.25+1.4+2.8)*IF(O106&lt;10,1,ROUNDDOWN(O106,-1)),0)+15*VLOOKUP(ROUNDDOWN(O106,-1),宝石属性!$B$26:$D$41,2,0)*6*VLOOKUP(ROUNDDOWN(O106,-1),宝石属性!$B$26:$D$41,3,0)+(属性价值和能力评分!$F$49*9+属性价值和能力评分!$F$50*2+属性价值和能力评分!$F$53*8/5)*O106</f>
        <v>19375</v>
      </c>
      <c r="AB106" s="1">
        <v>103</v>
      </c>
      <c r="AC106" s="9">
        <f>ROUND(属性投放!D$4+装备属性!D$4*IF($AB106&lt;10,1,ROUNDDOWN($AB106,-1))+SUM(属性投放!E$37:E$45)*$AB106+VLOOKUP($AC$2,一级属性!$E$41:$P$64,COLUMNS(一级属性!$E$41:G$64),0)*($AB106+0.25*IF($AB106&lt;10,1,ROUNDDOWN($AB106,-1)))+VLOOKUP($AC$2,宝石属性!$B$43:$M$66,COLUMNS(宝石属性!$B$43:D$66),0)*10*VLOOKUP(ROUNDDOWN($AB106,-1),宝石属性!$B$25:$N$41,2,0)*VLOOKUP(ROUNDDOWN($AB106,-1),宝石属性!$B$25:$N$41,3,0)+VLOOKUP($AC$2,职业被动!$B$6:$M$29,COLUMNS(职业被动!$B$6:D$29),0)*$AB106,0)</f>
        <v>6754</v>
      </c>
      <c r="AD106" s="9">
        <f>ROUND(属性投放!E$4+装备属性!E$4*IF($AB106&lt;10,1,ROUNDDOWN($AB106,-1))+SUM(属性投放!F$37:F$45)*$AB106+VLOOKUP($AC$2,一级属性!$E$41:$P$64,COLUMNS(一级属性!$E$41:H$64),0)*($AB106+0.25*IF($AB106&lt;10,1,ROUNDDOWN($AB106,-1)))+VLOOKUP($AC$2,宝石属性!$B$43:$M$66,COLUMNS(宝石属性!$B$43:E$66),0)*10*VLOOKUP(ROUNDDOWN($AB106,-1),宝石属性!$B$25:$N$41,2,0)*VLOOKUP(ROUNDDOWN($AB106,-1),宝石属性!$B$25:$N$41,3,0)+VLOOKUP($AC$2,职业被动!$B$6:$M$29,COLUMNS(职业被动!$B$6:E$29),0)*$AB106,0)</f>
        <v>2565</v>
      </c>
      <c r="AE106" s="9">
        <f>ROUND(属性投放!F$4+装备属性!F$4*IF($AB106&lt;10,1,ROUNDDOWN($AB106,-1))+SUM(属性投放!G$37:G$45)*$AB106+VLOOKUP($AC$2,一级属性!$E$41:$P$64,COLUMNS(一级属性!$E$41:I$64),0)*($AB106+0.25*IF($AB106&lt;10,1,ROUNDDOWN($AB106,-1)))+VLOOKUP($AC$2,宝石属性!$B$43:$M$66,COLUMNS(宝石属性!$B$43:F$66),0)*10*VLOOKUP(ROUNDDOWN($AB106,-1),宝石属性!$B$25:$N$41,2,0)*VLOOKUP(ROUNDDOWN($AB106,-1),宝石属性!$B$25:$N$41,3,0)+VLOOKUP($AC$2,职业被动!$B$6:$M$29,COLUMNS(职业被动!$B$6:F$29),0)*$AB106,0)</f>
        <v>1798</v>
      </c>
      <c r="AF106" s="9">
        <f>ROUND(属性投放!G$4+装备属性!G$4*IF($AB106&lt;10,1,ROUNDDOWN($AB106,-1))+SUM(属性投放!H$37:H$45)*$AB106+VLOOKUP($AC$2,一级属性!$E$41:$P$64,COLUMNS(一级属性!$E$41:J$64),0)*($AB106+0.25*IF($AB106&lt;10,1,ROUNDDOWN($AB106,-1)))+VLOOKUP($AC$2,宝石属性!$B$43:$M$66,COLUMNS(宝石属性!$B$43:G$66),0)*10*VLOOKUP(ROUNDDOWN($AB106,-1),宝石属性!$B$25:$N$41,2,0)*VLOOKUP(ROUNDDOWN($AB106,-1),宝石属性!$B$25:$N$41,3,0)+VLOOKUP($AC$2,职业被动!$B$6:$M$29,COLUMNS(职业被动!$B$6:G$29),0)*$AB106,0)</f>
        <v>1236</v>
      </c>
      <c r="AG106" s="9">
        <f>ROUND(属性投放!H$4+装备属性!H$4*IF($AB106&lt;10,1,ROUNDDOWN($AB106,-1))+SUM(属性投放!I$37:I$45)*$AB106+VLOOKUP($AC$2,一级属性!$E$41:$P$64,COLUMNS(一级属性!$E$41:K$64),0)*($AB106+0.25*IF($AB106&lt;10,1,ROUNDDOWN($AB106,-1)))+VLOOKUP($AC$2,宝石属性!$B$43:$M$66,COLUMNS(宝石属性!$B$43:H$66),0)*10*VLOOKUP(ROUNDDOWN($AB106,-1),宝石属性!$B$25:$N$41,2,0)*VLOOKUP(ROUNDDOWN($AB106,-1),宝石属性!$B$25:$N$41,3,0)+VLOOKUP($AC$2,职业被动!$B$6:$M$29,COLUMNS(职业被动!$B$6:H$29),0)*$AB106,0)</f>
        <v>696</v>
      </c>
      <c r="AH106" s="9">
        <f>ROUND(属性投放!I$4+装备属性!I$4*IF($AB106&lt;10,1,ROUNDDOWN($AB106,-1))+SUM(属性投放!J$37:J$45)*$AB106+VLOOKUP($AC$2,一级属性!$E$41:$P$64,COLUMNS(一级属性!$E$41:L$64),0)*($AB106+0.25*IF($AB106&lt;10,1,ROUNDDOWN($AB106,-1)))+VLOOKUP($AC$2,宝石属性!$B$43:$M$66,COLUMNS(宝石属性!$B$43:I$66),0)*10*VLOOKUP(ROUNDDOWN($AB106,-1),宝石属性!$B$25:$N$41,2,0)*VLOOKUP(ROUNDDOWN($AB106,-1),宝石属性!$B$25:$N$41,3,0)+VLOOKUP($AC$2,职业被动!$B$6:$M$29,COLUMNS(职业被动!$B$6:I$29),0)*$AB106,0)</f>
        <v>1149</v>
      </c>
      <c r="AI106" s="9">
        <f>ROUND(属性投放!J$4+装备属性!J$4*IF($AB106&lt;10,1,ROUNDDOWN($AB106,-1))+SUM(属性投放!K$37:K$45)*$AB106+VLOOKUP($AC$2,一级属性!$E$41:$P$64,COLUMNS(一级属性!$E$41:M$64),0)*($AB106+0.25*IF($AB106&lt;10,1,ROUNDDOWN($AB106,-1)))+VLOOKUP($AC$2,宝石属性!$B$43:$M$66,COLUMNS(宝石属性!$B$43:J$66),0)*10*VLOOKUP(ROUNDDOWN($AB106,-1),宝石属性!$B$25:$N$41,2,0)*VLOOKUP(ROUNDDOWN($AB106,-1),宝石属性!$B$25:$N$41,3,0)+VLOOKUP($AC$2,职业被动!$B$6:$M$29,COLUMNS(职业被动!$B$6:J$29),0)*$AB106,0)</f>
        <v>767</v>
      </c>
      <c r="AJ106" s="9">
        <f>ROUND(属性投放!K$4+装备属性!K$4*IF($AB106&lt;10,1,ROUNDDOWN($AB106,-1))+SUM(属性投放!L$37:L$45)*$AB106+VLOOKUP($AC$2,一级属性!$E$41:$P$64,COLUMNS(一级属性!$E$41:N$64),0)*($AB106+0.25*IF($AB106&lt;10,1,ROUNDDOWN($AB106,-1)))+VLOOKUP($AC$2,宝石属性!$B$43:$M$66,COLUMNS(宝石属性!$B$43:K$66),0)*10*VLOOKUP(ROUNDDOWN($AB106,-1),宝石属性!$B$25:$N$41,2,0)*VLOOKUP(ROUNDDOWN($AB106,-1),宝石属性!$B$25:$N$41,3,0)+VLOOKUP($AC$2,职业被动!$B$6:$M$29,COLUMNS(职业被动!$B$6:K$29),0)*$AB106,0)</f>
        <v>372</v>
      </c>
      <c r="AK106" s="9">
        <f>ROUND(属性投放!L$4+装备属性!L$4*IF($AB106&lt;10,1,ROUNDDOWN($AB106,-1))+SUM(属性投放!M$37:M$45)*$AB106+VLOOKUP($AC$2,一级属性!$E$41:$P$64,COLUMNS(一级属性!$E$41:O$64),0)*($AB106+0.25*IF($AB106&lt;10,1,ROUNDDOWN($AB106,-1)))+VLOOKUP($AC$2,宝石属性!$B$43:$M$66,COLUMNS(宝石属性!$B$43:L$66),0)*10*VLOOKUP(ROUNDDOWN($AB106,-1),宝石属性!$B$25:$N$41,2,0)*VLOOKUP(ROUNDDOWN($AB106,-1),宝石属性!$B$25:$N$41,3,0)+VLOOKUP($AC$2,职业被动!$B$6:$M$29,COLUMNS(职业被动!$B$6:L$29),0)*$AB106,0)</f>
        <v>31</v>
      </c>
      <c r="AL106" s="9">
        <f>ROUND(属性投放!M$4+装备属性!M$4*IF($AB106&lt;10,1,ROUNDDOWN($AB106,-1))+SUM(属性投放!N$37:N$45)*$AB106+VLOOKUP($AC$2,一级属性!$E$41:$P$64,COLUMNS(一级属性!$E$41:P$64),0)*($AB106+0.25*IF($AB106&lt;10,1,ROUNDDOWN($AB106,-1)))+VLOOKUP($AC$2,宝石属性!$B$43:$M$66,COLUMNS(宝石属性!$B$43:M$66),0)*10*VLOOKUP(ROUNDDOWN($AB106,-1),宝石属性!$B$25:$N$41,2,0)*VLOOKUP(ROUNDDOWN($AB106,-1),宝石属性!$B$25:$N$41,3,0)+VLOOKUP($AC$2,职业被动!$B$6:$M$29,COLUMNS(职业被动!$B$6:M$29),0)*$AB106,0)</f>
        <v>1141</v>
      </c>
      <c r="AM106" s="48">
        <f>属性价值和能力评分!$F$9+ROUND(属性价值和能力评分!$F$38*10,0)*AB106+ROUND((SUM(装备属性!$W$9:$W$14)+属性价值和能力评分!$F$38*1.25+1.4+2.8)*IF(AB106&lt;10,1,ROUNDDOWN(AB106,-1)),0)+15*VLOOKUP(ROUNDDOWN(AB106,-1),宝石属性!$B$26:$D$41,2,0)*6*VLOOKUP(ROUNDDOWN(AB106,-1),宝石属性!$B$26:$D$41,3,0)+(属性价值和能力评分!$F$49*9+属性价值和能力评分!$F$50*2+属性价值和能力评分!$F$53*8/5)*AB106</f>
        <v>19375</v>
      </c>
      <c r="AO106" s="1">
        <v>103</v>
      </c>
      <c r="AP106" s="9">
        <f>ROUND(属性投放!D$4+装备属性!D$4*IF($AO106&lt;10,1,ROUNDDOWN($AO106,-1))+SUM(属性投放!E$37:E$45)*$AO106+VLOOKUP($AP$2,一级属性!$E$41:$P$64,COLUMNS(一级属性!$E$41:G$64),0)*($AO106+0.25*IF($AO106&lt;10,1,ROUNDDOWN($AO106,-1)))+VLOOKUP($AP$2,宝石属性!$B$43:$M$66,COLUMNS(宝石属性!$B$43:D$66),0)*10*VLOOKUP(ROUNDDOWN($AO106,-1),宝石属性!$B$25:$N$41,2,0)*VLOOKUP(ROUNDDOWN($AO106,-1),宝石属性!$B$25:$N$41,3,0)+VLOOKUP($AP$2,职业被动!$B$6:$M$29,COLUMNS(职业被动!$B$6:D$29),0)*$AO106,0)</f>
        <v>6754</v>
      </c>
      <c r="AQ106" s="9">
        <f>ROUND(属性投放!E$4+装备属性!E$4*IF($AO106&lt;10,1,ROUNDDOWN($AO106,-1))+SUM(属性投放!F$37:F$45)*$AO106+VLOOKUP($AP$2,一级属性!$E$41:$P$64,COLUMNS(一级属性!$E$41:H$64),0)*($AO106+0.25*IF($AO106&lt;10,1,ROUNDDOWN($AO106,-1)))+VLOOKUP($AP$2,宝石属性!$B$43:$M$66,COLUMNS(宝石属性!$B$43:E$66),0)*10*VLOOKUP(ROUNDDOWN($AO106,-1),宝石属性!$B$25:$N$41,2,0)*VLOOKUP(ROUNDDOWN($AO106,-1),宝石属性!$B$25:$N$41,3,0)+VLOOKUP($AP$2,职业被动!$B$6:$M$29,COLUMNS(职业被动!$B$6:E$29),0)*$AO106,0)</f>
        <v>4485</v>
      </c>
      <c r="AR106" s="9">
        <f>ROUND(属性投放!F$4+装备属性!F$4*IF($AO106&lt;10,1,ROUNDDOWN($AO106,-1))+SUM(属性投放!G$37:G$45)*$AO106+VLOOKUP($AP$2,一级属性!$E$41:$P$64,COLUMNS(一级属性!$E$41:I$64),0)*($AO106+0.25*IF($AO106&lt;10,1,ROUNDDOWN($AO106,-1)))+VLOOKUP($AP$2,宝石属性!$B$43:$M$66,COLUMNS(宝石属性!$B$43:F$66),0)*10*VLOOKUP(ROUNDDOWN($AO106,-1),宝石属性!$B$25:$N$41,2,0)*VLOOKUP(ROUNDDOWN($AO106,-1),宝石属性!$B$25:$N$41,3,0)+VLOOKUP($AP$2,职业被动!$B$6:$M$29,COLUMNS(职业被动!$B$6:F$29),0)*$AO106,0)</f>
        <v>1126</v>
      </c>
      <c r="AS106" s="9">
        <f>ROUND(属性投放!G$4+装备属性!G$4*IF($AO106&lt;10,1,ROUNDDOWN($AO106,-1))+SUM(属性投放!H$37:H$45)*$AO106+VLOOKUP($AP$2,一级属性!$E$41:$P$64,COLUMNS(一级属性!$E$41:J$64),0)*($AO106+0.25*IF($AO106&lt;10,1,ROUNDDOWN($AO106,-1)))+VLOOKUP($AP$2,宝石属性!$B$43:$M$66,COLUMNS(宝石属性!$B$43:G$66),0)*10*VLOOKUP(ROUNDDOWN($AO106,-1),宝石属性!$B$25:$N$41,2,0)*VLOOKUP(ROUNDDOWN($AO106,-1),宝石属性!$B$25:$N$41,3,0)+VLOOKUP($AP$2,职业被动!$B$6:$M$29,COLUMNS(职业被动!$B$6:G$29),0)*$AO106,0)</f>
        <v>1030</v>
      </c>
      <c r="AT106" s="9">
        <f>ROUND(属性投放!H$4+装备属性!H$4*IF($AO106&lt;10,1,ROUNDDOWN($AO106,-1))+SUM(属性投放!I$37:I$45)*$AO106+VLOOKUP($AP$2,一级属性!$E$41:$P$64,COLUMNS(一级属性!$E$41:K$64),0)*($AO106+0.25*IF($AO106&lt;10,1,ROUNDDOWN($AO106,-1)))+VLOOKUP($AP$2,宝石属性!$B$43:$M$66,COLUMNS(宝石属性!$B$43:H$66),0)*10*VLOOKUP(ROUNDDOWN($AO106,-1),宝石属性!$B$25:$N$41,2,0)*VLOOKUP(ROUNDDOWN($AO106,-1),宝石属性!$B$25:$N$41,3,0)+VLOOKUP($AP$2,职业被动!$B$6:$M$29,COLUMNS(职业被动!$B$6:H$29),0)*$AO106,0)</f>
        <v>1080</v>
      </c>
      <c r="AU106" s="9">
        <f>ROUND(属性投放!I$4+装备属性!I$4*IF($AO106&lt;10,1,ROUNDDOWN($AO106,-1))+SUM(属性投放!J$37:J$45)*$AO106+VLOOKUP($AP$2,一级属性!$E$41:$P$64,COLUMNS(一级属性!$E$41:L$64),0)*($AO106+0.25*IF($AO106&lt;10,1,ROUNDDOWN($AO106,-1)))+VLOOKUP($AP$2,宝石属性!$B$43:$M$66,COLUMNS(宝石属性!$B$43:I$66),0)*10*VLOOKUP(ROUNDDOWN($AO106,-1),宝石属性!$B$25:$N$41,2,0)*VLOOKUP(ROUNDDOWN($AO106,-1),宝石属性!$B$25:$N$41,3,0)+VLOOKUP($AP$2,职业被动!$B$6:$M$29,COLUMNS(职业被动!$B$6:I$29),0)*$AO106,0)</f>
        <v>1225</v>
      </c>
      <c r="AV106" s="9">
        <f>ROUND(属性投放!J$4+装备属性!J$4*IF($AO106&lt;10,1,ROUNDDOWN($AO106,-1))+SUM(属性投放!K$37:K$45)*$AO106+VLOOKUP($AP$2,一级属性!$E$41:$P$64,COLUMNS(一级属性!$E$41:M$64),0)*($AO106+0.25*IF($AO106&lt;10,1,ROUNDDOWN($AO106,-1)))+VLOOKUP($AP$2,宝石属性!$B$43:$M$66,COLUMNS(宝石属性!$B$43:J$66),0)*10*VLOOKUP(ROUNDDOWN($AO106,-1),宝石属性!$B$25:$N$41,2,0)*VLOOKUP(ROUNDDOWN($AO106,-1),宝石属性!$B$25:$N$41,3,0)+VLOOKUP($AP$2,职业被动!$B$6:$M$29,COLUMNS(职业被动!$B$6:J$29),0)*$AO106,0)</f>
        <v>857</v>
      </c>
      <c r="AW106" s="9">
        <f>ROUND(属性投放!K$4+装备属性!K$4*IF($AO106&lt;10,1,ROUNDDOWN($AO106,-1))+SUM(属性投放!L$37:L$45)*$AO106+VLOOKUP($AP$2,一级属性!$E$41:$P$64,COLUMNS(一级属性!$E$41:N$64),0)*($AO106+0.25*IF($AO106&lt;10,1,ROUNDDOWN($AO106,-1)))+VLOOKUP($AP$2,宝石属性!$B$43:$M$66,COLUMNS(宝石属性!$B$43:K$66),0)*10*VLOOKUP(ROUNDDOWN($AO106,-1),宝石属性!$B$25:$N$41,2,0)*VLOOKUP(ROUNDDOWN($AO106,-1),宝石属性!$B$25:$N$41,3,0)+VLOOKUP($AP$2,职业被动!$B$6:$M$29,COLUMNS(职业被动!$B$6:K$29),0)*$AO106,0)</f>
        <v>372</v>
      </c>
      <c r="AX106" s="9">
        <f>ROUND(属性投放!L$4+装备属性!L$4*IF($AO106&lt;10,1,ROUNDDOWN($AO106,-1))+SUM(属性投放!M$37:M$45)*$AO106+VLOOKUP($AP$2,一级属性!$E$41:$P$64,COLUMNS(一级属性!$E$41:O$64),0)*($AO106+0.25*IF($AO106&lt;10,1,ROUNDDOWN($AO106,-1)))+VLOOKUP($AP$2,宝石属性!$B$43:$M$66,COLUMNS(宝石属性!$B$43:L$66),0)*10*VLOOKUP(ROUNDDOWN($AO106,-1),宝石属性!$B$25:$N$41,2,0)*VLOOKUP(ROUNDDOWN($AO106,-1),宝石属性!$B$25:$N$41,3,0)+VLOOKUP($AP$2,职业被动!$B$6:$M$29,COLUMNS(职业被动!$B$6:L$29),0)*$AO106,0)</f>
        <v>1121</v>
      </c>
      <c r="AY106" s="9">
        <f>ROUND(属性投放!M$4+装备属性!M$4*IF($AO106&lt;10,1,ROUNDDOWN($AO106,-1))+SUM(属性投放!N$37:N$45)*$AO106+VLOOKUP($AP$2,一级属性!$E$41:$P$64,COLUMNS(一级属性!$E$41:P$64),0)*($AO106+0.25*IF($AO106&lt;10,1,ROUNDDOWN($AO106,-1)))+VLOOKUP($AP$2,宝石属性!$B$43:$M$66,COLUMNS(宝石属性!$B$43:M$66),0)*10*VLOOKUP(ROUNDDOWN($AO106,-1),宝石属性!$B$25:$N$41,2,0)*VLOOKUP(ROUNDDOWN($AO106,-1),宝石属性!$B$25:$N$41,3,0)+VLOOKUP($AP$2,职业被动!$B$6:$M$29,COLUMNS(职业被动!$B$6:M$29),0)*$AO106,0)</f>
        <v>1141</v>
      </c>
      <c r="AZ106" s="48">
        <f>属性价值和能力评分!$F$9+ROUND(属性价值和能力评分!$F$38*10,0)*AO106+ROUND((SUM(装备属性!$W$9:$W$14)+属性价值和能力评分!$F$38*1.25+1.4+2.8)*IF(AO106&lt;10,1,ROUNDDOWN(AO106,-1)),0)+15*VLOOKUP(ROUNDDOWN(AO106,-1),宝石属性!$B$26:$D$41,2,0)*6*VLOOKUP(ROUNDDOWN(AO106,-1),宝石属性!$B$26:$D$41,3,0)+(属性价值和能力评分!$F$49*9+属性价值和能力评分!$F$50*2+属性价值和能力评分!$F$53*8/5)*AO106</f>
        <v>19375</v>
      </c>
      <c r="BB106" s="1">
        <v>103</v>
      </c>
      <c r="BC106" s="9">
        <f>ROUND(属性投放!D$4+装备属性!D$4*IF($BB106&lt;10,1,ROUNDDOWN($BB106,-1))+SUM(属性投放!E$37:E$45)*$BB106+VLOOKUP($BC$2,一级属性!$E$41:$P$64,COLUMNS(一级属性!$E$41:G$64),0)*($BB106+0.25*IF($BB106&lt;10,1,ROUNDDOWN($BB106,-1)))+VLOOKUP($BC$2,宝石属性!$B$43:$M$66,COLUMNS(宝石属性!$B$43:D$66),0)*10*VLOOKUP(ROUNDDOWN($BB106,-1),宝石属性!$B$25:$N$41,2,0)*VLOOKUP(ROUNDDOWN($BB106,-1),宝石属性!$B$25:$N$41,3,0)+VLOOKUP($BC$2,职业被动!$B$6:$M$29,COLUMNS(职业被动!$B$6:D$29),0)*$BB106,0)</f>
        <v>6033</v>
      </c>
      <c r="BD106" s="9">
        <f>ROUND(属性投放!E$4+装备属性!E$4*IF($BB106&lt;10,1,ROUNDDOWN($BB106,-1))+SUM(属性投放!F$37:F$45)*$BB106+VLOOKUP($BC$2,一级属性!$E$41:$P$64,COLUMNS(一级属性!$E$41:H$64),0)*($BB106+0.25*IF($BB106&lt;10,1,ROUNDDOWN($BB106,-1)))+VLOOKUP($BC$2,宝石属性!$B$43:$M$66,COLUMNS(宝石属性!$B$43:E$66),0)*10*VLOOKUP(ROUNDDOWN($BB106,-1),宝石属性!$B$25:$N$41,2,0)*VLOOKUP(ROUNDDOWN($BB106,-1),宝石属性!$B$25:$N$41,3,0)+VLOOKUP($BC$2,职业被动!$B$6:$M$29,COLUMNS(职业被动!$B$6:E$29),0)*$BB106,0)</f>
        <v>5125</v>
      </c>
      <c r="BE106" s="9">
        <f>ROUND(属性投放!F$4+装备属性!F$4*IF($BB106&lt;10,1,ROUNDDOWN($BB106,-1))+SUM(属性投放!G$37:G$45)*$BB106+VLOOKUP($BC$2,一级属性!$E$41:$P$64,COLUMNS(一级属性!$E$41:I$64),0)*($BB106+0.25*IF($BB106&lt;10,1,ROUNDDOWN($BB106,-1)))+VLOOKUP($BC$2,宝石属性!$B$43:$M$66,COLUMNS(宝石属性!$B$43:F$66),0)*10*VLOOKUP(ROUNDDOWN($BB106,-1),宝石属性!$B$25:$N$41,2,0)*VLOOKUP(ROUNDDOWN($BB106,-1),宝石属性!$B$25:$N$41,3,0)+VLOOKUP($BC$2,职业被动!$B$6:$M$29,COLUMNS(职业被动!$B$6:F$29),0)*$BB106,0)</f>
        <v>1126</v>
      </c>
      <c r="BF106" s="9">
        <f>ROUND(属性投放!G$4+装备属性!G$4*IF($BB106&lt;10,1,ROUNDDOWN($BB106,-1))+SUM(属性投放!H$37:H$45)*$BB106+VLOOKUP($BC$2,一级属性!$E$41:$P$64,COLUMNS(一级属性!$E$41:J$64),0)*($BB106+0.25*IF($BB106&lt;10,1,ROUNDDOWN($BB106,-1)))+VLOOKUP($BC$2,宝石属性!$B$43:$M$66,COLUMNS(宝石属性!$B$43:G$66),0)*10*VLOOKUP(ROUNDDOWN($BB106,-1),宝石属性!$B$25:$N$41,2,0)*VLOOKUP(ROUNDDOWN($BB106,-1),宝石属性!$B$25:$N$41,3,0)+VLOOKUP($BC$2,职业被动!$B$6:$M$29,COLUMNS(职业被动!$B$6:G$29),0)*$BB106,0)</f>
        <v>1030</v>
      </c>
      <c r="BG106" s="9">
        <f>ROUND(属性投放!H$4+装备属性!H$4*IF($BB106&lt;10,1,ROUNDDOWN($BB106,-1))+SUM(属性投放!I$37:I$45)*$BB106+VLOOKUP($BC$2,一级属性!$E$41:$P$64,COLUMNS(一级属性!$E$41:K$64),0)*($BB106+0.25*IF($BB106&lt;10,1,ROUNDDOWN($BB106,-1)))+VLOOKUP($BC$2,宝石属性!$B$43:$M$66,COLUMNS(宝石属性!$B$43:H$66),0)*10*VLOOKUP(ROUNDDOWN($BB106,-1),宝石属性!$B$25:$N$41,2,0)*VLOOKUP(ROUNDDOWN($BB106,-1),宝石属性!$B$25:$N$41,3,0)+VLOOKUP($BC$2,职业被动!$B$6:$M$29,COLUMNS(职业被动!$B$6:H$29),0)*$BB106,0)</f>
        <v>1534</v>
      </c>
      <c r="BH106" s="9">
        <f>ROUND(属性投放!I$4+装备属性!I$4*IF($BB106&lt;10,1,ROUNDDOWN($BB106,-1))+SUM(属性投放!J$37:J$45)*$BB106+VLOOKUP($BC$2,一级属性!$E$41:$P$64,COLUMNS(一级属性!$E$41:L$64),0)*($BB106+0.25*IF($BB106&lt;10,1,ROUNDDOWN($BB106,-1)))+VLOOKUP($BC$2,宝石属性!$B$43:$M$66,COLUMNS(宝石属性!$B$43:I$66),0)*10*VLOOKUP(ROUNDDOWN($BB106,-1),宝石属性!$B$25:$N$41,2,0)*VLOOKUP(ROUNDDOWN($BB106,-1),宝石属性!$B$25:$N$41,3,0)+VLOOKUP($BC$2,职业被动!$B$6:$M$29,COLUMNS(职业被动!$B$6:I$29),0)*$BB106,0)</f>
        <v>1456</v>
      </c>
      <c r="BI106" s="9">
        <f>ROUND(属性投放!J$4+装备属性!J$4*IF($BB106&lt;10,1,ROUNDDOWN($BB106,-1))+SUM(属性投放!K$37:K$45)*$BB106+VLOOKUP($BC$2,一级属性!$E$41:$P$64,COLUMNS(一级属性!$E$41:M$64),0)*($BB106+0.25*IF($BB106&lt;10,1,ROUNDDOWN($BB106,-1)))+VLOOKUP($BC$2,宝石属性!$B$43:$M$66,COLUMNS(宝石属性!$B$43:J$66),0)*10*VLOOKUP(ROUNDDOWN($BB106,-1),宝石属性!$B$25:$N$41,2,0)*VLOOKUP(ROUNDDOWN($BB106,-1),宝石属性!$B$25:$N$41,3,0)+VLOOKUP($BC$2,职业被动!$B$6:$M$29,COLUMNS(职业被动!$B$6:J$29),0)*$BB106,0)</f>
        <v>665</v>
      </c>
      <c r="BJ106" s="9">
        <f>ROUND(属性投放!K$4+装备属性!K$4*IF($BB106&lt;10,1,ROUNDDOWN($BB106,-1))+SUM(属性投放!L$37:L$45)*$BB106+VLOOKUP($BC$2,一级属性!$E$41:$P$64,COLUMNS(一级属性!$E$41:N$64),0)*($BB106+0.25*IF($BB106&lt;10,1,ROUNDDOWN($BB106,-1)))+VLOOKUP($BC$2,宝石属性!$B$43:$M$66,COLUMNS(宝石属性!$B$43:K$66),0)*10*VLOOKUP(ROUNDDOWN($BB106,-1),宝石属性!$B$25:$N$41,2,0)*VLOOKUP(ROUNDDOWN($BB106,-1),宝石属性!$B$25:$N$41,3,0)+VLOOKUP($BC$2,职业被动!$B$6:$M$29,COLUMNS(职业被动!$B$6:K$29),0)*$BB106,0)</f>
        <v>372</v>
      </c>
      <c r="BK106" s="9">
        <f>ROUND(属性投放!L$4+装备属性!L$4*IF($BB106&lt;10,1,ROUNDDOWN($BB106,-1))+SUM(属性投放!M$37:M$45)*$BB106+VLOOKUP($BC$2,一级属性!$E$41:$P$64,COLUMNS(一级属性!$E$41:O$64),0)*($BB106+0.25*IF($BB106&lt;10,1,ROUNDDOWN($BB106,-1)))+VLOOKUP($BC$2,宝石属性!$B$43:$M$66,COLUMNS(宝石属性!$B$43:L$66),0)*10*VLOOKUP(ROUNDDOWN($BB106,-1),宝石属性!$B$25:$N$41,2,0)*VLOOKUP(ROUNDDOWN($BB106,-1),宝石属性!$B$25:$N$41,3,0)+VLOOKUP($BC$2,职业被动!$B$6:$M$29,COLUMNS(职业被动!$B$6:L$29),0)*$BB106,0)</f>
        <v>31</v>
      </c>
      <c r="BL106" s="9">
        <f>ROUND(属性投放!M$4+装备属性!M$4*IF($BB106&lt;10,1,ROUNDDOWN($BB106,-1))+SUM(属性投放!N$37:N$45)*$BB106+VLOOKUP($BC$2,一级属性!$E$41:$P$64,COLUMNS(一级属性!$E$41:P$64),0)*($BB106+0.25*IF($BB106&lt;10,1,ROUNDDOWN($BB106,-1)))+VLOOKUP($BC$2,宝石属性!$B$43:$M$66,COLUMNS(宝石属性!$B$43:M$66),0)*10*VLOOKUP(ROUNDDOWN($BB106,-1),宝石属性!$B$25:$N$41,2,0)*VLOOKUP(ROUNDDOWN($BB106,-1),宝石属性!$B$25:$N$41,3,0)+VLOOKUP($BC$2,职业被动!$B$6:$M$29,COLUMNS(职业被动!$B$6:M$29),0)*$BB106,0)</f>
        <v>1141</v>
      </c>
      <c r="BM106" s="48">
        <f>属性价值和能力评分!$F$9+ROUND(属性价值和能力评分!$F$38*10,0)*BB106+ROUND((SUM(装备属性!$W$9:$W$14)+属性价值和能力评分!$F$38*1.25+1.4+2.8)*IF(BB106&lt;10,1,ROUNDDOWN(BB106,-1)),0)+15*VLOOKUP(ROUNDDOWN(BB106,-1),宝石属性!$B$26:$D$41,2,0)*6*VLOOKUP(ROUNDDOWN(BB106,-1),宝石属性!$B$26:$D$41,3,0)+(属性价值和能力评分!$F$49*9+属性价值和能力评分!$F$50*2+属性价值和能力评分!$F$53*8/5)*BB106</f>
        <v>19375</v>
      </c>
      <c r="BO106" s="1">
        <v>103</v>
      </c>
      <c r="BP106" s="9">
        <f>ROUND(属性投放!D$4+装备属性!D$4*IF($BO106&lt;10,1,ROUNDDOWN($BO106,-1))+SUM(属性投放!E$37:E$45)*$BO106+VLOOKUP($BP$2,一级属性!$E$41:$P$64,COLUMNS(一级属性!$E$41:G$64),0)*($BO106+0.25*IF($BO106&lt;10,1,ROUNDDOWN($BO106,-1)))+VLOOKUP($BP$2,宝石属性!$B$43:$M$66,COLUMNS(宝石属性!$B$43:D$66),0)*10*VLOOKUP(ROUNDDOWN($BO106,-1),宝石属性!$B$25:$N$41,2,0)*VLOOKUP(ROUNDDOWN($BO106,-1),宝石属性!$B$25:$N$41,3,0)+VLOOKUP($BP$2,职业被动!$B$6:$M$29,COLUMNS(职业被动!$B$6:D$29),0)*$BO106,0)</f>
        <v>7475</v>
      </c>
      <c r="BQ106" s="9">
        <f>ROUND(属性投放!E$4+装备属性!E$4*IF($BO106&lt;10,1,ROUNDDOWN($BO106,-1))+SUM(属性投放!F$37:F$45)*$BO106+VLOOKUP($BP$2,一级属性!$E$41:$P$64,COLUMNS(一级属性!$E$41:H$64),0)*($BO106+0.25*IF($BO106&lt;10,1,ROUNDDOWN($BO106,-1)))+VLOOKUP($BP$2,宝石属性!$B$43:$M$66,COLUMNS(宝石属性!$B$43:E$66),0)*10*VLOOKUP(ROUNDDOWN($BO106,-1),宝石属性!$B$25:$N$41,2,0)*VLOOKUP(ROUNDDOWN($BO106,-1),宝石属性!$B$25:$N$41,3,0)+VLOOKUP($BP$2,职业被动!$B$6:$M$29,COLUMNS(职业被动!$B$6:E$29),0)*$BO106,0)</f>
        <v>4485</v>
      </c>
      <c r="BR106" s="9">
        <f>ROUND(属性投放!F$4+装备属性!F$4*IF($BO106&lt;10,1,ROUNDDOWN($BO106,-1))+SUM(属性投放!G$37:G$45)*$BO106+VLOOKUP($BP$2,一级属性!$E$41:$P$64,COLUMNS(一级属性!$E$41:I$64),0)*($BO106+0.25*IF($BO106&lt;10,1,ROUNDDOWN($BO106,-1)))+VLOOKUP($BP$2,宝石属性!$B$43:$M$66,COLUMNS(宝石属性!$B$43:F$66),0)*10*VLOOKUP(ROUNDDOWN($BO106,-1),宝石属性!$B$25:$N$41,2,0)*VLOOKUP(ROUNDDOWN($BO106,-1),宝石属性!$B$25:$N$41,3,0)+VLOOKUP($BP$2,职业被动!$B$6:$M$29,COLUMNS(职业被动!$B$6:F$29),0)*$BO106,0)</f>
        <v>1126</v>
      </c>
      <c r="BS106" s="9">
        <f>ROUND(属性投放!G$4+装备属性!G$4*IF($BO106&lt;10,1,ROUNDDOWN($BO106,-1))+SUM(属性投放!H$37:H$45)*$BO106+VLOOKUP($BP$2,一级属性!$E$41:$P$64,COLUMNS(一级属性!$E$41:J$64),0)*($BO106+0.25*IF($BO106&lt;10,1,ROUNDDOWN($BO106,-1)))+VLOOKUP($BP$2,宝石属性!$B$43:$M$66,COLUMNS(宝石属性!$B$43:G$66),0)*10*VLOOKUP(ROUNDDOWN($BO106,-1),宝石属性!$B$25:$N$41,2,0)*VLOOKUP(ROUNDDOWN($BO106,-1),宝石属性!$B$25:$N$41,3,0)+VLOOKUP($BP$2,职业被动!$B$6:$M$29,COLUMNS(职业被动!$B$6:G$29),0)*$BO106,0)</f>
        <v>1030</v>
      </c>
      <c r="BT106" s="9">
        <f>ROUND(属性投放!H$4+装备属性!H$4*IF($BO106&lt;10,1,ROUNDDOWN($BO106,-1))+SUM(属性投放!I$37:I$45)*$BO106+VLOOKUP($BP$2,一级属性!$E$41:$P$64,COLUMNS(一级属性!$E$41:K$64),0)*($BO106+0.25*IF($BO106&lt;10,1,ROUNDDOWN($BO106,-1)))+VLOOKUP($BP$2,宝石属性!$B$43:$M$66,COLUMNS(宝石属性!$B$43:H$66),0)*10*VLOOKUP(ROUNDDOWN($BO106,-1),宝石属性!$B$25:$N$41,2,0)*VLOOKUP(ROUNDDOWN($BO106,-1),宝石属性!$B$25:$N$41,3,0)+VLOOKUP($BP$2,职业被动!$B$6:$M$29,COLUMNS(职业被动!$B$6:H$29),0)*$BO106,0)</f>
        <v>1183</v>
      </c>
      <c r="BU106" s="9">
        <f>ROUND(属性投放!I$4+装备属性!I$4*IF($BO106&lt;10,1,ROUNDDOWN($BO106,-1))+SUM(属性投放!J$37:J$45)*$BO106+VLOOKUP($BP$2,一级属性!$E$41:$P$64,COLUMNS(一级属性!$E$41:L$64),0)*($BO106+0.25*IF($BO106&lt;10,1,ROUNDDOWN($BO106,-1)))+VLOOKUP($BP$2,宝石属性!$B$43:$M$66,COLUMNS(宝石属性!$B$43:I$66),0)*10*VLOOKUP(ROUNDDOWN($BO106,-1),宝石属性!$B$25:$N$41,2,0)*VLOOKUP(ROUNDDOWN($BO106,-1),宝石属性!$B$25:$N$41,3,0)+VLOOKUP($BP$2,职业被动!$B$6:$M$29,COLUMNS(职业被动!$B$6:I$29),0)*$BO106,0)</f>
        <v>1225</v>
      </c>
      <c r="BV106" s="9">
        <f>ROUND(属性投放!J$4+装备属性!J$4*IF($BO106&lt;10,1,ROUNDDOWN($BO106,-1))+SUM(属性投放!K$37:K$45)*$BO106+VLOOKUP($BP$2,一级属性!$E$41:$P$64,COLUMNS(一级属性!$E$41:M$64),0)*($BO106+0.25*IF($BO106&lt;10,1,ROUNDDOWN($BO106,-1)))+VLOOKUP($BP$2,宝石属性!$B$43:$M$66,COLUMNS(宝石属性!$B$43:J$66),0)*10*VLOOKUP(ROUNDDOWN($BO106,-1),宝石属性!$B$25:$N$41,2,0)*VLOOKUP(ROUNDDOWN($BO106,-1),宝石属性!$B$25:$N$41,3,0)+VLOOKUP($BP$2,职业被动!$B$6:$M$29,COLUMNS(职业被动!$B$6:J$29),0)*$BO106,0)</f>
        <v>857</v>
      </c>
      <c r="BW106" s="9">
        <f>ROUND(属性投放!K$4+装备属性!K$4*IF($BO106&lt;10,1,ROUNDDOWN($BO106,-1))+SUM(属性投放!L$37:L$45)*$BO106+VLOOKUP($BP$2,一级属性!$E$41:$P$64,COLUMNS(一级属性!$E$41:N$64),0)*($BO106+0.25*IF($BO106&lt;10,1,ROUNDDOWN($BO106,-1)))+VLOOKUP($BP$2,宝石属性!$B$43:$M$66,COLUMNS(宝石属性!$B$43:K$66),0)*10*VLOOKUP(ROUNDDOWN($BO106,-1),宝石属性!$B$25:$N$41,2,0)*VLOOKUP(ROUNDDOWN($BO106,-1),宝石属性!$B$25:$N$41,3,0)+VLOOKUP($BP$2,职业被动!$B$6:$M$29,COLUMNS(职业被动!$B$6:K$29),0)*$BO106,0)</f>
        <v>532</v>
      </c>
      <c r="BX106" s="9">
        <f>ROUND(属性投放!L$4+装备属性!L$4*IF($BO106&lt;10,1,ROUNDDOWN($BO106,-1))+SUM(属性投放!M$37:M$45)*$BO106+VLOOKUP($BP$2,一级属性!$E$41:$P$64,COLUMNS(一级属性!$E$41:O$64),0)*($BO106+0.25*IF($BO106&lt;10,1,ROUNDDOWN($BO106,-1)))+VLOOKUP($BP$2,宝石属性!$B$43:$M$66,COLUMNS(宝石属性!$B$43:L$66),0)*10*VLOOKUP(ROUNDDOWN($BO106,-1),宝石属性!$B$25:$N$41,2,0)*VLOOKUP(ROUNDDOWN($BO106,-1),宝石属性!$B$25:$N$41,3,0)+VLOOKUP($BP$2,职业被动!$B$6:$M$29,COLUMNS(职业被动!$B$6:L$29),0)*$BO106,0)</f>
        <v>31</v>
      </c>
      <c r="BY106" s="9">
        <f>ROUND(属性投放!M$4+装备属性!M$4*IF($BO106&lt;10,1,ROUNDDOWN($BO106,-1))+SUM(属性投放!N$37:N$45)*$BO106+VLOOKUP($BP$2,一级属性!$E$41:$P$64,COLUMNS(一级属性!$E$41:P$64),0)*($BO106+0.25*IF($BO106&lt;10,1,ROUNDDOWN($BO106,-1)))+VLOOKUP($BP$2,宝石属性!$B$43:$M$66,COLUMNS(宝石属性!$B$43:M$66),0)*10*VLOOKUP(ROUNDDOWN($BO106,-1),宝石属性!$B$25:$N$41,2,0)*VLOOKUP(ROUNDDOWN($BO106,-1),宝石属性!$B$25:$N$41,3,0)+VLOOKUP($BP$2,职业被动!$B$6:$M$29,COLUMNS(职业被动!$B$6:M$29),0)*$BO106,0)</f>
        <v>1141</v>
      </c>
      <c r="BZ106" s="48">
        <f>属性价值和能力评分!$F$9+ROUND(属性价值和能力评分!$F$38*10,0)*BO106+ROUND((SUM(装备属性!$W$9:$W$14)+属性价值和能力评分!$F$38*1.25+1.4+2.8)*IF(BO106&lt;10,1,ROUNDDOWN(BO106,-1)),0)+15*VLOOKUP(ROUNDDOWN(BO106,-1),宝石属性!$B$26:$D$41,2,0)*6*VLOOKUP(ROUNDDOWN(BO106,-1),宝石属性!$B$26:$D$41,3,0)+(属性价值和能力评分!$F$49*9+属性价值和能力评分!$F$50*2+属性价值和能力评分!$F$53*8/5)*BO106</f>
        <v>19375</v>
      </c>
      <c r="CB106" s="1">
        <v>103</v>
      </c>
      <c r="CC106" s="9">
        <f>ROUND(属性投放!D$4+装备属性!D$4*IF($CB106&lt;10,1,ROUNDDOWN($CB106,-1))+SUM(属性投放!E$37:E$45)*$CB106+VLOOKUP($CC$2,一级属性!$E$41:$P$64,COLUMNS(一级属性!$E$41:G$64),0)*($CB106+0.25*IF($CB106&lt;10,1,ROUNDDOWN($CB106,-1)))+VLOOKUP($CC$2,宝石属性!$B$43:$M$66,COLUMNS(宝石属性!$B$43:D$66),0)*10*VLOOKUP(ROUNDDOWN($CB106,-1),宝石属性!$B$25:$N$41,2,0)*VLOOKUP(ROUNDDOWN($CB106,-1),宝石属性!$B$25:$N$41,3,0)+VLOOKUP($CC$2,职业被动!$B$6:$M$29,COLUMNS(职业被动!$B$6:D$29),0)*$CB106,0)</f>
        <v>5009</v>
      </c>
      <c r="CD106" s="9">
        <f>ROUND(属性投放!E$4+装备属性!E$4*IF($CB106&lt;10,1,ROUNDDOWN($CB106,-1))+SUM(属性投放!F$37:F$45)*$CB106+VLOOKUP($CC$2,一级属性!$E$41:$P$64,COLUMNS(一级属性!$E$41:H$64),0)*($CB106+0.25*IF($CB106&lt;10,1,ROUNDDOWN($CB106,-1)))+VLOOKUP($CC$2,宝石属性!$B$43:$M$66,COLUMNS(宝石属性!$B$43:E$66),0)*10*VLOOKUP(ROUNDDOWN($CB106,-1),宝石属性!$B$25:$N$41,2,0)*VLOOKUP(ROUNDDOWN($CB106,-1),宝石属性!$B$25:$N$41,3,0)+VLOOKUP($CC$2,职业被动!$B$6:$M$29,COLUMNS(职业被动!$B$6:E$29),0)*$CB106,0)</f>
        <v>2565</v>
      </c>
      <c r="CE106" s="9">
        <f>ROUND(属性投放!F$4+装备属性!F$4*IF($CB106&lt;10,1,ROUNDDOWN($CB106,-1))+SUM(属性投放!G$37:G$45)*$CB106+VLOOKUP($CC$2,一级属性!$E$41:$P$64,COLUMNS(一级属性!$E$41:I$64),0)*($CB106+0.25*IF($CB106&lt;10,1,ROUNDDOWN($CB106,-1)))+VLOOKUP($CC$2,宝石属性!$B$43:$M$66,COLUMNS(宝石属性!$B$43:F$66),0)*10*VLOOKUP(ROUNDDOWN($CB106,-1),宝石属性!$B$25:$N$41,2,0)*VLOOKUP(ROUNDDOWN($CB106,-1),宝石属性!$B$25:$N$41,3,0)+VLOOKUP($CC$2,职业被动!$B$6:$M$29,COLUMNS(职业被动!$B$6:F$29),0)*$CB106,0)</f>
        <v>2344</v>
      </c>
      <c r="CF106" s="9">
        <f>ROUND(属性投放!G$4+装备属性!G$4*IF($CB106&lt;10,1,ROUNDDOWN($CB106,-1))+SUM(属性投放!H$37:H$45)*$CB106+VLOOKUP($CC$2,一级属性!$E$41:$P$64,COLUMNS(一级属性!$E$41:J$64),0)*($CB106+0.25*IF($CB106&lt;10,1,ROUNDDOWN($CB106,-1)))+VLOOKUP($CC$2,宝石属性!$B$43:$M$66,COLUMNS(宝石属性!$B$43:G$66),0)*10*VLOOKUP(ROUNDDOWN($CB106,-1),宝石属性!$B$25:$N$41,2,0)*VLOOKUP(ROUNDDOWN($CB106,-1),宝石属性!$B$25:$N$41,3,0)+VLOOKUP($CC$2,职业被动!$B$6:$M$29,COLUMNS(职业被动!$B$6:G$29),0)*$CB106,0)</f>
        <v>1133</v>
      </c>
      <c r="CG106" s="9">
        <f>ROUND(属性投放!H$4+装备属性!H$4*IF($CB106&lt;10,1,ROUNDDOWN($CB106,-1))+SUM(属性投放!I$37:I$45)*$CB106+VLOOKUP($CC$2,一级属性!$E$41:$P$64,COLUMNS(一级属性!$E$41:K$64),0)*($CB106+0.25*IF($CB106&lt;10,1,ROUNDDOWN($CB106,-1)))+VLOOKUP($CC$2,宝石属性!$B$43:$M$66,COLUMNS(宝石属性!$B$43:H$66),0)*10*VLOOKUP(ROUNDDOWN($CB106,-1),宝石属性!$B$25:$N$41,2,0)*VLOOKUP(ROUNDDOWN($CB106,-1),宝石属性!$B$25:$N$41,3,0)+VLOOKUP($CC$2,职业被动!$B$6:$M$29,COLUMNS(职业被动!$B$6:H$29),0)*$CB106,0)</f>
        <v>696</v>
      </c>
      <c r="CH106" s="9">
        <f>ROUND(属性投放!I$4+装备属性!I$4*IF($CB106&lt;10,1,ROUNDDOWN($CB106,-1))+SUM(属性投放!J$37:J$45)*$CB106+VLOOKUP($CC$2,一级属性!$E$41:$P$64,COLUMNS(一级属性!$E$41:L$64),0)*($CB106+0.25*IF($CB106&lt;10,1,ROUNDDOWN($CB106,-1)))+VLOOKUP($CC$2,宝石属性!$B$43:$M$66,COLUMNS(宝石属性!$B$43:I$66),0)*10*VLOOKUP(ROUNDDOWN($CB106,-1),宝石属性!$B$25:$N$41,2,0)*VLOOKUP(ROUNDDOWN($CB106,-1),宝石属性!$B$25:$N$41,3,0)+VLOOKUP($CC$2,职业被动!$B$6:$M$29,COLUMNS(职业被动!$B$6:I$29),0)*$CB106,0)</f>
        <v>1174</v>
      </c>
      <c r="CI106" s="9">
        <f>ROUND(属性投放!J$4+装备属性!J$4*IF($CB106&lt;10,1,ROUNDDOWN($CB106,-1))+SUM(属性投放!K$37:K$45)*$CB106+VLOOKUP($CC$2,一级属性!$E$41:$P$64,COLUMNS(一级属性!$E$41:M$64),0)*($CB106+0.25*IF($CB106&lt;10,1,ROUNDDOWN($CB106,-1)))+VLOOKUP($CC$2,宝石属性!$B$43:$M$66,COLUMNS(宝石属性!$B$43:J$66),0)*10*VLOOKUP(ROUNDDOWN($CB106,-1),宝石属性!$B$25:$N$41,2,0)*VLOOKUP(ROUNDDOWN($CB106,-1),宝石属性!$B$25:$N$41,3,0)+VLOOKUP($CC$2,职业被动!$B$6:$M$29,COLUMNS(职业被动!$B$6:J$29),0)*$CB106,0)</f>
        <v>767</v>
      </c>
      <c r="CJ106" s="9">
        <f>ROUND(属性投放!K$4+装备属性!K$4*IF($CB106&lt;10,1,ROUNDDOWN($CB106,-1))+SUM(属性投放!L$37:L$45)*$CB106+VLOOKUP($CC$2,一级属性!$E$41:$P$64,COLUMNS(一级属性!$E$41:N$64),0)*($CB106+0.25*IF($CB106&lt;10,1,ROUNDDOWN($CB106,-1)))+VLOOKUP($CC$2,宝石属性!$B$43:$M$66,COLUMNS(宝石属性!$B$43:K$66),0)*10*VLOOKUP(ROUNDDOWN($CB106,-1),宝石属性!$B$25:$N$41,2,0)*VLOOKUP(ROUNDDOWN($CB106,-1),宝石属性!$B$25:$N$41,3,0)+VLOOKUP($CC$2,职业被动!$B$6:$M$29,COLUMNS(职业被动!$B$6:K$29),0)*$CB106,0)</f>
        <v>372</v>
      </c>
      <c r="CK106" s="9">
        <f>ROUND(属性投放!L$4+装备属性!L$4*IF($CB106&lt;10,1,ROUNDDOWN($CB106,-1))+SUM(属性投放!M$37:M$45)*$CB106+VLOOKUP($CC$2,一级属性!$E$41:$P$64,COLUMNS(一级属性!$E$41:O$64),0)*($CB106+0.25*IF($CB106&lt;10,1,ROUNDDOWN($CB106,-1)))+VLOOKUP($CC$2,宝石属性!$B$43:$M$66,COLUMNS(宝石属性!$B$43:L$66),0)*10*VLOOKUP(ROUNDDOWN($CB106,-1),宝石属性!$B$25:$N$41,2,0)*VLOOKUP(ROUNDDOWN($CB106,-1),宝石属性!$B$25:$N$41,3,0)+VLOOKUP($CC$2,职业被动!$B$6:$M$29,COLUMNS(职业被动!$B$6:L$29),0)*$CB106,0)</f>
        <v>31</v>
      </c>
      <c r="CL106" s="9">
        <f>ROUND(属性投放!M$4+装备属性!M$4*IF($CB106&lt;10,1,ROUNDDOWN($CB106,-1))+SUM(属性投放!N$37:N$45)*$CB106+VLOOKUP($CC$2,一级属性!$E$41:$P$64,COLUMNS(一级属性!$E$41:P$64),0)*($CB106+0.25*IF($CB106&lt;10,1,ROUNDDOWN($CB106,-1)))+VLOOKUP($CC$2,宝石属性!$B$43:$M$66,COLUMNS(宝石属性!$B$43:M$66),0)*10*VLOOKUP(ROUNDDOWN($CB106,-1),宝石属性!$B$25:$N$41,2,0)*VLOOKUP(ROUNDDOWN($CB106,-1),宝石属性!$B$25:$N$41,3,0)+VLOOKUP($CC$2,职业被动!$B$6:$M$29,COLUMNS(职业被动!$B$6:M$29),0)*$CB106,0)</f>
        <v>1061</v>
      </c>
      <c r="CM106" s="48">
        <f>属性价值和能力评分!$F$9+ROUND(属性价值和能力评分!$F$38*10,0)*CB106+ROUND((SUM(装备属性!$W$9:$W$14)+属性价值和能力评分!$F$38*1.25+1.4+2.8)*IF(CB106&lt;10,1,ROUNDDOWN(CB106,-1)),0)+15*VLOOKUP(ROUNDDOWN(CB106,-1),宝石属性!$B$26:$D$41,2,0)*6*VLOOKUP(ROUNDDOWN(CB106,-1),宝石属性!$B$26:$D$41,3,0)+(属性价值和能力评分!$F$49*9+属性价值和能力评分!$F$50*2+属性价值和能力评分!$F$53*8/5)*CB106</f>
        <v>19375</v>
      </c>
      <c r="CO106" s="1">
        <v>103</v>
      </c>
      <c r="CP106" s="9">
        <f>ROUND(属性投放!D$4+装备属性!D$4*IF($CO106&lt;10,1,ROUNDDOWN($CO106,-1))+SUM(属性投放!E$37:E$45)*$CO106+VLOOKUP($CP$2,一级属性!$E$41:$P$64,COLUMNS(一级属性!$E$41:G$64),0)*($CO106+0.25*IF($CO106&lt;10,1,ROUNDDOWN($CO106,-1)))+VLOOKUP($CP$2,宝石属性!$B$43:$M$66,COLUMNS(宝石属性!$B$43:D$66),0)*10*VLOOKUP(ROUNDDOWN($CO106,-1),宝石属性!$B$25:$N$41,2,0)*VLOOKUP(ROUNDDOWN($CO106,-1),宝石属性!$B$25:$N$41,3,0)+VLOOKUP($CP$2,职业被动!$B$6:$M$29,COLUMNS(职业被动!$B$6:D$29),0)*$CO106,0)</f>
        <v>5009</v>
      </c>
      <c r="CQ106" s="9">
        <f>ROUND(属性投放!E$4+装备属性!E$4*IF($CO106&lt;10,1,ROUNDDOWN($CO106,-1))+SUM(属性投放!F$37:F$45)*$CO106+VLOOKUP($CP$2,一级属性!$E$41:$P$64,COLUMNS(一级属性!$E$41:H$64),0)*($CO106+0.25*IF($CO106&lt;10,1,ROUNDDOWN($CO106,-1)))+VLOOKUP($CP$2,宝石属性!$B$43:$M$66,COLUMNS(宝石属性!$B$43:E$66),0)*10*VLOOKUP(ROUNDDOWN($CO106,-1),宝石属性!$B$25:$N$41,2,0)*VLOOKUP(ROUNDDOWN($CO106,-1),宝石属性!$B$25:$N$41,3,0)+VLOOKUP($CP$2,职业被动!$B$6:$M$29,COLUMNS(职业被动!$B$6:E$29),0)*$CO106,0)</f>
        <v>5765</v>
      </c>
      <c r="CR106" s="9">
        <f>ROUND(属性投放!F$4+装备属性!F$4*IF($CO106&lt;10,1,ROUNDDOWN($CO106,-1))+SUM(属性投放!G$37:G$45)*$CO106+VLOOKUP($CP$2,一级属性!$E$41:$P$64,COLUMNS(一级属性!$E$41:I$64),0)*($CO106+0.25*IF($CO106&lt;10,1,ROUNDDOWN($CO106,-1)))+VLOOKUP($CP$2,宝石属性!$B$43:$M$66,COLUMNS(宝石属性!$B$43:F$66),0)*10*VLOOKUP(ROUNDDOWN($CO106,-1),宝石属性!$B$25:$N$41,2,0)*VLOOKUP(ROUNDDOWN($CO106,-1),宝石属性!$B$25:$N$41,3,0)+VLOOKUP($CP$2,职业被动!$B$6:$M$29,COLUMNS(职业被动!$B$6:F$29),0)*$CO106,0)</f>
        <v>1126</v>
      </c>
      <c r="CS106" s="9">
        <f>ROUND(属性投放!G$4+装备属性!G$4*IF($CO106&lt;10,1,ROUNDDOWN($CO106,-1))+SUM(属性投放!H$37:H$45)*$CO106+VLOOKUP($CP$2,一级属性!$E$41:$P$64,COLUMNS(一级属性!$E$41:J$64),0)*($CO106+0.25*IF($CO106&lt;10,1,ROUNDDOWN($CO106,-1)))+VLOOKUP($CP$2,宝石属性!$B$43:$M$66,COLUMNS(宝石属性!$B$43:G$66),0)*10*VLOOKUP(ROUNDDOWN($CO106,-1),宝石属性!$B$25:$N$41,2,0)*VLOOKUP(ROUNDDOWN($CO106,-1),宝石属性!$B$25:$N$41,3,0)+VLOOKUP($CP$2,职业被动!$B$6:$M$29,COLUMNS(职业被动!$B$6:G$29),0)*$CO106,0)</f>
        <v>1030</v>
      </c>
      <c r="CT106" s="9">
        <f>ROUND(属性投放!H$4+装备属性!H$4*IF($CO106&lt;10,1,ROUNDDOWN($CO106,-1))+SUM(属性投放!I$37:I$45)*$CO106+VLOOKUP($CP$2,一级属性!$E$41:$P$64,COLUMNS(一级属性!$E$41:K$64),0)*($CO106+0.25*IF($CO106&lt;10,1,ROUNDDOWN($CO106,-1)))+VLOOKUP($CP$2,宝石属性!$B$43:$M$66,COLUMNS(宝石属性!$B$43:H$66),0)*10*VLOOKUP(ROUNDDOWN($CO106,-1),宝石属性!$B$25:$N$41,2,0)*VLOOKUP(ROUNDDOWN($CO106,-1),宝石属性!$B$25:$N$41,3,0)+VLOOKUP($CP$2,职业被动!$B$6:$M$29,COLUMNS(职业被动!$B$6:H$29),0)*$CO106,0)</f>
        <v>1782</v>
      </c>
      <c r="CU106" s="9">
        <f>ROUND(属性投放!I$4+装备属性!I$4*IF($CO106&lt;10,1,ROUNDDOWN($CO106,-1))+SUM(属性投放!J$37:J$45)*$CO106+VLOOKUP($CP$2,一级属性!$E$41:$P$64,COLUMNS(一级属性!$E$41:L$64),0)*($CO106+0.25*IF($CO106&lt;10,1,ROUNDDOWN($CO106,-1)))+VLOOKUP($CP$2,宝石属性!$B$43:$M$66,COLUMNS(宝石属性!$B$43:I$66),0)*10*VLOOKUP(ROUNDDOWN($CO106,-1),宝石属性!$B$25:$N$41,2,0)*VLOOKUP(ROUNDDOWN($CO106,-1),宝石属性!$B$25:$N$41,3,0)+VLOOKUP($CP$2,职业被动!$B$6:$M$29,COLUMNS(职业被动!$B$6:I$29),0)*$CO106,0)</f>
        <v>1533</v>
      </c>
      <c r="CV106" s="9">
        <f>ROUND(属性投放!J$4+装备属性!J$4*IF($CO106&lt;10,1,ROUNDDOWN($CO106,-1))+SUM(属性投放!K$37:K$45)*$CO106+VLOOKUP($CP$2,一级属性!$E$41:$P$64,COLUMNS(一级属性!$E$41:M$64),0)*($CO106+0.25*IF($CO106&lt;10,1,ROUNDDOWN($CO106,-1)))+VLOOKUP($CP$2,宝石属性!$B$43:$M$66,COLUMNS(宝石属性!$B$43:J$66),0)*10*VLOOKUP(ROUNDDOWN($CO106,-1),宝石属性!$B$25:$N$41,2,0)*VLOOKUP(ROUNDDOWN($CO106,-1),宝石属性!$B$25:$N$41,3,0)+VLOOKUP($CP$2,职业被动!$B$6:$M$29,COLUMNS(职业被动!$B$6:J$29),0)*$CO106,0)</f>
        <v>639</v>
      </c>
      <c r="CW106" s="9">
        <f>ROUND(属性投放!K$4+装备属性!K$4*IF($CO106&lt;10,1,ROUNDDOWN($CO106,-1))+SUM(属性投放!L$37:L$45)*$CO106+VLOOKUP($CP$2,一级属性!$E$41:$P$64,COLUMNS(一级属性!$E$41:N$64),0)*($CO106+0.25*IF($CO106&lt;10,1,ROUNDDOWN($CO106,-1)))+VLOOKUP($CP$2,宝石属性!$B$43:$M$66,COLUMNS(宝石属性!$B$43:K$66),0)*10*VLOOKUP(ROUNDDOWN($CO106,-1),宝石属性!$B$25:$N$41,2,0)*VLOOKUP(ROUNDDOWN($CO106,-1),宝石属性!$B$25:$N$41,3,0)+VLOOKUP($CP$2,职业被动!$B$6:$M$29,COLUMNS(职业被动!$B$6:K$29),0)*$CO106,0)</f>
        <v>372</v>
      </c>
      <c r="CX106" s="9">
        <f>ROUND(属性投放!L$4+装备属性!L$4*IF($CO106&lt;10,1,ROUNDDOWN($CO106,-1))+SUM(属性投放!M$37:M$45)*$CO106+VLOOKUP($CP$2,一级属性!$E$41:$P$64,COLUMNS(一级属性!$E$41:O$64),0)*($CO106+0.25*IF($CO106&lt;10,1,ROUNDDOWN($CO106,-1)))+VLOOKUP($CP$2,宝石属性!$B$43:$M$66,COLUMNS(宝石属性!$B$43:L$66),0)*10*VLOOKUP(ROUNDDOWN($CO106,-1),宝石属性!$B$25:$N$41,2,0)*VLOOKUP(ROUNDDOWN($CO106,-1),宝石属性!$B$25:$N$41,3,0)+VLOOKUP($CP$2,职业被动!$B$6:$M$29,COLUMNS(职业被动!$B$6:L$29),0)*$CO106,0)</f>
        <v>31</v>
      </c>
      <c r="CY106" s="9">
        <f>ROUND(属性投放!M$4+装备属性!M$4*IF($CO106&lt;10,1,ROUNDDOWN($CO106,-1))+SUM(属性投放!N$37:N$45)*$CO106+VLOOKUP($CP$2,一级属性!$E$41:$P$64,COLUMNS(一级属性!$E$41:P$64),0)*($CO106+0.25*IF($CO106&lt;10,1,ROUNDDOWN($CO106,-1)))+VLOOKUP($CP$2,宝石属性!$B$43:$M$66,COLUMNS(宝石属性!$B$43:M$66),0)*10*VLOOKUP(ROUNDDOWN($CO106,-1),宝石属性!$B$25:$N$41,2,0)*VLOOKUP(ROUNDDOWN($CO106,-1),宝石属性!$B$25:$N$41,3,0)+VLOOKUP($CP$2,职业被动!$B$6:$M$29,COLUMNS(职业被动!$B$6:M$29),0)*$CO106,0)</f>
        <v>1061</v>
      </c>
      <c r="CZ106" s="48">
        <f>属性价值和能力评分!$F$9+ROUND(属性价值和能力评分!$F$38*10,0)*CO106+ROUND((SUM(装备属性!$W$9:$W$14)+属性价值和能力评分!$F$38*1.25+1.4+2.8)*IF(CO106&lt;10,1,ROUNDDOWN(CO106,-1)),0)+15*VLOOKUP(ROUNDDOWN(CO106,-1),宝石属性!$B$26:$D$41,2,0)*6*VLOOKUP(ROUNDDOWN(CO106,-1),宝石属性!$B$26:$D$41,3,0)+(属性价值和能力评分!$F$49*9+属性价值和能力评分!$F$50*2+属性价值和能力评分!$F$53*8/5)*CO106</f>
        <v>19375</v>
      </c>
      <c r="DB106" s="1">
        <v>103</v>
      </c>
      <c r="DC106" s="9">
        <f>ROUND(属性投放!D$4+装备属性!D$4*IF($DB106&lt;10,1,ROUNDDOWN($DB106,-1))+SUM(属性投放!E$37:E$45)*$DB106+VLOOKUP($DC$2,一级属性!$E$41:$P$64,COLUMNS(一级属性!$E$41:G$64),0)*($DB106+0.25*IF($DB106&lt;10,1,ROUNDDOWN($DB106,-1)))+VLOOKUP($DC$2,宝石属性!$B$43:$M$66,COLUMNS(宝石属性!$B$43:D$66),0)*10*VLOOKUP(ROUNDDOWN($DB106,-1),宝石属性!$B$25:$N$41,2,0)*VLOOKUP(ROUNDDOWN($DB106,-1),宝石属性!$B$25:$N$41,3,0)+VLOOKUP($DC$2,职业被动!$B$6:$M$29,COLUMNS(职业被动!$B$6:D$29),0)*$DB106,0)</f>
        <v>5730</v>
      </c>
      <c r="DD106" s="9">
        <f>ROUND(属性投放!E$4+装备属性!E$4*IF($DB106&lt;10,1,ROUNDDOWN($DB106,-1))+SUM(属性投放!F$37:F$45)*$DB106+VLOOKUP($DC$2,一级属性!$E$41:$P$64,COLUMNS(一级属性!$E$41:H$64),0)*($DB106+0.25*IF($DB106&lt;10,1,ROUNDDOWN($DB106,-1)))+VLOOKUP($DC$2,宝石属性!$B$43:$M$66,COLUMNS(宝石属性!$B$43:E$66),0)*10*VLOOKUP(ROUNDDOWN($DB106,-1),宝石属性!$B$25:$N$41,2,0)*VLOOKUP(ROUNDDOWN($DB106,-1),宝石属性!$B$25:$N$41,3,0)+VLOOKUP($DC$2,职业被动!$B$6:$M$29,COLUMNS(职业被动!$B$6:E$29),0)*$DB106,0)</f>
        <v>2565</v>
      </c>
      <c r="DE106" s="9">
        <f>ROUND(属性投放!F$4+装备属性!F$4*IF($DB106&lt;10,1,ROUNDDOWN($DB106,-1))+SUM(属性投放!G$37:G$45)*$DB106+VLOOKUP($DC$2,一级属性!$E$41:$P$64,COLUMNS(一级属性!$E$41:I$64),0)*($DB106+0.25*IF($DB106&lt;10,1,ROUNDDOWN($DB106,-1)))+VLOOKUP($DC$2,宝石属性!$B$43:$M$66,COLUMNS(宝石属性!$B$43:F$66),0)*10*VLOOKUP(ROUNDDOWN($DB106,-1),宝石属性!$B$25:$N$41,2,0)*VLOOKUP(ROUNDDOWN($DB106,-1),宝石属性!$B$25:$N$41,3,0)+VLOOKUP($DC$2,职业被动!$B$6:$M$29,COLUMNS(职业被动!$B$6:F$29),0)*$DB106,0)</f>
        <v>1126</v>
      </c>
      <c r="DF106" s="9">
        <f>ROUND(属性投放!G$4+装备属性!G$4*IF($DB106&lt;10,1,ROUNDDOWN($DB106,-1))+SUM(属性投放!H$37:H$45)*$DB106+VLOOKUP($DC$2,一级属性!$E$41:$P$64,COLUMNS(一级属性!$E$41:J$64),0)*($DB106+0.25*IF($DB106&lt;10,1,ROUNDDOWN($DB106,-1)))+VLOOKUP($DC$2,宝石属性!$B$43:$M$66,COLUMNS(宝石属性!$B$43:G$66),0)*10*VLOOKUP(ROUNDDOWN($DB106,-1),宝石属性!$B$25:$N$41,2,0)*VLOOKUP(ROUNDDOWN($DB106,-1),宝石属性!$B$25:$N$41,3,0)+VLOOKUP($DC$2,职业被动!$B$6:$M$29,COLUMNS(职业被动!$B$6:G$29),0)*$DB106,0)</f>
        <v>2884</v>
      </c>
      <c r="DG106" s="9">
        <f>ROUND(属性投放!H$4+装备属性!H$4*IF($DB106&lt;10,1,ROUNDDOWN($DB106,-1))+SUM(属性投放!I$37:I$45)*$DB106+VLOOKUP($DC$2,一级属性!$E$41:$P$64,COLUMNS(一级属性!$E$41:K$64),0)*($DB106+0.25*IF($DB106&lt;10,1,ROUNDDOWN($DB106,-1)))+VLOOKUP($DC$2,宝石属性!$B$43:$M$66,COLUMNS(宝石属性!$B$43:H$66),0)*10*VLOOKUP(ROUNDDOWN($DB106,-1),宝石属性!$B$25:$N$41,2,0)*VLOOKUP(ROUNDDOWN($DB106,-1),宝石属性!$B$25:$N$41,3,0)+VLOOKUP($DC$2,职业被动!$B$6:$M$29,COLUMNS(职业被动!$B$6:H$29),0)*$DB106,0)</f>
        <v>696</v>
      </c>
      <c r="DH106" s="9">
        <f>ROUND(属性投放!I$4+装备属性!I$4*IF($DB106&lt;10,1,ROUNDDOWN($DB106,-1))+SUM(属性投放!J$37:J$45)*$DB106+VLOOKUP($DC$2,一级属性!$E$41:$P$64,COLUMNS(一级属性!$E$41:L$64),0)*($DB106+0.25*IF($DB106&lt;10,1,ROUNDDOWN($DB106,-1)))+VLOOKUP($DC$2,宝石属性!$B$43:$M$66,COLUMNS(宝石属性!$B$43:I$66),0)*10*VLOOKUP(ROUNDDOWN($DB106,-1),宝石属性!$B$25:$N$41,2,0)*VLOOKUP(ROUNDDOWN($DB106,-1),宝石属性!$B$25:$N$41,3,0)+VLOOKUP($DC$2,职业被动!$B$6:$M$29,COLUMNS(职业被动!$B$6:I$29),0)*$DB106,0)</f>
        <v>1046</v>
      </c>
      <c r="DI106" s="9">
        <f>ROUND(属性投放!J$4+装备属性!J$4*IF($DB106&lt;10,1,ROUNDDOWN($DB106,-1))+SUM(属性投放!K$37:K$45)*$DB106+VLOOKUP($DC$2,一级属性!$E$41:$P$64,COLUMNS(一级属性!$E$41:M$64),0)*($DB106+0.25*IF($DB106&lt;10,1,ROUNDDOWN($DB106,-1)))+VLOOKUP($DC$2,宝石属性!$B$43:$M$66,COLUMNS(宝石属性!$B$43:J$66),0)*10*VLOOKUP(ROUNDDOWN($DB106,-1),宝石属性!$B$25:$N$41,2,0)*VLOOKUP(ROUNDDOWN($DB106,-1),宝石属性!$B$25:$N$41,3,0)+VLOOKUP($DC$2,职业被动!$B$6:$M$29,COLUMNS(职业被动!$B$6:J$29),0)*$DB106,0)</f>
        <v>767</v>
      </c>
      <c r="DJ106" s="9">
        <f>ROUND(属性投放!K$4+装备属性!K$4*IF($DB106&lt;10,1,ROUNDDOWN($DB106,-1))+SUM(属性投放!L$37:L$45)*$DB106+VLOOKUP($DC$2,一级属性!$E$41:$P$64,COLUMNS(一级属性!$E$41:N$64),0)*($DB106+0.25*IF($DB106&lt;10,1,ROUNDDOWN($DB106,-1)))+VLOOKUP($DC$2,宝石属性!$B$43:$M$66,COLUMNS(宝石属性!$B$43:K$66),0)*10*VLOOKUP(ROUNDDOWN($DB106,-1),宝石属性!$B$25:$N$41,2,0)*VLOOKUP(ROUNDDOWN($DB106,-1),宝石属性!$B$25:$N$41,3,0)+VLOOKUP($DC$2,职业被动!$B$6:$M$29,COLUMNS(职业被动!$B$6:K$29),0)*$DB106,0)</f>
        <v>532</v>
      </c>
      <c r="DK106" s="9">
        <f>ROUND(属性投放!L$4+装备属性!L$4*IF($DB106&lt;10,1,ROUNDDOWN($DB106,-1))+SUM(属性投放!M$37:M$45)*$DB106+VLOOKUP($DC$2,一级属性!$E$41:$P$64,COLUMNS(一级属性!$E$41:O$64),0)*($DB106+0.25*IF($DB106&lt;10,1,ROUNDDOWN($DB106,-1)))+VLOOKUP($DC$2,宝石属性!$B$43:$M$66,COLUMNS(宝石属性!$B$43:L$66),0)*10*VLOOKUP(ROUNDDOWN($DB106,-1),宝石属性!$B$25:$N$41,2,0)*VLOOKUP(ROUNDDOWN($DB106,-1),宝石属性!$B$25:$N$41,3,0)+VLOOKUP($DC$2,职业被动!$B$6:$M$29,COLUMNS(职业被动!$B$6:L$29),0)*$DB106,0)</f>
        <v>31</v>
      </c>
      <c r="DL106" s="9">
        <f>ROUND(属性投放!M$4+装备属性!M$4*IF($DB106&lt;10,1,ROUNDDOWN($DB106,-1))+SUM(属性投放!N$37:N$45)*$DB106+VLOOKUP($DC$2,一级属性!$E$41:$P$64,COLUMNS(一级属性!$E$41:P$64),0)*($DB106+0.25*IF($DB106&lt;10,1,ROUNDDOWN($DB106,-1)))+VLOOKUP($DC$2,宝石属性!$B$43:$M$66,COLUMNS(宝石属性!$B$43:M$66),0)*10*VLOOKUP(ROUNDDOWN($DB106,-1),宝石属性!$B$25:$N$41,2,0)*VLOOKUP(ROUNDDOWN($DB106,-1),宝石属性!$B$25:$N$41,3,0)+VLOOKUP($DC$2,职业被动!$B$6:$M$29,COLUMNS(职业被动!$B$6:M$29),0)*$DB106,0)</f>
        <v>1061</v>
      </c>
      <c r="DM106" s="48">
        <f>属性价值和能力评分!$F$9+ROUND(属性价值和能力评分!$F$38*10,0)*DB106+ROUND((SUM(装备属性!$W$9:$W$14)+属性价值和能力评分!$F$38*1.25+1.4+2.8)*IF(DB106&lt;10,1,ROUNDDOWN(DB106,-1)),0)+15*VLOOKUP(ROUNDDOWN(DB106,-1),宝石属性!$B$26:$D$41,2,0)*6*VLOOKUP(ROUNDDOWN(DB106,-1),宝石属性!$B$26:$D$41,3,0)+(属性价值和能力评分!$F$49*9+属性价值和能力评分!$F$50*2+属性价值和能力评分!$F$53*8/5)*DB106</f>
        <v>19375</v>
      </c>
      <c r="DO106" s="1">
        <v>103</v>
      </c>
      <c r="DP106" s="9">
        <f>ROUND(属性投放!D$4+装备属性!D$4*IF($DO106&lt;10,1,ROUNDDOWN($DO106,-1))+SUM(属性投放!E$37:E$45)*$DO106+VLOOKUP($DP$2,一级属性!$E$41:$P$64,COLUMNS(一级属性!$E$41:G$64),0)*($DO106+0.25*IF($DO106&lt;10,1,ROUNDDOWN($DO106,-1)))+VLOOKUP($DP$2,宝石属性!$B$43:$M$66,COLUMNS(宝石属性!$B$43:D$66),0)*10*VLOOKUP(ROUNDDOWN($DO106,-1),宝石属性!$B$25:$N$41,2,0)*VLOOKUP(ROUNDDOWN($DO106,-1),宝石属性!$B$25:$N$41,3,0)+VLOOKUP($DP$2,职业被动!$B$6:$M$29,COLUMNS(职业被动!$B$6:D$29),0)*$DO106,0)</f>
        <v>12371</v>
      </c>
      <c r="DQ106" s="9">
        <f>ROUND(属性投放!E$4+装备属性!E$4*IF($DO106&lt;10,1,ROUNDDOWN($DO106,-1))+SUM(属性投放!F$37:F$45)*$DO106+VLOOKUP($DP$2,一级属性!$E$41:$P$64,COLUMNS(一级属性!$E$41:H$64),0)*($DO106+0.25*IF($DO106&lt;10,1,ROUNDDOWN($DO106,-1)))+VLOOKUP($DP$2,宝石属性!$B$43:$M$66,COLUMNS(宝石属性!$B$43:E$66),0)*10*VLOOKUP(ROUNDDOWN($DO106,-1),宝石属性!$B$25:$N$41,2,0)*VLOOKUP(ROUNDDOWN($DO106,-1),宝石属性!$B$25:$N$41,3,0)+VLOOKUP($DP$2,职业被动!$B$6:$M$29,COLUMNS(职业被动!$B$6:E$29),0)*$DO106,0)</f>
        <v>2565</v>
      </c>
      <c r="DR106" s="9">
        <f>ROUND(属性投放!F$4+装备属性!F$4*IF($DO106&lt;10,1,ROUNDDOWN($DO106,-1))+SUM(属性投放!G$37:G$45)*$DO106+VLOOKUP($DP$2,一级属性!$E$41:$P$64,COLUMNS(一级属性!$E$41:I$64),0)*($DO106+0.25*IF($DO106&lt;10,1,ROUNDDOWN($DO106,-1)))+VLOOKUP($DP$2,宝石属性!$B$43:$M$66,COLUMNS(宝石属性!$B$43:F$66),0)*10*VLOOKUP(ROUNDDOWN($DO106,-1),宝石属性!$B$25:$N$41,2,0)*VLOOKUP(ROUNDDOWN($DO106,-1),宝石属性!$B$25:$N$41,3,0)+VLOOKUP($DP$2,职业被动!$B$6:$M$29,COLUMNS(职业被动!$B$6:F$29),0)*$DO106,0)</f>
        <v>1126</v>
      </c>
      <c r="DS106" s="9">
        <f>ROUND(属性投放!G$4+装备属性!G$4*IF($DO106&lt;10,1,ROUNDDOWN($DO106,-1))+SUM(属性投放!H$37:H$45)*$DO106+VLOOKUP($DP$2,一级属性!$E$41:$P$64,COLUMNS(一级属性!$E$41:J$64),0)*($DO106+0.25*IF($DO106&lt;10,1,ROUNDDOWN($DO106,-1)))+VLOOKUP($DP$2,宝石属性!$B$43:$M$66,COLUMNS(宝石属性!$B$43:G$66),0)*10*VLOOKUP(ROUNDDOWN($DO106,-1),宝石属性!$B$25:$N$41,2,0)*VLOOKUP(ROUNDDOWN($DO106,-1),宝石属性!$B$25:$N$41,3,0)+VLOOKUP($DP$2,职业被动!$B$6:$M$29,COLUMNS(职业被动!$B$6:G$29),0)*$DO106,0)</f>
        <v>1030</v>
      </c>
      <c r="DT106" s="9">
        <f>ROUND(属性投放!H$4+装备属性!H$4*IF($DO106&lt;10,1,ROUNDDOWN($DO106,-1))+SUM(属性投放!I$37:I$45)*$DO106+VLOOKUP($DP$2,一级属性!$E$41:$P$64,COLUMNS(一级属性!$E$41:K$64),0)*($DO106+0.25*IF($DO106&lt;10,1,ROUNDDOWN($DO106,-1)))+VLOOKUP($DP$2,宝石属性!$B$43:$M$66,COLUMNS(宝石属性!$B$43:H$66),0)*10*VLOOKUP(ROUNDDOWN($DO106,-1),宝石属性!$B$25:$N$41,2,0)*VLOOKUP(ROUNDDOWN($DO106,-1),宝石属性!$B$25:$N$41,3,0)+VLOOKUP($DP$2,职业被动!$B$6:$M$29,COLUMNS(职业被动!$B$6:H$29),0)*$DO106,0)</f>
        <v>799</v>
      </c>
      <c r="DU106" s="9">
        <f>ROUND(属性投放!I$4+装备属性!I$4*IF($DO106&lt;10,1,ROUNDDOWN($DO106,-1))+SUM(属性投放!J$37:J$45)*$DO106+VLOOKUP($DP$2,一级属性!$E$41:$P$64,COLUMNS(一级属性!$E$41:L$64),0)*($DO106+0.25*IF($DO106&lt;10,1,ROUNDDOWN($DO106,-1)))+VLOOKUP($DP$2,宝石属性!$B$43:$M$66,COLUMNS(宝石属性!$B$43:I$66),0)*10*VLOOKUP(ROUNDDOWN($DO106,-1),宝石属性!$B$25:$N$41,2,0)*VLOOKUP(ROUNDDOWN($DO106,-1),宝石属性!$B$25:$N$41,3,0)+VLOOKUP($DP$2,职业被动!$B$6:$M$29,COLUMNS(职业被动!$B$6:I$29),0)*$DO106,0)</f>
        <v>1046</v>
      </c>
      <c r="DV106" s="9">
        <f>ROUND(属性投放!J$4+装备属性!J$4*IF($DO106&lt;10,1,ROUNDDOWN($DO106,-1))+SUM(属性投放!K$37:K$45)*$DO106+VLOOKUP($DP$2,一级属性!$E$41:$P$64,COLUMNS(一级属性!$E$41:M$64),0)*($DO106+0.25*IF($DO106&lt;10,1,ROUNDDOWN($DO106,-1)))+VLOOKUP($DP$2,宝石属性!$B$43:$M$66,COLUMNS(宝石属性!$B$43:J$66),0)*10*VLOOKUP(ROUNDDOWN($DO106,-1),宝石属性!$B$25:$N$41,2,0)*VLOOKUP(ROUNDDOWN($DO106,-1),宝石属性!$B$25:$N$41,3,0)+VLOOKUP($DP$2,职业被动!$B$6:$M$29,COLUMNS(职业被动!$B$6:J$29),0)*$DO106,0)</f>
        <v>767</v>
      </c>
      <c r="DW106" s="9">
        <f>ROUND(属性投放!K$4+装备属性!K$4*IF($DO106&lt;10,1,ROUNDDOWN($DO106,-1))+SUM(属性投放!L$37:L$45)*$DO106+VLOOKUP($DP$2,一级属性!$E$41:$P$64,COLUMNS(一级属性!$E$41:N$64),0)*($DO106+0.25*IF($DO106&lt;10,1,ROUNDDOWN($DO106,-1)))+VLOOKUP($DP$2,宝石属性!$B$43:$M$66,COLUMNS(宝石属性!$B$43:K$66),0)*10*VLOOKUP(ROUNDDOWN($DO106,-1),宝石属性!$B$25:$N$41,2,0)*VLOOKUP(ROUNDDOWN($DO106,-1),宝石属性!$B$25:$N$41,3,0)+VLOOKUP($DP$2,职业被动!$B$6:$M$29,COLUMNS(职业被动!$B$6:K$29),0)*$DO106,0)</f>
        <v>532</v>
      </c>
      <c r="DX106" s="9">
        <f>ROUND(属性投放!L$4+装备属性!L$4*IF($DO106&lt;10,1,ROUNDDOWN($DO106,-1))+SUM(属性投放!M$37:M$45)*$DO106+VLOOKUP($DP$2,一级属性!$E$41:$P$64,COLUMNS(一级属性!$E$41:O$64),0)*($DO106+0.25*IF($DO106&lt;10,1,ROUNDDOWN($DO106,-1)))+VLOOKUP($DP$2,宝石属性!$B$43:$M$66,COLUMNS(宝石属性!$B$43:L$66),0)*10*VLOOKUP(ROUNDDOWN($DO106,-1),宝石属性!$B$25:$N$41,2,0)*VLOOKUP(ROUNDDOWN($DO106,-1),宝石属性!$B$25:$N$41,3,0)+VLOOKUP($DP$2,职业被动!$B$6:$M$29,COLUMNS(职业被动!$B$6:L$29),0)*$DO106,0)</f>
        <v>31</v>
      </c>
      <c r="DY106" s="9">
        <f>ROUND(属性投放!M$4+装备属性!M$4*IF($DO106&lt;10,1,ROUNDDOWN($DO106,-1))+SUM(属性投放!N$37:N$45)*$DO106+VLOOKUP($DP$2,一级属性!$E$41:$P$64,COLUMNS(一级属性!$E$41:P$64),0)*($DO106+0.25*IF($DO106&lt;10,1,ROUNDDOWN($DO106,-1)))+VLOOKUP($DP$2,宝石属性!$B$43:$M$66,COLUMNS(宝石属性!$B$43:M$66),0)*10*VLOOKUP(ROUNDDOWN($DO106,-1),宝石属性!$B$25:$N$41,2,0)*VLOOKUP(ROUNDDOWN($DO106,-1),宝石属性!$B$25:$N$41,3,0)+VLOOKUP($DP$2,职业被动!$B$6:$M$29,COLUMNS(职业被动!$B$6:M$29),0)*$DO106,0)</f>
        <v>1061</v>
      </c>
      <c r="DZ106" s="48">
        <f>属性价值和能力评分!$F$9+ROUND(属性价值和能力评分!$F$38*10,0)*DO106+ROUND((SUM(装备属性!$W$9:$W$14)+属性价值和能力评分!$F$38*1.25+1.4+2.8)*IF(DO106&lt;10,1,ROUNDDOWN(DO106,-1)),0)+15*VLOOKUP(ROUNDDOWN(DO106,-1),宝石属性!$B$26:$D$41,2,0)*6*VLOOKUP(ROUNDDOWN(DO106,-1),宝石属性!$B$26:$D$41,3,0)+(属性价值和能力评分!$F$49*9+属性价值和能力评分!$F$50*2+属性价值和能力评分!$F$53*8/5)*DO106</f>
        <v>19375</v>
      </c>
      <c r="EA106" s="17"/>
      <c r="EB106" s="1">
        <v>103</v>
      </c>
      <c r="EC106" s="1">
        <f>ROUND(CC106/MAX(CE106/10,((CE106*(1+属性投放!$E$8)-CF106+属性投放!$F$8*EB106)*(1+属性投放!$G$8)*(1+属性投放!$H$8))),1)</f>
        <v>2.9</v>
      </c>
      <c r="ED106" s="1">
        <f>ROUND(CP106/MAX(CE106/10,((CE106*(1+属性投放!$E$8)-CS106+属性投放!$F$8*EB106)*(1+属性投放!$G$8)*(1+属性投放!$H$8))),1)</f>
        <v>2.7</v>
      </c>
      <c r="EE106" s="1">
        <f>ROUND(DC106/MAX(CE106/10,((CE106*(1+属性投放!$E$8)-DF106+属性投放!$F$8*EB106)*(1+属性投放!$G$8)*(1+属性投放!$H$8))),1)</f>
        <v>24.4</v>
      </c>
      <c r="EF106" s="1">
        <f>ROUND(DP106/MAX(CE106/10,((CE106*(1+属性投放!$E$8)-DS106+属性投放!$F$8*EB106)*(1+属性投放!$G$8)*(1+属性投放!$H$8))),1)</f>
        <v>6.7</v>
      </c>
      <c r="EH106" s="1">
        <f>ROUND(CC106/MAX(属性投放!$F$9*EB106,((CT106*(1+属性投放!$E$9)-CH106+属性投放!$F$9*EB106)*(1+属性投放!$G$9)*(1+属性投放!$H$9))),1)</f>
        <v>2.6</v>
      </c>
      <c r="EI106" s="1">
        <f>ROUND(CP106/MAX(属性投放!$F$9*EB106,((CT106*(1+属性投放!$E$9)-CU106+属性投放!$F$9*EB106)*(1+属性投放!$G$9)*(1+属性投放!$H$9))),1)</f>
        <v>3.3</v>
      </c>
      <c r="EJ106" s="1">
        <f>ROUND(DC106/MAX(属性投放!$F$9*EB106,((CT106*(1+属性投放!$E$9)-DH106+属性投放!$F$9*EB106)*(1+属性投放!$G$9)*(1+属性投放!$H$9))),1)</f>
        <v>2.8</v>
      </c>
      <c r="EK106" s="1">
        <f>ROUND(DP106/MAX(属性投放!$F$9*EB106,((CT106*(1+属性投放!$E$9)-DU106+属性投放!$F$9*EB106)*(1+属性投放!$G$9)*(1+属性投放!$H$9))),1)</f>
        <v>6</v>
      </c>
      <c r="EM106" s="1">
        <f>ROUND(CC106/((BW106*(1+属性投放!$E$10)+属性投放!$F$10*EB106)*(1+属性投放!$G$10)*(1+属性投放!$H$10)),1)</f>
        <v>5.6</v>
      </c>
      <c r="EN106" s="1">
        <f>ROUND(CP106/((BW106*(1+属性投放!$E$10)+属性投放!$F$10*EB106)*(1+属性投放!$G$10)*(1+属性投放!$H$10)),1)</f>
        <v>5.6</v>
      </c>
      <c r="EO106" s="1">
        <f>ROUND(DC106/((BW106*(1+属性投放!$E$10)+属性投放!$F$10*EB106)*(1+属性投放!$G$10)*(1+属性投放!$H$10)),1)</f>
        <v>6.4</v>
      </c>
      <c r="EP106" s="1">
        <f>ROUND(DP106/((BW106*(1+属性投放!$E$10)+属性投放!$F$10*EB106)*(1+属性投放!$G$10)*(1+属性投放!$H$10)),1)</f>
        <v>13.9</v>
      </c>
    </row>
    <row r="107" spans="2:146">
      <c r="B107" s="1">
        <v>104</v>
      </c>
      <c r="C107" s="9">
        <f>ROUND(属性投放!D$4+装备属性!D$4*IF($B107&lt;10,1,ROUNDDOWN($B107,-1))+SUM(属性投放!E$37:E$45)*$B107+VLOOKUP($C$2,一级属性!$E$41:$P$64,COLUMNS(一级属性!$E$41:G$64),0)*($B107+0.25*IF($B107&lt;10,1,ROUNDDOWN($B107,-1)))+VLOOKUP($C$2,宝石属性!$B$43:$M$66,COLUMNS(宝石属性!$B$43:D$66),0)*10*VLOOKUP(ROUNDDOWN($B107,-1),宝石属性!$B$25:$N$41,2,0)*VLOOKUP(ROUNDDOWN($B107,-1),宝石属性!$B$25:$N$41,3,0)+VLOOKUP($C$2,职业被动!$B$6:$M$29,COLUMNS(职业被动!$B$6:D$29),0)*$B107,0)</f>
        <v>6064</v>
      </c>
      <c r="D107" s="9">
        <f>ROUND(属性投放!E$4+装备属性!E$4*IF($B107&lt;10,1,ROUNDDOWN($B107,-1))+SUM(属性投放!F$37:F$38)*$B107+VLOOKUP($C$2,一级属性!$E$67:$P$90,COLUMNS(一级属性!$E$67:H$90),0)*$B107+VLOOKUP($C$2,宝石属性!$B$43:$M$66,COLUMNS(宝石属性!$B$43:E$66),0)*10*VLOOKUP(ROUNDDOWN($B107,-1),宝石属性!$B$25:$N$41,2,0)*VLOOKUP(ROUNDDOWN($B107,-1),宝石属性!$B$25:$N$41,3,0)+VLOOKUP($C$2,职业被动!$B$6:$M$29,COLUMNS(职业被动!$B$6:E$29),0)*$B107,0)</f>
        <v>2580</v>
      </c>
      <c r="E107" s="9">
        <f>ROUND(属性投放!F$4+装备属性!F$4*IF($B107&lt;10,1,ROUNDDOWN($B107,-1))+SUM(属性投放!G$37:G$38)*$B107+VLOOKUP($C$2,一级属性!$E$67:$P$90,COLUMNS(一级属性!$E$67:I$90),0)*$B107+VLOOKUP($C$2,宝石属性!$B$43:$M$66,COLUMNS(宝石属性!$B$43:F$66),0)*10*VLOOKUP(ROUNDDOWN($B107,-1),宝石属性!$B$25:$N$41,2,0)*VLOOKUP(ROUNDDOWN($B107,-1),宝石属性!$B$25:$N$41,3,0)+VLOOKUP($C$2,职业被动!$B$6:$M$29,COLUMNS(职业被动!$B$6:F$29),0)*$B107,0)</f>
        <v>2068</v>
      </c>
      <c r="F107" s="9">
        <f>ROUND(属性投放!G$4+装备属性!G$4*IF($B107&lt;10,1,ROUNDDOWN($B107,-1))+SUM(属性投放!H$37:H$38)*$B107+VLOOKUP($C$2,一级属性!$E$67:$P$90,COLUMNS(一级属性!$E$67:J$90),0)*$B107+VLOOKUP($C$2,宝石属性!$B$43:$M$66,COLUMNS(宝石属性!$B$43:G$66),0)*10*VLOOKUP(ROUNDDOWN($B107,-1),宝石属性!$B$25:$N$41,2,0)*VLOOKUP(ROUNDDOWN($B107,-1),宝石属性!$B$25:$N$41,3,0)+VLOOKUP($C$2,职业被动!$B$6:$M$29,COLUMNS(职业被动!$B$6:G$29),0)*$B107,0)</f>
        <v>1137</v>
      </c>
      <c r="G107" s="9">
        <f>ROUND(属性投放!H$4+装备属性!H$4*IF($B107&lt;10,1,ROUNDDOWN($B107,-1))+SUM(属性投放!I$37:I$38)*$B107+VLOOKUP($C$2,一级属性!$E$67:$P$90,COLUMNS(一级属性!$E$67:K$90),0)*$B107+VLOOKUP($C$2,宝石属性!$B$43:$M$66,COLUMNS(宝石属性!$B$43:H$66),0)*10*VLOOKUP(ROUNDDOWN($B107,-1),宝石属性!$B$25:$N$41,2,0)*VLOOKUP(ROUNDDOWN($B107,-1),宝石属性!$B$25:$N$41,3,0)+VLOOKUP($C$2,职业被动!$B$6:$M$29,COLUMNS(职业被动!$B$6:H$29),0)*$B107,0)</f>
        <v>698</v>
      </c>
      <c r="H107" s="9">
        <f>ROUND(属性投放!I$4+装备属性!I$4*IF($B107&lt;10,1,ROUNDDOWN($B107,-1))+SUM(属性投放!J$37:J$38)*$B107+VLOOKUP($C$2,一级属性!$E$67:$P$90,COLUMNS(一级属性!$E$67:L$90),0)*$B107+VLOOKUP($C$2,宝石属性!$B$43:$M$66,COLUMNS(宝石属性!$B$43:I$66),0)*10*VLOOKUP(ROUNDDOWN($B107,-1),宝石属性!$B$25:$N$41,2,0)*VLOOKUP(ROUNDDOWN($B107,-1),宝石属性!$B$25:$N$41,3,0)+VLOOKUP($C$2,职业被动!$B$6:$M$29,COLUMNS(职业被动!$B$6:I$29),0)*$B107,0)</f>
        <v>1158</v>
      </c>
      <c r="I107" s="9">
        <f>ROUND(属性投放!J$4+装备属性!J$4*IF($B107&lt;10,1,ROUNDDOWN($B107,-1))+SUM(属性投放!K$37:K$38)*$B107+VLOOKUP($C$2,一级属性!$E$67:$P$90,COLUMNS(一级属性!$E$67:M$90),0)*$B107+VLOOKUP($C$2,宝石属性!$B$43:$M$66,COLUMNS(宝石属性!$B$43:J$66),0)*10*VLOOKUP(ROUNDDOWN($B107,-1),宝石属性!$B$25:$N$41,2,0)*VLOOKUP(ROUNDDOWN($B107,-1),宝石属性!$B$25:$N$41,3,0)+VLOOKUP($C$2,职业被动!$B$6:$M$29,COLUMNS(职业被动!$B$6:J$29),0)*$B107,0)</f>
        <v>772</v>
      </c>
      <c r="J107" s="9">
        <f>ROUND(属性投放!K$4+装备属性!K$4*IF($B107&lt;10,1,ROUNDDOWN($B107,-1))+SUM(属性投放!L$37:L$38)*$B107+VLOOKUP($C$2,一级属性!$E$67:$P$90,COLUMNS(一级属性!$E$67:N$90),0)*$B107+VLOOKUP($C$2,宝石属性!$B$43:$M$66,COLUMNS(宝石属性!$B$43:K$66),0)*10*VLOOKUP(ROUNDDOWN($B107,-1),宝石属性!$B$25:$N$41,2,0)*VLOOKUP(ROUNDDOWN($B107,-1),宝石属性!$B$25:$N$41,3,0)+VLOOKUP($C$2,职业被动!$B$6:$M$29,COLUMNS(职业被动!$B$6:K$29),0)*$B107,0)</f>
        <v>372</v>
      </c>
      <c r="K107" s="9">
        <f>ROUND(属性投放!L$4+装备属性!L$4*IF($B107&lt;10,1,ROUNDDOWN($B107,-1))+SUM(属性投放!M$37:M$38)*$B107+VLOOKUP($C$2,一级属性!$E$67:$P$90,COLUMNS(一级属性!$E$67:O$90),0)*$B107+VLOOKUP($C$2,宝石属性!$B$43:$M$66,COLUMNS(宝石属性!$B$43:L$66),0)*10*VLOOKUP(ROUNDDOWN($B107,-1),宝石属性!$B$25:$N$41,2,0)*VLOOKUP(ROUNDDOWN($B107,-1),宝石属性!$B$25:$N$41,3,0)+VLOOKUP($C$2,职业被动!$B$6:$M$29,COLUMNS(职业被动!$B$6:L$29),0)*$B107,0)</f>
        <v>31</v>
      </c>
      <c r="L107" s="9">
        <f>ROUND(属性投放!M$4+装备属性!M$4*IF($B107&lt;10,1,ROUNDDOWN($B107,-1))+SUM(属性投放!N$37:N$38)*$B107+VLOOKUP($C$2,一级属性!$E$67:$P$90,COLUMNS(一级属性!$E$67:P$90),0)*$B107+VLOOKUP($C$2,宝石属性!$B$43:$M$66,COLUMNS(宝石属性!$B$43:M$66),0)*10*VLOOKUP(ROUNDDOWN($B107,-1),宝石属性!$B$25:$N$41,2,0)*VLOOKUP(ROUNDDOWN($B107,-1),宝石属性!$B$25:$N$41,3,0)+VLOOKUP($C$2,职业被动!$B$6:$M$29,COLUMNS(职业被动!$B$6:M$29),0)*$B107,0)</f>
        <v>1151</v>
      </c>
      <c r="M107" s="48">
        <f>属性价值和能力评分!$F$9+ROUND(属性价值和能力评分!$F$38*10,0)*B107+ROUND((SUM(装备属性!$W$9:$W$14)+属性价值和能力评分!$F$38*1.25+1.4+2.8)*IF(B107&lt;10,1,ROUNDDOWN(B107,-1)),0)+15*VLOOKUP(ROUNDDOWN(B107,-1),宝石属性!$B$26:$D$41,2,0)*6*VLOOKUP(ROUNDDOWN(B107,-1),宝石属性!$B$26:$D$41,3,0)+(属性价值和能力评分!$F$49*9+属性价值和能力评分!$F$50*2+属性价值和能力评分!$F$53*8/5)*B107</f>
        <v>19495</v>
      </c>
      <c r="N107" s="20"/>
      <c r="O107" s="1">
        <v>104</v>
      </c>
      <c r="P107" s="9">
        <f>ROUND(属性投放!D$4+装备属性!D$4*IF($O107&lt;10,1,ROUNDDOWN($O107,-1))+SUM(属性投放!E$37:E$45)*$O107+VLOOKUP($P$2,一级属性!$E$41:$P$64,COLUMNS(一级属性!$E$41:G$64),0)*($O107+0.25*IF($O107&lt;10,1,ROUNDDOWN($O107,-1)))+VLOOKUP($P$2,宝石属性!$B$43:$M$66,COLUMNS(宝石属性!$B$43:D$66),0)*10*VLOOKUP(ROUNDDOWN($O107,-1),宝石属性!$B$25:$N$41,2,0)*VLOOKUP(ROUNDDOWN($O107,-1),宝石属性!$B$25:$N$41,3,0)+VLOOKUP($P$2,职业被动!$B$6:$M$29,COLUMNS(职业被动!$B$6:D$29),0)*$O107,0)</f>
        <v>7520</v>
      </c>
      <c r="Q107" s="9">
        <f>ROUND(属性投放!E$4+装备属性!E$4*IF($O107&lt;10,1,ROUNDDOWN($O107,-1))+SUM(属性投放!F$37:F$45)*$O107+VLOOKUP($P$2,一级属性!$E$41:$P$64,COLUMNS(一级属性!$E$41:H$64),0)*($O107+0.25*IF($O107&lt;10,1,ROUNDDOWN($O107,-1)))+VLOOKUP($P$2,宝石属性!$B$43:$M$66,COLUMNS(宝石属性!$B$43:E$66),0)*10*VLOOKUP(ROUNDDOWN($O107,-1),宝石属性!$B$25:$N$41,2,0)*VLOOKUP(ROUNDDOWN($O107,-1),宝石属性!$B$25:$N$41,3,0)+VLOOKUP($P$2,职业被动!$B$6:$M$29,COLUMNS(职业被动!$B$6:E$29),0)*$O107,0)</f>
        <v>4515</v>
      </c>
      <c r="R107" s="9">
        <f>ROUND(属性投放!F$4+装备属性!F$4*IF($O107&lt;10,1,ROUNDDOWN($O107,-1))+SUM(属性投放!G$37:G$45)*$O107+VLOOKUP($P$2,一级属性!$E$41:$P$64,COLUMNS(一级属性!$E$41:I$64),0)*($O107+0.25*IF($O107&lt;10,1,ROUNDDOWN($O107,-1)))+VLOOKUP($P$2,宝石属性!$B$43:$M$66,COLUMNS(宝石属性!$B$43:F$66),0)*10*VLOOKUP(ROUNDDOWN($O107,-1),宝石属性!$B$25:$N$41,2,0)*VLOOKUP(ROUNDDOWN($O107,-1),宝石属性!$B$25:$N$41,3,0)+VLOOKUP($P$2,职业被动!$B$6:$M$29,COLUMNS(职业被动!$B$6:F$29),0)*$O107,0)</f>
        <v>1128</v>
      </c>
      <c r="S107" s="9">
        <f>ROUND(属性投放!G$4+装备属性!G$4*IF($O107&lt;10,1,ROUNDDOWN($O107,-1))+SUM(属性投放!H$37:H$45)*$O107+VLOOKUP($P$2,一级属性!$E$41:$P$64,COLUMNS(一级属性!$E$41:J$64),0)*($O107+0.25*IF($O107&lt;10,1,ROUNDDOWN($O107,-1)))+VLOOKUP($P$2,宝石属性!$B$43:$M$66,COLUMNS(宝石属性!$B$43:G$66),0)*10*VLOOKUP(ROUNDDOWN($O107,-1),宝石属性!$B$25:$N$41,2,0)*VLOOKUP(ROUNDDOWN($O107,-1),宝石属性!$B$25:$N$41,3,0)+VLOOKUP($P$2,职业被动!$B$6:$M$29,COLUMNS(职业被动!$B$6:G$29),0)*$O107,0)</f>
        <v>1033</v>
      </c>
      <c r="T107" s="9">
        <f>ROUND(属性投放!H$4+装备属性!H$4*IF($O107&lt;10,1,ROUNDDOWN($O107,-1))+SUM(属性投放!I$37:I$45)*$O107+VLOOKUP($P$2,一级属性!$E$41:$P$64,COLUMNS(一级属性!$E$41:K$64),0)*($O107+0.25*IF($O107&lt;10,1,ROUNDDOWN($O107,-1)))+VLOOKUP($P$2,宝石属性!$B$43:$M$66,COLUMNS(宝石属性!$B$43:H$66),0)*10*VLOOKUP(ROUNDDOWN($O107,-1),宝石属性!$B$25:$N$41,2,0)*VLOOKUP(ROUNDDOWN($O107,-1),宝石属性!$B$25:$N$41,3,0)+VLOOKUP($P$2,职业被动!$B$6:$M$29,COLUMNS(职业被动!$B$6:H$29),0)*$O107,0)</f>
        <v>1189</v>
      </c>
      <c r="U107" s="9">
        <f>ROUND(属性投放!I$4+装备属性!I$4*IF($O107&lt;10,1,ROUNDDOWN($O107,-1))+SUM(属性投放!J$37:J$45)*$O107+VLOOKUP($P$2,一级属性!$E$41:$P$64,COLUMNS(一级属性!$E$41:L$64),0)*($O107+0.25*IF($O107&lt;10,1,ROUNDDOWN($O107,-1)))+VLOOKUP($P$2,宝石属性!$B$43:$M$66,COLUMNS(宝石属性!$B$43:I$66),0)*10*VLOOKUP(ROUNDDOWN($O107,-1),宝石属性!$B$25:$N$41,2,0)*VLOOKUP(ROUNDDOWN($O107,-1),宝石属性!$B$25:$N$41,3,0)+VLOOKUP($P$2,职业被动!$B$6:$M$29,COLUMNS(职业被动!$B$6:I$29),0)*$O107,0)</f>
        <v>1232</v>
      </c>
      <c r="V107" s="9">
        <f>ROUND(属性投放!J$4+装备属性!J$4*IF($O107&lt;10,1,ROUNDDOWN($O107,-1))+SUM(属性投放!K$37:K$45)*$O107+VLOOKUP($P$2,一级属性!$E$41:$P$64,COLUMNS(一级属性!$E$41:M$64),0)*($O107+0.25*IF($O107&lt;10,1,ROUNDDOWN($O107,-1)))+VLOOKUP($P$2,宝石属性!$B$43:$M$66,COLUMNS(宝石属性!$B$43:J$66),0)*10*VLOOKUP(ROUNDDOWN($O107,-1),宝石属性!$B$25:$N$41,2,0)*VLOOKUP(ROUNDDOWN($O107,-1),宝石属性!$B$25:$N$41,3,0)+VLOOKUP($P$2,职业被动!$B$6:$M$29,COLUMNS(职业被动!$B$6:J$29),0)*$O107,0)</f>
        <v>862</v>
      </c>
      <c r="W107" s="9">
        <f>ROUND(属性投放!K$4+装备属性!K$4*IF($O107&lt;10,1,ROUNDDOWN($O107,-1))+SUM(属性投放!L$37:L$45)*$O107+VLOOKUP($P$2,一级属性!$E$41:$P$64,COLUMNS(一级属性!$E$41:N$64),0)*($O107+0.25*IF($O107&lt;10,1,ROUNDDOWN($O107,-1)))+VLOOKUP($P$2,宝石属性!$B$43:$M$66,COLUMNS(宝石属性!$B$43:K$66),0)*10*VLOOKUP(ROUNDDOWN($O107,-1),宝石属性!$B$25:$N$41,2,0)*VLOOKUP(ROUNDDOWN($O107,-1),宝石属性!$B$25:$N$41,3,0)+VLOOKUP($P$2,职业被动!$B$6:$M$29,COLUMNS(职业被动!$B$6:K$29),0)*$O107,0)</f>
        <v>532</v>
      </c>
      <c r="X107" s="9">
        <f>ROUND(属性投放!L$4+装备属性!L$4*IF($O107&lt;10,1,ROUNDDOWN($O107,-1))+SUM(属性投放!M$37:M$45)*$O107+VLOOKUP($P$2,一级属性!$E$41:$P$64,COLUMNS(一级属性!$E$41:O$64),0)*($O107+0.25*IF($O107&lt;10,1,ROUNDDOWN($O107,-1)))+VLOOKUP($P$2,宝石属性!$B$43:$M$66,COLUMNS(宝石属性!$B$43:L$66),0)*10*VLOOKUP(ROUNDDOWN($O107,-1),宝石属性!$B$25:$N$41,2,0)*VLOOKUP(ROUNDDOWN($O107,-1),宝石属性!$B$25:$N$41,3,0)+VLOOKUP($P$2,职业被动!$B$6:$M$29,COLUMNS(职业被动!$B$6:L$29),0)*$O107,0)</f>
        <v>31</v>
      </c>
      <c r="Y107" s="9">
        <f>ROUND(属性投放!M$4+装备属性!M$4*IF($O107&lt;10,1,ROUNDDOWN($O107,-1))+SUM(属性投放!N$37:N$45)*$O107+VLOOKUP($P$2,一级属性!$E$41:$P$64,COLUMNS(一级属性!$E$41:P$64),0)*($O107+0.25*IF($O107&lt;10,1,ROUNDDOWN($O107,-1)))+VLOOKUP($P$2,宝石属性!$B$43:$M$66,COLUMNS(宝石属性!$B$43:M$66),0)*10*VLOOKUP(ROUNDDOWN($O107,-1),宝石属性!$B$25:$N$41,2,0)*VLOOKUP(ROUNDDOWN($O107,-1),宝石属性!$B$25:$N$41,3,0)+VLOOKUP($P$2,职业被动!$B$6:$M$29,COLUMNS(职业被动!$B$6:M$29),0)*$O107,0)</f>
        <v>1151</v>
      </c>
      <c r="Z107" s="48">
        <f>属性价值和能力评分!$F$9+ROUND(属性价值和能力评分!$F$38*10,0)*O107+ROUND((SUM(装备属性!$W$9:$W$14)+属性价值和能力评分!$F$38*1.25+1.4+2.8)*IF(O107&lt;10,1,ROUNDDOWN(O107,-1)),0)+15*VLOOKUP(ROUNDDOWN(O107,-1),宝石属性!$B$26:$D$41,2,0)*6*VLOOKUP(ROUNDDOWN(O107,-1),宝石属性!$B$26:$D$41,3,0)+(属性价值和能力评分!$F$49*9+属性价值和能力评分!$F$50*2+属性价值和能力评分!$F$53*8/5)*O107</f>
        <v>19495</v>
      </c>
      <c r="AB107" s="1">
        <v>104</v>
      </c>
      <c r="AC107" s="9">
        <f>ROUND(属性投放!D$4+装备属性!D$4*IF($AB107&lt;10,1,ROUNDDOWN($AB107,-1))+SUM(属性投放!E$37:E$45)*$AB107+VLOOKUP($AC$2,一级属性!$E$41:$P$64,COLUMNS(一级属性!$E$41:G$64),0)*($AB107+0.25*IF($AB107&lt;10,1,ROUNDDOWN($AB107,-1)))+VLOOKUP($AC$2,宝石属性!$B$43:$M$66,COLUMNS(宝石属性!$B$43:D$66),0)*10*VLOOKUP(ROUNDDOWN($AB107,-1),宝石属性!$B$25:$N$41,2,0)*VLOOKUP(ROUNDDOWN($AB107,-1),宝石属性!$B$25:$N$41,3,0)+VLOOKUP($AC$2,职业被动!$B$6:$M$29,COLUMNS(职业被动!$B$6:D$29),0)*$AB107,0)</f>
        <v>6792</v>
      </c>
      <c r="AD107" s="9">
        <f>ROUND(属性投放!E$4+装备属性!E$4*IF($AB107&lt;10,1,ROUNDDOWN($AB107,-1))+SUM(属性投放!F$37:F$45)*$AB107+VLOOKUP($AC$2,一级属性!$E$41:$P$64,COLUMNS(一级属性!$E$41:H$64),0)*($AB107+0.25*IF($AB107&lt;10,1,ROUNDDOWN($AB107,-1)))+VLOOKUP($AC$2,宝石属性!$B$43:$M$66,COLUMNS(宝石属性!$B$43:E$66),0)*10*VLOOKUP(ROUNDDOWN($AB107,-1),宝石属性!$B$25:$N$41,2,0)*VLOOKUP(ROUNDDOWN($AB107,-1),宝石属性!$B$25:$N$41,3,0)+VLOOKUP($AC$2,职业被动!$B$6:$M$29,COLUMNS(职业被动!$B$6:E$29),0)*$AB107,0)</f>
        <v>2580</v>
      </c>
      <c r="AE107" s="9">
        <f>ROUND(属性投放!F$4+装备属性!F$4*IF($AB107&lt;10,1,ROUNDDOWN($AB107,-1))+SUM(属性投放!G$37:G$45)*$AB107+VLOOKUP($AC$2,一级属性!$E$41:$P$64,COLUMNS(一级属性!$E$41:I$64),0)*($AB107+0.25*IF($AB107&lt;10,1,ROUNDDOWN($AB107,-1)))+VLOOKUP($AC$2,宝石属性!$B$43:$M$66,COLUMNS(宝石属性!$B$43:F$66),0)*10*VLOOKUP(ROUNDDOWN($AB107,-1),宝石属性!$B$25:$N$41,2,0)*VLOOKUP(ROUNDDOWN($AB107,-1),宝石属性!$B$25:$N$41,3,0)+VLOOKUP($AC$2,职业被动!$B$6:$M$29,COLUMNS(职业被动!$B$6:F$29),0)*$AB107,0)</f>
        <v>1804</v>
      </c>
      <c r="AF107" s="9">
        <f>ROUND(属性投放!G$4+装备属性!G$4*IF($AB107&lt;10,1,ROUNDDOWN($AB107,-1))+SUM(属性投放!H$37:H$45)*$AB107+VLOOKUP($AC$2,一级属性!$E$41:$P$64,COLUMNS(一级属性!$E$41:J$64),0)*($AB107+0.25*IF($AB107&lt;10,1,ROUNDDOWN($AB107,-1)))+VLOOKUP($AC$2,宝石属性!$B$43:$M$66,COLUMNS(宝石属性!$B$43:G$66),0)*10*VLOOKUP(ROUNDDOWN($AB107,-1),宝石属性!$B$25:$N$41,2,0)*VLOOKUP(ROUNDDOWN($AB107,-1),宝石属性!$B$25:$N$41,3,0)+VLOOKUP($AC$2,职业被动!$B$6:$M$29,COLUMNS(职业被动!$B$6:G$29),0)*$AB107,0)</f>
        <v>1241</v>
      </c>
      <c r="AG107" s="9">
        <f>ROUND(属性投放!H$4+装备属性!H$4*IF($AB107&lt;10,1,ROUNDDOWN($AB107,-1))+SUM(属性投放!I$37:I$45)*$AB107+VLOOKUP($AC$2,一级属性!$E$41:$P$64,COLUMNS(一级属性!$E$41:K$64),0)*($AB107+0.25*IF($AB107&lt;10,1,ROUNDDOWN($AB107,-1)))+VLOOKUP($AC$2,宝石属性!$B$43:$M$66,COLUMNS(宝石属性!$B$43:H$66),0)*10*VLOOKUP(ROUNDDOWN($AB107,-1),宝石属性!$B$25:$N$41,2,0)*VLOOKUP(ROUNDDOWN($AB107,-1),宝石属性!$B$25:$N$41,3,0)+VLOOKUP($AC$2,职业被动!$B$6:$M$29,COLUMNS(职业被动!$B$6:H$29),0)*$AB107,0)</f>
        <v>698</v>
      </c>
      <c r="AH107" s="9">
        <f>ROUND(属性投放!I$4+装备属性!I$4*IF($AB107&lt;10,1,ROUNDDOWN($AB107,-1))+SUM(属性投放!J$37:J$45)*$AB107+VLOOKUP($AC$2,一级属性!$E$41:$P$64,COLUMNS(一级属性!$E$41:L$64),0)*($AB107+0.25*IF($AB107&lt;10,1,ROUNDDOWN($AB107,-1)))+VLOOKUP($AC$2,宝石属性!$B$43:$M$66,COLUMNS(宝石属性!$B$43:I$66),0)*10*VLOOKUP(ROUNDDOWN($AB107,-1),宝石属性!$B$25:$N$41,2,0)*VLOOKUP(ROUNDDOWN($AB107,-1),宝石属性!$B$25:$N$41,3,0)+VLOOKUP($AC$2,职业被动!$B$6:$M$29,COLUMNS(职业被动!$B$6:I$29),0)*$AB107,0)</f>
        <v>1155</v>
      </c>
      <c r="AI107" s="9">
        <f>ROUND(属性投放!J$4+装备属性!J$4*IF($AB107&lt;10,1,ROUNDDOWN($AB107,-1))+SUM(属性投放!K$37:K$45)*$AB107+VLOOKUP($AC$2,一级属性!$E$41:$P$64,COLUMNS(一级属性!$E$41:M$64),0)*($AB107+0.25*IF($AB107&lt;10,1,ROUNDDOWN($AB107,-1)))+VLOOKUP($AC$2,宝石属性!$B$43:$M$66,COLUMNS(宝石属性!$B$43:J$66),0)*10*VLOOKUP(ROUNDDOWN($AB107,-1),宝石属性!$B$25:$N$41,2,0)*VLOOKUP(ROUNDDOWN($AB107,-1),宝石属性!$B$25:$N$41,3,0)+VLOOKUP($AC$2,职业被动!$B$6:$M$29,COLUMNS(职业被动!$B$6:J$29),0)*$AB107,0)</f>
        <v>771</v>
      </c>
      <c r="AJ107" s="9">
        <f>ROUND(属性投放!K$4+装备属性!K$4*IF($AB107&lt;10,1,ROUNDDOWN($AB107,-1))+SUM(属性投放!L$37:L$45)*$AB107+VLOOKUP($AC$2,一级属性!$E$41:$P$64,COLUMNS(一级属性!$E$41:N$64),0)*($AB107+0.25*IF($AB107&lt;10,1,ROUNDDOWN($AB107,-1)))+VLOOKUP($AC$2,宝石属性!$B$43:$M$66,COLUMNS(宝石属性!$B$43:K$66),0)*10*VLOOKUP(ROUNDDOWN($AB107,-1),宝石属性!$B$25:$N$41,2,0)*VLOOKUP(ROUNDDOWN($AB107,-1),宝石属性!$B$25:$N$41,3,0)+VLOOKUP($AC$2,职业被动!$B$6:$M$29,COLUMNS(职业被动!$B$6:K$29),0)*$AB107,0)</f>
        <v>372</v>
      </c>
      <c r="AK107" s="9">
        <f>ROUND(属性投放!L$4+装备属性!L$4*IF($AB107&lt;10,1,ROUNDDOWN($AB107,-1))+SUM(属性投放!M$37:M$45)*$AB107+VLOOKUP($AC$2,一级属性!$E$41:$P$64,COLUMNS(一级属性!$E$41:O$64),0)*($AB107+0.25*IF($AB107&lt;10,1,ROUNDDOWN($AB107,-1)))+VLOOKUP($AC$2,宝石属性!$B$43:$M$66,COLUMNS(宝石属性!$B$43:L$66),0)*10*VLOOKUP(ROUNDDOWN($AB107,-1),宝石属性!$B$25:$N$41,2,0)*VLOOKUP(ROUNDDOWN($AB107,-1),宝石属性!$B$25:$N$41,3,0)+VLOOKUP($AC$2,职业被动!$B$6:$M$29,COLUMNS(职业被动!$B$6:L$29),0)*$AB107,0)</f>
        <v>31</v>
      </c>
      <c r="AL107" s="9">
        <f>ROUND(属性投放!M$4+装备属性!M$4*IF($AB107&lt;10,1,ROUNDDOWN($AB107,-1))+SUM(属性投放!N$37:N$45)*$AB107+VLOOKUP($AC$2,一级属性!$E$41:$P$64,COLUMNS(一级属性!$E$41:P$64),0)*($AB107+0.25*IF($AB107&lt;10,1,ROUNDDOWN($AB107,-1)))+VLOOKUP($AC$2,宝石属性!$B$43:$M$66,COLUMNS(宝石属性!$B$43:M$66),0)*10*VLOOKUP(ROUNDDOWN($AB107,-1),宝石属性!$B$25:$N$41,2,0)*VLOOKUP(ROUNDDOWN($AB107,-1),宝石属性!$B$25:$N$41,3,0)+VLOOKUP($AC$2,职业被动!$B$6:$M$29,COLUMNS(职业被动!$B$6:M$29),0)*$AB107,0)</f>
        <v>1151</v>
      </c>
      <c r="AM107" s="48">
        <f>属性价值和能力评分!$F$9+ROUND(属性价值和能力评分!$F$38*10,0)*AB107+ROUND((SUM(装备属性!$W$9:$W$14)+属性价值和能力评分!$F$38*1.25+1.4+2.8)*IF(AB107&lt;10,1,ROUNDDOWN(AB107,-1)),0)+15*VLOOKUP(ROUNDDOWN(AB107,-1),宝石属性!$B$26:$D$41,2,0)*6*VLOOKUP(ROUNDDOWN(AB107,-1),宝石属性!$B$26:$D$41,3,0)+(属性价值和能力评分!$F$49*9+属性价值和能力评分!$F$50*2+属性价值和能力评分!$F$53*8/5)*AB107</f>
        <v>19495</v>
      </c>
      <c r="AO107" s="1">
        <v>104</v>
      </c>
      <c r="AP107" s="9">
        <f>ROUND(属性投放!D$4+装备属性!D$4*IF($AO107&lt;10,1,ROUNDDOWN($AO107,-1))+SUM(属性投放!E$37:E$45)*$AO107+VLOOKUP($AP$2,一级属性!$E$41:$P$64,COLUMNS(一级属性!$E$41:G$64),0)*($AO107+0.25*IF($AO107&lt;10,1,ROUNDDOWN($AO107,-1)))+VLOOKUP($AP$2,宝石属性!$B$43:$M$66,COLUMNS(宝石属性!$B$43:D$66),0)*10*VLOOKUP(ROUNDDOWN($AO107,-1),宝石属性!$B$25:$N$41,2,0)*VLOOKUP(ROUNDDOWN($AO107,-1),宝石属性!$B$25:$N$41,3,0)+VLOOKUP($AP$2,职业被动!$B$6:$M$29,COLUMNS(职业被动!$B$6:D$29),0)*$AO107,0)</f>
        <v>6792</v>
      </c>
      <c r="AQ107" s="9">
        <f>ROUND(属性投放!E$4+装备属性!E$4*IF($AO107&lt;10,1,ROUNDDOWN($AO107,-1))+SUM(属性投放!F$37:F$45)*$AO107+VLOOKUP($AP$2,一级属性!$E$41:$P$64,COLUMNS(一级属性!$E$41:H$64),0)*($AO107+0.25*IF($AO107&lt;10,1,ROUNDDOWN($AO107,-1)))+VLOOKUP($AP$2,宝石属性!$B$43:$M$66,COLUMNS(宝石属性!$B$43:E$66),0)*10*VLOOKUP(ROUNDDOWN($AO107,-1),宝石属性!$B$25:$N$41,2,0)*VLOOKUP(ROUNDDOWN($AO107,-1),宝石属性!$B$25:$N$41,3,0)+VLOOKUP($AP$2,职业被动!$B$6:$M$29,COLUMNS(职业被动!$B$6:E$29),0)*$AO107,0)</f>
        <v>4515</v>
      </c>
      <c r="AR107" s="9">
        <f>ROUND(属性投放!F$4+装备属性!F$4*IF($AO107&lt;10,1,ROUNDDOWN($AO107,-1))+SUM(属性投放!G$37:G$45)*$AO107+VLOOKUP($AP$2,一级属性!$E$41:$P$64,COLUMNS(一级属性!$E$41:I$64),0)*($AO107+0.25*IF($AO107&lt;10,1,ROUNDDOWN($AO107,-1)))+VLOOKUP($AP$2,宝石属性!$B$43:$M$66,COLUMNS(宝石属性!$B$43:F$66),0)*10*VLOOKUP(ROUNDDOWN($AO107,-1),宝石属性!$B$25:$N$41,2,0)*VLOOKUP(ROUNDDOWN($AO107,-1),宝石属性!$B$25:$N$41,3,0)+VLOOKUP($AP$2,职业被动!$B$6:$M$29,COLUMNS(职业被动!$B$6:F$29),0)*$AO107,0)</f>
        <v>1128</v>
      </c>
      <c r="AS107" s="9">
        <f>ROUND(属性投放!G$4+装备属性!G$4*IF($AO107&lt;10,1,ROUNDDOWN($AO107,-1))+SUM(属性投放!H$37:H$45)*$AO107+VLOOKUP($AP$2,一级属性!$E$41:$P$64,COLUMNS(一级属性!$E$41:J$64),0)*($AO107+0.25*IF($AO107&lt;10,1,ROUNDDOWN($AO107,-1)))+VLOOKUP($AP$2,宝石属性!$B$43:$M$66,COLUMNS(宝石属性!$B$43:G$66),0)*10*VLOOKUP(ROUNDDOWN($AO107,-1),宝石属性!$B$25:$N$41,2,0)*VLOOKUP(ROUNDDOWN($AO107,-1),宝石属性!$B$25:$N$41,3,0)+VLOOKUP($AP$2,职业被动!$B$6:$M$29,COLUMNS(职业被动!$B$6:G$29),0)*$AO107,0)</f>
        <v>1033</v>
      </c>
      <c r="AT107" s="9">
        <f>ROUND(属性投放!H$4+装备属性!H$4*IF($AO107&lt;10,1,ROUNDDOWN($AO107,-1))+SUM(属性投放!I$37:I$45)*$AO107+VLOOKUP($AP$2,一级属性!$E$41:$P$64,COLUMNS(一级属性!$E$41:K$64),0)*($AO107+0.25*IF($AO107&lt;10,1,ROUNDDOWN($AO107,-1)))+VLOOKUP($AP$2,宝石属性!$B$43:$M$66,COLUMNS(宝石属性!$B$43:H$66),0)*10*VLOOKUP(ROUNDDOWN($AO107,-1),宝石属性!$B$25:$N$41,2,0)*VLOOKUP(ROUNDDOWN($AO107,-1),宝石属性!$B$25:$N$41,3,0)+VLOOKUP($AP$2,职业被动!$B$6:$M$29,COLUMNS(职业被动!$B$6:H$29),0)*$AO107,0)</f>
        <v>1085</v>
      </c>
      <c r="AU107" s="9">
        <f>ROUND(属性投放!I$4+装备属性!I$4*IF($AO107&lt;10,1,ROUNDDOWN($AO107,-1))+SUM(属性投放!J$37:J$45)*$AO107+VLOOKUP($AP$2,一级属性!$E$41:$P$64,COLUMNS(一级属性!$E$41:L$64),0)*($AO107+0.25*IF($AO107&lt;10,1,ROUNDDOWN($AO107,-1)))+VLOOKUP($AP$2,宝石属性!$B$43:$M$66,COLUMNS(宝石属性!$B$43:I$66),0)*10*VLOOKUP(ROUNDDOWN($AO107,-1),宝石属性!$B$25:$N$41,2,0)*VLOOKUP(ROUNDDOWN($AO107,-1),宝石属性!$B$25:$N$41,3,0)+VLOOKUP($AP$2,职业被动!$B$6:$M$29,COLUMNS(职业被动!$B$6:I$29),0)*$AO107,0)</f>
        <v>1232</v>
      </c>
      <c r="AV107" s="9">
        <f>ROUND(属性投放!J$4+装备属性!J$4*IF($AO107&lt;10,1,ROUNDDOWN($AO107,-1))+SUM(属性投放!K$37:K$45)*$AO107+VLOOKUP($AP$2,一级属性!$E$41:$P$64,COLUMNS(一级属性!$E$41:M$64),0)*($AO107+0.25*IF($AO107&lt;10,1,ROUNDDOWN($AO107,-1)))+VLOOKUP($AP$2,宝石属性!$B$43:$M$66,COLUMNS(宝石属性!$B$43:J$66),0)*10*VLOOKUP(ROUNDDOWN($AO107,-1),宝石属性!$B$25:$N$41,2,0)*VLOOKUP(ROUNDDOWN($AO107,-1),宝石属性!$B$25:$N$41,3,0)+VLOOKUP($AP$2,职业被动!$B$6:$M$29,COLUMNS(职业被动!$B$6:J$29),0)*$AO107,0)</f>
        <v>862</v>
      </c>
      <c r="AW107" s="9">
        <f>ROUND(属性投放!K$4+装备属性!K$4*IF($AO107&lt;10,1,ROUNDDOWN($AO107,-1))+SUM(属性投放!L$37:L$45)*$AO107+VLOOKUP($AP$2,一级属性!$E$41:$P$64,COLUMNS(一级属性!$E$41:N$64),0)*($AO107+0.25*IF($AO107&lt;10,1,ROUNDDOWN($AO107,-1)))+VLOOKUP($AP$2,宝石属性!$B$43:$M$66,COLUMNS(宝石属性!$B$43:K$66),0)*10*VLOOKUP(ROUNDDOWN($AO107,-1),宝石属性!$B$25:$N$41,2,0)*VLOOKUP(ROUNDDOWN($AO107,-1),宝石属性!$B$25:$N$41,3,0)+VLOOKUP($AP$2,职业被动!$B$6:$M$29,COLUMNS(职业被动!$B$6:K$29),0)*$AO107,0)</f>
        <v>372</v>
      </c>
      <c r="AX107" s="9">
        <f>ROUND(属性投放!L$4+装备属性!L$4*IF($AO107&lt;10,1,ROUNDDOWN($AO107,-1))+SUM(属性投放!M$37:M$45)*$AO107+VLOOKUP($AP$2,一级属性!$E$41:$P$64,COLUMNS(一级属性!$E$41:O$64),0)*($AO107+0.25*IF($AO107&lt;10,1,ROUNDDOWN($AO107,-1)))+VLOOKUP($AP$2,宝石属性!$B$43:$M$66,COLUMNS(宝石属性!$B$43:L$66),0)*10*VLOOKUP(ROUNDDOWN($AO107,-1),宝石属性!$B$25:$N$41,2,0)*VLOOKUP(ROUNDDOWN($AO107,-1),宝石属性!$B$25:$N$41,3,0)+VLOOKUP($AP$2,职业被动!$B$6:$M$29,COLUMNS(职业被动!$B$6:L$29),0)*$AO107,0)</f>
        <v>1131</v>
      </c>
      <c r="AY107" s="9">
        <f>ROUND(属性投放!M$4+装备属性!M$4*IF($AO107&lt;10,1,ROUNDDOWN($AO107,-1))+SUM(属性投放!N$37:N$45)*$AO107+VLOOKUP($AP$2,一级属性!$E$41:$P$64,COLUMNS(一级属性!$E$41:P$64),0)*($AO107+0.25*IF($AO107&lt;10,1,ROUNDDOWN($AO107,-1)))+VLOOKUP($AP$2,宝石属性!$B$43:$M$66,COLUMNS(宝石属性!$B$43:M$66),0)*10*VLOOKUP(ROUNDDOWN($AO107,-1),宝石属性!$B$25:$N$41,2,0)*VLOOKUP(ROUNDDOWN($AO107,-1),宝石属性!$B$25:$N$41,3,0)+VLOOKUP($AP$2,职业被动!$B$6:$M$29,COLUMNS(职业被动!$B$6:M$29),0)*$AO107,0)</f>
        <v>1151</v>
      </c>
      <c r="AZ107" s="48">
        <f>属性价值和能力评分!$F$9+ROUND(属性价值和能力评分!$F$38*10,0)*AO107+ROUND((SUM(装备属性!$W$9:$W$14)+属性价值和能力评分!$F$38*1.25+1.4+2.8)*IF(AO107&lt;10,1,ROUNDDOWN(AO107,-1)),0)+15*VLOOKUP(ROUNDDOWN(AO107,-1),宝石属性!$B$26:$D$41,2,0)*6*VLOOKUP(ROUNDDOWN(AO107,-1),宝石属性!$B$26:$D$41,3,0)+(属性价值和能力评分!$F$49*9+属性价值和能力评分!$F$50*2+属性价值和能力评分!$F$53*8/5)*AO107</f>
        <v>19495</v>
      </c>
      <c r="BB107" s="1">
        <v>104</v>
      </c>
      <c r="BC107" s="9">
        <f>ROUND(属性投放!D$4+装备属性!D$4*IF($BB107&lt;10,1,ROUNDDOWN($BB107,-1))+SUM(属性投放!E$37:E$45)*$BB107+VLOOKUP($BC$2,一级属性!$E$41:$P$64,COLUMNS(一级属性!$E$41:G$64),0)*($BB107+0.25*IF($BB107&lt;10,1,ROUNDDOWN($BB107,-1)))+VLOOKUP($BC$2,宝石属性!$B$43:$M$66,COLUMNS(宝石属性!$B$43:D$66),0)*10*VLOOKUP(ROUNDDOWN($BB107,-1),宝石属性!$B$25:$N$41,2,0)*VLOOKUP(ROUNDDOWN($BB107,-1),宝石属性!$B$25:$N$41,3,0)+VLOOKUP($BC$2,职业被动!$B$6:$M$29,COLUMNS(职业被动!$B$6:D$29),0)*$BB107,0)</f>
        <v>6064</v>
      </c>
      <c r="BD107" s="9">
        <f>ROUND(属性投放!E$4+装备属性!E$4*IF($BB107&lt;10,1,ROUNDDOWN($BB107,-1))+SUM(属性投放!F$37:F$45)*$BB107+VLOOKUP($BC$2,一级属性!$E$41:$P$64,COLUMNS(一级属性!$E$41:H$64),0)*($BB107+0.25*IF($BB107&lt;10,1,ROUNDDOWN($BB107,-1)))+VLOOKUP($BC$2,宝石属性!$B$43:$M$66,COLUMNS(宝石属性!$B$43:E$66),0)*10*VLOOKUP(ROUNDDOWN($BB107,-1),宝石属性!$B$25:$N$41,2,0)*VLOOKUP(ROUNDDOWN($BB107,-1),宝石属性!$B$25:$N$41,3,0)+VLOOKUP($BC$2,职业被动!$B$6:$M$29,COLUMNS(职业被动!$B$6:E$29),0)*$BB107,0)</f>
        <v>5160</v>
      </c>
      <c r="BE107" s="9">
        <f>ROUND(属性投放!F$4+装备属性!F$4*IF($BB107&lt;10,1,ROUNDDOWN($BB107,-1))+SUM(属性投放!G$37:G$45)*$BB107+VLOOKUP($BC$2,一级属性!$E$41:$P$64,COLUMNS(一级属性!$E$41:I$64),0)*($BB107+0.25*IF($BB107&lt;10,1,ROUNDDOWN($BB107,-1)))+VLOOKUP($BC$2,宝石属性!$B$43:$M$66,COLUMNS(宝石属性!$B$43:F$66),0)*10*VLOOKUP(ROUNDDOWN($BB107,-1),宝石属性!$B$25:$N$41,2,0)*VLOOKUP(ROUNDDOWN($BB107,-1),宝石属性!$B$25:$N$41,3,0)+VLOOKUP($BC$2,职业被动!$B$6:$M$29,COLUMNS(职业被动!$B$6:F$29),0)*$BB107,0)</f>
        <v>1128</v>
      </c>
      <c r="BF107" s="9">
        <f>ROUND(属性投放!G$4+装备属性!G$4*IF($BB107&lt;10,1,ROUNDDOWN($BB107,-1))+SUM(属性投放!H$37:H$45)*$BB107+VLOOKUP($BC$2,一级属性!$E$41:$P$64,COLUMNS(一级属性!$E$41:J$64),0)*($BB107+0.25*IF($BB107&lt;10,1,ROUNDDOWN($BB107,-1)))+VLOOKUP($BC$2,宝石属性!$B$43:$M$66,COLUMNS(宝石属性!$B$43:G$66),0)*10*VLOOKUP(ROUNDDOWN($BB107,-1),宝石属性!$B$25:$N$41,2,0)*VLOOKUP(ROUNDDOWN($BB107,-1),宝石属性!$B$25:$N$41,3,0)+VLOOKUP($BC$2,职业被动!$B$6:$M$29,COLUMNS(职业被动!$B$6:G$29),0)*$BB107,0)</f>
        <v>1033</v>
      </c>
      <c r="BG107" s="9">
        <f>ROUND(属性投放!H$4+装备属性!H$4*IF($BB107&lt;10,1,ROUNDDOWN($BB107,-1))+SUM(属性投放!I$37:I$45)*$BB107+VLOOKUP($BC$2,一级属性!$E$41:$P$64,COLUMNS(一级属性!$E$41:K$64),0)*($BB107+0.25*IF($BB107&lt;10,1,ROUNDDOWN($BB107,-1)))+VLOOKUP($BC$2,宝石属性!$B$43:$M$66,COLUMNS(宝石属性!$B$43:H$66),0)*10*VLOOKUP(ROUNDDOWN($BB107,-1),宝石属性!$B$25:$N$41,2,0)*VLOOKUP(ROUNDDOWN($BB107,-1),宝石属性!$B$25:$N$41,3,0)+VLOOKUP($BC$2,职业被动!$B$6:$M$29,COLUMNS(职业被动!$B$6:H$29),0)*$BB107,0)</f>
        <v>1542</v>
      </c>
      <c r="BH107" s="9">
        <f>ROUND(属性投放!I$4+装备属性!I$4*IF($BB107&lt;10,1,ROUNDDOWN($BB107,-1))+SUM(属性投放!J$37:J$45)*$BB107+VLOOKUP($BC$2,一级属性!$E$41:$P$64,COLUMNS(一级属性!$E$41:L$64),0)*($BB107+0.25*IF($BB107&lt;10,1,ROUNDDOWN($BB107,-1)))+VLOOKUP($BC$2,宝石属性!$B$43:$M$66,COLUMNS(宝石属性!$B$43:I$66),0)*10*VLOOKUP(ROUNDDOWN($BB107,-1),宝石属性!$B$25:$N$41,2,0)*VLOOKUP(ROUNDDOWN($BB107,-1),宝石属性!$B$25:$N$41,3,0)+VLOOKUP($BC$2,职业被动!$B$6:$M$29,COLUMNS(职业被动!$B$6:I$29),0)*$BB107,0)</f>
        <v>1465</v>
      </c>
      <c r="BI107" s="9">
        <f>ROUND(属性投放!J$4+装备属性!J$4*IF($BB107&lt;10,1,ROUNDDOWN($BB107,-1))+SUM(属性投放!K$37:K$45)*$BB107+VLOOKUP($BC$2,一级属性!$E$41:$P$64,COLUMNS(一级属性!$E$41:M$64),0)*($BB107+0.25*IF($BB107&lt;10,1,ROUNDDOWN($BB107,-1)))+VLOOKUP($BC$2,宝石属性!$B$43:$M$66,COLUMNS(宝石属性!$B$43:J$66),0)*10*VLOOKUP(ROUNDDOWN($BB107,-1),宝石属性!$B$25:$N$41,2,0)*VLOOKUP(ROUNDDOWN($BB107,-1),宝石属性!$B$25:$N$41,3,0)+VLOOKUP($BC$2,职业被动!$B$6:$M$29,COLUMNS(职业被动!$B$6:J$29),0)*$BB107,0)</f>
        <v>668</v>
      </c>
      <c r="BJ107" s="9">
        <f>ROUND(属性投放!K$4+装备属性!K$4*IF($BB107&lt;10,1,ROUNDDOWN($BB107,-1))+SUM(属性投放!L$37:L$45)*$BB107+VLOOKUP($BC$2,一级属性!$E$41:$P$64,COLUMNS(一级属性!$E$41:N$64),0)*($BB107+0.25*IF($BB107&lt;10,1,ROUNDDOWN($BB107,-1)))+VLOOKUP($BC$2,宝石属性!$B$43:$M$66,COLUMNS(宝石属性!$B$43:K$66),0)*10*VLOOKUP(ROUNDDOWN($BB107,-1),宝石属性!$B$25:$N$41,2,0)*VLOOKUP(ROUNDDOWN($BB107,-1),宝石属性!$B$25:$N$41,3,0)+VLOOKUP($BC$2,职业被动!$B$6:$M$29,COLUMNS(职业被动!$B$6:K$29),0)*$BB107,0)</f>
        <v>372</v>
      </c>
      <c r="BK107" s="9">
        <f>ROUND(属性投放!L$4+装备属性!L$4*IF($BB107&lt;10,1,ROUNDDOWN($BB107,-1))+SUM(属性投放!M$37:M$45)*$BB107+VLOOKUP($BC$2,一级属性!$E$41:$P$64,COLUMNS(一级属性!$E$41:O$64),0)*($BB107+0.25*IF($BB107&lt;10,1,ROUNDDOWN($BB107,-1)))+VLOOKUP($BC$2,宝石属性!$B$43:$M$66,COLUMNS(宝石属性!$B$43:L$66),0)*10*VLOOKUP(ROUNDDOWN($BB107,-1),宝石属性!$B$25:$N$41,2,0)*VLOOKUP(ROUNDDOWN($BB107,-1),宝石属性!$B$25:$N$41,3,0)+VLOOKUP($BC$2,职业被动!$B$6:$M$29,COLUMNS(职业被动!$B$6:L$29),0)*$BB107,0)</f>
        <v>31</v>
      </c>
      <c r="BL107" s="9">
        <f>ROUND(属性投放!M$4+装备属性!M$4*IF($BB107&lt;10,1,ROUNDDOWN($BB107,-1))+SUM(属性投放!N$37:N$45)*$BB107+VLOOKUP($BC$2,一级属性!$E$41:$P$64,COLUMNS(一级属性!$E$41:P$64),0)*($BB107+0.25*IF($BB107&lt;10,1,ROUNDDOWN($BB107,-1)))+VLOOKUP($BC$2,宝石属性!$B$43:$M$66,COLUMNS(宝石属性!$B$43:M$66),0)*10*VLOOKUP(ROUNDDOWN($BB107,-1),宝石属性!$B$25:$N$41,2,0)*VLOOKUP(ROUNDDOWN($BB107,-1),宝石属性!$B$25:$N$41,3,0)+VLOOKUP($BC$2,职业被动!$B$6:$M$29,COLUMNS(职业被动!$B$6:M$29),0)*$BB107,0)</f>
        <v>1151</v>
      </c>
      <c r="BM107" s="48">
        <f>属性价值和能力评分!$F$9+ROUND(属性价值和能力评分!$F$38*10,0)*BB107+ROUND((SUM(装备属性!$W$9:$W$14)+属性价值和能力评分!$F$38*1.25+1.4+2.8)*IF(BB107&lt;10,1,ROUNDDOWN(BB107,-1)),0)+15*VLOOKUP(ROUNDDOWN(BB107,-1),宝石属性!$B$26:$D$41,2,0)*6*VLOOKUP(ROUNDDOWN(BB107,-1),宝石属性!$B$26:$D$41,3,0)+(属性价值和能力评分!$F$49*9+属性价值和能力评分!$F$50*2+属性价值和能力评分!$F$53*8/5)*BB107</f>
        <v>19495</v>
      </c>
      <c r="BO107" s="1">
        <v>104</v>
      </c>
      <c r="BP107" s="9">
        <f>ROUND(属性投放!D$4+装备属性!D$4*IF($BO107&lt;10,1,ROUNDDOWN($BO107,-1))+SUM(属性投放!E$37:E$45)*$BO107+VLOOKUP($BP$2,一级属性!$E$41:$P$64,COLUMNS(一级属性!$E$41:G$64),0)*($BO107+0.25*IF($BO107&lt;10,1,ROUNDDOWN($BO107,-1)))+VLOOKUP($BP$2,宝石属性!$B$43:$M$66,COLUMNS(宝石属性!$B$43:D$66),0)*10*VLOOKUP(ROUNDDOWN($BO107,-1),宝石属性!$B$25:$N$41,2,0)*VLOOKUP(ROUNDDOWN($BO107,-1),宝石属性!$B$25:$N$41,3,0)+VLOOKUP($BP$2,职业被动!$B$6:$M$29,COLUMNS(职业被动!$B$6:D$29),0)*$BO107,0)</f>
        <v>7520</v>
      </c>
      <c r="BQ107" s="9">
        <f>ROUND(属性投放!E$4+装备属性!E$4*IF($BO107&lt;10,1,ROUNDDOWN($BO107,-1))+SUM(属性投放!F$37:F$45)*$BO107+VLOOKUP($BP$2,一级属性!$E$41:$P$64,COLUMNS(一级属性!$E$41:H$64),0)*($BO107+0.25*IF($BO107&lt;10,1,ROUNDDOWN($BO107,-1)))+VLOOKUP($BP$2,宝石属性!$B$43:$M$66,COLUMNS(宝石属性!$B$43:E$66),0)*10*VLOOKUP(ROUNDDOWN($BO107,-1),宝石属性!$B$25:$N$41,2,0)*VLOOKUP(ROUNDDOWN($BO107,-1),宝石属性!$B$25:$N$41,3,0)+VLOOKUP($BP$2,职业被动!$B$6:$M$29,COLUMNS(职业被动!$B$6:E$29),0)*$BO107,0)</f>
        <v>4515</v>
      </c>
      <c r="BR107" s="9">
        <f>ROUND(属性投放!F$4+装备属性!F$4*IF($BO107&lt;10,1,ROUNDDOWN($BO107,-1))+SUM(属性投放!G$37:G$45)*$BO107+VLOOKUP($BP$2,一级属性!$E$41:$P$64,COLUMNS(一级属性!$E$41:I$64),0)*($BO107+0.25*IF($BO107&lt;10,1,ROUNDDOWN($BO107,-1)))+VLOOKUP($BP$2,宝石属性!$B$43:$M$66,COLUMNS(宝石属性!$B$43:F$66),0)*10*VLOOKUP(ROUNDDOWN($BO107,-1),宝石属性!$B$25:$N$41,2,0)*VLOOKUP(ROUNDDOWN($BO107,-1),宝石属性!$B$25:$N$41,3,0)+VLOOKUP($BP$2,职业被动!$B$6:$M$29,COLUMNS(职业被动!$B$6:F$29),0)*$BO107,0)</f>
        <v>1128</v>
      </c>
      <c r="BS107" s="9">
        <f>ROUND(属性投放!G$4+装备属性!G$4*IF($BO107&lt;10,1,ROUNDDOWN($BO107,-1))+SUM(属性投放!H$37:H$45)*$BO107+VLOOKUP($BP$2,一级属性!$E$41:$P$64,COLUMNS(一级属性!$E$41:J$64),0)*($BO107+0.25*IF($BO107&lt;10,1,ROUNDDOWN($BO107,-1)))+VLOOKUP($BP$2,宝石属性!$B$43:$M$66,COLUMNS(宝石属性!$B$43:G$66),0)*10*VLOOKUP(ROUNDDOWN($BO107,-1),宝石属性!$B$25:$N$41,2,0)*VLOOKUP(ROUNDDOWN($BO107,-1),宝石属性!$B$25:$N$41,3,0)+VLOOKUP($BP$2,职业被动!$B$6:$M$29,COLUMNS(职业被动!$B$6:G$29),0)*$BO107,0)</f>
        <v>1033</v>
      </c>
      <c r="BT107" s="9">
        <f>ROUND(属性投放!H$4+装备属性!H$4*IF($BO107&lt;10,1,ROUNDDOWN($BO107,-1))+SUM(属性投放!I$37:I$45)*$BO107+VLOOKUP($BP$2,一级属性!$E$41:$P$64,COLUMNS(一级属性!$E$41:K$64),0)*($BO107+0.25*IF($BO107&lt;10,1,ROUNDDOWN($BO107,-1)))+VLOOKUP($BP$2,宝石属性!$B$43:$M$66,COLUMNS(宝石属性!$B$43:H$66),0)*10*VLOOKUP(ROUNDDOWN($BO107,-1),宝石属性!$B$25:$N$41,2,0)*VLOOKUP(ROUNDDOWN($BO107,-1),宝石属性!$B$25:$N$41,3,0)+VLOOKUP($BP$2,职业被动!$B$6:$M$29,COLUMNS(职业被动!$B$6:H$29),0)*$BO107,0)</f>
        <v>1189</v>
      </c>
      <c r="BU107" s="9">
        <f>ROUND(属性投放!I$4+装备属性!I$4*IF($BO107&lt;10,1,ROUNDDOWN($BO107,-1))+SUM(属性投放!J$37:J$45)*$BO107+VLOOKUP($BP$2,一级属性!$E$41:$P$64,COLUMNS(一级属性!$E$41:L$64),0)*($BO107+0.25*IF($BO107&lt;10,1,ROUNDDOWN($BO107,-1)))+VLOOKUP($BP$2,宝石属性!$B$43:$M$66,COLUMNS(宝石属性!$B$43:I$66),0)*10*VLOOKUP(ROUNDDOWN($BO107,-1),宝石属性!$B$25:$N$41,2,0)*VLOOKUP(ROUNDDOWN($BO107,-1),宝石属性!$B$25:$N$41,3,0)+VLOOKUP($BP$2,职业被动!$B$6:$M$29,COLUMNS(职业被动!$B$6:I$29),0)*$BO107,0)</f>
        <v>1232</v>
      </c>
      <c r="BV107" s="9">
        <f>ROUND(属性投放!J$4+装备属性!J$4*IF($BO107&lt;10,1,ROUNDDOWN($BO107,-1))+SUM(属性投放!K$37:K$45)*$BO107+VLOOKUP($BP$2,一级属性!$E$41:$P$64,COLUMNS(一级属性!$E$41:M$64),0)*($BO107+0.25*IF($BO107&lt;10,1,ROUNDDOWN($BO107,-1)))+VLOOKUP($BP$2,宝石属性!$B$43:$M$66,COLUMNS(宝石属性!$B$43:J$66),0)*10*VLOOKUP(ROUNDDOWN($BO107,-1),宝石属性!$B$25:$N$41,2,0)*VLOOKUP(ROUNDDOWN($BO107,-1),宝石属性!$B$25:$N$41,3,0)+VLOOKUP($BP$2,职业被动!$B$6:$M$29,COLUMNS(职业被动!$B$6:J$29),0)*$BO107,0)</f>
        <v>862</v>
      </c>
      <c r="BW107" s="9">
        <f>ROUND(属性投放!K$4+装备属性!K$4*IF($BO107&lt;10,1,ROUNDDOWN($BO107,-1))+SUM(属性投放!L$37:L$45)*$BO107+VLOOKUP($BP$2,一级属性!$E$41:$P$64,COLUMNS(一级属性!$E$41:N$64),0)*($BO107+0.25*IF($BO107&lt;10,1,ROUNDDOWN($BO107,-1)))+VLOOKUP($BP$2,宝石属性!$B$43:$M$66,COLUMNS(宝石属性!$B$43:K$66),0)*10*VLOOKUP(ROUNDDOWN($BO107,-1),宝石属性!$B$25:$N$41,2,0)*VLOOKUP(ROUNDDOWN($BO107,-1),宝石属性!$B$25:$N$41,3,0)+VLOOKUP($BP$2,职业被动!$B$6:$M$29,COLUMNS(职业被动!$B$6:K$29),0)*$BO107,0)</f>
        <v>532</v>
      </c>
      <c r="BX107" s="9">
        <f>ROUND(属性投放!L$4+装备属性!L$4*IF($BO107&lt;10,1,ROUNDDOWN($BO107,-1))+SUM(属性投放!M$37:M$45)*$BO107+VLOOKUP($BP$2,一级属性!$E$41:$P$64,COLUMNS(一级属性!$E$41:O$64),0)*($BO107+0.25*IF($BO107&lt;10,1,ROUNDDOWN($BO107,-1)))+VLOOKUP($BP$2,宝石属性!$B$43:$M$66,COLUMNS(宝石属性!$B$43:L$66),0)*10*VLOOKUP(ROUNDDOWN($BO107,-1),宝石属性!$B$25:$N$41,2,0)*VLOOKUP(ROUNDDOWN($BO107,-1),宝石属性!$B$25:$N$41,3,0)+VLOOKUP($BP$2,职业被动!$B$6:$M$29,COLUMNS(职业被动!$B$6:L$29),0)*$BO107,0)</f>
        <v>31</v>
      </c>
      <c r="BY107" s="9">
        <f>ROUND(属性投放!M$4+装备属性!M$4*IF($BO107&lt;10,1,ROUNDDOWN($BO107,-1))+SUM(属性投放!N$37:N$45)*$BO107+VLOOKUP($BP$2,一级属性!$E$41:$P$64,COLUMNS(一级属性!$E$41:P$64),0)*($BO107+0.25*IF($BO107&lt;10,1,ROUNDDOWN($BO107,-1)))+VLOOKUP($BP$2,宝石属性!$B$43:$M$66,COLUMNS(宝石属性!$B$43:M$66),0)*10*VLOOKUP(ROUNDDOWN($BO107,-1),宝石属性!$B$25:$N$41,2,0)*VLOOKUP(ROUNDDOWN($BO107,-1),宝石属性!$B$25:$N$41,3,0)+VLOOKUP($BP$2,职业被动!$B$6:$M$29,COLUMNS(职业被动!$B$6:M$29),0)*$BO107,0)</f>
        <v>1151</v>
      </c>
      <c r="BZ107" s="48">
        <f>属性价值和能力评分!$F$9+ROUND(属性价值和能力评分!$F$38*10,0)*BO107+ROUND((SUM(装备属性!$W$9:$W$14)+属性价值和能力评分!$F$38*1.25+1.4+2.8)*IF(BO107&lt;10,1,ROUNDDOWN(BO107,-1)),0)+15*VLOOKUP(ROUNDDOWN(BO107,-1),宝石属性!$B$26:$D$41,2,0)*6*VLOOKUP(ROUNDDOWN(BO107,-1),宝石属性!$B$26:$D$41,3,0)+(属性价值和能力评分!$F$49*9+属性价值和能力评分!$F$50*2+属性价值和能力评分!$F$53*8/5)*BO107</f>
        <v>19495</v>
      </c>
      <c r="CB107" s="1">
        <v>104</v>
      </c>
      <c r="CC107" s="9">
        <f>ROUND(属性投放!D$4+装备属性!D$4*IF($CB107&lt;10,1,ROUNDDOWN($CB107,-1))+SUM(属性投放!E$37:E$45)*$CB107+VLOOKUP($CC$2,一级属性!$E$41:$P$64,COLUMNS(一级属性!$E$41:G$64),0)*($CB107+0.25*IF($CB107&lt;10,1,ROUNDDOWN($CB107,-1)))+VLOOKUP($CC$2,宝石属性!$B$43:$M$66,COLUMNS(宝石属性!$B$43:D$66),0)*10*VLOOKUP(ROUNDDOWN($CB107,-1),宝石属性!$B$25:$N$41,2,0)*VLOOKUP(ROUNDDOWN($CB107,-1),宝石属性!$B$25:$N$41,3,0)+VLOOKUP($CC$2,职业被动!$B$6:$M$29,COLUMNS(职业被动!$B$6:D$29),0)*$CB107,0)</f>
        <v>5032</v>
      </c>
      <c r="CD107" s="9">
        <f>ROUND(属性投放!E$4+装备属性!E$4*IF($CB107&lt;10,1,ROUNDDOWN($CB107,-1))+SUM(属性投放!F$37:F$45)*$CB107+VLOOKUP($CC$2,一级属性!$E$41:$P$64,COLUMNS(一级属性!$E$41:H$64),0)*($CB107+0.25*IF($CB107&lt;10,1,ROUNDDOWN($CB107,-1)))+VLOOKUP($CC$2,宝石属性!$B$43:$M$66,COLUMNS(宝石属性!$B$43:E$66),0)*10*VLOOKUP(ROUNDDOWN($CB107,-1),宝石属性!$B$25:$N$41,2,0)*VLOOKUP(ROUNDDOWN($CB107,-1),宝石属性!$B$25:$N$41,3,0)+VLOOKUP($CC$2,职业被动!$B$6:$M$29,COLUMNS(职业被动!$B$6:E$29),0)*$CB107,0)</f>
        <v>2580</v>
      </c>
      <c r="CE107" s="9">
        <f>ROUND(属性投放!F$4+装备属性!F$4*IF($CB107&lt;10,1,ROUNDDOWN($CB107,-1))+SUM(属性投放!G$37:G$45)*$CB107+VLOOKUP($CC$2,一级属性!$E$41:$P$64,COLUMNS(一级属性!$E$41:I$64),0)*($CB107+0.25*IF($CB107&lt;10,1,ROUNDDOWN($CB107,-1)))+VLOOKUP($CC$2,宝石属性!$B$43:$M$66,COLUMNS(宝石属性!$B$43:F$66),0)*10*VLOOKUP(ROUNDDOWN($CB107,-1),宝石属性!$B$25:$N$41,2,0)*VLOOKUP(ROUNDDOWN($CB107,-1),宝石属性!$B$25:$N$41,3,0)+VLOOKUP($CC$2,职业被动!$B$6:$M$29,COLUMNS(职业被动!$B$6:F$29),0)*$CB107,0)</f>
        <v>2353</v>
      </c>
      <c r="CF107" s="9">
        <f>ROUND(属性投放!G$4+装备属性!G$4*IF($CB107&lt;10,1,ROUNDDOWN($CB107,-1))+SUM(属性投放!H$37:H$45)*$CB107+VLOOKUP($CC$2,一级属性!$E$41:$P$64,COLUMNS(一级属性!$E$41:J$64),0)*($CB107+0.25*IF($CB107&lt;10,1,ROUNDDOWN($CB107,-1)))+VLOOKUP($CC$2,宝石属性!$B$43:$M$66,COLUMNS(宝石属性!$B$43:G$66),0)*10*VLOOKUP(ROUNDDOWN($CB107,-1),宝石属性!$B$25:$N$41,2,0)*VLOOKUP(ROUNDDOWN($CB107,-1),宝石属性!$B$25:$N$41,3,0)+VLOOKUP($CC$2,职业被动!$B$6:$M$29,COLUMNS(职业被动!$B$6:G$29),0)*$CB107,0)</f>
        <v>1137</v>
      </c>
      <c r="CG107" s="9">
        <f>ROUND(属性投放!H$4+装备属性!H$4*IF($CB107&lt;10,1,ROUNDDOWN($CB107,-1))+SUM(属性投放!I$37:I$45)*$CB107+VLOOKUP($CC$2,一级属性!$E$41:$P$64,COLUMNS(一级属性!$E$41:K$64),0)*($CB107+0.25*IF($CB107&lt;10,1,ROUNDDOWN($CB107,-1)))+VLOOKUP($CC$2,宝石属性!$B$43:$M$66,COLUMNS(宝石属性!$B$43:H$66),0)*10*VLOOKUP(ROUNDDOWN($CB107,-1),宝石属性!$B$25:$N$41,2,0)*VLOOKUP(ROUNDDOWN($CB107,-1),宝石属性!$B$25:$N$41,3,0)+VLOOKUP($CC$2,职业被动!$B$6:$M$29,COLUMNS(职业被动!$B$6:H$29),0)*$CB107,0)</f>
        <v>698</v>
      </c>
      <c r="CH107" s="9">
        <f>ROUND(属性投放!I$4+装备属性!I$4*IF($CB107&lt;10,1,ROUNDDOWN($CB107,-1))+SUM(属性投放!J$37:J$45)*$CB107+VLOOKUP($CC$2,一级属性!$E$41:$P$64,COLUMNS(一级属性!$E$41:L$64),0)*($CB107+0.25*IF($CB107&lt;10,1,ROUNDDOWN($CB107,-1)))+VLOOKUP($CC$2,宝石属性!$B$43:$M$66,COLUMNS(宝石属性!$B$43:I$66),0)*10*VLOOKUP(ROUNDDOWN($CB107,-1),宝石属性!$B$25:$N$41,2,0)*VLOOKUP(ROUNDDOWN($CB107,-1),宝石属性!$B$25:$N$41,3,0)+VLOOKUP($CC$2,职业被动!$B$6:$M$29,COLUMNS(职业被动!$B$6:I$29),0)*$CB107,0)</f>
        <v>1181</v>
      </c>
      <c r="CI107" s="9">
        <f>ROUND(属性投放!J$4+装备属性!J$4*IF($CB107&lt;10,1,ROUNDDOWN($CB107,-1))+SUM(属性投放!K$37:K$45)*$CB107+VLOOKUP($CC$2,一级属性!$E$41:$P$64,COLUMNS(一级属性!$E$41:M$64),0)*($CB107+0.25*IF($CB107&lt;10,1,ROUNDDOWN($CB107,-1)))+VLOOKUP($CC$2,宝石属性!$B$43:$M$66,COLUMNS(宝石属性!$B$43:J$66),0)*10*VLOOKUP(ROUNDDOWN($CB107,-1),宝石属性!$B$25:$N$41,2,0)*VLOOKUP(ROUNDDOWN($CB107,-1),宝石属性!$B$25:$N$41,3,0)+VLOOKUP($CC$2,职业被动!$B$6:$M$29,COLUMNS(职业被动!$B$6:J$29),0)*$CB107,0)</f>
        <v>771</v>
      </c>
      <c r="CJ107" s="9">
        <f>ROUND(属性投放!K$4+装备属性!K$4*IF($CB107&lt;10,1,ROUNDDOWN($CB107,-1))+SUM(属性投放!L$37:L$45)*$CB107+VLOOKUP($CC$2,一级属性!$E$41:$P$64,COLUMNS(一级属性!$E$41:N$64),0)*($CB107+0.25*IF($CB107&lt;10,1,ROUNDDOWN($CB107,-1)))+VLOOKUP($CC$2,宝石属性!$B$43:$M$66,COLUMNS(宝石属性!$B$43:K$66),0)*10*VLOOKUP(ROUNDDOWN($CB107,-1),宝石属性!$B$25:$N$41,2,0)*VLOOKUP(ROUNDDOWN($CB107,-1),宝石属性!$B$25:$N$41,3,0)+VLOOKUP($CC$2,职业被动!$B$6:$M$29,COLUMNS(职业被动!$B$6:K$29),0)*$CB107,0)</f>
        <v>372</v>
      </c>
      <c r="CK107" s="9">
        <f>ROUND(属性投放!L$4+装备属性!L$4*IF($CB107&lt;10,1,ROUNDDOWN($CB107,-1))+SUM(属性投放!M$37:M$45)*$CB107+VLOOKUP($CC$2,一级属性!$E$41:$P$64,COLUMNS(一级属性!$E$41:O$64),0)*($CB107+0.25*IF($CB107&lt;10,1,ROUNDDOWN($CB107,-1)))+VLOOKUP($CC$2,宝石属性!$B$43:$M$66,COLUMNS(宝石属性!$B$43:L$66),0)*10*VLOOKUP(ROUNDDOWN($CB107,-1),宝石属性!$B$25:$N$41,2,0)*VLOOKUP(ROUNDDOWN($CB107,-1),宝石属性!$B$25:$N$41,3,0)+VLOOKUP($CC$2,职业被动!$B$6:$M$29,COLUMNS(职业被动!$B$6:L$29),0)*$CB107,0)</f>
        <v>31</v>
      </c>
      <c r="CL107" s="9">
        <f>ROUND(属性投放!M$4+装备属性!M$4*IF($CB107&lt;10,1,ROUNDDOWN($CB107,-1))+SUM(属性投放!N$37:N$45)*$CB107+VLOOKUP($CC$2,一级属性!$E$41:$P$64,COLUMNS(一级属性!$E$41:P$64),0)*($CB107+0.25*IF($CB107&lt;10,1,ROUNDDOWN($CB107,-1)))+VLOOKUP($CC$2,宝石属性!$B$43:$M$66,COLUMNS(宝石属性!$B$43:M$66),0)*10*VLOOKUP(ROUNDDOWN($CB107,-1),宝石属性!$B$25:$N$41,2,0)*VLOOKUP(ROUNDDOWN($CB107,-1),宝石属性!$B$25:$N$41,3,0)+VLOOKUP($CC$2,职业被动!$B$6:$M$29,COLUMNS(职业被动!$B$6:M$29),0)*$CB107,0)</f>
        <v>1071</v>
      </c>
      <c r="CM107" s="48">
        <f>属性价值和能力评分!$F$9+ROUND(属性价值和能力评分!$F$38*10,0)*CB107+ROUND((SUM(装备属性!$W$9:$W$14)+属性价值和能力评分!$F$38*1.25+1.4+2.8)*IF(CB107&lt;10,1,ROUNDDOWN(CB107,-1)),0)+15*VLOOKUP(ROUNDDOWN(CB107,-1),宝石属性!$B$26:$D$41,2,0)*6*VLOOKUP(ROUNDDOWN(CB107,-1),宝石属性!$B$26:$D$41,3,0)+(属性价值和能力评分!$F$49*9+属性价值和能力评分!$F$50*2+属性价值和能力评分!$F$53*8/5)*CB107</f>
        <v>19495</v>
      </c>
      <c r="CO107" s="1">
        <v>104</v>
      </c>
      <c r="CP107" s="9">
        <f>ROUND(属性投放!D$4+装备属性!D$4*IF($CO107&lt;10,1,ROUNDDOWN($CO107,-1))+SUM(属性投放!E$37:E$45)*$CO107+VLOOKUP($CP$2,一级属性!$E$41:$P$64,COLUMNS(一级属性!$E$41:G$64),0)*($CO107+0.25*IF($CO107&lt;10,1,ROUNDDOWN($CO107,-1)))+VLOOKUP($CP$2,宝石属性!$B$43:$M$66,COLUMNS(宝石属性!$B$43:D$66),0)*10*VLOOKUP(ROUNDDOWN($CO107,-1),宝石属性!$B$25:$N$41,2,0)*VLOOKUP(ROUNDDOWN($CO107,-1),宝石属性!$B$25:$N$41,3,0)+VLOOKUP($CP$2,职业被动!$B$6:$M$29,COLUMNS(职业被动!$B$6:D$29),0)*$CO107,0)</f>
        <v>5032</v>
      </c>
      <c r="CQ107" s="9">
        <f>ROUND(属性投放!E$4+装备属性!E$4*IF($CO107&lt;10,1,ROUNDDOWN($CO107,-1))+SUM(属性投放!F$37:F$45)*$CO107+VLOOKUP($CP$2,一级属性!$E$41:$P$64,COLUMNS(一级属性!$E$41:H$64),0)*($CO107+0.25*IF($CO107&lt;10,1,ROUNDDOWN($CO107,-1)))+VLOOKUP($CP$2,宝石属性!$B$43:$M$66,COLUMNS(宝石属性!$B$43:E$66),0)*10*VLOOKUP(ROUNDDOWN($CO107,-1),宝石属性!$B$25:$N$41,2,0)*VLOOKUP(ROUNDDOWN($CO107,-1),宝石属性!$B$25:$N$41,3,0)+VLOOKUP($CP$2,职业被动!$B$6:$M$29,COLUMNS(职业被动!$B$6:E$29),0)*$CO107,0)</f>
        <v>5805</v>
      </c>
      <c r="CR107" s="9">
        <f>ROUND(属性投放!F$4+装备属性!F$4*IF($CO107&lt;10,1,ROUNDDOWN($CO107,-1))+SUM(属性投放!G$37:G$45)*$CO107+VLOOKUP($CP$2,一级属性!$E$41:$P$64,COLUMNS(一级属性!$E$41:I$64),0)*($CO107+0.25*IF($CO107&lt;10,1,ROUNDDOWN($CO107,-1)))+VLOOKUP($CP$2,宝石属性!$B$43:$M$66,COLUMNS(宝石属性!$B$43:F$66),0)*10*VLOOKUP(ROUNDDOWN($CO107,-1),宝石属性!$B$25:$N$41,2,0)*VLOOKUP(ROUNDDOWN($CO107,-1),宝石属性!$B$25:$N$41,3,0)+VLOOKUP($CP$2,职业被动!$B$6:$M$29,COLUMNS(职业被动!$B$6:F$29),0)*$CO107,0)</f>
        <v>1128</v>
      </c>
      <c r="CS107" s="9">
        <f>ROUND(属性投放!G$4+装备属性!G$4*IF($CO107&lt;10,1,ROUNDDOWN($CO107,-1))+SUM(属性投放!H$37:H$45)*$CO107+VLOOKUP($CP$2,一级属性!$E$41:$P$64,COLUMNS(一级属性!$E$41:J$64),0)*($CO107+0.25*IF($CO107&lt;10,1,ROUNDDOWN($CO107,-1)))+VLOOKUP($CP$2,宝石属性!$B$43:$M$66,COLUMNS(宝石属性!$B$43:G$66),0)*10*VLOOKUP(ROUNDDOWN($CO107,-1),宝石属性!$B$25:$N$41,2,0)*VLOOKUP(ROUNDDOWN($CO107,-1),宝石属性!$B$25:$N$41,3,0)+VLOOKUP($CP$2,职业被动!$B$6:$M$29,COLUMNS(职业被动!$B$6:G$29),0)*$CO107,0)</f>
        <v>1033</v>
      </c>
      <c r="CT107" s="9">
        <f>ROUND(属性投放!H$4+装备属性!H$4*IF($CO107&lt;10,1,ROUNDDOWN($CO107,-1))+SUM(属性投放!I$37:I$45)*$CO107+VLOOKUP($CP$2,一级属性!$E$41:$P$64,COLUMNS(一级属性!$E$41:K$64),0)*($CO107+0.25*IF($CO107&lt;10,1,ROUNDDOWN($CO107,-1)))+VLOOKUP($CP$2,宝石属性!$B$43:$M$66,COLUMNS(宝石属性!$B$43:H$66),0)*10*VLOOKUP(ROUNDDOWN($CO107,-1),宝石属性!$B$25:$N$41,2,0)*VLOOKUP(ROUNDDOWN($CO107,-1),宝石属性!$B$25:$N$41,3,0)+VLOOKUP($CP$2,职业被动!$B$6:$M$29,COLUMNS(职业被动!$B$6:H$29),0)*$CO107,0)</f>
        <v>1791</v>
      </c>
      <c r="CU107" s="9">
        <f>ROUND(属性投放!I$4+装备属性!I$4*IF($CO107&lt;10,1,ROUNDDOWN($CO107,-1))+SUM(属性投放!J$37:J$45)*$CO107+VLOOKUP($CP$2,一级属性!$E$41:$P$64,COLUMNS(一级属性!$E$41:L$64),0)*($CO107+0.25*IF($CO107&lt;10,1,ROUNDDOWN($CO107,-1)))+VLOOKUP($CP$2,宝石属性!$B$43:$M$66,COLUMNS(宝石属性!$B$43:I$66),0)*10*VLOOKUP(ROUNDDOWN($CO107,-1),宝石属性!$B$25:$N$41,2,0)*VLOOKUP(ROUNDDOWN($CO107,-1),宝石属性!$B$25:$N$41,3,0)+VLOOKUP($CP$2,职业被动!$B$6:$M$29,COLUMNS(职业被动!$B$6:I$29),0)*$CO107,0)</f>
        <v>1543</v>
      </c>
      <c r="CV107" s="9">
        <f>ROUND(属性投放!J$4+装备属性!J$4*IF($CO107&lt;10,1,ROUNDDOWN($CO107,-1))+SUM(属性投放!K$37:K$45)*$CO107+VLOOKUP($CP$2,一级属性!$E$41:$P$64,COLUMNS(一级属性!$E$41:M$64),0)*($CO107+0.25*IF($CO107&lt;10,1,ROUNDDOWN($CO107,-1)))+VLOOKUP($CP$2,宝石属性!$B$43:$M$66,COLUMNS(宝石属性!$B$43:J$66),0)*10*VLOOKUP(ROUNDDOWN($CO107,-1),宝石属性!$B$25:$N$41,2,0)*VLOOKUP(ROUNDDOWN($CO107,-1),宝石属性!$B$25:$N$41,3,0)+VLOOKUP($CP$2,职业被动!$B$6:$M$29,COLUMNS(职业被动!$B$6:J$29),0)*$CO107,0)</f>
        <v>642</v>
      </c>
      <c r="CW107" s="9">
        <f>ROUND(属性投放!K$4+装备属性!K$4*IF($CO107&lt;10,1,ROUNDDOWN($CO107,-1))+SUM(属性投放!L$37:L$45)*$CO107+VLOOKUP($CP$2,一级属性!$E$41:$P$64,COLUMNS(一级属性!$E$41:N$64),0)*($CO107+0.25*IF($CO107&lt;10,1,ROUNDDOWN($CO107,-1)))+VLOOKUP($CP$2,宝石属性!$B$43:$M$66,COLUMNS(宝石属性!$B$43:K$66),0)*10*VLOOKUP(ROUNDDOWN($CO107,-1),宝石属性!$B$25:$N$41,2,0)*VLOOKUP(ROUNDDOWN($CO107,-1),宝石属性!$B$25:$N$41,3,0)+VLOOKUP($CP$2,职业被动!$B$6:$M$29,COLUMNS(职业被动!$B$6:K$29),0)*$CO107,0)</f>
        <v>372</v>
      </c>
      <c r="CX107" s="9">
        <f>ROUND(属性投放!L$4+装备属性!L$4*IF($CO107&lt;10,1,ROUNDDOWN($CO107,-1))+SUM(属性投放!M$37:M$45)*$CO107+VLOOKUP($CP$2,一级属性!$E$41:$P$64,COLUMNS(一级属性!$E$41:O$64),0)*($CO107+0.25*IF($CO107&lt;10,1,ROUNDDOWN($CO107,-1)))+VLOOKUP($CP$2,宝石属性!$B$43:$M$66,COLUMNS(宝石属性!$B$43:L$66),0)*10*VLOOKUP(ROUNDDOWN($CO107,-1),宝石属性!$B$25:$N$41,2,0)*VLOOKUP(ROUNDDOWN($CO107,-1),宝石属性!$B$25:$N$41,3,0)+VLOOKUP($CP$2,职业被动!$B$6:$M$29,COLUMNS(职业被动!$B$6:L$29),0)*$CO107,0)</f>
        <v>31</v>
      </c>
      <c r="CY107" s="9">
        <f>ROUND(属性投放!M$4+装备属性!M$4*IF($CO107&lt;10,1,ROUNDDOWN($CO107,-1))+SUM(属性投放!N$37:N$45)*$CO107+VLOOKUP($CP$2,一级属性!$E$41:$P$64,COLUMNS(一级属性!$E$41:P$64),0)*($CO107+0.25*IF($CO107&lt;10,1,ROUNDDOWN($CO107,-1)))+VLOOKUP($CP$2,宝石属性!$B$43:$M$66,COLUMNS(宝石属性!$B$43:M$66),0)*10*VLOOKUP(ROUNDDOWN($CO107,-1),宝石属性!$B$25:$N$41,2,0)*VLOOKUP(ROUNDDOWN($CO107,-1),宝石属性!$B$25:$N$41,3,0)+VLOOKUP($CP$2,职业被动!$B$6:$M$29,COLUMNS(职业被动!$B$6:M$29),0)*$CO107,0)</f>
        <v>1071</v>
      </c>
      <c r="CZ107" s="48">
        <f>属性价值和能力评分!$F$9+ROUND(属性价值和能力评分!$F$38*10,0)*CO107+ROUND((SUM(装备属性!$W$9:$W$14)+属性价值和能力评分!$F$38*1.25+1.4+2.8)*IF(CO107&lt;10,1,ROUNDDOWN(CO107,-1)),0)+15*VLOOKUP(ROUNDDOWN(CO107,-1),宝石属性!$B$26:$D$41,2,0)*6*VLOOKUP(ROUNDDOWN(CO107,-1),宝石属性!$B$26:$D$41,3,0)+(属性价值和能力评分!$F$49*9+属性价值和能力评分!$F$50*2+属性价值和能力评分!$F$53*8/5)*CO107</f>
        <v>19495</v>
      </c>
      <c r="DB107" s="1">
        <v>104</v>
      </c>
      <c r="DC107" s="9">
        <f>ROUND(属性投放!D$4+装备属性!D$4*IF($DB107&lt;10,1,ROUNDDOWN($DB107,-1))+SUM(属性投放!E$37:E$45)*$DB107+VLOOKUP($DC$2,一级属性!$E$41:$P$64,COLUMNS(一级属性!$E$41:G$64),0)*($DB107+0.25*IF($DB107&lt;10,1,ROUNDDOWN($DB107,-1)))+VLOOKUP($DC$2,宝石属性!$B$43:$M$66,COLUMNS(宝石属性!$B$43:D$66),0)*10*VLOOKUP(ROUNDDOWN($DB107,-1),宝石属性!$B$25:$N$41,2,0)*VLOOKUP(ROUNDDOWN($DB107,-1),宝石属性!$B$25:$N$41,3,0)+VLOOKUP($DC$2,职业被动!$B$6:$M$29,COLUMNS(职业被动!$B$6:D$29),0)*$DB107,0)</f>
        <v>5760</v>
      </c>
      <c r="DD107" s="9">
        <f>ROUND(属性投放!E$4+装备属性!E$4*IF($DB107&lt;10,1,ROUNDDOWN($DB107,-1))+SUM(属性投放!F$37:F$45)*$DB107+VLOOKUP($DC$2,一级属性!$E$41:$P$64,COLUMNS(一级属性!$E$41:H$64),0)*($DB107+0.25*IF($DB107&lt;10,1,ROUNDDOWN($DB107,-1)))+VLOOKUP($DC$2,宝石属性!$B$43:$M$66,COLUMNS(宝石属性!$B$43:E$66),0)*10*VLOOKUP(ROUNDDOWN($DB107,-1),宝石属性!$B$25:$N$41,2,0)*VLOOKUP(ROUNDDOWN($DB107,-1),宝石属性!$B$25:$N$41,3,0)+VLOOKUP($DC$2,职业被动!$B$6:$M$29,COLUMNS(职业被动!$B$6:E$29),0)*$DB107,0)</f>
        <v>2580</v>
      </c>
      <c r="DE107" s="9">
        <f>ROUND(属性投放!F$4+装备属性!F$4*IF($DB107&lt;10,1,ROUNDDOWN($DB107,-1))+SUM(属性投放!G$37:G$45)*$DB107+VLOOKUP($DC$2,一级属性!$E$41:$P$64,COLUMNS(一级属性!$E$41:I$64),0)*($DB107+0.25*IF($DB107&lt;10,1,ROUNDDOWN($DB107,-1)))+VLOOKUP($DC$2,宝石属性!$B$43:$M$66,COLUMNS(宝石属性!$B$43:F$66),0)*10*VLOOKUP(ROUNDDOWN($DB107,-1),宝石属性!$B$25:$N$41,2,0)*VLOOKUP(ROUNDDOWN($DB107,-1),宝石属性!$B$25:$N$41,3,0)+VLOOKUP($DC$2,职业被动!$B$6:$M$29,COLUMNS(职业被动!$B$6:F$29),0)*$DB107,0)</f>
        <v>1128</v>
      </c>
      <c r="DF107" s="9">
        <f>ROUND(属性投放!G$4+装备属性!G$4*IF($DB107&lt;10,1,ROUNDDOWN($DB107,-1))+SUM(属性投放!H$37:H$45)*$DB107+VLOOKUP($DC$2,一级属性!$E$41:$P$64,COLUMNS(一级属性!$E$41:J$64),0)*($DB107+0.25*IF($DB107&lt;10,1,ROUNDDOWN($DB107,-1)))+VLOOKUP($DC$2,宝石属性!$B$43:$M$66,COLUMNS(宝石属性!$B$43:G$66),0)*10*VLOOKUP(ROUNDDOWN($DB107,-1),宝石属性!$B$25:$N$41,2,0)*VLOOKUP(ROUNDDOWN($DB107,-1),宝石属性!$B$25:$N$41,3,0)+VLOOKUP($DC$2,职业被动!$B$6:$M$29,COLUMNS(职业被动!$B$6:G$29),0)*$DB107,0)</f>
        <v>2900</v>
      </c>
      <c r="DG107" s="9">
        <f>ROUND(属性投放!H$4+装备属性!H$4*IF($DB107&lt;10,1,ROUNDDOWN($DB107,-1))+SUM(属性投放!I$37:I$45)*$DB107+VLOOKUP($DC$2,一级属性!$E$41:$P$64,COLUMNS(一级属性!$E$41:K$64),0)*($DB107+0.25*IF($DB107&lt;10,1,ROUNDDOWN($DB107,-1)))+VLOOKUP($DC$2,宝石属性!$B$43:$M$66,COLUMNS(宝石属性!$B$43:H$66),0)*10*VLOOKUP(ROUNDDOWN($DB107,-1),宝石属性!$B$25:$N$41,2,0)*VLOOKUP(ROUNDDOWN($DB107,-1),宝石属性!$B$25:$N$41,3,0)+VLOOKUP($DC$2,职业被动!$B$6:$M$29,COLUMNS(职业被动!$B$6:H$29),0)*$DB107,0)</f>
        <v>698</v>
      </c>
      <c r="DH107" s="9">
        <f>ROUND(属性投放!I$4+装备属性!I$4*IF($DB107&lt;10,1,ROUNDDOWN($DB107,-1))+SUM(属性投放!J$37:J$45)*$DB107+VLOOKUP($DC$2,一级属性!$E$41:$P$64,COLUMNS(一级属性!$E$41:L$64),0)*($DB107+0.25*IF($DB107&lt;10,1,ROUNDDOWN($DB107,-1)))+VLOOKUP($DC$2,宝石属性!$B$43:$M$66,COLUMNS(宝石属性!$B$43:I$66),0)*10*VLOOKUP(ROUNDDOWN($DB107,-1),宝石属性!$B$25:$N$41,2,0)*VLOOKUP(ROUNDDOWN($DB107,-1),宝石属性!$B$25:$N$41,3,0)+VLOOKUP($DC$2,职业被动!$B$6:$M$29,COLUMNS(职业被动!$B$6:I$29),0)*$DB107,0)</f>
        <v>1052</v>
      </c>
      <c r="DI107" s="9">
        <f>ROUND(属性投放!J$4+装备属性!J$4*IF($DB107&lt;10,1,ROUNDDOWN($DB107,-1))+SUM(属性投放!K$37:K$45)*$DB107+VLOOKUP($DC$2,一级属性!$E$41:$P$64,COLUMNS(一级属性!$E$41:M$64),0)*($DB107+0.25*IF($DB107&lt;10,1,ROUNDDOWN($DB107,-1)))+VLOOKUP($DC$2,宝石属性!$B$43:$M$66,COLUMNS(宝石属性!$B$43:J$66),0)*10*VLOOKUP(ROUNDDOWN($DB107,-1),宝石属性!$B$25:$N$41,2,0)*VLOOKUP(ROUNDDOWN($DB107,-1),宝石属性!$B$25:$N$41,3,0)+VLOOKUP($DC$2,职业被动!$B$6:$M$29,COLUMNS(职业被动!$B$6:J$29),0)*$DB107,0)</f>
        <v>771</v>
      </c>
      <c r="DJ107" s="9">
        <f>ROUND(属性投放!K$4+装备属性!K$4*IF($DB107&lt;10,1,ROUNDDOWN($DB107,-1))+SUM(属性投放!L$37:L$45)*$DB107+VLOOKUP($DC$2,一级属性!$E$41:$P$64,COLUMNS(一级属性!$E$41:N$64),0)*($DB107+0.25*IF($DB107&lt;10,1,ROUNDDOWN($DB107,-1)))+VLOOKUP($DC$2,宝石属性!$B$43:$M$66,COLUMNS(宝石属性!$B$43:K$66),0)*10*VLOOKUP(ROUNDDOWN($DB107,-1),宝石属性!$B$25:$N$41,2,0)*VLOOKUP(ROUNDDOWN($DB107,-1),宝石属性!$B$25:$N$41,3,0)+VLOOKUP($DC$2,职业被动!$B$6:$M$29,COLUMNS(职业被动!$B$6:K$29),0)*$DB107,0)</f>
        <v>532</v>
      </c>
      <c r="DK107" s="9">
        <f>ROUND(属性投放!L$4+装备属性!L$4*IF($DB107&lt;10,1,ROUNDDOWN($DB107,-1))+SUM(属性投放!M$37:M$45)*$DB107+VLOOKUP($DC$2,一级属性!$E$41:$P$64,COLUMNS(一级属性!$E$41:O$64),0)*($DB107+0.25*IF($DB107&lt;10,1,ROUNDDOWN($DB107,-1)))+VLOOKUP($DC$2,宝石属性!$B$43:$M$66,COLUMNS(宝石属性!$B$43:L$66),0)*10*VLOOKUP(ROUNDDOWN($DB107,-1),宝石属性!$B$25:$N$41,2,0)*VLOOKUP(ROUNDDOWN($DB107,-1),宝石属性!$B$25:$N$41,3,0)+VLOOKUP($DC$2,职业被动!$B$6:$M$29,COLUMNS(职业被动!$B$6:L$29),0)*$DB107,0)</f>
        <v>31</v>
      </c>
      <c r="DL107" s="9">
        <f>ROUND(属性投放!M$4+装备属性!M$4*IF($DB107&lt;10,1,ROUNDDOWN($DB107,-1))+SUM(属性投放!N$37:N$45)*$DB107+VLOOKUP($DC$2,一级属性!$E$41:$P$64,COLUMNS(一级属性!$E$41:P$64),0)*($DB107+0.25*IF($DB107&lt;10,1,ROUNDDOWN($DB107,-1)))+VLOOKUP($DC$2,宝石属性!$B$43:$M$66,COLUMNS(宝石属性!$B$43:M$66),0)*10*VLOOKUP(ROUNDDOWN($DB107,-1),宝石属性!$B$25:$N$41,2,0)*VLOOKUP(ROUNDDOWN($DB107,-1),宝石属性!$B$25:$N$41,3,0)+VLOOKUP($DC$2,职业被动!$B$6:$M$29,COLUMNS(职业被动!$B$6:M$29),0)*$DB107,0)</f>
        <v>1071</v>
      </c>
      <c r="DM107" s="48">
        <f>属性价值和能力评分!$F$9+ROUND(属性价值和能力评分!$F$38*10,0)*DB107+ROUND((SUM(装备属性!$W$9:$W$14)+属性价值和能力评分!$F$38*1.25+1.4+2.8)*IF(DB107&lt;10,1,ROUNDDOWN(DB107,-1)),0)+15*VLOOKUP(ROUNDDOWN(DB107,-1),宝石属性!$B$26:$D$41,2,0)*6*VLOOKUP(ROUNDDOWN(DB107,-1),宝石属性!$B$26:$D$41,3,0)+(属性价值和能力评分!$F$49*9+属性价值和能力评分!$F$50*2+属性价值和能力评分!$F$53*8/5)*DB107</f>
        <v>19495</v>
      </c>
      <c r="DO107" s="1">
        <v>104</v>
      </c>
      <c r="DP107" s="9">
        <f>ROUND(属性投放!D$4+装备属性!D$4*IF($DO107&lt;10,1,ROUNDDOWN($DO107,-1))+SUM(属性投放!E$37:E$45)*$DO107+VLOOKUP($DP$2,一级属性!$E$41:$P$64,COLUMNS(一级属性!$E$41:G$64),0)*($DO107+0.25*IF($DO107&lt;10,1,ROUNDDOWN($DO107,-1)))+VLOOKUP($DP$2,宝石属性!$B$43:$M$66,COLUMNS(宝石属性!$B$43:D$66),0)*10*VLOOKUP(ROUNDDOWN($DO107,-1),宝石属性!$B$25:$N$41,2,0)*VLOOKUP(ROUNDDOWN($DO107,-1),宝石属性!$B$25:$N$41,3,0)+VLOOKUP($DP$2,职业被动!$B$6:$M$29,COLUMNS(职业被动!$B$6:D$29),0)*$DO107,0)</f>
        <v>12448</v>
      </c>
      <c r="DQ107" s="9">
        <f>ROUND(属性投放!E$4+装备属性!E$4*IF($DO107&lt;10,1,ROUNDDOWN($DO107,-1))+SUM(属性投放!F$37:F$45)*$DO107+VLOOKUP($DP$2,一级属性!$E$41:$P$64,COLUMNS(一级属性!$E$41:H$64),0)*($DO107+0.25*IF($DO107&lt;10,1,ROUNDDOWN($DO107,-1)))+VLOOKUP($DP$2,宝石属性!$B$43:$M$66,COLUMNS(宝石属性!$B$43:E$66),0)*10*VLOOKUP(ROUNDDOWN($DO107,-1),宝石属性!$B$25:$N$41,2,0)*VLOOKUP(ROUNDDOWN($DO107,-1),宝石属性!$B$25:$N$41,3,0)+VLOOKUP($DP$2,职业被动!$B$6:$M$29,COLUMNS(职业被动!$B$6:E$29),0)*$DO107,0)</f>
        <v>2580</v>
      </c>
      <c r="DR107" s="9">
        <f>ROUND(属性投放!F$4+装备属性!F$4*IF($DO107&lt;10,1,ROUNDDOWN($DO107,-1))+SUM(属性投放!G$37:G$45)*$DO107+VLOOKUP($DP$2,一级属性!$E$41:$P$64,COLUMNS(一级属性!$E$41:I$64),0)*($DO107+0.25*IF($DO107&lt;10,1,ROUNDDOWN($DO107,-1)))+VLOOKUP($DP$2,宝石属性!$B$43:$M$66,COLUMNS(宝石属性!$B$43:F$66),0)*10*VLOOKUP(ROUNDDOWN($DO107,-1),宝石属性!$B$25:$N$41,2,0)*VLOOKUP(ROUNDDOWN($DO107,-1),宝石属性!$B$25:$N$41,3,0)+VLOOKUP($DP$2,职业被动!$B$6:$M$29,COLUMNS(职业被动!$B$6:F$29),0)*$DO107,0)</f>
        <v>1128</v>
      </c>
      <c r="DS107" s="9">
        <f>ROUND(属性投放!G$4+装备属性!G$4*IF($DO107&lt;10,1,ROUNDDOWN($DO107,-1))+SUM(属性投放!H$37:H$45)*$DO107+VLOOKUP($DP$2,一级属性!$E$41:$P$64,COLUMNS(一级属性!$E$41:J$64),0)*($DO107+0.25*IF($DO107&lt;10,1,ROUNDDOWN($DO107,-1)))+VLOOKUP($DP$2,宝石属性!$B$43:$M$66,COLUMNS(宝石属性!$B$43:G$66),0)*10*VLOOKUP(ROUNDDOWN($DO107,-1),宝石属性!$B$25:$N$41,2,0)*VLOOKUP(ROUNDDOWN($DO107,-1),宝石属性!$B$25:$N$41,3,0)+VLOOKUP($DP$2,职业被动!$B$6:$M$29,COLUMNS(职业被动!$B$6:G$29),0)*$DO107,0)</f>
        <v>1033</v>
      </c>
      <c r="DT107" s="9">
        <f>ROUND(属性投放!H$4+装备属性!H$4*IF($DO107&lt;10,1,ROUNDDOWN($DO107,-1))+SUM(属性投放!I$37:I$45)*$DO107+VLOOKUP($DP$2,一级属性!$E$41:$P$64,COLUMNS(一级属性!$E$41:K$64),0)*($DO107+0.25*IF($DO107&lt;10,1,ROUNDDOWN($DO107,-1)))+VLOOKUP($DP$2,宝石属性!$B$43:$M$66,COLUMNS(宝石属性!$B$43:H$66),0)*10*VLOOKUP(ROUNDDOWN($DO107,-1),宝石属性!$B$25:$N$41,2,0)*VLOOKUP(ROUNDDOWN($DO107,-1),宝石属性!$B$25:$N$41,3,0)+VLOOKUP($DP$2,职业被动!$B$6:$M$29,COLUMNS(职业被动!$B$6:H$29),0)*$DO107,0)</f>
        <v>802</v>
      </c>
      <c r="DU107" s="9">
        <f>ROUND(属性投放!I$4+装备属性!I$4*IF($DO107&lt;10,1,ROUNDDOWN($DO107,-1))+SUM(属性投放!J$37:J$45)*$DO107+VLOOKUP($DP$2,一级属性!$E$41:$P$64,COLUMNS(一级属性!$E$41:L$64),0)*($DO107+0.25*IF($DO107&lt;10,1,ROUNDDOWN($DO107,-1)))+VLOOKUP($DP$2,宝石属性!$B$43:$M$66,COLUMNS(宝石属性!$B$43:I$66),0)*10*VLOOKUP(ROUNDDOWN($DO107,-1),宝石属性!$B$25:$N$41,2,0)*VLOOKUP(ROUNDDOWN($DO107,-1),宝石属性!$B$25:$N$41,3,0)+VLOOKUP($DP$2,职业被动!$B$6:$M$29,COLUMNS(职业被动!$B$6:I$29),0)*$DO107,0)</f>
        <v>1052</v>
      </c>
      <c r="DV107" s="9">
        <f>ROUND(属性投放!J$4+装备属性!J$4*IF($DO107&lt;10,1,ROUNDDOWN($DO107,-1))+SUM(属性投放!K$37:K$45)*$DO107+VLOOKUP($DP$2,一级属性!$E$41:$P$64,COLUMNS(一级属性!$E$41:M$64),0)*($DO107+0.25*IF($DO107&lt;10,1,ROUNDDOWN($DO107,-1)))+VLOOKUP($DP$2,宝石属性!$B$43:$M$66,COLUMNS(宝石属性!$B$43:J$66),0)*10*VLOOKUP(ROUNDDOWN($DO107,-1),宝石属性!$B$25:$N$41,2,0)*VLOOKUP(ROUNDDOWN($DO107,-1),宝石属性!$B$25:$N$41,3,0)+VLOOKUP($DP$2,职业被动!$B$6:$M$29,COLUMNS(职业被动!$B$6:J$29),0)*$DO107,0)</f>
        <v>771</v>
      </c>
      <c r="DW107" s="9">
        <f>ROUND(属性投放!K$4+装备属性!K$4*IF($DO107&lt;10,1,ROUNDDOWN($DO107,-1))+SUM(属性投放!L$37:L$45)*$DO107+VLOOKUP($DP$2,一级属性!$E$41:$P$64,COLUMNS(一级属性!$E$41:N$64),0)*($DO107+0.25*IF($DO107&lt;10,1,ROUNDDOWN($DO107,-1)))+VLOOKUP($DP$2,宝石属性!$B$43:$M$66,COLUMNS(宝石属性!$B$43:K$66),0)*10*VLOOKUP(ROUNDDOWN($DO107,-1),宝石属性!$B$25:$N$41,2,0)*VLOOKUP(ROUNDDOWN($DO107,-1),宝石属性!$B$25:$N$41,3,0)+VLOOKUP($DP$2,职业被动!$B$6:$M$29,COLUMNS(职业被动!$B$6:K$29),0)*$DO107,0)</f>
        <v>532</v>
      </c>
      <c r="DX107" s="9">
        <f>ROUND(属性投放!L$4+装备属性!L$4*IF($DO107&lt;10,1,ROUNDDOWN($DO107,-1))+SUM(属性投放!M$37:M$45)*$DO107+VLOOKUP($DP$2,一级属性!$E$41:$P$64,COLUMNS(一级属性!$E$41:O$64),0)*($DO107+0.25*IF($DO107&lt;10,1,ROUNDDOWN($DO107,-1)))+VLOOKUP($DP$2,宝石属性!$B$43:$M$66,COLUMNS(宝石属性!$B$43:L$66),0)*10*VLOOKUP(ROUNDDOWN($DO107,-1),宝石属性!$B$25:$N$41,2,0)*VLOOKUP(ROUNDDOWN($DO107,-1),宝石属性!$B$25:$N$41,3,0)+VLOOKUP($DP$2,职业被动!$B$6:$M$29,COLUMNS(职业被动!$B$6:L$29),0)*$DO107,0)</f>
        <v>31</v>
      </c>
      <c r="DY107" s="9">
        <f>ROUND(属性投放!M$4+装备属性!M$4*IF($DO107&lt;10,1,ROUNDDOWN($DO107,-1))+SUM(属性投放!N$37:N$45)*$DO107+VLOOKUP($DP$2,一级属性!$E$41:$P$64,COLUMNS(一级属性!$E$41:P$64),0)*($DO107+0.25*IF($DO107&lt;10,1,ROUNDDOWN($DO107,-1)))+VLOOKUP($DP$2,宝石属性!$B$43:$M$66,COLUMNS(宝石属性!$B$43:M$66),0)*10*VLOOKUP(ROUNDDOWN($DO107,-1),宝石属性!$B$25:$N$41,2,0)*VLOOKUP(ROUNDDOWN($DO107,-1),宝石属性!$B$25:$N$41,3,0)+VLOOKUP($DP$2,职业被动!$B$6:$M$29,COLUMNS(职业被动!$B$6:M$29),0)*$DO107,0)</f>
        <v>1071</v>
      </c>
      <c r="DZ107" s="48">
        <f>属性价值和能力评分!$F$9+ROUND(属性价值和能力评分!$F$38*10,0)*DO107+ROUND((SUM(装备属性!$W$9:$W$14)+属性价值和能力评分!$F$38*1.25+1.4+2.8)*IF(DO107&lt;10,1,ROUNDDOWN(DO107,-1)),0)+15*VLOOKUP(ROUNDDOWN(DO107,-1),宝石属性!$B$26:$D$41,2,0)*6*VLOOKUP(ROUNDDOWN(DO107,-1),宝石属性!$B$26:$D$41,3,0)+(属性价值和能力评分!$F$49*9+属性价值和能力评分!$F$50*2+属性价值和能力评分!$F$53*8/5)*DO107</f>
        <v>19495</v>
      </c>
      <c r="EA107" s="17"/>
      <c r="EB107" s="1">
        <v>104</v>
      </c>
      <c r="EC107" s="1">
        <f>ROUND(CC107/MAX(CE107/10,((CE107*(1+属性投放!$E$8)-CF107+属性投放!$F$8*EB107)*(1+属性投放!$G$8)*(1+属性投放!$H$8))),1)</f>
        <v>2.9</v>
      </c>
      <c r="ED107" s="1">
        <f>ROUND(CP107/MAX(CE107/10,((CE107*(1+属性投放!$E$8)-CS107+属性投放!$F$8*EB107)*(1+属性投放!$G$8)*(1+属性投放!$H$8))),1)</f>
        <v>2.7</v>
      </c>
      <c r="EE107" s="1">
        <f>ROUND(DC107/MAX(CE107/10,((CE107*(1+属性投放!$E$8)-DF107+属性投放!$F$8*EB107)*(1+属性投放!$G$8)*(1+属性投放!$H$8))),1)</f>
        <v>24.5</v>
      </c>
      <c r="EF107" s="1">
        <f>ROUND(DP107/MAX(CE107/10,((CE107*(1+属性投放!$E$8)-DS107+属性投放!$F$8*EB107)*(1+属性投放!$G$8)*(1+属性投放!$H$8))),1)</f>
        <v>6.7</v>
      </c>
      <c r="EH107" s="1">
        <f>ROUND(CC107/MAX(属性投放!$F$9*EB107,((CT107*(1+属性投放!$E$9)-CH107+属性投放!$F$9*EB107)*(1+属性投放!$G$9)*(1+属性投放!$H$9))),1)</f>
        <v>2.6</v>
      </c>
      <c r="EI107" s="1">
        <f>ROUND(CP107/MAX(属性投放!$F$9*EB107,((CT107*(1+属性投放!$E$9)-CU107+属性投放!$F$9*EB107)*(1+属性投放!$G$9)*(1+属性投放!$H$9))),1)</f>
        <v>3.3</v>
      </c>
      <c r="EJ107" s="1">
        <f>ROUND(DC107/MAX(属性投放!$F$9*EB107,((CT107*(1+属性投放!$E$9)-DH107+属性投放!$F$9*EB107)*(1+属性投放!$G$9)*(1+属性投放!$H$9))),1)</f>
        <v>2.8</v>
      </c>
      <c r="EK107" s="1">
        <f>ROUND(DP107/MAX(属性投放!$F$9*EB107,((CT107*(1+属性投放!$E$9)-DU107+属性投放!$F$9*EB107)*(1+属性投放!$G$9)*(1+属性投放!$H$9))),1)</f>
        <v>6</v>
      </c>
      <c r="EM107" s="1">
        <f>ROUND(CC107/((BW107*(1+属性投放!$E$10)+属性投放!$F$10*EB107)*(1+属性投放!$G$10)*(1+属性投放!$H$10)),1)</f>
        <v>5.6</v>
      </c>
      <c r="EN107" s="1">
        <f>ROUND(CP107/((BW107*(1+属性投放!$E$10)+属性投放!$F$10*EB107)*(1+属性投放!$G$10)*(1+属性投放!$H$10)),1)</f>
        <v>5.6</v>
      </c>
      <c r="EO107" s="1">
        <f>ROUND(DC107/((BW107*(1+属性投放!$E$10)+属性投放!$F$10*EB107)*(1+属性投放!$G$10)*(1+属性投放!$H$10)),1)</f>
        <v>6.4</v>
      </c>
      <c r="EP107" s="1">
        <f>ROUND(DP107/((BW107*(1+属性投放!$E$10)+属性投放!$F$10*EB107)*(1+属性投放!$G$10)*(1+属性投放!$H$10)),1)</f>
        <v>13.9</v>
      </c>
    </row>
    <row r="108" spans="2:146">
      <c r="B108" s="1">
        <v>105</v>
      </c>
      <c r="C108" s="9">
        <f>ROUND(属性投放!D$4+装备属性!D$4*IF($B108&lt;10,1,ROUNDDOWN($B108,-1))+SUM(属性投放!E$37:E$45)*$B108+VLOOKUP($C$2,一级属性!$E$41:$P$64,COLUMNS(一级属性!$E$41:G$64),0)*($B108+0.25*IF($B108&lt;10,1,ROUNDDOWN($B108,-1)))+VLOOKUP($C$2,宝石属性!$B$43:$M$66,COLUMNS(宝石属性!$B$43:D$66),0)*10*VLOOKUP(ROUNDDOWN($B108,-1),宝石属性!$B$25:$N$41,2,0)*VLOOKUP(ROUNDDOWN($B108,-1),宝石属性!$B$25:$N$41,3,0)+VLOOKUP($C$2,职业被动!$B$6:$M$29,COLUMNS(职业被动!$B$6:D$29),0)*$B108,0)</f>
        <v>6095</v>
      </c>
      <c r="D108" s="9">
        <f>ROUND(属性投放!E$4+装备属性!E$4*IF($B108&lt;10,1,ROUNDDOWN($B108,-1))+SUM(属性投放!F$37:F$38)*$B108+VLOOKUP($C$2,一级属性!$E$67:$P$90,COLUMNS(一级属性!$E$67:H$90),0)*$B108+VLOOKUP($C$2,宝石属性!$B$43:$M$66,COLUMNS(宝石属性!$B$43:E$66),0)*10*VLOOKUP(ROUNDDOWN($B108,-1),宝石属性!$B$25:$N$41,2,0)*VLOOKUP(ROUNDDOWN($B108,-1),宝石属性!$B$25:$N$41,3,0)+VLOOKUP($C$2,职业被动!$B$6:$M$29,COLUMNS(职业被动!$B$6:E$29),0)*$B108,0)</f>
        <v>2595</v>
      </c>
      <c r="E108" s="9">
        <f>ROUND(属性投放!F$4+装备属性!F$4*IF($B108&lt;10,1,ROUNDDOWN($B108,-1))+SUM(属性投放!G$37:G$38)*$B108+VLOOKUP($C$2,一级属性!$E$67:$P$90,COLUMNS(一级属性!$E$67:I$90),0)*$B108+VLOOKUP($C$2,宝石属性!$B$43:$M$66,COLUMNS(宝石属性!$B$43:F$66),0)*10*VLOOKUP(ROUNDDOWN($B108,-1),宝石属性!$B$25:$N$41,2,0)*VLOOKUP(ROUNDDOWN($B108,-1),宝石属性!$B$25:$N$41,3,0)+VLOOKUP($C$2,职业被动!$B$6:$M$29,COLUMNS(职业被动!$B$6:F$29),0)*$B108,0)</f>
        <v>2078</v>
      </c>
      <c r="F108" s="9">
        <f>ROUND(属性投放!G$4+装备属性!G$4*IF($B108&lt;10,1,ROUNDDOWN($B108,-1))+SUM(属性投放!H$37:H$38)*$B108+VLOOKUP($C$2,一级属性!$E$67:$P$90,COLUMNS(一级属性!$E$67:J$90),0)*$B108+VLOOKUP($C$2,宝石属性!$B$43:$M$66,COLUMNS(宝石属性!$B$43:G$66),0)*10*VLOOKUP(ROUNDDOWN($B108,-1),宝石属性!$B$25:$N$41,2,0)*VLOOKUP(ROUNDDOWN($B108,-1),宝石属性!$B$25:$N$41,3,0)+VLOOKUP($C$2,职业被动!$B$6:$M$29,COLUMNS(职业被动!$B$6:G$29),0)*$B108,0)</f>
        <v>1141</v>
      </c>
      <c r="G108" s="9">
        <f>ROUND(属性投放!H$4+装备属性!H$4*IF($B108&lt;10,1,ROUNDDOWN($B108,-1))+SUM(属性投放!I$37:I$38)*$B108+VLOOKUP($C$2,一级属性!$E$67:$P$90,COLUMNS(一级属性!$E$67:K$90),0)*$B108+VLOOKUP($C$2,宝石属性!$B$43:$M$66,COLUMNS(宝石属性!$B$43:H$66),0)*10*VLOOKUP(ROUNDDOWN($B108,-1),宝石属性!$B$25:$N$41,2,0)*VLOOKUP(ROUNDDOWN($B108,-1),宝石属性!$B$25:$N$41,3,0)+VLOOKUP($C$2,职业被动!$B$6:$M$29,COLUMNS(职业被动!$B$6:H$29),0)*$B108,0)</f>
        <v>700</v>
      </c>
      <c r="H108" s="9">
        <f>ROUND(属性投放!I$4+装备属性!I$4*IF($B108&lt;10,1,ROUNDDOWN($B108,-1))+SUM(属性投放!J$37:J$38)*$B108+VLOOKUP($C$2,一级属性!$E$67:$P$90,COLUMNS(一级属性!$E$67:L$90),0)*$B108+VLOOKUP($C$2,宝石属性!$B$43:$M$66,COLUMNS(宝石属性!$B$43:I$66),0)*10*VLOOKUP(ROUNDDOWN($B108,-1),宝石属性!$B$25:$N$41,2,0)*VLOOKUP(ROUNDDOWN($B108,-1),宝石属性!$B$25:$N$41,3,0)+VLOOKUP($C$2,职业被动!$B$6:$M$29,COLUMNS(职业被动!$B$6:I$29),0)*$B108,0)</f>
        <v>1165</v>
      </c>
      <c r="I108" s="9">
        <f>ROUND(属性投放!J$4+装备属性!J$4*IF($B108&lt;10,1,ROUNDDOWN($B108,-1))+SUM(属性投放!K$37:K$38)*$B108+VLOOKUP($C$2,一级属性!$E$67:$P$90,COLUMNS(一级属性!$E$67:M$90),0)*$B108+VLOOKUP($C$2,宝石属性!$B$43:$M$66,COLUMNS(宝石属性!$B$43:J$66),0)*10*VLOOKUP(ROUNDDOWN($B108,-1),宝石属性!$B$25:$N$41,2,0)*VLOOKUP(ROUNDDOWN($B108,-1),宝石属性!$B$25:$N$41,3,0)+VLOOKUP($C$2,职业被动!$B$6:$M$29,COLUMNS(职业被动!$B$6:J$29),0)*$B108,0)</f>
        <v>777</v>
      </c>
      <c r="J108" s="9">
        <f>ROUND(属性投放!K$4+装备属性!K$4*IF($B108&lt;10,1,ROUNDDOWN($B108,-1))+SUM(属性投放!L$37:L$38)*$B108+VLOOKUP($C$2,一级属性!$E$67:$P$90,COLUMNS(一级属性!$E$67:N$90),0)*$B108+VLOOKUP($C$2,宝石属性!$B$43:$M$66,COLUMNS(宝石属性!$B$43:K$66),0)*10*VLOOKUP(ROUNDDOWN($B108,-1),宝石属性!$B$25:$N$41,2,0)*VLOOKUP(ROUNDDOWN($B108,-1),宝石属性!$B$25:$N$41,3,0)+VLOOKUP($C$2,职业被动!$B$6:$M$29,COLUMNS(职业被动!$B$6:K$29),0)*$B108,0)</f>
        <v>373</v>
      </c>
      <c r="K108" s="9">
        <f>ROUND(属性投放!L$4+装备属性!L$4*IF($B108&lt;10,1,ROUNDDOWN($B108,-1))+SUM(属性投放!M$37:M$38)*$B108+VLOOKUP($C$2,一级属性!$E$67:$P$90,COLUMNS(一级属性!$E$67:O$90),0)*$B108+VLOOKUP($C$2,宝石属性!$B$43:$M$66,COLUMNS(宝石属性!$B$43:L$66),0)*10*VLOOKUP(ROUNDDOWN($B108,-1),宝石属性!$B$25:$N$41,2,0)*VLOOKUP(ROUNDDOWN($B108,-1),宝石属性!$B$25:$N$41,3,0)+VLOOKUP($C$2,职业被动!$B$6:$M$29,COLUMNS(职业被动!$B$6:L$29),0)*$B108,0)</f>
        <v>32</v>
      </c>
      <c r="L108" s="9">
        <f>ROUND(属性投放!M$4+装备属性!M$4*IF($B108&lt;10,1,ROUNDDOWN($B108,-1))+SUM(属性投放!N$37:N$38)*$B108+VLOOKUP($C$2,一级属性!$E$67:$P$90,COLUMNS(一级属性!$E$67:P$90),0)*$B108+VLOOKUP($C$2,宝石属性!$B$43:$M$66,COLUMNS(宝石属性!$B$43:M$66),0)*10*VLOOKUP(ROUNDDOWN($B108,-1),宝石属性!$B$25:$N$41,2,0)*VLOOKUP(ROUNDDOWN($B108,-1),宝石属性!$B$25:$N$41,3,0)+VLOOKUP($C$2,职业被动!$B$6:$M$29,COLUMNS(职业被动!$B$6:M$29),0)*$B108,0)</f>
        <v>1162</v>
      </c>
      <c r="M108" s="48">
        <f>属性价值和能力评分!$F$9+ROUND(属性价值和能力评分!$F$38*10,0)*B108+ROUND((SUM(装备属性!$W$9:$W$14)+属性价值和能力评分!$F$38*1.25+1.4+2.8)*IF(B108&lt;10,1,ROUNDDOWN(B108,-1)),0)+15*VLOOKUP(ROUNDDOWN(B108,-1),宝石属性!$B$26:$D$41,2,0)*6*VLOOKUP(ROUNDDOWN(B108,-1),宝石属性!$B$26:$D$41,3,0)+(属性价值和能力评分!$F$49*9+属性价值和能力评分!$F$50*2+属性价值和能力评分!$F$53*8/5)*B108</f>
        <v>19615</v>
      </c>
      <c r="N108" s="20"/>
      <c r="O108" s="1">
        <v>105</v>
      </c>
      <c r="P108" s="9">
        <f>ROUND(属性投放!D$4+装备属性!D$4*IF($O108&lt;10,1,ROUNDDOWN($O108,-1))+SUM(属性投放!E$37:E$45)*$O108+VLOOKUP($P$2,一级属性!$E$41:$P$64,COLUMNS(一级属性!$E$41:G$64),0)*($O108+0.25*IF($O108&lt;10,1,ROUNDDOWN($O108,-1)))+VLOOKUP($P$2,宝石属性!$B$43:$M$66,COLUMNS(宝石属性!$B$43:D$66),0)*10*VLOOKUP(ROUNDDOWN($O108,-1),宝石属性!$B$25:$N$41,2,0)*VLOOKUP(ROUNDDOWN($O108,-1),宝石属性!$B$25:$N$41,3,0)+VLOOKUP($P$2,职业被动!$B$6:$M$29,COLUMNS(职业被动!$B$6:D$29),0)*$O108,0)</f>
        <v>7565</v>
      </c>
      <c r="Q108" s="9">
        <f>ROUND(属性投放!E$4+装备属性!E$4*IF($O108&lt;10,1,ROUNDDOWN($O108,-1))+SUM(属性投放!F$37:F$45)*$O108+VLOOKUP($P$2,一级属性!$E$41:$P$64,COLUMNS(一级属性!$E$41:H$64),0)*($O108+0.25*IF($O108&lt;10,1,ROUNDDOWN($O108,-1)))+VLOOKUP($P$2,宝石属性!$B$43:$M$66,COLUMNS(宝石属性!$B$43:E$66),0)*10*VLOOKUP(ROUNDDOWN($O108,-1),宝石属性!$B$25:$N$41,2,0)*VLOOKUP(ROUNDDOWN($O108,-1),宝石属性!$B$25:$N$41,3,0)+VLOOKUP($P$2,职业被动!$B$6:$M$29,COLUMNS(职业被动!$B$6:E$29),0)*$O108,0)</f>
        <v>4545</v>
      </c>
      <c r="R108" s="9">
        <f>ROUND(属性投放!F$4+装备属性!F$4*IF($O108&lt;10,1,ROUNDDOWN($O108,-1))+SUM(属性投放!G$37:G$45)*$O108+VLOOKUP($P$2,一级属性!$E$41:$P$64,COLUMNS(一级属性!$E$41:I$64),0)*($O108+0.25*IF($O108&lt;10,1,ROUNDDOWN($O108,-1)))+VLOOKUP($P$2,宝石属性!$B$43:$M$66,COLUMNS(宝石属性!$B$43:F$66),0)*10*VLOOKUP(ROUNDDOWN($O108,-1),宝石属性!$B$25:$N$41,2,0)*VLOOKUP(ROUNDDOWN($O108,-1),宝石属性!$B$25:$N$41,3,0)+VLOOKUP($P$2,职业被动!$B$6:$M$29,COLUMNS(职业被动!$B$6:F$29),0)*$O108,0)</f>
        <v>1130</v>
      </c>
      <c r="S108" s="9">
        <f>ROUND(属性投放!G$4+装备属性!G$4*IF($O108&lt;10,1,ROUNDDOWN($O108,-1))+SUM(属性投放!H$37:H$45)*$O108+VLOOKUP($P$2,一级属性!$E$41:$P$64,COLUMNS(一级属性!$E$41:J$64),0)*($O108+0.25*IF($O108&lt;10,1,ROUNDDOWN($O108,-1)))+VLOOKUP($P$2,宝石属性!$B$43:$M$66,COLUMNS(宝石属性!$B$43:G$66),0)*10*VLOOKUP(ROUNDDOWN($O108,-1),宝石属性!$B$25:$N$41,2,0)*VLOOKUP(ROUNDDOWN($O108,-1),宝石属性!$B$25:$N$41,3,0)+VLOOKUP($P$2,职业被动!$B$6:$M$29,COLUMNS(职业被动!$B$6:G$29),0)*$O108,0)</f>
        <v>1036</v>
      </c>
      <c r="T108" s="9">
        <f>ROUND(属性投放!H$4+装备属性!H$4*IF($O108&lt;10,1,ROUNDDOWN($O108,-1))+SUM(属性投放!I$37:I$45)*$O108+VLOOKUP($P$2,一级属性!$E$41:$P$64,COLUMNS(一级属性!$E$41:K$64),0)*($O108+0.25*IF($O108&lt;10,1,ROUNDDOWN($O108,-1)))+VLOOKUP($P$2,宝石属性!$B$43:$M$66,COLUMNS(宝石属性!$B$43:H$66),0)*10*VLOOKUP(ROUNDDOWN($O108,-1),宝石属性!$B$25:$N$41,2,0)*VLOOKUP(ROUNDDOWN($O108,-1),宝石属性!$B$25:$N$41,3,0)+VLOOKUP($P$2,职业被动!$B$6:$M$29,COLUMNS(职业被动!$B$6:H$29),0)*$O108,0)</f>
        <v>1195</v>
      </c>
      <c r="U108" s="9">
        <f>ROUND(属性投放!I$4+装备属性!I$4*IF($O108&lt;10,1,ROUNDDOWN($O108,-1))+SUM(属性投放!J$37:J$45)*$O108+VLOOKUP($P$2,一级属性!$E$41:$P$64,COLUMNS(一级属性!$E$41:L$64),0)*($O108+0.25*IF($O108&lt;10,1,ROUNDDOWN($O108,-1)))+VLOOKUP($P$2,宝石属性!$B$43:$M$66,COLUMNS(宝石属性!$B$43:I$66),0)*10*VLOOKUP(ROUNDDOWN($O108,-1),宝石属性!$B$25:$N$41,2,0)*VLOOKUP(ROUNDDOWN($O108,-1),宝石属性!$B$25:$N$41,3,0)+VLOOKUP($P$2,职业被动!$B$6:$M$29,COLUMNS(职业被动!$B$6:I$29),0)*$O108,0)</f>
        <v>1239</v>
      </c>
      <c r="V108" s="9">
        <f>ROUND(属性投放!J$4+装备属性!J$4*IF($O108&lt;10,1,ROUNDDOWN($O108,-1))+SUM(属性投放!K$37:K$45)*$O108+VLOOKUP($P$2,一级属性!$E$41:$P$64,COLUMNS(一级属性!$E$41:M$64),0)*($O108+0.25*IF($O108&lt;10,1,ROUNDDOWN($O108,-1)))+VLOOKUP($P$2,宝石属性!$B$43:$M$66,COLUMNS(宝石属性!$B$43:J$66),0)*10*VLOOKUP(ROUNDDOWN($O108,-1),宝石属性!$B$25:$N$41,2,0)*VLOOKUP(ROUNDDOWN($O108,-1),宝石属性!$B$25:$N$41,3,0)+VLOOKUP($P$2,职业被动!$B$6:$M$29,COLUMNS(职业被动!$B$6:J$29),0)*$O108,0)</f>
        <v>867</v>
      </c>
      <c r="W108" s="9">
        <f>ROUND(属性投放!K$4+装备属性!K$4*IF($O108&lt;10,1,ROUNDDOWN($O108,-1))+SUM(属性投放!L$37:L$45)*$O108+VLOOKUP($P$2,一级属性!$E$41:$P$64,COLUMNS(一级属性!$E$41:N$64),0)*($O108+0.25*IF($O108&lt;10,1,ROUNDDOWN($O108,-1)))+VLOOKUP($P$2,宝石属性!$B$43:$M$66,COLUMNS(宝石属性!$B$43:K$66),0)*10*VLOOKUP(ROUNDDOWN($O108,-1),宝石属性!$B$25:$N$41,2,0)*VLOOKUP(ROUNDDOWN($O108,-1),宝石属性!$B$25:$N$41,3,0)+VLOOKUP($P$2,职业被动!$B$6:$M$29,COLUMNS(职业被动!$B$6:K$29),0)*$O108,0)</f>
        <v>533</v>
      </c>
      <c r="X108" s="9">
        <f>ROUND(属性投放!L$4+装备属性!L$4*IF($O108&lt;10,1,ROUNDDOWN($O108,-1))+SUM(属性投放!M$37:M$45)*$O108+VLOOKUP($P$2,一级属性!$E$41:$P$64,COLUMNS(一级属性!$E$41:O$64),0)*($O108+0.25*IF($O108&lt;10,1,ROUNDDOWN($O108,-1)))+VLOOKUP($P$2,宝石属性!$B$43:$M$66,COLUMNS(宝石属性!$B$43:L$66),0)*10*VLOOKUP(ROUNDDOWN($O108,-1),宝石属性!$B$25:$N$41,2,0)*VLOOKUP(ROUNDDOWN($O108,-1),宝石属性!$B$25:$N$41,3,0)+VLOOKUP($P$2,职业被动!$B$6:$M$29,COLUMNS(职业被动!$B$6:L$29),0)*$O108,0)</f>
        <v>32</v>
      </c>
      <c r="Y108" s="9">
        <f>ROUND(属性投放!M$4+装备属性!M$4*IF($O108&lt;10,1,ROUNDDOWN($O108,-1))+SUM(属性投放!N$37:N$45)*$O108+VLOOKUP($P$2,一级属性!$E$41:$P$64,COLUMNS(一级属性!$E$41:P$64),0)*($O108+0.25*IF($O108&lt;10,1,ROUNDDOWN($O108,-1)))+VLOOKUP($P$2,宝石属性!$B$43:$M$66,COLUMNS(宝石属性!$B$43:M$66),0)*10*VLOOKUP(ROUNDDOWN($O108,-1),宝石属性!$B$25:$N$41,2,0)*VLOOKUP(ROUNDDOWN($O108,-1),宝石属性!$B$25:$N$41,3,0)+VLOOKUP($P$2,职业被动!$B$6:$M$29,COLUMNS(职业被动!$B$6:M$29),0)*$O108,0)</f>
        <v>1162</v>
      </c>
      <c r="Z108" s="48">
        <f>属性价值和能力评分!$F$9+ROUND(属性价值和能力评分!$F$38*10,0)*O108+ROUND((SUM(装备属性!$W$9:$W$14)+属性价值和能力评分!$F$38*1.25+1.4+2.8)*IF(O108&lt;10,1,ROUNDDOWN(O108,-1)),0)+15*VLOOKUP(ROUNDDOWN(O108,-1),宝石属性!$B$26:$D$41,2,0)*6*VLOOKUP(ROUNDDOWN(O108,-1),宝石属性!$B$26:$D$41,3,0)+(属性价值和能力评分!$F$49*9+属性价值和能力评分!$F$50*2+属性价值和能力评分!$F$53*8/5)*O108</f>
        <v>19615</v>
      </c>
      <c r="AB108" s="1">
        <v>105</v>
      </c>
      <c r="AC108" s="9">
        <f>ROUND(属性投放!D$4+装备属性!D$4*IF($AB108&lt;10,1,ROUNDDOWN($AB108,-1))+SUM(属性投放!E$37:E$45)*$AB108+VLOOKUP($AC$2,一级属性!$E$41:$P$64,COLUMNS(一级属性!$E$41:G$64),0)*($AB108+0.25*IF($AB108&lt;10,1,ROUNDDOWN($AB108,-1)))+VLOOKUP($AC$2,宝石属性!$B$43:$M$66,COLUMNS(宝石属性!$B$43:D$66),0)*10*VLOOKUP(ROUNDDOWN($AB108,-1),宝石属性!$B$25:$N$41,2,0)*VLOOKUP(ROUNDDOWN($AB108,-1),宝石属性!$B$25:$N$41,3,0)+VLOOKUP($AC$2,职业被动!$B$6:$M$29,COLUMNS(职业被动!$B$6:D$29),0)*$AB108,0)</f>
        <v>6830</v>
      </c>
      <c r="AD108" s="9">
        <f>ROUND(属性投放!E$4+装备属性!E$4*IF($AB108&lt;10,1,ROUNDDOWN($AB108,-1))+SUM(属性投放!F$37:F$45)*$AB108+VLOOKUP($AC$2,一级属性!$E$41:$P$64,COLUMNS(一级属性!$E$41:H$64),0)*($AB108+0.25*IF($AB108&lt;10,1,ROUNDDOWN($AB108,-1)))+VLOOKUP($AC$2,宝石属性!$B$43:$M$66,COLUMNS(宝石属性!$B$43:E$66),0)*10*VLOOKUP(ROUNDDOWN($AB108,-1),宝石属性!$B$25:$N$41,2,0)*VLOOKUP(ROUNDDOWN($AB108,-1),宝石属性!$B$25:$N$41,3,0)+VLOOKUP($AC$2,职业被动!$B$6:$M$29,COLUMNS(职业被动!$B$6:E$29),0)*$AB108,0)</f>
        <v>2595</v>
      </c>
      <c r="AE108" s="9">
        <f>ROUND(属性投放!F$4+装备属性!F$4*IF($AB108&lt;10,1,ROUNDDOWN($AB108,-1))+SUM(属性投放!G$37:G$45)*$AB108+VLOOKUP($AC$2,一级属性!$E$41:$P$64,COLUMNS(一级属性!$E$41:I$64),0)*($AB108+0.25*IF($AB108&lt;10,1,ROUNDDOWN($AB108,-1)))+VLOOKUP($AC$2,宝石属性!$B$43:$M$66,COLUMNS(宝石属性!$B$43:F$66),0)*10*VLOOKUP(ROUNDDOWN($AB108,-1),宝石属性!$B$25:$N$41,2,0)*VLOOKUP(ROUNDDOWN($AB108,-1),宝石属性!$B$25:$N$41,3,0)+VLOOKUP($AC$2,职业被动!$B$6:$M$29,COLUMNS(职业被动!$B$6:F$29),0)*$AB108,0)</f>
        <v>1810</v>
      </c>
      <c r="AF108" s="9">
        <f>ROUND(属性投放!G$4+装备属性!G$4*IF($AB108&lt;10,1,ROUNDDOWN($AB108,-1))+SUM(属性投放!H$37:H$45)*$AB108+VLOOKUP($AC$2,一级属性!$E$41:$P$64,COLUMNS(一级属性!$E$41:J$64),0)*($AB108+0.25*IF($AB108&lt;10,1,ROUNDDOWN($AB108,-1)))+VLOOKUP($AC$2,宝石属性!$B$43:$M$66,COLUMNS(宝石属性!$B$43:G$66),0)*10*VLOOKUP(ROUNDDOWN($AB108,-1),宝石属性!$B$25:$N$41,2,0)*VLOOKUP(ROUNDDOWN($AB108,-1),宝石属性!$B$25:$N$41,3,0)+VLOOKUP($AC$2,职业被动!$B$6:$M$29,COLUMNS(职业被动!$B$6:G$29),0)*$AB108,0)</f>
        <v>1246</v>
      </c>
      <c r="AG108" s="9">
        <f>ROUND(属性投放!H$4+装备属性!H$4*IF($AB108&lt;10,1,ROUNDDOWN($AB108,-1))+SUM(属性投放!I$37:I$45)*$AB108+VLOOKUP($AC$2,一级属性!$E$41:$P$64,COLUMNS(一级属性!$E$41:K$64),0)*($AB108+0.25*IF($AB108&lt;10,1,ROUNDDOWN($AB108,-1)))+VLOOKUP($AC$2,宝石属性!$B$43:$M$66,COLUMNS(宝石属性!$B$43:H$66),0)*10*VLOOKUP(ROUNDDOWN($AB108,-1),宝石属性!$B$25:$N$41,2,0)*VLOOKUP(ROUNDDOWN($AB108,-1),宝石属性!$B$25:$N$41,3,0)+VLOOKUP($AC$2,职业被动!$B$6:$M$29,COLUMNS(职业被动!$B$6:H$29),0)*$AB108,0)</f>
        <v>700</v>
      </c>
      <c r="AH108" s="9">
        <f>ROUND(属性投放!I$4+装备属性!I$4*IF($AB108&lt;10,1,ROUNDDOWN($AB108,-1))+SUM(属性投放!J$37:J$45)*$AB108+VLOOKUP($AC$2,一级属性!$E$41:$P$64,COLUMNS(一级属性!$E$41:L$64),0)*($AB108+0.25*IF($AB108&lt;10,1,ROUNDDOWN($AB108,-1)))+VLOOKUP($AC$2,宝石属性!$B$43:$M$66,COLUMNS(宝石属性!$B$43:I$66),0)*10*VLOOKUP(ROUNDDOWN($AB108,-1),宝石属性!$B$25:$N$41,2,0)*VLOOKUP(ROUNDDOWN($AB108,-1),宝石属性!$B$25:$N$41,3,0)+VLOOKUP($AC$2,职业被动!$B$6:$M$29,COLUMNS(职业被动!$B$6:I$29),0)*$AB108,0)</f>
        <v>1161</v>
      </c>
      <c r="AI108" s="9">
        <f>ROUND(属性投放!J$4+装备属性!J$4*IF($AB108&lt;10,1,ROUNDDOWN($AB108,-1))+SUM(属性投放!K$37:K$45)*$AB108+VLOOKUP($AC$2,一级属性!$E$41:$P$64,COLUMNS(一级属性!$E$41:M$64),0)*($AB108+0.25*IF($AB108&lt;10,1,ROUNDDOWN($AB108,-1)))+VLOOKUP($AC$2,宝石属性!$B$43:$M$66,COLUMNS(宝石属性!$B$43:J$66),0)*10*VLOOKUP(ROUNDDOWN($AB108,-1),宝石属性!$B$25:$N$41,2,0)*VLOOKUP(ROUNDDOWN($AB108,-1),宝石属性!$B$25:$N$41,3,0)+VLOOKUP($AC$2,职业被动!$B$6:$M$29,COLUMNS(职业被动!$B$6:J$29),0)*$AB108,0)</f>
        <v>776</v>
      </c>
      <c r="AJ108" s="9">
        <f>ROUND(属性投放!K$4+装备属性!K$4*IF($AB108&lt;10,1,ROUNDDOWN($AB108,-1))+SUM(属性投放!L$37:L$45)*$AB108+VLOOKUP($AC$2,一级属性!$E$41:$P$64,COLUMNS(一级属性!$E$41:N$64),0)*($AB108+0.25*IF($AB108&lt;10,1,ROUNDDOWN($AB108,-1)))+VLOOKUP($AC$2,宝石属性!$B$43:$M$66,COLUMNS(宝石属性!$B$43:K$66),0)*10*VLOOKUP(ROUNDDOWN($AB108,-1),宝石属性!$B$25:$N$41,2,0)*VLOOKUP(ROUNDDOWN($AB108,-1),宝石属性!$B$25:$N$41,3,0)+VLOOKUP($AC$2,职业被动!$B$6:$M$29,COLUMNS(职业被动!$B$6:K$29),0)*$AB108,0)</f>
        <v>373</v>
      </c>
      <c r="AK108" s="9">
        <f>ROUND(属性投放!L$4+装备属性!L$4*IF($AB108&lt;10,1,ROUNDDOWN($AB108,-1))+SUM(属性投放!M$37:M$45)*$AB108+VLOOKUP($AC$2,一级属性!$E$41:$P$64,COLUMNS(一级属性!$E$41:O$64),0)*($AB108+0.25*IF($AB108&lt;10,1,ROUNDDOWN($AB108,-1)))+VLOOKUP($AC$2,宝石属性!$B$43:$M$66,COLUMNS(宝石属性!$B$43:L$66),0)*10*VLOOKUP(ROUNDDOWN($AB108,-1),宝石属性!$B$25:$N$41,2,0)*VLOOKUP(ROUNDDOWN($AB108,-1),宝石属性!$B$25:$N$41,3,0)+VLOOKUP($AC$2,职业被动!$B$6:$M$29,COLUMNS(职业被动!$B$6:L$29),0)*$AB108,0)</f>
        <v>32</v>
      </c>
      <c r="AL108" s="9">
        <f>ROUND(属性投放!M$4+装备属性!M$4*IF($AB108&lt;10,1,ROUNDDOWN($AB108,-1))+SUM(属性投放!N$37:N$45)*$AB108+VLOOKUP($AC$2,一级属性!$E$41:$P$64,COLUMNS(一级属性!$E$41:P$64),0)*($AB108+0.25*IF($AB108&lt;10,1,ROUNDDOWN($AB108,-1)))+VLOOKUP($AC$2,宝石属性!$B$43:$M$66,COLUMNS(宝石属性!$B$43:M$66),0)*10*VLOOKUP(ROUNDDOWN($AB108,-1),宝石属性!$B$25:$N$41,2,0)*VLOOKUP(ROUNDDOWN($AB108,-1),宝石属性!$B$25:$N$41,3,0)+VLOOKUP($AC$2,职业被动!$B$6:$M$29,COLUMNS(职业被动!$B$6:M$29),0)*$AB108,0)</f>
        <v>1162</v>
      </c>
      <c r="AM108" s="48">
        <f>属性价值和能力评分!$F$9+ROUND(属性价值和能力评分!$F$38*10,0)*AB108+ROUND((SUM(装备属性!$W$9:$W$14)+属性价值和能力评分!$F$38*1.25+1.4+2.8)*IF(AB108&lt;10,1,ROUNDDOWN(AB108,-1)),0)+15*VLOOKUP(ROUNDDOWN(AB108,-1),宝石属性!$B$26:$D$41,2,0)*6*VLOOKUP(ROUNDDOWN(AB108,-1),宝石属性!$B$26:$D$41,3,0)+(属性价值和能力评分!$F$49*9+属性价值和能力评分!$F$50*2+属性价值和能力评分!$F$53*8/5)*AB108</f>
        <v>19615</v>
      </c>
      <c r="AO108" s="1">
        <v>105</v>
      </c>
      <c r="AP108" s="9">
        <f>ROUND(属性投放!D$4+装备属性!D$4*IF($AO108&lt;10,1,ROUNDDOWN($AO108,-1))+SUM(属性投放!E$37:E$45)*$AO108+VLOOKUP($AP$2,一级属性!$E$41:$P$64,COLUMNS(一级属性!$E$41:G$64),0)*($AO108+0.25*IF($AO108&lt;10,1,ROUNDDOWN($AO108,-1)))+VLOOKUP($AP$2,宝石属性!$B$43:$M$66,COLUMNS(宝石属性!$B$43:D$66),0)*10*VLOOKUP(ROUNDDOWN($AO108,-1),宝石属性!$B$25:$N$41,2,0)*VLOOKUP(ROUNDDOWN($AO108,-1),宝石属性!$B$25:$N$41,3,0)+VLOOKUP($AP$2,职业被动!$B$6:$M$29,COLUMNS(职业被动!$B$6:D$29),0)*$AO108,0)</f>
        <v>6830</v>
      </c>
      <c r="AQ108" s="9">
        <f>ROUND(属性投放!E$4+装备属性!E$4*IF($AO108&lt;10,1,ROUNDDOWN($AO108,-1))+SUM(属性投放!F$37:F$45)*$AO108+VLOOKUP($AP$2,一级属性!$E$41:$P$64,COLUMNS(一级属性!$E$41:H$64),0)*($AO108+0.25*IF($AO108&lt;10,1,ROUNDDOWN($AO108,-1)))+VLOOKUP($AP$2,宝石属性!$B$43:$M$66,COLUMNS(宝石属性!$B$43:E$66),0)*10*VLOOKUP(ROUNDDOWN($AO108,-1),宝石属性!$B$25:$N$41,2,0)*VLOOKUP(ROUNDDOWN($AO108,-1),宝石属性!$B$25:$N$41,3,0)+VLOOKUP($AP$2,职业被动!$B$6:$M$29,COLUMNS(职业被动!$B$6:E$29),0)*$AO108,0)</f>
        <v>4545</v>
      </c>
      <c r="AR108" s="9">
        <f>ROUND(属性投放!F$4+装备属性!F$4*IF($AO108&lt;10,1,ROUNDDOWN($AO108,-1))+SUM(属性投放!G$37:G$45)*$AO108+VLOOKUP($AP$2,一级属性!$E$41:$P$64,COLUMNS(一级属性!$E$41:I$64),0)*($AO108+0.25*IF($AO108&lt;10,1,ROUNDDOWN($AO108,-1)))+VLOOKUP($AP$2,宝石属性!$B$43:$M$66,COLUMNS(宝石属性!$B$43:F$66),0)*10*VLOOKUP(ROUNDDOWN($AO108,-1),宝石属性!$B$25:$N$41,2,0)*VLOOKUP(ROUNDDOWN($AO108,-1),宝石属性!$B$25:$N$41,3,0)+VLOOKUP($AP$2,职业被动!$B$6:$M$29,COLUMNS(职业被动!$B$6:F$29),0)*$AO108,0)</f>
        <v>1130</v>
      </c>
      <c r="AS108" s="9">
        <f>ROUND(属性投放!G$4+装备属性!G$4*IF($AO108&lt;10,1,ROUNDDOWN($AO108,-1))+SUM(属性投放!H$37:H$45)*$AO108+VLOOKUP($AP$2,一级属性!$E$41:$P$64,COLUMNS(一级属性!$E$41:J$64),0)*($AO108+0.25*IF($AO108&lt;10,1,ROUNDDOWN($AO108,-1)))+VLOOKUP($AP$2,宝石属性!$B$43:$M$66,COLUMNS(宝石属性!$B$43:G$66),0)*10*VLOOKUP(ROUNDDOWN($AO108,-1),宝石属性!$B$25:$N$41,2,0)*VLOOKUP(ROUNDDOWN($AO108,-1),宝石属性!$B$25:$N$41,3,0)+VLOOKUP($AP$2,职业被动!$B$6:$M$29,COLUMNS(职业被动!$B$6:G$29),0)*$AO108,0)</f>
        <v>1036</v>
      </c>
      <c r="AT108" s="9">
        <f>ROUND(属性投放!H$4+装备属性!H$4*IF($AO108&lt;10,1,ROUNDDOWN($AO108,-1))+SUM(属性投放!I$37:I$45)*$AO108+VLOOKUP($AP$2,一级属性!$E$41:$P$64,COLUMNS(一级属性!$E$41:K$64),0)*($AO108+0.25*IF($AO108&lt;10,1,ROUNDDOWN($AO108,-1)))+VLOOKUP($AP$2,宝石属性!$B$43:$M$66,COLUMNS(宝石属性!$B$43:H$66),0)*10*VLOOKUP(ROUNDDOWN($AO108,-1),宝石属性!$B$25:$N$41,2,0)*VLOOKUP(ROUNDDOWN($AO108,-1),宝石属性!$B$25:$N$41,3,0)+VLOOKUP($AP$2,职业被动!$B$6:$M$29,COLUMNS(职业被动!$B$6:H$29),0)*$AO108,0)</f>
        <v>1090</v>
      </c>
      <c r="AU108" s="9">
        <f>ROUND(属性投放!I$4+装备属性!I$4*IF($AO108&lt;10,1,ROUNDDOWN($AO108,-1))+SUM(属性投放!J$37:J$45)*$AO108+VLOOKUP($AP$2,一级属性!$E$41:$P$64,COLUMNS(一级属性!$E$41:L$64),0)*($AO108+0.25*IF($AO108&lt;10,1,ROUNDDOWN($AO108,-1)))+VLOOKUP($AP$2,宝石属性!$B$43:$M$66,COLUMNS(宝石属性!$B$43:I$66),0)*10*VLOOKUP(ROUNDDOWN($AO108,-1),宝石属性!$B$25:$N$41,2,0)*VLOOKUP(ROUNDDOWN($AO108,-1),宝石属性!$B$25:$N$41,3,0)+VLOOKUP($AP$2,职业被动!$B$6:$M$29,COLUMNS(职业被动!$B$6:I$29),0)*$AO108,0)</f>
        <v>1239</v>
      </c>
      <c r="AV108" s="9">
        <f>ROUND(属性投放!J$4+装备属性!J$4*IF($AO108&lt;10,1,ROUNDDOWN($AO108,-1))+SUM(属性投放!K$37:K$45)*$AO108+VLOOKUP($AP$2,一级属性!$E$41:$P$64,COLUMNS(一级属性!$E$41:M$64),0)*($AO108+0.25*IF($AO108&lt;10,1,ROUNDDOWN($AO108,-1)))+VLOOKUP($AP$2,宝石属性!$B$43:$M$66,COLUMNS(宝石属性!$B$43:J$66),0)*10*VLOOKUP(ROUNDDOWN($AO108,-1),宝石属性!$B$25:$N$41,2,0)*VLOOKUP(ROUNDDOWN($AO108,-1),宝石属性!$B$25:$N$41,3,0)+VLOOKUP($AP$2,职业被动!$B$6:$M$29,COLUMNS(职业被动!$B$6:J$29),0)*$AO108,0)</f>
        <v>867</v>
      </c>
      <c r="AW108" s="9">
        <f>ROUND(属性投放!K$4+装备属性!K$4*IF($AO108&lt;10,1,ROUNDDOWN($AO108,-1))+SUM(属性投放!L$37:L$45)*$AO108+VLOOKUP($AP$2,一级属性!$E$41:$P$64,COLUMNS(一级属性!$E$41:N$64),0)*($AO108+0.25*IF($AO108&lt;10,1,ROUNDDOWN($AO108,-1)))+VLOOKUP($AP$2,宝石属性!$B$43:$M$66,COLUMNS(宝石属性!$B$43:K$66),0)*10*VLOOKUP(ROUNDDOWN($AO108,-1),宝石属性!$B$25:$N$41,2,0)*VLOOKUP(ROUNDDOWN($AO108,-1),宝石属性!$B$25:$N$41,3,0)+VLOOKUP($AP$2,职业被动!$B$6:$M$29,COLUMNS(职业被动!$B$6:K$29),0)*$AO108,0)</f>
        <v>373</v>
      </c>
      <c r="AX108" s="9">
        <f>ROUND(属性投放!L$4+装备属性!L$4*IF($AO108&lt;10,1,ROUNDDOWN($AO108,-1))+SUM(属性投放!M$37:M$45)*$AO108+VLOOKUP($AP$2,一级属性!$E$41:$P$64,COLUMNS(一级属性!$E$41:O$64),0)*($AO108+0.25*IF($AO108&lt;10,1,ROUNDDOWN($AO108,-1)))+VLOOKUP($AP$2,宝石属性!$B$43:$M$66,COLUMNS(宝石属性!$B$43:L$66),0)*10*VLOOKUP(ROUNDDOWN($AO108,-1),宝石属性!$B$25:$N$41,2,0)*VLOOKUP(ROUNDDOWN($AO108,-1),宝石属性!$B$25:$N$41,3,0)+VLOOKUP($AP$2,职业被动!$B$6:$M$29,COLUMNS(职业被动!$B$6:L$29),0)*$AO108,0)</f>
        <v>1142</v>
      </c>
      <c r="AY108" s="9">
        <f>ROUND(属性投放!M$4+装备属性!M$4*IF($AO108&lt;10,1,ROUNDDOWN($AO108,-1))+SUM(属性投放!N$37:N$45)*$AO108+VLOOKUP($AP$2,一级属性!$E$41:$P$64,COLUMNS(一级属性!$E$41:P$64),0)*($AO108+0.25*IF($AO108&lt;10,1,ROUNDDOWN($AO108,-1)))+VLOOKUP($AP$2,宝石属性!$B$43:$M$66,COLUMNS(宝石属性!$B$43:M$66),0)*10*VLOOKUP(ROUNDDOWN($AO108,-1),宝石属性!$B$25:$N$41,2,0)*VLOOKUP(ROUNDDOWN($AO108,-1),宝石属性!$B$25:$N$41,3,0)+VLOOKUP($AP$2,职业被动!$B$6:$M$29,COLUMNS(职业被动!$B$6:M$29),0)*$AO108,0)</f>
        <v>1162</v>
      </c>
      <c r="AZ108" s="48">
        <f>属性价值和能力评分!$F$9+ROUND(属性价值和能力评分!$F$38*10,0)*AO108+ROUND((SUM(装备属性!$W$9:$W$14)+属性价值和能力评分!$F$38*1.25+1.4+2.8)*IF(AO108&lt;10,1,ROUNDDOWN(AO108,-1)),0)+15*VLOOKUP(ROUNDDOWN(AO108,-1),宝石属性!$B$26:$D$41,2,0)*6*VLOOKUP(ROUNDDOWN(AO108,-1),宝石属性!$B$26:$D$41,3,0)+(属性价值和能力评分!$F$49*9+属性价值和能力评分!$F$50*2+属性价值和能力评分!$F$53*8/5)*AO108</f>
        <v>19615</v>
      </c>
      <c r="BB108" s="1">
        <v>105</v>
      </c>
      <c r="BC108" s="9">
        <f>ROUND(属性投放!D$4+装备属性!D$4*IF($BB108&lt;10,1,ROUNDDOWN($BB108,-1))+SUM(属性投放!E$37:E$45)*$BB108+VLOOKUP($BC$2,一级属性!$E$41:$P$64,COLUMNS(一级属性!$E$41:G$64),0)*($BB108+0.25*IF($BB108&lt;10,1,ROUNDDOWN($BB108,-1)))+VLOOKUP($BC$2,宝石属性!$B$43:$M$66,COLUMNS(宝石属性!$B$43:D$66),0)*10*VLOOKUP(ROUNDDOWN($BB108,-1),宝石属性!$B$25:$N$41,2,0)*VLOOKUP(ROUNDDOWN($BB108,-1),宝石属性!$B$25:$N$41,3,0)+VLOOKUP($BC$2,职业被动!$B$6:$M$29,COLUMNS(职业被动!$B$6:D$29),0)*$BB108,0)</f>
        <v>6095</v>
      </c>
      <c r="BD108" s="9">
        <f>ROUND(属性投放!E$4+装备属性!E$4*IF($BB108&lt;10,1,ROUNDDOWN($BB108,-1))+SUM(属性投放!F$37:F$45)*$BB108+VLOOKUP($BC$2,一级属性!$E$41:$P$64,COLUMNS(一级属性!$E$41:H$64),0)*($BB108+0.25*IF($BB108&lt;10,1,ROUNDDOWN($BB108,-1)))+VLOOKUP($BC$2,宝石属性!$B$43:$M$66,COLUMNS(宝石属性!$B$43:E$66),0)*10*VLOOKUP(ROUNDDOWN($BB108,-1),宝石属性!$B$25:$N$41,2,0)*VLOOKUP(ROUNDDOWN($BB108,-1),宝石属性!$B$25:$N$41,3,0)+VLOOKUP($BC$2,职业被动!$B$6:$M$29,COLUMNS(职业被动!$B$6:E$29),0)*$BB108,0)</f>
        <v>5195</v>
      </c>
      <c r="BE108" s="9">
        <f>ROUND(属性投放!F$4+装备属性!F$4*IF($BB108&lt;10,1,ROUNDDOWN($BB108,-1))+SUM(属性投放!G$37:G$45)*$BB108+VLOOKUP($BC$2,一级属性!$E$41:$P$64,COLUMNS(一级属性!$E$41:I$64),0)*($BB108+0.25*IF($BB108&lt;10,1,ROUNDDOWN($BB108,-1)))+VLOOKUP($BC$2,宝石属性!$B$43:$M$66,COLUMNS(宝石属性!$B$43:F$66),0)*10*VLOOKUP(ROUNDDOWN($BB108,-1),宝石属性!$B$25:$N$41,2,0)*VLOOKUP(ROUNDDOWN($BB108,-1),宝石属性!$B$25:$N$41,3,0)+VLOOKUP($BC$2,职业被动!$B$6:$M$29,COLUMNS(职业被动!$B$6:F$29),0)*$BB108,0)</f>
        <v>1130</v>
      </c>
      <c r="BF108" s="9">
        <f>ROUND(属性投放!G$4+装备属性!G$4*IF($BB108&lt;10,1,ROUNDDOWN($BB108,-1))+SUM(属性投放!H$37:H$45)*$BB108+VLOOKUP($BC$2,一级属性!$E$41:$P$64,COLUMNS(一级属性!$E$41:J$64),0)*($BB108+0.25*IF($BB108&lt;10,1,ROUNDDOWN($BB108,-1)))+VLOOKUP($BC$2,宝石属性!$B$43:$M$66,COLUMNS(宝石属性!$B$43:G$66),0)*10*VLOOKUP(ROUNDDOWN($BB108,-1),宝石属性!$B$25:$N$41,2,0)*VLOOKUP(ROUNDDOWN($BB108,-1),宝石属性!$B$25:$N$41,3,0)+VLOOKUP($BC$2,职业被动!$B$6:$M$29,COLUMNS(职业被动!$B$6:G$29),0)*$BB108,0)</f>
        <v>1036</v>
      </c>
      <c r="BG108" s="9">
        <f>ROUND(属性投放!H$4+装备属性!H$4*IF($BB108&lt;10,1,ROUNDDOWN($BB108,-1))+SUM(属性投放!I$37:I$45)*$BB108+VLOOKUP($BC$2,一级属性!$E$41:$P$64,COLUMNS(一级属性!$E$41:K$64),0)*($BB108+0.25*IF($BB108&lt;10,1,ROUNDDOWN($BB108,-1)))+VLOOKUP($BC$2,宝石属性!$B$43:$M$66,COLUMNS(宝石属性!$B$43:H$66),0)*10*VLOOKUP(ROUNDDOWN($BB108,-1),宝石属性!$B$25:$N$41,2,0)*VLOOKUP(ROUNDDOWN($BB108,-1),宝石属性!$B$25:$N$41,3,0)+VLOOKUP($BC$2,职业被动!$B$6:$M$29,COLUMNS(职业被动!$B$6:H$29),0)*$BB108,0)</f>
        <v>1550</v>
      </c>
      <c r="BH108" s="9">
        <f>ROUND(属性投放!I$4+装备属性!I$4*IF($BB108&lt;10,1,ROUNDDOWN($BB108,-1))+SUM(属性投放!J$37:J$45)*$BB108+VLOOKUP($BC$2,一级属性!$E$41:$P$64,COLUMNS(一级属性!$E$41:L$64),0)*($BB108+0.25*IF($BB108&lt;10,1,ROUNDDOWN($BB108,-1)))+VLOOKUP($BC$2,宝石属性!$B$43:$M$66,COLUMNS(宝石属性!$B$43:I$66),0)*10*VLOOKUP(ROUNDDOWN($BB108,-1),宝石属性!$B$25:$N$41,2,0)*VLOOKUP(ROUNDDOWN($BB108,-1),宝石属性!$B$25:$N$41,3,0)+VLOOKUP($BC$2,职业被动!$B$6:$M$29,COLUMNS(职业被动!$B$6:I$29),0)*$BB108,0)</f>
        <v>1474</v>
      </c>
      <c r="BI108" s="9">
        <f>ROUND(属性投放!J$4+装备属性!J$4*IF($BB108&lt;10,1,ROUNDDOWN($BB108,-1))+SUM(属性投放!K$37:K$45)*$BB108+VLOOKUP($BC$2,一级属性!$E$41:$P$64,COLUMNS(一级属性!$E$41:M$64),0)*($BB108+0.25*IF($BB108&lt;10,1,ROUNDDOWN($BB108,-1)))+VLOOKUP($BC$2,宝石属性!$B$43:$M$66,COLUMNS(宝石属性!$B$43:J$66),0)*10*VLOOKUP(ROUNDDOWN($BB108,-1),宝石属性!$B$25:$N$41,2,0)*VLOOKUP(ROUNDDOWN($BB108,-1),宝石属性!$B$25:$N$41,3,0)+VLOOKUP($BC$2,职业被动!$B$6:$M$29,COLUMNS(职业被动!$B$6:J$29),0)*$BB108,0)</f>
        <v>672</v>
      </c>
      <c r="BJ108" s="9">
        <f>ROUND(属性投放!K$4+装备属性!K$4*IF($BB108&lt;10,1,ROUNDDOWN($BB108,-1))+SUM(属性投放!L$37:L$45)*$BB108+VLOOKUP($BC$2,一级属性!$E$41:$P$64,COLUMNS(一级属性!$E$41:N$64),0)*($BB108+0.25*IF($BB108&lt;10,1,ROUNDDOWN($BB108,-1)))+VLOOKUP($BC$2,宝石属性!$B$43:$M$66,COLUMNS(宝石属性!$B$43:K$66),0)*10*VLOOKUP(ROUNDDOWN($BB108,-1),宝石属性!$B$25:$N$41,2,0)*VLOOKUP(ROUNDDOWN($BB108,-1),宝石属性!$B$25:$N$41,3,0)+VLOOKUP($BC$2,职业被动!$B$6:$M$29,COLUMNS(职业被动!$B$6:K$29),0)*$BB108,0)</f>
        <v>373</v>
      </c>
      <c r="BK108" s="9">
        <f>ROUND(属性投放!L$4+装备属性!L$4*IF($BB108&lt;10,1,ROUNDDOWN($BB108,-1))+SUM(属性投放!M$37:M$45)*$BB108+VLOOKUP($BC$2,一级属性!$E$41:$P$64,COLUMNS(一级属性!$E$41:O$64),0)*($BB108+0.25*IF($BB108&lt;10,1,ROUNDDOWN($BB108,-1)))+VLOOKUP($BC$2,宝石属性!$B$43:$M$66,COLUMNS(宝石属性!$B$43:L$66),0)*10*VLOOKUP(ROUNDDOWN($BB108,-1),宝石属性!$B$25:$N$41,2,0)*VLOOKUP(ROUNDDOWN($BB108,-1),宝石属性!$B$25:$N$41,3,0)+VLOOKUP($BC$2,职业被动!$B$6:$M$29,COLUMNS(职业被动!$B$6:L$29),0)*$BB108,0)</f>
        <v>32</v>
      </c>
      <c r="BL108" s="9">
        <f>ROUND(属性投放!M$4+装备属性!M$4*IF($BB108&lt;10,1,ROUNDDOWN($BB108,-1))+SUM(属性投放!N$37:N$45)*$BB108+VLOOKUP($BC$2,一级属性!$E$41:$P$64,COLUMNS(一级属性!$E$41:P$64),0)*($BB108+0.25*IF($BB108&lt;10,1,ROUNDDOWN($BB108,-1)))+VLOOKUP($BC$2,宝石属性!$B$43:$M$66,COLUMNS(宝石属性!$B$43:M$66),0)*10*VLOOKUP(ROUNDDOWN($BB108,-1),宝石属性!$B$25:$N$41,2,0)*VLOOKUP(ROUNDDOWN($BB108,-1),宝石属性!$B$25:$N$41,3,0)+VLOOKUP($BC$2,职业被动!$B$6:$M$29,COLUMNS(职业被动!$B$6:M$29),0)*$BB108,0)</f>
        <v>1162</v>
      </c>
      <c r="BM108" s="48">
        <f>属性价值和能力评分!$F$9+ROUND(属性价值和能力评分!$F$38*10,0)*BB108+ROUND((SUM(装备属性!$W$9:$W$14)+属性价值和能力评分!$F$38*1.25+1.4+2.8)*IF(BB108&lt;10,1,ROUNDDOWN(BB108,-1)),0)+15*VLOOKUP(ROUNDDOWN(BB108,-1),宝石属性!$B$26:$D$41,2,0)*6*VLOOKUP(ROUNDDOWN(BB108,-1),宝石属性!$B$26:$D$41,3,0)+(属性价值和能力评分!$F$49*9+属性价值和能力评分!$F$50*2+属性价值和能力评分!$F$53*8/5)*BB108</f>
        <v>19615</v>
      </c>
      <c r="BO108" s="1">
        <v>105</v>
      </c>
      <c r="BP108" s="9">
        <f>ROUND(属性投放!D$4+装备属性!D$4*IF($BO108&lt;10,1,ROUNDDOWN($BO108,-1))+SUM(属性投放!E$37:E$45)*$BO108+VLOOKUP($BP$2,一级属性!$E$41:$P$64,COLUMNS(一级属性!$E$41:G$64),0)*($BO108+0.25*IF($BO108&lt;10,1,ROUNDDOWN($BO108,-1)))+VLOOKUP($BP$2,宝石属性!$B$43:$M$66,COLUMNS(宝石属性!$B$43:D$66),0)*10*VLOOKUP(ROUNDDOWN($BO108,-1),宝石属性!$B$25:$N$41,2,0)*VLOOKUP(ROUNDDOWN($BO108,-1),宝石属性!$B$25:$N$41,3,0)+VLOOKUP($BP$2,职业被动!$B$6:$M$29,COLUMNS(职业被动!$B$6:D$29),0)*$BO108,0)</f>
        <v>7565</v>
      </c>
      <c r="BQ108" s="9">
        <f>ROUND(属性投放!E$4+装备属性!E$4*IF($BO108&lt;10,1,ROUNDDOWN($BO108,-1))+SUM(属性投放!F$37:F$45)*$BO108+VLOOKUP($BP$2,一级属性!$E$41:$P$64,COLUMNS(一级属性!$E$41:H$64),0)*($BO108+0.25*IF($BO108&lt;10,1,ROUNDDOWN($BO108,-1)))+VLOOKUP($BP$2,宝石属性!$B$43:$M$66,COLUMNS(宝石属性!$B$43:E$66),0)*10*VLOOKUP(ROUNDDOWN($BO108,-1),宝石属性!$B$25:$N$41,2,0)*VLOOKUP(ROUNDDOWN($BO108,-1),宝石属性!$B$25:$N$41,3,0)+VLOOKUP($BP$2,职业被动!$B$6:$M$29,COLUMNS(职业被动!$B$6:E$29),0)*$BO108,0)</f>
        <v>4545</v>
      </c>
      <c r="BR108" s="9">
        <f>ROUND(属性投放!F$4+装备属性!F$4*IF($BO108&lt;10,1,ROUNDDOWN($BO108,-1))+SUM(属性投放!G$37:G$45)*$BO108+VLOOKUP($BP$2,一级属性!$E$41:$P$64,COLUMNS(一级属性!$E$41:I$64),0)*($BO108+0.25*IF($BO108&lt;10,1,ROUNDDOWN($BO108,-1)))+VLOOKUP($BP$2,宝石属性!$B$43:$M$66,COLUMNS(宝石属性!$B$43:F$66),0)*10*VLOOKUP(ROUNDDOWN($BO108,-1),宝石属性!$B$25:$N$41,2,0)*VLOOKUP(ROUNDDOWN($BO108,-1),宝石属性!$B$25:$N$41,3,0)+VLOOKUP($BP$2,职业被动!$B$6:$M$29,COLUMNS(职业被动!$B$6:F$29),0)*$BO108,0)</f>
        <v>1130</v>
      </c>
      <c r="BS108" s="9">
        <f>ROUND(属性投放!G$4+装备属性!G$4*IF($BO108&lt;10,1,ROUNDDOWN($BO108,-1))+SUM(属性投放!H$37:H$45)*$BO108+VLOOKUP($BP$2,一级属性!$E$41:$P$64,COLUMNS(一级属性!$E$41:J$64),0)*($BO108+0.25*IF($BO108&lt;10,1,ROUNDDOWN($BO108,-1)))+VLOOKUP($BP$2,宝石属性!$B$43:$M$66,COLUMNS(宝石属性!$B$43:G$66),0)*10*VLOOKUP(ROUNDDOWN($BO108,-1),宝石属性!$B$25:$N$41,2,0)*VLOOKUP(ROUNDDOWN($BO108,-1),宝石属性!$B$25:$N$41,3,0)+VLOOKUP($BP$2,职业被动!$B$6:$M$29,COLUMNS(职业被动!$B$6:G$29),0)*$BO108,0)</f>
        <v>1036</v>
      </c>
      <c r="BT108" s="9">
        <f>ROUND(属性投放!H$4+装备属性!H$4*IF($BO108&lt;10,1,ROUNDDOWN($BO108,-1))+SUM(属性投放!I$37:I$45)*$BO108+VLOOKUP($BP$2,一级属性!$E$41:$P$64,COLUMNS(一级属性!$E$41:K$64),0)*($BO108+0.25*IF($BO108&lt;10,1,ROUNDDOWN($BO108,-1)))+VLOOKUP($BP$2,宝石属性!$B$43:$M$66,COLUMNS(宝石属性!$B$43:H$66),0)*10*VLOOKUP(ROUNDDOWN($BO108,-1),宝石属性!$B$25:$N$41,2,0)*VLOOKUP(ROUNDDOWN($BO108,-1),宝石属性!$B$25:$N$41,3,0)+VLOOKUP($BP$2,职业被动!$B$6:$M$29,COLUMNS(职业被动!$B$6:H$29),0)*$BO108,0)</f>
        <v>1195</v>
      </c>
      <c r="BU108" s="9">
        <f>ROUND(属性投放!I$4+装备属性!I$4*IF($BO108&lt;10,1,ROUNDDOWN($BO108,-1))+SUM(属性投放!J$37:J$45)*$BO108+VLOOKUP($BP$2,一级属性!$E$41:$P$64,COLUMNS(一级属性!$E$41:L$64),0)*($BO108+0.25*IF($BO108&lt;10,1,ROUNDDOWN($BO108,-1)))+VLOOKUP($BP$2,宝石属性!$B$43:$M$66,COLUMNS(宝石属性!$B$43:I$66),0)*10*VLOOKUP(ROUNDDOWN($BO108,-1),宝石属性!$B$25:$N$41,2,0)*VLOOKUP(ROUNDDOWN($BO108,-1),宝石属性!$B$25:$N$41,3,0)+VLOOKUP($BP$2,职业被动!$B$6:$M$29,COLUMNS(职业被动!$B$6:I$29),0)*$BO108,0)</f>
        <v>1239</v>
      </c>
      <c r="BV108" s="9">
        <f>ROUND(属性投放!J$4+装备属性!J$4*IF($BO108&lt;10,1,ROUNDDOWN($BO108,-1))+SUM(属性投放!K$37:K$45)*$BO108+VLOOKUP($BP$2,一级属性!$E$41:$P$64,COLUMNS(一级属性!$E$41:M$64),0)*($BO108+0.25*IF($BO108&lt;10,1,ROUNDDOWN($BO108,-1)))+VLOOKUP($BP$2,宝石属性!$B$43:$M$66,COLUMNS(宝石属性!$B$43:J$66),0)*10*VLOOKUP(ROUNDDOWN($BO108,-1),宝石属性!$B$25:$N$41,2,0)*VLOOKUP(ROUNDDOWN($BO108,-1),宝石属性!$B$25:$N$41,3,0)+VLOOKUP($BP$2,职业被动!$B$6:$M$29,COLUMNS(职业被动!$B$6:J$29),0)*$BO108,0)</f>
        <v>867</v>
      </c>
      <c r="BW108" s="9">
        <f>ROUND(属性投放!K$4+装备属性!K$4*IF($BO108&lt;10,1,ROUNDDOWN($BO108,-1))+SUM(属性投放!L$37:L$45)*$BO108+VLOOKUP($BP$2,一级属性!$E$41:$P$64,COLUMNS(一级属性!$E$41:N$64),0)*($BO108+0.25*IF($BO108&lt;10,1,ROUNDDOWN($BO108,-1)))+VLOOKUP($BP$2,宝石属性!$B$43:$M$66,COLUMNS(宝石属性!$B$43:K$66),0)*10*VLOOKUP(ROUNDDOWN($BO108,-1),宝石属性!$B$25:$N$41,2,0)*VLOOKUP(ROUNDDOWN($BO108,-1),宝石属性!$B$25:$N$41,3,0)+VLOOKUP($BP$2,职业被动!$B$6:$M$29,COLUMNS(职业被动!$B$6:K$29),0)*$BO108,0)</f>
        <v>533</v>
      </c>
      <c r="BX108" s="9">
        <f>ROUND(属性投放!L$4+装备属性!L$4*IF($BO108&lt;10,1,ROUNDDOWN($BO108,-1))+SUM(属性投放!M$37:M$45)*$BO108+VLOOKUP($BP$2,一级属性!$E$41:$P$64,COLUMNS(一级属性!$E$41:O$64),0)*($BO108+0.25*IF($BO108&lt;10,1,ROUNDDOWN($BO108,-1)))+VLOOKUP($BP$2,宝石属性!$B$43:$M$66,COLUMNS(宝石属性!$B$43:L$66),0)*10*VLOOKUP(ROUNDDOWN($BO108,-1),宝石属性!$B$25:$N$41,2,0)*VLOOKUP(ROUNDDOWN($BO108,-1),宝石属性!$B$25:$N$41,3,0)+VLOOKUP($BP$2,职业被动!$B$6:$M$29,COLUMNS(职业被动!$B$6:L$29),0)*$BO108,0)</f>
        <v>32</v>
      </c>
      <c r="BY108" s="9">
        <f>ROUND(属性投放!M$4+装备属性!M$4*IF($BO108&lt;10,1,ROUNDDOWN($BO108,-1))+SUM(属性投放!N$37:N$45)*$BO108+VLOOKUP($BP$2,一级属性!$E$41:$P$64,COLUMNS(一级属性!$E$41:P$64),0)*($BO108+0.25*IF($BO108&lt;10,1,ROUNDDOWN($BO108,-1)))+VLOOKUP($BP$2,宝石属性!$B$43:$M$66,COLUMNS(宝石属性!$B$43:M$66),0)*10*VLOOKUP(ROUNDDOWN($BO108,-1),宝石属性!$B$25:$N$41,2,0)*VLOOKUP(ROUNDDOWN($BO108,-1),宝石属性!$B$25:$N$41,3,0)+VLOOKUP($BP$2,职业被动!$B$6:$M$29,COLUMNS(职业被动!$B$6:M$29),0)*$BO108,0)</f>
        <v>1162</v>
      </c>
      <c r="BZ108" s="48">
        <f>属性价值和能力评分!$F$9+ROUND(属性价值和能力评分!$F$38*10,0)*BO108+ROUND((SUM(装备属性!$W$9:$W$14)+属性价值和能力评分!$F$38*1.25+1.4+2.8)*IF(BO108&lt;10,1,ROUNDDOWN(BO108,-1)),0)+15*VLOOKUP(ROUNDDOWN(BO108,-1),宝石属性!$B$26:$D$41,2,0)*6*VLOOKUP(ROUNDDOWN(BO108,-1),宝石属性!$B$26:$D$41,3,0)+(属性价值和能力评分!$F$49*9+属性价值和能力评分!$F$50*2+属性价值和能力评分!$F$53*8/5)*BO108</f>
        <v>19615</v>
      </c>
      <c r="CB108" s="1">
        <v>105</v>
      </c>
      <c r="CC108" s="9">
        <f>ROUND(属性投放!D$4+装备属性!D$4*IF($CB108&lt;10,1,ROUNDDOWN($CB108,-1))+SUM(属性投放!E$37:E$45)*$CB108+VLOOKUP($CC$2,一级属性!$E$41:$P$64,COLUMNS(一级属性!$E$41:G$64),0)*($CB108+0.25*IF($CB108&lt;10,1,ROUNDDOWN($CB108,-1)))+VLOOKUP($CC$2,宝石属性!$B$43:$M$66,COLUMNS(宝石属性!$B$43:D$66),0)*10*VLOOKUP(ROUNDDOWN($CB108,-1),宝石属性!$B$25:$N$41,2,0)*VLOOKUP(ROUNDDOWN($CB108,-1),宝石属性!$B$25:$N$41,3,0)+VLOOKUP($CC$2,职业被动!$B$6:$M$29,COLUMNS(职业被动!$B$6:D$29),0)*$CB108,0)</f>
        <v>5055</v>
      </c>
      <c r="CD108" s="9">
        <f>ROUND(属性投放!E$4+装备属性!E$4*IF($CB108&lt;10,1,ROUNDDOWN($CB108,-1))+SUM(属性投放!F$37:F$45)*$CB108+VLOOKUP($CC$2,一级属性!$E$41:$P$64,COLUMNS(一级属性!$E$41:H$64),0)*($CB108+0.25*IF($CB108&lt;10,1,ROUNDDOWN($CB108,-1)))+VLOOKUP($CC$2,宝石属性!$B$43:$M$66,COLUMNS(宝石属性!$B$43:E$66),0)*10*VLOOKUP(ROUNDDOWN($CB108,-1),宝石属性!$B$25:$N$41,2,0)*VLOOKUP(ROUNDDOWN($CB108,-1),宝石属性!$B$25:$N$41,3,0)+VLOOKUP($CC$2,职业被动!$B$6:$M$29,COLUMNS(职业被动!$B$6:E$29),0)*$CB108,0)</f>
        <v>2595</v>
      </c>
      <c r="CE108" s="9">
        <f>ROUND(属性投放!F$4+装备属性!F$4*IF($CB108&lt;10,1,ROUNDDOWN($CB108,-1))+SUM(属性投放!G$37:G$45)*$CB108+VLOOKUP($CC$2,一级属性!$E$41:$P$64,COLUMNS(一级属性!$E$41:I$64),0)*($CB108+0.25*IF($CB108&lt;10,1,ROUNDDOWN($CB108,-1)))+VLOOKUP($CC$2,宝石属性!$B$43:$M$66,COLUMNS(宝石属性!$B$43:F$66),0)*10*VLOOKUP(ROUNDDOWN($CB108,-1),宝石属性!$B$25:$N$41,2,0)*VLOOKUP(ROUNDDOWN($CB108,-1),宝石属性!$B$25:$N$41,3,0)+VLOOKUP($CC$2,职业被动!$B$6:$M$29,COLUMNS(职业被动!$B$6:F$29),0)*$CB108,0)</f>
        <v>2363</v>
      </c>
      <c r="CF108" s="9">
        <f>ROUND(属性投放!G$4+装备属性!G$4*IF($CB108&lt;10,1,ROUNDDOWN($CB108,-1))+SUM(属性投放!H$37:H$45)*$CB108+VLOOKUP($CC$2,一级属性!$E$41:$P$64,COLUMNS(一级属性!$E$41:J$64),0)*($CB108+0.25*IF($CB108&lt;10,1,ROUNDDOWN($CB108,-1)))+VLOOKUP($CC$2,宝石属性!$B$43:$M$66,COLUMNS(宝石属性!$B$43:G$66),0)*10*VLOOKUP(ROUNDDOWN($CB108,-1),宝石属性!$B$25:$N$41,2,0)*VLOOKUP(ROUNDDOWN($CB108,-1),宝石属性!$B$25:$N$41,3,0)+VLOOKUP($CC$2,职业被动!$B$6:$M$29,COLUMNS(职业被动!$B$6:G$29),0)*$CB108,0)</f>
        <v>1141</v>
      </c>
      <c r="CG108" s="9">
        <f>ROUND(属性投放!H$4+装备属性!H$4*IF($CB108&lt;10,1,ROUNDDOWN($CB108,-1))+SUM(属性投放!I$37:I$45)*$CB108+VLOOKUP($CC$2,一级属性!$E$41:$P$64,COLUMNS(一级属性!$E$41:K$64),0)*($CB108+0.25*IF($CB108&lt;10,1,ROUNDDOWN($CB108,-1)))+VLOOKUP($CC$2,宝石属性!$B$43:$M$66,COLUMNS(宝石属性!$B$43:H$66),0)*10*VLOOKUP(ROUNDDOWN($CB108,-1),宝石属性!$B$25:$N$41,2,0)*VLOOKUP(ROUNDDOWN($CB108,-1),宝石属性!$B$25:$N$41,3,0)+VLOOKUP($CC$2,职业被动!$B$6:$M$29,COLUMNS(职业被动!$B$6:H$29),0)*$CB108,0)</f>
        <v>700</v>
      </c>
      <c r="CH108" s="9">
        <f>ROUND(属性投放!I$4+装备属性!I$4*IF($CB108&lt;10,1,ROUNDDOWN($CB108,-1))+SUM(属性投放!J$37:J$45)*$CB108+VLOOKUP($CC$2,一级属性!$E$41:$P$64,COLUMNS(一级属性!$E$41:L$64),0)*($CB108+0.25*IF($CB108&lt;10,1,ROUNDDOWN($CB108,-1)))+VLOOKUP($CC$2,宝石属性!$B$43:$M$66,COLUMNS(宝石属性!$B$43:I$66),0)*10*VLOOKUP(ROUNDDOWN($CB108,-1),宝石属性!$B$25:$N$41,2,0)*VLOOKUP(ROUNDDOWN($CB108,-1),宝石属性!$B$25:$N$41,3,0)+VLOOKUP($CC$2,职业被动!$B$6:$M$29,COLUMNS(职业被动!$B$6:I$29),0)*$CB108,0)</f>
        <v>1187</v>
      </c>
      <c r="CI108" s="9">
        <f>ROUND(属性投放!J$4+装备属性!J$4*IF($CB108&lt;10,1,ROUNDDOWN($CB108,-1))+SUM(属性投放!K$37:K$45)*$CB108+VLOOKUP($CC$2,一级属性!$E$41:$P$64,COLUMNS(一级属性!$E$41:M$64),0)*($CB108+0.25*IF($CB108&lt;10,1,ROUNDDOWN($CB108,-1)))+VLOOKUP($CC$2,宝石属性!$B$43:$M$66,COLUMNS(宝石属性!$B$43:J$66),0)*10*VLOOKUP(ROUNDDOWN($CB108,-1),宝石属性!$B$25:$N$41,2,0)*VLOOKUP(ROUNDDOWN($CB108,-1),宝石属性!$B$25:$N$41,3,0)+VLOOKUP($CC$2,职业被动!$B$6:$M$29,COLUMNS(职业被动!$B$6:J$29),0)*$CB108,0)</f>
        <v>776</v>
      </c>
      <c r="CJ108" s="9">
        <f>ROUND(属性投放!K$4+装备属性!K$4*IF($CB108&lt;10,1,ROUNDDOWN($CB108,-1))+SUM(属性投放!L$37:L$45)*$CB108+VLOOKUP($CC$2,一级属性!$E$41:$P$64,COLUMNS(一级属性!$E$41:N$64),0)*($CB108+0.25*IF($CB108&lt;10,1,ROUNDDOWN($CB108,-1)))+VLOOKUP($CC$2,宝石属性!$B$43:$M$66,COLUMNS(宝石属性!$B$43:K$66),0)*10*VLOOKUP(ROUNDDOWN($CB108,-1),宝石属性!$B$25:$N$41,2,0)*VLOOKUP(ROUNDDOWN($CB108,-1),宝石属性!$B$25:$N$41,3,0)+VLOOKUP($CC$2,职业被动!$B$6:$M$29,COLUMNS(职业被动!$B$6:K$29),0)*$CB108,0)</f>
        <v>373</v>
      </c>
      <c r="CK108" s="9">
        <f>ROUND(属性投放!L$4+装备属性!L$4*IF($CB108&lt;10,1,ROUNDDOWN($CB108,-1))+SUM(属性投放!M$37:M$45)*$CB108+VLOOKUP($CC$2,一级属性!$E$41:$P$64,COLUMNS(一级属性!$E$41:O$64),0)*($CB108+0.25*IF($CB108&lt;10,1,ROUNDDOWN($CB108,-1)))+VLOOKUP($CC$2,宝石属性!$B$43:$M$66,COLUMNS(宝石属性!$B$43:L$66),0)*10*VLOOKUP(ROUNDDOWN($CB108,-1),宝石属性!$B$25:$N$41,2,0)*VLOOKUP(ROUNDDOWN($CB108,-1),宝石属性!$B$25:$N$41,3,0)+VLOOKUP($CC$2,职业被动!$B$6:$M$29,COLUMNS(职业被动!$B$6:L$29),0)*$CB108,0)</f>
        <v>32</v>
      </c>
      <c r="CL108" s="9">
        <f>ROUND(属性投放!M$4+装备属性!M$4*IF($CB108&lt;10,1,ROUNDDOWN($CB108,-1))+SUM(属性投放!N$37:N$45)*$CB108+VLOOKUP($CC$2,一级属性!$E$41:$P$64,COLUMNS(一级属性!$E$41:P$64),0)*($CB108+0.25*IF($CB108&lt;10,1,ROUNDDOWN($CB108,-1)))+VLOOKUP($CC$2,宝石属性!$B$43:$M$66,COLUMNS(宝石属性!$B$43:M$66),0)*10*VLOOKUP(ROUNDDOWN($CB108,-1),宝石属性!$B$25:$N$41,2,0)*VLOOKUP(ROUNDDOWN($CB108,-1),宝石属性!$B$25:$N$41,3,0)+VLOOKUP($CC$2,职业被动!$B$6:$M$29,COLUMNS(职业被动!$B$6:M$29),0)*$CB108,0)</f>
        <v>1082</v>
      </c>
      <c r="CM108" s="48">
        <f>属性价值和能力评分!$F$9+ROUND(属性价值和能力评分!$F$38*10,0)*CB108+ROUND((SUM(装备属性!$W$9:$W$14)+属性价值和能力评分!$F$38*1.25+1.4+2.8)*IF(CB108&lt;10,1,ROUNDDOWN(CB108,-1)),0)+15*VLOOKUP(ROUNDDOWN(CB108,-1),宝石属性!$B$26:$D$41,2,0)*6*VLOOKUP(ROUNDDOWN(CB108,-1),宝石属性!$B$26:$D$41,3,0)+(属性价值和能力评分!$F$49*9+属性价值和能力评分!$F$50*2+属性价值和能力评分!$F$53*8/5)*CB108</f>
        <v>19615</v>
      </c>
      <c r="CO108" s="1">
        <v>105</v>
      </c>
      <c r="CP108" s="9">
        <f>ROUND(属性投放!D$4+装备属性!D$4*IF($CO108&lt;10,1,ROUNDDOWN($CO108,-1))+SUM(属性投放!E$37:E$45)*$CO108+VLOOKUP($CP$2,一级属性!$E$41:$P$64,COLUMNS(一级属性!$E$41:G$64),0)*($CO108+0.25*IF($CO108&lt;10,1,ROUNDDOWN($CO108,-1)))+VLOOKUP($CP$2,宝石属性!$B$43:$M$66,COLUMNS(宝石属性!$B$43:D$66),0)*10*VLOOKUP(ROUNDDOWN($CO108,-1),宝石属性!$B$25:$N$41,2,0)*VLOOKUP(ROUNDDOWN($CO108,-1),宝石属性!$B$25:$N$41,3,0)+VLOOKUP($CP$2,职业被动!$B$6:$M$29,COLUMNS(职业被动!$B$6:D$29),0)*$CO108,0)</f>
        <v>5055</v>
      </c>
      <c r="CQ108" s="9">
        <f>ROUND(属性投放!E$4+装备属性!E$4*IF($CO108&lt;10,1,ROUNDDOWN($CO108,-1))+SUM(属性投放!F$37:F$45)*$CO108+VLOOKUP($CP$2,一级属性!$E$41:$P$64,COLUMNS(一级属性!$E$41:H$64),0)*($CO108+0.25*IF($CO108&lt;10,1,ROUNDDOWN($CO108,-1)))+VLOOKUP($CP$2,宝石属性!$B$43:$M$66,COLUMNS(宝石属性!$B$43:E$66),0)*10*VLOOKUP(ROUNDDOWN($CO108,-1),宝石属性!$B$25:$N$41,2,0)*VLOOKUP(ROUNDDOWN($CO108,-1),宝石属性!$B$25:$N$41,3,0)+VLOOKUP($CP$2,职业被动!$B$6:$M$29,COLUMNS(职业被动!$B$6:E$29),0)*$CO108,0)</f>
        <v>5845</v>
      </c>
      <c r="CR108" s="9">
        <f>ROUND(属性投放!F$4+装备属性!F$4*IF($CO108&lt;10,1,ROUNDDOWN($CO108,-1))+SUM(属性投放!G$37:G$45)*$CO108+VLOOKUP($CP$2,一级属性!$E$41:$P$64,COLUMNS(一级属性!$E$41:I$64),0)*($CO108+0.25*IF($CO108&lt;10,1,ROUNDDOWN($CO108,-1)))+VLOOKUP($CP$2,宝石属性!$B$43:$M$66,COLUMNS(宝石属性!$B$43:F$66),0)*10*VLOOKUP(ROUNDDOWN($CO108,-1),宝石属性!$B$25:$N$41,2,0)*VLOOKUP(ROUNDDOWN($CO108,-1),宝石属性!$B$25:$N$41,3,0)+VLOOKUP($CP$2,职业被动!$B$6:$M$29,COLUMNS(职业被动!$B$6:F$29),0)*$CO108,0)</f>
        <v>1130</v>
      </c>
      <c r="CS108" s="9">
        <f>ROUND(属性投放!G$4+装备属性!G$4*IF($CO108&lt;10,1,ROUNDDOWN($CO108,-1))+SUM(属性投放!H$37:H$45)*$CO108+VLOOKUP($CP$2,一级属性!$E$41:$P$64,COLUMNS(一级属性!$E$41:J$64),0)*($CO108+0.25*IF($CO108&lt;10,1,ROUNDDOWN($CO108,-1)))+VLOOKUP($CP$2,宝石属性!$B$43:$M$66,COLUMNS(宝石属性!$B$43:G$66),0)*10*VLOOKUP(ROUNDDOWN($CO108,-1),宝石属性!$B$25:$N$41,2,0)*VLOOKUP(ROUNDDOWN($CO108,-1),宝石属性!$B$25:$N$41,3,0)+VLOOKUP($CP$2,职业被动!$B$6:$M$29,COLUMNS(职业被动!$B$6:G$29),0)*$CO108,0)</f>
        <v>1036</v>
      </c>
      <c r="CT108" s="9">
        <f>ROUND(属性投放!H$4+装备属性!H$4*IF($CO108&lt;10,1,ROUNDDOWN($CO108,-1))+SUM(属性投放!I$37:I$45)*$CO108+VLOOKUP($CP$2,一级属性!$E$41:$P$64,COLUMNS(一级属性!$E$41:K$64),0)*($CO108+0.25*IF($CO108&lt;10,1,ROUNDDOWN($CO108,-1)))+VLOOKUP($CP$2,宝石属性!$B$43:$M$66,COLUMNS(宝石属性!$B$43:H$66),0)*10*VLOOKUP(ROUNDDOWN($CO108,-1),宝石属性!$B$25:$N$41,2,0)*VLOOKUP(ROUNDDOWN($CO108,-1),宝石属性!$B$25:$N$41,3,0)+VLOOKUP($CP$2,职业被动!$B$6:$M$29,COLUMNS(职业被动!$B$6:H$29),0)*$CO108,0)</f>
        <v>1800</v>
      </c>
      <c r="CU108" s="9">
        <f>ROUND(属性投放!I$4+装备属性!I$4*IF($CO108&lt;10,1,ROUNDDOWN($CO108,-1))+SUM(属性投放!J$37:J$45)*$CO108+VLOOKUP($CP$2,一级属性!$E$41:$P$64,COLUMNS(一级属性!$E$41:L$64),0)*($CO108+0.25*IF($CO108&lt;10,1,ROUNDDOWN($CO108,-1)))+VLOOKUP($CP$2,宝石属性!$B$43:$M$66,COLUMNS(宝石属性!$B$43:I$66),0)*10*VLOOKUP(ROUNDDOWN($CO108,-1),宝石属性!$B$25:$N$41,2,0)*VLOOKUP(ROUNDDOWN($CO108,-1),宝石属性!$B$25:$N$41,3,0)+VLOOKUP($CP$2,职业被动!$B$6:$M$29,COLUMNS(职业被动!$B$6:I$29),0)*$CO108,0)</f>
        <v>1552</v>
      </c>
      <c r="CV108" s="9">
        <f>ROUND(属性投放!J$4+装备属性!J$4*IF($CO108&lt;10,1,ROUNDDOWN($CO108,-1))+SUM(属性投放!K$37:K$45)*$CO108+VLOOKUP($CP$2,一级属性!$E$41:$P$64,COLUMNS(一级属性!$E$41:M$64),0)*($CO108+0.25*IF($CO108&lt;10,1,ROUNDDOWN($CO108,-1)))+VLOOKUP($CP$2,宝石属性!$B$43:$M$66,COLUMNS(宝石属性!$B$43:J$66),0)*10*VLOOKUP(ROUNDDOWN($CO108,-1),宝石属性!$B$25:$N$41,2,0)*VLOOKUP(ROUNDDOWN($CO108,-1),宝石属性!$B$25:$N$41,3,0)+VLOOKUP($CP$2,职业被动!$B$6:$M$29,COLUMNS(职业被动!$B$6:J$29),0)*$CO108,0)</f>
        <v>646</v>
      </c>
      <c r="CW108" s="9">
        <f>ROUND(属性投放!K$4+装备属性!K$4*IF($CO108&lt;10,1,ROUNDDOWN($CO108,-1))+SUM(属性投放!L$37:L$45)*$CO108+VLOOKUP($CP$2,一级属性!$E$41:$P$64,COLUMNS(一级属性!$E$41:N$64),0)*($CO108+0.25*IF($CO108&lt;10,1,ROUNDDOWN($CO108,-1)))+VLOOKUP($CP$2,宝石属性!$B$43:$M$66,COLUMNS(宝石属性!$B$43:K$66),0)*10*VLOOKUP(ROUNDDOWN($CO108,-1),宝石属性!$B$25:$N$41,2,0)*VLOOKUP(ROUNDDOWN($CO108,-1),宝石属性!$B$25:$N$41,3,0)+VLOOKUP($CP$2,职业被动!$B$6:$M$29,COLUMNS(职业被动!$B$6:K$29),0)*$CO108,0)</f>
        <v>373</v>
      </c>
      <c r="CX108" s="9">
        <f>ROUND(属性投放!L$4+装备属性!L$4*IF($CO108&lt;10,1,ROUNDDOWN($CO108,-1))+SUM(属性投放!M$37:M$45)*$CO108+VLOOKUP($CP$2,一级属性!$E$41:$P$64,COLUMNS(一级属性!$E$41:O$64),0)*($CO108+0.25*IF($CO108&lt;10,1,ROUNDDOWN($CO108,-1)))+VLOOKUP($CP$2,宝石属性!$B$43:$M$66,COLUMNS(宝石属性!$B$43:L$66),0)*10*VLOOKUP(ROUNDDOWN($CO108,-1),宝石属性!$B$25:$N$41,2,0)*VLOOKUP(ROUNDDOWN($CO108,-1),宝石属性!$B$25:$N$41,3,0)+VLOOKUP($CP$2,职业被动!$B$6:$M$29,COLUMNS(职业被动!$B$6:L$29),0)*$CO108,0)</f>
        <v>32</v>
      </c>
      <c r="CY108" s="9">
        <f>ROUND(属性投放!M$4+装备属性!M$4*IF($CO108&lt;10,1,ROUNDDOWN($CO108,-1))+SUM(属性投放!N$37:N$45)*$CO108+VLOOKUP($CP$2,一级属性!$E$41:$P$64,COLUMNS(一级属性!$E$41:P$64),0)*($CO108+0.25*IF($CO108&lt;10,1,ROUNDDOWN($CO108,-1)))+VLOOKUP($CP$2,宝石属性!$B$43:$M$66,COLUMNS(宝石属性!$B$43:M$66),0)*10*VLOOKUP(ROUNDDOWN($CO108,-1),宝石属性!$B$25:$N$41,2,0)*VLOOKUP(ROUNDDOWN($CO108,-1),宝石属性!$B$25:$N$41,3,0)+VLOOKUP($CP$2,职业被动!$B$6:$M$29,COLUMNS(职业被动!$B$6:M$29),0)*$CO108,0)</f>
        <v>1082</v>
      </c>
      <c r="CZ108" s="48">
        <f>属性价值和能力评分!$F$9+ROUND(属性价值和能力评分!$F$38*10,0)*CO108+ROUND((SUM(装备属性!$W$9:$W$14)+属性价值和能力评分!$F$38*1.25+1.4+2.8)*IF(CO108&lt;10,1,ROUNDDOWN(CO108,-1)),0)+15*VLOOKUP(ROUNDDOWN(CO108,-1),宝石属性!$B$26:$D$41,2,0)*6*VLOOKUP(ROUNDDOWN(CO108,-1),宝石属性!$B$26:$D$41,3,0)+(属性价值和能力评分!$F$49*9+属性价值和能力评分!$F$50*2+属性价值和能力评分!$F$53*8/5)*CO108</f>
        <v>19615</v>
      </c>
      <c r="DB108" s="1">
        <v>105</v>
      </c>
      <c r="DC108" s="9">
        <f>ROUND(属性投放!D$4+装备属性!D$4*IF($DB108&lt;10,1,ROUNDDOWN($DB108,-1))+SUM(属性投放!E$37:E$45)*$DB108+VLOOKUP($DC$2,一级属性!$E$41:$P$64,COLUMNS(一级属性!$E$41:G$64),0)*($DB108+0.25*IF($DB108&lt;10,1,ROUNDDOWN($DB108,-1)))+VLOOKUP($DC$2,宝石属性!$B$43:$M$66,COLUMNS(宝石属性!$B$43:D$66),0)*10*VLOOKUP(ROUNDDOWN($DB108,-1),宝石属性!$B$25:$N$41,2,0)*VLOOKUP(ROUNDDOWN($DB108,-1),宝石属性!$B$25:$N$41,3,0)+VLOOKUP($DC$2,职业被动!$B$6:$M$29,COLUMNS(职业被动!$B$6:D$29),0)*$DB108,0)</f>
        <v>5790</v>
      </c>
      <c r="DD108" s="9">
        <f>ROUND(属性投放!E$4+装备属性!E$4*IF($DB108&lt;10,1,ROUNDDOWN($DB108,-1))+SUM(属性投放!F$37:F$45)*$DB108+VLOOKUP($DC$2,一级属性!$E$41:$P$64,COLUMNS(一级属性!$E$41:H$64),0)*($DB108+0.25*IF($DB108&lt;10,1,ROUNDDOWN($DB108,-1)))+VLOOKUP($DC$2,宝石属性!$B$43:$M$66,COLUMNS(宝石属性!$B$43:E$66),0)*10*VLOOKUP(ROUNDDOWN($DB108,-1),宝石属性!$B$25:$N$41,2,0)*VLOOKUP(ROUNDDOWN($DB108,-1),宝石属性!$B$25:$N$41,3,0)+VLOOKUP($DC$2,职业被动!$B$6:$M$29,COLUMNS(职业被动!$B$6:E$29),0)*$DB108,0)</f>
        <v>2595</v>
      </c>
      <c r="DE108" s="9">
        <f>ROUND(属性投放!F$4+装备属性!F$4*IF($DB108&lt;10,1,ROUNDDOWN($DB108,-1))+SUM(属性投放!G$37:G$45)*$DB108+VLOOKUP($DC$2,一级属性!$E$41:$P$64,COLUMNS(一级属性!$E$41:I$64),0)*($DB108+0.25*IF($DB108&lt;10,1,ROUNDDOWN($DB108,-1)))+VLOOKUP($DC$2,宝石属性!$B$43:$M$66,COLUMNS(宝石属性!$B$43:F$66),0)*10*VLOOKUP(ROUNDDOWN($DB108,-1),宝石属性!$B$25:$N$41,2,0)*VLOOKUP(ROUNDDOWN($DB108,-1),宝石属性!$B$25:$N$41,3,0)+VLOOKUP($DC$2,职业被动!$B$6:$M$29,COLUMNS(职业被动!$B$6:F$29),0)*$DB108,0)</f>
        <v>1130</v>
      </c>
      <c r="DF108" s="9">
        <f>ROUND(属性投放!G$4+装备属性!G$4*IF($DB108&lt;10,1,ROUNDDOWN($DB108,-1))+SUM(属性投放!H$37:H$45)*$DB108+VLOOKUP($DC$2,一级属性!$E$41:$P$64,COLUMNS(一级属性!$E$41:J$64),0)*($DB108+0.25*IF($DB108&lt;10,1,ROUNDDOWN($DB108,-1)))+VLOOKUP($DC$2,宝石属性!$B$43:$M$66,COLUMNS(宝石属性!$B$43:G$66),0)*10*VLOOKUP(ROUNDDOWN($DB108,-1),宝石属性!$B$25:$N$41,2,0)*VLOOKUP(ROUNDDOWN($DB108,-1),宝石属性!$B$25:$N$41,3,0)+VLOOKUP($DC$2,职业被动!$B$6:$M$29,COLUMNS(职业被动!$B$6:G$29),0)*$DB108,0)</f>
        <v>2916</v>
      </c>
      <c r="DG108" s="9">
        <f>ROUND(属性投放!H$4+装备属性!H$4*IF($DB108&lt;10,1,ROUNDDOWN($DB108,-1))+SUM(属性投放!I$37:I$45)*$DB108+VLOOKUP($DC$2,一级属性!$E$41:$P$64,COLUMNS(一级属性!$E$41:K$64),0)*($DB108+0.25*IF($DB108&lt;10,1,ROUNDDOWN($DB108,-1)))+VLOOKUP($DC$2,宝石属性!$B$43:$M$66,COLUMNS(宝石属性!$B$43:H$66),0)*10*VLOOKUP(ROUNDDOWN($DB108,-1),宝石属性!$B$25:$N$41,2,0)*VLOOKUP(ROUNDDOWN($DB108,-1),宝石属性!$B$25:$N$41,3,0)+VLOOKUP($DC$2,职业被动!$B$6:$M$29,COLUMNS(职业被动!$B$6:H$29),0)*$DB108,0)</f>
        <v>700</v>
      </c>
      <c r="DH108" s="9">
        <f>ROUND(属性投放!I$4+装备属性!I$4*IF($DB108&lt;10,1,ROUNDDOWN($DB108,-1))+SUM(属性投放!J$37:J$45)*$DB108+VLOOKUP($DC$2,一级属性!$E$41:$P$64,COLUMNS(一级属性!$E$41:L$64),0)*($DB108+0.25*IF($DB108&lt;10,1,ROUNDDOWN($DB108,-1)))+VLOOKUP($DC$2,宝石属性!$B$43:$M$66,COLUMNS(宝石属性!$B$43:I$66),0)*10*VLOOKUP(ROUNDDOWN($DB108,-1),宝石属性!$B$25:$N$41,2,0)*VLOOKUP(ROUNDDOWN($DB108,-1),宝石属性!$B$25:$N$41,3,0)+VLOOKUP($DC$2,职业被动!$B$6:$M$29,COLUMNS(职业被动!$B$6:I$29),0)*$DB108,0)</f>
        <v>1057</v>
      </c>
      <c r="DI108" s="9">
        <f>ROUND(属性投放!J$4+装备属性!J$4*IF($DB108&lt;10,1,ROUNDDOWN($DB108,-1))+SUM(属性投放!K$37:K$45)*$DB108+VLOOKUP($DC$2,一级属性!$E$41:$P$64,COLUMNS(一级属性!$E$41:M$64),0)*($DB108+0.25*IF($DB108&lt;10,1,ROUNDDOWN($DB108,-1)))+VLOOKUP($DC$2,宝石属性!$B$43:$M$66,COLUMNS(宝石属性!$B$43:J$66),0)*10*VLOOKUP(ROUNDDOWN($DB108,-1),宝石属性!$B$25:$N$41,2,0)*VLOOKUP(ROUNDDOWN($DB108,-1),宝石属性!$B$25:$N$41,3,0)+VLOOKUP($DC$2,职业被动!$B$6:$M$29,COLUMNS(职业被动!$B$6:J$29),0)*$DB108,0)</f>
        <v>776</v>
      </c>
      <c r="DJ108" s="9">
        <f>ROUND(属性投放!K$4+装备属性!K$4*IF($DB108&lt;10,1,ROUNDDOWN($DB108,-1))+SUM(属性投放!L$37:L$45)*$DB108+VLOOKUP($DC$2,一级属性!$E$41:$P$64,COLUMNS(一级属性!$E$41:N$64),0)*($DB108+0.25*IF($DB108&lt;10,1,ROUNDDOWN($DB108,-1)))+VLOOKUP($DC$2,宝石属性!$B$43:$M$66,COLUMNS(宝石属性!$B$43:K$66),0)*10*VLOOKUP(ROUNDDOWN($DB108,-1),宝石属性!$B$25:$N$41,2,0)*VLOOKUP(ROUNDDOWN($DB108,-1),宝石属性!$B$25:$N$41,3,0)+VLOOKUP($DC$2,职业被动!$B$6:$M$29,COLUMNS(职业被动!$B$6:K$29),0)*$DB108,0)</f>
        <v>533</v>
      </c>
      <c r="DK108" s="9">
        <f>ROUND(属性投放!L$4+装备属性!L$4*IF($DB108&lt;10,1,ROUNDDOWN($DB108,-1))+SUM(属性投放!M$37:M$45)*$DB108+VLOOKUP($DC$2,一级属性!$E$41:$P$64,COLUMNS(一级属性!$E$41:O$64),0)*($DB108+0.25*IF($DB108&lt;10,1,ROUNDDOWN($DB108,-1)))+VLOOKUP($DC$2,宝石属性!$B$43:$M$66,COLUMNS(宝石属性!$B$43:L$66),0)*10*VLOOKUP(ROUNDDOWN($DB108,-1),宝石属性!$B$25:$N$41,2,0)*VLOOKUP(ROUNDDOWN($DB108,-1),宝石属性!$B$25:$N$41,3,0)+VLOOKUP($DC$2,职业被动!$B$6:$M$29,COLUMNS(职业被动!$B$6:L$29),0)*$DB108,0)</f>
        <v>32</v>
      </c>
      <c r="DL108" s="9">
        <f>ROUND(属性投放!M$4+装备属性!M$4*IF($DB108&lt;10,1,ROUNDDOWN($DB108,-1))+SUM(属性投放!N$37:N$45)*$DB108+VLOOKUP($DC$2,一级属性!$E$41:$P$64,COLUMNS(一级属性!$E$41:P$64),0)*($DB108+0.25*IF($DB108&lt;10,1,ROUNDDOWN($DB108,-1)))+VLOOKUP($DC$2,宝石属性!$B$43:$M$66,COLUMNS(宝石属性!$B$43:M$66),0)*10*VLOOKUP(ROUNDDOWN($DB108,-1),宝石属性!$B$25:$N$41,2,0)*VLOOKUP(ROUNDDOWN($DB108,-1),宝石属性!$B$25:$N$41,3,0)+VLOOKUP($DC$2,职业被动!$B$6:$M$29,COLUMNS(职业被动!$B$6:M$29),0)*$DB108,0)</f>
        <v>1082</v>
      </c>
      <c r="DM108" s="48">
        <f>属性价值和能力评分!$F$9+ROUND(属性价值和能力评分!$F$38*10,0)*DB108+ROUND((SUM(装备属性!$W$9:$W$14)+属性价值和能力评分!$F$38*1.25+1.4+2.8)*IF(DB108&lt;10,1,ROUNDDOWN(DB108,-1)),0)+15*VLOOKUP(ROUNDDOWN(DB108,-1),宝石属性!$B$26:$D$41,2,0)*6*VLOOKUP(ROUNDDOWN(DB108,-1),宝石属性!$B$26:$D$41,3,0)+(属性价值和能力评分!$F$49*9+属性价值和能力评分!$F$50*2+属性价值和能力评分!$F$53*8/5)*DB108</f>
        <v>19615</v>
      </c>
      <c r="DO108" s="1">
        <v>105</v>
      </c>
      <c r="DP108" s="9">
        <f>ROUND(属性投放!D$4+装备属性!D$4*IF($DO108&lt;10,1,ROUNDDOWN($DO108,-1))+SUM(属性投放!E$37:E$45)*$DO108+VLOOKUP($DP$2,一级属性!$E$41:$P$64,COLUMNS(一级属性!$E$41:G$64),0)*($DO108+0.25*IF($DO108&lt;10,1,ROUNDDOWN($DO108,-1)))+VLOOKUP($DP$2,宝石属性!$B$43:$M$66,COLUMNS(宝石属性!$B$43:D$66),0)*10*VLOOKUP(ROUNDDOWN($DO108,-1),宝石属性!$B$25:$N$41,2,0)*VLOOKUP(ROUNDDOWN($DO108,-1),宝石属性!$B$25:$N$41,3,0)+VLOOKUP($DP$2,职业被动!$B$6:$M$29,COLUMNS(职业被动!$B$6:D$29),0)*$DO108,0)</f>
        <v>12525</v>
      </c>
      <c r="DQ108" s="9">
        <f>ROUND(属性投放!E$4+装备属性!E$4*IF($DO108&lt;10,1,ROUNDDOWN($DO108,-1))+SUM(属性投放!F$37:F$45)*$DO108+VLOOKUP($DP$2,一级属性!$E$41:$P$64,COLUMNS(一级属性!$E$41:H$64),0)*($DO108+0.25*IF($DO108&lt;10,1,ROUNDDOWN($DO108,-1)))+VLOOKUP($DP$2,宝石属性!$B$43:$M$66,COLUMNS(宝石属性!$B$43:E$66),0)*10*VLOOKUP(ROUNDDOWN($DO108,-1),宝石属性!$B$25:$N$41,2,0)*VLOOKUP(ROUNDDOWN($DO108,-1),宝石属性!$B$25:$N$41,3,0)+VLOOKUP($DP$2,职业被动!$B$6:$M$29,COLUMNS(职业被动!$B$6:E$29),0)*$DO108,0)</f>
        <v>2595</v>
      </c>
      <c r="DR108" s="9">
        <f>ROUND(属性投放!F$4+装备属性!F$4*IF($DO108&lt;10,1,ROUNDDOWN($DO108,-1))+SUM(属性投放!G$37:G$45)*$DO108+VLOOKUP($DP$2,一级属性!$E$41:$P$64,COLUMNS(一级属性!$E$41:I$64),0)*($DO108+0.25*IF($DO108&lt;10,1,ROUNDDOWN($DO108,-1)))+VLOOKUP($DP$2,宝石属性!$B$43:$M$66,COLUMNS(宝石属性!$B$43:F$66),0)*10*VLOOKUP(ROUNDDOWN($DO108,-1),宝石属性!$B$25:$N$41,2,0)*VLOOKUP(ROUNDDOWN($DO108,-1),宝石属性!$B$25:$N$41,3,0)+VLOOKUP($DP$2,职业被动!$B$6:$M$29,COLUMNS(职业被动!$B$6:F$29),0)*$DO108,0)</f>
        <v>1130</v>
      </c>
      <c r="DS108" s="9">
        <f>ROUND(属性投放!G$4+装备属性!G$4*IF($DO108&lt;10,1,ROUNDDOWN($DO108,-1))+SUM(属性投放!H$37:H$45)*$DO108+VLOOKUP($DP$2,一级属性!$E$41:$P$64,COLUMNS(一级属性!$E$41:J$64),0)*($DO108+0.25*IF($DO108&lt;10,1,ROUNDDOWN($DO108,-1)))+VLOOKUP($DP$2,宝石属性!$B$43:$M$66,COLUMNS(宝石属性!$B$43:G$66),0)*10*VLOOKUP(ROUNDDOWN($DO108,-1),宝石属性!$B$25:$N$41,2,0)*VLOOKUP(ROUNDDOWN($DO108,-1),宝石属性!$B$25:$N$41,3,0)+VLOOKUP($DP$2,职业被动!$B$6:$M$29,COLUMNS(职业被动!$B$6:G$29),0)*$DO108,0)</f>
        <v>1036</v>
      </c>
      <c r="DT108" s="9">
        <f>ROUND(属性投放!H$4+装备属性!H$4*IF($DO108&lt;10,1,ROUNDDOWN($DO108,-1))+SUM(属性投放!I$37:I$45)*$DO108+VLOOKUP($DP$2,一级属性!$E$41:$P$64,COLUMNS(一级属性!$E$41:K$64),0)*($DO108+0.25*IF($DO108&lt;10,1,ROUNDDOWN($DO108,-1)))+VLOOKUP($DP$2,宝石属性!$B$43:$M$66,COLUMNS(宝石属性!$B$43:H$66),0)*10*VLOOKUP(ROUNDDOWN($DO108,-1),宝石属性!$B$25:$N$41,2,0)*VLOOKUP(ROUNDDOWN($DO108,-1),宝石属性!$B$25:$N$41,3,0)+VLOOKUP($DP$2,职业被动!$B$6:$M$29,COLUMNS(职业被动!$B$6:H$29),0)*$DO108,0)</f>
        <v>805</v>
      </c>
      <c r="DU108" s="9">
        <f>ROUND(属性投放!I$4+装备属性!I$4*IF($DO108&lt;10,1,ROUNDDOWN($DO108,-1))+SUM(属性投放!J$37:J$45)*$DO108+VLOOKUP($DP$2,一级属性!$E$41:$P$64,COLUMNS(一级属性!$E$41:L$64),0)*($DO108+0.25*IF($DO108&lt;10,1,ROUNDDOWN($DO108,-1)))+VLOOKUP($DP$2,宝石属性!$B$43:$M$66,COLUMNS(宝石属性!$B$43:I$66),0)*10*VLOOKUP(ROUNDDOWN($DO108,-1),宝石属性!$B$25:$N$41,2,0)*VLOOKUP(ROUNDDOWN($DO108,-1),宝石属性!$B$25:$N$41,3,0)+VLOOKUP($DP$2,职业被动!$B$6:$M$29,COLUMNS(职业被动!$B$6:I$29),0)*$DO108,0)</f>
        <v>1057</v>
      </c>
      <c r="DV108" s="9">
        <f>ROUND(属性投放!J$4+装备属性!J$4*IF($DO108&lt;10,1,ROUNDDOWN($DO108,-1))+SUM(属性投放!K$37:K$45)*$DO108+VLOOKUP($DP$2,一级属性!$E$41:$P$64,COLUMNS(一级属性!$E$41:M$64),0)*($DO108+0.25*IF($DO108&lt;10,1,ROUNDDOWN($DO108,-1)))+VLOOKUP($DP$2,宝石属性!$B$43:$M$66,COLUMNS(宝石属性!$B$43:J$66),0)*10*VLOOKUP(ROUNDDOWN($DO108,-1),宝石属性!$B$25:$N$41,2,0)*VLOOKUP(ROUNDDOWN($DO108,-1),宝石属性!$B$25:$N$41,3,0)+VLOOKUP($DP$2,职业被动!$B$6:$M$29,COLUMNS(职业被动!$B$6:J$29),0)*$DO108,0)</f>
        <v>776</v>
      </c>
      <c r="DW108" s="9">
        <f>ROUND(属性投放!K$4+装备属性!K$4*IF($DO108&lt;10,1,ROUNDDOWN($DO108,-1))+SUM(属性投放!L$37:L$45)*$DO108+VLOOKUP($DP$2,一级属性!$E$41:$P$64,COLUMNS(一级属性!$E$41:N$64),0)*($DO108+0.25*IF($DO108&lt;10,1,ROUNDDOWN($DO108,-1)))+VLOOKUP($DP$2,宝石属性!$B$43:$M$66,COLUMNS(宝石属性!$B$43:K$66),0)*10*VLOOKUP(ROUNDDOWN($DO108,-1),宝石属性!$B$25:$N$41,2,0)*VLOOKUP(ROUNDDOWN($DO108,-1),宝石属性!$B$25:$N$41,3,0)+VLOOKUP($DP$2,职业被动!$B$6:$M$29,COLUMNS(职业被动!$B$6:K$29),0)*$DO108,0)</f>
        <v>533</v>
      </c>
      <c r="DX108" s="9">
        <f>ROUND(属性投放!L$4+装备属性!L$4*IF($DO108&lt;10,1,ROUNDDOWN($DO108,-1))+SUM(属性投放!M$37:M$45)*$DO108+VLOOKUP($DP$2,一级属性!$E$41:$P$64,COLUMNS(一级属性!$E$41:O$64),0)*($DO108+0.25*IF($DO108&lt;10,1,ROUNDDOWN($DO108,-1)))+VLOOKUP($DP$2,宝石属性!$B$43:$M$66,COLUMNS(宝石属性!$B$43:L$66),0)*10*VLOOKUP(ROUNDDOWN($DO108,-1),宝石属性!$B$25:$N$41,2,0)*VLOOKUP(ROUNDDOWN($DO108,-1),宝石属性!$B$25:$N$41,3,0)+VLOOKUP($DP$2,职业被动!$B$6:$M$29,COLUMNS(职业被动!$B$6:L$29),0)*$DO108,0)</f>
        <v>32</v>
      </c>
      <c r="DY108" s="9">
        <f>ROUND(属性投放!M$4+装备属性!M$4*IF($DO108&lt;10,1,ROUNDDOWN($DO108,-1))+SUM(属性投放!N$37:N$45)*$DO108+VLOOKUP($DP$2,一级属性!$E$41:$P$64,COLUMNS(一级属性!$E$41:P$64),0)*($DO108+0.25*IF($DO108&lt;10,1,ROUNDDOWN($DO108,-1)))+VLOOKUP($DP$2,宝石属性!$B$43:$M$66,COLUMNS(宝石属性!$B$43:M$66),0)*10*VLOOKUP(ROUNDDOWN($DO108,-1),宝石属性!$B$25:$N$41,2,0)*VLOOKUP(ROUNDDOWN($DO108,-1),宝石属性!$B$25:$N$41,3,0)+VLOOKUP($DP$2,职业被动!$B$6:$M$29,COLUMNS(职业被动!$B$6:M$29),0)*$DO108,0)</f>
        <v>1082</v>
      </c>
      <c r="DZ108" s="48">
        <f>属性价值和能力评分!$F$9+ROUND(属性价值和能力评分!$F$38*10,0)*DO108+ROUND((SUM(装备属性!$W$9:$W$14)+属性价值和能力评分!$F$38*1.25+1.4+2.8)*IF(DO108&lt;10,1,ROUNDDOWN(DO108,-1)),0)+15*VLOOKUP(ROUNDDOWN(DO108,-1),宝石属性!$B$26:$D$41,2,0)*6*VLOOKUP(ROUNDDOWN(DO108,-1),宝石属性!$B$26:$D$41,3,0)+(属性价值和能力评分!$F$49*9+属性价值和能力评分!$F$50*2+属性价值和能力评分!$F$53*8/5)*DO108</f>
        <v>19615</v>
      </c>
      <c r="EA108" s="17"/>
      <c r="EB108" s="1">
        <v>105</v>
      </c>
      <c r="EC108" s="1">
        <f>ROUND(CC108/MAX(CE108/10,((CE108*(1+属性投放!$E$8)-CF108+属性投放!$F$8*EB108)*(1+属性投放!$G$8)*(1+属性投放!$H$8))),1)</f>
        <v>2.9</v>
      </c>
      <c r="ED108" s="1">
        <f>ROUND(CP108/MAX(CE108/10,((CE108*(1+属性投放!$E$8)-CS108+属性投放!$F$8*EB108)*(1+属性投放!$G$8)*(1+属性投放!$H$8))),1)</f>
        <v>2.7</v>
      </c>
      <c r="EE108" s="1">
        <f>ROUND(DC108/MAX(CE108/10,((CE108*(1+属性投放!$E$8)-DF108+属性投放!$F$8*EB108)*(1+属性投放!$G$8)*(1+属性投放!$H$8))),1)</f>
        <v>24.5</v>
      </c>
      <c r="EF108" s="1">
        <f>ROUND(DP108/MAX(CE108/10,((CE108*(1+属性投放!$E$8)-DS108+属性投放!$F$8*EB108)*(1+属性投放!$G$8)*(1+属性投放!$H$8))),1)</f>
        <v>6.7</v>
      </c>
      <c r="EH108" s="1">
        <f>ROUND(CC108/MAX(属性投放!$F$9*EB108,((CT108*(1+属性投放!$E$9)-CH108+属性投放!$F$9*EB108)*(1+属性投放!$G$9)*(1+属性投放!$H$9))),1)</f>
        <v>2.6</v>
      </c>
      <c r="EI108" s="1">
        <f>ROUND(CP108/MAX(属性投放!$F$9*EB108,((CT108*(1+属性投放!$E$9)-CU108+属性投放!$F$9*EB108)*(1+属性投放!$G$9)*(1+属性投放!$H$9))),1)</f>
        <v>3.3</v>
      </c>
      <c r="EJ108" s="1">
        <f>ROUND(DC108/MAX(属性投放!$F$9*EB108,((CT108*(1+属性投放!$E$9)-DH108+属性投放!$F$9*EB108)*(1+属性投放!$G$9)*(1+属性投放!$H$9))),1)</f>
        <v>2.8</v>
      </c>
      <c r="EK108" s="1">
        <f>ROUND(DP108/MAX(属性投放!$F$9*EB108,((CT108*(1+属性投放!$E$9)-DU108+属性投放!$F$9*EB108)*(1+属性投放!$G$9)*(1+属性投放!$H$9))),1)</f>
        <v>6</v>
      </c>
      <c r="EM108" s="1">
        <f>ROUND(CC108/((BW108*(1+属性投放!$E$10)+属性投放!$F$10*EB108)*(1+属性投放!$G$10)*(1+属性投放!$H$10)),1)</f>
        <v>5.6</v>
      </c>
      <c r="EN108" s="1">
        <f>ROUND(CP108/((BW108*(1+属性投放!$E$10)+属性投放!$F$10*EB108)*(1+属性投放!$G$10)*(1+属性投放!$H$10)),1)</f>
        <v>5.6</v>
      </c>
      <c r="EO108" s="1">
        <f>ROUND(DC108/((BW108*(1+属性投放!$E$10)+属性投放!$F$10*EB108)*(1+属性投放!$G$10)*(1+属性投放!$H$10)),1)</f>
        <v>6.4</v>
      </c>
      <c r="EP108" s="1">
        <f>ROUND(DP108/((BW108*(1+属性投放!$E$10)+属性投放!$F$10*EB108)*(1+属性投放!$G$10)*(1+属性投放!$H$10)),1)</f>
        <v>13.9</v>
      </c>
    </row>
    <row r="109" spans="2:146">
      <c r="B109" s="1">
        <v>106</v>
      </c>
      <c r="C109" s="9">
        <f>ROUND(属性投放!D$4+装备属性!D$4*IF($B109&lt;10,1,ROUNDDOWN($B109,-1))+SUM(属性投放!E$37:E$45)*$B109+VLOOKUP($C$2,一级属性!$E$41:$P$64,COLUMNS(一级属性!$E$41:G$64),0)*($B109+0.25*IF($B109&lt;10,1,ROUNDDOWN($B109,-1)))+VLOOKUP($C$2,宝石属性!$B$43:$M$66,COLUMNS(宝石属性!$B$43:D$66),0)*10*VLOOKUP(ROUNDDOWN($B109,-1),宝石属性!$B$25:$N$41,2,0)*VLOOKUP(ROUNDDOWN($B109,-1),宝石属性!$B$25:$N$41,3,0)+VLOOKUP($C$2,职业被动!$B$6:$M$29,COLUMNS(职业被动!$B$6:D$29),0)*$B109,0)</f>
        <v>6126</v>
      </c>
      <c r="D109" s="9">
        <f>ROUND(属性投放!E$4+装备属性!E$4*IF($B109&lt;10,1,ROUNDDOWN($B109,-1))+SUM(属性投放!F$37:F$38)*$B109+VLOOKUP($C$2,一级属性!$E$67:$P$90,COLUMNS(一级属性!$E$67:H$90),0)*$B109+VLOOKUP($C$2,宝石属性!$B$43:$M$66,COLUMNS(宝石属性!$B$43:E$66),0)*10*VLOOKUP(ROUNDDOWN($B109,-1),宝石属性!$B$25:$N$41,2,0)*VLOOKUP(ROUNDDOWN($B109,-1),宝石属性!$B$25:$N$41,3,0)+VLOOKUP($C$2,职业被动!$B$6:$M$29,COLUMNS(职业被动!$B$6:E$29),0)*$B109,0)</f>
        <v>2610</v>
      </c>
      <c r="E109" s="9">
        <f>ROUND(属性投放!F$4+装备属性!F$4*IF($B109&lt;10,1,ROUNDDOWN($B109,-1))+SUM(属性投放!G$37:G$38)*$B109+VLOOKUP($C$2,一级属性!$E$67:$P$90,COLUMNS(一级属性!$E$67:I$90),0)*$B109+VLOOKUP($C$2,宝石属性!$B$43:$M$66,COLUMNS(宝石属性!$B$43:F$66),0)*10*VLOOKUP(ROUNDDOWN($B109,-1),宝石属性!$B$25:$N$41,2,0)*VLOOKUP(ROUNDDOWN($B109,-1),宝石属性!$B$25:$N$41,3,0)+VLOOKUP($C$2,职业被动!$B$6:$M$29,COLUMNS(职业被动!$B$6:F$29),0)*$B109,0)</f>
        <v>2087</v>
      </c>
      <c r="F109" s="9">
        <f>ROUND(属性投放!G$4+装备属性!G$4*IF($B109&lt;10,1,ROUNDDOWN($B109,-1))+SUM(属性投放!H$37:H$38)*$B109+VLOOKUP($C$2,一级属性!$E$67:$P$90,COLUMNS(一级属性!$E$67:J$90),0)*$B109+VLOOKUP($C$2,宝石属性!$B$43:$M$66,COLUMNS(宝石属性!$B$43:G$66),0)*10*VLOOKUP(ROUNDDOWN($B109,-1),宝石属性!$B$25:$N$41,2,0)*VLOOKUP(ROUNDDOWN($B109,-1),宝石属性!$B$25:$N$41,3,0)+VLOOKUP($C$2,职业被动!$B$6:$M$29,COLUMNS(职业被动!$B$6:G$29),0)*$B109,0)</f>
        <v>1145</v>
      </c>
      <c r="G109" s="9">
        <f>ROUND(属性投放!H$4+装备属性!H$4*IF($B109&lt;10,1,ROUNDDOWN($B109,-1))+SUM(属性投放!I$37:I$38)*$B109+VLOOKUP($C$2,一级属性!$E$67:$P$90,COLUMNS(一级属性!$E$67:K$90),0)*$B109+VLOOKUP($C$2,宝石属性!$B$43:$M$66,COLUMNS(宝石属性!$B$43:H$66),0)*10*VLOOKUP(ROUNDDOWN($B109,-1),宝石属性!$B$25:$N$41,2,0)*VLOOKUP(ROUNDDOWN($B109,-1),宝石属性!$B$25:$N$41,3,0)+VLOOKUP($C$2,职业被动!$B$6:$M$29,COLUMNS(职业被动!$B$6:H$29),0)*$B109,0)</f>
        <v>702</v>
      </c>
      <c r="H109" s="9">
        <f>ROUND(属性投放!I$4+装备属性!I$4*IF($B109&lt;10,1,ROUNDDOWN($B109,-1))+SUM(属性投放!J$37:J$38)*$B109+VLOOKUP($C$2,一级属性!$E$67:$P$90,COLUMNS(一级属性!$E$67:L$90),0)*$B109+VLOOKUP($C$2,宝石属性!$B$43:$M$66,COLUMNS(宝石属性!$B$43:I$66),0)*10*VLOOKUP(ROUNDDOWN($B109,-1),宝石属性!$B$25:$N$41,2,0)*VLOOKUP(ROUNDDOWN($B109,-1),宝石属性!$B$25:$N$41,3,0)+VLOOKUP($C$2,职业被动!$B$6:$M$29,COLUMNS(职业被动!$B$6:I$29),0)*$B109,0)</f>
        <v>1171</v>
      </c>
      <c r="I109" s="9">
        <f>ROUND(属性投放!J$4+装备属性!J$4*IF($B109&lt;10,1,ROUNDDOWN($B109,-1))+SUM(属性投放!K$37:K$38)*$B109+VLOOKUP($C$2,一级属性!$E$67:$P$90,COLUMNS(一级属性!$E$67:M$90),0)*$B109+VLOOKUP($C$2,宝石属性!$B$43:$M$66,COLUMNS(宝石属性!$B$43:J$66),0)*10*VLOOKUP(ROUNDDOWN($B109,-1),宝石属性!$B$25:$N$41,2,0)*VLOOKUP(ROUNDDOWN($B109,-1),宝石属性!$B$25:$N$41,3,0)+VLOOKUP($C$2,职业被动!$B$6:$M$29,COLUMNS(职业被动!$B$6:J$29),0)*$B109,0)</f>
        <v>781</v>
      </c>
      <c r="J109" s="9">
        <f>ROUND(属性投放!K$4+装备属性!K$4*IF($B109&lt;10,1,ROUNDDOWN($B109,-1))+SUM(属性投放!L$37:L$38)*$B109+VLOOKUP($C$2,一级属性!$E$67:$P$90,COLUMNS(一级属性!$E$67:N$90),0)*$B109+VLOOKUP($C$2,宝石属性!$B$43:$M$66,COLUMNS(宝石属性!$B$43:K$66),0)*10*VLOOKUP(ROUNDDOWN($B109,-1),宝石属性!$B$25:$N$41,2,0)*VLOOKUP(ROUNDDOWN($B109,-1),宝石属性!$B$25:$N$41,3,0)+VLOOKUP($C$2,职业被动!$B$6:$M$29,COLUMNS(职业被动!$B$6:K$29),0)*$B109,0)</f>
        <v>373</v>
      </c>
      <c r="K109" s="9">
        <f>ROUND(属性投放!L$4+装备属性!L$4*IF($B109&lt;10,1,ROUNDDOWN($B109,-1))+SUM(属性投放!M$37:M$38)*$B109+VLOOKUP($C$2,一级属性!$E$67:$P$90,COLUMNS(一级属性!$E$67:O$90),0)*$B109+VLOOKUP($C$2,宝石属性!$B$43:$M$66,COLUMNS(宝石属性!$B$43:L$66),0)*10*VLOOKUP(ROUNDDOWN($B109,-1),宝石属性!$B$25:$N$41,2,0)*VLOOKUP(ROUNDDOWN($B109,-1),宝石属性!$B$25:$N$41,3,0)+VLOOKUP($C$2,职业被动!$B$6:$M$29,COLUMNS(职业被动!$B$6:L$29),0)*$B109,0)</f>
        <v>32</v>
      </c>
      <c r="L109" s="9">
        <f>ROUND(属性投放!M$4+装备属性!M$4*IF($B109&lt;10,1,ROUNDDOWN($B109,-1))+SUM(属性投放!N$37:N$38)*$B109+VLOOKUP($C$2,一级属性!$E$67:$P$90,COLUMNS(一级属性!$E$67:P$90),0)*$B109+VLOOKUP($C$2,宝石属性!$B$43:$M$66,COLUMNS(宝石属性!$B$43:M$66),0)*10*VLOOKUP(ROUNDDOWN($B109,-1),宝石属性!$B$25:$N$41,2,0)*VLOOKUP(ROUNDDOWN($B109,-1),宝石属性!$B$25:$N$41,3,0)+VLOOKUP($C$2,职业被动!$B$6:$M$29,COLUMNS(职业被动!$B$6:M$29),0)*$B109,0)</f>
        <v>1172</v>
      </c>
      <c r="M109" s="48">
        <f>属性价值和能力评分!$F$9+ROUND(属性价值和能力评分!$F$38*10,0)*B109+ROUND((SUM(装备属性!$W$9:$W$14)+属性价值和能力评分!$F$38*1.25+1.4+2.8)*IF(B109&lt;10,1,ROUNDDOWN(B109,-1)),0)+15*VLOOKUP(ROUNDDOWN(B109,-1),宝石属性!$B$26:$D$41,2,0)*6*VLOOKUP(ROUNDDOWN(B109,-1),宝石属性!$B$26:$D$41,3,0)+(属性价值和能力评分!$F$49*9+属性价值和能力评分!$F$50*2+属性价值和能力评分!$F$53*8/5)*B109</f>
        <v>19735</v>
      </c>
      <c r="N109" s="20"/>
      <c r="O109" s="1">
        <v>106</v>
      </c>
      <c r="P109" s="9">
        <f>ROUND(属性投放!D$4+装备属性!D$4*IF($O109&lt;10,1,ROUNDDOWN($O109,-1))+SUM(属性投放!E$37:E$45)*$O109+VLOOKUP($P$2,一级属性!$E$41:$P$64,COLUMNS(一级属性!$E$41:G$64),0)*($O109+0.25*IF($O109&lt;10,1,ROUNDDOWN($O109,-1)))+VLOOKUP($P$2,宝石属性!$B$43:$M$66,COLUMNS(宝石属性!$B$43:D$66),0)*10*VLOOKUP(ROUNDDOWN($O109,-1),宝石属性!$B$25:$N$41,2,0)*VLOOKUP(ROUNDDOWN($O109,-1),宝石属性!$B$25:$N$41,3,0)+VLOOKUP($P$2,职业被动!$B$6:$M$29,COLUMNS(职业被动!$B$6:D$29),0)*$O109,0)</f>
        <v>7610</v>
      </c>
      <c r="Q109" s="9">
        <f>ROUND(属性投放!E$4+装备属性!E$4*IF($O109&lt;10,1,ROUNDDOWN($O109,-1))+SUM(属性投放!F$37:F$45)*$O109+VLOOKUP($P$2,一级属性!$E$41:$P$64,COLUMNS(一级属性!$E$41:H$64),0)*($O109+0.25*IF($O109&lt;10,1,ROUNDDOWN($O109,-1)))+VLOOKUP($P$2,宝石属性!$B$43:$M$66,COLUMNS(宝石属性!$B$43:E$66),0)*10*VLOOKUP(ROUNDDOWN($O109,-1),宝石属性!$B$25:$N$41,2,0)*VLOOKUP(ROUNDDOWN($O109,-1),宝石属性!$B$25:$N$41,3,0)+VLOOKUP($P$2,职业被动!$B$6:$M$29,COLUMNS(职业被动!$B$6:E$29),0)*$O109,0)</f>
        <v>4575</v>
      </c>
      <c r="R109" s="9">
        <f>ROUND(属性投放!F$4+装备属性!F$4*IF($O109&lt;10,1,ROUNDDOWN($O109,-1))+SUM(属性投放!G$37:G$45)*$O109+VLOOKUP($P$2,一级属性!$E$41:$P$64,COLUMNS(一级属性!$E$41:I$64),0)*($O109+0.25*IF($O109&lt;10,1,ROUNDDOWN($O109,-1)))+VLOOKUP($P$2,宝石属性!$B$43:$M$66,COLUMNS(宝石属性!$B$43:F$66),0)*10*VLOOKUP(ROUNDDOWN($O109,-1),宝石属性!$B$25:$N$41,2,0)*VLOOKUP(ROUNDDOWN($O109,-1),宝石属性!$B$25:$N$41,3,0)+VLOOKUP($P$2,职业被动!$B$6:$M$29,COLUMNS(职业被动!$B$6:F$29),0)*$O109,0)</f>
        <v>1132</v>
      </c>
      <c r="S109" s="9">
        <f>ROUND(属性投放!G$4+装备属性!G$4*IF($O109&lt;10,1,ROUNDDOWN($O109,-1))+SUM(属性投放!H$37:H$45)*$O109+VLOOKUP($P$2,一级属性!$E$41:$P$64,COLUMNS(一级属性!$E$41:J$64),0)*($O109+0.25*IF($O109&lt;10,1,ROUNDDOWN($O109,-1)))+VLOOKUP($P$2,宝石属性!$B$43:$M$66,COLUMNS(宝石属性!$B$43:G$66),0)*10*VLOOKUP(ROUNDDOWN($O109,-1),宝石属性!$B$25:$N$41,2,0)*VLOOKUP(ROUNDDOWN($O109,-1),宝石属性!$B$25:$N$41,3,0)+VLOOKUP($P$2,职业被动!$B$6:$M$29,COLUMNS(职业被动!$B$6:G$29),0)*$O109,0)</f>
        <v>1039</v>
      </c>
      <c r="T109" s="9">
        <f>ROUND(属性投放!H$4+装备属性!H$4*IF($O109&lt;10,1,ROUNDDOWN($O109,-1))+SUM(属性投放!I$37:I$45)*$O109+VLOOKUP($P$2,一级属性!$E$41:$P$64,COLUMNS(一级属性!$E$41:K$64),0)*($O109+0.25*IF($O109&lt;10,1,ROUNDDOWN($O109,-1)))+VLOOKUP($P$2,宝石属性!$B$43:$M$66,COLUMNS(宝石属性!$B$43:H$66),0)*10*VLOOKUP(ROUNDDOWN($O109,-1),宝石属性!$B$25:$N$41,2,0)*VLOOKUP(ROUNDDOWN($O109,-1),宝石属性!$B$25:$N$41,3,0)+VLOOKUP($P$2,职业被动!$B$6:$M$29,COLUMNS(职业被动!$B$6:H$29),0)*$O109,0)</f>
        <v>1201</v>
      </c>
      <c r="U109" s="9">
        <f>ROUND(属性投放!I$4+装备属性!I$4*IF($O109&lt;10,1,ROUNDDOWN($O109,-1))+SUM(属性投放!J$37:J$45)*$O109+VLOOKUP($P$2,一级属性!$E$41:$P$64,COLUMNS(一级属性!$E$41:L$64),0)*($O109+0.25*IF($O109&lt;10,1,ROUNDDOWN($O109,-1)))+VLOOKUP($P$2,宝石属性!$B$43:$M$66,COLUMNS(宝石属性!$B$43:I$66),0)*10*VLOOKUP(ROUNDDOWN($O109,-1),宝石属性!$B$25:$N$41,2,0)*VLOOKUP(ROUNDDOWN($O109,-1),宝石属性!$B$25:$N$41,3,0)+VLOOKUP($P$2,职业被动!$B$6:$M$29,COLUMNS(职业被动!$B$6:I$29),0)*$O109,0)</f>
        <v>1246</v>
      </c>
      <c r="V109" s="9">
        <f>ROUND(属性投放!J$4+装备属性!J$4*IF($O109&lt;10,1,ROUNDDOWN($O109,-1))+SUM(属性投放!K$37:K$45)*$O109+VLOOKUP($P$2,一级属性!$E$41:$P$64,COLUMNS(一级属性!$E$41:M$64),0)*($O109+0.25*IF($O109&lt;10,1,ROUNDDOWN($O109,-1)))+VLOOKUP($P$2,宝石属性!$B$43:$M$66,COLUMNS(宝石属性!$B$43:J$66),0)*10*VLOOKUP(ROUNDDOWN($O109,-1),宝石属性!$B$25:$N$41,2,0)*VLOOKUP(ROUNDDOWN($O109,-1),宝石属性!$B$25:$N$41,3,0)+VLOOKUP($P$2,职业被动!$B$6:$M$29,COLUMNS(职业被动!$B$6:J$29),0)*$O109,0)</f>
        <v>871</v>
      </c>
      <c r="W109" s="9">
        <f>ROUND(属性投放!K$4+装备属性!K$4*IF($O109&lt;10,1,ROUNDDOWN($O109,-1))+SUM(属性投放!L$37:L$45)*$O109+VLOOKUP($P$2,一级属性!$E$41:$P$64,COLUMNS(一级属性!$E$41:N$64),0)*($O109+0.25*IF($O109&lt;10,1,ROUNDDOWN($O109,-1)))+VLOOKUP($P$2,宝石属性!$B$43:$M$66,COLUMNS(宝石属性!$B$43:K$66),0)*10*VLOOKUP(ROUNDDOWN($O109,-1),宝石属性!$B$25:$N$41,2,0)*VLOOKUP(ROUNDDOWN($O109,-1),宝石属性!$B$25:$N$41,3,0)+VLOOKUP($P$2,职业被动!$B$6:$M$29,COLUMNS(职业被动!$B$6:K$29),0)*$O109,0)</f>
        <v>533</v>
      </c>
      <c r="X109" s="9">
        <f>ROUND(属性投放!L$4+装备属性!L$4*IF($O109&lt;10,1,ROUNDDOWN($O109,-1))+SUM(属性投放!M$37:M$45)*$O109+VLOOKUP($P$2,一级属性!$E$41:$P$64,COLUMNS(一级属性!$E$41:O$64),0)*($O109+0.25*IF($O109&lt;10,1,ROUNDDOWN($O109,-1)))+VLOOKUP($P$2,宝石属性!$B$43:$M$66,COLUMNS(宝石属性!$B$43:L$66),0)*10*VLOOKUP(ROUNDDOWN($O109,-1),宝石属性!$B$25:$N$41,2,0)*VLOOKUP(ROUNDDOWN($O109,-1),宝石属性!$B$25:$N$41,3,0)+VLOOKUP($P$2,职业被动!$B$6:$M$29,COLUMNS(职业被动!$B$6:L$29),0)*$O109,0)</f>
        <v>32</v>
      </c>
      <c r="Y109" s="9">
        <f>ROUND(属性投放!M$4+装备属性!M$4*IF($O109&lt;10,1,ROUNDDOWN($O109,-1))+SUM(属性投放!N$37:N$45)*$O109+VLOOKUP($P$2,一级属性!$E$41:$P$64,COLUMNS(一级属性!$E$41:P$64),0)*($O109+0.25*IF($O109&lt;10,1,ROUNDDOWN($O109,-1)))+VLOOKUP($P$2,宝石属性!$B$43:$M$66,COLUMNS(宝石属性!$B$43:M$66),0)*10*VLOOKUP(ROUNDDOWN($O109,-1),宝石属性!$B$25:$N$41,2,0)*VLOOKUP(ROUNDDOWN($O109,-1),宝石属性!$B$25:$N$41,3,0)+VLOOKUP($P$2,职业被动!$B$6:$M$29,COLUMNS(职业被动!$B$6:M$29),0)*$O109,0)</f>
        <v>1172</v>
      </c>
      <c r="Z109" s="48">
        <f>属性价值和能力评分!$F$9+ROUND(属性价值和能力评分!$F$38*10,0)*O109+ROUND((SUM(装备属性!$W$9:$W$14)+属性价值和能力评分!$F$38*1.25+1.4+2.8)*IF(O109&lt;10,1,ROUNDDOWN(O109,-1)),0)+15*VLOOKUP(ROUNDDOWN(O109,-1),宝石属性!$B$26:$D$41,2,0)*6*VLOOKUP(ROUNDDOWN(O109,-1),宝石属性!$B$26:$D$41,3,0)+(属性价值和能力评分!$F$49*9+属性价值和能力评分!$F$50*2+属性价值和能力评分!$F$53*8/5)*O109</f>
        <v>19735</v>
      </c>
      <c r="AB109" s="1">
        <v>106</v>
      </c>
      <c r="AC109" s="9">
        <f>ROUND(属性投放!D$4+装备属性!D$4*IF($AB109&lt;10,1,ROUNDDOWN($AB109,-1))+SUM(属性投放!E$37:E$45)*$AB109+VLOOKUP($AC$2,一级属性!$E$41:$P$64,COLUMNS(一级属性!$E$41:G$64),0)*($AB109+0.25*IF($AB109&lt;10,1,ROUNDDOWN($AB109,-1)))+VLOOKUP($AC$2,宝石属性!$B$43:$M$66,COLUMNS(宝石属性!$B$43:D$66),0)*10*VLOOKUP(ROUNDDOWN($AB109,-1),宝石属性!$B$25:$N$41,2,0)*VLOOKUP(ROUNDDOWN($AB109,-1),宝石属性!$B$25:$N$41,3,0)+VLOOKUP($AC$2,职业被动!$B$6:$M$29,COLUMNS(职业被动!$B$6:D$29),0)*$AB109,0)</f>
        <v>6868</v>
      </c>
      <c r="AD109" s="9">
        <f>ROUND(属性投放!E$4+装备属性!E$4*IF($AB109&lt;10,1,ROUNDDOWN($AB109,-1))+SUM(属性投放!F$37:F$45)*$AB109+VLOOKUP($AC$2,一级属性!$E$41:$P$64,COLUMNS(一级属性!$E$41:H$64),0)*($AB109+0.25*IF($AB109&lt;10,1,ROUNDDOWN($AB109,-1)))+VLOOKUP($AC$2,宝石属性!$B$43:$M$66,COLUMNS(宝石属性!$B$43:E$66),0)*10*VLOOKUP(ROUNDDOWN($AB109,-1),宝石属性!$B$25:$N$41,2,0)*VLOOKUP(ROUNDDOWN($AB109,-1),宝石属性!$B$25:$N$41,3,0)+VLOOKUP($AC$2,职业被动!$B$6:$M$29,COLUMNS(职业被动!$B$6:E$29),0)*$AB109,0)</f>
        <v>2610</v>
      </c>
      <c r="AE109" s="9">
        <f>ROUND(属性投放!F$4+装备属性!F$4*IF($AB109&lt;10,1,ROUNDDOWN($AB109,-1))+SUM(属性投放!G$37:G$45)*$AB109+VLOOKUP($AC$2,一级属性!$E$41:$P$64,COLUMNS(一级属性!$E$41:I$64),0)*($AB109+0.25*IF($AB109&lt;10,1,ROUNDDOWN($AB109,-1)))+VLOOKUP($AC$2,宝石属性!$B$43:$M$66,COLUMNS(宝石属性!$B$43:F$66),0)*10*VLOOKUP(ROUNDDOWN($AB109,-1),宝石属性!$B$25:$N$41,2,0)*VLOOKUP(ROUNDDOWN($AB109,-1),宝石属性!$B$25:$N$41,3,0)+VLOOKUP($AC$2,职业被动!$B$6:$M$29,COLUMNS(职业被动!$B$6:F$29),0)*$AB109,0)</f>
        <v>1816</v>
      </c>
      <c r="AF109" s="9">
        <f>ROUND(属性投放!G$4+装备属性!G$4*IF($AB109&lt;10,1,ROUNDDOWN($AB109,-1))+SUM(属性投放!H$37:H$45)*$AB109+VLOOKUP($AC$2,一级属性!$E$41:$P$64,COLUMNS(一级属性!$E$41:J$64),0)*($AB109+0.25*IF($AB109&lt;10,1,ROUNDDOWN($AB109,-1)))+VLOOKUP($AC$2,宝石属性!$B$43:$M$66,COLUMNS(宝石属性!$B$43:G$66),0)*10*VLOOKUP(ROUNDDOWN($AB109,-1),宝石属性!$B$25:$N$41,2,0)*VLOOKUP(ROUNDDOWN($AB109,-1),宝石属性!$B$25:$N$41,3,0)+VLOOKUP($AC$2,职业被动!$B$6:$M$29,COLUMNS(职业被动!$B$6:G$29),0)*$AB109,0)</f>
        <v>1251</v>
      </c>
      <c r="AG109" s="9">
        <f>ROUND(属性投放!H$4+装备属性!H$4*IF($AB109&lt;10,1,ROUNDDOWN($AB109,-1))+SUM(属性投放!I$37:I$45)*$AB109+VLOOKUP($AC$2,一级属性!$E$41:$P$64,COLUMNS(一级属性!$E$41:K$64),0)*($AB109+0.25*IF($AB109&lt;10,1,ROUNDDOWN($AB109,-1)))+VLOOKUP($AC$2,宝石属性!$B$43:$M$66,COLUMNS(宝石属性!$B$43:H$66),0)*10*VLOOKUP(ROUNDDOWN($AB109,-1),宝石属性!$B$25:$N$41,2,0)*VLOOKUP(ROUNDDOWN($AB109,-1),宝石属性!$B$25:$N$41,3,0)+VLOOKUP($AC$2,职业被动!$B$6:$M$29,COLUMNS(职业被动!$B$6:H$29),0)*$AB109,0)</f>
        <v>702</v>
      </c>
      <c r="AH109" s="9">
        <f>ROUND(属性投放!I$4+装备属性!I$4*IF($AB109&lt;10,1,ROUNDDOWN($AB109,-1))+SUM(属性投放!J$37:J$45)*$AB109+VLOOKUP($AC$2,一级属性!$E$41:$P$64,COLUMNS(一级属性!$E$41:L$64),0)*($AB109+0.25*IF($AB109&lt;10,1,ROUNDDOWN($AB109,-1)))+VLOOKUP($AC$2,宝石属性!$B$43:$M$66,COLUMNS(宝石属性!$B$43:I$66),0)*10*VLOOKUP(ROUNDDOWN($AB109,-1),宝石属性!$B$25:$N$41,2,0)*VLOOKUP(ROUNDDOWN($AB109,-1),宝石属性!$B$25:$N$41,3,0)+VLOOKUP($AC$2,职业被动!$B$6:$M$29,COLUMNS(职业被动!$B$6:I$29),0)*$AB109,0)</f>
        <v>1167</v>
      </c>
      <c r="AI109" s="9">
        <f>ROUND(属性投放!J$4+装备属性!J$4*IF($AB109&lt;10,1,ROUNDDOWN($AB109,-1))+SUM(属性投放!K$37:K$45)*$AB109+VLOOKUP($AC$2,一级属性!$E$41:$P$64,COLUMNS(一级属性!$E$41:M$64),0)*($AB109+0.25*IF($AB109&lt;10,1,ROUNDDOWN($AB109,-1)))+VLOOKUP($AC$2,宝石属性!$B$43:$M$66,COLUMNS(宝石属性!$B$43:J$66),0)*10*VLOOKUP(ROUNDDOWN($AB109,-1),宝石属性!$B$25:$N$41,2,0)*VLOOKUP(ROUNDDOWN($AB109,-1),宝石属性!$B$25:$N$41,3,0)+VLOOKUP($AC$2,职业被动!$B$6:$M$29,COLUMNS(职业被动!$B$6:J$29),0)*$AB109,0)</f>
        <v>780</v>
      </c>
      <c r="AJ109" s="9">
        <f>ROUND(属性投放!K$4+装备属性!K$4*IF($AB109&lt;10,1,ROUNDDOWN($AB109,-1))+SUM(属性投放!L$37:L$45)*$AB109+VLOOKUP($AC$2,一级属性!$E$41:$P$64,COLUMNS(一级属性!$E$41:N$64),0)*($AB109+0.25*IF($AB109&lt;10,1,ROUNDDOWN($AB109,-1)))+VLOOKUP($AC$2,宝石属性!$B$43:$M$66,COLUMNS(宝石属性!$B$43:K$66),0)*10*VLOOKUP(ROUNDDOWN($AB109,-1),宝石属性!$B$25:$N$41,2,0)*VLOOKUP(ROUNDDOWN($AB109,-1),宝石属性!$B$25:$N$41,3,0)+VLOOKUP($AC$2,职业被动!$B$6:$M$29,COLUMNS(职业被动!$B$6:K$29),0)*$AB109,0)</f>
        <v>373</v>
      </c>
      <c r="AK109" s="9">
        <f>ROUND(属性投放!L$4+装备属性!L$4*IF($AB109&lt;10,1,ROUNDDOWN($AB109,-1))+SUM(属性投放!M$37:M$45)*$AB109+VLOOKUP($AC$2,一级属性!$E$41:$P$64,COLUMNS(一级属性!$E$41:O$64),0)*($AB109+0.25*IF($AB109&lt;10,1,ROUNDDOWN($AB109,-1)))+VLOOKUP($AC$2,宝石属性!$B$43:$M$66,COLUMNS(宝石属性!$B$43:L$66),0)*10*VLOOKUP(ROUNDDOWN($AB109,-1),宝石属性!$B$25:$N$41,2,0)*VLOOKUP(ROUNDDOWN($AB109,-1),宝石属性!$B$25:$N$41,3,0)+VLOOKUP($AC$2,职业被动!$B$6:$M$29,COLUMNS(职业被动!$B$6:L$29),0)*$AB109,0)</f>
        <v>32</v>
      </c>
      <c r="AL109" s="9">
        <f>ROUND(属性投放!M$4+装备属性!M$4*IF($AB109&lt;10,1,ROUNDDOWN($AB109,-1))+SUM(属性投放!N$37:N$45)*$AB109+VLOOKUP($AC$2,一级属性!$E$41:$P$64,COLUMNS(一级属性!$E$41:P$64),0)*($AB109+0.25*IF($AB109&lt;10,1,ROUNDDOWN($AB109,-1)))+VLOOKUP($AC$2,宝石属性!$B$43:$M$66,COLUMNS(宝石属性!$B$43:M$66),0)*10*VLOOKUP(ROUNDDOWN($AB109,-1),宝石属性!$B$25:$N$41,2,0)*VLOOKUP(ROUNDDOWN($AB109,-1),宝石属性!$B$25:$N$41,3,0)+VLOOKUP($AC$2,职业被动!$B$6:$M$29,COLUMNS(职业被动!$B$6:M$29),0)*$AB109,0)</f>
        <v>1172</v>
      </c>
      <c r="AM109" s="48">
        <f>属性价值和能力评分!$F$9+ROUND(属性价值和能力评分!$F$38*10,0)*AB109+ROUND((SUM(装备属性!$W$9:$W$14)+属性价值和能力评分!$F$38*1.25+1.4+2.8)*IF(AB109&lt;10,1,ROUNDDOWN(AB109,-1)),0)+15*VLOOKUP(ROUNDDOWN(AB109,-1),宝石属性!$B$26:$D$41,2,0)*6*VLOOKUP(ROUNDDOWN(AB109,-1),宝石属性!$B$26:$D$41,3,0)+(属性价值和能力评分!$F$49*9+属性价值和能力评分!$F$50*2+属性价值和能力评分!$F$53*8/5)*AB109</f>
        <v>19735</v>
      </c>
      <c r="AO109" s="1">
        <v>106</v>
      </c>
      <c r="AP109" s="9">
        <f>ROUND(属性投放!D$4+装备属性!D$4*IF($AO109&lt;10,1,ROUNDDOWN($AO109,-1))+SUM(属性投放!E$37:E$45)*$AO109+VLOOKUP($AP$2,一级属性!$E$41:$P$64,COLUMNS(一级属性!$E$41:G$64),0)*($AO109+0.25*IF($AO109&lt;10,1,ROUNDDOWN($AO109,-1)))+VLOOKUP($AP$2,宝石属性!$B$43:$M$66,COLUMNS(宝石属性!$B$43:D$66),0)*10*VLOOKUP(ROUNDDOWN($AO109,-1),宝石属性!$B$25:$N$41,2,0)*VLOOKUP(ROUNDDOWN($AO109,-1),宝石属性!$B$25:$N$41,3,0)+VLOOKUP($AP$2,职业被动!$B$6:$M$29,COLUMNS(职业被动!$B$6:D$29),0)*$AO109,0)</f>
        <v>6868</v>
      </c>
      <c r="AQ109" s="9">
        <f>ROUND(属性投放!E$4+装备属性!E$4*IF($AO109&lt;10,1,ROUNDDOWN($AO109,-1))+SUM(属性投放!F$37:F$45)*$AO109+VLOOKUP($AP$2,一级属性!$E$41:$P$64,COLUMNS(一级属性!$E$41:H$64),0)*($AO109+0.25*IF($AO109&lt;10,1,ROUNDDOWN($AO109,-1)))+VLOOKUP($AP$2,宝石属性!$B$43:$M$66,COLUMNS(宝石属性!$B$43:E$66),0)*10*VLOOKUP(ROUNDDOWN($AO109,-1),宝石属性!$B$25:$N$41,2,0)*VLOOKUP(ROUNDDOWN($AO109,-1),宝石属性!$B$25:$N$41,3,0)+VLOOKUP($AP$2,职业被动!$B$6:$M$29,COLUMNS(职业被动!$B$6:E$29),0)*$AO109,0)</f>
        <v>4575</v>
      </c>
      <c r="AR109" s="9">
        <f>ROUND(属性投放!F$4+装备属性!F$4*IF($AO109&lt;10,1,ROUNDDOWN($AO109,-1))+SUM(属性投放!G$37:G$45)*$AO109+VLOOKUP($AP$2,一级属性!$E$41:$P$64,COLUMNS(一级属性!$E$41:I$64),0)*($AO109+0.25*IF($AO109&lt;10,1,ROUNDDOWN($AO109,-1)))+VLOOKUP($AP$2,宝石属性!$B$43:$M$66,COLUMNS(宝石属性!$B$43:F$66),0)*10*VLOOKUP(ROUNDDOWN($AO109,-1),宝石属性!$B$25:$N$41,2,0)*VLOOKUP(ROUNDDOWN($AO109,-1),宝石属性!$B$25:$N$41,3,0)+VLOOKUP($AP$2,职业被动!$B$6:$M$29,COLUMNS(职业被动!$B$6:F$29),0)*$AO109,0)</f>
        <v>1132</v>
      </c>
      <c r="AS109" s="9">
        <f>ROUND(属性投放!G$4+装备属性!G$4*IF($AO109&lt;10,1,ROUNDDOWN($AO109,-1))+SUM(属性投放!H$37:H$45)*$AO109+VLOOKUP($AP$2,一级属性!$E$41:$P$64,COLUMNS(一级属性!$E$41:J$64),0)*($AO109+0.25*IF($AO109&lt;10,1,ROUNDDOWN($AO109,-1)))+VLOOKUP($AP$2,宝石属性!$B$43:$M$66,COLUMNS(宝石属性!$B$43:G$66),0)*10*VLOOKUP(ROUNDDOWN($AO109,-1),宝石属性!$B$25:$N$41,2,0)*VLOOKUP(ROUNDDOWN($AO109,-1),宝石属性!$B$25:$N$41,3,0)+VLOOKUP($AP$2,职业被动!$B$6:$M$29,COLUMNS(职业被动!$B$6:G$29),0)*$AO109,0)</f>
        <v>1039</v>
      </c>
      <c r="AT109" s="9">
        <f>ROUND(属性投放!H$4+装备属性!H$4*IF($AO109&lt;10,1,ROUNDDOWN($AO109,-1))+SUM(属性投放!I$37:I$45)*$AO109+VLOOKUP($AP$2,一级属性!$E$41:$P$64,COLUMNS(一级属性!$E$41:K$64),0)*($AO109+0.25*IF($AO109&lt;10,1,ROUNDDOWN($AO109,-1)))+VLOOKUP($AP$2,宝石属性!$B$43:$M$66,COLUMNS(宝石属性!$B$43:H$66),0)*10*VLOOKUP(ROUNDDOWN($AO109,-1),宝石属性!$B$25:$N$41,2,0)*VLOOKUP(ROUNDDOWN($AO109,-1),宝石属性!$B$25:$N$41,3,0)+VLOOKUP($AP$2,职业被动!$B$6:$M$29,COLUMNS(职业被动!$B$6:H$29),0)*$AO109,0)</f>
        <v>1095</v>
      </c>
      <c r="AU109" s="9">
        <f>ROUND(属性投放!I$4+装备属性!I$4*IF($AO109&lt;10,1,ROUNDDOWN($AO109,-1))+SUM(属性投放!J$37:J$45)*$AO109+VLOOKUP($AP$2,一级属性!$E$41:$P$64,COLUMNS(一级属性!$E$41:L$64),0)*($AO109+0.25*IF($AO109&lt;10,1,ROUNDDOWN($AO109,-1)))+VLOOKUP($AP$2,宝石属性!$B$43:$M$66,COLUMNS(宝石属性!$B$43:I$66),0)*10*VLOOKUP(ROUNDDOWN($AO109,-1),宝石属性!$B$25:$N$41,2,0)*VLOOKUP(ROUNDDOWN($AO109,-1),宝石属性!$B$25:$N$41,3,0)+VLOOKUP($AP$2,职业被动!$B$6:$M$29,COLUMNS(职业被动!$B$6:I$29),0)*$AO109,0)</f>
        <v>1246</v>
      </c>
      <c r="AV109" s="9">
        <f>ROUND(属性投放!J$4+装备属性!J$4*IF($AO109&lt;10,1,ROUNDDOWN($AO109,-1))+SUM(属性投放!K$37:K$45)*$AO109+VLOOKUP($AP$2,一级属性!$E$41:$P$64,COLUMNS(一级属性!$E$41:M$64),0)*($AO109+0.25*IF($AO109&lt;10,1,ROUNDDOWN($AO109,-1)))+VLOOKUP($AP$2,宝石属性!$B$43:$M$66,COLUMNS(宝石属性!$B$43:J$66),0)*10*VLOOKUP(ROUNDDOWN($AO109,-1),宝石属性!$B$25:$N$41,2,0)*VLOOKUP(ROUNDDOWN($AO109,-1),宝石属性!$B$25:$N$41,3,0)+VLOOKUP($AP$2,职业被动!$B$6:$M$29,COLUMNS(职业被动!$B$6:J$29),0)*$AO109,0)</f>
        <v>871</v>
      </c>
      <c r="AW109" s="9">
        <f>ROUND(属性投放!K$4+装备属性!K$4*IF($AO109&lt;10,1,ROUNDDOWN($AO109,-1))+SUM(属性投放!L$37:L$45)*$AO109+VLOOKUP($AP$2,一级属性!$E$41:$P$64,COLUMNS(一级属性!$E$41:N$64),0)*($AO109+0.25*IF($AO109&lt;10,1,ROUNDDOWN($AO109,-1)))+VLOOKUP($AP$2,宝石属性!$B$43:$M$66,COLUMNS(宝石属性!$B$43:K$66),0)*10*VLOOKUP(ROUNDDOWN($AO109,-1),宝石属性!$B$25:$N$41,2,0)*VLOOKUP(ROUNDDOWN($AO109,-1),宝石属性!$B$25:$N$41,3,0)+VLOOKUP($AP$2,职业被动!$B$6:$M$29,COLUMNS(职业被动!$B$6:K$29),0)*$AO109,0)</f>
        <v>373</v>
      </c>
      <c r="AX109" s="9">
        <f>ROUND(属性投放!L$4+装备属性!L$4*IF($AO109&lt;10,1,ROUNDDOWN($AO109,-1))+SUM(属性投放!M$37:M$45)*$AO109+VLOOKUP($AP$2,一级属性!$E$41:$P$64,COLUMNS(一级属性!$E$41:O$64),0)*($AO109+0.25*IF($AO109&lt;10,1,ROUNDDOWN($AO109,-1)))+VLOOKUP($AP$2,宝石属性!$B$43:$M$66,COLUMNS(宝石属性!$B$43:L$66),0)*10*VLOOKUP(ROUNDDOWN($AO109,-1),宝石属性!$B$25:$N$41,2,0)*VLOOKUP(ROUNDDOWN($AO109,-1),宝石属性!$B$25:$N$41,3,0)+VLOOKUP($AP$2,职业被动!$B$6:$M$29,COLUMNS(职业被动!$B$6:L$29),0)*$AO109,0)</f>
        <v>1152</v>
      </c>
      <c r="AY109" s="9">
        <f>ROUND(属性投放!M$4+装备属性!M$4*IF($AO109&lt;10,1,ROUNDDOWN($AO109,-1))+SUM(属性投放!N$37:N$45)*$AO109+VLOOKUP($AP$2,一级属性!$E$41:$P$64,COLUMNS(一级属性!$E$41:P$64),0)*($AO109+0.25*IF($AO109&lt;10,1,ROUNDDOWN($AO109,-1)))+VLOOKUP($AP$2,宝石属性!$B$43:$M$66,COLUMNS(宝石属性!$B$43:M$66),0)*10*VLOOKUP(ROUNDDOWN($AO109,-1),宝石属性!$B$25:$N$41,2,0)*VLOOKUP(ROUNDDOWN($AO109,-1),宝石属性!$B$25:$N$41,3,0)+VLOOKUP($AP$2,职业被动!$B$6:$M$29,COLUMNS(职业被动!$B$6:M$29),0)*$AO109,0)</f>
        <v>1172</v>
      </c>
      <c r="AZ109" s="48">
        <f>属性价值和能力评分!$F$9+ROUND(属性价值和能力评分!$F$38*10,0)*AO109+ROUND((SUM(装备属性!$W$9:$W$14)+属性价值和能力评分!$F$38*1.25+1.4+2.8)*IF(AO109&lt;10,1,ROUNDDOWN(AO109,-1)),0)+15*VLOOKUP(ROUNDDOWN(AO109,-1),宝石属性!$B$26:$D$41,2,0)*6*VLOOKUP(ROUNDDOWN(AO109,-1),宝石属性!$B$26:$D$41,3,0)+(属性价值和能力评分!$F$49*9+属性价值和能力评分!$F$50*2+属性价值和能力评分!$F$53*8/5)*AO109</f>
        <v>19735</v>
      </c>
      <c r="BB109" s="1">
        <v>106</v>
      </c>
      <c r="BC109" s="9">
        <f>ROUND(属性投放!D$4+装备属性!D$4*IF($BB109&lt;10,1,ROUNDDOWN($BB109,-1))+SUM(属性投放!E$37:E$45)*$BB109+VLOOKUP($BC$2,一级属性!$E$41:$P$64,COLUMNS(一级属性!$E$41:G$64),0)*($BB109+0.25*IF($BB109&lt;10,1,ROUNDDOWN($BB109,-1)))+VLOOKUP($BC$2,宝石属性!$B$43:$M$66,COLUMNS(宝石属性!$B$43:D$66),0)*10*VLOOKUP(ROUNDDOWN($BB109,-1),宝石属性!$B$25:$N$41,2,0)*VLOOKUP(ROUNDDOWN($BB109,-1),宝石属性!$B$25:$N$41,3,0)+VLOOKUP($BC$2,职业被动!$B$6:$M$29,COLUMNS(职业被动!$B$6:D$29),0)*$BB109,0)</f>
        <v>6126</v>
      </c>
      <c r="BD109" s="9">
        <f>ROUND(属性投放!E$4+装备属性!E$4*IF($BB109&lt;10,1,ROUNDDOWN($BB109,-1))+SUM(属性投放!F$37:F$45)*$BB109+VLOOKUP($BC$2,一级属性!$E$41:$P$64,COLUMNS(一级属性!$E$41:H$64),0)*($BB109+0.25*IF($BB109&lt;10,1,ROUNDDOWN($BB109,-1)))+VLOOKUP($BC$2,宝石属性!$B$43:$M$66,COLUMNS(宝石属性!$B$43:E$66),0)*10*VLOOKUP(ROUNDDOWN($BB109,-1),宝石属性!$B$25:$N$41,2,0)*VLOOKUP(ROUNDDOWN($BB109,-1),宝石属性!$B$25:$N$41,3,0)+VLOOKUP($BC$2,职业被动!$B$6:$M$29,COLUMNS(职业被动!$B$6:E$29),0)*$BB109,0)</f>
        <v>5230</v>
      </c>
      <c r="BE109" s="9">
        <f>ROUND(属性投放!F$4+装备属性!F$4*IF($BB109&lt;10,1,ROUNDDOWN($BB109,-1))+SUM(属性投放!G$37:G$45)*$BB109+VLOOKUP($BC$2,一级属性!$E$41:$P$64,COLUMNS(一级属性!$E$41:I$64),0)*($BB109+0.25*IF($BB109&lt;10,1,ROUNDDOWN($BB109,-1)))+VLOOKUP($BC$2,宝石属性!$B$43:$M$66,COLUMNS(宝石属性!$B$43:F$66),0)*10*VLOOKUP(ROUNDDOWN($BB109,-1),宝石属性!$B$25:$N$41,2,0)*VLOOKUP(ROUNDDOWN($BB109,-1),宝石属性!$B$25:$N$41,3,0)+VLOOKUP($BC$2,职业被动!$B$6:$M$29,COLUMNS(职业被动!$B$6:F$29),0)*$BB109,0)</f>
        <v>1132</v>
      </c>
      <c r="BF109" s="9">
        <f>ROUND(属性投放!G$4+装备属性!G$4*IF($BB109&lt;10,1,ROUNDDOWN($BB109,-1))+SUM(属性投放!H$37:H$45)*$BB109+VLOOKUP($BC$2,一级属性!$E$41:$P$64,COLUMNS(一级属性!$E$41:J$64),0)*($BB109+0.25*IF($BB109&lt;10,1,ROUNDDOWN($BB109,-1)))+VLOOKUP($BC$2,宝石属性!$B$43:$M$66,COLUMNS(宝石属性!$B$43:G$66),0)*10*VLOOKUP(ROUNDDOWN($BB109,-1),宝石属性!$B$25:$N$41,2,0)*VLOOKUP(ROUNDDOWN($BB109,-1),宝石属性!$B$25:$N$41,3,0)+VLOOKUP($BC$2,职业被动!$B$6:$M$29,COLUMNS(职业被动!$B$6:G$29),0)*$BB109,0)</f>
        <v>1039</v>
      </c>
      <c r="BG109" s="9">
        <f>ROUND(属性投放!H$4+装备属性!H$4*IF($BB109&lt;10,1,ROUNDDOWN($BB109,-1))+SUM(属性投放!I$37:I$45)*$BB109+VLOOKUP($BC$2,一级属性!$E$41:$P$64,COLUMNS(一级属性!$E$41:K$64),0)*($BB109+0.25*IF($BB109&lt;10,1,ROUNDDOWN($BB109,-1)))+VLOOKUP($BC$2,宝石属性!$B$43:$M$66,COLUMNS(宝石属性!$B$43:H$66),0)*10*VLOOKUP(ROUNDDOWN($BB109,-1),宝石属性!$B$25:$N$41,2,0)*VLOOKUP(ROUNDDOWN($BB109,-1),宝石属性!$B$25:$N$41,3,0)+VLOOKUP($BC$2,职业被动!$B$6:$M$29,COLUMNS(职业被动!$B$6:H$29),0)*$BB109,0)</f>
        <v>1558</v>
      </c>
      <c r="BH109" s="9">
        <f>ROUND(属性投放!I$4+装备属性!I$4*IF($BB109&lt;10,1,ROUNDDOWN($BB109,-1))+SUM(属性投放!J$37:J$45)*$BB109+VLOOKUP($BC$2,一级属性!$E$41:$P$64,COLUMNS(一级属性!$E$41:L$64),0)*($BB109+0.25*IF($BB109&lt;10,1,ROUNDDOWN($BB109,-1)))+VLOOKUP($BC$2,宝石属性!$B$43:$M$66,COLUMNS(宝石属性!$B$43:I$66),0)*10*VLOOKUP(ROUNDDOWN($BB109,-1),宝石属性!$B$25:$N$41,2,0)*VLOOKUP(ROUNDDOWN($BB109,-1),宝石属性!$B$25:$N$41,3,0)+VLOOKUP($BC$2,职业被动!$B$6:$M$29,COLUMNS(职业被动!$B$6:I$29),0)*$BB109,0)</f>
        <v>1483</v>
      </c>
      <c r="BI109" s="9">
        <f>ROUND(属性投放!J$4+装备属性!J$4*IF($BB109&lt;10,1,ROUNDDOWN($BB109,-1))+SUM(属性投放!K$37:K$45)*$BB109+VLOOKUP($BC$2,一级属性!$E$41:$P$64,COLUMNS(一级属性!$E$41:M$64),0)*($BB109+0.25*IF($BB109&lt;10,1,ROUNDDOWN($BB109,-1)))+VLOOKUP($BC$2,宝石属性!$B$43:$M$66,COLUMNS(宝石属性!$B$43:J$66),0)*10*VLOOKUP(ROUNDDOWN($BB109,-1),宝石属性!$B$25:$N$41,2,0)*VLOOKUP(ROUNDDOWN($BB109,-1),宝石属性!$B$25:$N$41,3,0)+VLOOKUP($BC$2,职业被动!$B$6:$M$29,COLUMNS(职业被动!$B$6:J$29),0)*$BB109,0)</f>
        <v>675</v>
      </c>
      <c r="BJ109" s="9">
        <f>ROUND(属性投放!K$4+装备属性!K$4*IF($BB109&lt;10,1,ROUNDDOWN($BB109,-1))+SUM(属性投放!L$37:L$45)*$BB109+VLOOKUP($BC$2,一级属性!$E$41:$P$64,COLUMNS(一级属性!$E$41:N$64),0)*($BB109+0.25*IF($BB109&lt;10,1,ROUNDDOWN($BB109,-1)))+VLOOKUP($BC$2,宝石属性!$B$43:$M$66,COLUMNS(宝石属性!$B$43:K$66),0)*10*VLOOKUP(ROUNDDOWN($BB109,-1),宝石属性!$B$25:$N$41,2,0)*VLOOKUP(ROUNDDOWN($BB109,-1),宝石属性!$B$25:$N$41,3,0)+VLOOKUP($BC$2,职业被动!$B$6:$M$29,COLUMNS(职业被动!$B$6:K$29),0)*$BB109,0)</f>
        <v>373</v>
      </c>
      <c r="BK109" s="9">
        <f>ROUND(属性投放!L$4+装备属性!L$4*IF($BB109&lt;10,1,ROUNDDOWN($BB109,-1))+SUM(属性投放!M$37:M$45)*$BB109+VLOOKUP($BC$2,一级属性!$E$41:$P$64,COLUMNS(一级属性!$E$41:O$64),0)*($BB109+0.25*IF($BB109&lt;10,1,ROUNDDOWN($BB109,-1)))+VLOOKUP($BC$2,宝石属性!$B$43:$M$66,COLUMNS(宝石属性!$B$43:L$66),0)*10*VLOOKUP(ROUNDDOWN($BB109,-1),宝石属性!$B$25:$N$41,2,0)*VLOOKUP(ROUNDDOWN($BB109,-1),宝石属性!$B$25:$N$41,3,0)+VLOOKUP($BC$2,职业被动!$B$6:$M$29,COLUMNS(职业被动!$B$6:L$29),0)*$BB109,0)</f>
        <v>32</v>
      </c>
      <c r="BL109" s="9">
        <f>ROUND(属性投放!M$4+装备属性!M$4*IF($BB109&lt;10,1,ROUNDDOWN($BB109,-1))+SUM(属性投放!N$37:N$45)*$BB109+VLOOKUP($BC$2,一级属性!$E$41:$P$64,COLUMNS(一级属性!$E$41:P$64),0)*($BB109+0.25*IF($BB109&lt;10,1,ROUNDDOWN($BB109,-1)))+VLOOKUP($BC$2,宝石属性!$B$43:$M$66,COLUMNS(宝石属性!$B$43:M$66),0)*10*VLOOKUP(ROUNDDOWN($BB109,-1),宝石属性!$B$25:$N$41,2,0)*VLOOKUP(ROUNDDOWN($BB109,-1),宝石属性!$B$25:$N$41,3,0)+VLOOKUP($BC$2,职业被动!$B$6:$M$29,COLUMNS(职业被动!$B$6:M$29),0)*$BB109,0)</f>
        <v>1172</v>
      </c>
      <c r="BM109" s="48">
        <f>属性价值和能力评分!$F$9+ROUND(属性价值和能力评分!$F$38*10,0)*BB109+ROUND((SUM(装备属性!$W$9:$W$14)+属性价值和能力评分!$F$38*1.25+1.4+2.8)*IF(BB109&lt;10,1,ROUNDDOWN(BB109,-1)),0)+15*VLOOKUP(ROUNDDOWN(BB109,-1),宝石属性!$B$26:$D$41,2,0)*6*VLOOKUP(ROUNDDOWN(BB109,-1),宝石属性!$B$26:$D$41,3,0)+(属性价值和能力评分!$F$49*9+属性价值和能力评分!$F$50*2+属性价值和能力评分!$F$53*8/5)*BB109</f>
        <v>19735</v>
      </c>
      <c r="BO109" s="1">
        <v>106</v>
      </c>
      <c r="BP109" s="9">
        <f>ROUND(属性投放!D$4+装备属性!D$4*IF($BO109&lt;10,1,ROUNDDOWN($BO109,-1))+SUM(属性投放!E$37:E$45)*$BO109+VLOOKUP($BP$2,一级属性!$E$41:$P$64,COLUMNS(一级属性!$E$41:G$64),0)*($BO109+0.25*IF($BO109&lt;10,1,ROUNDDOWN($BO109,-1)))+VLOOKUP($BP$2,宝石属性!$B$43:$M$66,COLUMNS(宝石属性!$B$43:D$66),0)*10*VLOOKUP(ROUNDDOWN($BO109,-1),宝石属性!$B$25:$N$41,2,0)*VLOOKUP(ROUNDDOWN($BO109,-1),宝石属性!$B$25:$N$41,3,0)+VLOOKUP($BP$2,职业被动!$B$6:$M$29,COLUMNS(职业被动!$B$6:D$29),0)*$BO109,0)</f>
        <v>7610</v>
      </c>
      <c r="BQ109" s="9">
        <f>ROUND(属性投放!E$4+装备属性!E$4*IF($BO109&lt;10,1,ROUNDDOWN($BO109,-1))+SUM(属性投放!F$37:F$45)*$BO109+VLOOKUP($BP$2,一级属性!$E$41:$P$64,COLUMNS(一级属性!$E$41:H$64),0)*($BO109+0.25*IF($BO109&lt;10,1,ROUNDDOWN($BO109,-1)))+VLOOKUP($BP$2,宝石属性!$B$43:$M$66,COLUMNS(宝石属性!$B$43:E$66),0)*10*VLOOKUP(ROUNDDOWN($BO109,-1),宝石属性!$B$25:$N$41,2,0)*VLOOKUP(ROUNDDOWN($BO109,-1),宝石属性!$B$25:$N$41,3,0)+VLOOKUP($BP$2,职业被动!$B$6:$M$29,COLUMNS(职业被动!$B$6:E$29),0)*$BO109,0)</f>
        <v>4575</v>
      </c>
      <c r="BR109" s="9">
        <f>ROUND(属性投放!F$4+装备属性!F$4*IF($BO109&lt;10,1,ROUNDDOWN($BO109,-1))+SUM(属性投放!G$37:G$45)*$BO109+VLOOKUP($BP$2,一级属性!$E$41:$P$64,COLUMNS(一级属性!$E$41:I$64),0)*($BO109+0.25*IF($BO109&lt;10,1,ROUNDDOWN($BO109,-1)))+VLOOKUP($BP$2,宝石属性!$B$43:$M$66,COLUMNS(宝石属性!$B$43:F$66),0)*10*VLOOKUP(ROUNDDOWN($BO109,-1),宝石属性!$B$25:$N$41,2,0)*VLOOKUP(ROUNDDOWN($BO109,-1),宝石属性!$B$25:$N$41,3,0)+VLOOKUP($BP$2,职业被动!$B$6:$M$29,COLUMNS(职业被动!$B$6:F$29),0)*$BO109,0)</f>
        <v>1132</v>
      </c>
      <c r="BS109" s="9">
        <f>ROUND(属性投放!G$4+装备属性!G$4*IF($BO109&lt;10,1,ROUNDDOWN($BO109,-1))+SUM(属性投放!H$37:H$45)*$BO109+VLOOKUP($BP$2,一级属性!$E$41:$P$64,COLUMNS(一级属性!$E$41:J$64),0)*($BO109+0.25*IF($BO109&lt;10,1,ROUNDDOWN($BO109,-1)))+VLOOKUP($BP$2,宝石属性!$B$43:$M$66,COLUMNS(宝石属性!$B$43:G$66),0)*10*VLOOKUP(ROUNDDOWN($BO109,-1),宝石属性!$B$25:$N$41,2,0)*VLOOKUP(ROUNDDOWN($BO109,-1),宝石属性!$B$25:$N$41,3,0)+VLOOKUP($BP$2,职业被动!$B$6:$M$29,COLUMNS(职业被动!$B$6:G$29),0)*$BO109,0)</f>
        <v>1039</v>
      </c>
      <c r="BT109" s="9">
        <f>ROUND(属性投放!H$4+装备属性!H$4*IF($BO109&lt;10,1,ROUNDDOWN($BO109,-1))+SUM(属性投放!I$37:I$45)*$BO109+VLOOKUP($BP$2,一级属性!$E$41:$P$64,COLUMNS(一级属性!$E$41:K$64),0)*($BO109+0.25*IF($BO109&lt;10,1,ROUNDDOWN($BO109,-1)))+VLOOKUP($BP$2,宝石属性!$B$43:$M$66,COLUMNS(宝石属性!$B$43:H$66),0)*10*VLOOKUP(ROUNDDOWN($BO109,-1),宝石属性!$B$25:$N$41,2,0)*VLOOKUP(ROUNDDOWN($BO109,-1),宝石属性!$B$25:$N$41,3,0)+VLOOKUP($BP$2,职业被动!$B$6:$M$29,COLUMNS(职业被动!$B$6:H$29),0)*$BO109,0)</f>
        <v>1201</v>
      </c>
      <c r="BU109" s="9">
        <f>ROUND(属性投放!I$4+装备属性!I$4*IF($BO109&lt;10,1,ROUNDDOWN($BO109,-1))+SUM(属性投放!J$37:J$45)*$BO109+VLOOKUP($BP$2,一级属性!$E$41:$P$64,COLUMNS(一级属性!$E$41:L$64),0)*($BO109+0.25*IF($BO109&lt;10,1,ROUNDDOWN($BO109,-1)))+VLOOKUP($BP$2,宝石属性!$B$43:$M$66,COLUMNS(宝石属性!$B$43:I$66),0)*10*VLOOKUP(ROUNDDOWN($BO109,-1),宝石属性!$B$25:$N$41,2,0)*VLOOKUP(ROUNDDOWN($BO109,-1),宝石属性!$B$25:$N$41,3,0)+VLOOKUP($BP$2,职业被动!$B$6:$M$29,COLUMNS(职业被动!$B$6:I$29),0)*$BO109,0)</f>
        <v>1246</v>
      </c>
      <c r="BV109" s="9">
        <f>ROUND(属性投放!J$4+装备属性!J$4*IF($BO109&lt;10,1,ROUNDDOWN($BO109,-1))+SUM(属性投放!K$37:K$45)*$BO109+VLOOKUP($BP$2,一级属性!$E$41:$P$64,COLUMNS(一级属性!$E$41:M$64),0)*($BO109+0.25*IF($BO109&lt;10,1,ROUNDDOWN($BO109,-1)))+VLOOKUP($BP$2,宝石属性!$B$43:$M$66,COLUMNS(宝石属性!$B$43:J$66),0)*10*VLOOKUP(ROUNDDOWN($BO109,-1),宝石属性!$B$25:$N$41,2,0)*VLOOKUP(ROUNDDOWN($BO109,-1),宝石属性!$B$25:$N$41,3,0)+VLOOKUP($BP$2,职业被动!$B$6:$M$29,COLUMNS(职业被动!$B$6:J$29),0)*$BO109,0)</f>
        <v>871</v>
      </c>
      <c r="BW109" s="9">
        <f>ROUND(属性投放!K$4+装备属性!K$4*IF($BO109&lt;10,1,ROUNDDOWN($BO109,-1))+SUM(属性投放!L$37:L$45)*$BO109+VLOOKUP($BP$2,一级属性!$E$41:$P$64,COLUMNS(一级属性!$E$41:N$64),0)*($BO109+0.25*IF($BO109&lt;10,1,ROUNDDOWN($BO109,-1)))+VLOOKUP($BP$2,宝石属性!$B$43:$M$66,COLUMNS(宝石属性!$B$43:K$66),0)*10*VLOOKUP(ROUNDDOWN($BO109,-1),宝石属性!$B$25:$N$41,2,0)*VLOOKUP(ROUNDDOWN($BO109,-1),宝石属性!$B$25:$N$41,3,0)+VLOOKUP($BP$2,职业被动!$B$6:$M$29,COLUMNS(职业被动!$B$6:K$29),0)*$BO109,0)</f>
        <v>533</v>
      </c>
      <c r="BX109" s="9">
        <f>ROUND(属性投放!L$4+装备属性!L$4*IF($BO109&lt;10,1,ROUNDDOWN($BO109,-1))+SUM(属性投放!M$37:M$45)*$BO109+VLOOKUP($BP$2,一级属性!$E$41:$P$64,COLUMNS(一级属性!$E$41:O$64),0)*($BO109+0.25*IF($BO109&lt;10,1,ROUNDDOWN($BO109,-1)))+VLOOKUP($BP$2,宝石属性!$B$43:$M$66,COLUMNS(宝石属性!$B$43:L$66),0)*10*VLOOKUP(ROUNDDOWN($BO109,-1),宝石属性!$B$25:$N$41,2,0)*VLOOKUP(ROUNDDOWN($BO109,-1),宝石属性!$B$25:$N$41,3,0)+VLOOKUP($BP$2,职业被动!$B$6:$M$29,COLUMNS(职业被动!$B$6:L$29),0)*$BO109,0)</f>
        <v>32</v>
      </c>
      <c r="BY109" s="9">
        <f>ROUND(属性投放!M$4+装备属性!M$4*IF($BO109&lt;10,1,ROUNDDOWN($BO109,-1))+SUM(属性投放!N$37:N$45)*$BO109+VLOOKUP($BP$2,一级属性!$E$41:$P$64,COLUMNS(一级属性!$E$41:P$64),0)*($BO109+0.25*IF($BO109&lt;10,1,ROUNDDOWN($BO109,-1)))+VLOOKUP($BP$2,宝石属性!$B$43:$M$66,COLUMNS(宝石属性!$B$43:M$66),0)*10*VLOOKUP(ROUNDDOWN($BO109,-1),宝石属性!$B$25:$N$41,2,0)*VLOOKUP(ROUNDDOWN($BO109,-1),宝石属性!$B$25:$N$41,3,0)+VLOOKUP($BP$2,职业被动!$B$6:$M$29,COLUMNS(职业被动!$B$6:M$29),0)*$BO109,0)</f>
        <v>1172</v>
      </c>
      <c r="BZ109" s="48">
        <f>属性价值和能力评分!$F$9+ROUND(属性价值和能力评分!$F$38*10,0)*BO109+ROUND((SUM(装备属性!$W$9:$W$14)+属性价值和能力评分!$F$38*1.25+1.4+2.8)*IF(BO109&lt;10,1,ROUNDDOWN(BO109,-1)),0)+15*VLOOKUP(ROUNDDOWN(BO109,-1),宝石属性!$B$26:$D$41,2,0)*6*VLOOKUP(ROUNDDOWN(BO109,-1),宝石属性!$B$26:$D$41,3,0)+(属性价值和能力评分!$F$49*9+属性价值和能力评分!$F$50*2+属性价值和能力评分!$F$53*8/5)*BO109</f>
        <v>19735</v>
      </c>
      <c r="CB109" s="1">
        <v>106</v>
      </c>
      <c r="CC109" s="9">
        <f>ROUND(属性投放!D$4+装备属性!D$4*IF($CB109&lt;10,1,ROUNDDOWN($CB109,-1))+SUM(属性投放!E$37:E$45)*$CB109+VLOOKUP($CC$2,一级属性!$E$41:$P$64,COLUMNS(一级属性!$E$41:G$64),0)*($CB109+0.25*IF($CB109&lt;10,1,ROUNDDOWN($CB109,-1)))+VLOOKUP($CC$2,宝石属性!$B$43:$M$66,COLUMNS(宝石属性!$B$43:D$66),0)*10*VLOOKUP(ROUNDDOWN($CB109,-1),宝石属性!$B$25:$N$41,2,0)*VLOOKUP(ROUNDDOWN($CB109,-1),宝石属性!$B$25:$N$41,3,0)+VLOOKUP($CC$2,职业被动!$B$6:$M$29,COLUMNS(职业被动!$B$6:D$29),0)*$CB109,0)</f>
        <v>5078</v>
      </c>
      <c r="CD109" s="9">
        <f>ROUND(属性投放!E$4+装备属性!E$4*IF($CB109&lt;10,1,ROUNDDOWN($CB109,-1))+SUM(属性投放!F$37:F$45)*$CB109+VLOOKUP($CC$2,一级属性!$E$41:$P$64,COLUMNS(一级属性!$E$41:H$64),0)*($CB109+0.25*IF($CB109&lt;10,1,ROUNDDOWN($CB109,-1)))+VLOOKUP($CC$2,宝石属性!$B$43:$M$66,COLUMNS(宝石属性!$B$43:E$66),0)*10*VLOOKUP(ROUNDDOWN($CB109,-1),宝石属性!$B$25:$N$41,2,0)*VLOOKUP(ROUNDDOWN($CB109,-1),宝石属性!$B$25:$N$41,3,0)+VLOOKUP($CC$2,职业被动!$B$6:$M$29,COLUMNS(职业被动!$B$6:E$29),0)*$CB109,0)</f>
        <v>2610</v>
      </c>
      <c r="CE109" s="9">
        <f>ROUND(属性投放!F$4+装备属性!F$4*IF($CB109&lt;10,1,ROUNDDOWN($CB109,-1))+SUM(属性投放!G$37:G$45)*$CB109+VLOOKUP($CC$2,一级属性!$E$41:$P$64,COLUMNS(一级属性!$E$41:I$64),0)*($CB109+0.25*IF($CB109&lt;10,1,ROUNDDOWN($CB109,-1)))+VLOOKUP($CC$2,宝石属性!$B$43:$M$66,COLUMNS(宝石属性!$B$43:F$66),0)*10*VLOOKUP(ROUNDDOWN($CB109,-1),宝石属性!$B$25:$N$41,2,0)*VLOOKUP(ROUNDDOWN($CB109,-1),宝石属性!$B$25:$N$41,3,0)+VLOOKUP($CC$2,职业被动!$B$6:$M$29,COLUMNS(职业被动!$B$6:F$29),0)*$CB109,0)</f>
        <v>2372</v>
      </c>
      <c r="CF109" s="9">
        <f>ROUND(属性投放!G$4+装备属性!G$4*IF($CB109&lt;10,1,ROUNDDOWN($CB109,-1))+SUM(属性投放!H$37:H$45)*$CB109+VLOOKUP($CC$2,一级属性!$E$41:$P$64,COLUMNS(一级属性!$E$41:J$64),0)*($CB109+0.25*IF($CB109&lt;10,1,ROUNDDOWN($CB109,-1)))+VLOOKUP($CC$2,宝石属性!$B$43:$M$66,COLUMNS(宝石属性!$B$43:G$66),0)*10*VLOOKUP(ROUNDDOWN($CB109,-1),宝石属性!$B$25:$N$41,2,0)*VLOOKUP(ROUNDDOWN($CB109,-1),宝石属性!$B$25:$N$41,3,0)+VLOOKUP($CC$2,职业被动!$B$6:$M$29,COLUMNS(职业被动!$B$6:G$29),0)*$CB109,0)</f>
        <v>1145</v>
      </c>
      <c r="CG109" s="9">
        <f>ROUND(属性投放!H$4+装备属性!H$4*IF($CB109&lt;10,1,ROUNDDOWN($CB109,-1))+SUM(属性投放!I$37:I$45)*$CB109+VLOOKUP($CC$2,一级属性!$E$41:$P$64,COLUMNS(一级属性!$E$41:K$64),0)*($CB109+0.25*IF($CB109&lt;10,1,ROUNDDOWN($CB109,-1)))+VLOOKUP($CC$2,宝石属性!$B$43:$M$66,COLUMNS(宝石属性!$B$43:H$66),0)*10*VLOOKUP(ROUNDDOWN($CB109,-1),宝石属性!$B$25:$N$41,2,0)*VLOOKUP(ROUNDDOWN($CB109,-1),宝石属性!$B$25:$N$41,3,0)+VLOOKUP($CC$2,职业被动!$B$6:$M$29,COLUMNS(职业被动!$B$6:H$29),0)*$CB109,0)</f>
        <v>702</v>
      </c>
      <c r="CH109" s="9">
        <f>ROUND(属性投放!I$4+装备属性!I$4*IF($CB109&lt;10,1,ROUNDDOWN($CB109,-1))+SUM(属性投放!J$37:J$45)*$CB109+VLOOKUP($CC$2,一级属性!$E$41:$P$64,COLUMNS(一级属性!$E$41:L$64),0)*($CB109+0.25*IF($CB109&lt;10,1,ROUNDDOWN($CB109,-1)))+VLOOKUP($CC$2,宝石属性!$B$43:$M$66,COLUMNS(宝石属性!$B$43:I$66),0)*10*VLOOKUP(ROUNDDOWN($CB109,-1),宝石属性!$B$25:$N$41,2,0)*VLOOKUP(ROUNDDOWN($CB109,-1),宝石属性!$B$25:$N$41,3,0)+VLOOKUP($CC$2,职业被动!$B$6:$M$29,COLUMNS(职业被动!$B$6:I$29),0)*$CB109,0)</f>
        <v>1193</v>
      </c>
      <c r="CI109" s="9">
        <f>ROUND(属性投放!J$4+装备属性!J$4*IF($CB109&lt;10,1,ROUNDDOWN($CB109,-1))+SUM(属性投放!K$37:K$45)*$CB109+VLOOKUP($CC$2,一级属性!$E$41:$P$64,COLUMNS(一级属性!$E$41:M$64),0)*($CB109+0.25*IF($CB109&lt;10,1,ROUNDDOWN($CB109,-1)))+VLOOKUP($CC$2,宝石属性!$B$43:$M$66,COLUMNS(宝石属性!$B$43:J$66),0)*10*VLOOKUP(ROUNDDOWN($CB109,-1),宝石属性!$B$25:$N$41,2,0)*VLOOKUP(ROUNDDOWN($CB109,-1),宝石属性!$B$25:$N$41,3,0)+VLOOKUP($CC$2,职业被动!$B$6:$M$29,COLUMNS(职业被动!$B$6:J$29),0)*$CB109,0)</f>
        <v>780</v>
      </c>
      <c r="CJ109" s="9">
        <f>ROUND(属性投放!K$4+装备属性!K$4*IF($CB109&lt;10,1,ROUNDDOWN($CB109,-1))+SUM(属性投放!L$37:L$45)*$CB109+VLOOKUP($CC$2,一级属性!$E$41:$P$64,COLUMNS(一级属性!$E$41:N$64),0)*($CB109+0.25*IF($CB109&lt;10,1,ROUNDDOWN($CB109,-1)))+VLOOKUP($CC$2,宝石属性!$B$43:$M$66,COLUMNS(宝石属性!$B$43:K$66),0)*10*VLOOKUP(ROUNDDOWN($CB109,-1),宝石属性!$B$25:$N$41,2,0)*VLOOKUP(ROUNDDOWN($CB109,-1),宝石属性!$B$25:$N$41,3,0)+VLOOKUP($CC$2,职业被动!$B$6:$M$29,COLUMNS(职业被动!$B$6:K$29),0)*$CB109,0)</f>
        <v>373</v>
      </c>
      <c r="CK109" s="9">
        <f>ROUND(属性投放!L$4+装备属性!L$4*IF($CB109&lt;10,1,ROUNDDOWN($CB109,-1))+SUM(属性投放!M$37:M$45)*$CB109+VLOOKUP($CC$2,一级属性!$E$41:$P$64,COLUMNS(一级属性!$E$41:O$64),0)*($CB109+0.25*IF($CB109&lt;10,1,ROUNDDOWN($CB109,-1)))+VLOOKUP($CC$2,宝石属性!$B$43:$M$66,COLUMNS(宝石属性!$B$43:L$66),0)*10*VLOOKUP(ROUNDDOWN($CB109,-1),宝石属性!$B$25:$N$41,2,0)*VLOOKUP(ROUNDDOWN($CB109,-1),宝石属性!$B$25:$N$41,3,0)+VLOOKUP($CC$2,职业被动!$B$6:$M$29,COLUMNS(职业被动!$B$6:L$29),0)*$CB109,0)</f>
        <v>32</v>
      </c>
      <c r="CL109" s="9">
        <f>ROUND(属性投放!M$4+装备属性!M$4*IF($CB109&lt;10,1,ROUNDDOWN($CB109,-1))+SUM(属性投放!N$37:N$45)*$CB109+VLOOKUP($CC$2,一级属性!$E$41:$P$64,COLUMNS(一级属性!$E$41:P$64),0)*($CB109+0.25*IF($CB109&lt;10,1,ROUNDDOWN($CB109,-1)))+VLOOKUP($CC$2,宝石属性!$B$43:$M$66,COLUMNS(宝石属性!$B$43:M$66),0)*10*VLOOKUP(ROUNDDOWN($CB109,-1),宝石属性!$B$25:$N$41,2,0)*VLOOKUP(ROUNDDOWN($CB109,-1),宝石属性!$B$25:$N$41,3,0)+VLOOKUP($CC$2,职业被动!$B$6:$M$29,COLUMNS(职业被动!$B$6:M$29),0)*$CB109,0)</f>
        <v>1092</v>
      </c>
      <c r="CM109" s="48">
        <f>属性价值和能力评分!$F$9+ROUND(属性价值和能力评分!$F$38*10,0)*CB109+ROUND((SUM(装备属性!$W$9:$W$14)+属性价值和能力评分!$F$38*1.25+1.4+2.8)*IF(CB109&lt;10,1,ROUNDDOWN(CB109,-1)),0)+15*VLOOKUP(ROUNDDOWN(CB109,-1),宝石属性!$B$26:$D$41,2,0)*6*VLOOKUP(ROUNDDOWN(CB109,-1),宝石属性!$B$26:$D$41,3,0)+(属性价值和能力评分!$F$49*9+属性价值和能力评分!$F$50*2+属性价值和能力评分!$F$53*8/5)*CB109</f>
        <v>19735</v>
      </c>
      <c r="CO109" s="1">
        <v>106</v>
      </c>
      <c r="CP109" s="9">
        <f>ROUND(属性投放!D$4+装备属性!D$4*IF($CO109&lt;10,1,ROUNDDOWN($CO109,-1))+SUM(属性投放!E$37:E$45)*$CO109+VLOOKUP($CP$2,一级属性!$E$41:$P$64,COLUMNS(一级属性!$E$41:G$64),0)*($CO109+0.25*IF($CO109&lt;10,1,ROUNDDOWN($CO109,-1)))+VLOOKUP($CP$2,宝石属性!$B$43:$M$66,COLUMNS(宝石属性!$B$43:D$66),0)*10*VLOOKUP(ROUNDDOWN($CO109,-1),宝石属性!$B$25:$N$41,2,0)*VLOOKUP(ROUNDDOWN($CO109,-1),宝石属性!$B$25:$N$41,3,0)+VLOOKUP($CP$2,职业被动!$B$6:$M$29,COLUMNS(职业被动!$B$6:D$29),0)*$CO109,0)</f>
        <v>5078</v>
      </c>
      <c r="CQ109" s="9">
        <f>ROUND(属性投放!E$4+装备属性!E$4*IF($CO109&lt;10,1,ROUNDDOWN($CO109,-1))+SUM(属性投放!F$37:F$45)*$CO109+VLOOKUP($CP$2,一级属性!$E$41:$P$64,COLUMNS(一级属性!$E$41:H$64),0)*($CO109+0.25*IF($CO109&lt;10,1,ROUNDDOWN($CO109,-1)))+VLOOKUP($CP$2,宝石属性!$B$43:$M$66,COLUMNS(宝石属性!$B$43:E$66),0)*10*VLOOKUP(ROUNDDOWN($CO109,-1),宝石属性!$B$25:$N$41,2,0)*VLOOKUP(ROUNDDOWN($CO109,-1),宝石属性!$B$25:$N$41,3,0)+VLOOKUP($CP$2,职业被动!$B$6:$M$29,COLUMNS(职业被动!$B$6:E$29),0)*$CO109,0)</f>
        <v>5885</v>
      </c>
      <c r="CR109" s="9">
        <f>ROUND(属性投放!F$4+装备属性!F$4*IF($CO109&lt;10,1,ROUNDDOWN($CO109,-1))+SUM(属性投放!G$37:G$45)*$CO109+VLOOKUP($CP$2,一级属性!$E$41:$P$64,COLUMNS(一级属性!$E$41:I$64),0)*($CO109+0.25*IF($CO109&lt;10,1,ROUNDDOWN($CO109,-1)))+VLOOKUP($CP$2,宝石属性!$B$43:$M$66,COLUMNS(宝石属性!$B$43:F$66),0)*10*VLOOKUP(ROUNDDOWN($CO109,-1),宝石属性!$B$25:$N$41,2,0)*VLOOKUP(ROUNDDOWN($CO109,-1),宝石属性!$B$25:$N$41,3,0)+VLOOKUP($CP$2,职业被动!$B$6:$M$29,COLUMNS(职业被动!$B$6:F$29),0)*$CO109,0)</f>
        <v>1132</v>
      </c>
      <c r="CS109" s="9">
        <f>ROUND(属性投放!G$4+装备属性!G$4*IF($CO109&lt;10,1,ROUNDDOWN($CO109,-1))+SUM(属性投放!H$37:H$45)*$CO109+VLOOKUP($CP$2,一级属性!$E$41:$P$64,COLUMNS(一级属性!$E$41:J$64),0)*($CO109+0.25*IF($CO109&lt;10,1,ROUNDDOWN($CO109,-1)))+VLOOKUP($CP$2,宝石属性!$B$43:$M$66,COLUMNS(宝石属性!$B$43:G$66),0)*10*VLOOKUP(ROUNDDOWN($CO109,-1),宝石属性!$B$25:$N$41,2,0)*VLOOKUP(ROUNDDOWN($CO109,-1),宝石属性!$B$25:$N$41,3,0)+VLOOKUP($CP$2,职业被动!$B$6:$M$29,COLUMNS(职业被动!$B$6:G$29),0)*$CO109,0)</f>
        <v>1039</v>
      </c>
      <c r="CT109" s="9">
        <f>ROUND(属性投放!H$4+装备属性!H$4*IF($CO109&lt;10,1,ROUNDDOWN($CO109,-1))+SUM(属性投放!I$37:I$45)*$CO109+VLOOKUP($CP$2,一级属性!$E$41:$P$64,COLUMNS(一级属性!$E$41:K$64),0)*($CO109+0.25*IF($CO109&lt;10,1,ROUNDDOWN($CO109,-1)))+VLOOKUP($CP$2,宝石属性!$B$43:$M$66,COLUMNS(宝石属性!$B$43:H$66),0)*10*VLOOKUP(ROUNDDOWN($CO109,-1),宝石属性!$B$25:$N$41,2,0)*VLOOKUP(ROUNDDOWN($CO109,-1),宝石属性!$B$25:$N$41,3,0)+VLOOKUP($CP$2,职业被动!$B$6:$M$29,COLUMNS(职业被动!$B$6:H$29),0)*$CO109,0)</f>
        <v>1809</v>
      </c>
      <c r="CU109" s="9">
        <f>ROUND(属性投放!I$4+装备属性!I$4*IF($CO109&lt;10,1,ROUNDDOWN($CO109,-1))+SUM(属性投放!J$37:J$45)*$CO109+VLOOKUP($CP$2,一级属性!$E$41:$P$64,COLUMNS(一级属性!$E$41:L$64),0)*($CO109+0.25*IF($CO109&lt;10,1,ROUNDDOWN($CO109,-1)))+VLOOKUP($CP$2,宝石属性!$B$43:$M$66,COLUMNS(宝石属性!$B$43:I$66),0)*10*VLOOKUP(ROUNDDOWN($CO109,-1),宝石属性!$B$25:$N$41,2,0)*VLOOKUP(ROUNDDOWN($CO109,-1),宝石属性!$B$25:$N$41,3,0)+VLOOKUP($CP$2,职业被动!$B$6:$M$29,COLUMNS(职业被动!$B$6:I$29),0)*$CO109,0)</f>
        <v>1561</v>
      </c>
      <c r="CV109" s="9">
        <f>ROUND(属性投放!J$4+装备属性!J$4*IF($CO109&lt;10,1,ROUNDDOWN($CO109,-1))+SUM(属性投放!K$37:K$45)*$CO109+VLOOKUP($CP$2,一级属性!$E$41:$P$64,COLUMNS(一级属性!$E$41:M$64),0)*($CO109+0.25*IF($CO109&lt;10,1,ROUNDDOWN($CO109,-1)))+VLOOKUP($CP$2,宝石属性!$B$43:$M$66,COLUMNS(宝石属性!$B$43:J$66),0)*10*VLOOKUP(ROUNDDOWN($CO109,-1),宝石属性!$B$25:$N$41,2,0)*VLOOKUP(ROUNDDOWN($CO109,-1),宝石属性!$B$25:$N$41,3,0)+VLOOKUP($CP$2,职业被动!$B$6:$M$29,COLUMNS(职业被动!$B$6:J$29),0)*$CO109,0)</f>
        <v>649</v>
      </c>
      <c r="CW109" s="9">
        <f>ROUND(属性投放!K$4+装备属性!K$4*IF($CO109&lt;10,1,ROUNDDOWN($CO109,-1))+SUM(属性投放!L$37:L$45)*$CO109+VLOOKUP($CP$2,一级属性!$E$41:$P$64,COLUMNS(一级属性!$E$41:N$64),0)*($CO109+0.25*IF($CO109&lt;10,1,ROUNDDOWN($CO109,-1)))+VLOOKUP($CP$2,宝石属性!$B$43:$M$66,COLUMNS(宝石属性!$B$43:K$66),0)*10*VLOOKUP(ROUNDDOWN($CO109,-1),宝石属性!$B$25:$N$41,2,0)*VLOOKUP(ROUNDDOWN($CO109,-1),宝石属性!$B$25:$N$41,3,0)+VLOOKUP($CP$2,职业被动!$B$6:$M$29,COLUMNS(职业被动!$B$6:K$29),0)*$CO109,0)</f>
        <v>373</v>
      </c>
      <c r="CX109" s="9">
        <f>ROUND(属性投放!L$4+装备属性!L$4*IF($CO109&lt;10,1,ROUNDDOWN($CO109,-1))+SUM(属性投放!M$37:M$45)*$CO109+VLOOKUP($CP$2,一级属性!$E$41:$P$64,COLUMNS(一级属性!$E$41:O$64),0)*($CO109+0.25*IF($CO109&lt;10,1,ROUNDDOWN($CO109,-1)))+VLOOKUP($CP$2,宝石属性!$B$43:$M$66,COLUMNS(宝石属性!$B$43:L$66),0)*10*VLOOKUP(ROUNDDOWN($CO109,-1),宝石属性!$B$25:$N$41,2,0)*VLOOKUP(ROUNDDOWN($CO109,-1),宝石属性!$B$25:$N$41,3,0)+VLOOKUP($CP$2,职业被动!$B$6:$M$29,COLUMNS(职业被动!$B$6:L$29),0)*$CO109,0)</f>
        <v>32</v>
      </c>
      <c r="CY109" s="9">
        <f>ROUND(属性投放!M$4+装备属性!M$4*IF($CO109&lt;10,1,ROUNDDOWN($CO109,-1))+SUM(属性投放!N$37:N$45)*$CO109+VLOOKUP($CP$2,一级属性!$E$41:$P$64,COLUMNS(一级属性!$E$41:P$64),0)*($CO109+0.25*IF($CO109&lt;10,1,ROUNDDOWN($CO109,-1)))+VLOOKUP($CP$2,宝石属性!$B$43:$M$66,COLUMNS(宝石属性!$B$43:M$66),0)*10*VLOOKUP(ROUNDDOWN($CO109,-1),宝石属性!$B$25:$N$41,2,0)*VLOOKUP(ROUNDDOWN($CO109,-1),宝石属性!$B$25:$N$41,3,0)+VLOOKUP($CP$2,职业被动!$B$6:$M$29,COLUMNS(职业被动!$B$6:M$29),0)*$CO109,0)</f>
        <v>1092</v>
      </c>
      <c r="CZ109" s="48">
        <f>属性价值和能力评分!$F$9+ROUND(属性价值和能力评分!$F$38*10,0)*CO109+ROUND((SUM(装备属性!$W$9:$W$14)+属性价值和能力评分!$F$38*1.25+1.4+2.8)*IF(CO109&lt;10,1,ROUNDDOWN(CO109,-1)),0)+15*VLOOKUP(ROUNDDOWN(CO109,-1),宝石属性!$B$26:$D$41,2,0)*6*VLOOKUP(ROUNDDOWN(CO109,-1),宝石属性!$B$26:$D$41,3,0)+(属性价值和能力评分!$F$49*9+属性价值和能力评分!$F$50*2+属性价值和能力评分!$F$53*8/5)*CO109</f>
        <v>19735</v>
      </c>
      <c r="DB109" s="1">
        <v>106</v>
      </c>
      <c r="DC109" s="9">
        <f>ROUND(属性投放!D$4+装备属性!D$4*IF($DB109&lt;10,1,ROUNDDOWN($DB109,-1))+SUM(属性投放!E$37:E$45)*$DB109+VLOOKUP($DC$2,一级属性!$E$41:$P$64,COLUMNS(一级属性!$E$41:G$64),0)*($DB109+0.25*IF($DB109&lt;10,1,ROUNDDOWN($DB109,-1)))+VLOOKUP($DC$2,宝石属性!$B$43:$M$66,COLUMNS(宝石属性!$B$43:D$66),0)*10*VLOOKUP(ROUNDDOWN($DB109,-1),宝石属性!$B$25:$N$41,2,0)*VLOOKUP(ROUNDDOWN($DB109,-1),宝石属性!$B$25:$N$41,3,0)+VLOOKUP($DC$2,职业被动!$B$6:$M$29,COLUMNS(职业被动!$B$6:D$29),0)*$DB109,0)</f>
        <v>5820</v>
      </c>
      <c r="DD109" s="9">
        <f>ROUND(属性投放!E$4+装备属性!E$4*IF($DB109&lt;10,1,ROUNDDOWN($DB109,-1))+SUM(属性投放!F$37:F$45)*$DB109+VLOOKUP($DC$2,一级属性!$E$41:$P$64,COLUMNS(一级属性!$E$41:H$64),0)*($DB109+0.25*IF($DB109&lt;10,1,ROUNDDOWN($DB109,-1)))+VLOOKUP($DC$2,宝石属性!$B$43:$M$66,COLUMNS(宝石属性!$B$43:E$66),0)*10*VLOOKUP(ROUNDDOWN($DB109,-1),宝石属性!$B$25:$N$41,2,0)*VLOOKUP(ROUNDDOWN($DB109,-1),宝石属性!$B$25:$N$41,3,0)+VLOOKUP($DC$2,职业被动!$B$6:$M$29,COLUMNS(职业被动!$B$6:E$29),0)*$DB109,0)</f>
        <v>2610</v>
      </c>
      <c r="DE109" s="9">
        <f>ROUND(属性投放!F$4+装备属性!F$4*IF($DB109&lt;10,1,ROUNDDOWN($DB109,-1))+SUM(属性投放!G$37:G$45)*$DB109+VLOOKUP($DC$2,一级属性!$E$41:$P$64,COLUMNS(一级属性!$E$41:I$64),0)*($DB109+0.25*IF($DB109&lt;10,1,ROUNDDOWN($DB109,-1)))+VLOOKUP($DC$2,宝石属性!$B$43:$M$66,COLUMNS(宝石属性!$B$43:F$66),0)*10*VLOOKUP(ROUNDDOWN($DB109,-1),宝石属性!$B$25:$N$41,2,0)*VLOOKUP(ROUNDDOWN($DB109,-1),宝石属性!$B$25:$N$41,3,0)+VLOOKUP($DC$2,职业被动!$B$6:$M$29,COLUMNS(职业被动!$B$6:F$29),0)*$DB109,0)</f>
        <v>1132</v>
      </c>
      <c r="DF109" s="9">
        <f>ROUND(属性投放!G$4+装备属性!G$4*IF($DB109&lt;10,1,ROUNDDOWN($DB109,-1))+SUM(属性投放!H$37:H$45)*$DB109+VLOOKUP($DC$2,一级属性!$E$41:$P$64,COLUMNS(一级属性!$E$41:J$64),0)*($DB109+0.25*IF($DB109&lt;10,1,ROUNDDOWN($DB109,-1)))+VLOOKUP($DC$2,宝石属性!$B$43:$M$66,COLUMNS(宝石属性!$B$43:G$66),0)*10*VLOOKUP(ROUNDDOWN($DB109,-1),宝石属性!$B$25:$N$41,2,0)*VLOOKUP(ROUNDDOWN($DB109,-1),宝石属性!$B$25:$N$41,3,0)+VLOOKUP($DC$2,职业被动!$B$6:$M$29,COLUMNS(职业被动!$B$6:G$29),0)*$DB109,0)</f>
        <v>2932</v>
      </c>
      <c r="DG109" s="9">
        <f>ROUND(属性投放!H$4+装备属性!H$4*IF($DB109&lt;10,1,ROUNDDOWN($DB109,-1))+SUM(属性投放!I$37:I$45)*$DB109+VLOOKUP($DC$2,一级属性!$E$41:$P$64,COLUMNS(一级属性!$E$41:K$64),0)*($DB109+0.25*IF($DB109&lt;10,1,ROUNDDOWN($DB109,-1)))+VLOOKUP($DC$2,宝石属性!$B$43:$M$66,COLUMNS(宝石属性!$B$43:H$66),0)*10*VLOOKUP(ROUNDDOWN($DB109,-1),宝石属性!$B$25:$N$41,2,0)*VLOOKUP(ROUNDDOWN($DB109,-1),宝石属性!$B$25:$N$41,3,0)+VLOOKUP($DC$2,职业被动!$B$6:$M$29,COLUMNS(职业被动!$B$6:H$29),0)*$DB109,0)</f>
        <v>702</v>
      </c>
      <c r="DH109" s="9">
        <f>ROUND(属性投放!I$4+装备属性!I$4*IF($DB109&lt;10,1,ROUNDDOWN($DB109,-1))+SUM(属性投放!J$37:J$45)*$DB109+VLOOKUP($DC$2,一级属性!$E$41:$P$64,COLUMNS(一级属性!$E$41:L$64),0)*($DB109+0.25*IF($DB109&lt;10,1,ROUNDDOWN($DB109,-1)))+VLOOKUP($DC$2,宝石属性!$B$43:$M$66,COLUMNS(宝石属性!$B$43:I$66),0)*10*VLOOKUP(ROUNDDOWN($DB109,-1),宝石属性!$B$25:$N$41,2,0)*VLOOKUP(ROUNDDOWN($DB109,-1),宝石属性!$B$25:$N$41,3,0)+VLOOKUP($DC$2,职业被动!$B$6:$M$29,COLUMNS(职业被动!$B$6:I$29),0)*$DB109,0)</f>
        <v>1062</v>
      </c>
      <c r="DI109" s="9">
        <f>ROUND(属性投放!J$4+装备属性!J$4*IF($DB109&lt;10,1,ROUNDDOWN($DB109,-1))+SUM(属性投放!K$37:K$45)*$DB109+VLOOKUP($DC$2,一级属性!$E$41:$P$64,COLUMNS(一级属性!$E$41:M$64),0)*($DB109+0.25*IF($DB109&lt;10,1,ROUNDDOWN($DB109,-1)))+VLOOKUP($DC$2,宝石属性!$B$43:$M$66,COLUMNS(宝石属性!$B$43:J$66),0)*10*VLOOKUP(ROUNDDOWN($DB109,-1),宝石属性!$B$25:$N$41,2,0)*VLOOKUP(ROUNDDOWN($DB109,-1),宝石属性!$B$25:$N$41,3,0)+VLOOKUP($DC$2,职业被动!$B$6:$M$29,COLUMNS(职业被动!$B$6:J$29),0)*$DB109,0)</f>
        <v>780</v>
      </c>
      <c r="DJ109" s="9">
        <f>ROUND(属性投放!K$4+装备属性!K$4*IF($DB109&lt;10,1,ROUNDDOWN($DB109,-1))+SUM(属性投放!L$37:L$45)*$DB109+VLOOKUP($DC$2,一级属性!$E$41:$P$64,COLUMNS(一级属性!$E$41:N$64),0)*($DB109+0.25*IF($DB109&lt;10,1,ROUNDDOWN($DB109,-1)))+VLOOKUP($DC$2,宝石属性!$B$43:$M$66,COLUMNS(宝石属性!$B$43:K$66),0)*10*VLOOKUP(ROUNDDOWN($DB109,-1),宝石属性!$B$25:$N$41,2,0)*VLOOKUP(ROUNDDOWN($DB109,-1),宝石属性!$B$25:$N$41,3,0)+VLOOKUP($DC$2,职业被动!$B$6:$M$29,COLUMNS(职业被动!$B$6:K$29),0)*$DB109,0)</f>
        <v>533</v>
      </c>
      <c r="DK109" s="9">
        <f>ROUND(属性投放!L$4+装备属性!L$4*IF($DB109&lt;10,1,ROUNDDOWN($DB109,-1))+SUM(属性投放!M$37:M$45)*$DB109+VLOOKUP($DC$2,一级属性!$E$41:$P$64,COLUMNS(一级属性!$E$41:O$64),0)*($DB109+0.25*IF($DB109&lt;10,1,ROUNDDOWN($DB109,-1)))+VLOOKUP($DC$2,宝石属性!$B$43:$M$66,COLUMNS(宝石属性!$B$43:L$66),0)*10*VLOOKUP(ROUNDDOWN($DB109,-1),宝石属性!$B$25:$N$41,2,0)*VLOOKUP(ROUNDDOWN($DB109,-1),宝石属性!$B$25:$N$41,3,0)+VLOOKUP($DC$2,职业被动!$B$6:$M$29,COLUMNS(职业被动!$B$6:L$29),0)*$DB109,0)</f>
        <v>32</v>
      </c>
      <c r="DL109" s="9">
        <f>ROUND(属性投放!M$4+装备属性!M$4*IF($DB109&lt;10,1,ROUNDDOWN($DB109,-1))+SUM(属性投放!N$37:N$45)*$DB109+VLOOKUP($DC$2,一级属性!$E$41:$P$64,COLUMNS(一级属性!$E$41:P$64),0)*($DB109+0.25*IF($DB109&lt;10,1,ROUNDDOWN($DB109,-1)))+VLOOKUP($DC$2,宝石属性!$B$43:$M$66,COLUMNS(宝石属性!$B$43:M$66),0)*10*VLOOKUP(ROUNDDOWN($DB109,-1),宝石属性!$B$25:$N$41,2,0)*VLOOKUP(ROUNDDOWN($DB109,-1),宝石属性!$B$25:$N$41,3,0)+VLOOKUP($DC$2,职业被动!$B$6:$M$29,COLUMNS(职业被动!$B$6:M$29),0)*$DB109,0)</f>
        <v>1092</v>
      </c>
      <c r="DM109" s="48">
        <f>属性价值和能力评分!$F$9+ROUND(属性价值和能力评分!$F$38*10,0)*DB109+ROUND((SUM(装备属性!$W$9:$W$14)+属性价值和能力评分!$F$38*1.25+1.4+2.8)*IF(DB109&lt;10,1,ROUNDDOWN(DB109,-1)),0)+15*VLOOKUP(ROUNDDOWN(DB109,-1),宝石属性!$B$26:$D$41,2,0)*6*VLOOKUP(ROUNDDOWN(DB109,-1),宝石属性!$B$26:$D$41,3,0)+(属性价值和能力评分!$F$49*9+属性价值和能力评分!$F$50*2+属性价值和能力评分!$F$53*8/5)*DB109</f>
        <v>19735</v>
      </c>
      <c r="DO109" s="1">
        <v>106</v>
      </c>
      <c r="DP109" s="9">
        <f>ROUND(属性投放!D$4+装备属性!D$4*IF($DO109&lt;10,1,ROUNDDOWN($DO109,-1))+SUM(属性投放!E$37:E$45)*$DO109+VLOOKUP($DP$2,一级属性!$E$41:$P$64,COLUMNS(一级属性!$E$41:G$64),0)*($DO109+0.25*IF($DO109&lt;10,1,ROUNDDOWN($DO109,-1)))+VLOOKUP($DP$2,宝石属性!$B$43:$M$66,COLUMNS(宝石属性!$B$43:D$66),0)*10*VLOOKUP(ROUNDDOWN($DO109,-1),宝石属性!$B$25:$N$41,2,0)*VLOOKUP(ROUNDDOWN($DO109,-1),宝石属性!$B$25:$N$41,3,0)+VLOOKUP($DP$2,职业被动!$B$6:$M$29,COLUMNS(职业被动!$B$6:D$29),0)*$DO109,0)</f>
        <v>12602</v>
      </c>
      <c r="DQ109" s="9">
        <f>ROUND(属性投放!E$4+装备属性!E$4*IF($DO109&lt;10,1,ROUNDDOWN($DO109,-1))+SUM(属性投放!F$37:F$45)*$DO109+VLOOKUP($DP$2,一级属性!$E$41:$P$64,COLUMNS(一级属性!$E$41:H$64),0)*($DO109+0.25*IF($DO109&lt;10,1,ROUNDDOWN($DO109,-1)))+VLOOKUP($DP$2,宝石属性!$B$43:$M$66,COLUMNS(宝石属性!$B$43:E$66),0)*10*VLOOKUP(ROUNDDOWN($DO109,-1),宝石属性!$B$25:$N$41,2,0)*VLOOKUP(ROUNDDOWN($DO109,-1),宝石属性!$B$25:$N$41,3,0)+VLOOKUP($DP$2,职业被动!$B$6:$M$29,COLUMNS(职业被动!$B$6:E$29),0)*$DO109,0)</f>
        <v>2610</v>
      </c>
      <c r="DR109" s="9">
        <f>ROUND(属性投放!F$4+装备属性!F$4*IF($DO109&lt;10,1,ROUNDDOWN($DO109,-1))+SUM(属性投放!G$37:G$45)*$DO109+VLOOKUP($DP$2,一级属性!$E$41:$P$64,COLUMNS(一级属性!$E$41:I$64),0)*($DO109+0.25*IF($DO109&lt;10,1,ROUNDDOWN($DO109,-1)))+VLOOKUP($DP$2,宝石属性!$B$43:$M$66,COLUMNS(宝石属性!$B$43:F$66),0)*10*VLOOKUP(ROUNDDOWN($DO109,-1),宝石属性!$B$25:$N$41,2,0)*VLOOKUP(ROUNDDOWN($DO109,-1),宝石属性!$B$25:$N$41,3,0)+VLOOKUP($DP$2,职业被动!$B$6:$M$29,COLUMNS(职业被动!$B$6:F$29),0)*$DO109,0)</f>
        <v>1132</v>
      </c>
      <c r="DS109" s="9">
        <f>ROUND(属性投放!G$4+装备属性!G$4*IF($DO109&lt;10,1,ROUNDDOWN($DO109,-1))+SUM(属性投放!H$37:H$45)*$DO109+VLOOKUP($DP$2,一级属性!$E$41:$P$64,COLUMNS(一级属性!$E$41:J$64),0)*($DO109+0.25*IF($DO109&lt;10,1,ROUNDDOWN($DO109,-1)))+VLOOKUP($DP$2,宝石属性!$B$43:$M$66,COLUMNS(宝石属性!$B$43:G$66),0)*10*VLOOKUP(ROUNDDOWN($DO109,-1),宝石属性!$B$25:$N$41,2,0)*VLOOKUP(ROUNDDOWN($DO109,-1),宝石属性!$B$25:$N$41,3,0)+VLOOKUP($DP$2,职业被动!$B$6:$M$29,COLUMNS(职业被动!$B$6:G$29),0)*$DO109,0)</f>
        <v>1039</v>
      </c>
      <c r="DT109" s="9">
        <f>ROUND(属性投放!H$4+装备属性!H$4*IF($DO109&lt;10,1,ROUNDDOWN($DO109,-1))+SUM(属性投放!I$37:I$45)*$DO109+VLOOKUP($DP$2,一级属性!$E$41:$P$64,COLUMNS(一级属性!$E$41:K$64),0)*($DO109+0.25*IF($DO109&lt;10,1,ROUNDDOWN($DO109,-1)))+VLOOKUP($DP$2,宝石属性!$B$43:$M$66,COLUMNS(宝石属性!$B$43:H$66),0)*10*VLOOKUP(ROUNDDOWN($DO109,-1),宝石属性!$B$25:$N$41,2,0)*VLOOKUP(ROUNDDOWN($DO109,-1),宝石属性!$B$25:$N$41,3,0)+VLOOKUP($DP$2,职业被动!$B$6:$M$29,COLUMNS(职业被动!$B$6:H$29),0)*$DO109,0)</f>
        <v>808</v>
      </c>
      <c r="DU109" s="9">
        <f>ROUND(属性投放!I$4+装备属性!I$4*IF($DO109&lt;10,1,ROUNDDOWN($DO109,-1))+SUM(属性投放!J$37:J$45)*$DO109+VLOOKUP($DP$2,一级属性!$E$41:$P$64,COLUMNS(一级属性!$E$41:L$64),0)*($DO109+0.25*IF($DO109&lt;10,1,ROUNDDOWN($DO109,-1)))+VLOOKUP($DP$2,宝石属性!$B$43:$M$66,COLUMNS(宝石属性!$B$43:I$66),0)*10*VLOOKUP(ROUNDDOWN($DO109,-1),宝石属性!$B$25:$N$41,2,0)*VLOOKUP(ROUNDDOWN($DO109,-1),宝石属性!$B$25:$N$41,3,0)+VLOOKUP($DP$2,职业被动!$B$6:$M$29,COLUMNS(职业被动!$B$6:I$29),0)*$DO109,0)</f>
        <v>1062</v>
      </c>
      <c r="DV109" s="9">
        <f>ROUND(属性投放!J$4+装备属性!J$4*IF($DO109&lt;10,1,ROUNDDOWN($DO109,-1))+SUM(属性投放!K$37:K$45)*$DO109+VLOOKUP($DP$2,一级属性!$E$41:$P$64,COLUMNS(一级属性!$E$41:M$64),0)*($DO109+0.25*IF($DO109&lt;10,1,ROUNDDOWN($DO109,-1)))+VLOOKUP($DP$2,宝石属性!$B$43:$M$66,COLUMNS(宝石属性!$B$43:J$66),0)*10*VLOOKUP(ROUNDDOWN($DO109,-1),宝石属性!$B$25:$N$41,2,0)*VLOOKUP(ROUNDDOWN($DO109,-1),宝石属性!$B$25:$N$41,3,0)+VLOOKUP($DP$2,职业被动!$B$6:$M$29,COLUMNS(职业被动!$B$6:J$29),0)*$DO109,0)</f>
        <v>780</v>
      </c>
      <c r="DW109" s="9">
        <f>ROUND(属性投放!K$4+装备属性!K$4*IF($DO109&lt;10,1,ROUNDDOWN($DO109,-1))+SUM(属性投放!L$37:L$45)*$DO109+VLOOKUP($DP$2,一级属性!$E$41:$P$64,COLUMNS(一级属性!$E$41:N$64),0)*($DO109+0.25*IF($DO109&lt;10,1,ROUNDDOWN($DO109,-1)))+VLOOKUP($DP$2,宝石属性!$B$43:$M$66,COLUMNS(宝石属性!$B$43:K$66),0)*10*VLOOKUP(ROUNDDOWN($DO109,-1),宝石属性!$B$25:$N$41,2,0)*VLOOKUP(ROUNDDOWN($DO109,-1),宝石属性!$B$25:$N$41,3,0)+VLOOKUP($DP$2,职业被动!$B$6:$M$29,COLUMNS(职业被动!$B$6:K$29),0)*$DO109,0)</f>
        <v>533</v>
      </c>
      <c r="DX109" s="9">
        <f>ROUND(属性投放!L$4+装备属性!L$4*IF($DO109&lt;10,1,ROUNDDOWN($DO109,-1))+SUM(属性投放!M$37:M$45)*$DO109+VLOOKUP($DP$2,一级属性!$E$41:$P$64,COLUMNS(一级属性!$E$41:O$64),0)*($DO109+0.25*IF($DO109&lt;10,1,ROUNDDOWN($DO109,-1)))+VLOOKUP($DP$2,宝石属性!$B$43:$M$66,COLUMNS(宝石属性!$B$43:L$66),0)*10*VLOOKUP(ROUNDDOWN($DO109,-1),宝石属性!$B$25:$N$41,2,0)*VLOOKUP(ROUNDDOWN($DO109,-1),宝石属性!$B$25:$N$41,3,0)+VLOOKUP($DP$2,职业被动!$B$6:$M$29,COLUMNS(职业被动!$B$6:L$29),0)*$DO109,0)</f>
        <v>32</v>
      </c>
      <c r="DY109" s="9">
        <f>ROUND(属性投放!M$4+装备属性!M$4*IF($DO109&lt;10,1,ROUNDDOWN($DO109,-1))+SUM(属性投放!N$37:N$45)*$DO109+VLOOKUP($DP$2,一级属性!$E$41:$P$64,COLUMNS(一级属性!$E$41:P$64),0)*($DO109+0.25*IF($DO109&lt;10,1,ROUNDDOWN($DO109,-1)))+VLOOKUP($DP$2,宝石属性!$B$43:$M$66,COLUMNS(宝石属性!$B$43:M$66),0)*10*VLOOKUP(ROUNDDOWN($DO109,-1),宝石属性!$B$25:$N$41,2,0)*VLOOKUP(ROUNDDOWN($DO109,-1),宝石属性!$B$25:$N$41,3,0)+VLOOKUP($DP$2,职业被动!$B$6:$M$29,COLUMNS(职业被动!$B$6:M$29),0)*$DO109,0)</f>
        <v>1092</v>
      </c>
      <c r="DZ109" s="48">
        <f>属性价值和能力评分!$F$9+ROUND(属性价值和能力评分!$F$38*10,0)*DO109+ROUND((SUM(装备属性!$W$9:$W$14)+属性价值和能力评分!$F$38*1.25+1.4+2.8)*IF(DO109&lt;10,1,ROUNDDOWN(DO109,-1)),0)+15*VLOOKUP(ROUNDDOWN(DO109,-1),宝石属性!$B$26:$D$41,2,0)*6*VLOOKUP(ROUNDDOWN(DO109,-1),宝石属性!$B$26:$D$41,3,0)+(属性价值和能力评分!$F$49*9+属性价值和能力评分!$F$50*2+属性价值和能力评分!$F$53*8/5)*DO109</f>
        <v>19735</v>
      </c>
      <c r="EA109" s="17"/>
      <c r="EB109" s="1">
        <v>106</v>
      </c>
      <c r="EC109" s="1">
        <f>ROUND(CC109/MAX(CE109/10,((CE109*(1+属性投放!$E$8)-CF109+属性投放!$F$8*EB109)*(1+属性投放!$G$8)*(1+属性投放!$H$8))),1)</f>
        <v>2.9</v>
      </c>
      <c r="ED109" s="1">
        <f>ROUND(CP109/MAX(CE109/10,((CE109*(1+属性投放!$E$8)-CS109+属性投放!$F$8*EB109)*(1+属性投放!$G$8)*(1+属性投放!$H$8))),1)</f>
        <v>2.7</v>
      </c>
      <c r="EE109" s="1">
        <f>ROUND(DC109/MAX(CE109/10,((CE109*(1+属性投放!$E$8)-DF109+属性投放!$F$8*EB109)*(1+属性投放!$G$8)*(1+属性投放!$H$8))),1)</f>
        <v>24.5</v>
      </c>
      <c r="EF109" s="1">
        <f>ROUND(DP109/MAX(CE109/10,((CE109*(1+属性投放!$E$8)-DS109+属性投放!$F$8*EB109)*(1+属性投放!$G$8)*(1+属性投放!$H$8))),1)</f>
        <v>6.7</v>
      </c>
      <c r="EH109" s="1">
        <f>ROUND(CC109/MAX(属性投放!$F$9*EB109,((CT109*(1+属性投放!$E$9)-CH109+属性投放!$F$9*EB109)*(1+属性投放!$G$9)*(1+属性投放!$H$9))),1)</f>
        <v>2.6</v>
      </c>
      <c r="EI109" s="1">
        <f>ROUND(CP109/MAX(属性投放!$F$9*EB109,((CT109*(1+属性投放!$E$9)-CU109+属性投放!$F$9*EB109)*(1+属性投放!$G$9)*(1+属性投放!$H$9))),1)</f>
        <v>3.3</v>
      </c>
      <c r="EJ109" s="1">
        <f>ROUND(DC109/MAX(属性投放!$F$9*EB109,((CT109*(1+属性投放!$E$9)-DH109+属性投放!$F$9*EB109)*(1+属性投放!$G$9)*(1+属性投放!$H$9))),1)</f>
        <v>2.8</v>
      </c>
      <c r="EK109" s="1">
        <f>ROUND(DP109/MAX(属性投放!$F$9*EB109,((CT109*(1+属性投放!$E$9)-DU109+属性投放!$F$9*EB109)*(1+属性投放!$G$9)*(1+属性投放!$H$9))),1)</f>
        <v>6</v>
      </c>
      <c r="EM109" s="1">
        <f>ROUND(CC109/((BW109*(1+属性投放!$E$10)+属性投放!$F$10*EB109)*(1+属性投放!$G$10)*(1+属性投放!$H$10)),1)</f>
        <v>5.6</v>
      </c>
      <c r="EN109" s="1">
        <f>ROUND(CP109/((BW109*(1+属性投放!$E$10)+属性投放!$F$10*EB109)*(1+属性投放!$G$10)*(1+属性投放!$H$10)),1)</f>
        <v>5.6</v>
      </c>
      <c r="EO109" s="1">
        <f>ROUND(DC109/((BW109*(1+属性投放!$E$10)+属性投放!$F$10*EB109)*(1+属性投放!$G$10)*(1+属性投放!$H$10)),1)</f>
        <v>6.5</v>
      </c>
      <c r="EP109" s="1">
        <f>ROUND(DP109/((BW109*(1+属性投放!$E$10)+属性投放!$F$10*EB109)*(1+属性投放!$G$10)*(1+属性投放!$H$10)),1)</f>
        <v>14</v>
      </c>
    </row>
    <row r="110" spans="2:146">
      <c r="B110" s="1">
        <v>107</v>
      </c>
      <c r="C110" s="9">
        <f>ROUND(属性投放!D$4+装备属性!D$4*IF($B110&lt;10,1,ROUNDDOWN($B110,-1))+SUM(属性投放!E$37:E$45)*$B110+VLOOKUP($C$2,一级属性!$E$41:$P$64,COLUMNS(一级属性!$E$41:G$64),0)*($B110+0.25*IF($B110&lt;10,1,ROUNDDOWN($B110,-1)))+VLOOKUP($C$2,宝石属性!$B$43:$M$66,COLUMNS(宝石属性!$B$43:D$66),0)*10*VLOOKUP(ROUNDDOWN($B110,-1),宝石属性!$B$25:$N$41,2,0)*VLOOKUP(ROUNDDOWN($B110,-1),宝石属性!$B$25:$N$41,3,0)+VLOOKUP($C$2,职业被动!$B$6:$M$29,COLUMNS(职业被动!$B$6:D$29),0)*$B110,0)</f>
        <v>6157</v>
      </c>
      <c r="D110" s="9">
        <f>ROUND(属性投放!E$4+装备属性!E$4*IF($B110&lt;10,1,ROUNDDOWN($B110,-1))+SUM(属性投放!F$37:F$38)*$B110+VLOOKUP($C$2,一级属性!$E$67:$P$90,COLUMNS(一级属性!$E$67:H$90),0)*$B110+VLOOKUP($C$2,宝石属性!$B$43:$M$66,COLUMNS(宝石属性!$B$43:E$66),0)*10*VLOOKUP(ROUNDDOWN($B110,-1),宝石属性!$B$25:$N$41,2,0)*VLOOKUP(ROUNDDOWN($B110,-1),宝石属性!$B$25:$N$41,3,0)+VLOOKUP($C$2,职业被动!$B$6:$M$29,COLUMNS(职业被动!$B$6:E$29),0)*$B110,0)</f>
        <v>2625</v>
      </c>
      <c r="E110" s="9">
        <f>ROUND(属性投放!F$4+装备属性!F$4*IF($B110&lt;10,1,ROUNDDOWN($B110,-1))+SUM(属性投放!G$37:G$38)*$B110+VLOOKUP($C$2,一级属性!$E$67:$P$90,COLUMNS(一级属性!$E$67:I$90),0)*$B110+VLOOKUP($C$2,宝石属性!$B$43:$M$66,COLUMNS(宝石属性!$B$43:F$66),0)*10*VLOOKUP(ROUNDDOWN($B110,-1),宝石属性!$B$25:$N$41,2,0)*VLOOKUP(ROUNDDOWN($B110,-1),宝石属性!$B$25:$N$41,3,0)+VLOOKUP($C$2,职业被动!$B$6:$M$29,COLUMNS(职业被动!$B$6:F$29),0)*$B110,0)</f>
        <v>2097</v>
      </c>
      <c r="F110" s="9">
        <f>ROUND(属性投放!G$4+装备属性!G$4*IF($B110&lt;10,1,ROUNDDOWN($B110,-1))+SUM(属性投放!H$37:H$38)*$B110+VLOOKUP($C$2,一级属性!$E$67:$P$90,COLUMNS(一级属性!$E$67:J$90),0)*$B110+VLOOKUP($C$2,宝石属性!$B$43:$M$66,COLUMNS(宝石属性!$B$43:G$66),0)*10*VLOOKUP(ROUNDDOWN($B110,-1),宝石属性!$B$25:$N$41,2,0)*VLOOKUP(ROUNDDOWN($B110,-1),宝石属性!$B$25:$N$41,3,0)+VLOOKUP($C$2,职业被动!$B$6:$M$29,COLUMNS(职业被动!$B$6:G$29),0)*$B110,0)</f>
        <v>1149</v>
      </c>
      <c r="G110" s="9">
        <f>ROUND(属性投放!H$4+装备属性!H$4*IF($B110&lt;10,1,ROUNDDOWN($B110,-1))+SUM(属性投放!I$37:I$38)*$B110+VLOOKUP($C$2,一级属性!$E$67:$P$90,COLUMNS(一级属性!$E$67:K$90),0)*$B110+VLOOKUP($C$2,宝石属性!$B$43:$M$66,COLUMNS(宝石属性!$B$43:H$66),0)*10*VLOOKUP(ROUNDDOWN($B110,-1),宝石属性!$B$25:$N$41,2,0)*VLOOKUP(ROUNDDOWN($B110,-1),宝石属性!$B$25:$N$41,3,0)+VLOOKUP($C$2,职业被动!$B$6:$M$29,COLUMNS(职业被动!$B$6:H$29),0)*$B110,0)</f>
        <v>704</v>
      </c>
      <c r="H110" s="9">
        <f>ROUND(属性投放!I$4+装备属性!I$4*IF($B110&lt;10,1,ROUNDDOWN($B110,-1))+SUM(属性投放!J$37:J$38)*$B110+VLOOKUP($C$2,一级属性!$E$67:$P$90,COLUMNS(一级属性!$E$67:L$90),0)*$B110+VLOOKUP($C$2,宝石属性!$B$43:$M$66,COLUMNS(宝石属性!$B$43:I$66),0)*10*VLOOKUP(ROUNDDOWN($B110,-1),宝石属性!$B$25:$N$41,2,0)*VLOOKUP(ROUNDDOWN($B110,-1),宝石属性!$B$25:$N$41,3,0)+VLOOKUP($C$2,职业被动!$B$6:$M$29,COLUMNS(职业被动!$B$6:I$29),0)*$B110,0)</f>
        <v>1178</v>
      </c>
      <c r="I110" s="9">
        <f>ROUND(属性投放!J$4+装备属性!J$4*IF($B110&lt;10,1,ROUNDDOWN($B110,-1))+SUM(属性投放!K$37:K$38)*$B110+VLOOKUP($C$2,一级属性!$E$67:$P$90,COLUMNS(一级属性!$E$67:M$90),0)*$B110+VLOOKUP($C$2,宝石属性!$B$43:$M$66,COLUMNS(宝石属性!$B$43:J$66),0)*10*VLOOKUP(ROUNDDOWN($B110,-1),宝石属性!$B$25:$N$41,2,0)*VLOOKUP(ROUNDDOWN($B110,-1),宝石属性!$B$25:$N$41,3,0)+VLOOKUP($C$2,职业被动!$B$6:$M$29,COLUMNS(职业被动!$B$6:J$29),0)*$B110,0)</f>
        <v>785</v>
      </c>
      <c r="J110" s="9">
        <f>ROUND(属性投放!K$4+装备属性!K$4*IF($B110&lt;10,1,ROUNDDOWN($B110,-1))+SUM(属性投放!L$37:L$38)*$B110+VLOOKUP($C$2,一级属性!$E$67:$P$90,COLUMNS(一级属性!$E$67:N$90),0)*$B110+VLOOKUP($C$2,宝石属性!$B$43:$M$66,COLUMNS(宝石属性!$B$43:K$66),0)*10*VLOOKUP(ROUNDDOWN($B110,-1),宝石属性!$B$25:$N$41,2,0)*VLOOKUP(ROUNDDOWN($B110,-1),宝石属性!$B$25:$N$41,3,0)+VLOOKUP($C$2,职业被动!$B$6:$M$29,COLUMNS(职业被动!$B$6:K$29),0)*$B110,0)</f>
        <v>374</v>
      </c>
      <c r="K110" s="9">
        <f>ROUND(属性投放!L$4+装备属性!L$4*IF($B110&lt;10,1,ROUNDDOWN($B110,-1))+SUM(属性投放!M$37:M$38)*$B110+VLOOKUP($C$2,一级属性!$E$67:$P$90,COLUMNS(一级属性!$E$67:O$90),0)*$B110+VLOOKUP($C$2,宝石属性!$B$43:$M$66,COLUMNS(宝石属性!$B$43:L$66),0)*10*VLOOKUP(ROUNDDOWN($B110,-1),宝石属性!$B$25:$N$41,2,0)*VLOOKUP(ROUNDDOWN($B110,-1),宝石属性!$B$25:$N$41,3,0)+VLOOKUP($C$2,职业被动!$B$6:$M$29,COLUMNS(职业被动!$B$6:L$29),0)*$B110,0)</f>
        <v>32</v>
      </c>
      <c r="L110" s="9">
        <f>ROUND(属性投放!M$4+装备属性!M$4*IF($B110&lt;10,1,ROUNDDOWN($B110,-1))+SUM(属性投放!N$37:N$38)*$B110+VLOOKUP($C$2,一级属性!$E$67:$P$90,COLUMNS(一级属性!$E$67:P$90),0)*$B110+VLOOKUP($C$2,宝石属性!$B$43:$M$66,COLUMNS(宝石属性!$B$43:M$66),0)*10*VLOOKUP(ROUNDDOWN($B110,-1),宝石属性!$B$25:$N$41,2,0)*VLOOKUP(ROUNDDOWN($B110,-1),宝石属性!$B$25:$N$41,3,0)+VLOOKUP($C$2,职业被动!$B$6:$M$29,COLUMNS(职业被动!$B$6:M$29),0)*$B110,0)</f>
        <v>1182</v>
      </c>
      <c r="M110" s="48">
        <f>属性价值和能力评分!$F$9+ROUND(属性价值和能力评分!$F$38*10,0)*B110+ROUND((SUM(装备属性!$W$9:$W$14)+属性价值和能力评分!$F$38*1.25+1.4+2.8)*IF(B110&lt;10,1,ROUNDDOWN(B110,-1)),0)+15*VLOOKUP(ROUNDDOWN(B110,-1),宝石属性!$B$26:$D$41,2,0)*6*VLOOKUP(ROUNDDOWN(B110,-1),宝石属性!$B$26:$D$41,3,0)+(属性价值和能力评分!$F$49*9+属性价值和能力评分!$F$50*2+属性价值和能力评分!$F$53*8/5)*B110</f>
        <v>19855</v>
      </c>
      <c r="N110" s="20"/>
      <c r="O110" s="1">
        <v>107</v>
      </c>
      <c r="P110" s="9">
        <f>ROUND(属性投放!D$4+装备属性!D$4*IF($O110&lt;10,1,ROUNDDOWN($O110,-1))+SUM(属性投放!E$37:E$45)*$O110+VLOOKUP($P$2,一级属性!$E$41:$P$64,COLUMNS(一级属性!$E$41:G$64),0)*($O110+0.25*IF($O110&lt;10,1,ROUNDDOWN($O110,-1)))+VLOOKUP($P$2,宝石属性!$B$43:$M$66,COLUMNS(宝石属性!$B$43:D$66),0)*10*VLOOKUP(ROUNDDOWN($O110,-1),宝石属性!$B$25:$N$41,2,0)*VLOOKUP(ROUNDDOWN($O110,-1),宝石属性!$B$25:$N$41,3,0)+VLOOKUP($P$2,职业被动!$B$6:$M$29,COLUMNS(职业被动!$B$6:D$29),0)*$O110,0)</f>
        <v>7655</v>
      </c>
      <c r="Q110" s="9">
        <f>ROUND(属性投放!E$4+装备属性!E$4*IF($O110&lt;10,1,ROUNDDOWN($O110,-1))+SUM(属性投放!F$37:F$45)*$O110+VLOOKUP($P$2,一级属性!$E$41:$P$64,COLUMNS(一级属性!$E$41:H$64),0)*($O110+0.25*IF($O110&lt;10,1,ROUNDDOWN($O110,-1)))+VLOOKUP($P$2,宝石属性!$B$43:$M$66,COLUMNS(宝石属性!$B$43:E$66),0)*10*VLOOKUP(ROUNDDOWN($O110,-1),宝石属性!$B$25:$N$41,2,0)*VLOOKUP(ROUNDDOWN($O110,-1),宝石属性!$B$25:$N$41,3,0)+VLOOKUP($P$2,职业被动!$B$6:$M$29,COLUMNS(职业被动!$B$6:E$29),0)*$O110,0)</f>
        <v>4605</v>
      </c>
      <c r="R110" s="9">
        <f>ROUND(属性投放!F$4+装备属性!F$4*IF($O110&lt;10,1,ROUNDDOWN($O110,-1))+SUM(属性投放!G$37:G$45)*$O110+VLOOKUP($P$2,一级属性!$E$41:$P$64,COLUMNS(一级属性!$E$41:I$64),0)*($O110+0.25*IF($O110&lt;10,1,ROUNDDOWN($O110,-1)))+VLOOKUP($P$2,宝石属性!$B$43:$M$66,COLUMNS(宝石属性!$B$43:F$66),0)*10*VLOOKUP(ROUNDDOWN($O110,-1),宝石属性!$B$25:$N$41,2,0)*VLOOKUP(ROUNDDOWN($O110,-1),宝石属性!$B$25:$N$41,3,0)+VLOOKUP($P$2,职业被动!$B$6:$M$29,COLUMNS(职业被动!$B$6:F$29),0)*$O110,0)</f>
        <v>1134</v>
      </c>
      <c r="S110" s="9">
        <f>ROUND(属性投放!G$4+装备属性!G$4*IF($O110&lt;10,1,ROUNDDOWN($O110,-1))+SUM(属性投放!H$37:H$45)*$O110+VLOOKUP($P$2,一级属性!$E$41:$P$64,COLUMNS(一级属性!$E$41:J$64),0)*($O110+0.25*IF($O110&lt;10,1,ROUNDDOWN($O110,-1)))+VLOOKUP($P$2,宝石属性!$B$43:$M$66,COLUMNS(宝石属性!$B$43:G$66),0)*10*VLOOKUP(ROUNDDOWN($O110,-1),宝石属性!$B$25:$N$41,2,0)*VLOOKUP(ROUNDDOWN($O110,-1),宝石属性!$B$25:$N$41,3,0)+VLOOKUP($P$2,职业被动!$B$6:$M$29,COLUMNS(职业被动!$B$6:G$29),0)*$O110,0)</f>
        <v>1042</v>
      </c>
      <c r="T110" s="9">
        <f>ROUND(属性投放!H$4+装备属性!H$4*IF($O110&lt;10,1,ROUNDDOWN($O110,-1))+SUM(属性投放!I$37:I$45)*$O110+VLOOKUP($P$2,一级属性!$E$41:$P$64,COLUMNS(一级属性!$E$41:K$64),0)*($O110+0.25*IF($O110&lt;10,1,ROUNDDOWN($O110,-1)))+VLOOKUP($P$2,宝石属性!$B$43:$M$66,COLUMNS(宝石属性!$B$43:H$66),0)*10*VLOOKUP(ROUNDDOWN($O110,-1),宝石属性!$B$25:$N$41,2,0)*VLOOKUP(ROUNDDOWN($O110,-1),宝石属性!$B$25:$N$41,3,0)+VLOOKUP($P$2,职业被动!$B$6:$M$29,COLUMNS(职业被动!$B$6:H$29),0)*$O110,0)</f>
        <v>1207</v>
      </c>
      <c r="U110" s="9">
        <f>ROUND(属性投放!I$4+装备属性!I$4*IF($O110&lt;10,1,ROUNDDOWN($O110,-1))+SUM(属性投放!J$37:J$45)*$O110+VLOOKUP($P$2,一级属性!$E$41:$P$64,COLUMNS(一级属性!$E$41:L$64),0)*($O110+0.25*IF($O110&lt;10,1,ROUNDDOWN($O110,-1)))+VLOOKUP($P$2,宝石属性!$B$43:$M$66,COLUMNS(宝石属性!$B$43:I$66),0)*10*VLOOKUP(ROUNDDOWN($O110,-1),宝石属性!$B$25:$N$41,2,0)*VLOOKUP(ROUNDDOWN($O110,-1),宝石属性!$B$25:$N$41,3,0)+VLOOKUP($P$2,职业被动!$B$6:$M$29,COLUMNS(职业被动!$B$6:I$29),0)*$O110,0)</f>
        <v>1253</v>
      </c>
      <c r="V110" s="9">
        <f>ROUND(属性投放!J$4+装备属性!J$4*IF($O110&lt;10,1,ROUNDDOWN($O110,-1))+SUM(属性投放!K$37:K$45)*$O110+VLOOKUP($P$2,一级属性!$E$41:$P$64,COLUMNS(一级属性!$E$41:M$64),0)*($O110+0.25*IF($O110&lt;10,1,ROUNDDOWN($O110,-1)))+VLOOKUP($P$2,宝石属性!$B$43:$M$66,COLUMNS(宝石属性!$B$43:J$66),0)*10*VLOOKUP(ROUNDDOWN($O110,-1),宝石属性!$B$25:$N$41,2,0)*VLOOKUP(ROUNDDOWN($O110,-1),宝石属性!$B$25:$N$41,3,0)+VLOOKUP($P$2,职业被动!$B$6:$M$29,COLUMNS(职业被动!$B$6:J$29),0)*$O110,0)</f>
        <v>876</v>
      </c>
      <c r="W110" s="9">
        <f>ROUND(属性投放!K$4+装备属性!K$4*IF($O110&lt;10,1,ROUNDDOWN($O110,-1))+SUM(属性投放!L$37:L$45)*$O110+VLOOKUP($P$2,一级属性!$E$41:$P$64,COLUMNS(一级属性!$E$41:N$64),0)*($O110+0.25*IF($O110&lt;10,1,ROUNDDOWN($O110,-1)))+VLOOKUP($P$2,宝石属性!$B$43:$M$66,COLUMNS(宝石属性!$B$43:K$66),0)*10*VLOOKUP(ROUNDDOWN($O110,-1),宝石属性!$B$25:$N$41,2,0)*VLOOKUP(ROUNDDOWN($O110,-1),宝石属性!$B$25:$N$41,3,0)+VLOOKUP($P$2,职业被动!$B$6:$M$29,COLUMNS(职业被动!$B$6:K$29),0)*$O110,0)</f>
        <v>534</v>
      </c>
      <c r="X110" s="9">
        <f>ROUND(属性投放!L$4+装备属性!L$4*IF($O110&lt;10,1,ROUNDDOWN($O110,-1))+SUM(属性投放!M$37:M$45)*$O110+VLOOKUP($P$2,一级属性!$E$41:$P$64,COLUMNS(一级属性!$E$41:O$64),0)*($O110+0.25*IF($O110&lt;10,1,ROUNDDOWN($O110,-1)))+VLOOKUP($P$2,宝石属性!$B$43:$M$66,COLUMNS(宝石属性!$B$43:L$66),0)*10*VLOOKUP(ROUNDDOWN($O110,-1),宝石属性!$B$25:$N$41,2,0)*VLOOKUP(ROUNDDOWN($O110,-1),宝石属性!$B$25:$N$41,3,0)+VLOOKUP($P$2,职业被动!$B$6:$M$29,COLUMNS(职业被动!$B$6:L$29),0)*$O110,0)</f>
        <v>32</v>
      </c>
      <c r="Y110" s="9">
        <f>ROUND(属性投放!M$4+装备属性!M$4*IF($O110&lt;10,1,ROUNDDOWN($O110,-1))+SUM(属性投放!N$37:N$45)*$O110+VLOOKUP($P$2,一级属性!$E$41:$P$64,COLUMNS(一级属性!$E$41:P$64),0)*($O110+0.25*IF($O110&lt;10,1,ROUNDDOWN($O110,-1)))+VLOOKUP($P$2,宝石属性!$B$43:$M$66,COLUMNS(宝石属性!$B$43:M$66),0)*10*VLOOKUP(ROUNDDOWN($O110,-1),宝石属性!$B$25:$N$41,2,0)*VLOOKUP(ROUNDDOWN($O110,-1),宝石属性!$B$25:$N$41,3,0)+VLOOKUP($P$2,职业被动!$B$6:$M$29,COLUMNS(职业被动!$B$6:M$29),0)*$O110,0)</f>
        <v>1182</v>
      </c>
      <c r="Z110" s="48">
        <f>属性价值和能力评分!$F$9+ROUND(属性价值和能力评分!$F$38*10,0)*O110+ROUND((SUM(装备属性!$W$9:$W$14)+属性价值和能力评分!$F$38*1.25+1.4+2.8)*IF(O110&lt;10,1,ROUNDDOWN(O110,-1)),0)+15*VLOOKUP(ROUNDDOWN(O110,-1),宝石属性!$B$26:$D$41,2,0)*6*VLOOKUP(ROUNDDOWN(O110,-1),宝石属性!$B$26:$D$41,3,0)+(属性价值和能力评分!$F$49*9+属性价值和能力评分!$F$50*2+属性价值和能力评分!$F$53*8/5)*O110</f>
        <v>19855</v>
      </c>
      <c r="AB110" s="1">
        <v>107</v>
      </c>
      <c r="AC110" s="9">
        <f>ROUND(属性投放!D$4+装备属性!D$4*IF($AB110&lt;10,1,ROUNDDOWN($AB110,-1))+SUM(属性投放!E$37:E$45)*$AB110+VLOOKUP($AC$2,一级属性!$E$41:$P$64,COLUMNS(一级属性!$E$41:G$64),0)*($AB110+0.25*IF($AB110&lt;10,1,ROUNDDOWN($AB110,-1)))+VLOOKUP($AC$2,宝石属性!$B$43:$M$66,COLUMNS(宝石属性!$B$43:D$66),0)*10*VLOOKUP(ROUNDDOWN($AB110,-1),宝石属性!$B$25:$N$41,2,0)*VLOOKUP(ROUNDDOWN($AB110,-1),宝石属性!$B$25:$N$41,3,0)+VLOOKUP($AC$2,职业被动!$B$6:$M$29,COLUMNS(职业被动!$B$6:D$29),0)*$AB110,0)</f>
        <v>6906</v>
      </c>
      <c r="AD110" s="9">
        <f>ROUND(属性投放!E$4+装备属性!E$4*IF($AB110&lt;10,1,ROUNDDOWN($AB110,-1))+SUM(属性投放!F$37:F$45)*$AB110+VLOOKUP($AC$2,一级属性!$E$41:$P$64,COLUMNS(一级属性!$E$41:H$64),0)*($AB110+0.25*IF($AB110&lt;10,1,ROUNDDOWN($AB110,-1)))+VLOOKUP($AC$2,宝石属性!$B$43:$M$66,COLUMNS(宝石属性!$B$43:E$66),0)*10*VLOOKUP(ROUNDDOWN($AB110,-1),宝石属性!$B$25:$N$41,2,0)*VLOOKUP(ROUNDDOWN($AB110,-1),宝石属性!$B$25:$N$41,3,0)+VLOOKUP($AC$2,职业被动!$B$6:$M$29,COLUMNS(职业被动!$B$6:E$29),0)*$AB110,0)</f>
        <v>2625</v>
      </c>
      <c r="AE110" s="9">
        <f>ROUND(属性投放!F$4+装备属性!F$4*IF($AB110&lt;10,1,ROUNDDOWN($AB110,-1))+SUM(属性投放!G$37:G$45)*$AB110+VLOOKUP($AC$2,一级属性!$E$41:$P$64,COLUMNS(一级属性!$E$41:I$64),0)*($AB110+0.25*IF($AB110&lt;10,1,ROUNDDOWN($AB110,-1)))+VLOOKUP($AC$2,宝石属性!$B$43:$M$66,COLUMNS(宝石属性!$B$43:F$66),0)*10*VLOOKUP(ROUNDDOWN($AB110,-1),宝石属性!$B$25:$N$41,2,0)*VLOOKUP(ROUNDDOWN($AB110,-1),宝石属性!$B$25:$N$41,3,0)+VLOOKUP($AC$2,职业被动!$B$6:$M$29,COLUMNS(职业被动!$B$6:F$29),0)*$AB110,0)</f>
        <v>1822</v>
      </c>
      <c r="AF110" s="9">
        <f>ROUND(属性投放!G$4+装备属性!G$4*IF($AB110&lt;10,1,ROUNDDOWN($AB110,-1))+SUM(属性投放!H$37:H$45)*$AB110+VLOOKUP($AC$2,一级属性!$E$41:$P$64,COLUMNS(一级属性!$E$41:J$64),0)*($AB110+0.25*IF($AB110&lt;10,1,ROUNDDOWN($AB110,-1)))+VLOOKUP($AC$2,宝石属性!$B$43:$M$66,COLUMNS(宝石属性!$B$43:G$66),0)*10*VLOOKUP(ROUNDDOWN($AB110,-1),宝石属性!$B$25:$N$41,2,0)*VLOOKUP(ROUNDDOWN($AB110,-1),宝石属性!$B$25:$N$41,3,0)+VLOOKUP($AC$2,职业被动!$B$6:$M$29,COLUMNS(职业被动!$B$6:G$29),0)*$AB110,0)</f>
        <v>1256</v>
      </c>
      <c r="AG110" s="9">
        <f>ROUND(属性投放!H$4+装备属性!H$4*IF($AB110&lt;10,1,ROUNDDOWN($AB110,-1))+SUM(属性投放!I$37:I$45)*$AB110+VLOOKUP($AC$2,一级属性!$E$41:$P$64,COLUMNS(一级属性!$E$41:K$64),0)*($AB110+0.25*IF($AB110&lt;10,1,ROUNDDOWN($AB110,-1)))+VLOOKUP($AC$2,宝石属性!$B$43:$M$66,COLUMNS(宝石属性!$B$43:H$66),0)*10*VLOOKUP(ROUNDDOWN($AB110,-1),宝石属性!$B$25:$N$41,2,0)*VLOOKUP(ROUNDDOWN($AB110,-1),宝石属性!$B$25:$N$41,3,0)+VLOOKUP($AC$2,职业被动!$B$6:$M$29,COLUMNS(职业被动!$B$6:H$29),0)*$AB110,0)</f>
        <v>704</v>
      </c>
      <c r="AH110" s="9">
        <f>ROUND(属性投放!I$4+装备属性!I$4*IF($AB110&lt;10,1,ROUNDDOWN($AB110,-1))+SUM(属性投放!J$37:J$45)*$AB110+VLOOKUP($AC$2,一级属性!$E$41:$P$64,COLUMNS(一级属性!$E$41:L$64),0)*($AB110+0.25*IF($AB110&lt;10,1,ROUNDDOWN($AB110,-1)))+VLOOKUP($AC$2,宝石属性!$B$43:$M$66,COLUMNS(宝石属性!$B$43:I$66),0)*10*VLOOKUP(ROUNDDOWN($AB110,-1),宝石属性!$B$25:$N$41,2,0)*VLOOKUP(ROUNDDOWN($AB110,-1),宝石属性!$B$25:$N$41,3,0)+VLOOKUP($AC$2,职业被动!$B$6:$M$29,COLUMNS(职业被动!$B$6:I$29),0)*$AB110,0)</f>
        <v>1173</v>
      </c>
      <c r="AI110" s="9">
        <f>ROUND(属性投放!J$4+装备属性!J$4*IF($AB110&lt;10,1,ROUNDDOWN($AB110,-1))+SUM(属性投放!K$37:K$45)*$AB110+VLOOKUP($AC$2,一级属性!$E$41:$P$64,COLUMNS(一级属性!$E$41:M$64),0)*($AB110+0.25*IF($AB110&lt;10,1,ROUNDDOWN($AB110,-1)))+VLOOKUP($AC$2,宝石属性!$B$43:$M$66,COLUMNS(宝石属性!$B$43:J$66),0)*10*VLOOKUP(ROUNDDOWN($AB110,-1),宝石属性!$B$25:$N$41,2,0)*VLOOKUP(ROUNDDOWN($AB110,-1),宝石属性!$B$25:$N$41,3,0)+VLOOKUP($AC$2,职业被动!$B$6:$M$29,COLUMNS(职业被动!$B$6:J$29),0)*$AB110,0)</f>
        <v>784</v>
      </c>
      <c r="AJ110" s="9">
        <f>ROUND(属性投放!K$4+装备属性!K$4*IF($AB110&lt;10,1,ROUNDDOWN($AB110,-1))+SUM(属性投放!L$37:L$45)*$AB110+VLOOKUP($AC$2,一级属性!$E$41:$P$64,COLUMNS(一级属性!$E$41:N$64),0)*($AB110+0.25*IF($AB110&lt;10,1,ROUNDDOWN($AB110,-1)))+VLOOKUP($AC$2,宝石属性!$B$43:$M$66,COLUMNS(宝石属性!$B$43:K$66),0)*10*VLOOKUP(ROUNDDOWN($AB110,-1),宝石属性!$B$25:$N$41,2,0)*VLOOKUP(ROUNDDOWN($AB110,-1),宝石属性!$B$25:$N$41,3,0)+VLOOKUP($AC$2,职业被动!$B$6:$M$29,COLUMNS(职业被动!$B$6:K$29),0)*$AB110,0)</f>
        <v>374</v>
      </c>
      <c r="AK110" s="9">
        <f>ROUND(属性投放!L$4+装备属性!L$4*IF($AB110&lt;10,1,ROUNDDOWN($AB110,-1))+SUM(属性投放!M$37:M$45)*$AB110+VLOOKUP($AC$2,一级属性!$E$41:$P$64,COLUMNS(一级属性!$E$41:O$64),0)*($AB110+0.25*IF($AB110&lt;10,1,ROUNDDOWN($AB110,-1)))+VLOOKUP($AC$2,宝石属性!$B$43:$M$66,COLUMNS(宝石属性!$B$43:L$66),0)*10*VLOOKUP(ROUNDDOWN($AB110,-1),宝石属性!$B$25:$N$41,2,0)*VLOOKUP(ROUNDDOWN($AB110,-1),宝石属性!$B$25:$N$41,3,0)+VLOOKUP($AC$2,职业被动!$B$6:$M$29,COLUMNS(职业被动!$B$6:L$29),0)*$AB110,0)</f>
        <v>32</v>
      </c>
      <c r="AL110" s="9">
        <f>ROUND(属性投放!M$4+装备属性!M$4*IF($AB110&lt;10,1,ROUNDDOWN($AB110,-1))+SUM(属性投放!N$37:N$45)*$AB110+VLOOKUP($AC$2,一级属性!$E$41:$P$64,COLUMNS(一级属性!$E$41:P$64),0)*($AB110+0.25*IF($AB110&lt;10,1,ROUNDDOWN($AB110,-1)))+VLOOKUP($AC$2,宝石属性!$B$43:$M$66,COLUMNS(宝石属性!$B$43:M$66),0)*10*VLOOKUP(ROUNDDOWN($AB110,-1),宝石属性!$B$25:$N$41,2,0)*VLOOKUP(ROUNDDOWN($AB110,-1),宝石属性!$B$25:$N$41,3,0)+VLOOKUP($AC$2,职业被动!$B$6:$M$29,COLUMNS(职业被动!$B$6:M$29),0)*$AB110,0)</f>
        <v>1182</v>
      </c>
      <c r="AM110" s="48">
        <f>属性价值和能力评分!$F$9+ROUND(属性价值和能力评分!$F$38*10,0)*AB110+ROUND((SUM(装备属性!$W$9:$W$14)+属性价值和能力评分!$F$38*1.25+1.4+2.8)*IF(AB110&lt;10,1,ROUNDDOWN(AB110,-1)),0)+15*VLOOKUP(ROUNDDOWN(AB110,-1),宝石属性!$B$26:$D$41,2,0)*6*VLOOKUP(ROUNDDOWN(AB110,-1),宝石属性!$B$26:$D$41,3,0)+(属性价值和能力评分!$F$49*9+属性价值和能力评分!$F$50*2+属性价值和能力评分!$F$53*8/5)*AB110</f>
        <v>19855</v>
      </c>
      <c r="AO110" s="1">
        <v>107</v>
      </c>
      <c r="AP110" s="9">
        <f>ROUND(属性投放!D$4+装备属性!D$4*IF($AO110&lt;10,1,ROUNDDOWN($AO110,-1))+SUM(属性投放!E$37:E$45)*$AO110+VLOOKUP($AP$2,一级属性!$E$41:$P$64,COLUMNS(一级属性!$E$41:G$64),0)*($AO110+0.25*IF($AO110&lt;10,1,ROUNDDOWN($AO110,-1)))+VLOOKUP($AP$2,宝石属性!$B$43:$M$66,COLUMNS(宝石属性!$B$43:D$66),0)*10*VLOOKUP(ROUNDDOWN($AO110,-1),宝石属性!$B$25:$N$41,2,0)*VLOOKUP(ROUNDDOWN($AO110,-1),宝石属性!$B$25:$N$41,3,0)+VLOOKUP($AP$2,职业被动!$B$6:$M$29,COLUMNS(职业被动!$B$6:D$29),0)*$AO110,0)</f>
        <v>6906</v>
      </c>
      <c r="AQ110" s="9">
        <f>ROUND(属性投放!E$4+装备属性!E$4*IF($AO110&lt;10,1,ROUNDDOWN($AO110,-1))+SUM(属性投放!F$37:F$45)*$AO110+VLOOKUP($AP$2,一级属性!$E$41:$P$64,COLUMNS(一级属性!$E$41:H$64),0)*($AO110+0.25*IF($AO110&lt;10,1,ROUNDDOWN($AO110,-1)))+VLOOKUP($AP$2,宝石属性!$B$43:$M$66,COLUMNS(宝石属性!$B$43:E$66),0)*10*VLOOKUP(ROUNDDOWN($AO110,-1),宝石属性!$B$25:$N$41,2,0)*VLOOKUP(ROUNDDOWN($AO110,-1),宝石属性!$B$25:$N$41,3,0)+VLOOKUP($AP$2,职业被动!$B$6:$M$29,COLUMNS(职业被动!$B$6:E$29),0)*$AO110,0)</f>
        <v>4605</v>
      </c>
      <c r="AR110" s="9">
        <f>ROUND(属性投放!F$4+装备属性!F$4*IF($AO110&lt;10,1,ROUNDDOWN($AO110,-1))+SUM(属性投放!G$37:G$45)*$AO110+VLOOKUP($AP$2,一级属性!$E$41:$P$64,COLUMNS(一级属性!$E$41:I$64),0)*($AO110+0.25*IF($AO110&lt;10,1,ROUNDDOWN($AO110,-1)))+VLOOKUP($AP$2,宝石属性!$B$43:$M$66,COLUMNS(宝石属性!$B$43:F$66),0)*10*VLOOKUP(ROUNDDOWN($AO110,-1),宝石属性!$B$25:$N$41,2,0)*VLOOKUP(ROUNDDOWN($AO110,-1),宝石属性!$B$25:$N$41,3,0)+VLOOKUP($AP$2,职业被动!$B$6:$M$29,COLUMNS(职业被动!$B$6:F$29),0)*$AO110,0)</f>
        <v>1134</v>
      </c>
      <c r="AS110" s="9">
        <f>ROUND(属性投放!G$4+装备属性!G$4*IF($AO110&lt;10,1,ROUNDDOWN($AO110,-1))+SUM(属性投放!H$37:H$45)*$AO110+VLOOKUP($AP$2,一级属性!$E$41:$P$64,COLUMNS(一级属性!$E$41:J$64),0)*($AO110+0.25*IF($AO110&lt;10,1,ROUNDDOWN($AO110,-1)))+VLOOKUP($AP$2,宝石属性!$B$43:$M$66,COLUMNS(宝石属性!$B$43:G$66),0)*10*VLOOKUP(ROUNDDOWN($AO110,-1),宝石属性!$B$25:$N$41,2,0)*VLOOKUP(ROUNDDOWN($AO110,-1),宝石属性!$B$25:$N$41,3,0)+VLOOKUP($AP$2,职业被动!$B$6:$M$29,COLUMNS(职业被动!$B$6:G$29),0)*$AO110,0)</f>
        <v>1042</v>
      </c>
      <c r="AT110" s="9">
        <f>ROUND(属性投放!H$4+装备属性!H$4*IF($AO110&lt;10,1,ROUNDDOWN($AO110,-1))+SUM(属性投放!I$37:I$45)*$AO110+VLOOKUP($AP$2,一级属性!$E$41:$P$64,COLUMNS(一级属性!$E$41:K$64),0)*($AO110+0.25*IF($AO110&lt;10,1,ROUNDDOWN($AO110,-1)))+VLOOKUP($AP$2,宝石属性!$B$43:$M$66,COLUMNS(宝石属性!$B$43:H$66),0)*10*VLOOKUP(ROUNDDOWN($AO110,-1),宝石属性!$B$25:$N$41,2,0)*VLOOKUP(ROUNDDOWN($AO110,-1),宝石属性!$B$25:$N$41,3,0)+VLOOKUP($AP$2,职业被动!$B$6:$M$29,COLUMNS(职业被动!$B$6:H$29),0)*$AO110,0)</f>
        <v>1100</v>
      </c>
      <c r="AU110" s="9">
        <f>ROUND(属性投放!I$4+装备属性!I$4*IF($AO110&lt;10,1,ROUNDDOWN($AO110,-1))+SUM(属性投放!J$37:J$45)*$AO110+VLOOKUP($AP$2,一级属性!$E$41:$P$64,COLUMNS(一级属性!$E$41:L$64),0)*($AO110+0.25*IF($AO110&lt;10,1,ROUNDDOWN($AO110,-1)))+VLOOKUP($AP$2,宝石属性!$B$43:$M$66,COLUMNS(宝石属性!$B$43:I$66),0)*10*VLOOKUP(ROUNDDOWN($AO110,-1),宝石属性!$B$25:$N$41,2,0)*VLOOKUP(ROUNDDOWN($AO110,-1),宝石属性!$B$25:$N$41,3,0)+VLOOKUP($AP$2,职业被动!$B$6:$M$29,COLUMNS(职业被动!$B$6:I$29),0)*$AO110,0)</f>
        <v>1253</v>
      </c>
      <c r="AV110" s="9">
        <f>ROUND(属性投放!J$4+装备属性!J$4*IF($AO110&lt;10,1,ROUNDDOWN($AO110,-1))+SUM(属性投放!K$37:K$45)*$AO110+VLOOKUP($AP$2,一级属性!$E$41:$P$64,COLUMNS(一级属性!$E$41:M$64),0)*($AO110+0.25*IF($AO110&lt;10,1,ROUNDDOWN($AO110,-1)))+VLOOKUP($AP$2,宝石属性!$B$43:$M$66,COLUMNS(宝石属性!$B$43:J$66),0)*10*VLOOKUP(ROUNDDOWN($AO110,-1),宝石属性!$B$25:$N$41,2,0)*VLOOKUP(ROUNDDOWN($AO110,-1),宝石属性!$B$25:$N$41,3,0)+VLOOKUP($AP$2,职业被动!$B$6:$M$29,COLUMNS(职业被动!$B$6:J$29),0)*$AO110,0)</f>
        <v>876</v>
      </c>
      <c r="AW110" s="9">
        <f>ROUND(属性投放!K$4+装备属性!K$4*IF($AO110&lt;10,1,ROUNDDOWN($AO110,-1))+SUM(属性投放!L$37:L$45)*$AO110+VLOOKUP($AP$2,一级属性!$E$41:$P$64,COLUMNS(一级属性!$E$41:N$64),0)*($AO110+0.25*IF($AO110&lt;10,1,ROUNDDOWN($AO110,-1)))+VLOOKUP($AP$2,宝石属性!$B$43:$M$66,COLUMNS(宝石属性!$B$43:K$66),0)*10*VLOOKUP(ROUNDDOWN($AO110,-1),宝石属性!$B$25:$N$41,2,0)*VLOOKUP(ROUNDDOWN($AO110,-1),宝石属性!$B$25:$N$41,3,0)+VLOOKUP($AP$2,职业被动!$B$6:$M$29,COLUMNS(职业被动!$B$6:K$29),0)*$AO110,0)</f>
        <v>374</v>
      </c>
      <c r="AX110" s="9">
        <f>ROUND(属性投放!L$4+装备属性!L$4*IF($AO110&lt;10,1,ROUNDDOWN($AO110,-1))+SUM(属性投放!M$37:M$45)*$AO110+VLOOKUP($AP$2,一级属性!$E$41:$P$64,COLUMNS(一级属性!$E$41:O$64),0)*($AO110+0.25*IF($AO110&lt;10,1,ROUNDDOWN($AO110,-1)))+VLOOKUP($AP$2,宝石属性!$B$43:$M$66,COLUMNS(宝石属性!$B$43:L$66),0)*10*VLOOKUP(ROUNDDOWN($AO110,-1),宝石属性!$B$25:$N$41,2,0)*VLOOKUP(ROUNDDOWN($AO110,-1),宝石属性!$B$25:$N$41,3,0)+VLOOKUP($AP$2,职业被动!$B$6:$M$29,COLUMNS(职业被动!$B$6:L$29),0)*$AO110,0)</f>
        <v>1162</v>
      </c>
      <c r="AY110" s="9">
        <f>ROUND(属性投放!M$4+装备属性!M$4*IF($AO110&lt;10,1,ROUNDDOWN($AO110,-1))+SUM(属性投放!N$37:N$45)*$AO110+VLOOKUP($AP$2,一级属性!$E$41:$P$64,COLUMNS(一级属性!$E$41:P$64),0)*($AO110+0.25*IF($AO110&lt;10,1,ROUNDDOWN($AO110,-1)))+VLOOKUP($AP$2,宝石属性!$B$43:$M$66,COLUMNS(宝石属性!$B$43:M$66),0)*10*VLOOKUP(ROUNDDOWN($AO110,-1),宝石属性!$B$25:$N$41,2,0)*VLOOKUP(ROUNDDOWN($AO110,-1),宝石属性!$B$25:$N$41,3,0)+VLOOKUP($AP$2,职业被动!$B$6:$M$29,COLUMNS(职业被动!$B$6:M$29),0)*$AO110,0)</f>
        <v>1182</v>
      </c>
      <c r="AZ110" s="48">
        <f>属性价值和能力评分!$F$9+ROUND(属性价值和能力评分!$F$38*10,0)*AO110+ROUND((SUM(装备属性!$W$9:$W$14)+属性价值和能力评分!$F$38*1.25+1.4+2.8)*IF(AO110&lt;10,1,ROUNDDOWN(AO110,-1)),0)+15*VLOOKUP(ROUNDDOWN(AO110,-1),宝石属性!$B$26:$D$41,2,0)*6*VLOOKUP(ROUNDDOWN(AO110,-1),宝石属性!$B$26:$D$41,3,0)+(属性价值和能力评分!$F$49*9+属性价值和能力评分!$F$50*2+属性价值和能力评分!$F$53*8/5)*AO110</f>
        <v>19855</v>
      </c>
      <c r="BB110" s="1">
        <v>107</v>
      </c>
      <c r="BC110" s="9">
        <f>ROUND(属性投放!D$4+装备属性!D$4*IF($BB110&lt;10,1,ROUNDDOWN($BB110,-1))+SUM(属性投放!E$37:E$45)*$BB110+VLOOKUP($BC$2,一级属性!$E$41:$P$64,COLUMNS(一级属性!$E$41:G$64),0)*($BB110+0.25*IF($BB110&lt;10,1,ROUNDDOWN($BB110,-1)))+VLOOKUP($BC$2,宝石属性!$B$43:$M$66,COLUMNS(宝石属性!$B$43:D$66),0)*10*VLOOKUP(ROUNDDOWN($BB110,-1),宝石属性!$B$25:$N$41,2,0)*VLOOKUP(ROUNDDOWN($BB110,-1),宝石属性!$B$25:$N$41,3,0)+VLOOKUP($BC$2,职业被动!$B$6:$M$29,COLUMNS(职业被动!$B$6:D$29),0)*$BB110,0)</f>
        <v>6157</v>
      </c>
      <c r="BD110" s="9">
        <f>ROUND(属性投放!E$4+装备属性!E$4*IF($BB110&lt;10,1,ROUNDDOWN($BB110,-1))+SUM(属性投放!F$37:F$45)*$BB110+VLOOKUP($BC$2,一级属性!$E$41:$P$64,COLUMNS(一级属性!$E$41:H$64),0)*($BB110+0.25*IF($BB110&lt;10,1,ROUNDDOWN($BB110,-1)))+VLOOKUP($BC$2,宝石属性!$B$43:$M$66,COLUMNS(宝石属性!$B$43:E$66),0)*10*VLOOKUP(ROUNDDOWN($BB110,-1),宝石属性!$B$25:$N$41,2,0)*VLOOKUP(ROUNDDOWN($BB110,-1),宝石属性!$B$25:$N$41,3,0)+VLOOKUP($BC$2,职业被动!$B$6:$M$29,COLUMNS(职业被动!$B$6:E$29),0)*$BB110,0)</f>
        <v>5265</v>
      </c>
      <c r="BE110" s="9">
        <f>ROUND(属性投放!F$4+装备属性!F$4*IF($BB110&lt;10,1,ROUNDDOWN($BB110,-1))+SUM(属性投放!G$37:G$45)*$BB110+VLOOKUP($BC$2,一级属性!$E$41:$P$64,COLUMNS(一级属性!$E$41:I$64),0)*($BB110+0.25*IF($BB110&lt;10,1,ROUNDDOWN($BB110,-1)))+VLOOKUP($BC$2,宝石属性!$B$43:$M$66,COLUMNS(宝石属性!$B$43:F$66),0)*10*VLOOKUP(ROUNDDOWN($BB110,-1),宝石属性!$B$25:$N$41,2,0)*VLOOKUP(ROUNDDOWN($BB110,-1),宝石属性!$B$25:$N$41,3,0)+VLOOKUP($BC$2,职业被动!$B$6:$M$29,COLUMNS(职业被动!$B$6:F$29),0)*$BB110,0)</f>
        <v>1134</v>
      </c>
      <c r="BF110" s="9">
        <f>ROUND(属性投放!G$4+装备属性!G$4*IF($BB110&lt;10,1,ROUNDDOWN($BB110,-1))+SUM(属性投放!H$37:H$45)*$BB110+VLOOKUP($BC$2,一级属性!$E$41:$P$64,COLUMNS(一级属性!$E$41:J$64),0)*($BB110+0.25*IF($BB110&lt;10,1,ROUNDDOWN($BB110,-1)))+VLOOKUP($BC$2,宝石属性!$B$43:$M$66,COLUMNS(宝石属性!$B$43:G$66),0)*10*VLOOKUP(ROUNDDOWN($BB110,-1),宝石属性!$B$25:$N$41,2,0)*VLOOKUP(ROUNDDOWN($BB110,-1),宝石属性!$B$25:$N$41,3,0)+VLOOKUP($BC$2,职业被动!$B$6:$M$29,COLUMNS(职业被动!$B$6:G$29),0)*$BB110,0)</f>
        <v>1042</v>
      </c>
      <c r="BG110" s="9">
        <f>ROUND(属性投放!H$4+装备属性!H$4*IF($BB110&lt;10,1,ROUNDDOWN($BB110,-1))+SUM(属性投放!I$37:I$45)*$BB110+VLOOKUP($BC$2,一级属性!$E$41:$P$64,COLUMNS(一级属性!$E$41:K$64),0)*($BB110+0.25*IF($BB110&lt;10,1,ROUNDDOWN($BB110,-1)))+VLOOKUP($BC$2,宝石属性!$B$43:$M$66,COLUMNS(宝石属性!$B$43:H$66),0)*10*VLOOKUP(ROUNDDOWN($BB110,-1),宝石属性!$B$25:$N$41,2,0)*VLOOKUP(ROUNDDOWN($BB110,-1),宝石属性!$B$25:$N$41,3,0)+VLOOKUP($BC$2,职业被动!$B$6:$M$29,COLUMNS(职业被动!$B$6:H$29),0)*$BB110,0)</f>
        <v>1566</v>
      </c>
      <c r="BH110" s="9">
        <f>ROUND(属性投放!I$4+装备属性!I$4*IF($BB110&lt;10,1,ROUNDDOWN($BB110,-1))+SUM(属性投放!J$37:J$45)*$BB110+VLOOKUP($BC$2,一级属性!$E$41:$P$64,COLUMNS(一级属性!$E$41:L$64),0)*($BB110+0.25*IF($BB110&lt;10,1,ROUNDDOWN($BB110,-1)))+VLOOKUP($BC$2,宝石属性!$B$43:$M$66,COLUMNS(宝石属性!$B$43:I$66),0)*10*VLOOKUP(ROUNDDOWN($BB110,-1),宝石属性!$B$25:$N$41,2,0)*VLOOKUP(ROUNDDOWN($BB110,-1),宝石属性!$B$25:$N$41,3,0)+VLOOKUP($BC$2,职业被动!$B$6:$M$29,COLUMNS(职业被动!$B$6:I$29),0)*$BB110,0)</f>
        <v>1492</v>
      </c>
      <c r="BI110" s="9">
        <f>ROUND(属性投放!J$4+装备属性!J$4*IF($BB110&lt;10,1,ROUNDDOWN($BB110,-1))+SUM(属性投放!K$37:K$45)*$BB110+VLOOKUP($BC$2,一级属性!$E$41:$P$64,COLUMNS(一级属性!$E$41:M$64),0)*($BB110+0.25*IF($BB110&lt;10,1,ROUNDDOWN($BB110,-1)))+VLOOKUP($BC$2,宝石属性!$B$43:$M$66,COLUMNS(宝石属性!$B$43:J$66),0)*10*VLOOKUP(ROUNDDOWN($BB110,-1),宝石属性!$B$25:$N$41,2,0)*VLOOKUP(ROUNDDOWN($BB110,-1),宝石属性!$B$25:$N$41,3,0)+VLOOKUP($BC$2,职业被动!$B$6:$M$29,COLUMNS(职业被动!$B$6:J$29),0)*$BB110,0)</f>
        <v>678</v>
      </c>
      <c r="BJ110" s="9">
        <f>ROUND(属性投放!K$4+装备属性!K$4*IF($BB110&lt;10,1,ROUNDDOWN($BB110,-1))+SUM(属性投放!L$37:L$45)*$BB110+VLOOKUP($BC$2,一级属性!$E$41:$P$64,COLUMNS(一级属性!$E$41:N$64),0)*($BB110+0.25*IF($BB110&lt;10,1,ROUNDDOWN($BB110,-1)))+VLOOKUP($BC$2,宝石属性!$B$43:$M$66,COLUMNS(宝石属性!$B$43:K$66),0)*10*VLOOKUP(ROUNDDOWN($BB110,-1),宝石属性!$B$25:$N$41,2,0)*VLOOKUP(ROUNDDOWN($BB110,-1),宝石属性!$B$25:$N$41,3,0)+VLOOKUP($BC$2,职业被动!$B$6:$M$29,COLUMNS(职业被动!$B$6:K$29),0)*$BB110,0)</f>
        <v>374</v>
      </c>
      <c r="BK110" s="9">
        <f>ROUND(属性投放!L$4+装备属性!L$4*IF($BB110&lt;10,1,ROUNDDOWN($BB110,-1))+SUM(属性投放!M$37:M$45)*$BB110+VLOOKUP($BC$2,一级属性!$E$41:$P$64,COLUMNS(一级属性!$E$41:O$64),0)*($BB110+0.25*IF($BB110&lt;10,1,ROUNDDOWN($BB110,-1)))+VLOOKUP($BC$2,宝石属性!$B$43:$M$66,COLUMNS(宝石属性!$B$43:L$66),0)*10*VLOOKUP(ROUNDDOWN($BB110,-1),宝石属性!$B$25:$N$41,2,0)*VLOOKUP(ROUNDDOWN($BB110,-1),宝石属性!$B$25:$N$41,3,0)+VLOOKUP($BC$2,职业被动!$B$6:$M$29,COLUMNS(职业被动!$B$6:L$29),0)*$BB110,0)</f>
        <v>32</v>
      </c>
      <c r="BL110" s="9">
        <f>ROUND(属性投放!M$4+装备属性!M$4*IF($BB110&lt;10,1,ROUNDDOWN($BB110,-1))+SUM(属性投放!N$37:N$45)*$BB110+VLOOKUP($BC$2,一级属性!$E$41:$P$64,COLUMNS(一级属性!$E$41:P$64),0)*($BB110+0.25*IF($BB110&lt;10,1,ROUNDDOWN($BB110,-1)))+VLOOKUP($BC$2,宝石属性!$B$43:$M$66,COLUMNS(宝石属性!$B$43:M$66),0)*10*VLOOKUP(ROUNDDOWN($BB110,-1),宝石属性!$B$25:$N$41,2,0)*VLOOKUP(ROUNDDOWN($BB110,-1),宝石属性!$B$25:$N$41,3,0)+VLOOKUP($BC$2,职业被动!$B$6:$M$29,COLUMNS(职业被动!$B$6:M$29),0)*$BB110,0)</f>
        <v>1182</v>
      </c>
      <c r="BM110" s="48">
        <f>属性价值和能力评分!$F$9+ROUND(属性价值和能力评分!$F$38*10,0)*BB110+ROUND((SUM(装备属性!$W$9:$W$14)+属性价值和能力评分!$F$38*1.25+1.4+2.8)*IF(BB110&lt;10,1,ROUNDDOWN(BB110,-1)),0)+15*VLOOKUP(ROUNDDOWN(BB110,-1),宝石属性!$B$26:$D$41,2,0)*6*VLOOKUP(ROUNDDOWN(BB110,-1),宝石属性!$B$26:$D$41,3,0)+(属性价值和能力评分!$F$49*9+属性价值和能力评分!$F$50*2+属性价值和能力评分!$F$53*8/5)*BB110</f>
        <v>19855</v>
      </c>
      <c r="BO110" s="1">
        <v>107</v>
      </c>
      <c r="BP110" s="9">
        <f>ROUND(属性投放!D$4+装备属性!D$4*IF($BO110&lt;10,1,ROUNDDOWN($BO110,-1))+SUM(属性投放!E$37:E$45)*$BO110+VLOOKUP($BP$2,一级属性!$E$41:$P$64,COLUMNS(一级属性!$E$41:G$64),0)*($BO110+0.25*IF($BO110&lt;10,1,ROUNDDOWN($BO110,-1)))+VLOOKUP($BP$2,宝石属性!$B$43:$M$66,COLUMNS(宝石属性!$B$43:D$66),0)*10*VLOOKUP(ROUNDDOWN($BO110,-1),宝石属性!$B$25:$N$41,2,0)*VLOOKUP(ROUNDDOWN($BO110,-1),宝石属性!$B$25:$N$41,3,0)+VLOOKUP($BP$2,职业被动!$B$6:$M$29,COLUMNS(职业被动!$B$6:D$29),0)*$BO110,0)</f>
        <v>7655</v>
      </c>
      <c r="BQ110" s="9">
        <f>ROUND(属性投放!E$4+装备属性!E$4*IF($BO110&lt;10,1,ROUNDDOWN($BO110,-1))+SUM(属性投放!F$37:F$45)*$BO110+VLOOKUP($BP$2,一级属性!$E$41:$P$64,COLUMNS(一级属性!$E$41:H$64),0)*($BO110+0.25*IF($BO110&lt;10,1,ROUNDDOWN($BO110,-1)))+VLOOKUP($BP$2,宝石属性!$B$43:$M$66,COLUMNS(宝石属性!$B$43:E$66),0)*10*VLOOKUP(ROUNDDOWN($BO110,-1),宝石属性!$B$25:$N$41,2,0)*VLOOKUP(ROUNDDOWN($BO110,-1),宝石属性!$B$25:$N$41,3,0)+VLOOKUP($BP$2,职业被动!$B$6:$M$29,COLUMNS(职业被动!$B$6:E$29),0)*$BO110,0)</f>
        <v>4605</v>
      </c>
      <c r="BR110" s="9">
        <f>ROUND(属性投放!F$4+装备属性!F$4*IF($BO110&lt;10,1,ROUNDDOWN($BO110,-1))+SUM(属性投放!G$37:G$45)*$BO110+VLOOKUP($BP$2,一级属性!$E$41:$P$64,COLUMNS(一级属性!$E$41:I$64),0)*($BO110+0.25*IF($BO110&lt;10,1,ROUNDDOWN($BO110,-1)))+VLOOKUP($BP$2,宝石属性!$B$43:$M$66,COLUMNS(宝石属性!$B$43:F$66),0)*10*VLOOKUP(ROUNDDOWN($BO110,-1),宝石属性!$B$25:$N$41,2,0)*VLOOKUP(ROUNDDOWN($BO110,-1),宝石属性!$B$25:$N$41,3,0)+VLOOKUP($BP$2,职业被动!$B$6:$M$29,COLUMNS(职业被动!$B$6:F$29),0)*$BO110,0)</f>
        <v>1134</v>
      </c>
      <c r="BS110" s="9">
        <f>ROUND(属性投放!G$4+装备属性!G$4*IF($BO110&lt;10,1,ROUNDDOWN($BO110,-1))+SUM(属性投放!H$37:H$45)*$BO110+VLOOKUP($BP$2,一级属性!$E$41:$P$64,COLUMNS(一级属性!$E$41:J$64),0)*($BO110+0.25*IF($BO110&lt;10,1,ROUNDDOWN($BO110,-1)))+VLOOKUP($BP$2,宝石属性!$B$43:$M$66,COLUMNS(宝石属性!$B$43:G$66),0)*10*VLOOKUP(ROUNDDOWN($BO110,-1),宝石属性!$B$25:$N$41,2,0)*VLOOKUP(ROUNDDOWN($BO110,-1),宝石属性!$B$25:$N$41,3,0)+VLOOKUP($BP$2,职业被动!$B$6:$M$29,COLUMNS(职业被动!$B$6:G$29),0)*$BO110,0)</f>
        <v>1042</v>
      </c>
      <c r="BT110" s="9">
        <f>ROUND(属性投放!H$4+装备属性!H$4*IF($BO110&lt;10,1,ROUNDDOWN($BO110,-1))+SUM(属性投放!I$37:I$45)*$BO110+VLOOKUP($BP$2,一级属性!$E$41:$P$64,COLUMNS(一级属性!$E$41:K$64),0)*($BO110+0.25*IF($BO110&lt;10,1,ROUNDDOWN($BO110,-1)))+VLOOKUP($BP$2,宝石属性!$B$43:$M$66,COLUMNS(宝石属性!$B$43:H$66),0)*10*VLOOKUP(ROUNDDOWN($BO110,-1),宝石属性!$B$25:$N$41,2,0)*VLOOKUP(ROUNDDOWN($BO110,-1),宝石属性!$B$25:$N$41,3,0)+VLOOKUP($BP$2,职业被动!$B$6:$M$29,COLUMNS(职业被动!$B$6:H$29),0)*$BO110,0)</f>
        <v>1207</v>
      </c>
      <c r="BU110" s="9">
        <f>ROUND(属性投放!I$4+装备属性!I$4*IF($BO110&lt;10,1,ROUNDDOWN($BO110,-1))+SUM(属性投放!J$37:J$45)*$BO110+VLOOKUP($BP$2,一级属性!$E$41:$P$64,COLUMNS(一级属性!$E$41:L$64),0)*($BO110+0.25*IF($BO110&lt;10,1,ROUNDDOWN($BO110,-1)))+VLOOKUP($BP$2,宝石属性!$B$43:$M$66,COLUMNS(宝石属性!$B$43:I$66),0)*10*VLOOKUP(ROUNDDOWN($BO110,-1),宝石属性!$B$25:$N$41,2,0)*VLOOKUP(ROUNDDOWN($BO110,-1),宝石属性!$B$25:$N$41,3,0)+VLOOKUP($BP$2,职业被动!$B$6:$M$29,COLUMNS(职业被动!$B$6:I$29),0)*$BO110,0)</f>
        <v>1253</v>
      </c>
      <c r="BV110" s="9">
        <f>ROUND(属性投放!J$4+装备属性!J$4*IF($BO110&lt;10,1,ROUNDDOWN($BO110,-1))+SUM(属性投放!K$37:K$45)*$BO110+VLOOKUP($BP$2,一级属性!$E$41:$P$64,COLUMNS(一级属性!$E$41:M$64),0)*($BO110+0.25*IF($BO110&lt;10,1,ROUNDDOWN($BO110,-1)))+VLOOKUP($BP$2,宝石属性!$B$43:$M$66,COLUMNS(宝石属性!$B$43:J$66),0)*10*VLOOKUP(ROUNDDOWN($BO110,-1),宝石属性!$B$25:$N$41,2,0)*VLOOKUP(ROUNDDOWN($BO110,-1),宝石属性!$B$25:$N$41,3,0)+VLOOKUP($BP$2,职业被动!$B$6:$M$29,COLUMNS(职业被动!$B$6:J$29),0)*$BO110,0)</f>
        <v>876</v>
      </c>
      <c r="BW110" s="9">
        <f>ROUND(属性投放!K$4+装备属性!K$4*IF($BO110&lt;10,1,ROUNDDOWN($BO110,-1))+SUM(属性投放!L$37:L$45)*$BO110+VLOOKUP($BP$2,一级属性!$E$41:$P$64,COLUMNS(一级属性!$E$41:N$64),0)*($BO110+0.25*IF($BO110&lt;10,1,ROUNDDOWN($BO110,-1)))+VLOOKUP($BP$2,宝石属性!$B$43:$M$66,COLUMNS(宝石属性!$B$43:K$66),0)*10*VLOOKUP(ROUNDDOWN($BO110,-1),宝石属性!$B$25:$N$41,2,0)*VLOOKUP(ROUNDDOWN($BO110,-1),宝石属性!$B$25:$N$41,3,0)+VLOOKUP($BP$2,职业被动!$B$6:$M$29,COLUMNS(职业被动!$B$6:K$29),0)*$BO110,0)</f>
        <v>534</v>
      </c>
      <c r="BX110" s="9">
        <f>ROUND(属性投放!L$4+装备属性!L$4*IF($BO110&lt;10,1,ROUNDDOWN($BO110,-1))+SUM(属性投放!M$37:M$45)*$BO110+VLOOKUP($BP$2,一级属性!$E$41:$P$64,COLUMNS(一级属性!$E$41:O$64),0)*($BO110+0.25*IF($BO110&lt;10,1,ROUNDDOWN($BO110,-1)))+VLOOKUP($BP$2,宝石属性!$B$43:$M$66,COLUMNS(宝石属性!$B$43:L$66),0)*10*VLOOKUP(ROUNDDOWN($BO110,-1),宝石属性!$B$25:$N$41,2,0)*VLOOKUP(ROUNDDOWN($BO110,-1),宝石属性!$B$25:$N$41,3,0)+VLOOKUP($BP$2,职业被动!$B$6:$M$29,COLUMNS(职业被动!$B$6:L$29),0)*$BO110,0)</f>
        <v>32</v>
      </c>
      <c r="BY110" s="9">
        <f>ROUND(属性投放!M$4+装备属性!M$4*IF($BO110&lt;10,1,ROUNDDOWN($BO110,-1))+SUM(属性投放!N$37:N$45)*$BO110+VLOOKUP($BP$2,一级属性!$E$41:$P$64,COLUMNS(一级属性!$E$41:P$64),0)*($BO110+0.25*IF($BO110&lt;10,1,ROUNDDOWN($BO110,-1)))+VLOOKUP($BP$2,宝石属性!$B$43:$M$66,COLUMNS(宝石属性!$B$43:M$66),0)*10*VLOOKUP(ROUNDDOWN($BO110,-1),宝石属性!$B$25:$N$41,2,0)*VLOOKUP(ROUNDDOWN($BO110,-1),宝石属性!$B$25:$N$41,3,0)+VLOOKUP($BP$2,职业被动!$B$6:$M$29,COLUMNS(职业被动!$B$6:M$29),0)*$BO110,0)</f>
        <v>1182</v>
      </c>
      <c r="BZ110" s="48">
        <f>属性价值和能力评分!$F$9+ROUND(属性价值和能力评分!$F$38*10,0)*BO110+ROUND((SUM(装备属性!$W$9:$W$14)+属性价值和能力评分!$F$38*1.25+1.4+2.8)*IF(BO110&lt;10,1,ROUNDDOWN(BO110,-1)),0)+15*VLOOKUP(ROUNDDOWN(BO110,-1),宝石属性!$B$26:$D$41,2,0)*6*VLOOKUP(ROUNDDOWN(BO110,-1),宝石属性!$B$26:$D$41,3,0)+(属性价值和能力评分!$F$49*9+属性价值和能力评分!$F$50*2+属性价值和能力评分!$F$53*8/5)*BO110</f>
        <v>19855</v>
      </c>
      <c r="CB110" s="1">
        <v>107</v>
      </c>
      <c r="CC110" s="9">
        <f>ROUND(属性投放!D$4+装备属性!D$4*IF($CB110&lt;10,1,ROUNDDOWN($CB110,-1))+SUM(属性投放!E$37:E$45)*$CB110+VLOOKUP($CC$2,一级属性!$E$41:$P$64,COLUMNS(一级属性!$E$41:G$64),0)*($CB110+0.25*IF($CB110&lt;10,1,ROUNDDOWN($CB110,-1)))+VLOOKUP($CC$2,宝石属性!$B$43:$M$66,COLUMNS(宝石属性!$B$43:D$66),0)*10*VLOOKUP(ROUNDDOWN($CB110,-1),宝石属性!$B$25:$N$41,2,0)*VLOOKUP(ROUNDDOWN($CB110,-1),宝石属性!$B$25:$N$41,3,0)+VLOOKUP($CC$2,职业被动!$B$6:$M$29,COLUMNS(职业被动!$B$6:D$29),0)*$CB110,0)</f>
        <v>5101</v>
      </c>
      <c r="CD110" s="9">
        <f>ROUND(属性投放!E$4+装备属性!E$4*IF($CB110&lt;10,1,ROUNDDOWN($CB110,-1))+SUM(属性投放!F$37:F$45)*$CB110+VLOOKUP($CC$2,一级属性!$E$41:$P$64,COLUMNS(一级属性!$E$41:H$64),0)*($CB110+0.25*IF($CB110&lt;10,1,ROUNDDOWN($CB110,-1)))+VLOOKUP($CC$2,宝石属性!$B$43:$M$66,COLUMNS(宝石属性!$B$43:E$66),0)*10*VLOOKUP(ROUNDDOWN($CB110,-1),宝石属性!$B$25:$N$41,2,0)*VLOOKUP(ROUNDDOWN($CB110,-1),宝石属性!$B$25:$N$41,3,0)+VLOOKUP($CC$2,职业被动!$B$6:$M$29,COLUMNS(职业被动!$B$6:E$29),0)*$CB110,0)</f>
        <v>2625</v>
      </c>
      <c r="CE110" s="9">
        <f>ROUND(属性投放!F$4+装备属性!F$4*IF($CB110&lt;10,1,ROUNDDOWN($CB110,-1))+SUM(属性投放!G$37:G$45)*$CB110+VLOOKUP($CC$2,一级属性!$E$41:$P$64,COLUMNS(一级属性!$E$41:I$64),0)*($CB110+0.25*IF($CB110&lt;10,1,ROUNDDOWN($CB110,-1)))+VLOOKUP($CC$2,宝石属性!$B$43:$M$66,COLUMNS(宝石属性!$B$43:F$66),0)*10*VLOOKUP(ROUNDDOWN($CB110,-1),宝石属性!$B$25:$N$41,2,0)*VLOOKUP(ROUNDDOWN($CB110,-1),宝石属性!$B$25:$N$41,3,0)+VLOOKUP($CC$2,职业被动!$B$6:$M$29,COLUMNS(职业被动!$B$6:F$29),0)*$CB110,0)</f>
        <v>2382</v>
      </c>
      <c r="CF110" s="9">
        <f>ROUND(属性投放!G$4+装备属性!G$4*IF($CB110&lt;10,1,ROUNDDOWN($CB110,-1))+SUM(属性投放!H$37:H$45)*$CB110+VLOOKUP($CC$2,一级属性!$E$41:$P$64,COLUMNS(一级属性!$E$41:J$64),0)*($CB110+0.25*IF($CB110&lt;10,1,ROUNDDOWN($CB110,-1)))+VLOOKUP($CC$2,宝石属性!$B$43:$M$66,COLUMNS(宝石属性!$B$43:G$66),0)*10*VLOOKUP(ROUNDDOWN($CB110,-1),宝石属性!$B$25:$N$41,2,0)*VLOOKUP(ROUNDDOWN($CB110,-1),宝石属性!$B$25:$N$41,3,0)+VLOOKUP($CC$2,职业被动!$B$6:$M$29,COLUMNS(职业被动!$B$6:G$29),0)*$CB110,0)</f>
        <v>1149</v>
      </c>
      <c r="CG110" s="9">
        <f>ROUND(属性投放!H$4+装备属性!H$4*IF($CB110&lt;10,1,ROUNDDOWN($CB110,-1))+SUM(属性投放!I$37:I$45)*$CB110+VLOOKUP($CC$2,一级属性!$E$41:$P$64,COLUMNS(一级属性!$E$41:K$64),0)*($CB110+0.25*IF($CB110&lt;10,1,ROUNDDOWN($CB110,-1)))+VLOOKUP($CC$2,宝石属性!$B$43:$M$66,COLUMNS(宝石属性!$B$43:H$66),0)*10*VLOOKUP(ROUNDDOWN($CB110,-1),宝石属性!$B$25:$N$41,2,0)*VLOOKUP(ROUNDDOWN($CB110,-1),宝石属性!$B$25:$N$41,3,0)+VLOOKUP($CC$2,职业被动!$B$6:$M$29,COLUMNS(职业被动!$B$6:H$29),0)*$CB110,0)</f>
        <v>704</v>
      </c>
      <c r="CH110" s="9">
        <f>ROUND(属性投放!I$4+装备属性!I$4*IF($CB110&lt;10,1,ROUNDDOWN($CB110,-1))+SUM(属性投放!J$37:J$45)*$CB110+VLOOKUP($CC$2,一级属性!$E$41:$P$64,COLUMNS(一级属性!$E$41:L$64),0)*($CB110+0.25*IF($CB110&lt;10,1,ROUNDDOWN($CB110,-1)))+VLOOKUP($CC$2,宝石属性!$B$43:$M$66,COLUMNS(宝石属性!$B$43:I$66),0)*10*VLOOKUP(ROUNDDOWN($CB110,-1),宝石属性!$B$25:$N$41,2,0)*VLOOKUP(ROUNDDOWN($CB110,-1),宝石属性!$B$25:$N$41,3,0)+VLOOKUP($CC$2,职业被动!$B$6:$M$29,COLUMNS(职业被动!$B$6:I$29),0)*$CB110,0)</f>
        <v>1200</v>
      </c>
      <c r="CI110" s="9">
        <f>ROUND(属性投放!J$4+装备属性!J$4*IF($CB110&lt;10,1,ROUNDDOWN($CB110,-1))+SUM(属性投放!K$37:K$45)*$CB110+VLOOKUP($CC$2,一级属性!$E$41:$P$64,COLUMNS(一级属性!$E$41:M$64),0)*($CB110+0.25*IF($CB110&lt;10,1,ROUNDDOWN($CB110,-1)))+VLOOKUP($CC$2,宝石属性!$B$43:$M$66,COLUMNS(宝石属性!$B$43:J$66),0)*10*VLOOKUP(ROUNDDOWN($CB110,-1),宝石属性!$B$25:$N$41,2,0)*VLOOKUP(ROUNDDOWN($CB110,-1),宝石属性!$B$25:$N$41,3,0)+VLOOKUP($CC$2,职业被动!$B$6:$M$29,COLUMNS(职业被动!$B$6:J$29),0)*$CB110,0)</f>
        <v>784</v>
      </c>
      <c r="CJ110" s="9">
        <f>ROUND(属性投放!K$4+装备属性!K$4*IF($CB110&lt;10,1,ROUNDDOWN($CB110,-1))+SUM(属性投放!L$37:L$45)*$CB110+VLOOKUP($CC$2,一级属性!$E$41:$P$64,COLUMNS(一级属性!$E$41:N$64),0)*($CB110+0.25*IF($CB110&lt;10,1,ROUNDDOWN($CB110,-1)))+VLOOKUP($CC$2,宝石属性!$B$43:$M$66,COLUMNS(宝石属性!$B$43:K$66),0)*10*VLOOKUP(ROUNDDOWN($CB110,-1),宝石属性!$B$25:$N$41,2,0)*VLOOKUP(ROUNDDOWN($CB110,-1),宝石属性!$B$25:$N$41,3,0)+VLOOKUP($CC$2,职业被动!$B$6:$M$29,COLUMNS(职业被动!$B$6:K$29),0)*$CB110,0)</f>
        <v>374</v>
      </c>
      <c r="CK110" s="9">
        <f>ROUND(属性投放!L$4+装备属性!L$4*IF($CB110&lt;10,1,ROUNDDOWN($CB110,-1))+SUM(属性投放!M$37:M$45)*$CB110+VLOOKUP($CC$2,一级属性!$E$41:$P$64,COLUMNS(一级属性!$E$41:O$64),0)*($CB110+0.25*IF($CB110&lt;10,1,ROUNDDOWN($CB110,-1)))+VLOOKUP($CC$2,宝石属性!$B$43:$M$66,COLUMNS(宝石属性!$B$43:L$66),0)*10*VLOOKUP(ROUNDDOWN($CB110,-1),宝石属性!$B$25:$N$41,2,0)*VLOOKUP(ROUNDDOWN($CB110,-1),宝石属性!$B$25:$N$41,3,0)+VLOOKUP($CC$2,职业被动!$B$6:$M$29,COLUMNS(职业被动!$B$6:L$29),0)*$CB110,0)</f>
        <v>32</v>
      </c>
      <c r="CL110" s="9">
        <f>ROUND(属性投放!M$4+装备属性!M$4*IF($CB110&lt;10,1,ROUNDDOWN($CB110,-1))+SUM(属性投放!N$37:N$45)*$CB110+VLOOKUP($CC$2,一级属性!$E$41:$P$64,COLUMNS(一级属性!$E$41:P$64),0)*($CB110+0.25*IF($CB110&lt;10,1,ROUNDDOWN($CB110,-1)))+VLOOKUP($CC$2,宝石属性!$B$43:$M$66,COLUMNS(宝石属性!$B$43:M$66),0)*10*VLOOKUP(ROUNDDOWN($CB110,-1),宝石属性!$B$25:$N$41,2,0)*VLOOKUP(ROUNDDOWN($CB110,-1),宝石属性!$B$25:$N$41,3,0)+VLOOKUP($CC$2,职业被动!$B$6:$M$29,COLUMNS(职业被动!$B$6:M$29),0)*$CB110,0)</f>
        <v>1102</v>
      </c>
      <c r="CM110" s="48">
        <f>属性价值和能力评分!$F$9+ROUND(属性价值和能力评分!$F$38*10,0)*CB110+ROUND((SUM(装备属性!$W$9:$W$14)+属性价值和能力评分!$F$38*1.25+1.4+2.8)*IF(CB110&lt;10,1,ROUNDDOWN(CB110,-1)),0)+15*VLOOKUP(ROUNDDOWN(CB110,-1),宝石属性!$B$26:$D$41,2,0)*6*VLOOKUP(ROUNDDOWN(CB110,-1),宝石属性!$B$26:$D$41,3,0)+(属性价值和能力评分!$F$49*9+属性价值和能力评分!$F$50*2+属性价值和能力评分!$F$53*8/5)*CB110</f>
        <v>19855</v>
      </c>
      <c r="CO110" s="1">
        <v>107</v>
      </c>
      <c r="CP110" s="9">
        <f>ROUND(属性投放!D$4+装备属性!D$4*IF($CO110&lt;10,1,ROUNDDOWN($CO110,-1))+SUM(属性投放!E$37:E$45)*$CO110+VLOOKUP($CP$2,一级属性!$E$41:$P$64,COLUMNS(一级属性!$E$41:G$64),0)*($CO110+0.25*IF($CO110&lt;10,1,ROUNDDOWN($CO110,-1)))+VLOOKUP($CP$2,宝石属性!$B$43:$M$66,COLUMNS(宝石属性!$B$43:D$66),0)*10*VLOOKUP(ROUNDDOWN($CO110,-1),宝石属性!$B$25:$N$41,2,0)*VLOOKUP(ROUNDDOWN($CO110,-1),宝石属性!$B$25:$N$41,3,0)+VLOOKUP($CP$2,职业被动!$B$6:$M$29,COLUMNS(职业被动!$B$6:D$29),0)*$CO110,0)</f>
        <v>5101</v>
      </c>
      <c r="CQ110" s="9">
        <f>ROUND(属性投放!E$4+装备属性!E$4*IF($CO110&lt;10,1,ROUNDDOWN($CO110,-1))+SUM(属性投放!F$37:F$45)*$CO110+VLOOKUP($CP$2,一级属性!$E$41:$P$64,COLUMNS(一级属性!$E$41:H$64),0)*($CO110+0.25*IF($CO110&lt;10,1,ROUNDDOWN($CO110,-1)))+VLOOKUP($CP$2,宝石属性!$B$43:$M$66,COLUMNS(宝石属性!$B$43:E$66),0)*10*VLOOKUP(ROUNDDOWN($CO110,-1),宝石属性!$B$25:$N$41,2,0)*VLOOKUP(ROUNDDOWN($CO110,-1),宝石属性!$B$25:$N$41,3,0)+VLOOKUP($CP$2,职业被动!$B$6:$M$29,COLUMNS(职业被动!$B$6:E$29),0)*$CO110,0)</f>
        <v>5925</v>
      </c>
      <c r="CR110" s="9">
        <f>ROUND(属性投放!F$4+装备属性!F$4*IF($CO110&lt;10,1,ROUNDDOWN($CO110,-1))+SUM(属性投放!G$37:G$45)*$CO110+VLOOKUP($CP$2,一级属性!$E$41:$P$64,COLUMNS(一级属性!$E$41:I$64),0)*($CO110+0.25*IF($CO110&lt;10,1,ROUNDDOWN($CO110,-1)))+VLOOKUP($CP$2,宝石属性!$B$43:$M$66,COLUMNS(宝石属性!$B$43:F$66),0)*10*VLOOKUP(ROUNDDOWN($CO110,-1),宝石属性!$B$25:$N$41,2,0)*VLOOKUP(ROUNDDOWN($CO110,-1),宝石属性!$B$25:$N$41,3,0)+VLOOKUP($CP$2,职业被动!$B$6:$M$29,COLUMNS(职业被动!$B$6:F$29),0)*$CO110,0)</f>
        <v>1134</v>
      </c>
      <c r="CS110" s="9">
        <f>ROUND(属性投放!G$4+装备属性!G$4*IF($CO110&lt;10,1,ROUNDDOWN($CO110,-1))+SUM(属性投放!H$37:H$45)*$CO110+VLOOKUP($CP$2,一级属性!$E$41:$P$64,COLUMNS(一级属性!$E$41:J$64),0)*($CO110+0.25*IF($CO110&lt;10,1,ROUNDDOWN($CO110,-1)))+VLOOKUP($CP$2,宝石属性!$B$43:$M$66,COLUMNS(宝石属性!$B$43:G$66),0)*10*VLOOKUP(ROUNDDOWN($CO110,-1),宝石属性!$B$25:$N$41,2,0)*VLOOKUP(ROUNDDOWN($CO110,-1),宝石属性!$B$25:$N$41,3,0)+VLOOKUP($CP$2,职业被动!$B$6:$M$29,COLUMNS(职业被动!$B$6:G$29),0)*$CO110,0)</f>
        <v>1042</v>
      </c>
      <c r="CT110" s="9">
        <f>ROUND(属性投放!H$4+装备属性!H$4*IF($CO110&lt;10,1,ROUNDDOWN($CO110,-1))+SUM(属性投放!I$37:I$45)*$CO110+VLOOKUP($CP$2,一级属性!$E$41:$P$64,COLUMNS(一级属性!$E$41:K$64),0)*($CO110+0.25*IF($CO110&lt;10,1,ROUNDDOWN($CO110,-1)))+VLOOKUP($CP$2,宝石属性!$B$43:$M$66,COLUMNS(宝石属性!$B$43:H$66),0)*10*VLOOKUP(ROUNDDOWN($CO110,-1),宝石属性!$B$25:$N$41,2,0)*VLOOKUP(ROUNDDOWN($CO110,-1),宝石属性!$B$25:$N$41,3,0)+VLOOKUP($CP$2,职业被动!$B$6:$M$29,COLUMNS(职业被动!$B$6:H$29),0)*$CO110,0)</f>
        <v>1818</v>
      </c>
      <c r="CU110" s="9">
        <f>ROUND(属性投放!I$4+装备属性!I$4*IF($CO110&lt;10,1,ROUNDDOWN($CO110,-1))+SUM(属性投放!J$37:J$45)*$CO110+VLOOKUP($CP$2,一级属性!$E$41:$P$64,COLUMNS(一级属性!$E$41:L$64),0)*($CO110+0.25*IF($CO110&lt;10,1,ROUNDDOWN($CO110,-1)))+VLOOKUP($CP$2,宝石属性!$B$43:$M$66,COLUMNS(宝石属性!$B$43:I$66),0)*10*VLOOKUP(ROUNDDOWN($CO110,-1),宝石属性!$B$25:$N$41,2,0)*VLOOKUP(ROUNDDOWN($CO110,-1),宝石属性!$B$25:$N$41,3,0)+VLOOKUP($CP$2,职业被动!$B$6:$M$29,COLUMNS(职业被动!$B$6:I$29),0)*$CO110,0)</f>
        <v>1571</v>
      </c>
      <c r="CV110" s="9">
        <f>ROUND(属性投放!J$4+装备属性!J$4*IF($CO110&lt;10,1,ROUNDDOWN($CO110,-1))+SUM(属性投放!K$37:K$45)*$CO110+VLOOKUP($CP$2,一级属性!$E$41:$P$64,COLUMNS(一级属性!$E$41:M$64),0)*($CO110+0.25*IF($CO110&lt;10,1,ROUNDDOWN($CO110,-1)))+VLOOKUP($CP$2,宝石属性!$B$43:$M$66,COLUMNS(宝石属性!$B$43:J$66),0)*10*VLOOKUP(ROUNDDOWN($CO110,-1),宝石属性!$B$25:$N$41,2,0)*VLOOKUP(ROUNDDOWN($CO110,-1),宝石属性!$B$25:$N$41,3,0)+VLOOKUP($CP$2,职业被动!$B$6:$M$29,COLUMNS(职业被动!$B$6:J$29),0)*$CO110,0)</f>
        <v>652</v>
      </c>
      <c r="CW110" s="9">
        <f>ROUND(属性投放!K$4+装备属性!K$4*IF($CO110&lt;10,1,ROUNDDOWN($CO110,-1))+SUM(属性投放!L$37:L$45)*$CO110+VLOOKUP($CP$2,一级属性!$E$41:$P$64,COLUMNS(一级属性!$E$41:N$64),0)*($CO110+0.25*IF($CO110&lt;10,1,ROUNDDOWN($CO110,-1)))+VLOOKUP($CP$2,宝石属性!$B$43:$M$66,COLUMNS(宝石属性!$B$43:K$66),0)*10*VLOOKUP(ROUNDDOWN($CO110,-1),宝石属性!$B$25:$N$41,2,0)*VLOOKUP(ROUNDDOWN($CO110,-1),宝石属性!$B$25:$N$41,3,0)+VLOOKUP($CP$2,职业被动!$B$6:$M$29,COLUMNS(职业被动!$B$6:K$29),0)*$CO110,0)</f>
        <v>374</v>
      </c>
      <c r="CX110" s="9">
        <f>ROUND(属性投放!L$4+装备属性!L$4*IF($CO110&lt;10,1,ROUNDDOWN($CO110,-1))+SUM(属性投放!M$37:M$45)*$CO110+VLOOKUP($CP$2,一级属性!$E$41:$P$64,COLUMNS(一级属性!$E$41:O$64),0)*($CO110+0.25*IF($CO110&lt;10,1,ROUNDDOWN($CO110,-1)))+VLOOKUP($CP$2,宝石属性!$B$43:$M$66,COLUMNS(宝石属性!$B$43:L$66),0)*10*VLOOKUP(ROUNDDOWN($CO110,-1),宝石属性!$B$25:$N$41,2,0)*VLOOKUP(ROUNDDOWN($CO110,-1),宝石属性!$B$25:$N$41,3,0)+VLOOKUP($CP$2,职业被动!$B$6:$M$29,COLUMNS(职业被动!$B$6:L$29),0)*$CO110,0)</f>
        <v>32</v>
      </c>
      <c r="CY110" s="9">
        <f>ROUND(属性投放!M$4+装备属性!M$4*IF($CO110&lt;10,1,ROUNDDOWN($CO110,-1))+SUM(属性投放!N$37:N$45)*$CO110+VLOOKUP($CP$2,一级属性!$E$41:$P$64,COLUMNS(一级属性!$E$41:P$64),0)*($CO110+0.25*IF($CO110&lt;10,1,ROUNDDOWN($CO110,-1)))+VLOOKUP($CP$2,宝石属性!$B$43:$M$66,COLUMNS(宝石属性!$B$43:M$66),0)*10*VLOOKUP(ROUNDDOWN($CO110,-1),宝石属性!$B$25:$N$41,2,0)*VLOOKUP(ROUNDDOWN($CO110,-1),宝石属性!$B$25:$N$41,3,0)+VLOOKUP($CP$2,职业被动!$B$6:$M$29,COLUMNS(职业被动!$B$6:M$29),0)*$CO110,0)</f>
        <v>1102</v>
      </c>
      <c r="CZ110" s="48">
        <f>属性价值和能力评分!$F$9+ROUND(属性价值和能力评分!$F$38*10,0)*CO110+ROUND((SUM(装备属性!$W$9:$W$14)+属性价值和能力评分!$F$38*1.25+1.4+2.8)*IF(CO110&lt;10,1,ROUNDDOWN(CO110,-1)),0)+15*VLOOKUP(ROUNDDOWN(CO110,-1),宝石属性!$B$26:$D$41,2,0)*6*VLOOKUP(ROUNDDOWN(CO110,-1),宝石属性!$B$26:$D$41,3,0)+(属性价值和能力评分!$F$49*9+属性价值和能力评分!$F$50*2+属性价值和能力评分!$F$53*8/5)*CO110</f>
        <v>19855</v>
      </c>
      <c r="DB110" s="1">
        <v>107</v>
      </c>
      <c r="DC110" s="9">
        <f>ROUND(属性投放!D$4+装备属性!D$4*IF($DB110&lt;10,1,ROUNDDOWN($DB110,-1))+SUM(属性投放!E$37:E$45)*$DB110+VLOOKUP($DC$2,一级属性!$E$41:$P$64,COLUMNS(一级属性!$E$41:G$64),0)*($DB110+0.25*IF($DB110&lt;10,1,ROUNDDOWN($DB110,-1)))+VLOOKUP($DC$2,宝石属性!$B$43:$M$66,COLUMNS(宝石属性!$B$43:D$66),0)*10*VLOOKUP(ROUNDDOWN($DB110,-1),宝石属性!$B$25:$N$41,2,0)*VLOOKUP(ROUNDDOWN($DB110,-1),宝石属性!$B$25:$N$41,3,0)+VLOOKUP($DC$2,职业被动!$B$6:$M$29,COLUMNS(职业被动!$B$6:D$29),0)*$DB110,0)</f>
        <v>5850</v>
      </c>
      <c r="DD110" s="9">
        <f>ROUND(属性投放!E$4+装备属性!E$4*IF($DB110&lt;10,1,ROUNDDOWN($DB110,-1))+SUM(属性投放!F$37:F$45)*$DB110+VLOOKUP($DC$2,一级属性!$E$41:$P$64,COLUMNS(一级属性!$E$41:H$64),0)*($DB110+0.25*IF($DB110&lt;10,1,ROUNDDOWN($DB110,-1)))+VLOOKUP($DC$2,宝石属性!$B$43:$M$66,COLUMNS(宝石属性!$B$43:E$66),0)*10*VLOOKUP(ROUNDDOWN($DB110,-1),宝石属性!$B$25:$N$41,2,0)*VLOOKUP(ROUNDDOWN($DB110,-1),宝石属性!$B$25:$N$41,3,0)+VLOOKUP($DC$2,职业被动!$B$6:$M$29,COLUMNS(职业被动!$B$6:E$29),0)*$DB110,0)</f>
        <v>2625</v>
      </c>
      <c r="DE110" s="9">
        <f>ROUND(属性投放!F$4+装备属性!F$4*IF($DB110&lt;10,1,ROUNDDOWN($DB110,-1))+SUM(属性投放!G$37:G$45)*$DB110+VLOOKUP($DC$2,一级属性!$E$41:$P$64,COLUMNS(一级属性!$E$41:I$64),0)*($DB110+0.25*IF($DB110&lt;10,1,ROUNDDOWN($DB110,-1)))+VLOOKUP($DC$2,宝石属性!$B$43:$M$66,COLUMNS(宝石属性!$B$43:F$66),0)*10*VLOOKUP(ROUNDDOWN($DB110,-1),宝石属性!$B$25:$N$41,2,0)*VLOOKUP(ROUNDDOWN($DB110,-1),宝石属性!$B$25:$N$41,3,0)+VLOOKUP($DC$2,职业被动!$B$6:$M$29,COLUMNS(职业被动!$B$6:F$29),0)*$DB110,0)</f>
        <v>1134</v>
      </c>
      <c r="DF110" s="9">
        <f>ROUND(属性投放!G$4+装备属性!G$4*IF($DB110&lt;10,1,ROUNDDOWN($DB110,-1))+SUM(属性投放!H$37:H$45)*$DB110+VLOOKUP($DC$2,一级属性!$E$41:$P$64,COLUMNS(一级属性!$E$41:J$64),0)*($DB110+0.25*IF($DB110&lt;10,1,ROUNDDOWN($DB110,-1)))+VLOOKUP($DC$2,宝石属性!$B$43:$M$66,COLUMNS(宝石属性!$B$43:G$66),0)*10*VLOOKUP(ROUNDDOWN($DB110,-1),宝石属性!$B$25:$N$41,2,0)*VLOOKUP(ROUNDDOWN($DB110,-1),宝石属性!$B$25:$N$41,3,0)+VLOOKUP($DC$2,职业被动!$B$6:$M$29,COLUMNS(职业被动!$B$6:G$29),0)*$DB110,0)</f>
        <v>2948</v>
      </c>
      <c r="DG110" s="9">
        <f>ROUND(属性投放!H$4+装备属性!H$4*IF($DB110&lt;10,1,ROUNDDOWN($DB110,-1))+SUM(属性投放!I$37:I$45)*$DB110+VLOOKUP($DC$2,一级属性!$E$41:$P$64,COLUMNS(一级属性!$E$41:K$64),0)*($DB110+0.25*IF($DB110&lt;10,1,ROUNDDOWN($DB110,-1)))+VLOOKUP($DC$2,宝石属性!$B$43:$M$66,COLUMNS(宝石属性!$B$43:H$66),0)*10*VLOOKUP(ROUNDDOWN($DB110,-1),宝石属性!$B$25:$N$41,2,0)*VLOOKUP(ROUNDDOWN($DB110,-1),宝石属性!$B$25:$N$41,3,0)+VLOOKUP($DC$2,职业被动!$B$6:$M$29,COLUMNS(职业被动!$B$6:H$29),0)*$DB110,0)</f>
        <v>704</v>
      </c>
      <c r="DH110" s="9">
        <f>ROUND(属性投放!I$4+装备属性!I$4*IF($DB110&lt;10,1,ROUNDDOWN($DB110,-1))+SUM(属性投放!J$37:J$45)*$DB110+VLOOKUP($DC$2,一级属性!$E$41:$P$64,COLUMNS(一级属性!$E$41:L$64),0)*($DB110+0.25*IF($DB110&lt;10,1,ROUNDDOWN($DB110,-1)))+VLOOKUP($DC$2,宝石属性!$B$43:$M$66,COLUMNS(宝石属性!$B$43:I$66),0)*10*VLOOKUP(ROUNDDOWN($DB110,-1),宝石属性!$B$25:$N$41,2,0)*VLOOKUP(ROUNDDOWN($DB110,-1),宝石属性!$B$25:$N$41,3,0)+VLOOKUP($DC$2,职业被动!$B$6:$M$29,COLUMNS(职业被动!$B$6:I$29),0)*$DB110,0)</f>
        <v>1068</v>
      </c>
      <c r="DI110" s="9">
        <f>ROUND(属性投放!J$4+装备属性!J$4*IF($DB110&lt;10,1,ROUNDDOWN($DB110,-1))+SUM(属性投放!K$37:K$45)*$DB110+VLOOKUP($DC$2,一级属性!$E$41:$P$64,COLUMNS(一级属性!$E$41:M$64),0)*($DB110+0.25*IF($DB110&lt;10,1,ROUNDDOWN($DB110,-1)))+VLOOKUP($DC$2,宝石属性!$B$43:$M$66,COLUMNS(宝石属性!$B$43:J$66),0)*10*VLOOKUP(ROUNDDOWN($DB110,-1),宝石属性!$B$25:$N$41,2,0)*VLOOKUP(ROUNDDOWN($DB110,-1),宝石属性!$B$25:$N$41,3,0)+VLOOKUP($DC$2,职业被动!$B$6:$M$29,COLUMNS(职业被动!$B$6:J$29),0)*$DB110,0)</f>
        <v>784</v>
      </c>
      <c r="DJ110" s="9">
        <f>ROUND(属性投放!K$4+装备属性!K$4*IF($DB110&lt;10,1,ROUNDDOWN($DB110,-1))+SUM(属性投放!L$37:L$45)*$DB110+VLOOKUP($DC$2,一级属性!$E$41:$P$64,COLUMNS(一级属性!$E$41:N$64),0)*($DB110+0.25*IF($DB110&lt;10,1,ROUNDDOWN($DB110,-1)))+VLOOKUP($DC$2,宝石属性!$B$43:$M$66,COLUMNS(宝石属性!$B$43:K$66),0)*10*VLOOKUP(ROUNDDOWN($DB110,-1),宝石属性!$B$25:$N$41,2,0)*VLOOKUP(ROUNDDOWN($DB110,-1),宝石属性!$B$25:$N$41,3,0)+VLOOKUP($DC$2,职业被动!$B$6:$M$29,COLUMNS(职业被动!$B$6:K$29),0)*$DB110,0)</f>
        <v>534</v>
      </c>
      <c r="DK110" s="9">
        <f>ROUND(属性投放!L$4+装备属性!L$4*IF($DB110&lt;10,1,ROUNDDOWN($DB110,-1))+SUM(属性投放!M$37:M$45)*$DB110+VLOOKUP($DC$2,一级属性!$E$41:$P$64,COLUMNS(一级属性!$E$41:O$64),0)*($DB110+0.25*IF($DB110&lt;10,1,ROUNDDOWN($DB110,-1)))+VLOOKUP($DC$2,宝石属性!$B$43:$M$66,COLUMNS(宝石属性!$B$43:L$66),0)*10*VLOOKUP(ROUNDDOWN($DB110,-1),宝石属性!$B$25:$N$41,2,0)*VLOOKUP(ROUNDDOWN($DB110,-1),宝石属性!$B$25:$N$41,3,0)+VLOOKUP($DC$2,职业被动!$B$6:$M$29,COLUMNS(职业被动!$B$6:L$29),0)*$DB110,0)</f>
        <v>32</v>
      </c>
      <c r="DL110" s="9">
        <f>ROUND(属性投放!M$4+装备属性!M$4*IF($DB110&lt;10,1,ROUNDDOWN($DB110,-1))+SUM(属性投放!N$37:N$45)*$DB110+VLOOKUP($DC$2,一级属性!$E$41:$P$64,COLUMNS(一级属性!$E$41:P$64),0)*($DB110+0.25*IF($DB110&lt;10,1,ROUNDDOWN($DB110,-1)))+VLOOKUP($DC$2,宝石属性!$B$43:$M$66,COLUMNS(宝石属性!$B$43:M$66),0)*10*VLOOKUP(ROUNDDOWN($DB110,-1),宝石属性!$B$25:$N$41,2,0)*VLOOKUP(ROUNDDOWN($DB110,-1),宝石属性!$B$25:$N$41,3,0)+VLOOKUP($DC$2,职业被动!$B$6:$M$29,COLUMNS(职业被动!$B$6:M$29),0)*$DB110,0)</f>
        <v>1102</v>
      </c>
      <c r="DM110" s="48">
        <f>属性价值和能力评分!$F$9+ROUND(属性价值和能力评分!$F$38*10,0)*DB110+ROUND((SUM(装备属性!$W$9:$W$14)+属性价值和能力评分!$F$38*1.25+1.4+2.8)*IF(DB110&lt;10,1,ROUNDDOWN(DB110,-1)),0)+15*VLOOKUP(ROUNDDOWN(DB110,-1),宝石属性!$B$26:$D$41,2,0)*6*VLOOKUP(ROUNDDOWN(DB110,-1),宝石属性!$B$26:$D$41,3,0)+(属性价值和能力评分!$F$49*9+属性价值和能力评分!$F$50*2+属性价值和能力评分!$F$53*8/5)*DB110</f>
        <v>19855</v>
      </c>
      <c r="DO110" s="1">
        <v>107</v>
      </c>
      <c r="DP110" s="9">
        <f>ROUND(属性投放!D$4+装备属性!D$4*IF($DO110&lt;10,1,ROUNDDOWN($DO110,-1))+SUM(属性投放!E$37:E$45)*$DO110+VLOOKUP($DP$2,一级属性!$E$41:$P$64,COLUMNS(一级属性!$E$41:G$64),0)*($DO110+0.25*IF($DO110&lt;10,1,ROUNDDOWN($DO110,-1)))+VLOOKUP($DP$2,宝石属性!$B$43:$M$66,COLUMNS(宝石属性!$B$43:D$66),0)*10*VLOOKUP(ROUNDDOWN($DO110,-1),宝石属性!$B$25:$N$41,2,0)*VLOOKUP(ROUNDDOWN($DO110,-1),宝石属性!$B$25:$N$41,3,0)+VLOOKUP($DP$2,职业被动!$B$6:$M$29,COLUMNS(职业被动!$B$6:D$29),0)*$DO110,0)</f>
        <v>12679</v>
      </c>
      <c r="DQ110" s="9">
        <f>ROUND(属性投放!E$4+装备属性!E$4*IF($DO110&lt;10,1,ROUNDDOWN($DO110,-1))+SUM(属性投放!F$37:F$45)*$DO110+VLOOKUP($DP$2,一级属性!$E$41:$P$64,COLUMNS(一级属性!$E$41:H$64),0)*($DO110+0.25*IF($DO110&lt;10,1,ROUNDDOWN($DO110,-1)))+VLOOKUP($DP$2,宝石属性!$B$43:$M$66,COLUMNS(宝石属性!$B$43:E$66),0)*10*VLOOKUP(ROUNDDOWN($DO110,-1),宝石属性!$B$25:$N$41,2,0)*VLOOKUP(ROUNDDOWN($DO110,-1),宝石属性!$B$25:$N$41,3,0)+VLOOKUP($DP$2,职业被动!$B$6:$M$29,COLUMNS(职业被动!$B$6:E$29),0)*$DO110,0)</f>
        <v>2625</v>
      </c>
      <c r="DR110" s="9">
        <f>ROUND(属性投放!F$4+装备属性!F$4*IF($DO110&lt;10,1,ROUNDDOWN($DO110,-1))+SUM(属性投放!G$37:G$45)*$DO110+VLOOKUP($DP$2,一级属性!$E$41:$P$64,COLUMNS(一级属性!$E$41:I$64),0)*($DO110+0.25*IF($DO110&lt;10,1,ROUNDDOWN($DO110,-1)))+VLOOKUP($DP$2,宝石属性!$B$43:$M$66,COLUMNS(宝石属性!$B$43:F$66),0)*10*VLOOKUP(ROUNDDOWN($DO110,-1),宝石属性!$B$25:$N$41,2,0)*VLOOKUP(ROUNDDOWN($DO110,-1),宝石属性!$B$25:$N$41,3,0)+VLOOKUP($DP$2,职业被动!$B$6:$M$29,COLUMNS(职业被动!$B$6:F$29),0)*$DO110,0)</f>
        <v>1134</v>
      </c>
      <c r="DS110" s="9">
        <f>ROUND(属性投放!G$4+装备属性!G$4*IF($DO110&lt;10,1,ROUNDDOWN($DO110,-1))+SUM(属性投放!H$37:H$45)*$DO110+VLOOKUP($DP$2,一级属性!$E$41:$P$64,COLUMNS(一级属性!$E$41:J$64),0)*($DO110+0.25*IF($DO110&lt;10,1,ROUNDDOWN($DO110,-1)))+VLOOKUP($DP$2,宝石属性!$B$43:$M$66,COLUMNS(宝石属性!$B$43:G$66),0)*10*VLOOKUP(ROUNDDOWN($DO110,-1),宝石属性!$B$25:$N$41,2,0)*VLOOKUP(ROUNDDOWN($DO110,-1),宝石属性!$B$25:$N$41,3,0)+VLOOKUP($DP$2,职业被动!$B$6:$M$29,COLUMNS(职业被动!$B$6:G$29),0)*$DO110,0)</f>
        <v>1042</v>
      </c>
      <c r="DT110" s="9">
        <f>ROUND(属性投放!H$4+装备属性!H$4*IF($DO110&lt;10,1,ROUNDDOWN($DO110,-1))+SUM(属性投放!I$37:I$45)*$DO110+VLOOKUP($DP$2,一级属性!$E$41:$P$64,COLUMNS(一级属性!$E$41:K$64),0)*($DO110+0.25*IF($DO110&lt;10,1,ROUNDDOWN($DO110,-1)))+VLOOKUP($DP$2,宝石属性!$B$43:$M$66,COLUMNS(宝石属性!$B$43:H$66),0)*10*VLOOKUP(ROUNDDOWN($DO110,-1),宝石属性!$B$25:$N$41,2,0)*VLOOKUP(ROUNDDOWN($DO110,-1),宝石属性!$B$25:$N$41,3,0)+VLOOKUP($DP$2,职业被动!$B$6:$M$29,COLUMNS(职业被动!$B$6:H$29),0)*$DO110,0)</f>
        <v>811</v>
      </c>
      <c r="DU110" s="9">
        <f>ROUND(属性投放!I$4+装备属性!I$4*IF($DO110&lt;10,1,ROUNDDOWN($DO110,-1))+SUM(属性投放!J$37:J$45)*$DO110+VLOOKUP($DP$2,一级属性!$E$41:$P$64,COLUMNS(一级属性!$E$41:L$64),0)*($DO110+0.25*IF($DO110&lt;10,1,ROUNDDOWN($DO110,-1)))+VLOOKUP($DP$2,宝石属性!$B$43:$M$66,COLUMNS(宝石属性!$B$43:I$66),0)*10*VLOOKUP(ROUNDDOWN($DO110,-1),宝石属性!$B$25:$N$41,2,0)*VLOOKUP(ROUNDDOWN($DO110,-1),宝石属性!$B$25:$N$41,3,0)+VLOOKUP($DP$2,职业被动!$B$6:$M$29,COLUMNS(职业被动!$B$6:I$29),0)*$DO110,0)</f>
        <v>1068</v>
      </c>
      <c r="DV110" s="9">
        <f>ROUND(属性投放!J$4+装备属性!J$4*IF($DO110&lt;10,1,ROUNDDOWN($DO110,-1))+SUM(属性投放!K$37:K$45)*$DO110+VLOOKUP($DP$2,一级属性!$E$41:$P$64,COLUMNS(一级属性!$E$41:M$64),0)*($DO110+0.25*IF($DO110&lt;10,1,ROUNDDOWN($DO110,-1)))+VLOOKUP($DP$2,宝石属性!$B$43:$M$66,COLUMNS(宝石属性!$B$43:J$66),0)*10*VLOOKUP(ROUNDDOWN($DO110,-1),宝石属性!$B$25:$N$41,2,0)*VLOOKUP(ROUNDDOWN($DO110,-1),宝石属性!$B$25:$N$41,3,0)+VLOOKUP($DP$2,职业被动!$B$6:$M$29,COLUMNS(职业被动!$B$6:J$29),0)*$DO110,0)</f>
        <v>784</v>
      </c>
      <c r="DW110" s="9">
        <f>ROUND(属性投放!K$4+装备属性!K$4*IF($DO110&lt;10,1,ROUNDDOWN($DO110,-1))+SUM(属性投放!L$37:L$45)*$DO110+VLOOKUP($DP$2,一级属性!$E$41:$P$64,COLUMNS(一级属性!$E$41:N$64),0)*($DO110+0.25*IF($DO110&lt;10,1,ROUNDDOWN($DO110,-1)))+VLOOKUP($DP$2,宝石属性!$B$43:$M$66,COLUMNS(宝石属性!$B$43:K$66),0)*10*VLOOKUP(ROUNDDOWN($DO110,-1),宝石属性!$B$25:$N$41,2,0)*VLOOKUP(ROUNDDOWN($DO110,-1),宝石属性!$B$25:$N$41,3,0)+VLOOKUP($DP$2,职业被动!$B$6:$M$29,COLUMNS(职业被动!$B$6:K$29),0)*$DO110,0)</f>
        <v>534</v>
      </c>
      <c r="DX110" s="9">
        <f>ROUND(属性投放!L$4+装备属性!L$4*IF($DO110&lt;10,1,ROUNDDOWN($DO110,-1))+SUM(属性投放!M$37:M$45)*$DO110+VLOOKUP($DP$2,一级属性!$E$41:$P$64,COLUMNS(一级属性!$E$41:O$64),0)*($DO110+0.25*IF($DO110&lt;10,1,ROUNDDOWN($DO110,-1)))+VLOOKUP($DP$2,宝石属性!$B$43:$M$66,COLUMNS(宝石属性!$B$43:L$66),0)*10*VLOOKUP(ROUNDDOWN($DO110,-1),宝石属性!$B$25:$N$41,2,0)*VLOOKUP(ROUNDDOWN($DO110,-1),宝石属性!$B$25:$N$41,3,0)+VLOOKUP($DP$2,职业被动!$B$6:$M$29,COLUMNS(职业被动!$B$6:L$29),0)*$DO110,0)</f>
        <v>32</v>
      </c>
      <c r="DY110" s="9">
        <f>ROUND(属性投放!M$4+装备属性!M$4*IF($DO110&lt;10,1,ROUNDDOWN($DO110,-1))+SUM(属性投放!N$37:N$45)*$DO110+VLOOKUP($DP$2,一级属性!$E$41:$P$64,COLUMNS(一级属性!$E$41:P$64),0)*($DO110+0.25*IF($DO110&lt;10,1,ROUNDDOWN($DO110,-1)))+VLOOKUP($DP$2,宝石属性!$B$43:$M$66,COLUMNS(宝石属性!$B$43:M$66),0)*10*VLOOKUP(ROUNDDOWN($DO110,-1),宝石属性!$B$25:$N$41,2,0)*VLOOKUP(ROUNDDOWN($DO110,-1),宝石属性!$B$25:$N$41,3,0)+VLOOKUP($DP$2,职业被动!$B$6:$M$29,COLUMNS(职业被动!$B$6:M$29),0)*$DO110,0)</f>
        <v>1102</v>
      </c>
      <c r="DZ110" s="48">
        <f>属性价值和能力评分!$F$9+ROUND(属性价值和能力评分!$F$38*10,0)*DO110+ROUND((SUM(装备属性!$W$9:$W$14)+属性价值和能力评分!$F$38*1.25+1.4+2.8)*IF(DO110&lt;10,1,ROUNDDOWN(DO110,-1)),0)+15*VLOOKUP(ROUNDDOWN(DO110,-1),宝石属性!$B$26:$D$41,2,0)*6*VLOOKUP(ROUNDDOWN(DO110,-1),宝石属性!$B$26:$D$41,3,0)+(属性价值和能力评分!$F$49*9+属性价值和能力评分!$F$50*2+属性价值和能力评分!$F$53*8/5)*DO110</f>
        <v>19855</v>
      </c>
      <c r="EA110" s="17"/>
      <c r="EB110" s="1">
        <v>107</v>
      </c>
      <c r="EC110" s="1">
        <f>ROUND(CC110/MAX(CE110/10,((CE110*(1+属性投放!$E$8)-CF110+属性投放!$F$8*EB110)*(1+属性投放!$G$8)*(1+属性投放!$H$8))),1)</f>
        <v>2.9</v>
      </c>
      <c r="ED110" s="1">
        <f>ROUND(CP110/MAX(CE110/10,((CE110*(1+属性投放!$E$8)-CS110+属性投放!$F$8*EB110)*(1+属性投放!$G$8)*(1+属性投放!$H$8))),1)</f>
        <v>2.7</v>
      </c>
      <c r="EE110" s="1">
        <f>ROUND(DC110/MAX(CE110/10,((CE110*(1+属性投放!$E$8)-DF110+属性投放!$F$8*EB110)*(1+属性投放!$G$8)*(1+属性投放!$H$8))),1)</f>
        <v>24.6</v>
      </c>
      <c r="EF110" s="1">
        <f>ROUND(DP110/MAX(CE110/10,((CE110*(1+属性投放!$E$8)-DS110+属性投放!$F$8*EB110)*(1+属性投放!$G$8)*(1+属性投放!$H$8))),1)</f>
        <v>6.7</v>
      </c>
      <c r="EH110" s="1">
        <f>ROUND(CC110/MAX(属性投放!$F$9*EB110,((CT110*(1+属性投放!$E$9)-CH110+属性投放!$F$9*EB110)*(1+属性投放!$G$9)*(1+属性投放!$H$9))),1)</f>
        <v>2.6</v>
      </c>
      <c r="EI110" s="1">
        <f>ROUND(CP110/MAX(属性投放!$F$9*EB110,((CT110*(1+属性投放!$E$9)-CU110+属性投放!$F$9*EB110)*(1+属性投放!$G$9)*(1+属性投放!$H$9))),1)</f>
        <v>3.3</v>
      </c>
      <c r="EJ110" s="1">
        <f>ROUND(DC110/MAX(属性投放!$F$9*EB110,((CT110*(1+属性投放!$E$9)-DH110+属性投放!$F$9*EB110)*(1+属性投放!$G$9)*(1+属性投放!$H$9))),1)</f>
        <v>2.8</v>
      </c>
      <c r="EK110" s="1">
        <f>ROUND(DP110/MAX(属性投放!$F$9*EB110,((CT110*(1+属性投放!$E$9)-DU110+属性投放!$F$9*EB110)*(1+属性投放!$G$9)*(1+属性投放!$H$9))),1)</f>
        <v>6</v>
      </c>
      <c r="EM110" s="1">
        <f>ROUND(CC110/((BW110*(1+属性投放!$E$10)+属性投放!$F$10*EB110)*(1+属性投放!$G$10)*(1+属性投放!$H$10)),1)</f>
        <v>5.6</v>
      </c>
      <c r="EN110" s="1">
        <f>ROUND(CP110/((BW110*(1+属性投放!$E$10)+属性投放!$F$10*EB110)*(1+属性投放!$G$10)*(1+属性投放!$H$10)),1)</f>
        <v>5.6</v>
      </c>
      <c r="EO110" s="1">
        <f>ROUND(DC110/((BW110*(1+属性投放!$E$10)+属性投放!$F$10*EB110)*(1+属性投放!$G$10)*(1+属性投放!$H$10)),1)</f>
        <v>6.5</v>
      </c>
      <c r="EP110" s="1">
        <f>ROUND(DP110/((BW110*(1+属性投放!$E$10)+属性投放!$F$10*EB110)*(1+属性投放!$G$10)*(1+属性投放!$H$10)),1)</f>
        <v>14</v>
      </c>
    </row>
    <row r="111" spans="2:146">
      <c r="B111" s="1">
        <v>108</v>
      </c>
      <c r="C111" s="9">
        <f>ROUND(属性投放!D$4+装备属性!D$4*IF($B111&lt;10,1,ROUNDDOWN($B111,-1))+SUM(属性投放!E$37:E$45)*$B111+VLOOKUP($C$2,一级属性!$E$41:$P$64,COLUMNS(一级属性!$E$41:G$64),0)*($B111+0.25*IF($B111&lt;10,1,ROUNDDOWN($B111,-1)))+VLOOKUP($C$2,宝石属性!$B$43:$M$66,COLUMNS(宝石属性!$B$43:D$66),0)*10*VLOOKUP(ROUNDDOWN($B111,-1),宝石属性!$B$25:$N$41,2,0)*VLOOKUP(ROUNDDOWN($B111,-1),宝石属性!$B$25:$N$41,3,0)+VLOOKUP($C$2,职业被动!$B$6:$M$29,COLUMNS(职业被动!$B$6:D$29),0)*$B111,0)</f>
        <v>6188</v>
      </c>
      <c r="D111" s="9">
        <f>ROUND(属性投放!E$4+装备属性!E$4*IF($B111&lt;10,1,ROUNDDOWN($B111,-1))+SUM(属性投放!F$37:F$38)*$B111+VLOOKUP($C$2,一级属性!$E$67:$P$90,COLUMNS(一级属性!$E$67:H$90),0)*$B111+VLOOKUP($C$2,宝石属性!$B$43:$M$66,COLUMNS(宝石属性!$B$43:E$66),0)*10*VLOOKUP(ROUNDDOWN($B111,-1),宝石属性!$B$25:$N$41,2,0)*VLOOKUP(ROUNDDOWN($B111,-1),宝石属性!$B$25:$N$41,3,0)+VLOOKUP($C$2,职业被动!$B$6:$M$29,COLUMNS(职业被动!$B$6:E$29),0)*$B111,0)</f>
        <v>2640</v>
      </c>
      <c r="E111" s="9">
        <f>ROUND(属性投放!F$4+装备属性!F$4*IF($B111&lt;10,1,ROUNDDOWN($B111,-1))+SUM(属性投放!G$37:G$38)*$B111+VLOOKUP($C$2,一级属性!$E$67:$P$90,COLUMNS(一级属性!$E$67:I$90),0)*$B111+VLOOKUP($C$2,宝石属性!$B$43:$M$66,COLUMNS(宝石属性!$B$43:F$66),0)*10*VLOOKUP(ROUNDDOWN($B111,-1),宝石属性!$B$25:$N$41,2,0)*VLOOKUP(ROUNDDOWN($B111,-1),宝石属性!$B$25:$N$41,3,0)+VLOOKUP($C$2,职业被动!$B$6:$M$29,COLUMNS(职业被动!$B$6:F$29),0)*$B111,0)</f>
        <v>2106</v>
      </c>
      <c r="F111" s="9">
        <f>ROUND(属性投放!G$4+装备属性!G$4*IF($B111&lt;10,1,ROUNDDOWN($B111,-1))+SUM(属性投放!H$37:H$38)*$B111+VLOOKUP($C$2,一级属性!$E$67:$P$90,COLUMNS(一级属性!$E$67:J$90),0)*$B111+VLOOKUP($C$2,宝石属性!$B$43:$M$66,COLUMNS(宝石属性!$B$43:G$66),0)*10*VLOOKUP(ROUNDDOWN($B111,-1),宝石属性!$B$25:$N$41,2,0)*VLOOKUP(ROUNDDOWN($B111,-1),宝石属性!$B$25:$N$41,3,0)+VLOOKUP($C$2,职业被动!$B$6:$M$29,COLUMNS(职业被动!$B$6:G$29),0)*$B111,0)</f>
        <v>1154</v>
      </c>
      <c r="G111" s="9">
        <f>ROUND(属性投放!H$4+装备属性!H$4*IF($B111&lt;10,1,ROUNDDOWN($B111,-1))+SUM(属性投放!I$37:I$38)*$B111+VLOOKUP($C$2,一级属性!$E$67:$P$90,COLUMNS(一级属性!$E$67:K$90),0)*$B111+VLOOKUP($C$2,宝石属性!$B$43:$M$66,COLUMNS(宝石属性!$B$43:H$66),0)*10*VLOOKUP(ROUNDDOWN($B111,-1),宝石属性!$B$25:$N$41,2,0)*VLOOKUP(ROUNDDOWN($B111,-1),宝石属性!$B$25:$N$41,3,0)+VLOOKUP($C$2,职业被动!$B$6:$M$29,COLUMNS(职业被动!$B$6:H$29),0)*$B111,0)</f>
        <v>706</v>
      </c>
      <c r="H111" s="9">
        <f>ROUND(属性投放!I$4+装备属性!I$4*IF($B111&lt;10,1,ROUNDDOWN($B111,-1))+SUM(属性投放!J$37:J$38)*$B111+VLOOKUP($C$2,一级属性!$E$67:$P$90,COLUMNS(一级属性!$E$67:L$90),0)*$B111+VLOOKUP($C$2,宝石属性!$B$43:$M$66,COLUMNS(宝石属性!$B$43:I$66),0)*10*VLOOKUP(ROUNDDOWN($B111,-1),宝石属性!$B$25:$N$41,2,0)*VLOOKUP(ROUNDDOWN($B111,-1),宝石属性!$B$25:$N$41,3,0)+VLOOKUP($C$2,职业被动!$B$6:$M$29,COLUMNS(职业被动!$B$6:I$29),0)*$B111,0)</f>
        <v>1185</v>
      </c>
      <c r="I111" s="9">
        <f>ROUND(属性投放!J$4+装备属性!J$4*IF($B111&lt;10,1,ROUNDDOWN($B111,-1))+SUM(属性投放!K$37:K$38)*$B111+VLOOKUP($C$2,一级属性!$E$67:$P$90,COLUMNS(一级属性!$E$67:M$90),0)*$B111+VLOOKUP($C$2,宝石属性!$B$43:$M$66,COLUMNS(宝石属性!$B$43:J$66),0)*10*VLOOKUP(ROUNDDOWN($B111,-1),宝石属性!$B$25:$N$41,2,0)*VLOOKUP(ROUNDDOWN($B111,-1),宝石属性!$B$25:$N$41,3,0)+VLOOKUP($C$2,职业被动!$B$6:$M$29,COLUMNS(职业被动!$B$6:J$29),0)*$B111,0)</f>
        <v>790</v>
      </c>
      <c r="J111" s="9">
        <f>ROUND(属性投放!K$4+装备属性!K$4*IF($B111&lt;10,1,ROUNDDOWN($B111,-1))+SUM(属性投放!L$37:L$38)*$B111+VLOOKUP($C$2,一级属性!$E$67:$P$90,COLUMNS(一级属性!$E$67:N$90),0)*$B111+VLOOKUP($C$2,宝石属性!$B$43:$M$66,COLUMNS(宝石属性!$B$43:K$66),0)*10*VLOOKUP(ROUNDDOWN($B111,-1),宝石属性!$B$25:$N$41,2,0)*VLOOKUP(ROUNDDOWN($B111,-1),宝石属性!$B$25:$N$41,3,0)+VLOOKUP($C$2,职业被动!$B$6:$M$29,COLUMNS(职业被动!$B$6:K$29),0)*$B111,0)</f>
        <v>374</v>
      </c>
      <c r="K111" s="9">
        <f>ROUND(属性投放!L$4+装备属性!L$4*IF($B111&lt;10,1,ROUNDDOWN($B111,-1))+SUM(属性投放!M$37:M$38)*$B111+VLOOKUP($C$2,一级属性!$E$67:$P$90,COLUMNS(一级属性!$E$67:O$90),0)*$B111+VLOOKUP($C$2,宝石属性!$B$43:$M$66,COLUMNS(宝石属性!$B$43:L$66),0)*10*VLOOKUP(ROUNDDOWN($B111,-1),宝石属性!$B$25:$N$41,2,0)*VLOOKUP(ROUNDDOWN($B111,-1),宝石属性!$B$25:$N$41,3,0)+VLOOKUP($C$2,职业被动!$B$6:$M$29,COLUMNS(职业被动!$B$6:L$29),0)*$B111,0)</f>
        <v>32</v>
      </c>
      <c r="L111" s="9">
        <f>ROUND(属性投放!M$4+装备属性!M$4*IF($B111&lt;10,1,ROUNDDOWN($B111,-1))+SUM(属性投放!N$37:N$38)*$B111+VLOOKUP($C$2,一级属性!$E$67:$P$90,COLUMNS(一级属性!$E$67:P$90),0)*$B111+VLOOKUP($C$2,宝石属性!$B$43:$M$66,COLUMNS(宝石属性!$B$43:M$66),0)*10*VLOOKUP(ROUNDDOWN($B111,-1),宝石属性!$B$25:$N$41,2,0)*VLOOKUP(ROUNDDOWN($B111,-1),宝石属性!$B$25:$N$41,3,0)+VLOOKUP($C$2,职业被动!$B$6:$M$29,COLUMNS(职业被动!$B$6:M$29),0)*$B111,0)</f>
        <v>1192</v>
      </c>
      <c r="M111" s="48">
        <f>属性价值和能力评分!$F$9+ROUND(属性价值和能力评分!$F$38*10,0)*B111+ROUND((SUM(装备属性!$W$9:$W$14)+属性价值和能力评分!$F$38*1.25+1.4+2.8)*IF(B111&lt;10,1,ROUNDDOWN(B111,-1)),0)+15*VLOOKUP(ROUNDDOWN(B111,-1),宝石属性!$B$26:$D$41,2,0)*6*VLOOKUP(ROUNDDOWN(B111,-1),宝石属性!$B$26:$D$41,3,0)+(属性价值和能力评分!$F$49*9+属性价值和能力评分!$F$50*2+属性价值和能力评分!$F$53*8/5)*B111</f>
        <v>19975</v>
      </c>
      <c r="N111" s="20"/>
      <c r="O111" s="1">
        <v>108</v>
      </c>
      <c r="P111" s="9">
        <f>ROUND(属性投放!D$4+装备属性!D$4*IF($O111&lt;10,1,ROUNDDOWN($O111,-1))+SUM(属性投放!E$37:E$45)*$O111+VLOOKUP($P$2,一级属性!$E$41:$P$64,COLUMNS(一级属性!$E$41:G$64),0)*($O111+0.25*IF($O111&lt;10,1,ROUNDDOWN($O111,-1)))+VLOOKUP($P$2,宝石属性!$B$43:$M$66,COLUMNS(宝石属性!$B$43:D$66),0)*10*VLOOKUP(ROUNDDOWN($O111,-1),宝石属性!$B$25:$N$41,2,0)*VLOOKUP(ROUNDDOWN($O111,-1),宝石属性!$B$25:$N$41,3,0)+VLOOKUP($P$2,职业被动!$B$6:$M$29,COLUMNS(职业被动!$B$6:D$29),0)*$O111,0)</f>
        <v>7700</v>
      </c>
      <c r="Q111" s="9">
        <f>ROUND(属性投放!E$4+装备属性!E$4*IF($O111&lt;10,1,ROUNDDOWN($O111,-1))+SUM(属性投放!F$37:F$45)*$O111+VLOOKUP($P$2,一级属性!$E$41:$P$64,COLUMNS(一级属性!$E$41:H$64),0)*($O111+0.25*IF($O111&lt;10,1,ROUNDDOWN($O111,-1)))+VLOOKUP($P$2,宝石属性!$B$43:$M$66,COLUMNS(宝石属性!$B$43:E$66),0)*10*VLOOKUP(ROUNDDOWN($O111,-1),宝石属性!$B$25:$N$41,2,0)*VLOOKUP(ROUNDDOWN($O111,-1),宝石属性!$B$25:$N$41,3,0)+VLOOKUP($P$2,职业被动!$B$6:$M$29,COLUMNS(职业被动!$B$6:E$29),0)*$O111,0)</f>
        <v>4635</v>
      </c>
      <c r="R111" s="9">
        <f>ROUND(属性投放!F$4+装备属性!F$4*IF($O111&lt;10,1,ROUNDDOWN($O111,-1))+SUM(属性投放!G$37:G$45)*$O111+VLOOKUP($P$2,一级属性!$E$41:$P$64,COLUMNS(一级属性!$E$41:I$64),0)*($O111+0.25*IF($O111&lt;10,1,ROUNDDOWN($O111,-1)))+VLOOKUP($P$2,宝石属性!$B$43:$M$66,COLUMNS(宝石属性!$B$43:F$66),0)*10*VLOOKUP(ROUNDDOWN($O111,-1),宝石属性!$B$25:$N$41,2,0)*VLOOKUP(ROUNDDOWN($O111,-1),宝石属性!$B$25:$N$41,3,0)+VLOOKUP($P$2,职业被动!$B$6:$M$29,COLUMNS(职业被动!$B$6:F$29),0)*$O111,0)</f>
        <v>1136</v>
      </c>
      <c r="S111" s="9">
        <f>ROUND(属性投放!G$4+装备属性!G$4*IF($O111&lt;10,1,ROUNDDOWN($O111,-1))+SUM(属性投放!H$37:H$45)*$O111+VLOOKUP($P$2,一级属性!$E$41:$P$64,COLUMNS(一级属性!$E$41:J$64),0)*($O111+0.25*IF($O111&lt;10,1,ROUNDDOWN($O111,-1)))+VLOOKUP($P$2,宝石属性!$B$43:$M$66,COLUMNS(宝石属性!$B$43:G$66),0)*10*VLOOKUP(ROUNDDOWN($O111,-1),宝石属性!$B$25:$N$41,2,0)*VLOOKUP(ROUNDDOWN($O111,-1),宝石属性!$B$25:$N$41,3,0)+VLOOKUP($P$2,职业被动!$B$6:$M$29,COLUMNS(职业被动!$B$6:G$29),0)*$O111,0)</f>
        <v>1046</v>
      </c>
      <c r="T111" s="9">
        <f>ROUND(属性投放!H$4+装备属性!H$4*IF($O111&lt;10,1,ROUNDDOWN($O111,-1))+SUM(属性投放!I$37:I$45)*$O111+VLOOKUP($P$2,一级属性!$E$41:$P$64,COLUMNS(一级属性!$E$41:K$64),0)*($O111+0.25*IF($O111&lt;10,1,ROUNDDOWN($O111,-1)))+VLOOKUP($P$2,宝石属性!$B$43:$M$66,COLUMNS(宝石属性!$B$43:H$66),0)*10*VLOOKUP(ROUNDDOWN($O111,-1),宝石属性!$B$25:$N$41,2,0)*VLOOKUP(ROUNDDOWN($O111,-1),宝石属性!$B$25:$N$41,3,0)+VLOOKUP($P$2,职业被动!$B$6:$M$29,COLUMNS(职业被动!$B$6:H$29),0)*$O111,0)</f>
        <v>1213</v>
      </c>
      <c r="U111" s="9">
        <f>ROUND(属性投放!I$4+装备属性!I$4*IF($O111&lt;10,1,ROUNDDOWN($O111,-1))+SUM(属性投放!J$37:J$45)*$O111+VLOOKUP($P$2,一级属性!$E$41:$P$64,COLUMNS(一级属性!$E$41:L$64),0)*($O111+0.25*IF($O111&lt;10,1,ROUNDDOWN($O111,-1)))+VLOOKUP($P$2,宝石属性!$B$43:$M$66,COLUMNS(宝石属性!$B$43:I$66),0)*10*VLOOKUP(ROUNDDOWN($O111,-1),宝石属性!$B$25:$N$41,2,0)*VLOOKUP(ROUNDDOWN($O111,-1),宝石属性!$B$25:$N$41,3,0)+VLOOKUP($P$2,职业被动!$B$6:$M$29,COLUMNS(职业被动!$B$6:I$29),0)*$O111,0)</f>
        <v>1259</v>
      </c>
      <c r="V111" s="9">
        <f>ROUND(属性投放!J$4+装备属性!J$4*IF($O111&lt;10,1,ROUNDDOWN($O111,-1))+SUM(属性投放!K$37:K$45)*$O111+VLOOKUP($P$2,一级属性!$E$41:$P$64,COLUMNS(一级属性!$E$41:M$64),0)*($O111+0.25*IF($O111&lt;10,1,ROUNDDOWN($O111,-1)))+VLOOKUP($P$2,宝石属性!$B$43:$M$66,COLUMNS(宝石属性!$B$43:J$66),0)*10*VLOOKUP(ROUNDDOWN($O111,-1),宝石属性!$B$25:$N$41,2,0)*VLOOKUP(ROUNDDOWN($O111,-1),宝石属性!$B$25:$N$41,3,0)+VLOOKUP($P$2,职业被动!$B$6:$M$29,COLUMNS(职业被动!$B$6:J$29),0)*$O111,0)</f>
        <v>881</v>
      </c>
      <c r="W111" s="9">
        <f>ROUND(属性投放!K$4+装备属性!K$4*IF($O111&lt;10,1,ROUNDDOWN($O111,-1))+SUM(属性投放!L$37:L$45)*$O111+VLOOKUP($P$2,一级属性!$E$41:$P$64,COLUMNS(一级属性!$E$41:N$64),0)*($O111+0.25*IF($O111&lt;10,1,ROUNDDOWN($O111,-1)))+VLOOKUP($P$2,宝石属性!$B$43:$M$66,COLUMNS(宝石属性!$B$43:K$66),0)*10*VLOOKUP(ROUNDDOWN($O111,-1),宝石属性!$B$25:$N$41,2,0)*VLOOKUP(ROUNDDOWN($O111,-1),宝石属性!$B$25:$N$41,3,0)+VLOOKUP($P$2,职业被动!$B$6:$M$29,COLUMNS(职业被动!$B$6:K$29),0)*$O111,0)</f>
        <v>534</v>
      </c>
      <c r="X111" s="9">
        <f>ROUND(属性投放!L$4+装备属性!L$4*IF($O111&lt;10,1,ROUNDDOWN($O111,-1))+SUM(属性投放!M$37:M$45)*$O111+VLOOKUP($P$2,一级属性!$E$41:$P$64,COLUMNS(一级属性!$E$41:O$64),0)*($O111+0.25*IF($O111&lt;10,1,ROUNDDOWN($O111,-1)))+VLOOKUP($P$2,宝石属性!$B$43:$M$66,COLUMNS(宝石属性!$B$43:L$66),0)*10*VLOOKUP(ROUNDDOWN($O111,-1),宝石属性!$B$25:$N$41,2,0)*VLOOKUP(ROUNDDOWN($O111,-1),宝石属性!$B$25:$N$41,3,0)+VLOOKUP($P$2,职业被动!$B$6:$M$29,COLUMNS(职业被动!$B$6:L$29),0)*$O111,0)</f>
        <v>32</v>
      </c>
      <c r="Y111" s="9">
        <f>ROUND(属性投放!M$4+装备属性!M$4*IF($O111&lt;10,1,ROUNDDOWN($O111,-1))+SUM(属性投放!N$37:N$45)*$O111+VLOOKUP($P$2,一级属性!$E$41:$P$64,COLUMNS(一级属性!$E$41:P$64),0)*($O111+0.25*IF($O111&lt;10,1,ROUNDDOWN($O111,-1)))+VLOOKUP($P$2,宝石属性!$B$43:$M$66,COLUMNS(宝石属性!$B$43:M$66),0)*10*VLOOKUP(ROUNDDOWN($O111,-1),宝石属性!$B$25:$N$41,2,0)*VLOOKUP(ROUNDDOWN($O111,-1),宝石属性!$B$25:$N$41,3,0)+VLOOKUP($P$2,职业被动!$B$6:$M$29,COLUMNS(职业被动!$B$6:M$29),0)*$O111,0)</f>
        <v>1192</v>
      </c>
      <c r="Z111" s="48">
        <f>属性价值和能力评分!$F$9+ROUND(属性价值和能力评分!$F$38*10,0)*O111+ROUND((SUM(装备属性!$W$9:$W$14)+属性价值和能力评分!$F$38*1.25+1.4+2.8)*IF(O111&lt;10,1,ROUNDDOWN(O111,-1)),0)+15*VLOOKUP(ROUNDDOWN(O111,-1),宝石属性!$B$26:$D$41,2,0)*6*VLOOKUP(ROUNDDOWN(O111,-1),宝石属性!$B$26:$D$41,3,0)+(属性价值和能力评分!$F$49*9+属性价值和能力评分!$F$50*2+属性价值和能力评分!$F$53*8/5)*O111</f>
        <v>19975</v>
      </c>
      <c r="AB111" s="1">
        <v>108</v>
      </c>
      <c r="AC111" s="9">
        <f>ROUND(属性投放!D$4+装备属性!D$4*IF($AB111&lt;10,1,ROUNDDOWN($AB111,-1))+SUM(属性投放!E$37:E$45)*$AB111+VLOOKUP($AC$2,一级属性!$E$41:$P$64,COLUMNS(一级属性!$E$41:G$64),0)*($AB111+0.25*IF($AB111&lt;10,1,ROUNDDOWN($AB111,-1)))+VLOOKUP($AC$2,宝石属性!$B$43:$M$66,COLUMNS(宝石属性!$B$43:D$66),0)*10*VLOOKUP(ROUNDDOWN($AB111,-1),宝石属性!$B$25:$N$41,2,0)*VLOOKUP(ROUNDDOWN($AB111,-1),宝石属性!$B$25:$N$41,3,0)+VLOOKUP($AC$2,职业被动!$B$6:$M$29,COLUMNS(职业被动!$B$6:D$29),0)*$AB111,0)</f>
        <v>6944</v>
      </c>
      <c r="AD111" s="9">
        <f>ROUND(属性投放!E$4+装备属性!E$4*IF($AB111&lt;10,1,ROUNDDOWN($AB111,-1))+SUM(属性投放!F$37:F$45)*$AB111+VLOOKUP($AC$2,一级属性!$E$41:$P$64,COLUMNS(一级属性!$E$41:H$64),0)*($AB111+0.25*IF($AB111&lt;10,1,ROUNDDOWN($AB111,-1)))+VLOOKUP($AC$2,宝石属性!$B$43:$M$66,COLUMNS(宝石属性!$B$43:E$66),0)*10*VLOOKUP(ROUNDDOWN($AB111,-1),宝石属性!$B$25:$N$41,2,0)*VLOOKUP(ROUNDDOWN($AB111,-1),宝石属性!$B$25:$N$41,3,0)+VLOOKUP($AC$2,职业被动!$B$6:$M$29,COLUMNS(职业被动!$B$6:E$29),0)*$AB111,0)</f>
        <v>2640</v>
      </c>
      <c r="AE111" s="9">
        <f>ROUND(属性投放!F$4+装备属性!F$4*IF($AB111&lt;10,1,ROUNDDOWN($AB111,-1))+SUM(属性投放!G$37:G$45)*$AB111+VLOOKUP($AC$2,一级属性!$E$41:$P$64,COLUMNS(一级属性!$E$41:I$64),0)*($AB111+0.25*IF($AB111&lt;10,1,ROUNDDOWN($AB111,-1)))+VLOOKUP($AC$2,宝石属性!$B$43:$M$66,COLUMNS(宝石属性!$B$43:F$66),0)*10*VLOOKUP(ROUNDDOWN($AB111,-1),宝石属性!$B$25:$N$41,2,0)*VLOOKUP(ROUNDDOWN($AB111,-1),宝石属性!$B$25:$N$41,3,0)+VLOOKUP($AC$2,职业被动!$B$6:$M$29,COLUMNS(职业被动!$B$6:F$29),0)*$AB111,0)</f>
        <v>1828</v>
      </c>
      <c r="AF111" s="9">
        <f>ROUND(属性投放!G$4+装备属性!G$4*IF($AB111&lt;10,1,ROUNDDOWN($AB111,-1))+SUM(属性投放!H$37:H$45)*$AB111+VLOOKUP($AC$2,一级属性!$E$41:$P$64,COLUMNS(一级属性!$E$41:J$64),0)*($AB111+0.25*IF($AB111&lt;10,1,ROUNDDOWN($AB111,-1)))+VLOOKUP($AC$2,宝石属性!$B$43:$M$66,COLUMNS(宝石属性!$B$43:G$66),0)*10*VLOOKUP(ROUNDDOWN($AB111,-1),宝石属性!$B$25:$N$41,2,0)*VLOOKUP(ROUNDDOWN($AB111,-1),宝石属性!$B$25:$N$41,3,0)+VLOOKUP($AC$2,职业被动!$B$6:$M$29,COLUMNS(职业被动!$B$6:G$29),0)*$AB111,0)</f>
        <v>1262</v>
      </c>
      <c r="AG111" s="9">
        <f>ROUND(属性投放!H$4+装备属性!H$4*IF($AB111&lt;10,1,ROUNDDOWN($AB111,-1))+SUM(属性投放!I$37:I$45)*$AB111+VLOOKUP($AC$2,一级属性!$E$41:$P$64,COLUMNS(一级属性!$E$41:K$64),0)*($AB111+0.25*IF($AB111&lt;10,1,ROUNDDOWN($AB111,-1)))+VLOOKUP($AC$2,宝石属性!$B$43:$M$66,COLUMNS(宝石属性!$B$43:H$66),0)*10*VLOOKUP(ROUNDDOWN($AB111,-1),宝石属性!$B$25:$N$41,2,0)*VLOOKUP(ROUNDDOWN($AB111,-1),宝石属性!$B$25:$N$41,3,0)+VLOOKUP($AC$2,职业被动!$B$6:$M$29,COLUMNS(职业被动!$B$6:H$29),0)*$AB111,0)</f>
        <v>706</v>
      </c>
      <c r="AH111" s="9">
        <f>ROUND(属性投放!I$4+装备属性!I$4*IF($AB111&lt;10,1,ROUNDDOWN($AB111,-1))+SUM(属性投放!J$37:J$45)*$AB111+VLOOKUP($AC$2,一级属性!$E$41:$P$64,COLUMNS(一级属性!$E$41:L$64),0)*($AB111+0.25*IF($AB111&lt;10,1,ROUNDDOWN($AB111,-1)))+VLOOKUP($AC$2,宝石属性!$B$43:$M$66,COLUMNS(宝石属性!$B$43:I$66),0)*10*VLOOKUP(ROUNDDOWN($AB111,-1),宝石属性!$B$25:$N$41,2,0)*VLOOKUP(ROUNDDOWN($AB111,-1),宝石属性!$B$25:$N$41,3,0)+VLOOKUP($AC$2,职业被动!$B$6:$M$29,COLUMNS(职业被动!$B$6:I$29),0)*$AB111,0)</f>
        <v>1180</v>
      </c>
      <c r="AI111" s="9">
        <f>ROUND(属性投放!J$4+装备属性!J$4*IF($AB111&lt;10,1,ROUNDDOWN($AB111,-1))+SUM(属性投放!K$37:K$45)*$AB111+VLOOKUP($AC$2,一级属性!$E$41:$P$64,COLUMNS(一级属性!$E$41:M$64),0)*($AB111+0.25*IF($AB111&lt;10,1,ROUNDDOWN($AB111,-1)))+VLOOKUP($AC$2,宝石属性!$B$43:$M$66,COLUMNS(宝石属性!$B$43:J$66),0)*10*VLOOKUP(ROUNDDOWN($AB111,-1),宝石属性!$B$25:$N$41,2,0)*VLOOKUP(ROUNDDOWN($AB111,-1),宝石属性!$B$25:$N$41,3,0)+VLOOKUP($AC$2,职业被动!$B$6:$M$29,COLUMNS(职业被动!$B$6:J$29),0)*$AB111,0)</f>
        <v>788</v>
      </c>
      <c r="AJ111" s="9">
        <f>ROUND(属性投放!K$4+装备属性!K$4*IF($AB111&lt;10,1,ROUNDDOWN($AB111,-1))+SUM(属性投放!L$37:L$45)*$AB111+VLOOKUP($AC$2,一级属性!$E$41:$P$64,COLUMNS(一级属性!$E$41:N$64),0)*($AB111+0.25*IF($AB111&lt;10,1,ROUNDDOWN($AB111,-1)))+VLOOKUP($AC$2,宝石属性!$B$43:$M$66,COLUMNS(宝石属性!$B$43:K$66),0)*10*VLOOKUP(ROUNDDOWN($AB111,-1),宝石属性!$B$25:$N$41,2,0)*VLOOKUP(ROUNDDOWN($AB111,-1),宝石属性!$B$25:$N$41,3,0)+VLOOKUP($AC$2,职业被动!$B$6:$M$29,COLUMNS(职业被动!$B$6:K$29),0)*$AB111,0)</f>
        <v>374</v>
      </c>
      <c r="AK111" s="9">
        <f>ROUND(属性投放!L$4+装备属性!L$4*IF($AB111&lt;10,1,ROUNDDOWN($AB111,-1))+SUM(属性投放!M$37:M$45)*$AB111+VLOOKUP($AC$2,一级属性!$E$41:$P$64,COLUMNS(一级属性!$E$41:O$64),0)*($AB111+0.25*IF($AB111&lt;10,1,ROUNDDOWN($AB111,-1)))+VLOOKUP($AC$2,宝石属性!$B$43:$M$66,COLUMNS(宝石属性!$B$43:L$66),0)*10*VLOOKUP(ROUNDDOWN($AB111,-1),宝石属性!$B$25:$N$41,2,0)*VLOOKUP(ROUNDDOWN($AB111,-1),宝石属性!$B$25:$N$41,3,0)+VLOOKUP($AC$2,职业被动!$B$6:$M$29,COLUMNS(职业被动!$B$6:L$29),0)*$AB111,0)</f>
        <v>32</v>
      </c>
      <c r="AL111" s="9">
        <f>ROUND(属性投放!M$4+装备属性!M$4*IF($AB111&lt;10,1,ROUNDDOWN($AB111,-1))+SUM(属性投放!N$37:N$45)*$AB111+VLOOKUP($AC$2,一级属性!$E$41:$P$64,COLUMNS(一级属性!$E$41:P$64),0)*($AB111+0.25*IF($AB111&lt;10,1,ROUNDDOWN($AB111,-1)))+VLOOKUP($AC$2,宝石属性!$B$43:$M$66,COLUMNS(宝石属性!$B$43:M$66),0)*10*VLOOKUP(ROUNDDOWN($AB111,-1),宝石属性!$B$25:$N$41,2,0)*VLOOKUP(ROUNDDOWN($AB111,-1),宝石属性!$B$25:$N$41,3,0)+VLOOKUP($AC$2,职业被动!$B$6:$M$29,COLUMNS(职业被动!$B$6:M$29),0)*$AB111,0)</f>
        <v>1192</v>
      </c>
      <c r="AM111" s="48">
        <f>属性价值和能力评分!$F$9+ROUND(属性价值和能力评分!$F$38*10,0)*AB111+ROUND((SUM(装备属性!$W$9:$W$14)+属性价值和能力评分!$F$38*1.25+1.4+2.8)*IF(AB111&lt;10,1,ROUNDDOWN(AB111,-1)),0)+15*VLOOKUP(ROUNDDOWN(AB111,-1),宝石属性!$B$26:$D$41,2,0)*6*VLOOKUP(ROUNDDOWN(AB111,-1),宝石属性!$B$26:$D$41,3,0)+(属性价值和能力评分!$F$49*9+属性价值和能力评分!$F$50*2+属性价值和能力评分!$F$53*8/5)*AB111</f>
        <v>19975</v>
      </c>
      <c r="AO111" s="1">
        <v>108</v>
      </c>
      <c r="AP111" s="9">
        <f>ROUND(属性投放!D$4+装备属性!D$4*IF($AO111&lt;10,1,ROUNDDOWN($AO111,-1))+SUM(属性投放!E$37:E$45)*$AO111+VLOOKUP($AP$2,一级属性!$E$41:$P$64,COLUMNS(一级属性!$E$41:G$64),0)*($AO111+0.25*IF($AO111&lt;10,1,ROUNDDOWN($AO111,-1)))+VLOOKUP($AP$2,宝石属性!$B$43:$M$66,COLUMNS(宝石属性!$B$43:D$66),0)*10*VLOOKUP(ROUNDDOWN($AO111,-1),宝石属性!$B$25:$N$41,2,0)*VLOOKUP(ROUNDDOWN($AO111,-1),宝石属性!$B$25:$N$41,3,0)+VLOOKUP($AP$2,职业被动!$B$6:$M$29,COLUMNS(职业被动!$B$6:D$29),0)*$AO111,0)</f>
        <v>6944</v>
      </c>
      <c r="AQ111" s="9">
        <f>ROUND(属性投放!E$4+装备属性!E$4*IF($AO111&lt;10,1,ROUNDDOWN($AO111,-1))+SUM(属性投放!F$37:F$45)*$AO111+VLOOKUP($AP$2,一级属性!$E$41:$P$64,COLUMNS(一级属性!$E$41:H$64),0)*($AO111+0.25*IF($AO111&lt;10,1,ROUNDDOWN($AO111,-1)))+VLOOKUP($AP$2,宝石属性!$B$43:$M$66,COLUMNS(宝石属性!$B$43:E$66),0)*10*VLOOKUP(ROUNDDOWN($AO111,-1),宝石属性!$B$25:$N$41,2,0)*VLOOKUP(ROUNDDOWN($AO111,-1),宝石属性!$B$25:$N$41,3,0)+VLOOKUP($AP$2,职业被动!$B$6:$M$29,COLUMNS(职业被动!$B$6:E$29),0)*$AO111,0)</f>
        <v>4635</v>
      </c>
      <c r="AR111" s="9">
        <f>ROUND(属性投放!F$4+装备属性!F$4*IF($AO111&lt;10,1,ROUNDDOWN($AO111,-1))+SUM(属性投放!G$37:G$45)*$AO111+VLOOKUP($AP$2,一级属性!$E$41:$P$64,COLUMNS(一级属性!$E$41:I$64),0)*($AO111+0.25*IF($AO111&lt;10,1,ROUNDDOWN($AO111,-1)))+VLOOKUP($AP$2,宝石属性!$B$43:$M$66,COLUMNS(宝石属性!$B$43:F$66),0)*10*VLOOKUP(ROUNDDOWN($AO111,-1),宝石属性!$B$25:$N$41,2,0)*VLOOKUP(ROUNDDOWN($AO111,-1),宝石属性!$B$25:$N$41,3,0)+VLOOKUP($AP$2,职业被动!$B$6:$M$29,COLUMNS(职业被动!$B$6:F$29),0)*$AO111,0)</f>
        <v>1136</v>
      </c>
      <c r="AS111" s="9">
        <f>ROUND(属性投放!G$4+装备属性!G$4*IF($AO111&lt;10,1,ROUNDDOWN($AO111,-1))+SUM(属性投放!H$37:H$45)*$AO111+VLOOKUP($AP$2,一级属性!$E$41:$P$64,COLUMNS(一级属性!$E$41:J$64),0)*($AO111+0.25*IF($AO111&lt;10,1,ROUNDDOWN($AO111,-1)))+VLOOKUP($AP$2,宝石属性!$B$43:$M$66,COLUMNS(宝石属性!$B$43:G$66),0)*10*VLOOKUP(ROUNDDOWN($AO111,-1),宝石属性!$B$25:$N$41,2,0)*VLOOKUP(ROUNDDOWN($AO111,-1),宝石属性!$B$25:$N$41,3,0)+VLOOKUP($AP$2,职业被动!$B$6:$M$29,COLUMNS(职业被动!$B$6:G$29),0)*$AO111,0)</f>
        <v>1046</v>
      </c>
      <c r="AT111" s="9">
        <f>ROUND(属性投放!H$4+装备属性!H$4*IF($AO111&lt;10,1,ROUNDDOWN($AO111,-1))+SUM(属性投放!I$37:I$45)*$AO111+VLOOKUP($AP$2,一级属性!$E$41:$P$64,COLUMNS(一级属性!$E$41:K$64),0)*($AO111+0.25*IF($AO111&lt;10,1,ROUNDDOWN($AO111,-1)))+VLOOKUP($AP$2,宝石属性!$B$43:$M$66,COLUMNS(宝石属性!$B$43:H$66),0)*10*VLOOKUP(ROUNDDOWN($AO111,-1),宝石属性!$B$25:$N$41,2,0)*VLOOKUP(ROUNDDOWN($AO111,-1),宝石属性!$B$25:$N$41,3,0)+VLOOKUP($AP$2,职业被动!$B$6:$M$29,COLUMNS(职业被动!$B$6:H$29),0)*$AO111,0)</f>
        <v>1105</v>
      </c>
      <c r="AU111" s="9">
        <f>ROUND(属性投放!I$4+装备属性!I$4*IF($AO111&lt;10,1,ROUNDDOWN($AO111,-1))+SUM(属性投放!J$37:J$45)*$AO111+VLOOKUP($AP$2,一级属性!$E$41:$P$64,COLUMNS(一级属性!$E$41:L$64),0)*($AO111+0.25*IF($AO111&lt;10,1,ROUNDDOWN($AO111,-1)))+VLOOKUP($AP$2,宝石属性!$B$43:$M$66,COLUMNS(宝石属性!$B$43:I$66),0)*10*VLOOKUP(ROUNDDOWN($AO111,-1),宝石属性!$B$25:$N$41,2,0)*VLOOKUP(ROUNDDOWN($AO111,-1),宝石属性!$B$25:$N$41,3,0)+VLOOKUP($AP$2,职业被动!$B$6:$M$29,COLUMNS(职业被动!$B$6:I$29),0)*$AO111,0)</f>
        <v>1259</v>
      </c>
      <c r="AV111" s="9">
        <f>ROUND(属性投放!J$4+装备属性!J$4*IF($AO111&lt;10,1,ROUNDDOWN($AO111,-1))+SUM(属性投放!K$37:K$45)*$AO111+VLOOKUP($AP$2,一级属性!$E$41:$P$64,COLUMNS(一级属性!$E$41:M$64),0)*($AO111+0.25*IF($AO111&lt;10,1,ROUNDDOWN($AO111,-1)))+VLOOKUP($AP$2,宝石属性!$B$43:$M$66,COLUMNS(宝石属性!$B$43:J$66),0)*10*VLOOKUP(ROUNDDOWN($AO111,-1),宝石属性!$B$25:$N$41,2,0)*VLOOKUP(ROUNDDOWN($AO111,-1),宝石属性!$B$25:$N$41,3,0)+VLOOKUP($AP$2,职业被动!$B$6:$M$29,COLUMNS(职业被动!$B$6:J$29),0)*$AO111,0)</f>
        <v>881</v>
      </c>
      <c r="AW111" s="9">
        <f>ROUND(属性投放!K$4+装备属性!K$4*IF($AO111&lt;10,1,ROUNDDOWN($AO111,-1))+SUM(属性投放!L$37:L$45)*$AO111+VLOOKUP($AP$2,一级属性!$E$41:$P$64,COLUMNS(一级属性!$E$41:N$64),0)*($AO111+0.25*IF($AO111&lt;10,1,ROUNDDOWN($AO111,-1)))+VLOOKUP($AP$2,宝石属性!$B$43:$M$66,COLUMNS(宝石属性!$B$43:K$66),0)*10*VLOOKUP(ROUNDDOWN($AO111,-1),宝石属性!$B$25:$N$41,2,0)*VLOOKUP(ROUNDDOWN($AO111,-1),宝石属性!$B$25:$N$41,3,0)+VLOOKUP($AP$2,职业被动!$B$6:$M$29,COLUMNS(职业被动!$B$6:K$29),0)*$AO111,0)</f>
        <v>374</v>
      </c>
      <c r="AX111" s="9">
        <f>ROUND(属性投放!L$4+装备属性!L$4*IF($AO111&lt;10,1,ROUNDDOWN($AO111,-1))+SUM(属性投放!M$37:M$45)*$AO111+VLOOKUP($AP$2,一级属性!$E$41:$P$64,COLUMNS(一级属性!$E$41:O$64),0)*($AO111+0.25*IF($AO111&lt;10,1,ROUNDDOWN($AO111,-1)))+VLOOKUP($AP$2,宝石属性!$B$43:$M$66,COLUMNS(宝石属性!$B$43:L$66),0)*10*VLOOKUP(ROUNDDOWN($AO111,-1),宝石属性!$B$25:$N$41,2,0)*VLOOKUP(ROUNDDOWN($AO111,-1),宝石属性!$B$25:$N$41,3,0)+VLOOKUP($AP$2,职业被动!$B$6:$M$29,COLUMNS(职业被动!$B$6:L$29),0)*$AO111,0)</f>
        <v>1172</v>
      </c>
      <c r="AY111" s="9">
        <f>ROUND(属性投放!M$4+装备属性!M$4*IF($AO111&lt;10,1,ROUNDDOWN($AO111,-1))+SUM(属性投放!N$37:N$45)*$AO111+VLOOKUP($AP$2,一级属性!$E$41:$P$64,COLUMNS(一级属性!$E$41:P$64),0)*($AO111+0.25*IF($AO111&lt;10,1,ROUNDDOWN($AO111,-1)))+VLOOKUP($AP$2,宝石属性!$B$43:$M$66,COLUMNS(宝石属性!$B$43:M$66),0)*10*VLOOKUP(ROUNDDOWN($AO111,-1),宝石属性!$B$25:$N$41,2,0)*VLOOKUP(ROUNDDOWN($AO111,-1),宝石属性!$B$25:$N$41,3,0)+VLOOKUP($AP$2,职业被动!$B$6:$M$29,COLUMNS(职业被动!$B$6:M$29),0)*$AO111,0)</f>
        <v>1192</v>
      </c>
      <c r="AZ111" s="48">
        <f>属性价值和能力评分!$F$9+ROUND(属性价值和能力评分!$F$38*10,0)*AO111+ROUND((SUM(装备属性!$W$9:$W$14)+属性价值和能力评分!$F$38*1.25+1.4+2.8)*IF(AO111&lt;10,1,ROUNDDOWN(AO111,-1)),0)+15*VLOOKUP(ROUNDDOWN(AO111,-1),宝石属性!$B$26:$D$41,2,0)*6*VLOOKUP(ROUNDDOWN(AO111,-1),宝石属性!$B$26:$D$41,3,0)+(属性价值和能力评分!$F$49*9+属性价值和能力评分!$F$50*2+属性价值和能力评分!$F$53*8/5)*AO111</f>
        <v>19975</v>
      </c>
      <c r="BB111" s="1">
        <v>108</v>
      </c>
      <c r="BC111" s="9">
        <f>ROUND(属性投放!D$4+装备属性!D$4*IF($BB111&lt;10,1,ROUNDDOWN($BB111,-1))+SUM(属性投放!E$37:E$45)*$BB111+VLOOKUP($BC$2,一级属性!$E$41:$P$64,COLUMNS(一级属性!$E$41:G$64),0)*($BB111+0.25*IF($BB111&lt;10,1,ROUNDDOWN($BB111,-1)))+VLOOKUP($BC$2,宝石属性!$B$43:$M$66,COLUMNS(宝石属性!$B$43:D$66),0)*10*VLOOKUP(ROUNDDOWN($BB111,-1),宝石属性!$B$25:$N$41,2,0)*VLOOKUP(ROUNDDOWN($BB111,-1),宝石属性!$B$25:$N$41,3,0)+VLOOKUP($BC$2,职业被动!$B$6:$M$29,COLUMNS(职业被动!$B$6:D$29),0)*$BB111,0)</f>
        <v>6188</v>
      </c>
      <c r="BD111" s="9">
        <f>ROUND(属性投放!E$4+装备属性!E$4*IF($BB111&lt;10,1,ROUNDDOWN($BB111,-1))+SUM(属性投放!F$37:F$45)*$BB111+VLOOKUP($BC$2,一级属性!$E$41:$P$64,COLUMNS(一级属性!$E$41:H$64),0)*($BB111+0.25*IF($BB111&lt;10,1,ROUNDDOWN($BB111,-1)))+VLOOKUP($BC$2,宝石属性!$B$43:$M$66,COLUMNS(宝石属性!$B$43:E$66),0)*10*VLOOKUP(ROUNDDOWN($BB111,-1),宝石属性!$B$25:$N$41,2,0)*VLOOKUP(ROUNDDOWN($BB111,-1),宝石属性!$B$25:$N$41,3,0)+VLOOKUP($BC$2,职业被动!$B$6:$M$29,COLUMNS(职业被动!$B$6:E$29),0)*$BB111,0)</f>
        <v>5300</v>
      </c>
      <c r="BE111" s="9">
        <f>ROUND(属性投放!F$4+装备属性!F$4*IF($BB111&lt;10,1,ROUNDDOWN($BB111,-1))+SUM(属性投放!G$37:G$45)*$BB111+VLOOKUP($BC$2,一级属性!$E$41:$P$64,COLUMNS(一级属性!$E$41:I$64),0)*($BB111+0.25*IF($BB111&lt;10,1,ROUNDDOWN($BB111,-1)))+VLOOKUP($BC$2,宝石属性!$B$43:$M$66,COLUMNS(宝石属性!$B$43:F$66),0)*10*VLOOKUP(ROUNDDOWN($BB111,-1),宝石属性!$B$25:$N$41,2,0)*VLOOKUP(ROUNDDOWN($BB111,-1),宝石属性!$B$25:$N$41,3,0)+VLOOKUP($BC$2,职业被动!$B$6:$M$29,COLUMNS(职业被动!$B$6:F$29),0)*$BB111,0)</f>
        <v>1136</v>
      </c>
      <c r="BF111" s="9">
        <f>ROUND(属性投放!G$4+装备属性!G$4*IF($BB111&lt;10,1,ROUNDDOWN($BB111,-1))+SUM(属性投放!H$37:H$45)*$BB111+VLOOKUP($BC$2,一级属性!$E$41:$P$64,COLUMNS(一级属性!$E$41:J$64),0)*($BB111+0.25*IF($BB111&lt;10,1,ROUNDDOWN($BB111,-1)))+VLOOKUP($BC$2,宝石属性!$B$43:$M$66,COLUMNS(宝石属性!$B$43:G$66),0)*10*VLOOKUP(ROUNDDOWN($BB111,-1),宝石属性!$B$25:$N$41,2,0)*VLOOKUP(ROUNDDOWN($BB111,-1),宝石属性!$B$25:$N$41,3,0)+VLOOKUP($BC$2,职业被动!$B$6:$M$29,COLUMNS(职业被动!$B$6:G$29),0)*$BB111,0)</f>
        <v>1046</v>
      </c>
      <c r="BG111" s="9">
        <f>ROUND(属性投放!H$4+装备属性!H$4*IF($BB111&lt;10,1,ROUNDDOWN($BB111,-1))+SUM(属性投放!I$37:I$45)*$BB111+VLOOKUP($BC$2,一级属性!$E$41:$P$64,COLUMNS(一级属性!$E$41:K$64),0)*($BB111+0.25*IF($BB111&lt;10,1,ROUNDDOWN($BB111,-1)))+VLOOKUP($BC$2,宝石属性!$B$43:$M$66,COLUMNS(宝石属性!$B$43:H$66),0)*10*VLOOKUP(ROUNDDOWN($BB111,-1),宝石属性!$B$25:$N$41,2,0)*VLOOKUP(ROUNDDOWN($BB111,-1),宝石属性!$B$25:$N$41,3,0)+VLOOKUP($BC$2,职业被动!$B$6:$M$29,COLUMNS(职业被动!$B$6:H$29),0)*$BB111,0)</f>
        <v>1574</v>
      </c>
      <c r="BH111" s="9">
        <f>ROUND(属性投放!I$4+装备属性!I$4*IF($BB111&lt;10,1,ROUNDDOWN($BB111,-1))+SUM(属性投放!J$37:J$45)*$BB111+VLOOKUP($BC$2,一级属性!$E$41:$P$64,COLUMNS(一级属性!$E$41:L$64),0)*($BB111+0.25*IF($BB111&lt;10,1,ROUNDDOWN($BB111,-1)))+VLOOKUP($BC$2,宝石属性!$B$43:$M$66,COLUMNS(宝石属性!$B$43:I$66),0)*10*VLOOKUP(ROUNDDOWN($BB111,-1),宝石属性!$B$25:$N$41,2,0)*VLOOKUP(ROUNDDOWN($BB111,-1),宝石属性!$B$25:$N$41,3,0)+VLOOKUP($BC$2,职业被动!$B$6:$M$29,COLUMNS(职业被动!$B$6:I$29),0)*$BB111,0)</f>
        <v>1500</v>
      </c>
      <c r="BI111" s="9">
        <f>ROUND(属性投放!J$4+装备属性!J$4*IF($BB111&lt;10,1,ROUNDDOWN($BB111,-1))+SUM(属性投放!K$37:K$45)*$BB111+VLOOKUP($BC$2,一级属性!$E$41:$P$64,COLUMNS(一级属性!$E$41:M$64),0)*($BB111+0.25*IF($BB111&lt;10,1,ROUNDDOWN($BB111,-1)))+VLOOKUP($BC$2,宝石属性!$B$43:$M$66,COLUMNS(宝石属性!$B$43:J$66),0)*10*VLOOKUP(ROUNDDOWN($BB111,-1),宝石属性!$B$25:$N$41,2,0)*VLOOKUP(ROUNDDOWN($BB111,-1),宝石属性!$B$25:$N$41,3,0)+VLOOKUP($BC$2,职业被动!$B$6:$M$29,COLUMNS(职业被动!$B$6:J$29),0)*$BB111,0)</f>
        <v>681</v>
      </c>
      <c r="BJ111" s="9">
        <f>ROUND(属性投放!K$4+装备属性!K$4*IF($BB111&lt;10,1,ROUNDDOWN($BB111,-1))+SUM(属性投放!L$37:L$45)*$BB111+VLOOKUP($BC$2,一级属性!$E$41:$P$64,COLUMNS(一级属性!$E$41:N$64),0)*($BB111+0.25*IF($BB111&lt;10,1,ROUNDDOWN($BB111,-1)))+VLOOKUP($BC$2,宝石属性!$B$43:$M$66,COLUMNS(宝石属性!$B$43:K$66),0)*10*VLOOKUP(ROUNDDOWN($BB111,-1),宝石属性!$B$25:$N$41,2,0)*VLOOKUP(ROUNDDOWN($BB111,-1),宝石属性!$B$25:$N$41,3,0)+VLOOKUP($BC$2,职业被动!$B$6:$M$29,COLUMNS(职业被动!$B$6:K$29),0)*$BB111,0)</f>
        <v>374</v>
      </c>
      <c r="BK111" s="9">
        <f>ROUND(属性投放!L$4+装备属性!L$4*IF($BB111&lt;10,1,ROUNDDOWN($BB111,-1))+SUM(属性投放!M$37:M$45)*$BB111+VLOOKUP($BC$2,一级属性!$E$41:$P$64,COLUMNS(一级属性!$E$41:O$64),0)*($BB111+0.25*IF($BB111&lt;10,1,ROUNDDOWN($BB111,-1)))+VLOOKUP($BC$2,宝石属性!$B$43:$M$66,COLUMNS(宝石属性!$B$43:L$66),0)*10*VLOOKUP(ROUNDDOWN($BB111,-1),宝石属性!$B$25:$N$41,2,0)*VLOOKUP(ROUNDDOWN($BB111,-1),宝石属性!$B$25:$N$41,3,0)+VLOOKUP($BC$2,职业被动!$B$6:$M$29,COLUMNS(职业被动!$B$6:L$29),0)*$BB111,0)</f>
        <v>32</v>
      </c>
      <c r="BL111" s="9">
        <f>ROUND(属性投放!M$4+装备属性!M$4*IF($BB111&lt;10,1,ROUNDDOWN($BB111,-1))+SUM(属性投放!N$37:N$45)*$BB111+VLOOKUP($BC$2,一级属性!$E$41:$P$64,COLUMNS(一级属性!$E$41:P$64),0)*($BB111+0.25*IF($BB111&lt;10,1,ROUNDDOWN($BB111,-1)))+VLOOKUP($BC$2,宝石属性!$B$43:$M$66,COLUMNS(宝石属性!$B$43:M$66),0)*10*VLOOKUP(ROUNDDOWN($BB111,-1),宝石属性!$B$25:$N$41,2,0)*VLOOKUP(ROUNDDOWN($BB111,-1),宝石属性!$B$25:$N$41,3,0)+VLOOKUP($BC$2,职业被动!$B$6:$M$29,COLUMNS(职业被动!$B$6:M$29),0)*$BB111,0)</f>
        <v>1192</v>
      </c>
      <c r="BM111" s="48">
        <f>属性价值和能力评分!$F$9+ROUND(属性价值和能力评分!$F$38*10,0)*BB111+ROUND((SUM(装备属性!$W$9:$W$14)+属性价值和能力评分!$F$38*1.25+1.4+2.8)*IF(BB111&lt;10,1,ROUNDDOWN(BB111,-1)),0)+15*VLOOKUP(ROUNDDOWN(BB111,-1),宝石属性!$B$26:$D$41,2,0)*6*VLOOKUP(ROUNDDOWN(BB111,-1),宝石属性!$B$26:$D$41,3,0)+(属性价值和能力评分!$F$49*9+属性价值和能力评分!$F$50*2+属性价值和能力评分!$F$53*8/5)*BB111</f>
        <v>19975</v>
      </c>
      <c r="BO111" s="1">
        <v>108</v>
      </c>
      <c r="BP111" s="9">
        <f>ROUND(属性投放!D$4+装备属性!D$4*IF($BO111&lt;10,1,ROUNDDOWN($BO111,-1))+SUM(属性投放!E$37:E$45)*$BO111+VLOOKUP($BP$2,一级属性!$E$41:$P$64,COLUMNS(一级属性!$E$41:G$64),0)*($BO111+0.25*IF($BO111&lt;10,1,ROUNDDOWN($BO111,-1)))+VLOOKUP($BP$2,宝石属性!$B$43:$M$66,COLUMNS(宝石属性!$B$43:D$66),0)*10*VLOOKUP(ROUNDDOWN($BO111,-1),宝石属性!$B$25:$N$41,2,0)*VLOOKUP(ROUNDDOWN($BO111,-1),宝石属性!$B$25:$N$41,3,0)+VLOOKUP($BP$2,职业被动!$B$6:$M$29,COLUMNS(职业被动!$B$6:D$29),0)*$BO111,0)</f>
        <v>7700</v>
      </c>
      <c r="BQ111" s="9">
        <f>ROUND(属性投放!E$4+装备属性!E$4*IF($BO111&lt;10,1,ROUNDDOWN($BO111,-1))+SUM(属性投放!F$37:F$45)*$BO111+VLOOKUP($BP$2,一级属性!$E$41:$P$64,COLUMNS(一级属性!$E$41:H$64),0)*($BO111+0.25*IF($BO111&lt;10,1,ROUNDDOWN($BO111,-1)))+VLOOKUP($BP$2,宝石属性!$B$43:$M$66,COLUMNS(宝石属性!$B$43:E$66),0)*10*VLOOKUP(ROUNDDOWN($BO111,-1),宝石属性!$B$25:$N$41,2,0)*VLOOKUP(ROUNDDOWN($BO111,-1),宝石属性!$B$25:$N$41,3,0)+VLOOKUP($BP$2,职业被动!$B$6:$M$29,COLUMNS(职业被动!$B$6:E$29),0)*$BO111,0)</f>
        <v>4635</v>
      </c>
      <c r="BR111" s="9">
        <f>ROUND(属性投放!F$4+装备属性!F$4*IF($BO111&lt;10,1,ROUNDDOWN($BO111,-1))+SUM(属性投放!G$37:G$45)*$BO111+VLOOKUP($BP$2,一级属性!$E$41:$P$64,COLUMNS(一级属性!$E$41:I$64),0)*($BO111+0.25*IF($BO111&lt;10,1,ROUNDDOWN($BO111,-1)))+VLOOKUP($BP$2,宝石属性!$B$43:$M$66,COLUMNS(宝石属性!$B$43:F$66),0)*10*VLOOKUP(ROUNDDOWN($BO111,-1),宝石属性!$B$25:$N$41,2,0)*VLOOKUP(ROUNDDOWN($BO111,-1),宝石属性!$B$25:$N$41,3,0)+VLOOKUP($BP$2,职业被动!$B$6:$M$29,COLUMNS(职业被动!$B$6:F$29),0)*$BO111,0)</f>
        <v>1136</v>
      </c>
      <c r="BS111" s="9">
        <f>ROUND(属性投放!G$4+装备属性!G$4*IF($BO111&lt;10,1,ROUNDDOWN($BO111,-1))+SUM(属性投放!H$37:H$45)*$BO111+VLOOKUP($BP$2,一级属性!$E$41:$P$64,COLUMNS(一级属性!$E$41:J$64),0)*($BO111+0.25*IF($BO111&lt;10,1,ROUNDDOWN($BO111,-1)))+VLOOKUP($BP$2,宝石属性!$B$43:$M$66,COLUMNS(宝石属性!$B$43:G$66),0)*10*VLOOKUP(ROUNDDOWN($BO111,-1),宝石属性!$B$25:$N$41,2,0)*VLOOKUP(ROUNDDOWN($BO111,-1),宝石属性!$B$25:$N$41,3,0)+VLOOKUP($BP$2,职业被动!$B$6:$M$29,COLUMNS(职业被动!$B$6:G$29),0)*$BO111,0)</f>
        <v>1046</v>
      </c>
      <c r="BT111" s="9">
        <f>ROUND(属性投放!H$4+装备属性!H$4*IF($BO111&lt;10,1,ROUNDDOWN($BO111,-1))+SUM(属性投放!I$37:I$45)*$BO111+VLOOKUP($BP$2,一级属性!$E$41:$P$64,COLUMNS(一级属性!$E$41:K$64),0)*($BO111+0.25*IF($BO111&lt;10,1,ROUNDDOWN($BO111,-1)))+VLOOKUP($BP$2,宝石属性!$B$43:$M$66,COLUMNS(宝石属性!$B$43:H$66),0)*10*VLOOKUP(ROUNDDOWN($BO111,-1),宝石属性!$B$25:$N$41,2,0)*VLOOKUP(ROUNDDOWN($BO111,-1),宝石属性!$B$25:$N$41,3,0)+VLOOKUP($BP$2,职业被动!$B$6:$M$29,COLUMNS(职业被动!$B$6:H$29),0)*$BO111,0)</f>
        <v>1213</v>
      </c>
      <c r="BU111" s="9">
        <f>ROUND(属性投放!I$4+装备属性!I$4*IF($BO111&lt;10,1,ROUNDDOWN($BO111,-1))+SUM(属性投放!J$37:J$45)*$BO111+VLOOKUP($BP$2,一级属性!$E$41:$P$64,COLUMNS(一级属性!$E$41:L$64),0)*($BO111+0.25*IF($BO111&lt;10,1,ROUNDDOWN($BO111,-1)))+VLOOKUP($BP$2,宝石属性!$B$43:$M$66,COLUMNS(宝石属性!$B$43:I$66),0)*10*VLOOKUP(ROUNDDOWN($BO111,-1),宝石属性!$B$25:$N$41,2,0)*VLOOKUP(ROUNDDOWN($BO111,-1),宝石属性!$B$25:$N$41,3,0)+VLOOKUP($BP$2,职业被动!$B$6:$M$29,COLUMNS(职业被动!$B$6:I$29),0)*$BO111,0)</f>
        <v>1259</v>
      </c>
      <c r="BV111" s="9">
        <f>ROUND(属性投放!J$4+装备属性!J$4*IF($BO111&lt;10,1,ROUNDDOWN($BO111,-1))+SUM(属性投放!K$37:K$45)*$BO111+VLOOKUP($BP$2,一级属性!$E$41:$P$64,COLUMNS(一级属性!$E$41:M$64),0)*($BO111+0.25*IF($BO111&lt;10,1,ROUNDDOWN($BO111,-1)))+VLOOKUP($BP$2,宝石属性!$B$43:$M$66,COLUMNS(宝石属性!$B$43:J$66),0)*10*VLOOKUP(ROUNDDOWN($BO111,-1),宝石属性!$B$25:$N$41,2,0)*VLOOKUP(ROUNDDOWN($BO111,-1),宝石属性!$B$25:$N$41,3,0)+VLOOKUP($BP$2,职业被动!$B$6:$M$29,COLUMNS(职业被动!$B$6:J$29),0)*$BO111,0)</f>
        <v>881</v>
      </c>
      <c r="BW111" s="9">
        <f>ROUND(属性投放!K$4+装备属性!K$4*IF($BO111&lt;10,1,ROUNDDOWN($BO111,-1))+SUM(属性投放!L$37:L$45)*$BO111+VLOOKUP($BP$2,一级属性!$E$41:$P$64,COLUMNS(一级属性!$E$41:N$64),0)*($BO111+0.25*IF($BO111&lt;10,1,ROUNDDOWN($BO111,-1)))+VLOOKUP($BP$2,宝石属性!$B$43:$M$66,COLUMNS(宝石属性!$B$43:K$66),0)*10*VLOOKUP(ROUNDDOWN($BO111,-1),宝石属性!$B$25:$N$41,2,0)*VLOOKUP(ROUNDDOWN($BO111,-1),宝石属性!$B$25:$N$41,3,0)+VLOOKUP($BP$2,职业被动!$B$6:$M$29,COLUMNS(职业被动!$B$6:K$29),0)*$BO111,0)</f>
        <v>534</v>
      </c>
      <c r="BX111" s="9">
        <f>ROUND(属性投放!L$4+装备属性!L$4*IF($BO111&lt;10,1,ROUNDDOWN($BO111,-1))+SUM(属性投放!M$37:M$45)*$BO111+VLOOKUP($BP$2,一级属性!$E$41:$P$64,COLUMNS(一级属性!$E$41:O$64),0)*($BO111+0.25*IF($BO111&lt;10,1,ROUNDDOWN($BO111,-1)))+VLOOKUP($BP$2,宝石属性!$B$43:$M$66,COLUMNS(宝石属性!$B$43:L$66),0)*10*VLOOKUP(ROUNDDOWN($BO111,-1),宝石属性!$B$25:$N$41,2,0)*VLOOKUP(ROUNDDOWN($BO111,-1),宝石属性!$B$25:$N$41,3,0)+VLOOKUP($BP$2,职业被动!$B$6:$M$29,COLUMNS(职业被动!$B$6:L$29),0)*$BO111,0)</f>
        <v>32</v>
      </c>
      <c r="BY111" s="9">
        <f>ROUND(属性投放!M$4+装备属性!M$4*IF($BO111&lt;10,1,ROUNDDOWN($BO111,-1))+SUM(属性投放!N$37:N$45)*$BO111+VLOOKUP($BP$2,一级属性!$E$41:$P$64,COLUMNS(一级属性!$E$41:P$64),0)*($BO111+0.25*IF($BO111&lt;10,1,ROUNDDOWN($BO111,-1)))+VLOOKUP($BP$2,宝石属性!$B$43:$M$66,COLUMNS(宝石属性!$B$43:M$66),0)*10*VLOOKUP(ROUNDDOWN($BO111,-1),宝石属性!$B$25:$N$41,2,0)*VLOOKUP(ROUNDDOWN($BO111,-1),宝石属性!$B$25:$N$41,3,0)+VLOOKUP($BP$2,职业被动!$B$6:$M$29,COLUMNS(职业被动!$B$6:M$29),0)*$BO111,0)</f>
        <v>1192</v>
      </c>
      <c r="BZ111" s="48">
        <f>属性价值和能力评分!$F$9+ROUND(属性价值和能力评分!$F$38*10,0)*BO111+ROUND((SUM(装备属性!$W$9:$W$14)+属性价值和能力评分!$F$38*1.25+1.4+2.8)*IF(BO111&lt;10,1,ROUNDDOWN(BO111,-1)),0)+15*VLOOKUP(ROUNDDOWN(BO111,-1),宝石属性!$B$26:$D$41,2,0)*6*VLOOKUP(ROUNDDOWN(BO111,-1),宝石属性!$B$26:$D$41,3,0)+(属性价值和能力评分!$F$49*9+属性价值和能力评分!$F$50*2+属性价值和能力评分!$F$53*8/5)*BO111</f>
        <v>19975</v>
      </c>
      <c r="CB111" s="1">
        <v>108</v>
      </c>
      <c r="CC111" s="9">
        <f>ROUND(属性投放!D$4+装备属性!D$4*IF($CB111&lt;10,1,ROUNDDOWN($CB111,-1))+SUM(属性投放!E$37:E$45)*$CB111+VLOOKUP($CC$2,一级属性!$E$41:$P$64,COLUMNS(一级属性!$E$41:G$64),0)*($CB111+0.25*IF($CB111&lt;10,1,ROUNDDOWN($CB111,-1)))+VLOOKUP($CC$2,宝石属性!$B$43:$M$66,COLUMNS(宝石属性!$B$43:D$66),0)*10*VLOOKUP(ROUNDDOWN($CB111,-1),宝石属性!$B$25:$N$41,2,0)*VLOOKUP(ROUNDDOWN($CB111,-1),宝石属性!$B$25:$N$41,3,0)+VLOOKUP($CC$2,职业被动!$B$6:$M$29,COLUMNS(职业被动!$B$6:D$29),0)*$CB111,0)</f>
        <v>5124</v>
      </c>
      <c r="CD111" s="9">
        <f>ROUND(属性投放!E$4+装备属性!E$4*IF($CB111&lt;10,1,ROUNDDOWN($CB111,-1))+SUM(属性投放!F$37:F$45)*$CB111+VLOOKUP($CC$2,一级属性!$E$41:$P$64,COLUMNS(一级属性!$E$41:H$64),0)*($CB111+0.25*IF($CB111&lt;10,1,ROUNDDOWN($CB111,-1)))+VLOOKUP($CC$2,宝石属性!$B$43:$M$66,COLUMNS(宝石属性!$B$43:E$66),0)*10*VLOOKUP(ROUNDDOWN($CB111,-1),宝石属性!$B$25:$N$41,2,0)*VLOOKUP(ROUNDDOWN($CB111,-1),宝石属性!$B$25:$N$41,3,0)+VLOOKUP($CC$2,职业被动!$B$6:$M$29,COLUMNS(职业被动!$B$6:E$29),0)*$CB111,0)</f>
        <v>2640</v>
      </c>
      <c r="CE111" s="9">
        <f>ROUND(属性投放!F$4+装备属性!F$4*IF($CB111&lt;10,1,ROUNDDOWN($CB111,-1))+SUM(属性投放!G$37:G$45)*$CB111+VLOOKUP($CC$2,一级属性!$E$41:$P$64,COLUMNS(一级属性!$E$41:I$64),0)*($CB111+0.25*IF($CB111&lt;10,1,ROUNDDOWN($CB111,-1)))+VLOOKUP($CC$2,宝石属性!$B$43:$M$66,COLUMNS(宝石属性!$B$43:F$66),0)*10*VLOOKUP(ROUNDDOWN($CB111,-1),宝石属性!$B$25:$N$41,2,0)*VLOOKUP(ROUNDDOWN($CB111,-1),宝石属性!$B$25:$N$41,3,0)+VLOOKUP($CC$2,职业被动!$B$6:$M$29,COLUMNS(职业被动!$B$6:F$29),0)*$CB111,0)</f>
        <v>2391</v>
      </c>
      <c r="CF111" s="9">
        <f>ROUND(属性投放!G$4+装备属性!G$4*IF($CB111&lt;10,1,ROUNDDOWN($CB111,-1))+SUM(属性投放!H$37:H$45)*$CB111+VLOOKUP($CC$2,一级属性!$E$41:$P$64,COLUMNS(一级属性!$E$41:J$64),0)*($CB111+0.25*IF($CB111&lt;10,1,ROUNDDOWN($CB111,-1)))+VLOOKUP($CC$2,宝石属性!$B$43:$M$66,COLUMNS(宝石属性!$B$43:G$66),0)*10*VLOOKUP(ROUNDDOWN($CB111,-1),宝石属性!$B$25:$N$41,2,0)*VLOOKUP(ROUNDDOWN($CB111,-1),宝石属性!$B$25:$N$41,3,0)+VLOOKUP($CC$2,职业被动!$B$6:$M$29,COLUMNS(职业被动!$B$6:G$29),0)*$CB111,0)</f>
        <v>1154</v>
      </c>
      <c r="CG111" s="9">
        <f>ROUND(属性投放!H$4+装备属性!H$4*IF($CB111&lt;10,1,ROUNDDOWN($CB111,-1))+SUM(属性投放!I$37:I$45)*$CB111+VLOOKUP($CC$2,一级属性!$E$41:$P$64,COLUMNS(一级属性!$E$41:K$64),0)*($CB111+0.25*IF($CB111&lt;10,1,ROUNDDOWN($CB111,-1)))+VLOOKUP($CC$2,宝石属性!$B$43:$M$66,COLUMNS(宝石属性!$B$43:H$66),0)*10*VLOOKUP(ROUNDDOWN($CB111,-1),宝石属性!$B$25:$N$41,2,0)*VLOOKUP(ROUNDDOWN($CB111,-1),宝石属性!$B$25:$N$41,3,0)+VLOOKUP($CC$2,职业被动!$B$6:$M$29,COLUMNS(职业被动!$B$6:H$29),0)*$CB111,0)</f>
        <v>706</v>
      </c>
      <c r="CH111" s="9">
        <f>ROUND(属性投放!I$4+装备属性!I$4*IF($CB111&lt;10,1,ROUNDDOWN($CB111,-1))+SUM(属性投放!J$37:J$45)*$CB111+VLOOKUP($CC$2,一级属性!$E$41:$P$64,COLUMNS(一级属性!$E$41:L$64),0)*($CB111+0.25*IF($CB111&lt;10,1,ROUNDDOWN($CB111,-1)))+VLOOKUP($CC$2,宝石属性!$B$43:$M$66,COLUMNS(宝石属性!$B$43:I$66),0)*10*VLOOKUP(ROUNDDOWN($CB111,-1),宝石属性!$B$25:$N$41,2,0)*VLOOKUP(ROUNDDOWN($CB111,-1),宝石属性!$B$25:$N$41,3,0)+VLOOKUP($CC$2,职业被动!$B$6:$M$29,COLUMNS(职业被动!$B$6:I$29),0)*$CB111,0)</f>
        <v>1206</v>
      </c>
      <c r="CI111" s="9">
        <f>ROUND(属性投放!J$4+装备属性!J$4*IF($CB111&lt;10,1,ROUNDDOWN($CB111,-1))+SUM(属性投放!K$37:K$45)*$CB111+VLOOKUP($CC$2,一级属性!$E$41:$P$64,COLUMNS(一级属性!$E$41:M$64),0)*($CB111+0.25*IF($CB111&lt;10,1,ROUNDDOWN($CB111,-1)))+VLOOKUP($CC$2,宝石属性!$B$43:$M$66,COLUMNS(宝石属性!$B$43:J$66),0)*10*VLOOKUP(ROUNDDOWN($CB111,-1),宝石属性!$B$25:$N$41,2,0)*VLOOKUP(ROUNDDOWN($CB111,-1),宝石属性!$B$25:$N$41,3,0)+VLOOKUP($CC$2,职业被动!$B$6:$M$29,COLUMNS(职业被动!$B$6:J$29),0)*$CB111,0)</f>
        <v>788</v>
      </c>
      <c r="CJ111" s="9">
        <f>ROUND(属性投放!K$4+装备属性!K$4*IF($CB111&lt;10,1,ROUNDDOWN($CB111,-1))+SUM(属性投放!L$37:L$45)*$CB111+VLOOKUP($CC$2,一级属性!$E$41:$P$64,COLUMNS(一级属性!$E$41:N$64),0)*($CB111+0.25*IF($CB111&lt;10,1,ROUNDDOWN($CB111,-1)))+VLOOKUP($CC$2,宝石属性!$B$43:$M$66,COLUMNS(宝石属性!$B$43:K$66),0)*10*VLOOKUP(ROUNDDOWN($CB111,-1),宝石属性!$B$25:$N$41,2,0)*VLOOKUP(ROUNDDOWN($CB111,-1),宝石属性!$B$25:$N$41,3,0)+VLOOKUP($CC$2,职业被动!$B$6:$M$29,COLUMNS(职业被动!$B$6:K$29),0)*$CB111,0)</f>
        <v>374</v>
      </c>
      <c r="CK111" s="9">
        <f>ROUND(属性投放!L$4+装备属性!L$4*IF($CB111&lt;10,1,ROUNDDOWN($CB111,-1))+SUM(属性投放!M$37:M$45)*$CB111+VLOOKUP($CC$2,一级属性!$E$41:$P$64,COLUMNS(一级属性!$E$41:O$64),0)*($CB111+0.25*IF($CB111&lt;10,1,ROUNDDOWN($CB111,-1)))+VLOOKUP($CC$2,宝石属性!$B$43:$M$66,COLUMNS(宝石属性!$B$43:L$66),0)*10*VLOOKUP(ROUNDDOWN($CB111,-1),宝石属性!$B$25:$N$41,2,0)*VLOOKUP(ROUNDDOWN($CB111,-1),宝石属性!$B$25:$N$41,3,0)+VLOOKUP($CC$2,职业被动!$B$6:$M$29,COLUMNS(职业被动!$B$6:L$29),0)*$CB111,0)</f>
        <v>32</v>
      </c>
      <c r="CL111" s="9">
        <f>ROUND(属性投放!M$4+装备属性!M$4*IF($CB111&lt;10,1,ROUNDDOWN($CB111,-1))+SUM(属性投放!N$37:N$45)*$CB111+VLOOKUP($CC$2,一级属性!$E$41:$P$64,COLUMNS(一级属性!$E$41:P$64),0)*($CB111+0.25*IF($CB111&lt;10,1,ROUNDDOWN($CB111,-1)))+VLOOKUP($CC$2,宝石属性!$B$43:$M$66,COLUMNS(宝石属性!$B$43:M$66),0)*10*VLOOKUP(ROUNDDOWN($CB111,-1),宝石属性!$B$25:$N$41,2,0)*VLOOKUP(ROUNDDOWN($CB111,-1),宝石属性!$B$25:$N$41,3,0)+VLOOKUP($CC$2,职业被动!$B$6:$M$29,COLUMNS(职业被动!$B$6:M$29),0)*$CB111,0)</f>
        <v>1112</v>
      </c>
      <c r="CM111" s="48">
        <f>属性价值和能力评分!$F$9+ROUND(属性价值和能力评分!$F$38*10,0)*CB111+ROUND((SUM(装备属性!$W$9:$W$14)+属性价值和能力评分!$F$38*1.25+1.4+2.8)*IF(CB111&lt;10,1,ROUNDDOWN(CB111,-1)),0)+15*VLOOKUP(ROUNDDOWN(CB111,-1),宝石属性!$B$26:$D$41,2,0)*6*VLOOKUP(ROUNDDOWN(CB111,-1),宝石属性!$B$26:$D$41,3,0)+(属性价值和能力评分!$F$49*9+属性价值和能力评分!$F$50*2+属性价值和能力评分!$F$53*8/5)*CB111</f>
        <v>19975</v>
      </c>
      <c r="CO111" s="1">
        <v>108</v>
      </c>
      <c r="CP111" s="9">
        <f>ROUND(属性投放!D$4+装备属性!D$4*IF($CO111&lt;10,1,ROUNDDOWN($CO111,-1))+SUM(属性投放!E$37:E$45)*$CO111+VLOOKUP($CP$2,一级属性!$E$41:$P$64,COLUMNS(一级属性!$E$41:G$64),0)*($CO111+0.25*IF($CO111&lt;10,1,ROUNDDOWN($CO111,-1)))+VLOOKUP($CP$2,宝石属性!$B$43:$M$66,COLUMNS(宝石属性!$B$43:D$66),0)*10*VLOOKUP(ROUNDDOWN($CO111,-1),宝石属性!$B$25:$N$41,2,0)*VLOOKUP(ROUNDDOWN($CO111,-1),宝石属性!$B$25:$N$41,3,0)+VLOOKUP($CP$2,职业被动!$B$6:$M$29,COLUMNS(职业被动!$B$6:D$29),0)*$CO111,0)</f>
        <v>5124</v>
      </c>
      <c r="CQ111" s="9">
        <f>ROUND(属性投放!E$4+装备属性!E$4*IF($CO111&lt;10,1,ROUNDDOWN($CO111,-1))+SUM(属性投放!F$37:F$45)*$CO111+VLOOKUP($CP$2,一级属性!$E$41:$P$64,COLUMNS(一级属性!$E$41:H$64),0)*($CO111+0.25*IF($CO111&lt;10,1,ROUNDDOWN($CO111,-1)))+VLOOKUP($CP$2,宝石属性!$B$43:$M$66,COLUMNS(宝石属性!$B$43:E$66),0)*10*VLOOKUP(ROUNDDOWN($CO111,-1),宝石属性!$B$25:$N$41,2,0)*VLOOKUP(ROUNDDOWN($CO111,-1),宝石属性!$B$25:$N$41,3,0)+VLOOKUP($CP$2,职业被动!$B$6:$M$29,COLUMNS(职业被动!$B$6:E$29),0)*$CO111,0)</f>
        <v>5965</v>
      </c>
      <c r="CR111" s="9">
        <f>ROUND(属性投放!F$4+装备属性!F$4*IF($CO111&lt;10,1,ROUNDDOWN($CO111,-1))+SUM(属性投放!G$37:G$45)*$CO111+VLOOKUP($CP$2,一级属性!$E$41:$P$64,COLUMNS(一级属性!$E$41:I$64),0)*($CO111+0.25*IF($CO111&lt;10,1,ROUNDDOWN($CO111,-1)))+VLOOKUP($CP$2,宝石属性!$B$43:$M$66,COLUMNS(宝石属性!$B$43:F$66),0)*10*VLOOKUP(ROUNDDOWN($CO111,-1),宝石属性!$B$25:$N$41,2,0)*VLOOKUP(ROUNDDOWN($CO111,-1),宝石属性!$B$25:$N$41,3,0)+VLOOKUP($CP$2,职业被动!$B$6:$M$29,COLUMNS(职业被动!$B$6:F$29),0)*$CO111,0)</f>
        <v>1136</v>
      </c>
      <c r="CS111" s="9">
        <f>ROUND(属性投放!G$4+装备属性!G$4*IF($CO111&lt;10,1,ROUNDDOWN($CO111,-1))+SUM(属性投放!H$37:H$45)*$CO111+VLOOKUP($CP$2,一级属性!$E$41:$P$64,COLUMNS(一级属性!$E$41:J$64),0)*($CO111+0.25*IF($CO111&lt;10,1,ROUNDDOWN($CO111,-1)))+VLOOKUP($CP$2,宝石属性!$B$43:$M$66,COLUMNS(宝石属性!$B$43:G$66),0)*10*VLOOKUP(ROUNDDOWN($CO111,-1),宝石属性!$B$25:$N$41,2,0)*VLOOKUP(ROUNDDOWN($CO111,-1),宝石属性!$B$25:$N$41,3,0)+VLOOKUP($CP$2,职业被动!$B$6:$M$29,COLUMNS(职业被动!$B$6:G$29),0)*$CO111,0)</f>
        <v>1046</v>
      </c>
      <c r="CT111" s="9">
        <f>ROUND(属性投放!H$4+装备属性!H$4*IF($CO111&lt;10,1,ROUNDDOWN($CO111,-1))+SUM(属性投放!I$37:I$45)*$CO111+VLOOKUP($CP$2,一级属性!$E$41:$P$64,COLUMNS(一级属性!$E$41:K$64),0)*($CO111+0.25*IF($CO111&lt;10,1,ROUNDDOWN($CO111,-1)))+VLOOKUP($CP$2,宝石属性!$B$43:$M$66,COLUMNS(宝石属性!$B$43:H$66),0)*10*VLOOKUP(ROUNDDOWN($CO111,-1),宝石属性!$B$25:$N$41,2,0)*VLOOKUP(ROUNDDOWN($CO111,-1),宝石属性!$B$25:$N$41,3,0)+VLOOKUP($CP$2,职业被动!$B$6:$M$29,COLUMNS(职业被动!$B$6:H$29),0)*$CO111,0)</f>
        <v>1827</v>
      </c>
      <c r="CU111" s="9">
        <f>ROUND(属性投放!I$4+装备属性!I$4*IF($CO111&lt;10,1,ROUNDDOWN($CO111,-1))+SUM(属性投放!J$37:J$45)*$CO111+VLOOKUP($CP$2,一级属性!$E$41:$P$64,COLUMNS(一级属性!$E$41:L$64),0)*($CO111+0.25*IF($CO111&lt;10,1,ROUNDDOWN($CO111,-1)))+VLOOKUP($CP$2,宝石属性!$B$43:$M$66,COLUMNS(宝石属性!$B$43:I$66),0)*10*VLOOKUP(ROUNDDOWN($CO111,-1),宝石属性!$B$25:$N$41,2,0)*VLOOKUP(ROUNDDOWN($CO111,-1),宝石属性!$B$25:$N$41,3,0)+VLOOKUP($CP$2,职业被动!$B$6:$M$29,COLUMNS(职业被动!$B$6:I$29),0)*$CO111,0)</f>
        <v>1580</v>
      </c>
      <c r="CV111" s="9">
        <f>ROUND(属性投放!J$4+装备属性!J$4*IF($CO111&lt;10,1,ROUNDDOWN($CO111,-1))+SUM(属性投放!K$37:K$45)*$CO111+VLOOKUP($CP$2,一级属性!$E$41:$P$64,COLUMNS(一级属性!$E$41:M$64),0)*($CO111+0.25*IF($CO111&lt;10,1,ROUNDDOWN($CO111,-1)))+VLOOKUP($CP$2,宝石属性!$B$43:$M$66,COLUMNS(宝石属性!$B$43:J$66),0)*10*VLOOKUP(ROUNDDOWN($CO111,-1),宝石属性!$B$25:$N$41,2,0)*VLOOKUP(ROUNDDOWN($CO111,-1),宝石属性!$B$25:$N$41,3,0)+VLOOKUP($CP$2,职业被动!$B$6:$M$29,COLUMNS(职业被动!$B$6:J$29),0)*$CO111,0)</f>
        <v>655</v>
      </c>
      <c r="CW111" s="9">
        <f>ROUND(属性投放!K$4+装备属性!K$4*IF($CO111&lt;10,1,ROUNDDOWN($CO111,-1))+SUM(属性投放!L$37:L$45)*$CO111+VLOOKUP($CP$2,一级属性!$E$41:$P$64,COLUMNS(一级属性!$E$41:N$64),0)*($CO111+0.25*IF($CO111&lt;10,1,ROUNDDOWN($CO111,-1)))+VLOOKUP($CP$2,宝石属性!$B$43:$M$66,COLUMNS(宝石属性!$B$43:K$66),0)*10*VLOOKUP(ROUNDDOWN($CO111,-1),宝石属性!$B$25:$N$41,2,0)*VLOOKUP(ROUNDDOWN($CO111,-1),宝石属性!$B$25:$N$41,3,0)+VLOOKUP($CP$2,职业被动!$B$6:$M$29,COLUMNS(职业被动!$B$6:K$29),0)*$CO111,0)</f>
        <v>374</v>
      </c>
      <c r="CX111" s="9">
        <f>ROUND(属性投放!L$4+装备属性!L$4*IF($CO111&lt;10,1,ROUNDDOWN($CO111,-1))+SUM(属性投放!M$37:M$45)*$CO111+VLOOKUP($CP$2,一级属性!$E$41:$P$64,COLUMNS(一级属性!$E$41:O$64),0)*($CO111+0.25*IF($CO111&lt;10,1,ROUNDDOWN($CO111,-1)))+VLOOKUP($CP$2,宝石属性!$B$43:$M$66,COLUMNS(宝石属性!$B$43:L$66),0)*10*VLOOKUP(ROUNDDOWN($CO111,-1),宝石属性!$B$25:$N$41,2,0)*VLOOKUP(ROUNDDOWN($CO111,-1),宝石属性!$B$25:$N$41,3,0)+VLOOKUP($CP$2,职业被动!$B$6:$M$29,COLUMNS(职业被动!$B$6:L$29),0)*$CO111,0)</f>
        <v>32</v>
      </c>
      <c r="CY111" s="9">
        <f>ROUND(属性投放!M$4+装备属性!M$4*IF($CO111&lt;10,1,ROUNDDOWN($CO111,-1))+SUM(属性投放!N$37:N$45)*$CO111+VLOOKUP($CP$2,一级属性!$E$41:$P$64,COLUMNS(一级属性!$E$41:P$64),0)*($CO111+0.25*IF($CO111&lt;10,1,ROUNDDOWN($CO111,-1)))+VLOOKUP($CP$2,宝石属性!$B$43:$M$66,COLUMNS(宝石属性!$B$43:M$66),0)*10*VLOOKUP(ROUNDDOWN($CO111,-1),宝石属性!$B$25:$N$41,2,0)*VLOOKUP(ROUNDDOWN($CO111,-1),宝石属性!$B$25:$N$41,3,0)+VLOOKUP($CP$2,职业被动!$B$6:$M$29,COLUMNS(职业被动!$B$6:M$29),0)*$CO111,0)</f>
        <v>1112</v>
      </c>
      <c r="CZ111" s="48">
        <f>属性价值和能力评分!$F$9+ROUND(属性价值和能力评分!$F$38*10,0)*CO111+ROUND((SUM(装备属性!$W$9:$W$14)+属性价值和能力评分!$F$38*1.25+1.4+2.8)*IF(CO111&lt;10,1,ROUNDDOWN(CO111,-1)),0)+15*VLOOKUP(ROUNDDOWN(CO111,-1),宝石属性!$B$26:$D$41,2,0)*6*VLOOKUP(ROUNDDOWN(CO111,-1),宝石属性!$B$26:$D$41,3,0)+(属性价值和能力评分!$F$49*9+属性价值和能力评分!$F$50*2+属性价值和能力评分!$F$53*8/5)*CO111</f>
        <v>19975</v>
      </c>
      <c r="DB111" s="1">
        <v>108</v>
      </c>
      <c r="DC111" s="9">
        <f>ROUND(属性投放!D$4+装备属性!D$4*IF($DB111&lt;10,1,ROUNDDOWN($DB111,-1))+SUM(属性投放!E$37:E$45)*$DB111+VLOOKUP($DC$2,一级属性!$E$41:$P$64,COLUMNS(一级属性!$E$41:G$64),0)*($DB111+0.25*IF($DB111&lt;10,1,ROUNDDOWN($DB111,-1)))+VLOOKUP($DC$2,宝石属性!$B$43:$M$66,COLUMNS(宝石属性!$B$43:D$66),0)*10*VLOOKUP(ROUNDDOWN($DB111,-1),宝石属性!$B$25:$N$41,2,0)*VLOOKUP(ROUNDDOWN($DB111,-1),宝石属性!$B$25:$N$41,3,0)+VLOOKUP($DC$2,职业被动!$B$6:$M$29,COLUMNS(职业被动!$B$6:D$29),0)*$DB111,0)</f>
        <v>5880</v>
      </c>
      <c r="DD111" s="9">
        <f>ROUND(属性投放!E$4+装备属性!E$4*IF($DB111&lt;10,1,ROUNDDOWN($DB111,-1))+SUM(属性投放!F$37:F$45)*$DB111+VLOOKUP($DC$2,一级属性!$E$41:$P$64,COLUMNS(一级属性!$E$41:H$64),0)*($DB111+0.25*IF($DB111&lt;10,1,ROUNDDOWN($DB111,-1)))+VLOOKUP($DC$2,宝石属性!$B$43:$M$66,COLUMNS(宝石属性!$B$43:E$66),0)*10*VLOOKUP(ROUNDDOWN($DB111,-1),宝石属性!$B$25:$N$41,2,0)*VLOOKUP(ROUNDDOWN($DB111,-1),宝石属性!$B$25:$N$41,3,0)+VLOOKUP($DC$2,职业被动!$B$6:$M$29,COLUMNS(职业被动!$B$6:E$29),0)*$DB111,0)</f>
        <v>2640</v>
      </c>
      <c r="DE111" s="9">
        <f>ROUND(属性投放!F$4+装备属性!F$4*IF($DB111&lt;10,1,ROUNDDOWN($DB111,-1))+SUM(属性投放!G$37:G$45)*$DB111+VLOOKUP($DC$2,一级属性!$E$41:$P$64,COLUMNS(一级属性!$E$41:I$64),0)*($DB111+0.25*IF($DB111&lt;10,1,ROUNDDOWN($DB111,-1)))+VLOOKUP($DC$2,宝石属性!$B$43:$M$66,COLUMNS(宝石属性!$B$43:F$66),0)*10*VLOOKUP(ROUNDDOWN($DB111,-1),宝石属性!$B$25:$N$41,2,0)*VLOOKUP(ROUNDDOWN($DB111,-1),宝石属性!$B$25:$N$41,3,0)+VLOOKUP($DC$2,职业被动!$B$6:$M$29,COLUMNS(职业被动!$B$6:F$29),0)*$DB111,0)</f>
        <v>1136</v>
      </c>
      <c r="DF111" s="9">
        <f>ROUND(属性投放!G$4+装备属性!G$4*IF($DB111&lt;10,1,ROUNDDOWN($DB111,-1))+SUM(属性投放!H$37:H$45)*$DB111+VLOOKUP($DC$2,一级属性!$E$41:$P$64,COLUMNS(一级属性!$E$41:J$64),0)*($DB111+0.25*IF($DB111&lt;10,1,ROUNDDOWN($DB111,-1)))+VLOOKUP($DC$2,宝石属性!$B$43:$M$66,COLUMNS(宝石属性!$B$43:G$66),0)*10*VLOOKUP(ROUNDDOWN($DB111,-1),宝石属性!$B$25:$N$41,2,0)*VLOOKUP(ROUNDDOWN($DB111,-1),宝石属性!$B$25:$N$41,3,0)+VLOOKUP($DC$2,职业被动!$B$6:$M$29,COLUMNS(职业被动!$B$6:G$29),0)*$DB111,0)</f>
        <v>2965</v>
      </c>
      <c r="DG111" s="9">
        <f>ROUND(属性投放!H$4+装备属性!H$4*IF($DB111&lt;10,1,ROUNDDOWN($DB111,-1))+SUM(属性投放!I$37:I$45)*$DB111+VLOOKUP($DC$2,一级属性!$E$41:$P$64,COLUMNS(一级属性!$E$41:K$64),0)*($DB111+0.25*IF($DB111&lt;10,1,ROUNDDOWN($DB111,-1)))+VLOOKUP($DC$2,宝石属性!$B$43:$M$66,COLUMNS(宝石属性!$B$43:H$66),0)*10*VLOOKUP(ROUNDDOWN($DB111,-1),宝石属性!$B$25:$N$41,2,0)*VLOOKUP(ROUNDDOWN($DB111,-1),宝石属性!$B$25:$N$41,3,0)+VLOOKUP($DC$2,职业被动!$B$6:$M$29,COLUMNS(职业被动!$B$6:H$29),0)*$DB111,0)</f>
        <v>706</v>
      </c>
      <c r="DH111" s="9">
        <f>ROUND(属性投放!I$4+装备属性!I$4*IF($DB111&lt;10,1,ROUNDDOWN($DB111,-1))+SUM(属性投放!J$37:J$45)*$DB111+VLOOKUP($DC$2,一级属性!$E$41:$P$64,COLUMNS(一级属性!$E$41:L$64),0)*($DB111+0.25*IF($DB111&lt;10,1,ROUNDDOWN($DB111,-1)))+VLOOKUP($DC$2,宝石属性!$B$43:$M$66,COLUMNS(宝石属性!$B$43:I$66),0)*10*VLOOKUP(ROUNDDOWN($DB111,-1),宝石属性!$B$25:$N$41,2,0)*VLOOKUP(ROUNDDOWN($DB111,-1),宝石属性!$B$25:$N$41,3,0)+VLOOKUP($DC$2,职业被动!$B$6:$M$29,COLUMNS(职业被动!$B$6:I$29),0)*$DB111,0)</f>
        <v>1073</v>
      </c>
      <c r="DI111" s="9">
        <f>ROUND(属性投放!J$4+装备属性!J$4*IF($DB111&lt;10,1,ROUNDDOWN($DB111,-1))+SUM(属性投放!K$37:K$45)*$DB111+VLOOKUP($DC$2,一级属性!$E$41:$P$64,COLUMNS(一级属性!$E$41:M$64),0)*($DB111+0.25*IF($DB111&lt;10,1,ROUNDDOWN($DB111,-1)))+VLOOKUP($DC$2,宝石属性!$B$43:$M$66,COLUMNS(宝石属性!$B$43:J$66),0)*10*VLOOKUP(ROUNDDOWN($DB111,-1),宝石属性!$B$25:$N$41,2,0)*VLOOKUP(ROUNDDOWN($DB111,-1),宝石属性!$B$25:$N$41,3,0)+VLOOKUP($DC$2,职业被动!$B$6:$M$29,COLUMNS(职业被动!$B$6:J$29),0)*$DB111,0)</f>
        <v>788</v>
      </c>
      <c r="DJ111" s="9">
        <f>ROUND(属性投放!K$4+装备属性!K$4*IF($DB111&lt;10,1,ROUNDDOWN($DB111,-1))+SUM(属性投放!L$37:L$45)*$DB111+VLOOKUP($DC$2,一级属性!$E$41:$P$64,COLUMNS(一级属性!$E$41:N$64),0)*($DB111+0.25*IF($DB111&lt;10,1,ROUNDDOWN($DB111,-1)))+VLOOKUP($DC$2,宝石属性!$B$43:$M$66,COLUMNS(宝石属性!$B$43:K$66),0)*10*VLOOKUP(ROUNDDOWN($DB111,-1),宝石属性!$B$25:$N$41,2,0)*VLOOKUP(ROUNDDOWN($DB111,-1),宝石属性!$B$25:$N$41,3,0)+VLOOKUP($DC$2,职业被动!$B$6:$M$29,COLUMNS(职业被动!$B$6:K$29),0)*$DB111,0)</f>
        <v>534</v>
      </c>
      <c r="DK111" s="9">
        <f>ROUND(属性投放!L$4+装备属性!L$4*IF($DB111&lt;10,1,ROUNDDOWN($DB111,-1))+SUM(属性投放!M$37:M$45)*$DB111+VLOOKUP($DC$2,一级属性!$E$41:$P$64,COLUMNS(一级属性!$E$41:O$64),0)*($DB111+0.25*IF($DB111&lt;10,1,ROUNDDOWN($DB111,-1)))+VLOOKUP($DC$2,宝石属性!$B$43:$M$66,COLUMNS(宝石属性!$B$43:L$66),0)*10*VLOOKUP(ROUNDDOWN($DB111,-1),宝石属性!$B$25:$N$41,2,0)*VLOOKUP(ROUNDDOWN($DB111,-1),宝石属性!$B$25:$N$41,3,0)+VLOOKUP($DC$2,职业被动!$B$6:$M$29,COLUMNS(职业被动!$B$6:L$29),0)*$DB111,0)</f>
        <v>32</v>
      </c>
      <c r="DL111" s="9">
        <f>ROUND(属性投放!M$4+装备属性!M$4*IF($DB111&lt;10,1,ROUNDDOWN($DB111,-1))+SUM(属性投放!N$37:N$45)*$DB111+VLOOKUP($DC$2,一级属性!$E$41:$P$64,COLUMNS(一级属性!$E$41:P$64),0)*($DB111+0.25*IF($DB111&lt;10,1,ROUNDDOWN($DB111,-1)))+VLOOKUP($DC$2,宝石属性!$B$43:$M$66,COLUMNS(宝石属性!$B$43:M$66),0)*10*VLOOKUP(ROUNDDOWN($DB111,-1),宝石属性!$B$25:$N$41,2,0)*VLOOKUP(ROUNDDOWN($DB111,-1),宝石属性!$B$25:$N$41,3,0)+VLOOKUP($DC$2,职业被动!$B$6:$M$29,COLUMNS(职业被动!$B$6:M$29),0)*$DB111,0)</f>
        <v>1112</v>
      </c>
      <c r="DM111" s="48">
        <f>属性价值和能力评分!$F$9+ROUND(属性价值和能力评分!$F$38*10,0)*DB111+ROUND((SUM(装备属性!$W$9:$W$14)+属性价值和能力评分!$F$38*1.25+1.4+2.8)*IF(DB111&lt;10,1,ROUNDDOWN(DB111,-1)),0)+15*VLOOKUP(ROUNDDOWN(DB111,-1),宝石属性!$B$26:$D$41,2,0)*6*VLOOKUP(ROUNDDOWN(DB111,-1),宝石属性!$B$26:$D$41,3,0)+(属性价值和能力评分!$F$49*9+属性价值和能力评分!$F$50*2+属性价值和能力评分!$F$53*8/5)*DB111</f>
        <v>19975</v>
      </c>
      <c r="DO111" s="1">
        <v>108</v>
      </c>
      <c r="DP111" s="9">
        <f>ROUND(属性投放!D$4+装备属性!D$4*IF($DO111&lt;10,1,ROUNDDOWN($DO111,-1))+SUM(属性投放!E$37:E$45)*$DO111+VLOOKUP($DP$2,一级属性!$E$41:$P$64,COLUMNS(一级属性!$E$41:G$64),0)*($DO111+0.25*IF($DO111&lt;10,1,ROUNDDOWN($DO111,-1)))+VLOOKUP($DP$2,宝石属性!$B$43:$M$66,COLUMNS(宝石属性!$B$43:D$66),0)*10*VLOOKUP(ROUNDDOWN($DO111,-1),宝石属性!$B$25:$N$41,2,0)*VLOOKUP(ROUNDDOWN($DO111,-1),宝石属性!$B$25:$N$41,3,0)+VLOOKUP($DP$2,职业被动!$B$6:$M$29,COLUMNS(职业被动!$B$6:D$29),0)*$DO111,0)</f>
        <v>12756</v>
      </c>
      <c r="DQ111" s="9">
        <f>ROUND(属性投放!E$4+装备属性!E$4*IF($DO111&lt;10,1,ROUNDDOWN($DO111,-1))+SUM(属性投放!F$37:F$45)*$DO111+VLOOKUP($DP$2,一级属性!$E$41:$P$64,COLUMNS(一级属性!$E$41:H$64),0)*($DO111+0.25*IF($DO111&lt;10,1,ROUNDDOWN($DO111,-1)))+VLOOKUP($DP$2,宝石属性!$B$43:$M$66,COLUMNS(宝石属性!$B$43:E$66),0)*10*VLOOKUP(ROUNDDOWN($DO111,-1),宝石属性!$B$25:$N$41,2,0)*VLOOKUP(ROUNDDOWN($DO111,-1),宝石属性!$B$25:$N$41,3,0)+VLOOKUP($DP$2,职业被动!$B$6:$M$29,COLUMNS(职业被动!$B$6:E$29),0)*$DO111,0)</f>
        <v>2640</v>
      </c>
      <c r="DR111" s="9">
        <f>ROUND(属性投放!F$4+装备属性!F$4*IF($DO111&lt;10,1,ROUNDDOWN($DO111,-1))+SUM(属性投放!G$37:G$45)*$DO111+VLOOKUP($DP$2,一级属性!$E$41:$P$64,COLUMNS(一级属性!$E$41:I$64),0)*($DO111+0.25*IF($DO111&lt;10,1,ROUNDDOWN($DO111,-1)))+VLOOKUP($DP$2,宝石属性!$B$43:$M$66,COLUMNS(宝石属性!$B$43:F$66),0)*10*VLOOKUP(ROUNDDOWN($DO111,-1),宝石属性!$B$25:$N$41,2,0)*VLOOKUP(ROUNDDOWN($DO111,-1),宝石属性!$B$25:$N$41,3,0)+VLOOKUP($DP$2,职业被动!$B$6:$M$29,COLUMNS(职业被动!$B$6:F$29),0)*$DO111,0)</f>
        <v>1136</v>
      </c>
      <c r="DS111" s="9">
        <f>ROUND(属性投放!G$4+装备属性!G$4*IF($DO111&lt;10,1,ROUNDDOWN($DO111,-1))+SUM(属性投放!H$37:H$45)*$DO111+VLOOKUP($DP$2,一级属性!$E$41:$P$64,COLUMNS(一级属性!$E$41:J$64),0)*($DO111+0.25*IF($DO111&lt;10,1,ROUNDDOWN($DO111,-1)))+VLOOKUP($DP$2,宝石属性!$B$43:$M$66,COLUMNS(宝石属性!$B$43:G$66),0)*10*VLOOKUP(ROUNDDOWN($DO111,-1),宝石属性!$B$25:$N$41,2,0)*VLOOKUP(ROUNDDOWN($DO111,-1),宝石属性!$B$25:$N$41,3,0)+VLOOKUP($DP$2,职业被动!$B$6:$M$29,COLUMNS(职业被动!$B$6:G$29),0)*$DO111,0)</f>
        <v>1046</v>
      </c>
      <c r="DT111" s="9">
        <f>ROUND(属性投放!H$4+装备属性!H$4*IF($DO111&lt;10,1,ROUNDDOWN($DO111,-1))+SUM(属性投放!I$37:I$45)*$DO111+VLOOKUP($DP$2,一级属性!$E$41:$P$64,COLUMNS(一级属性!$E$41:K$64),0)*($DO111+0.25*IF($DO111&lt;10,1,ROUNDDOWN($DO111,-1)))+VLOOKUP($DP$2,宝石属性!$B$43:$M$66,COLUMNS(宝石属性!$B$43:H$66),0)*10*VLOOKUP(ROUNDDOWN($DO111,-1),宝石属性!$B$25:$N$41,2,0)*VLOOKUP(ROUNDDOWN($DO111,-1),宝石属性!$B$25:$N$41,3,0)+VLOOKUP($DP$2,职业被动!$B$6:$M$29,COLUMNS(职业被动!$B$6:H$29),0)*$DO111,0)</f>
        <v>814</v>
      </c>
      <c r="DU111" s="9">
        <f>ROUND(属性投放!I$4+装备属性!I$4*IF($DO111&lt;10,1,ROUNDDOWN($DO111,-1))+SUM(属性投放!J$37:J$45)*$DO111+VLOOKUP($DP$2,一级属性!$E$41:$P$64,COLUMNS(一级属性!$E$41:L$64),0)*($DO111+0.25*IF($DO111&lt;10,1,ROUNDDOWN($DO111,-1)))+VLOOKUP($DP$2,宝石属性!$B$43:$M$66,COLUMNS(宝石属性!$B$43:I$66),0)*10*VLOOKUP(ROUNDDOWN($DO111,-1),宝石属性!$B$25:$N$41,2,0)*VLOOKUP(ROUNDDOWN($DO111,-1),宝石属性!$B$25:$N$41,3,0)+VLOOKUP($DP$2,职业被动!$B$6:$M$29,COLUMNS(职业被动!$B$6:I$29),0)*$DO111,0)</f>
        <v>1073</v>
      </c>
      <c r="DV111" s="9">
        <f>ROUND(属性投放!J$4+装备属性!J$4*IF($DO111&lt;10,1,ROUNDDOWN($DO111,-1))+SUM(属性投放!K$37:K$45)*$DO111+VLOOKUP($DP$2,一级属性!$E$41:$P$64,COLUMNS(一级属性!$E$41:M$64),0)*($DO111+0.25*IF($DO111&lt;10,1,ROUNDDOWN($DO111,-1)))+VLOOKUP($DP$2,宝石属性!$B$43:$M$66,COLUMNS(宝石属性!$B$43:J$66),0)*10*VLOOKUP(ROUNDDOWN($DO111,-1),宝石属性!$B$25:$N$41,2,0)*VLOOKUP(ROUNDDOWN($DO111,-1),宝石属性!$B$25:$N$41,3,0)+VLOOKUP($DP$2,职业被动!$B$6:$M$29,COLUMNS(职业被动!$B$6:J$29),0)*$DO111,0)</f>
        <v>788</v>
      </c>
      <c r="DW111" s="9">
        <f>ROUND(属性投放!K$4+装备属性!K$4*IF($DO111&lt;10,1,ROUNDDOWN($DO111,-1))+SUM(属性投放!L$37:L$45)*$DO111+VLOOKUP($DP$2,一级属性!$E$41:$P$64,COLUMNS(一级属性!$E$41:N$64),0)*($DO111+0.25*IF($DO111&lt;10,1,ROUNDDOWN($DO111,-1)))+VLOOKUP($DP$2,宝石属性!$B$43:$M$66,COLUMNS(宝石属性!$B$43:K$66),0)*10*VLOOKUP(ROUNDDOWN($DO111,-1),宝石属性!$B$25:$N$41,2,0)*VLOOKUP(ROUNDDOWN($DO111,-1),宝石属性!$B$25:$N$41,3,0)+VLOOKUP($DP$2,职业被动!$B$6:$M$29,COLUMNS(职业被动!$B$6:K$29),0)*$DO111,0)</f>
        <v>534</v>
      </c>
      <c r="DX111" s="9">
        <f>ROUND(属性投放!L$4+装备属性!L$4*IF($DO111&lt;10,1,ROUNDDOWN($DO111,-1))+SUM(属性投放!M$37:M$45)*$DO111+VLOOKUP($DP$2,一级属性!$E$41:$P$64,COLUMNS(一级属性!$E$41:O$64),0)*($DO111+0.25*IF($DO111&lt;10,1,ROUNDDOWN($DO111,-1)))+VLOOKUP($DP$2,宝石属性!$B$43:$M$66,COLUMNS(宝石属性!$B$43:L$66),0)*10*VLOOKUP(ROUNDDOWN($DO111,-1),宝石属性!$B$25:$N$41,2,0)*VLOOKUP(ROUNDDOWN($DO111,-1),宝石属性!$B$25:$N$41,3,0)+VLOOKUP($DP$2,职业被动!$B$6:$M$29,COLUMNS(职业被动!$B$6:L$29),0)*$DO111,0)</f>
        <v>32</v>
      </c>
      <c r="DY111" s="9">
        <f>ROUND(属性投放!M$4+装备属性!M$4*IF($DO111&lt;10,1,ROUNDDOWN($DO111,-1))+SUM(属性投放!N$37:N$45)*$DO111+VLOOKUP($DP$2,一级属性!$E$41:$P$64,COLUMNS(一级属性!$E$41:P$64),0)*($DO111+0.25*IF($DO111&lt;10,1,ROUNDDOWN($DO111,-1)))+VLOOKUP($DP$2,宝石属性!$B$43:$M$66,COLUMNS(宝石属性!$B$43:M$66),0)*10*VLOOKUP(ROUNDDOWN($DO111,-1),宝石属性!$B$25:$N$41,2,0)*VLOOKUP(ROUNDDOWN($DO111,-1),宝石属性!$B$25:$N$41,3,0)+VLOOKUP($DP$2,职业被动!$B$6:$M$29,COLUMNS(职业被动!$B$6:M$29),0)*$DO111,0)</f>
        <v>1112</v>
      </c>
      <c r="DZ111" s="48">
        <f>属性价值和能力评分!$F$9+ROUND(属性价值和能力评分!$F$38*10,0)*DO111+ROUND((SUM(装备属性!$W$9:$W$14)+属性价值和能力评分!$F$38*1.25+1.4+2.8)*IF(DO111&lt;10,1,ROUNDDOWN(DO111,-1)),0)+15*VLOOKUP(ROUNDDOWN(DO111,-1),宝石属性!$B$26:$D$41,2,0)*6*VLOOKUP(ROUNDDOWN(DO111,-1),宝石属性!$B$26:$D$41,3,0)+(属性价值和能力评分!$F$49*9+属性价值和能力评分!$F$50*2+属性价值和能力评分!$F$53*8/5)*DO111</f>
        <v>19975</v>
      </c>
      <c r="EA111" s="17"/>
      <c r="EB111" s="1">
        <v>108</v>
      </c>
      <c r="EC111" s="1">
        <f>ROUND(CC111/MAX(CE111/10,((CE111*(1+属性投放!$E$8)-CF111+属性投放!$F$8*EB111)*(1+属性投放!$G$8)*(1+属性投放!$H$8))),1)</f>
        <v>2.9</v>
      </c>
      <c r="ED111" s="1">
        <f>ROUND(CP111/MAX(CE111/10,((CE111*(1+属性投放!$E$8)-CS111+属性投放!$F$8*EB111)*(1+属性投放!$G$8)*(1+属性投放!$H$8))),1)</f>
        <v>2.7</v>
      </c>
      <c r="EE111" s="1">
        <f>ROUND(DC111/MAX(CE111/10,((CE111*(1+属性投放!$E$8)-DF111+属性投放!$F$8*EB111)*(1+属性投放!$G$8)*(1+属性投放!$H$8))),1)</f>
        <v>24.6</v>
      </c>
      <c r="EF111" s="1">
        <f>ROUND(DP111/MAX(CE111/10,((CE111*(1+属性投放!$E$8)-DS111+属性投放!$F$8*EB111)*(1+属性投放!$G$8)*(1+属性投放!$H$8))),1)</f>
        <v>6.7</v>
      </c>
      <c r="EH111" s="1">
        <f>ROUND(CC111/MAX(属性投放!$F$9*EB111,((CT111*(1+属性投放!$E$9)-CH111+属性投放!$F$9*EB111)*(1+属性投放!$G$9)*(1+属性投放!$H$9))),1)</f>
        <v>2.6</v>
      </c>
      <c r="EI111" s="1">
        <f>ROUND(CP111/MAX(属性投放!$F$9*EB111,((CT111*(1+属性投放!$E$9)-CU111+属性投放!$F$9*EB111)*(1+属性投放!$G$9)*(1+属性投放!$H$9))),1)</f>
        <v>3.3</v>
      </c>
      <c r="EJ111" s="1">
        <f>ROUND(DC111/MAX(属性投放!$F$9*EB111,((CT111*(1+属性投放!$E$9)-DH111+属性投放!$F$9*EB111)*(1+属性投放!$G$9)*(1+属性投放!$H$9))),1)</f>
        <v>2.8</v>
      </c>
      <c r="EK111" s="1">
        <f>ROUND(DP111/MAX(属性投放!$F$9*EB111,((CT111*(1+属性投放!$E$9)-DU111+属性投放!$F$9*EB111)*(1+属性投放!$G$9)*(1+属性投放!$H$9))),1)</f>
        <v>6</v>
      </c>
      <c r="EM111" s="1">
        <f>ROUND(CC111/((BW111*(1+属性投放!$E$10)+属性投放!$F$10*EB111)*(1+属性投放!$G$10)*(1+属性投放!$H$10)),1)</f>
        <v>5.6</v>
      </c>
      <c r="EN111" s="1">
        <f>ROUND(CP111/((BW111*(1+属性投放!$E$10)+属性投放!$F$10*EB111)*(1+属性投放!$G$10)*(1+属性投放!$H$10)),1)</f>
        <v>5.6</v>
      </c>
      <c r="EO111" s="1">
        <f>ROUND(DC111/((BW111*(1+属性投放!$E$10)+属性投放!$F$10*EB111)*(1+属性投放!$G$10)*(1+属性投放!$H$10)),1)</f>
        <v>6.5</v>
      </c>
      <c r="EP111" s="1">
        <f>ROUND(DP111/((BW111*(1+属性投放!$E$10)+属性投放!$F$10*EB111)*(1+属性投放!$G$10)*(1+属性投放!$H$10)),1)</f>
        <v>14</v>
      </c>
    </row>
    <row r="112" spans="2:146">
      <c r="B112" s="1">
        <v>109</v>
      </c>
      <c r="C112" s="9">
        <f>ROUND(属性投放!D$4+装备属性!D$4*IF($B112&lt;10,1,ROUNDDOWN($B112,-1))+SUM(属性投放!E$37:E$45)*$B112+VLOOKUP($C$2,一级属性!$E$41:$P$64,COLUMNS(一级属性!$E$41:G$64),0)*($B112+0.25*IF($B112&lt;10,1,ROUNDDOWN($B112,-1)))+VLOOKUP($C$2,宝石属性!$B$43:$M$66,COLUMNS(宝石属性!$B$43:D$66),0)*10*VLOOKUP(ROUNDDOWN($B112,-1),宝石属性!$B$25:$N$41,2,0)*VLOOKUP(ROUNDDOWN($B112,-1),宝石属性!$B$25:$N$41,3,0)+VLOOKUP($C$2,职业被动!$B$6:$M$29,COLUMNS(职业被动!$B$6:D$29),0)*$B112,0)</f>
        <v>6219</v>
      </c>
      <c r="D112" s="9">
        <f>ROUND(属性投放!E$4+装备属性!E$4*IF($B112&lt;10,1,ROUNDDOWN($B112,-1))+SUM(属性投放!F$37:F$38)*$B112+VLOOKUP($C$2,一级属性!$E$67:$P$90,COLUMNS(一级属性!$E$67:H$90),0)*$B112+VLOOKUP($C$2,宝石属性!$B$43:$M$66,COLUMNS(宝石属性!$B$43:E$66),0)*10*VLOOKUP(ROUNDDOWN($B112,-1),宝石属性!$B$25:$N$41,2,0)*VLOOKUP(ROUNDDOWN($B112,-1),宝石属性!$B$25:$N$41,3,0)+VLOOKUP($C$2,职业被动!$B$6:$M$29,COLUMNS(职业被动!$B$6:E$29),0)*$B112,0)</f>
        <v>2655</v>
      </c>
      <c r="E112" s="9">
        <f>ROUND(属性投放!F$4+装备属性!F$4*IF($B112&lt;10,1,ROUNDDOWN($B112,-1))+SUM(属性投放!G$37:G$38)*$B112+VLOOKUP($C$2,一级属性!$E$67:$P$90,COLUMNS(一级属性!$E$67:I$90),0)*$B112+VLOOKUP($C$2,宝石属性!$B$43:$M$66,COLUMNS(宝石属性!$B$43:F$66),0)*10*VLOOKUP(ROUNDDOWN($B112,-1),宝石属性!$B$25:$N$41,2,0)*VLOOKUP(ROUNDDOWN($B112,-1),宝石属性!$B$25:$N$41,3,0)+VLOOKUP($C$2,职业被动!$B$6:$M$29,COLUMNS(职业被动!$B$6:F$29),0)*$B112,0)</f>
        <v>2116</v>
      </c>
      <c r="F112" s="9">
        <f>ROUND(属性投放!G$4+装备属性!G$4*IF($B112&lt;10,1,ROUNDDOWN($B112,-1))+SUM(属性投放!H$37:H$38)*$B112+VLOOKUP($C$2,一级属性!$E$67:$P$90,COLUMNS(一级属性!$E$67:J$90),0)*$B112+VLOOKUP($C$2,宝石属性!$B$43:$M$66,COLUMNS(宝石属性!$B$43:G$66),0)*10*VLOOKUP(ROUNDDOWN($B112,-1),宝石属性!$B$25:$N$41,2,0)*VLOOKUP(ROUNDDOWN($B112,-1),宝石属性!$B$25:$N$41,3,0)+VLOOKUP($C$2,职业被动!$B$6:$M$29,COLUMNS(职业被动!$B$6:G$29),0)*$B112,0)</f>
        <v>1158</v>
      </c>
      <c r="G112" s="9">
        <f>ROUND(属性投放!H$4+装备属性!H$4*IF($B112&lt;10,1,ROUNDDOWN($B112,-1))+SUM(属性投放!I$37:I$38)*$B112+VLOOKUP($C$2,一级属性!$E$67:$P$90,COLUMNS(一级属性!$E$67:K$90),0)*$B112+VLOOKUP($C$2,宝石属性!$B$43:$M$66,COLUMNS(宝石属性!$B$43:H$66),0)*10*VLOOKUP(ROUNDDOWN($B112,-1),宝石属性!$B$25:$N$41,2,0)*VLOOKUP(ROUNDDOWN($B112,-1),宝石属性!$B$25:$N$41,3,0)+VLOOKUP($C$2,职业被动!$B$6:$M$29,COLUMNS(职业被动!$B$6:H$29),0)*$B112,0)</f>
        <v>708</v>
      </c>
      <c r="H112" s="9">
        <f>ROUND(属性投放!I$4+装备属性!I$4*IF($B112&lt;10,1,ROUNDDOWN($B112,-1))+SUM(属性投放!J$37:J$38)*$B112+VLOOKUP($C$2,一级属性!$E$67:$P$90,COLUMNS(一级属性!$E$67:L$90),0)*$B112+VLOOKUP($C$2,宝石属性!$B$43:$M$66,COLUMNS(宝石属性!$B$43:I$66),0)*10*VLOOKUP(ROUNDDOWN($B112,-1),宝石属性!$B$25:$N$41,2,0)*VLOOKUP(ROUNDDOWN($B112,-1),宝石属性!$B$25:$N$41,3,0)+VLOOKUP($C$2,职业被动!$B$6:$M$29,COLUMNS(职业被动!$B$6:I$29),0)*$B112,0)</f>
        <v>1192</v>
      </c>
      <c r="I112" s="9">
        <f>ROUND(属性投放!J$4+装备属性!J$4*IF($B112&lt;10,1,ROUNDDOWN($B112,-1))+SUM(属性投放!K$37:K$38)*$B112+VLOOKUP($C$2,一级属性!$E$67:$P$90,COLUMNS(一级属性!$E$67:M$90),0)*$B112+VLOOKUP($C$2,宝石属性!$B$43:$M$66,COLUMNS(宝石属性!$B$43:J$66),0)*10*VLOOKUP(ROUNDDOWN($B112,-1),宝石属性!$B$25:$N$41,2,0)*VLOOKUP(ROUNDDOWN($B112,-1),宝石属性!$B$25:$N$41,3,0)+VLOOKUP($C$2,职业被动!$B$6:$M$29,COLUMNS(职业被动!$B$6:J$29),0)*$B112,0)</f>
        <v>794</v>
      </c>
      <c r="J112" s="9">
        <f>ROUND(属性投放!K$4+装备属性!K$4*IF($B112&lt;10,1,ROUNDDOWN($B112,-1))+SUM(属性投放!L$37:L$38)*$B112+VLOOKUP($C$2,一级属性!$E$67:$P$90,COLUMNS(一级属性!$E$67:N$90),0)*$B112+VLOOKUP($C$2,宝石属性!$B$43:$M$66,COLUMNS(宝石属性!$B$43:K$66),0)*10*VLOOKUP(ROUNDDOWN($B112,-1),宝石属性!$B$25:$N$41,2,0)*VLOOKUP(ROUNDDOWN($B112,-1),宝石属性!$B$25:$N$41,3,0)+VLOOKUP($C$2,职业被动!$B$6:$M$29,COLUMNS(职业被动!$B$6:K$29),0)*$B112,0)</f>
        <v>375</v>
      </c>
      <c r="K112" s="9">
        <f>ROUND(属性投放!L$4+装备属性!L$4*IF($B112&lt;10,1,ROUNDDOWN($B112,-1))+SUM(属性投放!M$37:M$38)*$B112+VLOOKUP($C$2,一级属性!$E$67:$P$90,COLUMNS(一级属性!$E$67:O$90),0)*$B112+VLOOKUP($C$2,宝石属性!$B$43:$M$66,COLUMNS(宝石属性!$B$43:L$66),0)*10*VLOOKUP(ROUNDDOWN($B112,-1),宝石属性!$B$25:$N$41,2,0)*VLOOKUP(ROUNDDOWN($B112,-1),宝石属性!$B$25:$N$41,3,0)+VLOOKUP($C$2,职业被动!$B$6:$M$29,COLUMNS(职业被动!$B$6:L$29),0)*$B112,0)</f>
        <v>33</v>
      </c>
      <c r="L112" s="9">
        <f>ROUND(属性投放!M$4+装备属性!M$4*IF($B112&lt;10,1,ROUNDDOWN($B112,-1))+SUM(属性投放!N$37:N$38)*$B112+VLOOKUP($C$2,一级属性!$E$67:$P$90,COLUMNS(一级属性!$E$67:P$90),0)*$B112+VLOOKUP($C$2,宝石属性!$B$43:$M$66,COLUMNS(宝石属性!$B$43:M$66),0)*10*VLOOKUP(ROUNDDOWN($B112,-1),宝石属性!$B$25:$N$41,2,0)*VLOOKUP(ROUNDDOWN($B112,-1),宝石属性!$B$25:$N$41,3,0)+VLOOKUP($C$2,职业被动!$B$6:$M$29,COLUMNS(职业被动!$B$6:M$29),0)*$B112,0)</f>
        <v>1203</v>
      </c>
      <c r="M112" s="48">
        <f>属性价值和能力评分!$F$9+ROUND(属性价值和能力评分!$F$38*10,0)*B112+ROUND((SUM(装备属性!$W$9:$W$14)+属性价值和能力评分!$F$38*1.25+1.4+2.8)*IF(B112&lt;10,1,ROUNDDOWN(B112,-1)),0)+15*VLOOKUP(ROUNDDOWN(B112,-1),宝石属性!$B$26:$D$41,2,0)*6*VLOOKUP(ROUNDDOWN(B112,-1),宝石属性!$B$26:$D$41,3,0)+(属性价值和能力评分!$F$49*9+属性价值和能力评分!$F$50*2+属性价值和能力评分!$F$53*8/5)*B112</f>
        <v>20095</v>
      </c>
      <c r="N112" s="20"/>
      <c r="O112" s="1">
        <v>109</v>
      </c>
      <c r="P112" s="9">
        <f>ROUND(属性投放!D$4+装备属性!D$4*IF($O112&lt;10,1,ROUNDDOWN($O112,-1))+SUM(属性投放!E$37:E$45)*$O112+VLOOKUP($P$2,一级属性!$E$41:$P$64,COLUMNS(一级属性!$E$41:G$64),0)*($O112+0.25*IF($O112&lt;10,1,ROUNDDOWN($O112,-1)))+VLOOKUP($P$2,宝石属性!$B$43:$M$66,COLUMNS(宝石属性!$B$43:D$66),0)*10*VLOOKUP(ROUNDDOWN($O112,-1),宝石属性!$B$25:$N$41,2,0)*VLOOKUP(ROUNDDOWN($O112,-1),宝石属性!$B$25:$N$41,3,0)+VLOOKUP($P$2,职业被动!$B$6:$M$29,COLUMNS(职业被动!$B$6:D$29),0)*$O112,0)</f>
        <v>7745</v>
      </c>
      <c r="Q112" s="9">
        <f>ROUND(属性投放!E$4+装备属性!E$4*IF($O112&lt;10,1,ROUNDDOWN($O112,-1))+SUM(属性投放!F$37:F$45)*$O112+VLOOKUP($P$2,一级属性!$E$41:$P$64,COLUMNS(一级属性!$E$41:H$64),0)*($O112+0.25*IF($O112&lt;10,1,ROUNDDOWN($O112,-1)))+VLOOKUP($P$2,宝石属性!$B$43:$M$66,COLUMNS(宝石属性!$B$43:E$66),0)*10*VLOOKUP(ROUNDDOWN($O112,-1),宝石属性!$B$25:$N$41,2,0)*VLOOKUP(ROUNDDOWN($O112,-1),宝石属性!$B$25:$N$41,3,0)+VLOOKUP($P$2,职业被动!$B$6:$M$29,COLUMNS(职业被动!$B$6:E$29),0)*$O112,0)</f>
        <v>4665</v>
      </c>
      <c r="R112" s="9">
        <f>ROUND(属性投放!F$4+装备属性!F$4*IF($O112&lt;10,1,ROUNDDOWN($O112,-1))+SUM(属性投放!G$37:G$45)*$O112+VLOOKUP($P$2,一级属性!$E$41:$P$64,COLUMNS(一级属性!$E$41:I$64),0)*($O112+0.25*IF($O112&lt;10,1,ROUNDDOWN($O112,-1)))+VLOOKUP($P$2,宝石属性!$B$43:$M$66,COLUMNS(宝石属性!$B$43:F$66),0)*10*VLOOKUP(ROUNDDOWN($O112,-1),宝石属性!$B$25:$N$41,2,0)*VLOOKUP(ROUNDDOWN($O112,-1),宝石属性!$B$25:$N$41,3,0)+VLOOKUP($P$2,职业被动!$B$6:$M$29,COLUMNS(职业被动!$B$6:F$29),0)*$O112,0)</f>
        <v>1138</v>
      </c>
      <c r="S112" s="9">
        <f>ROUND(属性投放!G$4+装备属性!G$4*IF($O112&lt;10,1,ROUNDDOWN($O112,-1))+SUM(属性投放!H$37:H$45)*$O112+VLOOKUP($P$2,一级属性!$E$41:$P$64,COLUMNS(一级属性!$E$41:J$64),0)*($O112+0.25*IF($O112&lt;10,1,ROUNDDOWN($O112,-1)))+VLOOKUP($P$2,宝石属性!$B$43:$M$66,COLUMNS(宝石属性!$B$43:G$66),0)*10*VLOOKUP(ROUNDDOWN($O112,-1),宝石属性!$B$25:$N$41,2,0)*VLOOKUP(ROUNDDOWN($O112,-1),宝石属性!$B$25:$N$41,3,0)+VLOOKUP($P$2,职业被动!$B$6:$M$29,COLUMNS(职业被动!$B$6:G$29),0)*$O112,0)</f>
        <v>1049</v>
      </c>
      <c r="T112" s="9">
        <f>ROUND(属性投放!H$4+装备属性!H$4*IF($O112&lt;10,1,ROUNDDOWN($O112,-1))+SUM(属性投放!I$37:I$45)*$O112+VLOOKUP($P$2,一级属性!$E$41:$P$64,COLUMNS(一级属性!$E$41:K$64),0)*($O112+0.25*IF($O112&lt;10,1,ROUNDDOWN($O112,-1)))+VLOOKUP($P$2,宝石属性!$B$43:$M$66,COLUMNS(宝石属性!$B$43:H$66),0)*10*VLOOKUP(ROUNDDOWN($O112,-1),宝石属性!$B$25:$N$41,2,0)*VLOOKUP(ROUNDDOWN($O112,-1),宝石属性!$B$25:$N$41,3,0)+VLOOKUP($P$2,职业被动!$B$6:$M$29,COLUMNS(职业被动!$B$6:H$29),0)*$O112,0)</f>
        <v>1219</v>
      </c>
      <c r="U112" s="9">
        <f>ROUND(属性投放!I$4+装备属性!I$4*IF($O112&lt;10,1,ROUNDDOWN($O112,-1))+SUM(属性投放!J$37:J$45)*$O112+VLOOKUP($P$2,一级属性!$E$41:$P$64,COLUMNS(一级属性!$E$41:L$64),0)*($O112+0.25*IF($O112&lt;10,1,ROUNDDOWN($O112,-1)))+VLOOKUP($P$2,宝石属性!$B$43:$M$66,COLUMNS(宝石属性!$B$43:I$66),0)*10*VLOOKUP(ROUNDDOWN($O112,-1),宝石属性!$B$25:$N$41,2,0)*VLOOKUP(ROUNDDOWN($O112,-1),宝石属性!$B$25:$N$41,3,0)+VLOOKUP($P$2,职业被动!$B$6:$M$29,COLUMNS(职业被动!$B$6:I$29),0)*$O112,0)</f>
        <v>1266</v>
      </c>
      <c r="V112" s="9">
        <f>ROUND(属性投放!J$4+装备属性!J$4*IF($O112&lt;10,1,ROUNDDOWN($O112,-1))+SUM(属性投放!K$37:K$45)*$O112+VLOOKUP($P$2,一级属性!$E$41:$P$64,COLUMNS(一级属性!$E$41:M$64),0)*($O112+0.25*IF($O112&lt;10,1,ROUNDDOWN($O112,-1)))+VLOOKUP($P$2,宝石属性!$B$43:$M$66,COLUMNS(宝石属性!$B$43:J$66),0)*10*VLOOKUP(ROUNDDOWN($O112,-1),宝石属性!$B$25:$N$41,2,0)*VLOOKUP(ROUNDDOWN($O112,-1),宝石属性!$B$25:$N$41,3,0)+VLOOKUP($P$2,职业被动!$B$6:$M$29,COLUMNS(职业被动!$B$6:J$29),0)*$O112,0)</f>
        <v>886</v>
      </c>
      <c r="W112" s="9">
        <f>ROUND(属性投放!K$4+装备属性!K$4*IF($O112&lt;10,1,ROUNDDOWN($O112,-1))+SUM(属性投放!L$37:L$45)*$O112+VLOOKUP($P$2,一级属性!$E$41:$P$64,COLUMNS(一级属性!$E$41:N$64),0)*($O112+0.25*IF($O112&lt;10,1,ROUNDDOWN($O112,-1)))+VLOOKUP($P$2,宝石属性!$B$43:$M$66,COLUMNS(宝石属性!$B$43:K$66),0)*10*VLOOKUP(ROUNDDOWN($O112,-1),宝石属性!$B$25:$N$41,2,0)*VLOOKUP(ROUNDDOWN($O112,-1),宝石属性!$B$25:$N$41,3,0)+VLOOKUP($P$2,职业被动!$B$6:$M$29,COLUMNS(职业被动!$B$6:K$29),0)*$O112,0)</f>
        <v>535</v>
      </c>
      <c r="X112" s="9">
        <f>ROUND(属性投放!L$4+装备属性!L$4*IF($O112&lt;10,1,ROUNDDOWN($O112,-1))+SUM(属性投放!M$37:M$45)*$O112+VLOOKUP($P$2,一级属性!$E$41:$P$64,COLUMNS(一级属性!$E$41:O$64),0)*($O112+0.25*IF($O112&lt;10,1,ROUNDDOWN($O112,-1)))+VLOOKUP($P$2,宝石属性!$B$43:$M$66,COLUMNS(宝石属性!$B$43:L$66),0)*10*VLOOKUP(ROUNDDOWN($O112,-1),宝石属性!$B$25:$N$41,2,0)*VLOOKUP(ROUNDDOWN($O112,-1),宝石属性!$B$25:$N$41,3,0)+VLOOKUP($P$2,职业被动!$B$6:$M$29,COLUMNS(职业被动!$B$6:L$29),0)*$O112,0)</f>
        <v>33</v>
      </c>
      <c r="Y112" s="9">
        <f>ROUND(属性投放!M$4+装备属性!M$4*IF($O112&lt;10,1,ROUNDDOWN($O112,-1))+SUM(属性投放!N$37:N$45)*$O112+VLOOKUP($P$2,一级属性!$E$41:$P$64,COLUMNS(一级属性!$E$41:P$64),0)*($O112+0.25*IF($O112&lt;10,1,ROUNDDOWN($O112,-1)))+VLOOKUP($P$2,宝石属性!$B$43:$M$66,COLUMNS(宝石属性!$B$43:M$66),0)*10*VLOOKUP(ROUNDDOWN($O112,-1),宝石属性!$B$25:$N$41,2,0)*VLOOKUP(ROUNDDOWN($O112,-1),宝石属性!$B$25:$N$41,3,0)+VLOOKUP($P$2,职业被动!$B$6:$M$29,COLUMNS(职业被动!$B$6:M$29),0)*$O112,0)</f>
        <v>1203</v>
      </c>
      <c r="Z112" s="48">
        <f>属性价值和能力评分!$F$9+ROUND(属性价值和能力评分!$F$38*10,0)*O112+ROUND((SUM(装备属性!$W$9:$W$14)+属性价值和能力评分!$F$38*1.25+1.4+2.8)*IF(O112&lt;10,1,ROUNDDOWN(O112,-1)),0)+15*VLOOKUP(ROUNDDOWN(O112,-1),宝石属性!$B$26:$D$41,2,0)*6*VLOOKUP(ROUNDDOWN(O112,-1),宝石属性!$B$26:$D$41,3,0)+(属性价值和能力评分!$F$49*9+属性价值和能力评分!$F$50*2+属性价值和能力评分!$F$53*8/5)*O112</f>
        <v>20095</v>
      </c>
      <c r="AB112" s="1">
        <v>109</v>
      </c>
      <c r="AC112" s="9">
        <f>ROUND(属性投放!D$4+装备属性!D$4*IF($AB112&lt;10,1,ROUNDDOWN($AB112,-1))+SUM(属性投放!E$37:E$45)*$AB112+VLOOKUP($AC$2,一级属性!$E$41:$P$64,COLUMNS(一级属性!$E$41:G$64),0)*($AB112+0.25*IF($AB112&lt;10,1,ROUNDDOWN($AB112,-1)))+VLOOKUP($AC$2,宝石属性!$B$43:$M$66,COLUMNS(宝石属性!$B$43:D$66),0)*10*VLOOKUP(ROUNDDOWN($AB112,-1),宝石属性!$B$25:$N$41,2,0)*VLOOKUP(ROUNDDOWN($AB112,-1),宝石属性!$B$25:$N$41,3,0)+VLOOKUP($AC$2,职业被动!$B$6:$M$29,COLUMNS(职业被动!$B$6:D$29),0)*$AB112,0)</f>
        <v>6982</v>
      </c>
      <c r="AD112" s="9">
        <f>ROUND(属性投放!E$4+装备属性!E$4*IF($AB112&lt;10,1,ROUNDDOWN($AB112,-1))+SUM(属性投放!F$37:F$45)*$AB112+VLOOKUP($AC$2,一级属性!$E$41:$P$64,COLUMNS(一级属性!$E$41:H$64),0)*($AB112+0.25*IF($AB112&lt;10,1,ROUNDDOWN($AB112,-1)))+VLOOKUP($AC$2,宝石属性!$B$43:$M$66,COLUMNS(宝石属性!$B$43:E$66),0)*10*VLOOKUP(ROUNDDOWN($AB112,-1),宝石属性!$B$25:$N$41,2,0)*VLOOKUP(ROUNDDOWN($AB112,-1),宝石属性!$B$25:$N$41,3,0)+VLOOKUP($AC$2,职业被动!$B$6:$M$29,COLUMNS(职业被动!$B$6:E$29),0)*$AB112,0)</f>
        <v>2655</v>
      </c>
      <c r="AE112" s="9">
        <f>ROUND(属性投放!F$4+装备属性!F$4*IF($AB112&lt;10,1,ROUNDDOWN($AB112,-1))+SUM(属性投放!G$37:G$45)*$AB112+VLOOKUP($AC$2,一级属性!$E$41:$P$64,COLUMNS(一级属性!$E$41:I$64),0)*($AB112+0.25*IF($AB112&lt;10,1,ROUNDDOWN($AB112,-1)))+VLOOKUP($AC$2,宝石属性!$B$43:$M$66,COLUMNS(宝石属性!$B$43:F$66),0)*10*VLOOKUP(ROUNDDOWN($AB112,-1),宝石属性!$B$25:$N$41,2,0)*VLOOKUP(ROUNDDOWN($AB112,-1),宝石属性!$B$25:$N$41,3,0)+VLOOKUP($AC$2,职业被动!$B$6:$M$29,COLUMNS(职业被动!$B$6:F$29),0)*$AB112,0)</f>
        <v>1834</v>
      </c>
      <c r="AF112" s="9">
        <f>ROUND(属性投放!G$4+装备属性!G$4*IF($AB112&lt;10,1,ROUNDDOWN($AB112,-1))+SUM(属性投放!H$37:H$45)*$AB112+VLOOKUP($AC$2,一级属性!$E$41:$P$64,COLUMNS(一级属性!$E$41:J$64),0)*($AB112+0.25*IF($AB112&lt;10,1,ROUNDDOWN($AB112,-1)))+VLOOKUP($AC$2,宝石属性!$B$43:$M$66,COLUMNS(宝石属性!$B$43:G$66),0)*10*VLOOKUP(ROUNDDOWN($AB112,-1),宝石属性!$B$25:$N$41,2,0)*VLOOKUP(ROUNDDOWN($AB112,-1),宝石属性!$B$25:$N$41,3,0)+VLOOKUP($AC$2,职业被动!$B$6:$M$29,COLUMNS(职业被动!$B$6:G$29),0)*$AB112,0)</f>
        <v>1267</v>
      </c>
      <c r="AG112" s="9">
        <f>ROUND(属性投放!H$4+装备属性!H$4*IF($AB112&lt;10,1,ROUNDDOWN($AB112,-1))+SUM(属性投放!I$37:I$45)*$AB112+VLOOKUP($AC$2,一级属性!$E$41:$P$64,COLUMNS(一级属性!$E$41:K$64),0)*($AB112+0.25*IF($AB112&lt;10,1,ROUNDDOWN($AB112,-1)))+VLOOKUP($AC$2,宝石属性!$B$43:$M$66,COLUMNS(宝石属性!$B$43:H$66),0)*10*VLOOKUP(ROUNDDOWN($AB112,-1),宝石属性!$B$25:$N$41,2,0)*VLOOKUP(ROUNDDOWN($AB112,-1),宝石属性!$B$25:$N$41,3,0)+VLOOKUP($AC$2,职业被动!$B$6:$M$29,COLUMNS(职业被动!$B$6:H$29),0)*$AB112,0)</f>
        <v>708</v>
      </c>
      <c r="AH112" s="9">
        <f>ROUND(属性投放!I$4+装备属性!I$4*IF($AB112&lt;10,1,ROUNDDOWN($AB112,-1))+SUM(属性投放!J$37:J$45)*$AB112+VLOOKUP($AC$2,一级属性!$E$41:$P$64,COLUMNS(一级属性!$E$41:L$64),0)*($AB112+0.25*IF($AB112&lt;10,1,ROUNDDOWN($AB112,-1)))+VLOOKUP($AC$2,宝石属性!$B$43:$M$66,COLUMNS(宝石属性!$B$43:I$66),0)*10*VLOOKUP(ROUNDDOWN($AB112,-1),宝石属性!$B$25:$N$41,2,0)*VLOOKUP(ROUNDDOWN($AB112,-1),宝石属性!$B$25:$N$41,3,0)+VLOOKUP($AC$2,职业被动!$B$6:$M$29,COLUMNS(职业被动!$B$6:I$29),0)*$AB112,0)</f>
        <v>1186</v>
      </c>
      <c r="AI112" s="9">
        <f>ROUND(属性投放!J$4+装备属性!J$4*IF($AB112&lt;10,1,ROUNDDOWN($AB112,-1))+SUM(属性投放!K$37:K$45)*$AB112+VLOOKUP($AC$2,一级属性!$E$41:$P$64,COLUMNS(一级属性!$E$41:M$64),0)*($AB112+0.25*IF($AB112&lt;10,1,ROUNDDOWN($AB112,-1)))+VLOOKUP($AC$2,宝石属性!$B$43:$M$66,COLUMNS(宝石属性!$B$43:J$66),0)*10*VLOOKUP(ROUNDDOWN($AB112,-1),宝石属性!$B$25:$N$41,2,0)*VLOOKUP(ROUNDDOWN($AB112,-1),宝石属性!$B$25:$N$41,3,0)+VLOOKUP($AC$2,职业被动!$B$6:$M$29,COLUMNS(职业被动!$B$6:J$29),0)*$AB112,0)</f>
        <v>792</v>
      </c>
      <c r="AJ112" s="9">
        <f>ROUND(属性投放!K$4+装备属性!K$4*IF($AB112&lt;10,1,ROUNDDOWN($AB112,-1))+SUM(属性投放!L$37:L$45)*$AB112+VLOOKUP($AC$2,一级属性!$E$41:$P$64,COLUMNS(一级属性!$E$41:N$64),0)*($AB112+0.25*IF($AB112&lt;10,1,ROUNDDOWN($AB112,-1)))+VLOOKUP($AC$2,宝石属性!$B$43:$M$66,COLUMNS(宝石属性!$B$43:K$66),0)*10*VLOOKUP(ROUNDDOWN($AB112,-1),宝石属性!$B$25:$N$41,2,0)*VLOOKUP(ROUNDDOWN($AB112,-1),宝石属性!$B$25:$N$41,3,0)+VLOOKUP($AC$2,职业被动!$B$6:$M$29,COLUMNS(职业被动!$B$6:K$29),0)*$AB112,0)</f>
        <v>375</v>
      </c>
      <c r="AK112" s="9">
        <f>ROUND(属性投放!L$4+装备属性!L$4*IF($AB112&lt;10,1,ROUNDDOWN($AB112,-1))+SUM(属性投放!M$37:M$45)*$AB112+VLOOKUP($AC$2,一级属性!$E$41:$P$64,COLUMNS(一级属性!$E$41:O$64),0)*($AB112+0.25*IF($AB112&lt;10,1,ROUNDDOWN($AB112,-1)))+VLOOKUP($AC$2,宝石属性!$B$43:$M$66,COLUMNS(宝石属性!$B$43:L$66),0)*10*VLOOKUP(ROUNDDOWN($AB112,-1),宝石属性!$B$25:$N$41,2,0)*VLOOKUP(ROUNDDOWN($AB112,-1),宝石属性!$B$25:$N$41,3,0)+VLOOKUP($AC$2,职业被动!$B$6:$M$29,COLUMNS(职业被动!$B$6:L$29),0)*$AB112,0)</f>
        <v>33</v>
      </c>
      <c r="AL112" s="9">
        <f>ROUND(属性投放!M$4+装备属性!M$4*IF($AB112&lt;10,1,ROUNDDOWN($AB112,-1))+SUM(属性投放!N$37:N$45)*$AB112+VLOOKUP($AC$2,一级属性!$E$41:$P$64,COLUMNS(一级属性!$E$41:P$64),0)*($AB112+0.25*IF($AB112&lt;10,1,ROUNDDOWN($AB112,-1)))+VLOOKUP($AC$2,宝石属性!$B$43:$M$66,COLUMNS(宝石属性!$B$43:M$66),0)*10*VLOOKUP(ROUNDDOWN($AB112,-1),宝石属性!$B$25:$N$41,2,0)*VLOOKUP(ROUNDDOWN($AB112,-1),宝石属性!$B$25:$N$41,3,0)+VLOOKUP($AC$2,职业被动!$B$6:$M$29,COLUMNS(职业被动!$B$6:M$29),0)*$AB112,0)</f>
        <v>1203</v>
      </c>
      <c r="AM112" s="48">
        <f>属性价值和能力评分!$F$9+ROUND(属性价值和能力评分!$F$38*10,0)*AB112+ROUND((SUM(装备属性!$W$9:$W$14)+属性价值和能力评分!$F$38*1.25+1.4+2.8)*IF(AB112&lt;10,1,ROUNDDOWN(AB112,-1)),0)+15*VLOOKUP(ROUNDDOWN(AB112,-1),宝石属性!$B$26:$D$41,2,0)*6*VLOOKUP(ROUNDDOWN(AB112,-1),宝石属性!$B$26:$D$41,3,0)+(属性价值和能力评分!$F$49*9+属性价值和能力评分!$F$50*2+属性价值和能力评分!$F$53*8/5)*AB112</f>
        <v>20095</v>
      </c>
      <c r="AO112" s="1">
        <v>109</v>
      </c>
      <c r="AP112" s="9">
        <f>ROUND(属性投放!D$4+装备属性!D$4*IF($AO112&lt;10,1,ROUNDDOWN($AO112,-1))+SUM(属性投放!E$37:E$45)*$AO112+VLOOKUP($AP$2,一级属性!$E$41:$P$64,COLUMNS(一级属性!$E$41:G$64),0)*($AO112+0.25*IF($AO112&lt;10,1,ROUNDDOWN($AO112,-1)))+VLOOKUP($AP$2,宝石属性!$B$43:$M$66,COLUMNS(宝石属性!$B$43:D$66),0)*10*VLOOKUP(ROUNDDOWN($AO112,-1),宝石属性!$B$25:$N$41,2,0)*VLOOKUP(ROUNDDOWN($AO112,-1),宝石属性!$B$25:$N$41,3,0)+VLOOKUP($AP$2,职业被动!$B$6:$M$29,COLUMNS(职业被动!$B$6:D$29),0)*$AO112,0)</f>
        <v>6982</v>
      </c>
      <c r="AQ112" s="9">
        <f>ROUND(属性投放!E$4+装备属性!E$4*IF($AO112&lt;10,1,ROUNDDOWN($AO112,-1))+SUM(属性投放!F$37:F$45)*$AO112+VLOOKUP($AP$2,一级属性!$E$41:$P$64,COLUMNS(一级属性!$E$41:H$64),0)*($AO112+0.25*IF($AO112&lt;10,1,ROUNDDOWN($AO112,-1)))+VLOOKUP($AP$2,宝石属性!$B$43:$M$66,COLUMNS(宝石属性!$B$43:E$66),0)*10*VLOOKUP(ROUNDDOWN($AO112,-1),宝石属性!$B$25:$N$41,2,0)*VLOOKUP(ROUNDDOWN($AO112,-1),宝石属性!$B$25:$N$41,3,0)+VLOOKUP($AP$2,职业被动!$B$6:$M$29,COLUMNS(职业被动!$B$6:E$29),0)*$AO112,0)</f>
        <v>4665</v>
      </c>
      <c r="AR112" s="9">
        <f>ROUND(属性投放!F$4+装备属性!F$4*IF($AO112&lt;10,1,ROUNDDOWN($AO112,-1))+SUM(属性投放!G$37:G$45)*$AO112+VLOOKUP($AP$2,一级属性!$E$41:$P$64,COLUMNS(一级属性!$E$41:I$64),0)*($AO112+0.25*IF($AO112&lt;10,1,ROUNDDOWN($AO112,-1)))+VLOOKUP($AP$2,宝石属性!$B$43:$M$66,COLUMNS(宝石属性!$B$43:F$66),0)*10*VLOOKUP(ROUNDDOWN($AO112,-1),宝石属性!$B$25:$N$41,2,0)*VLOOKUP(ROUNDDOWN($AO112,-1),宝石属性!$B$25:$N$41,3,0)+VLOOKUP($AP$2,职业被动!$B$6:$M$29,COLUMNS(职业被动!$B$6:F$29),0)*$AO112,0)</f>
        <v>1138</v>
      </c>
      <c r="AS112" s="9">
        <f>ROUND(属性投放!G$4+装备属性!G$4*IF($AO112&lt;10,1,ROUNDDOWN($AO112,-1))+SUM(属性投放!H$37:H$45)*$AO112+VLOOKUP($AP$2,一级属性!$E$41:$P$64,COLUMNS(一级属性!$E$41:J$64),0)*($AO112+0.25*IF($AO112&lt;10,1,ROUNDDOWN($AO112,-1)))+VLOOKUP($AP$2,宝石属性!$B$43:$M$66,COLUMNS(宝石属性!$B$43:G$66),0)*10*VLOOKUP(ROUNDDOWN($AO112,-1),宝石属性!$B$25:$N$41,2,0)*VLOOKUP(ROUNDDOWN($AO112,-1),宝石属性!$B$25:$N$41,3,0)+VLOOKUP($AP$2,职业被动!$B$6:$M$29,COLUMNS(职业被动!$B$6:G$29),0)*$AO112,0)</f>
        <v>1049</v>
      </c>
      <c r="AT112" s="9">
        <f>ROUND(属性投放!H$4+装备属性!H$4*IF($AO112&lt;10,1,ROUNDDOWN($AO112,-1))+SUM(属性投放!I$37:I$45)*$AO112+VLOOKUP($AP$2,一级属性!$E$41:$P$64,COLUMNS(一级属性!$E$41:K$64),0)*($AO112+0.25*IF($AO112&lt;10,1,ROUNDDOWN($AO112,-1)))+VLOOKUP($AP$2,宝石属性!$B$43:$M$66,COLUMNS(宝石属性!$B$43:H$66),0)*10*VLOOKUP(ROUNDDOWN($AO112,-1),宝石属性!$B$25:$N$41,2,0)*VLOOKUP(ROUNDDOWN($AO112,-1),宝石属性!$B$25:$N$41,3,0)+VLOOKUP($AP$2,职业被动!$B$6:$M$29,COLUMNS(职业被动!$B$6:H$29),0)*$AO112,0)</f>
        <v>1110</v>
      </c>
      <c r="AU112" s="9">
        <f>ROUND(属性投放!I$4+装备属性!I$4*IF($AO112&lt;10,1,ROUNDDOWN($AO112,-1))+SUM(属性投放!J$37:J$45)*$AO112+VLOOKUP($AP$2,一级属性!$E$41:$P$64,COLUMNS(一级属性!$E$41:L$64),0)*($AO112+0.25*IF($AO112&lt;10,1,ROUNDDOWN($AO112,-1)))+VLOOKUP($AP$2,宝石属性!$B$43:$M$66,COLUMNS(宝石属性!$B$43:I$66),0)*10*VLOOKUP(ROUNDDOWN($AO112,-1),宝石属性!$B$25:$N$41,2,0)*VLOOKUP(ROUNDDOWN($AO112,-1),宝石属性!$B$25:$N$41,3,0)+VLOOKUP($AP$2,职业被动!$B$6:$M$29,COLUMNS(职业被动!$B$6:I$29),0)*$AO112,0)</f>
        <v>1266</v>
      </c>
      <c r="AV112" s="9">
        <f>ROUND(属性投放!J$4+装备属性!J$4*IF($AO112&lt;10,1,ROUNDDOWN($AO112,-1))+SUM(属性投放!K$37:K$45)*$AO112+VLOOKUP($AP$2,一级属性!$E$41:$P$64,COLUMNS(一级属性!$E$41:M$64),0)*($AO112+0.25*IF($AO112&lt;10,1,ROUNDDOWN($AO112,-1)))+VLOOKUP($AP$2,宝石属性!$B$43:$M$66,COLUMNS(宝石属性!$B$43:J$66),0)*10*VLOOKUP(ROUNDDOWN($AO112,-1),宝石属性!$B$25:$N$41,2,0)*VLOOKUP(ROUNDDOWN($AO112,-1),宝石属性!$B$25:$N$41,3,0)+VLOOKUP($AP$2,职业被动!$B$6:$M$29,COLUMNS(职业被动!$B$6:J$29),0)*$AO112,0)</f>
        <v>886</v>
      </c>
      <c r="AW112" s="9">
        <f>ROUND(属性投放!K$4+装备属性!K$4*IF($AO112&lt;10,1,ROUNDDOWN($AO112,-1))+SUM(属性投放!L$37:L$45)*$AO112+VLOOKUP($AP$2,一级属性!$E$41:$P$64,COLUMNS(一级属性!$E$41:N$64),0)*($AO112+0.25*IF($AO112&lt;10,1,ROUNDDOWN($AO112,-1)))+VLOOKUP($AP$2,宝石属性!$B$43:$M$66,COLUMNS(宝石属性!$B$43:K$66),0)*10*VLOOKUP(ROUNDDOWN($AO112,-1),宝石属性!$B$25:$N$41,2,0)*VLOOKUP(ROUNDDOWN($AO112,-1),宝石属性!$B$25:$N$41,3,0)+VLOOKUP($AP$2,职业被动!$B$6:$M$29,COLUMNS(职业被动!$B$6:K$29),0)*$AO112,0)</f>
        <v>375</v>
      </c>
      <c r="AX112" s="9">
        <f>ROUND(属性投放!L$4+装备属性!L$4*IF($AO112&lt;10,1,ROUNDDOWN($AO112,-1))+SUM(属性投放!M$37:M$45)*$AO112+VLOOKUP($AP$2,一级属性!$E$41:$P$64,COLUMNS(一级属性!$E$41:O$64),0)*($AO112+0.25*IF($AO112&lt;10,1,ROUNDDOWN($AO112,-1)))+VLOOKUP($AP$2,宝石属性!$B$43:$M$66,COLUMNS(宝石属性!$B$43:L$66),0)*10*VLOOKUP(ROUNDDOWN($AO112,-1),宝石属性!$B$25:$N$41,2,0)*VLOOKUP(ROUNDDOWN($AO112,-1),宝石属性!$B$25:$N$41,3,0)+VLOOKUP($AP$2,职业被动!$B$6:$M$29,COLUMNS(职业被动!$B$6:L$29),0)*$AO112,0)</f>
        <v>1183</v>
      </c>
      <c r="AY112" s="9">
        <f>ROUND(属性投放!M$4+装备属性!M$4*IF($AO112&lt;10,1,ROUNDDOWN($AO112,-1))+SUM(属性投放!N$37:N$45)*$AO112+VLOOKUP($AP$2,一级属性!$E$41:$P$64,COLUMNS(一级属性!$E$41:P$64),0)*($AO112+0.25*IF($AO112&lt;10,1,ROUNDDOWN($AO112,-1)))+VLOOKUP($AP$2,宝石属性!$B$43:$M$66,COLUMNS(宝石属性!$B$43:M$66),0)*10*VLOOKUP(ROUNDDOWN($AO112,-1),宝石属性!$B$25:$N$41,2,0)*VLOOKUP(ROUNDDOWN($AO112,-1),宝石属性!$B$25:$N$41,3,0)+VLOOKUP($AP$2,职业被动!$B$6:$M$29,COLUMNS(职业被动!$B$6:M$29),0)*$AO112,0)</f>
        <v>1203</v>
      </c>
      <c r="AZ112" s="48">
        <f>属性价值和能力评分!$F$9+ROUND(属性价值和能力评分!$F$38*10,0)*AO112+ROUND((SUM(装备属性!$W$9:$W$14)+属性价值和能力评分!$F$38*1.25+1.4+2.8)*IF(AO112&lt;10,1,ROUNDDOWN(AO112,-1)),0)+15*VLOOKUP(ROUNDDOWN(AO112,-1),宝石属性!$B$26:$D$41,2,0)*6*VLOOKUP(ROUNDDOWN(AO112,-1),宝石属性!$B$26:$D$41,3,0)+(属性价值和能力评分!$F$49*9+属性价值和能力评分!$F$50*2+属性价值和能力评分!$F$53*8/5)*AO112</f>
        <v>20095</v>
      </c>
      <c r="BB112" s="1">
        <v>109</v>
      </c>
      <c r="BC112" s="9">
        <f>ROUND(属性投放!D$4+装备属性!D$4*IF($BB112&lt;10,1,ROUNDDOWN($BB112,-1))+SUM(属性投放!E$37:E$45)*$BB112+VLOOKUP($BC$2,一级属性!$E$41:$P$64,COLUMNS(一级属性!$E$41:G$64),0)*($BB112+0.25*IF($BB112&lt;10,1,ROUNDDOWN($BB112,-1)))+VLOOKUP($BC$2,宝石属性!$B$43:$M$66,COLUMNS(宝石属性!$B$43:D$66),0)*10*VLOOKUP(ROUNDDOWN($BB112,-1),宝石属性!$B$25:$N$41,2,0)*VLOOKUP(ROUNDDOWN($BB112,-1),宝石属性!$B$25:$N$41,3,0)+VLOOKUP($BC$2,职业被动!$B$6:$M$29,COLUMNS(职业被动!$B$6:D$29),0)*$BB112,0)</f>
        <v>6219</v>
      </c>
      <c r="BD112" s="9">
        <f>ROUND(属性投放!E$4+装备属性!E$4*IF($BB112&lt;10,1,ROUNDDOWN($BB112,-1))+SUM(属性投放!F$37:F$45)*$BB112+VLOOKUP($BC$2,一级属性!$E$41:$P$64,COLUMNS(一级属性!$E$41:H$64),0)*($BB112+0.25*IF($BB112&lt;10,1,ROUNDDOWN($BB112,-1)))+VLOOKUP($BC$2,宝石属性!$B$43:$M$66,COLUMNS(宝石属性!$B$43:E$66),0)*10*VLOOKUP(ROUNDDOWN($BB112,-1),宝石属性!$B$25:$N$41,2,0)*VLOOKUP(ROUNDDOWN($BB112,-1),宝石属性!$B$25:$N$41,3,0)+VLOOKUP($BC$2,职业被动!$B$6:$M$29,COLUMNS(职业被动!$B$6:E$29),0)*$BB112,0)</f>
        <v>5335</v>
      </c>
      <c r="BE112" s="9">
        <f>ROUND(属性投放!F$4+装备属性!F$4*IF($BB112&lt;10,1,ROUNDDOWN($BB112,-1))+SUM(属性投放!G$37:G$45)*$BB112+VLOOKUP($BC$2,一级属性!$E$41:$P$64,COLUMNS(一级属性!$E$41:I$64),0)*($BB112+0.25*IF($BB112&lt;10,1,ROUNDDOWN($BB112,-1)))+VLOOKUP($BC$2,宝石属性!$B$43:$M$66,COLUMNS(宝石属性!$B$43:F$66),0)*10*VLOOKUP(ROUNDDOWN($BB112,-1),宝石属性!$B$25:$N$41,2,0)*VLOOKUP(ROUNDDOWN($BB112,-1),宝石属性!$B$25:$N$41,3,0)+VLOOKUP($BC$2,职业被动!$B$6:$M$29,COLUMNS(职业被动!$B$6:F$29),0)*$BB112,0)</f>
        <v>1138</v>
      </c>
      <c r="BF112" s="9">
        <f>ROUND(属性投放!G$4+装备属性!G$4*IF($BB112&lt;10,1,ROUNDDOWN($BB112,-1))+SUM(属性投放!H$37:H$45)*$BB112+VLOOKUP($BC$2,一级属性!$E$41:$P$64,COLUMNS(一级属性!$E$41:J$64),0)*($BB112+0.25*IF($BB112&lt;10,1,ROUNDDOWN($BB112,-1)))+VLOOKUP($BC$2,宝石属性!$B$43:$M$66,COLUMNS(宝石属性!$B$43:G$66),0)*10*VLOOKUP(ROUNDDOWN($BB112,-1),宝石属性!$B$25:$N$41,2,0)*VLOOKUP(ROUNDDOWN($BB112,-1),宝石属性!$B$25:$N$41,3,0)+VLOOKUP($BC$2,职业被动!$B$6:$M$29,COLUMNS(职业被动!$B$6:G$29),0)*$BB112,0)</f>
        <v>1049</v>
      </c>
      <c r="BG112" s="9">
        <f>ROUND(属性投放!H$4+装备属性!H$4*IF($BB112&lt;10,1,ROUNDDOWN($BB112,-1))+SUM(属性投放!I$37:I$45)*$BB112+VLOOKUP($BC$2,一级属性!$E$41:$P$64,COLUMNS(一级属性!$E$41:K$64),0)*($BB112+0.25*IF($BB112&lt;10,1,ROUNDDOWN($BB112,-1)))+VLOOKUP($BC$2,宝石属性!$B$43:$M$66,COLUMNS(宝石属性!$B$43:H$66),0)*10*VLOOKUP(ROUNDDOWN($BB112,-1),宝石属性!$B$25:$N$41,2,0)*VLOOKUP(ROUNDDOWN($BB112,-1),宝石属性!$B$25:$N$41,3,0)+VLOOKUP($BC$2,职业被动!$B$6:$M$29,COLUMNS(职业被动!$B$6:H$29),0)*$BB112,0)</f>
        <v>1582</v>
      </c>
      <c r="BH112" s="9">
        <f>ROUND(属性投放!I$4+装备属性!I$4*IF($BB112&lt;10,1,ROUNDDOWN($BB112,-1))+SUM(属性投放!J$37:J$45)*$BB112+VLOOKUP($BC$2,一级属性!$E$41:$P$64,COLUMNS(一级属性!$E$41:L$64),0)*($BB112+0.25*IF($BB112&lt;10,1,ROUNDDOWN($BB112,-1)))+VLOOKUP($BC$2,宝石属性!$B$43:$M$66,COLUMNS(宝石属性!$B$43:I$66),0)*10*VLOOKUP(ROUNDDOWN($BB112,-1),宝石属性!$B$25:$N$41,2,0)*VLOOKUP(ROUNDDOWN($BB112,-1),宝石属性!$B$25:$N$41,3,0)+VLOOKUP($BC$2,职业被动!$B$6:$M$29,COLUMNS(职业被动!$B$6:I$29),0)*$BB112,0)</f>
        <v>1509</v>
      </c>
      <c r="BI112" s="9">
        <f>ROUND(属性投放!J$4+装备属性!J$4*IF($BB112&lt;10,1,ROUNDDOWN($BB112,-1))+SUM(属性投放!K$37:K$45)*$BB112+VLOOKUP($BC$2,一级属性!$E$41:$P$64,COLUMNS(一级属性!$E$41:M$64),0)*($BB112+0.25*IF($BB112&lt;10,1,ROUNDDOWN($BB112,-1)))+VLOOKUP($BC$2,宝石属性!$B$43:$M$66,COLUMNS(宝石属性!$B$43:J$66),0)*10*VLOOKUP(ROUNDDOWN($BB112,-1),宝石属性!$B$25:$N$41,2,0)*VLOOKUP(ROUNDDOWN($BB112,-1),宝石属性!$B$25:$N$41,3,0)+VLOOKUP($BC$2,职业被动!$B$6:$M$29,COLUMNS(职业被动!$B$6:J$29),0)*$BB112,0)</f>
        <v>685</v>
      </c>
      <c r="BJ112" s="9">
        <f>ROUND(属性投放!K$4+装备属性!K$4*IF($BB112&lt;10,1,ROUNDDOWN($BB112,-1))+SUM(属性投放!L$37:L$45)*$BB112+VLOOKUP($BC$2,一级属性!$E$41:$P$64,COLUMNS(一级属性!$E$41:N$64),0)*($BB112+0.25*IF($BB112&lt;10,1,ROUNDDOWN($BB112,-1)))+VLOOKUP($BC$2,宝石属性!$B$43:$M$66,COLUMNS(宝石属性!$B$43:K$66),0)*10*VLOOKUP(ROUNDDOWN($BB112,-1),宝石属性!$B$25:$N$41,2,0)*VLOOKUP(ROUNDDOWN($BB112,-1),宝石属性!$B$25:$N$41,3,0)+VLOOKUP($BC$2,职业被动!$B$6:$M$29,COLUMNS(职业被动!$B$6:K$29),0)*$BB112,0)</f>
        <v>375</v>
      </c>
      <c r="BK112" s="9">
        <f>ROUND(属性投放!L$4+装备属性!L$4*IF($BB112&lt;10,1,ROUNDDOWN($BB112,-1))+SUM(属性投放!M$37:M$45)*$BB112+VLOOKUP($BC$2,一级属性!$E$41:$P$64,COLUMNS(一级属性!$E$41:O$64),0)*($BB112+0.25*IF($BB112&lt;10,1,ROUNDDOWN($BB112,-1)))+VLOOKUP($BC$2,宝石属性!$B$43:$M$66,COLUMNS(宝石属性!$B$43:L$66),0)*10*VLOOKUP(ROUNDDOWN($BB112,-1),宝石属性!$B$25:$N$41,2,0)*VLOOKUP(ROUNDDOWN($BB112,-1),宝石属性!$B$25:$N$41,3,0)+VLOOKUP($BC$2,职业被动!$B$6:$M$29,COLUMNS(职业被动!$B$6:L$29),0)*$BB112,0)</f>
        <v>33</v>
      </c>
      <c r="BL112" s="9">
        <f>ROUND(属性投放!M$4+装备属性!M$4*IF($BB112&lt;10,1,ROUNDDOWN($BB112,-1))+SUM(属性投放!N$37:N$45)*$BB112+VLOOKUP($BC$2,一级属性!$E$41:$P$64,COLUMNS(一级属性!$E$41:P$64),0)*($BB112+0.25*IF($BB112&lt;10,1,ROUNDDOWN($BB112,-1)))+VLOOKUP($BC$2,宝石属性!$B$43:$M$66,COLUMNS(宝石属性!$B$43:M$66),0)*10*VLOOKUP(ROUNDDOWN($BB112,-1),宝石属性!$B$25:$N$41,2,0)*VLOOKUP(ROUNDDOWN($BB112,-1),宝石属性!$B$25:$N$41,3,0)+VLOOKUP($BC$2,职业被动!$B$6:$M$29,COLUMNS(职业被动!$B$6:M$29),0)*$BB112,0)</f>
        <v>1203</v>
      </c>
      <c r="BM112" s="48">
        <f>属性价值和能力评分!$F$9+ROUND(属性价值和能力评分!$F$38*10,0)*BB112+ROUND((SUM(装备属性!$W$9:$W$14)+属性价值和能力评分!$F$38*1.25+1.4+2.8)*IF(BB112&lt;10,1,ROUNDDOWN(BB112,-1)),0)+15*VLOOKUP(ROUNDDOWN(BB112,-1),宝石属性!$B$26:$D$41,2,0)*6*VLOOKUP(ROUNDDOWN(BB112,-1),宝石属性!$B$26:$D$41,3,0)+(属性价值和能力评分!$F$49*9+属性价值和能力评分!$F$50*2+属性价值和能力评分!$F$53*8/5)*BB112</f>
        <v>20095</v>
      </c>
      <c r="BO112" s="1">
        <v>109</v>
      </c>
      <c r="BP112" s="9">
        <f>ROUND(属性投放!D$4+装备属性!D$4*IF($BO112&lt;10,1,ROUNDDOWN($BO112,-1))+SUM(属性投放!E$37:E$45)*$BO112+VLOOKUP($BP$2,一级属性!$E$41:$P$64,COLUMNS(一级属性!$E$41:G$64),0)*($BO112+0.25*IF($BO112&lt;10,1,ROUNDDOWN($BO112,-1)))+VLOOKUP($BP$2,宝石属性!$B$43:$M$66,COLUMNS(宝石属性!$B$43:D$66),0)*10*VLOOKUP(ROUNDDOWN($BO112,-1),宝石属性!$B$25:$N$41,2,0)*VLOOKUP(ROUNDDOWN($BO112,-1),宝石属性!$B$25:$N$41,3,0)+VLOOKUP($BP$2,职业被动!$B$6:$M$29,COLUMNS(职业被动!$B$6:D$29),0)*$BO112,0)</f>
        <v>7745</v>
      </c>
      <c r="BQ112" s="9">
        <f>ROUND(属性投放!E$4+装备属性!E$4*IF($BO112&lt;10,1,ROUNDDOWN($BO112,-1))+SUM(属性投放!F$37:F$45)*$BO112+VLOOKUP($BP$2,一级属性!$E$41:$P$64,COLUMNS(一级属性!$E$41:H$64),0)*($BO112+0.25*IF($BO112&lt;10,1,ROUNDDOWN($BO112,-1)))+VLOOKUP($BP$2,宝石属性!$B$43:$M$66,COLUMNS(宝石属性!$B$43:E$66),0)*10*VLOOKUP(ROUNDDOWN($BO112,-1),宝石属性!$B$25:$N$41,2,0)*VLOOKUP(ROUNDDOWN($BO112,-1),宝石属性!$B$25:$N$41,3,0)+VLOOKUP($BP$2,职业被动!$B$6:$M$29,COLUMNS(职业被动!$B$6:E$29),0)*$BO112,0)</f>
        <v>4665</v>
      </c>
      <c r="BR112" s="9">
        <f>ROUND(属性投放!F$4+装备属性!F$4*IF($BO112&lt;10,1,ROUNDDOWN($BO112,-1))+SUM(属性投放!G$37:G$45)*$BO112+VLOOKUP($BP$2,一级属性!$E$41:$P$64,COLUMNS(一级属性!$E$41:I$64),0)*($BO112+0.25*IF($BO112&lt;10,1,ROUNDDOWN($BO112,-1)))+VLOOKUP($BP$2,宝石属性!$B$43:$M$66,COLUMNS(宝石属性!$B$43:F$66),0)*10*VLOOKUP(ROUNDDOWN($BO112,-1),宝石属性!$B$25:$N$41,2,0)*VLOOKUP(ROUNDDOWN($BO112,-1),宝石属性!$B$25:$N$41,3,0)+VLOOKUP($BP$2,职业被动!$B$6:$M$29,COLUMNS(职业被动!$B$6:F$29),0)*$BO112,0)</f>
        <v>1138</v>
      </c>
      <c r="BS112" s="9">
        <f>ROUND(属性投放!G$4+装备属性!G$4*IF($BO112&lt;10,1,ROUNDDOWN($BO112,-1))+SUM(属性投放!H$37:H$45)*$BO112+VLOOKUP($BP$2,一级属性!$E$41:$P$64,COLUMNS(一级属性!$E$41:J$64),0)*($BO112+0.25*IF($BO112&lt;10,1,ROUNDDOWN($BO112,-1)))+VLOOKUP($BP$2,宝石属性!$B$43:$M$66,COLUMNS(宝石属性!$B$43:G$66),0)*10*VLOOKUP(ROUNDDOWN($BO112,-1),宝石属性!$B$25:$N$41,2,0)*VLOOKUP(ROUNDDOWN($BO112,-1),宝石属性!$B$25:$N$41,3,0)+VLOOKUP($BP$2,职业被动!$B$6:$M$29,COLUMNS(职业被动!$B$6:G$29),0)*$BO112,0)</f>
        <v>1049</v>
      </c>
      <c r="BT112" s="9">
        <f>ROUND(属性投放!H$4+装备属性!H$4*IF($BO112&lt;10,1,ROUNDDOWN($BO112,-1))+SUM(属性投放!I$37:I$45)*$BO112+VLOOKUP($BP$2,一级属性!$E$41:$P$64,COLUMNS(一级属性!$E$41:K$64),0)*($BO112+0.25*IF($BO112&lt;10,1,ROUNDDOWN($BO112,-1)))+VLOOKUP($BP$2,宝石属性!$B$43:$M$66,COLUMNS(宝石属性!$B$43:H$66),0)*10*VLOOKUP(ROUNDDOWN($BO112,-1),宝石属性!$B$25:$N$41,2,0)*VLOOKUP(ROUNDDOWN($BO112,-1),宝石属性!$B$25:$N$41,3,0)+VLOOKUP($BP$2,职业被动!$B$6:$M$29,COLUMNS(职业被动!$B$6:H$29),0)*$BO112,0)</f>
        <v>1219</v>
      </c>
      <c r="BU112" s="9">
        <f>ROUND(属性投放!I$4+装备属性!I$4*IF($BO112&lt;10,1,ROUNDDOWN($BO112,-1))+SUM(属性投放!J$37:J$45)*$BO112+VLOOKUP($BP$2,一级属性!$E$41:$P$64,COLUMNS(一级属性!$E$41:L$64),0)*($BO112+0.25*IF($BO112&lt;10,1,ROUNDDOWN($BO112,-1)))+VLOOKUP($BP$2,宝石属性!$B$43:$M$66,COLUMNS(宝石属性!$B$43:I$66),0)*10*VLOOKUP(ROUNDDOWN($BO112,-1),宝石属性!$B$25:$N$41,2,0)*VLOOKUP(ROUNDDOWN($BO112,-1),宝石属性!$B$25:$N$41,3,0)+VLOOKUP($BP$2,职业被动!$B$6:$M$29,COLUMNS(职业被动!$B$6:I$29),0)*$BO112,0)</f>
        <v>1266</v>
      </c>
      <c r="BV112" s="9">
        <f>ROUND(属性投放!J$4+装备属性!J$4*IF($BO112&lt;10,1,ROUNDDOWN($BO112,-1))+SUM(属性投放!K$37:K$45)*$BO112+VLOOKUP($BP$2,一级属性!$E$41:$P$64,COLUMNS(一级属性!$E$41:M$64),0)*($BO112+0.25*IF($BO112&lt;10,1,ROUNDDOWN($BO112,-1)))+VLOOKUP($BP$2,宝石属性!$B$43:$M$66,COLUMNS(宝石属性!$B$43:J$66),0)*10*VLOOKUP(ROUNDDOWN($BO112,-1),宝石属性!$B$25:$N$41,2,0)*VLOOKUP(ROUNDDOWN($BO112,-1),宝石属性!$B$25:$N$41,3,0)+VLOOKUP($BP$2,职业被动!$B$6:$M$29,COLUMNS(职业被动!$B$6:J$29),0)*$BO112,0)</f>
        <v>886</v>
      </c>
      <c r="BW112" s="9">
        <f>ROUND(属性投放!K$4+装备属性!K$4*IF($BO112&lt;10,1,ROUNDDOWN($BO112,-1))+SUM(属性投放!L$37:L$45)*$BO112+VLOOKUP($BP$2,一级属性!$E$41:$P$64,COLUMNS(一级属性!$E$41:N$64),0)*($BO112+0.25*IF($BO112&lt;10,1,ROUNDDOWN($BO112,-1)))+VLOOKUP($BP$2,宝石属性!$B$43:$M$66,COLUMNS(宝石属性!$B$43:K$66),0)*10*VLOOKUP(ROUNDDOWN($BO112,-1),宝石属性!$B$25:$N$41,2,0)*VLOOKUP(ROUNDDOWN($BO112,-1),宝石属性!$B$25:$N$41,3,0)+VLOOKUP($BP$2,职业被动!$B$6:$M$29,COLUMNS(职业被动!$B$6:K$29),0)*$BO112,0)</f>
        <v>535</v>
      </c>
      <c r="BX112" s="9">
        <f>ROUND(属性投放!L$4+装备属性!L$4*IF($BO112&lt;10,1,ROUNDDOWN($BO112,-1))+SUM(属性投放!M$37:M$45)*$BO112+VLOOKUP($BP$2,一级属性!$E$41:$P$64,COLUMNS(一级属性!$E$41:O$64),0)*($BO112+0.25*IF($BO112&lt;10,1,ROUNDDOWN($BO112,-1)))+VLOOKUP($BP$2,宝石属性!$B$43:$M$66,COLUMNS(宝石属性!$B$43:L$66),0)*10*VLOOKUP(ROUNDDOWN($BO112,-1),宝石属性!$B$25:$N$41,2,0)*VLOOKUP(ROUNDDOWN($BO112,-1),宝石属性!$B$25:$N$41,3,0)+VLOOKUP($BP$2,职业被动!$B$6:$M$29,COLUMNS(职业被动!$B$6:L$29),0)*$BO112,0)</f>
        <v>33</v>
      </c>
      <c r="BY112" s="9">
        <f>ROUND(属性投放!M$4+装备属性!M$4*IF($BO112&lt;10,1,ROUNDDOWN($BO112,-1))+SUM(属性投放!N$37:N$45)*$BO112+VLOOKUP($BP$2,一级属性!$E$41:$P$64,COLUMNS(一级属性!$E$41:P$64),0)*($BO112+0.25*IF($BO112&lt;10,1,ROUNDDOWN($BO112,-1)))+VLOOKUP($BP$2,宝石属性!$B$43:$M$66,COLUMNS(宝石属性!$B$43:M$66),0)*10*VLOOKUP(ROUNDDOWN($BO112,-1),宝石属性!$B$25:$N$41,2,0)*VLOOKUP(ROUNDDOWN($BO112,-1),宝石属性!$B$25:$N$41,3,0)+VLOOKUP($BP$2,职业被动!$B$6:$M$29,COLUMNS(职业被动!$B$6:M$29),0)*$BO112,0)</f>
        <v>1203</v>
      </c>
      <c r="BZ112" s="48">
        <f>属性价值和能力评分!$F$9+ROUND(属性价值和能力评分!$F$38*10,0)*BO112+ROUND((SUM(装备属性!$W$9:$W$14)+属性价值和能力评分!$F$38*1.25+1.4+2.8)*IF(BO112&lt;10,1,ROUNDDOWN(BO112,-1)),0)+15*VLOOKUP(ROUNDDOWN(BO112,-1),宝石属性!$B$26:$D$41,2,0)*6*VLOOKUP(ROUNDDOWN(BO112,-1),宝石属性!$B$26:$D$41,3,0)+(属性价值和能力评分!$F$49*9+属性价值和能力评分!$F$50*2+属性价值和能力评分!$F$53*8/5)*BO112</f>
        <v>20095</v>
      </c>
      <c r="CB112" s="1">
        <v>109</v>
      </c>
      <c r="CC112" s="9">
        <f>ROUND(属性投放!D$4+装备属性!D$4*IF($CB112&lt;10,1,ROUNDDOWN($CB112,-1))+SUM(属性投放!E$37:E$45)*$CB112+VLOOKUP($CC$2,一级属性!$E$41:$P$64,COLUMNS(一级属性!$E$41:G$64),0)*($CB112+0.25*IF($CB112&lt;10,1,ROUNDDOWN($CB112,-1)))+VLOOKUP($CC$2,宝石属性!$B$43:$M$66,COLUMNS(宝石属性!$B$43:D$66),0)*10*VLOOKUP(ROUNDDOWN($CB112,-1),宝石属性!$B$25:$N$41,2,0)*VLOOKUP(ROUNDDOWN($CB112,-1),宝石属性!$B$25:$N$41,3,0)+VLOOKUP($CC$2,职业被动!$B$6:$M$29,COLUMNS(职业被动!$B$6:D$29),0)*$CB112,0)</f>
        <v>5147</v>
      </c>
      <c r="CD112" s="9">
        <f>ROUND(属性投放!E$4+装备属性!E$4*IF($CB112&lt;10,1,ROUNDDOWN($CB112,-1))+SUM(属性投放!F$37:F$45)*$CB112+VLOOKUP($CC$2,一级属性!$E$41:$P$64,COLUMNS(一级属性!$E$41:H$64),0)*($CB112+0.25*IF($CB112&lt;10,1,ROUNDDOWN($CB112,-1)))+VLOOKUP($CC$2,宝石属性!$B$43:$M$66,COLUMNS(宝石属性!$B$43:E$66),0)*10*VLOOKUP(ROUNDDOWN($CB112,-1),宝石属性!$B$25:$N$41,2,0)*VLOOKUP(ROUNDDOWN($CB112,-1),宝石属性!$B$25:$N$41,3,0)+VLOOKUP($CC$2,职业被动!$B$6:$M$29,COLUMNS(职业被动!$B$6:E$29),0)*$CB112,0)</f>
        <v>2655</v>
      </c>
      <c r="CE112" s="9">
        <f>ROUND(属性投放!F$4+装备属性!F$4*IF($CB112&lt;10,1,ROUNDDOWN($CB112,-1))+SUM(属性投放!G$37:G$45)*$CB112+VLOOKUP($CC$2,一级属性!$E$41:$P$64,COLUMNS(一级属性!$E$41:I$64),0)*($CB112+0.25*IF($CB112&lt;10,1,ROUNDDOWN($CB112,-1)))+VLOOKUP($CC$2,宝石属性!$B$43:$M$66,COLUMNS(宝石属性!$B$43:F$66),0)*10*VLOOKUP(ROUNDDOWN($CB112,-1),宝石属性!$B$25:$N$41,2,0)*VLOOKUP(ROUNDDOWN($CB112,-1),宝石属性!$B$25:$N$41,3,0)+VLOOKUP($CC$2,职业被动!$B$6:$M$29,COLUMNS(职业被动!$B$6:F$29),0)*$CB112,0)</f>
        <v>2401</v>
      </c>
      <c r="CF112" s="9">
        <f>ROUND(属性投放!G$4+装备属性!G$4*IF($CB112&lt;10,1,ROUNDDOWN($CB112,-1))+SUM(属性投放!H$37:H$45)*$CB112+VLOOKUP($CC$2,一级属性!$E$41:$P$64,COLUMNS(一级属性!$E$41:J$64),0)*($CB112+0.25*IF($CB112&lt;10,1,ROUNDDOWN($CB112,-1)))+VLOOKUP($CC$2,宝石属性!$B$43:$M$66,COLUMNS(宝石属性!$B$43:G$66),0)*10*VLOOKUP(ROUNDDOWN($CB112,-1),宝石属性!$B$25:$N$41,2,0)*VLOOKUP(ROUNDDOWN($CB112,-1),宝石属性!$B$25:$N$41,3,0)+VLOOKUP($CC$2,职业被动!$B$6:$M$29,COLUMNS(职业被动!$B$6:G$29),0)*$CB112,0)</f>
        <v>1158</v>
      </c>
      <c r="CG112" s="9">
        <f>ROUND(属性投放!H$4+装备属性!H$4*IF($CB112&lt;10,1,ROUNDDOWN($CB112,-1))+SUM(属性投放!I$37:I$45)*$CB112+VLOOKUP($CC$2,一级属性!$E$41:$P$64,COLUMNS(一级属性!$E$41:K$64),0)*($CB112+0.25*IF($CB112&lt;10,1,ROUNDDOWN($CB112,-1)))+VLOOKUP($CC$2,宝石属性!$B$43:$M$66,COLUMNS(宝石属性!$B$43:H$66),0)*10*VLOOKUP(ROUNDDOWN($CB112,-1),宝石属性!$B$25:$N$41,2,0)*VLOOKUP(ROUNDDOWN($CB112,-1),宝石属性!$B$25:$N$41,3,0)+VLOOKUP($CC$2,职业被动!$B$6:$M$29,COLUMNS(职业被动!$B$6:H$29),0)*$CB112,0)</f>
        <v>708</v>
      </c>
      <c r="CH112" s="9">
        <f>ROUND(属性投放!I$4+装备属性!I$4*IF($CB112&lt;10,1,ROUNDDOWN($CB112,-1))+SUM(属性投放!J$37:J$45)*$CB112+VLOOKUP($CC$2,一级属性!$E$41:$P$64,COLUMNS(一级属性!$E$41:L$64),0)*($CB112+0.25*IF($CB112&lt;10,1,ROUNDDOWN($CB112,-1)))+VLOOKUP($CC$2,宝石属性!$B$43:$M$66,COLUMNS(宝石属性!$B$43:I$66),0)*10*VLOOKUP(ROUNDDOWN($CB112,-1),宝石属性!$B$25:$N$41,2,0)*VLOOKUP(ROUNDDOWN($CB112,-1),宝石属性!$B$25:$N$41,3,0)+VLOOKUP($CC$2,职业被动!$B$6:$M$29,COLUMNS(职业被动!$B$6:I$29),0)*$CB112,0)</f>
        <v>1213</v>
      </c>
      <c r="CI112" s="9">
        <f>ROUND(属性投放!J$4+装备属性!J$4*IF($CB112&lt;10,1,ROUNDDOWN($CB112,-1))+SUM(属性投放!K$37:K$45)*$CB112+VLOOKUP($CC$2,一级属性!$E$41:$P$64,COLUMNS(一级属性!$E$41:M$64),0)*($CB112+0.25*IF($CB112&lt;10,1,ROUNDDOWN($CB112,-1)))+VLOOKUP($CC$2,宝石属性!$B$43:$M$66,COLUMNS(宝石属性!$B$43:J$66),0)*10*VLOOKUP(ROUNDDOWN($CB112,-1),宝石属性!$B$25:$N$41,2,0)*VLOOKUP(ROUNDDOWN($CB112,-1),宝石属性!$B$25:$N$41,3,0)+VLOOKUP($CC$2,职业被动!$B$6:$M$29,COLUMNS(职业被动!$B$6:J$29),0)*$CB112,0)</f>
        <v>792</v>
      </c>
      <c r="CJ112" s="9">
        <f>ROUND(属性投放!K$4+装备属性!K$4*IF($CB112&lt;10,1,ROUNDDOWN($CB112,-1))+SUM(属性投放!L$37:L$45)*$CB112+VLOOKUP($CC$2,一级属性!$E$41:$P$64,COLUMNS(一级属性!$E$41:N$64),0)*($CB112+0.25*IF($CB112&lt;10,1,ROUNDDOWN($CB112,-1)))+VLOOKUP($CC$2,宝石属性!$B$43:$M$66,COLUMNS(宝石属性!$B$43:K$66),0)*10*VLOOKUP(ROUNDDOWN($CB112,-1),宝石属性!$B$25:$N$41,2,0)*VLOOKUP(ROUNDDOWN($CB112,-1),宝石属性!$B$25:$N$41,3,0)+VLOOKUP($CC$2,职业被动!$B$6:$M$29,COLUMNS(职业被动!$B$6:K$29),0)*$CB112,0)</f>
        <v>375</v>
      </c>
      <c r="CK112" s="9">
        <f>ROUND(属性投放!L$4+装备属性!L$4*IF($CB112&lt;10,1,ROUNDDOWN($CB112,-1))+SUM(属性投放!M$37:M$45)*$CB112+VLOOKUP($CC$2,一级属性!$E$41:$P$64,COLUMNS(一级属性!$E$41:O$64),0)*($CB112+0.25*IF($CB112&lt;10,1,ROUNDDOWN($CB112,-1)))+VLOOKUP($CC$2,宝石属性!$B$43:$M$66,COLUMNS(宝石属性!$B$43:L$66),0)*10*VLOOKUP(ROUNDDOWN($CB112,-1),宝石属性!$B$25:$N$41,2,0)*VLOOKUP(ROUNDDOWN($CB112,-1),宝石属性!$B$25:$N$41,3,0)+VLOOKUP($CC$2,职业被动!$B$6:$M$29,COLUMNS(职业被动!$B$6:L$29),0)*$CB112,0)</f>
        <v>33</v>
      </c>
      <c r="CL112" s="9">
        <f>ROUND(属性投放!M$4+装备属性!M$4*IF($CB112&lt;10,1,ROUNDDOWN($CB112,-1))+SUM(属性投放!N$37:N$45)*$CB112+VLOOKUP($CC$2,一级属性!$E$41:$P$64,COLUMNS(一级属性!$E$41:P$64),0)*($CB112+0.25*IF($CB112&lt;10,1,ROUNDDOWN($CB112,-1)))+VLOOKUP($CC$2,宝石属性!$B$43:$M$66,COLUMNS(宝石属性!$B$43:M$66),0)*10*VLOOKUP(ROUNDDOWN($CB112,-1),宝石属性!$B$25:$N$41,2,0)*VLOOKUP(ROUNDDOWN($CB112,-1),宝石属性!$B$25:$N$41,3,0)+VLOOKUP($CC$2,职业被动!$B$6:$M$29,COLUMNS(职业被动!$B$6:M$29),0)*$CB112,0)</f>
        <v>1123</v>
      </c>
      <c r="CM112" s="48">
        <f>属性价值和能力评分!$F$9+ROUND(属性价值和能力评分!$F$38*10,0)*CB112+ROUND((SUM(装备属性!$W$9:$W$14)+属性价值和能力评分!$F$38*1.25+1.4+2.8)*IF(CB112&lt;10,1,ROUNDDOWN(CB112,-1)),0)+15*VLOOKUP(ROUNDDOWN(CB112,-1),宝石属性!$B$26:$D$41,2,0)*6*VLOOKUP(ROUNDDOWN(CB112,-1),宝石属性!$B$26:$D$41,3,0)+(属性价值和能力评分!$F$49*9+属性价值和能力评分!$F$50*2+属性价值和能力评分!$F$53*8/5)*CB112</f>
        <v>20095</v>
      </c>
      <c r="CO112" s="1">
        <v>109</v>
      </c>
      <c r="CP112" s="9">
        <f>ROUND(属性投放!D$4+装备属性!D$4*IF($CO112&lt;10,1,ROUNDDOWN($CO112,-1))+SUM(属性投放!E$37:E$45)*$CO112+VLOOKUP($CP$2,一级属性!$E$41:$P$64,COLUMNS(一级属性!$E$41:G$64),0)*($CO112+0.25*IF($CO112&lt;10,1,ROUNDDOWN($CO112,-1)))+VLOOKUP($CP$2,宝石属性!$B$43:$M$66,COLUMNS(宝石属性!$B$43:D$66),0)*10*VLOOKUP(ROUNDDOWN($CO112,-1),宝石属性!$B$25:$N$41,2,0)*VLOOKUP(ROUNDDOWN($CO112,-1),宝石属性!$B$25:$N$41,3,0)+VLOOKUP($CP$2,职业被动!$B$6:$M$29,COLUMNS(职业被动!$B$6:D$29),0)*$CO112,0)</f>
        <v>5147</v>
      </c>
      <c r="CQ112" s="9">
        <f>ROUND(属性投放!E$4+装备属性!E$4*IF($CO112&lt;10,1,ROUNDDOWN($CO112,-1))+SUM(属性投放!F$37:F$45)*$CO112+VLOOKUP($CP$2,一级属性!$E$41:$P$64,COLUMNS(一级属性!$E$41:H$64),0)*($CO112+0.25*IF($CO112&lt;10,1,ROUNDDOWN($CO112,-1)))+VLOOKUP($CP$2,宝石属性!$B$43:$M$66,COLUMNS(宝石属性!$B$43:E$66),0)*10*VLOOKUP(ROUNDDOWN($CO112,-1),宝石属性!$B$25:$N$41,2,0)*VLOOKUP(ROUNDDOWN($CO112,-1),宝石属性!$B$25:$N$41,3,0)+VLOOKUP($CP$2,职业被动!$B$6:$M$29,COLUMNS(职业被动!$B$6:E$29),0)*$CO112,0)</f>
        <v>6005</v>
      </c>
      <c r="CR112" s="9">
        <f>ROUND(属性投放!F$4+装备属性!F$4*IF($CO112&lt;10,1,ROUNDDOWN($CO112,-1))+SUM(属性投放!G$37:G$45)*$CO112+VLOOKUP($CP$2,一级属性!$E$41:$P$64,COLUMNS(一级属性!$E$41:I$64),0)*($CO112+0.25*IF($CO112&lt;10,1,ROUNDDOWN($CO112,-1)))+VLOOKUP($CP$2,宝石属性!$B$43:$M$66,COLUMNS(宝石属性!$B$43:F$66),0)*10*VLOOKUP(ROUNDDOWN($CO112,-1),宝石属性!$B$25:$N$41,2,0)*VLOOKUP(ROUNDDOWN($CO112,-1),宝石属性!$B$25:$N$41,3,0)+VLOOKUP($CP$2,职业被动!$B$6:$M$29,COLUMNS(职业被动!$B$6:F$29),0)*$CO112,0)</f>
        <v>1138</v>
      </c>
      <c r="CS112" s="9">
        <f>ROUND(属性投放!G$4+装备属性!G$4*IF($CO112&lt;10,1,ROUNDDOWN($CO112,-1))+SUM(属性投放!H$37:H$45)*$CO112+VLOOKUP($CP$2,一级属性!$E$41:$P$64,COLUMNS(一级属性!$E$41:J$64),0)*($CO112+0.25*IF($CO112&lt;10,1,ROUNDDOWN($CO112,-1)))+VLOOKUP($CP$2,宝石属性!$B$43:$M$66,COLUMNS(宝石属性!$B$43:G$66),0)*10*VLOOKUP(ROUNDDOWN($CO112,-1),宝石属性!$B$25:$N$41,2,0)*VLOOKUP(ROUNDDOWN($CO112,-1),宝石属性!$B$25:$N$41,3,0)+VLOOKUP($CP$2,职业被动!$B$6:$M$29,COLUMNS(职业被动!$B$6:G$29),0)*$CO112,0)</f>
        <v>1049</v>
      </c>
      <c r="CT112" s="9">
        <f>ROUND(属性投放!H$4+装备属性!H$4*IF($CO112&lt;10,1,ROUNDDOWN($CO112,-1))+SUM(属性投放!I$37:I$45)*$CO112+VLOOKUP($CP$2,一级属性!$E$41:$P$64,COLUMNS(一级属性!$E$41:K$64),0)*($CO112+0.25*IF($CO112&lt;10,1,ROUNDDOWN($CO112,-1)))+VLOOKUP($CP$2,宝石属性!$B$43:$M$66,COLUMNS(宝石属性!$B$43:H$66),0)*10*VLOOKUP(ROUNDDOWN($CO112,-1),宝石属性!$B$25:$N$41,2,0)*VLOOKUP(ROUNDDOWN($CO112,-1),宝石属性!$B$25:$N$41,3,0)+VLOOKUP($CP$2,职业被动!$B$6:$M$29,COLUMNS(职业被动!$B$6:H$29),0)*$CO112,0)</f>
        <v>1836</v>
      </c>
      <c r="CU112" s="9">
        <f>ROUND(属性投放!I$4+装备属性!I$4*IF($CO112&lt;10,1,ROUNDDOWN($CO112,-1))+SUM(属性投放!J$37:J$45)*$CO112+VLOOKUP($CP$2,一级属性!$E$41:$P$64,COLUMNS(一级属性!$E$41:L$64),0)*($CO112+0.25*IF($CO112&lt;10,1,ROUNDDOWN($CO112,-1)))+VLOOKUP($CP$2,宝石属性!$B$43:$M$66,COLUMNS(宝石属性!$B$43:I$66),0)*10*VLOOKUP(ROUNDDOWN($CO112,-1),宝石属性!$B$25:$N$41,2,0)*VLOOKUP(ROUNDDOWN($CO112,-1),宝石属性!$B$25:$N$41,3,0)+VLOOKUP($CP$2,职业被动!$B$6:$M$29,COLUMNS(职业被动!$B$6:I$29),0)*$CO112,0)</f>
        <v>1590</v>
      </c>
      <c r="CV112" s="9">
        <f>ROUND(属性投放!J$4+装备属性!J$4*IF($CO112&lt;10,1,ROUNDDOWN($CO112,-1))+SUM(属性投放!K$37:K$45)*$CO112+VLOOKUP($CP$2,一级属性!$E$41:$P$64,COLUMNS(一级属性!$E$41:M$64),0)*($CO112+0.25*IF($CO112&lt;10,1,ROUNDDOWN($CO112,-1)))+VLOOKUP($CP$2,宝石属性!$B$43:$M$66,COLUMNS(宝石属性!$B$43:J$66),0)*10*VLOOKUP(ROUNDDOWN($CO112,-1),宝石属性!$B$25:$N$41,2,0)*VLOOKUP(ROUNDDOWN($CO112,-1),宝石属性!$B$25:$N$41,3,0)+VLOOKUP($CP$2,职业被动!$B$6:$M$29,COLUMNS(职业被动!$B$6:J$29),0)*$CO112,0)</f>
        <v>658</v>
      </c>
      <c r="CW112" s="9">
        <f>ROUND(属性投放!K$4+装备属性!K$4*IF($CO112&lt;10,1,ROUNDDOWN($CO112,-1))+SUM(属性投放!L$37:L$45)*$CO112+VLOOKUP($CP$2,一级属性!$E$41:$P$64,COLUMNS(一级属性!$E$41:N$64),0)*($CO112+0.25*IF($CO112&lt;10,1,ROUNDDOWN($CO112,-1)))+VLOOKUP($CP$2,宝石属性!$B$43:$M$66,COLUMNS(宝石属性!$B$43:K$66),0)*10*VLOOKUP(ROUNDDOWN($CO112,-1),宝石属性!$B$25:$N$41,2,0)*VLOOKUP(ROUNDDOWN($CO112,-1),宝石属性!$B$25:$N$41,3,0)+VLOOKUP($CP$2,职业被动!$B$6:$M$29,COLUMNS(职业被动!$B$6:K$29),0)*$CO112,0)</f>
        <v>375</v>
      </c>
      <c r="CX112" s="9">
        <f>ROUND(属性投放!L$4+装备属性!L$4*IF($CO112&lt;10,1,ROUNDDOWN($CO112,-1))+SUM(属性投放!M$37:M$45)*$CO112+VLOOKUP($CP$2,一级属性!$E$41:$P$64,COLUMNS(一级属性!$E$41:O$64),0)*($CO112+0.25*IF($CO112&lt;10,1,ROUNDDOWN($CO112,-1)))+VLOOKUP($CP$2,宝石属性!$B$43:$M$66,COLUMNS(宝石属性!$B$43:L$66),0)*10*VLOOKUP(ROUNDDOWN($CO112,-1),宝石属性!$B$25:$N$41,2,0)*VLOOKUP(ROUNDDOWN($CO112,-1),宝石属性!$B$25:$N$41,3,0)+VLOOKUP($CP$2,职业被动!$B$6:$M$29,COLUMNS(职业被动!$B$6:L$29),0)*$CO112,0)</f>
        <v>33</v>
      </c>
      <c r="CY112" s="9">
        <f>ROUND(属性投放!M$4+装备属性!M$4*IF($CO112&lt;10,1,ROUNDDOWN($CO112,-1))+SUM(属性投放!N$37:N$45)*$CO112+VLOOKUP($CP$2,一级属性!$E$41:$P$64,COLUMNS(一级属性!$E$41:P$64),0)*($CO112+0.25*IF($CO112&lt;10,1,ROUNDDOWN($CO112,-1)))+VLOOKUP($CP$2,宝石属性!$B$43:$M$66,COLUMNS(宝石属性!$B$43:M$66),0)*10*VLOOKUP(ROUNDDOWN($CO112,-1),宝石属性!$B$25:$N$41,2,0)*VLOOKUP(ROUNDDOWN($CO112,-1),宝石属性!$B$25:$N$41,3,0)+VLOOKUP($CP$2,职业被动!$B$6:$M$29,COLUMNS(职业被动!$B$6:M$29),0)*$CO112,0)</f>
        <v>1123</v>
      </c>
      <c r="CZ112" s="48">
        <f>属性价值和能力评分!$F$9+ROUND(属性价值和能力评分!$F$38*10,0)*CO112+ROUND((SUM(装备属性!$W$9:$W$14)+属性价值和能力评分!$F$38*1.25+1.4+2.8)*IF(CO112&lt;10,1,ROUNDDOWN(CO112,-1)),0)+15*VLOOKUP(ROUNDDOWN(CO112,-1),宝石属性!$B$26:$D$41,2,0)*6*VLOOKUP(ROUNDDOWN(CO112,-1),宝石属性!$B$26:$D$41,3,0)+(属性价值和能力评分!$F$49*9+属性价值和能力评分!$F$50*2+属性价值和能力评分!$F$53*8/5)*CO112</f>
        <v>20095</v>
      </c>
      <c r="DB112" s="1">
        <v>109</v>
      </c>
      <c r="DC112" s="9">
        <f>ROUND(属性投放!D$4+装备属性!D$4*IF($DB112&lt;10,1,ROUNDDOWN($DB112,-1))+SUM(属性投放!E$37:E$45)*$DB112+VLOOKUP($DC$2,一级属性!$E$41:$P$64,COLUMNS(一级属性!$E$41:G$64),0)*($DB112+0.25*IF($DB112&lt;10,1,ROUNDDOWN($DB112,-1)))+VLOOKUP($DC$2,宝石属性!$B$43:$M$66,COLUMNS(宝石属性!$B$43:D$66),0)*10*VLOOKUP(ROUNDDOWN($DB112,-1),宝石属性!$B$25:$N$41,2,0)*VLOOKUP(ROUNDDOWN($DB112,-1),宝石属性!$B$25:$N$41,3,0)+VLOOKUP($DC$2,职业被动!$B$6:$M$29,COLUMNS(职业被动!$B$6:D$29),0)*$DB112,0)</f>
        <v>5910</v>
      </c>
      <c r="DD112" s="9">
        <f>ROUND(属性投放!E$4+装备属性!E$4*IF($DB112&lt;10,1,ROUNDDOWN($DB112,-1))+SUM(属性投放!F$37:F$45)*$DB112+VLOOKUP($DC$2,一级属性!$E$41:$P$64,COLUMNS(一级属性!$E$41:H$64),0)*($DB112+0.25*IF($DB112&lt;10,1,ROUNDDOWN($DB112,-1)))+VLOOKUP($DC$2,宝石属性!$B$43:$M$66,COLUMNS(宝石属性!$B$43:E$66),0)*10*VLOOKUP(ROUNDDOWN($DB112,-1),宝石属性!$B$25:$N$41,2,0)*VLOOKUP(ROUNDDOWN($DB112,-1),宝石属性!$B$25:$N$41,3,0)+VLOOKUP($DC$2,职业被动!$B$6:$M$29,COLUMNS(职业被动!$B$6:E$29),0)*$DB112,0)</f>
        <v>2655</v>
      </c>
      <c r="DE112" s="9">
        <f>ROUND(属性投放!F$4+装备属性!F$4*IF($DB112&lt;10,1,ROUNDDOWN($DB112,-1))+SUM(属性投放!G$37:G$45)*$DB112+VLOOKUP($DC$2,一级属性!$E$41:$P$64,COLUMNS(一级属性!$E$41:I$64),0)*($DB112+0.25*IF($DB112&lt;10,1,ROUNDDOWN($DB112,-1)))+VLOOKUP($DC$2,宝石属性!$B$43:$M$66,COLUMNS(宝石属性!$B$43:F$66),0)*10*VLOOKUP(ROUNDDOWN($DB112,-1),宝石属性!$B$25:$N$41,2,0)*VLOOKUP(ROUNDDOWN($DB112,-1),宝石属性!$B$25:$N$41,3,0)+VLOOKUP($DC$2,职业被动!$B$6:$M$29,COLUMNS(职业被动!$B$6:F$29),0)*$DB112,0)</f>
        <v>1138</v>
      </c>
      <c r="DF112" s="9">
        <f>ROUND(属性投放!G$4+装备属性!G$4*IF($DB112&lt;10,1,ROUNDDOWN($DB112,-1))+SUM(属性投放!H$37:H$45)*$DB112+VLOOKUP($DC$2,一级属性!$E$41:$P$64,COLUMNS(一级属性!$E$41:J$64),0)*($DB112+0.25*IF($DB112&lt;10,1,ROUNDDOWN($DB112,-1)))+VLOOKUP($DC$2,宝石属性!$B$43:$M$66,COLUMNS(宝石属性!$B$43:G$66),0)*10*VLOOKUP(ROUNDDOWN($DB112,-1),宝石属性!$B$25:$N$41,2,0)*VLOOKUP(ROUNDDOWN($DB112,-1),宝石属性!$B$25:$N$41,3,0)+VLOOKUP($DC$2,职业被动!$B$6:$M$29,COLUMNS(职业被动!$B$6:G$29),0)*$DB112,0)</f>
        <v>2981</v>
      </c>
      <c r="DG112" s="9">
        <f>ROUND(属性投放!H$4+装备属性!H$4*IF($DB112&lt;10,1,ROUNDDOWN($DB112,-1))+SUM(属性投放!I$37:I$45)*$DB112+VLOOKUP($DC$2,一级属性!$E$41:$P$64,COLUMNS(一级属性!$E$41:K$64),0)*($DB112+0.25*IF($DB112&lt;10,1,ROUNDDOWN($DB112,-1)))+VLOOKUP($DC$2,宝石属性!$B$43:$M$66,COLUMNS(宝石属性!$B$43:H$66),0)*10*VLOOKUP(ROUNDDOWN($DB112,-1),宝石属性!$B$25:$N$41,2,0)*VLOOKUP(ROUNDDOWN($DB112,-1),宝石属性!$B$25:$N$41,3,0)+VLOOKUP($DC$2,职业被动!$B$6:$M$29,COLUMNS(职业被动!$B$6:H$29),0)*$DB112,0)</f>
        <v>708</v>
      </c>
      <c r="DH112" s="9">
        <f>ROUND(属性投放!I$4+装备属性!I$4*IF($DB112&lt;10,1,ROUNDDOWN($DB112,-1))+SUM(属性投放!J$37:J$45)*$DB112+VLOOKUP($DC$2,一级属性!$E$41:$P$64,COLUMNS(一级属性!$E$41:L$64),0)*($DB112+0.25*IF($DB112&lt;10,1,ROUNDDOWN($DB112,-1)))+VLOOKUP($DC$2,宝石属性!$B$43:$M$66,COLUMNS(宝石属性!$B$43:I$66),0)*10*VLOOKUP(ROUNDDOWN($DB112,-1),宝石属性!$B$25:$N$41,2,0)*VLOOKUP(ROUNDDOWN($DB112,-1),宝石属性!$B$25:$N$41,3,0)+VLOOKUP($DC$2,职业被动!$B$6:$M$29,COLUMNS(职业被动!$B$6:I$29),0)*$DB112,0)</f>
        <v>1079</v>
      </c>
      <c r="DI112" s="9">
        <f>ROUND(属性投放!J$4+装备属性!J$4*IF($DB112&lt;10,1,ROUNDDOWN($DB112,-1))+SUM(属性投放!K$37:K$45)*$DB112+VLOOKUP($DC$2,一级属性!$E$41:$P$64,COLUMNS(一级属性!$E$41:M$64),0)*($DB112+0.25*IF($DB112&lt;10,1,ROUNDDOWN($DB112,-1)))+VLOOKUP($DC$2,宝石属性!$B$43:$M$66,COLUMNS(宝石属性!$B$43:J$66),0)*10*VLOOKUP(ROUNDDOWN($DB112,-1),宝石属性!$B$25:$N$41,2,0)*VLOOKUP(ROUNDDOWN($DB112,-1),宝石属性!$B$25:$N$41,3,0)+VLOOKUP($DC$2,职业被动!$B$6:$M$29,COLUMNS(职业被动!$B$6:J$29),0)*$DB112,0)</f>
        <v>792</v>
      </c>
      <c r="DJ112" s="9">
        <f>ROUND(属性投放!K$4+装备属性!K$4*IF($DB112&lt;10,1,ROUNDDOWN($DB112,-1))+SUM(属性投放!L$37:L$45)*$DB112+VLOOKUP($DC$2,一级属性!$E$41:$P$64,COLUMNS(一级属性!$E$41:N$64),0)*($DB112+0.25*IF($DB112&lt;10,1,ROUNDDOWN($DB112,-1)))+VLOOKUP($DC$2,宝石属性!$B$43:$M$66,COLUMNS(宝石属性!$B$43:K$66),0)*10*VLOOKUP(ROUNDDOWN($DB112,-1),宝石属性!$B$25:$N$41,2,0)*VLOOKUP(ROUNDDOWN($DB112,-1),宝石属性!$B$25:$N$41,3,0)+VLOOKUP($DC$2,职业被动!$B$6:$M$29,COLUMNS(职业被动!$B$6:K$29),0)*$DB112,0)</f>
        <v>535</v>
      </c>
      <c r="DK112" s="9">
        <f>ROUND(属性投放!L$4+装备属性!L$4*IF($DB112&lt;10,1,ROUNDDOWN($DB112,-1))+SUM(属性投放!M$37:M$45)*$DB112+VLOOKUP($DC$2,一级属性!$E$41:$P$64,COLUMNS(一级属性!$E$41:O$64),0)*($DB112+0.25*IF($DB112&lt;10,1,ROUNDDOWN($DB112,-1)))+VLOOKUP($DC$2,宝石属性!$B$43:$M$66,COLUMNS(宝石属性!$B$43:L$66),0)*10*VLOOKUP(ROUNDDOWN($DB112,-1),宝石属性!$B$25:$N$41,2,0)*VLOOKUP(ROUNDDOWN($DB112,-1),宝石属性!$B$25:$N$41,3,0)+VLOOKUP($DC$2,职业被动!$B$6:$M$29,COLUMNS(职业被动!$B$6:L$29),0)*$DB112,0)</f>
        <v>33</v>
      </c>
      <c r="DL112" s="9">
        <f>ROUND(属性投放!M$4+装备属性!M$4*IF($DB112&lt;10,1,ROUNDDOWN($DB112,-1))+SUM(属性投放!N$37:N$45)*$DB112+VLOOKUP($DC$2,一级属性!$E$41:$P$64,COLUMNS(一级属性!$E$41:P$64),0)*($DB112+0.25*IF($DB112&lt;10,1,ROUNDDOWN($DB112,-1)))+VLOOKUP($DC$2,宝石属性!$B$43:$M$66,COLUMNS(宝石属性!$B$43:M$66),0)*10*VLOOKUP(ROUNDDOWN($DB112,-1),宝石属性!$B$25:$N$41,2,0)*VLOOKUP(ROUNDDOWN($DB112,-1),宝石属性!$B$25:$N$41,3,0)+VLOOKUP($DC$2,职业被动!$B$6:$M$29,COLUMNS(职业被动!$B$6:M$29),0)*$DB112,0)</f>
        <v>1123</v>
      </c>
      <c r="DM112" s="48">
        <f>属性价值和能力评分!$F$9+ROUND(属性价值和能力评分!$F$38*10,0)*DB112+ROUND((SUM(装备属性!$W$9:$W$14)+属性价值和能力评分!$F$38*1.25+1.4+2.8)*IF(DB112&lt;10,1,ROUNDDOWN(DB112,-1)),0)+15*VLOOKUP(ROUNDDOWN(DB112,-1),宝石属性!$B$26:$D$41,2,0)*6*VLOOKUP(ROUNDDOWN(DB112,-1),宝石属性!$B$26:$D$41,3,0)+(属性价值和能力评分!$F$49*9+属性价值和能力评分!$F$50*2+属性价值和能力评分!$F$53*8/5)*DB112</f>
        <v>20095</v>
      </c>
      <c r="DO112" s="1">
        <v>109</v>
      </c>
      <c r="DP112" s="9">
        <f>ROUND(属性投放!D$4+装备属性!D$4*IF($DO112&lt;10,1,ROUNDDOWN($DO112,-1))+SUM(属性投放!E$37:E$45)*$DO112+VLOOKUP($DP$2,一级属性!$E$41:$P$64,COLUMNS(一级属性!$E$41:G$64),0)*($DO112+0.25*IF($DO112&lt;10,1,ROUNDDOWN($DO112,-1)))+VLOOKUP($DP$2,宝石属性!$B$43:$M$66,COLUMNS(宝石属性!$B$43:D$66),0)*10*VLOOKUP(ROUNDDOWN($DO112,-1),宝石属性!$B$25:$N$41,2,0)*VLOOKUP(ROUNDDOWN($DO112,-1),宝石属性!$B$25:$N$41,3,0)+VLOOKUP($DP$2,职业被动!$B$6:$M$29,COLUMNS(职业被动!$B$6:D$29),0)*$DO112,0)</f>
        <v>12833</v>
      </c>
      <c r="DQ112" s="9">
        <f>ROUND(属性投放!E$4+装备属性!E$4*IF($DO112&lt;10,1,ROUNDDOWN($DO112,-1))+SUM(属性投放!F$37:F$45)*$DO112+VLOOKUP($DP$2,一级属性!$E$41:$P$64,COLUMNS(一级属性!$E$41:H$64),0)*($DO112+0.25*IF($DO112&lt;10,1,ROUNDDOWN($DO112,-1)))+VLOOKUP($DP$2,宝石属性!$B$43:$M$66,COLUMNS(宝石属性!$B$43:E$66),0)*10*VLOOKUP(ROUNDDOWN($DO112,-1),宝石属性!$B$25:$N$41,2,0)*VLOOKUP(ROUNDDOWN($DO112,-1),宝石属性!$B$25:$N$41,3,0)+VLOOKUP($DP$2,职业被动!$B$6:$M$29,COLUMNS(职业被动!$B$6:E$29),0)*$DO112,0)</f>
        <v>2655</v>
      </c>
      <c r="DR112" s="9">
        <f>ROUND(属性投放!F$4+装备属性!F$4*IF($DO112&lt;10,1,ROUNDDOWN($DO112,-1))+SUM(属性投放!G$37:G$45)*$DO112+VLOOKUP($DP$2,一级属性!$E$41:$P$64,COLUMNS(一级属性!$E$41:I$64),0)*($DO112+0.25*IF($DO112&lt;10,1,ROUNDDOWN($DO112,-1)))+VLOOKUP($DP$2,宝石属性!$B$43:$M$66,COLUMNS(宝石属性!$B$43:F$66),0)*10*VLOOKUP(ROUNDDOWN($DO112,-1),宝石属性!$B$25:$N$41,2,0)*VLOOKUP(ROUNDDOWN($DO112,-1),宝石属性!$B$25:$N$41,3,0)+VLOOKUP($DP$2,职业被动!$B$6:$M$29,COLUMNS(职业被动!$B$6:F$29),0)*$DO112,0)</f>
        <v>1138</v>
      </c>
      <c r="DS112" s="9">
        <f>ROUND(属性投放!G$4+装备属性!G$4*IF($DO112&lt;10,1,ROUNDDOWN($DO112,-1))+SUM(属性投放!H$37:H$45)*$DO112+VLOOKUP($DP$2,一级属性!$E$41:$P$64,COLUMNS(一级属性!$E$41:J$64),0)*($DO112+0.25*IF($DO112&lt;10,1,ROUNDDOWN($DO112,-1)))+VLOOKUP($DP$2,宝石属性!$B$43:$M$66,COLUMNS(宝石属性!$B$43:G$66),0)*10*VLOOKUP(ROUNDDOWN($DO112,-1),宝石属性!$B$25:$N$41,2,0)*VLOOKUP(ROUNDDOWN($DO112,-1),宝石属性!$B$25:$N$41,3,0)+VLOOKUP($DP$2,职业被动!$B$6:$M$29,COLUMNS(职业被动!$B$6:G$29),0)*$DO112,0)</f>
        <v>1049</v>
      </c>
      <c r="DT112" s="9">
        <f>ROUND(属性投放!H$4+装备属性!H$4*IF($DO112&lt;10,1,ROUNDDOWN($DO112,-1))+SUM(属性投放!I$37:I$45)*$DO112+VLOOKUP($DP$2,一级属性!$E$41:$P$64,COLUMNS(一级属性!$E$41:K$64),0)*($DO112+0.25*IF($DO112&lt;10,1,ROUNDDOWN($DO112,-1)))+VLOOKUP($DP$2,宝石属性!$B$43:$M$66,COLUMNS(宝石属性!$B$43:H$66),0)*10*VLOOKUP(ROUNDDOWN($DO112,-1),宝石属性!$B$25:$N$41,2,0)*VLOOKUP(ROUNDDOWN($DO112,-1),宝石属性!$B$25:$N$41,3,0)+VLOOKUP($DP$2,职业被动!$B$6:$M$29,COLUMNS(职业被动!$B$6:H$29),0)*$DO112,0)</f>
        <v>817</v>
      </c>
      <c r="DU112" s="9">
        <f>ROUND(属性投放!I$4+装备属性!I$4*IF($DO112&lt;10,1,ROUNDDOWN($DO112,-1))+SUM(属性投放!J$37:J$45)*$DO112+VLOOKUP($DP$2,一级属性!$E$41:$P$64,COLUMNS(一级属性!$E$41:L$64),0)*($DO112+0.25*IF($DO112&lt;10,1,ROUNDDOWN($DO112,-1)))+VLOOKUP($DP$2,宝石属性!$B$43:$M$66,COLUMNS(宝石属性!$B$43:I$66),0)*10*VLOOKUP(ROUNDDOWN($DO112,-1),宝石属性!$B$25:$N$41,2,0)*VLOOKUP(ROUNDDOWN($DO112,-1),宝石属性!$B$25:$N$41,3,0)+VLOOKUP($DP$2,职业被动!$B$6:$M$29,COLUMNS(职业被动!$B$6:I$29),0)*$DO112,0)</f>
        <v>1079</v>
      </c>
      <c r="DV112" s="9">
        <f>ROUND(属性投放!J$4+装备属性!J$4*IF($DO112&lt;10,1,ROUNDDOWN($DO112,-1))+SUM(属性投放!K$37:K$45)*$DO112+VLOOKUP($DP$2,一级属性!$E$41:$P$64,COLUMNS(一级属性!$E$41:M$64),0)*($DO112+0.25*IF($DO112&lt;10,1,ROUNDDOWN($DO112,-1)))+VLOOKUP($DP$2,宝石属性!$B$43:$M$66,COLUMNS(宝石属性!$B$43:J$66),0)*10*VLOOKUP(ROUNDDOWN($DO112,-1),宝石属性!$B$25:$N$41,2,0)*VLOOKUP(ROUNDDOWN($DO112,-1),宝石属性!$B$25:$N$41,3,0)+VLOOKUP($DP$2,职业被动!$B$6:$M$29,COLUMNS(职业被动!$B$6:J$29),0)*$DO112,0)</f>
        <v>792</v>
      </c>
      <c r="DW112" s="9">
        <f>ROUND(属性投放!K$4+装备属性!K$4*IF($DO112&lt;10,1,ROUNDDOWN($DO112,-1))+SUM(属性投放!L$37:L$45)*$DO112+VLOOKUP($DP$2,一级属性!$E$41:$P$64,COLUMNS(一级属性!$E$41:N$64),0)*($DO112+0.25*IF($DO112&lt;10,1,ROUNDDOWN($DO112,-1)))+VLOOKUP($DP$2,宝石属性!$B$43:$M$66,COLUMNS(宝石属性!$B$43:K$66),0)*10*VLOOKUP(ROUNDDOWN($DO112,-1),宝石属性!$B$25:$N$41,2,0)*VLOOKUP(ROUNDDOWN($DO112,-1),宝石属性!$B$25:$N$41,3,0)+VLOOKUP($DP$2,职业被动!$B$6:$M$29,COLUMNS(职业被动!$B$6:K$29),0)*$DO112,0)</f>
        <v>535</v>
      </c>
      <c r="DX112" s="9">
        <f>ROUND(属性投放!L$4+装备属性!L$4*IF($DO112&lt;10,1,ROUNDDOWN($DO112,-1))+SUM(属性投放!M$37:M$45)*$DO112+VLOOKUP($DP$2,一级属性!$E$41:$P$64,COLUMNS(一级属性!$E$41:O$64),0)*($DO112+0.25*IF($DO112&lt;10,1,ROUNDDOWN($DO112,-1)))+VLOOKUP($DP$2,宝石属性!$B$43:$M$66,COLUMNS(宝石属性!$B$43:L$66),0)*10*VLOOKUP(ROUNDDOWN($DO112,-1),宝石属性!$B$25:$N$41,2,0)*VLOOKUP(ROUNDDOWN($DO112,-1),宝石属性!$B$25:$N$41,3,0)+VLOOKUP($DP$2,职业被动!$B$6:$M$29,COLUMNS(职业被动!$B$6:L$29),0)*$DO112,0)</f>
        <v>33</v>
      </c>
      <c r="DY112" s="9">
        <f>ROUND(属性投放!M$4+装备属性!M$4*IF($DO112&lt;10,1,ROUNDDOWN($DO112,-1))+SUM(属性投放!N$37:N$45)*$DO112+VLOOKUP($DP$2,一级属性!$E$41:$P$64,COLUMNS(一级属性!$E$41:P$64),0)*($DO112+0.25*IF($DO112&lt;10,1,ROUNDDOWN($DO112,-1)))+VLOOKUP($DP$2,宝石属性!$B$43:$M$66,COLUMNS(宝石属性!$B$43:M$66),0)*10*VLOOKUP(ROUNDDOWN($DO112,-1),宝石属性!$B$25:$N$41,2,0)*VLOOKUP(ROUNDDOWN($DO112,-1),宝石属性!$B$25:$N$41,3,0)+VLOOKUP($DP$2,职业被动!$B$6:$M$29,COLUMNS(职业被动!$B$6:M$29),0)*$DO112,0)</f>
        <v>1123</v>
      </c>
      <c r="DZ112" s="48">
        <f>属性价值和能力评分!$F$9+ROUND(属性价值和能力评分!$F$38*10,0)*DO112+ROUND((SUM(装备属性!$W$9:$W$14)+属性价值和能力评分!$F$38*1.25+1.4+2.8)*IF(DO112&lt;10,1,ROUNDDOWN(DO112,-1)),0)+15*VLOOKUP(ROUNDDOWN(DO112,-1),宝石属性!$B$26:$D$41,2,0)*6*VLOOKUP(ROUNDDOWN(DO112,-1),宝石属性!$B$26:$D$41,3,0)+(属性价值和能力评分!$F$49*9+属性价值和能力评分!$F$50*2+属性价值和能力评分!$F$53*8/5)*DO112</f>
        <v>20095</v>
      </c>
      <c r="EA112" s="17"/>
      <c r="EB112" s="1">
        <v>109</v>
      </c>
      <c r="EC112" s="1">
        <f>ROUND(CC112/MAX(CE112/10,((CE112*(1+属性投放!$E$8)-CF112+属性投放!$F$8*EB112)*(1+属性投放!$G$8)*(1+属性投放!$H$8))),1)</f>
        <v>2.9</v>
      </c>
      <c r="ED112" s="1">
        <f>ROUND(CP112/MAX(CE112/10,((CE112*(1+属性投放!$E$8)-CS112+属性投放!$F$8*EB112)*(1+属性投放!$G$8)*(1+属性投放!$H$8))),1)</f>
        <v>2.7</v>
      </c>
      <c r="EE112" s="1">
        <f>ROUND(DC112/MAX(CE112/10,((CE112*(1+属性投放!$E$8)-DF112+属性投放!$F$8*EB112)*(1+属性投放!$G$8)*(1+属性投放!$H$8))),1)</f>
        <v>24.6</v>
      </c>
      <c r="EF112" s="1">
        <f>ROUND(DP112/MAX(CE112/10,((CE112*(1+属性投放!$E$8)-DS112+属性投放!$F$8*EB112)*(1+属性投放!$G$8)*(1+属性投放!$H$8))),1)</f>
        <v>6.7</v>
      </c>
      <c r="EH112" s="1">
        <f>ROUND(CC112/MAX(属性投放!$F$9*EB112,((CT112*(1+属性投放!$E$9)-CH112+属性投放!$F$9*EB112)*(1+属性投放!$G$9)*(1+属性投放!$H$9))),1)</f>
        <v>2.6</v>
      </c>
      <c r="EI112" s="1">
        <f>ROUND(CP112/MAX(属性投放!$F$9*EB112,((CT112*(1+属性投放!$E$9)-CU112+属性投放!$F$9*EB112)*(1+属性投放!$G$9)*(1+属性投放!$H$9))),1)</f>
        <v>3.3</v>
      </c>
      <c r="EJ112" s="1">
        <f>ROUND(DC112/MAX(属性投放!$F$9*EB112,((CT112*(1+属性投放!$E$9)-DH112+属性投放!$F$9*EB112)*(1+属性投放!$G$9)*(1+属性投放!$H$9))),1)</f>
        <v>2.8</v>
      </c>
      <c r="EK112" s="1">
        <f>ROUND(DP112/MAX(属性投放!$F$9*EB112,((CT112*(1+属性投放!$E$9)-DU112+属性投放!$F$9*EB112)*(1+属性投放!$G$9)*(1+属性投放!$H$9))),1)</f>
        <v>6.1</v>
      </c>
      <c r="EM112" s="1">
        <f>ROUND(CC112/((BW112*(1+属性投放!$E$10)+属性投放!$F$10*EB112)*(1+属性投放!$G$10)*(1+属性投放!$H$10)),1)</f>
        <v>5.6</v>
      </c>
      <c r="EN112" s="1">
        <f>ROUND(CP112/((BW112*(1+属性投放!$E$10)+属性投放!$F$10*EB112)*(1+属性投放!$G$10)*(1+属性投放!$H$10)),1)</f>
        <v>5.6</v>
      </c>
      <c r="EO112" s="1">
        <f>ROUND(DC112/((BW112*(1+属性投放!$E$10)+属性投放!$F$10*EB112)*(1+属性投放!$G$10)*(1+属性投放!$H$10)),1)</f>
        <v>6.5</v>
      </c>
      <c r="EP112" s="1">
        <f>ROUND(DP112/((BW112*(1+属性投放!$E$10)+属性投放!$F$10*EB112)*(1+属性投放!$G$10)*(1+属性投放!$H$10)),1)</f>
        <v>14</v>
      </c>
    </row>
    <row r="113" spans="2:146">
      <c r="B113" s="1">
        <v>110</v>
      </c>
      <c r="C113" s="9">
        <f>ROUND(属性投放!D$4+装备属性!D$4*IF($B113&lt;10,1,ROUNDDOWN($B113,-1))+SUM(属性投放!E$37:E$45)*$B113+VLOOKUP($C$2,一级属性!$E$41:$P$64,COLUMNS(一级属性!$E$41:G$64),0)*($B113+0.25*IF($B113&lt;10,1,ROUNDDOWN($B113,-1)))+VLOOKUP($C$2,宝石属性!$B$43:$M$66,COLUMNS(宝石属性!$B$43:D$66),0)*10*VLOOKUP(ROUNDDOWN($B113,-1),宝石属性!$B$25:$N$41,2,0)*VLOOKUP(ROUNDDOWN($B113,-1),宝石属性!$B$25:$N$41,3,0)+VLOOKUP($C$2,职业被动!$B$6:$M$29,COLUMNS(职业被动!$B$6:D$29),0)*$B113,0)</f>
        <v>6434</v>
      </c>
      <c r="D113" s="9">
        <f>ROUND(属性投放!E$4+装备属性!E$4*IF($B113&lt;10,1,ROUNDDOWN($B113,-1))+SUM(属性投放!F$37:F$38)*$B113+VLOOKUP($C$2,一级属性!$E$67:$P$90,COLUMNS(一级属性!$E$67:H$90),0)*$B113+VLOOKUP($C$2,宝石属性!$B$43:$M$66,COLUMNS(宝石属性!$B$43:E$66),0)*10*VLOOKUP(ROUNDDOWN($B113,-1),宝石属性!$B$25:$N$41,2,0)*VLOOKUP(ROUNDDOWN($B113,-1),宝石属性!$B$25:$N$41,3,0)+VLOOKUP($C$2,职业被动!$B$6:$M$29,COLUMNS(职业被动!$B$6:E$29),0)*$B113,0)</f>
        <v>2752</v>
      </c>
      <c r="E113" s="9">
        <f>ROUND(属性投放!F$4+装备属性!F$4*IF($B113&lt;10,1,ROUNDDOWN($B113,-1))+SUM(属性投放!G$37:G$38)*$B113+VLOOKUP($C$2,一级属性!$E$67:$P$90,COLUMNS(一级属性!$E$67:I$90),0)*$B113+VLOOKUP($C$2,宝石属性!$B$43:$M$66,COLUMNS(宝石属性!$B$43:F$66),0)*10*VLOOKUP(ROUNDDOWN($B113,-1),宝石属性!$B$25:$N$41,2,0)*VLOOKUP(ROUNDDOWN($B113,-1),宝石属性!$B$25:$N$41,3,0)+VLOOKUP($C$2,职业被动!$B$6:$M$29,COLUMNS(职业被动!$B$6:F$29),0)*$B113,0)</f>
        <v>2207</v>
      </c>
      <c r="F113" s="9">
        <f>ROUND(属性投放!G$4+装备属性!G$4*IF($B113&lt;10,1,ROUNDDOWN($B113,-1))+SUM(属性投放!H$37:H$38)*$B113+VLOOKUP($C$2,一级属性!$E$67:$P$90,COLUMNS(一级属性!$E$67:J$90),0)*$B113+VLOOKUP($C$2,宝石属性!$B$43:$M$66,COLUMNS(宝石属性!$B$43:G$66),0)*10*VLOOKUP(ROUNDDOWN($B113,-1),宝石属性!$B$25:$N$41,2,0)*VLOOKUP(ROUNDDOWN($B113,-1),宝石属性!$B$25:$N$41,3,0)+VLOOKUP($C$2,职业被动!$B$6:$M$29,COLUMNS(职业被动!$B$6:G$29),0)*$B113,0)</f>
        <v>1203</v>
      </c>
      <c r="G113" s="9">
        <f>ROUND(属性投放!H$4+装备属性!H$4*IF($B113&lt;10,1,ROUNDDOWN($B113,-1))+SUM(属性投放!I$37:I$38)*$B113+VLOOKUP($C$2,一级属性!$E$67:$P$90,COLUMNS(一级属性!$E$67:K$90),0)*$B113+VLOOKUP($C$2,宝石属性!$B$43:$M$66,COLUMNS(宝石属性!$B$43:H$66),0)*10*VLOOKUP(ROUNDDOWN($B113,-1),宝石属性!$B$25:$N$41,2,0)*VLOOKUP(ROUNDDOWN($B113,-1),宝石属性!$B$25:$N$41,3,0)+VLOOKUP($C$2,职业被动!$B$6:$M$29,COLUMNS(职业被动!$B$6:H$29),0)*$B113,0)</f>
        <v>751</v>
      </c>
      <c r="H113" s="9">
        <f>ROUND(属性投放!I$4+装备属性!I$4*IF($B113&lt;10,1,ROUNDDOWN($B113,-1))+SUM(属性投放!J$37:J$38)*$B113+VLOOKUP($C$2,一级属性!$E$67:$P$90,COLUMNS(一级属性!$E$67:L$90),0)*$B113+VLOOKUP($C$2,宝石属性!$B$43:$M$66,COLUMNS(宝石属性!$B$43:I$66),0)*10*VLOOKUP(ROUNDDOWN($B113,-1),宝石属性!$B$25:$N$41,2,0)*VLOOKUP(ROUNDDOWN($B113,-1),宝石属性!$B$25:$N$41,3,0)+VLOOKUP($C$2,职业被动!$B$6:$M$29,COLUMNS(职业被动!$B$6:I$29),0)*$B113,0)</f>
        <v>1223</v>
      </c>
      <c r="I113" s="9">
        <f>ROUND(属性投放!J$4+装备属性!J$4*IF($B113&lt;10,1,ROUNDDOWN($B113,-1))+SUM(属性投放!K$37:K$38)*$B113+VLOOKUP($C$2,一级属性!$E$67:$P$90,COLUMNS(一级属性!$E$67:M$90),0)*$B113+VLOOKUP($C$2,宝石属性!$B$43:$M$66,COLUMNS(宝石属性!$B$43:J$66),0)*10*VLOOKUP(ROUNDDOWN($B113,-1),宝石属性!$B$25:$N$41,2,0)*VLOOKUP(ROUNDDOWN($B113,-1),宝石属性!$B$25:$N$41,3,0)+VLOOKUP($C$2,职业被动!$B$6:$M$29,COLUMNS(职业被动!$B$6:J$29),0)*$B113,0)</f>
        <v>812</v>
      </c>
      <c r="J113" s="9">
        <f>ROUND(属性投放!K$4+装备属性!K$4*IF($B113&lt;10,1,ROUNDDOWN($B113,-1))+SUM(属性投放!L$37:L$38)*$B113+VLOOKUP($C$2,一级属性!$E$67:$P$90,COLUMNS(一级属性!$E$67:N$90),0)*$B113+VLOOKUP($C$2,宝石属性!$B$43:$M$66,COLUMNS(宝石属性!$B$43:K$66),0)*10*VLOOKUP(ROUNDDOWN($B113,-1),宝石属性!$B$25:$N$41,2,0)*VLOOKUP(ROUNDDOWN($B113,-1),宝石属性!$B$25:$N$41,3,0)+VLOOKUP($C$2,职业被动!$B$6:$M$29,COLUMNS(职业被动!$B$6:K$29),0)*$B113,0)</f>
        <v>405</v>
      </c>
      <c r="K113" s="9">
        <f>ROUND(属性投放!L$4+装备属性!L$4*IF($B113&lt;10,1,ROUNDDOWN($B113,-1))+SUM(属性投放!M$37:M$38)*$B113+VLOOKUP($C$2,一级属性!$E$67:$P$90,COLUMNS(一级属性!$E$67:O$90),0)*$B113+VLOOKUP($C$2,宝石属性!$B$43:$M$66,COLUMNS(宝石属性!$B$43:L$66),0)*10*VLOOKUP(ROUNDDOWN($B113,-1),宝石属性!$B$25:$N$41,2,0)*VLOOKUP(ROUNDDOWN($B113,-1),宝石属性!$B$25:$N$41,3,0)+VLOOKUP($C$2,职业被动!$B$6:$M$29,COLUMNS(职业被动!$B$6:L$29),0)*$B113,0)</f>
        <v>33</v>
      </c>
      <c r="L113" s="9">
        <f>ROUND(属性投放!M$4+装备属性!M$4*IF($B113&lt;10,1,ROUNDDOWN($B113,-1))+SUM(属性投放!N$37:N$38)*$B113+VLOOKUP($C$2,一级属性!$E$67:$P$90,COLUMNS(一级属性!$E$67:P$90),0)*$B113+VLOOKUP($C$2,宝石属性!$B$43:$M$66,COLUMNS(宝石属性!$B$43:M$66),0)*10*VLOOKUP(ROUNDDOWN($B113,-1),宝石属性!$B$25:$N$41,2,0)*VLOOKUP(ROUNDDOWN($B113,-1),宝石属性!$B$25:$N$41,3,0)+VLOOKUP($C$2,职业被动!$B$6:$M$29,COLUMNS(职业被动!$B$6:M$29),0)*$B113,0)</f>
        <v>1213</v>
      </c>
      <c r="M113" s="48">
        <f>属性价值和能力评分!$F$9+ROUND(属性价值和能力评分!$F$38*10,0)*B113+ROUND((SUM(装备属性!$W$9:$W$14)+属性价值和能力评分!$F$38*1.25+1.4+2.8)*IF(B113&lt;10,1,ROUNDDOWN(B113,-1)),0)+15*VLOOKUP(ROUNDDOWN(B113,-1),宝石属性!$B$26:$D$41,2,0)*6*VLOOKUP(ROUNDDOWN(B113,-1),宝石属性!$B$26:$D$41,3,0)+(属性价值和能力评分!$F$49*9+属性价值和能力评分!$F$50*2+属性价值和能力评分!$F$53*8/5)*B113</f>
        <v>20677</v>
      </c>
      <c r="N113" s="20"/>
      <c r="O113" s="1">
        <v>110</v>
      </c>
      <c r="P113" s="9">
        <f>ROUND(属性投放!D$4+装备属性!D$4*IF($O113&lt;10,1,ROUNDDOWN($O113,-1))+SUM(属性投放!E$37:E$45)*$O113+VLOOKUP($P$2,一级属性!$E$41:$P$64,COLUMNS(一级属性!$E$41:G$64),0)*($O113+0.25*IF($O113&lt;10,1,ROUNDDOWN($O113,-1)))+VLOOKUP($P$2,宝石属性!$B$43:$M$66,COLUMNS(宝石属性!$B$43:D$66),0)*10*VLOOKUP(ROUNDDOWN($O113,-1),宝石属性!$B$25:$N$41,2,0)*VLOOKUP(ROUNDDOWN($O113,-1),宝石属性!$B$25:$N$41,3,0)+VLOOKUP($P$2,职业被动!$B$6:$M$29,COLUMNS(职业被动!$B$6:D$29),0)*$O113,0)</f>
        <v>7974</v>
      </c>
      <c r="Q113" s="9">
        <f>ROUND(属性投放!E$4+装备属性!E$4*IF($O113&lt;10,1,ROUNDDOWN($O113,-1))+SUM(属性投放!F$37:F$45)*$O113+VLOOKUP($P$2,一级属性!$E$41:$P$64,COLUMNS(一级属性!$E$41:H$64),0)*($O113+0.25*IF($O113&lt;10,1,ROUNDDOWN($O113,-1)))+VLOOKUP($P$2,宝石属性!$B$43:$M$66,COLUMNS(宝石属性!$B$43:E$66),0)*10*VLOOKUP(ROUNDDOWN($O113,-1),宝石属性!$B$25:$N$41,2,0)*VLOOKUP(ROUNDDOWN($O113,-1),宝石属性!$B$25:$N$41,3,0)+VLOOKUP($P$2,职业被动!$B$6:$M$29,COLUMNS(职业被动!$B$6:E$29),0)*$O113,0)</f>
        <v>4815</v>
      </c>
      <c r="R113" s="9">
        <f>ROUND(属性投放!F$4+装备属性!F$4*IF($O113&lt;10,1,ROUNDDOWN($O113,-1))+SUM(属性投放!G$37:G$45)*$O113+VLOOKUP($P$2,一级属性!$E$41:$P$64,COLUMNS(一级属性!$E$41:I$64),0)*($O113+0.25*IF($O113&lt;10,1,ROUNDDOWN($O113,-1)))+VLOOKUP($P$2,宝石属性!$B$43:$M$66,COLUMNS(宝石属性!$B$43:F$66),0)*10*VLOOKUP(ROUNDDOWN($O113,-1),宝石属性!$B$25:$N$41,2,0)*VLOOKUP(ROUNDDOWN($O113,-1),宝石属性!$B$25:$N$41,3,0)+VLOOKUP($P$2,职业被动!$B$6:$M$29,COLUMNS(职业被动!$B$6:F$29),0)*$O113,0)</f>
        <v>1222</v>
      </c>
      <c r="S113" s="9">
        <f>ROUND(属性投放!G$4+装备属性!G$4*IF($O113&lt;10,1,ROUNDDOWN($O113,-1))+SUM(属性投放!H$37:H$45)*$O113+VLOOKUP($P$2,一级属性!$E$41:$P$64,COLUMNS(一级属性!$E$41:J$64),0)*($O113+0.25*IF($O113&lt;10,1,ROUNDDOWN($O113,-1)))+VLOOKUP($P$2,宝石属性!$B$43:$M$66,COLUMNS(宝石属性!$B$43:G$66),0)*10*VLOOKUP(ROUNDDOWN($O113,-1),宝石属性!$B$25:$N$41,2,0)*VLOOKUP(ROUNDDOWN($O113,-1),宝石属性!$B$25:$N$41,3,0)+VLOOKUP($P$2,职业被动!$B$6:$M$29,COLUMNS(职业被动!$B$6:G$29),0)*$O113,0)</f>
        <v>1093</v>
      </c>
      <c r="T113" s="9">
        <f>ROUND(属性投放!H$4+装备属性!H$4*IF($O113&lt;10,1,ROUNDDOWN($O113,-1))+SUM(属性投放!I$37:I$45)*$O113+VLOOKUP($P$2,一级属性!$E$41:$P$64,COLUMNS(一级属性!$E$41:K$64),0)*($O113+0.25*IF($O113&lt;10,1,ROUNDDOWN($O113,-1)))+VLOOKUP($P$2,宝石属性!$B$43:$M$66,COLUMNS(宝石属性!$B$43:H$66),0)*10*VLOOKUP(ROUNDDOWN($O113,-1),宝石属性!$B$25:$N$41,2,0)*VLOOKUP(ROUNDDOWN($O113,-1),宝石属性!$B$25:$N$41,3,0)+VLOOKUP($P$2,职业被动!$B$6:$M$29,COLUMNS(职业被动!$B$6:H$29),0)*$O113,0)</f>
        <v>1274</v>
      </c>
      <c r="U113" s="9">
        <f>ROUND(属性投放!I$4+装备属性!I$4*IF($O113&lt;10,1,ROUNDDOWN($O113,-1))+SUM(属性投放!J$37:J$45)*$O113+VLOOKUP($P$2,一级属性!$E$41:$P$64,COLUMNS(一级属性!$E$41:L$64),0)*($O113+0.25*IF($O113&lt;10,1,ROUNDDOWN($O113,-1)))+VLOOKUP($P$2,宝石属性!$B$43:$M$66,COLUMNS(宝石属性!$B$43:I$66),0)*10*VLOOKUP(ROUNDDOWN($O113,-1),宝石属性!$B$25:$N$41,2,0)*VLOOKUP(ROUNDDOWN($O113,-1),宝石属性!$B$25:$N$41,3,0)+VLOOKUP($P$2,职业被动!$B$6:$M$29,COLUMNS(职业被动!$B$6:I$29),0)*$O113,0)</f>
        <v>1306</v>
      </c>
      <c r="V113" s="9">
        <f>ROUND(属性投放!J$4+装备属性!J$4*IF($O113&lt;10,1,ROUNDDOWN($O113,-1))+SUM(属性投放!K$37:K$45)*$O113+VLOOKUP($P$2,一级属性!$E$41:$P$64,COLUMNS(一级属性!$E$41:M$64),0)*($O113+0.25*IF($O113&lt;10,1,ROUNDDOWN($O113,-1)))+VLOOKUP($P$2,宝石属性!$B$43:$M$66,COLUMNS(宝石属性!$B$43:J$66),0)*10*VLOOKUP(ROUNDDOWN($O113,-1),宝石属性!$B$25:$N$41,2,0)*VLOOKUP(ROUNDDOWN($O113,-1),宝石属性!$B$25:$N$41,3,0)+VLOOKUP($P$2,职业被动!$B$6:$M$29,COLUMNS(职业被动!$B$6:J$29),0)*$O113,0)</f>
        <v>908</v>
      </c>
      <c r="W113" s="9">
        <f>ROUND(属性投放!K$4+装备属性!K$4*IF($O113&lt;10,1,ROUNDDOWN($O113,-1))+SUM(属性投放!L$37:L$45)*$O113+VLOOKUP($P$2,一级属性!$E$41:$P$64,COLUMNS(一级属性!$E$41:N$64),0)*($O113+0.25*IF($O113&lt;10,1,ROUNDDOWN($O113,-1)))+VLOOKUP($P$2,宝石属性!$B$43:$M$66,COLUMNS(宝石属性!$B$43:K$66),0)*10*VLOOKUP(ROUNDDOWN($O113,-1),宝石属性!$B$25:$N$41,2,0)*VLOOKUP(ROUNDDOWN($O113,-1),宝石属性!$B$25:$N$41,3,0)+VLOOKUP($P$2,职业被动!$B$6:$M$29,COLUMNS(职业被动!$B$6:K$29),0)*$O113,0)</f>
        <v>565</v>
      </c>
      <c r="X113" s="9">
        <f>ROUND(属性投放!L$4+装备属性!L$4*IF($O113&lt;10,1,ROUNDDOWN($O113,-1))+SUM(属性投放!M$37:M$45)*$O113+VLOOKUP($P$2,一级属性!$E$41:$P$64,COLUMNS(一级属性!$E$41:O$64),0)*($O113+0.25*IF($O113&lt;10,1,ROUNDDOWN($O113,-1)))+VLOOKUP($P$2,宝石属性!$B$43:$M$66,COLUMNS(宝石属性!$B$43:L$66),0)*10*VLOOKUP(ROUNDDOWN($O113,-1),宝石属性!$B$25:$N$41,2,0)*VLOOKUP(ROUNDDOWN($O113,-1),宝石属性!$B$25:$N$41,3,0)+VLOOKUP($P$2,职业被动!$B$6:$M$29,COLUMNS(职业被动!$B$6:L$29),0)*$O113,0)</f>
        <v>33</v>
      </c>
      <c r="Y113" s="9">
        <f>ROUND(属性投放!M$4+装备属性!M$4*IF($O113&lt;10,1,ROUNDDOWN($O113,-1))+SUM(属性投放!N$37:N$45)*$O113+VLOOKUP($P$2,一级属性!$E$41:$P$64,COLUMNS(一级属性!$E$41:P$64),0)*($O113+0.25*IF($O113&lt;10,1,ROUNDDOWN($O113,-1)))+VLOOKUP($P$2,宝石属性!$B$43:$M$66,COLUMNS(宝石属性!$B$43:M$66),0)*10*VLOOKUP(ROUNDDOWN($O113,-1),宝石属性!$B$25:$N$41,2,0)*VLOOKUP(ROUNDDOWN($O113,-1),宝石属性!$B$25:$N$41,3,0)+VLOOKUP($P$2,职业被动!$B$6:$M$29,COLUMNS(职业被动!$B$6:M$29),0)*$O113,0)</f>
        <v>1213</v>
      </c>
      <c r="Z113" s="48">
        <f>属性价值和能力评分!$F$9+ROUND(属性价值和能力评分!$F$38*10,0)*O113+ROUND((SUM(装备属性!$W$9:$W$14)+属性价值和能力评分!$F$38*1.25+1.4+2.8)*IF(O113&lt;10,1,ROUNDDOWN(O113,-1)),0)+15*VLOOKUP(ROUNDDOWN(O113,-1),宝石属性!$B$26:$D$41,2,0)*6*VLOOKUP(ROUNDDOWN(O113,-1),宝石属性!$B$26:$D$41,3,0)+(属性价值和能力评分!$F$49*9+属性价值和能力评分!$F$50*2+属性价值和能力评分!$F$53*8/5)*O113</f>
        <v>20677</v>
      </c>
      <c r="AB113" s="1">
        <v>110</v>
      </c>
      <c r="AC113" s="9">
        <f>ROUND(属性投放!D$4+装备属性!D$4*IF($AB113&lt;10,1,ROUNDDOWN($AB113,-1))+SUM(属性投放!E$37:E$45)*$AB113+VLOOKUP($AC$2,一级属性!$E$41:$P$64,COLUMNS(一级属性!$E$41:G$64),0)*($AB113+0.25*IF($AB113&lt;10,1,ROUNDDOWN($AB113,-1)))+VLOOKUP($AC$2,宝石属性!$B$43:$M$66,COLUMNS(宝石属性!$B$43:D$66),0)*10*VLOOKUP(ROUNDDOWN($AB113,-1),宝石属性!$B$25:$N$41,2,0)*VLOOKUP(ROUNDDOWN($AB113,-1),宝石属性!$B$25:$N$41,3,0)+VLOOKUP($AC$2,职业被动!$B$6:$M$29,COLUMNS(职业被动!$B$6:D$29),0)*$AB113,0)</f>
        <v>7204</v>
      </c>
      <c r="AD113" s="9">
        <f>ROUND(属性投放!E$4+装备属性!E$4*IF($AB113&lt;10,1,ROUNDDOWN($AB113,-1))+SUM(属性投放!F$37:F$45)*$AB113+VLOOKUP($AC$2,一级属性!$E$41:$P$64,COLUMNS(一级属性!$E$41:H$64),0)*($AB113+0.25*IF($AB113&lt;10,1,ROUNDDOWN($AB113,-1)))+VLOOKUP($AC$2,宝石属性!$B$43:$M$66,COLUMNS(宝石属性!$B$43:E$66),0)*10*VLOOKUP(ROUNDDOWN($AB113,-1),宝石属性!$B$25:$N$41,2,0)*VLOOKUP(ROUNDDOWN($AB113,-1),宝石属性!$B$25:$N$41,3,0)+VLOOKUP($AC$2,职业被动!$B$6:$M$29,COLUMNS(职业被动!$B$6:E$29),0)*$AB113,0)</f>
        <v>2752</v>
      </c>
      <c r="AE113" s="9">
        <f>ROUND(属性投放!F$4+装备属性!F$4*IF($AB113&lt;10,1,ROUNDDOWN($AB113,-1))+SUM(属性投放!G$37:G$45)*$AB113+VLOOKUP($AC$2,一级属性!$E$41:$P$64,COLUMNS(一级属性!$E$41:I$64),0)*($AB113+0.25*IF($AB113&lt;10,1,ROUNDDOWN($AB113,-1)))+VLOOKUP($AC$2,宝石属性!$B$43:$M$66,COLUMNS(宝石属性!$B$43:F$66),0)*10*VLOOKUP(ROUNDDOWN($AB113,-1),宝石属性!$B$25:$N$41,2,0)*VLOOKUP(ROUNDDOWN($AB113,-1),宝石属性!$B$25:$N$41,3,0)+VLOOKUP($AC$2,职业被动!$B$6:$M$29,COLUMNS(职业被动!$B$6:F$29),0)*$AB113,0)</f>
        <v>1932</v>
      </c>
      <c r="AF113" s="9">
        <f>ROUND(属性投放!G$4+装备属性!G$4*IF($AB113&lt;10,1,ROUNDDOWN($AB113,-1))+SUM(属性投放!H$37:H$45)*$AB113+VLOOKUP($AC$2,一级属性!$E$41:$P$64,COLUMNS(一级属性!$E$41:J$64),0)*($AB113+0.25*IF($AB113&lt;10,1,ROUNDDOWN($AB113,-1)))+VLOOKUP($AC$2,宝石属性!$B$43:$M$66,COLUMNS(宝石属性!$B$43:G$66),0)*10*VLOOKUP(ROUNDDOWN($AB113,-1),宝石属性!$B$25:$N$41,2,0)*VLOOKUP(ROUNDDOWN($AB113,-1),宝石属性!$B$25:$N$41,3,0)+VLOOKUP($AC$2,职业被动!$B$6:$M$29,COLUMNS(职业被动!$B$6:G$29),0)*$AB113,0)</f>
        <v>1313</v>
      </c>
      <c r="AG113" s="9">
        <f>ROUND(属性投放!H$4+装备属性!H$4*IF($AB113&lt;10,1,ROUNDDOWN($AB113,-1))+SUM(属性投放!I$37:I$45)*$AB113+VLOOKUP($AC$2,一级属性!$E$41:$P$64,COLUMNS(一级属性!$E$41:K$64),0)*($AB113+0.25*IF($AB113&lt;10,1,ROUNDDOWN($AB113,-1)))+VLOOKUP($AC$2,宝石属性!$B$43:$M$66,COLUMNS(宝石属性!$B$43:H$66),0)*10*VLOOKUP(ROUNDDOWN($AB113,-1),宝石属性!$B$25:$N$41,2,0)*VLOOKUP(ROUNDDOWN($AB113,-1),宝石属性!$B$25:$N$41,3,0)+VLOOKUP($AC$2,职业被动!$B$6:$M$29,COLUMNS(职业被动!$B$6:H$29),0)*$AB113,0)</f>
        <v>751</v>
      </c>
      <c r="AH113" s="9">
        <f>ROUND(属性投放!I$4+装备属性!I$4*IF($AB113&lt;10,1,ROUNDDOWN($AB113,-1))+SUM(属性投放!J$37:J$45)*$AB113+VLOOKUP($AC$2,一级属性!$E$41:$P$64,COLUMNS(一级属性!$E$41:L$64),0)*($AB113+0.25*IF($AB113&lt;10,1,ROUNDDOWN($AB113,-1)))+VLOOKUP($AC$2,宝石属性!$B$43:$M$66,COLUMNS(宝石属性!$B$43:I$66),0)*10*VLOOKUP(ROUNDDOWN($AB113,-1),宝石属性!$B$25:$N$41,2,0)*VLOOKUP(ROUNDDOWN($AB113,-1),宝石属性!$B$25:$N$41,3,0)+VLOOKUP($AC$2,职业被动!$B$6:$M$29,COLUMNS(职业被动!$B$6:I$29),0)*$AB113,0)</f>
        <v>1223</v>
      </c>
      <c r="AI113" s="9">
        <f>ROUND(属性投放!J$4+装备属性!J$4*IF($AB113&lt;10,1,ROUNDDOWN($AB113,-1))+SUM(属性投放!K$37:K$45)*$AB113+VLOOKUP($AC$2,一级属性!$E$41:$P$64,COLUMNS(一级属性!$E$41:M$64),0)*($AB113+0.25*IF($AB113&lt;10,1,ROUNDDOWN($AB113,-1)))+VLOOKUP($AC$2,宝石属性!$B$43:$M$66,COLUMNS(宝石属性!$B$43:J$66),0)*10*VLOOKUP(ROUNDDOWN($AB113,-1),宝石属性!$B$25:$N$41,2,0)*VLOOKUP(ROUNDDOWN($AB113,-1),宝石属性!$B$25:$N$41,3,0)+VLOOKUP($AC$2,职业被动!$B$6:$M$29,COLUMNS(职业被动!$B$6:J$29),0)*$AB113,0)</f>
        <v>812</v>
      </c>
      <c r="AJ113" s="9">
        <f>ROUND(属性投放!K$4+装备属性!K$4*IF($AB113&lt;10,1,ROUNDDOWN($AB113,-1))+SUM(属性投放!L$37:L$45)*$AB113+VLOOKUP($AC$2,一级属性!$E$41:$P$64,COLUMNS(一级属性!$E$41:N$64),0)*($AB113+0.25*IF($AB113&lt;10,1,ROUNDDOWN($AB113,-1)))+VLOOKUP($AC$2,宝石属性!$B$43:$M$66,COLUMNS(宝石属性!$B$43:K$66),0)*10*VLOOKUP(ROUNDDOWN($AB113,-1),宝石属性!$B$25:$N$41,2,0)*VLOOKUP(ROUNDDOWN($AB113,-1),宝石属性!$B$25:$N$41,3,0)+VLOOKUP($AC$2,职业被动!$B$6:$M$29,COLUMNS(职业被动!$B$6:K$29),0)*$AB113,0)</f>
        <v>405</v>
      </c>
      <c r="AK113" s="9">
        <f>ROUND(属性投放!L$4+装备属性!L$4*IF($AB113&lt;10,1,ROUNDDOWN($AB113,-1))+SUM(属性投放!M$37:M$45)*$AB113+VLOOKUP($AC$2,一级属性!$E$41:$P$64,COLUMNS(一级属性!$E$41:O$64),0)*($AB113+0.25*IF($AB113&lt;10,1,ROUNDDOWN($AB113,-1)))+VLOOKUP($AC$2,宝石属性!$B$43:$M$66,COLUMNS(宝石属性!$B$43:L$66),0)*10*VLOOKUP(ROUNDDOWN($AB113,-1),宝石属性!$B$25:$N$41,2,0)*VLOOKUP(ROUNDDOWN($AB113,-1),宝石属性!$B$25:$N$41,3,0)+VLOOKUP($AC$2,职业被动!$B$6:$M$29,COLUMNS(职业被动!$B$6:L$29),0)*$AB113,0)</f>
        <v>33</v>
      </c>
      <c r="AL113" s="9">
        <f>ROUND(属性投放!M$4+装备属性!M$4*IF($AB113&lt;10,1,ROUNDDOWN($AB113,-1))+SUM(属性投放!N$37:N$45)*$AB113+VLOOKUP($AC$2,一级属性!$E$41:$P$64,COLUMNS(一级属性!$E$41:P$64),0)*($AB113+0.25*IF($AB113&lt;10,1,ROUNDDOWN($AB113,-1)))+VLOOKUP($AC$2,宝石属性!$B$43:$M$66,COLUMNS(宝石属性!$B$43:M$66),0)*10*VLOOKUP(ROUNDDOWN($AB113,-1),宝石属性!$B$25:$N$41,2,0)*VLOOKUP(ROUNDDOWN($AB113,-1),宝石属性!$B$25:$N$41,3,0)+VLOOKUP($AC$2,职业被动!$B$6:$M$29,COLUMNS(职业被动!$B$6:M$29),0)*$AB113,0)</f>
        <v>1213</v>
      </c>
      <c r="AM113" s="48">
        <f>属性价值和能力评分!$F$9+ROUND(属性价值和能力评分!$F$38*10,0)*AB113+ROUND((SUM(装备属性!$W$9:$W$14)+属性价值和能力评分!$F$38*1.25+1.4+2.8)*IF(AB113&lt;10,1,ROUNDDOWN(AB113,-1)),0)+15*VLOOKUP(ROUNDDOWN(AB113,-1),宝石属性!$B$26:$D$41,2,0)*6*VLOOKUP(ROUNDDOWN(AB113,-1),宝石属性!$B$26:$D$41,3,0)+(属性价值和能力评分!$F$49*9+属性价值和能力评分!$F$50*2+属性价值和能力评分!$F$53*8/5)*AB113</f>
        <v>20677</v>
      </c>
      <c r="AO113" s="1">
        <v>110</v>
      </c>
      <c r="AP113" s="9">
        <f>ROUND(属性投放!D$4+装备属性!D$4*IF($AO113&lt;10,1,ROUNDDOWN($AO113,-1))+SUM(属性投放!E$37:E$45)*$AO113+VLOOKUP($AP$2,一级属性!$E$41:$P$64,COLUMNS(一级属性!$E$41:G$64),0)*($AO113+0.25*IF($AO113&lt;10,1,ROUNDDOWN($AO113,-1)))+VLOOKUP($AP$2,宝石属性!$B$43:$M$66,COLUMNS(宝石属性!$B$43:D$66),0)*10*VLOOKUP(ROUNDDOWN($AO113,-1),宝石属性!$B$25:$N$41,2,0)*VLOOKUP(ROUNDDOWN($AO113,-1),宝石属性!$B$25:$N$41,3,0)+VLOOKUP($AP$2,职业被动!$B$6:$M$29,COLUMNS(职业被动!$B$6:D$29),0)*$AO113,0)</f>
        <v>7204</v>
      </c>
      <c r="AQ113" s="9">
        <f>ROUND(属性投放!E$4+装备属性!E$4*IF($AO113&lt;10,1,ROUNDDOWN($AO113,-1))+SUM(属性投放!F$37:F$45)*$AO113+VLOOKUP($AP$2,一级属性!$E$41:$P$64,COLUMNS(一级属性!$E$41:H$64),0)*($AO113+0.25*IF($AO113&lt;10,1,ROUNDDOWN($AO113,-1)))+VLOOKUP($AP$2,宝石属性!$B$43:$M$66,COLUMNS(宝石属性!$B$43:E$66),0)*10*VLOOKUP(ROUNDDOWN($AO113,-1),宝石属性!$B$25:$N$41,2,0)*VLOOKUP(ROUNDDOWN($AO113,-1),宝石属性!$B$25:$N$41,3,0)+VLOOKUP($AP$2,职业被动!$B$6:$M$29,COLUMNS(职业被动!$B$6:E$29),0)*$AO113,0)</f>
        <v>4815</v>
      </c>
      <c r="AR113" s="9">
        <f>ROUND(属性投放!F$4+装备属性!F$4*IF($AO113&lt;10,1,ROUNDDOWN($AO113,-1))+SUM(属性投放!G$37:G$45)*$AO113+VLOOKUP($AP$2,一级属性!$E$41:$P$64,COLUMNS(一级属性!$E$41:I$64),0)*($AO113+0.25*IF($AO113&lt;10,1,ROUNDDOWN($AO113,-1)))+VLOOKUP($AP$2,宝石属性!$B$43:$M$66,COLUMNS(宝石属性!$B$43:F$66),0)*10*VLOOKUP(ROUNDDOWN($AO113,-1),宝石属性!$B$25:$N$41,2,0)*VLOOKUP(ROUNDDOWN($AO113,-1),宝石属性!$B$25:$N$41,3,0)+VLOOKUP($AP$2,职业被动!$B$6:$M$29,COLUMNS(职业被动!$B$6:F$29),0)*$AO113,0)</f>
        <v>1222</v>
      </c>
      <c r="AS113" s="9">
        <f>ROUND(属性投放!G$4+装备属性!G$4*IF($AO113&lt;10,1,ROUNDDOWN($AO113,-1))+SUM(属性投放!H$37:H$45)*$AO113+VLOOKUP($AP$2,一级属性!$E$41:$P$64,COLUMNS(一级属性!$E$41:J$64),0)*($AO113+0.25*IF($AO113&lt;10,1,ROUNDDOWN($AO113,-1)))+VLOOKUP($AP$2,宝石属性!$B$43:$M$66,COLUMNS(宝石属性!$B$43:G$66),0)*10*VLOOKUP(ROUNDDOWN($AO113,-1),宝石属性!$B$25:$N$41,2,0)*VLOOKUP(ROUNDDOWN($AO113,-1),宝石属性!$B$25:$N$41,3,0)+VLOOKUP($AP$2,职业被动!$B$6:$M$29,COLUMNS(职业被动!$B$6:G$29),0)*$AO113,0)</f>
        <v>1093</v>
      </c>
      <c r="AT113" s="9">
        <f>ROUND(属性投放!H$4+装备属性!H$4*IF($AO113&lt;10,1,ROUNDDOWN($AO113,-1))+SUM(属性投放!I$37:I$45)*$AO113+VLOOKUP($AP$2,一级属性!$E$41:$P$64,COLUMNS(一级属性!$E$41:K$64),0)*($AO113+0.25*IF($AO113&lt;10,1,ROUNDDOWN($AO113,-1)))+VLOOKUP($AP$2,宝石属性!$B$43:$M$66,COLUMNS(宝石属性!$B$43:H$66),0)*10*VLOOKUP(ROUNDDOWN($AO113,-1),宝石属性!$B$25:$N$41,2,0)*VLOOKUP(ROUNDDOWN($AO113,-1),宝石属性!$B$25:$N$41,3,0)+VLOOKUP($AP$2,职业被动!$B$6:$M$29,COLUMNS(职业被动!$B$6:H$29),0)*$AO113,0)</f>
        <v>1164</v>
      </c>
      <c r="AU113" s="9">
        <f>ROUND(属性投放!I$4+装备属性!I$4*IF($AO113&lt;10,1,ROUNDDOWN($AO113,-1))+SUM(属性投放!J$37:J$45)*$AO113+VLOOKUP($AP$2,一级属性!$E$41:$P$64,COLUMNS(一级属性!$E$41:L$64),0)*($AO113+0.25*IF($AO113&lt;10,1,ROUNDDOWN($AO113,-1)))+VLOOKUP($AP$2,宝石属性!$B$43:$M$66,COLUMNS(宝石属性!$B$43:I$66),0)*10*VLOOKUP(ROUNDDOWN($AO113,-1),宝石属性!$B$25:$N$41,2,0)*VLOOKUP(ROUNDDOWN($AO113,-1),宝石属性!$B$25:$N$41,3,0)+VLOOKUP($AP$2,职业被动!$B$6:$M$29,COLUMNS(职业被动!$B$6:I$29),0)*$AO113,0)</f>
        <v>1306</v>
      </c>
      <c r="AV113" s="9">
        <f>ROUND(属性投放!J$4+装备属性!J$4*IF($AO113&lt;10,1,ROUNDDOWN($AO113,-1))+SUM(属性投放!K$37:K$45)*$AO113+VLOOKUP($AP$2,一级属性!$E$41:$P$64,COLUMNS(一级属性!$E$41:M$64),0)*($AO113+0.25*IF($AO113&lt;10,1,ROUNDDOWN($AO113,-1)))+VLOOKUP($AP$2,宝石属性!$B$43:$M$66,COLUMNS(宝石属性!$B$43:J$66),0)*10*VLOOKUP(ROUNDDOWN($AO113,-1),宝石属性!$B$25:$N$41,2,0)*VLOOKUP(ROUNDDOWN($AO113,-1),宝石属性!$B$25:$N$41,3,0)+VLOOKUP($AP$2,职业被动!$B$6:$M$29,COLUMNS(职业被动!$B$6:J$29),0)*$AO113,0)</f>
        <v>908</v>
      </c>
      <c r="AW113" s="9">
        <f>ROUND(属性投放!K$4+装备属性!K$4*IF($AO113&lt;10,1,ROUNDDOWN($AO113,-1))+SUM(属性投放!L$37:L$45)*$AO113+VLOOKUP($AP$2,一级属性!$E$41:$P$64,COLUMNS(一级属性!$E$41:N$64),0)*($AO113+0.25*IF($AO113&lt;10,1,ROUNDDOWN($AO113,-1)))+VLOOKUP($AP$2,宝石属性!$B$43:$M$66,COLUMNS(宝石属性!$B$43:K$66),0)*10*VLOOKUP(ROUNDDOWN($AO113,-1),宝石属性!$B$25:$N$41,2,0)*VLOOKUP(ROUNDDOWN($AO113,-1),宝石属性!$B$25:$N$41,3,0)+VLOOKUP($AP$2,职业被动!$B$6:$M$29,COLUMNS(职业被动!$B$6:K$29),0)*$AO113,0)</f>
        <v>405</v>
      </c>
      <c r="AX113" s="9">
        <f>ROUND(属性投放!L$4+装备属性!L$4*IF($AO113&lt;10,1,ROUNDDOWN($AO113,-1))+SUM(属性投放!M$37:M$45)*$AO113+VLOOKUP($AP$2,一级属性!$E$41:$P$64,COLUMNS(一级属性!$E$41:O$64),0)*($AO113+0.25*IF($AO113&lt;10,1,ROUNDDOWN($AO113,-1)))+VLOOKUP($AP$2,宝石属性!$B$43:$M$66,COLUMNS(宝石属性!$B$43:L$66),0)*10*VLOOKUP(ROUNDDOWN($AO113,-1),宝石属性!$B$25:$N$41,2,0)*VLOOKUP(ROUNDDOWN($AO113,-1),宝石属性!$B$25:$N$41,3,0)+VLOOKUP($AP$2,职业被动!$B$6:$M$29,COLUMNS(职业被动!$B$6:L$29),0)*$AO113,0)</f>
        <v>1193</v>
      </c>
      <c r="AY113" s="9">
        <f>ROUND(属性投放!M$4+装备属性!M$4*IF($AO113&lt;10,1,ROUNDDOWN($AO113,-1))+SUM(属性投放!N$37:N$45)*$AO113+VLOOKUP($AP$2,一级属性!$E$41:$P$64,COLUMNS(一级属性!$E$41:P$64),0)*($AO113+0.25*IF($AO113&lt;10,1,ROUNDDOWN($AO113,-1)))+VLOOKUP($AP$2,宝石属性!$B$43:$M$66,COLUMNS(宝石属性!$B$43:M$66),0)*10*VLOOKUP(ROUNDDOWN($AO113,-1),宝石属性!$B$25:$N$41,2,0)*VLOOKUP(ROUNDDOWN($AO113,-1),宝石属性!$B$25:$N$41,3,0)+VLOOKUP($AP$2,职业被动!$B$6:$M$29,COLUMNS(职业被动!$B$6:M$29),0)*$AO113,0)</f>
        <v>1213</v>
      </c>
      <c r="AZ113" s="48">
        <f>属性价值和能力评分!$F$9+ROUND(属性价值和能力评分!$F$38*10,0)*AO113+ROUND((SUM(装备属性!$W$9:$W$14)+属性价值和能力评分!$F$38*1.25+1.4+2.8)*IF(AO113&lt;10,1,ROUNDDOWN(AO113,-1)),0)+15*VLOOKUP(ROUNDDOWN(AO113,-1),宝石属性!$B$26:$D$41,2,0)*6*VLOOKUP(ROUNDDOWN(AO113,-1),宝石属性!$B$26:$D$41,3,0)+(属性价值和能力评分!$F$49*9+属性价值和能力评分!$F$50*2+属性价值和能力评分!$F$53*8/5)*AO113</f>
        <v>20677</v>
      </c>
      <c r="BB113" s="1">
        <v>110</v>
      </c>
      <c r="BC113" s="9">
        <f>ROUND(属性投放!D$4+装备属性!D$4*IF($BB113&lt;10,1,ROUNDDOWN($BB113,-1))+SUM(属性投放!E$37:E$45)*$BB113+VLOOKUP($BC$2,一级属性!$E$41:$P$64,COLUMNS(一级属性!$E$41:G$64),0)*($BB113+0.25*IF($BB113&lt;10,1,ROUNDDOWN($BB113,-1)))+VLOOKUP($BC$2,宝石属性!$B$43:$M$66,COLUMNS(宝石属性!$B$43:D$66),0)*10*VLOOKUP(ROUNDDOWN($BB113,-1),宝石属性!$B$25:$N$41,2,0)*VLOOKUP(ROUNDDOWN($BB113,-1),宝石属性!$B$25:$N$41,3,0)+VLOOKUP($BC$2,职业被动!$B$6:$M$29,COLUMNS(职业被动!$B$6:D$29),0)*$BB113,0)</f>
        <v>6434</v>
      </c>
      <c r="BD113" s="9">
        <f>ROUND(属性投放!E$4+装备属性!E$4*IF($BB113&lt;10,1,ROUNDDOWN($BB113,-1))+SUM(属性投放!F$37:F$45)*$BB113+VLOOKUP($BC$2,一级属性!$E$41:$P$64,COLUMNS(一级属性!$E$41:H$64),0)*($BB113+0.25*IF($BB113&lt;10,1,ROUNDDOWN($BB113,-1)))+VLOOKUP($BC$2,宝石属性!$B$43:$M$66,COLUMNS(宝石属性!$B$43:E$66),0)*10*VLOOKUP(ROUNDDOWN($BB113,-1),宝石属性!$B$25:$N$41,2,0)*VLOOKUP(ROUNDDOWN($BB113,-1),宝石属性!$B$25:$N$41,3,0)+VLOOKUP($BC$2,职业被动!$B$6:$M$29,COLUMNS(职业被动!$B$6:E$29),0)*$BB113,0)</f>
        <v>5502</v>
      </c>
      <c r="BE113" s="9">
        <f>ROUND(属性投放!F$4+装备属性!F$4*IF($BB113&lt;10,1,ROUNDDOWN($BB113,-1))+SUM(属性投放!G$37:G$45)*$BB113+VLOOKUP($BC$2,一级属性!$E$41:$P$64,COLUMNS(一级属性!$E$41:I$64),0)*($BB113+0.25*IF($BB113&lt;10,1,ROUNDDOWN($BB113,-1)))+VLOOKUP($BC$2,宝石属性!$B$43:$M$66,COLUMNS(宝石属性!$B$43:F$66),0)*10*VLOOKUP(ROUNDDOWN($BB113,-1),宝石属性!$B$25:$N$41,2,0)*VLOOKUP(ROUNDDOWN($BB113,-1),宝石属性!$B$25:$N$41,3,0)+VLOOKUP($BC$2,职业被动!$B$6:$M$29,COLUMNS(职业被动!$B$6:F$29),0)*$BB113,0)</f>
        <v>1222</v>
      </c>
      <c r="BF113" s="9">
        <f>ROUND(属性投放!G$4+装备属性!G$4*IF($BB113&lt;10,1,ROUNDDOWN($BB113,-1))+SUM(属性投放!H$37:H$45)*$BB113+VLOOKUP($BC$2,一级属性!$E$41:$P$64,COLUMNS(一级属性!$E$41:J$64),0)*($BB113+0.25*IF($BB113&lt;10,1,ROUNDDOWN($BB113,-1)))+VLOOKUP($BC$2,宝石属性!$B$43:$M$66,COLUMNS(宝石属性!$B$43:G$66),0)*10*VLOOKUP(ROUNDDOWN($BB113,-1),宝石属性!$B$25:$N$41,2,0)*VLOOKUP(ROUNDDOWN($BB113,-1),宝石属性!$B$25:$N$41,3,0)+VLOOKUP($BC$2,职业被动!$B$6:$M$29,COLUMNS(职业被动!$B$6:G$29),0)*$BB113,0)</f>
        <v>1093</v>
      </c>
      <c r="BG113" s="9">
        <f>ROUND(属性投放!H$4+装备属性!H$4*IF($BB113&lt;10,1,ROUNDDOWN($BB113,-1))+SUM(属性投放!I$37:I$45)*$BB113+VLOOKUP($BC$2,一级属性!$E$41:$P$64,COLUMNS(一级属性!$E$41:K$64),0)*($BB113+0.25*IF($BB113&lt;10,1,ROUNDDOWN($BB113,-1)))+VLOOKUP($BC$2,宝石属性!$B$43:$M$66,COLUMNS(宝石属性!$B$43:H$66),0)*10*VLOOKUP(ROUNDDOWN($BB113,-1),宝石属性!$B$25:$N$41,2,0)*VLOOKUP(ROUNDDOWN($BB113,-1),宝石属性!$B$25:$N$41,3,0)+VLOOKUP($BC$2,职业被动!$B$6:$M$29,COLUMNS(职业被动!$B$6:H$29),0)*$BB113,0)</f>
        <v>1641</v>
      </c>
      <c r="BH113" s="9">
        <f>ROUND(属性投放!I$4+装备属性!I$4*IF($BB113&lt;10,1,ROUNDDOWN($BB113,-1))+SUM(属性投放!J$37:J$45)*$BB113+VLOOKUP($BC$2,一级属性!$E$41:$P$64,COLUMNS(一级属性!$E$41:L$64),0)*($BB113+0.25*IF($BB113&lt;10,1,ROUNDDOWN($BB113,-1)))+VLOOKUP($BC$2,宝石属性!$B$43:$M$66,COLUMNS(宝石属性!$B$43:I$66),0)*10*VLOOKUP(ROUNDDOWN($BB113,-1),宝石属性!$B$25:$N$41,2,0)*VLOOKUP(ROUNDDOWN($BB113,-1),宝石属性!$B$25:$N$41,3,0)+VLOOKUP($BC$2,职业被动!$B$6:$M$29,COLUMNS(职业被动!$B$6:I$29),0)*$BB113,0)</f>
        <v>1553</v>
      </c>
      <c r="BI113" s="9">
        <f>ROUND(属性投放!J$4+装备属性!J$4*IF($BB113&lt;10,1,ROUNDDOWN($BB113,-1))+SUM(属性投放!K$37:K$45)*$BB113+VLOOKUP($BC$2,一级属性!$E$41:$P$64,COLUMNS(一级属性!$E$41:M$64),0)*($BB113+0.25*IF($BB113&lt;10,1,ROUNDDOWN($BB113,-1)))+VLOOKUP($BC$2,宝石属性!$B$43:$M$66,COLUMNS(宝石属性!$B$43:J$66),0)*10*VLOOKUP(ROUNDDOWN($BB113,-1),宝石属性!$B$25:$N$41,2,0)*VLOOKUP(ROUNDDOWN($BB113,-1),宝石属性!$B$25:$N$41,3,0)+VLOOKUP($BC$2,职业被动!$B$6:$M$29,COLUMNS(职业被动!$B$6:J$29),0)*$BB113,0)</f>
        <v>702</v>
      </c>
      <c r="BJ113" s="9">
        <f>ROUND(属性投放!K$4+装备属性!K$4*IF($BB113&lt;10,1,ROUNDDOWN($BB113,-1))+SUM(属性投放!L$37:L$45)*$BB113+VLOOKUP($BC$2,一级属性!$E$41:$P$64,COLUMNS(一级属性!$E$41:N$64),0)*($BB113+0.25*IF($BB113&lt;10,1,ROUNDDOWN($BB113,-1)))+VLOOKUP($BC$2,宝石属性!$B$43:$M$66,COLUMNS(宝石属性!$B$43:K$66),0)*10*VLOOKUP(ROUNDDOWN($BB113,-1),宝石属性!$B$25:$N$41,2,0)*VLOOKUP(ROUNDDOWN($BB113,-1),宝石属性!$B$25:$N$41,3,0)+VLOOKUP($BC$2,职业被动!$B$6:$M$29,COLUMNS(职业被动!$B$6:K$29),0)*$BB113,0)</f>
        <v>405</v>
      </c>
      <c r="BK113" s="9">
        <f>ROUND(属性投放!L$4+装备属性!L$4*IF($BB113&lt;10,1,ROUNDDOWN($BB113,-1))+SUM(属性投放!M$37:M$45)*$BB113+VLOOKUP($BC$2,一级属性!$E$41:$P$64,COLUMNS(一级属性!$E$41:O$64),0)*($BB113+0.25*IF($BB113&lt;10,1,ROUNDDOWN($BB113,-1)))+VLOOKUP($BC$2,宝石属性!$B$43:$M$66,COLUMNS(宝石属性!$B$43:L$66),0)*10*VLOOKUP(ROUNDDOWN($BB113,-1),宝石属性!$B$25:$N$41,2,0)*VLOOKUP(ROUNDDOWN($BB113,-1),宝石属性!$B$25:$N$41,3,0)+VLOOKUP($BC$2,职业被动!$B$6:$M$29,COLUMNS(职业被动!$B$6:L$29),0)*$BB113,0)</f>
        <v>33</v>
      </c>
      <c r="BL113" s="9">
        <f>ROUND(属性投放!M$4+装备属性!M$4*IF($BB113&lt;10,1,ROUNDDOWN($BB113,-1))+SUM(属性投放!N$37:N$45)*$BB113+VLOOKUP($BC$2,一级属性!$E$41:$P$64,COLUMNS(一级属性!$E$41:P$64),0)*($BB113+0.25*IF($BB113&lt;10,1,ROUNDDOWN($BB113,-1)))+VLOOKUP($BC$2,宝石属性!$B$43:$M$66,COLUMNS(宝石属性!$B$43:M$66),0)*10*VLOOKUP(ROUNDDOWN($BB113,-1),宝石属性!$B$25:$N$41,2,0)*VLOOKUP(ROUNDDOWN($BB113,-1),宝石属性!$B$25:$N$41,3,0)+VLOOKUP($BC$2,职业被动!$B$6:$M$29,COLUMNS(职业被动!$B$6:M$29),0)*$BB113,0)</f>
        <v>1213</v>
      </c>
      <c r="BM113" s="48">
        <f>属性价值和能力评分!$F$9+ROUND(属性价值和能力评分!$F$38*10,0)*BB113+ROUND((SUM(装备属性!$W$9:$W$14)+属性价值和能力评分!$F$38*1.25+1.4+2.8)*IF(BB113&lt;10,1,ROUNDDOWN(BB113,-1)),0)+15*VLOOKUP(ROUNDDOWN(BB113,-1),宝石属性!$B$26:$D$41,2,0)*6*VLOOKUP(ROUNDDOWN(BB113,-1),宝石属性!$B$26:$D$41,3,0)+(属性价值和能力评分!$F$49*9+属性价值和能力评分!$F$50*2+属性价值和能力评分!$F$53*8/5)*BB113</f>
        <v>20677</v>
      </c>
      <c r="BO113" s="1">
        <v>110</v>
      </c>
      <c r="BP113" s="9">
        <f>ROUND(属性投放!D$4+装备属性!D$4*IF($BO113&lt;10,1,ROUNDDOWN($BO113,-1))+SUM(属性投放!E$37:E$45)*$BO113+VLOOKUP($BP$2,一级属性!$E$41:$P$64,COLUMNS(一级属性!$E$41:G$64),0)*($BO113+0.25*IF($BO113&lt;10,1,ROUNDDOWN($BO113,-1)))+VLOOKUP($BP$2,宝石属性!$B$43:$M$66,COLUMNS(宝石属性!$B$43:D$66),0)*10*VLOOKUP(ROUNDDOWN($BO113,-1),宝石属性!$B$25:$N$41,2,0)*VLOOKUP(ROUNDDOWN($BO113,-1),宝石属性!$B$25:$N$41,3,0)+VLOOKUP($BP$2,职业被动!$B$6:$M$29,COLUMNS(职业被动!$B$6:D$29),0)*$BO113,0)</f>
        <v>7974</v>
      </c>
      <c r="BQ113" s="9">
        <f>ROUND(属性投放!E$4+装备属性!E$4*IF($BO113&lt;10,1,ROUNDDOWN($BO113,-1))+SUM(属性投放!F$37:F$45)*$BO113+VLOOKUP($BP$2,一级属性!$E$41:$P$64,COLUMNS(一级属性!$E$41:H$64),0)*($BO113+0.25*IF($BO113&lt;10,1,ROUNDDOWN($BO113,-1)))+VLOOKUP($BP$2,宝石属性!$B$43:$M$66,COLUMNS(宝石属性!$B$43:E$66),0)*10*VLOOKUP(ROUNDDOWN($BO113,-1),宝石属性!$B$25:$N$41,2,0)*VLOOKUP(ROUNDDOWN($BO113,-1),宝石属性!$B$25:$N$41,3,0)+VLOOKUP($BP$2,职业被动!$B$6:$M$29,COLUMNS(职业被动!$B$6:E$29),0)*$BO113,0)</f>
        <v>4815</v>
      </c>
      <c r="BR113" s="9">
        <f>ROUND(属性投放!F$4+装备属性!F$4*IF($BO113&lt;10,1,ROUNDDOWN($BO113,-1))+SUM(属性投放!G$37:G$45)*$BO113+VLOOKUP($BP$2,一级属性!$E$41:$P$64,COLUMNS(一级属性!$E$41:I$64),0)*($BO113+0.25*IF($BO113&lt;10,1,ROUNDDOWN($BO113,-1)))+VLOOKUP($BP$2,宝石属性!$B$43:$M$66,COLUMNS(宝石属性!$B$43:F$66),0)*10*VLOOKUP(ROUNDDOWN($BO113,-1),宝石属性!$B$25:$N$41,2,0)*VLOOKUP(ROUNDDOWN($BO113,-1),宝石属性!$B$25:$N$41,3,0)+VLOOKUP($BP$2,职业被动!$B$6:$M$29,COLUMNS(职业被动!$B$6:F$29),0)*$BO113,0)</f>
        <v>1222</v>
      </c>
      <c r="BS113" s="9">
        <f>ROUND(属性投放!G$4+装备属性!G$4*IF($BO113&lt;10,1,ROUNDDOWN($BO113,-1))+SUM(属性投放!H$37:H$45)*$BO113+VLOOKUP($BP$2,一级属性!$E$41:$P$64,COLUMNS(一级属性!$E$41:J$64),0)*($BO113+0.25*IF($BO113&lt;10,1,ROUNDDOWN($BO113,-1)))+VLOOKUP($BP$2,宝石属性!$B$43:$M$66,COLUMNS(宝石属性!$B$43:G$66),0)*10*VLOOKUP(ROUNDDOWN($BO113,-1),宝石属性!$B$25:$N$41,2,0)*VLOOKUP(ROUNDDOWN($BO113,-1),宝石属性!$B$25:$N$41,3,0)+VLOOKUP($BP$2,职业被动!$B$6:$M$29,COLUMNS(职业被动!$B$6:G$29),0)*$BO113,0)</f>
        <v>1093</v>
      </c>
      <c r="BT113" s="9">
        <f>ROUND(属性投放!H$4+装备属性!H$4*IF($BO113&lt;10,1,ROUNDDOWN($BO113,-1))+SUM(属性投放!I$37:I$45)*$BO113+VLOOKUP($BP$2,一级属性!$E$41:$P$64,COLUMNS(一级属性!$E$41:K$64),0)*($BO113+0.25*IF($BO113&lt;10,1,ROUNDDOWN($BO113,-1)))+VLOOKUP($BP$2,宝石属性!$B$43:$M$66,COLUMNS(宝石属性!$B$43:H$66),0)*10*VLOOKUP(ROUNDDOWN($BO113,-1),宝石属性!$B$25:$N$41,2,0)*VLOOKUP(ROUNDDOWN($BO113,-1),宝石属性!$B$25:$N$41,3,0)+VLOOKUP($BP$2,职业被动!$B$6:$M$29,COLUMNS(职业被动!$B$6:H$29),0)*$BO113,0)</f>
        <v>1274</v>
      </c>
      <c r="BU113" s="9">
        <f>ROUND(属性投放!I$4+装备属性!I$4*IF($BO113&lt;10,1,ROUNDDOWN($BO113,-1))+SUM(属性投放!J$37:J$45)*$BO113+VLOOKUP($BP$2,一级属性!$E$41:$P$64,COLUMNS(一级属性!$E$41:L$64),0)*($BO113+0.25*IF($BO113&lt;10,1,ROUNDDOWN($BO113,-1)))+VLOOKUP($BP$2,宝石属性!$B$43:$M$66,COLUMNS(宝石属性!$B$43:I$66),0)*10*VLOOKUP(ROUNDDOWN($BO113,-1),宝石属性!$B$25:$N$41,2,0)*VLOOKUP(ROUNDDOWN($BO113,-1),宝石属性!$B$25:$N$41,3,0)+VLOOKUP($BP$2,职业被动!$B$6:$M$29,COLUMNS(职业被动!$B$6:I$29),0)*$BO113,0)</f>
        <v>1306</v>
      </c>
      <c r="BV113" s="9">
        <f>ROUND(属性投放!J$4+装备属性!J$4*IF($BO113&lt;10,1,ROUNDDOWN($BO113,-1))+SUM(属性投放!K$37:K$45)*$BO113+VLOOKUP($BP$2,一级属性!$E$41:$P$64,COLUMNS(一级属性!$E$41:M$64),0)*($BO113+0.25*IF($BO113&lt;10,1,ROUNDDOWN($BO113,-1)))+VLOOKUP($BP$2,宝石属性!$B$43:$M$66,COLUMNS(宝石属性!$B$43:J$66),0)*10*VLOOKUP(ROUNDDOWN($BO113,-1),宝石属性!$B$25:$N$41,2,0)*VLOOKUP(ROUNDDOWN($BO113,-1),宝石属性!$B$25:$N$41,3,0)+VLOOKUP($BP$2,职业被动!$B$6:$M$29,COLUMNS(职业被动!$B$6:J$29),0)*$BO113,0)</f>
        <v>908</v>
      </c>
      <c r="BW113" s="9">
        <f>ROUND(属性投放!K$4+装备属性!K$4*IF($BO113&lt;10,1,ROUNDDOWN($BO113,-1))+SUM(属性投放!L$37:L$45)*$BO113+VLOOKUP($BP$2,一级属性!$E$41:$P$64,COLUMNS(一级属性!$E$41:N$64),0)*($BO113+0.25*IF($BO113&lt;10,1,ROUNDDOWN($BO113,-1)))+VLOOKUP($BP$2,宝石属性!$B$43:$M$66,COLUMNS(宝石属性!$B$43:K$66),0)*10*VLOOKUP(ROUNDDOWN($BO113,-1),宝石属性!$B$25:$N$41,2,0)*VLOOKUP(ROUNDDOWN($BO113,-1),宝石属性!$B$25:$N$41,3,0)+VLOOKUP($BP$2,职业被动!$B$6:$M$29,COLUMNS(职业被动!$B$6:K$29),0)*$BO113,0)</f>
        <v>565</v>
      </c>
      <c r="BX113" s="9">
        <f>ROUND(属性投放!L$4+装备属性!L$4*IF($BO113&lt;10,1,ROUNDDOWN($BO113,-1))+SUM(属性投放!M$37:M$45)*$BO113+VLOOKUP($BP$2,一级属性!$E$41:$P$64,COLUMNS(一级属性!$E$41:O$64),0)*($BO113+0.25*IF($BO113&lt;10,1,ROUNDDOWN($BO113,-1)))+VLOOKUP($BP$2,宝石属性!$B$43:$M$66,COLUMNS(宝石属性!$B$43:L$66),0)*10*VLOOKUP(ROUNDDOWN($BO113,-1),宝石属性!$B$25:$N$41,2,0)*VLOOKUP(ROUNDDOWN($BO113,-1),宝石属性!$B$25:$N$41,3,0)+VLOOKUP($BP$2,职业被动!$B$6:$M$29,COLUMNS(职业被动!$B$6:L$29),0)*$BO113,0)</f>
        <v>33</v>
      </c>
      <c r="BY113" s="9">
        <f>ROUND(属性投放!M$4+装备属性!M$4*IF($BO113&lt;10,1,ROUNDDOWN($BO113,-1))+SUM(属性投放!N$37:N$45)*$BO113+VLOOKUP($BP$2,一级属性!$E$41:$P$64,COLUMNS(一级属性!$E$41:P$64),0)*($BO113+0.25*IF($BO113&lt;10,1,ROUNDDOWN($BO113,-1)))+VLOOKUP($BP$2,宝石属性!$B$43:$M$66,COLUMNS(宝石属性!$B$43:M$66),0)*10*VLOOKUP(ROUNDDOWN($BO113,-1),宝石属性!$B$25:$N$41,2,0)*VLOOKUP(ROUNDDOWN($BO113,-1),宝石属性!$B$25:$N$41,3,0)+VLOOKUP($BP$2,职业被动!$B$6:$M$29,COLUMNS(职业被动!$B$6:M$29),0)*$BO113,0)</f>
        <v>1213</v>
      </c>
      <c r="BZ113" s="48">
        <f>属性价值和能力评分!$F$9+ROUND(属性价值和能力评分!$F$38*10,0)*BO113+ROUND((SUM(装备属性!$W$9:$W$14)+属性价值和能力评分!$F$38*1.25+1.4+2.8)*IF(BO113&lt;10,1,ROUNDDOWN(BO113,-1)),0)+15*VLOOKUP(ROUNDDOWN(BO113,-1),宝石属性!$B$26:$D$41,2,0)*6*VLOOKUP(ROUNDDOWN(BO113,-1),宝石属性!$B$26:$D$41,3,0)+(属性价值和能力评分!$F$49*9+属性价值和能力评分!$F$50*2+属性价值和能力评分!$F$53*8/5)*BO113</f>
        <v>20677</v>
      </c>
      <c r="CB113" s="1">
        <v>110</v>
      </c>
      <c r="CC113" s="9">
        <f>ROUND(属性投放!D$4+装备属性!D$4*IF($CB113&lt;10,1,ROUNDDOWN($CB113,-1))+SUM(属性投放!E$37:E$45)*$CB113+VLOOKUP($CC$2,一级属性!$E$41:$P$64,COLUMNS(一级属性!$E$41:G$64),0)*($CB113+0.25*IF($CB113&lt;10,1,ROUNDDOWN($CB113,-1)))+VLOOKUP($CC$2,宝石属性!$B$43:$M$66,COLUMNS(宝石属性!$B$43:D$66),0)*10*VLOOKUP(ROUNDDOWN($CB113,-1),宝石属性!$B$25:$N$41,2,0)*VLOOKUP(ROUNDDOWN($CB113,-1),宝石属性!$B$25:$N$41,3,0)+VLOOKUP($CC$2,职业被动!$B$6:$M$29,COLUMNS(职业被动!$B$6:D$29),0)*$CB113,0)</f>
        <v>5334</v>
      </c>
      <c r="CD113" s="9">
        <f>ROUND(属性投放!E$4+装备属性!E$4*IF($CB113&lt;10,1,ROUNDDOWN($CB113,-1))+SUM(属性投放!F$37:F$45)*$CB113+VLOOKUP($CC$2,一级属性!$E$41:$P$64,COLUMNS(一级属性!$E$41:H$64),0)*($CB113+0.25*IF($CB113&lt;10,1,ROUNDDOWN($CB113,-1)))+VLOOKUP($CC$2,宝石属性!$B$43:$M$66,COLUMNS(宝石属性!$B$43:E$66),0)*10*VLOOKUP(ROUNDDOWN($CB113,-1),宝石属性!$B$25:$N$41,2,0)*VLOOKUP(ROUNDDOWN($CB113,-1),宝石属性!$B$25:$N$41,3,0)+VLOOKUP($CC$2,职业被动!$B$6:$M$29,COLUMNS(职业被动!$B$6:E$29),0)*$CB113,0)</f>
        <v>2752</v>
      </c>
      <c r="CE113" s="9">
        <f>ROUND(属性投放!F$4+装备属性!F$4*IF($CB113&lt;10,1,ROUNDDOWN($CB113,-1))+SUM(属性投放!G$37:G$45)*$CB113+VLOOKUP($CC$2,一级属性!$E$41:$P$64,COLUMNS(一级属性!$E$41:I$64),0)*($CB113+0.25*IF($CB113&lt;10,1,ROUNDDOWN($CB113,-1)))+VLOOKUP($CC$2,宝石属性!$B$43:$M$66,COLUMNS(宝石属性!$B$43:F$66),0)*10*VLOOKUP(ROUNDDOWN($CB113,-1),宝石属性!$B$25:$N$41,2,0)*VLOOKUP(ROUNDDOWN($CB113,-1),宝石属性!$B$25:$N$41,3,0)+VLOOKUP($CC$2,职业被动!$B$6:$M$29,COLUMNS(职业被动!$B$6:F$29),0)*$CB113,0)</f>
        <v>2505</v>
      </c>
      <c r="CF113" s="9">
        <f>ROUND(属性投放!G$4+装备属性!G$4*IF($CB113&lt;10,1,ROUNDDOWN($CB113,-1))+SUM(属性投放!H$37:H$45)*$CB113+VLOOKUP($CC$2,一级属性!$E$41:$P$64,COLUMNS(一级属性!$E$41:J$64),0)*($CB113+0.25*IF($CB113&lt;10,1,ROUNDDOWN($CB113,-1)))+VLOOKUP($CC$2,宝石属性!$B$43:$M$66,COLUMNS(宝石属性!$B$43:G$66),0)*10*VLOOKUP(ROUNDDOWN($CB113,-1),宝石属性!$B$25:$N$41,2,0)*VLOOKUP(ROUNDDOWN($CB113,-1),宝石属性!$B$25:$N$41,3,0)+VLOOKUP($CC$2,职业被动!$B$6:$M$29,COLUMNS(职业被动!$B$6:G$29),0)*$CB113,0)</f>
        <v>1203</v>
      </c>
      <c r="CG113" s="9">
        <f>ROUND(属性投放!H$4+装备属性!H$4*IF($CB113&lt;10,1,ROUNDDOWN($CB113,-1))+SUM(属性投放!I$37:I$45)*$CB113+VLOOKUP($CC$2,一级属性!$E$41:$P$64,COLUMNS(一级属性!$E$41:K$64),0)*($CB113+0.25*IF($CB113&lt;10,1,ROUNDDOWN($CB113,-1)))+VLOOKUP($CC$2,宝石属性!$B$43:$M$66,COLUMNS(宝石属性!$B$43:H$66),0)*10*VLOOKUP(ROUNDDOWN($CB113,-1),宝石属性!$B$25:$N$41,2,0)*VLOOKUP(ROUNDDOWN($CB113,-1),宝石属性!$B$25:$N$41,3,0)+VLOOKUP($CC$2,职业被动!$B$6:$M$29,COLUMNS(职业被动!$B$6:H$29),0)*$CB113,0)</f>
        <v>751</v>
      </c>
      <c r="CH113" s="9">
        <f>ROUND(属性投放!I$4+装备属性!I$4*IF($CB113&lt;10,1,ROUNDDOWN($CB113,-1))+SUM(属性投放!J$37:J$45)*$CB113+VLOOKUP($CC$2,一级属性!$E$41:$P$64,COLUMNS(一级属性!$E$41:L$64),0)*($CB113+0.25*IF($CB113&lt;10,1,ROUNDDOWN($CB113,-1)))+VLOOKUP($CC$2,宝石属性!$B$43:$M$66,COLUMNS(宝石属性!$B$43:I$66),0)*10*VLOOKUP(ROUNDDOWN($CB113,-1),宝石属性!$B$25:$N$41,2,0)*VLOOKUP(ROUNDDOWN($CB113,-1),宝石属性!$B$25:$N$41,3,0)+VLOOKUP($CC$2,职业被动!$B$6:$M$29,COLUMNS(职业被动!$B$6:I$29),0)*$CB113,0)</f>
        <v>1251</v>
      </c>
      <c r="CI113" s="9">
        <f>ROUND(属性投放!J$4+装备属性!J$4*IF($CB113&lt;10,1,ROUNDDOWN($CB113,-1))+SUM(属性投放!K$37:K$45)*$CB113+VLOOKUP($CC$2,一级属性!$E$41:$P$64,COLUMNS(一级属性!$E$41:M$64),0)*($CB113+0.25*IF($CB113&lt;10,1,ROUNDDOWN($CB113,-1)))+VLOOKUP($CC$2,宝石属性!$B$43:$M$66,COLUMNS(宝石属性!$B$43:J$66),0)*10*VLOOKUP(ROUNDDOWN($CB113,-1),宝石属性!$B$25:$N$41,2,0)*VLOOKUP(ROUNDDOWN($CB113,-1),宝石属性!$B$25:$N$41,3,0)+VLOOKUP($CC$2,职业被动!$B$6:$M$29,COLUMNS(职业被动!$B$6:J$29),0)*$CB113,0)</f>
        <v>812</v>
      </c>
      <c r="CJ113" s="9">
        <f>ROUND(属性投放!K$4+装备属性!K$4*IF($CB113&lt;10,1,ROUNDDOWN($CB113,-1))+SUM(属性投放!L$37:L$45)*$CB113+VLOOKUP($CC$2,一级属性!$E$41:$P$64,COLUMNS(一级属性!$E$41:N$64),0)*($CB113+0.25*IF($CB113&lt;10,1,ROUNDDOWN($CB113,-1)))+VLOOKUP($CC$2,宝石属性!$B$43:$M$66,COLUMNS(宝石属性!$B$43:K$66),0)*10*VLOOKUP(ROUNDDOWN($CB113,-1),宝石属性!$B$25:$N$41,2,0)*VLOOKUP(ROUNDDOWN($CB113,-1),宝石属性!$B$25:$N$41,3,0)+VLOOKUP($CC$2,职业被动!$B$6:$M$29,COLUMNS(职业被动!$B$6:K$29),0)*$CB113,0)</f>
        <v>405</v>
      </c>
      <c r="CK113" s="9">
        <f>ROUND(属性投放!L$4+装备属性!L$4*IF($CB113&lt;10,1,ROUNDDOWN($CB113,-1))+SUM(属性投放!M$37:M$45)*$CB113+VLOOKUP($CC$2,一级属性!$E$41:$P$64,COLUMNS(一级属性!$E$41:O$64),0)*($CB113+0.25*IF($CB113&lt;10,1,ROUNDDOWN($CB113,-1)))+VLOOKUP($CC$2,宝石属性!$B$43:$M$66,COLUMNS(宝石属性!$B$43:L$66),0)*10*VLOOKUP(ROUNDDOWN($CB113,-1),宝石属性!$B$25:$N$41,2,0)*VLOOKUP(ROUNDDOWN($CB113,-1),宝石属性!$B$25:$N$41,3,0)+VLOOKUP($CC$2,职业被动!$B$6:$M$29,COLUMNS(职业被动!$B$6:L$29),0)*$CB113,0)</f>
        <v>33</v>
      </c>
      <c r="CL113" s="9">
        <f>ROUND(属性投放!M$4+装备属性!M$4*IF($CB113&lt;10,1,ROUNDDOWN($CB113,-1))+SUM(属性投放!N$37:N$45)*$CB113+VLOOKUP($CC$2,一级属性!$E$41:$P$64,COLUMNS(一级属性!$E$41:P$64),0)*($CB113+0.25*IF($CB113&lt;10,1,ROUNDDOWN($CB113,-1)))+VLOOKUP($CC$2,宝石属性!$B$43:$M$66,COLUMNS(宝石属性!$B$43:M$66),0)*10*VLOOKUP(ROUNDDOWN($CB113,-1),宝石属性!$B$25:$N$41,2,0)*VLOOKUP(ROUNDDOWN($CB113,-1),宝石属性!$B$25:$N$41,3,0)+VLOOKUP($CC$2,职业被动!$B$6:$M$29,COLUMNS(职业被动!$B$6:M$29),0)*$CB113,0)</f>
        <v>1133</v>
      </c>
      <c r="CM113" s="48">
        <f>属性价值和能力评分!$F$9+ROUND(属性价值和能力评分!$F$38*10,0)*CB113+ROUND((SUM(装备属性!$W$9:$W$14)+属性价值和能力评分!$F$38*1.25+1.4+2.8)*IF(CB113&lt;10,1,ROUNDDOWN(CB113,-1)),0)+15*VLOOKUP(ROUNDDOWN(CB113,-1),宝石属性!$B$26:$D$41,2,0)*6*VLOOKUP(ROUNDDOWN(CB113,-1),宝石属性!$B$26:$D$41,3,0)+(属性价值和能力评分!$F$49*9+属性价值和能力评分!$F$50*2+属性价值和能力评分!$F$53*8/5)*CB113</f>
        <v>20677</v>
      </c>
      <c r="CO113" s="1">
        <v>110</v>
      </c>
      <c r="CP113" s="9">
        <f>ROUND(属性投放!D$4+装备属性!D$4*IF($CO113&lt;10,1,ROUNDDOWN($CO113,-1))+SUM(属性投放!E$37:E$45)*$CO113+VLOOKUP($CP$2,一级属性!$E$41:$P$64,COLUMNS(一级属性!$E$41:G$64),0)*($CO113+0.25*IF($CO113&lt;10,1,ROUNDDOWN($CO113,-1)))+VLOOKUP($CP$2,宝石属性!$B$43:$M$66,COLUMNS(宝石属性!$B$43:D$66),0)*10*VLOOKUP(ROUNDDOWN($CO113,-1),宝石属性!$B$25:$N$41,2,0)*VLOOKUP(ROUNDDOWN($CO113,-1),宝石属性!$B$25:$N$41,3,0)+VLOOKUP($CP$2,职业被动!$B$6:$M$29,COLUMNS(职业被动!$B$6:D$29),0)*$CO113,0)</f>
        <v>5334</v>
      </c>
      <c r="CQ113" s="9">
        <f>ROUND(属性投放!E$4+装备属性!E$4*IF($CO113&lt;10,1,ROUNDDOWN($CO113,-1))+SUM(属性投放!F$37:F$45)*$CO113+VLOOKUP($CP$2,一级属性!$E$41:$P$64,COLUMNS(一级属性!$E$41:H$64),0)*($CO113+0.25*IF($CO113&lt;10,1,ROUNDDOWN($CO113,-1)))+VLOOKUP($CP$2,宝石属性!$B$43:$M$66,COLUMNS(宝石属性!$B$43:E$66),0)*10*VLOOKUP(ROUNDDOWN($CO113,-1),宝石属性!$B$25:$N$41,2,0)*VLOOKUP(ROUNDDOWN($CO113,-1),宝石属性!$B$25:$N$41,3,0)+VLOOKUP($CP$2,职业被动!$B$6:$M$29,COLUMNS(职业被动!$B$6:E$29),0)*$CO113,0)</f>
        <v>6190</v>
      </c>
      <c r="CR113" s="9">
        <f>ROUND(属性投放!F$4+装备属性!F$4*IF($CO113&lt;10,1,ROUNDDOWN($CO113,-1))+SUM(属性投放!G$37:G$45)*$CO113+VLOOKUP($CP$2,一级属性!$E$41:$P$64,COLUMNS(一级属性!$E$41:I$64),0)*($CO113+0.25*IF($CO113&lt;10,1,ROUNDDOWN($CO113,-1)))+VLOOKUP($CP$2,宝石属性!$B$43:$M$66,COLUMNS(宝石属性!$B$43:F$66),0)*10*VLOOKUP(ROUNDDOWN($CO113,-1),宝石属性!$B$25:$N$41,2,0)*VLOOKUP(ROUNDDOWN($CO113,-1),宝石属性!$B$25:$N$41,3,0)+VLOOKUP($CP$2,职业被动!$B$6:$M$29,COLUMNS(职业被动!$B$6:F$29),0)*$CO113,0)</f>
        <v>1222</v>
      </c>
      <c r="CS113" s="9">
        <f>ROUND(属性投放!G$4+装备属性!G$4*IF($CO113&lt;10,1,ROUNDDOWN($CO113,-1))+SUM(属性投放!H$37:H$45)*$CO113+VLOOKUP($CP$2,一级属性!$E$41:$P$64,COLUMNS(一级属性!$E$41:J$64),0)*($CO113+0.25*IF($CO113&lt;10,1,ROUNDDOWN($CO113,-1)))+VLOOKUP($CP$2,宝石属性!$B$43:$M$66,COLUMNS(宝石属性!$B$43:G$66),0)*10*VLOOKUP(ROUNDDOWN($CO113,-1),宝石属性!$B$25:$N$41,2,0)*VLOOKUP(ROUNDDOWN($CO113,-1),宝石属性!$B$25:$N$41,3,0)+VLOOKUP($CP$2,职业被动!$B$6:$M$29,COLUMNS(职业被动!$B$6:G$29),0)*$CO113,0)</f>
        <v>1093</v>
      </c>
      <c r="CT113" s="9">
        <f>ROUND(属性投放!H$4+装备属性!H$4*IF($CO113&lt;10,1,ROUNDDOWN($CO113,-1))+SUM(属性投放!I$37:I$45)*$CO113+VLOOKUP($CP$2,一级属性!$E$41:$P$64,COLUMNS(一级属性!$E$41:K$64),0)*($CO113+0.25*IF($CO113&lt;10,1,ROUNDDOWN($CO113,-1)))+VLOOKUP($CP$2,宝石属性!$B$43:$M$66,COLUMNS(宝石属性!$B$43:H$66),0)*10*VLOOKUP(ROUNDDOWN($CO113,-1),宝石属性!$B$25:$N$41,2,0)*VLOOKUP(ROUNDDOWN($CO113,-1),宝石属性!$B$25:$N$41,3,0)+VLOOKUP($CP$2,职业被动!$B$6:$M$29,COLUMNS(职业被动!$B$6:H$29),0)*$CO113,0)</f>
        <v>1899</v>
      </c>
      <c r="CU113" s="9">
        <f>ROUND(属性投放!I$4+装备属性!I$4*IF($CO113&lt;10,1,ROUNDDOWN($CO113,-1))+SUM(属性投放!J$37:J$45)*$CO113+VLOOKUP($CP$2,一级属性!$E$41:$P$64,COLUMNS(一级属性!$E$41:L$64),0)*($CO113+0.25*IF($CO113&lt;10,1,ROUNDDOWN($CO113,-1)))+VLOOKUP($CP$2,宝石属性!$B$43:$M$66,COLUMNS(宝石属性!$B$43:I$66),0)*10*VLOOKUP(ROUNDDOWN($CO113,-1),宝石属性!$B$25:$N$41,2,0)*VLOOKUP(ROUNDDOWN($CO113,-1),宝石属性!$B$25:$N$41,3,0)+VLOOKUP($CP$2,职业被动!$B$6:$M$29,COLUMNS(职业被动!$B$6:I$29),0)*$CO113,0)</f>
        <v>1636</v>
      </c>
      <c r="CV113" s="9">
        <f>ROUND(属性投放!J$4+装备属性!J$4*IF($CO113&lt;10,1,ROUNDDOWN($CO113,-1))+SUM(属性投放!K$37:K$45)*$CO113+VLOOKUP($CP$2,一级属性!$E$41:$P$64,COLUMNS(一级属性!$E$41:M$64),0)*($CO113+0.25*IF($CO113&lt;10,1,ROUNDDOWN($CO113,-1)))+VLOOKUP($CP$2,宝石属性!$B$43:$M$66,COLUMNS(宝石属性!$B$43:J$66),0)*10*VLOOKUP(ROUNDDOWN($CO113,-1),宝石属性!$B$25:$N$41,2,0)*VLOOKUP(ROUNDDOWN($CO113,-1),宝石属性!$B$25:$N$41,3,0)+VLOOKUP($CP$2,职业被动!$B$6:$M$29,COLUMNS(职业被动!$B$6:J$29),0)*$CO113,0)</f>
        <v>674</v>
      </c>
      <c r="CW113" s="9">
        <f>ROUND(属性投放!K$4+装备属性!K$4*IF($CO113&lt;10,1,ROUNDDOWN($CO113,-1))+SUM(属性投放!L$37:L$45)*$CO113+VLOOKUP($CP$2,一级属性!$E$41:$P$64,COLUMNS(一级属性!$E$41:N$64),0)*($CO113+0.25*IF($CO113&lt;10,1,ROUNDDOWN($CO113,-1)))+VLOOKUP($CP$2,宝石属性!$B$43:$M$66,COLUMNS(宝石属性!$B$43:K$66),0)*10*VLOOKUP(ROUNDDOWN($CO113,-1),宝石属性!$B$25:$N$41,2,0)*VLOOKUP(ROUNDDOWN($CO113,-1),宝石属性!$B$25:$N$41,3,0)+VLOOKUP($CP$2,职业被动!$B$6:$M$29,COLUMNS(职业被动!$B$6:K$29),0)*$CO113,0)</f>
        <v>405</v>
      </c>
      <c r="CX113" s="9">
        <f>ROUND(属性投放!L$4+装备属性!L$4*IF($CO113&lt;10,1,ROUNDDOWN($CO113,-1))+SUM(属性投放!M$37:M$45)*$CO113+VLOOKUP($CP$2,一级属性!$E$41:$P$64,COLUMNS(一级属性!$E$41:O$64),0)*($CO113+0.25*IF($CO113&lt;10,1,ROUNDDOWN($CO113,-1)))+VLOOKUP($CP$2,宝石属性!$B$43:$M$66,COLUMNS(宝石属性!$B$43:L$66),0)*10*VLOOKUP(ROUNDDOWN($CO113,-1),宝石属性!$B$25:$N$41,2,0)*VLOOKUP(ROUNDDOWN($CO113,-1),宝石属性!$B$25:$N$41,3,0)+VLOOKUP($CP$2,职业被动!$B$6:$M$29,COLUMNS(职业被动!$B$6:L$29),0)*$CO113,0)</f>
        <v>33</v>
      </c>
      <c r="CY113" s="9">
        <f>ROUND(属性投放!M$4+装备属性!M$4*IF($CO113&lt;10,1,ROUNDDOWN($CO113,-1))+SUM(属性投放!N$37:N$45)*$CO113+VLOOKUP($CP$2,一级属性!$E$41:$P$64,COLUMNS(一级属性!$E$41:P$64),0)*($CO113+0.25*IF($CO113&lt;10,1,ROUNDDOWN($CO113,-1)))+VLOOKUP($CP$2,宝石属性!$B$43:$M$66,COLUMNS(宝石属性!$B$43:M$66),0)*10*VLOOKUP(ROUNDDOWN($CO113,-1),宝石属性!$B$25:$N$41,2,0)*VLOOKUP(ROUNDDOWN($CO113,-1),宝石属性!$B$25:$N$41,3,0)+VLOOKUP($CP$2,职业被动!$B$6:$M$29,COLUMNS(职业被动!$B$6:M$29),0)*$CO113,0)</f>
        <v>1133</v>
      </c>
      <c r="CZ113" s="48">
        <f>属性价值和能力评分!$F$9+ROUND(属性价值和能力评分!$F$38*10,0)*CO113+ROUND((SUM(装备属性!$W$9:$W$14)+属性价值和能力评分!$F$38*1.25+1.4+2.8)*IF(CO113&lt;10,1,ROUNDDOWN(CO113,-1)),0)+15*VLOOKUP(ROUNDDOWN(CO113,-1),宝石属性!$B$26:$D$41,2,0)*6*VLOOKUP(ROUNDDOWN(CO113,-1),宝石属性!$B$26:$D$41,3,0)+(属性价值和能力评分!$F$49*9+属性价值和能力评分!$F$50*2+属性价值和能力评分!$F$53*8/5)*CO113</f>
        <v>20677</v>
      </c>
      <c r="DB113" s="1">
        <v>110</v>
      </c>
      <c r="DC113" s="9">
        <f>ROUND(属性投放!D$4+装备属性!D$4*IF($DB113&lt;10,1,ROUNDDOWN($DB113,-1))+SUM(属性投放!E$37:E$45)*$DB113+VLOOKUP($DC$2,一级属性!$E$41:$P$64,COLUMNS(一级属性!$E$41:G$64),0)*($DB113+0.25*IF($DB113&lt;10,1,ROUNDDOWN($DB113,-1)))+VLOOKUP($DC$2,宝石属性!$B$43:$M$66,COLUMNS(宝石属性!$B$43:D$66),0)*10*VLOOKUP(ROUNDDOWN($DB113,-1),宝石属性!$B$25:$N$41,2,0)*VLOOKUP(ROUNDDOWN($DB113,-1),宝石属性!$B$25:$N$41,3,0)+VLOOKUP($DC$2,职业被动!$B$6:$M$29,COLUMNS(职业被动!$B$6:D$29),0)*$DB113,0)</f>
        <v>6104</v>
      </c>
      <c r="DD113" s="9">
        <f>ROUND(属性投放!E$4+装备属性!E$4*IF($DB113&lt;10,1,ROUNDDOWN($DB113,-1))+SUM(属性投放!F$37:F$45)*$DB113+VLOOKUP($DC$2,一级属性!$E$41:$P$64,COLUMNS(一级属性!$E$41:H$64),0)*($DB113+0.25*IF($DB113&lt;10,1,ROUNDDOWN($DB113,-1)))+VLOOKUP($DC$2,宝石属性!$B$43:$M$66,COLUMNS(宝石属性!$B$43:E$66),0)*10*VLOOKUP(ROUNDDOWN($DB113,-1),宝石属性!$B$25:$N$41,2,0)*VLOOKUP(ROUNDDOWN($DB113,-1),宝石属性!$B$25:$N$41,3,0)+VLOOKUP($DC$2,职业被动!$B$6:$M$29,COLUMNS(职业被动!$B$6:E$29),0)*$DB113,0)</f>
        <v>2752</v>
      </c>
      <c r="DE113" s="9">
        <f>ROUND(属性投放!F$4+装备属性!F$4*IF($DB113&lt;10,1,ROUNDDOWN($DB113,-1))+SUM(属性投放!G$37:G$45)*$DB113+VLOOKUP($DC$2,一级属性!$E$41:$P$64,COLUMNS(一级属性!$E$41:I$64),0)*($DB113+0.25*IF($DB113&lt;10,1,ROUNDDOWN($DB113,-1)))+VLOOKUP($DC$2,宝石属性!$B$43:$M$66,COLUMNS(宝石属性!$B$43:F$66),0)*10*VLOOKUP(ROUNDDOWN($DB113,-1),宝石属性!$B$25:$N$41,2,0)*VLOOKUP(ROUNDDOWN($DB113,-1),宝石属性!$B$25:$N$41,3,0)+VLOOKUP($DC$2,职业被动!$B$6:$M$29,COLUMNS(职业被动!$B$6:F$29),0)*$DB113,0)</f>
        <v>1222</v>
      </c>
      <c r="DF113" s="9">
        <f>ROUND(属性投放!G$4+装备属性!G$4*IF($DB113&lt;10,1,ROUNDDOWN($DB113,-1))+SUM(属性投放!H$37:H$45)*$DB113+VLOOKUP($DC$2,一级属性!$E$41:$P$64,COLUMNS(一级属性!$E$41:J$64),0)*($DB113+0.25*IF($DB113&lt;10,1,ROUNDDOWN($DB113,-1)))+VLOOKUP($DC$2,宝石属性!$B$43:$M$66,COLUMNS(宝石属性!$B$43:G$66),0)*10*VLOOKUP(ROUNDDOWN($DB113,-1),宝石属性!$B$25:$N$41,2,0)*VLOOKUP(ROUNDDOWN($DB113,-1),宝石属性!$B$25:$N$41,3,0)+VLOOKUP($DC$2,职业被动!$B$6:$M$29,COLUMNS(职业被动!$B$6:G$29),0)*$DB113,0)</f>
        <v>3066</v>
      </c>
      <c r="DG113" s="9">
        <f>ROUND(属性投放!H$4+装备属性!H$4*IF($DB113&lt;10,1,ROUNDDOWN($DB113,-1))+SUM(属性投放!I$37:I$45)*$DB113+VLOOKUP($DC$2,一级属性!$E$41:$P$64,COLUMNS(一级属性!$E$41:K$64),0)*($DB113+0.25*IF($DB113&lt;10,1,ROUNDDOWN($DB113,-1)))+VLOOKUP($DC$2,宝石属性!$B$43:$M$66,COLUMNS(宝石属性!$B$43:H$66),0)*10*VLOOKUP(ROUNDDOWN($DB113,-1),宝石属性!$B$25:$N$41,2,0)*VLOOKUP(ROUNDDOWN($DB113,-1),宝石属性!$B$25:$N$41,3,0)+VLOOKUP($DC$2,职业被动!$B$6:$M$29,COLUMNS(职业被动!$B$6:H$29),0)*$DB113,0)</f>
        <v>751</v>
      </c>
      <c r="DH113" s="9">
        <f>ROUND(属性投放!I$4+装备属性!I$4*IF($DB113&lt;10,1,ROUNDDOWN($DB113,-1))+SUM(属性投放!J$37:J$45)*$DB113+VLOOKUP($DC$2,一级属性!$E$41:$P$64,COLUMNS(一级属性!$E$41:L$64),0)*($DB113+0.25*IF($DB113&lt;10,1,ROUNDDOWN($DB113,-1)))+VLOOKUP($DC$2,宝石属性!$B$43:$M$66,COLUMNS(宝石属性!$B$43:I$66),0)*10*VLOOKUP(ROUNDDOWN($DB113,-1),宝石属性!$B$25:$N$41,2,0)*VLOOKUP(ROUNDDOWN($DB113,-1),宝石属性!$B$25:$N$41,3,0)+VLOOKUP($DC$2,职业被动!$B$6:$M$29,COLUMNS(职业被动!$B$6:I$29),0)*$DB113,0)</f>
        <v>1113</v>
      </c>
      <c r="DI113" s="9">
        <f>ROUND(属性投放!J$4+装备属性!J$4*IF($DB113&lt;10,1,ROUNDDOWN($DB113,-1))+SUM(属性投放!K$37:K$45)*$DB113+VLOOKUP($DC$2,一级属性!$E$41:$P$64,COLUMNS(一级属性!$E$41:M$64),0)*($DB113+0.25*IF($DB113&lt;10,1,ROUNDDOWN($DB113,-1)))+VLOOKUP($DC$2,宝石属性!$B$43:$M$66,COLUMNS(宝石属性!$B$43:J$66),0)*10*VLOOKUP(ROUNDDOWN($DB113,-1),宝石属性!$B$25:$N$41,2,0)*VLOOKUP(ROUNDDOWN($DB113,-1),宝石属性!$B$25:$N$41,3,0)+VLOOKUP($DC$2,职业被动!$B$6:$M$29,COLUMNS(职业被动!$B$6:J$29),0)*$DB113,0)</f>
        <v>812</v>
      </c>
      <c r="DJ113" s="9">
        <f>ROUND(属性投放!K$4+装备属性!K$4*IF($DB113&lt;10,1,ROUNDDOWN($DB113,-1))+SUM(属性投放!L$37:L$45)*$DB113+VLOOKUP($DC$2,一级属性!$E$41:$P$64,COLUMNS(一级属性!$E$41:N$64),0)*($DB113+0.25*IF($DB113&lt;10,1,ROUNDDOWN($DB113,-1)))+VLOOKUP($DC$2,宝石属性!$B$43:$M$66,COLUMNS(宝石属性!$B$43:K$66),0)*10*VLOOKUP(ROUNDDOWN($DB113,-1),宝石属性!$B$25:$N$41,2,0)*VLOOKUP(ROUNDDOWN($DB113,-1),宝石属性!$B$25:$N$41,3,0)+VLOOKUP($DC$2,职业被动!$B$6:$M$29,COLUMNS(职业被动!$B$6:K$29),0)*$DB113,0)</f>
        <v>565</v>
      </c>
      <c r="DK113" s="9">
        <f>ROUND(属性投放!L$4+装备属性!L$4*IF($DB113&lt;10,1,ROUNDDOWN($DB113,-1))+SUM(属性投放!M$37:M$45)*$DB113+VLOOKUP($DC$2,一级属性!$E$41:$P$64,COLUMNS(一级属性!$E$41:O$64),0)*($DB113+0.25*IF($DB113&lt;10,1,ROUNDDOWN($DB113,-1)))+VLOOKUP($DC$2,宝石属性!$B$43:$M$66,COLUMNS(宝石属性!$B$43:L$66),0)*10*VLOOKUP(ROUNDDOWN($DB113,-1),宝石属性!$B$25:$N$41,2,0)*VLOOKUP(ROUNDDOWN($DB113,-1),宝石属性!$B$25:$N$41,3,0)+VLOOKUP($DC$2,职业被动!$B$6:$M$29,COLUMNS(职业被动!$B$6:L$29),0)*$DB113,0)</f>
        <v>33</v>
      </c>
      <c r="DL113" s="9">
        <f>ROUND(属性投放!M$4+装备属性!M$4*IF($DB113&lt;10,1,ROUNDDOWN($DB113,-1))+SUM(属性投放!N$37:N$45)*$DB113+VLOOKUP($DC$2,一级属性!$E$41:$P$64,COLUMNS(一级属性!$E$41:P$64),0)*($DB113+0.25*IF($DB113&lt;10,1,ROUNDDOWN($DB113,-1)))+VLOOKUP($DC$2,宝石属性!$B$43:$M$66,COLUMNS(宝石属性!$B$43:M$66),0)*10*VLOOKUP(ROUNDDOWN($DB113,-1),宝石属性!$B$25:$N$41,2,0)*VLOOKUP(ROUNDDOWN($DB113,-1),宝石属性!$B$25:$N$41,3,0)+VLOOKUP($DC$2,职业被动!$B$6:$M$29,COLUMNS(职业被动!$B$6:M$29),0)*$DB113,0)</f>
        <v>1133</v>
      </c>
      <c r="DM113" s="48">
        <f>属性价值和能力评分!$F$9+ROUND(属性价值和能力评分!$F$38*10,0)*DB113+ROUND((SUM(装备属性!$W$9:$W$14)+属性价值和能力评分!$F$38*1.25+1.4+2.8)*IF(DB113&lt;10,1,ROUNDDOWN(DB113,-1)),0)+15*VLOOKUP(ROUNDDOWN(DB113,-1),宝石属性!$B$26:$D$41,2,0)*6*VLOOKUP(ROUNDDOWN(DB113,-1),宝石属性!$B$26:$D$41,3,0)+(属性价值和能力评分!$F$49*9+属性价值和能力评分!$F$50*2+属性价值和能力评分!$F$53*8/5)*DB113</f>
        <v>20677</v>
      </c>
      <c r="DO113" s="1">
        <v>110</v>
      </c>
      <c r="DP113" s="9">
        <f>ROUND(属性投放!D$4+装备属性!D$4*IF($DO113&lt;10,1,ROUNDDOWN($DO113,-1))+SUM(属性投放!E$37:E$45)*$DO113+VLOOKUP($DP$2,一级属性!$E$41:$P$64,COLUMNS(一级属性!$E$41:G$64),0)*($DO113+0.25*IF($DO113&lt;10,1,ROUNDDOWN($DO113,-1)))+VLOOKUP($DP$2,宝石属性!$B$43:$M$66,COLUMNS(宝石属性!$B$43:D$66),0)*10*VLOOKUP(ROUNDDOWN($DO113,-1),宝石属性!$B$25:$N$41,2,0)*VLOOKUP(ROUNDDOWN($DO113,-1),宝石属性!$B$25:$N$41,3,0)+VLOOKUP($DP$2,职业被动!$B$6:$M$29,COLUMNS(职业被动!$B$6:D$29),0)*$DO113,0)</f>
        <v>13174</v>
      </c>
      <c r="DQ113" s="9">
        <f>ROUND(属性投放!E$4+装备属性!E$4*IF($DO113&lt;10,1,ROUNDDOWN($DO113,-1))+SUM(属性投放!F$37:F$45)*$DO113+VLOOKUP($DP$2,一级属性!$E$41:$P$64,COLUMNS(一级属性!$E$41:H$64),0)*($DO113+0.25*IF($DO113&lt;10,1,ROUNDDOWN($DO113,-1)))+VLOOKUP($DP$2,宝石属性!$B$43:$M$66,COLUMNS(宝石属性!$B$43:E$66),0)*10*VLOOKUP(ROUNDDOWN($DO113,-1),宝石属性!$B$25:$N$41,2,0)*VLOOKUP(ROUNDDOWN($DO113,-1),宝石属性!$B$25:$N$41,3,0)+VLOOKUP($DP$2,职业被动!$B$6:$M$29,COLUMNS(职业被动!$B$6:E$29),0)*$DO113,0)</f>
        <v>2752</v>
      </c>
      <c r="DR113" s="9">
        <f>ROUND(属性投放!F$4+装备属性!F$4*IF($DO113&lt;10,1,ROUNDDOWN($DO113,-1))+SUM(属性投放!G$37:G$45)*$DO113+VLOOKUP($DP$2,一级属性!$E$41:$P$64,COLUMNS(一级属性!$E$41:I$64),0)*($DO113+0.25*IF($DO113&lt;10,1,ROUNDDOWN($DO113,-1)))+VLOOKUP($DP$2,宝石属性!$B$43:$M$66,COLUMNS(宝石属性!$B$43:F$66),0)*10*VLOOKUP(ROUNDDOWN($DO113,-1),宝石属性!$B$25:$N$41,2,0)*VLOOKUP(ROUNDDOWN($DO113,-1),宝石属性!$B$25:$N$41,3,0)+VLOOKUP($DP$2,职业被动!$B$6:$M$29,COLUMNS(职业被动!$B$6:F$29),0)*$DO113,0)</f>
        <v>1222</v>
      </c>
      <c r="DS113" s="9">
        <f>ROUND(属性投放!G$4+装备属性!G$4*IF($DO113&lt;10,1,ROUNDDOWN($DO113,-1))+SUM(属性投放!H$37:H$45)*$DO113+VLOOKUP($DP$2,一级属性!$E$41:$P$64,COLUMNS(一级属性!$E$41:J$64),0)*($DO113+0.25*IF($DO113&lt;10,1,ROUNDDOWN($DO113,-1)))+VLOOKUP($DP$2,宝石属性!$B$43:$M$66,COLUMNS(宝石属性!$B$43:G$66),0)*10*VLOOKUP(ROUNDDOWN($DO113,-1),宝石属性!$B$25:$N$41,2,0)*VLOOKUP(ROUNDDOWN($DO113,-1),宝石属性!$B$25:$N$41,3,0)+VLOOKUP($DP$2,职业被动!$B$6:$M$29,COLUMNS(职业被动!$B$6:G$29),0)*$DO113,0)</f>
        <v>1093</v>
      </c>
      <c r="DT113" s="9">
        <f>ROUND(属性投放!H$4+装备属性!H$4*IF($DO113&lt;10,1,ROUNDDOWN($DO113,-1))+SUM(属性投放!I$37:I$45)*$DO113+VLOOKUP($DP$2,一级属性!$E$41:$P$64,COLUMNS(一级属性!$E$41:K$64),0)*($DO113+0.25*IF($DO113&lt;10,1,ROUNDDOWN($DO113,-1)))+VLOOKUP($DP$2,宝石属性!$B$43:$M$66,COLUMNS(宝石属性!$B$43:H$66),0)*10*VLOOKUP(ROUNDDOWN($DO113,-1),宝石属性!$B$25:$N$41,2,0)*VLOOKUP(ROUNDDOWN($DO113,-1),宝石属性!$B$25:$N$41,3,0)+VLOOKUP($DP$2,职业被动!$B$6:$M$29,COLUMNS(职业被动!$B$6:H$29),0)*$DO113,0)</f>
        <v>861</v>
      </c>
      <c r="DU113" s="9">
        <f>ROUND(属性投放!I$4+装备属性!I$4*IF($DO113&lt;10,1,ROUNDDOWN($DO113,-1))+SUM(属性投放!J$37:J$45)*$DO113+VLOOKUP($DP$2,一级属性!$E$41:$P$64,COLUMNS(一级属性!$E$41:L$64),0)*($DO113+0.25*IF($DO113&lt;10,1,ROUNDDOWN($DO113,-1)))+VLOOKUP($DP$2,宝石属性!$B$43:$M$66,COLUMNS(宝石属性!$B$43:I$66),0)*10*VLOOKUP(ROUNDDOWN($DO113,-1),宝石属性!$B$25:$N$41,2,0)*VLOOKUP(ROUNDDOWN($DO113,-1),宝石属性!$B$25:$N$41,3,0)+VLOOKUP($DP$2,职业被动!$B$6:$M$29,COLUMNS(职业被动!$B$6:I$29),0)*$DO113,0)</f>
        <v>1113</v>
      </c>
      <c r="DV113" s="9">
        <f>ROUND(属性投放!J$4+装备属性!J$4*IF($DO113&lt;10,1,ROUNDDOWN($DO113,-1))+SUM(属性投放!K$37:K$45)*$DO113+VLOOKUP($DP$2,一级属性!$E$41:$P$64,COLUMNS(一级属性!$E$41:M$64),0)*($DO113+0.25*IF($DO113&lt;10,1,ROUNDDOWN($DO113,-1)))+VLOOKUP($DP$2,宝石属性!$B$43:$M$66,COLUMNS(宝石属性!$B$43:J$66),0)*10*VLOOKUP(ROUNDDOWN($DO113,-1),宝石属性!$B$25:$N$41,2,0)*VLOOKUP(ROUNDDOWN($DO113,-1),宝石属性!$B$25:$N$41,3,0)+VLOOKUP($DP$2,职业被动!$B$6:$M$29,COLUMNS(职业被动!$B$6:J$29),0)*$DO113,0)</f>
        <v>812</v>
      </c>
      <c r="DW113" s="9">
        <f>ROUND(属性投放!K$4+装备属性!K$4*IF($DO113&lt;10,1,ROUNDDOWN($DO113,-1))+SUM(属性投放!L$37:L$45)*$DO113+VLOOKUP($DP$2,一级属性!$E$41:$P$64,COLUMNS(一级属性!$E$41:N$64),0)*($DO113+0.25*IF($DO113&lt;10,1,ROUNDDOWN($DO113,-1)))+VLOOKUP($DP$2,宝石属性!$B$43:$M$66,COLUMNS(宝石属性!$B$43:K$66),0)*10*VLOOKUP(ROUNDDOWN($DO113,-1),宝石属性!$B$25:$N$41,2,0)*VLOOKUP(ROUNDDOWN($DO113,-1),宝石属性!$B$25:$N$41,3,0)+VLOOKUP($DP$2,职业被动!$B$6:$M$29,COLUMNS(职业被动!$B$6:K$29),0)*$DO113,0)</f>
        <v>565</v>
      </c>
      <c r="DX113" s="9">
        <f>ROUND(属性投放!L$4+装备属性!L$4*IF($DO113&lt;10,1,ROUNDDOWN($DO113,-1))+SUM(属性投放!M$37:M$45)*$DO113+VLOOKUP($DP$2,一级属性!$E$41:$P$64,COLUMNS(一级属性!$E$41:O$64),0)*($DO113+0.25*IF($DO113&lt;10,1,ROUNDDOWN($DO113,-1)))+VLOOKUP($DP$2,宝石属性!$B$43:$M$66,COLUMNS(宝石属性!$B$43:L$66),0)*10*VLOOKUP(ROUNDDOWN($DO113,-1),宝石属性!$B$25:$N$41,2,0)*VLOOKUP(ROUNDDOWN($DO113,-1),宝石属性!$B$25:$N$41,3,0)+VLOOKUP($DP$2,职业被动!$B$6:$M$29,COLUMNS(职业被动!$B$6:L$29),0)*$DO113,0)</f>
        <v>33</v>
      </c>
      <c r="DY113" s="9">
        <f>ROUND(属性投放!M$4+装备属性!M$4*IF($DO113&lt;10,1,ROUNDDOWN($DO113,-1))+SUM(属性投放!N$37:N$45)*$DO113+VLOOKUP($DP$2,一级属性!$E$41:$P$64,COLUMNS(一级属性!$E$41:P$64),0)*($DO113+0.25*IF($DO113&lt;10,1,ROUNDDOWN($DO113,-1)))+VLOOKUP($DP$2,宝石属性!$B$43:$M$66,COLUMNS(宝石属性!$B$43:M$66),0)*10*VLOOKUP(ROUNDDOWN($DO113,-1),宝石属性!$B$25:$N$41,2,0)*VLOOKUP(ROUNDDOWN($DO113,-1),宝石属性!$B$25:$N$41,3,0)+VLOOKUP($DP$2,职业被动!$B$6:$M$29,COLUMNS(职业被动!$B$6:M$29),0)*$DO113,0)</f>
        <v>1133</v>
      </c>
      <c r="DZ113" s="48">
        <f>属性价值和能力评分!$F$9+ROUND(属性价值和能力评分!$F$38*10,0)*DO113+ROUND((SUM(装备属性!$W$9:$W$14)+属性价值和能力评分!$F$38*1.25+1.4+2.8)*IF(DO113&lt;10,1,ROUNDDOWN(DO113,-1)),0)+15*VLOOKUP(ROUNDDOWN(DO113,-1),宝石属性!$B$26:$D$41,2,0)*6*VLOOKUP(ROUNDDOWN(DO113,-1),宝石属性!$B$26:$D$41,3,0)+(属性价值和能力评分!$F$49*9+属性价值和能力评分!$F$50*2+属性价值和能力评分!$F$53*8/5)*DO113</f>
        <v>20677</v>
      </c>
      <c r="EA113" s="17"/>
      <c r="EB113" s="1">
        <v>110</v>
      </c>
      <c r="EC113" s="1">
        <f>ROUND(CC113/MAX(CE113/10,((CE113*(1+属性投放!$E$8)-CF113+属性投放!$F$8*EB113)*(1+属性投放!$G$8)*(1+属性投放!$H$8))),1)</f>
        <v>2.9</v>
      </c>
      <c r="ED113" s="1">
        <f>ROUND(CP113/MAX(CE113/10,((CE113*(1+属性投放!$E$8)-CS113+属性投放!$F$8*EB113)*(1+属性投放!$G$8)*(1+属性投放!$H$8))),1)</f>
        <v>2.7</v>
      </c>
      <c r="EE113" s="1">
        <f>ROUND(DC113/MAX(CE113/10,((CE113*(1+属性投放!$E$8)-DF113+属性投放!$F$8*EB113)*(1+属性投放!$G$8)*(1+属性投放!$H$8))),1)</f>
        <v>24.4</v>
      </c>
      <c r="EF113" s="1">
        <f>ROUND(DP113/MAX(CE113/10,((CE113*(1+属性投放!$E$8)-DS113+属性投放!$F$8*EB113)*(1+属性投放!$G$8)*(1+属性投放!$H$8))),1)</f>
        <v>6.6</v>
      </c>
      <c r="EH113" s="1">
        <f>ROUND(CC113/MAX(属性投放!$F$9*EB113,((CT113*(1+属性投放!$E$9)-CH113+属性投放!$F$9*EB113)*(1+属性投放!$G$9)*(1+属性投放!$H$9))),1)</f>
        <v>2.6</v>
      </c>
      <c r="EI113" s="1">
        <f>ROUND(CP113/MAX(属性投放!$F$9*EB113,((CT113*(1+属性投放!$E$9)-CU113+属性投放!$F$9*EB113)*(1+属性投放!$G$9)*(1+属性投放!$H$9))),1)</f>
        <v>3.3</v>
      </c>
      <c r="EJ113" s="1">
        <f>ROUND(DC113/MAX(属性投放!$F$9*EB113,((CT113*(1+属性投放!$E$9)-DH113+属性投放!$F$9*EB113)*(1+属性投放!$G$9)*(1+属性投放!$H$9))),1)</f>
        <v>2.8</v>
      </c>
      <c r="EK113" s="1">
        <f>ROUND(DP113/MAX(属性投放!$F$9*EB113,((CT113*(1+属性投放!$E$9)-DU113+属性投放!$F$9*EB113)*(1+属性投放!$G$9)*(1+属性投放!$H$9))),1)</f>
        <v>6</v>
      </c>
      <c r="EM113" s="1">
        <f>ROUND(CC113/((BW113*(1+属性投放!$E$10)+属性投放!$F$10*EB113)*(1+属性投放!$G$10)*(1+属性投放!$H$10)),1)</f>
        <v>5.6</v>
      </c>
      <c r="EN113" s="1">
        <f>ROUND(CP113/((BW113*(1+属性投放!$E$10)+属性投放!$F$10*EB113)*(1+属性投放!$G$10)*(1+属性投放!$H$10)),1)</f>
        <v>5.6</v>
      </c>
      <c r="EO113" s="1">
        <f>ROUND(DC113/((BW113*(1+属性投放!$E$10)+属性投放!$F$10*EB113)*(1+属性投放!$G$10)*(1+属性投放!$H$10)),1)</f>
        <v>6.4</v>
      </c>
      <c r="EP113" s="1">
        <f>ROUND(DP113/((BW113*(1+属性投放!$E$10)+属性投放!$F$10*EB113)*(1+属性投放!$G$10)*(1+属性投放!$H$10)),1)</f>
        <v>13.9</v>
      </c>
    </row>
    <row r="114" spans="2:146">
      <c r="B114" s="1">
        <v>111</v>
      </c>
      <c r="C114" s="9">
        <f>ROUND(属性投放!D$4+装备属性!D$4*IF($B114&lt;10,1,ROUNDDOWN($B114,-1))+SUM(属性投放!E$37:E$45)*$B114+VLOOKUP($C$2,一级属性!$E$41:$P$64,COLUMNS(一级属性!$E$41:G$64),0)*($B114+0.25*IF($B114&lt;10,1,ROUNDDOWN($B114,-1)))+VLOOKUP($C$2,宝石属性!$B$43:$M$66,COLUMNS(宝石属性!$B$43:D$66),0)*10*VLOOKUP(ROUNDDOWN($B114,-1),宝石属性!$B$25:$N$41,2,0)*VLOOKUP(ROUNDDOWN($B114,-1),宝石属性!$B$25:$N$41,3,0)+VLOOKUP($C$2,职业被动!$B$6:$M$29,COLUMNS(职业被动!$B$6:D$29),0)*$B114,0)</f>
        <v>6465</v>
      </c>
      <c r="D114" s="9">
        <f>ROUND(属性投放!E$4+装备属性!E$4*IF($B114&lt;10,1,ROUNDDOWN($B114,-1))+SUM(属性投放!F$37:F$38)*$B114+VLOOKUP($C$2,一级属性!$E$67:$P$90,COLUMNS(一级属性!$E$67:H$90),0)*$B114+VLOOKUP($C$2,宝石属性!$B$43:$M$66,COLUMNS(宝石属性!$B$43:E$66),0)*10*VLOOKUP(ROUNDDOWN($B114,-1),宝石属性!$B$25:$N$41,2,0)*VLOOKUP(ROUNDDOWN($B114,-1),宝石属性!$B$25:$N$41,3,0)+VLOOKUP($C$2,职业被动!$B$6:$M$29,COLUMNS(职业被动!$B$6:E$29),0)*$B114,0)</f>
        <v>2767</v>
      </c>
      <c r="E114" s="9">
        <f>ROUND(属性投放!F$4+装备属性!F$4*IF($B114&lt;10,1,ROUNDDOWN($B114,-1))+SUM(属性投放!G$37:G$38)*$B114+VLOOKUP($C$2,一级属性!$E$67:$P$90,COLUMNS(一级属性!$E$67:I$90),0)*$B114+VLOOKUP($C$2,宝石属性!$B$43:$M$66,COLUMNS(宝石属性!$B$43:F$66),0)*10*VLOOKUP(ROUNDDOWN($B114,-1),宝石属性!$B$25:$N$41,2,0)*VLOOKUP(ROUNDDOWN($B114,-1),宝石属性!$B$25:$N$41,3,0)+VLOOKUP($C$2,职业被动!$B$6:$M$29,COLUMNS(职业被动!$B$6:F$29),0)*$B114,0)</f>
        <v>2217</v>
      </c>
      <c r="F114" s="9">
        <f>ROUND(属性投放!G$4+装备属性!G$4*IF($B114&lt;10,1,ROUNDDOWN($B114,-1))+SUM(属性投放!H$37:H$38)*$B114+VLOOKUP($C$2,一级属性!$E$67:$P$90,COLUMNS(一级属性!$E$67:J$90),0)*$B114+VLOOKUP($C$2,宝石属性!$B$43:$M$66,COLUMNS(宝石属性!$B$43:G$66),0)*10*VLOOKUP(ROUNDDOWN($B114,-1),宝石属性!$B$25:$N$41,2,0)*VLOOKUP(ROUNDDOWN($B114,-1),宝石属性!$B$25:$N$41,3,0)+VLOOKUP($C$2,职业被动!$B$6:$M$29,COLUMNS(职业被动!$B$6:G$29),0)*$B114,0)</f>
        <v>1207</v>
      </c>
      <c r="G114" s="9">
        <f>ROUND(属性投放!H$4+装备属性!H$4*IF($B114&lt;10,1,ROUNDDOWN($B114,-1))+SUM(属性投放!I$37:I$38)*$B114+VLOOKUP($C$2,一级属性!$E$67:$P$90,COLUMNS(一级属性!$E$67:K$90),0)*$B114+VLOOKUP($C$2,宝石属性!$B$43:$M$66,COLUMNS(宝石属性!$B$43:H$66),0)*10*VLOOKUP(ROUNDDOWN($B114,-1),宝石属性!$B$25:$N$41,2,0)*VLOOKUP(ROUNDDOWN($B114,-1),宝石属性!$B$25:$N$41,3,0)+VLOOKUP($C$2,职业被动!$B$6:$M$29,COLUMNS(职业被动!$B$6:H$29),0)*$B114,0)</f>
        <v>753</v>
      </c>
      <c r="H114" s="9">
        <f>ROUND(属性投放!I$4+装备属性!I$4*IF($B114&lt;10,1,ROUNDDOWN($B114,-1))+SUM(属性投放!J$37:J$38)*$B114+VLOOKUP($C$2,一级属性!$E$67:$P$90,COLUMNS(一级属性!$E$67:L$90),0)*$B114+VLOOKUP($C$2,宝石属性!$B$43:$M$66,COLUMNS(宝石属性!$B$43:I$66),0)*10*VLOOKUP(ROUNDDOWN($B114,-1),宝石属性!$B$25:$N$41,2,0)*VLOOKUP(ROUNDDOWN($B114,-1),宝石属性!$B$25:$N$41,3,0)+VLOOKUP($C$2,职业被动!$B$6:$M$29,COLUMNS(职业被动!$B$6:I$29),0)*$B114,0)</f>
        <v>1230</v>
      </c>
      <c r="I114" s="9">
        <f>ROUND(属性投放!J$4+装备属性!J$4*IF($B114&lt;10,1,ROUNDDOWN($B114,-1))+SUM(属性投放!K$37:K$38)*$B114+VLOOKUP($C$2,一级属性!$E$67:$P$90,COLUMNS(一级属性!$E$67:M$90),0)*$B114+VLOOKUP($C$2,宝石属性!$B$43:$M$66,COLUMNS(宝石属性!$B$43:J$66),0)*10*VLOOKUP(ROUNDDOWN($B114,-1),宝石属性!$B$25:$N$41,2,0)*VLOOKUP(ROUNDDOWN($B114,-1),宝石属性!$B$25:$N$41,3,0)+VLOOKUP($C$2,职业被动!$B$6:$M$29,COLUMNS(职业被动!$B$6:J$29),0)*$B114,0)</f>
        <v>816</v>
      </c>
      <c r="J114" s="9">
        <f>ROUND(属性投放!K$4+装备属性!K$4*IF($B114&lt;10,1,ROUNDDOWN($B114,-1))+SUM(属性投放!L$37:L$38)*$B114+VLOOKUP($C$2,一级属性!$E$67:$P$90,COLUMNS(一级属性!$E$67:N$90),0)*$B114+VLOOKUP($C$2,宝石属性!$B$43:$M$66,COLUMNS(宝石属性!$B$43:K$66),0)*10*VLOOKUP(ROUNDDOWN($B114,-1),宝石属性!$B$25:$N$41,2,0)*VLOOKUP(ROUNDDOWN($B114,-1),宝石属性!$B$25:$N$41,3,0)+VLOOKUP($C$2,职业被动!$B$6:$M$29,COLUMNS(职业被动!$B$6:K$29),0)*$B114,0)</f>
        <v>406</v>
      </c>
      <c r="K114" s="9">
        <f>ROUND(属性投放!L$4+装备属性!L$4*IF($B114&lt;10,1,ROUNDDOWN($B114,-1))+SUM(属性投放!M$37:M$38)*$B114+VLOOKUP($C$2,一级属性!$E$67:$P$90,COLUMNS(一级属性!$E$67:O$90),0)*$B114+VLOOKUP($C$2,宝石属性!$B$43:$M$66,COLUMNS(宝石属性!$B$43:L$66),0)*10*VLOOKUP(ROUNDDOWN($B114,-1),宝石属性!$B$25:$N$41,2,0)*VLOOKUP(ROUNDDOWN($B114,-1),宝石属性!$B$25:$N$41,3,0)+VLOOKUP($C$2,职业被动!$B$6:$M$29,COLUMNS(职业被动!$B$6:L$29),0)*$B114,0)</f>
        <v>33</v>
      </c>
      <c r="L114" s="9">
        <f>ROUND(属性投放!M$4+装备属性!M$4*IF($B114&lt;10,1,ROUNDDOWN($B114,-1))+SUM(属性投放!N$37:N$38)*$B114+VLOOKUP($C$2,一级属性!$E$67:$P$90,COLUMNS(一级属性!$E$67:P$90),0)*$B114+VLOOKUP($C$2,宝石属性!$B$43:$M$66,COLUMNS(宝石属性!$B$43:M$66),0)*10*VLOOKUP(ROUNDDOWN($B114,-1),宝石属性!$B$25:$N$41,2,0)*VLOOKUP(ROUNDDOWN($B114,-1),宝石属性!$B$25:$N$41,3,0)+VLOOKUP($C$2,职业被动!$B$6:$M$29,COLUMNS(职业被动!$B$6:M$29),0)*$B114,0)</f>
        <v>1223</v>
      </c>
      <c r="M114" s="48">
        <f>属性价值和能力评分!$F$9+ROUND(属性价值和能力评分!$F$38*10,0)*B114+ROUND((SUM(装备属性!$W$9:$W$14)+属性价值和能力评分!$F$38*1.25+1.4+2.8)*IF(B114&lt;10,1,ROUNDDOWN(B114,-1)),0)+15*VLOOKUP(ROUNDDOWN(B114,-1),宝石属性!$B$26:$D$41,2,0)*6*VLOOKUP(ROUNDDOWN(B114,-1),宝石属性!$B$26:$D$41,3,0)+(属性价值和能力评分!$F$49*9+属性价值和能力评分!$F$50*2+属性价值和能力评分!$F$53*8/5)*B114</f>
        <v>20797</v>
      </c>
      <c r="N114" s="20"/>
      <c r="O114" s="1">
        <v>111</v>
      </c>
      <c r="P114" s="9">
        <f>ROUND(属性投放!D$4+装备属性!D$4*IF($O114&lt;10,1,ROUNDDOWN($O114,-1))+SUM(属性投放!E$37:E$45)*$O114+VLOOKUP($P$2,一级属性!$E$41:$P$64,COLUMNS(一级属性!$E$41:G$64),0)*($O114+0.25*IF($O114&lt;10,1,ROUNDDOWN($O114,-1)))+VLOOKUP($P$2,宝石属性!$B$43:$M$66,COLUMNS(宝石属性!$B$43:D$66),0)*10*VLOOKUP(ROUNDDOWN($O114,-1),宝石属性!$B$25:$N$41,2,0)*VLOOKUP(ROUNDDOWN($O114,-1),宝石属性!$B$25:$N$41,3,0)+VLOOKUP($P$2,职业被动!$B$6:$M$29,COLUMNS(职业被动!$B$6:D$29),0)*$O114,0)</f>
        <v>8019</v>
      </c>
      <c r="Q114" s="9">
        <f>ROUND(属性投放!E$4+装备属性!E$4*IF($O114&lt;10,1,ROUNDDOWN($O114,-1))+SUM(属性投放!F$37:F$45)*$O114+VLOOKUP($P$2,一级属性!$E$41:$P$64,COLUMNS(一级属性!$E$41:H$64),0)*($O114+0.25*IF($O114&lt;10,1,ROUNDDOWN($O114,-1)))+VLOOKUP($P$2,宝石属性!$B$43:$M$66,COLUMNS(宝石属性!$B$43:E$66),0)*10*VLOOKUP(ROUNDDOWN($O114,-1),宝石属性!$B$25:$N$41,2,0)*VLOOKUP(ROUNDDOWN($O114,-1),宝石属性!$B$25:$N$41,3,0)+VLOOKUP($P$2,职业被动!$B$6:$M$29,COLUMNS(职业被动!$B$6:E$29),0)*$O114,0)</f>
        <v>4845</v>
      </c>
      <c r="R114" s="9">
        <f>ROUND(属性投放!F$4+装备属性!F$4*IF($O114&lt;10,1,ROUNDDOWN($O114,-1))+SUM(属性投放!G$37:G$45)*$O114+VLOOKUP($P$2,一级属性!$E$41:$P$64,COLUMNS(一级属性!$E$41:I$64),0)*($O114+0.25*IF($O114&lt;10,1,ROUNDDOWN($O114,-1)))+VLOOKUP($P$2,宝石属性!$B$43:$M$66,COLUMNS(宝石属性!$B$43:F$66),0)*10*VLOOKUP(ROUNDDOWN($O114,-1),宝石属性!$B$25:$N$41,2,0)*VLOOKUP(ROUNDDOWN($O114,-1),宝石属性!$B$25:$N$41,3,0)+VLOOKUP($P$2,职业被动!$B$6:$M$29,COLUMNS(职业被动!$B$6:F$29),0)*$O114,0)</f>
        <v>1224</v>
      </c>
      <c r="S114" s="9">
        <f>ROUND(属性投放!G$4+装备属性!G$4*IF($O114&lt;10,1,ROUNDDOWN($O114,-1))+SUM(属性投放!H$37:H$45)*$O114+VLOOKUP($P$2,一级属性!$E$41:$P$64,COLUMNS(一级属性!$E$41:J$64),0)*($O114+0.25*IF($O114&lt;10,1,ROUNDDOWN($O114,-1)))+VLOOKUP($P$2,宝石属性!$B$43:$M$66,COLUMNS(宝石属性!$B$43:G$66),0)*10*VLOOKUP(ROUNDDOWN($O114,-1),宝石属性!$B$25:$N$41,2,0)*VLOOKUP(ROUNDDOWN($O114,-1),宝石属性!$B$25:$N$41,3,0)+VLOOKUP($P$2,职业被动!$B$6:$M$29,COLUMNS(职业被动!$B$6:G$29),0)*$O114,0)</f>
        <v>1096</v>
      </c>
      <c r="T114" s="9">
        <f>ROUND(属性投放!H$4+装备属性!H$4*IF($O114&lt;10,1,ROUNDDOWN($O114,-1))+SUM(属性投放!I$37:I$45)*$O114+VLOOKUP($P$2,一级属性!$E$41:$P$64,COLUMNS(一级属性!$E$41:K$64),0)*($O114+0.25*IF($O114&lt;10,1,ROUNDDOWN($O114,-1)))+VLOOKUP($P$2,宝石属性!$B$43:$M$66,COLUMNS(宝石属性!$B$43:H$66),0)*10*VLOOKUP(ROUNDDOWN($O114,-1),宝石属性!$B$25:$N$41,2,0)*VLOOKUP(ROUNDDOWN($O114,-1),宝石属性!$B$25:$N$41,3,0)+VLOOKUP($P$2,职业被动!$B$6:$M$29,COLUMNS(职业被动!$B$6:H$29),0)*$O114,0)</f>
        <v>1280</v>
      </c>
      <c r="U114" s="9">
        <f>ROUND(属性投放!I$4+装备属性!I$4*IF($O114&lt;10,1,ROUNDDOWN($O114,-1))+SUM(属性投放!J$37:J$45)*$O114+VLOOKUP($P$2,一级属性!$E$41:$P$64,COLUMNS(一级属性!$E$41:L$64),0)*($O114+0.25*IF($O114&lt;10,1,ROUNDDOWN($O114,-1)))+VLOOKUP($P$2,宝石属性!$B$43:$M$66,COLUMNS(宝石属性!$B$43:I$66),0)*10*VLOOKUP(ROUNDDOWN($O114,-1),宝石属性!$B$25:$N$41,2,0)*VLOOKUP(ROUNDDOWN($O114,-1),宝石属性!$B$25:$N$41,3,0)+VLOOKUP($P$2,职业被动!$B$6:$M$29,COLUMNS(职业被动!$B$6:I$29),0)*$O114,0)</f>
        <v>1312</v>
      </c>
      <c r="V114" s="9">
        <f>ROUND(属性投放!J$4+装备属性!J$4*IF($O114&lt;10,1,ROUNDDOWN($O114,-1))+SUM(属性投放!K$37:K$45)*$O114+VLOOKUP($P$2,一级属性!$E$41:$P$64,COLUMNS(一级属性!$E$41:M$64),0)*($O114+0.25*IF($O114&lt;10,1,ROUNDDOWN($O114,-1)))+VLOOKUP($P$2,宝石属性!$B$43:$M$66,COLUMNS(宝石属性!$B$43:J$66),0)*10*VLOOKUP(ROUNDDOWN($O114,-1),宝石属性!$B$25:$N$41,2,0)*VLOOKUP(ROUNDDOWN($O114,-1),宝石属性!$B$25:$N$41,3,0)+VLOOKUP($P$2,职业被动!$B$6:$M$29,COLUMNS(职业被动!$B$6:J$29),0)*$O114,0)</f>
        <v>913</v>
      </c>
      <c r="W114" s="9">
        <f>ROUND(属性投放!K$4+装备属性!K$4*IF($O114&lt;10,1,ROUNDDOWN($O114,-1))+SUM(属性投放!L$37:L$45)*$O114+VLOOKUP($P$2,一级属性!$E$41:$P$64,COLUMNS(一级属性!$E$41:N$64),0)*($O114+0.25*IF($O114&lt;10,1,ROUNDDOWN($O114,-1)))+VLOOKUP($P$2,宝石属性!$B$43:$M$66,COLUMNS(宝石属性!$B$43:K$66),0)*10*VLOOKUP(ROUNDDOWN($O114,-1),宝石属性!$B$25:$N$41,2,0)*VLOOKUP(ROUNDDOWN($O114,-1),宝石属性!$B$25:$N$41,3,0)+VLOOKUP($P$2,职业被动!$B$6:$M$29,COLUMNS(职业被动!$B$6:K$29),0)*$O114,0)</f>
        <v>566</v>
      </c>
      <c r="X114" s="9">
        <f>ROUND(属性投放!L$4+装备属性!L$4*IF($O114&lt;10,1,ROUNDDOWN($O114,-1))+SUM(属性投放!M$37:M$45)*$O114+VLOOKUP($P$2,一级属性!$E$41:$P$64,COLUMNS(一级属性!$E$41:O$64),0)*($O114+0.25*IF($O114&lt;10,1,ROUNDDOWN($O114,-1)))+VLOOKUP($P$2,宝石属性!$B$43:$M$66,COLUMNS(宝石属性!$B$43:L$66),0)*10*VLOOKUP(ROUNDDOWN($O114,-1),宝石属性!$B$25:$N$41,2,0)*VLOOKUP(ROUNDDOWN($O114,-1),宝石属性!$B$25:$N$41,3,0)+VLOOKUP($P$2,职业被动!$B$6:$M$29,COLUMNS(职业被动!$B$6:L$29),0)*$O114,0)</f>
        <v>33</v>
      </c>
      <c r="Y114" s="9">
        <f>ROUND(属性投放!M$4+装备属性!M$4*IF($O114&lt;10,1,ROUNDDOWN($O114,-1))+SUM(属性投放!N$37:N$45)*$O114+VLOOKUP($P$2,一级属性!$E$41:$P$64,COLUMNS(一级属性!$E$41:P$64),0)*($O114+0.25*IF($O114&lt;10,1,ROUNDDOWN($O114,-1)))+VLOOKUP($P$2,宝石属性!$B$43:$M$66,COLUMNS(宝石属性!$B$43:M$66),0)*10*VLOOKUP(ROUNDDOWN($O114,-1),宝石属性!$B$25:$N$41,2,0)*VLOOKUP(ROUNDDOWN($O114,-1),宝石属性!$B$25:$N$41,3,0)+VLOOKUP($P$2,职业被动!$B$6:$M$29,COLUMNS(职业被动!$B$6:M$29),0)*$O114,0)</f>
        <v>1223</v>
      </c>
      <c r="Z114" s="48">
        <f>属性价值和能力评分!$F$9+ROUND(属性价值和能力评分!$F$38*10,0)*O114+ROUND((SUM(装备属性!$W$9:$W$14)+属性价值和能力评分!$F$38*1.25+1.4+2.8)*IF(O114&lt;10,1,ROUNDDOWN(O114,-1)),0)+15*VLOOKUP(ROUNDDOWN(O114,-1),宝石属性!$B$26:$D$41,2,0)*6*VLOOKUP(ROUNDDOWN(O114,-1),宝石属性!$B$26:$D$41,3,0)+(属性价值和能力评分!$F$49*9+属性价值和能力评分!$F$50*2+属性价值和能力评分!$F$53*8/5)*O114</f>
        <v>20797</v>
      </c>
      <c r="AB114" s="1">
        <v>111</v>
      </c>
      <c r="AC114" s="9">
        <f>ROUND(属性投放!D$4+装备属性!D$4*IF($AB114&lt;10,1,ROUNDDOWN($AB114,-1))+SUM(属性投放!E$37:E$45)*$AB114+VLOOKUP($AC$2,一级属性!$E$41:$P$64,COLUMNS(一级属性!$E$41:G$64),0)*($AB114+0.25*IF($AB114&lt;10,1,ROUNDDOWN($AB114,-1)))+VLOOKUP($AC$2,宝石属性!$B$43:$M$66,COLUMNS(宝石属性!$B$43:D$66),0)*10*VLOOKUP(ROUNDDOWN($AB114,-1),宝石属性!$B$25:$N$41,2,0)*VLOOKUP(ROUNDDOWN($AB114,-1),宝石属性!$B$25:$N$41,3,0)+VLOOKUP($AC$2,职业被动!$B$6:$M$29,COLUMNS(职业被动!$B$6:D$29),0)*$AB114,0)</f>
        <v>7242</v>
      </c>
      <c r="AD114" s="9">
        <f>ROUND(属性投放!E$4+装备属性!E$4*IF($AB114&lt;10,1,ROUNDDOWN($AB114,-1))+SUM(属性投放!F$37:F$45)*$AB114+VLOOKUP($AC$2,一级属性!$E$41:$P$64,COLUMNS(一级属性!$E$41:H$64),0)*($AB114+0.25*IF($AB114&lt;10,1,ROUNDDOWN($AB114,-1)))+VLOOKUP($AC$2,宝石属性!$B$43:$M$66,COLUMNS(宝石属性!$B$43:E$66),0)*10*VLOOKUP(ROUNDDOWN($AB114,-1),宝石属性!$B$25:$N$41,2,0)*VLOOKUP(ROUNDDOWN($AB114,-1),宝石属性!$B$25:$N$41,3,0)+VLOOKUP($AC$2,职业被动!$B$6:$M$29,COLUMNS(职业被动!$B$6:E$29),0)*$AB114,0)</f>
        <v>2767</v>
      </c>
      <c r="AE114" s="9">
        <f>ROUND(属性投放!F$4+装备属性!F$4*IF($AB114&lt;10,1,ROUNDDOWN($AB114,-1))+SUM(属性投放!G$37:G$45)*$AB114+VLOOKUP($AC$2,一级属性!$E$41:$P$64,COLUMNS(一级属性!$E$41:I$64),0)*($AB114+0.25*IF($AB114&lt;10,1,ROUNDDOWN($AB114,-1)))+VLOOKUP($AC$2,宝石属性!$B$43:$M$66,COLUMNS(宝石属性!$B$43:F$66),0)*10*VLOOKUP(ROUNDDOWN($AB114,-1),宝石属性!$B$25:$N$41,2,0)*VLOOKUP(ROUNDDOWN($AB114,-1),宝石属性!$B$25:$N$41,3,0)+VLOOKUP($AC$2,职业被动!$B$6:$M$29,COLUMNS(职业被动!$B$6:F$29),0)*$AB114,0)</f>
        <v>1938</v>
      </c>
      <c r="AF114" s="9">
        <f>ROUND(属性投放!G$4+装备属性!G$4*IF($AB114&lt;10,1,ROUNDDOWN($AB114,-1))+SUM(属性投放!H$37:H$45)*$AB114+VLOOKUP($AC$2,一级属性!$E$41:$P$64,COLUMNS(一级属性!$E$41:J$64),0)*($AB114+0.25*IF($AB114&lt;10,1,ROUNDDOWN($AB114,-1)))+VLOOKUP($AC$2,宝石属性!$B$43:$M$66,COLUMNS(宝石属性!$B$43:G$66),0)*10*VLOOKUP(ROUNDDOWN($AB114,-1),宝石属性!$B$25:$N$41,2,0)*VLOOKUP(ROUNDDOWN($AB114,-1),宝石属性!$B$25:$N$41,3,0)+VLOOKUP($AC$2,职业被动!$B$6:$M$29,COLUMNS(职业被动!$B$6:G$29),0)*$AB114,0)</f>
        <v>1318</v>
      </c>
      <c r="AG114" s="9">
        <f>ROUND(属性投放!H$4+装备属性!H$4*IF($AB114&lt;10,1,ROUNDDOWN($AB114,-1))+SUM(属性投放!I$37:I$45)*$AB114+VLOOKUP($AC$2,一级属性!$E$41:$P$64,COLUMNS(一级属性!$E$41:K$64),0)*($AB114+0.25*IF($AB114&lt;10,1,ROUNDDOWN($AB114,-1)))+VLOOKUP($AC$2,宝石属性!$B$43:$M$66,COLUMNS(宝石属性!$B$43:H$66),0)*10*VLOOKUP(ROUNDDOWN($AB114,-1),宝石属性!$B$25:$N$41,2,0)*VLOOKUP(ROUNDDOWN($AB114,-1),宝石属性!$B$25:$N$41,3,0)+VLOOKUP($AC$2,职业被动!$B$6:$M$29,COLUMNS(职业被动!$B$6:H$29),0)*$AB114,0)</f>
        <v>753</v>
      </c>
      <c r="AH114" s="9">
        <f>ROUND(属性投放!I$4+装备属性!I$4*IF($AB114&lt;10,1,ROUNDDOWN($AB114,-1))+SUM(属性投放!J$37:J$45)*$AB114+VLOOKUP($AC$2,一级属性!$E$41:$P$64,COLUMNS(一级属性!$E$41:L$64),0)*($AB114+0.25*IF($AB114&lt;10,1,ROUNDDOWN($AB114,-1)))+VLOOKUP($AC$2,宝石属性!$B$43:$M$66,COLUMNS(宝石属性!$B$43:I$66),0)*10*VLOOKUP(ROUNDDOWN($AB114,-1),宝石属性!$B$25:$N$41,2,0)*VLOOKUP(ROUNDDOWN($AB114,-1),宝石属性!$B$25:$N$41,3,0)+VLOOKUP($AC$2,职业被动!$B$6:$M$29,COLUMNS(职业被动!$B$6:I$29),0)*$AB114,0)</f>
        <v>1229</v>
      </c>
      <c r="AI114" s="9">
        <f>ROUND(属性投放!J$4+装备属性!J$4*IF($AB114&lt;10,1,ROUNDDOWN($AB114,-1))+SUM(属性投放!K$37:K$45)*$AB114+VLOOKUP($AC$2,一级属性!$E$41:$P$64,COLUMNS(一级属性!$E$41:M$64),0)*($AB114+0.25*IF($AB114&lt;10,1,ROUNDDOWN($AB114,-1)))+VLOOKUP($AC$2,宝石属性!$B$43:$M$66,COLUMNS(宝石属性!$B$43:J$66),0)*10*VLOOKUP(ROUNDDOWN($AB114,-1),宝石属性!$B$25:$N$41,2,0)*VLOOKUP(ROUNDDOWN($AB114,-1),宝石属性!$B$25:$N$41,3,0)+VLOOKUP($AC$2,职业被动!$B$6:$M$29,COLUMNS(职业被动!$B$6:J$29),0)*$AB114,0)</f>
        <v>816</v>
      </c>
      <c r="AJ114" s="9">
        <f>ROUND(属性投放!K$4+装备属性!K$4*IF($AB114&lt;10,1,ROUNDDOWN($AB114,-1))+SUM(属性投放!L$37:L$45)*$AB114+VLOOKUP($AC$2,一级属性!$E$41:$P$64,COLUMNS(一级属性!$E$41:N$64),0)*($AB114+0.25*IF($AB114&lt;10,1,ROUNDDOWN($AB114,-1)))+VLOOKUP($AC$2,宝石属性!$B$43:$M$66,COLUMNS(宝石属性!$B$43:K$66),0)*10*VLOOKUP(ROUNDDOWN($AB114,-1),宝石属性!$B$25:$N$41,2,0)*VLOOKUP(ROUNDDOWN($AB114,-1),宝石属性!$B$25:$N$41,3,0)+VLOOKUP($AC$2,职业被动!$B$6:$M$29,COLUMNS(职业被动!$B$6:K$29),0)*$AB114,0)</f>
        <v>406</v>
      </c>
      <c r="AK114" s="9">
        <f>ROUND(属性投放!L$4+装备属性!L$4*IF($AB114&lt;10,1,ROUNDDOWN($AB114,-1))+SUM(属性投放!M$37:M$45)*$AB114+VLOOKUP($AC$2,一级属性!$E$41:$P$64,COLUMNS(一级属性!$E$41:O$64),0)*($AB114+0.25*IF($AB114&lt;10,1,ROUNDDOWN($AB114,-1)))+VLOOKUP($AC$2,宝石属性!$B$43:$M$66,COLUMNS(宝石属性!$B$43:L$66),0)*10*VLOOKUP(ROUNDDOWN($AB114,-1),宝石属性!$B$25:$N$41,2,0)*VLOOKUP(ROUNDDOWN($AB114,-1),宝石属性!$B$25:$N$41,3,0)+VLOOKUP($AC$2,职业被动!$B$6:$M$29,COLUMNS(职业被动!$B$6:L$29),0)*$AB114,0)</f>
        <v>33</v>
      </c>
      <c r="AL114" s="9">
        <f>ROUND(属性投放!M$4+装备属性!M$4*IF($AB114&lt;10,1,ROUNDDOWN($AB114,-1))+SUM(属性投放!N$37:N$45)*$AB114+VLOOKUP($AC$2,一级属性!$E$41:$P$64,COLUMNS(一级属性!$E$41:P$64),0)*($AB114+0.25*IF($AB114&lt;10,1,ROUNDDOWN($AB114,-1)))+VLOOKUP($AC$2,宝石属性!$B$43:$M$66,COLUMNS(宝石属性!$B$43:M$66),0)*10*VLOOKUP(ROUNDDOWN($AB114,-1),宝石属性!$B$25:$N$41,2,0)*VLOOKUP(ROUNDDOWN($AB114,-1),宝石属性!$B$25:$N$41,3,0)+VLOOKUP($AC$2,职业被动!$B$6:$M$29,COLUMNS(职业被动!$B$6:M$29),0)*$AB114,0)</f>
        <v>1223</v>
      </c>
      <c r="AM114" s="48">
        <f>属性价值和能力评分!$F$9+ROUND(属性价值和能力评分!$F$38*10,0)*AB114+ROUND((SUM(装备属性!$W$9:$W$14)+属性价值和能力评分!$F$38*1.25+1.4+2.8)*IF(AB114&lt;10,1,ROUNDDOWN(AB114,-1)),0)+15*VLOOKUP(ROUNDDOWN(AB114,-1),宝石属性!$B$26:$D$41,2,0)*6*VLOOKUP(ROUNDDOWN(AB114,-1),宝石属性!$B$26:$D$41,3,0)+(属性价值和能力评分!$F$49*9+属性价值和能力评分!$F$50*2+属性价值和能力评分!$F$53*8/5)*AB114</f>
        <v>20797</v>
      </c>
      <c r="AO114" s="1">
        <v>111</v>
      </c>
      <c r="AP114" s="9">
        <f>ROUND(属性投放!D$4+装备属性!D$4*IF($AO114&lt;10,1,ROUNDDOWN($AO114,-1))+SUM(属性投放!E$37:E$45)*$AO114+VLOOKUP($AP$2,一级属性!$E$41:$P$64,COLUMNS(一级属性!$E$41:G$64),0)*($AO114+0.25*IF($AO114&lt;10,1,ROUNDDOWN($AO114,-1)))+VLOOKUP($AP$2,宝石属性!$B$43:$M$66,COLUMNS(宝石属性!$B$43:D$66),0)*10*VLOOKUP(ROUNDDOWN($AO114,-1),宝石属性!$B$25:$N$41,2,0)*VLOOKUP(ROUNDDOWN($AO114,-1),宝石属性!$B$25:$N$41,3,0)+VLOOKUP($AP$2,职业被动!$B$6:$M$29,COLUMNS(职业被动!$B$6:D$29),0)*$AO114,0)</f>
        <v>7242</v>
      </c>
      <c r="AQ114" s="9">
        <f>ROUND(属性投放!E$4+装备属性!E$4*IF($AO114&lt;10,1,ROUNDDOWN($AO114,-1))+SUM(属性投放!F$37:F$45)*$AO114+VLOOKUP($AP$2,一级属性!$E$41:$P$64,COLUMNS(一级属性!$E$41:H$64),0)*($AO114+0.25*IF($AO114&lt;10,1,ROUNDDOWN($AO114,-1)))+VLOOKUP($AP$2,宝石属性!$B$43:$M$66,COLUMNS(宝石属性!$B$43:E$66),0)*10*VLOOKUP(ROUNDDOWN($AO114,-1),宝石属性!$B$25:$N$41,2,0)*VLOOKUP(ROUNDDOWN($AO114,-1),宝石属性!$B$25:$N$41,3,0)+VLOOKUP($AP$2,职业被动!$B$6:$M$29,COLUMNS(职业被动!$B$6:E$29),0)*$AO114,0)</f>
        <v>4845</v>
      </c>
      <c r="AR114" s="9">
        <f>ROUND(属性投放!F$4+装备属性!F$4*IF($AO114&lt;10,1,ROUNDDOWN($AO114,-1))+SUM(属性投放!G$37:G$45)*$AO114+VLOOKUP($AP$2,一级属性!$E$41:$P$64,COLUMNS(一级属性!$E$41:I$64),0)*($AO114+0.25*IF($AO114&lt;10,1,ROUNDDOWN($AO114,-1)))+VLOOKUP($AP$2,宝石属性!$B$43:$M$66,COLUMNS(宝石属性!$B$43:F$66),0)*10*VLOOKUP(ROUNDDOWN($AO114,-1),宝石属性!$B$25:$N$41,2,0)*VLOOKUP(ROUNDDOWN($AO114,-1),宝石属性!$B$25:$N$41,3,0)+VLOOKUP($AP$2,职业被动!$B$6:$M$29,COLUMNS(职业被动!$B$6:F$29),0)*$AO114,0)</f>
        <v>1224</v>
      </c>
      <c r="AS114" s="9">
        <f>ROUND(属性投放!G$4+装备属性!G$4*IF($AO114&lt;10,1,ROUNDDOWN($AO114,-1))+SUM(属性投放!H$37:H$45)*$AO114+VLOOKUP($AP$2,一级属性!$E$41:$P$64,COLUMNS(一级属性!$E$41:J$64),0)*($AO114+0.25*IF($AO114&lt;10,1,ROUNDDOWN($AO114,-1)))+VLOOKUP($AP$2,宝石属性!$B$43:$M$66,COLUMNS(宝石属性!$B$43:G$66),0)*10*VLOOKUP(ROUNDDOWN($AO114,-1),宝石属性!$B$25:$N$41,2,0)*VLOOKUP(ROUNDDOWN($AO114,-1),宝石属性!$B$25:$N$41,3,0)+VLOOKUP($AP$2,职业被动!$B$6:$M$29,COLUMNS(职业被动!$B$6:G$29),0)*$AO114,0)</f>
        <v>1096</v>
      </c>
      <c r="AT114" s="9">
        <f>ROUND(属性投放!H$4+装备属性!H$4*IF($AO114&lt;10,1,ROUNDDOWN($AO114,-1))+SUM(属性投放!I$37:I$45)*$AO114+VLOOKUP($AP$2,一级属性!$E$41:$P$64,COLUMNS(一级属性!$E$41:K$64),0)*($AO114+0.25*IF($AO114&lt;10,1,ROUNDDOWN($AO114,-1)))+VLOOKUP($AP$2,宝石属性!$B$43:$M$66,COLUMNS(宝石属性!$B$43:H$66),0)*10*VLOOKUP(ROUNDDOWN($AO114,-1),宝石属性!$B$25:$N$41,2,0)*VLOOKUP(ROUNDDOWN($AO114,-1),宝石属性!$B$25:$N$41,3,0)+VLOOKUP($AP$2,职业被动!$B$6:$M$29,COLUMNS(职业被动!$B$6:H$29),0)*$AO114,0)</f>
        <v>1169</v>
      </c>
      <c r="AU114" s="9">
        <f>ROUND(属性投放!I$4+装备属性!I$4*IF($AO114&lt;10,1,ROUNDDOWN($AO114,-1))+SUM(属性投放!J$37:J$45)*$AO114+VLOOKUP($AP$2,一级属性!$E$41:$P$64,COLUMNS(一级属性!$E$41:L$64),0)*($AO114+0.25*IF($AO114&lt;10,1,ROUNDDOWN($AO114,-1)))+VLOOKUP($AP$2,宝石属性!$B$43:$M$66,COLUMNS(宝石属性!$B$43:I$66),0)*10*VLOOKUP(ROUNDDOWN($AO114,-1),宝石属性!$B$25:$N$41,2,0)*VLOOKUP(ROUNDDOWN($AO114,-1),宝石属性!$B$25:$N$41,3,0)+VLOOKUP($AP$2,职业被动!$B$6:$M$29,COLUMNS(职业被动!$B$6:I$29),0)*$AO114,0)</f>
        <v>1312</v>
      </c>
      <c r="AV114" s="9">
        <f>ROUND(属性投放!J$4+装备属性!J$4*IF($AO114&lt;10,1,ROUNDDOWN($AO114,-1))+SUM(属性投放!K$37:K$45)*$AO114+VLOOKUP($AP$2,一级属性!$E$41:$P$64,COLUMNS(一级属性!$E$41:M$64),0)*($AO114+0.25*IF($AO114&lt;10,1,ROUNDDOWN($AO114,-1)))+VLOOKUP($AP$2,宝石属性!$B$43:$M$66,COLUMNS(宝石属性!$B$43:J$66),0)*10*VLOOKUP(ROUNDDOWN($AO114,-1),宝石属性!$B$25:$N$41,2,0)*VLOOKUP(ROUNDDOWN($AO114,-1),宝石属性!$B$25:$N$41,3,0)+VLOOKUP($AP$2,职业被动!$B$6:$M$29,COLUMNS(职业被动!$B$6:J$29),0)*$AO114,0)</f>
        <v>913</v>
      </c>
      <c r="AW114" s="9">
        <f>ROUND(属性投放!K$4+装备属性!K$4*IF($AO114&lt;10,1,ROUNDDOWN($AO114,-1))+SUM(属性投放!L$37:L$45)*$AO114+VLOOKUP($AP$2,一级属性!$E$41:$P$64,COLUMNS(一级属性!$E$41:N$64),0)*($AO114+0.25*IF($AO114&lt;10,1,ROUNDDOWN($AO114,-1)))+VLOOKUP($AP$2,宝石属性!$B$43:$M$66,COLUMNS(宝石属性!$B$43:K$66),0)*10*VLOOKUP(ROUNDDOWN($AO114,-1),宝石属性!$B$25:$N$41,2,0)*VLOOKUP(ROUNDDOWN($AO114,-1),宝石属性!$B$25:$N$41,3,0)+VLOOKUP($AP$2,职业被动!$B$6:$M$29,COLUMNS(职业被动!$B$6:K$29),0)*$AO114,0)</f>
        <v>406</v>
      </c>
      <c r="AX114" s="9">
        <f>ROUND(属性投放!L$4+装备属性!L$4*IF($AO114&lt;10,1,ROUNDDOWN($AO114,-1))+SUM(属性投放!M$37:M$45)*$AO114+VLOOKUP($AP$2,一级属性!$E$41:$P$64,COLUMNS(一级属性!$E$41:O$64),0)*($AO114+0.25*IF($AO114&lt;10,1,ROUNDDOWN($AO114,-1)))+VLOOKUP($AP$2,宝石属性!$B$43:$M$66,COLUMNS(宝石属性!$B$43:L$66),0)*10*VLOOKUP(ROUNDDOWN($AO114,-1),宝石属性!$B$25:$N$41,2,0)*VLOOKUP(ROUNDDOWN($AO114,-1),宝石属性!$B$25:$N$41,3,0)+VLOOKUP($AP$2,职业被动!$B$6:$M$29,COLUMNS(职业被动!$B$6:L$29),0)*$AO114,0)</f>
        <v>1203</v>
      </c>
      <c r="AY114" s="9">
        <f>ROUND(属性投放!M$4+装备属性!M$4*IF($AO114&lt;10,1,ROUNDDOWN($AO114,-1))+SUM(属性投放!N$37:N$45)*$AO114+VLOOKUP($AP$2,一级属性!$E$41:$P$64,COLUMNS(一级属性!$E$41:P$64),0)*($AO114+0.25*IF($AO114&lt;10,1,ROUNDDOWN($AO114,-1)))+VLOOKUP($AP$2,宝石属性!$B$43:$M$66,COLUMNS(宝石属性!$B$43:M$66),0)*10*VLOOKUP(ROUNDDOWN($AO114,-1),宝石属性!$B$25:$N$41,2,0)*VLOOKUP(ROUNDDOWN($AO114,-1),宝石属性!$B$25:$N$41,3,0)+VLOOKUP($AP$2,职业被动!$B$6:$M$29,COLUMNS(职业被动!$B$6:M$29),0)*$AO114,0)</f>
        <v>1223</v>
      </c>
      <c r="AZ114" s="48">
        <f>属性价值和能力评分!$F$9+ROUND(属性价值和能力评分!$F$38*10,0)*AO114+ROUND((SUM(装备属性!$W$9:$W$14)+属性价值和能力评分!$F$38*1.25+1.4+2.8)*IF(AO114&lt;10,1,ROUNDDOWN(AO114,-1)),0)+15*VLOOKUP(ROUNDDOWN(AO114,-1),宝石属性!$B$26:$D$41,2,0)*6*VLOOKUP(ROUNDDOWN(AO114,-1),宝石属性!$B$26:$D$41,3,0)+(属性价值和能力评分!$F$49*9+属性价值和能力评分!$F$50*2+属性价值和能力评分!$F$53*8/5)*AO114</f>
        <v>20797</v>
      </c>
      <c r="BB114" s="1">
        <v>111</v>
      </c>
      <c r="BC114" s="9">
        <f>ROUND(属性投放!D$4+装备属性!D$4*IF($BB114&lt;10,1,ROUNDDOWN($BB114,-1))+SUM(属性投放!E$37:E$45)*$BB114+VLOOKUP($BC$2,一级属性!$E$41:$P$64,COLUMNS(一级属性!$E$41:G$64),0)*($BB114+0.25*IF($BB114&lt;10,1,ROUNDDOWN($BB114,-1)))+VLOOKUP($BC$2,宝石属性!$B$43:$M$66,COLUMNS(宝石属性!$B$43:D$66),0)*10*VLOOKUP(ROUNDDOWN($BB114,-1),宝石属性!$B$25:$N$41,2,0)*VLOOKUP(ROUNDDOWN($BB114,-1),宝石属性!$B$25:$N$41,3,0)+VLOOKUP($BC$2,职业被动!$B$6:$M$29,COLUMNS(职业被动!$B$6:D$29),0)*$BB114,0)</f>
        <v>6465</v>
      </c>
      <c r="BD114" s="9">
        <f>ROUND(属性投放!E$4+装备属性!E$4*IF($BB114&lt;10,1,ROUNDDOWN($BB114,-1))+SUM(属性投放!F$37:F$45)*$BB114+VLOOKUP($BC$2,一级属性!$E$41:$P$64,COLUMNS(一级属性!$E$41:H$64),0)*($BB114+0.25*IF($BB114&lt;10,1,ROUNDDOWN($BB114,-1)))+VLOOKUP($BC$2,宝石属性!$B$43:$M$66,COLUMNS(宝石属性!$B$43:E$66),0)*10*VLOOKUP(ROUNDDOWN($BB114,-1),宝石属性!$B$25:$N$41,2,0)*VLOOKUP(ROUNDDOWN($BB114,-1),宝石属性!$B$25:$N$41,3,0)+VLOOKUP($BC$2,职业被动!$B$6:$M$29,COLUMNS(职业被动!$B$6:E$29),0)*$BB114,0)</f>
        <v>5537</v>
      </c>
      <c r="BE114" s="9">
        <f>ROUND(属性投放!F$4+装备属性!F$4*IF($BB114&lt;10,1,ROUNDDOWN($BB114,-1))+SUM(属性投放!G$37:G$45)*$BB114+VLOOKUP($BC$2,一级属性!$E$41:$P$64,COLUMNS(一级属性!$E$41:I$64),0)*($BB114+0.25*IF($BB114&lt;10,1,ROUNDDOWN($BB114,-1)))+VLOOKUP($BC$2,宝石属性!$B$43:$M$66,COLUMNS(宝石属性!$B$43:F$66),0)*10*VLOOKUP(ROUNDDOWN($BB114,-1),宝石属性!$B$25:$N$41,2,0)*VLOOKUP(ROUNDDOWN($BB114,-1),宝石属性!$B$25:$N$41,3,0)+VLOOKUP($BC$2,职业被动!$B$6:$M$29,COLUMNS(职业被动!$B$6:F$29),0)*$BB114,0)</f>
        <v>1224</v>
      </c>
      <c r="BF114" s="9">
        <f>ROUND(属性投放!G$4+装备属性!G$4*IF($BB114&lt;10,1,ROUNDDOWN($BB114,-1))+SUM(属性投放!H$37:H$45)*$BB114+VLOOKUP($BC$2,一级属性!$E$41:$P$64,COLUMNS(一级属性!$E$41:J$64),0)*($BB114+0.25*IF($BB114&lt;10,1,ROUNDDOWN($BB114,-1)))+VLOOKUP($BC$2,宝石属性!$B$43:$M$66,COLUMNS(宝石属性!$B$43:G$66),0)*10*VLOOKUP(ROUNDDOWN($BB114,-1),宝石属性!$B$25:$N$41,2,0)*VLOOKUP(ROUNDDOWN($BB114,-1),宝石属性!$B$25:$N$41,3,0)+VLOOKUP($BC$2,职业被动!$B$6:$M$29,COLUMNS(职业被动!$B$6:G$29),0)*$BB114,0)</f>
        <v>1096</v>
      </c>
      <c r="BG114" s="9">
        <f>ROUND(属性投放!H$4+装备属性!H$4*IF($BB114&lt;10,1,ROUNDDOWN($BB114,-1))+SUM(属性投放!I$37:I$45)*$BB114+VLOOKUP($BC$2,一级属性!$E$41:$P$64,COLUMNS(一级属性!$E$41:K$64),0)*($BB114+0.25*IF($BB114&lt;10,1,ROUNDDOWN($BB114,-1)))+VLOOKUP($BC$2,宝石属性!$B$43:$M$66,COLUMNS(宝石属性!$B$43:H$66),0)*10*VLOOKUP(ROUNDDOWN($BB114,-1),宝石属性!$B$25:$N$41,2,0)*VLOOKUP(ROUNDDOWN($BB114,-1),宝石属性!$B$25:$N$41,3,0)+VLOOKUP($BC$2,职业被动!$B$6:$M$29,COLUMNS(职业被动!$B$6:H$29),0)*$BB114,0)</f>
        <v>1649</v>
      </c>
      <c r="BH114" s="9">
        <f>ROUND(属性投放!I$4+装备属性!I$4*IF($BB114&lt;10,1,ROUNDDOWN($BB114,-1))+SUM(属性投放!J$37:J$45)*$BB114+VLOOKUP($BC$2,一级属性!$E$41:$P$64,COLUMNS(一级属性!$E$41:L$64),0)*($BB114+0.25*IF($BB114&lt;10,1,ROUNDDOWN($BB114,-1)))+VLOOKUP($BC$2,宝石属性!$B$43:$M$66,COLUMNS(宝石属性!$B$43:I$66),0)*10*VLOOKUP(ROUNDDOWN($BB114,-1),宝石属性!$B$25:$N$41,2,0)*VLOOKUP(ROUNDDOWN($BB114,-1),宝石属性!$B$25:$N$41,3,0)+VLOOKUP($BC$2,职业被动!$B$6:$M$29,COLUMNS(职业被动!$B$6:I$29),0)*$BB114,0)</f>
        <v>1562</v>
      </c>
      <c r="BI114" s="9">
        <f>ROUND(属性投放!J$4+装备属性!J$4*IF($BB114&lt;10,1,ROUNDDOWN($BB114,-1))+SUM(属性投放!K$37:K$45)*$BB114+VLOOKUP($BC$2,一级属性!$E$41:$P$64,COLUMNS(一级属性!$E$41:M$64),0)*($BB114+0.25*IF($BB114&lt;10,1,ROUNDDOWN($BB114,-1)))+VLOOKUP($BC$2,宝石属性!$B$43:$M$66,COLUMNS(宝石属性!$B$43:J$66),0)*10*VLOOKUP(ROUNDDOWN($BB114,-1),宝石属性!$B$25:$N$41,2,0)*VLOOKUP(ROUNDDOWN($BB114,-1),宝石属性!$B$25:$N$41,3,0)+VLOOKUP($BC$2,职业被动!$B$6:$M$29,COLUMNS(职业被动!$B$6:J$29),0)*$BB114,0)</f>
        <v>705</v>
      </c>
      <c r="BJ114" s="9">
        <f>ROUND(属性投放!K$4+装备属性!K$4*IF($BB114&lt;10,1,ROUNDDOWN($BB114,-1))+SUM(属性投放!L$37:L$45)*$BB114+VLOOKUP($BC$2,一级属性!$E$41:$P$64,COLUMNS(一级属性!$E$41:N$64),0)*($BB114+0.25*IF($BB114&lt;10,1,ROUNDDOWN($BB114,-1)))+VLOOKUP($BC$2,宝石属性!$B$43:$M$66,COLUMNS(宝石属性!$B$43:K$66),0)*10*VLOOKUP(ROUNDDOWN($BB114,-1),宝石属性!$B$25:$N$41,2,0)*VLOOKUP(ROUNDDOWN($BB114,-1),宝石属性!$B$25:$N$41,3,0)+VLOOKUP($BC$2,职业被动!$B$6:$M$29,COLUMNS(职业被动!$B$6:K$29),0)*$BB114,0)</f>
        <v>406</v>
      </c>
      <c r="BK114" s="9">
        <f>ROUND(属性投放!L$4+装备属性!L$4*IF($BB114&lt;10,1,ROUNDDOWN($BB114,-1))+SUM(属性投放!M$37:M$45)*$BB114+VLOOKUP($BC$2,一级属性!$E$41:$P$64,COLUMNS(一级属性!$E$41:O$64),0)*($BB114+0.25*IF($BB114&lt;10,1,ROUNDDOWN($BB114,-1)))+VLOOKUP($BC$2,宝石属性!$B$43:$M$66,COLUMNS(宝石属性!$B$43:L$66),0)*10*VLOOKUP(ROUNDDOWN($BB114,-1),宝石属性!$B$25:$N$41,2,0)*VLOOKUP(ROUNDDOWN($BB114,-1),宝石属性!$B$25:$N$41,3,0)+VLOOKUP($BC$2,职业被动!$B$6:$M$29,COLUMNS(职业被动!$B$6:L$29),0)*$BB114,0)</f>
        <v>33</v>
      </c>
      <c r="BL114" s="9">
        <f>ROUND(属性投放!M$4+装备属性!M$4*IF($BB114&lt;10,1,ROUNDDOWN($BB114,-1))+SUM(属性投放!N$37:N$45)*$BB114+VLOOKUP($BC$2,一级属性!$E$41:$P$64,COLUMNS(一级属性!$E$41:P$64),0)*($BB114+0.25*IF($BB114&lt;10,1,ROUNDDOWN($BB114,-1)))+VLOOKUP($BC$2,宝石属性!$B$43:$M$66,COLUMNS(宝石属性!$B$43:M$66),0)*10*VLOOKUP(ROUNDDOWN($BB114,-1),宝石属性!$B$25:$N$41,2,0)*VLOOKUP(ROUNDDOWN($BB114,-1),宝石属性!$B$25:$N$41,3,0)+VLOOKUP($BC$2,职业被动!$B$6:$M$29,COLUMNS(职业被动!$B$6:M$29),0)*$BB114,0)</f>
        <v>1223</v>
      </c>
      <c r="BM114" s="48">
        <f>属性价值和能力评分!$F$9+ROUND(属性价值和能力评分!$F$38*10,0)*BB114+ROUND((SUM(装备属性!$W$9:$W$14)+属性价值和能力评分!$F$38*1.25+1.4+2.8)*IF(BB114&lt;10,1,ROUNDDOWN(BB114,-1)),0)+15*VLOOKUP(ROUNDDOWN(BB114,-1),宝石属性!$B$26:$D$41,2,0)*6*VLOOKUP(ROUNDDOWN(BB114,-1),宝石属性!$B$26:$D$41,3,0)+(属性价值和能力评分!$F$49*9+属性价值和能力评分!$F$50*2+属性价值和能力评分!$F$53*8/5)*BB114</f>
        <v>20797</v>
      </c>
      <c r="BO114" s="1">
        <v>111</v>
      </c>
      <c r="BP114" s="9">
        <f>ROUND(属性投放!D$4+装备属性!D$4*IF($BO114&lt;10,1,ROUNDDOWN($BO114,-1))+SUM(属性投放!E$37:E$45)*$BO114+VLOOKUP($BP$2,一级属性!$E$41:$P$64,COLUMNS(一级属性!$E$41:G$64),0)*($BO114+0.25*IF($BO114&lt;10,1,ROUNDDOWN($BO114,-1)))+VLOOKUP($BP$2,宝石属性!$B$43:$M$66,COLUMNS(宝石属性!$B$43:D$66),0)*10*VLOOKUP(ROUNDDOWN($BO114,-1),宝石属性!$B$25:$N$41,2,0)*VLOOKUP(ROUNDDOWN($BO114,-1),宝石属性!$B$25:$N$41,3,0)+VLOOKUP($BP$2,职业被动!$B$6:$M$29,COLUMNS(职业被动!$B$6:D$29),0)*$BO114,0)</f>
        <v>8019</v>
      </c>
      <c r="BQ114" s="9">
        <f>ROUND(属性投放!E$4+装备属性!E$4*IF($BO114&lt;10,1,ROUNDDOWN($BO114,-1))+SUM(属性投放!F$37:F$45)*$BO114+VLOOKUP($BP$2,一级属性!$E$41:$P$64,COLUMNS(一级属性!$E$41:H$64),0)*($BO114+0.25*IF($BO114&lt;10,1,ROUNDDOWN($BO114,-1)))+VLOOKUP($BP$2,宝石属性!$B$43:$M$66,COLUMNS(宝石属性!$B$43:E$66),0)*10*VLOOKUP(ROUNDDOWN($BO114,-1),宝石属性!$B$25:$N$41,2,0)*VLOOKUP(ROUNDDOWN($BO114,-1),宝石属性!$B$25:$N$41,3,0)+VLOOKUP($BP$2,职业被动!$B$6:$M$29,COLUMNS(职业被动!$B$6:E$29),0)*$BO114,0)</f>
        <v>4845</v>
      </c>
      <c r="BR114" s="9">
        <f>ROUND(属性投放!F$4+装备属性!F$4*IF($BO114&lt;10,1,ROUNDDOWN($BO114,-1))+SUM(属性投放!G$37:G$45)*$BO114+VLOOKUP($BP$2,一级属性!$E$41:$P$64,COLUMNS(一级属性!$E$41:I$64),0)*($BO114+0.25*IF($BO114&lt;10,1,ROUNDDOWN($BO114,-1)))+VLOOKUP($BP$2,宝石属性!$B$43:$M$66,COLUMNS(宝石属性!$B$43:F$66),0)*10*VLOOKUP(ROUNDDOWN($BO114,-1),宝石属性!$B$25:$N$41,2,0)*VLOOKUP(ROUNDDOWN($BO114,-1),宝石属性!$B$25:$N$41,3,0)+VLOOKUP($BP$2,职业被动!$B$6:$M$29,COLUMNS(职业被动!$B$6:F$29),0)*$BO114,0)</f>
        <v>1224</v>
      </c>
      <c r="BS114" s="9">
        <f>ROUND(属性投放!G$4+装备属性!G$4*IF($BO114&lt;10,1,ROUNDDOWN($BO114,-1))+SUM(属性投放!H$37:H$45)*$BO114+VLOOKUP($BP$2,一级属性!$E$41:$P$64,COLUMNS(一级属性!$E$41:J$64),0)*($BO114+0.25*IF($BO114&lt;10,1,ROUNDDOWN($BO114,-1)))+VLOOKUP($BP$2,宝石属性!$B$43:$M$66,COLUMNS(宝石属性!$B$43:G$66),0)*10*VLOOKUP(ROUNDDOWN($BO114,-1),宝石属性!$B$25:$N$41,2,0)*VLOOKUP(ROUNDDOWN($BO114,-1),宝石属性!$B$25:$N$41,3,0)+VLOOKUP($BP$2,职业被动!$B$6:$M$29,COLUMNS(职业被动!$B$6:G$29),0)*$BO114,0)</f>
        <v>1096</v>
      </c>
      <c r="BT114" s="9">
        <f>ROUND(属性投放!H$4+装备属性!H$4*IF($BO114&lt;10,1,ROUNDDOWN($BO114,-1))+SUM(属性投放!I$37:I$45)*$BO114+VLOOKUP($BP$2,一级属性!$E$41:$P$64,COLUMNS(一级属性!$E$41:K$64),0)*($BO114+0.25*IF($BO114&lt;10,1,ROUNDDOWN($BO114,-1)))+VLOOKUP($BP$2,宝石属性!$B$43:$M$66,COLUMNS(宝石属性!$B$43:H$66),0)*10*VLOOKUP(ROUNDDOWN($BO114,-1),宝石属性!$B$25:$N$41,2,0)*VLOOKUP(ROUNDDOWN($BO114,-1),宝石属性!$B$25:$N$41,3,0)+VLOOKUP($BP$2,职业被动!$B$6:$M$29,COLUMNS(职业被动!$B$6:H$29),0)*$BO114,0)</f>
        <v>1280</v>
      </c>
      <c r="BU114" s="9">
        <f>ROUND(属性投放!I$4+装备属性!I$4*IF($BO114&lt;10,1,ROUNDDOWN($BO114,-1))+SUM(属性投放!J$37:J$45)*$BO114+VLOOKUP($BP$2,一级属性!$E$41:$P$64,COLUMNS(一级属性!$E$41:L$64),0)*($BO114+0.25*IF($BO114&lt;10,1,ROUNDDOWN($BO114,-1)))+VLOOKUP($BP$2,宝石属性!$B$43:$M$66,COLUMNS(宝石属性!$B$43:I$66),0)*10*VLOOKUP(ROUNDDOWN($BO114,-1),宝石属性!$B$25:$N$41,2,0)*VLOOKUP(ROUNDDOWN($BO114,-1),宝石属性!$B$25:$N$41,3,0)+VLOOKUP($BP$2,职业被动!$B$6:$M$29,COLUMNS(职业被动!$B$6:I$29),0)*$BO114,0)</f>
        <v>1312</v>
      </c>
      <c r="BV114" s="9">
        <f>ROUND(属性投放!J$4+装备属性!J$4*IF($BO114&lt;10,1,ROUNDDOWN($BO114,-1))+SUM(属性投放!K$37:K$45)*$BO114+VLOOKUP($BP$2,一级属性!$E$41:$P$64,COLUMNS(一级属性!$E$41:M$64),0)*($BO114+0.25*IF($BO114&lt;10,1,ROUNDDOWN($BO114,-1)))+VLOOKUP($BP$2,宝石属性!$B$43:$M$66,COLUMNS(宝石属性!$B$43:J$66),0)*10*VLOOKUP(ROUNDDOWN($BO114,-1),宝石属性!$B$25:$N$41,2,0)*VLOOKUP(ROUNDDOWN($BO114,-1),宝石属性!$B$25:$N$41,3,0)+VLOOKUP($BP$2,职业被动!$B$6:$M$29,COLUMNS(职业被动!$B$6:J$29),0)*$BO114,0)</f>
        <v>913</v>
      </c>
      <c r="BW114" s="9">
        <f>ROUND(属性投放!K$4+装备属性!K$4*IF($BO114&lt;10,1,ROUNDDOWN($BO114,-1))+SUM(属性投放!L$37:L$45)*$BO114+VLOOKUP($BP$2,一级属性!$E$41:$P$64,COLUMNS(一级属性!$E$41:N$64),0)*($BO114+0.25*IF($BO114&lt;10,1,ROUNDDOWN($BO114,-1)))+VLOOKUP($BP$2,宝石属性!$B$43:$M$66,COLUMNS(宝石属性!$B$43:K$66),0)*10*VLOOKUP(ROUNDDOWN($BO114,-1),宝石属性!$B$25:$N$41,2,0)*VLOOKUP(ROUNDDOWN($BO114,-1),宝石属性!$B$25:$N$41,3,0)+VLOOKUP($BP$2,职业被动!$B$6:$M$29,COLUMNS(职业被动!$B$6:K$29),0)*$BO114,0)</f>
        <v>566</v>
      </c>
      <c r="BX114" s="9">
        <f>ROUND(属性投放!L$4+装备属性!L$4*IF($BO114&lt;10,1,ROUNDDOWN($BO114,-1))+SUM(属性投放!M$37:M$45)*$BO114+VLOOKUP($BP$2,一级属性!$E$41:$P$64,COLUMNS(一级属性!$E$41:O$64),0)*($BO114+0.25*IF($BO114&lt;10,1,ROUNDDOWN($BO114,-1)))+VLOOKUP($BP$2,宝石属性!$B$43:$M$66,COLUMNS(宝石属性!$B$43:L$66),0)*10*VLOOKUP(ROUNDDOWN($BO114,-1),宝石属性!$B$25:$N$41,2,0)*VLOOKUP(ROUNDDOWN($BO114,-1),宝石属性!$B$25:$N$41,3,0)+VLOOKUP($BP$2,职业被动!$B$6:$M$29,COLUMNS(职业被动!$B$6:L$29),0)*$BO114,0)</f>
        <v>33</v>
      </c>
      <c r="BY114" s="9">
        <f>ROUND(属性投放!M$4+装备属性!M$4*IF($BO114&lt;10,1,ROUNDDOWN($BO114,-1))+SUM(属性投放!N$37:N$45)*$BO114+VLOOKUP($BP$2,一级属性!$E$41:$P$64,COLUMNS(一级属性!$E$41:P$64),0)*($BO114+0.25*IF($BO114&lt;10,1,ROUNDDOWN($BO114,-1)))+VLOOKUP($BP$2,宝石属性!$B$43:$M$66,COLUMNS(宝石属性!$B$43:M$66),0)*10*VLOOKUP(ROUNDDOWN($BO114,-1),宝石属性!$B$25:$N$41,2,0)*VLOOKUP(ROUNDDOWN($BO114,-1),宝石属性!$B$25:$N$41,3,0)+VLOOKUP($BP$2,职业被动!$B$6:$M$29,COLUMNS(职业被动!$B$6:M$29),0)*$BO114,0)</f>
        <v>1223</v>
      </c>
      <c r="BZ114" s="48">
        <f>属性价值和能力评分!$F$9+ROUND(属性价值和能力评分!$F$38*10,0)*BO114+ROUND((SUM(装备属性!$W$9:$W$14)+属性价值和能力评分!$F$38*1.25+1.4+2.8)*IF(BO114&lt;10,1,ROUNDDOWN(BO114,-1)),0)+15*VLOOKUP(ROUNDDOWN(BO114,-1),宝石属性!$B$26:$D$41,2,0)*6*VLOOKUP(ROUNDDOWN(BO114,-1),宝石属性!$B$26:$D$41,3,0)+(属性价值和能力评分!$F$49*9+属性价值和能力评分!$F$50*2+属性价值和能力评分!$F$53*8/5)*BO114</f>
        <v>20797</v>
      </c>
      <c r="CB114" s="1">
        <v>111</v>
      </c>
      <c r="CC114" s="9">
        <f>ROUND(属性投放!D$4+装备属性!D$4*IF($CB114&lt;10,1,ROUNDDOWN($CB114,-1))+SUM(属性投放!E$37:E$45)*$CB114+VLOOKUP($CC$2,一级属性!$E$41:$P$64,COLUMNS(一级属性!$E$41:G$64),0)*($CB114+0.25*IF($CB114&lt;10,1,ROUNDDOWN($CB114,-1)))+VLOOKUP($CC$2,宝石属性!$B$43:$M$66,COLUMNS(宝石属性!$B$43:D$66),0)*10*VLOOKUP(ROUNDDOWN($CB114,-1),宝石属性!$B$25:$N$41,2,0)*VLOOKUP(ROUNDDOWN($CB114,-1),宝石属性!$B$25:$N$41,3,0)+VLOOKUP($CC$2,职业被动!$B$6:$M$29,COLUMNS(职业被动!$B$6:D$29),0)*$CB114,0)</f>
        <v>5357</v>
      </c>
      <c r="CD114" s="9">
        <f>ROUND(属性投放!E$4+装备属性!E$4*IF($CB114&lt;10,1,ROUNDDOWN($CB114,-1))+SUM(属性投放!F$37:F$45)*$CB114+VLOOKUP($CC$2,一级属性!$E$41:$P$64,COLUMNS(一级属性!$E$41:H$64),0)*($CB114+0.25*IF($CB114&lt;10,1,ROUNDDOWN($CB114,-1)))+VLOOKUP($CC$2,宝石属性!$B$43:$M$66,COLUMNS(宝石属性!$B$43:E$66),0)*10*VLOOKUP(ROUNDDOWN($CB114,-1),宝石属性!$B$25:$N$41,2,0)*VLOOKUP(ROUNDDOWN($CB114,-1),宝石属性!$B$25:$N$41,3,0)+VLOOKUP($CC$2,职业被动!$B$6:$M$29,COLUMNS(职业被动!$B$6:E$29),0)*$CB114,0)</f>
        <v>2767</v>
      </c>
      <c r="CE114" s="9">
        <f>ROUND(属性投放!F$4+装备属性!F$4*IF($CB114&lt;10,1,ROUNDDOWN($CB114,-1))+SUM(属性投放!G$37:G$45)*$CB114+VLOOKUP($CC$2,一级属性!$E$41:$P$64,COLUMNS(一级属性!$E$41:I$64),0)*($CB114+0.25*IF($CB114&lt;10,1,ROUNDDOWN($CB114,-1)))+VLOOKUP($CC$2,宝石属性!$B$43:$M$66,COLUMNS(宝石属性!$B$43:F$66),0)*10*VLOOKUP(ROUNDDOWN($CB114,-1),宝石属性!$B$25:$N$41,2,0)*VLOOKUP(ROUNDDOWN($CB114,-1),宝石属性!$B$25:$N$41,3,0)+VLOOKUP($CC$2,职业被动!$B$6:$M$29,COLUMNS(职业被动!$B$6:F$29),0)*$CB114,0)</f>
        <v>2514</v>
      </c>
      <c r="CF114" s="9">
        <f>ROUND(属性投放!G$4+装备属性!G$4*IF($CB114&lt;10,1,ROUNDDOWN($CB114,-1))+SUM(属性投放!H$37:H$45)*$CB114+VLOOKUP($CC$2,一级属性!$E$41:$P$64,COLUMNS(一级属性!$E$41:J$64),0)*($CB114+0.25*IF($CB114&lt;10,1,ROUNDDOWN($CB114,-1)))+VLOOKUP($CC$2,宝石属性!$B$43:$M$66,COLUMNS(宝石属性!$B$43:G$66),0)*10*VLOOKUP(ROUNDDOWN($CB114,-1),宝石属性!$B$25:$N$41,2,0)*VLOOKUP(ROUNDDOWN($CB114,-1),宝石属性!$B$25:$N$41,3,0)+VLOOKUP($CC$2,职业被动!$B$6:$M$29,COLUMNS(职业被动!$B$6:G$29),0)*$CB114,0)</f>
        <v>1207</v>
      </c>
      <c r="CG114" s="9">
        <f>ROUND(属性投放!H$4+装备属性!H$4*IF($CB114&lt;10,1,ROUNDDOWN($CB114,-1))+SUM(属性投放!I$37:I$45)*$CB114+VLOOKUP($CC$2,一级属性!$E$41:$P$64,COLUMNS(一级属性!$E$41:K$64),0)*($CB114+0.25*IF($CB114&lt;10,1,ROUNDDOWN($CB114,-1)))+VLOOKUP($CC$2,宝石属性!$B$43:$M$66,COLUMNS(宝石属性!$B$43:H$66),0)*10*VLOOKUP(ROUNDDOWN($CB114,-1),宝石属性!$B$25:$N$41,2,0)*VLOOKUP(ROUNDDOWN($CB114,-1),宝石属性!$B$25:$N$41,3,0)+VLOOKUP($CC$2,职业被动!$B$6:$M$29,COLUMNS(职业被动!$B$6:H$29),0)*$CB114,0)</f>
        <v>753</v>
      </c>
      <c r="CH114" s="9">
        <f>ROUND(属性投放!I$4+装备属性!I$4*IF($CB114&lt;10,1,ROUNDDOWN($CB114,-1))+SUM(属性投放!J$37:J$45)*$CB114+VLOOKUP($CC$2,一级属性!$E$41:$P$64,COLUMNS(一级属性!$E$41:L$64),0)*($CB114+0.25*IF($CB114&lt;10,1,ROUNDDOWN($CB114,-1)))+VLOOKUP($CC$2,宝石属性!$B$43:$M$66,COLUMNS(宝石属性!$B$43:I$66),0)*10*VLOOKUP(ROUNDDOWN($CB114,-1),宝石属性!$B$25:$N$41,2,0)*VLOOKUP(ROUNDDOWN($CB114,-1),宝石属性!$B$25:$N$41,3,0)+VLOOKUP($CC$2,职业被动!$B$6:$M$29,COLUMNS(职业被动!$B$6:I$29),0)*$CB114,0)</f>
        <v>1257</v>
      </c>
      <c r="CI114" s="9">
        <f>ROUND(属性投放!J$4+装备属性!J$4*IF($CB114&lt;10,1,ROUNDDOWN($CB114,-1))+SUM(属性投放!K$37:K$45)*$CB114+VLOOKUP($CC$2,一级属性!$E$41:$P$64,COLUMNS(一级属性!$E$41:M$64),0)*($CB114+0.25*IF($CB114&lt;10,1,ROUNDDOWN($CB114,-1)))+VLOOKUP($CC$2,宝石属性!$B$43:$M$66,COLUMNS(宝石属性!$B$43:J$66),0)*10*VLOOKUP(ROUNDDOWN($CB114,-1),宝石属性!$B$25:$N$41,2,0)*VLOOKUP(ROUNDDOWN($CB114,-1),宝石属性!$B$25:$N$41,3,0)+VLOOKUP($CC$2,职业被动!$B$6:$M$29,COLUMNS(职业被动!$B$6:J$29),0)*$CB114,0)</f>
        <v>816</v>
      </c>
      <c r="CJ114" s="9">
        <f>ROUND(属性投放!K$4+装备属性!K$4*IF($CB114&lt;10,1,ROUNDDOWN($CB114,-1))+SUM(属性投放!L$37:L$45)*$CB114+VLOOKUP($CC$2,一级属性!$E$41:$P$64,COLUMNS(一级属性!$E$41:N$64),0)*($CB114+0.25*IF($CB114&lt;10,1,ROUNDDOWN($CB114,-1)))+VLOOKUP($CC$2,宝石属性!$B$43:$M$66,COLUMNS(宝石属性!$B$43:K$66),0)*10*VLOOKUP(ROUNDDOWN($CB114,-1),宝石属性!$B$25:$N$41,2,0)*VLOOKUP(ROUNDDOWN($CB114,-1),宝石属性!$B$25:$N$41,3,0)+VLOOKUP($CC$2,职业被动!$B$6:$M$29,COLUMNS(职业被动!$B$6:K$29),0)*$CB114,0)</f>
        <v>406</v>
      </c>
      <c r="CK114" s="9">
        <f>ROUND(属性投放!L$4+装备属性!L$4*IF($CB114&lt;10,1,ROUNDDOWN($CB114,-1))+SUM(属性投放!M$37:M$45)*$CB114+VLOOKUP($CC$2,一级属性!$E$41:$P$64,COLUMNS(一级属性!$E$41:O$64),0)*($CB114+0.25*IF($CB114&lt;10,1,ROUNDDOWN($CB114,-1)))+VLOOKUP($CC$2,宝石属性!$B$43:$M$66,COLUMNS(宝石属性!$B$43:L$66),0)*10*VLOOKUP(ROUNDDOWN($CB114,-1),宝石属性!$B$25:$N$41,2,0)*VLOOKUP(ROUNDDOWN($CB114,-1),宝石属性!$B$25:$N$41,3,0)+VLOOKUP($CC$2,职业被动!$B$6:$M$29,COLUMNS(职业被动!$B$6:L$29),0)*$CB114,0)</f>
        <v>33</v>
      </c>
      <c r="CL114" s="9">
        <f>ROUND(属性投放!M$4+装备属性!M$4*IF($CB114&lt;10,1,ROUNDDOWN($CB114,-1))+SUM(属性投放!N$37:N$45)*$CB114+VLOOKUP($CC$2,一级属性!$E$41:$P$64,COLUMNS(一级属性!$E$41:P$64),0)*($CB114+0.25*IF($CB114&lt;10,1,ROUNDDOWN($CB114,-1)))+VLOOKUP($CC$2,宝石属性!$B$43:$M$66,COLUMNS(宝石属性!$B$43:M$66),0)*10*VLOOKUP(ROUNDDOWN($CB114,-1),宝石属性!$B$25:$N$41,2,0)*VLOOKUP(ROUNDDOWN($CB114,-1),宝石属性!$B$25:$N$41,3,0)+VLOOKUP($CC$2,职业被动!$B$6:$M$29,COLUMNS(职业被动!$B$6:M$29),0)*$CB114,0)</f>
        <v>1143</v>
      </c>
      <c r="CM114" s="48">
        <f>属性价值和能力评分!$F$9+ROUND(属性价值和能力评分!$F$38*10,0)*CB114+ROUND((SUM(装备属性!$W$9:$W$14)+属性价值和能力评分!$F$38*1.25+1.4+2.8)*IF(CB114&lt;10,1,ROUNDDOWN(CB114,-1)),0)+15*VLOOKUP(ROUNDDOWN(CB114,-1),宝石属性!$B$26:$D$41,2,0)*6*VLOOKUP(ROUNDDOWN(CB114,-1),宝石属性!$B$26:$D$41,3,0)+(属性价值和能力评分!$F$49*9+属性价值和能力评分!$F$50*2+属性价值和能力评分!$F$53*8/5)*CB114</f>
        <v>20797</v>
      </c>
      <c r="CO114" s="1">
        <v>111</v>
      </c>
      <c r="CP114" s="9">
        <f>ROUND(属性投放!D$4+装备属性!D$4*IF($CO114&lt;10,1,ROUNDDOWN($CO114,-1))+SUM(属性投放!E$37:E$45)*$CO114+VLOOKUP($CP$2,一级属性!$E$41:$P$64,COLUMNS(一级属性!$E$41:G$64),0)*($CO114+0.25*IF($CO114&lt;10,1,ROUNDDOWN($CO114,-1)))+VLOOKUP($CP$2,宝石属性!$B$43:$M$66,COLUMNS(宝石属性!$B$43:D$66),0)*10*VLOOKUP(ROUNDDOWN($CO114,-1),宝石属性!$B$25:$N$41,2,0)*VLOOKUP(ROUNDDOWN($CO114,-1),宝石属性!$B$25:$N$41,3,0)+VLOOKUP($CP$2,职业被动!$B$6:$M$29,COLUMNS(职业被动!$B$6:D$29),0)*$CO114,0)</f>
        <v>5357</v>
      </c>
      <c r="CQ114" s="9">
        <f>ROUND(属性投放!E$4+装备属性!E$4*IF($CO114&lt;10,1,ROUNDDOWN($CO114,-1))+SUM(属性投放!F$37:F$45)*$CO114+VLOOKUP($CP$2,一级属性!$E$41:$P$64,COLUMNS(一级属性!$E$41:H$64),0)*($CO114+0.25*IF($CO114&lt;10,1,ROUNDDOWN($CO114,-1)))+VLOOKUP($CP$2,宝石属性!$B$43:$M$66,COLUMNS(宝石属性!$B$43:E$66),0)*10*VLOOKUP(ROUNDDOWN($CO114,-1),宝石属性!$B$25:$N$41,2,0)*VLOOKUP(ROUNDDOWN($CO114,-1),宝石属性!$B$25:$N$41,3,0)+VLOOKUP($CP$2,职业被动!$B$6:$M$29,COLUMNS(职业被动!$B$6:E$29),0)*$CO114,0)</f>
        <v>6230</v>
      </c>
      <c r="CR114" s="9">
        <f>ROUND(属性投放!F$4+装备属性!F$4*IF($CO114&lt;10,1,ROUNDDOWN($CO114,-1))+SUM(属性投放!G$37:G$45)*$CO114+VLOOKUP($CP$2,一级属性!$E$41:$P$64,COLUMNS(一级属性!$E$41:I$64),0)*($CO114+0.25*IF($CO114&lt;10,1,ROUNDDOWN($CO114,-1)))+VLOOKUP($CP$2,宝石属性!$B$43:$M$66,COLUMNS(宝石属性!$B$43:F$66),0)*10*VLOOKUP(ROUNDDOWN($CO114,-1),宝石属性!$B$25:$N$41,2,0)*VLOOKUP(ROUNDDOWN($CO114,-1),宝石属性!$B$25:$N$41,3,0)+VLOOKUP($CP$2,职业被动!$B$6:$M$29,COLUMNS(职业被动!$B$6:F$29),0)*$CO114,0)</f>
        <v>1224</v>
      </c>
      <c r="CS114" s="9">
        <f>ROUND(属性投放!G$4+装备属性!G$4*IF($CO114&lt;10,1,ROUNDDOWN($CO114,-1))+SUM(属性投放!H$37:H$45)*$CO114+VLOOKUP($CP$2,一级属性!$E$41:$P$64,COLUMNS(一级属性!$E$41:J$64),0)*($CO114+0.25*IF($CO114&lt;10,1,ROUNDDOWN($CO114,-1)))+VLOOKUP($CP$2,宝石属性!$B$43:$M$66,COLUMNS(宝石属性!$B$43:G$66),0)*10*VLOOKUP(ROUNDDOWN($CO114,-1),宝石属性!$B$25:$N$41,2,0)*VLOOKUP(ROUNDDOWN($CO114,-1),宝石属性!$B$25:$N$41,3,0)+VLOOKUP($CP$2,职业被动!$B$6:$M$29,COLUMNS(职业被动!$B$6:G$29),0)*$CO114,0)</f>
        <v>1096</v>
      </c>
      <c r="CT114" s="9">
        <f>ROUND(属性投放!H$4+装备属性!H$4*IF($CO114&lt;10,1,ROUNDDOWN($CO114,-1))+SUM(属性投放!I$37:I$45)*$CO114+VLOOKUP($CP$2,一级属性!$E$41:$P$64,COLUMNS(一级属性!$E$41:K$64),0)*($CO114+0.25*IF($CO114&lt;10,1,ROUNDDOWN($CO114,-1)))+VLOOKUP($CP$2,宝石属性!$B$43:$M$66,COLUMNS(宝石属性!$B$43:H$66),0)*10*VLOOKUP(ROUNDDOWN($CO114,-1),宝石属性!$B$25:$N$41,2,0)*VLOOKUP(ROUNDDOWN($CO114,-1),宝石属性!$B$25:$N$41,3,0)+VLOOKUP($CP$2,职业被动!$B$6:$M$29,COLUMNS(职业被动!$B$6:H$29),0)*$CO114,0)</f>
        <v>1908</v>
      </c>
      <c r="CU114" s="9">
        <f>ROUND(属性投放!I$4+装备属性!I$4*IF($CO114&lt;10,1,ROUNDDOWN($CO114,-1))+SUM(属性投放!J$37:J$45)*$CO114+VLOOKUP($CP$2,一级属性!$E$41:$P$64,COLUMNS(一级属性!$E$41:L$64),0)*($CO114+0.25*IF($CO114&lt;10,1,ROUNDDOWN($CO114,-1)))+VLOOKUP($CP$2,宝石属性!$B$43:$M$66,COLUMNS(宝石属性!$B$43:I$66),0)*10*VLOOKUP(ROUNDDOWN($CO114,-1),宝石属性!$B$25:$N$41,2,0)*VLOOKUP(ROUNDDOWN($CO114,-1),宝石属性!$B$25:$N$41,3,0)+VLOOKUP($CP$2,职业被动!$B$6:$M$29,COLUMNS(职业被动!$B$6:I$29),0)*$CO114,0)</f>
        <v>1645</v>
      </c>
      <c r="CV114" s="9">
        <f>ROUND(属性投放!J$4+装备属性!J$4*IF($CO114&lt;10,1,ROUNDDOWN($CO114,-1))+SUM(属性投放!K$37:K$45)*$CO114+VLOOKUP($CP$2,一级属性!$E$41:$P$64,COLUMNS(一级属性!$E$41:M$64),0)*($CO114+0.25*IF($CO114&lt;10,1,ROUNDDOWN($CO114,-1)))+VLOOKUP($CP$2,宝石属性!$B$43:$M$66,COLUMNS(宝石属性!$B$43:J$66),0)*10*VLOOKUP(ROUNDDOWN($CO114,-1),宝石属性!$B$25:$N$41,2,0)*VLOOKUP(ROUNDDOWN($CO114,-1),宝石属性!$B$25:$N$41,3,0)+VLOOKUP($CP$2,职业被动!$B$6:$M$29,COLUMNS(职业被动!$B$6:J$29),0)*$CO114,0)</f>
        <v>677</v>
      </c>
      <c r="CW114" s="9">
        <f>ROUND(属性投放!K$4+装备属性!K$4*IF($CO114&lt;10,1,ROUNDDOWN($CO114,-1))+SUM(属性投放!L$37:L$45)*$CO114+VLOOKUP($CP$2,一级属性!$E$41:$P$64,COLUMNS(一级属性!$E$41:N$64),0)*($CO114+0.25*IF($CO114&lt;10,1,ROUNDDOWN($CO114,-1)))+VLOOKUP($CP$2,宝石属性!$B$43:$M$66,COLUMNS(宝石属性!$B$43:K$66),0)*10*VLOOKUP(ROUNDDOWN($CO114,-1),宝石属性!$B$25:$N$41,2,0)*VLOOKUP(ROUNDDOWN($CO114,-1),宝石属性!$B$25:$N$41,3,0)+VLOOKUP($CP$2,职业被动!$B$6:$M$29,COLUMNS(职业被动!$B$6:K$29),0)*$CO114,0)</f>
        <v>406</v>
      </c>
      <c r="CX114" s="9">
        <f>ROUND(属性投放!L$4+装备属性!L$4*IF($CO114&lt;10,1,ROUNDDOWN($CO114,-1))+SUM(属性投放!M$37:M$45)*$CO114+VLOOKUP($CP$2,一级属性!$E$41:$P$64,COLUMNS(一级属性!$E$41:O$64),0)*($CO114+0.25*IF($CO114&lt;10,1,ROUNDDOWN($CO114,-1)))+VLOOKUP($CP$2,宝石属性!$B$43:$M$66,COLUMNS(宝石属性!$B$43:L$66),0)*10*VLOOKUP(ROUNDDOWN($CO114,-1),宝石属性!$B$25:$N$41,2,0)*VLOOKUP(ROUNDDOWN($CO114,-1),宝石属性!$B$25:$N$41,3,0)+VLOOKUP($CP$2,职业被动!$B$6:$M$29,COLUMNS(职业被动!$B$6:L$29),0)*$CO114,0)</f>
        <v>33</v>
      </c>
      <c r="CY114" s="9">
        <f>ROUND(属性投放!M$4+装备属性!M$4*IF($CO114&lt;10,1,ROUNDDOWN($CO114,-1))+SUM(属性投放!N$37:N$45)*$CO114+VLOOKUP($CP$2,一级属性!$E$41:$P$64,COLUMNS(一级属性!$E$41:P$64),0)*($CO114+0.25*IF($CO114&lt;10,1,ROUNDDOWN($CO114,-1)))+VLOOKUP($CP$2,宝石属性!$B$43:$M$66,COLUMNS(宝石属性!$B$43:M$66),0)*10*VLOOKUP(ROUNDDOWN($CO114,-1),宝石属性!$B$25:$N$41,2,0)*VLOOKUP(ROUNDDOWN($CO114,-1),宝石属性!$B$25:$N$41,3,0)+VLOOKUP($CP$2,职业被动!$B$6:$M$29,COLUMNS(职业被动!$B$6:M$29),0)*$CO114,0)</f>
        <v>1143</v>
      </c>
      <c r="CZ114" s="48">
        <f>属性价值和能力评分!$F$9+ROUND(属性价值和能力评分!$F$38*10,0)*CO114+ROUND((SUM(装备属性!$W$9:$W$14)+属性价值和能力评分!$F$38*1.25+1.4+2.8)*IF(CO114&lt;10,1,ROUNDDOWN(CO114,-1)),0)+15*VLOOKUP(ROUNDDOWN(CO114,-1),宝石属性!$B$26:$D$41,2,0)*6*VLOOKUP(ROUNDDOWN(CO114,-1),宝石属性!$B$26:$D$41,3,0)+(属性价值和能力评分!$F$49*9+属性价值和能力评分!$F$50*2+属性价值和能力评分!$F$53*8/5)*CO114</f>
        <v>20797</v>
      </c>
      <c r="DB114" s="1">
        <v>111</v>
      </c>
      <c r="DC114" s="9">
        <f>ROUND(属性投放!D$4+装备属性!D$4*IF($DB114&lt;10,1,ROUNDDOWN($DB114,-1))+SUM(属性投放!E$37:E$45)*$DB114+VLOOKUP($DC$2,一级属性!$E$41:$P$64,COLUMNS(一级属性!$E$41:G$64),0)*($DB114+0.25*IF($DB114&lt;10,1,ROUNDDOWN($DB114,-1)))+VLOOKUP($DC$2,宝石属性!$B$43:$M$66,COLUMNS(宝石属性!$B$43:D$66),0)*10*VLOOKUP(ROUNDDOWN($DB114,-1),宝石属性!$B$25:$N$41,2,0)*VLOOKUP(ROUNDDOWN($DB114,-1),宝石属性!$B$25:$N$41,3,0)+VLOOKUP($DC$2,职业被动!$B$6:$M$29,COLUMNS(职业被动!$B$6:D$29),0)*$DB114,0)</f>
        <v>6134</v>
      </c>
      <c r="DD114" s="9">
        <f>ROUND(属性投放!E$4+装备属性!E$4*IF($DB114&lt;10,1,ROUNDDOWN($DB114,-1))+SUM(属性投放!F$37:F$45)*$DB114+VLOOKUP($DC$2,一级属性!$E$41:$P$64,COLUMNS(一级属性!$E$41:H$64),0)*($DB114+0.25*IF($DB114&lt;10,1,ROUNDDOWN($DB114,-1)))+VLOOKUP($DC$2,宝石属性!$B$43:$M$66,COLUMNS(宝石属性!$B$43:E$66),0)*10*VLOOKUP(ROUNDDOWN($DB114,-1),宝石属性!$B$25:$N$41,2,0)*VLOOKUP(ROUNDDOWN($DB114,-1),宝石属性!$B$25:$N$41,3,0)+VLOOKUP($DC$2,职业被动!$B$6:$M$29,COLUMNS(职业被动!$B$6:E$29),0)*$DB114,0)</f>
        <v>2767</v>
      </c>
      <c r="DE114" s="9">
        <f>ROUND(属性投放!F$4+装备属性!F$4*IF($DB114&lt;10,1,ROUNDDOWN($DB114,-1))+SUM(属性投放!G$37:G$45)*$DB114+VLOOKUP($DC$2,一级属性!$E$41:$P$64,COLUMNS(一级属性!$E$41:I$64),0)*($DB114+0.25*IF($DB114&lt;10,1,ROUNDDOWN($DB114,-1)))+VLOOKUP($DC$2,宝石属性!$B$43:$M$66,COLUMNS(宝石属性!$B$43:F$66),0)*10*VLOOKUP(ROUNDDOWN($DB114,-1),宝石属性!$B$25:$N$41,2,0)*VLOOKUP(ROUNDDOWN($DB114,-1),宝石属性!$B$25:$N$41,3,0)+VLOOKUP($DC$2,职业被动!$B$6:$M$29,COLUMNS(职业被动!$B$6:F$29),0)*$DB114,0)</f>
        <v>1224</v>
      </c>
      <c r="DF114" s="9">
        <f>ROUND(属性投放!G$4+装备属性!G$4*IF($DB114&lt;10,1,ROUNDDOWN($DB114,-1))+SUM(属性投放!H$37:H$45)*$DB114+VLOOKUP($DC$2,一级属性!$E$41:$P$64,COLUMNS(一级属性!$E$41:J$64),0)*($DB114+0.25*IF($DB114&lt;10,1,ROUNDDOWN($DB114,-1)))+VLOOKUP($DC$2,宝石属性!$B$43:$M$66,COLUMNS(宝石属性!$B$43:G$66),0)*10*VLOOKUP(ROUNDDOWN($DB114,-1),宝石属性!$B$25:$N$41,2,0)*VLOOKUP(ROUNDDOWN($DB114,-1),宝石属性!$B$25:$N$41,3,0)+VLOOKUP($DC$2,职业被动!$B$6:$M$29,COLUMNS(职业被动!$B$6:G$29),0)*$DB114,0)</f>
        <v>3082</v>
      </c>
      <c r="DG114" s="9">
        <f>ROUND(属性投放!H$4+装备属性!H$4*IF($DB114&lt;10,1,ROUNDDOWN($DB114,-1))+SUM(属性投放!I$37:I$45)*$DB114+VLOOKUP($DC$2,一级属性!$E$41:$P$64,COLUMNS(一级属性!$E$41:K$64),0)*($DB114+0.25*IF($DB114&lt;10,1,ROUNDDOWN($DB114,-1)))+VLOOKUP($DC$2,宝石属性!$B$43:$M$66,COLUMNS(宝石属性!$B$43:H$66),0)*10*VLOOKUP(ROUNDDOWN($DB114,-1),宝石属性!$B$25:$N$41,2,0)*VLOOKUP(ROUNDDOWN($DB114,-1),宝石属性!$B$25:$N$41,3,0)+VLOOKUP($DC$2,职业被动!$B$6:$M$29,COLUMNS(职业被动!$B$6:H$29),0)*$DB114,0)</f>
        <v>753</v>
      </c>
      <c r="DH114" s="9">
        <f>ROUND(属性投放!I$4+装备属性!I$4*IF($DB114&lt;10,1,ROUNDDOWN($DB114,-1))+SUM(属性投放!J$37:J$45)*$DB114+VLOOKUP($DC$2,一级属性!$E$41:$P$64,COLUMNS(一级属性!$E$41:L$64),0)*($DB114+0.25*IF($DB114&lt;10,1,ROUNDDOWN($DB114,-1)))+VLOOKUP($DC$2,宝石属性!$B$43:$M$66,COLUMNS(宝石属性!$B$43:I$66),0)*10*VLOOKUP(ROUNDDOWN($DB114,-1),宝石属性!$B$25:$N$41,2,0)*VLOOKUP(ROUNDDOWN($DB114,-1),宝石属性!$B$25:$N$41,3,0)+VLOOKUP($DC$2,职业被动!$B$6:$M$29,COLUMNS(职业被动!$B$6:I$29),0)*$DB114,0)</f>
        <v>1118</v>
      </c>
      <c r="DI114" s="9">
        <f>ROUND(属性投放!J$4+装备属性!J$4*IF($DB114&lt;10,1,ROUNDDOWN($DB114,-1))+SUM(属性投放!K$37:K$45)*$DB114+VLOOKUP($DC$2,一级属性!$E$41:$P$64,COLUMNS(一级属性!$E$41:M$64),0)*($DB114+0.25*IF($DB114&lt;10,1,ROUNDDOWN($DB114,-1)))+VLOOKUP($DC$2,宝石属性!$B$43:$M$66,COLUMNS(宝石属性!$B$43:J$66),0)*10*VLOOKUP(ROUNDDOWN($DB114,-1),宝石属性!$B$25:$N$41,2,0)*VLOOKUP(ROUNDDOWN($DB114,-1),宝石属性!$B$25:$N$41,3,0)+VLOOKUP($DC$2,职业被动!$B$6:$M$29,COLUMNS(职业被动!$B$6:J$29),0)*$DB114,0)</f>
        <v>816</v>
      </c>
      <c r="DJ114" s="9">
        <f>ROUND(属性投放!K$4+装备属性!K$4*IF($DB114&lt;10,1,ROUNDDOWN($DB114,-1))+SUM(属性投放!L$37:L$45)*$DB114+VLOOKUP($DC$2,一级属性!$E$41:$P$64,COLUMNS(一级属性!$E$41:N$64),0)*($DB114+0.25*IF($DB114&lt;10,1,ROUNDDOWN($DB114,-1)))+VLOOKUP($DC$2,宝石属性!$B$43:$M$66,COLUMNS(宝石属性!$B$43:K$66),0)*10*VLOOKUP(ROUNDDOWN($DB114,-1),宝石属性!$B$25:$N$41,2,0)*VLOOKUP(ROUNDDOWN($DB114,-1),宝石属性!$B$25:$N$41,3,0)+VLOOKUP($DC$2,职业被动!$B$6:$M$29,COLUMNS(职业被动!$B$6:K$29),0)*$DB114,0)</f>
        <v>566</v>
      </c>
      <c r="DK114" s="9">
        <f>ROUND(属性投放!L$4+装备属性!L$4*IF($DB114&lt;10,1,ROUNDDOWN($DB114,-1))+SUM(属性投放!M$37:M$45)*$DB114+VLOOKUP($DC$2,一级属性!$E$41:$P$64,COLUMNS(一级属性!$E$41:O$64),0)*($DB114+0.25*IF($DB114&lt;10,1,ROUNDDOWN($DB114,-1)))+VLOOKUP($DC$2,宝石属性!$B$43:$M$66,COLUMNS(宝石属性!$B$43:L$66),0)*10*VLOOKUP(ROUNDDOWN($DB114,-1),宝石属性!$B$25:$N$41,2,0)*VLOOKUP(ROUNDDOWN($DB114,-1),宝石属性!$B$25:$N$41,3,0)+VLOOKUP($DC$2,职业被动!$B$6:$M$29,COLUMNS(职业被动!$B$6:L$29),0)*$DB114,0)</f>
        <v>33</v>
      </c>
      <c r="DL114" s="9">
        <f>ROUND(属性投放!M$4+装备属性!M$4*IF($DB114&lt;10,1,ROUNDDOWN($DB114,-1))+SUM(属性投放!N$37:N$45)*$DB114+VLOOKUP($DC$2,一级属性!$E$41:$P$64,COLUMNS(一级属性!$E$41:P$64),0)*($DB114+0.25*IF($DB114&lt;10,1,ROUNDDOWN($DB114,-1)))+VLOOKUP($DC$2,宝石属性!$B$43:$M$66,COLUMNS(宝石属性!$B$43:M$66),0)*10*VLOOKUP(ROUNDDOWN($DB114,-1),宝石属性!$B$25:$N$41,2,0)*VLOOKUP(ROUNDDOWN($DB114,-1),宝石属性!$B$25:$N$41,3,0)+VLOOKUP($DC$2,职业被动!$B$6:$M$29,COLUMNS(职业被动!$B$6:M$29),0)*$DB114,0)</f>
        <v>1143</v>
      </c>
      <c r="DM114" s="48">
        <f>属性价值和能力评分!$F$9+ROUND(属性价值和能力评分!$F$38*10,0)*DB114+ROUND((SUM(装备属性!$W$9:$W$14)+属性价值和能力评分!$F$38*1.25+1.4+2.8)*IF(DB114&lt;10,1,ROUNDDOWN(DB114,-1)),0)+15*VLOOKUP(ROUNDDOWN(DB114,-1),宝石属性!$B$26:$D$41,2,0)*6*VLOOKUP(ROUNDDOWN(DB114,-1),宝石属性!$B$26:$D$41,3,0)+(属性价值和能力评分!$F$49*9+属性价值和能力评分!$F$50*2+属性价值和能力评分!$F$53*8/5)*DB114</f>
        <v>20797</v>
      </c>
      <c r="DO114" s="1">
        <v>111</v>
      </c>
      <c r="DP114" s="9">
        <f>ROUND(属性投放!D$4+装备属性!D$4*IF($DO114&lt;10,1,ROUNDDOWN($DO114,-1))+SUM(属性投放!E$37:E$45)*$DO114+VLOOKUP($DP$2,一级属性!$E$41:$P$64,COLUMNS(一级属性!$E$41:G$64),0)*($DO114+0.25*IF($DO114&lt;10,1,ROUNDDOWN($DO114,-1)))+VLOOKUP($DP$2,宝石属性!$B$43:$M$66,COLUMNS(宝石属性!$B$43:D$66),0)*10*VLOOKUP(ROUNDDOWN($DO114,-1),宝石属性!$B$25:$N$41,2,0)*VLOOKUP(ROUNDDOWN($DO114,-1),宝石属性!$B$25:$N$41,3,0)+VLOOKUP($DP$2,职业被动!$B$6:$M$29,COLUMNS(职业被动!$B$6:D$29),0)*$DO114,0)</f>
        <v>13251</v>
      </c>
      <c r="DQ114" s="9">
        <f>ROUND(属性投放!E$4+装备属性!E$4*IF($DO114&lt;10,1,ROUNDDOWN($DO114,-1))+SUM(属性投放!F$37:F$45)*$DO114+VLOOKUP($DP$2,一级属性!$E$41:$P$64,COLUMNS(一级属性!$E$41:H$64),0)*($DO114+0.25*IF($DO114&lt;10,1,ROUNDDOWN($DO114,-1)))+VLOOKUP($DP$2,宝石属性!$B$43:$M$66,COLUMNS(宝石属性!$B$43:E$66),0)*10*VLOOKUP(ROUNDDOWN($DO114,-1),宝石属性!$B$25:$N$41,2,0)*VLOOKUP(ROUNDDOWN($DO114,-1),宝石属性!$B$25:$N$41,3,0)+VLOOKUP($DP$2,职业被动!$B$6:$M$29,COLUMNS(职业被动!$B$6:E$29),0)*$DO114,0)</f>
        <v>2767</v>
      </c>
      <c r="DR114" s="9">
        <f>ROUND(属性投放!F$4+装备属性!F$4*IF($DO114&lt;10,1,ROUNDDOWN($DO114,-1))+SUM(属性投放!G$37:G$45)*$DO114+VLOOKUP($DP$2,一级属性!$E$41:$P$64,COLUMNS(一级属性!$E$41:I$64),0)*($DO114+0.25*IF($DO114&lt;10,1,ROUNDDOWN($DO114,-1)))+VLOOKUP($DP$2,宝石属性!$B$43:$M$66,COLUMNS(宝石属性!$B$43:F$66),0)*10*VLOOKUP(ROUNDDOWN($DO114,-1),宝石属性!$B$25:$N$41,2,0)*VLOOKUP(ROUNDDOWN($DO114,-1),宝石属性!$B$25:$N$41,3,0)+VLOOKUP($DP$2,职业被动!$B$6:$M$29,COLUMNS(职业被动!$B$6:F$29),0)*$DO114,0)</f>
        <v>1224</v>
      </c>
      <c r="DS114" s="9">
        <f>ROUND(属性投放!G$4+装备属性!G$4*IF($DO114&lt;10,1,ROUNDDOWN($DO114,-1))+SUM(属性投放!H$37:H$45)*$DO114+VLOOKUP($DP$2,一级属性!$E$41:$P$64,COLUMNS(一级属性!$E$41:J$64),0)*($DO114+0.25*IF($DO114&lt;10,1,ROUNDDOWN($DO114,-1)))+VLOOKUP($DP$2,宝石属性!$B$43:$M$66,COLUMNS(宝石属性!$B$43:G$66),0)*10*VLOOKUP(ROUNDDOWN($DO114,-1),宝石属性!$B$25:$N$41,2,0)*VLOOKUP(ROUNDDOWN($DO114,-1),宝石属性!$B$25:$N$41,3,0)+VLOOKUP($DP$2,职业被动!$B$6:$M$29,COLUMNS(职业被动!$B$6:G$29),0)*$DO114,0)</f>
        <v>1096</v>
      </c>
      <c r="DT114" s="9">
        <f>ROUND(属性投放!H$4+装备属性!H$4*IF($DO114&lt;10,1,ROUNDDOWN($DO114,-1))+SUM(属性投放!I$37:I$45)*$DO114+VLOOKUP($DP$2,一级属性!$E$41:$P$64,COLUMNS(一级属性!$E$41:K$64),0)*($DO114+0.25*IF($DO114&lt;10,1,ROUNDDOWN($DO114,-1)))+VLOOKUP($DP$2,宝石属性!$B$43:$M$66,COLUMNS(宝石属性!$B$43:H$66),0)*10*VLOOKUP(ROUNDDOWN($DO114,-1),宝石属性!$B$25:$N$41,2,0)*VLOOKUP(ROUNDDOWN($DO114,-1),宝石属性!$B$25:$N$41,3,0)+VLOOKUP($DP$2,职业被动!$B$6:$M$29,COLUMNS(职业被动!$B$6:H$29),0)*$DO114,0)</f>
        <v>864</v>
      </c>
      <c r="DU114" s="9">
        <f>ROUND(属性投放!I$4+装备属性!I$4*IF($DO114&lt;10,1,ROUNDDOWN($DO114,-1))+SUM(属性投放!J$37:J$45)*$DO114+VLOOKUP($DP$2,一级属性!$E$41:$P$64,COLUMNS(一级属性!$E$41:L$64),0)*($DO114+0.25*IF($DO114&lt;10,1,ROUNDDOWN($DO114,-1)))+VLOOKUP($DP$2,宝石属性!$B$43:$M$66,COLUMNS(宝石属性!$B$43:I$66),0)*10*VLOOKUP(ROUNDDOWN($DO114,-1),宝石属性!$B$25:$N$41,2,0)*VLOOKUP(ROUNDDOWN($DO114,-1),宝石属性!$B$25:$N$41,3,0)+VLOOKUP($DP$2,职业被动!$B$6:$M$29,COLUMNS(职业被动!$B$6:I$29),0)*$DO114,0)</f>
        <v>1118</v>
      </c>
      <c r="DV114" s="9">
        <f>ROUND(属性投放!J$4+装备属性!J$4*IF($DO114&lt;10,1,ROUNDDOWN($DO114,-1))+SUM(属性投放!K$37:K$45)*$DO114+VLOOKUP($DP$2,一级属性!$E$41:$P$64,COLUMNS(一级属性!$E$41:M$64),0)*($DO114+0.25*IF($DO114&lt;10,1,ROUNDDOWN($DO114,-1)))+VLOOKUP($DP$2,宝石属性!$B$43:$M$66,COLUMNS(宝石属性!$B$43:J$66),0)*10*VLOOKUP(ROUNDDOWN($DO114,-1),宝石属性!$B$25:$N$41,2,0)*VLOOKUP(ROUNDDOWN($DO114,-1),宝石属性!$B$25:$N$41,3,0)+VLOOKUP($DP$2,职业被动!$B$6:$M$29,COLUMNS(职业被动!$B$6:J$29),0)*$DO114,0)</f>
        <v>816</v>
      </c>
      <c r="DW114" s="9">
        <f>ROUND(属性投放!K$4+装备属性!K$4*IF($DO114&lt;10,1,ROUNDDOWN($DO114,-1))+SUM(属性投放!L$37:L$45)*$DO114+VLOOKUP($DP$2,一级属性!$E$41:$P$64,COLUMNS(一级属性!$E$41:N$64),0)*($DO114+0.25*IF($DO114&lt;10,1,ROUNDDOWN($DO114,-1)))+VLOOKUP($DP$2,宝石属性!$B$43:$M$66,COLUMNS(宝石属性!$B$43:K$66),0)*10*VLOOKUP(ROUNDDOWN($DO114,-1),宝石属性!$B$25:$N$41,2,0)*VLOOKUP(ROUNDDOWN($DO114,-1),宝石属性!$B$25:$N$41,3,0)+VLOOKUP($DP$2,职业被动!$B$6:$M$29,COLUMNS(职业被动!$B$6:K$29),0)*$DO114,0)</f>
        <v>566</v>
      </c>
      <c r="DX114" s="9">
        <f>ROUND(属性投放!L$4+装备属性!L$4*IF($DO114&lt;10,1,ROUNDDOWN($DO114,-1))+SUM(属性投放!M$37:M$45)*$DO114+VLOOKUP($DP$2,一级属性!$E$41:$P$64,COLUMNS(一级属性!$E$41:O$64),0)*($DO114+0.25*IF($DO114&lt;10,1,ROUNDDOWN($DO114,-1)))+VLOOKUP($DP$2,宝石属性!$B$43:$M$66,COLUMNS(宝石属性!$B$43:L$66),0)*10*VLOOKUP(ROUNDDOWN($DO114,-1),宝石属性!$B$25:$N$41,2,0)*VLOOKUP(ROUNDDOWN($DO114,-1),宝石属性!$B$25:$N$41,3,0)+VLOOKUP($DP$2,职业被动!$B$6:$M$29,COLUMNS(职业被动!$B$6:L$29),0)*$DO114,0)</f>
        <v>33</v>
      </c>
      <c r="DY114" s="9">
        <f>ROUND(属性投放!M$4+装备属性!M$4*IF($DO114&lt;10,1,ROUNDDOWN($DO114,-1))+SUM(属性投放!N$37:N$45)*$DO114+VLOOKUP($DP$2,一级属性!$E$41:$P$64,COLUMNS(一级属性!$E$41:P$64),0)*($DO114+0.25*IF($DO114&lt;10,1,ROUNDDOWN($DO114,-1)))+VLOOKUP($DP$2,宝石属性!$B$43:$M$66,COLUMNS(宝石属性!$B$43:M$66),0)*10*VLOOKUP(ROUNDDOWN($DO114,-1),宝石属性!$B$25:$N$41,2,0)*VLOOKUP(ROUNDDOWN($DO114,-1),宝石属性!$B$25:$N$41,3,0)+VLOOKUP($DP$2,职业被动!$B$6:$M$29,COLUMNS(职业被动!$B$6:M$29),0)*$DO114,0)</f>
        <v>1143</v>
      </c>
      <c r="DZ114" s="48">
        <f>属性价值和能力评分!$F$9+ROUND(属性价值和能力评分!$F$38*10,0)*DO114+ROUND((SUM(装备属性!$W$9:$W$14)+属性价值和能力评分!$F$38*1.25+1.4+2.8)*IF(DO114&lt;10,1,ROUNDDOWN(DO114,-1)),0)+15*VLOOKUP(ROUNDDOWN(DO114,-1),宝石属性!$B$26:$D$41,2,0)*6*VLOOKUP(ROUNDDOWN(DO114,-1),宝石属性!$B$26:$D$41,3,0)+(属性价值和能力评分!$F$49*9+属性价值和能力评分!$F$50*2+属性价值和能力评分!$F$53*8/5)*DO114</f>
        <v>20797</v>
      </c>
      <c r="EA114" s="17"/>
      <c r="EB114" s="1">
        <v>111</v>
      </c>
      <c r="EC114" s="1">
        <f>ROUND(CC114/MAX(CE114/10,((CE114*(1+属性投放!$E$8)-CF114+属性投放!$F$8*EB114)*(1+属性投放!$G$8)*(1+属性投放!$H$8))),1)</f>
        <v>2.9</v>
      </c>
      <c r="ED114" s="1">
        <f>ROUND(CP114/MAX(CE114/10,((CE114*(1+属性投放!$E$8)-CS114+属性投放!$F$8*EB114)*(1+属性投放!$G$8)*(1+属性投放!$H$8))),1)</f>
        <v>2.7</v>
      </c>
      <c r="EE114" s="1">
        <f>ROUND(DC114/MAX(CE114/10,((CE114*(1+属性投放!$E$8)-DF114+属性投放!$F$8*EB114)*(1+属性投放!$G$8)*(1+属性投放!$H$8))),1)</f>
        <v>24.4</v>
      </c>
      <c r="EF114" s="1">
        <f>ROUND(DP114/MAX(CE114/10,((CE114*(1+属性投放!$E$8)-DS114+属性投放!$F$8*EB114)*(1+属性投放!$G$8)*(1+属性投放!$H$8))),1)</f>
        <v>6.6</v>
      </c>
      <c r="EH114" s="1">
        <f>ROUND(CC114/MAX(属性投放!$F$9*EB114,((CT114*(1+属性投放!$E$9)-CH114+属性投放!$F$9*EB114)*(1+属性投放!$G$9)*(1+属性投放!$H$9))),1)</f>
        <v>2.6</v>
      </c>
      <c r="EI114" s="1">
        <f>ROUND(CP114/MAX(属性投放!$F$9*EB114,((CT114*(1+属性投放!$E$9)-CU114+属性投放!$F$9*EB114)*(1+属性投放!$G$9)*(1+属性投放!$H$9))),1)</f>
        <v>3.3</v>
      </c>
      <c r="EJ114" s="1">
        <f>ROUND(DC114/MAX(属性投放!$F$9*EB114,((CT114*(1+属性投放!$E$9)-DH114+属性投放!$F$9*EB114)*(1+属性投放!$G$9)*(1+属性投放!$H$9))),1)</f>
        <v>2.8</v>
      </c>
      <c r="EK114" s="1">
        <f>ROUND(DP114/MAX(属性投放!$F$9*EB114,((CT114*(1+属性投放!$E$9)-DU114+属性投放!$F$9*EB114)*(1+属性投放!$G$9)*(1+属性投放!$H$9))),1)</f>
        <v>6</v>
      </c>
      <c r="EM114" s="1">
        <f>ROUND(CC114/((BW114*(1+属性投放!$E$10)+属性投放!$F$10*EB114)*(1+属性投放!$G$10)*(1+属性投放!$H$10)),1)</f>
        <v>5.6</v>
      </c>
      <c r="EN114" s="1">
        <f>ROUND(CP114/((BW114*(1+属性投放!$E$10)+属性投放!$F$10*EB114)*(1+属性投放!$G$10)*(1+属性投放!$H$10)),1)</f>
        <v>5.6</v>
      </c>
      <c r="EO114" s="1">
        <f>ROUND(DC114/((BW114*(1+属性投放!$E$10)+属性投放!$F$10*EB114)*(1+属性投放!$G$10)*(1+属性投放!$H$10)),1)</f>
        <v>6.4</v>
      </c>
      <c r="EP114" s="1">
        <f>ROUND(DP114/((BW114*(1+属性投放!$E$10)+属性投放!$F$10*EB114)*(1+属性投放!$G$10)*(1+属性投放!$H$10)),1)</f>
        <v>13.9</v>
      </c>
    </row>
    <row r="115" spans="2:146">
      <c r="B115" s="1">
        <v>112</v>
      </c>
      <c r="C115" s="9">
        <f>ROUND(属性投放!D$4+装备属性!D$4*IF($B115&lt;10,1,ROUNDDOWN($B115,-1))+SUM(属性投放!E$37:E$45)*$B115+VLOOKUP($C$2,一级属性!$E$41:$P$64,COLUMNS(一级属性!$E$41:G$64),0)*($B115+0.25*IF($B115&lt;10,1,ROUNDDOWN($B115,-1)))+VLOOKUP($C$2,宝石属性!$B$43:$M$66,COLUMNS(宝石属性!$B$43:D$66),0)*10*VLOOKUP(ROUNDDOWN($B115,-1),宝石属性!$B$25:$N$41,2,0)*VLOOKUP(ROUNDDOWN($B115,-1),宝石属性!$B$25:$N$41,3,0)+VLOOKUP($C$2,职业被动!$B$6:$M$29,COLUMNS(职业被动!$B$6:D$29),0)*$B115,0)</f>
        <v>6496</v>
      </c>
      <c r="D115" s="9">
        <f>ROUND(属性投放!E$4+装备属性!E$4*IF($B115&lt;10,1,ROUNDDOWN($B115,-1))+SUM(属性投放!F$37:F$38)*$B115+VLOOKUP($C$2,一级属性!$E$67:$P$90,COLUMNS(一级属性!$E$67:H$90),0)*$B115+VLOOKUP($C$2,宝石属性!$B$43:$M$66,COLUMNS(宝石属性!$B$43:E$66),0)*10*VLOOKUP(ROUNDDOWN($B115,-1),宝石属性!$B$25:$N$41,2,0)*VLOOKUP(ROUNDDOWN($B115,-1),宝石属性!$B$25:$N$41,3,0)+VLOOKUP($C$2,职业被动!$B$6:$M$29,COLUMNS(职业被动!$B$6:E$29),0)*$B115,0)</f>
        <v>2782</v>
      </c>
      <c r="E115" s="9">
        <f>ROUND(属性投放!F$4+装备属性!F$4*IF($B115&lt;10,1,ROUNDDOWN($B115,-1))+SUM(属性投放!G$37:G$38)*$B115+VLOOKUP($C$2,一级属性!$E$67:$P$90,COLUMNS(一级属性!$E$67:I$90),0)*$B115+VLOOKUP($C$2,宝石属性!$B$43:$M$66,COLUMNS(宝石属性!$B$43:F$66),0)*10*VLOOKUP(ROUNDDOWN($B115,-1),宝石属性!$B$25:$N$41,2,0)*VLOOKUP(ROUNDDOWN($B115,-1),宝石属性!$B$25:$N$41,3,0)+VLOOKUP($C$2,职业被动!$B$6:$M$29,COLUMNS(职业被动!$B$6:F$29),0)*$B115,0)</f>
        <v>2226</v>
      </c>
      <c r="F115" s="9">
        <f>ROUND(属性投放!G$4+装备属性!G$4*IF($B115&lt;10,1,ROUNDDOWN($B115,-1))+SUM(属性投放!H$37:H$38)*$B115+VLOOKUP($C$2,一级属性!$E$67:$P$90,COLUMNS(一级属性!$E$67:J$90),0)*$B115+VLOOKUP($C$2,宝石属性!$B$43:$M$66,COLUMNS(宝石属性!$B$43:G$66),0)*10*VLOOKUP(ROUNDDOWN($B115,-1),宝石属性!$B$25:$N$41,2,0)*VLOOKUP(ROUNDDOWN($B115,-1),宝石属性!$B$25:$N$41,3,0)+VLOOKUP($C$2,职业被动!$B$6:$M$29,COLUMNS(职业被动!$B$6:G$29),0)*$B115,0)</f>
        <v>1211</v>
      </c>
      <c r="G115" s="9">
        <f>ROUND(属性投放!H$4+装备属性!H$4*IF($B115&lt;10,1,ROUNDDOWN($B115,-1))+SUM(属性投放!I$37:I$38)*$B115+VLOOKUP($C$2,一级属性!$E$67:$P$90,COLUMNS(一级属性!$E$67:K$90),0)*$B115+VLOOKUP($C$2,宝石属性!$B$43:$M$66,COLUMNS(宝石属性!$B$43:H$66),0)*10*VLOOKUP(ROUNDDOWN($B115,-1),宝石属性!$B$25:$N$41,2,0)*VLOOKUP(ROUNDDOWN($B115,-1),宝石属性!$B$25:$N$41,3,0)+VLOOKUP($C$2,职业被动!$B$6:$M$29,COLUMNS(职业被动!$B$6:H$29),0)*$B115,0)</f>
        <v>755</v>
      </c>
      <c r="H115" s="9">
        <f>ROUND(属性投放!I$4+装备属性!I$4*IF($B115&lt;10,1,ROUNDDOWN($B115,-1))+SUM(属性投放!J$37:J$38)*$B115+VLOOKUP($C$2,一级属性!$E$67:$P$90,COLUMNS(一级属性!$E$67:L$90),0)*$B115+VLOOKUP($C$2,宝石属性!$B$43:$M$66,COLUMNS(宝石属性!$B$43:I$66),0)*10*VLOOKUP(ROUNDDOWN($B115,-1),宝石属性!$B$25:$N$41,2,0)*VLOOKUP(ROUNDDOWN($B115,-1),宝石属性!$B$25:$N$41,3,0)+VLOOKUP($C$2,职业被动!$B$6:$M$29,COLUMNS(职业被动!$B$6:I$29),0)*$B115,0)</f>
        <v>1237</v>
      </c>
      <c r="I115" s="9">
        <f>ROUND(属性投放!J$4+装备属性!J$4*IF($B115&lt;10,1,ROUNDDOWN($B115,-1))+SUM(属性投放!K$37:K$38)*$B115+VLOOKUP($C$2,一级属性!$E$67:$P$90,COLUMNS(一级属性!$E$67:M$90),0)*$B115+VLOOKUP($C$2,宝石属性!$B$43:$M$66,COLUMNS(宝石属性!$B$43:J$66),0)*10*VLOOKUP(ROUNDDOWN($B115,-1),宝石属性!$B$25:$N$41,2,0)*VLOOKUP(ROUNDDOWN($B115,-1),宝石属性!$B$25:$N$41,3,0)+VLOOKUP($C$2,职业被动!$B$6:$M$29,COLUMNS(职业被动!$B$6:J$29),0)*$B115,0)</f>
        <v>820</v>
      </c>
      <c r="J115" s="9">
        <f>ROUND(属性投放!K$4+装备属性!K$4*IF($B115&lt;10,1,ROUNDDOWN($B115,-1))+SUM(属性投放!L$37:L$38)*$B115+VLOOKUP($C$2,一级属性!$E$67:$P$90,COLUMNS(一级属性!$E$67:N$90),0)*$B115+VLOOKUP($C$2,宝石属性!$B$43:$M$66,COLUMNS(宝石属性!$B$43:K$66),0)*10*VLOOKUP(ROUNDDOWN($B115,-1),宝石属性!$B$25:$N$41,2,0)*VLOOKUP(ROUNDDOWN($B115,-1),宝石属性!$B$25:$N$41,3,0)+VLOOKUP($C$2,职业被动!$B$6:$M$29,COLUMNS(职业被动!$B$6:K$29),0)*$B115,0)</f>
        <v>406</v>
      </c>
      <c r="K115" s="9">
        <f>ROUND(属性投放!L$4+装备属性!L$4*IF($B115&lt;10,1,ROUNDDOWN($B115,-1))+SUM(属性投放!M$37:M$38)*$B115+VLOOKUP($C$2,一级属性!$E$67:$P$90,COLUMNS(一级属性!$E$67:O$90),0)*$B115+VLOOKUP($C$2,宝石属性!$B$43:$M$66,COLUMNS(宝石属性!$B$43:L$66),0)*10*VLOOKUP(ROUNDDOWN($B115,-1),宝石属性!$B$25:$N$41,2,0)*VLOOKUP(ROUNDDOWN($B115,-1),宝石属性!$B$25:$N$41,3,0)+VLOOKUP($C$2,职业被动!$B$6:$M$29,COLUMNS(职业被动!$B$6:L$29),0)*$B115,0)</f>
        <v>34</v>
      </c>
      <c r="L115" s="9">
        <f>ROUND(属性投放!M$4+装备属性!M$4*IF($B115&lt;10,1,ROUNDDOWN($B115,-1))+SUM(属性投放!N$37:N$38)*$B115+VLOOKUP($C$2,一级属性!$E$67:$P$90,COLUMNS(一级属性!$E$67:P$90),0)*$B115+VLOOKUP($C$2,宝石属性!$B$43:$M$66,COLUMNS(宝石属性!$B$43:M$66),0)*10*VLOOKUP(ROUNDDOWN($B115,-1),宝石属性!$B$25:$N$41,2,0)*VLOOKUP(ROUNDDOWN($B115,-1),宝石属性!$B$25:$N$41,3,0)+VLOOKUP($C$2,职业被动!$B$6:$M$29,COLUMNS(职业被动!$B$6:M$29),0)*$B115,0)</f>
        <v>1234</v>
      </c>
      <c r="M115" s="48">
        <f>属性价值和能力评分!$F$9+ROUND(属性价值和能力评分!$F$38*10,0)*B115+ROUND((SUM(装备属性!$W$9:$W$14)+属性价值和能力评分!$F$38*1.25+1.4+2.8)*IF(B115&lt;10,1,ROUNDDOWN(B115,-1)),0)+15*VLOOKUP(ROUNDDOWN(B115,-1),宝石属性!$B$26:$D$41,2,0)*6*VLOOKUP(ROUNDDOWN(B115,-1),宝石属性!$B$26:$D$41,3,0)+(属性价值和能力评分!$F$49*9+属性价值和能力评分!$F$50*2+属性价值和能力评分!$F$53*8/5)*B115</f>
        <v>20917</v>
      </c>
      <c r="N115" s="20"/>
      <c r="O115" s="1">
        <v>112</v>
      </c>
      <c r="P115" s="9">
        <f>ROUND(属性投放!D$4+装备属性!D$4*IF($O115&lt;10,1,ROUNDDOWN($O115,-1))+SUM(属性投放!E$37:E$45)*$O115+VLOOKUP($P$2,一级属性!$E$41:$P$64,COLUMNS(一级属性!$E$41:G$64),0)*($O115+0.25*IF($O115&lt;10,1,ROUNDDOWN($O115,-1)))+VLOOKUP($P$2,宝石属性!$B$43:$M$66,COLUMNS(宝石属性!$B$43:D$66),0)*10*VLOOKUP(ROUNDDOWN($O115,-1),宝石属性!$B$25:$N$41,2,0)*VLOOKUP(ROUNDDOWN($O115,-1),宝石属性!$B$25:$N$41,3,0)+VLOOKUP($P$2,职业被动!$B$6:$M$29,COLUMNS(职业被动!$B$6:D$29),0)*$O115,0)</f>
        <v>8064</v>
      </c>
      <c r="Q115" s="9">
        <f>ROUND(属性投放!E$4+装备属性!E$4*IF($O115&lt;10,1,ROUNDDOWN($O115,-1))+SUM(属性投放!F$37:F$45)*$O115+VLOOKUP($P$2,一级属性!$E$41:$P$64,COLUMNS(一级属性!$E$41:H$64),0)*($O115+0.25*IF($O115&lt;10,1,ROUNDDOWN($O115,-1)))+VLOOKUP($P$2,宝石属性!$B$43:$M$66,COLUMNS(宝石属性!$B$43:E$66),0)*10*VLOOKUP(ROUNDDOWN($O115,-1),宝石属性!$B$25:$N$41,2,0)*VLOOKUP(ROUNDDOWN($O115,-1),宝石属性!$B$25:$N$41,3,0)+VLOOKUP($P$2,职业被动!$B$6:$M$29,COLUMNS(职业被动!$B$6:E$29),0)*$O115,0)</f>
        <v>4875</v>
      </c>
      <c r="R115" s="9">
        <f>ROUND(属性投放!F$4+装备属性!F$4*IF($O115&lt;10,1,ROUNDDOWN($O115,-1))+SUM(属性投放!G$37:G$45)*$O115+VLOOKUP($P$2,一级属性!$E$41:$P$64,COLUMNS(一级属性!$E$41:I$64),0)*($O115+0.25*IF($O115&lt;10,1,ROUNDDOWN($O115,-1)))+VLOOKUP($P$2,宝石属性!$B$43:$M$66,COLUMNS(宝石属性!$B$43:F$66),0)*10*VLOOKUP(ROUNDDOWN($O115,-1),宝石属性!$B$25:$N$41,2,0)*VLOOKUP(ROUNDDOWN($O115,-1),宝石属性!$B$25:$N$41,3,0)+VLOOKUP($P$2,职业被动!$B$6:$M$29,COLUMNS(职业被动!$B$6:F$29),0)*$O115,0)</f>
        <v>1226</v>
      </c>
      <c r="S115" s="9">
        <f>ROUND(属性投放!G$4+装备属性!G$4*IF($O115&lt;10,1,ROUNDDOWN($O115,-1))+SUM(属性投放!H$37:H$45)*$O115+VLOOKUP($P$2,一级属性!$E$41:$P$64,COLUMNS(一级属性!$E$41:J$64),0)*($O115+0.25*IF($O115&lt;10,1,ROUNDDOWN($O115,-1)))+VLOOKUP($P$2,宝石属性!$B$43:$M$66,COLUMNS(宝石属性!$B$43:G$66),0)*10*VLOOKUP(ROUNDDOWN($O115,-1),宝石属性!$B$25:$N$41,2,0)*VLOOKUP(ROUNDDOWN($O115,-1),宝石属性!$B$25:$N$41,3,0)+VLOOKUP($P$2,职业被动!$B$6:$M$29,COLUMNS(职业被动!$B$6:G$29),0)*$O115,0)</f>
        <v>1099</v>
      </c>
      <c r="T115" s="9">
        <f>ROUND(属性投放!H$4+装备属性!H$4*IF($O115&lt;10,1,ROUNDDOWN($O115,-1))+SUM(属性投放!I$37:I$45)*$O115+VLOOKUP($P$2,一级属性!$E$41:$P$64,COLUMNS(一级属性!$E$41:K$64),0)*($O115+0.25*IF($O115&lt;10,1,ROUNDDOWN($O115,-1)))+VLOOKUP($P$2,宝石属性!$B$43:$M$66,COLUMNS(宝石属性!$B$43:H$66),0)*10*VLOOKUP(ROUNDDOWN($O115,-1),宝石属性!$B$25:$N$41,2,0)*VLOOKUP(ROUNDDOWN($O115,-1),宝石属性!$B$25:$N$41,3,0)+VLOOKUP($P$2,职业被动!$B$6:$M$29,COLUMNS(职业被动!$B$6:H$29),0)*$O115,0)</f>
        <v>1286</v>
      </c>
      <c r="U115" s="9">
        <f>ROUND(属性投放!I$4+装备属性!I$4*IF($O115&lt;10,1,ROUNDDOWN($O115,-1))+SUM(属性投放!J$37:J$45)*$O115+VLOOKUP($P$2,一级属性!$E$41:$P$64,COLUMNS(一级属性!$E$41:L$64),0)*($O115+0.25*IF($O115&lt;10,1,ROUNDDOWN($O115,-1)))+VLOOKUP($P$2,宝石属性!$B$43:$M$66,COLUMNS(宝石属性!$B$43:I$66),0)*10*VLOOKUP(ROUNDDOWN($O115,-1),宝石属性!$B$25:$N$41,2,0)*VLOOKUP(ROUNDDOWN($O115,-1),宝石属性!$B$25:$N$41,3,0)+VLOOKUP($P$2,职业被动!$B$6:$M$29,COLUMNS(职业被动!$B$6:I$29),0)*$O115,0)</f>
        <v>1319</v>
      </c>
      <c r="V115" s="9">
        <f>ROUND(属性投放!J$4+装备属性!J$4*IF($O115&lt;10,1,ROUNDDOWN($O115,-1))+SUM(属性投放!K$37:K$45)*$O115+VLOOKUP($P$2,一级属性!$E$41:$P$64,COLUMNS(一级属性!$E$41:M$64),0)*($O115+0.25*IF($O115&lt;10,1,ROUNDDOWN($O115,-1)))+VLOOKUP($P$2,宝石属性!$B$43:$M$66,COLUMNS(宝石属性!$B$43:J$66),0)*10*VLOOKUP(ROUNDDOWN($O115,-1),宝石属性!$B$25:$N$41,2,0)*VLOOKUP(ROUNDDOWN($O115,-1),宝石属性!$B$25:$N$41,3,0)+VLOOKUP($P$2,职业被动!$B$6:$M$29,COLUMNS(职业被动!$B$6:J$29),0)*$O115,0)</f>
        <v>917</v>
      </c>
      <c r="W115" s="9">
        <f>ROUND(属性投放!K$4+装备属性!K$4*IF($O115&lt;10,1,ROUNDDOWN($O115,-1))+SUM(属性投放!L$37:L$45)*$O115+VLOOKUP($P$2,一级属性!$E$41:$P$64,COLUMNS(一级属性!$E$41:N$64),0)*($O115+0.25*IF($O115&lt;10,1,ROUNDDOWN($O115,-1)))+VLOOKUP($P$2,宝石属性!$B$43:$M$66,COLUMNS(宝石属性!$B$43:K$66),0)*10*VLOOKUP(ROUNDDOWN($O115,-1),宝石属性!$B$25:$N$41,2,0)*VLOOKUP(ROUNDDOWN($O115,-1),宝石属性!$B$25:$N$41,3,0)+VLOOKUP($P$2,职业被动!$B$6:$M$29,COLUMNS(职业被动!$B$6:K$29),0)*$O115,0)</f>
        <v>566</v>
      </c>
      <c r="X115" s="9">
        <f>ROUND(属性投放!L$4+装备属性!L$4*IF($O115&lt;10,1,ROUNDDOWN($O115,-1))+SUM(属性投放!M$37:M$45)*$O115+VLOOKUP($P$2,一级属性!$E$41:$P$64,COLUMNS(一级属性!$E$41:O$64),0)*($O115+0.25*IF($O115&lt;10,1,ROUNDDOWN($O115,-1)))+VLOOKUP($P$2,宝石属性!$B$43:$M$66,COLUMNS(宝石属性!$B$43:L$66),0)*10*VLOOKUP(ROUNDDOWN($O115,-1),宝石属性!$B$25:$N$41,2,0)*VLOOKUP(ROUNDDOWN($O115,-1),宝石属性!$B$25:$N$41,3,0)+VLOOKUP($P$2,职业被动!$B$6:$M$29,COLUMNS(职业被动!$B$6:L$29),0)*$O115,0)</f>
        <v>34</v>
      </c>
      <c r="Y115" s="9">
        <f>ROUND(属性投放!M$4+装备属性!M$4*IF($O115&lt;10,1,ROUNDDOWN($O115,-1))+SUM(属性投放!N$37:N$45)*$O115+VLOOKUP($P$2,一级属性!$E$41:$P$64,COLUMNS(一级属性!$E$41:P$64),0)*($O115+0.25*IF($O115&lt;10,1,ROUNDDOWN($O115,-1)))+VLOOKUP($P$2,宝石属性!$B$43:$M$66,COLUMNS(宝石属性!$B$43:M$66),0)*10*VLOOKUP(ROUNDDOWN($O115,-1),宝石属性!$B$25:$N$41,2,0)*VLOOKUP(ROUNDDOWN($O115,-1),宝石属性!$B$25:$N$41,3,0)+VLOOKUP($P$2,职业被动!$B$6:$M$29,COLUMNS(职业被动!$B$6:M$29),0)*$O115,0)</f>
        <v>1234</v>
      </c>
      <c r="Z115" s="48">
        <f>属性价值和能力评分!$F$9+ROUND(属性价值和能力评分!$F$38*10,0)*O115+ROUND((SUM(装备属性!$W$9:$W$14)+属性价值和能力评分!$F$38*1.25+1.4+2.8)*IF(O115&lt;10,1,ROUNDDOWN(O115,-1)),0)+15*VLOOKUP(ROUNDDOWN(O115,-1),宝石属性!$B$26:$D$41,2,0)*6*VLOOKUP(ROUNDDOWN(O115,-1),宝石属性!$B$26:$D$41,3,0)+(属性价值和能力评分!$F$49*9+属性价值和能力评分!$F$50*2+属性价值和能力评分!$F$53*8/5)*O115</f>
        <v>20917</v>
      </c>
      <c r="AB115" s="1">
        <v>112</v>
      </c>
      <c r="AC115" s="9">
        <f>ROUND(属性投放!D$4+装备属性!D$4*IF($AB115&lt;10,1,ROUNDDOWN($AB115,-1))+SUM(属性投放!E$37:E$45)*$AB115+VLOOKUP($AC$2,一级属性!$E$41:$P$64,COLUMNS(一级属性!$E$41:G$64),0)*($AB115+0.25*IF($AB115&lt;10,1,ROUNDDOWN($AB115,-1)))+VLOOKUP($AC$2,宝石属性!$B$43:$M$66,COLUMNS(宝石属性!$B$43:D$66),0)*10*VLOOKUP(ROUNDDOWN($AB115,-1),宝石属性!$B$25:$N$41,2,0)*VLOOKUP(ROUNDDOWN($AB115,-1),宝石属性!$B$25:$N$41,3,0)+VLOOKUP($AC$2,职业被动!$B$6:$M$29,COLUMNS(职业被动!$B$6:D$29),0)*$AB115,0)</f>
        <v>7280</v>
      </c>
      <c r="AD115" s="9">
        <f>ROUND(属性投放!E$4+装备属性!E$4*IF($AB115&lt;10,1,ROUNDDOWN($AB115,-1))+SUM(属性投放!F$37:F$45)*$AB115+VLOOKUP($AC$2,一级属性!$E$41:$P$64,COLUMNS(一级属性!$E$41:H$64),0)*($AB115+0.25*IF($AB115&lt;10,1,ROUNDDOWN($AB115,-1)))+VLOOKUP($AC$2,宝石属性!$B$43:$M$66,COLUMNS(宝石属性!$B$43:E$66),0)*10*VLOOKUP(ROUNDDOWN($AB115,-1),宝石属性!$B$25:$N$41,2,0)*VLOOKUP(ROUNDDOWN($AB115,-1),宝石属性!$B$25:$N$41,3,0)+VLOOKUP($AC$2,职业被动!$B$6:$M$29,COLUMNS(职业被动!$B$6:E$29),0)*$AB115,0)</f>
        <v>2782</v>
      </c>
      <c r="AE115" s="9">
        <f>ROUND(属性投放!F$4+装备属性!F$4*IF($AB115&lt;10,1,ROUNDDOWN($AB115,-1))+SUM(属性投放!G$37:G$45)*$AB115+VLOOKUP($AC$2,一级属性!$E$41:$P$64,COLUMNS(一级属性!$E$41:I$64),0)*($AB115+0.25*IF($AB115&lt;10,1,ROUNDDOWN($AB115,-1)))+VLOOKUP($AC$2,宝石属性!$B$43:$M$66,COLUMNS(宝石属性!$B$43:F$66),0)*10*VLOOKUP(ROUNDDOWN($AB115,-1),宝石属性!$B$25:$N$41,2,0)*VLOOKUP(ROUNDDOWN($AB115,-1),宝石属性!$B$25:$N$41,3,0)+VLOOKUP($AC$2,职业被动!$B$6:$M$29,COLUMNS(职业被动!$B$6:F$29),0)*$AB115,0)</f>
        <v>1944</v>
      </c>
      <c r="AF115" s="9">
        <f>ROUND(属性投放!G$4+装备属性!G$4*IF($AB115&lt;10,1,ROUNDDOWN($AB115,-1))+SUM(属性投放!H$37:H$45)*$AB115+VLOOKUP($AC$2,一级属性!$E$41:$P$64,COLUMNS(一级属性!$E$41:J$64),0)*($AB115+0.25*IF($AB115&lt;10,1,ROUNDDOWN($AB115,-1)))+VLOOKUP($AC$2,宝石属性!$B$43:$M$66,COLUMNS(宝石属性!$B$43:G$66),0)*10*VLOOKUP(ROUNDDOWN($AB115,-1),宝石属性!$B$25:$N$41,2,0)*VLOOKUP(ROUNDDOWN($AB115,-1),宝石属性!$B$25:$N$41,3,0)+VLOOKUP($AC$2,职业被动!$B$6:$M$29,COLUMNS(职业被动!$B$6:G$29),0)*$AB115,0)</f>
        <v>1323</v>
      </c>
      <c r="AG115" s="9">
        <f>ROUND(属性投放!H$4+装备属性!H$4*IF($AB115&lt;10,1,ROUNDDOWN($AB115,-1))+SUM(属性投放!I$37:I$45)*$AB115+VLOOKUP($AC$2,一级属性!$E$41:$P$64,COLUMNS(一级属性!$E$41:K$64),0)*($AB115+0.25*IF($AB115&lt;10,1,ROUNDDOWN($AB115,-1)))+VLOOKUP($AC$2,宝石属性!$B$43:$M$66,COLUMNS(宝石属性!$B$43:H$66),0)*10*VLOOKUP(ROUNDDOWN($AB115,-1),宝石属性!$B$25:$N$41,2,0)*VLOOKUP(ROUNDDOWN($AB115,-1),宝石属性!$B$25:$N$41,3,0)+VLOOKUP($AC$2,职业被动!$B$6:$M$29,COLUMNS(职业被动!$B$6:H$29),0)*$AB115,0)</f>
        <v>755</v>
      </c>
      <c r="AH115" s="9">
        <f>ROUND(属性投放!I$4+装备属性!I$4*IF($AB115&lt;10,1,ROUNDDOWN($AB115,-1))+SUM(属性投放!J$37:J$45)*$AB115+VLOOKUP($AC$2,一级属性!$E$41:$P$64,COLUMNS(一级属性!$E$41:L$64),0)*($AB115+0.25*IF($AB115&lt;10,1,ROUNDDOWN($AB115,-1)))+VLOOKUP($AC$2,宝石属性!$B$43:$M$66,COLUMNS(宝石属性!$B$43:I$66),0)*10*VLOOKUP(ROUNDDOWN($AB115,-1),宝石属性!$B$25:$N$41,2,0)*VLOOKUP(ROUNDDOWN($AB115,-1),宝石属性!$B$25:$N$41,3,0)+VLOOKUP($AC$2,职业被动!$B$6:$M$29,COLUMNS(职业被动!$B$6:I$29),0)*$AB115,0)</f>
        <v>1235</v>
      </c>
      <c r="AI115" s="9">
        <f>ROUND(属性投放!J$4+装备属性!J$4*IF($AB115&lt;10,1,ROUNDDOWN($AB115,-1))+SUM(属性投放!K$37:K$45)*$AB115+VLOOKUP($AC$2,一级属性!$E$41:$P$64,COLUMNS(一级属性!$E$41:M$64),0)*($AB115+0.25*IF($AB115&lt;10,1,ROUNDDOWN($AB115,-1)))+VLOOKUP($AC$2,宝石属性!$B$43:$M$66,COLUMNS(宝石属性!$B$43:J$66),0)*10*VLOOKUP(ROUNDDOWN($AB115,-1),宝石属性!$B$25:$N$41,2,0)*VLOOKUP(ROUNDDOWN($AB115,-1),宝石属性!$B$25:$N$41,3,0)+VLOOKUP($AC$2,职业被动!$B$6:$M$29,COLUMNS(职业被动!$B$6:J$29),0)*$AB115,0)</f>
        <v>820</v>
      </c>
      <c r="AJ115" s="9">
        <f>ROUND(属性投放!K$4+装备属性!K$4*IF($AB115&lt;10,1,ROUNDDOWN($AB115,-1))+SUM(属性投放!L$37:L$45)*$AB115+VLOOKUP($AC$2,一级属性!$E$41:$P$64,COLUMNS(一级属性!$E$41:N$64),0)*($AB115+0.25*IF($AB115&lt;10,1,ROUNDDOWN($AB115,-1)))+VLOOKUP($AC$2,宝石属性!$B$43:$M$66,COLUMNS(宝石属性!$B$43:K$66),0)*10*VLOOKUP(ROUNDDOWN($AB115,-1),宝石属性!$B$25:$N$41,2,0)*VLOOKUP(ROUNDDOWN($AB115,-1),宝石属性!$B$25:$N$41,3,0)+VLOOKUP($AC$2,职业被动!$B$6:$M$29,COLUMNS(职业被动!$B$6:K$29),0)*$AB115,0)</f>
        <v>406</v>
      </c>
      <c r="AK115" s="9">
        <f>ROUND(属性投放!L$4+装备属性!L$4*IF($AB115&lt;10,1,ROUNDDOWN($AB115,-1))+SUM(属性投放!M$37:M$45)*$AB115+VLOOKUP($AC$2,一级属性!$E$41:$P$64,COLUMNS(一级属性!$E$41:O$64),0)*($AB115+0.25*IF($AB115&lt;10,1,ROUNDDOWN($AB115,-1)))+VLOOKUP($AC$2,宝石属性!$B$43:$M$66,COLUMNS(宝石属性!$B$43:L$66),0)*10*VLOOKUP(ROUNDDOWN($AB115,-1),宝石属性!$B$25:$N$41,2,0)*VLOOKUP(ROUNDDOWN($AB115,-1),宝石属性!$B$25:$N$41,3,0)+VLOOKUP($AC$2,职业被动!$B$6:$M$29,COLUMNS(职业被动!$B$6:L$29),0)*$AB115,0)</f>
        <v>34</v>
      </c>
      <c r="AL115" s="9">
        <f>ROUND(属性投放!M$4+装备属性!M$4*IF($AB115&lt;10,1,ROUNDDOWN($AB115,-1))+SUM(属性投放!N$37:N$45)*$AB115+VLOOKUP($AC$2,一级属性!$E$41:$P$64,COLUMNS(一级属性!$E$41:P$64),0)*($AB115+0.25*IF($AB115&lt;10,1,ROUNDDOWN($AB115,-1)))+VLOOKUP($AC$2,宝石属性!$B$43:$M$66,COLUMNS(宝石属性!$B$43:M$66),0)*10*VLOOKUP(ROUNDDOWN($AB115,-1),宝石属性!$B$25:$N$41,2,0)*VLOOKUP(ROUNDDOWN($AB115,-1),宝石属性!$B$25:$N$41,3,0)+VLOOKUP($AC$2,职业被动!$B$6:$M$29,COLUMNS(职业被动!$B$6:M$29),0)*$AB115,0)</f>
        <v>1234</v>
      </c>
      <c r="AM115" s="48">
        <f>属性价值和能力评分!$F$9+ROUND(属性价值和能力评分!$F$38*10,0)*AB115+ROUND((SUM(装备属性!$W$9:$W$14)+属性价值和能力评分!$F$38*1.25+1.4+2.8)*IF(AB115&lt;10,1,ROUNDDOWN(AB115,-1)),0)+15*VLOOKUP(ROUNDDOWN(AB115,-1),宝石属性!$B$26:$D$41,2,0)*6*VLOOKUP(ROUNDDOWN(AB115,-1),宝石属性!$B$26:$D$41,3,0)+(属性价值和能力评分!$F$49*9+属性价值和能力评分!$F$50*2+属性价值和能力评分!$F$53*8/5)*AB115</f>
        <v>20917</v>
      </c>
      <c r="AO115" s="1">
        <v>112</v>
      </c>
      <c r="AP115" s="9">
        <f>ROUND(属性投放!D$4+装备属性!D$4*IF($AO115&lt;10,1,ROUNDDOWN($AO115,-1))+SUM(属性投放!E$37:E$45)*$AO115+VLOOKUP($AP$2,一级属性!$E$41:$P$64,COLUMNS(一级属性!$E$41:G$64),0)*($AO115+0.25*IF($AO115&lt;10,1,ROUNDDOWN($AO115,-1)))+VLOOKUP($AP$2,宝石属性!$B$43:$M$66,COLUMNS(宝石属性!$B$43:D$66),0)*10*VLOOKUP(ROUNDDOWN($AO115,-1),宝石属性!$B$25:$N$41,2,0)*VLOOKUP(ROUNDDOWN($AO115,-1),宝石属性!$B$25:$N$41,3,0)+VLOOKUP($AP$2,职业被动!$B$6:$M$29,COLUMNS(职业被动!$B$6:D$29),0)*$AO115,0)</f>
        <v>7280</v>
      </c>
      <c r="AQ115" s="9">
        <f>ROUND(属性投放!E$4+装备属性!E$4*IF($AO115&lt;10,1,ROUNDDOWN($AO115,-1))+SUM(属性投放!F$37:F$45)*$AO115+VLOOKUP($AP$2,一级属性!$E$41:$P$64,COLUMNS(一级属性!$E$41:H$64),0)*($AO115+0.25*IF($AO115&lt;10,1,ROUNDDOWN($AO115,-1)))+VLOOKUP($AP$2,宝石属性!$B$43:$M$66,COLUMNS(宝石属性!$B$43:E$66),0)*10*VLOOKUP(ROUNDDOWN($AO115,-1),宝石属性!$B$25:$N$41,2,0)*VLOOKUP(ROUNDDOWN($AO115,-1),宝石属性!$B$25:$N$41,3,0)+VLOOKUP($AP$2,职业被动!$B$6:$M$29,COLUMNS(职业被动!$B$6:E$29),0)*$AO115,0)</f>
        <v>4875</v>
      </c>
      <c r="AR115" s="9">
        <f>ROUND(属性投放!F$4+装备属性!F$4*IF($AO115&lt;10,1,ROUNDDOWN($AO115,-1))+SUM(属性投放!G$37:G$45)*$AO115+VLOOKUP($AP$2,一级属性!$E$41:$P$64,COLUMNS(一级属性!$E$41:I$64),0)*($AO115+0.25*IF($AO115&lt;10,1,ROUNDDOWN($AO115,-1)))+VLOOKUP($AP$2,宝石属性!$B$43:$M$66,COLUMNS(宝石属性!$B$43:F$66),0)*10*VLOOKUP(ROUNDDOWN($AO115,-1),宝石属性!$B$25:$N$41,2,0)*VLOOKUP(ROUNDDOWN($AO115,-1),宝石属性!$B$25:$N$41,3,0)+VLOOKUP($AP$2,职业被动!$B$6:$M$29,COLUMNS(职业被动!$B$6:F$29),0)*$AO115,0)</f>
        <v>1226</v>
      </c>
      <c r="AS115" s="9">
        <f>ROUND(属性投放!G$4+装备属性!G$4*IF($AO115&lt;10,1,ROUNDDOWN($AO115,-1))+SUM(属性投放!H$37:H$45)*$AO115+VLOOKUP($AP$2,一级属性!$E$41:$P$64,COLUMNS(一级属性!$E$41:J$64),0)*($AO115+0.25*IF($AO115&lt;10,1,ROUNDDOWN($AO115,-1)))+VLOOKUP($AP$2,宝石属性!$B$43:$M$66,COLUMNS(宝石属性!$B$43:G$66),0)*10*VLOOKUP(ROUNDDOWN($AO115,-1),宝石属性!$B$25:$N$41,2,0)*VLOOKUP(ROUNDDOWN($AO115,-1),宝石属性!$B$25:$N$41,3,0)+VLOOKUP($AP$2,职业被动!$B$6:$M$29,COLUMNS(职业被动!$B$6:G$29),0)*$AO115,0)</f>
        <v>1099</v>
      </c>
      <c r="AT115" s="9">
        <f>ROUND(属性投放!H$4+装备属性!H$4*IF($AO115&lt;10,1,ROUNDDOWN($AO115,-1))+SUM(属性投放!I$37:I$45)*$AO115+VLOOKUP($AP$2,一级属性!$E$41:$P$64,COLUMNS(一级属性!$E$41:K$64),0)*($AO115+0.25*IF($AO115&lt;10,1,ROUNDDOWN($AO115,-1)))+VLOOKUP($AP$2,宝石属性!$B$43:$M$66,COLUMNS(宝石属性!$B$43:H$66),0)*10*VLOOKUP(ROUNDDOWN($AO115,-1),宝石属性!$B$25:$N$41,2,0)*VLOOKUP(ROUNDDOWN($AO115,-1),宝石属性!$B$25:$N$41,3,0)+VLOOKUP($AP$2,职业被动!$B$6:$M$29,COLUMNS(职业被动!$B$6:H$29),0)*$AO115,0)</f>
        <v>1174</v>
      </c>
      <c r="AU115" s="9">
        <f>ROUND(属性投放!I$4+装备属性!I$4*IF($AO115&lt;10,1,ROUNDDOWN($AO115,-1))+SUM(属性投放!J$37:J$45)*$AO115+VLOOKUP($AP$2,一级属性!$E$41:$P$64,COLUMNS(一级属性!$E$41:L$64),0)*($AO115+0.25*IF($AO115&lt;10,1,ROUNDDOWN($AO115,-1)))+VLOOKUP($AP$2,宝石属性!$B$43:$M$66,COLUMNS(宝石属性!$B$43:I$66),0)*10*VLOOKUP(ROUNDDOWN($AO115,-1),宝石属性!$B$25:$N$41,2,0)*VLOOKUP(ROUNDDOWN($AO115,-1),宝石属性!$B$25:$N$41,3,0)+VLOOKUP($AP$2,职业被动!$B$6:$M$29,COLUMNS(职业被动!$B$6:I$29),0)*$AO115,0)</f>
        <v>1319</v>
      </c>
      <c r="AV115" s="9">
        <f>ROUND(属性投放!J$4+装备属性!J$4*IF($AO115&lt;10,1,ROUNDDOWN($AO115,-1))+SUM(属性投放!K$37:K$45)*$AO115+VLOOKUP($AP$2,一级属性!$E$41:$P$64,COLUMNS(一级属性!$E$41:M$64),0)*($AO115+0.25*IF($AO115&lt;10,1,ROUNDDOWN($AO115,-1)))+VLOOKUP($AP$2,宝石属性!$B$43:$M$66,COLUMNS(宝石属性!$B$43:J$66),0)*10*VLOOKUP(ROUNDDOWN($AO115,-1),宝石属性!$B$25:$N$41,2,0)*VLOOKUP(ROUNDDOWN($AO115,-1),宝石属性!$B$25:$N$41,3,0)+VLOOKUP($AP$2,职业被动!$B$6:$M$29,COLUMNS(职业被动!$B$6:J$29),0)*$AO115,0)</f>
        <v>917</v>
      </c>
      <c r="AW115" s="9">
        <f>ROUND(属性投放!K$4+装备属性!K$4*IF($AO115&lt;10,1,ROUNDDOWN($AO115,-1))+SUM(属性投放!L$37:L$45)*$AO115+VLOOKUP($AP$2,一级属性!$E$41:$P$64,COLUMNS(一级属性!$E$41:N$64),0)*($AO115+0.25*IF($AO115&lt;10,1,ROUNDDOWN($AO115,-1)))+VLOOKUP($AP$2,宝石属性!$B$43:$M$66,COLUMNS(宝石属性!$B$43:K$66),0)*10*VLOOKUP(ROUNDDOWN($AO115,-1),宝石属性!$B$25:$N$41,2,0)*VLOOKUP(ROUNDDOWN($AO115,-1),宝石属性!$B$25:$N$41,3,0)+VLOOKUP($AP$2,职业被动!$B$6:$M$29,COLUMNS(职业被动!$B$6:K$29),0)*$AO115,0)</f>
        <v>406</v>
      </c>
      <c r="AX115" s="9">
        <f>ROUND(属性投放!L$4+装备属性!L$4*IF($AO115&lt;10,1,ROUNDDOWN($AO115,-1))+SUM(属性投放!M$37:M$45)*$AO115+VLOOKUP($AP$2,一级属性!$E$41:$P$64,COLUMNS(一级属性!$E$41:O$64),0)*($AO115+0.25*IF($AO115&lt;10,1,ROUNDDOWN($AO115,-1)))+VLOOKUP($AP$2,宝石属性!$B$43:$M$66,COLUMNS(宝石属性!$B$43:L$66),0)*10*VLOOKUP(ROUNDDOWN($AO115,-1),宝石属性!$B$25:$N$41,2,0)*VLOOKUP(ROUNDDOWN($AO115,-1),宝石属性!$B$25:$N$41,3,0)+VLOOKUP($AP$2,职业被动!$B$6:$M$29,COLUMNS(职业被动!$B$6:L$29),0)*$AO115,0)</f>
        <v>1214</v>
      </c>
      <c r="AY115" s="9">
        <f>ROUND(属性投放!M$4+装备属性!M$4*IF($AO115&lt;10,1,ROUNDDOWN($AO115,-1))+SUM(属性投放!N$37:N$45)*$AO115+VLOOKUP($AP$2,一级属性!$E$41:$P$64,COLUMNS(一级属性!$E$41:P$64),0)*($AO115+0.25*IF($AO115&lt;10,1,ROUNDDOWN($AO115,-1)))+VLOOKUP($AP$2,宝石属性!$B$43:$M$66,COLUMNS(宝石属性!$B$43:M$66),0)*10*VLOOKUP(ROUNDDOWN($AO115,-1),宝石属性!$B$25:$N$41,2,0)*VLOOKUP(ROUNDDOWN($AO115,-1),宝石属性!$B$25:$N$41,3,0)+VLOOKUP($AP$2,职业被动!$B$6:$M$29,COLUMNS(职业被动!$B$6:M$29),0)*$AO115,0)</f>
        <v>1234</v>
      </c>
      <c r="AZ115" s="48">
        <f>属性价值和能力评分!$F$9+ROUND(属性价值和能力评分!$F$38*10,0)*AO115+ROUND((SUM(装备属性!$W$9:$W$14)+属性价值和能力评分!$F$38*1.25+1.4+2.8)*IF(AO115&lt;10,1,ROUNDDOWN(AO115,-1)),0)+15*VLOOKUP(ROUNDDOWN(AO115,-1),宝石属性!$B$26:$D$41,2,0)*6*VLOOKUP(ROUNDDOWN(AO115,-1),宝石属性!$B$26:$D$41,3,0)+(属性价值和能力评分!$F$49*9+属性价值和能力评分!$F$50*2+属性价值和能力评分!$F$53*8/5)*AO115</f>
        <v>20917</v>
      </c>
      <c r="BB115" s="1">
        <v>112</v>
      </c>
      <c r="BC115" s="9">
        <f>ROUND(属性投放!D$4+装备属性!D$4*IF($BB115&lt;10,1,ROUNDDOWN($BB115,-1))+SUM(属性投放!E$37:E$45)*$BB115+VLOOKUP($BC$2,一级属性!$E$41:$P$64,COLUMNS(一级属性!$E$41:G$64),0)*($BB115+0.25*IF($BB115&lt;10,1,ROUNDDOWN($BB115,-1)))+VLOOKUP($BC$2,宝石属性!$B$43:$M$66,COLUMNS(宝石属性!$B$43:D$66),0)*10*VLOOKUP(ROUNDDOWN($BB115,-1),宝石属性!$B$25:$N$41,2,0)*VLOOKUP(ROUNDDOWN($BB115,-1),宝石属性!$B$25:$N$41,3,0)+VLOOKUP($BC$2,职业被动!$B$6:$M$29,COLUMNS(职业被动!$B$6:D$29),0)*$BB115,0)</f>
        <v>6496</v>
      </c>
      <c r="BD115" s="9">
        <f>ROUND(属性投放!E$4+装备属性!E$4*IF($BB115&lt;10,1,ROUNDDOWN($BB115,-1))+SUM(属性投放!F$37:F$45)*$BB115+VLOOKUP($BC$2,一级属性!$E$41:$P$64,COLUMNS(一级属性!$E$41:H$64),0)*($BB115+0.25*IF($BB115&lt;10,1,ROUNDDOWN($BB115,-1)))+VLOOKUP($BC$2,宝石属性!$B$43:$M$66,COLUMNS(宝石属性!$B$43:E$66),0)*10*VLOOKUP(ROUNDDOWN($BB115,-1),宝石属性!$B$25:$N$41,2,0)*VLOOKUP(ROUNDDOWN($BB115,-1),宝石属性!$B$25:$N$41,3,0)+VLOOKUP($BC$2,职业被动!$B$6:$M$29,COLUMNS(职业被动!$B$6:E$29),0)*$BB115,0)</f>
        <v>5572</v>
      </c>
      <c r="BE115" s="9">
        <f>ROUND(属性投放!F$4+装备属性!F$4*IF($BB115&lt;10,1,ROUNDDOWN($BB115,-1))+SUM(属性投放!G$37:G$45)*$BB115+VLOOKUP($BC$2,一级属性!$E$41:$P$64,COLUMNS(一级属性!$E$41:I$64),0)*($BB115+0.25*IF($BB115&lt;10,1,ROUNDDOWN($BB115,-1)))+VLOOKUP($BC$2,宝石属性!$B$43:$M$66,COLUMNS(宝石属性!$B$43:F$66),0)*10*VLOOKUP(ROUNDDOWN($BB115,-1),宝石属性!$B$25:$N$41,2,0)*VLOOKUP(ROUNDDOWN($BB115,-1),宝石属性!$B$25:$N$41,3,0)+VLOOKUP($BC$2,职业被动!$B$6:$M$29,COLUMNS(职业被动!$B$6:F$29),0)*$BB115,0)</f>
        <v>1226</v>
      </c>
      <c r="BF115" s="9">
        <f>ROUND(属性投放!G$4+装备属性!G$4*IF($BB115&lt;10,1,ROUNDDOWN($BB115,-1))+SUM(属性投放!H$37:H$45)*$BB115+VLOOKUP($BC$2,一级属性!$E$41:$P$64,COLUMNS(一级属性!$E$41:J$64),0)*($BB115+0.25*IF($BB115&lt;10,1,ROUNDDOWN($BB115,-1)))+VLOOKUP($BC$2,宝石属性!$B$43:$M$66,COLUMNS(宝石属性!$B$43:G$66),0)*10*VLOOKUP(ROUNDDOWN($BB115,-1),宝石属性!$B$25:$N$41,2,0)*VLOOKUP(ROUNDDOWN($BB115,-1),宝石属性!$B$25:$N$41,3,0)+VLOOKUP($BC$2,职业被动!$B$6:$M$29,COLUMNS(职业被动!$B$6:G$29),0)*$BB115,0)</f>
        <v>1099</v>
      </c>
      <c r="BG115" s="9">
        <f>ROUND(属性投放!H$4+装备属性!H$4*IF($BB115&lt;10,1,ROUNDDOWN($BB115,-1))+SUM(属性投放!I$37:I$45)*$BB115+VLOOKUP($BC$2,一级属性!$E$41:$P$64,COLUMNS(一级属性!$E$41:K$64),0)*($BB115+0.25*IF($BB115&lt;10,1,ROUNDDOWN($BB115,-1)))+VLOOKUP($BC$2,宝石属性!$B$43:$M$66,COLUMNS(宝石属性!$B$43:H$66),0)*10*VLOOKUP(ROUNDDOWN($BB115,-1),宝石属性!$B$25:$N$41,2,0)*VLOOKUP(ROUNDDOWN($BB115,-1),宝石属性!$B$25:$N$41,3,0)+VLOOKUP($BC$2,职业被动!$B$6:$M$29,COLUMNS(职业被动!$B$6:H$29),0)*$BB115,0)</f>
        <v>1657</v>
      </c>
      <c r="BH115" s="9">
        <f>ROUND(属性投放!I$4+装备属性!I$4*IF($BB115&lt;10,1,ROUNDDOWN($BB115,-1))+SUM(属性投放!J$37:J$45)*$BB115+VLOOKUP($BC$2,一级属性!$E$41:$P$64,COLUMNS(一级属性!$E$41:L$64),0)*($BB115+0.25*IF($BB115&lt;10,1,ROUNDDOWN($BB115,-1)))+VLOOKUP($BC$2,宝石属性!$B$43:$M$66,COLUMNS(宝石属性!$B$43:I$66),0)*10*VLOOKUP(ROUNDDOWN($BB115,-1),宝石属性!$B$25:$N$41,2,0)*VLOOKUP(ROUNDDOWN($BB115,-1),宝石属性!$B$25:$N$41,3,0)+VLOOKUP($BC$2,职业被动!$B$6:$M$29,COLUMNS(职业被动!$B$6:I$29),0)*$BB115,0)</f>
        <v>1571</v>
      </c>
      <c r="BI115" s="9">
        <f>ROUND(属性投放!J$4+装备属性!J$4*IF($BB115&lt;10,1,ROUNDDOWN($BB115,-1))+SUM(属性投放!K$37:K$45)*$BB115+VLOOKUP($BC$2,一级属性!$E$41:$P$64,COLUMNS(一级属性!$E$41:M$64),0)*($BB115+0.25*IF($BB115&lt;10,1,ROUNDDOWN($BB115,-1)))+VLOOKUP($BC$2,宝石属性!$B$43:$M$66,COLUMNS(宝石属性!$B$43:J$66),0)*10*VLOOKUP(ROUNDDOWN($BB115,-1),宝石属性!$B$25:$N$41,2,0)*VLOOKUP(ROUNDDOWN($BB115,-1),宝石属性!$B$25:$N$41,3,0)+VLOOKUP($BC$2,职业被动!$B$6:$M$29,COLUMNS(职业被动!$B$6:J$29),0)*$BB115,0)</f>
        <v>708</v>
      </c>
      <c r="BJ115" s="9">
        <f>ROUND(属性投放!K$4+装备属性!K$4*IF($BB115&lt;10,1,ROUNDDOWN($BB115,-1))+SUM(属性投放!L$37:L$45)*$BB115+VLOOKUP($BC$2,一级属性!$E$41:$P$64,COLUMNS(一级属性!$E$41:N$64),0)*($BB115+0.25*IF($BB115&lt;10,1,ROUNDDOWN($BB115,-1)))+VLOOKUP($BC$2,宝石属性!$B$43:$M$66,COLUMNS(宝石属性!$B$43:K$66),0)*10*VLOOKUP(ROUNDDOWN($BB115,-1),宝石属性!$B$25:$N$41,2,0)*VLOOKUP(ROUNDDOWN($BB115,-1),宝石属性!$B$25:$N$41,3,0)+VLOOKUP($BC$2,职业被动!$B$6:$M$29,COLUMNS(职业被动!$B$6:K$29),0)*$BB115,0)</f>
        <v>406</v>
      </c>
      <c r="BK115" s="9">
        <f>ROUND(属性投放!L$4+装备属性!L$4*IF($BB115&lt;10,1,ROUNDDOWN($BB115,-1))+SUM(属性投放!M$37:M$45)*$BB115+VLOOKUP($BC$2,一级属性!$E$41:$P$64,COLUMNS(一级属性!$E$41:O$64),0)*($BB115+0.25*IF($BB115&lt;10,1,ROUNDDOWN($BB115,-1)))+VLOOKUP($BC$2,宝石属性!$B$43:$M$66,COLUMNS(宝石属性!$B$43:L$66),0)*10*VLOOKUP(ROUNDDOWN($BB115,-1),宝石属性!$B$25:$N$41,2,0)*VLOOKUP(ROUNDDOWN($BB115,-1),宝石属性!$B$25:$N$41,3,0)+VLOOKUP($BC$2,职业被动!$B$6:$M$29,COLUMNS(职业被动!$B$6:L$29),0)*$BB115,0)</f>
        <v>34</v>
      </c>
      <c r="BL115" s="9">
        <f>ROUND(属性投放!M$4+装备属性!M$4*IF($BB115&lt;10,1,ROUNDDOWN($BB115,-1))+SUM(属性投放!N$37:N$45)*$BB115+VLOOKUP($BC$2,一级属性!$E$41:$P$64,COLUMNS(一级属性!$E$41:P$64),0)*($BB115+0.25*IF($BB115&lt;10,1,ROUNDDOWN($BB115,-1)))+VLOOKUP($BC$2,宝石属性!$B$43:$M$66,COLUMNS(宝石属性!$B$43:M$66),0)*10*VLOOKUP(ROUNDDOWN($BB115,-1),宝石属性!$B$25:$N$41,2,0)*VLOOKUP(ROUNDDOWN($BB115,-1),宝石属性!$B$25:$N$41,3,0)+VLOOKUP($BC$2,职业被动!$B$6:$M$29,COLUMNS(职业被动!$B$6:M$29),0)*$BB115,0)</f>
        <v>1234</v>
      </c>
      <c r="BM115" s="48">
        <f>属性价值和能力评分!$F$9+ROUND(属性价值和能力评分!$F$38*10,0)*BB115+ROUND((SUM(装备属性!$W$9:$W$14)+属性价值和能力评分!$F$38*1.25+1.4+2.8)*IF(BB115&lt;10,1,ROUNDDOWN(BB115,-1)),0)+15*VLOOKUP(ROUNDDOWN(BB115,-1),宝石属性!$B$26:$D$41,2,0)*6*VLOOKUP(ROUNDDOWN(BB115,-1),宝石属性!$B$26:$D$41,3,0)+(属性价值和能力评分!$F$49*9+属性价值和能力评分!$F$50*2+属性价值和能力评分!$F$53*8/5)*BB115</f>
        <v>20917</v>
      </c>
      <c r="BO115" s="1">
        <v>112</v>
      </c>
      <c r="BP115" s="9">
        <f>ROUND(属性投放!D$4+装备属性!D$4*IF($BO115&lt;10,1,ROUNDDOWN($BO115,-1))+SUM(属性投放!E$37:E$45)*$BO115+VLOOKUP($BP$2,一级属性!$E$41:$P$64,COLUMNS(一级属性!$E$41:G$64),0)*($BO115+0.25*IF($BO115&lt;10,1,ROUNDDOWN($BO115,-1)))+VLOOKUP($BP$2,宝石属性!$B$43:$M$66,COLUMNS(宝石属性!$B$43:D$66),0)*10*VLOOKUP(ROUNDDOWN($BO115,-1),宝石属性!$B$25:$N$41,2,0)*VLOOKUP(ROUNDDOWN($BO115,-1),宝石属性!$B$25:$N$41,3,0)+VLOOKUP($BP$2,职业被动!$B$6:$M$29,COLUMNS(职业被动!$B$6:D$29),0)*$BO115,0)</f>
        <v>8064</v>
      </c>
      <c r="BQ115" s="9">
        <f>ROUND(属性投放!E$4+装备属性!E$4*IF($BO115&lt;10,1,ROUNDDOWN($BO115,-1))+SUM(属性投放!F$37:F$45)*$BO115+VLOOKUP($BP$2,一级属性!$E$41:$P$64,COLUMNS(一级属性!$E$41:H$64),0)*($BO115+0.25*IF($BO115&lt;10,1,ROUNDDOWN($BO115,-1)))+VLOOKUP($BP$2,宝石属性!$B$43:$M$66,COLUMNS(宝石属性!$B$43:E$66),0)*10*VLOOKUP(ROUNDDOWN($BO115,-1),宝石属性!$B$25:$N$41,2,0)*VLOOKUP(ROUNDDOWN($BO115,-1),宝石属性!$B$25:$N$41,3,0)+VLOOKUP($BP$2,职业被动!$B$6:$M$29,COLUMNS(职业被动!$B$6:E$29),0)*$BO115,0)</f>
        <v>4875</v>
      </c>
      <c r="BR115" s="9">
        <f>ROUND(属性投放!F$4+装备属性!F$4*IF($BO115&lt;10,1,ROUNDDOWN($BO115,-1))+SUM(属性投放!G$37:G$45)*$BO115+VLOOKUP($BP$2,一级属性!$E$41:$P$64,COLUMNS(一级属性!$E$41:I$64),0)*($BO115+0.25*IF($BO115&lt;10,1,ROUNDDOWN($BO115,-1)))+VLOOKUP($BP$2,宝石属性!$B$43:$M$66,COLUMNS(宝石属性!$B$43:F$66),0)*10*VLOOKUP(ROUNDDOWN($BO115,-1),宝石属性!$B$25:$N$41,2,0)*VLOOKUP(ROUNDDOWN($BO115,-1),宝石属性!$B$25:$N$41,3,0)+VLOOKUP($BP$2,职业被动!$B$6:$M$29,COLUMNS(职业被动!$B$6:F$29),0)*$BO115,0)</f>
        <v>1226</v>
      </c>
      <c r="BS115" s="9">
        <f>ROUND(属性投放!G$4+装备属性!G$4*IF($BO115&lt;10,1,ROUNDDOWN($BO115,-1))+SUM(属性投放!H$37:H$45)*$BO115+VLOOKUP($BP$2,一级属性!$E$41:$P$64,COLUMNS(一级属性!$E$41:J$64),0)*($BO115+0.25*IF($BO115&lt;10,1,ROUNDDOWN($BO115,-1)))+VLOOKUP($BP$2,宝石属性!$B$43:$M$66,COLUMNS(宝石属性!$B$43:G$66),0)*10*VLOOKUP(ROUNDDOWN($BO115,-1),宝石属性!$B$25:$N$41,2,0)*VLOOKUP(ROUNDDOWN($BO115,-1),宝石属性!$B$25:$N$41,3,0)+VLOOKUP($BP$2,职业被动!$B$6:$M$29,COLUMNS(职业被动!$B$6:G$29),0)*$BO115,0)</f>
        <v>1099</v>
      </c>
      <c r="BT115" s="9">
        <f>ROUND(属性投放!H$4+装备属性!H$4*IF($BO115&lt;10,1,ROUNDDOWN($BO115,-1))+SUM(属性投放!I$37:I$45)*$BO115+VLOOKUP($BP$2,一级属性!$E$41:$P$64,COLUMNS(一级属性!$E$41:K$64),0)*($BO115+0.25*IF($BO115&lt;10,1,ROUNDDOWN($BO115,-1)))+VLOOKUP($BP$2,宝石属性!$B$43:$M$66,COLUMNS(宝石属性!$B$43:H$66),0)*10*VLOOKUP(ROUNDDOWN($BO115,-1),宝石属性!$B$25:$N$41,2,0)*VLOOKUP(ROUNDDOWN($BO115,-1),宝石属性!$B$25:$N$41,3,0)+VLOOKUP($BP$2,职业被动!$B$6:$M$29,COLUMNS(职业被动!$B$6:H$29),0)*$BO115,0)</f>
        <v>1286</v>
      </c>
      <c r="BU115" s="9">
        <f>ROUND(属性投放!I$4+装备属性!I$4*IF($BO115&lt;10,1,ROUNDDOWN($BO115,-1))+SUM(属性投放!J$37:J$45)*$BO115+VLOOKUP($BP$2,一级属性!$E$41:$P$64,COLUMNS(一级属性!$E$41:L$64),0)*($BO115+0.25*IF($BO115&lt;10,1,ROUNDDOWN($BO115,-1)))+VLOOKUP($BP$2,宝石属性!$B$43:$M$66,COLUMNS(宝石属性!$B$43:I$66),0)*10*VLOOKUP(ROUNDDOWN($BO115,-1),宝石属性!$B$25:$N$41,2,0)*VLOOKUP(ROUNDDOWN($BO115,-1),宝石属性!$B$25:$N$41,3,0)+VLOOKUP($BP$2,职业被动!$B$6:$M$29,COLUMNS(职业被动!$B$6:I$29),0)*$BO115,0)</f>
        <v>1319</v>
      </c>
      <c r="BV115" s="9">
        <f>ROUND(属性投放!J$4+装备属性!J$4*IF($BO115&lt;10,1,ROUNDDOWN($BO115,-1))+SUM(属性投放!K$37:K$45)*$BO115+VLOOKUP($BP$2,一级属性!$E$41:$P$64,COLUMNS(一级属性!$E$41:M$64),0)*($BO115+0.25*IF($BO115&lt;10,1,ROUNDDOWN($BO115,-1)))+VLOOKUP($BP$2,宝石属性!$B$43:$M$66,COLUMNS(宝石属性!$B$43:J$66),0)*10*VLOOKUP(ROUNDDOWN($BO115,-1),宝石属性!$B$25:$N$41,2,0)*VLOOKUP(ROUNDDOWN($BO115,-1),宝石属性!$B$25:$N$41,3,0)+VLOOKUP($BP$2,职业被动!$B$6:$M$29,COLUMNS(职业被动!$B$6:J$29),0)*$BO115,0)</f>
        <v>917</v>
      </c>
      <c r="BW115" s="9">
        <f>ROUND(属性投放!K$4+装备属性!K$4*IF($BO115&lt;10,1,ROUNDDOWN($BO115,-1))+SUM(属性投放!L$37:L$45)*$BO115+VLOOKUP($BP$2,一级属性!$E$41:$P$64,COLUMNS(一级属性!$E$41:N$64),0)*($BO115+0.25*IF($BO115&lt;10,1,ROUNDDOWN($BO115,-1)))+VLOOKUP($BP$2,宝石属性!$B$43:$M$66,COLUMNS(宝石属性!$B$43:K$66),0)*10*VLOOKUP(ROUNDDOWN($BO115,-1),宝石属性!$B$25:$N$41,2,0)*VLOOKUP(ROUNDDOWN($BO115,-1),宝石属性!$B$25:$N$41,3,0)+VLOOKUP($BP$2,职业被动!$B$6:$M$29,COLUMNS(职业被动!$B$6:K$29),0)*$BO115,0)</f>
        <v>566</v>
      </c>
      <c r="BX115" s="9">
        <f>ROUND(属性投放!L$4+装备属性!L$4*IF($BO115&lt;10,1,ROUNDDOWN($BO115,-1))+SUM(属性投放!M$37:M$45)*$BO115+VLOOKUP($BP$2,一级属性!$E$41:$P$64,COLUMNS(一级属性!$E$41:O$64),0)*($BO115+0.25*IF($BO115&lt;10,1,ROUNDDOWN($BO115,-1)))+VLOOKUP($BP$2,宝石属性!$B$43:$M$66,COLUMNS(宝石属性!$B$43:L$66),0)*10*VLOOKUP(ROUNDDOWN($BO115,-1),宝石属性!$B$25:$N$41,2,0)*VLOOKUP(ROUNDDOWN($BO115,-1),宝石属性!$B$25:$N$41,3,0)+VLOOKUP($BP$2,职业被动!$B$6:$M$29,COLUMNS(职业被动!$B$6:L$29),0)*$BO115,0)</f>
        <v>34</v>
      </c>
      <c r="BY115" s="9">
        <f>ROUND(属性投放!M$4+装备属性!M$4*IF($BO115&lt;10,1,ROUNDDOWN($BO115,-1))+SUM(属性投放!N$37:N$45)*$BO115+VLOOKUP($BP$2,一级属性!$E$41:$P$64,COLUMNS(一级属性!$E$41:P$64),0)*($BO115+0.25*IF($BO115&lt;10,1,ROUNDDOWN($BO115,-1)))+VLOOKUP($BP$2,宝石属性!$B$43:$M$66,COLUMNS(宝石属性!$B$43:M$66),0)*10*VLOOKUP(ROUNDDOWN($BO115,-1),宝石属性!$B$25:$N$41,2,0)*VLOOKUP(ROUNDDOWN($BO115,-1),宝石属性!$B$25:$N$41,3,0)+VLOOKUP($BP$2,职业被动!$B$6:$M$29,COLUMNS(职业被动!$B$6:M$29),0)*$BO115,0)</f>
        <v>1234</v>
      </c>
      <c r="BZ115" s="48">
        <f>属性价值和能力评分!$F$9+ROUND(属性价值和能力评分!$F$38*10,0)*BO115+ROUND((SUM(装备属性!$W$9:$W$14)+属性价值和能力评分!$F$38*1.25+1.4+2.8)*IF(BO115&lt;10,1,ROUNDDOWN(BO115,-1)),0)+15*VLOOKUP(ROUNDDOWN(BO115,-1),宝石属性!$B$26:$D$41,2,0)*6*VLOOKUP(ROUNDDOWN(BO115,-1),宝石属性!$B$26:$D$41,3,0)+(属性价值和能力评分!$F$49*9+属性价值和能力评分!$F$50*2+属性价值和能力评分!$F$53*8/5)*BO115</f>
        <v>20917</v>
      </c>
      <c r="CB115" s="1">
        <v>112</v>
      </c>
      <c r="CC115" s="9">
        <f>ROUND(属性投放!D$4+装备属性!D$4*IF($CB115&lt;10,1,ROUNDDOWN($CB115,-1))+SUM(属性投放!E$37:E$45)*$CB115+VLOOKUP($CC$2,一级属性!$E$41:$P$64,COLUMNS(一级属性!$E$41:G$64),0)*($CB115+0.25*IF($CB115&lt;10,1,ROUNDDOWN($CB115,-1)))+VLOOKUP($CC$2,宝石属性!$B$43:$M$66,COLUMNS(宝石属性!$B$43:D$66),0)*10*VLOOKUP(ROUNDDOWN($CB115,-1),宝石属性!$B$25:$N$41,2,0)*VLOOKUP(ROUNDDOWN($CB115,-1),宝石属性!$B$25:$N$41,3,0)+VLOOKUP($CC$2,职业被动!$B$6:$M$29,COLUMNS(职业被动!$B$6:D$29),0)*$CB115,0)</f>
        <v>5380</v>
      </c>
      <c r="CD115" s="9">
        <f>ROUND(属性投放!E$4+装备属性!E$4*IF($CB115&lt;10,1,ROUNDDOWN($CB115,-1))+SUM(属性投放!F$37:F$45)*$CB115+VLOOKUP($CC$2,一级属性!$E$41:$P$64,COLUMNS(一级属性!$E$41:H$64),0)*($CB115+0.25*IF($CB115&lt;10,1,ROUNDDOWN($CB115,-1)))+VLOOKUP($CC$2,宝石属性!$B$43:$M$66,COLUMNS(宝石属性!$B$43:E$66),0)*10*VLOOKUP(ROUNDDOWN($CB115,-1),宝石属性!$B$25:$N$41,2,0)*VLOOKUP(ROUNDDOWN($CB115,-1),宝石属性!$B$25:$N$41,3,0)+VLOOKUP($CC$2,职业被动!$B$6:$M$29,COLUMNS(职业被动!$B$6:E$29),0)*$CB115,0)</f>
        <v>2782</v>
      </c>
      <c r="CE115" s="9">
        <f>ROUND(属性投放!F$4+装备属性!F$4*IF($CB115&lt;10,1,ROUNDDOWN($CB115,-1))+SUM(属性投放!G$37:G$45)*$CB115+VLOOKUP($CC$2,一级属性!$E$41:$P$64,COLUMNS(一级属性!$E$41:I$64),0)*($CB115+0.25*IF($CB115&lt;10,1,ROUNDDOWN($CB115,-1)))+VLOOKUP($CC$2,宝石属性!$B$43:$M$66,COLUMNS(宝石属性!$B$43:F$66),0)*10*VLOOKUP(ROUNDDOWN($CB115,-1),宝石属性!$B$25:$N$41,2,0)*VLOOKUP(ROUNDDOWN($CB115,-1),宝石属性!$B$25:$N$41,3,0)+VLOOKUP($CC$2,职业被动!$B$6:$M$29,COLUMNS(职业被动!$B$6:F$29),0)*$CB115,0)</f>
        <v>2524</v>
      </c>
      <c r="CF115" s="9">
        <f>ROUND(属性投放!G$4+装备属性!G$4*IF($CB115&lt;10,1,ROUNDDOWN($CB115,-1))+SUM(属性投放!H$37:H$45)*$CB115+VLOOKUP($CC$2,一级属性!$E$41:$P$64,COLUMNS(一级属性!$E$41:J$64),0)*($CB115+0.25*IF($CB115&lt;10,1,ROUNDDOWN($CB115,-1)))+VLOOKUP($CC$2,宝石属性!$B$43:$M$66,COLUMNS(宝石属性!$B$43:G$66),0)*10*VLOOKUP(ROUNDDOWN($CB115,-1),宝石属性!$B$25:$N$41,2,0)*VLOOKUP(ROUNDDOWN($CB115,-1),宝石属性!$B$25:$N$41,3,0)+VLOOKUP($CC$2,职业被动!$B$6:$M$29,COLUMNS(职业被动!$B$6:G$29),0)*$CB115,0)</f>
        <v>1211</v>
      </c>
      <c r="CG115" s="9">
        <f>ROUND(属性投放!H$4+装备属性!H$4*IF($CB115&lt;10,1,ROUNDDOWN($CB115,-1))+SUM(属性投放!I$37:I$45)*$CB115+VLOOKUP($CC$2,一级属性!$E$41:$P$64,COLUMNS(一级属性!$E$41:K$64),0)*($CB115+0.25*IF($CB115&lt;10,1,ROUNDDOWN($CB115,-1)))+VLOOKUP($CC$2,宝石属性!$B$43:$M$66,COLUMNS(宝石属性!$B$43:H$66),0)*10*VLOOKUP(ROUNDDOWN($CB115,-1),宝石属性!$B$25:$N$41,2,0)*VLOOKUP(ROUNDDOWN($CB115,-1),宝石属性!$B$25:$N$41,3,0)+VLOOKUP($CC$2,职业被动!$B$6:$M$29,COLUMNS(职业被动!$B$6:H$29),0)*$CB115,0)</f>
        <v>755</v>
      </c>
      <c r="CH115" s="9">
        <f>ROUND(属性投放!I$4+装备属性!I$4*IF($CB115&lt;10,1,ROUNDDOWN($CB115,-1))+SUM(属性投放!J$37:J$45)*$CB115+VLOOKUP($CC$2,一级属性!$E$41:$P$64,COLUMNS(一级属性!$E$41:L$64),0)*($CB115+0.25*IF($CB115&lt;10,1,ROUNDDOWN($CB115,-1)))+VLOOKUP($CC$2,宝石属性!$B$43:$M$66,COLUMNS(宝石属性!$B$43:I$66),0)*10*VLOOKUP(ROUNDDOWN($CB115,-1),宝石属性!$B$25:$N$41,2,0)*VLOOKUP(ROUNDDOWN($CB115,-1),宝石属性!$B$25:$N$41,3,0)+VLOOKUP($CC$2,职业被动!$B$6:$M$29,COLUMNS(职业被动!$B$6:I$29),0)*$CB115,0)</f>
        <v>1263</v>
      </c>
      <c r="CI115" s="9">
        <f>ROUND(属性投放!J$4+装备属性!J$4*IF($CB115&lt;10,1,ROUNDDOWN($CB115,-1))+SUM(属性投放!K$37:K$45)*$CB115+VLOOKUP($CC$2,一级属性!$E$41:$P$64,COLUMNS(一级属性!$E$41:M$64),0)*($CB115+0.25*IF($CB115&lt;10,1,ROUNDDOWN($CB115,-1)))+VLOOKUP($CC$2,宝石属性!$B$43:$M$66,COLUMNS(宝石属性!$B$43:J$66),0)*10*VLOOKUP(ROUNDDOWN($CB115,-1),宝石属性!$B$25:$N$41,2,0)*VLOOKUP(ROUNDDOWN($CB115,-1),宝石属性!$B$25:$N$41,3,0)+VLOOKUP($CC$2,职业被动!$B$6:$M$29,COLUMNS(职业被动!$B$6:J$29),0)*$CB115,0)</f>
        <v>820</v>
      </c>
      <c r="CJ115" s="9">
        <f>ROUND(属性投放!K$4+装备属性!K$4*IF($CB115&lt;10,1,ROUNDDOWN($CB115,-1))+SUM(属性投放!L$37:L$45)*$CB115+VLOOKUP($CC$2,一级属性!$E$41:$P$64,COLUMNS(一级属性!$E$41:N$64),0)*($CB115+0.25*IF($CB115&lt;10,1,ROUNDDOWN($CB115,-1)))+VLOOKUP($CC$2,宝石属性!$B$43:$M$66,COLUMNS(宝石属性!$B$43:K$66),0)*10*VLOOKUP(ROUNDDOWN($CB115,-1),宝石属性!$B$25:$N$41,2,0)*VLOOKUP(ROUNDDOWN($CB115,-1),宝石属性!$B$25:$N$41,3,0)+VLOOKUP($CC$2,职业被动!$B$6:$M$29,COLUMNS(职业被动!$B$6:K$29),0)*$CB115,0)</f>
        <v>406</v>
      </c>
      <c r="CK115" s="9">
        <f>ROUND(属性投放!L$4+装备属性!L$4*IF($CB115&lt;10,1,ROUNDDOWN($CB115,-1))+SUM(属性投放!M$37:M$45)*$CB115+VLOOKUP($CC$2,一级属性!$E$41:$P$64,COLUMNS(一级属性!$E$41:O$64),0)*($CB115+0.25*IF($CB115&lt;10,1,ROUNDDOWN($CB115,-1)))+VLOOKUP($CC$2,宝石属性!$B$43:$M$66,COLUMNS(宝石属性!$B$43:L$66),0)*10*VLOOKUP(ROUNDDOWN($CB115,-1),宝石属性!$B$25:$N$41,2,0)*VLOOKUP(ROUNDDOWN($CB115,-1),宝石属性!$B$25:$N$41,3,0)+VLOOKUP($CC$2,职业被动!$B$6:$M$29,COLUMNS(职业被动!$B$6:L$29),0)*$CB115,0)</f>
        <v>34</v>
      </c>
      <c r="CL115" s="9">
        <f>ROUND(属性投放!M$4+装备属性!M$4*IF($CB115&lt;10,1,ROUNDDOWN($CB115,-1))+SUM(属性投放!N$37:N$45)*$CB115+VLOOKUP($CC$2,一级属性!$E$41:$P$64,COLUMNS(一级属性!$E$41:P$64),0)*($CB115+0.25*IF($CB115&lt;10,1,ROUNDDOWN($CB115,-1)))+VLOOKUP($CC$2,宝石属性!$B$43:$M$66,COLUMNS(宝石属性!$B$43:M$66),0)*10*VLOOKUP(ROUNDDOWN($CB115,-1),宝石属性!$B$25:$N$41,2,0)*VLOOKUP(ROUNDDOWN($CB115,-1),宝石属性!$B$25:$N$41,3,0)+VLOOKUP($CC$2,职业被动!$B$6:$M$29,COLUMNS(职业被动!$B$6:M$29),0)*$CB115,0)</f>
        <v>1154</v>
      </c>
      <c r="CM115" s="48">
        <f>属性价值和能力评分!$F$9+ROUND(属性价值和能力评分!$F$38*10,0)*CB115+ROUND((SUM(装备属性!$W$9:$W$14)+属性价值和能力评分!$F$38*1.25+1.4+2.8)*IF(CB115&lt;10,1,ROUNDDOWN(CB115,-1)),0)+15*VLOOKUP(ROUNDDOWN(CB115,-1),宝石属性!$B$26:$D$41,2,0)*6*VLOOKUP(ROUNDDOWN(CB115,-1),宝石属性!$B$26:$D$41,3,0)+(属性价值和能力评分!$F$49*9+属性价值和能力评分!$F$50*2+属性价值和能力评分!$F$53*8/5)*CB115</f>
        <v>20917</v>
      </c>
      <c r="CO115" s="1">
        <v>112</v>
      </c>
      <c r="CP115" s="9">
        <f>ROUND(属性投放!D$4+装备属性!D$4*IF($CO115&lt;10,1,ROUNDDOWN($CO115,-1))+SUM(属性投放!E$37:E$45)*$CO115+VLOOKUP($CP$2,一级属性!$E$41:$P$64,COLUMNS(一级属性!$E$41:G$64),0)*($CO115+0.25*IF($CO115&lt;10,1,ROUNDDOWN($CO115,-1)))+VLOOKUP($CP$2,宝石属性!$B$43:$M$66,COLUMNS(宝石属性!$B$43:D$66),0)*10*VLOOKUP(ROUNDDOWN($CO115,-1),宝石属性!$B$25:$N$41,2,0)*VLOOKUP(ROUNDDOWN($CO115,-1),宝石属性!$B$25:$N$41,3,0)+VLOOKUP($CP$2,职业被动!$B$6:$M$29,COLUMNS(职业被动!$B$6:D$29),0)*$CO115,0)</f>
        <v>5380</v>
      </c>
      <c r="CQ115" s="9">
        <f>ROUND(属性投放!E$4+装备属性!E$4*IF($CO115&lt;10,1,ROUNDDOWN($CO115,-1))+SUM(属性投放!F$37:F$45)*$CO115+VLOOKUP($CP$2,一级属性!$E$41:$P$64,COLUMNS(一级属性!$E$41:H$64),0)*($CO115+0.25*IF($CO115&lt;10,1,ROUNDDOWN($CO115,-1)))+VLOOKUP($CP$2,宝石属性!$B$43:$M$66,COLUMNS(宝石属性!$B$43:E$66),0)*10*VLOOKUP(ROUNDDOWN($CO115,-1),宝石属性!$B$25:$N$41,2,0)*VLOOKUP(ROUNDDOWN($CO115,-1),宝石属性!$B$25:$N$41,3,0)+VLOOKUP($CP$2,职业被动!$B$6:$M$29,COLUMNS(职业被动!$B$6:E$29),0)*$CO115,0)</f>
        <v>6270</v>
      </c>
      <c r="CR115" s="9">
        <f>ROUND(属性投放!F$4+装备属性!F$4*IF($CO115&lt;10,1,ROUNDDOWN($CO115,-1))+SUM(属性投放!G$37:G$45)*$CO115+VLOOKUP($CP$2,一级属性!$E$41:$P$64,COLUMNS(一级属性!$E$41:I$64),0)*($CO115+0.25*IF($CO115&lt;10,1,ROUNDDOWN($CO115,-1)))+VLOOKUP($CP$2,宝石属性!$B$43:$M$66,COLUMNS(宝石属性!$B$43:F$66),0)*10*VLOOKUP(ROUNDDOWN($CO115,-1),宝石属性!$B$25:$N$41,2,0)*VLOOKUP(ROUNDDOWN($CO115,-1),宝石属性!$B$25:$N$41,3,0)+VLOOKUP($CP$2,职业被动!$B$6:$M$29,COLUMNS(职业被动!$B$6:F$29),0)*$CO115,0)</f>
        <v>1226</v>
      </c>
      <c r="CS115" s="9">
        <f>ROUND(属性投放!G$4+装备属性!G$4*IF($CO115&lt;10,1,ROUNDDOWN($CO115,-1))+SUM(属性投放!H$37:H$45)*$CO115+VLOOKUP($CP$2,一级属性!$E$41:$P$64,COLUMNS(一级属性!$E$41:J$64),0)*($CO115+0.25*IF($CO115&lt;10,1,ROUNDDOWN($CO115,-1)))+VLOOKUP($CP$2,宝石属性!$B$43:$M$66,COLUMNS(宝石属性!$B$43:G$66),0)*10*VLOOKUP(ROUNDDOWN($CO115,-1),宝石属性!$B$25:$N$41,2,0)*VLOOKUP(ROUNDDOWN($CO115,-1),宝石属性!$B$25:$N$41,3,0)+VLOOKUP($CP$2,职业被动!$B$6:$M$29,COLUMNS(职业被动!$B$6:G$29),0)*$CO115,0)</f>
        <v>1099</v>
      </c>
      <c r="CT115" s="9">
        <f>ROUND(属性投放!H$4+装备属性!H$4*IF($CO115&lt;10,1,ROUNDDOWN($CO115,-1))+SUM(属性投放!I$37:I$45)*$CO115+VLOOKUP($CP$2,一级属性!$E$41:$P$64,COLUMNS(一级属性!$E$41:K$64),0)*($CO115+0.25*IF($CO115&lt;10,1,ROUNDDOWN($CO115,-1)))+VLOOKUP($CP$2,宝石属性!$B$43:$M$66,COLUMNS(宝石属性!$B$43:H$66),0)*10*VLOOKUP(ROUNDDOWN($CO115,-1),宝石属性!$B$25:$N$41,2,0)*VLOOKUP(ROUNDDOWN($CO115,-1),宝石属性!$B$25:$N$41,3,0)+VLOOKUP($CP$2,职业被动!$B$6:$M$29,COLUMNS(职业被动!$B$6:H$29),0)*$CO115,0)</f>
        <v>1917</v>
      </c>
      <c r="CU115" s="9">
        <f>ROUND(属性投放!I$4+装备属性!I$4*IF($CO115&lt;10,1,ROUNDDOWN($CO115,-1))+SUM(属性投放!J$37:J$45)*$CO115+VLOOKUP($CP$2,一级属性!$E$41:$P$64,COLUMNS(一级属性!$E$41:L$64),0)*($CO115+0.25*IF($CO115&lt;10,1,ROUNDDOWN($CO115,-1)))+VLOOKUP($CP$2,宝石属性!$B$43:$M$66,COLUMNS(宝石属性!$B$43:I$66),0)*10*VLOOKUP(ROUNDDOWN($CO115,-1),宝石属性!$B$25:$N$41,2,0)*VLOOKUP(ROUNDDOWN($CO115,-1),宝石属性!$B$25:$N$41,3,0)+VLOOKUP($CP$2,职业被动!$B$6:$M$29,COLUMNS(职业被动!$B$6:I$29),0)*$CO115,0)</f>
        <v>1654</v>
      </c>
      <c r="CV115" s="9">
        <f>ROUND(属性投放!J$4+装备属性!J$4*IF($CO115&lt;10,1,ROUNDDOWN($CO115,-1))+SUM(属性投放!K$37:K$45)*$CO115+VLOOKUP($CP$2,一级属性!$E$41:$P$64,COLUMNS(一级属性!$E$41:M$64),0)*($CO115+0.25*IF($CO115&lt;10,1,ROUNDDOWN($CO115,-1)))+VLOOKUP($CP$2,宝石属性!$B$43:$M$66,COLUMNS(宝石属性!$B$43:J$66),0)*10*VLOOKUP(ROUNDDOWN($CO115,-1),宝石属性!$B$25:$N$41,2,0)*VLOOKUP(ROUNDDOWN($CO115,-1),宝石属性!$B$25:$N$41,3,0)+VLOOKUP($CP$2,职业被动!$B$6:$M$29,COLUMNS(职业被动!$B$6:J$29),0)*$CO115,0)</f>
        <v>680</v>
      </c>
      <c r="CW115" s="9">
        <f>ROUND(属性投放!K$4+装备属性!K$4*IF($CO115&lt;10,1,ROUNDDOWN($CO115,-1))+SUM(属性投放!L$37:L$45)*$CO115+VLOOKUP($CP$2,一级属性!$E$41:$P$64,COLUMNS(一级属性!$E$41:N$64),0)*($CO115+0.25*IF($CO115&lt;10,1,ROUNDDOWN($CO115,-1)))+VLOOKUP($CP$2,宝石属性!$B$43:$M$66,COLUMNS(宝石属性!$B$43:K$66),0)*10*VLOOKUP(ROUNDDOWN($CO115,-1),宝石属性!$B$25:$N$41,2,0)*VLOOKUP(ROUNDDOWN($CO115,-1),宝石属性!$B$25:$N$41,3,0)+VLOOKUP($CP$2,职业被动!$B$6:$M$29,COLUMNS(职业被动!$B$6:K$29),0)*$CO115,0)</f>
        <v>406</v>
      </c>
      <c r="CX115" s="9">
        <f>ROUND(属性投放!L$4+装备属性!L$4*IF($CO115&lt;10,1,ROUNDDOWN($CO115,-1))+SUM(属性投放!M$37:M$45)*$CO115+VLOOKUP($CP$2,一级属性!$E$41:$P$64,COLUMNS(一级属性!$E$41:O$64),0)*($CO115+0.25*IF($CO115&lt;10,1,ROUNDDOWN($CO115,-1)))+VLOOKUP($CP$2,宝石属性!$B$43:$M$66,COLUMNS(宝石属性!$B$43:L$66),0)*10*VLOOKUP(ROUNDDOWN($CO115,-1),宝石属性!$B$25:$N$41,2,0)*VLOOKUP(ROUNDDOWN($CO115,-1),宝石属性!$B$25:$N$41,3,0)+VLOOKUP($CP$2,职业被动!$B$6:$M$29,COLUMNS(职业被动!$B$6:L$29),0)*$CO115,0)</f>
        <v>34</v>
      </c>
      <c r="CY115" s="9">
        <f>ROUND(属性投放!M$4+装备属性!M$4*IF($CO115&lt;10,1,ROUNDDOWN($CO115,-1))+SUM(属性投放!N$37:N$45)*$CO115+VLOOKUP($CP$2,一级属性!$E$41:$P$64,COLUMNS(一级属性!$E$41:P$64),0)*($CO115+0.25*IF($CO115&lt;10,1,ROUNDDOWN($CO115,-1)))+VLOOKUP($CP$2,宝石属性!$B$43:$M$66,COLUMNS(宝石属性!$B$43:M$66),0)*10*VLOOKUP(ROUNDDOWN($CO115,-1),宝石属性!$B$25:$N$41,2,0)*VLOOKUP(ROUNDDOWN($CO115,-1),宝石属性!$B$25:$N$41,3,0)+VLOOKUP($CP$2,职业被动!$B$6:$M$29,COLUMNS(职业被动!$B$6:M$29),0)*$CO115,0)</f>
        <v>1154</v>
      </c>
      <c r="CZ115" s="48">
        <f>属性价值和能力评分!$F$9+ROUND(属性价值和能力评分!$F$38*10,0)*CO115+ROUND((SUM(装备属性!$W$9:$W$14)+属性价值和能力评分!$F$38*1.25+1.4+2.8)*IF(CO115&lt;10,1,ROUNDDOWN(CO115,-1)),0)+15*VLOOKUP(ROUNDDOWN(CO115,-1),宝石属性!$B$26:$D$41,2,0)*6*VLOOKUP(ROUNDDOWN(CO115,-1),宝石属性!$B$26:$D$41,3,0)+(属性价值和能力评分!$F$49*9+属性价值和能力评分!$F$50*2+属性价值和能力评分!$F$53*8/5)*CO115</f>
        <v>20917</v>
      </c>
      <c r="DB115" s="1">
        <v>112</v>
      </c>
      <c r="DC115" s="9">
        <f>ROUND(属性投放!D$4+装备属性!D$4*IF($DB115&lt;10,1,ROUNDDOWN($DB115,-1))+SUM(属性投放!E$37:E$45)*$DB115+VLOOKUP($DC$2,一级属性!$E$41:$P$64,COLUMNS(一级属性!$E$41:G$64),0)*($DB115+0.25*IF($DB115&lt;10,1,ROUNDDOWN($DB115,-1)))+VLOOKUP($DC$2,宝石属性!$B$43:$M$66,COLUMNS(宝石属性!$B$43:D$66),0)*10*VLOOKUP(ROUNDDOWN($DB115,-1),宝石属性!$B$25:$N$41,2,0)*VLOOKUP(ROUNDDOWN($DB115,-1),宝石属性!$B$25:$N$41,3,0)+VLOOKUP($DC$2,职业被动!$B$6:$M$29,COLUMNS(职业被动!$B$6:D$29),0)*$DB115,0)</f>
        <v>6164</v>
      </c>
      <c r="DD115" s="9">
        <f>ROUND(属性投放!E$4+装备属性!E$4*IF($DB115&lt;10,1,ROUNDDOWN($DB115,-1))+SUM(属性投放!F$37:F$45)*$DB115+VLOOKUP($DC$2,一级属性!$E$41:$P$64,COLUMNS(一级属性!$E$41:H$64),0)*($DB115+0.25*IF($DB115&lt;10,1,ROUNDDOWN($DB115,-1)))+VLOOKUP($DC$2,宝石属性!$B$43:$M$66,COLUMNS(宝石属性!$B$43:E$66),0)*10*VLOOKUP(ROUNDDOWN($DB115,-1),宝石属性!$B$25:$N$41,2,0)*VLOOKUP(ROUNDDOWN($DB115,-1),宝石属性!$B$25:$N$41,3,0)+VLOOKUP($DC$2,职业被动!$B$6:$M$29,COLUMNS(职业被动!$B$6:E$29),0)*$DB115,0)</f>
        <v>2782</v>
      </c>
      <c r="DE115" s="9">
        <f>ROUND(属性投放!F$4+装备属性!F$4*IF($DB115&lt;10,1,ROUNDDOWN($DB115,-1))+SUM(属性投放!G$37:G$45)*$DB115+VLOOKUP($DC$2,一级属性!$E$41:$P$64,COLUMNS(一级属性!$E$41:I$64),0)*($DB115+0.25*IF($DB115&lt;10,1,ROUNDDOWN($DB115,-1)))+VLOOKUP($DC$2,宝石属性!$B$43:$M$66,COLUMNS(宝石属性!$B$43:F$66),0)*10*VLOOKUP(ROUNDDOWN($DB115,-1),宝石属性!$B$25:$N$41,2,0)*VLOOKUP(ROUNDDOWN($DB115,-1),宝石属性!$B$25:$N$41,3,0)+VLOOKUP($DC$2,职业被动!$B$6:$M$29,COLUMNS(职业被动!$B$6:F$29),0)*$DB115,0)</f>
        <v>1226</v>
      </c>
      <c r="DF115" s="9">
        <f>ROUND(属性投放!G$4+装备属性!G$4*IF($DB115&lt;10,1,ROUNDDOWN($DB115,-1))+SUM(属性投放!H$37:H$45)*$DB115+VLOOKUP($DC$2,一级属性!$E$41:$P$64,COLUMNS(一级属性!$E$41:J$64),0)*($DB115+0.25*IF($DB115&lt;10,1,ROUNDDOWN($DB115,-1)))+VLOOKUP($DC$2,宝石属性!$B$43:$M$66,COLUMNS(宝石属性!$B$43:G$66),0)*10*VLOOKUP(ROUNDDOWN($DB115,-1),宝石属性!$B$25:$N$41,2,0)*VLOOKUP(ROUNDDOWN($DB115,-1),宝石属性!$B$25:$N$41,3,0)+VLOOKUP($DC$2,职业被动!$B$6:$M$29,COLUMNS(职业被动!$B$6:G$29),0)*$DB115,0)</f>
        <v>3098</v>
      </c>
      <c r="DG115" s="9">
        <f>ROUND(属性投放!H$4+装备属性!H$4*IF($DB115&lt;10,1,ROUNDDOWN($DB115,-1))+SUM(属性投放!I$37:I$45)*$DB115+VLOOKUP($DC$2,一级属性!$E$41:$P$64,COLUMNS(一级属性!$E$41:K$64),0)*($DB115+0.25*IF($DB115&lt;10,1,ROUNDDOWN($DB115,-1)))+VLOOKUP($DC$2,宝石属性!$B$43:$M$66,COLUMNS(宝石属性!$B$43:H$66),0)*10*VLOOKUP(ROUNDDOWN($DB115,-1),宝石属性!$B$25:$N$41,2,0)*VLOOKUP(ROUNDDOWN($DB115,-1),宝石属性!$B$25:$N$41,3,0)+VLOOKUP($DC$2,职业被动!$B$6:$M$29,COLUMNS(职业被动!$B$6:H$29),0)*$DB115,0)</f>
        <v>755</v>
      </c>
      <c r="DH115" s="9">
        <f>ROUND(属性投放!I$4+装备属性!I$4*IF($DB115&lt;10,1,ROUNDDOWN($DB115,-1))+SUM(属性投放!J$37:J$45)*$DB115+VLOOKUP($DC$2,一级属性!$E$41:$P$64,COLUMNS(一级属性!$E$41:L$64),0)*($DB115+0.25*IF($DB115&lt;10,1,ROUNDDOWN($DB115,-1)))+VLOOKUP($DC$2,宝石属性!$B$43:$M$66,COLUMNS(宝石属性!$B$43:I$66),0)*10*VLOOKUP(ROUNDDOWN($DB115,-1),宝石属性!$B$25:$N$41,2,0)*VLOOKUP(ROUNDDOWN($DB115,-1),宝石属性!$B$25:$N$41,3,0)+VLOOKUP($DC$2,职业被动!$B$6:$M$29,COLUMNS(职业被动!$B$6:I$29),0)*$DB115,0)</f>
        <v>1124</v>
      </c>
      <c r="DI115" s="9">
        <f>ROUND(属性投放!J$4+装备属性!J$4*IF($DB115&lt;10,1,ROUNDDOWN($DB115,-1))+SUM(属性投放!K$37:K$45)*$DB115+VLOOKUP($DC$2,一级属性!$E$41:$P$64,COLUMNS(一级属性!$E$41:M$64),0)*($DB115+0.25*IF($DB115&lt;10,1,ROUNDDOWN($DB115,-1)))+VLOOKUP($DC$2,宝石属性!$B$43:$M$66,COLUMNS(宝石属性!$B$43:J$66),0)*10*VLOOKUP(ROUNDDOWN($DB115,-1),宝石属性!$B$25:$N$41,2,0)*VLOOKUP(ROUNDDOWN($DB115,-1),宝石属性!$B$25:$N$41,3,0)+VLOOKUP($DC$2,职业被动!$B$6:$M$29,COLUMNS(职业被动!$B$6:J$29),0)*$DB115,0)</f>
        <v>820</v>
      </c>
      <c r="DJ115" s="9">
        <f>ROUND(属性投放!K$4+装备属性!K$4*IF($DB115&lt;10,1,ROUNDDOWN($DB115,-1))+SUM(属性投放!L$37:L$45)*$DB115+VLOOKUP($DC$2,一级属性!$E$41:$P$64,COLUMNS(一级属性!$E$41:N$64),0)*($DB115+0.25*IF($DB115&lt;10,1,ROUNDDOWN($DB115,-1)))+VLOOKUP($DC$2,宝石属性!$B$43:$M$66,COLUMNS(宝石属性!$B$43:K$66),0)*10*VLOOKUP(ROUNDDOWN($DB115,-1),宝石属性!$B$25:$N$41,2,0)*VLOOKUP(ROUNDDOWN($DB115,-1),宝石属性!$B$25:$N$41,3,0)+VLOOKUP($DC$2,职业被动!$B$6:$M$29,COLUMNS(职业被动!$B$6:K$29),0)*$DB115,0)</f>
        <v>566</v>
      </c>
      <c r="DK115" s="9">
        <f>ROUND(属性投放!L$4+装备属性!L$4*IF($DB115&lt;10,1,ROUNDDOWN($DB115,-1))+SUM(属性投放!M$37:M$45)*$DB115+VLOOKUP($DC$2,一级属性!$E$41:$P$64,COLUMNS(一级属性!$E$41:O$64),0)*($DB115+0.25*IF($DB115&lt;10,1,ROUNDDOWN($DB115,-1)))+VLOOKUP($DC$2,宝石属性!$B$43:$M$66,COLUMNS(宝石属性!$B$43:L$66),0)*10*VLOOKUP(ROUNDDOWN($DB115,-1),宝石属性!$B$25:$N$41,2,0)*VLOOKUP(ROUNDDOWN($DB115,-1),宝石属性!$B$25:$N$41,3,0)+VLOOKUP($DC$2,职业被动!$B$6:$M$29,COLUMNS(职业被动!$B$6:L$29),0)*$DB115,0)</f>
        <v>34</v>
      </c>
      <c r="DL115" s="9">
        <f>ROUND(属性投放!M$4+装备属性!M$4*IF($DB115&lt;10,1,ROUNDDOWN($DB115,-1))+SUM(属性投放!N$37:N$45)*$DB115+VLOOKUP($DC$2,一级属性!$E$41:$P$64,COLUMNS(一级属性!$E$41:P$64),0)*($DB115+0.25*IF($DB115&lt;10,1,ROUNDDOWN($DB115,-1)))+VLOOKUP($DC$2,宝石属性!$B$43:$M$66,COLUMNS(宝石属性!$B$43:M$66),0)*10*VLOOKUP(ROUNDDOWN($DB115,-1),宝石属性!$B$25:$N$41,2,0)*VLOOKUP(ROUNDDOWN($DB115,-1),宝石属性!$B$25:$N$41,3,0)+VLOOKUP($DC$2,职业被动!$B$6:$M$29,COLUMNS(职业被动!$B$6:M$29),0)*$DB115,0)</f>
        <v>1154</v>
      </c>
      <c r="DM115" s="48">
        <f>属性价值和能力评分!$F$9+ROUND(属性价值和能力评分!$F$38*10,0)*DB115+ROUND((SUM(装备属性!$W$9:$W$14)+属性价值和能力评分!$F$38*1.25+1.4+2.8)*IF(DB115&lt;10,1,ROUNDDOWN(DB115,-1)),0)+15*VLOOKUP(ROUNDDOWN(DB115,-1),宝石属性!$B$26:$D$41,2,0)*6*VLOOKUP(ROUNDDOWN(DB115,-1),宝石属性!$B$26:$D$41,3,0)+(属性价值和能力评分!$F$49*9+属性价值和能力评分!$F$50*2+属性价值和能力评分!$F$53*8/5)*DB115</f>
        <v>20917</v>
      </c>
      <c r="DO115" s="1">
        <v>112</v>
      </c>
      <c r="DP115" s="9">
        <f>ROUND(属性投放!D$4+装备属性!D$4*IF($DO115&lt;10,1,ROUNDDOWN($DO115,-1))+SUM(属性投放!E$37:E$45)*$DO115+VLOOKUP($DP$2,一级属性!$E$41:$P$64,COLUMNS(一级属性!$E$41:G$64),0)*($DO115+0.25*IF($DO115&lt;10,1,ROUNDDOWN($DO115,-1)))+VLOOKUP($DP$2,宝石属性!$B$43:$M$66,COLUMNS(宝石属性!$B$43:D$66),0)*10*VLOOKUP(ROUNDDOWN($DO115,-1),宝石属性!$B$25:$N$41,2,0)*VLOOKUP(ROUNDDOWN($DO115,-1),宝石属性!$B$25:$N$41,3,0)+VLOOKUP($DP$2,职业被动!$B$6:$M$29,COLUMNS(职业被动!$B$6:D$29),0)*$DO115,0)</f>
        <v>13328</v>
      </c>
      <c r="DQ115" s="9">
        <f>ROUND(属性投放!E$4+装备属性!E$4*IF($DO115&lt;10,1,ROUNDDOWN($DO115,-1))+SUM(属性投放!F$37:F$45)*$DO115+VLOOKUP($DP$2,一级属性!$E$41:$P$64,COLUMNS(一级属性!$E$41:H$64),0)*($DO115+0.25*IF($DO115&lt;10,1,ROUNDDOWN($DO115,-1)))+VLOOKUP($DP$2,宝石属性!$B$43:$M$66,COLUMNS(宝石属性!$B$43:E$66),0)*10*VLOOKUP(ROUNDDOWN($DO115,-1),宝石属性!$B$25:$N$41,2,0)*VLOOKUP(ROUNDDOWN($DO115,-1),宝石属性!$B$25:$N$41,3,0)+VLOOKUP($DP$2,职业被动!$B$6:$M$29,COLUMNS(职业被动!$B$6:E$29),0)*$DO115,0)</f>
        <v>2782</v>
      </c>
      <c r="DR115" s="9">
        <f>ROUND(属性投放!F$4+装备属性!F$4*IF($DO115&lt;10,1,ROUNDDOWN($DO115,-1))+SUM(属性投放!G$37:G$45)*$DO115+VLOOKUP($DP$2,一级属性!$E$41:$P$64,COLUMNS(一级属性!$E$41:I$64),0)*($DO115+0.25*IF($DO115&lt;10,1,ROUNDDOWN($DO115,-1)))+VLOOKUP($DP$2,宝石属性!$B$43:$M$66,COLUMNS(宝石属性!$B$43:F$66),0)*10*VLOOKUP(ROUNDDOWN($DO115,-1),宝石属性!$B$25:$N$41,2,0)*VLOOKUP(ROUNDDOWN($DO115,-1),宝石属性!$B$25:$N$41,3,0)+VLOOKUP($DP$2,职业被动!$B$6:$M$29,COLUMNS(职业被动!$B$6:F$29),0)*$DO115,0)</f>
        <v>1226</v>
      </c>
      <c r="DS115" s="9">
        <f>ROUND(属性投放!G$4+装备属性!G$4*IF($DO115&lt;10,1,ROUNDDOWN($DO115,-1))+SUM(属性投放!H$37:H$45)*$DO115+VLOOKUP($DP$2,一级属性!$E$41:$P$64,COLUMNS(一级属性!$E$41:J$64),0)*($DO115+0.25*IF($DO115&lt;10,1,ROUNDDOWN($DO115,-1)))+VLOOKUP($DP$2,宝石属性!$B$43:$M$66,COLUMNS(宝石属性!$B$43:G$66),0)*10*VLOOKUP(ROUNDDOWN($DO115,-1),宝石属性!$B$25:$N$41,2,0)*VLOOKUP(ROUNDDOWN($DO115,-1),宝石属性!$B$25:$N$41,3,0)+VLOOKUP($DP$2,职业被动!$B$6:$M$29,COLUMNS(职业被动!$B$6:G$29),0)*$DO115,0)</f>
        <v>1099</v>
      </c>
      <c r="DT115" s="9">
        <f>ROUND(属性投放!H$4+装备属性!H$4*IF($DO115&lt;10,1,ROUNDDOWN($DO115,-1))+SUM(属性投放!I$37:I$45)*$DO115+VLOOKUP($DP$2,一级属性!$E$41:$P$64,COLUMNS(一级属性!$E$41:K$64),0)*($DO115+0.25*IF($DO115&lt;10,1,ROUNDDOWN($DO115,-1)))+VLOOKUP($DP$2,宝石属性!$B$43:$M$66,COLUMNS(宝石属性!$B$43:H$66),0)*10*VLOOKUP(ROUNDDOWN($DO115,-1),宝石属性!$B$25:$N$41,2,0)*VLOOKUP(ROUNDDOWN($DO115,-1),宝石属性!$B$25:$N$41,3,0)+VLOOKUP($DP$2,职业被动!$B$6:$M$29,COLUMNS(职业被动!$B$6:H$29),0)*$DO115,0)</f>
        <v>867</v>
      </c>
      <c r="DU115" s="9">
        <f>ROUND(属性投放!I$4+装备属性!I$4*IF($DO115&lt;10,1,ROUNDDOWN($DO115,-1))+SUM(属性投放!J$37:J$45)*$DO115+VLOOKUP($DP$2,一级属性!$E$41:$P$64,COLUMNS(一级属性!$E$41:L$64),0)*($DO115+0.25*IF($DO115&lt;10,1,ROUNDDOWN($DO115,-1)))+VLOOKUP($DP$2,宝石属性!$B$43:$M$66,COLUMNS(宝石属性!$B$43:I$66),0)*10*VLOOKUP(ROUNDDOWN($DO115,-1),宝石属性!$B$25:$N$41,2,0)*VLOOKUP(ROUNDDOWN($DO115,-1),宝石属性!$B$25:$N$41,3,0)+VLOOKUP($DP$2,职业被动!$B$6:$M$29,COLUMNS(职业被动!$B$6:I$29),0)*$DO115,0)</f>
        <v>1124</v>
      </c>
      <c r="DV115" s="9">
        <f>ROUND(属性投放!J$4+装备属性!J$4*IF($DO115&lt;10,1,ROUNDDOWN($DO115,-1))+SUM(属性投放!K$37:K$45)*$DO115+VLOOKUP($DP$2,一级属性!$E$41:$P$64,COLUMNS(一级属性!$E$41:M$64),0)*($DO115+0.25*IF($DO115&lt;10,1,ROUNDDOWN($DO115,-1)))+VLOOKUP($DP$2,宝石属性!$B$43:$M$66,COLUMNS(宝石属性!$B$43:J$66),0)*10*VLOOKUP(ROUNDDOWN($DO115,-1),宝石属性!$B$25:$N$41,2,0)*VLOOKUP(ROUNDDOWN($DO115,-1),宝石属性!$B$25:$N$41,3,0)+VLOOKUP($DP$2,职业被动!$B$6:$M$29,COLUMNS(职业被动!$B$6:J$29),0)*$DO115,0)</f>
        <v>820</v>
      </c>
      <c r="DW115" s="9">
        <f>ROUND(属性投放!K$4+装备属性!K$4*IF($DO115&lt;10,1,ROUNDDOWN($DO115,-1))+SUM(属性投放!L$37:L$45)*$DO115+VLOOKUP($DP$2,一级属性!$E$41:$P$64,COLUMNS(一级属性!$E$41:N$64),0)*($DO115+0.25*IF($DO115&lt;10,1,ROUNDDOWN($DO115,-1)))+VLOOKUP($DP$2,宝石属性!$B$43:$M$66,COLUMNS(宝石属性!$B$43:K$66),0)*10*VLOOKUP(ROUNDDOWN($DO115,-1),宝石属性!$B$25:$N$41,2,0)*VLOOKUP(ROUNDDOWN($DO115,-1),宝石属性!$B$25:$N$41,3,0)+VLOOKUP($DP$2,职业被动!$B$6:$M$29,COLUMNS(职业被动!$B$6:K$29),0)*$DO115,0)</f>
        <v>566</v>
      </c>
      <c r="DX115" s="9">
        <f>ROUND(属性投放!L$4+装备属性!L$4*IF($DO115&lt;10,1,ROUNDDOWN($DO115,-1))+SUM(属性投放!M$37:M$45)*$DO115+VLOOKUP($DP$2,一级属性!$E$41:$P$64,COLUMNS(一级属性!$E$41:O$64),0)*($DO115+0.25*IF($DO115&lt;10,1,ROUNDDOWN($DO115,-1)))+VLOOKUP($DP$2,宝石属性!$B$43:$M$66,COLUMNS(宝石属性!$B$43:L$66),0)*10*VLOOKUP(ROUNDDOWN($DO115,-1),宝石属性!$B$25:$N$41,2,0)*VLOOKUP(ROUNDDOWN($DO115,-1),宝石属性!$B$25:$N$41,3,0)+VLOOKUP($DP$2,职业被动!$B$6:$M$29,COLUMNS(职业被动!$B$6:L$29),0)*$DO115,0)</f>
        <v>34</v>
      </c>
      <c r="DY115" s="9">
        <f>ROUND(属性投放!M$4+装备属性!M$4*IF($DO115&lt;10,1,ROUNDDOWN($DO115,-1))+SUM(属性投放!N$37:N$45)*$DO115+VLOOKUP($DP$2,一级属性!$E$41:$P$64,COLUMNS(一级属性!$E$41:P$64),0)*($DO115+0.25*IF($DO115&lt;10,1,ROUNDDOWN($DO115,-1)))+VLOOKUP($DP$2,宝石属性!$B$43:$M$66,COLUMNS(宝石属性!$B$43:M$66),0)*10*VLOOKUP(ROUNDDOWN($DO115,-1),宝石属性!$B$25:$N$41,2,0)*VLOOKUP(ROUNDDOWN($DO115,-1),宝石属性!$B$25:$N$41,3,0)+VLOOKUP($DP$2,职业被动!$B$6:$M$29,COLUMNS(职业被动!$B$6:M$29),0)*$DO115,0)</f>
        <v>1154</v>
      </c>
      <c r="DZ115" s="48">
        <f>属性价值和能力评分!$F$9+ROUND(属性价值和能力评分!$F$38*10,0)*DO115+ROUND((SUM(装备属性!$W$9:$W$14)+属性价值和能力评分!$F$38*1.25+1.4+2.8)*IF(DO115&lt;10,1,ROUNDDOWN(DO115,-1)),0)+15*VLOOKUP(ROUNDDOWN(DO115,-1),宝石属性!$B$26:$D$41,2,0)*6*VLOOKUP(ROUNDDOWN(DO115,-1),宝石属性!$B$26:$D$41,3,0)+(属性价值和能力评分!$F$49*9+属性价值和能力评分!$F$50*2+属性价值和能力评分!$F$53*8/5)*DO115</f>
        <v>20917</v>
      </c>
      <c r="EA115" s="17"/>
      <c r="EB115" s="1">
        <v>112</v>
      </c>
      <c r="EC115" s="1">
        <f>ROUND(CC115/MAX(CE115/10,((CE115*(1+属性投放!$E$8)-CF115+属性投放!$F$8*EB115)*(1+属性投放!$G$8)*(1+属性投放!$H$8))),1)</f>
        <v>2.9</v>
      </c>
      <c r="ED115" s="1">
        <f>ROUND(CP115/MAX(CE115/10,((CE115*(1+属性投放!$E$8)-CS115+属性投放!$F$8*EB115)*(1+属性投放!$G$8)*(1+属性投放!$H$8))),1)</f>
        <v>2.7</v>
      </c>
      <c r="EE115" s="1">
        <f>ROUND(DC115/MAX(CE115/10,((CE115*(1+属性投放!$E$8)-DF115+属性投放!$F$8*EB115)*(1+属性投放!$G$8)*(1+属性投放!$H$8))),1)</f>
        <v>24.4</v>
      </c>
      <c r="EF115" s="1">
        <f>ROUND(DP115/MAX(CE115/10,((CE115*(1+属性投放!$E$8)-DS115+属性投放!$F$8*EB115)*(1+属性投放!$G$8)*(1+属性投放!$H$8))),1)</f>
        <v>6.7</v>
      </c>
      <c r="EH115" s="1">
        <f>ROUND(CC115/MAX(属性投放!$F$9*EB115,((CT115*(1+属性投放!$E$9)-CH115+属性投放!$F$9*EB115)*(1+属性投放!$G$9)*(1+属性投放!$H$9))),1)</f>
        <v>2.6</v>
      </c>
      <c r="EI115" s="1">
        <f>ROUND(CP115/MAX(属性投放!$F$9*EB115,((CT115*(1+属性投放!$E$9)-CU115+属性投放!$F$9*EB115)*(1+属性投放!$G$9)*(1+属性投放!$H$9))),1)</f>
        <v>3.3</v>
      </c>
      <c r="EJ115" s="1">
        <f>ROUND(DC115/MAX(属性投放!$F$9*EB115,((CT115*(1+属性投放!$E$9)-DH115+属性投放!$F$9*EB115)*(1+属性投放!$G$9)*(1+属性投放!$H$9))),1)</f>
        <v>2.8</v>
      </c>
      <c r="EK115" s="1">
        <f>ROUND(DP115/MAX(属性投放!$F$9*EB115,((CT115*(1+属性投放!$E$9)-DU115+属性投放!$F$9*EB115)*(1+属性投放!$G$9)*(1+属性投放!$H$9))),1)</f>
        <v>6</v>
      </c>
      <c r="EM115" s="1">
        <f>ROUND(CC115/((BW115*(1+属性投放!$E$10)+属性投放!$F$10*EB115)*(1+属性投放!$G$10)*(1+属性投放!$H$10)),1)</f>
        <v>5.6</v>
      </c>
      <c r="EN115" s="1">
        <f>ROUND(CP115/((BW115*(1+属性投放!$E$10)+属性投放!$F$10*EB115)*(1+属性投放!$G$10)*(1+属性投放!$H$10)),1)</f>
        <v>5.6</v>
      </c>
      <c r="EO115" s="1">
        <f>ROUND(DC115/((BW115*(1+属性投放!$E$10)+属性投放!$F$10*EB115)*(1+属性投放!$G$10)*(1+属性投放!$H$10)),1)</f>
        <v>6.4</v>
      </c>
      <c r="EP115" s="1">
        <f>ROUND(DP115/((BW115*(1+属性投放!$E$10)+属性投放!$F$10*EB115)*(1+属性投放!$G$10)*(1+属性投放!$H$10)),1)</f>
        <v>13.9</v>
      </c>
    </row>
    <row r="116" spans="2:146">
      <c r="B116" s="1">
        <v>113</v>
      </c>
      <c r="C116" s="9">
        <f>ROUND(属性投放!D$4+装备属性!D$4*IF($B116&lt;10,1,ROUNDDOWN($B116,-1))+SUM(属性投放!E$37:E$45)*$B116+VLOOKUP($C$2,一级属性!$E$41:$P$64,COLUMNS(一级属性!$E$41:G$64),0)*($B116+0.25*IF($B116&lt;10,1,ROUNDDOWN($B116,-1)))+VLOOKUP($C$2,宝石属性!$B$43:$M$66,COLUMNS(宝石属性!$B$43:D$66),0)*10*VLOOKUP(ROUNDDOWN($B116,-1),宝石属性!$B$25:$N$41,2,0)*VLOOKUP(ROUNDDOWN($B116,-1),宝石属性!$B$25:$N$41,3,0)+VLOOKUP($C$2,职业被动!$B$6:$M$29,COLUMNS(职业被动!$B$6:D$29),0)*$B116,0)</f>
        <v>6527</v>
      </c>
      <c r="D116" s="9">
        <f>ROUND(属性投放!E$4+装备属性!E$4*IF($B116&lt;10,1,ROUNDDOWN($B116,-1))+SUM(属性投放!F$37:F$38)*$B116+VLOOKUP($C$2,一级属性!$E$67:$P$90,COLUMNS(一级属性!$E$67:H$90),0)*$B116+VLOOKUP($C$2,宝石属性!$B$43:$M$66,COLUMNS(宝石属性!$B$43:E$66),0)*10*VLOOKUP(ROUNDDOWN($B116,-1),宝石属性!$B$25:$N$41,2,0)*VLOOKUP(ROUNDDOWN($B116,-1),宝石属性!$B$25:$N$41,3,0)+VLOOKUP($C$2,职业被动!$B$6:$M$29,COLUMNS(职业被动!$B$6:E$29),0)*$B116,0)</f>
        <v>2797</v>
      </c>
      <c r="E116" s="9">
        <f>ROUND(属性投放!F$4+装备属性!F$4*IF($B116&lt;10,1,ROUNDDOWN($B116,-1))+SUM(属性投放!G$37:G$38)*$B116+VLOOKUP($C$2,一级属性!$E$67:$P$90,COLUMNS(一级属性!$E$67:I$90),0)*$B116+VLOOKUP($C$2,宝石属性!$B$43:$M$66,COLUMNS(宝石属性!$B$43:F$66),0)*10*VLOOKUP(ROUNDDOWN($B116,-1),宝石属性!$B$25:$N$41,2,0)*VLOOKUP(ROUNDDOWN($B116,-1),宝石属性!$B$25:$N$41,3,0)+VLOOKUP($C$2,职业被动!$B$6:$M$29,COLUMNS(职业被动!$B$6:F$29),0)*$B116,0)</f>
        <v>2236</v>
      </c>
      <c r="F116" s="9">
        <f>ROUND(属性投放!G$4+装备属性!G$4*IF($B116&lt;10,1,ROUNDDOWN($B116,-1))+SUM(属性投放!H$37:H$38)*$B116+VLOOKUP($C$2,一级属性!$E$67:$P$90,COLUMNS(一级属性!$E$67:J$90),0)*$B116+VLOOKUP($C$2,宝石属性!$B$43:$M$66,COLUMNS(宝石属性!$B$43:G$66),0)*10*VLOOKUP(ROUNDDOWN($B116,-1),宝石属性!$B$25:$N$41,2,0)*VLOOKUP(ROUNDDOWN($B116,-1),宝石属性!$B$25:$N$41,3,0)+VLOOKUP($C$2,职业被动!$B$6:$M$29,COLUMNS(职业被动!$B$6:G$29),0)*$B116,0)</f>
        <v>1216</v>
      </c>
      <c r="G116" s="9">
        <f>ROUND(属性投放!H$4+装备属性!H$4*IF($B116&lt;10,1,ROUNDDOWN($B116,-1))+SUM(属性投放!I$37:I$38)*$B116+VLOOKUP($C$2,一级属性!$E$67:$P$90,COLUMNS(一级属性!$E$67:K$90),0)*$B116+VLOOKUP($C$2,宝石属性!$B$43:$M$66,COLUMNS(宝石属性!$B$43:H$66),0)*10*VLOOKUP(ROUNDDOWN($B116,-1),宝石属性!$B$25:$N$41,2,0)*VLOOKUP(ROUNDDOWN($B116,-1),宝石属性!$B$25:$N$41,3,0)+VLOOKUP($C$2,职业被动!$B$6:$M$29,COLUMNS(职业被动!$B$6:H$29),0)*$B116,0)</f>
        <v>757</v>
      </c>
      <c r="H116" s="9">
        <f>ROUND(属性投放!I$4+装备属性!I$4*IF($B116&lt;10,1,ROUNDDOWN($B116,-1))+SUM(属性投放!J$37:J$38)*$B116+VLOOKUP($C$2,一级属性!$E$67:$P$90,COLUMNS(一级属性!$E$67:L$90),0)*$B116+VLOOKUP($C$2,宝石属性!$B$43:$M$66,COLUMNS(宝石属性!$B$43:I$66),0)*10*VLOOKUP(ROUNDDOWN($B116,-1),宝石属性!$B$25:$N$41,2,0)*VLOOKUP(ROUNDDOWN($B116,-1),宝石属性!$B$25:$N$41,3,0)+VLOOKUP($C$2,职业被动!$B$6:$M$29,COLUMNS(职业被动!$B$6:I$29),0)*$B116,0)</f>
        <v>1244</v>
      </c>
      <c r="I116" s="9">
        <f>ROUND(属性投放!J$4+装备属性!J$4*IF($B116&lt;10,1,ROUNDDOWN($B116,-1))+SUM(属性投放!K$37:K$38)*$B116+VLOOKUP($C$2,一级属性!$E$67:$P$90,COLUMNS(一级属性!$E$67:M$90),0)*$B116+VLOOKUP($C$2,宝石属性!$B$43:$M$66,COLUMNS(宝石属性!$B$43:J$66),0)*10*VLOOKUP(ROUNDDOWN($B116,-1),宝石属性!$B$25:$N$41,2,0)*VLOOKUP(ROUNDDOWN($B116,-1),宝石属性!$B$25:$N$41,3,0)+VLOOKUP($C$2,职业被动!$B$6:$M$29,COLUMNS(职业被动!$B$6:J$29),0)*$B116,0)</f>
        <v>825</v>
      </c>
      <c r="J116" s="9">
        <f>ROUND(属性投放!K$4+装备属性!K$4*IF($B116&lt;10,1,ROUNDDOWN($B116,-1))+SUM(属性投放!L$37:L$38)*$B116+VLOOKUP($C$2,一级属性!$E$67:$P$90,COLUMNS(一级属性!$E$67:N$90),0)*$B116+VLOOKUP($C$2,宝石属性!$B$43:$M$66,COLUMNS(宝石属性!$B$43:K$66),0)*10*VLOOKUP(ROUNDDOWN($B116,-1),宝石属性!$B$25:$N$41,2,0)*VLOOKUP(ROUNDDOWN($B116,-1),宝石属性!$B$25:$N$41,3,0)+VLOOKUP($C$2,职业被动!$B$6:$M$29,COLUMNS(职业被动!$B$6:K$29),0)*$B116,0)</f>
        <v>407</v>
      </c>
      <c r="K116" s="9">
        <f>ROUND(属性投放!L$4+装备属性!L$4*IF($B116&lt;10,1,ROUNDDOWN($B116,-1))+SUM(属性投放!M$37:M$38)*$B116+VLOOKUP($C$2,一级属性!$E$67:$P$90,COLUMNS(一级属性!$E$67:O$90),0)*$B116+VLOOKUP($C$2,宝石属性!$B$43:$M$66,COLUMNS(宝石属性!$B$43:L$66),0)*10*VLOOKUP(ROUNDDOWN($B116,-1),宝石属性!$B$25:$N$41,2,0)*VLOOKUP(ROUNDDOWN($B116,-1),宝石属性!$B$25:$N$41,3,0)+VLOOKUP($C$2,职业被动!$B$6:$M$29,COLUMNS(职业被动!$B$6:L$29),0)*$B116,0)</f>
        <v>34</v>
      </c>
      <c r="L116" s="9">
        <f>ROUND(属性投放!M$4+装备属性!M$4*IF($B116&lt;10,1,ROUNDDOWN($B116,-1))+SUM(属性投放!N$37:N$38)*$B116+VLOOKUP($C$2,一级属性!$E$67:$P$90,COLUMNS(一级属性!$E$67:P$90),0)*$B116+VLOOKUP($C$2,宝石属性!$B$43:$M$66,COLUMNS(宝石属性!$B$43:M$66),0)*10*VLOOKUP(ROUNDDOWN($B116,-1),宝石属性!$B$25:$N$41,2,0)*VLOOKUP(ROUNDDOWN($B116,-1),宝石属性!$B$25:$N$41,3,0)+VLOOKUP($C$2,职业被动!$B$6:$M$29,COLUMNS(职业被动!$B$6:M$29),0)*$B116,0)</f>
        <v>1244</v>
      </c>
      <c r="M116" s="48">
        <f>属性价值和能力评分!$F$9+ROUND(属性价值和能力评分!$F$38*10,0)*B116+ROUND((SUM(装备属性!$W$9:$W$14)+属性价值和能力评分!$F$38*1.25+1.4+2.8)*IF(B116&lt;10,1,ROUNDDOWN(B116,-1)),0)+15*VLOOKUP(ROUNDDOWN(B116,-1),宝石属性!$B$26:$D$41,2,0)*6*VLOOKUP(ROUNDDOWN(B116,-1),宝石属性!$B$26:$D$41,3,0)+(属性价值和能力评分!$F$49*9+属性价值和能力评分!$F$50*2+属性价值和能力评分!$F$53*8/5)*B116</f>
        <v>21037</v>
      </c>
      <c r="N116" s="20"/>
      <c r="O116" s="1">
        <v>113</v>
      </c>
      <c r="P116" s="9">
        <f>ROUND(属性投放!D$4+装备属性!D$4*IF($O116&lt;10,1,ROUNDDOWN($O116,-1))+SUM(属性投放!E$37:E$45)*$O116+VLOOKUP($P$2,一级属性!$E$41:$P$64,COLUMNS(一级属性!$E$41:G$64),0)*($O116+0.25*IF($O116&lt;10,1,ROUNDDOWN($O116,-1)))+VLOOKUP($P$2,宝石属性!$B$43:$M$66,COLUMNS(宝石属性!$B$43:D$66),0)*10*VLOOKUP(ROUNDDOWN($O116,-1),宝石属性!$B$25:$N$41,2,0)*VLOOKUP(ROUNDDOWN($O116,-1),宝石属性!$B$25:$N$41,3,0)+VLOOKUP($P$2,职业被动!$B$6:$M$29,COLUMNS(职业被动!$B$6:D$29),0)*$O116,0)</f>
        <v>8109</v>
      </c>
      <c r="Q116" s="9">
        <f>ROUND(属性投放!E$4+装备属性!E$4*IF($O116&lt;10,1,ROUNDDOWN($O116,-1))+SUM(属性投放!F$37:F$45)*$O116+VLOOKUP($P$2,一级属性!$E$41:$P$64,COLUMNS(一级属性!$E$41:H$64),0)*($O116+0.25*IF($O116&lt;10,1,ROUNDDOWN($O116,-1)))+VLOOKUP($P$2,宝石属性!$B$43:$M$66,COLUMNS(宝石属性!$B$43:E$66),0)*10*VLOOKUP(ROUNDDOWN($O116,-1),宝石属性!$B$25:$N$41,2,0)*VLOOKUP(ROUNDDOWN($O116,-1),宝石属性!$B$25:$N$41,3,0)+VLOOKUP($P$2,职业被动!$B$6:$M$29,COLUMNS(职业被动!$B$6:E$29),0)*$O116,0)</f>
        <v>4905</v>
      </c>
      <c r="R116" s="9">
        <f>ROUND(属性投放!F$4+装备属性!F$4*IF($O116&lt;10,1,ROUNDDOWN($O116,-1))+SUM(属性投放!G$37:G$45)*$O116+VLOOKUP($P$2,一级属性!$E$41:$P$64,COLUMNS(一级属性!$E$41:I$64),0)*($O116+0.25*IF($O116&lt;10,1,ROUNDDOWN($O116,-1)))+VLOOKUP($P$2,宝石属性!$B$43:$M$66,COLUMNS(宝石属性!$B$43:F$66),0)*10*VLOOKUP(ROUNDDOWN($O116,-1),宝石属性!$B$25:$N$41,2,0)*VLOOKUP(ROUNDDOWN($O116,-1),宝石属性!$B$25:$N$41,3,0)+VLOOKUP($P$2,职业被动!$B$6:$M$29,COLUMNS(职业被动!$B$6:F$29),0)*$O116,0)</f>
        <v>1228</v>
      </c>
      <c r="S116" s="9">
        <f>ROUND(属性投放!G$4+装备属性!G$4*IF($O116&lt;10,1,ROUNDDOWN($O116,-1))+SUM(属性投放!H$37:H$45)*$O116+VLOOKUP($P$2,一级属性!$E$41:$P$64,COLUMNS(一级属性!$E$41:J$64),0)*($O116+0.25*IF($O116&lt;10,1,ROUNDDOWN($O116,-1)))+VLOOKUP($P$2,宝石属性!$B$43:$M$66,COLUMNS(宝石属性!$B$43:G$66),0)*10*VLOOKUP(ROUNDDOWN($O116,-1),宝石属性!$B$25:$N$41,2,0)*VLOOKUP(ROUNDDOWN($O116,-1),宝石属性!$B$25:$N$41,3,0)+VLOOKUP($P$2,职业被动!$B$6:$M$29,COLUMNS(职业被动!$B$6:G$29),0)*$O116,0)</f>
        <v>1103</v>
      </c>
      <c r="T116" s="9">
        <f>ROUND(属性投放!H$4+装备属性!H$4*IF($O116&lt;10,1,ROUNDDOWN($O116,-1))+SUM(属性投放!I$37:I$45)*$O116+VLOOKUP($P$2,一级属性!$E$41:$P$64,COLUMNS(一级属性!$E$41:K$64),0)*($O116+0.25*IF($O116&lt;10,1,ROUNDDOWN($O116,-1)))+VLOOKUP($P$2,宝石属性!$B$43:$M$66,COLUMNS(宝石属性!$B$43:H$66),0)*10*VLOOKUP(ROUNDDOWN($O116,-1),宝石属性!$B$25:$N$41,2,0)*VLOOKUP(ROUNDDOWN($O116,-1),宝石属性!$B$25:$N$41,3,0)+VLOOKUP($P$2,职业被动!$B$6:$M$29,COLUMNS(职业被动!$B$6:H$29),0)*$O116,0)</f>
        <v>1292</v>
      </c>
      <c r="U116" s="9">
        <f>ROUND(属性投放!I$4+装备属性!I$4*IF($O116&lt;10,1,ROUNDDOWN($O116,-1))+SUM(属性投放!J$37:J$45)*$O116+VLOOKUP($P$2,一级属性!$E$41:$P$64,COLUMNS(一级属性!$E$41:L$64),0)*($O116+0.25*IF($O116&lt;10,1,ROUNDDOWN($O116,-1)))+VLOOKUP($P$2,宝石属性!$B$43:$M$66,COLUMNS(宝石属性!$B$43:I$66),0)*10*VLOOKUP(ROUNDDOWN($O116,-1),宝石属性!$B$25:$N$41,2,0)*VLOOKUP(ROUNDDOWN($O116,-1),宝石属性!$B$25:$N$41,3,0)+VLOOKUP($P$2,职业被动!$B$6:$M$29,COLUMNS(职业被动!$B$6:I$29),0)*$O116,0)</f>
        <v>1326</v>
      </c>
      <c r="V116" s="9">
        <f>ROUND(属性投放!J$4+装备属性!J$4*IF($O116&lt;10,1,ROUNDDOWN($O116,-1))+SUM(属性投放!K$37:K$45)*$O116+VLOOKUP($P$2,一级属性!$E$41:$P$64,COLUMNS(一级属性!$E$41:M$64),0)*($O116+0.25*IF($O116&lt;10,1,ROUNDDOWN($O116,-1)))+VLOOKUP($P$2,宝石属性!$B$43:$M$66,COLUMNS(宝石属性!$B$43:J$66),0)*10*VLOOKUP(ROUNDDOWN($O116,-1),宝石属性!$B$25:$N$41,2,0)*VLOOKUP(ROUNDDOWN($O116,-1),宝石属性!$B$25:$N$41,3,0)+VLOOKUP($P$2,职业被动!$B$6:$M$29,COLUMNS(职业被动!$B$6:J$29),0)*$O116,0)</f>
        <v>922</v>
      </c>
      <c r="W116" s="9">
        <f>ROUND(属性投放!K$4+装备属性!K$4*IF($O116&lt;10,1,ROUNDDOWN($O116,-1))+SUM(属性投放!L$37:L$45)*$O116+VLOOKUP($P$2,一级属性!$E$41:$P$64,COLUMNS(一级属性!$E$41:N$64),0)*($O116+0.25*IF($O116&lt;10,1,ROUNDDOWN($O116,-1)))+VLOOKUP($P$2,宝石属性!$B$43:$M$66,COLUMNS(宝石属性!$B$43:K$66),0)*10*VLOOKUP(ROUNDDOWN($O116,-1),宝石属性!$B$25:$N$41,2,0)*VLOOKUP(ROUNDDOWN($O116,-1),宝石属性!$B$25:$N$41,3,0)+VLOOKUP($P$2,职业被动!$B$6:$M$29,COLUMNS(职业被动!$B$6:K$29),0)*$O116,0)</f>
        <v>567</v>
      </c>
      <c r="X116" s="9">
        <f>ROUND(属性投放!L$4+装备属性!L$4*IF($O116&lt;10,1,ROUNDDOWN($O116,-1))+SUM(属性投放!M$37:M$45)*$O116+VLOOKUP($P$2,一级属性!$E$41:$P$64,COLUMNS(一级属性!$E$41:O$64),0)*($O116+0.25*IF($O116&lt;10,1,ROUNDDOWN($O116,-1)))+VLOOKUP($P$2,宝石属性!$B$43:$M$66,COLUMNS(宝石属性!$B$43:L$66),0)*10*VLOOKUP(ROUNDDOWN($O116,-1),宝石属性!$B$25:$N$41,2,0)*VLOOKUP(ROUNDDOWN($O116,-1),宝石属性!$B$25:$N$41,3,0)+VLOOKUP($P$2,职业被动!$B$6:$M$29,COLUMNS(职业被动!$B$6:L$29),0)*$O116,0)</f>
        <v>34</v>
      </c>
      <c r="Y116" s="9">
        <f>ROUND(属性投放!M$4+装备属性!M$4*IF($O116&lt;10,1,ROUNDDOWN($O116,-1))+SUM(属性投放!N$37:N$45)*$O116+VLOOKUP($P$2,一级属性!$E$41:$P$64,COLUMNS(一级属性!$E$41:P$64),0)*($O116+0.25*IF($O116&lt;10,1,ROUNDDOWN($O116,-1)))+VLOOKUP($P$2,宝石属性!$B$43:$M$66,COLUMNS(宝石属性!$B$43:M$66),0)*10*VLOOKUP(ROUNDDOWN($O116,-1),宝石属性!$B$25:$N$41,2,0)*VLOOKUP(ROUNDDOWN($O116,-1),宝石属性!$B$25:$N$41,3,0)+VLOOKUP($P$2,职业被动!$B$6:$M$29,COLUMNS(职业被动!$B$6:M$29),0)*$O116,0)</f>
        <v>1244</v>
      </c>
      <c r="Z116" s="48">
        <f>属性价值和能力评分!$F$9+ROUND(属性价值和能力评分!$F$38*10,0)*O116+ROUND((SUM(装备属性!$W$9:$W$14)+属性价值和能力评分!$F$38*1.25+1.4+2.8)*IF(O116&lt;10,1,ROUNDDOWN(O116,-1)),0)+15*VLOOKUP(ROUNDDOWN(O116,-1),宝石属性!$B$26:$D$41,2,0)*6*VLOOKUP(ROUNDDOWN(O116,-1),宝石属性!$B$26:$D$41,3,0)+(属性价值和能力评分!$F$49*9+属性价值和能力评分!$F$50*2+属性价值和能力评分!$F$53*8/5)*O116</f>
        <v>21037</v>
      </c>
      <c r="AB116" s="1">
        <v>113</v>
      </c>
      <c r="AC116" s="9">
        <f>ROUND(属性投放!D$4+装备属性!D$4*IF($AB116&lt;10,1,ROUNDDOWN($AB116,-1))+SUM(属性投放!E$37:E$45)*$AB116+VLOOKUP($AC$2,一级属性!$E$41:$P$64,COLUMNS(一级属性!$E$41:G$64),0)*($AB116+0.25*IF($AB116&lt;10,1,ROUNDDOWN($AB116,-1)))+VLOOKUP($AC$2,宝石属性!$B$43:$M$66,COLUMNS(宝石属性!$B$43:D$66),0)*10*VLOOKUP(ROUNDDOWN($AB116,-1),宝石属性!$B$25:$N$41,2,0)*VLOOKUP(ROUNDDOWN($AB116,-1),宝石属性!$B$25:$N$41,3,0)+VLOOKUP($AC$2,职业被动!$B$6:$M$29,COLUMNS(职业被动!$B$6:D$29),0)*$AB116,0)</f>
        <v>7318</v>
      </c>
      <c r="AD116" s="9">
        <f>ROUND(属性投放!E$4+装备属性!E$4*IF($AB116&lt;10,1,ROUNDDOWN($AB116,-1))+SUM(属性投放!F$37:F$45)*$AB116+VLOOKUP($AC$2,一级属性!$E$41:$P$64,COLUMNS(一级属性!$E$41:H$64),0)*($AB116+0.25*IF($AB116&lt;10,1,ROUNDDOWN($AB116,-1)))+VLOOKUP($AC$2,宝石属性!$B$43:$M$66,COLUMNS(宝石属性!$B$43:E$66),0)*10*VLOOKUP(ROUNDDOWN($AB116,-1),宝石属性!$B$25:$N$41,2,0)*VLOOKUP(ROUNDDOWN($AB116,-1),宝石属性!$B$25:$N$41,3,0)+VLOOKUP($AC$2,职业被动!$B$6:$M$29,COLUMNS(职业被动!$B$6:E$29),0)*$AB116,0)</f>
        <v>2797</v>
      </c>
      <c r="AE116" s="9">
        <f>ROUND(属性投放!F$4+装备属性!F$4*IF($AB116&lt;10,1,ROUNDDOWN($AB116,-1))+SUM(属性投放!G$37:G$45)*$AB116+VLOOKUP($AC$2,一级属性!$E$41:$P$64,COLUMNS(一级属性!$E$41:I$64),0)*($AB116+0.25*IF($AB116&lt;10,1,ROUNDDOWN($AB116,-1)))+VLOOKUP($AC$2,宝石属性!$B$43:$M$66,COLUMNS(宝石属性!$B$43:F$66),0)*10*VLOOKUP(ROUNDDOWN($AB116,-1),宝石属性!$B$25:$N$41,2,0)*VLOOKUP(ROUNDDOWN($AB116,-1),宝石属性!$B$25:$N$41,3,0)+VLOOKUP($AC$2,职业被动!$B$6:$M$29,COLUMNS(职业被动!$B$6:F$29),0)*$AB116,0)</f>
        <v>1950</v>
      </c>
      <c r="AF116" s="9">
        <f>ROUND(属性投放!G$4+装备属性!G$4*IF($AB116&lt;10,1,ROUNDDOWN($AB116,-1))+SUM(属性投放!H$37:H$45)*$AB116+VLOOKUP($AC$2,一级属性!$E$41:$P$64,COLUMNS(一级属性!$E$41:J$64),0)*($AB116+0.25*IF($AB116&lt;10,1,ROUNDDOWN($AB116,-1)))+VLOOKUP($AC$2,宝石属性!$B$43:$M$66,COLUMNS(宝石属性!$B$43:G$66),0)*10*VLOOKUP(ROUNDDOWN($AB116,-1),宝石属性!$B$25:$N$41,2,0)*VLOOKUP(ROUNDDOWN($AB116,-1),宝石属性!$B$25:$N$41,3,0)+VLOOKUP($AC$2,职业被动!$B$6:$M$29,COLUMNS(职业被动!$B$6:G$29),0)*$AB116,0)</f>
        <v>1329</v>
      </c>
      <c r="AG116" s="9">
        <f>ROUND(属性投放!H$4+装备属性!H$4*IF($AB116&lt;10,1,ROUNDDOWN($AB116,-1))+SUM(属性投放!I$37:I$45)*$AB116+VLOOKUP($AC$2,一级属性!$E$41:$P$64,COLUMNS(一级属性!$E$41:K$64),0)*($AB116+0.25*IF($AB116&lt;10,1,ROUNDDOWN($AB116,-1)))+VLOOKUP($AC$2,宝石属性!$B$43:$M$66,COLUMNS(宝石属性!$B$43:H$66),0)*10*VLOOKUP(ROUNDDOWN($AB116,-1),宝石属性!$B$25:$N$41,2,0)*VLOOKUP(ROUNDDOWN($AB116,-1),宝石属性!$B$25:$N$41,3,0)+VLOOKUP($AC$2,职业被动!$B$6:$M$29,COLUMNS(职业被动!$B$6:H$29),0)*$AB116,0)</f>
        <v>757</v>
      </c>
      <c r="AH116" s="9">
        <f>ROUND(属性投放!I$4+装备属性!I$4*IF($AB116&lt;10,1,ROUNDDOWN($AB116,-1))+SUM(属性投放!J$37:J$45)*$AB116+VLOOKUP($AC$2,一级属性!$E$41:$P$64,COLUMNS(一级属性!$E$41:L$64),0)*($AB116+0.25*IF($AB116&lt;10,1,ROUNDDOWN($AB116,-1)))+VLOOKUP($AC$2,宝石属性!$B$43:$M$66,COLUMNS(宝石属性!$B$43:I$66),0)*10*VLOOKUP(ROUNDDOWN($AB116,-1),宝石属性!$B$25:$N$41,2,0)*VLOOKUP(ROUNDDOWN($AB116,-1),宝石属性!$B$25:$N$41,3,0)+VLOOKUP($AC$2,职业被动!$B$6:$M$29,COLUMNS(职业被动!$B$6:I$29),0)*$AB116,0)</f>
        <v>1242</v>
      </c>
      <c r="AI116" s="9">
        <f>ROUND(属性投放!J$4+装备属性!J$4*IF($AB116&lt;10,1,ROUNDDOWN($AB116,-1))+SUM(属性投放!K$37:K$45)*$AB116+VLOOKUP($AC$2,一级属性!$E$41:$P$64,COLUMNS(一级属性!$E$41:M$64),0)*($AB116+0.25*IF($AB116&lt;10,1,ROUNDDOWN($AB116,-1)))+VLOOKUP($AC$2,宝石属性!$B$43:$M$66,COLUMNS(宝石属性!$B$43:J$66),0)*10*VLOOKUP(ROUNDDOWN($AB116,-1),宝石属性!$B$25:$N$41,2,0)*VLOOKUP(ROUNDDOWN($AB116,-1),宝石属性!$B$25:$N$41,3,0)+VLOOKUP($AC$2,职业被动!$B$6:$M$29,COLUMNS(职业被动!$B$6:J$29),0)*$AB116,0)</f>
        <v>824</v>
      </c>
      <c r="AJ116" s="9">
        <f>ROUND(属性投放!K$4+装备属性!K$4*IF($AB116&lt;10,1,ROUNDDOWN($AB116,-1))+SUM(属性投放!L$37:L$45)*$AB116+VLOOKUP($AC$2,一级属性!$E$41:$P$64,COLUMNS(一级属性!$E$41:N$64),0)*($AB116+0.25*IF($AB116&lt;10,1,ROUNDDOWN($AB116,-1)))+VLOOKUP($AC$2,宝石属性!$B$43:$M$66,COLUMNS(宝石属性!$B$43:K$66),0)*10*VLOOKUP(ROUNDDOWN($AB116,-1),宝石属性!$B$25:$N$41,2,0)*VLOOKUP(ROUNDDOWN($AB116,-1),宝石属性!$B$25:$N$41,3,0)+VLOOKUP($AC$2,职业被动!$B$6:$M$29,COLUMNS(职业被动!$B$6:K$29),0)*$AB116,0)</f>
        <v>407</v>
      </c>
      <c r="AK116" s="9">
        <f>ROUND(属性投放!L$4+装备属性!L$4*IF($AB116&lt;10,1,ROUNDDOWN($AB116,-1))+SUM(属性投放!M$37:M$45)*$AB116+VLOOKUP($AC$2,一级属性!$E$41:$P$64,COLUMNS(一级属性!$E$41:O$64),0)*($AB116+0.25*IF($AB116&lt;10,1,ROUNDDOWN($AB116,-1)))+VLOOKUP($AC$2,宝石属性!$B$43:$M$66,COLUMNS(宝石属性!$B$43:L$66),0)*10*VLOOKUP(ROUNDDOWN($AB116,-1),宝石属性!$B$25:$N$41,2,0)*VLOOKUP(ROUNDDOWN($AB116,-1),宝石属性!$B$25:$N$41,3,0)+VLOOKUP($AC$2,职业被动!$B$6:$M$29,COLUMNS(职业被动!$B$6:L$29),0)*$AB116,0)</f>
        <v>34</v>
      </c>
      <c r="AL116" s="9">
        <f>ROUND(属性投放!M$4+装备属性!M$4*IF($AB116&lt;10,1,ROUNDDOWN($AB116,-1))+SUM(属性投放!N$37:N$45)*$AB116+VLOOKUP($AC$2,一级属性!$E$41:$P$64,COLUMNS(一级属性!$E$41:P$64),0)*($AB116+0.25*IF($AB116&lt;10,1,ROUNDDOWN($AB116,-1)))+VLOOKUP($AC$2,宝石属性!$B$43:$M$66,COLUMNS(宝石属性!$B$43:M$66),0)*10*VLOOKUP(ROUNDDOWN($AB116,-1),宝石属性!$B$25:$N$41,2,0)*VLOOKUP(ROUNDDOWN($AB116,-1),宝石属性!$B$25:$N$41,3,0)+VLOOKUP($AC$2,职业被动!$B$6:$M$29,COLUMNS(职业被动!$B$6:M$29),0)*$AB116,0)</f>
        <v>1244</v>
      </c>
      <c r="AM116" s="48">
        <f>属性价值和能力评分!$F$9+ROUND(属性价值和能力评分!$F$38*10,0)*AB116+ROUND((SUM(装备属性!$W$9:$W$14)+属性价值和能力评分!$F$38*1.25+1.4+2.8)*IF(AB116&lt;10,1,ROUNDDOWN(AB116,-1)),0)+15*VLOOKUP(ROUNDDOWN(AB116,-1),宝石属性!$B$26:$D$41,2,0)*6*VLOOKUP(ROUNDDOWN(AB116,-1),宝石属性!$B$26:$D$41,3,0)+(属性价值和能力评分!$F$49*9+属性价值和能力评分!$F$50*2+属性价值和能力评分!$F$53*8/5)*AB116</f>
        <v>21037</v>
      </c>
      <c r="AO116" s="1">
        <v>113</v>
      </c>
      <c r="AP116" s="9">
        <f>ROUND(属性投放!D$4+装备属性!D$4*IF($AO116&lt;10,1,ROUNDDOWN($AO116,-1))+SUM(属性投放!E$37:E$45)*$AO116+VLOOKUP($AP$2,一级属性!$E$41:$P$64,COLUMNS(一级属性!$E$41:G$64),0)*($AO116+0.25*IF($AO116&lt;10,1,ROUNDDOWN($AO116,-1)))+VLOOKUP($AP$2,宝石属性!$B$43:$M$66,COLUMNS(宝石属性!$B$43:D$66),0)*10*VLOOKUP(ROUNDDOWN($AO116,-1),宝石属性!$B$25:$N$41,2,0)*VLOOKUP(ROUNDDOWN($AO116,-1),宝石属性!$B$25:$N$41,3,0)+VLOOKUP($AP$2,职业被动!$B$6:$M$29,COLUMNS(职业被动!$B$6:D$29),0)*$AO116,0)</f>
        <v>7318</v>
      </c>
      <c r="AQ116" s="9">
        <f>ROUND(属性投放!E$4+装备属性!E$4*IF($AO116&lt;10,1,ROUNDDOWN($AO116,-1))+SUM(属性投放!F$37:F$45)*$AO116+VLOOKUP($AP$2,一级属性!$E$41:$P$64,COLUMNS(一级属性!$E$41:H$64),0)*($AO116+0.25*IF($AO116&lt;10,1,ROUNDDOWN($AO116,-1)))+VLOOKUP($AP$2,宝石属性!$B$43:$M$66,COLUMNS(宝石属性!$B$43:E$66),0)*10*VLOOKUP(ROUNDDOWN($AO116,-1),宝石属性!$B$25:$N$41,2,0)*VLOOKUP(ROUNDDOWN($AO116,-1),宝石属性!$B$25:$N$41,3,0)+VLOOKUP($AP$2,职业被动!$B$6:$M$29,COLUMNS(职业被动!$B$6:E$29),0)*$AO116,0)</f>
        <v>4905</v>
      </c>
      <c r="AR116" s="9">
        <f>ROUND(属性投放!F$4+装备属性!F$4*IF($AO116&lt;10,1,ROUNDDOWN($AO116,-1))+SUM(属性投放!G$37:G$45)*$AO116+VLOOKUP($AP$2,一级属性!$E$41:$P$64,COLUMNS(一级属性!$E$41:I$64),0)*($AO116+0.25*IF($AO116&lt;10,1,ROUNDDOWN($AO116,-1)))+VLOOKUP($AP$2,宝石属性!$B$43:$M$66,COLUMNS(宝石属性!$B$43:F$66),0)*10*VLOOKUP(ROUNDDOWN($AO116,-1),宝石属性!$B$25:$N$41,2,0)*VLOOKUP(ROUNDDOWN($AO116,-1),宝石属性!$B$25:$N$41,3,0)+VLOOKUP($AP$2,职业被动!$B$6:$M$29,COLUMNS(职业被动!$B$6:F$29),0)*$AO116,0)</f>
        <v>1228</v>
      </c>
      <c r="AS116" s="9">
        <f>ROUND(属性投放!G$4+装备属性!G$4*IF($AO116&lt;10,1,ROUNDDOWN($AO116,-1))+SUM(属性投放!H$37:H$45)*$AO116+VLOOKUP($AP$2,一级属性!$E$41:$P$64,COLUMNS(一级属性!$E$41:J$64),0)*($AO116+0.25*IF($AO116&lt;10,1,ROUNDDOWN($AO116,-1)))+VLOOKUP($AP$2,宝石属性!$B$43:$M$66,COLUMNS(宝石属性!$B$43:G$66),0)*10*VLOOKUP(ROUNDDOWN($AO116,-1),宝石属性!$B$25:$N$41,2,0)*VLOOKUP(ROUNDDOWN($AO116,-1),宝石属性!$B$25:$N$41,3,0)+VLOOKUP($AP$2,职业被动!$B$6:$M$29,COLUMNS(职业被动!$B$6:G$29),0)*$AO116,0)</f>
        <v>1103</v>
      </c>
      <c r="AT116" s="9">
        <f>ROUND(属性投放!H$4+装备属性!H$4*IF($AO116&lt;10,1,ROUNDDOWN($AO116,-1))+SUM(属性投放!I$37:I$45)*$AO116+VLOOKUP($AP$2,一级属性!$E$41:$P$64,COLUMNS(一级属性!$E$41:K$64),0)*($AO116+0.25*IF($AO116&lt;10,1,ROUNDDOWN($AO116,-1)))+VLOOKUP($AP$2,宝石属性!$B$43:$M$66,COLUMNS(宝石属性!$B$43:H$66),0)*10*VLOOKUP(ROUNDDOWN($AO116,-1),宝石属性!$B$25:$N$41,2,0)*VLOOKUP(ROUNDDOWN($AO116,-1),宝石属性!$B$25:$N$41,3,0)+VLOOKUP($AP$2,职业被动!$B$6:$M$29,COLUMNS(职业被动!$B$6:H$29),0)*$AO116,0)</f>
        <v>1179</v>
      </c>
      <c r="AU116" s="9">
        <f>ROUND(属性投放!I$4+装备属性!I$4*IF($AO116&lt;10,1,ROUNDDOWN($AO116,-1))+SUM(属性投放!J$37:J$45)*$AO116+VLOOKUP($AP$2,一级属性!$E$41:$P$64,COLUMNS(一级属性!$E$41:L$64),0)*($AO116+0.25*IF($AO116&lt;10,1,ROUNDDOWN($AO116,-1)))+VLOOKUP($AP$2,宝石属性!$B$43:$M$66,COLUMNS(宝石属性!$B$43:I$66),0)*10*VLOOKUP(ROUNDDOWN($AO116,-1),宝石属性!$B$25:$N$41,2,0)*VLOOKUP(ROUNDDOWN($AO116,-1),宝石属性!$B$25:$N$41,3,0)+VLOOKUP($AP$2,职业被动!$B$6:$M$29,COLUMNS(职业被动!$B$6:I$29),0)*$AO116,0)</f>
        <v>1326</v>
      </c>
      <c r="AV116" s="9">
        <f>ROUND(属性投放!J$4+装备属性!J$4*IF($AO116&lt;10,1,ROUNDDOWN($AO116,-1))+SUM(属性投放!K$37:K$45)*$AO116+VLOOKUP($AP$2,一级属性!$E$41:$P$64,COLUMNS(一级属性!$E$41:M$64),0)*($AO116+0.25*IF($AO116&lt;10,1,ROUNDDOWN($AO116,-1)))+VLOOKUP($AP$2,宝石属性!$B$43:$M$66,COLUMNS(宝石属性!$B$43:J$66),0)*10*VLOOKUP(ROUNDDOWN($AO116,-1),宝石属性!$B$25:$N$41,2,0)*VLOOKUP(ROUNDDOWN($AO116,-1),宝石属性!$B$25:$N$41,3,0)+VLOOKUP($AP$2,职业被动!$B$6:$M$29,COLUMNS(职业被动!$B$6:J$29),0)*$AO116,0)</f>
        <v>922</v>
      </c>
      <c r="AW116" s="9">
        <f>ROUND(属性投放!K$4+装备属性!K$4*IF($AO116&lt;10,1,ROUNDDOWN($AO116,-1))+SUM(属性投放!L$37:L$45)*$AO116+VLOOKUP($AP$2,一级属性!$E$41:$P$64,COLUMNS(一级属性!$E$41:N$64),0)*($AO116+0.25*IF($AO116&lt;10,1,ROUNDDOWN($AO116,-1)))+VLOOKUP($AP$2,宝石属性!$B$43:$M$66,COLUMNS(宝石属性!$B$43:K$66),0)*10*VLOOKUP(ROUNDDOWN($AO116,-1),宝石属性!$B$25:$N$41,2,0)*VLOOKUP(ROUNDDOWN($AO116,-1),宝石属性!$B$25:$N$41,3,0)+VLOOKUP($AP$2,职业被动!$B$6:$M$29,COLUMNS(职业被动!$B$6:K$29),0)*$AO116,0)</f>
        <v>407</v>
      </c>
      <c r="AX116" s="9">
        <f>ROUND(属性投放!L$4+装备属性!L$4*IF($AO116&lt;10,1,ROUNDDOWN($AO116,-1))+SUM(属性投放!M$37:M$45)*$AO116+VLOOKUP($AP$2,一级属性!$E$41:$P$64,COLUMNS(一级属性!$E$41:O$64),0)*($AO116+0.25*IF($AO116&lt;10,1,ROUNDDOWN($AO116,-1)))+VLOOKUP($AP$2,宝石属性!$B$43:$M$66,COLUMNS(宝石属性!$B$43:L$66),0)*10*VLOOKUP(ROUNDDOWN($AO116,-1),宝石属性!$B$25:$N$41,2,0)*VLOOKUP(ROUNDDOWN($AO116,-1),宝石属性!$B$25:$N$41,3,0)+VLOOKUP($AP$2,职业被动!$B$6:$M$29,COLUMNS(职业被动!$B$6:L$29),0)*$AO116,0)</f>
        <v>1224</v>
      </c>
      <c r="AY116" s="9">
        <f>ROUND(属性投放!M$4+装备属性!M$4*IF($AO116&lt;10,1,ROUNDDOWN($AO116,-1))+SUM(属性投放!N$37:N$45)*$AO116+VLOOKUP($AP$2,一级属性!$E$41:$P$64,COLUMNS(一级属性!$E$41:P$64),0)*($AO116+0.25*IF($AO116&lt;10,1,ROUNDDOWN($AO116,-1)))+VLOOKUP($AP$2,宝石属性!$B$43:$M$66,COLUMNS(宝石属性!$B$43:M$66),0)*10*VLOOKUP(ROUNDDOWN($AO116,-1),宝石属性!$B$25:$N$41,2,0)*VLOOKUP(ROUNDDOWN($AO116,-1),宝石属性!$B$25:$N$41,3,0)+VLOOKUP($AP$2,职业被动!$B$6:$M$29,COLUMNS(职业被动!$B$6:M$29),0)*$AO116,0)</f>
        <v>1244</v>
      </c>
      <c r="AZ116" s="48">
        <f>属性价值和能力评分!$F$9+ROUND(属性价值和能力评分!$F$38*10,0)*AO116+ROUND((SUM(装备属性!$W$9:$W$14)+属性价值和能力评分!$F$38*1.25+1.4+2.8)*IF(AO116&lt;10,1,ROUNDDOWN(AO116,-1)),0)+15*VLOOKUP(ROUNDDOWN(AO116,-1),宝石属性!$B$26:$D$41,2,0)*6*VLOOKUP(ROUNDDOWN(AO116,-1),宝石属性!$B$26:$D$41,3,0)+(属性价值和能力评分!$F$49*9+属性价值和能力评分!$F$50*2+属性价值和能力评分!$F$53*8/5)*AO116</f>
        <v>21037</v>
      </c>
      <c r="BB116" s="1">
        <v>113</v>
      </c>
      <c r="BC116" s="9">
        <f>ROUND(属性投放!D$4+装备属性!D$4*IF($BB116&lt;10,1,ROUNDDOWN($BB116,-1))+SUM(属性投放!E$37:E$45)*$BB116+VLOOKUP($BC$2,一级属性!$E$41:$P$64,COLUMNS(一级属性!$E$41:G$64),0)*($BB116+0.25*IF($BB116&lt;10,1,ROUNDDOWN($BB116,-1)))+VLOOKUP($BC$2,宝石属性!$B$43:$M$66,COLUMNS(宝石属性!$B$43:D$66),0)*10*VLOOKUP(ROUNDDOWN($BB116,-1),宝石属性!$B$25:$N$41,2,0)*VLOOKUP(ROUNDDOWN($BB116,-1),宝石属性!$B$25:$N$41,3,0)+VLOOKUP($BC$2,职业被动!$B$6:$M$29,COLUMNS(职业被动!$B$6:D$29),0)*$BB116,0)</f>
        <v>6527</v>
      </c>
      <c r="BD116" s="9">
        <f>ROUND(属性投放!E$4+装备属性!E$4*IF($BB116&lt;10,1,ROUNDDOWN($BB116,-1))+SUM(属性投放!F$37:F$45)*$BB116+VLOOKUP($BC$2,一级属性!$E$41:$P$64,COLUMNS(一级属性!$E$41:H$64),0)*($BB116+0.25*IF($BB116&lt;10,1,ROUNDDOWN($BB116,-1)))+VLOOKUP($BC$2,宝石属性!$B$43:$M$66,COLUMNS(宝石属性!$B$43:E$66),0)*10*VLOOKUP(ROUNDDOWN($BB116,-1),宝石属性!$B$25:$N$41,2,0)*VLOOKUP(ROUNDDOWN($BB116,-1),宝石属性!$B$25:$N$41,3,0)+VLOOKUP($BC$2,职业被动!$B$6:$M$29,COLUMNS(职业被动!$B$6:E$29),0)*$BB116,0)</f>
        <v>5607</v>
      </c>
      <c r="BE116" s="9">
        <f>ROUND(属性投放!F$4+装备属性!F$4*IF($BB116&lt;10,1,ROUNDDOWN($BB116,-1))+SUM(属性投放!G$37:G$45)*$BB116+VLOOKUP($BC$2,一级属性!$E$41:$P$64,COLUMNS(一级属性!$E$41:I$64),0)*($BB116+0.25*IF($BB116&lt;10,1,ROUNDDOWN($BB116,-1)))+VLOOKUP($BC$2,宝石属性!$B$43:$M$66,COLUMNS(宝石属性!$B$43:F$66),0)*10*VLOOKUP(ROUNDDOWN($BB116,-1),宝石属性!$B$25:$N$41,2,0)*VLOOKUP(ROUNDDOWN($BB116,-1),宝石属性!$B$25:$N$41,3,0)+VLOOKUP($BC$2,职业被动!$B$6:$M$29,COLUMNS(职业被动!$B$6:F$29),0)*$BB116,0)</f>
        <v>1228</v>
      </c>
      <c r="BF116" s="9">
        <f>ROUND(属性投放!G$4+装备属性!G$4*IF($BB116&lt;10,1,ROUNDDOWN($BB116,-1))+SUM(属性投放!H$37:H$45)*$BB116+VLOOKUP($BC$2,一级属性!$E$41:$P$64,COLUMNS(一级属性!$E$41:J$64),0)*($BB116+0.25*IF($BB116&lt;10,1,ROUNDDOWN($BB116,-1)))+VLOOKUP($BC$2,宝石属性!$B$43:$M$66,COLUMNS(宝石属性!$B$43:G$66),0)*10*VLOOKUP(ROUNDDOWN($BB116,-1),宝石属性!$B$25:$N$41,2,0)*VLOOKUP(ROUNDDOWN($BB116,-1),宝石属性!$B$25:$N$41,3,0)+VLOOKUP($BC$2,职业被动!$B$6:$M$29,COLUMNS(职业被动!$B$6:G$29),0)*$BB116,0)</f>
        <v>1103</v>
      </c>
      <c r="BG116" s="9">
        <f>ROUND(属性投放!H$4+装备属性!H$4*IF($BB116&lt;10,1,ROUNDDOWN($BB116,-1))+SUM(属性投放!I$37:I$45)*$BB116+VLOOKUP($BC$2,一级属性!$E$41:$P$64,COLUMNS(一级属性!$E$41:K$64),0)*($BB116+0.25*IF($BB116&lt;10,1,ROUNDDOWN($BB116,-1)))+VLOOKUP($BC$2,宝石属性!$B$43:$M$66,COLUMNS(宝石属性!$B$43:H$66),0)*10*VLOOKUP(ROUNDDOWN($BB116,-1),宝石属性!$B$25:$N$41,2,0)*VLOOKUP(ROUNDDOWN($BB116,-1),宝石属性!$B$25:$N$41,3,0)+VLOOKUP($BC$2,职业被动!$B$6:$M$29,COLUMNS(职业被动!$B$6:H$29),0)*$BB116,0)</f>
        <v>1665</v>
      </c>
      <c r="BH116" s="9">
        <f>ROUND(属性投放!I$4+装备属性!I$4*IF($BB116&lt;10,1,ROUNDDOWN($BB116,-1))+SUM(属性投放!J$37:J$45)*$BB116+VLOOKUP($BC$2,一级属性!$E$41:$P$64,COLUMNS(一级属性!$E$41:L$64),0)*($BB116+0.25*IF($BB116&lt;10,1,ROUNDDOWN($BB116,-1)))+VLOOKUP($BC$2,宝石属性!$B$43:$M$66,COLUMNS(宝石属性!$B$43:I$66),0)*10*VLOOKUP(ROUNDDOWN($BB116,-1),宝石属性!$B$25:$N$41,2,0)*VLOOKUP(ROUNDDOWN($BB116,-1),宝石属性!$B$25:$N$41,3,0)+VLOOKUP($BC$2,职业被动!$B$6:$M$29,COLUMNS(职业被动!$B$6:I$29),0)*$BB116,0)</f>
        <v>1579</v>
      </c>
      <c r="BI116" s="9">
        <f>ROUND(属性投放!J$4+装备属性!J$4*IF($BB116&lt;10,1,ROUNDDOWN($BB116,-1))+SUM(属性投放!K$37:K$45)*$BB116+VLOOKUP($BC$2,一级属性!$E$41:$P$64,COLUMNS(一级属性!$E$41:M$64),0)*($BB116+0.25*IF($BB116&lt;10,1,ROUNDDOWN($BB116,-1)))+VLOOKUP($BC$2,宝石属性!$B$43:$M$66,COLUMNS(宝石属性!$B$43:J$66),0)*10*VLOOKUP(ROUNDDOWN($BB116,-1),宝石属性!$B$25:$N$41,2,0)*VLOOKUP(ROUNDDOWN($BB116,-1),宝石属性!$B$25:$N$41,3,0)+VLOOKUP($BC$2,职业被动!$B$6:$M$29,COLUMNS(职业被动!$B$6:J$29),0)*$BB116,0)</f>
        <v>711</v>
      </c>
      <c r="BJ116" s="9">
        <f>ROUND(属性投放!K$4+装备属性!K$4*IF($BB116&lt;10,1,ROUNDDOWN($BB116,-1))+SUM(属性投放!L$37:L$45)*$BB116+VLOOKUP($BC$2,一级属性!$E$41:$P$64,COLUMNS(一级属性!$E$41:N$64),0)*($BB116+0.25*IF($BB116&lt;10,1,ROUNDDOWN($BB116,-1)))+VLOOKUP($BC$2,宝石属性!$B$43:$M$66,COLUMNS(宝石属性!$B$43:K$66),0)*10*VLOOKUP(ROUNDDOWN($BB116,-1),宝石属性!$B$25:$N$41,2,0)*VLOOKUP(ROUNDDOWN($BB116,-1),宝石属性!$B$25:$N$41,3,0)+VLOOKUP($BC$2,职业被动!$B$6:$M$29,COLUMNS(职业被动!$B$6:K$29),0)*$BB116,0)</f>
        <v>407</v>
      </c>
      <c r="BK116" s="9">
        <f>ROUND(属性投放!L$4+装备属性!L$4*IF($BB116&lt;10,1,ROUNDDOWN($BB116,-1))+SUM(属性投放!M$37:M$45)*$BB116+VLOOKUP($BC$2,一级属性!$E$41:$P$64,COLUMNS(一级属性!$E$41:O$64),0)*($BB116+0.25*IF($BB116&lt;10,1,ROUNDDOWN($BB116,-1)))+VLOOKUP($BC$2,宝石属性!$B$43:$M$66,COLUMNS(宝石属性!$B$43:L$66),0)*10*VLOOKUP(ROUNDDOWN($BB116,-1),宝石属性!$B$25:$N$41,2,0)*VLOOKUP(ROUNDDOWN($BB116,-1),宝石属性!$B$25:$N$41,3,0)+VLOOKUP($BC$2,职业被动!$B$6:$M$29,COLUMNS(职业被动!$B$6:L$29),0)*$BB116,0)</f>
        <v>34</v>
      </c>
      <c r="BL116" s="9">
        <f>ROUND(属性投放!M$4+装备属性!M$4*IF($BB116&lt;10,1,ROUNDDOWN($BB116,-1))+SUM(属性投放!N$37:N$45)*$BB116+VLOOKUP($BC$2,一级属性!$E$41:$P$64,COLUMNS(一级属性!$E$41:P$64),0)*($BB116+0.25*IF($BB116&lt;10,1,ROUNDDOWN($BB116,-1)))+VLOOKUP($BC$2,宝石属性!$B$43:$M$66,COLUMNS(宝石属性!$B$43:M$66),0)*10*VLOOKUP(ROUNDDOWN($BB116,-1),宝石属性!$B$25:$N$41,2,0)*VLOOKUP(ROUNDDOWN($BB116,-1),宝石属性!$B$25:$N$41,3,0)+VLOOKUP($BC$2,职业被动!$B$6:$M$29,COLUMNS(职业被动!$B$6:M$29),0)*$BB116,0)</f>
        <v>1244</v>
      </c>
      <c r="BM116" s="48">
        <f>属性价值和能力评分!$F$9+ROUND(属性价值和能力评分!$F$38*10,0)*BB116+ROUND((SUM(装备属性!$W$9:$W$14)+属性价值和能力评分!$F$38*1.25+1.4+2.8)*IF(BB116&lt;10,1,ROUNDDOWN(BB116,-1)),0)+15*VLOOKUP(ROUNDDOWN(BB116,-1),宝石属性!$B$26:$D$41,2,0)*6*VLOOKUP(ROUNDDOWN(BB116,-1),宝石属性!$B$26:$D$41,3,0)+(属性价值和能力评分!$F$49*9+属性价值和能力评分!$F$50*2+属性价值和能力评分!$F$53*8/5)*BB116</f>
        <v>21037</v>
      </c>
      <c r="BO116" s="1">
        <v>113</v>
      </c>
      <c r="BP116" s="9">
        <f>ROUND(属性投放!D$4+装备属性!D$4*IF($BO116&lt;10,1,ROUNDDOWN($BO116,-1))+SUM(属性投放!E$37:E$45)*$BO116+VLOOKUP($BP$2,一级属性!$E$41:$P$64,COLUMNS(一级属性!$E$41:G$64),0)*($BO116+0.25*IF($BO116&lt;10,1,ROUNDDOWN($BO116,-1)))+VLOOKUP($BP$2,宝石属性!$B$43:$M$66,COLUMNS(宝石属性!$B$43:D$66),0)*10*VLOOKUP(ROUNDDOWN($BO116,-1),宝石属性!$B$25:$N$41,2,0)*VLOOKUP(ROUNDDOWN($BO116,-1),宝石属性!$B$25:$N$41,3,0)+VLOOKUP($BP$2,职业被动!$B$6:$M$29,COLUMNS(职业被动!$B$6:D$29),0)*$BO116,0)</f>
        <v>8109</v>
      </c>
      <c r="BQ116" s="9">
        <f>ROUND(属性投放!E$4+装备属性!E$4*IF($BO116&lt;10,1,ROUNDDOWN($BO116,-1))+SUM(属性投放!F$37:F$45)*$BO116+VLOOKUP($BP$2,一级属性!$E$41:$P$64,COLUMNS(一级属性!$E$41:H$64),0)*($BO116+0.25*IF($BO116&lt;10,1,ROUNDDOWN($BO116,-1)))+VLOOKUP($BP$2,宝石属性!$B$43:$M$66,COLUMNS(宝石属性!$B$43:E$66),0)*10*VLOOKUP(ROUNDDOWN($BO116,-1),宝石属性!$B$25:$N$41,2,0)*VLOOKUP(ROUNDDOWN($BO116,-1),宝石属性!$B$25:$N$41,3,0)+VLOOKUP($BP$2,职业被动!$B$6:$M$29,COLUMNS(职业被动!$B$6:E$29),0)*$BO116,0)</f>
        <v>4905</v>
      </c>
      <c r="BR116" s="9">
        <f>ROUND(属性投放!F$4+装备属性!F$4*IF($BO116&lt;10,1,ROUNDDOWN($BO116,-1))+SUM(属性投放!G$37:G$45)*$BO116+VLOOKUP($BP$2,一级属性!$E$41:$P$64,COLUMNS(一级属性!$E$41:I$64),0)*($BO116+0.25*IF($BO116&lt;10,1,ROUNDDOWN($BO116,-1)))+VLOOKUP($BP$2,宝石属性!$B$43:$M$66,COLUMNS(宝石属性!$B$43:F$66),0)*10*VLOOKUP(ROUNDDOWN($BO116,-1),宝石属性!$B$25:$N$41,2,0)*VLOOKUP(ROUNDDOWN($BO116,-1),宝石属性!$B$25:$N$41,3,0)+VLOOKUP($BP$2,职业被动!$B$6:$M$29,COLUMNS(职业被动!$B$6:F$29),0)*$BO116,0)</f>
        <v>1228</v>
      </c>
      <c r="BS116" s="9">
        <f>ROUND(属性投放!G$4+装备属性!G$4*IF($BO116&lt;10,1,ROUNDDOWN($BO116,-1))+SUM(属性投放!H$37:H$45)*$BO116+VLOOKUP($BP$2,一级属性!$E$41:$P$64,COLUMNS(一级属性!$E$41:J$64),0)*($BO116+0.25*IF($BO116&lt;10,1,ROUNDDOWN($BO116,-1)))+VLOOKUP($BP$2,宝石属性!$B$43:$M$66,COLUMNS(宝石属性!$B$43:G$66),0)*10*VLOOKUP(ROUNDDOWN($BO116,-1),宝石属性!$B$25:$N$41,2,0)*VLOOKUP(ROUNDDOWN($BO116,-1),宝石属性!$B$25:$N$41,3,0)+VLOOKUP($BP$2,职业被动!$B$6:$M$29,COLUMNS(职业被动!$B$6:G$29),0)*$BO116,0)</f>
        <v>1103</v>
      </c>
      <c r="BT116" s="9">
        <f>ROUND(属性投放!H$4+装备属性!H$4*IF($BO116&lt;10,1,ROUNDDOWN($BO116,-1))+SUM(属性投放!I$37:I$45)*$BO116+VLOOKUP($BP$2,一级属性!$E$41:$P$64,COLUMNS(一级属性!$E$41:K$64),0)*($BO116+0.25*IF($BO116&lt;10,1,ROUNDDOWN($BO116,-1)))+VLOOKUP($BP$2,宝石属性!$B$43:$M$66,COLUMNS(宝石属性!$B$43:H$66),0)*10*VLOOKUP(ROUNDDOWN($BO116,-1),宝石属性!$B$25:$N$41,2,0)*VLOOKUP(ROUNDDOWN($BO116,-1),宝石属性!$B$25:$N$41,3,0)+VLOOKUP($BP$2,职业被动!$B$6:$M$29,COLUMNS(职业被动!$B$6:H$29),0)*$BO116,0)</f>
        <v>1292</v>
      </c>
      <c r="BU116" s="9">
        <f>ROUND(属性投放!I$4+装备属性!I$4*IF($BO116&lt;10,1,ROUNDDOWN($BO116,-1))+SUM(属性投放!J$37:J$45)*$BO116+VLOOKUP($BP$2,一级属性!$E$41:$P$64,COLUMNS(一级属性!$E$41:L$64),0)*($BO116+0.25*IF($BO116&lt;10,1,ROUNDDOWN($BO116,-1)))+VLOOKUP($BP$2,宝石属性!$B$43:$M$66,COLUMNS(宝石属性!$B$43:I$66),0)*10*VLOOKUP(ROUNDDOWN($BO116,-1),宝石属性!$B$25:$N$41,2,0)*VLOOKUP(ROUNDDOWN($BO116,-1),宝石属性!$B$25:$N$41,3,0)+VLOOKUP($BP$2,职业被动!$B$6:$M$29,COLUMNS(职业被动!$B$6:I$29),0)*$BO116,0)</f>
        <v>1326</v>
      </c>
      <c r="BV116" s="9">
        <f>ROUND(属性投放!J$4+装备属性!J$4*IF($BO116&lt;10,1,ROUNDDOWN($BO116,-1))+SUM(属性投放!K$37:K$45)*$BO116+VLOOKUP($BP$2,一级属性!$E$41:$P$64,COLUMNS(一级属性!$E$41:M$64),0)*($BO116+0.25*IF($BO116&lt;10,1,ROUNDDOWN($BO116,-1)))+VLOOKUP($BP$2,宝石属性!$B$43:$M$66,COLUMNS(宝石属性!$B$43:J$66),0)*10*VLOOKUP(ROUNDDOWN($BO116,-1),宝石属性!$B$25:$N$41,2,0)*VLOOKUP(ROUNDDOWN($BO116,-1),宝石属性!$B$25:$N$41,3,0)+VLOOKUP($BP$2,职业被动!$B$6:$M$29,COLUMNS(职业被动!$B$6:J$29),0)*$BO116,0)</f>
        <v>922</v>
      </c>
      <c r="BW116" s="9">
        <f>ROUND(属性投放!K$4+装备属性!K$4*IF($BO116&lt;10,1,ROUNDDOWN($BO116,-1))+SUM(属性投放!L$37:L$45)*$BO116+VLOOKUP($BP$2,一级属性!$E$41:$P$64,COLUMNS(一级属性!$E$41:N$64),0)*($BO116+0.25*IF($BO116&lt;10,1,ROUNDDOWN($BO116,-1)))+VLOOKUP($BP$2,宝石属性!$B$43:$M$66,COLUMNS(宝石属性!$B$43:K$66),0)*10*VLOOKUP(ROUNDDOWN($BO116,-1),宝石属性!$B$25:$N$41,2,0)*VLOOKUP(ROUNDDOWN($BO116,-1),宝石属性!$B$25:$N$41,3,0)+VLOOKUP($BP$2,职业被动!$B$6:$M$29,COLUMNS(职业被动!$B$6:K$29),0)*$BO116,0)</f>
        <v>567</v>
      </c>
      <c r="BX116" s="9">
        <f>ROUND(属性投放!L$4+装备属性!L$4*IF($BO116&lt;10,1,ROUNDDOWN($BO116,-1))+SUM(属性投放!M$37:M$45)*$BO116+VLOOKUP($BP$2,一级属性!$E$41:$P$64,COLUMNS(一级属性!$E$41:O$64),0)*($BO116+0.25*IF($BO116&lt;10,1,ROUNDDOWN($BO116,-1)))+VLOOKUP($BP$2,宝石属性!$B$43:$M$66,COLUMNS(宝石属性!$B$43:L$66),0)*10*VLOOKUP(ROUNDDOWN($BO116,-1),宝石属性!$B$25:$N$41,2,0)*VLOOKUP(ROUNDDOWN($BO116,-1),宝石属性!$B$25:$N$41,3,0)+VLOOKUP($BP$2,职业被动!$B$6:$M$29,COLUMNS(职业被动!$B$6:L$29),0)*$BO116,0)</f>
        <v>34</v>
      </c>
      <c r="BY116" s="9">
        <f>ROUND(属性投放!M$4+装备属性!M$4*IF($BO116&lt;10,1,ROUNDDOWN($BO116,-1))+SUM(属性投放!N$37:N$45)*$BO116+VLOOKUP($BP$2,一级属性!$E$41:$P$64,COLUMNS(一级属性!$E$41:P$64),0)*($BO116+0.25*IF($BO116&lt;10,1,ROUNDDOWN($BO116,-1)))+VLOOKUP($BP$2,宝石属性!$B$43:$M$66,COLUMNS(宝石属性!$B$43:M$66),0)*10*VLOOKUP(ROUNDDOWN($BO116,-1),宝石属性!$B$25:$N$41,2,0)*VLOOKUP(ROUNDDOWN($BO116,-1),宝石属性!$B$25:$N$41,3,0)+VLOOKUP($BP$2,职业被动!$B$6:$M$29,COLUMNS(职业被动!$B$6:M$29),0)*$BO116,0)</f>
        <v>1244</v>
      </c>
      <c r="BZ116" s="48">
        <f>属性价值和能力评分!$F$9+ROUND(属性价值和能力评分!$F$38*10,0)*BO116+ROUND((SUM(装备属性!$W$9:$W$14)+属性价值和能力评分!$F$38*1.25+1.4+2.8)*IF(BO116&lt;10,1,ROUNDDOWN(BO116,-1)),0)+15*VLOOKUP(ROUNDDOWN(BO116,-1),宝石属性!$B$26:$D$41,2,0)*6*VLOOKUP(ROUNDDOWN(BO116,-1),宝石属性!$B$26:$D$41,3,0)+(属性价值和能力评分!$F$49*9+属性价值和能力评分!$F$50*2+属性价值和能力评分!$F$53*8/5)*BO116</f>
        <v>21037</v>
      </c>
      <c r="CB116" s="1">
        <v>113</v>
      </c>
      <c r="CC116" s="9">
        <f>ROUND(属性投放!D$4+装备属性!D$4*IF($CB116&lt;10,1,ROUNDDOWN($CB116,-1))+SUM(属性投放!E$37:E$45)*$CB116+VLOOKUP($CC$2,一级属性!$E$41:$P$64,COLUMNS(一级属性!$E$41:G$64),0)*($CB116+0.25*IF($CB116&lt;10,1,ROUNDDOWN($CB116,-1)))+VLOOKUP($CC$2,宝石属性!$B$43:$M$66,COLUMNS(宝石属性!$B$43:D$66),0)*10*VLOOKUP(ROUNDDOWN($CB116,-1),宝石属性!$B$25:$N$41,2,0)*VLOOKUP(ROUNDDOWN($CB116,-1),宝石属性!$B$25:$N$41,3,0)+VLOOKUP($CC$2,职业被动!$B$6:$M$29,COLUMNS(职业被动!$B$6:D$29),0)*$CB116,0)</f>
        <v>5403</v>
      </c>
      <c r="CD116" s="9">
        <f>ROUND(属性投放!E$4+装备属性!E$4*IF($CB116&lt;10,1,ROUNDDOWN($CB116,-1))+SUM(属性投放!F$37:F$45)*$CB116+VLOOKUP($CC$2,一级属性!$E$41:$P$64,COLUMNS(一级属性!$E$41:H$64),0)*($CB116+0.25*IF($CB116&lt;10,1,ROUNDDOWN($CB116,-1)))+VLOOKUP($CC$2,宝石属性!$B$43:$M$66,COLUMNS(宝石属性!$B$43:E$66),0)*10*VLOOKUP(ROUNDDOWN($CB116,-1),宝石属性!$B$25:$N$41,2,0)*VLOOKUP(ROUNDDOWN($CB116,-1),宝石属性!$B$25:$N$41,3,0)+VLOOKUP($CC$2,职业被动!$B$6:$M$29,COLUMNS(职业被动!$B$6:E$29),0)*$CB116,0)</f>
        <v>2797</v>
      </c>
      <c r="CE116" s="9">
        <f>ROUND(属性投放!F$4+装备属性!F$4*IF($CB116&lt;10,1,ROUNDDOWN($CB116,-1))+SUM(属性投放!G$37:G$45)*$CB116+VLOOKUP($CC$2,一级属性!$E$41:$P$64,COLUMNS(一级属性!$E$41:I$64),0)*($CB116+0.25*IF($CB116&lt;10,1,ROUNDDOWN($CB116,-1)))+VLOOKUP($CC$2,宝石属性!$B$43:$M$66,COLUMNS(宝石属性!$B$43:F$66),0)*10*VLOOKUP(ROUNDDOWN($CB116,-1),宝石属性!$B$25:$N$41,2,0)*VLOOKUP(ROUNDDOWN($CB116,-1),宝石属性!$B$25:$N$41,3,0)+VLOOKUP($CC$2,职业被动!$B$6:$M$29,COLUMNS(职业被动!$B$6:F$29),0)*$CB116,0)</f>
        <v>2533</v>
      </c>
      <c r="CF116" s="9">
        <f>ROUND(属性投放!G$4+装备属性!G$4*IF($CB116&lt;10,1,ROUNDDOWN($CB116,-1))+SUM(属性投放!H$37:H$45)*$CB116+VLOOKUP($CC$2,一级属性!$E$41:$P$64,COLUMNS(一级属性!$E$41:J$64),0)*($CB116+0.25*IF($CB116&lt;10,1,ROUNDDOWN($CB116,-1)))+VLOOKUP($CC$2,宝石属性!$B$43:$M$66,COLUMNS(宝石属性!$B$43:G$66),0)*10*VLOOKUP(ROUNDDOWN($CB116,-1),宝石属性!$B$25:$N$41,2,0)*VLOOKUP(ROUNDDOWN($CB116,-1),宝石属性!$B$25:$N$41,3,0)+VLOOKUP($CC$2,职业被动!$B$6:$M$29,COLUMNS(职业被动!$B$6:G$29),0)*$CB116,0)</f>
        <v>1216</v>
      </c>
      <c r="CG116" s="9">
        <f>ROUND(属性投放!H$4+装备属性!H$4*IF($CB116&lt;10,1,ROUNDDOWN($CB116,-1))+SUM(属性投放!I$37:I$45)*$CB116+VLOOKUP($CC$2,一级属性!$E$41:$P$64,COLUMNS(一级属性!$E$41:K$64),0)*($CB116+0.25*IF($CB116&lt;10,1,ROUNDDOWN($CB116,-1)))+VLOOKUP($CC$2,宝石属性!$B$43:$M$66,COLUMNS(宝石属性!$B$43:H$66),0)*10*VLOOKUP(ROUNDDOWN($CB116,-1),宝石属性!$B$25:$N$41,2,0)*VLOOKUP(ROUNDDOWN($CB116,-1),宝石属性!$B$25:$N$41,3,0)+VLOOKUP($CC$2,职业被动!$B$6:$M$29,COLUMNS(职业被动!$B$6:H$29),0)*$CB116,0)</f>
        <v>757</v>
      </c>
      <c r="CH116" s="9">
        <f>ROUND(属性投放!I$4+装备属性!I$4*IF($CB116&lt;10,1,ROUNDDOWN($CB116,-1))+SUM(属性投放!J$37:J$45)*$CB116+VLOOKUP($CC$2,一级属性!$E$41:$P$64,COLUMNS(一级属性!$E$41:L$64),0)*($CB116+0.25*IF($CB116&lt;10,1,ROUNDDOWN($CB116,-1)))+VLOOKUP($CC$2,宝石属性!$B$43:$M$66,COLUMNS(宝石属性!$B$43:I$66),0)*10*VLOOKUP(ROUNDDOWN($CB116,-1),宝石属性!$B$25:$N$41,2,0)*VLOOKUP(ROUNDDOWN($CB116,-1),宝石属性!$B$25:$N$41,3,0)+VLOOKUP($CC$2,职业被动!$B$6:$M$29,COLUMNS(职业被动!$B$6:I$29),0)*$CB116,0)</f>
        <v>1270</v>
      </c>
      <c r="CI116" s="9">
        <f>ROUND(属性投放!J$4+装备属性!J$4*IF($CB116&lt;10,1,ROUNDDOWN($CB116,-1))+SUM(属性投放!K$37:K$45)*$CB116+VLOOKUP($CC$2,一级属性!$E$41:$P$64,COLUMNS(一级属性!$E$41:M$64),0)*($CB116+0.25*IF($CB116&lt;10,1,ROUNDDOWN($CB116,-1)))+VLOOKUP($CC$2,宝石属性!$B$43:$M$66,COLUMNS(宝石属性!$B$43:J$66),0)*10*VLOOKUP(ROUNDDOWN($CB116,-1),宝石属性!$B$25:$N$41,2,0)*VLOOKUP(ROUNDDOWN($CB116,-1),宝石属性!$B$25:$N$41,3,0)+VLOOKUP($CC$2,职业被动!$B$6:$M$29,COLUMNS(职业被动!$B$6:J$29),0)*$CB116,0)</f>
        <v>824</v>
      </c>
      <c r="CJ116" s="9">
        <f>ROUND(属性投放!K$4+装备属性!K$4*IF($CB116&lt;10,1,ROUNDDOWN($CB116,-1))+SUM(属性投放!L$37:L$45)*$CB116+VLOOKUP($CC$2,一级属性!$E$41:$P$64,COLUMNS(一级属性!$E$41:N$64),0)*($CB116+0.25*IF($CB116&lt;10,1,ROUNDDOWN($CB116,-1)))+VLOOKUP($CC$2,宝石属性!$B$43:$M$66,COLUMNS(宝石属性!$B$43:K$66),0)*10*VLOOKUP(ROUNDDOWN($CB116,-1),宝石属性!$B$25:$N$41,2,0)*VLOOKUP(ROUNDDOWN($CB116,-1),宝石属性!$B$25:$N$41,3,0)+VLOOKUP($CC$2,职业被动!$B$6:$M$29,COLUMNS(职业被动!$B$6:K$29),0)*$CB116,0)</f>
        <v>407</v>
      </c>
      <c r="CK116" s="9">
        <f>ROUND(属性投放!L$4+装备属性!L$4*IF($CB116&lt;10,1,ROUNDDOWN($CB116,-1))+SUM(属性投放!M$37:M$45)*$CB116+VLOOKUP($CC$2,一级属性!$E$41:$P$64,COLUMNS(一级属性!$E$41:O$64),0)*($CB116+0.25*IF($CB116&lt;10,1,ROUNDDOWN($CB116,-1)))+VLOOKUP($CC$2,宝石属性!$B$43:$M$66,COLUMNS(宝石属性!$B$43:L$66),0)*10*VLOOKUP(ROUNDDOWN($CB116,-1),宝石属性!$B$25:$N$41,2,0)*VLOOKUP(ROUNDDOWN($CB116,-1),宝石属性!$B$25:$N$41,3,0)+VLOOKUP($CC$2,职业被动!$B$6:$M$29,COLUMNS(职业被动!$B$6:L$29),0)*$CB116,0)</f>
        <v>34</v>
      </c>
      <c r="CL116" s="9">
        <f>ROUND(属性投放!M$4+装备属性!M$4*IF($CB116&lt;10,1,ROUNDDOWN($CB116,-1))+SUM(属性投放!N$37:N$45)*$CB116+VLOOKUP($CC$2,一级属性!$E$41:$P$64,COLUMNS(一级属性!$E$41:P$64),0)*($CB116+0.25*IF($CB116&lt;10,1,ROUNDDOWN($CB116,-1)))+VLOOKUP($CC$2,宝石属性!$B$43:$M$66,COLUMNS(宝石属性!$B$43:M$66),0)*10*VLOOKUP(ROUNDDOWN($CB116,-1),宝石属性!$B$25:$N$41,2,0)*VLOOKUP(ROUNDDOWN($CB116,-1),宝石属性!$B$25:$N$41,3,0)+VLOOKUP($CC$2,职业被动!$B$6:$M$29,COLUMNS(职业被动!$B$6:M$29),0)*$CB116,0)</f>
        <v>1164</v>
      </c>
      <c r="CM116" s="48">
        <f>属性价值和能力评分!$F$9+ROUND(属性价值和能力评分!$F$38*10,0)*CB116+ROUND((SUM(装备属性!$W$9:$W$14)+属性价值和能力评分!$F$38*1.25+1.4+2.8)*IF(CB116&lt;10,1,ROUNDDOWN(CB116,-1)),0)+15*VLOOKUP(ROUNDDOWN(CB116,-1),宝石属性!$B$26:$D$41,2,0)*6*VLOOKUP(ROUNDDOWN(CB116,-1),宝石属性!$B$26:$D$41,3,0)+(属性价值和能力评分!$F$49*9+属性价值和能力评分!$F$50*2+属性价值和能力评分!$F$53*8/5)*CB116</f>
        <v>21037</v>
      </c>
      <c r="CO116" s="1">
        <v>113</v>
      </c>
      <c r="CP116" s="9">
        <f>ROUND(属性投放!D$4+装备属性!D$4*IF($CO116&lt;10,1,ROUNDDOWN($CO116,-1))+SUM(属性投放!E$37:E$45)*$CO116+VLOOKUP($CP$2,一级属性!$E$41:$P$64,COLUMNS(一级属性!$E$41:G$64),0)*($CO116+0.25*IF($CO116&lt;10,1,ROUNDDOWN($CO116,-1)))+VLOOKUP($CP$2,宝石属性!$B$43:$M$66,COLUMNS(宝石属性!$B$43:D$66),0)*10*VLOOKUP(ROUNDDOWN($CO116,-1),宝石属性!$B$25:$N$41,2,0)*VLOOKUP(ROUNDDOWN($CO116,-1),宝石属性!$B$25:$N$41,3,0)+VLOOKUP($CP$2,职业被动!$B$6:$M$29,COLUMNS(职业被动!$B$6:D$29),0)*$CO116,0)</f>
        <v>5403</v>
      </c>
      <c r="CQ116" s="9">
        <f>ROUND(属性投放!E$4+装备属性!E$4*IF($CO116&lt;10,1,ROUNDDOWN($CO116,-1))+SUM(属性投放!F$37:F$45)*$CO116+VLOOKUP($CP$2,一级属性!$E$41:$P$64,COLUMNS(一级属性!$E$41:H$64),0)*($CO116+0.25*IF($CO116&lt;10,1,ROUNDDOWN($CO116,-1)))+VLOOKUP($CP$2,宝石属性!$B$43:$M$66,COLUMNS(宝石属性!$B$43:E$66),0)*10*VLOOKUP(ROUNDDOWN($CO116,-1),宝石属性!$B$25:$N$41,2,0)*VLOOKUP(ROUNDDOWN($CO116,-1),宝石属性!$B$25:$N$41,3,0)+VLOOKUP($CP$2,职业被动!$B$6:$M$29,COLUMNS(职业被动!$B$6:E$29),0)*$CO116,0)</f>
        <v>6310</v>
      </c>
      <c r="CR116" s="9">
        <f>ROUND(属性投放!F$4+装备属性!F$4*IF($CO116&lt;10,1,ROUNDDOWN($CO116,-1))+SUM(属性投放!G$37:G$45)*$CO116+VLOOKUP($CP$2,一级属性!$E$41:$P$64,COLUMNS(一级属性!$E$41:I$64),0)*($CO116+0.25*IF($CO116&lt;10,1,ROUNDDOWN($CO116,-1)))+VLOOKUP($CP$2,宝石属性!$B$43:$M$66,COLUMNS(宝石属性!$B$43:F$66),0)*10*VLOOKUP(ROUNDDOWN($CO116,-1),宝石属性!$B$25:$N$41,2,0)*VLOOKUP(ROUNDDOWN($CO116,-1),宝石属性!$B$25:$N$41,3,0)+VLOOKUP($CP$2,职业被动!$B$6:$M$29,COLUMNS(职业被动!$B$6:F$29),0)*$CO116,0)</f>
        <v>1228</v>
      </c>
      <c r="CS116" s="9">
        <f>ROUND(属性投放!G$4+装备属性!G$4*IF($CO116&lt;10,1,ROUNDDOWN($CO116,-1))+SUM(属性投放!H$37:H$45)*$CO116+VLOOKUP($CP$2,一级属性!$E$41:$P$64,COLUMNS(一级属性!$E$41:J$64),0)*($CO116+0.25*IF($CO116&lt;10,1,ROUNDDOWN($CO116,-1)))+VLOOKUP($CP$2,宝石属性!$B$43:$M$66,COLUMNS(宝石属性!$B$43:G$66),0)*10*VLOOKUP(ROUNDDOWN($CO116,-1),宝石属性!$B$25:$N$41,2,0)*VLOOKUP(ROUNDDOWN($CO116,-1),宝石属性!$B$25:$N$41,3,0)+VLOOKUP($CP$2,职业被动!$B$6:$M$29,COLUMNS(职业被动!$B$6:G$29),0)*$CO116,0)</f>
        <v>1103</v>
      </c>
      <c r="CT116" s="9">
        <f>ROUND(属性投放!H$4+装备属性!H$4*IF($CO116&lt;10,1,ROUNDDOWN($CO116,-1))+SUM(属性投放!I$37:I$45)*$CO116+VLOOKUP($CP$2,一级属性!$E$41:$P$64,COLUMNS(一级属性!$E$41:K$64),0)*($CO116+0.25*IF($CO116&lt;10,1,ROUNDDOWN($CO116,-1)))+VLOOKUP($CP$2,宝石属性!$B$43:$M$66,COLUMNS(宝石属性!$B$43:H$66),0)*10*VLOOKUP(ROUNDDOWN($CO116,-1),宝石属性!$B$25:$N$41,2,0)*VLOOKUP(ROUNDDOWN($CO116,-1),宝石属性!$B$25:$N$41,3,0)+VLOOKUP($CP$2,职业被动!$B$6:$M$29,COLUMNS(职业被动!$B$6:H$29),0)*$CO116,0)</f>
        <v>1926</v>
      </c>
      <c r="CU116" s="9">
        <f>ROUND(属性投放!I$4+装备属性!I$4*IF($CO116&lt;10,1,ROUNDDOWN($CO116,-1))+SUM(属性投放!J$37:J$45)*$CO116+VLOOKUP($CP$2,一级属性!$E$41:$P$64,COLUMNS(一级属性!$E$41:L$64),0)*($CO116+0.25*IF($CO116&lt;10,1,ROUNDDOWN($CO116,-1)))+VLOOKUP($CP$2,宝石属性!$B$43:$M$66,COLUMNS(宝石属性!$B$43:I$66),0)*10*VLOOKUP(ROUNDDOWN($CO116,-1),宝石属性!$B$25:$N$41,2,0)*VLOOKUP(ROUNDDOWN($CO116,-1),宝石属性!$B$25:$N$41,3,0)+VLOOKUP($CP$2,职业被动!$B$6:$M$29,COLUMNS(职业被动!$B$6:I$29),0)*$CO116,0)</f>
        <v>1664</v>
      </c>
      <c r="CV116" s="9">
        <f>ROUND(属性投放!J$4+装备属性!J$4*IF($CO116&lt;10,1,ROUNDDOWN($CO116,-1))+SUM(属性投放!K$37:K$45)*$CO116+VLOOKUP($CP$2,一级属性!$E$41:$P$64,COLUMNS(一级属性!$E$41:M$64),0)*($CO116+0.25*IF($CO116&lt;10,1,ROUNDDOWN($CO116,-1)))+VLOOKUP($CP$2,宝石属性!$B$43:$M$66,COLUMNS(宝石属性!$B$43:J$66),0)*10*VLOOKUP(ROUNDDOWN($CO116,-1),宝石属性!$B$25:$N$41,2,0)*VLOOKUP(ROUNDDOWN($CO116,-1),宝石属性!$B$25:$N$41,3,0)+VLOOKUP($CP$2,职业被动!$B$6:$M$29,COLUMNS(职业被动!$B$6:J$29),0)*$CO116,0)</f>
        <v>683</v>
      </c>
      <c r="CW116" s="9">
        <f>ROUND(属性投放!K$4+装备属性!K$4*IF($CO116&lt;10,1,ROUNDDOWN($CO116,-1))+SUM(属性投放!L$37:L$45)*$CO116+VLOOKUP($CP$2,一级属性!$E$41:$P$64,COLUMNS(一级属性!$E$41:N$64),0)*($CO116+0.25*IF($CO116&lt;10,1,ROUNDDOWN($CO116,-1)))+VLOOKUP($CP$2,宝石属性!$B$43:$M$66,COLUMNS(宝石属性!$B$43:K$66),0)*10*VLOOKUP(ROUNDDOWN($CO116,-1),宝石属性!$B$25:$N$41,2,0)*VLOOKUP(ROUNDDOWN($CO116,-1),宝石属性!$B$25:$N$41,3,0)+VLOOKUP($CP$2,职业被动!$B$6:$M$29,COLUMNS(职业被动!$B$6:K$29),0)*$CO116,0)</f>
        <v>407</v>
      </c>
      <c r="CX116" s="9">
        <f>ROUND(属性投放!L$4+装备属性!L$4*IF($CO116&lt;10,1,ROUNDDOWN($CO116,-1))+SUM(属性投放!M$37:M$45)*$CO116+VLOOKUP($CP$2,一级属性!$E$41:$P$64,COLUMNS(一级属性!$E$41:O$64),0)*($CO116+0.25*IF($CO116&lt;10,1,ROUNDDOWN($CO116,-1)))+VLOOKUP($CP$2,宝石属性!$B$43:$M$66,COLUMNS(宝石属性!$B$43:L$66),0)*10*VLOOKUP(ROUNDDOWN($CO116,-1),宝石属性!$B$25:$N$41,2,0)*VLOOKUP(ROUNDDOWN($CO116,-1),宝石属性!$B$25:$N$41,3,0)+VLOOKUP($CP$2,职业被动!$B$6:$M$29,COLUMNS(职业被动!$B$6:L$29),0)*$CO116,0)</f>
        <v>34</v>
      </c>
      <c r="CY116" s="9">
        <f>ROUND(属性投放!M$4+装备属性!M$4*IF($CO116&lt;10,1,ROUNDDOWN($CO116,-1))+SUM(属性投放!N$37:N$45)*$CO116+VLOOKUP($CP$2,一级属性!$E$41:$P$64,COLUMNS(一级属性!$E$41:P$64),0)*($CO116+0.25*IF($CO116&lt;10,1,ROUNDDOWN($CO116,-1)))+VLOOKUP($CP$2,宝石属性!$B$43:$M$66,COLUMNS(宝石属性!$B$43:M$66),0)*10*VLOOKUP(ROUNDDOWN($CO116,-1),宝石属性!$B$25:$N$41,2,0)*VLOOKUP(ROUNDDOWN($CO116,-1),宝石属性!$B$25:$N$41,3,0)+VLOOKUP($CP$2,职业被动!$B$6:$M$29,COLUMNS(职业被动!$B$6:M$29),0)*$CO116,0)</f>
        <v>1164</v>
      </c>
      <c r="CZ116" s="48">
        <f>属性价值和能力评分!$F$9+ROUND(属性价值和能力评分!$F$38*10,0)*CO116+ROUND((SUM(装备属性!$W$9:$W$14)+属性价值和能力评分!$F$38*1.25+1.4+2.8)*IF(CO116&lt;10,1,ROUNDDOWN(CO116,-1)),0)+15*VLOOKUP(ROUNDDOWN(CO116,-1),宝石属性!$B$26:$D$41,2,0)*6*VLOOKUP(ROUNDDOWN(CO116,-1),宝石属性!$B$26:$D$41,3,0)+(属性价值和能力评分!$F$49*9+属性价值和能力评分!$F$50*2+属性价值和能力评分!$F$53*8/5)*CO116</f>
        <v>21037</v>
      </c>
      <c r="DB116" s="1">
        <v>113</v>
      </c>
      <c r="DC116" s="9">
        <f>ROUND(属性投放!D$4+装备属性!D$4*IF($DB116&lt;10,1,ROUNDDOWN($DB116,-1))+SUM(属性投放!E$37:E$45)*$DB116+VLOOKUP($DC$2,一级属性!$E$41:$P$64,COLUMNS(一级属性!$E$41:G$64),0)*($DB116+0.25*IF($DB116&lt;10,1,ROUNDDOWN($DB116,-1)))+VLOOKUP($DC$2,宝石属性!$B$43:$M$66,COLUMNS(宝石属性!$B$43:D$66),0)*10*VLOOKUP(ROUNDDOWN($DB116,-1),宝石属性!$B$25:$N$41,2,0)*VLOOKUP(ROUNDDOWN($DB116,-1),宝石属性!$B$25:$N$41,3,0)+VLOOKUP($DC$2,职业被动!$B$6:$M$29,COLUMNS(职业被动!$B$6:D$29),0)*$DB116,0)</f>
        <v>6194</v>
      </c>
      <c r="DD116" s="9">
        <f>ROUND(属性投放!E$4+装备属性!E$4*IF($DB116&lt;10,1,ROUNDDOWN($DB116,-1))+SUM(属性投放!F$37:F$45)*$DB116+VLOOKUP($DC$2,一级属性!$E$41:$P$64,COLUMNS(一级属性!$E$41:H$64),0)*($DB116+0.25*IF($DB116&lt;10,1,ROUNDDOWN($DB116,-1)))+VLOOKUP($DC$2,宝石属性!$B$43:$M$66,COLUMNS(宝石属性!$B$43:E$66),0)*10*VLOOKUP(ROUNDDOWN($DB116,-1),宝石属性!$B$25:$N$41,2,0)*VLOOKUP(ROUNDDOWN($DB116,-1),宝石属性!$B$25:$N$41,3,0)+VLOOKUP($DC$2,职业被动!$B$6:$M$29,COLUMNS(职业被动!$B$6:E$29),0)*$DB116,0)</f>
        <v>2797</v>
      </c>
      <c r="DE116" s="9">
        <f>ROUND(属性投放!F$4+装备属性!F$4*IF($DB116&lt;10,1,ROUNDDOWN($DB116,-1))+SUM(属性投放!G$37:G$45)*$DB116+VLOOKUP($DC$2,一级属性!$E$41:$P$64,COLUMNS(一级属性!$E$41:I$64),0)*($DB116+0.25*IF($DB116&lt;10,1,ROUNDDOWN($DB116,-1)))+VLOOKUP($DC$2,宝石属性!$B$43:$M$66,COLUMNS(宝石属性!$B$43:F$66),0)*10*VLOOKUP(ROUNDDOWN($DB116,-1),宝石属性!$B$25:$N$41,2,0)*VLOOKUP(ROUNDDOWN($DB116,-1),宝石属性!$B$25:$N$41,3,0)+VLOOKUP($DC$2,职业被动!$B$6:$M$29,COLUMNS(职业被动!$B$6:F$29),0)*$DB116,0)</f>
        <v>1228</v>
      </c>
      <c r="DF116" s="9">
        <f>ROUND(属性投放!G$4+装备属性!G$4*IF($DB116&lt;10,1,ROUNDDOWN($DB116,-1))+SUM(属性投放!H$37:H$45)*$DB116+VLOOKUP($DC$2,一级属性!$E$41:$P$64,COLUMNS(一级属性!$E$41:J$64),0)*($DB116+0.25*IF($DB116&lt;10,1,ROUNDDOWN($DB116,-1)))+VLOOKUP($DC$2,宝石属性!$B$43:$M$66,COLUMNS(宝石属性!$B$43:G$66),0)*10*VLOOKUP(ROUNDDOWN($DB116,-1),宝石属性!$B$25:$N$41,2,0)*VLOOKUP(ROUNDDOWN($DB116,-1),宝石属性!$B$25:$N$41,3,0)+VLOOKUP($DC$2,职业被动!$B$6:$M$29,COLUMNS(职业被动!$B$6:G$29),0)*$DB116,0)</f>
        <v>3114</v>
      </c>
      <c r="DG116" s="9">
        <f>ROUND(属性投放!H$4+装备属性!H$4*IF($DB116&lt;10,1,ROUNDDOWN($DB116,-1))+SUM(属性投放!I$37:I$45)*$DB116+VLOOKUP($DC$2,一级属性!$E$41:$P$64,COLUMNS(一级属性!$E$41:K$64),0)*($DB116+0.25*IF($DB116&lt;10,1,ROUNDDOWN($DB116,-1)))+VLOOKUP($DC$2,宝石属性!$B$43:$M$66,COLUMNS(宝石属性!$B$43:H$66),0)*10*VLOOKUP(ROUNDDOWN($DB116,-1),宝石属性!$B$25:$N$41,2,0)*VLOOKUP(ROUNDDOWN($DB116,-1),宝石属性!$B$25:$N$41,3,0)+VLOOKUP($DC$2,职业被动!$B$6:$M$29,COLUMNS(职业被动!$B$6:H$29),0)*$DB116,0)</f>
        <v>757</v>
      </c>
      <c r="DH116" s="9">
        <f>ROUND(属性投放!I$4+装备属性!I$4*IF($DB116&lt;10,1,ROUNDDOWN($DB116,-1))+SUM(属性投放!J$37:J$45)*$DB116+VLOOKUP($DC$2,一级属性!$E$41:$P$64,COLUMNS(一级属性!$E$41:L$64),0)*($DB116+0.25*IF($DB116&lt;10,1,ROUNDDOWN($DB116,-1)))+VLOOKUP($DC$2,宝石属性!$B$43:$M$66,COLUMNS(宝石属性!$B$43:I$66),0)*10*VLOOKUP(ROUNDDOWN($DB116,-1),宝石属性!$B$25:$N$41,2,0)*VLOOKUP(ROUNDDOWN($DB116,-1),宝石属性!$B$25:$N$41,3,0)+VLOOKUP($DC$2,职业被动!$B$6:$M$29,COLUMNS(职业被动!$B$6:I$29),0)*$DB116,0)</f>
        <v>1129</v>
      </c>
      <c r="DI116" s="9">
        <f>ROUND(属性投放!J$4+装备属性!J$4*IF($DB116&lt;10,1,ROUNDDOWN($DB116,-1))+SUM(属性投放!K$37:K$45)*$DB116+VLOOKUP($DC$2,一级属性!$E$41:$P$64,COLUMNS(一级属性!$E$41:M$64),0)*($DB116+0.25*IF($DB116&lt;10,1,ROUNDDOWN($DB116,-1)))+VLOOKUP($DC$2,宝石属性!$B$43:$M$66,COLUMNS(宝石属性!$B$43:J$66),0)*10*VLOOKUP(ROUNDDOWN($DB116,-1),宝石属性!$B$25:$N$41,2,0)*VLOOKUP(ROUNDDOWN($DB116,-1),宝石属性!$B$25:$N$41,3,0)+VLOOKUP($DC$2,职业被动!$B$6:$M$29,COLUMNS(职业被动!$B$6:J$29),0)*$DB116,0)</f>
        <v>824</v>
      </c>
      <c r="DJ116" s="9">
        <f>ROUND(属性投放!K$4+装备属性!K$4*IF($DB116&lt;10,1,ROUNDDOWN($DB116,-1))+SUM(属性投放!L$37:L$45)*$DB116+VLOOKUP($DC$2,一级属性!$E$41:$P$64,COLUMNS(一级属性!$E$41:N$64),0)*($DB116+0.25*IF($DB116&lt;10,1,ROUNDDOWN($DB116,-1)))+VLOOKUP($DC$2,宝石属性!$B$43:$M$66,COLUMNS(宝石属性!$B$43:K$66),0)*10*VLOOKUP(ROUNDDOWN($DB116,-1),宝石属性!$B$25:$N$41,2,0)*VLOOKUP(ROUNDDOWN($DB116,-1),宝石属性!$B$25:$N$41,3,0)+VLOOKUP($DC$2,职业被动!$B$6:$M$29,COLUMNS(职业被动!$B$6:K$29),0)*$DB116,0)</f>
        <v>567</v>
      </c>
      <c r="DK116" s="9">
        <f>ROUND(属性投放!L$4+装备属性!L$4*IF($DB116&lt;10,1,ROUNDDOWN($DB116,-1))+SUM(属性投放!M$37:M$45)*$DB116+VLOOKUP($DC$2,一级属性!$E$41:$P$64,COLUMNS(一级属性!$E$41:O$64),0)*($DB116+0.25*IF($DB116&lt;10,1,ROUNDDOWN($DB116,-1)))+VLOOKUP($DC$2,宝石属性!$B$43:$M$66,COLUMNS(宝石属性!$B$43:L$66),0)*10*VLOOKUP(ROUNDDOWN($DB116,-1),宝石属性!$B$25:$N$41,2,0)*VLOOKUP(ROUNDDOWN($DB116,-1),宝石属性!$B$25:$N$41,3,0)+VLOOKUP($DC$2,职业被动!$B$6:$M$29,COLUMNS(职业被动!$B$6:L$29),0)*$DB116,0)</f>
        <v>34</v>
      </c>
      <c r="DL116" s="9">
        <f>ROUND(属性投放!M$4+装备属性!M$4*IF($DB116&lt;10,1,ROUNDDOWN($DB116,-1))+SUM(属性投放!N$37:N$45)*$DB116+VLOOKUP($DC$2,一级属性!$E$41:$P$64,COLUMNS(一级属性!$E$41:P$64),0)*($DB116+0.25*IF($DB116&lt;10,1,ROUNDDOWN($DB116,-1)))+VLOOKUP($DC$2,宝石属性!$B$43:$M$66,COLUMNS(宝石属性!$B$43:M$66),0)*10*VLOOKUP(ROUNDDOWN($DB116,-1),宝石属性!$B$25:$N$41,2,0)*VLOOKUP(ROUNDDOWN($DB116,-1),宝石属性!$B$25:$N$41,3,0)+VLOOKUP($DC$2,职业被动!$B$6:$M$29,COLUMNS(职业被动!$B$6:M$29),0)*$DB116,0)</f>
        <v>1164</v>
      </c>
      <c r="DM116" s="48">
        <f>属性价值和能力评分!$F$9+ROUND(属性价值和能力评分!$F$38*10,0)*DB116+ROUND((SUM(装备属性!$W$9:$W$14)+属性价值和能力评分!$F$38*1.25+1.4+2.8)*IF(DB116&lt;10,1,ROUNDDOWN(DB116,-1)),0)+15*VLOOKUP(ROUNDDOWN(DB116,-1),宝石属性!$B$26:$D$41,2,0)*6*VLOOKUP(ROUNDDOWN(DB116,-1),宝石属性!$B$26:$D$41,3,0)+(属性价值和能力评分!$F$49*9+属性价值和能力评分!$F$50*2+属性价值和能力评分!$F$53*8/5)*DB116</f>
        <v>21037</v>
      </c>
      <c r="DO116" s="1">
        <v>113</v>
      </c>
      <c r="DP116" s="9">
        <f>ROUND(属性投放!D$4+装备属性!D$4*IF($DO116&lt;10,1,ROUNDDOWN($DO116,-1))+SUM(属性投放!E$37:E$45)*$DO116+VLOOKUP($DP$2,一级属性!$E$41:$P$64,COLUMNS(一级属性!$E$41:G$64),0)*($DO116+0.25*IF($DO116&lt;10,1,ROUNDDOWN($DO116,-1)))+VLOOKUP($DP$2,宝石属性!$B$43:$M$66,COLUMNS(宝石属性!$B$43:D$66),0)*10*VLOOKUP(ROUNDDOWN($DO116,-1),宝石属性!$B$25:$N$41,2,0)*VLOOKUP(ROUNDDOWN($DO116,-1),宝石属性!$B$25:$N$41,3,0)+VLOOKUP($DP$2,职业被动!$B$6:$M$29,COLUMNS(职业被动!$B$6:D$29),0)*$DO116,0)</f>
        <v>13405</v>
      </c>
      <c r="DQ116" s="9">
        <f>ROUND(属性投放!E$4+装备属性!E$4*IF($DO116&lt;10,1,ROUNDDOWN($DO116,-1))+SUM(属性投放!F$37:F$45)*$DO116+VLOOKUP($DP$2,一级属性!$E$41:$P$64,COLUMNS(一级属性!$E$41:H$64),0)*($DO116+0.25*IF($DO116&lt;10,1,ROUNDDOWN($DO116,-1)))+VLOOKUP($DP$2,宝石属性!$B$43:$M$66,COLUMNS(宝石属性!$B$43:E$66),0)*10*VLOOKUP(ROUNDDOWN($DO116,-1),宝石属性!$B$25:$N$41,2,0)*VLOOKUP(ROUNDDOWN($DO116,-1),宝石属性!$B$25:$N$41,3,0)+VLOOKUP($DP$2,职业被动!$B$6:$M$29,COLUMNS(职业被动!$B$6:E$29),0)*$DO116,0)</f>
        <v>2797</v>
      </c>
      <c r="DR116" s="9">
        <f>ROUND(属性投放!F$4+装备属性!F$4*IF($DO116&lt;10,1,ROUNDDOWN($DO116,-1))+SUM(属性投放!G$37:G$45)*$DO116+VLOOKUP($DP$2,一级属性!$E$41:$P$64,COLUMNS(一级属性!$E$41:I$64),0)*($DO116+0.25*IF($DO116&lt;10,1,ROUNDDOWN($DO116,-1)))+VLOOKUP($DP$2,宝石属性!$B$43:$M$66,COLUMNS(宝石属性!$B$43:F$66),0)*10*VLOOKUP(ROUNDDOWN($DO116,-1),宝石属性!$B$25:$N$41,2,0)*VLOOKUP(ROUNDDOWN($DO116,-1),宝石属性!$B$25:$N$41,3,0)+VLOOKUP($DP$2,职业被动!$B$6:$M$29,COLUMNS(职业被动!$B$6:F$29),0)*$DO116,0)</f>
        <v>1228</v>
      </c>
      <c r="DS116" s="9">
        <f>ROUND(属性投放!G$4+装备属性!G$4*IF($DO116&lt;10,1,ROUNDDOWN($DO116,-1))+SUM(属性投放!H$37:H$45)*$DO116+VLOOKUP($DP$2,一级属性!$E$41:$P$64,COLUMNS(一级属性!$E$41:J$64),0)*($DO116+0.25*IF($DO116&lt;10,1,ROUNDDOWN($DO116,-1)))+VLOOKUP($DP$2,宝石属性!$B$43:$M$66,COLUMNS(宝石属性!$B$43:G$66),0)*10*VLOOKUP(ROUNDDOWN($DO116,-1),宝石属性!$B$25:$N$41,2,0)*VLOOKUP(ROUNDDOWN($DO116,-1),宝石属性!$B$25:$N$41,3,0)+VLOOKUP($DP$2,职业被动!$B$6:$M$29,COLUMNS(职业被动!$B$6:G$29),0)*$DO116,0)</f>
        <v>1103</v>
      </c>
      <c r="DT116" s="9">
        <f>ROUND(属性投放!H$4+装备属性!H$4*IF($DO116&lt;10,1,ROUNDDOWN($DO116,-1))+SUM(属性投放!I$37:I$45)*$DO116+VLOOKUP($DP$2,一级属性!$E$41:$P$64,COLUMNS(一级属性!$E$41:K$64),0)*($DO116+0.25*IF($DO116&lt;10,1,ROUNDDOWN($DO116,-1)))+VLOOKUP($DP$2,宝石属性!$B$43:$M$66,COLUMNS(宝石属性!$B$43:H$66),0)*10*VLOOKUP(ROUNDDOWN($DO116,-1),宝石属性!$B$25:$N$41,2,0)*VLOOKUP(ROUNDDOWN($DO116,-1),宝石属性!$B$25:$N$41,3,0)+VLOOKUP($DP$2,职业被动!$B$6:$M$29,COLUMNS(职业被动!$B$6:H$29),0)*$DO116,0)</f>
        <v>870</v>
      </c>
      <c r="DU116" s="9">
        <f>ROUND(属性投放!I$4+装备属性!I$4*IF($DO116&lt;10,1,ROUNDDOWN($DO116,-1))+SUM(属性投放!J$37:J$45)*$DO116+VLOOKUP($DP$2,一级属性!$E$41:$P$64,COLUMNS(一级属性!$E$41:L$64),0)*($DO116+0.25*IF($DO116&lt;10,1,ROUNDDOWN($DO116,-1)))+VLOOKUP($DP$2,宝石属性!$B$43:$M$66,COLUMNS(宝石属性!$B$43:I$66),0)*10*VLOOKUP(ROUNDDOWN($DO116,-1),宝石属性!$B$25:$N$41,2,0)*VLOOKUP(ROUNDDOWN($DO116,-1),宝石属性!$B$25:$N$41,3,0)+VLOOKUP($DP$2,职业被动!$B$6:$M$29,COLUMNS(职业被动!$B$6:I$29),0)*$DO116,0)</f>
        <v>1129</v>
      </c>
      <c r="DV116" s="9">
        <f>ROUND(属性投放!J$4+装备属性!J$4*IF($DO116&lt;10,1,ROUNDDOWN($DO116,-1))+SUM(属性投放!K$37:K$45)*$DO116+VLOOKUP($DP$2,一级属性!$E$41:$P$64,COLUMNS(一级属性!$E$41:M$64),0)*($DO116+0.25*IF($DO116&lt;10,1,ROUNDDOWN($DO116,-1)))+VLOOKUP($DP$2,宝石属性!$B$43:$M$66,COLUMNS(宝石属性!$B$43:J$66),0)*10*VLOOKUP(ROUNDDOWN($DO116,-1),宝石属性!$B$25:$N$41,2,0)*VLOOKUP(ROUNDDOWN($DO116,-1),宝石属性!$B$25:$N$41,3,0)+VLOOKUP($DP$2,职业被动!$B$6:$M$29,COLUMNS(职业被动!$B$6:J$29),0)*$DO116,0)</f>
        <v>824</v>
      </c>
      <c r="DW116" s="9">
        <f>ROUND(属性投放!K$4+装备属性!K$4*IF($DO116&lt;10,1,ROUNDDOWN($DO116,-1))+SUM(属性投放!L$37:L$45)*$DO116+VLOOKUP($DP$2,一级属性!$E$41:$P$64,COLUMNS(一级属性!$E$41:N$64),0)*($DO116+0.25*IF($DO116&lt;10,1,ROUNDDOWN($DO116,-1)))+VLOOKUP($DP$2,宝石属性!$B$43:$M$66,COLUMNS(宝石属性!$B$43:K$66),0)*10*VLOOKUP(ROUNDDOWN($DO116,-1),宝石属性!$B$25:$N$41,2,0)*VLOOKUP(ROUNDDOWN($DO116,-1),宝石属性!$B$25:$N$41,3,0)+VLOOKUP($DP$2,职业被动!$B$6:$M$29,COLUMNS(职业被动!$B$6:K$29),0)*$DO116,0)</f>
        <v>567</v>
      </c>
      <c r="DX116" s="9">
        <f>ROUND(属性投放!L$4+装备属性!L$4*IF($DO116&lt;10,1,ROUNDDOWN($DO116,-1))+SUM(属性投放!M$37:M$45)*$DO116+VLOOKUP($DP$2,一级属性!$E$41:$P$64,COLUMNS(一级属性!$E$41:O$64),0)*($DO116+0.25*IF($DO116&lt;10,1,ROUNDDOWN($DO116,-1)))+VLOOKUP($DP$2,宝石属性!$B$43:$M$66,COLUMNS(宝石属性!$B$43:L$66),0)*10*VLOOKUP(ROUNDDOWN($DO116,-1),宝石属性!$B$25:$N$41,2,0)*VLOOKUP(ROUNDDOWN($DO116,-1),宝石属性!$B$25:$N$41,3,0)+VLOOKUP($DP$2,职业被动!$B$6:$M$29,COLUMNS(职业被动!$B$6:L$29),0)*$DO116,0)</f>
        <v>34</v>
      </c>
      <c r="DY116" s="9">
        <f>ROUND(属性投放!M$4+装备属性!M$4*IF($DO116&lt;10,1,ROUNDDOWN($DO116,-1))+SUM(属性投放!N$37:N$45)*$DO116+VLOOKUP($DP$2,一级属性!$E$41:$P$64,COLUMNS(一级属性!$E$41:P$64),0)*($DO116+0.25*IF($DO116&lt;10,1,ROUNDDOWN($DO116,-1)))+VLOOKUP($DP$2,宝石属性!$B$43:$M$66,COLUMNS(宝石属性!$B$43:M$66),0)*10*VLOOKUP(ROUNDDOWN($DO116,-1),宝石属性!$B$25:$N$41,2,0)*VLOOKUP(ROUNDDOWN($DO116,-1),宝石属性!$B$25:$N$41,3,0)+VLOOKUP($DP$2,职业被动!$B$6:$M$29,COLUMNS(职业被动!$B$6:M$29),0)*$DO116,0)</f>
        <v>1164</v>
      </c>
      <c r="DZ116" s="48">
        <f>属性价值和能力评分!$F$9+ROUND(属性价值和能力评分!$F$38*10,0)*DO116+ROUND((SUM(装备属性!$W$9:$W$14)+属性价值和能力评分!$F$38*1.25+1.4+2.8)*IF(DO116&lt;10,1,ROUNDDOWN(DO116,-1)),0)+15*VLOOKUP(ROUNDDOWN(DO116,-1),宝石属性!$B$26:$D$41,2,0)*6*VLOOKUP(ROUNDDOWN(DO116,-1),宝石属性!$B$26:$D$41,3,0)+(属性价值和能力评分!$F$49*9+属性价值和能力评分!$F$50*2+属性价值和能力评分!$F$53*8/5)*DO116</f>
        <v>21037</v>
      </c>
      <c r="EA116" s="17"/>
      <c r="EB116" s="1">
        <v>113</v>
      </c>
      <c r="EC116" s="1">
        <f>ROUND(CC116/MAX(CE116/10,((CE116*(1+属性投放!$E$8)-CF116+属性投放!$F$8*EB116)*(1+属性投放!$G$8)*(1+属性投放!$H$8))),1)</f>
        <v>2.9</v>
      </c>
      <c r="ED116" s="1">
        <f>ROUND(CP116/MAX(CE116/10,((CE116*(1+属性投放!$E$8)-CS116+属性投放!$F$8*EB116)*(1+属性投放!$G$8)*(1+属性投放!$H$8))),1)</f>
        <v>2.7</v>
      </c>
      <c r="EE116" s="1">
        <f>ROUND(DC116/MAX(CE116/10,((CE116*(1+属性投放!$E$8)-DF116+属性投放!$F$8*EB116)*(1+属性投放!$G$8)*(1+属性投放!$H$8))),1)</f>
        <v>24.5</v>
      </c>
      <c r="EF116" s="1">
        <f>ROUND(DP116/MAX(CE116/10,((CE116*(1+属性投放!$E$8)-DS116+属性投放!$F$8*EB116)*(1+属性投放!$G$8)*(1+属性投放!$H$8))),1)</f>
        <v>6.7</v>
      </c>
      <c r="EH116" s="1">
        <f>ROUND(CC116/MAX(属性投放!$F$9*EB116,((CT116*(1+属性投放!$E$9)-CH116+属性投放!$F$9*EB116)*(1+属性投放!$G$9)*(1+属性投放!$H$9))),1)</f>
        <v>2.6</v>
      </c>
      <c r="EI116" s="1">
        <f>ROUND(CP116/MAX(属性投放!$F$9*EB116,((CT116*(1+属性投放!$E$9)-CU116+属性投放!$F$9*EB116)*(1+属性投放!$G$9)*(1+属性投放!$H$9))),1)</f>
        <v>3.3</v>
      </c>
      <c r="EJ116" s="1">
        <f>ROUND(DC116/MAX(属性投放!$F$9*EB116,((CT116*(1+属性投放!$E$9)-DH116+属性投放!$F$9*EB116)*(1+属性投放!$G$9)*(1+属性投放!$H$9))),1)</f>
        <v>2.8</v>
      </c>
      <c r="EK116" s="1">
        <f>ROUND(DP116/MAX(属性投放!$F$9*EB116,((CT116*(1+属性投放!$E$9)-DU116+属性投放!$F$9*EB116)*(1+属性投放!$G$9)*(1+属性投放!$H$9))),1)</f>
        <v>6</v>
      </c>
      <c r="EM116" s="1">
        <f>ROUND(CC116/((BW116*(1+属性投放!$E$10)+属性投放!$F$10*EB116)*(1+属性投放!$G$10)*(1+属性投放!$H$10)),1)</f>
        <v>5.6</v>
      </c>
      <c r="EN116" s="1">
        <f>ROUND(CP116/((BW116*(1+属性投放!$E$10)+属性投放!$F$10*EB116)*(1+属性投放!$G$10)*(1+属性投放!$H$10)),1)</f>
        <v>5.6</v>
      </c>
      <c r="EO116" s="1">
        <f>ROUND(DC116/((BW116*(1+属性投放!$E$10)+属性投放!$F$10*EB116)*(1+属性投放!$G$10)*(1+属性投放!$H$10)),1)</f>
        <v>6.4</v>
      </c>
      <c r="EP116" s="1">
        <f>ROUND(DP116/((BW116*(1+属性投放!$E$10)+属性投放!$F$10*EB116)*(1+属性投放!$G$10)*(1+属性投放!$H$10)),1)</f>
        <v>14</v>
      </c>
    </row>
    <row r="117" spans="2:146">
      <c r="B117" s="1">
        <v>114</v>
      </c>
      <c r="C117" s="9">
        <f>ROUND(属性投放!D$4+装备属性!D$4*IF($B117&lt;10,1,ROUNDDOWN($B117,-1))+SUM(属性投放!E$37:E$45)*$B117+VLOOKUP($C$2,一级属性!$E$41:$P$64,COLUMNS(一级属性!$E$41:G$64),0)*($B117+0.25*IF($B117&lt;10,1,ROUNDDOWN($B117,-1)))+VLOOKUP($C$2,宝石属性!$B$43:$M$66,COLUMNS(宝石属性!$B$43:D$66),0)*10*VLOOKUP(ROUNDDOWN($B117,-1),宝石属性!$B$25:$N$41,2,0)*VLOOKUP(ROUNDDOWN($B117,-1),宝石属性!$B$25:$N$41,3,0)+VLOOKUP($C$2,职业被动!$B$6:$M$29,COLUMNS(职业被动!$B$6:D$29),0)*$B117,0)</f>
        <v>6558</v>
      </c>
      <c r="D117" s="9">
        <f>ROUND(属性投放!E$4+装备属性!E$4*IF($B117&lt;10,1,ROUNDDOWN($B117,-1))+SUM(属性投放!F$37:F$38)*$B117+VLOOKUP($C$2,一级属性!$E$67:$P$90,COLUMNS(一级属性!$E$67:H$90),0)*$B117+VLOOKUP($C$2,宝石属性!$B$43:$M$66,COLUMNS(宝石属性!$B$43:E$66),0)*10*VLOOKUP(ROUNDDOWN($B117,-1),宝石属性!$B$25:$N$41,2,0)*VLOOKUP(ROUNDDOWN($B117,-1),宝石属性!$B$25:$N$41,3,0)+VLOOKUP($C$2,职业被动!$B$6:$M$29,COLUMNS(职业被动!$B$6:E$29),0)*$B117,0)</f>
        <v>2812</v>
      </c>
      <c r="E117" s="9">
        <f>ROUND(属性投放!F$4+装备属性!F$4*IF($B117&lt;10,1,ROUNDDOWN($B117,-1))+SUM(属性投放!G$37:G$38)*$B117+VLOOKUP($C$2,一级属性!$E$67:$P$90,COLUMNS(一级属性!$E$67:I$90),0)*$B117+VLOOKUP($C$2,宝石属性!$B$43:$M$66,COLUMNS(宝石属性!$B$43:F$66),0)*10*VLOOKUP(ROUNDDOWN($B117,-1),宝石属性!$B$25:$N$41,2,0)*VLOOKUP(ROUNDDOWN($B117,-1),宝石属性!$B$25:$N$41,3,0)+VLOOKUP($C$2,职业被动!$B$6:$M$29,COLUMNS(职业被动!$B$6:F$29),0)*$B117,0)</f>
        <v>2245</v>
      </c>
      <c r="F117" s="9">
        <f>ROUND(属性投放!G$4+装备属性!G$4*IF($B117&lt;10,1,ROUNDDOWN($B117,-1))+SUM(属性投放!H$37:H$38)*$B117+VLOOKUP($C$2,一级属性!$E$67:$P$90,COLUMNS(一级属性!$E$67:J$90),0)*$B117+VLOOKUP($C$2,宝石属性!$B$43:$M$66,COLUMNS(宝石属性!$B$43:G$66),0)*10*VLOOKUP(ROUNDDOWN($B117,-1),宝石属性!$B$25:$N$41,2,0)*VLOOKUP(ROUNDDOWN($B117,-1),宝石属性!$B$25:$N$41,3,0)+VLOOKUP($C$2,职业被动!$B$6:$M$29,COLUMNS(职业被动!$B$6:G$29),0)*$B117,0)</f>
        <v>1220</v>
      </c>
      <c r="G117" s="9">
        <f>ROUND(属性投放!H$4+装备属性!H$4*IF($B117&lt;10,1,ROUNDDOWN($B117,-1))+SUM(属性投放!I$37:I$38)*$B117+VLOOKUP($C$2,一级属性!$E$67:$P$90,COLUMNS(一级属性!$E$67:K$90),0)*$B117+VLOOKUP($C$2,宝石属性!$B$43:$M$66,COLUMNS(宝石属性!$B$43:H$66),0)*10*VLOOKUP(ROUNDDOWN($B117,-1),宝石属性!$B$25:$N$41,2,0)*VLOOKUP(ROUNDDOWN($B117,-1),宝石属性!$B$25:$N$41,3,0)+VLOOKUP($C$2,职业被动!$B$6:$M$29,COLUMNS(职业被动!$B$6:H$29),0)*$B117,0)</f>
        <v>759</v>
      </c>
      <c r="H117" s="9">
        <f>ROUND(属性投放!I$4+装备属性!I$4*IF($B117&lt;10,1,ROUNDDOWN($B117,-1))+SUM(属性投放!J$37:J$38)*$B117+VLOOKUP($C$2,一级属性!$E$67:$P$90,COLUMNS(一级属性!$E$67:L$90),0)*$B117+VLOOKUP($C$2,宝石属性!$B$43:$M$66,COLUMNS(宝石属性!$B$43:I$66),0)*10*VLOOKUP(ROUNDDOWN($B117,-1),宝石属性!$B$25:$N$41,2,0)*VLOOKUP(ROUNDDOWN($B117,-1),宝石属性!$B$25:$N$41,3,0)+VLOOKUP($C$2,职业被动!$B$6:$M$29,COLUMNS(职业被动!$B$6:I$29),0)*$B117,0)</f>
        <v>1251</v>
      </c>
      <c r="I117" s="9">
        <f>ROUND(属性投放!J$4+装备属性!J$4*IF($B117&lt;10,1,ROUNDDOWN($B117,-1))+SUM(属性投放!K$37:K$38)*$B117+VLOOKUP($C$2,一级属性!$E$67:$P$90,COLUMNS(一级属性!$E$67:M$90),0)*$B117+VLOOKUP($C$2,宝石属性!$B$43:$M$66,COLUMNS(宝石属性!$B$43:J$66),0)*10*VLOOKUP(ROUNDDOWN($B117,-1),宝石属性!$B$25:$N$41,2,0)*VLOOKUP(ROUNDDOWN($B117,-1),宝石属性!$B$25:$N$41,3,0)+VLOOKUP($C$2,职业被动!$B$6:$M$29,COLUMNS(职业被动!$B$6:J$29),0)*$B117,0)</f>
        <v>829</v>
      </c>
      <c r="J117" s="9">
        <f>ROUND(属性投放!K$4+装备属性!K$4*IF($B117&lt;10,1,ROUNDDOWN($B117,-1))+SUM(属性投放!L$37:L$38)*$B117+VLOOKUP($C$2,一级属性!$E$67:$P$90,COLUMNS(一级属性!$E$67:N$90),0)*$B117+VLOOKUP($C$2,宝石属性!$B$43:$M$66,COLUMNS(宝石属性!$B$43:K$66),0)*10*VLOOKUP(ROUNDDOWN($B117,-1),宝石属性!$B$25:$N$41,2,0)*VLOOKUP(ROUNDDOWN($B117,-1),宝石属性!$B$25:$N$41,3,0)+VLOOKUP($C$2,职业被动!$B$6:$M$29,COLUMNS(职业被动!$B$6:K$29),0)*$B117,0)</f>
        <v>407</v>
      </c>
      <c r="K117" s="9">
        <f>ROUND(属性投放!L$4+装备属性!L$4*IF($B117&lt;10,1,ROUNDDOWN($B117,-1))+SUM(属性投放!M$37:M$38)*$B117+VLOOKUP($C$2,一级属性!$E$67:$P$90,COLUMNS(一级属性!$E$67:O$90),0)*$B117+VLOOKUP($C$2,宝石属性!$B$43:$M$66,COLUMNS(宝石属性!$B$43:L$66),0)*10*VLOOKUP(ROUNDDOWN($B117,-1),宝石属性!$B$25:$N$41,2,0)*VLOOKUP(ROUNDDOWN($B117,-1),宝石属性!$B$25:$N$41,3,0)+VLOOKUP($C$2,职业被动!$B$6:$M$29,COLUMNS(职业被动!$B$6:L$29),0)*$B117,0)</f>
        <v>34</v>
      </c>
      <c r="L117" s="9">
        <f>ROUND(属性投放!M$4+装备属性!M$4*IF($B117&lt;10,1,ROUNDDOWN($B117,-1))+SUM(属性投放!N$37:N$38)*$B117+VLOOKUP($C$2,一级属性!$E$67:$P$90,COLUMNS(一级属性!$E$67:P$90),0)*$B117+VLOOKUP($C$2,宝石属性!$B$43:$M$66,COLUMNS(宝石属性!$B$43:M$66),0)*10*VLOOKUP(ROUNDDOWN($B117,-1),宝石属性!$B$25:$N$41,2,0)*VLOOKUP(ROUNDDOWN($B117,-1),宝石属性!$B$25:$N$41,3,0)+VLOOKUP($C$2,职业被动!$B$6:$M$29,COLUMNS(职业被动!$B$6:M$29),0)*$B117,0)</f>
        <v>1254</v>
      </c>
      <c r="M117" s="48">
        <f>属性价值和能力评分!$F$9+ROUND(属性价值和能力评分!$F$38*10,0)*B117+ROUND((SUM(装备属性!$W$9:$W$14)+属性价值和能力评分!$F$38*1.25+1.4+2.8)*IF(B117&lt;10,1,ROUNDDOWN(B117,-1)),0)+15*VLOOKUP(ROUNDDOWN(B117,-1),宝石属性!$B$26:$D$41,2,0)*6*VLOOKUP(ROUNDDOWN(B117,-1),宝石属性!$B$26:$D$41,3,0)+(属性价值和能力评分!$F$49*9+属性价值和能力评分!$F$50*2+属性价值和能力评分!$F$53*8/5)*B117</f>
        <v>21157</v>
      </c>
      <c r="N117" s="20"/>
      <c r="O117" s="1">
        <v>114</v>
      </c>
      <c r="P117" s="9">
        <f>ROUND(属性投放!D$4+装备属性!D$4*IF($O117&lt;10,1,ROUNDDOWN($O117,-1))+SUM(属性投放!E$37:E$45)*$O117+VLOOKUP($P$2,一级属性!$E$41:$P$64,COLUMNS(一级属性!$E$41:G$64),0)*($O117+0.25*IF($O117&lt;10,1,ROUNDDOWN($O117,-1)))+VLOOKUP($P$2,宝石属性!$B$43:$M$66,COLUMNS(宝石属性!$B$43:D$66),0)*10*VLOOKUP(ROUNDDOWN($O117,-1),宝石属性!$B$25:$N$41,2,0)*VLOOKUP(ROUNDDOWN($O117,-1),宝石属性!$B$25:$N$41,3,0)+VLOOKUP($P$2,职业被动!$B$6:$M$29,COLUMNS(职业被动!$B$6:D$29),0)*$O117,0)</f>
        <v>8154</v>
      </c>
      <c r="Q117" s="9">
        <f>ROUND(属性投放!E$4+装备属性!E$4*IF($O117&lt;10,1,ROUNDDOWN($O117,-1))+SUM(属性投放!F$37:F$45)*$O117+VLOOKUP($P$2,一级属性!$E$41:$P$64,COLUMNS(一级属性!$E$41:H$64),0)*($O117+0.25*IF($O117&lt;10,1,ROUNDDOWN($O117,-1)))+VLOOKUP($P$2,宝石属性!$B$43:$M$66,COLUMNS(宝石属性!$B$43:E$66),0)*10*VLOOKUP(ROUNDDOWN($O117,-1),宝石属性!$B$25:$N$41,2,0)*VLOOKUP(ROUNDDOWN($O117,-1),宝石属性!$B$25:$N$41,3,0)+VLOOKUP($P$2,职业被动!$B$6:$M$29,COLUMNS(职业被动!$B$6:E$29),0)*$O117,0)</f>
        <v>4935</v>
      </c>
      <c r="R117" s="9">
        <f>ROUND(属性投放!F$4+装备属性!F$4*IF($O117&lt;10,1,ROUNDDOWN($O117,-1))+SUM(属性投放!G$37:G$45)*$O117+VLOOKUP($P$2,一级属性!$E$41:$P$64,COLUMNS(一级属性!$E$41:I$64),0)*($O117+0.25*IF($O117&lt;10,1,ROUNDDOWN($O117,-1)))+VLOOKUP($P$2,宝石属性!$B$43:$M$66,COLUMNS(宝石属性!$B$43:F$66),0)*10*VLOOKUP(ROUNDDOWN($O117,-1),宝石属性!$B$25:$N$41,2,0)*VLOOKUP(ROUNDDOWN($O117,-1),宝石属性!$B$25:$N$41,3,0)+VLOOKUP($P$2,职业被动!$B$6:$M$29,COLUMNS(职业被动!$B$6:F$29),0)*$O117,0)</f>
        <v>1230</v>
      </c>
      <c r="S117" s="9">
        <f>ROUND(属性投放!G$4+装备属性!G$4*IF($O117&lt;10,1,ROUNDDOWN($O117,-1))+SUM(属性投放!H$37:H$45)*$O117+VLOOKUP($P$2,一级属性!$E$41:$P$64,COLUMNS(一级属性!$E$41:J$64),0)*($O117+0.25*IF($O117&lt;10,1,ROUNDDOWN($O117,-1)))+VLOOKUP($P$2,宝石属性!$B$43:$M$66,COLUMNS(宝石属性!$B$43:G$66),0)*10*VLOOKUP(ROUNDDOWN($O117,-1),宝石属性!$B$25:$N$41,2,0)*VLOOKUP(ROUNDDOWN($O117,-1),宝石属性!$B$25:$N$41,3,0)+VLOOKUP($P$2,职业被动!$B$6:$M$29,COLUMNS(职业被动!$B$6:G$29),0)*$O117,0)</f>
        <v>1106</v>
      </c>
      <c r="T117" s="9">
        <f>ROUND(属性投放!H$4+装备属性!H$4*IF($O117&lt;10,1,ROUNDDOWN($O117,-1))+SUM(属性投放!I$37:I$45)*$O117+VLOOKUP($P$2,一级属性!$E$41:$P$64,COLUMNS(一级属性!$E$41:K$64),0)*($O117+0.25*IF($O117&lt;10,1,ROUNDDOWN($O117,-1)))+VLOOKUP($P$2,宝石属性!$B$43:$M$66,COLUMNS(宝石属性!$B$43:H$66),0)*10*VLOOKUP(ROUNDDOWN($O117,-1),宝石属性!$B$25:$N$41,2,0)*VLOOKUP(ROUNDDOWN($O117,-1),宝石属性!$B$25:$N$41,3,0)+VLOOKUP($P$2,职业被动!$B$6:$M$29,COLUMNS(职业被动!$B$6:H$29),0)*$O117,0)</f>
        <v>1298</v>
      </c>
      <c r="U117" s="9">
        <f>ROUND(属性投放!I$4+装备属性!I$4*IF($O117&lt;10,1,ROUNDDOWN($O117,-1))+SUM(属性投放!J$37:J$45)*$O117+VLOOKUP($P$2,一级属性!$E$41:$P$64,COLUMNS(一级属性!$E$41:L$64),0)*($O117+0.25*IF($O117&lt;10,1,ROUNDDOWN($O117,-1)))+VLOOKUP($P$2,宝石属性!$B$43:$M$66,COLUMNS(宝石属性!$B$43:I$66),0)*10*VLOOKUP(ROUNDDOWN($O117,-1),宝石属性!$B$25:$N$41,2,0)*VLOOKUP(ROUNDDOWN($O117,-1),宝石属性!$B$25:$N$41,3,0)+VLOOKUP($P$2,职业被动!$B$6:$M$29,COLUMNS(职业被动!$B$6:I$29),0)*$O117,0)</f>
        <v>1333</v>
      </c>
      <c r="V117" s="9">
        <f>ROUND(属性投放!J$4+装备属性!J$4*IF($O117&lt;10,1,ROUNDDOWN($O117,-1))+SUM(属性投放!K$37:K$45)*$O117+VLOOKUP($P$2,一级属性!$E$41:$P$64,COLUMNS(一级属性!$E$41:M$64),0)*($O117+0.25*IF($O117&lt;10,1,ROUNDDOWN($O117,-1)))+VLOOKUP($P$2,宝石属性!$B$43:$M$66,COLUMNS(宝石属性!$B$43:J$66),0)*10*VLOOKUP(ROUNDDOWN($O117,-1),宝石属性!$B$25:$N$41,2,0)*VLOOKUP(ROUNDDOWN($O117,-1),宝石属性!$B$25:$N$41,3,0)+VLOOKUP($P$2,职业被动!$B$6:$M$29,COLUMNS(职业被动!$B$6:J$29),0)*$O117,0)</f>
        <v>927</v>
      </c>
      <c r="W117" s="9">
        <f>ROUND(属性投放!K$4+装备属性!K$4*IF($O117&lt;10,1,ROUNDDOWN($O117,-1))+SUM(属性投放!L$37:L$45)*$O117+VLOOKUP($P$2,一级属性!$E$41:$P$64,COLUMNS(一级属性!$E$41:N$64),0)*($O117+0.25*IF($O117&lt;10,1,ROUNDDOWN($O117,-1)))+VLOOKUP($P$2,宝石属性!$B$43:$M$66,COLUMNS(宝石属性!$B$43:K$66),0)*10*VLOOKUP(ROUNDDOWN($O117,-1),宝石属性!$B$25:$N$41,2,0)*VLOOKUP(ROUNDDOWN($O117,-1),宝石属性!$B$25:$N$41,3,0)+VLOOKUP($P$2,职业被动!$B$6:$M$29,COLUMNS(职业被动!$B$6:K$29),0)*$O117,0)</f>
        <v>567</v>
      </c>
      <c r="X117" s="9">
        <f>ROUND(属性投放!L$4+装备属性!L$4*IF($O117&lt;10,1,ROUNDDOWN($O117,-1))+SUM(属性投放!M$37:M$45)*$O117+VLOOKUP($P$2,一级属性!$E$41:$P$64,COLUMNS(一级属性!$E$41:O$64),0)*($O117+0.25*IF($O117&lt;10,1,ROUNDDOWN($O117,-1)))+VLOOKUP($P$2,宝石属性!$B$43:$M$66,COLUMNS(宝石属性!$B$43:L$66),0)*10*VLOOKUP(ROUNDDOWN($O117,-1),宝石属性!$B$25:$N$41,2,0)*VLOOKUP(ROUNDDOWN($O117,-1),宝石属性!$B$25:$N$41,3,0)+VLOOKUP($P$2,职业被动!$B$6:$M$29,COLUMNS(职业被动!$B$6:L$29),0)*$O117,0)</f>
        <v>34</v>
      </c>
      <c r="Y117" s="9">
        <f>ROUND(属性投放!M$4+装备属性!M$4*IF($O117&lt;10,1,ROUNDDOWN($O117,-1))+SUM(属性投放!N$37:N$45)*$O117+VLOOKUP($P$2,一级属性!$E$41:$P$64,COLUMNS(一级属性!$E$41:P$64),0)*($O117+0.25*IF($O117&lt;10,1,ROUNDDOWN($O117,-1)))+VLOOKUP($P$2,宝石属性!$B$43:$M$66,COLUMNS(宝石属性!$B$43:M$66),0)*10*VLOOKUP(ROUNDDOWN($O117,-1),宝石属性!$B$25:$N$41,2,0)*VLOOKUP(ROUNDDOWN($O117,-1),宝石属性!$B$25:$N$41,3,0)+VLOOKUP($P$2,职业被动!$B$6:$M$29,COLUMNS(职业被动!$B$6:M$29),0)*$O117,0)</f>
        <v>1254</v>
      </c>
      <c r="Z117" s="48">
        <f>属性价值和能力评分!$F$9+ROUND(属性价值和能力评分!$F$38*10,0)*O117+ROUND((SUM(装备属性!$W$9:$W$14)+属性价值和能力评分!$F$38*1.25+1.4+2.8)*IF(O117&lt;10,1,ROUNDDOWN(O117,-1)),0)+15*VLOOKUP(ROUNDDOWN(O117,-1),宝石属性!$B$26:$D$41,2,0)*6*VLOOKUP(ROUNDDOWN(O117,-1),宝石属性!$B$26:$D$41,3,0)+(属性价值和能力评分!$F$49*9+属性价值和能力评分!$F$50*2+属性价值和能力评分!$F$53*8/5)*O117</f>
        <v>21157</v>
      </c>
      <c r="AB117" s="1">
        <v>114</v>
      </c>
      <c r="AC117" s="9">
        <f>ROUND(属性投放!D$4+装备属性!D$4*IF($AB117&lt;10,1,ROUNDDOWN($AB117,-1))+SUM(属性投放!E$37:E$45)*$AB117+VLOOKUP($AC$2,一级属性!$E$41:$P$64,COLUMNS(一级属性!$E$41:G$64),0)*($AB117+0.25*IF($AB117&lt;10,1,ROUNDDOWN($AB117,-1)))+VLOOKUP($AC$2,宝石属性!$B$43:$M$66,COLUMNS(宝石属性!$B$43:D$66),0)*10*VLOOKUP(ROUNDDOWN($AB117,-1),宝石属性!$B$25:$N$41,2,0)*VLOOKUP(ROUNDDOWN($AB117,-1),宝石属性!$B$25:$N$41,3,0)+VLOOKUP($AC$2,职业被动!$B$6:$M$29,COLUMNS(职业被动!$B$6:D$29),0)*$AB117,0)</f>
        <v>7356</v>
      </c>
      <c r="AD117" s="9">
        <f>ROUND(属性投放!E$4+装备属性!E$4*IF($AB117&lt;10,1,ROUNDDOWN($AB117,-1))+SUM(属性投放!F$37:F$45)*$AB117+VLOOKUP($AC$2,一级属性!$E$41:$P$64,COLUMNS(一级属性!$E$41:H$64),0)*($AB117+0.25*IF($AB117&lt;10,1,ROUNDDOWN($AB117,-1)))+VLOOKUP($AC$2,宝石属性!$B$43:$M$66,COLUMNS(宝石属性!$B$43:E$66),0)*10*VLOOKUP(ROUNDDOWN($AB117,-1),宝石属性!$B$25:$N$41,2,0)*VLOOKUP(ROUNDDOWN($AB117,-1),宝石属性!$B$25:$N$41,3,0)+VLOOKUP($AC$2,职业被动!$B$6:$M$29,COLUMNS(职业被动!$B$6:E$29),0)*$AB117,0)</f>
        <v>2812</v>
      </c>
      <c r="AE117" s="9">
        <f>ROUND(属性投放!F$4+装备属性!F$4*IF($AB117&lt;10,1,ROUNDDOWN($AB117,-1))+SUM(属性投放!G$37:G$45)*$AB117+VLOOKUP($AC$2,一级属性!$E$41:$P$64,COLUMNS(一级属性!$E$41:I$64),0)*($AB117+0.25*IF($AB117&lt;10,1,ROUNDDOWN($AB117,-1)))+VLOOKUP($AC$2,宝石属性!$B$43:$M$66,COLUMNS(宝石属性!$B$43:F$66),0)*10*VLOOKUP(ROUNDDOWN($AB117,-1),宝石属性!$B$25:$N$41,2,0)*VLOOKUP(ROUNDDOWN($AB117,-1),宝石属性!$B$25:$N$41,3,0)+VLOOKUP($AC$2,职业被动!$B$6:$M$29,COLUMNS(职业被动!$B$6:F$29),0)*$AB117,0)</f>
        <v>1956</v>
      </c>
      <c r="AF117" s="9">
        <f>ROUND(属性投放!G$4+装备属性!G$4*IF($AB117&lt;10,1,ROUNDDOWN($AB117,-1))+SUM(属性投放!H$37:H$45)*$AB117+VLOOKUP($AC$2,一级属性!$E$41:$P$64,COLUMNS(一级属性!$E$41:J$64),0)*($AB117+0.25*IF($AB117&lt;10,1,ROUNDDOWN($AB117,-1)))+VLOOKUP($AC$2,宝石属性!$B$43:$M$66,COLUMNS(宝石属性!$B$43:G$66),0)*10*VLOOKUP(ROUNDDOWN($AB117,-1),宝石属性!$B$25:$N$41,2,0)*VLOOKUP(ROUNDDOWN($AB117,-1),宝石属性!$B$25:$N$41,3,0)+VLOOKUP($AC$2,职业被动!$B$6:$M$29,COLUMNS(职业被动!$B$6:G$29),0)*$AB117,0)</f>
        <v>1334</v>
      </c>
      <c r="AG117" s="9">
        <f>ROUND(属性投放!H$4+装备属性!H$4*IF($AB117&lt;10,1,ROUNDDOWN($AB117,-1))+SUM(属性投放!I$37:I$45)*$AB117+VLOOKUP($AC$2,一级属性!$E$41:$P$64,COLUMNS(一级属性!$E$41:K$64),0)*($AB117+0.25*IF($AB117&lt;10,1,ROUNDDOWN($AB117,-1)))+VLOOKUP($AC$2,宝石属性!$B$43:$M$66,COLUMNS(宝石属性!$B$43:H$66),0)*10*VLOOKUP(ROUNDDOWN($AB117,-1),宝石属性!$B$25:$N$41,2,0)*VLOOKUP(ROUNDDOWN($AB117,-1),宝石属性!$B$25:$N$41,3,0)+VLOOKUP($AC$2,职业被动!$B$6:$M$29,COLUMNS(职业被动!$B$6:H$29),0)*$AB117,0)</f>
        <v>759</v>
      </c>
      <c r="AH117" s="9">
        <f>ROUND(属性投放!I$4+装备属性!I$4*IF($AB117&lt;10,1,ROUNDDOWN($AB117,-1))+SUM(属性投放!J$37:J$45)*$AB117+VLOOKUP($AC$2,一级属性!$E$41:$P$64,COLUMNS(一级属性!$E$41:L$64),0)*($AB117+0.25*IF($AB117&lt;10,1,ROUNDDOWN($AB117,-1)))+VLOOKUP($AC$2,宝石属性!$B$43:$M$66,COLUMNS(宝石属性!$B$43:I$66),0)*10*VLOOKUP(ROUNDDOWN($AB117,-1),宝石属性!$B$25:$N$41,2,0)*VLOOKUP(ROUNDDOWN($AB117,-1),宝石属性!$B$25:$N$41,3,0)+VLOOKUP($AC$2,职业被动!$B$6:$M$29,COLUMNS(职业被动!$B$6:I$29),0)*$AB117,0)</f>
        <v>1248</v>
      </c>
      <c r="AI117" s="9">
        <f>ROUND(属性投放!J$4+装备属性!J$4*IF($AB117&lt;10,1,ROUNDDOWN($AB117,-1))+SUM(属性投放!K$37:K$45)*$AB117+VLOOKUP($AC$2,一级属性!$E$41:$P$64,COLUMNS(一级属性!$E$41:M$64),0)*($AB117+0.25*IF($AB117&lt;10,1,ROUNDDOWN($AB117,-1)))+VLOOKUP($AC$2,宝石属性!$B$43:$M$66,COLUMNS(宝石属性!$B$43:J$66),0)*10*VLOOKUP(ROUNDDOWN($AB117,-1),宝石属性!$B$25:$N$41,2,0)*VLOOKUP(ROUNDDOWN($AB117,-1),宝石属性!$B$25:$N$41,3,0)+VLOOKUP($AC$2,职业被动!$B$6:$M$29,COLUMNS(职业被动!$B$6:J$29),0)*$AB117,0)</f>
        <v>828</v>
      </c>
      <c r="AJ117" s="9">
        <f>ROUND(属性投放!K$4+装备属性!K$4*IF($AB117&lt;10,1,ROUNDDOWN($AB117,-1))+SUM(属性投放!L$37:L$45)*$AB117+VLOOKUP($AC$2,一级属性!$E$41:$P$64,COLUMNS(一级属性!$E$41:N$64),0)*($AB117+0.25*IF($AB117&lt;10,1,ROUNDDOWN($AB117,-1)))+VLOOKUP($AC$2,宝石属性!$B$43:$M$66,COLUMNS(宝石属性!$B$43:K$66),0)*10*VLOOKUP(ROUNDDOWN($AB117,-1),宝石属性!$B$25:$N$41,2,0)*VLOOKUP(ROUNDDOWN($AB117,-1),宝石属性!$B$25:$N$41,3,0)+VLOOKUP($AC$2,职业被动!$B$6:$M$29,COLUMNS(职业被动!$B$6:K$29),0)*$AB117,0)</f>
        <v>407</v>
      </c>
      <c r="AK117" s="9">
        <f>ROUND(属性投放!L$4+装备属性!L$4*IF($AB117&lt;10,1,ROUNDDOWN($AB117,-1))+SUM(属性投放!M$37:M$45)*$AB117+VLOOKUP($AC$2,一级属性!$E$41:$P$64,COLUMNS(一级属性!$E$41:O$64),0)*($AB117+0.25*IF($AB117&lt;10,1,ROUNDDOWN($AB117,-1)))+VLOOKUP($AC$2,宝石属性!$B$43:$M$66,COLUMNS(宝石属性!$B$43:L$66),0)*10*VLOOKUP(ROUNDDOWN($AB117,-1),宝石属性!$B$25:$N$41,2,0)*VLOOKUP(ROUNDDOWN($AB117,-1),宝石属性!$B$25:$N$41,3,0)+VLOOKUP($AC$2,职业被动!$B$6:$M$29,COLUMNS(职业被动!$B$6:L$29),0)*$AB117,0)</f>
        <v>34</v>
      </c>
      <c r="AL117" s="9">
        <f>ROUND(属性投放!M$4+装备属性!M$4*IF($AB117&lt;10,1,ROUNDDOWN($AB117,-1))+SUM(属性投放!N$37:N$45)*$AB117+VLOOKUP($AC$2,一级属性!$E$41:$P$64,COLUMNS(一级属性!$E$41:P$64),0)*($AB117+0.25*IF($AB117&lt;10,1,ROUNDDOWN($AB117,-1)))+VLOOKUP($AC$2,宝石属性!$B$43:$M$66,COLUMNS(宝石属性!$B$43:M$66),0)*10*VLOOKUP(ROUNDDOWN($AB117,-1),宝石属性!$B$25:$N$41,2,0)*VLOOKUP(ROUNDDOWN($AB117,-1),宝石属性!$B$25:$N$41,3,0)+VLOOKUP($AC$2,职业被动!$B$6:$M$29,COLUMNS(职业被动!$B$6:M$29),0)*$AB117,0)</f>
        <v>1254</v>
      </c>
      <c r="AM117" s="48">
        <f>属性价值和能力评分!$F$9+ROUND(属性价值和能力评分!$F$38*10,0)*AB117+ROUND((SUM(装备属性!$W$9:$W$14)+属性价值和能力评分!$F$38*1.25+1.4+2.8)*IF(AB117&lt;10,1,ROUNDDOWN(AB117,-1)),0)+15*VLOOKUP(ROUNDDOWN(AB117,-1),宝石属性!$B$26:$D$41,2,0)*6*VLOOKUP(ROUNDDOWN(AB117,-1),宝石属性!$B$26:$D$41,3,0)+(属性价值和能力评分!$F$49*9+属性价值和能力评分!$F$50*2+属性价值和能力评分!$F$53*8/5)*AB117</f>
        <v>21157</v>
      </c>
      <c r="AO117" s="1">
        <v>114</v>
      </c>
      <c r="AP117" s="9">
        <f>ROUND(属性投放!D$4+装备属性!D$4*IF($AO117&lt;10,1,ROUNDDOWN($AO117,-1))+SUM(属性投放!E$37:E$45)*$AO117+VLOOKUP($AP$2,一级属性!$E$41:$P$64,COLUMNS(一级属性!$E$41:G$64),0)*($AO117+0.25*IF($AO117&lt;10,1,ROUNDDOWN($AO117,-1)))+VLOOKUP($AP$2,宝石属性!$B$43:$M$66,COLUMNS(宝石属性!$B$43:D$66),0)*10*VLOOKUP(ROUNDDOWN($AO117,-1),宝石属性!$B$25:$N$41,2,0)*VLOOKUP(ROUNDDOWN($AO117,-1),宝石属性!$B$25:$N$41,3,0)+VLOOKUP($AP$2,职业被动!$B$6:$M$29,COLUMNS(职业被动!$B$6:D$29),0)*$AO117,0)</f>
        <v>7356</v>
      </c>
      <c r="AQ117" s="9">
        <f>ROUND(属性投放!E$4+装备属性!E$4*IF($AO117&lt;10,1,ROUNDDOWN($AO117,-1))+SUM(属性投放!F$37:F$45)*$AO117+VLOOKUP($AP$2,一级属性!$E$41:$P$64,COLUMNS(一级属性!$E$41:H$64),0)*($AO117+0.25*IF($AO117&lt;10,1,ROUNDDOWN($AO117,-1)))+VLOOKUP($AP$2,宝石属性!$B$43:$M$66,COLUMNS(宝石属性!$B$43:E$66),0)*10*VLOOKUP(ROUNDDOWN($AO117,-1),宝石属性!$B$25:$N$41,2,0)*VLOOKUP(ROUNDDOWN($AO117,-1),宝石属性!$B$25:$N$41,3,0)+VLOOKUP($AP$2,职业被动!$B$6:$M$29,COLUMNS(职业被动!$B$6:E$29),0)*$AO117,0)</f>
        <v>4935</v>
      </c>
      <c r="AR117" s="9">
        <f>ROUND(属性投放!F$4+装备属性!F$4*IF($AO117&lt;10,1,ROUNDDOWN($AO117,-1))+SUM(属性投放!G$37:G$45)*$AO117+VLOOKUP($AP$2,一级属性!$E$41:$P$64,COLUMNS(一级属性!$E$41:I$64),0)*($AO117+0.25*IF($AO117&lt;10,1,ROUNDDOWN($AO117,-1)))+VLOOKUP($AP$2,宝石属性!$B$43:$M$66,COLUMNS(宝石属性!$B$43:F$66),0)*10*VLOOKUP(ROUNDDOWN($AO117,-1),宝石属性!$B$25:$N$41,2,0)*VLOOKUP(ROUNDDOWN($AO117,-1),宝石属性!$B$25:$N$41,3,0)+VLOOKUP($AP$2,职业被动!$B$6:$M$29,COLUMNS(职业被动!$B$6:F$29),0)*$AO117,0)</f>
        <v>1230</v>
      </c>
      <c r="AS117" s="9">
        <f>ROUND(属性投放!G$4+装备属性!G$4*IF($AO117&lt;10,1,ROUNDDOWN($AO117,-1))+SUM(属性投放!H$37:H$45)*$AO117+VLOOKUP($AP$2,一级属性!$E$41:$P$64,COLUMNS(一级属性!$E$41:J$64),0)*($AO117+0.25*IF($AO117&lt;10,1,ROUNDDOWN($AO117,-1)))+VLOOKUP($AP$2,宝石属性!$B$43:$M$66,COLUMNS(宝石属性!$B$43:G$66),0)*10*VLOOKUP(ROUNDDOWN($AO117,-1),宝石属性!$B$25:$N$41,2,0)*VLOOKUP(ROUNDDOWN($AO117,-1),宝石属性!$B$25:$N$41,3,0)+VLOOKUP($AP$2,职业被动!$B$6:$M$29,COLUMNS(职业被动!$B$6:G$29),0)*$AO117,0)</f>
        <v>1106</v>
      </c>
      <c r="AT117" s="9">
        <f>ROUND(属性投放!H$4+装备属性!H$4*IF($AO117&lt;10,1,ROUNDDOWN($AO117,-1))+SUM(属性投放!I$37:I$45)*$AO117+VLOOKUP($AP$2,一级属性!$E$41:$P$64,COLUMNS(一级属性!$E$41:K$64),0)*($AO117+0.25*IF($AO117&lt;10,1,ROUNDDOWN($AO117,-1)))+VLOOKUP($AP$2,宝石属性!$B$43:$M$66,COLUMNS(宝石属性!$B$43:H$66),0)*10*VLOOKUP(ROUNDDOWN($AO117,-1),宝石属性!$B$25:$N$41,2,0)*VLOOKUP(ROUNDDOWN($AO117,-1),宝石属性!$B$25:$N$41,3,0)+VLOOKUP($AP$2,职业被动!$B$6:$M$29,COLUMNS(职业被动!$B$6:H$29),0)*$AO117,0)</f>
        <v>1184</v>
      </c>
      <c r="AU117" s="9">
        <f>ROUND(属性投放!I$4+装备属性!I$4*IF($AO117&lt;10,1,ROUNDDOWN($AO117,-1))+SUM(属性投放!J$37:J$45)*$AO117+VLOOKUP($AP$2,一级属性!$E$41:$P$64,COLUMNS(一级属性!$E$41:L$64),0)*($AO117+0.25*IF($AO117&lt;10,1,ROUNDDOWN($AO117,-1)))+VLOOKUP($AP$2,宝石属性!$B$43:$M$66,COLUMNS(宝石属性!$B$43:I$66),0)*10*VLOOKUP(ROUNDDOWN($AO117,-1),宝石属性!$B$25:$N$41,2,0)*VLOOKUP(ROUNDDOWN($AO117,-1),宝石属性!$B$25:$N$41,3,0)+VLOOKUP($AP$2,职业被动!$B$6:$M$29,COLUMNS(职业被动!$B$6:I$29),0)*$AO117,0)</f>
        <v>1333</v>
      </c>
      <c r="AV117" s="9">
        <f>ROUND(属性投放!J$4+装备属性!J$4*IF($AO117&lt;10,1,ROUNDDOWN($AO117,-1))+SUM(属性投放!K$37:K$45)*$AO117+VLOOKUP($AP$2,一级属性!$E$41:$P$64,COLUMNS(一级属性!$E$41:M$64),0)*($AO117+0.25*IF($AO117&lt;10,1,ROUNDDOWN($AO117,-1)))+VLOOKUP($AP$2,宝石属性!$B$43:$M$66,COLUMNS(宝石属性!$B$43:J$66),0)*10*VLOOKUP(ROUNDDOWN($AO117,-1),宝石属性!$B$25:$N$41,2,0)*VLOOKUP(ROUNDDOWN($AO117,-1),宝石属性!$B$25:$N$41,3,0)+VLOOKUP($AP$2,职业被动!$B$6:$M$29,COLUMNS(职业被动!$B$6:J$29),0)*$AO117,0)</f>
        <v>927</v>
      </c>
      <c r="AW117" s="9">
        <f>ROUND(属性投放!K$4+装备属性!K$4*IF($AO117&lt;10,1,ROUNDDOWN($AO117,-1))+SUM(属性投放!L$37:L$45)*$AO117+VLOOKUP($AP$2,一级属性!$E$41:$P$64,COLUMNS(一级属性!$E$41:N$64),0)*($AO117+0.25*IF($AO117&lt;10,1,ROUNDDOWN($AO117,-1)))+VLOOKUP($AP$2,宝石属性!$B$43:$M$66,COLUMNS(宝石属性!$B$43:K$66),0)*10*VLOOKUP(ROUNDDOWN($AO117,-1),宝石属性!$B$25:$N$41,2,0)*VLOOKUP(ROUNDDOWN($AO117,-1),宝石属性!$B$25:$N$41,3,0)+VLOOKUP($AP$2,职业被动!$B$6:$M$29,COLUMNS(职业被动!$B$6:K$29),0)*$AO117,0)</f>
        <v>407</v>
      </c>
      <c r="AX117" s="9">
        <f>ROUND(属性投放!L$4+装备属性!L$4*IF($AO117&lt;10,1,ROUNDDOWN($AO117,-1))+SUM(属性投放!M$37:M$45)*$AO117+VLOOKUP($AP$2,一级属性!$E$41:$P$64,COLUMNS(一级属性!$E$41:O$64),0)*($AO117+0.25*IF($AO117&lt;10,1,ROUNDDOWN($AO117,-1)))+VLOOKUP($AP$2,宝石属性!$B$43:$M$66,COLUMNS(宝石属性!$B$43:L$66),0)*10*VLOOKUP(ROUNDDOWN($AO117,-1),宝石属性!$B$25:$N$41,2,0)*VLOOKUP(ROUNDDOWN($AO117,-1),宝石属性!$B$25:$N$41,3,0)+VLOOKUP($AP$2,职业被动!$B$6:$M$29,COLUMNS(职业被动!$B$6:L$29),0)*$AO117,0)</f>
        <v>1234</v>
      </c>
      <c r="AY117" s="9">
        <f>ROUND(属性投放!M$4+装备属性!M$4*IF($AO117&lt;10,1,ROUNDDOWN($AO117,-1))+SUM(属性投放!N$37:N$45)*$AO117+VLOOKUP($AP$2,一级属性!$E$41:$P$64,COLUMNS(一级属性!$E$41:P$64),0)*($AO117+0.25*IF($AO117&lt;10,1,ROUNDDOWN($AO117,-1)))+VLOOKUP($AP$2,宝石属性!$B$43:$M$66,COLUMNS(宝石属性!$B$43:M$66),0)*10*VLOOKUP(ROUNDDOWN($AO117,-1),宝石属性!$B$25:$N$41,2,0)*VLOOKUP(ROUNDDOWN($AO117,-1),宝石属性!$B$25:$N$41,3,0)+VLOOKUP($AP$2,职业被动!$B$6:$M$29,COLUMNS(职业被动!$B$6:M$29),0)*$AO117,0)</f>
        <v>1254</v>
      </c>
      <c r="AZ117" s="48">
        <f>属性价值和能力评分!$F$9+ROUND(属性价值和能力评分!$F$38*10,0)*AO117+ROUND((SUM(装备属性!$W$9:$W$14)+属性价值和能力评分!$F$38*1.25+1.4+2.8)*IF(AO117&lt;10,1,ROUNDDOWN(AO117,-1)),0)+15*VLOOKUP(ROUNDDOWN(AO117,-1),宝石属性!$B$26:$D$41,2,0)*6*VLOOKUP(ROUNDDOWN(AO117,-1),宝石属性!$B$26:$D$41,3,0)+(属性价值和能力评分!$F$49*9+属性价值和能力评分!$F$50*2+属性价值和能力评分!$F$53*8/5)*AO117</f>
        <v>21157</v>
      </c>
      <c r="BB117" s="1">
        <v>114</v>
      </c>
      <c r="BC117" s="9">
        <f>ROUND(属性投放!D$4+装备属性!D$4*IF($BB117&lt;10,1,ROUNDDOWN($BB117,-1))+SUM(属性投放!E$37:E$45)*$BB117+VLOOKUP($BC$2,一级属性!$E$41:$P$64,COLUMNS(一级属性!$E$41:G$64),0)*($BB117+0.25*IF($BB117&lt;10,1,ROUNDDOWN($BB117,-1)))+VLOOKUP($BC$2,宝石属性!$B$43:$M$66,COLUMNS(宝石属性!$B$43:D$66),0)*10*VLOOKUP(ROUNDDOWN($BB117,-1),宝石属性!$B$25:$N$41,2,0)*VLOOKUP(ROUNDDOWN($BB117,-1),宝石属性!$B$25:$N$41,3,0)+VLOOKUP($BC$2,职业被动!$B$6:$M$29,COLUMNS(职业被动!$B$6:D$29),0)*$BB117,0)</f>
        <v>6558</v>
      </c>
      <c r="BD117" s="9">
        <f>ROUND(属性投放!E$4+装备属性!E$4*IF($BB117&lt;10,1,ROUNDDOWN($BB117,-1))+SUM(属性投放!F$37:F$45)*$BB117+VLOOKUP($BC$2,一级属性!$E$41:$P$64,COLUMNS(一级属性!$E$41:H$64),0)*($BB117+0.25*IF($BB117&lt;10,1,ROUNDDOWN($BB117,-1)))+VLOOKUP($BC$2,宝石属性!$B$43:$M$66,COLUMNS(宝石属性!$B$43:E$66),0)*10*VLOOKUP(ROUNDDOWN($BB117,-1),宝石属性!$B$25:$N$41,2,0)*VLOOKUP(ROUNDDOWN($BB117,-1),宝石属性!$B$25:$N$41,3,0)+VLOOKUP($BC$2,职业被动!$B$6:$M$29,COLUMNS(职业被动!$B$6:E$29),0)*$BB117,0)</f>
        <v>5642</v>
      </c>
      <c r="BE117" s="9">
        <f>ROUND(属性投放!F$4+装备属性!F$4*IF($BB117&lt;10,1,ROUNDDOWN($BB117,-1))+SUM(属性投放!G$37:G$45)*$BB117+VLOOKUP($BC$2,一级属性!$E$41:$P$64,COLUMNS(一级属性!$E$41:I$64),0)*($BB117+0.25*IF($BB117&lt;10,1,ROUNDDOWN($BB117,-1)))+VLOOKUP($BC$2,宝石属性!$B$43:$M$66,COLUMNS(宝石属性!$B$43:F$66),0)*10*VLOOKUP(ROUNDDOWN($BB117,-1),宝石属性!$B$25:$N$41,2,0)*VLOOKUP(ROUNDDOWN($BB117,-1),宝石属性!$B$25:$N$41,3,0)+VLOOKUP($BC$2,职业被动!$B$6:$M$29,COLUMNS(职业被动!$B$6:F$29),0)*$BB117,0)</f>
        <v>1230</v>
      </c>
      <c r="BF117" s="9">
        <f>ROUND(属性投放!G$4+装备属性!G$4*IF($BB117&lt;10,1,ROUNDDOWN($BB117,-1))+SUM(属性投放!H$37:H$45)*$BB117+VLOOKUP($BC$2,一级属性!$E$41:$P$64,COLUMNS(一级属性!$E$41:J$64),0)*($BB117+0.25*IF($BB117&lt;10,1,ROUNDDOWN($BB117,-1)))+VLOOKUP($BC$2,宝石属性!$B$43:$M$66,COLUMNS(宝石属性!$B$43:G$66),0)*10*VLOOKUP(ROUNDDOWN($BB117,-1),宝石属性!$B$25:$N$41,2,0)*VLOOKUP(ROUNDDOWN($BB117,-1),宝石属性!$B$25:$N$41,3,0)+VLOOKUP($BC$2,职业被动!$B$6:$M$29,COLUMNS(职业被动!$B$6:G$29),0)*$BB117,0)</f>
        <v>1106</v>
      </c>
      <c r="BG117" s="9">
        <f>ROUND(属性投放!H$4+装备属性!H$4*IF($BB117&lt;10,1,ROUNDDOWN($BB117,-1))+SUM(属性投放!I$37:I$45)*$BB117+VLOOKUP($BC$2,一级属性!$E$41:$P$64,COLUMNS(一级属性!$E$41:K$64),0)*($BB117+0.25*IF($BB117&lt;10,1,ROUNDDOWN($BB117,-1)))+VLOOKUP($BC$2,宝石属性!$B$43:$M$66,COLUMNS(宝石属性!$B$43:H$66),0)*10*VLOOKUP(ROUNDDOWN($BB117,-1),宝石属性!$B$25:$N$41,2,0)*VLOOKUP(ROUNDDOWN($BB117,-1),宝石属性!$B$25:$N$41,3,0)+VLOOKUP($BC$2,职业被动!$B$6:$M$29,COLUMNS(职业被动!$B$6:H$29),0)*$BB117,0)</f>
        <v>1673</v>
      </c>
      <c r="BH117" s="9">
        <f>ROUND(属性投放!I$4+装备属性!I$4*IF($BB117&lt;10,1,ROUNDDOWN($BB117,-1))+SUM(属性投放!J$37:J$45)*$BB117+VLOOKUP($BC$2,一级属性!$E$41:$P$64,COLUMNS(一级属性!$E$41:L$64),0)*($BB117+0.25*IF($BB117&lt;10,1,ROUNDDOWN($BB117,-1)))+VLOOKUP($BC$2,宝石属性!$B$43:$M$66,COLUMNS(宝石属性!$B$43:I$66),0)*10*VLOOKUP(ROUNDDOWN($BB117,-1),宝石属性!$B$25:$N$41,2,0)*VLOOKUP(ROUNDDOWN($BB117,-1),宝石属性!$B$25:$N$41,3,0)+VLOOKUP($BC$2,职业被动!$B$6:$M$29,COLUMNS(职业被动!$B$6:I$29),0)*$BB117,0)</f>
        <v>1588</v>
      </c>
      <c r="BI117" s="9">
        <f>ROUND(属性投放!J$4+装备属性!J$4*IF($BB117&lt;10,1,ROUNDDOWN($BB117,-1))+SUM(属性投放!K$37:K$45)*$BB117+VLOOKUP($BC$2,一级属性!$E$41:$P$64,COLUMNS(一级属性!$E$41:M$64),0)*($BB117+0.25*IF($BB117&lt;10,1,ROUNDDOWN($BB117,-1)))+VLOOKUP($BC$2,宝石属性!$B$43:$M$66,COLUMNS(宝石属性!$B$43:J$66),0)*10*VLOOKUP(ROUNDDOWN($BB117,-1),宝石属性!$B$25:$N$41,2,0)*VLOOKUP(ROUNDDOWN($BB117,-1),宝石属性!$B$25:$N$41,3,0)+VLOOKUP($BC$2,职业被动!$B$6:$M$29,COLUMNS(职业被动!$B$6:J$29),0)*$BB117,0)</f>
        <v>715</v>
      </c>
      <c r="BJ117" s="9">
        <f>ROUND(属性投放!K$4+装备属性!K$4*IF($BB117&lt;10,1,ROUNDDOWN($BB117,-1))+SUM(属性投放!L$37:L$45)*$BB117+VLOOKUP($BC$2,一级属性!$E$41:$P$64,COLUMNS(一级属性!$E$41:N$64),0)*($BB117+0.25*IF($BB117&lt;10,1,ROUNDDOWN($BB117,-1)))+VLOOKUP($BC$2,宝石属性!$B$43:$M$66,COLUMNS(宝石属性!$B$43:K$66),0)*10*VLOOKUP(ROUNDDOWN($BB117,-1),宝石属性!$B$25:$N$41,2,0)*VLOOKUP(ROUNDDOWN($BB117,-1),宝石属性!$B$25:$N$41,3,0)+VLOOKUP($BC$2,职业被动!$B$6:$M$29,COLUMNS(职业被动!$B$6:K$29),0)*$BB117,0)</f>
        <v>407</v>
      </c>
      <c r="BK117" s="9">
        <f>ROUND(属性投放!L$4+装备属性!L$4*IF($BB117&lt;10,1,ROUNDDOWN($BB117,-1))+SUM(属性投放!M$37:M$45)*$BB117+VLOOKUP($BC$2,一级属性!$E$41:$P$64,COLUMNS(一级属性!$E$41:O$64),0)*($BB117+0.25*IF($BB117&lt;10,1,ROUNDDOWN($BB117,-1)))+VLOOKUP($BC$2,宝石属性!$B$43:$M$66,COLUMNS(宝石属性!$B$43:L$66),0)*10*VLOOKUP(ROUNDDOWN($BB117,-1),宝石属性!$B$25:$N$41,2,0)*VLOOKUP(ROUNDDOWN($BB117,-1),宝石属性!$B$25:$N$41,3,0)+VLOOKUP($BC$2,职业被动!$B$6:$M$29,COLUMNS(职业被动!$B$6:L$29),0)*$BB117,0)</f>
        <v>34</v>
      </c>
      <c r="BL117" s="9">
        <f>ROUND(属性投放!M$4+装备属性!M$4*IF($BB117&lt;10,1,ROUNDDOWN($BB117,-1))+SUM(属性投放!N$37:N$45)*$BB117+VLOOKUP($BC$2,一级属性!$E$41:$P$64,COLUMNS(一级属性!$E$41:P$64),0)*($BB117+0.25*IF($BB117&lt;10,1,ROUNDDOWN($BB117,-1)))+VLOOKUP($BC$2,宝石属性!$B$43:$M$66,COLUMNS(宝石属性!$B$43:M$66),0)*10*VLOOKUP(ROUNDDOWN($BB117,-1),宝石属性!$B$25:$N$41,2,0)*VLOOKUP(ROUNDDOWN($BB117,-1),宝石属性!$B$25:$N$41,3,0)+VLOOKUP($BC$2,职业被动!$B$6:$M$29,COLUMNS(职业被动!$B$6:M$29),0)*$BB117,0)</f>
        <v>1254</v>
      </c>
      <c r="BM117" s="48">
        <f>属性价值和能力评分!$F$9+ROUND(属性价值和能力评分!$F$38*10,0)*BB117+ROUND((SUM(装备属性!$W$9:$W$14)+属性价值和能力评分!$F$38*1.25+1.4+2.8)*IF(BB117&lt;10,1,ROUNDDOWN(BB117,-1)),0)+15*VLOOKUP(ROUNDDOWN(BB117,-1),宝石属性!$B$26:$D$41,2,0)*6*VLOOKUP(ROUNDDOWN(BB117,-1),宝石属性!$B$26:$D$41,3,0)+(属性价值和能力评分!$F$49*9+属性价值和能力评分!$F$50*2+属性价值和能力评分!$F$53*8/5)*BB117</f>
        <v>21157</v>
      </c>
      <c r="BO117" s="1">
        <v>114</v>
      </c>
      <c r="BP117" s="9">
        <f>ROUND(属性投放!D$4+装备属性!D$4*IF($BO117&lt;10,1,ROUNDDOWN($BO117,-1))+SUM(属性投放!E$37:E$45)*$BO117+VLOOKUP($BP$2,一级属性!$E$41:$P$64,COLUMNS(一级属性!$E$41:G$64),0)*($BO117+0.25*IF($BO117&lt;10,1,ROUNDDOWN($BO117,-1)))+VLOOKUP($BP$2,宝石属性!$B$43:$M$66,COLUMNS(宝石属性!$B$43:D$66),0)*10*VLOOKUP(ROUNDDOWN($BO117,-1),宝石属性!$B$25:$N$41,2,0)*VLOOKUP(ROUNDDOWN($BO117,-1),宝石属性!$B$25:$N$41,3,0)+VLOOKUP($BP$2,职业被动!$B$6:$M$29,COLUMNS(职业被动!$B$6:D$29),0)*$BO117,0)</f>
        <v>8154</v>
      </c>
      <c r="BQ117" s="9">
        <f>ROUND(属性投放!E$4+装备属性!E$4*IF($BO117&lt;10,1,ROUNDDOWN($BO117,-1))+SUM(属性投放!F$37:F$45)*$BO117+VLOOKUP($BP$2,一级属性!$E$41:$P$64,COLUMNS(一级属性!$E$41:H$64),0)*($BO117+0.25*IF($BO117&lt;10,1,ROUNDDOWN($BO117,-1)))+VLOOKUP($BP$2,宝石属性!$B$43:$M$66,COLUMNS(宝石属性!$B$43:E$66),0)*10*VLOOKUP(ROUNDDOWN($BO117,-1),宝石属性!$B$25:$N$41,2,0)*VLOOKUP(ROUNDDOWN($BO117,-1),宝石属性!$B$25:$N$41,3,0)+VLOOKUP($BP$2,职业被动!$B$6:$M$29,COLUMNS(职业被动!$B$6:E$29),0)*$BO117,0)</f>
        <v>4935</v>
      </c>
      <c r="BR117" s="9">
        <f>ROUND(属性投放!F$4+装备属性!F$4*IF($BO117&lt;10,1,ROUNDDOWN($BO117,-1))+SUM(属性投放!G$37:G$45)*$BO117+VLOOKUP($BP$2,一级属性!$E$41:$P$64,COLUMNS(一级属性!$E$41:I$64),0)*($BO117+0.25*IF($BO117&lt;10,1,ROUNDDOWN($BO117,-1)))+VLOOKUP($BP$2,宝石属性!$B$43:$M$66,COLUMNS(宝石属性!$B$43:F$66),0)*10*VLOOKUP(ROUNDDOWN($BO117,-1),宝石属性!$B$25:$N$41,2,0)*VLOOKUP(ROUNDDOWN($BO117,-1),宝石属性!$B$25:$N$41,3,0)+VLOOKUP($BP$2,职业被动!$B$6:$M$29,COLUMNS(职业被动!$B$6:F$29),0)*$BO117,0)</f>
        <v>1230</v>
      </c>
      <c r="BS117" s="9">
        <f>ROUND(属性投放!G$4+装备属性!G$4*IF($BO117&lt;10,1,ROUNDDOWN($BO117,-1))+SUM(属性投放!H$37:H$45)*$BO117+VLOOKUP($BP$2,一级属性!$E$41:$P$64,COLUMNS(一级属性!$E$41:J$64),0)*($BO117+0.25*IF($BO117&lt;10,1,ROUNDDOWN($BO117,-1)))+VLOOKUP($BP$2,宝石属性!$B$43:$M$66,COLUMNS(宝石属性!$B$43:G$66),0)*10*VLOOKUP(ROUNDDOWN($BO117,-1),宝石属性!$B$25:$N$41,2,0)*VLOOKUP(ROUNDDOWN($BO117,-1),宝石属性!$B$25:$N$41,3,0)+VLOOKUP($BP$2,职业被动!$B$6:$M$29,COLUMNS(职业被动!$B$6:G$29),0)*$BO117,0)</f>
        <v>1106</v>
      </c>
      <c r="BT117" s="9">
        <f>ROUND(属性投放!H$4+装备属性!H$4*IF($BO117&lt;10,1,ROUNDDOWN($BO117,-1))+SUM(属性投放!I$37:I$45)*$BO117+VLOOKUP($BP$2,一级属性!$E$41:$P$64,COLUMNS(一级属性!$E$41:K$64),0)*($BO117+0.25*IF($BO117&lt;10,1,ROUNDDOWN($BO117,-1)))+VLOOKUP($BP$2,宝石属性!$B$43:$M$66,COLUMNS(宝石属性!$B$43:H$66),0)*10*VLOOKUP(ROUNDDOWN($BO117,-1),宝石属性!$B$25:$N$41,2,0)*VLOOKUP(ROUNDDOWN($BO117,-1),宝石属性!$B$25:$N$41,3,0)+VLOOKUP($BP$2,职业被动!$B$6:$M$29,COLUMNS(职业被动!$B$6:H$29),0)*$BO117,0)</f>
        <v>1298</v>
      </c>
      <c r="BU117" s="9">
        <f>ROUND(属性投放!I$4+装备属性!I$4*IF($BO117&lt;10,1,ROUNDDOWN($BO117,-1))+SUM(属性投放!J$37:J$45)*$BO117+VLOOKUP($BP$2,一级属性!$E$41:$P$64,COLUMNS(一级属性!$E$41:L$64),0)*($BO117+0.25*IF($BO117&lt;10,1,ROUNDDOWN($BO117,-1)))+VLOOKUP($BP$2,宝石属性!$B$43:$M$66,COLUMNS(宝石属性!$B$43:I$66),0)*10*VLOOKUP(ROUNDDOWN($BO117,-1),宝石属性!$B$25:$N$41,2,0)*VLOOKUP(ROUNDDOWN($BO117,-1),宝石属性!$B$25:$N$41,3,0)+VLOOKUP($BP$2,职业被动!$B$6:$M$29,COLUMNS(职业被动!$B$6:I$29),0)*$BO117,0)</f>
        <v>1333</v>
      </c>
      <c r="BV117" s="9">
        <f>ROUND(属性投放!J$4+装备属性!J$4*IF($BO117&lt;10,1,ROUNDDOWN($BO117,-1))+SUM(属性投放!K$37:K$45)*$BO117+VLOOKUP($BP$2,一级属性!$E$41:$P$64,COLUMNS(一级属性!$E$41:M$64),0)*($BO117+0.25*IF($BO117&lt;10,1,ROUNDDOWN($BO117,-1)))+VLOOKUP($BP$2,宝石属性!$B$43:$M$66,COLUMNS(宝石属性!$B$43:J$66),0)*10*VLOOKUP(ROUNDDOWN($BO117,-1),宝石属性!$B$25:$N$41,2,0)*VLOOKUP(ROUNDDOWN($BO117,-1),宝石属性!$B$25:$N$41,3,0)+VLOOKUP($BP$2,职业被动!$B$6:$M$29,COLUMNS(职业被动!$B$6:J$29),0)*$BO117,0)</f>
        <v>927</v>
      </c>
      <c r="BW117" s="9">
        <f>ROUND(属性投放!K$4+装备属性!K$4*IF($BO117&lt;10,1,ROUNDDOWN($BO117,-1))+SUM(属性投放!L$37:L$45)*$BO117+VLOOKUP($BP$2,一级属性!$E$41:$P$64,COLUMNS(一级属性!$E$41:N$64),0)*($BO117+0.25*IF($BO117&lt;10,1,ROUNDDOWN($BO117,-1)))+VLOOKUP($BP$2,宝石属性!$B$43:$M$66,COLUMNS(宝石属性!$B$43:K$66),0)*10*VLOOKUP(ROUNDDOWN($BO117,-1),宝石属性!$B$25:$N$41,2,0)*VLOOKUP(ROUNDDOWN($BO117,-1),宝石属性!$B$25:$N$41,3,0)+VLOOKUP($BP$2,职业被动!$B$6:$M$29,COLUMNS(职业被动!$B$6:K$29),0)*$BO117,0)</f>
        <v>567</v>
      </c>
      <c r="BX117" s="9">
        <f>ROUND(属性投放!L$4+装备属性!L$4*IF($BO117&lt;10,1,ROUNDDOWN($BO117,-1))+SUM(属性投放!M$37:M$45)*$BO117+VLOOKUP($BP$2,一级属性!$E$41:$P$64,COLUMNS(一级属性!$E$41:O$64),0)*($BO117+0.25*IF($BO117&lt;10,1,ROUNDDOWN($BO117,-1)))+VLOOKUP($BP$2,宝石属性!$B$43:$M$66,COLUMNS(宝石属性!$B$43:L$66),0)*10*VLOOKUP(ROUNDDOWN($BO117,-1),宝石属性!$B$25:$N$41,2,0)*VLOOKUP(ROUNDDOWN($BO117,-1),宝石属性!$B$25:$N$41,3,0)+VLOOKUP($BP$2,职业被动!$B$6:$M$29,COLUMNS(职业被动!$B$6:L$29),0)*$BO117,0)</f>
        <v>34</v>
      </c>
      <c r="BY117" s="9">
        <f>ROUND(属性投放!M$4+装备属性!M$4*IF($BO117&lt;10,1,ROUNDDOWN($BO117,-1))+SUM(属性投放!N$37:N$45)*$BO117+VLOOKUP($BP$2,一级属性!$E$41:$P$64,COLUMNS(一级属性!$E$41:P$64),0)*($BO117+0.25*IF($BO117&lt;10,1,ROUNDDOWN($BO117,-1)))+VLOOKUP($BP$2,宝石属性!$B$43:$M$66,COLUMNS(宝石属性!$B$43:M$66),0)*10*VLOOKUP(ROUNDDOWN($BO117,-1),宝石属性!$B$25:$N$41,2,0)*VLOOKUP(ROUNDDOWN($BO117,-1),宝石属性!$B$25:$N$41,3,0)+VLOOKUP($BP$2,职业被动!$B$6:$M$29,COLUMNS(职业被动!$B$6:M$29),0)*$BO117,0)</f>
        <v>1254</v>
      </c>
      <c r="BZ117" s="48">
        <f>属性价值和能力评分!$F$9+ROUND(属性价值和能力评分!$F$38*10,0)*BO117+ROUND((SUM(装备属性!$W$9:$W$14)+属性价值和能力评分!$F$38*1.25+1.4+2.8)*IF(BO117&lt;10,1,ROUNDDOWN(BO117,-1)),0)+15*VLOOKUP(ROUNDDOWN(BO117,-1),宝石属性!$B$26:$D$41,2,0)*6*VLOOKUP(ROUNDDOWN(BO117,-1),宝石属性!$B$26:$D$41,3,0)+(属性价值和能力评分!$F$49*9+属性价值和能力评分!$F$50*2+属性价值和能力评分!$F$53*8/5)*BO117</f>
        <v>21157</v>
      </c>
      <c r="CB117" s="1">
        <v>114</v>
      </c>
      <c r="CC117" s="9">
        <f>ROUND(属性投放!D$4+装备属性!D$4*IF($CB117&lt;10,1,ROUNDDOWN($CB117,-1))+SUM(属性投放!E$37:E$45)*$CB117+VLOOKUP($CC$2,一级属性!$E$41:$P$64,COLUMNS(一级属性!$E$41:G$64),0)*($CB117+0.25*IF($CB117&lt;10,1,ROUNDDOWN($CB117,-1)))+VLOOKUP($CC$2,宝石属性!$B$43:$M$66,COLUMNS(宝石属性!$B$43:D$66),0)*10*VLOOKUP(ROUNDDOWN($CB117,-1),宝石属性!$B$25:$N$41,2,0)*VLOOKUP(ROUNDDOWN($CB117,-1),宝石属性!$B$25:$N$41,3,0)+VLOOKUP($CC$2,职业被动!$B$6:$M$29,COLUMNS(职业被动!$B$6:D$29),0)*$CB117,0)</f>
        <v>5426</v>
      </c>
      <c r="CD117" s="9">
        <f>ROUND(属性投放!E$4+装备属性!E$4*IF($CB117&lt;10,1,ROUNDDOWN($CB117,-1))+SUM(属性投放!F$37:F$45)*$CB117+VLOOKUP($CC$2,一级属性!$E$41:$P$64,COLUMNS(一级属性!$E$41:H$64),0)*($CB117+0.25*IF($CB117&lt;10,1,ROUNDDOWN($CB117,-1)))+VLOOKUP($CC$2,宝石属性!$B$43:$M$66,COLUMNS(宝石属性!$B$43:E$66),0)*10*VLOOKUP(ROUNDDOWN($CB117,-1),宝石属性!$B$25:$N$41,2,0)*VLOOKUP(ROUNDDOWN($CB117,-1),宝石属性!$B$25:$N$41,3,0)+VLOOKUP($CC$2,职业被动!$B$6:$M$29,COLUMNS(职业被动!$B$6:E$29),0)*$CB117,0)</f>
        <v>2812</v>
      </c>
      <c r="CE117" s="9">
        <f>ROUND(属性投放!F$4+装备属性!F$4*IF($CB117&lt;10,1,ROUNDDOWN($CB117,-1))+SUM(属性投放!G$37:G$45)*$CB117+VLOOKUP($CC$2,一级属性!$E$41:$P$64,COLUMNS(一级属性!$E$41:I$64),0)*($CB117+0.25*IF($CB117&lt;10,1,ROUNDDOWN($CB117,-1)))+VLOOKUP($CC$2,宝石属性!$B$43:$M$66,COLUMNS(宝石属性!$B$43:F$66),0)*10*VLOOKUP(ROUNDDOWN($CB117,-1),宝石属性!$B$25:$N$41,2,0)*VLOOKUP(ROUNDDOWN($CB117,-1),宝石属性!$B$25:$N$41,3,0)+VLOOKUP($CC$2,职业被动!$B$6:$M$29,COLUMNS(职业被动!$B$6:F$29),0)*$CB117,0)</f>
        <v>2543</v>
      </c>
      <c r="CF117" s="9">
        <f>ROUND(属性投放!G$4+装备属性!G$4*IF($CB117&lt;10,1,ROUNDDOWN($CB117,-1))+SUM(属性投放!H$37:H$45)*$CB117+VLOOKUP($CC$2,一级属性!$E$41:$P$64,COLUMNS(一级属性!$E$41:J$64),0)*($CB117+0.25*IF($CB117&lt;10,1,ROUNDDOWN($CB117,-1)))+VLOOKUP($CC$2,宝石属性!$B$43:$M$66,COLUMNS(宝石属性!$B$43:G$66),0)*10*VLOOKUP(ROUNDDOWN($CB117,-1),宝石属性!$B$25:$N$41,2,0)*VLOOKUP(ROUNDDOWN($CB117,-1),宝石属性!$B$25:$N$41,3,0)+VLOOKUP($CC$2,职业被动!$B$6:$M$29,COLUMNS(职业被动!$B$6:G$29),0)*$CB117,0)</f>
        <v>1220</v>
      </c>
      <c r="CG117" s="9">
        <f>ROUND(属性投放!H$4+装备属性!H$4*IF($CB117&lt;10,1,ROUNDDOWN($CB117,-1))+SUM(属性投放!I$37:I$45)*$CB117+VLOOKUP($CC$2,一级属性!$E$41:$P$64,COLUMNS(一级属性!$E$41:K$64),0)*($CB117+0.25*IF($CB117&lt;10,1,ROUNDDOWN($CB117,-1)))+VLOOKUP($CC$2,宝石属性!$B$43:$M$66,COLUMNS(宝石属性!$B$43:H$66),0)*10*VLOOKUP(ROUNDDOWN($CB117,-1),宝石属性!$B$25:$N$41,2,0)*VLOOKUP(ROUNDDOWN($CB117,-1),宝石属性!$B$25:$N$41,3,0)+VLOOKUP($CC$2,职业被动!$B$6:$M$29,COLUMNS(职业被动!$B$6:H$29),0)*$CB117,0)</f>
        <v>759</v>
      </c>
      <c r="CH117" s="9">
        <f>ROUND(属性投放!I$4+装备属性!I$4*IF($CB117&lt;10,1,ROUNDDOWN($CB117,-1))+SUM(属性投放!J$37:J$45)*$CB117+VLOOKUP($CC$2,一级属性!$E$41:$P$64,COLUMNS(一级属性!$E$41:L$64),0)*($CB117+0.25*IF($CB117&lt;10,1,ROUNDDOWN($CB117,-1)))+VLOOKUP($CC$2,宝石属性!$B$43:$M$66,COLUMNS(宝石属性!$B$43:I$66),0)*10*VLOOKUP(ROUNDDOWN($CB117,-1),宝石属性!$B$25:$N$41,2,0)*VLOOKUP(ROUNDDOWN($CB117,-1),宝石属性!$B$25:$N$41,3,0)+VLOOKUP($CC$2,职业被动!$B$6:$M$29,COLUMNS(职业被动!$B$6:I$29),0)*$CB117,0)</f>
        <v>1276</v>
      </c>
      <c r="CI117" s="9">
        <f>ROUND(属性投放!J$4+装备属性!J$4*IF($CB117&lt;10,1,ROUNDDOWN($CB117,-1))+SUM(属性投放!K$37:K$45)*$CB117+VLOOKUP($CC$2,一级属性!$E$41:$P$64,COLUMNS(一级属性!$E$41:M$64),0)*($CB117+0.25*IF($CB117&lt;10,1,ROUNDDOWN($CB117,-1)))+VLOOKUP($CC$2,宝石属性!$B$43:$M$66,COLUMNS(宝石属性!$B$43:J$66),0)*10*VLOOKUP(ROUNDDOWN($CB117,-1),宝石属性!$B$25:$N$41,2,0)*VLOOKUP(ROUNDDOWN($CB117,-1),宝石属性!$B$25:$N$41,3,0)+VLOOKUP($CC$2,职业被动!$B$6:$M$29,COLUMNS(职业被动!$B$6:J$29),0)*$CB117,0)</f>
        <v>828</v>
      </c>
      <c r="CJ117" s="9">
        <f>ROUND(属性投放!K$4+装备属性!K$4*IF($CB117&lt;10,1,ROUNDDOWN($CB117,-1))+SUM(属性投放!L$37:L$45)*$CB117+VLOOKUP($CC$2,一级属性!$E$41:$P$64,COLUMNS(一级属性!$E$41:N$64),0)*($CB117+0.25*IF($CB117&lt;10,1,ROUNDDOWN($CB117,-1)))+VLOOKUP($CC$2,宝石属性!$B$43:$M$66,COLUMNS(宝石属性!$B$43:K$66),0)*10*VLOOKUP(ROUNDDOWN($CB117,-1),宝石属性!$B$25:$N$41,2,0)*VLOOKUP(ROUNDDOWN($CB117,-1),宝石属性!$B$25:$N$41,3,0)+VLOOKUP($CC$2,职业被动!$B$6:$M$29,COLUMNS(职业被动!$B$6:K$29),0)*$CB117,0)</f>
        <v>407</v>
      </c>
      <c r="CK117" s="9">
        <f>ROUND(属性投放!L$4+装备属性!L$4*IF($CB117&lt;10,1,ROUNDDOWN($CB117,-1))+SUM(属性投放!M$37:M$45)*$CB117+VLOOKUP($CC$2,一级属性!$E$41:$P$64,COLUMNS(一级属性!$E$41:O$64),0)*($CB117+0.25*IF($CB117&lt;10,1,ROUNDDOWN($CB117,-1)))+VLOOKUP($CC$2,宝石属性!$B$43:$M$66,COLUMNS(宝石属性!$B$43:L$66),0)*10*VLOOKUP(ROUNDDOWN($CB117,-1),宝石属性!$B$25:$N$41,2,0)*VLOOKUP(ROUNDDOWN($CB117,-1),宝石属性!$B$25:$N$41,3,0)+VLOOKUP($CC$2,职业被动!$B$6:$M$29,COLUMNS(职业被动!$B$6:L$29),0)*$CB117,0)</f>
        <v>34</v>
      </c>
      <c r="CL117" s="9">
        <f>ROUND(属性投放!M$4+装备属性!M$4*IF($CB117&lt;10,1,ROUNDDOWN($CB117,-1))+SUM(属性投放!N$37:N$45)*$CB117+VLOOKUP($CC$2,一级属性!$E$41:$P$64,COLUMNS(一级属性!$E$41:P$64),0)*($CB117+0.25*IF($CB117&lt;10,1,ROUNDDOWN($CB117,-1)))+VLOOKUP($CC$2,宝石属性!$B$43:$M$66,COLUMNS(宝石属性!$B$43:M$66),0)*10*VLOOKUP(ROUNDDOWN($CB117,-1),宝石属性!$B$25:$N$41,2,0)*VLOOKUP(ROUNDDOWN($CB117,-1),宝石属性!$B$25:$N$41,3,0)+VLOOKUP($CC$2,职业被动!$B$6:$M$29,COLUMNS(职业被动!$B$6:M$29),0)*$CB117,0)</f>
        <v>1174</v>
      </c>
      <c r="CM117" s="48">
        <f>属性价值和能力评分!$F$9+ROUND(属性价值和能力评分!$F$38*10,0)*CB117+ROUND((SUM(装备属性!$W$9:$W$14)+属性价值和能力评分!$F$38*1.25+1.4+2.8)*IF(CB117&lt;10,1,ROUNDDOWN(CB117,-1)),0)+15*VLOOKUP(ROUNDDOWN(CB117,-1),宝石属性!$B$26:$D$41,2,0)*6*VLOOKUP(ROUNDDOWN(CB117,-1),宝石属性!$B$26:$D$41,3,0)+(属性价值和能力评分!$F$49*9+属性价值和能力评分!$F$50*2+属性价值和能力评分!$F$53*8/5)*CB117</f>
        <v>21157</v>
      </c>
      <c r="CO117" s="1">
        <v>114</v>
      </c>
      <c r="CP117" s="9">
        <f>ROUND(属性投放!D$4+装备属性!D$4*IF($CO117&lt;10,1,ROUNDDOWN($CO117,-1))+SUM(属性投放!E$37:E$45)*$CO117+VLOOKUP($CP$2,一级属性!$E$41:$P$64,COLUMNS(一级属性!$E$41:G$64),0)*($CO117+0.25*IF($CO117&lt;10,1,ROUNDDOWN($CO117,-1)))+VLOOKUP($CP$2,宝石属性!$B$43:$M$66,COLUMNS(宝石属性!$B$43:D$66),0)*10*VLOOKUP(ROUNDDOWN($CO117,-1),宝石属性!$B$25:$N$41,2,0)*VLOOKUP(ROUNDDOWN($CO117,-1),宝石属性!$B$25:$N$41,3,0)+VLOOKUP($CP$2,职业被动!$B$6:$M$29,COLUMNS(职业被动!$B$6:D$29),0)*$CO117,0)</f>
        <v>5426</v>
      </c>
      <c r="CQ117" s="9">
        <f>ROUND(属性投放!E$4+装备属性!E$4*IF($CO117&lt;10,1,ROUNDDOWN($CO117,-1))+SUM(属性投放!F$37:F$45)*$CO117+VLOOKUP($CP$2,一级属性!$E$41:$P$64,COLUMNS(一级属性!$E$41:H$64),0)*($CO117+0.25*IF($CO117&lt;10,1,ROUNDDOWN($CO117,-1)))+VLOOKUP($CP$2,宝石属性!$B$43:$M$66,COLUMNS(宝石属性!$B$43:E$66),0)*10*VLOOKUP(ROUNDDOWN($CO117,-1),宝石属性!$B$25:$N$41,2,0)*VLOOKUP(ROUNDDOWN($CO117,-1),宝石属性!$B$25:$N$41,3,0)+VLOOKUP($CP$2,职业被动!$B$6:$M$29,COLUMNS(职业被动!$B$6:E$29),0)*$CO117,0)</f>
        <v>6350</v>
      </c>
      <c r="CR117" s="9">
        <f>ROUND(属性投放!F$4+装备属性!F$4*IF($CO117&lt;10,1,ROUNDDOWN($CO117,-1))+SUM(属性投放!G$37:G$45)*$CO117+VLOOKUP($CP$2,一级属性!$E$41:$P$64,COLUMNS(一级属性!$E$41:I$64),0)*($CO117+0.25*IF($CO117&lt;10,1,ROUNDDOWN($CO117,-1)))+VLOOKUP($CP$2,宝石属性!$B$43:$M$66,COLUMNS(宝石属性!$B$43:F$66),0)*10*VLOOKUP(ROUNDDOWN($CO117,-1),宝石属性!$B$25:$N$41,2,0)*VLOOKUP(ROUNDDOWN($CO117,-1),宝石属性!$B$25:$N$41,3,0)+VLOOKUP($CP$2,职业被动!$B$6:$M$29,COLUMNS(职业被动!$B$6:F$29),0)*$CO117,0)</f>
        <v>1230</v>
      </c>
      <c r="CS117" s="9">
        <f>ROUND(属性投放!G$4+装备属性!G$4*IF($CO117&lt;10,1,ROUNDDOWN($CO117,-1))+SUM(属性投放!H$37:H$45)*$CO117+VLOOKUP($CP$2,一级属性!$E$41:$P$64,COLUMNS(一级属性!$E$41:J$64),0)*($CO117+0.25*IF($CO117&lt;10,1,ROUNDDOWN($CO117,-1)))+VLOOKUP($CP$2,宝石属性!$B$43:$M$66,COLUMNS(宝石属性!$B$43:G$66),0)*10*VLOOKUP(ROUNDDOWN($CO117,-1),宝石属性!$B$25:$N$41,2,0)*VLOOKUP(ROUNDDOWN($CO117,-1),宝石属性!$B$25:$N$41,3,0)+VLOOKUP($CP$2,职业被动!$B$6:$M$29,COLUMNS(职业被动!$B$6:G$29),0)*$CO117,0)</f>
        <v>1106</v>
      </c>
      <c r="CT117" s="9">
        <f>ROUND(属性投放!H$4+装备属性!H$4*IF($CO117&lt;10,1,ROUNDDOWN($CO117,-1))+SUM(属性投放!I$37:I$45)*$CO117+VLOOKUP($CP$2,一级属性!$E$41:$P$64,COLUMNS(一级属性!$E$41:K$64),0)*($CO117+0.25*IF($CO117&lt;10,1,ROUNDDOWN($CO117,-1)))+VLOOKUP($CP$2,宝石属性!$B$43:$M$66,COLUMNS(宝石属性!$B$43:H$66),0)*10*VLOOKUP(ROUNDDOWN($CO117,-1),宝石属性!$B$25:$N$41,2,0)*VLOOKUP(ROUNDDOWN($CO117,-1),宝石属性!$B$25:$N$41,3,0)+VLOOKUP($CP$2,职业被动!$B$6:$M$29,COLUMNS(职业被动!$B$6:H$29),0)*$CO117,0)</f>
        <v>1935</v>
      </c>
      <c r="CU117" s="9">
        <f>ROUND(属性投放!I$4+装备属性!I$4*IF($CO117&lt;10,1,ROUNDDOWN($CO117,-1))+SUM(属性投放!J$37:J$45)*$CO117+VLOOKUP($CP$2,一级属性!$E$41:$P$64,COLUMNS(一级属性!$E$41:L$64),0)*($CO117+0.25*IF($CO117&lt;10,1,ROUNDDOWN($CO117,-1)))+VLOOKUP($CP$2,宝石属性!$B$43:$M$66,COLUMNS(宝石属性!$B$43:I$66),0)*10*VLOOKUP(ROUNDDOWN($CO117,-1),宝石属性!$B$25:$N$41,2,0)*VLOOKUP(ROUNDDOWN($CO117,-1),宝石属性!$B$25:$N$41,3,0)+VLOOKUP($CP$2,职业被动!$B$6:$M$29,COLUMNS(职业被动!$B$6:I$29),0)*$CO117,0)</f>
        <v>1673</v>
      </c>
      <c r="CV117" s="9">
        <f>ROUND(属性投放!J$4+装备属性!J$4*IF($CO117&lt;10,1,ROUNDDOWN($CO117,-1))+SUM(属性投放!K$37:K$45)*$CO117+VLOOKUP($CP$2,一级属性!$E$41:$P$64,COLUMNS(一级属性!$E$41:M$64),0)*($CO117+0.25*IF($CO117&lt;10,1,ROUNDDOWN($CO117,-1)))+VLOOKUP($CP$2,宝石属性!$B$43:$M$66,COLUMNS(宝石属性!$B$43:J$66),0)*10*VLOOKUP(ROUNDDOWN($CO117,-1),宝石属性!$B$25:$N$41,2,0)*VLOOKUP(ROUNDDOWN($CO117,-1),宝石属性!$B$25:$N$41,3,0)+VLOOKUP($CP$2,职业被动!$B$6:$M$29,COLUMNS(职业被动!$B$6:J$29),0)*$CO117,0)</f>
        <v>686</v>
      </c>
      <c r="CW117" s="9">
        <f>ROUND(属性投放!K$4+装备属性!K$4*IF($CO117&lt;10,1,ROUNDDOWN($CO117,-1))+SUM(属性投放!L$37:L$45)*$CO117+VLOOKUP($CP$2,一级属性!$E$41:$P$64,COLUMNS(一级属性!$E$41:N$64),0)*($CO117+0.25*IF($CO117&lt;10,1,ROUNDDOWN($CO117,-1)))+VLOOKUP($CP$2,宝石属性!$B$43:$M$66,COLUMNS(宝石属性!$B$43:K$66),0)*10*VLOOKUP(ROUNDDOWN($CO117,-1),宝石属性!$B$25:$N$41,2,0)*VLOOKUP(ROUNDDOWN($CO117,-1),宝石属性!$B$25:$N$41,3,0)+VLOOKUP($CP$2,职业被动!$B$6:$M$29,COLUMNS(职业被动!$B$6:K$29),0)*$CO117,0)</f>
        <v>407</v>
      </c>
      <c r="CX117" s="9">
        <f>ROUND(属性投放!L$4+装备属性!L$4*IF($CO117&lt;10,1,ROUNDDOWN($CO117,-1))+SUM(属性投放!M$37:M$45)*$CO117+VLOOKUP($CP$2,一级属性!$E$41:$P$64,COLUMNS(一级属性!$E$41:O$64),0)*($CO117+0.25*IF($CO117&lt;10,1,ROUNDDOWN($CO117,-1)))+VLOOKUP($CP$2,宝石属性!$B$43:$M$66,COLUMNS(宝石属性!$B$43:L$66),0)*10*VLOOKUP(ROUNDDOWN($CO117,-1),宝石属性!$B$25:$N$41,2,0)*VLOOKUP(ROUNDDOWN($CO117,-1),宝石属性!$B$25:$N$41,3,0)+VLOOKUP($CP$2,职业被动!$B$6:$M$29,COLUMNS(职业被动!$B$6:L$29),0)*$CO117,0)</f>
        <v>34</v>
      </c>
      <c r="CY117" s="9">
        <f>ROUND(属性投放!M$4+装备属性!M$4*IF($CO117&lt;10,1,ROUNDDOWN($CO117,-1))+SUM(属性投放!N$37:N$45)*$CO117+VLOOKUP($CP$2,一级属性!$E$41:$P$64,COLUMNS(一级属性!$E$41:P$64),0)*($CO117+0.25*IF($CO117&lt;10,1,ROUNDDOWN($CO117,-1)))+VLOOKUP($CP$2,宝石属性!$B$43:$M$66,COLUMNS(宝石属性!$B$43:M$66),0)*10*VLOOKUP(ROUNDDOWN($CO117,-1),宝石属性!$B$25:$N$41,2,0)*VLOOKUP(ROUNDDOWN($CO117,-1),宝石属性!$B$25:$N$41,3,0)+VLOOKUP($CP$2,职业被动!$B$6:$M$29,COLUMNS(职业被动!$B$6:M$29),0)*$CO117,0)</f>
        <v>1174</v>
      </c>
      <c r="CZ117" s="48">
        <f>属性价值和能力评分!$F$9+ROUND(属性价值和能力评分!$F$38*10,0)*CO117+ROUND((SUM(装备属性!$W$9:$W$14)+属性价值和能力评分!$F$38*1.25+1.4+2.8)*IF(CO117&lt;10,1,ROUNDDOWN(CO117,-1)),0)+15*VLOOKUP(ROUNDDOWN(CO117,-1),宝石属性!$B$26:$D$41,2,0)*6*VLOOKUP(ROUNDDOWN(CO117,-1),宝石属性!$B$26:$D$41,3,0)+(属性价值和能力评分!$F$49*9+属性价值和能力评分!$F$50*2+属性价值和能力评分!$F$53*8/5)*CO117</f>
        <v>21157</v>
      </c>
      <c r="DB117" s="1">
        <v>114</v>
      </c>
      <c r="DC117" s="9">
        <f>ROUND(属性投放!D$4+装备属性!D$4*IF($DB117&lt;10,1,ROUNDDOWN($DB117,-1))+SUM(属性投放!E$37:E$45)*$DB117+VLOOKUP($DC$2,一级属性!$E$41:$P$64,COLUMNS(一级属性!$E$41:G$64),0)*($DB117+0.25*IF($DB117&lt;10,1,ROUNDDOWN($DB117,-1)))+VLOOKUP($DC$2,宝石属性!$B$43:$M$66,COLUMNS(宝石属性!$B$43:D$66),0)*10*VLOOKUP(ROUNDDOWN($DB117,-1),宝石属性!$B$25:$N$41,2,0)*VLOOKUP(ROUNDDOWN($DB117,-1),宝石属性!$B$25:$N$41,3,0)+VLOOKUP($DC$2,职业被动!$B$6:$M$29,COLUMNS(职业被动!$B$6:D$29),0)*$DB117,0)</f>
        <v>6224</v>
      </c>
      <c r="DD117" s="9">
        <f>ROUND(属性投放!E$4+装备属性!E$4*IF($DB117&lt;10,1,ROUNDDOWN($DB117,-1))+SUM(属性投放!F$37:F$45)*$DB117+VLOOKUP($DC$2,一级属性!$E$41:$P$64,COLUMNS(一级属性!$E$41:H$64),0)*($DB117+0.25*IF($DB117&lt;10,1,ROUNDDOWN($DB117,-1)))+VLOOKUP($DC$2,宝石属性!$B$43:$M$66,COLUMNS(宝石属性!$B$43:E$66),0)*10*VLOOKUP(ROUNDDOWN($DB117,-1),宝石属性!$B$25:$N$41,2,0)*VLOOKUP(ROUNDDOWN($DB117,-1),宝石属性!$B$25:$N$41,3,0)+VLOOKUP($DC$2,职业被动!$B$6:$M$29,COLUMNS(职业被动!$B$6:E$29),0)*$DB117,0)</f>
        <v>2812</v>
      </c>
      <c r="DE117" s="9">
        <f>ROUND(属性投放!F$4+装备属性!F$4*IF($DB117&lt;10,1,ROUNDDOWN($DB117,-1))+SUM(属性投放!G$37:G$45)*$DB117+VLOOKUP($DC$2,一级属性!$E$41:$P$64,COLUMNS(一级属性!$E$41:I$64),0)*($DB117+0.25*IF($DB117&lt;10,1,ROUNDDOWN($DB117,-1)))+VLOOKUP($DC$2,宝石属性!$B$43:$M$66,COLUMNS(宝石属性!$B$43:F$66),0)*10*VLOOKUP(ROUNDDOWN($DB117,-1),宝石属性!$B$25:$N$41,2,0)*VLOOKUP(ROUNDDOWN($DB117,-1),宝石属性!$B$25:$N$41,3,0)+VLOOKUP($DC$2,职业被动!$B$6:$M$29,COLUMNS(职业被动!$B$6:F$29),0)*$DB117,0)</f>
        <v>1230</v>
      </c>
      <c r="DF117" s="9">
        <f>ROUND(属性投放!G$4+装备属性!G$4*IF($DB117&lt;10,1,ROUNDDOWN($DB117,-1))+SUM(属性投放!H$37:H$45)*$DB117+VLOOKUP($DC$2,一级属性!$E$41:$P$64,COLUMNS(一级属性!$E$41:J$64),0)*($DB117+0.25*IF($DB117&lt;10,1,ROUNDDOWN($DB117,-1)))+VLOOKUP($DC$2,宝石属性!$B$43:$M$66,COLUMNS(宝石属性!$B$43:G$66),0)*10*VLOOKUP(ROUNDDOWN($DB117,-1),宝石属性!$B$25:$N$41,2,0)*VLOOKUP(ROUNDDOWN($DB117,-1),宝石属性!$B$25:$N$41,3,0)+VLOOKUP($DC$2,职业被动!$B$6:$M$29,COLUMNS(职业被动!$B$6:G$29),0)*$DB117,0)</f>
        <v>3130</v>
      </c>
      <c r="DG117" s="9">
        <f>ROUND(属性投放!H$4+装备属性!H$4*IF($DB117&lt;10,1,ROUNDDOWN($DB117,-1))+SUM(属性投放!I$37:I$45)*$DB117+VLOOKUP($DC$2,一级属性!$E$41:$P$64,COLUMNS(一级属性!$E$41:K$64),0)*($DB117+0.25*IF($DB117&lt;10,1,ROUNDDOWN($DB117,-1)))+VLOOKUP($DC$2,宝石属性!$B$43:$M$66,COLUMNS(宝石属性!$B$43:H$66),0)*10*VLOOKUP(ROUNDDOWN($DB117,-1),宝石属性!$B$25:$N$41,2,0)*VLOOKUP(ROUNDDOWN($DB117,-1),宝石属性!$B$25:$N$41,3,0)+VLOOKUP($DC$2,职业被动!$B$6:$M$29,COLUMNS(职业被动!$B$6:H$29),0)*$DB117,0)</f>
        <v>759</v>
      </c>
      <c r="DH117" s="9">
        <f>ROUND(属性投放!I$4+装备属性!I$4*IF($DB117&lt;10,1,ROUNDDOWN($DB117,-1))+SUM(属性投放!J$37:J$45)*$DB117+VLOOKUP($DC$2,一级属性!$E$41:$P$64,COLUMNS(一级属性!$E$41:L$64),0)*($DB117+0.25*IF($DB117&lt;10,1,ROUNDDOWN($DB117,-1)))+VLOOKUP($DC$2,宝石属性!$B$43:$M$66,COLUMNS(宝石属性!$B$43:I$66),0)*10*VLOOKUP(ROUNDDOWN($DB117,-1),宝石属性!$B$25:$N$41,2,0)*VLOOKUP(ROUNDDOWN($DB117,-1),宝石属性!$B$25:$N$41,3,0)+VLOOKUP($DC$2,职业被动!$B$6:$M$29,COLUMNS(职业被动!$B$6:I$29),0)*$DB117,0)</f>
        <v>1135</v>
      </c>
      <c r="DI117" s="9">
        <f>ROUND(属性投放!J$4+装备属性!J$4*IF($DB117&lt;10,1,ROUNDDOWN($DB117,-1))+SUM(属性投放!K$37:K$45)*$DB117+VLOOKUP($DC$2,一级属性!$E$41:$P$64,COLUMNS(一级属性!$E$41:M$64),0)*($DB117+0.25*IF($DB117&lt;10,1,ROUNDDOWN($DB117,-1)))+VLOOKUP($DC$2,宝石属性!$B$43:$M$66,COLUMNS(宝石属性!$B$43:J$66),0)*10*VLOOKUP(ROUNDDOWN($DB117,-1),宝石属性!$B$25:$N$41,2,0)*VLOOKUP(ROUNDDOWN($DB117,-1),宝石属性!$B$25:$N$41,3,0)+VLOOKUP($DC$2,职业被动!$B$6:$M$29,COLUMNS(职业被动!$B$6:J$29),0)*$DB117,0)</f>
        <v>828</v>
      </c>
      <c r="DJ117" s="9">
        <f>ROUND(属性投放!K$4+装备属性!K$4*IF($DB117&lt;10,1,ROUNDDOWN($DB117,-1))+SUM(属性投放!L$37:L$45)*$DB117+VLOOKUP($DC$2,一级属性!$E$41:$P$64,COLUMNS(一级属性!$E$41:N$64),0)*($DB117+0.25*IF($DB117&lt;10,1,ROUNDDOWN($DB117,-1)))+VLOOKUP($DC$2,宝石属性!$B$43:$M$66,COLUMNS(宝石属性!$B$43:K$66),0)*10*VLOOKUP(ROUNDDOWN($DB117,-1),宝石属性!$B$25:$N$41,2,0)*VLOOKUP(ROUNDDOWN($DB117,-1),宝石属性!$B$25:$N$41,3,0)+VLOOKUP($DC$2,职业被动!$B$6:$M$29,COLUMNS(职业被动!$B$6:K$29),0)*$DB117,0)</f>
        <v>567</v>
      </c>
      <c r="DK117" s="9">
        <f>ROUND(属性投放!L$4+装备属性!L$4*IF($DB117&lt;10,1,ROUNDDOWN($DB117,-1))+SUM(属性投放!M$37:M$45)*$DB117+VLOOKUP($DC$2,一级属性!$E$41:$P$64,COLUMNS(一级属性!$E$41:O$64),0)*($DB117+0.25*IF($DB117&lt;10,1,ROUNDDOWN($DB117,-1)))+VLOOKUP($DC$2,宝石属性!$B$43:$M$66,COLUMNS(宝石属性!$B$43:L$66),0)*10*VLOOKUP(ROUNDDOWN($DB117,-1),宝石属性!$B$25:$N$41,2,0)*VLOOKUP(ROUNDDOWN($DB117,-1),宝石属性!$B$25:$N$41,3,0)+VLOOKUP($DC$2,职业被动!$B$6:$M$29,COLUMNS(职业被动!$B$6:L$29),0)*$DB117,0)</f>
        <v>34</v>
      </c>
      <c r="DL117" s="9">
        <f>ROUND(属性投放!M$4+装备属性!M$4*IF($DB117&lt;10,1,ROUNDDOWN($DB117,-1))+SUM(属性投放!N$37:N$45)*$DB117+VLOOKUP($DC$2,一级属性!$E$41:$P$64,COLUMNS(一级属性!$E$41:P$64),0)*($DB117+0.25*IF($DB117&lt;10,1,ROUNDDOWN($DB117,-1)))+VLOOKUP($DC$2,宝石属性!$B$43:$M$66,COLUMNS(宝石属性!$B$43:M$66),0)*10*VLOOKUP(ROUNDDOWN($DB117,-1),宝石属性!$B$25:$N$41,2,0)*VLOOKUP(ROUNDDOWN($DB117,-1),宝石属性!$B$25:$N$41,3,0)+VLOOKUP($DC$2,职业被动!$B$6:$M$29,COLUMNS(职业被动!$B$6:M$29),0)*$DB117,0)</f>
        <v>1174</v>
      </c>
      <c r="DM117" s="48">
        <f>属性价值和能力评分!$F$9+ROUND(属性价值和能力评分!$F$38*10,0)*DB117+ROUND((SUM(装备属性!$W$9:$W$14)+属性价值和能力评分!$F$38*1.25+1.4+2.8)*IF(DB117&lt;10,1,ROUNDDOWN(DB117,-1)),0)+15*VLOOKUP(ROUNDDOWN(DB117,-1),宝石属性!$B$26:$D$41,2,0)*6*VLOOKUP(ROUNDDOWN(DB117,-1),宝石属性!$B$26:$D$41,3,0)+(属性价值和能力评分!$F$49*9+属性价值和能力评分!$F$50*2+属性价值和能力评分!$F$53*8/5)*DB117</f>
        <v>21157</v>
      </c>
      <c r="DO117" s="1">
        <v>114</v>
      </c>
      <c r="DP117" s="9">
        <f>ROUND(属性投放!D$4+装备属性!D$4*IF($DO117&lt;10,1,ROUNDDOWN($DO117,-1))+SUM(属性投放!E$37:E$45)*$DO117+VLOOKUP($DP$2,一级属性!$E$41:$P$64,COLUMNS(一级属性!$E$41:G$64),0)*($DO117+0.25*IF($DO117&lt;10,1,ROUNDDOWN($DO117,-1)))+VLOOKUP($DP$2,宝石属性!$B$43:$M$66,COLUMNS(宝石属性!$B$43:D$66),0)*10*VLOOKUP(ROUNDDOWN($DO117,-1),宝石属性!$B$25:$N$41,2,0)*VLOOKUP(ROUNDDOWN($DO117,-1),宝石属性!$B$25:$N$41,3,0)+VLOOKUP($DP$2,职业被动!$B$6:$M$29,COLUMNS(职业被动!$B$6:D$29),0)*$DO117,0)</f>
        <v>13482</v>
      </c>
      <c r="DQ117" s="9">
        <f>ROUND(属性投放!E$4+装备属性!E$4*IF($DO117&lt;10,1,ROUNDDOWN($DO117,-1))+SUM(属性投放!F$37:F$45)*$DO117+VLOOKUP($DP$2,一级属性!$E$41:$P$64,COLUMNS(一级属性!$E$41:H$64),0)*($DO117+0.25*IF($DO117&lt;10,1,ROUNDDOWN($DO117,-1)))+VLOOKUP($DP$2,宝石属性!$B$43:$M$66,COLUMNS(宝石属性!$B$43:E$66),0)*10*VLOOKUP(ROUNDDOWN($DO117,-1),宝石属性!$B$25:$N$41,2,0)*VLOOKUP(ROUNDDOWN($DO117,-1),宝石属性!$B$25:$N$41,3,0)+VLOOKUP($DP$2,职业被动!$B$6:$M$29,COLUMNS(职业被动!$B$6:E$29),0)*$DO117,0)</f>
        <v>2812</v>
      </c>
      <c r="DR117" s="9">
        <f>ROUND(属性投放!F$4+装备属性!F$4*IF($DO117&lt;10,1,ROUNDDOWN($DO117,-1))+SUM(属性投放!G$37:G$45)*$DO117+VLOOKUP($DP$2,一级属性!$E$41:$P$64,COLUMNS(一级属性!$E$41:I$64),0)*($DO117+0.25*IF($DO117&lt;10,1,ROUNDDOWN($DO117,-1)))+VLOOKUP($DP$2,宝石属性!$B$43:$M$66,COLUMNS(宝石属性!$B$43:F$66),0)*10*VLOOKUP(ROUNDDOWN($DO117,-1),宝石属性!$B$25:$N$41,2,0)*VLOOKUP(ROUNDDOWN($DO117,-1),宝石属性!$B$25:$N$41,3,0)+VLOOKUP($DP$2,职业被动!$B$6:$M$29,COLUMNS(职业被动!$B$6:F$29),0)*$DO117,0)</f>
        <v>1230</v>
      </c>
      <c r="DS117" s="9">
        <f>ROUND(属性投放!G$4+装备属性!G$4*IF($DO117&lt;10,1,ROUNDDOWN($DO117,-1))+SUM(属性投放!H$37:H$45)*$DO117+VLOOKUP($DP$2,一级属性!$E$41:$P$64,COLUMNS(一级属性!$E$41:J$64),0)*($DO117+0.25*IF($DO117&lt;10,1,ROUNDDOWN($DO117,-1)))+VLOOKUP($DP$2,宝石属性!$B$43:$M$66,COLUMNS(宝石属性!$B$43:G$66),0)*10*VLOOKUP(ROUNDDOWN($DO117,-1),宝石属性!$B$25:$N$41,2,0)*VLOOKUP(ROUNDDOWN($DO117,-1),宝石属性!$B$25:$N$41,3,0)+VLOOKUP($DP$2,职业被动!$B$6:$M$29,COLUMNS(职业被动!$B$6:G$29),0)*$DO117,0)</f>
        <v>1106</v>
      </c>
      <c r="DT117" s="9">
        <f>ROUND(属性投放!H$4+装备属性!H$4*IF($DO117&lt;10,1,ROUNDDOWN($DO117,-1))+SUM(属性投放!I$37:I$45)*$DO117+VLOOKUP($DP$2,一级属性!$E$41:$P$64,COLUMNS(一级属性!$E$41:K$64),0)*($DO117+0.25*IF($DO117&lt;10,1,ROUNDDOWN($DO117,-1)))+VLOOKUP($DP$2,宝石属性!$B$43:$M$66,COLUMNS(宝石属性!$B$43:H$66),0)*10*VLOOKUP(ROUNDDOWN($DO117,-1),宝石属性!$B$25:$N$41,2,0)*VLOOKUP(ROUNDDOWN($DO117,-1),宝石属性!$B$25:$N$41,3,0)+VLOOKUP($DP$2,职业被动!$B$6:$M$29,COLUMNS(职业被动!$B$6:H$29),0)*$DO117,0)</f>
        <v>873</v>
      </c>
      <c r="DU117" s="9">
        <f>ROUND(属性投放!I$4+装备属性!I$4*IF($DO117&lt;10,1,ROUNDDOWN($DO117,-1))+SUM(属性投放!J$37:J$45)*$DO117+VLOOKUP($DP$2,一级属性!$E$41:$P$64,COLUMNS(一级属性!$E$41:L$64),0)*($DO117+0.25*IF($DO117&lt;10,1,ROUNDDOWN($DO117,-1)))+VLOOKUP($DP$2,宝石属性!$B$43:$M$66,COLUMNS(宝石属性!$B$43:I$66),0)*10*VLOOKUP(ROUNDDOWN($DO117,-1),宝石属性!$B$25:$N$41,2,0)*VLOOKUP(ROUNDDOWN($DO117,-1),宝石属性!$B$25:$N$41,3,0)+VLOOKUP($DP$2,职业被动!$B$6:$M$29,COLUMNS(职业被动!$B$6:I$29),0)*$DO117,0)</f>
        <v>1135</v>
      </c>
      <c r="DV117" s="9">
        <f>ROUND(属性投放!J$4+装备属性!J$4*IF($DO117&lt;10,1,ROUNDDOWN($DO117,-1))+SUM(属性投放!K$37:K$45)*$DO117+VLOOKUP($DP$2,一级属性!$E$41:$P$64,COLUMNS(一级属性!$E$41:M$64),0)*($DO117+0.25*IF($DO117&lt;10,1,ROUNDDOWN($DO117,-1)))+VLOOKUP($DP$2,宝石属性!$B$43:$M$66,COLUMNS(宝石属性!$B$43:J$66),0)*10*VLOOKUP(ROUNDDOWN($DO117,-1),宝石属性!$B$25:$N$41,2,0)*VLOOKUP(ROUNDDOWN($DO117,-1),宝石属性!$B$25:$N$41,3,0)+VLOOKUP($DP$2,职业被动!$B$6:$M$29,COLUMNS(职业被动!$B$6:J$29),0)*$DO117,0)</f>
        <v>828</v>
      </c>
      <c r="DW117" s="9">
        <f>ROUND(属性投放!K$4+装备属性!K$4*IF($DO117&lt;10,1,ROUNDDOWN($DO117,-1))+SUM(属性投放!L$37:L$45)*$DO117+VLOOKUP($DP$2,一级属性!$E$41:$P$64,COLUMNS(一级属性!$E$41:N$64),0)*($DO117+0.25*IF($DO117&lt;10,1,ROUNDDOWN($DO117,-1)))+VLOOKUP($DP$2,宝石属性!$B$43:$M$66,COLUMNS(宝石属性!$B$43:K$66),0)*10*VLOOKUP(ROUNDDOWN($DO117,-1),宝石属性!$B$25:$N$41,2,0)*VLOOKUP(ROUNDDOWN($DO117,-1),宝石属性!$B$25:$N$41,3,0)+VLOOKUP($DP$2,职业被动!$B$6:$M$29,COLUMNS(职业被动!$B$6:K$29),0)*$DO117,0)</f>
        <v>567</v>
      </c>
      <c r="DX117" s="9">
        <f>ROUND(属性投放!L$4+装备属性!L$4*IF($DO117&lt;10,1,ROUNDDOWN($DO117,-1))+SUM(属性投放!M$37:M$45)*$DO117+VLOOKUP($DP$2,一级属性!$E$41:$P$64,COLUMNS(一级属性!$E$41:O$64),0)*($DO117+0.25*IF($DO117&lt;10,1,ROUNDDOWN($DO117,-1)))+VLOOKUP($DP$2,宝石属性!$B$43:$M$66,COLUMNS(宝石属性!$B$43:L$66),0)*10*VLOOKUP(ROUNDDOWN($DO117,-1),宝石属性!$B$25:$N$41,2,0)*VLOOKUP(ROUNDDOWN($DO117,-1),宝石属性!$B$25:$N$41,3,0)+VLOOKUP($DP$2,职业被动!$B$6:$M$29,COLUMNS(职业被动!$B$6:L$29),0)*$DO117,0)</f>
        <v>34</v>
      </c>
      <c r="DY117" s="9">
        <f>ROUND(属性投放!M$4+装备属性!M$4*IF($DO117&lt;10,1,ROUNDDOWN($DO117,-1))+SUM(属性投放!N$37:N$45)*$DO117+VLOOKUP($DP$2,一级属性!$E$41:$P$64,COLUMNS(一级属性!$E$41:P$64),0)*($DO117+0.25*IF($DO117&lt;10,1,ROUNDDOWN($DO117,-1)))+VLOOKUP($DP$2,宝石属性!$B$43:$M$66,COLUMNS(宝石属性!$B$43:M$66),0)*10*VLOOKUP(ROUNDDOWN($DO117,-1),宝石属性!$B$25:$N$41,2,0)*VLOOKUP(ROUNDDOWN($DO117,-1),宝石属性!$B$25:$N$41,3,0)+VLOOKUP($DP$2,职业被动!$B$6:$M$29,COLUMNS(职业被动!$B$6:M$29),0)*$DO117,0)</f>
        <v>1174</v>
      </c>
      <c r="DZ117" s="48">
        <f>属性价值和能力评分!$F$9+ROUND(属性价值和能力评分!$F$38*10,0)*DO117+ROUND((SUM(装备属性!$W$9:$W$14)+属性价值和能力评分!$F$38*1.25+1.4+2.8)*IF(DO117&lt;10,1,ROUNDDOWN(DO117,-1)),0)+15*VLOOKUP(ROUNDDOWN(DO117,-1),宝石属性!$B$26:$D$41,2,0)*6*VLOOKUP(ROUNDDOWN(DO117,-1),宝石属性!$B$26:$D$41,3,0)+(属性价值和能力评分!$F$49*9+属性价值和能力评分!$F$50*2+属性价值和能力评分!$F$53*8/5)*DO117</f>
        <v>21157</v>
      </c>
      <c r="EA117" s="17"/>
      <c r="EB117" s="1">
        <v>114</v>
      </c>
      <c r="EC117" s="1">
        <f>ROUND(CC117/MAX(CE117/10,((CE117*(1+属性投放!$E$8)-CF117+属性投放!$F$8*EB117)*(1+属性投放!$G$8)*(1+属性投放!$H$8))),1)</f>
        <v>2.9</v>
      </c>
      <c r="ED117" s="1">
        <f>ROUND(CP117/MAX(CE117/10,((CE117*(1+属性投放!$E$8)-CS117+属性投放!$F$8*EB117)*(1+属性投放!$G$8)*(1+属性投放!$H$8))),1)</f>
        <v>2.7</v>
      </c>
      <c r="EE117" s="1">
        <f>ROUND(DC117/MAX(CE117/10,((CE117*(1+属性投放!$E$8)-DF117+属性投放!$F$8*EB117)*(1+属性投放!$G$8)*(1+属性投放!$H$8))),1)</f>
        <v>24.5</v>
      </c>
      <c r="EF117" s="1">
        <f>ROUND(DP117/MAX(CE117/10,((CE117*(1+属性投放!$E$8)-DS117+属性投放!$F$8*EB117)*(1+属性投放!$G$8)*(1+属性投放!$H$8))),1)</f>
        <v>6.7</v>
      </c>
      <c r="EH117" s="1">
        <f>ROUND(CC117/MAX(属性投放!$F$9*EB117,((CT117*(1+属性投放!$E$9)-CH117+属性投放!$F$9*EB117)*(1+属性投放!$G$9)*(1+属性投放!$H$9))),1)</f>
        <v>2.6</v>
      </c>
      <c r="EI117" s="1">
        <f>ROUND(CP117/MAX(属性投放!$F$9*EB117,((CT117*(1+属性投放!$E$9)-CU117+属性投放!$F$9*EB117)*(1+属性投放!$G$9)*(1+属性投放!$H$9))),1)</f>
        <v>3.3</v>
      </c>
      <c r="EJ117" s="1">
        <f>ROUND(DC117/MAX(属性投放!$F$9*EB117,((CT117*(1+属性投放!$E$9)-DH117+属性投放!$F$9*EB117)*(1+属性投放!$G$9)*(1+属性投放!$H$9))),1)</f>
        <v>2.8</v>
      </c>
      <c r="EK117" s="1">
        <f>ROUND(DP117/MAX(属性投放!$F$9*EB117,((CT117*(1+属性投放!$E$9)-DU117+属性投放!$F$9*EB117)*(1+属性投放!$G$9)*(1+属性投放!$H$9))),1)</f>
        <v>6</v>
      </c>
      <c r="EM117" s="1">
        <f>ROUND(CC117/((BW117*(1+属性投放!$E$10)+属性投放!$F$10*EB117)*(1+属性投放!$G$10)*(1+属性投放!$H$10)),1)</f>
        <v>5.6</v>
      </c>
      <c r="EN117" s="1">
        <f>ROUND(CP117/((BW117*(1+属性投放!$E$10)+属性投放!$F$10*EB117)*(1+属性投放!$G$10)*(1+属性投放!$H$10)),1)</f>
        <v>5.6</v>
      </c>
      <c r="EO117" s="1">
        <f>ROUND(DC117/((BW117*(1+属性投放!$E$10)+属性投放!$F$10*EB117)*(1+属性投放!$G$10)*(1+属性投放!$H$10)),1)</f>
        <v>6.5</v>
      </c>
      <c r="EP117" s="1">
        <f>ROUND(DP117/((BW117*(1+属性投放!$E$10)+属性投放!$F$10*EB117)*(1+属性投放!$G$10)*(1+属性投放!$H$10)),1)</f>
        <v>14</v>
      </c>
    </row>
    <row r="118" spans="2:146">
      <c r="B118" s="1">
        <v>115</v>
      </c>
      <c r="C118" s="9">
        <f>ROUND(属性投放!D$4+装备属性!D$4*IF($B118&lt;10,1,ROUNDDOWN($B118,-1))+SUM(属性投放!E$37:E$45)*$B118+VLOOKUP($C$2,一级属性!$E$41:$P$64,COLUMNS(一级属性!$E$41:G$64),0)*($B118+0.25*IF($B118&lt;10,1,ROUNDDOWN($B118,-1)))+VLOOKUP($C$2,宝石属性!$B$43:$M$66,COLUMNS(宝石属性!$B$43:D$66),0)*10*VLOOKUP(ROUNDDOWN($B118,-1),宝石属性!$B$25:$N$41,2,0)*VLOOKUP(ROUNDDOWN($B118,-1),宝石属性!$B$25:$N$41,3,0)+VLOOKUP($C$2,职业被动!$B$6:$M$29,COLUMNS(职业被动!$B$6:D$29),0)*$B118,0)</f>
        <v>6589</v>
      </c>
      <c r="D118" s="9">
        <f>ROUND(属性投放!E$4+装备属性!E$4*IF($B118&lt;10,1,ROUNDDOWN($B118,-1))+SUM(属性投放!F$37:F$38)*$B118+VLOOKUP($C$2,一级属性!$E$67:$P$90,COLUMNS(一级属性!$E$67:H$90),0)*$B118+VLOOKUP($C$2,宝石属性!$B$43:$M$66,COLUMNS(宝石属性!$B$43:E$66),0)*10*VLOOKUP(ROUNDDOWN($B118,-1),宝石属性!$B$25:$N$41,2,0)*VLOOKUP(ROUNDDOWN($B118,-1),宝石属性!$B$25:$N$41,3,0)+VLOOKUP($C$2,职业被动!$B$6:$M$29,COLUMNS(职业被动!$B$6:E$29),0)*$B118,0)</f>
        <v>2827</v>
      </c>
      <c r="E118" s="9">
        <f>ROUND(属性投放!F$4+装备属性!F$4*IF($B118&lt;10,1,ROUNDDOWN($B118,-1))+SUM(属性投放!G$37:G$38)*$B118+VLOOKUP($C$2,一级属性!$E$67:$P$90,COLUMNS(一级属性!$E$67:I$90),0)*$B118+VLOOKUP($C$2,宝石属性!$B$43:$M$66,COLUMNS(宝石属性!$B$43:F$66),0)*10*VLOOKUP(ROUNDDOWN($B118,-1),宝石属性!$B$25:$N$41,2,0)*VLOOKUP(ROUNDDOWN($B118,-1),宝石属性!$B$25:$N$41,3,0)+VLOOKUP($C$2,职业被动!$B$6:$M$29,COLUMNS(职业被动!$B$6:F$29),0)*$B118,0)</f>
        <v>2255</v>
      </c>
      <c r="F118" s="9">
        <f>ROUND(属性投放!G$4+装备属性!G$4*IF($B118&lt;10,1,ROUNDDOWN($B118,-1))+SUM(属性投放!H$37:H$38)*$B118+VLOOKUP($C$2,一级属性!$E$67:$P$90,COLUMNS(一级属性!$E$67:J$90),0)*$B118+VLOOKUP($C$2,宝石属性!$B$43:$M$66,COLUMNS(宝石属性!$B$43:G$66),0)*10*VLOOKUP(ROUNDDOWN($B118,-1),宝石属性!$B$25:$N$41,2,0)*VLOOKUP(ROUNDDOWN($B118,-1),宝石属性!$B$25:$N$41,3,0)+VLOOKUP($C$2,职业被动!$B$6:$M$29,COLUMNS(职业被动!$B$6:G$29),0)*$B118,0)</f>
        <v>1224</v>
      </c>
      <c r="G118" s="9">
        <f>ROUND(属性投放!H$4+装备属性!H$4*IF($B118&lt;10,1,ROUNDDOWN($B118,-1))+SUM(属性投放!I$37:I$38)*$B118+VLOOKUP($C$2,一级属性!$E$67:$P$90,COLUMNS(一级属性!$E$67:K$90),0)*$B118+VLOOKUP($C$2,宝石属性!$B$43:$M$66,COLUMNS(宝石属性!$B$43:H$66),0)*10*VLOOKUP(ROUNDDOWN($B118,-1),宝石属性!$B$25:$N$41,2,0)*VLOOKUP(ROUNDDOWN($B118,-1),宝石属性!$B$25:$N$41,3,0)+VLOOKUP($C$2,职业被动!$B$6:$M$29,COLUMNS(职业被动!$B$6:H$29),0)*$B118,0)</f>
        <v>761</v>
      </c>
      <c r="H118" s="9">
        <f>ROUND(属性投放!I$4+装备属性!I$4*IF($B118&lt;10,1,ROUNDDOWN($B118,-1))+SUM(属性投放!J$37:J$38)*$B118+VLOOKUP($C$2,一级属性!$E$67:$P$90,COLUMNS(一级属性!$E$67:L$90),0)*$B118+VLOOKUP($C$2,宝石属性!$B$43:$M$66,COLUMNS(宝石属性!$B$43:I$66),0)*10*VLOOKUP(ROUNDDOWN($B118,-1),宝石属性!$B$25:$N$41,2,0)*VLOOKUP(ROUNDDOWN($B118,-1),宝石属性!$B$25:$N$41,3,0)+VLOOKUP($C$2,职业被动!$B$6:$M$29,COLUMNS(职业被动!$B$6:I$29),0)*$B118,0)</f>
        <v>1258</v>
      </c>
      <c r="I118" s="9">
        <f>ROUND(属性投放!J$4+装备属性!J$4*IF($B118&lt;10,1,ROUNDDOWN($B118,-1))+SUM(属性投放!K$37:K$38)*$B118+VLOOKUP($C$2,一级属性!$E$67:$P$90,COLUMNS(一级属性!$E$67:M$90),0)*$B118+VLOOKUP($C$2,宝石属性!$B$43:$M$66,COLUMNS(宝石属性!$B$43:J$66),0)*10*VLOOKUP(ROUNDDOWN($B118,-1),宝石属性!$B$25:$N$41,2,0)*VLOOKUP(ROUNDDOWN($B118,-1),宝石属性!$B$25:$N$41,3,0)+VLOOKUP($C$2,职业被动!$B$6:$M$29,COLUMNS(职业被动!$B$6:J$29),0)*$B118,0)</f>
        <v>833</v>
      </c>
      <c r="J118" s="9">
        <f>ROUND(属性投放!K$4+装备属性!K$4*IF($B118&lt;10,1,ROUNDDOWN($B118,-1))+SUM(属性投放!L$37:L$38)*$B118+VLOOKUP($C$2,一级属性!$E$67:$P$90,COLUMNS(一级属性!$E$67:N$90),0)*$B118+VLOOKUP($C$2,宝石属性!$B$43:$M$66,COLUMNS(宝石属性!$B$43:K$66),0)*10*VLOOKUP(ROUNDDOWN($B118,-1),宝石属性!$B$25:$N$41,2,0)*VLOOKUP(ROUNDDOWN($B118,-1),宝石属性!$B$25:$N$41,3,0)+VLOOKUP($C$2,职业被动!$B$6:$M$29,COLUMNS(职业被动!$B$6:K$29),0)*$B118,0)</f>
        <v>408</v>
      </c>
      <c r="K118" s="9">
        <f>ROUND(属性投放!L$4+装备属性!L$4*IF($B118&lt;10,1,ROUNDDOWN($B118,-1))+SUM(属性投放!M$37:M$38)*$B118+VLOOKUP($C$2,一级属性!$E$67:$P$90,COLUMNS(一级属性!$E$67:O$90),0)*$B118+VLOOKUP($C$2,宝石属性!$B$43:$M$66,COLUMNS(宝石属性!$B$43:L$66),0)*10*VLOOKUP(ROUNDDOWN($B118,-1),宝石属性!$B$25:$N$41,2,0)*VLOOKUP(ROUNDDOWN($B118,-1),宝石属性!$B$25:$N$41,3,0)+VLOOKUP($C$2,职业被动!$B$6:$M$29,COLUMNS(职业被动!$B$6:L$29),0)*$B118,0)</f>
        <v>35</v>
      </c>
      <c r="L118" s="9">
        <f>ROUND(属性投放!M$4+装备属性!M$4*IF($B118&lt;10,1,ROUNDDOWN($B118,-1))+SUM(属性投放!N$37:N$38)*$B118+VLOOKUP($C$2,一级属性!$E$67:$P$90,COLUMNS(一级属性!$E$67:P$90),0)*$B118+VLOOKUP($C$2,宝石属性!$B$43:$M$66,COLUMNS(宝石属性!$B$43:M$66),0)*10*VLOOKUP(ROUNDDOWN($B118,-1),宝石属性!$B$25:$N$41,2,0)*VLOOKUP(ROUNDDOWN($B118,-1),宝石属性!$B$25:$N$41,3,0)+VLOOKUP($C$2,职业被动!$B$6:$M$29,COLUMNS(职业被动!$B$6:M$29),0)*$B118,0)</f>
        <v>1265</v>
      </c>
      <c r="M118" s="48">
        <f>属性价值和能力评分!$F$9+ROUND(属性价值和能力评分!$F$38*10,0)*B118+ROUND((SUM(装备属性!$W$9:$W$14)+属性价值和能力评分!$F$38*1.25+1.4+2.8)*IF(B118&lt;10,1,ROUNDDOWN(B118,-1)),0)+15*VLOOKUP(ROUNDDOWN(B118,-1),宝石属性!$B$26:$D$41,2,0)*6*VLOOKUP(ROUNDDOWN(B118,-1),宝石属性!$B$26:$D$41,3,0)+(属性价值和能力评分!$F$49*9+属性价值和能力评分!$F$50*2+属性价值和能力评分!$F$53*8/5)*B118</f>
        <v>21277</v>
      </c>
      <c r="N118" s="20"/>
      <c r="O118" s="1">
        <v>115</v>
      </c>
      <c r="P118" s="9">
        <f>ROUND(属性投放!D$4+装备属性!D$4*IF($O118&lt;10,1,ROUNDDOWN($O118,-1))+SUM(属性投放!E$37:E$45)*$O118+VLOOKUP($P$2,一级属性!$E$41:$P$64,COLUMNS(一级属性!$E$41:G$64),0)*($O118+0.25*IF($O118&lt;10,1,ROUNDDOWN($O118,-1)))+VLOOKUP($P$2,宝石属性!$B$43:$M$66,COLUMNS(宝石属性!$B$43:D$66),0)*10*VLOOKUP(ROUNDDOWN($O118,-1),宝石属性!$B$25:$N$41,2,0)*VLOOKUP(ROUNDDOWN($O118,-1),宝石属性!$B$25:$N$41,3,0)+VLOOKUP($P$2,职业被动!$B$6:$M$29,COLUMNS(职业被动!$B$6:D$29),0)*$O118,0)</f>
        <v>8199</v>
      </c>
      <c r="Q118" s="9">
        <f>ROUND(属性投放!E$4+装备属性!E$4*IF($O118&lt;10,1,ROUNDDOWN($O118,-1))+SUM(属性投放!F$37:F$45)*$O118+VLOOKUP($P$2,一级属性!$E$41:$P$64,COLUMNS(一级属性!$E$41:H$64),0)*($O118+0.25*IF($O118&lt;10,1,ROUNDDOWN($O118,-1)))+VLOOKUP($P$2,宝石属性!$B$43:$M$66,COLUMNS(宝石属性!$B$43:E$66),0)*10*VLOOKUP(ROUNDDOWN($O118,-1),宝石属性!$B$25:$N$41,2,0)*VLOOKUP(ROUNDDOWN($O118,-1),宝石属性!$B$25:$N$41,3,0)+VLOOKUP($P$2,职业被动!$B$6:$M$29,COLUMNS(职业被动!$B$6:E$29),0)*$O118,0)</f>
        <v>4965</v>
      </c>
      <c r="R118" s="9">
        <f>ROUND(属性投放!F$4+装备属性!F$4*IF($O118&lt;10,1,ROUNDDOWN($O118,-1))+SUM(属性投放!G$37:G$45)*$O118+VLOOKUP($P$2,一级属性!$E$41:$P$64,COLUMNS(一级属性!$E$41:I$64),0)*($O118+0.25*IF($O118&lt;10,1,ROUNDDOWN($O118,-1)))+VLOOKUP($P$2,宝石属性!$B$43:$M$66,COLUMNS(宝石属性!$B$43:F$66),0)*10*VLOOKUP(ROUNDDOWN($O118,-1),宝石属性!$B$25:$N$41,2,0)*VLOOKUP(ROUNDDOWN($O118,-1),宝石属性!$B$25:$N$41,3,0)+VLOOKUP($P$2,职业被动!$B$6:$M$29,COLUMNS(职业被动!$B$6:F$29),0)*$O118,0)</f>
        <v>1232</v>
      </c>
      <c r="S118" s="9">
        <f>ROUND(属性投放!G$4+装备属性!G$4*IF($O118&lt;10,1,ROUNDDOWN($O118,-1))+SUM(属性投放!H$37:H$45)*$O118+VLOOKUP($P$2,一级属性!$E$41:$P$64,COLUMNS(一级属性!$E$41:J$64),0)*($O118+0.25*IF($O118&lt;10,1,ROUNDDOWN($O118,-1)))+VLOOKUP($P$2,宝石属性!$B$43:$M$66,COLUMNS(宝石属性!$B$43:G$66),0)*10*VLOOKUP(ROUNDDOWN($O118,-1),宝石属性!$B$25:$N$41,2,0)*VLOOKUP(ROUNDDOWN($O118,-1),宝石属性!$B$25:$N$41,3,0)+VLOOKUP($P$2,职业被动!$B$6:$M$29,COLUMNS(职业被动!$B$6:G$29),0)*$O118,0)</f>
        <v>1109</v>
      </c>
      <c r="T118" s="9">
        <f>ROUND(属性投放!H$4+装备属性!H$4*IF($O118&lt;10,1,ROUNDDOWN($O118,-1))+SUM(属性投放!I$37:I$45)*$O118+VLOOKUP($P$2,一级属性!$E$41:$P$64,COLUMNS(一级属性!$E$41:K$64),0)*($O118+0.25*IF($O118&lt;10,1,ROUNDDOWN($O118,-1)))+VLOOKUP($P$2,宝石属性!$B$43:$M$66,COLUMNS(宝石属性!$B$43:H$66),0)*10*VLOOKUP(ROUNDDOWN($O118,-1),宝石属性!$B$25:$N$41,2,0)*VLOOKUP(ROUNDDOWN($O118,-1),宝石属性!$B$25:$N$41,3,0)+VLOOKUP($P$2,职业被动!$B$6:$M$29,COLUMNS(职业被动!$B$6:H$29),0)*$O118,0)</f>
        <v>1304</v>
      </c>
      <c r="U118" s="9">
        <f>ROUND(属性投放!I$4+装备属性!I$4*IF($O118&lt;10,1,ROUNDDOWN($O118,-1))+SUM(属性投放!J$37:J$45)*$O118+VLOOKUP($P$2,一级属性!$E$41:$P$64,COLUMNS(一级属性!$E$41:L$64),0)*($O118+0.25*IF($O118&lt;10,1,ROUNDDOWN($O118,-1)))+VLOOKUP($P$2,宝石属性!$B$43:$M$66,COLUMNS(宝石属性!$B$43:I$66),0)*10*VLOOKUP(ROUNDDOWN($O118,-1),宝石属性!$B$25:$N$41,2,0)*VLOOKUP(ROUNDDOWN($O118,-1),宝石属性!$B$25:$N$41,3,0)+VLOOKUP($P$2,职业被动!$B$6:$M$29,COLUMNS(职业被动!$B$6:I$29),0)*$O118,0)</f>
        <v>1340</v>
      </c>
      <c r="V118" s="9">
        <f>ROUND(属性投放!J$4+装备属性!J$4*IF($O118&lt;10,1,ROUNDDOWN($O118,-1))+SUM(属性投放!K$37:K$45)*$O118+VLOOKUP($P$2,一级属性!$E$41:$P$64,COLUMNS(一级属性!$E$41:M$64),0)*($O118+0.25*IF($O118&lt;10,1,ROUNDDOWN($O118,-1)))+VLOOKUP($P$2,宝石属性!$B$43:$M$66,COLUMNS(宝石属性!$B$43:J$66),0)*10*VLOOKUP(ROUNDDOWN($O118,-1),宝石属性!$B$25:$N$41,2,0)*VLOOKUP(ROUNDDOWN($O118,-1),宝石属性!$B$25:$N$41,3,0)+VLOOKUP($P$2,职业被动!$B$6:$M$29,COLUMNS(职业被动!$B$6:J$29),0)*$O118,0)</f>
        <v>932</v>
      </c>
      <c r="W118" s="9">
        <f>ROUND(属性投放!K$4+装备属性!K$4*IF($O118&lt;10,1,ROUNDDOWN($O118,-1))+SUM(属性投放!L$37:L$45)*$O118+VLOOKUP($P$2,一级属性!$E$41:$P$64,COLUMNS(一级属性!$E$41:N$64),0)*($O118+0.25*IF($O118&lt;10,1,ROUNDDOWN($O118,-1)))+VLOOKUP($P$2,宝石属性!$B$43:$M$66,COLUMNS(宝石属性!$B$43:K$66),0)*10*VLOOKUP(ROUNDDOWN($O118,-1),宝石属性!$B$25:$N$41,2,0)*VLOOKUP(ROUNDDOWN($O118,-1),宝石属性!$B$25:$N$41,3,0)+VLOOKUP($P$2,职业被动!$B$6:$M$29,COLUMNS(职业被动!$B$6:K$29),0)*$O118,0)</f>
        <v>568</v>
      </c>
      <c r="X118" s="9">
        <f>ROUND(属性投放!L$4+装备属性!L$4*IF($O118&lt;10,1,ROUNDDOWN($O118,-1))+SUM(属性投放!M$37:M$45)*$O118+VLOOKUP($P$2,一级属性!$E$41:$P$64,COLUMNS(一级属性!$E$41:O$64),0)*($O118+0.25*IF($O118&lt;10,1,ROUNDDOWN($O118,-1)))+VLOOKUP($P$2,宝石属性!$B$43:$M$66,COLUMNS(宝石属性!$B$43:L$66),0)*10*VLOOKUP(ROUNDDOWN($O118,-1),宝石属性!$B$25:$N$41,2,0)*VLOOKUP(ROUNDDOWN($O118,-1),宝石属性!$B$25:$N$41,3,0)+VLOOKUP($P$2,职业被动!$B$6:$M$29,COLUMNS(职业被动!$B$6:L$29),0)*$O118,0)</f>
        <v>35</v>
      </c>
      <c r="Y118" s="9">
        <f>ROUND(属性投放!M$4+装备属性!M$4*IF($O118&lt;10,1,ROUNDDOWN($O118,-1))+SUM(属性投放!N$37:N$45)*$O118+VLOOKUP($P$2,一级属性!$E$41:$P$64,COLUMNS(一级属性!$E$41:P$64),0)*($O118+0.25*IF($O118&lt;10,1,ROUNDDOWN($O118,-1)))+VLOOKUP($P$2,宝石属性!$B$43:$M$66,COLUMNS(宝石属性!$B$43:M$66),0)*10*VLOOKUP(ROUNDDOWN($O118,-1),宝石属性!$B$25:$N$41,2,0)*VLOOKUP(ROUNDDOWN($O118,-1),宝石属性!$B$25:$N$41,3,0)+VLOOKUP($P$2,职业被动!$B$6:$M$29,COLUMNS(职业被动!$B$6:M$29),0)*$O118,0)</f>
        <v>1265</v>
      </c>
      <c r="Z118" s="48">
        <f>属性价值和能力评分!$F$9+ROUND(属性价值和能力评分!$F$38*10,0)*O118+ROUND((SUM(装备属性!$W$9:$W$14)+属性价值和能力评分!$F$38*1.25+1.4+2.8)*IF(O118&lt;10,1,ROUNDDOWN(O118,-1)),0)+15*VLOOKUP(ROUNDDOWN(O118,-1),宝石属性!$B$26:$D$41,2,0)*6*VLOOKUP(ROUNDDOWN(O118,-1),宝石属性!$B$26:$D$41,3,0)+(属性价值和能力评分!$F$49*9+属性价值和能力评分!$F$50*2+属性价值和能力评分!$F$53*8/5)*O118</f>
        <v>21277</v>
      </c>
      <c r="AB118" s="1">
        <v>115</v>
      </c>
      <c r="AC118" s="9">
        <f>ROUND(属性投放!D$4+装备属性!D$4*IF($AB118&lt;10,1,ROUNDDOWN($AB118,-1))+SUM(属性投放!E$37:E$45)*$AB118+VLOOKUP($AC$2,一级属性!$E$41:$P$64,COLUMNS(一级属性!$E$41:G$64),0)*($AB118+0.25*IF($AB118&lt;10,1,ROUNDDOWN($AB118,-1)))+VLOOKUP($AC$2,宝石属性!$B$43:$M$66,COLUMNS(宝石属性!$B$43:D$66),0)*10*VLOOKUP(ROUNDDOWN($AB118,-1),宝石属性!$B$25:$N$41,2,0)*VLOOKUP(ROUNDDOWN($AB118,-1),宝石属性!$B$25:$N$41,3,0)+VLOOKUP($AC$2,职业被动!$B$6:$M$29,COLUMNS(职业被动!$B$6:D$29),0)*$AB118,0)</f>
        <v>7394</v>
      </c>
      <c r="AD118" s="9">
        <f>ROUND(属性投放!E$4+装备属性!E$4*IF($AB118&lt;10,1,ROUNDDOWN($AB118,-1))+SUM(属性投放!F$37:F$45)*$AB118+VLOOKUP($AC$2,一级属性!$E$41:$P$64,COLUMNS(一级属性!$E$41:H$64),0)*($AB118+0.25*IF($AB118&lt;10,1,ROUNDDOWN($AB118,-1)))+VLOOKUP($AC$2,宝石属性!$B$43:$M$66,COLUMNS(宝石属性!$B$43:E$66),0)*10*VLOOKUP(ROUNDDOWN($AB118,-1),宝石属性!$B$25:$N$41,2,0)*VLOOKUP(ROUNDDOWN($AB118,-1),宝石属性!$B$25:$N$41,3,0)+VLOOKUP($AC$2,职业被动!$B$6:$M$29,COLUMNS(职业被动!$B$6:E$29),0)*$AB118,0)</f>
        <v>2827</v>
      </c>
      <c r="AE118" s="9">
        <f>ROUND(属性投放!F$4+装备属性!F$4*IF($AB118&lt;10,1,ROUNDDOWN($AB118,-1))+SUM(属性投放!G$37:G$45)*$AB118+VLOOKUP($AC$2,一级属性!$E$41:$P$64,COLUMNS(一级属性!$E$41:I$64),0)*($AB118+0.25*IF($AB118&lt;10,1,ROUNDDOWN($AB118,-1)))+VLOOKUP($AC$2,宝石属性!$B$43:$M$66,COLUMNS(宝石属性!$B$43:F$66),0)*10*VLOOKUP(ROUNDDOWN($AB118,-1),宝石属性!$B$25:$N$41,2,0)*VLOOKUP(ROUNDDOWN($AB118,-1),宝石属性!$B$25:$N$41,3,0)+VLOOKUP($AC$2,职业被动!$B$6:$M$29,COLUMNS(职业被动!$B$6:F$29),0)*$AB118,0)</f>
        <v>1962</v>
      </c>
      <c r="AF118" s="9">
        <f>ROUND(属性投放!G$4+装备属性!G$4*IF($AB118&lt;10,1,ROUNDDOWN($AB118,-1))+SUM(属性投放!H$37:H$45)*$AB118+VLOOKUP($AC$2,一级属性!$E$41:$P$64,COLUMNS(一级属性!$E$41:J$64),0)*($AB118+0.25*IF($AB118&lt;10,1,ROUNDDOWN($AB118,-1)))+VLOOKUP($AC$2,宝石属性!$B$43:$M$66,COLUMNS(宝石属性!$B$43:G$66),0)*10*VLOOKUP(ROUNDDOWN($AB118,-1),宝石属性!$B$25:$N$41,2,0)*VLOOKUP(ROUNDDOWN($AB118,-1),宝石属性!$B$25:$N$41,3,0)+VLOOKUP($AC$2,职业被动!$B$6:$M$29,COLUMNS(职业被动!$B$6:G$29),0)*$AB118,0)</f>
        <v>1339</v>
      </c>
      <c r="AG118" s="9">
        <f>ROUND(属性投放!H$4+装备属性!H$4*IF($AB118&lt;10,1,ROUNDDOWN($AB118,-1))+SUM(属性投放!I$37:I$45)*$AB118+VLOOKUP($AC$2,一级属性!$E$41:$P$64,COLUMNS(一级属性!$E$41:K$64),0)*($AB118+0.25*IF($AB118&lt;10,1,ROUNDDOWN($AB118,-1)))+VLOOKUP($AC$2,宝石属性!$B$43:$M$66,COLUMNS(宝石属性!$B$43:H$66),0)*10*VLOOKUP(ROUNDDOWN($AB118,-1),宝石属性!$B$25:$N$41,2,0)*VLOOKUP(ROUNDDOWN($AB118,-1),宝石属性!$B$25:$N$41,3,0)+VLOOKUP($AC$2,职业被动!$B$6:$M$29,COLUMNS(职业被动!$B$6:H$29),0)*$AB118,0)</f>
        <v>761</v>
      </c>
      <c r="AH118" s="9">
        <f>ROUND(属性投放!I$4+装备属性!I$4*IF($AB118&lt;10,1,ROUNDDOWN($AB118,-1))+SUM(属性投放!J$37:J$45)*$AB118+VLOOKUP($AC$2,一级属性!$E$41:$P$64,COLUMNS(一级属性!$E$41:L$64),0)*($AB118+0.25*IF($AB118&lt;10,1,ROUNDDOWN($AB118,-1)))+VLOOKUP($AC$2,宝石属性!$B$43:$M$66,COLUMNS(宝石属性!$B$43:I$66),0)*10*VLOOKUP(ROUNDDOWN($AB118,-1),宝石属性!$B$25:$N$41,2,0)*VLOOKUP(ROUNDDOWN($AB118,-1),宝石属性!$B$25:$N$41,3,0)+VLOOKUP($AC$2,职业被动!$B$6:$M$29,COLUMNS(职业被动!$B$6:I$29),0)*$AB118,0)</f>
        <v>1254</v>
      </c>
      <c r="AI118" s="9">
        <f>ROUND(属性投放!J$4+装备属性!J$4*IF($AB118&lt;10,1,ROUNDDOWN($AB118,-1))+SUM(属性投放!K$37:K$45)*$AB118+VLOOKUP($AC$2,一级属性!$E$41:$P$64,COLUMNS(一级属性!$E$41:M$64),0)*($AB118+0.25*IF($AB118&lt;10,1,ROUNDDOWN($AB118,-1)))+VLOOKUP($AC$2,宝石属性!$B$43:$M$66,COLUMNS(宝石属性!$B$43:J$66),0)*10*VLOOKUP(ROUNDDOWN($AB118,-1),宝石属性!$B$25:$N$41,2,0)*VLOOKUP(ROUNDDOWN($AB118,-1),宝石属性!$B$25:$N$41,3,0)+VLOOKUP($AC$2,职业被动!$B$6:$M$29,COLUMNS(职业被动!$B$6:J$29),0)*$AB118,0)</f>
        <v>832</v>
      </c>
      <c r="AJ118" s="9">
        <f>ROUND(属性投放!K$4+装备属性!K$4*IF($AB118&lt;10,1,ROUNDDOWN($AB118,-1))+SUM(属性投放!L$37:L$45)*$AB118+VLOOKUP($AC$2,一级属性!$E$41:$P$64,COLUMNS(一级属性!$E$41:N$64),0)*($AB118+0.25*IF($AB118&lt;10,1,ROUNDDOWN($AB118,-1)))+VLOOKUP($AC$2,宝石属性!$B$43:$M$66,COLUMNS(宝石属性!$B$43:K$66),0)*10*VLOOKUP(ROUNDDOWN($AB118,-1),宝石属性!$B$25:$N$41,2,0)*VLOOKUP(ROUNDDOWN($AB118,-1),宝石属性!$B$25:$N$41,3,0)+VLOOKUP($AC$2,职业被动!$B$6:$M$29,COLUMNS(职业被动!$B$6:K$29),0)*$AB118,0)</f>
        <v>408</v>
      </c>
      <c r="AK118" s="9">
        <f>ROUND(属性投放!L$4+装备属性!L$4*IF($AB118&lt;10,1,ROUNDDOWN($AB118,-1))+SUM(属性投放!M$37:M$45)*$AB118+VLOOKUP($AC$2,一级属性!$E$41:$P$64,COLUMNS(一级属性!$E$41:O$64),0)*($AB118+0.25*IF($AB118&lt;10,1,ROUNDDOWN($AB118,-1)))+VLOOKUP($AC$2,宝石属性!$B$43:$M$66,COLUMNS(宝石属性!$B$43:L$66),0)*10*VLOOKUP(ROUNDDOWN($AB118,-1),宝石属性!$B$25:$N$41,2,0)*VLOOKUP(ROUNDDOWN($AB118,-1),宝石属性!$B$25:$N$41,3,0)+VLOOKUP($AC$2,职业被动!$B$6:$M$29,COLUMNS(职业被动!$B$6:L$29),0)*$AB118,0)</f>
        <v>35</v>
      </c>
      <c r="AL118" s="9">
        <f>ROUND(属性投放!M$4+装备属性!M$4*IF($AB118&lt;10,1,ROUNDDOWN($AB118,-1))+SUM(属性投放!N$37:N$45)*$AB118+VLOOKUP($AC$2,一级属性!$E$41:$P$64,COLUMNS(一级属性!$E$41:P$64),0)*($AB118+0.25*IF($AB118&lt;10,1,ROUNDDOWN($AB118,-1)))+VLOOKUP($AC$2,宝石属性!$B$43:$M$66,COLUMNS(宝石属性!$B$43:M$66),0)*10*VLOOKUP(ROUNDDOWN($AB118,-1),宝石属性!$B$25:$N$41,2,0)*VLOOKUP(ROUNDDOWN($AB118,-1),宝石属性!$B$25:$N$41,3,0)+VLOOKUP($AC$2,职业被动!$B$6:$M$29,COLUMNS(职业被动!$B$6:M$29),0)*$AB118,0)</f>
        <v>1265</v>
      </c>
      <c r="AM118" s="48">
        <f>属性价值和能力评分!$F$9+ROUND(属性价值和能力评分!$F$38*10,0)*AB118+ROUND((SUM(装备属性!$W$9:$W$14)+属性价值和能力评分!$F$38*1.25+1.4+2.8)*IF(AB118&lt;10,1,ROUNDDOWN(AB118,-1)),0)+15*VLOOKUP(ROUNDDOWN(AB118,-1),宝石属性!$B$26:$D$41,2,0)*6*VLOOKUP(ROUNDDOWN(AB118,-1),宝石属性!$B$26:$D$41,3,0)+(属性价值和能力评分!$F$49*9+属性价值和能力评分!$F$50*2+属性价值和能力评分!$F$53*8/5)*AB118</f>
        <v>21277</v>
      </c>
      <c r="AO118" s="1">
        <v>115</v>
      </c>
      <c r="AP118" s="9">
        <f>ROUND(属性投放!D$4+装备属性!D$4*IF($AO118&lt;10,1,ROUNDDOWN($AO118,-1))+SUM(属性投放!E$37:E$45)*$AO118+VLOOKUP($AP$2,一级属性!$E$41:$P$64,COLUMNS(一级属性!$E$41:G$64),0)*($AO118+0.25*IF($AO118&lt;10,1,ROUNDDOWN($AO118,-1)))+VLOOKUP($AP$2,宝石属性!$B$43:$M$66,COLUMNS(宝石属性!$B$43:D$66),0)*10*VLOOKUP(ROUNDDOWN($AO118,-1),宝石属性!$B$25:$N$41,2,0)*VLOOKUP(ROUNDDOWN($AO118,-1),宝石属性!$B$25:$N$41,3,0)+VLOOKUP($AP$2,职业被动!$B$6:$M$29,COLUMNS(职业被动!$B$6:D$29),0)*$AO118,0)</f>
        <v>7394</v>
      </c>
      <c r="AQ118" s="9">
        <f>ROUND(属性投放!E$4+装备属性!E$4*IF($AO118&lt;10,1,ROUNDDOWN($AO118,-1))+SUM(属性投放!F$37:F$45)*$AO118+VLOOKUP($AP$2,一级属性!$E$41:$P$64,COLUMNS(一级属性!$E$41:H$64),0)*($AO118+0.25*IF($AO118&lt;10,1,ROUNDDOWN($AO118,-1)))+VLOOKUP($AP$2,宝石属性!$B$43:$M$66,COLUMNS(宝石属性!$B$43:E$66),0)*10*VLOOKUP(ROUNDDOWN($AO118,-1),宝石属性!$B$25:$N$41,2,0)*VLOOKUP(ROUNDDOWN($AO118,-1),宝石属性!$B$25:$N$41,3,0)+VLOOKUP($AP$2,职业被动!$B$6:$M$29,COLUMNS(职业被动!$B$6:E$29),0)*$AO118,0)</f>
        <v>4965</v>
      </c>
      <c r="AR118" s="9">
        <f>ROUND(属性投放!F$4+装备属性!F$4*IF($AO118&lt;10,1,ROUNDDOWN($AO118,-1))+SUM(属性投放!G$37:G$45)*$AO118+VLOOKUP($AP$2,一级属性!$E$41:$P$64,COLUMNS(一级属性!$E$41:I$64),0)*($AO118+0.25*IF($AO118&lt;10,1,ROUNDDOWN($AO118,-1)))+VLOOKUP($AP$2,宝石属性!$B$43:$M$66,COLUMNS(宝石属性!$B$43:F$66),0)*10*VLOOKUP(ROUNDDOWN($AO118,-1),宝石属性!$B$25:$N$41,2,0)*VLOOKUP(ROUNDDOWN($AO118,-1),宝石属性!$B$25:$N$41,3,0)+VLOOKUP($AP$2,职业被动!$B$6:$M$29,COLUMNS(职业被动!$B$6:F$29),0)*$AO118,0)</f>
        <v>1232</v>
      </c>
      <c r="AS118" s="9">
        <f>ROUND(属性投放!G$4+装备属性!G$4*IF($AO118&lt;10,1,ROUNDDOWN($AO118,-1))+SUM(属性投放!H$37:H$45)*$AO118+VLOOKUP($AP$2,一级属性!$E$41:$P$64,COLUMNS(一级属性!$E$41:J$64),0)*($AO118+0.25*IF($AO118&lt;10,1,ROUNDDOWN($AO118,-1)))+VLOOKUP($AP$2,宝石属性!$B$43:$M$66,COLUMNS(宝石属性!$B$43:G$66),0)*10*VLOOKUP(ROUNDDOWN($AO118,-1),宝石属性!$B$25:$N$41,2,0)*VLOOKUP(ROUNDDOWN($AO118,-1),宝石属性!$B$25:$N$41,3,0)+VLOOKUP($AP$2,职业被动!$B$6:$M$29,COLUMNS(职业被动!$B$6:G$29),0)*$AO118,0)</f>
        <v>1109</v>
      </c>
      <c r="AT118" s="9">
        <f>ROUND(属性投放!H$4+装备属性!H$4*IF($AO118&lt;10,1,ROUNDDOWN($AO118,-1))+SUM(属性投放!I$37:I$45)*$AO118+VLOOKUP($AP$2,一级属性!$E$41:$P$64,COLUMNS(一级属性!$E$41:K$64),0)*($AO118+0.25*IF($AO118&lt;10,1,ROUNDDOWN($AO118,-1)))+VLOOKUP($AP$2,宝石属性!$B$43:$M$66,COLUMNS(宝石属性!$B$43:H$66),0)*10*VLOOKUP(ROUNDDOWN($AO118,-1),宝石属性!$B$25:$N$41,2,0)*VLOOKUP(ROUNDDOWN($AO118,-1),宝石属性!$B$25:$N$41,3,0)+VLOOKUP($AP$2,职业被动!$B$6:$M$29,COLUMNS(职业被动!$B$6:H$29),0)*$AO118,0)</f>
        <v>1189</v>
      </c>
      <c r="AU118" s="9">
        <f>ROUND(属性投放!I$4+装备属性!I$4*IF($AO118&lt;10,1,ROUNDDOWN($AO118,-1))+SUM(属性投放!J$37:J$45)*$AO118+VLOOKUP($AP$2,一级属性!$E$41:$P$64,COLUMNS(一级属性!$E$41:L$64),0)*($AO118+0.25*IF($AO118&lt;10,1,ROUNDDOWN($AO118,-1)))+VLOOKUP($AP$2,宝石属性!$B$43:$M$66,COLUMNS(宝石属性!$B$43:I$66),0)*10*VLOOKUP(ROUNDDOWN($AO118,-1),宝石属性!$B$25:$N$41,2,0)*VLOOKUP(ROUNDDOWN($AO118,-1),宝石属性!$B$25:$N$41,3,0)+VLOOKUP($AP$2,职业被动!$B$6:$M$29,COLUMNS(职业被动!$B$6:I$29),0)*$AO118,0)</f>
        <v>1340</v>
      </c>
      <c r="AV118" s="9">
        <f>ROUND(属性投放!J$4+装备属性!J$4*IF($AO118&lt;10,1,ROUNDDOWN($AO118,-1))+SUM(属性投放!K$37:K$45)*$AO118+VLOOKUP($AP$2,一级属性!$E$41:$P$64,COLUMNS(一级属性!$E$41:M$64),0)*($AO118+0.25*IF($AO118&lt;10,1,ROUNDDOWN($AO118,-1)))+VLOOKUP($AP$2,宝石属性!$B$43:$M$66,COLUMNS(宝石属性!$B$43:J$66),0)*10*VLOOKUP(ROUNDDOWN($AO118,-1),宝石属性!$B$25:$N$41,2,0)*VLOOKUP(ROUNDDOWN($AO118,-1),宝石属性!$B$25:$N$41,3,0)+VLOOKUP($AP$2,职业被动!$B$6:$M$29,COLUMNS(职业被动!$B$6:J$29),0)*$AO118,0)</f>
        <v>932</v>
      </c>
      <c r="AW118" s="9">
        <f>ROUND(属性投放!K$4+装备属性!K$4*IF($AO118&lt;10,1,ROUNDDOWN($AO118,-1))+SUM(属性投放!L$37:L$45)*$AO118+VLOOKUP($AP$2,一级属性!$E$41:$P$64,COLUMNS(一级属性!$E$41:N$64),0)*($AO118+0.25*IF($AO118&lt;10,1,ROUNDDOWN($AO118,-1)))+VLOOKUP($AP$2,宝石属性!$B$43:$M$66,COLUMNS(宝石属性!$B$43:K$66),0)*10*VLOOKUP(ROUNDDOWN($AO118,-1),宝石属性!$B$25:$N$41,2,0)*VLOOKUP(ROUNDDOWN($AO118,-1),宝石属性!$B$25:$N$41,3,0)+VLOOKUP($AP$2,职业被动!$B$6:$M$29,COLUMNS(职业被动!$B$6:K$29),0)*$AO118,0)</f>
        <v>408</v>
      </c>
      <c r="AX118" s="9">
        <f>ROUND(属性投放!L$4+装备属性!L$4*IF($AO118&lt;10,1,ROUNDDOWN($AO118,-1))+SUM(属性投放!M$37:M$45)*$AO118+VLOOKUP($AP$2,一级属性!$E$41:$P$64,COLUMNS(一级属性!$E$41:O$64),0)*($AO118+0.25*IF($AO118&lt;10,1,ROUNDDOWN($AO118,-1)))+VLOOKUP($AP$2,宝石属性!$B$43:$M$66,COLUMNS(宝石属性!$B$43:L$66),0)*10*VLOOKUP(ROUNDDOWN($AO118,-1),宝石属性!$B$25:$N$41,2,0)*VLOOKUP(ROUNDDOWN($AO118,-1),宝石属性!$B$25:$N$41,3,0)+VLOOKUP($AP$2,职业被动!$B$6:$M$29,COLUMNS(职业被动!$B$6:L$29),0)*$AO118,0)</f>
        <v>1245</v>
      </c>
      <c r="AY118" s="9">
        <f>ROUND(属性投放!M$4+装备属性!M$4*IF($AO118&lt;10,1,ROUNDDOWN($AO118,-1))+SUM(属性投放!N$37:N$45)*$AO118+VLOOKUP($AP$2,一级属性!$E$41:$P$64,COLUMNS(一级属性!$E$41:P$64),0)*($AO118+0.25*IF($AO118&lt;10,1,ROUNDDOWN($AO118,-1)))+VLOOKUP($AP$2,宝石属性!$B$43:$M$66,COLUMNS(宝石属性!$B$43:M$66),0)*10*VLOOKUP(ROUNDDOWN($AO118,-1),宝石属性!$B$25:$N$41,2,0)*VLOOKUP(ROUNDDOWN($AO118,-1),宝石属性!$B$25:$N$41,3,0)+VLOOKUP($AP$2,职业被动!$B$6:$M$29,COLUMNS(职业被动!$B$6:M$29),0)*$AO118,0)</f>
        <v>1265</v>
      </c>
      <c r="AZ118" s="48">
        <f>属性价值和能力评分!$F$9+ROUND(属性价值和能力评分!$F$38*10,0)*AO118+ROUND((SUM(装备属性!$W$9:$W$14)+属性价值和能力评分!$F$38*1.25+1.4+2.8)*IF(AO118&lt;10,1,ROUNDDOWN(AO118,-1)),0)+15*VLOOKUP(ROUNDDOWN(AO118,-1),宝石属性!$B$26:$D$41,2,0)*6*VLOOKUP(ROUNDDOWN(AO118,-1),宝石属性!$B$26:$D$41,3,0)+(属性价值和能力评分!$F$49*9+属性价值和能力评分!$F$50*2+属性价值和能力评分!$F$53*8/5)*AO118</f>
        <v>21277</v>
      </c>
      <c r="BB118" s="1">
        <v>115</v>
      </c>
      <c r="BC118" s="9">
        <f>ROUND(属性投放!D$4+装备属性!D$4*IF($BB118&lt;10,1,ROUNDDOWN($BB118,-1))+SUM(属性投放!E$37:E$45)*$BB118+VLOOKUP($BC$2,一级属性!$E$41:$P$64,COLUMNS(一级属性!$E$41:G$64),0)*($BB118+0.25*IF($BB118&lt;10,1,ROUNDDOWN($BB118,-1)))+VLOOKUP($BC$2,宝石属性!$B$43:$M$66,COLUMNS(宝石属性!$B$43:D$66),0)*10*VLOOKUP(ROUNDDOWN($BB118,-1),宝石属性!$B$25:$N$41,2,0)*VLOOKUP(ROUNDDOWN($BB118,-1),宝石属性!$B$25:$N$41,3,0)+VLOOKUP($BC$2,职业被动!$B$6:$M$29,COLUMNS(职业被动!$B$6:D$29),0)*$BB118,0)</f>
        <v>6589</v>
      </c>
      <c r="BD118" s="9">
        <f>ROUND(属性投放!E$4+装备属性!E$4*IF($BB118&lt;10,1,ROUNDDOWN($BB118,-1))+SUM(属性投放!F$37:F$45)*$BB118+VLOOKUP($BC$2,一级属性!$E$41:$P$64,COLUMNS(一级属性!$E$41:H$64),0)*($BB118+0.25*IF($BB118&lt;10,1,ROUNDDOWN($BB118,-1)))+VLOOKUP($BC$2,宝石属性!$B$43:$M$66,COLUMNS(宝石属性!$B$43:E$66),0)*10*VLOOKUP(ROUNDDOWN($BB118,-1),宝石属性!$B$25:$N$41,2,0)*VLOOKUP(ROUNDDOWN($BB118,-1),宝石属性!$B$25:$N$41,3,0)+VLOOKUP($BC$2,职业被动!$B$6:$M$29,COLUMNS(职业被动!$B$6:E$29),0)*$BB118,0)</f>
        <v>5677</v>
      </c>
      <c r="BE118" s="9">
        <f>ROUND(属性投放!F$4+装备属性!F$4*IF($BB118&lt;10,1,ROUNDDOWN($BB118,-1))+SUM(属性投放!G$37:G$45)*$BB118+VLOOKUP($BC$2,一级属性!$E$41:$P$64,COLUMNS(一级属性!$E$41:I$64),0)*($BB118+0.25*IF($BB118&lt;10,1,ROUNDDOWN($BB118,-1)))+VLOOKUP($BC$2,宝石属性!$B$43:$M$66,COLUMNS(宝石属性!$B$43:F$66),0)*10*VLOOKUP(ROUNDDOWN($BB118,-1),宝石属性!$B$25:$N$41,2,0)*VLOOKUP(ROUNDDOWN($BB118,-1),宝石属性!$B$25:$N$41,3,0)+VLOOKUP($BC$2,职业被动!$B$6:$M$29,COLUMNS(职业被动!$B$6:F$29),0)*$BB118,0)</f>
        <v>1232</v>
      </c>
      <c r="BF118" s="9">
        <f>ROUND(属性投放!G$4+装备属性!G$4*IF($BB118&lt;10,1,ROUNDDOWN($BB118,-1))+SUM(属性投放!H$37:H$45)*$BB118+VLOOKUP($BC$2,一级属性!$E$41:$P$64,COLUMNS(一级属性!$E$41:J$64),0)*($BB118+0.25*IF($BB118&lt;10,1,ROUNDDOWN($BB118,-1)))+VLOOKUP($BC$2,宝石属性!$B$43:$M$66,COLUMNS(宝石属性!$B$43:G$66),0)*10*VLOOKUP(ROUNDDOWN($BB118,-1),宝石属性!$B$25:$N$41,2,0)*VLOOKUP(ROUNDDOWN($BB118,-1),宝石属性!$B$25:$N$41,3,0)+VLOOKUP($BC$2,职业被动!$B$6:$M$29,COLUMNS(职业被动!$B$6:G$29),0)*$BB118,0)</f>
        <v>1109</v>
      </c>
      <c r="BG118" s="9">
        <f>ROUND(属性投放!H$4+装备属性!H$4*IF($BB118&lt;10,1,ROUNDDOWN($BB118,-1))+SUM(属性投放!I$37:I$45)*$BB118+VLOOKUP($BC$2,一级属性!$E$41:$P$64,COLUMNS(一级属性!$E$41:K$64),0)*($BB118+0.25*IF($BB118&lt;10,1,ROUNDDOWN($BB118,-1)))+VLOOKUP($BC$2,宝石属性!$B$43:$M$66,COLUMNS(宝石属性!$B$43:H$66),0)*10*VLOOKUP(ROUNDDOWN($BB118,-1),宝石属性!$B$25:$N$41,2,0)*VLOOKUP(ROUNDDOWN($BB118,-1),宝石属性!$B$25:$N$41,3,0)+VLOOKUP($BC$2,职业被动!$B$6:$M$29,COLUMNS(职业被动!$B$6:H$29),0)*$BB118,0)</f>
        <v>1681</v>
      </c>
      <c r="BH118" s="9">
        <f>ROUND(属性投放!I$4+装备属性!I$4*IF($BB118&lt;10,1,ROUNDDOWN($BB118,-1))+SUM(属性投放!J$37:J$45)*$BB118+VLOOKUP($BC$2,一级属性!$E$41:$P$64,COLUMNS(一级属性!$E$41:L$64),0)*($BB118+0.25*IF($BB118&lt;10,1,ROUNDDOWN($BB118,-1)))+VLOOKUP($BC$2,宝石属性!$B$43:$M$66,COLUMNS(宝石属性!$B$43:I$66),0)*10*VLOOKUP(ROUNDDOWN($BB118,-1),宝石属性!$B$25:$N$41,2,0)*VLOOKUP(ROUNDDOWN($BB118,-1),宝石属性!$B$25:$N$41,3,0)+VLOOKUP($BC$2,职业被动!$B$6:$M$29,COLUMNS(职业被动!$B$6:I$29),0)*$BB118,0)</f>
        <v>1597</v>
      </c>
      <c r="BI118" s="9">
        <f>ROUND(属性投放!J$4+装备属性!J$4*IF($BB118&lt;10,1,ROUNDDOWN($BB118,-1))+SUM(属性投放!K$37:K$45)*$BB118+VLOOKUP($BC$2,一级属性!$E$41:$P$64,COLUMNS(一级属性!$E$41:M$64),0)*($BB118+0.25*IF($BB118&lt;10,1,ROUNDDOWN($BB118,-1)))+VLOOKUP($BC$2,宝石属性!$B$43:$M$66,COLUMNS(宝石属性!$B$43:J$66),0)*10*VLOOKUP(ROUNDDOWN($BB118,-1),宝石属性!$B$25:$N$41,2,0)*VLOOKUP(ROUNDDOWN($BB118,-1),宝石属性!$B$25:$N$41,3,0)+VLOOKUP($BC$2,职业被动!$B$6:$M$29,COLUMNS(职业被动!$B$6:J$29),0)*$BB118,0)</f>
        <v>718</v>
      </c>
      <c r="BJ118" s="9">
        <f>ROUND(属性投放!K$4+装备属性!K$4*IF($BB118&lt;10,1,ROUNDDOWN($BB118,-1))+SUM(属性投放!L$37:L$45)*$BB118+VLOOKUP($BC$2,一级属性!$E$41:$P$64,COLUMNS(一级属性!$E$41:N$64),0)*($BB118+0.25*IF($BB118&lt;10,1,ROUNDDOWN($BB118,-1)))+VLOOKUP($BC$2,宝石属性!$B$43:$M$66,COLUMNS(宝石属性!$B$43:K$66),0)*10*VLOOKUP(ROUNDDOWN($BB118,-1),宝石属性!$B$25:$N$41,2,0)*VLOOKUP(ROUNDDOWN($BB118,-1),宝石属性!$B$25:$N$41,3,0)+VLOOKUP($BC$2,职业被动!$B$6:$M$29,COLUMNS(职业被动!$B$6:K$29),0)*$BB118,0)</f>
        <v>408</v>
      </c>
      <c r="BK118" s="9">
        <f>ROUND(属性投放!L$4+装备属性!L$4*IF($BB118&lt;10,1,ROUNDDOWN($BB118,-1))+SUM(属性投放!M$37:M$45)*$BB118+VLOOKUP($BC$2,一级属性!$E$41:$P$64,COLUMNS(一级属性!$E$41:O$64),0)*($BB118+0.25*IF($BB118&lt;10,1,ROUNDDOWN($BB118,-1)))+VLOOKUP($BC$2,宝石属性!$B$43:$M$66,COLUMNS(宝石属性!$B$43:L$66),0)*10*VLOOKUP(ROUNDDOWN($BB118,-1),宝石属性!$B$25:$N$41,2,0)*VLOOKUP(ROUNDDOWN($BB118,-1),宝石属性!$B$25:$N$41,3,0)+VLOOKUP($BC$2,职业被动!$B$6:$M$29,COLUMNS(职业被动!$B$6:L$29),0)*$BB118,0)</f>
        <v>35</v>
      </c>
      <c r="BL118" s="9">
        <f>ROUND(属性投放!M$4+装备属性!M$4*IF($BB118&lt;10,1,ROUNDDOWN($BB118,-1))+SUM(属性投放!N$37:N$45)*$BB118+VLOOKUP($BC$2,一级属性!$E$41:$P$64,COLUMNS(一级属性!$E$41:P$64),0)*($BB118+0.25*IF($BB118&lt;10,1,ROUNDDOWN($BB118,-1)))+VLOOKUP($BC$2,宝石属性!$B$43:$M$66,COLUMNS(宝石属性!$B$43:M$66),0)*10*VLOOKUP(ROUNDDOWN($BB118,-1),宝石属性!$B$25:$N$41,2,0)*VLOOKUP(ROUNDDOWN($BB118,-1),宝石属性!$B$25:$N$41,3,0)+VLOOKUP($BC$2,职业被动!$B$6:$M$29,COLUMNS(职业被动!$B$6:M$29),0)*$BB118,0)</f>
        <v>1265</v>
      </c>
      <c r="BM118" s="48">
        <f>属性价值和能力评分!$F$9+ROUND(属性价值和能力评分!$F$38*10,0)*BB118+ROUND((SUM(装备属性!$W$9:$W$14)+属性价值和能力评分!$F$38*1.25+1.4+2.8)*IF(BB118&lt;10,1,ROUNDDOWN(BB118,-1)),0)+15*VLOOKUP(ROUNDDOWN(BB118,-1),宝石属性!$B$26:$D$41,2,0)*6*VLOOKUP(ROUNDDOWN(BB118,-1),宝石属性!$B$26:$D$41,3,0)+(属性价值和能力评分!$F$49*9+属性价值和能力评分!$F$50*2+属性价值和能力评分!$F$53*8/5)*BB118</f>
        <v>21277</v>
      </c>
      <c r="BO118" s="1">
        <v>115</v>
      </c>
      <c r="BP118" s="9">
        <f>ROUND(属性投放!D$4+装备属性!D$4*IF($BO118&lt;10,1,ROUNDDOWN($BO118,-1))+SUM(属性投放!E$37:E$45)*$BO118+VLOOKUP($BP$2,一级属性!$E$41:$P$64,COLUMNS(一级属性!$E$41:G$64),0)*($BO118+0.25*IF($BO118&lt;10,1,ROUNDDOWN($BO118,-1)))+VLOOKUP($BP$2,宝石属性!$B$43:$M$66,COLUMNS(宝石属性!$B$43:D$66),0)*10*VLOOKUP(ROUNDDOWN($BO118,-1),宝石属性!$B$25:$N$41,2,0)*VLOOKUP(ROUNDDOWN($BO118,-1),宝石属性!$B$25:$N$41,3,0)+VLOOKUP($BP$2,职业被动!$B$6:$M$29,COLUMNS(职业被动!$B$6:D$29),0)*$BO118,0)</f>
        <v>8199</v>
      </c>
      <c r="BQ118" s="9">
        <f>ROUND(属性投放!E$4+装备属性!E$4*IF($BO118&lt;10,1,ROUNDDOWN($BO118,-1))+SUM(属性投放!F$37:F$45)*$BO118+VLOOKUP($BP$2,一级属性!$E$41:$P$64,COLUMNS(一级属性!$E$41:H$64),0)*($BO118+0.25*IF($BO118&lt;10,1,ROUNDDOWN($BO118,-1)))+VLOOKUP($BP$2,宝石属性!$B$43:$M$66,COLUMNS(宝石属性!$B$43:E$66),0)*10*VLOOKUP(ROUNDDOWN($BO118,-1),宝石属性!$B$25:$N$41,2,0)*VLOOKUP(ROUNDDOWN($BO118,-1),宝石属性!$B$25:$N$41,3,0)+VLOOKUP($BP$2,职业被动!$B$6:$M$29,COLUMNS(职业被动!$B$6:E$29),0)*$BO118,0)</f>
        <v>4965</v>
      </c>
      <c r="BR118" s="9">
        <f>ROUND(属性投放!F$4+装备属性!F$4*IF($BO118&lt;10,1,ROUNDDOWN($BO118,-1))+SUM(属性投放!G$37:G$45)*$BO118+VLOOKUP($BP$2,一级属性!$E$41:$P$64,COLUMNS(一级属性!$E$41:I$64),0)*($BO118+0.25*IF($BO118&lt;10,1,ROUNDDOWN($BO118,-1)))+VLOOKUP($BP$2,宝石属性!$B$43:$M$66,COLUMNS(宝石属性!$B$43:F$66),0)*10*VLOOKUP(ROUNDDOWN($BO118,-1),宝石属性!$B$25:$N$41,2,0)*VLOOKUP(ROUNDDOWN($BO118,-1),宝石属性!$B$25:$N$41,3,0)+VLOOKUP($BP$2,职业被动!$B$6:$M$29,COLUMNS(职业被动!$B$6:F$29),0)*$BO118,0)</f>
        <v>1232</v>
      </c>
      <c r="BS118" s="9">
        <f>ROUND(属性投放!G$4+装备属性!G$4*IF($BO118&lt;10,1,ROUNDDOWN($BO118,-1))+SUM(属性投放!H$37:H$45)*$BO118+VLOOKUP($BP$2,一级属性!$E$41:$P$64,COLUMNS(一级属性!$E$41:J$64),0)*($BO118+0.25*IF($BO118&lt;10,1,ROUNDDOWN($BO118,-1)))+VLOOKUP($BP$2,宝石属性!$B$43:$M$66,COLUMNS(宝石属性!$B$43:G$66),0)*10*VLOOKUP(ROUNDDOWN($BO118,-1),宝石属性!$B$25:$N$41,2,0)*VLOOKUP(ROUNDDOWN($BO118,-1),宝石属性!$B$25:$N$41,3,0)+VLOOKUP($BP$2,职业被动!$B$6:$M$29,COLUMNS(职业被动!$B$6:G$29),0)*$BO118,0)</f>
        <v>1109</v>
      </c>
      <c r="BT118" s="9">
        <f>ROUND(属性投放!H$4+装备属性!H$4*IF($BO118&lt;10,1,ROUNDDOWN($BO118,-1))+SUM(属性投放!I$37:I$45)*$BO118+VLOOKUP($BP$2,一级属性!$E$41:$P$64,COLUMNS(一级属性!$E$41:K$64),0)*($BO118+0.25*IF($BO118&lt;10,1,ROUNDDOWN($BO118,-1)))+VLOOKUP($BP$2,宝石属性!$B$43:$M$66,COLUMNS(宝石属性!$B$43:H$66),0)*10*VLOOKUP(ROUNDDOWN($BO118,-1),宝石属性!$B$25:$N$41,2,0)*VLOOKUP(ROUNDDOWN($BO118,-1),宝石属性!$B$25:$N$41,3,0)+VLOOKUP($BP$2,职业被动!$B$6:$M$29,COLUMNS(职业被动!$B$6:H$29),0)*$BO118,0)</f>
        <v>1304</v>
      </c>
      <c r="BU118" s="9">
        <f>ROUND(属性投放!I$4+装备属性!I$4*IF($BO118&lt;10,1,ROUNDDOWN($BO118,-1))+SUM(属性投放!J$37:J$45)*$BO118+VLOOKUP($BP$2,一级属性!$E$41:$P$64,COLUMNS(一级属性!$E$41:L$64),0)*($BO118+0.25*IF($BO118&lt;10,1,ROUNDDOWN($BO118,-1)))+VLOOKUP($BP$2,宝石属性!$B$43:$M$66,COLUMNS(宝石属性!$B$43:I$66),0)*10*VLOOKUP(ROUNDDOWN($BO118,-1),宝石属性!$B$25:$N$41,2,0)*VLOOKUP(ROUNDDOWN($BO118,-1),宝石属性!$B$25:$N$41,3,0)+VLOOKUP($BP$2,职业被动!$B$6:$M$29,COLUMNS(职业被动!$B$6:I$29),0)*$BO118,0)</f>
        <v>1340</v>
      </c>
      <c r="BV118" s="9">
        <f>ROUND(属性投放!J$4+装备属性!J$4*IF($BO118&lt;10,1,ROUNDDOWN($BO118,-1))+SUM(属性投放!K$37:K$45)*$BO118+VLOOKUP($BP$2,一级属性!$E$41:$P$64,COLUMNS(一级属性!$E$41:M$64),0)*($BO118+0.25*IF($BO118&lt;10,1,ROUNDDOWN($BO118,-1)))+VLOOKUP($BP$2,宝石属性!$B$43:$M$66,COLUMNS(宝石属性!$B$43:J$66),0)*10*VLOOKUP(ROUNDDOWN($BO118,-1),宝石属性!$B$25:$N$41,2,0)*VLOOKUP(ROUNDDOWN($BO118,-1),宝石属性!$B$25:$N$41,3,0)+VLOOKUP($BP$2,职业被动!$B$6:$M$29,COLUMNS(职业被动!$B$6:J$29),0)*$BO118,0)</f>
        <v>932</v>
      </c>
      <c r="BW118" s="9">
        <f>ROUND(属性投放!K$4+装备属性!K$4*IF($BO118&lt;10,1,ROUNDDOWN($BO118,-1))+SUM(属性投放!L$37:L$45)*$BO118+VLOOKUP($BP$2,一级属性!$E$41:$P$64,COLUMNS(一级属性!$E$41:N$64),0)*($BO118+0.25*IF($BO118&lt;10,1,ROUNDDOWN($BO118,-1)))+VLOOKUP($BP$2,宝石属性!$B$43:$M$66,COLUMNS(宝石属性!$B$43:K$66),0)*10*VLOOKUP(ROUNDDOWN($BO118,-1),宝石属性!$B$25:$N$41,2,0)*VLOOKUP(ROUNDDOWN($BO118,-1),宝石属性!$B$25:$N$41,3,0)+VLOOKUP($BP$2,职业被动!$B$6:$M$29,COLUMNS(职业被动!$B$6:K$29),0)*$BO118,0)</f>
        <v>568</v>
      </c>
      <c r="BX118" s="9">
        <f>ROUND(属性投放!L$4+装备属性!L$4*IF($BO118&lt;10,1,ROUNDDOWN($BO118,-1))+SUM(属性投放!M$37:M$45)*$BO118+VLOOKUP($BP$2,一级属性!$E$41:$P$64,COLUMNS(一级属性!$E$41:O$64),0)*($BO118+0.25*IF($BO118&lt;10,1,ROUNDDOWN($BO118,-1)))+VLOOKUP($BP$2,宝石属性!$B$43:$M$66,COLUMNS(宝石属性!$B$43:L$66),0)*10*VLOOKUP(ROUNDDOWN($BO118,-1),宝石属性!$B$25:$N$41,2,0)*VLOOKUP(ROUNDDOWN($BO118,-1),宝石属性!$B$25:$N$41,3,0)+VLOOKUP($BP$2,职业被动!$B$6:$M$29,COLUMNS(职业被动!$B$6:L$29),0)*$BO118,0)</f>
        <v>35</v>
      </c>
      <c r="BY118" s="9">
        <f>ROUND(属性投放!M$4+装备属性!M$4*IF($BO118&lt;10,1,ROUNDDOWN($BO118,-1))+SUM(属性投放!N$37:N$45)*$BO118+VLOOKUP($BP$2,一级属性!$E$41:$P$64,COLUMNS(一级属性!$E$41:P$64),0)*($BO118+0.25*IF($BO118&lt;10,1,ROUNDDOWN($BO118,-1)))+VLOOKUP($BP$2,宝石属性!$B$43:$M$66,COLUMNS(宝石属性!$B$43:M$66),0)*10*VLOOKUP(ROUNDDOWN($BO118,-1),宝石属性!$B$25:$N$41,2,0)*VLOOKUP(ROUNDDOWN($BO118,-1),宝石属性!$B$25:$N$41,3,0)+VLOOKUP($BP$2,职业被动!$B$6:$M$29,COLUMNS(职业被动!$B$6:M$29),0)*$BO118,0)</f>
        <v>1265</v>
      </c>
      <c r="BZ118" s="48">
        <f>属性价值和能力评分!$F$9+ROUND(属性价值和能力评分!$F$38*10,0)*BO118+ROUND((SUM(装备属性!$W$9:$W$14)+属性价值和能力评分!$F$38*1.25+1.4+2.8)*IF(BO118&lt;10,1,ROUNDDOWN(BO118,-1)),0)+15*VLOOKUP(ROUNDDOWN(BO118,-1),宝石属性!$B$26:$D$41,2,0)*6*VLOOKUP(ROUNDDOWN(BO118,-1),宝石属性!$B$26:$D$41,3,0)+(属性价值和能力评分!$F$49*9+属性价值和能力评分!$F$50*2+属性价值和能力评分!$F$53*8/5)*BO118</f>
        <v>21277</v>
      </c>
      <c r="CB118" s="1">
        <v>115</v>
      </c>
      <c r="CC118" s="9">
        <f>ROUND(属性投放!D$4+装备属性!D$4*IF($CB118&lt;10,1,ROUNDDOWN($CB118,-1))+SUM(属性投放!E$37:E$45)*$CB118+VLOOKUP($CC$2,一级属性!$E$41:$P$64,COLUMNS(一级属性!$E$41:G$64),0)*($CB118+0.25*IF($CB118&lt;10,1,ROUNDDOWN($CB118,-1)))+VLOOKUP($CC$2,宝石属性!$B$43:$M$66,COLUMNS(宝石属性!$B$43:D$66),0)*10*VLOOKUP(ROUNDDOWN($CB118,-1),宝石属性!$B$25:$N$41,2,0)*VLOOKUP(ROUNDDOWN($CB118,-1),宝石属性!$B$25:$N$41,3,0)+VLOOKUP($CC$2,职业被动!$B$6:$M$29,COLUMNS(职业被动!$B$6:D$29),0)*$CB118,0)</f>
        <v>5449</v>
      </c>
      <c r="CD118" s="9">
        <f>ROUND(属性投放!E$4+装备属性!E$4*IF($CB118&lt;10,1,ROUNDDOWN($CB118,-1))+SUM(属性投放!F$37:F$45)*$CB118+VLOOKUP($CC$2,一级属性!$E$41:$P$64,COLUMNS(一级属性!$E$41:H$64),0)*($CB118+0.25*IF($CB118&lt;10,1,ROUNDDOWN($CB118,-1)))+VLOOKUP($CC$2,宝石属性!$B$43:$M$66,COLUMNS(宝石属性!$B$43:E$66),0)*10*VLOOKUP(ROUNDDOWN($CB118,-1),宝石属性!$B$25:$N$41,2,0)*VLOOKUP(ROUNDDOWN($CB118,-1),宝石属性!$B$25:$N$41,3,0)+VLOOKUP($CC$2,职业被动!$B$6:$M$29,COLUMNS(职业被动!$B$6:E$29),0)*$CB118,0)</f>
        <v>2827</v>
      </c>
      <c r="CE118" s="9">
        <f>ROUND(属性投放!F$4+装备属性!F$4*IF($CB118&lt;10,1,ROUNDDOWN($CB118,-1))+SUM(属性投放!G$37:G$45)*$CB118+VLOOKUP($CC$2,一级属性!$E$41:$P$64,COLUMNS(一级属性!$E$41:I$64),0)*($CB118+0.25*IF($CB118&lt;10,1,ROUNDDOWN($CB118,-1)))+VLOOKUP($CC$2,宝石属性!$B$43:$M$66,COLUMNS(宝石属性!$B$43:F$66),0)*10*VLOOKUP(ROUNDDOWN($CB118,-1),宝石属性!$B$25:$N$41,2,0)*VLOOKUP(ROUNDDOWN($CB118,-1),宝石属性!$B$25:$N$41,3,0)+VLOOKUP($CC$2,职业被动!$B$6:$M$29,COLUMNS(职业被动!$B$6:F$29),0)*$CB118,0)</f>
        <v>2552</v>
      </c>
      <c r="CF118" s="9">
        <f>ROUND(属性投放!G$4+装备属性!G$4*IF($CB118&lt;10,1,ROUNDDOWN($CB118,-1))+SUM(属性投放!H$37:H$45)*$CB118+VLOOKUP($CC$2,一级属性!$E$41:$P$64,COLUMNS(一级属性!$E$41:J$64),0)*($CB118+0.25*IF($CB118&lt;10,1,ROUNDDOWN($CB118,-1)))+VLOOKUP($CC$2,宝石属性!$B$43:$M$66,COLUMNS(宝石属性!$B$43:G$66),0)*10*VLOOKUP(ROUNDDOWN($CB118,-1),宝石属性!$B$25:$N$41,2,0)*VLOOKUP(ROUNDDOWN($CB118,-1),宝石属性!$B$25:$N$41,3,0)+VLOOKUP($CC$2,职业被动!$B$6:$M$29,COLUMNS(职业被动!$B$6:G$29),0)*$CB118,0)</f>
        <v>1224</v>
      </c>
      <c r="CG118" s="9">
        <f>ROUND(属性投放!H$4+装备属性!H$4*IF($CB118&lt;10,1,ROUNDDOWN($CB118,-1))+SUM(属性投放!I$37:I$45)*$CB118+VLOOKUP($CC$2,一级属性!$E$41:$P$64,COLUMNS(一级属性!$E$41:K$64),0)*($CB118+0.25*IF($CB118&lt;10,1,ROUNDDOWN($CB118,-1)))+VLOOKUP($CC$2,宝石属性!$B$43:$M$66,COLUMNS(宝石属性!$B$43:H$66),0)*10*VLOOKUP(ROUNDDOWN($CB118,-1),宝石属性!$B$25:$N$41,2,0)*VLOOKUP(ROUNDDOWN($CB118,-1),宝石属性!$B$25:$N$41,3,0)+VLOOKUP($CC$2,职业被动!$B$6:$M$29,COLUMNS(职业被动!$B$6:H$29),0)*$CB118,0)</f>
        <v>761</v>
      </c>
      <c r="CH118" s="9">
        <f>ROUND(属性投放!I$4+装备属性!I$4*IF($CB118&lt;10,1,ROUNDDOWN($CB118,-1))+SUM(属性投放!J$37:J$45)*$CB118+VLOOKUP($CC$2,一级属性!$E$41:$P$64,COLUMNS(一级属性!$E$41:L$64),0)*($CB118+0.25*IF($CB118&lt;10,1,ROUNDDOWN($CB118,-1)))+VLOOKUP($CC$2,宝石属性!$B$43:$M$66,COLUMNS(宝石属性!$B$43:I$66),0)*10*VLOOKUP(ROUNDDOWN($CB118,-1),宝石属性!$B$25:$N$41,2,0)*VLOOKUP(ROUNDDOWN($CB118,-1),宝石属性!$B$25:$N$41,3,0)+VLOOKUP($CC$2,职业被动!$B$6:$M$29,COLUMNS(职业被动!$B$6:I$29),0)*$CB118,0)</f>
        <v>1283</v>
      </c>
      <c r="CI118" s="9">
        <f>ROUND(属性投放!J$4+装备属性!J$4*IF($CB118&lt;10,1,ROUNDDOWN($CB118,-1))+SUM(属性投放!K$37:K$45)*$CB118+VLOOKUP($CC$2,一级属性!$E$41:$P$64,COLUMNS(一级属性!$E$41:M$64),0)*($CB118+0.25*IF($CB118&lt;10,1,ROUNDDOWN($CB118,-1)))+VLOOKUP($CC$2,宝石属性!$B$43:$M$66,COLUMNS(宝石属性!$B$43:J$66),0)*10*VLOOKUP(ROUNDDOWN($CB118,-1),宝石属性!$B$25:$N$41,2,0)*VLOOKUP(ROUNDDOWN($CB118,-1),宝石属性!$B$25:$N$41,3,0)+VLOOKUP($CC$2,职业被动!$B$6:$M$29,COLUMNS(职业被动!$B$6:J$29),0)*$CB118,0)</f>
        <v>832</v>
      </c>
      <c r="CJ118" s="9">
        <f>ROUND(属性投放!K$4+装备属性!K$4*IF($CB118&lt;10,1,ROUNDDOWN($CB118,-1))+SUM(属性投放!L$37:L$45)*$CB118+VLOOKUP($CC$2,一级属性!$E$41:$P$64,COLUMNS(一级属性!$E$41:N$64),0)*($CB118+0.25*IF($CB118&lt;10,1,ROUNDDOWN($CB118,-1)))+VLOOKUP($CC$2,宝石属性!$B$43:$M$66,COLUMNS(宝石属性!$B$43:K$66),0)*10*VLOOKUP(ROUNDDOWN($CB118,-1),宝石属性!$B$25:$N$41,2,0)*VLOOKUP(ROUNDDOWN($CB118,-1),宝石属性!$B$25:$N$41,3,0)+VLOOKUP($CC$2,职业被动!$B$6:$M$29,COLUMNS(职业被动!$B$6:K$29),0)*$CB118,0)</f>
        <v>408</v>
      </c>
      <c r="CK118" s="9">
        <f>ROUND(属性投放!L$4+装备属性!L$4*IF($CB118&lt;10,1,ROUNDDOWN($CB118,-1))+SUM(属性投放!M$37:M$45)*$CB118+VLOOKUP($CC$2,一级属性!$E$41:$P$64,COLUMNS(一级属性!$E$41:O$64),0)*($CB118+0.25*IF($CB118&lt;10,1,ROUNDDOWN($CB118,-1)))+VLOOKUP($CC$2,宝石属性!$B$43:$M$66,COLUMNS(宝石属性!$B$43:L$66),0)*10*VLOOKUP(ROUNDDOWN($CB118,-1),宝石属性!$B$25:$N$41,2,0)*VLOOKUP(ROUNDDOWN($CB118,-1),宝石属性!$B$25:$N$41,3,0)+VLOOKUP($CC$2,职业被动!$B$6:$M$29,COLUMNS(职业被动!$B$6:L$29),0)*$CB118,0)</f>
        <v>35</v>
      </c>
      <c r="CL118" s="9">
        <f>ROUND(属性投放!M$4+装备属性!M$4*IF($CB118&lt;10,1,ROUNDDOWN($CB118,-1))+SUM(属性投放!N$37:N$45)*$CB118+VLOOKUP($CC$2,一级属性!$E$41:$P$64,COLUMNS(一级属性!$E$41:P$64),0)*($CB118+0.25*IF($CB118&lt;10,1,ROUNDDOWN($CB118,-1)))+VLOOKUP($CC$2,宝石属性!$B$43:$M$66,COLUMNS(宝石属性!$B$43:M$66),0)*10*VLOOKUP(ROUNDDOWN($CB118,-1),宝石属性!$B$25:$N$41,2,0)*VLOOKUP(ROUNDDOWN($CB118,-1),宝石属性!$B$25:$N$41,3,0)+VLOOKUP($CC$2,职业被动!$B$6:$M$29,COLUMNS(职业被动!$B$6:M$29),0)*$CB118,0)</f>
        <v>1185</v>
      </c>
      <c r="CM118" s="48">
        <f>属性价值和能力评分!$F$9+ROUND(属性价值和能力评分!$F$38*10,0)*CB118+ROUND((SUM(装备属性!$W$9:$W$14)+属性价值和能力评分!$F$38*1.25+1.4+2.8)*IF(CB118&lt;10,1,ROUNDDOWN(CB118,-1)),0)+15*VLOOKUP(ROUNDDOWN(CB118,-1),宝石属性!$B$26:$D$41,2,0)*6*VLOOKUP(ROUNDDOWN(CB118,-1),宝石属性!$B$26:$D$41,3,0)+(属性价值和能力评分!$F$49*9+属性价值和能力评分!$F$50*2+属性价值和能力评分!$F$53*8/5)*CB118</f>
        <v>21277</v>
      </c>
      <c r="CO118" s="1">
        <v>115</v>
      </c>
      <c r="CP118" s="9">
        <f>ROUND(属性投放!D$4+装备属性!D$4*IF($CO118&lt;10,1,ROUNDDOWN($CO118,-1))+SUM(属性投放!E$37:E$45)*$CO118+VLOOKUP($CP$2,一级属性!$E$41:$P$64,COLUMNS(一级属性!$E$41:G$64),0)*($CO118+0.25*IF($CO118&lt;10,1,ROUNDDOWN($CO118,-1)))+VLOOKUP($CP$2,宝石属性!$B$43:$M$66,COLUMNS(宝石属性!$B$43:D$66),0)*10*VLOOKUP(ROUNDDOWN($CO118,-1),宝石属性!$B$25:$N$41,2,0)*VLOOKUP(ROUNDDOWN($CO118,-1),宝石属性!$B$25:$N$41,3,0)+VLOOKUP($CP$2,职业被动!$B$6:$M$29,COLUMNS(职业被动!$B$6:D$29),0)*$CO118,0)</f>
        <v>5449</v>
      </c>
      <c r="CQ118" s="9">
        <f>ROUND(属性投放!E$4+装备属性!E$4*IF($CO118&lt;10,1,ROUNDDOWN($CO118,-1))+SUM(属性投放!F$37:F$45)*$CO118+VLOOKUP($CP$2,一级属性!$E$41:$P$64,COLUMNS(一级属性!$E$41:H$64),0)*($CO118+0.25*IF($CO118&lt;10,1,ROUNDDOWN($CO118,-1)))+VLOOKUP($CP$2,宝石属性!$B$43:$M$66,COLUMNS(宝石属性!$B$43:E$66),0)*10*VLOOKUP(ROUNDDOWN($CO118,-1),宝石属性!$B$25:$N$41,2,0)*VLOOKUP(ROUNDDOWN($CO118,-1),宝石属性!$B$25:$N$41,3,0)+VLOOKUP($CP$2,职业被动!$B$6:$M$29,COLUMNS(职业被动!$B$6:E$29),0)*$CO118,0)</f>
        <v>6390</v>
      </c>
      <c r="CR118" s="9">
        <f>ROUND(属性投放!F$4+装备属性!F$4*IF($CO118&lt;10,1,ROUNDDOWN($CO118,-1))+SUM(属性投放!G$37:G$45)*$CO118+VLOOKUP($CP$2,一级属性!$E$41:$P$64,COLUMNS(一级属性!$E$41:I$64),0)*($CO118+0.25*IF($CO118&lt;10,1,ROUNDDOWN($CO118,-1)))+VLOOKUP($CP$2,宝石属性!$B$43:$M$66,COLUMNS(宝石属性!$B$43:F$66),0)*10*VLOOKUP(ROUNDDOWN($CO118,-1),宝石属性!$B$25:$N$41,2,0)*VLOOKUP(ROUNDDOWN($CO118,-1),宝石属性!$B$25:$N$41,3,0)+VLOOKUP($CP$2,职业被动!$B$6:$M$29,COLUMNS(职业被动!$B$6:F$29),0)*$CO118,0)</f>
        <v>1232</v>
      </c>
      <c r="CS118" s="9">
        <f>ROUND(属性投放!G$4+装备属性!G$4*IF($CO118&lt;10,1,ROUNDDOWN($CO118,-1))+SUM(属性投放!H$37:H$45)*$CO118+VLOOKUP($CP$2,一级属性!$E$41:$P$64,COLUMNS(一级属性!$E$41:J$64),0)*($CO118+0.25*IF($CO118&lt;10,1,ROUNDDOWN($CO118,-1)))+VLOOKUP($CP$2,宝石属性!$B$43:$M$66,COLUMNS(宝石属性!$B$43:G$66),0)*10*VLOOKUP(ROUNDDOWN($CO118,-1),宝石属性!$B$25:$N$41,2,0)*VLOOKUP(ROUNDDOWN($CO118,-1),宝石属性!$B$25:$N$41,3,0)+VLOOKUP($CP$2,职业被动!$B$6:$M$29,COLUMNS(职业被动!$B$6:G$29),0)*$CO118,0)</f>
        <v>1109</v>
      </c>
      <c r="CT118" s="9">
        <f>ROUND(属性投放!H$4+装备属性!H$4*IF($CO118&lt;10,1,ROUNDDOWN($CO118,-1))+SUM(属性投放!I$37:I$45)*$CO118+VLOOKUP($CP$2,一级属性!$E$41:$P$64,COLUMNS(一级属性!$E$41:K$64),0)*($CO118+0.25*IF($CO118&lt;10,1,ROUNDDOWN($CO118,-1)))+VLOOKUP($CP$2,宝石属性!$B$43:$M$66,COLUMNS(宝石属性!$B$43:H$66),0)*10*VLOOKUP(ROUNDDOWN($CO118,-1),宝石属性!$B$25:$N$41,2,0)*VLOOKUP(ROUNDDOWN($CO118,-1),宝石属性!$B$25:$N$41,3,0)+VLOOKUP($CP$2,职业被动!$B$6:$M$29,COLUMNS(职业被动!$B$6:H$29),0)*$CO118,0)</f>
        <v>1944</v>
      </c>
      <c r="CU118" s="9">
        <f>ROUND(属性投放!I$4+装备属性!I$4*IF($CO118&lt;10,1,ROUNDDOWN($CO118,-1))+SUM(属性投放!J$37:J$45)*$CO118+VLOOKUP($CP$2,一级属性!$E$41:$P$64,COLUMNS(一级属性!$E$41:L$64),0)*($CO118+0.25*IF($CO118&lt;10,1,ROUNDDOWN($CO118,-1)))+VLOOKUP($CP$2,宝石属性!$B$43:$M$66,COLUMNS(宝石属性!$B$43:I$66),0)*10*VLOOKUP(ROUNDDOWN($CO118,-1),宝石属性!$B$25:$N$41,2,0)*VLOOKUP(ROUNDDOWN($CO118,-1),宝石属性!$B$25:$N$41,3,0)+VLOOKUP($CP$2,职业被动!$B$6:$M$29,COLUMNS(职业被动!$B$6:I$29),0)*$CO118,0)</f>
        <v>1683</v>
      </c>
      <c r="CV118" s="9">
        <f>ROUND(属性投放!J$4+装备属性!J$4*IF($CO118&lt;10,1,ROUNDDOWN($CO118,-1))+SUM(属性投放!K$37:K$45)*$CO118+VLOOKUP($CP$2,一级属性!$E$41:$P$64,COLUMNS(一级属性!$E$41:M$64),0)*($CO118+0.25*IF($CO118&lt;10,1,ROUNDDOWN($CO118,-1)))+VLOOKUP($CP$2,宝石属性!$B$43:$M$66,COLUMNS(宝石属性!$B$43:J$66),0)*10*VLOOKUP(ROUNDDOWN($CO118,-1),宝石属性!$B$25:$N$41,2,0)*VLOOKUP(ROUNDDOWN($CO118,-1),宝石属性!$B$25:$N$41,3,0)+VLOOKUP($CP$2,职业被动!$B$6:$M$29,COLUMNS(职业被动!$B$6:J$29),0)*$CO118,0)</f>
        <v>690</v>
      </c>
      <c r="CW118" s="9">
        <f>ROUND(属性投放!K$4+装备属性!K$4*IF($CO118&lt;10,1,ROUNDDOWN($CO118,-1))+SUM(属性投放!L$37:L$45)*$CO118+VLOOKUP($CP$2,一级属性!$E$41:$P$64,COLUMNS(一级属性!$E$41:N$64),0)*($CO118+0.25*IF($CO118&lt;10,1,ROUNDDOWN($CO118,-1)))+VLOOKUP($CP$2,宝石属性!$B$43:$M$66,COLUMNS(宝石属性!$B$43:K$66),0)*10*VLOOKUP(ROUNDDOWN($CO118,-1),宝石属性!$B$25:$N$41,2,0)*VLOOKUP(ROUNDDOWN($CO118,-1),宝石属性!$B$25:$N$41,3,0)+VLOOKUP($CP$2,职业被动!$B$6:$M$29,COLUMNS(职业被动!$B$6:K$29),0)*$CO118,0)</f>
        <v>408</v>
      </c>
      <c r="CX118" s="9">
        <f>ROUND(属性投放!L$4+装备属性!L$4*IF($CO118&lt;10,1,ROUNDDOWN($CO118,-1))+SUM(属性投放!M$37:M$45)*$CO118+VLOOKUP($CP$2,一级属性!$E$41:$P$64,COLUMNS(一级属性!$E$41:O$64),0)*($CO118+0.25*IF($CO118&lt;10,1,ROUNDDOWN($CO118,-1)))+VLOOKUP($CP$2,宝石属性!$B$43:$M$66,COLUMNS(宝石属性!$B$43:L$66),0)*10*VLOOKUP(ROUNDDOWN($CO118,-1),宝石属性!$B$25:$N$41,2,0)*VLOOKUP(ROUNDDOWN($CO118,-1),宝石属性!$B$25:$N$41,3,0)+VLOOKUP($CP$2,职业被动!$B$6:$M$29,COLUMNS(职业被动!$B$6:L$29),0)*$CO118,0)</f>
        <v>35</v>
      </c>
      <c r="CY118" s="9">
        <f>ROUND(属性投放!M$4+装备属性!M$4*IF($CO118&lt;10,1,ROUNDDOWN($CO118,-1))+SUM(属性投放!N$37:N$45)*$CO118+VLOOKUP($CP$2,一级属性!$E$41:$P$64,COLUMNS(一级属性!$E$41:P$64),0)*($CO118+0.25*IF($CO118&lt;10,1,ROUNDDOWN($CO118,-1)))+VLOOKUP($CP$2,宝石属性!$B$43:$M$66,COLUMNS(宝石属性!$B$43:M$66),0)*10*VLOOKUP(ROUNDDOWN($CO118,-1),宝石属性!$B$25:$N$41,2,0)*VLOOKUP(ROUNDDOWN($CO118,-1),宝石属性!$B$25:$N$41,3,0)+VLOOKUP($CP$2,职业被动!$B$6:$M$29,COLUMNS(职业被动!$B$6:M$29),0)*$CO118,0)</f>
        <v>1185</v>
      </c>
      <c r="CZ118" s="48">
        <f>属性价值和能力评分!$F$9+ROUND(属性价值和能力评分!$F$38*10,0)*CO118+ROUND((SUM(装备属性!$W$9:$W$14)+属性价值和能力评分!$F$38*1.25+1.4+2.8)*IF(CO118&lt;10,1,ROUNDDOWN(CO118,-1)),0)+15*VLOOKUP(ROUNDDOWN(CO118,-1),宝石属性!$B$26:$D$41,2,0)*6*VLOOKUP(ROUNDDOWN(CO118,-1),宝石属性!$B$26:$D$41,3,0)+(属性价值和能力评分!$F$49*9+属性价值和能力评分!$F$50*2+属性价值和能力评分!$F$53*8/5)*CO118</f>
        <v>21277</v>
      </c>
      <c r="DB118" s="1">
        <v>115</v>
      </c>
      <c r="DC118" s="9">
        <f>ROUND(属性投放!D$4+装备属性!D$4*IF($DB118&lt;10,1,ROUNDDOWN($DB118,-1))+SUM(属性投放!E$37:E$45)*$DB118+VLOOKUP($DC$2,一级属性!$E$41:$P$64,COLUMNS(一级属性!$E$41:G$64),0)*($DB118+0.25*IF($DB118&lt;10,1,ROUNDDOWN($DB118,-1)))+VLOOKUP($DC$2,宝石属性!$B$43:$M$66,COLUMNS(宝石属性!$B$43:D$66),0)*10*VLOOKUP(ROUNDDOWN($DB118,-1),宝石属性!$B$25:$N$41,2,0)*VLOOKUP(ROUNDDOWN($DB118,-1),宝石属性!$B$25:$N$41,3,0)+VLOOKUP($DC$2,职业被动!$B$6:$M$29,COLUMNS(职业被动!$B$6:D$29),0)*$DB118,0)</f>
        <v>6254</v>
      </c>
      <c r="DD118" s="9">
        <f>ROUND(属性投放!E$4+装备属性!E$4*IF($DB118&lt;10,1,ROUNDDOWN($DB118,-1))+SUM(属性投放!F$37:F$45)*$DB118+VLOOKUP($DC$2,一级属性!$E$41:$P$64,COLUMNS(一级属性!$E$41:H$64),0)*($DB118+0.25*IF($DB118&lt;10,1,ROUNDDOWN($DB118,-1)))+VLOOKUP($DC$2,宝石属性!$B$43:$M$66,COLUMNS(宝石属性!$B$43:E$66),0)*10*VLOOKUP(ROUNDDOWN($DB118,-1),宝石属性!$B$25:$N$41,2,0)*VLOOKUP(ROUNDDOWN($DB118,-1),宝石属性!$B$25:$N$41,3,0)+VLOOKUP($DC$2,职业被动!$B$6:$M$29,COLUMNS(职业被动!$B$6:E$29),0)*$DB118,0)</f>
        <v>2827</v>
      </c>
      <c r="DE118" s="9">
        <f>ROUND(属性投放!F$4+装备属性!F$4*IF($DB118&lt;10,1,ROUNDDOWN($DB118,-1))+SUM(属性投放!G$37:G$45)*$DB118+VLOOKUP($DC$2,一级属性!$E$41:$P$64,COLUMNS(一级属性!$E$41:I$64),0)*($DB118+0.25*IF($DB118&lt;10,1,ROUNDDOWN($DB118,-1)))+VLOOKUP($DC$2,宝石属性!$B$43:$M$66,COLUMNS(宝石属性!$B$43:F$66),0)*10*VLOOKUP(ROUNDDOWN($DB118,-1),宝石属性!$B$25:$N$41,2,0)*VLOOKUP(ROUNDDOWN($DB118,-1),宝石属性!$B$25:$N$41,3,0)+VLOOKUP($DC$2,职业被动!$B$6:$M$29,COLUMNS(职业被动!$B$6:F$29),0)*$DB118,0)</f>
        <v>1232</v>
      </c>
      <c r="DF118" s="9">
        <f>ROUND(属性投放!G$4+装备属性!G$4*IF($DB118&lt;10,1,ROUNDDOWN($DB118,-1))+SUM(属性投放!H$37:H$45)*$DB118+VLOOKUP($DC$2,一级属性!$E$41:$P$64,COLUMNS(一级属性!$E$41:J$64),0)*($DB118+0.25*IF($DB118&lt;10,1,ROUNDDOWN($DB118,-1)))+VLOOKUP($DC$2,宝石属性!$B$43:$M$66,COLUMNS(宝石属性!$B$43:G$66),0)*10*VLOOKUP(ROUNDDOWN($DB118,-1),宝石属性!$B$25:$N$41,2,0)*VLOOKUP(ROUNDDOWN($DB118,-1),宝石属性!$B$25:$N$41,3,0)+VLOOKUP($DC$2,职业被动!$B$6:$M$29,COLUMNS(职业被动!$B$6:G$29),0)*$DB118,0)</f>
        <v>3147</v>
      </c>
      <c r="DG118" s="9">
        <f>ROUND(属性投放!H$4+装备属性!H$4*IF($DB118&lt;10,1,ROUNDDOWN($DB118,-1))+SUM(属性投放!I$37:I$45)*$DB118+VLOOKUP($DC$2,一级属性!$E$41:$P$64,COLUMNS(一级属性!$E$41:K$64),0)*($DB118+0.25*IF($DB118&lt;10,1,ROUNDDOWN($DB118,-1)))+VLOOKUP($DC$2,宝石属性!$B$43:$M$66,COLUMNS(宝石属性!$B$43:H$66),0)*10*VLOOKUP(ROUNDDOWN($DB118,-1),宝石属性!$B$25:$N$41,2,0)*VLOOKUP(ROUNDDOWN($DB118,-1),宝石属性!$B$25:$N$41,3,0)+VLOOKUP($DC$2,职业被动!$B$6:$M$29,COLUMNS(职业被动!$B$6:H$29),0)*$DB118,0)</f>
        <v>761</v>
      </c>
      <c r="DH118" s="9">
        <f>ROUND(属性投放!I$4+装备属性!I$4*IF($DB118&lt;10,1,ROUNDDOWN($DB118,-1))+SUM(属性投放!J$37:J$45)*$DB118+VLOOKUP($DC$2,一级属性!$E$41:$P$64,COLUMNS(一级属性!$E$41:L$64),0)*($DB118+0.25*IF($DB118&lt;10,1,ROUNDDOWN($DB118,-1)))+VLOOKUP($DC$2,宝石属性!$B$43:$M$66,COLUMNS(宝石属性!$B$43:I$66),0)*10*VLOOKUP(ROUNDDOWN($DB118,-1),宝石属性!$B$25:$N$41,2,0)*VLOOKUP(ROUNDDOWN($DB118,-1),宝石属性!$B$25:$N$41,3,0)+VLOOKUP($DC$2,职业被动!$B$6:$M$29,COLUMNS(职业被动!$B$6:I$29),0)*$DB118,0)</f>
        <v>1140</v>
      </c>
      <c r="DI118" s="9">
        <f>ROUND(属性投放!J$4+装备属性!J$4*IF($DB118&lt;10,1,ROUNDDOWN($DB118,-1))+SUM(属性投放!K$37:K$45)*$DB118+VLOOKUP($DC$2,一级属性!$E$41:$P$64,COLUMNS(一级属性!$E$41:M$64),0)*($DB118+0.25*IF($DB118&lt;10,1,ROUNDDOWN($DB118,-1)))+VLOOKUP($DC$2,宝石属性!$B$43:$M$66,COLUMNS(宝石属性!$B$43:J$66),0)*10*VLOOKUP(ROUNDDOWN($DB118,-1),宝石属性!$B$25:$N$41,2,0)*VLOOKUP(ROUNDDOWN($DB118,-1),宝石属性!$B$25:$N$41,3,0)+VLOOKUP($DC$2,职业被动!$B$6:$M$29,COLUMNS(职业被动!$B$6:J$29),0)*$DB118,0)</f>
        <v>832</v>
      </c>
      <c r="DJ118" s="9">
        <f>ROUND(属性投放!K$4+装备属性!K$4*IF($DB118&lt;10,1,ROUNDDOWN($DB118,-1))+SUM(属性投放!L$37:L$45)*$DB118+VLOOKUP($DC$2,一级属性!$E$41:$P$64,COLUMNS(一级属性!$E$41:N$64),0)*($DB118+0.25*IF($DB118&lt;10,1,ROUNDDOWN($DB118,-1)))+VLOOKUP($DC$2,宝石属性!$B$43:$M$66,COLUMNS(宝石属性!$B$43:K$66),0)*10*VLOOKUP(ROUNDDOWN($DB118,-1),宝石属性!$B$25:$N$41,2,0)*VLOOKUP(ROUNDDOWN($DB118,-1),宝石属性!$B$25:$N$41,3,0)+VLOOKUP($DC$2,职业被动!$B$6:$M$29,COLUMNS(职业被动!$B$6:K$29),0)*$DB118,0)</f>
        <v>568</v>
      </c>
      <c r="DK118" s="9">
        <f>ROUND(属性投放!L$4+装备属性!L$4*IF($DB118&lt;10,1,ROUNDDOWN($DB118,-1))+SUM(属性投放!M$37:M$45)*$DB118+VLOOKUP($DC$2,一级属性!$E$41:$P$64,COLUMNS(一级属性!$E$41:O$64),0)*($DB118+0.25*IF($DB118&lt;10,1,ROUNDDOWN($DB118,-1)))+VLOOKUP($DC$2,宝石属性!$B$43:$M$66,COLUMNS(宝石属性!$B$43:L$66),0)*10*VLOOKUP(ROUNDDOWN($DB118,-1),宝石属性!$B$25:$N$41,2,0)*VLOOKUP(ROUNDDOWN($DB118,-1),宝石属性!$B$25:$N$41,3,0)+VLOOKUP($DC$2,职业被动!$B$6:$M$29,COLUMNS(职业被动!$B$6:L$29),0)*$DB118,0)</f>
        <v>35</v>
      </c>
      <c r="DL118" s="9">
        <f>ROUND(属性投放!M$4+装备属性!M$4*IF($DB118&lt;10,1,ROUNDDOWN($DB118,-1))+SUM(属性投放!N$37:N$45)*$DB118+VLOOKUP($DC$2,一级属性!$E$41:$P$64,COLUMNS(一级属性!$E$41:P$64),0)*($DB118+0.25*IF($DB118&lt;10,1,ROUNDDOWN($DB118,-1)))+VLOOKUP($DC$2,宝石属性!$B$43:$M$66,COLUMNS(宝石属性!$B$43:M$66),0)*10*VLOOKUP(ROUNDDOWN($DB118,-1),宝石属性!$B$25:$N$41,2,0)*VLOOKUP(ROUNDDOWN($DB118,-1),宝石属性!$B$25:$N$41,3,0)+VLOOKUP($DC$2,职业被动!$B$6:$M$29,COLUMNS(职业被动!$B$6:M$29),0)*$DB118,0)</f>
        <v>1185</v>
      </c>
      <c r="DM118" s="48">
        <f>属性价值和能力评分!$F$9+ROUND(属性价值和能力评分!$F$38*10,0)*DB118+ROUND((SUM(装备属性!$W$9:$W$14)+属性价值和能力评分!$F$38*1.25+1.4+2.8)*IF(DB118&lt;10,1,ROUNDDOWN(DB118,-1)),0)+15*VLOOKUP(ROUNDDOWN(DB118,-1),宝石属性!$B$26:$D$41,2,0)*6*VLOOKUP(ROUNDDOWN(DB118,-1),宝石属性!$B$26:$D$41,3,0)+(属性价值和能力评分!$F$49*9+属性价值和能力评分!$F$50*2+属性价值和能力评分!$F$53*8/5)*DB118</f>
        <v>21277</v>
      </c>
      <c r="DO118" s="1">
        <v>115</v>
      </c>
      <c r="DP118" s="9">
        <f>ROUND(属性投放!D$4+装备属性!D$4*IF($DO118&lt;10,1,ROUNDDOWN($DO118,-1))+SUM(属性投放!E$37:E$45)*$DO118+VLOOKUP($DP$2,一级属性!$E$41:$P$64,COLUMNS(一级属性!$E$41:G$64),0)*($DO118+0.25*IF($DO118&lt;10,1,ROUNDDOWN($DO118,-1)))+VLOOKUP($DP$2,宝石属性!$B$43:$M$66,COLUMNS(宝石属性!$B$43:D$66),0)*10*VLOOKUP(ROUNDDOWN($DO118,-1),宝石属性!$B$25:$N$41,2,0)*VLOOKUP(ROUNDDOWN($DO118,-1),宝石属性!$B$25:$N$41,3,0)+VLOOKUP($DP$2,职业被动!$B$6:$M$29,COLUMNS(职业被动!$B$6:D$29),0)*$DO118,0)</f>
        <v>13559</v>
      </c>
      <c r="DQ118" s="9">
        <f>ROUND(属性投放!E$4+装备属性!E$4*IF($DO118&lt;10,1,ROUNDDOWN($DO118,-1))+SUM(属性投放!F$37:F$45)*$DO118+VLOOKUP($DP$2,一级属性!$E$41:$P$64,COLUMNS(一级属性!$E$41:H$64),0)*($DO118+0.25*IF($DO118&lt;10,1,ROUNDDOWN($DO118,-1)))+VLOOKUP($DP$2,宝石属性!$B$43:$M$66,COLUMNS(宝石属性!$B$43:E$66),0)*10*VLOOKUP(ROUNDDOWN($DO118,-1),宝石属性!$B$25:$N$41,2,0)*VLOOKUP(ROUNDDOWN($DO118,-1),宝石属性!$B$25:$N$41,3,0)+VLOOKUP($DP$2,职业被动!$B$6:$M$29,COLUMNS(职业被动!$B$6:E$29),0)*$DO118,0)</f>
        <v>2827</v>
      </c>
      <c r="DR118" s="9">
        <f>ROUND(属性投放!F$4+装备属性!F$4*IF($DO118&lt;10,1,ROUNDDOWN($DO118,-1))+SUM(属性投放!G$37:G$45)*$DO118+VLOOKUP($DP$2,一级属性!$E$41:$P$64,COLUMNS(一级属性!$E$41:I$64),0)*($DO118+0.25*IF($DO118&lt;10,1,ROUNDDOWN($DO118,-1)))+VLOOKUP($DP$2,宝石属性!$B$43:$M$66,COLUMNS(宝石属性!$B$43:F$66),0)*10*VLOOKUP(ROUNDDOWN($DO118,-1),宝石属性!$B$25:$N$41,2,0)*VLOOKUP(ROUNDDOWN($DO118,-1),宝石属性!$B$25:$N$41,3,0)+VLOOKUP($DP$2,职业被动!$B$6:$M$29,COLUMNS(职业被动!$B$6:F$29),0)*$DO118,0)</f>
        <v>1232</v>
      </c>
      <c r="DS118" s="9">
        <f>ROUND(属性投放!G$4+装备属性!G$4*IF($DO118&lt;10,1,ROUNDDOWN($DO118,-1))+SUM(属性投放!H$37:H$45)*$DO118+VLOOKUP($DP$2,一级属性!$E$41:$P$64,COLUMNS(一级属性!$E$41:J$64),0)*($DO118+0.25*IF($DO118&lt;10,1,ROUNDDOWN($DO118,-1)))+VLOOKUP($DP$2,宝石属性!$B$43:$M$66,COLUMNS(宝石属性!$B$43:G$66),0)*10*VLOOKUP(ROUNDDOWN($DO118,-1),宝石属性!$B$25:$N$41,2,0)*VLOOKUP(ROUNDDOWN($DO118,-1),宝石属性!$B$25:$N$41,3,0)+VLOOKUP($DP$2,职业被动!$B$6:$M$29,COLUMNS(职业被动!$B$6:G$29),0)*$DO118,0)</f>
        <v>1109</v>
      </c>
      <c r="DT118" s="9">
        <f>ROUND(属性投放!H$4+装备属性!H$4*IF($DO118&lt;10,1,ROUNDDOWN($DO118,-1))+SUM(属性投放!I$37:I$45)*$DO118+VLOOKUP($DP$2,一级属性!$E$41:$P$64,COLUMNS(一级属性!$E$41:K$64),0)*($DO118+0.25*IF($DO118&lt;10,1,ROUNDDOWN($DO118,-1)))+VLOOKUP($DP$2,宝石属性!$B$43:$M$66,COLUMNS(宝石属性!$B$43:H$66),0)*10*VLOOKUP(ROUNDDOWN($DO118,-1),宝石属性!$B$25:$N$41,2,0)*VLOOKUP(ROUNDDOWN($DO118,-1),宝石属性!$B$25:$N$41,3,0)+VLOOKUP($DP$2,职业被动!$B$6:$M$29,COLUMNS(职业被动!$B$6:H$29),0)*$DO118,0)</f>
        <v>876</v>
      </c>
      <c r="DU118" s="9">
        <f>ROUND(属性投放!I$4+装备属性!I$4*IF($DO118&lt;10,1,ROUNDDOWN($DO118,-1))+SUM(属性投放!J$37:J$45)*$DO118+VLOOKUP($DP$2,一级属性!$E$41:$P$64,COLUMNS(一级属性!$E$41:L$64),0)*($DO118+0.25*IF($DO118&lt;10,1,ROUNDDOWN($DO118,-1)))+VLOOKUP($DP$2,宝石属性!$B$43:$M$66,COLUMNS(宝石属性!$B$43:I$66),0)*10*VLOOKUP(ROUNDDOWN($DO118,-1),宝石属性!$B$25:$N$41,2,0)*VLOOKUP(ROUNDDOWN($DO118,-1),宝石属性!$B$25:$N$41,3,0)+VLOOKUP($DP$2,职业被动!$B$6:$M$29,COLUMNS(职业被动!$B$6:I$29),0)*$DO118,0)</f>
        <v>1140</v>
      </c>
      <c r="DV118" s="9">
        <f>ROUND(属性投放!J$4+装备属性!J$4*IF($DO118&lt;10,1,ROUNDDOWN($DO118,-1))+SUM(属性投放!K$37:K$45)*$DO118+VLOOKUP($DP$2,一级属性!$E$41:$P$64,COLUMNS(一级属性!$E$41:M$64),0)*($DO118+0.25*IF($DO118&lt;10,1,ROUNDDOWN($DO118,-1)))+VLOOKUP($DP$2,宝石属性!$B$43:$M$66,COLUMNS(宝石属性!$B$43:J$66),0)*10*VLOOKUP(ROUNDDOWN($DO118,-1),宝石属性!$B$25:$N$41,2,0)*VLOOKUP(ROUNDDOWN($DO118,-1),宝石属性!$B$25:$N$41,3,0)+VLOOKUP($DP$2,职业被动!$B$6:$M$29,COLUMNS(职业被动!$B$6:J$29),0)*$DO118,0)</f>
        <v>832</v>
      </c>
      <c r="DW118" s="9">
        <f>ROUND(属性投放!K$4+装备属性!K$4*IF($DO118&lt;10,1,ROUNDDOWN($DO118,-1))+SUM(属性投放!L$37:L$45)*$DO118+VLOOKUP($DP$2,一级属性!$E$41:$P$64,COLUMNS(一级属性!$E$41:N$64),0)*($DO118+0.25*IF($DO118&lt;10,1,ROUNDDOWN($DO118,-1)))+VLOOKUP($DP$2,宝石属性!$B$43:$M$66,COLUMNS(宝石属性!$B$43:K$66),0)*10*VLOOKUP(ROUNDDOWN($DO118,-1),宝石属性!$B$25:$N$41,2,0)*VLOOKUP(ROUNDDOWN($DO118,-1),宝石属性!$B$25:$N$41,3,0)+VLOOKUP($DP$2,职业被动!$B$6:$M$29,COLUMNS(职业被动!$B$6:K$29),0)*$DO118,0)</f>
        <v>568</v>
      </c>
      <c r="DX118" s="9">
        <f>ROUND(属性投放!L$4+装备属性!L$4*IF($DO118&lt;10,1,ROUNDDOWN($DO118,-1))+SUM(属性投放!M$37:M$45)*$DO118+VLOOKUP($DP$2,一级属性!$E$41:$P$64,COLUMNS(一级属性!$E$41:O$64),0)*($DO118+0.25*IF($DO118&lt;10,1,ROUNDDOWN($DO118,-1)))+VLOOKUP($DP$2,宝石属性!$B$43:$M$66,COLUMNS(宝石属性!$B$43:L$66),0)*10*VLOOKUP(ROUNDDOWN($DO118,-1),宝石属性!$B$25:$N$41,2,0)*VLOOKUP(ROUNDDOWN($DO118,-1),宝石属性!$B$25:$N$41,3,0)+VLOOKUP($DP$2,职业被动!$B$6:$M$29,COLUMNS(职业被动!$B$6:L$29),0)*$DO118,0)</f>
        <v>35</v>
      </c>
      <c r="DY118" s="9">
        <f>ROUND(属性投放!M$4+装备属性!M$4*IF($DO118&lt;10,1,ROUNDDOWN($DO118,-1))+SUM(属性投放!N$37:N$45)*$DO118+VLOOKUP($DP$2,一级属性!$E$41:$P$64,COLUMNS(一级属性!$E$41:P$64),0)*($DO118+0.25*IF($DO118&lt;10,1,ROUNDDOWN($DO118,-1)))+VLOOKUP($DP$2,宝石属性!$B$43:$M$66,COLUMNS(宝石属性!$B$43:M$66),0)*10*VLOOKUP(ROUNDDOWN($DO118,-1),宝石属性!$B$25:$N$41,2,0)*VLOOKUP(ROUNDDOWN($DO118,-1),宝石属性!$B$25:$N$41,3,0)+VLOOKUP($DP$2,职业被动!$B$6:$M$29,COLUMNS(职业被动!$B$6:M$29),0)*$DO118,0)</f>
        <v>1185</v>
      </c>
      <c r="DZ118" s="48">
        <f>属性价值和能力评分!$F$9+ROUND(属性价值和能力评分!$F$38*10,0)*DO118+ROUND((SUM(装备属性!$W$9:$W$14)+属性价值和能力评分!$F$38*1.25+1.4+2.8)*IF(DO118&lt;10,1,ROUNDDOWN(DO118,-1)),0)+15*VLOOKUP(ROUNDDOWN(DO118,-1),宝石属性!$B$26:$D$41,2,0)*6*VLOOKUP(ROUNDDOWN(DO118,-1),宝石属性!$B$26:$D$41,3,0)+(属性价值和能力评分!$F$49*9+属性价值和能力评分!$F$50*2+属性价值和能力评分!$F$53*8/5)*DO118</f>
        <v>21277</v>
      </c>
      <c r="EA118" s="17"/>
      <c r="EB118" s="1">
        <v>115</v>
      </c>
      <c r="EC118" s="1">
        <f>ROUND(CC118/MAX(CE118/10,((CE118*(1+属性投放!$E$8)-CF118+属性投放!$F$8*EB118)*(1+属性投放!$G$8)*(1+属性投放!$H$8))),1)</f>
        <v>2.9</v>
      </c>
      <c r="ED118" s="1">
        <f>ROUND(CP118/MAX(CE118/10,((CE118*(1+属性投放!$E$8)-CS118+属性投放!$F$8*EB118)*(1+属性投放!$G$8)*(1+属性投放!$H$8))),1)</f>
        <v>2.7</v>
      </c>
      <c r="EE118" s="1">
        <f>ROUND(DC118/MAX(CE118/10,((CE118*(1+属性投放!$E$8)-DF118+属性投放!$F$8*EB118)*(1+属性投放!$G$8)*(1+属性投放!$H$8))),1)</f>
        <v>24.5</v>
      </c>
      <c r="EF118" s="1">
        <f>ROUND(DP118/MAX(CE118/10,((CE118*(1+属性投放!$E$8)-DS118+属性投放!$F$8*EB118)*(1+属性投放!$G$8)*(1+属性投放!$H$8))),1)</f>
        <v>6.7</v>
      </c>
      <c r="EH118" s="1">
        <f>ROUND(CC118/MAX(属性投放!$F$9*EB118,((CT118*(1+属性投放!$E$9)-CH118+属性投放!$F$9*EB118)*(1+属性投放!$G$9)*(1+属性投放!$H$9))),1)</f>
        <v>2.6</v>
      </c>
      <c r="EI118" s="1">
        <f>ROUND(CP118/MAX(属性投放!$F$9*EB118,((CT118*(1+属性投放!$E$9)-CU118+属性投放!$F$9*EB118)*(1+属性投放!$G$9)*(1+属性投放!$H$9))),1)</f>
        <v>3.3</v>
      </c>
      <c r="EJ118" s="1">
        <f>ROUND(DC118/MAX(属性投放!$F$9*EB118,((CT118*(1+属性投放!$E$9)-DH118+属性投放!$F$9*EB118)*(1+属性投放!$G$9)*(1+属性投放!$H$9))),1)</f>
        <v>2.8</v>
      </c>
      <c r="EK118" s="1">
        <f>ROUND(DP118/MAX(属性投放!$F$9*EB118,((CT118*(1+属性投放!$E$9)-DU118+属性投放!$F$9*EB118)*(1+属性投放!$G$9)*(1+属性投放!$H$9))),1)</f>
        <v>6</v>
      </c>
      <c r="EM118" s="1">
        <f>ROUND(CC118/((BW118*(1+属性投放!$E$10)+属性投放!$F$10*EB118)*(1+属性投放!$G$10)*(1+属性投放!$H$10)),1)</f>
        <v>5.6</v>
      </c>
      <c r="EN118" s="1">
        <f>ROUND(CP118/((BW118*(1+属性投放!$E$10)+属性投放!$F$10*EB118)*(1+属性投放!$G$10)*(1+属性投放!$H$10)),1)</f>
        <v>5.6</v>
      </c>
      <c r="EO118" s="1">
        <f>ROUND(DC118/((BW118*(1+属性投放!$E$10)+属性投放!$F$10*EB118)*(1+属性投放!$G$10)*(1+属性投放!$H$10)),1)</f>
        <v>6.5</v>
      </c>
      <c r="EP118" s="1">
        <f>ROUND(DP118/((BW118*(1+属性投放!$E$10)+属性投放!$F$10*EB118)*(1+属性投放!$G$10)*(1+属性投放!$H$10)),1)</f>
        <v>14</v>
      </c>
    </row>
    <row r="119" spans="2:146">
      <c r="B119" s="1">
        <v>116</v>
      </c>
      <c r="C119" s="9">
        <f>ROUND(属性投放!D$4+装备属性!D$4*IF($B119&lt;10,1,ROUNDDOWN($B119,-1))+SUM(属性投放!E$37:E$45)*$B119+VLOOKUP($C$2,一级属性!$E$41:$P$64,COLUMNS(一级属性!$E$41:G$64),0)*($B119+0.25*IF($B119&lt;10,1,ROUNDDOWN($B119,-1)))+VLOOKUP($C$2,宝石属性!$B$43:$M$66,COLUMNS(宝石属性!$B$43:D$66),0)*10*VLOOKUP(ROUNDDOWN($B119,-1),宝石属性!$B$25:$N$41,2,0)*VLOOKUP(ROUNDDOWN($B119,-1),宝石属性!$B$25:$N$41,3,0)+VLOOKUP($C$2,职业被动!$B$6:$M$29,COLUMNS(职业被动!$B$6:D$29),0)*$B119,0)</f>
        <v>6620</v>
      </c>
      <c r="D119" s="9">
        <f>ROUND(属性投放!E$4+装备属性!E$4*IF($B119&lt;10,1,ROUNDDOWN($B119,-1))+SUM(属性投放!F$37:F$38)*$B119+VLOOKUP($C$2,一级属性!$E$67:$P$90,COLUMNS(一级属性!$E$67:H$90),0)*$B119+VLOOKUP($C$2,宝石属性!$B$43:$M$66,COLUMNS(宝石属性!$B$43:E$66),0)*10*VLOOKUP(ROUNDDOWN($B119,-1),宝石属性!$B$25:$N$41,2,0)*VLOOKUP(ROUNDDOWN($B119,-1),宝石属性!$B$25:$N$41,3,0)+VLOOKUP($C$2,职业被动!$B$6:$M$29,COLUMNS(职业被动!$B$6:E$29),0)*$B119,0)</f>
        <v>2842</v>
      </c>
      <c r="E119" s="9">
        <f>ROUND(属性投放!F$4+装备属性!F$4*IF($B119&lt;10,1,ROUNDDOWN($B119,-1))+SUM(属性投放!G$37:G$38)*$B119+VLOOKUP($C$2,一级属性!$E$67:$P$90,COLUMNS(一级属性!$E$67:I$90),0)*$B119+VLOOKUP($C$2,宝石属性!$B$43:$M$66,COLUMNS(宝石属性!$B$43:F$66),0)*10*VLOOKUP(ROUNDDOWN($B119,-1),宝石属性!$B$25:$N$41,2,0)*VLOOKUP(ROUNDDOWN($B119,-1),宝石属性!$B$25:$N$41,3,0)+VLOOKUP($C$2,职业被动!$B$6:$M$29,COLUMNS(职业被动!$B$6:F$29),0)*$B119,0)</f>
        <v>2264</v>
      </c>
      <c r="F119" s="9">
        <f>ROUND(属性投放!G$4+装备属性!G$4*IF($B119&lt;10,1,ROUNDDOWN($B119,-1))+SUM(属性投放!H$37:H$38)*$B119+VLOOKUP($C$2,一级属性!$E$67:$P$90,COLUMNS(一级属性!$E$67:J$90),0)*$B119+VLOOKUP($C$2,宝石属性!$B$43:$M$66,COLUMNS(宝石属性!$B$43:G$66),0)*10*VLOOKUP(ROUNDDOWN($B119,-1),宝石属性!$B$25:$N$41,2,0)*VLOOKUP(ROUNDDOWN($B119,-1),宝石属性!$B$25:$N$41,3,0)+VLOOKUP($C$2,职业被动!$B$6:$M$29,COLUMNS(职业被动!$B$6:G$29),0)*$B119,0)</f>
        <v>1228</v>
      </c>
      <c r="G119" s="9">
        <f>ROUND(属性投放!H$4+装备属性!H$4*IF($B119&lt;10,1,ROUNDDOWN($B119,-1))+SUM(属性投放!I$37:I$38)*$B119+VLOOKUP($C$2,一级属性!$E$67:$P$90,COLUMNS(一级属性!$E$67:K$90),0)*$B119+VLOOKUP($C$2,宝石属性!$B$43:$M$66,COLUMNS(宝石属性!$B$43:H$66),0)*10*VLOOKUP(ROUNDDOWN($B119,-1),宝石属性!$B$25:$N$41,2,0)*VLOOKUP(ROUNDDOWN($B119,-1),宝石属性!$B$25:$N$41,3,0)+VLOOKUP($C$2,职业被动!$B$6:$M$29,COLUMNS(职业被动!$B$6:H$29),0)*$B119,0)</f>
        <v>763</v>
      </c>
      <c r="H119" s="9">
        <f>ROUND(属性投放!I$4+装备属性!I$4*IF($B119&lt;10,1,ROUNDDOWN($B119,-1))+SUM(属性投放!J$37:J$38)*$B119+VLOOKUP($C$2,一级属性!$E$67:$P$90,COLUMNS(一级属性!$E$67:L$90),0)*$B119+VLOOKUP($C$2,宝石属性!$B$43:$M$66,COLUMNS(宝石属性!$B$43:I$66),0)*10*VLOOKUP(ROUNDDOWN($B119,-1),宝石属性!$B$25:$N$41,2,0)*VLOOKUP(ROUNDDOWN($B119,-1),宝石属性!$B$25:$N$41,3,0)+VLOOKUP($C$2,职业被动!$B$6:$M$29,COLUMNS(职业被动!$B$6:I$29),0)*$B119,0)</f>
        <v>1264</v>
      </c>
      <c r="I119" s="9">
        <f>ROUND(属性投放!J$4+装备属性!J$4*IF($B119&lt;10,1,ROUNDDOWN($B119,-1))+SUM(属性投放!K$37:K$38)*$B119+VLOOKUP($C$2,一级属性!$E$67:$P$90,COLUMNS(一级属性!$E$67:M$90),0)*$B119+VLOOKUP($C$2,宝石属性!$B$43:$M$66,COLUMNS(宝石属性!$B$43:J$66),0)*10*VLOOKUP(ROUNDDOWN($B119,-1),宝石属性!$B$25:$N$41,2,0)*VLOOKUP(ROUNDDOWN($B119,-1),宝石属性!$B$25:$N$41,3,0)+VLOOKUP($C$2,职业被动!$B$6:$M$29,COLUMNS(职业被动!$B$6:J$29),0)*$B119,0)</f>
        <v>838</v>
      </c>
      <c r="J119" s="9">
        <f>ROUND(属性投放!K$4+装备属性!K$4*IF($B119&lt;10,1,ROUNDDOWN($B119,-1))+SUM(属性投放!L$37:L$38)*$B119+VLOOKUP($C$2,一级属性!$E$67:$P$90,COLUMNS(一级属性!$E$67:N$90),0)*$B119+VLOOKUP($C$2,宝石属性!$B$43:$M$66,COLUMNS(宝石属性!$B$43:K$66),0)*10*VLOOKUP(ROUNDDOWN($B119,-1),宝石属性!$B$25:$N$41,2,0)*VLOOKUP(ROUNDDOWN($B119,-1),宝石属性!$B$25:$N$41,3,0)+VLOOKUP($C$2,职业被动!$B$6:$M$29,COLUMNS(职业被动!$B$6:K$29),0)*$B119,0)</f>
        <v>408</v>
      </c>
      <c r="K119" s="9">
        <f>ROUND(属性投放!L$4+装备属性!L$4*IF($B119&lt;10,1,ROUNDDOWN($B119,-1))+SUM(属性投放!M$37:M$38)*$B119+VLOOKUP($C$2,一级属性!$E$67:$P$90,COLUMNS(一级属性!$E$67:O$90),0)*$B119+VLOOKUP($C$2,宝石属性!$B$43:$M$66,COLUMNS(宝石属性!$B$43:L$66),0)*10*VLOOKUP(ROUNDDOWN($B119,-1),宝石属性!$B$25:$N$41,2,0)*VLOOKUP(ROUNDDOWN($B119,-1),宝石属性!$B$25:$N$41,3,0)+VLOOKUP($C$2,职业被动!$B$6:$M$29,COLUMNS(职业被动!$B$6:L$29),0)*$B119,0)</f>
        <v>35</v>
      </c>
      <c r="L119" s="9">
        <f>ROUND(属性投放!M$4+装备属性!M$4*IF($B119&lt;10,1,ROUNDDOWN($B119,-1))+SUM(属性投放!N$37:N$38)*$B119+VLOOKUP($C$2,一级属性!$E$67:$P$90,COLUMNS(一级属性!$E$67:P$90),0)*$B119+VLOOKUP($C$2,宝石属性!$B$43:$M$66,COLUMNS(宝石属性!$B$43:M$66),0)*10*VLOOKUP(ROUNDDOWN($B119,-1),宝石属性!$B$25:$N$41,2,0)*VLOOKUP(ROUNDDOWN($B119,-1),宝石属性!$B$25:$N$41,3,0)+VLOOKUP($C$2,职业被动!$B$6:$M$29,COLUMNS(职业被动!$B$6:M$29),0)*$B119,0)</f>
        <v>1275</v>
      </c>
      <c r="M119" s="48">
        <f>属性价值和能力评分!$F$9+ROUND(属性价值和能力评分!$F$38*10,0)*B119+ROUND((SUM(装备属性!$W$9:$W$14)+属性价值和能力评分!$F$38*1.25+1.4+2.8)*IF(B119&lt;10,1,ROUNDDOWN(B119,-1)),0)+15*VLOOKUP(ROUNDDOWN(B119,-1),宝石属性!$B$26:$D$41,2,0)*6*VLOOKUP(ROUNDDOWN(B119,-1),宝石属性!$B$26:$D$41,3,0)+(属性价值和能力评分!$F$49*9+属性价值和能力评分!$F$50*2+属性价值和能力评分!$F$53*8/5)*B119</f>
        <v>21397</v>
      </c>
      <c r="N119" s="20"/>
      <c r="O119" s="1">
        <v>116</v>
      </c>
      <c r="P119" s="9">
        <f>ROUND(属性投放!D$4+装备属性!D$4*IF($O119&lt;10,1,ROUNDDOWN($O119,-1))+SUM(属性投放!E$37:E$45)*$O119+VLOOKUP($P$2,一级属性!$E$41:$P$64,COLUMNS(一级属性!$E$41:G$64),0)*($O119+0.25*IF($O119&lt;10,1,ROUNDDOWN($O119,-1)))+VLOOKUP($P$2,宝石属性!$B$43:$M$66,COLUMNS(宝石属性!$B$43:D$66),0)*10*VLOOKUP(ROUNDDOWN($O119,-1),宝石属性!$B$25:$N$41,2,0)*VLOOKUP(ROUNDDOWN($O119,-1),宝石属性!$B$25:$N$41,3,0)+VLOOKUP($P$2,职业被动!$B$6:$M$29,COLUMNS(职业被动!$B$6:D$29),0)*$O119,0)</f>
        <v>8244</v>
      </c>
      <c r="Q119" s="9">
        <f>ROUND(属性投放!E$4+装备属性!E$4*IF($O119&lt;10,1,ROUNDDOWN($O119,-1))+SUM(属性投放!F$37:F$45)*$O119+VLOOKUP($P$2,一级属性!$E$41:$P$64,COLUMNS(一级属性!$E$41:H$64),0)*($O119+0.25*IF($O119&lt;10,1,ROUNDDOWN($O119,-1)))+VLOOKUP($P$2,宝石属性!$B$43:$M$66,COLUMNS(宝石属性!$B$43:E$66),0)*10*VLOOKUP(ROUNDDOWN($O119,-1),宝石属性!$B$25:$N$41,2,0)*VLOOKUP(ROUNDDOWN($O119,-1),宝石属性!$B$25:$N$41,3,0)+VLOOKUP($P$2,职业被动!$B$6:$M$29,COLUMNS(职业被动!$B$6:E$29),0)*$O119,0)</f>
        <v>4995</v>
      </c>
      <c r="R119" s="9">
        <f>ROUND(属性投放!F$4+装备属性!F$4*IF($O119&lt;10,1,ROUNDDOWN($O119,-1))+SUM(属性投放!G$37:G$45)*$O119+VLOOKUP($P$2,一级属性!$E$41:$P$64,COLUMNS(一级属性!$E$41:I$64),0)*($O119+0.25*IF($O119&lt;10,1,ROUNDDOWN($O119,-1)))+VLOOKUP($P$2,宝石属性!$B$43:$M$66,COLUMNS(宝石属性!$B$43:F$66),0)*10*VLOOKUP(ROUNDDOWN($O119,-1),宝石属性!$B$25:$N$41,2,0)*VLOOKUP(ROUNDDOWN($O119,-1),宝石属性!$B$25:$N$41,3,0)+VLOOKUP($P$2,职业被动!$B$6:$M$29,COLUMNS(职业被动!$B$6:F$29),0)*$O119,0)</f>
        <v>1234</v>
      </c>
      <c r="S119" s="9">
        <f>ROUND(属性投放!G$4+装备属性!G$4*IF($O119&lt;10,1,ROUNDDOWN($O119,-1))+SUM(属性投放!H$37:H$45)*$O119+VLOOKUP($P$2,一级属性!$E$41:$P$64,COLUMNS(一级属性!$E$41:J$64),0)*($O119+0.25*IF($O119&lt;10,1,ROUNDDOWN($O119,-1)))+VLOOKUP($P$2,宝石属性!$B$43:$M$66,COLUMNS(宝石属性!$B$43:G$66),0)*10*VLOOKUP(ROUNDDOWN($O119,-1),宝石属性!$B$25:$N$41,2,0)*VLOOKUP(ROUNDDOWN($O119,-1),宝石属性!$B$25:$N$41,3,0)+VLOOKUP($P$2,职业被动!$B$6:$M$29,COLUMNS(职业被动!$B$6:G$29),0)*$O119,0)</f>
        <v>1112</v>
      </c>
      <c r="T119" s="9">
        <f>ROUND(属性投放!H$4+装备属性!H$4*IF($O119&lt;10,1,ROUNDDOWN($O119,-1))+SUM(属性投放!I$37:I$45)*$O119+VLOOKUP($P$2,一级属性!$E$41:$P$64,COLUMNS(一级属性!$E$41:K$64),0)*($O119+0.25*IF($O119&lt;10,1,ROUNDDOWN($O119,-1)))+VLOOKUP($P$2,宝石属性!$B$43:$M$66,COLUMNS(宝石属性!$B$43:H$66),0)*10*VLOOKUP(ROUNDDOWN($O119,-1),宝石属性!$B$25:$N$41,2,0)*VLOOKUP(ROUNDDOWN($O119,-1),宝石属性!$B$25:$N$41,3,0)+VLOOKUP($P$2,职业被动!$B$6:$M$29,COLUMNS(职业被动!$B$6:H$29),0)*$O119,0)</f>
        <v>1310</v>
      </c>
      <c r="U119" s="9">
        <f>ROUND(属性投放!I$4+装备属性!I$4*IF($O119&lt;10,1,ROUNDDOWN($O119,-1))+SUM(属性投放!J$37:J$45)*$O119+VLOOKUP($P$2,一级属性!$E$41:$P$64,COLUMNS(一级属性!$E$41:L$64),0)*($O119+0.25*IF($O119&lt;10,1,ROUNDDOWN($O119,-1)))+VLOOKUP($P$2,宝石属性!$B$43:$M$66,COLUMNS(宝石属性!$B$43:I$66),0)*10*VLOOKUP(ROUNDDOWN($O119,-1),宝石属性!$B$25:$N$41,2,0)*VLOOKUP(ROUNDDOWN($O119,-1),宝石属性!$B$25:$N$41,3,0)+VLOOKUP($P$2,职业被动!$B$6:$M$29,COLUMNS(职业被动!$B$6:I$29),0)*$O119,0)</f>
        <v>1346</v>
      </c>
      <c r="V119" s="9">
        <f>ROUND(属性投放!J$4+装备属性!J$4*IF($O119&lt;10,1,ROUNDDOWN($O119,-1))+SUM(属性投放!K$37:K$45)*$O119+VLOOKUP($P$2,一级属性!$E$41:$P$64,COLUMNS(一级属性!$E$41:M$64),0)*($O119+0.25*IF($O119&lt;10,1,ROUNDDOWN($O119,-1)))+VLOOKUP($P$2,宝石属性!$B$43:$M$66,COLUMNS(宝石属性!$B$43:J$66),0)*10*VLOOKUP(ROUNDDOWN($O119,-1),宝石属性!$B$25:$N$41,2,0)*VLOOKUP(ROUNDDOWN($O119,-1),宝石属性!$B$25:$N$41,3,0)+VLOOKUP($P$2,职业被动!$B$6:$M$29,COLUMNS(职业被动!$B$6:J$29),0)*$O119,0)</f>
        <v>937</v>
      </c>
      <c r="W119" s="9">
        <f>ROUND(属性投放!K$4+装备属性!K$4*IF($O119&lt;10,1,ROUNDDOWN($O119,-1))+SUM(属性投放!L$37:L$45)*$O119+VLOOKUP($P$2,一级属性!$E$41:$P$64,COLUMNS(一级属性!$E$41:N$64),0)*($O119+0.25*IF($O119&lt;10,1,ROUNDDOWN($O119,-1)))+VLOOKUP($P$2,宝石属性!$B$43:$M$66,COLUMNS(宝石属性!$B$43:K$66),0)*10*VLOOKUP(ROUNDDOWN($O119,-1),宝石属性!$B$25:$N$41,2,0)*VLOOKUP(ROUNDDOWN($O119,-1),宝石属性!$B$25:$N$41,3,0)+VLOOKUP($P$2,职业被动!$B$6:$M$29,COLUMNS(职业被动!$B$6:K$29),0)*$O119,0)</f>
        <v>568</v>
      </c>
      <c r="X119" s="9">
        <f>ROUND(属性投放!L$4+装备属性!L$4*IF($O119&lt;10,1,ROUNDDOWN($O119,-1))+SUM(属性投放!M$37:M$45)*$O119+VLOOKUP($P$2,一级属性!$E$41:$P$64,COLUMNS(一级属性!$E$41:O$64),0)*($O119+0.25*IF($O119&lt;10,1,ROUNDDOWN($O119,-1)))+VLOOKUP($P$2,宝石属性!$B$43:$M$66,COLUMNS(宝石属性!$B$43:L$66),0)*10*VLOOKUP(ROUNDDOWN($O119,-1),宝石属性!$B$25:$N$41,2,0)*VLOOKUP(ROUNDDOWN($O119,-1),宝石属性!$B$25:$N$41,3,0)+VLOOKUP($P$2,职业被动!$B$6:$M$29,COLUMNS(职业被动!$B$6:L$29),0)*$O119,0)</f>
        <v>35</v>
      </c>
      <c r="Y119" s="9">
        <f>ROUND(属性投放!M$4+装备属性!M$4*IF($O119&lt;10,1,ROUNDDOWN($O119,-1))+SUM(属性投放!N$37:N$45)*$O119+VLOOKUP($P$2,一级属性!$E$41:$P$64,COLUMNS(一级属性!$E$41:P$64),0)*($O119+0.25*IF($O119&lt;10,1,ROUNDDOWN($O119,-1)))+VLOOKUP($P$2,宝石属性!$B$43:$M$66,COLUMNS(宝石属性!$B$43:M$66),0)*10*VLOOKUP(ROUNDDOWN($O119,-1),宝石属性!$B$25:$N$41,2,0)*VLOOKUP(ROUNDDOWN($O119,-1),宝石属性!$B$25:$N$41,3,0)+VLOOKUP($P$2,职业被动!$B$6:$M$29,COLUMNS(职业被动!$B$6:M$29),0)*$O119,0)</f>
        <v>1275</v>
      </c>
      <c r="Z119" s="48">
        <f>属性价值和能力评分!$F$9+ROUND(属性价值和能力评分!$F$38*10,0)*O119+ROUND((SUM(装备属性!$W$9:$W$14)+属性价值和能力评分!$F$38*1.25+1.4+2.8)*IF(O119&lt;10,1,ROUNDDOWN(O119,-1)),0)+15*VLOOKUP(ROUNDDOWN(O119,-1),宝石属性!$B$26:$D$41,2,0)*6*VLOOKUP(ROUNDDOWN(O119,-1),宝石属性!$B$26:$D$41,3,0)+(属性价值和能力评分!$F$49*9+属性价值和能力评分!$F$50*2+属性价值和能力评分!$F$53*8/5)*O119</f>
        <v>21397</v>
      </c>
      <c r="AB119" s="1">
        <v>116</v>
      </c>
      <c r="AC119" s="9">
        <f>ROUND(属性投放!D$4+装备属性!D$4*IF($AB119&lt;10,1,ROUNDDOWN($AB119,-1))+SUM(属性投放!E$37:E$45)*$AB119+VLOOKUP($AC$2,一级属性!$E$41:$P$64,COLUMNS(一级属性!$E$41:G$64),0)*($AB119+0.25*IF($AB119&lt;10,1,ROUNDDOWN($AB119,-1)))+VLOOKUP($AC$2,宝石属性!$B$43:$M$66,COLUMNS(宝石属性!$B$43:D$66),0)*10*VLOOKUP(ROUNDDOWN($AB119,-1),宝石属性!$B$25:$N$41,2,0)*VLOOKUP(ROUNDDOWN($AB119,-1),宝石属性!$B$25:$N$41,3,0)+VLOOKUP($AC$2,职业被动!$B$6:$M$29,COLUMNS(职业被动!$B$6:D$29),0)*$AB119,0)</f>
        <v>7432</v>
      </c>
      <c r="AD119" s="9">
        <f>ROUND(属性投放!E$4+装备属性!E$4*IF($AB119&lt;10,1,ROUNDDOWN($AB119,-1))+SUM(属性投放!F$37:F$45)*$AB119+VLOOKUP($AC$2,一级属性!$E$41:$P$64,COLUMNS(一级属性!$E$41:H$64),0)*($AB119+0.25*IF($AB119&lt;10,1,ROUNDDOWN($AB119,-1)))+VLOOKUP($AC$2,宝石属性!$B$43:$M$66,COLUMNS(宝石属性!$B$43:E$66),0)*10*VLOOKUP(ROUNDDOWN($AB119,-1),宝石属性!$B$25:$N$41,2,0)*VLOOKUP(ROUNDDOWN($AB119,-1),宝石属性!$B$25:$N$41,3,0)+VLOOKUP($AC$2,职业被动!$B$6:$M$29,COLUMNS(职业被动!$B$6:E$29),0)*$AB119,0)</f>
        <v>2842</v>
      </c>
      <c r="AE119" s="9">
        <f>ROUND(属性投放!F$4+装备属性!F$4*IF($AB119&lt;10,1,ROUNDDOWN($AB119,-1))+SUM(属性投放!G$37:G$45)*$AB119+VLOOKUP($AC$2,一级属性!$E$41:$P$64,COLUMNS(一级属性!$E$41:I$64),0)*($AB119+0.25*IF($AB119&lt;10,1,ROUNDDOWN($AB119,-1)))+VLOOKUP($AC$2,宝石属性!$B$43:$M$66,COLUMNS(宝石属性!$B$43:F$66),0)*10*VLOOKUP(ROUNDDOWN($AB119,-1),宝石属性!$B$25:$N$41,2,0)*VLOOKUP(ROUNDDOWN($AB119,-1),宝石属性!$B$25:$N$41,3,0)+VLOOKUP($AC$2,职业被动!$B$6:$M$29,COLUMNS(职业被动!$B$6:F$29),0)*$AB119,0)</f>
        <v>1968</v>
      </c>
      <c r="AF119" s="9">
        <f>ROUND(属性投放!G$4+装备属性!G$4*IF($AB119&lt;10,1,ROUNDDOWN($AB119,-1))+SUM(属性投放!H$37:H$45)*$AB119+VLOOKUP($AC$2,一级属性!$E$41:$P$64,COLUMNS(一级属性!$E$41:J$64),0)*($AB119+0.25*IF($AB119&lt;10,1,ROUNDDOWN($AB119,-1)))+VLOOKUP($AC$2,宝石属性!$B$43:$M$66,COLUMNS(宝石属性!$B$43:G$66),0)*10*VLOOKUP(ROUNDDOWN($AB119,-1),宝石属性!$B$25:$N$41,2,0)*VLOOKUP(ROUNDDOWN($AB119,-1),宝石属性!$B$25:$N$41,3,0)+VLOOKUP($AC$2,职业被动!$B$6:$M$29,COLUMNS(职业被动!$B$6:G$29),0)*$AB119,0)</f>
        <v>1344</v>
      </c>
      <c r="AG119" s="9">
        <f>ROUND(属性投放!H$4+装备属性!H$4*IF($AB119&lt;10,1,ROUNDDOWN($AB119,-1))+SUM(属性投放!I$37:I$45)*$AB119+VLOOKUP($AC$2,一级属性!$E$41:$P$64,COLUMNS(一级属性!$E$41:K$64),0)*($AB119+0.25*IF($AB119&lt;10,1,ROUNDDOWN($AB119,-1)))+VLOOKUP($AC$2,宝石属性!$B$43:$M$66,COLUMNS(宝石属性!$B$43:H$66),0)*10*VLOOKUP(ROUNDDOWN($AB119,-1),宝石属性!$B$25:$N$41,2,0)*VLOOKUP(ROUNDDOWN($AB119,-1),宝石属性!$B$25:$N$41,3,0)+VLOOKUP($AC$2,职业被动!$B$6:$M$29,COLUMNS(职业被动!$B$6:H$29),0)*$AB119,0)</f>
        <v>763</v>
      </c>
      <c r="AH119" s="9">
        <f>ROUND(属性投放!I$4+装备属性!I$4*IF($AB119&lt;10,1,ROUNDDOWN($AB119,-1))+SUM(属性投放!J$37:J$45)*$AB119+VLOOKUP($AC$2,一级属性!$E$41:$P$64,COLUMNS(一级属性!$E$41:L$64),0)*($AB119+0.25*IF($AB119&lt;10,1,ROUNDDOWN($AB119,-1)))+VLOOKUP($AC$2,宝石属性!$B$43:$M$66,COLUMNS(宝石属性!$B$43:I$66),0)*10*VLOOKUP(ROUNDDOWN($AB119,-1),宝石属性!$B$25:$N$41,2,0)*VLOOKUP(ROUNDDOWN($AB119,-1),宝石属性!$B$25:$N$41,3,0)+VLOOKUP($AC$2,职业被动!$B$6:$M$29,COLUMNS(职业被动!$B$6:I$29),0)*$AB119,0)</f>
        <v>1260</v>
      </c>
      <c r="AI119" s="9">
        <f>ROUND(属性投放!J$4+装备属性!J$4*IF($AB119&lt;10,1,ROUNDDOWN($AB119,-1))+SUM(属性投放!K$37:K$45)*$AB119+VLOOKUP($AC$2,一级属性!$E$41:$P$64,COLUMNS(一级属性!$E$41:M$64),0)*($AB119+0.25*IF($AB119&lt;10,1,ROUNDDOWN($AB119,-1)))+VLOOKUP($AC$2,宝石属性!$B$43:$M$66,COLUMNS(宝石属性!$B$43:J$66),0)*10*VLOOKUP(ROUNDDOWN($AB119,-1),宝石属性!$B$25:$N$41,2,0)*VLOOKUP(ROUNDDOWN($AB119,-1),宝石属性!$B$25:$N$41,3,0)+VLOOKUP($AC$2,职业被动!$B$6:$M$29,COLUMNS(职业被动!$B$6:J$29),0)*$AB119,0)</f>
        <v>836</v>
      </c>
      <c r="AJ119" s="9">
        <f>ROUND(属性投放!K$4+装备属性!K$4*IF($AB119&lt;10,1,ROUNDDOWN($AB119,-1))+SUM(属性投放!L$37:L$45)*$AB119+VLOOKUP($AC$2,一级属性!$E$41:$P$64,COLUMNS(一级属性!$E$41:N$64),0)*($AB119+0.25*IF($AB119&lt;10,1,ROUNDDOWN($AB119,-1)))+VLOOKUP($AC$2,宝石属性!$B$43:$M$66,COLUMNS(宝石属性!$B$43:K$66),0)*10*VLOOKUP(ROUNDDOWN($AB119,-1),宝石属性!$B$25:$N$41,2,0)*VLOOKUP(ROUNDDOWN($AB119,-1),宝石属性!$B$25:$N$41,3,0)+VLOOKUP($AC$2,职业被动!$B$6:$M$29,COLUMNS(职业被动!$B$6:K$29),0)*$AB119,0)</f>
        <v>408</v>
      </c>
      <c r="AK119" s="9">
        <f>ROUND(属性投放!L$4+装备属性!L$4*IF($AB119&lt;10,1,ROUNDDOWN($AB119,-1))+SUM(属性投放!M$37:M$45)*$AB119+VLOOKUP($AC$2,一级属性!$E$41:$P$64,COLUMNS(一级属性!$E$41:O$64),0)*($AB119+0.25*IF($AB119&lt;10,1,ROUNDDOWN($AB119,-1)))+VLOOKUP($AC$2,宝石属性!$B$43:$M$66,COLUMNS(宝石属性!$B$43:L$66),0)*10*VLOOKUP(ROUNDDOWN($AB119,-1),宝石属性!$B$25:$N$41,2,0)*VLOOKUP(ROUNDDOWN($AB119,-1),宝石属性!$B$25:$N$41,3,0)+VLOOKUP($AC$2,职业被动!$B$6:$M$29,COLUMNS(职业被动!$B$6:L$29),0)*$AB119,0)</f>
        <v>35</v>
      </c>
      <c r="AL119" s="9">
        <f>ROUND(属性投放!M$4+装备属性!M$4*IF($AB119&lt;10,1,ROUNDDOWN($AB119,-1))+SUM(属性投放!N$37:N$45)*$AB119+VLOOKUP($AC$2,一级属性!$E$41:$P$64,COLUMNS(一级属性!$E$41:P$64),0)*($AB119+0.25*IF($AB119&lt;10,1,ROUNDDOWN($AB119,-1)))+VLOOKUP($AC$2,宝石属性!$B$43:$M$66,COLUMNS(宝石属性!$B$43:M$66),0)*10*VLOOKUP(ROUNDDOWN($AB119,-1),宝石属性!$B$25:$N$41,2,0)*VLOOKUP(ROUNDDOWN($AB119,-1),宝石属性!$B$25:$N$41,3,0)+VLOOKUP($AC$2,职业被动!$B$6:$M$29,COLUMNS(职业被动!$B$6:M$29),0)*$AB119,0)</f>
        <v>1275</v>
      </c>
      <c r="AM119" s="48">
        <f>属性价值和能力评分!$F$9+ROUND(属性价值和能力评分!$F$38*10,0)*AB119+ROUND((SUM(装备属性!$W$9:$W$14)+属性价值和能力评分!$F$38*1.25+1.4+2.8)*IF(AB119&lt;10,1,ROUNDDOWN(AB119,-1)),0)+15*VLOOKUP(ROUNDDOWN(AB119,-1),宝石属性!$B$26:$D$41,2,0)*6*VLOOKUP(ROUNDDOWN(AB119,-1),宝石属性!$B$26:$D$41,3,0)+(属性价值和能力评分!$F$49*9+属性价值和能力评分!$F$50*2+属性价值和能力评分!$F$53*8/5)*AB119</f>
        <v>21397</v>
      </c>
      <c r="AO119" s="1">
        <v>116</v>
      </c>
      <c r="AP119" s="9">
        <f>ROUND(属性投放!D$4+装备属性!D$4*IF($AO119&lt;10,1,ROUNDDOWN($AO119,-1))+SUM(属性投放!E$37:E$45)*$AO119+VLOOKUP($AP$2,一级属性!$E$41:$P$64,COLUMNS(一级属性!$E$41:G$64),0)*($AO119+0.25*IF($AO119&lt;10,1,ROUNDDOWN($AO119,-1)))+VLOOKUP($AP$2,宝石属性!$B$43:$M$66,COLUMNS(宝石属性!$B$43:D$66),0)*10*VLOOKUP(ROUNDDOWN($AO119,-1),宝石属性!$B$25:$N$41,2,0)*VLOOKUP(ROUNDDOWN($AO119,-1),宝石属性!$B$25:$N$41,3,0)+VLOOKUP($AP$2,职业被动!$B$6:$M$29,COLUMNS(职业被动!$B$6:D$29),0)*$AO119,0)</f>
        <v>7432</v>
      </c>
      <c r="AQ119" s="9">
        <f>ROUND(属性投放!E$4+装备属性!E$4*IF($AO119&lt;10,1,ROUNDDOWN($AO119,-1))+SUM(属性投放!F$37:F$45)*$AO119+VLOOKUP($AP$2,一级属性!$E$41:$P$64,COLUMNS(一级属性!$E$41:H$64),0)*($AO119+0.25*IF($AO119&lt;10,1,ROUNDDOWN($AO119,-1)))+VLOOKUP($AP$2,宝石属性!$B$43:$M$66,COLUMNS(宝石属性!$B$43:E$66),0)*10*VLOOKUP(ROUNDDOWN($AO119,-1),宝石属性!$B$25:$N$41,2,0)*VLOOKUP(ROUNDDOWN($AO119,-1),宝石属性!$B$25:$N$41,3,0)+VLOOKUP($AP$2,职业被动!$B$6:$M$29,COLUMNS(职业被动!$B$6:E$29),0)*$AO119,0)</f>
        <v>4995</v>
      </c>
      <c r="AR119" s="9">
        <f>ROUND(属性投放!F$4+装备属性!F$4*IF($AO119&lt;10,1,ROUNDDOWN($AO119,-1))+SUM(属性投放!G$37:G$45)*$AO119+VLOOKUP($AP$2,一级属性!$E$41:$P$64,COLUMNS(一级属性!$E$41:I$64),0)*($AO119+0.25*IF($AO119&lt;10,1,ROUNDDOWN($AO119,-1)))+VLOOKUP($AP$2,宝石属性!$B$43:$M$66,COLUMNS(宝石属性!$B$43:F$66),0)*10*VLOOKUP(ROUNDDOWN($AO119,-1),宝石属性!$B$25:$N$41,2,0)*VLOOKUP(ROUNDDOWN($AO119,-1),宝石属性!$B$25:$N$41,3,0)+VLOOKUP($AP$2,职业被动!$B$6:$M$29,COLUMNS(职业被动!$B$6:F$29),0)*$AO119,0)</f>
        <v>1234</v>
      </c>
      <c r="AS119" s="9">
        <f>ROUND(属性投放!G$4+装备属性!G$4*IF($AO119&lt;10,1,ROUNDDOWN($AO119,-1))+SUM(属性投放!H$37:H$45)*$AO119+VLOOKUP($AP$2,一级属性!$E$41:$P$64,COLUMNS(一级属性!$E$41:J$64),0)*($AO119+0.25*IF($AO119&lt;10,1,ROUNDDOWN($AO119,-1)))+VLOOKUP($AP$2,宝石属性!$B$43:$M$66,COLUMNS(宝石属性!$B$43:G$66),0)*10*VLOOKUP(ROUNDDOWN($AO119,-1),宝石属性!$B$25:$N$41,2,0)*VLOOKUP(ROUNDDOWN($AO119,-1),宝石属性!$B$25:$N$41,3,0)+VLOOKUP($AP$2,职业被动!$B$6:$M$29,COLUMNS(职业被动!$B$6:G$29),0)*$AO119,0)</f>
        <v>1112</v>
      </c>
      <c r="AT119" s="9">
        <f>ROUND(属性投放!H$4+装备属性!H$4*IF($AO119&lt;10,1,ROUNDDOWN($AO119,-1))+SUM(属性投放!I$37:I$45)*$AO119+VLOOKUP($AP$2,一级属性!$E$41:$P$64,COLUMNS(一级属性!$E$41:K$64),0)*($AO119+0.25*IF($AO119&lt;10,1,ROUNDDOWN($AO119,-1)))+VLOOKUP($AP$2,宝石属性!$B$43:$M$66,COLUMNS(宝石属性!$B$43:H$66),0)*10*VLOOKUP(ROUNDDOWN($AO119,-1),宝石属性!$B$25:$N$41,2,0)*VLOOKUP(ROUNDDOWN($AO119,-1),宝石属性!$B$25:$N$41,3,0)+VLOOKUP($AP$2,职业被动!$B$6:$M$29,COLUMNS(职业被动!$B$6:H$29),0)*$AO119,0)</f>
        <v>1194</v>
      </c>
      <c r="AU119" s="9">
        <f>ROUND(属性投放!I$4+装备属性!I$4*IF($AO119&lt;10,1,ROUNDDOWN($AO119,-1))+SUM(属性投放!J$37:J$45)*$AO119+VLOOKUP($AP$2,一级属性!$E$41:$P$64,COLUMNS(一级属性!$E$41:L$64),0)*($AO119+0.25*IF($AO119&lt;10,1,ROUNDDOWN($AO119,-1)))+VLOOKUP($AP$2,宝石属性!$B$43:$M$66,COLUMNS(宝石属性!$B$43:I$66),0)*10*VLOOKUP(ROUNDDOWN($AO119,-1),宝石属性!$B$25:$N$41,2,0)*VLOOKUP(ROUNDDOWN($AO119,-1),宝石属性!$B$25:$N$41,3,0)+VLOOKUP($AP$2,职业被动!$B$6:$M$29,COLUMNS(职业被动!$B$6:I$29),0)*$AO119,0)</f>
        <v>1346</v>
      </c>
      <c r="AV119" s="9">
        <f>ROUND(属性投放!J$4+装备属性!J$4*IF($AO119&lt;10,1,ROUNDDOWN($AO119,-1))+SUM(属性投放!K$37:K$45)*$AO119+VLOOKUP($AP$2,一级属性!$E$41:$P$64,COLUMNS(一级属性!$E$41:M$64),0)*($AO119+0.25*IF($AO119&lt;10,1,ROUNDDOWN($AO119,-1)))+VLOOKUP($AP$2,宝石属性!$B$43:$M$66,COLUMNS(宝石属性!$B$43:J$66),0)*10*VLOOKUP(ROUNDDOWN($AO119,-1),宝石属性!$B$25:$N$41,2,0)*VLOOKUP(ROUNDDOWN($AO119,-1),宝石属性!$B$25:$N$41,3,0)+VLOOKUP($AP$2,职业被动!$B$6:$M$29,COLUMNS(职业被动!$B$6:J$29),0)*$AO119,0)</f>
        <v>937</v>
      </c>
      <c r="AW119" s="9">
        <f>ROUND(属性投放!K$4+装备属性!K$4*IF($AO119&lt;10,1,ROUNDDOWN($AO119,-1))+SUM(属性投放!L$37:L$45)*$AO119+VLOOKUP($AP$2,一级属性!$E$41:$P$64,COLUMNS(一级属性!$E$41:N$64),0)*($AO119+0.25*IF($AO119&lt;10,1,ROUNDDOWN($AO119,-1)))+VLOOKUP($AP$2,宝石属性!$B$43:$M$66,COLUMNS(宝石属性!$B$43:K$66),0)*10*VLOOKUP(ROUNDDOWN($AO119,-1),宝石属性!$B$25:$N$41,2,0)*VLOOKUP(ROUNDDOWN($AO119,-1),宝石属性!$B$25:$N$41,3,0)+VLOOKUP($AP$2,职业被动!$B$6:$M$29,COLUMNS(职业被动!$B$6:K$29),0)*$AO119,0)</f>
        <v>408</v>
      </c>
      <c r="AX119" s="9">
        <f>ROUND(属性投放!L$4+装备属性!L$4*IF($AO119&lt;10,1,ROUNDDOWN($AO119,-1))+SUM(属性投放!M$37:M$45)*$AO119+VLOOKUP($AP$2,一级属性!$E$41:$P$64,COLUMNS(一级属性!$E$41:O$64),0)*($AO119+0.25*IF($AO119&lt;10,1,ROUNDDOWN($AO119,-1)))+VLOOKUP($AP$2,宝石属性!$B$43:$M$66,COLUMNS(宝石属性!$B$43:L$66),0)*10*VLOOKUP(ROUNDDOWN($AO119,-1),宝石属性!$B$25:$N$41,2,0)*VLOOKUP(ROUNDDOWN($AO119,-1),宝石属性!$B$25:$N$41,3,0)+VLOOKUP($AP$2,职业被动!$B$6:$M$29,COLUMNS(职业被动!$B$6:L$29),0)*$AO119,0)</f>
        <v>1255</v>
      </c>
      <c r="AY119" s="9">
        <f>ROUND(属性投放!M$4+装备属性!M$4*IF($AO119&lt;10,1,ROUNDDOWN($AO119,-1))+SUM(属性投放!N$37:N$45)*$AO119+VLOOKUP($AP$2,一级属性!$E$41:$P$64,COLUMNS(一级属性!$E$41:P$64),0)*($AO119+0.25*IF($AO119&lt;10,1,ROUNDDOWN($AO119,-1)))+VLOOKUP($AP$2,宝石属性!$B$43:$M$66,COLUMNS(宝石属性!$B$43:M$66),0)*10*VLOOKUP(ROUNDDOWN($AO119,-1),宝石属性!$B$25:$N$41,2,0)*VLOOKUP(ROUNDDOWN($AO119,-1),宝石属性!$B$25:$N$41,3,0)+VLOOKUP($AP$2,职业被动!$B$6:$M$29,COLUMNS(职业被动!$B$6:M$29),0)*$AO119,0)</f>
        <v>1275</v>
      </c>
      <c r="AZ119" s="48">
        <f>属性价值和能力评分!$F$9+ROUND(属性价值和能力评分!$F$38*10,0)*AO119+ROUND((SUM(装备属性!$W$9:$W$14)+属性价值和能力评分!$F$38*1.25+1.4+2.8)*IF(AO119&lt;10,1,ROUNDDOWN(AO119,-1)),0)+15*VLOOKUP(ROUNDDOWN(AO119,-1),宝石属性!$B$26:$D$41,2,0)*6*VLOOKUP(ROUNDDOWN(AO119,-1),宝石属性!$B$26:$D$41,3,0)+(属性价值和能力评分!$F$49*9+属性价值和能力评分!$F$50*2+属性价值和能力评分!$F$53*8/5)*AO119</f>
        <v>21397</v>
      </c>
      <c r="BB119" s="1">
        <v>116</v>
      </c>
      <c r="BC119" s="9">
        <f>ROUND(属性投放!D$4+装备属性!D$4*IF($BB119&lt;10,1,ROUNDDOWN($BB119,-1))+SUM(属性投放!E$37:E$45)*$BB119+VLOOKUP($BC$2,一级属性!$E$41:$P$64,COLUMNS(一级属性!$E$41:G$64),0)*($BB119+0.25*IF($BB119&lt;10,1,ROUNDDOWN($BB119,-1)))+VLOOKUP($BC$2,宝石属性!$B$43:$M$66,COLUMNS(宝石属性!$B$43:D$66),0)*10*VLOOKUP(ROUNDDOWN($BB119,-1),宝石属性!$B$25:$N$41,2,0)*VLOOKUP(ROUNDDOWN($BB119,-1),宝石属性!$B$25:$N$41,3,0)+VLOOKUP($BC$2,职业被动!$B$6:$M$29,COLUMNS(职业被动!$B$6:D$29),0)*$BB119,0)</f>
        <v>6620</v>
      </c>
      <c r="BD119" s="9">
        <f>ROUND(属性投放!E$4+装备属性!E$4*IF($BB119&lt;10,1,ROUNDDOWN($BB119,-1))+SUM(属性投放!F$37:F$45)*$BB119+VLOOKUP($BC$2,一级属性!$E$41:$P$64,COLUMNS(一级属性!$E$41:H$64),0)*($BB119+0.25*IF($BB119&lt;10,1,ROUNDDOWN($BB119,-1)))+VLOOKUP($BC$2,宝石属性!$B$43:$M$66,COLUMNS(宝石属性!$B$43:E$66),0)*10*VLOOKUP(ROUNDDOWN($BB119,-1),宝石属性!$B$25:$N$41,2,0)*VLOOKUP(ROUNDDOWN($BB119,-1),宝石属性!$B$25:$N$41,3,0)+VLOOKUP($BC$2,职业被动!$B$6:$M$29,COLUMNS(职业被动!$B$6:E$29),0)*$BB119,0)</f>
        <v>5712</v>
      </c>
      <c r="BE119" s="9">
        <f>ROUND(属性投放!F$4+装备属性!F$4*IF($BB119&lt;10,1,ROUNDDOWN($BB119,-1))+SUM(属性投放!G$37:G$45)*$BB119+VLOOKUP($BC$2,一级属性!$E$41:$P$64,COLUMNS(一级属性!$E$41:I$64),0)*($BB119+0.25*IF($BB119&lt;10,1,ROUNDDOWN($BB119,-1)))+VLOOKUP($BC$2,宝石属性!$B$43:$M$66,COLUMNS(宝石属性!$B$43:F$66),0)*10*VLOOKUP(ROUNDDOWN($BB119,-1),宝石属性!$B$25:$N$41,2,0)*VLOOKUP(ROUNDDOWN($BB119,-1),宝石属性!$B$25:$N$41,3,0)+VLOOKUP($BC$2,职业被动!$B$6:$M$29,COLUMNS(职业被动!$B$6:F$29),0)*$BB119,0)</f>
        <v>1234</v>
      </c>
      <c r="BF119" s="9">
        <f>ROUND(属性投放!G$4+装备属性!G$4*IF($BB119&lt;10,1,ROUNDDOWN($BB119,-1))+SUM(属性投放!H$37:H$45)*$BB119+VLOOKUP($BC$2,一级属性!$E$41:$P$64,COLUMNS(一级属性!$E$41:J$64),0)*($BB119+0.25*IF($BB119&lt;10,1,ROUNDDOWN($BB119,-1)))+VLOOKUP($BC$2,宝石属性!$B$43:$M$66,COLUMNS(宝石属性!$B$43:G$66),0)*10*VLOOKUP(ROUNDDOWN($BB119,-1),宝石属性!$B$25:$N$41,2,0)*VLOOKUP(ROUNDDOWN($BB119,-1),宝石属性!$B$25:$N$41,3,0)+VLOOKUP($BC$2,职业被动!$B$6:$M$29,COLUMNS(职业被动!$B$6:G$29),0)*$BB119,0)</f>
        <v>1112</v>
      </c>
      <c r="BG119" s="9">
        <f>ROUND(属性投放!H$4+装备属性!H$4*IF($BB119&lt;10,1,ROUNDDOWN($BB119,-1))+SUM(属性投放!I$37:I$45)*$BB119+VLOOKUP($BC$2,一级属性!$E$41:$P$64,COLUMNS(一级属性!$E$41:K$64),0)*($BB119+0.25*IF($BB119&lt;10,1,ROUNDDOWN($BB119,-1)))+VLOOKUP($BC$2,宝石属性!$B$43:$M$66,COLUMNS(宝石属性!$B$43:H$66),0)*10*VLOOKUP(ROUNDDOWN($BB119,-1),宝石属性!$B$25:$N$41,2,0)*VLOOKUP(ROUNDDOWN($BB119,-1),宝石属性!$B$25:$N$41,3,0)+VLOOKUP($BC$2,职业被动!$B$6:$M$29,COLUMNS(职业被动!$B$6:H$29),0)*$BB119,0)</f>
        <v>1689</v>
      </c>
      <c r="BH119" s="9">
        <f>ROUND(属性投放!I$4+装备属性!I$4*IF($BB119&lt;10,1,ROUNDDOWN($BB119,-1))+SUM(属性投放!J$37:J$45)*$BB119+VLOOKUP($BC$2,一级属性!$E$41:$P$64,COLUMNS(一级属性!$E$41:L$64),0)*($BB119+0.25*IF($BB119&lt;10,1,ROUNDDOWN($BB119,-1)))+VLOOKUP($BC$2,宝石属性!$B$43:$M$66,COLUMNS(宝石属性!$B$43:I$66),0)*10*VLOOKUP(ROUNDDOWN($BB119,-1),宝石属性!$B$25:$N$41,2,0)*VLOOKUP(ROUNDDOWN($BB119,-1),宝石属性!$B$25:$N$41,3,0)+VLOOKUP($BC$2,职业被动!$B$6:$M$29,COLUMNS(职业被动!$B$6:I$29),0)*$BB119,0)</f>
        <v>1606</v>
      </c>
      <c r="BI119" s="9">
        <f>ROUND(属性投放!J$4+装备属性!J$4*IF($BB119&lt;10,1,ROUNDDOWN($BB119,-1))+SUM(属性投放!K$37:K$45)*$BB119+VLOOKUP($BC$2,一级属性!$E$41:$P$64,COLUMNS(一级属性!$E$41:M$64),0)*($BB119+0.25*IF($BB119&lt;10,1,ROUNDDOWN($BB119,-1)))+VLOOKUP($BC$2,宝石属性!$B$43:$M$66,COLUMNS(宝石属性!$B$43:J$66),0)*10*VLOOKUP(ROUNDDOWN($BB119,-1),宝石属性!$B$25:$N$41,2,0)*VLOOKUP(ROUNDDOWN($BB119,-1),宝石属性!$B$25:$N$41,3,0)+VLOOKUP($BC$2,职业被动!$B$6:$M$29,COLUMNS(职业被动!$B$6:J$29),0)*$BB119,0)</f>
        <v>721</v>
      </c>
      <c r="BJ119" s="9">
        <f>ROUND(属性投放!K$4+装备属性!K$4*IF($BB119&lt;10,1,ROUNDDOWN($BB119,-1))+SUM(属性投放!L$37:L$45)*$BB119+VLOOKUP($BC$2,一级属性!$E$41:$P$64,COLUMNS(一级属性!$E$41:N$64),0)*($BB119+0.25*IF($BB119&lt;10,1,ROUNDDOWN($BB119,-1)))+VLOOKUP($BC$2,宝石属性!$B$43:$M$66,COLUMNS(宝石属性!$B$43:K$66),0)*10*VLOOKUP(ROUNDDOWN($BB119,-1),宝石属性!$B$25:$N$41,2,0)*VLOOKUP(ROUNDDOWN($BB119,-1),宝石属性!$B$25:$N$41,3,0)+VLOOKUP($BC$2,职业被动!$B$6:$M$29,COLUMNS(职业被动!$B$6:K$29),0)*$BB119,0)</f>
        <v>408</v>
      </c>
      <c r="BK119" s="9">
        <f>ROUND(属性投放!L$4+装备属性!L$4*IF($BB119&lt;10,1,ROUNDDOWN($BB119,-1))+SUM(属性投放!M$37:M$45)*$BB119+VLOOKUP($BC$2,一级属性!$E$41:$P$64,COLUMNS(一级属性!$E$41:O$64),0)*($BB119+0.25*IF($BB119&lt;10,1,ROUNDDOWN($BB119,-1)))+VLOOKUP($BC$2,宝石属性!$B$43:$M$66,COLUMNS(宝石属性!$B$43:L$66),0)*10*VLOOKUP(ROUNDDOWN($BB119,-1),宝石属性!$B$25:$N$41,2,0)*VLOOKUP(ROUNDDOWN($BB119,-1),宝石属性!$B$25:$N$41,3,0)+VLOOKUP($BC$2,职业被动!$B$6:$M$29,COLUMNS(职业被动!$B$6:L$29),0)*$BB119,0)</f>
        <v>35</v>
      </c>
      <c r="BL119" s="9">
        <f>ROUND(属性投放!M$4+装备属性!M$4*IF($BB119&lt;10,1,ROUNDDOWN($BB119,-1))+SUM(属性投放!N$37:N$45)*$BB119+VLOOKUP($BC$2,一级属性!$E$41:$P$64,COLUMNS(一级属性!$E$41:P$64),0)*($BB119+0.25*IF($BB119&lt;10,1,ROUNDDOWN($BB119,-1)))+VLOOKUP($BC$2,宝石属性!$B$43:$M$66,COLUMNS(宝石属性!$B$43:M$66),0)*10*VLOOKUP(ROUNDDOWN($BB119,-1),宝石属性!$B$25:$N$41,2,0)*VLOOKUP(ROUNDDOWN($BB119,-1),宝石属性!$B$25:$N$41,3,0)+VLOOKUP($BC$2,职业被动!$B$6:$M$29,COLUMNS(职业被动!$B$6:M$29),0)*$BB119,0)</f>
        <v>1275</v>
      </c>
      <c r="BM119" s="48">
        <f>属性价值和能力评分!$F$9+ROUND(属性价值和能力评分!$F$38*10,0)*BB119+ROUND((SUM(装备属性!$W$9:$W$14)+属性价值和能力评分!$F$38*1.25+1.4+2.8)*IF(BB119&lt;10,1,ROUNDDOWN(BB119,-1)),0)+15*VLOOKUP(ROUNDDOWN(BB119,-1),宝石属性!$B$26:$D$41,2,0)*6*VLOOKUP(ROUNDDOWN(BB119,-1),宝石属性!$B$26:$D$41,3,0)+(属性价值和能力评分!$F$49*9+属性价值和能力评分!$F$50*2+属性价值和能力评分!$F$53*8/5)*BB119</f>
        <v>21397</v>
      </c>
      <c r="BO119" s="1">
        <v>116</v>
      </c>
      <c r="BP119" s="9">
        <f>ROUND(属性投放!D$4+装备属性!D$4*IF($BO119&lt;10,1,ROUNDDOWN($BO119,-1))+SUM(属性投放!E$37:E$45)*$BO119+VLOOKUP($BP$2,一级属性!$E$41:$P$64,COLUMNS(一级属性!$E$41:G$64),0)*($BO119+0.25*IF($BO119&lt;10,1,ROUNDDOWN($BO119,-1)))+VLOOKUP($BP$2,宝石属性!$B$43:$M$66,COLUMNS(宝石属性!$B$43:D$66),0)*10*VLOOKUP(ROUNDDOWN($BO119,-1),宝石属性!$B$25:$N$41,2,0)*VLOOKUP(ROUNDDOWN($BO119,-1),宝石属性!$B$25:$N$41,3,0)+VLOOKUP($BP$2,职业被动!$B$6:$M$29,COLUMNS(职业被动!$B$6:D$29),0)*$BO119,0)</f>
        <v>8244</v>
      </c>
      <c r="BQ119" s="9">
        <f>ROUND(属性投放!E$4+装备属性!E$4*IF($BO119&lt;10,1,ROUNDDOWN($BO119,-1))+SUM(属性投放!F$37:F$45)*$BO119+VLOOKUP($BP$2,一级属性!$E$41:$P$64,COLUMNS(一级属性!$E$41:H$64),0)*($BO119+0.25*IF($BO119&lt;10,1,ROUNDDOWN($BO119,-1)))+VLOOKUP($BP$2,宝石属性!$B$43:$M$66,COLUMNS(宝石属性!$B$43:E$66),0)*10*VLOOKUP(ROUNDDOWN($BO119,-1),宝石属性!$B$25:$N$41,2,0)*VLOOKUP(ROUNDDOWN($BO119,-1),宝石属性!$B$25:$N$41,3,0)+VLOOKUP($BP$2,职业被动!$B$6:$M$29,COLUMNS(职业被动!$B$6:E$29),0)*$BO119,0)</f>
        <v>4995</v>
      </c>
      <c r="BR119" s="9">
        <f>ROUND(属性投放!F$4+装备属性!F$4*IF($BO119&lt;10,1,ROUNDDOWN($BO119,-1))+SUM(属性投放!G$37:G$45)*$BO119+VLOOKUP($BP$2,一级属性!$E$41:$P$64,COLUMNS(一级属性!$E$41:I$64),0)*($BO119+0.25*IF($BO119&lt;10,1,ROUNDDOWN($BO119,-1)))+VLOOKUP($BP$2,宝石属性!$B$43:$M$66,COLUMNS(宝石属性!$B$43:F$66),0)*10*VLOOKUP(ROUNDDOWN($BO119,-1),宝石属性!$B$25:$N$41,2,0)*VLOOKUP(ROUNDDOWN($BO119,-1),宝石属性!$B$25:$N$41,3,0)+VLOOKUP($BP$2,职业被动!$B$6:$M$29,COLUMNS(职业被动!$B$6:F$29),0)*$BO119,0)</f>
        <v>1234</v>
      </c>
      <c r="BS119" s="9">
        <f>ROUND(属性投放!G$4+装备属性!G$4*IF($BO119&lt;10,1,ROUNDDOWN($BO119,-1))+SUM(属性投放!H$37:H$45)*$BO119+VLOOKUP($BP$2,一级属性!$E$41:$P$64,COLUMNS(一级属性!$E$41:J$64),0)*($BO119+0.25*IF($BO119&lt;10,1,ROUNDDOWN($BO119,-1)))+VLOOKUP($BP$2,宝石属性!$B$43:$M$66,COLUMNS(宝石属性!$B$43:G$66),0)*10*VLOOKUP(ROUNDDOWN($BO119,-1),宝石属性!$B$25:$N$41,2,0)*VLOOKUP(ROUNDDOWN($BO119,-1),宝石属性!$B$25:$N$41,3,0)+VLOOKUP($BP$2,职业被动!$B$6:$M$29,COLUMNS(职业被动!$B$6:G$29),0)*$BO119,0)</f>
        <v>1112</v>
      </c>
      <c r="BT119" s="9">
        <f>ROUND(属性投放!H$4+装备属性!H$4*IF($BO119&lt;10,1,ROUNDDOWN($BO119,-1))+SUM(属性投放!I$37:I$45)*$BO119+VLOOKUP($BP$2,一级属性!$E$41:$P$64,COLUMNS(一级属性!$E$41:K$64),0)*($BO119+0.25*IF($BO119&lt;10,1,ROUNDDOWN($BO119,-1)))+VLOOKUP($BP$2,宝石属性!$B$43:$M$66,COLUMNS(宝石属性!$B$43:H$66),0)*10*VLOOKUP(ROUNDDOWN($BO119,-1),宝石属性!$B$25:$N$41,2,0)*VLOOKUP(ROUNDDOWN($BO119,-1),宝石属性!$B$25:$N$41,3,0)+VLOOKUP($BP$2,职业被动!$B$6:$M$29,COLUMNS(职业被动!$B$6:H$29),0)*$BO119,0)</f>
        <v>1310</v>
      </c>
      <c r="BU119" s="9">
        <f>ROUND(属性投放!I$4+装备属性!I$4*IF($BO119&lt;10,1,ROUNDDOWN($BO119,-1))+SUM(属性投放!J$37:J$45)*$BO119+VLOOKUP($BP$2,一级属性!$E$41:$P$64,COLUMNS(一级属性!$E$41:L$64),0)*($BO119+0.25*IF($BO119&lt;10,1,ROUNDDOWN($BO119,-1)))+VLOOKUP($BP$2,宝石属性!$B$43:$M$66,COLUMNS(宝石属性!$B$43:I$66),0)*10*VLOOKUP(ROUNDDOWN($BO119,-1),宝石属性!$B$25:$N$41,2,0)*VLOOKUP(ROUNDDOWN($BO119,-1),宝石属性!$B$25:$N$41,3,0)+VLOOKUP($BP$2,职业被动!$B$6:$M$29,COLUMNS(职业被动!$B$6:I$29),0)*$BO119,0)</f>
        <v>1346</v>
      </c>
      <c r="BV119" s="9">
        <f>ROUND(属性投放!J$4+装备属性!J$4*IF($BO119&lt;10,1,ROUNDDOWN($BO119,-1))+SUM(属性投放!K$37:K$45)*$BO119+VLOOKUP($BP$2,一级属性!$E$41:$P$64,COLUMNS(一级属性!$E$41:M$64),0)*($BO119+0.25*IF($BO119&lt;10,1,ROUNDDOWN($BO119,-1)))+VLOOKUP($BP$2,宝石属性!$B$43:$M$66,COLUMNS(宝石属性!$B$43:J$66),0)*10*VLOOKUP(ROUNDDOWN($BO119,-1),宝石属性!$B$25:$N$41,2,0)*VLOOKUP(ROUNDDOWN($BO119,-1),宝石属性!$B$25:$N$41,3,0)+VLOOKUP($BP$2,职业被动!$B$6:$M$29,COLUMNS(职业被动!$B$6:J$29),0)*$BO119,0)</f>
        <v>937</v>
      </c>
      <c r="BW119" s="9">
        <f>ROUND(属性投放!K$4+装备属性!K$4*IF($BO119&lt;10,1,ROUNDDOWN($BO119,-1))+SUM(属性投放!L$37:L$45)*$BO119+VLOOKUP($BP$2,一级属性!$E$41:$P$64,COLUMNS(一级属性!$E$41:N$64),0)*($BO119+0.25*IF($BO119&lt;10,1,ROUNDDOWN($BO119,-1)))+VLOOKUP($BP$2,宝石属性!$B$43:$M$66,COLUMNS(宝石属性!$B$43:K$66),0)*10*VLOOKUP(ROUNDDOWN($BO119,-1),宝石属性!$B$25:$N$41,2,0)*VLOOKUP(ROUNDDOWN($BO119,-1),宝石属性!$B$25:$N$41,3,0)+VLOOKUP($BP$2,职业被动!$B$6:$M$29,COLUMNS(职业被动!$B$6:K$29),0)*$BO119,0)</f>
        <v>568</v>
      </c>
      <c r="BX119" s="9">
        <f>ROUND(属性投放!L$4+装备属性!L$4*IF($BO119&lt;10,1,ROUNDDOWN($BO119,-1))+SUM(属性投放!M$37:M$45)*$BO119+VLOOKUP($BP$2,一级属性!$E$41:$P$64,COLUMNS(一级属性!$E$41:O$64),0)*($BO119+0.25*IF($BO119&lt;10,1,ROUNDDOWN($BO119,-1)))+VLOOKUP($BP$2,宝石属性!$B$43:$M$66,COLUMNS(宝石属性!$B$43:L$66),0)*10*VLOOKUP(ROUNDDOWN($BO119,-1),宝石属性!$B$25:$N$41,2,0)*VLOOKUP(ROUNDDOWN($BO119,-1),宝石属性!$B$25:$N$41,3,0)+VLOOKUP($BP$2,职业被动!$B$6:$M$29,COLUMNS(职业被动!$B$6:L$29),0)*$BO119,0)</f>
        <v>35</v>
      </c>
      <c r="BY119" s="9">
        <f>ROUND(属性投放!M$4+装备属性!M$4*IF($BO119&lt;10,1,ROUNDDOWN($BO119,-1))+SUM(属性投放!N$37:N$45)*$BO119+VLOOKUP($BP$2,一级属性!$E$41:$P$64,COLUMNS(一级属性!$E$41:P$64),0)*($BO119+0.25*IF($BO119&lt;10,1,ROUNDDOWN($BO119,-1)))+VLOOKUP($BP$2,宝石属性!$B$43:$M$66,COLUMNS(宝石属性!$B$43:M$66),0)*10*VLOOKUP(ROUNDDOWN($BO119,-1),宝石属性!$B$25:$N$41,2,0)*VLOOKUP(ROUNDDOWN($BO119,-1),宝石属性!$B$25:$N$41,3,0)+VLOOKUP($BP$2,职业被动!$B$6:$M$29,COLUMNS(职业被动!$B$6:M$29),0)*$BO119,0)</f>
        <v>1275</v>
      </c>
      <c r="BZ119" s="48">
        <f>属性价值和能力评分!$F$9+ROUND(属性价值和能力评分!$F$38*10,0)*BO119+ROUND((SUM(装备属性!$W$9:$W$14)+属性价值和能力评分!$F$38*1.25+1.4+2.8)*IF(BO119&lt;10,1,ROUNDDOWN(BO119,-1)),0)+15*VLOOKUP(ROUNDDOWN(BO119,-1),宝石属性!$B$26:$D$41,2,0)*6*VLOOKUP(ROUNDDOWN(BO119,-1),宝石属性!$B$26:$D$41,3,0)+(属性价值和能力评分!$F$49*9+属性价值和能力评分!$F$50*2+属性价值和能力评分!$F$53*8/5)*BO119</f>
        <v>21397</v>
      </c>
      <c r="CB119" s="1">
        <v>116</v>
      </c>
      <c r="CC119" s="9">
        <f>ROUND(属性投放!D$4+装备属性!D$4*IF($CB119&lt;10,1,ROUNDDOWN($CB119,-1))+SUM(属性投放!E$37:E$45)*$CB119+VLOOKUP($CC$2,一级属性!$E$41:$P$64,COLUMNS(一级属性!$E$41:G$64),0)*($CB119+0.25*IF($CB119&lt;10,1,ROUNDDOWN($CB119,-1)))+VLOOKUP($CC$2,宝石属性!$B$43:$M$66,COLUMNS(宝石属性!$B$43:D$66),0)*10*VLOOKUP(ROUNDDOWN($CB119,-1),宝石属性!$B$25:$N$41,2,0)*VLOOKUP(ROUNDDOWN($CB119,-1),宝石属性!$B$25:$N$41,3,0)+VLOOKUP($CC$2,职业被动!$B$6:$M$29,COLUMNS(职业被动!$B$6:D$29),0)*$CB119,0)</f>
        <v>5472</v>
      </c>
      <c r="CD119" s="9">
        <f>ROUND(属性投放!E$4+装备属性!E$4*IF($CB119&lt;10,1,ROUNDDOWN($CB119,-1))+SUM(属性投放!F$37:F$45)*$CB119+VLOOKUP($CC$2,一级属性!$E$41:$P$64,COLUMNS(一级属性!$E$41:H$64),0)*($CB119+0.25*IF($CB119&lt;10,1,ROUNDDOWN($CB119,-1)))+VLOOKUP($CC$2,宝石属性!$B$43:$M$66,COLUMNS(宝石属性!$B$43:E$66),0)*10*VLOOKUP(ROUNDDOWN($CB119,-1),宝石属性!$B$25:$N$41,2,0)*VLOOKUP(ROUNDDOWN($CB119,-1),宝石属性!$B$25:$N$41,3,0)+VLOOKUP($CC$2,职业被动!$B$6:$M$29,COLUMNS(职业被动!$B$6:E$29),0)*$CB119,0)</f>
        <v>2842</v>
      </c>
      <c r="CE119" s="9">
        <f>ROUND(属性投放!F$4+装备属性!F$4*IF($CB119&lt;10,1,ROUNDDOWN($CB119,-1))+SUM(属性投放!G$37:G$45)*$CB119+VLOOKUP($CC$2,一级属性!$E$41:$P$64,COLUMNS(一级属性!$E$41:I$64),0)*($CB119+0.25*IF($CB119&lt;10,1,ROUNDDOWN($CB119,-1)))+VLOOKUP($CC$2,宝石属性!$B$43:$M$66,COLUMNS(宝石属性!$B$43:F$66),0)*10*VLOOKUP(ROUNDDOWN($CB119,-1),宝石属性!$B$25:$N$41,2,0)*VLOOKUP(ROUNDDOWN($CB119,-1),宝石属性!$B$25:$N$41,3,0)+VLOOKUP($CC$2,职业被动!$B$6:$M$29,COLUMNS(职业被动!$B$6:F$29),0)*$CB119,0)</f>
        <v>2562</v>
      </c>
      <c r="CF119" s="9">
        <f>ROUND(属性投放!G$4+装备属性!G$4*IF($CB119&lt;10,1,ROUNDDOWN($CB119,-1))+SUM(属性投放!H$37:H$45)*$CB119+VLOOKUP($CC$2,一级属性!$E$41:$P$64,COLUMNS(一级属性!$E$41:J$64),0)*($CB119+0.25*IF($CB119&lt;10,1,ROUNDDOWN($CB119,-1)))+VLOOKUP($CC$2,宝石属性!$B$43:$M$66,COLUMNS(宝石属性!$B$43:G$66),0)*10*VLOOKUP(ROUNDDOWN($CB119,-1),宝石属性!$B$25:$N$41,2,0)*VLOOKUP(ROUNDDOWN($CB119,-1),宝石属性!$B$25:$N$41,3,0)+VLOOKUP($CC$2,职业被动!$B$6:$M$29,COLUMNS(职业被动!$B$6:G$29),0)*$CB119,0)</f>
        <v>1228</v>
      </c>
      <c r="CG119" s="9">
        <f>ROUND(属性投放!H$4+装备属性!H$4*IF($CB119&lt;10,1,ROUNDDOWN($CB119,-1))+SUM(属性投放!I$37:I$45)*$CB119+VLOOKUP($CC$2,一级属性!$E$41:$P$64,COLUMNS(一级属性!$E$41:K$64),0)*($CB119+0.25*IF($CB119&lt;10,1,ROUNDDOWN($CB119,-1)))+VLOOKUP($CC$2,宝石属性!$B$43:$M$66,COLUMNS(宝石属性!$B$43:H$66),0)*10*VLOOKUP(ROUNDDOWN($CB119,-1),宝石属性!$B$25:$N$41,2,0)*VLOOKUP(ROUNDDOWN($CB119,-1),宝石属性!$B$25:$N$41,3,0)+VLOOKUP($CC$2,职业被动!$B$6:$M$29,COLUMNS(职业被动!$B$6:H$29),0)*$CB119,0)</f>
        <v>763</v>
      </c>
      <c r="CH119" s="9">
        <f>ROUND(属性投放!I$4+装备属性!I$4*IF($CB119&lt;10,1,ROUNDDOWN($CB119,-1))+SUM(属性投放!J$37:J$45)*$CB119+VLOOKUP($CC$2,一级属性!$E$41:$P$64,COLUMNS(一级属性!$E$41:L$64),0)*($CB119+0.25*IF($CB119&lt;10,1,ROUNDDOWN($CB119,-1)))+VLOOKUP($CC$2,宝石属性!$B$43:$M$66,COLUMNS(宝石属性!$B$43:I$66),0)*10*VLOOKUP(ROUNDDOWN($CB119,-1),宝石属性!$B$25:$N$41,2,0)*VLOOKUP(ROUNDDOWN($CB119,-1),宝石属性!$B$25:$N$41,3,0)+VLOOKUP($CC$2,职业被动!$B$6:$M$29,COLUMNS(职业被动!$B$6:I$29),0)*$CB119,0)</f>
        <v>1289</v>
      </c>
      <c r="CI119" s="9">
        <f>ROUND(属性投放!J$4+装备属性!J$4*IF($CB119&lt;10,1,ROUNDDOWN($CB119,-1))+SUM(属性投放!K$37:K$45)*$CB119+VLOOKUP($CC$2,一级属性!$E$41:$P$64,COLUMNS(一级属性!$E$41:M$64),0)*($CB119+0.25*IF($CB119&lt;10,1,ROUNDDOWN($CB119,-1)))+VLOOKUP($CC$2,宝石属性!$B$43:$M$66,COLUMNS(宝石属性!$B$43:J$66),0)*10*VLOOKUP(ROUNDDOWN($CB119,-1),宝石属性!$B$25:$N$41,2,0)*VLOOKUP(ROUNDDOWN($CB119,-1),宝石属性!$B$25:$N$41,3,0)+VLOOKUP($CC$2,职业被动!$B$6:$M$29,COLUMNS(职业被动!$B$6:J$29),0)*$CB119,0)</f>
        <v>836</v>
      </c>
      <c r="CJ119" s="9">
        <f>ROUND(属性投放!K$4+装备属性!K$4*IF($CB119&lt;10,1,ROUNDDOWN($CB119,-1))+SUM(属性投放!L$37:L$45)*$CB119+VLOOKUP($CC$2,一级属性!$E$41:$P$64,COLUMNS(一级属性!$E$41:N$64),0)*($CB119+0.25*IF($CB119&lt;10,1,ROUNDDOWN($CB119,-1)))+VLOOKUP($CC$2,宝石属性!$B$43:$M$66,COLUMNS(宝石属性!$B$43:K$66),0)*10*VLOOKUP(ROUNDDOWN($CB119,-1),宝石属性!$B$25:$N$41,2,0)*VLOOKUP(ROUNDDOWN($CB119,-1),宝石属性!$B$25:$N$41,3,0)+VLOOKUP($CC$2,职业被动!$B$6:$M$29,COLUMNS(职业被动!$B$6:K$29),0)*$CB119,0)</f>
        <v>408</v>
      </c>
      <c r="CK119" s="9">
        <f>ROUND(属性投放!L$4+装备属性!L$4*IF($CB119&lt;10,1,ROUNDDOWN($CB119,-1))+SUM(属性投放!M$37:M$45)*$CB119+VLOOKUP($CC$2,一级属性!$E$41:$P$64,COLUMNS(一级属性!$E$41:O$64),0)*($CB119+0.25*IF($CB119&lt;10,1,ROUNDDOWN($CB119,-1)))+VLOOKUP($CC$2,宝石属性!$B$43:$M$66,COLUMNS(宝石属性!$B$43:L$66),0)*10*VLOOKUP(ROUNDDOWN($CB119,-1),宝石属性!$B$25:$N$41,2,0)*VLOOKUP(ROUNDDOWN($CB119,-1),宝石属性!$B$25:$N$41,3,0)+VLOOKUP($CC$2,职业被动!$B$6:$M$29,COLUMNS(职业被动!$B$6:L$29),0)*$CB119,0)</f>
        <v>35</v>
      </c>
      <c r="CL119" s="9">
        <f>ROUND(属性投放!M$4+装备属性!M$4*IF($CB119&lt;10,1,ROUNDDOWN($CB119,-1))+SUM(属性投放!N$37:N$45)*$CB119+VLOOKUP($CC$2,一级属性!$E$41:$P$64,COLUMNS(一级属性!$E$41:P$64),0)*($CB119+0.25*IF($CB119&lt;10,1,ROUNDDOWN($CB119,-1)))+VLOOKUP($CC$2,宝石属性!$B$43:$M$66,COLUMNS(宝石属性!$B$43:M$66),0)*10*VLOOKUP(ROUNDDOWN($CB119,-1),宝石属性!$B$25:$N$41,2,0)*VLOOKUP(ROUNDDOWN($CB119,-1),宝石属性!$B$25:$N$41,3,0)+VLOOKUP($CC$2,职业被动!$B$6:$M$29,COLUMNS(职业被动!$B$6:M$29),0)*$CB119,0)</f>
        <v>1195</v>
      </c>
      <c r="CM119" s="48">
        <f>属性价值和能力评分!$F$9+ROUND(属性价值和能力评分!$F$38*10,0)*CB119+ROUND((SUM(装备属性!$W$9:$W$14)+属性价值和能力评分!$F$38*1.25+1.4+2.8)*IF(CB119&lt;10,1,ROUNDDOWN(CB119,-1)),0)+15*VLOOKUP(ROUNDDOWN(CB119,-1),宝石属性!$B$26:$D$41,2,0)*6*VLOOKUP(ROUNDDOWN(CB119,-1),宝石属性!$B$26:$D$41,3,0)+(属性价值和能力评分!$F$49*9+属性价值和能力评分!$F$50*2+属性价值和能力评分!$F$53*8/5)*CB119</f>
        <v>21397</v>
      </c>
      <c r="CO119" s="1">
        <v>116</v>
      </c>
      <c r="CP119" s="9">
        <f>ROUND(属性投放!D$4+装备属性!D$4*IF($CO119&lt;10,1,ROUNDDOWN($CO119,-1))+SUM(属性投放!E$37:E$45)*$CO119+VLOOKUP($CP$2,一级属性!$E$41:$P$64,COLUMNS(一级属性!$E$41:G$64),0)*($CO119+0.25*IF($CO119&lt;10,1,ROUNDDOWN($CO119,-1)))+VLOOKUP($CP$2,宝石属性!$B$43:$M$66,COLUMNS(宝石属性!$B$43:D$66),0)*10*VLOOKUP(ROUNDDOWN($CO119,-1),宝石属性!$B$25:$N$41,2,0)*VLOOKUP(ROUNDDOWN($CO119,-1),宝石属性!$B$25:$N$41,3,0)+VLOOKUP($CP$2,职业被动!$B$6:$M$29,COLUMNS(职业被动!$B$6:D$29),0)*$CO119,0)</f>
        <v>5472</v>
      </c>
      <c r="CQ119" s="9">
        <f>ROUND(属性投放!E$4+装备属性!E$4*IF($CO119&lt;10,1,ROUNDDOWN($CO119,-1))+SUM(属性投放!F$37:F$45)*$CO119+VLOOKUP($CP$2,一级属性!$E$41:$P$64,COLUMNS(一级属性!$E$41:H$64),0)*($CO119+0.25*IF($CO119&lt;10,1,ROUNDDOWN($CO119,-1)))+VLOOKUP($CP$2,宝石属性!$B$43:$M$66,COLUMNS(宝石属性!$B$43:E$66),0)*10*VLOOKUP(ROUNDDOWN($CO119,-1),宝石属性!$B$25:$N$41,2,0)*VLOOKUP(ROUNDDOWN($CO119,-1),宝石属性!$B$25:$N$41,3,0)+VLOOKUP($CP$2,职业被动!$B$6:$M$29,COLUMNS(职业被动!$B$6:E$29),0)*$CO119,0)</f>
        <v>6430</v>
      </c>
      <c r="CR119" s="9">
        <f>ROUND(属性投放!F$4+装备属性!F$4*IF($CO119&lt;10,1,ROUNDDOWN($CO119,-1))+SUM(属性投放!G$37:G$45)*$CO119+VLOOKUP($CP$2,一级属性!$E$41:$P$64,COLUMNS(一级属性!$E$41:I$64),0)*($CO119+0.25*IF($CO119&lt;10,1,ROUNDDOWN($CO119,-1)))+VLOOKUP($CP$2,宝石属性!$B$43:$M$66,COLUMNS(宝石属性!$B$43:F$66),0)*10*VLOOKUP(ROUNDDOWN($CO119,-1),宝石属性!$B$25:$N$41,2,0)*VLOOKUP(ROUNDDOWN($CO119,-1),宝石属性!$B$25:$N$41,3,0)+VLOOKUP($CP$2,职业被动!$B$6:$M$29,COLUMNS(职业被动!$B$6:F$29),0)*$CO119,0)</f>
        <v>1234</v>
      </c>
      <c r="CS119" s="9">
        <f>ROUND(属性投放!G$4+装备属性!G$4*IF($CO119&lt;10,1,ROUNDDOWN($CO119,-1))+SUM(属性投放!H$37:H$45)*$CO119+VLOOKUP($CP$2,一级属性!$E$41:$P$64,COLUMNS(一级属性!$E$41:J$64),0)*($CO119+0.25*IF($CO119&lt;10,1,ROUNDDOWN($CO119,-1)))+VLOOKUP($CP$2,宝石属性!$B$43:$M$66,COLUMNS(宝石属性!$B$43:G$66),0)*10*VLOOKUP(ROUNDDOWN($CO119,-1),宝石属性!$B$25:$N$41,2,0)*VLOOKUP(ROUNDDOWN($CO119,-1),宝石属性!$B$25:$N$41,3,0)+VLOOKUP($CP$2,职业被动!$B$6:$M$29,COLUMNS(职业被动!$B$6:G$29),0)*$CO119,0)</f>
        <v>1112</v>
      </c>
      <c r="CT119" s="9">
        <f>ROUND(属性投放!H$4+装备属性!H$4*IF($CO119&lt;10,1,ROUNDDOWN($CO119,-1))+SUM(属性投放!I$37:I$45)*$CO119+VLOOKUP($CP$2,一级属性!$E$41:$P$64,COLUMNS(一级属性!$E$41:K$64),0)*($CO119+0.25*IF($CO119&lt;10,1,ROUNDDOWN($CO119,-1)))+VLOOKUP($CP$2,宝石属性!$B$43:$M$66,COLUMNS(宝石属性!$B$43:H$66),0)*10*VLOOKUP(ROUNDDOWN($CO119,-1),宝石属性!$B$25:$N$41,2,0)*VLOOKUP(ROUNDDOWN($CO119,-1),宝石属性!$B$25:$N$41,3,0)+VLOOKUP($CP$2,职业被动!$B$6:$M$29,COLUMNS(职业被动!$B$6:H$29),0)*$CO119,0)</f>
        <v>1953</v>
      </c>
      <c r="CU119" s="9">
        <f>ROUND(属性投放!I$4+装备属性!I$4*IF($CO119&lt;10,1,ROUNDDOWN($CO119,-1))+SUM(属性投放!J$37:J$45)*$CO119+VLOOKUP($CP$2,一级属性!$E$41:$P$64,COLUMNS(一级属性!$E$41:L$64),0)*($CO119+0.25*IF($CO119&lt;10,1,ROUNDDOWN($CO119,-1)))+VLOOKUP($CP$2,宝石属性!$B$43:$M$66,COLUMNS(宝石属性!$B$43:I$66),0)*10*VLOOKUP(ROUNDDOWN($CO119,-1),宝石属性!$B$25:$N$41,2,0)*VLOOKUP(ROUNDDOWN($CO119,-1),宝石属性!$B$25:$N$41,3,0)+VLOOKUP($CP$2,职业被动!$B$6:$M$29,COLUMNS(职业被动!$B$6:I$29),0)*$CO119,0)</f>
        <v>1692</v>
      </c>
      <c r="CV119" s="9">
        <f>ROUND(属性投放!J$4+装备属性!J$4*IF($CO119&lt;10,1,ROUNDDOWN($CO119,-1))+SUM(属性投放!K$37:K$45)*$CO119+VLOOKUP($CP$2,一级属性!$E$41:$P$64,COLUMNS(一级属性!$E$41:M$64),0)*($CO119+0.25*IF($CO119&lt;10,1,ROUNDDOWN($CO119,-1)))+VLOOKUP($CP$2,宝石属性!$B$43:$M$66,COLUMNS(宝石属性!$B$43:J$66),0)*10*VLOOKUP(ROUNDDOWN($CO119,-1),宝石属性!$B$25:$N$41,2,0)*VLOOKUP(ROUNDDOWN($CO119,-1),宝石属性!$B$25:$N$41,3,0)+VLOOKUP($CP$2,职业被动!$B$6:$M$29,COLUMNS(职业被动!$B$6:J$29),0)*$CO119,0)</f>
        <v>693</v>
      </c>
      <c r="CW119" s="9">
        <f>ROUND(属性投放!K$4+装备属性!K$4*IF($CO119&lt;10,1,ROUNDDOWN($CO119,-1))+SUM(属性投放!L$37:L$45)*$CO119+VLOOKUP($CP$2,一级属性!$E$41:$P$64,COLUMNS(一级属性!$E$41:N$64),0)*($CO119+0.25*IF($CO119&lt;10,1,ROUNDDOWN($CO119,-1)))+VLOOKUP($CP$2,宝石属性!$B$43:$M$66,COLUMNS(宝石属性!$B$43:K$66),0)*10*VLOOKUP(ROUNDDOWN($CO119,-1),宝石属性!$B$25:$N$41,2,0)*VLOOKUP(ROUNDDOWN($CO119,-1),宝石属性!$B$25:$N$41,3,0)+VLOOKUP($CP$2,职业被动!$B$6:$M$29,COLUMNS(职业被动!$B$6:K$29),0)*$CO119,0)</f>
        <v>408</v>
      </c>
      <c r="CX119" s="9">
        <f>ROUND(属性投放!L$4+装备属性!L$4*IF($CO119&lt;10,1,ROUNDDOWN($CO119,-1))+SUM(属性投放!M$37:M$45)*$CO119+VLOOKUP($CP$2,一级属性!$E$41:$P$64,COLUMNS(一级属性!$E$41:O$64),0)*($CO119+0.25*IF($CO119&lt;10,1,ROUNDDOWN($CO119,-1)))+VLOOKUP($CP$2,宝石属性!$B$43:$M$66,COLUMNS(宝石属性!$B$43:L$66),0)*10*VLOOKUP(ROUNDDOWN($CO119,-1),宝石属性!$B$25:$N$41,2,0)*VLOOKUP(ROUNDDOWN($CO119,-1),宝石属性!$B$25:$N$41,3,0)+VLOOKUP($CP$2,职业被动!$B$6:$M$29,COLUMNS(职业被动!$B$6:L$29),0)*$CO119,0)</f>
        <v>35</v>
      </c>
      <c r="CY119" s="9">
        <f>ROUND(属性投放!M$4+装备属性!M$4*IF($CO119&lt;10,1,ROUNDDOWN($CO119,-1))+SUM(属性投放!N$37:N$45)*$CO119+VLOOKUP($CP$2,一级属性!$E$41:$P$64,COLUMNS(一级属性!$E$41:P$64),0)*($CO119+0.25*IF($CO119&lt;10,1,ROUNDDOWN($CO119,-1)))+VLOOKUP($CP$2,宝石属性!$B$43:$M$66,COLUMNS(宝石属性!$B$43:M$66),0)*10*VLOOKUP(ROUNDDOWN($CO119,-1),宝石属性!$B$25:$N$41,2,0)*VLOOKUP(ROUNDDOWN($CO119,-1),宝石属性!$B$25:$N$41,3,0)+VLOOKUP($CP$2,职业被动!$B$6:$M$29,COLUMNS(职业被动!$B$6:M$29),0)*$CO119,0)</f>
        <v>1195</v>
      </c>
      <c r="CZ119" s="48">
        <f>属性价值和能力评分!$F$9+ROUND(属性价值和能力评分!$F$38*10,0)*CO119+ROUND((SUM(装备属性!$W$9:$W$14)+属性价值和能力评分!$F$38*1.25+1.4+2.8)*IF(CO119&lt;10,1,ROUNDDOWN(CO119,-1)),0)+15*VLOOKUP(ROUNDDOWN(CO119,-1),宝石属性!$B$26:$D$41,2,0)*6*VLOOKUP(ROUNDDOWN(CO119,-1),宝石属性!$B$26:$D$41,3,0)+(属性价值和能力评分!$F$49*9+属性价值和能力评分!$F$50*2+属性价值和能力评分!$F$53*8/5)*CO119</f>
        <v>21397</v>
      </c>
      <c r="DB119" s="1">
        <v>116</v>
      </c>
      <c r="DC119" s="9">
        <f>ROUND(属性投放!D$4+装备属性!D$4*IF($DB119&lt;10,1,ROUNDDOWN($DB119,-1))+SUM(属性投放!E$37:E$45)*$DB119+VLOOKUP($DC$2,一级属性!$E$41:$P$64,COLUMNS(一级属性!$E$41:G$64),0)*($DB119+0.25*IF($DB119&lt;10,1,ROUNDDOWN($DB119,-1)))+VLOOKUP($DC$2,宝石属性!$B$43:$M$66,COLUMNS(宝石属性!$B$43:D$66),0)*10*VLOOKUP(ROUNDDOWN($DB119,-1),宝石属性!$B$25:$N$41,2,0)*VLOOKUP(ROUNDDOWN($DB119,-1),宝石属性!$B$25:$N$41,3,0)+VLOOKUP($DC$2,职业被动!$B$6:$M$29,COLUMNS(职业被动!$B$6:D$29),0)*$DB119,0)</f>
        <v>6284</v>
      </c>
      <c r="DD119" s="9">
        <f>ROUND(属性投放!E$4+装备属性!E$4*IF($DB119&lt;10,1,ROUNDDOWN($DB119,-1))+SUM(属性投放!F$37:F$45)*$DB119+VLOOKUP($DC$2,一级属性!$E$41:$P$64,COLUMNS(一级属性!$E$41:H$64),0)*($DB119+0.25*IF($DB119&lt;10,1,ROUNDDOWN($DB119,-1)))+VLOOKUP($DC$2,宝石属性!$B$43:$M$66,COLUMNS(宝石属性!$B$43:E$66),0)*10*VLOOKUP(ROUNDDOWN($DB119,-1),宝石属性!$B$25:$N$41,2,0)*VLOOKUP(ROUNDDOWN($DB119,-1),宝石属性!$B$25:$N$41,3,0)+VLOOKUP($DC$2,职业被动!$B$6:$M$29,COLUMNS(职业被动!$B$6:E$29),0)*$DB119,0)</f>
        <v>2842</v>
      </c>
      <c r="DE119" s="9">
        <f>ROUND(属性投放!F$4+装备属性!F$4*IF($DB119&lt;10,1,ROUNDDOWN($DB119,-1))+SUM(属性投放!G$37:G$45)*$DB119+VLOOKUP($DC$2,一级属性!$E$41:$P$64,COLUMNS(一级属性!$E$41:I$64),0)*($DB119+0.25*IF($DB119&lt;10,1,ROUNDDOWN($DB119,-1)))+VLOOKUP($DC$2,宝石属性!$B$43:$M$66,COLUMNS(宝石属性!$B$43:F$66),0)*10*VLOOKUP(ROUNDDOWN($DB119,-1),宝石属性!$B$25:$N$41,2,0)*VLOOKUP(ROUNDDOWN($DB119,-1),宝石属性!$B$25:$N$41,3,0)+VLOOKUP($DC$2,职业被动!$B$6:$M$29,COLUMNS(职业被动!$B$6:F$29),0)*$DB119,0)</f>
        <v>1234</v>
      </c>
      <c r="DF119" s="9">
        <f>ROUND(属性投放!G$4+装备属性!G$4*IF($DB119&lt;10,1,ROUNDDOWN($DB119,-1))+SUM(属性投放!H$37:H$45)*$DB119+VLOOKUP($DC$2,一级属性!$E$41:$P$64,COLUMNS(一级属性!$E$41:J$64),0)*($DB119+0.25*IF($DB119&lt;10,1,ROUNDDOWN($DB119,-1)))+VLOOKUP($DC$2,宝石属性!$B$43:$M$66,COLUMNS(宝石属性!$B$43:G$66),0)*10*VLOOKUP(ROUNDDOWN($DB119,-1),宝石属性!$B$25:$N$41,2,0)*VLOOKUP(ROUNDDOWN($DB119,-1),宝石属性!$B$25:$N$41,3,0)+VLOOKUP($DC$2,职业被动!$B$6:$M$29,COLUMNS(职业被动!$B$6:G$29),0)*$DB119,0)</f>
        <v>3163</v>
      </c>
      <c r="DG119" s="9">
        <f>ROUND(属性投放!H$4+装备属性!H$4*IF($DB119&lt;10,1,ROUNDDOWN($DB119,-1))+SUM(属性投放!I$37:I$45)*$DB119+VLOOKUP($DC$2,一级属性!$E$41:$P$64,COLUMNS(一级属性!$E$41:K$64),0)*($DB119+0.25*IF($DB119&lt;10,1,ROUNDDOWN($DB119,-1)))+VLOOKUP($DC$2,宝石属性!$B$43:$M$66,COLUMNS(宝石属性!$B$43:H$66),0)*10*VLOOKUP(ROUNDDOWN($DB119,-1),宝石属性!$B$25:$N$41,2,0)*VLOOKUP(ROUNDDOWN($DB119,-1),宝石属性!$B$25:$N$41,3,0)+VLOOKUP($DC$2,职业被动!$B$6:$M$29,COLUMNS(职业被动!$B$6:H$29),0)*$DB119,0)</f>
        <v>763</v>
      </c>
      <c r="DH119" s="9">
        <f>ROUND(属性投放!I$4+装备属性!I$4*IF($DB119&lt;10,1,ROUNDDOWN($DB119,-1))+SUM(属性投放!J$37:J$45)*$DB119+VLOOKUP($DC$2,一级属性!$E$41:$P$64,COLUMNS(一级属性!$E$41:L$64),0)*($DB119+0.25*IF($DB119&lt;10,1,ROUNDDOWN($DB119,-1)))+VLOOKUP($DC$2,宝石属性!$B$43:$M$66,COLUMNS(宝石属性!$B$43:I$66),0)*10*VLOOKUP(ROUNDDOWN($DB119,-1),宝石属性!$B$25:$N$41,2,0)*VLOOKUP(ROUNDDOWN($DB119,-1),宝石属性!$B$25:$N$41,3,0)+VLOOKUP($DC$2,职业被动!$B$6:$M$29,COLUMNS(职业被动!$B$6:I$29),0)*$DB119,0)</f>
        <v>1145</v>
      </c>
      <c r="DI119" s="9">
        <f>ROUND(属性投放!J$4+装备属性!J$4*IF($DB119&lt;10,1,ROUNDDOWN($DB119,-1))+SUM(属性投放!K$37:K$45)*$DB119+VLOOKUP($DC$2,一级属性!$E$41:$P$64,COLUMNS(一级属性!$E$41:M$64),0)*($DB119+0.25*IF($DB119&lt;10,1,ROUNDDOWN($DB119,-1)))+VLOOKUP($DC$2,宝石属性!$B$43:$M$66,COLUMNS(宝石属性!$B$43:J$66),0)*10*VLOOKUP(ROUNDDOWN($DB119,-1),宝石属性!$B$25:$N$41,2,0)*VLOOKUP(ROUNDDOWN($DB119,-1),宝石属性!$B$25:$N$41,3,0)+VLOOKUP($DC$2,职业被动!$B$6:$M$29,COLUMNS(职业被动!$B$6:J$29),0)*$DB119,0)</f>
        <v>836</v>
      </c>
      <c r="DJ119" s="9">
        <f>ROUND(属性投放!K$4+装备属性!K$4*IF($DB119&lt;10,1,ROUNDDOWN($DB119,-1))+SUM(属性投放!L$37:L$45)*$DB119+VLOOKUP($DC$2,一级属性!$E$41:$P$64,COLUMNS(一级属性!$E$41:N$64),0)*($DB119+0.25*IF($DB119&lt;10,1,ROUNDDOWN($DB119,-1)))+VLOOKUP($DC$2,宝石属性!$B$43:$M$66,COLUMNS(宝石属性!$B$43:K$66),0)*10*VLOOKUP(ROUNDDOWN($DB119,-1),宝石属性!$B$25:$N$41,2,0)*VLOOKUP(ROUNDDOWN($DB119,-1),宝石属性!$B$25:$N$41,3,0)+VLOOKUP($DC$2,职业被动!$B$6:$M$29,COLUMNS(职业被动!$B$6:K$29),0)*$DB119,0)</f>
        <v>568</v>
      </c>
      <c r="DK119" s="9">
        <f>ROUND(属性投放!L$4+装备属性!L$4*IF($DB119&lt;10,1,ROUNDDOWN($DB119,-1))+SUM(属性投放!M$37:M$45)*$DB119+VLOOKUP($DC$2,一级属性!$E$41:$P$64,COLUMNS(一级属性!$E$41:O$64),0)*($DB119+0.25*IF($DB119&lt;10,1,ROUNDDOWN($DB119,-1)))+VLOOKUP($DC$2,宝石属性!$B$43:$M$66,COLUMNS(宝石属性!$B$43:L$66),0)*10*VLOOKUP(ROUNDDOWN($DB119,-1),宝石属性!$B$25:$N$41,2,0)*VLOOKUP(ROUNDDOWN($DB119,-1),宝石属性!$B$25:$N$41,3,0)+VLOOKUP($DC$2,职业被动!$B$6:$M$29,COLUMNS(职业被动!$B$6:L$29),0)*$DB119,0)</f>
        <v>35</v>
      </c>
      <c r="DL119" s="9">
        <f>ROUND(属性投放!M$4+装备属性!M$4*IF($DB119&lt;10,1,ROUNDDOWN($DB119,-1))+SUM(属性投放!N$37:N$45)*$DB119+VLOOKUP($DC$2,一级属性!$E$41:$P$64,COLUMNS(一级属性!$E$41:P$64),0)*($DB119+0.25*IF($DB119&lt;10,1,ROUNDDOWN($DB119,-1)))+VLOOKUP($DC$2,宝石属性!$B$43:$M$66,COLUMNS(宝石属性!$B$43:M$66),0)*10*VLOOKUP(ROUNDDOWN($DB119,-1),宝石属性!$B$25:$N$41,2,0)*VLOOKUP(ROUNDDOWN($DB119,-1),宝石属性!$B$25:$N$41,3,0)+VLOOKUP($DC$2,职业被动!$B$6:$M$29,COLUMNS(职业被动!$B$6:M$29),0)*$DB119,0)</f>
        <v>1195</v>
      </c>
      <c r="DM119" s="48">
        <f>属性价值和能力评分!$F$9+ROUND(属性价值和能力评分!$F$38*10,0)*DB119+ROUND((SUM(装备属性!$W$9:$W$14)+属性价值和能力评分!$F$38*1.25+1.4+2.8)*IF(DB119&lt;10,1,ROUNDDOWN(DB119,-1)),0)+15*VLOOKUP(ROUNDDOWN(DB119,-1),宝石属性!$B$26:$D$41,2,0)*6*VLOOKUP(ROUNDDOWN(DB119,-1),宝石属性!$B$26:$D$41,3,0)+(属性价值和能力评分!$F$49*9+属性价值和能力评分!$F$50*2+属性价值和能力评分!$F$53*8/5)*DB119</f>
        <v>21397</v>
      </c>
      <c r="DO119" s="1">
        <v>116</v>
      </c>
      <c r="DP119" s="9">
        <f>ROUND(属性投放!D$4+装备属性!D$4*IF($DO119&lt;10,1,ROUNDDOWN($DO119,-1))+SUM(属性投放!E$37:E$45)*$DO119+VLOOKUP($DP$2,一级属性!$E$41:$P$64,COLUMNS(一级属性!$E$41:G$64),0)*($DO119+0.25*IF($DO119&lt;10,1,ROUNDDOWN($DO119,-1)))+VLOOKUP($DP$2,宝石属性!$B$43:$M$66,COLUMNS(宝石属性!$B$43:D$66),0)*10*VLOOKUP(ROUNDDOWN($DO119,-1),宝石属性!$B$25:$N$41,2,0)*VLOOKUP(ROUNDDOWN($DO119,-1),宝石属性!$B$25:$N$41,3,0)+VLOOKUP($DP$2,职业被动!$B$6:$M$29,COLUMNS(职业被动!$B$6:D$29),0)*$DO119,0)</f>
        <v>13636</v>
      </c>
      <c r="DQ119" s="9">
        <f>ROUND(属性投放!E$4+装备属性!E$4*IF($DO119&lt;10,1,ROUNDDOWN($DO119,-1))+SUM(属性投放!F$37:F$45)*$DO119+VLOOKUP($DP$2,一级属性!$E$41:$P$64,COLUMNS(一级属性!$E$41:H$64),0)*($DO119+0.25*IF($DO119&lt;10,1,ROUNDDOWN($DO119,-1)))+VLOOKUP($DP$2,宝石属性!$B$43:$M$66,COLUMNS(宝石属性!$B$43:E$66),0)*10*VLOOKUP(ROUNDDOWN($DO119,-1),宝石属性!$B$25:$N$41,2,0)*VLOOKUP(ROUNDDOWN($DO119,-1),宝石属性!$B$25:$N$41,3,0)+VLOOKUP($DP$2,职业被动!$B$6:$M$29,COLUMNS(职业被动!$B$6:E$29),0)*$DO119,0)</f>
        <v>2842</v>
      </c>
      <c r="DR119" s="9">
        <f>ROUND(属性投放!F$4+装备属性!F$4*IF($DO119&lt;10,1,ROUNDDOWN($DO119,-1))+SUM(属性投放!G$37:G$45)*$DO119+VLOOKUP($DP$2,一级属性!$E$41:$P$64,COLUMNS(一级属性!$E$41:I$64),0)*($DO119+0.25*IF($DO119&lt;10,1,ROUNDDOWN($DO119,-1)))+VLOOKUP($DP$2,宝石属性!$B$43:$M$66,COLUMNS(宝石属性!$B$43:F$66),0)*10*VLOOKUP(ROUNDDOWN($DO119,-1),宝石属性!$B$25:$N$41,2,0)*VLOOKUP(ROUNDDOWN($DO119,-1),宝石属性!$B$25:$N$41,3,0)+VLOOKUP($DP$2,职业被动!$B$6:$M$29,COLUMNS(职业被动!$B$6:F$29),0)*$DO119,0)</f>
        <v>1234</v>
      </c>
      <c r="DS119" s="9">
        <f>ROUND(属性投放!G$4+装备属性!G$4*IF($DO119&lt;10,1,ROUNDDOWN($DO119,-1))+SUM(属性投放!H$37:H$45)*$DO119+VLOOKUP($DP$2,一级属性!$E$41:$P$64,COLUMNS(一级属性!$E$41:J$64),0)*($DO119+0.25*IF($DO119&lt;10,1,ROUNDDOWN($DO119,-1)))+VLOOKUP($DP$2,宝石属性!$B$43:$M$66,COLUMNS(宝石属性!$B$43:G$66),0)*10*VLOOKUP(ROUNDDOWN($DO119,-1),宝石属性!$B$25:$N$41,2,0)*VLOOKUP(ROUNDDOWN($DO119,-1),宝石属性!$B$25:$N$41,3,0)+VLOOKUP($DP$2,职业被动!$B$6:$M$29,COLUMNS(职业被动!$B$6:G$29),0)*$DO119,0)</f>
        <v>1112</v>
      </c>
      <c r="DT119" s="9">
        <f>ROUND(属性投放!H$4+装备属性!H$4*IF($DO119&lt;10,1,ROUNDDOWN($DO119,-1))+SUM(属性投放!I$37:I$45)*$DO119+VLOOKUP($DP$2,一级属性!$E$41:$P$64,COLUMNS(一级属性!$E$41:K$64),0)*($DO119+0.25*IF($DO119&lt;10,1,ROUNDDOWN($DO119,-1)))+VLOOKUP($DP$2,宝石属性!$B$43:$M$66,COLUMNS(宝石属性!$B$43:H$66),0)*10*VLOOKUP(ROUNDDOWN($DO119,-1),宝石属性!$B$25:$N$41,2,0)*VLOOKUP(ROUNDDOWN($DO119,-1),宝石属性!$B$25:$N$41,3,0)+VLOOKUP($DP$2,职业被动!$B$6:$M$29,COLUMNS(职业被动!$B$6:H$29),0)*$DO119,0)</f>
        <v>879</v>
      </c>
      <c r="DU119" s="9">
        <f>ROUND(属性投放!I$4+装备属性!I$4*IF($DO119&lt;10,1,ROUNDDOWN($DO119,-1))+SUM(属性投放!J$37:J$45)*$DO119+VLOOKUP($DP$2,一级属性!$E$41:$P$64,COLUMNS(一级属性!$E$41:L$64),0)*($DO119+0.25*IF($DO119&lt;10,1,ROUNDDOWN($DO119,-1)))+VLOOKUP($DP$2,宝石属性!$B$43:$M$66,COLUMNS(宝石属性!$B$43:I$66),0)*10*VLOOKUP(ROUNDDOWN($DO119,-1),宝石属性!$B$25:$N$41,2,0)*VLOOKUP(ROUNDDOWN($DO119,-1),宝石属性!$B$25:$N$41,3,0)+VLOOKUP($DP$2,职业被动!$B$6:$M$29,COLUMNS(职业被动!$B$6:I$29),0)*$DO119,0)</f>
        <v>1145</v>
      </c>
      <c r="DV119" s="9">
        <f>ROUND(属性投放!J$4+装备属性!J$4*IF($DO119&lt;10,1,ROUNDDOWN($DO119,-1))+SUM(属性投放!K$37:K$45)*$DO119+VLOOKUP($DP$2,一级属性!$E$41:$P$64,COLUMNS(一级属性!$E$41:M$64),0)*($DO119+0.25*IF($DO119&lt;10,1,ROUNDDOWN($DO119,-1)))+VLOOKUP($DP$2,宝石属性!$B$43:$M$66,COLUMNS(宝石属性!$B$43:J$66),0)*10*VLOOKUP(ROUNDDOWN($DO119,-1),宝石属性!$B$25:$N$41,2,0)*VLOOKUP(ROUNDDOWN($DO119,-1),宝石属性!$B$25:$N$41,3,0)+VLOOKUP($DP$2,职业被动!$B$6:$M$29,COLUMNS(职业被动!$B$6:J$29),0)*$DO119,0)</f>
        <v>836</v>
      </c>
      <c r="DW119" s="9">
        <f>ROUND(属性投放!K$4+装备属性!K$4*IF($DO119&lt;10,1,ROUNDDOWN($DO119,-1))+SUM(属性投放!L$37:L$45)*$DO119+VLOOKUP($DP$2,一级属性!$E$41:$P$64,COLUMNS(一级属性!$E$41:N$64),0)*($DO119+0.25*IF($DO119&lt;10,1,ROUNDDOWN($DO119,-1)))+VLOOKUP($DP$2,宝石属性!$B$43:$M$66,COLUMNS(宝石属性!$B$43:K$66),0)*10*VLOOKUP(ROUNDDOWN($DO119,-1),宝石属性!$B$25:$N$41,2,0)*VLOOKUP(ROUNDDOWN($DO119,-1),宝石属性!$B$25:$N$41,3,0)+VLOOKUP($DP$2,职业被动!$B$6:$M$29,COLUMNS(职业被动!$B$6:K$29),0)*$DO119,0)</f>
        <v>568</v>
      </c>
      <c r="DX119" s="9">
        <f>ROUND(属性投放!L$4+装备属性!L$4*IF($DO119&lt;10,1,ROUNDDOWN($DO119,-1))+SUM(属性投放!M$37:M$45)*$DO119+VLOOKUP($DP$2,一级属性!$E$41:$P$64,COLUMNS(一级属性!$E$41:O$64),0)*($DO119+0.25*IF($DO119&lt;10,1,ROUNDDOWN($DO119,-1)))+VLOOKUP($DP$2,宝石属性!$B$43:$M$66,COLUMNS(宝石属性!$B$43:L$66),0)*10*VLOOKUP(ROUNDDOWN($DO119,-1),宝石属性!$B$25:$N$41,2,0)*VLOOKUP(ROUNDDOWN($DO119,-1),宝石属性!$B$25:$N$41,3,0)+VLOOKUP($DP$2,职业被动!$B$6:$M$29,COLUMNS(职业被动!$B$6:L$29),0)*$DO119,0)</f>
        <v>35</v>
      </c>
      <c r="DY119" s="9">
        <f>ROUND(属性投放!M$4+装备属性!M$4*IF($DO119&lt;10,1,ROUNDDOWN($DO119,-1))+SUM(属性投放!N$37:N$45)*$DO119+VLOOKUP($DP$2,一级属性!$E$41:$P$64,COLUMNS(一级属性!$E$41:P$64),0)*($DO119+0.25*IF($DO119&lt;10,1,ROUNDDOWN($DO119,-1)))+VLOOKUP($DP$2,宝石属性!$B$43:$M$66,COLUMNS(宝石属性!$B$43:M$66),0)*10*VLOOKUP(ROUNDDOWN($DO119,-1),宝石属性!$B$25:$N$41,2,0)*VLOOKUP(ROUNDDOWN($DO119,-1),宝石属性!$B$25:$N$41,3,0)+VLOOKUP($DP$2,职业被动!$B$6:$M$29,COLUMNS(职业被动!$B$6:M$29),0)*$DO119,0)</f>
        <v>1195</v>
      </c>
      <c r="DZ119" s="48">
        <f>属性价值和能力评分!$F$9+ROUND(属性价值和能力评分!$F$38*10,0)*DO119+ROUND((SUM(装备属性!$W$9:$W$14)+属性价值和能力评分!$F$38*1.25+1.4+2.8)*IF(DO119&lt;10,1,ROUNDDOWN(DO119,-1)),0)+15*VLOOKUP(ROUNDDOWN(DO119,-1),宝石属性!$B$26:$D$41,2,0)*6*VLOOKUP(ROUNDDOWN(DO119,-1),宝石属性!$B$26:$D$41,3,0)+(属性价值和能力评分!$F$49*9+属性价值和能力评分!$F$50*2+属性价值和能力评分!$F$53*8/5)*DO119</f>
        <v>21397</v>
      </c>
      <c r="EA119" s="17"/>
      <c r="EB119" s="1">
        <v>116</v>
      </c>
      <c r="EC119" s="1">
        <f>ROUND(CC119/MAX(CE119/10,((CE119*(1+属性投放!$E$8)-CF119+属性投放!$F$8*EB119)*(1+属性投放!$G$8)*(1+属性投放!$H$8))),1)</f>
        <v>2.9</v>
      </c>
      <c r="ED119" s="1">
        <f>ROUND(CP119/MAX(CE119/10,((CE119*(1+属性投放!$E$8)-CS119+属性投放!$F$8*EB119)*(1+属性投放!$G$8)*(1+属性投放!$H$8))),1)</f>
        <v>2.7</v>
      </c>
      <c r="EE119" s="1">
        <f>ROUND(DC119/MAX(CE119/10,((CE119*(1+属性投放!$E$8)-DF119+属性投放!$F$8*EB119)*(1+属性投放!$G$8)*(1+属性投放!$H$8))),1)</f>
        <v>24.5</v>
      </c>
      <c r="EF119" s="1">
        <f>ROUND(DP119/MAX(CE119/10,((CE119*(1+属性投放!$E$8)-DS119+属性投放!$F$8*EB119)*(1+属性投放!$G$8)*(1+属性投放!$H$8))),1)</f>
        <v>6.7</v>
      </c>
      <c r="EH119" s="1">
        <f>ROUND(CC119/MAX(属性投放!$F$9*EB119,((CT119*(1+属性投放!$E$9)-CH119+属性投放!$F$9*EB119)*(1+属性投放!$G$9)*(1+属性投放!$H$9))),1)</f>
        <v>2.6</v>
      </c>
      <c r="EI119" s="1">
        <f>ROUND(CP119/MAX(属性投放!$F$9*EB119,((CT119*(1+属性投放!$E$9)-CU119+属性投放!$F$9*EB119)*(1+属性投放!$G$9)*(1+属性投放!$H$9))),1)</f>
        <v>3.3</v>
      </c>
      <c r="EJ119" s="1">
        <f>ROUND(DC119/MAX(属性投放!$F$9*EB119,((CT119*(1+属性投放!$E$9)-DH119+属性投放!$F$9*EB119)*(1+属性投放!$G$9)*(1+属性投放!$H$9))),1)</f>
        <v>2.8</v>
      </c>
      <c r="EK119" s="1">
        <f>ROUND(DP119/MAX(属性投放!$F$9*EB119,((CT119*(1+属性投放!$E$9)-DU119+属性投放!$F$9*EB119)*(1+属性投放!$G$9)*(1+属性投放!$H$9))),1)</f>
        <v>6</v>
      </c>
      <c r="EM119" s="1">
        <f>ROUND(CC119/((BW119*(1+属性投放!$E$10)+属性投放!$F$10*EB119)*(1+属性投放!$G$10)*(1+属性投放!$H$10)),1)</f>
        <v>5.6</v>
      </c>
      <c r="EN119" s="1">
        <f>ROUND(CP119/((BW119*(1+属性投放!$E$10)+属性投放!$F$10*EB119)*(1+属性投放!$G$10)*(1+属性投放!$H$10)),1)</f>
        <v>5.6</v>
      </c>
      <c r="EO119" s="1">
        <f>ROUND(DC119/((BW119*(1+属性投放!$E$10)+属性投放!$F$10*EB119)*(1+属性投放!$G$10)*(1+属性投放!$H$10)),1)</f>
        <v>6.5</v>
      </c>
      <c r="EP119" s="1">
        <f>ROUND(DP119/((BW119*(1+属性投放!$E$10)+属性投放!$F$10*EB119)*(1+属性投放!$G$10)*(1+属性投放!$H$10)),1)</f>
        <v>14</v>
      </c>
    </row>
    <row r="120" spans="2:146">
      <c r="B120" s="1">
        <v>117</v>
      </c>
      <c r="C120" s="9">
        <f>ROUND(属性投放!D$4+装备属性!D$4*IF($B120&lt;10,1,ROUNDDOWN($B120,-1))+SUM(属性投放!E$37:E$45)*$B120+VLOOKUP($C$2,一级属性!$E$41:$P$64,COLUMNS(一级属性!$E$41:G$64),0)*($B120+0.25*IF($B120&lt;10,1,ROUNDDOWN($B120,-1)))+VLOOKUP($C$2,宝石属性!$B$43:$M$66,COLUMNS(宝石属性!$B$43:D$66),0)*10*VLOOKUP(ROUNDDOWN($B120,-1),宝石属性!$B$25:$N$41,2,0)*VLOOKUP(ROUNDDOWN($B120,-1),宝石属性!$B$25:$N$41,3,0)+VLOOKUP($C$2,职业被动!$B$6:$M$29,COLUMNS(职业被动!$B$6:D$29),0)*$B120,0)</f>
        <v>6651</v>
      </c>
      <c r="D120" s="9">
        <f>ROUND(属性投放!E$4+装备属性!E$4*IF($B120&lt;10,1,ROUNDDOWN($B120,-1))+SUM(属性投放!F$37:F$38)*$B120+VLOOKUP($C$2,一级属性!$E$67:$P$90,COLUMNS(一级属性!$E$67:H$90),0)*$B120+VLOOKUP($C$2,宝石属性!$B$43:$M$66,COLUMNS(宝石属性!$B$43:E$66),0)*10*VLOOKUP(ROUNDDOWN($B120,-1),宝石属性!$B$25:$N$41,2,0)*VLOOKUP(ROUNDDOWN($B120,-1),宝石属性!$B$25:$N$41,3,0)+VLOOKUP($C$2,职业被动!$B$6:$M$29,COLUMNS(职业被动!$B$6:E$29),0)*$B120,0)</f>
        <v>2857</v>
      </c>
      <c r="E120" s="9">
        <f>ROUND(属性投放!F$4+装备属性!F$4*IF($B120&lt;10,1,ROUNDDOWN($B120,-1))+SUM(属性投放!G$37:G$38)*$B120+VLOOKUP($C$2,一级属性!$E$67:$P$90,COLUMNS(一级属性!$E$67:I$90),0)*$B120+VLOOKUP($C$2,宝石属性!$B$43:$M$66,COLUMNS(宝石属性!$B$43:F$66),0)*10*VLOOKUP(ROUNDDOWN($B120,-1),宝石属性!$B$25:$N$41,2,0)*VLOOKUP(ROUNDDOWN($B120,-1),宝石属性!$B$25:$N$41,3,0)+VLOOKUP($C$2,职业被动!$B$6:$M$29,COLUMNS(职业被动!$B$6:F$29),0)*$B120,0)</f>
        <v>2274</v>
      </c>
      <c r="F120" s="9">
        <f>ROUND(属性投放!G$4+装备属性!G$4*IF($B120&lt;10,1,ROUNDDOWN($B120,-1))+SUM(属性投放!H$37:H$38)*$B120+VLOOKUP($C$2,一级属性!$E$67:$P$90,COLUMNS(一级属性!$E$67:J$90),0)*$B120+VLOOKUP($C$2,宝石属性!$B$43:$M$66,COLUMNS(宝石属性!$B$43:G$66),0)*10*VLOOKUP(ROUNDDOWN($B120,-1),宝石属性!$B$25:$N$41,2,0)*VLOOKUP(ROUNDDOWN($B120,-1),宝石属性!$B$25:$N$41,3,0)+VLOOKUP($C$2,职业被动!$B$6:$M$29,COLUMNS(职业被动!$B$6:G$29),0)*$B120,0)</f>
        <v>1232</v>
      </c>
      <c r="G120" s="9">
        <f>ROUND(属性投放!H$4+装备属性!H$4*IF($B120&lt;10,1,ROUNDDOWN($B120,-1))+SUM(属性投放!I$37:I$38)*$B120+VLOOKUP($C$2,一级属性!$E$67:$P$90,COLUMNS(一级属性!$E$67:K$90),0)*$B120+VLOOKUP($C$2,宝石属性!$B$43:$M$66,COLUMNS(宝石属性!$B$43:H$66),0)*10*VLOOKUP(ROUNDDOWN($B120,-1),宝石属性!$B$25:$N$41,2,0)*VLOOKUP(ROUNDDOWN($B120,-1),宝石属性!$B$25:$N$41,3,0)+VLOOKUP($C$2,职业被动!$B$6:$M$29,COLUMNS(职业被动!$B$6:H$29),0)*$B120,0)</f>
        <v>765</v>
      </c>
      <c r="H120" s="9">
        <f>ROUND(属性投放!I$4+装备属性!I$4*IF($B120&lt;10,1,ROUNDDOWN($B120,-1))+SUM(属性投放!J$37:J$38)*$B120+VLOOKUP($C$2,一级属性!$E$67:$P$90,COLUMNS(一级属性!$E$67:L$90),0)*$B120+VLOOKUP($C$2,宝石属性!$B$43:$M$66,COLUMNS(宝石属性!$B$43:I$66),0)*10*VLOOKUP(ROUNDDOWN($B120,-1),宝石属性!$B$25:$N$41,2,0)*VLOOKUP(ROUNDDOWN($B120,-1),宝石属性!$B$25:$N$41,3,0)+VLOOKUP($C$2,职业被动!$B$6:$M$29,COLUMNS(职业被动!$B$6:I$29),0)*$B120,0)</f>
        <v>1271</v>
      </c>
      <c r="I120" s="9">
        <f>ROUND(属性投放!J$4+装备属性!J$4*IF($B120&lt;10,1,ROUNDDOWN($B120,-1))+SUM(属性投放!K$37:K$38)*$B120+VLOOKUP($C$2,一级属性!$E$67:$P$90,COLUMNS(一级属性!$E$67:M$90),0)*$B120+VLOOKUP($C$2,宝石属性!$B$43:$M$66,COLUMNS(宝石属性!$B$43:J$66),0)*10*VLOOKUP(ROUNDDOWN($B120,-1),宝石属性!$B$25:$N$41,2,0)*VLOOKUP(ROUNDDOWN($B120,-1),宝石属性!$B$25:$N$41,3,0)+VLOOKUP($C$2,职业被动!$B$6:$M$29,COLUMNS(职业被动!$B$6:J$29),0)*$B120,0)</f>
        <v>842</v>
      </c>
      <c r="J120" s="9">
        <f>ROUND(属性投放!K$4+装备属性!K$4*IF($B120&lt;10,1,ROUNDDOWN($B120,-1))+SUM(属性投放!L$37:L$38)*$B120+VLOOKUP($C$2,一级属性!$E$67:$P$90,COLUMNS(一级属性!$E$67:N$90),0)*$B120+VLOOKUP($C$2,宝石属性!$B$43:$M$66,COLUMNS(宝石属性!$B$43:K$66),0)*10*VLOOKUP(ROUNDDOWN($B120,-1),宝石属性!$B$25:$N$41,2,0)*VLOOKUP(ROUNDDOWN($B120,-1),宝石属性!$B$25:$N$41,3,0)+VLOOKUP($C$2,职业被动!$B$6:$M$29,COLUMNS(职业被动!$B$6:K$29),0)*$B120,0)</f>
        <v>409</v>
      </c>
      <c r="K120" s="9">
        <f>ROUND(属性投放!L$4+装备属性!L$4*IF($B120&lt;10,1,ROUNDDOWN($B120,-1))+SUM(属性投放!M$37:M$38)*$B120+VLOOKUP($C$2,一级属性!$E$67:$P$90,COLUMNS(一级属性!$E$67:O$90),0)*$B120+VLOOKUP($C$2,宝石属性!$B$43:$M$66,COLUMNS(宝石属性!$B$43:L$66),0)*10*VLOOKUP(ROUNDDOWN($B120,-1),宝石属性!$B$25:$N$41,2,0)*VLOOKUP(ROUNDDOWN($B120,-1),宝石属性!$B$25:$N$41,3,0)+VLOOKUP($C$2,职业被动!$B$6:$M$29,COLUMNS(职业被动!$B$6:L$29),0)*$B120,0)</f>
        <v>35</v>
      </c>
      <c r="L120" s="9">
        <f>ROUND(属性投放!M$4+装备属性!M$4*IF($B120&lt;10,1,ROUNDDOWN($B120,-1))+SUM(属性投放!N$37:N$38)*$B120+VLOOKUP($C$2,一级属性!$E$67:$P$90,COLUMNS(一级属性!$E$67:P$90),0)*$B120+VLOOKUP($C$2,宝石属性!$B$43:$M$66,COLUMNS(宝石属性!$B$43:M$66),0)*10*VLOOKUP(ROUNDDOWN($B120,-1),宝石属性!$B$25:$N$41,2,0)*VLOOKUP(ROUNDDOWN($B120,-1),宝石属性!$B$25:$N$41,3,0)+VLOOKUP($C$2,职业被动!$B$6:$M$29,COLUMNS(职业被动!$B$6:M$29),0)*$B120,0)</f>
        <v>1285</v>
      </c>
      <c r="M120" s="48">
        <f>属性价值和能力评分!$F$9+ROUND(属性价值和能力评分!$F$38*10,0)*B120+ROUND((SUM(装备属性!$W$9:$W$14)+属性价值和能力评分!$F$38*1.25+1.4+2.8)*IF(B120&lt;10,1,ROUNDDOWN(B120,-1)),0)+15*VLOOKUP(ROUNDDOWN(B120,-1),宝石属性!$B$26:$D$41,2,0)*6*VLOOKUP(ROUNDDOWN(B120,-1),宝石属性!$B$26:$D$41,3,0)+(属性价值和能力评分!$F$49*9+属性价值和能力评分!$F$50*2+属性价值和能力评分!$F$53*8/5)*B120</f>
        <v>21517</v>
      </c>
      <c r="N120" s="20"/>
      <c r="O120" s="1">
        <v>117</v>
      </c>
      <c r="P120" s="9">
        <f>ROUND(属性投放!D$4+装备属性!D$4*IF($O120&lt;10,1,ROUNDDOWN($O120,-1))+SUM(属性投放!E$37:E$45)*$O120+VLOOKUP($P$2,一级属性!$E$41:$P$64,COLUMNS(一级属性!$E$41:G$64),0)*($O120+0.25*IF($O120&lt;10,1,ROUNDDOWN($O120,-1)))+VLOOKUP($P$2,宝石属性!$B$43:$M$66,COLUMNS(宝石属性!$B$43:D$66),0)*10*VLOOKUP(ROUNDDOWN($O120,-1),宝石属性!$B$25:$N$41,2,0)*VLOOKUP(ROUNDDOWN($O120,-1),宝石属性!$B$25:$N$41,3,0)+VLOOKUP($P$2,职业被动!$B$6:$M$29,COLUMNS(职业被动!$B$6:D$29),0)*$O120,0)</f>
        <v>8289</v>
      </c>
      <c r="Q120" s="9">
        <f>ROUND(属性投放!E$4+装备属性!E$4*IF($O120&lt;10,1,ROUNDDOWN($O120,-1))+SUM(属性投放!F$37:F$45)*$O120+VLOOKUP($P$2,一级属性!$E$41:$P$64,COLUMNS(一级属性!$E$41:H$64),0)*($O120+0.25*IF($O120&lt;10,1,ROUNDDOWN($O120,-1)))+VLOOKUP($P$2,宝石属性!$B$43:$M$66,COLUMNS(宝石属性!$B$43:E$66),0)*10*VLOOKUP(ROUNDDOWN($O120,-1),宝石属性!$B$25:$N$41,2,0)*VLOOKUP(ROUNDDOWN($O120,-1),宝石属性!$B$25:$N$41,3,0)+VLOOKUP($P$2,职业被动!$B$6:$M$29,COLUMNS(职业被动!$B$6:E$29),0)*$O120,0)</f>
        <v>5025</v>
      </c>
      <c r="R120" s="9">
        <f>ROUND(属性投放!F$4+装备属性!F$4*IF($O120&lt;10,1,ROUNDDOWN($O120,-1))+SUM(属性投放!G$37:G$45)*$O120+VLOOKUP($P$2,一级属性!$E$41:$P$64,COLUMNS(一级属性!$E$41:I$64),0)*($O120+0.25*IF($O120&lt;10,1,ROUNDDOWN($O120,-1)))+VLOOKUP($P$2,宝石属性!$B$43:$M$66,COLUMNS(宝石属性!$B$43:F$66),0)*10*VLOOKUP(ROUNDDOWN($O120,-1),宝石属性!$B$25:$N$41,2,0)*VLOOKUP(ROUNDDOWN($O120,-1),宝石属性!$B$25:$N$41,3,0)+VLOOKUP($P$2,职业被动!$B$6:$M$29,COLUMNS(职业被动!$B$6:F$29),0)*$O120,0)</f>
        <v>1236</v>
      </c>
      <c r="S120" s="9">
        <f>ROUND(属性投放!G$4+装备属性!G$4*IF($O120&lt;10,1,ROUNDDOWN($O120,-1))+SUM(属性投放!H$37:H$45)*$O120+VLOOKUP($P$2,一级属性!$E$41:$P$64,COLUMNS(一级属性!$E$41:J$64),0)*($O120+0.25*IF($O120&lt;10,1,ROUNDDOWN($O120,-1)))+VLOOKUP($P$2,宝石属性!$B$43:$M$66,COLUMNS(宝石属性!$B$43:G$66),0)*10*VLOOKUP(ROUNDDOWN($O120,-1),宝石属性!$B$25:$N$41,2,0)*VLOOKUP(ROUNDDOWN($O120,-1),宝石属性!$B$25:$N$41,3,0)+VLOOKUP($P$2,职业被动!$B$6:$M$29,COLUMNS(职业被动!$B$6:G$29),0)*$O120,0)</f>
        <v>1115</v>
      </c>
      <c r="T120" s="9">
        <f>ROUND(属性投放!H$4+装备属性!H$4*IF($O120&lt;10,1,ROUNDDOWN($O120,-1))+SUM(属性投放!I$37:I$45)*$O120+VLOOKUP($P$2,一级属性!$E$41:$P$64,COLUMNS(一级属性!$E$41:K$64),0)*($O120+0.25*IF($O120&lt;10,1,ROUNDDOWN($O120,-1)))+VLOOKUP($P$2,宝石属性!$B$43:$M$66,COLUMNS(宝石属性!$B$43:H$66),0)*10*VLOOKUP(ROUNDDOWN($O120,-1),宝石属性!$B$25:$N$41,2,0)*VLOOKUP(ROUNDDOWN($O120,-1),宝石属性!$B$25:$N$41,3,0)+VLOOKUP($P$2,职业被动!$B$6:$M$29,COLUMNS(职业被动!$B$6:H$29),0)*$O120,0)</f>
        <v>1316</v>
      </c>
      <c r="U120" s="9">
        <f>ROUND(属性投放!I$4+装备属性!I$4*IF($O120&lt;10,1,ROUNDDOWN($O120,-1))+SUM(属性投放!J$37:J$45)*$O120+VLOOKUP($P$2,一级属性!$E$41:$P$64,COLUMNS(一级属性!$E$41:L$64),0)*($O120+0.25*IF($O120&lt;10,1,ROUNDDOWN($O120,-1)))+VLOOKUP($P$2,宝石属性!$B$43:$M$66,COLUMNS(宝石属性!$B$43:I$66),0)*10*VLOOKUP(ROUNDDOWN($O120,-1),宝石属性!$B$25:$N$41,2,0)*VLOOKUP(ROUNDDOWN($O120,-1),宝石属性!$B$25:$N$41,3,0)+VLOOKUP($P$2,职业被动!$B$6:$M$29,COLUMNS(职业被动!$B$6:I$29),0)*$O120,0)</f>
        <v>1353</v>
      </c>
      <c r="V120" s="9">
        <f>ROUND(属性投放!J$4+装备属性!J$4*IF($O120&lt;10,1,ROUNDDOWN($O120,-1))+SUM(属性投放!K$37:K$45)*$O120+VLOOKUP($P$2,一级属性!$E$41:$P$64,COLUMNS(一级属性!$E$41:M$64),0)*($O120+0.25*IF($O120&lt;10,1,ROUNDDOWN($O120,-1)))+VLOOKUP($P$2,宝石属性!$B$43:$M$66,COLUMNS(宝石属性!$B$43:J$66),0)*10*VLOOKUP(ROUNDDOWN($O120,-1),宝石属性!$B$25:$N$41,2,0)*VLOOKUP(ROUNDDOWN($O120,-1),宝石属性!$B$25:$N$41,3,0)+VLOOKUP($P$2,职业被动!$B$6:$M$29,COLUMNS(职业被动!$B$6:J$29),0)*$O120,0)</f>
        <v>941</v>
      </c>
      <c r="W120" s="9">
        <f>ROUND(属性投放!K$4+装备属性!K$4*IF($O120&lt;10,1,ROUNDDOWN($O120,-1))+SUM(属性投放!L$37:L$45)*$O120+VLOOKUP($P$2,一级属性!$E$41:$P$64,COLUMNS(一级属性!$E$41:N$64),0)*($O120+0.25*IF($O120&lt;10,1,ROUNDDOWN($O120,-1)))+VLOOKUP($P$2,宝石属性!$B$43:$M$66,COLUMNS(宝石属性!$B$43:K$66),0)*10*VLOOKUP(ROUNDDOWN($O120,-1),宝石属性!$B$25:$N$41,2,0)*VLOOKUP(ROUNDDOWN($O120,-1),宝石属性!$B$25:$N$41,3,0)+VLOOKUP($P$2,职业被动!$B$6:$M$29,COLUMNS(职业被动!$B$6:K$29),0)*$O120,0)</f>
        <v>569</v>
      </c>
      <c r="X120" s="9">
        <f>ROUND(属性投放!L$4+装备属性!L$4*IF($O120&lt;10,1,ROUNDDOWN($O120,-1))+SUM(属性投放!M$37:M$45)*$O120+VLOOKUP($P$2,一级属性!$E$41:$P$64,COLUMNS(一级属性!$E$41:O$64),0)*($O120+0.25*IF($O120&lt;10,1,ROUNDDOWN($O120,-1)))+VLOOKUP($P$2,宝石属性!$B$43:$M$66,COLUMNS(宝石属性!$B$43:L$66),0)*10*VLOOKUP(ROUNDDOWN($O120,-1),宝石属性!$B$25:$N$41,2,0)*VLOOKUP(ROUNDDOWN($O120,-1),宝石属性!$B$25:$N$41,3,0)+VLOOKUP($P$2,职业被动!$B$6:$M$29,COLUMNS(职业被动!$B$6:L$29),0)*$O120,0)</f>
        <v>35</v>
      </c>
      <c r="Y120" s="9">
        <f>ROUND(属性投放!M$4+装备属性!M$4*IF($O120&lt;10,1,ROUNDDOWN($O120,-1))+SUM(属性投放!N$37:N$45)*$O120+VLOOKUP($P$2,一级属性!$E$41:$P$64,COLUMNS(一级属性!$E$41:P$64),0)*($O120+0.25*IF($O120&lt;10,1,ROUNDDOWN($O120,-1)))+VLOOKUP($P$2,宝石属性!$B$43:$M$66,COLUMNS(宝石属性!$B$43:M$66),0)*10*VLOOKUP(ROUNDDOWN($O120,-1),宝石属性!$B$25:$N$41,2,0)*VLOOKUP(ROUNDDOWN($O120,-1),宝石属性!$B$25:$N$41,3,0)+VLOOKUP($P$2,职业被动!$B$6:$M$29,COLUMNS(职业被动!$B$6:M$29),0)*$O120,0)</f>
        <v>1285</v>
      </c>
      <c r="Z120" s="48">
        <f>属性价值和能力评分!$F$9+ROUND(属性价值和能力评分!$F$38*10,0)*O120+ROUND((SUM(装备属性!$W$9:$W$14)+属性价值和能力评分!$F$38*1.25+1.4+2.8)*IF(O120&lt;10,1,ROUNDDOWN(O120,-1)),0)+15*VLOOKUP(ROUNDDOWN(O120,-1),宝石属性!$B$26:$D$41,2,0)*6*VLOOKUP(ROUNDDOWN(O120,-1),宝石属性!$B$26:$D$41,3,0)+(属性价值和能力评分!$F$49*9+属性价值和能力评分!$F$50*2+属性价值和能力评分!$F$53*8/5)*O120</f>
        <v>21517</v>
      </c>
      <c r="AB120" s="1">
        <v>117</v>
      </c>
      <c r="AC120" s="9">
        <f>ROUND(属性投放!D$4+装备属性!D$4*IF($AB120&lt;10,1,ROUNDDOWN($AB120,-1))+SUM(属性投放!E$37:E$45)*$AB120+VLOOKUP($AC$2,一级属性!$E$41:$P$64,COLUMNS(一级属性!$E$41:G$64),0)*($AB120+0.25*IF($AB120&lt;10,1,ROUNDDOWN($AB120,-1)))+VLOOKUP($AC$2,宝石属性!$B$43:$M$66,COLUMNS(宝石属性!$B$43:D$66),0)*10*VLOOKUP(ROUNDDOWN($AB120,-1),宝石属性!$B$25:$N$41,2,0)*VLOOKUP(ROUNDDOWN($AB120,-1),宝石属性!$B$25:$N$41,3,0)+VLOOKUP($AC$2,职业被动!$B$6:$M$29,COLUMNS(职业被动!$B$6:D$29),0)*$AB120,0)</f>
        <v>7470</v>
      </c>
      <c r="AD120" s="9">
        <f>ROUND(属性投放!E$4+装备属性!E$4*IF($AB120&lt;10,1,ROUNDDOWN($AB120,-1))+SUM(属性投放!F$37:F$45)*$AB120+VLOOKUP($AC$2,一级属性!$E$41:$P$64,COLUMNS(一级属性!$E$41:H$64),0)*($AB120+0.25*IF($AB120&lt;10,1,ROUNDDOWN($AB120,-1)))+VLOOKUP($AC$2,宝石属性!$B$43:$M$66,COLUMNS(宝石属性!$B$43:E$66),0)*10*VLOOKUP(ROUNDDOWN($AB120,-1),宝石属性!$B$25:$N$41,2,0)*VLOOKUP(ROUNDDOWN($AB120,-1),宝石属性!$B$25:$N$41,3,0)+VLOOKUP($AC$2,职业被动!$B$6:$M$29,COLUMNS(职业被动!$B$6:E$29),0)*$AB120,0)</f>
        <v>2857</v>
      </c>
      <c r="AE120" s="9">
        <f>ROUND(属性投放!F$4+装备属性!F$4*IF($AB120&lt;10,1,ROUNDDOWN($AB120,-1))+SUM(属性投放!G$37:G$45)*$AB120+VLOOKUP($AC$2,一级属性!$E$41:$P$64,COLUMNS(一级属性!$E$41:I$64),0)*($AB120+0.25*IF($AB120&lt;10,1,ROUNDDOWN($AB120,-1)))+VLOOKUP($AC$2,宝石属性!$B$43:$M$66,COLUMNS(宝石属性!$B$43:F$66),0)*10*VLOOKUP(ROUNDDOWN($AB120,-1),宝石属性!$B$25:$N$41,2,0)*VLOOKUP(ROUNDDOWN($AB120,-1),宝石属性!$B$25:$N$41,3,0)+VLOOKUP($AC$2,职业被动!$B$6:$M$29,COLUMNS(职业被动!$B$6:F$29),0)*$AB120,0)</f>
        <v>1974</v>
      </c>
      <c r="AF120" s="9">
        <f>ROUND(属性投放!G$4+装备属性!G$4*IF($AB120&lt;10,1,ROUNDDOWN($AB120,-1))+SUM(属性投放!H$37:H$45)*$AB120+VLOOKUP($AC$2,一级属性!$E$41:$P$64,COLUMNS(一级属性!$E$41:J$64),0)*($AB120+0.25*IF($AB120&lt;10,1,ROUNDDOWN($AB120,-1)))+VLOOKUP($AC$2,宝石属性!$B$43:$M$66,COLUMNS(宝石属性!$B$43:G$66),0)*10*VLOOKUP(ROUNDDOWN($AB120,-1),宝石属性!$B$25:$N$41,2,0)*VLOOKUP(ROUNDDOWN($AB120,-1),宝石属性!$B$25:$N$41,3,0)+VLOOKUP($AC$2,职业被动!$B$6:$M$29,COLUMNS(职业被动!$B$6:G$29),0)*$AB120,0)</f>
        <v>1349</v>
      </c>
      <c r="AG120" s="9">
        <f>ROUND(属性投放!H$4+装备属性!H$4*IF($AB120&lt;10,1,ROUNDDOWN($AB120,-1))+SUM(属性投放!I$37:I$45)*$AB120+VLOOKUP($AC$2,一级属性!$E$41:$P$64,COLUMNS(一级属性!$E$41:K$64),0)*($AB120+0.25*IF($AB120&lt;10,1,ROUNDDOWN($AB120,-1)))+VLOOKUP($AC$2,宝石属性!$B$43:$M$66,COLUMNS(宝石属性!$B$43:H$66),0)*10*VLOOKUP(ROUNDDOWN($AB120,-1),宝石属性!$B$25:$N$41,2,0)*VLOOKUP(ROUNDDOWN($AB120,-1),宝石属性!$B$25:$N$41,3,0)+VLOOKUP($AC$2,职业被动!$B$6:$M$29,COLUMNS(职业被动!$B$6:H$29),0)*$AB120,0)</f>
        <v>765</v>
      </c>
      <c r="AH120" s="9">
        <f>ROUND(属性投放!I$4+装备属性!I$4*IF($AB120&lt;10,1,ROUNDDOWN($AB120,-1))+SUM(属性投放!J$37:J$45)*$AB120+VLOOKUP($AC$2,一级属性!$E$41:$P$64,COLUMNS(一级属性!$E$41:L$64),0)*($AB120+0.25*IF($AB120&lt;10,1,ROUNDDOWN($AB120,-1)))+VLOOKUP($AC$2,宝石属性!$B$43:$M$66,COLUMNS(宝石属性!$B$43:I$66),0)*10*VLOOKUP(ROUNDDOWN($AB120,-1),宝石属性!$B$25:$N$41,2,0)*VLOOKUP(ROUNDDOWN($AB120,-1),宝石属性!$B$25:$N$41,3,0)+VLOOKUP($AC$2,职业被动!$B$6:$M$29,COLUMNS(职业被动!$B$6:I$29),0)*$AB120,0)</f>
        <v>1266</v>
      </c>
      <c r="AI120" s="9">
        <f>ROUND(属性投放!J$4+装备属性!J$4*IF($AB120&lt;10,1,ROUNDDOWN($AB120,-1))+SUM(属性投放!K$37:K$45)*$AB120+VLOOKUP($AC$2,一级属性!$E$41:$P$64,COLUMNS(一级属性!$E$41:M$64),0)*($AB120+0.25*IF($AB120&lt;10,1,ROUNDDOWN($AB120,-1)))+VLOOKUP($AC$2,宝石属性!$B$43:$M$66,COLUMNS(宝石属性!$B$43:J$66),0)*10*VLOOKUP(ROUNDDOWN($AB120,-1),宝石属性!$B$25:$N$41,2,0)*VLOOKUP(ROUNDDOWN($AB120,-1),宝石属性!$B$25:$N$41,3,0)+VLOOKUP($AC$2,职业被动!$B$6:$M$29,COLUMNS(职业被动!$B$6:J$29),0)*$AB120,0)</f>
        <v>840</v>
      </c>
      <c r="AJ120" s="9">
        <f>ROUND(属性投放!K$4+装备属性!K$4*IF($AB120&lt;10,1,ROUNDDOWN($AB120,-1))+SUM(属性投放!L$37:L$45)*$AB120+VLOOKUP($AC$2,一级属性!$E$41:$P$64,COLUMNS(一级属性!$E$41:N$64),0)*($AB120+0.25*IF($AB120&lt;10,1,ROUNDDOWN($AB120,-1)))+VLOOKUP($AC$2,宝石属性!$B$43:$M$66,COLUMNS(宝石属性!$B$43:K$66),0)*10*VLOOKUP(ROUNDDOWN($AB120,-1),宝石属性!$B$25:$N$41,2,0)*VLOOKUP(ROUNDDOWN($AB120,-1),宝石属性!$B$25:$N$41,3,0)+VLOOKUP($AC$2,职业被动!$B$6:$M$29,COLUMNS(职业被动!$B$6:K$29),0)*$AB120,0)</f>
        <v>409</v>
      </c>
      <c r="AK120" s="9">
        <f>ROUND(属性投放!L$4+装备属性!L$4*IF($AB120&lt;10,1,ROUNDDOWN($AB120,-1))+SUM(属性投放!M$37:M$45)*$AB120+VLOOKUP($AC$2,一级属性!$E$41:$P$64,COLUMNS(一级属性!$E$41:O$64),0)*($AB120+0.25*IF($AB120&lt;10,1,ROUNDDOWN($AB120,-1)))+VLOOKUP($AC$2,宝石属性!$B$43:$M$66,COLUMNS(宝石属性!$B$43:L$66),0)*10*VLOOKUP(ROUNDDOWN($AB120,-1),宝石属性!$B$25:$N$41,2,0)*VLOOKUP(ROUNDDOWN($AB120,-1),宝石属性!$B$25:$N$41,3,0)+VLOOKUP($AC$2,职业被动!$B$6:$M$29,COLUMNS(职业被动!$B$6:L$29),0)*$AB120,0)</f>
        <v>35</v>
      </c>
      <c r="AL120" s="9">
        <f>ROUND(属性投放!M$4+装备属性!M$4*IF($AB120&lt;10,1,ROUNDDOWN($AB120,-1))+SUM(属性投放!N$37:N$45)*$AB120+VLOOKUP($AC$2,一级属性!$E$41:$P$64,COLUMNS(一级属性!$E$41:P$64),0)*($AB120+0.25*IF($AB120&lt;10,1,ROUNDDOWN($AB120,-1)))+VLOOKUP($AC$2,宝石属性!$B$43:$M$66,COLUMNS(宝石属性!$B$43:M$66),0)*10*VLOOKUP(ROUNDDOWN($AB120,-1),宝石属性!$B$25:$N$41,2,0)*VLOOKUP(ROUNDDOWN($AB120,-1),宝石属性!$B$25:$N$41,3,0)+VLOOKUP($AC$2,职业被动!$B$6:$M$29,COLUMNS(职业被动!$B$6:M$29),0)*$AB120,0)</f>
        <v>1285</v>
      </c>
      <c r="AM120" s="48">
        <f>属性价值和能力评分!$F$9+ROUND(属性价值和能力评分!$F$38*10,0)*AB120+ROUND((SUM(装备属性!$W$9:$W$14)+属性价值和能力评分!$F$38*1.25+1.4+2.8)*IF(AB120&lt;10,1,ROUNDDOWN(AB120,-1)),0)+15*VLOOKUP(ROUNDDOWN(AB120,-1),宝石属性!$B$26:$D$41,2,0)*6*VLOOKUP(ROUNDDOWN(AB120,-1),宝石属性!$B$26:$D$41,3,0)+(属性价值和能力评分!$F$49*9+属性价值和能力评分!$F$50*2+属性价值和能力评分!$F$53*8/5)*AB120</f>
        <v>21517</v>
      </c>
      <c r="AO120" s="1">
        <v>117</v>
      </c>
      <c r="AP120" s="9">
        <f>ROUND(属性投放!D$4+装备属性!D$4*IF($AO120&lt;10,1,ROUNDDOWN($AO120,-1))+SUM(属性投放!E$37:E$45)*$AO120+VLOOKUP($AP$2,一级属性!$E$41:$P$64,COLUMNS(一级属性!$E$41:G$64),0)*($AO120+0.25*IF($AO120&lt;10,1,ROUNDDOWN($AO120,-1)))+VLOOKUP($AP$2,宝石属性!$B$43:$M$66,COLUMNS(宝石属性!$B$43:D$66),0)*10*VLOOKUP(ROUNDDOWN($AO120,-1),宝石属性!$B$25:$N$41,2,0)*VLOOKUP(ROUNDDOWN($AO120,-1),宝石属性!$B$25:$N$41,3,0)+VLOOKUP($AP$2,职业被动!$B$6:$M$29,COLUMNS(职业被动!$B$6:D$29),0)*$AO120,0)</f>
        <v>7470</v>
      </c>
      <c r="AQ120" s="9">
        <f>ROUND(属性投放!E$4+装备属性!E$4*IF($AO120&lt;10,1,ROUNDDOWN($AO120,-1))+SUM(属性投放!F$37:F$45)*$AO120+VLOOKUP($AP$2,一级属性!$E$41:$P$64,COLUMNS(一级属性!$E$41:H$64),0)*($AO120+0.25*IF($AO120&lt;10,1,ROUNDDOWN($AO120,-1)))+VLOOKUP($AP$2,宝石属性!$B$43:$M$66,COLUMNS(宝石属性!$B$43:E$66),0)*10*VLOOKUP(ROUNDDOWN($AO120,-1),宝石属性!$B$25:$N$41,2,0)*VLOOKUP(ROUNDDOWN($AO120,-1),宝石属性!$B$25:$N$41,3,0)+VLOOKUP($AP$2,职业被动!$B$6:$M$29,COLUMNS(职业被动!$B$6:E$29),0)*$AO120,0)</f>
        <v>5025</v>
      </c>
      <c r="AR120" s="9">
        <f>ROUND(属性投放!F$4+装备属性!F$4*IF($AO120&lt;10,1,ROUNDDOWN($AO120,-1))+SUM(属性投放!G$37:G$45)*$AO120+VLOOKUP($AP$2,一级属性!$E$41:$P$64,COLUMNS(一级属性!$E$41:I$64),0)*($AO120+0.25*IF($AO120&lt;10,1,ROUNDDOWN($AO120,-1)))+VLOOKUP($AP$2,宝石属性!$B$43:$M$66,COLUMNS(宝石属性!$B$43:F$66),0)*10*VLOOKUP(ROUNDDOWN($AO120,-1),宝石属性!$B$25:$N$41,2,0)*VLOOKUP(ROUNDDOWN($AO120,-1),宝石属性!$B$25:$N$41,3,0)+VLOOKUP($AP$2,职业被动!$B$6:$M$29,COLUMNS(职业被动!$B$6:F$29),0)*$AO120,0)</f>
        <v>1236</v>
      </c>
      <c r="AS120" s="9">
        <f>ROUND(属性投放!G$4+装备属性!G$4*IF($AO120&lt;10,1,ROUNDDOWN($AO120,-1))+SUM(属性投放!H$37:H$45)*$AO120+VLOOKUP($AP$2,一级属性!$E$41:$P$64,COLUMNS(一级属性!$E$41:J$64),0)*($AO120+0.25*IF($AO120&lt;10,1,ROUNDDOWN($AO120,-1)))+VLOOKUP($AP$2,宝石属性!$B$43:$M$66,COLUMNS(宝石属性!$B$43:G$66),0)*10*VLOOKUP(ROUNDDOWN($AO120,-1),宝石属性!$B$25:$N$41,2,0)*VLOOKUP(ROUNDDOWN($AO120,-1),宝石属性!$B$25:$N$41,3,0)+VLOOKUP($AP$2,职业被动!$B$6:$M$29,COLUMNS(职业被动!$B$6:G$29),0)*$AO120,0)</f>
        <v>1115</v>
      </c>
      <c r="AT120" s="9">
        <f>ROUND(属性投放!H$4+装备属性!H$4*IF($AO120&lt;10,1,ROUNDDOWN($AO120,-1))+SUM(属性投放!I$37:I$45)*$AO120+VLOOKUP($AP$2,一级属性!$E$41:$P$64,COLUMNS(一级属性!$E$41:K$64),0)*($AO120+0.25*IF($AO120&lt;10,1,ROUNDDOWN($AO120,-1)))+VLOOKUP($AP$2,宝石属性!$B$43:$M$66,COLUMNS(宝石属性!$B$43:H$66),0)*10*VLOOKUP(ROUNDDOWN($AO120,-1),宝石属性!$B$25:$N$41,2,0)*VLOOKUP(ROUNDDOWN($AO120,-1),宝石属性!$B$25:$N$41,3,0)+VLOOKUP($AP$2,职业被动!$B$6:$M$29,COLUMNS(职业被动!$B$6:H$29),0)*$AO120,0)</f>
        <v>1199</v>
      </c>
      <c r="AU120" s="9">
        <f>ROUND(属性投放!I$4+装备属性!I$4*IF($AO120&lt;10,1,ROUNDDOWN($AO120,-1))+SUM(属性投放!J$37:J$45)*$AO120+VLOOKUP($AP$2,一级属性!$E$41:$P$64,COLUMNS(一级属性!$E$41:L$64),0)*($AO120+0.25*IF($AO120&lt;10,1,ROUNDDOWN($AO120,-1)))+VLOOKUP($AP$2,宝石属性!$B$43:$M$66,COLUMNS(宝石属性!$B$43:I$66),0)*10*VLOOKUP(ROUNDDOWN($AO120,-1),宝石属性!$B$25:$N$41,2,0)*VLOOKUP(ROUNDDOWN($AO120,-1),宝石属性!$B$25:$N$41,3,0)+VLOOKUP($AP$2,职业被动!$B$6:$M$29,COLUMNS(职业被动!$B$6:I$29),0)*$AO120,0)</f>
        <v>1353</v>
      </c>
      <c r="AV120" s="9">
        <f>ROUND(属性投放!J$4+装备属性!J$4*IF($AO120&lt;10,1,ROUNDDOWN($AO120,-1))+SUM(属性投放!K$37:K$45)*$AO120+VLOOKUP($AP$2,一级属性!$E$41:$P$64,COLUMNS(一级属性!$E$41:M$64),0)*($AO120+0.25*IF($AO120&lt;10,1,ROUNDDOWN($AO120,-1)))+VLOOKUP($AP$2,宝石属性!$B$43:$M$66,COLUMNS(宝石属性!$B$43:J$66),0)*10*VLOOKUP(ROUNDDOWN($AO120,-1),宝石属性!$B$25:$N$41,2,0)*VLOOKUP(ROUNDDOWN($AO120,-1),宝石属性!$B$25:$N$41,3,0)+VLOOKUP($AP$2,职业被动!$B$6:$M$29,COLUMNS(职业被动!$B$6:J$29),0)*$AO120,0)</f>
        <v>941</v>
      </c>
      <c r="AW120" s="9">
        <f>ROUND(属性投放!K$4+装备属性!K$4*IF($AO120&lt;10,1,ROUNDDOWN($AO120,-1))+SUM(属性投放!L$37:L$45)*$AO120+VLOOKUP($AP$2,一级属性!$E$41:$P$64,COLUMNS(一级属性!$E$41:N$64),0)*($AO120+0.25*IF($AO120&lt;10,1,ROUNDDOWN($AO120,-1)))+VLOOKUP($AP$2,宝石属性!$B$43:$M$66,COLUMNS(宝石属性!$B$43:K$66),0)*10*VLOOKUP(ROUNDDOWN($AO120,-1),宝石属性!$B$25:$N$41,2,0)*VLOOKUP(ROUNDDOWN($AO120,-1),宝石属性!$B$25:$N$41,3,0)+VLOOKUP($AP$2,职业被动!$B$6:$M$29,COLUMNS(职业被动!$B$6:K$29),0)*$AO120,0)</f>
        <v>409</v>
      </c>
      <c r="AX120" s="9">
        <f>ROUND(属性投放!L$4+装备属性!L$4*IF($AO120&lt;10,1,ROUNDDOWN($AO120,-1))+SUM(属性投放!M$37:M$45)*$AO120+VLOOKUP($AP$2,一级属性!$E$41:$P$64,COLUMNS(一级属性!$E$41:O$64),0)*($AO120+0.25*IF($AO120&lt;10,1,ROUNDDOWN($AO120,-1)))+VLOOKUP($AP$2,宝石属性!$B$43:$M$66,COLUMNS(宝石属性!$B$43:L$66),0)*10*VLOOKUP(ROUNDDOWN($AO120,-1),宝石属性!$B$25:$N$41,2,0)*VLOOKUP(ROUNDDOWN($AO120,-1),宝石属性!$B$25:$N$41,3,0)+VLOOKUP($AP$2,职业被动!$B$6:$M$29,COLUMNS(职业被动!$B$6:L$29),0)*$AO120,0)</f>
        <v>1265</v>
      </c>
      <c r="AY120" s="9">
        <f>ROUND(属性投放!M$4+装备属性!M$4*IF($AO120&lt;10,1,ROUNDDOWN($AO120,-1))+SUM(属性投放!N$37:N$45)*$AO120+VLOOKUP($AP$2,一级属性!$E$41:$P$64,COLUMNS(一级属性!$E$41:P$64),0)*($AO120+0.25*IF($AO120&lt;10,1,ROUNDDOWN($AO120,-1)))+VLOOKUP($AP$2,宝石属性!$B$43:$M$66,COLUMNS(宝石属性!$B$43:M$66),0)*10*VLOOKUP(ROUNDDOWN($AO120,-1),宝石属性!$B$25:$N$41,2,0)*VLOOKUP(ROUNDDOWN($AO120,-1),宝石属性!$B$25:$N$41,3,0)+VLOOKUP($AP$2,职业被动!$B$6:$M$29,COLUMNS(职业被动!$B$6:M$29),0)*$AO120,0)</f>
        <v>1285</v>
      </c>
      <c r="AZ120" s="48">
        <f>属性价值和能力评分!$F$9+ROUND(属性价值和能力评分!$F$38*10,0)*AO120+ROUND((SUM(装备属性!$W$9:$W$14)+属性价值和能力评分!$F$38*1.25+1.4+2.8)*IF(AO120&lt;10,1,ROUNDDOWN(AO120,-1)),0)+15*VLOOKUP(ROUNDDOWN(AO120,-1),宝石属性!$B$26:$D$41,2,0)*6*VLOOKUP(ROUNDDOWN(AO120,-1),宝石属性!$B$26:$D$41,3,0)+(属性价值和能力评分!$F$49*9+属性价值和能力评分!$F$50*2+属性价值和能力评分!$F$53*8/5)*AO120</f>
        <v>21517</v>
      </c>
      <c r="BB120" s="1">
        <v>117</v>
      </c>
      <c r="BC120" s="9">
        <f>ROUND(属性投放!D$4+装备属性!D$4*IF($BB120&lt;10,1,ROUNDDOWN($BB120,-1))+SUM(属性投放!E$37:E$45)*$BB120+VLOOKUP($BC$2,一级属性!$E$41:$P$64,COLUMNS(一级属性!$E$41:G$64),0)*($BB120+0.25*IF($BB120&lt;10,1,ROUNDDOWN($BB120,-1)))+VLOOKUP($BC$2,宝石属性!$B$43:$M$66,COLUMNS(宝石属性!$B$43:D$66),0)*10*VLOOKUP(ROUNDDOWN($BB120,-1),宝石属性!$B$25:$N$41,2,0)*VLOOKUP(ROUNDDOWN($BB120,-1),宝石属性!$B$25:$N$41,3,0)+VLOOKUP($BC$2,职业被动!$B$6:$M$29,COLUMNS(职业被动!$B$6:D$29),0)*$BB120,0)</f>
        <v>6651</v>
      </c>
      <c r="BD120" s="9">
        <f>ROUND(属性投放!E$4+装备属性!E$4*IF($BB120&lt;10,1,ROUNDDOWN($BB120,-1))+SUM(属性投放!F$37:F$45)*$BB120+VLOOKUP($BC$2,一级属性!$E$41:$P$64,COLUMNS(一级属性!$E$41:H$64),0)*($BB120+0.25*IF($BB120&lt;10,1,ROUNDDOWN($BB120,-1)))+VLOOKUP($BC$2,宝石属性!$B$43:$M$66,COLUMNS(宝石属性!$B$43:E$66),0)*10*VLOOKUP(ROUNDDOWN($BB120,-1),宝石属性!$B$25:$N$41,2,0)*VLOOKUP(ROUNDDOWN($BB120,-1),宝石属性!$B$25:$N$41,3,0)+VLOOKUP($BC$2,职业被动!$B$6:$M$29,COLUMNS(职业被动!$B$6:E$29),0)*$BB120,0)</f>
        <v>5747</v>
      </c>
      <c r="BE120" s="9">
        <f>ROUND(属性投放!F$4+装备属性!F$4*IF($BB120&lt;10,1,ROUNDDOWN($BB120,-1))+SUM(属性投放!G$37:G$45)*$BB120+VLOOKUP($BC$2,一级属性!$E$41:$P$64,COLUMNS(一级属性!$E$41:I$64),0)*($BB120+0.25*IF($BB120&lt;10,1,ROUNDDOWN($BB120,-1)))+VLOOKUP($BC$2,宝石属性!$B$43:$M$66,COLUMNS(宝石属性!$B$43:F$66),0)*10*VLOOKUP(ROUNDDOWN($BB120,-1),宝石属性!$B$25:$N$41,2,0)*VLOOKUP(ROUNDDOWN($BB120,-1),宝石属性!$B$25:$N$41,3,0)+VLOOKUP($BC$2,职业被动!$B$6:$M$29,COLUMNS(职业被动!$B$6:F$29),0)*$BB120,0)</f>
        <v>1236</v>
      </c>
      <c r="BF120" s="9">
        <f>ROUND(属性投放!G$4+装备属性!G$4*IF($BB120&lt;10,1,ROUNDDOWN($BB120,-1))+SUM(属性投放!H$37:H$45)*$BB120+VLOOKUP($BC$2,一级属性!$E$41:$P$64,COLUMNS(一级属性!$E$41:J$64),0)*($BB120+0.25*IF($BB120&lt;10,1,ROUNDDOWN($BB120,-1)))+VLOOKUP($BC$2,宝石属性!$B$43:$M$66,COLUMNS(宝石属性!$B$43:G$66),0)*10*VLOOKUP(ROUNDDOWN($BB120,-1),宝石属性!$B$25:$N$41,2,0)*VLOOKUP(ROUNDDOWN($BB120,-1),宝石属性!$B$25:$N$41,3,0)+VLOOKUP($BC$2,职业被动!$B$6:$M$29,COLUMNS(职业被动!$B$6:G$29),0)*$BB120,0)</f>
        <v>1115</v>
      </c>
      <c r="BG120" s="9">
        <f>ROUND(属性投放!H$4+装备属性!H$4*IF($BB120&lt;10,1,ROUNDDOWN($BB120,-1))+SUM(属性投放!I$37:I$45)*$BB120+VLOOKUP($BC$2,一级属性!$E$41:$P$64,COLUMNS(一级属性!$E$41:K$64),0)*($BB120+0.25*IF($BB120&lt;10,1,ROUNDDOWN($BB120,-1)))+VLOOKUP($BC$2,宝石属性!$B$43:$M$66,COLUMNS(宝石属性!$B$43:H$66),0)*10*VLOOKUP(ROUNDDOWN($BB120,-1),宝石属性!$B$25:$N$41,2,0)*VLOOKUP(ROUNDDOWN($BB120,-1),宝石属性!$B$25:$N$41,3,0)+VLOOKUP($BC$2,职业被动!$B$6:$M$29,COLUMNS(职业被动!$B$6:H$29),0)*$BB120,0)</f>
        <v>1697</v>
      </c>
      <c r="BH120" s="9">
        <f>ROUND(属性投放!I$4+装备属性!I$4*IF($BB120&lt;10,1,ROUNDDOWN($BB120,-1))+SUM(属性投放!J$37:J$45)*$BB120+VLOOKUP($BC$2,一级属性!$E$41:$P$64,COLUMNS(一级属性!$E$41:L$64),0)*($BB120+0.25*IF($BB120&lt;10,1,ROUNDDOWN($BB120,-1)))+VLOOKUP($BC$2,宝石属性!$B$43:$M$66,COLUMNS(宝石属性!$B$43:I$66),0)*10*VLOOKUP(ROUNDDOWN($BB120,-1),宝石属性!$B$25:$N$41,2,0)*VLOOKUP(ROUNDDOWN($BB120,-1),宝石属性!$B$25:$N$41,3,0)+VLOOKUP($BC$2,职业被动!$B$6:$M$29,COLUMNS(职业被动!$B$6:I$29),0)*$BB120,0)</f>
        <v>1615</v>
      </c>
      <c r="BI120" s="9">
        <f>ROUND(属性投放!J$4+装备属性!J$4*IF($BB120&lt;10,1,ROUNDDOWN($BB120,-1))+SUM(属性投放!K$37:K$45)*$BB120+VLOOKUP($BC$2,一级属性!$E$41:$P$64,COLUMNS(一级属性!$E$41:M$64),0)*($BB120+0.25*IF($BB120&lt;10,1,ROUNDDOWN($BB120,-1)))+VLOOKUP($BC$2,宝石属性!$B$43:$M$66,COLUMNS(宝石属性!$B$43:J$66),0)*10*VLOOKUP(ROUNDDOWN($BB120,-1),宝石属性!$B$25:$N$41,2,0)*VLOOKUP(ROUNDDOWN($BB120,-1),宝石属性!$B$25:$N$41,3,0)+VLOOKUP($BC$2,职业被动!$B$6:$M$29,COLUMNS(职业被动!$B$6:J$29),0)*$BB120,0)</f>
        <v>725</v>
      </c>
      <c r="BJ120" s="9">
        <f>ROUND(属性投放!K$4+装备属性!K$4*IF($BB120&lt;10,1,ROUNDDOWN($BB120,-1))+SUM(属性投放!L$37:L$45)*$BB120+VLOOKUP($BC$2,一级属性!$E$41:$P$64,COLUMNS(一级属性!$E$41:N$64),0)*($BB120+0.25*IF($BB120&lt;10,1,ROUNDDOWN($BB120,-1)))+VLOOKUP($BC$2,宝石属性!$B$43:$M$66,COLUMNS(宝石属性!$B$43:K$66),0)*10*VLOOKUP(ROUNDDOWN($BB120,-1),宝石属性!$B$25:$N$41,2,0)*VLOOKUP(ROUNDDOWN($BB120,-1),宝石属性!$B$25:$N$41,3,0)+VLOOKUP($BC$2,职业被动!$B$6:$M$29,COLUMNS(职业被动!$B$6:K$29),0)*$BB120,0)</f>
        <v>409</v>
      </c>
      <c r="BK120" s="9">
        <f>ROUND(属性投放!L$4+装备属性!L$4*IF($BB120&lt;10,1,ROUNDDOWN($BB120,-1))+SUM(属性投放!M$37:M$45)*$BB120+VLOOKUP($BC$2,一级属性!$E$41:$P$64,COLUMNS(一级属性!$E$41:O$64),0)*($BB120+0.25*IF($BB120&lt;10,1,ROUNDDOWN($BB120,-1)))+VLOOKUP($BC$2,宝石属性!$B$43:$M$66,COLUMNS(宝石属性!$B$43:L$66),0)*10*VLOOKUP(ROUNDDOWN($BB120,-1),宝石属性!$B$25:$N$41,2,0)*VLOOKUP(ROUNDDOWN($BB120,-1),宝石属性!$B$25:$N$41,3,0)+VLOOKUP($BC$2,职业被动!$B$6:$M$29,COLUMNS(职业被动!$B$6:L$29),0)*$BB120,0)</f>
        <v>35</v>
      </c>
      <c r="BL120" s="9">
        <f>ROUND(属性投放!M$4+装备属性!M$4*IF($BB120&lt;10,1,ROUNDDOWN($BB120,-1))+SUM(属性投放!N$37:N$45)*$BB120+VLOOKUP($BC$2,一级属性!$E$41:$P$64,COLUMNS(一级属性!$E$41:P$64),0)*($BB120+0.25*IF($BB120&lt;10,1,ROUNDDOWN($BB120,-1)))+VLOOKUP($BC$2,宝石属性!$B$43:$M$66,COLUMNS(宝石属性!$B$43:M$66),0)*10*VLOOKUP(ROUNDDOWN($BB120,-1),宝石属性!$B$25:$N$41,2,0)*VLOOKUP(ROUNDDOWN($BB120,-1),宝石属性!$B$25:$N$41,3,0)+VLOOKUP($BC$2,职业被动!$B$6:$M$29,COLUMNS(职业被动!$B$6:M$29),0)*$BB120,0)</f>
        <v>1285</v>
      </c>
      <c r="BM120" s="48">
        <f>属性价值和能力评分!$F$9+ROUND(属性价值和能力评分!$F$38*10,0)*BB120+ROUND((SUM(装备属性!$W$9:$W$14)+属性价值和能力评分!$F$38*1.25+1.4+2.8)*IF(BB120&lt;10,1,ROUNDDOWN(BB120,-1)),0)+15*VLOOKUP(ROUNDDOWN(BB120,-1),宝石属性!$B$26:$D$41,2,0)*6*VLOOKUP(ROUNDDOWN(BB120,-1),宝石属性!$B$26:$D$41,3,0)+(属性价值和能力评分!$F$49*9+属性价值和能力评分!$F$50*2+属性价值和能力评分!$F$53*8/5)*BB120</f>
        <v>21517</v>
      </c>
      <c r="BO120" s="1">
        <v>117</v>
      </c>
      <c r="BP120" s="9">
        <f>ROUND(属性投放!D$4+装备属性!D$4*IF($BO120&lt;10,1,ROUNDDOWN($BO120,-1))+SUM(属性投放!E$37:E$45)*$BO120+VLOOKUP($BP$2,一级属性!$E$41:$P$64,COLUMNS(一级属性!$E$41:G$64),0)*($BO120+0.25*IF($BO120&lt;10,1,ROUNDDOWN($BO120,-1)))+VLOOKUP($BP$2,宝石属性!$B$43:$M$66,COLUMNS(宝石属性!$B$43:D$66),0)*10*VLOOKUP(ROUNDDOWN($BO120,-1),宝石属性!$B$25:$N$41,2,0)*VLOOKUP(ROUNDDOWN($BO120,-1),宝石属性!$B$25:$N$41,3,0)+VLOOKUP($BP$2,职业被动!$B$6:$M$29,COLUMNS(职业被动!$B$6:D$29),0)*$BO120,0)</f>
        <v>8289</v>
      </c>
      <c r="BQ120" s="9">
        <f>ROUND(属性投放!E$4+装备属性!E$4*IF($BO120&lt;10,1,ROUNDDOWN($BO120,-1))+SUM(属性投放!F$37:F$45)*$BO120+VLOOKUP($BP$2,一级属性!$E$41:$P$64,COLUMNS(一级属性!$E$41:H$64),0)*($BO120+0.25*IF($BO120&lt;10,1,ROUNDDOWN($BO120,-1)))+VLOOKUP($BP$2,宝石属性!$B$43:$M$66,COLUMNS(宝石属性!$B$43:E$66),0)*10*VLOOKUP(ROUNDDOWN($BO120,-1),宝石属性!$B$25:$N$41,2,0)*VLOOKUP(ROUNDDOWN($BO120,-1),宝石属性!$B$25:$N$41,3,0)+VLOOKUP($BP$2,职业被动!$B$6:$M$29,COLUMNS(职业被动!$B$6:E$29),0)*$BO120,0)</f>
        <v>5025</v>
      </c>
      <c r="BR120" s="9">
        <f>ROUND(属性投放!F$4+装备属性!F$4*IF($BO120&lt;10,1,ROUNDDOWN($BO120,-1))+SUM(属性投放!G$37:G$45)*$BO120+VLOOKUP($BP$2,一级属性!$E$41:$P$64,COLUMNS(一级属性!$E$41:I$64),0)*($BO120+0.25*IF($BO120&lt;10,1,ROUNDDOWN($BO120,-1)))+VLOOKUP($BP$2,宝石属性!$B$43:$M$66,COLUMNS(宝石属性!$B$43:F$66),0)*10*VLOOKUP(ROUNDDOWN($BO120,-1),宝石属性!$B$25:$N$41,2,0)*VLOOKUP(ROUNDDOWN($BO120,-1),宝石属性!$B$25:$N$41,3,0)+VLOOKUP($BP$2,职业被动!$B$6:$M$29,COLUMNS(职业被动!$B$6:F$29),0)*$BO120,0)</f>
        <v>1236</v>
      </c>
      <c r="BS120" s="9">
        <f>ROUND(属性投放!G$4+装备属性!G$4*IF($BO120&lt;10,1,ROUNDDOWN($BO120,-1))+SUM(属性投放!H$37:H$45)*$BO120+VLOOKUP($BP$2,一级属性!$E$41:$P$64,COLUMNS(一级属性!$E$41:J$64),0)*($BO120+0.25*IF($BO120&lt;10,1,ROUNDDOWN($BO120,-1)))+VLOOKUP($BP$2,宝石属性!$B$43:$M$66,COLUMNS(宝石属性!$B$43:G$66),0)*10*VLOOKUP(ROUNDDOWN($BO120,-1),宝石属性!$B$25:$N$41,2,0)*VLOOKUP(ROUNDDOWN($BO120,-1),宝石属性!$B$25:$N$41,3,0)+VLOOKUP($BP$2,职业被动!$B$6:$M$29,COLUMNS(职业被动!$B$6:G$29),0)*$BO120,0)</f>
        <v>1115</v>
      </c>
      <c r="BT120" s="9">
        <f>ROUND(属性投放!H$4+装备属性!H$4*IF($BO120&lt;10,1,ROUNDDOWN($BO120,-1))+SUM(属性投放!I$37:I$45)*$BO120+VLOOKUP($BP$2,一级属性!$E$41:$P$64,COLUMNS(一级属性!$E$41:K$64),0)*($BO120+0.25*IF($BO120&lt;10,1,ROUNDDOWN($BO120,-1)))+VLOOKUP($BP$2,宝石属性!$B$43:$M$66,COLUMNS(宝石属性!$B$43:H$66),0)*10*VLOOKUP(ROUNDDOWN($BO120,-1),宝石属性!$B$25:$N$41,2,0)*VLOOKUP(ROUNDDOWN($BO120,-1),宝石属性!$B$25:$N$41,3,0)+VLOOKUP($BP$2,职业被动!$B$6:$M$29,COLUMNS(职业被动!$B$6:H$29),0)*$BO120,0)</f>
        <v>1316</v>
      </c>
      <c r="BU120" s="9">
        <f>ROUND(属性投放!I$4+装备属性!I$4*IF($BO120&lt;10,1,ROUNDDOWN($BO120,-1))+SUM(属性投放!J$37:J$45)*$BO120+VLOOKUP($BP$2,一级属性!$E$41:$P$64,COLUMNS(一级属性!$E$41:L$64),0)*($BO120+0.25*IF($BO120&lt;10,1,ROUNDDOWN($BO120,-1)))+VLOOKUP($BP$2,宝石属性!$B$43:$M$66,COLUMNS(宝石属性!$B$43:I$66),0)*10*VLOOKUP(ROUNDDOWN($BO120,-1),宝石属性!$B$25:$N$41,2,0)*VLOOKUP(ROUNDDOWN($BO120,-1),宝石属性!$B$25:$N$41,3,0)+VLOOKUP($BP$2,职业被动!$B$6:$M$29,COLUMNS(职业被动!$B$6:I$29),0)*$BO120,0)</f>
        <v>1353</v>
      </c>
      <c r="BV120" s="9">
        <f>ROUND(属性投放!J$4+装备属性!J$4*IF($BO120&lt;10,1,ROUNDDOWN($BO120,-1))+SUM(属性投放!K$37:K$45)*$BO120+VLOOKUP($BP$2,一级属性!$E$41:$P$64,COLUMNS(一级属性!$E$41:M$64),0)*($BO120+0.25*IF($BO120&lt;10,1,ROUNDDOWN($BO120,-1)))+VLOOKUP($BP$2,宝石属性!$B$43:$M$66,COLUMNS(宝石属性!$B$43:J$66),0)*10*VLOOKUP(ROUNDDOWN($BO120,-1),宝石属性!$B$25:$N$41,2,0)*VLOOKUP(ROUNDDOWN($BO120,-1),宝石属性!$B$25:$N$41,3,0)+VLOOKUP($BP$2,职业被动!$B$6:$M$29,COLUMNS(职业被动!$B$6:J$29),0)*$BO120,0)</f>
        <v>941</v>
      </c>
      <c r="BW120" s="9">
        <f>ROUND(属性投放!K$4+装备属性!K$4*IF($BO120&lt;10,1,ROUNDDOWN($BO120,-1))+SUM(属性投放!L$37:L$45)*$BO120+VLOOKUP($BP$2,一级属性!$E$41:$P$64,COLUMNS(一级属性!$E$41:N$64),0)*($BO120+0.25*IF($BO120&lt;10,1,ROUNDDOWN($BO120,-1)))+VLOOKUP($BP$2,宝石属性!$B$43:$M$66,COLUMNS(宝石属性!$B$43:K$66),0)*10*VLOOKUP(ROUNDDOWN($BO120,-1),宝石属性!$B$25:$N$41,2,0)*VLOOKUP(ROUNDDOWN($BO120,-1),宝石属性!$B$25:$N$41,3,0)+VLOOKUP($BP$2,职业被动!$B$6:$M$29,COLUMNS(职业被动!$B$6:K$29),0)*$BO120,0)</f>
        <v>569</v>
      </c>
      <c r="BX120" s="9">
        <f>ROUND(属性投放!L$4+装备属性!L$4*IF($BO120&lt;10,1,ROUNDDOWN($BO120,-1))+SUM(属性投放!M$37:M$45)*$BO120+VLOOKUP($BP$2,一级属性!$E$41:$P$64,COLUMNS(一级属性!$E$41:O$64),0)*($BO120+0.25*IF($BO120&lt;10,1,ROUNDDOWN($BO120,-1)))+VLOOKUP($BP$2,宝石属性!$B$43:$M$66,COLUMNS(宝石属性!$B$43:L$66),0)*10*VLOOKUP(ROUNDDOWN($BO120,-1),宝石属性!$B$25:$N$41,2,0)*VLOOKUP(ROUNDDOWN($BO120,-1),宝石属性!$B$25:$N$41,3,0)+VLOOKUP($BP$2,职业被动!$B$6:$M$29,COLUMNS(职业被动!$B$6:L$29),0)*$BO120,0)</f>
        <v>35</v>
      </c>
      <c r="BY120" s="9">
        <f>ROUND(属性投放!M$4+装备属性!M$4*IF($BO120&lt;10,1,ROUNDDOWN($BO120,-1))+SUM(属性投放!N$37:N$45)*$BO120+VLOOKUP($BP$2,一级属性!$E$41:$P$64,COLUMNS(一级属性!$E$41:P$64),0)*($BO120+0.25*IF($BO120&lt;10,1,ROUNDDOWN($BO120,-1)))+VLOOKUP($BP$2,宝石属性!$B$43:$M$66,COLUMNS(宝石属性!$B$43:M$66),0)*10*VLOOKUP(ROUNDDOWN($BO120,-1),宝石属性!$B$25:$N$41,2,0)*VLOOKUP(ROUNDDOWN($BO120,-1),宝石属性!$B$25:$N$41,3,0)+VLOOKUP($BP$2,职业被动!$B$6:$M$29,COLUMNS(职业被动!$B$6:M$29),0)*$BO120,0)</f>
        <v>1285</v>
      </c>
      <c r="BZ120" s="48">
        <f>属性价值和能力评分!$F$9+ROUND(属性价值和能力评分!$F$38*10,0)*BO120+ROUND((SUM(装备属性!$W$9:$W$14)+属性价值和能力评分!$F$38*1.25+1.4+2.8)*IF(BO120&lt;10,1,ROUNDDOWN(BO120,-1)),0)+15*VLOOKUP(ROUNDDOWN(BO120,-1),宝石属性!$B$26:$D$41,2,0)*6*VLOOKUP(ROUNDDOWN(BO120,-1),宝石属性!$B$26:$D$41,3,0)+(属性价值和能力评分!$F$49*9+属性价值和能力评分!$F$50*2+属性价值和能力评分!$F$53*8/5)*BO120</f>
        <v>21517</v>
      </c>
      <c r="CB120" s="1">
        <v>117</v>
      </c>
      <c r="CC120" s="9">
        <f>ROUND(属性投放!D$4+装备属性!D$4*IF($CB120&lt;10,1,ROUNDDOWN($CB120,-1))+SUM(属性投放!E$37:E$45)*$CB120+VLOOKUP($CC$2,一级属性!$E$41:$P$64,COLUMNS(一级属性!$E$41:G$64),0)*($CB120+0.25*IF($CB120&lt;10,1,ROUNDDOWN($CB120,-1)))+VLOOKUP($CC$2,宝石属性!$B$43:$M$66,COLUMNS(宝石属性!$B$43:D$66),0)*10*VLOOKUP(ROUNDDOWN($CB120,-1),宝石属性!$B$25:$N$41,2,0)*VLOOKUP(ROUNDDOWN($CB120,-1),宝石属性!$B$25:$N$41,3,0)+VLOOKUP($CC$2,职业被动!$B$6:$M$29,COLUMNS(职业被动!$B$6:D$29),0)*$CB120,0)</f>
        <v>5495</v>
      </c>
      <c r="CD120" s="9">
        <f>ROUND(属性投放!E$4+装备属性!E$4*IF($CB120&lt;10,1,ROUNDDOWN($CB120,-1))+SUM(属性投放!F$37:F$45)*$CB120+VLOOKUP($CC$2,一级属性!$E$41:$P$64,COLUMNS(一级属性!$E$41:H$64),0)*($CB120+0.25*IF($CB120&lt;10,1,ROUNDDOWN($CB120,-1)))+VLOOKUP($CC$2,宝石属性!$B$43:$M$66,COLUMNS(宝石属性!$B$43:E$66),0)*10*VLOOKUP(ROUNDDOWN($CB120,-1),宝石属性!$B$25:$N$41,2,0)*VLOOKUP(ROUNDDOWN($CB120,-1),宝石属性!$B$25:$N$41,3,0)+VLOOKUP($CC$2,职业被动!$B$6:$M$29,COLUMNS(职业被动!$B$6:E$29),0)*$CB120,0)</f>
        <v>2857</v>
      </c>
      <c r="CE120" s="9">
        <f>ROUND(属性投放!F$4+装备属性!F$4*IF($CB120&lt;10,1,ROUNDDOWN($CB120,-1))+SUM(属性投放!G$37:G$45)*$CB120+VLOOKUP($CC$2,一级属性!$E$41:$P$64,COLUMNS(一级属性!$E$41:I$64),0)*($CB120+0.25*IF($CB120&lt;10,1,ROUNDDOWN($CB120,-1)))+VLOOKUP($CC$2,宝石属性!$B$43:$M$66,COLUMNS(宝石属性!$B$43:F$66),0)*10*VLOOKUP(ROUNDDOWN($CB120,-1),宝石属性!$B$25:$N$41,2,0)*VLOOKUP(ROUNDDOWN($CB120,-1),宝石属性!$B$25:$N$41,3,0)+VLOOKUP($CC$2,职业被动!$B$6:$M$29,COLUMNS(职业被动!$B$6:F$29),0)*$CB120,0)</f>
        <v>2571</v>
      </c>
      <c r="CF120" s="9">
        <f>ROUND(属性投放!G$4+装备属性!G$4*IF($CB120&lt;10,1,ROUNDDOWN($CB120,-1))+SUM(属性投放!H$37:H$45)*$CB120+VLOOKUP($CC$2,一级属性!$E$41:$P$64,COLUMNS(一级属性!$E$41:J$64),0)*($CB120+0.25*IF($CB120&lt;10,1,ROUNDDOWN($CB120,-1)))+VLOOKUP($CC$2,宝石属性!$B$43:$M$66,COLUMNS(宝石属性!$B$43:G$66),0)*10*VLOOKUP(ROUNDDOWN($CB120,-1),宝石属性!$B$25:$N$41,2,0)*VLOOKUP(ROUNDDOWN($CB120,-1),宝石属性!$B$25:$N$41,3,0)+VLOOKUP($CC$2,职业被动!$B$6:$M$29,COLUMNS(职业被动!$B$6:G$29),0)*$CB120,0)</f>
        <v>1232</v>
      </c>
      <c r="CG120" s="9">
        <f>ROUND(属性投放!H$4+装备属性!H$4*IF($CB120&lt;10,1,ROUNDDOWN($CB120,-1))+SUM(属性投放!I$37:I$45)*$CB120+VLOOKUP($CC$2,一级属性!$E$41:$P$64,COLUMNS(一级属性!$E$41:K$64),0)*($CB120+0.25*IF($CB120&lt;10,1,ROUNDDOWN($CB120,-1)))+VLOOKUP($CC$2,宝石属性!$B$43:$M$66,COLUMNS(宝石属性!$B$43:H$66),0)*10*VLOOKUP(ROUNDDOWN($CB120,-1),宝石属性!$B$25:$N$41,2,0)*VLOOKUP(ROUNDDOWN($CB120,-1),宝石属性!$B$25:$N$41,3,0)+VLOOKUP($CC$2,职业被动!$B$6:$M$29,COLUMNS(职业被动!$B$6:H$29),0)*$CB120,0)</f>
        <v>765</v>
      </c>
      <c r="CH120" s="9">
        <f>ROUND(属性投放!I$4+装备属性!I$4*IF($CB120&lt;10,1,ROUNDDOWN($CB120,-1))+SUM(属性投放!J$37:J$45)*$CB120+VLOOKUP($CC$2,一级属性!$E$41:$P$64,COLUMNS(一级属性!$E$41:L$64),0)*($CB120+0.25*IF($CB120&lt;10,1,ROUNDDOWN($CB120,-1)))+VLOOKUP($CC$2,宝石属性!$B$43:$M$66,COLUMNS(宝石属性!$B$43:I$66),0)*10*VLOOKUP(ROUNDDOWN($CB120,-1),宝石属性!$B$25:$N$41,2,0)*VLOOKUP(ROUNDDOWN($CB120,-1),宝石属性!$B$25:$N$41,3,0)+VLOOKUP($CC$2,职业被动!$B$6:$M$29,COLUMNS(职业被动!$B$6:I$29),0)*$CB120,0)</f>
        <v>1295</v>
      </c>
      <c r="CI120" s="9">
        <f>ROUND(属性投放!J$4+装备属性!J$4*IF($CB120&lt;10,1,ROUNDDOWN($CB120,-1))+SUM(属性投放!K$37:K$45)*$CB120+VLOOKUP($CC$2,一级属性!$E$41:$P$64,COLUMNS(一级属性!$E$41:M$64),0)*($CB120+0.25*IF($CB120&lt;10,1,ROUNDDOWN($CB120,-1)))+VLOOKUP($CC$2,宝石属性!$B$43:$M$66,COLUMNS(宝石属性!$B$43:J$66),0)*10*VLOOKUP(ROUNDDOWN($CB120,-1),宝石属性!$B$25:$N$41,2,0)*VLOOKUP(ROUNDDOWN($CB120,-1),宝石属性!$B$25:$N$41,3,0)+VLOOKUP($CC$2,职业被动!$B$6:$M$29,COLUMNS(职业被动!$B$6:J$29),0)*$CB120,0)</f>
        <v>840</v>
      </c>
      <c r="CJ120" s="9">
        <f>ROUND(属性投放!K$4+装备属性!K$4*IF($CB120&lt;10,1,ROUNDDOWN($CB120,-1))+SUM(属性投放!L$37:L$45)*$CB120+VLOOKUP($CC$2,一级属性!$E$41:$P$64,COLUMNS(一级属性!$E$41:N$64),0)*($CB120+0.25*IF($CB120&lt;10,1,ROUNDDOWN($CB120,-1)))+VLOOKUP($CC$2,宝石属性!$B$43:$M$66,COLUMNS(宝石属性!$B$43:K$66),0)*10*VLOOKUP(ROUNDDOWN($CB120,-1),宝石属性!$B$25:$N$41,2,0)*VLOOKUP(ROUNDDOWN($CB120,-1),宝石属性!$B$25:$N$41,3,0)+VLOOKUP($CC$2,职业被动!$B$6:$M$29,COLUMNS(职业被动!$B$6:K$29),0)*$CB120,0)</f>
        <v>409</v>
      </c>
      <c r="CK120" s="9">
        <f>ROUND(属性投放!L$4+装备属性!L$4*IF($CB120&lt;10,1,ROUNDDOWN($CB120,-1))+SUM(属性投放!M$37:M$45)*$CB120+VLOOKUP($CC$2,一级属性!$E$41:$P$64,COLUMNS(一级属性!$E$41:O$64),0)*($CB120+0.25*IF($CB120&lt;10,1,ROUNDDOWN($CB120,-1)))+VLOOKUP($CC$2,宝石属性!$B$43:$M$66,COLUMNS(宝石属性!$B$43:L$66),0)*10*VLOOKUP(ROUNDDOWN($CB120,-1),宝石属性!$B$25:$N$41,2,0)*VLOOKUP(ROUNDDOWN($CB120,-1),宝石属性!$B$25:$N$41,3,0)+VLOOKUP($CC$2,职业被动!$B$6:$M$29,COLUMNS(职业被动!$B$6:L$29),0)*$CB120,0)</f>
        <v>35</v>
      </c>
      <c r="CL120" s="9">
        <f>ROUND(属性投放!M$4+装备属性!M$4*IF($CB120&lt;10,1,ROUNDDOWN($CB120,-1))+SUM(属性投放!N$37:N$45)*$CB120+VLOOKUP($CC$2,一级属性!$E$41:$P$64,COLUMNS(一级属性!$E$41:P$64),0)*($CB120+0.25*IF($CB120&lt;10,1,ROUNDDOWN($CB120,-1)))+VLOOKUP($CC$2,宝石属性!$B$43:$M$66,COLUMNS(宝石属性!$B$43:M$66),0)*10*VLOOKUP(ROUNDDOWN($CB120,-1),宝石属性!$B$25:$N$41,2,0)*VLOOKUP(ROUNDDOWN($CB120,-1),宝石属性!$B$25:$N$41,3,0)+VLOOKUP($CC$2,职业被动!$B$6:$M$29,COLUMNS(职业被动!$B$6:M$29),0)*$CB120,0)</f>
        <v>1205</v>
      </c>
      <c r="CM120" s="48">
        <f>属性价值和能力评分!$F$9+ROUND(属性价值和能力评分!$F$38*10,0)*CB120+ROUND((SUM(装备属性!$W$9:$W$14)+属性价值和能力评分!$F$38*1.25+1.4+2.8)*IF(CB120&lt;10,1,ROUNDDOWN(CB120,-1)),0)+15*VLOOKUP(ROUNDDOWN(CB120,-1),宝石属性!$B$26:$D$41,2,0)*6*VLOOKUP(ROUNDDOWN(CB120,-1),宝石属性!$B$26:$D$41,3,0)+(属性价值和能力评分!$F$49*9+属性价值和能力评分!$F$50*2+属性价值和能力评分!$F$53*8/5)*CB120</f>
        <v>21517</v>
      </c>
      <c r="CO120" s="1">
        <v>117</v>
      </c>
      <c r="CP120" s="9">
        <f>ROUND(属性投放!D$4+装备属性!D$4*IF($CO120&lt;10,1,ROUNDDOWN($CO120,-1))+SUM(属性投放!E$37:E$45)*$CO120+VLOOKUP($CP$2,一级属性!$E$41:$P$64,COLUMNS(一级属性!$E$41:G$64),0)*($CO120+0.25*IF($CO120&lt;10,1,ROUNDDOWN($CO120,-1)))+VLOOKUP($CP$2,宝石属性!$B$43:$M$66,COLUMNS(宝石属性!$B$43:D$66),0)*10*VLOOKUP(ROUNDDOWN($CO120,-1),宝石属性!$B$25:$N$41,2,0)*VLOOKUP(ROUNDDOWN($CO120,-1),宝石属性!$B$25:$N$41,3,0)+VLOOKUP($CP$2,职业被动!$B$6:$M$29,COLUMNS(职业被动!$B$6:D$29),0)*$CO120,0)</f>
        <v>5495</v>
      </c>
      <c r="CQ120" s="9">
        <f>ROUND(属性投放!E$4+装备属性!E$4*IF($CO120&lt;10,1,ROUNDDOWN($CO120,-1))+SUM(属性投放!F$37:F$45)*$CO120+VLOOKUP($CP$2,一级属性!$E$41:$P$64,COLUMNS(一级属性!$E$41:H$64),0)*($CO120+0.25*IF($CO120&lt;10,1,ROUNDDOWN($CO120,-1)))+VLOOKUP($CP$2,宝石属性!$B$43:$M$66,COLUMNS(宝石属性!$B$43:E$66),0)*10*VLOOKUP(ROUNDDOWN($CO120,-1),宝石属性!$B$25:$N$41,2,0)*VLOOKUP(ROUNDDOWN($CO120,-1),宝石属性!$B$25:$N$41,3,0)+VLOOKUP($CP$2,职业被动!$B$6:$M$29,COLUMNS(职业被动!$B$6:E$29),0)*$CO120,0)</f>
        <v>6470</v>
      </c>
      <c r="CR120" s="9">
        <f>ROUND(属性投放!F$4+装备属性!F$4*IF($CO120&lt;10,1,ROUNDDOWN($CO120,-1))+SUM(属性投放!G$37:G$45)*$CO120+VLOOKUP($CP$2,一级属性!$E$41:$P$64,COLUMNS(一级属性!$E$41:I$64),0)*($CO120+0.25*IF($CO120&lt;10,1,ROUNDDOWN($CO120,-1)))+VLOOKUP($CP$2,宝石属性!$B$43:$M$66,COLUMNS(宝石属性!$B$43:F$66),0)*10*VLOOKUP(ROUNDDOWN($CO120,-1),宝石属性!$B$25:$N$41,2,0)*VLOOKUP(ROUNDDOWN($CO120,-1),宝石属性!$B$25:$N$41,3,0)+VLOOKUP($CP$2,职业被动!$B$6:$M$29,COLUMNS(职业被动!$B$6:F$29),0)*$CO120,0)</f>
        <v>1236</v>
      </c>
      <c r="CS120" s="9">
        <f>ROUND(属性投放!G$4+装备属性!G$4*IF($CO120&lt;10,1,ROUNDDOWN($CO120,-1))+SUM(属性投放!H$37:H$45)*$CO120+VLOOKUP($CP$2,一级属性!$E$41:$P$64,COLUMNS(一级属性!$E$41:J$64),0)*($CO120+0.25*IF($CO120&lt;10,1,ROUNDDOWN($CO120,-1)))+VLOOKUP($CP$2,宝石属性!$B$43:$M$66,COLUMNS(宝石属性!$B$43:G$66),0)*10*VLOOKUP(ROUNDDOWN($CO120,-1),宝石属性!$B$25:$N$41,2,0)*VLOOKUP(ROUNDDOWN($CO120,-1),宝石属性!$B$25:$N$41,3,0)+VLOOKUP($CP$2,职业被动!$B$6:$M$29,COLUMNS(职业被动!$B$6:G$29),0)*$CO120,0)</f>
        <v>1115</v>
      </c>
      <c r="CT120" s="9">
        <f>ROUND(属性投放!H$4+装备属性!H$4*IF($CO120&lt;10,1,ROUNDDOWN($CO120,-1))+SUM(属性投放!I$37:I$45)*$CO120+VLOOKUP($CP$2,一级属性!$E$41:$P$64,COLUMNS(一级属性!$E$41:K$64),0)*($CO120+0.25*IF($CO120&lt;10,1,ROUNDDOWN($CO120,-1)))+VLOOKUP($CP$2,宝石属性!$B$43:$M$66,COLUMNS(宝石属性!$B$43:H$66),0)*10*VLOOKUP(ROUNDDOWN($CO120,-1),宝石属性!$B$25:$N$41,2,0)*VLOOKUP(ROUNDDOWN($CO120,-1),宝石属性!$B$25:$N$41,3,0)+VLOOKUP($CP$2,职业被动!$B$6:$M$29,COLUMNS(职业被动!$B$6:H$29),0)*$CO120,0)</f>
        <v>1962</v>
      </c>
      <c r="CU120" s="9">
        <f>ROUND(属性投放!I$4+装备属性!I$4*IF($CO120&lt;10,1,ROUNDDOWN($CO120,-1))+SUM(属性投放!J$37:J$45)*$CO120+VLOOKUP($CP$2,一级属性!$E$41:$P$64,COLUMNS(一级属性!$E$41:L$64),0)*($CO120+0.25*IF($CO120&lt;10,1,ROUNDDOWN($CO120,-1)))+VLOOKUP($CP$2,宝石属性!$B$43:$M$66,COLUMNS(宝石属性!$B$43:I$66),0)*10*VLOOKUP(ROUNDDOWN($CO120,-1),宝石属性!$B$25:$N$41,2,0)*VLOOKUP(ROUNDDOWN($CO120,-1),宝石属性!$B$25:$N$41,3,0)+VLOOKUP($CP$2,职业被动!$B$6:$M$29,COLUMNS(职业被动!$B$6:I$29),0)*$CO120,0)</f>
        <v>1701</v>
      </c>
      <c r="CV120" s="9">
        <f>ROUND(属性投放!J$4+装备属性!J$4*IF($CO120&lt;10,1,ROUNDDOWN($CO120,-1))+SUM(属性投放!K$37:K$45)*$CO120+VLOOKUP($CP$2,一级属性!$E$41:$P$64,COLUMNS(一级属性!$E$41:M$64),0)*($CO120+0.25*IF($CO120&lt;10,1,ROUNDDOWN($CO120,-1)))+VLOOKUP($CP$2,宝石属性!$B$43:$M$66,COLUMNS(宝石属性!$B$43:J$66),0)*10*VLOOKUP(ROUNDDOWN($CO120,-1),宝石属性!$B$25:$N$41,2,0)*VLOOKUP(ROUNDDOWN($CO120,-1),宝石属性!$B$25:$N$41,3,0)+VLOOKUP($CP$2,职业被动!$B$6:$M$29,COLUMNS(职业被动!$B$6:J$29),0)*$CO120,0)</f>
        <v>696</v>
      </c>
      <c r="CW120" s="9">
        <f>ROUND(属性投放!K$4+装备属性!K$4*IF($CO120&lt;10,1,ROUNDDOWN($CO120,-1))+SUM(属性投放!L$37:L$45)*$CO120+VLOOKUP($CP$2,一级属性!$E$41:$P$64,COLUMNS(一级属性!$E$41:N$64),0)*($CO120+0.25*IF($CO120&lt;10,1,ROUNDDOWN($CO120,-1)))+VLOOKUP($CP$2,宝石属性!$B$43:$M$66,COLUMNS(宝石属性!$B$43:K$66),0)*10*VLOOKUP(ROUNDDOWN($CO120,-1),宝石属性!$B$25:$N$41,2,0)*VLOOKUP(ROUNDDOWN($CO120,-1),宝石属性!$B$25:$N$41,3,0)+VLOOKUP($CP$2,职业被动!$B$6:$M$29,COLUMNS(职业被动!$B$6:K$29),0)*$CO120,0)</f>
        <v>409</v>
      </c>
      <c r="CX120" s="9">
        <f>ROUND(属性投放!L$4+装备属性!L$4*IF($CO120&lt;10,1,ROUNDDOWN($CO120,-1))+SUM(属性投放!M$37:M$45)*$CO120+VLOOKUP($CP$2,一级属性!$E$41:$P$64,COLUMNS(一级属性!$E$41:O$64),0)*($CO120+0.25*IF($CO120&lt;10,1,ROUNDDOWN($CO120,-1)))+VLOOKUP($CP$2,宝石属性!$B$43:$M$66,COLUMNS(宝石属性!$B$43:L$66),0)*10*VLOOKUP(ROUNDDOWN($CO120,-1),宝石属性!$B$25:$N$41,2,0)*VLOOKUP(ROUNDDOWN($CO120,-1),宝石属性!$B$25:$N$41,3,0)+VLOOKUP($CP$2,职业被动!$B$6:$M$29,COLUMNS(职业被动!$B$6:L$29),0)*$CO120,0)</f>
        <v>35</v>
      </c>
      <c r="CY120" s="9">
        <f>ROUND(属性投放!M$4+装备属性!M$4*IF($CO120&lt;10,1,ROUNDDOWN($CO120,-1))+SUM(属性投放!N$37:N$45)*$CO120+VLOOKUP($CP$2,一级属性!$E$41:$P$64,COLUMNS(一级属性!$E$41:P$64),0)*($CO120+0.25*IF($CO120&lt;10,1,ROUNDDOWN($CO120,-1)))+VLOOKUP($CP$2,宝石属性!$B$43:$M$66,COLUMNS(宝石属性!$B$43:M$66),0)*10*VLOOKUP(ROUNDDOWN($CO120,-1),宝石属性!$B$25:$N$41,2,0)*VLOOKUP(ROUNDDOWN($CO120,-1),宝石属性!$B$25:$N$41,3,0)+VLOOKUP($CP$2,职业被动!$B$6:$M$29,COLUMNS(职业被动!$B$6:M$29),0)*$CO120,0)</f>
        <v>1205</v>
      </c>
      <c r="CZ120" s="48">
        <f>属性价值和能力评分!$F$9+ROUND(属性价值和能力评分!$F$38*10,0)*CO120+ROUND((SUM(装备属性!$W$9:$W$14)+属性价值和能力评分!$F$38*1.25+1.4+2.8)*IF(CO120&lt;10,1,ROUNDDOWN(CO120,-1)),0)+15*VLOOKUP(ROUNDDOWN(CO120,-1),宝石属性!$B$26:$D$41,2,0)*6*VLOOKUP(ROUNDDOWN(CO120,-1),宝石属性!$B$26:$D$41,3,0)+(属性价值和能力评分!$F$49*9+属性价值和能力评分!$F$50*2+属性价值和能力评分!$F$53*8/5)*CO120</f>
        <v>21517</v>
      </c>
      <c r="DB120" s="1">
        <v>117</v>
      </c>
      <c r="DC120" s="9">
        <f>ROUND(属性投放!D$4+装备属性!D$4*IF($DB120&lt;10,1,ROUNDDOWN($DB120,-1))+SUM(属性投放!E$37:E$45)*$DB120+VLOOKUP($DC$2,一级属性!$E$41:$P$64,COLUMNS(一级属性!$E$41:G$64),0)*($DB120+0.25*IF($DB120&lt;10,1,ROUNDDOWN($DB120,-1)))+VLOOKUP($DC$2,宝石属性!$B$43:$M$66,COLUMNS(宝石属性!$B$43:D$66),0)*10*VLOOKUP(ROUNDDOWN($DB120,-1),宝石属性!$B$25:$N$41,2,0)*VLOOKUP(ROUNDDOWN($DB120,-1),宝石属性!$B$25:$N$41,3,0)+VLOOKUP($DC$2,职业被动!$B$6:$M$29,COLUMNS(职业被动!$B$6:D$29),0)*$DB120,0)</f>
        <v>6314</v>
      </c>
      <c r="DD120" s="9">
        <f>ROUND(属性投放!E$4+装备属性!E$4*IF($DB120&lt;10,1,ROUNDDOWN($DB120,-1))+SUM(属性投放!F$37:F$45)*$DB120+VLOOKUP($DC$2,一级属性!$E$41:$P$64,COLUMNS(一级属性!$E$41:H$64),0)*($DB120+0.25*IF($DB120&lt;10,1,ROUNDDOWN($DB120,-1)))+VLOOKUP($DC$2,宝石属性!$B$43:$M$66,COLUMNS(宝石属性!$B$43:E$66),0)*10*VLOOKUP(ROUNDDOWN($DB120,-1),宝石属性!$B$25:$N$41,2,0)*VLOOKUP(ROUNDDOWN($DB120,-1),宝石属性!$B$25:$N$41,3,0)+VLOOKUP($DC$2,职业被动!$B$6:$M$29,COLUMNS(职业被动!$B$6:E$29),0)*$DB120,0)</f>
        <v>2857</v>
      </c>
      <c r="DE120" s="9">
        <f>ROUND(属性投放!F$4+装备属性!F$4*IF($DB120&lt;10,1,ROUNDDOWN($DB120,-1))+SUM(属性投放!G$37:G$45)*$DB120+VLOOKUP($DC$2,一级属性!$E$41:$P$64,COLUMNS(一级属性!$E$41:I$64),0)*($DB120+0.25*IF($DB120&lt;10,1,ROUNDDOWN($DB120,-1)))+VLOOKUP($DC$2,宝石属性!$B$43:$M$66,COLUMNS(宝石属性!$B$43:F$66),0)*10*VLOOKUP(ROUNDDOWN($DB120,-1),宝石属性!$B$25:$N$41,2,0)*VLOOKUP(ROUNDDOWN($DB120,-1),宝石属性!$B$25:$N$41,3,0)+VLOOKUP($DC$2,职业被动!$B$6:$M$29,COLUMNS(职业被动!$B$6:F$29),0)*$DB120,0)</f>
        <v>1236</v>
      </c>
      <c r="DF120" s="9">
        <f>ROUND(属性投放!G$4+装备属性!G$4*IF($DB120&lt;10,1,ROUNDDOWN($DB120,-1))+SUM(属性投放!H$37:H$45)*$DB120+VLOOKUP($DC$2,一级属性!$E$41:$P$64,COLUMNS(一级属性!$E$41:J$64),0)*($DB120+0.25*IF($DB120&lt;10,1,ROUNDDOWN($DB120,-1)))+VLOOKUP($DC$2,宝石属性!$B$43:$M$66,COLUMNS(宝石属性!$B$43:G$66),0)*10*VLOOKUP(ROUNDDOWN($DB120,-1),宝石属性!$B$25:$N$41,2,0)*VLOOKUP(ROUNDDOWN($DB120,-1),宝石属性!$B$25:$N$41,3,0)+VLOOKUP($DC$2,职业被动!$B$6:$M$29,COLUMNS(职业被动!$B$6:G$29),0)*$DB120,0)</f>
        <v>3179</v>
      </c>
      <c r="DG120" s="9">
        <f>ROUND(属性投放!H$4+装备属性!H$4*IF($DB120&lt;10,1,ROUNDDOWN($DB120,-1))+SUM(属性投放!I$37:I$45)*$DB120+VLOOKUP($DC$2,一级属性!$E$41:$P$64,COLUMNS(一级属性!$E$41:K$64),0)*($DB120+0.25*IF($DB120&lt;10,1,ROUNDDOWN($DB120,-1)))+VLOOKUP($DC$2,宝石属性!$B$43:$M$66,COLUMNS(宝石属性!$B$43:H$66),0)*10*VLOOKUP(ROUNDDOWN($DB120,-1),宝石属性!$B$25:$N$41,2,0)*VLOOKUP(ROUNDDOWN($DB120,-1),宝石属性!$B$25:$N$41,3,0)+VLOOKUP($DC$2,职业被动!$B$6:$M$29,COLUMNS(职业被动!$B$6:H$29),0)*$DB120,0)</f>
        <v>765</v>
      </c>
      <c r="DH120" s="9">
        <f>ROUND(属性投放!I$4+装备属性!I$4*IF($DB120&lt;10,1,ROUNDDOWN($DB120,-1))+SUM(属性投放!J$37:J$45)*$DB120+VLOOKUP($DC$2,一级属性!$E$41:$P$64,COLUMNS(一级属性!$E$41:L$64),0)*($DB120+0.25*IF($DB120&lt;10,1,ROUNDDOWN($DB120,-1)))+VLOOKUP($DC$2,宝石属性!$B$43:$M$66,COLUMNS(宝石属性!$B$43:I$66),0)*10*VLOOKUP(ROUNDDOWN($DB120,-1),宝石属性!$B$25:$N$41,2,0)*VLOOKUP(ROUNDDOWN($DB120,-1),宝石属性!$B$25:$N$41,3,0)+VLOOKUP($DC$2,职业被动!$B$6:$M$29,COLUMNS(职业被动!$B$6:I$29),0)*$DB120,0)</f>
        <v>1151</v>
      </c>
      <c r="DI120" s="9">
        <f>ROUND(属性投放!J$4+装备属性!J$4*IF($DB120&lt;10,1,ROUNDDOWN($DB120,-1))+SUM(属性投放!K$37:K$45)*$DB120+VLOOKUP($DC$2,一级属性!$E$41:$P$64,COLUMNS(一级属性!$E$41:M$64),0)*($DB120+0.25*IF($DB120&lt;10,1,ROUNDDOWN($DB120,-1)))+VLOOKUP($DC$2,宝石属性!$B$43:$M$66,COLUMNS(宝石属性!$B$43:J$66),0)*10*VLOOKUP(ROUNDDOWN($DB120,-1),宝石属性!$B$25:$N$41,2,0)*VLOOKUP(ROUNDDOWN($DB120,-1),宝石属性!$B$25:$N$41,3,0)+VLOOKUP($DC$2,职业被动!$B$6:$M$29,COLUMNS(职业被动!$B$6:J$29),0)*$DB120,0)</f>
        <v>840</v>
      </c>
      <c r="DJ120" s="9">
        <f>ROUND(属性投放!K$4+装备属性!K$4*IF($DB120&lt;10,1,ROUNDDOWN($DB120,-1))+SUM(属性投放!L$37:L$45)*$DB120+VLOOKUP($DC$2,一级属性!$E$41:$P$64,COLUMNS(一级属性!$E$41:N$64),0)*($DB120+0.25*IF($DB120&lt;10,1,ROUNDDOWN($DB120,-1)))+VLOOKUP($DC$2,宝石属性!$B$43:$M$66,COLUMNS(宝石属性!$B$43:K$66),0)*10*VLOOKUP(ROUNDDOWN($DB120,-1),宝石属性!$B$25:$N$41,2,0)*VLOOKUP(ROUNDDOWN($DB120,-1),宝石属性!$B$25:$N$41,3,0)+VLOOKUP($DC$2,职业被动!$B$6:$M$29,COLUMNS(职业被动!$B$6:K$29),0)*$DB120,0)</f>
        <v>569</v>
      </c>
      <c r="DK120" s="9">
        <f>ROUND(属性投放!L$4+装备属性!L$4*IF($DB120&lt;10,1,ROUNDDOWN($DB120,-1))+SUM(属性投放!M$37:M$45)*$DB120+VLOOKUP($DC$2,一级属性!$E$41:$P$64,COLUMNS(一级属性!$E$41:O$64),0)*($DB120+0.25*IF($DB120&lt;10,1,ROUNDDOWN($DB120,-1)))+VLOOKUP($DC$2,宝石属性!$B$43:$M$66,COLUMNS(宝石属性!$B$43:L$66),0)*10*VLOOKUP(ROUNDDOWN($DB120,-1),宝石属性!$B$25:$N$41,2,0)*VLOOKUP(ROUNDDOWN($DB120,-1),宝石属性!$B$25:$N$41,3,0)+VLOOKUP($DC$2,职业被动!$B$6:$M$29,COLUMNS(职业被动!$B$6:L$29),0)*$DB120,0)</f>
        <v>35</v>
      </c>
      <c r="DL120" s="9">
        <f>ROUND(属性投放!M$4+装备属性!M$4*IF($DB120&lt;10,1,ROUNDDOWN($DB120,-1))+SUM(属性投放!N$37:N$45)*$DB120+VLOOKUP($DC$2,一级属性!$E$41:$P$64,COLUMNS(一级属性!$E$41:P$64),0)*($DB120+0.25*IF($DB120&lt;10,1,ROUNDDOWN($DB120,-1)))+VLOOKUP($DC$2,宝石属性!$B$43:$M$66,COLUMNS(宝石属性!$B$43:M$66),0)*10*VLOOKUP(ROUNDDOWN($DB120,-1),宝石属性!$B$25:$N$41,2,0)*VLOOKUP(ROUNDDOWN($DB120,-1),宝石属性!$B$25:$N$41,3,0)+VLOOKUP($DC$2,职业被动!$B$6:$M$29,COLUMNS(职业被动!$B$6:M$29),0)*$DB120,0)</f>
        <v>1205</v>
      </c>
      <c r="DM120" s="48">
        <f>属性价值和能力评分!$F$9+ROUND(属性价值和能力评分!$F$38*10,0)*DB120+ROUND((SUM(装备属性!$W$9:$W$14)+属性价值和能力评分!$F$38*1.25+1.4+2.8)*IF(DB120&lt;10,1,ROUNDDOWN(DB120,-1)),0)+15*VLOOKUP(ROUNDDOWN(DB120,-1),宝石属性!$B$26:$D$41,2,0)*6*VLOOKUP(ROUNDDOWN(DB120,-1),宝石属性!$B$26:$D$41,3,0)+(属性价值和能力评分!$F$49*9+属性价值和能力评分!$F$50*2+属性价值和能力评分!$F$53*8/5)*DB120</f>
        <v>21517</v>
      </c>
      <c r="DO120" s="1">
        <v>117</v>
      </c>
      <c r="DP120" s="9">
        <f>ROUND(属性投放!D$4+装备属性!D$4*IF($DO120&lt;10,1,ROUNDDOWN($DO120,-1))+SUM(属性投放!E$37:E$45)*$DO120+VLOOKUP($DP$2,一级属性!$E$41:$P$64,COLUMNS(一级属性!$E$41:G$64),0)*($DO120+0.25*IF($DO120&lt;10,1,ROUNDDOWN($DO120,-1)))+VLOOKUP($DP$2,宝石属性!$B$43:$M$66,COLUMNS(宝石属性!$B$43:D$66),0)*10*VLOOKUP(ROUNDDOWN($DO120,-1),宝石属性!$B$25:$N$41,2,0)*VLOOKUP(ROUNDDOWN($DO120,-1),宝石属性!$B$25:$N$41,3,0)+VLOOKUP($DP$2,职业被动!$B$6:$M$29,COLUMNS(职业被动!$B$6:D$29),0)*$DO120,0)</f>
        <v>13713</v>
      </c>
      <c r="DQ120" s="9">
        <f>ROUND(属性投放!E$4+装备属性!E$4*IF($DO120&lt;10,1,ROUNDDOWN($DO120,-1))+SUM(属性投放!F$37:F$45)*$DO120+VLOOKUP($DP$2,一级属性!$E$41:$P$64,COLUMNS(一级属性!$E$41:H$64),0)*($DO120+0.25*IF($DO120&lt;10,1,ROUNDDOWN($DO120,-1)))+VLOOKUP($DP$2,宝石属性!$B$43:$M$66,COLUMNS(宝石属性!$B$43:E$66),0)*10*VLOOKUP(ROUNDDOWN($DO120,-1),宝石属性!$B$25:$N$41,2,0)*VLOOKUP(ROUNDDOWN($DO120,-1),宝石属性!$B$25:$N$41,3,0)+VLOOKUP($DP$2,职业被动!$B$6:$M$29,COLUMNS(职业被动!$B$6:E$29),0)*$DO120,0)</f>
        <v>2857</v>
      </c>
      <c r="DR120" s="9">
        <f>ROUND(属性投放!F$4+装备属性!F$4*IF($DO120&lt;10,1,ROUNDDOWN($DO120,-1))+SUM(属性投放!G$37:G$45)*$DO120+VLOOKUP($DP$2,一级属性!$E$41:$P$64,COLUMNS(一级属性!$E$41:I$64),0)*($DO120+0.25*IF($DO120&lt;10,1,ROUNDDOWN($DO120,-1)))+VLOOKUP($DP$2,宝石属性!$B$43:$M$66,COLUMNS(宝石属性!$B$43:F$66),0)*10*VLOOKUP(ROUNDDOWN($DO120,-1),宝石属性!$B$25:$N$41,2,0)*VLOOKUP(ROUNDDOWN($DO120,-1),宝石属性!$B$25:$N$41,3,0)+VLOOKUP($DP$2,职业被动!$B$6:$M$29,COLUMNS(职业被动!$B$6:F$29),0)*$DO120,0)</f>
        <v>1236</v>
      </c>
      <c r="DS120" s="9">
        <f>ROUND(属性投放!G$4+装备属性!G$4*IF($DO120&lt;10,1,ROUNDDOWN($DO120,-1))+SUM(属性投放!H$37:H$45)*$DO120+VLOOKUP($DP$2,一级属性!$E$41:$P$64,COLUMNS(一级属性!$E$41:J$64),0)*($DO120+0.25*IF($DO120&lt;10,1,ROUNDDOWN($DO120,-1)))+VLOOKUP($DP$2,宝石属性!$B$43:$M$66,COLUMNS(宝石属性!$B$43:G$66),0)*10*VLOOKUP(ROUNDDOWN($DO120,-1),宝石属性!$B$25:$N$41,2,0)*VLOOKUP(ROUNDDOWN($DO120,-1),宝石属性!$B$25:$N$41,3,0)+VLOOKUP($DP$2,职业被动!$B$6:$M$29,COLUMNS(职业被动!$B$6:G$29),0)*$DO120,0)</f>
        <v>1115</v>
      </c>
      <c r="DT120" s="9">
        <f>ROUND(属性投放!H$4+装备属性!H$4*IF($DO120&lt;10,1,ROUNDDOWN($DO120,-1))+SUM(属性投放!I$37:I$45)*$DO120+VLOOKUP($DP$2,一级属性!$E$41:$P$64,COLUMNS(一级属性!$E$41:K$64),0)*($DO120+0.25*IF($DO120&lt;10,1,ROUNDDOWN($DO120,-1)))+VLOOKUP($DP$2,宝石属性!$B$43:$M$66,COLUMNS(宝石属性!$B$43:H$66),0)*10*VLOOKUP(ROUNDDOWN($DO120,-1),宝石属性!$B$25:$N$41,2,0)*VLOOKUP(ROUNDDOWN($DO120,-1),宝石属性!$B$25:$N$41,3,0)+VLOOKUP($DP$2,职业被动!$B$6:$M$29,COLUMNS(职业被动!$B$6:H$29),0)*$DO120,0)</f>
        <v>882</v>
      </c>
      <c r="DU120" s="9">
        <f>ROUND(属性投放!I$4+装备属性!I$4*IF($DO120&lt;10,1,ROUNDDOWN($DO120,-1))+SUM(属性投放!J$37:J$45)*$DO120+VLOOKUP($DP$2,一级属性!$E$41:$P$64,COLUMNS(一级属性!$E$41:L$64),0)*($DO120+0.25*IF($DO120&lt;10,1,ROUNDDOWN($DO120,-1)))+VLOOKUP($DP$2,宝石属性!$B$43:$M$66,COLUMNS(宝石属性!$B$43:I$66),0)*10*VLOOKUP(ROUNDDOWN($DO120,-1),宝石属性!$B$25:$N$41,2,0)*VLOOKUP(ROUNDDOWN($DO120,-1),宝石属性!$B$25:$N$41,3,0)+VLOOKUP($DP$2,职业被动!$B$6:$M$29,COLUMNS(职业被动!$B$6:I$29),0)*$DO120,0)</f>
        <v>1151</v>
      </c>
      <c r="DV120" s="9">
        <f>ROUND(属性投放!J$4+装备属性!J$4*IF($DO120&lt;10,1,ROUNDDOWN($DO120,-1))+SUM(属性投放!K$37:K$45)*$DO120+VLOOKUP($DP$2,一级属性!$E$41:$P$64,COLUMNS(一级属性!$E$41:M$64),0)*($DO120+0.25*IF($DO120&lt;10,1,ROUNDDOWN($DO120,-1)))+VLOOKUP($DP$2,宝石属性!$B$43:$M$66,COLUMNS(宝石属性!$B$43:J$66),0)*10*VLOOKUP(ROUNDDOWN($DO120,-1),宝石属性!$B$25:$N$41,2,0)*VLOOKUP(ROUNDDOWN($DO120,-1),宝石属性!$B$25:$N$41,3,0)+VLOOKUP($DP$2,职业被动!$B$6:$M$29,COLUMNS(职业被动!$B$6:J$29),0)*$DO120,0)</f>
        <v>840</v>
      </c>
      <c r="DW120" s="9">
        <f>ROUND(属性投放!K$4+装备属性!K$4*IF($DO120&lt;10,1,ROUNDDOWN($DO120,-1))+SUM(属性投放!L$37:L$45)*$DO120+VLOOKUP($DP$2,一级属性!$E$41:$P$64,COLUMNS(一级属性!$E$41:N$64),0)*($DO120+0.25*IF($DO120&lt;10,1,ROUNDDOWN($DO120,-1)))+VLOOKUP($DP$2,宝石属性!$B$43:$M$66,COLUMNS(宝石属性!$B$43:K$66),0)*10*VLOOKUP(ROUNDDOWN($DO120,-1),宝石属性!$B$25:$N$41,2,0)*VLOOKUP(ROUNDDOWN($DO120,-1),宝石属性!$B$25:$N$41,3,0)+VLOOKUP($DP$2,职业被动!$B$6:$M$29,COLUMNS(职业被动!$B$6:K$29),0)*$DO120,0)</f>
        <v>569</v>
      </c>
      <c r="DX120" s="9">
        <f>ROUND(属性投放!L$4+装备属性!L$4*IF($DO120&lt;10,1,ROUNDDOWN($DO120,-1))+SUM(属性投放!M$37:M$45)*$DO120+VLOOKUP($DP$2,一级属性!$E$41:$P$64,COLUMNS(一级属性!$E$41:O$64),0)*($DO120+0.25*IF($DO120&lt;10,1,ROUNDDOWN($DO120,-1)))+VLOOKUP($DP$2,宝石属性!$B$43:$M$66,COLUMNS(宝石属性!$B$43:L$66),0)*10*VLOOKUP(ROUNDDOWN($DO120,-1),宝石属性!$B$25:$N$41,2,0)*VLOOKUP(ROUNDDOWN($DO120,-1),宝石属性!$B$25:$N$41,3,0)+VLOOKUP($DP$2,职业被动!$B$6:$M$29,COLUMNS(职业被动!$B$6:L$29),0)*$DO120,0)</f>
        <v>35</v>
      </c>
      <c r="DY120" s="9">
        <f>ROUND(属性投放!M$4+装备属性!M$4*IF($DO120&lt;10,1,ROUNDDOWN($DO120,-1))+SUM(属性投放!N$37:N$45)*$DO120+VLOOKUP($DP$2,一级属性!$E$41:$P$64,COLUMNS(一级属性!$E$41:P$64),0)*($DO120+0.25*IF($DO120&lt;10,1,ROUNDDOWN($DO120,-1)))+VLOOKUP($DP$2,宝石属性!$B$43:$M$66,COLUMNS(宝石属性!$B$43:M$66),0)*10*VLOOKUP(ROUNDDOWN($DO120,-1),宝石属性!$B$25:$N$41,2,0)*VLOOKUP(ROUNDDOWN($DO120,-1),宝石属性!$B$25:$N$41,3,0)+VLOOKUP($DP$2,职业被动!$B$6:$M$29,COLUMNS(职业被动!$B$6:M$29),0)*$DO120,0)</f>
        <v>1205</v>
      </c>
      <c r="DZ120" s="48">
        <f>属性价值和能力评分!$F$9+ROUND(属性价值和能力评分!$F$38*10,0)*DO120+ROUND((SUM(装备属性!$W$9:$W$14)+属性价值和能力评分!$F$38*1.25+1.4+2.8)*IF(DO120&lt;10,1,ROUNDDOWN(DO120,-1)),0)+15*VLOOKUP(ROUNDDOWN(DO120,-1),宝石属性!$B$26:$D$41,2,0)*6*VLOOKUP(ROUNDDOWN(DO120,-1),宝石属性!$B$26:$D$41,3,0)+(属性价值和能力评分!$F$49*9+属性价值和能力评分!$F$50*2+属性价值和能力评分!$F$53*8/5)*DO120</f>
        <v>21517</v>
      </c>
      <c r="EA120" s="17"/>
      <c r="EB120" s="1">
        <v>117</v>
      </c>
      <c r="EC120" s="1">
        <f>ROUND(CC120/MAX(CE120/10,((CE120*(1+属性投放!$E$8)-CF120+属性投放!$F$8*EB120)*(1+属性投放!$G$8)*(1+属性投放!$H$8))),1)</f>
        <v>2.9</v>
      </c>
      <c r="ED120" s="1">
        <f>ROUND(CP120/MAX(CE120/10,((CE120*(1+属性投放!$E$8)-CS120+属性投放!$F$8*EB120)*(1+属性投放!$G$8)*(1+属性投放!$H$8))),1)</f>
        <v>2.7</v>
      </c>
      <c r="EE120" s="1">
        <f>ROUND(DC120/MAX(CE120/10,((CE120*(1+属性投放!$E$8)-DF120+属性投放!$F$8*EB120)*(1+属性投放!$G$8)*(1+属性投放!$H$8))),1)</f>
        <v>24.6</v>
      </c>
      <c r="EF120" s="1">
        <f>ROUND(DP120/MAX(CE120/10,((CE120*(1+属性投放!$E$8)-DS120+属性投放!$F$8*EB120)*(1+属性投放!$G$8)*(1+属性投放!$H$8))),1)</f>
        <v>6.7</v>
      </c>
      <c r="EH120" s="1">
        <f>ROUND(CC120/MAX(属性投放!$F$9*EB120,((CT120*(1+属性投放!$E$9)-CH120+属性投放!$F$9*EB120)*(1+属性投放!$G$9)*(1+属性投放!$H$9))),1)</f>
        <v>2.6</v>
      </c>
      <c r="EI120" s="1">
        <f>ROUND(CP120/MAX(属性投放!$F$9*EB120,((CT120*(1+属性投放!$E$9)-CU120+属性投放!$F$9*EB120)*(1+属性投放!$G$9)*(1+属性投放!$H$9))),1)</f>
        <v>3.3</v>
      </c>
      <c r="EJ120" s="1">
        <f>ROUND(DC120/MAX(属性投放!$F$9*EB120,((CT120*(1+属性投放!$E$9)-DH120+属性投放!$F$9*EB120)*(1+属性投放!$G$9)*(1+属性投放!$H$9))),1)</f>
        <v>2.8</v>
      </c>
      <c r="EK120" s="1">
        <f>ROUND(DP120/MAX(属性投放!$F$9*EB120,((CT120*(1+属性投放!$E$9)-DU120+属性投放!$F$9*EB120)*(1+属性投放!$G$9)*(1+属性投放!$H$9))),1)</f>
        <v>6</v>
      </c>
      <c r="EM120" s="1">
        <f>ROUND(CC120/((BW120*(1+属性投放!$E$10)+属性投放!$F$10*EB120)*(1+属性投放!$G$10)*(1+属性投放!$H$10)),1)</f>
        <v>5.6</v>
      </c>
      <c r="EN120" s="1">
        <f>ROUND(CP120/((BW120*(1+属性投放!$E$10)+属性投放!$F$10*EB120)*(1+属性投放!$G$10)*(1+属性投放!$H$10)),1)</f>
        <v>5.6</v>
      </c>
      <c r="EO120" s="1">
        <f>ROUND(DC120/((BW120*(1+属性投放!$E$10)+属性投放!$F$10*EB120)*(1+属性投放!$G$10)*(1+属性投放!$H$10)),1)</f>
        <v>6.5</v>
      </c>
      <c r="EP120" s="1">
        <f>ROUND(DP120/((BW120*(1+属性投放!$E$10)+属性投放!$F$10*EB120)*(1+属性投放!$G$10)*(1+属性投放!$H$10)),1)</f>
        <v>14.1</v>
      </c>
    </row>
    <row r="121" spans="2:146">
      <c r="B121" s="1">
        <v>118</v>
      </c>
      <c r="C121" s="9">
        <f>ROUND(属性投放!D$4+装备属性!D$4*IF($B121&lt;10,1,ROUNDDOWN($B121,-1))+SUM(属性投放!E$37:E$45)*$B121+VLOOKUP($C$2,一级属性!$E$41:$P$64,COLUMNS(一级属性!$E$41:G$64),0)*($B121+0.25*IF($B121&lt;10,1,ROUNDDOWN($B121,-1)))+VLOOKUP($C$2,宝石属性!$B$43:$M$66,COLUMNS(宝石属性!$B$43:D$66),0)*10*VLOOKUP(ROUNDDOWN($B121,-1),宝石属性!$B$25:$N$41,2,0)*VLOOKUP(ROUNDDOWN($B121,-1),宝石属性!$B$25:$N$41,3,0)+VLOOKUP($C$2,职业被动!$B$6:$M$29,COLUMNS(职业被动!$B$6:D$29),0)*$B121,0)</f>
        <v>6682</v>
      </c>
      <c r="D121" s="9">
        <f>ROUND(属性投放!E$4+装备属性!E$4*IF($B121&lt;10,1,ROUNDDOWN($B121,-1))+SUM(属性投放!F$37:F$38)*$B121+VLOOKUP($C$2,一级属性!$E$67:$P$90,COLUMNS(一级属性!$E$67:H$90),0)*$B121+VLOOKUP($C$2,宝石属性!$B$43:$M$66,COLUMNS(宝石属性!$B$43:E$66),0)*10*VLOOKUP(ROUNDDOWN($B121,-1),宝石属性!$B$25:$N$41,2,0)*VLOOKUP(ROUNDDOWN($B121,-1),宝石属性!$B$25:$N$41,3,0)+VLOOKUP($C$2,职业被动!$B$6:$M$29,COLUMNS(职业被动!$B$6:E$29),0)*$B121,0)</f>
        <v>2872</v>
      </c>
      <c r="E121" s="9">
        <f>ROUND(属性投放!F$4+装备属性!F$4*IF($B121&lt;10,1,ROUNDDOWN($B121,-1))+SUM(属性投放!G$37:G$38)*$B121+VLOOKUP($C$2,一级属性!$E$67:$P$90,COLUMNS(一级属性!$E$67:I$90),0)*$B121+VLOOKUP($C$2,宝石属性!$B$43:$M$66,COLUMNS(宝石属性!$B$43:F$66),0)*10*VLOOKUP(ROUNDDOWN($B121,-1),宝石属性!$B$25:$N$41,2,0)*VLOOKUP(ROUNDDOWN($B121,-1),宝石属性!$B$25:$N$41,3,0)+VLOOKUP($C$2,职业被动!$B$6:$M$29,COLUMNS(职业被动!$B$6:F$29),0)*$B121,0)</f>
        <v>2283</v>
      </c>
      <c r="F121" s="9">
        <f>ROUND(属性投放!G$4+装备属性!G$4*IF($B121&lt;10,1,ROUNDDOWN($B121,-1))+SUM(属性投放!H$37:H$38)*$B121+VLOOKUP($C$2,一级属性!$E$67:$P$90,COLUMNS(一级属性!$E$67:J$90),0)*$B121+VLOOKUP($C$2,宝石属性!$B$43:$M$66,COLUMNS(宝石属性!$B$43:G$66),0)*10*VLOOKUP(ROUNDDOWN($B121,-1),宝石属性!$B$25:$N$41,2,0)*VLOOKUP(ROUNDDOWN($B121,-1),宝石属性!$B$25:$N$41,3,0)+VLOOKUP($C$2,职业被动!$B$6:$M$29,COLUMNS(职业被动!$B$6:G$29),0)*$B121,0)</f>
        <v>1237</v>
      </c>
      <c r="G121" s="9">
        <f>ROUND(属性投放!H$4+装备属性!H$4*IF($B121&lt;10,1,ROUNDDOWN($B121,-1))+SUM(属性投放!I$37:I$38)*$B121+VLOOKUP($C$2,一级属性!$E$67:$P$90,COLUMNS(一级属性!$E$67:K$90),0)*$B121+VLOOKUP($C$2,宝石属性!$B$43:$M$66,COLUMNS(宝石属性!$B$43:H$66),0)*10*VLOOKUP(ROUNDDOWN($B121,-1),宝石属性!$B$25:$N$41,2,0)*VLOOKUP(ROUNDDOWN($B121,-1),宝石属性!$B$25:$N$41,3,0)+VLOOKUP($C$2,职业被动!$B$6:$M$29,COLUMNS(职业被动!$B$6:H$29),0)*$B121,0)</f>
        <v>767</v>
      </c>
      <c r="H121" s="9">
        <f>ROUND(属性投放!I$4+装备属性!I$4*IF($B121&lt;10,1,ROUNDDOWN($B121,-1))+SUM(属性投放!J$37:J$38)*$B121+VLOOKUP($C$2,一级属性!$E$67:$P$90,COLUMNS(一级属性!$E$67:L$90),0)*$B121+VLOOKUP($C$2,宝石属性!$B$43:$M$66,COLUMNS(宝石属性!$B$43:I$66),0)*10*VLOOKUP(ROUNDDOWN($B121,-1),宝石属性!$B$25:$N$41,2,0)*VLOOKUP(ROUNDDOWN($B121,-1),宝石属性!$B$25:$N$41,3,0)+VLOOKUP($C$2,职业被动!$B$6:$M$29,COLUMNS(职业被动!$B$6:I$29),0)*$B121,0)</f>
        <v>1278</v>
      </c>
      <c r="I121" s="9">
        <f>ROUND(属性投放!J$4+装备属性!J$4*IF($B121&lt;10,1,ROUNDDOWN($B121,-1))+SUM(属性投放!K$37:K$38)*$B121+VLOOKUP($C$2,一级属性!$E$67:$P$90,COLUMNS(一级属性!$E$67:M$90),0)*$B121+VLOOKUP($C$2,宝石属性!$B$43:$M$66,COLUMNS(宝石属性!$B$43:J$66),0)*10*VLOOKUP(ROUNDDOWN($B121,-1),宝石属性!$B$25:$N$41,2,0)*VLOOKUP(ROUNDDOWN($B121,-1),宝石属性!$B$25:$N$41,3,0)+VLOOKUP($C$2,职业被动!$B$6:$M$29,COLUMNS(职业被动!$B$6:J$29),0)*$B121,0)</f>
        <v>846</v>
      </c>
      <c r="J121" s="9">
        <f>ROUND(属性投放!K$4+装备属性!K$4*IF($B121&lt;10,1,ROUNDDOWN($B121,-1))+SUM(属性投放!L$37:L$38)*$B121+VLOOKUP($C$2,一级属性!$E$67:$P$90,COLUMNS(一级属性!$E$67:N$90),0)*$B121+VLOOKUP($C$2,宝石属性!$B$43:$M$66,COLUMNS(宝石属性!$B$43:K$66),0)*10*VLOOKUP(ROUNDDOWN($B121,-1),宝石属性!$B$25:$N$41,2,0)*VLOOKUP(ROUNDDOWN($B121,-1),宝石属性!$B$25:$N$41,3,0)+VLOOKUP($C$2,职业被动!$B$6:$M$29,COLUMNS(职业被动!$B$6:K$29),0)*$B121,0)</f>
        <v>409</v>
      </c>
      <c r="K121" s="9">
        <f>ROUND(属性投放!L$4+装备属性!L$4*IF($B121&lt;10,1,ROUNDDOWN($B121,-1))+SUM(属性投放!M$37:M$38)*$B121+VLOOKUP($C$2,一级属性!$E$67:$P$90,COLUMNS(一级属性!$E$67:O$90),0)*$B121+VLOOKUP($C$2,宝石属性!$B$43:$M$66,COLUMNS(宝石属性!$B$43:L$66),0)*10*VLOOKUP(ROUNDDOWN($B121,-1),宝石属性!$B$25:$N$41,2,0)*VLOOKUP(ROUNDDOWN($B121,-1),宝石属性!$B$25:$N$41,3,0)+VLOOKUP($C$2,职业被动!$B$6:$M$29,COLUMNS(职业被动!$B$6:L$29),0)*$B121,0)</f>
        <v>35</v>
      </c>
      <c r="L121" s="9">
        <f>ROUND(属性投放!M$4+装备属性!M$4*IF($B121&lt;10,1,ROUNDDOWN($B121,-1))+SUM(属性投放!N$37:N$38)*$B121+VLOOKUP($C$2,一级属性!$E$67:$P$90,COLUMNS(一级属性!$E$67:P$90),0)*$B121+VLOOKUP($C$2,宝石属性!$B$43:$M$66,COLUMNS(宝石属性!$B$43:M$66),0)*10*VLOOKUP(ROUNDDOWN($B121,-1),宝石属性!$B$25:$N$41,2,0)*VLOOKUP(ROUNDDOWN($B121,-1),宝石属性!$B$25:$N$41,3,0)+VLOOKUP($C$2,职业被动!$B$6:$M$29,COLUMNS(职业被动!$B$6:M$29),0)*$B121,0)</f>
        <v>1295</v>
      </c>
      <c r="M121" s="48">
        <f>属性价值和能力评分!$F$9+ROUND(属性价值和能力评分!$F$38*10,0)*B121+ROUND((SUM(装备属性!$W$9:$W$14)+属性价值和能力评分!$F$38*1.25+1.4+2.8)*IF(B121&lt;10,1,ROUNDDOWN(B121,-1)),0)+15*VLOOKUP(ROUNDDOWN(B121,-1),宝石属性!$B$26:$D$41,2,0)*6*VLOOKUP(ROUNDDOWN(B121,-1),宝石属性!$B$26:$D$41,3,0)+(属性价值和能力评分!$F$49*9+属性价值和能力评分!$F$50*2+属性价值和能力评分!$F$53*8/5)*B121</f>
        <v>21637</v>
      </c>
      <c r="N121" s="20"/>
      <c r="O121" s="1">
        <v>118</v>
      </c>
      <c r="P121" s="9">
        <f>ROUND(属性投放!D$4+装备属性!D$4*IF($O121&lt;10,1,ROUNDDOWN($O121,-1))+SUM(属性投放!E$37:E$45)*$O121+VLOOKUP($P$2,一级属性!$E$41:$P$64,COLUMNS(一级属性!$E$41:G$64),0)*($O121+0.25*IF($O121&lt;10,1,ROUNDDOWN($O121,-1)))+VLOOKUP($P$2,宝石属性!$B$43:$M$66,COLUMNS(宝石属性!$B$43:D$66),0)*10*VLOOKUP(ROUNDDOWN($O121,-1),宝石属性!$B$25:$N$41,2,0)*VLOOKUP(ROUNDDOWN($O121,-1),宝石属性!$B$25:$N$41,3,0)+VLOOKUP($P$2,职业被动!$B$6:$M$29,COLUMNS(职业被动!$B$6:D$29),0)*$O121,0)</f>
        <v>8334</v>
      </c>
      <c r="Q121" s="9">
        <f>ROUND(属性投放!E$4+装备属性!E$4*IF($O121&lt;10,1,ROUNDDOWN($O121,-1))+SUM(属性投放!F$37:F$45)*$O121+VLOOKUP($P$2,一级属性!$E$41:$P$64,COLUMNS(一级属性!$E$41:H$64),0)*($O121+0.25*IF($O121&lt;10,1,ROUNDDOWN($O121,-1)))+VLOOKUP($P$2,宝石属性!$B$43:$M$66,COLUMNS(宝石属性!$B$43:E$66),0)*10*VLOOKUP(ROUNDDOWN($O121,-1),宝石属性!$B$25:$N$41,2,0)*VLOOKUP(ROUNDDOWN($O121,-1),宝石属性!$B$25:$N$41,3,0)+VLOOKUP($P$2,职业被动!$B$6:$M$29,COLUMNS(职业被动!$B$6:E$29),0)*$O121,0)</f>
        <v>5055</v>
      </c>
      <c r="R121" s="9">
        <f>ROUND(属性投放!F$4+装备属性!F$4*IF($O121&lt;10,1,ROUNDDOWN($O121,-1))+SUM(属性投放!G$37:G$45)*$O121+VLOOKUP($P$2,一级属性!$E$41:$P$64,COLUMNS(一级属性!$E$41:I$64),0)*($O121+0.25*IF($O121&lt;10,1,ROUNDDOWN($O121,-1)))+VLOOKUP($P$2,宝石属性!$B$43:$M$66,COLUMNS(宝石属性!$B$43:F$66),0)*10*VLOOKUP(ROUNDDOWN($O121,-1),宝石属性!$B$25:$N$41,2,0)*VLOOKUP(ROUNDDOWN($O121,-1),宝石属性!$B$25:$N$41,3,0)+VLOOKUP($P$2,职业被动!$B$6:$M$29,COLUMNS(职业被动!$B$6:F$29),0)*$O121,0)</f>
        <v>1238</v>
      </c>
      <c r="S121" s="9">
        <f>ROUND(属性投放!G$4+装备属性!G$4*IF($O121&lt;10,1,ROUNDDOWN($O121,-1))+SUM(属性投放!H$37:H$45)*$O121+VLOOKUP($P$2,一级属性!$E$41:$P$64,COLUMNS(一级属性!$E$41:J$64),0)*($O121+0.25*IF($O121&lt;10,1,ROUNDDOWN($O121,-1)))+VLOOKUP($P$2,宝石属性!$B$43:$M$66,COLUMNS(宝石属性!$B$43:G$66),0)*10*VLOOKUP(ROUNDDOWN($O121,-1),宝石属性!$B$25:$N$41,2,0)*VLOOKUP(ROUNDDOWN($O121,-1),宝石属性!$B$25:$N$41,3,0)+VLOOKUP($P$2,职业被动!$B$6:$M$29,COLUMNS(职业被动!$B$6:G$29),0)*$O121,0)</f>
        <v>1119</v>
      </c>
      <c r="T121" s="9">
        <f>ROUND(属性投放!H$4+装备属性!H$4*IF($O121&lt;10,1,ROUNDDOWN($O121,-1))+SUM(属性投放!I$37:I$45)*$O121+VLOOKUP($P$2,一级属性!$E$41:$P$64,COLUMNS(一级属性!$E$41:K$64),0)*($O121+0.25*IF($O121&lt;10,1,ROUNDDOWN($O121,-1)))+VLOOKUP($P$2,宝石属性!$B$43:$M$66,COLUMNS(宝石属性!$B$43:H$66),0)*10*VLOOKUP(ROUNDDOWN($O121,-1),宝石属性!$B$25:$N$41,2,0)*VLOOKUP(ROUNDDOWN($O121,-1),宝石属性!$B$25:$N$41,3,0)+VLOOKUP($P$2,职业被动!$B$6:$M$29,COLUMNS(职业被动!$B$6:H$29),0)*$O121,0)</f>
        <v>1322</v>
      </c>
      <c r="U121" s="9">
        <f>ROUND(属性投放!I$4+装备属性!I$4*IF($O121&lt;10,1,ROUNDDOWN($O121,-1))+SUM(属性投放!J$37:J$45)*$O121+VLOOKUP($P$2,一级属性!$E$41:$P$64,COLUMNS(一级属性!$E$41:L$64),0)*($O121+0.25*IF($O121&lt;10,1,ROUNDDOWN($O121,-1)))+VLOOKUP($P$2,宝石属性!$B$43:$M$66,COLUMNS(宝石属性!$B$43:I$66),0)*10*VLOOKUP(ROUNDDOWN($O121,-1),宝石属性!$B$25:$N$41,2,0)*VLOOKUP(ROUNDDOWN($O121,-1),宝石属性!$B$25:$N$41,3,0)+VLOOKUP($P$2,职业被动!$B$6:$M$29,COLUMNS(职业被动!$B$6:I$29),0)*$O121,0)</f>
        <v>1360</v>
      </c>
      <c r="V121" s="9">
        <f>ROUND(属性投放!J$4+装备属性!J$4*IF($O121&lt;10,1,ROUNDDOWN($O121,-1))+SUM(属性投放!K$37:K$45)*$O121+VLOOKUP($P$2,一级属性!$E$41:$P$64,COLUMNS(一级属性!$E$41:M$64),0)*($O121+0.25*IF($O121&lt;10,1,ROUNDDOWN($O121,-1)))+VLOOKUP($P$2,宝石属性!$B$43:$M$66,COLUMNS(宝石属性!$B$43:J$66),0)*10*VLOOKUP(ROUNDDOWN($O121,-1),宝石属性!$B$25:$N$41,2,0)*VLOOKUP(ROUNDDOWN($O121,-1),宝石属性!$B$25:$N$41,3,0)+VLOOKUP($P$2,职业被动!$B$6:$M$29,COLUMNS(职业被动!$B$6:J$29),0)*$O121,0)</f>
        <v>946</v>
      </c>
      <c r="W121" s="9">
        <f>ROUND(属性投放!K$4+装备属性!K$4*IF($O121&lt;10,1,ROUNDDOWN($O121,-1))+SUM(属性投放!L$37:L$45)*$O121+VLOOKUP($P$2,一级属性!$E$41:$P$64,COLUMNS(一级属性!$E$41:N$64),0)*($O121+0.25*IF($O121&lt;10,1,ROUNDDOWN($O121,-1)))+VLOOKUP($P$2,宝石属性!$B$43:$M$66,COLUMNS(宝石属性!$B$43:K$66),0)*10*VLOOKUP(ROUNDDOWN($O121,-1),宝石属性!$B$25:$N$41,2,0)*VLOOKUP(ROUNDDOWN($O121,-1),宝石属性!$B$25:$N$41,3,0)+VLOOKUP($P$2,职业被动!$B$6:$M$29,COLUMNS(职业被动!$B$6:K$29),0)*$O121,0)</f>
        <v>569</v>
      </c>
      <c r="X121" s="9">
        <f>ROUND(属性投放!L$4+装备属性!L$4*IF($O121&lt;10,1,ROUNDDOWN($O121,-1))+SUM(属性投放!M$37:M$45)*$O121+VLOOKUP($P$2,一级属性!$E$41:$P$64,COLUMNS(一级属性!$E$41:O$64),0)*($O121+0.25*IF($O121&lt;10,1,ROUNDDOWN($O121,-1)))+VLOOKUP($P$2,宝石属性!$B$43:$M$66,COLUMNS(宝石属性!$B$43:L$66),0)*10*VLOOKUP(ROUNDDOWN($O121,-1),宝石属性!$B$25:$N$41,2,0)*VLOOKUP(ROUNDDOWN($O121,-1),宝石属性!$B$25:$N$41,3,0)+VLOOKUP($P$2,职业被动!$B$6:$M$29,COLUMNS(职业被动!$B$6:L$29),0)*$O121,0)</f>
        <v>35</v>
      </c>
      <c r="Y121" s="9">
        <f>ROUND(属性投放!M$4+装备属性!M$4*IF($O121&lt;10,1,ROUNDDOWN($O121,-1))+SUM(属性投放!N$37:N$45)*$O121+VLOOKUP($P$2,一级属性!$E$41:$P$64,COLUMNS(一级属性!$E$41:P$64),0)*($O121+0.25*IF($O121&lt;10,1,ROUNDDOWN($O121,-1)))+VLOOKUP($P$2,宝石属性!$B$43:$M$66,COLUMNS(宝石属性!$B$43:M$66),0)*10*VLOOKUP(ROUNDDOWN($O121,-1),宝石属性!$B$25:$N$41,2,0)*VLOOKUP(ROUNDDOWN($O121,-1),宝石属性!$B$25:$N$41,3,0)+VLOOKUP($P$2,职业被动!$B$6:$M$29,COLUMNS(职业被动!$B$6:M$29),0)*$O121,0)</f>
        <v>1295</v>
      </c>
      <c r="Z121" s="48">
        <f>属性价值和能力评分!$F$9+ROUND(属性价值和能力评分!$F$38*10,0)*O121+ROUND((SUM(装备属性!$W$9:$W$14)+属性价值和能力评分!$F$38*1.25+1.4+2.8)*IF(O121&lt;10,1,ROUNDDOWN(O121,-1)),0)+15*VLOOKUP(ROUNDDOWN(O121,-1),宝石属性!$B$26:$D$41,2,0)*6*VLOOKUP(ROUNDDOWN(O121,-1),宝石属性!$B$26:$D$41,3,0)+(属性价值和能力评分!$F$49*9+属性价值和能力评分!$F$50*2+属性价值和能力评分!$F$53*8/5)*O121</f>
        <v>21637</v>
      </c>
      <c r="AB121" s="1">
        <v>118</v>
      </c>
      <c r="AC121" s="9">
        <f>ROUND(属性投放!D$4+装备属性!D$4*IF($AB121&lt;10,1,ROUNDDOWN($AB121,-1))+SUM(属性投放!E$37:E$45)*$AB121+VLOOKUP($AC$2,一级属性!$E$41:$P$64,COLUMNS(一级属性!$E$41:G$64),0)*($AB121+0.25*IF($AB121&lt;10,1,ROUNDDOWN($AB121,-1)))+VLOOKUP($AC$2,宝石属性!$B$43:$M$66,COLUMNS(宝石属性!$B$43:D$66),0)*10*VLOOKUP(ROUNDDOWN($AB121,-1),宝石属性!$B$25:$N$41,2,0)*VLOOKUP(ROUNDDOWN($AB121,-1),宝石属性!$B$25:$N$41,3,0)+VLOOKUP($AC$2,职业被动!$B$6:$M$29,COLUMNS(职业被动!$B$6:D$29),0)*$AB121,0)</f>
        <v>7508</v>
      </c>
      <c r="AD121" s="9">
        <f>ROUND(属性投放!E$4+装备属性!E$4*IF($AB121&lt;10,1,ROUNDDOWN($AB121,-1))+SUM(属性投放!F$37:F$45)*$AB121+VLOOKUP($AC$2,一级属性!$E$41:$P$64,COLUMNS(一级属性!$E$41:H$64),0)*($AB121+0.25*IF($AB121&lt;10,1,ROUNDDOWN($AB121,-1)))+VLOOKUP($AC$2,宝石属性!$B$43:$M$66,COLUMNS(宝石属性!$B$43:E$66),0)*10*VLOOKUP(ROUNDDOWN($AB121,-1),宝石属性!$B$25:$N$41,2,0)*VLOOKUP(ROUNDDOWN($AB121,-1),宝石属性!$B$25:$N$41,3,0)+VLOOKUP($AC$2,职业被动!$B$6:$M$29,COLUMNS(职业被动!$B$6:E$29),0)*$AB121,0)</f>
        <v>2872</v>
      </c>
      <c r="AE121" s="9">
        <f>ROUND(属性投放!F$4+装备属性!F$4*IF($AB121&lt;10,1,ROUNDDOWN($AB121,-1))+SUM(属性投放!G$37:G$45)*$AB121+VLOOKUP($AC$2,一级属性!$E$41:$P$64,COLUMNS(一级属性!$E$41:I$64),0)*($AB121+0.25*IF($AB121&lt;10,1,ROUNDDOWN($AB121,-1)))+VLOOKUP($AC$2,宝石属性!$B$43:$M$66,COLUMNS(宝石属性!$B$43:F$66),0)*10*VLOOKUP(ROUNDDOWN($AB121,-1),宝石属性!$B$25:$N$41,2,0)*VLOOKUP(ROUNDDOWN($AB121,-1),宝石属性!$B$25:$N$41,3,0)+VLOOKUP($AC$2,职业被动!$B$6:$M$29,COLUMNS(职业被动!$B$6:F$29),0)*$AB121,0)</f>
        <v>1980</v>
      </c>
      <c r="AF121" s="9">
        <f>ROUND(属性投放!G$4+装备属性!G$4*IF($AB121&lt;10,1,ROUNDDOWN($AB121,-1))+SUM(属性投放!H$37:H$45)*$AB121+VLOOKUP($AC$2,一级属性!$E$41:$P$64,COLUMNS(一级属性!$E$41:J$64),0)*($AB121+0.25*IF($AB121&lt;10,1,ROUNDDOWN($AB121,-1)))+VLOOKUP($AC$2,宝石属性!$B$43:$M$66,COLUMNS(宝石属性!$B$43:G$66),0)*10*VLOOKUP(ROUNDDOWN($AB121,-1),宝石属性!$B$25:$N$41,2,0)*VLOOKUP(ROUNDDOWN($AB121,-1),宝石属性!$B$25:$N$41,3,0)+VLOOKUP($AC$2,职业被动!$B$6:$M$29,COLUMNS(职业被动!$B$6:G$29),0)*$AB121,0)</f>
        <v>1355</v>
      </c>
      <c r="AG121" s="9">
        <f>ROUND(属性投放!H$4+装备属性!H$4*IF($AB121&lt;10,1,ROUNDDOWN($AB121,-1))+SUM(属性投放!I$37:I$45)*$AB121+VLOOKUP($AC$2,一级属性!$E$41:$P$64,COLUMNS(一级属性!$E$41:K$64),0)*($AB121+0.25*IF($AB121&lt;10,1,ROUNDDOWN($AB121,-1)))+VLOOKUP($AC$2,宝石属性!$B$43:$M$66,COLUMNS(宝石属性!$B$43:H$66),0)*10*VLOOKUP(ROUNDDOWN($AB121,-1),宝石属性!$B$25:$N$41,2,0)*VLOOKUP(ROUNDDOWN($AB121,-1),宝石属性!$B$25:$N$41,3,0)+VLOOKUP($AC$2,职业被动!$B$6:$M$29,COLUMNS(职业被动!$B$6:H$29),0)*$AB121,0)</f>
        <v>767</v>
      </c>
      <c r="AH121" s="9">
        <f>ROUND(属性投放!I$4+装备属性!I$4*IF($AB121&lt;10,1,ROUNDDOWN($AB121,-1))+SUM(属性投放!J$37:J$45)*$AB121+VLOOKUP($AC$2,一级属性!$E$41:$P$64,COLUMNS(一级属性!$E$41:L$64),0)*($AB121+0.25*IF($AB121&lt;10,1,ROUNDDOWN($AB121,-1)))+VLOOKUP($AC$2,宝石属性!$B$43:$M$66,COLUMNS(宝石属性!$B$43:I$66),0)*10*VLOOKUP(ROUNDDOWN($AB121,-1),宝石属性!$B$25:$N$41,2,0)*VLOOKUP(ROUNDDOWN($AB121,-1),宝石属性!$B$25:$N$41,3,0)+VLOOKUP($AC$2,职业被动!$B$6:$M$29,COLUMNS(职业被动!$B$6:I$29),0)*$AB121,0)</f>
        <v>1273</v>
      </c>
      <c r="AI121" s="9">
        <f>ROUND(属性投放!J$4+装备属性!J$4*IF($AB121&lt;10,1,ROUNDDOWN($AB121,-1))+SUM(属性投放!K$37:K$45)*$AB121+VLOOKUP($AC$2,一级属性!$E$41:$P$64,COLUMNS(一级属性!$E$41:M$64),0)*($AB121+0.25*IF($AB121&lt;10,1,ROUNDDOWN($AB121,-1)))+VLOOKUP($AC$2,宝石属性!$B$43:$M$66,COLUMNS(宝石属性!$B$43:J$66),0)*10*VLOOKUP(ROUNDDOWN($AB121,-1),宝石属性!$B$25:$N$41,2,0)*VLOOKUP(ROUNDDOWN($AB121,-1),宝石属性!$B$25:$N$41,3,0)+VLOOKUP($AC$2,职业被动!$B$6:$M$29,COLUMNS(职业被动!$B$6:J$29),0)*$AB121,0)</f>
        <v>844</v>
      </c>
      <c r="AJ121" s="9">
        <f>ROUND(属性投放!K$4+装备属性!K$4*IF($AB121&lt;10,1,ROUNDDOWN($AB121,-1))+SUM(属性投放!L$37:L$45)*$AB121+VLOOKUP($AC$2,一级属性!$E$41:$P$64,COLUMNS(一级属性!$E$41:N$64),0)*($AB121+0.25*IF($AB121&lt;10,1,ROUNDDOWN($AB121,-1)))+VLOOKUP($AC$2,宝石属性!$B$43:$M$66,COLUMNS(宝石属性!$B$43:K$66),0)*10*VLOOKUP(ROUNDDOWN($AB121,-1),宝石属性!$B$25:$N$41,2,0)*VLOOKUP(ROUNDDOWN($AB121,-1),宝石属性!$B$25:$N$41,3,0)+VLOOKUP($AC$2,职业被动!$B$6:$M$29,COLUMNS(职业被动!$B$6:K$29),0)*$AB121,0)</f>
        <v>409</v>
      </c>
      <c r="AK121" s="9">
        <f>ROUND(属性投放!L$4+装备属性!L$4*IF($AB121&lt;10,1,ROUNDDOWN($AB121,-1))+SUM(属性投放!M$37:M$45)*$AB121+VLOOKUP($AC$2,一级属性!$E$41:$P$64,COLUMNS(一级属性!$E$41:O$64),0)*($AB121+0.25*IF($AB121&lt;10,1,ROUNDDOWN($AB121,-1)))+VLOOKUP($AC$2,宝石属性!$B$43:$M$66,COLUMNS(宝石属性!$B$43:L$66),0)*10*VLOOKUP(ROUNDDOWN($AB121,-1),宝石属性!$B$25:$N$41,2,0)*VLOOKUP(ROUNDDOWN($AB121,-1),宝石属性!$B$25:$N$41,3,0)+VLOOKUP($AC$2,职业被动!$B$6:$M$29,COLUMNS(职业被动!$B$6:L$29),0)*$AB121,0)</f>
        <v>35</v>
      </c>
      <c r="AL121" s="9">
        <f>ROUND(属性投放!M$4+装备属性!M$4*IF($AB121&lt;10,1,ROUNDDOWN($AB121,-1))+SUM(属性投放!N$37:N$45)*$AB121+VLOOKUP($AC$2,一级属性!$E$41:$P$64,COLUMNS(一级属性!$E$41:P$64),0)*($AB121+0.25*IF($AB121&lt;10,1,ROUNDDOWN($AB121,-1)))+VLOOKUP($AC$2,宝石属性!$B$43:$M$66,COLUMNS(宝石属性!$B$43:M$66),0)*10*VLOOKUP(ROUNDDOWN($AB121,-1),宝石属性!$B$25:$N$41,2,0)*VLOOKUP(ROUNDDOWN($AB121,-1),宝石属性!$B$25:$N$41,3,0)+VLOOKUP($AC$2,职业被动!$B$6:$M$29,COLUMNS(职业被动!$B$6:M$29),0)*$AB121,0)</f>
        <v>1295</v>
      </c>
      <c r="AM121" s="48">
        <f>属性价值和能力评分!$F$9+ROUND(属性价值和能力评分!$F$38*10,0)*AB121+ROUND((SUM(装备属性!$W$9:$W$14)+属性价值和能力评分!$F$38*1.25+1.4+2.8)*IF(AB121&lt;10,1,ROUNDDOWN(AB121,-1)),0)+15*VLOOKUP(ROUNDDOWN(AB121,-1),宝石属性!$B$26:$D$41,2,0)*6*VLOOKUP(ROUNDDOWN(AB121,-1),宝石属性!$B$26:$D$41,3,0)+(属性价值和能力评分!$F$49*9+属性价值和能力评分!$F$50*2+属性价值和能力评分!$F$53*8/5)*AB121</f>
        <v>21637</v>
      </c>
      <c r="AO121" s="1">
        <v>118</v>
      </c>
      <c r="AP121" s="9">
        <f>ROUND(属性投放!D$4+装备属性!D$4*IF($AO121&lt;10,1,ROUNDDOWN($AO121,-1))+SUM(属性投放!E$37:E$45)*$AO121+VLOOKUP($AP$2,一级属性!$E$41:$P$64,COLUMNS(一级属性!$E$41:G$64),0)*($AO121+0.25*IF($AO121&lt;10,1,ROUNDDOWN($AO121,-1)))+VLOOKUP($AP$2,宝石属性!$B$43:$M$66,COLUMNS(宝石属性!$B$43:D$66),0)*10*VLOOKUP(ROUNDDOWN($AO121,-1),宝石属性!$B$25:$N$41,2,0)*VLOOKUP(ROUNDDOWN($AO121,-1),宝石属性!$B$25:$N$41,3,0)+VLOOKUP($AP$2,职业被动!$B$6:$M$29,COLUMNS(职业被动!$B$6:D$29),0)*$AO121,0)</f>
        <v>7508</v>
      </c>
      <c r="AQ121" s="9">
        <f>ROUND(属性投放!E$4+装备属性!E$4*IF($AO121&lt;10,1,ROUNDDOWN($AO121,-1))+SUM(属性投放!F$37:F$45)*$AO121+VLOOKUP($AP$2,一级属性!$E$41:$P$64,COLUMNS(一级属性!$E$41:H$64),0)*($AO121+0.25*IF($AO121&lt;10,1,ROUNDDOWN($AO121,-1)))+VLOOKUP($AP$2,宝石属性!$B$43:$M$66,COLUMNS(宝石属性!$B$43:E$66),0)*10*VLOOKUP(ROUNDDOWN($AO121,-1),宝石属性!$B$25:$N$41,2,0)*VLOOKUP(ROUNDDOWN($AO121,-1),宝石属性!$B$25:$N$41,3,0)+VLOOKUP($AP$2,职业被动!$B$6:$M$29,COLUMNS(职业被动!$B$6:E$29),0)*$AO121,0)</f>
        <v>5055</v>
      </c>
      <c r="AR121" s="9">
        <f>ROUND(属性投放!F$4+装备属性!F$4*IF($AO121&lt;10,1,ROUNDDOWN($AO121,-1))+SUM(属性投放!G$37:G$45)*$AO121+VLOOKUP($AP$2,一级属性!$E$41:$P$64,COLUMNS(一级属性!$E$41:I$64),0)*($AO121+0.25*IF($AO121&lt;10,1,ROUNDDOWN($AO121,-1)))+VLOOKUP($AP$2,宝石属性!$B$43:$M$66,COLUMNS(宝石属性!$B$43:F$66),0)*10*VLOOKUP(ROUNDDOWN($AO121,-1),宝石属性!$B$25:$N$41,2,0)*VLOOKUP(ROUNDDOWN($AO121,-1),宝石属性!$B$25:$N$41,3,0)+VLOOKUP($AP$2,职业被动!$B$6:$M$29,COLUMNS(职业被动!$B$6:F$29),0)*$AO121,0)</f>
        <v>1238</v>
      </c>
      <c r="AS121" s="9">
        <f>ROUND(属性投放!G$4+装备属性!G$4*IF($AO121&lt;10,1,ROUNDDOWN($AO121,-1))+SUM(属性投放!H$37:H$45)*$AO121+VLOOKUP($AP$2,一级属性!$E$41:$P$64,COLUMNS(一级属性!$E$41:J$64),0)*($AO121+0.25*IF($AO121&lt;10,1,ROUNDDOWN($AO121,-1)))+VLOOKUP($AP$2,宝石属性!$B$43:$M$66,COLUMNS(宝石属性!$B$43:G$66),0)*10*VLOOKUP(ROUNDDOWN($AO121,-1),宝石属性!$B$25:$N$41,2,0)*VLOOKUP(ROUNDDOWN($AO121,-1),宝石属性!$B$25:$N$41,3,0)+VLOOKUP($AP$2,职业被动!$B$6:$M$29,COLUMNS(职业被动!$B$6:G$29),0)*$AO121,0)</f>
        <v>1119</v>
      </c>
      <c r="AT121" s="9">
        <f>ROUND(属性投放!H$4+装备属性!H$4*IF($AO121&lt;10,1,ROUNDDOWN($AO121,-1))+SUM(属性投放!I$37:I$45)*$AO121+VLOOKUP($AP$2,一级属性!$E$41:$P$64,COLUMNS(一级属性!$E$41:K$64),0)*($AO121+0.25*IF($AO121&lt;10,1,ROUNDDOWN($AO121,-1)))+VLOOKUP($AP$2,宝石属性!$B$43:$M$66,COLUMNS(宝石属性!$B$43:H$66),0)*10*VLOOKUP(ROUNDDOWN($AO121,-1),宝石属性!$B$25:$N$41,2,0)*VLOOKUP(ROUNDDOWN($AO121,-1),宝石属性!$B$25:$N$41,3,0)+VLOOKUP($AP$2,职业被动!$B$6:$M$29,COLUMNS(职业被动!$B$6:H$29),0)*$AO121,0)</f>
        <v>1204</v>
      </c>
      <c r="AU121" s="9">
        <f>ROUND(属性投放!I$4+装备属性!I$4*IF($AO121&lt;10,1,ROUNDDOWN($AO121,-1))+SUM(属性投放!J$37:J$45)*$AO121+VLOOKUP($AP$2,一级属性!$E$41:$P$64,COLUMNS(一级属性!$E$41:L$64),0)*($AO121+0.25*IF($AO121&lt;10,1,ROUNDDOWN($AO121,-1)))+VLOOKUP($AP$2,宝石属性!$B$43:$M$66,COLUMNS(宝石属性!$B$43:I$66),0)*10*VLOOKUP(ROUNDDOWN($AO121,-1),宝石属性!$B$25:$N$41,2,0)*VLOOKUP(ROUNDDOWN($AO121,-1),宝石属性!$B$25:$N$41,3,0)+VLOOKUP($AP$2,职业被动!$B$6:$M$29,COLUMNS(职业被动!$B$6:I$29),0)*$AO121,0)</f>
        <v>1360</v>
      </c>
      <c r="AV121" s="9">
        <f>ROUND(属性投放!J$4+装备属性!J$4*IF($AO121&lt;10,1,ROUNDDOWN($AO121,-1))+SUM(属性投放!K$37:K$45)*$AO121+VLOOKUP($AP$2,一级属性!$E$41:$P$64,COLUMNS(一级属性!$E$41:M$64),0)*($AO121+0.25*IF($AO121&lt;10,1,ROUNDDOWN($AO121,-1)))+VLOOKUP($AP$2,宝石属性!$B$43:$M$66,COLUMNS(宝石属性!$B$43:J$66),0)*10*VLOOKUP(ROUNDDOWN($AO121,-1),宝石属性!$B$25:$N$41,2,0)*VLOOKUP(ROUNDDOWN($AO121,-1),宝石属性!$B$25:$N$41,3,0)+VLOOKUP($AP$2,职业被动!$B$6:$M$29,COLUMNS(职业被动!$B$6:J$29),0)*$AO121,0)</f>
        <v>946</v>
      </c>
      <c r="AW121" s="9">
        <f>ROUND(属性投放!K$4+装备属性!K$4*IF($AO121&lt;10,1,ROUNDDOWN($AO121,-1))+SUM(属性投放!L$37:L$45)*$AO121+VLOOKUP($AP$2,一级属性!$E$41:$P$64,COLUMNS(一级属性!$E$41:N$64),0)*($AO121+0.25*IF($AO121&lt;10,1,ROUNDDOWN($AO121,-1)))+VLOOKUP($AP$2,宝石属性!$B$43:$M$66,COLUMNS(宝石属性!$B$43:K$66),0)*10*VLOOKUP(ROUNDDOWN($AO121,-1),宝石属性!$B$25:$N$41,2,0)*VLOOKUP(ROUNDDOWN($AO121,-1),宝石属性!$B$25:$N$41,3,0)+VLOOKUP($AP$2,职业被动!$B$6:$M$29,COLUMNS(职业被动!$B$6:K$29),0)*$AO121,0)</f>
        <v>409</v>
      </c>
      <c r="AX121" s="9">
        <f>ROUND(属性投放!L$4+装备属性!L$4*IF($AO121&lt;10,1,ROUNDDOWN($AO121,-1))+SUM(属性投放!M$37:M$45)*$AO121+VLOOKUP($AP$2,一级属性!$E$41:$P$64,COLUMNS(一级属性!$E$41:O$64),0)*($AO121+0.25*IF($AO121&lt;10,1,ROUNDDOWN($AO121,-1)))+VLOOKUP($AP$2,宝石属性!$B$43:$M$66,COLUMNS(宝石属性!$B$43:L$66),0)*10*VLOOKUP(ROUNDDOWN($AO121,-1),宝石属性!$B$25:$N$41,2,0)*VLOOKUP(ROUNDDOWN($AO121,-1),宝石属性!$B$25:$N$41,3,0)+VLOOKUP($AP$2,职业被动!$B$6:$M$29,COLUMNS(职业被动!$B$6:L$29),0)*$AO121,0)</f>
        <v>1275</v>
      </c>
      <c r="AY121" s="9">
        <f>ROUND(属性投放!M$4+装备属性!M$4*IF($AO121&lt;10,1,ROUNDDOWN($AO121,-1))+SUM(属性投放!N$37:N$45)*$AO121+VLOOKUP($AP$2,一级属性!$E$41:$P$64,COLUMNS(一级属性!$E$41:P$64),0)*($AO121+0.25*IF($AO121&lt;10,1,ROUNDDOWN($AO121,-1)))+VLOOKUP($AP$2,宝石属性!$B$43:$M$66,COLUMNS(宝石属性!$B$43:M$66),0)*10*VLOOKUP(ROUNDDOWN($AO121,-1),宝石属性!$B$25:$N$41,2,0)*VLOOKUP(ROUNDDOWN($AO121,-1),宝石属性!$B$25:$N$41,3,0)+VLOOKUP($AP$2,职业被动!$B$6:$M$29,COLUMNS(职业被动!$B$6:M$29),0)*$AO121,0)</f>
        <v>1295</v>
      </c>
      <c r="AZ121" s="48">
        <f>属性价值和能力评分!$F$9+ROUND(属性价值和能力评分!$F$38*10,0)*AO121+ROUND((SUM(装备属性!$W$9:$W$14)+属性价值和能力评分!$F$38*1.25+1.4+2.8)*IF(AO121&lt;10,1,ROUNDDOWN(AO121,-1)),0)+15*VLOOKUP(ROUNDDOWN(AO121,-1),宝石属性!$B$26:$D$41,2,0)*6*VLOOKUP(ROUNDDOWN(AO121,-1),宝石属性!$B$26:$D$41,3,0)+(属性价值和能力评分!$F$49*9+属性价值和能力评分!$F$50*2+属性价值和能力评分!$F$53*8/5)*AO121</f>
        <v>21637</v>
      </c>
      <c r="BB121" s="1">
        <v>118</v>
      </c>
      <c r="BC121" s="9">
        <f>ROUND(属性投放!D$4+装备属性!D$4*IF($BB121&lt;10,1,ROUNDDOWN($BB121,-1))+SUM(属性投放!E$37:E$45)*$BB121+VLOOKUP($BC$2,一级属性!$E$41:$P$64,COLUMNS(一级属性!$E$41:G$64),0)*($BB121+0.25*IF($BB121&lt;10,1,ROUNDDOWN($BB121,-1)))+VLOOKUP($BC$2,宝石属性!$B$43:$M$66,COLUMNS(宝石属性!$B$43:D$66),0)*10*VLOOKUP(ROUNDDOWN($BB121,-1),宝石属性!$B$25:$N$41,2,0)*VLOOKUP(ROUNDDOWN($BB121,-1),宝石属性!$B$25:$N$41,3,0)+VLOOKUP($BC$2,职业被动!$B$6:$M$29,COLUMNS(职业被动!$B$6:D$29),0)*$BB121,0)</f>
        <v>6682</v>
      </c>
      <c r="BD121" s="9">
        <f>ROUND(属性投放!E$4+装备属性!E$4*IF($BB121&lt;10,1,ROUNDDOWN($BB121,-1))+SUM(属性投放!F$37:F$45)*$BB121+VLOOKUP($BC$2,一级属性!$E$41:$P$64,COLUMNS(一级属性!$E$41:H$64),0)*($BB121+0.25*IF($BB121&lt;10,1,ROUNDDOWN($BB121,-1)))+VLOOKUP($BC$2,宝石属性!$B$43:$M$66,COLUMNS(宝石属性!$B$43:E$66),0)*10*VLOOKUP(ROUNDDOWN($BB121,-1),宝石属性!$B$25:$N$41,2,0)*VLOOKUP(ROUNDDOWN($BB121,-1),宝石属性!$B$25:$N$41,3,0)+VLOOKUP($BC$2,职业被动!$B$6:$M$29,COLUMNS(职业被动!$B$6:E$29),0)*$BB121,0)</f>
        <v>5782</v>
      </c>
      <c r="BE121" s="9">
        <f>ROUND(属性投放!F$4+装备属性!F$4*IF($BB121&lt;10,1,ROUNDDOWN($BB121,-1))+SUM(属性投放!G$37:G$45)*$BB121+VLOOKUP($BC$2,一级属性!$E$41:$P$64,COLUMNS(一级属性!$E$41:I$64),0)*($BB121+0.25*IF($BB121&lt;10,1,ROUNDDOWN($BB121,-1)))+VLOOKUP($BC$2,宝石属性!$B$43:$M$66,COLUMNS(宝石属性!$B$43:F$66),0)*10*VLOOKUP(ROUNDDOWN($BB121,-1),宝石属性!$B$25:$N$41,2,0)*VLOOKUP(ROUNDDOWN($BB121,-1),宝石属性!$B$25:$N$41,3,0)+VLOOKUP($BC$2,职业被动!$B$6:$M$29,COLUMNS(职业被动!$B$6:F$29),0)*$BB121,0)</f>
        <v>1238</v>
      </c>
      <c r="BF121" s="9">
        <f>ROUND(属性投放!G$4+装备属性!G$4*IF($BB121&lt;10,1,ROUNDDOWN($BB121,-1))+SUM(属性投放!H$37:H$45)*$BB121+VLOOKUP($BC$2,一级属性!$E$41:$P$64,COLUMNS(一级属性!$E$41:J$64),0)*($BB121+0.25*IF($BB121&lt;10,1,ROUNDDOWN($BB121,-1)))+VLOOKUP($BC$2,宝石属性!$B$43:$M$66,COLUMNS(宝石属性!$B$43:G$66),0)*10*VLOOKUP(ROUNDDOWN($BB121,-1),宝石属性!$B$25:$N$41,2,0)*VLOOKUP(ROUNDDOWN($BB121,-1),宝石属性!$B$25:$N$41,3,0)+VLOOKUP($BC$2,职业被动!$B$6:$M$29,COLUMNS(职业被动!$B$6:G$29),0)*$BB121,0)</f>
        <v>1119</v>
      </c>
      <c r="BG121" s="9">
        <f>ROUND(属性投放!H$4+装备属性!H$4*IF($BB121&lt;10,1,ROUNDDOWN($BB121,-1))+SUM(属性投放!I$37:I$45)*$BB121+VLOOKUP($BC$2,一级属性!$E$41:$P$64,COLUMNS(一级属性!$E$41:K$64),0)*($BB121+0.25*IF($BB121&lt;10,1,ROUNDDOWN($BB121,-1)))+VLOOKUP($BC$2,宝石属性!$B$43:$M$66,COLUMNS(宝石属性!$B$43:H$66),0)*10*VLOOKUP(ROUNDDOWN($BB121,-1),宝石属性!$B$25:$N$41,2,0)*VLOOKUP(ROUNDDOWN($BB121,-1),宝石属性!$B$25:$N$41,3,0)+VLOOKUP($BC$2,职业被动!$B$6:$M$29,COLUMNS(职业被动!$B$6:H$29),0)*$BB121,0)</f>
        <v>1705</v>
      </c>
      <c r="BH121" s="9">
        <f>ROUND(属性投放!I$4+装备属性!I$4*IF($BB121&lt;10,1,ROUNDDOWN($BB121,-1))+SUM(属性投放!J$37:J$45)*$BB121+VLOOKUP($BC$2,一级属性!$E$41:$P$64,COLUMNS(一级属性!$E$41:L$64),0)*($BB121+0.25*IF($BB121&lt;10,1,ROUNDDOWN($BB121,-1)))+VLOOKUP($BC$2,宝石属性!$B$43:$M$66,COLUMNS(宝石属性!$B$43:I$66),0)*10*VLOOKUP(ROUNDDOWN($BB121,-1),宝石属性!$B$25:$N$41,2,0)*VLOOKUP(ROUNDDOWN($BB121,-1),宝石属性!$B$25:$N$41,3,0)+VLOOKUP($BC$2,职业被动!$B$6:$M$29,COLUMNS(职业被动!$B$6:I$29),0)*$BB121,0)</f>
        <v>1623</v>
      </c>
      <c r="BI121" s="9">
        <f>ROUND(属性投放!J$4+装备属性!J$4*IF($BB121&lt;10,1,ROUNDDOWN($BB121,-1))+SUM(属性投放!K$37:K$45)*$BB121+VLOOKUP($BC$2,一级属性!$E$41:$P$64,COLUMNS(一级属性!$E$41:M$64),0)*($BB121+0.25*IF($BB121&lt;10,1,ROUNDDOWN($BB121,-1)))+VLOOKUP($BC$2,宝石属性!$B$43:$M$66,COLUMNS(宝石属性!$B$43:J$66),0)*10*VLOOKUP(ROUNDDOWN($BB121,-1),宝石属性!$B$25:$N$41,2,0)*VLOOKUP(ROUNDDOWN($BB121,-1),宝石属性!$B$25:$N$41,3,0)+VLOOKUP($BC$2,职业被动!$B$6:$M$29,COLUMNS(职业被动!$B$6:J$29),0)*$BB121,0)</f>
        <v>728</v>
      </c>
      <c r="BJ121" s="9">
        <f>ROUND(属性投放!K$4+装备属性!K$4*IF($BB121&lt;10,1,ROUNDDOWN($BB121,-1))+SUM(属性投放!L$37:L$45)*$BB121+VLOOKUP($BC$2,一级属性!$E$41:$P$64,COLUMNS(一级属性!$E$41:N$64),0)*($BB121+0.25*IF($BB121&lt;10,1,ROUNDDOWN($BB121,-1)))+VLOOKUP($BC$2,宝石属性!$B$43:$M$66,COLUMNS(宝石属性!$B$43:K$66),0)*10*VLOOKUP(ROUNDDOWN($BB121,-1),宝石属性!$B$25:$N$41,2,0)*VLOOKUP(ROUNDDOWN($BB121,-1),宝石属性!$B$25:$N$41,3,0)+VLOOKUP($BC$2,职业被动!$B$6:$M$29,COLUMNS(职业被动!$B$6:K$29),0)*$BB121,0)</f>
        <v>409</v>
      </c>
      <c r="BK121" s="9">
        <f>ROUND(属性投放!L$4+装备属性!L$4*IF($BB121&lt;10,1,ROUNDDOWN($BB121,-1))+SUM(属性投放!M$37:M$45)*$BB121+VLOOKUP($BC$2,一级属性!$E$41:$P$64,COLUMNS(一级属性!$E$41:O$64),0)*($BB121+0.25*IF($BB121&lt;10,1,ROUNDDOWN($BB121,-1)))+VLOOKUP($BC$2,宝石属性!$B$43:$M$66,COLUMNS(宝石属性!$B$43:L$66),0)*10*VLOOKUP(ROUNDDOWN($BB121,-1),宝石属性!$B$25:$N$41,2,0)*VLOOKUP(ROUNDDOWN($BB121,-1),宝石属性!$B$25:$N$41,3,0)+VLOOKUP($BC$2,职业被动!$B$6:$M$29,COLUMNS(职业被动!$B$6:L$29),0)*$BB121,0)</f>
        <v>35</v>
      </c>
      <c r="BL121" s="9">
        <f>ROUND(属性投放!M$4+装备属性!M$4*IF($BB121&lt;10,1,ROUNDDOWN($BB121,-1))+SUM(属性投放!N$37:N$45)*$BB121+VLOOKUP($BC$2,一级属性!$E$41:$P$64,COLUMNS(一级属性!$E$41:P$64),0)*($BB121+0.25*IF($BB121&lt;10,1,ROUNDDOWN($BB121,-1)))+VLOOKUP($BC$2,宝石属性!$B$43:$M$66,COLUMNS(宝石属性!$B$43:M$66),0)*10*VLOOKUP(ROUNDDOWN($BB121,-1),宝石属性!$B$25:$N$41,2,0)*VLOOKUP(ROUNDDOWN($BB121,-1),宝石属性!$B$25:$N$41,3,0)+VLOOKUP($BC$2,职业被动!$B$6:$M$29,COLUMNS(职业被动!$B$6:M$29),0)*$BB121,0)</f>
        <v>1295</v>
      </c>
      <c r="BM121" s="48">
        <f>属性价值和能力评分!$F$9+ROUND(属性价值和能力评分!$F$38*10,0)*BB121+ROUND((SUM(装备属性!$W$9:$W$14)+属性价值和能力评分!$F$38*1.25+1.4+2.8)*IF(BB121&lt;10,1,ROUNDDOWN(BB121,-1)),0)+15*VLOOKUP(ROUNDDOWN(BB121,-1),宝石属性!$B$26:$D$41,2,0)*6*VLOOKUP(ROUNDDOWN(BB121,-1),宝石属性!$B$26:$D$41,3,0)+(属性价值和能力评分!$F$49*9+属性价值和能力评分!$F$50*2+属性价值和能力评分!$F$53*8/5)*BB121</f>
        <v>21637</v>
      </c>
      <c r="BO121" s="1">
        <v>118</v>
      </c>
      <c r="BP121" s="9">
        <f>ROUND(属性投放!D$4+装备属性!D$4*IF($BO121&lt;10,1,ROUNDDOWN($BO121,-1))+SUM(属性投放!E$37:E$45)*$BO121+VLOOKUP($BP$2,一级属性!$E$41:$P$64,COLUMNS(一级属性!$E$41:G$64),0)*($BO121+0.25*IF($BO121&lt;10,1,ROUNDDOWN($BO121,-1)))+VLOOKUP($BP$2,宝石属性!$B$43:$M$66,COLUMNS(宝石属性!$B$43:D$66),0)*10*VLOOKUP(ROUNDDOWN($BO121,-1),宝石属性!$B$25:$N$41,2,0)*VLOOKUP(ROUNDDOWN($BO121,-1),宝石属性!$B$25:$N$41,3,0)+VLOOKUP($BP$2,职业被动!$B$6:$M$29,COLUMNS(职业被动!$B$6:D$29),0)*$BO121,0)</f>
        <v>8334</v>
      </c>
      <c r="BQ121" s="9">
        <f>ROUND(属性投放!E$4+装备属性!E$4*IF($BO121&lt;10,1,ROUNDDOWN($BO121,-1))+SUM(属性投放!F$37:F$45)*$BO121+VLOOKUP($BP$2,一级属性!$E$41:$P$64,COLUMNS(一级属性!$E$41:H$64),0)*($BO121+0.25*IF($BO121&lt;10,1,ROUNDDOWN($BO121,-1)))+VLOOKUP($BP$2,宝石属性!$B$43:$M$66,COLUMNS(宝石属性!$B$43:E$66),0)*10*VLOOKUP(ROUNDDOWN($BO121,-1),宝石属性!$B$25:$N$41,2,0)*VLOOKUP(ROUNDDOWN($BO121,-1),宝石属性!$B$25:$N$41,3,0)+VLOOKUP($BP$2,职业被动!$B$6:$M$29,COLUMNS(职业被动!$B$6:E$29),0)*$BO121,0)</f>
        <v>5055</v>
      </c>
      <c r="BR121" s="9">
        <f>ROUND(属性投放!F$4+装备属性!F$4*IF($BO121&lt;10,1,ROUNDDOWN($BO121,-1))+SUM(属性投放!G$37:G$45)*$BO121+VLOOKUP($BP$2,一级属性!$E$41:$P$64,COLUMNS(一级属性!$E$41:I$64),0)*($BO121+0.25*IF($BO121&lt;10,1,ROUNDDOWN($BO121,-1)))+VLOOKUP($BP$2,宝石属性!$B$43:$M$66,COLUMNS(宝石属性!$B$43:F$66),0)*10*VLOOKUP(ROUNDDOWN($BO121,-1),宝石属性!$B$25:$N$41,2,0)*VLOOKUP(ROUNDDOWN($BO121,-1),宝石属性!$B$25:$N$41,3,0)+VLOOKUP($BP$2,职业被动!$B$6:$M$29,COLUMNS(职业被动!$B$6:F$29),0)*$BO121,0)</f>
        <v>1238</v>
      </c>
      <c r="BS121" s="9">
        <f>ROUND(属性投放!G$4+装备属性!G$4*IF($BO121&lt;10,1,ROUNDDOWN($BO121,-1))+SUM(属性投放!H$37:H$45)*$BO121+VLOOKUP($BP$2,一级属性!$E$41:$P$64,COLUMNS(一级属性!$E$41:J$64),0)*($BO121+0.25*IF($BO121&lt;10,1,ROUNDDOWN($BO121,-1)))+VLOOKUP($BP$2,宝石属性!$B$43:$M$66,COLUMNS(宝石属性!$B$43:G$66),0)*10*VLOOKUP(ROUNDDOWN($BO121,-1),宝石属性!$B$25:$N$41,2,0)*VLOOKUP(ROUNDDOWN($BO121,-1),宝石属性!$B$25:$N$41,3,0)+VLOOKUP($BP$2,职业被动!$B$6:$M$29,COLUMNS(职业被动!$B$6:G$29),0)*$BO121,0)</f>
        <v>1119</v>
      </c>
      <c r="BT121" s="9">
        <f>ROUND(属性投放!H$4+装备属性!H$4*IF($BO121&lt;10,1,ROUNDDOWN($BO121,-1))+SUM(属性投放!I$37:I$45)*$BO121+VLOOKUP($BP$2,一级属性!$E$41:$P$64,COLUMNS(一级属性!$E$41:K$64),0)*($BO121+0.25*IF($BO121&lt;10,1,ROUNDDOWN($BO121,-1)))+VLOOKUP($BP$2,宝石属性!$B$43:$M$66,COLUMNS(宝石属性!$B$43:H$66),0)*10*VLOOKUP(ROUNDDOWN($BO121,-1),宝石属性!$B$25:$N$41,2,0)*VLOOKUP(ROUNDDOWN($BO121,-1),宝石属性!$B$25:$N$41,3,0)+VLOOKUP($BP$2,职业被动!$B$6:$M$29,COLUMNS(职业被动!$B$6:H$29),0)*$BO121,0)</f>
        <v>1322</v>
      </c>
      <c r="BU121" s="9">
        <f>ROUND(属性投放!I$4+装备属性!I$4*IF($BO121&lt;10,1,ROUNDDOWN($BO121,-1))+SUM(属性投放!J$37:J$45)*$BO121+VLOOKUP($BP$2,一级属性!$E$41:$P$64,COLUMNS(一级属性!$E$41:L$64),0)*($BO121+0.25*IF($BO121&lt;10,1,ROUNDDOWN($BO121,-1)))+VLOOKUP($BP$2,宝石属性!$B$43:$M$66,COLUMNS(宝石属性!$B$43:I$66),0)*10*VLOOKUP(ROUNDDOWN($BO121,-1),宝石属性!$B$25:$N$41,2,0)*VLOOKUP(ROUNDDOWN($BO121,-1),宝石属性!$B$25:$N$41,3,0)+VLOOKUP($BP$2,职业被动!$B$6:$M$29,COLUMNS(职业被动!$B$6:I$29),0)*$BO121,0)</f>
        <v>1360</v>
      </c>
      <c r="BV121" s="9">
        <f>ROUND(属性投放!J$4+装备属性!J$4*IF($BO121&lt;10,1,ROUNDDOWN($BO121,-1))+SUM(属性投放!K$37:K$45)*$BO121+VLOOKUP($BP$2,一级属性!$E$41:$P$64,COLUMNS(一级属性!$E$41:M$64),0)*($BO121+0.25*IF($BO121&lt;10,1,ROUNDDOWN($BO121,-1)))+VLOOKUP($BP$2,宝石属性!$B$43:$M$66,COLUMNS(宝石属性!$B$43:J$66),0)*10*VLOOKUP(ROUNDDOWN($BO121,-1),宝石属性!$B$25:$N$41,2,0)*VLOOKUP(ROUNDDOWN($BO121,-1),宝石属性!$B$25:$N$41,3,0)+VLOOKUP($BP$2,职业被动!$B$6:$M$29,COLUMNS(职业被动!$B$6:J$29),0)*$BO121,0)</f>
        <v>946</v>
      </c>
      <c r="BW121" s="9">
        <f>ROUND(属性投放!K$4+装备属性!K$4*IF($BO121&lt;10,1,ROUNDDOWN($BO121,-1))+SUM(属性投放!L$37:L$45)*$BO121+VLOOKUP($BP$2,一级属性!$E$41:$P$64,COLUMNS(一级属性!$E$41:N$64),0)*($BO121+0.25*IF($BO121&lt;10,1,ROUNDDOWN($BO121,-1)))+VLOOKUP($BP$2,宝石属性!$B$43:$M$66,COLUMNS(宝石属性!$B$43:K$66),0)*10*VLOOKUP(ROUNDDOWN($BO121,-1),宝石属性!$B$25:$N$41,2,0)*VLOOKUP(ROUNDDOWN($BO121,-1),宝石属性!$B$25:$N$41,3,0)+VLOOKUP($BP$2,职业被动!$B$6:$M$29,COLUMNS(职业被动!$B$6:K$29),0)*$BO121,0)</f>
        <v>569</v>
      </c>
      <c r="BX121" s="9">
        <f>ROUND(属性投放!L$4+装备属性!L$4*IF($BO121&lt;10,1,ROUNDDOWN($BO121,-1))+SUM(属性投放!M$37:M$45)*$BO121+VLOOKUP($BP$2,一级属性!$E$41:$P$64,COLUMNS(一级属性!$E$41:O$64),0)*($BO121+0.25*IF($BO121&lt;10,1,ROUNDDOWN($BO121,-1)))+VLOOKUP($BP$2,宝石属性!$B$43:$M$66,COLUMNS(宝石属性!$B$43:L$66),0)*10*VLOOKUP(ROUNDDOWN($BO121,-1),宝石属性!$B$25:$N$41,2,0)*VLOOKUP(ROUNDDOWN($BO121,-1),宝石属性!$B$25:$N$41,3,0)+VLOOKUP($BP$2,职业被动!$B$6:$M$29,COLUMNS(职业被动!$B$6:L$29),0)*$BO121,0)</f>
        <v>35</v>
      </c>
      <c r="BY121" s="9">
        <f>ROUND(属性投放!M$4+装备属性!M$4*IF($BO121&lt;10,1,ROUNDDOWN($BO121,-1))+SUM(属性投放!N$37:N$45)*$BO121+VLOOKUP($BP$2,一级属性!$E$41:$P$64,COLUMNS(一级属性!$E$41:P$64),0)*($BO121+0.25*IF($BO121&lt;10,1,ROUNDDOWN($BO121,-1)))+VLOOKUP($BP$2,宝石属性!$B$43:$M$66,COLUMNS(宝石属性!$B$43:M$66),0)*10*VLOOKUP(ROUNDDOWN($BO121,-1),宝石属性!$B$25:$N$41,2,0)*VLOOKUP(ROUNDDOWN($BO121,-1),宝石属性!$B$25:$N$41,3,0)+VLOOKUP($BP$2,职业被动!$B$6:$M$29,COLUMNS(职业被动!$B$6:M$29),0)*$BO121,0)</f>
        <v>1295</v>
      </c>
      <c r="BZ121" s="48">
        <f>属性价值和能力评分!$F$9+ROUND(属性价值和能力评分!$F$38*10,0)*BO121+ROUND((SUM(装备属性!$W$9:$W$14)+属性价值和能力评分!$F$38*1.25+1.4+2.8)*IF(BO121&lt;10,1,ROUNDDOWN(BO121,-1)),0)+15*VLOOKUP(ROUNDDOWN(BO121,-1),宝石属性!$B$26:$D$41,2,0)*6*VLOOKUP(ROUNDDOWN(BO121,-1),宝石属性!$B$26:$D$41,3,0)+(属性价值和能力评分!$F$49*9+属性价值和能力评分!$F$50*2+属性价值和能力评分!$F$53*8/5)*BO121</f>
        <v>21637</v>
      </c>
      <c r="CB121" s="1">
        <v>118</v>
      </c>
      <c r="CC121" s="9">
        <f>ROUND(属性投放!D$4+装备属性!D$4*IF($CB121&lt;10,1,ROUNDDOWN($CB121,-1))+SUM(属性投放!E$37:E$45)*$CB121+VLOOKUP($CC$2,一级属性!$E$41:$P$64,COLUMNS(一级属性!$E$41:G$64),0)*($CB121+0.25*IF($CB121&lt;10,1,ROUNDDOWN($CB121,-1)))+VLOOKUP($CC$2,宝石属性!$B$43:$M$66,COLUMNS(宝石属性!$B$43:D$66),0)*10*VLOOKUP(ROUNDDOWN($CB121,-1),宝石属性!$B$25:$N$41,2,0)*VLOOKUP(ROUNDDOWN($CB121,-1),宝石属性!$B$25:$N$41,3,0)+VLOOKUP($CC$2,职业被动!$B$6:$M$29,COLUMNS(职业被动!$B$6:D$29),0)*$CB121,0)</f>
        <v>5518</v>
      </c>
      <c r="CD121" s="9">
        <f>ROUND(属性投放!E$4+装备属性!E$4*IF($CB121&lt;10,1,ROUNDDOWN($CB121,-1))+SUM(属性投放!F$37:F$45)*$CB121+VLOOKUP($CC$2,一级属性!$E$41:$P$64,COLUMNS(一级属性!$E$41:H$64),0)*($CB121+0.25*IF($CB121&lt;10,1,ROUNDDOWN($CB121,-1)))+VLOOKUP($CC$2,宝石属性!$B$43:$M$66,COLUMNS(宝石属性!$B$43:E$66),0)*10*VLOOKUP(ROUNDDOWN($CB121,-1),宝石属性!$B$25:$N$41,2,0)*VLOOKUP(ROUNDDOWN($CB121,-1),宝石属性!$B$25:$N$41,3,0)+VLOOKUP($CC$2,职业被动!$B$6:$M$29,COLUMNS(职业被动!$B$6:E$29),0)*$CB121,0)</f>
        <v>2872</v>
      </c>
      <c r="CE121" s="9">
        <f>ROUND(属性投放!F$4+装备属性!F$4*IF($CB121&lt;10,1,ROUNDDOWN($CB121,-1))+SUM(属性投放!G$37:G$45)*$CB121+VLOOKUP($CC$2,一级属性!$E$41:$P$64,COLUMNS(一级属性!$E$41:I$64),0)*($CB121+0.25*IF($CB121&lt;10,1,ROUNDDOWN($CB121,-1)))+VLOOKUP($CC$2,宝石属性!$B$43:$M$66,COLUMNS(宝石属性!$B$43:F$66),0)*10*VLOOKUP(ROUNDDOWN($CB121,-1),宝石属性!$B$25:$N$41,2,0)*VLOOKUP(ROUNDDOWN($CB121,-1),宝石属性!$B$25:$N$41,3,0)+VLOOKUP($CC$2,职业被动!$B$6:$M$29,COLUMNS(职业被动!$B$6:F$29),0)*$CB121,0)</f>
        <v>2581</v>
      </c>
      <c r="CF121" s="9">
        <f>ROUND(属性投放!G$4+装备属性!G$4*IF($CB121&lt;10,1,ROUNDDOWN($CB121,-1))+SUM(属性投放!H$37:H$45)*$CB121+VLOOKUP($CC$2,一级属性!$E$41:$P$64,COLUMNS(一级属性!$E$41:J$64),0)*($CB121+0.25*IF($CB121&lt;10,1,ROUNDDOWN($CB121,-1)))+VLOOKUP($CC$2,宝石属性!$B$43:$M$66,COLUMNS(宝石属性!$B$43:G$66),0)*10*VLOOKUP(ROUNDDOWN($CB121,-1),宝石属性!$B$25:$N$41,2,0)*VLOOKUP(ROUNDDOWN($CB121,-1),宝石属性!$B$25:$N$41,3,0)+VLOOKUP($CC$2,职业被动!$B$6:$M$29,COLUMNS(职业被动!$B$6:G$29),0)*$CB121,0)</f>
        <v>1237</v>
      </c>
      <c r="CG121" s="9">
        <f>ROUND(属性投放!H$4+装备属性!H$4*IF($CB121&lt;10,1,ROUNDDOWN($CB121,-1))+SUM(属性投放!I$37:I$45)*$CB121+VLOOKUP($CC$2,一级属性!$E$41:$P$64,COLUMNS(一级属性!$E$41:K$64),0)*($CB121+0.25*IF($CB121&lt;10,1,ROUNDDOWN($CB121,-1)))+VLOOKUP($CC$2,宝石属性!$B$43:$M$66,COLUMNS(宝石属性!$B$43:H$66),0)*10*VLOOKUP(ROUNDDOWN($CB121,-1),宝石属性!$B$25:$N$41,2,0)*VLOOKUP(ROUNDDOWN($CB121,-1),宝石属性!$B$25:$N$41,3,0)+VLOOKUP($CC$2,职业被动!$B$6:$M$29,COLUMNS(职业被动!$B$6:H$29),0)*$CB121,0)</f>
        <v>767</v>
      </c>
      <c r="CH121" s="9">
        <f>ROUND(属性投放!I$4+装备属性!I$4*IF($CB121&lt;10,1,ROUNDDOWN($CB121,-1))+SUM(属性投放!J$37:J$45)*$CB121+VLOOKUP($CC$2,一级属性!$E$41:$P$64,COLUMNS(一级属性!$E$41:L$64),0)*($CB121+0.25*IF($CB121&lt;10,1,ROUNDDOWN($CB121,-1)))+VLOOKUP($CC$2,宝石属性!$B$43:$M$66,COLUMNS(宝石属性!$B$43:I$66),0)*10*VLOOKUP(ROUNDDOWN($CB121,-1),宝石属性!$B$25:$N$41,2,0)*VLOOKUP(ROUNDDOWN($CB121,-1),宝石属性!$B$25:$N$41,3,0)+VLOOKUP($CC$2,职业被动!$B$6:$M$29,COLUMNS(职业被动!$B$6:I$29),0)*$CB121,0)</f>
        <v>1302</v>
      </c>
      <c r="CI121" s="9">
        <f>ROUND(属性投放!J$4+装备属性!J$4*IF($CB121&lt;10,1,ROUNDDOWN($CB121,-1))+SUM(属性投放!K$37:K$45)*$CB121+VLOOKUP($CC$2,一级属性!$E$41:$P$64,COLUMNS(一级属性!$E$41:M$64),0)*($CB121+0.25*IF($CB121&lt;10,1,ROUNDDOWN($CB121,-1)))+VLOOKUP($CC$2,宝石属性!$B$43:$M$66,COLUMNS(宝石属性!$B$43:J$66),0)*10*VLOOKUP(ROUNDDOWN($CB121,-1),宝石属性!$B$25:$N$41,2,0)*VLOOKUP(ROUNDDOWN($CB121,-1),宝石属性!$B$25:$N$41,3,0)+VLOOKUP($CC$2,职业被动!$B$6:$M$29,COLUMNS(职业被动!$B$6:J$29),0)*$CB121,0)</f>
        <v>844</v>
      </c>
      <c r="CJ121" s="9">
        <f>ROUND(属性投放!K$4+装备属性!K$4*IF($CB121&lt;10,1,ROUNDDOWN($CB121,-1))+SUM(属性投放!L$37:L$45)*$CB121+VLOOKUP($CC$2,一级属性!$E$41:$P$64,COLUMNS(一级属性!$E$41:N$64),0)*($CB121+0.25*IF($CB121&lt;10,1,ROUNDDOWN($CB121,-1)))+VLOOKUP($CC$2,宝石属性!$B$43:$M$66,COLUMNS(宝石属性!$B$43:K$66),0)*10*VLOOKUP(ROUNDDOWN($CB121,-1),宝石属性!$B$25:$N$41,2,0)*VLOOKUP(ROUNDDOWN($CB121,-1),宝石属性!$B$25:$N$41,3,0)+VLOOKUP($CC$2,职业被动!$B$6:$M$29,COLUMNS(职业被动!$B$6:K$29),0)*$CB121,0)</f>
        <v>409</v>
      </c>
      <c r="CK121" s="9">
        <f>ROUND(属性投放!L$4+装备属性!L$4*IF($CB121&lt;10,1,ROUNDDOWN($CB121,-1))+SUM(属性投放!M$37:M$45)*$CB121+VLOOKUP($CC$2,一级属性!$E$41:$P$64,COLUMNS(一级属性!$E$41:O$64),0)*($CB121+0.25*IF($CB121&lt;10,1,ROUNDDOWN($CB121,-1)))+VLOOKUP($CC$2,宝石属性!$B$43:$M$66,COLUMNS(宝石属性!$B$43:L$66),0)*10*VLOOKUP(ROUNDDOWN($CB121,-1),宝石属性!$B$25:$N$41,2,0)*VLOOKUP(ROUNDDOWN($CB121,-1),宝石属性!$B$25:$N$41,3,0)+VLOOKUP($CC$2,职业被动!$B$6:$M$29,COLUMNS(职业被动!$B$6:L$29),0)*$CB121,0)</f>
        <v>35</v>
      </c>
      <c r="CL121" s="9">
        <f>ROUND(属性投放!M$4+装备属性!M$4*IF($CB121&lt;10,1,ROUNDDOWN($CB121,-1))+SUM(属性投放!N$37:N$45)*$CB121+VLOOKUP($CC$2,一级属性!$E$41:$P$64,COLUMNS(一级属性!$E$41:P$64),0)*($CB121+0.25*IF($CB121&lt;10,1,ROUNDDOWN($CB121,-1)))+VLOOKUP($CC$2,宝石属性!$B$43:$M$66,COLUMNS(宝石属性!$B$43:M$66),0)*10*VLOOKUP(ROUNDDOWN($CB121,-1),宝石属性!$B$25:$N$41,2,0)*VLOOKUP(ROUNDDOWN($CB121,-1),宝石属性!$B$25:$N$41,3,0)+VLOOKUP($CC$2,职业被动!$B$6:$M$29,COLUMNS(职业被动!$B$6:M$29),0)*$CB121,0)</f>
        <v>1215</v>
      </c>
      <c r="CM121" s="48">
        <f>属性价值和能力评分!$F$9+ROUND(属性价值和能力评分!$F$38*10,0)*CB121+ROUND((SUM(装备属性!$W$9:$W$14)+属性价值和能力评分!$F$38*1.25+1.4+2.8)*IF(CB121&lt;10,1,ROUNDDOWN(CB121,-1)),0)+15*VLOOKUP(ROUNDDOWN(CB121,-1),宝石属性!$B$26:$D$41,2,0)*6*VLOOKUP(ROUNDDOWN(CB121,-1),宝石属性!$B$26:$D$41,3,0)+(属性价值和能力评分!$F$49*9+属性价值和能力评分!$F$50*2+属性价值和能力评分!$F$53*8/5)*CB121</f>
        <v>21637</v>
      </c>
      <c r="CO121" s="1">
        <v>118</v>
      </c>
      <c r="CP121" s="9">
        <f>ROUND(属性投放!D$4+装备属性!D$4*IF($CO121&lt;10,1,ROUNDDOWN($CO121,-1))+SUM(属性投放!E$37:E$45)*$CO121+VLOOKUP($CP$2,一级属性!$E$41:$P$64,COLUMNS(一级属性!$E$41:G$64),0)*($CO121+0.25*IF($CO121&lt;10,1,ROUNDDOWN($CO121,-1)))+VLOOKUP($CP$2,宝石属性!$B$43:$M$66,COLUMNS(宝石属性!$B$43:D$66),0)*10*VLOOKUP(ROUNDDOWN($CO121,-1),宝石属性!$B$25:$N$41,2,0)*VLOOKUP(ROUNDDOWN($CO121,-1),宝石属性!$B$25:$N$41,3,0)+VLOOKUP($CP$2,职业被动!$B$6:$M$29,COLUMNS(职业被动!$B$6:D$29),0)*$CO121,0)</f>
        <v>5518</v>
      </c>
      <c r="CQ121" s="9">
        <f>ROUND(属性投放!E$4+装备属性!E$4*IF($CO121&lt;10,1,ROUNDDOWN($CO121,-1))+SUM(属性投放!F$37:F$45)*$CO121+VLOOKUP($CP$2,一级属性!$E$41:$P$64,COLUMNS(一级属性!$E$41:H$64),0)*($CO121+0.25*IF($CO121&lt;10,1,ROUNDDOWN($CO121,-1)))+VLOOKUP($CP$2,宝石属性!$B$43:$M$66,COLUMNS(宝石属性!$B$43:E$66),0)*10*VLOOKUP(ROUNDDOWN($CO121,-1),宝石属性!$B$25:$N$41,2,0)*VLOOKUP(ROUNDDOWN($CO121,-1),宝石属性!$B$25:$N$41,3,0)+VLOOKUP($CP$2,职业被动!$B$6:$M$29,COLUMNS(职业被动!$B$6:E$29),0)*$CO121,0)</f>
        <v>6510</v>
      </c>
      <c r="CR121" s="9">
        <f>ROUND(属性投放!F$4+装备属性!F$4*IF($CO121&lt;10,1,ROUNDDOWN($CO121,-1))+SUM(属性投放!G$37:G$45)*$CO121+VLOOKUP($CP$2,一级属性!$E$41:$P$64,COLUMNS(一级属性!$E$41:I$64),0)*($CO121+0.25*IF($CO121&lt;10,1,ROUNDDOWN($CO121,-1)))+VLOOKUP($CP$2,宝石属性!$B$43:$M$66,COLUMNS(宝石属性!$B$43:F$66),0)*10*VLOOKUP(ROUNDDOWN($CO121,-1),宝石属性!$B$25:$N$41,2,0)*VLOOKUP(ROUNDDOWN($CO121,-1),宝石属性!$B$25:$N$41,3,0)+VLOOKUP($CP$2,职业被动!$B$6:$M$29,COLUMNS(职业被动!$B$6:F$29),0)*$CO121,0)</f>
        <v>1238</v>
      </c>
      <c r="CS121" s="9">
        <f>ROUND(属性投放!G$4+装备属性!G$4*IF($CO121&lt;10,1,ROUNDDOWN($CO121,-1))+SUM(属性投放!H$37:H$45)*$CO121+VLOOKUP($CP$2,一级属性!$E$41:$P$64,COLUMNS(一级属性!$E$41:J$64),0)*($CO121+0.25*IF($CO121&lt;10,1,ROUNDDOWN($CO121,-1)))+VLOOKUP($CP$2,宝石属性!$B$43:$M$66,COLUMNS(宝石属性!$B$43:G$66),0)*10*VLOOKUP(ROUNDDOWN($CO121,-1),宝石属性!$B$25:$N$41,2,0)*VLOOKUP(ROUNDDOWN($CO121,-1),宝石属性!$B$25:$N$41,3,0)+VLOOKUP($CP$2,职业被动!$B$6:$M$29,COLUMNS(职业被动!$B$6:G$29),0)*$CO121,0)</f>
        <v>1119</v>
      </c>
      <c r="CT121" s="9">
        <f>ROUND(属性投放!H$4+装备属性!H$4*IF($CO121&lt;10,1,ROUNDDOWN($CO121,-1))+SUM(属性投放!I$37:I$45)*$CO121+VLOOKUP($CP$2,一级属性!$E$41:$P$64,COLUMNS(一级属性!$E$41:K$64),0)*($CO121+0.25*IF($CO121&lt;10,1,ROUNDDOWN($CO121,-1)))+VLOOKUP($CP$2,宝石属性!$B$43:$M$66,COLUMNS(宝石属性!$B$43:H$66),0)*10*VLOOKUP(ROUNDDOWN($CO121,-1),宝石属性!$B$25:$N$41,2,0)*VLOOKUP(ROUNDDOWN($CO121,-1),宝石属性!$B$25:$N$41,3,0)+VLOOKUP($CP$2,职业被动!$B$6:$M$29,COLUMNS(职业被动!$B$6:H$29),0)*$CO121,0)</f>
        <v>1971</v>
      </c>
      <c r="CU121" s="9">
        <f>ROUND(属性投放!I$4+装备属性!I$4*IF($CO121&lt;10,1,ROUNDDOWN($CO121,-1))+SUM(属性投放!J$37:J$45)*$CO121+VLOOKUP($CP$2,一级属性!$E$41:$P$64,COLUMNS(一级属性!$E$41:L$64),0)*($CO121+0.25*IF($CO121&lt;10,1,ROUNDDOWN($CO121,-1)))+VLOOKUP($CP$2,宝石属性!$B$43:$M$66,COLUMNS(宝石属性!$B$43:I$66),0)*10*VLOOKUP(ROUNDDOWN($CO121,-1),宝石属性!$B$25:$N$41,2,0)*VLOOKUP(ROUNDDOWN($CO121,-1),宝石属性!$B$25:$N$41,3,0)+VLOOKUP($CP$2,职业被动!$B$6:$M$29,COLUMNS(职业被动!$B$6:I$29),0)*$CO121,0)</f>
        <v>1711</v>
      </c>
      <c r="CV121" s="9">
        <f>ROUND(属性投放!J$4+装备属性!J$4*IF($CO121&lt;10,1,ROUNDDOWN($CO121,-1))+SUM(属性投放!K$37:K$45)*$CO121+VLOOKUP($CP$2,一级属性!$E$41:$P$64,COLUMNS(一级属性!$E$41:M$64),0)*($CO121+0.25*IF($CO121&lt;10,1,ROUNDDOWN($CO121,-1)))+VLOOKUP($CP$2,宝石属性!$B$43:$M$66,COLUMNS(宝石属性!$B$43:J$66),0)*10*VLOOKUP(ROUNDDOWN($CO121,-1),宝石属性!$B$25:$N$41,2,0)*VLOOKUP(ROUNDDOWN($CO121,-1),宝石属性!$B$25:$N$41,3,0)+VLOOKUP($CP$2,职业被动!$B$6:$M$29,COLUMNS(职业被动!$B$6:J$29),0)*$CO121,0)</f>
        <v>699</v>
      </c>
      <c r="CW121" s="9">
        <f>ROUND(属性投放!K$4+装备属性!K$4*IF($CO121&lt;10,1,ROUNDDOWN($CO121,-1))+SUM(属性投放!L$37:L$45)*$CO121+VLOOKUP($CP$2,一级属性!$E$41:$P$64,COLUMNS(一级属性!$E$41:N$64),0)*($CO121+0.25*IF($CO121&lt;10,1,ROUNDDOWN($CO121,-1)))+VLOOKUP($CP$2,宝石属性!$B$43:$M$66,COLUMNS(宝石属性!$B$43:K$66),0)*10*VLOOKUP(ROUNDDOWN($CO121,-1),宝石属性!$B$25:$N$41,2,0)*VLOOKUP(ROUNDDOWN($CO121,-1),宝石属性!$B$25:$N$41,3,0)+VLOOKUP($CP$2,职业被动!$B$6:$M$29,COLUMNS(职业被动!$B$6:K$29),0)*$CO121,0)</f>
        <v>409</v>
      </c>
      <c r="CX121" s="9">
        <f>ROUND(属性投放!L$4+装备属性!L$4*IF($CO121&lt;10,1,ROUNDDOWN($CO121,-1))+SUM(属性投放!M$37:M$45)*$CO121+VLOOKUP($CP$2,一级属性!$E$41:$P$64,COLUMNS(一级属性!$E$41:O$64),0)*($CO121+0.25*IF($CO121&lt;10,1,ROUNDDOWN($CO121,-1)))+VLOOKUP($CP$2,宝石属性!$B$43:$M$66,COLUMNS(宝石属性!$B$43:L$66),0)*10*VLOOKUP(ROUNDDOWN($CO121,-1),宝石属性!$B$25:$N$41,2,0)*VLOOKUP(ROUNDDOWN($CO121,-1),宝石属性!$B$25:$N$41,3,0)+VLOOKUP($CP$2,职业被动!$B$6:$M$29,COLUMNS(职业被动!$B$6:L$29),0)*$CO121,0)</f>
        <v>35</v>
      </c>
      <c r="CY121" s="9">
        <f>ROUND(属性投放!M$4+装备属性!M$4*IF($CO121&lt;10,1,ROUNDDOWN($CO121,-1))+SUM(属性投放!N$37:N$45)*$CO121+VLOOKUP($CP$2,一级属性!$E$41:$P$64,COLUMNS(一级属性!$E$41:P$64),0)*($CO121+0.25*IF($CO121&lt;10,1,ROUNDDOWN($CO121,-1)))+VLOOKUP($CP$2,宝石属性!$B$43:$M$66,COLUMNS(宝石属性!$B$43:M$66),0)*10*VLOOKUP(ROUNDDOWN($CO121,-1),宝石属性!$B$25:$N$41,2,0)*VLOOKUP(ROUNDDOWN($CO121,-1),宝石属性!$B$25:$N$41,3,0)+VLOOKUP($CP$2,职业被动!$B$6:$M$29,COLUMNS(职业被动!$B$6:M$29),0)*$CO121,0)</f>
        <v>1215</v>
      </c>
      <c r="CZ121" s="48">
        <f>属性价值和能力评分!$F$9+ROUND(属性价值和能力评分!$F$38*10,0)*CO121+ROUND((SUM(装备属性!$W$9:$W$14)+属性价值和能力评分!$F$38*1.25+1.4+2.8)*IF(CO121&lt;10,1,ROUNDDOWN(CO121,-1)),0)+15*VLOOKUP(ROUNDDOWN(CO121,-1),宝石属性!$B$26:$D$41,2,0)*6*VLOOKUP(ROUNDDOWN(CO121,-1),宝石属性!$B$26:$D$41,3,0)+(属性价值和能力评分!$F$49*9+属性价值和能力评分!$F$50*2+属性价值和能力评分!$F$53*8/5)*CO121</f>
        <v>21637</v>
      </c>
      <c r="DB121" s="1">
        <v>118</v>
      </c>
      <c r="DC121" s="9">
        <f>ROUND(属性投放!D$4+装备属性!D$4*IF($DB121&lt;10,1,ROUNDDOWN($DB121,-1))+SUM(属性投放!E$37:E$45)*$DB121+VLOOKUP($DC$2,一级属性!$E$41:$P$64,COLUMNS(一级属性!$E$41:G$64),0)*($DB121+0.25*IF($DB121&lt;10,1,ROUNDDOWN($DB121,-1)))+VLOOKUP($DC$2,宝石属性!$B$43:$M$66,COLUMNS(宝石属性!$B$43:D$66),0)*10*VLOOKUP(ROUNDDOWN($DB121,-1),宝石属性!$B$25:$N$41,2,0)*VLOOKUP(ROUNDDOWN($DB121,-1),宝石属性!$B$25:$N$41,3,0)+VLOOKUP($DC$2,职业被动!$B$6:$M$29,COLUMNS(职业被动!$B$6:D$29),0)*$DB121,0)</f>
        <v>6344</v>
      </c>
      <c r="DD121" s="9">
        <f>ROUND(属性投放!E$4+装备属性!E$4*IF($DB121&lt;10,1,ROUNDDOWN($DB121,-1))+SUM(属性投放!F$37:F$45)*$DB121+VLOOKUP($DC$2,一级属性!$E$41:$P$64,COLUMNS(一级属性!$E$41:H$64),0)*($DB121+0.25*IF($DB121&lt;10,1,ROUNDDOWN($DB121,-1)))+VLOOKUP($DC$2,宝石属性!$B$43:$M$66,COLUMNS(宝石属性!$B$43:E$66),0)*10*VLOOKUP(ROUNDDOWN($DB121,-1),宝石属性!$B$25:$N$41,2,0)*VLOOKUP(ROUNDDOWN($DB121,-1),宝石属性!$B$25:$N$41,3,0)+VLOOKUP($DC$2,职业被动!$B$6:$M$29,COLUMNS(职业被动!$B$6:E$29),0)*$DB121,0)</f>
        <v>2872</v>
      </c>
      <c r="DE121" s="9">
        <f>ROUND(属性投放!F$4+装备属性!F$4*IF($DB121&lt;10,1,ROUNDDOWN($DB121,-1))+SUM(属性投放!G$37:G$45)*$DB121+VLOOKUP($DC$2,一级属性!$E$41:$P$64,COLUMNS(一级属性!$E$41:I$64),0)*($DB121+0.25*IF($DB121&lt;10,1,ROUNDDOWN($DB121,-1)))+VLOOKUP($DC$2,宝石属性!$B$43:$M$66,COLUMNS(宝石属性!$B$43:F$66),0)*10*VLOOKUP(ROUNDDOWN($DB121,-1),宝石属性!$B$25:$N$41,2,0)*VLOOKUP(ROUNDDOWN($DB121,-1),宝石属性!$B$25:$N$41,3,0)+VLOOKUP($DC$2,职业被动!$B$6:$M$29,COLUMNS(职业被动!$B$6:F$29),0)*$DB121,0)</f>
        <v>1238</v>
      </c>
      <c r="DF121" s="9">
        <f>ROUND(属性投放!G$4+装备属性!G$4*IF($DB121&lt;10,1,ROUNDDOWN($DB121,-1))+SUM(属性投放!H$37:H$45)*$DB121+VLOOKUP($DC$2,一级属性!$E$41:$P$64,COLUMNS(一级属性!$E$41:J$64),0)*($DB121+0.25*IF($DB121&lt;10,1,ROUNDDOWN($DB121,-1)))+VLOOKUP($DC$2,宝石属性!$B$43:$M$66,COLUMNS(宝石属性!$B$43:G$66),0)*10*VLOOKUP(ROUNDDOWN($DB121,-1),宝石属性!$B$25:$N$41,2,0)*VLOOKUP(ROUNDDOWN($DB121,-1),宝石属性!$B$25:$N$41,3,0)+VLOOKUP($DC$2,职业被动!$B$6:$M$29,COLUMNS(职业被动!$B$6:G$29),0)*$DB121,0)</f>
        <v>3195</v>
      </c>
      <c r="DG121" s="9">
        <f>ROUND(属性投放!H$4+装备属性!H$4*IF($DB121&lt;10,1,ROUNDDOWN($DB121,-1))+SUM(属性投放!I$37:I$45)*$DB121+VLOOKUP($DC$2,一级属性!$E$41:$P$64,COLUMNS(一级属性!$E$41:K$64),0)*($DB121+0.25*IF($DB121&lt;10,1,ROUNDDOWN($DB121,-1)))+VLOOKUP($DC$2,宝石属性!$B$43:$M$66,COLUMNS(宝石属性!$B$43:H$66),0)*10*VLOOKUP(ROUNDDOWN($DB121,-1),宝石属性!$B$25:$N$41,2,0)*VLOOKUP(ROUNDDOWN($DB121,-1),宝石属性!$B$25:$N$41,3,0)+VLOOKUP($DC$2,职业被动!$B$6:$M$29,COLUMNS(职业被动!$B$6:H$29),0)*$DB121,0)</f>
        <v>767</v>
      </c>
      <c r="DH121" s="9">
        <f>ROUND(属性投放!I$4+装备属性!I$4*IF($DB121&lt;10,1,ROUNDDOWN($DB121,-1))+SUM(属性投放!J$37:J$45)*$DB121+VLOOKUP($DC$2,一级属性!$E$41:$P$64,COLUMNS(一级属性!$E$41:L$64),0)*($DB121+0.25*IF($DB121&lt;10,1,ROUNDDOWN($DB121,-1)))+VLOOKUP($DC$2,宝石属性!$B$43:$M$66,COLUMNS(宝石属性!$B$43:I$66),0)*10*VLOOKUP(ROUNDDOWN($DB121,-1),宝石属性!$B$25:$N$41,2,0)*VLOOKUP(ROUNDDOWN($DB121,-1),宝石属性!$B$25:$N$41,3,0)+VLOOKUP($DC$2,职业被动!$B$6:$M$29,COLUMNS(职业被动!$B$6:I$29),0)*$DB121,0)</f>
        <v>1156</v>
      </c>
      <c r="DI121" s="9">
        <f>ROUND(属性投放!J$4+装备属性!J$4*IF($DB121&lt;10,1,ROUNDDOWN($DB121,-1))+SUM(属性投放!K$37:K$45)*$DB121+VLOOKUP($DC$2,一级属性!$E$41:$P$64,COLUMNS(一级属性!$E$41:M$64),0)*($DB121+0.25*IF($DB121&lt;10,1,ROUNDDOWN($DB121,-1)))+VLOOKUP($DC$2,宝石属性!$B$43:$M$66,COLUMNS(宝石属性!$B$43:J$66),0)*10*VLOOKUP(ROUNDDOWN($DB121,-1),宝石属性!$B$25:$N$41,2,0)*VLOOKUP(ROUNDDOWN($DB121,-1),宝石属性!$B$25:$N$41,3,0)+VLOOKUP($DC$2,职业被动!$B$6:$M$29,COLUMNS(职业被动!$B$6:J$29),0)*$DB121,0)</f>
        <v>844</v>
      </c>
      <c r="DJ121" s="9">
        <f>ROUND(属性投放!K$4+装备属性!K$4*IF($DB121&lt;10,1,ROUNDDOWN($DB121,-1))+SUM(属性投放!L$37:L$45)*$DB121+VLOOKUP($DC$2,一级属性!$E$41:$P$64,COLUMNS(一级属性!$E$41:N$64),0)*($DB121+0.25*IF($DB121&lt;10,1,ROUNDDOWN($DB121,-1)))+VLOOKUP($DC$2,宝石属性!$B$43:$M$66,COLUMNS(宝石属性!$B$43:K$66),0)*10*VLOOKUP(ROUNDDOWN($DB121,-1),宝石属性!$B$25:$N$41,2,0)*VLOOKUP(ROUNDDOWN($DB121,-1),宝石属性!$B$25:$N$41,3,0)+VLOOKUP($DC$2,职业被动!$B$6:$M$29,COLUMNS(职业被动!$B$6:K$29),0)*$DB121,0)</f>
        <v>569</v>
      </c>
      <c r="DK121" s="9">
        <f>ROUND(属性投放!L$4+装备属性!L$4*IF($DB121&lt;10,1,ROUNDDOWN($DB121,-1))+SUM(属性投放!M$37:M$45)*$DB121+VLOOKUP($DC$2,一级属性!$E$41:$P$64,COLUMNS(一级属性!$E$41:O$64),0)*($DB121+0.25*IF($DB121&lt;10,1,ROUNDDOWN($DB121,-1)))+VLOOKUP($DC$2,宝石属性!$B$43:$M$66,COLUMNS(宝石属性!$B$43:L$66),0)*10*VLOOKUP(ROUNDDOWN($DB121,-1),宝石属性!$B$25:$N$41,2,0)*VLOOKUP(ROUNDDOWN($DB121,-1),宝石属性!$B$25:$N$41,3,0)+VLOOKUP($DC$2,职业被动!$B$6:$M$29,COLUMNS(职业被动!$B$6:L$29),0)*$DB121,0)</f>
        <v>35</v>
      </c>
      <c r="DL121" s="9">
        <f>ROUND(属性投放!M$4+装备属性!M$4*IF($DB121&lt;10,1,ROUNDDOWN($DB121,-1))+SUM(属性投放!N$37:N$45)*$DB121+VLOOKUP($DC$2,一级属性!$E$41:$P$64,COLUMNS(一级属性!$E$41:P$64),0)*($DB121+0.25*IF($DB121&lt;10,1,ROUNDDOWN($DB121,-1)))+VLOOKUP($DC$2,宝石属性!$B$43:$M$66,COLUMNS(宝石属性!$B$43:M$66),0)*10*VLOOKUP(ROUNDDOWN($DB121,-1),宝石属性!$B$25:$N$41,2,0)*VLOOKUP(ROUNDDOWN($DB121,-1),宝石属性!$B$25:$N$41,3,0)+VLOOKUP($DC$2,职业被动!$B$6:$M$29,COLUMNS(职业被动!$B$6:M$29),0)*$DB121,0)</f>
        <v>1215</v>
      </c>
      <c r="DM121" s="48">
        <f>属性价值和能力评分!$F$9+ROUND(属性价值和能力评分!$F$38*10,0)*DB121+ROUND((SUM(装备属性!$W$9:$W$14)+属性价值和能力评分!$F$38*1.25+1.4+2.8)*IF(DB121&lt;10,1,ROUNDDOWN(DB121,-1)),0)+15*VLOOKUP(ROUNDDOWN(DB121,-1),宝石属性!$B$26:$D$41,2,0)*6*VLOOKUP(ROUNDDOWN(DB121,-1),宝石属性!$B$26:$D$41,3,0)+(属性价值和能力评分!$F$49*9+属性价值和能力评分!$F$50*2+属性价值和能力评分!$F$53*8/5)*DB121</f>
        <v>21637</v>
      </c>
      <c r="DO121" s="1">
        <v>118</v>
      </c>
      <c r="DP121" s="9">
        <f>ROUND(属性投放!D$4+装备属性!D$4*IF($DO121&lt;10,1,ROUNDDOWN($DO121,-1))+SUM(属性投放!E$37:E$45)*$DO121+VLOOKUP($DP$2,一级属性!$E$41:$P$64,COLUMNS(一级属性!$E$41:G$64),0)*($DO121+0.25*IF($DO121&lt;10,1,ROUNDDOWN($DO121,-1)))+VLOOKUP($DP$2,宝石属性!$B$43:$M$66,COLUMNS(宝石属性!$B$43:D$66),0)*10*VLOOKUP(ROUNDDOWN($DO121,-1),宝石属性!$B$25:$N$41,2,0)*VLOOKUP(ROUNDDOWN($DO121,-1),宝石属性!$B$25:$N$41,3,0)+VLOOKUP($DP$2,职业被动!$B$6:$M$29,COLUMNS(职业被动!$B$6:D$29),0)*$DO121,0)</f>
        <v>13790</v>
      </c>
      <c r="DQ121" s="9">
        <f>ROUND(属性投放!E$4+装备属性!E$4*IF($DO121&lt;10,1,ROUNDDOWN($DO121,-1))+SUM(属性投放!F$37:F$45)*$DO121+VLOOKUP($DP$2,一级属性!$E$41:$P$64,COLUMNS(一级属性!$E$41:H$64),0)*($DO121+0.25*IF($DO121&lt;10,1,ROUNDDOWN($DO121,-1)))+VLOOKUP($DP$2,宝石属性!$B$43:$M$66,COLUMNS(宝石属性!$B$43:E$66),0)*10*VLOOKUP(ROUNDDOWN($DO121,-1),宝石属性!$B$25:$N$41,2,0)*VLOOKUP(ROUNDDOWN($DO121,-1),宝石属性!$B$25:$N$41,3,0)+VLOOKUP($DP$2,职业被动!$B$6:$M$29,COLUMNS(职业被动!$B$6:E$29),0)*$DO121,0)</f>
        <v>2872</v>
      </c>
      <c r="DR121" s="9">
        <f>ROUND(属性投放!F$4+装备属性!F$4*IF($DO121&lt;10,1,ROUNDDOWN($DO121,-1))+SUM(属性投放!G$37:G$45)*$DO121+VLOOKUP($DP$2,一级属性!$E$41:$P$64,COLUMNS(一级属性!$E$41:I$64),0)*($DO121+0.25*IF($DO121&lt;10,1,ROUNDDOWN($DO121,-1)))+VLOOKUP($DP$2,宝石属性!$B$43:$M$66,COLUMNS(宝石属性!$B$43:F$66),0)*10*VLOOKUP(ROUNDDOWN($DO121,-1),宝石属性!$B$25:$N$41,2,0)*VLOOKUP(ROUNDDOWN($DO121,-1),宝石属性!$B$25:$N$41,3,0)+VLOOKUP($DP$2,职业被动!$B$6:$M$29,COLUMNS(职业被动!$B$6:F$29),0)*$DO121,0)</f>
        <v>1238</v>
      </c>
      <c r="DS121" s="9">
        <f>ROUND(属性投放!G$4+装备属性!G$4*IF($DO121&lt;10,1,ROUNDDOWN($DO121,-1))+SUM(属性投放!H$37:H$45)*$DO121+VLOOKUP($DP$2,一级属性!$E$41:$P$64,COLUMNS(一级属性!$E$41:J$64),0)*($DO121+0.25*IF($DO121&lt;10,1,ROUNDDOWN($DO121,-1)))+VLOOKUP($DP$2,宝石属性!$B$43:$M$66,COLUMNS(宝石属性!$B$43:G$66),0)*10*VLOOKUP(ROUNDDOWN($DO121,-1),宝石属性!$B$25:$N$41,2,0)*VLOOKUP(ROUNDDOWN($DO121,-1),宝石属性!$B$25:$N$41,3,0)+VLOOKUP($DP$2,职业被动!$B$6:$M$29,COLUMNS(职业被动!$B$6:G$29),0)*$DO121,0)</f>
        <v>1119</v>
      </c>
      <c r="DT121" s="9">
        <f>ROUND(属性投放!H$4+装备属性!H$4*IF($DO121&lt;10,1,ROUNDDOWN($DO121,-1))+SUM(属性投放!I$37:I$45)*$DO121+VLOOKUP($DP$2,一级属性!$E$41:$P$64,COLUMNS(一级属性!$E$41:K$64),0)*($DO121+0.25*IF($DO121&lt;10,1,ROUNDDOWN($DO121,-1)))+VLOOKUP($DP$2,宝石属性!$B$43:$M$66,COLUMNS(宝石属性!$B$43:H$66),0)*10*VLOOKUP(ROUNDDOWN($DO121,-1),宝石属性!$B$25:$N$41,2,0)*VLOOKUP(ROUNDDOWN($DO121,-1),宝石属性!$B$25:$N$41,3,0)+VLOOKUP($DP$2,职业被动!$B$6:$M$29,COLUMNS(职业被动!$B$6:H$29),0)*$DO121,0)</f>
        <v>885</v>
      </c>
      <c r="DU121" s="9">
        <f>ROUND(属性投放!I$4+装备属性!I$4*IF($DO121&lt;10,1,ROUNDDOWN($DO121,-1))+SUM(属性投放!J$37:J$45)*$DO121+VLOOKUP($DP$2,一级属性!$E$41:$P$64,COLUMNS(一级属性!$E$41:L$64),0)*($DO121+0.25*IF($DO121&lt;10,1,ROUNDDOWN($DO121,-1)))+VLOOKUP($DP$2,宝石属性!$B$43:$M$66,COLUMNS(宝石属性!$B$43:I$66),0)*10*VLOOKUP(ROUNDDOWN($DO121,-1),宝石属性!$B$25:$N$41,2,0)*VLOOKUP(ROUNDDOWN($DO121,-1),宝石属性!$B$25:$N$41,3,0)+VLOOKUP($DP$2,职业被动!$B$6:$M$29,COLUMNS(职业被动!$B$6:I$29),0)*$DO121,0)</f>
        <v>1156</v>
      </c>
      <c r="DV121" s="9">
        <f>ROUND(属性投放!J$4+装备属性!J$4*IF($DO121&lt;10,1,ROUNDDOWN($DO121,-1))+SUM(属性投放!K$37:K$45)*$DO121+VLOOKUP($DP$2,一级属性!$E$41:$P$64,COLUMNS(一级属性!$E$41:M$64),0)*($DO121+0.25*IF($DO121&lt;10,1,ROUNDDOWN($DO121,-1)))+VLOOKUP($DP$2,宝石属性!$B$43:$M$66,COLUMNS(宝石属性!$B$43:J$66),0)*10*VLOOKUP(ROUNDDOWN($DO121,-1),宝石属性!$B$25:$N$41,2,0)*VLOOKUP(ROUNDDOWN($DO121,-1),宝石属性!$B$25:$N$41,3,0)+VLOOKUP($DP$2,职业被动!$B$6:$M$29,COLUMNS(职业被动!$B$6:J$29),0)*$DO121,0)</f>
        <v>844</v>
      </c>
      <c r="DW121" s="9">
        <f>ROUND(属性投放!K$4+装备属性!K$4*IF($DO121&lt;10,1,ROUNDDOWN($DO121,-1))+SUM(属性投放!L$37:L$45)*$DO121+VLOOKUP($DP$2,一级属性!$E$41:$P$64,COLUMNS(一级属性!$E$41:N$64),0)*($DO121+0.25*IF($DO121&lt;10,1,ROUNDDOWN($DO121,-1)))+VLOOKUP($DP$2,宝石属性!$B$43:$M$66,COLUMNS(宝石属性!$B$43:K$66),0)*10*VLOOKUP(ROUNDDOWN($DO121,-1),宝石属性!$B$25:$N$41,2,0)*VLOOKUP(ROUNDDOWN($DO121,-1),宝石属性!$B$25:$N$41,3,0)+VLOOKUP($DP$2,职业被动!$B$6:$M$29,COLUMNS(职业被动!$B$6:K$29),0)*$DO121,0)</f>
        <v>569</v>
      </c>
      <c r="DX121" s="9">
        <f>ROUND(属性投放!L$4+装备属性!L$4*IF($DO121&lt;10,1,ROUNDDOWN($DO121,-1))+SUM(属性投放!M$37:M$45)*$DO121+VLOOKUP($DP$2,一级属性!$E$41:$P$64,COLUMNS(一级属性!$E$41:O$64),0)*($DO121+0.25*IF($DO121&lt;10,1,ROUNDDOWN($DO121,-1)))+VLOOKUP($DP$2,宝石属性!$B$43:$M$66,COLUMNS(宝石属性!$B$43:L$66),0)*10*VLOOKUP(ROUNDDOWN($DO121,-1),宝石属性!$B$25:$N$41,2,0)*VLOOKUP(ROUNDDOWN($DO121,-1),宝石属性!$B$25:$N$41,3,0)+VLOOKUP($DP$2,职业被动!$B$6:$M$29,COLUMNS(职业被动!$B$6:L$29),0)*$DO121,0)</f>
        <v>35</v>
      </c>
      <c r="DY121" s="9">
        <f>ROUND(属性投放!M$4+装备属性!M$4*IF($DO121&lt;10,1,ROUNDDOWN($DO121,-1))+SUM(属性投放!N$37:N$45)*$DO121+VLOOKUP($DP$2,一级属性!$E$41:$P$64,COLUMNS(一级属性!$E$41:P$64),0)*($DO121+0.25*IF($DO121&lt;10,1,ROUNDDOWN($DO121,-1)))+VLOOKUP($DP$2,宝石属性!$B$43:$M$66,COLUMNS(宝石属性!$B$43:M$66),0)*10*VLOOKUP(ROUNDDOWN($DO121,-1),宝石属性!$B$25:$N$41,2,0)*VLOOKUP(ROUNDDOWN($DO121,-1),宝石属性!$B$25:$N$41,3,0)+VLOOKUP($DP$2,职业被动!$B$6:$M$29,COLUMNS(职业被动!$B$6:M$29),0)*$DO121,0)</f>
        <v>1215</v>
      </c>
      <c r="DZ121" s="48">
        <f>属性价值和能力评分!$F$9+ROUND(属性价值和能力评分!$F$38*10,0)*DO121+ROUND((SUM(装备属性!$W$9:$W$14)+属性价值和能力评分!$F$38*1.25+1.4+2.8)*IF(DO121&lt;10,1,ROUNDDOWN(DO121,-1)),0)+15*VLOOKUP(ROUNDDOWN(DO121,-1),宝石属性!$B$26:$D$41,2,0)*6*VLOOKUP(ROUNDDOWN(DO121,-1),宝石属性!$B$26:$D$41,3,0)+(属性价值和能力评分!$F$49*9+属性价值和能力评分!$F$50*2+属性价值和能力评分!$F$53*8/5)*DO121</f>
        <v>21637</v>
      </c>
      <c r="EA121" s="17"/>
      <c r="EB121" s="1">
        <v>118</v>
      </c>
      <c r="EC121" s="1">
        <f>ROUND(CC121/MAX(CE121/10,((CE121*(1+属性投放!$E$8)-CF121+属性投放!$F$8*EB121)*(1+属性投放!$G$8)*(1+属性投放!$H$8))),1)</f>
        <v>2.9</v>
      </c>
      <c r="ED121" s="1">
        <f>ROUND(CP121/MAX(CE121/10,((CE121*(1+属性投放!$E$8)-CS121+属性投放!$F$8*EB121)*(1+属性投放!$G$8)*(1+属性投放!$H$8))),1)</f>
        <v>2.7</v>
      </c>
      <c r="EE121" s="1">
        <f>ROUND(DC121/MAX(CE121/10,((CE121*(1+属性投放!$E$8)-DF121+属性投放!$F$8*EB121)*(1+属性投放!$G$8)*(1+属性投放!$H$8))),1)</f>
        <v>24.6</v>
      </c>
      <c r="EF121" s="1">
        <f>ROUND(DP121/MAX(CE121/10,((CE121*(1+属性投放!$E$8)-DS121+属性投放!$F$8*EB121)*(1+属性投放!$G$8)*(1+属性投放!$H$8))),1)</f>
        <v>6.7</v>
      </c>
      <c r="EH121" s="1">
        <f>ROUND(CC121/MAX(属性投放!$F$9*EB121,((CT121*(1+属性投放!$E$9)-CH121+属性投放!$F$9*EB121)*(1+属性投放!$G$9)*(1+属性投放!$H$9))),1)</f>
        <v>2.6</v>
      </c>
      <c r="EI121" s="1">
        <f>ROUND(CP121/MAX(属性投放!$F$9*EB121,((CT121*(1+属性投放!$E$9)-CU121+属性投放!$F$9*EB121)*(1+属性投放!$G$9)*(1+属性投放!$H$9))),1)</f>
        <v>3.3</v>
      </c>
      <c r="EJ121" s="1">
        <f>ROUND(DC121/MAX(属性投放!$F$9*EB121,((CT121*(1+属性投放!$E$9)-DH121+属性投放!$F$9*EB121)*(1+属性投放!$G$9)*(1+属性投放!$H$9))),1)</f>
        <v>2.8</v>
      </c>
      <c r="EK121" s="1">
        <f>ROUND(DP121/MAX(属性投放!$F$9*EB121,((CT121*(1+属性投放!$E$9)-DU121+属性投放!$F$9*EB121)*(1+属性投放!$G$9)*(1+属性投放!$H$9))),1)</f>
        <v>6</v>
      </c>
      <c r="EM121" s="1">
        <f>ROUND(CC121/((BW121*(1+属性投放!$E$10)+属性投放!$F$10*EB121)*(1+属性投放!$G$10)*(1+属性投放!$H$10)),1)</f>
        <v>5.6</v>
      </c>
      <c r="EN121" s="1">
        <f>ROUND(CP121/((BW121*(1+属性投放!$E$10)+属性投放!$F$10*EB121)*(1+属性投放!$G$10)*(1+属性投放!$H$10)),1)</f>
        <v>5.6</v>
      </c>
      <c r="EO121" s="1">
        <f>ROUND(DC121/((BW121*(1+属性投放!$E$10)+属性投放!$F$10*EB121)*(1+属性投放!$G$10)*(1+属性投放!$H$10)),1)</f>
        <v>6.5</v>
      </c>
      <c r="EP121" s="1">
        <f>ROUND(DP121/((BW121*(1+属性投放!$E$10)+属性投放!$F$10*EB121)*(1+属性投放!$G$10)*(1+属性投放!$H$10)),1)</f>
        <v>14.1</v>
      </c>
    </row>
    <row r="122" spans="2:146">
      <c r="B122" s="1">
        <v>119</v>
      </c>
      <c r="C122" s="9">
        <f>ROUND(属性投放!D$4+装备属性!D$4*IF($B122&lt;10,1,ROUNDDOWN($B122,-1))+SUM(属性投放!E$37:E$45)*$B122+VLOOKUP($C$2,一级属性!$E$41:$P$64,COLUMNS(一级属性!$E$41:G$64),0)*($B122+0.25*IF($B122&lt;10,1,ROUNDDOWN($B122,-1)))+VLOOKUP($C$2,宝石属性!$B$43:$M$66,COLUMNS(宝石属性!$B$43:D$66),0)*10*VLOOKUP(ROUNDDOWN($B122,-1),宝石属性!$B$25:$N$41,2,0)*VLOOKUP(ROUNDDOWN($B122,-1),宝石属性!$B$25:$N$41,3,0)+VLOOKUP($C$2,职业被动!$B$6:$M$29,COLUMNS(职业被动!$B$6:D$29),0)*$B122,0)</f>
        <v>6713</v>
      </c>
      <c r="D122" s="9">
        <f>ROUND(属性投放!E$4+装备属性!E$4*IF($B122&lt;10,1,ROUNDDOWN($B122,-1))+SUM(属性投放!F$37:F$38)*$B122+VLOOKUP($C$2,一级属性!$E$67:$P$90,COLUMNS(一级属性!$E$67:H$90),0)*$B122+VLOOKUP($C$2,宝石属性!$B$43:$M$66,COLUMNS(宝石属性!$B$43:E$66),0)*10*VLOOKUP(ROUNDDOWN($B122,-1),宝石属性!$B$25:$N$41,2,0)*VLOOKUP(ROUNDDOWN($B122,-1),宝石属性!$B$25:$N$41,3,0)+VLOOKUP($C$2,职业被动!$B$6:$M$29,COLUMNS(职业被动!$B$6:E$29),0)*$B122,0)</f>
        <v>2887</v>
      </c>
      <c r="E122" s="9">
        <f>ROUND(属性投放!F$4+装备属性!F$4*IF($B122&lt;10,1,ROUNDDOWN($B122,-1))+SUM(属性投放!G$37:G$38)*$B122+VLOOKUP($C$2,一级属性!$E$67:$P$90,COLUMNS(一级属性!$E$67:I$90),0)*$B122+VLOOKUP($C$2,宝石属性!$B$43:$M$66,COLUMNS(宝石属性!$B$43:F$66),0)*10*VLOOKUP(ROUNDDOWN($B122,-1),宝石属性!$B$25:$N$41,2,0)*VLOOKUP(ROUNDDOWN($B122,-1),宝石属性!$B$25:$N$41,3,0)+VLOOKUP($C$2,职业被动!$B$6:$M$29,COLUMNS(职业被动!$B$6:F$29),0)*$B122,0)</f>
        <v>2293</v>
      </c>
      <c r="F122" s="9">
        <f>ROUND(属性投放!G$4+装备属性!G$4*IF($B122&lt;10,1,ROUNDDOWN($B122,-1))+SUM(属性投放!H$37:H$38)*$B122+VLOOKUP($C$2,一级属性!$E$67:$P$90,COLUMNS(一级属性!$E$67:J$90),0)*$B122+VLOOKUP($C$2,宝石属性!$B$43:$M$66,COLUMNS(宝石属性!$B$43:G$66),0)*10*VLOOKUP(ROUNDDOWN($B122,-1),宝石属性!$B$25:$N$41,2,0)*VLOOKUP(ROUNDDOWN($B122,-1),宝石属性!$B$25:$N$41,3,0)+VLOOKUP($C$2,职业被动!$B$6:$M$29,COLUMNS(职业被动!$B$6:G$29),0)*$B122,0)</f>
        <v>1241</v>
      </c>
      <c r="G122" s="9">
        <f>ROUND(属性投放!H$4+装备属性!H$4*IF($B122&lt;10,1,ROUNDDOWN($B122,-1))+SUM(属性投放!I$37:I$38)*$B122+VLOOKUP($C$2,一级属性!$E$67:$P$90,COLUMNS(一级属性!$E$67:K$90),0)*$B122+VLOOKUP($C$2,宝石属性!$B$43:$M$66,COLUMNS(宝石属性!$B$43:H$66),0)*10*VLOOKUP(ROUNDDOWN($B122,-1),宝石属性!$B$25:$N$41,2,0)*VLOOKUP(ROUNDDOWN($B122,-1),宝石属性!$B$25:$N$41,3,0)+VLOOKUP($C$2,职业被动!$B$6:$M$29,COLUMNS(职业被动!$B$6:H$29),0)*$B122,0)</f>
        <v>769</v>
      </c>
      <c r="H122" s="9">
        <f>ROUND(属性投放!I$4+装备属性!I$4*IF($B122&lt;10,1,ROUNDDOWN($B122,-1))+SUM(属性投放!J$37:J$38)*$B122+VLOOKUP($C$2,一级属性!$E$67:$P$90,COLUMNS(一级属性!$E$67:L$90),0)*$B122+VLOOKUP($C$2,宝石属性!$B$43:$M$66,COLUMNS(宝石属性!$B$43:I$66),0)*10*VLOOKUP(ROUNDDOWN($B122,-1),宝石属性!$B$25:$N$41,2,0)*VLOOKUP(ROUNDDOWN($B122,-1),宝石属性!$B$25:$N$41,3,0)+VLOOKUP($C$2,职业被动!$B$6:$M$29,COLUMNS(职业被动!$B$6:I$29),0)*$B122,0)</f>
        <v>1285</v>
      </c>
      <c r="I122" s="9">
        <f>ROUND(属性投放!J$4+装备属性!J$4*IF($B122&lt;10,1,ROUNDDOWN($B122,-1))+SUM(属性投放!K$37:K$38)*$B122+VLOOKUP($C$2,一级属性!$E$67:$P$90,COLUMNS(一级属性!$E$67:M$90),0)*$B122+VLOOKUP($C$2,宝石属性!$B$43:$M$66,COLUMNS(宝石属性!$B$43:J$66),0)*10*VLOOKUP(ROUNDDOWN($B122,-1),宝石属性!$B$25:$N$41,2,0)*VLOOKUP(ROUNDDOWN($B122,-1),宝石属性!$B$25:$N$41,3,0)+VLOOKUP($C$2,职业被动!$B$6:$M$29,COLUMNS(职业被动!$B$6:J$29),0)*$B122,0)</f>
        <v>851</v>
      </c>
      <c r="J122" s="9">
        <f>ROUND(属性投放!K$4+装备属性!K$4*IF($B122&lt;10,1,ROUNDDOWN($B122,-1))+SUM(属性投放!L$37:L$38)*$B122+VLOOKUP($C$2,一级属性!$E$67:$P$90,COLUMNS(一级属性!$E$67:N$90),0)*$B122+VLOOKUP($C$2,宝石属性!$B$43:$M$66,COLUMNS(宝石属性!$B$43:K$66),0)*10*VLOOKUP(ROUNDDOWN($B122,-1),宝石属性!$B$25:$N$41,2,0)*VLOOKUP(ROUNDDOWN($B122,-1),宝石属性!$B$25:$N$41,3,0)+VLOOKUP($C$2,职业被动!$B$6:$M$29,COLUMNS(职业被动!$B$6:K$29),0)*$B122,0)</f>
        <v>410</v>
      </c>
      <c r="K122" s="9">
        <f>ROUND(属性投放!L$4+装备属性!L$4*IF($B122&lt;10,1,ROUNDDOWN($B122,-1))+SUM(属性投放!M$37:M$38)*$B122+VLOOKUP($C$2,一级属性!$E$67:$P$90,COLUMNS(一级属性!$E$67:O$90),0)*$B122+VLOOKUP($C$2,宝石属性!$B$43:$M$66,COLUMNS(宝石属性!$B$43:L$66),0)*10*VLOOKUP(ROUNDDOWN($B122,-1),宝石属性!$B$25:$N$41,2,0)*VLOOKUP(ROUNDDOWN($B122,-1),宝石属性!$B$25:$N$41,3,0)+VLOOKUP($C$2,职业被动!$B$6:$M$29,COLUMNS(职业被动!$B$6:L$29),0)*$B122,0)</f>
        <v>36</v>
      </c>
      <c r="L122" s="9">
        <f>ROUND(属性投放!M$4+装备属性!M$4*IF($B122&lt;10,1,ROUNDDOWN($B122,-1))+SUM(属性投放!N$37:N$38)*$B122+VLOOKUP($C$2,一级属性!$E$67:$P$90,COLUMNS(一级属性!$E$67:P$90),0)*$B122+VLOOKUP($C$2,宝石属性!$B$43:$M$66,COLUMNS(宝石属性!$B$43:M$66),0)*10*VLOOKUP(ROUNDDOWN($B122,-1),宝石属性!$B$25:$N$41,2,0)*VLOOKUP(ROUNDDOWN($B122,-1),宝石属性!$B$25:$N$41,3,0)+VLOOKUP($C$2,职业被动!$B$6:$M$29,COLUMNS(职业被动!$B$6:M$29),0)*$B122,0)</f>
        <v>1306</v>
      </c>
      <c r="M122" s="48">
        <f>属性价值和能力评分!$F$9+ROUND(属性价值和能力评分!$F$38*10,0)*B122+ROUND((SUM(装备属性!$W$9:$W$14)+属性价值和能力评分!$F$38*1.25+1.4+2.8)*IF(B122&lt;10,1,ROUNDDOWN(B122,-1)),0)+15*VLOOKUP(ROUNDDOWN(B122,-1),宝石属性!$B$26:$D$41,2,0)*6*VLOOKUP(ROUNDDOWN(B122,-1),宝石属性!$B$26:$D$41,3,0)+(属性价值和能力评分!$F$49*9+属性价值和能力评分!$F$50*2+属性价值和能力评分!$F$53*8/5)*B122</f>
        <v>21757</v>
      </c>
      <c r="N122" s="20"/>
      <c r="O122" s="1">
        <v>119</v>
      </c>
      <c r="P122" s="9">
        <f>ROUND(属性投放!D$4+装备属性!D$4*IF($O122&lt;10,1,ROUNDDOWN($O122,-1))+SUM(属性投放!E$37:E$45)*$O122+VLOOKUP($P$2,一级属性!$E$41:$P$64,COLUMNS(一级属性!$E$41:G$64),0)*($O122+0.25*IF($O122&lt;10,1,ROUNDDOWN($O122,-1)))+VLOOKUP($P$2,宝石属性!$B$43:$M$66,COLUMNS(宝石属性!$B$43:D$66),0)*10*VLOOKUP(ROUNDDOWN($O122,-1),宝石属性!$B$25:$N$41,2,0)*VLOOKUP(ROUNDDOWN($O122,-1),宝石属性!$B$25:$N$41,3,0)+VLOOKUP($P$2,职业被动!$B$6:$M$29,COLUMNS(职业被动!$B$6:D$29),0)*$O122,0)</f>
        <v>8379</v>
      </c>
      <c r="Q122" s="9">
        <f>ROUND(属性投放!E$4+装备属性!E$4*IF($O122&lt;10,1,ROUNDDOWN($O122,-1))+SUM(属性投放!F$37:F$45)*$O122+VLOOKUP($P$2,一级属性!$E$41:$P$64,COLUMNS(一级属性!$E$41:H$64),0)*($O122+0.25*IF($O122&lt;10,1,ROUNDDOWN($O122,-1)))+VLOOKUP($P$2,宝石属性!$B$43:$M$66,COLUMNS(宝石属性!$B$43:E$66),0)*10*VLOOKUP(ROUNDDOWN($O122,-1),宝石属性!$B$25:$N$41,2,0)*VLOOKUP(ROUNDDOWN($O122,-1),宝石属性!$B$25:$N$41,3,0)+VLOOKUP($P$2,职业被动!$B$6:$M$29,COLUMNS(职业被动!$B$6:E$29),0)*$O122,0)</f>
        <v>5085</v>
      </c>
      <c r="R122" s="9">
        <f>ROUND(属性投放!F$4+装备属性!F$4*IF($O122&lt;10,1,ROUNDDOWN($O122,-1))+SUM(属性投放!G$37:G$45)*$O122+VLOOKUP($P$2,一级属性!$E$41:$P$64,COLUMNS(一级属性!$E$41:I$64),0)*($O122+0.25*IF($O122&lt;10,1,ROUNDDOWN($O122,-1)))+VLOOKUP($P$2,宝石属性!$B$43:$M$66,COLUMNS(宝石属性!$B$43:F$66),0)*10*VLOOKUP(ROUNDDOWN($O122,-1),宝石属性!$B$25:$N$41,2,0)*VLOOKUP(ROUNDDOWN($O122,-1),宝石属性!$B$25:$N$41,3,0)+VLOOKUP($P$2,职业被动!$B$6:$M$29,COLUMNS(职业被动!$B$6:F$29),0)*$O122,0)</f>
        <v>1240</v>
      </c>
      <c r="S122" s="9">
        <f>ROUND(属性投放!G$4+装备属性!G$4*IF($O122&lt;10,1,ROUNDDOWN($O122,-1))+SUM(属性投放!H$37:H$45)*$O122+VLOOKUP($P$2,一级属性!$E$41:$P$64,COLUMNS(一级属性!$E$41:J$64),0)*($O122+0.25*IF($O122&lt;10,1,ROUNDDOWN($O122,-1)))+VLOOKUP($P$2,宝石属性!$B$43:$M$66,COLUMNS(宝石属性!$B$43:G$66),0)*10*VLOOKUP(ROUNDDOWN($O122,-1),宝石属性!$B$25:$N$41,2,0)*VLOOKUP(ROUNDDOWN($O122,-1),宝石属性!$B$25:$N$41,3,0)+VLOOKUP($P$2,职业被动!$B$6:$M$29,COLUMNS(职业被动!$B$6:G$29),0)*$O122,0)</f>
        <v>1122</v>
      </c>
      <c r="T122" s="9">
        <f>ROUND(属性投放!H$4+装备属性!H$4*IF($O122&lt;10,1,ROUNDDOWN($O122,-1))+SUM(属性投放!I$37:I$45)*$O122+VLOOKUP($P$2,一级属性!$E$41:$P$64,COLUMNS(一级属性!$E$41:K$64),0)*($O122+0.25*IF($O122&lt;10,1,ROUNDDOWN($O122,-1)))+VLOOKUP($P$2,宝石属性!$B$43:$M$66,COLUMNS(宝石属性!$B$43:H$66),0)*10*VLOOKUP(ROUNDDOWN($O122,-1),宝石属性!$B$25:$N$41,2,0)*VLOOKUP(ROUNDDOWN($O122,-1),宝石属性!$B$25:$N$41,3,0)+VLOOKUP($P$2,职业被动!$B$6:$M$29,COLUMNS(职业被动!$B$6:H$29),0)*$O122,0)</f>
        <v>1328</v>
      </c>
      <c r="U122" s="9">
        <f>ROUND(属性投放!I$4+装备属性!I$4*IF($O122&lt;10,1,ROUNDDOWN($O122,-1))+SUM(属性投放!J$37:J$45)*$O122+VLOOKUP($P$2,一级属性!$E$41:$P$64,COLUMNS(一级属性!$E$41:L$64),0)*($O122+0.25*IF($O122&lt;10,1,ROUNDDOWN($O122,-1)))+VLOOKUP($P$2,宝石属性!$B$43:$M$66,COLUMNS(宝石属性!$B$43:I$66),0)*10*VLOOKUP(ROUNDDOWN($O122,-1),宝石属性!$B$25:$N$41,2,0)*VLOOKUP(ROUNDDOWN($O122,-1),宝石属性!$B$25:$N$41,3,0)+VLOOKUP($P$2,职业被动!$B$6:$M$29,COLUMNS(职业被动!$B$6:I$29),0)*$O122,0)</f>
        <v>1367</v>
      </c>
      <c r="V122" s="9">
        <f>ROUND(属性投放!J$4+装备属性!J$4*IF($O122&lt;10,1,ROUNDDOWN($O122,-1))+SUM(属性投放!K$37:K$45)*$O122+VLOOKUP($P$2,一级属性!$E$41:$P$64,COLUMNS(一级属性!$E$41:M$64),0)*($O122+0.25*IF($O122&lt;10,1,ROUNDDOWN($O122,-1)))+VLOOKUP($P$2,宝石属性!$B$43:$M$66,COLUMNS(宝石属性!$B$43:J$66),0)*10*VLOOKUP(ROUNDDOWN($O122,-1),宝石属性!$B$25:$N$41,2,0)*VLOOKUP(ROUNDDOWN($O122,-1),宝石属性!$B$25:$N$41,3,0)+VLOOKUP($P$2,职业被动!$B$6:$M$29,COLUMNS(职业被动!$B$6:J$29),0)*$O122,0)</f>
        <v>951</v>
      </c>
      <c r="W122" s="9">
        <f>ROUND(属性投放!K$4+装备属性!K$4*IF($O122&lt;10,1,ROUNDDOWN($O122,-1))+SUM(属性投放!L$37:L$45)*$O122+VLOOKUP($P$2,一级属性!$E$41:$P$64,COLUMNS(一级属性!$E$41:N$64),0)*($O122+0.25*IF($O122&lt;10,1,ROUNDDOWN($O122,-1)))+VLOOKUP($P$2,宝石属性!$B$43:$M$66,COLUMNS(宝石属性!$B$43:K$66),0)*10*VLOOKUP(ROUNDDOWN($O122,-1),宝石属性!$B$25:$N$41,2,0)*VLOOKUP(ROUNDDOWN($O122,-1),宝石属性!$B$25:$N$41,3,0)+VLOOKUP($P$2,职业被动!$B$6:$M$29,COLUMNS(职业被动!$B$6:K$29),0)*$O122,0)</f>
        <v>570</v>
      </c>
      <c r="X122" s="9">
        <f>ROUND(属性投放!L$4+装备属性!L$4*IF($O122&lt;10,1,ROUNDDOWN($O122,-1))+SUM(属性投放!M$37:M$45)*$O122+VLOOKUP($P$2,一级属性!$E$41:$P$64,COLUMNS(一级属性!$E$41:O$64),0)*($O122+0.25*IF($O122&lt;10,1,ROUNDDOWN($O122,-1)))+VLOOKUP($P$2,宝石属性!$B$43:$M$66,COLUMNS(宝石属性!$B$43:L$66),0)*10*VLOOKUP(ROUNDDOWN($O122,-1),宝石属性!$B$25:$N$41,2,0)*VLOOKUP(ROUNDDOWN($O122,-1),宝石属性!$B$25:$N$41,3,0)+VLOOKUP($P$2,职业被动!$B$6:$M$29,COLUMNS(职业被动!$B$6:L$29),0)*$O122,0)</f>
        <v>36</v>
      </c>
      <c r="Y122" s="9">
        <f>ROUND(属性投放!M$4+装备属性!M$4*IF($O122&lt;10,1,ROUNDDOWN($O122,-1))+SUM(属性投放!N$37:N$45)*$O122+VLOOKUP($P$2,一级属性!$E$41:$P$64,COLUMNS(一级属性!$E$41:P$64),0)*($O122+0.25*IF($O122&lt;10,1,ROUNDDOWN($O122,-1)))+VLOOKUP($P$2,宝石属性!$B$43:$M$66,COLUMNS(宝石属性!$B$43:M$66),0)*10*VLOOKUP(ROUNDDOWN($O122,-1),宝石属性!$B$25:$N$41,2,0)*VLOOKUP(ROUNDDOWN($O122,-1),宝石属性!$B$25:$N$41,3,0)+VLOOKUP($P$2,职业被动!$B$6:$M$29,COLUMNS(职业被动!$B$6:M$29),0)*$O122,0)</f>
        <v>1306</v>
      </c>
      <c r="Z122" s="48">
        <f>属性价值和能力评分!$F$9+ROUND(属性价值和能力评分!$F$38*10,0)*O122+ROUND((SUM(装备属性!$W$9:$W$14)+属性价值和能力评分!$F$38*1.25+1.4+2.8)*IF(O122&lt;10,1,ROUNDDOWN(O122,-1)),0)+15*VLOOKUP(ROUNDDOWN(O122,-1),宝石属性!$B$26:$D$41,2,0)*6*VLOOKUP(ROUNDDOWN(O122,-1),宝石属性!$B$26:$D$41,3,0)+(属性价值和能力评分!$F$49*9+属性价值和能力评分!$F$50*2+属性价值和能力评分!$F$53*8/5)*O122</f>
        <v>21757</v>
      </c>
      <c r="AB122" s="1">
        <v>119</v>
      </c>
      <c r="AC122" s="9">
        <f>ROUND(属性投放!D$4+装备属性!D$4*IF($AB122&lt;10,1,ROUNDDOWN($AB122,-1))+SUM(属性投放!E$37:E$45)*$AB122+VLOOKUP($AC$2,一级属性!$E$41:$P$64,COLUMNS(一级属性!$E$41:G$64),0)*($AB122+0.25*IF($AB122&lt;10,1,ROUNDDOWN($AB122,-1)))+VLOOKUP($AC$2,宝石属性!$B$43:$M$66,COLUMNS(宝石属性!$B$43:D$66),0)*10*VLOOKUP(ROUNDDOWN($AB122,-1),宝石属性!$B$25:$N$41,2,0)*VLOOKUP(ROUNDDOWN($AB122,-1),宝石属性!$B$25:$N$41,3,0)+VLOOKUP($AC$2,职业被动!$B$6:$M$29,COLUMNS(职业被动!$B$6:D$29),0)*$AB122,0)</f>
        <v>7546</v>
      </c>
      <c r="AD122" s="9">
        <f>ROUND(属性投放!E$4+装备属性!E$4*IF($AB122&lt;10,1,ROUNDDOWN($AB122,-1))+SUM(属性投放!F$37:F$45)*$AB122+VLOOKUP($AC$2,一级属性!$E$41:$P$64,COLUMNS(一级属性!$E$41:H$64),0)*($AB122+0.25*IF($AB122&lt;10,1,ROUNDDOWN($AB122,-1)))+VLOOKUP($AC$2,宝石属性!$B$43:$M$66,COLUMNS(宝石属性!$B$43:E$66),0)*10*VLOOKUP(ROUNDDOWN($AB122,-1),宝石属性!$B$25:$N$41,2,0)*VLOOKUP(ROUNDDOWN($AB122,-1),宝石属性!$B$25:$N$41,3,0)+VLOOKUP($AC$2,职业被动!$B$6:$M$29,COLUMNS(职业被动!$B$6:E$29),0)*$AB122,0)</f>
        <v>2887</v>
      </c>
      <c r="AE122" s="9">
        <f>ROUND(属性投放!F$4+装备属性!F$4*IF($AB122&lt;10,1,ROUNDDOWN($AB122,-1))+SUM(属性投放!G$37:G$45)*$AB122+VLOOKUP($AC$2,一级属性!$E$41:$P$64,COLUMNS(一级属性!$E$41:I$64),0)*($AB122+0.25*IF($AB122&lt;10,1,ROUNDDOWN($AB122,-1)))+VLOOKUP($AC$2,宝石属性!$B$43:$M$66,COLUMNS(宝石属性!$B$43:F$66),0)*10*VLOOKUP(ROUNDDOWN($AB122,-1),宝石属性!$B$25:$N$41,2,0)*VLOOKUP(ROUNDDOWN($AB122,-1),宝石属性!$B$25:$N$41,3,0)+VLOOKUP($AC$2,职业被动!$B$6:$M$29,COLUMNS(职业被动!$B$6:F$29),0)*$AB122,0)</f>
        <v>1986</v>
      </c>
      <c r="AF122" s="9">
        <f>ROUND(属性投放!G$4+装备属性!G$4*IF($AB122&lt;10,1,ROUNDDOWN($AB122,-1))+SUM(属性投放!H$37:H$45)*$AB122+VLOOKUP($AC$2,一级属性!$E$41:$P$64,COLUMNS(一级属性!$E$41:J$64),0)*($AB122+0.25*IF($AB122&lt;10,1,ROUNDDOWN($AB122,-1)))+VLOOKUP($AC$2,宝石属性!$B$43:$M$66,COLUMNS(宝石属性!$B$43:G$66),0)*10*VLOOKUP(ROUNDDOWN($AB122,-1),宝石属性!$B$25:$N$41,2,0)*VLOOKUP(ROUNDDOWN($AB122,-1),宝石属性!$B$25:$N$41,3,0)+VLOOKUP($AC$2,职业被动!$B$6:$M$29,COLUMNS(职业被动!$B$6:G$29),0)*$AB122,0)</f>
        <v>1360</v>
      </c>
      <c r="AG122" s="9">
        <f>ROUND(属性投放!H$4+装备属性!H$4*IF($AB122&lt;10,1,ROUNDDOWN($AB122,-1))+SUM(属性投放!I$37:I$45)*$AB122+VLOOKUP($AC$2,一级属性!$E$41:$P$64,COLUMNS(一级属性!$E$41:K$64),0)*($AB122+0.25*IF($AB122&lt;10,1,ROUNDDOWN($AB122,-1)))+VLOOKUP($AC$2,宝石属性!$B$43:$M$66,COLUMNS(宝石属性!$B$43:H$66),0)*10*VLOOKUP(ROUNDDOWN($AB122,-1),宝石属性!$B$25:$N$41,2,0)*VLOOKUP(ROUNDDOWN($AB122,-1),宝石属性!$B$25:$N$41,3,0)+VLOOKUP($AC$2,职业被动!$B$6:$M$29,COLUMNS(职业被动!$B$6:H$29),0)*$AB122,0)</f>
        <v>769</v>
      </c>
      <c r="AH122" s="9">
        <f>ROUND(属性投放!I$4+装备属性!I$4*IF($AB122&lt;10,1,ROUNDDOWN($AB122,-1))+SUM(属性投放!J$37:J$45)*$AB122+VLOOKUP($AC$2,一级属性!$E$41:$P$64,COLUMNS(一级属性!$E$41:L$64),0)*($AB122+0.25*IF($AB122&lt;10,1,ROUNDDOWN($AB122,-1)))+VLOOKUP($AC$2,宝石属性!$B$43:$M$66,COLUMNS(宝石属性!$B$43:I$66),0)*10*VLOOKUP(ROUNDDOWN($AB122,-1),宝石属性!$B$25:$N$41,2,0)*VLOOKUP(ROUNDDOWN($AB122,-1),宝石属性!$B$25:$N$41,3,0)+VLOOKUP($AC$2,职业被动!$B$6:$M$29,COLUMNS(职业被动!$B$6:I$29),0)*$AB122,0)</f>
        <v>1279</v>
      </c>
      <c r="AI122" s="9">
        <f>ROUND(属性投放!J$4+装备属性!J$4*IF($AB122&lt;10,1,ROUNDDOWN($AB122,-1))+SUM(属性投放!K$37:K$45)*$AB122+VLOOKUP($AC$2,一级属性!$E$41:$P$64,COLUMNS(一级属性!$E$41:M$64),0)*($AB122+0.25*IF($AB122&lt;10,1,ROUNDDOWN($AB122,-1)))+VLOOKUP($AC$2,宝石属性!$B$43:$M$66,COLUMNS(宝石属性!$B$43:J$66),0)*10*VLOOKUP(ROUNDDOWN($AB122,-1),宝石属性!$B$25:$N$41,2,0)*VLOOKUP(ROUNDDOWN($AB122,-1),宝石属性!$B$25:$N$41,3,0)+VLOOKUP($AC$2,职业被动!$B$6:$M$29,COLUMNS(职业被动!$B$6:J$29),0)*$AB122,0)</f>
        <v>848</v>
      </c>
      <c r="AJ122" s="9">
        <f>ROUND(属性投放!K$4+装备属性!K$4*IF($AB122&lt;10,1,ROUNDDOWN($AB122,-1))+SUM(属性投放!L$37:L$45)*$AB122+VLOOKUP($AC$2,一级属性!$E$41:$P$64,COLUMNS(一级属性!$E$41:N$64),0)*($AB122+0.25*IF($AB122&lt;10,1,ROUNDDOWN($AB122,-1)))+VLOOKUP($AC$2,宝石属性!$B$43:$M$66,COLUMNS(宝石属性!$B$43:K$66),0)*10*VLOOKUP(ROUNDDOWN($AB122,-1),宝石属性!$B$25:$N$41,2,0)*VLOOKUP(ROUNDDOWN($AB122,-1),宝石属性!$B$25:$N$41,3,0)+VLOOKUP($AC$2,职业被动!$B$6:$M$29,COLUMNS(职业被动!$B$6:K$29),0)*$AB122,0)</f>
        <v>410</v>
      </c>
      <c r="AK122" s="9">
        <f>ROUND(属性投放!L$4+装备属性!L$4*IF($AB122&lt;10,1,ROUNDDOWN($AB122,-1))+SUM(属性投放!M$37:M$45)*$AB122+VLOOKUP($AC$2,一级属性!$E$41:$P$64,COLUMNS(一级属性!$E$41:O$64),0)*($AB122+0.25*IF($AB122&lt;10,1,ROUNDDOWN($AB122,-1)))+VLOOKUP($AC$2,宝石属性!$B$43:$M$66,COLUMNS(宝石属性!$B$43:L$66),0)*10*VLOOKUP(ROUNDDOWN($AB122,-1),宝石属性!$B$25:$N$41,2,0)*VLOOKUP(ROUNDDOWN($AB122,-1),宝石属性!$B$25:$N$41,3,0)+VLOOKUP($AC$2,职业被动!$B$6:$M$29,COLUMNS(职业被动!$B$6:L$29),0)*$AB122,0)</f>
        <v>36</v>
      </c>
      <c r="AL122" s="9">
        <f>ROUND(属性投放!M$4+装备属性!M$4*IF($AB122&lt;10,1,ROUNDDOWN($AB122,-1))+SUM(属性投放!N$37:N$45)*$AB122+VLOOKUP($AC$2,一级属性!$E$41:$P$64,COLUMNS(一级属性!$E$41:P$64),0)*($AB122+0.25*IF($AB122&lt;10,1,ROUNDDOWN($AB122,-1)))+VLOOKUP($AC$2,宝石属性!$B$43:$M$66,COLUMNS(宝石属性!$B$43:M$66),0)*10*VLOOKUP(ROUNDDOWN($AB122,-1),宝石属性!$B$25:$N$41,2,0)*VLOOKUP(ROUNDDOWN($AB122,-1),宝石属性!$B$25:$N$41,3,0)+VLOOKUP($AC$2,职业被动!$B$6:$M$29,COLUMNS(职业被动!$B$6:M$29),0)*$AB122,0)</f>
        <v>1306</v>
      </c>
      <c r="AM122" s="48">
        <f>属性价值和能力评分!$F$9+ROUND(属性价值和能力评分!$F$38*10,0)*AB122+ROUND((SUM(装备属性!$W$9:$W$14)+属性价值和能力评分!$F$38*1.25+1.4+2.8)*IF(AB122&lt;10,1,ROUNDDOWN(AB122,-1)),0)+15*VLOOKUP(ROUNDDOWN(AB122,-1),宝石属性!$B$26:$D$41,2,0)*6*VLOOKUP(ROUNDDOWN(AB122,-1),宝石属性!$B$26:$D$41,3,0)+(属性价值和能力评分!$F$49*9+属性价值和能力评分!$F$50*2+属性价值和能力评分!$F$53*8/5)*AB122</f>
        <v>21757</v>
      </c>
      <c r="AO122" s="1">
        <v>119</v>
      </c>
      <c r="AP122" s="9">
        <f>ROUND(属性投放!D$4+装备属性!D$4*IF($AO122&lt;10,1,ROUNDDOWN($AO122,-1))+SUM(属性投放!E$37:E$45)*$AO122+VLOOKUP($AP$2,一级属性!$E$41:$P$64,COLUMNS(一级属性!$E$41:G$64),0)*($AO122+0.25*IF($AO122&lt;10,1,ROUNDDOWN($AO122,-1)))+VLOOKUP($AP$2,宝石属性!$B$43:$M$66,COLUMNS(宝石属性!$B$43:D$66),0)*10*VLOOKUP(ROUNDDOWN($AO122,-1),宝石属性!$B$25:$N$41,2,0)*VLOOKUP(ROUNDDOWN($AO122,-1),宝石属性!$B$25:$N$41,3,0)+VLOOKUP($AP$2,职业被动!$B$6:$M$29,COLUMNS(职业被动!$B$6:D$29),0)*$AO122,0)</f>
        <v>7546</v>
      </c>
      <c r="AQ122" s="9">
        <f>ROUND(属性投放!E$4+装备属性!E$4*IF($AO122&lt;10,1,ROUNDDOWN($AO122,-1))+SUM(属性投放!F$37:F$45)*$AO122+VLOOKUP($AP$2,一级属性!$E$41:$P$64,COLUMNS(一级属性!$E$41:H$64),0)*($AO122+0.25*IF($AO122&lt;10,1,ROUNDDOWN($AO122,-1)))+VLOOKUP($AP$2,宝石属性!$B$43:$M$66,COLUMNS(宝石属性!$B$43:E$66),0)*10*VLOOKUP(ROUNDDOWN($AO122,-1),宝石属性!$B$25:$N$41,2,0)*VLOOKUP(ROUNDDOWN($AO122,-1),宝石属性!$B$25:$N$41,3,0)+VLOOKUP($AP$2,职业被动!$B$6:$M$29,COLUMNS(职业被动!$B$6:E$29),0)*$AO122,0)</f>
        <v>5085</v>
      </c>
      <c r="AR122" s="9">
        <f>ROUND(属性投放!F$4+装备属性!F$4*IF($AO122&lt;10,1,ROUNDDOWN($AO122,-1))+SUM(属性投放!G$37:G$45)*$AO122+VLOOKUP($AP$2,一级属性!$E$41:$P$64,COLUMNS(一级属性!$E$41:I$64),0)*($AO122+0.25*IF($AO122&lt;10,1,ROUNDDOWN($AO122,-1)))+VLOOKUP($AP$2,宝石属性!$B$43:$M$66,COLUMNS(宝石属性!$B$43:F$66),0)*10*VLOOKUP(ROUNDDOWN($AO122,-1),宝石属性!$B$25:$N$41,2,0)*VLOOKUP(ROUNDDOWN($AO122,-1),宝石属性!$B$25:$N$41,3,0)+VLOOKUP($AP$2,职业被动!$B$6:$M$29,COLUMNS(职业被动!$B$6:F$29),0)*$AO122,0)</f>
        <v>1240</v>
      </c>
      <c r="AS122" s="9">
        <f>ROUND(属性投放!G$4+装备属性!G$4*IF($AO122&lt;10,1,ROUNDDOWN($AO122,-1))+SUM(属性投放!H$37:H$45)*$AO122+VLOOKUP($AP$2,一级属性!$E$41:$P$64,COLUMNS(一级属性!$E$41:J$64),0)*($AO122+0.25*IF($AO122&lt;10,1,ROUNDDOWN($AO122,-1)))+VLOOKUP($AP$2,宝石属性!$B$43:$M$66,COLUMNS(宝石属性!$B$43:G$66),0)*10*VLOOKUP(ROUNDDOWN($AO122,-1),宝石属性!$B$25:$N$41,2,0)*VLOOKUP(ROUNDDOWN($AO122,-1),宝石属性!$B$25:$N$41,3,0)+VLOOKUP($AP$2,职业被动!$B$6:$M$29,COLUMNS(职业被动!$B$6:G$29),0)*$AO122,0)</f>
        <v>1122</v>
      </c>
      <c r="AT122" s="9">
        <f>ROUND(属性投放!H$4+装备属性!H$4*IF($AO122&lt;10,1,ROUNDDOWN($AO122,-1))+SUM(属性投放!I$37:I$45)*$AO122+VLOOKUP($AP$2,一级属性!$E$41:$P$64,COLUMNS(一级属性!$E$41:K$64),0)*($AO122+0.25*IF($AO122&lt;10,1,ROUNDDOWN($AO122,-1)))+VLOOKUP($AP$2,宝石属性!$B$43:$M$66,COLUMNS(宝石属性!$B$43:H$66),0)*10*VLOOKUP(ROUNDDOWN($AO122,-1),宝石属性!$B$25:$N$41,2,0)*VLOOKUP(ROUNDDOWN($AO122,-1),宝石属性!$B$25:$N$41,3,0)+VLOOKUP($AP$2,职业被动!$B$6:$M$29,COLUMNS(职业被动!$B$6:H$29),0)*$AO122,0)</f>
        <v>1209</v>
      </c>
      <c r="AU122" s="9">
        <f>ROUND(属性投放!I$4+装备属性!I$4*IF($AO122&lt;10,1,ROUNDDOWN($AO122,-1))+SUM(属性投放!J$37:J$45)*$AO122+VLOOKUP($AP$2,一级属性!$E$41:$P$64,COLUMNS(一级属性!$E$41:L$64),0)*($AO122+0.25*IF($AO122&lt;10,1,ROUNDDOWN($AO122,-1)))+VLOOKUP($AP$2,宝石属性!$B$43:$M$66,COLUMNS(宝石属性!$B$43:I$66),0)*10*VLOOKUP(ROUNDDOWN($AO122,-1),宝石属性!$B$25:$N$41,2,0)*VLOOKUP(ROUNDDOWN($AO122,-1),宝石属性!$B$25:$N$41,3,0)+VLOOKUP($AP$2,职业被动!$B$6:$M$29,COLUMNS(职业被动!$B$6:I$29),0)*$AO122,0)</f>
        <v>1367</v>
      </c>
      <c r="AV122" s="9">
        <f>ROUND(属性投放!J$4+装备属性!J$4*IF($AO122&lt;10,1,ROUNDDOWN($AO122,-1))+SUM(属性投放!K$37:K$45)*$AO122+VLOOKUP($AP$2,一级属性!$E$41:$P$64,COLUMNS(一级属性!$E$41:M$64),0)*($AO122+0.25*IF($AO122&lt;10,1,ROUNDDOWN($AO122,-1)))+VLOOKUP($AP$2,宝石属性!$B$43:$M$66,COLUMNS(宝石属性!$B$43:J$66),0)*10*VLOOKUP(ROUNDDOWN($AO122,-1),宝石属性!$B$25:$N$41,2,0)*VLOOKUP(ROUNDDOWN($AO122,-1),宝石属性!$B$25:$N$41,3,0)+VLOOKUP($AP$2,职业被动!$B$6:$M$29,COLUMNS(职业被动!$B$6:J$29),0)*$AO122,0)</f>
        <v>951</v>
      </c>
      <c r="AW122" s="9">
        <f>ROUND(属性投放!K$4+装备属性!K$4*IF($AO122&lt;10,1,ROUNDDOWN($AO122,-1))+SUM(属性投放!L$37:L$45)*$AO122+VLOOKUP($AP$2,一级属性!$E$41:$P$64,COLUMNS(一级属性!$E$41:N$64),0)*($AO122+0.25*IF($AO122&lt;10,1,ROUNDDOWN($AO122,-1)))+VLOOKUP($AP$2,宝石属性!$B$43:$M$66,COLUMNS(宝石属性!$B$43:K$66),0)*10*VLOOKUP(ROUNDDOWN($AO122,-1),宝石属性!$B$25:$N$41,2,0)*VLOOKUP(ROUNDDOWN($AO122,-1),宝石属性!$B$25:$N$41,3,0)+VLOOKUP($AP$2,职业被动!$B$6:$M$29,COLUMNS(职业被动!$B$6:K$29),0)*$AO122,0)</f>
        <v>410</v>
      </c>
      <c r="AX122" s="9">
        <f>ROUND(属性投放!L$4+装备属性!L$4*IF($AO122&lt;10,1,ROUNDDOWN($AO122,-1))+SUM(属性投放!M$37:M$45)*$AO122+VLOOKUP($AP$2,一级属性!$E$41:$P$64,COLUMNS(一级属性!$E$41:O$64),0)*($AO122+0.25*IF($AO122&lt;10,1,ROUNDDOWN($AO122,-1)))+VLOOKUP($AP$2,宝石属性!$B$43:$M$66,COLUMNS(宝石属性!$B$43:L$66),0)*10*VLOOKUP(ROUNDDOWN($AO122,-1),宝石属性!$B$25:$N$41,2,0)*VLOOKUP(ROUNDDOWN($AO122,-1),宝石属性!$B$25:$N$41,3,0)+VLOOKUP($AP$2,职业被动!$B$6:$M$29,COLUMNS(职业被动!$B$6:L$29),0)*$AO122,0)</f>
        <v>1286</v>
      </c>
      <c r="AY122" s="9">
        <f>ROUND(属性投放!M$4+装备属性!M$4*IF($AO122&lt;10,1,ROUNDDOWN($AO122,-1))+SUM(属性投放!N$37:N$45)*$AO122+VLOOKUP($AP$2,一级属性!$E$41:$P$64,COLUMNS(一级属性!$E$41:P$64),0)*($AO122+0.25*IF($AO122&lt;10,1,ROUNDDOWN($AO122,-1)))+VLOOKUP($AP$2,宝石属性!$B$43:$M$66,COLUMNS(宝石属性!$B$43:M$66),0)*10*VLOOKUP(ROUNDDOWN($AO122,-1),宝石属性!$B$25:$N$41,2,0)*VLOOKUP(ROUNDDOWN($AO122,-1),宝石属性!$B$25:$N$41,3,0)+VLOOKUP($AP$2,职业被动!$B$6:$M$29,COLUMNS(职业被动!$B$6:M$29),0)*$AO122,0)</f>
        <v>1306</v>
      </c>
      <c r="AZ122" s="48">
        <f>属性价值和能力评分!$F$9+ROUND(属性价值和能力评分!$F$38*10,0)*AO122+ROUND((SUM(装备属性!$W$9:$W$14)+属性价值和能力评分!$F$38*1.25+1.4+2.8)*IF(AO122&lt;10,1,ROUNDDOWN(AO122,-1)),0)+15*VLOOKUP(ROUNDDOWN(AO122,-1),宝石属性!$B$26:$D$41,2,0)*6*VLOOKUP(ROUNDDOWN(AO122,-1),宝石属性!$B$26:$D$41,3,0)+(属性价值和能力评分!$F$49*9+属性价值和能力评分!$F$50*2+属性价值和能力评分!$F$53*8/5)*AO122</f>
        <v>21757</v>
      </c>
      <c r="BB122" s="1">
        <v>119</v>
      </c>
      <c r="BC122" s="9">
        <f>ROUND(属性投放!D$4+装备属性!D$4*IF($BB122&lt;10,1,ROUNDDOWN($BB122,-1))+SUM(属性投放!E$37:E$45)*$BB122+VLOOKUP($BC$2,一级属性!$E$41:$P$64,COLUMNS(一级属性!$E$41:G$64),0)*($BB122+0.25*IF($BB122&lt;10,1,ROUNDDOWN($BB122,-1)))+VLOOKUP($BC$2,宝石属性!$B$43:$M$66,COLUMNS(宝石属性!$B$43:D$66),0)*10*VLOOKUP(ROUNDDOWN($BB122,-1),宝石属性!$B$25:$N$41,2,0)*VLOOKUP(ROUNDDOWN($BB122,-1),宝石属性!$B$25:$N$41,3,0)+VLOOKUP($BC$2,职业被动!$B$6:$M$29,COLUMNS(职业被动!$B$6:D$29),0)*$BB122,0)</f>
        <v>6713</v>
      </c>
      <c r="BD122" s="9">
        <f>ROUND(属性投放!E$4+装备属性!E$4*IF($BB122&lt;10,1,ROUNDDOWN($BB122,-1))+SUM(属性投放!F$37:F$45)*$BB122+VLOOKUP($BC$2,一级属性!$E$41:$P$64,COLUMNS(一级属性!$E$41:H$64),0)*($BB122+0.25*IF($BB122&lt;10,1,ROUNDDOWN($BB122,-1)))+VLOOKUP($BC$2,宝石属性!$B$43:$M$66,COLUMNS(宝石属性!$B$43:E$66),0)*10*VLOOKUP(ROUNDDOWN($BB122,-1),宝石属性!$B$25:$N$41,2,0)*VLOOKUP(ROUNDDOWN($BB122,-1),宝石属性!$B$25:$N$41,3,0)+VLOOKUP($BC$2,职业被动!$B$6:$M$29,COLUMNS(职业被动!$B$6:E$29),0)*$BB122,0)</f>
        <v>5817</v>
      </c>
      <c r="BE122" s="9">
        <f>ROUND(属性投放!F$4+装备属性!F$4*IF($BB122&lt;10,1,ROUNDDOWN($BB122,-1))+SUM(属性投放!G$37:G$45)*$BB122+VLOOKUP($BC$2,一级属性!$E$41:$P$64,COLUMNS(一级属性!$E$41:I$64),0)*($BB122+0.25*IF($BB122&lt;10,1,ROUNDDOWN($BB122,-1)))+VLOOKUP($BC$2,宝石属性!$B$43:$M$66,COLUMNS(宝石属性!$B$43:F$66),0)*10*VLOOKUP(ROUNDDOWN($BB122,-1),宝石属性!$B$25:$N$41,2,0)*VLOOKUP(ROUNDDOWN($BB122,-1),宝石属性!$B$25:$N$41,3,0)+VLOOKUP($BC$2,职业被动!$B$6:$M$29,COLUMNS(职业被动!$B$6:F$29),0)*$BB122,0)</f>
        <v>1240</v>
      </c>
      <c r="BF122" s="9">
        <f>ROUND(属性投放!G$4+装备属性!G$4*IF($BB122&lt;10,1,ROUNDDOWN($BB122,-1))+SUM(属性投放!H$37:H$45)*$BB122+VLOOKUP($BC$2,一级属性!$E$41:$P$64,COLUMNS(一级属性!$E$41:J$64),0)*($BB122+0.25*IF($BB122&lt;10,1,ROUNDDOWN($BB122,-1)))+VLOOKUP($BC$2,宝石属性!$B$43:$M$66,COLUMNS(宝石属性!$B$43:G$66),0)*10*VLOOKUP(ROUNDDOWN($BB122,-1),宝石属性!$B$25:$N$41,2,0)*VLOOKUP(ROUNDDOWN($BB122,-1),宝石属性!$B$25:$N$41,3,0)+VLOOKUP($BC$2,职业被动!$B$6:$M$29,COLUMNS(职业被动!$B$6:G$29),0)*$BB122,0)</f>
        <v>1122</v>
      </c>
      <c r="BG122" s="9">
        <f>ROUND(属性投放!H$4+装备属性!H$4*IF($BB122&lt;10,1,ROUNDDOWN($BB122,-1))+SUM(属性投放!I$37:I$45)*$BB122+VLOOKUP($BC$2,一级属性!$E$41:$P$64,COLUMNS(一级属性!$E$41:K$64),0)*($BB122+0.25*IF($BB122&lt;10,1,ROUNDDOWN($BB122,-1)))+VLOOKUP($BC$2,宝石属性!$B$43:$M$66,COLUMNS(宝石属性!$B$43:H$66),0)*10*VLOOKUP(ROUNDDOWN($BB122,-1),宝石属性!$B$25:$N$41,2,0)*VLOOKUP(ROUNDDOWN($BB122,-1),宝石属性!$B$25:$N$41,3,0)+VLOOKUP($BC$2,职业被动!$B$6:$M$29,COLUMNS(职业被动!$B$6:H$29),0)*$BB122,0)</f>
        <v>1713</v>
      </c>
      <c r="BH122" s="9">
        <f>ROUND(属性投放!I$4+装备属性!I$4*IF($BB122&lt;10,1,ROUNDDOWN($BB122,-1))+SUM(属性投放!J$37:J$45)*$BB122+VLOOKUP($BC$2,一级属性!$E$41:$P$64,COLUMNS(一级属性!$E$41:L$64),0)*($BB122+0.25*IF($BB122&lt;10,1,ROUNDDOWN($BB122,-1)))+VLOOKUP($BC$2,宝石属性!$B$43:$M$66,COLUMNS(宝石属性!$B$43:I$66),0)*10*VLOOKUP(ROUNDDOWN($BB122,-1),宝石属性!$B$25:$N$41,2,0)*VLOOKUP(ROUNDDOWN($BB122,-1),宝石属性!$B$25:$N$41,3,0)+VLOOKUP($BC$2,职业被动!$B$6:$M$29,COLUMNS(职业被动!$B$6:I$29),0)*$BB122,0)</f>
        <v>1632</v>
      </c>
      <c r="BI122" s="9">
        <f>ROUND(属性投放!J$4+装备属性!J$4*IF($BB122&lt;10,1,ROUNDDOWN($BB122,-1))+SUM(属性投放!K$37:K$45)*$BB122+VLOOKUP($BC$2,一级属性!$E$41:$P$64,COLUMNS(一级属性!$E$41:M$64),0)*($BB122+0.25*IF($BB122&lt;10,1,ROUNDDOWN($BB122,-1)))+VLOOKUP($BC$2,宝石属性!$B$43:$M$66,COLUMNS(宝石属性!$B$43:J$66),0)*10*VLOOKUP(ROUNDDOWN($BB122,-1),宝石属性!$B$25:$N$41,2,0)*VLOOKUP(ROUNDDOWN($BB122,-1),宝石属性!$B$25:$N$41,3,0)+VLOOKUP($BC$2,职业被动!$B$6:$M$29,COLUMNS(职业被动!$B$6:J$29),0)*$BB122,0)</f>
        <v>731</v>
      </c>
      <c r="BJ122" s="9">
        <f>ROUND(属性投放!K$4+装备属性!K$4*IF($BB122&lt;10,1,ROUNDDOWN($BB122,-1))+SUM(属性投放!L$37:L$45)*$BB122+VLOOKUP($BC$2,一级属性!$E$41:$P$64,COLUMNS(一级属性!$E$41:N$64),0)*($BB122+0.25*IF($BB122&lt;10,1,ROUNDDOWN($BB122,-1)))+VLOOKUP($BC$2,宝石属性!$B$43:$M$66,COLUMNS(宝石属性!$B$43:K$66),0)*10*VLOOKUP(ROUNDDOWN($BB122,-1),宝石属性!$B$25:$N$41,2,0)*VLOOKUP(ROUNDDOWN($BB122,-1),宝石属性!$B$25:$N$41,3,0)+VLOOKUP($BC$2,职业被动!$B$6:$M$29,COLUMNS(职业被动!$B$6:K$29),0)*$BB122,0)</f>
        <v>410</v>
      </c>
      <c r="BK122" s="9">
        <f>ROUND(属性投放!L$4+装备属性!L$4*IF($BB122&lt;10,1,ROUNDDOWN($BB122,-1))+SUM(属性投放!M$37:M$45)*$BB122+VLOOKUP($BC$2,一级属性!$E$41:$P$64,COLUMNS(一级属性!$E$41:O$64),0)*($BB122+0.25*IF($BB122&lt;10,1,ROUNDDOWN($BB122,-1)))+VLOOKUP($BC$2,宝石属性!$B$43:$M$66,COLUMNS(宝石属性!$B$43:L$66),0)*10*VLOOKUP(ROUNDDOWN($BB122,-1),宝石属性!$B$25:$N$41,2,0)*VLOOKUP(ROUNDDOWN($BB122,-1),宝石属性!$B$25:$N$41,3,0)+VLOOKUP($BC$2,职业被动!$B$6:$M$29,COLUMNS(职业被动!$B$6:L$29),0)*$BB122,0)</f>
        <v>36</v>
      </c>
      <c r="BL122" s="9">
        <f>ROUND(属性投放!M$4+装备属性!M$4*IF($BB122&lt;10,1,ROUNDDOWN($BB122,-1))+SUM(属性投放!N$37:N$45)*$BB122+VLOOKUP($BC$2,一级属性!$E$41:$P$64,COLUMNS(一级属性!$E$41:P$64),0)*($BB122+0.25*IF($BB122&lt;10,1,ROUNDDOWN($BB122,-1)))+VLOOKUP($BC$2,宝石属性!$B$43:$M$66,COLUMNS(宝石属性!$B$43:M$66),0)*10*VLOOKUP(ROUNDDOWN($BB122,-1),宝石属性!$B$25:$N$41,2,0)*VLOOKUP(ROUNDDOWN($BB122,-1),宝石属性!$B$25:$N$41,3,0)+VLOOKUP($BC$2,职业被动!$B$6:$M$29,COLUMNS(职业被动!$B$6:M$29),0)*$BB122,0)</f>
        <v>1306</v>
      </c>
      <c r="BM122" s="48">
        <f>属性价值和能力评分!$F$9+ROUND(属性价值和能力评分!$F$38*10,0)*BB122+ROUND((SUM(装备属性!$W$9:$W$14)+属性价值和能力评分!$F$38*1.25+1.4+2.8)*IF(BB122&lt;10,1,ROUNDDOWN(BB122,-1)),0)+15*VLOOKUP(ROUNDDOWN(BB122,-1),宝石属性!$B$26:$D$41,2,0)*6*VLOOKUP(ROUNDDOWN(BB122,-1),宝石属性!$B$26:$D$41,3,0)+(属性价值和能力评分!$F$49*9+属性价值和能力评分!$F$50*2+属性价值和能力评分!$F$53*8/5)*BB122</f>
        <v>21757</v>
      </c>
      <c r="BO122" s="1">
        <v>119</v>
      </c>
      <c r="BP122" s="9">
        <f>ROUND(属性投放!D$4+装备属性!D$4*IF($BO122&lt;10,1,ROUNDDOWN($BO122,-1))+SUM(属性投放!E$37:E$45)*$BO122+VLOOKUP($BP$2,一级属性!$E$41:$P$64,COLUMNS(一级属性!$E$41:G$64),0)*($BO122+0.25*IF($BO122&lt;10,1,ROUNDDOWN($BO122,-1)))+VLOOKUP($BP$2,宝石属性!$B$43:$M$66,COLUMNS(宝石属性!$B$43:D$66),0)*10*VLOOKUP(ROUNDDOWN($BO122,-1),宝石属性!$B$25:$N$41,2,0)*VLOOKUP(ROUNDDOWN($BO122,-1),宝石属性!$B$25:$N$41,3,0)+VLOOKUP($BP$2,职业被动!$B$6:$M$29,COLUMNS(职业被动!$B$6:D$29),0)*$BO122,0)</f>
        <v>8379</v>
      </c>
      <c r="BQ122" s="9">
        <f>ROUND(属性投放!E$4+装备属性!E$4*IF($BO122&lt;10,1,ROUNDDOWN($BO122,-1))+SUM(属性投放!F$37:F$45)*$BO122+VLOOKUP($BP$2,一级属性!$E$41:$P$64,COLUMNS(一级属性!$E$41:H$64),0)*($BO122+0.25*IF($BO122&lt;10,1,ROUNDDOWN($BO122,-1)))+VLOOKUP($BP$2,宝石属性!$B$43:$M$66,COLUMNS(宝石属性!$B$43:E$66),0)*10*VLOOKUP(ROUNDDOWN($BO122,-1),宝石属性!$B$25:$N$41,2,0)*VLOOKUP(ROUNDDOWN($BO122,-1),宝石属性!$B$25:$N$41,3,0)+VLOOKUP($BP$2,职业被动!$B$6:$M$29,COLUMNS(职业被动!$B$6:E$29),0)*$BO122,0)</f>
        <v>5085</v>
      </c>
      <c r="BR122" s="9">
        <f>ROUND(属性投放!F$4+装备属性!F$4*IF($BO122&lt;10,1,ROUNDDOWN($BO122,-1))+SUM(属性投放!G$37:G$45)*$BO122+VLOOKUP($BP$2,一级属性!$E$41:$P$64,COLUMNS(一级属性!$E$41:I$64),0)*($BO122+0.25*IF($BO122&lt;10,1,ROUNDDOWN($BO122,-1)))+VLOOKUP($BP$2,宝石属性!$B$43:$M$66,COLUMNS(宝石属性!$B$43:F$66),0)*10*VLOOKUP(ROUNDDOWN($BO122,-1),宝石属性!$B$25:$N$41,2,0)*VLOOKUP(ROUNDDOWN($BO122,-1),宝石属性!$B$25:$N$41,3,0)+VLOOKUP($BP$2,职业被动!$B$6:$M$29,COLUMNS(职业被动!$B$6:F$29),0)*$BO122,0)</f>
        <v>1240</v>
      </c>
      <c r="BS122" s="9">
        <f>ROUND(属性投放!G$4+装备属性!G$4*IF($BO122&lt;10,1,ROUNDDOWN($BO122,-1))+SUM(属性投放!H$37:H$45)*$BO122+VLOOKUP($BP$2,一级属性!$E$41:$P$64,COLUMNS(一级属性!$E$41:J$64),0)*($BO122+0.25*IF($BO122&lt;10,1,ROUNDDOWN($BO122,-1)))+VLOOKUP($BP$2,宝石属性!$B$43:$M$66,COLUMNS(宝石属性!$B$43:G$66),0)*10*VLOOKUP(ROUNDDOWN($BO122,-1),宝石属性!$B$25:$N$41,2,0)*VLOOKUP(ROUNDDOWN($BO122,-1),宝石属性!$B$25:$N$41,3,0)+VLOOKUP($BP$2,职业被动!$B$6:$M$29,COLUMNS(职业被动!$B$6:G$29),0)*$BO122,0)</f>
        <v>1122</v>
      </c>
      <c r="BT122" s="9">
        <f>ROUND(属性投放!H$4+装备属性!H$4*IF($BO122&lt;10,1,ROUNDDOWN($BO122,-1))+SUM(属性投放!I$37:I$45)*$BO122+VLOOKUP($BP$2,一级属性!$E$41:$P$64,COLUMNS(一级属性!$E$41:K$64),0)*($BO122+0.25*IF($BO122&lt;10,1,ROUNDDOWN($BO122,-1)))+VLOOKUP($BP$2,宝石属性!$B$43:$M$66,COLUMNS(宝石属性!$B$43:H$66),0)*10*VLOOKUP(ROUNDDOWN($BO122,-1),宝石属性!$B$25:$N$41,2,0)*VLOOKUP(ROUNDDOWN($BO122,-1),宝石属性!$B$25:$N$41,3,0)+VLOOKUP($BP$2,职业被动!$B$6:$M$29,COLUMNS(职业被动!$B$6:H$29),0)*$BO122,0)</f>
        <v>1328</v>
      </c>
      <c r="BU122" s="9">
        <f>ROUND(属性投放!I$4+装备属性!I$4*IF($BO122&lt;10,1,ROUNDDOWN($BO122,-1))+SUM(属性投放!J$37:J$45)*$BO122+VLOOKUP($BP$2,一级属性!$E$41:$P$64,COLUMNS(一级属性!$E$41:L$64),0)*($BO122+0.25*IF($BO122&lt;10,1,ROUNDDOWN($BO122,-1)))+VLOOKUP($BP$2,宝石属性!$B$43:$M$66,COLUMNS(宝石属性!$B$43:I$66),0)*10*VLOOKUP(ROUNDDOWN($BO122,-1),宝石属性!$B$25:$N$41,2,0)*VLOOKUP(ROUNDDOWN($BO122,-1),宝石属性!$B$25:$N$41,3,0)+VLOOKUP($BP$2,职业被动!$B$6:$M$29,COLUMNS(职业被动!$B$6:I$29),0)*$BO122,0)</f>
        <v>1367</v>
      </c>
      <c r="BV122" s="9">
        <f>ROUND(属性投放!J$4+装备属性!J$4*IF($BO122&lt;10,1,ROUNDDOWN($BO122,-1))+SUM(属性投放!K$37:K$45)*$BO122+VLOOKUP($BP$2,一级属性!$E$41:$P$64,COLUMNS(一级属性!$E$41:M$64),0)*($BO122+0.25*IF($BO122&lt;10,1,ROUNDDOWN($BO122,-1)))+VLOOKUP($BP$2,宝石属性!$B$43:$M$66,COLUMNS(宝石属性!$B$43:J$66),0)*10*VLOOKUP(ROUNDDOWN($BO122,-1),宝石属性!$B$25:$N$41,2,0)*VLOOKUP(ROUNDDOWN($BO122,-1),宝石属性!$B$25:$N$41,3,0)+VLOOKUP($BP$2,职业被动!$B$6:$M$29,COLUMNS(职业被动!$B$6:J$29),0)*$BO122,0)</f>
        <v>951</v>
      </c>
      <c r="BW122" s="9">
        <f>ROUND(属性投放!K$4+装备属性!K$4*IF($BO122&lt;10,1,ROUNDDOWN($BO122,-1))+SUM(属性投放!L$37:L$45)*$BO122+VLOOKUP($BP$2,一级属性!$E$41:$P$64,COLUMNS(一级属性!$E$41:N$64),0)*($BO122+0.25*IF($BO122&lt;10,1,ROUNDDOWN($BO122,-1)))+VLOOKUP($BP$2,宝石属性!$B$43:$M$66,COLUMNS(宝石属性!$B$43:K$66),0)*10*VLOOKUP(ROUNDDOWN($BO122,-1),宝石属性!$B$25:$N$41,2,0)*VLOOKUP(ROUNDDOWN($BO122,-1),宝石属性!$B$25:$N$41,3,0)+VLOOKUP($BP$2,职业被动!$B$6:$M$29,COLUMNS(职业被动!$B$6:K$29),0)*$BO122,0)</f>
        <v>570</v>
      </c>
      <c r="BX122" s="9">
        <f>ROUND(属性投放!L$4+装备属性!L$4*IF($BO122&lt;10,1,ROUNDDOWN($BO122,-1))+SUM(属性投放!M$37:M$45)*$BO122+VLOOKUP($BP$2,一级属性!$E$41:$P$64,COLUMNS(一级属性!$E$41:O$64),0)*($BO122+0.25*IF($BO122&lt;10,1,ROUNDDOWN($BO122,-1)))+VLOOKUP($BP$2,宝石属性!$B$43:$M$66,COLUMNS(宝石属性!$B$43:L$66),0)*10*VLOOKUP(ROUNDDOWN($BO122,-1),宝石属性!$B$25:$N$41,2,0)*VLOOKUP(ROUNDDOWN($BO122,-1),宝石属性!$B$25:$N$41,3,0)+VLOOKUP($BP$2,职业被动!$B$6:$M$29,COLUMNS(职业被动!$B$6:L$29),0)*$BO122,0)</f>
        <v>36</v>
      </c>
      <c r="BY122" s="9">
        <f>ROUND(属性投放!M$4+装备属性!M$4*IF($BO122&lt;10,1,ROUNDDOWN($BO122,-1))+SUM(属性投放!N$37:N$45)*$BO122+VLOOKUP($BP$2,一级属性!$E$41:$P$64,COLUMNS(一级属性!$E$41:P$64),0)*($BO122+0.25*IF($BO122&lt;10,1,ROUNDDOWN($BO122,-1)))+VLOOKUP($BP$2,宝石属性!$B$43:$M$66,COLUMNS(宝石属性!$B$43:M$66),0)*10*VLOOKUP(ROUNDDOWN($BO122,-1),宝石属性!$B$25:$N$41,2,0)*VLOOKUP(ROUNDDOWN($BO122,-1),宝石属性!$B$25:$N$41,3,0)+VLOOKUP($BP$2,职业被动!$B$6:$M$29,COLUMNS(职业被动!$B$6:M$29),0)*$BO122,0)</f>
        <v>1306</v>
      </c>
      <c r="BZ122" s="48">
        <f>属性价值和能力评分!$F$9+ROUND(属性价值和能力评分!$F$38*10,0)*BO122+ROUND((SUM(装备属性!$W$9:$W$14)+属性价值和能力评分!$F$38*1.25+1.4+2.8)*IF(BO122&lt;10,1,ROUNDDOWN(BO122,-1)),0)+15*VLOOKUP(ROUNDDOWN(BO122,-1),宝石属性!$B$26:$D$41,2,0)*6*VLOOKUP(ROUNDDOWN(BO122,-1),宝石属性!$B$26:$D$41,3,0)+(属性价值和能力评分!$F$49*9+属性价值和能力评分!$F$50*2+属性价值和能力评分!$F$53*8/5)*BO122</f>
        <v>21757</v>
      </c>
      <c r="CB122" s="1">
        <v>119</v>
      </c>
      <c r="CC122" s="9">
        <f>ROUND(属性投放!D$4+装备属性!D$4*IF($CB122&lt;10,1,ROUNDDOWN($CB122,-1))+SUM(属性投放!E$37:E$45)*$CB122+VLOOKUP($CC$2,一级属性!$E$41:$P$64,COLUMNS(一级属性!$E$41:G$64),0)*($CB122+0.25*IF($CB122&lt;10,1,ROUNDDOWN($CB122,-1)))+VLOOKUP($CC$2,宝石属性!$B$43:$M$66,COLUMNS(宝石属性!$B$43:D$66),0)*10*VLOOKUP(ROUNDDOWN($CB122,-1),宝石属性!$B$25:$N$41,2,0)*VLOOKUP(ROUNDDOWN($CB122,-1),宝石属性!$B$25:$N$41,3,0)+VLOOKUP($CC$2,职业被动!$B$6:$M$29,COLUMNS(职业被动!$B$6:D$29),0)*$CB122,0)</f>
        <v>5541</v>
      </c>
      <c r="CD122" s="9">
        <f>ROUND(属性投放!E$4+装备属性!E$4*IF($CB122&lt;10,1,ROUNDDOWN($CB122,-1))+SUM(属性投放!F$37:F$45)*$CB122+VLOOKUP($CC$2,一级属性!$E$41:$P$64,COLUMNS(一级属性!$E$41:H$64),0)*($CB122+0.25*IF($CB122&lt;10,1,ROUNDDOWN($CB122,-1)))+VLOOKUP($CC$2,宝石属性!$B$43:$M$66,COLUMNS(宝石属性!$B$43:E$66),0)*10*VLOOKUP(ROUNDDOWN($CB122,-1),宝石属性!$B$25:$N$41,2,0)*VLOOKUP(ROUNDDOWN($CB122,-1),宝石属性!$B$25:$N$41,3,0)+VLOOKUP($CC$2,职业被动!$B$6:$M$29,COLUMNS(职业被动!$B$6:E$29),0)*$CB122,0)</f>
        <v>2887</v>
      </c>
      <c r="CE122" s="9">
        <f>ROUND(属性投放!F$4+装备属性!F$4*IF($CB122&lt;10,1,ROUNDDOWN($CB122,-1))+SUM(属性投放!G$37:G$45)*$CB122+VLOOKUP($CC$2,一级属性!$E$41:$P$64,COLUMNS(一级属性!$E$41:I$64),0)*($CB122+0.25*IF($CB122&lt;10,1,ROUNDDOWN($CB122,-1)))+VLOOKUP($CC$2,宝石属性!$B$43:$M$66,COLUMNS(宝石属性!$B$43:F$66),0)*10*VLOOKUP(ROUNDDOWN($CB122,-1),宝石属性!$B$25:$N$41,2,0)*VLOOKUP(ROUNDDOWN($CB122,-1),宝石属性!$B$25:$N$41,3,0)+VLOOKUP($CC$2,职业被动!$B$6:$M$29,COLUMNS(职业被动!$B$6:F$29),0)*$CB122,0)</f>
        <v>2590</v>
      </c>
      <c r="CF122" s="9">
        <f>ROUND(属性投放!G$4+装备属性!G$4*IF($CB122&lt;10,1,ROUNDDOWN($CB122,-1))+SUM(属性投放!H$37:H$45)*$CB122+VLOOKUP($CC$2,一级属性!$E$41:$P$64,COLUMNS(一级属性!$E$41:J$64),0)*($CB122+0.25*IF($CB122&lt;10,1,ROUNDDOWN($CB122,-1)))+VLOOKUP($CC$2,宝石属性!$B$43:$M$66,COLUMNS(宝石属性!$B$43:G$66),0)*10*VLOOKUP(ROUNDDOWN($CB122,-1),宝石属性!$B$25:$N$41,2,0)*VLOOKUP(ROUNDDOWN($CB122,-1),宝石属性!$B$25:$N$41,3,0)+VLOOKUP($CC$2,职业被动!$B$6:$M$29,COLUMNS(职业被动!$B$6:G$29),0)*$CB122,0)</f>
        <v>1241</v>
      </c>
      <c r="CG122" s="9">
        <f>ROUND(属性投放!H$4+装备属性!H$4*IF($CB122&lt;10,1,ROUNDDOWN($CB122,-1))+SUM(属性投放!I$37:I$45)*$CB122+VLOOKUP($CC$2,一级属性!$E$41:$P$64,COLUMNS(一级属性!$E$41:K$64),0)*($CB122+0.25*IF($CB122&lt;10,1,ROUNDDOWN($CB122,-1)))+VLOOKUP($CC$2,宝石属性!$B$43:$M$66,COLUMNS(宝石属性!$B$43:H$66),0)*10*VLOOKUP(ROUNDDOWN($CB122,-1),宝石属性!$B$25:$N$41,2,0)*VLOOKUP(ROUNDDOWN($CB122,-1),宝石属性!$B$25:$N$41,3,0)+VLOOKUP($CC$2,职业被动!$B$6:$M$29,COLUMNS(职业被动!$B$6:H$29),0)*$CB122,0)</f>
        <v>769</v>
      </c>
      <c r="CH122" s="9">
        <f>ROUND(属性投放!I$4+装备属性!I$4*IF($CB122&lt;10,1,ROUNDDOWN($CB122,-1))+SUM(属性投放!J$37:J$45)*$CB122+VLOOKUP($CC$2,一级属性!$E$41:$P$64,COLUMNS(一级属性!$E$41:L$64),0)*($CB122+0.25*IF($CB122&lt;10,1,ROUNDDOWN($CB122,-1)))+VLOOKUP($CC$2,宝石属性!$B$43:$M$66,COLUMNS(宝石属性!$B$43:I$66),0)*10*VLOOKUP(ROUNDDOWN($CB122,-1),宝石属性!$B$25:$N$41,2,0)*VLOOKUP(ROUNDDOWN($CB122,-1),宝石属性!$B$25:$N$41,3,0)+VLOOKUP($CC$2,职业被动!$B$6:$M$29,COLUMNS(职业被动!$B$6:I$29),0)*$CB122,0)</f>
        <v>1308</v>
      </c>
      <c r="CI122" s="9">
        <f>ROUND(属性投放!J$4+装备属性!J$4*IF($CB122&lt;10,1,ROUNDDOWN($CB122,-1))+SUM(属性投放!K$37:K$45)*$CB122+VLOOKUP($CC$2,一级属性!$E$41:$P$64,COLUMNS(一级属性!$E$41:M$64),0)*($CB122+0.25*IF($CB122&lt;10,1,ROUNDDOWN($CB122,-1)))+VLOOKUP($CC$2,宝石属性!$B$43:$M$66,COLUMNS(宝石属性!$B$43:J$66),0)*10*VLOOKUP(ROUNDDOWN($CB122,-1),宝石属性!$B$25:$N$41,2,0)*VLOOKUP(ROUNDDOWN($CB122,-1),宝石属性!$B$25:$N$41,3,0)+VLOOKUP($CC$2,职业被动!$B$6:$M$29,COLUMNS(职业被动!$B$6:J$29),0)*$CB122,0)</f>
        <v>848</v>
      </c>
      <c r="CJ122" s="9">
        <f>ROUND(属性投放!K$4+装备属性!K$4*IF($CB122&lt;10,1,ROUNDDOWN($CB122,-1))+SUM(属性投放!L$37:L$45)*$CB122+VLOOKUP($CC$2,一级属性!$E$41:$P$64,COLUMNS(一级属性!$E$41:N$64),0)*($CB122+0.25*IF($CB122&lt;10,1,ROUNDDOWN($CB122,-1)))+VLOOKUP($CC$2,宝石属性!$B$43:$M$66,COLUMNS(宝石属性!$B$43:K$66),0)*10*VLOOKUP(ROUNDDOWN($CB122,-1),宝石属性!$B$25:$N$41,2,0)*VLOOKUP(ROUNDDOWN($CB122,-1),宝石属性!$B$25:$N$41,3,0)+VLOOKUP($CC$2,职业被动!$B$6:$M$29,COLUMNS(职业被动!$B$6:K$29),0)*$CB122,0)</f>
        <v>410</v>
      </c>
      <c r="CK122" s="9">
        <f>ROUND(属性投放!L$4+装备属性!L$4*IF($CB122&lt;10,1,ROUNDDOWN($CB122,-1))+SUM(属性投放!M$37:M$45)*$CB122+VLOOKUP($CC$2,一级属性!$E$41:$P$64,COLUMNS(一级属性!$E$41:O$64),0)*($CB122+0.25*IF($CB122&lt;10,1,ROUNDDOWN($CB122,-1)))+VLOOKUP($CC$2,宝石属性!$B$43:$M$66,COLUMNS(宝石属性!$B$43:L$66),0)*10*VLOOKUP(ROUNDDOWN($CB122,-1),宝石属性!$B$25:$N$41,2,0)*VLOOKUP(ROUNDDOWN($CB122,-1),宝石属性!$B$25:$N$41,3,0)+VLOOKUP($CC$2,职业被动!$B$6:$M$29,COLUMNS(职业被动!$B$6:L$29),0)*$CB122,0)</f>
        <v>36</v>
      </c>
      <c r="CL122" s="9">
        <f>ROUND(属性投放!M$4+装备属性!M$4*IF($CB122&lt;10,1,ROUNDDOWN($CB122,-1))+SUM(属性投放!N$37:N$45)*$CB122+VLOOKUP($CC$2,一级属性!$E$41:$P$64,COLUMNS(一级属性!$E$41:P$64),0)*($CB122+0.25*IF($CB122&lt;10,1,ROUNDDOWN($CB122,-1)))+VLOOKUP($CC$2,宝石属性!$B$43:$M$66,COLUMNS(宝石属性!$B$43:M$66),0)*10*VLOOKUP(ROUNDDOWN($CB122,-1),宝石属性!$B$25:$N$41,2,0)*VLOOKUP(ROUNDDOWN($CB122,-1),宝石属性!$B$25:$N$41,3,0)+VLOOKUP($CC$2,职业被动!$B$6:$M$29,COLUMNS(职业被动!$B$6:M$29),0)*$CB122,0)</f>
        <v>1226</v>
      </c>
      <c r="CM122" s="48">
        <f>属性价值和能力评分!$F$9+ROUND(属性价值和能力评分!$F$38*10,0)*CB122+ROUND((SUM(装备属性!$W$9:$W$14)+属性价值和能力评分!$F$38*1.25+1.4+2.8)*IF(CB122&lt;10,1,ROUNDDOWN(CB122,-1)),0)+15*VLOOKUP(ROUNDDOWN(CB122,-1),宝石属性!$B$26:$D$41,2,0)*6*VLOOKUP(ROUNDDOWN(CB122,-1),宝石属性!$B$26:$D$41,3,0)+(属性价值和能力评分!$F$49*9+属性价值和能力评分!$F$50*2+属性价值和能力评分!$F$53*8/5)*CB122</f>
        <v>21757</v>
      </c>
      <c r="CO122" s="1">
        <v>119</v>
      </c>
      <c r="CP122" s="9">
        <f>ROUND(属性投放!D$4+装备属性!D$4*IF($CO122&lt;10,1,ROUNDDOWN($CO122,-1))+SUM(属性投放!E$37:E$45)*$CO122+VLOOKUP($CP$2,一级属性!$E$41:$P$64,COLUMNS(一级属性!$E$41:G$64),0)*($CO122+0.25*IF($CO122&lt;10,1,ROUNDDOWN($CO122,-1)))+VLOOKUP($CP$2,宝石属性!$B$43:$M$66,COLUMNS(宝石属性!$B$43:D$66),0)*10*VLOOKUP(ROUNDDOWN($CO122,-1),宝石属性!$B$25:$N$41,2,0)*VLOOKUP(ROUNDDOWN($CO122,-1),宝石属性!$B$25:$N$41,3,0)+VLOOKUP($CP$2,职业被动!$B$6:$M$29,COLUMNS(职业被动!$B$6:D$29),0)*$CO122,0)</f>
        <v>5541</v>
      </c>
      <c r="CQ122" s="9">
        <f>ROUND(属性投放!E$4+装备属性!E$4*IF($CO122&lt;10,1,ROUNDDOWN($CO122,-1))+SUM(属性投放!F$37:F$45)*$CO122+VLOOKUP($CP$2,一级属性!$E$41:$P$64,COLUMNS(一级属性!$E$41:H$64),0)*($CO122+0.25*IF($CO122&lt;10,1,ROUNDDOWN($CO122,-1)))+VLOOKUP($CP$2,宝石属性!$B$43:$M$66,COLUMNS(宝石属性!$B$43:E$66),0)*10*VLOOKUP(ROUNDDOWN($CO122,-1),宝石属性!$B$25:$N$41,2,0)*VLOOKUP(ROUNDDOWN($CO122,-1),宝石属性!$B$25:$N$41,3,0)+VLOOKUP($CP$2,职业被动!$B$6:$M$29,COLUMNS(职业被动!$B$6:E$29),0)*$CO122,0)</f>
        <v>6550</v>
      </c>
      <c r="CR122" s="9">
        <f>ROUND(属性投放!F$4+装备属性!F$4*IF($CO122&lt;10,1,ROUNDDOWN($CO122,-1))+SUM(属性投放!G$37:G$45)*$CO122+VLOOKUP($CP$2,一级属性!$E$41:$P$64,COLUMNS(一级属性!$E$41:I$64),0)*($CO122+0.25*IF($CO122&lt;10,1,ROUNDDOWN($CO122,-1)))+VLOOKUP($CP$2,宝石属性!$B$43:$M$66,COLUMNS(宝石属性!$B$43:F$66),0)*10*VLOOKUP(ROUNDDOWN($CO122,-1),宝石属性!$B$25:$N$41,2,0)*VLOOKUP(ROUNDDOWN($CO122,-1),宝石属性!$B$25:$N$41,3,0)+VLOOKUP($CP$2,职业被动!$B$6:$M$29,COLUMNS(职业被动!$B$6:F$29),0)*$CO122,0)</f>
        <v>1240</v>
      </c>
      <c r="CS122" s="9">
        <f>ROUND(属性投放!G$4+装备属性!G$4*IF($CO122&lt;10,1,ROUNDDOWN($CO122,-1))+SUM(属性投放!H$37:H$45)*$CO122+VLOOKUP($CP$2,一级属性!$E$41:$P$64,COLUMNS(一级属性!$E$41:J$64),0)*($CO122+0.25*IF($CO122&lt;10,1,ROUNDDOWN($CO122,-1)))+VLOOKUP($CP$2,宝石属性!$B$43:$M$66,COLUMNS(宝石属性!$B$43:G$66),0)*10*VLOOKUP(ROUNDDOWN($CO122,-1),宝石属性!$B$25:$N$41,2,0)*VLOOKUP(ROUNDDOWN($CO122,-1),宝石属性!$B$25:$N$41,3,0)+VLOOKUP($CP$2,职业被动!$B$6:$M$29,COLUMNS(职业被动!$B$6:G$29),0)*$CO122,0)</f>
        <v>1122</v>
      </c>
      <c r="CT122" s="9">
        <f>ROUND(属性投放!H$4+装备属性!H$4*IF($CO122&lt;10,1,ROUNDDOWN($CO122,-1))+SUM(属性投放!I$37:I$45)*$CO122+VLOOKUP($CP$2,一级属性!$E$41:$P$64,COLUMNS(一级属性!$E$41:K$64),0)*($CO122+0.25*IF($CO122&lt;10,1,ROUNDDOWN($CO122,-1)))+VLOOKUP($CP$2,宝石属性!$B$43:$M$66,COLUMNS(宝石属性!$B$43:H$66),0)*10*VLOOKUP(ROUNDDOWN($CO122,-1),宝石属性!$B$25:$N$41,2,0)*VLOOKUP(ROUNDDOWN($CO122,-1),宝石属性!$B$25:$N$41,3,0)+VLOOKUP($CP$2,职业被动!$B$6:$M$29,COLUMNS(职业被动!$B$6:H$29),0)*$CO122,0)</f>
        <v>1980</v>
      </c>
      <c r="CU122" s="9">
        <f>ROUND(属性投放!I$4+装备属性!I$4*IF($CO122&lt;10,1,ROUNDDOWN($CO122,-1))+SUM(属性投放!J$37:J$45)*$CO122+VLOOKUP($CP$2,一级属性!$E$41:$P$64,COLUMNS(一级属性!$E$41:L$64),0)*($CO122+0.25*IF($CO122&lt;10,1,ROUNDDOWN($CO122,-1)))+VLOOKUP($CP$2,宝石属性!$B$43:$M$66,COLUMNS(宝石属性!$B$43:I$66),0)*10*VLOOKUP(ROUNDDOWN($CO122,-1),宝石属性!$B$25:$N$41,2,0)*VLOOKUP(ROUNDDOWN($CO122,-1),宝石属性!$B$25:$N$41,3,0)+VLOOKUP($CP$2,职业被动!$B$6:$M$29,COLUMNS(职业被动!$B$6:I$29),0)*$CO122,0)</f>
        <v>1720</v>
      </c>
      <c r="CV122" s="9">
        <f>ROUND(属性投放!J$4+装备属性!J$4*IF($CO122&lt;10,1,ROUNDDOWN($CO122,-1))+SUM(属性投放!K$37:K$45)*$CO122+VLOOKUP($CP$2,一级属性!$E$41:$P$64,COLUMNS(一级属性!$E$41:M$64),0)*($CO122+0.25*IF($CO122&lt;10,1,ROUNDDOWN($CO122,-1)))+VLOOKUP($CP$2,宝石属性!$B$43:$M$66,COLUMNS(宝石属性!$B$43:J$66),0)*10*VLOOKUP(ROUNDDOWN($CO122,-1),宝石属性!$B$25:$N$41,2,0)*VLOOKUP(ROUNDDOWN($CO122,-1),宝石属性!$B$25:$N$41,3,0)+VLOOKUP($CP$2,职业被动!$B$6:$M$29,COLUMNS(职业被动!$B$6:J$29),0)*$CO122,0)</f>
        <v>702</v>
      </c>
      <c r="CW122" s="9">
        <f>ROUND(属性投放!K$4+装备属性!K$4*IF($CO122&lt;10,1,ROUNDDOWN($CO122,-1))+SUM(属性投放!L$37:L$45)*$CO122+VLOOKUP($CP$2,一级属性!$E$41:$P$64,COLUMNS(一级属性!$E$41:N$64),0)*($CO122+0.25*IF($CO122&lt;10,1,ROUNDDOWN($CO122,-1)))+VLOOKUP($CP$2,宝石属性!$B$43:$M$66,COLUMNS(宝石属性!$B$43:K$66),0)*10*VLOOKUP(ROUNDDOWN($CO122,-1),宝石属性!$B$25:$N$41,2,0)*VLOOKUP(ROUNDDOWN($CO122,-1),宝石属性!$B$25:$N$41,3,0)+VLOOKUP($CP$2,职业被动!$B$6:$M$29,COLUMNS(职业被动!$B$6:K$29),0)*$CO122,0)</f>
        <v>410</v>
      </c>
      <c r="CX122" s="9">
        <f>ROUND(属性投放!L$4+装备属性!L$4*IF($CO122&lt;10,1,ROUNDDOWN($CO122,-1))+SUM(属性投放!M$37:M$45)*$CO122+VLOOKUP($CP$2,一级属性!$E$41:$P$64,COLUMNS(一级属性!$E$41:O$64),0)*($CO122+0.25*IF($CO122&lt;10,1,ROUNDDOWN($CO122,-1)))+VLOOKUP($CP$2,宝石属性!$B$43:$M$66,COLUMNS(宝石属性!$B$43:L$66),0)*10*VLOOKUP(ROUNDDOWN($CO122,-1),宝石属性!$B$25:$N$41,2,0)*VLOOKUP(ROUNDDOWN($CO122,-1),宝石属性!$B$25:$N$41,3,0)+VLOOKUP($CP$2,职业被动!$B$6:$M$29,COLUMNS(职业被动!$B$6:L$29),0)*$CO122,0)</f>
        <v>36</v>
      </c>
      <c r="CY122" s="9">
        <f>ROUND(属性投放!M$4+装备属性!M$4*IF($CO122&lt;10,1,ROUNDDOWN($CO122,-1))+SUM(属性投放!N$37:N$45)*$CO122+VLOOKUP($CP$2,一级属性!$E$41:$P$64,COLUMNS(一级属性!$E$41:P$64),0)*($CO122+0.25*IF($CO122&lt;10,1,ROUNDDOWN($CO122,-1)))+VLOOKUP($CP$2,宝石属性!$B$43:$M$66,COLUMNS(宝石属性!$B$43:M$66),0)*10*VLOOKUP(ROUNDDOWN($CO122,-1),宝石属性!$B$25:$N$41,2,0)*VLOOKUP(ROUNDDOWN($CO122,-1),宝石属性!$B$25:$N$41,3,0)+VLOOKUP($CP$2,职业被动!$B$6:$M$29,COLUMNS(职业被动!$B$6:M$29),0)*$CO122,0)</f>
        <v>1226</v>
      </c>
      <c r="CZ122" s="48">
        <f>属性价值和能力评分!$F$9+ROUND(属性价值和能力评分!$F$38*10,0)*CO122+ROUND((SUM(装备属性!$W$9:$W$14)+属性价值和能力评分!$F$38*1.25+1.4+2.8)*IF(CO122&lt;10,1,ROUNDDOWN(CO122,-1)),0)+15*VLOOKUP(ROUNDDOWN(CO122,-1),宝石属性!$B$26:$D$41,2,0)*6*VLOOKUP(ROUNDDOWN(CO122,-1),宝石属性!$B$26:$D$41,3,0)+(属性价值和能力评分!$F$49*9+属性价值和能力评分!$F$50*2+属性价值和能力评分!$F$53*8/5)*CO122</f>
        <v>21757</v>
      </c>
      <c r="DB122" s="1">
        <v>119</v>
      </c>
      <c r="DC122" s="9">
        <f>ROUND(属性投放!D$4+装备属性!D$4*IF($DB122&lt;10,1,ROUNDDOWN($DB122,-1))+SUM(属性投放!E$37:E$45)*$DB122+VLOOKUP($DC$2,一级属性!$E$41:$P$64,COLUMNS(一级属性!$E$41:G$64),0)*($DB122+0.25*IF($DB122&lt;10,1,ROUNDDOWN($DB122,-1)))+VLOOKUP($DC$2,宝石属性!$B$43:$M$66,COLUMNS(宝石属性!$B$43:D$66),0)*10*VLOOKUP(ROUNDDOWN($DB122,-1),宝石属性!$B$25:$N$41,2,0)*VLOOKUP(ROUNDDOWN($DB122,-1),宝石属性!$B$25:$N$41,3,0)+VLOOKUP($DC$2,职业被动!$B$6:$M$29,COLUMNS(职业被动!$B$6:D$29),0)*$DB122,0)</f>
        <v>6374</v>
      </c>
      <c r="DD122" s="9">
        <f>ROUND(属性投放!E$4+装备属性!E$4*IF($DB122&lt;10,1,ROUNDDOWN($DB122,-1))+SUM(属性投放!F$37:F$45)*$DB122+VLOOKUP($DC$2,一级属性!$E$41:$P$64,COLUMNS(一级属性!$E$41:H$64),0)*($DB122+0.25*IF($DB122&lt;10,1,ROUNDDOWN($DB122,-1)))+VLOOKUP($DC$2,宝石属性!$B$43:$M$66,COLUMNS(宝石属性!$B$43:E$66),0)*10*VLOOKUP(ROUNDDOWN($DB122,-1),宝石属性!$B$25:$N$41,2,0)*VLOOKUP(ROUNDDOWN($DB122,-1),宝石属性!$B$25:$N$41,3,0)+VLOOKUP($DC$2,职业被动!$B$6:$M$29,COLUMNS(职业被动!$B$6:E$29),0)*$DB122,0)</f>
        <v>2887</v>
      </c>
      <c r="DE122" s="9">
        <f>ROUND(属性投放!F$4+装备属性!F$4*IF($DB122&lt;10,1,ROUNDDOWN($DB122,-1))+SUM(属性投放!G$37:G$45)*$DB122+VLOOKUP($DC$2,一级属性!$E$41:$P$64,COLUMNS(一级属性!$E$41:I$64),0)*($DB122+0.25*IF($DB122&lt;10,1,ROUNDDOWN($DB122,-1)))+VLOOKUP($DC$2,宝石属性!$B$43:$M$66,COLUMNS(宝石属性!$B$43:F$66),0)*10*VLOOKUP(ROUNDDOWN($DB122,-1),宝石属性!$B$25:$N$41,2,0)*VLOOKUP(ROUNDDOWN($DB122,-1),宝石属性!$B$25:$N$41,3,0)+VLOOKUP($DC$2,职业被动!$B$6:$M$29,COLUMNS(职业被动!$B$6:F$29),0)*$DB122,0)</f>
        <v>1240</v>
      </c>
      <c r="DF122" s="9">
        <f>ROUND(属性投放!G$4+装备属性!G$4*IF($DB122&lt;10,1,ROUNDDOWN($DB122,-1))+SUM(属性投放!H$37:H$45)*$DB122+VLOOKUP($DC$2,一级属性!$E$41:$P$64,COLUMNS(一级属性!$E$41:J$64),0)*($DB122+0.25*IF($DB122&lt;10,1,ROUNDDOWN($DB122,-1)))+VLOOKUP($DC$2,宝石属性!$B$43:$M$66,COLUMNS(宝石属性!$B$43:G$66),0)*10*VLOOKUP(ROUNDDOWN($DB122,-1),宝石属性!$B$25:$N$41,2,0)*VLOOKUP(ROUNDDOWN($DB122,-1),宝石属性!$B$25:$N$41,3,0)+VLOOKUP($DC$2,职业被动!$B$6:$M$29,COLUMNS(职业被动!$B$6:G$29),0)*$DB122,0)</f>
        <v>3211</v>
      </c>
      <c r="DG122" s="9">
        <f>ROUND(属性投放!H$4+装备属性!H$4*IF($DB122&lt;10,1,ROUNDDOWN($DB122,-1))+SUM(属性投放!I$37:I$45)*$DB122+VLOOKUP($DC$2,一级属性!$E$41:$P$64,COLUMNS(一级属性!$E$41:K$64),0)*($DB122+0.25*IF($DB122&lt;10,1,ROUNDDOWN($DB122,-1)))+VLOOKUP($DC$2,宝石属性!$B$43:$M$66,COLUMNS(宝石属性!$B$43:H$66),0)*10*VLOOKUP(ROUNDDOWN($DB122,-1),宝石属性!$B$25:$N$41,2,0)*VLOOKUP(ROUNDDOWN($DB122,-1),宝石属性!$B$25:$N$41,3,0)+VLOOKUP($DC$2,职业被动!$B$6:$M$29,COLUMNS(职业被动!$B$6:H$29),0)*$DB122,0)</f>
        <v>769</v>
      </c>
      <c r="DH122" s="9">
        <f>ROUND(属性投放!I$4+装备属性!I$4*IF($DB122&lt;10,1,ROUNDDOWN($DB122,-1))+SUM(属性投放!J$37:J$45)*$DB122+VLOOKUP($DC$2,一级属性!$E$41:$P$64,COLUMNS(一级属性!$E$41:L$64),0)*($DB122+0.25*IF($DB122&lt;10,1,ROUNDDOWN($DB122,-1)))+VLOOKUP($DC$2,宝石属性!$B$43:$M$66,COLUMNS(宝石属性!$B$43:I$66),0)*10*VLOOKUP(ROUNDDOWN($DB122,-1),宝石属性!$B$25:$N$41,2,0)*VLOOKUP(ROUNDDOWN($DB122,-1),宝石属性!$B$25:$N$41,3,0)+VLOOKUP($DC$2,职业被动!$B$6:$M$29,COLUMNS(职业被动!$B$6:I$29),0)*$DB122,0)</f>
        <v>1162</v>
      </c>
      <c r="DI122" s="9">
        <f>ROUND(属性投放!J$4+装备属性!J$4*IF($DB122&lt;10,1,ROUNDDOWN($DB122,-1))+SUM(属性投放!K$37:K$45)*$DB122+VLOOKUP($DC$2,一级属性!$E$41:$P$64,COLUMNS(一级属性!$E$41:M$64),0)*($DB122+0.25*IF($DB122&lt;10,1,ROUNDDOWN($DB122,-1)))+VLOOKUP($DC$2,宝石属性!$B$43:$M$66,COLUMNS(宝石属性!$B$43:J$66),0)*10*VLOOKUP(ROUNDDOWN($DB122,-1),宝石属性!$B$25:$N$41,2,0)*VLOOKUP(ROUNDDOWN($DB122,-1),宝石属性!$B$25:$N$41,3,0)+VLOOKUP($DC$2,职业被动!$B$6:$M$29,COLUMNS(职业被动!$B$6:J$29),0)*$DB122,0)</f>
        <v>848</v>
      </c>
      <c r="DJ122" s="9">
        <f>ROUND(属性投放!K$4+装备属性!K$4*IF($DB122&lt;10,1,ROUNDDOWN($DB122,-1))+SUM(属性投放!L$37:L$45)*$DB122+VLOOKUP($DC$2,一级属性!$E$41:$P$64,COLUMNS(一级属性!$E$41:N$64),0)*($DB122+0.25*IF($DB122&lt;10,1,ROUNDDOWN($DB122,-1)))+VLOOKUP($DC$2,宝石属性!$B$43:$M$66,COLUMNS(宝石属性!$B$43:K$66),0)*10*VLOOKUP(ROUNDDOWN($DB122,-1),宝石属性!$B$25:$N$41,2,0)*VLOOKUP(ROUNDDOWN($DB122,-1),宝石属性!$B$25:$N$41,3,0)+VLOOKUP($DC$2,职业被动!$B$6:$M$29,COLUMNS(职业被动!$B$6:K$29),0)*$DB122,0)</f>
        <v>570</v>
      </c>
      <c r="DK122" s="9">
        <f>ROUND(属性投放!L$4+装备属性!L$4*IF($DB122&lt;10,1,ROUNDDOWN($DB122,-1))+SUM(属性投放!M$37:M$45)*$DB122+VLOOKUP($DC$2,一级属性!$E$41:$P$64,COLUMNS(一级属性!$E$41:O$64),0)*($DB122+0.25*IF($DB122&lt;10,1,ROUNDDOWN($DB122,-1)))+VLOOKUP($DC$2,宝石属性!$B$43:$M$66,COLUMNS(宝石属性!$B$43:L$66),0)*10*VLOOKUP(ROUNDDOWN($DB122,-1),宝石属性!$B$25:$N$41,2,0)*VLOOKUP(ROUNDDOWN($DB122,-1),宝石属性!$B$25:$N$41,3,0)+VLOOKUP($DC$2,职业被动!$B$6:$M$29,COLUMNS(职业被动!$B$6:L$29),0)*$DB122,0)</f>
        <v>36</v>
      </c>
      <c r="DL122" s="9">
        <f>ROUND(属性投放!M$4+装备属性!M$4*IF($DB122&lt;10,1,ROUNDDOWN($DB122,-1))+SUM(属性投放!N$37:N$45)*$DB122+VLOOKUP($DC$2,一级属性!$E$41:$P$64,COLUMNS(一级属性!$E$41:P$64),0)*($DB122+0.25*IF($DB122&lt;10,1,ROUNDDOWN($DB122,-1)))+VLOOKUP($DC$2,宝石属性!$B$43:$M$66,COLUMNS(宝石属性!$B$43:M$66),0)*10*VLOOKUP(ROUNDDOWN($DB122,-1),宝石属性!$B$25:$N$41,2,0)*VLOOKUP(ROUNDDOWN($DB122,-1),宝石属性!$B$25:$N$41,3,0)+VLOOKUP($DC$2,职业被动!$B$6:$M$29,COLUMNS(职业被动!$B$6:M$29),0)*$DB122,0)</f>
        <v>1226</v>
      </c>
      <c r="DM122" s="48">
        <f>属性价值和能力评分!$F$9+ROUND(属性价值和能力评分!$F$38*10,0)*DB122+ROUND((SUM(装备属性!$W$9:$W$14)+属性价值和能力评分!$F$38*1.25+1.4+2.8)*IF(DB122&lt;10,1,ROUNDDOWN(DB122,-1)),0)+15*VLOOKUP(ROUNDDOWN(DB122,-1),宝石属性!$B$26:$D$41,2,0)*6*VLOOKUP(ROUNDDOWN(DB122,-1),宝石属性!$B$26:$D$41,3,0)+(属性价值和能力评分!$F$49*9+属性价值和能力评分!$F$50*2+属性价值和能力评分!$F$53*8/5)*DB122</f>
        <v>21757</v>
      </c>
      <c r="DO122" s="1">
        <v>119</v>
      </c>
      <c r="DP122" s="9">
        <f>ROUND(属性投放!D$4+装备属性!D$4*IF($DO122&lt;10,1,ROUNDDOWN($DO122,-1))+SUM(属性投放!E$37:E$45)*$DO122+VLOOKUP($DP$2,一级属性!$E$41:$P$64,COLUMNS(一级属性!$E$41:G$64),0)*($DO122+0.25*IF($DO122&lt;10,1,ROUNDDOWN($DO122,-1)))+VLOOKUP($DP$2,宝石属性!$B$43:$M$66,COLUMNS(宝石属性!$B$43:D$66),0)*10*VLOOKUP(ROUNDDOWN($DO122,-1),宝石属性!$B$25:$N$41,2,0)*VLOOKUP(ROUNDDOWN($DO122,-1),宝石属性!$B$25:$N$41,3,0)+VLOOKUP($DP$2,职业被动!$B$6:$M$29,COLUMNS(职业被动!$B$6:D$29),0)*$DO122,0)</f>
        <v>13867</v>
      </c>
      <c r="DQ122" s="9">
        <f>ROUND(属性投放!E$4+装备属性!E$4*IF($DO122&lt;10,1,ROUNDDOWN($DO122,-1))+SUM(属性投放!F$37:F$45)*$DO122+VLOOKUP($DP$2,一级属性!$E$41:$P$64,COLUMNS(一级属性!$E$41:H$64),0)*($DO122+0.25*IF($DO122&lt;10,1,ROUNDDOWN($DO122,-1)))+VLOOKUP($DP$2,宝石属性!$B$43:$M$66,COLUMNS(宝石属性!$B$43:E$66),0)*10*VLOOKUP(ROUNDDOWN($DO122,-1),宝石属性!$B$25:$N$41,2,0)*VLOOKUP(ROUNDDOWN($DO122,-1),宝石属性!$B$25:$N$41,3,0)+VLOOKUP($DP$2,职业被动!$B$6:$M$29,COLUMNS(职业被动!$B$6:E$29),0)*$DO122,0)</f>
        <v>2887</v>
      </c>
      <c r="DR122" s="9">
        <f>ROUND(属性投放!F$4+装备属性!F$4*IF($DO122&lt;10,1,ROUNDDOWN($DO122,-1))+SUM(属性投放!G$37:G$45)*$DO122+VLOOKUP($DP$2,一级属性!$E$41:$P$64,COLUMNS(一级属性!$E$41:I$64),0)*($DO122+0.25*IF($DO122&lt;10,1,ROUNDDOWN($DO122,-1)))+VLOOKUP($DP$2,宝石属性!$B$43:$M$66,COLUMNS(宝石属性!$B$43:F$66),0)*10*VLOOKUP(ROUNDDOWN($DO122,-1),宝石属性!$B$25:$N$41,2,0)*VLOOKUP(ROUNDDOWN($DO122,-1),宝石属性!$B$25:$N$41,3,0)+VLOOKUP($DP$2,职业被动!$B$6:$M$29,COLUMNS(职业被动!$B$6:F$29),0)*$DO122,0)</f>
        <v>1240</v>
      </c>
      <c r="DS122" s="9">
        <f>ROUND(属性投放!G$4+装备属性!G$4*IF($DO122&lt;10,1,ROUNDDOWN($DO122,-1))+SUM(属性投放!H$37:H$45)*$DO122+VLOOKUP($DP$2,一级属性!$E$41:$P$64,COLUMNS(一级属性!$E$41:J$64),0)*($DO122+0.25*IF($DO122&lt;10,1,ROUNDDOWN($DO122,-1)))+VLOOKUP($DP$2,宝石属性!$B$43:$M$66,COLUMNS(宝石属性!$B$43:G$66),0)*10*VLOOKUP(ROUNDDOWN($DO122,-1),宝石属性!$B$25:$N$41,2,0)*VLOOKUP(ROUNDDOWN($DO122,-1),宝石属性!$B$25:$N$41,3,0)+VLOOKUP($DP$2,职业被动!$B$6:$M$29,COLUMNS(职业被动!$B$6:G$29),0)*$DO122,0)</f>
        <v>1122</v>
      </c>
      <c r="DT122" s="9">
        <f>ROUND(属性投放!H$4+装备属性!H$4*IF($DO122&lt;10,1,ROUNDDOWN($DO122,-1))+SUM(属性投放!I$37:I$45)*$DO122+VLOOKUP($DP$2,一级属性!$E$41:$P$64,COLUMNS(一级属性!$E$41:K$64),0)*($DO122+0.25*IF($DO122&lt;10,1,ROUNDDOWN($DO122,-1)))+VLOOKUP($DP$2,宝石属性!$B$43:$M$66,COLUMNS(宝石属性!$B$43:H$66),0)*10*VLOOKUP(ROUNDDOWN($DO122,-1),宝石属性!$B$25:$N$41,2,0)*VLOOKUP(ROUNDDOWN($DO122,-1),宝石属性!$B$25:$N$41,3,0)+VLOOKUP($DP$2,职业被动!$B$6:$M$29,COLUMNS(职业被动!$B$6:H$29),0)*$DO122,0)</f>
        <v>888</v>
      </c>
      <c r="DU122" s="9">
        <f>ROUND(属性投放!I$4+装备属性!I$4*IF($DO122&lt;10,1,ROUNDDOWN($DO122,-1))+SUM(属性投放!J$37:J$45)*$DO122+VLOOKUP($DP$2,一级属性!$E$41:$P$64,COLUMNS(一级属性!$E$41:L$64),0)*($DO122+0.25*IF($DO122&lt;10,1,ROUNDDOWN($DO122,-1)))+VLOOKUP($DP$2,宝石属性!$B$43:$M$66,COLUMNS(宝石属性!$B$43:I$66),0)*10*VLOOKUP(ROUNDDOWN($DO122,-1),宝石属性!$B$25:$N$41,2,0)*VLOOKUP(ROUNDDOWN($DO122,-1),宝石属性!$B$25:$N$41,3,0)+VLOOKUP($DP$2,职业被动!$B$6:$M$29,COLUMNS(职业被动!$B$6:I$29),0)*$DO122,0)</f>
        <v>1162</v>
      </c>
      <c r="DV122" s="9">
        <f>ROUND(属性投放!J$4+装备属性!J$4*IF($DO122&lt;10,1,ROUNDDOWN($DO122,-1))+SUM(属性投放!K$37:K$45)*$DO122+VLOOKUP($DP$2,一级属性!$E$41:$P$64,COLUMNS(一级属性!$E$41:M$64),0)*($DO122+0.25*IF($DO122&lt;10,1,ROUNDDOWN($DO122,-1)))+VLOOKUP($DP$2,宝石属性!$B$43:$M$66,COLUMNS(宝石属性!$B$43:J$66),0)*10*VLOOKUP(ROUNDDOWN($DO122,-1),宝石属性!$B$25:$N$41,2,0)*VLOOKUP(ROUNDDOWN($DO122,-1),宝石属性!$B$25:$N$41,3,0)+VLOOKUP($DP$2,职业被动!$B$6:$M$29,COLUMNS(职业被动!$B$6:J$29),0)*$DO122,0)</f>
        <v>848</v>
      </c>
      <c r="DW122" s="9">
        <f>ROUND(属性投放!K$4+装备属性!K$4*IF($DO122&lt;10,1,ROUNDDOWN($DO122,-1))+SUM(属性投放!L$37:L$45)*$DO122+VLOOKUP($DP$2,一级属性!$E$41:$P$64,COLUMNS(一级属性!$E$41:N$64),0)*($DO122+0.25*IF($DO122&lt;10,1,ROUNDDOWN($DO122,-1)))+VLOOKUP($DP$2,宝石属性!$B$43:$M$66,COLUMNS(宝石属性!$B$43:K$66),0)*10*VLOOKUP(ROUNDDOWN($DO122,-1),宝石属性!$B$25:$N$41,2,0)*VLOOKUP(ROUNDDOWN($DO122,-1),宝石属性!$B$25:$N$41,3,0)+VLOOKUP($DP$2,职业被动!$B$6:$M$29,COLUMNS(职业被动!$B$6:K$29),0)*$DO122,0)</f>
        <v>570</v>
      </c>
      <c r="DX122" s="9">
        <f>ROUND(属性投放!L$4+装备属性!L$4*IF($DO122&lt;10,1,ROUNDDOWN($DO122,-1))+SUM(属性投放!M$37:M$45)*$DO122+VLOOKUP($DP$2,一级属性!$E$41:$P$64,COLUMNS(一级属性!$E$41:O$64),0)*($DO122+0.25*IF($DO122&lt;10,1,ROUNDDOWN($DO122,-1)))+VLOOKUP($DP$2,宝石属性!$B$43:$M$66,COLUMNS(宝石属性!$B$43:L$66),0)*10*VLOOKUP(ROUNDDOWN($DO122,-1),宝石属性!$B$25:$N$41,2,0)*VLOOKUP(ROUNDDOWN($DO122,-1),宝石属性!$B$25:$N$41,3,0)+VLOOKUP($DP$2,职业被动!$B$6:$M$29,COLUMNS(职业被动!$B$6:L$29),0)*$DO122,0)</f>
        <v>36</v>
      </c>
      <c r="DY122" s="9">
        <f>ROUND(属性投放!M$4+装备属性!M$4*IF($DO122&lt;10,1,ROUNDDOWN($DO122,-1))+SUM(属性投放!N$37:N$45)*$DO122+VLOOKUP($DP$2,一级属性!$E$41:$P$64,COLUMNS(一级属性!$E$41:P$64),0)*($DO122+0.25*IF($DO122&lt;10,1,ROUNDDOWN($DO122,-1)))+VLOOKUP($DP$2,宝石属性!$B$43:$M$66,COLUMNS(宝石属性!$B$43:M$66),0)*10*VLOOKUP(ROUNDDOWN($DO122,-1),宝石属性!$B$25:$N$41,2,0)*VLOOKUP(ROUNDDOWN($DO122,-1),宝石属性!$B$25:$N$41,3,0)+VLOOKUP($DP$2,职业被动!$B$6:$M$29,COLUMNS(职业被动!$B$6:M$29),0)*$DO122,0)</f>
        <v>1226</v>
      </c>
      <c r="DZ122" s="48">
        <f>属性价值和能力评分!$F$9+ROUND(属性价值和能力评分!$F$38*10,0)*DO122+ROUND((SUM(装备属性!$W$9:$W$14)+属性价值和能力评分!$F$38*1.25+1.4+2.8)*IF(DO122&lt;10,1,ROUNDDOWN(DO122,-1)),0)+15*VLOOKUP(ROUNDDOWN(DO122,-1),宝石属性!$B$26:$D$41,2,0)*6*VLOOKUP(ROUNDDOWN(DO122,-1),宝石属性!$B$26:$D$41,3,0)+(属性价值和能力评分!$F$49*9+属性价值和能力评分!$F$50*2+属性价值和能力评分!$F$53*8/5)*DO122</f>
        <v>21757</v>
      </c>
      <c r="EA122" s="17"/>
      <c r="EB122" s="1">
        <v>119</v>
      </c>
      <c r="EC122" s="1">
        <f>ROUND(CC122/MAX(CE122/10,((CE122*(1+属性投放!$E$8)-CF122+属性投放!$F$8*EB122)*(1+属性投放!$G$8)*(1+属性投放!$H$8))),1)</f>
        <v>2.9</v>
      </c>
      <c r="ED122" s="1">
        <f>ROUND(CP122/MAX(CE122/10,((CE122*(1+属性投放!$E$8)-CS122+属性投放!$F$8*EB122)*(1+属性投放!$G$8)*(1+属性投放!$H$8))),1)</f>
        <v>2.7</v>
      </c>
      <c r="EE122" s="1">
        <f>ROUND(DC122/MAX(CE122/10,((CE122*(1+属性投放!$E$8)-DF122+属性投放!$F$8*EB122)*(1+属性投放!$G$8)*(1+属性投放!$H$8))),1)</f>
        <v>24.6</v>
      </c>
      <c r="EF122" s="1">
        <f>ROUND(DP122/MAX(CE122/10,((CE122*(1+属性投放!$E$8)-DS122+属性投放!$F$8*EB122)*(1+属性投放!$G$8)*(1+属性投放!$H$8))),1)</f>
        <v>6.7</v>
      </c>
      <c r="EH122" s="1">
        <f>ROUND(CC122/MAX(属性投放!$F$9*EB122,((CT122*(1+属性投放!$E$9)-CH122+属性投放!$F$9*EB122)*(1+属性投放!$G$9)*(1+属性投放!$H$9))),1)</f>
        <v>2.6</v>
      </c>
      <c r="EI122" s="1">
        <f>ROUND(CP122/MAX(属性投放!$F$9*EB122,((CT122*(1+属性投放!$E$9)-CU122+属性投放!$F$9*EB122)*(1+属性投放!$G$9)*(1+属性投放!$H$9))),1)</f>
        <v>3.3</v>
      </c>
      <c r="EJ122" s="1">
        <f>ROUND(DC122/MAX(属性投放!$F$9*EB122,((CT122*(1+属性投放!$E$9)-DH122+属性投放!$F$9*EB122)*(1+属性投放!$G$9)*(1+属性投放!$H$9))),1)</f>
        <v>2.8</v>
      </c>
      <c r="EK122" s="1">
        <f>ROUND(DP122/MAX(属性投放!$F$9*EB122,((CT122*(1+属性投放!$E$9)-DU122+属性投放!$F$9*EB122)*(1+属性投放!$G$9)*(1+属性投放!$H$9))),1)</f>
        <v>6.1</v>
      </c>
      <c r="EM122" s="1">
        <f>ROUND(CC122/((BW122*(1+属性投放!$E$10)+属性投放!$F$10*EB122)*(1+属性投放!$G$10)*(1+属性投放!$H$10)),1)</f>
        <v>5.6</v>
      </c>
      <c r="EN122" s="1">
        <f>ROUND(CP122/((BW122*(1+属性投放!$E$10)+属性投放!$F$10*EB122)*(1+属性投放!$G$10)*(1+属性投放!$H$10)),1)</f>
        <v>5.6</v>
      </c>
      <c r="EO122" s="1">
        <f>ROUND(DC122/((BW122*(1+属性投放!$E$10)+属性投放!$F$10*EB122)*(1+属性投放!$G$10)*(1+属性投放!$H$10)),1)</f>
        <v>6.5</v>
      </c>
      <c r="EP122" s="1">
        <f>ROUND(DP122/((BW122*(1+属性投放!$E$10)+属性投放!$F$10*EB122)*(1+属性投放!$G$10)*(1+属性投放!$H$10)),1)</f>
        <v>14.1</v>
      </c>
    </row>
    <row r="123" spans="2:146">
      <c r="B123" s="1">
        <v>120</v>
      </c>
      <c r="C123" s="9">
        <f>ROUND(属性投放!D$4+装备属性!D$4*IF($B123&lt;10,1,ROUNDDOWN($B123,-1))+SUM(属性投放!E$37:E$45)*$B123+VLOOKUP($C$2,一级属性!$E$41:$P$64,COLUMNS(一级属性!$E$41:G$64),0)*($B123+0.25*IF($B123&lt;10,1,ROUNDDOWN($B123,-1)))+VLOOKUP($C$2,宝石属性!$B$43:$M$66,COLUMNS(宝石属性!$B$43:D$66),0)*10*VLOOKUP(ROUNDDOWN($B123,-1),宝石属性!$B$25:$N$41,2,0)*VLOOKUP(ROUNDDOWN($B123,-1),宝石属性!$B$25:$N$41,3,0)+VLOOKUP($C$2,职业被动!$B$6:$M$29,COLUMNS(职业被动!$B$6:D$29),0)*$B123,0)</f>
        <v>6928</v>
      </c>
      <c r="D123" s="9">
        <f>ROUND(属性投放!E$4+装备属性!E$4*IF($B123&lt;10,1,ROUNDDOWN($B123,-1))+SUM(属性投放!F$37:F$38)*$B123+VLOOKUP($C$2,一级属性!$E$67:$P$90,COLUMNS(一级属性!$E$67:H$90),0)*$B123+VLOOKUP($C$2,宝石属性!$B$43:$M$66,COLUMNS(宝石属性!$B$43:E$66),0)*10*VLOOKUP(ROUNDDOWN($B123,-1),宝石属性!$B$25:$N$41,2,0)*VLOOKUP(ROUNDDOWN($B123,-1),宝石属性!$B$25:$N$41,3,0)+VLOOKUP($C$2,职业被动!$B$6:$M$29,COLUMNS(职业被动!$B$6:E$29),0)*$B123,0)</f>
        <v>2984</v>
      </c>
      <c r="E123" s="9">
        <f>ROUND(属性投放!F$4+装备属性!F$4*IF($B123&lt;10,1,ROUNDDOWN($B123,-1))+SUM(属性投放!G$37:G$38)*$B123+VLOOKUP($C$2,一级属性!$E$67:$P$90,COLUMNS(一级属性!$E$67:I$90),0)*$B123+VLOOKUP($C$2,宝石属性!$B$43:$M$66,COLUMNS(宝石属性!$B$43:F$66),0)*10*VLOOKUP(ROUNDDOWN($B123,-1),宝石属性!$B$25:$N$41,2,0)*VLOOKUP(ROUNDDOWN($B123,-1),宝石属性!$B$25:$N$41,3,0)+VLOOKUP($C$2,职业被动!$B$6:$M$29,COLUMNS(职业被动!$B$6:F$29),0)*$B123,0)</f>
        <v>2384</v>
      </c>
      <c r="F123" s="9">
        <f>ROUND(属性投放!G$4+装备属性!G$4*IF($B123&lt;10,1,ROUNDDOWN($B123,-1))+SUM(属性投放!H$37:H$38)*$B123+VLOOKUP($C$2,一级属性!$E$67:$P$90,COLUMNS(一级属性!$E$67:J$90),0)*$B123+VLOOKUP($C$2,宝石属性!$B$43:$M$66,COLUMNS(宝石属性!$B$43:G$66),0)*10*VLOOKUP(ROUNDDOWN($B123,-1),宝石属性!$B$25:$N$41,2,0)*VLOOKUP(ROUNDDOWN($B123,-1),宝石属性!$B$25:$N$41,3,0)+VLOOKUP($C$2,职业被动!$B$6:$M$29,COLUMNS(职业被动!$B$6:G$29),0)*$B123,0)</f>
        <v>1286</v>
      </c>
      <c r="G123" s="9">
        <f>ROUND(属性投放!H$4+装备属性!H$4*IF($B123&lt;10,1,ROUNDDOWN($B123,-1))+SUM(属性投放!I$37:I$38)*$B123+VLOOKUP($C$2,一级属性!$E$67:$P$90,COLUMNS(一级属性!$E$67:K$90),0)*$B123+VLOOKUP($C$2,宝石属性!$B$43:$M$66,COLUMNS(宝石属性!$B$43:H$66),0)*10*VLOOKUP(ROUNDDOWN($B123,-1),宝石属性!$B$25:$N$41,2,0)*VLOOKUP(ROUNDDOWN($B123,-1),宝石属性!$B$25:$N$41,3,0)+VLOOKUP($C$2,职业被动!$B$6:$M$29,COLUMNS(职业被动!$B$6:H$29),0)*$B123,0)</f>
        <v>812</v>
      </c>
      <c r="H123" s="9">
        <f>ROUND(属性投放!I$4+装备属性!I$4*IF($B123&lt;10,1,ROUNDDOWN($B123,-1))+SUM(属性投放!J$37:J$38)*$B123+VLOOKUP($C$2,一级属性!$E$67:$P$90,COLUMNS(一级属性!$E$67:L$90),0)*$B123+VLOOKUP($C$2,宝石属性!$B$43:$M$66,COLUMNS(宝石属性!$B$43:I$66),0)*10*VLOOKUP(ROUNDDOWN($B123,-1),宝石属性!$B$25:$N$41,2,0)*VLOOKUP(ROUNDDOWN($B123,-1),宝石属性!$B$25:$N$41,3,0)+VLOOKUP($C$2,职业被动!$B$6:$M$29,COLUMNS(职业被动!$B$6:I$29),0)*$B123,0)</f>
        <v>1316</v>
      </c>
      <c r="I123" s="9">
        <f>ROUND(属性投放!J$4+装备属性!J$4*IF($B123&lt;10,1,ROUNDDOWN($B123,-1))+SUM(属性投放!K$37:K$38)*$B123+VLOOKUP($C$2,一级属性!$E$67:$P$90,COLUMNS(一级属性!$E$67:M$90),0)*$B123+VLOOKUP($C$2,宝石属性!$B$43:$M$66,COLUMNS(宝石属性!$B$43:J$66),0)*10*VLOOKUP(ROUNDDOWN($B123,-1),宝石属性!$B$25:$N$41,2,0)*VLOOKUP(ROUNDDOWN($B123,-1),宝石属性!$B$25:$N$41,3,0)+VLOOKUP($C$2,职业被动!$B$6:$M$29,COLUMNS(职业被动!$B$6:J$29),0)*$B123,0)</f>
        <v>868</v>
      </c>
      <c r="J123" s="9">
        <f>ROUND(属性投放!K$4+装备属性!K$4*IF($B123&lt;10,1,ROUNDDOWN($B123,-1))+SUM(属性投放!L$37:L$38)*$B123+VLOOKUP($C$2,一级属性!$E$67:$P$90,COLUMNS(一级属性!$E$67:N$90),0)*$B123+VLOOKUP($C$2,宝石属性!$B$43:$M$66,COLUMNS(宝石属性!$B$43:K$66),0)*10*VLOOKUP(ROUNDDOWN($B123,-1),宝石属性!$B$25:$N$41,2,0)*VLOOKUP(ROUNDDOWN($B123,-1),宝石属性!$B$25:$N$41,3,0)+VLOOKUP($C$2,职业被动!$B$6:$M$29,COLUMNS(职业被动!$B$6:K$29),0)*$B123,0)</f>
        <v>440</v>
      </c>
      <c r="K123" s="9">
        <f>ROUND(属性投放!L$4+装备属性!L$4*IF($B123&lt;10,1,ROUNDDOWN($B123,-1))+SUM(属性投放!M$37:M$38)*$B123+VLOOKUP($C$2,一级属性!$E$67:$P$90,COLUMNS(一级属性!$E$67:O$90),0)*$B123+VLOOKUP($C$2,宝石属性!$B$43:$M$66,COLUMNS(宝石属性!$B$43:L$66),0)*10*VLOOKUP(ROUNDDOWN($B123,-1),宝石属性!$B$25:$N$41,2,0)*VLOOKUP(ROUNDDOWN($B123,-1),宝石属性!$B$25:$N$41,3,0)+VLOOKUP($C$2,职业被动!$B$6:$M$29,COLUMNS(职业被动!$B$6:L$29),0)*$B123,0)</f>
        <v>36</v>
      </c>
      <c r="L123" s="9">
        <f>ROUND(属性投放!M$4+装备属性!M$4*IF($B123&lt;10,1,ROUNDDOWN($B123,-1))+SUM(属性投放!N$37:N$38)*$B123+VLOOKUP($C$2,一级属性!$E$67:$P$90,COLUMNS(一级属性!$E$67:P$90),0)*$B123+VLOOKUP($C$2,宝石属性!$B$43:$M$66,COLUMNS(宝石属性!$B$43:M$66),0)*10*VLOOKUP(ROUNDDOWN($B123,-1),宝石属性!$B$25:$N$41,2,0)*VLOOKUP(ROUNDDOWN($B123,-1),宝石属性!$B$25:$N$41,3,0)+VLOOKUP($C$2,职业被动!$B$6:$M$29,COLUMNS(职业被动!$B$6:M$29),0)*$B123,0)</f>
        <v>1316</v>
      </c>
      <c r="M123" s="48">
        <f>属性价值和能力评分!$F$9+ROUND(属性价值和能力评分!$F$38*10,0)*B123+ROUND((SUM(装备属性!$W$9:$W$14)+属性价值和能力评分!$F$38*1.25+1.4+2.8)*IF(B123&lt;10,1,ROUNDDOWN(B123,-1)),0)+15*VLOOKUP(ROUNDDOWN(B123,-1),宝石属性!$B$26:$D$41,2,0)*6*VLOOKUP(ROUNDDOWN(B123,-1),宝石属性!$B$26:$D$41,3,0)+(属性价值和能力评分!$F$49*9+属性价值和能力评分!$F$50*2+属性价值和能力评分!$F$53*8/5)*B123</f>
        <v>22338</v>
      </c>
      <c r="N123" s="20"/>
      <c r="O123" s="1">
        <v>120</v>
      </c>
      <c r="P123" s="9">
        <f>ROUND(属性投放!D$4+装备属性!D$4*IF($O123&lt;10,1,ROUNDDOWN($O123,-1))+SUM(属性投放!E$37:E$45)*$O123+VLOOKUP($P$2,一级属性!$E$41:$P$64,COLUMNS(一级属性!$E$41:G$64),0)*($O123+0.25*IF($O123&lt;10,1,ROUNDDOWN($O123,-1)))+VLOOKUP($P$2,宝石属性!$B$43:$M$66,COLUMNS(宝石属性!$B$43:D$66),0)*10*VLOOKUP(ROUNDDOWN($O123,-1),宝石属性!$B$25:$N$41,2,0)*VLOOKUP(ROUNDDOWN($O123,-1),宝石属性!$B$25:$N$41,3,0)+VLOOKUP($P$2,职业被动!$B$6:$M$29,COLUMNS(职业被动!$B$6:D$29),0)*$O123,0)</f>
        <v>8608</v>
      </c>
      <c r="Q123" s="9">
        <f>ROUND(属性投放!E$4+装备属性!E$4*IF($O123&lt;10,1,ROUNDDOWN($O123,-1))+SUM(属性投放!F$37:F$45)*$O123+VLOOKUP($P$2,一级属性!$E$41:$P$64,COLUMNS(一级属性!$E$41:H$64),0)*($O123+0.25*IF($O123&lt;10,1,ROUNDDOWN($O123,-1)))+VLOOKUP($P$2,宝石属性!$B$43:$M$66,COLUMNS(宝石属性!$B$43:E$66),0)*10*VLOOKUP(ROUNDDOWN($O123,-1),宝石属性!$B$25:$N$41,2,0)*VLOOKUP(ROUNDDOWN($O123,-1),宝石属性!$B$25:$N$41,3,0)+VLOOKUP($P$2,职业被动!$B$6:$M$29,COLUMNS(职业被动!$B$6:E$29),0)*$O123,0)</f>
        <v>5234</v>
      </c>
      <c r="R123" s="9">
        <f>ROUND(属性投放!F$4+装备属性!F$4*IF($O123&lt;10,1,ROUNDDOWN($O123,-1))+SUM(属性投放!G$37:G$45)*$O123+VLOOKUP($P$2,一级属性!$E$41:$P$64,COLUMNS(一级属性!$E$41:I$64),0)*($O123+0.25*IF($O123&lt;10,1,ROUNDDOWN($O123,-1)))+VLOOKUP($P$2,宝石属性!$B$43:$M$66,COLUMNS(宝石属性!$B$43:F$66),0)*10*VLOOKUP(ROUNDDOWN($O123,-1),宝石属性!$B$25:$N$41,2,0)*VLOOKUP(ROUNDDOWN($O123,-1),宝石属性!$B$25:$N$41,3,0)+VLOOKUP($P$2,职业被动!$B$6:$M$29,COLUMNS(职业被动!$B$6:F$29),0)*$O123,0)</f>
        <v>1324</v>
      </c>
      <c r="S123" s="9">
        <f>ROUND(属性投放!G$4+装备属性!G$4*IF($O123&lt;10,1,ROUNDDOWN($O123,-1))+SUM(属性投放!H$37:H$45)*$O123+VLOOKUP($P$2,一级属性!$E$41:$P$64,COLUMNS(一级属性!$E$41:J$64),0)*($O123+0.25*IF($O123&lt;10,1,ROUNDDOWN($O123,-1)))+VLOOKUP($P$2,宝石属性!$B$43:$M$66,COLUMNS(宝石属性!$B$43:G$66),0)*10*VLOOKUP(ROUNDDOWN($O123,-1),宝石属性!$B$25:$N$41,2,0)*VLOOKUP(ROUNDDOWN($O123,-1),宝石属性!$B$25:$N$41,3,0)+VLOOKUP($P$2,职业被动!$B$6:$M$29,COLUMNS(职业被动!$B$6:G$29),0)*$O123,0)</f>
        <v>1166</v>
      </c>
      <c r="T123" s="9">
        <f>ROUND(属性投放!H$4+装备属性!H$4*IF($O123&lt;10,1,ROUNDDOWN($O123,-1))+SUM(属性投放!I$37:I$45)*$O123+VLOOKUP($P$2,一级属性!$E$41:$P$64,COLUMNS(一级属性!$E$41:K$64),0)*($O123+0.25*IF($O123&lt;10,1,ROUNDDOWN($O123,-1)))+VLOOKUP($P$2,宝石属性!$B$43:$M$66,COLUMNS(宝石属性!$B$43:H$66),0)*10*VLOOKUP(ROUNDDOWN($O123,-1),宝石属性!$B$25:$N$41,2,0)*VLOOKUP(ROUNDDOWN($O123,-1),宝石属性!$B$25:$N$41,3,0)+VLOOKUP($P$2,职业被动!$B$6:$M$29,COLUMNS(职业被动!$B$6:H$29),0)*$O123,0)</f>
        <v>1382</v>
      </c>
      <c r="U123" s="9">
        <f>ROUND(属性投放!I$4+装备属性!I$4*IF($O123&lt;10,1,ROUNDDOWN($O123,-1))+SUM(属性投放!J$37:J$45)*$O123+VLOOKUP($P$2,一级属性!$E$41:$P$64,COLUMNS(一级属性!$E$41:L$64),0)*($O123+0.25*IF($O123&lt;10,1,ROUNDDOWN($O123,-1)))+VLOOKUP($P$2,宝石属性!$B$43:$M$66,COLUMNS(宝石属性!$B$43:I$66),0)*10*VLOOKUP(ROUNDDOWN($O123,-1),宝石属性!$B$25:$N$41,2,0)*VLOOKUP(ROUNDDOWN($O123,-1),宝石属性!$B$25:$N$41,3,0)+VLOOKUP($P$2,职业被动!$B$6:$M$29,COLUMNS(职业被动!$B$6:I$29),0)*$O123,0)</f>
        <v>1406</v>
      </c>
      <c r="V123" s="9">
        <f>ROUND(属性投放!J$4+装备属性!J$4*IF($O123&lt;10,1,ROUNDDOWN($O123,-1))+SUM(属性投放!K$37:K$45)*$O123+VLOOKUP($P$2,一级属性!$E$41:$P$64,COLUMNS(一级属性!$E$41:M$64),0)*($O123+0.25*IF($O123&lt;10,1,ROUNDDOWN($O123,-1)))+VLOOKUP($P$2,宝石属性!$B$43:$M$66,COLUMNS(宝石属性!$B$43:J$66),0)*10*VLOOKUP(ROUNDDOWN($O123,-1),宝石属性!$B$25:$N$41,2,0)*VLOOKUP(ROUNDDOWN($O123,-1),宝石属性!$B$25:$N$41,3,0)+VLOOKUP($P$2,职业被动!$B$6:$M$29,COLUMNS(职业被动!$B$6:J$29),0)*$O123,0)</f>
        <v>973</v>
      </c>
      <c r="W123" s="9">
        <f>ROUND(属性投放!K$4+装备属性!K$4*IF($O123&lt;10,1,ROUNDDOWN($O123,-1))+SUM(属性投放!L$37:L$45)*$O123+VLOOKUP($P$2,一级属性!$E$41:$P$64,COLUMNS(一级属性!$E$41:N$64),0)*($O123+0.25*IF($O123&lt;10,1,ROUNDDOWN($O123,-1)))+VLOOKUP($P$2,宝石属性!$B$43:$M$66,COLUMNS(宝石属性!$B$43:K$66),0)*10*VLOOKUP(ROUNDDOWN($O123,-1),宝石属性!$B$25:$N$41,2,0)*VLOOKUP(ROUNDDOWN($O123,-1),宝石属性!$B$25:$N$41,3,0)+VLOOKUP($P$2,职业被动!$B$6:$M$29,COLUMNS(职业被动!$B$6:K$29),0)*$O123,0)</f>
        <v>600</v>
      </c>
      <c r="X123" s="9">
        <f>ROUND(属性投放!L$4+装备属性!L$4*IF($O123&lt;10,1,ROUNDDOWN($O123,-1))+SUM(属性投放!M$37:M$45)*$O123+VLOOKUP($P$2,一级属性!$E$41:$P$64,COLUMNS(一级属性!$E$41:O$64),0)*($O123+0.25*IF($O123&lt;10,1,ROUNDDOWN($O123,-1)))+VLOOKUP($P$2,宝石属性!$B$43:$M$66,COLUMNS(宝石属性!$B$43:L$66),0)*10*VLOOKUP(ROUNDDOWN($O123,-1),宝石属性!$B$25:$N$41,2,0)*VLOOKUP(ROUNDDOWN($O123,-1),宝石属性!$B$25:$N$41,3,0)+VLOOKUP($P$2,职业被动!$B$6:$M$29,COLUMNS(职业被动!$B$6:L$29),0)*$O123,0)</f>
        <v>36</v>
      </c>
      <c r="Y123" s="9">
        <f>ROUND(属性投放!M$4+装备属性!M$4*IF($O123&lt;10,1,ROUNDDOWN($O123,-1))+SUM(属性投放!N$37:N$45)*$O123+VLOOKUP($P$2,一级属性!$E$41:$P$64,COLUMNS(一级属性!$E$41:P$64),0)*($O123+0.25*IF($O123&lt;10,1,ROUNDDOWN($O123,-1)))+VLOOKUP($P$2,宝石属性!$B$43:$M$66,COLUMNS(宝石属性!$B$43:M$66),0)*10*VLOOKUP(ROUNDDOWN($O123,-1),宝石属性!$B$25:$N$41,2,0)*VLOOKUP(ROUNDDOWN($O123,-1),宝石属性!$B$25:$N$41,3,0)+VLOOKUP($P$2,职业被动!$B$6:$M$29,COLUMNS(职业被动!$B$6:M$29),0)*$O123,0)</f>
        <v>1316</v>
      </c>
      <c r="Z123" s="48">
        <f>属性价值和能力评分!$F$9+ROUND(属性价值和能力评分!$F$38*10,0)*O123+ROUND((SUM(装备属性!$W$9:$W$14)+属性价值和能力评分!$F$38*1.25+1.4+2.8)*IF(O123&lt;10,1,ROUNDDOWN(O123,-1)),0)+15*VLOOKUP(ROUNDDOWN(O123,-1),宝石属性!$B$26:$D$41,2,0)*6*VLOOKUP(ROUNDDOWN(O123,-1),宝石属性!$B$26:$D$41,3,0)+(属性价值和能力评分!$F$49*9+属性价值和能力评分!$F$50*2+属性价值和能力评分!$F$53*8/5)*O123</f>
        <v>22338</v>
      </c>
      <c r="AB123" s="1">
        <v>120</v>
      </c>
      <c r="AC123" s="9">
        <f>ROUND(属性投放!D$4+装备属性!D$4*IF($AB123&lt;10,1,ROUNDDOWN($AB123,-1))+SUM(属性投放!E$37:E$45)*$AB123+VLOOKUP($AC$2,一级属性!$E$41:$P$64,COLUMNS(一级属性!$E$41:G$64),0)*($AB123+0.25*IF($AB123&lt;10,1,ROUNDDOWN($AB123,-1)))+VLOOKUP($AC$2,宝石属性!$B$43:$M$66,COLUMNS(宝石属性!$B$43:D$66),0)*10*VLOOKUP(ROUNDDOWN($AB123,-1),宝石属性!$B$25:$N$41,2,0)*VLOOKUP(ROUNDDOWN($AB123,-1),宝石属性!$B$25:$N$41,3,0)+VLOOKUP($AC$2,职业被动!$B$6:$M$29,COLUMNS(职业被动!$B$6:D$29),0)*$AB123,0)</f>
        <v>7768</v>
      </c>
      <c r="AD123" s="9">
        <f>ROUND(属性投放!E$4+装备属性!E$4*IF($AB123&lt;10,1,ROUNDDOWN($AB123,-1))+SUM(属性投放!F$37:F$45)*$AB123+VLOOKUP($AC$2,一级属性!$E$41:$P$64,COLUMNS(一级属性!$E$41:H$64),0)*($AB123+0.25*IF($AB123&lt;10,1,ROUNDDOWN($AB123,-1)))+VLOOKUP($AC$2,宝石属性!$B$43:$M$66,COLUMNS(宝石属性!$B$43:E$66),0)*10*VLOOKUP(ROUNDDOWN($AB123,-1),宝石属性!$B$25:$N$41,2,0)*VLOOKUP(ROUNDDOWN($AB123,-1),宝石属性!$B$25:$N$41,3,0)+VLOOKUP($AC$2,职业被动!$B$6:$M$29,COLUMNS(职业被动!$B$6:E$29),0)*$AB123,0)</f>
        <v>2984</v>
      </c>
      <c r="AE123" s="9">
        <f>ROUND(属性投放!F$4+装备属性!F$4*IF($AB123&lt;10,1,ROUNDDOWN($AB123,-1))+SUM(属性投放!G$37:G$45)*$AB123+VLOOKUP($AC$2,一级属性!$E$41:$P$64,COLUMNS(一级属性!$E$41:I$64),0)*($AB123+0.25*IF($AB123&lt;10,1,ROUNDDOWN($AB123,-1)))+VLOOKUP($AC$2,宝石属性!$B$43:$M$66,COLUMNS(宝石属性!$B$43:F$66),0)*10*VLOOKUP(ROUNDDOWN($AB123,-1),宝石属性!$B$25:$N$41,2,0)*VLOOKUP(ROUNDDOWN($AB123,-1),宝石属性!$B$25:$N$41,3,0)+VLOOKUP($AC$2,职业被动!$B$6:$M$29,COLUMNS(职业被动!$B$6:F$29),0)*$AB123,0)</f>
        <v>2084</v>
      </c>
      <c r="AF123" s="9">
        <f>ROUND(属性投放!G$4+装备属性!G$4*IF($AB123&lt;10,1,ROUNDDOWN($AB123,-1))+SUM(属性投放!H$37:H$45)*$AB123+VLOOKUP($AC$2,一级属性!$E$41:$P$64,COLUMNS(一级属性!$E$41:J$64),0)*($AB123+0.25*IF($AB123&lt;10,1,ROUNDDOWN($AB123,-1)))+VLOOKUP($AC$2,宝石属性!$B$43:$M$66,COLUMNS(宝石属性!$B$43:G$66),0)*10*VLOOKUP(ROUNDDOWN($AB123,-1),宝石属性!$B$25:$N$41,2,0)*VLOOKUP(ROUNDDOWN($AB123,-1),宝石属性!$B$25:$N$41,3,0)+VLOOKUP($AC$2,职业被动!$B$6:$M$29,COLUMNS(职业被动!$B$6:G$29),0)*$AB123,0)</f>
        <v>1406</v>
      </c>
      <c r="AG123" s="9">
        <f>ROUND(属性投放!H$4+装备属性!H$4*IF($AB123&lt;10,1,ROUNDDOWN($AB123,-1))+SUM(属性投放!I$37:I$45)*$AB123+VLOOKUP($AC$2,一级属性!$E$41:$P$64,COLUMNS(一级属性!$E$41:K$64),0)*($AB123+0.25*IF($AB123&lt;10,1,ROUNDDOWN($AB123,-1)))+VLOOKUP($AC$2,宝石属性!$B$43:$M$66,COLUMNS(宝石属性!$B$43:H$66),0)*10*VLOOKUP(ROUNDDOWN($AB123,-1),宝石属性!$B$25:$N$41,2,0)*VLOOKUP(ROUNDDOWN($AB123,-1),宝石属性!$B$25:$N$41,3,0)+VLOOKUP($AC$2,职业被动!$B$6:$M$29,COLUMNS(职业被动!$B$6:H$29),0)*$AB123,0)</f>
        <v>812</v>
      </c>
      <c r="AH123" s="9">
        <f>ROUND(属性投放!I$4+装备属性!I$4*IF($AB123&lt;10,1,ROUNDDOWN($AB123,-1))+SUM(属性投放!J$37:J$45)*$AB123+VLOOKUP($AC$2,一级属性!$E$41:$P$64,COLUMNS(一级属性!$E$41:L$64),0)*($AB123+0.25*IF($AB123&lt;10,1,ROUNDDOWN($AB123,-1)))+VLOOKUP($AC$2,宝石属性!$B$43:$M$66,COLUMNS(宝石属性!$B$43:I$66),0)*10*VLOOKUP(ROUNDDOWN($AB123,-1),宝石属性!$B$25:$N$41,2,0)*VLOOKUP(ROUNDDOWN($AB123,-1),宝石属性!$B$25:$N$41,3,0)+VLOOKUP($AC$2,职业被动!$B$6:$M$29,COLUMNS(职业被动!$B$6:I$29),0)*$AB123,0)</f>
        <v>1316</v>
      </c>
      <c r="AI123" s="9">
        <f>ROUND(属性投放!J$4+装备属性!J$4*IF($AB123&lt;10,1,ROUNDDOWN($AB123,-1))+SUM(属性投放!K$37:K$45)*$AB123+VLOOKUP($AC$2,一级属性!$E$41:$P$64,COLUMNS(一级属性!$E$41:M$64),0)*($AB123+0.25*IF($AB123&lt;10,1,ROUNDDOWN($AB123,-1)))+VLOOKUP($AC$2,宝石属性!$B$43:$M$66,COLUMNS(宝石属性!$B$43:J$66),0)*10*VLOOKUP(ROUNDDOWN($AB123,-1),宝石属性!$B$25:$N$41,2,0)*VLOOKUP(ROUNDDOWN($AB123,-1),宝石属性!$B$25:$N$41,3,0)+VLOOKUP($AC$2,职业被动!$B$6:$M$29,COLUMNS(职业被动!$B$6:J$29),0)*$AB123,0)</f>
        <v>868</v>
      </c>
      <c r="AJ123" s="9">
        <f>ROUND(属性投放!K$4+装备属性!K$4*IF($AB123&lt;10,1,ROUNDDOWN($AB123,-1))+SUM(属性投放!L$37:L$45)*$AB123+VLOOKUP($AC$2,一级属性!$E$41:$P$64,COLUMNS(一级属性!$E$41:N$64),0)*($AB123+0.25*IF($AB123&lt;10,1,ROUNDDOWN($AB123,-1)))+VLOOKUP($AC$2,宝石属性!$B$43:$M$66,COLUMNS(宝石属性!$B$43:K$66),0)*10*VLOOKUP(ROUNDDOWN($AB123,-1),宝石属性!$B$25:$N$41,2,0)*VLOOKUP(ROUNDDOWN($AB123,-1),宝石属性!$B$25:$N$41,3,0)+VLOOKUP($AC$2,职业被动!$B$6:$M$29,COLUMNS(职业被动!$B$6:K$29),0)*$AB123,0)</f>
        <v>440</v>
      </c>
      <c r="AK123" s="9">
        <f>ROUND(属性投放!L$4+装备属性!L$4*IF($AB123&lt;10,1,ROUNDDOWN($AB123,-1))+SUM(属性投放!M$37:M$45)*$AB123+VLOOKUP($AC$2,一级属性!$E$41:$P$64,COLUMNS(一级属性!$E$41:O$64),0)*($AB123+0.25*IF($AB123&lt;10,1,ROUNDDOWN($AB123,-1)))+VLOOKUP($AC$2,宝石属性!$B$43:$M$66,COLUMNS(宝石属性!$B$43:L$66),0)*10*VLOOKUP(ROUNDDOWN($AB123,-1),宝石属性!$B$25:$N$41,2,0)*VLOOKUP(ROUNDDOWN($AB123,-1),宝石属性!$B$25:$N$41,3,0)+VLOOKUP($AC$2,职业被动!$B$6:$M$29,COLUMNS(职业被动!$B$6:L$29),0)*$AB123,0)</f>
        <v>36</v>
      </c>
      <c r="AL123" s="9">
        <f>ROUND(属性投放!M$4+装备属性!M$4*IF($AB123&lt;10,1,ROUNDDOWN($AB123,-1))+SUM(属性投放!N$37:N$45)*$AB123+VLOOKUP($AC$2,一级属性!$E$41:$P$64,COLUMNS(一级属性!$E$41:P$64),0)*($AB123+0.25*IF($AB123&lt;10,1,ROUNDDOWN($AB123,-1)))+VLOOKUP($AC$2,宝石属性!$B$43:$M$66,COLUMNS(宝石属性!$B$43:M$66),0)*10*VLOOKUP(ROUNDDOWN($AB123,-1),宝石属性!$B$25:$N$41,2,0)*VLOOKUP(ROUNDDOWN($AB123,-1),宝石属性!$B$25:$N$41,3,0)+VLOOKUP($AC$2,职业被动!$B$6:$M$29,COLUMNS(职业被动!$B$6:M$29),0)*$AB123,0)</f>
        <v>1316</v>
      </c>
      <c r="AM123" s="48">
        <f>属性价值和能力评分!$F$9+ROUND(属性价值和能力评分!$F$38*10,0)*AB123+ROUND((SUM(装备属性!$W$9:$W$14)+属性价值和能力评分!$F$38*1.25+1.4+2.8)*IF(AB123&lt;10,1,ROUNDDOWN(AB123,-1)),0)+15*VLOOKUP(ROUNDDOWN(AB123,-1),宝石属性!$B$26:$D$41,2,0)*6*VLOOKUP(ROUNDDOWN(AB123,-1),宝石属性!$B$26:$D$41,3,0)+(属性价值和能力评分!$F$49*9+属性价值和能力评分!$F$50*2+属性价值和能力评分!$F$53*8/5)*AB123</f>
        <v>22338</v>
      </c>
      <c r="AO123" s="1">
        <v>120</v>
      </c>
      <c r="AP123" s="9">
        <f>ROUND(属性投放!D$4+装备属性!D$4*IF($AO123&lt;10,1,ROUNDDOWN($AO123,-1))+SUM(属性投放!E$37:E$45)*$AO123+VLOOKUP($AP$2,一级属性!$E$41:$P$64,COLUMNS(一级属性!$E$41:G$64),0)*($AO123+0.25*IF($AO123&lt;10,1,ROUNDDOWN($AO123,-1)))+VLOOKUP($AP$2,宝石属性!$B$43:$M$66,COLUMNS(宝石属性!$B$43:D$66),0)*10*VLOOKUP(ROUNDDOWN($AO123,-1),宝石属性!$B$25:$N$41,2,0)*VLOOKUP(ROUNDDOWN($AO123,-1),宝石属性!$B$25:$N$41,3,0)+VLOOKUP($AP$2,职业被动!$B$6:$M$29,COLUMNS(职业被动!$B$6:D$29),0)*$AO123,0)</f>
        <v>7768</v>
      </c>
      <c r="AQ123" s="9">
        <f>ROUND(属性投放!E$4+装备属性!E$4*IF($AO123&lt;10,1,ROUNDDOWN($AO123,-1))+SUM(属性投放!F$37:F$45)*$AO123+VLOOKUP($AP$2,一级属性!$E$41:$P$64,COLUMNS(一级属性!$E$41:H$64),0)*($AO123+0.25*IF($AO123&lt;10,1,ROUNDDOWN($AO123,-1)))+VLOOKUP($AP$2,宝石属性!$B$43:$M$66,COLUMNS(宝石属性!$B$43:E$66),0)*10*VLOOKUP(ROUNDDOWN($AO123,-1),宝石属性!$B$25:$N$41,2,0)*VLOOKUP(ROUNDDOWN($AO123,-1),宝石属性!$B$25:$N$41,3,0)+VLOOKUP($AP$2,职业被动!$B$6:$M$29,COLUMNS(职业被动!$B$6:E$29),0)*$AO123,0)</f>
        <v>5234</v>
      </c>
      <c r="AR123" s="9">
        <f>ROUND(属性投放!F$4+装备属性!F$4*IF($AO123&lt;10,1,ROUNDDOWN($AO123,-1))+SUM(属性投放!G$37:G$45)*$AO123+VLOOKUP($AP$2,一级属性!$E$41:$P$64,COLUMNS(一级属性!$E$41:I$64),0)*($AO123+0.25*IF($AO123&lt;10,1,ROUNDDOWN($AO123,-1)))+VLOOKUP($AP$2,宝石属性!$B$43:$M$66,COLUMNS(宝石属性!$B$43:F$66),0)*10*VLOOKUP(ROUNDDOWN($AO123,-1),宝石属性!$B$25:$N$41,2,0)*VLOOKUP(ROUNDDOWN($AO123,-1),宝石属性!$B$25:$N$41,3,0)+VLOOKUP($AP$2,职业被动!$B$6:$M$29,COLUMNS(职业被动!$B$6:F$29),0)*$AO123,0)</f>
        <v>1324</v>
      </c>
      <c r="AS123" s="9">
        <f>ROUND(属性投放!G$4+装备属性!G$4*IF($AO123&lt;10,1,ROUNDDOWN($AO123,-1))+SUM(属性投放!H$37:H$45)*$AO123+VLOOKUP($AP$2,一级属性!$E$41:$P$64,COLUMNS(一级属性!$E$41:J$64),0)*($AO123+0.25*IF($AO123&lt;10,1,ROUNDDOWN($AO123,-1)))+VLOOKUP($AP$2,宝石属性!$B$43:$M$66,COLUMNS(宝石属性!$B$43:G$66),0)*10*VLOOKUP(ROUNDDOWN($AO123,-1),宝石属性!$B$25:$N$41,2,0)*VLOOKUP(ROUNDDOWN($AO123,-1),宝石属性!$B$25:$N$41,3,0)+VLOOKUP($AP$2,职业被动!$B$6:$M$29,COLUMNS(职业被动!$B$6:G$29),0)*$AO123,0)</f>
        <v>1166</v>
      </c>
      <c r="AT123" s="9">
        <f>ROUND(属性投放!H$4+装备属性!H$4*IF($AO123&lt;10,1,ROUNDDOWN($AO123,-1))+SUM(属性投放!I$37:I$45)*$AO123+VLOOKUP($AP$2,一级属性!$E$41:$P$64,COLUMNS(一级属性!$E$41:K$64),0)*($AO123+0.25*IF($AO123&lt;10,1,ROUNDDOWN($AO123,-1)))+VLOOKUP($AP$2,宝石属性!$B$43:$M$66,COLUMNS(宝石属性!$B$43:H$66),0)*10*VLOOKUP(ROUNDDOWN($AO123,-1),宝石属性!$B$25:$N$41,2,0)*VLOOKUP(ROUNDDOWN($AO123,-1),宝石属性!$B$25:$N$41,3,0)+VLOOKUP($AP$2,职业被动!$B$6:$M$29,COLUMNS(职业被动!$B$6:H$29),0)*$AO123,0)</f>
        <v>1262</v>
      </c>
      <c r="AU123" s="9">
        <f>ROUND(属性投放!I$4+装备属性!I$4*IF($AO123&lt;10,1,ROUNDDOWN($AO123,-1))+SUM(属性投放!J$37:J$45)*$AO123+VLOOKUP($AP$2,一级属性!$E$41:$P$64,COLUMNS(一级属性!$E$41:L$64),0)*($AO123+0.25*IF($AO123&lt;10,1,ROUNDDOWN($AO123,-1)))+VLOOKUP($AP$2,宝石属性!$B$43:$M$66,COLUMNS(宝石属性!$B$43:I$66),0)*10*VLOOKUP(ROUNDDOWN($AO123,-1),宝石属性!$B$25:$N$41,2,0)*VLOOKUP(ROUNDDOWN($AO123,-1),宝石属性!$B$25:$N$41,3,0)+VLOOKUP($AP$2,职业被动!$B$6:$M$29,COLUMNS(职业被动!$B$6:I$29),0)*$AO123,0)</f>
        <v>1406</v>
      </c>
      <c r="AV123" s="9">
        <f>ROUND(属性投放!J$4+装备属性!J$4*IF($AO123&lt;10,1,ROUNDDOWN($AO123,-1))+SUM(属性投放!K$37:K$45)*$AO123+VLOOKUP($AP$2,一级属性!$E$41:$P$64,COLUMNS(一级属性!$E$41:M$64),0)*($AO123+0.25*IF($AO123&lt;10,1,ROUNDDOWN($AO123,-1)))+VLOOKUP($AP$2,宝石属性!$B$43:$M$66,COLUMNS(宝石属性!$B$43:J$66),0)*10*VLOOKUP(ROUNDDOWN($AO123,-1),宝石属性!$B$25:$N$41,2,0)*VLOOKUP(ROUNDDOWN($AO123,-1),宝石属性!$B$25:$N$41,3,0)+VLOOKUP($AP$2,职业被动!$B$6:$M$29,COLUMNS(职业被动!$B$6:J$29),0)*$AO123,0)</f>
        <v>973</v>
      </c>
      <c r="AW123" s="9">
        <f>ROUND(属性投放!K$4+装备属性!K$4*IF($AO123&lt;10,1,ROUNDDOWN($AO123,-1))+SUM(属性投放!L$37:L$45)*$AO123+VLOOKUP($AP$2,一级属性!$E$41:$P$64,COLUMNS(一级属性!$E$41:N$64),0)*($AO123+0.25*IF($AO123&lt;10,1,ROUNDDOWN($AO123,-1)))+VLOOKUP($AP$2,宝石属性!$B$43:$M$66,COLUMNS(宝石属性!$B$43:K$66),0)*10*VLOOKUP(ROUNDDOWN($AO123,-1),宝石属性!$B$25:$N$41,2,0)*VLOOKUP(ROUNDDOWN($AO123,-1),宝石属性!$B$25:$N$41,3,0)+VLOOKUP($AP$2,职业被动!$B$6:$M$29,COLUMNS(职业被动!$B$6:K$29),0)*$AO123,0)</f>
        <v>440</v>
      </c>
      <c r="AX123" s="9">
        <f>ROUND(属性投放!L$4+装备属性!L$4*IF($AO123&lt;10,1,ROUNDDOWN($AO123,-1))+SUM(属性投放!M$37:M$45)*$AO123+VLOOKUP($AP$2,一级属性!$E$41:$P$64,COLUMNS(一级属性!$E$41:O$64),0)*($AO123+0.25*IF($AO123&lt;10,1,ROUNDDOWN($AO123,-1)))+VLOOKUP($AP$2,宝石属性!$B$43:$M$66,COLUMNS(宝石属性!$B$43:L$66),0)*10*VLOOKUP(ROUNDDOWN($AO123,-1),宝石属性!$B$25:$N$41,2,0)*VLOOKUP(ROUNDDOWN($AO123,-1),宝石属性!$B$25:$N$41,3,0)+VLOOKUP($AP$2,职业被动!$B$6:$M$29,COLUMNS(职业被动!$B$6:L$29),0)*$AO123,0)</f>
        <v>1296</v>
      </c>
      <c r="AY123" s="9">
        <f>ROUND(属性投放!M$4+装备属性!M$4*IF($AO123&lt;10,1,ROUNDDOWN($AO123,-1))+SUM(属性投放!N$37:N$45)*$AO123+VLOOKUP($AP$2,一级属性!$E$41:$P$64,COLUMNS(一级属性!$E$41:P$64),0)*($AO123+0.25*IF($AO123&lt;10,1,ROUNDDOWN($AO123,-1)))+VLOOKUP($AP$2,宝石属性!$B$43:$M$66,COLUMNS(宝石属性!$B$43:M$66),0)*10*VLOOKUP(ROUNDDOWN($AO123,-1),宝石属性!$B$25:$N$41,2,0)*VLOOKUP(ROUNDDOWN($AO123,-1),宝石属性!$B$25:$N$41,3,0)+VLOOKUP($AP$2,职业被动!$B$6:$M$29,COLUMNS(职业被动!$B$6:M$29),0)*$AO123,0)</f>
        <v>1316</v>
      </c>
      <c r="AZ123" s="48">
        <f>属性价值和能力评分!$F$9+ROUND(属性价值和能力评分!$F$38*10,0)*AO123+ROUND((SUM(装备属性!$W$9:$W$14)+属性价值和能力评分!$F$38*1.25+1.4+2.8)*IF(AO123&lt;10,1,ROUNDDOWN(AO123,-1)),0)+15*VLOOKUP(ROUNDDOWN(AO123,-1),宝石属性!$B$26:$D$41,2,0)*6*VLOOKUP(ROUNDDOWN(AO123,-1),宝石属性!$B$26:$D$41,3,0)+(属性价值和能力评分!$F$49*9+属性价值和能力评分!$F$50*2+属性价值和能力评分!$F$53*8/5)*AO123</f>
        <v>22338</v>
      </c>
      <c r="BB123" s="1">
        <v>120</v>
      </c>
      <c r="BC123" s="9">
        <f>ROUND(属性投放!D$4+装备属性!D$4*IF($BB123&lt;10,1,ROUNDDOWN($BB123,-1))+SUM(属性投放!E$37:E$45)*$BB123+VLOOKUP($BC$2,一级属性!$E$41:$P$64,COLUMNS(一级属性!$E$41:G$64),0)*($BB123+0.25*IF($BB123&lt;10,1,ROUNDDOWN($BB123,-1)))+VLOOKUP($BC$2,宝石属性!$B$43:$M$66,COLUMNS(宝石属性!$B$43:D$66),0)*10*VLOOKUP(ROUNDDOWN($BB123,-1),宝石属性!$B$25:$N$41,2,0)*VLOOKUP(ROUNDDOWN($BB123,-1),宝石属性!$B$25:$N$41,3,0)+VLOOKUP($BC$2,职业被动!$B$6:$M$29,COLUMNS(职业被动!$B$6:D$29),0)*$BB123,0)</f>
        <v>6928</v>
      </c>
      <c r="BD123" s="9">
        <f>ROUND(属性投放!E$4+装备属性!E$4*IF($BB123&lt;10,1,ROUNDDOWN($BB123,-1))+SUM(属性投放!F$37:F$45)*$BB123+VLOOKUP($BC$2,一级属性!$E$41:$P$64,COLUMNS(一级属性!$E$41:H$64),0)*($BB123+0.25*IF($BB123&lt;10,1,ROUNDDOWN($BB123,-1)))+VLOOKUP($BC$2,宝石属性!$B$43:$M$66,COLUMNS(宝石属性!$B$43:E$66),0)*10*VLOOKUP(ROUNDDOWN($BB123,-1),宝石属性!$B$25:$N$41,2,0)*VLOOKUP(ROUNDDOWN($BB123,-1),宝石属性!$B$25:$N$41,3,0)+VLOOKUP($BC$2,职业被动!$B$6:$M$29,COLUMNS(职业被动!$B$6:E$29),0)*$BB123,0)</f>
        <v>5984</v>
      </c>
      <c r="BE123" s="9">
        <f>ROUND(属性投放!F$4+装备属性!F$4*IF($BB123&lt;10,1,ROUNDDOWN($BB123,-1))+SUM(属性投放!G$37:G$45)*$BB123+VLOOKUP($BC$2,一级属性!$E$41:$P$64,COLUMNS(一级属性!$E$41:I$64),0)*($BB123+0.25*IF($BB123&lt;10,1,ROUNDDOWN($BB123,-1)))+VLOOKUP($BC$2,宝石属性!$B$43:$M$66,COLUMNS(宝石属性!$B$43:F$66),0)*10*VLOOKUP(ROUNDDOWN($BB123,-1),宝石属性!$B$25:$N$41,2,0)*VLOOKUP(ROUNDDOWN($BB123,-1),宝石属性!$B$25:$N$41,3,0)+VLOOKUP($BC$2,职业被动!$B$6:$M$29,COLUMNS(职业被动!$B$6:F$29),0)*$BB123,0)</f>
        <v>1324</v>
      </c>
      <c r="BF123" s="9">
        <f>ROUND(属性投放!G$4+装备属性!G$4*IF($BB123&lt;10,1,ROUNDDOWN($BB123,-1))+SUM(属性投放!H$37:H$45)*$BB123+VLOOKUP($BC$2,一级属性!$E$41:$P$64,COLUMNS(一级属性!$E$41:J$64),0)*($BB123+0.25*IF($BB123&lt;10,1,ROUNDDOWN($BB123,-1)))+VLOOKUP($BC$2,宝石属性!$B$43:$M$66,COLUMNS(宝石属性!$B$43:G$66),0)*10*VLOOKUP(ROUNDDOWN($BB123,-1),宝石属性!$B$25:$N$41,2,0)*VLOOKUP(ROUNDDOWN($BB123,-1),宝石属性!$B$25:$N$41,3,0)+VLOOKUP($BC$2,职业被动!$B$6:$M$29,COLUMNS(职业被动!$B$6:G$29),0)*$BB123,0)</f>
        <v>1166</v>
      </c>
      <c r="BG123" s="9">
        <f>ROUND(属性投放!H$4+装备属性!H$4*IF($BB123&lt;10,1,ROUNDDOWN($BB123,-1))+SUM(属性投放!I$37:I$45)*$BB123+VLOOKUP($BC$2,一级属性!$E$41:$P$64,COLUMNS(一级属性!$E$41:K$64),0)*($BB123+0.25*IF($BB123&lt;10,1,ROUNDDOWN($BB123,-1)))+VLOOKUP($BC$2,宝石属性!$B$43:$M$66,COLUMNS(宝石属性!$B$43:H$66),0)*10*VLOOKUP(ROUNDDOWN($BB123,-1),宝石属性!$B$25:$N$41,2,0)*VLOOKUP(ROUNDDOWN($BB123,-1),宝石属性!$B$25:$N$41,3,0)+VLOOKUP($BC$2,职业被动!$B$6:$M$29,COLUMNS(职业被动!$B$6:H$29),0)*$BB123,0)</f>
        <v>1772</v>
      </c>
      <c r="BH123" s="9">
        <f>ROUND(属性投放!I$4+装备属性!I$4*IF($BB123&lt;10,1,ROUNDDOWN($BB123,-1))+SUM(属性投放!J$37:J$45)*$BB123+VLOOKUP($BC$2,一级属性!$E$41:$P$64,COLUMNS(一级属性!$E$41:L$64),0)*($BB123+0.25*IF($BB123&lt;10,1,ROUNDDOWN($BB123,-1)))+VLOOKUP($BC$2,宝石属性!$B$43:$M$66,COLUMNS(宝石属性!$B$43:I$66),0)*10*VLOOKUP(ROUNDDOWN($BB123,-1),宝石属性!$B$25:$N$41,2,0)*VLOOKUP(ROUNDDOWN($BB123,-1),宝石属性!$B$25:$N$41,3,0)+VLOOKUP($BC$2,职业被动!$B$6:$M$29,COLUMNS(职业被动!$B$6:I$29),0)*$BB123,0)</f>
        <v>1676</v>
      </c>
      <c r="BI123" s="9">
        <f>ROUND(属性投放!J$4+装备属性!J$4*IF($BB123&lt;10,1,ROUNDDOWN($BB123,-1))+SUM(属性投放!K$37:K$45)*$BB123+VLOOKUP($BC$2,一级属性!$E$41:$P$64,COLUMNS(一级属性!$E$41:M$64),0)*($BB123+0.25*IF($BB123&lt;10,1,ROUNDDOWN($BB123,-1)))+VLOOKUP($BC$2,宝石属性!$B$43:$M$66,COLUMNS(宝石属性!$B$43:J$66),0)*10*VLOOKUP(ROUNDDOWN($BB123,-1),宝石属性!$B$25:$N$41,2,0)*VLOOKUP(ROUNDDOWN($BB123,-1),宝石属性!$B$25:$N$41,3,0)+VLOOKUP($BC$2,职业被动!$B$6:$M$29,COLUMNS(职业被动!$B$6:J$29),0)*$BB123,0)</f>
        <v>748</v>
      </c>
      <c r="BJ123" s="9">
        <f>ROUND(属性投放!K$4+装备属性!K$4*IF($BB123&lt;10,1,ROUNDDOWN($BB123,-1))+SUM(属性投放!L$37:L$45)*$BB123+VLOOKUP($BC$2,一级属性!$E$41:$P$64,COLUMNS(一级属性!$E$41:N$64),0)*($BB123+0.25*IF($BB123&lt;10,1,ROUNDDOWN($BB123,-1)))+VLOOKUP($BC$2,宝石属性!$B$43:$M$66,COLUMNS(宝石属性!$B$43:K$66),0)*10*VLOOKUP(ROUNDDOWN($BB123,-1),宝石属性!$B$25:$N$41,2,0)*VLOOKUP(ROUNDDOWN($BB123,-1),宝石属性!$B$25:$N$41,3,0)+VLOOKUP($BC$2,职业被动!$B$6:$M$29,COLUMNS(职业被动!$B$6:K$29),0)*$BB123,0)</f>
        <v>440</v>
      </c>
      <c r="BK123" s="9">
        <f>ROUND(属性投放!L$4+装备属性!L$4*IF($BB123&lt;10,1,ROUNDDOWN($BB123,-1))+SUM(属性投放!M$37:M$45)*$BB123+VLOOKUP($BC$2,一级属性!$E$41:$P$64,COLUMNS(一级属性!$E$41:O$64),0)*($BB123+0.25*IF($BB123&lt;10,1,ROUNDDOWN($BB123,-1)))+VLOOKUP($BC$2,宝石属性!$B$43:$M$66,COLUMNS(宝石属性!$B$43:L$66),0)*10*VLOOKUP(ROUNDDOWN($BB123,-1),宝石属性!$B$25:$N$41,2,0)*VLOOKUP(ROUNDDOWN($BB123,-1),宝石属性!$B$25:$N$41,3,0)+VLOOKUP($BC$2,职业被动!$B$6:$M$29,COLUMNS(职业被动!$B$6:L$29),0)*$BB123,0)</f>
        <v>36</v>
      </c>
      <c r="BL123" s="9">
        <f>ROUND(属性投放!M$4+装备属性!M$4*IF($BB123&lt;10,1,ROUNDDOWN($BB123,-1))+SUM(属性投放!N$37:N$45)*$BB123+VLOOKUP($BC$2,一级属性!$E$41:$P$64,COLUMNS(一级属性!$E$41:P$64),0)*($BB123+0.25*IF($BB123&lt;10,1,ROUNDDOWN($BB123,-1)))+VLOOKUP($BC$2,宝石属性!$B$43:$M$66,COLUMNS(宝石属性!$B$43:M$66),0)*10*VLOOKUP(ROUNDDOWN($BB123,-1),宝石属性!$B$25:$N$41,2,0)*VLOOKUP(ROUNDDOWN($BB123,-1),宝石属性!$B$25:$N$41,3,0)+VLOOKUP($BC$2,职业被动!$B$6:$M$29,COLUMNS(职业被动!$B$6:M$29),0)*$BB123,0)</f>
        <v>1316</v>
      </c>
      <c r="BM123" s="48">
        <f>属性价值和能力评分!$F$9+ROUND(属性价值和能力评分!$F$38*10,0)*BB123+ROUND((SUM(装备属性!$W$9:$W$14)+属性价值和能力评分!$F$38*1.25+1.4+2.8)*IF(BB123&lt;10,1,ROUNDDOWN(BB123,-1)),0)+15*VLOOKUP(ROUNDDOWN(BB123,-1),宝石属性!$B$26:$D$41,2,0)*6*VLOOKUP(ROUNDDOWN(BB123,-1),宝石属性!$B$26:$D$41,3,0)+(属性价值和能力评分!$F$49*9+属性价值和能力评分!$F$50*2+属性价值和能力评分!$F$53*8/5)*BB123</f>
        <v>22338</v>
      </c>
      <c r="BO123" s="1">
        <v>120</v>
      </c>
      <c r="BP123" s="9">
        <f>ROUND(属性投放!D$4+装备属性!D$4*IF($BO123&lt;10,1,ROUNDDOWN($BO123,-1))+SUM(属性投放!E$37:E$45)*$BO123+VLOOKUP($BP$2,一级属性!$E$41:$P$64,COLUMNS(一级属性!$E$41:G$64),0)*($BO123+0.25*IF($BO123&lt;10,1,ROUNDDOWN($BO123,-1)))+VLOOKUP($BP$2,宝石属性!$B$43:$M$66,COLUMNS(宝石属性!$B$43:D$66),0)*10*VLOOKUP(ROUNDDOWN($BO123,-1),宝石属性!$B$25:$N$41,2,0)*VLOOKUP(ROUNDDOWN($BO123,-1),宝石属性!$B$25:$N$41,3,0)+VLOOKUP($BP$2,职业被动!$B$6:$M$29,COLUMNS(职业被动!$B$6:D$29),0)*$BO123,0)</f>
        <v>8608</v>
      </c>
      <c r="BQ123" s="9">
        <f>ROUND(属性投放!E$4+装备属性!E$4*IF($BO123&lt;10,1,ROUNDDOWN($BO123,-1))+SUM(属性投放!F$37:F$45)*$BO123+VLOOKUP($BP$2,一级属性!$E$41:$P$64,COLUMNS(一级属性!$E$41:H$64),0)*($BO123+0.25*IF($BO123&lt;10,1,ROUNDDOWN($BO123,-1)))+VLOOKUP($BP$2,宝石属性!$B$43:$M$66,COLUMNS(宝石属性!$B$43:E$66),0)*10*VLOOKUP(ROUNDDOWN($BO123,-1),宝石属性!$B$25:$N$41,2,0)*VLOOKUP(ROUNDDOWN($BO123,-1),宝石属性!$B$25:$N$41,3,0)+VLOOKUP($BP$2,职业被动!$B$6:$M$29,COLUMNS(职业被动!$B$6:E$29),0)*$BO123,0)</f>
        <v>5234</v>
      </c>
      <c r="BR123" s="9">
        <f>ROUND(属性投放!F$4+装备属性!F$4*IF($BO123&lt;10,1,ROUNDDOWN($BO123,-1))+SUM(属性投放!G$37:G$45)*$BO123+VLOOKUP($BP$2,一级属性!$E$41:$P$64,COLUMNS(一级属性!$E$41:I$64),0)*($BO123+0.25*IF($BO123&lt;10,1,ROUNDDOWN($BO123,-1)))+VLOOKUP($BP$2,宝石属性!$B$43:$M$66,COLUMNS(宝石属性!$B$43:F$66),0)*10*VLOOKUP(ROUNDDOWN($BO123,-1),宝石属性!$B$25:$N$41,2,0)*VLOOKUP(ROUNDDOWN($BO123,-1),宝石属性!$B$25:$N$41,3,0)+VLOOKUP($BP$2,职业被动!$B$6:$M$29,COLUMNS(职业被动!$B$6:F$29),0)*$BO123,0)</f>
        <v>1324</v>
      </c>
      <c r="BS123" s="9">
        <f>ROUND(属性投放!G$4+装备属性!G$4*IF($BO123&lt;10,1,ROUNDDOWN($BO123,-1))+SUM(属性投放!H$37:H$45)*$BO123+VLOOKUP($BP$2,一级属性!$E$41:$P$64,COLUMNS(一级属性!$E$41:J$64),0)*($BO123+0.25*IF($BO123&lt;10,1,ROUNDDOWN($BO123,-1)))+VLOOKUP($BP$2,宝石属性!$B$43:$M$66,COLUMNS(宝石属性!$B$43:G$66),0)*10*VLOOKUP(ROUNDDOWN($BO123,-1),宝石属性!$B$25:$N$41,2,0)*VLOOKUP(ROUNDDOWN($BO123,-1),宝石属性!$B$25:$N$41,3,0)+VLOOKUP($BP$2,职业被动!$B$6:$M$29,COLUMNS(职业被动!$B$6:G$29),0)*$BO123,0)</f>
        <v>1166</v>
      </c>
      <c r="BT123" s="9">
        <f>ROUND(属性投放!H$4+装备属性!H$4*IF($BO123&lt;10,1,ROUNDDOWN($BO123,-1))+SUM(属性投放!I$37:I$45)*$BO123+VLOOKUP($BP$2,一级属性!$E$41:$P$64,COLUMNS(一级属性!$E$41:K$64),0)*($BO123+0.25*IF($BO123&lt;10,1,ROUNDDOWN($BO123,-1)))+VLOOKUP($BP$2,宝石属性!$B$43:$M$66,COLUMNS(宝石属性!$B$43:H$66),0)*10*VLOOKUP(ROUNDDOWN($BO123,-1),宝石属性!$B$25:$N$41,2,0)*VLOOKUP(ROUNDDOWN($BO123,-1),宝石属性!$B$25:$N$41,3,0)+VLOOKUP($BP$2,职业被动!$B$6:$M$29,COLUMNS(职业被动!$B$6:H$29),0)*$BO123,0)</f>
        <v>1382</v>
      </c>
      <c r="BU123" s="9">
        <f>ROUND(属性投放!I$4+装备属性!I$4*IF($BO123&lt;10,1,ROUNDDOWN($BO123,-1))+SUM(属性投放!J$37:J$45)*$BO123+VLOOKUP($BP$2,一级属性!$E$41:$P$64,COLUMNS(一级属性!$E$41:L$64),0)*($BO123+0.25*IF($BO123&lt;10,1,ROUNDDOWN($BO123,-1)))+VLOOKUP($BP$2,宝石属性!$B$43:$M$66,COLUMNS(宝石属性!$B$43:I$66),0)*10*VLOOKUP(ROUNDDOWN($BO123,-1),宝石属性!$B$25:$N$41,2,0)*VLOOKUP(ROUNDDOWN($BO123,-1),宝石属性!$B$25:$N$41,3,0)+VLOOKUP($BP$2,职业被动!$B$6:$M$29,COLUMNS(职业被动!$B$6:I$29),0)*$BO123,0)</f>
        <v>1406</v>
      </c>
      <c r="BV123" s="9">
        <f>ROUND(属性投放!J$4+装备属性!J$4*IF($BO123&lt;10,1,ROUNDDOWN($BO123,-1))+SUM(属性投放!K$37:K$45)*$BO123+VLOOKUP($BP$2,一级属性!$E$41:$P$64,COLUMNS(一级属性!$E$41:M$64),0)*($BO123+0.25*IF($BO123&lt;10,1,ROUNDDOWN($BO123,-1)))+VLOOKUP($BP$2,宝石属性!$B$43:$M$66,COLUMNS(宝石属性!$B$43:J$66),0)*10*VLOOKUP(ROUNDDOWN($BO123,-1),宝石属性!$B$25:$N$41,2,0)*VLOOKUP(ROUNDDOWN($BO123,-1),宝石属性!$B$25:$N$41,3,0)+VLOOKUP($BP$2,职业被动!$B$6:$M$29,COLUMNS(职业被动!$B$6:J$29),0)*$BO123,0)</f>
        <v>973</v>
      </c>
      <c r="BW123" s="9">
        <f>ROUND(属性投放!K$4+装备属性!K$4*IF($BO123&lt;10,1,ROUNDDOWN($BO123,-1))+SUM(属性投放!L$37:L$45)*$BO123+VLOOKUP($BP$2,一级属性!$E$41:$P$64,COLUMNS(一级属性!$E$41:N$64),0)*($BO123+0.25*IF($BO123&lt;10,1,ROUNDDOWN($BO123,-1)))+VLOOKUP($BP$2,宝石属性!$B$43:$M$66,COLUMNS(宝石属性!$B$43:K$66),0)*10*VLOOKUP(ROUNDDOWN($BO123,-1),宝石属性!$B$25:$N$41,2,0)*VLOOKUP(ROUNDDOWN($BO123,-1),宝石属性!$B$25:$N$41,3,0)+VLOOKUP($BP$2,职业被动!$B$6:$M$29,COLUMNS(职业被动!$B$6:K$29),0)*$BO123,0)</f>
        <v>600</v>
      </c>
      <c r="BX123" s="9">
        <f>ROUND(属性投放!L$4+装备属性!L$4*IF($BO123&lt;10,1,ROUNDDOWN($BO123,-1))+SUM(属性投放!M$37:M$45)*$BO123+VLOOKUP($BP$2,一级属性!$E$41:$P$64,COLUMNS(一级属性!$E$41:O$64),0)*($BO123+0.25*IF($BO123&lt;10,1,ROUNDDOWN($BO123,-1)))+VLOOKUP($BP$2,宝石属性!$B$43:$M$66,COLUMNS(宝石属性!$B$43:L$66),0)*10*VLOOKUP(ROUNDDOWN($BO123,-1),宝石属性!$B$25:$N$41,2,0)*VLOOKUP(ROUNDDOWN($BO123,-1),宝石属性!$B$25:$N$41,3,0)+VLOOKUP($BP$2,职业被动!$B$6:$M$29,COLUMNS(职业被动!$B$6:L$29),0)*$BO123,0)</f>
        <v>36</v>
      </c>
      <c r="BY123" s="9">
        <f>ROUND(属性投放!M$4+装备属性!M$4*IF($BO123&lt;10,1,ROUNDDOWN($BO123,-1))+SUM(属性投放!N$37:N$45)*$BO123+VLOOKUP($BP$2,一级属性!$E$41:$P$64,COLUMNS(一级属性!$E$41:P$64),0)*($BO123+0.25*IF($BO123&lt;10,1,ROUNDDOWN($BO123,-1)))+VLOOKUP($BP$2,宝石属性!$B$43:$M$66,COLUMNS(宝石属性!$B$43:M$66),0)*10*VLOOKUP(ROUNDDOWN($BO123,-1),宝石属性!$B$25:$N$41,2,0)*VLOOKUP(ROUNDDOWN($BO123,-1),宝石属性!$B$25:$N$41,3,0)+VLOOKUP($BP$2,职业被动!$B$6:$M$29,COLUMNS(职业被动!$B$6:M$29),0)*$BO123,0)</f>
        <v>1316</v>
      </c>
      <c r="BZ123" s="48">
        <f>属性价值和能力评分!$F$9+ROUND(属性价值和能力评分!$F$38*10,0)*BO123+ROUND((SUM(装备属性!$W$9:$W$14)+属性价值和能力评分!$F$38*1.25+1.4+2.8)*IF(BO123&lt;10,1,ROUNDDOWN(BO123,-1)),0)+15*VLOOKUP(ROUNDDOWN(BO123,-1),宝石属性!$B$26:$D$41,2,0)*6*VLOOKUP(ROUNDDOWN(BO123,-1),宝石属性!$B$26:$D$41,3,0)+(属性价值和能力评分!$F$49*9+属性价值和能力评分!$F$50*2+属性价值和能力评分!$F$53*8/5)*BO123</f>
        <v>22338</v>
      </c>
      <c r="CB123" s="1">
        <v>120</v>
      </c>
      <c r="CC123" s="9">
        <f>ROUND(属性投放!D$4+装备属性!D$4*IF($CB123&lt;10,1,ROUNDDOWN($CB123,-1))+SUM(属性投放!E$37:E$45)*$CB123+VLOOKUP($CC$2,一级属性!$E$41:$P$64,COLUMNS(一级属性!$E$41:G$64),0)*($CB123+0.25*IF($CB123&lt;10,1,ROUNDDOWN($CB123,-1)))+VLOOKUP($CC$2,宝石属性!$B$43:$M$66,COLUMNS(宝石属性!$B$43:D$66),0)*10*VLOOKUP(ROUNDDOWN($CB123,-1),宝石属性!$B$25:$N$41,2,0)*VLOOKUP(ROUNDDOWN($CB123,-1),宝石属性!$B$25:$N$41,3,0)+VLOOKUP($CC$2,职业被动!$B$6:$M$29,COLUMNS(职业被动!$B$6:D$29),0)*$CB123,0)</f>
        <v>5728</v>
      </c>
      <c r="CD123" s="9">
        <f>ROUND(属性投放!E$4+装备属性!E$4*IF($CB123&lt;10,1,ROUNDDOWN($CB123,-1))+SUM(属性投放!F$37:F$45)*$CB123+VLOOKUP($CC$2,一级属性!$E$41:$P$64,COLUMNS(一级属性!$E$41:H$64),0)*($CB123+0.25*IF($CB123&lt;10,1,ROUNDDOWN($CB123,-1)))+VLOOKUP($CC$2,宝石属性!$B$43:$M$66,COLUMNS(宝石属性!$B$43:E$66),0)*10*VLOOKUP(ROUNDDOWN($CB123,-1),宝石属性!$B$25:$N$41,2,0)*VLOOKUP(ROUNDDOWN($CB123,-1),宝石属性!$B$25:$N$41,3,0)+VLOOKUP($CC$2,职业被动!$B$6:$M$29,COLUMNS(职业被动!$B$6:E$29),0)*$CB123,0)</f>
        <v>2984</v>
      </c>
      <c r="CE123" s="9">
        <f>ROUND(属性投放!F$4+装备属性!F$4*IF($CB123&lt;10,1,ROUNDDOWN($CB123,-1))+SUM(属性投放!G$37:G$45)*$CB123+VLOOKUP($CC$2,一级属性!$E$41:$P$64,COLUMNS(一级属性!$E$41:I$64),0)*($CB123+0.25*IF($CB123&lt;10,1,ROUNDDOWN($CB123,-1)))+VLOOKUP($CC$2,宝石属性!$B$43:$M$66,COLUMNS(宝石属性!$B$43:F$66),0)*10*VLOOKUP(ROUNDDOWN($CB123,-1),宝石属性!$B$25:$N$41,2,0)*VLOOKUP(ROUNDDOWN($CB123,-1),宝石属性!$B$25:$N$41,3,0)+VLOOKUP($CC$2,职业被动!$B$6:$M$29,COLUMNS(职业被动!$B$6:F$29),0)*$CB123,0)</f>
        <v>2694</v>
      </c>
      <c r="CF123" s="9">
        <f>ROUND(属性投放!G$4+装备属性!G$4*IF($CB123&lt;10,1,ROUNDDOWN($CB123,-1))+SUM(属性投放!H$37:H$45)*$CB123+VLOOKUP($CC$2,一级属性!$E$41:$P$64,COLUMNS(一级属性!$E$41:J$64),0)*($CB123+0.25*IF($CB123&lt;10,1,ROUNDDOWN($CB123,-1)))+VLOOKUP($CC$2,宝石属性!$B$43:$M$66,COLUMNS(宝石属性!$B$43:G$66),0)*10*VLOOKUP(ROUNDDOWN($CB123,-1),宝石属性!$B$25:$N$41,2,0)*VLOOKUP(ROUNDDOWN($CB123,-1),宝石属性!$B$25:$N$41,3,0)+VLOOKUP($CC$2,职业被动!$B$6:$M$29,COLUMNS(职业被动!$B$6:G$29),0)*$CB123,0)</f>
        <v>1286</v>
      </c>
      <c r="CG123" s="9">
        <f>ROUND(属性投放!H$4+装备属性!H$4*IF($CB123&lt;10,1,ROUNDDOWN($CB123,-1))+SUM(属性投放!I$37:I$45)*$CB123+VLOOKUP($CC$2,一级属性!$E$41:$P$64,COLUMNS(一级属性!$E$41:K$64),0)*($CB123+0.25*IF($CB123&lt;10,1,ROUNDDOWN($CB123,-1)))+VLOOKUP($CC$2,宝石属性!$B$43:$M$66,COLUMNS(宝石属性!$B$43:H$66),0)*10*VLOOKUP(ROUNDDOWN($CB123,-1),宝石属性!$B$25:$N$41,2,0)*VLOOKUP(ROUNDDOWN($CB123,-1),宝石属性!$B$25:$N$41,3,0)+VLOOKUP($CC$2,职业被动!$B$6:$M$29,COLUMNS(职业被动!$B$6:H$29),0)*$CB123,0)</f>
        <v>812</v>
      </c>
      <c r="CH123" s="9">
        <f>ROUND(属性投放!I$4+装备属性!I$4*IF($CB123&lt;10,1,ROUNDDOWN($CB123,-1))+SUM(属性投放!J$37:J$45)*$CB123+VLOOKUP($CC$2,一级属性!$E$41:$P$64,COLUMNS(一级属性!$E$41:L$64),0)*($CB123+0.25*IF($CB123&lt;10,1,ROUNDDOWN($CB123,-1)))+VLOOKUP($CC$2,宝石属性!$B$43:$M$66,COLUMNS(宝石属性!$B$43:I$66),0)*10*VLOOKUP(ROUNDDOWN($CB123,-1),宝石属性!$B$25:$N$41,2,0)*VLOOKUP(ROUNDDOWN($CB123,-1),宝石属性!$B$25:$N$41,3,0)+VLOOKUP($CC$2,职业被动!$B$6:$M$29,COLUMNS(职业被动!$B$6:I$29),0)*$CB123,0)</f>
        <v>1346</v>
      </c>
      <c r="CI123" s="9">
        <f>ROUND(属性投放!J$4+装备属性!J$4*IF($CB123&lt;10,1,ROUNDDOWN($CB123,-1))+SUM(属性投放!K$37:K$45)*$CB123+VLOOKUP($CC$2,一级属性!$E$41:$P$64,COLUMNS(一级属性!$E$41:M$64),0)*($CB123+0.25*IF($CB123&lt;10,1,ROUNDDOWN($CB123,-1)))+VLOOKUP($CC$2,宝石属性!$B$43:$M$66,COLUMNS(宝石属性!$B$43:J$66),0)*10*VLOOKUP(ROUNDDOWN($CB123,-1),宝石属性!$B$25:$N$41,2,0)*VLOOKUP(ROUNDDOWN($CB123,-1),宝石属性!$B$25:$N$41,3,0)+VLOOKUP($CC$2,职业被动!$B$6:$M$29,COLUMNS(职业被动!$B$6:J$29),0)*$CB123,0)</f>
        <v>868</v>
      </c>
      <c r="CJ123" s="9">
        <f>ROUND(属性投放!K$4+装备属性!K$4*IF($CB123&lt;10,1,ROUNDDOWN($CB123,-1))+SUM(属性投放!L$37:L$45)*$CB123+VLOOKUP($CC$2,一级属性!$E$41:$P$64,COLUMNS(一级属性!$E$41:N$64),0)*($CB123+0.25*IF($CB123&lt;10,1,ROUNDDOWN($CB123,-1)))+VLOOKUP($CC$2,宝石属性!$B$43:$M$66,COLUMNS(宝石属性!$B$43:K$66),0)*10*VLOOKUP(ROUNDDOWN($CB123,-1),宝石属性!$B$25:$N$41,2,0)*VLOOKUP(ROUNDDOWN($CB123,-1),宝石属性!$B$25:$N$41,3,0)+VLOOKUP($CC$2,职业被动!$B$6:$M$29,COLUMNS(职业被动!$B$6:K$29),0)*$CB123,0)</f>
        <v>440</v>
      </c>
      <c r="CK123" s="9">
        <f>ROUND(属性投放!L$4+装备属性!L$4*IF($CB123&lt;10,1,ROUNDDOWN($CB123,-1))+SUM(属性投放!M$37:M$45)*$CB123+VLOOKUP($CC$2,一级属性!$E$41:$P$64,COLUMNS(一级属性!$E$41:O$64),0)*($CB123+0.25*IF($CB123&lt;10,1,ROUNDDOWN($CB123,-1)))+VLOOKUP($CC$2,宝石属性!$B$43:$M$66,COLUMNS(宝石属性!$B$43:L$66),0)*10*VLOOKUP(ROUNDDOWN($CB123,-1),宝石属性!$B$25:$N$41,2,0)*VLOOKUP(ROUNDDOWN($CB123,-1),宝石属性!$B$25:$N$41,3,0)+VLOOKUP($CC$2,职业被动!$B$6:$M$29,COLUMNS(职业被动!$B$6:L$29),0)*$CB123,0)</f>
        <v>36</v>
      </c>
      <c r="CL123" s="9">
        <f>ROUND(属性投放!M$4+装备属性!M$4*IF($CB123&lt;10,1,ROUNDDOWN($CB123,-1))+SUM(属性投放!N$37:N$45)*$CB123+VLOOKUP($CC$2,一级属性!$E$41:$P$64,COLUMNS(一级属性!$E$41:P$64),0)*($CB123+0.25*IF($CB123&lt;10,1,ROUNDDOWN($CB123,-1)))+VLOOKUP($CC$2,宝石属性!$B$43:$M$66,COLUMNS(宝石属性!$B$43:M$66),0)*10*VLOOKUP(ROUNDDOWN($CB123,-1),宝石属性!$B$25:$N$41,2,0)*VLOOKUP(ROUNDDOWN($CB123,-1),宝石属性!$B$25:$N$41,3,0)+VLOOKUP($CC$2,职业被动!$B$6:$M$29,COLUMNS(职业被动!$B$6:M$29),0)*$CB123,0)</f>
        <v>1236</v>
      </c>
      <c r="CM123" s="48">
        <f>属性价值和能力评分!$F$9+ROUND(属性价值和能力评分!$F$38*10,0)*CB123+ROUND((SUM(装备属性!$W$9:$W$14)+属性价值和能力评分!$F$38*1.25+1.4+2.8)*IF(CB123&lt;10,1,ROUNDDOWN(CB123,-1)),0)+15*VLOOKUP(ROUNDDOWN(CB123,-1),宝石属性!$B$26:$D$41,2,0)*6*VLOOKUP(ROUNDDOWN(CB123,-1),宝石属性!$B$26:$D$41,3,0)+(属性价值和能力评分!$F$49*9+属性价值和能力评分!$F$50*2+属性价值和能力评分!$F$53*8/5)*CB123</f>
        <v>22338</v>
      </c>
      <c r="CO123" s="1">
        <v>120</v>
      </c>
      <c r="CP123" s="9">
        <f>ROUND(属性投放!D$4+装备属性!D$4*IF($CO123&lt;10,1,ROUNDDOWN($CO123,-1))+SUM(属性投放!E$37:E$45)*$CO123+VLOOKUP($CP$2,一级属性!$E$41:$P$64,COLUMNS(一级属性!$E$41:G$64),0)*($CO123+0.25*IF($CO123&lt;10,1,ROUNDDOWN($CO123,-1)))+VLOOKUP($CP$2,宝石属性!$B$43:$M$66,COLUMNS(宝石属性!$B$43:D$66),0)*10*VLOOKUP(ROUNDDOWN($CO123,-1),宝石属性!$B$25:$N$41,2,0)*VLOOKUP(ROUNDDOWN($CO123,-1),宝石属性!$B$25:$N$41,3,0)+VLOOKUP($CP$2,职业被动!$B$6:$M$29,COLUMNS(职业被动!$B$6:D$29),0)*$CO123,0)</f>
        <v>5728</v>
      </c>
      <c r="CQ123" s="9">
        <f>ROUND(属性投放!E$4+装备属性!E$4*IF($CO123&lt;10,1,ROUNDDOWN($CO123,-1))+SUM(属性投放!F$37:F$45)*$CO123+VLOOKUP($CP$2,一级属性!$E$41:$P$64,COLUMNS(一级属性!$E$41:H$64),0)*($CO123+0.25*IF($CO123&lt;10,1,ROUNDDOWN($CO123,-1)))+VLOOKUP($CP$2,宝石属性!$B$43:$M$66,COLUMNS(宝石属性!$B$43:E$66),0)*10*VLOOKUP(ROUNDDOWN($CO123,-1),宝石属性!$B$25:$N$41,2,0)*VLOOKUP(ROUNDDOWN($CO123,-1),宝石属性!$B$25:$N$41,3,0)+VLOOKUP($CP$2,职业被动!$B$6:$M$29,COLUMNS(职业被动!$B$6:E$29),0)*$CO123,0)</f>
        <v>6734</v>
      </c>
      <c r="CR123" s="9">
        <f>ROUND(属性投放!F$4+装备属性!F$4*IF($CO123&lt;10,1,ROUNDDOWN($CO123,-1))+SUM(属性投放!G$37:G$45)*$CO123+VLOOKUP($CP$2,一级属性!$E$41:$P$64,COLUMNS(一级属性!$E$41:I$64),0)*($CO123+0.25*IF($CO123&lt;10,1,ROUNDDOWN($CO123,-1)))+VLOOKUP($CP$2,宝石属性!$B$43:$M$66,COLUMNS(宝石属性!$B$43:F$66),0)*10*VLOOKUP(ROUNDDOWN($CO123,-1),宝石属性!$B$25:$N$41,2,0)*VLOOKUP(ROUNDDOWN($CO123,-1),宝石属性!$B$25:$N$41,3,0)+VLOOKUP($CP$2,职业被动!$B$6:$M$29,COLUMNS(职业被动!$B$6:F$29),0)*$CO123,0)</f>
        <v>1324</v>
      </c>
      <c r="CS123" s="9">
        <f>ROUND(属性投放!G$4+装备属性!G$4*IF($CO123&lt;10,1,ROUNDDOWN($CO123,-1))+SUM(属性投放!H$37:H$45)*$CO123+VLOOKUP($CP$2,一级属性!$E$41:$P$64,COLUMNS(一级属性!$E$41:J$64),0)*($CO123+0.25*IF($CO123&lt;10,1,ROUNDDOWN($CO123,-1)))+VLOOKUP($CP$2,宝石属性!$B$43:$M$66,COLUMNS(宝石属性!$B$43:G$66),0)*10*VLOOKUP(ROUNDDOWN($CO123,-1),宝石属性!$B$25:$N$41,2,0)*VLOOKUP(ROUNDDOWN($CO123,-1),宝石属性!$B$25:$N$41,3,0)+VLOOKUP($CP$2,职业被动!$B$6:$M$29,COLUMNS(职业被动!$B$6:G$29),0)*$CO123,0)</f>
        <v>1166</v>
      </c>
      <c r="CT123" s="9">
        <f>ROUND(属性投放!H$4+装备属性!H$4*IF($CO123&lt;10,1,ROUNDDOWN($CO123,-1))+SUM(属性投放!I$37:I$45)*$CO123+VLOOKUP($CP$2,一级属性!$E$41:$P$64,COLUMNS(一级属性!$E$41:K$64),0)*($CO123+0.25*IF($CO123&lt;10,1,ROUNDDOWN($CO123,-1)))+VLOOKUP($CP$2,宝石属性!$B$43:$M$66,COLUMNS(宝石属性!$B$43:H$66),0)*10*VLOOKUP(ROUNDDOWN($CO123,-1),宝石属性!$B$25:$N$41,2,0)*VLOOKUP(ROUNDDOWN($CO123,-1),宝石属性!$B$25:$N$41,3,0)+VLOOKUP($CP$2,职业被动!$B$6:$M$29,COLUMNS(职业被动!$B$6:H$29),0)*$CO123,0)</f>
        <v>2042</v>
      </c>
      <c r="CU123" s="9">
        <f>ROUND(属性投放!I$4+装备属性!I$4*IF($CO123&lt;10,1,ROUNDDOWN($CO123,-1))+SUM(属性投放!J$37:J$45)*$CO123+VLOOKUP($CP$2,一级属性!$E$41:$P$64,COLUMNS(一级属性!$E$41:L$64),0)*($CO123+0.25*IF($CO123&lt;10,1,ROUNDDOWN($CO123,-1)))+VLOOKUP($CP$2,宝石属性!$B$43:$M$66,COLUMNS(宝石属性!$B$43:I$66),0)*10*VLOOKUP(ROUNDDOWN($CO123,-1),宝石属性!$B$25:$N$41,2,0)*VLOOKUP(ROUNDDOWN($CO123,-1),宝石属性!$B$25:$N$41,3,0)+VLOOKUP($CP$2,职业被动!$B$6:$M$29,COLUMNS(职业被动!$B$6:I$29),0)*$CO123,0)</f>
        <v>1766</v>
      </c>
      <c r="CV123" s="9">
        <f>ROUND(属性投放!J$4+装备属性!J$4*IF($CO123&lt;10,1,ROUNDDOWN($CO123,-1))+SUM(属性投放!K$37:K$45)*$CO123+VLOOKUP($CP$2,一级属性!$E$41:$P$64,COLUMNS(一级属性!$E$41:M$64),0)*($CO123+0.25*IF($CO123&lt;10,1,ROUNDDOWN($CO123,-1)))+VLOOKUP($CP$2,宝石属性!$B$43:$M$66,COLUMNS(宝石属性!$B$43:J$66),0)*10*VLOOKUP(ROUNDDOWN($CO123,-1),宝石属性!$B$25:$N$41,2,0)*VLOOKUP(ROUNDDOWN($CO123,-1),宝石属性!$B$25:$N$41,3,0)+VLOOKUP($CP$2,职业被动!$B$6:$M$29,COLUMNS(职业被动!$B$6:J$29),0)*$CO123,0)</f>
        <v>718</v>
      </c>
      <c r="CW123" s="9">
        <f>ROUND(属性投放!K$4+装备属性!K$4*IF($CO123&lt;10,1,ROUNDDOWN($CO123,-1))+SUM(属性投放!L$37:L$45)*$CO123+VLOOKUP($CP$2,一级属性!$E$41:$P$64,COLUMNS(一级属性!$E$41:N$64),0)*($CO123+0.25*IF($CO123&lt;10,1,ROUNDDOWN($CO123,-1)))+VLOOKUP($CP$2,宝石属性!$B$43:$M$66,COLUMNS(宝石属性!$B$43:K$66),0)*10*VLOOKUP(ROUNDDOWN($CO123,-1),宝石属性!$B$25:$N$41,2,0)*VLOOKUP(ROUNDDOWN($CO123,-1),宝石属性!$B$25:$N$41,3,0)+VLOOKUP($CP$2,职业被动!$B$6:$M$29,COLUMNS(职业被动!$B$6:K$29),0)*$CO123,0)</f>
        <v>440</v>
      </c>
      <c r="CX123" s="9">
        <f>ROUND(属性投放!L$4+装备属性!L$4*IF($CO123&lt;10,1,ROUNDDOWN($CO123,-1))+SUM(属性投放!M$37:M$45)*$CO123+VLOOKUP($CP$2,一级属性!$E$41:$P$64,COLUMNS(一级属性!$E$41:O$64),0)*($CO123+0.25*IF($CO123&lt;10,1,ROUNDDOWN($CO123,-1)))+VLOOKUP($CP$2,宝石属性!$B$43:$M$66,COLUMNS(宝石属性!$B$43:L$66),0)*10*VLOOKUP(ROUNDDOWN($CO123,-1),宝石属性!$B$25:$N$41,2,0)*VLOOKUP(ROUNDDOWN($CO123,-1),宝石属性!$B$25:$N$41,3,0)+VLOOKUP($CP$2,职业被动!$B$6:$M$29,COLUMNS(职业被动!$B$6:L$29),0)*$CO123,0)</f>
        <v>36</v>
      </c>
      <c r="CY123" s="9">
        <f>ROUND(属性投放!M$4+装备属性!M$4*IF($CO123&lt;10,1,ROUNDDOWN($CO123,-1))+SUM(属性投放!N$37:N$45)*$CO123+VLOOKUP($CP$2,一级属性!$E$41:$P$64,COLUMNS(一级属性!$E$41:P$64),0)*($CO123+0.25*IF($CO123&lt;10,1,ROUNDDOWN($CO123,-1)))+VLOOKUP($CP$2,宝石属性!$B$43:$M$66,COLUMNS(宝石属性!$B$43:M$66),0)*10*VLOOKUP(ROUNDDOWN($CO123,-1),宝石属性!$B$25:$N$41,2,0)*VLOOKUP(ROUNDDOWN($CO123,-1),宝石属性!$B$25:$N$41,3,0)+VLOOKUP($CP$2,职业被动!$B$6:$M$29,COLUMNS(职业被动!$B$6:M$29),0)*$CO123,0)</f>
        <v>1236</v>
      </c>
      <c r="CZ123" s="48">
        <f>属性价值和能力评分!$F$9+ROUND(属性价值和能力评分!$F$38*10,0)*CO123+ROUND((SUM(装备属性!$W$9:$W$14)+属性价值和能力评分!$F$38*1.25+1.4+2.8)*IF(CO123&lt;10,1,ROUNDDOWN(CO123,-1)),0)+15*VLOOKUP(ROUNDDOWN(CO123,-1),宝石属性!$B$26:$D$41,2,0)*6*VLOOKUP(ROUNDDOWN(CO123,-1),宝石属性!$B$26:$D$41,3,0)+(属性价值和能力评分!$F$49*9+属性价值和能力评分!$F$50*2+属性价值和能力评分!$F$53*8/5)*CO123</f>
        <v>22338</v>
      </c>
      <c r="DB123" s="1">
        <v>120</v>
      </c>
      <c r="DC123" s="9">
        <f>ROUND(属性投放!D$4+装备属性!D$4*IF($DB123&lt;10,1,ROUNDDOWN($DB123,-1))+SUM(属性投放!E$37:E$45)*$DB123+VLOOKUP($DC$2,一级属性!$E$41:$P$64,COLUMNS(一级属性!$E$41:G$64),0)*($DB123+0.25*IF($DB123&lt;10,1,ROUNDDOWN($DB123,-1)))+VLOOKUP($DC$2,宝石属性!$B$43:$M$66,COLUMNS(宝石属性!$B$43:D$66),0)*10*VLOOKUP(ROUNDDOWN($DB123,-1),宝石属性!$B$25:$N$41,2,0)*VLOOKUP(ROUNDDOWN($DB123,-1),宝石属性!$B$25:$N$41,3,0)+VLOOKUP($DC$2,职业被动!$B$6:$M$29,COLUMNS(职业被动!$B$6:D$29),0)*$DB123,0)</f>
        <v>6568</v>
      </c>
      <c r="DD123" s="9">
        <f>ROUND(属性投放!E$4+装备属性!E$4*IF($DB123&lt;10,1,ROUNDDOWN($DB123,-1))+SUM(属性投放!F$37:F$45)*$DB123+VLOOKUP($DC$2,一级属性!$E$41:$P$64,COLUMNS(一级属性!$E$41:H$64),0)*($DB123+0.25*IF($DB123&lt;10,1,ROUNDDOWN($DB123,-1)))+VLOOKUP($DC$2,宝石属性!$B$43:$M$66,COLUMNS(宝石属性!$B$43:E$66),0)*10*VLOOKUP(ROUNDDOWN($DB123,-1),宝石属性!$B$25:$N$41,2,0)*VLOOKUP(ROUNDDOWN($DB123,-1),宝石属性!$B$25:$N$41,3,0)+VLOOKUP($DC$2,职业被动!$B$6:$M$29,COLUMNS(职业被动!$B$6:E$29),0)*$DB123,0)</f>
        <v>2984</v>
      </c>
      <c r="DE123" s="9">
        <f>ROUND(属性投放!F$4+装备属性!F$4*IF($DB123&lt;10,1,ROUNDDOWN($DB123,-1))+SUM(属性投放!G$37:G$45)*$DB123+VLOOKUP($DC$2,一级属性!$E$41:$P$64,COLUMNS(一级属性!$E$41:I$64),0)*($DB123+0.25*IF($DB123&lt;10,1,ROUNDDOWN($DB123,-1)))+VLOOKUP($DC$2,宝石属性!$B$43:$M$66,COLUMNS(宝石属性!$B$43:F$66),0)*10*VLOOKUP(ROUNDDOWN($DB123,-1),宝石属性!$B$25:$N$41,2,0)*VLOOKUP(ROUNDDOWN($DB123,-1),宝石属性!$B$25:$N$41,3,0)+VLOOKUP($DC$2,职业被动!$B$6:$M$29,COLUMNS(职业被动!$B$6:F$29),0)*$DB123,0)</f>
        <v>1324</v>
      </c>
      <c r="DF123" s="9">
        <f>ROUND(属性投放!G$4+装备属性!G$4*IF($DB123&lt;10,1,ROUNDDOWN($DB123,-1))+SUM(属性投放!H$37:H$45)*$DB123+VLOOKUP($DC$2,一级属性!$E$41:$P$64,COLUMNS(一级属性!$E$41:J$64),0)*($DB123+0.25*IF($DB123&lt;10,1,ROUNDDOWN($DB123,-1)))+VLOOKUP($DC$2,宝石属性!$B$43:$M$66,COLUMNS(宝石属性!$B$43:G$66),0)*10*VLOOKUP(ROUNDDOWN($DB123,-1),宝石属性!$B$25:$N$41,2,0)*VLOOKUP(ROUNDDOWN($DB123,-1),宝石属性!$B$25:$N$41,3,0)+VLOOKUP($DC$2,职业被动!$B$6:$M$29,COLUMNS(职业被动!$B$6:G$29),0)*$DB123,0)</f>
        <v>3296</v>
      </c>
      <c r="DG123" s="9">
        <f>ROUND(属性投放!H$4+装备属性!H$4*IF($DB123&lt;10,1,ROUNDDOWN($DB123,-1))+SUM(属性投放!I$37:I$45)*$DB123+VLOOKUP($DC$2,一级属性!$E$41:$P$64,COLUMNS(一级属性!$E$41:K$64),0)*($DB123+0.25*IF($DB123&lt;10,1,ROUNDDOWN($DB123,-1)))+VLOOKUP($DC$2,宝石属性!$B$43:$M$66,COLUMNS(宝石属性!$B$43:H$66),0)*10*VLOOKUP(ROUNDDOWN($DB123,-1),宝石属性!$B$25:$N$41,2,0)*VLOOKUP(ROUNDDOWN($DB123,-1),宝石属性!$B$25:$N$41,3,0)+VLOOKUP($DC$2,职业被动!$B$6:$M$29,COLUMNS(职业被动!$B$6:H$29),0)*$DB123,0)</f>
        <v>812</v>
      </c>
      <c r="DH123" s="9">
        <f>ROUND(属性投放!I$4+装备属性!I$4*IF($DB123&lt;10,1,ROUNDDOWN($DB123,-1))+SUM(属性投放!J$37:J$45)*$DB123+VLOOKUP($DC$2,一级属性!$E$41:$P$64,COLUMNS(一级属性!$E$41:L$64),0)*($DB123+0.25*IF($DB123&lt;10,1,ROUNDDOWN($DB123,-1)))+VLOOKUP($DC$2,宝石属性!$B$43:$M$66,COLUMNS(宝石属性!$B$43:I$66),0)*10*VLOOKUP(ROUNDDOWN($DB123,-1),宝石属性!$B$25:$N$41,2,0)*VLOOKUP(ROUNDDOWN($DB123,-1),宝石属性!$B$25:$N$41,3,0)+VLOOKUP($DC$2,职业被动!$B$6:$M$29,COLUMNS(职业被动!$B$6:I$29),0)*$DB123,0)</f>
        <v>1196</v>
      </c>
      <c r="DI123" s="9">
        <f>ROUND(属性投放!J$4+装备属性!J$4*IF($DB123&lt;10,1,ROUNDDOWN($DB123,-1))+SUM(属性投放!K$37:K$45)*$DB123+VLOOKUP($DC$2,一级属性!$E$41:$P$64,COLUMNS(一级属性!$E$41:M$64),0)*($DB123+0.25*IF($DB123&lt;10,1,ROUNDDOWN($DB123,-1)))+VLOOKUP($DC$2,宝石属性!$B$43:$M$66,COLUMNS(宝石属性!$B$43:J$66),0)*10*VLOOKUP(ROUNDDOWN($DB123,-1),宝石属性!$B$25:$N$41,2,0)*VLOOKUP(ROUNDDOWN($DB123,-1),宝石属性!$B$25:$N$41,3,0)+VLOOKUP($DC$2,职业被动!$B$6:$M$29,COLUMNS(职业被动!$B$6:J$29),0)*$DB123,0)</f>
        <v>868</v>
      </c>
      <c r="DJ123" s="9">
        <f>ROUND(属性投放!K$4+装备属性!K$4*IF($DB123&lt;10,1,ROUNDDOWN($DB123,-1))+SUM(属性投放!L$37:L$45)*$DB123+VLOOKUP($DC$2,一级属性!$E$41:$P$64,COLUMNS(一级属性!$E$41:N$64),0)*($DB123+0.25*IF($DB123&lt;10,1,ROUNDDOWN($DB123,-1)))+VLOOKUP($DC$2,宝石属性!$B$43:$M$66,COLUMNS(宝石属性!$B$43:K$66),0)*10*VLOOKUP(ROUNDDOWN($DB123,-1),宝石属性!$B$25:$N$41,2,0)*VLOOKUP(ROUNDDOWN($DB123,-1),宝石属性!$B$25:$N$41,3,0)+VLOOKUP($DC$2,职业被动!$B$6:$M$29,COLUMNS(职业被动!$B$6:K$29),0)*$DB123,0)</f>
        <v>600</v>
      </c>
      <c r="DK123" s="9">
        <f>ROUND(属性投放!L$4+装备属性!L$4*IF($DB123&lt;10,1,ROUNDDOWN($DB123,-1))+SUM(属性投放!M$37:M$45)*$DB123+VLOOKUP($DC$2,一级属性!$E$41:$P$64,COLUMNS(一级属性!$E$41:O$64),0)*($DB123+0.25*IF($DB123&lt;10,1,ROUNDDOWN($DB123,-1)))+VLOOKUP($DC$2,宝石属性!$B$43:$M$66,COLUMNS(宝石属性!$B$43:L$66),0)*10*VLOOKUP(ROUNDDOWN($DB123,-1),宝石属性!$B$25:$N$41,2,0)*VLOOKUP(ROUNDDOWN($DB123,-1),宝石属性!$B$25:$N$41,3,0)+VLOOKUP($DC$2,职业被动!$B$6:$M$29,COLUMNS(职业被动!$B$6:L$29),0)*$DB123,0)</f>
        <v>36</v>
      </c>
      <c r="DL123" s="9">
        <f>ROUND(属性投放!M$4+装备属性!M$4*IF($DB123&lt;10,1,ROUNDDOWN($DB123,-1))+SUM(属性投放!N$37:N$45)*$DB123+VLOOKUP($DC$2,一级属性!$E$41:$P$64,COLUMNS(一级属性!$E$41:P$64),0)*($DB123+0.25*IF($DB123&lt;10,1,ROUNDDOWN($DB123,-1)))+VLOOKUP($DC$2,宝石属性!$B$43:$M$66,COLUMNS(宝石属性!$B$43:M$66),0)*10*VLOOKUP(ROUNDDOWN($DB123,-1),宝石属性!$B$25:$N$41,2,0)*VLOOKUP(ROUNDDOWN($DB123,-1),宝石属性!$B$25:$N$41,3,0)+VLOOKUP($DC$2,职业被动!$B$6:$M$29,COLUMNS(职业被动!$B$6:M$29),0)*$DB123,0)</f>
        <v>1236</v>
      </c>
      <c r="DM123" s="48">
        <f>属性价值和能力评分!$F$9+ROUND(属性价值和能力评分!$F$38*10,0)*DB123+ROUND((SUM(装备属性!$W$9:$W$14)+属性价值和能力评分!$F$38*1.25+1.4+2.8)*IF(DB123&lt;10,1,ROUNDDOWN(DB123,-1)),0)+15*VLOOKUP(ROUNDDOWN(DB123,-1),宝石属性!$B$26:$D$41,2,0)*6*VLOOKUP(ROUNDDOWN(DB123,-1),宝石属性!$B$26:$D$41,3,0)+(属性价值和能力评分!$F$49*9+属性价值和能力评分!$F$50*2+属性价值和能力评分!$F$53*8/5)*DB123</f>
        <v>22338</v>
      </c>
      <c r="DO123" s="1">
        <v>120</v>
      </c>
      <c r="DP123" s="9">
        <f>ROUND(属性投放!D$4+装备属性!D$4*IF($DO123&lt;10,1,ROUNDDOWN($DO123,-1))+SUM(属性投放!E$37:E$45)*$DO123+VLOOKUP($DP$2,一级属性!$E$41:$P$64,COLUMNS(一级属性!$E$41:G$64),0)*($DO123+0.25*IF($DO123&lt;10,1,ROUNDDOWN($DO123,-1)))+VLOOKUP($DP$2,宝石属性!$B$43:$M$66,COLUMNS(宝石属性!$B$43:D$66),0)*10*VLOOKUP(ROUNDDOWN($DO123,-1),宝石属性!$B$25:$N$41,2,0)*VLOOKUP(ROUNDDOWN($DO123,-1),宝石属性!$B$25:$N$41,3,0)+VLOOKUP($DP$2,职业被动!$B$6:$M$29,COLUMNS(职业被动!$B$6:D$29),0)*$DO123,0)</f>
        <v>14208</v>
      </c>
      <c r="DQ123" s="9">
        <f>ROUND(属性投放!E$4+装备属性!E$4*IF($DO123&lt;10,1,ROUNDDOWN($DO123,-1))+SUM(属性投放!F$37:F$45)*$DO123+VLOOKUP($DP$2,一级属性!$E$41:$P$64,COLUMNS(一级属性!$E$41:H$64),0)*($DO123+0.25*IF($DO123&lt;10,1,ROUNDDOWN($DO123,-1)))+VLOOKUP($DP$2,宝石属性!$B$43:$M$66,COLUMNS(宝石属性!$B$43:E$66),0)*10*VLOOKUP(ROUNDDOWN($DO123,-1),宝石属性!$B$25:$N$41,2,0)*VLOOKUP(ROUNDDOWN($DO123,-1),宝石属性!$B$25:$N$41,3,0)+VLOOKUP($DP$2,职业被动!$B$6:$M$29,COLUMNS(职业被动!$B$6:E$29),0)*$DO123,0)</f>
        <v>2984</v>
      </c>
      <c r="DR123" s="9">
        <f>ROUND(属性投放!F$4+装备属性!F$4*IF($DO123&lt;10,1,ROUNDDOWN($DO123,-1))+SUM(属性投放!G$37:G$45)*$DO123+VLOOKUP($DP$2,一级属性!$E$41:$P$64,COLUMNS(一级属性!$E$41:I$64),0)*($DO123+0.25*IF($DO123&lt;10,1,ROUNDDOWN($DO123,-1)))+VLOOKUP($DP$2,宝石属性!$B$43:$M$66,COLUMNS(宝石属性!$B$43:F$66),0)*10*VLOOKUP(ROUNDDOWN($DO123,-1),宝石属性!$B$25:$N$41,2,0)*VLOOKUP(ROUNDDOWN($DO123,-1),宝石属性!$B$25:$N$41,3,0)+VLOOKUP($DP$2,职业被动!$B$6:$M$29,COLUMNS(职业被动!$B$6:F$29),0)*$DO123,0)</f>
        <v>1324</v>
      </c>
      <c r="DS123" s="9">
        <f>ROUND(属性投放!G$4+装备属性!G$4*IF($DO123&lt;10,1,ROUNDDOWN($DO123,-1))+SUM(属性投放!H$37:H$45)*$DO123+VLOOKUP($DP$2,一级属性!$E$41:$P$64,COLUMNS(一级属性!$E$41:J$64),0)*($DO123+0.25*IF($DO123&lt;10,1,ROUNDDOWN($DO123,-1)))+VLOOKUP($DP$2,宝石属性!$B$43:$M$66,COLUMNS(宝石属性!$B$43:G$66),0)*10*VLOOKUP(ROUNDDOWN($DO123,-1),宝石属性!$B$25:$N$41,2,0)*VLOOKUP(ROUNDDOWN($DO123,-1),宝石属性!$B$25:$N$41,3,0)+VLOOKUP($DP$2,职业被动!$B$6:$M$29,COLUMNS(职业被动!$B$6:G$29),0)*$DO123,0)</f>
        <v>1166</v>
      </c>
      <c r="DT123" s="9">
        <f>ROUND(属性投放!H$4+装备属性!H$4*IF($DO123&lt;10,1,ROUNDDOWN($DO123,-1))+SUM(属性投放!I$37:I$45)*$DO123+VLOOKUP($DP$2,一级属性!$E$41:$P$64,COLUMNS(一级属性!$E$41:K$64),0)*($DO123+0.25*IF($DO123&lt;10,1,ROUNDDOWN($DO123,-1)))+VLOOKUP($DP$2,宝石属性!$B$43:$M$66,COLUMNS(宝石属性!$B$43:H$66),0)*10*VLOOKUP(ROUNDDOWN($DO123,-1),宝石属性!$B$25:$N$41,2,0)*VLOOKUP(ROUNDDOWN($DO123,-1),宝石属性!$B$25:$N$41,3,0)+VLOOKUP($DP$2,职业被动!$B$6:$M$29,COLUMNS(职业被动!$B$6:H$29),0)*$DO123,0)</f>
        <v>932</v>
      </c>
      <c r="DU123" s="9">
        <f>ROUND(属性投放!I$4+装备属性!I$4*IF($DO123&lt;10,1,ROUNDDOWN($DO123,-1))+SUM(属性投放!J$37:J$45)*$DO123+VLOOKUP($DP$2,一级属性!$E$41:$P$64,COLUMNS(一级属性!$E$41:L$64),0)*($DO123+0.25*IF($DO123&lt;10,1,ROUNDDOWN($DO123,-1)))+VLOOKUP($DP$2,宝石属性!$B$43:$M$66,COLUMNS(宝石属性!$B$43:I$66),0)*10*VLOOKUP(ROUNDDOWN($DO123,-1),宝石属性!$B$25:$N$41,2,0)*VLOOKUP(ROUNDDOWN($DO123,-1),宝石属性!$B$25:$N$41,3,0)+VLOOKUP($DP$2,职业被动!$B$6:$M$29,COLUMNS(职业被动!$B$6:I$29),0)*$DO123,0)</f>
        <v>1196</v>
      </c>
      <c r="DV123" s="9">
        <f>ROUND(属性投放!J$4+装备属性!J$4*IF($DO123&lt;10,1,ROUNDDOWN($DO123,-1))+SUM(属性投放!K$37:K$45)*$DO123+VLOOKUP($DP$2,一级属性!$E$41:$P$64,COLUMNS(一级属性!$E$41:M$64),0)*($DO123+0.25*IF($DO123&lt;10,1,ROUNDDOWN($DO123,-1)))+VLOOKUP($DP$2,宝石属性!$B$43:$M$66,COLUMNS(宝石属性!$B$43:J$66),0)*10*VLOOKUP(ROUNDDOWN($DO123,-1),宝石属性!$B$25:$N$41,2,0)*VLOOKUP(ROUNDDOWN($DO123,-1),宝石属性!$B$25:$N$41,3,0)+VLOOKUP($DP$2,职业被动!$B$6:$M$29,COLUMNS(职业被动!$B$6:J$29),0)*$DO123,0)</f>
        <v>868</v>
      </c>
      <c r="DW123" s="9">
        <f>ROUND(属性投放!K$4+装备属性!K$4*IF($DO123&lt;10,1,ROUNDDOWN($DO123,-1))+SUM(属性投放!L$37:L$45)*$DO123+VLOOKUP($DP$2,一级属性!$E$41:$P$64,COLUMNS(一级属性!$E$41:N$64),0)*($DO123+0.25*IF($DO123&lt;10,1,ROUNDDOWN($DO123,-1)))+VLOOKUP($DP$2,宝石属性!$B$43:$M$66,COLUMNS(宝石属性!$B$43:K$66),0)*10*VLOOKUP(ROUNDDOWN($DO123,-1),宝石属性!$B$25:$N$41,2,0)*VLOOKUP(ROUNDDOWN($DO123,-1),宝石属性!$B$25:$N$41,3,0)+VLOOKUP($DP$2,职业被动!$B$6:$M$29,COLUMNS(职业被动!$B$6:K$29),0)*$DO123,0)</f>
        <v>600</v>
      </c>
      <c r="DX123" s="9">
        <f>ROUND(属性投放!L$4+装备属性!L$4*IF($DO123&lt;10,1,ROUNDDOWN($DO123,-1))+SUM(属性投放!M$37:M$45)*$DO123+VLOOKUP($DP$2,一级属性!$E$41:$P$64,COLUMNS(一级属性!$E$41:O$64),0)*($DO123+0.25*IF($DO123&lt;10,1,ROUNDDOWN($DO123,-1)))+VLOOKUP($DP$2,宝石属性!$B$43:$M$66,COLUMNS(宝石属性!$B$43:L$66),0)*10*VLOOKUP(ROUNDDOWN($DO123,-1),宝石属性!$B$25:$N$41,2,0)*VLOOKUP(ROUNDDOWN($DO123,-1),宝石属性!$B$25:$N$41,3,0)+VLOOKUP($DP$2,职业被动!$B$6:$M$29,COLUMNS(职业被动!$B$6:L$29),0)*$DO123,0)</f>
        <v>36</v>
      </c>
      <c r="DY123" s="9">
        <f>ROUND(属性投放!M$4+装备属性!M$4*IF($DO123&lt;10,1,ROUNDDOWN($DO123,-1))+SUM(属性投放!N$37:N$45)*$DO123+VLOOKUP($DP$2,一级属性!$E$41:$P$64,COLUMNS(一级属性!$E$41:P$64),0)*($DO123+0.25*IF($DO123&lt;10,1,ROUNDDOWN($DO123,-1)))+VLOOKUP($DP$2,宝石属性!$B$43:$M$66,COLUMNS(宝石属性!$B$43:M$66),0)*10*VLOOKUP(ROUNDDOWN($DO123,-1),宝石属性!$B$25:$N$41,2,0)*VLOOKUP(ROUNDDOWN($DO123,-1),宝石属性!$B$25:$N$41,3,0)+VLOOKUP($DP$2,职业被动!$B$6:$M$29,COLUMNS(职业被动!$B$6:M$29),0)*$DO123,0)</f>
        <v>1236</v>
      </c>
      <c r="DZ123" s="48">
        <f>属性价值和能力评分!$F$9+ROUND(属性价值和能力评分!$F$38*10,0)*DO123+ROUND((SUM(装备属性!$W$9:$W$14)+属性价值和能力评分!$F$38*1.25+1.4+2.8)*IF(DO123&lt;10,1,ROUNDDOWN(DO123,-1)),0)+15*VLOOKUP(ROUNDDOWN(DO123,-1),宝石属性!$B$26:$D$41,2,0)*6*VLOOKUP(ROUNDDOWN(DO123,-1),宝石属性!$B$26:$D$41,3,0)+(属性价值和能力评分!$F$49*9+属性价值和能力评分!$F$50*2+属性价值和能力评分!$F$53*8/5)*DO123</f>
        <v>22338</v>
      </c>
      <c r="EA123" s="17"/>
      <c r="EB123" s="1">
        <v>120</v>
      </c>
      <c r="EC123" s="1">
        <f>ROUND(CC123/MAX(CE123/10,((CE123*(1+属性投放!$E$8)-CF123+属性投放!$F$8*EB123)*(1+属性投放!$G$8)*(1+属性投放!$H$8))),1)</f>
        <v>2.8</v>
      </c>
      <c r="ED123" s="1">
        <f>ROUND(CP123/MAX(CE123/10,((CE123*(1+属性投放!$E$8)-CS123+属性投放!$F$8*EB123)*(1+属性投放!$G$8)*(1+属性投放!$H$8))),1)</f>
        <v>2.7</v>
      </c>
      <c r="EE123" s="1">
        <f>ROUND(DC123/MAX(CE123/10,((CE123*(1+属性投放!$E$8)-DF123+属性投放!$F$8*EB123)*(1+属性投放!$G$8)*(1+属性投放!$H$8))),1)</f>
        <v>24.4</v>
      </c>
      <c r="EF123" s="1">
        <f>ROUND(DP123/MAX(CE123/10,((CE123*(1+属性投放!$E$8)-DS123+属性投放!$F$8*EB123)*(1+属性投放!$G$8)*(1+属性投放!$H$8))),1)</f>
        <v>6.6</v>
      </c>
      <c r="EH123" s="1">
        <f>ROUND(CC123/MAX(属性投放!$F$9*EB123,((CT123*(1+属性投放!$E$9)-CH123+属性投放!$F$9*EB123)*(1+属性投放!$G$9)*(1+属性投放!$H$9))),1)</f>
        <v>2.6</v>
      </c>
      <c r="EI123" s="1">
        <f>ROUND(CP123/MAX(属性投放!$F$9*EB123,((CT123*(1+属性投放!$E$9)-CU123+属性投放!$F$9*EB123)*(1+属性投放!$G$9)*(1+属性投放!$H$9))),1)</f>
        <v>3.3</v>
      </c>
      <c r="EJ123" s="1">
        <f>ROUND(DC123/MAX(属性投放!$F$9*EB123,((CT123*(1+属性投放!$E$9)-DH123+属性投放!$F$9*EB123)*(1+属性投放!$G$9)*(1+属性投放!$H$9))),1)</f>
        <v>2.8</v>
      </c>
      <c r="EK123" s="1">
        <f>ROUND(DP123/MAX(属性投放!$F$9*EB123,((CT123*(1+属性投放!$E$9)-DU123+属性投放!$F$9*EB123)*(1+属性投放!$G$9)*(1+属性投放!$H$9))),1)</f>
        <v>6</v>
      </c>
      <c r="EM123" s="1">
        <f>ROUND(CC123/((BW123*(1+属性投放!$E$10)+属性投放!$F$10*EB123)*(1+属性投放!$G$10)*(1+属性投放!$H$10)),1)</f>
        <v>5.6</v>
      </c>
      <c r="EN123" s="1">
        <f>ROUND(CP123/((BW123*(1+属性投放!$E$10)+属性投放!$F$10*EB123)*(1+属性投放!$G$10)*(1+属性投放!$H$10)),1)</f>
        <v>5.6</v>
      </c>
      <c r="EO123" s="1">
        <f>ROUND(DC123/((BW123*(1+属性投放!$E$10)+属性投放!$F$10*EB123)*(1+属性投放!$G$10)*(1+属性投放!$H$10)),1)</f>
        <v>6.5</v>
      </c>
      <c r="EP123" s="1">
        <f>ROUND(DP123/((BW123*(1+属性投放!$E$10)+属性投放!$F$10*EB123)*(1+属性投放!$G$10)*(1+属性投放!$H$10)),1)</f>
        <v>14</v>
      </c>
    </row>
    <row r="124" spans="2:146">
      <c r="B124" s="1">
        <v>121</v>
      </c>
      <c r="C124" s="9">
        <f>ROUND(属性投放!D$4+装备属性!D$4*IF($B124&lt;10,1,ROUNDDOWN($B124,-1))+SUM(属性投放!E$37:E$45)*$B124+VLOOKUP($C$2,一级属性!$E$41:$P$64,COLUMNS(一级属性!$E$41:G$64),0)*($B124+0.25*IF($B124&lt;10,1,ROUNDDOWN($B124,-1)))+VLOOKUP($C$2,宝石属性!$B$43:$M$66,COLUMNS(宝石属性!$B$43:D$66),0)*10*VLOOKUP(ROUNDDOWN($B124,-1),宝石属性!$B$25:$N$41,2,0)*VLOOKUP(ROUNDDOWN($B124,-1),宝石属性!$B$25:$N$41,3,0)+VLOOKUP($C$2,职业被动!$B$6:$M$29,COLUMNS(职业被动!$B$6:D$29),0)*$B124,0)</f>
        <v>6959</v>
      </c>
      <c r="D124" s="9">
        <f>ROUND(属性投放!E$4+装备属性!E$4*IF($B124&lt;10,1,ROUNDDOWN($B124,-1))+SUM(属性投放!F$37:F$38)*$B124+VLOOKUP($C$2,一级属性!$E$67:$P$90,COLUMNS(一级属性!$E$67:H$90),0)*$B124+VLOOKUP($C$2,宝石属性!$B$43:$M$66,COLUMNS(宝石属性!$B$43:E$66),0)*10*VLOOKUP(ROUNDDOWN($B124,-1),宝石属性!$B$25:$N$41,2,0)*VLOOKUP(ROUNDDOWN($B124,-1),宝石属性!$B$25:$N$41,3,0)+VLOOKUP($C$2,职业被动!$B$6:$M$29,COLUMNS(职业被动!$B$6:E$29),0)*$B124,0)</f>
        <v>2999</v>
      </c>
      <c r="E124" s="9">
        <f>ROUND(属性投放!F$4+装备属性!F$4*IF($B124&lt;10,1,ROUNDDOWN($B124,-1))+SUM(属性投放!G$37:G$38)*$B124+VLOOKUP($C$2,一级属性!$E$67:$P$90,COLUMNS(一级属性!$E$67:I$90),0)*$B124+VLOOKUP($C$2,宝石属性!$B$43:$M$66,COLUMNS(宝石属性!$B$43:F$66),0)*10*VLOOKUP(ROUNDDOWN($B124,-1),宝石属性!$B$25:$N$41,2,0)*VLOOKUP(ROUNDDOWN($B124,-1),宝石属性!$B$25:$N$41,3,0)+VLOOKUP($C$2,职业被动!$B$6:$M$29,COLUMNS(职业被动!$B$6:F$29),0)*$B124,0)</f>
        <v>2394</v>
      </c>
      <c r="F124" s="9">
        <f>ROUND(属性投放!G$4+装备属性!G$4*IF($B124&lt;10,1,ROUNDDOWN($B124,-1))+SUM(属性投放!H$37:H$38)*$B124+VLOOKUP($C$2,一级属性!$E$67:$P$90,COLUMNS(一级属性!$E$67:J$90),0)*$B124+VLOOKUP($C$2,宝石属性!$B$43:$M$66,COLUMNS(宝石属性!$B$43:G$66),0)*10*VLOOKUP(ROUNDDOWN($B124,-1),宝石属性!$B$25:$N$41,2,0)*VLOOKUP(ROUNDDOWN($B124,-1),宝石属性!$B$25:$N$41,3,0)+VLOOKUP($C$2,职业被动!$B$6:$M$29,COLUMNS(职业被动!$B$6:G$29),0)*$B124,0)</f>
        <v>1290</v>
      </c>
      <c r="G124" s="9">
        <f>ROUND(属性投放!H$4+装备属性!H$4*IF($B124&lt;10,1,ROUNDDOWN($B124,-1))+SUM(属性投放!I$37:I$38)*$B124+VLOOKUP($C$2,一级属性!$E$67:$P$90,COLUMNS(一级属性!$E$67:K$90),0)*$B124+VLOOKUP($C$2,宝石属性!$B$43:$M$66,COLUMNS(宝石属性!$B$43:H$66),0)*10*VLOOKUP(ROUNDDOWN($B124,-1),宝石属性!$B$25:$N$41,2,0)*VLOOKUP(ROUNDDOWN($B124,-1),宝石属性!$B$25:$N$41,3,0)+VLOOKUP($C$2,职业被动!$B$6:$M$29,COLUMNS(职业被动!$B$6:H$29),0)*$B124,0)</f>
        <v>814</v>
      </c>
      <c r="H124" s="9">
        <f>ROUND(属性投放!I$4+装备属性!I$4*IF($B124&lt;10,1,ROUNDDOWN($B124,-1))+SUM(属性投放!J$37:J$38)*$B124+VLOOKUP($C$2,一级属性!$E$67:$P$90,COLUMNS(一级属性!$E$67:L$90),0)*$B124+VLOOKUP($C$2,宝石属性!$B$43:$M$66,COLUMNS(宝石属性!$B$43:I$66),0)*10*VLOOKUP(ROUNDDOWN($B124,-1),宝石属性!$B$25:$N$41,2,0)*VLOOKUP(ROUNDDOWN($B124,-1),宝石属性!$B$25:$N$41,3,0)+VLOOKUP($C$2,职业被动!$B$6:$M$29,COLUMNS(职业被动!$B$6:I$29),0)*$B124,0)</f>
        <v>1323</v>
      </c>
      <c r="I124" s="9">
        <f>ROUND(属性投放!J$4+装备属性!J$4*IF($B124&lt;10,1,ROUNDDOWN($B124,-1))+SUM(属性投放!K$37:K$38)*$B124+VLOOKUP($C$2,一级属性!$E$67:$P$90,COLUMNS(一级属性!$E$67:M$90),0)*$B124+VLOOKUP($C$2,宝石属性!$B$43:$M$66,COLUMNS(宝石属性!$B$43:J$66),0)*10*VLOOKUP(ROUNDDOWN($B124,-1),宝石属性!$B$25:$N$41,2,0)*VLOOKUP(ROUNDDOWN($B124,-1),宝石属性!$B$25:$N$41,3,0)+VLOOKUP($C$2,职业被动!$B$6:$M$29,COLUMNS(职业被动!$B$6:J$29),0)*$B124,0)</f>
        <v>872</v>
      </c>
      <c r="J124" s="9">
        <f>ROUND(属性投放!K$4+装备属性!K$4*IF($B124&lt;10,1,ROUNDDOWN($B124,-1))+SUM(属性投放!L$37:L$38)*$B124+VLOOKUP($C$2,一级属性!$E$67:$P$90,COLUMNS(一级属性!$E$67:N$90),0)*$B124+VLOOKUP($C$2,宝石属性!$B$43:$M$66,COLUMNS(宝石属性!$B$43:K$66),0)*10*VLOOKUP(ROUNDDOWN($B124,-1),宝石属性!$B$25:$N$41,2,0)*VLOOKUP(ROUNDDOWN($B124,-1),宝石属性!$B$25:$N$41,3,0)+VLOOKUP($C$2,职业被动!$B$6:$M$29,COLUMNS(职业被动!$B$6:K$29),0)*$B124,0)</f>
        <v>441</v>
      </c>
      <c r="K124" s="9">
        <f>ROUND(属性投放!L$4+装备属性!L$4*IF($B124&lt;10,1,ROUNDDOWN($B124,-1))+SUM(属性投放!M$37:M$38)*$B124+VLOOKUP($C$2,一级属性!$E$67:$P$90,COLUMNS(一级属性!$E$67:O$90),0)*$B124+VLOOKUP($C$2,宝石属性!$B$43:$M$66,COLUMNS(宝石属性!$B$43:L$66),0)*10*VLOOKUP(ROUNDDOWN($B124,-1),宝石属性!$B$25:$N$41,2,0)*VLOOKUP(ROUNDDOWN($B124,-1),宝石属性!$B$25:$N$41,3,0)+VLOOKUP($C$2,职业被动!$B$6:$M$29,COLUMNS(职业被动!$B$6:L$29),0)*$B124,0)</f>
        <v>36</v>
      </c>
      <c r="L124" s="9">
        <f>ROUND(属性投放!M$4+装备属性!M$4*IF($B124&lt;10,1,ROUNDDOWN($B124,-1))+SUM(属性投放!N$37:N$38)*$B124+VLOOKUP($C$2,一级属性!$E$67:$P$90,COLUMNS(一级属性!$E$67:P$90),0)*$B124+VLOOKUP($C$2,宝石属性!$B$43:$M$66,COLUMNS(宝石属性!$B$43:M$66),0)*10*VLOOKUP(ROUNDDOWN($B124,-1),宝石属性!$B$25:$N$41,2,0)*VLOOKUP(ROUNDDOWN($B124,-1),宝石属性!$B$25:$N$41,3,0)+VLOOKUP($C$2,职业被动!$B$6:$M$29,COLUMNS(职业被动!$B$6:M$29),0)*$B124,0)</f>
        <v>1326</v>
      </c>
      <c r="M124" s="48">
        <f>属性价值和能力评分!$F$9+ROUND(属性价值和能力评分!$F$38*10,0)*B124+ROUND((SUM(装备属性!$W$9:$W$14)+属性价值和能力评分!$F$38*1.25+1.4+2.8)*IF(B124&lt;10,1,ROUNDDOWN(B124,-1)),0)+15*VLOOKUP(ROUNDDOWN(B124,-1),宝石属性!$B$26:$D$41,2,0)*6*VLOOKUP(ROUNDDOWN(B124,-1),宝石属性!$B$26:$D$41,3,0)+(属性价值和能力评分!$F$49*9+属性价值和能力评分!$F$50*2+属性价值和能力评分!$F$53*8/5)*B124</f>
        <v>22458</v>
      </c>
      <c r="N124" s="20"/>
      <c r="O124" s="1">
        <v>121</v>
      </c>
      <c r="P124" s="9">
        <f>ROUND(属性投放!D$4+装备属性!D$4*IF($O124&lt;10,1,ROUNDDOWN($O124,-1))+SUM(属性投放!E$37:E$45)*$O124+VLOOKUP($P$2,一级属性!$E$41:$P$64,COLUMNS(一级属性!$E$41:G$64),0)*($O124+0.25*IF($O124&lt;10,1,ROUNDDOWN($O124,-1)))+VLOOKUP($P$2,宝石属性!$B$43:$M$66,COLUMNS(宝石属性!$B$43:D$66),0)*10*VLOOKUP(ROUNDDOWN($O124,-1),宝石属性!$B$25:$N$41,2,0)*VLOOKUP(ROUNDDOWN($O124,-1),宝石属性!$B$25:$N$41,3,0)+VLOOKUP($P$2,职业被动!$B$6:$M$29,COLUMNS(职业被动!$B$6:D$29),0)*$O124,0)</f>
        <v>8653</v>
      </c>
      <c r="Q124" s="9">
        <f>ROUND(属性投放!E$4+装备属性!E$4*IF($O124&lt;10,1,ROUNDDOWN($O124,-1))+SUM(属性投放!F$37:F$45)*$O124+VLOOKUP($P$2,一级属性!$E$41:$P$64,COLUMNS(一级属性!$E$41:H$64),0)*($O124+0.25*IF($O124&lt;10,1,ROUNDDOWN($O124,-1)))+VLOOKUP($P$2,宝石属性!$B$43:$M$66,COLUMNS(宝石属性!$B$43:E$66),0)*10*VLOOKUP(ROUNDDOWN($O124,-1),宝石属性!$B$25:$N$41,2,0)*VLOOKUP(ROUNDDOWN($O124,-1),宝石属性!$B$25:$N$41,3,0)+VLOOKUP($P$2,职业被动!$B$6:$M$29,COLUMNS(职业被动!$B$6:E$29),0)*$O124,0)</f>
        <v>5264</v>
      </c>
      <c r="R124" s="9">
        <f>ROUND(属性投放!F$4+装备属性!F$4*IF($O124&lt;10,1,ROUNDDOWN($O124,-1))+SUM(属性投放!G$37:G$45)*$O124+VLOOKUP($P$2,一级属性!$E$41:$P$64,COLUMNS(一级属性!$E$41:I$64),0)*($O124+0.25*IF($O124&lt;10,1,ROUNDDOWN($O124,-1)))+VLOOKUP($P$2,宝石属性!$B$43:$M$66,COLUMNS(宝石属性!$B$43:F$66),0)*10*VLOOKUP(ROUNDDOWN($O124,-1),宝石属性!$B$25:$N$41,2,0)*VLOOKUP(ROUNDDOWN($O124,-1),宝石属性!$B$25:$N$41,3,0)+VLOOKUP($P$2,职业被动!$B$6:$M$29,COLUMNS(职业被动!$B$6:F$29),0)*$O124,0)</f>
        <v>1326</v>
      </c>
      <c r="S124" s="9">
        <f>ROUND(属性投放!G$4+装备属性!G$4*IF($O124&lt;10,1,ROUNDDOWN($O124,-1))+SUM(属性投放!H$37:H$45)*$O124+VLOOKUP($P$2,一级属性!$E$41:$P$64,COLUMNS(一级属性!$E$41:J$64),0)*($O124+0.25*IF($O124&lt;10,1,ROUNDDOWN($O124,-1)))+VLOOKUP($P$2,宝石属性!$B$43:$M$66,COLUMNS(宝石属性!$B$43:G$66),0)*10*VLOOKUP(ROUNDDOWN($O124,-1),宝石属性!$B$25:$N$41,2,0)*VLOOKUP(ROUNDDOWN($O124,-1),宝石属性!$B$25:$N$41,3,0)+VLOOKUP($P$2,职业被动!$B$6:$M$29,COLUMNS(职业被动!$B$6:G$29),0)*$O124,0)</f>
        <v>1169</v>
      </c>
      <c r="T124" s="9">
        <f>ROUND(属性投放!H$4+装备属性!H$4*IF($O124&lt;10,1,ROUNDDOWN($O124,-1))+SUM(属性投放!I$37:I$45)*$O124+VLOOKUP($P$2,一级属性!$E$41:$P$64,COLUMNS(一级属性!$E$41:K$64),0)*($O124+0.25*IF($O124&lt;10,1,ROUNDDOWN($O124,-1)))+VLOOKUP($P$2,宝石属性!$B$43:$M$66,COLUMNS(宝石属性!$B$43:H$66),0)*10*VLOOKUP(ROUNDDOWN($O124,-1),宝石属性!$B$25:$N$41,2,0)*VLOOKUP(ROUNDDOWN($O124,-1),宝石属性!$B$25:$N$41,3,0)+VLOOKUP($P$2,职业被动!$B$6:$M$29,COLUMNS(职业被动!$B$6:H$29),0)*$O124,0)</f>
        <v>1388</v>
      </c>
      <c r="U124" s="9">
        <f>ROUND(属性投放!I$4+装备属性!I$4*IF($O124&lt;10,1,ROUNDDOWN($O124,-1))+SUM(属性投放!J$37:J$45)*$O124+VLOOKUP($P$2,一级属性!$E$41:$P$64,COLUMNS(一级属性!$E$41:L$64),0)*($O124+0.25*IF($O124&lt;10,1,ROUNDDOWN($O124,-1)))+VLOOKUP($P$2,宝石属性!$B$43:$M$66,COLUMNS(宝石属性!$B$43:I$66),0)*10*VLOOKUP(ROUNDDOWN($O124,-1),宝石属性!$B$25:$N$41,2,0)*VLOOKUP(ROUNDDOWN($O124,-1),宝石属性!$B$25:$N$41,3,0)+VLOOKUP($P$2,职业被动!$B$6:$M$29,COLUMNS(职业被动!$B$6:I$29),0)*$O124,0)</f>
        <v>1413</v>
      </c>
      <c r="V124" s="9">
        <f>ROUND(属性投放!J$4+装备属性!J$4*IF($O124&lt;10,1,ROUNDDOWN($O124,-1))+SUM(属性投放!K$37:K$45)*$O124+VLOOKUP($P$2,一级属性!$E$41:$P$64,COLUMNS(一级属性!$E$41:M$64),0)*($O124+0.25*IF($O124&lt;10,1,ROUNDDOWN($O124,-1)))+VLOOKUP($P$2,宝石属性!$B$43:$M$66,COLUMNS(宝石属性!$B$43:J$66),0)*10*VLOOKUP(ROUNDDOWN($O124,-1),宝石属性!$B$25:$N$41,2,0)*VLOOKUP(ROUNDDOWN($O124,-1),宝石属性!$B$25:$N$41,3,0)+VLOOKUP($P$2,职业被动!$B$6:$M$29,COLUMNS(职业被动!$B$6:J$29),0)*$O124,0)</f>
        <v>978</v>
      </c>
      <c r="W124" s="9">
        <f>ROUND(属性投放!K$4+装备属性!K$4*IF($O124&lt;10,1,ROUNDDOWN($O124,-1))+SUM(属性投放!L$37:L$45)*$O124+VLOOKUP($P$2,一级属性!$E$41:$P$64,COLUMNS(一级属性!$E$41:N$64),0)*($O124+0.25*IF($O124&lt;10,1,ROUNDDOWN($O124,-1)))+VLOOKUP($P$2,宝石属性!$B$43:$M$66,COLUMNS(宝石属性!$B$43:K$66),0)*10*VLOOKUP(ROUNDDOWN($O124,-1),宝石属性!$B$25:$N$41,2,0)*VLOOKUP(ROUNDDOWN($O124,-1),宝石属性!$B$25:$N$41,3,0)+VLOOKUP($P$2,职业被动!$B$6:$M$29,COLUMNS(职业被动!$B$6:K$29),0)*$O124,0)</f>
        <v>601</v>
      </c>
      <c r="X124" s="9">
        <f>ROUND(属性投放!L$4+装备属性!L$4*IF($O124&lt;10,1,ROUNDDOWN($O124,-1))+SUM(属性投放!M$37:M$45)*$O124+VLOOKUP($P$2,一级属性!$E$41:$P$64,COLUMNS(一级属性!$E$41:O$64),0)*($O124+0.25*IF($O124&lt;10,1,ROUNDDOWN($O124,-1)))+VLOOKUP($P$2,宝石属性!$B$43:$M$66,COLUMNS(宝石属性!$B$43:L$66),0)*10*VLOOKUP(ROUNDDOWN($O124,-1),宝石属性!$B$25:$N$41,2,0)*VLOOKUP(ROUNDDOWN($O124,-1),宝石属性!$B$25:$N$41,3,0)+VLOOKUP($P$2,职业被动!$B$6:$M$29,COLUMNS(职业被动!$B$6:L$29),0)*$O124,0)</f>
        <v>36</v>
      </c>
      <c r="Y124" s="9">
        <f>ROUND(属性投放!M$4+装备属性!M$4*IF($O124&lt;10,1,ROUNDDOWN($O124,-1))+SUM(属性投放!N$37:N$45)*$O124+VLOOKUP($P$2,一级属性!$E$41:$P$64,COLUMNS(一级属性!$E$41:P$64),0)*($O124+0.25*IF($O124&lt;10,1,ROUNDDOWN($O124,-1)))+VLOOKUP($P$2,宝石属性!$B$43:$M$66,COLUMNS(宝石属性!$B$43:M$66),0)*10*VLOOKUP(ROUNDDOWN($O124,-1),宝石属性!$B$25:$N$41,2,0)*VLOOKUP(ROUNDDOWN($O124,-1),宝石属性!$B$25:$N$41,3,0)+VLOOKUP($P$2,职业被动!$B$6:$M$29,COLUMNS(职业被动!$B$6:M$29),0)*$O124,0)</f>
        <v>1326</v>
      </c>
      <c r="Z124" s="48">
        <f>属性价值和能力评分!$F$9+ROUND(属性价值和能力评分!$F$38*10,0)*O124+ROUND((SUM(装备属性!$W$9:$W$14)+属性价值和能力评分!$F$38*1.25+1.4+2.8)*IF(O124&lt;10,1,ROUNDDOWN(O124,-1)),0)+15*VLOOKUP(ROUNDDOWN(O124,-1),宝石属性!$B$26:$D$41,2,0)*6*VLOOKUP(ROUNDDOWN(O124,-1),宝石属性!$B$26:$D$41,3,0)+(属性价值和能力评分!$F$49*9+属性价值和能力评分!$F$50*2+属性价值和能力评分!$F$53*8/5)*O124</f>
        <v>22458</v>
      </c>
      <c r="AB124" s="1">
        <v>121</v>
      </c>
      <c r="AC124" s="9">
        <f>ROUND(属性投放!D$4+装备属性!D$4*IF($AB124&lt;10,1,ROUNDDOWN($AB124,-1))+SUM(属性投放!E$37:E$45)*$AB124+VLOOKUP($AC$2,一级属性!$E$41:$P$64,COLUMNS(一级属性!$E$41:G$64),0)*($AB124+0.25*IF($AB124&lt;10,1,ROUNDDOWN($AB124,-1)))+VLOOKUP($AC$2,宝石属性!$B$43:$M$66,COLUMNS(宝石属性!$B$43:D$66),0)*10*VLOOKUP(ROUNDDOWN($AB124,-1),宝石属性!$B$25:$N$41,2,0)*VLOOKUP(ROUNDDOWN($AB124,-1),宝石属性!$B$25:$N$41,3,0)+VLOOKUP($AC$2,职业被动!$B$6:$M$29,COLUMNS(职业被动!$B$6:D$29),0)*$AB124,0)</f>
        <v>7806</v>
      </c>
      <c r="AD124" s="9">
        <f>ROUND(属性投放!E$4+装备属性!E$4*IF($AB124&lt;10,1,ROUNDDOWN($AB124,-1))+SUM(属性投放!F$37:F$45)*$AB124+VLOOKUP($AC$2,一级属性!$E$41:$P$64,COLUMNS(一级属性!$E$41:H$64),0)*($AB124+0.25*IF($AB124&lt;10,1,ROUNDDOWN($AB124,-1)))+VLOOKUP($AC$2,宝石属性!$B$43:$M$66,COLUMNS(宝石属性!$B$43:E$66),0)*10*VLOOKUP(ROUNDDOWN($AB124,-1),宝石属性!$B$25:$N$41,2,0)*VLOOKUP(ROUNDDOWN($AB124,-1),宝石属性!$B$25:$N$41,3,0)+VLOOKUP($AC$2,职业被动!$B$6:$M$29,COLUMNS(职业被动!$B$6:E$29),0)*$AB124,0)</f>
        <v>2999</v>
      </c>
      <c r="AE124" s="9">
        <f>ROUND(属性投放!F$4+装备属性!F$4*IF($AB124&lt;10,1,ROUNDDOWN($AB124,-1))+SUM(属性投放!G$37:G$45)*$AB124+VLOOKUP($AC$2,一级属性!$E$41:$P$64,COLUMNS(一级属性!$E$41:I$64),0)*($AB124+0.25*IF($AB124&lt;10,1,ROUNDDOWN($AB124,-1)))+VLOOKUP($AC$2,宝石属性!$B$43:$M$66,COLUMNS(宝石属性!$B$43:F$66),0)*10*VLOOKUP(ROUNDDOWN($AB124,-1),宝石属性!$B$25:$N$41,2,0)*VLOOKUP(ROUNDDOWN($AB124,-1),宝石属性!$B$25:$N$41,3,0)+VLOOKUP($AC$2,职业被动!$B$6:$M$29,COLUMNS(职业被动!$B$6:F$29),0)*$AB124,0)</f>
        <v>2090</v>
      </c>
      <c r="AF124" s="9">
        <f>ROUND(属性投放!G$4+装备属性!G$4*IF($AB124&lt;10,1,ROUNDDOWN($AB124,-1))+SUM(属性投放!H$37:H$45)*$AB124+VLOOKUP($AC$2,一级属性!$E$41:$P$64,COLUMNS(一级属性!$E$41:J$64),0)*($AB124+0.25*IF($AB124&lt;10,1,ROUNDDOWN($AB124,-1)))+VLOOKUP($AC$2,宝石属性!$B$43:$M$66,COLUMNS(宝石属性!$B$43:G$66),0)*10*VLOOKUP(ROUNDDOWN($AB124,-1),宝石属性!$B$25:$N$41,2,0)*VLOOKUP(ROUNDDOWN($AB124,-1),宝石属性!$B$25:$N$41,3,0)+VLOOKUP($AC$2,职业被动!$B$6:$M$29,COLUMNS(职业被动!$B$6:G$29),0)*$AB124,0)</f>
        <v>1411</v>
      </c>
      <c r="AG124" s="9">
        <f>ROUND(属性投放!H$4+装备属性!H$4*IF($AB124&lt;10,1,ROUNDDOWN($AB124,-1))+SUM(属性投放!I$37:I$45)*$AB124+VLOOKUP($AC$2,一级属性!$E$41:$P$64,COLUMNS(一级属性!$E$41:K$64),0)*($AB124+0.25*IF($AB124&lt;10,1,ROUNDDOWN($AB124,-1)))+VLOOKUP($AC$2,宝石属性!$B$43:$M$66,COLUMNS(宝石属性!$B$43:H$66),0)*10*VLOOKUP(ROUNDDOWN($AB124,-1),宝石属性!$B$25:$N$41,2,0)*VLOOKUP(ROUNDDOWN($AB124,-1),宝石属性!$B$25:$N$41,3,0)+VLOOKUP($AC$2,职业被动!$B$6:$M$29,COLUMNS(职业被动!$B$6:H$29),0)*$AB124,0)</f>
        <v>814</v>
      </c>
      <c r="AH124" s="9">
        <f>ROUND(属性投放!I$4+装备属性!I$4*IF($AB124&lt;10,1,ROUNDDOWN($AB124,-1))+SUM(属性投放!J$37:J$45)*$AB124+VLOOKUP($AC$2,一级属性!$E$41:$P$64,COLUMNS(一级属性!$E$41:L$64),0)*($AB124+0.25*IF($AB124&lt;10,1,ROUNDDOWN($AB124,-1)))+VLOOKUP($AC$2,宝石属性!$B$43:$M$66,COLUMNS(宝石属性!$B$43:I$66),0)*10*VLOOKUP(ROUNDDOWN($AB124,-1),宝石属性!$B$25:$N$41,2,0)*VLOOKUP(ROUNDDOWN($AB124,-1),宝石属性!$B$25:$N$41,3,0)+VLOOKUP($AC$2,职业被动!$B$6:$M$29,COLUMNS(职业被动!$B$6:I$29),0)*$AB124,0)</f>
        <v>1322</v>
      </c>
      <c r="AI124" s="9">
        <f>ROUND(属性投放!J$4+装备属性!J$4*IF($AB124&lt;10,1,ROUNDDOWN($AB124,-1))+SUM(属性投放!K$37:K$45)*$AB124+VLOOKUP($AC$2,一级属性!$E$41:$P$64,COLUMNS(一级属性!$E$41:M$64),0)*($AB124+0.25*IF($AB124&lt;10,1,ROUNDDOWN($AB124,-1)))+VLOOKUP($AC$2,宝石属性!$B$43:$M$66,COLUMNS(宝石属性!$B$43:J$66),0)*10*VLOOKUP(ROUNDDOWN($AB124,-1),宝石属性!$B$25:$N$41,2,0)*VLOOKUP(ROUNDDOWN($AB124,-1),宝石属性!$B$25:$N$41,3,0)+VLOOKUP($AC$2,职业被动!$B$6:$M$29,COLUMNS(职业被动!$B$6:J$29),0)*$AB124,0)</f>
        <v>872</v>
      </c>
      <c r="AJ124" s="9">
        <f>ROUND(属性投放!K$4+装备属性!K$4*IF($AB124&lt;10,1,ROUNDDOWN($AB124,-1))+SUM(属性投放!L$37:L$45)*$AB124+VLOOKUP($AC$2,一级属性!$E$41:$P$64,COLUMNS(一级属性!$E$41:N$64),0)*($AB124+0.25*IF($AB124&lt;10,1,ROUNDDOWN($AB124,-1)))+VLOOKUP($AC$2,宝石属性!$B$43:$M$66,COLUMNS(宝石属性!$B$43:K$66),0)*10*VLOOKUP(ROUNDDOWN($AB124,-1),宝石属性!$B$25:$N$41,2,0)*VLOOKUP(ROUNDDOWN($AB124,-1),宝石属性!$B$25:$N$41,3,0)+VLOOKUP($AC$2,职业被动!$B$6:$M$29,COLUMNS(职业被动!$B$6:K$29),0)*$AB124,0)</f>
        <v>441</v>
      </c>
      <c r="AK124" s="9">
        <f>ROUND(属性投放!L$4+装备属性!L$4*IF($AB124&lt;10,1,ROUNDDOWN($AB124,-1))+SUM(属性投放!M$37:M$45)*$AB124+VLOOKUP($AC$2,一级属性!$E$41:$P$64,COLUMNS(一级属性!$E$41:O$64),0)*($AB124+0.25*IF($AB124&lt;10,1,ROUNDDOWN($AB124,-1)))+VLOOKUP($AC$2,宝石属性!$B$43:$M$66,COLUMNS(宝石属性!$B$43:L$66),0)*10*VLOOKUP(ROUNDDOWN($AB124,-1),宝石属性!$B$25:$N$41,2,0)*VLOOKUP(ROUNDDOWN($AB124,-1),宝石属性!$B$25:$N$41,3,0)+VLOOKUP($AC$2,职业被动!$B$6:$M$29,COLUMNS(职业被动!$B$6:L$29),0)*$AB124,0)</f>
        <v>36</v>
      </c>
      <c r="AL124" s="9">
        <f>ROUND(属性投放!M$4+装备属性!M$4*IF($AB124&lt;10,1,ROUNDDOWN($AB124,-1))+SUM(属性投放!N$37:N$45)*$AB124+VLOOKUP($AC$2,一级属性!$E$41:$P$64,COLUMNS(一级属性!$E$41:P$64),0)*($AB124+0.25*IF($AB124&lt;10,1,ROUNDDOWN($AB124,-1)))+VLOOKUP($AC$2,宝石属性!$B$43:$M$66,COLUMNS(宝石属性!$B$43:M$66),0)*10*VLOOKUP(ROUNDDOWN($AB124,-1),宝石属性!$B$25:$N$41,2,0)*VLOOKUP(ROUNDDOWN($AB124,-1),宝石属性!$B$25:$N$41,3,0)+VLOOKUP($AC$2,职业被动!$B$6:$M$29,COLUMNS(职业被动!$B$6:M$29),0)*$AB124,0)</f>
        <v>1326</v>
      </c>
      <c r="AM124" s="48">
        <f>属性价值和能力评分!$F$9+ROUND(属性价值和能力评分!$F$38*10,0)*AB124+ROUND((SUM(装备属性!$W$9:$W$14)+属性价值和能力评分!$F$38*1.25+1.4+2.8)*IF(AB124&lt;10,1,ROUNDDOWN(AB124,-1)),0)+15*VLOOKUP(ROUNDDOWN(AB124,-1),宝石属性!$B$26:$D$41,2,0)*6*VLOOKUP(ROUNDDOWN(AB124,-1),宝石属性!$B$26:$D$41,3,0)+(属性价值和能力评分!$F$49*9+属性价值和能力评分!$F$50*2+属性价值和能力评分!$F$53*8/5)*AB124</f>
        <v>22458</v>
      </c>
      <c r="AO124" s="1">
        <v>121</v>
      </c>
      <c r="AP124" s="9">
        <f>ROUND(属性投放!D$4+装备属性!D$4*IF($AO124&lt;10,1,ROUNDDOWN($AO124,-1))+SUM(属性投放!E$37:E$45)*$AO124+VLOOKUP($AP$2,一级属性!$E$41:$P$64,COLUMNS(一级属性!$E$41:G$64),0)*($AO124+0.25*IF($AO124&lt;10,1,ROUNDDOWN($AO124,-1)))+VLOOKUP($AP$2,宝石属性!$B$43:$M$66,COLUMNS(宝石属性!$B$43:D$66),0)*10*VLOOKUP(ROUNDDOWN($AO124,-1),宝石属性!$B$25:$N$41,2,0)*VLOOKUP(ROUNDDOWN($AO124,-1),宝石属性!$B$25:$N$41,3,0)+VLOOKUP($AP$2,职业被动!$B$6:$M$29,COLUMNS(职业被动!$B$6:D$29),0)*$AO124,0)</f>
        <v>7806</v>
      </c>
      <c r="AQ124" s="9">
        <f>ROUND(属性投放!E$4+装备属性!E$4*IF($AO124&lt;10,1,ROUNDDOWN($AO124,-1))+SUM(属性投放!F$37:F$45)*$AO124+VLOOKUP($AP$2,一级属性!$E$41:$P$64,COLUMNS(一级属性!$E$41:H$64),0)*($AO124+0.25*IF($AO124&lt;10,1,ROUNDDOWN($AO124,-1)))+VLOOKUP($AP$2,宝石属性!$B$43:$M$66,COLUMNS(宝石属性!$B$43:E$66),0)*10*VLOOKUP(ROUNDDOWN($AO124,-1),宝石属性!$B$25:$N$41,2,0)*VLOOKUP(ROUNDDOWN($AO124,-1),宝石属性!$B$25:$N$41,3,0)+VLOOKUP($AP$2,职业被动!$B$6:$M$29,COLUMNS(职业被动!$B$6:E$29),0)*$AO124,0)</f>
        <v>5264</v>
      </c>
      <c r="AR124" s="9">
        <f>ROUND(属性投放!F$4+装备属性!F$4*IF($AO124&lt;10,1,ROUNDDOWN($AO124,-1))+SUM(属性投放!G$37:G$45)*$AO124+VLOOKUP($AP$2,一级属性!$E$41:$P$64,COLUMNS(一级属性!$E$41:I$64),0)*($AO124+0.25*IF($AO124&lt;10,1,ROUNDDOWN($AO124,-1)))+VLOOKUP($AP$2,宝石属性!$B$43:$M$66,COLUMNS(宝石属性!$B$43:F$66),0)*10*VLOOKUP(ROUNDDOWN($AO124,-1),宝石属性!$B$25:$N$41,2,0)*VLOOKUP(ROUNDDOWN($AO124,-1),宝石属性!$B$25:$N$41,3,0)+VLOOKUP($AP$2,职业被动!$B$6:$M$29,COLUMNS(职业被动!$B$6:F$29),0)*$AO124,0)</f>
        <v>1326</v>
      </c>
      <c r="AS124" s="9">
        <f>ROUND(属性投放!G$4+装备属性!G$4*IF($AO124&lt;10,1,ROUNDDOWN($AO124,-1))+SUM(属性投放!H$37:H$45)*$AO124+VLOOKUP($AP$2,一级属性!$E$41:$P$64,COLUMNS(一级属性!$E$41:J$64),0)*($AO124+0.25*IF($AO124&lt;10,1,ROUNDDOWN($AO124,-1)))+VLOOKUP($AP$2,宝石属性!$B$43:$M$66,COLUMNS(宝石属性!$B$43:G$66),0)*10*VLOOKUP(ROUNDDOWN($AO124,-1),宝石属性!$B$25:$N$41,2,0)*VLOOKUP(ROUNDDOWN($AO124,-1),宝石属性!$B$25:$N$41,3,0)+VLOOKUP($AP$2,职业被动!$B$6:$M$29,COLUMNS(职业被动!$B$6:G$29),0)*$AO124,0)</f>
        <v>1169</v>
      </c>
      <c r="AT124" s="9">
        <f>ROUND(属性投放!H$4+装备属性!H$4*IF($AO124&lt;10,1,ROUNDDOWN($AO124,-1))+SUM(属性投放!I$37:I$45)*$AO124+VLOOKUP($AP$2,一级属性!$E$41:$P$64,COLUMNS(一级属性!$E$41:K$64),0)*($AO124+0.25*IF($AO124&lt;10,1,ROUNDDOWN($AO124,-1)))+VLOOKUP($AP$2,宝石属性!$B$43:$M$66,COLUMNS(宝石属性!$B$43:H$66),0)*10*VLOOKUP(ROUNDDOWN($AO124,-1),宝石属性!$B$25:$N$41,2,0)*VLOOKUP(ROUNDDOWN($AO124,-1),宝石属性!$B$25:$N$41,3,0)+VLOOKUP($AP$2,职业被动!$B$6:$M$29,COLUMNS(职业被动!$B$6:H$29),0)*$AO124,0)</f>
        <v>1267</v>
      </c>
      <c r="AU124" s="9">
        <f>ROUND(属性投放!I$4+装备属性!I$4*IF($AO124&lt;10,1,ROUNDDOWN($AO124,-1))+SUM(属性投放!J$37:J$45)*$AO124+VLOOKUP($AP$2,一级属性!$E$41:$P$64,COLUMNS(一级属性!$E$41:L$64),0)*($AO124+0.25*IF($AO124&lt;10,1,ROUNDDOWN($AO124,-1)))+VLOOKUP($AP$2,宝石属性!$B$43:$M$66,COLUMNS(宝石属性!$B$43:I$66),0)*10*VLOOKUP(ROUNDDOWN($AO124,-1),宝石属性!$B$25:$N$41,2,0)*VLOOKUP(ROUNDDOWN($AO124,-1),宝石属性!$B$25:$N$41,3,0)+VLOOKUP($AP$2,职业被动!$B$6:$M$29,COLUMNS(职业被动!$B$6:I$29),0)*$AO124,0)</f>
        <v>1413</v>
      </c>
      <c r="AV124" s="9">
        <f>ROUND(属性投放!J$4+装备属性!J$4*IF($AO124&lt;10,1,ROUNDDOWN($AO124,-1))+SUM(属性投放!K$37:K$45)*$AO124+VLOOKUP($AP$2,一级属性!$E$41:$P$64,COLUMNS(一级属性!$E$41:M$64),0)*($AO124+0.25*IF($AO124&lt;10,1,ROUNDDOWN($AO124,-1)))+VLOOKUP($AP$2,宝石属性!$B$43:$M$66,COLUMNS(宝石属性!$B$43:J$66),0)*10*VLOOKUP(ROUNDDOWN($AO124,-1),宝石属性!$B$25:$N$41,2,0)*VLOOKUP(ROUNDDOWN($AO124,-1),宝石属性!$B$25:$N$41,3,0)+VLOOKUP($AP$2,职业被动!$B$6:$M$29,COLUMNS(职业被动!$B$6:J$29),0)*$AO124,0)</f>
        <v>978</v>
      </c>
      <c r="AW124" s="9">
        <f>ROUND(属性投放!K$4+装备属性!K$4*IF($AO124&lt;10,1,ROUNDDOWN($AO124,-1))+SUM(属性投放!L$37:L$45)*$AO124+VLOOKUP($AP$2,一级属性!$E$41:$P$64,COLUMNS(一级属性!$E$41:N$64),0)*($AO124+0.25*IF($AO124&lt;10,1,ROUNDDOWN($AO124,-1)))+VLOOKUP($AP$2,宝石属性!$B$43:$M$66,COLUMNS(宝石属性!$B$43:K$66),0)*10*VLOOKUP(ROUNDDOWN($AO124,-1),宝石属性!$B$25:$N$41,2,0)*VLOOKUP(ROUNDDOWN($AO124,-1),宝石属性!$B$25:$N$41,3,0)+VLOOKUP($AP$2,职业被动!$B$6:$M$29,COLUMNS(职业被动!$B$6:K$29),0)*$AO124,0)</f>
        <v>441</v>
      </c>
      <c r="AX124" s="9">
        <f>ROUND(属性投放!L$4+装备属性!L$4*IF($AO124&lt;10,1,ROUNDDOWN($AO124,-1))+SUM(属性投放!M$37:M$45)*$AO124+VLOOKUP($AP$2,一级属性!$E$41:$P$64,COLUMNS(一级属性!$E$41:O$64),0)*($AO124+0.25*IF($AO124&lt;10,1,ROUNDDOWN($AO124,-1)))+VLOOKUP($AP$2,宝石属性!$B$43:$M$66,COLUMNS(宝石属性!$B$43:L$66),0)*10*VLOOKUP(ROUNDDOWN($AO124,-1),宝石属性!$B$25:$N$41,2,0)*VLOOKUP(ROUNDDOWN($AO124,-1),宝石属性!$B$25:$N$41,3,0)+VLOOKUP($AP$2,职业被动!$B$6:$M$29,COLUMNS(职业被动!$B$6:L$29),0)*$AO124,0)</f>
        <v>1306</v>
      </c>
      <c r="AY124" s="9">
        <f>ROUND(属性投放!M$4+装备属性!M$4*IF($AO124&lt;10,1,ROUNDDOWN($AO124,-1))+SUM(属性投放!N$37:N$45)*$AO124+VLOOKUP($AP$2,一级属性!$E$41:$P$64,COLUMNS(一级属性!$E$41:P$64),0)*($AO124+0.25*IF($AO124&lt;10,1,ROUNDDOWN($AO124,-1)))+VLOOKUP($AP$2,宝石属性!$B$43:$M$66,COLUMNS(宝石属性!$B$43:M$66),0)*10*VLOOKUP(ROUNDDOWN($AO124,-1),宝石属性!$B$25:$N$41,2,0)*VLOOKUP(ROUNDDOWN($AO124,-1),宝石属性!$B$25:$N$41,3,0)+VLOOKUP($AP$2,职业被动!$B$6:$M$29,COLUMNS(职业被动!$B$6:M$29),0)*$AO124,0)</f>
        <v>1326</v>
      </c>
      <c r="AZ124" s="48">
        <f>属性价值和能力评分!$F$9+ROUND(属性价值和能力评分!$F$38*10,0)*AO124+ROUND((SUM(装备属性!$W$9:$W$14)+属性价值和能力评分!$F$38*1.25+1.4+2.8)*IF(AO124&lt;10,1,ROUNDDOWN(AO124,-1)),0)+15*VLOOKUP(ROUNDDOWN(AO124,-1),宝石属性!$B$26:$D$41,2,0)*6*VLOOKUP(ROUNDDOWN(AO124,-1),宝石属性!$B$26:$D$41,3,0)+(属性价值和能力评分!$F$49*9+属性价值和能力评分!$F$50*2+属性价值和能力评分!$F$53*8/5)*AO124</f>
        <v>22458</v>
      </c>
      <c r="BB124" s="1">
        <v>121</v>
      </c>
      <c r="BC124" s="9">
        <f>ROUND(属性投放!D$4+装备属性!D$4*IF($BB124&lt;10,1,ROUNDDOWN($BB124,-1))+SUM(属性投放!E$37:E$45)*$BB124+VLOOKUP($BC$2,一级属性!$E$41:$P$64,COLUMNS(一级属性!$E$41:G$64),0)*($BB124+0.25*IF($BB124&lt;10,1,ROUNDDOWN($BB124,-1)))+VLOOKUP($BC$2,宝石属性!$B$43:$M$66,COLUMNS(宝石属性!$B$43:D$66),0)*10*VLOOKUP(ROUNDDOWN($BB124,-1),宝石属性!$B$25:$N$41,2,0)*VLOOKUP(ROUNDDOWN($BB124,-1),宝石属性!$B$25:$N$41,3,0)+VLOOKUP($BC$2,职业被动!$B$6:$M$29,COLUMNS(职业被动!$B$6:D$29),0)*$BB124,0)</f>
        <v>6959</v>
      </c>
      <c r="BD124" s="9">
        <f>ROUND(属性投放!E$4+装备属性!E$4*IF($BB124&lt;10,1,ROUNDDOWN($BB124,-1))+SUM(属性投放!F$37:F$45)*$BB124+VLOOKUP($BC$2,一级属性!$E$41:$P$64,COLUMNS(一级属性!$E$41:H$64),0)*($BB124+0.25*IF($BB124&lt;10,1,ROUNDDOWN($BB124,-1)))+VLOOKUP($BC$2,宝石属性!$B$43:$M$66,COLUMNS(宝石属性!$B$43:E$66),0)*10*VLOOKUP(ROUNDDOWN($BB124,-1),宝石属性!$B$25:$N$41,2,0)*VLOOKUP(ROUNDDOWN($BB124,-1),宝石属性!$B$25:$N$41,3,0)+VLOOKUP($BC$2,职业被动!$B$6:$M$29,COLUMNS(职业被动!$B$6:E$29),0)*$BB124,0)</f>
        <v>6019</v>
      </c>
      <c r="BE124" s="9">
        <f>ROUND(属性投放!F$4+装备属性!F$4*IF($BB124&lt;10,1,ROUNDDOWN($BB124,-1))+SUM(属性投放!G$37:G$45)*$BB124+VLOOKUP($BC$2,一级属性!$E$41:$P$64,COLUMNS(一级属性!$E$41:I$64),0)*($BB124+0.25*IF($BB124&lt;10,1,ROUNDDOWN($BB124,-1)))+VLOOKUP($BC$2,宝石属性!$B$43:$M$66,COLUMNS(宝石属性!$B$43:F$66),0)*10*VLOOKUP(ROUNDDOWN($BB124,-1),宝石属性!$B$25:$N$41,2,0)*VLOOKUP(ROUNDDOWN($BB124,-1),宝石属性!$B$25:$N$41,3,0)+VLOOKUP($BC$2,职业被动!$B$6:$M$29,COLUMNS(职业被动!$B$6:F$29),0)*$BB124,0)</f>
        <v>1326</v>
      </c>
      <c r="BF124" s="9">
        <f>ROUND(属性投放!G$4+装备属性!G$4*IF($BB124&lt;10,1,ROUNDDOWN($BB124,-1))+SUM(属性投放!H$37:H$45)*$BB124+VLOOKUP($BC$2,一级属性!$E$41:$P$64,COLUMNS(一级属性!$E$41:J$64),0)*($BB124+0.25*IF($BB124&lt;10,1,ROUNDDOWN($BB124,-1)))+VLOOKUP($BC$2,宝石属性!$B$43:$M$66,COLUMNS(宝石属性!$B$43:G$66),0)*10*VLOOKUP(ROUNDDOWN($BB124,-1),宝石属性!$B$25:$N$41,2,0)*VLOOKUP(ROUNDDOWN($BB124,-1),宝石属性!$B$25:$N$41,3,0)+VLOOKUP($BC$2,职业被动!$B$6:$M$29,COLUMNS(职业被动!$B$6:G$29),0)*$BB124,0)</f>
        <v>1169</v>
      </c>
      <c r="BG124" s="9">
        <f>ROUND(属性投放!H$4+装备属性!H$4*IF($BB124&lt;10,1,ROUNDDOWN($BB124,-1))+SUM(属性投放!I$37:I$45)*$BB124+VLOOKUP($BC$2,一级属性!$E$41:$P$64,COLUMNS(一级属性!$E$41:K$64),0)*($BB124+0.25*IF($BB124&lt;10,1,ROUNDDOWN($BB124,-1)))+VLOOKUP($BC$2,宝石属性!$B$43:$M$66,COLUMNS(宝石属性!$B$43:H$66),0)*10*VLOOKUP(ROUNDDOWN($BB124,-1),宝石属性!$B$25:$N$41,2,0)*VLOOKUP(ROUNDDOWN($BB124,-1),宝石属性!$B$25:$N$41,3,0)+VLOOKUP($BC$2,职业被动!$B$6:$M$29,COLUMNS(职业被动!$B$6:H$29),0)*$BB124,0)</f>
        <v>1780</v>
      </c>
      <c r="BH124" s="9">
        <f>ROUND(属性投放!I$4+装备属性!I$4*IF($BB124&lt;10,1,ROUNDDOWN($BB124,-1))+SUM(属性投放!J$37:J$45)*$BB124+VLOOKUP($BC$2,一级属性!$E$41:$P$64,COLUMNS(一级属性!$E$41:L$64),0)*($BB124+0.25*IF($BB124&lt;10,1,ROUNDDOWN($BB124,-1)))+VLOOKUP($BC$2,宝石属性!$B$43:$M$66,COLUMNS(宝石属性!$B$43:I$66),0)*10*VLOOKUP(ROUNDDOWN($BB124,-1),宝石属性!$B$25:$N$41,2,0)*VLOOKUP(ROUNDDOWN($BB124,-1),宝石属性!$B$25:$N$41,3,0)+VLOOKUP($BC$2,职业被动!$B$6:$M$29,COLUMNS(职业被动!$B$6:I$29),0)*$BB124,0)</f>
        <v>1685</v>
      </c>
      <c r="BI124" s="9">
        <f>ROUND(属性投放!J$4+装备属性!J$4*IF($BB124&lt;10,1,ROUNDDOWN($BB124,-1))+SUM(属性投放!K$37:K$45)*$BB124+VLOOKUP($BC$2,一级属性!$E$41:$P$64,COLUMNS(一级属性!$E$41:M$64),0)*($BB124+0.25*IF($BB124&lt;10,1,ROUNDDOWN($BB124,-1)))+VLOOKUP($BC$2,宝石属性!$B$43:$M$66,COLUMNS(宝石属性!$B$43:J$66),0)*10*VLOOKUP(ROUNDDOWN($BB124,-1),宝石属性!$B$25:$N$41,2,0)*VLOOKUP(ROUNDDOWN($BB124,-1),宝石属性!$B$25:$N$41,3,0)+VLOOKUP($BC$2,职业被动!$B$6:$M$29,COLUMNS(职业被动!$B$6:J$29),0)*$BB124,0)</f>
        <v>751</v>
      </c>
      <c r="BJ124" s="9">
        <f>ROUND(属性投放!K$4+装备属性!K$4*IF($BB124&lt;10,1,ROUNDDOWN($BB124,-1))+SUM(属性投放!L$37:L$45)*$BB124+VLOOKUP($BC$2,一级属性!$E$41:$P$64,COLUMNS(一级属性!$E$41:N$64),0)*($BB124+0.25*IF($BB124&lt;10,1,ROUNDDOWN($BB124,-1)))+VLOOKUP($BC$2,宝石属性!$B$43:$M$66,COLUMNS(宝石属性!$B$43:K$66),0)*10*VLOOKUP(ROUNDDOWN($BB124,-1),宝石属性!$B$25:$N$41,2,0)*VLOOKUP(ROUNDDOWN($BB124,-1),宝石属性!$B$25:$N$41,3,0)+VLOOKUP($BC$2,职业被动!$B$6:$M$29,COLUMNS(职业被动!$B$6:K$29),0)*$BB124,0)</f>
        <v>441</v>
      </c>
      <c r="BK124" s="9">
        <f>ROUND(属性投放!L$4+装备属性!L$4*IF($BB124&lt;10,1,ROUNDDOWN($BB124,-1))+SUM(属性投放!M$37:M$45)*$BB124+VLOOKUP($BC$2,一级属性!$E$41:$P$64,COLUMNS(一级属性!$E$41:O$64),0)*($BB124+0.25*IF($BB124&lt;10,1,ROUNDDOWN($BB124,-1)))+VLOOKUP($BC$2,宝石属性!$B$43:$M$66,COLUMNS(宝石属性!$B$43:L$66),0)*10*VLOOKUP(ROUNDDOWN($BB124,-1),宝石属性!$B$25:$N$41,2,0)*VLOOKUP(ROUNDDOWN($BB124,-1),宝石属性!$B$25:$N$41,3,0)+VLOOKUP($BC$2,职业被动!$B$6:$M$29,COLUMNS(职业被动!$B$6:L$29),0)*$BB124,0)</f>
        <v>36</v>
      </c>
      <c r="BL124" s="9">
        <f>ROUND(属性投放!M$4+装备属性!M$4*IF($BB124&lt;10,1,ROUNDDOWN($BB124,-1))+SUM(属性投放!N$37:N$45)*$BB124+VLOOKUP($BC$2,一级属性!$E$41:$P$64,COLUMNS(一级属性!$E$41:P$64),0)*($BB124+0.25*IF($BB124&lt;10,1,ROUNDDOWN($BB124,-1)))+VLOOKUP($BC$2,宝石属性!$B$43:$M$66,COLUMNS(宝石属性!$B$43:M$66),0)*10*VLOOKUP(ROUNDDOWN($BB124,-1),宝石属性!$B$25:$N$41,2,0)*VLOOKUP(ROUNDDOWN($BB124,-1),宝石属性!$B$25:$N$41,3,0)+VLOOKUP($BC$2,职业被动!$B$6:$M$29,COLUMNS(职业被动!$B$6:M$29),0)*$BB124,0)</f>
        <v>1326</v>
      </c>
      <c r="BM124" s="48">
        <f>属性价值和能力评分!$F$9+ROUND(属性价值和能力评分!$F$38*10,0)*BB124+ROUND((SUM(装备属性!$W$9:$W$14)+属性价值和能力评分!$F$38*1.25+1.4+2.8)*IF(BB124&lt;10,1,ROUNDDOWN(BB124,-1)),0)+15*VLOOKUP(ROUNDDOWN(BB124,-1),宝石属性!$B$26:$D$41,2,0)*6*VLOOKUP(ROUNDDOWN(BB124,-1),宝石属性!$B$26:$D$41,3,0)+(属性价值和能力评分!$F$49*9+属性价值和能力评分!$F$50*2+属性价值和能力评分!$F$53*8/5)*BB124</f>
        <v>22458</v>
      </c>
      <c r="BO124" s="1">
        <v>121</v>
      </c>
      <c r="BP124" s="9">
        <f>ROUND(属性投放!D$4+装备属性!D$4*IF($BO124&lt;10,1,ROUNDDOWN($BO124,-1))+SUM(属性投放!E$37:E$45)*$BO124+VLOOKUP($BP$2,一级属性!$E$41:$P$64,COLUMNS(一级属性!$E$41:G$64),0)*($BO124+0.25*IF($BO124&lt;10,1,ROUNDDOWN($BO124,-1)))+VLOOKUP($BP$2,宝石属性!$B$43:$M$66,COLUMNS(宝石属性!$B$43:D$66),0)*10*VLOOKUP(ROUNDDOWN($BO124,-1),宝石属性!$B$25:$N$41,2,0)*VLOOKUP(ROUNDDOWN($BO124,-1),宝石属性!$B$25:$N$41,3,0)+VLOOKUP($BP$2,职业被动!$B$6:$M$29,COLUMNS(职业被动!$B$6:D$29),0)*$BO124,0)</f>
        <v>8653</v>
      </c>
      <c r="BQ124" s="9">
        <f>ROUND(属性投放!E$4+装备属性!E$4*IF($BO124&lt;10,1,ROUNDDOWN($BO124,-1))+SUM(属性投放!F$37:F$45)*$BO124+VLOOKUP($BP$2,一级属性!$E$41:$P$64,COLUMNS(一级属性!$E$41:H$64),0)*($BO124+0.25*IF($BO124&lt;10,1,ROUNDDOWN($BO124,-1)))+VLOOKUP($BP$2,宝石属性!$B$43:$M$66,COLUMNS(宝石属性!$B$43:E$66),0)*10*VLOOKUP(ROUNDDOWN($BO124,-1),宝石属性!$B$25:$N$41,2,0)*VLOOKUP(ROUNDDOWN($BO124,-1),宝石属性!$B$25:$N$41,3,0)+VLOOKUP($BP$2,职业被动!$B$6:$M$29,COLUMNS(职业被动!$B$6:E$29),0)*$BO124,0)</f>
        <v>5264</v>
      </c>
      <c r="BR124" s="9">
        <f>ROUND(属性投放!F$4+装备属性!F$4*IF($BO124&lt;10,1,ROUNDDOWN($BO124,-1))+SUM(属性投放!G$37:G$45)*$BO124+VLOOKUP($BP$2,一级属性!$E$41:$P$64,COLUMNS(一级属性!$E$41:I$64),0)*($BO124+0.25*IF($BO124&lt;10,1,ROUNDDOWN($BO124,-1)))+VLOOKUP($BP$2,宝石属性!$B$43:$M$66,COLUMNS(宝石属性!$B$43:F$66),0)*10*VLOOKUP(ROUNDDOWN($BO124,-1),宝石属性!$B$25:$N$41,2,0)*VLOOKUP(ROUNDDOWN($BO124,-1),宝石属性!$B$25:$N$41,3,0)+VLOOKUP($BP$2,职业被动!$B$6:$M$29,COLUMNS(职业被动!$B$6:F$29),0)*$BO124,0)</f>
        <v>1326</v>
      </c>
      <c r="BS124" s="9">
        <f>ROUND(属性投放!G$4+装备属性!G$4*IF($BO124&lt;10,1,ROUNDDOWN($BO124,-1))+SUM(属性投放!H$37:H$45)*$BO124+VLOOKUP($BP$2,一级属性!$E$41:$P$64,COLUMNS(一级属性!$E$41:J$64),0)*($BO124+0.25*IF($BO124&lt;10,1,ROUNDDOWN($BO124,-1)))+VLOOKUP($BP$2,宝石属性!$B$43:$M$66,COLUMNS(宝石属性!$B$43:G$66),0)*10*VLOOKUP(ROUNDDOWN($BO124,-1),宝石属性!$B$25:$N$41,2,0)*VLOOKUP(ROUNDDOWN($BO124,-1),宝石属性!$B$25:$N$41,3,0)+VLOOKUP($BP$2,职业被动!$B$6:$M$29,COLUMNS(职业被动!$B$6:G$29),0)*$BO124,0)</f>
        <v>1169</v>
      </c>
      <c r="BT124" s="9">
        <f>ROUND(属性投放!H$4+装备属性!H$4*IF($BO124&lt;10,1,ROUNDDOWN($BO124,-1))+SUM(属性投放!I$37:I$45)*$BO124+VLOOKUP($BP$2,一级属性!$E$41:$P$64,COLUMNS(一级属性!$E$41:K$64),0)*($BO124+0.25*IF($BO124&lt;10,1,ROUNDDOWN($BO124,-1)))+VLOOKUP($BP$2,宝石属性!$B$43:$M$66,COLUMNS(宝石属性!$B$43:H$66),0)*10*VLOOKUP(ROUNDDOWN($BO124,-1),宝石属性!$B$25:$N$41,2,0)*VLOOKUP(ROUNDDOWN($BO124,-1),宝石属性!$B$25:$N$41,3,0)+VLOOKUP($BP$2,职业被动!$B$6:$M$29,COLUMNS(职业被动!$B$6:H$29),0)*$BO124,0)</f>
        <v>1388</v>
      </c>
      <c r="BU124" s="9">
        <f>ROUND(属性投放!I$4+装备属性!I$4*IF($BO124&lt;10,1,ROUNDDOWN($BO124,-1))+SUM(属性投放!J$37:J$45)*$BO124+VLOOKUP($BP$2,一级属性!$E$41:$P$64,COLUMNS(一级属性!$E$41:L$64),0)*($BO124+0.25*IF($BO124&lt;10,1,ROUNDDOWN($BO124,-1)))+VLOOKUP($BP$2,宝石属性!$B$43:$M$66,COLUMNS(宝石属性!$B$43:I$66),0)*10*VLOOKUP(ROUNDDOWN($BO124,-1),宝石属性!$B$25:$N$41,2,0)*VLOOKUP(ROUNDDOWN($BO124,-1),宝石属性!$B$25:$N$41,3,0)+VLOOKUP($BP$2,职业被动!$B$6:$M$29,COLUMNS(职业被动!$B$6:I$29),0)*$BO124,0)</f>
        <v>1413</v>
      </c>
      <c r="BV124" s="9">
        <f>ROUND(属性投放!J$4+装备属性!J$4*IF($BO124&lt;10,1,ROUNDDOWN($BO124,-1))+SUM(属性投放!K$37:K$45)*$BO124+VLOOKUP($BP$2,一级属性!$E$41:$P$64,COLUMNS(一级属性!$E$41:M$64),0)*($BO124+0.25*IF($BO124&lt;10,1,ROUNDDOWN($BO124,-1)))+VLOOKUP($BP$2,宝石属性!$B$43:$M$66,COLUMNS(宝石属性!$B$43:J$66),0)*10*VLOOKUP(ROUNDDOWN($BO124,-1),宝石属性!$B$25:$N$41,2,0)*VLOOKUP(ROUNDDOWN($BO124,-1),宝石属性!$B$25:$N$41,3,0)+VLOOKUP($BP$2,职业被动!$B$6:$M$29,COLUMNS(职业被动!$B$6:J$29),0)*$BO124,0)</f>
        <v>978</v>
      </c>
      <c r="BW124" s="9">
        <f>ROUND(属性投放!K$4+装备属性!K$4*IF($BO124&lt;10,1,ROUNDDOWN($BO124,-1))+SUM(属性投放!L$37:L$45)*$BO124+VLOOKUP($BP$2,一级属性!$E$41:$P$64,COLUMNS(一级属性!$E$41:N$64),0)*($BO124+0.25*IF($BO124&lt;10,1,ROUNDDOWN($BO124,-1)))+VLOOKUP($BP$2,宝石属性!$B$43:$M$66,COLUMNS(宝石属性!$B$43:K$66),0)*10*VLOOKUP(ROUNDDOWN($BO124,-1),宝石属性!$B$25:$N$41,2,0)*VLOOKUP(ROUNDDOWN($BO124,-1),宝石属性!$B$25:$N$41,3,0)+VLOOKUP($BP$2,职业被动!$B$6:$M$29,COLUMNS(职业被动!$B$6:K$29),0)*$BO124,0)</f>
        <v>601</v>
      </c>
      <c r="BX124" s="9">
        <f>ROUND(属性投放!L$4+装备属性!L$4*IF($BO124&lt;10,1,ROUNDDOWN($BO124,-1))+SUM(属性投放!M$37:M$45)*$BO124+VLOOKUP($BP$2,一级属性!$E$41:$P$64,COLUMNS(一级属性!$E$41:O$64),0)*($BO124+0.25*IF($BO124&lt;10,1,ROUNDDOWN($BO124,-1)))+VLOOKUP($BP$2,宝石属性!$B$43:$M$66,COLUMNS(宝石属性!$B$43:L$66),0)*10*VLOOKUP(ROUNDDOWN($BO124,-1),宝石属性!$B$25:$N$41,2,0)*VLOOKUP(ROUNDDOWN($BO124,-1),宝石属性!$B$25:$N$41,3,0)+VLOOKUP($BP$2,职业被动!$B$6:$M$29,COLUMNS(职业被动!$B$6:L$29),0)*$BO124,0)</f>
        <v>36</v>
      </c>
      <c r="BY124" s="9">
        <f>ROUND(属性投放!M$4+装备属性!M$4*IF($BO124&lt;10,1,ROUNDDOWN($BO124,-1))+SUM(属性投放!N$37:N$45)*$BO124+VLOOKUP($BP$2,一级属性!$E$41:$P$64,COLUMNS(一级属性!$E$41:P$64),0)*($BO124+0.25*IF($BO124&lt;10,1,ROUNDDOWN($BO124,-1)))+VLOOKUP($BP$2,宝石属性!$B$43:$M$66,COLUMNS(宝石属性!$B$43:M$66),0)*10*VLOOKUP(ROUNDDOWN($BO124,-1),宝石属性!$B$25:$N$41,2,0)*VLOOKUP(ROUNDDOWN($BO124,-1),宝石属性!$B$25:$N$41,3,0)+VLOOKUP($BP$2,职业被动!$B$6:$M$29,COLUMNS(职业被动!$B$6:M$29),0)*$BO124,0)</f>
        <v>1326</v>
      </c>
      <c r="BZ124" s="48">
        <f>属性价值和能力评分!$F$9+ROUND(属性价值和能力评分!$F$38*10,0)*BO124+ROUND((SUM(装备属性!$W$9:$W$14)+属性价值和能力评分!$F$38*1.25+1.4+2.8)*IF(BO124&lt;10,1,ROUNDDOWN(BO124,-1)),0)+15*VLOOKUP(ROUNDDOWN(BO124,-1),宝石属性!$B$26:$D$41,2,0)*6*VLOOKUP(ROUNDDOWN(BO124,-1),宝石属性!$B$26:$D$41,3,0)+(属性价值和能力评分!$F$49*9+属性价值和能力评分!$F$50*2+属性价值和能力评分!$F$53*8/5)*BO124</f>
        <v>22458</v>
      </c>
      <c r="CB124" s="1">
        <v>121</v>
      </c>
      <c r="CC124" s="9">
        <f>ROUND(属性投放!D$4+装备属性!D$4*IF($CB124&lt;10,1,ROUNDDOWN($CB124,-1))+SUM(属性投放!E$37:E$45)*$CB124+VLOOKUP($CC$2,一级属性!$E$41:$P$64,COLUMNS(一级属性!$E$41:G$64),0)*($CB124+0.25*IF($CB124&lt;10,1,ROUNDDOWN($CB124,-1)))+VLOOKUP($CC$2,宝石属性!$B$43:$M$66,COLUMNS(宝石属性!$B$43:D$66),0)*10*VLOOKUP(ROUNDDOWN($CB124,-1),宝石属性!$B$25:$N$41,2,0)*VLOOKUP(ROUNDDOWN($CB124,-1),宝石属性!$B$25:$N$41,3,0)+VLOOKUP($CC$2,职业被动!$B$6:$M$29,COLUMNS(职业被动!$B$6:D$29),0)*$CB124,0)</f>
        <v>5751</v>
      </c>
      <c r="CD124" s="9">
        <f>ROUND(属性投放!E$4+装备属性!E$4*IF($CB124&lt;10,1,ROUNDDOWN($CB124,-1))+SUM(属性投放!F$37:F$45)*$CB124+VLOOKUP($CC$2,一级属性!$E$41:$P$64,COLUMNS(一级属性!$E$41:H$64),0)*($CB124+0.25*IF($CB124&lt;10,1,ROUNDDOWN($CB124,-1)))+VLOOKUP($CC$2,宝石属性!$B$43:$M$66,COLUMNS(宝石属性!$B$43:E$66),0)*10*VLOOKUP(ROUNDDOWN($CB124,-1),宝石属性!$B$25:$N$41,2,0)*VLOOKUP(ROUNDDOWN($CB124,-1),宝石属性!$B$25:$N$41,3,0)+VLOOKUP($CC$2,职业被动!$B$6:$M$29,COLUMNS(职业被动!$B$6:E$29),0)*$CB124,0)</f>
        <v>2999</v>
      </c>
      <c r="CE124" s="9">
        <f>ROUND(属性投放!F$4+装备属性!F$4*IF($CB124&lt;10,1,ROUNDDOWN($CB124,-1))+SUM(属性投放!G$37:G$45)*$CB124+VLOOKUP($CC$2,一级属性!$E$41:$P$64,COLUMNS(一级属性!$E$41:I$64),0)*($CB124+0.25*IF($CB124&lt;10,1,ROUNDDOWN($CB124,-1)))+VLOOKUP($CC$2,宝石属性!$B$43:$M$66,COLUMNS(宝石属性!$B$43:F$66),0)*10*VLOOKUP(ROUNDDOWN($CB124,-1),宝石属性!$B$25:$N$41,2,0)*VLOOKUP(ROUNDDOWN($CB124,-1),宝石属性!$B$25:$N$41,3,0)+VLOOKUP($CC$2,职业被动!$B$6:$M$29,COLUMNS(职业被动!$B$6:F$29),0)*$CB124,0)</f>
        <v>2704</v>
      </c>
      <c r="CF124" s="9">
        <f>ROUND(属性投放!G$4+装备属性!G$4*IF($CB124&lt;10,1,ROUNDDOWN($CB124,-1))+SUM(属性投放!H$37:H$45)*$CB124+VLOOKUP($CC$2,一级属性!$E$41:$P$64,COLUMNS(一级属性!$E$41:J$64),0)*($CB124+0.25*IF($CB124&lt;10,1,ROUNDDOWN($CB124,-1)))+VLOOKUP($CC$2,宝石属性!$B$43:$M$66,COLUMNS(宝石属性!$B$43:G$66),0)*10*VLOOKUP(ROUNDDOWN($CB124,-1),宝石属性!$B$25:$N$41,2,0)*VLOOKUP(ROUNDDOWN($CB124,-1),宝石属性!$B$25:$N$41,3,0)+VLOOKUP($CC$2,职业被动!$B$6:$M$29,COLUMNS(职业被动!$B$6:G$29),0)*$CB124,0)</f>
        <v>1290</v>
      </c>
      <c r="CG124" s="9">
        <f>ROUND(属性投放!H$4+装备属性!H$4*IF($CB124&lt;10,1,ROUNDDOWN($CB124,-1))+SUM(属性投放!I$37:I$45)*$CB124+VLOOKUP($CC$2,一级属性!$E$41:$P$64,COLUMNS(一级属性!$E$41:K$64),0)*($CB124+0.25*IF($CB124&lt;10,1,ROUNDDOWN($CB124,-1)))+VLOOKUP($CC$2,宝石属性!$B$43:$M$66,COLUMNS(宝石属性!$B$43:H$66),0)*10*VLOOKUP(ROUNDDOWN($CB124,-1),宝石属性!$B$25:$N$41,2,0)*VLOOKUP(ROUNDDOWN($CB124,-1),宝石属性!$B$25:$N$41,3,0)+VLOOKUP($CC$2,职业被动!$B$6:$M$29,COLUMNS(职业被动!$B$6:H$29),0)*$CB124,0)</f>
        <v>814</v>
      </c>
      <c r="CH124" s="9">
        <f>ROUND(属性投放!I$4+装备属性!I$4*IF($CB124&lt;10,1,ROUNDDOWN($CB124,-1))+SUM(属性投放!J$37:J$45)*$CB124+VLOOKUP($CC$2,一级属性!$E$41:$P$64,COLUMNS(一级属性!$E$41:L$64),0)*($CB124+0.25*IF($CB124&lt;10,1,ROUNDDOWN($CB124,-1)))+VLOOKUP($CC$2,宝石属性!$B$43:$M$66,COLUMNS(宝石属性!$B$43:I$66),0)*10*VLOOKUP(ROUNDDOWN($CB124,-1),宝石属性!$B$25:$N$41,2,0)*VLOOKUP(ROUNDDOWN($CB124,-1),宝石属性!$B$25:$N$41,3,0)+VLOOKUP($CC$2,职业被动!$B$6:$M$29,COLUMNS(职业被动!$B$6:I$29),0)*$CB124,0)</f>
        <v>1352</v>
      </c>
      <c r="CI124" s="9">
        <f>ROUND(属性投放!J$4+装备属性!J$4*IF($CB124&lt;10,1,ROUNDDOWN($CB124,-1))+SUM(属性投放!K$37:K$45)*$CB124+VLOOKUP($CC$2,一级属性!$E$41:$P$64,COLUMNS(一级属性!$E$41:M$64),0)*($CB124+0.25*IF($CB124&lt;10,1,ROUNDDOWN($CB124,-1)))+VLOOKUP($CC$2,宝石属性!$B$43:$M$66,COLUMNS(宝石属性!$B$43:J$66),0)*10*VLOOKUP(ROUNDDOWN($CB124,-1),宝石属性!$B$25:$N$41,2,0)*VLOOKUP(ROUNDDOWN($CB124,-1),宝石属性!$B$25:$N$41,3,0)+VLOOKUP($CC$2,职业被动!$B$6:$M$29,COLUMNS(职业被动!$B$6:J$29),0)*$CB124,0)</f>
        <v>872</v>
      </c>
      <c r="CJ124" s="9">
        <f>ROUND(属性投放!K$4+装备属性!K$4*IF($CB124&lt;10,1,ROUNDDOWN($CB124,-1))+SUM(属性投放!L$37:L$45)*$CB124+VLOOKUP($CC$2,一级属性!$E$41:$P$64,COLUMNS(一级属性!$E$41:N$64),0)*($CB124+0.25*IF($CB124&lt;10,1,ROUNDDOWN($CB124,-1)))+VLOOKUP($CC$2,宝石属性!$B$43:$M$66,COLUMNS(宝石属性!$B$43:K$66),0)*10*VLOOKUP(ROUNDDOWN($CB124,-1),宝石属性!$B$25:$N$41,2,0)*VLOOKUP(ROUNDDOWN($CB124,-1),宝石属性!$B$25:$N$41,3,0)+VLOOKUP($CC$2,职业被动!$B$6:$M$29,COLUMNS(职业被动!$B$6:K$29),0)*$CB124,0)</f>
        <v>441</v>
      </c>
      <c r="CK124" s="9">
        <f>ROUND(属性投放!L$4+装备属性!L$4*IF($CB124&lt;10,1,ROUNDDOWN($CB124,-1))+SUM(属性投放!M$37:M$45)*$CB124+VLOOKUP($CC$2,一级属性!$E$41:$P$64,COLUMNS(一级属性!$E$41:O$64),0)*($CB124+0.25*IF($CB124&lt;10,1,ROUNDDOWN($CB124,-1)))+VLOOKUP($CC$2,宝石属性!$B$43:$M$66,COLUMNS(宝石属性!$B$43:L$66),0)*10*VLOOKUP(ROUNDDOWN($CB124,-1),宝石属性!$B$25:$N$41,2,0)*VLOOKUP(ROUNDDOWN($CB124,-1),宝石属性!$B$25:$N$41,3,0)+VLOOKUP($CC$2,职业被动!$B$6:$M$29,COLUMNS(职业被动!$B$6:L$29),0)*$CB124,0)</f>
        <v>36</v>
      </c>
      <c r="CL124" s="9">
        <f>ROUND(属性投放!M$4+装备属性!M$4*IF($CB124&lt;10,1,ROUNDDOWN($CB124,-1))+SUM(属性投放!N$37:N$45)*$CB124+VLOOKUP($CC$2,一级属性!$E$41:$P$64,COLUMNS(一级属性!$E$41:P$64),0)*($CB124+0.25*IF($CB124&lt;10,1,ROUNDDOWN($CB124,-1)))+VLOOKUP($CC$2,宝石属性!$B$43:$M$66,COLUMNS(宝石属性!$B$43:M$66),0)*10*VLOOKUP(ROUNDDOWN($CB124,-1),宝石属性!$B$25:$N$41,2,0)*VLOOKUP(ROUNDDOWN($CB124,-1),宝石属性!$B$25:$N$41,3,0)+VLOOKUP($CC$2,职业被动!$B$6:$M$29,COLUMNS(职业被动!$B$6:M$29),0)*$CB124,0)</f>
        <v>1246</v>
      </c>
      <c r="CM124" s="48">
        <f>属性价值和能力评分!$F$9+ROUND(属性价值和能力评分!$F$38*10,0)*CB124+ROUND((SUM(装备属性!$W$9:$W$14)+属性价值和能力评分!$F$38*1.25+1.4+2.8)*IF(CB124&lt;10,1,ROUNDDOWN(CB124,-1)),0)+15*VLOOKUP(ROUNDDOWN(CB124,-1),宝石属性!$B$26:$D$41,2,0)*6*VLOOKUP(ROUNDDOWN(CB124,-1),宝石属性!$B$26:$D$41,3,0)+(属性价值和能力评分!$F$49*9+属性价值和能力评分!$F$50*2+属性价值和能力评分!$F$53*8/5)*CB124</f>
        <v>22458</v>
      </c>
      <c r="CO124" s="1">
        <v>121</v>
      </c>
      <c r="CP124" s="9">
        <f>ROUND(属性投放!D$4+装备属性!D$4*IF($CO124&lt;10,1,ROUNDDOWN($CO124,-1))+SUM(属性投放!E$37:E$45)*$CO124+VLOOKUP($CP$2,一级属性!$E$41:$P$64,COLUMNS(一级属性!$E$41:G$64),0)*($CO124+0.25*IF($CO124&lt;10,1,ROUNDDOWN($CO124,-1)))+VLOOKUP($CP$2,宝石属性!$B$43:$M$66,COLUMNS(宝石属性!$B$43:D$66),0)*10*VLOOKUP(ROUNDDOWN($CO124,-1),宝石属性!$B$25:$N$41,2,0)*VLOOKUP(ROUNDDOWN($CO124,-1),宝石属性!$B$25:$N$41,3,0)+VLOOKUP($CP$2,职业被动!$B$6:$M$29,COLUMNS(职业被动!$B$6:D$29),0)*$CO124,0)</f>
        <v>5751</v>
      </c>
      <c r="CQ124" s="9">
        <f>ROUND(属性投放!E$4+装备属性!E$4*IF($CO124&lt;10,1,ROUNDDOWN($CO124,-1))+SUM(属性投放!F$37:F$45)*$CO124+VLOOKUP($CP$2,一级属性!$E$41:$P$64,COLUMNS(一级属性!$E$41:H$64),0)*($CO124+0.25*IF($CO124&lt;10,1,ROUNDDOWN($CO124,-1)))+VLOOKUP($CP$2,宝石属性!$B$43:$M$66,COLUMNS(宝石属性!$B$43:E$66),0)*10*VLOOKUP(ROUNDDOWN($CO124,-1),宝石属性!$B$25:$N$41,2,0)*VLOOKUP(ROUNDDOWN($CO124,-1),宝石属性!$B$25:$N$41,3,0)+VLOOKUP($CP$2,职业被动!$B$6:$M$29,COLUMNS(职业被动!$B$6:E$29),0)*$CO124,0)</f>
        <v>6774</v>
      </c>
      <c r="CR124" s="9">
        <f>ROUND(属性投放!F$4+装备属性!F$4*IF($CO124&lt;10,1,ROUNDDOWN($CO124,-1))+SUM(属性投放!G$37:G$45)*$CO124+VLOOKUP($CP$2,一级属性!$E$41:$P$64,COLUMNS(一级属性!$E$41:I$64),0)*($CO124+0.25*IF($CO124&lt;10,1,ROUNDDOWN($CO124,-1)))+VLOOKUP($CP$2,宝石属性!$B$43:$M$66,COLUMNS(宝石属性!$B$43:F$66),0)*10*VLOOKUP(ROUNDDOWN($CO124,-1),宝石属性!$B$25:$N$41,2,0)*VLOOKUP(ROUNDDOWN($CO124,-1),宝石属性!$B$25:$N$41,3,0)+VLOOKUP($CP$2,职业被动!$B$6:$M$29,COLUMNS(职业被动!$B$6:F$29),0)*$CO124,0)</f>
        <v>1326</v>
      </c>
      <c r="CS124" s="9">
        <f>ROUND(属性投放!G$4+装备属性!G$4*IF($CO124&lt;10,1,ROUNDDOWN($CO124,-1))+SUM(属性投放!H$37:H$45)*$CO124+VLOOKUP($CP$2,一级属性!$E$41:$P$64,COLUMNS(一级属性!$E$41:J$64),0)*($CO124+0.25*IF($CO124&lt;10,1,ROUNDDOWN($CO124,-1)))+VLOOKUP($CP$2,宝石属性!$B$43:$M$66,COLUMNS(宝石属性!$B$43:G$66),0)*10*VLOOKUP(ROUNDDOWN($CO124,-1),宝石属性!$B$25:$N$41,2,0)*VLOOKUP(ROUNDDOWN($CO124,-1),宝石属性!$B$25:$N$41,3,0)+VLOOKUP($CP$2,职业被动!$B$6:$M$29,COLUMNS(职业被动!$B$6:G$29),0)*$CO124,0)</f>
        <v>1169</v>
      </c>
      <c r="CT124" s="9">
        <f>ROUND(属性投放!H$4+装备属性!H$4*IF($CO124&lt;10,1,ROUNDDOWN($CO124,-1))+SUM(属性投放!I$37:I$45)*$CO124+VLOOKUP($CP$2,一级属性!$E$41:$P$64,COLUMNS(一级属性!$E$41:K$64),0)*($CO124+0.25*IF($CO124&lt;10,1,ROUNDDOWN($CO124,-1)))+VLOOKUP($CP$2,宝石属性!$B$43:$M$66,COLUMNS(宝石属性!$B$43:H$66),0)*10*VLOOKUP(ROUNDDOWN($CO124,-1),宝石属性!$B$25:$N$41,2,0)*VLOOKUP(ROUNDDOWN($CO124,-1),宝石属性!$B$25:$N$41,3,0)+VLOOKUP($CP$2,职业被动!$B$6:$M$29,COLUMNS(职业被动!$B$6:H$29),0)*$CO124,0)</f>
        <v>2051</v>
      </c>
      <c r="CU124" s="9">
        <f>ROUND(属性投放!I$4+装备属性!I$4*IF($CO124&lt;10,1,ROUNDDOWN($CO124,-1))+SUM(属性投放!J$37:J$45)*$CO124+VLOOKUP($CP$2,一级属性!$E$41:$P$64,COLUMNS(一级属性!$E$41:L$64),0)*($CO124+0.25*IF($CO124&lt;10,1,ROUNDDOWN($CO124,-1)))+VLOOKUP($CP$2,宝石属性!$B$43:$M$66,COLUMNS(宝石属性!$B$43:I$66),0)*10*VLOOKUP(ROUNDDOWN($CO124,-1),宝石属性!$B$25:$N$41,2,0)*VLOOKUP(ROUNDDOWN($CO124,-1),宝石属性!$B$25:$N$41,3,0)+VLOOKUP($CP$2,职业被动!$B$6:$M$29,COLUMNS(职业被动!$B$6:I$29),0)*$CO124,0)</f>
        <v>1775</v>
      </c>
      <c r="CV124" s="9">
        <f>ROUND(属性投放!J$4+装备属性!J$4*IF($CO124&lt;10,1,ROUNDDOWN($CO124,-1))+SUM(属性投放!K$37:K$45)*$CO124+VLOOKUP($CP$2,一级属性!$E$41:$P$64,COLUMNS(一级属性!$E$41:M$64),0)*($CO124+0.25*IF($CO124&lt;10,1,ROUNDDOWN($CO124,-1)))+VLOOKUP($CP$2,宝石属性!$B$43:$M$66,COLUMNS(宝石属性!$B$43:J$66),0)*10*VLOOKUP(ROUNDDOWN($CO124,-1),宝石属性!$B$25:$N$41,2,0)*VLOOKUP(ROUNDDOWN($CO124,-1),宝石属性!$B$25:$N$41,3,0)+VLOOKUP($CP$2,职业被动!$B$6:$M$29,COLUMNS(职业被动!$B$6:J$29),0)*$CO124,0)</f>
        <v>721</v>
      </c>
      <c r="CW124" s="9">
        <f>ROUND(属性投放!K$4+装备属性!K$4*IF($CO124&lt;10,1,ROUNDDOWN($CO124,-1))+SUM(属性投放!L$37:L$45)*$CO124+VLOOKUP($CP$2,一级属性!$E$41:$P$64,COLUMNS(一级属性!$E$41:N$64),0)*($CO124+0.25*IF($CO124&lt;10,1,ROUNDDOWN($CO124,-1)))+VLOOKUP($CP$2,宝石属性!$B$43:$M$66,COLUMNS(宝石属性!$B$43:K$66),0)*10*VLOOKUP(ROUNDDOWN($CO124,-1),宝石属性!$B$25:$N$41,2,0)*VLOOKUP(ROUNDDOWN($CO124,-1),宝石属性!$B$25:$N$41,3,0)+VLOOKUP($CP$2,职业被动!$B$6:$M$29,COLUMNS(职业被动!$B$6:K$29),0)*$CO124,0)</f>
        <v>441</v>
      </c>
      <c r="CX124" s="9">
        <f>ROUND(属性投放!L$4+装备属性!L$4*IF($CO124&lt;10,1,ROUNDDOWN($CO124,-1))+SUM(属性投放!M$37:M$45)*$CO124+VLOOKUP($CP$2,一级属性!$E$41:$P$64,COLUMNS(一级属性!$E$41:O$64),0)*($CO124+0.25*IF($CO124&lt;10,1,ROUNDDOWN($CO124,-1)))+VLOOKUP($CP$2,宝石属性!$B$43:$M$66,COLUMNS(宝石属性!$B$43:L$66),0)*10*VLOOKUP(ROUNDDOWN($CO124,-1),宝石属性!$B$25:$N$41,2,0)*VLOOKUP(ROUNDDOWN($CO124,-1),宝石属性!$B$25:$N$41,3,0)+VLOOKUP($CP$2,职业被动!$B$6:$M$29,COLUMNS(职业被动!$B$6:L$29),0)*$CO124,0)</f>
        <v>36</v>
      </c>
      <c r="CY124" s="9">
        <f>ROUND(属性投放!M$4+装备属性!M$4*IF($CO124&lt;10,1,ROUNDDOWN($CO124,-1))+SUM(属性投放!N$37:N$45)*$CO124+VLOOKUP($CP$2,一级属性!$E$41:$P$64,COLUMNS(一级属性!$E$41:P$64),0)*($CO124+0.25*IF($CO124&lt;10,1,ROUNDDOWN($CO124,-1)))+VLOOKUP($CP$2,宝石属性!$B$43:$M$66,COLUMNS(宝石属性!$B$43:M$66),0)*10*VLOOKUP(ROUNDDOWN($CO124,-1),宝石属性!$B$25:$N$41,2,0)*VLOOKUP(ROUNDDOWN($CO124,-1),宝石属性!$B$25:$N$41,3,0)+VLOOKUP($CP$2,职业被动!$B$6:$M$29,COLUMNS(职业被动!$B$6:M$29),0)*$CO124,0)</f>
        <v>1246</v>
      </c>
      <c r="CZ124" s="48">
        <f>属性价值和能力评分!$F$9+ROUND(属性价值和能力评分!$F$38*10,0)*CO124+ROUND((SUM(装备属性!$W$9:$W$14)+属性价值和能力评分!$F$38*1.25+1.4+2.8)*IF(CO124&lt;10,1,ROUNDDOWN(CO124,-1)),0)+15*VLOOKUP(ROUNDDOWN(CO124,-1),宝石属性!$B$26:$D$41,2,0)*6*VLOOKUP(ROUNDDOWN(CO124,-1),宝石属性!$B$26:$D$41,3,0)+(属性价值和能力评分!$F$49*9+属性价值和能力评分!$F$50*2+属性价值和能力评分!$F$53*8/5)*CO124</f>
        <v>22458</v>
      </c>
      <c r="DB124" s="1">
        <v>121</v>
      </c>
      <c r="DC124" s="9">
        <f>ROUND(属性投放!D$4+装备属性!D$4*IF($DB124&lt;10,1,ROUNDDOWN($DB124,-1))+SUM(属性投放!E$37:E$45)*$DB124+VLOOKUP($DC$2,一级属性!$E$41:$P$64,COLUMNS(一级属性!$E$41:G$64),0)*($DB124+0.25*IF($DB124&lt;10,1,ROUNDDOWN($DB124,-1)))+VLOOKUP($DC$2,宝石属性!$B$43:$M$66,COLUMNS(宝石属性!$B$43:D$66),0)*10*VLOOKUP(ROUNDDOWN($DB124,-1),宝石属性!$B$25:$N$41,2,0)*VLOOKUP(ROUNDDOWN($DB124,-1),宝石属性!$B$25:$N$41,3,0)+VLOOKUP($DC$2,职业被动!$B$6:$M$29,COLUMNS(职业被动!$B$6:D$29),0)*$DB124,0)</f>
        <v>6598</v>
      </c>
      <c r="DD124" s="9">
        <f>ROUND(属性投放!E$4+装备属性!E$4*IF($DB124&lt;10,1,ROUNDDOWN($DB124,-1))+SUM(属性投放!F$37:F$45)*$DB124+VLOOKUP($DC$2,一级属性!$E$41:$P$64,COLUMNS(一级属性!$E$41:H$64),0)*($DB124+0.25*IF($DB124&lt;10,1,ROUNDDOWN($DB124,-1)))+VLOOKUP($DC$2,宝石属性!$B$43:$M$66,COLUMNS(宝石属性!$B$43:E$66),0)*10*VLOOKUP(ROUNDDOWN($DB124,-1),宝石属性!$B$25:$N$41,2,0)*VLOOKUP(ROUNDDOWN($DB124,-1),宝石属性!$B$25:$N$41,3,0)+VLOOKUP($DC$2,职业被动!$B$6:$M$29,COLUMNS(职业被动!$B$6:E$29),0)*$DB124,0)</f>
        <v>2999</v>
      </c>
      <c r="DE124" s="9">
        <f>ROUND(属性投放!F$4+装备属性!F$4*IF($DB124&lt;10,1,ROUNDDOWN($DB124,-1))+SUM(属性投放!G$37:G$45)*$DB124+VLOOKUP($DC$2,一级属性!$E$41:$P$64,COLUMNS(一级属性!$E$41:I$64),0)*($DB124+0.25*IF($DB124&lt;10,1,ROUNDDOWN($DB124,-1)))+VLOOKUP($DC$2,宝石属性!$B$43:$M$66,COLUMNS(宝石属性!$B$43:F$66),0)*10*VLOOKUP(ROUNDDOWN($DB124,-1),宝石属性!$B$25:$N$41,2,0)*VLOOKUP(ROUNDDOWN($DB124,-1),宝石属性!$B$25:$N$41,3,0)+VLOOKUP($DC$2,职业被动!$B$6:$M$29,COLUMNS(职业被动!$B$6:F$29),0)*$DB124,0)</f>
        <v>1326</v>
      </c>
      <c r="DF124" s="9">
        <f>ROUND(属性投放!G$4+装备属性!G$4*IF($DB124&lt;10,1,ROUNDDOWN($DB124,-1))+SUM(属性投放!H$37:H$45)*$DB124+VLOOKUP($DC$2,一级属性!$E$41:$P$64,COLUMNS(一级属性!$E$41:J$64),0)*($DB124+0.25*IF($DB124&lt;10,1,ROUNDDOWN($DB124,-1)))+VLOOKUP($DC$2,宝石属性!$B$43:$M$66,COLUMNS(宝石属性!$B$43:G$66),0)*10*VLOOKUP(ROUNDDOWN($DB124,-1),宝石属性!$B$25:$N$41,2,0)*VLOOKUP(ROUNDDOWN($DB124,-1),宝石属性!$B$25:$N$41,3,0)+VLOOKUP($DC$2,职业被动!$B$6:$M$29,COLUMNS(职业被动!$B$6:G$29),0)*$DB124,0)</f>
        <v>3312</v>
      </c>
      <c r="DG124" s="9">
        <f>ROUND(属性投放!H$4+装备属性!H$4*IF($DB124&lt;10,1,ROUNDDOWN($DB124,-1))+SUM(属性投放!I$37:I$45)*$DB124+VLOOKUP($DC$2,一级属性!$E$41:$P$64,COLUMNS(一级属性!$E$41:K$64),0)*($DB124+0.25*IF($DB124&lt;10,1,ROUNDDOWN($DB124,-1)))+VLOOKUP($DC$2,宝石属性!$B$43:$M$66,COLUMNS(宝石属性!$B$43:H$66),0)*10*VLOOKUP(ROUNDDOWN($DB124,-1),宝石属性!$B$25:$N$41,2,0)*VLOOKUP(ROUNDDOWN($DB124,-1),宝石属性!$B$25:$N$41,3,0)+VLOOKUP($DC$2,职业被动!$B$6:$M$29,COLUMNS(职业被动!$B$6:H$29),0)*$DB124,0)</f>
        <v>814</v>
      </c>
      <c r="DH124" s="9">
        <f>ROUND(属性投放!I$4+装备属性!I$4*IF($DB124&lt;10,1,ROUNDDOWN($DB124,-1))+SUM(属性投放!J$37:J$45)*$DB124+VLOOKUP($DC$2,一级属性!$E$41:$P$64,COLUMNS(一级属性!$E$41:L$64),0)*($DB124+0.25*IF($DB124&lt;10,1,ROUNDDOWN($DB124,-1)))+VLOOKUP($DC$2,宝石属性!$B$43:$M$66,COLUMNS(宝石属性!$B$43:I$66),0)*10*VLOOKUP(ROUNDDOWN($DB124,-1),宝石属性!$B$25:$N$41,2,0)*VLOOKUP(ROUNDDOWN($DB124,-1),宝石属性!$B$25:$N$41,3,0)+VLOOKUP($DC$2,职业被动!$B$6:$M$29,COLUMNS(职业被动!$B$6:I$29),0)*$DB124,0)</f>
        <v>1201</v>
      </c>
      <c r="DI124" s="9">
        <f>ROUND(属性投放!J$4+装备属性!J$4*IF($DB124&lt;10,1,ROUNDDOWN($DB124,-1))+SUM(属性投放!K$37:K$45)*$DB124+VLOOKUP($DC$2,一级属性!$E$41:$P$64,COLUMNS(一级属性!$E$41:M$64),0)*($DB124+0.25*IF($DB124&lt;10,1,ROUNDDOWN($DB124,-1)))+VLOOKUP($DC$2,宝石属性!$B$43:$M$66,COLUMNS(宝石属性!$B$43:J$66),0)*10*VLOOKUP(ROUNDDOWN($DB124,-1),宝石属性!$B$25:$N$41,2,0)*VLOOKUP(ROUNDDOWN($DB124,-1),宝石属性!$B$25:$N$41,3,0)+VLOOKUP($DC$2,职业被动!$B$6:$M$29,COLUMNS(职业被动!$B$6:J$29),0)*$DB124,0)</f>
        <v>872</v>
      </c>
      <c r="DJ124" s="9">
        <f>ROUND(属性投放!K$4+装备属性!K$4*IF($DB124&lt;10,1,ROUNDDOWN($DB124,-1))+SUM(属性投放!L$37:L$45)*$DB124+VLOOKUP($DC$2,一级属性!$E$41:$P$64,COLUMNS(一级属性!$E$41:N$64),0)*($DB124+0.25*IF($DB124&lt;10,1,ROUNDDOWN($DB124,-1)))+VLOOKUP($DC$2,宝石属性!$B$43:$M$66,COLUMNS(宝石属性!$B$43:K$66),0)*10*VLOOKUP(ROUNDDOWN($DB124,-1),宝石属性!$B$25:$N$41,2,0)*VLOOKUP(ROUNDDOWN($DB124,-1),宝石属性!$B$25:$N$41,3,0)+VLOOKUP($DC$2,职业被动!$B$6:$M$29,COLUMNS(职业被动!$B$6:K$29),0)*$DB124,0)</f>
        <v>601</v>
      </c>
      <c r="DK124" s="9">
        <f>ROUND(属性投放!L$4+装备属性!L$4*IF($DB124&lt;10,1,ROUNDDOWN($DB124,-1))+SUM(属性投放!M$37:M$45)*$DB124+VLOOKUP($DC$2,一级属性!$E$41:$P$64,COLUMNS(一级属性!$E$41:O$64),0)*($DB124+0.25*IF($DB124&lt;10,1,ROUNDDOWN($DB124,-1)))+VLOOKUP($DC$2,宝石属性!$B$43:$M$66,COLUMNS(宝石属性!$B$43:L$66),0)*10*VLOOKUP(ROUNDDOWN($DB124,-1),宝石属性!$B$25:$N$41,2,0)*VLOOKUP(ROUNDDOWN($DB124,-1),宝石属性!$B$25:$N$41,3,0)+VLOOKUP($DC$2,职业被动!$B$6:$M$29,COLUMNS(职业被动!$B$6:L$29),0)*$DB124,0)</f>
        <v>36</v>
      </c>
      <c r="DL124" s="9">
        <f>ROUND(属性投放!M$4+装备属性!M$4*IF($DB124&lt;10,1,ROUNDDOWN($DB124,-1))+SUM(属性投放!N$37:N$45)*$DB124+VLOOKUP($DC$2,一级属性!$E$41:$P$64,COLUMNS(一级属性!$E$41:P$64),0)*($DB124+0.25*IF($DB124&lt;10,1,ROUNDDOWN($DB124,-1)))+VLOOKUP($DC$2,宝石属性!$B$43:$M$66,COLUMNS(宝石属性!$B$43:M$66),0)*10*VLOOKUP(ROUNDDOWN($DB124,-1),宝石属性!$B$25:$N$41,2,0)*VLOOKUP(ROUNDDOWN($DB124,-1),宝石属性!$B$25:$N$41,3,0)+VLOOKUP($DC$2,职业被动!$B$6:$M$29,COLUMNS(职业被动!$B$6:M$29),0)*$DB124,0)</f>
        <v>1246</v>
      </c>
      <c r="DM124" s="48">
        <f>属性价值和能力评分!$F$9+ROUND(属性价值和能力评分!$F$38*10,0)*DB124+ROUND((SUM(装备属性!$W$9:$W$14)+属性价值和能力评分!$F$38*1.25+1.4+2.8)*IF(DB124&lt;10,1,ROUNDDOWN(DB124,-1)),0)+15*VLOOKUP(ROUNDDOWN(DB124,-1),宝石属性!$B$26:$D$41,2,0)*6*VLOOKUP(ROUNDDOWN(DB124,-1),宝石属性!$B$26:$D$41,3,0)+(属性价值和能力评分!$F$49*9+属性价值和能力评分!$F$50*2+属性价值和能力评分!$F$53*8/5)*DB124</f>
        <v>22458</v>
      </c>
      <c r="DO124" s="1">
        <v>121</v>
      </c>
      <c r="DP124" s="9">
        <f>ROUND(属性投放!D$4+装备属性!D$4*IF($DO124&lt;10,1,ROUNDDOWN($DO124,-1))+SUM(属性投放!E$37:E$45)*$DO124+VLOOKUP($DP$2,一级属性!$E$41:$P$64,COLUMNS(一级属性!$E$41:G$64),0)*($DO124+0.25*IF($DO124&lt;10,1,ROUNDDOWN($DO124,-1)))+VLOOKUP($DP$2,宝石属性!$B$43:$M$66,COLUMNS(宝石属性!$B$43:D$66),0)*10*VLOOKUP(ROUNDDOWN($DO124,-1),宝石属性!$B$25:$N$41,2,0)*VLOOKUP(ROUNDDOWN($DO124,-1),宝石属性!$B$25:$N$41,3,0)+VLOOKUP($DP$2,职业被动!$B$6:$M$29,COLUMNS(职业被动!$B$6:D$29),0)*$DO124,0)</f>
        <v>14285</v>
      </c>
      <c r="DQ124" s="9">
        <f>ROUND(属性投放!E$4+装备属性!E$4*IF($DO124&lt;10,1,ROUNDDOWN($DO124,-1))+SUM(属性投放!F$37:F$45)*$DO124+VLOOKUP($DP$2,一级属性!$E$41:$P$64,COLUMNS(一级属性!$E$41:H$64),0)*($DO124+0.25*IF($DO124&lt;10,1,ROUNDDOWN($DO124,-1)))+VLOOKUP($DP$2,宝石属性!$B$43:$M$66,COLUMNS(宝石属性!$B$43:E$66),0)*10*VLOOKUP(ROUNDDOWN($DO124,-1),宝石属性!$B$25:$N$41,2,0)*VLOOKUP(ROUNDDOWN($DO124,-1),宝石属性!$B$25:$N$41,3,0)+VLOOKUP($DP$2,职业被动!$B$6:$M$29,COLUMNS(职业被动!$B$6:E$29),0)*$DO124,0)</f>
        <v>2999</v>
      </c>
      <c r="DR124" s="9">
        <f>ROUND(属性投放!F$4+装备属性!F$4*IF($DO124&lt;10,1,ROUNDDOWN($DO124,-1))+SUM(属性投放!G$37:G$45)*$DO124+VLOOKUP($DP$2,一级属性!$E$41:$P$64,COLUMNS(一级属性!$E$41:I$64),0)*($DO124+0.25*IF($DO124&lt;10,1,ROUNDDOWN($DO124,-1)))+VLOOKUP($DP$2,宝石属性!$B$43:$M$66,COLUMNS(宝石属性!$B$43:F$66),0)*10*VLOOKUP(ROUNDDOWN($DO124,-1),宝石属性!$B$25:$N$41,2,0)*VLOOKUP(ROUNDDOWN($DO124,-1),宝石属性!$B$25:$N$41,3,0)+VLOOKUP($DP$2,职业被动!$B$6:$M$29,COLUMNS(职业被动!$B$6:F$29),0)*$DO124,0)</f>
        <v>1326</v>
      </c>
      <c r="DS124" s="9">
        <f>ROUND(属性投放!G$4+装备属性!G$4*IF($DO124&lt;10,1,ROUNDDOWN($DO124,-1))+SUM(属性投放!H$37:H$45)*$DO124+VLOOKUP($DP$2,一级属性!$E$41:$P$64,COLUMNS(一级属性!$E$41:J$64),0)*($DO124+0.25*IF($DO124&lt;10,1,ROUNDDOWN($DO124,-1)))+VLOOKUP($DP$2,宝石属性!$B$43:$M$66,COLUMNS(宝石属性!$B$43:G$66),0)*10*VLOOKUP(ROUNDDOWN($DO124,-1),宝石属性!$B$25:$N$41,2,0)*VLOOKUP(ROUNDDOWN($DO124,-1),宝石属性!$B$25:$N$41,3,0)+VLOOKUP($DP$2,职业被动!$B$6:$M$29,COLUMNS(职业被动!$B$6:G$29),0)*$DO124,0)</f>
        <v>1169</v>
      </c>
      <c r="DT124" s="9">
        <f>ROUND(属性投放!H$4+装备属性!H$4*IF($DO124&lt;10,1,ROUNDDOWN($DO124,-1))+SUM(属性投放!I$37:I$45)*$DO124+VLOOKUP($DP$2,一级属性!$E$41:$P$64,COLUMNS(一级属性!$E$41:K$64),0)*($DO124+0.25*IF($DO124&lt;10,1,ROUNDDOWN($DO124,-1)))+VLOOKUP($DP$2,宝石属性!$B$43:$M$66,COLUMNS(宝石属性!$B$43:H$66),0)*10*VLOOKUP(ROUNDDOWN($DO124,-1),宝石属性!$B$25:$N$41,2,0)*VLOOKUP(ROUNDDOWN($DO124,-1),宝石属性!$B$25:$N$41,3,0)+VLOOKUP($DP$2,职业被动!$B$6:$M$29,COLUMNS(职业被动!$B$6:H$29),0)*$DO124,0)</f>
        <v>935</v>
      </c>
      <c r="DU124" s="9">
        <f>ROUND(属性投放!I$4+装备属性!I$4*IF($DO124&lt;10,1,ROUNDDOWN($DO124,-1))+SUM(属性投放!J$37:J$45)*$DO124+VLOOKUP($DP$2,一级属性!$E$41:$P$64,COLUMNS(一级属性!$E$41:L$64),0)*($DO124+0.25*IF($DO124&lt;10,1,ROUNDDOWN($DO124,-1)))+VLOOKUP($DP$2,宝石属性!$B$43:$M$66,COLUMNS(宝石属性!$B$43:I$66),0)*10*VLOOKUP(ROUNDDOWN($DO124,-1),宝石属性!$B$25:$N$41,2,0)*VLOOKUP(ROUNDDOWN($DO124,-1),宝石属性!$B$25:$N$41,3,0)+VLOOKUP($DP$2,职业被动!$B$6:$M$29,COLUMNS(职业被动!$B$6:I$29),0)*$DO124,0)</f>
        <v>1201</v>
      </c>
      <c r="DV124" s="9">
        <f>ROUND(属性投放!J$4+装备属性!J$4*IF($DO124&lt;10,1,ROUNDDOWN($DO124,-1))+SUM(属性投放!K$37:K$45)*$DO124+VLOOKUP($DP$2,一级属性!$E$41:$P$64,COLUMNS(一级属性!$E$41:M$64),0)*($DO124+0.25*IF($DO124&lt;10,1,ROUNDDOWN($DO124,-1)))+VLOOKUP($DP$2,宝石属性!$B$43:$M$66,COLUMNS(宝石属性!$B$43:J$66),0)*10*VLOOKUP(ROUNDDOWN($DO124,-1),宝石属性!$B$25:$N$41,2,0)*VLOOKUP(ROUNDDOWN($DO124,-1),宝石属性!$B$25:$N$41,3,0)+VLOOKUP($DP$2,职业被动!$B$6:$M$29,COLUMNS(职业被动!$B$6:J$29),0)*$DO124,0)</f>
        <v>872</v>
      </c>
      <c r="DW124" s="9">
        <f>ROUND(属性投放!K$4+装备属性!K$4*IF($DO124&lt;10,1,ROUNDDOWN($DO124,-1))+SUM(属性投放!L$37:L$45)*$DO124+VLOOKUP($DP$2,一级属性!$E$41:$P$64,COLUMNS(一级属性!$E$41:N$64),0)*($DO124+0.25*IF($DO124&lt;10,1,ROUNDDOWN($DO124,-1)))+VLOOKUP($DP$2,宝石属性!$B$43:$M$66,COLUMNS(宝石属性!$B$43:K$66),0)*10*VLOOKUP(ROUNDDOWN($DO124,-1),宝石属性!$B$25:$N$41,2,0)*VLOOKUP(ROUNDDOWN($DO124,-1),宝石属性!$B$25:$N$41,3,0)+VLOOKUP($DP$2,职业被动!$B$6:$M$29,COLUMNS(职业被动!$B$6:K$29),0)*$DO124,0)</f>
        <v>601</v>
      </c>
      <c r="DX124" s="9">
        <f>ROUND(属性投放!L$4+装备属性!L$4*IF($DO124&lt;10,1,ROUNDDOWN($DO124,-1))+SUM(属性投放!M$37:M$45)*$DO124+VLOOKUP($DP$2,一级属性!$E$41:$P$64,COLUMNS(一级属性!$E$41:O$64),0)*($DO124+0.25*IF($DO124&lt;10,1,ROUNDDOWN($DO124,-1)))+VLOOKUP($DP$2,宝石属性!$B$43:$M$66,COLUMNS(宝石属性!$B$43:L$66),0)*10*VLOOKUP(ROUNDDOWN($DO124,-1),宝石属性!$B$25:$N$41,2,0)*VLOOKUP(ROUNDDOWN($DO124,-1),宝石属性!$B$25:$N$41,3,0)+VLOOKUP($DP$2,职业被动!$B$6:$M$29,COLUMNS(职业被动!$B$6:L$29),0)*$DO124,0)</f>
        <v>36</v>
      </c>
      <c r="DY124" s="9">
        <f>ROUND(属性投放!M$4+装备属性!M$4*IF($DO124&lt;10,1,ROUNDDOWN($DO124,-1))+SUM(属性投放!N$37:N$45)*$DO124+VLOOKUP($DP$2,一级属性!$E$41:$P$64,COLUMNS(一级属性!$E$41:P$64),0)*($DO124+0.25*IF($DO124&lt;10,1,ROUNDDOWN($DO124,-1)))+VLOOKUP($DP$2,宝石属性!$B$43:$M$66,COLUMNS(宝石属性!$B$43:M$66),0)*10*VLOOKUP(ROUNDDOWN($DO124,-1),宝石属性!$B$25:$N$41,2,0)*VLOOKUP(ROUNDDOWN($DO124,-1),宝石属性!$B$25:$N$41,3,0)+VLOOKUP($DP$2,职业被动!$B$6:$M$29,COLUMNS(职业被动!$B$6:M$29),0)*$DO124,0)</f>
        <v>1246</v>
      </c>
      <c r="DZ124" s="48">
        <f>属性价值和能力评分!$F$9+ROUND(属性价值和能力评分!$F$38*10,0)*DO124+ROUND((SUM(装备属性!$W$9:$W$14)+属性价值和能力评分!$F$38*1.25+1.4+2.8)*IF(DO124&lt;10,1,ROUNDDOWN(DO124,-1)),0)+15*VLOOKUP(ROUNDDOWN(DO124,-1),宝石属性!$B$26:$D$41,2,0)*6*VLOOKUP(ROUNDDOWN(DO124,-1),宝石属性!$B$26:$D$41,3,0)+(属性价值和能力评分!$F$49*9+属性价值和能力评分!$F$50*2+属性价值和能力评分!$F$53*8/5)*DO124</f>
        <v>22458</v>
      </c>
      <c r="EA124" s="17"/>
      <c r="EB124" s="1">
        <v>121</v>
      </c>
      <c r="EC124" s="1">
        <f>ROUND(CC124/MAX(CE124/10,((CE124*(1+属性投放!$E$8)-CF124+属性投放!$F$8*EB124)*(1+属性投放!$G$8)*(1+属性投放!$H$8))),1)</f>
        <v>2.8</v>
      </c>
      <c r="ED124" s="1">
        <f>ROUND(CP124/MAX(CE124/10,((CE124*(1+属性投放!$E$8)-CS124+属性投放!$F$8*EB124)*(1+属性投放!$G$8)*(1+属性投放!$H$8))),1)</f>
        <v>2.7</v>
      </c>
      <c r="EE124" s="1">
        <f>ROUND(DC124/MAX(CE124/10,((CE124*(1+属性投放!$E$8)-DF124+属性投放!$F$8*EB124)*(1+属性投放!$G$8)*(1+属性投放!$H$8))),1)</f>
        <v>24.4</v>
      </c>
      <c r="EF124" s="1">
        <f>ROUND(DP124/MAX(CE124/10,((CE124*(1+属性投放!$E$8)-DS124+属性投放!$F$8*EB124)*(1+属性投放!$G$8)*(1+属性投放!$H$8))),1)</f>
        <v>6.6</v>
      </c>
      <c r="EH124" s="1">
        <f>ROUND(CC124/MAX(属性投放!$F$9*EB124,((CT124*(1+属性投放!$E$9)-CH124+属性投放!$F$9*EB124)*(1+属性投放!$G$9)*(1+属性投放!$H$9))),1)</f>
        <v>2.6</v>
      </c>
      <c r="EI124" s="1">
        <f>ROUND(CP124/MAX(属性投放!$F$9*EB124,((CT124*(1+属性投放!$E$9)-CU124+属性投放!$F$9*EB124)*(1+属性投放!$G$9)*(1+属性投放!$H$9))),1)</f>
        <v>3.3</v>
      </c>
      <c r="EJ124" s="1">
        <f>ROUND(DC124/MAX(属性投放!$F$9*EB124,((CT124*(1+属性投放!$E$9)-DH124+属性投放!$F$9*EB124)*(1+属性投放!$G$9)*(1+属性投放!$H$9))),1)</f>
        <v>2.8</v>
      </c>
      <c r="EK124" s="1">
        <f>ROUND(DP124/MAX(属性投放!$F$9*EB124,((CT124*(1+属性投放!$E$9)-DU124+属性投放!$F$9*EB124)*(1+属性投放!$G$9)*(1+属性投放!$H$9))),1)</f>
        <v>6</v>
      </c>
      <c r="EM124" s="1">
        <f>ROUND(CC124/((BW124*(1+属性投放!$E$10)+属性投放!$F$10*EB124)*(1+属性投放!$G$10)*(1+属性投放!$H$10)),1)</f>
        <v>5.6</v>
      </c>
      <c r="EN124" s="1">
        <f>ROUND(CP124/((BW124*(1+属性投放!$E$10)+属性投放!$F$10*EB124)*(1+属性投放!$G$10)*(1+属性投放!$H$10)),1)</f>
        <v>5.6</v>
      </c>
      <c r="EO124" s="1">
        <f>ROUND(DC124/((BW124*(1+属性投放!$E$10)+属性投放!$F$10*EB124)*(1+属性投放!$G$10)*(1+属性投放!$H$10)),1)</f>
        <v>6.5</v>
      </c>
      <c r="EP124" s="1">
        <f>ROUND(DP124/((BW124*(1+属性投放!$E$10)+属性投放!$F$10*EB124)*(1+属性投放!$G$10)*(1+属性投放!$H$10)),1)</f>
        <v>14</v>
      </c>
    </row>
    <row r="125" spans="2:146">
      <c r="B125" s="1">
        <v>122</v>
      </c>
      <c r="C125" s="9">
        <f>ROUND(属性投放!D$4+装备属性!D$4*IF($B125&lt;10,1,ROUNDDOWN($B125,-1))+SUM(属性投放!E$37:E$45)*$B125+VLOOKUP($C$2,一级属性!$E$41:$P$64,COLUMNS(一级属性!$E$41:G$64),0)*($B125+0.25*IF($B125&lt;10,1,ROUNDDOWN($B125,-1)))+VLOOKUP($C$2,宝石属性!$B$43:$M$66,COLUMNS(宝石属性!$B$43:D$66),0)*10*VLOOKUP(ROUNDDOWN($B125,-1),宝石属性!$B$25:$N$41,2,0)*VLOOKUP(ROUNDDOWN($B125,-1),宝石属性!$B$25:$N$41,3,0)+VLOOKUP($C$2,职业被动!$B$6:$M$29,COLUMNS(职业被动!$B$6:D$29),0)*$B125,0)</f>
        <v>6990</v>
      </c>
      <c r="D125" s="9">
        <f>ROUND(属性投放!E$4+装备属性!E$4*IF($B125&lt;10,1,ROUNDDOWN($B125,-1))+SUM(属性投放!F$37:F$38)*$B125+VLOOKUP($C$2,一级属性!$E$67:$P$90,COLUMNS(一级属性!$E$67:H$90),0)*$B125+VLOOKUP($C$2,宝石属性!$B$43:$M$66,COLUMNS(宝石属性!$B$43:E$66),0)*10*VLOOKUP(ROUNDDOWN($B125,-1),宝石属性!$B$25:$N$41,2,0)*VLOOKUP(ROUNDDOWN($B125,-1),宝石属性!$B$25:$N$41,3,0)+VLOOKUP($C$2,职业被动!$B$6:$M$29,COLUMNS(职业被动!$B$6:E$29),0)*$B125,0)</f>
        <v>3014</v>
      </c>
      <c r="E125" s="9">
        <f>ROUND(属性投放!F$4+装备属性!F$4*IF($B125&lt;10,1,ROUNDDOWN($B125,-1))+SUM(属性投放!G$37:G$38)*$B125+VLOOKUP($C$2,一级属性!$E$67:$P$90,COLUMNS(一级属性!$E$67:I$90),0)*$B125+VLOOKUP($C$2,宝石属性!$B$43:$M$66,COLUMNS(宝石属性!$B$43:F$66),0)*10*VLOOKUP(ROUNDDOWN($B125,-1),宝石属性!$B$25:$N$41,2,0)*VLOOKUP(ROUNDDOWN($B125,-1),宝石属性!$B$25:$N$41,3,0)+VLOOKUP($C$2,职业被动!$B$6:$M$29,COLUMNS(职业被动!$B$6:F$29),0)*$B125,0)</f>
        <v>2403</v>
      </c>
      <c r="F125" s="9">
        <f>ROUND(属性投放!G$4+装备属性!G$4*IF($B125&lt;10,1,ROUNDDOWN($B125,-1))+SUM(属性投放!H$37:H$38)*$B125+VLOOKUP($C$2,一级属性!$E$67:$P$90,COLUMNS(一级属性!$E$67:J$90),0)*$B125+VLOOKUP($C$2,宝石属性!$B$43:$M$66,COLUMNS(宝石属性!$B$43:G$66),0)*10*VLOOKUP(ROUNDDOWN($B125,-1),宝石属性!$B$25:$N$41,2,0)*VLOOKUP(ROUNDDOWN($B125,-1),宝石属性!$B$25:$N$41,3,0)+VLOOKUP($C$2,职业被动!$B$6:$M$29,COLUMNS(职业被动!$B$6:G$29),0)*$B125,0)</f>
        <v>1294</v>
      </c>
      <c r="G125" s="9">
        <f>ROUND(属性投放!H$4+装备属性!H$4*IF($B125&lt;10,1,ROUNDDOWN($B125,-1))+SUM(属性投放!I$37:I$38)*$B125+VLOOKUP($C$2,一级属性!$E$67:$P$90,COLUMNS(一级属性!$E$67:K$90),0)*$B125+VLOOKUP($C$2,宝石属性!$B$43:$M$66,COLUMNS(宝石属性!$B$43:H$66),0)*10*VLOOKUP(ROUNDDOWN($B125,-1),宝石属性!$B$25:$N$41,2,0)*VLOOKUP(ROUNDDOWN($B125,-1),宝石属性!$B$25:$N$41,3,0)+VLOOKUP($C$2,职业被动!$B$6:$M$29,COLUMNS(职业被动!$B$6:H$29),0)*$B125,0)</f>
        <v>816</v>
      </c>
      <c r="H125" s="9">
        <f>ROUND(属性投放!I$4+装备属性!I$4*IF($B125&lt;10,1,ROUNDDOWN($B125,-1))+SUM(属性投放!J$37:J$38)*$B125+VLOOKUP($C$2,一级属性!$E$67:$P$90,COLUMNS(一级属性!$E$67:L$90),0)*$B125+VLOOKUP($C$2,宝石属性!$B$43:$M$66,COLUMNS(宝石属性!$B$43:I$66),0)*10*VLOOKUP(ROUNDDOWN($B125,-1),宝石属性!$B$25:$N$41,2,0)*VLOOKUP(ROUNDDOWN($B125,-1),宝石属性!$B$25:$N$41,3,0)+VLOOKUP($C$2,职业被动!$B$6:$M$29,COLUMNS(职业被动!$B$6:I$29),0)*$B125,0)</f>
        <v>1330</v>
      </c>
      <c r="I125" s="9">
        <f>ROUND(属性投放!J$4+装备属性!J$4*IF($B125&lt;10,1,ROUNDDOWN($B125,-1))+SUM(属性投放!K$37:K$38)*$B125+VLOOKUP($C$2,一级属性!$E$67:$P$90,COLUMNS(一级属性!$E$67:M$90),0)*$B125+VLOOKUP($C$2,宝石属性!$B$43:$M$66,COLUMNS(宝石属性!$B$43:J$66),0)*10*VLOOKUP(ROUNDDOWN($B125,-1),宝石属性!$B$25:$N$41,2,0)*VLOOKUP(ROUNDDOWN($B125,-1),宝石属性!$B$25:$N$41,3,0)+VLOOKUP($C$2,职业被动!$B$6:$M$29,COLUMNS(职业被动!$B$6:J$29),0)*$B125,0)</f>
        <v>877</v>
      </c>
      <c r="J125" s="9">
        <f>ROUND(属性投放!K$4+装备属性!K$4*IF($B125&lt;10,1,ROUNDDOWN($B125,-1))+SUM(属性投放!L$37:L$38)*$B125+VLOOKUP($C$2,一级属性!$E$67:$P$90,COLUMNS(一级属性!$E$67:N$90),0)*$B125+VLOOKUP($C$2,宝石属性!$B$43:$M$66,COLUMNS(宝石属性!$B$43:K$66),0)*10*VLOOKUP(ROUNDDOWN($B125,-1),宝石属性!$B$25:$N$41,2,0)*VLOOKUP(ROUNDDOWN($B125,-1),宝石属性!$B$25:$N$41,3,0)+VLOOKUP($C$2,职业被动!$B$6:$M$29,COLUMNS(职业被动!$B$6:K$29),0)*$B125,0)</f>
        <v>441</v>
      </c>
      <c r="K125" s="9">
        <f>ROUND(属性投放!L$4+装备属性!L$4*IF($B125&lt;10,1,ROUNDDOWN($B125,-1))+SUM(属性投放!M$37:M$38)*$B125+VLOOKUP($C$2,一级属性!$E$67:$P$90,COLUMNS(一级属性!$E$67:O$90),0)*$B125+VLOOKUP($C$2,宝石属性!$B$43:$M$66,COLUMNS(宝石属性!$B$43:L$66),0)*10*VLOOKUP(ROUNDDOWN($B125,-1),宝石属性!$B$25:$N$41,2,0)*VLOOKUP(ROUNDDOWN($B125,-1),宝石属性!$B$25:$N$41,3,0)+VLOOKUP($C$2,职业被动!$B$6:$M$29,COLUMNS(职业被动!$B$6:L$29),0)*$B125,0)</f>
        <v>37</v>
      </c>
      <c r="L125" s="9">
        <f>ROUND(属性投放!M$4+装备属性!M$4*IF($B125&lt;10,1,ROUNDDOWN($B125,-1))+SUM(属性投放!N$37:N$38)*$B125+VLOOKUP($C$2,一级属性!$E$67:$P$90,COLUMNS(一级属性!$E$67:P$90),0)*$B125+VLOOKUP($C$2,宝石属性!$B$43:$M$66,COLUMNS(宝石属性!$B$43:M$66),0)*10*VLOOKUP(ROUNDDOWN($B125,-1),宝石属性!$B$25:$N$41,2,0)*VLOOKUP(ROUNDDOWN($B125,-1),宝石属性!$B$25:$N$41,3,0)+VLOOKUP($C$2,职业被动!$B$6:$M$29,COLUMNS(职业被动!$B$6:M$29),0)*$B125,0)</f>
        <v>1337</v>
      </c>
      <c r="M125" s="48">
        <f>属性价值和能力评分!$F$9+ROUND(属性价值和能力评分!$F$38*10,0)*B125+ROUND((SUM(装备属性!$W$9:$W$14)+属性价值和能力评分!$F$38*1.25+1.4+2.8)*IF(B125&lt;10,1,ROUNDDOWN(B125,-1)),0)+15*VLOOKUP(ROUNDDOWN(B125,-1),宝石属性!$B$26:$D$41,2,0)*6*VLOOKUP(ROUNDDOWN(B125,-1),宝石属性!$B$26:$D$41,3,0)+(属性价值和能力评分!$F$49*9+属性价值和能力评分!$F$50*2+属性价值和能力评分!$F$53*8/5)*B125</f>
        <v>22578</v>
      </c>
      <c r="N125" s="20"/>
      <c r="O125" s="1">
        <v>122</v>
      </c>
      <c r="P125" s="9">
        <f>ROUND(属性投放!D$4+装备属性!D$4*IF($O125&lt;10,1,ROUNDDOWN($O125,-1))+SUM(属性投放!E$37:E$45)*$O125+VLOOKUP($P$2,一级属性!$E$41:$P$64,COLUMNS(一级属性!$E$41:G$64),0)*($O125+0.25*IF($O125&lt;10,1,ROUNDDOWN($O125,-1)))+VLOOKUP($P$2,宝石属性!$B$43:$M$66,COLUMNS(宝石属性!$B$43:D$66),0)*10*VLOOKUP(ROUNDDOWN($O125,-1),宝石属性!$B$25:$N$41,2,0)*VLOOKUP(ROUNDDOWN($O125,-1),宝石属性!$B$25:$N$41,3,0)+VLOOKUP($P$2,职业被动!$B$6:$M$29,COLUMNS(职业被动!$B$6:D$29),0)*$O125,0)</f>
        <v>8698</v>
      </c>
      <c r="Q125" s="9">
        <f>ROUND(属性投放!E$4+装备属性!E$4*IF($O125&lt;10,1,ROUNDDOWN($O125,-1))+SUM(属性投放!F$37:F$45)*$O125+VLOOKUP($P$2,一级属性!$E$41:$P$64,COLUMNS(一级属性!$E$41:H$64),0)*($O125+0.25*IF($O125&lt;10,1,ROUNDDOWN($O125,-1)))+VLOOKUP($P$2,宝石属性!$B$43:$M$66,COLUMNS(宝石属性!$B$43:E$66),0)*10*VLOOKUP(ROUNDDOWN($O125,-1),宝石属性!$B$25:$N$41,2,0)*VLOOKUP(ROUNDDOWN($O125,-1),宝石属性!$B$25:$N$41,3,0)+VLOOKUP($P$2,职业被动!$B$6:$M$29,COLUMNS(职业被动!$B$6:E$29),0)*$O125,0)</f>
        <v>5294</v>
      </c>
      <c r="R125" s="9">
        <f>ROUND(属性投放!F$4+装备属性!F$4*IF($O125&lt;10,1,ROUNDDOWN($O125,-1))+SUM(属性投放!G$37:G$45)*$O125+VLOOKUP($P$2,一级属性!$E$41:$P$64,COLUMNS(一级属性!$E$41:I$64),0)*($O125+0.25*IF($O125&lt;10,1,ROUNDDOWN($O125,-1)))+VLOOKUP($P$2,宝石属性!$B$43:$M$66,COLUMNS(宝石属性!$B$43:F$66),0)*10*VLOOKUP(ROUNDDOWN($O125,-1),宝石属性!$B$25:$N$41,2,0)*VLOOKUP(ROUNDDOWN($O125,-1),宝石属性!$B$25:$N$41,3,0)+VLOOKUP($P$2,职业被动!$B$6:$M$29,COLUMNS(职业被动!$B$6:F$29),0)*$O125,0)</f>
        <v>1328</v>
      </c>
      <c r="S125" s="9">
        <f>ROUND(属性投放!G$4+装备属性!G$4*IF($O125&lt;10,1,ROUNDDOWN($O125,-1))+SUM(属性投放!H$37:H$45)*$O125+VLOOKUP($P$2,一级属性!$E$41:$P$64,COLUMNS(一级属性!$E$41:J$64),0)*($O125+0.25*IF($O125&lt;10,1,ROUNDDOWN($O125,-1)))+VLOOKUP($P$2,宝石属性!$B$43:$M$66,COLUMNS(宝石属性!$B$43:G$66),0)*10*VLOOKUP(ROUNDDOWN($O125,-1),宝石属性!$B$25:$N$41,2,0)*VLOOKUP(ROUNDDOWN($O125,-1),宝石属性!$B$25:$N$41,3,0)+VLOOKUP($P$2,职业被动!$B$6:$M$29,COLUMNS(职业被动!$B$6:G$29),0)*$O125,0)</f>
        <v>1172</v>
      </c>
      <c r="T125" s="9">
        <f>ROUND(属性投放!H$4+装备属性!H$4*IF($O125&lt;10,1,ROUNDDOWN($O125,-1))+SUM(属性投放!I$37:I$45)*$O125+VLOOKUP($P$2,一级属性!$E$41:$P$64,COLUMNS(一级属性!$E$41:K$64),0)*($O125+0.25*IF($O125&lt;10,1,ROUNDDOWN($O125,-1)))+VLOOKUP($P$2,宝石属性!$B$43:$M$66,COLUMNS(宝石属性!$B$43:H$66),0)*10*VLOOKUP(ROUNDDOWN($O125,-1),宝石属性!$B$25:$N$41,2,0)*VLOOKUP(ROUNDDOWN($O125,-1),宝石属性!$B$25:$N$41,3,0)+VLOOKUP($P$2,职业被动!$B$6:$M$29,COLUMNS(职业被动!$B$6:H$29),0)*$O125,0)</f>
        <v>1394</v>
      </c>
      <c r="U125" s="9">
        <f>ROUND(属性投放!I$4+装备属性!I$4*IF($O125&lt;10,1,ROUNDDOWN($O125,-1))+SUM(属性投放!J$37:J$45)*$O125+VLOOKUP($P$2,一级属性!$E$41:$P$64,COLUMNS(一级属性!$E$41:L$64),0)*($O125+0.25*IF($O125&lt;10,1,ROUNDDOWN($O125,-1)))+VLOOKUP($P$2,宝石属性!$B$43:$M$66,COLUMNS(宝石属性!$B$43:I$66),0)*10*VLOOKUP(ROUNDDOWN($O125,-1),宝石属性!$B$25:$N$41,2,0)*VLOOKUP(ROUNDDOWN($O125,-1),宝石属性!$B$25:$N$41,3,0)+VLOOKUP($P$2,职业被动!$B$6:$M$29,COLUMNS(职业被动!$B$6:I$29),0)*$O125,0)</f>
        <v>1420</v>
      </c>
      <c r="V125" s="9">
        <f>ROUND(属性投放!J$4+装备属性!J$4*IF($O125&lt;10,1,ROUNDDOWN($O125,-1))+SUM(属性投放!K$37:K$45)*$O125+VLOOKUP($P$2,一级属性!$E$41:$P$64,COLUMNS(一级属性!$E$41:M$64),0)*($O125+0.25*IF($O125&lt;10,1,ROUNDDOWN($O125,-1)))+VLOOKUP($P$2,宝石属性!$B$43:$M$66,COLUMNS(宝石属性!$B$43:J$66),0)*10*VLOOKUP(ROUNDDOWN($O125,-1),宝石属性!$B$25:$N$41,2,0)*VLOOKUP(ROUNDDOWN($O125,-1),宝石属性!$B$25:$N$41,3,0)+VLOOKUP($P$2,职业被动!$B$6:$M$29,COLUMNS(职业被动!$B$6:J$29),0)*$O125,0)</f>
        <v>983</v>
      </c>
      <c r="W125" s="9">
        <f>ROUND(属性投放!K$4+装备属性!K$4*IF($O125&lt;10,1,ROUNDDOWN($O125,-1))+SUM(属性投放!L$37:L$45)*$O125+VLOOKUP($P$2,一级属性!$E$41:$P$64,COLUMNS(一级属性!$E$41:N$64),0)*($O125+0.25*IF($O125&lt;10,1,ROUNDDOWN($O125,-1)))+VLOOKUP($P$2,宝石属性!$B$43:$M$66,COLUMNS(宝石属性!$B$43:K$66),0)*10*VLOOKUP(ROUNDDOWN($O125,-1),宝石属性!$B$25:$N$41,2,0)*VLOOKUP(ROUNDDOWN($O125,-1),宝石属性!$B$25:$N$41,3,0)+VLOOKUP($P$2,职业被动!$B$6:$M$29,COLUMNS(职业被动!$B$6:K$29),0)*$O125,0)</f>
        <v>601</v>
      </c>
      <c r="X125" s="9">
        <f>ROUND(属性投放!L$4+装备属性!L$4*IF($O125&lt;10,1,ROUNDDOWN($O125,-1))+SUM(属性投放!M$37:M$45)*$O125+VLOOKUP($P$2,一级属性!$E$41:$P$64,COLUMNS(一级属性!$E$41:O$64),0)*($O125+0.25*IF($O125&lt;10,1,ROUNDDOWN($O125,-1)))+VLOOKUP($P$2,宝石属性!$B$43:$M$66,COLUMNS(宝石属性!$B$43:L$66),0)*10*VLOOKUP(ROUNDDOWN($O125,-1),宝石属性!$B$25:$N$41,2,0)*VLOOKUP(ROUNDDOWN($O125,-1),宝石属性!$B$25:$N$41,3,0)+VLOOKUP($P$2,职业被动!$B$6:$M$29,COLUMNS(职业被动!$B$6:L$29),0)*$O125,0)</f>
        <v>37</v>
      </c>
      <c r="Y125" s="9">
        <f>ROUND(属性投放!M$4+装备属性!M$4*IF($O125&lt;10,1,ROUNDDOWN($O125,-1))+SUM(属性投放!N$37:N$45)*$O125+VLOOKUP($P$2,一级属性!$E$41:$P$64,COLUMNS(一级属性!$E$41:P$64),0)*($O125+0.25*IF($O125&lt;10,1,ROUNDDOWN($O125,-1)))+VLOOKUP($P$2,宝石属性!$B$43:$M$66,COLUMNS(宝石属性!$B$43:M$66),0)*10*VLOOKUP(ROUNDDOWN($O125,-1),宝石属性!$B$25:$N$41,2,0)*VLOOKUP(ROUNDDOWN($O125,-1),宝石属性!$B$25:$N$41,3,0)+VLOOKUP($P$2,职业被动!$B$6:$M$29,COLUMNS(职业被动!$B$6:M$29),0)*$O125,0)</f>
        <v>1337</v>
      </c>
      <c r="Z125" s="48">
        <f>属性价值和能力评分!$F$9+ROUND(属性价值和能力评分!$F$38*10,0)*O125+ROUND((SUM(装备属性!$W$9:$W$14)+属性价值和能力评分!$F$38*1.25+1.4+2.8)*IF(O125&lt;10,1,ROUNDDOWN(O125,-1)),0)+15*VLOOKUP(ROUNDDOWN(O125,-1),宝石属性!$B$26:$D$41,2,0)*6*VLOOKUP(ROUNDDOWN(O125,-1),宝石属性!$B$26:$D$41,3,0)+(属性价值和能力评分!$F$49*9+属性价值和能力评分!$F$50*2+属性价值和能力评分!$F$53*8/5)*O125</f>
        <v>22578</v>
      </c>
      <c r="AB125" s="1">
        <v>122</v>
      </c>
      <c r="AC125" s="9">
        <f>ROUND(属性投放!D$4+装备属性!D$4*IF($AB125&lt;10,1,ROUNDDOWN($AB125,-1))+SUM(属性投放!E$37:E$45)*$AB125+VLOOKUP($AC$2,一级属性!$E$41:$P$64,COLUMNS(一级属性!$E$41:G$64),0)*($AB125+0.25*IF($AB125&lt;10,1,ROUNDDOWN($AB125,-1)))+VLOOKUP($AC$2,宝石属性!$B$43:$M$66,COLUMNS(宝石属性!$B$43:D$66),0)*10*VLOOKUP(ROUNDDOWN($AB125,-1),宝石属性!$B$25:$N$41,2,0)*VLOOKUP(ROUNDDOWN($AB125,-1),宝石属性!$B$25:$N$41,3,0)+VLOOKUP($AC$2,职业被动!$B$6:$M$29,COLUMNS(职业被动!$B$6:D$29),0)*$AB125,0)</f>
        <v>7844</v>
      </c>
      <c r="AD125" s="9">
        <f>ROUND(属性投放!E$4+装备属性!E$4*IF($AB125&lt;10,1,ROUNDDOWN($AB125,-1))+SUM(属性投放!F$37:F$45)*$AB125+VLOOKUP($AC$2,一级属性!$E$41:$P$64,COLUMNS(一级属性!$E$41:H$64),0)*($AB125+0.25*IF($AB125&lt;10,1,ROUNDDOWN($AB125,-1)))+VLOOKUP($AC$2,宝石属性!$B$43:$M$66,COLUMNS(宝石属性!$B$43:E$66),0)*10*VLOOKUP(ROUNDDOWN($AB125,-1),宝石属性!$B$25:$N$41,2,0)*VLOOKUP(ROUNDDOWN($AB125,-1),宝石属性!$B$25:$N$41,3,0)+VLOOKUP($AC$2,职业被动!$B$6:$M$29,COLUMNS(职业被动!$B$6:E$29),0)*$AB125,0)</f>
        <v>3014</v>
      </c>
      <c r="AE125" s="9">
        <f>ROUND(属性投放!F$4+装备属性!F$4*IF($AB125&lt;10,1,ROUNDDOWN($AB125,-1))+SUM(属性投放!G$37:G$45)*$AB125+VLOOKUP($AC$2,一级属性!$E$41:$P$64,COLUMNS(一级属性!$E$41:I$64),0)*($AB125+0.25*IF($AB125&lt;10,1,ROUNDDOWN($AB125,-1)))+VLOOKUP($AC$2,宝石属性!$B$43:$M$66,COLUMNS(宝石属性!$B$43:F$66),0)*10*VLOOKUP(ROUNDDOWN($AB125,-1),宝石属性!$B$25:$N$41,2,0)*VLOOKUP(ROUNDDOWN($AB125,-1),宝石属性!$B$25:$N$41,3,0)+VLOOKUP($AC$2,职业被动!$B$6:$M$29,COLUMNS(职业被动!$B$6:F$29),0)*$AB125,0)</f>
        <v>2096</v>
      </c>
      <c r="AF125" s="9">
        <f>ROUND(属性投放!G$4+装备属性!G$4*IF($AB125&lt;10,1,ROUNDDOWN($AB125,-1))+SUM(属性投放!H$37:H$45)*$AB125+VLOOKUP($AC$2,一级属性!$E$41:$P$64,COLUMNS(一级属性!$E$41:J$64),0)*($AB125+0.25*IF($AB125&lt;10,1,ROUNDDOWN($AB125,-1)))+VLOOKUP($AC$2,宝石属性!$B$43:$M$66,COLUMNS(宝石属性!$B$43:G$66),0)*10*VLOOKUP(ROUNDDOWN($AB125,-1),宝石属性!$B$25:$N$41,2,0)*VLOOKUP(ROUNDDOWN($AB125,-1),宝石属性!$B$25:$N$41,3,0)+VLOOKUP($AC$2,职业被动!$B$6:$M$29,COLUMNS(职业被动!$B$6:G$29),0)*$AB125,0)</f>
        <v>1416</v>
      </c>
      <c r="AG125" s="9">
        <f>ROUND(属性投放!H$4+装备属性!H$4*IF($AB125&lt;10,1,ROUNDDOWN($AB125,-1))+SUM(属性投放!I$37:I$45)*$AB125+VLOOKUP($AC$2,一级属性!$E$41:$P$64,COLUMNS(一级属性!$E$41:K$64),0)*($AB125+0.25*IF($AB125&lt;10,1,ROUNDDOWN($AB125,-1)))+VLOOKUP($AC$2,宝石属性!$B$43:$M$66,COLUMNS(宝石属性!$B$43:H$66),0)*10*VLOOKUP(ROUNDDOWN($AB125,-1),宝石属性!$B$25:$N$41,2,0)*VLOOKUP(ROUNDDOWN($AB125,-1),宝石属性!$B$25:$N$41,3,0)+VLOOKUP($AC$2,职业被动!$B$6:$M$29,COLUMNS(职业被动!$B$6:H$29),0)*$AB125,0)</f>
        <v>816</v>
      </c>
      <c r="AH125" s="9">
        <f>ROUND(属性投放!I$4+装备属性!I$4*IF($AB125&lt;10,1,ROUNDDOWN($AB125,-1))+SUM(属性投放!J$37:J$45)*$AB125+VLOOKUP($AC$2,一级属性!$E$41:$P$64,COLUMNS(一级属性!$E$41:L$64),0)*($AB125+0.25*IF($AB125&lt;10,1,ROUNDDOWN($AB125,-1)))+VLOOKUP($AC$2,宝石属性!$B$43:$M$66,COLUMNS(宝石属性!$B$43:I$66),0)*10*VLOOKUP(ROUNDDOWN($AB125,-1),宝石属性!$B$25:$N$41,2,0)*VLOOKUP(ROUNDDOWN($AB125,-1),宝石属性!$B$25:$N$41,3,0)+VLOOKUP($AC$2,职业被动!$B$6:$M$29,COLUMNS(职业被动!$B$6:I$29),0)*$AB125,0)</f>
        <v>1328</v>
      </c>
      <c r="AI125" s="9">
        <f>ROUND(属性投放!J$4+装备属性!J$4*IF($AB125&lt;10,1,ROUNDDOWN($AB125,-1))+SUM(属性投放!K$37:K$45)*$AB125+VLOOKUP($AC$2,一级属性!$E$41:$P$64,COLUMNS(一级属性!$E$41:M$64),0)*($AB125+0.25*IF($AB125&lt;10,1,ROUNDDOWN($AB125,-1)))+VLOOKUP($AC$2,宝石属性!$B$43:$M$66,COLUMNS(宝石属性!$B$43:J$66),0)*10*VLOOKUP(ROUNDDOWN($AB125,-1),宝石属性!$B$25:$N$41,2,0)*VLOOKUP(ROUNDDOWN($AB125,-1),宝石属性!$B$25:$N$41,3,0)+VLOOKUP($AC$2,职业被动!$B$6:$M$29,COLUMNS(职业被动!$B$6:J$29),0)*$AB125,0)</f>
        <v>876</v>
      </c>
      <c r="AJ125" s="9">
        <f>ROUND(属性投放!K$4+装备属性!K$4*IF($AB125&lt;10,1,ROUNDDOWN($AB125,-1))+SUM(属性投放!L$37:L$45)*$AB125+VLOOKUP($AC$2,一级属性!$E$41:$P$64,COLUMNS(一级属性!$E$41:N$64),0)*($AB125+0.25*IF($AB125&lt;10,1,ROUNDDOWN($AB125,-1)))+VLOOKUP($AC$2,宝石属性!$B$43:$M$66,COLUMNS(宝石属性!$B$43:K$66),0)*10*VLOOKUP(ROUNDDOWN($AB125,-1),宝石属性!$B$25:$N$41,2,0)*VLOOKUP(ROUNDDOWN($AB125,-1),宝石属性!$B$25:$N$41,3,0)+VLOOKUP($AC$2,职业被动!$B$6:$M$29,COLUMNS(职业被动!$B$6:K$29),0)*$AB125,0)</f>
        <v>441</v>
      </c>
      <c r="AK125" s="9">
        <f>ROUND(属性投放!L$4+装备属性!L$4*IF($AB125&lt;10,1,ROUNDDOWN($AB125,-1))+SUM(属性投放!M$37:M$45)*$AB125+VLOOKUP($AC$2,一级属性!$E$41:$P$64,COLUMNS(一级属性!$E$41:O$64),0)*($AB125+0.25*IF($AB125&lt;10,1,ROUNDDOWN($AB125,-1)))+VLOOKUP($AC$2,宝石属性!$B$43:$M$66,COLUMNS(宝石属性!$B$43:L$66),0)*10*VLOOKUP(ROUNDDOWN($AB125,-1),宝石属性!$B$25:$N$41,2,0)*VLOOKUP(ROUNDDOWN($AB125,-1),宝石属性!$B$25:$N$41,3,0)+VLOOKUP($AC$2,职业被动!$B$6:$M$29,COLUMNS(职业被动!$B$6:L$29),0)*$AB125,0)</f>
        <v>37</v>
      </c>
      <c r="AL125" s="9">
        <f>ROUND(属性投放!M$4+装备属性!M$4*IF($AB125&lt;10,1,ROUNDDOWN($AB125,-1))+SUM(属性投放!N$37:N$45)*$AB125+VLOOKUP($AC$2,一级属性!$E$41:$P$64,COLUMNS(一级属性!$E$41:P$64),0)*($AB125+0.25*IF($AB125&lt;10,1,ROUNDDOWN($AB125,-1)))+VLOOKUP($AC$2,宝石属性!$B$43:$M$66,COLUMNS(宝石属性!$B$43:M$66),0)*10*VLOOKUP(ROUNDDOWN($AB125,-1),宝石属性!$B$25:$N$41,2,0)*VLOOKUP(ROUNDDOWN($AB125,-1),宝石属性!$B$25:$N$41,3,0)+VLOOKUP($AC$2,职业被动!$B$6:$M$29,COLUMNS(职业被动!$B$6:M$29),0)*$AB125,0)</f>
        <v>1337</v>
      </c>
      <c r="AM125" s="48">
        <f>属性价值和能力评分!$F$9+ROUND(属性价值和能力评分!$F$38*10,0)*AB125+ROUND((SUM(装备属性!$W$9:$W$14)+属性价值和能力评分!$F$38*1.25+1.4+2.8)*IF(AB125&lt;10,1,ROUNDDOWN(AB125,-1)),0)+15*VLOOKUP(ROUNDDOWN(AB125,-1),宝石属性!$B$26:$D$41,2,0)*6*VLOOKUP(ROUNDDOWN(AB125,-1),宝石属性!$B$26:$D$41,3,0)+(属性价值和能力评分!$F$49*9+属性价值和能力评分!$F$50*2+属性价值和能力评分!$F$53*8/5)*AB125</f>
        <v>22578</v>
      </c>
      <c r="AO125" s="1">
        <v>122</v>
      </c>
      <c r="AP125" s="9">
        <f>ROUND(属性投放!D$4+装备属性!D$4*IF($AO125&lt;10,1,ROUNDDOWN($AO125,-1))+SUM(属性投放!E$37:E$45)*$AO125+VLOOKUP($AP$2,一级属性!$E$41:$P$64,COLUMNS(一级属性!$E$41:G$64),0)*($AO125+0.25*IF($AO125&lt;10,1,ROUNDDOWN($AO125,-1)))+VLOOKUP($AP$2,宝石属性!$B$43:$M$66,COLUMNS(宝石属性!$B$43:D$66),0)*10*VLOOKUP(ROUNDDOWN($AO125,-1),宝石属性!$B$25:$N$41,2,0)*VLOOKUP(ROUNDDOWN($AO125,-1),宝石属性!$B$25:$N$41,3,0)+VLOOKUP($AP$2,职业被动!$B$6:$M$29,COLUMNS(职业被动!$B$6:D$29),0)*$AO125,0)</f>
        <v>7844</v>
      </c>
      <c r="AQ125" s="9">
        <f>ROUND(属性投放!E$4+装备属性!E$4*IF($AO125&lt;10,1,ROUNDDOWN($AO125,-1))+SUM(属性投放!F$37:F$45)*$AO125+VLOOKUP($AP$2,一级属性!$E$41:$P$64,COLUMNS(一级属性!$E$41:H$64),0)*($AO125+0.25*IF($AO125&lt;10,1,ROUNDDOWN($AO125,-1)))+VLOOKUP($AP$2,宝石属性!$B$43:$M$66,COLUMNS(宝石属性!$B$43:E$66),0)*10*VLOOKUP(ROUNDDOWN($AO125,-1),宝石属性!$B$25:$N$41,2,0)*VLOOKUP(ROUNDDOWN($AO125,-1),宝石属性!$B$25:$N$41,3,0)+VLOOKUP($AP$2,职业被动!$B$6:$M$29,COLUMNS(职业被动!$B$6:E$29),0)*$AO125,0)</f>
        <v>5294</v>
      </c>
      <c r="AR125" s="9">
        <f>ROUND(属性投放!F$4+装备属性!F$4*IF($AO125&lt;10,1,ROUNDDOWN($AO125,-1))+SUM(属性投放!G$37:G$45)*$AO125+VLOOKUP($AP$2,一级属性!$E$41:$P$64,COLUMNS(一级属性!$E$41:I$64),0)*($AO125+0.25*IF($AO125&lt;10,1,ROUNDDOWN($AO125,-1)))+VLOOKUP($AP$2,宝石属性!$B$43:$M$66,COLUMNS(宝石属性!$B$43:F$66),0)*10*VLOOKUP(ROUNDDOWN($AO125,-1),宝石属性!$B$25:$N$41,2,0)*VLOOKUP(ROUNDDOWN($AO125,-1),宝石属性!$B$25:$N$41,3,0)+VLOOKUP($AP$2,职业被动!$B$6:$M$29,COLUMNS(职业被动!$B$6:F$29),0)*$AO125,0)</f>
        <v>1328</v>
      </c>
      <c r="AS125" s="9">
        <f>ROUND(属性投放!G$4+装备属性!G$4*IF($AO125&lt;10,1,ROUNDDOWN($AO125,-1))+SUM(属性投放!H$37:H$45)*$AO125+VLOOKUP($AP$2,一级属性!$E$41:$P$64,COLUMNS(一级属性!$E$41:J$64),0)*($AO125+0.25*IF($AO125&lt;10,1,ROUNDDOWN($AO125,-1)))+VLOOKUP($AP$2,宝石属性!$B$43:$M$66,COLUMNS(宝石属性!$B$43:G$66),0)*10*VLOOKUP(ROUNDDOWN($AO125,-1),宝石属性!$B$25:$N$41,2,0)*VLOOKUP(ROUNDDOWN($AO125,-1),宝石属性!$B$25:$N$41,3,0)+VLOOKUP($AP$2,职业被动!$B$6:$M$29,COLUMNS(职业被动!$B$6:G$29),0)*$AO125,0)</f>
        <v>1172</v>
      </c>
      <c r="AT125" s="9">
        <f>ROUND(属性投放!H$4+装备属性!H$4*IF($AO125&lt;10,1,ROUNDDOWN($AO125,-1))+SUM(属性投放!I$37:I$45)*$AO125+VLOOKUP($AP$2,一级属性!$E$41:$P$64,COLUMNS(一级属性!$E$41:K$64),0)*($AO125+0.25*IF($AO125&lt;10,1,ROUNDDOWN($AO125,-1)))+VLOOKUP($AP$2,宝石属性!$B$43:$M$66,COLUMNS(宝石属性!$B$43:H$66),0)*10*VLOOKUP(ROUNDDOWN($AO125,-1),宝石属性!$B$25:$N$41,2,0)*VLOOKUP(ROUNDDOWN($AO125,-1),宝石属性!$B$25:$N$41,3,0)+VLOOKUP($AP$2,职业被动!$B$6:$M$29,COLUMNS(职业被动!$B$6:H$29),0)*$AO125,0)</f>
        <v>1272</v>
      </c>
      <c r="AU125" s="9">
        <f>ROUND(属性投放!I$4+装备属性!I$4*IF($AO125&lt;10,1,ROUNDDOWN($AO125,-1))+SUM(属性投放!J$37:J$45)*$AO125+VLOOKUP($AP$2,一级属性!$E$41:$P$64,COLUMNS(一级属性!$E$41:L$64),0)*($AO125+0.25*IF($AO125&lt;10,1,ROUNDDOWN($AO125,-1)))+VLOOKUP($AP$2,宝石属性!$B$43:$M$66,COLUMNS(宝石属性!$B$43:I$66),0)*10*VLOOKUP(ROUNDDOWN($AO125,-1),宝石属性!$B$25:$N$41,2,0)*VLOOKUP(ROUNDDOWN($AO125,-1),宝石属性!$B$25:$N$41,3,0)+VLOOKUP($AP$2,职业被动!$B$6:$M$29,COLUMNS(职业被动!$B$6:I$29),0)*$AO125,0)</f>
        <v>1420</v>
      </c>
      <c r="AV125" s="9">
        <f>ROUND(属性投放!J$4+装备属性!J$4*IF($AO125&lt;10,1,ROUNDDOWN($AO125,-1))+SUM(属性投放!K$37:K$45)*$AO125+VLOOKUP($AP$2,一级属性!$E$41:$P$64,COLUMNS(一级属性!$E$41:M$64),0)*($AO125+0.25*IF($AO125&lt;10,1,ROUNDDOWN($AO125,-1)))+VLOOKUP($AP$2,宝石属性!$B$43:$M$66,COLUMNS(宝石属性!$B$43:J$66),0)*10*VLOOKUP(ROUNDDOWN($AO125,-1),宝石属性!$B$25:$N$41,2,0)*VLOOKUP(ROUNDDOWN($AO125,-1),宝石属性!$B$25:$N$41,3,0)+VLOOKUP($AP$2,职业被动!$B$6:$M$29,COLUMNS(职业被动!$B$6:J$29),0)*$AO125,0)</f>
        <v>983</v>
      </c>
      <c r="AW125" s="9">
        <f>ROUND(属性投放!K$4+装备属性!K$4*IF($AO125&lt;10,1,ROUNDDOWN($AO125,-1))+SUM(属性投放!L$37:L$45)*$AO125+VLOOKUP($AP$2,一级属性!$E$41:$P$64,COLUMNS(一级属性!$E$41:N$64),0)*($AO125+0.25*IF($AO125&lt;10,1,ROUNDDOWN($AO125,-1)))+VLOOKUP($AP$2,宝石属性!$B$43:$M$66,COLUMNS(宝石属性!$B$43:K$66),0)*10*VLOOKUP(ROUNDDOWN($AO125,-1),宝石属性!$B$25:$N$41,2,0)*VLOOKUP(ROUNDDOWN($AO125,-1),宝石属性!$B$25:$N$41,3,0)+VLOOKUP($AP$2,职业被动!$B$6:$M$29,COLUMNS(职业被动!$B$6:K$29),0)*$AO125,0)</f>
        <v>441</v>
      </c>
      <c r="AX125" s="9">
        <f>ROUND(属性投放!L$4+装备属性!L$4*IF($AO125&lt;10,1,ROUNDDOWN($AO125,-1))+SUM(属性投放!M$37:M$45)*$AO125+VLOOKUP($AP$2,一级属性!$E$41:$P$64,COLUMNS(一级属性!$E$41:O$64),0)*($AO125+0.25*IF($AO125&lt;10,1,ROUNDDOWN($AO125,-1)))+VLOOKUP($AP$2,宝石属性!$B$43:$M$66,COLUMNS(宝石属性!$B$43:L$66),0)*10*VLOOKUP(ROUNDDOWN($AO125,-1),宝石属性!$B$25:$N$41,2,0)*VLOOKUP(ROUNDDOWN($AO125,-1),宝石属性!$B$25:$N$41,3,0)+VLOOKUP($AP$2,职业被动!$B$6:$M$29,COLUMNS(职业被动!$B$6:L$29),0)*$AO125,0)</f>
        <v>1317</v>
      </c>
      <c r="AY125" s="9">
        <f>ROUND(属性投放!M$4+装备属性!M$4*IF($AO125&lt;10,1,ROUNDDOWN($AO125,-1))+SUM(属性投放!N$37:N$45)*$AO125+VLOOKUP($AP$2,一级属性!$E$41:$P$64,COLUMNS(一级属性!$E$41:P$64),0)*($AO125+0.25*IF($AO125&lt;10,1,ROUNDDOWN($AO125,-1)))+VLOOKUP($AP$2,宝石属性!$B$43:$M$66,COLUMNS(宝石属性!$B$43:M$66),0)*10*VLOOKUP(ROUNDDOWN($AO125,-1),宝石属性!$B$25:$N$41,2,0)*VLOOKUP(ROUNDDOWN($AO125,-1),宝石属性!$B$25:$N$41,3,0)+VLOOKUP($AP$2,职业被动!$B$6:$M$29,COLUMNS(职业被动!$B$6:M$29),0)*$AO125,0)</f>
        <v>1337</v>
      </c>
      <c r="AZ125" s="48">
        <f>属性价值和能力评分!$F$9+ROUND(属性价值和能力评分!$F$38*10,0)*AO125+ROUND((SUM(装备属性!$W$9:$W$14)+属性价值和能力评分!$F$38*1.25+1.4+2.8)*IF(AO125&lt;10,1,ROUNDDOWN(AO125,-1)),0)+15*VLOOKUP(ROUNDDOWN(AO125,-1),宝石属性!$B$26:$D$41,2,0)*6*VLOOKUP(ROUNDDOWN(AO125,-1),宝石属性!$B$26:$D$41,3,0)+(属性价值和能力评分!$F$49*9+属性价值和能力评分!$F$50*2+属性价值和能力评分!$F$53*8/5)*AO125</f>
        <v>22578</v>
      </c>
      <c r="BB125" s="1">
        <v>122</v>
      </c>
      <c r="BC125" s="9">
        <f>ROUND(属性投放!D$4+装备属性!D$4*IF($BB125&lt;10,1,ROUNDDOWN($BB125,-1))+SUM(属性投放!E$37:E$45)*$BB125+VLOOKUP($BC$2,一级属性!$E$41:$P$64,COLUMNS(一级属性!$E$41:G$64),0)*($BB125+0.25*IF($BB125&lt;10,1,ROUNDDOWN($BB125,-1)))+VLOOKUP($BC$2,宝石属性!$B$43:$M$66,COLUMNS(宝石属性!$B$43:D$66),0)*10*VLOOKUP(ROUNDDOWN($BB125,-1),宝石属性!$B$25:$N$41,2,0)*VLOOKUP(ROUNDDOWN($BB125,-1),宝石属性!$B$25:$N$41,3,0)+VLOOKUP($BC$2,职业被动!$B$6:$M$29,COLUMNS(职业被动!$B$6:D$29),0)*$BB125,0)</f>
        <v>6990</v>
      </c>
      <c r="BD125" s="9">
        <f>ROUND(属性投放!E$4+装备属性!E$4*IF($BB125&lt;10,1,ROUNDDOWN($BB125,-1))+SUM(属性投放!F$37:F$45)*$BB125+VLOOKUP($BC$2,一级属性!$E$41:$P$64,COLUMNS(一级属性!$E$41:H$64),0)*($BB125+0.25*IF($BB125&lt;10,1,ROUNDDOWN($BB125,-1)))+VLOOKUP($BC$2,宝石属性!$B$43:$M$66,COLUMNS(宝石属性!$B$43:E$66),0)*10*VLOOKUP(ROUNDDOWN($BB125,-1),宝石属性!$B$25:$N$41,2,0)*VLOOKUP(ROUNDDOWN($BB125,-1),宝石属性!$B$25:$N$41,3,0)+VLOOKUP($BC$2,职业被动!$B$6:$M$29,COLUMNS(职业被动!$B$6:E$29),0)*$BB125,0)</f>
        <v>6054</v>
      </c>
      <c r="BE125" s="9">
        <f>ROUND(属性投放!F$4+装备属性!F$4*IF($BB125&lt;10,1,ROUNDDOWN($BB125,-1))+SUM(属性投放!G$37:G$45)*$BB125+VLOOKUP($BC$2,一级属性!$E$41:$P$64,COLUMNS(一级属性!$E$41:I$64),0)*($BB125+0.25*IF($BB125&lt;10,1,ROUNDDOWN($BB125,-1)))+VLOOKUP($BC$2,宝石属性!$B$43:$M$66,COLUMNS(宝石属性!$B$43:F$66),0)*10*VLOOKUP(ROUNDDOWN($BB125,-1),宝石属性!$B$25:$N$41,2,0)*VLOOKUP(ROUNDDOWN($BB125,-1),宝石属性!$B$25:$N$41,3,0)+VLOOKUP($BC$2,职业被动!$B$6:$M$29,COLUMNS(职业被动!$B$6:F$29),0)*$BB125,0)</f>
        <v>1328</v>
      </c>
      <c r="BF125" s="9">
        <f>ROUND(属性投放!G$4+装备属性!G$4*IF($BB125&lt;10,1,ROUNDDOWN($BB125,-1))+SUM(属性投放!H$37:H$45)*$BB125+VLOOKUP($BC$2,一级属性!$E$41:$P$64,COLUMNS(一级属性!$E$41:J$64),0)*($BB125+0.25*IF($BB125&lt;10,1,ROUNDDOWN($BB125,-1)))+VLOOKUP($BC$2,宝石属性!$B$43:$M$66,COLUMNS(宝石属性!$B$43:G$66),0)*10*VLOOKUP(ROUNDDOWN($BB125,-1),宝石属性!$B$25:$N$41,2,0)*VLOOKUP(ROUNDDOWN($BB125,-1),宝石属性!$B$25:$N$41,3,0)+VLOOKUP($BC$2,职业被动!$B$6:$M$29,COLUMNS(职业被动!$B$6:G$29),0)*$BB125,0)</f>
        <v>1172</v>
      </c>
      <c r="BG125" s="9">
        <f>ROUND(属性投放!H$4+装备属性!H$4*IF($BB125&lt;10,1,ROUNDDOWN($BB125,-1))+SUM(属性投放!I$37:I$45)*$BB125+VLOOKUP($BC$2,一级属性!$E$41:$P$64,COLUMNS(一级属性!$E$41:K$64),0)*($BB125+0.25*IF($BB125&lt;10,1,ROUNDDOWN($BB125,-1)))+VLOOKUP($BC$2,宝石属性!$B$43:$M$66,COLUMNS(宝石属性!$B$43:H$66),0)*10*VLOOKUP(ROUNDDOWN($BB125,-1),宝石属性!$B$25:$N$41,2,0)*VLOOKUP(ROUNDDOWN($BB125,-1),宝石属性!$B$25:$N$41,3,0)+VLOOKUP($BC$2,职业被动!$B$6:$M$29,COLUMNS(职业被动!$B$6:H$29),0)*$BB125,0)</f>
        <v>1788</v>
      </c>
      <c r="BH125" s="9">
        <f>ROUND(属性投放!I$4+装备属性!I$4*IF($BB125&lt;10,1,ROUNDDOWN($BB125,-1))+SUM(属性投放!J$37:J$45)*$BB125+VLOOKUP($BC$2,一级属性!$E$41:$P$64,COLUMNS(一级属性!$E$41:L$64),0)*($BB125+0.25*IF($BB125&lt;10,1,ROUNDDOWN($BB125,-1)))+VLOOKUP($BC$2,宝石属性!$B$43:$M$66,COLUMNS(宝石属性!$B$43:I$66),0)*10*VLOOKUP(ROUNDDOWN($BB125,-1),宝石属性!$B$25:$N$41,2,0)*VLOOKUP(ROUNDDOWN($BB125,-1),宝石属性!$B$25:$N$41,3,0)+VLOOKUP($BC$2,职业被动!$B$6:$M$29,COLUMNS(职业被动!$B$6:I$29),0)*$BB125,0)</f>
        <v>1694</v>
      </c>
      <c r="BI125" s="9">
        <f>ROUND(属性投放!J$4+装备属性!J$4*IF($BB125&lt;10,1,ROUNDDOWN($BB125,-1))+SUM(属性投放!K$37:K$45)*$BB125+VLOOKUP($BC$2,一级属性!$E$41:$P$64,COLUMNS(一级属性!$E$41:M$64),0)*($BB125+0.25*IF($BB125&lt;10,1,ROUNDDOWN($BB125,-1)))+VLOOKUP($BC$2,宝石属性!$B$43:$M$66,COLUMNS(宝石属性!$B$43:J$66),0)*10*VLOOKUP(ROUNDDOWN($BB125,-1),宝石属性!$B$25:$N$41,2,0)*VLOOKUP(ROUNDDOWN($BB125,-1),宝石属性!$B$25:$N$41,3,0)+VLOOKUP($BC$2,职业被动!$B$6:$M$29,COLUMNS(职业被动!$B$6:J$29),0)*$BB125,0)</f>
        <v>755</v>
      </c>
      <c r="BJ125" s="9">
        <f>ROUND(属性投放!K$4+装备属性!K$4*IF($BB125&lt;10,1,ROUNDDOWN($BB125,-1))+SUM(属性投放!L$37:L$45)*$BB125+VLOOKUP($BC$2,一级属性!$E$41:$P$64,COLUMNS(一级属性!$E$41:N$64),0)*($BB125+0.25*IF($BB125&lt;10,1,ROUNDDOWN($BB125,-1)))+VLOOKUP($BC$2,宝石属性!$B$43:$M$66,COLUMNS(宝石属性!$B$43:K$66),0)*10*VLOOKUP(ROUNDDOWN($BB125,-1),宝石属性!$B$25:$N$41,2,0)*VLOOKUP(ROUNDDOWN($BB125,-1),宝石属性!$B$25:$N$41,3,0)+VLOOKUP($BC$2,职业被动!$B$6:$M$29,COLUMNS(职业被动!$B$6:K$29),0)*$BB125,0)</f>
        <v>441</v>
      </c>
      <c r="BK125" s="9">
        <f>ROUND(属性投放!L$4+装备属性!L$4*IF($BB125&lt;10,1,ROUNDDOWN($BB125,-1))+SUM(属性投放!M$37:M$45)*$BB125+VLOOKUP($BC$2,一级属性!$E$41:$P$64,COLUMNS(一级属性!$E$41:O$64),0)*($BB125+0.25*IF($BB125&lt;10,1,ROUNDDOWN($BB125,-1)))+VLOOKUP($BC$2,宝石属性!$B$43:$M$66,COLUMNS(宝石属性!$B$43:L$66),0)*10*VLOOKUP(ROUNDDOWN($BB125,-1),宝石属性!$B$25:$N$41,2,0)*VLOOKUP(ROUNDDOWN($BB125,-1),宝石属性!$B$25:$N$41,3,0)+VLOOKUP($BC$2,职业被动!$B$6:$M$29,COLUMNS(职业被动!$B$6:L$29),0)*$BB125,0)</f>
        <v>37</v>
      </c>
      <c r="BL125" s="9">
        <f>ROUND(属性投放!M$4+装备属性!M$4*IF($BB125&lt;10,1,ROUNDDOWN($BB125,-1))+SUM(属性投放!N$37:N$45)*$BB125+VLOOKUP($BC$2,一级属性!$E$41:$P$64,COLUMNS(一级属性!$E$41:P$64),0)*($BB125+0.25*IF($BB125&lt;10,1,ROUNDDOWN($BB125,-1)))+VLOOKUP($BC$2,宝石属性!$B$43:$M$66,COLUMNS(宝石属性!$B$43:M$66),0)*10*VLOOKUP(ROUNDDOWN($BB125,-1),宝石属性!$B$25:$N$41,2,0)*VLOOKUP(ROUNDDOWN($BB125,-1),宝石属性!$B$25:$N$41,3,0)+VLOOKUP($BC$2,职业被动!$B$6:$M$29,COLUMNS(职业被动!$B$6:M$29),0)*$BB125,0)</f>
        <v>1337</v>
      </c>
      <c r="BM125" s="48">
        <f>属性价值和能力评分!$F$9+ROUND(属性价值和能力评分!$F$38*10,0)*BB125+ROUND((SUM(装备属性!$W$9:$W$14)+属性价值和能力评分!$F$38*1.25+1.4+2.8)*IF(BB125&lt;10,1,ROUNDDOWN(BB125,-1)),0)+15*VLOOKUP(ROUNDDOWN(BB125,-1),宝石属性!$B$26:$D$41,2,0)*6*VLOOKUP(ROUNDDOWN(BB125,-1),宝石属性!$B$26:$D$41,3,0)+(属性价值和能力评分!$F$49*9+属性价值和能力评分!$F$50*2+属性价值和能力评分!$F$53*8/5)*BB125</f>
        <v>22578</v>
      </c>
      <c r="BO125" s="1">
        <v>122</v>
      </c>
      <c r="BP125" s="9">
        <f>ROUND(属性投放!D$4+装备属性!D$4*IF($BO125&lt;10,1,ROUNDDOWN($BO125,-1))+SUM(属性投放!E$37:E$45)*$BO125+VLOOKUP($BP$2,一级属性!$E$41:$P$64,COLUMNS(一级属性!$E$41:G$64),0)*($BO125+0.25*IF($BO125&lt;10,1,ROUNDDOWN($BO125,-1)))+VLOOKUP($BP$2,宝石属性!$B$43:$M$66,COLUMNS(宝石属性!$B$43:D$66),0)*10*VLOOKUP(ROUNDDOWN($BO125,-1),宝石属性!$B$25:$N$41,2,0)*VLOOKUP(ROUNDDOWN($BO125,-1),宝石属性!$B$25:$N$41,3,0)+VLOOKUP($BP$2,职业被动!$B$6:$M$29,COLUMNS(职业被动!$B$6:D$29),0)*$BO125,0)</f>
        <v>8698</v>
      </c>
      <c r="BQ125" s="9">
        <f>ROUND(属性投放!E$4+装备属性!E$4*IF($BO125&lt;10,1,ROUNDDOWN($BO125,-1))+SUM(属性投放!F$37:F$45)*$BO125+VLOOKUP($BP$2,一级属性!$E$41:$P$64,COLUMNS(一级属性!$E$41:H$64),0)*($BO125+0.25*IF($BO125&lt;10,1,ROUNDDOWN($BO125,-1)))+VLOOKUP($BP$2,宝石属性!$B$43:$M$66,COLUMNS(宝石属性!$B$43:E$66),0)*10*VLOOKUP(ROUNDDOWN($BO125,-1),宝石属性!$B$25:$N$41,2,0)*VLOOKUP(ROUNDDOWN($BO125,-1),宝石属性!$B$25:$N$41,3,0)+VLOOKUP($BP$2,职业被动!$B$6:$M$29,COLUMNS(职业被动!$B$6:E$29),0)*$BO125,0)</f>
        <v>5294</v>
      </c>
      <c r="BR125" s="9">
        <f>ROUND(属性投放!F$4+装备属性!F$4*IF($BO125&lt;10,1,ROUNDDOWN($BO125,-1))+SUM(属性投放!G$37:G$45)*$BO125+VLOOKUP($BP$2,一级属性!$E$41:$P$64,COLUMNS(一级属性!$E$41:I$64),0)*($BO125+0.25*IF($BO125&lt;10,1,ROUNDDOWN($BO125,-1)))+VLOOKUP($BP$2,宝石属性!$B$43:$M$66,COLUMNS(宝石属性!$B$43:F$66),0)*10*VLOOKUP(ROUNDDOWN($BO125,-1),宝石属性!$B$25:$N$41,2,0)*VLOOKUP(ROUNDDOWN($BO125,-1),宝石属性!$B$25:$N$41,3,0)+VLOOKUP($BP$2,职业被动!$B$6:$M$29,COLUMNS(职业被动!$B$6:F$29),0)*$BO125,0)</f>
        <v>1328</v>
      </c>
      <c r="BS125" s="9">
        <f>ROUND(属性投放!G$4+装备属性!G$4*IF($BO125&lt;10,1,ROUNDDOWN($BO125,-1))+SUM(属性投放!H$37:H$45)*$BO125+VLOOKUP($BP$2,一级属性!$E$41:$P$64,COLUMNS(一级属性!$E$41:J$64),0)*($BO125+0.25*IF($BO125&lt;10,1,ROUNDDOWN($BO125,-1)))+VLOOKUP($BP$2,宝石属性!$B$43:$M$66,COLUMNS(宝石属性!$B$43:G$66),0)*10*VLOOKUP(ROUNDDOWN($BO125,-1),宝石属性!$B$25:$N$41,2,0)*VLOOKUP(ROUNDDOWN($BO125,-1),宝石属性!$B$25:$N$41,3,0)+VLOOKUP($BP$2,职业被动!$B$6:$M$29,COLUMNS(职业被动!$B$6:G$29),0)*$BO125,0)</f>
        <v>1172</v>
      </c>
      <c r="BT125" s="9">
        <f>ROUND(属性投放!H$4+装备属性!H$4*IF($BO125&lt;10,1,ROUNDDOWN($BO125,-1))+SUM(属性投放!I$37:I$45)*$BO125+VLOOKUP($BP$2,一级属性!$E$41:$P$64,COLUMNS(一级属性!$E$41:K$64),0)*($BO125+0.25*IF($BO125&lt;10,1,ROUNDDOWN($BO125,-1)))+VLOOKUP($BP$2,宝石属性!$B$43:$M$66,COLUMNS(宝石属性!$B$43:H$66),0)*10*VLOOKUP(ROUNDDOWN($BO125,-1),宝石属性!$B$25:$N$41,2,0)*VLOOKUP(ROUNDDOWN($BO125,-1),宝石属性!$B$25:$N$41,3,0)+VLOOKUP($BP$2,职业被动!$B$6:$M$29,COLUMNS(职业被动!$B$6:H$29),0)*$BO125,0)</f>
        <v>1394</v>
      </c>
      <c r="BU125" s="9">
        <f>ROUND(属性投放!I$4+装备属性!I$4*IF($BO125&lt;10,1,ROUNDDOWN($BO125,-1))+SUM(属性投放!J$37:J$45)*$BO125+VLOOKUP($BP$2,一级属性!$E$41:$P$64,COLUMNS(一级属性!$E$41:L$64),0)*($BO125+0.25*IF($BO125&lt;10,1,ROUNDDOWN($BO125,-1)))+VLOOKUP($BP$2,宝石属性!$B$43:$M$66,COLUMNS(宝石属性!$B$43:I$66),0)*10*VLOOKUP(ROUNDDOWN($BO125,-1),宝石属性!$B$25:$N$41,2,0)*VLOOKUP(ROUNDDOWN($BO125,-1),宝石属性!$B$25:$N$41,3,0)+VLOOKUP($BP$2,职业被动!$B$6:$M$29,COLUMNS(职业被动!$B$6:I$29),0)*$BO125,0)</f>
        <v>1420</v>
      </c>
      <c r="BV125" s="9">
        <f>ROUND(属性投放!J$4+装备属性!J$4*IF($BO125&lt;10,1,ROUNDDOWN($BO125,-1))+SUM(属性投放!K$37:K$45)*$BO125+VLOOKUP($BP$2,一级属性!$E$41:$P$64,COLUMNS(一级属性!$E$41:M$64),0)*($BO125+0.25*IF($BO125&lt;10,1,ROUNDDOWN($BO125,-1)))+VLOOKUP($BP$2,宝石属性!$B$43:$M$66,COLUMNS(宝石属性!$B$43:J$66),0)*10*VLOOKUP(ROUNDDOWN($BO125,-1),宝石属性!$B$25:$N$41,2,0)*VLOOKUP(ROUNDDOWN($BO125,-1),宝石属性!$B$25:$N$41,3,0)+VLOOKUP($BP$2,职业被动!$B$6:$M$29,COLUMNS(职业被动!$B$6:J$29),0)*$BO125,0)</f>
        <v>983</v>
      </c>
      <c r="BW125" s="9">
        <f>ROUND(属性投放!K$4+装备属性!K$4*IF($BO125&lt;10,1,ROUNDDOWN($BO125,-1))+SUM(属性投放!L$37:L$45)*$BO125+VLOOKUP($BP$2,一级属性!$E$41:$P$64,COLUMNS(一级属性!$E$41:N$64),0)*($BO125+0.25*IF($BO125&lt;10,1,ROUNDDOWN($BO125,-1)))+VLOOKUP($BP$2,宝石属性!$B$43:$M$66,COLUMNS(宝石属性!$B$43:K$66),0)*10*VLOOKUP(ROUNDDOWN($BO125,-1),宝石属性!$B$25:$N$41,2,0)*VLOOKUP(ROUNDDOWN($BO125,-1),宝石属性!$B$25:$N$41,3,0)+VLOOKUP($BP$2,职业被动!$B$6:$M$29,COLUMNS(职业被动!$B$6:K$29),0)*$BO125,0)</f>
        <v>601</v>
      </c>
      <c r="BX125" s="9">
        <f>ROUND(属性投放!L$4+装备属性!L$4*IF($BO125&lt;10,1,ROUNDDOWN($BO125,-1))+SUM(属性投放!M$37:M$45)*$BO125+VLOOKUP($BP$2,一级属性!$E$41:$P$64,COLUMNS(一级属性!$E$41:O$64),0)*($BO125+0.25*IF($BO125&lt;10,1,ROUNDDOWN($BO125,-1)))+VLOOKUP($BP$2,宝石属性!$B$43:$M$66,COLUMNS(宝石属性!$B$43:L$66),0)*10*VLOOKUP(ROUNDDOWN($BO125,-1),宝石属性!$B$25:$N$41,2,0)*VLOOKUP(ROUNDDOWN($BO125,-1),宝石属性!$B$25:$N$41,3,0)+VLOOKUP($BP$2,职业被动!$B$6:$M$29,COLUMNS(职业被动!$B$6:L$29),0)*$BO125,0)</f>
        <v>37</v>
      </c>
      <c r="BY125" s="9">
        <f>ROUND(属性投放!M$4+装备属性!M$4*IF($BO125&lt;10,1,ROUNDDOWN($BO125,-1))+SUM(属性投放!N$37:N$45)*$BO125+VLOOKUP($BP$2,一级属性!$E$41:$P$64,COLUMNS(一级属性!$E$41:P$64),0)*($BO125+0.25*IF($BO125&lt;10,1,ROUNDDOWN($BO125,-1)))+VLOOKUP($BP$2,宝石属性!$B$43:$M$66,COLUMNS(宝石属性!$B$43:M$66),0)*10*VLOOKUP(ROUNDDOWN($BO125,-1),宝石属性!$B$25:$N$41,2,0)*VLOOKUP(ROUNDDOWN($BO125,-1),宝石属性!$B$25:$N$41,3,0)+VLOOKUP($BP$2,职业被动!$B$6:$M$29,COLUMNS(职业被动!$B$6:M$29),0)*$BO125,0)</f>
        <v>1337</v>
      </c>
      <c r="BZ125" s="48">
        <f>属性价值和能力评分!$F$9+ROUND(属性价值和能力评分!$F$38*10,0)*BO125+ROUND((SUM(装备属性!$W$9:$W$14)+属性价值和能力评分!$F$38*1.25+1.4+2.8)*IF(BO125&lt;10,1,ROUNDDOWN(BO125,-1)),0)+15*VLOOKUP(ROUNDDOWN(BO125,-1),宝石属性!$B$26:$D$41,2,0)*6*VLOOKUP(ROUNDDOWN(BO125,-1),宝石属性!$B$26:$D$41,3,0)+(属性价值和能力评分!$F$49*9+属性价值和能力评分!$F$50*2+属性价值和能力评分!$F$53*8/5)*BO125</f>
        <v>22578</v>
      </c>
      <c r="CB125" s="1">
        <v>122</v>
      </c>
      <c r="CC125" s="9">
        <f>ROUND(属性投放!D$4+装备属性!D$4*IF($CB125&lt;10,1,ROUNDDOWN($CB125,-1))+SUM(属性投放!E$37:E$45)*$CB125+VLOOKUP($CC$2,一级属性!$E$41:$P$64,COLUMNS(一级属性!$E$41:G$64),0)*($CB125+0.25*IF($CB125&lt;10,1,ROUNDDOWN($CB125,-1)))+VLOOKUP($CC$2,宝石属性!$B$43:$M$66,COLUMNS(宝石属性!$B$43:D$66),0)*10*VLOOKUP(ROUNDDOWN($CB125,-1),宝石属性!$B$25:$N$41,2,0)*VLOOKUP(ROUNDDOWN($CB125,-1),宝石属性!$B$25:$N$41,3,0)+VLOOKUP($CC$2,职业被动!$B$6:$M$29,COLUMNS(职业被动!$B$6:D$29),0)*$CB125,0)</f>
        <v>5774</v>
      </c>
      <c r="CD125" s="9">
        <f>ROUND(属性投放!E$4+装备属性!E$4*IF($CB125&lt;10,1,ROUNDDOWN($CB125,-1))+SUM(属性投放!F$37:F$45)*$CB125+VLOOKUP($CC$2,一级属性!$E$41:$P$64,COLUMNS(一级属性!$E$41:H$64),0)*($CB125+0.25*IF($CB125&lt;10,1,ROUNDDOWN($CB125,-1)))+VLOOKUP($CC$2,宝石属性!$B$43:$M$66,COLUMNS(宝石属性!$B$43:E$66),0)*10*VLOOKUP(ROUNDDOWN($CB125,-1),宝石属性!$B$25:$N$41,2,0)*VLOOKUP(ROUNDDOWN($CB125,-1),宝石属性!$B$25:$N$41,3,0)+VLOOKUP($CC$2,职业被动!$B$6:$M$29,COLUMNS(职业被动!$B$6:E$29),0)*$CB125,0)</f>
        <v>3014</v>
      </c>
      <c r="CE125" s="9">
        <f>ROUND(属性投放!F$4+装备属性!F$4*IF($CB125&lt;10,1,ROUNDDOWN($CB125,-1))+SUM(属性投放!G$37:G$45)*$CB125+VLOOKUP($CC$2,一级属性!$E$41:$P$64,COLUMNS(一级属性!$E$41:I$64),0)*($CB125+0.25*IF($CB125&lt;10,1,ROUNDDOWN($CB125,-1)))+VLOOKUP($CC$2,宝石属性!$B$43:$M$66,COLUMNS(宝石属性!$B$43:F$66),0)*10*VLOOKUP(ROUNDDOWN($CB125,-1),宝石属性!$B$25:$N$41,2,0)*VLOOKUP(ROUNDDOWN($CB125,-1),宝石属性!$B$25:$N$41,3,0)+VLOOKUP($CC$2,职业被动!$B$6:$M$29,COLUMNS(职业被动!$B$6:F$29),0)*$CB125,0)</f>
        <v>2713</v>
      </c>
      <c r="CF125" s="9">
        <f>ROUND(属性投放!G$4+装备属性!G$4*IF($CB125&lt;10,1,ROUNDDOWN($CB125,-1))+SUM(属性投放!H$37:H$45)*$CB125+VLOOKUP($CC$2,一级属性!$E$41:$P$64,COLUMNS(一级属性!$E$41:J$64),0)*($CB125+0.25*IF($CB125&lt;10,1,ROUNDDOWN($CB125,-1)))+VLOOKUP($CC$2,宝石属性!$B$43:$M$66,COLUMNS(宝石属性!$B$43:G$66),0)*10*VLOOKUP(ROUNDDOWN($CB125,-1),宝石属性!$B$25:$N$41,2,0)*VLOOKUP(ROUNDDOWN($CB125,-1),宝石属性!$B$25:$N$41,3,0)+VLOOKUP($CC$2,职业被动!$B$6:$M$29,COLUMNS(职业被动!$B$6:G$29),0)*$CB125,0)</f>
        <v>1294</v>
      </c>
      <c r="CG125" s="9">
        <f>ROUND(属性投放!H$4+装备属性!H$4*IF($CB125&lt;10,1,ROUNDDOWN($CB125,-1))+SUM(属性投放!I$37:I$45)*$CB125+VLOOKUP($CC$2,一级属性!$E$41:$P$64,COLUMNS(一级属性!$E$41:K$64),0)*($CB125+0.25*IF($CB125&lt;10,1,ROUNDDOWN($CB125,-1)))+VLOOKUP($CC$2,宝石属性!$B$43:$M$66,COLUMNS(宝石属性!$B$43:H$66),0)*10*VLOOKUP(ROUNDDOWN($CB125,-1),宝石属性!$B$25:$N$41,2,0)*VLOOKUP(ROUNDDOWN($CB125,-1),宝石属性!$B$25:$N$41,3,0)+VLOOKUP($CC$2,职业被动!$B$6:$M$29,COLUMNS(职业被动!$B$6:H$29),0)*$CB125,0)</f>
        <v>816</v>
      </c>
      <c r="CH125" s="9">
        <f>ROUND(属性投放!I$4+装备属性!I$4*IF($CB125&lt;10,1,ROUNDDOWN($CB125,-1))+SUM(属性投放!J$37:J$45)*$CB125+VLOOKUP($CC$2,一级属性!$E$41:$P$64,COLUMNS(一级属性!$E$41:L$64),0)*($CB125+0.25*IF($CB125&lt;10,1,ROUNDDOWN($CB125,-1)))+VLOOKUP($CC$2,宝石属性!$B$43:$M$66,COLUMNS(宝石属性!$B$43:I$66),0)*10*VLOOKUP(ROUNDDOWN($CB125,-1),宝石属性!$B$25:$N$41,2,0)*VLOOKUP(ROUNDDOWN($CB125,-1),宝石属性!$B$25:$N$41,3,0)+VLOOKUP($CC$2,职业被动!$B$6:$M$29,COLUMNS(职业被动!$B$6:I$29),0)*$CB125,0)</f>
        <v>1359</v>
      </c>
      <c r="CI125" s="9">
        <f>ROUND(属性投放!J$4+装备属性!J$4*IF($CB125&lt;10,1,ROUNDDOWN($CB125,-1))+SUM(属性投放!K$37:K$45)*$CB125+VLOOKUP($CC$2,一级属性!$E$41:$P$64,COLUMNS(一级属性!$E$41:M$64),0)*($CB125+0.25*IF($CB125&lt;10,1,ROUNDDOWN($CB125,-1)))+VLOOKUP($CC$2,宝石属性!$B$43:$M$66,COLUMNS(宝石属性!$B$43:J$66),0)*10*VLOOKUP(ROUNDDOWN($CB125,-1),宝石属性!$B$25:$N$41,2,0)*VLOOKUP(ROUNDDOWN($CB125,-1),宝石属性!$B$25:$N$41,3,0)+VLOOKUP($CC$2,职业被动!$B$6:$M$29,COLUMNS(职业被动!$B$6:J$29),0)*$CB125,0)</f>
        <v>876</v>
      </c>
      <c r="CJ125" s="9">
        <f>ROUND(属性投放!K$4+装备属性!K$4*IF($CB125&lt;10,1,ROUNDDOWN($CB125,-1))+SUM(属性投放!L$37:L$45)*$CB125+VLOOKUP($CC$2,一级属性!$E$41:$P$64,COLUMNS(一级属性!$E$41:N$64),0)*($CB125+0.25*IF($CB125&lt;10,1,ROUNDDOWN($CB125,-1)))+VLOOKUP($CC$2,宝石属性!$B$43:$M$66,COLUMNS(宝石属性!$B$43:K$66),0)*10*VLOOKUP(ROUNDDOWN($CB125,-1),宝石属性!$B$25:$N$41,2,0)*VLOOKUP(ROUNDDOWN($CB125,-1),宝石属性!$B$25:$N$41,3,0)+VLOOKUP($CC$2,职业被动!$B$6:$M$29,COLUMNS(职业被动!$B$6:K$29),0)*$CB125,0)</f>
        <v>441</v>
      </c>
      <c r="CK125" s="9">
        <f>ROUND(属性投放!L$4+装备属性!L$4*IF($CB125&lt;10,1,ROUNDDOWN($CB125,-1))+SUM(属性投放!M$37:M$45)*$CB125+VLOOKUP($CC$2,一级属性!$E$41:$P$64,COLUMNS(一级属性!$E$41:O$64),0)*($CB125+0.25*IF($CB125&lt;10,1,ROUNDDOWN($CB125,-1)))+VLOOKUP($CC$2,宝石属性!$B$43:$M$66,COLUMNS(宝石属性!$B$43:L$66),0)*10*VLOOKUP(ROUNDDOWN($CB125,-1),宝石属性!$B$25:$N$41,2,0)*VLOOKUP(ROUNDDOWN($CB125,-1),宝石属性!$B$25:$N$41,3,0)+VLOOKUP($CC$2,职业被动!$B$6:$M$29,COLUMNS(职业被动!$B$6:L$29),0)*$CB125,0)</f>
        <v>37</v>
      </c>
      <c r="CL125" s="9">
        <f>ROUND(属性投放!M$4+装备属性!M$4*IF($CB125&lt;10,1,ROUNDDOWN($CB125,-1))+SUM(属性投放!N$37:N$45)*$CB125+VLOOKUP($CC$2,一级属性!$E$41:$P$64,COLUMNS(一级属性!$E$41:P$64),0)*($CB125+0.25*IF($CB125&lt;10,1,ROUNDDOWN($CB125,-1)))+VLOOKUP($CC$2,宝石属性!$B$43:$M$66,COLUMNS(宝石属性!$B$43:M$66),0)*10*VLOOKUP(ROUNDDOWN($CB125,-1),宝石属性!$B$25:$N$41,2,0)*VLOOKUP(ROUNDDOWN($CB125,-1),宝石属性!$B$25:$N$41,3,0)+VLOOKUP($CC$2,职业被动!$B$6:$M$29,COLUMNS(职业被动!$B$6:M$29),0)*$CB125,0)</f>
        <v>1257</v>
      </c>
      <c r="CM125" s="48">
        <f>属性价值和能力评分!$F$9+ROUND(属性价值和能力评分!$F$38*10,0)*CB125+ROUND((SUM(装备属性!$W$9:$W$14)+属性价值和能力评分!$F$38*1.25+1.4+2.8)*IF(CB125&lt;10,1,ROUNDDOWN(CB125,-1)),0)+15*VLOOKUP(ROUNDDOWN(CB125,-1),宝石属性!$B$26:$D$41,2,0)*6*VLOOKUP(ROUNDDOWN(CB125,-1),宝石属性!$B$26:$D$41,3,0)+(属性价值和能力评分!$F$49*9+属性价值和能力评分!$F$50*2+属性价值和能力评分!$F$53*8/5)*CB125</f>
        <v>22578</v>
      </c>
      <c r="CO125" s="1">
        <v>122</v>
      </c>
      <c r="CP125" s="9">
        <f>ROUND(属性投放!D$4+装备属性!D$4*IF($CO125&lt;10,1,ROUNDDOWN($CO125,-1))+SUM(属性投放!E$37:E$45)*$CO125+VLOOKUP($CP$2,一级属性!$E$41:$P$64,COLUMNS(一级属性!$E$41:G$64),0)*($CO125+0.25*IF($CO125&lt;10,1,ROUNDDOWN($CO125,-1)))+VLOOKUP($CP$2,宝石属性!$B$43:$M$66,COLUMNS(宝石属性!$B$43:D$66),0)*10*VLOOKUP(ROUNDDOWN($CO125,-1),宝石属性!$B$25:$N$41,2,0)*VLOOKUP(ROUNDDOWN($CO125,-1),宝石属性!$B$25:$N$41,3,0)+VLOOKUP($CP$2,职业被动!$B$6:$M$29,COLUMNS(职业被动!$B$6:D$29),0)*$CO125,0)</f>
        <v>5774</v>
      </c>
      <c r="CQ125" s="9">
        <f>ROUND(属性投放!E$4+装备属性!E$4*IF($CO125&lt;10,1,ROUNDDOWN($CO125,-1))+SUM(属性投放!F$37:F$45)*$CO125+VLOOKUP($CP$2,一级属性!$E$41:$P$64,COLUMNS(一级属性!$E$41:H$64),0)*($CO125+0.25*IF($CO125&lt;10,1,ROUNDDOWN($CO125,-1)))+VLOOKUP($CP$2,宝石属性!$B$43:$M$66,COLUMNS(宝石属性!$B$43:E$66),0)*10*VLOOKUP(ROUNDDOWN($CO125,-1),宝石属性!$B$25:$N$41,2,0)*VLOOKUP(ROUNDDOWN($CO125,-1),宝石属性!$B$25:$N$41,3,0)+VLOOKUP($CP$2,职业被动!$B$6:$M$29,COLUMNS(职业被动!$B$6:E$29),0)*$CO125,0)</f>
        <v>6814</v>
      </c>
      <c r="CR125" s="9">
        <f>ROUND(属性投放!F$4+装备属性!F$4*IF($CO125&lt;10,1,ROUNDDOWN($CO125,-1))+SUM(属性投放!G$37:G$45)*$CO125+VLOOKUP($CP$2,一级属性!$E$41:$P$64,COLUMNS(一级属性!$E$41:I$64),0)*($CO125+0.25*IF($CO125&lt;10,1,ROUNDDOWN($CO125,-1)))+VLOOKUP($CP$2,宝石属性!$B$43:$M$66,COLUMNS(宝石属性!$B$43:F$66),0)*10*VLOOKUP(ROUNDDOWN($CO125,-1),宝石属性!$B$25:$N$41,2,0)*VLOOKUP(ROUNDDOWN($CO125,-1),宝石属性!$B$25:$N$41,3,0)+VLOOKUP($CP$2,职业被动!$B$6:$M$29,COLUMNS(职业被动!$B$6:F$29),0)*$CO125,0)</f>
        <v>1328</v>
      </c>
      <c r="CS125" s="9">
        <f>ROUND(属性投放!G$4+装备属性!G$4*IF($CO125&lt;10,1,ROUNDDOWN($CO125,-1))+SUM(属性投放!H$37:H$45)*$CO125+VLOOKUP($CP$2,一级属性!$E$41:$P$64,COLUMNS(一级属性!$E$41:J$64),0)*($CO125+0.25*IF($CO125&lt;10,1,ROUNDDOWN($CO125,-1)))+VLOOKUP($CP$2,宝石属性!$B$43:$M$66,COLUMNS(宝石属性!$B$43:G$66),0)*10*VLOOKUP(ROUNDDOWN($CO125,-1),宝石属性!$B$25:$N$41,2,0)*VLOOKUP(ROUNDDOWN($CO125,-1),宝石属性!$B$25:$N$41,3,0)+VLOOKUP($CP$2,职业被动!$B$6:$M$29,COLUMNS(职业被动!$B$6:G$29),0)*$CO125,0)</f>
        <v>1172</v>
      </c>
      <c r="CT125" s="9">
        <f>ROUND(属性投放!H$4+装备属性!H$4*IF($CO125&lt;10,1,ROUNDDOWN($CO125,-1))+SUM(属性投放!I$37:I$45)*$CO125+VLOOKUP($CP$2,一级属性!$E$41:$P$64,COLUMNS(一级属性!$E$41:K$64),0)*($CO125+0.25*IF($CO125&lt;10,1,ROUNDDOWN($CO125,-1)))+VLOOKUP($CP$2,宝石属性!$B$43:$M$66,COLUMNS(宝石属性!$B$43:H$66),0)*10*VLOOKUP(ROUNDDOWN($CO125,-1),宝石属性!$B$25:$N$41,2,0)*VLOOKUP(ROUNDDOWN($CO125,-1),宝石属性!$B$25:$N$41,3,0)+VLOOKUP($CP$2,职业被动!$B$6:$M$29,COLUMNS(职业被动!$B$6:H$29),0)*$CO125,0)</f>
        <v>2060</v>
      </c>
      <c r="CU125" s="9">
        <f>ROUND(属性投放!I$4+装备属性!I$4*IF($CO125&lt;10,1,ROUNDDOWN($CO125,-1))+SUM(属性投放!J$37:J$45)*$CO125+VLOOKUP($CP$2,一级属性!$E$41:$P$64,COLUMNS(一级属性!$E$41:L$64),0)*($CO125+0.25*IF($CO125&lt;10,1,ROUNDDOWN($CO125,-1)))+VLOOKUP($CP$2,宝石属性!$B$43:$M$66,COLUMNS(宝石属性!$B$43:I$66),0)*10*VLOOKUP(ROUNDDOWN($CO125,-1),宝石属性!$B$25:$N$41,2,0)*VLOOKUP(ROUNDDOWN($CO125,-1),宝石属性!$B$25:$N$41,3,0)+VLOOKUP($CP$2,职业被动!$B$6:$M$29,COLUMNS(职业被动!$B$6:I$29),0)*$CO125,0)</f>
        <v>1785</v>
      </c>
      <c r="CV125" s="9">
        <f>ROUND(属性投放!J$4+装备属性!J$4*IF($CO125&lt;10,1,ROUNDDOWN($CO125,-1))+SUM(属性投放!K$37:K$45)*$CO125+VLOOKUP($CP$2,一级属性!$E$41:$P$64,COLUMNS(一级属性!$E$41:M$64),0)*($CO125+0.25*IF($CO125&lt;10,1,ROUNDDOWN($CO125,-1)))+VLOOKUP($CP$2,宝石属性!$B$43:$M$66,COLUMNS(宝石属性!$B$43:J$66),0)*10*VLOOKUP(ROUNDDOWN($CO125,-1),宝石属性!$B$25:$N$41,2,0)*VLOOKUP(ROUNDDOWN($CO125,-1),宝石属性!$B$25:$N$41,3,0)+VLOOKUP($CP$2,职业被动!$B$6:$M$29,COLUMNS(职业被动!$B$6:J$29),0)*$CO125,0)</f>
        <v>724</v>
      </c>
      <c r="CW125" s="9">
        <f>ROUND(属性投放!K$4+装备属性!K$4*IF($CO125&lt;10,1,ROUNDDOWN($CO125,-1))+SUM(属性投放!L$37:L$45)*$CO125+VLOOKUP($CP$2,一级属性!$E$41:$P$64,COLUMNS(一级属性!$E$41:N$64),0)*($CO125+0.25*IF($CO125&lt;10,1,ROUNDDOWN($CO125,-1)))+VLOOKUP($CP$2,宝石属性!$B$43:$M$66,COLUMNS(宝石属性!$B$43:K$66),0)*10*VLOOKUP(ROUNDDOWN($CO125,-1),宝石属性!$B$25:$N$41,2,0)*VLOOKUP(ROUNDDOWN($CO125,-1),宝石属性!$B$25:$N$41,3,0)+VLOOKUP($CP$2,职业被动!$B$6:$M$29,COLUMNS(职业被动!$B$6:K$29),0)*$CO125,0)</f>
        <v>441</v>
      </c>
      <c r="CX125" s="9">
        <f>ROUND(属性投放!L$4+装备属性!L$4*IF($CO125&lt;10,1,ROUNDDOWN($CO125,-1))+SUM(属性投放!M$37:M$45)*$CO125+VLOOKUP($CP$2,一级属性!$E$41:$P$64,COLUMNS(一级属性!$E$41:O$64),0)*($CO125+0.25*IF($CO125&lt;10,1,ROUNDDOWN($CO125,-1)))+VLOOKUP($CP$2,宝石属性!$B$43:$M$66,COLUMNS(宝石属性!$B$43:L$66),0)*10*VLOOKUP(ROUNDDOWN($CO125,-1),宝石属性!$B$25:$N$41,2,0)*VLOOKUP(ROUNDDOWN($CO125,-1),宝石属性!$B$25:$N$41,3,0)+VLOOKUP($CP$2,职业被动!$B$6:$M$29,COLUMNS(职业被动!$B$6:L$29),0)*$CO125,0)</f>
        <v>37</v>
      </c>
      <c r="CY125" s="9">
        <f>ROUND(属性投放!M$4+装备属性!M$4*IF($CO125&lt;10,1,ROUNDDOWN($CO125,-1))+SUM(属性投放!N$37:N$45)*$CO125+VLOOKUP($CP$2,一级属性!$E$41:$P$64,COLUMNS(一级属性!$E$41:P$64),0)*($CO125+0.25*IF($CO125&lt;10,1,ROUNDDOWN($CO125,-1)))+VLOOKUP($CP$2,宝石属性!$B$43:$M$66,COLUMNS(宝石属性!$B$43:M$66),0)*10*VLOOKUP(ROUNDDOWN($CO125,-1),宝石属性!$B$25:$N$41,2,0)*VLOOKUP(ROUNDDOWN($CO125,-1),宝石属性!$B$25:$N$41,3,0)+VLOOKUP($CP$2,职业被动!$B$6:$M$29,COLUMNS(职业被动!$B$6:M$29),0)*$CO125,0)</f>
        <v>1257</v>
      </c>
      <c r="CZ125" s="48">
        <f>属性价值和能力评分!$F$9+ROUND(属性价值和能力评分!$F$38*10,0)*CO125+ROUND((SUM(装备属性!$W$9:$W$14)+属性价值和能力评分!$F$38*1.25+1.4+2.8)*IF(CO125&lt;10,1,ROUNDDOWN(CO125,-1)),0)+15*VLOOKUP(ROUNDDOWN(CO125,-1),宝石属性!$B$26:$D$41,2,0)*6*VLOOKUP(ROUNDDOWN(CO125,-1),宝石属性!$B$26:$D$41,3,0)+(属性价值和能力评分!$F$49*9+属性价值和能力评分!$F$50*2+属性价值和能力评分!$F$53*8/5)*CO125</f>
        <v>22578</v>
      </c>
      <c r="DB125" s="1">
        <v>122</v>
      </c>
      <c r="DC125" s="9">
        <f>ROUND(属性投放!D$4+装备属性!D$4*IF($DB125&lt;10,1,ROUNDDOWN($DB125,-1))+SUM(属性投放!E$37:E$45)*$DB125+VLOOKUP($DC$2,一级属性!$E$41:$P$64,COLUMNS(一级属性!$E$41:G$64),0)*($DB125+0.25*IF($DB125&lt;10,1,ROUNDDOWN($DB125,-1)))+VLOOKUP($DC$2,宝石属性!$B$43:$M$66,COLUMNS(宝石属性!$B$43:D$66),0)*10*VLOOKUP(ROUNDDOWN($DB125,-1),宝石属性!$B$25:$N$41,2,0)*VLOOKUP(ROUNDDOWN($DB125,-1),宝石属性!$B$25:$N$41,3,0)+VLOOKUP($DC$2,职业被动!$B$6:$M$29,COLUMNS(职业被动!$B$6:D$29),0)*$DB125,0)</f>
        <v>6628</v>
      </c>
      <c r="DD125" s="9">
        <f>ROUND(属性投放!E$4+装备属性!E$4*IF($DB125&lt;10,1,ROUNDDOWN($DB125,-1))+SUM(属性投放!F$37:F$45)*$DB125+VLOOKUP($DC$2,一级属性!$E$41:$P$64,COLUMNS(一级属性!$E$41:H$64),0)*($DB125+0.25*IF($DB125&lt;10,1,ROUNDDOWN($DB125,-1)))+VLOOKUP($DC$2,宝石属性!$B$43:$M$66,COLUMNS(宝石属性!$B$43:E$66),0)*10*VLOOKUP(ROUNDDOWN($DB125,-1),宝石属性!$B$25:$N$41,2,0)*VLOOKUP(ROUNDDOWN($DB125,-1),宝石属性!$B$25:$N$41,3,0)+VLOOKUP($DC$2,职业被动!$B$6:$M$29,COLUMNS(职业被动!$B$6:E$29),0)*$DB125,0)</f>
        <v>3014</v>
      </c>
      <c r="DE125" s="9">
        <f>ROUND(属性投放!F$4+装备属性!F$4*IF($DB125&lt;10,1,ROUNDDOWN($DB125,-1))+SUM(属性投放!G$37:G$45)*$DB125+VLOOKUP($DC$2,一级属性!$E$41:$P$64,COLUMNS(一级属性!$E$41:I$64),0)*($DB125+0.25*IF($DB125&lt;10,1,ROUNDDOWN($DB125,-1)))+VLOOKUP($DC$2,宝石属性!$B$43:$M$66,COLUMNS(宝石属性!$B$43:F$66),0)*10*VLOOKUP(ROUNDDOWN($DB125,-1),宝石属性!$B$25:$N$41,2,0)*VLOOKUP(ROUNDDOWN($DB125,-1),宝石属性!$B$25:$N$41,3,0)+VLOOKUP($DC$2,职业被动!$B$6:$M$29,COLUMNS(职业被动!$B$6:F$29),0)*$DB125,0)</f>
        <v>1328</v>
      </c>
      <c r="DF125" s="9">
        <f>ROUND(属性投放!G$4+装备属性!G$4*IF($DB125&lt;10,1,ROUNDDOWN($DB125,-1))+SUM(属性投放!H$37:H$45)*$DB125+VLOOKUP($DC$2,一级属性!$E$41:$P$64,COLUMNS(一级属性!$E$41:J$64),0)*($DB125+0.25*IF($DB125&lt;10,1,ROUNDDOWN($DB125,-1)))+VLOOKUP($DC$2,宝石属性!$B$43:$M$66,COLUMNS(宝石属性!$B$43:G$66),0)*10*VLOOKUP(ROUNDDOWN($DB125,-1),宝石属性!$B$25:$N$41,2,0)*VLOOKUP(ROUNDDOWN($DB125,-1),宝石属性!$B$25:$N$41,3,0)+VLOOKUP($DC$2,职业被动!$B$6:$M$29,COLUMNS(职业被动!$B$6:G$29),0)*$DB125,0)</f>
        <v>3328</v>
      </c>
      <c r="DG125" s="9">
        <f>ROUND(属性投放!H$4+装备属性!H$4*IF($DB125&lt;10,1,ROUNDDOWN($DB125,-1))+SUM(属性投放!I$37:I$45)*$DB125+VLOOKUP($DC$2,一级属性!$E$41:$P$64,COLUMNS(一级属性!$E$41:K$64),0)*($DB125+0.25*IF($DB125&lt;10,1,ROUNDDOWN($DB125,-1)))+VLOOKUP($DC$2,宝石属性!$B$43:$M$66,COLUMNS(宝石属性!$B$43:H$66),0)*10*VLOOKUP(ROUNDDOWN($DB125,-1),宝石属性!$B$25:$N$41,2,0)*VLOOKUP(ROUNDDOWN($DB125,-1),宝石属性!$B$25:$N$41,3,0)+VLOOKUP($DC$2,职业被动!$B$6:$M$29,COLUMNS(职业被动!$B$6:H$29),0)*$DB125,0)</f>
        <v>816</v>
      </c>
      <c r="DH125" s="9">
        <f>ROUND(属性投放!I$4+装备属性!I$4*IF($DB125&lt;10,1,ROUNDDOWN($DB125,-1))+SUM(属性投放!J$37:J$45)*$DB125+VLOOKUP($DC$2,一级属性!$E$41:$P$64,COLUMNS(一级属性!$E$41:L$64),0)*($DB125+0.25*IF($DB125&lt;10,1,ROUNDDOWN($DB125,-1)))+VLOOKUP($DC$2,宝石属性!$B$43:$M$66,COLUMNS(宝石属性!$B$43:I$66),0)*10*VLOOKUP(ROUNDDOWN($DB125,-1),宝石属性!$B$25:$N$41,2,0)*VLOOKUP(ROUNDDOWN($DB125,-1),宝石属性!$B$25:$N$41,3,0)+VLOOKUP($DC$2,职业被动!$B$6:$M$29,COLUMNS(职业被动!$B$6:I$29),0)*$DB125,0)</f>
        <v>1207</v>
      </c>
      <c r="DI125" s="9">
        <f>ROUND(属性投放!J$4+装备属性!J$4*IF($DB125&lt;10,1,ROUNDDOWN($DB125,-1))+SUM(属性投放!K$37:K$45)*$DB125+VLOOKUP($DC$2,一级属性!$E$41:$P$64,COLUMNS(一级属性!$E$41:M$64),0)*($DB125+0.25*IF($DB125&lt;10,1,ROUNDDOWN($DB125,-1)))+VLOOKUP($DC$2,宝石属性!$B$43:$M$66,COLUMNS(宝石属性!$B$43:J$66),0)*10*VLOOKUP(ROUNDDOWN($DB125,-1),宝石属性!$B$25:$N$41,2,0)*VLOOKUP(ROUNDDOWN($DB125,-1),宝石属性!$B$25:$N$41,3,0)+VLOOKUP($DC$2,职业被动!$B$6:$M$29,COLUMNS(职业被动!$B$6:J$29),0)*$DB125,0)</f>
        <v>876</v>
      </c>
      <c r="DJ125" s="9">
        <f>ROUND(属性投放!K$4+装备属性!K$4*IF($DB125&lt;10,1,ROUNDDOWN($DB125,-1))+SUM(属性投放!L$37:L$45)*$DB125+VLOOKUP($DC$2,一级属性!$E$41:$P$64,COLUMNS(一级属性!$E$41:N$64),0)*($DB125+0.25*IF($DB125&lt;10,1,ROUNDDOWN($DB125,-1)))+VLOOKUP($DC$2,宝石属性!$B$43:$M$66,COLUMNS(宝石属性!$B$43:K$66),0)*10*VLOOKUP(ROUNDDOWN($DB125,-1),宝石属性!$B$25:$N$41,2,0)*VLOOKUP(ROUNDDOWN($DB125,-1),宝石属性!$B$25:$N$41,3,0)+VLOOKUP($DC$2,职业被动!$B$6:$M$29,COLUMNS(职业被动!$B$6:K$29),0)*$DB125,0)</f>
        <v>601</v>
      </c>
      <c r="DK125" s="9">
        <f>ROUND(属性投放!L$4+装备属性!L$4*IF($DB125&lt;10,1,ROUNDDOWN($DB125,-1))+SUM(属性投放!M$37:M$45)*$DB125+VLOOKUP($DC$2,一级属性!$E$41:$P$64,COLUMNS(一级属性!$E$41:O$64),0)*($DB125+0.25*IF($DB125&lt;10,1,ROUNDDOWN($DB125,-1)))+VLOOKUP($DC$2,宝石属性!$B$43:$M$66,COLUMNS(宝石属性!$B$43:L$66),0)*10*VLOOKUP(ROUNDDOWN($DB125,-1),宝石属性!$B$25:$N$41,2,0)*VLOOKUP(ROUNDDOWN($DB125,-1),宝石属性!$B$25:$N$41,3,0)+VLOOKUP($DC$2,职业被动!$B$6:$M$29,COLUMNS(职业被动!$B$6:L$29),0)*$DB125,0)</f>
        <v>37</v>
      </c>
      <c r="DL125" s="9">
        <f>ROUND(属性投放!M$4+装备属性!M$4*IF($DB125&lt;10,1,ROUNDDOWN($DB125,-1))+SUM(属性投放!N$37:N$45)*$DB125+VLOOKUP($DC$2,一级属性!$E$41:$P$64,COLUMNS(一级属性!$E$41:P$64),0)*($DB125+0.25*IF($DB125&lt;10,1,ROUNDDOWN($DB125,-1)))+VLOOKUP($DC$2,宝石属性!$B$43:$M$66,COLUMNS(宝石属性!$B$43:M$66),0)*10*VLOOKUP(ROUNDDOWN($DB125,-1),宝石属性!$B$25:$N$41,2,0)*VLOOKUP(ROUNDDOWN($DB125,-1),宝石属性!$B$25:$N$41,3,0)+VLOOKUP($DC$2,职业被动!$B$6:$M$29,COLUMNS(职业被动!$B$6:M$29),0)*$DB125,0)</f>
        <v>1257</v>
      </c>
      <c r="DM125" s="48">
        <f>属性价值和能力评分!$F$9+ROUND(属性价值和能力评分!$F$38*10,0)*DB125+ROUND((SUM(装备属性!$W$9:$W$14)+属性价值和能力评分!$F$38*1.25+1.4+2.8)*IF(DB125&lt;10,1,ROUNDDOWN(DB125,-1)),0)+15*VLOOKUP(ROUNDDOWN(DB125,-1),宝石属性!$B$26:$D$41,2,0)*6*VLOOKUP(ROUNDDOWN(DB125,-1),宝石属性!$B$26:$D$41,3,0)+(属性价值和能力评分!$F$49*9+属性价值和能力评分!$F$50*2+属性价值和能力评分!$F$53*8/5)*DB125</f>
        <v>22578</v>
      </c>
      <c r="DO125" s="1">
        <v>122</v>
      </c>
      <c r="DP125" s="9">
        <f>ROUND(属性投放!D$4+装备属性!D$4*IF($DO125&lt;10,1,ROUNDDOWN($DO125,-1))+SUM(属性投放!E$37:E$45)*$DO125+VLOOKUP($DP$2,一级属性!$E$41:$P$64,COLUMNS(一级属性!$E$41:G$64),0)*($DO125+0.25*IF($DO125&lt;10,1,ROUNDDOWN($DO125,-1)))+VLOOKUP($DP$2,宝石属性!$B$43:$M$66,COLUMNS(宝石属性!$B$43:D$66),0)*10*VLOOKUP(ROUNDDOWN($DO125,-1),宝石属性!$B$25:$N$41,2,0)*VLOOKUP(ROUNDDOWN($DO125,-1),宝石属性!$B$25:$N$41,3,0)+VLOOKUP($DP$2,职业被动!$B$6:$M$29,COLUMNS(职业被动!$B$6:D$29),0)*$DO125,0)</f>
        <v>14362</v>
      </c>
      <c r="DQ125" s="9">
        <f>ROUND(属性投放!E$4+装备属性!E$4*IF($DO125&lt;10,1,ROUNDDOWN($DO125,-1))+SUM(属性投放!F$37:F$45)*$DO125+VLOOKUP($DP$2,一级属性!$E$41:$P$64,COLUMNS(一级属性!$E$41:H$64),0)*($DO125+0.25*IF($DO125&lt;10,1,ROUNDDOWN($DO125,-1)))+VLOOKUP($DP$2,宝石属性!$B$43:$M$66,COLUMNS(宝石属性!$B$43:E$66),0)*10*VLOOKUP(ROUNDDOWN($DO125,-1),宝石属性!$B$25:$N$41,2,0)*VLOOKUP(ROUNDDOWN($DO125,-1),宝石属性!$B$25:$N$41,3,0)+VLOOKUP($DP$2,职业被动!$B$6:$M$29,COLUMNS(职业被动!$B$6:E$29),0)*$DO125,0)</f>
        <v>3014</v>
      </c>
      <c r="DR125" s="9">
        <f>ROUND(属性投放!F$4+装备属性!F$4*IF($DO125&lt;10,1,ROUNDDOWN($DO125,-1))+SUM(属性投放!G$37:G$45)*$DO125+VLOOKUP($DP$2,一级属性!$E$41:$P$64,COLUMNS(一级属性!$E$41:I$64),0)*($DO125+0.25*IF($DO125&lt;10,1,ROUNDDOWN($DO125,-1)))+VLOOKUP($DP$2,宝石属性!$B$43:$M$66,COLUMNS(宝石属性!$B$43:F$66),0)*10*VLOOKUP(ROUNDDOWN($DO125,-1),宝石属性!$B$25:$N$41,2,0)*VLOOKUP(ROUNDDOWN($DO125,-1),宝石属性!$B$25:$N$41,3,0)+VLOOKUP($DP$2,职业被动!$B$6:$M$29,COLUMNS(职业被动!$B$6:F$29),0)*$DO125,0)</f>
        <v>1328</v>
      </c>
      <c r="DS125" s="9">
        <f>ROUND(属性投放!G$4+装备属性!G$4*IF($DO125&lt;10,1,ROUNDDOWN($DO125,-1))+SUM(属性投放!H$37:H$45)*$DO125+VLOOKUP($DP$2,一级属性!$E$41:$P$64,COLUMNS(一级属性!$E$41:J$64),0)*($DO125+0.25*IF($DO125&lt;10,1,ROUNDDOWN($DO125,-1)))+VLOOKUP($DP$2,宝石属性!$B$43:$M$66,COLUMNS(宝石属性!$B$43:G$66),0)*10*VLOOKUP(ROUNDDOWN($DO125,-1),宝石属性!$B$25:$N$41,2,0)*VLOOKUP(ROUNDDOWN($DO125,-1),宝石属性!$B$25:$N$41,3,0)+VLOOKUP($DP$2,职业被动!$B$6:$M$29,COLUMNS(职业被动!$B$6:G$29),0)*$DO125,0)</f>
        <v>1172</v>
      </c>
      <c r="DT125" s="9">
        <f>ROUND(属性投放!H$4+装备属性!H$4*IF($DO125&lt;10,1,ROUNDDOWN($DO125,-1))+SUM(属性投放!I$37:I$45)*$DO125+VLOOKUP($DP$2,一级属性!$E$41:$P$64,COLUMNS(一级属性!$E$41:K$64),0)*($DO125+0.25*IF($DO125&lt;10,1,ROUNDDOWN($DO125,-1)))+VLOOKUP($DP$2,宝石属性!$B$43:$M$66,COLUMNS(宝石属性!$B$43:H$66),0)*10*VLOOKUP(ROUNDDOWN($DO125,-1),宝石属性!$B$25:$N$41,2,0)*VLOOKUP(ROUNDDOWN($DO125,-1),宝石属性!$B$25:$N$41,3,0)+VLOOKUP($DP$2,职业被动!$B$6:$M$29,COLUMNS(职业被动!$B$6:H$29),0)*$DO125,0)</f>
        <v>938</v>
      </c>
      <c r="DU125" s="9">
        <f>ROUND(属性投放!I$4+装备属性!I$4*IF($DO125&lt;10,1,ROUNDDOWN($DO125,-1))+SUM(属性投放!J$37:J$45)*$DO125+VLOOKUP($DP$2,一级属性!$E$41:$P$64,COLUMNS(一级属性!$E$41:L$64),0)*($DO125+0.25*IF($DO125&lt;10,1,ROUNDDOWN($DO125,-1)))+VLOOKUP($DP$2,宝石属性!$B$43:$M$66,COLUMNS(宝石属性!$B$43:I$66),0)*10*VLOOKUP(ROUNDDOWN($DO125,-1),宝石属性!$B$25:$N$41,2,0)*VLOOKUP(ROUNDDOWN($DO125,-1),宝石属性!$B$25:$N$41,3,0)+VLOOKUP($DP$2,职业被动!$B$6:$M$29,COLUMNS(职业被动!$B$6:I$29),0)*$DO125,0)</f>
        <v>1207</v>
      </c>
      <c r="DV125" s="9">
        <f>ROUND(属性投放!J$4+装备属性!J$4*IF($DO125&lt;10,1,ROUNDDOWN($DO125,-1))+SUM(属性投放!K$37:K$45)*$DO125+VLOOKUP($DP$2,一级属性!$E$41:$P$64,COLUMNS(一级属性!$E$41:M$64),0)*($DO125+0.25*IF($DO125&lt;10,1,ROUNDDOWN($DO125,-1)))+VLOOKUP($DP$2,宝石属性!$B$43:$M$66,COLUMNS(宝石属性!$B$43:J$66),0)*10*VLOOKUP(ROUNDDOWN($DO125,-1),宝石属性!$B$25:$N$41,2,0)*VLOOKUP(ROUNDDOWN($DO125,-1),宝石属性!$B$25:$N$41,3,0)+VLOOKUP($DP$2,职业被动!$B$6:$M$29,COLUMNS(职业被动!$B$6:J$29),0)*$DO125,0)</f>
        <v>876</v>
      </c>
      <c r="DW125" s="9">
        <f>ROUND(属性投放!K$4+装备属性!K$4*IF($DO125&lt;10,1,ROUNDDOWN($DO125,-1))+SUM(属性投放!L$37:L$45)*$DO125+VLOOKUP($DP$2,一级属性!$E$41:$P$64,COLUMNS(一级属性!$E$41:N$64),0)*($DO125+0.25*IF($DO125&lt;10,1,ROUNDDOWN($DO125,-1)))+VLOOKUP($DP$2,宝石属性!$B$43:$M$66,COLUMNS(宝石属性!$B$43:K$66),0)*10*VLOOKUP(ROUNDDOWN($DO125,-1),宝石属性!$B$25:$N$41,2,0)*VLOOKUP(ROUNDDOWN($DO125,-1),宝石属性!$B$25:$N$41,3,0)+VLOOKUP($DP$2,职业被动!$B$6:$M$29,COLUMNS(职业被动!$B$6:K$29),0)*$DO125,0)</f>
        <v>601</v>
      </c>
      <c r="DX125" s="9">
        <f>ROUND(属性投放!L$4+装备属性!L$4*IF($DO125&lt;10,1,ROUNDDOWN($DO125,-1))+SUM(属性投放!M$37:M$45)*$DO125+VLOOKUP($DP$2,一级属性!$E$41:$P$64,COLUMNS(一级属性!$E$41:O$64),0)*($DO125+0.25*IF($DO125&lt;10,1,ROUNDDOWN($DO125,-1)))+VLOOKUP($DP$2,宝石属性!$B$43:$M$66,COLUMNS(宝石属性!$B$43:L$66),0)*10*VLOOKUP(ROUNDDOWN($DO125,-1),宝石属性!$B$25:$N$41,2,0)*VLOOKUP(ROUNDDOWN($DO125,-1),宝石属性!$B$25:$N$41,3,0)+VLOOKUP($DP$2,职业被动!$B$6:$M$29,COLUMNS(职业被动!$B$6:L$29),0)*$DO125,0)</f>
        <v>37</v>
      </c>
      <c r="DY125" s="9">
        <f>ROUND(属性投放!M$4+装备属性!M$4*IF($DO125&lt;10,1,ROUNDDOWN($DO125,-1))+SUM(属性投放!N$37:N$45)*$DO125+VLOOKUP($DP$2,一级属性!$E$41:$P$64,COLUMNS(一级属性!$E$41:P$64),0)*($DO125+0.25*IF($DO125&lt;10,1,ROUNDDOWN($DO125,-1)))+VLOOKUP($DP$2,宝石属性!$B$43:$M$66,COLUMNS(宝石属性!$B$43:M$66),0)*10*VLOOKUP(ROUNDDOWN($DO125,-1),宝石属性!$B$25:$N$41,2,0)*VLOOKUP(ROUNDDOWN($DO125,-1),宝石属性!$B$25:$N$41,3,0)+VLOOKUP($DP$2,职业被动!$B$6:$M$29,COLUMNS(职业被动!$B$6:M$29),0)*$DO125,0)</f>
        <v>1257</v>
      </c>
      <c r="DZ125" s="48">
        <f>属性价值和能力评分!$F$9+ROUND(属性价值和能力评分!$F$38*10,0)*DO125+ROUND((SUM(装备属性!$W$9:$W$14)+属性价值和能力评分!$F$38*1.25+1.4+2.8)*IF(DO125&lt;10,1,ROUNDDOWN(DO125,-1)),0)+15*VLOOKUP(ROUNDDOWN(DO125,-1),宝石属性!$B$26:$D$41,2,0)*6*VLOOKUP(ROUNDDOWN(DO125,-1),宝石属性!$B$26:$D$41,3,0)+(属性价值和能力评分!$F$49*9+属性价值和能力评分!$F$50*2+属性价值和能力评分!$F$53*8/5)*DO125</f>
        <v>22578</v>
      </c>
      <c r="EA125" s="17"/>
      <c r="EB125" s="1">
        <v>122</v>
      </c>
      <c r="EC125" s="1">
        <f>ROUND(CC125/MAX(CE125/10,((CE125*(1+属性投放!$E$8)-CF125+属性投放!$F$8*EB125)*(1+属性投放!$G$8)*(1+属性投放!$H$8))),1)</f>
        <v>2.8</v>
      </c>
      <c r="ED125" s="1">
        <f>ROUND(CP125/MAX(CE125/10,((CE125*(1+属性投放!$E$8)-CS125+属性投放!$F$8*EB125)*(1+属性投放!$G$8)*(1+属性投放!$H$8))),1)</f>
        <v>2.7</v>
      </c>
      <c r="EE125" s="1">
        <f>ROUND(DC125/MAX(CE125/10,((CE125*(1+属性投放!$E$8)-DF125+属性投放!$F$8*EB125)*(1+属性投放!$G$8)*(1+属性投放!$H$8))),1)</f>
        <v>24.4</v>
      </c>
      <c r="EF125" s="1">
        <f>ROUND(DP125/MAX(CE125/10,((CE125*(1+属性投放!$E$8)-DS125+属性投放!$F$8*EB125)*(1+属性投放!$G$8)*(1+属性投放!$H$8))),1)</f>
        <v>6.6</v>
      </c>
      <c r="EH125" s="1">
        <f>ROUND(CC125/MAX(属性投放!$F$9*EB125,((CT125*(1+属性投放!$E$9)-CH125+属性投放!$F$9*EB125)*(1+属性投放!$G$9)*(1+属性投放!$H$9))),1)</f>
        <v>2.6</v>
      </c>
      <c r="EI125" s="1">
        <f>ROUND(CP125/MAX(属性投放!$F$9*EB125,((CT125*(1+属性投放!$E$9)-CU125+属性投放!$F$9*EB125)*(1+属性投放!$G$9)*(1+属性投放!$H$9))),1)</f>
        <v>3.3</v>
      </c>
      <c r="EJ125" s="1">
        <f>ROUND(DC125/MAX(属性投放!$F$9*EB125,((CT125*(1+属性投放!$E$9)-DH125+属性投放!$F$9*EB125)*(1+属性投放!$G$9)*(1+属性投放!$H$9))),1)</f>
        <v>2.8</v>
      </c>
      <c r="EK125" s="1">
        <f>ROUND(DP125/MAX(属性投放!$F$9*EB125,((CT125*(1+属性投放!$E$9)-DU125+属性投放!$F$9*EB125)*(1+属性投放!$G$9)*(1+属性投放!$H$9))),1)</f>
        <v>6</v>
      </c>
      <c r="EM125" s="1">
        <f>ROUND(CC125/((BW125*(1+属性投放!$E$10)+属性投放!$F$10*EB125)*(1+属性投放!$G$10)*(1+属性投放!$H$10)),1)</f>
        <v>5.6</v>
      </c>
      <c r="EN125" s="1">
        <f>ROUND(CP125/((BW125*(1+属性投放!$E$10)+属性投放!$F$10*EB125)*(1+属性投放!$G$10)*(1+属性投放!$H$10)),1)</f>
        <v>5.6</v>
      </c>
      <c r="EO125" s="1">
        <f>ROUND(DC125/((BW125*(1+属性投放!$E$10)+属性投放!$F$10*EB125)*(1+属性投放!$G$10)*(1+属性投放!$H$10)),1)</f>
        <v>6.5</v>
      </c>
      <c r="EP125" s="1">
        <f>ROUND(DP125/((BW125*(1+属性投放!$E$10)+属性投放!$F$10*EB125)*(1+属性投放!$G$10)*(1+属性投放!$H$10)),1)</f>
        <v>14</v>
      </c>
    </row>
    <row r="126" spans="2:146">
      <c r="B126" s="1">
        <v>123</v>
      </c>
      <c r="C126" s="9">
        <f>ROUND(属性投放!D$4+装备属性!D$4*IF($B126&lt;10,1,ROUNDDOWN($B126,-1))+SUM(属性投放!E$37:E$45)*$B126+VLOOKUP($C$2,一级属性!$E$41:$P$64,COLUMNS(一级属性!$E$41:G$64),0)*($B126+0.25*IF($B126&lt;10,1,ROUNDDOWN($B126,-1)))+VLOOKUP($C$2,宝石属性!$B$43:$M$66,COLUMNS(宝石属性!$B$43:D$66),0)*10*VLOOKUP(ROUNDDOWN($B126,-1),宝石属性!$B$25:$N$41,2,0)*VLOOKUP(ROUNDDOWN($B126,-1),宝石属性!$B$25:$N$41,3,0)+VLOOKUP($C$2,职业被动!$B$6:$M$29,COLUMNS(职业被动!$B$6:D$29),0)*$B126,0)</f>
        <v>7021</v>
      </c>
      <c r="D126" s="9">
        <f>ROUND(属性投放!E$4+装备属性!E$4*IF($B126&lt;10,1,ROUNDDOWN($B126,-1))+SUM(属性投放!F$37:F$38)*$B126+VLOOKUP($C$2,一级属性!$E$67:$P$90,COLUMNS(一级属性!$E$67:H$90),0)*$B126+VLOOKUP($C$2,宝石属性!$B$43:$M$66,COLUMNS(宝石属性!$B$43:E$66),0)*10*VLOOKUP(ROUNDDOWN($B126,-1),宝石属性!$B$25:$N$41,2,0)*VLOOKUP(ROUNDDOWN($B126,-1),宝石属性!$B$25:$N$41,3,0)+VLOOKUP($C$2,职业被动!$B$6:$M$29,COLUMNS(职业被动!$B$6:E$29),0)*$B126,0)</f>
        <v>3029</v>
      </c>
      <c r="E126" s="9">
        <f>ROUND(属性投放!F$4+装备属性!F$4*IF($B126&lt;10,1,ROUNDDOWN($B126,-1))+SUM(属性投放!G$37:G$38)*$B126+VLOOKUP($C$2,一级属性!$E$67:$P$90,COLUMNS(一级属性!$E$67:I$90),0)*$B126+VLOOKUP($C$2,宝石属性!$B$43:$M$66,COLUMNS(宝石属性!$B$43:F$66),0)*10*VLOOKUP(ROUNDDOWN($B126,-1),宝石属性!$B$25:$N$41,2,0)*VLOOKUP(ROUNDDOWN($B126,-1),宝石属性!$B$25:$N$41,3,0)+VLOOKUP($C$2,职业被动!$B$6:$M$29,COLUMNS(职业被动!$B$6:F$29),0)*$B126,0)</f>
        <v>2413</v>
      </c>
      <c r="F126" s="9">
        <f>ROUND(属性投放!G$4+装备属性!G$4*IF($B126&lt;10,1,ROUNDDOWN($B126,-1))+SUM(属性投放!H$37:H$38)*$B126+VLOOKUP($C$2,一级属性!$E$67:$P$90,COLUMNS(一级属性!$E$67:J$90),0)*$B126+VLOOKUP($C$2,宝石属性!$B$43:$M$66,COLUMNS(宝石属性!$B$43:G$66),0)*10*VLOOKUP(ROUNDDOWN($B126,-1),宝石属性!$B$25:$N$41,2,0)*VLOOKUP(ROUNDDOWN($B126,-1),宝石属性!$B$25:$N$41,3,0)+VLOOKUP($C$2,职业被动!$B$6:$M$29,COLUMNS(职业被动!$B$6:G$29),0)*$B126,0)</f>
        <v>1299</v>
      </c>
      <c r="G126" s="9">
        <f>ROUND(属性投放!H$4+装备属性!H$4*IF($B126&lt;10,1,ROUNDDOWN($B126,-1))+SUM(属性投放!I$37:I$38)*$B126+VLOOKUP($C$2,一级属性!$E$67:$P$90,COLUMNS(一级属性!$E$67:K$90),0)*$B126+VLOOKUP($C$2,宝石属性!$B$43:$M$66,COLUMNS(宝石属性!$B$43:H$66),0)*10*VLOOKUP(ROUNDDOWN($B126,-1),宝石属性!$B$25:$N$41,2,0)*VLOOKUP(ROUNDDOWN($B126,-1),宝石属性!$B$25:$N$41,3,0)+VLOOKUP($C$2,职业被动!$B$6:$M$29,COLUMNS(职业被动!$B$6:H$29),0)*$B126,0)</f>
        <v>818</v>
      </c>
      <c r="H126" s="9">
        <f>ROUND(属性投放!I$4+装备属性!I$4*IF($B126&lt;10,1,ROUNDDOWN($B126,-1))+SUM(属性投放!J$37:J$38)*$B126+VLOOKUP($C$2,一级属性!$E$67:$P$90,COLUMNS(一级属性!$E$67:L$90),0)*$B126+VLOOKUP($C$2,宝石属性!$B$43:$M$66,COLUMNS(宝石属性!$B$43:I$66),0)*10*VLOOKUP(ROUNDDOWN($B126,-1),宝石属性!$B$25:$N$41,2,0)*VLOOKUP(ROUNDDOWN($B126,-1),宝石属性!$B$25:$N$41,3,0)+VLOOKUP($C$2,职业被动!$B$6:$M$29,COLUMNS(职业被动!$B$6:I$29),0)*$B126,0)</f>
        <v>1337</v>
      </c>
      <c r="I126" s="9">
        <f>ROUND(属性投放!J$4+装备属性!J$4*IF($B126&lt;10,1,ROUNDDOWN($B126,-1))+SUM(属性投放!K$37:K$38)*$B126+VLOOKUP($C$2,一级属性!$E$67:$P$90,COLUMNS(一级属性!$E$67:M$90),0)*$B126+VLOOKUP($C$2,宝石属性!$B$43:$M$66,COLUMNS(宝石属性!$B$43:J$66),0)*10*VLOOKUP(ROUNDDOWN($B126,-1),宝石属性!$B$25:$N$41,2,0)*VLOOKUP(ROUNDDOWN($B126,-1),宝石属性!$B$25:$N$41,3,0)+VLOOKUP($C$2,职业被动!$B$6:$M$29,COLUMNS(职业被动!$B$6:J$29),0)*$B126,0)</f>
        <v>881</v>
      </c>
      <c r="J126" s="9">
        <f>ROUND(属性投放!K$4+装备属性!K$4*IF($B126&lt;10,1,ROUNDDOWN($B126,-1))+SUM(属性投放!L$37:L$38)*$B126+VLOOKUP($C$2,一级属性!$E$67:$P$90,COLUMNS(一级属性!$E$67:N$90),0)*$B126+VLOOKUP($C$2,宝石属性!$B$43:$M$66,COLUMNS(宝石属性!$B$43:K$66),0)*10*VLOOKUP(ROUNDDOWN($B126,-1),宝石属性!$B$25:$N$41,2,0)*VLOOKUP(ROUNDDOWN($B126,-1),宝石属性!$B$25:$N$41,3,0)+VLOOKUP($C$2,职业被动!$B$6:$M$29,COLUMNS(职业被动!$B$6:K$29),0)*$B126,0)</f>
        <v>442</v>
      </c>
      <c r="K126" s="9">
        <f>ROUND(属性投放!L$4+装备属性!L$4*IF($B126&lt;10,1,ROUNDDOWN($B126,-1))+SUM(属性投放!M$37:M$38)*$B126+VLOOKUP($C$2,一级属性!$E$67:$P$90,COLUMNS(一级属性!$E$67:O$90),0)*$B126+VLOOKUP($C$2,宝石属性!$B$43:$M$66,COLUMNS(宝石属性!$B$43:L$66),0)*10*VLOOKUP(ROUNDDOWN($B126,-1),宝石属性!$B$25:$N$41,2,0)*VLOOKUP(ROUNDDOWN($B126,-1),宝石属性!$B$25:$N$41,3,0)+VLOOKUP($C$2,职业被动!$B$6:$M$29,COLUMNS(职业被动!$B$6:L$29),0)*$B126,0)</f>
        <v>37</v>
      </c>
      <c r="L126" s="9">
        <f>ROUND(属性投放!M$4+装备属性!M$4*IF($B126&lt;10,1,ROUNDDOWN($B126,-1))+SUM(属性投放!N$37:N$38)*$B126+VLOOKUP($C$2,一级属性!$E$67:$P$90,COLUMNS(一级属性!$E$67:P$90),0)*$B126+VLOOKUP($C$2,宝石属性!$B$43:$M$66,COLUMNS(宝石属性!$B$43:M$66),0)*10*VLOOKUP(ROUNDDOWN($B126,-1),宝石属性!$B$25:$N$41,2,0)*VLOOKUP(ROUNDDOWN($B126,-1),宝石属性!$B$25:$N$41,3,0)+VLOOKUP($C$2,职业被动!$B$6:$M$29,COLUMNS(职业被动!$B$6:M$29),0)*$B126,0)</f>
        <v>1347</v>
      </c>
      <c r="M126" s="48">
        <f>属性价值和能力评分!$F$9+ROUND(属性价值和能力评分!$F$38*10,0)*B126+ROUND((SUM(装备属性!$W$9:$W$14)+属性价值和能力评分!$F$38*1.25+1.4+2.8)*IF(B126&lt;10,1,ROUNDDOWN(B126,-1)),0)+15*VLOOKUP(ROUNDDOWN(B126,-1),宝石属性!$B$26:$D$41,2,0)*6*VLOOKUP(ROUNDDOWN(B126,-1),宝石属性!$B$26:$D$41,3,0)+(属性价值和能力评分!$F$49*9+属性价值和能力评分!$F$50*2+属性价值和能力评分!$F$53*8/5)*B126</f>
        <v>22698</v>
      </c>
      <c r="N126" s="20"/>
      <c r="O126" s="1">
        <v>123</v>
      </c>
      <c r="P126" s="9">
        <f>ROUND(属性投放!D$4+装备属性!D$4*IF($O126&lt;10,1,ROUNDDOWN($O126,-1))+SUM(属性投放!E$37:E$45)*$O126+VLOOKUP($P$2,一级属性!$E$41:$P$64,COLUMNS(一级属性!$E$41:G$64),0)*($O126+0.25*IF($O126&lt;10,1,ROUNDDOWN($O126,-1)))+VLOOKUP($P$2,宝石属性!$B$43:$M$66,COLUMNS(宝石属性!$B$43:D$66),0)*10*VLOOKUP(ROUNDDOWN($O126,-1),宝石属性!$B$25:$N$41,2,0)*VLOOKUP(ROUNDDOWN($O126,-1),宝石属性!$B$25:$N$41,3,0)+VLOOKUP($P$2,职业被动!$B$6:$M$29,COLUMNS(职业被动!$B$6:D$29),0)*$O126,0)</f>
        <v>8743</v>
      </c>
      <c r="Q126" s="9">
        <f>ROUND(属性投放!E$4+装备属性!E$4*IF($O126&lt;10,1,ROUNDDOWN($O126,-1))+SUM(属性投放!F$37:F$45)*$O126+VLOOKUP($P$2,一级属性!$E$41:$P$64,COLUMNS(一级属性!$E$41:H$64),0)*($O126+0.25*IF($O126&lt;10,1,ROUNDDOWN($O126,-1)))+VLOOKUP($P$2,宝石属性!$B$43:$M$66,COLUMNS(宝石属性!$B$43:E$66),0)*10*VLOOKUP(ROUNDDOWN($O126,-1),宝石属性!$B$25:$N$41,2,0)*VLOOKUP(ROUNDDOWN($O126,-1),宝石属性!$B$25:$N$41,3,0)+VLOOKUP($P$2,职业被动!$B$6:$M$29,COLUMNS(职业被动!$B$6:E$29),0)*$O126,0)</f>
        <v>5324</v>
      </c>
      <c r="R126" s="9">
        <f>ROUND(属性投放!F$4+装备属性!F$4*IF($O126&lt;10,1,ROUNDDOWN($O126,-1))+SUM(属性投放!G$37:G$45)*$O126+VLOOKUP($P$2,一级属性!$E$41:$P$64,COLUMNS(一级属性!$E$41:I$64),0)*($O126+0.25*IF($O126&lt;10,1,ROUNDDOWN($O126,-1)))+VLOOKUP($P$2,宝石属性!$B$43:$M$66,COLUMNS(宝石属性!$B$43:F$66),0)*10*VLOOKUP(ROUNDDOWN($O126,-1),宝石属性!$B$25:$N$41,2,0)*VLOOKUP(ROUNDDOWN($O126,-1),宝石属性!$B$25:$N$41,3,0)+VLOOKUP($P$2,职业被动!$B$6:$M$29,COLUMNS(职业被动!$B$6:F$29),0)*$O126,0)</f>
        <v>1330</v>
      </c>
      <c r="S126" s="9">
        <f>ROUND(属性投放!G$4+装备属性!G$4*IF($O126&lt;10,1,ROUNDDOWN($O126,-1))+SUM(属性投放!H$37:H$45)*$O126+VLOOKUP($P$2,一级属性!$E$41:$P$64,COLUMNS(一级属性!$E$41:J$64),0)*($O126+0.25*IF($O126&lt;10,1,ROUNDDOWN($O126,-1)))+VLOOKUP($P$2,宝石属性!$B$43:$M$66,COLUMNS(宝石属性!$B$43:G$66),0)*10*VLOOKUP(ROUNDDOWN($O126,-1),宝石属性!$B$25:$N$41,2,0)*VLOOKUP(ROUNDDOWN($O126,-1),宝石属性!$B$25:$N$41,3,0)+VLOOKUP($P$2,职业被动!$B$6:$M$29,COLUMNS(职业被动!$B$6:G$29),0)*$O126,0)</f>
        <v>1176</v>
      </c>
      <c r="T126" s="9">
        <f>ROUND(属性投放!H$4+装备属性!H$4*IF($O126&lt;10,1,ROUNDDOWN($O126,-1))+SUM(属性投放!I$37:I$45)*$O126+VLOOKUP($P$2,一级属性!$E$41:$P$64,COLUMNS(一级属性!$E$41:K$64),0)*($O126+0.25*IF($O126&lt;10,1,ROUNDDOWN($O126,-1)))+VLOOKUP($P$2,宝石属性!$B$43:$M$66,COLUMNS(宝石属性!$B$43:H$66),0)*10*VLOOKUP(ROUNDDOWN($O126,-1),宝石属性!$B$25:$N$41,2,0)*VLOOKUP(ROUNDDOWN($O126,-1),宝石属性!$B$25:$N$41,3,0)+VLOOKUP($P$2,职业被动!$B$6:$M$29,COLUMNS(职业被动!$B$6:H$29),0)*$O126,0)</f>
        <v>1400</v>
      </c>
      <c r="U126" s="9">
        <f>ROUND(属性投放!I$4+装备属性!I$4*IF($O126&lt;10,1,ROUNDDOWN($O126,-1))+SUM(属性投放!J$37:J$45)*$O126+VLOOKUP($P$2,一级属性!$E$41:$P$64,COLUMNS(一级属性!$E$41:L$64),0)*($O126+0.25*IF($O126&lt;10,1,ROUNDDOWN($O126,-1)))+VLOOKUP($P$2,宝石属性!$B$43:$M$66,COLUMNS(宝石属性!$B$43:I$66),0)*10*VLOOKUP(ROUNDDOWN($O126,-1),宝石属性!$B$25:$N$41,2,0)*VLOOKUP(ROUNDDOWN($O126,-1),宝石属性!$B$25:$N$41,3,0)+VLOOKUP($P$2,职业被动!$B$6:$M$29,COLUMNS(职业被动!$B$6:I$29),0)*$O126,0)</f>
        <v>1426</v>
      </c>
      <c r="V126" s="9">
        <f>ROUND(属性投放!J$4+装备属性!J$4*IF($O126&lt;10,1,ROUNDDOWN($O126,-1))+SUM(属性投放!K$37:K$45)*$O126+VLOOKUP($P$2,一级属性!$E$41:$P$64,COLUMNS(一级属性!$E$41:M$64),0)*($O126+0.25*IF($O126&lt;10,1,ROUNDDOWN($O126,-1)))+VLOOKUP($P$2,宝石属性!$B$43:$M$66,COLUMNS(宝石属性!$B$43:J$66),0)*10*VLOOKUP(ROUNDDOWN($O126,-1),宝石属性!$B$25:$N$41,2,0)*VLOOKUP(ROUNDDOWN($O126,-1),宝石属性!$B$25:$N$41,3,0)+VLOOKUP($P$2,职业被动!$B$6:$M$29,COLUMNS(职业被动!$B$6:J$29),0)*$O126,0)</f>
        <v>987</v>
      </c>
      <c r="W126" s="9">
        <f>ROUND(属性投放!K$4+装备属性!K$4*IF($O126&lt;10,1,ROUNDDOWN($O126,-1))+SUM(属性投放!L$37:L$45)*$O126+VLOOKUP($P$2,一级属性!$E$41:$P$64,COLUMNS(一级属性!$E$41:N$64),0)*($O126+0.25*IF($O126&lt;10,1,ROUNDDOWN($O126,-1)))+VLOOKUP($P$2,宝石属性!$B$43:$M$66,COLUMNS(宝石属性!$B$43:K$66),0)*10*VLOOKUP(ROUNDDOWN($O126,-1),宝石属性!$B$25:$N$41,2,0)*VLOOKUP(ROUNDDOWN($O126,-1),宝石属性!$B$25:$N$41,3,0)+VLOOKUP($P$2,职业被动!$B$6:$M$29,COLUMNS(职业被动!$B$6:K$29),0)*$O126,0)</f>
        <v>602</v>
      </c>
      <c r="X126" s="9">
        <f>ROUND(属性投放!L$4+装备属性!L$4*IF($O126&lt;10,1,ROUNDDOWN($O126,-1))+SUM(属性投放!M$37:M$45)*$O126+VLOOKUP($P$2,一级属性!$E$41:$P$64,COLUMNS(一级属性!$E$41:O$64),0)*($O126+0.25*IF($O126&lt;10,1,ROUNDDOWN($O126,-1)))+VLOOKUP($P$2,宝石属性!$B$43:$M$66,COLUMNS(宝石属性!$B$43:L$66),0)*10*VLOOKUP(ROUNDDOWN($O126,-1),宝石属性!$B$25:$N$41,2,0)*VLOOKUP(ROUNDDOWN($O126,-1),宝石属性!$B$25:$N$41,3,0)+VLOOKUP($P$2,职业被动!$B$6:$M$29,COLUMNS(职业被动!$B$6:L$29),0)*$O126,0)</f>
        <v>37</v>
      </c>
      <c r="Y126" s="9">
        <f>ROUND(属性投放!M$4+装备属性!M$4*IF($O126&lt;10,1,ROUNDDOWN($O126,-1))+SUM(属性投放!N$37:N$45)*$O126+VLOOKUP($P$2,一级属性!$E$41:$P$64,COLUMNS(一级属性!$E$41:P$64),0)*($O126+0.25*IF($O126&lt;10,1,ROUNDDOWN($O126,-1)))+VLOOKUP($P$2,宝石属性!$B$43:$M$66,COLUMNS(宝石属性!$B$43:M$66),0)*10*VLOOKUP(ROUNDDOWN($O126,-1),宝石属性!$B$25:$N$41,2,0)*VLOOKUP(ROUNDDOWN($O126,-1),宝石属性!$B$25:$N$41,3,0)+VLOOKUP($P$2,职业被动!$B$6:$M$29,COLUMNS(职业被动!$B$6:M$29),0)*$O126,0)</f>
        <v>1347</v>
      </c>
      <c r="Z126" s="48">
        <f>属性价值和能力评分!$F$9+ROUND(属性价值和能力评分!$F$38*10,0)*O126+ROUND((SUM(装备属性!$W$9:$W$14)+属性价值和能力评分!$F$38*1.25+1.4+2.8)*IF(O126&lt;10,1,ROUNDDOWN(O126,-1)),0)+15*VLOOKUP(ROUNDDOWN(O126,-1),宝石属性!$B$26:$D$41,2,0)*6*VLOOKUP(ROUNDDOWN(O126,-1),宝石属性!$B$26:$D$41,3,0)+(属性价值和能力评分!$F$49*9+属性价值和能力评分!$F$50*2+属性价值和能力评分!$F$53*8/5)*O126</f>
        <v>22698</v>
      </c>
      <c r="AB126" s="1">
        <v>123</v>
      </c>
      <c r="AC126" s="9">
        <f>ROUND(属性投放!D$4+装备属性!D$4*IF($AB126&lt;10,1,ROUNDDOWN($AB126,-1))+SUM(属性投放!E$37:E$45)*$AB126+VLOOKUP($AC$2,一级属性!$E$41:$P$64,COLUMNS(一级属性!$E$41:G$64),0)*($AB126+0.25*IF($AB126&lt;10,1,ROUNDDOWN($AB126,-1)))+VLOOKUP($AC$2,宝石属性!$B$43:$M$66,COLUMNS(宝石属性!$B$43:D$66),0)*10*VLOOKUP(ROUNDDOWN($AB126,-1),宝石属性!$B$25:$N$41,2,0)*VLOOKUP(ROUNDDOWN($AB126,-1),宝石属性!$B$25:$N$41,3,0)+VLOOKUP($AC$2,职业被动!$B$6:$M$29,COLUMNS(职业被动!$B$6:D$29),0)*$AB126,0)</f>
        <v>7882</v>
      </c>
      <c r="AD126" s="9">
        <f>ROUND(属性投放!E$4+装备属性!E$4*IF($AB126&lt;10,1,ROUNDDOWN($AB126,-1))+SUM(属性投放!F$37:F$45)*$AB126+VLOOKUP($AC$2,一级属性!$E$41:$P$64,COLUMNS(一级属性!$E$41:H$64),0)*($AB126+0.25*IF($AB126&lt;10,1,ROUNDDOWN($AB126,-1)))+VLOOKUP($AC$2,宝石属性!$B$43:$M$66,COLUMNS(宝石属性!$B$43:E$66),0)*10*VLOOKUP(ROUNDDOWN($AB126,-1),宝石属性!$B$25:$N$41,2,0)*VLOOKUP(ROUNDDOWN($AB126,-1),宝石属性!$B$25:$N$41,3,0)+VLOOKUP($AC$2,职业被动!$B$6:$M$29,COLUMNS(职业被动!$B$6:E$29),0)*$AB126,0)</f>
        <v>3029</v>
      </c>
      <c r="AE126" s="9">
        <f>ROUND(属性投放!F$4+装备属性!F$4*IF($AB126&lt;10,1,ROUNDDOWN($AB126,-1))+SUM(属性投放!G$37:G$45)*$AB126+VLOOKUP($AC$2,一级属性!$E$41:$P$64,COLUMNS(一级属性!$E$41:I$64),0)*($AB126+0.25*IF($AB126&lt;10,1,ROUNDDOWN($AB126,-1)))+VLOOKUP($AC$2,宝石属性!$B$43:$M$66,COLUMNS(宝石属性!$B$43:F$66),0)*10*VLOOKUP(ROUNDDOWN($AB126,-1),宝石属性!$B$25:$N$41,2,0)*VLOOKUP(ROUNDDOWN($AB126,-1),宝石属性!$B$25:$N$41,3,0)+VLOOKUP($AC$2,职业被动!$B$6:$M$29,COLUMNS(职业被动!$B$6:F$29),0)*$AB126,0)</f>
        <v>2102</v>
      </c>
      <c r="AF126" s="9">
        <f>ROUND(属性投放!G$4+装备属性!G$4*IF($AB126&lt;10,1,ROUNDDOWN($AB126,-1))+SUM(属性投放!H$37:H$45)*$AB126+VLOOKUP($AC$2,一级属性!$E$41:$P$64,COLUMNS(一级属性!$E$41:J$64),0)*($AB126+0.25*IF($AB126&lt;10,1,ROUNDDOWN($AB126,-1)))+VLOOKUP($AC$2,宝石属性!$B$43:$M$66,COLUMNS(宝石属性!$B$43:G$66),0)*10*VLOOKUP(ROUNDDOWN($AB126,-1),宝石属性!$B$25:$N$41,2,0)*VLOOKUP(ROUNDDOWN($AB126,-1),宝石属性!$B$25:$N$41,3,0)+VLOOKUP($AC$2,职业被动!$B$6:$M$29,COLUMNS(职业被动!$B$6:G$29),0)*$AB126,0)</f>
        <v>1422</v>
      </c>
      <c r="AG126" s="9">
        <f>ROUND(属性投放!H$4+装备属性!H$4*IF($AB126&lt;10,1,ROUNDDOWN($AB126,-1))+SUM(属性投放!I$37:I$45)*$AB126+VLOOKUP($AC$2,一级属性!$E$41:$P$64,COLUMNS(一级属性!$E$41:K$64),0)*($AB126+0.25*IF($AB126&lt;10,1,ROUNDDOWN($AB126,-1)))+VLOOKUP($AC$2,宝石属性!$B$43:$M$66,COLUMNS(宝石属性!$B$43:H$66),0)*10*VLOOKUP(ROUNDDOWN($AB126,-1),宝石属性!$B$25:$N$41,2,0)*VLOOKUP(ROUNDDOWN($AB126,-1),宝石属性!$B$25:$N$41,3,0)+VLOOKUP($AC$2,职业被动!$B$6:$M$29,COLUMNS(职业被动!$B$6:H$29),0)*$AB126,0)</f>
        <v>818</v>
      </c>
      <c r="AH126" s="9">
        <f>ROUND(属性投放!I$4+装备属性!I$4*IF($AB126&lt;10,1,ROUNDDOWN($AB126,-1))+SUM(属性投放!J$37:J$45)*$AB126+VLOOKUP($AC$2,一级属性!$E$41:$P$64,COLUMNS(一级属性!$E$41:L$64),0)*($AB126+0.25*IF($AB126&lt;10,1,ROUNDDOWN($AB126,-1)))+VLOOKUP($AC$2,宝石属性!$B$43:$M$66,COLUMNS(宝石属性!$B$43:I$66),0)*10*VLOOKUP(ROUNDDOWN($AB126,-1),宝石属性!$B$25:$N$41,2,0)*VLOOKUP(ROUNDDOWN($AB126,-1),宝石属性!$B$25:$N$41,3,0)+VLOOKUP($AC$2,职业被动!$B$6:$M$29,COLUMNS(职业被动!$B$6:I$29),0)*$AB126,0)</f>
        <v>1335</v>
      </c>
      <c r="AI126" s="9">
        <f>ROUND(属性投放!J$4+装备属性!J$4*IF($AB126&lt;10,1,ROUNDDOWN($AB126,-1))+SUM(属性投放!K$37:K$45)*$AB126+VLOOKUP($AC$2,一级属性!$E$41:$P$64,COLUMNS(一级属性!$E$41:M$64),0)*($AB126+0.25*IF($AB126&lt;10,1,ROUNDDOWN($AB126,-1)))+VLOOKUP($AC$2,宝石属性!$B$43:$M$66,COLUMNS(宝石属性!$B$43:J$66),0)*10*VLOOKUP(ROUNDDOWN($AB126,-1),宝石属性!$B$25:$N$41,2,0)*VLOOKUP(ROUNDDOWN($AB126,-1),宝石属性!$B$25:$N$41,3,0)+VLOOKUP($AC$2,职业被动!$B$6:$M$29,COLUMNS(职业被动!$B$6:J$29),0)*$AB126,0)</f>
        <v>880</v>
      </c>
      <c r="AJ126" s="9">
        <f>ROUND(属性投放!K$4+装备属性!K$4*IF($AB126&lt;10,1,ROUNDDOWN($AB126,-1))+SUM(属性投放!L$37:L$45)*$AB126+VLOOKUP($AC$2,一级属性!$E$41:$P$64,COLUMNS(一级属性!$E$41:N$64),0)*($AB126+0.25*IF($AB126&lt;10,1,ROUNDDOWN($AB126,-1)))+VLOOKUP($AC$2,宝石属性!$B$43:$M$66,COLUMNS(宝石属性!$B$43:K$66),0)*10*VLOOKUP(ROUNDDOWN($AB126,-1),宝石属性!$B$25:$N$41,2,0)*VLOOKUP(ROUNDDOWN($AB126,-1),宝石属性!$B$25:$N$41,3,0)+VLOOKUP($AC$2,职业被动!$B$6:$M$29,COLUMNS(职业被动!$B$6:K$29),0)*$AB126,0)</f>
        <v>442</v>
      </c>
      <c r="AK126" s="9">
        <f>ROUND(属性投放!L$4+装备属性!L$4*IF($AB126&lt;10,1,ROUNDDOWN($AB126,-1))+SUM(属性投放!M$37:M$45)*$AB126+VLOOKUP($AC$2,一级属性!$E$41:$P$64,COLUMNS(一级属性!$E$41:O$64),0)*($AB126+0.25*IF($AB126&lt;10,1,ROUNDDOWN($AB126,-1)))+VLOOKUP($AC$2,宝石属性!$B$43:$M$66,COLUMNS(宝石属性!$B$43:L$66),0)*10*VLOOKUP(ROUNDDOWN($AB126,-1),宝石属性!$B$25:$N$41,2,0)*VLOOKUP(ROUNDDOWN($AB126,-1),宝石属性!$B$25:$N$41,3,0)+VLOOKUP($AC$2,职业被动!$B$6:$M$29,COLUMNS(职业被动!$B$6:L$29),0)*$AB126,0)</f>
        <v>37</v>
      </c>
      <c r="AL126" s="9">
        <f>ROUND(属性投放!M$4+装备属性!M$4*IF($AB126&lt;10,1,ROUNDDOWN($AB126,-1))+SUM(属性投放!N$37:N$45)*$AB126+VLOOKUP($AC$2,一级属性!$E$41:$P$64,COLUMNS(一级属性!$E$41:P$64),0)*($AB126+0.25*IF($AB126&lt;10,1,ROUNDDOWN($AB126,-1)))+VLOOKUP($AC$2,宝石属性!$B$43:$M$66,COLUMNS(宝石属性!$B$43:M$66),0)*10*VLOOKUP(ROUNDDOWN($AB126,-1),宝石属性!$B$25:$N$41,2,0)*VLOOKUP(ROUNDDOWN($AB126,-1),宝石属性!$B$25:$N$41,3,0)+VLOOKUP($AC$2,职业被动!$B$6:$M$29,COLUMNS(职业被动!$B$6:M$29),0)*$AB126,0)</f>
        <v>1347</v>
      </c>
      <c r="AM126" s="48">
        <f>属性价值和能力评分!$F$9+ROUND(属性价值和能力评分!$F$38*10,0)*AB126+ROUND((SUM(装备属性!$W$9:$W$14)+属性价值和能力评分!$F$38*1.25+1.4+2.8)*IF(AB126&lt;10,1,ROUNDDOWN(AB126,-1)),0)+15*VLOOKUP(ROUNDDOWN(AB126,-1),宝石属性!$B$26:$D$41,2,0)*6*VLOOKUP(ROUNDDOWN(AB126,-1),宝石属性!$B$26:$D$41,3,0)+(属性价值和能力评分!$F$49*9+属性价值和能力评分!$F$50*2+属性价值和能力评分!$F$53*8/5)*AB126</f>
        <v>22698</v>
      </c>
      <c r="AO126" s="1">
        <v>123</v>
      </c>
      <c r="AP126" s="9">
        <f>ROUND(属性投放!D$4+装备属性!D$4*IF($AO126&lt;10,1,ROUNDDOWN($AO126,-1))+SUM(属性投放!E$37:E$45)*$AO126+VLOOKUP($AP$2,一级属性!$E$41:$P$64,COLUMNS(一级属性!$E$41:G$64),0)*($AO126+0.25*IF($AO126&lt;10,1,ROUNDDOWN($AO126,-1)))+VLOOKUP($AP$2,宝石属性!$B$43:$M$66,COLUMNS(宝石属性!$B$43:D$66),0)*10*VLOOKUP(ROUNDDOWN($AO126,-1),宝石属性!$B$25:$N$41,2,0)*VLOOKUP(ROUNDDOWN($AO126,-1),宝石属性!$B$25:$N$41,3,0)+VLOOKUP($AP$2,职业被动!$B$6:$M$29,COLUMNS(职业被动!$B$6:D$29),0)*$AO126,0)</f>
        <v>7882</v>
      </c>
      <c r="AQ126" s="9">
        <f>ROUND(属性投放!E$4+装备属性!E$4*IF($AO126&lt;10,1,ROUNDDOWN($AO126,-1))+SUM(属性投放!F$37:F$45)*$AO126+VLOOKUP($AP$2,一级属性!$E$41:$P$64,COLUMNS(一级属性!$E$41:H$64),0)*($AO126+0.25*IF($AO126&lt;10,1,ROUNDDOWN($AO126,-1)))+VLOOKUP($AP$2,宝石属性!$B$43:$M$66,COLUMNS(宝石属性!$B$43:E$66),0)*10*VLOOKUP(ROUNDDOWN($AO126,-1),宝石属性!$B$25:$N$41,2,0)*VLOOKUP(ROUNDDOWN($AO126,-1),宝石属性!$B$25:$N$41,3,0)+VLOOKUP($AP$2,职业被动!$B$6:$M$29,COLUMNS(职业被动!$B$6:E$29),0)*$AO126,0)</f>
        <v>5324</v>
      </c>
      <c r="AR126" s="9">
        <f>ROUND(属性投放!F$4+装备属性!F$4*IF($AO126&lt;10,1,ROUNDDOWN($AO126,-1))+SUM(属性投放!G$37:G$45)*$AO126+VLOOKUP($AP$2,一级属性!$E$41:$P$64,COLUMNS(一级属性!$E$41:I$64),0)*($AO126+0.25*IF($AO126&lt;10,1,ROUNDDOWN($AO126,-1)))+VLOOKUP($AP$2,宝石属性!$B$43:$M$66,COLUMNS(宝石属性!$B$43:F$66),0)*10*VLOOKUP(ROUNDDOWN($AO126,-1),宝石属性!$B$25:$N$41,2,0)*VLOOKUP(ROUNDDOWN($AO126,-1),宝石属性!$B$25:$N$41,3,0)+VLOOKUP($AP$2,职业被动!$B$6:$M$29,COLUMNS(职业被动!$B$6:F$29),0)*$AO126,0)</f>
        <v>1330</v>
      </c>
      <c r="AS126" s="9">
        <f>ROUND(属性投放!G$4+装备属性!G$4*IF($AO126&lt;10,1,ROUNDDOWN($AO126,-1))+SUM(属性投放!H$37:H$45)*$AO126+VLOOKUP($AP$2,一级属性!$E$41:$P$64,COLUMNS(一级属性!$E$41:J$64),0)*($AO126+0.25*IF($AO126&lt;10,1,ROUNDDOWN($AO126,-1)))+VLOOKUP($AP$2,宝石属性!$B$43:$M$66,COLUMNS(宝石属性!$B$43:G$66),0)*10*VLOOKUP(ROUNDDOWN($AO126,-1),宝石属性!$B$25:$N$41,2,0)*VLOOKUP(ROUNDDOWN($AO126,-1),宝石属性!$B$25:$N$41,3,0)+VLOOKUP($AP$2,职业被动!$B$6:$M$29,COLUMNS(职业被动!$B$6:G$29),0)*$AO126,0)</f>
        <v>1176</v>
      </c>
      <c r="AT126" s="9">
        <f>ROUND(属性投放!H$4+装备属性!H$4*IF($AO126&lt;10,1,ROUNDDOWN($AO126,-1))+SUM(属性投放!I$37:I$45)*$AO126+VLOOKUP($AP$2,一级属性!$E$41:$P$64,COLUMNS(一级属性!$E$41:K$64),0)*($AO126+0.25*IF($AO126&lt;10,1,ROUNDDOWN($AO126,-1)))+VLOOKUP($AP$2,宝石属性!$B$43:$M$66,COLUMNS(宝石属性!$B$43:H$66),0)*10*VLOOKUP(ROUNDDOWN($AO126,-1),宝石属性!$B$25:$N$41,2,0)*VLOOKUP(ROUNDDOWN($AO126,-1),宝石属性!$B$25:$N$41,3,0)+VLOOKUP($AP$2,职业被动!$B$6:$M$29,COLUMNS(职业被动!$B$6:H$29),0)*$AO126,0)</f>
        <v>1277</v>
      </c>
      <c r="AU126" s="9">
        <f>ROUND(属性投放!I$4+装备属性!I$4*IF($AO126&lt;10,1,ROUNDDOWN($AO126,-1))+SUM(属性投放!J$37:J$45)*$AO126+VLOOKUP($AP$2,一级属性!$E$41:$P$64,COLUMNS(一级属性!$E$41:L$64),0)*($AO126+0.25*IF($AO126&lt;10,1,ROUNDDOWN($AO126,-1)))+VLOOKUP($AP$2,宝石属性!$B$43:$M$66,COLUMNS(宝石属性!$B$43:I$66),0)*10*VLOOKUP(ROUNDDOWN($AO126,-1),宝石属性!$B$25:$N$41,2,0)*VLOOKUP(ROUNDDOWN($AO126,-1),宝石属性!$B$25:$N$41,3,0)+VLOOKUP($AP$2,职业被动!$B$6:$M$29,COLUMNS(职业被动!$B$6:I$29),0)*$AO126,0)</f>
        <v>1426</v>
      </c>
      <c r="AV126" s="9">
        <f>ROUND(属性投放!J$4+装备属性!J$4*IF($AO126&lt;10,1,ROUNDDOWN($AO126,-1))+SUM(属性投放!K$37:K$45)*$AO126+VLOOKUP($AP$2,一级属性!$E$41:$P$64,COLUMNS(一级属性!$E$41:M$64),0)*($AO126+0.25*IF($AO126&lt;10,1,ROUNDDOWN($AO126,-1)))+VLOOKUP($AP$2,宝石属性!$B$43:$M$66,COLUMNS(宝石属性!$B$43:J$66),0)*10*VLOOKUP(ROUNDDOWN($AO126,-1),宝石属性!$B$25:$N$41,2,0)*VLOOKUP(ROUNDDOWN($AO126,-1),宝石属性!$B$25:$N$41,3,0)+VLOOKUP($AP$2,职业被动!$B$6:$M$29,COLUMNS(职业被动!$B$6:J$29),0)*$AO126,0)</f>
        <v>987</v>
      </c>
      <c r="AW126" s="9">
        <f>ROUND(属性投放!K$4+装备属性!K$4*IF($AO126&lt;10,1,ROUNDDOWN($AO126,-1))+SUM(属性投放!L$37:L$45)*$AO126+VLOOKUP($AP$2,一级属性!$E$41:$P$64,COLUMNS(一级属性!$E$41:N$64),0)*($AO126+0.25*IF($AO126&lt;10,1,ROUNDDOWN($AO126,-1)))+VLOOKUP($AP$2,宝石属性!$B$43:$M$66,COLUMNS(宝石属性!$B$43:K$66),0)*10*VLOOKUP(ROUNDDOWN($AO126,-1),宝石属性!$B$25:$N$41,2,0)*VLOOKUP(ROUNDDOWN($AO126,-1),宝石属性!$B$25:$N$41,3,0)+VLOOKUP($AP$2,职业被动!$B$6:$M$29,COLUMNS(职业被动!$B$6:K$29),0)*$AO126,0)</f>
        <v>442</v>
      </c>
      <c r="AX126" s="9">
        <f>ROUND(属性投放!L$4+装备属性!L$4*IF($AO126&lt;10,1,ROUNDDOWN($AO126,-1))+SUM(属性投放!M$37:M$45)*$AO126+VLOOKUP($AP$2,一级属性!$E$41:$P$64,COLUMNS(一级属性!$E$41:O$64),0)*($AO126+0.25*IF($AO126&lt;10,1,ROUNDDOWN($AO126,-1)))+VLOOKUP($AP$2,宝石属性!$B$43:$M$66,COLUMNS(宝石属性!$B$43:L$66),0)*10*VLOOKUP(ROUNDDOWN($AO126,-1),宝石属性!$B$25:$N$41,2,0)*VLOOKUP(ROUNDDOWN($AO126,-1),宝石属性!$B$25:$N$41,3,0)+VLOOKUP($AP$2,职业被动!$B$6:$M$29,COLUMNS(职业被动!$B$6:L$29),0)*$AO126,0)</f>
        <v>1327</v>
      </c>
      <c r="AY126" s="9">
        <f>ROUND(属性投放!M$4+装备属性!M$4*IF($AO126&lt;10,1,ROUNDDOWN($AO126,-1))+SUM(属性投放!N$37:N$45)*$AO126+VLOOKUP($AP$2,一级属性!$E$41:$P$64,COLUMNS(一级属性!$E$41:P$64),0)*($AO126+0.25*IF($AO126&lt;10,1,ROUNDDOWN($AO126,-1)))+VLOOKUP($AP$2,宝石属性!$B$43:$M$66,COLUMNS(宝石属性!$B$43:M$66),0)*10*VLOOKUP(ROUNDDOWN($AO126,-1),宝石属性!$B$25:$N$41,2,0)*VLOOKUP(ROUNDDOWN($AO126,-1),宝石属性!$B$25:$N$41,3,0)+VLOOKUP($AP$2,职业被动!$B$6:$M$29,COLUMNS(职业被动!$B$6:M$29),0)*$AO126,0)</f>
        <v>1347</v>
      </c>
      <c r="AZ126" s="48">
        <f>属性价值和能力评分!$F$9+ROUND(属性价值和能力评分!$F$38*10,0)*AO126+ROUND((SUM(装备属性!$W$9:$W$14)+属性价值和能力评分!$F$38*1.25+1.4+2.8)*IF(AO126&lt;10,1,ROUNDDOWN(AO126,-1)),0)+15*VLOOKUP(ROUNDDOWN(AO126,-1),宝石属性!$B$26:$D$41,2,0)*6*VLOOKUP(ROUNDDOWN(AO126,-1),宝石属性!$B$26:$D$41,3,0)+(属性价值和能力评分!$F$49*9+属性价值和能力评分!$F$50*2+属性价值和能力评分!$F$53*8/5)*AO126</f>
        <v>22698</v>
      </c>
      <c r="BB126" s="1">
        <v>123</v>
      </c>
      <c r="BC126" s="9">
        <f>ROUND(属性投放!D$4+装备属性!D$4*IF($BB126&lt;10,1,ROUNDDOWN($BB126,-1))+SUM(属性投放!E$37:E$45)*$BB126+VLOOKUP($BC$2,一级属性!$E$41:$P$64,COLUMNS(一级属性!$E$41:G$64),0)*($BB126+0.25*IF($BB126&lt;10,1,ROUNDDOWN($BB126,-1)))+VLOOKUP($BC$2,宝石属性!$B$43:$M$66,COLUMNS(宝石属性!$B$43:D$66),0)*10*VLOOKUP(ROUNDDOWN($BB126,-1),宝石属性!$B$25:$N$41,2,0)*VLOOKUP(ROUNDDOWN($BB126,-1),宝石属性!$B$25:$N$41,3,0)+VLOOKUP($BC$2,职业被动!$B$6:$M$29,COLUMNS(职业被动!$B$6:D$29),0)*$BB126,0)</f>
        <v>7021</v>
      </c>
      <c r="BD126" s="9">
        <f>ROUND(属性投放!E$4+装备属性!E$4*IF($BB126&lt;10,1,ROUNDDOWN($BB126,-1))+SUM(属性投放!F$37:F$45)*$BB126+VLOOKUP($BC$2,一级属性!$E$41:$P$64,COLUMNS(一级属性!$E$41:H$64),0)*($BB126+0.25*IF($BB126&lt;10,1,ROUNDDOWN($BB126,-1)))+VLOOKUP($BC$2,宝石属性!$B$43:$M$66,COLUMNS(宝石属性!$B$43:E$66),0)*10*VLOOKUP(ROUNDDOWN($BB126,-1),宝石属性!$B$25:$N$41,2,0)*VLOOKUP(ROUNDDOWN($BB126,-1),宝石属性!$B$25:$N$41,3,0)+VLOOKUP($BC$2,职业被动!$B$6:$M$29,COLUMNS(职业被动!$B$6:E$29),0)*$BB126,0)</f>
        <v>6089</v>
      </c>
      <c r="BE126" s="9">
        <f>ROUND(属性投放!F$4+装备属性!F$4*IF($BB126&lt;10,1,ROUNDDOWN($BB126,-1))+SUM(属性投放!G$37:G$45)*$BB126+VLOOKUP($BC$2,一级属性!$E$41:$P$64,COLUMNS(一级属性!$E$41:I$64),0)*($BB126+0.25*IF($BB126&lt;10,1,ROUNDDOWN($BB126,-1)))+VLOOKUP($BC$2,宝石属性!$B$43:$M$66,COLUMNS(宝石属性!$B$43:F$66),0)*10*VLOOKUP(ROUNDDOWN($BB126,-1),宝石属性!$B$25:$N$41,2,0)*VLOOKUP(ROUNDDOWN($BB126,-1),宝石属性!$B$25:$N$41,3,0)+VLOOKUP($BC$2,职业被动!$B$6:$M$29,COLUMNS(职业被动!$B$6:F$29),0)*$BB126,0)</f>
        <v>1330</v>
      </c>
      <c r="BF126" s="9">
        <f>ROUND(属性投放!G$4+装备属性!G$4*IF($BB126&lt;10,1,ROUNDDOWN($BB126,-1))+SUM(属性投放!H$37:H$45)*$BB126+VLOOKUP($BC$2,一级属性!$E$41:$P$64,COLUMNS(一级属性!$E$41:J$64),0)*($BB126+0.25*IF($BB126&lt;10,1,ROUNDDOWN($BB126,-1)))+VLOOKUP($BC$2,宝石属性!$B$43:$M$66,COLUMNS(宝石属性!$B$43:G$66),0)*10*VLOOKUP(ROUNDDOWN($BB126,-1),宝石属性!$B$25:$N$41,2,0)*VLOOKUP(ROUNDDOWN($BB126,-1),宝石属性!$B$25:$N$41,3,0)+VLOOKUP($BC$2,职业被动!$B$6:$M$29,COLUMNS(职业被动!$B$6:G$29),0)*$BB126,0)</f>
        <v>1176</v>
      </c>
      <c r="BG126" s="9">
        <f>ROUND(属性投放!H$4+装备属性!H$4*IF($BB126&lt;10,1,ROUNDDOWN($BB126,-1))+SUM(属性投放!I$37:I$45)*$BB126+VLOOKUP($BC$2,一级属性!$E$41:$P$64,COLUMNS(一级属性!$E$41:K$64),0)*($BB126+0.25*IF($BB126&lt;10,1,ROUNDDOWN($BB126,-1)))+VLOOKUP($BC$2,宝石属性!$B$43:$M$66,COLUMNS(宝石属性!$B$43:H$66),0)*10*VLOOKUP(ROUNDDOWN($BB126,-1),宝石属性!$B$25:$N$41,2,0)*VLOOKUP(ROUNDDOWN($BB126,-1),宝石属性!$B$25:$N$41,3,0)+VLOOKUP($BC$2,职业被动!$B$6:$M$29,COLUMNS(职业被动!$B$6:H$29),0)*$BB126,0)</f>
        <v>1796</v>
      </c>
      <c r="BH126" s="9">
        <f>ROUND(属性投放!I$4+装备属性!I$4*IF($BB126&lt;10,1,ROUNDDOWN($BB126,-1))+SUM(属性投放!J$37:J$45)*$BB126+VLOOKUP($BC$2,一级属性!$E$41:$P$64,COLUMNS(一级属性!$E$41:L$64),0)*($BB126+0.25*IF($BB126&lt;10,1,ROUNDDOWN($BB126,-1)))+VLOOKUP($BC$2,宝石属性!$B$43:$M$66,COLUMNS(宝石属性!$B$43:I$66),0)*10*VLOOKUP(ROUNDDOWN($BB126,-1),宝石属性!$B$25:$N$41,2,0)*VLOOKUP(ROUNDDOWN($BB126,-1),宝石属性!$B$25:$N$41,3,0)+VLOOKUP($BC$2,职业被动!$B$6:$M$29,COLUMNS(职业被动!$B$6:I$29),0)*$BB126,0)</f>
        <v>1702</v>
      </c>
      <c r="BI126" s="9">
        <f>ROUND(属性投放!J$4+装备属性!J$4*IF($BB126&lt;10,1,ROUNDDOWN($BB126,-1))+SUM(属性投放!K$37:K$45)*$BB126+VLOOKUP($BC$2,一级属性!$E$41:$P$64,COLUMNS(一级属性!$E$41:M$64),0)*($BB126+0.25*IF($BB126&lt;10,1,ROUNDDOWN($BB126,-1)))+VLOOKUP($BC$2,宝石属性!$B$43:$M$66,COLUMNS(宝石属性!$B$43:J$66),0)*10*VLOOKUP(ROUNDDOWN($BB126,-1),宝石属性!$B$25:$N$41,2,0)*VLOOKUP(ROUNDDOWN($BB126,-1),宝石属性!$B$25:$N$41,3,0)+VLOOKUP($BC$2,职业被动!$B$6:$M$29,COLUMNS(职业被动!$B$6:J$29),0)*$BB126,0)</f>
        <v>758</v>
      </c>
      <c r="BJ126" s="9">
        <f>ROUND(属性投放!K$4+装备属性!K$4*IF($BB126&lt;10,1,ROUNDDOWN($BB126,-1))+SUM(属性投放!L$37:L$45)*$BB126+VLOOKUP($BC$2,一级属性!$E$41:$P$64,COLUMNS(一级属性!$E$41:N$64),0)*($BB126+0.25*IF($BB126&lt;10,1,ROUNDDOWN($BB126,-1)))+VLOOKUP($BC$2,宝石属性!$B$43:$M$66,COLUMNS(宝石属性!$B$43:K$66),0)*10*VLOOKUP(ROUNDDOWN($BB126,-1),宝石属性!$B$25:$N$41,2,0)*VLOOKUP(ROUNDDOWN($BB126,-1),宝石属性!$B$25:$N$41,3,0)+VLOOKUP($BC$2,职业被动!$B$6:$M$29,COLUMNS(职业被动!$B$6:K$29),0)*$BB126,0)</f>
        <v>442</v>
      </c>
      <c r="BK126" s="9">
        <f>ROUND(属性投放!L$4+装备属性!L$4*IF($BB126&lt;10,1,ROUNDDOWN($BB126,-1))+SUM(属性投放!M$37:M$45)*$BB126+VLOOKUP($BC$2,一级属性!$E$41:$P$64,COLUMNS(一级属性!$E$41:O$64),0)*($BB126+0.25*IF($BB126&lt;10,1,ROUNDDOWN($BB126,-1)))+VLOOKUP($BC$2,宝石属性!$B$43:$M$66,COLUMNS(宝石属性!$B$43:L$66),0)*10*VLOOKUP(ROUNDDOWN($BB126,-1),宝石属性!$B$25:$N$41,2,0)*VLOOKUP(ROUNDDOWN($BB126,-1),宝石属性!$B$25:$N$41,3,0)+VLOOKUP($BC$2,职业被动!$B$6:$M$29,COLUMNS(职业被动!$B$6:L$29),0)*$BB126,0)</f>
        <v>37</v>
      </c>
      <c r="BL126" s="9">
        <f>ROUND(属性投放!M$4+装备属性!M$4*IF($BB126&lt;10,1,ROUNDDOWN($BB126,-1))+SUM(属性投放!N$37:N$45)*$BB126+VLOOKUP($BC$2,一级属性!$E$41:$P$64,COLUMNS(一级属性!$E$41:P$64),0)*($BB126+0.25*IF($BB126&lt;10,1,ROUNDDOWN($BB126,-1)))+VLOOKUP($BC$2,宝石属性!$B$43:$M$66,COLUMNS(宝石属性!$B$43:M$66),0)*10*VLOOKUP(ROUNDDOWN($BB126,-1),宝石属性!$B$25:$N$41,2,0)*VLOOKUP(ROUNDDOWN($BB126,-1),宝石属性!$B$25:$N$41,3,0)+VLOOKUP($BC$2,职业被动!$B$6:$M$29,COLUMNS(职业被动!$B$6:M$29),0)*$BB126,0)</f>
        <v>1347</v>
      </c>
      <c r="BM126" s="48">
        <f>属性价值和能力评分!$F$9+ROUND(属性价值和能力评分!$F$38*10,0)*BB126+ROUND((SUM(装备属性!$W$9:$W$14)+属性价值和能力评分!$F$38*1.25+1.4+2.8)*IF(BB126&lt;10,1,ROUNDDOWN(BB126,-1)),0)+15*VLOOKUP(ROUNDDOWN(BB126,-1),宝石属性!$B$26:$D$41,2,0)*6*VLOOKUP(ROUNDDOWN(BB126,-1),宝石属性!$B$26:$D$41,3,0)+(属性价值和能力评分!$F$49*9+属性价值和能力评分!$F$50*2+属性价值和能力评分!$F$53*8/5)*BB126</f>
        <v>22698</v>
      </c>
      <c r="BO126" s="1">
        <v>123</v>
      </c>
      <c r="BP126" s="9">
        <f>ROUND(属性投放!D$4+装备属性!D$4*IF($BO126&lt;10,1,ROUNDDOWN($BO126,-1))+SUM(属性投放!E$37:E$45)*$BO126+VLOOKUP($BP$2,一级属性!$E$41:$P$64,COLUMNS(一级属性!$E$41:G$64),0)*($BO126+0.25*IF($BO126&lt;10,1,ROUNDDOWN($BO126,-1)))+VLOOKUP($BP$2,宝石属性!$B$43:$M$66,COLUMNS(宝石属性!$B$43:D$66),0)*10*VLOOKUP(ROUNDDOWN($BO126,-1),宝石属性!$B$25:$N$41,2,0)*VLOOKUP(ROUNDDOWN($BO126,-1),宝石属性!$B$25:$N$41,3,0)+VLOOKUP($BP$2,职业被动!$B$6:$M$29,COLUMNS(职业被动!$B$6:D$29),0)*$BO126,0)</f>
        <v>8743</v>
      </c>
      <c r="BQ126" s="9">
        <f>ROUND(属性投放!E$4+装备属性!E$4*IF($BO126&lt;10,1,ROUNDDOWN($BO126,-1))+SUM(属性投放!F$37:F$45)*$BO126+VLOOKUP($BP$2,一级属性!$E$41:$P$64,COLUMNS(一级属性!$E$41:H$64),0)*($BO126+0.25*IF($BO126&lt;10,1,ROUNDDOWN($BO126,-1)))+VLOOKUP($BP$2,宝石属性!$B$43:$M$66,COLUMNS(宝石属性!$B$43:E$66),0)*10*VLOOKUP(ROUNDDOWN($BO126,-1),宝石属性!$B$25:$N$41,2,0)*VLOOKUP(ROUNDDOWN($BO126,-1),宝石属性!$B$25:$N$41,3,0)+VLOOKUP($BP$2,职业被动!$B$6:$M$29,COLUMNS(职业被动!$B$6:E$29),0)*$BO126,0)</f>
        <v>5324</v>
      </c>
      <c r="BR126" s="9">
        <f>ROUND(属性投放!F$4+装备属性!F$4*IF($BO126&lt;10,1,ROUNDDOWN($BO126,-1))+SUM(属性投放!G$37:G$45)*$BO126+VLOOKUP($BP$2,一级属性!$E$41:$P$64,COLUMNS(一级属性!$E$41:I$64),0)*($BO126+0.25*IF($BO126&lt;10,1,ROUNDDOWN($BO126,-1)))+VLOOKUP($BP$2,宝石属性!$B$43:$M$66,COLUMNS(宝石属性!$B$43:F$66),0)*10*VLOOKUP(ROUNDDOWN($BO126,-1),宝石属性!$B$25:$N$41,2,0)*VLOOKUP(ROUNDDOWN($BO126,-1),宝石属性!$B$25:$N$41,3,0)+VLOOKUP($BP$2,职业被动!$B$6:$M$29,COLUMNS(职业被动!$B$6:F$29),0)*$BO126,0)</f>
        <v>1330</v>
      </c>
      <c r="BS126" s="9">
        <f>ROUND(属性投放!G$4+装备属性!G$4*IF($BO126&lt;10,1,ROUNDDOWN($BO126,-1))+SUM(属性投放!H$37:H$45)*$BO126+VLOOKUP($BP$2,一级属性!$E$41:$P$64,COLUMNS(一级属性!$E$41:J$64),0)*($BO126+0.25*IF($BO126&lt;10,1,ROUNDDOWN($BO126,-1)))+VLOOKUP($BP$2,宝石属性!$B$43:$M$66,COLUMNS(宝石属性!$B$43:G$66),0)*10*VLOOKUP(ROUNDDOWN($BO126,-1),宝石属性!$B$25:$N$41,2,0)*VLOOKUP(ROUNDDOWN($BO126,-1),宝石属性!$B$25:$N$41,3,0)+VLOOKUP($BP$2,职业被动!$B$6:$M$29,COLUMNS(职业被动!$B$6:G$29),0)*$BO126,0)</f>
        <v>1176</v>
      </c>
      <c r="BT126" s="9">
        <f>ROUND(属性投放!H$4+装备属性!H$4*IF($BO126&lt;10,1,ROUNDDOWN($BO126,-1))+SUM(属性投放!I$37:I$45)*$BO126+VLOOKUP($BP$2,一级属性!$E$41:$P$64,COLUMNS(一级属性!$E$41:K$64),0)*($BO126+0.25*IF($BO126&lt;10,1,ROUNDDOWN($BO126,-1)))+VLOOKUP($BP$2,宝石属性!$B$43:$M$66,COLUMNS(宝石属性!$B$43:H$66),0)*10*VLOOKUP(ROUNDDOWN($BO126,-1),宝石属性!$B$25:$N$41,2,0)*VLOOKUP(ROUNDDOWN($BO126,-1),宝石属性!$B$25:$N$41,3,0)+VLOOKUP($BP$2,职业被动!$B$6:$M$29,COLUMNS(职业被动!$B$6:H$29),0)*$BO126,0)</f>
        <v>1400</v>
      </c>
      <c r="BU126" s="9">
        <f>ROUND(属性投放!I$4+装备属性!I$4*IF($BO126&lt;10,1,ROUNDDOWN($BO126,-1))+SUM(属性投放!J$37:J$45)*$BO126+VLOOKUP($BP$2,一级属性!$E$41:$P$64,COLUMNS(一级属性!$E$41:L$64),0)*($BO126+0.25*IF($BO126&lt;10,1,ROUNDDOWN($BO126,-1)))+VLOOKUP($BP$2,宝石属性!$B$43:$M$66,COLUMNS(宝石属性!$B$43:I$66),0)*10*VLOOKUP(ROUNDDOWN($BO126,-1),宝石属性!$B$25:$N$41,2,0)*VLOOKUP(ROUNDDOWN($BO126,-1),宝石属性!$B$25:$N$41,3,0)+VLOOKUP($BP$2,职业被动!$B$6:$M$29,COLUMNS(职业被动!$B$6:I$29),0)*$BO126,0)</f>
        <v>1426</v>
      </c>
      <c r="BV126" s="9">
        <f>ROUND(属性投放!J$4+装备属性!J$4*IF($BO126&lt;10,1,ROUNDDOWN($BO126,-1))+SUM(属性投放!K$37:K$45)*$BO126+VLOOKUP($BP$2,一级属性!$E$41:$P$64,COLUMNS(一级属性!$E$41:M$64),0)*($BO126+0.25*IF($BO126&lt;10,1,ROUNDDOWN($BO126,-1)))+VLOOKUP($BP$2,宝石属性!$B$43:$M$66,COLUMNS(宝石属性!$B$43:J$66),0)*10*VLOOKUP(ROUNDDOWN($BO126,-1),宝石属性!$B$25:$N$41,2,0)*VLOOKUP(ROUNDDOWN($BO126,-1),宝石属性!$B$25:$N$41,3,0)+VLOOKUP($BP$2,职业被动!$B$6:$M$29,COLUMNS(职业被动!$B$6:J$29),0)*$BO126,0)</f>
        <v>987</v>
      </c>
      <c r="BW126" s="9">
        <f>ROUND(属性投放!K$4+装备属性!K$4*IF($BO126&lt;10,1,ROUNDDOWN($BO126,-1))+SUM(属性投放!L$37:L$45)*$BO126+VLOOKUP($BP$2,一级属性!$E$41:$P$64,COLUMNS(一级属性!$E$41:N$64),0)*($BO126+0.25*IF($BO126&lt;10,1,ROUNDDOWN($BO126,-1)))+VLOOKUP($BP$2,宝石属性!$B$43:$M$66,COLUMNS(宝石属性!$B$43:K$66),0)*10*VLOOKUP(ROUNDDOWN($BO126,-1),宝石属性!$B$25:$N$41,2,0)*VLOOKUP(ROUNDDOWN($BO126,-1),宝石属性!$B$25:$N$41,3,0)+VLOOKUP($BP$2,职业被动!$B$6:$M$29,COLUMNS(职业被动!$B$6:K$29),0)*$BO126,0)</f>
        <v>602</v>
      </c>
      <c r="BX126" s="9">
        <f>ROUND(属性投放!L$4+装备属性!L$4*IF($BO126&lt;10,1,ROUNDDOWN($BO126,-1))+SUM(属性投放!M$37:M$45)*$BO126+VLOOKUP($BP$2,一级属性!$E$41:$P$64,COLUMNS(一级属性!$E$41:O$64),0)*($BO126+0.25*IF($BO126&lt;10,1,ROUNDDOWN($BO126,-1)))+VLOOKUP($BP$2,宝石属性!$B$43:$M$66,COLUMNS(宝石属性!$B$43:L$66),0)*10*VLOOKUP(ROUNDDOWN($BO126,-1),宝石属性!$B$25:$N$41,2,0)*VLOOKUP(ROUNDDOWN($BO126,-1),宝石属性!$B$25:$N$41,3,0)+VLOOKUP($BP$2,职业被动!$B$6:$M$29,COLUMNS(职业被动!$B$6:L$29),0)*$BO126,0)</f>
        <v>37</v>
      </c>
      <c r="BY126" s="9">
        <f>ROUND(属性投放!M$4+装备属性!M$4*IF($BO126&lt;10,1,ROUNDDOWN($BO126,-1))+SUM(属性投放!N$37:N$45)*$BO126+VLOOKUP($BP$2,一级属性!$E$41:$P$64,COLUMNS(一级属性!$E$41:P$64),0)*($BO126+0.25*IF($BO126&lt;10,1,ROUNDDOWN($BO126,-1)))+VLOOKUP($BP$2,宝石属性!$B$43:$M$66,COLUMNS(宝石属性!$B$43:M$66),0)*10*VLOOKUP(ROUNDDOWN($BO126,-1),宝石属性!$B$25:$N$41,2,0)*VLOOKUP(ROUNDDOWN($BO126,-1),宝石属性!$B$25:$N$41,3,0)+VLOOKUP($BP$2,职业被动!$B$6:$M$29,COLUMNS(职业被动!$B$6:M$29),0)*$BO126,0)</f>
        <v>1347</v>
      </c>
      <c r="BZ126" s="48">
        <f>属性价值和能力评分!$F$9+ROUND(属性价值和能力评分!$F$38*10,0)*BO126+ROUND((SUM(装备属性!$W$9:$W$14)+属性价值和能力评分!$F$38*1.25+1.4+2.8)*IF(BO126&lt;10,1,ROUNDDOWN(BO126,-1)),0)+15*VLOOKUP(ROUNDDOWN(BO126,-1),宝石属性!$B$26:$D$41,2,0)*6*VLOOKUP(ROUNDDOWN(BO126,-1),宝石属性!$B$26:$D$41,3,0)+(属性价值和能力评分!$F$49*9+属性价值和能力评分!$F$50*2+属性价值和能力评分!$F$53*8/5)*BO126</f>
        <v>22698</v>
      </c>
      <c r="CB126" s="1">
        <v>123</v>
      </c>
      <c r="CC126" s="9">
        <f>ROUND(属性投放!D$4+装备属性!D$4*IF($CB126&lt;10,1,ROUNDDOWN($CB126,-1))+SUM(属性投放!E$37:E$45)*$CB126+VLOOKUP($CC$2,一级属性!$E$41:$P$64,COLUMNS(一级属性!$E$41:G$64),0)*($CB126+0.25*IF($CB126&lt;10,1,ROUNDDOWN($CB126,-1)))+VLOOKUP($CC$2,宝石属性!$B$43:$M$66,COLUMNS(宝石属性!$B$43:D$66),0)*10*VLOOKUP(ROUNDDOWN($CB126,-1),宝石属性!$B$25:$N$41,2,0)*VLOOKUP(ROUNDDOWN($CB126,-1),宝石属性!$B$25:$N$41,3,0)+VLOOKUP($CC$2,职业被动!$B$6:$M$29,COLUMNS(职业被动!$B$6:D$29),0)*$CB126,0)</f>
        <v>5797</v>
      </c>
      <c r="CD126" s="9">
        <f>ROUND(属性投放!E$4+装备属性!E$4*IF($CB126&lt;10,1,ROUNDDOWN($CB126,-1))+SUM(属性投放!F$37:F$45)*$CB126+VLOOKUP($CC$2,一级属性!$E$41:$P$64,COLUMNS(一级属性!$E$41:H$64),0)*($CB126+0.25*IF($CB126&lt;10,1,ROUNDDOWN($CB126,-1)))+VLOOKUP($CC$2,宝石属性!$B$43:$M$66,COLUMNS(宝石属性!$B$43:E$66),0)*10*VLOOKUP(ROUNDDOWN($CB126,-1),宝石属性!$B$25:$N$41,2,0)*VLOOKUP(ROUNDDOWN($CB126,-1),宝石属性!$B$25:$N$41,3,0)+VLOOKUP($CC$2,职业被动!$B$6:$M$29,COLUMNS(职业被动!$B$6:E$29),0)*$CB126,0)</f>
        <v>3029</v>
      </c>
      <c r="CE126" s="9">
        <f>ROUND(属性投放!F$4+装备属性!F$4*IF($CB126&lt;10,1,ROUNDDOWN($CB126,-1))+SUM(属性投放!G$37:G$45)*$CB126+VLOOKUP($CC$2,一级属性!$E$41:$P$64,COLUMNS(一级属性!$E$41:I$64),0)*($CB126+0.25*IF($CB126&lt;10,1,ROUNDDOWN($CB126,-1)))+VLOOKUP($CC$2,宝石属性!$B$43:$M$66,COLUMNS(宝石属性!$B$43:F$66),0)*10*VLOOKUP(ROUNDDOWN($CB126,-1),宝石属性!$B$25:$N$41,2,0)*VLOOKUP(ROUNDDOWN($CB126,-1),宝石属性!$B$25:$N$41,3,0)+VLOOKUP($CC$2,职业被动!$B$6:$M$29,COLUMNS(职业被动!$B$6:F$29),0)*$CB126,0)</f>
        <v>2723</v>
      </c>
      <c r="CF126" s="9">
        <f>ROUND(属性投放!G$4+装备属性!G$4*IF($CB126&lt;10,1,ROUNDDOWN($CB126,-1))+SUM(属性投放!H$37:H$45)*$CB126+VLOOKUP($CC$2,一级属性!$E$41:$P$64,COLUMNS(一级属性!$E$41:J$64),0)*($CB126+0.25*IF($CB126&lt;10,1,ROUNDDOWN($CB126,-1)))+VLOOKUP($CC$2,宝石属性!$B$43:$M$66,COLUMNS(宝石属性!$B$43:G$66),0)*10*VLOOKUP(ROUNDDOWN($CB126,-1),宝石属性!$B$25:$N$41,2,0)*VLOOKUP(ROUNDDOWN($CB126,-1),宝石属性!$B$25:$N$41,3,0)+VLOOKUP($CC$2,职业被动!$B$6:$M$29,COLUMNS(职业被动!$B$6:G$29),0)*$CB126,0)</f>
        <v>1299</v>
      </c>
      <c r="CG126" s="9">
        <f>ROUND(属性投放!H$4+装备属性!H$4*IF($CB126&lt;10,1,ROUNDDOWN($CB126,-1))+SUM(属性投放!I$37:I$45)*$CB126+VLOOKUP($CC$2,一级属性!$E$41:$P$64,COLUMNS(一级属性!$E$41:K$64),0)*($CB126+0.25*IF($CB126&lt;10,1,ROUNDDOWN($CB126,-1)))+VLOOKUP($CC$2,宝石属性!$B$43:$M$66,COLUMNS(宝石属性!$B$43:H$66),0)*10*VLOOKUP(ROUNDDOWN($CB126,-1),宝石属性!$B$25:$N$41,2,0)*VLOOKUP(ROUNDDOWN($CB126,-1),宝石属性!$B$25:$N$41,3,0)+VLOOKUP($CC$2,职业被动!$B$6:$M$29,COLUMNS(职业被动!$B$6:H$29),0)*$CB126,0)</f>
        <v>818</v>
      </c>
      <c r="CH126" s="9">
        <f>ROUND(属性投放!I$4+装备属性!I$4*IF($CB126&lt;10,1,ROUNDDOWN($CB126,-1))+SUM(属性投放!J$37:J$45)*$CB126+VLOOKUP($CC$2,一级属性!$E$41:$P$64,COLUMNS(一级属性!$E$41:L$64),0)*($CB126+0.25*IF($CB126&lt;10,1,ROUNDDOWN($CB126,-1)))+VLOOKUP($CC$2,宝石属性!$B$43:$M$66,COLUMNS(宝石属性!$B$43:I$66),0)*10*VLOOKUP(ROUNDDOWN($CB126,-1),宝石属性!$B$25:$N$41,2,0)*VLOOKUP(ROUNDDOWN($CB126,-1),宝石属性!$B$25:$N$41,3,0)+VLOOKUP($CC$2,职业被动!$B$6:$M$29,COLUMNS(职业被动!$B$6:I$29),0)*$CB126,0)</f>
        <v>1365</v>
      </c>
      <c r="CI126" s="9">
        <f>ROUND(属性投放!J$4+装备属性!J$4*IF($CB126&lt;10,1,ROUNDDOWN($CB126,-1))+SUM(属性投放!K$37:K$45)*$CB126+VLOOKUP($CC$2,一级属性!$E$41:$P$64,COLUMNS(一级属性!$E$41:M$64),0)*($CB126+0.25*IF($CB126&lt;10,1,ROUNDDOWN($CB126,-1)))+VLOOKUP($CC$2,宝石属性!$B$43:$M$66,COLUMNS(宝石属性!$B$43:J$66),0)*10*VLOOKUP(ROUNDDOWN($CB126,-1),宝石属性!$B$25:$N$41,2,0)*VLOOKUP(ROUNDDOWN($CB126,-1),宝石属性!$B$25:$N$41,3,0)+VLOOKUP($CC$2,职业被动!$B$6:$M$29,COLUMNS(职业被动!$B$6:J$29),0)*$CB126,0)</f>
        <v>880</v>
      </c>
      <c r="CJ126" s="9">
        <f>ROUND(属性投放!K$4+装备属性!K$4*IF($CB126&lt;10,1,ROUNDDOWN($CB126,-1))+SUM(属性投放!L$37:L$45)*$CB126+VLOOKUP($CC$2,一级属性!$E$41:$P$64,COLUMNS(一级属性!$E$41:N$64),0)*($CB126+0.25*IF($CB126&lt;10,1,ROUNDDOWN($CB126,-1)))+VLOOKUP($CC$2,宝石属性!$B$43:$M$66,COLUMNS(宝石属性!$B$43:K$66),0)*10*VLOOKUP(ROUNDDOWN($CB126,-1),宝石属性!$B$25:$N$41,2,0)*VLOOKUP(ROUNDDOWN($CB126,-1),宝石属性!$B$25:$N$41,3,0)+VLOOKUP($CC$2,职业被动!$B$6:$M$29,COLUMNS(职业被动!$B$6:K$29),0)*$CB126,0)</f>
        <v>442</v>
      </c>
      <c r="CK126" s="9">
        <f>ROUND(属性投放!L$4+装备属性!L$4*IF($CB126&lt;10,1,ROUNDDOWN($CB126,-1))+SUM(属性投放!M$37:M$45)*$CB126+VLOOKUP($CC$2,一级属性!$E$41:$P$64,COLUMNS(一级属性!$E$41:O$64),0)*($CB126+0.25*IF($CB126&lt;10,1,ROUNDDOWN($CB126,-1)))+VLOOKUP($CC$2,宝石属性!$B$43:$M$66,COLUMNS(宝石属性!$B$43:L$66),0)*10*VLOOKUP(ROUNDDOWN($CB126,-1),宝石属性!$B$25:$N$41,2,0)*VLOOKUP(ROUNDDOWN($CB126,-1),宝石属性!$B$25:$N$41,3,0)+VLOOKUP($CC$2,职业被动!$B$6:$M$29,COLUMNS(职业被动!$B$6:L$29),0)*$CB126,0)</f>
        <v>37</v>
      </c>
      <c r="CL126" s="9">
        <f>ROUND(属性投放!M$4+装备属性!M$4*IF($CB126&lt;10,1,ROUNDDOWN($CB126,-1))+SUM(属性投放!N$37:N$45)*$CB126+VLOOKUP($CC$2,一级属性!$E$41:$P$64,COLUMNS(一级属性!$E$41:P$64),0)*($CB126+0.25*IF($CB126&lt;10,1,ROUNDDOWN($CB126,-1)))+VLOOKUP($CC$2,宝石属性!$B$43:$M$66,COLUMNS(宝石属性!$B$43:M$66),0)*10*VLOOKUP(ROUNDDOWN($CB126,-1),宝石属性!$B$25:$N$41,2,0)*VLOOKUP(ROUNDDOWN($CB126,-1),宝石属性!$B$25:$N$41,3,0)+VLOOKUP($CC$2,职业被动!$B$6:$M$29,COLUMNS(职业被动!$B$6:M$29),0)*$CB126,0)</f>
        <v>1267</v>
      </c>
      <c r="CM126" s="48">
        <f>属性价值和能力评分!$F$9+ROUND(属性价值和能力评分!$F$38*10,0)*CB126+ROUND((SUM(装备属性!$W$9:$W$14)+属性价值和能力评分!$F$38*1.25+1.4+2.8)*IF(CB126&lt;10,1,ROUNDDOWN(CB126,-1)),0)+15*VLOOKUP(ROUNDDOWN(CB126,-1),宝石属性!$B$26:$D$41,2,0)*6*VLOOKUP(ROUNDDOWN(CB126,-1),宝石属性!$B$26:$D$41,3,0)+(属性价值和能力评分!$F$49*9+属性价值和能力评分!$F$50*2+属性价值和能力评分!$F$53*8/5)*CB126</f>
        <v>22698</v>
      </c>
      <c r="CO126" s="1">
        <v>123</v>
      </c>
      <c r="CP126" s="9">
        <f>ROUND(属性投放!D$4+装备属性!D$4*IF($CO126&lt;10,1,ROUNDDOWN($CO126,-1))+SUM(属性投放!E$37:E$45)*$CO126+VLOOKUP($CP$2,一级属性!$E$41:$P$64,COLUMNS(一级属性!$E$41:G$64),0)*($CO126+0.25*IF($CO126&lt;10,1,ROUNDDOWN($CO126,-1)))+VLOOKUP($CP$2,宝石属性!$B$43:$M$66,COLUMNS(宝石属性!$B$43:D$66),0)*10*VLOOKUP(ROUNDDOWN($CO126,-1),宝石属性!$B$25:$N$41,2,0)*VLOOKUP(ROUNDDOWN($CO126,-1),宝石属性!$B$25:$N$41,3,0)+VLOOKUP($CP$2,职业被动!$B$6:$M$29,COLUMNS(职业被动!$B$6:D$29),0)*$CO126,0)</f>
        <v>5797</v>
      </c>
      <c r="CQ126" s="9">
        <f>ROUND(属性投放!E$4+装备属性!E$4*IF($CO126&lt;10,1,ROUNDDOWN($CO126,-1))+SUM(属性投放!F$37:F$45)*$CO126+VLOOKUP($CP$2,一级属性!$E$41:$P$64,COLUMNS(一级属性!$E$41:H$64),0)*($CO126+0.25*IF($CO126&lt;10,1,ROUNDDOWN($CO126,-1)))+VLOOKUP($CP$2,宝石属性!$B$43:$M$66,COLUMNS(宝石属性!$B$43:E$66),0)*10*VLOOKUP(ROUNDDOWN($CO126,-1),宝石属性!$B$25:$N$41,2,0)*VLOOKUP(ROUNDDOWN($CO126,-1),宝石属性!$B$25:$N$41,3,0)+VLOOKUP($CP$2,职业被动!$B$6:$M$29,COLUMNS(职业被动!$B$6:E$29),0)*$CO126,0)</f>
        <v>6854</v>
      </c>
      <c r="CR126" s="9">
        <f>ROUND(属性投放!F$4+装备属性!F$4*IF($CO126&lt;10,1,ROUNDDOWN($CO126,-1))+SUM(属性投放!G$37:G$45)*$CO126+VLOOKUP($CP$2,一级属性!$E$41:$P$64,COLUMNS(一级属性!$E$41:I$64),0)*($CO126+0.25*IF($CO126&lt;10,1,ROUNDDOWN($CO126,-1)))+VLOOKUP($CP$2,宝石属性!$B$43:$M$66,COLUMNS(宝石属性!$B$43:F$66),0)*10*VLOOKUP(ROUNDDOWN($CO126,-1),宝石属性!$B$25:$N$41,2,0)*VLOOKUP(ROUNDDOWN($CO126,-1),宝石属性!$B$25:$N$41,3,0)+VLOOKUP($CP$2,职业被动!$B$6:$M$29,COLUMNS(职业被动!$B$6:F$29),0)*$CO126,0)</f>
        <v>1330</v>
      </c>
      <c r="CS126" s="9">
        <f>ROUND(属性投放!G$4+装备属性!G$4*IF($CO126&lt;10,1,ROUNDDOWN($CO126,-1))+SUM(属性投放!H$37:H$45)*$CO126+VLOOKUP($CP$2,一级属性!$E$41:$P$64,COLUMNS(一级属性!$E$41:J$64),0)*($CO126+0.25*IF($CO126&lt;10,1,ROUNDDOWN($CO126,-1)))+VLOOKUP($CP$2,宝石属性!$B$43:$M$66,COLUMNS(宝石属性!$B$43:G$66),0)*10*VLOOKUP(ROUNDDOWN($CO126,-1),宝石属性!$B$25:$N$41,2,0)*VLOOKUP(ROUNDDOWN($CO126,-1),宝石属性!$B$25:$N$41,3,0)+VLOOKUP($CP$2,职业被动!$B$6:$M$29,COLUMNS(职业被动!$B$6:G$29),0)*$CO126,0)</f>
        <v>1176</v>
      </c>
      <c r="CT126" s="9">
        <f>ROUND(属性投放!H$4+装备属性!H$4*IF($CO126&lt;10,1,ROUNDDOWN($CO126,-1))+SUM(属性投放!I$37:I$45)*$CO126+VLOOKUP($CP$2,一级属性!$E$41:$P$64,COLUMNS(一级属性!$E$41:K$64),0)*($CO126+0.25*IF($CO126&lt;10,1,ROUNDDOWN($CO126,-1)))+VLOOKUP($CP$2,宝石属性!$B$43:$M$66,COLUMNS(宝石属性!$B$43:H$66),0)*10*VLOOKUP(ROUNDDOWN($CO126,-1),宝石属性!$B$25:$N$41,2,0)*VLOOKUP(ROUNDDOWN($CO126,-1),宝石属性!$B$25:$N$41,3,0)+VLOOKUP($CP$2,职业被动!$B$6:$M$29,COLUMNS(职业被动!$B$6:H$29),0)*$CO126,0)</f>
        <v>2069</v>
      </c>
      <c r="CU126" s="9">
        <f>ROUND(属性投放!I$4+装备属性!I$4*IF($CO126&lt;10,1,ROUNDDOWN($CO126,-1))+SUM(属性投放!J$37:J$45)*$CO126+VLOOKUP($CP$2,一级属性!$E$41:$P$64,COLUMNS(一级属性!$E$41:L$64),0)*($CO126+0.25*IF($CO126&lt;10,1,ROUNDDOWN($CO126,-1)))+VLOOKUP($CP$2,宝石属性!$B$43:$M$66,COLUMNS(宝石属性!$B$43:I$66),0)*10*VLOOKUP(ROUNDDOWN($CO126,-1),宝石属性!$B$25:$N$41,2,0)*VLOOKUP(ROUNDDOWN($CO126,-1),宝石属性!$B$25:$N$41,3,0)+VLOOKUP($CP$2,职业被动!$B$6:$M$29,COLUMNS(职业被动!$B$6:I$29),0)*$CO126,0)</f>
        <v>1794</v>
      </c>
      <c r="CV126" s="9">
        <f>ROUND(属性投放!J$4+装备属性!J$4*IF($CO126&lt;10,1,ROUNDDOWN($CO126,-1))+SUM(属性投放!K$37:K$45)*$CO126+VLOOKUP($CP$2,一级属性!$E$41:$P$64,COLUMNS(一级属性!$E$41:M$64),0)*($CO126+0.25*IF($CO126&lt;10,1,ROUNDDOWN($CO126,-1)))+VLOOKUP($CP$2,宝石属性!$B$43:$M$66,COLUMNS(宝石属性!$B$43:J$66),0)*10*VLOOKUP(ROUNDDOWN($CO126,-1),宝石属性!$B$25:$N$41,2,0)*VLOOKUP(ROUNDDOWN($CO126,-1),宝石属性!$B$25:$N$41,3,0)+VLOOKUP($CP$2,职业被动!$B$6:$M$29,COLUMNS(职业被动!$B$6:J$29),0)*$CO126,0)</f>
        <v>727</v>
      </c>
      <c r="CW126" s="9">
        <f>ROUND(属性投放!K$4+装备属性!K$4*IF($CO126&lt;10,1,ROUNDDOWN($CO126,-1))+SUM(属性投放!L$37:L$45)*$CO126+VLOOKUP($CP$2,一级属性!$E$41:$P$64,COLUMNS(一级属性!$E$41:N$64),0)*($CO126+0.25*IF($CO126&lt;10,1,ROUNDDOWN($CO126,-1)))+VLOOKUP($CP$2,宝石属性!$B$43:$M$66,COLUMNS(宝石属性!$B$43:K$66),0)*10*VLOOKUP(ROUNDDOWN($CO126,-1),宝石属性!$B$25:$N$41,2,0)*VLOOKUP(ROUNDDOWN($CO126,-1),宝石属性!$B$25:$N$41,3,0)+VLOOKUP($CP$2,职业被动!$B$6:$M$29,COLUMNS(职业被动!$B$6:K$29),0)*$CO126,0)</f>
        <v>442</v>
      </c>
      <c r="CX126" s="9">
        <f>ROUND(属性投放!L$4+装备属性!L$4*IF($CO126&lt;10,1,ROUNDDOWN($CO126,-1))+SUM(属性投放!M$37:M$45)*$CO126+VLOOKUP($CP$2,一级属性!$E$41:$P$64,COLUMNS(一级属性!$E$41:O$64),0)*($CO126+0.25*IF($CO126&lt;10,1,ROUNDDOWN($CO126,-1)))+VLOOKUP($CP$2,宝石属性!$B$43:$M$66,COLUMNS(宝石属性!$B$43:L$66),0)*10*VLOOKUP(ROUNDDOWN($CO126,-1),宝石属性!$B$25:$N$41,2,0)*VLOOKUP(ROUNDDOWN($CO126,-1),宝石属性!$B$25:$N$41,3,0)+VLOOKUP($CP$2,职业被动!$B$6:$M$29,COLUMNS(职业被动!$B$6:L$29),0)*$CO126,0)</f>
        <v>37</v>
      </c>
      <c r="CY126" s="9">
        <f>ROUND(属性投放!M$4+装备属性!M$4*IF($CO126&lt;10,1,ROUNDDOWN($CO126,-1))+SUM(属性投放!N$37:N$45)*$CO126+VLOOKUP($CP$2,一级属性!$E$41:$P$64,COLUMNS(一级属性!$E$41:P$64),0)*($CO126+0.25*IF($CO126&lt;10,1,ROUNDDOWN($CO126,-1)))+VLOOKUP($CP$2,宝石属性!$B$43:$M$66,COLUMNS(宝石属性!$B$43:M$66),0)*10*VLOOKUP(ROUNDDOWN($CO126,-1),宝石属性!$B$25:$N$41,2,0)*VLOOKUP(ROUNDDOWN($CO126,-1),宝石属性!$B$25:$N$41,3,0)+VLOOKUP($CP$2,职业被动!$B$6:$M$29,COLUMNS(职业被动!$B$6:M$29),0)*$CO126,0)</f>
        <v>1267</v>
      </c>
      <c r="CZ126" s="48">
        <f>属性价值和能力评分!$F$9+ROUND(属性价值和能力评分!$F$38*10,0)*CO126+ROUND((SUM(装备属性!$W$9:$W$14)+属性价值和能力评分!$F$38*1.25+1.4+2.8)*IF(CO126&lt;10,1,ROUNDDOWN(CO126,-1)),0)+15*VLOOKUP(ROUNDDOWN(CO126,-1),宝石属性!$B$26:$D$41,2,0)*6*VLOOKUP(ROUNDDOWN(CO126,-1),宝石属性!$B$26:$D$41,3,0)+(属性价值和能力评分!$F$49*9+属性价值和能力评分!$F$50*2+属性价值和能力评分!$F$53*8/5)*CO126</f>
        <v>22698</v>
      </c>
      <c r="DB126" s="1">
        <v>123</v>
      </c>
      <c r="DC126" s="9">
        <f>ROUND(属性投放!D$4+装备属性!D$4*IF($DB126&lt;10,1,ROUNDDOWN($DB126,-1))+SUM(属性投放!E$37:E$45)*$DB126+VLOOKUP($DC$2,一级属性!$E$41:$P$64,COLUMNS(一级属性!$E$41:G$64),0)*($DB126+0.25*IF($DB126&lt;10,1,ROUNDDOWN($DB126,-1)))+VLOOKUP($DC$2,宝石属性!$B$43:$M$66,COLUMNS(宝石属性!$B$43:D$66),0)*10*VLOOKUP(ROUNDDOWN($DB126,-1),宝石属性!$B$25:$N$41,2,0)*VLOOKUP(ROUNDDOWN($DB126,-1),宝石属性!$B$25:$N$41,3,0)+VLOOKUP($DC$2,职业被动!$B$6:$M$29,COLUMNS(职业被动!$B$6:D$29),0)*$DB126,0)</f>
        <v>6658</v>
      </c>
      <c r="DD126" s="9">
        <f>ROUND(属性投放!E$4+装备属性!E$4*IF($DB126&lt;10,1,ROUNDDOWN($DB126,-1))+SUM(属性投放!F$37:F$45)*$DB126+VLOOKUP($DC$2,一级属性!$E$41:$P$64,COLUMNS(一级属性!$E$41:H$64),0)*($DB126+0.25*IF($DB126&lt;10,1,ROUNDDOWN($DB126,-1)))+VLOOKUP($DC$2,宝石属性!$B$43:$M$66,COLUMNS(宝石属性!$B$43:E$66),0)*10*VLOOKUP(ROUNDDOWN($DB126,-1),宝石属性!$B$25:$N$41,2,0)*VLOOKUP(ROUNDDOWN($DB126,-1),宝石属性!$B$25:$N$41,3,0)+VLOOKUP($DC$2,职业被动!$B$6:$M$29,COLUMNS(职业被动!$B$6:E$29),0)*$DB126,0)</f>
        <v>3029</v>
      </c>
      <c r="DE126" s="9">
        <f>ROUND(属性投放!F$4+装备属性!F$4*IF($DB126&lt;10,1,ROUNDDOWN($DB126,-1))+SUM(属性投放!G$37:G$45)*$DB126+VLOOKUP($DC$2,一级属性!$E$41:$P$64,COLUMNS(一级属性!$E$41:I$64),0)*($DB126+0.25*IF($DB126&lt;10,1,ROUNDDOWN($DB126,-1)))+VLOOKUP($DC$2,宝石属性!$B$43:$M$66,COLUMNS(宝石属性!$B$43:F$66),0)*10*VLOOKUP(ROUNDDOWN($DB126,-1),宝石属性!$B$25:$N$41,2,0)*VLOOKUP(ROUNDDOWN($DB126,-1),宝石属性!$B$25:$N$41,3,0)+VLOOKUP($DC$2,职业被动!$B$6:$M$29,COLUMNS(职业被动!$B$6:F$29),0)*$DB126,0)</f>
        <v>1330</v>
      </c>
      <c r="DF126" s="9">
        <f>ROUND(属性投放!G$4+装备属性!G$4*IF($DB126&lt;10,1,ROUNDDOWN($DB126,-1))+SUM(属性投放!H$37:H$45)*$DB126+VLOOKUP($DC$2,一级属性!$E$41:$P$64,COLUMNS(一级属性!$E$41:J$64),0)*($DB126+0.25*IF($DB126&lt;10,1,ROUNDDOWN($DB126,-1)))+VLOOKUP($DC$2,宝石属性!$B$43:$M$66,COLUMNS(宝石属性!$B$43:G$66),0)*10*VLOOKUP(ROUNDDOWN($DB126,-1),宝石属性!$B$25:$N$41,2,0)*VLOOKUP(ROUNDDOWN($DB126,-1),宝石属性!$B$25:$N$41,3,0)+VLOOKUP($DC$2,职业被动!$B$6:$M$29,COLUMNS(职业被动!$B$6:G$29),0)*$DB126,0)</f>
        <v>3345</v>
      </c>
      <c r="DG126" s="9">
        <f>ROUND(属性投放!H$4+装备属性!H$4*IF($DB126&lt;10,1,ROUNDDOWN($DB126,-1))+SUM(属性投放!I$37:I$45)*$DB126+VLOOKUP($DC$2,一级属性!$E$41:$P$64,COLUMNS(一级属性!$E$41:K$64),0)*($DB126+0.25*IF($DB126&lt;10,1,ROUNDDOWN($DB126,-1)))+VLOOKUP($DC$2,宝石属性!$B$43:$M$66,COLUMNS(宝石属性!$B$43:H$66),0)*10*VLOOKUP(ROUNDDOWN($DB126,-1),宝石属性!$B$25:$N$41,2,0)*VLOOKUP(ROUNDDOWN($DB126,-1),宝石属性!$B$25:$N$41,3,0)+VLOOKUP($DC$2,职业被动!$B$6:$M$29,COLUMNS(职业被动!$B$6:H$29),0)*$DB126,0)</f>
        <v>818</v>
      </c>
      <c r="DH126" s="9">
        <f>ROUND(属性投放!I$4+装备属性!I$4*IF($DB126&lt;10,1,ROUNDDOWN($DB126,-1))+SUM(属性投放!J$37:J$45)*$DB126+VLOOKUP($DC$2,一级属性!$E$41:$P$64,COLUMNS(一级属性!$E$41:L$64),0)*($DB126+0.25*IF($DB126&lt;10,1,ROUNDDOWN($DB126,-1)))+VLOOKUP($DC$2,宝石属性!$B$43:$M$66,COLUMNS(宝石属性!$B$43:I$66),0)*10*VLOOKUP(ROUNDDOWN($DB126,-1),宝石属性!$B$25:$N$41,2,0)*VLOOKUP(ROUNDDOWN($DB126,-1),宝石属性!$B$25:$N$41,3,0)+VLOOKUP($DC$2,职业被动!$B$6:$M$29,COLUMNS(职业被动!$B$6:I$29),0)*$DB126,0)</f>
        <v>1212</v>
      </c>
      <c r="DI126" s="9">
        <f>ROUND(属性投放!J$4+装备属性!J$4*IF($DB126&lt;10,1,ROUNDDOWN($DB126,-1))+SUM(属性投放!K$37:K$45)*$DB126+VLOOKUP($DC$2,一级属性!$E$41:$P$64,COLUMNS(一级属性!$E$41:M$64),0)*($DB126+0.25*IF($DB126&lt;10,1,ROUNDDOWN($DB126,-1)))+VLOOKUP($DC$2,宝石属性!$B$43:$M$66,COLUMNS(宝石属性!$B$43:J$66),0)*10*VLOOKUP(ROUNDDOWN($DB126,-1),宝石属性!$B$25:$N$41,2,0)*VLOOKUP(ROUNDDOWN($DB126,-1),宝石属性!$B$25:$N$41,3,0)+VLOOKUP($DC$2,职业被动!$B$6:$M$29,COLUMNS(职业被动!$B$6:J$29),0)*$DB126,0)</f>
        <v>880</v>
      </c>
      <c r="DJ126" s="9">
        <f>ROUND(属性投放!K$4+装备属性!K$4*IF($DB126&lt;10,1,ROUNDDOWN($DB126,-1))+SUM(属性投放!L$37:L$45)*$DB126+VLOOKUP($DC$2,一级属性!$E$41:$P$64,COLUMNS(一级属性!$E$41:N$64),0)*($DB126+0.25*IF($DB126&lt;10,1,ROUNDDOWN($DB126,-1)))+VLOOKUP($DC$2,宝石属性!$B$43:$M$66,COLUMNS(宝石属性!$B$43:K$66),0)*10*VLOOKUP(ROUNDDOWN($DB126,-1),宝石属性!$B$25:$N$41,2,0)*VLOOKUP(ROUNDDOWN($DB126,-1),宝石属性!$B$25:$N$41,3,0)+VLOOKUP($DC$2,职业被动!$B$6:$M$29,COLUMNS(职业被动!$B$6:K$29),0)*$DB126,0)</f>
        <v>602</v>
      </c>
      <c r="DK126" s="9">
        <f>ROUND(属性投放!L$4+装备属性!L$4*IF($DB126&lt;10,1,ROUNDDOWN($DB126,-1))+SUM(属性投放!M$37:M$45)*$DB126+VLOOKUP($DC$2,一级属性!$E$41:$P$64,COLUMNS(一级属性!$E$41:O$64),0)*($DB126+0.25*IF($DB126&lt;10,1,ROUNDDOWN($DB126,-1)))+VLOOKUP($DC$2,宝石属性!$B$43:$M$66,COLUMNS(宝石属性!$B$43:L$66),0)*10*VLOOKUP(ROUNDDOWN($DB126,-1),宝石属性!$B$25:$N$41,2,0)*VLOOKUP(ROUNDDOWN($DB126,-1),宝石属性!$B$25:$N$41,3,0)+VLOOKUP($DC$2,职业被动!$B$6:$M$29,COLUMNS(职业被动!$B$6:L$29),0)*$DB126,0)</f>
        <v>37</v>
      </c>
      <c r="DL126" s="9">
        <f>ROUND(属性投放!M$4+装备属性!M$4*IF($DB126&lt;10,1,ROUNDDOWN($DB126,-1))+SUM(属性投放!N$37:N$45)*$DB126+VLOOKUP($DC$2,一级属性!$E$41:$P$64,COLUMNS(一级属性!$E$41:P$64),0)*($DB126+0.25*IF($DB126&lt;10,1,ROUNDDOWN($DB126,-1)))+VLOOKUP($DC$2,宝石属性!$B$43:$M$66,COLUMNS(宝石属性!$B$43:M$66),0)*10*VLOOKUP(ROUNDDOWN($DB126,-1),宝石属性!$B$25:$N$41,2,0)*VLOOKUP(ROUNDDOWN($DB126,-1),宝石属性!$B$25:$N$41,3,0)+VLOOKUP($DC$2,职业被动!$B$6:$M$29,COLUMNS(职业被动!$B$6:M$29),0)*$DB126,0)</f>
        <v>1267</v>
      </c>
      <c r="DM126" s="48">
        <f>属性价值和能力评分!$F$9+ROUND(属性价值和能力评分!$F$38*10,0)*DB126+ROUND((SUM(装备属性!$W$9:$W$14)+属性价值和能力评分!$F$38*1.25+1.4+2.8)*IF(DB126&lt;10,1,ROUNDDOWN(DB126,-1)),0)+15*VLOOKUP(ROUNDDOWN(DB126,-1),宝石属性!$B$26:$D$41,2,0)*6*VLOOKUP(ROUNDDOWN(DB126,-1),宝石属性!$B$26:$D$41,3,0)+(属性价值和能力评分!$F$49*9+属性价值和能力评分!$F$50*2+属性价值和能力评分!$F$53*8/5)*DB126</f>
        <v>22698</v>
      </c>
      <c r="DO126" s="1">
        <v>123</v>
      </c>
      <c r="DP126" s="9">
        <f>ROUND(属性投放!D$4+装备属性!D$4*IF($DO126&lt;10,1,ROUNDDOWN($DO126,-1))+SUM(属性投放!E$37:E$45)*$DO126+VLOOKUP($DP$2,一级属性!$E$41:$P$64,COLUMNS(一级属性!$E$41:G$64),0)*($DO126+0.25*IF($DO126&lt;10,1,ROUNDDOWN($DO126,-1)))+VLOOKUP($DP$2,宝石属性!$B$43:$M$66,COLUMNS(宝石属性!$B$43:D$66),0)*10*VLOOKUP(ROUNDDOWN($DO126,-1),宝石属性!$B$25:$N$41,2,0)*VLOOKUP(ROUNDDOWN($DO126,-1),宝石属性!$B$25:$N$41,3,0)+VLOOKUP($DP$2,职业被动!$B$6:$M$29,COLUMNS(职业被动!$B$6:D$29),0)*$DO126,0)</f>
        <v>14439</v>
      </c>
      <c r="DQ126" s="9">
        <f>ROUND(属性投放!E$4+装备属性!E$4*IF($DO126&lt;10,1,ROUNDDOWN($DO126,-1))+SUM(属性投放!F$37:F$45)*$DO126+VLOOKUP($DP$2,一级属性!$E$41:$P$64,COLUMNS(一级属性!$E$41:H$64),0)*($DO126+0.25*IF($DO126&lt;10,1,ROUNDDOWN($DO126,-1)))+VLOOKUP($DP$2,宝石属性!$B$43:$M$66,COLUMNS(宝石属性!$B$43:E$66),0)*10*VLOOKUP(ROUNDDOWN($DO126,-1),宝石属性!$B$25:$N$41,2,0)*VLOOKUP(ROUNDDOWN($DO126,-1),宝石属性!$B$25:$N$41,3,0)+VLOOKUP($DP$2,职业被动!$B$6:$M$29,COLUMNS(职业被动!$B$6:E$29),0)*$DO126,0)</f>
        <v>3029</v>
      </c>
      <c r="DR126" s="9">
        <f>ROUND(属性投放!F$4+装备属性!F$4*IF($DO126&lt;10,1,ROUNDDOWN($DO126,-1))+SUM(属性投放!G$37:G$45)*$DO126+VLOOKUP($DP$2,一级属性!$E$41:$P$64,COLUMNS(一级属性!$E$41:I$64),0)*($DO126+0.25*IF($DO126&lt;10,1,ROUNDDOWN($DO126,-1)))+VLOOKUP($DP$2,宝石属性!$B$43:$M$66,COLUMNS(宝石属性!$B$43:F$66),0)*10*VLOOKUP(ROUNDDOWN($DO126,-1),宝石属性!$B$25:$N$41,2,0)*VLOOKUP(ROUNDDOWN($DO126,-1),宝石属性!$B$25:$N$41,3,0)+VLOOKUP($DP$2,职业被动!$B$6:$M$29,COLUMNS(职业被动!$B$6:F$29),0)*$DO126,0)</f>
        <v>1330</v>
      </c>
      <c r="DS126" s="9">
        <f>ROUND(属性投放!G$4+装备属性!G$4*IF($DO126&lt;10,1,ROUNDDOWN($DO126,-1))+SUM(属性投放!H$37:H$45)*$DO126+VLOOKUP($DP$2,一级属性!$E$41:$P$64,COLUMNS(一级属性!$E$41:J$64),0)*($DO126+0.25*IF($DO126&lt;10,1,ROUNDDOWN($DO126,-1)))+VLOOKUP($DP$2,宝石属性!$B$43:$M$66,COLUMNS(宝石属性!$B$43:G$66),0)*10*VLOOKUP(ROUNDDOWN($DO126,-1),宝石属性!$B$25:$N$41,2,0)*VLOOKUP(ROUNDDOWN($DO126,-1),宝石属性!$B$25:$N$41,3,0)+VLOOKUP($DP$2,职业被动!$B$6:$M$29,COLUMNS(职业被动!$B$6:G$29),0)*$DO126,0)</f>
        <v>1176</v>
      </c>
      <c r="DT126" s="9">
        <f>ROUND(属性投放!H$4+装备属性!H$4*IF($DO126&lt;10,1,ROUNDDOWN($DO126,-1))+SUM(属性投放!I$37:I$45)*$DO126+VLOOKUP($DP$2,一级属性!$E$41:$P$64,COLUMNS(一级属性!$E$41:K$64),0)*($DO126+0.25*IF($DO126&lt;10,1,ROUNDDOWN($DO126,-1)))+VLOOKUP($DP$2,宝石属性!$B$43:$M$66,COLUMNS(宝石属性!$B$43:H$66),0)*10*VLOOKUP(ROUNDDOWN($DO126,-1),宝石属性!$B$25:$N$41,2,0)*VLOOKUP(ROUNDDOWN($DO126,-1),宝石属性!$B$25:$N$41,3,0)+VLOOKUP($DP$2,职业被动!$B$6:$M$29,COLUMNS(职业被动!$B$6:H$29),0)*$DO126,0)</f>
        <v>941</v>
      </c>
      <c r="DU126" s="9">
        <f>ROUND(属性投放!I$4+装备属性!I$4*IF($DO126&lt;10,1,ROUNDDOWN($DO126,-1))+SUM(属性投放!J$37:J$45)*$DO126+VLOOKUP($DP$2,一级属性!$E$41:$P$64,COLUMNS(一级属性!$E$41:L$64),0)*($DO126+0.25*IF($DO126&lt;10,1,ROUNDDOWN($DO126,-1)))+VLOOKUP($DP$2,宝石属性!$B$43:$M$66,COLUMNS(宝石属性!$B$43:I$66),0)*10*VLOOKUP(ROUNDDOWN($DO126,-1),宝石属性!$B$25:$N$41,2,0)*VLOOKUP(ROUNDDOWN($DO126,-1),宝石属性!$B$25:$N$41,3,0)+VLOOKUP($DP$2,职业被动!$B$6:$M$29,COLUMNS(职业被动!$B$6:I$29),0)*$DO126,0)</f>
        <v>1212</v>
      </c>
      <c r="DV126" s="9">
        <f>ROUND(属性投放!J$4+装备属性!J$4*IF($DO126&lt;10,1,ROUNDDOWN($DO126,-1))+SUM(属性投放!K$37:K$45)*$DO126+VLOOKUP($DP$2,一级属性!$E$41:$P$64,COLUMNS(一级属性!$E$41:M$64),0)*($DO126+0.25*IF($DO126&lt;10,1,ROUNDDOWN($DO126,-1)))+VLOOKUP($DP$2,宝石属性!$B$43:$M$66,COLUMNS(宝石属性!$B$43:J$66),0)*10*VLOOKUP(ROUNDDOWN($DO126,-1),宝石属性!$B$25:$N$41,2,0)*VLOOKUP(ROUNDDOWN($DO126,-1),宝石属性!$B$25:$N$41,3,0)+VLOOKUP($DP$2,职业被动!$B$6:$M$29,COLUMNS(职业被动!$B$6:J$29),0)*$DO126,0)</f>
        <v>880</v>
      </c>
      <c r="DW126" s="9">
        <f>ROUND(属性投放!K$4+装备属性!K$4*IF($DO126&lt;10,1,ROUNDDOWN($DO126,-1))+SUM(属性投放!L$37:L$45)*$DO126+VLOOKUP($DP$2,一级属性!$E$41:$P$64,COLUMNS(一级属性!$E$41:N$64),0)*($DO126+0.25*IF($DO126&lt;10,1,ROUNDDOWN($DO126,-1)))+VLOOKUP($DP$2,宝石属性!$B$43:$M$66,COLUMNS(宝石属性!$B$43:K$66),0)*10*VLOOKUP(ROUNDDOWN($DO126,-1),宝石属性!$B$25:$N$41,2,0)*VLOOKUP(ROUNDDOWN($DO126,-1),宝石属性!$B$25:$N$41,3,0)+VLOOKUP($DP$2,职业被动!$B$6:$M$29,COLUMNS(职业被动!$B$6:K$29),0)*$DO126,0)</f>
        <v>602</v>
      </c>
      <c r="DX126" s="9">
        <f>ROUND(属性投放!L$4+装备属性!L$4*IF($DO126&lt;10,1,ROUNDDOWN($DO126,-1))+SUM(属性投放!M$37:M$45)*$DO126+VLOOKUP($DP$2,一级属性!$E$41:$P$64,COLUMNS(一级属性!$E$41:O$64),0)*($DO126+0.25*IF($DO126&lt;10,1,ROUNDDOWN($DO126,-1)))+VLOOKUP($DP$2,宝石属性!$B$43:$M$66,COLUMNS(宝石属性!$B$43:L$66),0)*10*VLOOKUP(ROUNDDOWN($DO126,-1),宝石属性!$B$25:$N$41,2,0)*VLOOKUP(ROUNDDOWN($DO126,-1),宝石属性!$B$25:$N$41,3,0)+VLOOKUP($DP$2,职业被动!$B$6:$M$29,COLUMNS(职业被动!$B$6:L$29),0)*$DO126,0)</f>
        <v>37</v>
      </c>
      <c r="DY126" s="9">
        <f>ROUND(属性投放!M$4+装备属性!M$4*IF($DO126&lt;10,1,ROUNDDOWN($DO126,-1))+SUM(属性投放!N$37:N$45)*$DO126+VLOOKUP($DP$2,一级属性!$E$41:$P$64,COLUMNS(一级属性!$E$41:P$64),0)*($DO126+0.25*IF($DO126&lt;10,1,ROUNDDOWN($DO126,-1)))+VLOOKUP($DP$2,宝石属性!$B$43:$M$66,COLUMNS(宝石属性!$B$43:M$66),0)*10*VLOOKUP(ROUNDDOWN($DO126,-1),宝石属性!$B$25:$N$41,2,0)*VLOOKUP(ROUNDDOWN($DO126,-1),宝石属性!$B$25:$N$41,3,0)+VLOOKUP($DP$2,职业被动!$B$6:$M$29,COLUMNS(职业被动!$B$6:M$29),0)*$DO126,0)</f>
        <v>1267</v>
      </c>
      <c r="DZ126" s="48">
        <f>属性价值和能力评分!$F$9+ROUND(属性价值和能力评分!$F$38*10,0)*DO126+ROUND((SUM(装备属性!$W$9:$W$14)+属性价值和能力评分!$F$38*1.25+1.4+2.8)*IF(DO126&lt;10,1,ROUNDDOWN(DO126,-1)),0)+15*VLOOKUP(ROUNDDOWN(DO126,-1),宝石属性!$B$26:$D$41,2,0)*6*VLOOKUP(ROUNDDOWN(DO126,-1),宝石属性!$B$26:$D$41,3,0)+(属性价值和能力评分!$F$49*9+属性价值和能力评分!$F$50*2+属性价值和能力评分!$F$53*8/5)*DO126</f>
        <v>22698</v>
      </c>
      <c r="EA126" s="17"/>
      <c r="EB126" s="1">
        <v>123</v>
      </c>
      <c r="EC126" s="1">
        <f>ROUND(CC126/MAX(CE126/10,((CE126*(1+属性投放!$E$8)-CF126+属性投放!$F$8*EB126)*(1+属性投放!$G$8)*(1+属性投放!$H$8))),1)</f>
        <v>2.8</v>
      </c>
      <c r="ED126" s="1">
        <f>ROUND(CP126/MAX(CE126/10,((CE126*(1+属性投放!$E$8)-CS126+属性投放!$F$8*EB126)*(1+属性投放!$G$8)*(1+属性投放!$H$8))),1)</f>
        <v>2.7</v>
      </c>
      <c r="EE126" s="1">
        <f>ROUND(DC126/MAX(CE126/10,((CE126*(1+属性投放!$E$8)-DF126+属性投放!$F$8*EB126)*(1+属性投放!$G$8)*(1+属性投放!$H$8))),1)</f>
        <v>24.5</v>
      </c>
      <c r="EF126" s="1">
        <f>ROUND(DP126/MAX(CE126/10,((CE126*(1+属性投放!$E$8)-DS126+属性投放!$F$8*EB126)*(1+属性投放!$G$8)*(1+属性投放!$H$8))),1)</f>
        <v>6.6</v>
      </c>
      <c r="EH126" s="1">
        <f>ROUND(CC126/MAX(属性投放!$F$9*EB126,((CT126*(1+属性投放!$E$9)-CH126+属性投放!$F$9*EB126)*(1+属性投放!$G$9)*(1+属性投放!$H$9))),1)</f>
        <v>2.6</v>
      </c>
      <c r="EI126" s="1">
        <f>ROUND(CP126/MAX(属性投放!$F$9*EB126,((CT126*(1+属性投放!$E$9)-CU126+属性投放!$F$9*EB126)*(1+属性投放!$G$9)*(1+属性投放!$H$9))),1)</f>
        <v>3.3</v>
      </c>
      <c r="EJ126" s="1">
        <f>ROUND(DC126/MAX(属性投放!$F$9*EB126,((CT126*(1+属性投放!$E$9)-DH126+属性投放!$F$9*EB126)*(1+属性投放!$G$9)*(1+属性投放!$H$9))),1)</f>
        <v>2.8</v>
      </c>
      <c r="EK126" s="1">
        <f>ROUND(DP126/MAX(属性投放!$F$9*EB126,((CT126*(1+属性投放!$E$9)-DU126+属性投放!$F$9*EB126)*(1+属性投放!$G$9)*(1+属性投放!$H$9))),1)</f>
        <v>6</v>
      </c>
      <c r="EM126" s="1">
        <f>ROUND(CC126/((BW126*(1+属性投放!$E$10)+属性投放!$F$10*EB126)*(1+属性投放!$G$10)*(1+属性投放!$H$10)),1)</f>
        <v>5.6</v>
      </c>
      <c r="EN126" s="1">
        <f>ROUND(CP126/((BW126*(1+属性投放!$E$10)+属性投放!$F$10*EB126)*(1+属性投放!$G$10)*(1+属性投放!$H$10)),1)</f>
        <v>5.6</v>
      </c>
      <c r="EO126" s="1">
        <f>ROUND(DC126/((BW126*(1+属性投放!$E$10)+属性投放!$F$10*EB126)*(1+属性投放!$G$10)*(1+属性投放!$H$10)),1)</f>
        <v>6.5</v>
      </c>
      <c r="EP126" s="1">
        <f>ROUND(DP126/((BW126*(1+属性投放!$E$10)+属性投放!$F$10*EB126)*(1+属性投放!$G$10)*(1+属性投放!$H$10)),1)</f>
        <v>14</v>
      </c>
    </row>
    <row r="127" spans="2:146">
      <c r="B127" s="1">
        <v>124</v>
      </c>
      <c r="C127" s="9">
        <f>ROUND(属性投放!D$4+装备属性!D$4*IF($B127&lt;10,1,ROUNDDOWN($B127,-1))+SUM(属性投放!E$37:E$45)*$B127+VLOOKUP($C$2,一级属性!$E$41:$P$64,COLUMNS(一级属性!$E$41:G$64),0)*($B127+0.25*IF($B127&lt;10,1,ROUNDDOWN($B127,-1)))+VLOOKUP($C$2,宝石属性!$B$43:$M$66,COLUMNS(宝石属性!$B$43:D$66),0)*10*VLOOKUP(ROUNDDOWN($B127,-1),宝石属性!$B$25:$N$41,2,0)*VLOOKUP(ROUNDDOWN($B127,-1),宝石属性!$B$25:$N$41,3,0)+VLOOKUP($C$2,职业被动!$B$6:$M$29,COLUMNS(职业被动!$B$6:D$29),0)*$B127,0)</f>
        <v>7052</v>
      </c>
      <c r="D127" s="9">
        <f>ROUND(属性投放!E$4+装备属性!E$4*IF($B127&lt;10,1,ROUNDDOWN($B127,-1))+SUM(属性投放!F$37:F$38)*$B127+VLOOKUP($C$2,一级属性!$E$67:$P$90,COLUMNS(一级属性!$E$67:H$90),0)*$B127+VLOOKUP($C$2,宝石属性!$B$43:$M$66,COLUMNS(宝石属性!$B$43:E$66),0)*10*VLOOKUP(ROUNDDOWN($B127,-1),宝石属性!$B$25:$N$41,2,0)*VLOOKUP(ROUNDDOWN($B127,-1),宝石属性!$B$25:$N$41,3,0)+VLOOKUP($C$2,职业被动!$B$6:$M$29,COLUMNS(职业被动!$B$6:E$29),0)*$B127,0)</f>
        <v>3044</v>
      </c>
      <c r="E127" s="9">
        <f>ROUND(属性投放!F$4+装备属性!F$4*IF($B127&lt;10,1,ROUNDDOWN($B127,-1))+SUM(属性投放!G$37:G$38)*$B127+VLOOKUP($C$2,一级属性!$E$67:$P$90,COLUMNS(一级属性!$E$67:I$90),0)*$B127+VLOOKUP($C$2,宝石属性!$B$43:$M$66,COLUMNS(宝石属性!$B$43:F$66),0)*10*VLOOKUP(ROUNDDOWN($B127,-1),宝石属性!$B$25:$N$41,2,0)*VLOOKUP(ROUNDDOWN($B127,-1),宝石属性!$B$25:$N$41,3,0)+VLOOKUP($C$2,职业被动!$B$6:$M$29,COLUMNS(职业被动!$B$6:F$29),0)*$B127,0)</f>
        <v>2422</v>
      </c>
      <c r="F127" s="9">
        <f>ROUND(属性投放!G$4+装备属性!G$4*IF($B127&lt;10,1,ROUNDDOWN($B127,-1))+SUM(属性投放!H$37:H$38)*$B127+VLOOKUP($C$2,一级属性!$E$67:$P$90,COLUMNS(一级属性!$E$67:J$90),0)*$B127+VLOOKUP($C$2,宝石属性!$B$43:$M$66,COLUMNS(宝石属性!$B$43:G$66),0)*10*VLOOKUP(ROUNDDOWN($B127,-1),宝石属性!$B$25:$N$41,2,0)*VLOOKUP(ROUNDDOWN($B127,-1),宝石属性!$B$25:$N$41,3,0)+VLOOKUP($C$2,职业被动!$B$6:$M$29,COLUMNS(职业被动!$B$6:G$29),0)*$B127,0)</f>
        <v>1303</v>
      </c>
      <c r="G127" s="9">
        <f>ROUND(属性投放!H$4+装备属性!H$4*IF($B127&lt;10,1,ROUNDDOWN($B127,-1))+SUM(属性投放!I$37:I$38)*$B127+VLOOKUP($C$2,一级属性!$E$67:$P$90,COLUMNS(一级属性!$E$67:K$90),0)*$B127+VLOOKUP($C$2,宝石属性!$B$43:$M$66,COLUMNS(宝石属性!$B$43:H$66),0)*10*VLOOKUP(ROUNDDOWN($B127,-1),宝石属性!$B$25:$N$41,2,0)*VLOOKUP(ROUNDDOWN($B127,-1),宝石属性!$B$25:$N$41,3,0)+VLOOKUP($C$2,职业被动!$B$6:$M$29,COLUMNS(职业被动!$B$6:H$29),0)*$B127,0)</f>
        <v>820</v>
      </c>
      <c r="H127" s="9">
        <f>ROUND(属性投放!I$4+装备属性!I$4*IF($B127&lt;10,1,ROUNDDOWN($B127,-1))+SUM(属性投放!J$37:J$38)*$B127+VLOOKUP($C$2,一级属性!$E$67:$P$90,COLUMNS(一级属性!$E$67:L$90),0)*$B127+VLOOKUP($C$2,宝石属性!$B$43:$M$66,COLUMNS(宝石属性!$B$43:I$66),0)*10*VLOOKUP(ROUNDDOWN($B127,-1),宝石属性!$B$25:$N$41,2,0)*VLOOKUP(ROUNDDOWN($B127,-1),宝石属性!$B$25:$N$41,3,0)+VLOOKUP($C$2,职业被动!$B$6:$M$29,COLUMNS(职业被动!$B$6:I$29),0)*$B127,0)</f>
        <v>1344</v>
      </c>
      <c r="I127" s="9">
        <f>ROUND(属性投放!J$4+装备属性!J$4*IF($B127&lt;10,1,ROUNDDOWN($B127,-1))+SUM(属性投放!K$37:K$38)*$B127+VLOOKUP($C$2,一级属性!$E$67:$P$90,COLUMNS(一级属性!$E$67:M$90),0)*$B127+VLOOKUP($C$2,宝石属性!$B$43:$M$66,COLUMNS(宝石属性!$B$43:J$66),0)*10*VLOOKUP(ROUNDDOWN($B127,-1),宝石属性!$B$25:$N$41,2,0)*VLOOKUP(ROUNDDOWN($B127,-1),宝石属性!$B$25:$N$41,3,0)+VLOOKUP($C$2,职业被动!$B$6:$M$29,COLUMNS(职业被动!$B$6:J$29),0)*$B127,0)</f>
        <v>885</v>
      </c>
      <c r="J127" s="9">
        <f>ROUND(属性投放!K$4+装备属性!K$4*IF($B127&lt;10,1,ROUNDDOWN($B127,-1))+SUM(属性投放!L$37:L$38)*$B127+VLOOKUP($C$2,一级属性!$E$67:$P$90,COLUMNS(一级属性!$E$67:N$90),0)*$B127+VLOOKUP($C$2,宝石属性!$B$43:$M$66,COLUMNS(宝石属性!$B$43:K$66),0)*10*VLOOKUP(ROUNDDOWN($B127,-1),宝石属性!$B$25:$N$41,2,0)*VLOOKUP(ROUNDDOWN($B127,-1),宝石属性!$B$25:$N$41,3,0)+VLOOKUP($C$2,职业被动!$B$6:$M$29,COLUMNS(职业被动!$B$6:K$29),0)*$B127,0)</f>
        <v>442</v>
      </c>
      <c r="K127" s="9">
        <f>ROUND(属性投放!L$4+装备属性!L$4*IF($B127&lt;10,1,ROUNDDOWN($B127,-1))+SUM(属性投放!M$37:M$38)*$B127+VLOOKUP($C$2,一级属性!$E$67:$P$90,COLUMNS(一级属性!$E$67:O$90),0)*$B127+VLOOKUP($C$2,宝石属性!$B$43:$M$66,COLUMNS(宝石属性!$B$43:L$66),0)*10*VLOOKUP(ROUNDDOWN($B127,-1),宝石属性!$B$25:$N$41,2,0)*VLOOKUP(ROUNDDOWN($B127,-1),宝石属性!$B$25:$N$41,3,0)+VLOOKUP($C$2,职业被动!$B$6:$M$29,COLUMNS(职业被动!$B$6:L$29),0)*$B127,0)</f>
        <v>37</v>
      </c>
      <c r="L127" s="9">
        <f>ROUND(属性投放!M$4+装备属性!M$4*IF($B127&lt;10,1,ROUNDDOWN($B127,-1))+SUM(属性投放!N$37:N$38)*$B127+VLOOKUP($C$2,一级属性!$E$67:$P$90,COLUMNS(一级属性!$E$67:P$90),0)*$B127+VLOOKUP($C$2,宝石属性!$B$43:$M$66,COLUMNS(宝石属性!$B$43:M$66),0)*10*VLOOKUP(ROUNDDOWN($B127,-1),宝石属性!$B$25:$N$41,2,0)*VLOOKUP(ROUNDDOWN($B127,-1),宝石属性!$B$25:$N$41,3,0)+VLOOKUP($C$2,职业被动!$B$6:$M$29,COLUMNS(职业被动!$B$6:M$29),0)*$B127,0)</f>
        <v>1357</v>
      </c>
      <c r="M127" s="48">
        <f>属性价值和能力评分!$F$9+ROUND(属性价值和能力评分!$F$38*10,0)*B127+ROUND((SUM(装备属性!$W$9:$W$14)+属性价值和能力评分!$F$38*1.25+1.4+2.8)*IF(B127&lt;10,1,ROUNDDOWN(B127,-1)),0)+15*VLOOKUP(ROUNDDOWN(B127,-1),宝石属性!$B$26:$D$41,2,0)*6*VLOOKUP(ROUNDDOWN(B127,-1),宝石属性!$B$26:$D$41,3,0)+(属性价值和能力评分!$F$49*9+属性价值和能力评分!$F$50*2+属性价值和能力评分!$F$53*8/5)*B127</f>
        <v>22818</v>
      </c>
      <c r="N127" s="20"/>
      <c r="O127" s="1">
        <v>124</v>
      </c>
      <c r="P127" s="9">
        <f>ROUND(属性投放!D$4+装备属性!D$4*IF($O127&lt;10,1,ROUNDDOWN($O127,-1))+SUM(属性投放!E$37:E$45)*$O127+VLOOKUP($P$2,一级属性!$E$41:$P$64,COLUMNS(一级属性!$E$41:G$64),0)*($O127+0.25*IF($O127&lt;10,1,ROUNDDOWN($O127,-1)))+VLOOKUP($P$2,宝石属性!$B$43:$M$66,COLUMNS(宝石属性!$B$43:D$66),0)*10*VLOOKUP(ROUNDDOWN($O127,-1),宝石属性!$B$25:$N$41,2,0)*VLOOKUP(ROUNDDOWN($O127,-1),宝石属性!$B$25:$N$41,3,0)+VLOOKUP($P$2,职业被动!$B$6:$M$29,COLUMNS(职业被动!$B$6:D$29),0)*$O127,0)</f>
        <v>8788</v>
      </c>
      <c r="Q127" s="9">
        <f>ROUND(属性投放!E$4+装备属性!E$4*IF($O127&lt;10,1,ROUNDDOWN($O127,-1))+SUM(属性投放!F$37:F$45)*$O127+VLOOKUP($P$2,一级属性!$E$41:$P$64,COLUMNS(一级属性!$E$41:H$64),0)*($O127+0.25*IF($O127&lt;10,1,ROUNDDOWN($O127,-1)))+VLOOKUP($P$2,宝石属性!$B$43:$M$66,COLUMNS(宝石属性!$B$43:E$66),0)*10*VLOOKUP(ROUNDDOWN($O127,-1),宝石属性!$B$25:$N$41,2,0)*VLOOKUP(ROUNDDOWN($O127,-1),宝石属性!$B$25:$N$41,3,0)+VLOOKUP($P$2,职业被动!$B$6:$M$29,COLUMNS(职业被动!$B$6:E$29),0)*$O127,0)</f>
        <v>5354</v>
      </c>
      <c r="R127" s="9">
        <f>ROUND(属性投放!F$4+装备属性!F$4*IF($O127&lt;10,1,ROUNDDOWN($O127,-1))+SUM(属性投放!G$37:G$45)*$O127+VLOOKUP($P$2,一级属性!$E$41:$P$64,COLUMNS(一级属性!$E$41:I$64),0)*($O127+0.25*IF($O127&lt;10,1,ROUNDDOWN($O127,-1)))+VLOOKUP($P$2,宝石属性!$B$43:$M$66,COLUMNS(宝石属性!$B$43:F$66),0)*10*VLOOKUP(ROUNDDOWN($O127,-1),宝石属性!$B$25:$N$41,2,0)*VLOOKUP(ROUNDDOWN($O127,-1),宝石属性!$B$25:$N$41,3,0)+VLOOKUP($P$2,职业被动!$B$6:$M$29,COLUMNS(职业被动!$B$6:F$29),0)*$O127,0)</f>
        <v>1332</v>
      </c>
      <c r="S127" s="9">
        <f>ROUND(属性投放!G$4+装备属性!G$4*IF($O127&lt;10,1,ROUNDDOWN($O127,-1))+SUM(属性投放!H$37:H$45)*$O127+VLOOKUP($P$2,一级属性!$E$41:$P$64,COLUMNS(一级属性!$E$41:J$64),0)*($O127+0.25*IF($O127&lt;10,1,ROUNDDOWN($O127,-1)))+VLOOKUP($P$2,宝石属性!$B$43:$M$66,COLUMNS(宝石属性!$B$43:G$66),0)*10*VLOOKUP(ROUNDDOWN($O127,-1),宝石属性!$B$25:$N$41,2,0)*VLOOKUP(ROUNDDOWN($O127,-1),宝石属性!$B$25:$N$41,3,0)+VLOOKUP($P$2,职业被动!$B$6:$M$29,COLUMNS(职业被动!$B$6:G$29),0)*$O127,0)</f>
        <v>1179</v>
      </c>
      <c r="T127" s="9">
        <f>ROUND(属性投放!H$4+装备属性!H$4*IF($O127&lt;10,1,ROUNDDOWN($O127,-1))+SUM(属性投放!I$37:I$45)*$O127+VLOOKUP($P$2,一级属性!$E$41:$P$64,COLUMNS(一级属性!$E$41:K$64),0)*($O127+0.25*IF($O127&lt;10,1,ROUNDDOWN($O127,-1)))+VLOOKUP($P$2,宝石属性!$B$43:$M$66,COLUMNS(宝石属性!$B$43:H$66),0)*10*VLOOKUP(ROUNDDOWN($O127,-1),宝石属性!$B$25:$N$41,2,0)*VLOOKUP(ROUNDDOWN($O127,-1),宝石属性!$B$25:$N$41,3,0)+VLOOKUP($P$2,职业被动!$B$6:$M$29,COLUMNS(职业被动!$B$6:H$29),0)*$O127,0)</f>
        <v>1406</v>
      </c>
      <c r="U127" s="9">
        <f>ROUND(属性投放!I$4+装备属性!I$4*IF($O127&lt;10,1,ROUNDDOWN($O127,-1))+SUM(属性投放!J$37:J$45)*$O127+VLOOKUP($P$2,一级属性!$E$41:$P$64,COLUMNS(一级属性!$E$41:L$64),0)*($O127+0.25*IF($O127&lt;10,1,ROUNDDOWN($O127,-1)))+VLOOKUP($P$2,宝石属性!$B$43:$M$66,COLUMNS(宝石属性!$B$43:I$66),0)*10*VLOOKUP(ROUNDDOWN($O127,-1),宝石属性!$B$25:$N$41,2,0)*VLOOKUP(ROUNDDOWN($O127,-1),宝石属性!$B$25:$N$41,3,0)+VLOOKUP($P$2,职业被动!$B$6:$M$29,COLUMNS(职业被动!$B$6:I$29),0)*$O127,0)</f>
        <v>1433</v>
      </c>
      <c r="V127" s="9">
        <f>ROUND(属性投放!J$4+装备属性!J$4*IF($O127&lt;10,1,ROUNDDOWN($O127,-1))+SUM(属性投放!K$37:K$45)*$O127+VLOOKUP($P$2,一级属性!$E$41:$P$64,COLUMNS(一级属性!$E$41:M$64),0)*($O127+0.25*IF($O127&lt;10,1,ROUNDDOWN($O127,-1)))+VLOOKUP($P$2,宝石属性!$B$43:$M$66,COLUMNS(宝石属性!$B$43:J$66),0)*10*VLOOKUP(ROUNDDOWN($O127,-1),宝石属性!$B$25:$N$41,2,0)*VLOOKUP(ROUNDDOWN($O127,-1),宝石属性!$B$25:$N$41,3,0)+VLOOKUP($P$2,职业被动!$B$6:$M$29,COLUMNS(职业被动!$B$6:J$29),0)*$O127,0)</f>
        <v>992</v>
      </c>
      <c r="W127" s="9">
        <f>ROUND(属性投放!K$4+装备属性!K$4*IF($O127&lt;10,1,ROUNDDOWN($O127,-1))+SUM(属性投放!L$37:L$45)*$O127+VLOOKUP($P$2,一级属性!$E$41:$P$64,COLUMNS(一级属性!$E$41:N$64),0)*($O127+0.25*IF($O127&lt;10,1,ROUNDDOWN($O127,-1)))+VLOOKUP($P$2,宝石属性!$B$43:$M$66,COLUMNS(宝石属性!$B$43:K$66),0)*10*VLOOKUP(ROUNDDOWN($O127,-1),宝石属性!$B$25:$N$41,2,0)*VLOOKUP(ROUNDDOWN($O127,-1),宝石属性!$B$25:$N$41,3,0)+VLOOKUP($P$2,职业被动!$B$6:$M$29,COLUMNS(职业被动!$B$6:K$29),0)*$O127,0)</f>
        <v>602</v>
      </c>
      <c r="X127" s="9">
        <f>ROUND(属性投放!L$4+装备属性!L$4*IF($O127&lt;10,1,ROUNDDOWN($O127,-1))+SUM(属性投放!M$37:M$45)*$O127+VLOOKUP($P$2,一级属性!$E$41:$P$64,COLUMNS(一级属性!$E$41:O$64),0)*($O127+0.25*IF($O127&lt;10,1,ROUNDDOWN($O127,-1)))+VLOOKUP($P$2,宝石属性!$B$43:$M$66,COLUMNS(宝石属性!$B$43:L$66),0)*10*VLOOKUP(ROUNDDOWN($O127,-1),宝石属性!$B$25:$N$41,2,0)*VLOOKUP(ROUNDDOWN($O127,-1),宝石属性!$B$25:$N$41,3,0)+VLOOKUP($P$2,职业被动!$B$6:$M$29,COLUMNS(职业被动!$B$6:L$29),0)*$O127,0)</f>
        <v>37</v>
      </c>
      <c r="Y127" s="9">
        <f>ROUND(属性投放!M$4+装备属性!M$4*IF($O127&lt;10,1,ROUNDDOWN($O127,-1))+SUM(属性投放!N$37:N$45)*$O127+VLOOKUP($P$2,一级属性!$E$41:$P$64,COLUMNS(一级属性!$E$41:P$64),0)*($O127+0.25*IF($O127&lt;10,1,ROUNDDOWN($O127,-1)))+VLOOKUP($P$2,宝石属性!$B$43:$M$66,COLUMNS(宝石属性!$B$43:M$66),0)*10*VLOOKUP(ROUNDDOWN($O127,-1),宝石属性!$B$25:$N$41,2,0)*VLOOKUP(ROUNDDOWN($O127,-1),宝石属性!$B$25:$N$41,3,0)+VLOOKUP($P$2,职业被动!$B$6:$M$29,COLUMNS(职业被动!$B$6:M$29),0)*$O127,0)</f>
        <v>1357</v>
      </c>
      <c r="Z127" s="48">
        <f>属性价值和能力评分!$F$9+ROUND(属性价值和能力评分!$F$38*10,0)*O127+ROUND((SUM(装备属性!$W$9:$W$14)+属性价值和能力评分!$F$38*1.25+1.4+2.8)*IF(O127&lt;10,1,ROUNDDOWN(O127,-1)),0)+15*VLOOKUP(ROUNDDOWN(O127,-1),宝石属性!$B$26:$D$41,2,0)*6*VLOOKUP(ROUNDDOWN(O127,-1),宝石属性!$B$26:$D$41,3,0)+(属性价值和能力评分!$F$49*9+属性价值和能力评分!$F$50*2+属性价值和能力评分!$F$53*8/5)*O127</f>
        <v>22818</v>
      </c>
      <c r="AB127" s="1">
        <v>124</v>
      </c>
      <c r="AC127" s="9">
        <f>ROUND(属性投放!D$4+装备属性!D$4*IF($AB127&lt;10,1,ROUNDDOWN($AB127,-1))+SUM(属性投放!E$37:E$45)*$AB127+VLOOKUP($AC$2,一级属性!$E$41:$P$64,COLUMNS(一级属性!$E$41:G$64),0)*($AB127+0.25*IF($AB127&lt;10,1,ROUNDDOWN($AB127,-1)))+VLOOKUP($AC$2,宝石属性!$B$43:$M$66,COLUMNS(宝石属性!$B$43:D$66),0)*10*VLOOKUP(ROUNDDOWN($AB127,-1),宝石属性!$B$25:$N$41,2,0)*VLOOKUP(ROUNDDOWN($AB127,-1),宝石属性!$B$25:$N$41,3,0)+VLOOKUP($AC$2,职业被动!$B$6:$M$29,COLUMNS(职业被动!$B$6:D$29),0)*$AB127,0)</f>
        <v>7920</v>
      </c>
      <c r="AD127" s="9">
        <f>ROUND(属性投放!E$4+装备属性!E$4*IF($AB127&lt;10,1,ROUNDDOWN($AB127,-1))+SUM(属性投放!F$37:F$45)*$AB127+VLOOKUP($AC$2,一级属性!$E$41:$P$64,COLUMNS(一级属性!$E$41:H$64),0)*($AB127+0.25*IF($AB127&lt;10,1,ROUNDDOWN($AB127,-1)))+VLOOKUP($AC$2,宝石属性!$B$43:$M$66,COLUMNS(宝石属性!$B$43:E$66),0)*10*VLOOKUP(ROUNDDOWN($AB127,-1),宝石属性!$B$25:$N$41,2,0)*VLOOKUP(ROUNDDOWN($AB127,-1),宝石属性!$B$25:$N$41,3,0)+VLOOKUP($AC$2,职业被动!$B$6:$M$29,COLUMNS(职业被动!$B$6:E$29),0)*$AB127,0)</f>
        <v>3044</v>
      </c>
      <c r="AE127" s="9">
        <f>ROUND(属性投放!F$4+装备属性!F$4*IF($AB127&lt;10,1,ROUNDDOWN($AB127,-1))+SUM(属性投放!G$37:G$45)*$AB127+VLOOKUP($AC$2,一级属性!$E$41:$P$64,COLUMNS(一级属性!$E$41:I$64),0)*($AB127+0.25*IF($AB127&lt;10,1,ROUNDDOWN($AB127,-1)))+VLOOKUP($AC$2,宝石属性!$B$43:$M$66,COLUMNS(宝石属性!$B$43:F$66),0)*10*VLOOKUP(ROUNDDOWN($AB127,-1),宝石属性!$B$25:$N$41,2,0)*VLOOKUP(ROUNDDOWN($AB127,-1),宝石属性!$B$25:$N$41,3,0)+VLOOKUP($AC$2,职业被动!$B$6:$M$29,COLUMNS(职业被动!$B$6:F$29),0)*$AB127,0)</f>
        <v>2108</v>
      </c>
      <c r="AF127" s="9">
        <f>ROUND(属性投放!G$4+装备属性!G$4*IF($AB127&lt;10,1,ROUNDDOWN($AB127,-1))+SUM(属性投放!H$37:H$45)*$AB127+VLOOKUP($AC$2,一级属性!$E$41:$P$64,COLUMNS(一级属性!$E$41:J$64),0)*($AB127+0.25*IF($AB127&lt;10,1,ROUNDDOWN($AB127,-1)))+VLOOKUP($AC$2,宝石属性!$B$43:$M$66,COLUMNS(宝石属性!$B$43:G$66),0)*10*VLOOKUP(ROUNDDOWN($AB127,-1),宝石属性!$B$25:$N$41,2,0)*VLOOKUP(ROUNDDOWN($AB127,-1),宝石属性!$B$25:$N$41,3,0)+VLOOKUP($AC$2,职业被动!$B$6:$M$29,COLUMNS(职业被动!$B$6:G$29),0)*$AB127,0)</f>
        <v>1427</v>
      </c>
      <c r="AG127" s="9">
        <f>ROUND(属性投放!H$4+装备属性!H$4*IF($AB127&lt;10,1,ROUNDDOWN($AB127,-1))+SUM(属性投放!I$37:I$45)*$AB127+VLOOKUP($AC$2,一级属性!$E$41:$P$64,COLUMNS(一级属性!$E$41:K$64),0)*($AB127+0.25*IF($AB127&lt;10,1,ROUNDDOWN($AB127,-1)))+VLOOKUP($AC$2,宝石属性!$B$43:$M$66,COLUMNS(宝石属性!$B$43:H$66),0)*10*VLOOKUP(ROUNDDOWN($AB127,-1),宝石属性!$B$25:$N$41,2,0)*VLOOKUP(ROUNDDOWN($AB127,-1),宝石属性!$B$25:$N$41,3,0)+VLOOKUP($AC$2,职业被动!$B$6:$M$29,COLUMNS(职业被动!$B$6:H$29),0)*$AB127,0)</f>
        <v>820</v>
      </c>
      <c r="AH127" s="9">
        <f>ROUND(属性投放!I$4+装备属性!I$4*IF($AB127&lt;10,1,ROUNDDOWN($AB127,-1))+SUM(属性投放!J$37:J$45)*$AB127+VLOOKUP($AC$2,一级属性!$E$41:$P$64,COLUMNS(一级属性!$E$41:L$64),0)*($AB127+0.25*IF($AB127&lt;10,1,ROUNDDOWN($AB127,-1)))+VLOOKUP($AC$2,宝石属性!$B$43:$M$66,COLUMNS(宝石属性!$B$43:I$66),0)*10*VLOOKUP(ROUNDDOWN($AB127,-1),宝石属性!$B$25:$N$41,2,0)*VLOOKUP(ROUNDDOWN($AB127,-1),宝石属性!$B$25:$N$41,3,0)+VLOOKUP($AC$2,职业被动!$B$6:$M$29,COLUMNS(职业被动!$B$6:I$29),0)*$AB127,0)</f>
        <v>1341</v>
      </c>
      <c r="AI127" s="9">
        <f>ROUND(属性投放!J$4+装备属性!J$4*IF($AB127&lt;10,1,ROUNDDOWN($AB127,-1))+SUM(属性投放!K$37:K$45)*$AB127+VLOOKUP($AC$2,一级属性!$E$41:$P$64,COLUMNS(一级属性!$E$41:M$64),0)*($AB127+0.25*IF($AB127&lt;10,1,ROUNDDOWN($AB127,-1)))+VLOOKUP($AC$2,宝石属性!$B$43:$M$66,COLUMNS(宝石属性!$B$43:J$66),0)*10*VLOOKUP(ROUNDDOWN($AB127,-1),宝石属性!$B$25:$N$41,2,0)*VLOOKUP(ROUNDDOWN($AB127,-1),宝石属性!$B$25:$N$41,3,0)+VLOOKUP($AC$2,职业被动!$B$6:$M$29,COLUMNS(职业被动!$B$6:J$29),0)*$AB127,0)</f>
        <v>884</v>
      </c>
      <c r="AJ127" s="9">
        <f>ROUND(属性投放!K$4+装备属性!K$4*IF($AB127&lt;10,1,ROUNDDOWN($AB127,-1))+SUM(属性投放!L$37:L$45)*$AB127+VLOOKUP($AC$2,一级属性!$E$41:$P$64,COLUMNS(一级属性!$E$41:N$64),0)*($AB127+0.25*IF($AB127&lt;10,1,ROUNDDOWN($AB127,-1)))+VLOOKUP($AC$2,宝石属性!$B$43:$M$66,COLUMNS(宝石属性!$B$43:K$66),0)*10*VLOOKUP(ROUNDDOWN($AB127,-1),宝石属性!$B$25:$N$41,2,0)*VLOOKUP(ROUNDDOWN($AB127,-1),宝石属性!$B$25:$N$41,3,0)+VLOOKUP($AC$2,职业被动!$B$6:$M$29,COLUMNS(职业被动!$B$6:K$29),0)*$AB127,0)</f>
        <v>442</v>
      </c>
      <c r="AK127" s="9">
        <f>ROUND(属性投放!L$4+装备属性!L$4*IF($AB127&lt;10,1,ROUNDDOWN($AB127,-1))+SUM(属性投放!M$37:M$45)*$AB127+VLOOKUP($AC$2,一级属性!$E$41:$P$64,COLUMNS(一级属性!$E$41:O$64),0)*($AB127+0.25*IF($AB127&lt;10,1,ROUNDDOWN($AB127,-1)))+VLOOKUP($AC$2,宝石属性!$B$43:$M$66,COLUMNS(宝石属性!$B$43:L$66),0)*10*VLOOKUP(ROUNDDOWN($AB127,-1),宝石属性!$B$25:$N$41,2,0)*VLOOKUP(ROUNDDOWN($AB127,-1),宝石属性!$B$25:$N$41,3,0)+VLOOKUP($AC$2,职业被动!$B$6:$M$29,COLUMNS(职业被动!$B$6:L$29),0)*$AB127,0)</f>
        <v>37</v>
      </c>
      <c r="AL127" s="9">
        <f>ROUND(属性投放!M$4+装备属性!M$4*IF($AB127&lt;10,1,ROUNDDOWN($AB127,-1))+SUM(属性投放!N$37:N$45)*$AB127+VLOOKUP($AC$2,一级属性!$E$41:$P$64,COLUMNS(一级属性!$E$41:P$64),0)*($AB127+0.25*IF($AB127&lt;10,1,ROUNDDOWN($AB127,-1)))+VLOOKUP($AC$2,宝石属性!$B$43:$M$66,COLUMNS(宝石属性!$B$43:M$66),0)*10*VLOOKUP(ROUNDDOWN($AB127,-1),宝石属性!$B$25:$N$41,2,0)*VLOOKUP(ROUNDDOWN($AB127,-1),宝石属性!$B$25:$N$41,3,0)+VLOOKUP($AC$2,职业被动!$B$6:$M$29,COLUMNS(职业被动!$B$6:M$29),0)*$AB127,0)</f>
        <v>1357</v>
      </c>
      <c r="AM127" s="48">
        <f>属性价值和能力评分!$F$9+ROUND(属性价值和能力评分!$F$38*10,0)*AB127+ROUND((SUM(装备属性!$W$9:$W$14)+属性价值和能力评分!$F$38*1.25+1.4+2.8)*IF(AB127&lt;10,1,ROUNDDOWN(AB127,-1)),0)+15*VLOOKUP(ROUNDDOWN(AB127,-1),宝石属性!$B$26:$D$41,2,0)*6*VLOOKUP(ROUNDDOWN(AB127,-1),宝石属性!$B$26:$D$41,3,0)+(属性价值和能力评分!$F$49*9+属性价值和能力评分!$F$50*2+属性价值和能力评分!$F$53*8/5)*AB127</f>
        <v>22818</v>
      </c>
      <c r="AO127" s="1">
        <v>124</v>
      </c>
      <c r="AP127" s="9">
        <f>ROUND(属性投放!D$4+装备属性!D$4*IF($AO127&lt;10,1,ROUNDDOWN($AO127,-1))+SUM(属性投放!E$37:E$45)*$AO127+VLOOKUP($AP$2,一级属性!$E$41:$P$64,COLUMNS(一级属性!$E$41:G$64),0)*($AO127+0.25*IF($AO127&lt;10,1,ROUNDDOWN($AO127,-1)))+VLOOKUP($AP$2,宝石属性!$B$43:$M$66,COLUMNS(宝石属性!$B$43:D$66),0)*10*VLOOKUP(ROUNDDOWN($AO127,-1),宝石属性!$B$25:$N$41,2,0)*VLOOKUP(ROUNDDOWN($AO127,-1),宝石属性!$B$25:$N$41,3,0)+VLOOKUP($AP$2,职业被动!$B$6:$M$29,COLUMNS(职业被动!$B$6:D$29),0)*$AO127,0)</f>
        <v>7920</v>
      </c>
      <c r="AQ127" s="9">
        <f>ROUND(属性投放!E$4+装备属性!E$4*IF($AO127&lt;10,1,ROUNDDOWN($AO127,-1))+SUM(属性投放!F$37:F$45)*$AO127+VLOOKUP($AP$2,一级属性!$E$41:$P$64,COLUMNS(一级属性!$E$41:H$64),0)*($AO127+0.25*IF($AO127&lt;10,1,ROUNDDOWN($AO127,-1)))+VLOOKUP($AP$2,宝石属性!$B$43:$M$66,COLUMNS(宝石属性!$B$43:E$66),0)*10*VLOOKUP(ROUNDDOWN($AO127,-1),宝石属性!$B$25:$N$41,2,0)*VLOOKUP(ROUNDDOWN($AO127,-1),宝石属性!$B$25:$N$41,3,0)+VLOOKUP($AP$2,职业被动!$B$6:$M$29,COLUMNS(职业被动!$B$6:E$29),0)*$AO127,0)</f>
        <v>5354</v>
      </c>
      <c r="AR127" s="9">
        <f>ROUND(属性投放!F$4+装备属性!F$4*IF($AO127&lt;10,1,ROUNDDOWN($AO127,-1))+SUM(属性投放!G$37:G$45)*$AO127+VLOOKUP($AP$2,一级属性!$E$41:$P$64,COLUMNS(一级属性!$E$41:I$64),0)*($AO127+0.25*IF($AO127&lt;10,1,ROUNDDOWN($AO127,-1)))+VLOOKUP($AP$2,宝石属性!$B$43:$M$66,COLUMNS(宝石属性!$B$43:F$66),0)*10*VLOOKUP(ROUNDDOWN($AO127,-1),宝石属性!$B$25:$N$41,2,0)*VLOOKUP(ROUNDDOWN($AO127,-1),宝石属性!$B$25:$N$41,3,0)+VLOOKUP($AP$2,职业被动!$B$6:$M$29,COLUMNS(职业被动!$B$6:F$29),0)*$AO127,0)</f>
        <v>1332</v>
      </c>
      <c r="AS127" s="9">
        <f>ROUND(属性投放!G$4+装备属性!G$4*IF($AO127&lt;10,1,ROUNDDOWN($AO127,-1))+SUM(属性投放!H$37:H$45)*$AO127+VLOOKUP($AP$2,一级属性!$E$41:$P$64,COLUMNS(一级属性!$E$41:J$64),0)*($AO127+0.25*IF($AO127&lt;10,1,ROUNDDOWN($AO127,-1)))+VLOOKUP($AP$2,宝石属性!$B$43:$M$66,COLUMNS(宝石属性!$B$43:G$66),0)*10*VLOOKUP(ROUNDDOWN($AO127,-1),宝石属性!$B$25:$N$41,2,0)*VLOOKUP(ROUNDDOWN($AO127,-1),宝石属性!$B$25:$N$41,3,0)+VLOOKUP($AP$2,职业被动!$B$6:$M$29,COLUMNS(职业被动!$B$6:G$29),0)*$AO127,0)</f>
        <v>1179</v>
      </c>
      <c r="AT127" s="9">
        <f>ROUND(属性投放!H$4+装备属性!H$4*IF($AO127&lt;10,1,ROUNDDOWN($AO127,-1))+SUM(属性投放!I$37:I$45)*$AO127+VLOOKUP($AP$2,一级属性!$E$41:$P$64,COLUMNS(一级属性!$E$41:K$64),0)*($AO127+0.25*IF($AO127&lt;10,1,ROUNDDOWN($AO127,-1)))+VLOOKUP($AP$2,宝石属性!$B$43:$M$66,COLUMNS(宝石属性!$B$43:H$66),0)*10*VLOOKUP(ROUNDDOWN($AO127,-1),宝石属性!$B$25:$N$41,2,0)*VLOOKUP(ROUNDDOWN($AO127,-1),宝石属性!$B$25:$N$41,3,0)+VLOOKUP($AP$2,职业被动!$B$6:$M$29,COLUMNS(职业被动!$B$6:H$29),0)*$AO127,0)</f>
        <v>1282</v>
      </c>
      <c r="AU127" s="9">
        <f>ROUND(属性投放!I$4+装备属性!I$4*IF($AO127&lt;10,1,ROUNDDOWN($AO127,-1))+SUM(属性投放!J$37:J$45)*$AO127+VLOOKUP($AP$2,一级属性!$E$41:$P$64,COLUMNS(一级属性!$E$41:L$64),0)*($AO127+0.25*IF($AO127&lt;10,1,ROUNDDOWN($AO127,-1)))+VLOOKUP($AP$2,宝石属性!$B$43:$M$66,COLUMNS(宝石属性!$B$43:I$66),0)*10*VLOOKUP(ROUNDDOWN($AO127,-1),宝石属性!$B$25:$N$41,2,0)*VLOOKUP(ROUNDDOWN($AO127,-1),宝石属性!$B$25:$N$41,3,0)+VLOOKUP($AP$2,职业被动!$B$6:$M$29,COLUMNS(职业被动!$B$6:I$29),0)*$AO127,0)</f>
        <v>1433</v>
      </c>
      <c r="AV127" s="9">
        <f>ROUND(属性投放!J$4+装备属性!J$4*IF($AO127&lt;10,1,ROUNDDOWN($AO127,-1))+SUM(属性投放!K$37:K$45)*$AO127+VLOOKUP($AP$2,一级属性!$E$41:$P$64,COLUMNS(一级属性!$E$41:M$64),0)*($AO127+0.25*IF($AO127&lt;10,1,ROUNDDOWN($AO127,-1)))+VLOOKUP($AP$2,宝石属性!$B$43:$M$66,COLUMNS(宝石属性!$B$43:J$66),0)*10*VLOOKUP(ROUNDDOWN($AO127,-1),宝石属性!$B$25:$N$41,2,0)*VLOOKUP(ROUNDDOWN($AO127,-1),宝石属性!$B$25:$N$41,3,0)+VLOOKUP($AP$2,职业被动!$B$6:$M$29,COLUMNS(职业被动!$B$6:J$29),0)*$AO127,0)</f>
        <v>992</v>
      </c>
      <c r="AW127" s="9">
        <f>ROUND(属性投放!K$4+装备属性!K$4*IF($AO127&lt;10,1,ROUNDDOWN($AO127,-1))+SUM(属性投放!L$37:L$45)*$AO127+VLOOKUP($AP$2,一级属性!$E$41:$P$64,COLUMNS(一级属性!$E$41:N$64),0)*($AO127+0.25*IF($AO127&lt;10,1,ROUNDDOWN($AO127,-1)))+VLOOKUP($AP$2,宝石属性!$B$43:$M$66,COLUMNS(宝石属性!$B$43:K$66),0)*10*VLOOKUP(ROUNDDOWN($AO127,-1),宝石属性!$B$25:$N$41,2,0)*VLOOKUP(ROUNDDOWN($AO127,-1),宝石属性!$B$25:$N$41,3,0)+VLOOKUP($AP$2,职业被动!$B$6:$M$29,COLUMNS(职业被动!$B$6:K$29),0)*$AO127,0)</f>
        <v>442</v>
      </c>
      <c r="AX127" s="9">
        <f>ROUND(属性投放!L$4+装备属性!L$4*IF($AO127&lt;10,1,ROUNDDOWN($AO127,-1))+SUM(属性投放!M$37:M$45)*$AO127+VLOOKUP($AP$2,一级属性!$E$41:$P$64,COLUMNS(一级属性!$E$41:O$64),0)*($AO127+0.25*IF($AO127&lt;10,1,ROUNDDOWN($AO127,-1)))+VLOOKUP($AP$2,宝石属性!$B$43:$M$66,COLUMNS(宝石属性!$B$43:L$66),0)*10*VLOOKUP(ROUNDDOWN($AO127,-1),宝石属性!$B$25:$N$41,2,0)*VLOOKUP(ROUNDDOWN($AO127,-1),宝石属性!$B$25:$N$41,3,0)+VLOOKUP($AP$2,职业被动!$B$6:$M$29,COLUMNS(职业被动!$B$6:L$29),0)*$AO127,0)</f>
        <v>1337</v>
      </c>
      <c r="AY127" s="9">
        <f>ROUND(属性投放!M$4+装备属性!M$4*IF($AO127&lt;10,1,ROUNDDOWN($AO127,-1))+SUM(属性投放!N$37:N$45)*$AO127+VLOOKUP($AP$2,一级属性!$E$41:$P$64,COLUMNS(一级属性!$E$41:P$64),0)*($AO127+0.25*IF($AO127&lt;10,1,ROUNDDOWN($AO127,-1)))+VLOOKUP($AP$2,宝石属性!$B$43:$M$66,COLUMNS(宝石属性!$B$43:M$66),0)*10*VLOOKUP(ROUNDDOWN($AO127,-1),宝石属性!$B$25:$N$41,2,0)*VLOOKUP(ROUNDDOWN($AO127,-1),宝石属性!$B$25:$N$41,3,0)+VLOOKUP($AP$2,职业被动!$B$6:$M$29,COLUMNS(职业被动!$B$6:M$29),0)*$AO127,0)</f>
        <v>1357</v>
      </c>
      <c r="AZ127" s="48">
        <f>属性价值和能力评分!$F$9+ROUND(属性价值和能力评分!$F$38*10,0)*AO127+ROUND((SUM(装备属性!$W$9:$W$14)+属性价值和能力评分!$F$38*1.25+1.4+2.8)*IF(AO127&lt;10,1,ROUNDDOWN(AO127,-1)),0)+15*VLOOKUP(ROUNDDOWN(AO127,-1),宝石属性!$B$26:$D$41,2,0)*6*VLOOKUP(ROUNDDOWN(AO127,-1),宝石属性!$B$26:$D$41,3,0)+(属性价值和能力评分!$F$49*9+属性价值和能力评分!$F$50*2+属性价值和能力评分!$F$53*8/5)*AO127</f>
        <v>22818</v>
      </c>
      <c r="BB127" s="1">
        <v>124</v>
      </c>
      <c r="BC127" s="9">
        <f>ROUND(属性投放!D$4+装备属性!D$4*IF($BB127&lt;10,1,ROUNDDOWN($BB127,-1))+SUM(属性投放!E$37:E$45)*$BB127+VLOOKUP($BC$2,一级属性!$E$41:$P$64,COLUMNS(一级属性!$E$41:G$64),0)*($BB127+0.25*IF($BB127&lt;10,1,ROUNDDOWN($BB127,-1)))+VLOOKUP($BC$2,宝石属性!$B$43:$M$66,COLUMNS(宝石属性!$B$43:D$66),0)*10*VLOOKUP(ROUNDDOWN($BB127,-1),宝石属性!$B$25:$N$41,2,0)*VLOOKUP(ROUNDDOWN($BB127,-1),宝石属性!$B$25:$N$41,3,0)+VLOOKUP($BC$2,职业被动!$B$6:$M$29,COLUMNS(职业被动!$B$6:D$29),0)*$BB127,0)</f>
        <v>7052</v>
      </c>
      <c r="BD127" s="9">
        <f>ROUND(属性投放!E$4+装备属性!E$4*IF($BB127&lt;10,1,ROUNDDOWN($BB127,-1))+SUM(属性投放!F$37:F$45)*$BB127+VLOOKUP($BC$2,一级属性!$E$41:$P$64,COLUMNS(一级属性!$E$41:H$64),0)*($BB127+0.25*IF($BB127&lt;10,1,ROUNDDOWN($BB127,-1)))+VLOOKUP($BC$2,宝石属性!$B$43:$M$66,COLUMNS(宝石属性!$B$43:E$66),0)*10*VLOOKUP(ROUNDDOWN($BB127,-1),宝石属性!$B$25:$N$41,2,0)*VLOOKUP(ROUNDDOWN($BB127,-1),宝石属性!$B$25:$N$41,3,0)+VLOOKUP($BC$2,职业被动!$B$6:$M$29,COLUMNS(职业被动!$B$6:E$29),0)*$BB127,0)</f>
        <v>6124</v>
      </c>
      <c r="BE127" s="9">
        <f>ROUND(属性投放!F$4+装备属性!F$4*IF($BB127&lt;10,1,ROUNDDOWN($BB127,-1))+SUM(属性投放!G$37:G$45)*$BB127+VLOOKUP($BC$2,一级属性!$E$41:$P$64,COLUMNS(一级属性!$E$41:I$64),0)*($BB127+0.25*IF($BB127&lt;10,1,ROUNDDOWN($BB127,-1)))+VLOOKUP($BC$2,宝石属性!$B$43:$M$66,COLUMNS(宝石属性!$B$43:F$66),0)*10*VLOOKUP(ROUNDDOWN($BB127,-1),宝石属性!$B$25:$N$41,2,0)*VLOOKUP(ROUNDDOWN($BB127,-1),宝石属性!$B$25:$N$41,3,0)+VLOOKUP($BC$2,职业被动!$B$6:$M$29,COLUMNS(职业被动!$B$6:F$29),0)*$BB127,0)</f>
        <v>1332</v>
      </c>
      <c r="BF127" s="9">
        <f>ROUND(属性投放!G$4+装备属性!G$4*IF($BB127&lt;10,1,ROUNDDOWN($BB127,-1))+SUM(属性投放!H$37:H$45)*$BB127+VLOOKUP($BC$2,一级属性!$E$41:$P$64,COLUMNS(一级属性!$E$41:J$64),0)*($BB127+0.25*IF($BB127&lt;10,1,ROUNDDOWN($BB127,-1)))+VLOOKUP($BC$2,宝石属性!$B$43:$M$66,COLUMNS(宝石属性!$B$43:G$66),0)*10*VLOOKUP(ROUNDDOWN($BB127,-1),宝石属性!$B$25:$N$41,2,0)*VLOOKUP(ROUNDDOWN($BB127,-1),宝石属性!$B$25:$N$41,3,0)+VLOOKUP($BC$2,职业被动!$B$6:$M$29,COLUMNS(职业被动!$B$6:G$29),0)*$BB127,0)</f>
        <v>1179</v>
      </c>
      <c r="BG127" s="9">
        <f>ROUND(属性投放!H$4+装备属性!H$4*IF($BB127&lt;10,1,ROUNDDOWN($BB127,-1))+SUM(属性投放!I$37:I$45)*$BB127+VLOOKUP($BC$2,一级属性!$E$41:$P$64,COLUMNS(一级属性!$E$41:K$64),0)*($BB127+0.25*IF($BB127&lt;10,1,ROUNDDOWN($BB127,-1)))+VLOOKUP($BC$2,宝石属性!$B$43:$M$66,COLUMNS(宝石属性!$B$43:H$66),0)*10*VLOOKUP(ROUNDDOWN($BB127,-1),宝石属性!$B$25:$N$41,2,0)*VLOOKUP(ROUNDDOWN($BB127,-1),宝石属性!$B$25:$N$41,3,0)+VLOOKUP($BC$2,职业被动!$B$6:$M$29,COLUMNS(职业被动!$B$6:H$29),0)*$BB127,0)</f>
        <v>1804</v>
      </c>
      <c r="BH127" s="9">
        <f>ROUND(属性投放!I$4+装备属性!I$4*IF($BB127&lt;10,1,ROUNDDOWN($BB127,-1))+SUM(属性投放!J$37:J$45)*$BB127+VLOOKUP($BC$2,一级属性!$E$41:$P$64,COLUMNS(一级属性!$E$41:L$64),0)*($BB127+0.25*IF($BB127&lt;10,1,ROUNDDOWN($BB127,-1)))+VLOOKUP($BC$2,宝石属性!$B$43:$M$66,COLUMNS(宝石属性!$B$43:I$66),0)*10*VLOOKUP(ROUNDDOWN($BB127,-1),宝石属性!$B$25:$N$41,2,0)*VLOOKUP(ROUNDDOWN($BB127,-1),宝石属性!$B$25:$N$41,3,0)+VLOOKUP($BC$2,职业被动!$B$6:$M$29,COLUMNS(职业被动!$B$6:I$29),0)*$BB127,0)</f>
        <v>1711</v>
      </c>
      <c r="BI127" s="9">
        <f>ROUND(属性投放!J$4+装备属性!J$4*IF($BB127&lt;10,1,ROUNDDOWN($BB127,-1))+SUM(属性投放!K$37:K$45)*$BB127+VLOOKUP($BC$2,一级属性!$E$41:$P$64,COLUMNS(一级属性!$E$41:M$64),0)*($BB127+0.25*IF($BB127&lt;10,1,ROUNDDOWN($BB127,-1)))+VLOOKUP($BC$2,宝石属性!$B$43:$M$66,COLUMNS(宝石属性!$B$43:J$66),0)*10*VLOOKUP(ROUNDDOWN($BB127,-1),宝石属性!$B$25:$N$41,2,0)*VLOOKUP(ROUNDDOWN($BB127,-1),宝石属性!$B$25:$N$41,3,0)+VLOOKUP($BC$2,职业被动!$B$6:$M$29,COLUMNS(职业被动!$B$6:J$29),0)*$BB127,0)</f>
        <v>761</v>
      </c>
      <c r="BJ127" s="9">
        <f>ROUND(属性投放!K$4+装备属性!K$4*IF($BB127&lt;10,1,ROUNDDOWN($BB127,-1))+SUM(属性投放!L$37:L$45)*$BB127+VLOOKUP($BC$2,一级属性!$E$41:$P$64,COLUMNS(一级属性!$E$41:N$64),0)*($BB127+0.25*IF($BB127&lt;10,1,ROUNDDOWN($BB127,-1)))+VLOOKUP($BC$2,宝石属性!$B$43:$M$66,COLUMNS(宝石属性!$B$43:K$66),0)*10*VLOOKUP(ROUNDDOWN($BB127,-1),宝石属性!$B$25:$N$41,2,0)*VLOOKUP(ROUNDDOWN($BB127,-1),宝石属性!$B$25:$N$41,3,0)+VLOOKUP($BC$2,职业被动!$B$6:$M$29,COLUMNS(职业被动!$B$6:K$29),0)*$BB127,0)</f>
        <v>442</v>
      </c>
      <c r="BK127" s="9">
        <f>ROUND(属性投放!L$4+装备属性!L$4*IF($BB127&lt;10,1,ROUNDDOWN($BB127,-1))+SUM(属性投放!M$37:M$45)*$BB127+VLOOKUP($BC$2,一级属性!$E$41:$P$64,COLUMNS(一级属性!$E$41:O$64),0)*($BB127+0.25*IF($BB127&lt;10,1,ROUNDDOWN($BB127,-1)))+VLOOKUP($BC$2,宝石属性!$B$43:$M$66,COLUMNS(宝石属性!$B$43:L$66),0)*10*VLOOKUP(ROUNDDOWN($BB127,-1),宝石属性!$B$25:$N$41,2,0)*VLOOKUP(ROUNDDOWN($BB127,-1),宝石属性!$B$25:$N$41,3,0)+VLOOKUP($BC$2,职业被动!$B$6:$M$29,COLUMNS(职业被动!$B$6:L$29),0)*$BB127,0)</f>
        <v>37</v>
      </c>
      <c r="BL127" s="9">
        <f>ROUND(属性投放!M$4+装备属性!M$4*IF($BB127&lt;10,1,ROUNDDOWN($BB127,-1))+SUM(属性投放!N$37:N$45)*$BB127+VLOOKUP($BC$2,一级属性!$E$41:$P$64,COLUMNS(一级属性!$E$41:P$64),0)*($BB127+0.25*IF($BB127&lt;10,1,ROUNDDOWN($BB127,-1)))+VLOOKUP($BC$2,宝石属性!$B$43:$M$66,COLUMNS(宝石属性!$B$43:M$66),0)*10*VLOOKUP(ROUNDDOWN($BB127,-1),宝石属性!$B$25:$N$41,2,0)*VLOOKUP(ROUNDDOWN($BB127,-1),宝石属性!$B$25:$N$41,3,0)+VLOOKUP($BC$2,职业被动!$B$6:$M$29,COLUMNS(职业被动!$B$6:M$29),0)*$BB127,0)</f>
        <v>1357</v>
      </c>
      <c r="BM127" s="48">
        <f>属性价值和能力评分!$F$9+ROUND(属性价值和能力评分!$F$38*10,0)*BB127+ROUND((SUM(装备属性!$W$9:$W$14)+属性价值和能力评分!$F$38*1.25+1.4+2.8)*IF(BB127&lt;10,1,ROUNDDOWN(BB127,-1)),0)+15*VLOOKUP(ROUNDDOWN(BB127,-1),宝石属性!$B$26:$D$41,2,0)*6*VLOOKUP(ROUNDDOWN(BB127,-1),宝石属性!$B$26:$D$41,3,0)+(属性价值和能力评分!$F$49*9+属性价值和能力评分!$F$50*2+属性价值和能力评分!$F$53*8/5)*BB127</f>
        <v>22818</v>
      </c>
      <c r="BO127" s="1">
        <v>124</v>
      </c>
      <c r="BP127" s="9">
        <f>ROUND(属性投放!D$4+装备属性!D$4*IF($BO127&lt;10,1,ROUNDDOWN($BO127,-1))+SUM(属性投放!E$37:E$45)*$BO127+VLOOKUP($BP$2,一级属性!$E$41:$P$64,COLUMNS(一级属性!$E$41:G$64),0)*($BO127+0.25*IF($BO127&lt;10,1,ROUNDDOWN($BO127,-1)))+VLOOKUP($BP$2,宝石属性!$B$43:$M$66,COLUMNS(宝石属性!$B$43:D$66),0)*10*VLOOKUP(ROUNDDOWN($BO127,-1),宝石属性!$B$25:$N$41,2,0)*VLOOKUP(ROUNDDOWN($BO127,-1),宝石属性!$B$25:$N$41,3,0)+VLOOKUP($BP$2,职业被动!$B$6:$M$29,COLUMNS(职业被动!$B$6:D$29),0)*$BO127,0)</f>
        <v>8788</v>
      </c>
      <c r="BQ127" s="9">
        <f>ROUND(属性投放!E$4+装备属性!E$4*IF($BO127&lt;10,1,ROUNDDOWN($BO127,-1))+SUM(属性投放!F$37:F$45)*$BO127+VLOOKUP($BP$2,一级属性!$E$41:$P$64,COLUMNS(一级属性!$E$41:H$64),0)*($BO127+0.25*IF($BO127&lt;10,1,ROUNDDOWN($BO127,-1)))+VLOOKUP($BP$2,宝石属性!$B$43:$M$66,COLUMNS(宝石属性!$B$43:E$66),0)*10*VLOOKUP(ROUNDDOWN($BO127,-1),宝石属性!$B$25:$N$41,2,0)*VLOOKUP(ROUNDDOWN($BO127,-1),宝石属性!$B$25:$N$41,3,0)+VLOOKUP($BP$2,职业被动!$B$6:$M$29,COLUMNS(职业被动!$B$6:E$29),0)*$BO127,0)</f>
        <v>5354</v>
      </c>
      <c r="BR127" s="9">
        <f>ROUND(属性投放!F$4+装备属性!F$4*IF($BO127&lt;10,1,ROUNDDOWN($BO127,-1))+SUM(属性投放!G$37:G$45)*$BO127+VLOOKUP($BP$2,一级属性!$E$41:$P$64,COLUMNS(一级属性!$E$41:I$64),0)*($BO127+0.25*IF($BO127&lt;10,1,ROUNDDOWN($BO127,-1)))+VLOOKUP($BP$2,宝石属性!$B$43:$M$66,COLUMNS(宝石属性!$B$43:F$66),0)*10*VLOOKUP(ROUNDDOWN($BO127,-1),宝石属性!$B$25:$N$41,2,0)*VLOOKUP(ROUNDDOWN($BO127,-1),宝石属性!$B$25:$N$41,3,0)+VLOOKUP($BP$2,职业被动!$B$6:$M$29,COLUMNS(职业被动!$B$6:F$29),0)*$BO127,0)</f>
        <v>1332</v>
      </c>
      <c r="BS127" s="9">
        <f>ROUND(属性投放!G$4+装备属性!G$4*IF($BO127&lt;10,1,ROUNDDOWN($BO127,-1))+SUM(属性投放!H$37:H$45)*$BO127+VLOOKUP($BP$2,一级属性!$E$41:$P$64,COLUMNS(一级属性!$E$41:J$64),0)*($BO127+0.25*IF($BO127&lt;10,1,ROUNDDOWN($BO127,-1)))+VLOOKUP($BP$2,宝石属性!$B$43:$M$66,COLUMNS(宝石属性!$B$43:G$66),0)*10*VLOOKUP(ROUNDDOWN($BO127,-1),宝石属性!$B$25:$N$41,2,0)*VLOOKUP(ROUNDDOWN($BO127,-1),宝石属性!$B$25:$N$41,3,0)+VLOOKUP($BP$2,职业被动!$B$6:$M$29,COLUMNS(职业被动!$B$6:G$29),0)*$BO127,0)</f>
        <v>1179</v>
      </c>
      <c r="BT127" s="9">
        <f>ROUND(属性投放!H$4+装备属性!H$4*IF($BO127&lt;10,1,ROUNDDOWN($BO127,-1))+SUM(属性投放!I$37:I$45)*$BO127+VLOOKUP($BP$2,一级属性!$E$41:$P$64,COLUMNS(一级属性!$E$41:K$64),0)*($BO127+0.25*IF($BO127&lt;10,1,ROUNDDOWN($BO127,-1)))+VLOOKUP($BP$2,宝石属性!$B$43:$M$66,COLUMNS(宝石属性!$B$43:H$66),0)*10*VLOOKUP(ROUNDDOWN($BO127,-1),宝石属性!$B$25:$N$41,2,0)*VLOOKUP(ROUNDDOWN($BO127,-1),宝石属性!$B$25:$N$41,3,0)+VLOOKUP($BP$2,职业被动!$B$6:$M$29,COLUMNS(职业被动!$B$6:H$29),0)*$BO127,0)</f>
        <v>1406</v>
      </c>
      <c r="BU127" s="9">
        <f>ROUND(属性投放!I$4+装备属性!I$4*IF($BO127&lt;10,1,ROUNDDOWN($BO127,-1))+SUM(属性投放!J$37:J$45)*$BO127+VLOOKUP($BP$2,一级属性!$E$41:$P$64,COLUMNS(一级属性!$E$41:L$64),0)*($BO127+0.25*IF($BO127&lt;10,1,ROUNDDOWN($BO127,-1)))+VLOOKUP($BP$2,宝石属性!$B$43:$M$66,COLUMNS(宝石属性!$B$43:I$66),0)*10*VLOOKUP(ROUNDDOWN($BO127,-1),宝石属性!$B$25:$N$41,2,0)*VLOOKUP(ROUNDDOWN($BO127,-1),宝石属性!$B$25:$N$41,3,0)+VLOOKUP($BP$2,职业被动!$B$6:$M$29,COLUMNS(职业被动!$B$6:I$29),0)*$BO127,0)</f>
        <v>1433</v>
      </c>
      <c r="BV127" s="9">
        <f>ROUND(属性投放!J$4+装备属性!J$4*IF($BO127&lt;10,1,ROUNDDOWN($BO127,-1))+SUM(属性投放!K$37:K$45)*$BO127+VLOOKUP($BP$2,一级属性!$E$41:$P$64,COLUMNS(一级属性!$E$41:M$64),0)*($BO127+0.25*IF($BO127&lt;10,1,ROUNDDOWN($BO127,-1)))+VLOOKUP($BP$2,宝石属性!$B$43:$M$66,COLUMNS(宝石属性!$B$43:J$66),0)*10*VLOOKUP(ROUNDDOWN($BO127,-1),宝石属性!$B$25:$N$41,2,0)*VLOOKUP(ROUNDDOWN($BO127,-1),宝石属性!$B$25:$N$41,3,0)+VLOOKUP($BP$2,职业被动!$B$6:$M$29,COLUMNS(职业被动!$B$6:J$29),0)*$BO127,0)</f>
        <v>992</v>
      </c>
      <c r="BW127" s="9">
        <f>ROUND(属性投放!K$4+装备属性!K$4*IF($BO127&lt;10,1,ROUNDDOWN($BO127,-1))+SUM(属性投放!L$37:L$45)*$BO127+VLOOKUP($BP$2,一级属性!$E$41:$P$64,COLUMNS(一级属性!$E$41:N$64),0)*($BO127+0.25*IF($BO127&lt;10,1,ROUNDDOWN($BO127,-1)))+VLOOKUP($BP$2,宝石属性!$B$43:$M$66,COLUMNS(宝石属性!$B$43:K$66),0)*10*VLOOKUP(ROUNDDOWN($BO127,-1),宝石属性!$B$25:$N$41,2,0)*VLOOKUP(ROUNDDOWN($BO127,-1),宝石属性!$B$25:$N$41,3,0)+VLOOKUP($BP$2,职业被动!$B$6:$M$29,COLUMNS(职业被动!$B$6:K$29),0)*$BO127,0)</f>
        <v>602</v>
      </c>
      <c r="BX127" s="9">
        <f>ROUND(属性投放!L$4+装备属性!L$4*IF($BO127&lt;10,1,ROUNDDOWN($BO127,-1))+SUM(属性投放!M$37:M$45)*$BO127+VLOOKUP($BP$2,一级属性!$E$41:$P$64,COLUMNS(一级属性!$E$41:O$64),0)*($BO127+0.25*IF($BO127&lt;10,1,ROUNDDOWN($BO127,-1)))+VLOOKUP($BP$2,宝石属性!$B$43:$M$66,COLUMNS(宝石属性!$B$43:L$66),0)*10*VLOOKUP(ROUNDDOWN($BO127,-1),宝石属性!$B$25:$N$41,2,0)*VLOOKUP(ROUNDDOWN($BO127,-1),宝石属性!$B$25:$N$41,3,0)+VLOOKUP($BP$2,职业被动!$B$6:$M$29,COLUMNS(职业被动!$B$6:L$29),0)*$BO127,0)</f>
        <v>37</v>
      </c>
      <c r="BY127" s="9">
        <f>ROUND(属性投放!M$4+装备属性!M$4*IF($BO127&lt;10,1,ROUNDDOWN($BO127,-1))+SUM(属性投放!N$37:N$45)*$BO127+VLOOKUP($BP$2,一级属性!$E$41:$P$64,COLUMNS(一级属性!$E$41:P$64),0)*($BO127+0.25*IF($BO127&lt;10,1,ROUNDDOWN($BO127,-1)))+VLOOKUP($BP$2,宝石属性!$B$43:$M$66,COLUMNS(宝石属性!$B$43:M$66),0)*10*VLOOKUP(ROUNDDOWN($BO127,-1),宝石属性!$B$25:$N$41,2,0)*VLOOKUP(ROUNDDOWN($BO127,-1),宝石属性!$B$25:$N$41,3,0)+VLOOKUP($BP$2,职业被动!$B$6:$M$29,COLUMNS(职业被动!$B$6:M$29),0)*$BO127,0)</f>
        <v>1357</v>
      </c>
      <c r="BZ127" s="48">
        <f>属性价值和能力评分!$F$9+ROUND(属性价值和能力评分!$F$38*10,0)*BO127+ROUND((SUM(装备属性!$W$9:$W$14)+属性价值和能力评分!$F$38*1.25+1.4+2.8)*IF(BO127&lt;10,1,ROUNDDOWN(BO127,-1)),0)+15*VLOOKUP(ROUNDDOWN(BO127,-1),宝石属性!$B$26:$D$41,2,0)*6*VLOOKUP(ROUNDDOWN(BO127,-1),宝石属性!$B$26:$D$41,3,0)+(属性价值和能力评分!$F$49*9+属性价值和能力评分!$F$50*2+属性价值和能力评分!$F$53*8/5)*BO127</f>
        <v>22818</v>
      </c>
      <c r="CB127" s="1">
        <v>124</v>
      </c>
      <c r="CC127" s="9">
        <f>ROUND(属性投放!D$4+装备属性!D$4*IF($CB127&lt;10,1,ROUNDDOWN($CB127,-1))+SUM(属性投放!E$37:E$45)*$CB127+VLOOKUP($CC$2,一级属性!$E$41:$P$64,COLUMNS(一级属性!$E$41:G$64),0)*($CB127+0.25*IF($CB127&lt;10,1,ROUNDDOWN($CB127,-1)))+VLOOKUP($CC$2,宝石属性!$B$43:$M$66,COLUMNS(宝石属性!$B$43:D$66),0)*10*VLOOKUP(ROUNDDOWN($CB127,-1),宝石属性!$B$25:$N$41,2,0)*VLOOKUP(ROUNDDOWN($CB127,-1),宝石属性!$B$25:$N$41,3,0)+VLOOKUP($CC$2,职业被动!$B$6:$M$29,COLUMNS(职业被动!$B$6:D$29),0)*$CB127,0)</f>
        <v>5820</v>
      </c>
      <c r="CD127" s="9">
        <f>ROUND(属性投放!E$4+装备属性!E$4*IF($CB127&lt;10,1,ROUNDDOWN($CB127,-1))+SUM(属性投放!F$37:F$45)*$CB127+VLOOKUP($CC$2,一级属性!$E$41:$P$64,COLUMNS(一级属性!$E$41:H$64),0)*($CB127+0.25*IF($CB127&lt;10,1,ROUNDDOWN($CB127,-1)))+VLOOKUP($CC$2,宝石属性!$B$43:$M$66,COLUMNS(宝石属性!$B$43:E$66),0)*10*VLOOKUP(ROUNDDOWN($CB127,-1),宝石属性!$B$25:$N$41,2,0)*VLOOKUP(ROUNDDOWN($CB127,-1),宝石属性!$B$25:$N$41,3,0)+VLOOKUP($CC$2,职业被动!$B$6:$M$29,COLUMNS(职业被动!$B$6:E$29),0)*$CB127,0)</f>
        <v>3044</v>
      </c>
      <c r="CE127" s="9">
        <f>ROUND(属性投放!F$4+装备属性!F$4*IF($CB127&lt;10,1,ROUNDDOWN($CB127,-1))+SUM(属性投放!G$37:G$45)*$CB127+VLOOKUP($CC$2,一级属性!$E$41:$P$64,COLUMNS(一级属性!$E$41:I$64),0)*($CB127+0.25*IF($CB127&lt;10,1,ROUNDDOWN($CB127,-1)))+VLOOKUP($CC$2,宝石属性!$B$43:$M$66,COLUMNS(宝石属性!$B$43:F$66),0)*10*VLOOKUP(ROUNDDOWN($CB127,-1),宝石属性!$B$25:$N$41,2,0)*VLOOKUP(ROUNDDOWN($CB127,-1),宝石属性!$B$25:$N$41,3,0)+VLOOKUP($CC$2,职业被动!$B$6:$M$29,COLUMNS(职业被动!$B$6:F$29),0)*$CB127,0)</f>
        <v>2732</v>
      </c>
      <c r="CF127" s="9">
        <f>ROUND(属性投放!G$4+装备属性!G$4*IF($CB127&lt;10,1,ROUNDDOWN($CB127,-1))+SUM(属性投放!H$37:H$45)*$CB127+VLOOKUP($CC$2,一级属性!$E$41:$P$64,COLUMNS(一级属性!$E$41:J$64),0)*($CB127+0.25*IF($CB127&lt;10,1,ROUNDDOWN($CB127,-1)))+VLOOKUP($CC$2,宝石属性!$B$43:$M$66,COLUMNS(宝石属性!$B$43:G$66),0)*10*VLOOKUP(ROUNDDOWN($CB127,-1),宝石属性!$B$25:$N$41,2,0)*VLOOKUP(ROUNDDOWN($CB127,-1),宝石属性!$B$25:$N$41,3,0)+VLOOKUP($CC$2,职业被动!$B$6:$M$29,COLUMNS(职业被动!$B$6:G$29),0)*$CB127,0)</f>
        <v>1303</v>
      </c>
      <c r="CG127" s="9">
        <f>ROUND(属性投放!H$4+装备属性!H$4*IF($CB127&lt;10,1,ROUNDDOWN($CB127,-1))+SUM(属性投放!I$37:I$45)*$CB127+VLOOKUP($CC$2,一级属性!$E$41:$P$64,COLUMNS(一级属性!$E$41:K$64),0)*($CB127+0.25*IF($CB127&lt;10,1,ROUNDDOWN($CB127,-1)))+VLOOKUP($CC$2,宝石属性!$B$43:$M$66,COLUMNS(宝石属性!$B$43:H$66),0)*10*VLOOKUP(ROUNDDOWN($CB127,-1),宝石属性!$B$25:$N$41,2,0)*VLOOKUP(ROUNDDOWN($CB127,-1),宝石属性!$B$25:$N$41,3,0)+VLOOKUP($CC$2,职业被动!$B$6:$M$29,COLUMNS(职业被动!$B$6:H$29),0)*$CB127,0)</f>
        <v>820</v>
      </c>
      <c r="CH127" s="9">
        <f>ROUND(属性投放!I$4+装备属性!I$4*IF($CB127&lt;10,1,ROUNDDOWN($CB127,-1))+SUM(属性投放!J$37:J$45)*$CB127+VLOOKUP($CC$2,一级属性!$E$41:$P$64,COLUMNS(一级属性!$E$41:L$64),0)*($CB127+0.25*IF($CB127&lt;10,1,ROUNDDOWN($CB127,-1)))+VLOOKUP($CC$2,宝石属性!$B$43:$M$66,COLUMNS(宝石属性!$B$43:I$66),0)*10*VLOOKUP(ROUNDDOWN($CB127,-1),宝石属性!$B$25:$N$41,2,0)*VLOOKUP(ROUNDDOWN($CB127,-1),宝石属性!$B$25:$N$41,3,0)+VLOOKUP($CC$2,职业被动!$B$6:$M$29,COLUMNS(职业被动!$B$6:I$29),0)*$CB127,0)</f>
        <v>1372</v>
      </c>
      <c r="CI127" s="9">
        <f>ROUND(属性投放!J$4+装备属性!J$4*IF($CB127&lt;10,1,ROUNDDOWN($CB127,-1))+SUM(属性投放!K$37:K$45)*$CB127+VLOOKUP($CC$2,一级属性!$E$41:$P$64,COLUMNS(一级属性!$E$41:M$64),0)*($CB127+0.25*IF($CB127&lt;10,1,ROUNDDOWN($CB127,-1)))+VLOOKUP($CC$2,宝石属性!$B$43:$M$66,COLUMNS(宝石属性!$B$43:J$66),0)*10*VLOOKUP(ROUNDDOWN($CB127,-1),宝石属性!$B$25:$N$41,2,0)*VLOOKUP(ROUNDDOWN($CB127,-1),宝石属性!$B$25:$N$41,3,0)+VLOOKUP($CC$2,职业被动!$B$6:$M$29,COLUMNS(职业被动!$B$6:J$29),0)*$CB127,0)</f>
        <v>884</v>
      </c>
      <c r="CJ127" s="9">
        <f>ROUND(属性投放!K$4+装备属性!K$4*IF($CB127&lt;10,1,ROUNDDOWN($CB127,-1))+SUM(属性投放!L$37:L$45)*$CB127+VLOOKUP($CC$2,一级属性!$E$41:$P$64,COLUMNS(一级属性!$E$41:N$64),0)*($CB127+0.25*IF($CB127&lt;10,1,ROUNDDOWN($CB127,-1)))+VLOOKUP($CC$2,宝石属性!$B$43:$M$66,COLUMNS(宝石属性!$B$43:K$66),0)*10*VLOOKUP(ROUNDDOWN($CB127,-1),宝石属性!$B$25:$N$41,2,0)*VLOOKUP(ROUNDDOWN($CB127,-1),宝石属性!$B$25:$N$41,3,0)+VLOOKUP($CC$2,职业被动!$B$6:$M$29,COLUMNS(职业被动!$B$6:K$29),0)*$CB127,0)</f>
        <v>442</v>
      </c>
      <c r="CK127" s="9">
        <f>ROUND(属性投放!L$4+装备属性!L$4*IF($CB127&lt;10,1,ROUNDDOWN($CB127,-1))+SUM(属性投放!M$37:M$45)*$CB127+VLOOKUP($CC$2,一级属性!$E$41:$P$64,COLUMNS(一级属性!$E$41:O$64),0)*($CB127+0.25*IF($CB127&lt;10,1,ROUNDDOWN($CB127,-1)))+VLOOKUP($CC$2,宝石属性!$B$43:$M$66,COLUMNS(宝石属性!$B$43:L$66),0)*10*VLOOKUP(ROUNDDOWN($CB127,-1),宝石属性!$B$25:$N$41,2,0)*VLOOKUP(ROUNDDOWN($CB127,-1),宝石属性!$B$25:$N$41,3,0)+VLOOKUP($CC$2,职业被动!$B$6:$M$29,COLUMNS(职业被动!$B$6:L$29),0)*$CB127,0)</f>
        <v>37</v>
      </c>
      <c r="CL127" s="9">
        <f>ROUND(属性投放!M$4+装备属性!M$4*IF($CB127&lt;10,1,ROUNDDOWN($CB127,-1))+SUM(属性投放!N$37:N$45)*$CB127+VLOOKUP($CC$2,一级属性!$E$41:$P$64,COLUMNS(一级属性!$E$41:P$64),0)*($CB127+0.25*IF($CB127&lt;10,1,ROUNDDOWN($CB127,-1)))+VLOOKUP($CC$2,宝石属性!$B$43:$M$66,COLUMNS(宝石属性!$B$43:M$66),0)*10*VLOOKUP(ROUNDDOWN($CB127,-1),宝石属性!$B$25:$N$41,2,0)*VLOOKUP(ROUNDDOWN($CB127,-1),宝石属性!$B$25:$N$41,3,0)+VLOOKUP($CC$2,职业被动!$B$6:$M$29,COLUMNS(职业被动!$B$6:M$29),0)*$CB127,0)</f>
        <v>1277</v>
      </c>
      <c r="CM127" s="48">
        <f>属性价值和能力评分!$F$9+ROUND(属性价值和能力评分!$F$38*10,0)*CB127+ROUND((SUM(装备属性!$W$9:$W$14)+属性价值和能力评分!$F$38*1.25+1.4+2.8)*IF(CB127&lt;10,1,ROUNDDOWN(CB127,-1)),0)+15*VLOOKUP(ROUNDDOWN(CB127,-1),宝石属性!$B$26:$D$41,2,0)*6*VLOOKUP(ROUNDDOWN(CB127,-1),宝石属性!$B$26:$D$41,3,0)+(属性价值和能力评分!$F$49*9+属性价值和能力评分!$F$50*2+属性价值和能力评分!$F$53*8/5)*CB127</f>
        <v>22818</v>
      </c>
      <c r="CO127" s="1">
        <v>124</v>
      </c>
      <c r="CP127" s="9">
        <f>ROUND(属性投放!D$4+装备属性!D$4*IF($CO127&lt;10,1,ROUNDDOWN($CO127,-1))+SUM(属性投放!E$37:E$45)*$CO127+VLOOKUP($CP$2,一级属性!$E$41:$P$64,COLUMNS(一级属性!$E$41:G$64),0)*($CO127+0.25*IF($CO127&lt;10,1,ROUNDDOWN($CO127,-1)))+VLOOKUP($CP$2,宝石属性!$B$43:$M$66,COLUMNS(宝石属性!$B$43:D$66),0)*10*VLOOKUP(ROUNDDOWN($CO127,-1),宝石属性!$B$25:$N$41,2,0)*VLOOKUP(ROUNDDOWN($CO127,-1),宝石属性!$B$25:$N$41,3,0)+VLOOKUP($CP$2,职业被动!$B$6:$M$29,COLUMNS(职业被动!$B$6:D$29),0)*$CO127,0)</f>
        <v>5820</v>
      </c>
      <c r="CQ127" s="9">
        <f>ROUND(属性投放!E$4+装备属性!E$4*IF($CO127&lt;10,1,ROUNDDOWN($CO127,-1))+SUM(属性投放!F$37:F$45)*$CO127+VLOOKUP($CP$2,一级属性!$E$41:$P$64,COLUMNS(一级属性!$E$41:H$64),0)*($CO127+0.25*IF($CO127&lt;10,1,ROUNDDOWN($CO127,-1)))+VLOOKUP($CP$2,宝石属性!$B$43:$M$66,COLUMNS(宝石属性!$B$43:E$66),0)*10*VLOOKUP(ROUNDDOWN($CO127,-1),宝石属性!$B$25:$N$41,2,0)*VLOOKUP(ROUNDDOWN($CO127,-1),宝石属性!$B$25:$N$41,3,0)+VLOOKUP($CP$2,职业被动!$B$6:$M$29,COLUMNS(职业被动!$B$6:E$29),0)*$CO127,0)</f>
        <v>6894</v>
      </c>
      <c r="CR127" s="9">
        <f>ROUND(属性投放!F$4+装备属性!F$4*IF($CO127&lt;10,1,ROUNDDOWN($CO127,-1))+SUM(属性投放!G$37:G$45)*$CO127+VLOOKUP($CP$2,一级属性!$E$41:$P$64,COLUMNS(一级属性!$E$41:I$64),0)*($CO127+0.25*IF($CO127&lt;10,1,ROUNDDOWN($CO127,-1)))+VLOOKUP($CP$2,宝石属性!$B$43:$M$66,COLUMNS(宝石属性!$B$43:F$66),0)*10*VLOOKUP(ROUNDDOWN($CO127,-1),宝石属性!$B$25:$N$41,2,0)*VLOOKUP(ROUNDDOWN($CO127,-1),宝石属性!$B$25:$N$41,3,0)+VLOOKUP($CP$2,职业被动!$B$6:$M$29,COLUMNS(职业被动!$B$6:F$29),0)*$CO127,0)</f>
        <v>1332</v>
      </c>
      <c r="CS127" s="9">
        <f>ROUND(属性投放!G$4+装备属性!G$4*IF($CO127&lt;10,1,ROUNDDOWN($CO127,-1))+SUM(属性投放!H$37:H$45)*$CO127+VLOOKUP($CP$2,一级属性!$E$41:$P$64,COLUMNS(一级属性!$E$41:J$64),0)*($CO127+0.25*IF($CO127&lt;10,1,ROUNDDOWN($CO127,-1)))+VLOOKUP($CP$2,宝石属性!$B$43:$M$66,COLUMNS(宝石属性!$B$43:G$66),0)*10*VLOOKUP(ROUNDDOWN($CO127,-1),宝石属性!$B$25:$N$41,2,0)*VLOOKUP(ROUNDDOWN($CO127,-1),宝石属性!$B$25:$N$41,3,0)+VLOOKUP($CP$2,职业被动!$B$6:$M$29,COLUMNS(职业被动!$B$6:G$29),0)*$CO127,0)</f>
        <v>1179</v>
      </c>
      <c r="CT127" s="9">
        <f>ROUND(属性投放!H$4+装备属性!H$4*IF($CO127&lt;10,1,ROUNDDOWN($CO127,-1))+SUM(属性投放!I$37:I$45)*$CO127+VLOOKUP($CP$2,一级属性!$E$41:$P$64,COLUMNS(一级属性!$E$41:K$64),0)*($CO127+0.25*IF($CO127&lt;10,1,ROUNDDOWN($CO127,-1)))+VLOOKUP($CP$2,宝石属性!$B$43:$M$66,COLUMNS(宝石属性!$B$43:H$66),0)*10*VLOOKUP(ROUNDDOWN($CO127,-1),宝石属性!$B$25:$N$41,2,0)*VLOOKUP(ROUNDDOWN($CO127,-1),宝石属性!$B$25:$N$41,3,0)+VLOOKUP($CP$2,职业被动!$B$6:$M$29,COLUMNS(职业被动!$B$6:H$29),0)*$CO127,0)</f>
        <v>2078</v>
      </c>
      <c r="CU127" s="9">
        <f>ROUND(属性投放!I$4+装备属性!I$4*IF($CO127&lt;10,1,ROUNDDOWN($CO127,-1))+SUM(属性投放!J$37:J$45)*$CO127+VLOOKUP($CP$2,一级属性!$E$41:$P$64,COLUMNS(一级属性!$E$41:L$64),0)*($CO127+0.25*IF($CO127&lt;10,1,ROUNDDOWN($CO127,-1)))+VLOOKUP($CP$2,宝石属性!$B$43:$M$66,COLUMNS(宝石属性!$B$43:I$66),0)*10*VLOOKUP(ROUNDDOWN($CO127,-1),宝石属性!$B$25:$N$41,2,0)*VLOOKUP(ROUNDDOWN($CO127,-1),宝石属性!$B$25:$N$41,3,0)+VLOOKUP($CP$2,职业被动!$B$6:$M$29,COLUMNS(职业被动!$B$6:I$29),0)*$CO127,0)</f>
        <v>1804</v>
      </c>
      <c r="CV127" s="9">
        <f>ROUND(属性投放!J$4+装备属性!J$4*IF($CO127&lt;10,1,ROUNDDOWN($CO127,-1))+SUM(属性投放!K$37:K$45)*$CO127+VLOOKUP($CP$2,一级属性!$E$41:$P$64,COLUMNS(一级属性!$E$41:M$64),0)*($CO127+0.25*IF($CO127&lt;10,1,ROUNDDOWN($CO127,-1)))+VLOOKUP($CP$2,宝石属性!$B$43:$M$66,COLUMNS(宝石属性!$B$43:J$66),0)*10*VLOOKUP(ROUNDDOWN($CO127,-1),宝石属性!$B$25:$N$41,2,0)*VLOOKUP(ROUNDDOWN($CO127,-1),宝石属性!$B$25:$N$41,3,0)+VLOOKUP($CP$2,职业被动!$B$6:$M$29,COLUMNS(职业被动!$B$6:J$29),0)*$CO127,0)</f>
        <v>730</v>
      </c>
      <c r="CW127" s="9">
        <f>ROUND(属性投放!K$4+装备属性!K$4*IF($CO127&lt;10,1,ROUNDDOWN($CO127,-1))+SUM(属性投放!L$37:L$45)*$CO127+VLOOKUP($CP$2,一级属性!$E$41:$P$64,COLUMNS(一级属性!$E$41:N$64),0)*($CO127+0.25*IF($CO127&lt;10,1,ROUNDDOWN($CO127,-1)))+VLOOKUP($CP$2,宝石属性!$B$43:$M$66,COLUMNS(宝石属性!$B$43:K$66),0)*10*VLOOKUP(ROUNDDOWN($CO127,-1),宝石属性!$B$25:$N$41,2,0)*VLOOKUP(ROUNDDOWN($CO127,-1),宝石属性!$B$25:$N$41,3,0)+VLOOKUP($CP$2,职业被动!$B$6:$M$29,COLUMNS(职业被动!$B$6:K$29),0)*$CO127,0)</f>
        <v>442</v>
      </c>
      <c r="CX127" s="9">
        <f>ROUND(属性投放!L$4+装备属性!L$4*IF($CO127&lt;10,1,ROUNDDOWN($CO127,-1))+SUM(属性投放!M$37:M$45)*$CO127+VLOOKUP($CP$2,一级属性!$E$41:$P$64,COLUMNS(一级属性!$E$41:O$64),0)*($CO127+0.25*IF($CO127&lt;10,1,ROUNDDOWN($CO127,-1)))+VLOOKUP($CP$2,宝石属性!$B$43:$M$66,COLUMNS(宝石属性!$B$43:L$66),0)*10*VLOOKUP(ROUNDDOWN($CO127,-1),宝石属性!$B$25:$N$41,2,0)*VLOOKUP(ROUNDDOWN($CO127,-1),宝石属性!$B$25:$N$41,3,0)+VLOOKUP($CP$2,职业被动!$B$6:$M$29,COLUMNS(职业被动!$B$6:L$29),0)*$CO127,0)</f>
        <v>37</v>
      </c>
      <c r="CY127" s="9">
        <f>ROUND(属性投放!M$4+装备属性!M$4*IF($CO127&lt;10,1,ROUNDDOWN($CO127,-1))+SUM(属性投放!N$37:N$45)*$CO127+VLOOKUP($CP$2,一级属性!$E$41:$P$64,COLUMNS(一级属性!$E$41:P$64),0)*($CO127+0.25*IF($CO127&lt;10,1,ROUNDDOWN($CO127,-1)))+VLOOKUP($CP$2,宝石属性!$B$43:$M$66,COLUMNS(宝石属性!$B$43:M$66),0)*10*VLOOKUP(ROUNDDOWN($CO127,-1),宝石属性!$B$25:$N$41,2,0)*VLOOKUP(ROUNDDOWN($CO127,-1),宝石属性!$B$25:$N$41,3,0)+VLOOKUP($CP$2,职业被动!$B$6:$M$29,COLUMNS(职业被动!$B$6:M$29),0)*$CO127,0)</f>
        <v>1277</v>
      </c>
      <c r="CZ127" s="48">
        <f>属性价值和能力评分!$F$9+ROUND(属性价值和能力评分!$F$38*10,0)*CO127+ROUND((SUM(装备属性!$W$9:$W$14)+属性价值和能力评分!$F$38*1.25+1.4+2.8)*IF(CO127&lt;10,1,ROUNDDOWN(CO127,-1)),0)+15*VLOOKUP(ROUNDDOWN(CO127,-1),宝石属性!$B$26:$D$41,2,0)*6*VLOOKUP(ROUNDDOWN(CO127,-1),宝石属性!$B$26:$D$41,3,0)+(属性价值和能力评分!$F$49*9+属性价值和能力评分!$F$50*2+属性价值和能力评分!$F$53*8/5)*CO127</f>
        <v>22818</v>
      </c>
      <c r="DB127" s="1">
        <v>124</v>
      </c>
      <c r="DC127" s="9">
        <f>ROUND(属性投放!D$4+装备属性!D$4*IF($DB127&lt;10,1,ROUNDDOWN($DB127,-1))+SUM(属性投放!E$37:E$45)*$DB127+VLOOKUP($DC$2,一级属性!$E$41:$P$64,COLUMNS(一级属性!$E$41:G$64),0)*($DB127+0.25*IF($DB127&lt;10,1,ROUNDDOWN($DB127,-1)))+VLOOKUP($DC$2,宝石属性!$B$43:$M$66,COLUMNS(宝石属性!$B$43:D$66),0)*10*VLOOKUP(ROUNDDOWN($DB127,-1),宝石属性!$B$25:$N$41,2,0)*VLOOKUP(ROUNDDOWN($DB127,-1),宝石属性!$B$25:$N$41,3,0)+VLOOKUP($DC$2,职业被动!$B$6:$M$29,COLUMNS(职业被动!$B$6:D$29),0)*$DB127,0)</f>
        <v>6688</v>
      </c>
      <c r="DD127" s="9">
        <f>ROUND(属性投放!E$4+装备属性!E$4*IF($DB127&lt;10,1,ROUNDDOWN($DB127,-1))+SUM(属性投放!F$37:F$45)*$DB127+VLOOKUP($DC$2,一级属性!$E$41:$P$64,COLUMNS(一级属性!$E$41:H$64),0)*($DB127+0.25*IF($DB127&lt;10,1,ROUNDDOWN($DB127,-1)))+VLOOKUP($DC$2,宝石属性!$B$43:$M$66,COLUMNS(宝石属性!$B$43:E$66),0)*10*VLOOKUP(ROUNDDOWN($DB127,-1),宝石属性!$B$25:$N$41,2,0)*VLOOKUP(ROUNDDOWN($DB127,-1),宝石属性!$B$25:$N$41,3,0)+VLOOKUP($DC$2,职业被动!$B$6:$M$29,COLUMNS(职业被动!$B$6:E$29),0)*$DB127,0)</f>
        <v>3044</v>
      </c>
      <c r="DE127" s="9">
        <f>ROUND(属性投放!F$4+装备属性!F$4*IF($DB127&lt;10,1,ROUNDDOWN($DB127,-1))+SUM(属性投放!G$37:G$45)*$DB127+VLOOKUP($DC$2,一级属性!$E$41:$P$64,COLUMNS(一级属性!$E$41:I$64),0)*($DB127+0.25*IF($DB127&lt;10,1,ROUNDDOWN($DB127,-1)))+VLOOKUP($DC$2,宝石属性!$B$43:$M$66,COLUMNS(宝石属性!$B$43:F$66),0)*10*VLOOKUP(ROUNDDOWN($DB127,-1),宝石属性!$B$25:$N$41,2,0)*VLOOKUP(ROUNDDOWN($DB127,-1),宝石属性!$B$25:$N$41,3,0)+VLOOKUP($DC$2,职业被动!$B$6:$M$29,COLUMNS(职业被动!$B$6:F$29),0)*$DB127,0)</f>
        <v>1332</v>
      </c>
      <c r="DF127" s="9">
        <f>ROUND(属性投放!G$4+装备属性!G$4*IF($DB127&lt;10,1,ROUNDDOWN($DB127,-1))+SUM(属性投放!H$37:H$45)*$DB127+VLOOKUP($DC$2,一级属性!$E$41:$P$64,COLUMNS(一级属性!$E$41:J$64),0)*($DB127+0.25*IF($DB127&lt;10,1,ROUNDDOWN($DB127,-1)))+VLOOKUP($DC$2,宝石属性!$B$43:$M$66,COLUMNS(宝石属性!$B$43:G$66),0)*10*VLOOKUP(ROUNDDOWN($DB127,-1),宝石属性!$B$25:$N$41,2,0)*VLOOKUP(ROUNDDOWN($DB127,-1),宝石属性!$B$25:$N$41,3,0)+VLOOKUP($DC$2,职业被动!$B$6:$M$29,COLUMNS(职业被动!$B$6:G$29),0)*$DB127,0)</f>
        <v>3361</v>
      </c>
      <c r="DG127" s="9">
        <f>ROUND(属性投放!H$4+装备属性!H$4*IF($DB127&lt;10,1,ROUNDDOWN($DB127,-1))+SUM(属性投放!I$37:I$45)*$DB127+VLOOKUP($DC$2,一级属性!$E$41:$P$64,COLUMNS(一级属性!$E$41:K$64),0)*($DB127+0.25*IF($DB127&lt;10,1,ROUNDDOWN($DB127,-1)))+VLOOKUP($DC$2,宝石属性!$B$43:$M$66,COLUMNS(宝石属性!$B$43:H$66),0)*10*VLOOKUP(ROUNDDOWN($DB127,-1),宝石属性!$B$25:$N$41,2,0)*VLOOKUP(ROUNDDOWN($DB127,-1),宝石属性!$B$25:$N$41,3,0)+VLOOKUP($DC$2,职业被动!$B$6:$M$29,COLUMNS(职业被动!$B$6:H$29),0)*$DB127,0)</f>
        <v>820</v>
      </c>
      <c r="DH127" s="9">
        <f>ROUND(属性投放!I$4+装备属性!I$4*IF($DB127&lt;10,1,ROUNDDOWN($DB127,-1))+SUM(属性投放!J$37:J$45)*$DB127+VLOOKUP($DC$2,一级属性!$E$41:$P$64,COLUMNS(一级属性!$E$41:L$64),0)*($DB127+0.25*IF($DB127&lt;10,1,ROUNDDOWN($DB127,-1)))+VLOOKUP($DC$2,宝石属性!$B$43:$M$66,COLUMNS(宝石属性!$B$43:I$66),0)*10*VLOOKUP(ROUNDDOWN($DB127,-1),宝石属性!$B$25:$N$41,2,0)*VLOOKUP(ROUNDDOWN($DB127,-1),宝石属性!$B$25:$N$41,3,0)+VLOOKUP($DC$2,职业被动!$B$6:$M$29,COLUMNS(职业被动!$B$6:I$29),0)*$DB127,0)</f>
        <v>1218</v>
      </c>
      <c r="DI127" s="9">
        <f>ROUND(属性投放!J$4+装备属性!J$4*IF($DB127&lt;10,1,ROUNDDOWN($DB127,-1))+SUM(属性投放!K$37:K$45)*$DB127+VLOOKUP($DC$2,一级属性!$E$41:$P$64,COLUMNS(一级属性!$E$41:M$64),0)*($DB127+0.25*IF($DB127&lt;10,1,ROUNDDOWN($DB127,-1)))+VLOOKUP($DC$2,宝石属性!$B$43:$M$66,COLUMNS(宝石属性!$B$43:J$66),0)*10*VLOOKUP(ROUNDDOWN($DB127,-1),宝石属性!$B$25:$N$41,2,0)*VLOOKUP(ROUNDDOWN($DB127,-1),宝石属性!$B$25:$N$41,3,0)+VLOOKUP($DC$2,职业被动!$B$6:$M$29,COLUMNS(职业被动!$B$6:J$29),0)*$DB127,0)</f>
        <v>884</v>
      </c>
      <c r="DJ127" s="9">
        <f>ROUND(属性投放!K$4+装备属性!K$4*IF($DB127&lt;10,1,ROUNDDOWN($DB127,-1))+SUM(属性投放!L$37:L$45)*$DB127+VLOOKUP($DC$2,一级属性!$E$41:$P$64,COLUMNS(一级属性!$E$41:N$64),0)*($DB127+0.25*IF($DB127&lt;10,1,ROUNDDOWN($DB127,-1)))+VLOOKUP($DC$2,宝石属性!$B$43:$M$66,COLUMNS(宝石属性!$B$43:K$66),0)*10*VLOOKUP(ROUNDDOWN($DB127,-1),宝石属性!$B$25:$N$41,2,0)*VLOOKUP(ROUNDDOWN($DB127,-1),宝石属性!$B$25:$N$41,3,0)+VLOOKUP($DC$2,职业被动!$B$6:$M$29,COLUMNS(职业被动!$B$6:K$29),0)*$DB127,0)</f>
        <v>602</v>
      </c>
      <c r="DK127" s="9">
        <f>ROUND(属性投放!L$4+装备属性!L$4*IF($DB127&lt;10,1,ROUNDDOWN($DB127,-1))+SUM(属性投放!M$37:M$45)*$DB127+VLOOKUP($DC$2,一级属性!$E$41:$P$64,COLUMNS(一级属性!$E$41:O$64),0)*($DB127+0.25*IF($DB127&lt;10,1,ROUNDDOWN($DB127,-1)))+VLOOKUP($DC$2,宝石属性!$B$43:$M$66,COLUMNS(宝石属性!$B$43:L$66),0)*10*VLOOKUP(ROUNDDOWN($DB127,-1),宝石属性!$B$25:$N$41,2,0)*VLOOKUP(ROUNDDOWN($DB127,-1),宝石属性!$B$25:$N$41,3,0)+VLOOKUP($DC$2,职业被动!$B$6:$M$29,COLUMNS(职业被动!$B$6:L$29),0)*$DB127,0)</f>
        <v>37</v>
      </c>
      <c r="DL127" s="9">
        <f>ROUND(属性投放!M$4+装备属性!M$4*IF($DB127&lt;10,1,ROUNDDOWN($DB127,-1))+SUM(属性投放!N$37:N$45)*$DB127+VLOOKUP($DC$2,一级属性!$E$41:$P$64,COLUMNS(一级属性!$E$41:P$64),0)*($DB127+0.25*IF($DB127&lt;10,1,ROUNDDOWN($DB127,-1)))+VLOOKUP($DC$2,宝石属性!$B$43:$M$66,COLUMNS(宝石属性!$B$43:M$66),0)*10*VLOOKUP(ROUNDDOWN($DB127,-1),宝石属性!$B$25:$N$41,2,0)*VLOOKUP(ROUNDDOWN($DB127,-1),宝石属性!$B$25:$N$41,3,0)+VLOOKUP($DC$2,职业被动!$B$6:$M$29,COLUMNS(职业被动!$B$6:M$29),0)*$DB127,0)</f>
        <v>1277</v>
      </c>
      <c r="DM127" s="48">
        <f>属性价值和能力评分!$F$9+ROUND(属性价值和能力评分!$F$38*10,0)*DB127+ROUND((SUM(装备属性!$W$9:$W$14)+属性价值和能力评分!$F$38*1.25+1.4+2.8)*IF(DB127&lt;10,1,ROUNDDOWN(DB127,-1)),0)+15*VLOOKUP(ROUNDDOWN(DB127,-1),宝石属性!$B$26:$D$41,2,0)*6*VLOOKUP(ROUNDDOWN(DB127,-1),宝石属性!$B$26:$D$41,3,0)+(属性价值和能力评分!$F$49*9+属性价值和能力评分!$F$50*2+属性价值和能力评分!$F$53*8/5)*DB127</f>
        <v>22818</v>
      </c>
      <c r="DO127" s="1">
        <v>124</v>
      </c>
      <c r="DP127" s="9">
        <f>ROUND(属性投放!D$4+装备属性!D$4*IF($DO127&lt;10,1,ROUNDDOWN($DO127,-1))+SUM(属性投放!E$37:E$45)*$DO127+VLOOKUP($DP$2,一级属性!$E$41:$P$64,COLUMNS(一级属性!$E$41:G$64),0)*($DO127+0.25*IF($DO127&lt;10,1,ROUNDDOWN($DO127,-1)))+VLOOKUP($DP$2,宝石属性!$B$43:$M$66,COLUMNS(宝石属性!$B$43:D$66),0)*10*VLOOKUP(ROUNDDOWN($DO127,-1),宝石属性!$B$25:$N$41,2,0)*VLOOKUP(ROUNDDOWN($DO127,-1),宝石属性!$B$25:$N$41,3,0)+VLOOKUP($DP$2,职业被动!$B$6:$M$29,COLUMNS(职业被动!$B$6:D$29),0)*$DO127,0)</f>
        <v>14516</v>
      </c>
      <c r="DQ127" s="9">
        <f>ROUND(属性投放!E$4+装备属性!E$4*IF($DO127&lt;10,1,ROUNDDOWN($DO127,-1))+SUM(属性投放!F$37:F$45)*$DO127+VLOOKUP($DP$2,一级属性!$E$41:$P$64,COLUMNS(一级属性!$E$41:H$64),0)*($DO127+0.25*IF($DO127&lt;10,1,ROUNDDOWN($DO127,-1)))+VLOOKUP($DP$2,宝石属性!$B$43:$M$66,COLUMNS(宝石属性!$B$43:E$66),0)*10*VLOOKUP(ROUNDDOWN($DO127,-1),宝石属性!$B$25:$N$41,2,0)*VLOOKUP(ROUNDDOWN($DO127,-1),宝石属性!$B$25:$N$41,3,0)+VLOOKUP($DP$2,职业被动!$B$6:$M$29,COLUMNS(职业被动!$B$6:E$29),0)*$DO127,0)</f>
        <v>3044</v>
      </c>
      <c r="DR127" s="9">
        <f>ROUND(属性投放!F$4+装备属性!F$4*IF($DO127&lt;10,1,ROUNDDOWN($DO127,-1))+SUM(属性投放!G$37:G$45)*$DO127+VLOOKUP($DP$2,一级属性!$E$41:$P$64,COLUMNS(一级属性!$E$41:I$64),0)*($DO127+0.25*IF($DO127&lt;10,1,ROUNDDOWN($DO127,-1)))+VLOOKUP($DP$2,宝石属性!$B$43:$M$66,COLUMNS(宝石属性!$B$43:F$66),0)*10*VLOOKUP(ROUNDDOWN($DO127,-1),宝石属性!$B$25:$N$41,2,0)*VLOOKUP(ROUNDDOWN($DO127,-1),宝石属性!$B$25:$N$41,3,0)+VLOOKUP($DP$2,职业被动!$B$6:$M$29,COLUMNS(职业被动!$B$6:F$29),0)*$DO127,0)</f>
        <v>1332</v>
      </c>
      <c r="DS127" s="9">
        <f>ROUND(属性投放!G$4+装备属性!G$4*IF($DO127&lt;10,1,ROUNDDOWN($DO127,-1))+SUM(属性投放!H$37:H$45)*$DO127+VLOOKUP($DP$2,一级属性!$E$41:$P$64,COLUMNS(一级属性!$E$41:J$64),0)*($DO127+0.25*IF($DO127&lt;10,1,ROUNDDOWN($DO127,-1)))+VLOOKUP($DP$2,宝石属性!$B$43:$M$66,COLUMNS(宝石属性!$B$43:G$66),0)*10*VLOOKUP(ROUNDDOWN($DO127,-1),宝石属性!$B$25:$N$41,2,0)*VLOOKUP(ROUNDDOWN($DO127,-1),宝石属性!$B$25:$N$41,3,0)+VLOOKUP($DP$2,职业被动!$B$6:$M$29,COLUMNS(职业被动!$B$6:G$29),0)*$DO127,0)</f>
        <v>1179</v>
      </c>
      <c r="DT127" s="9">
        <f>ROUND(属性投放!H$4+装备属性!H$4*IF($DO127&lt;10,1,ROUNDDOWN($DO127,-1))+SUM(属性投放!I$37:I$45)*$DO127+VLOOKUP($DP$2,一级属性!$E$41:$P$64,COLUMNS(一级属性!$E$41:K$64),0)*($DO127+0.25*IF($DO127&lt;10,1,ROUNDDOWN($DO127,-1)))+VLOOKUP($DP$2,宝石属性!$B$43:$M$66,COLUMNS(宝石属性!$B$43:H$66),0)*10*VLOOKUP(ROUNDDOWN($DO127,-1),宝石属性!$B$25:$N$41,2,0)*VLOOKUP(ROUNDDOWN($DO127,-1),宝石属性!$B$25:$N$41,3,0)+VLOOKUP($DP$2,职业被动!$B$6:$M$29,COLUMNS(职业被动!$B$6:H$29),0)*$DO127,0)</f>
        <v>944</v>
      </c>
      <c r="DU127" s="9">
        <f>ROUND(属性投放!I$4+装备属性!I$4*IF($DO127&lt;10,1,ROUNDDOWN($DO127,-1))+SUM(属性投放!J$37:J$45)*$DO127+VLOOKUP($DP$2,一级属性!$E$41:$P$64,COLUMNS(一级属性!$E$41:L$64),0)*($DO127+0.25*IF($DO127&lt;10,1,ROUNDDOWN($DO127,-1)))+VLOOKUP($DP$2,宝石属性!$B$43:$M$66,COLUMNS(宝石属性!$B$43:I$66),0)*10*VLOOKUP(ROUNDDOWN($DO127,-1),宝石属性!$B$25:$N$41,2,0)*VLOOKUP(ROUNDDOWN($DO127,-1),宝石属性!$B$25:$N$41,3,0)+VLOOKUP($DP$2,职业被动!$B$6:$M$29,COLUMNS(职业被动!$B$6:I$29),0)*$DO127,0)</f>
        <v>1218</v>
      </c>
      <c r="DV127" s="9">
        <f>ROUND(属性投放!J$4+装备属性!J$4*IF($DO127&lt;10,1,ROUNDDOWN($DO127,-1))+SUM(属性投放!K$37:K$45)*$DO127+VLOOKUP($DP$2,一级属性!$E$41:$P$64,COLUMNS(一级属性!$E$41:M$64),0)*($DO127+0.25*IF($DO127&lt;10,1,ROUNDDOWN($DO127,-1)))+VLOOKUP($DP$2,宝石属性!$B$43:$M$66,COLUMNS(宝石属性!$B$43:J$66),0)*10*VLOOKUP(ROUNDDOWN($DO127,-1),宝石属性!$B$25:$N$41,2,0)*VLOOKUP(ROUNDDOWN($DO127,-1),宝石属性!$B$25:$N$41,3,0)+VLOOKUP($DP$2,职业被动!$B$6:$M$29,COLUMNS(职业被动!$B$6:J$29),0)*$DO127,0)</f>
        <v>884</v>
      </c>
      <c r="DW127" s="9">
        <f>ROUND(属性投放!K$4+装备属性!K$4*IF($DO127&lt;10,1,ROUNDDOWN($DO127,-1))+SUM(属性投放!L$37:L$45)*$DO127+VLOOKUP($DP$2,一级属性!$E$41:$P$64,COLUMNS(一级属性!$E$41:N$64),0)*($DO127+0.25*IF($DO127&lt;10,1,ROUNDDOWN($DO127,-1)))+VLOOKUP($DP$2,宝石属性!$B$43:$M$66,COLUMNS(宝石属性!$B$43:K$66),0)*10*VLOOKUP(ROUNDDOWN($DO127,-1),宝石属性!$B$25:$N$41,2,0)*VLOOKUP(ROUNDDOWN($DO127,-1),宝石属性!$B$25:$N$41,3,0)+VLOOKUP($DP$2,职业被动!$B$6:$M$29,COLUMNS(职业被动!$B$6:K$29),0)*$DO127,0)</f>
        <v>602</v>
      </c>
      <c r="DX127" s="9">
        <f>ROUND(属性投放!L$4+装备属性!L$4*IF($DO127&lt;10,1,ROUNDDOWN($DO127,-1))+SUM(属性投放!M$37:M$45)*$DO127+VLOOKUP($DP$2,一级属性!$E$41:$P$64,COLUMNS(一级属性!$E$41:O$64),0)*($DO127+0.25*IF($DO127&lt;10,1,ROUNDDOWN($DO127,-1)))+VLOOKUP($DP$2,宝石属性!$B$43:$M$66,COLUMNS(宝石属性!$B$43:L$66),0)*10*VLOOKUP(ROUNDDOWN($DO127,-1),宝石属性!$B$25:$N$41,2,0)*VLOOKUP(ROUNDDOWN($DO127,-1),宝石属性!$B$25:$N$41,3,0)+VLOOKUP($DP$2,职业被动!$B$6:$M$29,COLUMNS(职业被动!$B$6:L$29),0)*$DO127,0)</f>
        <v>37</v>
      </c>
      <c r="DY127" s="9">
        <f>ROUND(属性投放!M$4+装备属性!M$4*IF($DO127&lt;10,1,ROUNDDOWN($DO127,-1))+SUM(属性投放!N$37:N$45)*$DO127+VLOOKUP($DP$2,一级属性!$E$41:$P$64,COLUMNS(一级属性!$E$41:P$64),0)*($DO127+0.25*IF($DO127&lt;10,1,ROUNDDOWN($DO127,-1)))+VLOOKUP($DP$2,宝石属性!$B$43:$M$66,COLUMNS(宝石属性!$B$43:M$66),0)*10*VLOOKUP(ROUNDDOWN($DO127,-1),宝石属性!$B$25:$N$41,2,0)*VLOOKUP(ROUNDDOWN($DO127,-1),宝石属性!$B$25:$N$41,3,0)+VLOOKUP($DP$2,职业被动!$B$6:$M$29,COLUMNS(职业被动!$B$6:M$29),0)*$DO127,0)</f>
        <v>1277</v>
      </c>
      <c r="DZ127" s="48">
        <f>属性价值和能力评分!$F$9+ROUND(属性价值和能力评分!$F$38*10,0)*DO127+ROUND((SUM(装备属性!$W$9:$W$14)+属性价值和能力评分!$F$38*1.25+1.4+2.8)*IF(DO127&lt;10,1,ROUNDDOWN(DO127,-1)),0)+15*VLOOKUP(ROUNDDOWN(DO127,-1),宝石属性!$B$26:$D$41,2,0)*6*VLOOKUP(ROUNDDOWN(DO127,-1),宝石属性!$B$26:$D$41,3,0)+(属性价值和能力评分!$F$49*9+属性价值和能力评分!$F$50*2+属性价值和能力评分!$F$53*8/5)*DO127</f>
        <v>22818</v>
      </c>
      <c r="EA127" s="17"/>
      <c r="EB127" s="1">
        <v>124</v>
      </c>
      <c r="EC127" s="1">
        <f>ROUND(CC127/MAX(CE127/10,((CE127*(1+属性投放!$E$8)-CF127+属性投放!$F$8*EB127)*(1+属性投放!$G$8)*(1+属性投放!$H$8))),1)</f>
        <v>2.8</v>
      </c>
      <c r="ED127" s="1">
        <f>ROUND(CP127/MAX(CE127/10,((CE127*(1+属性投放!$E$8)-CS127+属性投放!$F$8*EB127)*(1+属性投放!$G$8)*(1+属性投放!$H$8))),1)</f>
        <v>2.7</v>
      </c>
      <c r="EE127" s="1">
        <f>ROUND(DC127/MAX(CE127/10,((CE127*(1+属性投放!$E$8)-DF127+属性投放!$F$8*EB127)*(1+属性投放!$G$8)*(1+属性投放!$H$8))),1)</f>
        <v>24.5</v>
      </c>
      <c r="EF127" s="1">
        <f>ROUND(DP127/MAX(CE127/10,((CE127*(1+属性投放!$E$8)-DS127+属性投放!$F$8*EB127)*(1+属性投放!$G$8)*(1+属性投放!$H$8))),1)</f>
        <v>6.6</v>
      </c>
      <c r="EH127" s="1">
        <f>ROUND(CC127/MAX(属性投放!$F$9*EB127,((CT127*(1+属性投放!$E$9)-CH127+属性投放!$F$9*EB127)*(1+属性投放!$G$9)*(1+属性投放!$H$9))),1)</f>
        <v>2.6</v>
      </c>
      <c r="EI127" s="1">
        <f>ROUND(CP127/MAX(属性投放!$F$9*EB127,((CT127*(1+属性投放!$E$9)-CU127+属性投放!$F$9*EB127)*(1+属性投放!$G$9)*(1+属性投放!$H$9))),1)</f>
        <v>3.3</v>
      </c>
      <c r="EJ127" s="1">
        <f>ROUND(DC127/MAX(属性投放!$F$9*EB127,((CT127*(1+属性投放!$E$9)-DH127+属性投放!$F$9*EB127)*(1+属性投放!$G$9)*(1+属性投放!$H$9))),1)</f>
        <v>2.8</v>
      </c>
      <c r="EK127" s="1">
        <f>ROUND(DP127/MAX(属性投放!$F$9*EB127,((CT127*(1+属性投放!$E$9)-DU127+属性投放!$F$9*EB127)*(1+属性投放!$G$9)*(1+属性投放!$H$9))),1)</f>
        <v>6</v>
      </c>
      <c r="EM127" s="1">
        <f>ROUND(CC127/((BW127*(1+属性投放!$E$10)+属性投放!$F$10*EB127)*(1+属性投放!$G$10)*(1+属性投放!$H$10)),1)</f>
        <v>5.6</v>
      </c>
      <c r="EN127" s="1">
        <f>ROUND(CP127/((BW127*(1+属性投放!$E$10)+属性投放!$F$10*EB127)*(1+属性投放!$G$10)*(1+属性投放!$H$10)),1)</f>
        <v>5.6</v>
      </c>
      <c r="EO127" s="1">
        <f>ROUND(DC127/((BW127*(1+属性投放!$E$10)+属性投放!$F$10*EB127)*(1+属性投放!$G$10)*(1+属性投放!$H$10)),1)</f>
        <v>6.5</v>
      </c>
      <c r="EP127" s="1">
        <f>ROUND(DP127/((BW127*(1+属性投放!$E$10)+属性投放!$F$10*EB127)*(1+属性投放!$G$10)*(1+属性投放!$H$10)),1)</f>
        <v>14.1</v>
      </c>
    </row>
    <row r="128" spans="2:146">
      <c r="B128" s="1">
        <v>125</v>
      </c>
      <c r="C128" s="9">
        <f>ROUND(属性投放!D$4+装备属性!D$4*IF($B128&lt;10,1,ROUNDDOWN($B128,-1))+SUM(属性投放!E$37:E$45)*$B128+VLOOKUP($C$2,一级属性!$E$41:$P$64,COLUMNS(一级属性!$E$41:G$64),0)*($B128+0.25*IF($B128&lt;10,1,ROUNDDOWN($B128,-1)))+VLOOKUP($C$2,宝石属性!$B$43:$M$66,COLUMNS(宝石属性!$B$43:D$66),0)*10*VLOOKUP(ROUNDDOWN($B128,-1),宝石属性!$B$25:$N$41,2,0)*VLOOKUP(ROUNDDOWN($B128,-1),宝石属性!$B$25:$N$41,3,0)+VLOOKUP($C$2,职业被动!$B$6:$M$29,COLUMNS(职业被动!$B$6:D$29),0)*$B128,0)</f>
        <v>7083</v>
      </c>
      <c r="D128" s="9">
        <f>ROUND(属性投放!E$4+装备属性!E$4*IF($B128&lt;10,1,ROUNDDOWN($B128,-1))+SUM(属性投放!F$37:F$38)*$B128+VLOOKUP($C$2,一级属性!$E$67:$P$90,COLUMNS(一级属性!$E$67:H$90),0)*$B128+VLOOKUP($C$2,宝石属性!$B$43:$M$66,COLUMNS(宝石属性!$B$43:E$66),0)*10*VLOOKUP(ROUNDDOWN($B128,-1),宝石属性!$B$25:$N$41,2,0)*VLOOKUP(ROUNDDOWN($B128,-1),宝石属性!$B$25:$N$41,3,0)+VLOOKUP($C$2,职业被动!$B$6:$M$29,COLUMNS(职业被动!$B$6:E$29),0)*$B128,0)</f>
        <v>3059</v>
      </c>
      <c r="E128" s="9">
        <f>ROUND(属性投放!F$4+装备属性!F$4*IF($B128&lt;10,1,ROUNDDOWN($B128,-1))+SUM(属性投放!G$37:G$38)*$B128+VLOOKUP($C$2,一级属性!$E$67:$P$90,COLUMNS(一级属性!$E$67:I$90),0)*$B128+VLOOKUP($C$2,宝石属性!$B$43:$M$66,COLUMNS(宝石属性!$B$43:F$66),0)*10*VLOOKUP(ROUNDDOWN($B128,-1),宝石属性!$B$25:$N$41,2,0)*VLOOKUP(ROUNDDOWN($B128,-1),宝石属性!$B$25:$N$41,3,0)+VLOOKUP($C$2,职业被动!$B$6:$M$29,COLUMNS(职业被动!$B$6:F$29),0)*$B128,0)</f>
        <v>2432</v>
      </c>
      <c r="F128" s="9">
        <f>ROUND(属性投放!G$4+装备属性!G$4*IF($B128&lt;10,1,ROUNDDOWN($B128,-1))+SUM(属性投放!H$37:H$38)*$B128+VLOOKUP($C$2,一级属性!$E$67:$P$90,COLUMNS(一级属性!$E$67:J$90),0)*$B128+VLOOKUP($C$2,宝石属性!$B$43:$M$66,COLUMNS(宝石属性!$B$43:G$66),0)*10*VLOOKUP(ROUNDDOWN($B128,-1),宝石属性!$B$25:$N$41,2,0)*VLOOKUP(ROUNDDOWN($B128,-1),宝石属性!$B$25:$N$41,3,0)+VLOOKUP($C$2,职业被动!$B$6:$M$29,COLUMNS(职业被动!$B$6:G$29),0)*$B128,0)</f>
        <v>1307</v>
      </c>
      <c r="G128" s="9">
        <f>ROUND(属性投放!H$4+装备属性!H$4*IF($B128&lt;10,1,ROUNDDOWN($B128,-1))+SUM(属性投放!I$37:I$38)*$B128+VLOOKUP($C$2,一级属性!$E$67:$P$90,COLUMNS(一级属性!$E$67:K$90),0)*$B128+VLOOKUP($C$2,宝石属性!$B$43:$M$66,COLUMNS(宝石属性!$B$43:H$66),0)*10*VLOOKUP(ROUNDDOWN($B128,-1),宝石属性!$B$25:$N$41,2,0)*VLOOKUP(ROUNDDOWN($B128,-1),宝石属性!$B$25:$N$41,3,0)+VLOOKUP($C$2,职业被动!$B$6:$M$29,COLUMNS(职业被动!$B$6:H$29),0)*$B128,0)</f>
        <v>822</v>
      </c>
      <c r="H128" s="9">
        <f>ROUND(属性投放!I$4+装备属性!I$4*IF($B128&lt;10,1,ROUNDDOWN($B128,-1))+SUM(属性投放!J$37:J$38)*$B128+VLOOKUP($C$2,一级属性!$E$67:$P$90,COLUMNS(一级属性!$E$67:L$90),0)*$B128+VLOOKUP($C$2,宝石属性!$B$43:$M$66,COLUMNS(宝石属性!$B$43:I$66),0)*10*VLOOKUP(ROUNDDOWN($B128,-1),宝石属性!$B$25:$N$41,2,0)*VLOOKUP(ROUNDDOWN($B128,-1),宝石属性!$B$25:$N$41,3,0)+VLOOKUP($C$2,职业被动!$B$6:$M$29,COLUMNS(职业被动!$B$6:I$29),0)*$B128,0)</f>
        <v>1351</v>
      </c>
      <c r="I128" s="9">
        <f>ROUND(属性投放!J$4+装备属性!J$4*IF($B128&lt;10,1,ROUNDDOWN($B128,-1))+SUM(属性投放!K$37:K$38)*$B128+VLOOKUP($C$2,一级属性!$E$67:$P$90,COLUMNS(一级属性!$E$67:M$90),0)*$B128+VLOOKUP($C$2,宝石属性!$B$43:$M$66,COLUMNS(宝石属性!$B$43:J$66),0)*10*VLOOKUP(ROUNDDOWN($B128,-1),宝石属性!$B$25:$N$41,2,0)*VLOOKUP(ROUNDDOWN($B128,-1),宝石属性!$B$25:$N$41,3,0)+VLOOKUP($C$2,职业被动!$B$6:$M$29,COLUMNS(职业被动!$B$6:J$29),0)*$B128,0)</f>
        <v>890</v>
      </c>
      <c r="J128" s="9">
        <f>ROUND(属性投放!K$4+装备属性!K$4*IF($B128&lt;10,1,ROUNDDOWN($B128,-1))+SUM(属性投放!L$37:L$38)*$B128+VLOOKUP($C$2,一级属性!$E$67:$P$90,COLUMNS(一级属性!$E$67:N$90),0)*$B128+VLOOKUP($C$2,宝石属性!$B$43:$M$66,COLUMNS(宝石属性!$B$43:K$66),0)*10*VLOOKUP(ROUNDDOWN($B128,-1),宝石属性!$B$25:$N$41,2,0)*VLOOKUP(ROUNDDOWN($B128,-1),宝石属性!$B$25:$N$41,3,0)+VLOOKUP($C$2,职业被动!$B$6:$M$29,COLUMNS(职业被动!$B$6:K$29),0)*$B128,0)</f>
        <v>443</v>
      </c>
      <c r="K128" s="9">
        <f>ROUND(属性投放!L$4+装备属性!L$4*IF($B128&lt;10,1,ROUNDDOWN($B128,-1))+SUM(属性投放!M$37:M$38)*$B128+VLOOKUP($C$2,一级属性!$E$67:$P$90,COLUMNS(一级属性!$E$67:O$90),0)*$B128+VLOOKUP($C$2,宝石属性!$B$43:$M$66,COLUMNS(宝石属性!$B$43:L$66),0)*10*VLOOKUP(ROUNDDOWN($B128,-1),宝石属性!$B$25:$N$41,2,0)*VLOOKUP(ROUNDDOWN($B128,-1),宝石属性!$B$25:$N$41,3,0)+VLOOKUP($C$2,职业被动!$B$6:$M$29,COLUMNS(职业被动!$B$6:L$29),0)*$B128,0)</f>
        <v>38</v>
      </c>
      <c r="L128" s="9">
        <f>ROUND(属性投放!M$4+装备属性!M$4*IF($B128&lt;10,1,ROUNDDOWN($B128,-1))+SUM(属性投放!N$37:N$38)*$B128+VLOOKUP($C$2,一级属性!$E$67:$P$90,COLUMNS(一级属性!$E$67:P$90),0)*$B128+VLOOKUP($C$2,宝石属性!$B$43:$M$66,COLUMNS(宝石属性!$B$43:M$66),0)*10*VLOOKUP(ROUNDDOWN($B128,-1),宝石属性!$B$25:$N$41,2,0)*VLOOKUP(ROUNDDOWN($B128,-1),宝石属性!$B$25:$N$41,3,0)+VLOOKUP($C$2,职业被动!$B$6:$M$29,COLUMNS(职业被动!$B$6:M$29),0)*$B128,0)</f>
        <v>1368</v>
      </c>
      <c r="M128" s="48">
        <f>属性价值和能力评分!$F$9+ROUND(属性价值和能力评分!$F$38*10,0)*B128+ROUND((SUM(装备属性!$W$9:$W$14)+属性价值和能力评分!$F$38*1.25+1.4+2.8)*IF(B128&lt;10,1,ROUNDDOWN(B128,-1)),0)+15*VLOOKUP(ROUNDDOWN(B128,-1),宝石属性!$B$26:$D$41,2,0)*6*VLOOKUP(ROUNDDOWN(B128,-1),宝石属性!$B$26:$D$41,3,0)+(属性价值和能力评分!$F$49*9+属性价值和能力评分!$F$50*2+属性价值和能力评分!$F$53*8/5)*B128</f>
        <v>22938</v>
      </c>
      <c r="N128" s="20"/>
      <c r="O128" s="1">
        <v>125</v>
      </c>
      <c r="P128" s="9">
        <f>ROUND(属性投放!D$4+装备属性!D$4*IF($O128&lt;10,1,ROUNDDOWN($O128,-1))+SUM(属性投放!E$37:E$45)*$O128+VLOOKUP($P$2,一级属性!$E$41:$P$64,COLUMNS(一级属性!$E$41:G$64),0)*($O128+0.25*IF($O128&lt;10,1,ROUNDDOWN($O128,-1)))+VLOOKUP($P$2,宝石属性!$B$43:$M$66,COLUMNS(宝石属性!$B$43:D$66),0)*10*VLOOKUP(ROUNDDOWN($O128,-1),宝石属性!$B$25:$N$41,2,0)*VLOOKUP(ROUNDDOWN($O128,-1),宝石属性!$B$25:$N$41,3,0)+VLOOKUP($P$2,职业被动!$B$6:$M$29,COLUMNS(职业被动!$B$6:D$29),0)*$O128,0)</f>
        <v>8833</v>
      </c>
      <c r="Q128" s="9">
        <f>ROUND(属性投放!E$4+装备属性!E$4*IF($O128&lt;10,1,ROUNDDOWN($O128,-1))+SUM(属性投放!F$37:F$45)*$O128+VLOOKUP($P$2,一级属性!$E$41:$P$64,COLUMNS(一级属性!$E$41:H$64),0)*($O128+0.25*IF($O128&lt;10,1,ROUNDDOWN($O128,-1)))+VLOOKUP($P$2,宝石属性!$B$43:$M$66,COLUMNS(宝石属性!$B$43:E$66),0)*10*VLOOKUP(ROUNDDOWN($O128,-1),宝石属性!$B$25:$N$41,2,0)*VLOOKUP(ROUNDDOWN($O128,-1),宝石属性!$B$25:$N$41,3,0)+VLOOKUP($P$2,职业被动!$B$6:$M$29,COLUMNS(职业被动!$B$6:E$29),0)*$O128,0)</f>
        <v>5384</v>
      </c>
      <c r="R128" s="9">
        <f>ROUND(属性投放!F$4+装备属性!F$4*IF($O128&lt;10,1,ROUNDDOWN($O128,-1))+SUM(属性投放!G$37:G$45)*$O128+VLOOKUP($P$2,一级属性!$E$41:$P$64,COLUMNS(一级属性!$E$41:I$64),0)*($O128+0.25*IF($O128&lt;10,1,ROUNDDOWN($O128,-1)))+VLOOKUP($P$2,宝石属性!$B$43:$M$66,COLUMNS(宝石属性!$B$43:F$66),0)*10*VLOOKUP(ROUNDDOWN($O128,-1),宝石属性!$B$25:$N$41,2,0)*VLOOKUP(ROUNDDOWN($O128,-1),宝石属性!$B$25:$N$41,3,0)+VLOOKUP($P$2,职业被动!$B$6:$M$29,COLUMNS(职业被动!$B$6:F$29),0)*$O128,0)</f>
        <v>1334</v>
      </c>
      <c r="S128" s="9">
        <f>ROUND(属性投放!G$4+装备属性!G$4*IF($O128&lt;10,1,ROUNDDOWN($O128,-1))+SUM(属性投放!H$37:H$45)*$O128+VLOOKUP($P$2,一级属性!$E$41:$P$64,COLUMNS(一级属性!$E$41:J$64),0)*($O128+0.25*IF($O128&lt;10,1,ROUNDDOWN($O128,-1)))+VLOOKUP($P$2,宝石属性!$B$43:$M$66,COLUMNS(宝石属性!$B$43:G$66),0)*10*VLOOKUP(ROUNDDOWN($O128,-1),宝石属性!$B$25:$N$41,2,0)*VLOOKUP(ROUNDDOWN($O128,-1),宝石属性!$B$25:$N$41,3,0)+VLOOKUP($P$2,职业被动!$B$6:$M$29,COLUMNS(职业被动!$B$6:G$29),0)*$O128,0)</f>
        <v>1182</v>
      </c>
      <c r="T128" s="9">
        <f>ROUND(属性投放!H$4+装备属性!H$4*IF($O128&lt;10,1,ROUNDDOWN($O128,-1))+SUM(属性投放!I$37:I$45)*$O128+VLOOKUP($P$2,一级属性!$E$41:$P$64,COLUMNS(一级属性!$E$41:K$64),0)*($O128+0.25*IF($O128&lt;10,1,ROUNDDOWN($O128,-1)))+VLOOKUP($P$2,宝石属性!$B$43:$M$66,COLUMNS(宝石属性!$B$43:H$66),0)*10*VLOOKUP(ROUNDDOWN($O128,-1),宝石属性!$B$25:$N$41,2,0)*VLOOKUP(ROUNDDOWN($O128,-1),宝石属性!$B$25:$N$41,3,0)+VLOOKUP($P$2,职业被动!$B$6:$M$29,COLUMNS(职业被动!$B$6:H$29),0)*$O128,0)</f>
        <v>1412</v>
      </c>
      <c r="U128" s="9">
        <f>ROUND(属性投放!I$4+装备属性!I$4*IF($O128&lt;10,1,ROUNDDOWN($O128,-1))+SUM(属性投放!J$37:J$45)*$O128+VLOOKUP($P$2,一级属性!$E$41:$P$64,COLUMNS(一级属性!$E$41:L$64),0)*($O128+0.25*IF($O128&lt;10,1,ROUNDDOWN($O128,-1)))+VLOOKUP($P$2,宝石属性!$B$43:$M$66,COLUMNS(宝石属性!$B$43:I$66),0)*10*VLOOKUP(ROUNDDOWN($O128,-1),宝石属性!$B$25:$N$41,2,0)*VLOOKUP(ROUNDDOWN($O128,-1),宝石属性!$B$25:$N$41,3,0)+VLOOKUP($P$2,职业被动!$B$6:$M$29,COLUMNS(职业被动!$B$6:I$29),0)*$O128,0)</f>
        <v>1440</v>
      </c>
      <c r="V128" s="9">
        <f>ROUND(属性投放!J$4+装备属性!J$4*IF($O128&lt;10,1,ROUNDDOWN($O128,-1))+SUM(属性投放!K$37:K$45)*$O128+VLOOKUP($P$2,一级属性!$E$41:$P$64,COLUMNS(一级属性!$E$41:M$64),0)*($O128+0.25*IF($O128&lt;10,1,ROUNDDOWN($O128,-1)))+VLOOKUP($P$2,宝石属性!$B$43:$M$66,COLUMNS(宝石属性!$B$43:J$66),0)*10*VLOOKUP(ROUNDDOWN($O128,-1),宝石属性!$B$25:$N$41,2,0)*VLOOKUP(ROUNDDOWN($O128,-1),宝石属性!$B$25:$N$41,3,0)+VLOOKUP($P$2,职业被动!$B$6:$M$29,COLUMNS(职业被动!$B$6:J$29),0)*$O128,0)</f>
        <v>997</v>
      </c>
      <c r="W128" s="9">
        <f>ROUND(属性投放!K$4+装备属性!K$4*IF($O128&lt;10,1,ROUNDDOWN($O128,-1))+SUM(属性投放!L$37:L$45)*$O128+VLOOKUP($P$2,一级属性!$E$41:$P$64,COLUMNS(一级属性!$E$41:N$64),0)*($O128+0.25*IF($O128&lt;10,1,ROUNDDOWN($O128,-1)))+VLOOKUP($P$2,宝石属性!$B$43:$M$66,COLUMNS(宝石属性!$B$43:K$66),0)*10*VLOOKUP(ROUNDDOWN($O128,-1),宝石属性!$B$25:$N$41,2,0)*VLOOKUP(ROUNDDOWN($O128,-1),宝石属性!$B$25:$N$41,3,0)+VLOOKUP($P$2,职业被动!$B$6:$M$29,COLUMNS(职业被动!$B$6:K$29),0)*$O128,0)</f>
        <v>603</v>
      </c>
      <c r="X128" s="9">
        <f>ROUND(属性投放!L$4+装备属性!L$4*IF($O128&lt;10,1,ROUNDDOWN($O128,-1))+SUM(属性投放!M$37:M$45)*$O128+VLOOKUP($P$2,一级属性!$E$41:$P$64,COLUMNS(一级属性!$E$41:O$64),0)*($O128+0.25*IF($O128&lt;10,1,ROUNDDOWN($O128,-1)))+VLOOKUP($P$2,宝石属性!$B$43:$M$66,COLUMNS(宝石属性!$B$43:L$66),0)*10*VLOOKUP(ROUNDDOWN($O128,-1),宝石属性!$B$25:$N$41,2,0)*VLOOKUP(ROUNDDOWN($O128,-1),宝石属性!$B$25:$N$41,3,0)+VLOOKUP($P$2,职业被动!$B$6:$M$29,COLUMNS(职业被动!$B$6:L$29),0)*$O128,0)</f>
        <v>38</v>
      </c>
      <c r="Y128" s="9">
        <f>ROUND(属性投放!M$4+装备属性!M$4*IF($O128&lt;10,1,ROUNDDOWN($O128,-1))+SUM(属性投放!N$37:N$45)*$O128+VLOOKUP($P$2,一级属性!$E$41:$P$64,COLUMNS(一级属性!$E$41:P$64),0)*($O128+0.25*IF($O128&lt;10,1,ROUNDDOWN($O128,-1)))+VLOOKUP($P$2,宝石属性!$B$43:$M$66,COLUMNS(宝石属性!$B$43:M$66),0)*10*VLOOKUP(ROUNDDOWN($O128,-1),宝石属性!$B$25:$N$41,2,0)*VLOOKUP(ROUNDDOWN($O128,-1),宝石属性!$B$25:$N$41,3,0)+VLOOKUP($P$2,职业被动!$B$6:$M$29,COLUMNS(职业被动!$B$6:M$29),0)*$O128,0)</f>
        <v>1368</v>
      </c>
      <c r="Z128" s="48">
        <f>属性价值和能力评分!$F$9+ROUND(属性价值和能力评分!$F$38*10,0)*O128+ROUND((SUM(装备属性!$W$9:$W$14)+属性价值和能力评分!$F$38*1.25+1.4+2.8)*IF(O128&lt;10,1,ROUNDDOWN(O128,-1)),0)+15*VLOOKUP(ROUNDDOWN(O128,-1),宝石属性!$B$26:$D$41,2,0)*6*VLOOKUP(ROUNDDOWN(O128,-1),宝石属性!$B$26:$D$41,3,0)+(属性价值和能力评分!$F$49*9+属性价值和能力评分!$F$50*2+属性价值和能力评分!$F$53*8/5)*O128</f>
        <v>22938</v>
      </c>
      <c r="AB128" s="1">
        <v>125</v>
      </c>
      <c r="AC128" s="9">
        <f>ROUND(属性投放!D$4+装备属性!D$4*IF($AB128&lt;10,1,ROUNDDOWN($AB128,-1))+SUM(属性投放!E$37:E$45)*$AB128+VLOOKUP($AC$2,一级属性!$E$41:$P$64,COLUMNS(一级属性!$E$41:G$64),0)*($AB128+0.25*IF($AB128&lt;10,1,ROUNDDOWN($AB128,-1)))+VLOOKUP($AC$2,宝石属性!$B$43:$M$66,COLUMNS(宝石属性!$B$43:D$66),0)*10*VLOOKUP(ROUNDDOWN($AB128,-1),宝石属性!$B$25:$N$41,2,0)*VLOOKUP(ROUNDDOWN($AB128,-1),宝石属性!$B$25:$N$41,3,0)+VLOOKUP($AC$2,职业被动!$B$6:$M$29,COLUMNS(职业被动!$B$6:D$29),0)*$AB128,0)</f>
        <v>7958</v>
      </c>
      <c r="AD128" s="9">
        <f>ROUND(属性投放!E$4+装备属性!E$4*IF($AB128&lt;10,1,ROUNDDOWN($AB128,-1))+SUM(属性投放!F$37:F$45)*$AB128+VLOOKUP($AC$2,一级属性!$E$41:$P$64,COLUMNS(一级属性!$E$41:H$64),0)*($AB128+0.25*IF($AB128&lt;10,1,ROUNDDOWN($AB128,-1)))+VLOOKUP($AC$2,宝石属性!$B$43:$M$66,COLUMNS(宝石属性!$B$43:E$66),0)*10*VLOOKUP(ROUNDDOWN($AB128,-1),宝石属性!$B$25:$N$41,2,0)*VLOOKUP(ROUNDDOWN($AB128,-1),宝石属性!$B$25:$N$41,3,0)+VLOOKUP($AC$2,职业被动!$B$6:$M$29,COLUMNS(职业被动!$B$6:E$29),0)*$AB128,0)</f>
        <v>3059</v>
      </c>
      <c r="AE128" s="9">
        <f>ROUND(属性投放!F$4+装备属性!F$4*IF($AB128&lt;10,1,ROUNDDOWN($AB128,-1))+SUM(属性投放!G$37:G$45)*$AB128+VLOOKUP($AC$2,一级属性!$E$41:$P$64,COLUMNS(一级属性!$E$41:I$64),0)*($AB128+0.25*IF($AB128&lt;10,1,ROUNDDOWN($AB128,-1)))+VLOOKUP($AC$2,宝石属性!$B$43:$M$66,COLUMNS(宝石属性!$B$43:F$66),0)*10*VLOOKUP(ROUNDDOWN($AB128,-1),宝石属性!$B$25:$N$41,2,0)*VLOOKUP(ROUNDDOWN($AB128,-1),宝石属性!$B$25:$N$41,3,0)+VLOOKUP($AC$2,职业被动!$B$6:$M$29,COLUMNS(职业被动!$B$6:F$29),0)*$AB128,0)</f>
        <v>2114</v>
      </c>
      <c r="AF128" s="9">
        <f>ROUND(属性投放!G$4+装备属性!G$4*IF($AB128&lt;10,1,ROUNDDOWN($AB128,-1))+SUM(属性投放!H$37:H$45)*$AB128+VLOOKUP($AC$2,一级属性!$E$41:$P$64,COLUMNS(一级属性!$E$41:J$64),0)*($AB128+0.25*IF($AB128&lt;10,1,ROUNDDOWN($AB128,-1)))+VLOOKUP($AC$2,宝石属性!$B$43:$M$66,COLUMNS(宝石属性!$B$43:G$66),0)*10*VLOOKUP(ROUNDDOWN($AB128,-1),宝石属性!$B$25:$N$41,2,0)*VLOOKUP(ROUNDDOWN($AB128,-1),宝石属性!$B$25:$N$41,3,0)+VLOOKUP($AC$2,职业被动!$B$6:$M$29,COLUMNS(职业被动!$B$6:G$29),0)*$AB128,0)</f>
        <v>1432</v>
      </c>
      <c r="AG128" s="9">
        <f>ROUND(属性投放!H$4+装备属性!H$4*IF($AB128&lt;10,1,ROUNDDOWN($AB128,-1))+SUM(属性投放!I$37:I$45)*$AB128+VLOOKUP($AC$2,一级属性!$E$41:$P$64,COLUMNS(一级属性!$E$41:K$64),0)*($AB128+0.25*IF($AB128&lt;10,1,ROUNDDOWN($AB128,-1)))+VLOOKUP($AC$2,宝石属性!$B$43:$M$66,COLUMNS(宝石属性!$B$43:H$66),0)*10*VLOOKUP(ROUNDDOWN($AB128,-1),宝石属性!$B$25:$N$41,2,0)*VLOOKUP(ROUNDDOWN($AB128,-1),宝石属性!$B$25:$N$41,3,0)+VLOOKUP($AC$2,职业被动!$B$6:$M$29,COLUMNS(职业被动!$B$6:H$29),0)*$AB128,0)</f>
        <v>822</v>
      </c>
      <c r="AH128" s="9">
        <f>ROUND(属性投放!I$4+装备属性!I$4*IF($AB128&lt;10,1,ROUNDDOWN($AB128,-1))+SUM(属性投放!J$37:J$45)*$AB128+VLOOKUP($AC$2,一级属性!$E$41:$P$64,COLUMNS(一级属性!$E$41:L$64),0)*($AB128+0.25*IF($AB128&lt;10,1,ROUNDDOWN($AB128,-1)))+VLOOKUP($AC$2,宝石属性!$B$43:$M$66,COLUMNS(宝石属性!$B$43:I$66),0)*10*VLOOKUP(ROUNDDOWN($AB128,-1),宝石属性!$B$25:$N$41,2,0)*VLOOKUP(ROUNDDOWN($AB128,-1),宝石属性!$B$25:$N$41,3,0)+VLOOKUP($AC$2,职业被动!$B$6:$M$29,COLUMNS(职业被动!$B$6:I$29),0)*$AB128,0)</f>
        <v>1347</v>
      </c>
      <c r="AI128" s="9">
        <f>ROUND(属性投放!J$4+装备属性!J$4*IF($AB128&lt;10,1,ROUNDDOWN($AB128,-1))+SUM(属性投放!K$37:K$45)*$AB128+VLOOKUP($AC$2,一级属性!$E$41:$P$64,COLUMNS(一级属性!$E$41:M$64),0)*($AB128+0.25*IF($AB128&lt;10,1,ROUNDDOWN($AB128,-1)))+VLOOKUP($AC$2,宝石属性!$B$43:$M$66,COLUMNS(宝石属性!$B$43:J$66),0)*10*VLOOKUP(ROUNDDOWN($AB128,-1),宝石属性!$B$25:$N$41,2,0)*VLOOKUP(ROUNDDOWN($AB128,-1),宝石属性!$B$25:$N$41,3,0)+VLOOKUP($AC$2,职业被动!$B$6:$M$29,COLUMNS(职业被动!$B$6:J$29),0)*$AB128,0)</f>
        <v>889</v>
      </c>
      <c r="AJ128" s="9">
        <f>ROUND(属性投放!K$4+装备属性!K$4*IF($AB128&lt;10,1,ROUNDDOWN($AB128,-1))+SUM(属性投放!L$37:L$45)*$AB128+VLOOKUP($AC$2,一级属性!$E$41:$P$64,COLUMNS(一级属性!$E$41:N$64),0)*($AB128+0.25*IF($AB128&lt;10,1,ROUNDDOWN($AB128,-1)))+VLOOKUP($AC$2,宝石属性!$B$43:$M$66,COLUMNS(宝石属性!$B$43:K$66),0)*10*VLOOKUP(ROUNDDOWN($AB128,-1),宝石属性!$B$25:$N$41,2,0)*VLOOKUP(ROUNDDOWN($AB128,-1),宝石属性!$B$25:$N$41,3,0)+VLOOKUP($AC$2,职业被动!$B$6:$M$29,COLUMNS(职业被动!$B$6:K$29),0)*$AB128,0)</f>
        <v>443</v>
      </c>
      <c r="AK128" s="9">
        <f>ROUND(属性投放!L$4+装备属性!L$4*IF($AB128&lt;10,1,ROUNDDOWN($AB128,-1))+SUM(属性投放!M$37:M$45)*$AB128+VLOOKUP($AC$2,一级属性!$E$41:$P$64,COLUMNS(一级属性!$E$41:O$64),0)*($AB128+0.25*IF($AB128&lt;10,1,ROUNDDOWN($AB128,-1)))+VLOOKUP($AC$2,宝石属性!$B$43:$M$66,COLUMNS(宝石属性!$B$43:L$66),0)*10*VLOOKUP(ROUNDDOWN($AB128,-1),宝石属性!$B$25:$N$41,2,0)*VLOOKUP(ROUNDDOWN($AB128,-1),宝石属性!$B$25:$N$41,3,0)+VLOOKUP($AC$2,职业被动!$B$6:$M$29,COLUMNS(职业被动!$B$6:L$29),0)*$AB128,0)</f>
        <v>38</v>
      </c>
      <c r="AL128" s="9">
        <f>ROUND(属性投放!M$4+装备属性!M$4*IF($AB128&lt;10,1,ROUNDDOWN($AB128,-1))+SUM(属性投放!N$37:N$45)*$AB128+VLOOKUP($AC$2,一级属性!$E$41:$P$64,COLUMNS(一级属性!$E$41:P$64),0)*($AB128+0.25*IF($AB128&lt;10,1,ROUNDDOWN($AB128,-1)))+VLOOKUP($AC$2,宝石属性!$B$43:$M$66,COLUMNS(宝石属性!$B$43:M$66),0)*10*VLOOKUP(ROUNDDOWN($AB128,-1),宝石属性!$B$25:$N$41,2,0)*VLOOKUP(ROUNDDOWN($AB128,-1),宝石属性!$B$25:$N$41,3,0)+VLOOKUP($AC$2,职业被动!$B$6:$M$29,COLUMNS(职业被动!$B$6:M$29),0)*$AB128,0)</f>
        <v>1368</v>
      </c>
      <c r="AM128" s="48">
        <f>属性价值和能力评分!$F$9+ROUND(属性价值和能力评分!$F$38*10,0)*AB128+ROUND((SUM(装备属性!$W$9:$W$14)+属性价值和能力评分!$F$38*1.25+1.4+2.8)*IF(AB128&lt;10,1,ROUNDDOWN(AB128,-1)),0)+15*VLOOKUP(ROUNDDOWN(AB128,-1),宝石属性!$B$26:$D$41,2,0)*6*VLOOKUP(ROUNDDOWN(AB128,-1),宝石属性!$B$26:$D$41,3,0)+(属性价值和能力评分!$F$49*9+属性价值和能力评分!$F$50*2+属性价值和能力评分!$F$53*8/5)*AB128</f>
        <v>22938</v>
      </c>
      <c r="AO128" s="1">
        <v>125</v>
      </c>
      <c r="AP128" s="9">
        <f>ROUND(属性投放!D$4+装备属性!D$4*IF($AO128&lt;10,1,ROUNDDOWN($AO128,-1))+SUM(属性投放!E$37:E$45)*$AO128+VLOOKUP($AP$2,一级属性!$E$41:$P$64,COLUMNS(一级属性!$E$41:G$64),0)*($AO128+0.25*IF($AO128&lt;10,1,ROUNDDOWN($AO128,-1)))+VLOOKUP($AP$2,宝石属性!$B$43:$M$66,COLUMNS(宝石属性!$B$43:D$66),0)*10*VLOOKUP(ROUNDDOWN($AO128,-1),宝石属性!$B$25:$N$41,2,0)*VLOOKUP(ROUNDDOWN($AO128,-1),宝石属性!$B$25:$N$41,3,0)+VLOOKUP($AP$2,职业被动!$B$6:$M$29,COLUMNS(职业被动!$B$6:D$29),0)*$AO128,0)</f>
        <v>7958</v>
      </c>
      <c r="AQ128" s="9">
        <f>ROUND(属性投放!E$4+装备属性!E$4*IF($AO128&lt;10,1,ROUNDDOWN($AO128,-1))+SUM(属性投放!F$37:F$45)*$AO128+VLOOKUP($AP$2,一级属性!$E$41:$P$64,COLUMNS(一级属性!$E$41:H$64),0)*($AO128+0.25*IF($AO128&lt;10,1,ROUNDDOWN($AO128,-1)))+VLOOKUP($AP$2,宝石属性!$B$43:$M$66,COLUMNS(宝石属性!$B$43:E$66),0)*10*VLOOKUP(ROUNDDOWN($AO128,-1),宝石属性!$B$25:$N$41,2,0)*VLOOKUP(ROUNDDOWN($AO128,-1),宝石属性!$B$25:$N$41,3,0)+VLOOKUP($AP$2,职业被动!$B$6:$M$29,COLUMNS(职业被动!$B$6:E$29),0)*$AO128,0)</f>
        <v>5384</v>
      </c>
      <c r="AR128" s="9">
        <f>ROUND(属性投放!F$4+装备属性!F$4*IF($AO128&lt;10,1,ROUNDDOWN($AO128,-1))+SUM(属性投放!G$37:G$45)*$AO128+VLOOKUP($AP$2,一级属性!$E$41:$P$64,COLUMNS(一级属性!$E$41:I$64),0)*($AO128+0.25*IF($AO128&lt;10,1,ROUNDDOWN($AO128,-1)))+VLOOKUP($AP$2,宝石属性!$B$43:$M$66,COLUMNS(宝石属性!$B$43:F$66),0)*10*VLOOKUP(ROUNDDOWN($AO128,-1),宝石属性!$B$25:$N$41,2,0)*VLOOKUP(ROUNDDOWN($AO128,-1),宝石属性!$B$25:$N$41,3,0)+VLOOKUP($AP$2,职业被动!$B$6:$M$29,COLUMNS(职业被动!$B$6:F$29),0)*$AO128,0)</f>
        <v>1334</v>
      </c>
      <c r="AS128" s="9">
        <f>ROUND(属性投放!G$4+装备属性!G$4*IF($AO128&lt;10,1,ROUNDDOWN($AO128,-1))+SUM(属性投放!H$37:H$45)*$AO128+VLOOKUP($AP$2,一级属性!$E$41:$P$64,COLUMNS(一级属性!$E$41:J$64),0)*($AO128+0.25*IF($AO128&lt;10,1,ROUNDDOWN($AO128,-1)))+VLOOKUP($AP$2,宝石属性!$B$43:$M$66,COLUMNS(宝石属性!$B$43:G$66),0)*10*VLOOKUP(ROUNDDOWN($AO128,-1),宝石属性!$B$25:$N$41,2,0)*VLOOKUP(ROUNDDOWN($AO128,-1),宝石属性!$B$25:$N$41,3,0)+VLOOKUP($AP$2,职业被动!$B$6:$M$29,COLUMNS(职业被动!$B$6:G$29),0)*$AO128,0)</f>
        <v>1182</v>
      </c>
      <c r="AT128" s="9">
        <f>ROUND(属性投放!H$4+装备属性!H$4*IF($AO128&lt;10,1,ROUNDDOWN($AO128,-1))+SUM(属性投放!I$37:I$45)*$AO128+VLOOKUP($AP$2,一级属性!$E$41:$P$64,COLUMNS(一级属性!$E$41:K$64),0)*($AO128+0.25*IF($AO128&lt;10,1,ROUNDDOWN($AO128,-1)))+VLOOKUP($AP$2,宝石属性!$B$43:$M$66,COLUMNS(宝石属性!$B$43:H$66),0)*10*VLOOKUP(ROUNDDOWN($AO128,-1),宝石属性!$B$25:$N$41,2,0)*VLOOKUP(ROUNDDOWN($AO128,-1),宝石属性!$B$25:$N$41,3,0)+VLOOKUP($AP$2,职业被动!$B$6:$M$29,COLUMNS(职业被动!$B$6:H$29),0)*$AO128,0)</f>
        <v>1287</v>
      </c>
      <c r="AU128" s="9">
        <f>ROUND(属性投放!I$4+装备属性!I$4*IF($AO128&lt;10,1,ROUNDDOWN($AO128,-1))+SUM(属性投放!J$37:J$45)*$AO128+VLOOKUP($AP$2,一级属性!$E$41:$P$64,COLUMNS(一级属性!$E$41:L$64),0)*($AO128+0.25*IF($AO128&lt;10,1,ROUNDDOWN($AO128,-1)))+VLOOKUP($AP$2,宝石属性!$B$43:$M$66,COLUMNS(宝石属性!$B$43:I$66),0)*10*VLOOKUP(ROUNDDOWN($AO128,-1),宝石属性!$B$25:$N$41,2,0)*VLOOKUP(ROUNDDOWN($AO128,-1),宝石属性!$B$25:$N$41,3,0)+VLOOKUP($AP$2,职业被动!$B$6:$M$29,COLUMNS(职业被动!$B$6:I$29),0)*$AO128,0)</f>
        <v>1440</v>
      </c>
      <c r="AV128" s="9">
        <f>ROUND(属性投放!J$4+装备属性!J$4*IF($AO128&lt;10,1,ROUNDDOWN($AO128,-1))+SUM(属性投放!K$37:K$45)*$AO128+VLOOKUP($AP$2,一级属性!$E$41:$P$64,COLUMNS(一级属性!$E$41:M$64),0)*($AO128+0.25*IF($AO128&lt;10,1,ROUNDDOWN($AO128,-1)))+VLOOKUP($AP$2,宝石属性!$B$43:$M$66,COLUMNS(宝石属性!$B$43:J$66),0)*10*VLOOKUP(ROUNDDOWN($AO128,-1),宝石属性!$B$25:$N$41,2,0)*VLOOKUP(ROUNDDOWN($AO128,-1),宝石属性!$B$25:$N$41,3,0)+VLOOKUP($AP$2,职业被动!$B$6:$M$29,COLUMNS(职业被动!$B$6:J$29),0)*$AO128,0)</f>
        <v>997</v>
      </c>
      <c r="AW128" s="9">
        <f>ROUND(属性投放!K$4+装备属性!K$4*IF($AO128&lt;10,1,ROUNDDOWN($AO128,-1))+SUM(属性投放!L$37:L$45)*$AO128+VLOOKUP($AP$2,一级属性!$E$41:$P$64,COLUMNS(一级属性!$E$41:N$64),0)*($AO128+0.25*IF($AO128&lt;10,1,ROUNDDOWN($AO128,-1)))+VLOOKUP($AP$2,宝石属性!$B$43:$M$66,COLUMNS(宝石属性!$B$43:K$66),0)*10*VLOOKUP(ROUNDDOWN($AO128,-1),宝石属性!$B$25:$N$41,2,0)*VLOOKUP(ROUNDDOWN($AO128,-1),宝石属性!$B$25:$N$41,3,0)+VLOOKUP($AP$2,职业被动!$B$6:$M$29,COLUMNS(职业被动!$B$6:K$29),0)*$AO128,0)</f>
        <v>443</v>
      </c>
      <c r="AX128" s="9">
        <f>ROUND(属性投放!L$4+装备属性!L$4*IF($AO128&lt;10,1,ROUNDDOWN($AO128,-1))+SUM(属性投放!M$37:M$45)*$AO128+VLOOKUP($AP$2,一级属性!$E$41:$P$64,COLUMNS(一级属性!$E$41:O$64),0)*($AO128+0.25*IF($AO128&lt;10,1,ROUNDDOWN($AO128,-1)))+VLOOKUP($AP$2,宝石属性!$B$43:$M$66,COLUMNS(宝石属性!$B$43:L$66),0)*10*VLOOKUP(ROUNDDOWN($AO128,-1),宝石属性!$B$25:$N$41,2,0)*VLOOKUP(ROUNDDOWN($AO128,-1),宝石属性!$B$25:$N$41,3,0)+VLOOKUP($AP$2,职业被动!$B$6:$M$29,COLUMNS(职业被动!$B$6:L$29),0)*$AO128,0)</f>
        <v>1348</v>
      </c>
      <c r="AY128" s="9">
        <f>ROUND(属性投放!M$4+装备属性!M$4*IF($AO128&lt;10,1,ROUNDDOWN($AO128,-1))+SUM(属性投放!N$37:N$45)*$AO128+VLOOKUP($AP$2,一级属性!$E$41:$P$64,COLUMNS(一级属性!$E$41:P$64),0)*($AO128+0.25*IF($AO128&lt;10,1,ROUNDDOWN($AO128,-1)))+VLOOKUP($AP$2,宝石属性!$B$43:$M$66,COLUMNS(宝石属性!$B$43:M$66),0)*10*VLOOKUP(ROUNDDOWN($AO128,-1),宝石属性!$B$25:$N$41,2,0)*VLOOKUP(ROUNDDOWN($AO128,-1),宝石属性!$B$25:$N$41,3,0)+VLOOKUP($AP$2,职业被动!$B$6:$M$29,COLUMNS(职业被动!$B$6:M$29),0)*$AO128,0)</f>
        <v>1368</v>
      </c>
      <c r="AZ128" s="48">
        <f>属性价值和能力评分!$F$9+ROUND(属性价值和能力评分!$F$38*10,0)*AO128+ROUND((SUM(装备属性!$W$9:$W$14)+属性价值和能力评分!$F$38*1.25+1.4+2.8)*IF(AO128&lt;10,1,ROUNDDOWN(AO128,-1)),0)+15*VLOOKUP(ROUNDDOWN(AO128,-1),宝石属性!$B$26:$D$41,2,0)*6*VLOOKUP(ROUNDDOWN(AO128,-1),宝石属性!$B$26:$D$41,3,0)+(属性价值和能力评分!$F$49*9+属性价值和能力评分!$F$50*2+属性价值和能力评分!$F$53*8/5)*AO128</f>
        <v>22938</v>
      </c>
      <c r="BB128" s="1">
        <v>125</v>
      </c>
      <c r="BC128" s="9">
        <f>ROUND(属性投放!D$4+装备属性!D$4*IF($BB128&lt;10,1,ROUNDDOWN($BB128,-1))+SUM(属性投放!E$37:E$45)*$BB128+VLOOKUP($BC$2,一级属性!$E$41:$P$64,COLUMNS(一级属性!$E$41:G$64),0)*($BB128+0.25*IF($BB128&lt;10,1,ROUNDDOWN($BB128,-1)))+VLOOKUP($BC$2,宝石属性!$B$43:$M$66,COLUMNS(宝石属性!$B$43:D$66),0)*10*VLOOKUP(ROUNDDOWN($BB128,-1),宝石属性!$B$25:$N$41,2,0)*VLOOKUP(ROUNDDOWN($BB128,-1),宝石属性!$B$25:$N$41,3,0)+VLOOKUP($BC$2,职业被动!$B$6:$M$29,COLUMNS(职业被动!$B$6:D$29),0)*$BB128,0)</f>
        <v>7083</v>
      </c>
      <c r="BD128" s="9">
        <f>ROUND(属性投放!E$4+装备属性!E$4*IF($BB128&lt;10,1,ROUNDDOWN($BB128,-1))+SUM(属性投放!F$37:F$45)*$BB128+VLOOKUP($BC$2,一级属性!$E$41:$P$64,COLUMNS(一级属性!$E$41:H$64),0)*($BB128+0.25*IF($BB128&lt;10,1,ROUNDDOWN($BB128,-1)))+VLOOKUP($BC$2,宝石属性!$B$43:$M$66,COLUMNS(宝石属性!$B$43:E$66),0)*10*VLOOKUP(ROUNDDOWN($BB128,-1),宝石属性!$B$25:$N$41,2,0)*VLOOKUP(ROUNDDOWN($BB128,-1),宝石属性!$B$25:$N$41,3,0)+VLOOKUP($BC$2,职业被动!$B$6:$M$29,COLUMNS(职业被动!$B$6:E$29),0)*$BB128,0)</f>
        <v>6159</v>
      </c>
      <c r="BE128" s="9">
        <f>ROUND(属性投放!F$4+装备属性!F$4*IF($BB128&lt;10,1,ROUNDDOWN($BB128,-1))+SUM(属性投放!G$37:G$45)*$BB128+VLOOKUP($BC$2,一级属性!$E$41:$P$64,COLUMNS(一级属性!$E$41:I$64),0)*($BB128+0.25*IF($BB128&lt;10,1,ROUNDDOWN($BB128,-1)))+VLOOKUP($BC$2,宝石属性!$B$43:$M$66,COLUMNS(宝石属性!$B$43:F$66),0)*10*VLOOKUP(ROUNDDOWN($BB128,-1),宝石属性!$B$25:$N$41,2,0)*VLOOKUP(ROUNDDOWN($BB128,-1),宝石属性!$B$25:$N$41,3,0)+VLOOKUP($BC$2,职业被动!$B$6:$M$29,COLUMNS(职业被动!$B$6:F$29),0)*$BB128,0)</f>
        <v>1334</v>
      </c>
      <c r="BF128" s="9">
        <f>ROUND(属性投放!G$4+装备属性!G$4*IF($BB128&lt;10,1,ROUNDDOWN($BB128,-1))+SUM(属性投放!H$37:H$45)*$BB128+VLOOKUP($BC$2,一级属性!$E$41:$P$64,COLUMNS(一级属性!$E$41:J$64),0)*($BB128+0.25*IF($BB128&lt;10,1,ROUNDDOWN($BB128,-1)))+VLOOKUP($BC$2,宝石属性!$B$43:$M$66,COLUMNS(宝石属性!$B$43:G$66),0)*10*VLOOKUP(ROUNDDOWN($BB128,-1),宝石属性!$B$25:$N$41,2,0)*VLOOKUP(ROUNDDOWN($BB128,-1),宝石属性!$B$25:$N$41,3,0)+VLOOKUP($BC$2,职业被动!$B$6:$M$29,COLUMNS(职业被动!$B$6:G$29),0)*$BB128,0)</f>
        <v>1182</v>
      </c>
      <c r="BG128" s="9">
        <f>ROUND(属性投放!H$4+装备属性!H$4*IF($BB128&lt;10,1,ROUNDDOWN($BB128,-1))+SUM(属性投放!I$37:I$45)*$BB128+VLOOKUP($BC$2,一级属性!$E$41:$P$64,COLUMNS(一级属性!$E$41:K$64),0)*($BB128+0.25*IF($BB128&lt;10,1,ROUNDDOWN($BB128,-1)))+VLOOKUP($BC$2,宝石属性!$B$43:$M$66,COLUMNS(宝石属性!$B$43:H$66),0)*10*VLOOKUP(ROUNDDOWN($BB128,-1),宝石属性!$B$25:$N$41,2,0)*VLOOKUP(ROUNDDOWN($BB128,-1),宝石属性!$B$25:$N$41,3,0)+VLOOKUP($BC$2,职业被动!$B$6:$M$29,COLUMNS(职业被动!$B$6:H$29),0)*$BB128,0)</f>
        <v>1812</v>
      </c>
      <c r="BH128" s="9">
        <f>ROUND(属性投放!I$4+装备属性!I$4*IF($BB128&lt;10,1,ROUNDDOWN($BB128,-1))+SUM(属性投放!J$37:J$45)*$BB128+VLOOKUP($BC$2,一级属性!$E$41:$P$64,COLUMNS(一级属性!$E$41:L$64),0)*($BB128+0.25*IF($BB128&lt;10,1,ROUNDDOWN($BB128,-1)))+VLOOKUP($BC$2,宝石属性!$B$43:$M$66,COLUMNS(宝石属性!$B$43:I$66),0)*10*VLOOKUP(ROUNDDOWN($BB128,-1),宝石属性!$B$25:$N$41,2,0)*VLOOKUP(ROUNDDOWN($BB128,-1),宝石属性!$B$25:$N$41,3,0)+VLOOKUP($BC$2,职业被动!$B$6:$M$29,COLUMNS(职业被动!$B$6:I$29),0)*$BB128,0)</f>
        <v>1720</v>
      </c>
      <c r="BI128" s="9">
        <f>ROUND(属性投放!J$4+装备属性!J$4*IF($BB128&lt;10,1,ROUNDDOWN($BB128,-1))+SUM(属性投放!K$37:K$45)*$BB128+VLOOKUP($BC$2,一级属性!$E$41:$P$64,COLUMNS(一级属性!$E$41:M$64),0)*($BB128+0.25*IF($BB128&lt;10,1,ROUNDDOWN($BB128,-1)))+VLOOKUP($BC$2,宝石属性!$B$43:$M$66,COLUMNS(宝石属性!$B$43:J$66),0)*10*VLOOKUP(ROUNDDOWN($BB128,-1),宝石属性!$B$25:$N$41,2,0)*VLOOKUP(ROUNDDOWN($BB128,-1),宝石属性!$B$25:$N$41,3,0)+VLOOKUP($BC$2,职业被动!$B$6:$M$29,COLUMNS(职业被动!$B$6:J$29),0)*$BB128,0)</f>
        <v>765</v>
      </c>
      <c r="BJ128" s="9">
        <f>ROUND(属性投放!K$4+装备属性!K$4*IF($BB128&lt;10,1,ROUNDDOWN($BB128,-1))+SUM(属性投放!L$37:L$45)*$BB128+VLOOKUP($BC$2,一级属性!$E$41:$P$64,COLUMNS(一级属性!$E$41:N$64),0)*($BB128+0.25*IF($BB128&lt;10,1,ROUNDDOWN($BB128,-1)))+VLOOKUP($BC$2,宝石属性!$B$43:$M$66,COLUMNS(宝石属性!$B$43:K$66),0)*10*VLOOKUP(ROUNDDOWN($BB128,-1),宝石属性!$B$25:$N$41,2,0)*VLOOKUP(ROUNDDOWN($BB128,-1),宝石属性!$B$25:$N$41,3,0)+VLOOKUP($BC$2,职业被动!$B$6:$M$29,COLUMNS(职业被动!$B$6:K$29),0)*$BB128,0)</f>
        <v>443</v>
      </c>
      <c r="BK128" s="9">
        <f>ROUND(属性投放!L$4+装备属性!L$4*IF($BB128&lt;10,1,ROUNDDOWN($BB128,-1))+SUM(属性投放!M$37:M$45)*$BB128+VLOOKUP($BC$2,一级属性!$E$41:$P$64,COLUMNS(一级属性!$E$41:O$64),0)*($BB128+0.25*IF($BB128&lt;10,1,ROUNDDOWN($BB128,-1)))+VLOOKUP($BC$2,宝石属性!$B$43:$M$66,COLUMNS(宝石属性!$B$43:L$66),0)*10*VLOOKUP(ROUNDDOWN($BB128,-1),宝石属性!$B$25:$N$41,2,0)*VLOOKUP(ROUNDDOWN($BB128,-1),宝石属性!$B$25:$N$41,3,0)+VLOOKUP($BC$2,职业被动!$B$6:$M$29,COLUMNS(职业被动!$B$6:L$29),0)*$BB128,0)</f>
        <v>38</v>
      </c>
      <c r="BL128" s="9">
        <f>ROUND(属性投放!M$4+装备属性!M$4*IF($BB128&lt;10,1,ROUNDDOWN($BB128,-1))+SUM(属性投放!N$37:N$45)*$BB128+VLOOKUP($BC$2,一级属性!$E$41:$P$64,COLUMNS(一级属性!$E$41:P$64),0)*($BB128+0.25*IF($BB128&lt;10,1,ROUNDDOWN($BB128,-1)))+VLOOKUP($BC$2,宝石属性!$B$43:$M$66,COLUMNS(宝石属性!$B$43:M$66),0)*10*VLOOKUP(ROUNDDOWN($BB128,-1),宝石属性!$B$25:$N$41,2,0)*VLOOKUP(ROUNDDOWN($BB128,-1),宝石属性!$B$25:$N$41,3,0)+VLOOKUP($BC$2,职业被动!$B$6:$M$29,COLUMNS(职业被动!$B$6:M$29),0)*$BB128,0)</f>
        <v>1368</v>
      </c>
      <c r="BM128" s="48">
        <f>属性价值和能力评分!$F$9+ROUND(属性价值和能力评分!$F$38*10,0)*BB128+ROUND((SUM(装备属性!$W$9:$W$14)+属性价值和能力评分!$F$38*1.25+1.4+2.8)*IF(BB128&lt;10,1,ROUNDDOWN(BB128,-1)),0)+15*VLOOKUP(ROUNDDOWN(BB128,-1),宝石属性!$B$26:$D$41,2,0)*6*VLOOKUP(ROUNDDOWN(BB128,-1),宝石属性!$B$26:$D$41,3,0)+(属性价值和能力评分!$F$49*9+属性价值和能力评分!$F$50*2+属性价值和能力评分!$F$53*8/5)*BB128</f>
        <v>22938</v>
      </c>
      <c r="BO128" s="1">
        <v>125</v>
      </c>
      <c r="BP128" s="9">
        <f>ROUND(属性投放!D$4+装备属性!D$4*IF($BO128&lt;10,1,ROUNDDOWN($BO128,-1))+SUM(属性投放!E$37:E$45)*$BO128+VLOOKUP($BP$2,一级属性!$E$41:$P$64,COLUMNS(一级属性!$E$41:G$64),0)*($BO128+0.25*IF($BO128&lt;10,1,ROUNDDOWN($BO128,-1)))+VLOOKUP($BP$2,宝石属性!$B$43:$M$66,COLUMNS(宝石属性!$B$43:D$66),0)*10*VLOOKUP(ROUNDDOWN($BO128,-1),宝石属性!$B$25:$N$41,2,0)*VLOOKUP(ROUNDDOWN($BO128,-1),宝石属性!$B$25:$N$41,3,0)+VLOOKUP($BP$2,职业被动!$B$6:$M$29,COLUMNS(职业被动!$B$6:D$29),0)*$BO128,0)</f>
        <v>8833</v>
      </c>
      <c r="BQ128" s="9">
        <f>ROUND(属性投放!E$4+装备属性!E$4*IF($BO128&lt;10,1,ROUNDDOWN($BO128,-1))+SUM(属性投放!F$37:F$45)*$BO128+VLOOKUP($BP$2,一级属性!$E$41:$P$64,COLUMNS(一级属性!$E$41:H$64),0)*($BO128+0.25*IF($BO128&lt;10,1,ROUNDDOWN($BO128,-1)))+VLOOKUP($BP$2,宝石属性!$B$43:$M$66,COLUMNS(宝石属性!$B$43:E$66),0)*10*VLOOKUP(ROUNDDOWN($BO128,-1),宝石属性!$B$25:$N$41,2,0)*VLOOKUP(ROUNDDOWN($BO128,-1),宝石属性!$B$25:$N$41,3,0)+VLOOKUP($BP$2,职业被动!$B$6:$M$29,COLUMNS(职业被动!$B$6:E$29),0)*$BO128,0)</f>
        <v>5384</v>
      </c>
      <c r="BR128" s="9">
        <f>ROUND(属性投放!F$4+装备属性!F$4*IF($BO128&lt;10,1,ROUNDDOWN($BO128,-1))+SUM(属性投放!G$37:G$45)*$BO128+VLOOKUP($BP$2,一级属性!$E$41:$P$64,COLUMNS(一级属性!$E$41:I$64),0)*($BO128+0.25*IF($BO128&lt;10,1,ROUNDDOWN($BO128,-1)))+VLOOKUP($BP$2,宝石属性!$B$43:$M$66,COLUMNS(宝石属性!$B$43:F$66),0)*10*VLOOKUP(ROUNDDOWN($BO128,-1),宝石属性!$B$25:$N$41,2,0)*VLOOKUP(ROUNDDOWN($BO128,-1),宝石属性!$B$25:$N$41,3,0)+VLOOKUP($BP$2,职业被动!$B$6:$M$29,COLUMNS(职业被动!$B$6:F$29),0)*$BO128,0)</f>
        <v>1334</v>
      </c>
      <c r="BS128" s="9">
        <f>ROUND(属性投放!G$4+装备属性!G$4*IF($BO128&lt;10,1,ROUNDDOWN($BO128,-1))+SUM(属性投放!H$37:H$45)*$BO128+VLOOKUP($BP$2,一级属性!$E$41:$P$64,COLUMNS(一级属性!$E$41:J$64),0)*($BO128+0.25*IF($BO128&lt;10,1,ROUNDDOWN($BO128,-1)))+VLOOKUP($BP$2,宝石属性!$B$43:$M$66,COLUMNS(宝石属性!$B$43:G$66),0)*10*VLOOKUP(ROUNDDOWN($BO128,-1),宝石属性!$B$25:$N$41,2,0)*VLOOKUP(ROUNDDOWN($BO128,-1),宝石属性!$B$25:$N$41,3,0)+VLOOKUP($BP$2,职业被动!$B$6:$M$29,COLUMNS(职业被动!$B$6:G$29),0)*$BO128,0)</f>
        <v>1182</v>
      </c>
      <c r="BT128" s="9">
        <f>ROUND(属性投放!H$4+装备属性!H$4*IF($BO128&lt;10,1,ROUNDDOWN($BO128,-1))+SUM(属性投放!I$37:I$45)*$BO128+VLOOKUP($BP$2,一级属性!$E$41:$P$64,COLUMNS(一级属性!$E$41:K$64),0)*($BO128+0.25*IF($BO128&lt;10,1,ROUNDDOWN($BO128,-1)))+VLOOKUP($BP$2,宝石属性!$B$43:$M$66,COLUMNS(宝石属性!$B$43:H$66),0)*10*VLOOKUP(ROUNDDOWN($BO128,-1),宝石属性!$B$25:$N$41,2,0)*VLOOKUP(ROUNDDOWN($BO128,-1),宝石属性!$B$25:$N$41,3,0)+VLOOKUP($BP$2,职业被动!$B$6:$M$29,COLUMNS(职业被动!$B$6:H$29),0)*$BO128,0)</f>
        <v>1412</v>
      </c>
      <c r="BU128" s="9">
        <f>ROUND(属性投放!I$4+装备属性!I$4*IF($BO128&lt;10,1,ROUNDDOWN($BO128,-1))+SUM(属性投放!J$37:J$45)*$BO128+VLOOKUP($BP$2,一级属性!$E$41:$P$64,COLUMNS(一级属性!$E$41:L$64),0)*($BO128+0.25*IF($BO128&lt;10,1,ROUNDDOWN($BO128,-1)))+VLOOKUP($BP$2,宝石属性!$B$43:$M$66,COLUMNS(宝石属性!$B$43:I$66),0)*10*VLOOKUP(ROUNDDOWN($BO128,-1),宝石属性!$B$25:$N$41,2,0)*VLOOKUP(ROUNDDOWN($BO128,-1),宝石属性!$B$25:$N$41,3,0)+VLOOKUP($BP$2,职业被动!$B$6:$M$29,COLUMNS(职业被动!$B$6:I$29),0)*$BO128,0)</f>
        <v>1440</v>
      </c>
      <c r="BV128" s="9">
        <f>ROUND(属性投放!J$4+装备属性!J$4*IF($BO128&lt;10,1,ROUNDDOWN($BO128,-1))+SUM(属性投放!K$37:K$45)*$BO128+VLOOKUP($BP$2,一级属性!$E$41:$P$64,COLUMNS(一级属性!$E$41:M$64),0)*($BO128+0.25*IF($BO128&lt;10,1,ROUNDDOWN($BO128,-1)))+VLOOKUP($BP$2,宝石属性!$B$43:$M$66,COLUMNS(宝石属性!$B$43:J$66),0)*10*VLOOKUP(ROUNDDOWN($BO128,-1),宝石属性!$B$25:$N$41,2,0)*VLOOKUP(ROUNDDOWN($BO128,-1),宝石属性!$B$25:$N$41,3,0)+VLOOKUP($BP$2,职业被动!$B$6:$M$29,COLUMNS(职业被动!$B$6:J$29),0)*$BO128,0)</f>
        <v>997</v>
      </c>
      <c r="BW128" s="9">
        <f>ROUND(属性投放!K$4+装备属性!K$4*IF($BO128&lt;10,1,ROUNDDOWN($BO128,-1))+SUM(属性投放!L$37:L$45)*$BO128+VLOOKUP($BP$2,一级属性!$E$41:$P$64,COLUMNS(一级属性!$E$41:N$64),0)*($BO128+0.25*IF($BO128&lt;10,1,ROUNDDOWN($BO128,-1)))+VLOOKUP($BP$2,宝石属性!$B$43:$M$66,COLUMNS(宝石属性!$B$43:K$66),0)*10*VLOOKUP(ROUNDDOWN($BO128,-1),宝石属性!$B$25:$N$41,2,0)*VLOOKUP(ROUNDDOWN($BO128,-1),宝石属性!$B$25:$N$41,3,0)+VLOOKUP($BP$2,职业被动!$B$6:$M$29,COLUMNS(职业被动!$B$6:K$29),0)*$BO128,0)</f>
        <v>603</v>
      </c>
      <c r="BX128" s="9">
        <f>ROUND(属性投放!L$4+装备属性!L$4*IF($BO128&lt;10,1,ROUNDDOWN($BO128,-1))+SUM(属性投放!M$37:M$45)*$BO128+VLOOKUP($BP$2,一级属性!$E$41:$P$64,COLUMNS(一级属性!$E$41:O$64),0)*($BO128+0.25*IF($BO128&lt;10,1,ROUNDDOWN($BO128,-1)))+VLOOKUP($BP$2,宝石属性!$B$43:$M$66,COLUMNS(宝石属性!$B$43:L$66),0)*10*VLOOKUP(ROUNDDOWN($BO128,-1),宝石属性!$B$25:$N$41,2,0)*VLOOKUP(ROUNDDOWN($BO128,-1),宝石属性!$B$25:$N$41,3,0)+VLOOKUP($BP$2,职业被动!$B$6:$M$29,COLUMNS(职业被动!$B$6:L$29),0)*$BO128,0)</f>
        <v>38</v>
      </c>
      <c r="BY128" s="9">
        <f>ROUND(属性投放!M$4+装备属性!M$4*IF($BO128&lt;10,1,ROUNDDOWN($BO128,-1))+SUM(属性投放!N$37:N$45)*$BO128+VLOOKUP($BP$2,一级属性!$E$41:$P$64,COLUMNS(一级属性!$E$41:P$64),0)*($BO128+0.25*IF($BO128&lt;10,1,ROUNDDOWN($BO128,-1)))+VLOOKUP($BP$2,宝石属性!$B$43:$M$66,COLUMNS(宝石属性!$B$43:M$66),0)*10*VLOOKUP(ROUNDDOWN($BO128,-1),宝石属性!$B$25:$N$41,2,0)*VLOOKUP(ROUNDDOWN($BO128,-1),宝石属性!$B$25:$N$41,3,0)+VLOOKUP($BP$2,职业被动!$B$6:$M$29,COLUMNS(职业被动!$B$6:M$29),0)*$BO128,0)</f>
        <v>1368</v>
      </c>
      <c r="BZ128" s="48">
        <f>属性价值和能力评分!$F$9+ROUND(属性价值和能力评分!$F$38*10,0)*BO128+ROUND((SUM(装备属性!$W$9:$W$14)+属性价值和能力评分!$F$38*1.25+1.4+2.8)*IF(BO128&lt;10,1,ROUNDDOWN(BO128,-1)),0)+15*VLOOKUP(ROUNDDOWN(BO128,-1),宝石属性!$B$26:$D$41,2,0)*6*VLOOKUP(ROUNDDOWN(BO128,-1),宝石属性!$B$26:$D$41,3,0)+(属性价值和能力评分!$F$49*9+属性价值和能力评分!$F$50*2+属性价值和能力评分!$F$53*8/5)*BO128</f>
        <v>22938</v>
      </c>
      <c r="CB128" s="1">
        <v>125</v>
      </c>
      <c r="CC128" s="9">
        <f>ROUND(属性投放!D$4+装备属性!D$4*IF($CB128&lt;10,1,ROUNDDOWN($CB128,-1))+SUM(属性投放!E$37:E$45)*$CB128+VLOOKUP($CC$2,一级属性!$E$41:$P$64,COLUMNS(一级属性!$E$41:G$64),0)*($CB128+0.25*IF($CB128&lt;10,1,ROUNDDOWN($CB128,-1)))+VLOOKUP($CC$2,宝石属性!$B$43:$M$66,COLUMNS(宝石属性!$B$43:D$66),0)*10*VLOOKUP(ROUNDDOWN($CB128,-1),宝石属性!$B$25:$N$41,2,0)*VLOOKUP(ROUNDDOWN($CB128,-1),宝石属性!$B$25:$N$41,3,0)+VLOOKUP($CC$2,职业被动!$B$6:$M$29,COLUMNS(职业被动!$B$6:D$29),0)*$CB128,0)</f>
        <v>5843</v>
      </c>
      <c r="CD128" s="9">
        <f>ROUND(属性投放!E$4+装备属性!E$4*IF($CB128&lt;10,1,ROUNDDOWN($CB128,-1))+SUM(属性投放!F$37:F$45)*$CB128+VLOOKUP($CC$2,一级属性!$E$41:$P$64,COLUMNS(一级属性!$E$41:H$64),0)*($CB128+0.25*IF($CB128&lt;10,1,ROUNDDOWN($CB128,-1)))+VLOOKUP($CC$2,宝石属性!$B$43:$M$66,COLUMNS(宝石属性!$B$43:E$66),0)*10*VLOOKUP(ROUNDDOWN($CB128,-1),宝石属性!$B$25:$N$41,2,0)*VLOOKUP(ROUNDDOWN($CB128,-1),宝石属性!$B$25:$N$41,3,0)+VLOOKUP($CC$2,职业被动!$B$6:$M$29,COLUMNS(职业被动!$B$6:E$29),0)*$CB128,0)</f>
        <v>3059</v>
      </c>
      <c r="CE128" s="9">
        <f>ROUND(属性投放!F$4+装备属性!F$4*IF($CB128&lt;10,1,ROUNDDOWN($CB128,-1))+SUM(属性投放!G$37:G$45)*$CB128+VLOOKUP($CC$2,一级属性!$E$41:$P$64,COLUMNS(一级属性!$E$41:I$64),0)*($CB128+0.25*IF($CB128&lt;10,1,ROUNDDOWN($CB128,-1)))+VLOOKUP($CC$2,宝石属性!$B$43:$M$66,COLUMNS(宝石属性!$B$43:F$66),0)*10*VLOOKUP(ROUNDDOWN($CB128,-1),宝石属性!$B$25:$N$41,2,0)*VLOOKUP(ROUNDDOWN($CB128,-1),宝石属性!$B$25:$N$41,3,0)+VLOOKUP($CC$2,职业被动!$B$6:$M$29,COLUMNS(职业被动!$B$6:F$29),0)*$CB128,0)</f>
        <v>2742</v>
      </c>
      <c r="CF128" s="9">
        <f>ROUND(属性投放!G$4+装备属性!G$4*IF($CB128&lt;10,1,ROUNDDOWN($CB128,-1))+SUM(属性投放!H$37:H$45)*$CB128+VLOOKUP($CC$2,一级属性!$E$41:$P$64,COLUMNS(一级属性!$E$41:J$64),0)*($CB128+0.25*IF($CB128&lt;10,1,ROUNDDOWN($CB128,-1)))+VLOOKUP($CC$2,宝石属性!$B$43:$M$66,COLUMNS(宝石属性!$B$43:G$66),0)*10*VLOOKUP(ROUNDDOWN($CB128,-1),宝石属性!$B$25:$N$41,2,0)*VLOOKUP(ROUNDDOWN($CB128,-1),宝石属性!$B$25:$N$41,3,0)+VLOOKUP($CC$2,职业被动!$B$6:$M$29,COLUMNS(职业被动!$B$6:G$29),0)*$CB128,0)</f>
        <v>1307</v>
      </c>
      <c r="CG128" s="9">
        <f>ROUND(属性投放!H$4+装备属性!H$4*IF($CB128&lt;10,1,ROUNDDOWN($CB128,-1))+SUM(属性投放!I$37:I$45)*$CB128+VLOOKUP($CC$2,一级属性!$E$41:$P$64,COLUMNS(一级属性!$E$41:K$64),0)*($CB128+0.25*IF($CB128&lt;10,1,ROUNDDOWN($CB128,-1)))+VLOOKUP($CC$2,宝石属性!$B$43:$M$66,COLUMNS(宝石属性!$B$43:H$66),0)*10*VLOOKUP(ROUNDDOWN($CB128,-1),宝石属性!$B$25:$N$41,2,0)*VLOOKUP(ROUNDDOWN($CB128,-1),宝石属性!$B$25:$N$41,3,0)+VLOOKUP($CC$2,职业被动!$B$6:$M$29,COLUMNS(职业被动!$B$6:H$29),0)*$CB128,0)</f>
        <v>822</v>
      </c>
      <c r="CH128" s="9">
        <f>ROUND(属性投放!I$4+装备属性!I$4*IF($CB128&lt;10,1,ROUNDDOWN($CB128,-1))+SUM(属性投放!J$37:J$45)*$CB128+VLOOKUP($CC$2,一级属性!$E$41:$P$64,COLUMNS(一级属性!$E$41:L$64),0)*($CB128+0.25*IF($CB128&lt;10,1,ROUNDDOWN($CB128,-1)))+VLOOKUP($CC$2,宝石属性!$B$43:$M$66,COLUMNS(宝石属性!$B$43:I$66),0)*10*VLOOKUP(ROUNDDOWN($CB128,-1),宝石属性!$B$25:$N$41,2,0)*VLOOKUP(ROUNDDOWN($CB128,-1),宝石属性!$B$25:$N$41,3,0)+VLOOKUP($CC$2,职业被动!$B$6:$M$29,COLUMNS(职业被动!$B$6:I$29),0)*$CB128,0)</f>
        <v>1378</v>
      </c>
      <c r="CI128" s="9">
        <f>ROUND(属性投放!J$4+装备属性!J$4*IF($CB128&lt;10,1,ROUNDDOWN($CB128,-1))+SUM(属性投放!K$37:K$45)*$CB128+VLOOKUP($CC$2,一级属性!$E$41:$P$64,COLUMNS(一级属性!$E$41:M$64),0)*($CB128+0.25*IF($CB128&lt;10,1,ROUNDDOWN($CB128,-1)))+VLOOKUP($CC$2,宝石属性!$B$43:$M$66,COLUMNS(宝石属性!$B$43:J$66),0)*10*VLOOKUP(ROUNDDOWN($CB128,-1),宝石属性!$B$25:$N$41,2,0)*VLOOKUP(ROUNDDOWN($CB128,-1),宝石属性!$B$25:$N$41,3,0)+VLOOKUP($CC$2,职业被动!$B$6:$M$29,COLUMNS(职业被动!$B$6:J$29),0)*$CB128,0)</f>
        <v>889</v>
      </c>
      <c r="CJ128" s="9">
        <f>ROUND(属性投放!K$4+装备属性!K$4*IF($CB128&lt;10,1,ROUNDDOWN($CB128,-1))+SUM(属性投放!L$37:L$45)*$CB128+VLOOKUP($CC$2,一级属性!$E$41:$P$64,COLUMNS(一级属性!$E$41:N$64),0)*($CB128+0.25*IF($CB128&lt;10,1,ROUNDDOWN($CB128,-1)))+VLOOKUP($CC$2,宝石属性!$B$43:$M$66,COLUMNS(宝石属性!$B$43:K$66),0)*10*VLOOKUP(ROUNDDOWN($CB128,-1),宝石属性!$B$25:$N$41,2,0)*VLOOKUP(ROUNDDOWN($CB128,-1),宝石属性!$B$25:$N$41,3,0)+VLOOKUP($CC$2,职业被动!$B$6:$M$29,COLUMNS(职业被动!$B$6:K$29),0)*$CB128,0)</f>
        <v>443</v>
      </c>
      <c r="CK128" s="9">
        <f>ROUND(属性投放!L$4+装备属性!L$4*IF($CB128&lt;10,1,ROUNDDOWN($CB128,-1))+SUM(属性投放!M$37:M$45)*$CB128+VLOOKUP($CC$2,一级属性!$E$41:$P$64,COLUMNS(一级属性!$E$41:O$64),0)*($CB128+0.25*IF($CB128&lt;10,1,ROUNDDOWN($CB128,-1)))+VLOOKUP($CC$2,宝石属性!$B$43:$M$66,COLUMNS(宝石属性!$B$43:L$66),0)*10*VLOOKUP(ROUNDDOWN($CB128,-1),宝石属性!$B$25:$N$41,2,0)*VLOOKUP(ROUNDDOWN($CB128,-1),宝石属性!$B$25:$N$41,3,0)+VLOOKUP($CC$2,职业被动!$B$6:$M$29,COLUMNS(职业被动!$B$6:L$29),0)*$CB128,0)</f>
        <v>38</v>
      </c>
      <c r="CL128" s="9">
        <f>ROUND(属性投放!M$4+装备属性!M$4*IF($CB128&lt;10,1,ROUNDDOWN($CB128,-1))+SUM(属性投放!N$37:N$45)*$CB128+VLOOKUP($CC$2,一级属性!$E$41:$P$64,COLUMNS(一级属性!$E$41:P$64),0)*($CB128+0.25*IF($CB128&lt;10,1,ROUNDDOWN($CB128,-1)))+VLOOKUP($CC$2,宝石属性!$B$43:$M$66,COLUMNS(宝石属性!$B$43:M$66),0)*10*VLOOKUP(ROUNDDOWN($CB128,-1),宝石属性!$B$25:$N$41,2,0)*VLOOKUP(ROUNDDOWN($CB128,-1),宝石属性!$B$25:$N$41,3,0)+VLOOKUP($CC$2,职业被动!$B$6:$M$29,COLUMNS(职业被动!$B$6:M$29),0)*$CB128,0)</f>
        <v>1288</v>
      </c>
      <c r="CM128" s="48">
        <f>属性价值和能力评分!$F$9+ROUND(属性价值和能力评分!$F$38*10,0)*CB128+ROUND((SUM(装备属性!$W$9:$W$14)+属性价值和能力评分!$F$38*1.25+1.4+2.8)*IF(CB128&lt;10,1,ROUNDDOWN(CB128,-1)),0)+15*VLOOKUP(ROUNDDOWN(CB128,-1),宝石属性!$B$26:$D$41,2,0)*6*VLOOKUP(ROUNDDOWN(CB128,-1),宝石属性!$B$26:$D$41,3,0)+(属性价值和能力评分!$F$49*9+属性价值和能力评分!$F$50*2+属性价值和能力评分!$F$53*8/5)*CB128</f>
        <v>22938</v>
      </c>
      <c r="CO128" s="1">
        <v>125</v>
      </c>
      <c r="CP128" s="9">
        <f>ROUND(属性投放!D$4+装备属性!D$4*IF($CO128&lt;10,1,ROUNDDOWN($CO128,-1))+SUM(属性投放!E$37:E$45)*$CO128+VLOOKUP($CP$2,一级属性!$E$41:$P$64,COLUMNS(一级属性!$E$41:G$64),0)*($CO128+0.25*IF($CO128&lt;10,1,ROUNDDOWN($CO128,-1)))+VLOOKUP($CP$2,宝石属性!$B$43:$M$66,COLUMNS(宝石属性!$B$43:D$66),0)*10*VLOOKUP(ROUNDDOWN($CO128,-1),宝石属性!$B$25:$N$41,2,0)*VLOOKUP(ROUNDDOWN($CO128,-1),宝石属性!$B$25:$N$41,3,0)+VLOOKUP($CP$2,职业被动!$B$6:$M$29,COLUMNS(职业被动!$B$6:D$29),0)*$CO128,0)</f>
        <v>5843</v>
      </c>
      <c r="CQ128" s="9">
        <f>ROUND(属性投放!E$4+装备属性!E$4*IF($CO128&lt;10,1,ROUNDDOWN($CO128,-1))+SUM(属性投放!F$37:F$45)*$CO128+VLOOKUP($CP$2,一级属性!$E$41:$P$64,COLUMNS(一级属性!$E$41:H$64),0)*($CO128+0.25*IF($CO128&lt;10,1,ROUNDDOWN($CO128,-1)))+VLOOKUP($CP$2,宝石属性!$B$43:$M$66,COLUMNS(宝石属性!$B$43:E$66),0)*10*VLOOKUP(ROUNDDOWN($CO128,-1),宝石属性!$B$25:$N$41,2,0)*VLOOKUP(ROUNDDOWN($CO128,-1),宝石属性!$B$25:$N$41,3,0)+VLOOKUP($CP$2,职业被动!$B$6:$M$29,COLUMNS(职业被动!$B$6:E$29),0)*$CO128,0)</f>
        <v>6934</v>
      </c>
      <c r="CR128" s="9">
        <f>ROUND(属性投放!F$4+装备属性!F$4*IF($CO128&lt;10,1,ROUNDDOWN($CO128,-1))+SUM(属性投放!G$37:G$45)*$CO128+VLOOKUP($CP$2,一级属性!$E$41:$P$64,COLUMNS(一级属性!$E$41:I$64),0)*($CO128+0.25*IF($CO128&lt;10,1,ROUNDDOWN($CO128,-1)))+VLOOKUP($CP$2,宝石属性!$B$43:$M$66,COLUMNS(宝石属性!$B$43:F$66),0)*10*VLOOKUP(ROUNDDOWN($CO128,-1),宝石属性!$B$25:$N$41,2,0)*VLOOKUP(ROUNDDOWN($CO128,-1),宝石属性!$B$25:$N$41,3,0)+VLOOKUP($CP$2,职业被动!$B$6:$M$29,COLUMNS(职业被动!$B$6:F$29),0)*$CO128,0)</f>
        <v>1334</v>
      </c>
      <c r="CS128" s="9">
        <f>ROUND(属性投放!G$4+装备属性!G$4*IF($CO128&lt;10,1,ROUNDDOWN($CO128,-1))+SUM(属性投放!H$37:H$45)*$CO128+VLOOKUP($CP$2,一级属性!$E$41:$P$64,COLUMNS(一级属性!$E$41:J$64),0)*($CO128+0.25*IF($CO128&lt;10,1,ROUNDDOWN($CO128,-1)))+VLOOKUP($CP$2,宝石属性!$B$43:$M$66,COLUMNS(宝石属性!$B$43:G$66),0)*10*VLOOKUP(ROUNDDOWN($CO128,-1),宝石属性!$B$25:$N$41,2,0)*VLOOKUP(ROUNDDOWN($CO128,-1),宝石属性!$B$25:$N$41,3,0)+VLOOKUP($CP$2,职业被动!$B$6:$M$29,COLUMNS(职业被动!$B$6:G$29),0)*$CO128,0)</f>
        <v>1182</v>
      </c>
      <c r="CT128" s="9">
        <f>ROUND(属性投放!H$4+装备属性!H$4*IF($CO128&lt;10,1,ROUNDDOWN($CO128,-1))+SUM(属性投放!I$37:I$45)*$CO128+VLOOKUP($CP$2,一级属性!$E$41:$P$64,COLUMNS(一级属性!$E$41:K$64),0)*($CO128+0.25*IF($CO128&lt;10,1,ROUNDDOWN($CO128,-1)))+VLOOKUP($CP$2,宝石属性!$B$43:$M$66,COLUMNS(宝石属性!$B$43:H$66),0)*10*VLOOKUP(ROUNDDOWN($CO128,-1),宝石属性!$B$25:$N$41,2,0)*VLOOKUP(ROUNDDOWN($CO128,-1),宝石属性!$B$25:$N$41,3,0)+VLOOKUP($CP$2,职业被动!$B$6:$M$29,COLUMNS(职业被动!$B$6:H$29),0)*$CO128,0)</f>
        <v>2087</v>
      </c>
      <c r="CU128" s="9">
        <f>ROUND(属性投放!I$4+装备属性!I$4*IF($CO128&lt;10,1,ROUNDDOWN($CO128,-1))+SUM(属性投放!J$37:J$45)*$CO128+VLOOKUP($CP$2,一级属性!$E$41:$P$64,COLUMNS(一级属性!$E$41:L$64),0)*($CO128+0.25*IF($CO128&lt;10,1,ROUNDDOWN($CO128,-1)))+VLOOKUP($CP$2,宝石属性!$B$43:$M$66,COLUMNS(宝石属性!$B$43:I$66),0)*10*VLOOKUP(ROUNDDOWN($CO128,-1),宝石属性!$B$25:$N$41,2,0)*VLOOKUP(ROUNDDOWN($CO128,-1),宝石属性!$B$25:$N$41,3,0)+VLOOKUP($CP$2,职业被动!$B$6:$M$29,COLUMNS(职业被动!$B$6:I$29),0)*$CO128,0)</f>
        <v>1813</v>
      </c>
      <c r="CV128" s="9">
        <f>ROUND(属性投放!J$4+装备属性!J$4*IF($CO128&lt;10,1,ROUNDDOWN($CO128,-1))+SUM(属性投放!K$37:K$45)*$CO128+VLOOKUP($CP$2,一级属性!$E$41:$P$64,COLUMNS(一级属性!$E$41:M$64),0)*($CO128+0.25*IF($CO128&lt;10,1,ROUNDDOWN($CO128,-1)))+VLOOKUP($CP$2,宝石属性!$B$43:$M$66,COLUMNS(宝石属性!$B$43:J$66),0)*10*VLOOKUP(ROUNDDOWN($CO128,-1),宝石属性!$B$25:$N$41,2,0)*VLOOKUP(ROUNDDOWN($CO128,-1),宝石属性!$B$25:$N$41,3,0)+VLOOKUP($CP$2,职业被动!$B$6:$M$29,COLUMNS(职业被动!$B$6:J$29),0)*$CO128,0)</f>
        <v>734</v>
      </c>
      <c r="CW128" s="9">
        <f>ROUND(属性投放!K$4+装备属性!K$4*IF($CO128&lt;10,1,ROUNDDOWN($CO128,-1))+SUM(属性投放!L$37:L$45)*$CO128+VLOOKUP($CP$2,一级属性!$E$41:$P$64,COLUMNS(一级属性!$E$41:N$64),0)*($CO128+0.25*IF($CO128&lt;10,1,ROUNDDOWN($CO128,-1)))+VLOOKUP($CP$2,宝石属性!$B$43:$M$66,COLUMNS(宝石属性!$B$43:K$66),0)*10*VLOOKUP(ROUNDDOWN($CO128,-1),宝石属性!$B$25:$N$41,2,0)*VLOOKUP(ROUNDDOWN($CO128,-1),宝石属性!$B$25:$N$41,3,0)+VLOOKUP($CP$2,职业被动!$B$6:$M$29,COLUMNS(职业被动!$B$6:K$29),0)*$CO128,0)</f>
        <v>443</v>
      </c>
      <c r="CX128" s="9">
        <f>ROUND(属性投放!L$4+装备属性!L$4*IF($CO128&lt;10,1,ROUNDDOWN($CO128,-1))+SUM(属性投放!M$37:M$45)*$CO128+VLOOKUP($CP$2,一级属性!$E$41:$P$64,COLUMNS(一级属性!$E$41:O$64),0)*($CO128+0.25*IF($CO128&lt;10,1,ROUNDDOWN($CO128,-1)))+VLOOKUP($CP$2,宝石属性!$B$43:$M$66,COLUMNS(宝石属性!$B$43:L$66),0)*10*VLOOKUP(ROUNDDOWN($CO128,-1),宝石属性!$B$25:$N$41,2,0)*VLOOKUP(ROUNDDOWN($CO128,-1),宝石属性!$B$25:$N$41,3,0)+VLOOKUP($CP$2,职业被动!$B$6:$M$29,COLUMNS(职业被动!$B$6:L$29),0)*$CO128,0)</f>
        <v>38</v>
      </c>
      <c r="CY128" s="9">
        <f>ROUND(属性投放!M$4+装备属性!M$4*IF($CO128&lt;10,1,ROUNDDOWN($CO128,-1))+SUM(属性投放!N$37:N$45)*$CO128+VLOOKUP($CP$2,一级属性!$E$41:$P$64,COLUMNS(一级属性!$E$41:P$64),0)*($CO128+0.25*IF($CO128&lt;10,1,ROUNDDOWN($CO128,-1)))+VLOOKUP($CP$2,宝石属性!$B$43:$M$66,COLUMNS(宝石属性!$B$43:M$66),0)*10*VLOOKUP(ROUNDDOWN($CO128,-1),宝石属性!$B$25:$N$41,2,0)*VLOOKUP(ROUNDDOWN($CO128,-1),宝石属性!$B$25:$N$41,3,0)+VLOOKUP($CP$2,职业被动!$B$6:$M$29,COLUMNS(职业被动!$B$6:M$29),0)*$CO128,0)</f>
        <v>1288</v>
      </c>
      <c r="CZ128" s="48">
        <f>属性价值和能力评分!$F$9+ROUND(属性价值和能力评分!$F$38*10,0)*CO128+ROUND((SUM(装备属性!$W$9:$W$14)+属性价值和能力评分!$F$38*1.25+1.4+2.8)*IF(CO128&lt;10,1,ROUNDDOWN(CO128,-1)),0)+15*VLOOKUP(ROUNDDOWN(CO128,-1),宝石属性!$B$26:$D$41,2,0)*6*VLOOKUP(ROUNDDOWN(CO128,-1),宝石属性!$B$26:$D$41,3,0)+(属性价值和能力评分!$F$49*9+属性价值和能力评分!$F$50*2+属性价值和能力评分!$F$53*8/5)*CO128</f>
        <v>22938</v>
      </c>
      <c r="DB128" s="1">
        <v>125</v>
      </c>
      <c r="DC128" s="9">
        <f>ROUND(属性投放!D$4+装备属性!D$4*IF($DB128&lt;10,1,ROUNDDOWN($DB128,-1))+SUM(属性投放!E$37:E$45)*$DB128+VLOOKUP($DC$2,一级属性!$E$41:$P$64,COLUMNS(一级属性!$E$41:G$64),0)*($DB128+0.25*IF($DB128&lt;10,1,ROUNDDOWN($DB128,-1)))+VLOOKUP($DC$2,宝石属性!$B$43:$M$66,COLUMNS(宝石属性!$B$43:D$66),0)*10*VLOOKUP(ROUNDDOWN($DB128,-1),宝石属性!$B$25:$N$41,2,0)*VLOOKUP(ROUNDDOWN($DB128,-1),宝石属性!$B$25:$N$41,3,0)+VLOOKUP($DC$2,职业被动!$B$6:$M$29,COLUMNS(职业被动!$B$6:D$29),0)*$DB128,0)</f>
        <v>6718</v>
      </c>
      <c r="DD128" s="9">
        <f>ROUND(属性投放!E$4+装备属性!E$4*IF($DB128&lt;10,1,ROUNDDOWN($DB128,-1))+SUM(属性投放!F$37:F$45)*$DB128+VLOOKUP($DC$2,一级属性!$E$41:$P$64,COLUMNS(一级属性!$E$41:H$64),0)*($DB128+0.25*IF($DB128&lt;10,1,ROUNDDOWN($DB128,-1)))+VLOOKUP($DC$2,宝石属性!$B$43:$M$66,COLUMNS(宝石属性!$B$43:E$66),0)*10*VLOOKUP(ROUNDDOWN($DB128,-1),宝石属性!$B$25:$N$41,2,0)*VLOOKUP(ROUNDDOWN($DB128,-1),宝石属性!$B$25:$N$41,3,0)+VLOOKUP($DC$2,职业被动!$B$6:$M$29,COLUMNS(职业被动!$B$6:E$29),0)*$DB128,0)</f>
        <v>3059</v>
      </c>
      <c r="DE128" s="9">
        <f>ROUND(属性投放!F$4+装备属性!F$4*IF($DB128&lt;10,1,ROUNDDOWN($DB128,-1))+SUM(属性投放!G$37:G$45)*$DB128+VLOOKUP($DC$2,一级属性!$E$41:$P$64,COLUMNS(一级属性!$E$41:I$64),0)*($DB128+0.25*IF($DB128&lt;10,1,ROUNDDOWN($DB128,-1)))+VLOOKUP($DC$2,宝石属性!$B$43:$M$66,COLUMNS(宝石属性!$B$43:F$66),0)*10*VLOOKUP(ROUNDDOWN($DB128,-1),宝石属性!$B$25:$N$41,2,0)*VLOOKUP(ROUNDDOWN($DB128,-1),宝石属性!$B$25:$N$41,3,0)+VLOOKUP($DC$2,职业被动!$B$6:$M$29,COLUMNS(职业被动!$B$6:F$29),0)*$DB128,0)</f>
        <v>1334</v>
      </c>
      <c r="DF128" s="9">
        <f>ROUND(属性投放!G$4+装备属性!G$4*IF($DB128&lt;10,1,ROUNDDOWN($DB128,-1))+SUM(属性投放!H$37:H$45)*$DB128+VLOOKUP($DC$2,一级属性!$E$41:$P$64,COLUMNS(一级属性!$E$41:J$64),0)*($DB128+0.25*IF($DB128&lt;10,1,ROUNDDOWN($DB128,-1)))+VLOOKUP($DC$2,宝石属性!$B$43:$M$66,COLUMNS(宝石属性!$B$43:G$66),0)*10*VLOOKUP(ROUNDDOWN($DB128,-1),宝石属性!$B$25:$N$41,2,0)*VLOOKUP(ROUNDDOWN($DB128,-1),宝石属性!$B$25:$N$41,3,0)+VLOOKUP($DC$2,职业被动!$B$6:$M$29,COLUMNS(职业被动!$B$6:G$29),0)*$DB128,0)</f>
        <v>3377</v>
      </c>
      <c r="DG128" s="9">
        <f>ROUND(属性投放!H$4+装备属性!H$4*IF($DB128&lt;10,1,ROUNDDOWN($DB128,-1))+SUM(属性投放!I$37:I$45)*$DB128+VLOOKUP($DC$2,一级属性!$E$41:$P$64,COLUMNS(一级属性!$E$41:K$64),0)*($DB128+0.25*IF($DB128&lt;10,1,ROUNDDOWN($DB128,-1)))+VLOOKUP($DC$2,宝石属性!$B$43:$M$66,COLUMNS(宝石属性!$B$43:H$66),0)*10*VLOOKUP(ROUNDDOWN($DB128,-1),宝石属性!$B$25:$N$41,2,0)*VLOOKUP(ROUNDDOWN($DB128,-1),宝石属性!$B$25:$N$41,3,0)+VLOOKUP($DC$2,职业被动!$B$6:$M$29,COLUMNS(职业被动!$B$6:H$29),0)*$DB128,0)</f>
        <v>822</v>
      </c>
      <c r="DH128" s="9">
        <f>ROUND(属性投放!I$4+装备属性!I$4*IF($DB128&lt;10,1,ROUNDDOWN($DB128,-1))+SUM(属性投放!J$37:J$45)*$DB128+VLOOKUP($DC$2,一级属性!$E$41:$P$64,COLUMNS(一级属性!$E$41:L$64),0)*($DB128+0.25*IF($DB128&lt;10,1,ROUNDDOWN($DB128,-1)))+VLOOKUP($DC$2,宝石属性!$B$43:$M$66,COLUMNS(宝石属性!$B$43:I$66),0)*10*VLOOKUP(ROUNDDOWN($DB128,-1),宝石属性!$B$25:$N$41,2,0)*VLOOKUP(ROUNDDOWN($DB128,-1),宝石属性!$B$25:$N$41,3,0)+VLOOKUP($DC$2,职业被动!$B$6:$M$29,COLUMNS(职业被动!$B$6:I$29),0)*$DB128,0)</f>
        <v>1223</v>
      </c>
      <c r="DI128" s="9">
        <f>ROUND(属性投放!J$4+装备属性!J$4*IF($DB128&lt;10,1,ROUNDDOWN($DB128,-1))+SUM(属性投放!K$37:K$45)*$DB128+VLOOKUP($DC$2,一级属性!$E$41:$P$64,COLUMNS(一级属性!$E$41:M$64),0)*($DB128+0.25*IF($DB128&lt;10,1,ROUNDDOWN($DB128,-1)))+VLOOKUP($DC$2,宝石属性!$B$43:$M$66,COLUMNS(宝石属性!$B$43:J$66),0)*10*VLOOKUP(ROUNDDOWN($DB128,-1),宝石属性!$B$25:$N$41,2,0)*VLOOKUP(ROUNDDOWN($DB128,-1),宝石属性!$B$25:$N$41,3,0)+VLOOKUP($DC$2,职业被动!$B$6:$M$29,COLUMNS(职业被动!$B$6:J$29),0)*$DB128,0)</f>
        <v>889</v>
      </c>
      <c r="DJ128" s="9">
        <f>ROUND(属性投放!K$4+装备属性!K$4*IF($DB128&lt;10,1,ROUNDDOWN($DB128,-1))+SUM(属性投放!L$37:L$45)*$DB128+VLOOKUP($DC$2,一级属性!$E$41:$P$64,COLUMNS(一级属性!$E$41:N$64),0)*($DB128+0.25*IF($DB128&lt;10,1,ROUNDDOWN($DB128,-1)))+VLOOKUP($DC$2,宝石属性!$B$43:$M$66,COLUMNS(宝石属性!$B$43:K$66),0)*10*VLOOKUP(ROUNDDOWN($DB128,-1),宝石属性!$B$25:$N$41,2,0)*VLOOKUP(ROUNDDOWN($DB128,-1),宝石属性!$B$25:$N$41,3,0)+VLOOKUP($DC$2,职业被动!$B$6:$M$29,COLUMNS(职业被动!$B$6:K$29),0)*$DB128,0)</f>
        <v>603</v>
      </c>
      <c r="DK128" s="9">
        <f>ROUND(属性投放!L$4+装备属性!L$4*IF($DB128&lt;10,1,ROUNDDOWN($DB128,-1))+SUM(属性投放!M$37:M$45)*$DB128+VLOOKUP($DC$2,一级属性!$E$41:$P$64,COLUMNS(一级属性!$E$41:O$64),0)*($DB128+0.25*IF($DB128&lt;10,1,ROUNDDOWN($DB128,-1)))+VLOOKUP($DC$2,宝石属性!$B$43:$M$66,COLUMNS(宝石属性!$B$43:L$66),0)*10*VLOOKUP(ROUNDDOWN($DB128,-1),宝石属性!$B$25:$N$41,2,0)*VLOOKUP(ROUNDDOWN($DB128,-1),宝石属性!$B$25:$N$41,3,0)+VLOOKUP($DC$2,职业被动!$B$6:$M$29,COLUMNS(职业被动!$B$6:L$29),0)*$DB128,0)</f>
        <v>38</v>
      </c>
      <c r="DL128" s="9">
        <f>ROUND(属性投放!M$4+装备属性!M$4*IF($DB128&lt;10,1,ROUNDDOWN($DB128,-1))+SUM(属性投放!N$37:N$45)*$DB128+VLOOKUP($DC$2,一级属性!$E$41:$P$64,COLUMNS(一级属性!$E$41:P$64),0)*($DB128+0.25*IF($DB128&lt;10,1,ROUNDDOWN($DB128,-1)))+VLOOKUP($DC$2,宝石属性!$B$43:$M$66,COLUMNS(宝石属性!$B$43:M$66),0)*10*VLOOKUP(ROUNDDOWN($DB128,-1),宝石属性!$B$25:$N$41,2,0)*VLOOKUP(ROUNDDOWN($DB128,-1),宝石属性!$B$25:$N$41,3,0)+VLOOKUP($DC$2,职业被动!$B$6:$M$29,COLUMNS(职业被动!$B$6:M$29),0)*$DB128,0)</f>
        <v>1288</v>
      </c>
      <c r="DM128" s="48">
        <f>属性价值和能力评分!$F$9+ROUND(属性价值和能力评分!$F$38*10,0)*DB128+ROUND((SUM(装备属性!$W$9:$W$14)+属性价值和能力评分!$F$38*1.25+1.4+2.8)*IF(DB128&lt;10,1,ROUNDDOWN(DB128,-1)),0)+15*VLOOKUP(ROUNDDOWN(DB128,-1),宝石属性!$B$26:$D$41,2,0)*6*VLOOKUP(ROUNDDOWN(DB128,-1),宝石属性!$B$26:$D$41,3,0)+(属性价值和能力评分!$F$49*9+属性价值和能力评分!$F$50*2+属性价值和能力评分!$F$53*8/5)*DB128</f>
        <v>22938</v>
      </c>
      <c r="DO128" s="1">
        <v>125</v>
      </c>
      <c r="DP128" s="9">
        <f>ROUND(属性投放!D$4+装备属性!D$4*IF($DO128&lt;10,1,ROUNDDOWN($DO128,-1))+SUM(属性投放!E$37:E$45)*$DO128+VLOOKUP($DP$2,一级属性!$E$41:$P$64,COLUMNS(一级属性!$E$41:G$64),0)*($DO128+0.25*IF($DO128&lt;10,1,ROUNDDOWN($DO128,-1)))+VLOOKUP($DP$2,宝石属性!$B$43:$M$66,COLUMNS(宝石属性!$B$43:D$66),0)*10*VLOOKUP(ROUNDDOWN($DO128,-1),宝石属性!$B$25:$N$41,2,0)*VLOOKUP(ROUNDDOWN($DO128,-1),宝石属性!$B$25:$N$41,3,0)+VLOOKUP($DP$2,职业被动!$B$6:$M$29,COLUMNS(职业被动!$B$6:D$29),0)*$DO128,0)</f>
        <v>14593</v>
      </c>
      <c r="DQ128" s="9">
        <f>ROUND(属性投放!E$4+装备属性!E$4*IF($DO128&lt;10,1,ROUNDDOWN($DO128,-1))+SUM(属性投放!F$37:F$45)*$DO128+VLOOKUP($DP$2,一级属性!$E$41:$P$64,COLUMNS(一级属性!$E$41:H$64),0)*($DO128+0.25*IF($DO128&lt;10,1,ROUNDDOWN($DO128,-1)))+VLOOKUP($DP$2,宝石属性!$B$43:$M$66,COLUMNS(宝石属性!$B$43:E$66),0)*10*VLOOKUP(ROUNDDOWN($DO128,-1),宝石属性!$B$25:$N$41,2,0)*VLOOKUP(ROUNDDOWN($DO128,-1),宝石属性!$B$25:$N$41,3,0)+VLOOKUP($DP$2,职业被动!$B$6:$M$29,COLUMNS(职业被动!$B$6:E$29),0)*$DO128,0)</f>
        <v>3059</v>
      </c>
      <c r="DR128" s="9">
        <f>ROUND(属性投放!F$4+装备属性!F$4*IF($DO128&lt;10,1,ROUNDDOWN($DO128,-1))+SUM(属性投放!G$37:G$45)*$DO128+VLOOKUP($DP$2,一级属性!$E$41:$P$64,COLUMNS(一级属性!$E$41:I$64),0)*($DO128+0.25*IF($DO128&lt;10,1,ROUNDDOWN($DO128,-1)))+VLOOKUP($DP$2,宝石属性!$B$43:$M$66,COLUMNS(宝石属性!$B$43:F$66),0)*10*VLOOKUP(ROUNDDOWN($DO128,-1),宝石属性!$B$25:$N$41,2,0)*VLOOKUP(ROUNDDOWN($DO128,-1),宝石属性!$B$25:$N$41,3,0)+VLOOKUP($DP$2,职业被动!$B$6:$M$29,COLUMNS(职业被动!$B$6:F$29),0)*$DO128,0)</f>
        <v>1334</v>
      </c>
      <c r="DS128" s="9">
        <f>ROUND(属性投放!G$4+装备属性!G$4*IF($DO128&lt;10,1,ROUNDDOWN($DO128,-1))+SUM(属性投放!H$37:H$45)*$DO128+VLOOKUP($DP$2,一级属性!$E$41:$P$64,COLUMNS(一级属性!$E$41:J$64),0)*($DO128+0.25*IF($DO128&lt;10,1,ROUNDDOWN($DO128,-1)))+VLOOKUP($DP$2,宝石属性!$B$43:$M$66,COLUMNS(宝石属性!$B$43:G$66),0)*10*VLOOKUP(ROUNDDOWN($DO128,-1),宝石属性!$B$25:$N$41,2,0)*VLOOKUP(ROUNDDOWN($DO128,-1),宝石属性!$B$25:$N$41,3,0)+VLOOKUP($DP$2,职业被动!$B$6:$M$29,COLUMNS(职业被动!$B$6:G$29),0)*$DO128,0)</f>
        <v>1182</v>
      </c>
      <c r="DT128" s="9">
        <f>ROUND(属性投放!H$4+装备属性!H$4*IF($DO128&lt;10,1,ROUNDDOWN($DO128,-1))+SUM(属性投放!I$37:I$45)*$DO128+VLOOKUP($DP$2,一级属性!$E$41:$P$64,COLUMNS(一级属性!$E$41:K$64),0)*($DO128+0.25*IF($DO128&lt;10,1,ROUNDDOWN($DO128,-1)))+VLOOKUP($DP$2,宝石属性!$B$43:$M$66,COLUMNS(宝石属性!$B$43:H$66),0)*10*VLOOKUP(ROUNDDOWN($DO128,-1),宝石属性!$B$25:$N$41,2,0)*VLOOKUP(ROUNDDOWN($DO128,-1),宝石属性!$B$25:$N$41,3,0)+VLOOKUP($DP$2,职业被动!$B$6:$M$29,COLUMNS(职业被动!$B$6:H$29),0)*$DO128,0)</f>
        <v>947</v>
      </c>
      <c r="DU128" s="9">
        <f>ROUND(属性投放!I$4+装备属性!I$4*IF($DO128&lt;10,1,ROUNDDOWN($DO128,-1))+SUM(属性投放!J$37:J$45)*$DO128+VLOOKUP($DP$2,一级属性!$E$41:$P$64,COLUMNS(一级属性!$E$41:L$64),0)*($DO128+0.25*IF($DO128&lt;10,1,ROUNDDOWN($DO128,-1)))+VLOOKUP($DP$2,宝石属性!$B$43:$M$66,COLUMNS(宝石属性!$B$43:I$66),0)*10*VLOOKUP(ROUNDDOWN($DO128,-1),宝石属性!$B$25:$N$41,2,0)*VLOOKUP(ROUNDDOWN($DO128,-1),宝石属性!$B$25:$N$41,3,0)+VLOOKUP($DP$2,职业被动!$B$6:$M$29,COLUMNS(职业被动!$B$6:I$29),0)*$DO128,0)</f>
        <v>1223</v>
      </c>
      <c r="DV128" s="9">
        <f>ROUND(属性投放!J$4+装备属性!J$4*IF($DO128&lt;10,1,ROUNDDOWN($DO128,-1))+SUM(属性投放!K$37:K$45)*$DO128+VLOOKUP($DP$2,一级属性!$E$41:$P$64,COLUMNS(一级属性!$E$41:M$64),0)*($DO128+0.25*IF($DO128&lt;10,1,ROUNDDOWN($DO128,-1)))+VLOOKUP($DP$2,宝石属性!$B$43:$M$66,COLUMNS(宝石属性!$B$43:J$66),0)*10*VLOOKUP(ROUNDDOWN($DO128,-1),宝石属性!$B$25:$N$41,2,0)*VLOOKUP(ROUNDDOWN($DO128,-1),宝石属性!$B$25:$N$41,3,0)+VLOOKUP($DP$2,职业被动!$B$6:$M$29,COLUMNS(职业被动!$B$6:J$29),0)*$DO128,0)</f>
        <v>889</v>
      </c>
      <c r="DW128" s="9">
        <f>ROUND(属性投放!K$4+装备属性!K$4*IF($DO128&lt;10,1,ROUNDDOWN($DO128,-1))+SUM(属性投放!L$37:L$45)*$DO128+VLOOKUP($DP$2,一级属性!$E$41:$P$64,COLUMNS(一级属性!$E$41:N$64),0)*($DO128+0.25*IF($DO128&lt;10,1,ROUNDDOWN($DO128,-1)))+VLOOKUP($DP$2,宝石属性!$B$43:$M$66,COLUMNS(宝石属性!$B$43:K$66),0)*10*VLOOKUP(ROUNDDOWN($DO128,-1),宝石属性!$B$25:$N$41,2,0)*VLOOKUP(ROUNDDOWN($DO128,-1),宝石属性!$B$25:$N$41,3,0)+VLOOKUP($DP$2,职业被动!$B$6:$M$29,COLUMNS(职业被动!$B$6:K$29),0)*$DO128,0)</f>
        <v>603</v>
      </c>
      <c r="DX128" s="9">
        <f>ROUND(属性投放!L$4+装备属性!L$4*IF($DO128&lt;10,1,ROUNDDOWN($DO128,-1))+SUM(属性投放!M$37:M$45)*$DO128+VLOOKUP($DP$2,一级属性!$E$41:$P$64,COLUMNS(一级属性!$E$41:O$64),0)*($DO128+0.25*IF($DO128&lt;10,1,ROUNDDOWN($DO128,-1)))+VLOOKUP($DP$2,宝石属性!$B$43:$M$66,COLUMNS(宝石属性!$B$43:L$66),0)*10*VLOOKUP(ROUNDDOWN($DO128,-1),宝石属性!$B$25:$N$41,2,0)*VLOOKUP(ROUNDDOWN($DO128,-1),宝石属性!$B$25:$N$41,3,0)+VLOOKUP($DP$2,职业被动!$B$6:$M$29,COLUMNS(职业被动!$B$6:L$29),0)*$DO128,0)</f>
        <v>38</v>
      </c>
      <c r="DY128" s="9">
        <f>ROUND(属性投放!M$4+装备属性!M$4*IF($DO128&lt;10,1,ROUNDDOWN($DO128,-1))+SUM(属性投放!N$37:N$45)*$DO128+VLOOKUP($DP$2,一级属性!$E$41:$P$64,COLUMNS(一级属性!$E$41:P$64),0)*($DO128+0.25*IF($DO128&lt;10,1,ROUNDDOWN($DO128,-1)))+VLOOKUP($DP$2,宝石属性!$B$43:$M$66,COLUMNS(宝石属性!$B$43:M$66),0)*10*VLOOKUP(ROUNDDOWN($DO128,-1),宝石属性!$B$25:$N$41,2,0)*VLOOKUP(ROUNDDOWN($DO128,-1),宝石属性!$B$25:$N$41,3,0)+VLOOKUP($DP$2,职业被动!$B$6:$M$29,COLUMNS(职业被动!$B$6:M$29),0)*$DO128,0)</f>
        <v>1288</v>
      </c>
      <c r="DZ128" s="48">
        <f>属性价值和能力评分!$F$9+ROUND(属性价值和能力评分!$F$38*10,0)*DO128+ROUND((SUM(装备属性!$W$9:$W$14)+属性价值和能力评分!$F$38*1.25+1.4+2.8)*IF(DO128&lt;10,1,ROUNDDOWN(DO128,-1)),0)+15*VLOOKUP(ROUNDDOWN(DO128,-1),宝石属性!$B$26:$D$41,2,0)*6*VLOOKUP(ROUNDDOWN(DO128,-1),宝石属性!$B$26:$D$41,3,0)+(属性价值和能力评分!$F$49*9+属性价值和能力评分!$F$50*2+属性价值和能力评分!$F$53*8/5)*DO128</f>
        <v>22938</v>
      </c>
      <c r="EA128" s="17"/>
      <c r="EB128" s="1">
        <v>125</v>
      </c>
      <c r="EC128" s="1">
        <f>ROUND(CC128/MAX(CE128/10,((CE128*(1+属性投放!$E$8)-CF128+属性投放!$F$8*EB128)*(1+属性投放!$G$8)*(1+属性投放!$H$8))),1)</f>
        <v>2.8</v>
      </c>
      <c r="ED128" s="1">
        <f>ROUND(CP128/MAX(CE128/10,((CE128*(1+属性投放!$E$8)-CS128+属性投放!$F$8*EB128)*(1+属性投放!$G$8)*(1+属性投放!$H$8))),1)</f>
        <v>2.7</v>
      </c>
      <c r="EE128" s="1">
        <f>ROUND(DC128/MAX(CE128/10,((CE128*(1+属性投放!$E$8)-DF128+属性投放!$F$8*EB128)*(1+属性投放!$G$8)*(1+属性投放!$H$8))),1)</f>
        <v>24.5</v>
      </c>
      <c r="EF128" s="1">
        <f>ROUND(DP128/MAX(CE128/10,((CE128*(1+属性投放!$E$8)-DS128+属性投放!$F$8*EB128)*(1+属性投放!$G$8)*(1+属性投放!$H$8))),1)</f>
        <v>6.7</v>
      </c>
      <c r="EH128" s="1">
        <f>ROUND(CC128/MAX(属性投放!$F$9*EB128,((CT128*(1+属性投放!$E$9)-CH128+属性投放!$F$9*EB128)*(1+属性投放!$G$9)*(1+属性投放!$H$9))),1)</f>
        <v>2.6</v>
      </c>
      <c r="EI128" s="1">
        <f>ROUND(CP128/MAX(属性投放!$F$9*EB128,((CT128*(1+属性投放!$E$9)-CU128+属性投放!$F$9*EB128)*(1+属性投放!$G$9)*(1+属性投放!$H$9))),1)</f>
        <v>3.3</v>
      </c>
      <c r="EJ128" s="1">
        <f>ROUND(DC128/MAX(属性投放!$F$9*EB128,((CT128*(1+属性投放!$E$9)-DH128+属性投放!$F$9*EB128)*(1+属性投放!$G$9)*(1+属性投放!$H$9))),1)</f>
        <v>2.8</v>
      </c>
      <c r="EK128" s="1">
        <f>ROUND(DP128/MAX(属性投放!$F$9*EB128,((CT128*(1+属性投放!$E$9)-DU128+属性投放!$F$9*EB128)*(1+属性投放!$G$9)*(1+属性投放!$H$9))),1)</f>
        <v>6</v>
      </c>
      <c r="EM128" s="1">
        <f>ROUND(CC128/((BW128*(1+属性投放!$E$10)+属性投放!$F$10*EB128)*(1+属性投放!$G$10)*(1+属性投放!$H$10)),1)</f>
        <v>5.6</v>
      </c>
      <c r="EN128" s="1">
        <f>ROUND(CP128/((BW128*(1+属性投放!$E$10)+属性投放!$F$10*EB128)*(1+属性投放!$G$10)*(1+属性投放!$H$10)),1)</f>
        <v>5.6</v>
      </c>
      <c r="EO128" s="1">
        <f>ROUND(DC128/((BW128*(1+属性投放!$E$10)+属性投放!$F$10*EB128)*(1+属性投放!$G$10)*(1+属性投放!$H$10)),1)</f>
        <v>6.5</v>
      </c>
      <c r="EP128" s="1">
        <f>ROUND(DP128/((BW128*(1+属性投放!$E$10)+属性投放!$F$10*EB128)*(1+属性投放!$G$10)*(1+属性投放!$H$10)),1)</f>
        <v>14.1</v>
      </c>
    </row>
    <row r="129" spans="2:146">
      <c r="B129" s="1">
        <v>126</v>
      </c>
      <c r="C129" s="9">
        <f>ROUND(属性投放!D$4+装备属性!D$4*IF($B129&lt;10,1,ROUNDDOWN($B129,-1))+SUM(属性投放!E$37:E$45)*$B129+VLOOKUP($C$2,一级属性!$E$41:$P$64,COLUMNS(一级属性!$E$41:G$64),0)*($B129+0.25*IF($B129&lt;10,1,ROUNDDOWN($B129,-1)))+VLOOKUP($C$2,宝石属性!$B$43:$M$66,COLUMNS(宝石属性!$B$43:D$66),0)*10*VLOOKUP(ROUNDDOWN($B129,-1),宝石属性!$B$25:$N$41,2,0)*VLOOKUP(ROUNDDOWN($B129,-1),宝石属性!$B$25:$N$41,3,0)+VLOOKUP($C$2,职业被动!$B$6:$M$29,COLUMNS(职业被动!$B$6:D$29),0)*$B129,0)</f>
        <v>7114</v>
      </c>
      <c r="D129" s="9">
        <f>ROUND(属性投放!E$4+装备属性!E$4*IF($B129&lt;10,1,ROUNDDOWN($B129,-1))+SUM(属性投放!F$37:F$38)*$B129+VLOOKUP($C$2,一级属性!$E$67:$P$90,COLUMNS(一级属性!$E$67:H$90),0)*$B129+VLOOKUP($C$2,宝石属性!$B$43:$M$66,COLUMNS(宝石属性!$B$43:E$66),0)*10*VLOOKUP(ROUNDDOWN($B129,-1),宝石属性!$B$25:$N$41,2,0)*VLOOKUP(ROUNDDOWN($B129,-1),宝石属性!$B$25:$N$41,3,0)+VLOOKUP($C$2,职业被动!$B$6:$M$29,COLUMNS(职业被动!$B$6:E$29),0)*$B129,0)</f>
        <v>3074</v>
      </c>
      <c r="E129" s="9">
        <f>ROUND(属性投放!F$4+装备属性!F$4*IF($B129&lt;10,1,ROUNDDOWN($B129,-1))+SUM(属性投放!G$37:G$38)*$B129+VLOOKUP($C$2,一级属性!$E$67:$P$90,COLUMNS(一级属性!$E$67:I$90),0)*$B129+VLOOKUP($C$2,宝石属性!$B$43:$M$66,COLUMNS(宝石属性!$B$43:F$66),0)*10*VLOOKUP(ROUNDDOWN($B129,-1),宝石属性!$B$25:$N$41,2,0)*VLOOKUP(ROUNDDOWN($B129,-1),宝石属性!$B$25:$N$41,3,0)+VLOOKUP($C$2,职业被动!$B$6:$M$29,COLUMNS(职业被动!$B$6:F$29),0)*$B129,0)</f>
        <v>2441</v>
      </c>
      <c r="F129" s="9">
        <f>ROUND(属性投放!G$4+装备属性!G$4*IF($B129&lt;10,1,ROUNDDOWN($B129,-1))+SUM(属性投放!H$37:H$38)*$B129+VLOOKUP($C$2,一级属性!$E$67:$P$90,COLUMNS(一级属性!$E$67:J$90),0)*$B129+VLOOKUP($C$2,宝石属性!$B$43:$M$66,COLUMNS(宝石属性!$B$43:G$66),0)*10*VLOOKUP(ROUNDDOWN($B129,-1),宝石属性!$B$25:$N$41,2,0)*VLOOKUP(ROUNDDOWN($B129,-1),宝石属性!$B$25:$N$41,3,0)+VLOOKUP($C$2,职业被动!$B$6:$M$29,COLUMNS(职业被动!$B$6:G$29),0)*$B129,0)</f>
        <v>1311</v>
      </c>
      <c r="G129" s="9">
        <f>ROUND(属性投放!H$4+装备属性!H$4*IF($B129&lt;10,1,ROUNDDOWN($B129,-1))+SUM(属性投放!I$37:I$38)*$B129+VLOOKUP($C$2,一级属性!$E$67:$P$90,COLUMNS(一级属性!$E$67:K$90),0)*$B129+VLOOKUP($C$2,宝石属性!$B$43:$M$66,COLUMNS(宝石属性!$B$43:H$66),0)*10*VLOOKUP(ROUNDDOWN($B129,-1),宝石属性!$B$25:$N$41,2,0)*VLOOKUP(ROUNDDOWN($B129,-1),宝石属性!$B$25:$N$41,3,0)+VLOOKUP($C$2,职业被动!$B$6:$M$29,COLUMNS(职业被动!$B$6:H$29),0)*$B129,0)</f>
        <v>824</v>
      </c>
      <c r="H129" s="9">
        <f>ROUND(属性投放!I$4+装备属性!I$4*IF($B129&lt;10,1,ROUNDDOWN($B129,-1))+SUM(属性投放!J$37:J$38)*$B129+VLOOKUP($C$2,一级属性!$E$67:$P$90,COLUMNS(一级属性!$E$67:L$90),0)*$B129+VLOOKUP($C$2,宝石属性!$B$43:$M$66,COLUMNS(宝石属性!$B$43:I$66),0)*10*VLOOKUP(ROUNDDOWN($B129,-1),宝石属性!$B$25:$N$41,2,0)*VLOOKUP(ROUNDDOWN($B129,-1),宝石属性!$B$25:$N$41,3,0)+VLOOKUP($C$2,职业被动!$B$6:$M$29,COLUMNS(职业被动!$B$6:I$29),0)*$B129,0)</f>
        <v>1357</v>
      </c>
      <c r="I129" s="9">
        <f>ROUND(属性投放!J$4+装备属性!J$4*IF($B129&lt;10,1,ROUNDDOWN($B129,-1))+SUM(属性投放!K$37:K$38)*$B129+VLOOKUP($C$2,一级属性!$E$67:$P$90,COLUMNS(一级属性!$E$67:M$90),0)*$B129+VLOOKUP($C$2,宝石属性!$B$43:$M$66,COLUMNS(宝石属性!$B$43:J$66),0)*10*VLOOKUP(ROUNDDOWN($B129,-1),宝石属性!$B$25:$N$41,2,0)*VLOOKUP(ROUNDDOWN($B129,-1),宝石属性!$B$25:$N$41,3,0)+VLOOKUP($C$2,职业被动!$B$6:$M$29,COLUMNS(职业被动!$B$6:J$29),0)*$B129,0)</f>
        <v>894</v>
      </c>
      <c r="J129" s="9">
        <f>ROUND(属性投放!K$4+装备属性!K$4*IF($B129&lt;10,1,ROUNDDOWN($B129,-1))+SUM(属性投放!L$37:L$38)*$B129+VLOOKUP($C$2,一级属性!$E$67:$P$90,COLUMNS(一级属性!$E$67:N$90),0)*$B129+VLOOKUP($C$2,宝石属性!$B$43:$M$66,COLUMNS(宝石属性!$B$43:K$66),0)*10*VLOOKUP(ROUNDDOWN($B129,-1),宝石属性!$B$25:$N$41,2,0)*VLOOKUP(ROUNDDOWN($B129,-1),宝石属性!$B$25:$N$41,3,0)+VLOOKUP($C$2,职业被动!$B$6:$M$29,COLUMNS(职业被动!$B$6:K$29),0)*$B129,0)</f>
        <v>443</v>
      </c>
      <c r="K129" s="9">
        <f>ROUND(属性投放!L$4+装备属性!L$4*IF($B129&lt;10,1,ROUNDDOWN($B129,-1))+SUM(属性投放!M$37:M$38)*$B129+VLOOKUP($C$2,一级属性!$E$67:$P$90,COLUMNS(一级属性!$E$67:O$90),0)*$B129+VLOOKUP($C$2,宝石属性!$B$43:$M$66,COLUMNS(宝石属性!$B$43:L$66),0)*10*VLOOKUP(ROUNDDOWN($B129,-1),宝石属性!$B$25:$N$41,2,0)*VLOOKUP(ROUNDDOWN($B129,-1),宝石属性!$B$25:$N$41,3,0)+VLOOKUP($C$2,职业被动!$B$6:$M$29,COLUMNS(职业被动!$B$6:L$29),0)*$B129,0)</f>
        <v>38</v>
      </c>
      <c r="L129" s="9">
        <f>ROUND(属性投放!M$4+装备属性!M$4*IF($B129&lt;10,1,ROUNDDOWN($B129,-1))+SUM(属性投放!N$37:N$38)*$B129+VLOOKUP($C$2,一级属性!$E$67:$P$90,COLUMNS(一级属性!$E$67:P$90),0)*$B129+VLOOKUP($C$2,宝石属性!$B$43:$M$66,COLUMNS(宝石属性!$B$43:M$66),0)*10*VLOOKUP(ROUNDDOWN($B129,-1),宝石属性!$B$25:$N$41,2,0)*VLOOKUP(ROUNDDOWN($B129,-1),宝石属性!$B$25:$N$41,3,0)+VLOOKUP($C$2,职业被动!$B$6:$M$29,COLUMNS(职业被动!$B$6:M$29),0)*$B129,0)</f>
        <v>1378</v>
      </c>
      <c r="M129" s="48">
        <f>属性价值和能力评分!$F$9+ROUND(属性价值和能力评分!$F$38*10,0)*B129+ROUND((SUM(装备属性!$W$9:$W$14)+属性价值和能力评分!$F$38*1.25+1.4+2.8)*IF(B129&lt;10,1,ROUNDDOWN(B129,-1)),0)+15*VLOOKUP(ROUNDDOWN(B129,-1),宝石属性!$B$26:$D$41,2,0)*6*VLOOKUP(ROUNDDOWN(B129,-1),宝石属性!$B$26:$D$41,3,0)+(属性价值和能力评分!$F$49*9+属性价值和能力评分!$F$50*2+属性价值和能力评分!$F$53*8/5)*B129</f>
        <v>23058</v>
      </c>
      <c r="N129" s="20"/>
      <c r="O129" s="1">
        <v>126</v>
      </c>
      <c r="P129" s="9">
        <f>ROUND(属性投放!D$4+装备属性!D$4*IF($O129&lt;10,1,ROUNDDOWN($O129,-1))+SUM(属性投放!E$37:E$45)*$O129+VLOOKUP($P$2,一级属性!$E$41:$P$64,COLUMNS(一级属性!$E$41:G$64),0)*($O129+0.25*IF($O129&lt;10,1,ROUNDDOWN($O129,-1)))+VLOOKUP($P$2,宝石属性!$B$43:$M$66,COLUMNS(宝石属性!$B$43:D$66),0)*10*VLOOKUP(ROUNDDOWN($O129,-1),宝石属性!$B$25:$N$41,2,0)*VLOOKUP(ROUNDDOWN($O129,-1),宝石属性!$B$25:$N$41,3,0)+VLOOKUP($P$2,职业被动!$B$6:$M$29,COLUMNS(职业被动!$B$6:D$29),0)*$O129,0)</f>
        <v>8878</v>
      </c>
      <c r="Q129" s="9">
        <f>ROUND(属性投放!E$4+装备属性!E$4*IF($O129&lt;10,1,ROUNDDOWN($O129,-1))+SUM(属性投放!F$37:F$45)*$O129+VLOOKUP($P$2,一级属性!$E$41:$P$64,COLUMNS(一级属性!$E$41:H$64),0)*($O129+0.25*IF($O129&lt;10,1,ROUNDDOWN($O129,-1)))+VLOOKUP($P$2,宝石属性!$B$43:$M$66,COLUMNS(宝石属性!$B$43:E$66),0)*10*VLOOKUP(ROUNDDOWN($O129,-1),宝石属性!$B$25:$N$41,2,0)*VLOOKUP(ROUNDDOWN($O129,-1),宝石属性!$B$25:$N$41,3,0)+VLOOKUP($P$2,职业被动!$B$6:$M$29,COLUMNS(职业被动!$B$6:E$29),0)*$O129,0)</f>
        <v>5414</v>
      </c>
      <c r="R129" s="9">
        <f>ROUND(属性投放!F$4+装备属性!F$4*IF($O129&lt;10,1,ROUNDDOWN($O129,-1))+SUM(属性投放!G$37:G$45)*$O129+VLOOKUP($P$2,一级属性!$E$41:$P$64,COLUMNS(一级属性!$E$41:I$64),0)*($O129+0.25*IF($O129&lt;10,1,ROUNDDOWN($O129,-1)))+VLOOKUP($P$2,宝石属性!$B$43:$M$66,COLUMNS(宝石属性!$B$43:F$66),0)*10*VLOOKUP(ROUNDDOWN($O129,-1),宝石属性!$B$25:$N$41,2,0)*VLOOKUP(ROUNDDOWN($O129,-1),宝石属性!$B$25:$N$41,3,0)+VLOOKUP($P$2,职业被动!$B$6:$M$29,COLUMNS(职业被动!$B$6:F$29),0)*$O129,0)</f>
        <v>1336</v>
      </c>
      <c r="S129" s="9">
        <f>ROUND(属性投放!G$4+装备属性!G$4*IF($O129&lt;10,1,ROUNDDOWN($O129,-1))+SUM(属性投放!H$37:H$45)*$O129+VLOOKUP($P$2,一级属性!$E$41:$P$64,COLUMNS(一级属性!$E$41:J$64),0)*($O129+0.25*IF($O129&lt;10,1,ROUNDDOWN($O129,-1)))+VLOOKUP($P$2,宝石属性!$B$43:$M$66,COLUMNS(宝石属性!$B$43:G$66),0)*10*VLOOKUP(ROUNDDOWN($O129,-1),宝石属性!$B$25:$N$41,2,0)*VLOOKUP(ROUNDDOWN($O129,-1),宝石属性!$B$25:$N$41,3,0)+VLOOKUP($P$2,职业被动!$B$6:$M$29,COLUMNS(职业被动!$B$6:G$29),0)*$O129,0)</f>
        <v>1185</v>
      </c>
      <c r="T129" s="9">
        <f>ROUND(属性投放!H$4+装备属性!H$4*IF($O129&lt;10,1,ROUNDDOWN($O129,-1))+SUM(属性投放!I$37:I$45)*$O129+VLOOKUP($P$2,一级属性!$E$41:$P$64,COLUMNS(一级属性!$E$41:K$64),0)*($O129+0.25*IF($O129&lt;10,1,ROUNDDOWN($O129,-1)))+VLOOKUP($P$2,宝石属性!$B$43:$M$66,COLUMNS(宝石属性!$B$43:H$66),0)*10*VLOOKUP(ROUNDDOWN($O129,-1),宝石属性!$B$25:$N$41,2,0)*VLOOKUP(ROUNDDOWN($O129,-1),宝石属性!$B$25:$N$41,3,0)+VLOOKUP($P$2,职业被动!$B$6:$M$29,COLUMNS(职业被动!$B$6:H$29),0)*$O129,0)</f>
        <v>1418</v>
      </c>
      <c r="U129" s="9">
        <f>ROUND(属性投放!I$4+装备属性!I$4*IF($O129&lt;10,1,ROUNDDOWN($O129,-1))+SUM(属性投放!J$37:J$45)*$O129+VLOOKUP($P$2,一级属性!$E$41:$P$64,COLUMNS(一级属性!$E$41:L$64),0)*($O129+0.25*IF($O129&lt;10,1,ROUNDDOWN($O129,-1)))+VLOOKUP($P$2,宝石属性!$B$43:$M$66,COLUMNS(宝石属性!$B$43:I$66),0)*10*VLOOKUP(ROUNDDOWN($O129,-1),宝石属性!$B$25:$N$41,2,0)*VLOOKUP(ROUNDDOWN($O129,-1),宝石属性!$B$25:$N$41,3,0)+VLOOKUP($P$2,职业被动!$B$6:$M$29,COLUMNS(职业被动!$B$6:I$29),0)*$O129,0)</f>
        <v>1447</v>
      </c>
      <c r="V129" s="9">
        <f>ROUND(属性投放!J$4+装备属性!J$4*IF($O129&lt;10,1,ROUNDDOWN($O129,-1))+SUM(属性投放!K$37:K$45)*$O129+VLOOKUP($P$2,一级属性!$E$41:$P$64,COLUMNS(一级属性!$E$41:M$64),0)*($O129+0.25*IF($O129&lt;10,1,ROUNDDOWN($O129,-1)))+VLOOKUP($P$2,宝石属性!$B$43:$M$66,COLUMNS(宝石属性!$B$43:J$66),0)*10*VLOOKUP(ROUNDDOWN($O129,-1),宝石属性!$B$25:$N$41,2,0)*VLOOKUP(ROUNDDOWN($O129,-1),宝石属性!$B$25:$N$41,3,0)+VLOOKUP($P$2,职业被动!$B$6:$M$29,COLUMNS(职业被动!$B$6:J$29),0)*$O129,0)</f>
        <v>1002</v>
      </c>
      <c r="W129" s="9">
        <f>ROUND(属性投放!K$4+装备属性!K$4*IF($O129&lt;10,1,ROUNDDOWN($O129,-1))+SUM(属性投放!L$37:L$45)*$O129+VLOOKUP($P$2,一级属性!$E$41:$P$64,COLUMNS(一级属性!$E$41:N$64),0)*($O129+0.25*IF($O129&lt;10,1,ROUNDDOWN($O129,-1)))+VLOOKUP($P$2,宝石属性!$B$43:$M$66,COLUMNS(宝石属性!$B$43:K$66),0)*10*VLOOKUP(ROUNDDOWN($O129,-1),宝石属性!$B$25:$N$41,2,0)*VLOOKUP(ROUNDDOWN($O129,-1),宝石属性!$B$25:$N$41,3,0)+VLOOKUP($P$2,职业被动!$B$6:$M$29,COLUMNS(职业被动!$B$6:K$29),0)*$O129,0)</f>
        <v>603</v>
      </c>
      <c r="X129" s="9">
        <f>ROUND(属性投放!L$4+装备属性!L$4*IF($O129&lt;10,1,ROUNDDOWN($O129,-1))+SUM(属性投放!M$37:M$45)*$O129+VLOOKUP($P$2,一级属性!$E$41:$P$64,COLUMNS(一级属性!$E$41:O$64),0)*($O129+0.25*IF($O129&lt;10,1,ROUNDDOWN($O129,-1)))+VLOOKUP($P$2,宝石属性!$B$43:$M$66,COLUMNS(宝石属性!$B$43:L$66),0)*10*VLOOKUP(ROUNDDOWN($O129,-1),宝石属性!$B$25:$N$41,2,0)*VLOOKUP(ROUNDDOWN($O129,-1),宝石属性!$B$25:$N$41,3,0)+VLOOKUP($P$2,职业被动!$B$6:$M$29,COLUMNS(职业被动!$B$6:L$29),0)*$O129,0)</f>
        <v>38</v>
      </c>
      <c r="Y129" s="9">
        <f>ROUND(属性投放!M$4+装备属性!M$4*IF($O129&lt;10,1,ROUNDDOWN($O129,-1))+SUM(属性投放!N$37:N$45)*$O129+VLOOKUP($P$2,一级属性!$E$41:$P$64,COLUMNS(一级属性!$E$41:P$64),0)*($O129+0.25*IF($O129&lt;10,1,ROUNDDOWN($O129,-1)))+VLOOKUP($P$2,宝石属性!$B$43:$M$66,COLUMNS(宝石属性!$B$43:M$66),0)*10*VLOOKUP(ROUNDDOWN($O129,-1),宝石属性!$B$25:$N$41,2,0)*VLOOKUP(ROUNDDOWN($O129,-1),宝石属性!$B$25:$N$41,3,0)+VLOOKUP($P$2,职业被动!$B$6:$M$29,COLUMNS(职业被动!$B$6:M$29),0)*$O129,0)</f>
        <v>1378</v>
      </c>
      <c r="Z129" s="48">
        <f>属性价值和能力评分!$F$9+ROUND(属性价值和能力评分!$F$38*10,0)*O129+ROUND((SUM(装备属性!$W$9:$W$14)+属性价值和能力评分!$F$38*1.25+1.4+2.8)*IF(O129&lt;10,1,ROUNDDOWN(O129,-1)),0)+15*VLOOKUP(ROUNDDOWN(O129,-1),宝石属性!$B$26:$D$41,2,0)*6*VLOOKUP(ROUNDDOWN(O129,-1),宝石属性!$B$26:$D$41,3,0)+(属性价值和能力评分!$F$49*9+属性价值和能力评分!$F$50*2+属性价值和能力评分!$F$53*8/5)*O129</f>
        <v>23058</v>
      </c>
      <c r="AB129" s="1">
        <v>126</v>
      </c>
      <c r="AC129" s="9">
        <f>ROUND(属性投放!D$4+装备属性!D$4*IF($AB129&lt;10,1,ROUNDDOWN($AB129,-1))+SUM(属性投放!E$37:E$45)*$AB129+VLOOKUP($AC$2,一级属性!$E$41:$P$64,COLUMNS(一级属性!$E$41:G$64),0)*($AB129+0.25*IF($AB129&lt;10,1,ROUNDDOWN($AB129,-1)))+VLOOKUP($AC$2,宝石属性!$B$43:$M$66,COLUMNS(宝石属性!$B$43:D$66),0)*10*VLOOKUP(ROUNDDOWN($AB129,-1),宝石属性!$B$25:$N$41,2,0)*VLOOKUP(ROUNDDOWN($AB129,-1),宝石属性!$B$25:$N$41,3,0)+VLOOKUP($AC$2,职业被动!$B$6:$M$29,COLUMNS(职业被动!$B$6:D$29),0)*$AB129,0)</f>
        <v>7996</v>
      </c>
      <c r="AD129" s="9">
        <f>ROUND(属性投放!E$4+装备属性!E$4*IF($AB129&lt;10,1,ROUNDDOWN($AB129,-1))+SUM(属性投放!F$37:F$45)*$AB129+VLOOKUP($AC$2,一级属性!$E$41:$P$64,COLUMNS(一级属性!$E$41:H$64),0)*($AB129+0.25*IF($AB129&lt;10,1,ROUNDDOWN($AB129,-1)))+VLOOKUP($AC$2,宝石属性!$B$43:$M$66,COLUMNS(宝石属性!$B$43:E$66),0)*10*VLOOKUP(ROUNDDOWN($AB129,-1),宝石属性!$B$25:$N$41,2,0)*VLOOKUP(ROUNDDOWN($AB129,-1),宝石属性!$B$25:$N$41,3,0)+VLOOKUP($AC$2,职业被动!$B$6:$M$29,COLUMNS(职业被动!$B$6:E$29),0)*$AB129,0)</f>
        <v>3074</v>
      </c>
      <c r="AE129" s="9">
        <f>ROUND(属性投放!F$4+装备属性!F$4*IF($AB129&lt;10,1,ROUNDDOWN($AB129,-1))+SUM(属性投放!G$37:G$45)*$AB129+VLOOKUP($AC$2,一级属性!$E$41:$P$64,COLUMNS(一级属性!$E$41:I$64),0)*($AB129+0.25*IF($AB129&lt;10,1,ROUNDDOWN($AB129,-1)))+VLOOKUP($AC$2,宝石属性!$B$43:$M$66,COLUMNS(宝石属性!$B$43:F$66),0)*10*VLOOKUP(ROUNDDOWN($AB129,-1),宝石属性!$B$25:$N$41,2,0)*VLOOKUP(ROUNDDOWN($AB129,-1),宝石属性!$B$25:$N$41,3,0)+VLOOKUP($AC$2,职业被动!$B$6:$M$29,COLUMNS(职业被动!$B$6:F$29),0)*$AB129,0)</f>
        <v>2120</v>
      </c>
      <c r="AF129" s="9">
        <f>ROUND(属性投放!G$4+装备属性!G$4*IF($AB129&lt;10,1,ROUNDDOWN($AB129,-1))+SUM(属性投放!H$37:H$45)*$AB129+VLOOKUP($AC$2,一级属性!$E$41:$P$64,COLUMNS(一级属性!$E$41:J$64),0)*($AB129+0.25*IF($AB129&lt;10,1,ROUNDDOWN($AB129,-1)))+VLOOKUP($AC$2,宝石属性!$B$43:$M$66,COLUMNS(宝石属性!$B$43:G$66),0)*10*VLOOKUP(ROUNDDOWN($AB129,-1),宝石属性!$B$25:$N$41,2,0)*VLOOKUP(ROUNDDOWN($AB129,-1),宝石属性!$B$25:$N$41,3,0)+VLOOKUP($AC$2,职业被动!$B$6:$M$29,COLUMNS(职业被动!$B$6:G$29),0)*$AB129,0)</f>
        <v>1437</v>
      </c>
      <c r="AG129" s="9">
        <f>ROUND(属性投放!H$4+装备属性!H$4*IF($AB129&lt;10,1,ROUNDDOWN($AB129,-1))+SUM(属性投放!I$37:I$45)*$AB129+VLOOKUP($AC$2,一级属性!$E$41:$P$64,COLUMNS(一级属性!$E$41:K$64),0)*($AB129+0.25*IF($AB129&lt;10,1,ROUNDDOWN($AB129,-1)))+VLOOKUP($AC$2,宝石属性!$B$43:$M$66,COLUMNS(宝石属性!$B$43:H$66),0)*10*VLOOKUP(ROUNDDOWN($AB129,-1),宝石属性!$B$25:$N$41,2,0)*VLOOKUP(ROUNDDOWN($AB129,-1),宝石属性!$B$25:$N$41,3,0)+VLOOKUP($AC$2,职业被动!$B$6:$M$29,COLUMNS(职业被动!$B$6:H$29),0)*$AB129,0)</f>
        <v>824</v>
      </c>
      <c r="AH129" s="9">
        <f>ROUND(属性投放!I$4+装备属性!I$4*IF($AB129&lt;10,1,ROUNDDOWN($AB129,-1))+SUM(属性投放!J$37:J$45)*$AB129+VLOOKUP($AC$2,一级属性!$E$41:$P$64,COLUMNS(一级属性!$E$41:L$64),0)*($AB129+0.25*IF($AB129&lt;10,1,ROUNDDOWN($AB129,-1)))+VLOOKUP($AC$2,宝石属性!$B$43:$M$66,COLUMNS(宝石属性!$B$43:I$66),0)*10*VLOOKUP(ROUNDDOWN($AB129,-1),宝石属性!$B$25:$N$41,2,0)*VLOOKUP(ROUNDDOWN($AB129,-1),宝石属性!$B$25:$N$41,3,0)+VLOOKUP($AC$2,职业被动!$B$6:$M$29,COLUMNS(职业被动!$B$6:I$29),0)*$AB129,0)</f>
        <v>1353</v>
      </c>
      <c r="AI129" s="9">
        <f>ROUND(属性投放!J$4+装备属性!J$4*IF($AB129&lt;10,1,ROUNDDOWN($AB129,-1))+SUM(属性投放!K$37:K$45)*$AB129+VLOOKUP($AC$2,一级属性!$E$41:$P$64,COLUMNS(一级属性!$E$41:M$64),0)*($AB129+0.25*IF($AB129&lt;10,1,ROUNDDOWN($AB129,-1)))+VLOOKUP($AC$2,宝石属性!$B$43:$M$66,COLUMNS(宝石属性!$B$43:J$66),0)*10*VLOOKUP(ROUNDDOWN($AB129,-1),宝石属性!$B$25:$N$41,2,0)*VLOOKUP(ROUNDDOWN($AB129,-1),宝石属性!$B$25:$N$41,3,0)+VLOOKUP($AC$2,职业被动!$B$6:$M$29,COLUMNS(职业被动!$B$6:J$29),0)*$AB129,0)</f>
        <v>893</v>
      </c>
      <c r="AJ129" s="9">
        <f>ROUND(属性投放!K$4+装备属性!K$4*IF($AB129&lt;10,1,ROUNDDOWN($AB129,-1))+SUM(属性投放!L$37:L$45)*$AB129+VLOOKUP($AC$2,一级属性!$E$41:$P$64,COLUMNS(一级属性!$E$41:N$64),0)*($AB129+0.25*IF($AB129&lt;10,1,ROUNDDOWN($AB129,-1)))+VLOOKUP($AC$2,宝石属性!$B$43:$M$66,COLUMNS(宝石属性!$B$43:K$66),0)*10*VLOOKUP(ROUNDDOWN($AB129,-1),宝石属性!$B$25:$N$41,2,0)*VLOOKUP(ROUNDDOWN($AB129,-1),宝石属性!$B$25:$N$41,3,0)+VLOOKUP($AC$2,职业被动!$B$6:$M$29,COLUMNS(职业被动!$B$6:K$29),0)*$AB129,0)</f>
        <v>443</v>
      </c>
      <c r="AK129" s="9">
        <f>ROUND(属性投放!L$4+装备属性!L$4*IF($AB129&lt;10,1,ROUNDDOWN($AB129,-1))+SUM(属性投放!M$37:M$45)*$AB129+VLOOKUP($AC$2,一级属性!$E$41:$P$64,COLUMNS(一级属性!$E$41:O$64),0)*($AB129+0.25*IF($AB129&lt;10,1,ROUNDDOWN($AB129,-1)))+VLOOKUP($AC$2,宝石属性!$B$43:$M$66,COLUMNS(宝石属性!$B$43:L$66),0)*10*VLOOKUP(ROUNDDOWN($AB129,-1),宝石属性!$B$25:$N$41,2,0)*VLOOKUP(ROUNDDOWN($AB129,-1),宝石属性!$B$25:$N$41,3,0)+VLOOKUP($AC$2,职业被动!$B$6:$M$29,COLUMNS(职业被动!$B$6:L$29),0)*$AB129,0)</f>
        <v>38</v>
      </c>
      <c r="AL129" s="9">
        <f>ROUND(属性投放!M$4+装备属性!M$4*IF($AB129&lt;10,1,ROUNDDOWN($AB129,-1))+SUM(属性投放!N$37:N$45)*$AB129+VLOOKUP($AC$2,一级属性!$E$41:$P$64,COLUMNS(一级属性!$E$41:P$64),0)*($AB129+0.25*IF($AB129&lt;10,1,ROUNDDOWN($AB129,-1)))+VLOOKUP($AC$2,宝石属性!$B$43:$M$66,COLUMNS(宝石属性!$B$43:M$66),0)*10*VLOOKUP(ROUNDDOWN($AB129,-1),宝石属性!$B$25:$N$41,2,0)*VLOOKUP(ROUNDDOWN($AB129,-1),宝石属性!$B$25:$N$41,3,0)+VLOOKUP($AC$2,职业被动!$B$6:$M$29,COLUMNS(职业被动!$B$6:M$29),0)*$AB129,0)</f>
        <v>1378</v>
      </c>
      <c r="AM129" s="48">
        <f>属性价值和能力评分!$F$9+ROUND(属性价值和能力评分!$F$38*10,0)*AB129+ROUND((SUM(装备属性!$W$9:$W$14)+属性价值和能力评分!$F$38*1.25+1.4+2.8)*IF(AB129&lt;10,1,ROUNDDOWN(AB129,-1)),0)+15*VLOOKUP(ROUNDDOWN(AB129,-1),宝石属性!$B$26:$D$41,2,0)*6*VLOOKUP(ROUNDDOWN(AB129,-1),宝石属性!$B$26:$D$41,3,0)+(属性价值和能力评分!$F$49*9+属性价值和能力评分!$F$50*2+属性价值和能力评分!$F$53*8/5)*AB129</f>
        <v>23058</v>
      </c>
      <c r="AO129" s="1">
        <v>126</v>
      </c>
      <c r="AP129" s="9">
        <f>ROUND(属性投放!D$4+装备属性!D$4*IF($AO129&lt;10,1,ROUNDDOWN($AO129,-1))+SUM(属性投放!E$37:E$45)*$AO129+VLOOKUP($AP$2,一级属性!$E$41:$P$64,COLUMNS(一级属性!$E$41:G$64),0)*($AO129+0.25*IF($AO129&lt;10,1,ROUNDDOWN($AO129,-1)))+VLOOKUP($AP$2,宝石属性!$B$43:$M$66,COLUMNS(宝石属性!$B$43:D$66),0)*10*VLOOKUP(ROUNDDOWN($AO129,-1),宝石属性!$B$25:$N$41,2,0)*VLOOKUP(ROUNDDOWN($AO129,-1),宝石属性!$B$25:$N$41,3,0)+VLOOKUP($AP$2,职业被动!$B$6:$M$29,COLUMNS(职业被动!$B$6:D$29),0)*$AO129,0)</f>
        <v>7996</v>
      </c>
      <c r="AQ129" s="9">
        <f>ROUND(属性投放!E$4+装备属性!E$4*IF($AO129&lt;10,1,ROUNDDOWN($AO129,-1))+SUM(属性投放!F$37:F$45)*$AO129+VLOOKUP($AP$2,一级属性!$E$41:$P$64,COLUMNS(一级属性!$E$41:H$64),0)*($AO129+0.25*IF($AO129&lt;10,1,ROUNDDOWN($AO129,-1)))+VLOOKUP($AP$2,宝石属性!$B$43:$M$66,COLUMNS(宝石属性!$B$43:E$66),0)*10*VLOOKUP(ROUNDDOWN($AO129,-1),宝石属性!$B$25:$N$41,2,0)*VLOOKUP(ROUNDDOWN($AO129,-1),宝石属性!$B$25:$N$41,3,0)+VLOOKUP($AP$2,职业被动!$B$6:$M$29,COLUMNS(职业被动!$B$6:E$29),0)*$AO129,0)</f>
        <v>5414</v>
      </c>
      <c r="AR129" s="9">
        <f>ROUND(属性投放!F$4+装备属性!F$4*IF($AO129&lt;10,1,ROUNDDOWN($AO129,-1))+SUM(属性投放!G$37:G$45)*$AO129+VLOOKUP($AP$2,一级属性!$E$41:$P$64,COLUMNS(一级属性!$E$41:I$64),0)*($AO129+0.25*IF($AO129&lt;10,1,ROUNDDOWN($AO129,-1)))+VLOOKUP($AP$2,宝石属性!$B$43:$M$66,COLUMNS(宝石属性!$B$43:F$66),0)*10*VLOOKUP(ROUNDDOWN($AO129,-1),宝石属性!$B$25:$N$41,2,0)*VLOOKUP(ROUNDDOWN($AO129,-1),宝石属性!$B$25:$N$41,3,0)+VLOOKUP($AP$2,职业被动!$B$6:$M$29,COLUMNS(职业被动!$B$6:F$29),0)*$AO129,0)</f>
        <v>1336</v>
      </c>
      <c r="AS129" s="9">
        <f>ROUND(属性投放!G$4+装备属性!G$4*IF($AO129&lt;10,1,ROUNDDOWN($AO129,-1))+SUM(属性投放!H$37:H$45)*$AO129+VLOOKUP($AP$2,一级属性!$E$41:$P$64,COLUMNS(一级属性!$E$41:J$64),0)*($AO129+0.25*IF($AO129&lt;10,1,ROUNDDOWN($AO129,-1)))+VLOOKUP($AP$2,宝石属性!$B$43:$M$66,COLUMNS(宝石属性!$B$43:G$66),0)*10*VLOOKUP(ROUNDDOWN($AO129,-1),宝石属性!$B$25:$N$41,2,0)*VLOOKUP(ROUNDDOWN($AO129,-1),宝石属性!$B$25:$N$41,3,0)+VLOOKUP($AP$2,职业被动!$B$6:$M$29,COLUMNS(职业被动!$B$6:G$29),0)*$AO129,0)</f>
        <v>1185</v>
      </c>
      <c r="AT129" s="9">
        <f>ROUND(属性投放!H$4+装备属性!H$4*IF($AO129&lt;10,1,ROUNDDOWN($AO129,-1))+SUM(属性投放!I$37:I$45)*$AO129+VLOOKUP($AP$2,一级属性!$E$41:$P$64,COLUMNS(一级属性!$E$41:K$64),0)*($AO129+0.25*IF($AO129&lt;10,1,ROUNDDOWN($AO129,-1)))+VLOOKUP($AP$2,宝石属性!$B$43:$M$66,COLUMNS(宝石属性!$B$43:H$66),0)*10*VLOOKUP(ROUNDDOWN($AO129,-1),宝石属性!$B$25:$N$41,2,0)*VLOOKUP(ROUNDDOWN($AO129,-1),宝石属性!$B$25:$N$41,3,0)+VLOOKUP($AP$2,职业被动!$B$6:$M$29,COLUMNS(职业被动!$B$6:H$29),0)*$AO129,0)</f>
        <v>1292</v>
      </c>
      <c r="AU129" s="9">
        <f>ROUND(属性投放!I$4+装备属性!I$4*IF($AO129&lt;10,1,ROUNDDOWN($AO129,-1))+SUM(属性投放!J$37:J$45)*$AO129+VLOOKUP($AP$2,一级属性!$E$41:$P$64,COLUMNS(一级属性!$E$41:L$64),0)*($AO129+0.25*IF($AO129&lt;10,1,ROUNDDOWN($AO129,-1)))+VLOOKUP($AP$2,宝石属性!$B$43:$M$66,COLUMNS(宝石属性!$B$43:I$66),0)*10*VLOOKUP(ROUNDDOWN($AO129,-1),宝石属性!$B$25:$N$41,2,0)*VLOOKUP(ROUNDDOWN($AO129,-1),宝石属性!$B$25:$N$41,3,0)+VLOOKUP($AP$2,职业被动!$B$6:$M$29,COLUMNS(职业被动!$B$6:I$29),0)*$AO129,0)</f>
        <v>1447</v>
      </c>
      <c r="AV129" s="9">
        <f>ROUND(属性投放!J$4+装备属性!J$4*IF($AO129&lt;10,1,ROUNDDOWN($AO129,-1))+SUM(属性投放!K$37:K$45)*$AO129+VLOOKUP($AP$2,一级属性!$E$41:$P$64,COLUMNS(一级属性!$E$41:M$64),0)*($AO129+0.25*IF($AO129&lt;10,1,ROUNDDOWN($AO129,-1)))+VLOOKUP($AP$2,宝石属性!$B$43:$M$66,COLUMNS(宝石属性!$B$43:J$66),0)*10*VLOOKUP(ROUNDDOWN($AO129,-1),宝石属性!$B$25:$N$41,2,0)*VLOOKUP(ROUNDDOWN($AO129,-1),宝石属性!$B$25:$N$41,3,0)+VLOOKUP($AP$2,职业被动!$B$6:$M$29,COLUMNS(职业被动!$B$6:J$29),0)*$AO129,0)</f>
        <v>1002</v>
      </c>
      <c r="AW129" s="9">
        <f>ROUND(属性投放!K$4+装备属性!K$4*IF($AO129&lt;10,1,ROUNDDOWN($AO129,-1))+SUM(属性投放!L$37:L$45)*$AO129+VLOOKUP($AP$2,一级属性!$E$41:$P$64,COLUMNS(一级属性!$E$41:N$64),0)*($AO129+0.25*IF($AO129&lt;10,1,ROUNDDOWN($AO129,-1)))+VLOOKUP($AP$2,宝石属性!$B$43:$M$66,COLUMNS(宝石属性!$B$43:K$66),0)*10*VLOOKUP(ROUNDDOWN($AO129,-1),宝石属性!$B$25:$N$41,2,0)*VLOOKUP(ROUNDDOWN($AO129,-1),宝石属性!$B$25:$N$41,3,0)+VLOOKUP($AP$2,职业被动!$B$6:$M$29,COLUMNS(职业被动!$B$6:K$29),0)*$AO129,0)</f>
        <v>443</v>
      </c>
      <c r="AX129" s="9">
        <f>ROUND(属性投放!L$4+装备属性!L$4*IF($AO129&lt;10,1,ROUNDDOWN($AO129,-1))+SUM(属性投放!M$37:M$45)*$AO129+VLOOKUP($AP$2,一级属性!$E$41:$P$64,COLUMNS(一级属性!$E$41:O$64),0)*($AO129+0.25*IF($AO129&lt;10,1,ROUNDDOWN($AO129,-1)))+VLOOKUP($AP$2,宝石属性!$B$43:$M$66,COLUMNS(宝石属性!$B$43:L$66),0)*10*VLOOKUP(ROUNDDOWN($AO129,-1),宝石属性!$B$25:$N$41,2,0)*VLOOKUP(ROUNDDOWN($AO129,-1),宝石属性!$B$25:$N$41,3,0)+VLOOKUP($AP$2,职业被动!$B$6:$M$29,COLUMNS(职业被动!$B$6:L$29),0)*$AO129,0)</f>
        <v>1358</v>
      </c>
      <c r="AY129" s="9">
        <f>ROUND(属性投放!M$4+装备属性!M$4*IF($AO129&lt;10,1,ROUNDDOWN($AO129,-1))+SUM(属性投放!N$37:N$45)*$AO129+VLOOKUP($AP$2,一级属性!$E$41:$P$64,COLUMNS(一级属性!$E$41:P$64),0)*($AO129+0.25*IF($AO129&lt;10,1,ROUNDDOWN($AO129,-1)))+VLOOKUP($AP$2,宝石属性!$B$43:$M$66,COLUMNS(宝石属性!$B$43:M$66),0)*10*VLOOKUP(ROUNDDOWN($AO129,-1),宝石属性!$B$25:$N$41,2,0)*VLOOKUP(ROUNDDOWN($AO129,-1),宝石属性!$B$25:$N$41,3,0)+VLOOKUP($AP$2,职业被动!$B$6:$M$29,COLUMNS(职业被动!$B$6:M$29),0)*$AO129,0)</f>
        <v>1378</v>
      </c>
      <c r="AZ129" s="48">
        <f>属性价值和能力评分!$F$9+ROUND(属性价值和能力评分!$F$38*10,0)*AO129+ROUND((SUM(装备属性!$W$9:$W$14)+属性价值和能力评分!$F$38*1.25+1.4+2.8)*IF(AO129&lt;10,1,ROUNDDOWN(AO129,-1)),0)+15*VLOOKUP(ROUNDDOWN(AO129,-1),宝石属性!$B$26:$D$41,2,0)*6*VLOOKUP(ROUNDDOWN(AO129,-1),宝石属性!$B$26:$D$41,3,0)+(属性价值和能力评分!$F$49*9+属性价值和能力评分!$F$50*2+属性价值和能力评分!$F$53*8/5)*AO129</f>
        <v>23058</v>
      </c>
      <c r="BB129" s="1">
        <v>126</v>
      </c>
      <c r="BC129" s="9">
        <f>ROUND(属性投放!D$4+装备属性!D$4*IF($BB129&lt;10,1,ROUNDDOWN($BB129,-1))+SUM(属性投放!E$37:E$45)*$BB129+VLOOKUP($BC$2,一级属性!$E$41:$P$64,COLUMNS(一级属性!$E$41:G$64),0)*($BB129+0.25*IF($BB129&lt;10,1,ROUNDDOWN($BB129,-1)))+VLOOKUP($BC$2,宝石属性!$B$43:$M$66,COLUMNS(宝石属性!$B$43:D$66),0)*10*VLOOKUP(ROUNDDOWN($BB129,-1),宝石属性!$B$25:$N$41,2,0)*VLOOKUP(ROUNDDOWN($BB129,-1),宝石属性!$B$25:$N$41,3,0)+VLOOKUP($BC$2,职业被动!$B$6:$M$29,COLUMNS(职业被动!$B$6:D$29),0)*$BB129,0)</f>
        <v>7114</v>
      </c>
      <c r="BD129" s="9">
        <f>ROUND(属性投放!E$4+装备属性!E$4*IF($BB129&lt;10,1,ROUNDDOWN($BB129,-1))+SUM(属性投放!F$37:F$45)*$BB129+VLOOKUP($BC$2,一级属性!$E$41:$P$64,COLUMNS(一级属性!$E$41:H$64),0)*($BB129+0.25*IF($BB129&lt;10,1,ROUNDDOWN($BB129,-1)))+VLOOKUP($BC$2,宝石属性!$B$43:$M$66,COLUMNS(宝石属性!$B$43:E$66),0)*10*VLOOKUP(ROUNDDOWN($BB129,-1),宝石属性!$B$25:$N$41,2,0)*VLOOKUP(ROUNDDOWN($BB129,-1),宝石属性!$B$25:$N$41,3,0)+VLOOKUP($BC$2,职业被动!$B$6:$M$29,COLUMNS(职业被动!$B$6:E$29),0)*$BB129,0)</f>
        <v>6194</v>
      </c>
      <c r="BE129" s="9">
        <f>ROUND(属性投放!F$4+装备属性!F$4*IF($BB129&lt;10,1,ROUNDDOWN($BB129,-1))+SUM(属性投放!G$37:G$45)*$BB129+VLOOKUP($BC$2,一级属性!$E$41:$P$64,COLUMNS(一级属性!$E$41:I$64),0)*($BB129+0.25*IF($BB129&lt;10,1,ROUNDDOWN($BB129,-1)))+VLOOKUP($BC$2,宝石属性!$B$43:$M$66,COLUMNS(宝石属性!$B$43:F$66),0)*10*VLOOKUP(ROUNDDOWN($BB129,-1),宝石属性!$B$25:$N$41,2,0)*VLOOKUP(ROUNDDOWN($BB129,-1),宝石属性!$B$25:$N$41,3,0)+VLOOKUP($BC$2,职业被动!$B$6:$M$29,COLUMNS(职业被动!$B$6:F$29),0)*$BB129,0)</f>
        <v>1336</v>
      </c>
      <c r="BF129" s="9">
        <f>ROUND(属性投放!G$4+装备属性!G$4*IF($BB129&lt;10,1,ROUNDDOWN($BB129,-1))+SUM(属性投放!H$37:H$45)*$BB129+VLOOKUP($BC$2,一级属性!$E$41:$P$64,COLUMNS(一级属性!$E$41:J$64),0)*($BB129+0.25*IF($BB129&lt;10,1,ROUNDDOWN($BB129,-1)))+VLOOKUP($BC$2,宝石属性!$B$43:$M$66,COLUMNS(宝石属性!$B$43:G$66),0)*10*VLOOKUP(ROUNDDOWN($BB129,-1),宝石属性!$B$25:$N$41,2,0)*VLOOKUP(ROUNDDOWN($BB129,-1),宝石属性!$B$25:$N$41,3,0)+VLOOKUP($BC$2,职业被动!$B$6:$M$29,COLUMNS(职业被动!$B$6:G$29),0)*$BB129,0)</f>
        <v>1185</v>
      </c>
      <c r="BG129" s="9">
        <f>ROUND(属性投放!H$4+装备属性!H$4*IF($BB129&lt;10,1,ROUNDDOWN($BB129,-1))+SUM(属性投放!I$37:I$45)*$BB129+VLOOKUP($BC$2,一级属性!$E$41:$P$64,COLUMNS(一级属性!$E$41:K$64),0)*($BB129+0.25*IF($BB129&lt;10,1,ROUNDDOWN($BB129,-1)))+VLOOKUP($BC$2,宝石属性!$B$43:$M$66,COLUMNS(宝石属性!$B$43:H$66),0)*10*VLOOKUP(ROUNDDOWN($BB129,-1),宝石属性!$B$25:$N$41,2,0)*VLOOKUP(ROUNDDOWN($BB129,-1),宝石属性!$B$25:$N$41,3,0)+VLOOKUP($BC$2,职业被动!$B$6:$M$29,COLUMNS(职业被动!$B$6:H$29),0)*$BB129,0)</f>
        <v>1820</v>
      </c>
      <c r="BH129" s="9">
        <f>ROUND(属性投放!I$4+装备属性!I$4*IF($BB129&lt;10,1,ROUNDDOWN($BB129,-1))+SUM(属性投放!J$37:J$45)*$BB129+VLOOKUP($BC$2,一级属性!$E$41:$P$64,COLUMNS(一级属性!$E$41:L$64),0)*($BB129+0.25*IF($BB129&lt;10,1,ROUNDDOWN($BB129,-1)))+VLOOKUP($BC$2,宝石属性!$B$43:$M$66,COLUMNS(宝石属性!$B$43:I$66),0)*10*VLOOKUP(ROUNDDOWN($BB129,-1),宝石属性!$B$25:$N$41,2,0)*VLOOKUP(ROUNDDOWN($BB129,-1),宝石属性!$B$25:$N$41,3,0)+VLOOKUP($BC$2,职业被动!$B$6:$M$29,COLUMNS(职业被动!$B$6:I$29),0)*$BB129,0)</f>
        <v>1729</v>
      </c>
      <c r="BI129" s="9">
        <f>ROUND(属性投放!J$4+装备属性!J$4*IF($BB129&lt;10,1,ROUNDDOWN($BB129,-1))+SUM(属性投放!K$37:K$45)*$BB129+VLOOKUP($BC$2,一级属性!$E$41:$P$64,COLUMNS(一级属性!$E$41:M$64),0)*($BB129+0.25*IF($BB129&lt;10,1,ROUNDDOWN($BB129,-1)))+VLOOKUP($BC$2,宝石属性!$B$43:$M$66,COLUMNS(宝石属性!$B$43:J$66),0)*10*VLOOKUP(ROUNDDOWN($BB129,-1),宝石属性!$B$25:$N$41,2,0)*VLOOKUP(ROUNDDOWN($BB129,-1),宝石属性!$B$25:$N$41,3,0)+VLOOKUP($BC$2,职业被动!$B$6:$M$29,COLUMNS(职业被动!$B$6:J$29),0)*$BB129,0)</f>
        <v>768</v>
      </c>
      <c r="BJ129" s="9">
        <f>ROUND(属性投放!K$4+装备属性!K$4*IF($BB129&lt;10,1,ROUNDDOWN($BB129,-1))+SUM(属性投放!L$37:L$45)*$BB129+VLOOKUP($BC$2,一级属性!$E$41:$P$64,COLUMNS(一级属性!$E$41:N$64),0)*($BB129+0.25*IF($BB129&lt;10,1,ROUNDDOWN($BB129,-1)))+VLOOKUP($BC$2,宝石属性!$B$43:$M$66,COLUMNS(宝石属性!$B$43:K$66),0)*10*VLOOKUP(ROUNDDOWN($BB129,-1),宝石属性!$B$25:$N$41,2,0)*VLOOKUP(ROUNDDOWN($BB129,-1),宝石属性!$B$25:$N$41,3,0)+VLOOKUP($BC$2,职业被动!$B$6:$M$29,COLUMNS(职业被动!$B$6:K$29),0)*$BB129,0)</f>
        <v>443</v>
      </c>
      <c r="BK129" s="9">
        <f>ROUND(属性投放!L$4+装备属性!L$4*IF($BB129&lt;10,1,ROUNDDOWN($BB129,-1))+SUM(属性投放!M$37:M$45)*$BB129+VLOOKUP($BC$2,一级属性!$E$41:$P$64,COLUMNS(一级属性!$E$41:O$64),0)*($BB129+0.25*IF($BB129&lt;10,1,ROUNDDOWN($BB129,-1)))+VLOOKUP($BC$2,宝石属性!$B$43:$M$66,COLUMNS(宝石属性!$B$43:L$66),0)*10*VLOOKUP(ROUNDDOWN($BB129,-1),宝石属性!$B$25:$N$41,2,0)*VLOOKUP(ROUNDDOWN($BB129,-1),宝石属性!$B$25:$N$41,3,0)+VLOOKUP($BC$2,职业被动!$B$6:$M$29,COLUMNS(职业被动!$B$6:L$29),0)*$BB129,0)</f>
        <v>38</v>
      </c>
      <c r="BL129" s="9">
        <f>ROUND(属性投放!M$4+装备属性!M$4*IF($BB129&lt;10,1,ROUNDDOWN($BB129,-1))+SUM(属性投放!N$37:N$45)*$BB129+VLOOKUP($BC$2,一级属性!$E$41:$P$64,COLUMNS(一级属性!$E$41:P$64),0)*($BB129+0.25*IF($BB129&lt;10,1,ROUNDDOWN($BB129,-1)))+VLOOKUP($BC$2,宝石属性!$B$43:$M$66,COLUMNS(宝石属性!$B$43:M$66),0)*10*VLOOKUP(ROUNDDOWN($BB129,-1),宝石属性!$B$25:$N$41,2,0)*VLOOKUP(ROUNDDOWN($BB129,-1),宝石属性!$B$25:$N$41,3,0)+VLOOKUP($BC$2,职业被动!$B$6:$M$29,COLUMNS(职业被动!$B$6:M$29),0)*$BB129,0)</f>
        <v>1378</v>
      </c>
      <c r="BM129" s="48">
        <f>属性价值和能力评分!$F$9+ROUND(属性价值和能力评分!$F$38*10,0)*BB129+ROUND((SUM(装备属性!$W$9:$W$14)+属性价值和能力评分!$F$38*1.25+1.4+2.8)*IF(BB129&lt;10,1,ROUNDDOWN(BB129,-1)),0)+15*VLOOKUP(ROUNDDOWN(BB129,-1),宝石属性!$B$26:$D$41,2,0)*6*VLOOKUP(ROUNDDOWN(BB129,-1),宝石属性!$B$26:$D$41,3,0)+(属性价值和能力评分!$F$49*9+属性价值和能力评分!$F$50*2+属性价值和能力评分!$F$53*8/5)*BB129</f>
        <v>23058</v>
      </c>
      <c r="BO129" s="1">
        <v>126</v>
      </c>
      <c r="BP129" s="9">
        <f>ROUND(属性投放!D$4+装备属性!D$4*IF($BO129&lt;10,1,ROUNDDOWN($BO129,-1))+SUM(属性投放!E$37:E$45)*$BO129+VLOOKUP($BP$2,一级属性!$E$41:$P$64,COLUMNS(一级属性!$E$41:G$64),0)*($BO129+0.25*IF($BO129&lt;10,1,ROUNDDOWN($BO129,-1)))+VLOOKUP($BP$2,宝石属性!$B$43:$M$66,COLUMNS(宝石属性!$B$43:D$66),0)*10*VLOOKUP(ROUNDDOWN($BO129,-1),宝石属性!$B$25:$N$41,2,0)*VLOOKUP(ROUNDDOWN($BO129,-1),宝石属性!$B$25:$N$41,3,0)+VLOOKUP($BP$2,职业被动!$B$6:$M$29,COLUMNS(职业被动!$B$6:D$29),0)*$BO129,0)</f>
        <v>8878</v>
      </c>
      <c r="BQ129" s="9">
        <f>ROUND(属性投放!E$4+装备属性!E$4*IF($BO129&lt;10,1,ROUNDDOWN($BO129,-1))+SUM(属性投放!F$37:F$45)*$BO129+VLOOKUP($BP$2,一级属性!$E$41:$P$64,COLUMNS(一级属性!$E$41:H$64),0)*($BO129+0.25*IF($BO129&lt;10,1,ROUNDDOWN($BO129,-1)))+VLOOKUP($BP$2,宝石属性!$B$43:$M$66,COLUMNS(宝石属性!$B$43:E$66),0)*10*VLOOKUP(ROUNDDOWN($BO129,-1),宝石属性!$B$25:$N$41,2,0)*VLOOKUP(ROUNDDOWN($BO129,-1),宝石属性!$B$25:$N$41,3,0)+VLOOKUP($BP$2,职业被动!$B$6:$M$29,COLUMNS(职业被动!$B$6:E$29),0)*$BO129,0)</f>
        <v>5414</v>
      </c>
      <c r="BR129" s="9">
        <f>ROUND(属性投放!F$4+装备属性!F$4*IF($BO129&lt;10,1,ROUNDDOWN($BO129,-1))+SUM(属性投放!G$37:G$45)*$BO129+VLOOKUP($BP$2,一级属性!$E$41:$P$64,COLUMNS(一级属性!$E$41:I$64),0)*($BO129+0.25*IF($BO129&lt;10,1,ROUNDDOWN($BO129,-1)))+VLOOKUP($BP$2,宝石属性!$B$43:$M$66,COLUMNS(宝石属性!$B$43:F$66),0)*10*VLOOKUP(ROUNDDOWN($BO129,-1),宝石属性!$B$25:$N$41,2,0)*VLOOKUP(ROUNDDOWN($BO129,-1),宝石属性!$B$25:$N$41,3,0)+VLOOKUP($BP$2,职业被动!$B$6:$M$29,COLUMNS(职业被动!$B$6:F$29),0)*$BO129,0)</f>
        <v>1336</v>
      </c>
      <c r="BS129" s="9">
        <f>ROUND(属性投放!G$4+装备属性!G$4*IF($BO129&lt;10,1,ROUNDDOWN($BO129,-1))+SUM(属性投放!H$37:H$45)*$BO129+VLOOKUP($BP$2,一级属性!$E$41:$P$64,COLUMNS(一级属性!$E$41:J$64),0)*($BO129+0.25*IF($BO129&lt;10,1,ROUNDDOWN($BO129,-1)))+VLOOKUP($BP$2,宝石属性!$B$43:$M$66,COLUMNS(宝石属性!$B$43:G$66),0)*10*VLOOKUP(ROUNDDOWN($BO129,-1),宝石属性!$B$25:$N$41,2,0)*VLOOKUP(ROUNDDOWN($BO129,-1),宝石属性!$B$25:$N$41,3,0)+VLOOKUP($BP$2,职业被动!$B$6:$M$29,COLUMNS(职业被动!$B$6:G$29),0)*$BO129,0)</f>
        <v>1185</v>
      </c>
      <c r="BT129" s="9">
        <f>ROUND(属性投放!H$4+装备属性!H$4*IF($BO129&lt;10,1,ROUNDDOWN($BO129,-1))+SUM(属性投放!I$37:I$45)*$BO129+VLOOKUP($BP$2,一级属性!$E$41:$P$64,COLUMNS(一级属性!$E$41:K$64),0)*($BO129+0.25*IF($BO129&lt;10,1,ROUNDDOWN($BO129,-1)))+VLOOKUP($BP$2,宝石属性!$B$43:$M$66,COLUMNS(宝石属性!$B$43:H$66),0)*10*VLOOKUP(ROUNDDOWN($BO129,-1),宝石属性!$B$25:$N$41,2,0)*VLOOKUP(ROUNDDOWN($BO129,-1),宝石属性!$B$25:$N$41,3,0)+VLOOKUP($BP$2,职业被动!$B$6:$M$29,COLUMNS(职业被动!$B$6:H$29),0)*$BO129,0)</f>
        <v>1418</v>
      </c>
      <c r="BU129" s="9">
        <f>ROUND(属性投放!I$4+装备属性!I$4*IF($BO129&lt;10,1,ROUNDDOWN($BO129,-1))+SUM(属性投放!J$37:J$45)*$BO129+VLOOKUP($BP$2,一级属性!$E$41:$P$64,COLUMNS(一级属性!$E$41:L$64),0)*($BO129+0.25*IF($BO129&lt;10,1,ROUNDDOWN($BO129,-1)))+VLOOKUP($BP$2,宝石属性!$B$43:$M$66,COLUMNS(宝石属性!$B$43:I$66),0)*10*VLOOKUP(ROUNDDOWN($BO129,-1),宝石属性!$B$25:$N$41,2,0)*VLOOKUP(ROUNDDOWN($BO129,-1),宝石属性!$B$25:$N$41,3,0)+VLOOKUP($BP$2,职业被动!$B$6:$M$29,COLUMNS(职业被动!$B$6:I$29),0)*$BO129,0)</f>
        <v>1447</v>
      </c>
      <c r="BV129" s="9">
        <f>ROUND(属性投放!J$4+装备属性!J$4*IF($BO129&lt;10,1,ROUNDDOWN($BO129,-1))+SUM(属性投放!K$37:K$45)*$BO129+VLOOKUP($BP$2,一级属性!$E$41:$P$64,COLUMNS(一级属性!$E$41:M$64),0)*($BO129+0.25*IF($BO129&lt;10,1,ROUNDDOWN($BO129,-1)))+VLOOKUP($BP$2,宝石属性!$B$43:$M$66,COLUMNS(宝石属性!$B$43:J$66),0)*10*VLOOKUP(ROUNDDOWN($BO129,-1),宝石属性!$B$25:$N$41,2,0)*VLOOKUP(ROUNDDOWN($BO129,-1),宝石属性!$B$25:$N$41,3,0)+VLOOKUP($BP$2,职业被动!$B$6:$M$29,COLUMNS(职业被动!$B$6:J$29),0)*$BO129,0)</f>
        <v>1002</v>
      </c>
      <c r="BW129" s="9">
        <f>ROUND(属性投放!K$4+装备属性!K$4*IF($BO129&lt;10,1,ROUNDDOWN($BO129,-1))+SUM(属性投放!L$37:L$45)*$BO129+VLOOKUP($BP$2,一级属性!$E$41:$P$64,COLUMNS(一级属性!$E$41:N$64),0)*($BO129+0.25*IF($BO129&lt;10,1,ROUNDDOWN($BO129,-1)))+VLOOKUP($BP$2,宝石属性!$B$43:$M$66,COLUMNS(宝石属性!$B$43:K$66),0)*10*VLOOKUP(ROUNDDOWN($BO129,-1),宝石属性!$B$25:$N$41,2,0)*VLOOKUP(ROUNDDOWN($BO129,-1),宝石属性!$B$25:$N$41,3,0)+VLOOKUP($BP$2,职业被动!$B$6:$M$29,COLUMNS(职业被动!$B$6:K$29),0)*$BO129,0)</f>
        <v>603</v>
      </c>
      <c r="BX129" s="9">
        <f>ROUND(属性投放!L$4+装备属性!L$4*IF($BO129&lt;10,1,ROUNDDOWN($BO129,-1))+SUM(属性投放!M$37:M$45)*$BO129+VLOOKUP($BP$2,一级属性!$E$41:$P$64,COLUMNS(一级属性!$E$41:O$64),0)*($BO129+0.25*IF($BO129&lt;10,1,ROUNDDOWN($BO129,-1)))+VLOOKUP($BP$2,宝石属性!$B$43:$M$66,COLUMNS(宝石属性!$B$43:L$66),0)*10*VLOOKUP(ROUNDDOWN($BO129,-1),宝石属性!$B$25:$N$41,2,0)*VLOOKUP(ROUNDDOWN($BO129,-1),宝石属性!$B$25:$N$41,3,0)+VLOOKUP($BP$2,职业被动!$B$6:$M$29,COLUMNS(职业被动!$B$6:L$29),0)*$BO129,0)</f>
        <v>38</v>
      </c>
      <c r="BY129" s="9">
        <f>ROUND(属性投放!M$4+装备属性!M$4*IF($BO129&lt;10,1,ROUNDDOWN($BO129,-1))+SUM(属性投放!N$37:N$45)*$BO129+VLOOKUP($BP$2,一级属性!$E$41:$P$64,COLUMNS(一级属性!$E$41:P$64),0)*($BO129+0.25*IF($BO129&lt;10,1,ROUNDDOWN($BO129,-1)))+VLOOKUP($BP$2,宝石属性!$B$43:$M$66,COLUMNS(宝石属性!$B$43:M$66),0)*10*VLOOKUP(ROUNDDOWN($BO129,-1),宝石属性!$B$25:$N$41,2,0)*VLOOKUP(ROUNDDOWN($BO129,-1),宝石属性!$B$25:$N$41,3,0)+VLOOKUP($BP$2,职业被动!$B$6:$M$29,COLUMNS(职业被动!$B$6:M$29),0)*$BO129,0)</f>
        <v>1378</v>
      </c>
      <c r="BZ129" s="48">
        <f>属性价值和能力评分!$F$9+ROUND(属性价值和能力评分!$F$38*10,0)*BO129+ROUND((SUM(装备属性!$W$9:$W$14)+属性价值和能力评分!$F$38*1.25+1.4+2.8)*IF(BO129&lt;10,1,ROUNDDOWN(BO129,-1)),0)+15*VLOOKUP(ROUNDDOWN(BO129,-1),宝石属性!$B$26:$D$41,2,0)*6*VLOOKUP(ROUNDDOWN(BO129,-1),宝石属性!$B$26:$D$41,3,0)+(属性价值和能力评分!$F$49*9+属性价值和能力评分!$F$50*2+属性价值和能力评分!$F$53*8/5)*BO129</f>
        <v>23058</v>
      </c>
      <c r="CB129" s="1">
        <v>126</v>
      </c>
      <c r="CC129" s="9">
        <f>ROUND(属性投放!D$4+装备属性!D$4*IF($CB129&lt;10,1,ROUNDDOWN($CB129,-1))+SUM(属性投放!E$37:E$45)*$CB129+VLOOKUP($CC$2,一级属性!$E$41:$P$64,COLUMNS(一级属性!$E$41:G$64),0)*($CB129+0.25*IF($CB129&lt;10,1,ROUNDDOWN($CB129,-1)))+VLOOKUP($CC$2,宝石属性!$B$43:$M$66,COLUMNS(宝石属性!$B$43:D$66),0)*10*VLOOKUP(ROUNDDOWN($CB129,-1),宝石属性!$B$25:$N$41,2,0)*VLOOKUP(ROUNDDOWN($CB129,-1),宝石属性!$B$25:$N$41,3,0)+VLOOKUP($CC$2,职业被动!$B$6:$M$29,COLUMNS(职业被动!$B$6:D$29),0)*$CB129,0)</f>
        <v>5866</v>
      </c>
      <c r="CD129" s="9">
        <f>ROUND(属性投放!E$4+装备属性!E$4*IF($CB129&lt;10,1,ROUNDDOWN($CB129,-1))+SUM(属性投放!F$37:F$45)*$CB129+VLOOKUP($CC$2,一级属性!$E$41:$P$64,COLUMNS(一级属性!$E$41:H$64),0)*($CB129+0.25*IF($CB129&lt;10,1,ROUNDDOWN($CB129,-1)))+VLOOKUP($CC$2,宝石属性!$B$43:$M$66,COLUMNS(宝石属性!$B$43:E$66),0)*10*VLOOKUP(ROUNDDOWN($CB129,-1),宝石属性!$B$25:$N$41,2,0)*VLOOKUP(ROUNDDOWN($CB129,-1),宝石属性!$B$25:$N$41,3,0)+VLOOKUP($CC$2,职业被动!$B$6:$M$29,COLUMNS(职业被动!$B$6:E$29),0)*$CB129,0)</f>
        <v>3074</v>
      </c>
      <c r="CE129" s="9">
        <f>ROUND(属性投放!F$4+装备属性!F$4*IF($CB129&lt;10,1,ROUNDDOWN($CB129,-1))+SUM(属性投放!G$37:G$45)*$CB129+VLOOKUP($CC$2,一级属性!$E$41:$P$64,COLUMNS(一级属性!$E$41:I$64),0)*($CB129+0.25*IF($CB129&lt;10,1,ROUNDDOWN($CB129,-1)))+VLOOKUP($CC$2,宝石属性!$B$43:$M$66,COLUMNS(宝石属性!$B$43:F$66),0)*10*VLOOKUP(ROUNDDOWN($CB129,-1),宝石属性!$B$25:$N$41,2,0)*VLOOKUP(ROUNDDOWN($CB129,-1),宝石属性!$B$25:$N$41,3,0)+VLOOKUP($CC$2,职业被动!$B$6:$M$29,COLUMNS(职业被动!$B$6:F$29),0)*$CB129,0)</f>
        <v>2751</v>
      </c>
      <c r="CF129" s="9">
        <f>ROUND(属性投放!G$4+装备属性!G$4*IF($CB129&lt;10,1,ROUNDDOWN($CB129,-1))+SUM(属性投放!H$37:H$45)*$CB129+VLOOKUP($CC$2,一级属性!$E$41:$P$64,COLUMNS(一级属性!$E$41:J$64),0)*($CB129+0.25*IF($CB129&lt;10,1,ROUNDDOWN($CB129,-1)))+VLOOKUP($CC$2,宝石属性!$B$43:$M$66,COLUMNS(宝石属性!$B$43:G$66),0)*10*VLOOKUP(ROUNDDOWN($CB129,-1),宝石属性!$B$25:$N$41,2,0)*VLOOKUP(ROUNDDOWN($CB129,-1),宝石属性!$B$25:$N$41,3,0)+VLOOKUP($CC$2,职业被动!$B$6:$M$29,COLUMNS(职业被动!$B$6:G$29),0)*$CB129,0)</f>
        <v>1311</v>
      </c>
      <c r="CG129" s="9">
        <f>ROUND(属性投放!H$4+装备属性!H$4*IF($CB129&lt;10,1,ROUNDDOWN($CB129,-1))+SUM(属性投放!I$37:I$45)*$CB129+VLOOKUP($CC$2,一级属性!$E$41:$P$64,COLUMNS(一级属性!$E$41:K$64),0)*($CB129+0.25*IF($CB129&lt;10,1,ROUNDDOWN($CB129,-1)))+VLOOKUP($CC$2,宝石属性!$B$43:$M$66,COLUMNS(宝石属性!$B$43:H$66),0)*10*VLOOKUP(ROUNDDOWN($CB129,-1),宝石属性!$B$25:$N$41,2,0)*VLOOKUP(ROUNDDOWN($CB129,-1),宝石属性!$B$25:$N$41,3,0)+VLOOKUP($CC$2,职业被动!$B$6:$M$29,COLUMNS(职业被动!$B$6:H$29),0)*$CB129,0)</f>
        <v>824</v>
      </c>
      <c r="CH129" s="9">
        <f>ROUND(属性投放!I$4+装备属性!I$4*IF($CB129&lt;10,1,ROUNDDOWN($CB129,-1))+SUM(属性投放!J$37:J$45)*$CB129+VLOOKUP($CC$2,一级属性!$E$41:$P$64,COLUMNS(一级属性!$E$41:L$64),0)*($CB129+0.25*IF($CB129&lt;10,1,ROUNDDOWN($CB129,-1)))+VLOOKUP($CC$2,宝石属性!$B$43:$M$66,COLUMNS(宝石属性!$B$43:I$66),0)*10*VLOOKUP(ROUNDDOWN($CB129,-1),宝石属性!$B$25:$N$41,2,0)*VLOOKUP(ROUNDDOWN($CB129,-1),宝石属性!$B$25:$N$41,3,0)+VLOOKUP($CC$2,职业被动!$B$6:$M$29,COLUMNS(职业被动!$B$6:I$29),0)*$CB129,0)</f>
        <v>1384</v>
      </c>
      <c r="CI129" s="9">
        <f>ROUND(属性投放!J$4+装备属性!J$4*IF($CB129&lt;10,1,ROUNDDOWN($CB129,-1))+SUM(属性投放!K$37:K$45)*$CB129+VLOOKUP($CC$2,一级属性!$E$41:$P$64,COLUMNS(一级属性!$E$41:M$64),0)*($CB129+0.25*IF($CB129&lt;10,1,ROUNDDOWN($CB129,-1)))+VLOOKUP($CC$2,宝石属性!$B$43:$M$66,COLUMNS(宝石属性!$B$43:J$66),0)*10*VLOOKUP(ROUNDDOWN($CB129,-1),宝石属性!$B$25:$N$41,2,0)*VLOOKUP(ROUNDDOWN($CB129,-1),宝石属性!$B$25:$N$41,3,0)+VLOOKUP($CC$2,职业被动!$B$6:$M$29,COLUMNS(职业被动!$B$6:J$29),0)*$CB129,0)</f>
        <v>893</v>
      </c>
      <c r="CJ129" s="9">
        <f>ROUND(属性投放!K$4+装备属性!K$4*IF($CB129&lt;10,1,ROUNDDOWN($CB129,-1))+SUM(属性投放!L$37:L$45)*$CB129+VLOOKUP($CC$2,一级属性!$E$41:$P$64,COLUMNS(一级属性!$E$41:N$64),0)*($CB129+0.25*IF($CB129&lt;10,1,ROUNDDOWN($CB129,-1)))+VLOOKUP($CC$2,宝石属性!$B$43:$M$66,COLUMNS(宝石属性!$B$43:K$66),0)*10*VLOOKUP(ROUNDDOWN($CB129,-1),宝石属性!$B$25:$N$41,2,0)*VLOOKUP(ROUNDDOWN($CB129,-1),宝石属性!$B$25:$N$41,3,0)+VLOOKUP($CC$2,职业被动!$B$6:$M$29,COLUMNS(职业被动!$B$6:K$29),0)*$CB129,0)</f>
        <v>443</v>
      </c>
      <c r="CK129" s="9">
        <f>ROUND(属性投放!L$4+装备属性!L$4*IF($CB129&lt;10,1,ROUNDDOWN($CB129,-1))+SUM(属性投放!M$37:M$45)*$CB129+VLOOKUP($CC$2,一级属性!$E$41:$P$64,COLUMNS(一级属性!$E$41:O$64),0)*($CB129+0.25*IF($CB129&lt;10,1,ROUNDDOWN($CB129,-1)))+VLOOKUP($CC$2,宝石属性!$B$43:$M$66,COLUMNS(宝石属性!$B$43:L$66),0)*10*VLOOKUP(ROUNDDOWN($CB129,-1),宝石属性!$B$25:$N$41,2,0)*VLOOKUP(ROUNDDOWN($CB129,-1),宝石属性!$B$25:$N$41,3,0)+VLOOKUP($CC$2,职业被动!$B$6:$M$29,COLUMNS(职业被动!$B$6:L$29),0)*$CB129,0)</f>
        <v>38</v>
      </c>
      <c r="CL129" s="9">
        <f>ROUND(属性投放!M$4+装备属性!M$4*IF($CB129&lt;10,1,ROUNDDOWN($CB129,-1))+SUM(属性投放!N$37:N$45)*$CB129+VLOOKUP($CC$2,一级属性!$E$41:$P$64,COLUMNS(一级属性!$E$41:P$64),0)*($CB129+0.25*IF($CB129&lt;10,1,ROUNDDOWN($CB129,-1)))+VLOOKUP($CC$2,宝石属性!$B$43:$M$66,COLUMNS(宝石属性!$B$43:M$66),0)*10*VLOOKUP(ROUNDDOWN($CB129,-1),宝石属性!$B$25:$N$41,2,0)*VLOOKUP(ROUNDDOWN($CB129,-1),宝石属性!$B$25:$N$41,3,0)+VLOOKUP($CC$2,职业被动!$B$6:$M$29,COLUMNS(职业被动!$B$6:M$29),0)*$CB129,0)</f>
        <v>1298</v>
      </c>
      <c r="CM129" s="48">
        <f>属性价值和能力评分!$F$9+ROUND(属性价值和能力评分!$F$38*10,0)*CB129+ROUND((SUM(装备属性!$W$9:$W$14)+属性价值和能力评分!$F$38*1.25+1.4+2.8)*IF(CB129&lt;10,1,ROUNDDOWN(CB129,-1)),0)+15*VLOOKUP(ROUNDDOWN(CB129,-1),宝石属性!$B$26:$D$41,2,0)*6*VLOOKUP(ROUNDDOWN(CB129,-1),宝石属性!$B$26:$D$41,3,0)+(属性价值和能力评分!$F$49*9+属性价值和能力评分!$F$50*2+属性价值和能力评分!$F$53*8/5)*CB129</f>
        <v>23058</v>
      </c>
      <c r="CO129" s="1">
        <v>126</v>
      </c>
      <c r="CP129" s="9">
        <f>ROUND(属性投放!D$4+装备属性!D$4*IF($CO129&lt;10,1,ROUNDDOWN($CO129,-1))+SUM(属性投放!E$37:E$45)*$CO129+VLOOKUP($CP$2,一级属性!$E$41:$P$64,COLUMNS(一级属性!$E$41:G$64),0)*($CO129+0.25*IF($CO129&lt;10,1,ROUNDDOWN($CO129,-1)))+VLOOKUP($CP$2,宝石属性!$B$43:$M$66,COLUMNS(宝石属性!$B$43:D$66),0)*10*VLOOKUP(ROUNDDOWN($CO129,-1),宝石属性!$B$25:$N$41,2,0)*VLOOKUP(ROUNDDOWN($CO129,-1),宝石属性!$B$25:$N$41,3,0)+VLOOKUP($CP$2,职业被动!$B$6:$M$29,COLUMNS(职业被动!$B$6:D$29),0)*$CO129,0)</f>
        <v>5866</v>
      </c>
      <c r="CQ129" s="9">
        <f>ROUND(属性投放!E$4+装备属性!E$4*IF($CO129&lt;10,1,ROUNDDOWN($CO129,-1))+SUM(属性投放!F$37:F$45)*$CO129+VLOOKUP($CP$2,一级属性!$E$41:$P$64,COLUMNS(一级属性!$E$41:H$64),0)*($CO129+0.25*IF($CO129&lt;10,1,ROUNDDOWN($CO129,-1)))+VLOOKUP($CP$2,宝石属性!$B$43:$M$66,COLUMNS(宝石属性!$B$43:E$66),0)*10*VLOOKUP(ROUNDDOWN($CO129,-1),宝石属性!$B$25:$N$41,2,0)*VLOOKUP(ROUNDDOWN($CO129,-1),宝石属性!$B$25:$N$41,3,0)+VLOOKUP($CP$2,职业被动!$B$6:$M$29,COLUMNS(职业被动!$B$6:E$29),0)*$CO129,0)</f>
        <v>6974</v>
      </c>
      <c r="CR129" s="9">
        <f>ROUND(属性投放!F$4+装备属性!F$4*IF($CO129&lt;10,1,ROUNDDOWN($CO129,-1))+SUM(属性投放!G$37:G$45)*$CO129+VLOOKUP($CP$2,一级属性!$E$41:$P$64,COLUMNS(一级属性!$E$41:I$64),0)*($CO129+0.25*IF($CO129&lt;10,1,ROUNDDOWN($CO129,-1)))+VLOOKUP($CP$2,宝石属性!$B$43:$M$66,COLUMNS(宝石属性!$B$43:F$66),0)*10*VLOOKUP(ROUNDDOWN($CO129,-1),宝石属性!$B$25:$N$41,2,0)*VLOOKUP(ROUNDDOWN($CO129,-1),宝石属性!$B$25:$N$41,3,0)+VLOOKUP($CP$2,职业被动!$B$6:$M$29,COLUMNS(职业被动!$B$6:F$29),0)*$CO129,0)</f>
        <v>1336</v>
      </c>
      <c r="CS129" s="9">
        <f>ROUND(属性投放!G$4+装备属性!G$4*IF($CO129&lt;10,1,ROUNDDOWN($CO129,-1))+SUM(属性投放!H$37:H$45)*$CO129+VLOOKUP($CP$2,一级属性!$E$41:$P$64,COLUMNS(一级属性!$E$41:J$64),0)*($CO129+0.25*IF($CO129&lt;10,1,ROUNDDOWN($CO129,-1)))+VLOOKUP($CP$2,宝石属性!$B$43:$M$66,COLUMNS(宝石属性!$B$43:G$66),0)*10*VLOOKUP(ROUNDDOWN($CO129,-1),宝石属性!$B$25:$N$41,2,0)*VLOOKUP(ROUNDDOWN($CO129,-1),宝石属性!$B$25:$N$41,3,0)+VLOOKUP($CP$2,职业被动!$B$6:$M$29,COLUMNS(职业被动!$B$6:G$29),0)*$CO129,0)</f>
        <v>1185</v>
      </c>
      <c r="CT129" s="9">
        <f>ROUND(属性投放!H$4+装备属性!H$4*IF($CO129&lt;10,1,ROUNDDOWN($CO129,-1))+SUM(属性投放!I$37:I$45)*$CO129+VLOOKUP($CP$2,一级属性!$E$41:$P$64,COLUMNS(一级属性!$E$41:K$64),0)*($CO129+0.25*IF($CO129&lt;10,1,ROUNDDOWN($CO129,-1)))+VLOOKUP($CP$2,宝石属性!$B$43:$M$66,COLUMNS(宝石属性!$B$43:H$66),0)*10*VLOOKUP(ROUNDDOWN($CO129,-1),宝石属性!$B$25:$N$41,2,0)*VLOOKUP(ROUNDDOWN($CO129,-1),宝石属性!$B$25:$N$41,3,0)+VLOOKUP($CP$2,职业被动!$B$6:$M$29,COLUMNS(职业被动!$B$6:H$29),0)*$CO129,0)</f>
        <v>2096</v>
      </c>
      <c r="CU129" s="9">
        <f>ROUND(属性投放!I$4+装备属性!I$4*IF($CO129&lt;10,1,ROUNDDOWN($CO129,-1))+SUM(属性投放!J$37:J$45)*$CO129+VLOOKUP($CP$2,一级属性!$E$41:$P$64,COLUMNS(一级属性!$E$41:L$64),0)*($CO129+0.25*IF($CO129&lt;10,1,ROUNDDOWN($CO129,-1)))+VLOOKUP($CP$2,宝石属性!$B$43:$M$66,COLUMNS(宝石属性!$B$43:I$66),0)*10*VLOOKUP(ROUNDDOWN($CO129,-1),宝石属性!$B$25:$N$41,2,0)*VLOOKUP(ROUNDDOWN($CO129,-1),宝石属性!$B$25:$N$41,3,0)+VLOOKUP($CP$2,职业被动!$B$6:$M$29,COLUMNS(职业被动!$B$6:I$29),0)*$CO129,0)</f>
        <v>1822</v>
      </c>
      <c r="CV129" s="9">
        <f>ROUND(属性投放!J$4+装备属性!J$4*IF($CO129&lt;10,1,ROUNDDOWN($CO129,-1))+SUM(属性投放!K$37:K$45)*$CO129+VLOOKUP($CP$2,一级属性!$E$41:$P$64,COLUMNS(一级属性!$E$41:M$64),0)*($CO129+0.25*IF($CO129&lt;10,1,ROUNDDOWN($CO129,-1)))+VLOOKUP($CP$2,宝石属性!$B$43:$M$66,COLUMNS(宝石属性!$B$43:J$66),0)*10*VLOOKUP(ROUNDDOWN($CO129,-1),宝石属性!$B$25:$N$41,2,0)*VLOOKUP(ROUNDDOWN($CO129,-1),宝石属性!$B$25:$N$41,3,0)+VLOOKUP($CP$2,职业被动!$B$6:$M$29,COLUMNS(职业被动!$B$6:J$29),0)*$CO129,0)</f>
        <v>737</v>
      </c>
      <c r="CW129" s="9">
        <f>ROUND(属性投放!K$4+装备属性!K$4*IF($CO129&lt;10,1,ROUNDDOWN($CO129,-1))+SUM(属性投放!L$37:L$45)*$CO129+VLOOKUP($CP$2,一级属性!$E$41:$P$64,COLUMNS(一级属性!$E$41:N$64),0)*($CO129+0.25*IF($CO129&lt;10,1,ROUNDDOWN($CO129,-1)))+VLOOKUP($CP$2,宝石属性!$B$43:$M$66,COLUMNS(宝石属性!$B$43:K$66),0)*10*VLOOKUP(ROUNDDOWN($CO129,-1),宝石属性!$B$25:$N$41,2,0)*VLOOKUP(ROUNDDOWN($CO129,-1),宝石属性!$B$25:$N$41,3,0)+VLOOKUP($CP$2,职业被动!$B$6:$M$29,COLUMNS(职业被动!$B$6:K$29),0)*$CO129,0)</f>
        <v>443</v>
      </c>
      <c r="CX129" s="9">
        <f>ROUND(属性投放!L$4+装备属性!L$4*IF($CO129&lt;10,1,ROUNDDOWN($CO129,-1))+SUM(属性投放!M$37:M$45)*$CO129+VLOOKUP($CP$2,一级属性!$E$41:$P$64,COLUMNS(一级属性!$E$41:O$64),0)*($CO129+0.25*IF($CO129&lt;10,1,ROUNDDOWN($CO129,-1)))+VLOOKUP($CP$2,宝石属性!$B$43:$M$66,COLUMNS(宝石属性!$B$43:L$66),0)*10*VLOOKUP(ROUNDDOWN($CO129,-1),宝石属性!$B$25:$N$41,2,0)*VLOOKUP(ROUNDDOWN($CO129,-1),宝石属性!$B$25:$N$41,3,0)+VLOOKUP($CP$2,职业被动!$B$6:$M$29,COLUMNS(职业被动!$B$6:L$29),0)*$CO129,0)</f>
        <v>38</v>
      </c>
      <c r="CY129" s="9">
        <f>ROUND(属性投放!M$4+装备属性!M$4*IF($CO129&lt;10,1,ROUNDDOWN($CO129,-1))+SUM(属性投放!N$37:N$45)*$CO129+VLOOKUP($CP$2,一级属性!$E$41:$P$64,COLUMNS(一级属性!$E$41:P$64),0)*($CO129+0.25*IF($CO129&lt;10,1,ROUNDDOWN($CO129,-1)))+VLOOKUP($CP$2,宝石属性!$B$43:$M$66,COLUMNS(宝石属性!$B$43:M$66),0)*10*VLOOKUP(ROUNDDOWN($CO129,-1),宝石属性!$B$25:$N$41,2,0)*VLOOKUP(ROUNDDOWN($CO129,-1),宝石属性!$B$25:$N$41,3,0)+VLOOKUP($CP$2,职业被动!$B$6:$M$29,COLUMNS(职业被动!$B$6:M$29),0)*$CO129,0)</f>
        <v>1298</v>
      </c>
      <c r="CZ129" s="48">
        <f>属性价值和能力评分!$F$9+ROUND(属性价值和能力评分!$F$38*10,0)*CO129+ROUND((SUM(装备属性!$W$9:$W$14)+属性价值和能力评分!$F$38*1.25+1.4+2.8)*IF(CO129&lt;10,1,ROUNDDOWN(CO129,-1)),0)+15*VLOOKUP(ROUNDDOWN(CO129,-1),宝石属性!$B$26:$D$41,2,0)*6*VLOOKUP(ROUNDDOWN(CO129,-1),宝石属性!$B$26:$D$41,3,0)+(属性价值和能力评分!$F$49*9+属性价值和能力评分!$F$50*2+属性价值和能力评分!$F$53*8/5)*CO129</f>
        <v>23058</v>
      </c>
      <c r="DB129" s="1">
        <v>126</v>
      </c>
      <c r="DC129" s="9">
        <f>ROUND(属性投放!D$4+装备属性!D$4*IF($DB129&lt;10,1,ROUNDDOWN($DB129,-1))+SUM(属性投放!E$37:E$45)*$DB129+VLOOKUP($DC$2,一级属性!$E$41:$P$64,COLUMNS(一级属性!$E$41:G$64),0)*($DB129+0.25*IF($DB129&lt;10,1,ROUNDDOWN($DB129,-1)))+VLOOKUP($DC$2,宝石属性!$B$43:$M$66,COLUMNS(宝石属性!$B$43:D$66),0)*10*VLOOKUP(ROUNDDOWN($DB129,-1),宝石属性!$B$25:$N$41,2,0)*VLOOKUP(ROUNDDOWN($DB129,-1),宝石属性!$B$25:$N$41,3,0)+VLOOKUP($DC$2,职业被动!$B$6:$M$29,COLUMNS(职业被动!$B$6:D$29),0)*$DB129,0)</f>
        <v>6748</v>
      </c>
      <c r="DD129" s="9">
        <f>ROUND(属性投放!E$4+装备属性!E$4*IF($DB129&lt;10,1,ROUNDDOWN($DB129,-1))+SUM(属性投放!F$37:F$45)*$DB129+VLOOKUP($DC$2,一级属性!$E$41:$P$64,COLUMNS(一级属性!$E$41:H$64),0)*($DB129+0.25*IF($DB129&lt;10,1,ROUNDDOWN($DB129,-1)))+VLOOKUP($DC$2,宝石属性!$B$43:$M$66,COLUMNS(宝石属性!$B$43:E$66),0)*10*VLOOKUP(ROUNDDOWN($DB129,-1),宝石属性!$B$25:$N$41,2,0)*VLOOKUP(ROUNDDOWN($DB129,-1),宝石属性!$B$25:$N$41,3,0)+VLOOKUP($DC$2,职业被动!$B$6:$M$29,COLUMNS(职业被动!$B$6:E$29),0)*$DB129,0)</f>
        <v>3074</v>
      </c>
      <c r="DE129" s="9">
        <f>ROUND(属性投放!F$4+装备属性!F$4*IF($DB129&lt;10,1,ROUNDDOWN($DB129,-1))+SUM(属性投放!G$37:G$45)*$DB129+VLOOKUP($DC$2,一级属性!$E$41:$P$64,COLUMNS(一级属性!$E$41:I$64),0)*($DB129+0.25*IF($DB129&lt;10,1,ROUNDDOWN($DB129,-1)))+VLOOKUP($DC$2,宝石属性!$B$43:$M$66,COLUMNS(宝石属性!$B$43:F$66),0)*10*VLOOKUP(ROUNDDOWN($DB129,-1),宝石属性!$B$25:$N$41,2,0)*VLOOKUP(ROUNDDOWN($DB129,-1),宝石属性!$B$25:$N$41,3,0)+VLOOKUP($DC$2,职业被动!$B$6:$M$29,COLUMNS(职业被动!$B$6:F$29),0)*$DB129,0)</f>
        <v>1336</v>
      </c>
      <c r="DF129" s="9">
        <f>ROUND(属性投放!G$4+装备属性!G$4*IF($DB129&lt;10,1,ROUNDDOWN($DB129,-1))+SUM(属性投放!H$37:H$45)*$DB129+VLOOKUP($DC$2,一级属性!$E$41:$P$64,COLUMNS(一级属性!$E$41:J$64),0)*($DB129+0.25*IF($DB129&lt;10,1,ROUNDDOWN($DB129,-1)))+VLOOKUP($DC$2,宝石属性!$B$43:$M$66,COLUMNS(宝石属性!$B$43:G$66),0)*10*VLOOKUP(ROUNDDOWN($DB129,-1),宝石属性!$B$25:$N$41,2,0)*VLOOKUP(ROUNDDOWN($DB129,-1),宝石属性!$B$25:$N$41,3,0)+VLOOKUP($DC$2,职业被动!$B$6:$M$29,COLUMNS(职业被动!$B$6:G$29),0)*$DB129,0)</f>
        <v>3393</v>
      </c>
      <c r="DG129" s="9">
        <f>ROUND(属性投放!H$4+装备属性!H$4*IF($DB129&lt;10,1,ROUNDDOWN($DB129,-1))+SUM(属性投放!I$37:I$45)*$DB129+VLOOKUP($DC$2,一级属性!$E$41:$P$64,COLUMNS(一级属性!$E$41:K$64),0)*($DB129+0.25*IF($DB129&lt;10,1,ROUNDDOWN($DB129,-1)))+VLOOKUP($DC$2,宝石属性!$B$43:$M$66,COLUMNS(宝石属性!$B$43:H$66),0)*10*VLOOKUP(ROUNDDOWN($DB129,-1),宝石属性!$B$25:$N$41,2,0)*VLOOKUP(ROUNDDOWN($DB129,-1),宝石属性!$B$25:$N$41,3,0)+VLOOKUP($DC$2,职业被动!$B$6:$M$29,COLUMNS(职业被动!$B$6:H$29),0)*$DB129,0)</f>
        <v>824</v>
      </c>
      <c r="DH129" s="9">
        <f>ROUND(属性投放!I$4+装备属性!I$4*IF($DB129&lt;10,1,ROUNDDOWN($DB129,-1))+SUM(属性投放!J$37:J$45)*$DB129+VLOOKUP($DC$2,一级属性!$E$41:$P$64,COLUMNS(一级属性!$E$41:L$64),0)*($DB129+0.25*IF($DB129&lt;10,1,ROUNDDOWN($DB129,-1)))+VLOOKUP($DC$2,宝石属性!$B$43:$M$66,COLUMNS(宝石属性!$B$43:I$66),0)*10*VLOOKUP(ROUNDDOWN($DB129,-1),宝石属性!$B$25:$N$41,2,0)*VLOOKUP(ROUNDDOWN($DB129,-1),宝石属性!$B$25:$N$41,3,0)+VLOOKUP($DC$2,职业被动!$B$6:$M$29,COLUMNS(职业被动!$B$6:I$29),0)*$DB129,0)</f>
        <v>1228</v>
      </c>
      <c r="DI129" s="9">
        <f>ROUND(属性投放!J$4+装备属性!J$4*IF($DB129&lt;10,1,ROUNDDOWN($DB129,-1))+SUM(属性投放!K$37:K$45)*$DB129+VLOOKUP($DC$2,一级属性!$E$41:$P$64,COLUMNS(一级属性!$E$41:M$64),0)*($DB129+0.25*IF($DB129&lt;10,1,ROUNDDOWN($DB129,-1)))+VLOOKUP($DC$2,宝石属性!$B$43:$M$66,COLUMNS(宝石属性!$B$43:J$66),0)*10*VLOOKUP(ROUNDDOWN($DB129,-1),宝石属性!$B$25:$N$41,2,0)*VLOOKUP(ROUNDDOWN($DB129,-1),宝石属性!$B$25:$N$41,3,0)+VLOOKUP($DC$2,职业被动!$B$6:$M$29,COLUMNS(职业被动!$B$6:J$29),0)*$DB129,0)</f>
        <v>893</v>
      </c>
      <c r="DJ129" s="9">
        <f>ROUND(属性投放!K$4+装备属性!K$4*IF($DB129&lt;10,1,ROUNDDOWN($DB129,-1))+SUM(属性投放!L$37:L$45)*$DB129+VLOOKUP($DC$2,一级属性!$E$41:$P$64,COLUMNS(一级属性!$E$41:N$64),0)*($DB129+0.25*IF($DB129&lt;10,1,ROUNDDOWN($DB129,-1)))+VLOOKUP($DC$2,宝石属性!$B$43:$M$66,COLUMNS(宝石属性!$B$43:K$66),0)*10*VLOOKUP(ROUNDDOWN($DB129,-1),宝石属性!$B$25:$N$41,2,0)*VLOOKUP(ROUNDDOWN($DB129,-1),宝石属性!$B$25:$N$41,3,0)+VLOOKUP($DC$2,职业被动!$B$6:$M$29,COLUMNS(职业被动!$B$6:K$29),0)*$DB129,0)</f>
        <v>603</v>
      </c>
      <c r="DK129" s="9">
        <f>ROUND(属性投放!L$4+装备属性!L$4*IF($DB129&lt;10,1,ROUNDDOWN($DB129,-1))+SUM(属性投放!M$37:M$45)*$DB129+VLOOKUP($DC$2,一级属性!$E$41:$P$64,COLUMNS(一级属性!$E$41:O$64),0)*($DB129+0.25*IF($DB129&lt;10,1,ROUNDDOWN($DB129,-1)))+VLOOKUP($DC$2,宝石属性!$B$43:$M$66,COLUMNS(宝石属性!$B$43:L$66),0)*10*VLOOKUP(ROUNDDOWN($DB129,-1),宝石属性!$B$25:$N$41,2,0)*VLOOKUP(ROUNDDOWN($DB129,-1),宝石属性!$B$25:$N$41,3,0)+VLOOKUP($DC$2,职业被动!$B$6:$M$29,COLUMNS(职业被动!$B$6:L$29),0)*$DB129,0)</f>
        <v>38</v>
      </c>
      <c r="DL129" s="9">
        <f>ROUND(属性投放!M$4+装备属性!M$4*IF($DB129&lt;10,1,ROUNDDOWN($DB129,-1))+SUM(属性投放!N$37:N$45)*$DB129+VLOOKUP($DC$2,一级属性!$E$41:$P$64,COLUMNS(一级属性!$E$41:P$64),0)*($DB129+0.25*IF($DB129&lt;10,1,ROUNDDOWN($DB129,-1)))+VLOOKUP($DC$2,宝石属性!$B$43:$M$66,COLUMNS(宝石属性!$B$43:M$66),0)*10*VLOOKUP(ROUNDDOWN($DB129,-1),宝石属性!$B$25:$N$41,2,0)*VLOOKUP(ROUNDDOWN($DB129,-1),宝石属性!$B$25:$N$41,3,0)+VLOOKUP($DC$2,职业被动!$B$6:$M$29,COLUMNS(职业被动!$B$6:M$29),0)*$DB129,0)</f>
        <v>1298</v>
      </c>
      <c r="DM129" s="48">
        <f>属性价值和能力评分!$F$9+ROUND(属性价值和能力评分!$F$38*10,0)*DB129+ROUND((SUM(装备属性!$W$9:$W$14)+属性价值和能力评分!$F$38*1.25+1.4+2.8)*IF(DB129&lt;10,1,ROUNDDOWN(DB129,-1)),0)+15*VLOOKUP(ROUNDDOWN(DB129,-1),宝石属性!$B$26:$D$41,2,0)*6*VLOOKUP(ROUNDDOWN(DB129,-1),宝石属性!$B$26:$D$41,3,0)+(属性价值和能力评分!$F$49*9+属性价值和能力评分!$F$50*2+属性价值和能力评分!$F$53*8/5)*DB129</f>
        <v>23058</v>
      </c>
      <c r="DO129" s="1">
        <v>126</v>
      </c>
      <c r="DP129" s="9">
        <f>ROUND(属性投放!D$4+装备属性!D$4*IF($DO129&lt;10,1,ROUNDDOWN($DO129,-1))+SUM(属性投放!E$37:E$45)*$DO129+VLOOKUP($DP$2,一级属性!$E$41:$P$64,COLUMNS(一级属性!$E$41:G$64),0)*($DO129+0.25*IF($DO129&lt;10,1,ROUNDDOWN($DO129,-1)))+VLOOKUP($DP$2,宝石属性!$B$43:$M$66,COLUMNS(宝石属性!$B$43:D$66),0)*10*VLOOKUP(ROUNDDOWN($DO129,-1),宝石属性!$B$25:$N$41,2,0)*VLOOKUP(ROUNDDOWN($DO129,-1),宝石属性!$B$25:$N$41,3,0)+VLOOKUP($DP$2,职业被动!$B$6:$M$29,COLUMNS(职业被动!$B$6:D$29),0)*$DO129,0)</f>
        <v>14670</v>
      </c>
      <c r="DQ129" s="9">
        <f>ROUND(属性投放!E$4+装备属性!E$4*IF($DO129&lt;10,1,ROUNDDOWN($DO129,-1))+SUM(属性投放!F$37:F$45)*$DO129+VLOOKUP($DP$2,一级属性!$E$41:$P$64,COLUMNS(一级属性!$E$41:H$64),0)*($DO129+0.25*IF($DO129&lt;10,1,ROUNDDOWN($DO129,-1)))+VLOOKUP($DP$2,宝石属性!$B$43:$M$66,COLUMNS(宝石属性!$B$43:E$66),0)*10*VLOOKUP(ROUNDDOWN($DO129,-1),宝石属性!$B$25:$N$41,2,0)*VLOOKUP(ROUNDDOWN($DO129,-1),宝石属性!$B$25:$N$41,3,0)+VLOOKUP($DP$2,职业被动!$B$6:$M$29,COLUMNS(职业被动!$B$6:E$29),0)*$DO129,0)</f>
        <v>3074</v>
      </c>
      <c r="DR129" s="9">
        <f>ROUND(属性投放!F$4+装备属性!F$4*IF($DO129&lt;10,1,ROUNDDOWN($DO129,-1))+SUM(属性投放!G$37:G$45)*$DO129+VLOOKUP($DP$2,一级属性!$E$41:$P$64,COLUMNS(一级属性!$E$41:I$64),0)*($DO129+0.25*IF($DO129&lt;10,1,ROUNDDOWN($DO129,-1)))+VLOOKUP($DP$2,宝石属性!$B$43:$M$66,COLUMNS(宝石属性!$B$43:F$66),0)*10*VLOOKUP(ROUNDDOWN($DO129,-1),宝石属性!$B$25:$N$41,2,0)*VLOOKUP(ROUNDDOWN($DO129,-1),宝石属性!$B$25:$N$41,3,0)+VLOOKUP($DP$2,职业被动!$B$6:$M$29,COLUMNS(职业被动!$B$6:F$29),0)*$DO129,0)</f>
        <v>1336</v>
      </c>
      <c r="DS129" s="9">
        <f>ROUND(属性投放!G$4+装备属性!G$4*IF($DO129&lt;10,1,ROUNDDOWN($DO129,-1))+SUM(属性投放!H$37:H$45)*$DO129+VLOOKUP($DP$2,一级属性!$E$41:$P$64,COLUMNS(一级属性!$E$41:J$64),0)*($DO129+0.25*IF($DO129&lt;10,1,ROUNDDOWN($DO129,-1)))+VLOOKUP($DP$2,宝石属性!$B$43:$M$66,COLUMNS(宝石属性!$B$43:G$66),0)*10*VLOOKUP(ROUNDDOWN($DO129,-1),宝石属性!$B$25:$N$41,2,0)*VLOOKUP(ROUNDDOWN($DO129,-1),宝石属性!$B$25:$N$41,3,0)+VLOOKUP($DP$2,职业被动!$B$6:$M$29,COLUMNS(职业被动!$B$6:G$29),0)*$DO129,0)</f>
        <v>1185</v>
      </c>
      <c r="DT129" s="9">
        <f>ROUND(属性投放!H$4+装备属性!H$4*IF($DO129&lt;10,1,ROUNDDOWN($DO129,-1))+SUM(属性投放!I$37:I$45)*$DO129+VLOOKUP($DP$2,一级属性!$E$41:$P$64,COLUMNS(一级属性!$E$41:K$64),0)*($DO129+0.25*IF($DO129&lt;10,1,ROUNDDOWN($DO129,-1)))+VLOOKUP($DP$2,宝石属性!$B$43:$M$66,COLUMNS(宝石属性!$B$43:H$66),0)*10*VLOOKUP(ROUNDDOWN($DO129,-1),宝石属性!$B$25:$N$41,2,0)*VLOOKUP(ROUNDDOWN($DO129,-1),宝石属性!$B$25:$N$41,3,0)+VLOOKUP($DP$2,职业被动!$B$6:$M$29,COLUMNS(职业被动!$B$6:H$29),0)*$DO129,0)</f>
        <v>950</v>
      </c>
      <c r="DU129" s="9">
        <f>ROUND(属性投放!I$4+装备属性!I$4*IF($DO129&lt;10,1,ROUNDDOWN($DO129,-1))+SUM(属性投放!J$37:J$45)*$DO129+VLOOKUP($DP$2,一级属性!$E$41:$P$64,COLUMNS(一级属性!$E$41:L$64),0)*($DO129+0.25*IF($DO129&lt;10,1,ROUNDDOWN($DO129,-1)))+VLOOKUP($DP$2,宝石属性!$B$43:$M$66,COLUMNS(宝石属性!$B$43:I$66),0)*10*VLOOKUP(ROUNDDOWN($DO129,-1),宝石属性!$B$25:$N$41,2,0)*VLOOKUP(ROUNDDOWN($DO129,-1),宝石属性!$B$25:$N$41,3,0)+VLOOKUP($DP$2,职业被动!$B$6:$M$29,COLUMNS(职业被动!$B$6:I$29),0)*$DO129,0)</f>
        <v>1228</v>
      </c>
      <c r="DV129" s="9">
        <f>ROUND(属性投放!J$4+装备属性!J$4*IF($DO129&lt;10,1,ROUNDDOWN($DO129,-1))+SUM(属性投放!K$37:K$45)*$DO129+VLOOKUP($DP$2,一级属性!$E$41:$P$64,COLUMNS(一级属性!$E$41:M$64),0)*($DO129+0.25*IF($DO129&lt;10,1,ROUNDDOWN($DO129,-1)))+VLOOKUP($DP$2,宝石属性!$B$43:$M$66,COLUMNS(宝石属性!$B$43:J$66),0)*10*VLOOKUP(ROUNDDOWN($DO129,-1),宝石属性!$B$25:$N$41,2,0)*VLOOKUP(ROUNDDOWN($DO129,-1),宝石属性!$B$25:$N$41,3,0)+VLOOKUP($DP$2,职业被动!$B$6:$M$29,COLUMNS(职业被动!$B$6:J$29),0)*$DO129,0)</f>
        <v>893</v>
      </c>
      <c r="DW129" s="9">
        <f>ROUND(属性投放!K$4+装备属性!K$4*IF($DO129&lt;10,1,ROUNDDOWN($DO129,-1))+SUM(属性投放!L$37:L$45)*$DO129+VLOOKUP($DP$2,一级属性!$E$41:$P$64,COLUMNS(一级属性!$E$41:N$64),0)*($DO129+0.25*IF($DO129&lt;10,1,ROUNDDOWN($DO129,-1)))+VLOOKUP($DP$2,宝石属性!$B$43:$M$66,COLUMNS(宝石属性!$B$43:K$66),0)*10*VLOOKUP(ROUNDDOWN($DO129,-1),宝石属性!$B$25:$N$41,2,0)*VLOOKUP(ROUNDDOWN($DO129,-1),宝石属性!$B$25:$N$41,3,0)+VLOOKUP($DP$2,职业被动!$B$6:$M$29,COLUMNS(职业被动!$B$6:K$29),0)*$DO129,0)</f>
        <v>603</v>
      </c>
      <c r="DX129" s="9">
        <f>ROUND(属性投放!L$4+装备属性!L$4*IF($DO129&lt;10,1,ROUNDDOWN($DO129,-1))+SUM(属性投放!M$37:M$45)*$DO129+VLOOKUP($DP$2,一级属性!$E$41:$P$64,COLUMNS(一级属性!$E$41:O$64),0)*($DO129+0.25*IF($DO129&lt;10,1,ROUNDDOWN($DO129,-1)))+VLOOKUP($DP$2,宝石属性!$B$43:$M$66,COLUMNS(宝石属性!$B$43:L$66),0)*10*VLOOKUP(ROUNDDOWN($DO129,-1),宝石属性!$B$25:$N$41,2,0)*VLOOKUP(ROUNDDOWN($DO129,-1),宝石属性!$B$25:$N$41,3,0)+VLOOKUP($DP$2,职业被动!$B$6:$M$29,COLUMNS(职业被动!$B$6:L$29),0)*$DO129,0)</f>
        <v>38</v>
      </c>
      <c r="DY129" s="9">
        <f>ROUND(属性投放!M$4+装备属性!M$4*IF($DO129&lt;10,1,ROUNDDOWN($DO129,-1))+SUM(属性投放!N$37:N$45)*$DO129+VLOOKUP($DP$2,一级属性!$E$41:$P$64,COLUMNS(一级属性!$E$41:P$64),0)*($DO129+0.25*IF($DO129&lt;10,1,ROUNDDOWN($DO129,-1)))+VLOOKUP($DP$2,宝石属性!$B$43:$M$66,COLUMNS(宝石属性!$B$43:M$66),0)*10*VLOOKUP(ROUNDDOWN($DO129,-1),宝石属性!$B$25:$N$41,2,0)*VLOOKUP(ROUNDDOWN($DO129,-1),宝石属性!$B$25:$N$41,3,0)+VLOOKUP($DP$2,职业被动!$B$6:$M$29,COLUMNS(职业被动!$B$6:M$29),0)*$DO129,0)</f>
        <v>1298</v>
      </c>
      <c r="DZ129" s="48">
        <f>属性价值和能力评分!$F$9+ROUND(属性价值和能力评分!$F$38*10,0)*DO129+ROUND((SUM(装备属性!$W$9:$W$14)+属性价值和能力评分!$F$38*1.25+1.4+2.8)*IF(DO129&lt;10,1,ROUNDDOWN(DO129,-1)),0)+15*VLOOKUP(ROUNDDOWN(DO129,-1),宝石属性!$B$26:$D$41,2,0)*6*VLOOKUP(ROUNDDOWN(DO129,-1),宝石属性!$B$26:$D$41,3,0)+(属性价值和能力评分!$F$49*9+属性价值和能力评分!$F$50*2+属性价值和能力评分!$F$53*8/5)*DO129</f>
        <v>23058</v>
      </c>
      <c r="EA129" s="17"/>
      <c r="EB129" s="1">
        <v>126</v>
      </c>
      <c r="EC129" s="1">
        <f>ROUND(CC129/MAX(CE129/10,((CE129*(1+属性投放!$E$8)-CF129+属性投放!$F$8*EB129)*(1+属性投放!$G$8)*(1+属性投放!$H$8))),1)</f>
        <v>2.8</v>
      </c>
      <c r="ED129" s="1">
        <f>ROUND(CP129/MAX(CE129/10,((CE129*(1+属性投放!$E$8)-CS129+属性投放!$F$8*EB129)*(1+属性投放!$G$8)*(1+属性投放!$H$8))),1)</f>
        <v>2.7</v>
      </c>
      <c r="EE129" s="1">
        <f>ROUND(DC129/MAX(CE129/10,((CE129*(1+属性投放!$E$8)-DF129+属性投放!$F$8*EB129)*(1+属性投放!$G$8)*(1+属性投放!$H$8))),1)</f>
        <v>24.5</v>
      </c>
      <c r="EF129" s="1">
        <f>ROUND(DP129/MAX(CE129/10,((CE129*(1+属性投放!$E$8)-DS129+属性投放!$F$8*EB129)*(1+属性投放!$G$8)*(1+属性投放!$H$8))),1)</f>
        <v>6.7</v>
      </c>
      <c r="EH129" s="1">
        <f>ROUND(CC129/MAX(属性投放!$F$9*EB129,((CT129*(1+属性投放!$E$9)-CH129+属性投放!$F$9*EB129)*(1+属性投放!$G$9)*(1+属性投放!$H$9))),1)</f>
        <v>2.6</v>
      </c>
      <c r="EI129" s="1">
        <f>ROUND(CP129/MAX(属性投放!$F$9*EB129,((CT129*(1+属性投放!$E$9)-CU129+属性投放!$F$9*EB129)*(1+属性投放!$G$9)*(1+属性投放!$H$9))),1)</f>
        <v>3.3</v>
      </c>
      <c r="EJ129" s="1">
        <f>ROUND(DC129/MAX(属性投放!$F$9*EB129,((CT129*(1+属性投放!$E$9)-DH129+属性投放!$F$9*EB129)*(1+属性投放!$G$9)*(1+属性投放!$H$9))),1)</f>
        <v>2.8</v>
      </c>
      <c r="EK129" s="1">
        <f>ROUND(DP129/MAX(属性投放!$F$9*EB129,((CT129*(1+属性投放!$E$9)-DU129+属性投放!$F$9*EB129)*(1+属性投放!$G$9)*(1+属性投放!$H$9))),1)</f>
        <v>6</v>
      </c>
      <c r="EM129" s="1">
        <f>ROUND(CC129/((BW129*(1+属性投放!$E$10)+属性投放!$F$10*EB129)*(1+属性投放!$G$10)*(1+属性投放!$H$10)),1)</f>
        <v>5.6</v>
      </c>
      <c r="EN129" s="1">
        <f>ROUND(CP129/((BW129*(1+属性投放!$E$10)+属性投放!$F$10*EB129)*(1+属性投放!$G$10)*(1+属性投放!$H$10)),1)</f>
        <v>5.6</v>
      </c>
      <c r="EO129" s="1">
        <f>ROUND(DC129/((BW129*(1+属性投放!$E$10)+属性投放!$F$10*EB129)*(1+属性投放!$G$10)*(1+属性投放!$H$10)),1)</f>
        <v>6.5</v>
      </c>
      <c r="EP129" s="1">
        <f>ROUND(DP129/((BW129*(1+属性投放!$E$10)+属性投放!$F$10*EB129)*(1+属性投放!$G$10)*(1+属性投放!$H$10)),1)</f>
        <v>14.1</v>
      </c>
    </row>
    <row r="130" spans="2:146">
      <c r="B130" s="1">
        <v>127</v>
      </c>
      <c r="C130" s="9">
        <f>ROUND(属性投放!D$4+装备属性!D$4*IF($B130&lt;10,1,ROUNDDOWN($B130,-1))+SUM(属性投放!E$37:E$45)*$B130+VLOOKUP($C$2,一级属性!$E$41:$P$64,COLUMNS(一级属性!$E$41:G$64),0)*($B130+0.25*IF($B130&lt;10,1,ROUNDDOWN($B130,-1)))+VLOOKUP($C$2,宝石属性!$B$43:$M$66,COLUMNS(宝石属性!$B$43:D$66),0)*10*VLOOKUP(ROUNDDOWN($B130,-1),宝石属性!$B$25:$N$41,2,0)*VLOOKUP(ROUNDDOWN($B130,-1),宝石属性!$B$25:$N$41,3,0)+VLOOKUP($C$2,职业被动!$B$6:$M$29,COLUMNS(职业被动!$B$6:D$29),0)*$B130,0)</f>
        <v>7145</v>
      </c>
      <c r="D130" s="9">
        <f>ROUND(属性投放!E$4+装备属性!E$4*IF($B130&lt;10,1,ROUNDDOWN($B130,-1))+SUM(属性投放!F$37:F$38)*$B130+VLOOKUP($C$2,一级属性!$E$67:$P$90,COLUMNS(一级属性!$E$67:H$90),0)*$B130+VLOOKUP($C$2,宝石属性!$B$43:$M$66,COLUMNS(宝石属性!$B$43:E$66),0)*10*VLOOKUP(ROUNDDOWN($B130,-1),宝石属性!$B$25:$N$41,2,0)*VLOOKUP(ROUNDDOWN($B130,-1),宝石属性!$B$25:$N$41,3,0)+VLOOKUP($C$2,职业被动!$B$6:$M$29,COLUMNS(职业被动!$B$6:E$29),0)*$B130,0)</f>
        <v>3089</v>
      </c>
      <c r="E130" s="9">
        <f>ROUND(属性投放!F$4+装备属性!F$4*IF($B130&lt;10,1,ROUNDDOWN($B130,-1))+SUM(属性投放!G$37:G$38)*$B130+VLOOKUP($C$2,一级属性!$E$67:$P$90,COLUMNS(一级属性!$E$67:I$90),0)*$B130+VLOOKUP($C$2,宝石属性!$B$43:$M$66,COLUMNS(宝石属性!$B$43:F$66),0)*10*VLOOKUP(ROUNDDOWN($B130,-1),宝石属性!$B$25:$N$41,2,0)*VLOOKUP(ROUNDDOWN($B130,-1),宝石属性!$B$25:$N$41,3,0)+VLOOKUP($C$2,职业被动!$B$6:$M$29,COLUMNS(职业被动!$B$6:F$29),0)*$B130,0)</f>
        <v>2451</v>
      </c>
      <c r="F130" s="9">
        <f>ROUND(属性投放!G$4+装备属性!G$4*IF($B130&lt;10,1,ROUNDDOWN($B130,-1))+SUM(属性投放!H$37:H$38)*$B130+VLOOKUP($C$2,一级属性!$E$67:$P$90,COLUMNS(一级属性!$E$67:J$90),0)*$B130+VLOOKUP($C$2,宝石属性!$B$43:$M$66,COLUMNS(宝石属性!$B$43:G$66),0)*10*VLOOKUP(ROUNDDOWN($B130,-1),宝石属性!$B$25:$N$41,2,0)*VLOOKUP(ROUNDDOWN($B130,-1),宝石属性!$B$25:$N$41,3,0)+VLOOKUP($C$2,职业被动!$B$6:$M$29,COLUMNS(职业被动!$B$6:G$29),0)*$B130,0)</f>
        <v>1315</v>
      </c>
      <c r="G130" s="9">
        <f>ROUND(属性投放!H$4+装备属性!H$4*IF($B130&lt;10,1,ROUNDDOWN($B130,-1))+SUM(属性投放!I$37:I$38)*$B130+VLOOKUP($C$2,一级属性!$E$67:$P$90,COLUMNS(一级属性!$E$67:K$90),0)*$B130+VLOOKUP($C$2,宝石属性!$B$43:$M$66,COLUMNS(宝石属性!$B$43:H$66),0)*10*VLOOKUP(ROUNDDOWN($B130,-1),宝石属性!$B$25:$N$41,2,0)*VLOOKUP(ROUNDDOWN($B130,-1),宝石属性!$B$25:$N$41,3,0)+VLOOKUP($C$2,职业被动!$B$6:$M$29,COLUMNS(职业被动!$B$6:H$29),0)*$B130,0)</f>
        <v>826</v>
      </c>
      <c r="H130" s="9">
        <f>ROUND(属性投放!I$4+装备属性!I$4*IF($B130&lt;10,1,ROUNDDOWN($B130,-1))+SUM(属性投放!J$37:J$38)*$B130+VLOOKUP($C$2,一级属性!$E$67:$P$90,COLUMNS(一级属性!$E$67:L$90),0)*$B130+VLOOKUP($C$2,宝石属性!$B$43:$M$66,COLUMNS(宝石属性!$B$43:I$66),0)*10*VLOOKUP(ROUNDDOWN($B130,-1),宝石属性!$B$25:$N$41,2,0)*VLOOKUP(ROUNDDOWN($B130,-1),宝石属性!$B$25:$N$41,3,0)+VLOOKUP($C$2,职业被动!$B$6:$M$29,COLUMNS(职业被动!$B$6:I$29),0)*$B130,0)</f>
        <v>1364</v>
      </c>
      <c r="I130" s="9">
        <f>ROUND(属性投放!J$4+装备属性!J$4*IF($B130&lt;10,1,ROUNDDOWN($B130,-1))+SUM(属性投放!K$37:K$38)*$B130+VLOOKUP($C$2,一级属性!$E$67:$P$90,COLUMNS(一级属性!$E$67:M$90),0)*$B130+VLOOKUP($C$2,宝石属性!$B$43:$M$66,COLUMNS(宝石属性!$B$43:J$66),0)*10*VLOOKUP(ROUNDDOWN($B130,-1),宝石属性!$B$25:$N$41,2,0)*VLOOKUP(ROUNDDOWN($B130,-1),宝石属性!$B$25:$N$41,3,0)+VLOOKUP($C$2,职业被动!$B$6:$M$29,COLUMNS(职业被动!$B$6:J$29),0)*$B130,0)</f>
        <v>898</v>
      </c>
      <c r="J130" s="9">
        <f>ROUND(属性投放!K$4+装备属性!K$4*IF($B130&lt;10,1,ROUNDDOWN($B130,-1))+SUM(属性投放!L$37:L$38)*$B130+VLOOKUP($C$2,一级属性!$E$67:$P$90,COLUMNS(一级属性!$E$67:N$90),0)*$B130+VLOOKUP($C$2,宝石属性!$B$43:$M$66,COLUMNS(宝石属性!$B$43:K$66),0)*10*VLOOKUP(ROUNDDOWN($B130,-1),宝石属性!$B$25:$N$41,2,0)*VLOOKUP(ROUNDDOWN($B130,-1),宝石属性!$B$25:$N$41,3,0)+VLOOKUP($C$2,职业被动!$B$6:$M$29,COLUMNS(职业被动!$B$6:K$29),0)*$B130,0)</f>
        <v>444</v>
      </c>
      <c r="K130" s="9">
        <f>ROUND(属性投放!L$4+装备属性!L$4*IF($B130&lt;10,1,ROUNDDOWN($B130,-1))+SUM(属性投放!M$37:M$38)*$B130+VLOOKUP($C$2,一级属性!$E$67:$P$90,COLUMNS(一级属性!$E$67:O$90),0)*$B130+VLOOKUP($C$2,宝石属性!$B$43:$M$66,COLUMNS(宝石属性!$B$43:L$66),0)*10*VLOOKUP(ROUNDDOWN($B130,-1),宝石属性!$B$25:$N$41,2,0)*VLOOKUP(ROUNDDOWN($B130,-1),宝石属性!$B$25:$N$41,3,0)+VLOOKUP($C$2,职业被动!$B$6:$M$29,COLUMNS(职业被动!$B$6:L$29),0)*$B130,0)</f>
        <v>38</v>
      </c>
      <c r="L130" s="9">
        <f>ROUND(属性投放!M$4+装备属性!M$4*IF($B130&lt;10,1,ROUNDDOWN($B130,-1))+SUM(属性投放!N$37:N$38)*$B130+VLOOKUP($C$2,一级属性!$E$67:$P$90,COLUMNS(一级属性!$E$67:P$90),0)*$B130+VLOOKUP($C$2,宝石属性!$B$43:$M$66,COLUMNS(宝石属性!$B$43:M$66),0)*10*VLOOKUP(ROUNDDOWN($B130,-1),宝石属性!$B$25:$N$41,2,0)*VLOOKUP(ROUNDDOWN($B130,-1),宝石属性!$B$25:$N$41,3,0)+VLOOKUP($C$2,职业被动!$B$6:$M$29,COLUMNS(职业被动!$B$6:M$29),0)*$B130,0)</f>
        <v>1388</v>
      </c>
      <c r="M130" s="48">
        <f>属性价值和能力评分!$F$9+ROUND(属性价值和能力评分!$F$38*10,0)*B130+ROUND((SUM(装备属性!$W$9:$W$14)+属性价值和能力评分!$F$38*1.25+1.4+2.8)*IF(B130&lt;10,1,ROUNDDOWN(B130,-1)),0)+15*VLOOKUP(ROUNDDOWN(B130,-1),宝石属性!$B$26:$D$41,2,0)*6*VLOOKUP(ROUNDDOWN(B130,-1),宝石属性!$B$26:$D$41,3,0)+(属性价值和能力评分!$F$49*9+属性价值和能力评分!$F$50*2+属性价值和能力评分!$F$53*8/5)*B130</f>
        <v>23178</v>
      </c>
      <c r="N130" s="20"/>
      <c r="O130" s="1">
        <v>127</v>
      </c>
      <c r="P130" s="9">
        <f>ROUND(属性投放!D$4+装备属性!D$4*IF($O130&lt;10,1,ROUNDDOWN($O130,-1))+SUM(属性投放!E$37:E$45)*$O130+VLOOKUP($P$2,一级属性!$E$41:$P$64,COLUMNS(一级属性!$E$41:G$64),0)*($O130+0.25*IF($O130&lt;10,1,ROUNDDOWN($O130,-1)))+VLOOKUP($P$2,宝石属性!$B$43:$M$66,COLUMNS(宝石属性!$B$43:D$66),0)*10*VLOOKUP(ROUNDDOWN($O130,-1),宝石属性!$B$25:$N$41,2,0)*VLOOKUP(ROUNDDOWN($O130,-1),宝石属性!$B$25:$N$41,3,0)+VLOOKUP($P$2,职业被动!$B$6:$M$29,COLUMNS(职业被动!$B$6:D$29),0)*$O130,0)</f>
        <v>8923</v>
      </c>
      <c r="Q130" s="9">
        <f>ROUND(属性投放!E$4+装备属性!E$4*IF($O130&lt;10,1,ROUNDDOWN($O130,-1))+SUM(属性投放!F$37:F$45)*$O130+VLOOKUP($P$2,一级属性!$E$41:$P$64,COLUMNS(一级属性!$E$41:H$64),0)*($O130+0.25*IF($O130&lt;10,1,ROUNDDOWN($O130,-1)))+VLOOKUP($P$2,宝石属性!$B$43:$M$66,COLUMNS(宝石属性!$B$43:E$66),0)*10*VLOOKUP(ROUNDDOWN($O130,-1),宝石属性!$B$25:$N$41,2,0)*VLOOKUP(ROUNDDOWN($O130,-1),宝石属性!$B$25:$N$41,3,0)+VLOOKUP($P$2,职业被动!$B$6:$M$29,COLUMNS(职业被动!$B$6:E$29),0)*$O130,0)</f>
        <v>5444</v>
      </c>
      <c r="R130" s="9">
        <f>ROUND(属性投放!F$4+装备属性!F$4*IF($O130&lt;10,1,ROUNDDOWN($O130,-1))+SUM(属性投放!G$37:G$45)*$O130+VLOOKUP($P$2,一级属性!$E$41:$P$64,COLUMNS(一级属性!$E$41:I$64),0)*($O130+0.25*IF($O130&lt;10,1,ROUNDDOWN($O130,-1)))+VLOOKUP($P$2,宝石属性!$B$43:$M$66,COLUMNS(宝石属性!$B$43:F$66),0)*10*VLOOKUP(ROUNDDOWN($O130,-1),宝石属性!$B$25:$N$41,2,0)*VLOOKUP(ROUNDDOWN($O130,-1),宝石属性!$B$25:$N$41,3,0)+VLOOKUP($P$2,职业被动!$B$6:$M$29,COLUMNS(职业被动!$B$6:F$29),0)*$O130,0)</f>
        <v>1338</v>
      </c>
      <c r="S130" s="9">
        <f>ROUND(属性投放!G$4+装备属性!G$4*IF($O130&lt;10,1,ROUNDDOWN($O130,-1))+SUM(属性投放!H$37:H$45)*$O130+VLOOKUP($P$2,一级属性!$E$41:$P$64,COLUMNS(一级属性!$E$41:J$64),0)*($O130+0.25*IF($O130&lt;10,1,ROUNDDOWN($O130,-1)))+VLOOKUP($P$2,宝石属性!$B$43:$M$66,COLUMNS(宝石属性!$B$43:G$66),0)*10*VLOOKUP(ROUNDDOWN($O130,-1),宝石属性!$B$25:$N$41,2,0)*VLOOKUP(ROUNDDOWN($O130,-1),宝石属性!$B$25:$N$41,3,0)+VLOOKUP($P$2,职业被动!$B$6:$M$29,COLUMNS(职业被动!$B$6:G$29),0)*$O130,0)</f>
        <v>1188</v>
      </c>
      <c r="T130" s="9">
        <f>ROUND(属性投放!H$4+装备属性!H$4*IF($O130&lt;10,1,ROUNDDOWN($O130,-1))+SUM(属性投放!I$37:I$45)*$O130+VLOOKUP($P$2,一级属性!$E$41:$P$64,COLUMNS(一级属性!$E$41:K$64),0)*($O130+0.25*IF($O130&lt;10,1,ROUNDDOWN($O130,-1)))+VLOOKUP($P$2,宝石属性!$B$43:$M$66,COLUMNS(宝石属性!$B$43:H$66),0)*10*VLOOKUP(ROUNDDOWN($O130,-1),宝石属性!$B$25:$N$41,2,0)*VLOOKUP(ROUNDDOWN($O130,-1),宝石属性!$B$25:$N$41,3,0)+VLOOKUP($P$2,职业被动!$B$6:$M$29,COLUMNS(职业被动!$B$6:H$29),0)*$O130,0)</f>
        <v>1424</v>
      </c>
      <c r="U130" s="9">
        <f>ROUND(属性投放!I$4+装备属性!I$4*IF($O130&lt;10,1,ROUNDDOWN($O130,-1))+SUM(属性投放!J$37:J$45)*$O130+VLOOKUP($P$2,一级属性!$E$41:$P$64,COLUMNS(一级属性!$E$41:L$64),0)*($O130+0.25*IF($O130&lt;10,1,ROUNDDOWN($O130,-1)))+VLOOKUP($P$2,宝石属性!$B$43:$M$66,COLUMNS(宝石属性!$B$43:I$66),0)*10*VLOOKUP(ROUNDDOWN($O130,-1),宝石属性!$B$25:$N$41,2,0)*VLOOKUP(ROUNDDOWN($O130,-1),宝石属性!$B$25:$N$41,3,0)+VLOOKUP($P$2,职业被动!$B$6:$M$29,COLUMNS(职业被动!$B$6:I$29),0)*$O130,0)</f>
        <v>1454</v>
      </c>
      <c r="V130" s="9">
        <f>ROUND(属性投放!J$4+装备属性!J$4*IF($O130&lt;10,1,ROUNDDOWN($O130,-1))+SUM(属性投放!K$37:K$45)*$O130+VLOOKUP($P$2,一级属性!$E$41:$P$64,COLUMNS(一级属性!$E$41:M$64),0)*($O130+0.25*IF($O130&lt;10,1,ROUNDDOWN($O130,-1)))+VLOOKUP($P$2,宝石属性!$B$43:$M$66,COLUMNS(宝石属性!$B$43:J$66),0)*10*VLOOKUP(ROUNDDOWN($O130,-1),宝石属性!$B$25:$N$41,2,0)*VLOOKUP(ROUNDDOWN($O130,-1),宝石属性!$B$25:$N$41,3,0)+VLOOKUP($P$2,职业被动!$B$6:$M$29,COLUMNS(职业被动!$B$6:J$29),0)*$O130,0)</f>
        <v>1007</v>
      </c>
      <c r="W130" s="9">
        <f>ROUND(属性投放!K$4+装备属性!K$4*IF($O130&lt;10,1,ROUNDDOWN($O130,-1))+SUM(属性投放!L$37:L$45)*$O130+VLOOKUP($P$2,一级属性!$E$41:$P$64,COLUMNS(一级属性!$E$41:N$64),0)*($O130+0.25*IF($O130&lt;10,1,ROUNDDOWN($O130,-1)))+VLOOKUP($P$2,宝石属性!$B$43:$M$66,COLUMNS(宝石属性!$B$43:K$66),0)*10*VLOOKUP(ROUNDDOWN($O130,-1),宝石属性!$B$25:$N$41,2,0)*VLOOKUP(ROUNDDOWN($O130,-1),宝石属性!$B$25:$N$41,3,0)+VLOOKUP($P$2,职业被动!$B$6:$M$29,COLUMNS(职业被动!$B$6:K$29),0)*$O130,0)</f>
        <v>604</v>
      </c>
      <c r="X130" s="9">
        <f>ROUND(属性投放!L$4+装备属性!L$4*IF($O130&lt;10,1,ROUNDDOWN($O130,-1))+SUM(属性投放!M$37:M$45)*$O130+VLOOKUP($P$2,一级属性!$E$41:$P$64,COLUMNS(一级属性!$E$41:O$64),0)*($O130+0.25*IF($O130&lt;10,1,ROUNDDOWN($O130,-1)))+VLOOKUP($P$2,宝石属性!$B$43:$M$66,COLUMNS(宝石属性!$B$43:L$66),0)*10*VLOOKUP(ROUNDDOWN($O130,-1),宝石属性!$B$25:$N$41,2,0)*VLOOKUP(ROUNDDOWN($O130,-1),宝石属性!$B$25:$N$41,3,0)+VLOOKUP($P$2,职业被动!$B$6:$M$29,COLUMNS(职业被动!$B$6:L$29),0)*$O130,0)</f>
        <v>38</v>
      </c>
      <c r="Y130" s="9">
        <f>ROUND(属性投放!M$4+装备属性!M$4*IF($O130&lt;10,1,ROUNDDOWN($O130,-1))+SUM(属性投放!N$37:N$45)*$O130+VLOOKUP($P$2,一级属性!$E$41:$P$64,COLUMNS(一级属性!$E$41:P$64),0)*($O130+0.25*IF($O130&lt;10,1,ROUNDDOWN($O130,-1)))+VLOOKUP($P$2,宝石属性!$B$43:$M$66,COLUMNS(宝石属性!$B$43:M$66),0)*10*VLOOKUP(ROUNDDOWN($O130,-1),宝石属性!$B$25:$N$41,2,0)*VLOOKUP(ROUNDDOWN($O130,-1),宝石属性!$B$25:$N$41,3,0)+VLOOKUP($P$2,职业被动!$B$6:$M$29,COLUMNS(职业被动!$B$6:M$29),0)*$O130,0)</f>
        <v>1388</v>
      </c>
      <c r="Z130" s="48">
        <f>属性价值和能力评分!$F$9+ROUND(属性价值和能力评分!$F$38*10,0)*O130+ROUND((SUM(装备属性!$W$9:$W$14)+属性价值和能力评分!$F$38*1.25+1.4+2.8)*IF(O130&lt;10,1,ROUNDDOWN(O130,-1)),0)+15*VLOOKUP(ROUNDDOWN(O130,-1),宝石属性!$B$26:$D$41,2,0)*6*VLOOKUP(ROUNDDOWN(O130,-1),宝石属性!$B$26:$D$41,3,0)+(属性价值和能力评分!$F$49*9+属性价值和能力评分!$F$50*2+属性价值和能力评分!$F$53*8/5)*O130</f>
        <v>23178</v>
      </c>
      <c r="AB130" s="1">
        <v>127</v>
      </c>
      <c r="AC130" s="9">
        <f>ROUND(属性投放!D$4+装备属性!D$4*IF($AB130&lt;10,1,ROUNDDOWN($AB130,-1))+SUM(属性投放!E$37:E$45)*$AB130+VLOOKUP($AC$2,一级属性!$E$41:$P$64,COLUMNS(一级属性!$E$41:G$64),0)*($AB130+0.25*IF($AB130&lt;10,1,ROUNDDOWN($AB130,-1)))+VLOOKUP($AC$2,宝石属性!$B$43:$M$66,COLUMNS(宝石属性!$B$43:D$66),0)*10*VLOOKUP(ROUNDDOWN($AB130,-1),宝石属性!$B$25:$N$41,2,0)*VLOOKUP(ROUNDDOWN($AB130,-1),宝石属性!$B$25:$N$41,3,0)+VLOOKUP($AC$2,职业被动!$B$6:$M$29,COLUMNS(职业被动!$B$6:D$29),0)*$AB130,0)</f>
        <v>8034</v>
      </c>
      <c r="AD130" s="9">
        <f>ROUND(属性投放!E$4+装备属性!E$4*IF($AB130&lt;10,1,ROUNDDOWN($AB130,-1))+SUM(属性投放!F$37:F$45)*$AB130+VLOOKUP($AC$2,一级属性!$E$41:$P$64,COLUMNS(一级属性!$E$41:H$64),0)*($AB130+0.25*IF($AB130&lt;10,1,ROUNDDOWN($AB130,-1)))+VLOOKUP($AC$2,宝石属性!$B$43:$M$66,COLUMNS(宝石属性!$B$43:E$66),0)*10*VLOOKUP(ROUNDDOWN($AB130,-1),宝石属性!$B$25:$N$41,2,0)*VLOOKUP(ROUNDDOWN($AB130,-1),宝石属性!$B$25:$N$41,3,0)+VLOOKUP($AC$2,职业被动!$B$6:$M$29,COLUMNS(职业被动!$B$6:E$29),0)*$AB130,0)</f>
        <v>3089</v>
      </c>
      <c r="AE130" s="9">
        <f>ROUND(属性投放!F$4+装备属性!F$4*IF($AB130&lt;10,1,ROUNDDOWN($AB130,-1))+SUM(属性投放!G$37:G$45)*$AB130+VLOOKUP($AC$2,一级属性!$E$41:$P$64,COLUMNS(一级属性!$E$41:I$64),0)*($AB130+0.25*IF($AB130&lt;10,1,ROUNDDOWN($AB130,-1)))+VLOOKUP($AC$2,宝石属性!$B$43:$M$66,COLUMNS(宝石属性!$B$43:F$66),0)*10*VLOOKUP(ROUNDDOWN($AB130,-1),宝石属性!$B$25:$N$41,2,0)*VLOOKUP(ROUNDDOWN($AB130,-1),宝石属性!$B$25:$N$41,3,0)+VLOOKUP($AC$2,职业被动!$B$6:$M$29,COLUMNS(职业被动!$B$6:F$29),0)*$AB130,0)</f>
        <v>2126</v>
      </c>
      <c r="AF130" s="9">
        <f>ROUND(属性投放!G$4+装备属性!G$4*IF($AB130&lt;10,1,ROUNDDOWN($AB130,-1))+SUM(属性投放!H$37:H$45)*$AB130+VLOOKUP($AC$2,一级属性!$E$41:$P$64,COLUMNS(一级属性!$E$41:J$64),0)*($AB130+0.25*IF($AB130&lt;10,1,ROUNDDOWN($AB130,-1)))+VLOOKUP($AC$2,宝石属性!$B$43:$M$66,COLUMNS(宝石属性!$B$43:G$66),0)*10*VLOOKUP(ROUNDDOWN($AB130,-1),宝石属性!$B$25:$N$41,2,0)*VLOOKUP(ROUNDDOWN($AB130,-1),宝石属性!$B$25:$N$41,3,0)+VLOOKUP($AC$2,职业被动!$B$6:$M$29,COLUMNS(职业被动!$B$6:G$29),0)*$AB130,0)</f>
        <v>1442</v>
      </c>
      <c r="AG130" s="9">
        <f>ROUND(属性投放!H$4+装备属性!H$4*IF($AB130&lt;10,1,ROUNDDOWN($AB130,-1))+SUM(属性投放!I$37:I$45)*$AB130+VLOOKUP($AC$2,一级属性!$E$41:$P$64,COLUMNS(一级属性!$E$41:K$64),0)*($AB130+0.25*IF($AB130&lt;10,1,ROUNDDOWN($AB130,-1)))+VLOOKUP($AC$2,宝石属性!$B$43:$M$66,COLUMNS(宝石属性!$B$43:H$66),0)*10*VLOOKUP(ROUNDDOWN($AB130,-1),宝石属性!$B$25:$N$41,2,0)*VLOOKUP(ROUNDDOWN($AB130,-1),宝石属性!$B$25:$N$41,3,0)+VLOOKUP($AC$2,职业被动!$B$6:$M$29,COLUMNS(职业被动!$B$6:H$29),0)*$AB130,0)</f>
        <v>826</v>
      </c>
      <c r="AH130" s="9">
        <f>ROUND(属性投放!I$4+装备属性!I$4*IF($AB130&lt;10,1,ROUNDDOWN($AB130,-1))+SUM(属性投放!J$37:J$45)*$AB130+VLOOKUP($AC$2,一级属性!$E$41:$P$64,COLUMNS(一级属性!$E$41:L$64),0)*($AB130+0.25*IF($AB130&lt;10,1,ROUNDDOWN($AB130,-1)))+VLOOKUP($AC$2,宝石属性!$B$43:$M$66,COLUMNS(宝石属性!$B$43:I$66),0)*10*VLOOKUP(ROUNDDOWN($AB130,-1),宝石属性!$B$25:$N$41,2,0)*VLOOKUP(ROUNDDOWN($AB130,-1),宝石属性!$B$25:$N$41,3,0)+VLOOKUP($AC$2,职业被动!$B$6:$M$29,COLUMNS(职业被动!$B$6:I$29),0)*$AB130,0)</f>
        <v>1359</v>
      </c>
      <c r="AI130" s="9">
        <f>ROUND(属性投放!J$4+装备属性!J$4*IF($AB130&lt;10,1,ROUNDDOWN($AB130,-1))+SUM(属性投放!K$37:K$45)*$AB130+VLOOKUP($AC$2,一级属性!$E$41:$P$64,COLUMNS(一级属性!$E$41:M$64),0)*($AB130+0.25*IF($AB130&lt;10,1,ROUNDDOWN($AB130,-1)))+VLOOKUP($AC$2,宝石属性!$B$43:$M$66,COLUMNS(宝石属性!$B$43:J$66),0)*10*VLOOKUP(ROUNDDOWN($AB130,-1),宝石属性!$B$25:$N$41,2,0)*VLOOKUP(ROUNDDOWN($AB130,-1),宝石属性!$B$25:$N$41,3,0)+VLOOKUP($AC$2,职业被动!$B$6:$M$29,COLUMNS(职业被动!$B$6:J$29),0)*$AB130,0)</f>
        <v>897</v>
      </c>
      <c r="AJ130" s="9">
        <f>ROUND(属性投放!K$4+装备属性!K$4*IF($AB130&lt;10,1,ROUNDDOWN($AB130,-1))+SUM(属性投放!L$37:L$45)*$AB130+VLOOKUP($AC$2,一级属性!$E$41:$P$64,COLUMNS(一级属性!$E$41:N$64),0)*($AB130+0.25*IF($AB130&lt;10,1,ROUNDDOWN($AB130,-1)))+VLOOKUP($AC$2,宝石属性!$B$43:$M$66,COLUMNS(宝石属性!$B$43:K$66),0)*10*VLOOKUP(ROUNDDOWN($AB130,-1),宝石属性!$B$25:$N$41,2,0)*VLOOKUP(ROUNDDOWN($AB130,-1),宝石属性!$B$25:$N$41,3,0)+VLOOKUP($AC$2,职业被动!$B$6:$M$29,COLUMNS(职业被动!$B$6:K$29),0)*$AB130,0)</f>
        <v>444</v>
      </c>
      <c r="AK130" s="9">
        <f>ROUND(属性投放!L$4+装备属性!L$4*IF($AB130&lt;10,1,ROUNDDOWN($AB130,-1))+SUM(属性投放!M$37:M$45)*$AB130+VLOOKUP($AC$2,一级属性!$E$41:$P$64,COLUMNS(一级属性!$E$41:O$64),0)*($AB130+0.25*IF($AB130&lt;10,1,ROUNDDOWN($AB130,-1)))+VLOOKUP($AC$2,宝石属性!$B$43:$M$66,COLUMNS(宝石属性!$B$43:L$66),0)*10*VLOOKUP(ROUNDDOWN($AB130,-1),宝石属性!$B$25:$N$41,2,0)*VLOOKUP(ROUNDDOWN($AB130,-1),宝石属性!$B$25:$N$41,3,0)+VLOOKUP($AC$2,职业被动!$B$6:$M$29,COLUMNS(职业被动!$B$6:L$29),0)*$AB130,0)</f>
        <v>38</v>
      </c>
      <c r="AL130" s="9">
        <f>ROUND(属性投放!M$4+装备属性!M$4*IF($AB130&lt;10,1,ROUNDDOWN($AB130,-1))+SUM(属性投放!N$37:N$45)*$AB130+VLOOKUP($AC$2,一级属性!$E$41:$P$64,COLUMNS(一级属性!$E$41:P$64),0)*($AB130+0.25*IF($AB130&lt;10,1,ROUNDDOWN($AB130,-1)))+VLOOKUP($AC$2,宝石属性!$B$43:$M$66,COLUMNS(宝石属性!$B$43:M$66),0)*10*VLOOKUP(ROUNDDOWN($AB130,-1),宝石属性!$B$25:$N$41,2,0)*VLOOKUP(ROUNDDOWN($AB130,-1),宝石属性!$B$25:$N$41,3,0)+VLOOKUP($AC$2,职业被动!$B$6:$M$29,COLUMNS(职业被动!$B$6:M$29),0)*$AB130,0)</f>
        <v>1388</v>
      </c>
      <c r="AM130" s="48">
        <f>属性价值和能力评分!$F$9+ROUND(属性价值和能力评分!$F$38*10,0)*AB130+ROUND((SUM(装备属性!$W$9:$W$14)+属性价值和能力评分!$F$38*1.25+1.4+2.8)*IF(AB130&lt;10,1,ROUNDDOWN(AB130,-1)),0)+15*VLOOKUP(ROUNDDOWN(AB130,-1),宝石属性!$B$26:$D$41,2,0)*6*VLOOKUP(ROUNDDOWN(AB130,-1),宝石属性!$B$26:$D$41,3,0)+(属性价值和能力评分!$F$49*9+属性价值和能力评分!$F$50*2+属性价值和能力评分!$F$53*8/5)*AB130</f>
        <v>23178</v>
      </c>
      <c r="AO130" s="1">
        <v>127</v>
      </c>
      <c r="AP130" s="9">
        <f>ROUND(属性投放!D$4+装备属性!D$4*IF($AO130&lt;10,1,ROUNDDOWN($AO130,-1))+SUM(属性投放!E$37:E$45)*$AO130+VLOOKUP($AP$2,一级属性!$E$41:$P$64,COLUMNS(一级属性!$E$41:G$64),0)*($AO130+0.25*IF($AO130&lt;10,1,ROUNDDOWN($AO130,-1)))+VLOOKUP($AP$2,宝石属性!$B$43:$M$66,COLUMNS(宝石属性!$B$43:D$66),0)*10*VLOOKUP(ROUNDDOWN($AO130,-1),宝石属性!$B$25:$N$41,2,0)*VLOOKUP(ROUNDDOWN($AO130,-1),宝石属性!$B$25:$N$41,3,0)+VLOOKUP($AP$2,职业被动!$B$6:$M$29,COLUMNS(职业被动!$B$6:D$29),0)*$AO130,0)</f>
        <v>8034</v>
      </c>
      <c r="AQ130" s="9">
        <f>ROUND(属性投放!E$4+装备属性!E$4*IF($AO130&lt;10,1,ROUNDDOWN($AO130,-1))+SUM(属性投放!F$37:F$45)*$AO130+VLOOKUP($AP$2,一级属性!$E$41:$P$64,COLUMNS(一级属性!$E$41:H$64),0)*($AO130+0.25*IF($AO130&lt;10,1,ROUNDDOWN($AO130,-1)))+VLOOKUP($AP$2,宝石属性!$B$43:$M$66,COLUMNS(宝石属性!$B$43:E$66),0)*10*VLOOKUP(ROUNDDOWN($AO130,-1),宝石属性!$B$25:$N$41,2,0)*VLOOKUP(ROUNDDOWN($AO130,-1),宝石属性!$B$25:$N$41,3,0)+VLOOKUP($AP$2,职业被动!$B$6:$M$29,COLUMNS(职业被动!$B$6:E$29),0)*$AO130,0)</f>
        <v>5444</v>
      </c>
      <c r="AR130" s="9">
        <f>ROUND(属性投放!F$4+装备属性!F$4*IF($AO130&lt;10,1,ROUNDDOWN($AO130,-1))+SUM(属性投放!G$37:G$45)*$AO130+VLOOKUP($AP$2,一级属性!$E$41:$P$64,COLUMNS(一级属性!$E$41:I$64),0)*($AO130+0.25*IF($AO130&lt;10,1,ROUNDDOWN($AO130,-1)))+VLOOKUP($AP$2,宝石属性!$B$43:$M$66,COLUMNS(宝石属性!$B$43:F$66),0)*10*VLOOKUP(ROUNDDOWN($AO130,-1),宝石属性!$B$25:$N$41,2,0)*VLOOKUP(ROUNDDOWN($AO130,-1),宝石属性!$B$25:$N$41,3,0)+VLOOKUP($AP$2,职业被动!$B$6:$M$29,COLUMNS(职业被动!$B$6:F$29),0)*$AO130,0)</f>
        <v>1338</v>
      </c>
      <c r="AS130" s="9">
        <f>ROUND(属性投放!G$4+装备属性!G$4*IF($AO130&lt;10,1,ROUNDDOWN($AO130,-1))+SUM(属性投放!H$37:H$45)*$AO130+VLOOKUP($AP$2,一级属性!$E$41:$P$64,COLUMNS(一级属性!$E$41:J$64),0)*($AO130+0.25*IF($AO130&lt;10,1,ROUNDDOWN($AO130,-1)))+VLOOKUP($AP$2,宝石属性!$B$43:$M$66,COLUMNS(宝石属性!$B$43:G$66),0)*10*VLOOKUP(ROUNDDOWN($AO130,-1),宝石属性!$B$25:$N$41,2,0)*VLOOKUP(ROUNDDOWN($AO130,-1),宝石属性!$B$25:$N$41,3,0)+VLOOKUP($AP$2,职业被动!$B$6:$M$29,COLUMNS(职业被动!$B$6:G$29),0)*$AO130,0)</f>
        <v>1188</v>
      </c>
      <c r="AT130" s="9">
        <f>ROUND(属性投放!H$4+装备属性!H$4*IF($AO130&lt;10,1,ROUNDDOWN($AO130,-1))+SUM(属性投放!I$37:I$45)*$AO130+VLOOKUP($AP$2,一级属性!$E$41:$P$64,COLUMNS(一级属性!$E$41:K$64),0)*($AO130+0.25*IF($AO130&lt;10,1,ROUNDDOWN($AO130,-1)))+VLOOKUP($AP$2,宝石属性!$B$43:$M$66,COLUMNS(宝石属性!$B$43:H$66),0)*10*VLOOKUP(ROUNDDOWN($AO130,-1),宝石属性!$B$25:$N$41,2,0)*VLOOKUP(ROUNDDOWN($AO130,-1),宝石属性!$B$25:$N$41,3,0)+VLOOKUP($AP$2,职业被动!$B$6:$M$29,COLUMNS(职业被动!$B$6:H$29),0)*$AO130,0)</f>
        <v>1297</v>
      </c>
      <c r="AU130" s="9">
        <f>ROUND(属性投放!I$4+装备属性!I$4*IF($AO130&lt;10,1,ROUNDDOWN($AO130,-1))+SUM(属性投放!J$37:J$45)*$AO130+VLOOKUP($AP$2,一级属性!$E$41:$P$64,COLUMNS(一级属性!$E$41:L$64),0)*($AO130+0.25*IF($AO130&lt;10,1,ROUNDDOWN($AO130,-1)))+VLOOKUP($AP$2,宝石属性!$B$43:$M$66,COLUMNS(宝石属性!$B$43:I$66),0)*10*VLOOKUP(ROUNDDOWN($AO130,-1),宝石属性!$B$25:$N$41,2,0)*VLOOKUP(ROUNDDOWN($AO130,-1),宝石属性!$B$25:$N$41,3,0)+VLOOKUP($AP$2,职业被动!$B$6:$M$29,COLUMNS(职业被动!$B$6:I$29),0)*$AO130,0)</f>
        <v>1454</v>
      </c>
      <c r="AV130" s="9">
        <f>ROUND(属性投放!J$4+装备属性!J$4*IF($AO130&lt;10,1,ROUNDDOWN($AO130,-1))+SUM(属性投放!K$37:K$45)*$AO130+VLOOKUP($AP$2,一级属性!$E$41:$P$64,COLUMNS(一级属性!$E$41:M$64),0)*($AO130+0.25*IF($AO130&lt;10,1,ROUNDDOWN($AO130,-1)))+VLOOKUP($AP$2,宝石属性!$B$43:$M$66,COLUMNS(宝石属性!$B$43:J$66),0)*10*VLOOKUP(ROUNDDOWN($AO130,-1),宝石属性!$B$25:$N$41,2,0)*VLOOKUP(ROUNDDOWN($AO130,-1),宝石属性!$B$25:$N$41,3,0)+VLOOKUP($AP$2,职业被动!$B$6:$M$29,COLUMNS(职业被动!$B$6:J$29),0)*$AO130,0)</f>
        <v>1007</v>
      </c>
      <c r="AW130" s="9">
        <f>ROUND(属性投放!K$4+装备属性!K$4*IF($AO130&lt;10,1,ROUNDDOWN($AO130,-1))+SUM(属性投放!L$37:L$45)*$AO130+VLOOKUP($AP$2,一级属性!$E$41:$P$64,COLUMNS(一级属性!$E$41:N$64),0)*($AO130+0.25*IF($AO130&lt;10,1,ROUNDDOWN($AO130,-1)))+VLOOKUP($AP$2,宝石属性!$B$43:$M$66,COLUMNS(宝石属性!$B$43:K$66),0)*10*VLOOKUP(ROUNDDOWN($AO130,-1),宝石属性!$B$25:$N$41,2,0)*VLOOKUP(ROUNDDOWN($AO130,-1),宝石属性!$B$25:$N$41,3,0)+VLOOKUP($AP$2,职业被动!$B$6:$M$29,COLUMNS(职业被动!$B$6:K$29),0)*$AO130,0)</f>
        <v>444</v>
      </c>
      <c r="AX130" s="9">
        <f>ROUND(属性投放!L$4+装备属性!L$4*IF($AO130&lt;10,1,ROUNDDOWN($AO130,-1))+SUM(属性投放!M$37:M$45)*$AO130+VLOOKUP($AP$2,一级属性!$E$41:$P$64,COLUMNS(一级属性!$E$41:O$64),0)*($AO130+0.25*IF($AO130&lt;10,1,ROUNDDOWN($AO130,-1)))+VLOOKUP($AP$2,宝石属性!$B$43:$M$66,COLUMNS(宝石属性!$B$43:L$66),0)*10*VLOOKUP(ROUNDDOWN($AO130,-1),宝石属性!$B$25:$N$41,2,0)*VLOOKUP(ROUNDDOWN($AO130,-1),宝石属性!$B$25:$N$41,3,0)+VLOOKUP($AP$2,职业被动!$B$6:$M$29,COLUMNS(职业被动!$B$6:L$29),0)*$AO130,0)</f>
        <v>1368</v>
      </c>
      <c r="AY130" s="9">
        <f>ROUND(属性投放!M$4+装备属性!M$4*IF($AO130&lt;10,1,ROUNDDOWN($AO130,-1))+SUM(属性投放!N$37:N$45)*$AO130+VLOOKUP($AP$2,一级属性!$E$41:$P$64,COLUMNS(一级属性!$E$41:P$64),0)*($AO130+0.25*IF($AO130&lt;10,1,ROUNDDOWN($AO130,-1)))+VLOOKUP($AP$2,宝石属性!$B$43:$M$66,COLUMNS(宝石属性!$B$43:M$66),0)*10*VLOOKUP(ROUNDDOWN($AO130,-1),宝石属性!$B$25:$N$41,2,0)*VLOOKUP(ROUNDDOWN($AO130,-1),宝石属性!$B$25:$N$41,3,0)+VLOOKUP($AP$2,职业被动!$B$6:$M$29,COLUMNS(职业被动!$B$6:M$29),0)*$AO130,0)</f>
        <v>1388</v>
      </c>
      <c r="AZ130" s="48">
        <f>属性价值和能力评分!$F$9+ROUND(属性价值和能力评分!$F$38*10,0)*AO130+ROUND((SUM(装备属性!$W$9:$W$14)+属性价值和能力评分!$F$38*1.25+1.4+2.8)*IF(AO130&lt;10,1,ROUNDDOWN(AO130,-1)),0)+15*VLOOKUP(ROUNDDOWN(AO130,-1),宝石属性!$B$26:$D$41,2,0)*6*VLOOKUP(ROUNDDOWN(AO130,-1),宝石属性!$B$26:$D$41,3,0)+(属性价值和能力评分!$F$49*9+属性价值和能力评分!$F$50*2+属性价值和能力评分!$F$53*8/5)*AO130</f>
        <v>23178</v>
      </c>
      <c r="BB130" s="1">
        <v>127</v>
      </c>
      <c r="BC130" s="9">
        <f>ROUND(属性投放!D$4+装备属性!D$4*IF($BB130&lt;10,1,ROUNDDOWN($BB130,-1))+SUM(属性投放!E$37:E$45)*$BB130+VLOOKUP($BC$2,一级属性!$E$41:$P$64,COLUMNS(一级属性!$E$41:G$64),0)*($BB130+0.25*IF($BB130&lt;10,1,ROUNDDOWN($BB130,-1)))+VLOOKUP($BC$2,宝石属性!$B$43:$M$66,COLUMNS(宝石属性!$B$43:D$66),0)*10*VLOOKUP(ROUNDDOWN($BB130,-1),宝石属性!$B$25:$N$41,2,0)*VLOOKUP(ROUNDDOWN($BB130,-1),宝石属性!$B$25:$N$41,3,0)+VLOOKUP($BC$2,职业被动!$B$6:$M$29,COLUMNS(职业被动!$B$6:D$29),0)*$BB130,0)</f>
        <v>7145</v>
      </c>
      <c r="BD130" s="9">
        <f>ROUND(属性投放!E$4+装备属性!E$4*IF($BB130&lt;10,1,ROUNDDOWN($BB130,-1))+SUM(属性投放!F$37:F$45)*$BB130+VLOOKUP($BC$2,一级属性!$E$41:$P$64,COLUMNS(一级属性!$E$41:H$64),0)*($BB130+0.25*IF($BB130&lt;10,1,ROUNDDOWN($BB130,-1)))+VLOOKUP($BC$2,宝石属性!$B$43:$M$66,COLUMNS(宝石属性!$B$43:E$66),0)*10*VLOOKUP(ROUNDDOWN($BB130,-1),宝石属性!$B$25:$N$41,2,0)*VLOOKUP(ROUNDDOWN($BB130,-1),宝石属性!$B$25:$N$41,3,0)+VLOOKUP($BC$2,职业被动!$B$6:$M$29,COLUMNS(职业被动!$B$6:E$29),0)*$BB130,0)</f>
        <v>6229</v>
      </c>
      <c r="BE130" s="9">
        <f>ROUND(属性投放!F$4+装备属性!F$4*IF($BB130&lt;10,1,ROUNDDOWN($BB130,-1))+SUM(属性投放!G$37:G$45)*$BB130+VLOOKUP($BC$2,一级属性!$E$41:$P$64,COLUMNS(一级属性!$E$41:I$64),0)*($BB130+0.25*IF($BB130&lt;10,1,ROUNDDOWN($BB130,-1)))+VLOOKUP($BC$2,宝石属性!$B$43:$M$66,COLUMNS(宝石属性!$B$43:F$66),0)*10*VLOOKUP(ROUNDDOWN($BB130,-1),宝石属性!$B$25:$N$41,2,0)*VLOOKUP(ROUNDDOWN($BB130,-1),宝石属性!$B$25:$N$41,3,0)+VLOOKUP($BC$2,职业被动!$B$6:$M$29,COLUMNS(职业被动!$B$6:F$29),0)*$BB130,0)</f>
        <v>1338</v>
      </c>
      <c r="BF130" s="9">
        <f>ROUND(属性投放!G$4+装备属性!G$4*IF($BB130&lt;10,1,ROUNDDOWN($BB130,-1))+SUM(属性投放!H$37:H$45)*$BB130+VLOOKUP($BC$2,一级属性!$E$41:$P$64,COLUMNS(一级属性!$E$41:J$64),0)*($BB130+0.25*IF($BB130&lt;10,1,ROUNDDOWN($BB130,-1)))+VLOOKUP($BC$2,宝石属性!$B$43:$M$66,COLUMNS(宝石属性!$B$43:G$66),0)*10*VLOOKUP(ROUNDDOWN($BB130,-1),宝石属性!$B$25:$N$41,2,0)*VLOOKUP(ROUNDDOWN($BB130,-1),宝石属性!$B$25:$N$41,3,0)+VLOOKUP($BC$2,职业被动!$B$6:$M$29,COLUMNS(职业被动!$B$6:G$29),0)*$BB130,0)</f>
        <v>1188</v>
      </c>
      <c r="BG130" s="9">
        <f>ROUND(属性投放!H$4+装备属性!H$4*IF($BB130&lt;10,1,ROUNDDOWN($BB130,-1))+SUM(属性投放!I$37:I$45)*$BB130+VLOOKUP($BC$2,一级属性!$E$41:$P$64,COLUMNS(一级属性!$E$41:K$64),0)*($BB130+0.25*IF($BB130&lt;10,1,ROUNDDOWN($BB130,-1)))+VLOOKUP($BC$2,宝石属性!$B$43:$M$66,COLUMNS(宝石属性!$B$43:H$66),0)*10*VLOOKUP(ROUNDDOWN($BB130,-1),宝石属性!$B$25:$N$41,2,0)*VLOOKUP(ROUNDDOWN($BB130,-1),宝石属性!$B$25:$N$41,3,0)+VLOOKUP($BC$2,职业被动!$B$6:$M$29,COLUMNS(职业被动!$B$6:H$29),0)*$BB130,0)</f>
        <v>1828</v>
      </c>
      <c r="BH130" s="9">
        <f>ROUND(属性投放!I$4+装备属性!I$4*IF($BB130&lt;10,1,ROUNDDOWN($BB130,-1))+SUM(属性投放!J$37:J$45)*$BB130+VLOOKUP($BC$2,一级属性!$E$41:$P$64,COLUMNS(一级属性!$E$41:L$64),0)*($BB130+0.25*IF($BB130&lt;10,1,ROUNDDOWN($BB130,-1)))+VLOOKUP($BC$2,宝石属性!$B$43:$M$66,COLUMNS(宝石属性!$B$43:I$66),0)*10*VLOOKUP(ROUNDDOWN($BB130,-1),宝石属性!$B$25:$N$41,2,0)*VLOOKUP(ROUNDDOWN($BB130,-1),宝石属性!$B$25:$N$41,3,0)+VLOOKUP($BC$2,职业被动!$B$6:$M$29,COLUMNS(职业被动!$B$6:I$29),0)*$BB130,0)</f>
        <v>1738</v>
      </c>
      <c r="BI130" s="9">
        <f>ROUND(属性投放!J$4+装备属性!J$4*IF($BB130&lt;10,1,ROUNDDOWN($BB130,-1))+SUM(属性投放!K$37:K$45)*$BB130+VLOOKUP($BC$2,一级属性!$E$41:$P$64,COLUMNS(一级属性!$E$41:M$64),0)*($BB130+0.25*IF($BB130&lt;10,1,ROUNDDOWN($BB130,-1)))+VLOOKUP($BC$2,宝石属性!$B$43:$M$66,COLUMNS(宝石属性!$B$43:J$66),0)*10*VLOOKUP(ROUNDDOWN($BB130,-1),宝石属性!$B$25:$N$41,2,0)*VLOOKUP(ROUNDDOWN($BB130,-1),宝石属性!$B$25:$N$41,3,0)+VLOOKUP($BC$2,职业被动!$B$6:$M$29,COLUMNS(职业被动!$B$6:J$29),0)*$BB130,0)</f>
        <v>771</v>
      </c>
      <c r="BJ130" s="9">
        <f>ROUND(属性投放!K$4+装备属性!K$4*IF($BB130&lt;10,1,ROUNDDOWN($BB130,-1))+SUM(属性投放!L$37:L$45)*$BB130+VLOOKUP($BC$2,一级属性!$E$41:$P$64,COLUMNS(一级属性!$E$41:N$64),0)*($BB130+0.25*IF($BB130&lt;10,1,ROUNDDOWN($BB130,-1)))+VLOOKUP($BC$2,宝石属性!$B$43:$M$66,COLUMNS(宝石属性!$B$43:K$66),0)*10*VLOOKUP(ROUNDDOWN($BB130,-1),宝石属性!$B$25:$N$41,2,0)*VLOOKUP(ROUNDDOWN($BB130,-1),宝石属性!$B$25:$N$41,3,0)+VLOOKUP($BC$2,职业被动!$B$6:$M$29,COLUMNS(职业被动!$B$6:K$29),0)*$BB130,0)</f>
        <v>444</v>
      </c>
      <c r="BK130" s="9">
        <f>ROUND(属性投放!L$4+装备属性!L$4*IF($BB130&lt;10,1,ROUNDDOWN($BB130,-1))+SUM(属性投放!M$37:M$45)*$BB130+VLOOKUP($BC$2,一级属性!$E$41:$P$64,COLUMNS(一级属性!$E$41:O$64),0)*($BB130+0.25*IF($BB130&lt;10,1,ROUNDDOWN($BB130,-1)))+VLOOKUP($BC$2,宝石属性!$B$43:$M$66,COLUMNS(宝石属性!$B$43:L$66),0)*10*VLOOKUP(ROUNDDOWN($BB130,-1),宝石属性!$B$25:$N$41,2,0)*VLOOKUP(ROUNDDOWN($BB130,-1),宝石属性!$B$25:$N$41,3,0)+VLOOKUP($BC$2,职业被动!$B$6:$M$29,COLUMNS(职业被动!$B$6:L$29),0)*$BB130,0)</f>
        <v>38</v>
      </c>
      <c r="BL130" s="9">
        <f>ROUND(属性投放!M$4+装备属性!M$4*IF($BB130&lt;10,1,ROUNDDOWN($BB130,-1))+SUM(属性投放!N$37:N$45)*$BB130+VLOOKUP($BC$2,一级属性!$E$41:$P$64,COLUMNS(一级属性!$E$41:P$64),0)*($BB130+0.25*IF($BB130&lt;10,1,ROUNDDOWN($BB130,-1)))+VLOOKUP($BC$2,宝石属性!$B$43:$M$66,COLUMNS(宝石属性!$B$43:M$66),0)*10*VLOOKUP(ROUNDDOWN($BB130,-1),宝石属性!$B$25:$N$41,2,0)*VLOOKUP(ROUNDDOWN($BB130,-1),宝石属性!$B$25:$N$41,3,0)+VLOOKUP($BC$2,职业被动!$B$6:$M$29,COLUMNS(职业被动!$B$6:M$29),0)*$BB130,0)</f>
        <v>1388</v>
      </c>
      <c r="BM130" s="48">
        <f>属性价值和能力评分!$F$9+ROUND(属性价值和能力评分!$F$38*10,0)*BB130+ROUND((SUM(装备属性!$W$9:$W$14)+属性价值和能力评分!$F$38*1.25+1.4+2.8)*IF(BB130&lt;10,1,ROUNDDOWN(BB130,-1)),0)+15*VLOOKUP(ROUNDDOWN(BB130,-1),宝石属性!$B$26:$D$41,2,0)*6*VLOOKUP(ROUNDDOWN(BB130,-1),宝石属性!$B$26:$D$41,3,0)+(属性价值和能力评分!$F$49*9+属性价值和能力评分!$F$50*2+属性价值和能力评分!$F$53*8/5)*BB130</f>
        <v>23178</v>
      </c>
      <c r="BO130" s="1">
        <v>127</v>
      </c>
      <c r="BP130" s="9">
        <f>ROUND(属性投放!D$4+装备属性!D$4*IF($BO130&lt;10,1,ROUNDDOWN($BO130,-1))+SUM(属性投放!E$37:E$45)*$BO130+VLOOKUP($BP$2,一级属性!$E$41:$P$64,COLUMNS(一级属性!$E$41:G$64),0)*($BO130+0.25*IF($BO130&lt;10,1,ROUNDDOWN($BO130,-1)))+VLOOKUP($BP$2,宝石属性!$B$43:$M$66,COLUMNS(宝石属性!$B$43:D$66),0)*10*VLOOKUP(ROUNDDOWN($BO130,-1),宝石属性!$B$25:$N$41,2,0)*VLOOKUP(ROUNDDOWN($BO130,-1),宝石属性!$B$25:$N$41,3,0)+VLOOKUP($BP$2,职业被动!$B$6:$M$29,COLUMNS(职业被动!$B$6:D$29),0)*$BO130,0)</f>
        <v>8923</v>
      </c>
      <c r="BQ130" s="9">
        <f>ROUND(属性投放!E$4+装备属性!E$4*IF($BO130&lt;10,1,ROUNDDOWN($BO130,-1))+SUM(属性投放!F$37:F$45)*$BO130+VLOOKUP($BP$2,一级属性!$E$41:$P$64,COLUMNS(一级属性!$E$41:H$64),0)*($BO130+0.25*IF($BO130&lt;10,1,ROUNDDOWN($BO130,-1)))+VLOOKUP($BP$2,宝石属性!$B$43:$M$66,COLUMNS(宝石属性!$B$43:E$66),0)*10*VLOOKUP(ROUNDDOWN($BO130,-1),宝石属性!$B$25:$N$41,2,0)*VLOOKUP(ROUNDDOWN($BO130,-1),宝石属性!$B$25:$N$41,3,0)+VLOOKUP($BP$2,职业被动!$B$6:$M$29,COLUMNS(职业被动!$B$6:E$29),0)*$BO130,0)</f>
        <v>5444</v>
      </c>
      <c r="BR130" s="9">
        <f>ROUND(属性投放!F$4+装备属性!F$4*IF($BO130&lt;10,1,ROUNDDOWN($BO130,-1))+SUM(属性投放!G$37:G$45)*$BO130+VLOOKUP($BP$2,一级属性!$E$41:$P$64,COLUMNS(一级属性!$E$41:I$64),0)*($BO130+0.25*IF($BO130&lt;10,1,ROUNDDOWN($BO130,-1)))+VLOOKUP($BP$2,宝石属性!$B$43:$M$66,COLUMNS(宝石属性!$B$43:F$66),0)*10*VLOOKUP(ROUNDDOWN($BO130,-1),宝石属性!$B$25:$N$41,2,0)*VLOOKUP(ROUNDDOWN($BO130,-1),宝石属性!$B$25:$N$41,3,0)+VLOOKUP($BP$2,职业被动!$B$6:$M$29,COLUMNS(职业被动!$B$6:F$29),0)*$BO130,0)</f>
        <v>1338</v>
      </c>
      <c r="BS130" s="9">
        <f>ROUND(属性投放!G$4+装备属性!G$4*IF($BO130&lt;10,1,ROUNDDOWN($BO130,-1))+SUM(属性投放!H$37:H$45)*$BO130+VLOOKUP($BP$2,一级属性!$E$41:$P$64,COLUMNS(一级属性!$E$41:J$64),0)*($BO130+0.25*IF($BO130&lt;10,1,ROUNDDOWN($BO130,-1)))+VLOOKUP($BP$2,宝石属性!$B$43:$M$66,COLUMNS(宝石属性!$B$43:G$66),0)*10*VLOOKUP(ROUNDDOWN($BO130,-1),宝石属性!$B$25:$N$41,2,0)*VLOOKUP(ROUNDDOWN($BO130,-1),宝石属性!$B$25:$N$41,3,0)+VLOOKUP($BP$2,职业被动!$B$6:$M$29,COLUMNS(职业被动!$B$6:G$29),0)*$BO130,0)</f>
        <v>1188</v>
      </c>
      <c r="BT130" s="9">
        <f>ROUND(属性投放!H$4+装备属性!H$4*IF($BO130&lt;10,1,ROUNDDOWN($BO130,-1))+SUM(属性投放!I$37:I$45)*$BO130+VLOOKUP($BP$2,一级属性!$E$41:$P$64,COLUMNS(一级属性!$E$41:K$64),0)*($BO130+0.25*IF($BO130&lt;10,1,ROUNDDOWN($BO130,-1)))+VLOOKUP($BP$2,宝石属性!$B$43:$M$66,COLUMNS(宝石属性!$B$43:H$66),0)*10*VLOOKUP(ROUNDDOWN($BO130,-1),宝石属性!$B$25:$N$41,2,0)*VLOOKUP(ROUNDDOWN($BO130,-1),宝石属性!$B$25:$N$41,3,0)+VLOOKUP($BP$2,职业被动!$B$6:$M$29,COLUMNS(职业被动!$B$6:H$29),0)*$BO130,0)</f>
        <v>1424</v>
      </c>
      <c r="BU130" s="9">
        <f>ROUND(属性投放!I$4+装备属性!I$4*IF($BO130&lt;10,1,ROUNDDOWN($BO130,-1))+SUM(属性投放!J$37:J$45)*$BO130+VLOOKUP($BP$2,一级属性!$E$41:$P$64,COLUMNS(一级属性!$E$41:L$64),0)*($BO130+0.25*IF($BO130&lt;10,1,ROUNDDOWN($BO130,-1)))+VLOOKUP($BP$2,宝石属性!$B$43:$M$66,COLUMNS(宝石属性!$B$43:I$66),0)*10*VLOOKUP(ROUNDDOWN($BO130,-1),宝石属性!$B$25:$N$41,2,0)*VLOOKUP(ROUNDDOWN($BO130,-1),宝石属性!$B$25:$N$41,3,0)+VLOOKUP($BP$2,职业被动!$B$6:$M$29,COLUMNS(职业被动!$B$6:I$29),0)*$BO130,0)</f>
        <v>1454</v>
      </c>
      <c r="BV130" s="9">
        <f>ROUND(属性投放!J$4+装备属性!J$4*IF($BO130&lt;10,1,ROUNDDOWN($BO130,-1))+SUM(属性投放!K$37:K$45)*$BO130+VLOOKUP($BP$2,一级属性!$E$41:$P$64,COLUMNS(一级属性!$E$41:M$64),0)*($BO130+0.25*IF($BO130&lt;10,1,ROUNDDOWN($BO130,-1)))+VLOOKUP($BP$2,宝石属性!$B$43:$M$66,COLUMNS(宝石属性!$B$43:J$66),0)*10*VLOOKUP(ROUNDDOWN($BO130,-1),宝石属性!$B$25:$N$41,2,0)*VLOOKUP(ROUNDDOWN($BO130,-1),宝石属性!$B$25:$N$41,3,0)+VLOOKUP($BP$2,职业被动!$B$6:$M$29,COLUMNS(职业被动!$B$6:J$29),0)*$BO130,0)</f>
        <v>1007</v>
      </c>
      <c r="BW130" s="9">
        <f>ROUND(属性投放!K$4+装备属性!K$4*IF($BO130&lt;10,1,ROUNDDOWN($BO130,-1))+SUM(属性投放!L$37:L$45)*$BO130+VLOOKUP($BP$2,一级属性!$E$41:$P$64,COLUMNS(一级属性!$E$41:N$64),0)*($BO130+0.25*IF($BO130&lt;10,1,ROUNDDOWN($BO130,-1)))+VLOOKUP($BP$2,宝石属性!$B$43:$M$66,COLUMNS(宝石属性!$B$43:K$66),0)*10*VLOOKUP(ROUNDDOWN($BO130,-1),宝石属性!$B$25:$N$41,2,0)*VLOOKUP(ROUNDDOWN($BO130,-1),宝石属性!$B$25:$N$41,3,0)+VLOOKUP($BP$2,职业被动!$B$6:$M$29,COLUMNS(职业被动!$B$6:K$29),0)*$BO130,0)</f>
        <v>604</v>
      </c>
      <c r="BX130" s="9">
        <f>ROUND(属性投放!L$4+装备属性!L$4*IF($BO130&lt;10,1,ROUNDDOWN($BO130,-1))+SUM(属性投放!M$37:M$45)*$BO130+VLOOKUP($BP$2,一级属性!$E$41:$P$64,COLUMNS(一级属性!$E$41:O$64),0)*($BO130+0.25*IF($BO130&lt;10,1,ROUNDDOWN($BO130,-1)))+VLOOKUP($BP$2,宝石属性!$B$43:$M$66,COLUMNS(宝石属性!$B$43:L$66),0)*10*VLOOKUP(ROUNDDOWN($BO130,-1),宝石属性!$B$25:$N$41,2,0)*VLOOKUP(ROUNDDOWN($BO130,-1),宝石属性!$B$25:$N$41,3,0)+VLOOKUP($BP$2,职业被动!$B$6:$M$29,COLUMNS(职业被动!$B$6:L$29),0)*$BO130,0)</f>
        <v>38</v>
      </c>
      <c r="BY130" s="9">
        <f>ROUND(属性投放!M$4+装备属性!M$4*IF($BO130&lt;10,1,ROUNDDOWN($BO130,-1))+SUM(属性投放!N$37:N$45)*$BO130+VLOOKUP($BP$2,一级属性!$E$41:$P$64,COLUMNS(一级属性!$E$41:P$64),0)*($BO130+0.25*IF($BO130&lt;10,1,ROUNDDOWN($BO130,-1)))+VLOOKUP($BP$2,宝石属性!$B$43:$M$66,COLUMNS(宝石属性!$B$43:M$66),0)*10*VLOOKUP(ROUNDDOWN($BO130,-1),宝石属性!$B$25:$N$41,2,0)*VLOOKUP(ROUNDDOWN($BO130,-1),宝石属性!$B$25:$N$41,3,0)+VLOOKUP($BP$2,职业被动!$B$6:$M$29,COLUMNS(职业被动!$B$6:M$29),0)*$BO130,0)</f>
        <v>1388</v>
      </c>
      <c r="BZ130" s="48">
        <f>属性价值和能力评分!$F$9+ROUND(属性价值和能力评分!$F$38*10,0)*BO130+ROUND((SUM(装备属性!$W$9:$W$14)+属性价值和能力评分!$F$38*1.25+1.4+2.8)*IF(BO130&lt;10,1,ROUNDDOWN(BO130,-1)),0)+15*VLOOKUP(ROUNDDOWN(BO130,-1),宝石属性!$B$26:$D$41,2,0)*6*VLOOKUP(ROUNDDOWN(BO130,-1),宝石属性!$B$26:$D$41,3,0)+(属性价值和能力评分!$F$49*9+属性价值和能力评分!$F$50*2+属性价值和能力评分!$F$53*8/5)*BO130</f>
        <v>23178</v>
      </c>
      <c r="CB130" s="1">
        <v>127</v>
      </c>
      <c r="CC130" s="9">
        <f>ROUND(属性投放!D$4+装备属性!D$4*IF($CB130&lt;10,1,ROUNDDOWN($CB130,-1))+SUM(属性投放!E$37:E$45)*$CB130+VLOOKUP($CC$2,一级属性!$E$41:$P$64,COLUMNS(一级属性!$E$41:G$64),0)*($CB130+0.25*IF($CB130&lt;10,1,ROUNDDOWN($CB130,-1)))+VLOOKUP($CC$2,宝石属性!$B$43:$M$66,COLUMNS(宝石属性!$B$43:D$66),0)*10*VLOOKUP(ROUNDDOWN($CB130,-1),宝石属性!$B$25:$N$41,2,0)*VLOOKUP(ROUNDDOWN($CB130,-1),宝石属性!$B$25:$N$41,3,0)+VLOOKUP($CC$2,职业被动!$B$6:$M$29,COLUMNS(职业被动!$B$6:D$29),0)*$CB130,0)</f>
        <v>5889</v>
      </c>
      <c r="CD130" s="9">
        <f>ROUND(属性投放!E$4+装备属性!E$4*IF($CB130&lt;10,1,ROUNDDOWN($CB130,-1))+SUM(属性投放!F$37:F$45)*$CB130+VLOOKUP($CC$2,一级属性!$E$41:$P$64,COLUMNS(一级属性!$E$41:H$64),0)*($CB130+0.25*IF($CB130&lt;10,1,ROUNDDOWN($CB130,-1)))+VLOOKUP($CC$2,宝石属性!$B$43:$M$66,COLUMNS(宝石属性!$B$43:E$66),0)*10*VLOOKUP(ROUNDDOWN($CB130,-1),宝石属性!$B$25:$N$41,2,0)*VLOOKUP(ROUNDDOWN($CB130,-1),宝石属性!$B$25:$N$41,3,0)+VLOOKUP($CC$2,职业被动!$B$6:$M$29,COLUMNS(职业被动!$B$6:E$29),0)*$CB130,0)</f>
        <v>3089</v>
      </c>
      <c r="CE130" s="9">
        <f>ROUND(属性投放!F$4+装备属性!F$4*IF($CB130&lt;10,1,ROUNDDOWN($CB130,-1))+SUM(属性投放!G$37:G$45)*$CB130+VLOOKUP($CC$2,一级属性!$E$41:$P$64,COLUMNS(一级属性!$E$41:I$64),0)*($CB130+0.25*IF($CB130&lt;10,1,ROUNDDOWN($CB130,-1)))+VLOOKUP($CC$2,宝石属性!$B$43:$M$66,COLUMNS(宝石属性!$B$43:F$66),0)*10*VLOOKUP(ROUNDDOWN($CB130,-1),宝石属性!$B$25:$N$41,2,0)*VLOOKUP(ROUNDDOWN($CB130,-1),宝石属性!$B$25:$N$41,3,0)+VLOOKUP($CC$2,职业被动!$B$6:$M$29,COLUMNS(职业被动!$B$6:F$29),0)*$CB130,0)</f>
        <v>2761</v>
      </c>
      <c r="CF130" s="9">
        <f>ROUND(属性投放!G$4+装备属性!G$4*IF($CB130&lt;10,1,ROUNDDOWN($CB130,-1))+SUM(属性投放!H$37:H$45)*$CB130+VLOOKUP($CC$2,一级属性!$E$41:$P$64,COLUMNS(一级属性!$E$41:J$64),0)*($CB130+0.25*IF($CB130&lt;10,1,ROUNDDOWN($CB130,-1)))+VLOOKUP($CC$2,宝石属性!$B$43:$M$66,COLUMNS(宝石属性!$B$43:G$66),0)*10*VLOOKUP(ROUNDDOWN($CB130,-1),宝石属性!$B$25:$N$41,2,0)*VLOOKUP(ROUNDDOWN($CB130,-1),宝石属性!$B$25:$N$41,3,0)+VLOOKUP($CC$2,职业被动!$B$6:$M$29,COLUMNS(职业被动!$B$6:G$29),0)*$CB130,0)</f>
        <v>1315</v>
      </c>
      <c r="CG130" s="9">
        <f>ROUND(属性投放!H$4+装备属性!H$4*IF($CB130&lt;10,1,ROUNDDOWN($CB130,-1))+SUM(属性投放!I$37:I$45)*$CB130+VLOOKUP($CC$2,一级属性!$E$41:$P$64,COLUMNS(一级属性!$E$41:K$64),0)*($CB130+0.25*IF($CB130&lt;10,1,ROUNDDOWN($CB130,-1)))+VLOOKUP($CC$2,宝石属性!$B$43:$M$66,COLUMNS(宝石属性!$B$43:H$66),0)*10*VLOOKUP(ROUNDDOWN($CB130,-1),宝石属性!$B$25:$N$41,2,0)*VLOOKUP(ROUNDDOWN($CB130,-1),宝石属性!$B$25:$N$41,3,0)+VLOOKUP($CC$2,职业被动!$B$6:$M$29,COLUMNS(职业被动!$B$6:H$29),0)*$CB130,0)</f>
        <v>826</v>
      </c>
      <c r="CH130" s="9">
        <f>ROUND(属性投放!I$4+装备属性!I$4*IF($CB130&lt;10,1,ROUNDDOWN($CB130,-1))+SUM(属性投放!J$37:J$45)*$CB130+VLOOKUP($CC$2,一级属性!$E$41:$P$64,COLUMNS(一级属性!$E$41:L$64),0)*($CB130+0.25*IF($CB130&lt;10,1,ROUNDDOWN($CB130,-1)))+VLOOKUP($CC$2,宝石属性!$B$43:$M$66,COLUMNS(宝石属性!$B$43:I$66),0)*10*VLOOKUP(ROUNDDOWN($CB130,-1),宝石属性!$B$25:$N$41,2,0)*VLOOKUP(ROUNDDOWN($CB130,-1),宝石属性!$B$25:$N$41,3,0)+VLOOKUP($CC$2,职业被动!$B$6:$M$29,COLUMNS(职业被动!$B$6:I$29),0)*$CB130,0)</f>
        <v>1391</v>
      </c>
      <c r="CI130" s="9">
        <f>ROUND(属性投放!J$4+装备属性!J$4*IF($CB130&lt;10,1,ROUNDDOWN($CB130,-1))+SUM(属性投放!K$37:K$45)*$CB130+VLOOKUP($CC$2,一级属性!$E$41:$P$64,COLUMNS(一级属性!$E$41:M$64),0)*($CB130+0.25*IF($CB130&lt;10,1,ROUNDDOWN($CB130,-1)))+VLOOKUP($CC$2,宝石属性!$B$43:$M$66,COLUMNS(宝石属性!$B$43:J$66),0)*10*VLOOKUP(ROUNDDOWN($CB130,-1),宝石属性!$B$25:$N$41,2,0)*VLOOKUP(ROUNDDOWN($CB130,-1),宝石属性!$B$25:$N$41,3,0)+VLOOKUP($CC$2,职业被动!$B$6:$M$29,COLUMNS(职业被动!$B$6:J$29),0)*$CB130,0)</f>
        <v>897</v>
      </c>
      <c r="CJ130" s="9">
        <f>ROUND(属性投放!K$4+装备属性!K$4*IF($CB130&lt;10,1,ROUNDDOWN($CB130,-1))+SUM(属性投放!L$37:L$45)*$CB130+VLOOKUP($CC$2,一级属性!$E$41:$P$64,COLUMNS(一级属性!$E$41:N$64),0)*($CB130+0.25*IF($CB130&lt;10,1,ROUNDDOWN($CB130,-1)))+VLOOKUP($CC$2,宝石属性!$B$43:$M$66,COLUMNS(宝石属性!$B$43:K$66),0)*10*VLOOKUP(ROUNDDOWN($CB130,-1),宝石属性!$B$25:$N$41,2,0)*VLOOKUP(ROUNDDOWN($CB130,-1),宝石属性!$B$25:$N$41,3,0)+VLOOKUP($CC$2,职业被动!$B$6:$M$29,COLUMNS(职业被动!$B$6:K$29),0)*$CB130,0)</f>
        <v>444</v>
      </c>
      <c r="CK130" s="9">
        <f>ROUND(属性投放!L$4+装备属性!L$4*IF($CB130&lt;10,1,ROUNDDOWN($CB130,-1))+SUM(属性投放!M$37:M$45)*$CB130+VLOOKUP($CC$2,一级属性!$E$41:$P$64,COLUMNS(一级属性!$E$41:O$64),0)*($CB130+0.25*IF($CB130&lt;10,1,ROUNDDOWN($CB130,-1)))+VLOOKUP($CC$2,宝石属性!$B$43:$M$66,COLUMNS(宝石属性!$B$43:L$66),0)*10*VLOOKUP(ROUNDDOWN($CB130,-1),宝石属性!$B$25:$N$41,2,0)*VLOOKUP(ROUNDDOWN($CB130,-1),宝石属性!$B$25:$N$41,3,0)+VLOOKUP($CC$2,职业被动!$B$6:$M$29,COLUMNS(职业被动!$B$6:L$29),0)*$CB130,0)</f>
        <v>38</v>
      </c>
      <c r="CL130" s="9">
        <f>ROUND(属性投放!M$4+装备属性!M$4*IF($CB130&lt;10,1,ROUNDDOWN($CB130,-1))+SUM(属性投放!N$37:N$45)*$CB130+VLOOKUP($CC$2,一级属性!$E$41:$P$64,COLUMNS(一级属性!$E$41:P$64),0)*($CB130+0.25*IF($CB130&lt;10,1,ROUNDDOWN($CB130,-1)))+VLOOKUP($CC$2,宝石属性!$B$43:$M$66,COLUMNS(宝石属性!$B$43:M$66),0)*10*VLOOKUP(ROUNDDOWN($CB130,-1),宝石属性!$B$25:$N$41,2,0)*VLOOKUP(ROUNDDOWN($CB130,-1),宝石属性!$B$25:$N$41,3,0)+VLOOKUP($CC$2,职业被动!$B$6:$M$29,COLUMNS(职业被动!$B$6:M$29),0)*$CB130,0)</f>
        <v>1308</v>
      </c>
      <c r="CM130" s="48">
        <f>属性价值和能力评分!$F$9+ROUND(属性价值和能力评分!$F$38*10,0)*CB130+ROUND((SUM(装备属性!$W$9:$W$14)+属性价值和能力评分!$F$38*1.25+1.4+2.8)*IF(CB130&lt;10,1,ROUNDDOWN(CB130,-1)),0)+15*VLOOKUP(ROUNDDOWN(CB130,-1),宝石属性!$B$26:$D$41,2,0)*6*VLOOKUP(ROUNDDOWN(CB130,-1),宝石属性!$B$26:$D$41,3,0)+(属性价值和能力评分!$F$49*9+属性价值和能力评分!$F$50*2+属性价值和能力评分!$F$53*8/5)*CB130</f>
        <v>23178</v>
      </c>
      <c r="CO130" s="1">
        <v>127</v>
      </c>
      <c r="CP130" s="9">
        <f>ROUND(属性投放!D$4+装备属性!D$4*IF($CO130&lt;10,1,ROUNDDOWN($CO130,-1))+SUM(属性投放!E$37:E$45)*$CO130+VLOOKUP($CP$2,一级属性!$E$41:$P$64,COLUMNS(一级属性!$E$41:G$64),0)*($CO130+0.25*IF($CO130&lt;10,1,ROUNDDOWN($CO130,-1)))+VLOOKUP($CP$2,宝石属性!$B$43:$M$66,COLUMNS(宝石属性!$B$43:D$66),0)*10*VLOOKUP(ROUNDDOWN($CO130,-1),宝石属性!$B$25:$N$41,2,0)*VLOOKUP(ROUNDDOWN($CO130,-1),宝石属性!$B$25:$N$41,3,0)+VLOOKUP($CP$2,职业被动!$B$6:$M$29,COLUMNS(职业被动!$B$6:D$29),0)*$CO130,0)</f>
        <v>5889</v>
      </c>
      <c r="CQ130" s="9">
        <f>ROUND(属性投放!E$4+装备属性!E$4*IF($CO130&lt;10,1,ROUNDDOWN($CO130,-1))+SUM(属性投放!F$37:F$45)*$CO130+VLOOKUP($CP$2,一级属性!$E$41:$P$64,COLUMNS(一级属性!$E$41:H$64),0)*($CO130+0.25*IF($CO130&lt;10,1,ROUNDDOWN($CO130,-1)))+VLOOKUP($CP$2,宝石属性!$B$43:$M$66,COLUMNS(宝石属性!$B$43:E$66),0)*10*VLOOKUP(ROUNDDOWN($CO130,-1),宝石属性!$B$25:$N$41,2,0)*VLOOKUP(ROUNDDOWN($CO130,-1),宝石属性!$B$25:$N$41,3,0)+VLOOKUP($CP$2,职业被动!$B$6:$M$29,COLUMNS(职业被动!$B$6:E$29),0)*$CO130,0)</f>
        <v>7014</v>
      </c>
      <c r="CR130" s="9">
        <f>ROUND(属性投放!F$4+装备属性!F$4*IF($CO130&lt;10,1,ROUNDDOWN($CO130,-1))+SUM(属性投放!G$37:G$45)*$CO130+VLOOKUP($CP$2,一级属性!$E$41:$P$64,COLUMNS(一级属性!$E$41:I$64),0)*($CO130+0.25*IF($CO130&lt;10,1,ROUNDDOWN($CO130,-1)))+VLOOKUP($CP$2,宝石属性!$B$43:$M$66,COLUMNS(宝石属性!$B$43:F$66),0)*10*VLOOKUP(ROUNDDOWN($CO130,-1),宝石属性!$B$25:$N$41,2,0)*VLOOKUP(ROUNDDOWN($CO130,-1),宝石属性!$B$25:$N$41,3,0)+VLOOKUP($CP$2,职业被动!$B$6:$M$29,COLUMNS(职业被动!$B$6:F$29),0)*$CO130,0)</f>
        <v>1338</v>
      </c>
      <c r="CS130" s="9">
        <f>ROUND(属性投放!G$4+装备属性!G$4*IF($CO130&lt;10,1,ROUNDDOWN($CO130,-1))+SUM(属性投放!H$37:H$45)*$CO130+VLOOKUP($CP$2,一级属性!$E$41:$P$64,COLUMNS(一级属性!$E$41:J$64),0)*($CO130+0.25*IF($CO130&lt;10,1,ROUNDDOWN($CO130,-1)))+VLOOKUP($CP$2,宝石属性!$B$43:$M$66,COLUMNS(宝石属性!$B$43:G$66),0)*10*VLOOKUP(ROUNDDOWN($CO130,-1),宝石属性!$B$25:$N$41,2,0)*VLOOKUP(ROUNDDOWN($CO130,-1),宝石属性!$B$25:$N$41,3,0)+VLOOKUP($CP$2,职业被动!$B$6:$M$29,COLUMNS(职业被动!$B$6:G$29),0)*$CO130,0)</f>
        <v>1188</v>
      </c>
      <c r="CT130" s="9">
        <f>ROUND(属性投放!H$4+装备属性!H$4*IF($CO130&lt;10,1,ROUNDDOWN($CO130,-1))+SUM(属性投放!I$37:I$45)*$CO130+VLOOKUP($CP$2,一级属性!$E$41:$P$64,COLUMNS(一级属性!$E$41:K$64),0)*($CO130+0.25*IF($CO130&lt;10,1,ROUNDDOWN($CO130,-1)))+VLOOKUP($CP$2,宝石属性!$B$43:$M$66,COLUMNS(宝石属性!$B$43:H$66),0)*10*VLOOKUP(ROUNDDOWN($CO130,-1),宝石属性!$B$25:$N$41,2,0)*VLOOKUP(ROUNDDOWN($CO130,-1),宝石属性!$B$25:$N$41,3,0)+VLOOKUP($CP$2,职业被动!$B$6:$M$29,COLUMNS(职业被动!$B$6:H$29),0)*$CO130,0)</f>
        <v>2105</v>
      </c>
      <c r="CU130" s="9">
        <f>ROUND(属性投放!I$4+装备属性!I$4*IF($CO130&lt;10,1,ROUNDDOWN($CO130,-1))+SUM(属性投放!J$37:J$45)*$CO130+VLOOKUP($CP$2,一级属性!$E$41:$P$64,COLUMNS(一级属性!$E$41:L$64),0)*($CO130+0.25*IF($CO130&lt;10,1,ROUNDDOWN($CO130,-1)))+VLOOKUP($CP$2,宝石属性!$B$43:$M$66,COLUMNS(宝石属性!$B$43:I$66),0)*10*VLOOKUP(ROUNDDOWN($CO130,-1),宝石属性!$B$25:$N$41,2,0)*VLOOKUP(ROUNDDOWN($CO130,-1),宝石属性!$B$25:$N$41,3,0)+VLOOKUP($CP$2,职业被动!$B$6:$M$29,COLUMNS(职业被动!$B$6:I$29),0)*$CO130,0)</f>
        <v>1832</v>
      </c>
      <c r="CV130" s="9">
        <f>ROUND(属性投放!J$4+装备属性!J$4*IF($CO130&lt;10,1,ROUNDDOWN($CO130,-1))+SUM(属性投放!K$37:K$45)*$CO130+VLOOKUP($CP$2,一级属性!$E$41:$P$64,COLUMNS(一级属性!$E$41:M$64),0)*($CO130+0.25*IF($CO130&lt;10,1,ROUNDDOWN($CO130,-1)))+VLOOKUP($CP$2,宝石属性!$B$43:$M$66,COLUMNS(宝石属性!$B$43:J$66),0)*10*VLOOKUP(ROUNDDOWN($CO130,-1),宝石属性!$B$25:$N$41,2,0)*VLOOKUP(ROUNDDOWN($CO130,-1),宝石属性!$B$25:$N$41,3,0)+VLOOKUP($CP$2,职业被动!$B$6:$M$29,COLUMNS(职业被动!$B$6:J$29),0)*$CO130,0)</f>
        <v>740</v>
      </c>
      <c r="CW130" s="9">
        <f>ROUND(属性投放!K$4+装备属性!K$4*IF($CO130&lt;10,1,ROUNDDOWN($CO130,-1))+SUM(属性投放!L$37:L$45)*$CO130+VLOOKUP($CP$2,一级属性!$E$41:$P$64,COLUMNS(一级属性!$E$41:N$64),0)*($CO130+0.25*IF($CO130&lt;10,1,ROUNDDOWN($CO130,-1)))+VLOOKUP($CP$2,宝石属性!$B$43:$M$66,COLUMNS(宝石属性!$B$43:K$66),0)*10*VLOOKUP(ROUNDDOWN($CO130,-1),宝石属性!$B$25:$N$41,2,0)*VLOOKUP(ROUNDDOWN($CO130,-1),宝石属性!$B$25:$N$41,3,0)+VLOOKUP($CP$2,职业被动!$B$6:$M$29,COLUMNS(职业被动!$B$6:K$29),0)*$CO130,0)</f>
        <v>444</v>
      </c>
      <c r="CX130" s="9">
        <f>ROUND(属性投放!L$4+装备属性!L$4*IF($CO130&lt;10,1,ROUNDDOWN($CO130,-1))+SUM(属性投放!M$37:M$45)*$CO130+VLOOKUP($CP$2,一级属性!$E$41:$P$64,COLUMNS(一级属性!$E$41:O$64),0)*($CO130+0.25*IF($CO130&lt;10,1,ROUNDDOWN($CO130,-1)))+VLOOKUP($CP$2,宝石属性!$B$43:$M$66,COLUMNS(宝石属性!$B$43:L$66),0)*10*VLOOKUP(ROUNDDOWN($CO130,-1),宝石属性!$B$25:$N$41,2,0)*VLOOKUP(ROUNDDOWN($CO130,-1),宝石属性!$B$25:$N$41,3,0)+VLOOKUP($CP$2,职业被动!$B$6:$M$29,COLUMNS(职业被动!$B$6:L$29),0)*$CO130,0)</f>
        <v>38</v>
      </c>
      <c r="CY130" s="9">
        <f>ROUND(属性投放!M$4+装备属性!M$4*IF($CO130&lt;10,1,ROUNDDOWN($CO130,-1))+SUM(属性投放!N$37:N$45)*$CO130+VLOOKUP($CP$2,一级属性!$E$41:$P$64,COLUMNS(一级属性!$E$41:P$64),0)*($CO130+0.25*IF($CO130&lt;10,1,ROUNDDOWN($CO130,-1)))+VLOOKUP($CP$2,宝石属性!$B$43:$M$66,COLUMNS(宝石属性!$B$43:M$66),0)*10*VLOOKUP(ROUNDDOWN($CO130,-1),宝石属性!$B$25:$N$41,2,0)*VLOOKUP(ROUNDDOWN($CO130,-1),宝石属性!$B$25:$N$41,3,0)+VLOOKUP($CP$2,职业被动!$B$6:$M$29,COLUMNS(职业被动!$B$6:M$29),0)*$CO130,0)</f>
        <v>1308</v>
      </c>
      <c r="CZ130" s="48">
        <f>属性价值和能力评分!$F$9+ROUND(属性价值和能力评分!$F$38*10,0)*CO130+ROUND((SUM(装备属性!$W$9:$W$14)+属性价值和能力评分!$F$38*1.25+1.4+2.8)*IF(CO130&lt;10,1,ROUNDDOWN(CO130,-1)),0)+15*VLOOKUP(ROUNDDOWN(CO130,-1),宝石属性!$B$26:$D$41,2,0)*6*VLOOKUP(ROUNDDOWN(CO130,-1),宝石属性!$B$26:$D$41,3,0)+(属性价值和能力评分!$F$49*9+属性价值和能力评分!$F$50*2+属性价值和能力评分!$F$53*8/5)*CO130</f>
        <v>23178</v>
      </c>
      <c r="DB130" s="1">
        <v>127</v>
      </c>
      <c r="DC130" s="9">
        <f>ROUND(属性投放!D$4+装备属性!D$4*IF($DB130&lt;10,1,ROUNDDOWN($DB130,-1))+SUM(属性投放!E$37:E$45)*$DB130+VLOOKUP($DC$2,一级属性!$E$41:$P$64,COLUMNS(一级属性!$E$41:G$64),0)*($DB130+0.25*IF($DB130&lt;10,1,ROUNDDOWN($DB130,-1)))+VLOOKUP($DC$2,宝石属性!$B$43:$M$66,COLUMNS(宝石属性!$B$43:D$66),0)*10*VLOOKUP(ROUNDDOWN($DB130,-1),宝石属性!$B$25:$N$41,2,0)*VLOOKUP(ROUNDDOWN($DB130,-1),宝石属性!$B$25:$N$41,3,0)+VLOOKUP($DC$2,职业被动!$B$6:$M$29,COLUMNS(职业被动!$B$6:D$29),0)*$DB130,0)</f>
        <v>6778</v>
      </c>
      <c r="DD130" s="9">
        <f>ROUND(属性投放!E$4+装备属性!E$4*IF($DB130&lt;10,1,ROUNDDOWN($DB130,-1))+SUM(属性投放!F$37:F$45)*$DB130+VLOOKUP($DC$2,一级属性!$E$41:$P$64,COLUMNS(一级属性!$E$41:H$64),0)*($DB130+0.25*IF($DB130&lt;10,1,ROUNDDOWN($DB130,-1)))+VLOOKUP($DC$2,宝石属性!$B$43:$M$66,COLUMNS(宝石属性!$B$43:E$66),0)*10*VLOOKUP(ROUNDDOWN($DB130,-1),宝石属性!$B$25:$N$41,2,0)*VLOOKUP(ROUNDDOWN($DB130,-1),宝石属性!$B$25:$N$41,3,0)+VLOOKUP($DC$2,职业被动!$B$6:$M$29,COLUMNS(职业被动!$B$6:E$29),0)*$DB130,0)</f>
        <v>3089</v>
      </c>
      <c r="DE130" s="9">
        <f>ROUND(属性投放!F$4+装备属性!F$4*IF($DB130&lt;10,1,ROUNDDOWN($DB130,-1))+SUM(属性投放!G$37:G$45)*$DB130+VLOOKUP($DC$2,一级属性!$E$41:$P$64,COLUMNS(一级属性!$E$41:I$64),0)*($DB130+0.25*IF($DB130&lt;10,1,ROUNDDOWN($DB130,-1)))+VLOOKUP($DC$2,宝石属性!$B$43:$M$66,COLUMNS(宝石属性!$B$43:F$66),0)*10*VLOOKUP(ROUNDDOWN($DB130,-1),宝石属性!$B$25:$N$41,2,0)*VLOOKUP(ROUNDDOWN($DB130,-1),宝石属性!$B$25:$N$41,3,0)+VLOOKUP($DC$2,职业被动!$B$6:$M$29,COLUMNS(职业被动!$B$6:F$29),0)*$DB130,0)</f>
        <v>1338</v>
      </c>
      <c r="DF130" s="9">
        <f>ROUND(属性投放!G$4+装备属性!G$4*IF($DB130&lt;10,1,ROUNDDOWN($DB130,-1))+SUM(属性投放!H$37:H$45)*$DB130+VLOOKUP($DC$2,一级属性!$E$41:$P$64,COLUMNS(一级属性!$E$41:J$64),0)*($DB130+0.25*IF($DB130&lt;10,1,ROUNDDOWN($DB130,-1)))+VLOOKUP($DC$2,宝石属性!$B$43:$M$66,COLUMNS(宝石属性!$B$43:G$66),0)*10*VLOOKUP(ROUNDDOWN($DB130,-1),宝石属性!$B$25:$N$41,2,0)*VLOOKUP(ROUNDDOWN($DB130,-1),宝石属性!$B$25:$N$41,3,0)+VLOOKUP($DC$2,职业被动!$B$6:$M$29,COLUMNS(职业被动!$B$6:G$29),0)*$DB130,0)</f>
        <v>3409</v>
      </c>
      <c r="DG130" s="9">
        <f>ROUND(属性投放!H$4+装备属性!H$4*IF($DB130&lt;10,1,ROUNDDOWN($DB130,-1))+SUM(属性投放!I$37:I$45)*$DB130+VLOOKUP($DC$2,一级属性!$E$41:$P$64,COLUMNS(一级属性!$E$41:K$64),0)*($DB130+0.25*IF($DB130&lt;10,1,ROUNDDOWN($DB130,-1)))+VLOOKUP($DC$2,宝石属性!$B$43:$M$66,COLUMNS(宝石属性!$B$43:H$66),0)*10*VLOOKUP(ROUNDDOWN($DB130,-1),宝石属性!$B$25:$N$41,2,0)*VLOOKUP(ROUNDDOWN($DB130,-1),宝石属性!$B$25:$N$41,3,0)+VLOOKUP($DC$2,职业被动!$B$6:$M$29,COLUMNS(职业被动!$B$6:H$29),0)*$DB130,0)</f>
        <v>826</v>
      </c>
      <c r="DH130" s="9">
        <f>ROUND(属性投放!I$4+装备属性!I$4*IF($DB130&lt;10,1,ROUNDDOWN($DB130,-1))+SUM(属性投放!J$37:J$45)*$DB130+VLOOKUP($DC$2,一级属性!$E$41:$P$64,COLUMNS(一级属性!$E$41:L$64),0)*($DB130+0.25*IF($DB130&lt;10,1,ROUNDDOWN($DB130,-1)))+VLOOKUP($DC$2,宝石属性!$B$43:$M$66,COLUMNS(宝石属性!$B$43:I$66),0)*10*VLOOKUP(ROUNDDOWN($DB130,-1),宝石属性!$B$25:$N$41,2,0)*VLOOKUP(ROUNDDOWN($DB130,-1),宝石属性!$B$25:$N$41,3,0)+VLOOKUP($DC$2,职业被动!$B$6:$M$29,COLUMNS(职业被动!$B$6:I$29),0)*$DB130,0)</f>
        <v>1234</v>
      </c>
      <c r="DI130" s="9">
        <f>ROUND(属性投放!J$4+装备属性!J$4*IF($DB130&lt;10,1,ROUNDDOWN($DB130,-1))+SUM(属性投放!K$37:K$45)*$DB130+VLOOKUP($DC$2,一级属性!$E$41:$P$64,COLUMNS(一级属性!$E$41:M$64),0)*($DB130+0.25*IF($DB130&lt;10,1,ROUNDDOWN($DB130,-1)))+VLOOKUP($DC$2,宝石属性!$B$43:$M$66,COLUMNS(宝石属性!$B$43:J$66),0)*10*VLOOKUP(ROUNDDOWN($DB130,-1),宝石属性!$B$25:$N$41,2,0)*VLOOKUP(ROUNDDOWN($DB130,-1),宝石属性!$B$25:$N$41,3,0)+VLOOKUP($DC$2,职业被动!$B$6:$M$29,COLUMNS(职业被动!$B$6:J$29),0)*$DB130,0)</f>
        <v>897</v>
      </c>
      <c r="DJ130" s="9">
        <f>ROUND(属性投放!K$4+装备属性!K$4*IF($DB130&lt;10,1,ROUNDDOWN($DB130,-1))+SUM(属性投放!L$37:L$45)*$DB130+VLOOKUP($DC$2,一级属性!$E$41:$P$64,COLUMNS(一级属性!$E$41:N$64),0)*($DB130+0.25*IF($DB130&lt;10,1,ROUNDDOWN($DB130,-1)))+VLOOKUP($DC$2,宝石属性!$B$43:$M$66,COLUMNS(宝石属性!$B$43:K$66),0)*10*VLOOKUP(ROUNDDOWN($DB130,-1),宝石属性!$B$25:$N$41,2,0)*VLOOKUP(ROUNDDOWN($DB130,-1),宝石属性!$B$25:$N$41,3,0)+VLOOKUP($DC$2,职业被动!$B$6:$M$29,COLUMNS(职业被动!$B$6:K$29),0)*$DB130,0)</f>
        <v>604</v>
      </c>
      <c r="DK130" s="9">
        <f>ROUND(属性投放!L$4+装备属性!L$4*IF($DB130&lt;10,1,ROUNDDOWN($DB130,-1))+SUM(属性投放!M$37:M$45)*$DB130+VLOOKUP($DC$2,一级属性!$E$41:$P$64,COLUMNS(一级属性!$E$41:O$64),0)*($DB130+0.25*IF($DB130&lt;10,1,ROUNDDOWN($DB130,-1)))+VLOOKUP($DC$2,宝石属性!$B$43:$M$66,COLUMNS(宝石属性!$B$43:L$66),0)*10*VLOOKUP(ROUNDDOWN($DB130,-1),宝石属性!$B$25:$N$41,2,0)*VLOOKUP(ROUNDDOWN($DB130,-1),宝石属性!$B$25:$N$41,3,0)+VLOOKUP($DC$2,职业被动!$B$6:$M$29,COLUMNS(职业被动!$B$6:L$29),0)*$DB130,0)</f>
        <v>38</v>
      </c>
      <c r="DL130" s="9">
        <f>ROUND(属性投放!M$4+装备属性!M$4*IF($DB130&lt;10,1,ROUNDDOWN($DB130,-1))+SUM(属性投放!N$37:N$45)*$DB130+VLOOKUP($DC$2,一级属性!$E$41:$P$64,COLUMNS(一级属性!$E$41:P$64),0)*($DB130+0.25*IF($DB130&lt;10,1,ROUNDDOWN($DB130,-1)))+VLOOKUP($DC$2,宝石属性!$B$43:$M$66,COLUMNS(宝石属性!$B$43:M$66),0)*10*VLOOKUP(ROUNDDOWN($DB130,-1),宝石属性!$B$25:$N$41,2,0)*VLOOKUP(ROUNDDOWN($DB130,-1),宝石属性!$B$25:$N$41,3,0)+VLOOKUP($DC$2,职业被动!$B$6:$M$29,COLUMNS(职业被动!$B$6:M$29),0)*$DB130,0)</f>
        <v>1308</v>
      </c>
      <c r="DM130" s="48">
        <f>属性价值和能力评分!$F$9+ROUND(属性价值和能力评分!$F$38*10,0)*DB130+ROUND((SUM(装备属性!$W$9:$W$14)+属性价值和能力评分!$F$38*1.25+1.4+2.8)*IF(DB130&lt;10,1,ROUNDDOWN(DB130,-1)),0)+15*VLOOKUP(ROUNDDOWN(DB130,-1),宝石属性!$B$26:$D$41,2,0)*6*VLOOKUP(ROUNDDOWN(DB130,-1),宝石属性!$B$26:$D$41,3,0)+(属性价值和能力评分!$F$49*9+属性价值和能力评分!$F$50*2+属性价值和能力评分!$F$53*8/5)*DB130</f>
        <v>23178</v>
      </c>
      <c r="DO130" s="1">
        <v>127</v>
      </c>
      <c r="DP130" s="9">
        <f>ROUND(属性投放!D$4+装备属性!D$4*IF($DO130&lt;10,1,ROUNDDOWN($DO130,-1))+SUM(属性投放!E$37:E$45)*$DO130+VLOOKUP($DP$2,一级属性!$E$41:$P$64,COLUMNS(一级属性!$E$41:G$64),0)*($DO130+0.25*IF($DO130&lt;10,1,ROUNDDOWN($DO130,-1)))+VLOOKUP($DP$2,宝石属性!$B$43:$M$66,COLUMNS(宝石属性!$B$43:D$66),0)*10*VLOOKUP(ROUNDDOWN($DO130,-1),宝石属性!$B$25:$N$41,2,0)*VLOOKUP(ROUNDDOWN($DO130,-1),宝石属性!$B$25:$N$41,3,0)+VLOOKUP($DP$2,职业被动!$B$6:$M$29,COLUMNS(职业被动!$B$6:D$29),0)*$DO130,0)</f>
        <v>14747</v>
      </c>
      <c r="DQ130" s="9">
        <f>ROUND(属性投放!E$4+装备属性!E$4*IF($DO130&lt;10,1,ROUNDDOWN($DO130,-1))+SUM(属性投放!F$37:F$45)*$DO130+VLOOKUP($DP$2,一级属性!$E$41:$P$64,COLUMNS(一级属性!$E$41:H$64),0)*($DO130+0.25*IF($DO130&lt;10,1,ROUNDDOWN($DO130,-1)))+VLOOKUP($DP$2,宝石属性!$B$43:$M$66,COLUMNS(宝石属性!$B$43:E$66),0)*10*VLOOKUP(ROUNDDOWN($DO130,-1),宝石属性!$B$25:$N$41,2,0)*VLOOKUP(ROUNDDOWN($DO130,-1),宝石属性!$B$25:$N$41,3,0)+VLOOKUP($DP$2,职业被动!$B$6:$M$29,COLUMNS(职业被动!$B$6:E$29),0)*$DO130,0)</f>
        <v>3089</v>
      </c>
      <c r="DR130" s="9">
        <f>ROUND(属性投放!F$4+装备属性!F$4*IF($DO130&lt;10,1,ROUNDDOWN($DO130,-1))+SUM(属性投放!G$37:G$45)*$DO130+VLOOKUP($DP$2,一级属性!$E$41:$P$64,COLUMNS(一级属性!$E$41:I$64),0)*($DO130+0.25*IF($DO130&lt;10,1,ROUNDDOWN($DO130,-1)))+VLOOKUP($DP$2,宝石属性!$B$43:$M$66,COLUMNS(宝石属性!$B$43:F$66),0)*10*VLOOKUP(ROUNDDOWN($DO130,-1),宝石属性!$B$25:$N$41,2,0)*VLOOKUP(ROUNDDOWN($DO130,-1),宝石属性!$B$25:$N$41,3,0)+VLOOKUP($DP$2,职业被动!$B$6:$M$29,COLUMNS(职业被动!$B$6:F$29),0)*$DO130,0)</f>
        <v>1338</v>
      </c>
      <c r="DS130" s="9">
        <f>ROUND(属性投放!G$4+装备属性!G$4*IF($DO130&lt;10,1,ROUNDDOWN($DO130,-1))+SUM(属性投放!H$37:H$45)*$DO130+VLOOKUP($DP$2,一级属性!$E$41:$P$64,COLUMNS(一级属性!$E$41:J$64),0)*($DO130+0.25*IF($DO130&lt;10,1,ROUNDDOWN($DO130,-1)))+VLOOKUP($DP$2,宝石属性!$B$43:$M$66,COLUMNS(宝石属性!$B$43:G$66),0)*10*VLOOKUP(ROUNDDOWN($DO130,-1),宝石属性!$B$25:$N$41,2,0)*VLOOKUP(ROUNDDOWN($DO130,-1),宝石属性!$B$25:$N$41,3,0)+VLOOKUP($DP$2,职业被动!$B$6:$M$29,COLUMNS(职业被动!$B$6:G$29),0)*$DO130,0)</f>
        <v>1188</v>
      </c>
      <c r="DT130" s="9">
        <f>ROUND(属性投放!H$4+装备属性!H$4*IF($DO130&lt;10,1,ROUNDDOWN($DO130,-1))+SUM(属性投放!I$37:I$45)*$DO130+VLOOKUP($DP$2,一级属性!$E$41:$P$64,COLUMNS(一级属性!$E$41:K$64),0)*($DO130+0.25*IF($DO130&lt;10,1,ROUNDDOWN($DO130,-1)))+VLOOKUP($DP$2,宝石属性!$B$43:$M$66,COLUMNS(宝石属性!$B$43:H$66),0)*10*VLOOKUP(ROUNDDOWN($DO130,-1),宝石属性!$B$25:$N$41,2,0)*VLOOKUP(ROUNDDOWN($DO130,-1),宝石属性!$B$25:$N$41,3,0)+VLOOKUP($DP$2,职业被动!$B$6:$M$29,COLUMNS(职业被动!$B$6:H$29),0)*$DO130,0)</f>
        <v>953</v>
      </c>
      <c r="DU130" s="9">
        <f>ROUND(属性投放!I$4+装备属性!I$4*IF($DO130&lt;10,1,ROUNDDOWN($DO130,-1))+SUM(属性投放!J$37:J$45)*$DO130+VLOOKUP($DP$2,一级属性!$E$41:$P$64,COLUMNS(一级属性!$E$41:L$64),0)*($DO130+0.25*IF($DO130&lt;10,1,ROUNDDOWN($DO130,-1)))+VLOOKUP($DP$2,宝石属性!$B$43:$M$66,COLUMNS(宝石属性!$B$43:I$66),0)*10*VLOOKUP(ROUNDDOWN($DO130,-1),宝石属性!$B$25:$N$41,2,0)*VLOOKUP(ROUNDDOWN($DO130,-1),宝石属性!$B$25:$N$41,3,0)+VLOOKUP($DP$2,职业被动!$B$6:$M$29,COLUMNS(职业被动!$B$6:I$29),0)*$DO130,0)</f>
        <v>1234</v>
      </c>
      <c r="DV130" s="9">
        <f>ROUND(属性投放!J$4+装备属性!J$4*IF($DO130&lt;10,1,ROUNDDOWN($DO130,-1))+SUM(属性投放!K$37:K$45)*$DO130+VLOOKUP($DP$2,一级属性!$E$41:$P$64,COLUMNS(一级属性!$E$41:M$64),0)*($DO130+0.25*IF($DO130&lt;10,1,ROUNDDOWN($DO130,-1)))+VLOOKUP($DP$2,宝石属性!$B$43:$M$66,COLUMNS(宝石属性!$B$43:J$66),0)*10*VLOOKUP(ROUNDDOWN($DO130,-1),宝石属性!$B$25:$N$41,2,0)*VLOOKUP(ROUNDDOWN($DO130,-1),宝石属性!$B$25:$N$41,3,0)+VLOOKUP($DP$2,职业被动!$B$6:$M$29,COLUMNS(职业被动!$B$6:J$29),0)*$DO130,0)</f>
        <v>897</v>
      </c>
      <c r="DW130" s="9">
        <f>ROUND(属性投放!K$4+装备属性!K$4*IF($DO130&lt;10,1,ROUNDDOWN($DO130,-1))+SUM(属性投放!L$37:L$45)*$DO130+VLOOKUP($DP$2,一级属性!$E$41:$P$64,COLUMNS(一级属性!$E$41:N$64),0)*($DO130+0.25*IF($DO130&lt;10,1,ROUNDDOWN($DO130,-1)))+VLOOKUP($DP$2,宝石属性!$B$43:$M$66,COLUMNS(宝石属性!$B$43:K$66),0)*10*VLOOKUP(ROUNDDOWN($DO130,-1),宝石属性!$B$25:$N$41,2,0)*VLOOKUP(ROUNDDOWN($DO130,-1),宝石属性!$B$25:$N$41,3,0)+VLOOKUP($DP$2,职业被动!$B$6:$M$29,COLUMNS(职业被动!$B$6:K$29),0)*$DO130,0)</f>
        <v>604</v>
      </c>
      <c r="DX130" s="9">
        <f>ROUND(属性投放!L$4+装备属性!L$4*IF($DO130&lt;10,1,ROUNDDOWN($DO130,-1))+SUM(属性投放!M$37:M$45)*$DO130+VLOOKUP($DP$2,一级属性!$E$41:$P$64,COLUMNS(一级属性!$E$41:O$64),0)*($DO130+0.25*IF($DO130&lt;10,1,ROUNDDOWN($DO130,-1)))+VLOOKUP($DP$2,宝石属性!$B$43:$M$66,COLUMNS(宝石属性!$B$43:L$66),0)*10*VLOOKUP(ROUNDDOWN($DO130,-1),宝石属性!$B$25:$N$41,2,0)*VLOOKUP(ROUNDDOWN($DO130,-1),宝石属性!$B$25:$N$41,3,0)+VLOOKUP($DP$2,职业被动!$B$6:$M$29,COLUMNS(职业被动!$B$6:L$29),0)*$DO130,0)</f>
        <v>38</v>
      </c>
      <c r="DY130" s="9">
        <f>ROUND(属性投放!M$4+装备属性!M$4*IF($DO130&lt;10,1,ROUNDDOWN($DO130,-1))+SUM(属性投放!N$37:N$45)*$DO130+VLOOKUP($DP$2,一级属性!$E$41:$P$64,COLUMNS(一级属性!$E$41:P$64),0)*($DO130+0.25*IF($DO130&lt;10,1,ROUNDDOWN($DO130,-1)))+VLOOKUP($DP$2,宝石属性!$B$43:$M$66,COLUMNS(宝石属性!$B$43:M$66),0)*10*VLOOKUP(ROUNDDOWN($DO130,-1),宝石属性!$B$25:$N$41,2,0)*VLOOKUP(ROUNDDOWN($DO130,-1),宝石属性!$B$25:$N$41,3,0)+VLOOKUP($DP$2,职业被动!$B$6:$M$29,COLUMNS(职业被动!$B$6:M$29),0)*$DO130,0)</f>
        <v>1308</v>
      </c>
      <c r="DZ130" s="48">
        <f>属性价值和能力评分!$F$9+ROUND(属性价值和能力评分!$F$38*10,0)*DO130+ROUND((SUM(装备属性!$W$9:$W$14)+属性价值和能力评分!$F$38*1.25+1.4+2.8)*IF(DO130&lt;10,1,ROUNDDOWN(DO130,-1)),0)+15*VLOOKUP(ROUNDDOWN(DO130,-1),宝石属性!$B$26:$D$41,2,0)*6*VLOOKUP(ROUNDDOWN(DO130,-1),宝石属性!$B$26:$D$41,3,0)+(属性价值和能力评分!$F$49*9+属性价值和能力评分!$F$50*2+属性价值和能力评分!$F$53*8/5)*DO130</f>
        <v>23178</v>
      </c>
      <c r="EA130" s="17"/>
      <c r="EB130" s="1">
        <v>127</v>
      </c>
      <c r="EC130" s="1">
        <f>ROUND(CC130/MAX(CE130/10,((CE130*(1+属性投放!$E$8)-CF130+属性投放!$F$8*EB130)*(1+属性投放!$G$8)*(1+属性投放!$H$8))),1)</f>
        <v>2.8</v>
      </c>
      <c r="ED130" s="1">
        <f>ROUND(CP130/MAX(CE130/10,((CE130*(1+属性投放!$E$8)-CS130+属性投放!$F$8*EB130)*(1+属性投放!$G$8)*(1+属性投放!$H$8))),1)</f>
        <v>2.7</v>
      </c>
      <c r="EE130" s="1">
        <f>ROUND(DC130/MAX(CE130/10,((CE130*(1+属性投放!$E$8)-DF130+属性投放!$F$8*EB130)*(1+属性投放!$G$8)*(1+属性投放!$H$8))),1)</f>
        <v>24.5</v>
      </c>
      <c r="EF130" s="1">
        <f>ROUND(DP130/MAX(CE130/10,((CE130*(1+属性投放!$E$8)-DS130+属性投放!$F$8*EB130)*(1+属性投放!$G$8)*(1+属性投放!$H$8))),1)</f>
        <v>6.7</v>
      </c>
      <c r="EH130" s="1">
        <f>ROUND(CC130/MAX(属性投放!$F$9*EB130,((CT130*(1+属性投放!$E$9)-CH130+属性投放!$F$9*EB130)*(1+属性投放!$G$9)*(1+属性投放!$H$9))),1)</f>
        <v>2.6</v>
      </c>
      <c r="EI130" s="1">
        <f>ROUND(CP130/MAX(属性投放!$F$9*EB130,((CT130*(1+属性投放!$E$9)-CU130+属性投放!$F$9*EB130)*(1+属性投放!$G$9)*(1+属性投放!$H$9))),1)</f>
        <v>3.3</v>
      </c>
      <c r="EJ130" s="1">
        <f>ROUND(DC130/MAX(属性投放!$F$9*EB130,((CT130*(1+属性投放!$E$9)-DH130+属性投放!$F$9*EB130)*(1+属性投放!$G$9)*(1+属性投放!$H$9))),1)</f>
        <v>2.8</v>
      </c>
      <c r="EK130" s="1">
        <f>ROUND(DP130/MAX(属性投放!$F$9*EB130,((CT130*(1+属性投放!$E$9)-DU130+属性投放!$F$9*EB130)*(1+属性投放!$G$9)*(1+属性投放!$H$9))),1)</f>
        <v>6</v>
      </c>
      <c r="EM130" s="1">
        <f>ROUND(CC130/((BW130*(1+属性投放!$E$10)+属性投放!$F$10*EB130)*(1+属性投放!$G$10)*(1+属性投放!$H$10)),1)</f>
        <v>5.6</v>
      </c>
      <c r="EN130" s="1">
        <f>ROUND(CP130/((BW130*(1+属性投放!$E$10)+属性投放!$F$10*EB130)*(1+属性投放!$G$10)*(1+属性投放!$H$10)),1)</f>
        <v>5.6</v>
      </c>
      <c r="EO130" s="1">
        <f>ROUND(DC130/((BW130*(1+属性投放!$E$10)+属性投放!$F$10*EB130)*(1+属性投放!$G$10)*(1+属性投放!$H$10)),1)</f>
        <v>6.5</v>
      </c>
      <c r="EP130" s="1">
        <f>ROUND(DP130/((BW130*(1+属性投放!$E$10)+属性投放!$F$10*EB130)*(1+属性投放!$G$10)*(1+属性投放!$H$10)),1)</f>
        <v>14.1</v>
      </c>
    </row>
    <row r="131" spans="2:146">
      <c r="B131" s="1">
        <v>128</v>
      </c>
      <c r="C131" s="9">
        <f>ROUND(属性投放!D$4+装备属性!D$4*IF($B131&lt;10,1,ROUNDDOWN($B131,-1))+SUM(属性投放!E$37:E$45)*$B131+VLOOKUP($C$2,一级属性!$E$41:$P$64,COLUMNS(一级属性!$E$41:G$64),0)*($B131+0.25*IF($B131&lt;10,1,ROUNDDOWN($B131,-1)))+VLOOKUP($C$2,宝石属性!$B$43:$M$66,COLUMNS(宝石属性!$B$43:D$66),0)*10*VLOOKUP(ROUNDDOWN($B131,-1),宝石属性!$B$25:$N$41,2,0)*VLOOKUP(ROUNDDOWN($B131,-1),宝石属性!$B$25:$N$41,3,0)+VLOOKUP($C$2,职业被动!$B$6:$M$29,COLUMNS(职业被动!$B$6:D$29),0)*$B131,0)</f>
        <v>7176</v>
      </c>
      <c r="D131" s="9">
        <f>ROUND(属性投放!E$4+装备属性!E$4*IF($B131&lt;10,1,ROUNDDOWN($B131,-1))+SUM(属性投放!F$37:F$38)*$B131+VLOOKUP($C$2,一级属性!$E$67:$P$90,COLUMNS(一级属性!$E$67:H$90),0)*$B131+VLOOKUP($C$2,宝石属性!$B$43:$M$66,COLUMNS(宝石属性!$B$43:E$66),0)*10*VLOOKUP(ROUNDDOWN($B131,-1),宝石属性!$B$25:$N$41,2,0)*VLOOKUP(ROUNDDOWN($B131,-1),宝石属性!$B$25:$N$41,3,0)+VLOOKUP($C$2,职业被动!$B$6:$M$29,COLUMNS(职业被动!$B$6:E$29),0)*$B131,0)</f>
        <v>3104</v>
      </c>
      <c r="E131" s="9">
        <f>ROUND(属性投放!F$4+装备属性!F$4*IF($B131&lt;10,1,ROUNDDOWN($B131,-1))+SUM(属性投放!G$37:G$38)*$B131+VLOOKUP($C$2,一级属性!$E$67:$P$90,COLUMNS(一级属性!$E$67:I$90),0)*$B131+VLOOKUP($C$2,宝石属性!$B$43:$M$66,COLUMNS(宝石属性!$B$43:F$66),0)*10*VLOOKUP(ROUNDDOWN($B131,-1),宝石属性!$B$25:$N$41,2,0)*VLOOKUP(ROUNDDOWN($B131,-1),宝石属性!$B$25:$N$41,3,0)+VLOOKUP($C$2,职业被动!$B$6:$M$29,COLUMNS(职业被动!$B$6:F$29),0)*$B131,0)</f>
        <v>2460</v>
      </c>
      <c r="F131" s="9">
        <f>ROUND(属性投放!G$4+装备属性!G$4*IF($B131&lt;10,1,ROUNDDOWN($B131,-1))+SUM(属性投放!H$37:H$38)*$B131+VLOOKUP($C$2,一级属性!$E$67:$P$90,COLUMNS(一级属性!$E$67:J$90),0)*$B131+VLOOKUP($C$2,宝石属性!$B$43:$M$66,COLUMNS(宝石属性!$B$43:G$66),0)*10*VLOOKUP(ROUNDDOWN($B131,-1),宝石属性!$B$25:$N$41,2,0)*VLOOKUP(ROUNDDOWN($B131,-1),宝石属性!$B$25:$N$41,3,0)+VLOOKUP($C$2,职业被动!$B$6:$M$29,COLUMNS(职业被动!$B$6:G$29),0)*$B131,0)</f>
        <v>1320</v>
      </c>
      <c r="G131" s="9">
        <f>ROUND(属性投放!H$4+装备属性!H$4*IF($B131&lt;10,1,ROUNDDOWN($B131,-1))+SUM(属性投放!I$37:I$38)*$B131+VLOOKUP($C$2,一级属性!$E$67:$P$90,COLUMNS(一级属性!$E$67:K$90),0)*$B131+VLOOKUP($C$2,宝石属性!$B$43:$M$66,COLUMNS(宝石属性!$B$43:H$66),0)*10*VLOOKUP(ROUNDDOWN($B131,-1),宝石属性!$B$25:$N$41,2,0)*VLOOKUP(ROUNDDOWN($B131,-1),宝石属性!$B$25:$N$41,3,0)+VLOOKUP($C$2,职业被动!$B$6:$M$29,COLUMNS(职业被动!$B$6:H$29),0)*$B131,0)</f>
        <v>828</v>
      </c>
      <c r="H131" s="9">
        <f>ROUND(属性投放!I$4+装备属性!I$4*IF($B131&lt;10,1,ROUNDDOWN($B131,-1))+SUM(属性投放!J$37:J$38)*$B131+VLOOKUP($C$2,一级属性!$E$67:$P$90,COLUMNS(一级属性!$E$67:L$90),0)*$B131+VLOOKUP($C$2,宝石属性!$B$43:$M$66,COLUMNS(宝石属性!$B$43:I$66),0)*10*VLOOKUP(ROUNDDOWN($B131,-1),宝石属性!$B$25:$N$41,2,0)*VLOOKUP(ROUNDDOWN($B131,-1),宝石属性!$B$25:$N$41,3,0)+VLOOKUP($C$2,职业被动!$B$6:$M$29,COLUMNS(职业被动!$B$6:I$29),0)*$B131,0)</f>
        <v>1371</v>
      </c>
      <c r="I131" s="9">
        <f>ROUND(属性投放!J$4+装备属性!J$4*IF($B131&lt;10,1,ROUNDDOWN($B131,-1))+SUM(属性投放!K$37:K$38)*$B131+VLOOKUP($C$2,一级属性!$E$67:$P$90,COLUMNS(一级属性!$E$67:M$90),0)*$B131+VLOOKUP($C$2,宝石属性!$B$43:$M$66,COLUMNS(宝石属性!$B$43:J$66),0)*10*VLOOKUP(ROUNDDOWN($B131,-1),宝石属性!$B$25:$N$41,2,0)*VLOOKUP(ROUNDDOWN($B131,-1),宝石属性!$B$25:$N$41,3,0)+VLOOKUP($C$2,职业被动!$B$6:$M$29,COLUMNS(职业被动!$B$6:J$29),0)*$B131,0)</f>
        <v>903</v>
      </c>
      <c r="J131" s="9">
        <f>ROUND(属性投放!K$4+装备属性!K$4*IF($B131&lt;10,1,ROUNDDOWN($B131,-1))+SUM(属性投放!L$37:L$38)*$B131+VLOOKUP($C$2,一级属性!$E$67:$P$90,COLUMNS(一级属性!$E$67:N$90),0)*$B131+VLOOKUP($C$2,宝石属性!$B$43:$M$66,COLUMNS(宝石属性!$B$43:K$66),0)*10*VLOOKUP(ROUNDDOWN($B131,-1),宝石属性!$B$25:$N$41,2,0)*VLOOKUP(ROUNDDOWN($B131,-1),宝石属性!$B$25:$N$41,3,0)+VLOOKUP($C$2,职业被动!$B$6:$M$29,COLUMNS(职业被动!$B$6:K$29),0)*$B131,0)</f>
        <v>444</v>
      </c>
      <c r="K131" s="9">
        <f>ROUND(属性投放!L$4+装备属性!L$4*IF($B131&lt;10,1,ROUNDDOWN($B131,-1))+SUM(属性投放!M$37:M$38)*$B131+VLOOKUP($C$2,一级属性!$E$67:$P$90,COLUMNS(一级属性!$E$67:O$90),0)*$B131+VLOOKUP($C$2,宝石属性!$B$43:$M$66,COLUMNS(宝石属性!$B$43:L$66),0)*10*VLOOKUP(ROUNDDOWN($B131,-1),宝石属性!$B$25:$N$41,2,0)*VLOOKUP(ROUNDDOWN($B131,-1),宝石属性!$B$25:$N$41,3,0)+VLOOKUP($C$2,职业被动!$B$6:$M$29,COLUMNS(职业被动!$B$6:L$29),0)*$B131,0)</f>
        <v>38</v>
      </c>
      <c r="L131" s="9">
        <f>ROUND(属性投放!M$4+装备属性!M$4*IF($B131&lt;10,1,ROUNDDOWN($B131,-1))+SUM(属性投放!N$37:N$38)*$B131+VLOOKUP($C$2,一级属性!$E$67:$P$90,COLUMNS(一级属性!$E$67:P$90),0)*$B131+VLOOKUP($C$2,宝石属性!$B$43:$M$66,COLUMNS(宝石属性!$B$43:M$66),0)*10*VLOOKUP(ROUNDDOWN($B131,-1),宝石属性!$B$25:$N$41,2,0)*VLOOKUP(ROUNDDOWN($B131,-1),宝石属性!$B$25:$N$41,3,0)+VLOOKUP($C$2,职业被动!$B$6:$M$29,COLUMNS(职业被动!$B$6:M$29),0)*$B131,0)</f>
        <v>1398</v>
      </c>
      <c r="M131" s="48">
        <f>属性价值和能力评分!$F$9+ROUND(属性价值和能力评分!$F$38*10,0)*B131+ROUND((SUM(装备属性!$W$9:$W$14)+属性价值和能力评分!$F$38*1.25+1.4+2.8)*IF(B131&lt;10,1,ROUNDDOWN(B131,-1)),0)+15*VLOOKUP(ROUNDDOWN(B131,-1),宝石属性!$B$26:$D$41,2,0)*6*VLOOKUP(ROUNDDOWN(B131,-1),宝石属性!$B$26:$D$41,3,0)+(属性价值和能力评分!$F$49*9+属性价值和能力评分!$F$50*2+属性价值和能力评分!$F$53*8/5)*B131</f>
        <v>23298</v>
      </c>
      <c r="N131" s="20"/>
      <c r="O131" s="1">
        <v>128</v>
      </c>
      <c r="P131" s="9">
        <f>ROUND(属性投放!D$4+装备属性!D$4*IF($O131&lt;10,1,ROUNDDOWN($O131,-1))+SUM(属性投放!E$37:E$45)*$O131+VLOOKUP($P$2,一级属性!$E$41:$P$64,COLUMNS(一级属性!$E$41:G$64),0)*($O131+0.25*IF($O131&lt;10,1,ROUNDDOWN($O131,-1)))+VLOOKUP($P$2,宝石属性!$B$43:$M$66,COLUMNS(宝石属性!$B$43:D$66),0)*10*VLOOKUP(ROUNDDOWN($O131,-1),宝石属性!$B$25:$N$41,2,0)*VLOOKUP(ROUNDDOWN($O131,-1),宝石属性!$B$25:$N$41,3,0)+VLOOKUP($P$2,职业被动!$B$6:$M$29,COLUMNS(职业被动!$B$6:D$29),0)*$O131,0)</f>
        <v>8968</v>
      </c>
      <c r="Q131" s="9">
        <f>ROUND(属性投放!E$4+装备属性!E$4*IF($O131&lt;10,1,ROUNDDOWN($O131,-1))+SUM(属性投放!F$37:F$45)*$O131+VLOOKUP($P$2,一级属性!$E$41:$P$64,COLUMNS(一级属性!$E$41:H$64),0)*($O131+0.25*IF($O131&lt;10,1,ROUNDDOWN($O131,-1)))+VLOOKUP($P$2,宝石属性!$B$43:$M$66,COLUMNS(宝石属性!$B$43:E$66),0)*10*VLOOKUP(ROUNDDOWN($O131,-1),宝石属性!$B$25:$N$41,2,0)*VLOOKUP(ROUNDDOWN($O131,-1),宝石属性!$B$25:$N$41,3,0)+VLOOKUP($P$2,职业被动!$B$6:$M$29,COLUMNS(职业被动!$B$6:E$29),0)*$O131,0)</f>
        <v>5474</v>
      </c>
      <c r="R131" s="9">
        <f>ROUND(属性投放!F$4+装备属性!F$4*IF($O131&lt;10,1,ROUNDDOWN($O131,-1))+SUM(属性投放!G$37:G$45)*$O131+VLOOKUP($P$2,一级属性!$E$41:$P$64,COLUMNS(一级属性!$E$41:I$64),0)*($O131+0.25*IF($O131&lt;10,1,ROUNDDOWN($O131,-1)))+VLOOKUP($P$2,宝石属性!$B$43:$M$66,COLUMNS(宝石属性!$B$43:F$66),0)*10*VLOOKUP(ROUNDDOWN($O131,-1),宝石属性!$B$25:$N$41,2,0)*VLOOKUP(ROUNDDOWN($O131,-1),宝石属性!$B$25:$N$41,3,0)+VLOOKUP($P$2,职业被动!$B$6:$M$29,COLUMNS(职业被动!$B$6:F$29),0)*$O131,0)</f>
        <v>1340</v>
      </c>
      <c r="S131" s="9">
        <f>ROUND(属性投放!G$4+装备属性!G$4*IF($O131&lt;10,1,ROUNDDOWN($O131,-1))+SUM(属性投放!H$37:H$45)*$O131+VLOOKUP($P$2,一级属性!$E$41:$P$64,COLUMNS(一级属性!$E$41:J$64),0)*($O131+0.25*IF($O131&lt;10,1,ROUNDDOWN($O131,-1)))+VLOOKUP($P$2,宝石属性!$B$43:$M$66,COLUMNS(宝石属性!$B$43:G$66),0)*10*VLOOKUP(ROUNDDOWN($O131,-1),宝石属性!$B$25:$N$41,2,0)*VLOOKUP(ROUNDDOWN($O131,-1),宝石属性!$B$25:$N$41,3,0)+VLOOKUP($P$2,职业被动!$B$6:$M$29,COLUMNS(职业被动!$B$6:G$29),0)*$O131,0)</f>
        <v>1192</v>
      </c>
      <c r="T131" s="9">
        <f>ROUND(属性投放!H$4+装备属性!H$4*IF($O131&lt;10,1,ROUNDDOWN($O131,-1))+SUM(属性投放!I$37:I$45)*$O131+VLOOKUP($P$2,一级属性!$E$41:$P$64,COLUMNS(一级属性!$E$41:K$64),0)*($O131+0.25*IF($O131&lt;10,1,ROUNDDOWN($O131,-1)))+VLOOKUP($P$2,宝石属性!$B$43:$M$66,COLUMNS(宝石属性!$B$43:H$66),0)*10*VLOOKUP(ROUNDDOWN($O131,-1),宝石属性!$B$25:$N$41,2,0)*VLOOKUP(ROUNDDOWN($O131,-1),宝石属性!$B$25:$N$41,3,0)+VLOOKUP($P$2,职业被动!$B$6:$M$29,COLUMNS(职业被动!$B$6:H$29),0)*$O131,0)</f>
        <v>1430</v>
      </c>
      <c r="U131" s="9">
        <f>ROUND(属性投放!I$4+装备属性!I$4*IF($O131&lt;10,1,ROUNDDOWN($O131,-1))+SUM(属性投放!J$37:J$45)*$O131+VLOOKUP($P$2,一级属性!$E$41:$P$64,COLUMNS(一级属性!$E$41:L$64),0)*($O131+0.25*IF($O131&lt;10,1,ROUNDDOWN($O131,-1)))+VLOOKUP($P$2,宝石属性!$B$43:$M$66,COLUMNS(宝石属性!$B$43:I$66),0)*10*VLOOKUP(ROUNDDOWN($O131,-1),宝石属性!$B$25:$N$41,2,0)*VLOOKUP(ROUNDDOWN($O131,-1),宝石属性!$B$25:$N$41,3,0)+VLOOKUP($P$2,职业被动!$B$6:$M$29,COLUMNS(职业被动!$B$6:I$29),0)*$O131,0)</f>
        <v>1460</v>
      </c>
      <c r="V131" s="9">
        <f>ROUND(属性投放!J$4+装备属性!J$4*IF($O131&lt;10,1,ROUNDDOWN($O131,-1))+SUM(属性投放!K$37:K$45)*$O131+VLOOKUP($P$2,一级属性!$E$41:$P$64,COLUMNS(一级属性!$E$41:M$64),0)*($O131+0.25*IF($O131&lt;10,1,ROUNDDOWN($O131,-1)))+VLOOKUP($P$2,宝石属性!$B$43:$M$66,COLUMNS(宝石属性!$B$43:J$66),0)*10*VLOOKUP(ROUNDDOWN($O131,-1),宝石属性!$B$25:$N$41,2,0)*VLOOKUP(ROUNDDOWN($O131,-1),宝石属性!$B$25:$N$41,3,0)+VLOOKUP($P$2,职业被动!$B$6:$M$29,COLUMNS(职业被动!$B$6:J$29),0)*$O131,0)</f>
        <v>1011</v>
      </c>
      <c r="W131" s="9">
        <f>ROUND(属性投放!K$4+装备属性!K$4*IF($O131&lt;10,1,ROUNDDOWN($O131,-1))+SUM(属性投放!L$37:L$45)*$O131+VLOOKUP($P$2,一级属性!$E$41:$P$64,COLUMNS(一级属性!$E$41:N$64),0)*($O131+0.25*IF($O131&lt;10,1,ROUNDDOWN($O131,-1)))+VLOOKUP($P$2,宝石属性!$B$43:$M$66,COLUMNS(宝石属性!$B$43:K$66),0)*10*VLOOKUP(ROUNDDOWN($O131,-1),宝石属性!$B$25:$N$41,2,0)*VLOOKUP(ROUNDDOWN($O131,-1),宝石属性!$B$25:$N$41,3,0)+VLOOKUP($P$2,职业被动!$B$6:$M$29,COLUMNS(职业被动!$B$6:K$29),0)*$O131,0)</f>
        <v>604</v>
      </c>
      <c r="X131" s="9">
        <f>ROUND(属性投放!L$4+装备属性!L$4*IF($O131&lt;10,1,ROUNDDOWN($O131,-1))+SUM(属性投放!M$37:M$45)*$O131+VLOOKUP($P$2,一级属性!$E$41:$P$64,COLUMNS(一级属性!$E$41:O$64),0)*($O131+0.25*IF($O131&lt;10,1,ROUNDDOWN($O131,-1)))+VLOOKUP($P$2,宝石属性!$B$43:$M$66,COLUMNS(宝石属性!$B$43:L$66),0)*10*VLOOKUP(ROUNDDOWN($O131,-1),宝石属性!$B$25:$N$41,2,0)*VLOOKUP(ROUNDDOWN($O131,-1),宝石属性!$B$25:$N$41,3,0)+VLOOKUP($P$2,职业被动!$B$6:$M$29,COLUMNS(职业被动!$B$6:L$29),0)*$O131,0)</f>
        <v>38</v>
      </c>
      <c r="Y131" s="9">
        <f>ROUND(属性投放!M$4+装备属性!M$4*IF($O131&lt;10,1,ROUNDDOWN($O131,-1))+SUM(属性投放!N$37:N$45)*$O131+VLOOKUP($P$2,一级属性!$E$41:$P$64,COLUMNS(一级属性!$E$41:P$64),0)*($O131+0.25*IF($O131&lt;10,1,ROUNDDOWN($O131,-1)))+VLOOKUP($P$2,宝石属性!$B$43:$M$66,COLUMNS(宝石属性!$B$43:M$66),0)*10*VLOOKUP(ROUNDDOWN($O131,-1),宝石属性!$B$25:$N$41,2,0)*VLOOKUP(ROUNDDOWN($O131,-1),宝石属性!$B$25:$N$41,3,0)+VLOOKUP($P$2,职业被动!$B$6:$M$29,COLUMNS(职业被动!$B$6:M$29),0)*$O131,0)</f>
        <v>1398</v>
      </c>
      <c r="Z131" s="48">
        <f>属性价值和能力评分!$F$9+ROUND(属性价值和能力评分!$F$38*10,0)*O131+ROUND((SUM(装备属性!$W$9:$W$14)+属性价值和能力评分!$F$38*1.25+1.4+2.8)*IF(O131&lt;10,1,ROUNDDOWN(O131,-1)),0)+15*VLOOKUP(ROUNDDOWN(O131,-1),宝石属性!$B$26:$D$41,2,0)*6*VLOOKUP(ROUNDDOWN(O131,-1),宝石属性!$B$26:$D$41,3,0)+(属性价值和能力评分!$F$49*9+属性价值和能力评分!$F$50*2+属性价值和能力评分!$F$53*8/5)*O131</f>
        <v>23298</v>
      </c>
      <c r="AB131" s="1">
        <v>128</v>
      </c>
      <c r="AC131" s="9">
        <f>ROUND(属性投放!D$4+装备属性!D$4*IF($AB131&lt;10,1,ROUNDDOWN($AB131,-1))+SUM(属性投放!E$37:E$45)*$AB131+VLOOKUP($AC$2,一级属性!$E$41:$P$64,COLUMNS(一级属性!$E$41:G$64),0)*($AB131+0.25*IF($AB131&lt;10,1,ROUNDDOWN($AB131,-1)))+VLOOKUP($AC$2,宝石属性!$B$43:$M$66,COLUMNS(宝石属性!$B$43:D$66),0)*10*VLOOKUP(ROUNDDOWN($AB131,-1),宝石属性!$B$25:$N$41,2,0)*VLOOKUP(ROUNDDOWN($AB131,-1),宝石属性!$B$25:$N$41,3,0)+VLOOKUP($AC$2,职业被动!$B$6:$M$29,COLUMNS(职业被动!$B$6:D$29),0)*$AB131,0)</f>
        <v>8072</v>
      </c>
      <c r="AD131" s="9">
        <f>ROUND(属性投放!E$4+装备属性!E$4*IF($AB131&lt;10,1,ROUNDDOWN($AB131,-1))+SUM(属性投放!F$37:F$45)*$AB131+VLOOKUP($AC$2,一级属性!$E$41:$P$64,COLUMNS(一级属性!$E$41:H$64),0)*($AB131+0.25*IF($AB131&lt;10,1,ROUNDDOWN($AB131,-1)))+VLOOKUP($AC$2,宝石属性!$B$43:$M$66,COLUMNS(宝石属性!$B$43:E$66),0)*10*VLOOKUP(ROUNDDOWN($AB131,-1),宝石属性!$B$25:$N$41,2,0)*VLOOKUP(ROUNDDOWN($AB131,-1),宝石属性!$B$25:$N$41,3,0)+VLOOKUP($AC$2,职业被动!$B$6:$M$29,COLUMNS(职业被动!$B$6:E$29),0)*$AB131,0)</f>
        <v>3104</v>
      </c>
      <c r="AE131" s="9">
        <f>ROUND(属性投放!F$4+装备属性!F$4*IF($AB131&lt;10,1,ROUNDDOWN($AB131,-1))+SUM(属性投放!G$37:G$45)*$AB131+VLOOKUP($AC$2,一级属性!$E$41:$P$64,COLUMNS(一级属性!$E$41:I$64),0)*($AB131+0.25*IF($AB131&lt;10,1,ROUNDDOWN($AB131,-1)))+VLOOKUP($AC$2,宝石属性!$B$43:$M$66,COLUMNS(宝石属性!$B$43:F$66),0)*10*VLOOKUP(ROUNDDOWN($AB131,-1),宝石属性!$B$25:$N$41,2,0)*VLOOKUP(ROUNDDOWN($AB131,-1),宝石属性!$B$25:$N$41,3,0)+VLOOKUP($AC$2,职业被动!$B$6:$M$29,COLUMNS(职业被动!$B$6:F$29),0)*$AB131,0)</f>
        <v>2132</v>
      </c>
      <c r="AF131" s="9">
        <f>ROUND(属性投放!G$4+装备属性!G$4*IF($AB131&lt;10,1,ROUNDDOWN($AB131,-1))+SUM(属性投放!H$37:H$45)*$AB131+VLOOKUP($AC$2,一级属性!$E$41:$P$64,COLUMNS(一级属性!$E$41:J$64),0)*($AB131+0.25*IF($AB131&lt;10,1,ROUNDDOWN($AB131,-1)))+VLOOKUP($AC$2,宝石属性!$B$43:$M$66,COLUMNS(宝石属性!$B$43:G$66),0)*10*VLOOKUP(ROUNDDOWN($AB131,-1),宝石属性!$B$25:$N$41,2,0)*VLOOKUP(ROUNDDOWN($AB131,-1),宝石属性!$B$25:$N$41,3,0)+VLOOKUP($AC$2,职业被动!$B$6:$M$29,COLUMNS(职业被动!$B$6:G$29),0)*$AB131,0)</f>
        <v>1448</v>
      </c>
      <c r="AG131" s="9">
        <f>ROUND(属性投放!H$4+装备属性!H$4*IF($AB131&lt;10,1,ROUNDDOWN($AB131,-1))+SUM(属性投放!I$37:I$45)*$AB131+VLOOKUP($AC$2,一级属性!$E$41:$P$64,COLUMNS(一级属性!$E$41:K$64),0)*($AB131+0.25*IF($AB131&lt;10,1,ROUNDDOWN($AB131,-1)))+VLOOKUP($AC$2,宝石属性!$B$43:$M$66,COLUMNS(宝石属性!$B$43:H$66),0)*10*VLOOKUP(ROUNDDOWN($AB131,-1),宝石属性!$B$25:$N$41,2,0)*VLOOKUP(ROUNDDOWN($AB131,-1),宝石属性!$B$25:$N$41,3,0)+VLOOKUP($AC$2,职业被动!$B$6:$M$29,COLUMNS(职业被动!$B$6:H$29),0)*$AB131,0)</f>
        <v>828</v>
      </c>
      <c r="AH131" s="9">
        <f>ROUND(属性投放!I$4+装备属性!I$4*IF($AB131&lt;10,1,ROUNDDOWN($AB131,-1))+SUM(属性投放!J$37:J$45)*$AB131+VLOOKUP($AC$2,一级属性!$E$41:$P$64,COLUMNS(一级属性!$E$41:L$64),0)*($AB131+0.25*IF($AB131&lt;10,1,ROUNDDOWN($AB131,-1)))+VLOOKUP($AC$2,宝石属性!$B$43:$M$66,COLUMNS(宝石属性!$B$43:I$66),0)*10*VLOOKUP(ROUNDDOWN($AB131,-1),宝石属性!$B$25:$N$41,2,0)*VLOOKUP(ROUNDDOWN($AB131,-1),宝石属性!$B$25:$N$41,3,0)+VLOOKUP($AC$2,职业被动!$B$6:$M$29,COLUMNS(职业被动!$B$6:I$29),0)*$AB131,0)</f>
        <v>1366</v>
      </c>
      <c r="AI131" s="9">
        <f>ROUND(属性投放!J$4+装备属性!J$4*IF($AB131&lt;10,1,ROUNDDOWN($AB131,-1))+SUM(属性投放!K$37:K$45)*$AB131+VLOOKUP($AC$2,一级属性!$E$41:$P$64,COLUMNS(一级属性!$E$41:M$64),0)*($AB131+0.25*IF($AB131&lt;10,1,ROUNDDOWN($AB131,-1)))+VLOOKUP($AC$2,宝石属性!$B$43:$M$66,COLUMNS(宝石属性!$B$43:J$66),0)*10*VLOOKUP(ROUNDDOWN($AB131,-1),宝石属性!$B$25:$N$41,2,0)*VLOOKUP(ROUNDDOWN($AB131,-1),宝石属性!$B$25:$N$41,3,0)+VLOOKUP($AC$2,职业被动!$B$6:$M$29,COLUMNS(职业被动!$B$6:J$29),0)*$AB131,0)</f>
        <v>901</v>
      </c>
      <c r="AJ131" s="9">
        <f>ROUND(属性投放!K$4+装备属性!K$4*IF($AB131&lt;10,1,ROUNDDOWN($AB131,-1))+SUM(属性投放!L$37:L$45)*$AB131+VLOOKUP($AC$2,一级属性!$E$41:$P$64,COLUMNS(一级属性!$E$41:N$64),0)*($AB131+0.25*IF($AB131&lt;10,1,ROUNDDOWN($AB131,-1)))+VLOOKUP($AC$2,宝石属性!$B$43:$M$66,COLUMNS(宝石属性!$B$43:K$66),0)*10*VLOOKUP(ROUNDDOWN($AB131,-1),宝石属性!$B$25:$N$41,2,0)*VLOOKUP(ROUNDDOWN($AB131,-1),宝石属性!$B$25:$N$41,3,0)+VLOOKUP($AC$2,职业被动!$B$6:$M$29,COLUMNS(职业被动!$B$6:K$29),0)*$AB131,0)</f>
        <v>444</v>
      </c>
      <c r="AK131" s="9">
        <f>ROUND(属性投放!L$4+装备属性!L$4*IF($AB131&lt;10,1,ROUNDDOWN($AB131,-1))+SUM(属性投放!M$37:M$45)*$AB131+VLOOKUP($AC$2,一级属性!$E$41:$P$64,COLUMNS(一级属性!$E$41:O$64),0)*($AB131+0.25*IF($AB131&lt;10,1,ROUNDDOWN($AB131,-1)))+VLOOKUP($AC$2,宝石属性!$B$43:$M$66,COLUMNS(宝石属性!$B$43:L$66),0)*10*VLOOKUP(ROUNDDOWN($AB131,-1),宝石属性!$B$25:$N$41,2,0)*VLOOKUP(ROUNDDOWN($AB131,-1),宝石属性!$B$25:$N$41,3,0)+VLOOKUP($AC$2,职业被动!$B$6:$M$29,COLUMNS(职业被动!$B$6:L$29),0)*$AB131,0)</f>
        <v>38</v>
      </c>
      <c r="AL131" s="9">
        <f>ROUND(属性投放!M$4+装备属性!M$4*IF($AB131&lt;10,1,ROUNDDOWN($AB131,-1))+SUM(属性投放!N$37:N$45)*$AB131+VLOOKUP($AC$2,一级属性!$E$41:$P$64,COLUMNS(一级属性!$E$41:P$64),0)*($AB131+0.25*IF($AB131&lt;10,1,ROUNDDOWN($AB131,-1)))+VLOOKUP($AC$2,宝石属性!$B$43:$M$66,COLUMNS(宝石属性!$B$43:M$66),0)*10*VLOOKUP(ROUNDDOWN($AB131,-1),宝石属性!$B$25:$N$41,2,0)*VLOOKUP(ROUNDDOWN($AB131,-1),宝石属性!$B$25:$N$41,3,0)+VLOOKUP($AC$2,职业被动!$B$6:$M$29,COLUMNS(职业被动!$B$6:M$29),0)*$AB131,0)</f>
        <v>1398</v>
      </c>
      <c r="AM131" s="48">
        <f>属性价值和能力评分!$F$9+ROUND(属性价值和能力评分!$F$38*10,0)*AB131+ROUND((SUM(装备属性!$W$9:$W$14)+属性价值和能力评分!$F$38*1.25+1.4+2.8)*IF(AB131&lt;10,1,ROUNDDOWN(AB131,-1)),0)+15*VLOOKUP(ROUNDDOWN(AB131,-1),宝石属性!$B$26:$D$41,2,0)*6*VLOOKUP(ROUNDDOWN(AB131,-1),宝石属性!$B$26:$D$41,3,0)+(属性价值和能力评分!$F$49*9+属性价值和能力评分!$F$50*2+属性价值和能力评分!$F$53*8/5)*AB131</f>
        <v>23298</v>
      </c>
      <c r="AO131" s="1">
        <v>128</v>
      </c>
      <c r="AP131" s="9">
        <f>ROUND(属性投放!D$4+装备属性!D$4*IF($AO131&lt;10,1,ROUNDDOWN($AO131,-1))+SUM(属性投放!E$37:E$45)*$AO131+VLOOKUP($AP$2,一级属性!$E$41:$P$64,COLUMNS(一级属性!$E$41:G$64),0)*($AO131+0.25*IF($AO131&lt;10,1,ROUNDDOWN($AO131,-1)))+VLOOKUP($AP$2,宝石属性!$B$43:$M$66,COLUMNS(宝石属性!$B$43:D$66),0)*10*VLOOKUP(ROUNDDOWN($AO131,-1),宝石属性!$B$25:$N$41,2,0)*VLOOKUP(ROUNDDOWN($AO131,-1),宝石属性!$B$25:$N$41,3,0)+VLOOKUP($AP$2,职业被动!$B$6:$M$29,COLUMNS(职业被动!$B$6:D$29),0)*$AO131,0)</f>
        <v>8072</v>
      </c>
      <c r="AQ131" s="9">
        <f>ROUND(属性投放!E$4+装备属性!E$4*IF($AO131&lt;10,1,ROUNDDOWN($AO131,-1))+SUM(属性投放!F$37:F$45)*$AO131+VLOOKUP($AP$2,一级属性!$E$41:$P$64,COLUMNS(一级属性!$E$41:H$64),0)*($AO131+0.25*IF($AO131&lt;10,1,ROUNDDOWN($AO131,-1)))+VLOOKUP($AP$2,宝石属性!$B$43:$M$66,COLUMNS(宝石属性!$B$43:E$66),0)*10*VLOOKUP(ROUNDDOWN($AO131,-1),宝石属性!$B$25:$N$41,2,0)*VLOOKUP(ROUNDDOWN($AO131,-1),宝石属性!$B$25:$N$41,3,0)+VLOOKUP($AP$2,职业被动!$B$6:$M$29,COLUMNS(职业被动!$B$6:E$29),0)*$AO131,0)</f>
        <v>5474</v>
      </c>
      <c r="AR131" s="9">
        <f>ROUND(属性投放!F$4+装备属性!F$4*IF($AO131&lt;10,1,ROUNDDOWN($AO131,-1))+SUM(属性投放!G$37:G$45)*$AO131+VLOOKUP($AP$2,一级属性!$E$41:$P$64,COLUMNS(一级属性!$E$41:I$64),0)*($AO131+0.25*IF($AO131&lt;10,1,ROUNDDOWN($AO131,-1)))+VLOOKUP($AP$2,宝石属性!$B$43:$M$66,COLUMNS(宝石属性!$B$43:F$66),0)*10*VLOOKUP(ROUNDDOWN($AO131,-1),宝石属性!$B$25:$N$41,2,0)*VLOOKUP(ROUNDDOWN($AO131,-1),宝石属性!$B$25:$N$41,3,0)+VLOOKUP($AP$2,职业被动!$B$6:$M$29,COLUMNS(职业被动!$B$6:F$29),0)*$AO131,0)</f>
        <v>1340</v>
      </c>
      <c r="AS131" s="9">
        <f>ROUND(属性投放!G$4+装备属性!G$4*IF($AO131&lt;10,1,ROUNDDOWN($AO131,-1))+SUM(属性投放!H$37:H$45)*$AO131+VLOOKUP($AP$2,一级属性!$E$41:$P$64,COLUMNS(一级属性!$E$41:J$64),0)*($AO131+0.25*IF($AO131&lt;10,1,ROUNDDOWN($AO131,-1)))+VLOOKUP($AP$2,宝石属性!$B$43:$M$66,COLUMNS(宝石属性!$B$43:G$66),0)*10*VLOOKUP(ROUNDDOWN($AO131,-1),宝石属性!$B$25:$N$41,2,0)*VLOOKUP(ROUNDDOWN($AO131,-1),宝石属性!$B$25:$N$41,3,0)+VLOOKUP($AP$2,职业被动!$B$6:$M$29,COLUMNS(职业被动!$B$6:G$29),0)*$AO131,0)</f>
        <v>1192</v>
      </c>
      <c r="AT131" s="9">
        <f>ROUND(属性投放!H$4+装备属性!H$4*IF($AO131&lt;10,1,ROUNDDOWN($AO131,-1))+SUM(属性投放!I$37:I$45)*$AO131+VLOOKUP($AP$2,一级属性!$E$41:$P$64,COLUMNS(一级属性!$E$41:K$64),0)*($AO131+0.25*IF($AO131&lt;10,1,ROUNDDOWN($AO131,-1)))+VLOOKUP($AP$2,宝石属性!$B$43:$M$66,COLUMNS(宝石属性!$B$43:H$66),0)*10*VLOOKUP(ROUNDDOWN($AO131,-1),宝石属性!$B$25:$N$41,2,0)*VLOOKUP(ROUNDDOWN($AO131,-1),宝石属性!$B$25:$N$41,3,0)+VLOOKUP($AP$2,职业被动!$B$6:$M$29,COLUMNS(职业被动!$B$6:H$29),0)*$AO131,0)</f>
        <v>1302</v>
      </c>
      <c r="AU131" s="9">
        <f>ROUND(属性投放!I$4+装备属性!I$4*IF($AO131&lt;10,1,ROUNDDOWN($AO131,-1))+SUM(属性投放!J$37:J$45)*$AO131+VLOOKUP($AP$2,一级属性!$E$41:$P$64,COLUMNS(一级属性!$E$41:L$64),0)*($AO131+0.25*IF($AO131&lt;10,1,ROUNDDOWN($AO131,-1)))+VLOOKUP($AP$2,宝石属性!$B$43:$M$66,COLUMNS(宝石属性!$B$43:I$66),0)*10*VLOOKUP(ROUNDDOWN($AO131,-1),宝石属性!$B$25:$N$41,2,0)*VLOOKUP(ROUNDDOWN($AO131,-1),宝石属性!$B$25:$N$41,3,0)+VLOOKUP($AP$2,职业被动!$B$6:$M$29,COLUMNS(职业被动!$B$6:I$29),0)*$AO131,0)</f>
        <v>1460</v>
      </c>
      <c r="AV131" s="9">
        <f>ROUND(属性投放!J$4+装备属性!J$4*IF($AO131&lt;10,1,ROUNDDOWN($AO131,-1))+SUM(属性投放!K$37:K$45)*$AO131+VLOOKUP($AP$2,一级属性!$E$41:$P$64,COLUMNS(一级属性!$E$41:M$64),0)*($AO131+0.25*IF($AO131&lt;10,1,ROUNDDOWN($AO131,-1)))+VLOOKUP($AP$2,宝石属性!$B$43:$M$66,COLUMNS(宝石属性!$B$43:J$66),0)*10*VLOOKUP(ROUNDDOWN($AO131,-1),宝石属性!$B$25:$N$41,2,0)*VLOOKUP(ROUNDDOWN($AO131,-1),宝石属性!$B$25:$N$41,3,0)+VLOOKUP($AP$2,职业被动!$B$6:$M$29,COLUMNS(职业被动!$B$6:J$29),0)*$AO131,0)</f>
        <v>1011</v>
      </c>
      <c r="AW131" s="9">
        <f>ROUND(属性投放!K$4+装备属性!K$4*IF($AO131&lt;10,1,ROUNDDOWN($AO131,-1))+SUM(属性投放!L$37:L$45)*$AO131+VLOOKUP($AP$2,一级属性!$E$41:$P$64,COLUMNS(一级属性!$E$41:N$64),0)*($AO131+0.25*IF($AO131&lt;10,1,ROUNDDOWN($AO131,-1)))+VLOOKUP($AP$2,宝石属性!$B$43:$M$66,COLUMNS(宝石属性!$B$43:K$66),0)*10*VLOOKUP(ROUNDDOWN($AO131,-1),宝石属性!$B$25:$N$41,2,0)*VLOOKUP(ROUNDDOWN($AO131,-1),宝石属性!$B$25:$N$41,3,0)+VLOOKUP($AP$2,职业被动!$B$6:$M$29,COLUMNS(职业被动!$B$6:K$29),0)*$AO131,0)</f>
        <v>444</v>
      </c>
      <c r="AX131" s="9">
        <f>ROUND(属性投放!L$4+装备属性!L$4*IF($AO131&lt;10,1,ROUNDDOWN($AO131,-1))+SUM(属性投放!M$37:M$45)*$AO131+VLOOKUP($AP$2,一级属性!$E$41:$P$64,COLUMNS(一级属性!$E$41:O$64),0)*($AO131+0.25*IF($AO131&lt;10,1,ROUNDDOWN($AO131,-1)))+VLOOKUP($AP$2,宝石属性!$B$43:$M$66,COLUMNS(宝石属性!$B$43:L$66),0)*10*VLOOKUP(ROUNDDOWN($AO131,-1),宝石属性!$B$25:$N$41,2,0)*VLOOKUP(ROUNDDOWN($AO131,-1),宝石属性!$B$25:$N$41,3,0)+VLOOKUP($AP$2,职业被动!$B$6:$M$29,COLUMNS(职业被动!$B$6:L$29),0)*$AO131,0)</f>
        <v>1378</v>
      </c>
      <c r="AY131" s="9">
        <f>ROUND(属性投放!M$4+装备属性!M$4*IF($AO131&lt;10,1,ROUNDDOWN($AO131,-1))+SUM(属性投放!N$37:N$45)*$AO131+VLOOKUP($AP$2,一级属性!$E$41:$P$64,COLUMNS(一级属性!$E$41:P$64),0)*($AO131+0.25*IF($AO131&lt;10,1,ROUNDDOWN($AO131,-1)))+VLOOKUP($AP$2,宝石属性!$B$43:$M$66,COLUMNS(宝石属性!$B$43:M$66),0)*10*VLOOKUP(ROUNDDOWN($AO131,-1),宝石属性!$B$25:$N$41,2,0)*VLOOKUP(ROUNDDOWN($AO131,-1),宝石属性!$B$25:$N$41,3,0)+VLOOKUP($AP$2,职业被动!$B$6:$M$29,COLUMNS(职业被动!$B$6:M$29),0)*$AO131,0)</f>
        <v>1398</v>
      </c>
      <c r="AZ131" s="48">
        <f>属性价值和能力评分!$F$9+ROUND(属性价值和能力评分!$F$38*10,0)*AO131+ROUND((SUM(装备属性!$W$9:$W$14)+属性价值和能力评分!$F$38*1.25+1.4+2.8)*IF(AO131&lt;10,1,ROUNDDOWN(AO131,-1)),0)+15*VLOOKUP(ROUNDDOWN(AO131,-1),宝石属性!$B$26:$D$41,2,0)*6*VLOOKUP(ROUNDDOWN(AO131,-1),宝石属性!$B$26:$D$41,3,0)+(属性价值和能力评分!$F$49*9+属性价值和能力评分!$F$50*2+属性价值和能力评分!$F$53*8/5)*AO131</f>
        <v>23298</v>
      </c>
      <c r="BB131" s="1">
        <v>128</v>
      </c>
      <c r="BC131" s="9">
        <f>ROUND(属性投放!D$4+装备属性!D$4*IF($BB131&lt;10,1,ROUNDDOWN($BB131,-1))+SUM(属性投放!E$37:E$45)*$BB131+VLOOKUP($BC$2,一级属性!$E$41:$P$64,COLUMNS(一级属性!$E$41:G$64),0)*($BB131+0.25*IF($BB131&lt;10,1,ROUNDDOWN($BB131,-1)))+VLOOKUP($BC$2,宝石属性!$B$43:$M$66,COLUMNS(宝石属性!$B$43:D$66),0)*10*VLOOKUP(ROUNDDOWN($BB131,-1),宝石属性!$B$25:$N$41,2,0)*VLOOKUP(ROUNDDOWN($BB131,-1),宝石属性!$B$25:$N$41,3,0)+VLOOKUP($BC$2,职业被动!$B$6:$M$29,COLUMNS(职业被动!$B$6:D$29),0)*$BB131,0)</f>
        <v>7176</v>
      </c>
      <c r="BD131" s="9">
        <f>ROUND(属性投放!E$4+装备属性!E$4*IF($BB131&lt;10,1,ROUNDDOWN($BB131,-1))+SUM(属性投放!F$37:F$45)*$BB131+VLOOKUP($BC$2,一级属性!$E$41:$P$64,COLUMNS(一级属性!$E$41:H$64),0)*($BB131+0.25*IF($BB131&lt;10,1,ROUNDDOWN($BB131,-1)))+VLOOKUP($BC$2,宝石属性!$B$43:$M$66,COLUMNS(宝石属性!$B$43:E$66),0)*10*VLOOKUP(ROUNDDOWN($BB131,-1),宝石属性!$B$25:$N$41,2,0)*VLOOKUP(ROUNDDOWN($BB131,-1),宝石属性!$B$25:$N$41,3,0)+VLOOKUP($BC$2,职业被动!$B$6:$M$29,COLUMNS(职业被动!$B$6:E$29),0)*$BB131,0)</f>
        <v>6264</v>
      </c>
      <c r="BE131" s="9">
        <f>ROUND(属性投放!F$4+装备属性!F$4*IF($BB131&lt;10,1,ROUNDDOWN($BB131,-1))+SUM(属性投放!G$37:G$45)*$BB131+VLOOKUP($BC$2,一级属性!$E$41:$P$64,COLUMNS(一级属性!$E$41:I$64),0)*($BB131+0.25*IF($BB131&lt;10,1,ROUNDDOWN($BB131,-1)))+VLOOKUP($BC$2,宝石属性!$B$43:$M$66,COLUMNS(宝石属性!$B$43:F$66),0)*10*VLOOKUP(ROUNDDOWN($BB131,-1),宝石属性!$B$25:$N$41,2,0)*VLOOKUP(ROUNDDOWN($BB131,-1),宝石属性!$B$25:$N$41,3,0)+VLOOKUP($BC$2,职业被动!$B$6:$M$29,COLUMNS(职业被动!$B$6:F$29),0)*$BB131,0)</f>
        <v>1340</v>
      </c>
      <c r="BF131" s="9">
        <f>ROUND(属性投放!G$4+装备属性!G$4*IF($BB131&lt;10,1,ROUNDDOWN($BB131,-1))+SUM(属性投放!H$37:H$45)*$BB131+VLOOKUP($BC$2,一级属性!$E$41:$P$64,COLUMNS(一级属性!$E$41:J$64),0)*($BB131+0.25*IF($BB131&lt;10,1,ROUNDDOWN($BB131,-1)))+VLOOKUP($BC$2,宝石属性!$B$43:$M$66,COLUMNS(宝石属性!$B$43:G$66),0)*10*VLOOKUP(ROUNDDOWN($BB131,-1),宝石属性!$B$25:$N$41,2,0)*VLOOKUP(ROUNDDOWN($BB131,-1),宝石属性!$B$25:$N$41,3,0)+VLOOKUP($BC$2,职业被动!$B$6:$M$29,COLUMNS(职业被动!$B$6:G$29),0)*$BB131,0)</f>
        <v>1192</v>
      </c>
      <c r="BG131" s="9">
        <f>ROUND(属性投放!H$4+装备属性!H$4*IF($BB131&lt;10,1,ROUNDDOWN($BB131,-1))+SUM(属性投放!I$37:I$45)*$BB131+VLOOKUP($BC$2,一级属性!$E$41:$P$64,COLUMNS(一级属性!$E$41:K$64),0)*($BB131+0.25*IF($BB131&lt;10,1,ROUNDDOWN($BB131,-1)))+VLOOKUP($BC$2,宝石属性!$B$43:$M$66,COLUMNS(宝石属性!$B$43:H$66),0)*10*VLOOKUP(ROUNDDOWN($BB131,-1),宝石属性!$B$25:$N$41,2,0)*VLOOKUP(ROUNDDOWN($BB131,-1),宝石属性!$B$25:$N$41,3,0)+VLOOKUP($BC$2,职业被动!$B$6:$M$29,COLUMNS(职业被动!$B$6:H$29),0)*$BB131,0)</f>
        <v>1836</v>
      </c>
      <c r="BH131" s="9">
        <f>ROUND(属性投放!I$4+装备属性!I$4*IF($BB131&lt;10,1,ROUNDDOWN($BB131,-1))+SUM(属性投放!J$37:J$45)*$BB131+VLOOKUP($BC$2,一级属性!$E$41:$P$64,COLUMNS(一级属性!$E$41:L$64),0)*($BB131+0.25*IF($BB131&lt;10,1,ROUNDDOWN($BB131,-1)))+VLOOKUP($BC$2,宝石属性!$B$43:$M$66,COLUMNS(宝石属性!$B$43:I$66),0)*10*VLOOKUP(ROUNDDOWN($BB131,-1),宝石属性!$B$25:$N$41,2,0)*VLOOKUP(ROUNDDOWN($BB131,-1),宝石属性!$B$25:$N$41,3,0)+VLOOKUP($BC$2,职业被动!$B$6:$M$29,COLUMNS(职业被动!$B$6:I$29),0)*$BB131,0)</f>
        <v>1746</v>
      </c>
      <c r="BI131" s="9">
        <f>ROUND(属性投放!J$4+装备属性!J$4*IF($BB131&lt;10,1,ROUNDDOWN($BB131,-1))+SUM(属性投放!K$37:K$45)*$BB131+VLOOKUP($BC$2,一级属性!$E$41:$P$64,COLUMNS(一级属性!$E$41:M$64),0)*($BB131+0.25*IF($BB131&lt;10,1,ROUNDDOWN($BB131,-1)))+VLOOKUP($BC$2,宝石属性!$B$43:$M$66,COLUMNS(宝石属性!$B$43:J$66),0)*10*VLOOKUP(ROUNDDOWN($BB131,-1),宝石属性!$B$25:$N$41,2,0)*VLOOKUP(ROUNDDOWN($BB131,-1),宝石属性!$B$25:$N$41,3,0)+VLOOKUP($BC$2,职业被动!$B$6:$M$29,COLUMNS(职业被动!$B$6:J$29),0)*$BB131,0)</f>
        <v>774</v>
      </c>
      <c r="BJ131" s="9">
        <f>ROUND(属性投放!K$4+装备属性!K$4*IF($BB131&lt;10,1,ROUNDDOWN($BB131,-1))+SUM(属性投放!L$37:L$45)*$BB131+VLOOKUP($BC$2,一级属性!$E$41:$P$64,COLUMNS(一级属性!$E$41:N$64),0)*($BB131+0.25*IF($BB131&lt;10,1,ROUNDDOWN($BB131,-1)))+VLOOKUP($BC$2,宝石属性!$B$43:$M$66,COLUMNS(宝石属性!$B$43:K$66),0)*10*VLOOKUP(ROUNDDOWN($BB131,-1),宝石属性!$B$25:$N$41,2,0)*VLOOKUP(ROUNDDOWN($BB131,-1),宝石属性!$B$25:$N$41,3,0)+VLOOKUP($BC$2,职业被动!$B$6:$M$29,COLUMNS(职业被动!$B$6:K$29),0)*$BB131,0)</f>
        <v>444</v>
      </c>
      <c r="BK131" s="9">
        <f>ROUND(属性投放!L$4+装备属性!L$4*IF($BB131&lt;10,1,ROUNDDOWN($BB131,-1))+SUM(属性投放!M$37:M$45)*$BB131+VLOOKUP($BC$2,一级属性!$E$41:$P$64,COLUMNS(一级属性!$E$41:O$64),0)*($BB131+0.25*IF($BB131&lt;10,1,ROUNDDOWN($BB131,-1)))+VLOOKUP($BC$2,宝石属性!$B$43:$M$66,COLUMNS(宝石属性!$B$43:L$66),0)*10*VLOOKUP(ROUNDDOWN($BB131,-1),宝石属性!$B$25:$N$41,2,0)*VLOOKUP(ROUNDDOWN($BB131,-1),宝石属性!$B$25:$N$41,3,0)+VLOOKUP($BC$2,职业被动!$B$6:$M$29,COLUMNS(职业被动!$B$6:L$29),0)*$BB131,0)</f>
        <v>38</v>
      </c>
      <c r="BL131" s="9">
        <f>ROUND(属性投放!M$4+装备属性!M$4*IF($BB131&lt;10,1,ROUNDDOWN($BB131,-1))+SUM(属性投放!N$37:N$45)*$BB131+VLOOKUP($BC$2,一级属性!$E$41:$P$64,COLUMNS(一级属性!$E$41:P$64),0)*($BB131+0.25*IF($BB131&lt;10,1,ROUNDDOWN($BB131,-1)))+VLOOKUP($BC$2,宝石属性!$B$43:$M$66,COLUMNS(宝石属性!$B$43:M$66),0)*10*VLOOKUP(ROUNDDOWN($BB131,-1),宝石属性!$B$25:$N$41,2,0)*VLOOKUP(ROUNDDOWN($BB131,-1),宝石属性!$B$25:$N$41,3,0)+VLOOKUP($BC$2,职业被动!$B$6:$M$29,COLUMNS(职业被动!$B$6:M$29),0)*$BB131,0)</f>
        <v>1398</v>
      </c>
      <c r="BM131" s="48">
        <f>属性价值和能力评分!$F$9+ROUND(属性价值和能力评分!$F$38*10,0)*BB131+ROUND((SUM(装备属性!$W$9:$W$14)+属性价值和能力评分!$F$38*1.25+1.4+2.8)*IF(BB131&lt;10,1,ROUNDDOWN(BB131,-1)),0)+15*VLOOKUP(ROUNDDOWN(BB131,-1),宝石属性!$B$26:$D$41,2,0)*6*VLOOKUP(ROUNDDOWN(BB131,-1),宝石属性!$B$26:$D$41,3,0)+(属性价值和能力评分!$F$49*9+属性价值和能力评分!$F$50*2+属性价值和能力评分!$F$53*8/5)*BB131</f>
        <v>23298</v>
      </c>
      <c r="BO131" s="1">
        <v>128</v>
      </c>
      <c r="BP131" s="9">
        <f>ROUND(属性投放!D$4+装备属性!D$4*IF($BO131&lt;10,1,ROUNDDOWN($BO131,-1))+SUM(属性投放!E$37:E$45)*$BO131+VLOOKUP($BP$2,一级属性!$E$41:$P$64,COLUMNS(一级属性!$E$41:G$64),0)*($BO131+0.25*IF($BO131&lt;10,1,ROUNDDOWN($BO131,-1)))+VLOOKUP($BP$2,宝石属性!$B$43:$M$66,COLUMNS(宝石属性!$B$43:D$66),0)*10*VLOOKUP(ROUNDDOWN($BO131,-1),宝石属性!$B$25:$N$41,2,0)*VLOOKUP(ROUNDDOWN($BO131,-1),宝石属性!$B$25:$N$41,3,0)+VLOOKUP($BP$2,职业被动!$B$6:$M$29,COLUMNS(职业被动!$B$6:D$29),0)*$BO131,0)</f>
        <v>8968</v>
      </c>
      <c r="BQ131" s="9">
        <f>ROUND(属性投放!E$4+装备属性!E$4*IF($BO131&lt;10,1,ROUNDDOWN($BO131,-1))+SUM(属性投放!F$37:F$45)*$BO131+VLOOKUP($BP$2,一级属性!$E$41:$P$64,COLUMNS(一级属性!$E$41:H$64),0)*($BO131+0.25*IF($BO131&lt;10,1,ROUNDDOWN($BO131,-1)))+VLOOKUP($BP$2,宝石属性!$B$43:$M$66,COLUMNS(宝石属性!$B$43:E$66),0)*10*VLOOKUP(ROUNDDOWN($BO131,-1),宝石属性!$B$25:$N$41,2,0)*VLOOKUP(ROUNDDOWN($BO131,-1),宝石属性!$B$25:$N$41,3,0)+VLOOKUP($BP$2,职业被动!$B$6:$M$29,COLUMNS(职业被动!$B$6:E$29),0)*$BO131,0)</f>
        <v>5474</v>
      </c>
      <c r="BR131" s="9">
        <f>ROUND(属性投放!F$4+装备属性!F$4*IF($BO131&lt;10,1,ROUNDDOWN($BO131,-1))+SUM(属性投放!G$37:G$45)*$BO131+VLOOKUP($BP$2,一级属性!$E$41:$P$64,COLUMNS(一级属性!$E$41:I$64),0)*($BO131+0.25*IF($BO131&lt;10,1,ROUNDDOWN($BO131,-1)))+VLOOKUP($BP$2,宝石属性!$B$43:$M$66,COLUMNS(宝石属性!$B$43:F$66),0)*10*VLOOKUP(ROUNDDOWN($BO131,-1),宝石属性!$B$25:$N$41,2,0)*VLOOKUP(ROUNDDOWN($BO131,-1),宝石属性!$B$25:$N$41,3,0)+VLOOKUP($BP$2,职业被动!$B$6:$M$29,COLUMNS(职业被动!$B$6:F$29),0)*$BO131,0)</f>
        <v>1340</v>
      </c>
      <c r="BS131" s="9">
        <f>ROUND(属性投放!G$4+装备属性!G$4*IF($BO131&lt;10,1,ROUNDDOWN($BO131,-1))+SUM(属性投放!H$37:H$45)*$BO131+VLOOKUP($BP$2,一级属性!$E$41:$P$64,COLUMNS(一级属性!$E$41:J$64),0)*($BO131+0.25*IF($BO131&lt;10,1,ROUNDDOWN($BO131,-1)))+VLOOKUP($BP$2,宝石属性!$B$43:$M$66,COLUMNS(宝石属性!$B$43:G$66),0)*10*VLOOKUP(ROUNDDOWN($BO131,-1),宝石属性!$B$25:$N$41,2,0)*VLOOKUP(ROUNDDOWN($BO131,-1),宝石属性!$B$25:$N$41,3,0)+VLOOKUP($BP$2,职业被动!$B$6:$M$29,COLUMNS(职业被动!$B$6:G$29),0)*$BO131,0)</f>
        <v>1192</v>
      </c>
      <c r="BT131" s="9">
        <f>ROUND(属性投放!H$4+装备属性!H$4*IF($BO131&lt;10,1,ROUNDDOWN($BO131,-1))+SUM(属性投放!I$37:I$45)*$BO131+VLOOKUP($BP$2,一级属性!$E$41:$P$64,COLUMNS(一级属性!$E$41:K$64),0)*($BO131+0.25*IF($BO131&lt;10,1,ROUNDDOWN($BO131,-1)))+VLOOKUP($BP$2,宝石属性!$B$43:$M$66,COLUMNS(宝石属性!$B$43:H$66),0)*10*VLOOKUP(ROUNDDOWN($BO131,-1),宝石属性!$B$25:$N$41,2,0)*VLOOKUP(ROUNDDOWN($BO131,-1),宝石属性!$B$25:$N$41,3,0)+VLOOKUP($BP$2,职业被动!$B$6:$M$29,COLUMNS(职业被动!$B$6:H$29),0)*$BO131,0)</f>
        <v>1430</v>
      </c>
      <c r="BU131" s="9">
        <f>ROUND(属性投放!I$4+装备属性!I$4*IF($BO131&lt;10,1,ROUNDDOWN($BO131,-1))+SUM(属性投放!J$37:J$45)*$BO131+VLOOKUP($BP$2,一级属性!$E$41:$P$64,COLUMNS(一级属性!$E$41:L$64),0)*($BO131+0.25*IF($BO131&lt;10,1,ROUNDDOWN($BO131,-1)))+VLOOKUP($BP$2,宝石属性!$B$43:$M$66,COLUMNS(宝石属性!$B$43:I$66),0)*10*VLOOKUP(ROUNDDOWN($BO131,-1),宝石属性!$B$25:$N$41,2,0)*VLOOKUP(ROUNDDOWN($BO131,-1),宝石属性!$B$25:$N$41,3,0)+VLOOKUP($BP$2,职业被动!$B$6:$M$29,COLUMNS(职业被动!$B$6:I$29),0)*$BO131,0)</f>
        <v>1460</v>
      </c>
      <c r="BV131" s="9">
        <f>ROUND(属性投放!J$4+装备属性!J$4*IF($BO131&lt;10,1,ROUNDDOWN($BO131,-1))+SUM(属性投放!K$37:K$45)*$BO131+VLOOKUP($BP$2,一级属性!$E$41:$P$64,COLUMNS(一级属性!$E$41:M$64),0)*($BO131+0.25*IF($BO131&lt;10,1,ROUNDDOWN($BO131,-1)))+VLOOKUP($BP$2,宝石属性!$B$43:$M$66,COLUMNS(宝石属性!$B$43:J$66),0)*10*VLOOKUP(ROUNDDOWN($BO131,-1),宝石属性!$B$25:$N$41,2,0)*VLOOKUP(ROUNDDOWN($BO131,-1),宝石属性!$B$25:$N$41,3,0)+VLOOKUP($BP$2,职业被动!$B$6:$M$29,COLUMNS(职业被动!$B$6:J$29),0)*$BO131,0)</f>
        <v>1011</v>
      </c>
      <c r="BW131" s="9">
        <f>ROUND(属性投放!K$4+装备属性!K$4*IF($BO131&lt;10,1,ROUNDDOWN($BO131,-1))+SUM(属性投放!L$37:L$45)*$BO131+VLOOKUP($BP$2,一级属性!$E$41:$P$64,COLUMNS(一级属性!$E$41:N$64),0)*($BO131+0.25*IF($BO131&lt;10,1,ROUNDDOWN($BO131,-1)))+VLOOKUP($BP$2,宝石属性!$B$43:$M$66,COLUMNS(宝石属性!$B$43:K$66),0)*10*VLOOKUP(ROUNDDOWN($BO131,-1),宝石属性!$B$25:$N$41,2,0)*VLOOKUP(ROUNDDOWN($BO131,-1),宝石属性!$B$25:$N$41,3,0)+VLOOKUP($BP$2,职业被动!$B$6:$M$29,COLUMNS(职业被动!$B$6:K$29),0)*$BO131,0)</f>
        <v>604</v>
      </c>
      <c r="BX131" s="9">
        <f>ROUND(属性投放!L$4+装备属性!L$4*IF($BO131&lt;10,1,ROUNDDOWN($BO131,-1))+SUM(属性投放!M$37:M$45)*$BO131+VLOOKUP($BP$2,一级属性!$E$41:$P$64,COLUMNS(一级属性!$E$41:O$64),0)*($BO131+0.25*IF($BO131&lt;10,1,ROUNDDOWN($BO131,-1)))+VLOOKUP($BP$2,宝石属性!$B$43:$M$66,COLUMNS(宝石属性!$B$43:L$66),0)*10*VLOOKUP(ROUNDDOWN($BO131,-1),宝石属性!$B$25:$N$41,2,0)*VLOOKUP(ROUNDDOWN($BO131,-1),宝石属性!$B$25:$N$41,3,0)+VLOOKUP($BP$2,职业被动!$B$6:$M$29,COLUMNS(职业被动!$B$6:L$29),0)*$BO131,0)</f>
        <v>38</v>
      </c>
      <c r="BY131" s="9">
        <f>ROUND(属性投放!M$4+装备属性!M$4*IF($BO131&lt;10,1,ROUNDDOWN($BO131,-1))+SUM(属性投放!N$37:N$45)*$BO131+VLOOKUP($BP$2,一级属性!$E$41:$P$64,COLUMNS(一级属性!$E$41:P$64),0)*($BO131+0.25*IF($BO131&lt;10,1,ROUNDDOWN($BO131,-1)))+VLOOKUP($BP$2,宝石属性!$B$43:$M$66,COLUMNS(宝石属性!$B$43:M$66),0)*10*VLOOKUP(ROUNDDOWN($BO131,-1),宝石属性!$B$25:$N$41,2,0)*VLOOKUP(ROUNDDOWN($BO131,-1),宝石属性!$B$25:$N$41,3,0)+VLOOKUP($BP$2,职业被动!$B$6:$M$29,COLUMNS(职业被动!$B$6:M$29),0)*$BO131,0)</f>
        <v>1398</v>
      </c>
      <c r="BZ131" s="48">
        <f>属性价值和能力评分!$F$9+ROUND(属性价值和能力评分!$F$38*10,0)*BO131+ROUND((SUM(装备属性!$W$9:$W$14)+属性价值和能力评分!$F$38*1.25+1.4+2.8)*IF(BO131&lt;10,1,ROUNDDOWN(BO131,-1)),0)+15*VLOOKUP(ROUNDDOWN(BO131,-1),宝石属性!$B$26:$D$41,2,0)*6*VLOOKUP(ROUNDDOWN(BO131,-1),宝石属性!$B$26:$D$41,3,0)+(属性价值和能力评分!$F$49*9+属性价值和能力评分!$F$50*2+属性价值和能力评分!$F$53*8/5)*BO131</f>
        <v>23298</v>
      </c>
      <c r="CB131" s="1">
        <v>128</v>
      </c>
      <c r="CC131" s="9">
        <f>ROUND(属性投放!D$4+装备属性!D$4*IF($CB131&lt;10,1,ROUNDDOWN($CB131,-1))+SUM(属性投放!E$37:E$45)*$CB131+VLOOKUP($CC$2,一级属性!$E$41:$P$64,COLUMNS(一级属性!$E$41:G$64),0)*($CB131+0.25*IF($CB131&lt;10,1,ROUNDDOWN($CB131,-1)))+VLOOKUP($CC$2,宝石属性!$B$43:$M$66,COLUMNS(宝石属性!$B$43:D$66),0)*10*VLOOKUP(ROUNDDOWN($CB131,-1),宝石属性!$B$25:$N$41,2,0)*VLOOKUP(ROUNDDOWN($CB131,-1),宝石属性!$B$25:$N$41,3,0)+VLOOKUP($CC$2,职业被动!$B$6:$M$29,COLUMNS(职业被动!$B$6:D$29),0)*$CB131,0)</f>
        <v>5912</v>
      </c>
      <c r="CD131" s="9">
        <f>ROUND(属性投放!E$4+装备属性!E$4*IF($CB131&lt;10,1,ROUNDDOWN($CB131,-1))+SUM(属性投放!F$37:F$45)*$CB131+VLOOKUP($CC$2,一级属性!$E$41:$P$64,COLUMNS(一级属性!$E$41:H$64),0)*($CB131+0.25*IF($CB131&lt;10,1,ROUNDDOWN($CB131,-1)))+VLOOKUP($CC$2,宝石属性!$B$43:$M$66,COLUMNS(宝石属性!$B$43:E$66),0)*10*VLOOKUP(ROUNDDOWN($CB131,-1),宝石属性!$B$25:$N$41,2,0)*VLOOKUP(ROUNDDOWN($CB131,-1),宝石属性!$B$25:$N$41,3,0)+VLOOKUP($CC$2,职业被动!$B$6:$M$29,COLUMNS(职业被动!$B$6:E$29),0)*$CB131,0)</f>
        <v>3104</v>
      </c>
      <c r="CE131" s="9">
        <f>ROUND(属性投放!F$4+装备属性!F$4*IF($CB131&lt;10,1,ROUNDDOWN($CB131,-1))+SUM(属性投放!G$37:G$45)*$CB131+VLOOKUP($CC$2,一级属性!$E$41:$P$64,COLUMNS(一级属性!$E$41:I$64),0)*($CB131+0.25*IF($CB131&lt;10,1,ROUNDDOWN($CB131,-1)))+VLOOKUP($CC$2,宝石属性!$B$43:$M$66,COLUMNS(宝石属性!$B$43:F$66),0)*10*VLOOKUP(ROUNDDOWN($CB131,-1),宝石属性!$B$25:$N$41,2,0)*VLOOKUP(ROUNDDOWN($CB131,-1),宝石属性!$B$25:$N$41,3,0)+VLOOKUP($CC$2,职业被动!$B$6:$M$29,COLUMNS(职业被动!$B$6:F$29),0)*$CB131,0)</f>
        <v>2770</v>
      </c>
      <c r="CF131" s="9">
        <f>ROUND(属性投放!G$4+装备属性!G$4*IF($CB131&lt;10,1,ROUNDDOWN($CB131,-1))+SUM(属性投放!H$37:H$45)*$CB131+VLOOKUP($CC$2,一级属性!$E$41:$P$64,COLUMNS(一级属性!$E$41:J$64),0)*($CB131+0.25*IF($CB131&lt;10,1,ROUNDDOWN($CB131,-1)))+VLOOKUP($CC$2,宝石属性!$B$43:$M$66,COLUMNS(宝石属性!$B$43:G$66),0)*10*VLOOKUP(ROUNDDOWN($CB131,-1),宝石属性!$B$25:$N$41,2,0)*VLOOKUP(ROUNDDOWN($CB131,-1),宝石属性!$B$25:$N$41,3,0)+VLOOKUP($CC$2,职业被动!$B$6:$M$29,COLUMNS(职业被动!$B$6:G$29),0)*$CB131,0)</f>
        <v>1320</v>
      </c>
      <c r="CG131" s="9">
        <f>ROUND(属性投放!H$4+装备属性!H$4*IF($CB131&lt;10,1,ROUNDDOWN($CB131,-1))+SUM(属性投放!I$37:I$45)*$CB131+VLOOKUP($CC$2,一级属性!$E$41:$P$64,COLUMNS(一级属性!$E$41:K$64),0)*($CB131+0.25*IF($CB131&lt;10,1,ROUNDDOWN($CB131,-1)))+VLOOKUP($CC$2,宝石属性!$B$43:$M$66,COLUMNS(宝石属性!$B$43:H$66),0)*10*VLOOKUP(ROUNDDOWN($CB131,-1),宝石属性!$B$25:$N$41,2,0)*VLOOKUP(ROUNDDOWN($CB131,-1),宝石属性!$B$25:$N$41,3,0)+VLOOKUP($CC$2,职业被动!$B$6:$M$29,COLUMNS(职业被动!$B$6:H$29),0)*$CB131,0)</f>
        <v>828</v>
      </c>
      <c r="CH131" s="9">
        <f>ROUND(属性投放!I$4+装备属性!I$4*IF($CB131&lt;10,1,ROUNDDOWN($CB131,-1))+SUM(属性投放!J$37:J$45)*$CB131+VLOOKUP($CC$2,一级属性!$E$41:$P$64,COLUMNS(一级属性!$E$41:L$64),0)*($CB131+0.25*IF($CB131&lt;10,1,ROUNDDOWN($CB131,-1)))+VLOOKUP($CC$2,宝石属性!$B$43:$M$66,COLUMNS(宝石属性!$B$43:I$66),0)*10*VLOOKUP(ROUNDDOWN($CB131,-1),宝石属性!$B$25:$N$41,2,0)*VLOOKUP(ROUNDDOWN($CB131,-1),宝石属性!$B$25:$N$41,3,0)+VLOOKUP($CC$2,职业被动!$B$6:$M$29,COLUMNS(职业被动!$B$6:I$29),0)*$CB131,0)</f>
        <v>1397</v>
      </c>
      <c r="CI131" s="9">
        <f>ROUND(属性投放!J$4+装备属性!J$4*IF($CB131&lt;10,1,ROUNDDOWN($CB131,-1))+SUM(属性投放!K$37:K$45)*$CB131+VLOOKUP($CC$2,一级属性!$E$41:$P$64,COLUMNS(一级属性!$E$41:M$64),0)*($CB131+0.25*IF($CB131&lt;10,1,ROUNDDOWN($CB131,-1)))+VLOOKUP($CC$2,宝石属性!$B$43:$M$66,COLUMNS(宝石属性!$B$43:J$66),0)*10*VLOOKUP(ROUNDDOWN($CB131,-1),宝石属性!$B$25:$N$41,2,0)*VLOOKUP(ROUNDDOWN($CB131,-1),宝石属性!$B$25:$N$41,3,0)+VLOOKUP($CC$2,职业被动!$B$6:$M$29,COLUMNS(职业被动!$B$6:J$29),0)*$CB131,0)</f>
        <v>901</v>
      </c>
      <c r="CJ131" s="9">
        <f>ROUND(属性投放!K$4+装备属性!K$4*IF($CB131&lt;10,1,ROUNDDOWN($CB131,-1))+SUM(属性投放!L$37:L$45)*$CB131+VLOOKUP($CC$2,一级属性!$E$41:$P$64,COLUMNS(一级属性!$E$41:N$64),0)*($CB131+0.25*IF($CB131&lt;10,1,ROUNDDOWN($CB131,-1)))+VLOOKUP($CC$2,宝石属性!$B$43:$M$66,COLUMNS(宝石属性!$B$43:K$66),0)*10*VLOOKUP(ROUNDDOWN($CB131,-1),宝石属性!$B$25:$N$41,2,0)*VLOOKUP(ROUNDDOWN($CB131,-1),宝石属性!$B$25:$N$41,3,0)+VLOOKUP($CC$2,职业被动!$B$6:$M$29,COLUMNS(职业被动!$B$6:K$29),0)*$CB131,0)</f>
        <v>444</v>
      </c>
      <c r="CK131" s="9">
        <f>ROUND(属性投放!L$4+装备属性!L$4*IF($CB131&lt;10,1,ROUNDDOWN($CB131,-1))+SUM(属性投放!M$37:M$45)*$CB131+VLOOKUP($CC$2,一级属性!$E$41:$P$64,COLUMNS(一级属性!$E$41:O$64),0)*($CB131+0.25*IF($CB131&lt;10,1,ROUNDDOWN($CB131,-1)))+VLOOKUP($CC$2,宝石属性!$B$43:$M$66,COLUMNS(宝石属性!$B$43:L$66),0)*10*VLOOKUP(ROUNDDOWN($CB131,-1),宝石属性!$B$25:$N$41,2,0)*VLOOKUP(ROUNDDOWN($CB131,-1),宝石属性!$B$25:$N$41,3,0)+VLOOKUP($CC$2,职业被动!$B$6:$M$29,COLUMNS(职业被动!$B$6:L$29),0)*$CB131,0)</f>
        <v>38</v>
      </c>
      <c r="CL131" s="9">
        <f>ROUND(属性投放!M$4+装备属性!M$4*IF($CB131&lt;10,1,ROUNDDOWN($CB131,-1))+SUM(属性投放!N$37:N$45)*$CB131+VLOOKUP($CC$2,一级属性!$E$41:$P$64,COLUMNS(一级属性!$E$41:P$64),0)*($CB131+0.25*IF($CB131&lt;10,1,ROUNDDOWN($CB131,-1)))+VLOOKUP($CC$2,宝石属性!$B$43:$M$66,COLUMNS(宝石属性!$B$43:M$66),0)*10*VLOOKUP(ROUNDDOWN($CB131,-1),宝石属性!$B$25:$N$41,2,0)*VLOOKUP(ROUNDDOWN($CB131,-1),宝石属性!$B$25:$N$41,3,0)+VLOOKUP($CC$2,职业被动!$B$6:$M$29,COLUMNS(职业被动!$B$6:M$29),0)*$CB131,0)</f>
        <v>1318</v>
      </c>
      <c r="CM131" s="48">
        <f>属性价值和能力评分!$F$9+ROUND(属性价值和能力评分!$F$38*10,0)*CB131+ROUND((SUM(装备属性!$W$9:$W$14)+属性价值和能力评分!$F$38*1.25+1.4+2.8)*IF(CB131&lt;10,1,ROUNDDOWN(CB131,-1)),0)+15*VLOOKUP(ROUNDDOWN(CB131,-1),宝石属性!$B$26:$D$41,2,0)*6*VLOOKUP(ROUNDDOWN(CB131,-1),宝石属性!$B$26:$D$41,3,0)+(属性价值和能力评分!$F$49*9+属性价值和能力评分!$F$50*2+属性价值和能力评分!$F$53*8/5)*CB131</f>
        <v>23298</v>
      </c>
      <c r="CO131" s="1">
        <v>128</v>
      </c>
      <c r="CP131" s="9">
        <f>ROUND(属性投放!D$4+装备属性!D$4*IF($CO131&lt;10,1,ROUNDDOWN($CO131,-1))+SUM(属性投放!E$37:E$45)*$CO131+VLOOKUP($CP$2,一级属性!$E$41:$P$64,COLUMNS(一级属性!$E$41:G$64),0)*($CO131+0.25*IF($CO131&lt;10,1,ROUNDDOWN($CO131,-1)))+VLOOKUP($CP$2,宝石属性!$B$43:$M$66,COLUMNS(宝石属性!$B$43:D$66),0)*10*VLOOKUP(ROUNDDOWN($CO131,-1),宝石属性!$B$25:$N$41,2,0)*VLOOKUP(ROUNDDOWN($CO131,-1),宝石属性!$B$25:$N$41,3,0)+VLOOKUP($CP$2,职业被动!$B$6:$M$29,COLUMNS(职业被动!$B$6:D$29),0)*$CO131,0)</f>
        <v>5912</v>
      </c>
      <c r="CQ131" s="9">
        <f>ROUND(属性投放!E$4+装备属性!E$4*IF($CO131&lt;10,1,ROUNDDOWN($CO131,-1))+SUM(属性投放!F$37:F$45)*$CO131+VLOOKUP($CP$2,一级属性!$E$41:$P$64,COLUMNS(一级属性!$E$41:H$64),0)*($CO131+0.25*IF($CO131&lt;10,1,ROUNDDOWN($CO131,-1)))+VLOOKUP($CP$2,宝石属性!$B$43:$M$66,COLUMNS(宝石属性!$B$43:E$66),0)*10*VLOOKUP(ROUNDDOWN($CO131,-1),宝石属性!$B$25:$N$41,2,0)*VLOOKUP(ROUNDDOWN($CO131,-1),宝石属性!$B$25:$N$41,3,0)+VLOOKUP($CP$2,职业被动!$B$6:$M$29,COLUMNS(职业被动!$B$6:E$29),0)*$CO131,0)</f>
        <v>7054</v>
      </c>
      <c r="CR131" s="9">
        <f>ROUND(属性投放!F$4+装备属性!F$4*IF($CO131&lt;10,1,ROUNDDOWN($CO131,-1))+SUM(属性投放!G$37:G$45)*$CO131+VLOOKUP($CP$2,一级属性!$E$41:$P$64,COLUMNS(一级属性!$E$41:I$64),0)*($CO131+0.25*IF($CO131&lt;10,1,ROUNDDOWN($CO131,-1)))+VLOOKUP($CP$2,宝石属性!$B$43:$M$66,COLUMNS(宝石属性!$B$43:F$66),0)*10*VLOOKUP(ROUNDDOWN($CO131,-1),宝石属性!$B$25:$N$41,2,0)*VLOOKUP(ROUNDDOWN($CO131,-1),宝石属性!$B$25:$N$41,3,0)+VLOOKUP($CP$2,职业被动!$B$6:$M$29,COLUMNS(职业被动!$B$6:F$29),0)*$CO131,0)</f>
        <v>1340</v>
      </c>
      <c r="CS131" s="9">
        <f>ROUND(属性投放!G$4+装备属性!G$4*IF($CO131&lt;10,1,ROUNDDOWN($CO131,-1))+SUM(属性投放!H$37:H$45)*$CO131+VLOOKUP($CP$2,一级属性!$E$41:$P$64,COLUMNS(一级属性!$E$41:J$64),0)*($CO131+0.25*IF($CO131&lt;10,1,ROUNDDOWN($CO131,-1)))+VLOOKUP($CP$2,宝石属性!$B$43:$M$66,COLUMNS(宝石属性!$B$43:G$66),0)*10*VLOOKUP(ROUNDDOWN($CO131,-1),宝石属性!$B$25:$N$41,2,0)*VLOOKUP(ROUNDDOWN($CO131,-1),宝石属性!$B$25:$N$41,3,0)+VLOOKUP($CP$2,职业被动!$B$6:$M$29,COLUMNS(职业被动!$B$6:G$29),0)*$CO131,0)</f>
        <v>1192</v>
      </c>
      <c r="CT131" s="9">
        <f>ROUND(属性投放!H$4+装备属性!H$4*IF($CO131&lt;10,1,ROUNDDOWN($CO131,-1))+SUM(属性投放!I$37:I$45)*$CO131+VLOOKUP($CP$2,一级属性!$E$41:$P$64,COLUMNS(一级属性!$E$41:K$64),0)*($CO131+0.25*IF($CO131&lt;10,1,ROUNDDOWN($CO131,-1)))+VLOOKUP($CP$2,宝石属性!$B$43:$M$66,COLUMNS(宝石属性!$B$43:H$66),0)*10*VLOOKUP(ROUNDDOWN($CO131,-1),宝石属性!$B$25:$N$41,2,0)*VLOOKUP(ROUNDDOWN($CO131,-1),宝石属性!$B$25:$N$41,3,0)+VLOOKUP($CP$2,职业被动!$B$6:$M$29,COLUMNS(职业被动!$B$6:H$29),0)*$CO131,0)</f>
        <v>2114</v>
      </c>
      <c r="CU131" s="9">
        <f>ROUND(属性投放!I$4+装备属性!I$4*IF($CO131&lt;10,1,ROUNDDOWN($CO131,-1))+SUM(属性投放!J$37:J$45)*$CO131+VLOOKUP($CP$2,一级属性!$E$41:$P$64,COLUMNS(一级属性!$E$41:L$64),0)*($CO131+0.25*IF($CO131&lt;10,1,ROUNDDOWN($CO131,-1)))+VLOOKUP($CP$2,宝石属性!$B$43:$M$66,COLUMNS(宝石属性!$B$43:I$66),0)*10*VLOOKUP(ROUNDDOWN($CO131,-1),宝石属性!$B$25:$N$41,2,0)*VLOOKUP(ROUNDDOWN($CO131,-1),宝石属性!$B$25:$N$41,3,0)+VLOOKUP($CP$2,职业被动!$B$6:$M$29,COLUMNS(职业被动!$B$6:I$29),0)*$CO131,0)</f>
        <v>1841</v>
      </c>
      <c r="CV131" s="9">
        <f>ROUND(属性投放!J$4+装备属性!J$4*IF($CO131&lt;10,1,ROUNDDOWN($CO131,-1))+SUM(属性投放!K$37:K$45)*$CO131+VLOOKUP($CP$2,一级属性!$E$41:$P$64,COLUMNS(一级属性!$E$41:M$64),0)*($CO131+0.25*IF($CO131&lt;10,1,ROUNDDOWN($CO131,-1)))+VLOOKUP($CP$2,宝石属性!$B$43:$M$66,COLUMNS(宝石属性!$B$43:J$66),0)*10*VLOOKUP(ROUNDDOWN($CO131,-1),宝石属性!$B$25:$N$41,2,0)*VLOOKUP(ROUNDDOWN($CO131,-1),宝石属性!$B$25:$N$41,3,0)+VLOOKUP($CP$2,职业被动!$B$6:$M$29,COLUMNS(职业被动!$B$6:J$29),0)*$CO131,0)</f>
        <v>743</v>
      </c>
      <c r="CW131" s="9">
        <f>ROUND(属性投放!K$4+装备属性!K$4*IF($CO131&lt;10,1,ROUNDDOWN($CO131,-1))+SUM(属性投放!L$37:L$45)*$CO131+VLOOKUP($CP$2,一级属性!$E$41:$P$64,COLUMNS(一级属性!$E$41:N$64),0)*($CO131+0.25*IF($CO131&lt;10,1,ROUNDDOWN($CO131,-1)))+VLOOKUP($CP$2,宝石属性!$B$43:$M$66,COLUMNS(宝石属性!$B$43:K$66),0)*10*VLOOKUP(ROUNDDOWN($CO131,-1),宝石属性!$B$25:$N$41,2,0)*VLOOKUP(ROUNDDOWN($CO131,-1),宝石属性!$B$25:$N$41,3,0)+VLOOKUP($CP$2,职业被动!$B$6:$M$29,COLUMNS(职业被动!$B$6:K$29),0)*$CO131,0)</f>
        <v>444</v>
      </c>
      <c r="CX131" s="9">
        <f>ROUND(属性投放!L$4+装备属性!L$4*IF($CO131&lt;10,1,ROUNDDOWN($CO131,-1))+SUM(属性投放!M$37:M$45)*$CO131+VLOOKUP($CP$2,一级属性!$E$41:$P$64,COLUMNS(一级属性!$E$41:O$64),0)*($CO131+0.25*IF($CO131&lt;10,1,ROUNDDOWN($CO131,-1)))+VLOOKUP($CP$2,宝石属性!$B$43:$M$66,COLUMNS(宝石属性!$B$43:L$66),0)*10*VLOOKUP(ROUNDDOWN($CO131,-1),宝石属性!$B$25:$N$41,2,0)*VLOOKUP(ROUNDDOWN($CO131,-1),宝石属性!$B$25:$N$41,3,0)+VLOOKUP($CP$2,职业被动!$B$6:$M$29,COLUMNS(职业被动!$B$6:L$29),0)*$CO131,0)</f>
        <v>38</v>
      </c>
      <c r="CY131" s="9">
        <f>ROUND(属性投放!M$4+装备属性!M$4*IF($CO131&lt;10,1,ROUNDDOWN($CO131,-1))+SUM(属性投放!N$37:N$45)*$CO131+VLOOKUP($CP$2,一级属性!$E$41:$P$64,COLUMNS(一级属性!$E$41:P$64),0)*($CO131+0.25*IF($CO131&lt;10,1,ROUNDDOWN($CO131,-1)))+VLOOKUP($CP$2,宝石属性!$B$43:$M$66,COLUMNS(宝石属性!$B$43:M$66),0)*10*VLOOKUP(ROUNDDOWN($CO131,-1),宝石属性!$B$25:$N$41,2,0)*VLOOKUP(ROUNDDOWN($CO131,-1),宝石属性!$B$25:$N$41,3,0)+VLOOKUP($CP$2,职业被动!$B$6:$M$29,COLUMNS(职业被动!$B$6:M$29),0)*$CO131,0)</f>
        <v>1318</v>
      </c>
      <c r="CZ131" s="48">
        <f>属性价值和能力评分!$F$9+ROUND(属性价值和能力评分!$F$38*10,0)*CO131+ROUND((SUM(装备属性!$W$9:$W$14)+属性价值和能力评分!$F$38*1.25+1.4+2.8)*IF(CO131&lt;10,1,ROUNDDOWN(CO131,-1)),0)+15*VLOOKUP(ROUNDDOWN(CO131,-1),宝石属性!$B$26:$D$41,2,0)*6*VLOOKUP(ROUNDDOWN(CO131,-1),宝石属性!$B$26:$D$41,3,0)+(属性价值和能力评分!$F$49*9+属性价值和能力评分!$F$50*2+属性价值和能力评分!$F$53*8/5)*CO131</f>
        <v>23298</v>
      </c>
      <c r="DB131" s="1">
        <v>128</v>
      </c>
      <c r="DC131" s="9">
        <f>ROUND(属性投放!D$4+装备属性!D$4*IF($DB131&lt;10,1,ROUNDDOWN($DB131,-1))+SUM(属性投放!E$37:E$45)*$DB131+VLOOKUP($DC$2,一级属性!$E$41:$P$64,COLUMNS(一级属性!$E$41:G$64),0)*($DB131+0.25*IF($DB131&lt;10,1,ROUNDDOWN($DB131,-1)))+VLOOKUP($DC$2,宝石属性!$B$43:$M$66,COLUMNS(宝石属性!$B$43:D$66),0)*10*VLOOKUP(ROUNDDOWN($DB131,-1),宝石属性!$B$25:$N$41,2,0)*VLOOKUP(ROUNDDOWN($DB131,-1),宝石属性!$B$25:$N$41,3,0)+VLOOKUP($DC$2,职业被动!$B$6:$M$29,COLUMNS(职业被动!$B$6:D$29),0)*$DB131,0)</f>
        <v>6808</v>
      </c>
      <c r="DD131" s="9">
        <f>ROUND(属性投放!E$4+装备属性!E$4*IF($DB131&lt;10,1,ROUNDDOWN($DB131,-1))+SUM(属性投放!F$37:F$45)*$DB131+VLOOKUP($DC$2,一级属性!$E$41:$P$64,COLUMNS(一级属性!$E$41:H$64),0)*($DB131+0.25*IF($DB131&lt;10,1,ROUNDDOWN($DB131,-1)))+VLOOKUP($DC$2,宝石属性!$B$43:$M$66,COLUMNS(宝石属性!$B$43:E$66),0)*10*VLOOKUP(ROUNDDOWN($DB131,-1),宝石属性!$B$25:$N$41,2,0)*VLOOKUP(ROUNDDOWN($DB131,-1),宝石属性!$B$25:$N$41,3,0)+VLOOKUP($DC$2,职业被动!$B$6:$M$29,COLUMNS(职业被动!$B$6:E$29),0)*$DB131,0)</f>
        <v>3104</v>
      </c>
      <c r="DE131" s="9">
        <f>ROUND(属性投放!F$4+装备属性!F$4*IF($DB131&lt;10,1,ROUNDDOWN($DB131,-1))+SUM(属性投放!G$37:G$45)*$DB131+VLOOKUP($DC$2,一级属性!$E$41:$P$64,COLUMNS(一级属性!$E$41:I$64),0)*($DB131+0.25*IF($DB131&lt;10,1,ROUNDDOWN($DB131,-1)))+VLOOKUP($DC$2,宝石属性!$B$43:$M$66,COLUMNS(宝石属性!$B$43:F$66),0)*10*VLOOKUP(ROUNDDOWN($DB131,-1),宝石属性!$B$25:$N$41,2,0)*VLOOKUP(ROUNDDOWN($DB131,-1),宝石属性!$B$25:$N$41,3,0)+VLOOKUP($DC$2,职业被动!$B$6:$M$29,COLUMNS(职业被动!$B$6:F$29),0)*$DB131,0)</f>
        <v>1340</v>
      </c>
      <c r="DF131" s="9">
        <f>ROUND(属性投放!G$4+装备属性!G$4*IF($DB131&lt;10,1,ROUNDDOWN($DB131,-1))+SUM(属性投放!H$37:H$45)*$DB131+VLOOKUP($DC$2,一级属性!$E$41:$P$64,COLUMNS(一级属性!$E$41:J$64),0)*($DB131+0.25*IF($DB131&lt;10,1,ROUNDDOWN($DB131,-1)))+VLOOKUP($DC$2,宝石属性!$B$43:$M$66,COLUMNS(宝石属性!$B$43:G$66),0)*10*VLOOKUP(ROUNDDOWN($DB131,-1),宝石属性!$B$25:$N$41,2,0)*VLOOKUP(ROUNDDOWN($DB131,-1),宝石属性!$B$25:$N$41,3,0)+VLOOKUP($DC$2,职业被动!$B$6:$M$29,COLUMNS(职业被动!$B$6:G$29),0)*$DB131,0)</f>
        <v>3426</v>
      </c>
      <c r="DG131" s="9">
        <f>ROUND(属性投放!H$4+装备属性!H$4*IF($DB131&lt;10,1,ROUNDDOWN($DB131,-1))+SUM(属性投放!I$37:I$45)*$DB131+VLOOKUP($DC$2,一级属性!$E$41:$P$64,COLUMNS(一级属性!$E$41:K$64),0)*($DB131+0.25*IF($DB131&lt;10,1,ROUNDDOWN($DB131,-1)))+VLOOKUP($DC$2,宝石属性!$B$43:$M$66,COLUMNS(宝石属性!$B$43:H$66),0)*10*VLOOKUP(ROUNDDOWN($DB131,-1),宝石属性!$B$25:$N$41,2,0)*VLOOKUP(ROUNDDOWN($DB131,-1),宝石属性!$B$25:$N$41,3,0)+VLOOKUP($DC$2,职业被动!$B$6:$M$29,COLUMNS(职业被动!$B$6:H$29),0)*$DB131,0)</f>
        <v>828</v>
      </c>
      <c r="DH131" s="9">
        <f>ROUND(属性投放!I$4+装备属性!I$4*IF($DB131&lt;10,1,ROUNDDOWN($DB131,-1))+SUM(属性投放!J$37:J$45)*$DB131+VLOOKUP($DC$2,一级属性!$E$41:$P$64,COLUMNS(一级属性!$E$41:L$64),0)*($DB131+0.25*IF($DB131&lt;10,1,ROUNDDOWN($DB131,-1)))+VLOOKUP($DC$2,宝石属性!$B$43:$M$66,COLUMNS(宝石属性!$B$43:I$66),0)*10*VLOOKUP(ROUNDDOWN($DB131,-1),宝石属性!$B$25:$N$41,2,0)*VLOOKUP(ROUNDDOWN($DB131,-1),宝石属性!$B$25:$N$41,3,0)+VLOOKUP($DC$2,职业被动!$B$6:$M$29,COLUMNS(职业被动!$B$6:I$29),0)*$DB131,0)</f>
        <v>1239</v>
      </c>
      <c r="DI131" s="9">
        <f>ROUND(属性投放!J$4+装备属性!J$4*IF($DB131&lt;10,1,ROUNDDOWN($DB131,-1))+SUM(属性投放!K$37:K$45)*$DB131+VLOOKUP($DC$2,一级属性!$E$41:$P$64,COLUMNS(一级属性!$E$41:M$64),0)*($DB131+0.25*IF($DB131&lt;10,1,ROUNDDOWN($DB131,-1)))+VLOOKUP($DC$2,宝石属性!$B$43:$M$66,COLUMNS(宝石属性!$B$43:J$66),0)*10*VLOOKUP(ROUNDDOWN($DB131,-1),宝石属性!$B$25:$N$41,2,0)*VLOOKUP(ROUNDDOWN($DB131,-1),宝石属性!$B$25:$N$41,3,0)+VLOOKUP($DC$2,职业被动!$B$6:$M$29,COLUMNS(职业被动!$B$6:J$29),0)*$DB131,0)</f>
        <v>901</v>
      </c>
      <c r="DJ131" s="9">
        <f>ROUND(属性投放!K$4+装备属性!K$4*IF($DB131&lt;10,1,ROUNDDOWN($DB131,-1))+SUM(属性投放!L$37:L$45)*$DB131+VLOOKUP($DC$2,一级属性!$E$41:$P$64,COLUMNS(一级属性!$E$41:N$64),0)*($DB131+0.25*IF($DB131&lt;10,1,ROUNDDOWN($DB131,-1)))+VLOOKUP($DC$2,宝石属性!$B$43:$M$66,COLUMNS(宝石属性!$B$43:K$66),0)*10*VLOOKUP(ROUNDDOWN($DB131,-1),宝石属性!$B$25:$N$41,2,0)*VLOOKUP(ROUNDDOWN($DB131,-1),宝石属性!$B$25:$N$41,3,0)+VLOOKUP($DC$2,职业被动!$B$6:$M$29,COLUMNS(职业被动!$B$6:K$29),0)*$DB131,0)</f>
        <v>604</v>
      </c>
      <c r="DK131" s="9">
        <f>ROUND(属性投放!L$4+装备属性!L$4*IF($DB131&lt;10,1,ROUNDDOWN($DB131,-1))+SUM(属性投放!M$37:M$45)*$DB131+VLOOKUP($DC$2,一级属性!$E$41:$P$64,COLUMNS(一级属性!$E$41:O$64),0)*($DB131+0.25*IF($DB131&lt;10,1,ROUNDDOWN($DB131,-1)))+VLOOKUP($DC$2,宝石属性!$B$43:$M$66,COLUMNS(宝石属性!$B$43:L$66),0)*10*VLOOKUP(ROUNDDOWN($DB131,-1),宝石属性!$B$25:$N$41,2,0)*VLOOKUP(ROUNDDOWN($DB131,-1),宝石属性!$B$25:$N$41,3,0)+VLOOKUP($DC$2,职业被动!$B$6:$M$29,COLUMNS(职业被动!$B$6:L$29),0)*$DB131,0)</f>
        <v>38</v>
      </c>
      <c r="DL131" s="9">
        <f>ROUND(属性投放!M$4+装备属性!M$4*IF($DB131&lt;10,1,ROUNDDOWN($DB131,-1))+SUM(属性投放!N$37:N$45)*$DB131+VLOOKUP($DC$2,一级属性!$E$41:$P$64,COLUMNS(一级属性!$E$41:P$64),0)*($DB131+0.25*IF($DB131&lt;10,1,ROUNDDOWN($DB131,-1)))+VLOOKUP($DC$2,宝石属性!$B$43:$M$66,COLUMNS(宝石属性!$B$43:M$66),0)*10*VLOOKUP(ROUNDDOWN($DB131,-1),宝石属性!$B$25:$N$41,2,0)*VLOOKUP(ROUNDDOWN($DB131,-1),宝石属性!$B$25:$N$41,3,0)+VLOOKUP($DC$2,职业被动!$B$6:$M$29,COLUMNS(职业被动!$B$6:M$29),0)*$DB131,0)</f>
        <v>1318</v>
      </c>
      <c r="DM131" s="48">
        <f>属性价值和能力评分!$F$9+ROUND(属性价值和能力评分!$F$38*10,0)*DB131+ROUND((SUM(装备属性!$W$9:$W$14)+属性价值和能力评分!$F$38*1.25+1.4+2.8)*IF(DB131&lt;10,1,ROUNDDOWN(DB131,-1)),0)+15*VLOOKUP(ROUNDDOWN(DB131,-1),宝石属性!$B$26:$D$41,2,0)*6*VLOOKUP(ROUNDDOWN(DB131,-1),宝石属性!$B$26:$D$41,3,0)+(属性价值和能力评分!$F$49*9+属性价值和能力评分!$F$50*2+属性价值和能力评分!$F$53*8/5)*DB131</f>
        <v>23298</v>
      </c>
      <c r="DO131" s="1">
        <v>128</v>
      </c>
      <c r="DP131" s="9">
        <f>ROUND(属性投放!D$4+装备属性!D$4*IF($DO131&lt;10,1,ROUNDDOWN($DO131,-1))+SUM(属性投放!E$37:E$45)*$DO131+VLOOKUP($DP$2,一级属性!$E$41:$P$64,COLUMNS(一级属性!$E$41:G$64),0)*($DO131+0.25*IF($DO131&lt;10,1,ROUNDDOWN($DO131,-1)))+VLOOKUP($DP$2,宝石属性!$B$43:$M$66,COLUMNS(宝石属性!$B$43:D$66),0)*10*VLOOKUP(ROUNDDOWN($DO131,-1),宝石属性!$B$25:$N$41,2,0)*VLOOKUP(ROUNDDOWN($DO131,-1),宝石属性!$B$25:$N$41,3,0)+VLOOKUP($DP$2,职业被动!$B$6:$M$29,COLUMNS(职业被动!$B$6:D$29),0)*$DO131,0)</f>
        <v>14824</v>
      </c>
      <c r="DQ131" s="9">
        <f>ROUND(属性投放!E$4+装备属性!E$4*IF($DO131&lt;10,1,ROUNDDOWN($DO131,-1))+SUM(属性投放!F$37:F$45)*$DO131+VLOOKUP($DP$2,一级属性!$E$41:$P$64,COLUMNS(一级属性!$E$41:H$64),0)*($DO131+0.25*IF($DO131&lt;10,1,ROUNDDOWN($DO131,-1)))+VLOOKUP($DP$2,宝石属性!$B$43:$M$66,COLUMNS(宝石属性!$B$43:E$66),0)*10*VLOOKUP(ROUNDDOWN($DO131,-1),宝石属性!$B$25:$N$41,2,0)*VLOOKUP(ROUNDDOWN($DO131,-1),宝石属性!$B$25:$N$41,3,0)+VLOOKUP($DP$2,职业被动!$B$6:$M$29,COLUMNS(职业被动!$B$6:E$29),0)*$DO131,0)</f>
        <v>3104</v>
      </c>
      <c r="DR131" s="9">
        <f>ROUND(属性投放!F$4+装备属性!F$4*IF($DO131&lt;10,1,ROUNDDOWN($DO131,-1))+SUM(属性投放!G$37:G$45)*$DO131+VLOOKUP($DP$2,一级属性!$E$41:$P$64,COLUMNS(一级属性!$E$41:I$64),0)*($DO131+0.25*IF($DO131&lt;10,1,ROUNDDOWN($DO131,-1)))+VLOOKUP($DP$2,宝石属性!$B$43:$M$66,COLUMNS(宝石属性!$B$43:F$66),0)*10*VLOOKUP(ROUNDDOWN($DO131,-1),宝石属性!$B$25:$N$41,2,0)*VLOOKUP(ROUNDDOWN($DO131,-1),宝石属性!$B$25:$N$41,3,0)+VLOOKUP($DP$2,职业被动!$B$6:$M$29,COLUMNS(职业被动!$B$6:F$29),0)*$DO131,0)</f>
        <v>1340</v>
      </c>
      <c r="DS131" s="9">
        <f>ROUND(属性投放!G$4+装备属性!G$4*IF($DO131&lt;10,1,ROUNDDOWN($DO131,-1))+SUM(属性投放!H$37:H$45)*$DO131+VLOOKUP($DP$2,一级属性!$E$41:$P$64,COLUMNS(一级属性!$E$41:J$64),0)*($DO131+0.25*IF($DO131&lt;10,1,ROUNDDOWN($DO131,-1)))+VLOOKUP($DP$2,宝石属性!$B$43:$M$66,COLUMNS(宝石属性!$B$43:G$66),0)*10*VLOOKUP(ROUNDDOWN($DO131,-1),宝石属性!$B$25:$N$41,2,0)*VLOOKUP(ROUNDDOWN($DO131,-1),宝石属性!$B$25:$N$41,3,0)+VLOOKUP($DP$2,职业被动!$B$6:$M$29,COLUMNS(职业被动!$B$6:G$29),0)*$DO131,0)</f>
        <v>1192</v>
      </c>
      <c r="DT131" s="9">
        <f>ROUND(属性投放!H$4+装备属性!H$4*IF($DO131&lt;10,1,ROUNDDOWN($DO131,-1))+SUM(属性投放!I$37:I$45)*$DO131+VLOOKUP($DP$2,一级属性!$E$41:$P$64,COLUMNS(一级属性!$E$41:K$64),0)*($DO131+0.25*IF($DO131&lt;10,1,ROUNDDOWN($DO131,-1)))+VLOOKUP($DP$2,宝石属性!$B$43:$M$66,COLUMNS(宝石属性!$B$43:H$66),0)*10*VLOOKUP(ROUNDDOWN($DO131,-1),宝石属性!$B$25:$N$41,2,0)*VLOOKUP(ROUNDDOWN($DO131,-1),宝石属性!$B$25:$N$41,3,0)+VLOOKUP($DP$2,职业被动!$B$6:$M$29,COLUMNS(职业被动!$B$6:H$29),0)*$DO131,0)</f>
        <v>956</v>
      </c>
      <c r="DU131" s="9">
        <f>ROUND(属性投放!I$4+装备属性!I$4*IF($DO131&lt;10,1,ROUNDDOWN($DO131,-1))+SUM(属性投放!J$37:J$45)*$DO131+VLOOKUP($DP$2,一级属性!$E$41:$P$64,COLUMNS(一级属性!$E$41:L$64),0)*($DO131+0.25*IF($DO131&lt;10,1,ROUNDDOWN($DO131,-1)))+VLOOKUP($DP$2,宝石属性!$B$43:$M$66,COLUMNS(宝石属性!$B$43:I$66),0)*10*VLOOKUP(ROUNDDOWN($DO131,-1),宝石属性!$B$25:$N$41,2,0)*VLOOKUP(ROUNDDOWN($DO131,-1),宝石属性!$B$25:$N$41,3,0)+VLOOKUP($DP$2,职业被动!$B$6:$M$29,COLUMNS(职业被动!$B$6:I$29),0)*$DO131,0)</f>
        <v>1239</v>
      </c>
      <c r="DV131" s="9">
        <f>ROUND(属性投放!J$4+装备属性!J$4*IF($DO131&lt;10,1,ROUNDDOWN($DO131,-1))+SUM(属性投放!K$37:K$45)*$DO131+VLOOKUP($DP$2,一级属性!$E$41:$P$64,COLUMNS(一级属性!$E$41:M$64),0)*($DO131+0.25*IF($DO131&lt;10,1,ROUNDDOWN($DO131,-1)))+VLOOKUP($DP$2,宝石属性!$B$43:$M$66,COLUMNS(宝石属性!$B$43:J$66),0)*10*VLOOKUP(ROUNDDOWN($DO131,-1),宝石属性!$B$25:$N$41,2,0)*VLOOKUP(ROUNDDOWN($DO131,-1),宝石属性!$B$25:$N$41,3,0)+VLOOKUP($DP$2,职业被动!$B$6:$M$29,COLUMNS(职业被动!$B$6:J$29),0)*$DO131,0)</f>
        <v>901</v>
      </c>
      <c r="DW131" s="9">
        <f>ROUND(属性投放!K$4+装备属性!K$4*IF($DO131&lt;10,1,ROUNDDOWN($DO131,-1))+SUM(属性投放!L$37:L$45)*$DO131+VLOOKUP($DP$2,一级属性!$E$41:$P$64,COLUMNS(一级属性!$E$41:N$64),0)*($DO131+0.25*IF($DO131&lt;10,1,ROUNDDOWN($DO131,-1)))+VLOOKUP($DP$2,宝石属性!$B$43:$M$66,COLUMNS(宝石属性!$B$43:K$66),0)*10*VLOOKUP(ROUNDDOWN($DO131,-1),宝石属性!$B$25:$N$41,2,0)*VLOOKUP(ROUNDDOWN($DO131,-1),宝石属性!$B$25:$N$41,3,0)+VLOOKUP($DP$2,职业被动!$B$6:$M$29,COLUMNS(职业被动!$B$6:K$29),0)*$DO131,0)</f>
        <v>604</v>
      </c>
      <c r="DX131" s="9">
        <f>ROUND(属性投放!L$4+装备属性!L$4*IF($DO131&lt;10,1,ROUNDDOWN($DO131,-1))+SUM(属性投放!M$37:M$45)*$DO131+VLOOKUP($DP$2,一级属性!$E$41:$P$64,COLUMNS(一级属性!$E$41:O$64),0)*($DO131+0.25*IF($DO131&lt;10,1,ROUNDDOWN($DO131,-1)))+VLOOKUP($DP$2,宝石属性!$B$43:$M$66,COLUMNS(宝石属性!$B$43:L$66),0)*10*VLOOKUP(ROUNDDOWN($DO131,-1),宝石属性!$B$25:$N$41,2,0)*VLOOKUP(ROUNDDOWN($DO131,-1),宝石属性!$B$25:$N$41,3,0)+VLOOKUP($DP$2,职业被动!$B$6:$M$29,COLUMNS(职业被动!$B$6:L$29),0)*$DO131,0)</f>
        <v>38</v>
      </c>
      <c r="DY131" s="9">
        <f>ROUND(属性投放!M$4+装备属性!M$4*IF($DO131&lt;10,1,ROUNDDOWN($DO131,-1))+SUM(属性投放!N$37:N$45)*$DO131+VLOOKUP($DP$2,一级属性!$E$41:$P$64,COLUMNS(一级属性!$E$41:P$64),0)*($DO131+0.25*IF($DO131&lt;10,1,ROUNDDOWN($DO131,-1)))+VLOOKUP($DP$2,宝石属性!$B$43:$M$66,COLUMNS(宝石属性!$B$43:M$66),0)*10*VLOOKUP(ROUNDDOWN($DO131,-1),宝石属性!$B$25:$N$41,2,0)*VLOOKUP(ROUNDDOWN($DO131,-1),宝石属性!$B$25:$N$41,3,0)+VLOOKUP($DP$2,职业被动!$B$6:$M$29,COLUMNS(职业被动!$B$6:M$29),0)*$DO131,0)</f>
        <v>1318</v>
      </c>
      <c r="DZ131" s="48">
        <f>属性价值和能力评分!$F$9+ROUND(属性价值和能力评分!$F$38*10,0)*DO131+ROUND((SUM(装备属性!$W$9:$W$14)+属性价值和能力评分!$F$38*1.25+1.4+2.8)*IF(DO131&lt;10,1,ROUNDDOWN(DO131,-1)),0)+15*VLOOKUP(ROUNDDOWN(DO131,-1),宝石属性!$B$26:$D$41,2,0)*6*VLOOKUP(ROUNDDOWN(DO131,-1),宝石属性!$B$26:$D$41,3,0)+(属性价值和能力评分!$F$49*9+属性价值和能力评分!$F$50*2+属性价值和能力评分!$F$53*8/5)*DO131</f>
        <v>23298</v>
      </c>
      <c r="EA131" s="17"/>
      <c r="EB131" s="1">
        <v>128</v>
      </c>
      <c r="EC131" s="1">
        <f>ROUND(CC131/MAX(CE131/10,((CE131*(1+属性投放!$E$8)-CF131+属性投放!$F$8*EB131)*(1+属性投放!$G$8)*(1+属性投放!$H$8))),1)</f>
        <v>2.8</v>
      </c>
      <c r="ED131" s="1">
        <f>ROUND(CP131/MAX(CE131/10,((CE131*(1+属性投放!$E$8)-CS131+属性投放!$F$8*EB131)*(1+属性投放!$G$8)*(1+属性投放!$H$8))),1)</f>
        <v>2.7</v>
      </c>
      <c r="EE131" s="1">
        <f>ROUND(DC131/MAX(CE131/10,((CE131*(1+属性投放!$E$8)-DF131+属性投放!$F$8*EB131)*(1+属性投放!$G$8)*(1+属性投放!$H$8))),1)</f>
        <v>24.6</v>
      </c>
      <c r="EF131" s="1">
        <f>ROUND(DP131/MAX(CE131/10,((CE131*(1+属性投放!$E$8)-DS131+属性投放!$F$8*EB131)*(1+属性投放!$G$8)*(1+属性投放!$H$8))),1)</f>
        <v>6.7</v>
      </c>
      <c r="EH131" s="1">
        <f>ROUND(CC131/MAX(属性投放!$F$9*EB131,((CT131*(1+属性投放!$E$9)-CH131+属性投放!$F$9*EB131)*(1+属性投放!$G$9)*(1+属性投放!$H$9))),1)</f>
        <v>2.6</v>
      </c>
      <c r="EI131" s="1">
        <f>ROUND(CP131/MAX(属性投放!$F$9*EB131,((CT131*(1+属性投放!$E$9)-CU131+属性投放!$F$9*EB131)*(1+属性投放!$G$9)*(1+属性投放!$H$9))),1)</f>
        <v>3.3</v>
      </c>
      <c r="EJ131" s="1">
        <f>ROUND(DC131/MAX(属性投放!$F$9*EB131,((CT131*(1+属性投放!$E$9)-DH131+属性投放!$F$9*EB131)*(1+属性投放!$G$9)*(1+属性投放!$H$9))),1)</f>
        <v>2.8</v>
      </c>
      <c r="EK131" s="1">
        <f>ROUND(DP131/MAX(属性投放!$F$9*EB131,((CT131*(1+属性投放!$E$9)-DU131+属性投放!$F$9*EB131)*(1+属性投放!$G$9)*(1+属性投放!$H$9))),1)</f>
        <v>6</v>
      </c>
      <c r="EM131" s="1">
        <f>ROUND(CC131/((BW131*(1+属性投放!$E$10)+属性投放!$F$10*EB131)*(1+属性投放!$G$10)*(1+属性投放!$H$10)),1)</f>
        <v>5.6</v>
      </c>
      <c r="EN131" s="1">
        <f>ROUND(CP131/((BW131*(1+属性投放!$E$10)+属性投放!$F$10*EB131)*(1+属性投放!$G$10)*(1+属性投放!$H$10)),1)</f>
        <v>5.6</v>
      </c>
      <c r="EO131" s="1">
        <f>ROUND(DC131/((BW131*(1+属性投放!$E$10)+属性投放!$F$10*EB131)*(1+属性投放!$G$10)*(1+属性投放!$H$10)),1)</f>
        <v>6.5</v>
      </c>
      <c r="EP131" s="1">
        <f>ROUND(DP131/((BW131*(1+属性投放!$E$10)+属性投放!$F$10*EB131)*(1+属性投放!$G$10)*(1+属性投放!$H$10)),1)</f>
        <v>14.2</v>
      </c>
    </row>
    <row r="132" spans="2:146">
      <c r="B132" s="1">
        <v>129</v>
      </c>
      <c r="C132" s="9">
        <f>ROUND(属性投放!D$4+装备属性!D$4*IF($B132&lt;10,1,ROUNDDOWN($B132,-1))+SUM(属性投放!E$37:E$45)*$B132+VLOOKUP($C$2,一级属性!$E$41:$P$64,COLUMNS(一级属性!$E$41:G$64),0)*($B132+0.25*IF($B132&lt;10,1,ROUNDDOWN($B132,-1)))+VLOOKUP($C$2,宝石属性!$B$43:$M$66,COLUMNS(宝石属性!$B$43:D$66),0)*10*VLOOKUP(ROUNDDOWN($B132,-1),宝石属性!$B$25:$N$41,2,0)*VLOOKUP(ROUNDDOWN($B132,-1),宝石属性!$B$25:$N$41,3,0)+VLOOKUP($C$2,职业被动!$B$6:$M$29,COLUMNS(职业被动!$B$6:D$29),0)*$B132,0)</f>
        <v>7207</v>
      </c>
      <c r="D132" s="9">
        <f>ROUND(属性投放!E$4+装备属性!E$4*IF($B132&lt;10,1,ROUNDDOWN($B132,-1))+SUM(属性投放!F$37:F$38)*$B132+VLOOKUP($C$2,一级属性!$E$67:$P$90,COLUMNS(一级属性!$E$67:H$90),0)*$B132+VLOOKUP($C$2,宝石属性!$B$43:$M$66,COLUMNS(宝石属性!$B$43:E$66),0)*10*VLOOKUP(ROUNDDOWN($B132,-1),宝石属性!$B$25:$N$41,2,0)*VLOOKUP(ROUNDDOWN($B132,-1),宝石属性!$B$25:$N$41,3,0)+VLOOKUP($C$2,职业被动!$B$6:$M$29,COLUMNS(职业被动!$B$6:E$29),0)*$B132,0)</f>
        <v>3119</v>
      </c>
      <c r="E132" s="9">
        <f>ROUND(属性投放!F$4+装备属性!F$4*IF($B132&lt;10,1,ROUNDDOWN($B132,-1))+SUM(属性投放!G$37:G$38)*$B132+VLOOKUP($C$2,一级属性!$E$67:$P$90,COLUMNS(一级属性!$E$67:I$90),0)*$B132+VLOOKUP($C$2,宝石属性!$B$43:$M$66,COLUMNS(宝石属性!$B$43:F$66),0)*10*VLOOKUP(ROUNDDOWN($B132,-1),宝石属性!$B$25:$N$41,2,0)*VLOOKUP(ROUNDDOWN($B132,-1),宝石属性!$B$25:$N$41,3,0)+VLOOKUP($C$2,职业被动!$B$6:$M$29,COLUMNS(职业被动!$B$6:F$29),0)*$B132,0)</f>
        <v>2470</v>
      </c>
      <c r="F132" s="9">
        <f>ROUND(属性投放!G$4+装备属性!G$4*IF($B132&lt;10,1,ROUNDDOWN($B132,-1))+SUM(属性投放!H$37:H$38)*$B132+VLOOKUP($C$2,一级属性!$E$67:$P$90,COLUMNS(一级属性!$E$67:J$90),0)*$B132+VLOOKUP($C$2,宝石属性!$B$43:$M$66,COLUMNS(宝石属性!$B$43:G$66),0)*10*VLOOKUP(ROUNDDOWN($B132,-1),宝石属性!$B$25:$N$41,2,0)*VLOOKUP(ROUNDDOWN($B132,-1),宝石属性!$B$25:$N$41,3,0)+VLOOKUP($C$2,职业被动!$B$6:$M$29,COLUMNS(职业被动!$B$6:G$29),0)*$B132,0)</f>
        <v>1324</v>
      </c>
      <c r="G132" s="9">
        <f>ROUND(属性投放!H$4+装备属性!H$4*IF($B132&lt;10,1,ROUNDDOWN($B132,-1))+SUM(属性投放!I$37:I$38)*$B132+VLOOKUP($C$2,一级属性!$E$67:$P$90,COLUMNS(一级属性!$E$67:K$90),0)*$B132+VLOOKUP($C$2,宝石属性!$B$43:$M$66,COLUMNS(宝石属性!$B$43:H$66),0)*10*VLOOKUP(ROUNDDOWN($B132,-1),宝石属性!$B$25:$N$41,2,0)*VLOOKUP(ROUNDDOWN($B132,-1),宝石属性!$B$25:$N$41,3,0)+VLOOKUP($C$2,职业被动!$B$6:$M$29,COLUMNS(职业被动!$B$6:H$29),0)*$B132,0)</f>
        <v>830</v>
      </c>
      <c r="H132" s="9">
        <f>ROUND(属性投放!I$4+装备属性!I$4*IF($B132&lt;10,1,ROUNDDOWN($B132,-1))+SUM(属性投放!J$37:J$38)*$B132+VLOOKUP($C$2,一级属性!$E$67:$P$90,COLUMNS(一级属性!$E$67:L$90),0)*$B132+VLOOKUP($C$2,宝石属性!$B$43:$M$66,COLUMNS(宝石属性!$B$43:I$66),0)*10*VLOOKUP(ROUNDDOWN($B132,-1),宝石属性!$B$25:$N$41,2,0)*VLOOKUP(ROUNDDOWN($B132,-1),宝石属性!$B$25:$N$41,3,0)+VLOOKUP($C$2,职业被动!$B$6:$M$29,COLUMNS(职业被动!$B$6:I$29),0)*$B132,0)</f>
        <v>1378</v>
      </c>
      <c r="I132" s="9">
        <f>ROUND(属性投放!J$4+装备属性!J$4*IF($B132&lt;10,1,ROUNDDOWN($B132,-1))+SUM(属性投放!K$37:K$38)*$B132+VLOOKUP($C$2,一级属性!$E$67:$P$90,COLUMNS(一级属性!$E$67:M$90),0)*$B132+VLOOKUP($C$2,宝石属性!$B$43:$M$66,COLUMNS(宝石属性!$B$43:J$66),0)*10*VLOOKUP(ROUNDDOWN($B132,-1),宝石属性!$B$25:$N$41,2,0)*VLOOKUP(ROUNDDOWN($B132,-1),宝石属性!$B$25:$N$41,3,0)+VLOOKUP($C$2,职业被动!$B$6:$M$29,COLUMNS(职业被动!$B$6:J$29),0)*$B132,0)</f>
        <v>907</v>
      </c>
      <c r="J132" s="9">
        <f>ROUND(属性投放!K$4+装备属性!K$4*IF($B132&lt;10,1,ROUNDDOWN($B132,-1))+SUM(属性投放!L$37:L$38)*$B132+VLOOKUP($C$2,一级属性!$E$67:$P$90,COLUMNS(一级属性!$E$67:N$90),0)*$B132+VLOOKUP($C$2,宝石属性!$B$43:$M$66,COLUMNS(宝石属性!$B$43:K$66),0)*10*VLOOKUP(ROUNDDOWN($B132,-1),宝石属性!$B$25:$N$41,2,0)*VLOOKUP(ROUNDDOWN($B132,-1),宝石属性!$B$25:$N$41,3,0)+VLOOKUP($C$2,职业被动!$B$6:$M$29,COLUMNS(职业被动!$B$6:K$29),0)*$B132,0)</f>
        <v>445</v>
      </c>
      <c r="K132" s="9">
        <f>ROUND(属性投放!L$4+装备属性!L$4*IF($B132&lt;10,1,ROUNDDOWN($B132,-1))+SUM(属性投放!M$37:M$38)*$B132+VLOOKUP($C$2,一级属性!$E$67:$P$90,COLUMNS(一级属性!$E$67:O$90),0)*$B132+VLOOKUP($C$2,宝石属性!$B$43:$M$66,COLUMNS(宝石属性!$B$43:L$66),0)*10*VLOOKUP(ROUNDDOWN($B132,-1),宝石属性!$B$25:$N$41,2,0)*VLOOKUP(ROUNDDOWN($B132,-1),宝石属性!$B$25:$N$41,3,0)+VLOOKUP($C$2,职业被动!$B$6:$M$29,COLUMNS(职业被动!$B$6:L$29),0)*$B132,0)</f>
        <v>39</v>
      </c>
      <c r="L132" s="9">
        <f>ROUND(属性投放!M$4+装备属性!M$4*IF($B132&lt;10,1,ROUNDDOWN($B132,-1))+SUM(属性投放!N$37:N$38)*$B132+VLOOKUP($C$2,一级属性!$E$67:$P$90,COLUMNS(一级属性!$E$67:P$90),0)*$B132+VLOOKUP($C$2,宝石属性!$B$43:$M$66,COLUMNS(宝石属性!$B$43:M$66),0)*10*VLOOKUP(ROUNDDOWN($B132,-1),宝石属性!$B$25:$N$41,2,0)*VLOOKUP(ROUNDDOWN($B132,-1),宝石属性!$B$25:$N$41,3,0)+VLOOKUP($C$2,职业被动!$B$6:$M$29,COLUMNS(职业被动!$B$6:M$29),0)*$B132,0)</f>
        <v>1409</v>
      </c>
      <c r="M132" s="48">
        <f>属性价值和能力评分!$F$9+ROUND(属性价值和能力评分!$F$38*10,0)*B132+ROUND((SUM(装备属性!$W$9:$W$14)+属性价值和能力评分!$F$38*1.25+1.4+2.8)*IF(B132&lt;10,1,ROUNDDOWN(B132,-1)),0)+15*VLOOKUP(ROUNDDOWN(B132,-1),宝石属性!$B$26:$D$41,2,0)*6*VLOOKUP(ROUNDDOWN(B132,-1),宝石属性!$B$26:$D$41,3,0)+(属性价值和能力评分!$F$49*9+属性价值和能力评分!$F$50*2+属性价值和能力评分!$F$53*8/5)*B132</f>
        <v>23418</v>
      </c>
      <c r="N132" s="20"/>
      <c r="O132" s="1">
        <v>129</v>
      </c>
      <c r="P132" s="9">
        <f>ROUND(属性投放!D$4+装备属性!D$4*IF($O132&lt;10,1,ROUNDDOWN($O132,-1))+SUM(属性投放!E$37:E$45)*$O132+VLOOKUP($P$2,一级属性!$E$41:$P$64,COLUMNS(一级属性!$E$41:G$64),0)*($O132+0.25*IF($O132&lt;10,1,ROUNDDOWN($O132,-1)))+VLOOKUP($P$2,宝石属性!$B$43:$M$66,COLUMNS(宝石属性!$B$43:D$66),0)*10*VLOOKUP(ROUNDDOWN($O132,-1),宝石属性!$B$25:$N$41,2,0)*VLOOKUP(ROUNDDOWN($O132,-1),宝石属性!$B$25:$N$41,3,0)+VLOOKUP($P$2,职业被动!$B$6:$M$29,COLUMNS(职业被动!$B$6:D$29),0)*$O132,0)</f>
        <v>9013</v>
      </c>
      <c r="Q132" s="9">
        <f>ROUND(属性投放!E$4+装备属性!E$4*IF($O132&lt;10,1,ROUNDDOWN($O132,-1))+SUM(属性投放!F$37:F$45)*$O132+VLOOKUP($P$2,一级属性!$E$41:$P$64,COLUMNS(一级属性!$E$41:H$64),0)*($O132+0.25*IF($O132&lt;10,1,ROUNDDOWN($O132,-1)))+VLOOKUP($P$2,宝石属性!$B$43:$M$66,COLUMNS(宝石属性!$B$43:E$66),0)*10*VLOOKUP(ROUNDDOWN($O132,-1),宝石属性!$B$25:$N$41,2,0)*VLOOKUP(ROUNDDOWN($O132,-1),宝石属性!$B$25:$N$41,3,0)+VLOOKUP($P$2,职业被动!$B$6:$M$29,COLUMNS(职业被动!$B$6:E$29),0)*$O132,0)</f>
        <v>5504</v>
      </c>
      <c r="R132" s="9">
        <f>ROUND(属性投放!F$4+装备属性!F$4*IF($O132&lt;10,1,ROUNDDOWN($O132,-1))+SUM(属性投放!G$37:G$45)*$O132+VLOOKUP($P$2,一级属性!$E$41:$P$64,COLUMNS(一级属性!$E$41:I$64),0)*($O132+0.25*IF($O132&lt;10,1,ROUNDDOWN($O132,-1)))+VLOOKUP($P$2,宝石属性!$B$43:$M$66,COLUMNS(宝石属性!$B$43:F$66),0)*10*VLOOKUP(ROUNDDOWN($O132,-1),宝石属性!$B$25:$N$41,2,0)*VLOOKUP(ROUNDDOWN($O132,-1),宝石属性!$B$25:$N$41,3,0)+VLOOKUP($P$2,职业被动!$B$6:$M$29,COLUMNS(职业被动!$B$6:F$29),0)*$O132,0)</f>
        <v>1342</v>
      </c>
      <c r="S132" s="9">
        <f>ROUND(属性投放!G$4+装备属性!G$4*IF($O132&lt;10,1,ROUNDDOWN($O132,-1))+SUM(属性投放!H$37:H$45)*$O132+VLOOKUP($P$2,一级属性!$E$41:$P$64,COLUMNS(一级属性!$E$41:J$64),0)*($O132+0.25*IF($O132&lt;10,1,ROUNDDOWN($O132,-1)))+VLOOKUP($P$2,宝石属性!$B$43:$M$66,COLUMNS(宝石属性!$B$43:G$66),0)*10*VLOOKUP(ROUNDDOWN($O132,-1),宝石属性!$B$25:$N$41,2,0)*VLOOKUP(ROUNDDOWN($O132,-1),宝石属性!$B$25:$N$41,3,0)+VLOOKUP($P$2,职业被动!$B$6:$M$29,COLUMNS(职业被动!$B$6:G$29),0)*$O132,0)</f>
        <v>1195</v>
      </c>
      <c r="T132" s="9">
        <f>ROUND(属性投放!H$4+装备属性!H$4*IF($O132&lt;10,1,ROUNDDOWN($O132,-1))+SUM(属性投放!I$37:I$45)*$O132+VLOOKUP($P$2,一级属性!$E$41:$P$64,COLUMNS(一级属性!$E$41:K$64),0)*($O132+0.25*IF($O132&lt;10,1,ROUNDDOWN($O132,-1)))+VLOOKUP($P$2,宝石属性!$B$43:$M$66,COLUMNS(宝石属性!$B$43:H$66),0)*10*VLOOKUP(ROUNDDOWN($O132,-1),宝石属性!$B$25:$N$41,2,0)*VLOOKUP(ROUNDDOWN($O132,-1),宝石属性!$B$25:$N$41,3,0)+VLOOKUP($P$2,职业被动!$B$6:$M$29,COLUMNS(职业被动!$B$6:H$29),0)*$O132,0)</f>
        <v>1436</v>
      </c>
      <c r="U132" s="9">
        <f>ROUND(属性投放!I$4+装备属性!I$4*IF($O132&lt;10,1,ROUNDDOWN($O132,-1))+SUM(属性投放!J$37:J$45)*$O132+VLOOKUP($P$2,一级属性!$E$41:$P$64,COLUMNS(一级属性!$E$41:L$64),0)*($O132+0.25*IF($O132&lt;10,1,ROUNDDOWN($O132,-1)))+VLOOKUP($P$2,宝石属性!$B$43:$M$66,COLUMNS(宝石属性!$B$43:I$66),0)*10*VLOOKUP(ROUNDDOWN($O132,-1),宝石属性!$B$25:$N$41,2,0)*VLOOKUP(ROUNDDOWN($O132,-1),宝石属性!$B$25:$N$41,3,0)+VLOOKUP($P$2,职业被动!$B$6:$M$29,COLUMNS(职业被动!$B$6:I$29),0)*$O132,0)</f>
        <v>1467</v>
      </c>
      <c r="V132" s="9">
        <f>ROUND(属性投放!J$4+装备属性!J$4*IF($O132&lt;10,1,ROUNDDOWN($O132,-1))+SUM(属性投放!K$37:K$45)*$O132+VLOOKUP($P$2,一级属性!$E$41:$P$64,COLUMNS(一级属性!$E$41:M$64),0)*($O132+0.25*IF($O132&lt;10,1,ROUNDDOWN($O132,-1)))+VLOOKUP($P$2,宝石属性!$B$43:$M$66,COLUMNS(宝石属性!$B$43:J$66),0)*10*VLOOKUP(ROUNDDOWN($O132,-1),宝石属性!$B$25:$N$41,2,0)*VLOOKUP(ROUNDDOWN($O132,-1),宝石属性!$B$25:$N$41,3,0)+VLOOKUP($P$2,职业被动!$B$6:$M$29,COLUMNS(职业被动!$B$6:J$29),0)*$O132,0)</f>
        <v>1016</v>
      </c>
      <c r="W132" s="9">
        <f>ROUND(属性投放!K$4+装备属性!K$4*IF($O132&lt;10,1,ROUNDDOWN($O132,-1))+SUM(属性投放!L$37:L$45)*$O132+VLOOKUP($P$2,一级属性!$E$41:$P$64,COLUMNS(一级属性!$E$41:N$64),0)*($O132+0.25*IF($O132&lt;10,1,ROUNDDOWN($O132,-1)))+VLOOKUP($P$2,宝石属性!$B$43:$M$66,COLUMNS(宝石属性!$B$43:K$66),0)*10*VLOOKUP(ROUNDDOWN($O132,-1),宝石属性!$B$25:$N$41,2,0)*VLOOKUP(ROUNDDOWN($O132,-1),宝石属性!$B$25:$N$41,3,0)+VLOOKUP($P$2,职业被动!$B$6:$M$29,COLUMNS(职业被动!$B$6:K$29),0)*$O132,0)</f>
        <v>605</v>
      </c>
      <c r="X132" s="9">
        <f>ROUND(属性投放!L$4+装备属性!L$4*IF($O132&lt;10,1,ROUNDDOWN($O132,-1))+SUM(属性投放!M$37:M$45)*$O132+VLOOKUP($P$2,一级属性!$E$41:$P$64,COLUMNS(一级属性!$E$41:O$64),0)*($O132+0.25*IF($O132&lt;10,1,ROUNDDOWN($O132,-1)))+VLOOKUP($P$2,宝石属性!$B$43:$M$66,COLUMNS(宝石属性!$B$43:L$66),0)*10*VLOOKUP(ROUNDDOWN($O132,-1),宝石属性!$B$25:$N$41,2,0)*VLOOKUP(ROUNDDOWN($O132,-1),宝石属性!$B$25:$N$41,3,0)+VLOOKUP($P$2,职业被动!$B$6:$M$29,COLUMNS(职业被动!$B$6:L$29),0)*$O132,0)</f>
        <v>39</v>
      </c>
      <c r="Y132" s="9">
        <f>ROUND(属性投放!M$4+装备属性!M$4*IF($O132&lt;10,1,ROUNDDOWN($O132,-1))+SUM(属性投放!N$37:N$45)*$O132+VLOOKUP($P$2,一级属性!$E$41:$P$64,COLUMNS(一级属性!$E$41:P$64),0)*($O132+0.25*IF($O132&lt;10,1,ROUNDDOWN($O132,-1)))+VLOOKUP($P$2,宝石属性!$B$43:$M$66,COLUMNS(宝石属性!$B$43:M$66),0)*10*VLOOKUP(ROUNDDOWN($O132,-1),宝石属性!$B$25:$N$41,2,0)*VLOOKUP(ROUNDDOWN($O132,-1),宝石属性!$B$25:$N$41,3,0)+VLOOKUP($P$2,职业被动!$B$6:$M$29,COLUMNS(职业被动!$B$6:M$29),0)*$O132,0)</f>
        <v>1409</v>
      </c>
      <c r="Z132" s="48">
        <f>属性价值和能力评分!$F$9+ROUND(属性价值和能力评分!$F$38*10,0)*O132+ROUND((SUM(装备属性!$W$9:$W$14)+属性价值和能力评分!$F$38*1.25+1.4+2.8)*IF(O132&lt;10,1,ROUNDDOWN(O132,-1)),0)+15*VLOOKUP(ROUNDDOWN(O132,-1),宝石属性!$B$26:$D$41,2,0)*6*VLOOKUP(ROUNDDOWN(O132,-1),宝石属性!$B$26:$D$41,3,0)+(属性价值和能力评分!$F$49*9+属性价值和能力评分!$F$50*2+属性价值和能力评分!$F$53*8/5)*O132</f>
        <v>23418</v>
      </c>
      <c r="AB132" s="1">
        <v>129</v>
      </c>
      <c r="AC132" s="9">
        <f>ROUND(属性投放!D$4+装备属性!D$4*IF($AB132&lt;10,1,ROUNDDOWN($AB132,-1))+SUM(属性投放!E$37:E$45)*$AB132+VLOOKUP($AC$2,一级属性!$E$41:$P$64,COLUMNS(一级属性!$E$41:G$64),0)*($AB132+0.25*IF($AB132&lt;10,1,ROUNDDOWN($AB132,-1)))+VLOOKUP($AC$2,宝石属性!$B$43:$M$66,COLUMNS(宝石属性!$B$43:D$66),0)*10*VLOOKUP(ROUNDDOWN($AB132,-1),宝石属性!$B$25:$N$41,2,0)*VLOOKUP(ROUNDDOWN($AB132,-1),宝石属性!$B$25:$N$41,3,0)+VLOOKUP($AC$2,职业被动!$B$6:$M$29,COLUMNS(职业被动!$B$6:D$29),0)*$AB132,0)</f>
        <v>8110</v>
      </c>
      <c r="AD132" s="9">
        <f>ROUND(属性投放!E$4+装备属性!E$4*IF($AB132&lt;10,1,ROUNDDOWN($AB132,-1))+SUM(属性投放!F$37:F$45)*$AB132+VLOOKUP($AC$2,一级属性!$E$41:$P$64,COLUMNS(一级属性!$E$41:H$64),0)*($AB132+0.25*IF($AB132&lt;10,1,ROUNDDOWN($AB132,-1)))+VLOOKUP($AC$2,宝石属性!$B$43:$M$66,COLUMNS(宝石属性!$B$43:E$66),0)*10*VLOOKUP(ROUNDDOWN($AB132,-1),宝石属性!$B$25:$N$41,2,0)*VLOOKUP(ROUNDDOWN($AB132,-1),宝石属性!$B$25:$N$41,3,0)+VLOOKUP($AC$2,职业被动!$B$6:$M$29,COLUMNS(职业被动!$B$6:E$29),0)*$AB132,0)</f>
        <v>3119</v>
      </c>
      <c r="AE132" s="9">
        <f>ROUND(属性投放!F$4+装备属性!F$4*IF($AB132&lt;10,1,ROUNDDOWN($AB132,-1))+SUM(属性投放!G$37:G$45)*$AB132+VLOOKUP($AC$2,一级属性!$E$41:$P$64,COLUMNS(一级属性!$E$41:I$64),0)*($AB132+0.25*IF($AB132&lt;10,1,ROUNDDOWN($AB132,-1)))+VLOOKUP($AC$2,宝石属性!$B$43:$M$66,COLUMNS(宝石属性!$B$43:F$66),0)*10*VLOOKUP(ROUNDDOWN($AB132,-1),宝石属性!$B$25:$N$41,2,0)*VLOOKUP(ROUNDDOWN($AB132,-1),宝石属性!$B$25:$N$41,3,0)+VLOOKUP($AC$2,职业被动!$B$6:$M$29,COLUMNS(职业被动!$B$6:F$29),0)*$AB132,0)</f>
        <v>2138</v>
      </c>
      <c r="AF132" s="9">
        <f>ROUND(属性投放!G$4+装备属性!G$4*IF($AB132&lt;10,1,ROUNDDOWN($AB132,-1))+SUM(属性投放!H$37:H$45)*$AB132+VLOOKUP($AC$2,一级属性!$E$41:$P$64,COLUMNS(一级属性!$E$41:J$64),0)*($AB132+0.25*IF($AB132&lt;10,1,ROUNDDOWN($AB132,-1)))+VLOOKUP($AC$2,宝石属性!$B$43:$M$66,COLUMNS(宝石属性!$B$43:G$66),0)*10*VLOOKUP(ROUNDDOWN($AB132,-1),宝石属性!$B$25:$N$41,2,0)*VLOOKUP(ROUNDDOWN($AB132,-1),宝石属性!$B$25:$N$41,3,0)+VLOOKUP($AC$2,职业被动!$B$6:$M$29,COLUMNS(职业被动!$B$6:G$29),0)*$AB132,0)</f>
        <v>1453</v>
      </c>
      <c r="AG132" s="9">
        <f>ROUND(属性投放!H$4+装备属性!H$4*IF($AB132&lt;10,1,ROUNDDOWN($AB132,-1))+SUM(属性投放!I$37:I$45)*$AB132+VLOOKUP($AC$2,一级属性!$E$41:$P$64,COLUMNS(一级属性!$E$41:K$64),0)*($AB132+0.25*IF($AB132&lt;10,1,ROUNDDOWN($AB132,-1)))+VLOOKUP($AC$2,宝石属性!$B$43:$M$66,COLUMNS(宝石属性!$B$43:H$66),0)*10*VLOOKUP(ROUNDDOWN($AB132,-1),宝石属性!$B$25:$N$41,2,0)*VLOOKUP(ROUNDDOWN($AB132,-1),宝石属性!$B$25:$N$41,3,0)+VLOOKUP($AC$2,职业被动!$B$6:$M$29,COLUMNS(职业被动!$B$6:H$29),0)*$AB132,0)</f>
        <v>830</v>
      </c>
      <c r="AH132" s="9">
        <f>ROUND(属性投放!I$4+装备属性!I$4*IF($AB132&lt;10,1,ROUNDDOWN($AB132,-1))+SUM(属性投放!J$37:J$45)*$AB132+VLOOKUP($AC$2,一级属性!$E$41:$P$64,COLUMNS(一级属性!$E$41:L$64),0)*($AB132+0.25*IF($AB132&lt;10,1,ROUNDDOWN($AB132,-1)))+VLOOKUP($AC$2,宝石属性!$B$43:$M$66,COLUMNS(宝石属性!$B$43:I$66),0)*10*VLOOKUP(ROUNDDOWN($AB132,-1),宝石属性!$B$25:$N$41,2,0)*VLOOKUP(ROUNDDOWN($AB132,-1),宝石属性!$B$25:$N$41,3,0)+VLOOKUP($AC$2,职业被动!$B$6:$M$29,COLUMNS(职业被动!$B$6:I$29),0)*$AB132,0)</f>
        <v>1372</v>
      </c>
      <c r="AI132" s="9">
        <f>ROUND(属性投放!J$4+装备属性!J$4*IF($AB132&lt;10,1,ROUNDDOWN($AB132,-1))+SUM(属性投放!K$37:K$45)*$AB132+VLOOKUP($AC$2,一级属性!$E$41:$P$64,COLUMNS(一级属性!$E$41:M$64),0)*($AB132+0.25*IF($AB132&lt;10,1,ROUNDDOWN($AB132,-1)))+VLOOKUP($AC$2,宝石属性!$B$43:$M$66,COLUMNS(宝石属性!$B$43:J$66),0)*10*VLOOKUP(ROUNDDOWN($AB132,-1),宝石属性!$B$25:$N$41,2,0)*VLOOKUP(ROUNDDOWN($AB132,-1),宝石属性!$B$25:$N$41,3,0)+VLOOKUP($AC$2,职业被动!$B$6:$M$29,COLUMNS(职业被动!$B$6:J$29),0)*$AB132,0)</f>
        <v>905</v>
      </c>
      <c r="AJ132" s="9">
        <f>ROUND(属性投放!K$4+装备属性!K$4*IF($AB132&lt;10,1,ROUNDDOWN($AB132,-1))+SUM(属性投放!L$37:L$45)*$AB132+VLOOKUP($AC$2,一级属性!$E$41:$P$64,COLUMNS(一级属性!$E$41:N$64),0)*($AB132+0.25*IF($AB132&lt;10,1,ROUNDDOWN($AB132,-1)))+VLOOKUP($AC$2,宝石属性!$B$43:$M$66,COLUMNS(宝石属性!$B$43:K$66),0)*10*VLOOKUP(ROUNDDOWN($AB132,-1),宝石属性!$B$25:$N$41,2,0)*VLOOKUP(ROUNDDOWN($AB132,-1),宝石属性!$B$25:$N$41,3,0)+VLOOKUP($AC$2,职业被动!$B$6:$M$29,COLUMNS(职业被动!$B$6:K$29),0)*$AB132,0)</f>
        <v>445</v>
      </c>
      <c r="AK132" s="9">
        <f>ROUND(属性投放!L$4+装备属性!L$4*IF($AB132&lt;10,1,ROUNDDOWN($AB132,-1))+SUM(属性投放!M$37:M$45)*$AB132+VLOOKUP($AC$2,一级属性!$E$41:$P$64,COLUMNS(一级属性!$E$41:O$64),0)*($AB132+0.25*IF($AB132&lt;10,1,ROUNDDOWN($AB132,-1)))+VLOOKUP($AC$2,宝石属性!$B$43:$M$66,COLUMNS(宝石属性!$B$43:L$66),0)*10*VLOOKUP(ROUNDDOWN($AB132,-1),宝石属性!$B$25:$N$41,2,0)*VLOOKUP(ROUNDDOWN($AB132,-1),宝石属性!$B$25:$N$41,3,0)+VLOOKUP($AC$2,职业被动!$B$6:$M$29,COLUMNS(职业被动!$B$6:L$29),0)*$AB132,0)</f>
        <v>39</v>
      </c>
      <c r="AL132" s="9">
        <f>ROUND(属性投放!M$4+装备属性!M$4*IF($AB132&lt;10,1,ROUNDDOWN($AB132,-1))+SUM(属性投放!N$37:N$45)*$AB132+VLOOKUP($AC$2,一级属性!$E$41:$P$64,COLUMNS(一级属性!$E$41:P$64),0)*($AB132+0.25*IF($AB132&lt;10,1,ROUNDDOWN($AB132,-1)))+VLOOKUP($AC$2,宝石属性!$B$43:$M$66,COLUMNS(宝石属性!$B$43:M$66),0)*10*VLOOKUP(ROUNDDOWN($AB132,-1),宝石属性!$B$25:$N$41,2,0)*VLOOKUP(ROUNDDOWN($AB132,-1),宝石属性!$B$25:$N$41,3,0)+VLOOKUP($AC$2,职业被动!$B$6:$M$29,COLUMNS(职业被动!$B$6:M$29),0)*$AB132,0)</f>
        <v>1409</v>
      </c>
      <c r="AM132" s="48">
        <f>属性价值和能力评分!$F$9+ROUND(属性价值和能力评分!$F$38*10,0)*AB132+ROUND((SUM(装备属性!$W$9:$W$14)+属性价值和能力评分!$F$38*1.25+1.4+2.8)*IF(AB132&lt;10,1,ROUNDDOWN(AB132,-1)),0)+15*VLOOKUP(ROUNDDOWN(AB132,-1),宝石属性!$B$26:$D$41,2,0)*6*VLOOKUP(ROUNDDOWN(AB132,-1),宝石属性!$B$26:$D$41,3,0)+(属性价值和能力评分!$F$49*9+属性价值和能力评分!$F$50*2+属性价值和能力评分!$F$53*8/5)*AB132</f>
        <v>23418</v>
      </c>
      <c r="AO132" s="1">
        <v>129</v>
      </c>
      <c r="AP132" s="9">
        <f>ROUND(属性投放!D$4+装备属性!D$4*IF($AO132&lt;10,1,ROUNDDOWN($AO132,-1))+SUM(属性投放!E$37:E$45)*$AO132+VLOOKUP($AP$2,一级属性!$E$41:$P$64,COLUMNS(一级属性!$E$41:G$64),0)*($AO132+0.25*IF($AO132&lt;10,1,ROUNDDOWN($AO132,-1)))+VLOOKUP($AP$2,宝石属性!$B$43:$M$66,COLUMNS(宝石属性!$B$43:D$66),0)*10*VLOOKUP(ROUNDDOWN($AO132,-1),宝石属性!$B$25:$N$41,2,0)*VLOOKUP(ROUNDDOWN($AO132,-1),宝石属性!$B$25:$N$41,3,0)+VLOOKUP($AP$2,职业被动!$B$6:$M$29,COLUMNS(职业被动!$B$6:D$29),0)*$AO132,0)</f>
        <v>8110</v>
      </c>
      <c r="AQ132" s="9">
        <f>ROUND(属性投放!E$4+装备属性!E$4*IF($AO132&lt;10,1,ROUNDDOWN($AO132,-1))+SUM(属性投放!F$37:F$45)*$AO132+VLOOKUP($AP$2,一级属性!$E$41:$P$64,COLUMNS(一级属性!$E$41:H$64),0)*($AO132+0.25*IF($AO132&lt;10,1,ROUNDDOWN($AO132,-1)))+VLOOKUP($AP$2,宝石属性!$B$43:$M$66,COLUMNS(宝石属性!$B$43:E$66),0)*10*VLOOKUP(ROUNDDOWN($AO132,-1),宝石属性!$B$25:$N$41,2,0)*VLOOKUP(ROUNDDOWN($AO132,-1),宝石属性!$B$25:$N$41,3,0)+VLOOKUP($AP$2,职业被动!$B$6:$M$29,COLUMNS(职业被动!$B$6:E$29),0)*$AO132,0)</f>
        <v>5504</v>
      </c>
      <c r="AR132" s="9">
        <f>ROUND(属性投放!F$4+装备属性!F$4*IF($AO132&lt;10,1,ROUNDDOWN($AO132,-1))+SUM(属性投放!G$37:G$45)*$AO132+VLOOKUP($AP$2,一级属性!$E$41:$P$64,COLUMNS(一级属性!$E$41:I$64),0)*($AO132+0.25*IF($AO132&lt;10,1,ROUNDDOWN($AO132,-1)))+VLOOKUP($AP$2,宝石属性!$B$43:$M$66,COLUMNS(宝石属性!$B$43:F$66),0)*10*VLOOKUP(ROUNDDOWN($AO132,-1),宝石属性!$B$25:$N$41,2,0)*VLOOKUP(ROUNDDOWN($AO132,-1),宝石属性!$B$25:$N$41,3,0)+VLOOKUP($AP$2,职业被动!$B$6:$M$29,COLUMNS(职业被动!$B$6:F$29),0)*$AO132,0)</f>
        <v>1342</v>
      </c>
      <c r="AS132" s="9">
        <f>ROUND(属性投放!G$4+装备属性!G$4*IF($AO132&lt;10,1,ROUNDDOWN($AO132,-1))+SUM(属性投放!H$37:H$45)*$AO132+VLOOKUP($AP$2,一级属性!$E$41:$P$64,COLUMNS(一级属性!$E$41:J$64),0)*($AO132+0.25*IF($AO132&lt;10,1,ROUNDDOWN($AO132,-1)))+VLOOKUP($AP$2,宝石属性!$B$43:$M$66,COLUMNS(宝石属性!$B$43:G$66),0)*10*VLOOKUP(ROUNDDOWN($AO132,-1),宝石属性!$B$25:$N$41,2,0)*VLOOKUP(ROUNDDOWN($AO132,-1),宝石属性!$B$25:$N$41,3,0)+VLOOKUP($AP$2,职业被动!$B$6:$M$29,COLUMNS(职业被动!$B$6:G$29),0)*$AO132,0)</f>
        <v>1195</v>
      </c>
      <c r="AT132" s="9">
        <f>ROUND(属性投放!H$4+装备属性!H$4*IF($AO132&lt;10,1,ROUNDDOWN($AO132,-1))+SUM(属性投放!I$37:I$45)*$AO132+VLOOKUP($AP$2,一级属性!$E$41:$P$64,COLUMNS(一级属性!$E$41:K$64),0)*($AO132+0.25*IF($AO132&lt;10,1,ROUNDDOWN($AO132,-1)))+VLOOKUP($AP$2,宝石属性!$B$43:$M$66,COLUMNS(宝石属性!$B$43:H$66),0)*10*VLOOKUP(ROUNDDOWN($AO132,-1),宝石属性!$B$25:$N$41,2,0)*VLOOKUP(ROUNDDOWN($AO132,-1),宝石属性!$B$25:$N$41,3,0)+VLOOKUP($AP$2,职业被动!$B$6:$M$29,COLUMNS(职业被动!$B$6:H$29),0)*$AO132,0)</f>
        <v>1307</v>
      </c>
      <c r="AU132" s="9">
        <f>ROUND(属性投放!I$4+装备属性!I$4*IF($AO132&lt;10,1,ROUNDDOWN($AO132,-1))+SUM(属性投放!J$37:J$45)*$AO132+VLOOKUP($AP$2,一级属性!$E$41:$P$64,COLUMNS(一级属性!$E$41:L$64),0)*($AO132+0.25*IF($AO132&lt;10,1,ROUNDDOWN($AO132,-1)))+VLOOKUP($AP$2,宝石属性!$B$43:$M$66,COLUMNS(宝石属性!$B$43:I$66),0)*10*VLOOKUP(ROUNDDOWN($AO132,-1),宝石属性!$B$25:$N$41,2,0)*VLOOKUP(ROUNDDOWN($AO132,-1),宝石属性!$B$25:$N$41,3,0)+VLOOKUP($AP$2,职业被动!$B$6:$M$29,COLUMNS(职业被动!$B$6:I$29),0)*$AO132,0)</f>
        <v>1467</v>
      </c>
      <c r="AV132" s="9">
        <f>ROUND(属性投放!J$4+装备属性!J$4*IF($AO132&lt;10,1,ROUNDDOWN($AO132,-1))+SUM(属性投放!K$37:K$45)*$AO132+VLOOKUP($AP$2,一级属性!$E$41:$P$64,COLUMNS(一级属性!$E$41:M$64),0)*($AO132+0.25*IF($AO132&lt;10,1,ROUNDDOWN($AO132,-1)))+VLOOKUP($AP$2,宝石属性!$B$43:$M$66,COLUMNS(宝石属性!$B$43:J$66),0)*10*VLOOKUP(ROUNDDOWN($AO132,-1),宝石属性!$B$25:$N$41,2,0)*VLOOKUP(ROUNDDOWN($AO132,-1),宝石属性!$B$25:$N$41,3,0)+VLOOKUP($AP$2,职业被动!$B$6:$M$29,COLUMNS(职业被动!$B$6:J$29),0)*$AO132,0)</f>
        <v>1016</v>
      </c>
      <c r="AW132" s="9">
        <f>ROUND(属性投放!K$4+装备属性!K$4*IF($AO132&lt;10,1,ROUNDDOWN($AO132,-1))+SUM(属性投放!L$37:L$45)*$AO132+VLOOKUP($AP$2,一级属性!$E$41:$P$64,COLUMNS(一级属性!$E$41:N$64),0)*($AO132+0.25*IF($AO132&lt;10,1,ROUNDDOWN($AO132,-1)))+VLOOKUP($AP$2,宝石属性!$B$43:$M$66,COLUMNS(宝石属性!$B$43:K$66),0)*10*VLOOKUP(ROUNDDOWN($AO132,-1),宝石属性!$B$25:$N$41,2,0)*VLOOKUP(ROUNDDOWN($AO132,-1),宝石属性!$B$25:$N$41,3,0)+VLOOKUP($AP$2,职业被动!$B$6:$M$29,COLUMNS(职业被动!$B$6:K$29),0)*$AO132,0)</f>
        <v>445</v>
      </c>
      <c r="AX132" s="9">
        <f>ROUND(属性投放!L$4+装备属性!L$4*IF($AO132&lt;10,1,ROUNDDOWN($AO132,-1))+SUM(属性投放!M$37:M$45)*$AO132+VLOOKUP($AP$2,一级属性!$E$41:$P$64,COLUMNS(一级属性!$E$41:O$64),0)*($AO132+0.25*IF($AO132&lt;10,1,ROUNDDOWN($AO132,-1)))+VLOOKUP($AP$2,宝石属性!$B$43:$M$66,COLUMNS(宝石属性!$B$43:L$66),0)*10*VLOOKUP(ROUNDDOWN($AO132,-1),宝石属性!$B$25:$N$41,2,0)*VLOOKUP(ROUNDDOWN($AO132,-1),宝石属性!$B$25:$N$41,3,0)+VLOOKUP($AP$2,职业被动!$B$6:$M$29,COLUMNS(职业被动!$B$6:L$29),0)*$AO132,0)</f>
        <v>1389</v>
      </c>
      <c r="AY132" s="9">
        <f>ROUND(属性投放!M$4+装备属性!M$4*IF($AO132&lt;10,1,ROUNDDOWN($AO132,-1))+SUM(属性投放!N$37:N$45)*$AO132+VLOOKUP($AP$2,一级属性!$E$41:$P$64,COLUMNS(一级属性!$E$41:P$64),0)*($AO132+0.25*IF($AO132&lt;10,1,ROUNDDOWN($AO132,-1)))+VLOOKUP($AP$2,宝石属性!$B$43:$M$66,COLUMNS(宝石属性!$B$43:M$66),0)*10*VLOOKUP(ROUNDDOWN($AO132,-1),宝石属性!$B$25:$N$41,2,0)*VLOOKUP(ROUNDDOWN($AO132,-1),宝石属性!$B$25:$N$41,3,0)+VLOOKUP($AP$2,职业被动!$B$6:$M$29,COLUMNS(职业被动!$B$6:M$29),0)*$AO132,0)</f>
        <v>1409</v>
      </c>
      <c r="AZ132" s="48">
        <f>属性价值和能力评分!$F$9+ROUND(属性价值和能力评分!$F$38*10,0)*AO132+ROUND((SUM(装备属性!$W$9:$W$14)+属性价值和能力评分!$F$38*1.25+1.4+2.8)*IF(AO132&lt;10,1,ROUNDDOWN(AO132,-1)),0)+15*VLOOKUP(ROUNDDOWN(AO132,-1),宝石属性!$B$26:$D$41,2,0)*6*VLOOKUP(ROUNDDOWN(AO132,-1),宝石属性!$B$26:$D$41,3,0)+(属性价值和能力评分!$F$49*9+属性价值和能力评分!$F$50*2+属性价值和能力评分!$F$53*8/5)*AO132</f>
        <v>23418</v>
      </c>
      <c r="BB132" s="1">
        <v>129</v>
      </c>
      <c r="BC132" s="9">
        <f>ROUND(属性投放!D$4+装备属性!D$4*IF($BB132&lt;10,1,ROUNDDOWN($BB132,-1))+SUM(属性投放!E$37:E$45)*$BB132+VLOOKUP($BC$2,一级属性!$E$41:$P$64,COLUMNS(一级属性!$E$41:G$64),0)*($BB132+0.25*IF($BB132&lt;10,1,ROUNDDOWN($BB132,-1)))+VLOOKUP($BC$2,宝石属性!$B$43:$M$66,COLUMNS(宝石属性!$B$43:D$66),0)*10*VLOOKUP(ROUNDDOWN($BB132,-1),宝石属性!$B$25:$N$41,2,0)*VLOOKUP(ROUNDDOWN($BB132,-1),宝石属性!$B$25:$N$41,3,0)+VLOOKUP($BC$2,职业被动!$B$6:$M$29,COLUMNS(职业被动!$B$6:D$29),0)*$BB132,0)</f>
        <v>7207</v>
      </c>
      <c r="BD132" s="9">
        <f>ROUND(属性投放!E$4+装备属性!E$4*IF($BB132&lt;10,1,ROUNDDOWN($BB132,-1))+SUM(属性投放!F$37:F$45)*$BB132+VLOOKUP($BC$2,一级属性!$E$41:$P$64,COLUMNS(一级属性!$E$41:H$64),0)*($BB132+0.25*IF($BB132&lt;10,1,ROUNDDOWN($BB132,-1)))+VLOOKUP($BC$2,宝石属性!$B$43:$M$66,COLUMNS(宝石属性!$B$43:E$66),0)*10*VLOOKUP(ROUNDDOWN($BB132,-1),宝石属性!$B$25:$N$41,2,0)*VLOOKUP(ROUNDDOWN($BB132,-1),宝石属性!$B$25:$N$41,3,0)+VLOOKUP($BC$2,职业被动!$B$6:$M$29,COLUMNS(职业被动!$B$6:E$29),0)*$BB132,0)</f>
        <v>6299</v>
      </c>
      <c r="BE132" s="9">
        <f>ROUND(属性投放!F$4+装备属性!F$4*IF($BB132&lt;10,1,ROUNDDOWN($BB132,-1))+SUM(属性投放!G$37:G$45)*$BB132+VLOOKUP($BC$2,一级属性!$E$41:$P$64,COLUMNS(一级属性!$E$41:I$64),0)*($BB132+0.25*IF($BB132&lt;10,1,ROUNDDOWN($BB132,-1)))+VLOOKUP($BC$2,宝石属性!$B$43:$M$66,COLUMNS(宝石属性!$B$43:F$66),0)*10*VLOOKUP(ROUNDDOWN($BB132,-1),宝石属性!$B$25:$N$41,2,0)*VLOOKUP(ROUNDDOWN($BB132,-1),宝石属性!$B$25:$N$41,3,0)+VLOOKUP($BC$2,职业被动!$B$6:$M$29,COLUMNS(职业被动!$B$6:F$29),0)*$BB132,0)</f>
        <v>1342</v>
      </c>
      <c r="BF132" s="9">
        <f>ROUND(属性投放!G$4+装备属性!G$4*IF($BB132&lt;10,1,ROUNDDOWN($BB132,-1))+SUM(属性投放!H$37:H$45)*$BB132+VLOOKUP($BC$2,一级属性!$E$41:$P$64,COLUMNS(一级属性!$E$41:J$64),0)*($BB132+0.25*IF($BB132&lt;10,1,ROUNDDOWN($BB132,-1)))+VLOOKUP($BC$2,宝石属性!$B$43:$M$66,COLUMNS(宝石属性!$B$43:G$66),0)*10*VLOOKUP(ROUNDDOWN($BB132,-1),宝石属性!$B$25:$N$41,2,0)*VLOOKUP(ROUNDDOWN($BB132,-1),宝石属性!$B$25:$N$41,3,0)+VLOOKUP($BC$2,职业被动!$B$6:$M$29,COLUMNS(职业被动!$B$6:G$29),0)*$BB132,0)</f>
        <v>1195</v>
      </c>
      <c r="BG132" s="9">
        <f>ROUND(属性投放!H$4+装备属性!H$4*IF($BB132&lt;10,1,ROUNDDOWN($BB132,-1))+SUM(属性投放!I$37:I$45)*$BB132+VLOOKUP($BC$2,一级属性!$E$41:$P$64,COLUMNS(一级属性!$E$41:K$64),0)*($BB132+0.25*IF($BB132&lt;10,1,ROUNDDOWN($BB132,-1)))+VLOOKUP($BC$2,宝石属性!$B$43:$M$66,COLUMNS(宝石属性!$B$43:H$66),0)*10*VLOOKUP(ROUNDDOWN($BB132,-1),宝石属性!$B$25:$N$41,2,0)*VLOOKUP(ROUNDDOWN($BB132,-1),宝石属性!$B$25:$N$41,3,0)+VLOOKUP($BC$2,职业被动!$B$6:$M$29,COLUMNS(职业被动!$B$6:H$29),0)*$BB132,0)</f>
        <v>1844</v>
      </c>
      <c r="BH132" s="9">
        <f>ROUND(属性投放!I$4+装备属性!I$4*IF($BB132&lt;10,1,ROUNDDOWN($BB132,-1))+SUM(属性投放!J$37:J$45)*$BB132+VLOOKUP($BC$2,一级属性!$E$41:$P$64,COLUMNS(一级属性!$E$41:L$64),0)*($BB132+0.25*IF($BB132&lt;10,1,ROUNDDOWN($BB132,-1)))+VLOOKUP($BC$2,宝石属性!$B$43:$M$66,COLUMNS(宝石属性!$B$43:I$66),0)*10*VLOOKUP(ROUNDDOWN($BB132,-1),宝石属性!$B$25:$N$41,2,0)*VLOOKUP(ROUNDDOWN($BB132,-1),宝石属性!$B$25:$N$41,3,0)+VLOOKUP($BC$2,职业被动!$B$6:$M$29,COLUMNS(职业被动!$B$6:I$29),0)*$BB132,0)</f>
        <v>1755</v>
      </c>
      <c r="BI132" s="9">
        <f>ROUND(属性投放!J$4+装备属性!J$4*IF($BB132&lt;10,1,ROUNDDOWN($BB132,-1))+SUM(属性投放!K$37:K$45)*$BB132+VLOOKUP($BC$2,一级属性!$E$41:$P$64,COLUMNS(一级属性!$E$41:M$64),0)*($BB132+0.25*IF($BB132&lt;10,1,ROUNDDOWN($BB132,-1)))+VLOOKUP($BC$2,宝石属性!$B$43:$M$66,COLUMNS(宝石属性!$B$43:J$66),0)*10*VLOOKUP(ROUNDDOWN($BB132,-1),宝石属性!$B$25:$N$41,2,0)*VLOOKUP(ROUNDDOWN($BB132,-1),宝石属性!$B$25:$N$41,3,0)+VLOOKUP($BC$2,职业被动!$B$6:$M$29,COLUMNS(职业被动!$B$6:J$29),0)*$BB132,0)</f>
        <v>778</v>
      </c>
      <c r="BJ132" s="9">
        <f>ROUND(属性投放!K$4+装备属性!K$4*IF($BB132&lt;10,1,ROUNDDOWN($BB132,-1))+SUM(属性投放!L$37:L$45)*$BB132+VLOOKUP($BC$2,一级属性!$E$41:$P$64,COLUMNS(一级属性!$E$41:N$64),0)*($BB132+0.25*IF($BB132&lt;10,1,ROUNDDOWN($BB132,-1)))+VLOOKUP($BC$2,宝石属性!$B$43:$M$66,COLUMNS(宝石属性!$B$43:K$66),0)*10*VLOOKUP(ROUNDDOWN($BB132,-1),宝石属性!$B$25:$N$41,2,0)*VLOOKUP(ROUNDDOWN($BB132,-1),宝石属性!$B$25:$N$41,3,0)+VLOOKUP($BC$2,职业被动!$B$6:$M$29,COLUMNS(职业被动!$B$6:K$29),0)*$BB132,0)</f>
        <v>445</v>
      </c>
      <c r="BK132" s="9">
        <f>ROUND(属性投放!L$4+装备属性!L$4*IF($BB132&lt;10,1,ROUNDDOWN($BB132,-1))+SUM(属性投放!M$37:M$45)*$BB132+VLOOKUP($BC$2,一级属性!$E$41:$P$64,COLUMNS(一级属性!$E$41:O$64),0)*($BB132+0.25*IF($BB132&lt;10,1,ROUNDDOWN($BB132,-1)))+VLOOKUP($BC$2,宝石属性!$B$43:$M$66,COLUMNS(宝石属性!$B$43:L$66),0)*10*VLOOKUP(ROUNDDOWN($BB132,-1),宝石属性!$B$25:$N$41,2,0)*VLOOKUP(ROUNDDOWN($BB132,-1),宝石属性!$B$25:$N$41,3,0)+VLOOKUP($BC$2,职业被动!$B$6:$M$29,COLUMNS(职业被动!$B$6:L$29),0)*$BB132,0)</f>
        <v>39</v>
      </c>
      <c r="BL132" s="9">
        <f>ROUND(属性投放!M$4+装备属性!M$4*IF($BB132&lt;10,1,ROUNDDOWN($BB132,-1))+SUM(属性投放!N$37:N$45)*$BB132+VLOOKUP($BC$2,一级属性!$E$41:$P$64,COLUMNS(一级属性!$E$41:P$64),0)*($BB132+0.25*IF($BB132&lt;10,1,ROUNDDOWN($BB132,-1)))+VLOOKUP($BC$2,宝石属性!$B$43:$M$66,COLUMNS(宝石属性!$B$43:M$66),0)*10*VLOOKUP(ROUNDDOWN($BB132,-1),宝石属性!$B$25:$N$41,2,0)*VLOOKUP(ROUNDDOWN($BB132,-1),宝石属性!$B$25:$N$41,3,0)+VLOOKUP($BC$2,职业被动!$B$6:$M$29,COLUMNS(职业被动!$B$6:M$29),0)*$BB132,0)</f>
        <v>1409</v>
      </c>
      <c r="BM132" s="48">
        <f>属性价值和能力评分!$F$9+ROUND(属性价值和能力评分!$F$38*10,0)*BB132+ROUND((SUM(装备属性!$W$9:$W$14)+属性价值和能力评分!$F$38*1.25+1.4+2.8)*IF(BB132&lt;10,1,ROUNDDOWN(BB132,-1)),0)+15*VLOOKUP(ROUNDDOWN(BB132,-1),宝石属性!$B$26:$D$41,2,0)*6*VLOOKUP(ROUNDDOWN(BB132,-1),宝石属性!$B$26:$D$41,3,0)+(属性价值和能力评分!$F$49*9+属性价值和能力评分!$F$50*2+属性价值和能力评分!$F$53*8/5)*BB132</f>
        <v>23418</v>
      </c>
      <c r="BO132" s="1">
        <v>129</v>
      </c>
      <c r="BP132" s="9">
        <f>ROUND(属性投放!D$4+装备属性!D$4*IF($BO132&lt;10,1,ROUNDDOWN($BO132,-1))+SUM(属性投放!E$37:E$45)*$BO132+VLOOKUP($BP$2,一级属性!$E$41:$P$64,COLUMNS(一级属性!$E$41:G$64),0)*($BO132+0.25*IF($BO132&lt;10,1,ROUNDDOWN($BO132,-1)))+VLOOKUP($BP$2,宝石属性!$B$43:$M$66,COLUMNS(宝石属性!$B$43:D$66),0)*10*VLOOKUP(ROUNDDOWN($BO132,-1),宝石属性!$B$25:$N$41,2,0)*VLOOKUP(ROUNDDOWN($BO132,-1),宝石属性!$B$25:$N$41,3,0)+VLOOKUP($BP$2,职业被动!$B$6:$M$29,COLUMNS(职业被动!$B$6:D$29),0)*$BO132,0)</f>
        <v>9013</v>
      </c>
      <c r="BQ132" s="9">
        <f>ROUND(属性投放!E$4+装备属性!E$4*IF($BO132&lt;10,1,ROUNDDOWN($BO132,-1))+SUM(属性投放!F$37:F$45)*$BO132+VLOOKUP($BP$2,一级属性!$E$41:$P$64,COLUMNS(一级属性!$E$41:H$64),0)*($BO132+0.25*IF($BO132&lt;10,1,ROUNDDOWN($BO132,-1)))+VLOOKUP($BP$2,宝石属性!$B$43:$M$66,COLUMNS(宝石属性!$B$43:E$66),0)*10*VLOOKUP(ROUNDDOWN($BO132,-1),宝石属性!$B$25:$N$41,2,0)*VLOOKUP(ROUNDDOWN($BO132,-1),宝石属性!$B$25:$N$41,3,0)+VLOOKUP($BP$2,职业被动!$B$6:$M$29,COLUMNS(职业被动!$B$6:E$29),0)*$BO132,0)</f>
        <v>5504</v>
      </c>
      <c r="BR132" s="9">
        <f>ROUND(属性投放!F$4+装备属性!F$4*IF($BO132&lt;10,1,ROUNDDOWN($BO132,-1))+SUM(属性投放!G$37:G$45)*$BO132+VLOOKUP($BP$2,一级属性!$E$41:$P$64,COLUMNS(一级属性!$E$41:I$64),0)*($BO132+0.25*IF($BO132&lt;10,1,ROUNDDOWN($BO132,-1)))+VLOOKUP($BP$2,宝石属性!$B$43:$M$66,COLUMNS(宝石属性!$B$43:F$66),0)*10*VLOOKUP(ROUNDDOWN($BO132,-1),宝石属性!$B$25:$N$41,2,0)*VLOOKUP(ROUNDDOWN($BO132,-1),宝石属性!$B$25:$N$41,3,0)+VLOOKUP($BP$2,职业被动!$B$6:$M$29,COLUMNS(职业被动!$B$6:F$29),0)*$BO132,0)</f>
        <v>1342</v>
      </c>
      <c r="BS132" s="9">
        <f>ROUND(属性投放!G$4+装备属性!G$4*IF($BO132&lt;10,1,ROUNDDOWN($BO132,-1))+SUM(属性投放!H$37:H$45)*$BO132+VLOOKUP($BP$2,一级属性!$E$41:$P$64,COLUMNS(一级属性!$E$41:J$64),0)*($BO132+0.25*IF($BO132&lt;10,1,ROUNDDOWN($BO132,-1)))+VLOOKUP($BP$2,宝石属性!$B$43:$M$66,COLUMNS(宝石属性!$B$43:G$66),0)*10*VLOOKUP(ROUNDDOWN($BO132,-1),宝石属性!$B$25:$N$41,2,0)*VLOOKUP(ROUNDDOWN($BO132,-1),宝石属性!$B$25:$N$41,3,0)+VLOOKUP($BP$2,职业被动!$B$6:$M$29,COLUMNS(职业被动!$B$6:G$29),0)*$BO132,0)</f>
        <v>1195</v>
      </c>
      <c r="BT132" s="9">
        <f>ROUND(属性投放!H$4+装备属性!H$4*IF($BO132&lt;10,1,ROUNDDOWN($BO132,-1))+SUM(属性投放!I$37:I$45)*$BO132+VLOOKUP($BP$2,一级属性!$E$41:$P$64,COLUMNS(一级属性!$E$41:K$64),0)*($BO132+0.25*IF($BO132&lt;10,1,ROUNDDOWN($BO132,-1)))+VLOOKUP($BP$2,宝石属性!$B$43:$M$66,COLUMNS(宝石属性!$B$43:H$66),0)*10*VLOOKUP(ROUNDDOWN($BO132,-1),宝石属性!$B$25:$N$41,2,0)*VLOOKUP(ROUNDDOWN($BO132,-1),宝石属性!$B$25:$N$41,3,0)+VLOOKUP($BP$2,职业被动!$B$6:$M$29,COLUMNS(职业被动!$B$6:H$29),0)*$BO132,0)</f>
        <v>1436</v>
      </c>
      <c r="BU132" s="9">
        <f>ROUND(属性投放!I$4+装备属性!I$4*IF($BO132&lt;10,1,ROUNDDOWN($BO132,-1))+SUM(属性投放!J$37:J$45)*$BO132+VLOOKUP($BP$2,一级属性!$E$41:$P$64,COLUMNS(一级属性!$E$41:L$64),0)*($BO132+0.25*IF($BO132&lt;10,1,ROUNDDOWN($BO132,-1)))+VLOOKUP($BP$2,宝石属性!$B$43:$M$66,COLUMNS(宝石属性!$B$43:I$66),0)*10*VLOOKUP(ROUNDDOWN($BO132,-1),宝石属性!$B$25:$N$41,2,0)*VLOOKUP(ROUNDDOWN($BO132,-1),宝石属性!$B$25:$N$41,3,0)+VLOOKUP($BP$2,职业被动!$B$6:$M$29,COLUMNS(职业被动!$B$6:I$29),0)*$BO132,0)</f>
        <v>1467</v>
      </c>
      <c r="BV132" s="9">
        <f>ROUND(属性投放!J$4+装备属性!J$4*IF($BO132&lt;10,1,ROUNDDOWN($BO132,-1))+SUM(属性投放!K$37:K$45)*$BO132+VLOOKUP($BP$2,一级属性!$E$41:$P$64,COLUMNS(一级属性!$E$41:M$64),0)*($BO132+0.25*IF($BO132&lt;10,1,ROUNDDOWN($BO132,-1)))+VLOOKUP($BP$2,宝石属性!$B$43:$M$66,COLUMNS(宝石属性!$B$43:J$66),0)*10*VLOOKUP(ROUNDDOWN($BO132,-1),宝石属性!$B$25:$N$41,2,0)*VLOOKUP(ROUNDDOWN($BO132,-1),宝石属性!$B$25:$N$41,3,0)+VLOOKUP($BP$2,职业被动!$B$6:$M$29,COLUMNS(职业被动!$B$6:J$29),0)*$BO132,0)</f>
        <v>1016</v>
      </c>
      <c r="BW132" s="9">
        <f>ROUND(属性投放!K$4+装备属性!K$4*IF($BO132&lt;10,1,ROUNDDOWN($BO132,-1))+SUM(属性投放!L$37:L$45)*$BO132+VLOOKUP($BP$2,一级属性!$E$41:$P$64,COLUMNS(一级属性!$E$41:N$64),0)*($BO132+0.25*IF($BO132&lt;10,1,ROUNDDOWN($BO132,-1)))+VLOOKUP($BP$2,宝石属性!$B$43:$M$66,COLUMNS(宝石属性!$B$43:K$66),0)*10*VLOOKUP(ROUNDDOWN($BO132,-1),宝石属性!$B$25:$N$41,2,0)*VLOOKUP(ROUNDDOWN($BO132,-1),宝石属性!$B$25:$N$41,3,0)+VLOOKUP($BP$2,职业被动!$B$6:$M$29,COLUMNS(职业被动!$B$6:K$29),0)*$BO132,0)</f>
        <v>605</v>
      </c>
      <c r="BX132" s="9">
        <f>ROUND(属性投放!L$4+装备属性!L$4*IF($BO132&lt;10,1,ROUNDDOWN($BO132,-1))+SUM(属性投放!M$37:M$45)*$BO132+VLOOKUP($BP$2,一级属性!$E$41:$P$64,COLUMNS(一级属性!$E$41:O$64),0)*($BO132+0.25*IF($BO132&lt;10,1,ROUNDDOWN($BO132,-1)))+VLOOKUP($BP$2,宝石属性!$B$43:$M$66,COLUMNS(宝石属性!$B$43:L$66),0)*10*VLOOKUP(ROUNDDOWN($BO132,-1),宝石属性!$B$25:$N$41,2,0)*VLOOKUP(ROUNDDOWN($BO132,-1),宝石属性!$B$25:$N$41,3,0)+VLOOKUP($BP$2,职业被动!$B$6:$M$29,COLUMNS(职业被动!$B$6:L$29),0)*$BO132,0)</f>
        <v>39</v>
      </c>
      <c r="BY132" s="9">
        <f>ROUND(属性投放!M$4+装备属性!M$4*IF($BO132&lt;10,1,ROUNDDOWN($BO132,-1))+SUM(属性投放!N$37:N$45)*$BO132+VLOOKUP($BP$2,一级属性!$E$41:$P$64,COLUMNS(一级属性!$E$41:P$64),0)*($BO132+0.25*IF($BO132&lt;10,1,ROUNDDOWN($BO132,-1)))+VLOOKUP($BP$2,宝石属性!$B$43:$M$66,COLUMNS(宝石属性!$B$43:M$66),0)*10*VLOOKUP(ROUNDDOWN($BO132,-1),宝石属性!$B$25:$N$41,2,0)*VLOOKUP(ROUNDDOWN($BO132,-1),宝石属性!$B$25:$N$41,3,0)+VLOOKUP($BP$2,职业被动!$B$6:$M$29,COLUMNS(职业被动!$B$6:M$29),0)*$BO132,0)</f>
        <v>1409</v>
      </c>
      <c r="BZ132" s="48">
        <f>属性价值和能力评分!$F$9+ROUND(属性价值和能力评分!$F$38*10,0)*BO132+ROUND((SUM(装备属性!$W$9:$W$14)+属性价值和能力评分!$F$38*1.25+1.4+2.8)*IF(BO132&lt;10,1,ROUNDDOWN(BO132,-1)),0)+15*VLOOKUP(ROUNDDOWN(BO132,-1),宝石属性!$B$26:$D$41,2,0)*6*VLOOKUP(ROUNDDOWN(BO132,-1),宝石属性!$B$26:$D$41,3,0)+(属性价值和能力评分!$F$49*9+属性价值和能力评分!$F$50*2+属性价值和能力评分!$F$53*8/5)*BO132</f>
        <v>23418</v>
      </c>
      <c r="CB132" s="1">
        <v>129</v>
      </c>
      <c r="CC132" s="9">
        <f>ROUND(属性投放!D$4+装备属性!D$4*IF($CB132&lt;10,1,ROUNDDOWN($CB132,-1))+SUM(属性投放!E$37:E$45)*$CB132+VLOOKUP($CC$2,一级属性!$E$41:$P$64,COLUMNS(一级属性!$E$41:G$64),0)*($CB132+0.25*IF($CB132&lt;10,1,ROUNDDOWN($CB132,-1)))+VLOOKUP($CC$2,宝石属性!$B$43:$M$66,COLUMNS(宝石属性!$B$43:D$66),0)*10*VLOOKUP(ROUNDDOWN($CB132,-1),宝石属性!$B$25:$N$41,2,0)*VLOOKUP(ROUNDDOWN($CB132,-1),宝石属性!$B$25:$N$41,3,0)+VLOOKUP($CC$2,职业被动!$B$6:$M$29,COLUMNS(职业被动!$B$6:D$29),0)*$CB132,0)</f>
        <v>5935</v>
      </c>
      <c r="CD132" s="9">
        <f>ROUND(属性投放!E$4+装备属性!E$4*IF($CB132&lt;10,1,ROUNDDOWN($CB132,-1))+SUM(属性投放!F$37:F$45)*$CB132+VLOOKUP($CC$2,一级属性!$E$41:$P$64,COLUMNS(一级属性!$E$41:H$64),0)*($CB132+0.25*IF($CB132&lt;10,1,ROUNDDOWN($CB132,-1)))+VLOOKUP($CC$2,宝石属性!$B$43:$M$66,COLUMNS(宝石属性!$B$43:E$66),0)*10*VLOOKUP(ROUNDDOWN($CB132,-1),宝石属性!$B$25:$N$41,2,0)*VLOOKUP(ROUNDDOWN($CB132,-1),宝石属性!$B$25:$N$41,3,0)+VLOOKUP($CC$2,职业被动!$B$6:$M$29,COLUMNS(职业被动!$B$6:E$29),0)*$CB132,0)</f>
        <v>3119</v>
      </c>
      <c r="CE132" s="9">
        <f>ROUND(属性投放!F$4+装备属性!F$4*IF($CB132&lt;10,1,ROUNDDOWN($CB132,-1))+SUM(属性投放!G$37:G$45)*$CB132+VLOOKUP($CC$2,一级属性!$E$41:$P$64,COLUMNS(一级属性!$E$41:I$64),0)*($CB132+0.25*IF($CB132&lt;10,1,ROUNDDOWN($CB132,-1)))+VLOOKUP($CC$2,宝石属性!$B$43:$M$66,COLUMNS(宝石属性!$B$43:F$66),0)*10*VLOOKUP(ROUNDDOWN($CB132,-1),宝石属性!$B$25:$N$41,2,0)*VLOOKUP(ROUNDDOWN($CB132,-1),宝石属性!$B$25:$N$41,3,0)+VLOOKUP($CC$2,职业被动!$B$6:$M$29,COLUMNS(职业被动!$B$6:F$29),0)*$CB132,0)</f>
        <v>2780</v>
      </c>
      <c r="CF132" s="9">
        <f>ROUND(属性投放!G$4+装备属性!G$4*IF($CB132&lt;10,1,ROUNDDOWN($CB132,-1))+SUM(属性投放!H$37:H$45)*$CB132+VLOOKUP($CC$2,一级属性!$E$41:$P$64,COLUMNS(一级属性!$E$41:J$64),0)*($CB132+0.25*IF($CB132&lt;10,1,ROUNDDOWN($CB132,-1)))+VLOOKUP($CC$2,宝石属性!$B$43:$M$66,COLUMNS(宝石属性!$B$43:G$66),0)*10*VLOOKUP(ROUNDDOWN($CB132,-1),宝石属性!$B$25:$N$41,2,0)*VLOOKUP(ROUNDDOWN($CB132,-1),宝石属性!$B$25:$N$41,3,0)+VLOOKUP($CC$2,职业被动!$B$6:$M$29,COLUMNS(职业被动!$B$6:G$29),0)*$CB132,0)</f>
        <v>1324</v>
      </c>
      <c r="CG132" s="9">
        <f>ROUND(属性投放!H$4+装备属性!H$4*IF($CB132&lt;10,1,ROUNDDOWN($CB132,-1))+SUM(属性投放!I$37:I$45)*$CB132+VLOOKUP($CC$2,一级属性!$E$41:$P$64,COLUMNS(一级属性!$E$41:K$64),0)*($CB132+0.25*IF($CB132&lt;10,1,ROUNDDOWN($CB132,-1)))+VLOOKUP($CC$2,宝石属性!$B$43:$M$66,COLUMNS(宝石属性!$B$43:H$66),0)*10*VLOOKUP(ROUNDDOWN($CB132,-1),宝石属性!$B$25:$N$41,2,0)*VLOOKUP(ROUNDDOWN($CB132,-1),宝石属性!$B$25:$N$41,3,0)+VLOOKUP($CC$2,职业被动!$B$6:$M$29,COLUMNS(职业被动!$B$6:H$29),0)*$CB132,0)</f>
        <v>830</v>
      </c>
      <c r="CH132" s="9">
        <f>ROUND(属性投放!I$4+装备属性!I$4*IF($CB132&lt;10,1,ROUNDDOWN($CB132,-1))+SUM(属性投放!J$37:J$45)*$CB132+VLOOKUP($CC$2,一级属性!$E$41:$P$64,COLUMNS(一级属性!$E$41:L$64),0)*($CB132+0.25*IF($CB132&lt;10,1,ROUNDDOWN($CB132,-1)))+VLOOKUP($CC$2,宝石属性!$B$43:$M$66,COLUMNS(宝石属性!$B$43:I$66),0)*10*VLOOKUP(ROUNDDOWN($CB132,-1),宝石属性!$B$25:$N$41,2,0)*VLOOKUP(ROUNDDOWN($CB132,-1),宝石属性!$B$25:$N$41,3,0)+VLOOKUP($CC$2,职业被动!$B$6:$M$29,COLUMNS(职业被动!$B$6:I$29),0)*$CB132,0)</f>
        <v>1404</v>
      </c>
      <c r="CI132" s="9">
        <f>ROUND(属性投放!J$4+装备属性!J$4*IF($CB132&lt;10,1,ROUNDDOWN($CB132,-1))+SUM(属性投放!K$37:K$45)*$CB132+VLOOKUP($CC$2,一级属性!$E$41:$P$64,COLUMNS(一级属性!$E$41:M$64),0)*($CB132+0.25*IF($CB132&lt;10,1,ROUNDDOWN($CB132,-1)))+VLOOKUP($CC$2,宝石属性!$B$43:$M$66,COLUMNS(宝石属性!$B$43:J$66),0)*10*VLOOKUP(ROUNDDOWN($CB132,-1),宝石属性!$B$25:$N$41,2,0)*VLOOKUP(ROUNDDOWN($CB132,-1),宝石属性!$B$25:$N$41,3,0)+VLOOKUP($CC$2,职业被动!$B$6:$M$29,COLUMNS(职业被动!$B$6:J$29),0)*$CB132,0)</f>
        <v>905</v>
      </c>
      <c r="CJ132" s="9">
        <f>ROUND(属性投放!K$4+装备属性!K$4*IF($CB132&lt;10,1,ROUNDDOWN($CB132,-1))+SUM(属性投放!L$37:L$45)*$CB132+VLOOKUP($CC$2,一级属性!$E$41:$P$64,COLUMNS(一级属性!$E$41:N$64),0)*($CB132+0.25*IF($CB132&lt;10,1,ROUNDDOWN($CB132,-1)))+VLOOKUP($CC$2,宝石属性!$B$43:$M$66,COLUMNS(宝石属性!$B$43:K$66),0)*10*VLOOKUP(ROUNDDOWN($CB132,-1),宝石属性!$B$25:$N$41,2,0)*VLOOKUP(ROUNDDOWN($CB132,-1),宝石属性!$B$25:$N$41,3,0)+VLOOKUP($CC$2,职业被动!$B$6:$M$29,COLUMNS(职业被动!$B$6:K$29),0)*$CB132,0)</f>
        <v>445</v>
      </c>
      <c r="CK132" s="9">
        <f>ROUND(属性投放!L$4+装备属性!L$4*IF($CB132&lt;10,1,ROUNDDOWN($CB132,-1))+SUM(属性投放!M$37:M$45)*$CB132+VLOOKUP($CC$2,一级属性!$E$41:$P$64,COLUMNS(一级属性!$E$41:O$64),0)*($CB132+0.25*IF($CB132&lt;10,1,ROUNDDOWN($CB132,-1)))+VLOOKUP($CC$2,宝石属性!$B$43:$M$66,COLUMNS(宝石属性!$B$43:L$66),0)*10*VLOOKUP(ROUNDDOWN($CB132,-1),宝石属性!$B$25:$N$41,2,0)*VLOOKUP(ROUNDDOWN($CB132,-1),宝石属性!$B$25:$N$41,3,0)+VLOOKUP($CC$2,职业被动!$B$6:$M$29,COLUMNS(职业被动!$B$6:L$29),0)*$CB132,0)</f>
        <v>39</v>
      </c>
      <c r="CL132" s="9">
        <f>ROUND(属性投放!M$4+装备属性!M$4*IF($CB132&lt;10,1,ROUNDDOWN($CB132,-1))+SUM(属性投放!N$37:N$45)*$CB132+VLOOKUP($CC$2,一级属性!$E$41:$P$64,COLUMNS(一级属性!$E$41:P$64),0)*($CB132+0.25*IF($CB132&lt;10,1,ROUNDDOWN($CB132,-1)))+VLOOKUP($CC$2,宝石属性!$B$43:$M$66,COLUMNS(宝石属性!$B$43:M$66),0)*10*VLOOKUP(ROUNDDOWN($CB132,-1),宝石属性!$B$25:$N$41,2,0)*VLOOKUP(ROUNDDOWN($CB132,-1),宝石属性!$B$25:$N$41,3,0)+VLOOKUP($CC$2,职业被动!$B$6:$M$29,COLUMNS(职业被动!$B$6:M$29),0)*$CB132,0)</f>
        <v>1329</v>
      </c>
      <c r="CM132" s="48">
        <f>属性价值和能力评分!$F$9+ROUND(属性价值和能力评分!$F$38*10,0)*CB132+ROUND((SUM(装备属性!$W$9:$W$14)+属性价值和能力评分!$F$38*1.25+1.4+2.8)*IF(CB132&lt;10,1,ROUNDDOWN(CB132,-1)),0)+15*VLOOKUP(ROUNDDOWN(CB132,-1),宝石属性!$B$26:$D$41,2,0)*6*VLOOKUP(ROUNDDOWN(CB132,-1),宝石属性!$B$26:$D$41,3,0)+(属性价值和能力评分!$F$49*9+属性价值和能力评分!$F$50*2+属性价值和能力评分!$F$53*8/5)*CB132</f>
        <v>23418</v>
      </c>
      <c r="CO132" s="1">
        <v>129</v>
      </c>
      <c r="CP132" s="9">
        <f>ROUND(属性投放!D$4+装备属性!D$4*IF($CO132&lt;10,1,ROUNDDOWN($CO132,-1))+SUM(属性投放!E$37:E$45)*$CO132+VLOOKUP($CP$2,一级属性!$E$41:$P$64,COLUMNS(一级属性!$E$41:G$64),0)*($CO132+0.25*IF($CO132&lt;10,1,ROUNDDOWN($CO132,-1)))+VLOOKUP($CP$2,宝石属性!$B$43:$M$66,COLUMNS(宝石属性!$B$43:D$66),0)*10*VLOOKUP(ROUNDDOWN($CO132,-1),宝石属性!$B$25:$N$41,2,0)*VLOOKUP(ROUNDDOWN($CO132,-1),宝石属性!$B$25:$N$41,3,0)+VLOOKUP($CP$2,职业被动!$B$6:$M$29,COLUMNS(职业被动!$B$6:D$29),0)*$CO132,0)</f>
        <v>5935</v>
      </c>
      <c r="CQ132" s="9">
        <f>ROUND(属性投放!E$4+装备属性!E$4*IF($CO132&lt;10,1,ROUNDDOWN($CO132,-1))+SUM(属性投放!F$37:F$45)*$CO132+VLOOKUP($CP$2,一级属性!$E$41:$P$64,COLUMNS(一级属性!$E$41:H$64),0)*($CO132+0.25*IF($CO132&lt;10,1,ROUNDDOWN($CO132,-1)))+VLOOKUP($CP$2,宝石属性!$B$43:$M$66,COLUMNS(宝石属性!$B$43:E$66),0)*10*VLOOKUP(ROUNDDOWN($CO132,-1),宝石属性!$B$25:$N$41,2,0)*VLOOKUP(ROUNDDOWN($CO132,-1),宝石属性!$B$25:$N$41,3,0)+VLOOKUP($CP$2,职业被动!$B$6:$M$29,COLUMNS(职业被动!$B$6:E$29),0)*$CO132,0)</f>
        <v>7094</v>
      </c>
      <c r="CR132" s="9">
        <f>ROUND(属性投放!F$4+装备属性!F$4*IF($CO132&lt;10,1,ROUNDDOWN($CO132,-1))+SUM(属性投放!G$37:G$45)*$CO132+VLOOKUP($CP$2,一级属性!$E$41:$P$64,COLUMNS(一级属性!$E$41:I$64),0)*($CO132+0.25*IF($CO132&lt;10,1,ROUNDDOWN($CO132,-1)))+VLOOKUP($CP$2,宝石属性!$B$43:$M$66,COLUMNS(宝石属性!$B$43:F$66),0)*10*VLOOKUP(ROUNDDOWN($CO132,-1),宝石属性!$B$25:$N$41,2,0)*VLOOKUP(ROUNDDOWN($CO132,-1),宝石属性!$B$25:$N$41,3,0)+VLOOKUP($CP$2,职业被动!$B$6:$M$29,COLUMNS(职业被动!$B$6:F$29),0)*$CO132,0)</f>
        <v>1342</v>
      </c>
      <c r="CS132" s="9">
        <f>ROUND(属性投放!G$4+装备属性!G$4*IF($CO132&lt;10,1,ROUNDDOWN($CO132,-1))+SUM(属性投放!H$37:H$45)*$CO132+VLOOKUP($CP$2,一级属性!$E$41:$P$64,COLUMNS(一级属性!$E$41:J$64),0)*($CO132+0.25*IF($CO132&lt;10,1,ROUNDDOWN($CO132,-1)))+VLOOKUP($CP$2,宝石属性!$B$43:$M$66,COLUMNS(宝石属性!$B$43:G$66),0)*10*VLOOKUP(ROUNDDOWN($CO132,-1),宝石属性!$B$25:$N$41,2,0)*VLOOKUP(ROUNDDOWN($CO132,-1),宝石属性!$B$25:$N$41,3,0)+VLOOKUP($CP$2,职业被动!$B$6:$M$29,COLUMNS(职业被动!$B$6:G$29),0)*$CO132,0)</f>
        <v>1195</v>
      </c>
      <c r="CT132" s="9">
        <f>ROUND(属性投放!H$4+装备属性!H$4*IF($CO132&lt;10,1,ROUNDDOWN($CO132,-1))+SUM(属性投放!I$37:I$45)*$CO132+VLOOKUP($CP$2,一级属性!$E$41:$P$64,COLUMNS(一级属性!$E$41:K$64),0)*($CO132+0.25*IF($CO132&lt;10,1,ROUNDDOWN($CO132,-1)))+VLOOKUP($CP$2,宝石属性!$B$43:$M$66,COLUMNS(宝石属性!$B$43:H$66),0)*10*VLOOKUP(ROUNDDOWN($CO132,-1),宝石属性!$B$25:$N$41,2,0)*VLOOKUP(ROUNDDOWN($CO132,-1),宝石属性!$B$25:$N$41,3,0)+VLOOKUP($CP$2,职业被动!$B$6:$M$29,COLUMNS(职业被动!$B$6:H$29),0)*$CO132,0)</f>
        <v>2123</v>
      </c>
      <c r="CU132" s="9">
        <f>ROUND(属性投放!I$4+装备属性!I$4*IF($CO132&lt;10,1,ROUNDDOWN($CO132,-1))+SUM(属性投放!J$37:J$45)*$CO132+VLOOKUP($CP$2,一级属性!$E$41:$P$64,COLUMNS(一级属性!$E$41:L$64),0)*($CO132+0.25*IF($CO132&lt;10,1,ROUNDDOWN($CO132,-1)))+VLOOKUP($CP$2,宝石属性!$B$43:$M$66,COLUMNS(宝石属性!$B$43:I$66),0)*10*VLOOKUP(ROUNDDOWN($CO132,-1),宝石属性!$B$25:$N$41,2,0)*VLOOKUP(ROUNDDOWN($CO132,-1),宝石属性!$B$25:$N$41,3,0)+VLOOKUP($CP$2,职业被动!$B$6:$M$29,COLUMNS(职业被动!$B$6:I$29),0)*$CO132,0)</f>
        <v>1851</v>
      </c>
      <c r="CV132" s="9">
        <f>ROUND(属性投放!J$4+装备属性!J$4*IF($CO132&lt;10,1,ROUNDDOWN($CO132,-1))+SUM(属性投放!K$37:K$45)*$CO132+VLOOKUP($CP$2,一级属性!$E$41:$P$64,COLUMNS(一级属性!$E$41:M$64),0)*($CO132+0.25*IF($CO132&lt;10,1,ROUNDDOWN($CO132,-1)))+VLOOKUP($CP$2,宝石属性!$B$43:$M$66,COLUMNS(宝石属性!$B$43:J$66),0)*10*VLOOKUP(ROUNDDOWN($CO132,-1),宝石属性!$B$25:$N$41,2,0)*VLOOKUP(ROUNDDOWN($CO132,-1),宝石属性!$B$25:$N$41,3,0)+VLOOKUP($CP$2,职业被动!$B$6:$M$29,COLUMNS(职业被动!$B$6:J$29),0)*$CO132,0)</f>
        <v>746</v>
      </c>
      <c r="CW132" s="9">
        <f>ROUND(属性投放!K$4+装备属性!K$4*IF($CO132&lt;10,1,ROUNDDOWN($CO132,-1))+SUM(属性投放!L$37:L$45)*$CO132+VLOOKUP($CP$2,一级属性!$E$41:$P$64,COLUMNS(一级属性!$E$41:N$64),0)*($CO132+0.25*IF($CO132&lt;10,1,ROUNDDOWN($CO132,-1)))+VLOOKUP($CP$2,宝石属性!$B$43:$M$66,COLUMNS(宝石属性!$B$43:K$66),0)*10*VLOOKUP(ROUNDDOWN($CO132,-1),宝石属性!$B$25:$N$41,2,0)*VLOOKUP(ROUNDDOWN($CO132,-1),宝石属性!$B$25:$N$41,3,0)+VLOOKUP($CP$2,职业被动!$B$6:$M$29,COLUMNS(职业被动!$B$6:K$29),0)*$CO132,0)</f>
        <v>445</v>
      </c>
      <c r="CX132" s="9">
        <f>ROUND(属性投放!L$4+装备属性!L$4*IF($CO132&lt;10,1,ROUNDDOWN($CO132,-1))+SUM(属性投放!M$37:M$45)*$CO132+VLOOKUP($CP$2,一级属性!$E$41:$P$64,COLUMNS(一级属性!$E$41:O$64),0)*($CO132+0.25*IF($CO132&lt;10,1,ROUNDDOWN($CO132,-1)))+VLOOKUP($CP$2,宝石属性!$B$43:$M$66,COLUMNS(宝石属性!$B$43:L$66),0)*10*VLOOKUP(ROUNDDOWN($CO132,-1),宝石属性!$B$25:$N$41,2,0)*VLOOKUP(ROUNDDOWN($CO132,-1),宝石属性!$B$25:$N$41,3,0)+VLOOKUP($CP$2,职业被动!$B$6:$M$29,COLUMNS(职业被动!$B$6:L$29),0)*$CO132,0)</f>
        <v>39</v>
      </c>
      <c r="CY132" s="9">
        <f>ROUND(属性投放!M$4+装备属性!M$4*IF($CO132&lt;10,1,ROUNDDOWN($CO132,-1))+SUM(属性投放!N$37:N$45)*$CO132+VLOOKUP($CP$2,一级属性!$E$41:$P$64,COLUMNS(一级属性!$E$41:P$64),0)*($CO132+0.25*IF($CO132&lt;10,1,ROUNDDOWN($CO132,-1)))+VLOOKUP($CP$2,宝石属性!$B$43:$M$66,COLUMNS(宝石属性!$B$43:M$66),0)*10*VLOOKUP(ROUNDDOWN($CO132,-1),宝石属性!$B$25:$N$41,2,0)*VLOOKUP(ROUNDDOWN($CO132,-1),宝石属性!$B$25:$N$41,3,0)+VLOOKUP($CP$2,职业被动!$B$6:$M$29,COLUMNS(职业被动!$B$6:M$29),0)*$CO132,0)</f>
        <v>1329</v>
      </c>
      <c r="CZ132" s="48">
        <f>属性价值和能力评分!$F$9+ROUND(属性价值和能力评分!$F$38*10,0)*CO132+ROUND((SUM(装备属性!$W$9:$W$14)+属性价值和能力评分!$F$38*1.25+1.4+2.8)*IF(CO132&lt;10,1,ROUNDDOWN(CO132,-1)),0)+15*VLOOKUP(ROUNDDOWN(CO132,-1),宝石属性!$B$26:$D$41,2,0)*6*VLOOKUP(ROUNDDOWN(CO132,-1),宝石属性!$B$26:$D$41,3,0)+(属性价值和能力评分!$F$49*9+属性价值和能力评分!$F$50*2+属性价值和能力评分!$F$53*8/5)*CO132</f>
        <v>23418</v>
      </c>
      <c r="DB132" s="1">
        <v>129</v>
      </c>
      <c r="DC132" s="9">
        <f>ROUND(属性投放!D$4+装备属性!D$4*IF($DB132&lt;10,1,ROUNDDOWN($DB132,-1))+SUM(属性投放!E$37:E$45)*$DB132+VLOOKUP($DC$2,一级属性!$E$41:$P$64,COLUMNS(一级属性!$E$41:G$64),0)*($DB132+0.25*IF($DB132&lt;10,1,ROUNDDOWN($DB132,-1)))+VLOOKUP($DC$2,宝石属性!$B$43:$M$66,COLUMNS(宝石属性!$B$43:D$66),0)*10*VLOOKUP(ROUNDDOWN($DB132,-1),宝石属性!$B$25:$N$41,2,0)*VLOOKUP(ROUNDDOWN($DB132,-1),宝石属性!$B$25:$N$41,3,0)+VLOOKUP($DC$2,职业被动!$B$6:$M$29,COLUMNS(职业被动!$B$6:D$29),0)*$DB132,0)</f>
        <v>6838</v>
      </c>
      <c r="DD132" s="9">
        <f>ROUND(属性投放!E$4+装备属性!E$4*IF($DB132&lt;10,1,ROUNDDOWN($DB132,-1))+SUM(属性投放!F$37:F$45)*$DB132+VLOOKUP($DC$2,一级属性!$E$41:$P$64,COLUMNS(一级属性!$E$41:H$64),0)*($DB132+0.25*IF($DB132&lt;10,1,ROUNDDOWN($DB132,-1)))+VLOOKUP($DC$2,宝石属性!$B$43:$M$66,COLUMNS(宝石属性!$B$43:E$66),0)*10*VLOOKUP(ROUNDDOWN($DB132,-1),宝石属性!$B$25:$N$41,2,0)*VLOOKUP(ROUNDDOWN($DB132,-1),宝石属性!$B$25:$N$41,3,0)+VLOOKUP($DC$2,职业被动!$B$6:$M$29,COLUMNS(职业被动!$B$6:E$29),0)*$DB132,0)</f>
        <v>3119</v>
      </c>
      <c r="DE132" s="9">
        <f>ROUND(属性投放!F$4+装备属性!F$4*IF($DB132&lt;10,1,ROUNDDOWN($DB132,-1))+SUM(属性投放!G$37:G$45)*$DB132+VLOOKUP($DC$2,一级属性!$E$41:$P$64,COLUMNS(一级属性!$E$41:I$64),0)*($DB132+0.25*IF($DB132&lt;10,1,ROUNDDOWN($DB132,-1)))+VLOOKUP($DC$2,宝石属性!$B$43:$M$66,COLUMNS(宝石属性!$B$43:F$66),0)*10*VLOOKUP(ROUNDDOWN($DB132,-1),宝石属性!$B$25:$N$41,2,0)*VLOOKUP(ROUNDDOWN($DB132,-1),宝石属性!$B$25:$N$41,3,0)+VLOOKUP($DC$2,职业被动!$B$6:$M$29,COLUMNS(职业被动!$B$6:F$29),0)*$DB132,0)</f>
        <v>1342</v>
      </c>
      <c r="DF132" s="9">
        <f>ROUND(属性投放!G$4+装备属性!G$4*IF($DB132&lt;10,1,ROUNDDOWN($DB132,-1))+SUM(属性投放!H$37:H$45)*$DB132+VLOOKUP($DC$2,一级属性!$E$41:$P$64,COLUMNS(一级属性!$E$41:J$64),0)*($DB132+0.25*IF($DB132&lt;10,1,ROUNDDOWN($DB132,-1)))+VLOOKUP($DC$2,宝石属性!$B$43:$M$66,COLUMNS(宝石属性!$B$43:G$66),0)*10*VLOOKUP(ROUNDDOWN($DB132,-1),宝石属性!$B$25:$N$41,2,0)*VLOOKUP(ROUNDDOWN($DB132,-1),宝石属性!$B$25:$N$41,3,0)+VLOOKUP($DC$2,职业被动!$B$6:$M$29,COLUMNS(职业被动!$B$6:G$29),0)*$DB132,0)</f>
        <v>3442</v>
      </c>
      <c r="DG132" s="9">
        <f>ROUND(属性投放!H$4+装备属性!H$4*IF($DB132&lt;10,1,ROUNDDOWN($DB132,-1))+SUM(属性投放!I$37:I$45)*$DB132+VLOOKUP($DC$2,一级属性!$E$41:$P$64,COLUMNS(一级属性!$E$41:K$64),0)*($DB132+0.25*IF($DB132&lt;10,1,ROUNDDOWN($DB132,-1)))+VLOOKUP($DC$2,宝石属性!$B$43:$M$66,COLUMNS(宝石属性!$B$43:H$66),0)*10*VLOOKUP(ROUNDDOWN($DB132,-1),宝石属性!$B$25:$N$41,2,0)*VLOOKUP(ROUNDDOWN($DB132,-1),宝石属性!$B$25:$N$41,3,0)+VLOOKUP($DC$2,职业被动!$B$6:$M$29,COLUMNS(职业被动!$B$6:H$29),0)*$DB132,0)</f>
        <v>830</v>
      </c>
      <c r="DH132" s="9">
        <f>ROUND(属性投放!I$4+装备属性!I$4*IF($DB132&lt;10,1,ROUNDDOWN($DB132,-1))+SUM(属性投放!J$37:J$45)*$DB132+VLOOKUP($DC$2,一级属性!$E$41:$P$64,COLUMNS(一级属性!$E$41:L$64),0)*($DB132+0.25*IF($DB132&lt;10,1,ROUNDDOWN($DB132,-1)))+VLOOKUP($DC$2,宝石属性!$B$43:$M$66,COLUMNS(宝石属性!$B$43:I$66),0)*10*VLOOKUP(ROUNDDOWN($DB132,-1),宝石属性!$B$25:$N$41,2,0)*VLOOKUP(ROUNDDOWN($DB132,-1),宝石属性!$B$25:$N$41,3,0)+VLOOKUP($DC$2,职业被动!$B$6:$M$29,COLUMNS(职业被动!$B$6:I$29),0)*$DB132,0)</f>
        <v>1245</v>
      </c>
      <c r="DI132" s="9">
        <f>ROUND(属性投放!J$4+装备属性!J$4*IF($DB132&lt;10,1,ROUNDDOWN($DB132,-1))+SUM(属性投放!K$37:K$45)*$DB132+VLOOKUP($DC$2,一级属性!$E$41:$P$64,COLUMNS(一级属性!$E$41:M$64),0)*($DB132+0.25*IF($DB132&lt;10,1,ROUNDDOWN($DB132,-1)))+VLOOKUP($DC$2,宝石属性!$B$43:$M$66,COLUMNS(宝石属性!$B$43:J$66),0)*10*VLOOKUP(ROUNDDOWN($DB132,-1),宝石属性!$B$25:$N$41,2,0)*VLOOKUP(ROUNDDOWN($DB132,-1),宝石属性!$B$25:$N$41,3,0)+VLOOKUP($DC$2,职业被动!$B$6:$M$29,COLUMNS(职业被动!$B$6:J$29),0)*$DB132,0)</f>
        <v>905</v>
      </c>
      <c r="DJ132" s="9">
        <f>ROUND(属性投放!K$4+装备属性!K$4*IF($DB132&lt;10,1,ROUNDDOWN($DB132,-1))+SUM(属性投放!L$37:L$45)*$DB132+VLOOKUP($DC$2,一级属性!$E$41:$P$64,COLUMNS(一级属性!$E$41:N$64),0)*($DB132+0.25*IF($DB132&lt;10,1,ROUNDDOWN($DB132,-1)))+VLOOKUP($DC$2,宝石属性!$B$43:$M$66,COLUMNS(宝石属性!$B$43:K$66),0)*10*VLOOKUP(ROUNDDOWN($DB132,-1),宝石属性!$B$25:$N$41,2,0)*VLOOKUP(ROUNDDOWN($DB132,-1),宝石属性!$B$25:$N$41,3,0)+VLOOKUP($DC$2,职业被动!$B$6:$M$29,COLUMNS(职业被动!$B$6:K$29),0)*$DB132,0)</f>
        <v>605</v>
      </c>
      <c r="DK132" s="9">
        <f>ROUND(属性投放!L$4+装备属性!L$4*IF($DB132&lt;10,1,ROUNDDOWN($DB132,-1))+SUM(属性投放!M$37:M$45)*$DB132+VLOOKUP($DC$2,一级属性!$E$41:$P$64,COLUMNS(一级属性!$E$41:O$64),0)*($DB132+0.25*IF($DB132&lt;10,1,ROUNDDOWN($DB132,-1)))+VLOOKUP($DC$2,宝石属性!$B$43:$M$66,COLUMNS(宝石属性!$B$43:L$66),0)*10*VLOOKUP(ROUNDDOWN($DB132,-1),宝石属性!$B$25:$N$41,2,0)*VLOOKUP(ROUNDDOWN($DB132,-1),宝石属性!$B$25:$N$41,3,0)+VLOOKUP($DC$2,职业被动!$B$6:$M$29,COLUMNS(职业被动!$B$6:L$29),0)*$DB132,0)</f>
        <v>39</v>
      </c>
      <c r="DL132" s="9">
        <f>ROUND(属性投放!M$4+装备属性!M$4*IF($DB132&lt;10,1,ROUNDDOWN($DB132,-1))+SUM(属性投放!N$37:N$45)*$DB132+VLOOKUP($DC$2,一级属性!$E$41:$P$64,COLUMNS(一级属性!$E$41:P$64),0)*($DB132+0.25*IF($DB132&lt;10,1,ROUNDDOWN($DB132,-1)))+VLOOKUP($DC$2,宝石属性!$B$43:$M$66,COLUMNS(宝石属性!$B$43:M$66),0)*10*VLOOKUP(ROUNDDOWN($DB132,-1),宝石属性!$B$25:$N$41,2,0)*VLOOKUP(ROUNDDOWN($DB132,-1),宝石属性!$B$25:$N$41,3,0)+VLOOKUP($DC$2,职业被动!$B$6:$M$29,COLUMNS(职业被动!$B$6:M$29),0)*$DB132,0)</f>
        <v>1329</v>
      </c>
      <c r="DM132" s="48">
        <f>属性价值和能力评分!$F$9+ROUND(属性价值和能力评分!$F$38*10,0)*DB132+ROUND((SUM(装备属性!$W$9:$W$14)+属性价值和能力评分!$F$38*1.25+1.4+2.8)*IF(DB132&lt;10,1,ROUNDDOWN(DB132,-1)),0)+15*VLOOKUP(ROUNDDOWN(DB132,-1),宝石属性!$B$26:$D$41,2,0)*6*VLOOKUP(ROUNDDOWN(DB132,-1),宝石属性!$B$26:$D$41,3,0)+(属性价值和能力评分!$F$49*9+属性价值和能力评分!$F$50*2+属性价值和能力评分!$F$53*8/5)*DB132</f>
        <v>23418</v>
      </c>
      <c r="DO132" s="1">
        <v>129</v>
      </c>
      <c r="DP132" s="9">
        <f>ROUND(属性投放!D$4+装备属性!D$4*IF($DO132&lt;10,1,ROUNDDOWN($DO132,-1))+SUM(属性投放!E$37:E$45)*$DO132+VLOOKUP($DP$2,一级属性!$E$41:$P$64,COLUMNS(一级属性!$E$41:G$64),0)*($DO132+0.25*IF($DO132&lt;10,1,ROUNDDOWN($DO132,-1)))+VLOOKUP($DP$2,宝石属性!$B$43:$M$66,COLUMNS(宝石属性!$B$43:D$66),0)*10*VLOOKUP(ROUNDDOWN($DO132,-1),宝石属性!$B$25:$N$41,2,0)*VLOOKUP(ROUNDDOWN($DO132,-1),宝石属性!$B$25:$N$41,3,0)+VLOOKUP($DP$2,职业被动!$B$6:$M$29,COLUMNS(职业被动!$B$6:D$29),0)*$DO132,0)</f>
        <v>14901</v>
      </c>
      <c r="DQ132" s="9">
        <f>ROUND(属性投放!E$4+装备属性!E$4*IF($DO132&lt;10,1,ROUNDDOWN($DO132,-1))+SUM(属性投放!F$37:F$45)*$DO132+VLOOKUP($DP$2,一级属性!$E$41:$P$64,COLUMNS(一级属性!$E$41:H$64),0)*($DO132+0.25*IF($DO132&lt;10,1,ROUNDDOWN($DO132,-1)))+VLOOKUP($DP$2,宝石属性!$B$43:$M$66,COLUMNS(宝石属性!$B$43:E$66),0)*10*VLOOKUP(ROUNDDOWN($DO132,-1),宝石属性!$B$25:$N$41,2,0)*VLOOKUP(ROUNDDOWN($DO132,-1),宝石属性!$B$25:$N$41,3,0)+VLOOKUP($DP$2,职业被动!$B$6:$M$29,COLUMNS(职业被动!$B$6:E$29),0)*$DO132,0)</f>
        <v>3119</v>
      </c>
      <c r="DR132" s="9">
        <f>ROUND(属性投放!F$4+装备属性!F$4*IF($DO132&lt;10,1,ROUNDDOWN($DO132,-1))+SUM(属性投放!G$37:G$45)*$DO132+VLOOKUP($DP$2,一级属性!$E$41:$P$64,COLUMNS(一级属性!$E$41:I$64),0)*($DO132+0.25*IF($DO132&lt;10,1,ROUNDDOWN($DO132,-1)))+VLOOKUP($DP$2,宝石属性!$B$43:$M$66,COLUMNS(宝石属性!$B$43:F$66),0)*10*VLOOKUP(ROUNDDOWN($DO132,-1),宝石属性!$B$25:$N$41,2,0)*VLOOKUP(ROUNDDOWN($DO132,-1),宝石属性!$B$25:$N$41,3,0)+VLOOKUP($DP$2,职业被动!$B$6:$M$29,COLUMNS(职业被动!$B$6:F$29),0)*$DO132,0)</f>
        <v>1342</v>
      </c>
      <c r="DS132" s="9">
        <f>ROUND(属性投放!G$4+装备属性!G$4*IF($DO132&lt;10,1,ROUNDDOWN($DO132,-1))+SUM(属性投放!H$37:H$45)*$DO132+VLOOKUP($DP$2,一级属性!$E$41:$P$64,COLUMNS(一级属性!$E$41:J$64),0)*($DO132+0.25*IF($DO132&lt;10,1,ROUNDDOWN($DO132,-1)))+VLOOKUP($DP$2,宝石属性!$B$43:$M$66,COLUMNS(宝石属性!$B$43:G$66),0)*10*VLOOKUP(ROUNDDOWN($DO132,-1),宝石属性!$B$25:$N$41,2,0)*VLOOKUP(ROUNDDOWN($DO132,-1),宝石属性!$B$25:$N$41,3,0)+VLOOKUP($DP$2,职业被动!$B$6:$M$29,COLUMNS(职业被动!$B$6:G$29),0)*$DO132,0)</f>
        <v>1195</v>
      </c>
      <c r="DT132" s="9">
        <f>ROUND(属性投放!H$4+装备属性!H$4*IF($DO132&lt;10,1,ROUNDDOWN($DO132,-1))+SUM(属性投放!I$37:I$45)*$DO132+VLOOKUP($DP$2,一级属性!$E$41:$P$64,COLUMNS(一级属性!$E$41:K$64),0)*($DO132+0.25*IF($DO132&lt;10,1,ROUNDDOWN($DO132,-1)))+VLOOKUP($DP$2,宝石属性!$B$43:$M$66,COLUMNS(宝石属性!$B$43:H$66),0)*10*VLOOKUP(ROUNDDOWN($DO132,-1),宝石属性!$B$25:$N$41,2,0)*VLOOKUP(ROUNDDOWN($DO132,-1),宝石属性!$B$25:$N$41,3,0)+VLOOKUP($DP$2,职业被动!$B$6:$M$29,COLUMNS(职业被动!$B$6:H$29),0)*$DO132,0)</f>
        <v>959</v>
      </c>
      <c r="DU132" s="9">
        <f>ROUND(属性投放!I$4+装备属性!I$4*IF($DO132&lt;10,1,ROUNDDOWN($DO132,-1))+SUM(属性投放!J$37:J$45)*$DO132+VLOOKUP($DP$2,一级属性!$E$41:$P$64,COLUMNS(一级属性!$E$41:L$64),0)*($DO132+0.25*IF($DO132&lt;10,1,ROUNDDOWN($DO132,-1)))+VLOOKUP($DP$2,宝石属性!$B$43:$M$66,COLUMNS(宝石属性!$B$43:I$66),0)*10*VLOOKUP(ROUNDDOWN($DO132,-1),宝石属性!$B$25:$N$41,2,0)*VLOOKUP(ROUNDDOWN($DO132,-1),宝石属性!$B$25:$N$41,3,0)+VLOOKUP($DP$2,职业被动!$B$6:$M$29,COLUMNS(职业被动!$B$6:I$29),0)*$DO132,0)</f>
        <v>1245</v>
      </c>
      <c r="DV132" s="9">
        <f>ROUND(属性投放!J$4+装备属性!J$4*IF($DO132&lt;10,1,ROUNDDOWN($DO132,-1))+SUM(属性投放!K$37:K$45)*$DO132+VLOOKUP($DP$2,一级属性!$E$41:$P$64,COLUMNS(一级属性!$E$41:M$64),0)*($DO132+0.25*IF($DO132&lt;10,1,ROUNDDOWN($DO132,-1)))+VLOOKUP($DP$2,宝石属性!$B$43:$M$66,COLUMNS(宝石属性!$B$43:J$66),0)*10*VLOOKUP(ROUNDDOWN($DO132,-1),宝石属性!$B$25:$N$41,2,0)*VLOOKUP(ROUNDDOWN($DO132,-1),宝石属性!$B$25:$N$41,3,0)+VLOOKUP($DP$2,职业被动!$B$6:$M$29,COLUMNS(职业被动!$B$6:J$29),0)*$DO132,0)</f>
        <v>905</v>
      </c>
      <c r="DW132" s="9">
        <f>ROUND(属性投放!K$4+装备属性!K$4*IF($DO132&lt;10,1,ROUNDDOWN($DO132,-1))+SUM(属性投放!L$37:L$45)*$DO132+VLOOKUP($DP$2,一级属性!$E$41:$P$64,COLUMNS(一级属性!$E$41:N$64),0)*($DO132+0.25*IF($DO132&lt;10,1,ROUNDDOWN($DO132,-1)))+VLOOKUP($DP$2,宝石属性!$B$43:$M$66,COLUMNS(宝石属性!$B$43:K$66),0)*10*VLOOKUP(ROUNDDOWN($DO132,-1),宝石属性!$B$25:$N$41,2,0)*VLOOKUP(ROUNDDOWN($DO132,-1),宝石属性!$B$25:$N$41,3,0)+VLOOKUP($DP$2,职业被动!$B$6:$M$29,COLUMNS(职业被动!$B$6:K$29),0)*$DO132,0)</f>
        <v>605</v>
      </c>
      <c r="DX132" s="9">
        <f>ROUND(属性投放!L$4+装备属性!L$4*IF($DO132&lt;10,1,ROUNDDOWN($DO132,-1))+SUM(属性投放!M$37:M$45)*$DO132+VLOOKUP($DP$2,一级属性!$E$41:$P$64,COLUMNS(一级属性!$E$41:O$64),0)*($DO132+0.25*IF($DO132&lt;10,1,ROUNDDOWN($DO132,-1)))+VLOOKUP($DP$2,宝石属性!$B$43:$M$66,COLUMNS(宝石属性!$B$43:L$66),0)*10*VLOOKUP(ROUNDDOWN($DO132,-1),宝石属性!$B$25:$N$41,2,0)*VLOOKUP(ROUNDDOWN($DO132,-1),宝石属性!$B$25:$N$41,3,0)+VLOOKUP($DP$2,职业被动!$B$6:$M$29,COLUMNS(职业被动!$B$6:L$29),0)*$DO132,0)</f>
        <v>39</v>
      </c>
      <c r="DY132" s="9">
        <f>ROUND(属性投放!M$4+装备属性!M$4*IF($DO132&lt;10,1,ROUNDDOWN($DO132,-1))+SUM(属性投放!N$37:N$45)*$DO132+VLOOKUP($DP$2,一级属性!$E$41:$P$64,COLUMNS(一级属性!$E$41:P$64),0)*($DO132+0.25*IF($DO132&lt;10,1,ROUNDDOWN($DO132,-1)))+VLOOKUP($DP$2,宝石属性!$B$43:$M$66,COLUMNS(宝石属性!$B$43:M$66),0)*10*VLOOKUP(ROUNDDOWN($DO132,-1),宝石属性!$B$25:$N$41,2,0)*VLOOKUP(ROUNDDOWN($DO132,-1),宝石属性!$B$25:$N$41,3,0)+VLOOKUP($DP$2,职业被动!$B$6:$M$29,COLUMNS(职业被动!$B$6:M$29),0)*$DO132,0)</f>
        <v>1329</v>
      </c>
      <c r="DZ132" s="48">
        <f>属性价值和能力评分!$F$9+ROUND(属性价值和能力评分!$F$38*10,0)*DO132+ROUND((SUM(装备属性!$W$9:$W$14)+属性价值和能力评分!$F$38*1.25+1.4+2.8)*IF(DO132&lt;10,1,ROUNDDOWN(DO132,-1)),0)+15*VLOOKUP(ROUNDDOWN(DO132,-1),宝石属性!$B$26:$D$41,2,0)*6*VLOOKUP(ROUNDDOWN(DO132,-1),宝石属性!$B$26:$D$41,3,0)+(属性价值和能力评分!$F$49*9+属性价值和能力评分!$F$50*2+属性价值和能力评分!$F$53*8/5)*DO132</f>
        <v>23418</v>
      </c>
      <c r="EA132" s="17"/>
      <c r="EB132" s="1">
        <v>129</v>
      </c>
      <c r="EC132" s="1">
        <f>ROUND(CC132/MAX(CE132/10,((CE132*(1+属性投放!$E$8)-CF132+属性投放!$F$8*EB132)*(1+属性投放!$G$8)*(1+属性投放!$H$8))),1)</f>
        <v>2.8</v>
      </c>
      <c r="ED132" s="1">
        <f>ROUND(CP132/MAX(CE132/10,((CE132*(1+属性投放!$E$8)-CS132+属性投放!$F$8*EB132)*(1+属性投放!$G$8)*(1+属性投放!$H$8))),1)</f>
        <v>2.7</v>
      </c>
      <c r="EE132" s="1">
        <f>ROUND(DC132/MAX(CE132/10,((CE132*(1+属性投放!$E$8)-DF132+属性投放!$F$8*EB132)*(1+属性投放!$G$8)*(1+属性投放!$H$8))),1)</f>
        <v>24.6</v>
      </c>
      <c r="EF132" s="1">
        <f>ROUND(DP132/MAX(CE132/10,((CE132*(1+属性投放!$E$8)-DS132+属性投放!$F$8*EB132)*(1+属性投放!$G$8)*(1+属性投放!$H$8))),1)</f>
        <v>6.7</v>
      </c>
      <c r="EH132" s="1">
        <f>ROUND(CC132/MAX(属性投放!$F$9*EB132,((CT132*(1+属性投放!$E$9)-CH132+属性投放!$F$9*EB132)*(1+属性投放!$G$9)*(1+属性投放!$H$9))),1)</f>
        <v>2.6</v>
      </c>
      <c r="EI132" s="1">
        <f>ROUND(CP132/MAX(属性投放!$F$9*EB132,((CT132*(1+属性投放!$E$9)-CU132+属性投放!$F$9*EB132)*(1+属性投放!$G$9)*(1+属性投放!$H$9))),1)</f>
        <v>3.3</v>
      </c>
      <c r="EJ132" s="1">
        <f>ROUND(DC132/MAX(属性投放!$F$9*EB132,((CT132*(1+属性投放!$E$9)-DH132+属性投放!$F$9*EB132)*(1+属性投放!$G$9)*(1+属性投放!$H$9))),1)</f>
        <v>2.8</v>
      </c>
      <c r="EK132" s="1">
        <f>ROUND(DP132/MAX(属性投放!$F$9*EB132,((CT132*(1+属性投放!$E$9)-DU132+属性投放!$F$9*EB132)*(1+属性投放!$G$9)*(1+属性投放!$H$9))),1)</f>
        <v>6.1</v>
      </c>
      <c r="EM132" s="1">
        <f>ROUND(CC132/((BW132*(1+属性投放!$E$10)+属性投放!$F$10*EB132)*(1+属性投放!$G$10)*(1+属性投放!$H$10)),1)</f>
        <v>5.6</v>
      </c>
      <c r="EN132" s="1">
        <f>ROUND(CP132/((BW132*(1+属性投放!$E$10)+属性投放!$F$10*EB132)*(1+属性投放!$G$10)*(1+属性投放!$H$10)),1)</f>
        <v>5.6</v>
      </c>
      <c r="EO132" s="1">
        <f>ROUND(DC132/((BW132*(1+属性投放!$E$10)+属性投放!$F$10*EB132)*(1+属性投放!$G$10)*(1+属性投放!$H$10)),1)</f>
        <v>6.5</v>
      </c>
      <c r="EP132" s="1">
        <f>ROUND(DP132/((BW132*(1+属性投放!$E$10)+属性投放!$F$10*EB132)*(1+属性投放!$G$10)*(1+属性投放!$H$10)),1)</f>
        <v>14.2</v>
      </c>
    </row>
    <row r="133" spans="2:146">
      <c r="B133" s="1">
        <v>130</v>
      </c>
      <c r="C133" s="9">
        <f>ROUND(属性投放!D$4+装备属性!D$4*IF($B133&lt;10,1,ROUNDDOWN($B133,-1))+SUM(属性投放!E$37:E$45)*$B133+VLOOKUP($C$2,一级属性!$E$41:$P$64,COLUMNS(一级属性!$E$41:G$64),0)*($B133+0.25*IF($B133&lt;10,1,ROUNDDOWN($B133,-1)))+VLOOKUP($C$2,宝石属性!$B$43:$M$66,COLUMNS(宝石属性!$B$43:D$66),0)*10*VLOOKUP(ROUNDDOWN($B133,-1),宝石属性!$B$25:$N$41,2,0)*VLOOKUP(ROUNDDOWN($B133,-1),宝石属性!$B$25:$N$41,3,0)+VLOOKUP($C$2,职业被动!$B$6:$M$29,COLUMNS(职业被动!$B$6:D$29),0)*$B133,0)</f>
        <v>7422</v>
      </c>
      <c r="D133" s="9">
        <f>ROUND(属性投放!E$4+装备属性!E$4*IF($B133&lt;10,1,ROUNDDOWN($B133,-1))+SUM(属性投放!F$37:F$38)*$B133+VLOOKUP($C$2,一级属性!$E$67:$P$90,COLUMNS(一级属性!$E$67:H$90),0)*$B133+VLOOKUP($C$2,宝石属性!$B$43:$M$66,COLUMNS(宝石属性!$B$43:E$66),0)*10*VLOOKUP(ROUNDDOWN($B133,-1),宝石属性!$B$25:$N$41,2,0)*VLOOKUP(ROUNDDOWN($B133,-1),宝石属性!$B$25:$N$41,3,0)+VLOOKUP($C$2,职业被动!$B$6:$M$29,COLUMNS(职业被动!$B$6:E$29),0)*$B133,0)</f>
        <v>3216</v>
      </c>
      <c r="E133" s="9">
        <f>ROUND(属性投放!F$4+装备属性!F$4*IF($B133&lt;10,1,ROUNDDOWN($B133,-1))+SUM(属性投放!G$37:G$38)*$B133+VLOOKUP($C$2,一级属性!$E$67:$P$90,COLUMNS(一级属性!$E$67:I$90),0)*$B133+VLOOKUP($C$2,宝石属性!$B$43:$M$66,COLUMNS(宝石属性!$B$43:F$66),0)*10*VLOOKUP(ROUNDDOWN($B133,-1),宝石属性!$B$25:$N$41,2,0)*VLOOKUP(ROUNDDOWN($B133,-1),宝石属性!$B$25:$N$41,3,0)+VLOOKUP($C$2,职业被动!$B$6:$M$29,COLUMNS(职业被动!$B$6:F$29),0)*$B133,0)</f>
        <v>2561</v>
      </c>
      <c r="F133" s="9">
        <f>ROUND(属性投放!G$4+装备属性!G$4*IF($B133&lt;10,1,ROUNDDOWN($B133,-1))+SUM(属性投放!H$37:H$38)*$B133+VLOOKUP($C$2,一级属性!$E$67:$P$90,COLUMNS(一级属性!$E$67:J$90),0)*$B133+VLOOKUP($C$2,宝石属性!$B$43:$M$66,COLUMNS(宝石属性!$B$43:G$66),0)*10*VLOOKUP(ROUNDDOWN($B133,-1),宝石属性!$B$25:$N$41,2,0)*VLOOKUP(ROUNDDOWN($B133,-1),宝石属性!$B$25:$N$41,3,0)+VLOOKUP($C$2,职业被动!$B$6:$M$29,COLUMNS(职业被动!$B$6:G$29),0)*$B133,0)</f>
        <v>1369</v>
      </c>
      <c r="G133" s="9">
        <f>ROUND(属性投放!H$4+装备属性!H$4*IF($B133&lt;10,1,ROUNDDOWN($B133,-1))+SUM(属性投放!I$37:I$38)*$B133+VLOOKUP($C$2,一级属性!$E$67:$P$90,COLUMNS(一级属性!$E$67:K$90),0)*$B133+VLOOKUP($C$2,宝石属性!$B$43:$M$66,COLUMNS(宝石属性!$B$43:H$66),0)*10*VLOOKUP(ROUNDDOWN($B133,-1),宝石属性!$B$25:$N$41,2,0)*VLOOKUP(ROUNDDOWN($B133,-1),宝石属性!$B$25:$N$41,3,0)+VLOOKUP($C$2,职业被动!$B$6:$M$29,COLUMNS(职业被动!$B$6:H$29),0)*$B133,0)</f>
        <v>873</v>
      </c>
      <c r="H133" s="9">
        <f>ROUND(属性投放!I$4+装备属性!I$4*IF($B133&lt;10,1,ROUNDDOWN($B133,-1))+SUM(属性投放!J$37:J$38)*$B133+VLOOKUP($C$2,一级属性!$E$67:$P$90,COLUMNS(一级属性!$E$67:L$90),0)*$B133+VLOOKUP($C$2,宝石属性!$B$43:$M$66,COLUMNS(宝石属性!$B$43:I$66),0)*10*VLOOKUP(ROUNDDOWN($B133,-1),宝石属性!$B$25:$N$41,2,0)*VLOOKUP(ROUNDDOWN($B133,-1),宝石属性!$B$25:$N$41,3,0)+VLOOKUP($C$2,职业被动!$B$6:$M$29,COLUMNS(职业被动!$B$6:I$29),0)*$B133,0)</f>
        <v>1409</v>
      </c>
      <c r="I133" s="9">
        <f>ROUND(属性投放!J$4+装备属性!J$4*IF($B133&lt;10,1,ROUNDDOWN($B133,-1))+SUM(属性投放!K$37:K$38)*$B133+VLOOKUP($C$2,一级属性!$E$67:$P$90,COLUMNS(一级属性!$E$67:M$90),0)*$B133+VLOOKUP($C$2,宝石属性!$B$43:$M$66,COLUMNS(宝石属性!$B$43:J$66),0)*10*VLOOKUP(ROUNDDOWN($B133,-1),宝石属性!$B$25:$N$41,2,0)*VLOOKUP(ROUNDDOWN($B133,-1),宝石属性!$B$25:$N$41,3,0)+VLOOKUP($C$2,职业被动!$B$6:$M$29,COLUMNS(职业被动!$B$6:J$29),0)*$B133,0)</f>
        <v>925</v>
      </c>
      <c r="J133" s="9">
        <f>ROUND(属性投放!K$4+装备属性!K$4*IF($B133&lt;10,1,ROUNDDOWN($B133,-1))+SUM(属性投放!L$37:L$38)*$B133+VLOOKUP($C$2,一级属性!$E$67:$P$90,COLUMNS(一级属性!$E$67:N$90),0)*$B133+VLOOKUP($C$2,宝石属性!$B$43:$M$66,COLUMNS(宝石属性!$B$43:K$66),0)*10*VLOOKUP(ROUNDDOWN($B133,-1),宝石属性!$B$25:$N$41,2,0)*VLOOKUP(ROUNDDOWN($B133,-1),宝石属性!$B$25:$N$41,3,0)+VLOOKUP($C$2,职业被动!$B$6:$M$29,COLUMNS(职业被动!$B$6:K$29),0)*$B133,0)</f>
        <v>475</v>
      </c>
      <c r="K133" s="9">
        <f>ROUND(属性投放!L$4+装备属性!L$4*IF($B133&lt;10,1,ROUNDDOWN($B133,-1))+SUM(属性投放!M$37:M$38)*$B133+VLOOKUP($C$2,一级属性!$E$67:$P$90,COLUMNS(一级属性!$E$67:O$90),0)*$B133+VLOOKUP($C$2,宝石属性!$B$43:$M$66,COLUMNS(宝石属性!$B$43:L$66),0)*10*VLOOKUP(ROUNDDOWN($B133,-1),宝石属性!$B$25:$N$41,2,0)*VLOOKUP(ROUNDDOWN($B133,-1),宝石属性!$B$25:$N$41,3,0)+VLOOKUP($C$2,职业被动!$B$6:$M$29,COLUMNS(职业被动!$B$6:L$29),0)*$B133,0)</f>
        <v>39</v>
      </c>
      <c r="L133" s="9">
        <f>ROUND(属性投放!M$4+装备属性!M$4*IF($B133&lt;10,1,ROUNDDOWN($B133,-1))+SUM(属性投放!N$37:N$38)*$B133+VLOOKUP($C$2,一级属性!$E$67:$P$90,COLUMNS(一级属性!$E$67:P$90),0)*$B133+VLOOKUP($C$2,宝石属性!$B$43:$M$66,COLUMNS(宝石属性!$B$43:M$66),0)*10*VLOOKUP(ROUNDDOWN($B133,-1),宝石属性!$B$25:$N$41,2,0)*VLOOKUP(ROUNDDOWN($B133,-1),宝石属性!$B$25:$N$41,3,0)+VLOOKUP($C$2,职业被动!$B$6:$M$29,COLUMNS(职业被动!$B$6:M$29),0)*$B133,0)</f>
        <v>1419</v>
      </c>
      <c r="M133" s="48">
        <f>属性价值和能力评分!$F$9+ROUND(属性价值和能力评分!$F$38*10,0)*B133+ROUND((SUM(装备属性!$W$9:$W$14)+属性价值和能力评分!$F$38*1.25+1.4+2.8)*IF(B133&lt;10,1,ROUNDDOWN(B133,-1)),0)+15*VLOOKUP(ROUNDDOWN(B133,-1),宝石属性!$B$26:$D$41,2,0)*6*VLOOKUP(ROUNDDOWN(B133,-1),宝石属性!$B$26:$D$41,3,0)+(属性价值和能力评分!$F$49*9+属性价值和能力评分!$F$50*2+属性价值和能力评分!$F$53*8/5)*B133</f>
        <v>24000</v>
      </c>
      <c r="N133" s="20"/>
      <c r="O133" s="1">
        <v>130</v>
      </c>
      <c r="P133" s="9">
        <f>ROUND(属性投放!D$4+装备属性!D$4*IF($O133&lt;10,1,ROUNDDOWN($O133,-1))+SUM(属性投放!E$37:E$45)*$O133+VLOOKUP($P$2,一级属性!$E$41:$P$64,COLUMNS(一级属性!$E$41:G$64),0)*($O133+0.25*IF($O133&lt;10,1,ROUNDDOWN($O133,-1)))+VLOOKUP($P$2,宝石属性!$B$43:$M$66,COLUMNS(宝石属性!$B$43:D$66),0)*10*VLOOKUP(ROUNDDOWN($O133,-1),宝石属性!$B$25:$N$41,2,0)*VLOOKUP(ROUNDDOWN($O133,-1),宝石属性!$B$25:$N$41,3,0)+VLOOKUP($P$2,职业被动!$B$6:$M$29,COLUMNS(职业被动!$B$6:D$29),0)*$O133,0)</f>
        <v>9242</v>
      </c>
      <c r="Q133" s="9">
        <f>ROUND(属性投放!E$4+装备属性!E$4*IF($O133&lt;10,1,ROUNDDOWN($O133,-1))+SUM(属性投放!F$37:F$45)*$O133+VLOOKUP($P$2,一级属性!$E$41:$P$64,COLUMNS(一级属性!$E$41:H$64),0)*($O133+0.25*IF($O133&lt;10,1,ROUNDDOWN($O133,-1)))+VLOOKUP($P$2,宝石属性!$B$43:$M$66,COLUMNS(宝石属性!$B$43:E$66),0)*10*VLOOKUP(ROUNDDOWN($O133,-1),宝石属性!$B$25:$N$41,2,0)*VLOOKUP(ROUNDDOWN($O133,-1),宝石属性!$B$25:$N$41,3,0)+VLOOKUP($P$2,职业被动!$B$6:$M$29,COLUMNS(职业被动!$B$6:E$29),0)*$O133,0)</f>
        <v>5654</v>
      </c>
      <c r="R133" s="9">
        <f>ROUND(属性投放!F$4+装备属性!F$4*IF($O133&lt;10,1,ROUNDDOWN($O133,-1))+SUM(属性投放!G$37:G$45)*$O133+VLOOKUP($P$2,一级属性!$E$41:$P$64,COLUMNS(一级属性!$E$41:I$64),0)*($O133+0.25*IF($O133&lt;10,1,ROUNDDOWN($O133,-1)))+VLOOKUP($P$2,宝石属性!$B$43:$M$66,COLUMNS(宝石属性!$B$43:F$66),0)*10*VLOOKUP(ROUNDDOWN($O133,-1),宝石属性!$B$25:$N$41,2,0)*VLOOKUP(ROUNDDOWN($O133,-1),宝石属性!$B$25:$N$41,3,0)+VLOOKUP($P$2,职业被动!$B$6:$M$29,COLUMNS(职业被动!$B$6:F$29),0)*$O133,0)</f>
        <v>1426</v>
      </c>
      <c r="S133" s="9">
        <f>ROUND(属性投放!G$4+装备属性!G$4*IF($O133&lt;10,1,ROUNDDOWN($O133,-1))+SUM(属性投放!H$37:H$45)*$O133+VLOOKUP($P$2,一级属性!$E$41:$P$64,COLUMNS(一级属性!$E$41:J$64),0)*($O133+0.25*IF($O133&lt;10,1,ROUNDDOWN($O133,-1)))+VLOOKUP($P$2,宝石属性!$B$43:$M$66,COLUMNS(宝石属性!$B$43:G$66),0)*10*VLOOKUP(ROUNDDOWN($O133,-1),宝石属性!$B$25:$N$41,2,0)*VLOOKUP(ROUNDDOWN($O133,-1),宝石属性!$B$25:$N$41,3,0)+VLOOKUP($P$2,职业被动!$B$6:$M$29,COLUMNS(职业被动!$B$6:G$29),0)*$O133,0)</f>
        <v>1239</v>
      </c>
      <c r="T133" s="9">
        <f>ROUND(属性投放!H$4+装备属性!H$4*IF($O133&lt;10,1,ROUNDDOWN($O133,-1))+SUM(属性投放!I$37:I$45)*$O133+VLOOKUP($P$2,一级属性!$E$41:$P$64,COLUMNS(一级属性!$E$41:K$64),0)*($O133+0.25*IF($O133&lt;10,1,ROUNDDOWN($O133,-1)))+VLOOKUP($P$2,宝石属性!$B$43:$M$66,COLUMNS(宝石属性!$B$43:H$66),0)*10*VLOOKUP(ROUNDDOWN($O133,-1),宝石属性!$B$25:$N$41,2,0)*VLOOKUP(ROUNDDOWN($O133,-1),宝石属性!$B$25:$N$41,3,0)+VLOOKUP($P$2,职业被动!$B$6:$M$29,COLUMNS(职业被动!$B$6:H$29),0)*$O133,0)</f>
        <v>1491</v>
      </c>
      <c r="U133" s="9">
        <f>ROUND(属性投放!I$4+装备属性!I$4*IF($O133&lt;10,1,ROUNDDOWN($O133,-1))+SUM(属性投放!J$37:J$45)*$O133+VLOOKUP($P$2,一级属性!$E$41:$P$64,COLUMNS(一级属性!$E$41:L$64),0)*($O133+0.25*IF($O133&lt;10,1,ROUNDDOWN($O133,-1)))+VLOOKUP($P$2,宝石属性!$B$43:$M$66,COLUMNS(宝石属性!$B$43:I$66),0)*10*VLOOKUP(ROUNDDOWN($O133,-1),宝石属性!$B$25:$N$41,2,0)*VLOOKUP(ROUNDDOWN($O133,-1),宝石属性!$B$25:$N$41,3,0)+VLOOKUP($P$2,职业被动!$B$6:$M$29,COLUMNS(职业被动!$B$6:I$29),0)*$O133,0)</f>
        <v>1507</v>
      </c>
      <c r="V133" s="9">
        <f>ROUND(属性投放!J$4+装备属性!J$4*IF($O133&lt;10,1,ROUNDDOWN($O133,-1))+SUM(属性投放!K$37:K$45)*$O133+VLOOKUP($P$2,一级属性!$E$41:$P$64,COLUMNS(一级属性!$E$41:M$64),0)*($O133+0.25*IF($O133&lt;10,1,ROUNDDOWN($O133,-1)))+VLOOKUP($P$2,宝石属性!$B$43:$M$66,COLUMNS(宝石属性!$B$43:J$66),0)*10*VLOOKUP(ROUNDDOWN($O133,-1),宝石属性!$B$25:$N$41,2,0)*VLOOKUP(ROUNDDOWN($O133,-1),宝石属性!$B$25:$N$41,3,0)+VLOOKUP($P$2,职业被动!$B$6:$M$29,COLUMNS(职业被动!$B$6:J$29),0)*$O133,0)</f>
        <v>1038</v>
      </c>
      <c r="W133" s="9">
        <f>ROUND(属性投放!K$4+装备属性!K$4*IF($O133&lt;10,1,ROUNDDOWN($O133,-1))+SUM(属性投放!L$37:L$45)*$O133+VLOOKUP($P$2,一级属性!$E$41:$P$64,COLUMNS(一级属性!$E$41:N$64),0)*($O133+0.25*IF($O133&lt;10,1,ROUNDDOWN($O133,-1)))+VLOOKUP($P$2,宝石属性!$B$43:$M$66,COLUMNS(宝石属性!$B$43:K$66),0)*10*VLOOKUP(ROUNDDOWN($O133,-1),宝石属性!$B$25:$N$41,2,0)*VLOOKUP(ROUNDDOWN($O133,-1),宝石属性!$B$25:$N$41,3,0)+VLOOKUP($P$2,职业被动!$B$6:$M$29,COLUMNS(职业被动!$B$6:K$29),0)*$O133,0)</f>
        <v>635</v>
      </c>
      <c r="X133" s="9">
        <f>ROUND(属性投放!L$4+装备属性!L$4*IF($O133&lt;10,1,ROUNDDOWN($O133,-1))+SUM(属性投放!M$37:M$45)*$O133+VLOOKUP($P$2,一级属性!$E$41:$P$64,COLUMNS(一级属性!$E$41:O$64),0)*($O133+0.25*IF($O133&lt;10,1,ROUNDDOWN($O133,-1)))+VLOOKUP($P$2,宝石属性!$B$43:$M$66,COLUMNS(宝石属性!$B$43:L$66),0)*10*VLOOKUP(ROUNDDOWN($O133,-1),宝石属性!$B$25:$N$41,2,0)*VLOOKUP(ROUNDDOWN($O133,-1),宝石属性!$B$25:$N$41,3,0)+VLOOKUP($P$2,职业被动!$B$6:$M$29,COLUMNS(职业被动!$B$6:L$29),0)*$O133,0)</f>
        <v>39</v>
      </c>
      <c r="Y133" s="9">
        <f>ROUND(属性投放!M$4+装备属性!M$4*IF($O133&lt;10,1,ROUNDDOWN($O133,-1))+SUM(属性投放!N$37:N$45)*$O133+VLOOKUP($P$2,一级属性!$E$41:$P$64,COLUMNS(一级属性!$E$41:P$64),0)*($O133+0.25*IF($O133&lt;10,1,ROUNDDOWN($O133,-1)))+VLOOKUP($P$2,宝石属性!$B$43:$M$66,COLUMNS(宝石属性!$B$43:M$66),0)*10*VLOOKUP(ROUNDDOWN($O133,-1),宝石属性!$B$25:$N$41,2,0)*VLOOKUP(ROUNDDOWN($O133,-1),宝石属性!$B$25:$N$41,3,0)+VLOOKUP($P$2,职业被动!$B$6:$M$29,COLUMNS(职业被动!$B$6:M$29),0)*$O133,0)</f>
        <v>1419</v>
      </c>
      <c r="Z133" s="48">
        <f>属性价值和能力评分!$F$9+ROUND(属性价值和能力评分!$F$38*10,0)*O133+ROUND((SUM(装备属性!$W$9:$W$14)+属性价值和能力评分!$F$38*1.25+1.4+2.8)*IF(O133&lt;10,1,ROUNDDOWN(O133,-1)),0)+15*VLOOKUP(ROUNDDOWN(O133,-1),宝石属性!$B$26:$D$41,2,0)*6*VLOOKUP(ROUNDDOWN(O133,-1),宝石属性!$B$26:$D$41,3,0)+(属性价值和能力评分!$F$49*9+属性价值和能力评分!$F$50*2+属性价值和能力评分!$F$53*8/5)*O133</f>
        <v>24000</v>
      </c>
      <c r="AB133" s="1">
        <v>130</v>
      </c>
      <c r="AC133" s="9">
        <f>ROUND(属性投放!D$4+装备属性!D$4*IF($AB133&lt;10,1,ROUNDDOWN($AB133,-1))+SUM(属性投放!E$37:E$45)*$AB133+VLOOKUP($AC$2,一级属性!$E$41:$P$64,COLUMNS(一级属性!$E$41:G$64),0)*($AB133+0.25*IF($AB133&lt;10,1,ROUNDDOWN($AB133,-1)))+VLOOKUP($AC$2,宝石属性!$B$43:$M$66,COLUMNS(宝石属性!$B$43:D$66),0)*10*VLOOKUP(ROUNDDOWN($AB133,-1),宝石属性!$B$25:$N$41,2,0)*VLOOKUP(ROUNDDOWN($AB133,-1),宝石属性!$B$25:$N$41,3,0)+VLOOKUP($AC$2,职业被动!$B$6:$M$29,COLUMNS(职业被动!$B$6:D$29),0)*$AB133,0)</f>
        <v>8332</v>
      </c>
      <c r="AD133" s="9">
        <f>ROUND(属性投放!E$4+装备属性!E$4*IF($AB133&lt;10,1,ROUNDDOWN($AB133,-1))+SUM(属性投放!F$37:F$45)*$AB133+VLOOKUP($AC$2,一级属性!$E$41:$P$64,COLUMNS(一级属性!$E$41:H$64),0)*($AB133+0.25*IF($AB133&lt;10,1,ROUNDDOWN($AB133,-1)))+VLOOKUP($AC$2,宝石属性!$B$43:$M$66,COLUMNS(宝石属性!$B$43:E$66),0)*10*VLOOKUP(ROUNDDOWN($AB133,-1),宝石属性!$B$25:$N$41,2,0)*VLOOKUP(ROUNDDOWN($AB133,-1),宝石属性!$B$25:$N$41,3,0)+VLOOKUP($AC$2,职业被动!$B$6:$M$29,COLUMNS(职业被动!$B$6:E$29),0)*$AB133,0)</f>
        <v>3216</v>
      </c>
      <c r="AE133" s="9">
        <f>ROUND(属性投放!F$4+装备属性!F$4*IF($AB133&lt;10,1,ROUNDDOWN($AB133,-1))+SUM(属性投放!G$37:G$45)*$AB133+VLOOKUP($AC$2,一级属性!$E$41:$P$64,COLUMNS(一级属性!$E$41:I$64),0)*($AB133+0.25*IF($AB133&lt;10,1,ROUNDDOWN($AB133,-1)))+VLOOKUP($AC$2,宝石属性!$B$43:$M$66,COLUMNS(宝石属性!$B$43:F$66),0)*10*VLOOKUP(ROUNDDOWN($AB133,-1),宝石属性!$B$25:$N$41,2,0)*VLOOKUP(ROUNDDOWN($AB133,-1),宝石属性!$B$25:$N$41,3,0)+VLOOKUP($AC$2,职业被动!$B$6:$M$29,COLUMNS(职业被动!$B$6:F$29),0)*$AB133,0)</f>
        <v>2236</v>
      </c>
      <c r="AF133" s="9">
        <f>ROUND(属性投放!G$4+装备属性!G$4*IF($AB133&lt;10,1,ROUNDDOWN($AB133,-1))+SUM(属性投放!H$37:H$45)*$AB133+VLOOKUP($AC$2,一级属性!$E$41:$P$64,COLUMNS(一级属性!$E$41:J$64),0)*($AB133+0.25*IF($AB133&lt;10,1,ROUNDDOWN($AB133,-1)))+VLOOKUP($AC$2,宝石属性!$B$43:$M$66,COLUMNS(宝石属性!$B$43:G$66),0)*10*VLOOKUP(ROUNDDOWN($AB133,-1),宝石属性!$B$25:$N$41,2,0)*VLOOKUP(ROUNDDOWN($AB133,-1),宝石属性!$B$25:$N$41,3,0)+VLOOKUP($AC$2,职业被动!$B$6:$M$29,COLUMNS(职业被动!$B$6:G$29),0)*$AB133,0)</f>
        <v>1499</v>
      </c>
      <c r="AG133" s="9">
        <f>ROUND(属性投放!H$4+装备属性!H$4*IF($AB133&lt;10,1,ROUNDDOWN($AB133,-1))+SUM(属性投放!I$37:I$45)*$AB133+VLOOKUP($AC$2,一级属性!$E$41:$P$64,COLUMNS(一级属性!$E$41:K$64),0)*($AB133+0.25*IF($AB133&lt;10,1,ROUNDDOWN($AB133,-1)))+VLOOKUP($AC$2,宝石属性!$B$43:$M$66,COLUMNS(宝石属性!$B$43:H$66),0)*10*VLOOKUP(ROUNDDOWN($AB133,-1),宝石属性!$B$25:$N$41,2,0)*VLOOKUP(ROUNDDOWN($AB133,-1),宝石属性!$B$25:$N$41,3,0)+VLOOKUP($AC$2,职业被动!$B$6:$M$29,COLUMNS(职业被动!$B$6:H$29),0)*$AB133,0)</f>
        <v>873</v>
      </c>
      <c r="AH133" s="9">
        <f>ROUND(属性投放!I$4+装备属性!I$4*IF($AB133&lt;10,1,ROUNDDOWN($AB133,-1))+SUM(属性投放!J$37:J$45)*$AB133+VLOOKUP($AC$2,一级属性!$E$41:$P$64,COLUMNS(一级属性!$E$41:L$64),0)*($AB133+0.25*IF($AB133&lt;10,1,ROUNDDOWN($AB133,-1)))+VLOOKUP($AC$2,宝石属性!$B$43:$M$66,COLUMNS(宝石属性!$B$43:I$66),0)*10*VLOOKUP(ROUNDDOWN($AB133,-1),宝石属性!$B$25:$N$41,2,0)*VLOOKUP(ROUNDDOWN($AB133,-1),宝石属性!$B$25:$N$41,3,0)+VLOOKUP($AC$2,职业被动!$B$6:$M$29,COLUMNS(职业被动!$B$6:I$29),0)*$AB133,0)</f>
        <v>1409</v>
      </c>
      <c r="AI133" s="9">
        <f>ROUND(属性投放!J$4+装备属性!J$4*IF($AB133&lt;10,1,ROUNDDOWN($AB133,-1))+SUM(属性投放!K$37:K$45)*$AB133+VLOOKUP($AC$2,一级属性!$E$41:$P$64,COLUMNS(一级属性!$E$41:M$64),0)*($AB133+0.25*IF($AB133&lt;10,1,ROUNDDOWN($AB133,-1)))+VLOOKUP($AC$2,宝石属性!$B$43:$M$66,COLUMNS(宝石属性!$B$43:J$66),0)*10*VLOOKUP(ROUNDDOWN($AB133,-1),宝石属性!$B$25:$N$41,2,0)*VLOOKUP(ROUNDDOWN($AB133,-1),宝石属性!$B$25:$N$41,3,0)+VLOOKUP($AC$2,职业被动!$B$6:$M$29,COLUMNS(职业被动!$B$6:J$29),0)*$AB133,0)</f>
        <v>925</v>
      </c>
      <c r="AJ133" s="9">
        <f>ROUND(属性投放!K$4+装备属性!K$4*IF($AB133&lt;10,1,ROUNDDOWN($AB133,-1))+SUM(属性投放!L$37:L$45)*$AB133+VLOOKUP($AC$2,一级属性!$E$41:$P$64,COLUMNS(一级属性!$E$41:N$64),0)*($AB133+0.25*IF($AB133&lt;10,1,ROUNDDOWN($AB133,-1)))+VLOOKUP($AC$2,宝石属性!$B$43:$M$66,COLUMNS(宝石属性!$B$43:K$66),0)*10*VLOOKUP(ROUNDDOWN($AB133,-1),宝石属性!$B$25:$N$41,2,0)*VLOOKUP(ROUNDDOWN($AB133,-1),宝石属性!$B$25:$N$41,3,0)+VLOOKUP($AC$2,职业被动!$B$6:$M$29,COLUMNS(职业被动!$B$6:K$29),0)*$AB133,0)</f>
        <v>475</v>
      </c>
      <c r="AK133" s="9">
        <f>ROUND(属性投放!L$4+装备属性!L$4*IF($AB133&lt;10,1,ROUNDDOWN($AB133,-1))+SUM(属性投放!M$37:M$45)*$AB133+VLOOKUP($AC$2,一级属性!$E$41:$P$64,COLUMNS(一级属性!$E$41:O$64),0)*($AB133+0.25*IF($AB133&lt;10,1,ROUNDDOWN($AB133,-1)))+VLOOKUP($AC$2,宝石属性!$B$43:$M$66,COLUMNS(宝石属性!$B$43:L$66),0)*10*VLOOKUP(ROUNDDOWN($AB133,-1),宝石属性!$B$25:$N$41,2,0)*VLOOKUP(ROUNDDOWN($AB133,-1),宝石属性!$B$25:$N$41,3,0)+VLOOKUP($AC$2,职业被动!$B$6:$M$29,COLUMNS(职业被动!$B$6:L$29),0)*$AB133,0)</f>
        <v>39</v>
      </c>
      <c r="AL133" s="9">
        <f>ROUND(属性投放!M$4+装备属性!M$4*IF($AB133&lt;10,1,ROUNDDOWN($AB133,-1))+SUM(属性投放!N$37:N$45)*$AB133+VLOOKUP($AC$2,一级属性!$E$41:$P$64,COLUMNS(一级属性!$E$41:P$64),0)*($AB133+0.25*IF($AB133&lt;10,1,ROUNDDOWN($AB133,-1)))+VLOOKUP($AC$2,宝石属性!$B$43:$M$66,COLUMNS(宝石属性!$B$43:M$66),0)*10*VLOOKUP(ROUNDDOWN($AB133,-1),宝石属性!$B$25:$N$41,2,0)*VLOOKUP(ROUNDDOWN($AB133,-1),宝石属性!$B$25:$N$41,3,0)+VLOOKUP($AC$2,职业被动!$B$6:$M$29,COLUMNS(职业被动!$B$6:M$29),0)*$AB133,0)</f>
        <v>1419</v>
      </c>
      <c r="AM133" s="48">
        <f>属性价值和能力评分!$F$9+ROUND(属性价值和能力评分!$F$38*10,0)*AB133+ROUND((SUM(装备属性!$W$9:$W$14)+属性价值和能力评分!$F$38*1.25+1.4+2.8)*IF(AB133&lt;10,1,ROUNDDOWN(AB133,-1)),0)+15*VLOOKUP(ROUNDDOWN(AB133,-1),宝石属性!$B$26:$D$41,2,0)*6*VLOOKUP(ROUNDDOWN(AB133,-1),宝石属性!$B$26:$D$41,3,0)+(属性价值和能力评分!$F$49*9+属性价值和能力评分!$F$50*2+属性价值和能力评分!$F$53*8/5)*AB133</f>
        <v>24000</v>
      </c>
      <c r="AO133" s="1">
        <v>130</v>
      </c>
      <c r="AP133" s="9">
        <f>ROUND(属性投放!D$4+装备属性!D$4*IF($AO133&lt;10,1,ROUNDDOWN($AO133,-1))+SUM(属性投放!E$37:E$45)*$AO133+VLOOKUP($AP$2,一级属性!$E$41:$P$64,COLUMNS(一级属性!$E$41:G$64),0)*($AO133+0.25*IF($AO133&lt;10,1,ROUNDDOWN($AO133,-1)))+VLOOKUP($AP$2,宝石属性!$B$43:$M$66,COLUMNS(宝石属性!$B$43:D$66),0)*10*VLOOKUP(ROUNDDOWN($AO133,-1),宝石属性!$B$25:$N$41,2,0)*VLOOKUP(ROUNDDOWN($AO133,-1),宝石属性!$B$25:$N$41,3,0)+VLOOKUP($AP$2,职业被动!$B$6:$M$29,COLUMNS(职业被动!$B$6:D$29),0)*$AO133,0)</f>
        <v>8332</v>
      </c>
      <c r="AQ133" s="9">
        <f>ROUND(属性投放!E$4+装备属性!E$4*IF($AO133&lt;10,1,ROUNDDOWN($AO133,-1))+SUM(属性投放!F$37:F$45)*$AO133+VLOOKUP($AP$2,一级属性!$E$41:$P$64,COLUMNS(一级属性!$E$41:H$64),0)*($AO133+0.25*IF($AO133&lt;10,1,ROUNDDOWN($AO133,-1)))+VLOOKUP($AP$2,宝石属性!$B$43:$M$66,COLUMNS(宝石属性!$B$43:E$66),0)*10*VLOOKUP(ROUNDDOWN($AO133,-1),宝石属性!$B$25:$N$41,2,0)*VLOOKUP(ROUNDDOWN($AO133,-1),宝石属性!$B$25:$N$41,3,0)+VLOOKUP($AP$2,职业被动!$B$6:$M$29,COLUMNS(职业被动!$B$6:E$29),0)*$AO133,0)</f>
        <v>5654</v>
      </c>
      <c r="AR133" s="9">
        <f>ROUND(属性投放!F$4+装备属性!F$4*IF($AO133&lt;10,1,ROUNDDOWN($AO133,-1))+SUM(属性投放!G$37:G$45)*$AO133+VLOOKUP($AP$2,一级属性!$E$41:$P$64,COLUMNS(一级属性!$E$41:I$64),0)*($AO133+0.25*IF($AO133&lt;10,1,ROUNDDOWN($AO133,-1)))+VLOOKUP($AP$2,宝石属性!$B$43:$M$66,COLUMNS(宝石属性!$B$43:F$66),0)*10*VLOOKUP(ROUNDDOWN($AO133,-1),宝石属性!$B$25:$N$41,2,0)*VLOOKUP(ROUNDDOWN($AO133,-1),宝石属性!$B$25:$N$41,3,0)+VLOOKUP($AP$2,职业被动!$B$6:$M$29,COLUMNS(职业被动!$B$6:F$29),0)*$AO133,0)</f>
        <v>1426</v>
      </c>
      <c r="AS133" s="9">
        <f>ROUND(属性投放!G$4+装备属性!G$4*IF($AO133&lt;10,1,ROUNDDOWN($AO133,-1))+SUM(属性投放!H$37:H$45)*$AO133+VLOOKUP($AP$2,一级属性!$E$41:$P$64,COLUMNS(一级属性!$E$41:J$64),0)*($AO133+0.25*IF($AO133&lt;10,1,ROUNDDOWN($AO133,-1)))+VLOOKUP($AP$2,宝石属性!$B$43:$M$66,COLUMNS(宝石属性!$B$43:G$66),0)*10*VLOOKUP(ROUNDDOWN($AO133,-1),宝石属性!$B$25:$N$41,2,0)*VLOOKUP(ROUNDDOWN($AO133,-1),宝石属性!$B$25:$N$41,3,0)+VLOOKUP($AP$2,职业被动!$B$6:$M$29,COLUMNS(职业被动!$B$6:G$29),0)*$AO133,0)</f>
        <v>1239</v>
      </c>
      <c r="AT133" s="9">
        <f>ROUND(属性投放!H$4+装备属性!H$4*IF($AO133&lt;10,1,ROUNDDOWN($AO133,-1))+SUM(属性投放!I$37:I$45)*$AO133+VLOOKUP($AP$2,一级属性!$E$41:$P$64,COLUMNS(一级属性!$E$41:K$64),0)*($AO133+0.25*IF($AO133&lt;10,1,ROUNDDOWN($AO133,-1)))+VLOOKUP($AP$2,宝石属性!$B$43:$M$66,COLUMNS(宝石属性!$B$43:H$66),0)*10*VLOOKUP(ROUNDDOWN($AO133,-1),宝石属性!$B$25:$N$41,2,0)*VLOOKUP(ROUNDDOWN($AO133,-1),宝石属性!$B$25:$N$41,3,0)+VLOOKUP($AP$2,职业被动!$B$6:$M$29,COLUMNS(职业被动!$B$6:H$29),0)*$AO133,0)</f>
        <v>1361</v>
      </c>
      <c r="AU133" s="9">
        <f>ROUND(属性投放!I$4+装备属性!I$4*IF($AO133&lt;10,1,ROUNDDOWN($AO133,-1))+SUM(属性投放!J$37:J$45)*$AO133+VLOOKUP($AP$2,一级属性!$E$41:$P$64,COLUMNS(一级属性!$E$41:L$64),0)*($AO133+0.25*IF($AO133&lt;10,1,ROUNDDOWN($AO133,-1)))+VLOOKUP($AP$2,宝石属性!$B$43:$M$66,COLUMNS(宝石属性!$B$43:I$66),0)*10*VLOOKUP(ROUNDDOWN($AO133,-1),宝石属性!$B$25:$N$41,2,0)*VLOOKUP(ROUNDDOWN($AO133,-1),宝石属性!$B$25:$N$41,3,0)+VLOOKUP($AP$2,职业被动!$B$6:$M$29,COLUMNS(职业被动!$B$6:I$29),0)*$AO133,0)</f>
        <v>1507</v>
      </c>
      <c r="AV133" s="9">
        <f>ROUND(属性投放!J$4+装备属性!J$4*IF($AO133&lt;10,1,ROUNDDOWN($AO133,-1))+SUM(属性投放!K$37:K$45)*$AO133+VLOOKUP($AP$2,一级属性!$E$41:$P$64,COLUMNS(一级属性!$E$41:M$64),0)*($AO133+0.25*IF($AO133&lt;10,1,ROUNDDOWN($AO133,-1)))+VLOOKUP($AP$2,宝石属性!$B$43:$M$66,COLUMNS(宝石属性!$B$43:J$66),0)*10*VLOOKUP(ROUNDDOWN($AO133,-1),宝石属性!$B$25:$N$41,2,0)*VLOOKUP(ROUNDDOWN($AO133,-1),宝石属性!$B$25:$N$41,3,0)+VLOOKUP($AP$2,职业被动!$B$6:$M$29,COLUMNS(职业被动!$B$6:J$29),0)*$AO133,0)</f>
        <v>1038</v>
      </c>
      <c r="AW133" s="9">
        <f>ROUND(属性投放!K$4+装备属性!K$4*IF($AO133&lt;10,1,ROUNDDOWN($AO133,-1))+SUM(属性投放!L$37:L$45)*$AO133+VLOOKUP($AP$2,一级属性!$E$41:$P$64,COLUMNS(一级属性!$E$41:N$64),0)*($AO133+0.25*IF($AO133&lt;10,1,ROUNDDOWN($AO133,-1)))+VLOOKUP($AP$2,宝石属性!$B$43:$M$66,COLUMNS(宝石属性!$B$43:K$66),0)*10*VLOOKUP(ROUNDDOWN($AO133,-1),宝石属性!$B$25:$N$41,2,0)*VLOOKUP(ROUNDDOWN($AO133,-1),宝石属性!$B$25:$N$41,3,0)+VLOOKUP($AP$2,职业被动!$B$6:$M$29,COLUMNS(职业被动!$B$6:K$29),0)*$AO133,0)</f>
        <v>475</v>
      </c>
      <c r="AX133" s="9">
        <f>ROUND(属性投放!L$4+装备属性!L$4*IF($AO133&lt;10,1,ROUNDDOWN($AO133,-1))+SUM(属性投放!M$37:M$45)*$AO133+VLOOKUP($AP$2,一级属性!$E$41:$P$64,COLUMNS(一级属性!$E$41:O$64),0)*($AO133+0.25*IF($AO133&lt;10,1,ROUNDDOWN($AO133,-1)))+VLOOKUP($AP$2,宝石属性!$B$43:$M$66,COLUMNS(宝石属性!$B$43:L$66),0)*10*VLOOKUP(ROUNDDOWN($AO133,-1),宝石属性!$B$25:$N$41,2,0)*VLOOKUP(ROUNDDOWN($AO133,-1),宝石属性!$B$25:$N$41,3,0)+VLOOKUP($AP$2,职业被动!$B$6:$M$29,COLUMNS(职业被动!$B$6:L$29),0)*$AO133,0)</f>
        <v>1399</v>
      </c>
      <c r="AY133" s="9">
        <f>ROUND(属性投放!M$4+装备属性!M$4*IF($AO133&lt;10,1,ROUNDDOWN($AO133,-1))+SUM(属性投放!N$37:N$45)*$AO133+VLOOKUP($AP$2,一级属性!$E$41:$P$64,COLUMNS(一级属性!$E$41:P$64),0)*($AO133+0.25*IF($AO133&lt;10,1,ROUNDDOWN($AO133,-1)))+VLOOKUP($AP$2,宝石属性!$B$43:$M$66,COLUMNS(宝石属性!$B$43:M$66),0)*10*VLOOKUP(ROUNDDOWN($AO133,-1),宝石属性!$B$25:$N$41,2,0)*VLOOKUP(ROUNDDOWN($AO133,-1),宝石属性!$B$25:$N$41,3,0)+VLOOKUP($AP$2,职业被动!$B$6:$M$29,COLUMNS(职业被动!$B$6:M$29),0)*$AO133,0)</f>
        <v>1419</v>
      </c>
      <c r="AZ133" s="48">
        <f>属性价值和能力评分!$F$9+ROUND(属性价值和能力评分!$F$38*10,0)*AO133+ROUND((SUM(装备属性!$W$9:$W$14)+属性价值和能力评分!$F$38*1.25+1.4+2.8)*IF(AO133&lt;10,1,ROUNDDOWN(AO133,-1)),0)+15*VLOOKUP(ROUNDDOWN(AO133,-1),宝石属性!$B$26:$D$41,2,0)*6*VLOOKUP(ROUNDDOWN(AO133,-1),宝石属性!$B$26:$D$41,3,0)+(属性价值和能力评分!$F$49*9+属性价值和能力评分!$F$50*2+属性价值和能力评分!$F$53*8/5)*AO133</f>
        <v>24000</v>
      </c>
      <c r="BB133" s="1">
        <v>130</v>
      </c>
      <c r="BC133" s="9">
        <f>ROUND(属性投放!D$4+装备属性!D$4*IF($BB133&lt;10,1,ROUNDDOWN($BB133,-1))+SUM(属性投放!E$37:E$45)*$BB133+VLOOKUP($BC$2,一级属性!$E$41:$P$64,COLUMNS(一级属性!$E$41:G$64),0)*($BB133+0.25*IF($BB133&lt;10,1,ROUNDDOWN($BB133,-1)))+VLOOKUP($BC$2,宝石属性!$B$43:$M$66,COLUMNS(宝石属性!$B$43:D$66),0)*10*VLOOKUP(ROUNDDOWN($BB133,-1),宝石属性!$B$25:$N$41,2,0)*VLOOKUP(ROUNDDOWN($BB133,-1),宝石属性!$B$25:$N$41,3,0)+VLOOKUP($BC$2,职业被动!$B$6:$M$29,COLUMNS(职业被动!$B$6:D$29),0)*$BB133,0)</f>
        <v>7422</v>
      </c>
      <c r="BD133" s="9">
        <f>ROUND(属性投放!E$4+装备属性!E$4*IF($BB133&lt;10,1,ROUNDDOWN($BB133,-1))+SUM(属性投放!F$37:F$45)*$BB133+VLOOKUP($BC$2,一级属性!$E$41:$P$64,COLUMNS(一级属性!$E$41:H$64),0)*($BB133+0.25*IF($BB133&lt;10,1,ROUNDDOWN($BB133,-1)))+VLOOKUP($BC$2,宝石属性!$B$43:$M$66,COLUMNS(宝石属性!$B$43:E$66),0)*10*VLOOKUP(ROUNDDOWN($BB133,-1),宝石属性!$B$25:$N$41,2,0)*VLOOKUP(ROUNDDOWN($BB133,-1),宝石属性!$B$25:$N$41,3,0)+VLOOKUP($BC$2,职业被动!$B$6:$M$29,COLUMNS(职业被动!$B$6:E$29),0)*$BB133,0)</f>
        <v>6466</v>
      </c>
      <c r="BE133" s="9">
        <f>ROUND(属性投放!F$4+装备属性!F$4*IF($BB133&lt;10,1,ROUNDDOWN($BB133,-1))+SUM(属性投放!G$37:G$45)*$BB133+VLOOKUP($BC$2,一级属性!$E$41:$P$64,COLUMNS(一级属性!$E$41:I$64),0)*($BB133+0.25*IF($BB133&lt;10,1,ROUNDDOWN($BB133,-1)))+VLOOKUP($BC$2,宝石属性!$B$43:$M$66,COLUMNS(宝石属性!$B$43:F$66),0)*10*VLOOKUP(ROUNDDOWN($BB133,-1),宝石属性!$B$25:$N$41,2,0)*VLOOKUP(ROUNDDOWN($BB133,-1),宝石属性!$B$25:$N$41,3,0)+VLOOKUP($BC$2,职业被动!$B$6:$M$29,COLUMNS(职业被动!$B$6:F$29),0)*$BB133,0)</f>
        <v>1426</v>
      </c>
      <c r="BF133" s="9">
        <f>ROUND(属性投放!G$4+装备属性!G$4*IF($BB133&lt;10,1,ROUNDDOWN($BB133,-1))+SUM(属性投放!H$37:H$45)*$BB133+VLOOKUP($BC$2,一级属性!$E$41:$P$64,COLUMNS(一级属性!$E$41:J$64),0)*($BB133+0.25*IF($BB133&lt;10,1,ROUNDDOWN($BB133,-1)))+VLOOKUP($BC$2,宝石属性!$B$43:$M$66,COLUMNS(宝石属性!$B$43:G$66),0)*10*VLOOKUP(ROUNDDOWN($BB133,-1),宝石属性!$B$25:$N$41,2,0)*VLOOKUP(ROUNDDOWN($BB133,-1),宝石属性!$B$25:$N$41,3,0)+VLOOKUP($BC$2,职业被动!$B$6:$M$29,COLUMNS(职业被动!$B$6:G$29),0)*$BB133,0)</f>
        <v>1239</v>
      </c>
      <c r="BG133" s="9">
        <f>ROUND(属性投放!H$4+装备属性!H$4*IF($BB133&lt;10,1,ROUNDDOWN($BB133,-1))+SUM(属性投放!I$37:I$45)*$BB133+VLOOKUP($BC$2,一级属性!$E$41:$P$64,COLUMNS(一级属性!$E$41:K$64),0)*($BB133+0.25*IF($BB133&lt;10,1,ROUNDDOWN($BB133,-1)))+VLOOKUP($BC$2,宝石属性!$B$43:$M$66,COLUMNS(宝石属性!$B$43:H$66),0)*10*VLOOKUP(ROUNDDOWN($BB133,-1),宝石属性!$B$25:$N$41,2,0)*VLOOKUP(ROUNDDOWN($BB133,-1),宝石属性!$B$25:$N$41,3,0)+VLOOKUP($BC$2,职业被动!$B$6:$M$29,COLUMNS(职业被动!$B$6:H$29),0)*$BB133,0)</f>
        <v>1903</v>
      </c>
      <c r="BH133" s="9">
        <f>ROUND(属性投放!I$4+装备属性!I$4*IF($BB133&lt;10,1,ROUNDDOWN($BB133,-1))+SUM(属性投放!J$37:J$45)*$BB133+VLOOKUP($BC$2,一级属性!$E$41:$P$64,COLUMNS(一级属性!$E$41:L$64),0)*($BB133+0.25*IF($BB133&lt;10,1,ROUNDDOWN($BB133,-1)))+VLOOKUP($BC$2,宝石属性!$B$43:$M$66,COLUMNS(宝石属性!$B$43:I$66),0)*10*VLOOKUP(ROUNDDOWN($BB133,-1),宝石属性!$B$25:$N$41,2,0)*VLOOKUP(ROUNDDOWN($BB133,-1),宝石属性!$B$25:$N$41,3,0)+VLOOKUP($BC$2,职业被动!$B$6:$M$29,COLUMNS(职业被动!$B$6:I$29),0)*$BB133,0)</f>
        <v>1799</v>
      </c>
      <c r="BI133" s="9">
        <f>ROUND(属性投放!J$4+装备属性!J$4*IF($BB133&lt;10,1,ROUNDDOWN($BB133,-1))+SUM(属性投放!K$37:K$45)*$BB133+VLOOKUP($BC$2,一级属性!$E$41:$P$64,COLUMNS(一级属性!$E$41:M$64),0)*($BB133+0.25*IF($BB133&lt;10,1,ROUNDDOWN($BB133,-1)))+VLOOKUP($BC$2,宝石属性!$B$43:$M$66,COLUMNS(宝石属性!$B$43:J$66),0)*10*VLOOKUP(ROUNDDOWN($BB133,-1),宝石属性!$B$25:$N$41,2,0)*VLOOKUP(ROUNDDOWN($BB133,-1),宝石属性!$B$25:$N$41,3,0)+VLOOKUP($BC$2,职业被动!$B$6:$M$29,COLUMNS(职业被动!$B$6:J$29),0)*$BB133,0)</f>
        <v>795</v>
      </c>
      <c r="BJ133" s="9">
        <f>ROUND(属性投放!K$4+装备属性!K$4*IF($BB133&lt;10,1,ROUNDDOWN($BB133,-1))+SUM(属性投放!L$37:L$45)*$BB133+VLOOKUP($BC$2,一级属性!$E$41:$P$64,COLUMNS(一级属性!$E$41:N$64),0)*($BB133+0.25*IF($BB133&lt;10,1,ROUNDDOWN($BB133,-1)))+VLOOKUP($BC$2,宝石属性!$B$43:$M$66,COLUMNS(宝石属性!$B$43:K$66),0)*10*VLOOKUP(ROUNDDOWN($BB133,-1),宝石属性!$B$25:$N$41,2,0)*VLOOKUP(ROUNDDOWN($BB133,-1),宝石属性!$B$25:$N$41,3,0)+VLOOKUP($BC$2,职业被动!$B$6:$M$29,COLUMNS(职业被动!$B$6:K$29),0)*$BB133,0)</f>
        <v>475</v>
      </c>
      <c r="BK133" s="9">
        <f>ROUND(属性投放!L$4+装备属性!L$4*IF($BB133&lt;10,1,ROUNDDOWN($BB133,-1))+SUM(属性投放!M$37:M$45)*$BB133+VLOOKUP($BC$2,一级属性!$E$41:$P$64,COLUMNS(一级属性!$E$41:O$64),0)*($BB133+0.25*IF($BB133&lt;10,1,ROUNDDOWN($BB133,-1)))+VLOOKUP($BC$2,宝石属性!$B$43:$M$66,COLUMNS(宝石属性!$B$43:L$66),0)*10*VLOOKUP(ROUNDDOWN($BB133,-1),宝石属性!$B$25:$N$41,2,0)*VLOOKUP(ROUNDDOWN($BB133,-1),宝石属性!$B$25:$N$41,3,0)+VLOOKUP($BC$2,职业被动!$B$6:$M$29,COLUMNS(职业被动!$B$6:L$29),0)*$BB133,0)</f>
        <v>39</v>
      </c>
      <c r="BL133" s="9">
        <f>ROUND(属性投放!M$4+装备属性!M$4*IF($BB133&lt;10,1,ROUNDDOWN($BB133,-1))+SUM(属性投放!N$37:N$45)*$BB133+VLOOKUP($BC$2,一级属性!$E$41:$P$64,COLUMNS(一级属性!$E$41:P$64),0)*($BB133+0.25*IF($BB133&lt;10,1,ROUNDDOWN($BB133,-1)))+VLOOKUP($BC$2,宝石属性!$B$43:$M$66,COLUMNS(宝石属性!$B$43:M$66),0)*10*VLOOKUP(ROUNDDOWN($BB133,-1),宝石属性!$B$25:$N$41,2,0)*VLOOKUP(ROUNDDOWN($BB133,-1),宝石属性!$B$25:$N$41,3,0)+VLOOKUP($BC$2,职业被动!$B$6:$M$29,COLUMNS(职业被动!$B$6:M$29),0)*$BB133,0)</f>
        <v>1419</v>
      </c>
      <c r="BM133" s="48">
        <f>属性价值和能力评分!$F$9+ROUND(属性价值和能力评分!$F$38*10,0)*BB133+ROUND((SUM(装备属性!$W$9:$W$14)+属性价值和能力评分!$F$38*1.25+1.4+2.8)*IF(BB133&lt;10,1,ROUNDDOWN(BB133,-1)),0)+15*VLOOKUP(ROUNDDOWN(BB133,-1),宝石属性!$B$26:$D$41,2,0)*6*VLOOKUP(ROUNDDOWN(BB133,-1),宝石属性!$B$26:$D$41,3,0)+(属性价值和能力评分!$F$49*9+属性价值和能力评分!$F$50*2+属性价值和能力评分!$F$53*8/5)*BB133</f>
        <v>24000</v>
      </c>
      <c r="BO133" s="1">
        <v>130</v>
      </c>
      <c r="BP133" s="9">
        <f>ROUND(属性投放!D$4+装备属性!D$4*IF($BO133&lt;10,1,ROUNDDOWN($BO133,-1))+SUM(属性投放!E$37:E$45)*$BO133+VLOOKUP($BP$2,一级属性!$E$41:$P$64,COLUMNS(一级属性!$E$41:G$64),0)*($BO133+0.25*IF($BO133&lt;10,1,ROUNDDOWN($BO133,-1)))+VLOOKUP($BP$2,宝石属性!$B$43:$M$66,COLUMNS(宝石属性!$B$43:D$66),0)*10*VLOOKUP(ROUNDDOWN($BO133,-1),宝石属性!$B$25:$N$41,2,0)*VLOOKUP(ROUNDDOWN($BO133,-1),宝石属性!$B$25:$N$41,3,0)+VLOOKUP($BP$2,职业被动!$B$6:$M$29,COLUMNS(职业被动!$B$6:D$29),0)*$BO133,0)</f>
        <v>9242</v>
      </c>
      <c r="BQ133" s="9">
        <f>ROUND(属性投放!E$4+装备属性!E$4*IF($BO133&lt;10,1,ROUNDDOWN($BO133,-1))+SUM(属性投放!F$37:F$45)*$BO133+VLOOKUP($BP$2,一级属性!$E$41:$P$64,COLUMNS(一级属性!$E$41:H$64),0)*($BO133+0.25*IF($BO133&lt;10,1,ROUNDDOWN($BO133,-1)))+VLOOKUP($BP$2,宝石属性!$B$43:$M$66,COLUMNS(宝石属性!$B$43:E$66),0)*10*VLOOKUP(ROUNDDOWN($BO133,-1),宝石属性!$B$25:$N$41,2,0)*VLOOKUP(ROUNDDOWN($BO133,-1),宝石属性!$B$25:$N$41,3,0)+VLOOKUP($BP$2,职业被动!$B$6:$M$29,COLUMNS(职业被动!$B$6:E$29),0)*$BO133,0)</f>
        <v>5654</v>
      </c>
      <c r="BR133" s="9">
        <f>ROUND(属性投放!F$4+装备属性!F$4*IF($BO133&lt;10,1,ROUNDDOWN($BO133,-1))+SUM(属性投放!G$37:G$45)*$BO133+VLOOKUP($BP$2,一级属性!$E$41:$P$64,COLUMNS(一级属性!$E$41:I$64),0)*($BO133+0.25*IF($BO133&lt;10,1,ROUNDDOWN($BO133,-1)))+VLOOKUP($BP$2,宝石属性!$B$43:$M$66,COLUMNS(宝石属性!$B$43:F$66),0)*10*VLOOKUP(ROUNDDOWN($BO133,-1),宝石属性!$B$25:$N$41,2,0)*VLOOKUP(ROUNDDOWN($BO133,-1),宝石属性!$B$25:$N$41,3,0)+VLOOKUP($BP$2,职业被动!$B$6:$M$29,COLUMNS(职业被动!$B$6:F$29),0)*$BO133,0)</f>
        <v>1426</v>
      </c>
      <c r="BS133" s="9">
        <f>ROUND(属性投放!G$4+装备属性!G$4*IF($BO133&lt;10,1,ROUNDDOWN($BO133,-1))+SUM(属性投放!H$37:H$45)*$BO133+VLOOKUP($BP$2,一级属性!$E$41:$P$64,COLUMNS(一级属性!$E$41:J$64),0)*($BO133+0.25*IF($BO133&lt;10,1,ROUNDDOWN($BO133,-1)))+VLOOKUP($BP$2,宝石属性!$B$43:$M$66,COLUMNS(宝石属性!$B$43:G$66),0)*10*VLOOKUP(ROUNDDOWN($BO133,-1),宝石属性!$B$25:$N$41,2,0)*VLOOKUP(ROUNDDOWN($BO133,-1),宝石属性!$B$25:$N$41,3,0)+VLOOKUP($BP$2,职业被动!$B$6:$M$29,COLUMNS(职业被动!$B$6:G$29),0)*$BO133,0)</f>
        <v>1239</v>
      </c>
      <c r="BT133" s="9">
        <f>ROUND(属性投放!H$4+装备属性!H$4*IF($BO133&lt;10,1,ROUNDDOWN($BO133,-1))+SUM(属性投放!I$37:I$45)*$BO133+VLOOKUP($BP$2,一级属性!$E$41:$P$64,COLUMNS(一级属性!$E$41:K$64),0)*($BO133+0.25*IF($BO133&lt;10,1,ROUNDDOWN($BO133,-1)))+VLOOKUP($BP$2,宝石属性!$B$43:$M$66,COLUMNS(宝石属性!$B$43:H$66),0)*10*VLOOKUP(ROUNDDOWN($BO133,-1),宝石属性!$B$25:$N$41,2,0)*VLOOKUP(ROUNDDOWN($BO133,-1),宝石属性!$B$25:$N$41,3,0)+VLOOKUP($BP$2,职业被动!$B$6:$M$29,COLUMNS(职业被动!$B$6:H$29),0)*$BO133,0)</f>
        <v>1491</v>
      </c>
      <c r="BU133" s="9">
        <f>ROUND(属性投放!I$4+装备属性!I$4*IF($BO133&lt;10,1,ROUNDDOWN($BO133,-1))+SUM(属性投放!J$37:J$45)*$BO133+VLOOKUP($BP$2,一级属性!$E$41:$P$64,COLUMNS(一级属性!$E$41:L$64),0)*($BO133+0.25*IF($BO133&lt;10,1,ROUNDDOWN($BO133,-1)))+VLOOKUP($BP$2,宝石属性!$B$43:$M$66,COLUMNS(宝石属性!$B$43:I$66),0)*10*VLOOKUP(ROUNDDOWN($BO133,-1),宝石属性!$B$25:$N$41,2,0)*VLOOKUP(ROUNDDOWN($BO133,-1),宝石属性!$B$25:$N$41,3,0)+VLOOKUP($BP$2,职业被动!$B$6:$M$29,COLUMNS(职业被动!$B$6:I$29),0)*$BO133,0)</f>
        <v>1507</v>
      </c>
      <c r="BV133" s="9">
        <f>ROUND(属性投放!J$4+装备属性!J$4*IF($BO133&lt;10,1,ROUNDDOWN($BO133,-1))+SUM(属性投放!K$37:K$45)*$BO133+VLOOKUP($BP$2,一级属性!$E$41:$P$64,COLUMNS(一级属性!$E$41:M$64),0)*($BO133+0.25*IF($BO133&lt;10,1,ROUNDDOWN($BO133,-1)))+VLOOKUP($BP$2,宝石属性!$B$43:$M$66,COLUMNS(宝石属性!$B$43:J$66),0)*10*VLOOKUP(ROUNDDOWN($BO133,-1),宝石属性!$B$25:$N$41,2,0)*VLOOKUP(ROUNDDOWN($BO133,-1),宝石属性!$B$25:$N$41,3,0)+VLOOKUP($BP$2,职业被动!$B$6:$M$29,COLUMNS(职业被动!$B$6:J$29),0)*$BO133,0)</f>
        <v>1038</v>
      </c>
      <c r="BW133" s="9">
        <f>ROUND(属性投放!K$4+装备属性!K$4*IF($BO133&lt;10,1,ROUNDDOWN($BO133,-1))+SUM(属性投放!L$37:L$45)*$BO133+VLOOKUP($BP$2,一级属性!$E$41:$P$64,COLUMNS(一级属性!$E$41:N$64),0)*($BO133+0.25*IF($BO133&lt;10,1,ROUNDDOWN($BO133,-1)))+VLOOKUP($BP$2,宝石属性!$B$43:$M$66,COLUMNS(宝石属性!$B$43:K$66),0)*10*VLOOKUP(ROUNDDOWN($BO133,-1),宝石属性!$B$25:$N$41,2,0)*VLOOKUP(ROUNDDOWN($BO133,-1),宝石属性!$B$25:$N$41,3,0)+VLOOKUP($BP$2,职业被动!$B$6:$M$29,COLUMNS(职业被动!$B$6:K$29),0)*$BO133,0)</f>
        <v>635</v>
      </c>
      <c r="BX133" s="9">
        <f>ROUND(属性投放!L$4+装备属性!L$4*IF($BO133&lt;10,1,ROUNDDOWN($BO133,-1))+SUM(属性投放!M$37:M$45)*$BO133+VLOOKUP($BP$2,一级属性!$E$41:$P$64,COLUMNS(一级属性!$E$41:O$64),0)*($BO133+0.25*IF($BO133&lt;10,1,ROUNDDOWN($BO133,-1)))+VLOOKUP($BP$2,宝石属性!$B$43:$M$66,COLUMNS(宝石属性!$B$43:L$66),0)*10*VLOOKUP(ROUNDDOWN($BO133,-1),宝石属性!$B$25:$N$41,2,0)*VLOOKUP(ROUNDDOWN($BO133,-1),宝石属性!$B$25:$N$41,3,0)+VLOOKUP($BP$2,职业被动!$B$6:$M$29,COLUMNS(职业被动!$B$6:L$29),0)*$BO133,0)</f>
        <v>39</v>
      </c>
      <c r="BY133" s="9">
        <f>ROUND(属性投放!M$4+装备属性!M$4*IF($BO133&lt;10,1,ROUNDDOWN($BO133,-1))+SUM(属性投放!N$37:N$45)*$BO133+VLOOKUP($BP$2,一级属性!$E$41:$P$64,COLUMNS(一级属性!$E$41:P$64),0)*($BO133+0.25*IF($BO133&lt;10,1,ROUNDDOWN($BO133,-1)))+VLOOKUP($BP$2,宝石属性!$B$43:$M$66,COLUMNS(宝石属性!$B$43:M$66),0)*10*VLOOKUP(ROUNDDOWN($BO133,-1),宝石属性!$B$25:$N$41,2,0)*VLOOKUP(ROUNDDOWN($BO133,-1),宝石属性!$B$25:$N$41,3,0)+VLOOKUP($BP$2,职业被动!$B$6:$M$29,COLUMNS(职业被动!$B$6:M$29),0)*$BO133,0)</f>
        <v>1419</v>
      </c>
      <c r="BZ133" s="48">
        <f>属性价值和能力评分!$F$9+ROUND(属性价值和能力评分!$F$38*10,0)*BO133+ROUND((SUM(装备属性!$W$9:$W$14)+属性价值和能力评分!$F$38*1.25+1.4+2.8)*IF(BO133&lt;10,1,ROUNDDOWN(BO133,-1)),0)+15*VLOOKUP(ROUNDDOWN(BO133,-1),宝石属性!$B$26:$D$41,2,0)*6*VLOOKUP(ROUNDDOWN(BO133,-1),宝石属性!$B$26:$D$41,3,0)+(属性价值和能力评分!$F$49*9+属性价值和能力评分!$F$50*2+属性价值和能力评分!$F$53*8/5)*BO133</f>
        <v>24000</v>
      </c>
      <c r="CB133" s="1">
        <v>130</v>
      </c>
      <c r="CC133" s="9">
        <f>ROUND(属性投放!D$4+装备属性!D$4*IF($CB133&lt;10,1,ROUNDDOWN($CB133,-1))+SUM(属性投放!E$37:E$45)*$CB133+VLOOKUP($CC$2,一级属性!$E$41:$P$64,COLUMNS(一级属性!$E$41:G$64),0)*($CB133+0.25*IF($CB133&lt;10,1,ROUNDDOWN($CB133,-1)))+VLOOKUP($CC$2,宝石属性!$B$43:$M$66,COLUMNS(宝石属性!$B$43:D$66),0)*10*VLOOKUP(ROUNDDOWN($CB133,-1),宝石属性!$B$25:$N$41,2,0)*VLOOKUP(ROUNDDOWN($CB133,-1),宝石属性!$B$25:$N$41,3,0)+VLOOKUP($CC$2,职业被动!$B$6:$M$29,COLUMNS(职业被动!$B$6:D$29),0)*$CB133,0)</f>
        <v>6122</v>
      </c>
      <c r="CD133" s="9">
        <f>ROUND(属性投放!E$4+装备属性!E$4*IF($CB133&lt;10,1,ROUNDDOWN($CB133,-1))+SUM(属性投放!F$37:F$45)*$CB133+VLOOKUP($CC$2,一级属性!$E$41:$P$64,COLUMNS(一级属性!$E$41:H$64),0)*($CB133+0.25*IF($CB133&lt;10,1,ROUNDDOWN($CB133,-1)))+VLOOKUP($CC$2,宝石属性!$B$43:$M$66,COLUMNS(宝石属性!$B$43:E$66),0)*10*VLOOKUP(ROUNDDOWN($CB133,-1),宝石属性!$B$25:$N$41,2,0)*VLOOKUP(ROUNDDOWN($CB133,-1),宝石属性!$B$25:$N$41,3,0)+VLOOKUP($CC$2,职业被动!$B$6:$M$29,COLUMNS(职业被动!$B$6:E$29),0)*$CB133,0)</f>
        <v>3216</v>
      </c>
      <c r="CE133" s="9">
        <f>ROUND(属性投放!F$4+装备属性!F$4*IF($CB133&lt;10,1,ROUNDDOWN($CB133,-1))+SUM(属性投放!G$37:G$45)*$CB133+VLOOKUP($CC$2,一级属性!$E$41:$P$64,COLUMNS(一级属性!$E$41:I$64),0)*($CB133+0.25*IF($CB133&lt;10,1,ROUNDDOWN($CB133,-1)))+VLOOKUP($CC$2,宝石属性!$B$43:$M$66,COLUMNS(宝石属性!$B$43:F$66),0)*10*VLOOKUP(ROUNDDOWN($CB133,-1),宝石属性!$B$25:$N$41,2,0)*VLOOKUP(ROUNDDOWN($CB133,-1),宝石属性!$B$25:$N$41,3,0)+VLOOKUP($CC$2,职业被动!$B$6:$M$29,COLUMNS(职业被动!$B$6:F$29),0)*$CB133,0)</f>
        <v>2884</v>
      </c>
      <c r="CF133" s="9">
        <f>ROUND(属性投放!G$4+装备属性!G$4*IF($CB133&lt;10,1,ROUNDDOWN($CB133,-1))+SUM(属性投放!H$37:H$45)*$CB133+VLOOKUP($CC$2,一级属性!$E$41:$P$64,COLUMNS(一级属性!$E$41:J$64),0)*($CB133+0.25*IF($CB133&lt;10,1,ROUNDDOWN($CB133,-1)))+VLOOKUP($CC$2,宝石属性!$B$43:$M$66,COLUMNS(宝石属性!$B$43:G$66),0)*10*VLOOKUP(ROUNDDOWN($CB133,-1),宝石属性!$B$25:$N$41,2,0)*VLOOKUP(ROUNDDOWN($CB133,-1),宝石属性!$B$25:$N$41,3,0)+VLOOKUP($CC$2,职业被动!$B$6:$M$29,COLUMNS(职业被动!$B$6:G$29),0)*$CB133,0)</f>
        <v>1369</v>
      </c>
      <c r="CG133" s="9">
        <f>ROUND(属性投放!H$4+装备属性!H$4*IF($CB133&lt;10,1,ROUNDDOWN($CB133,-1))+SUM(属性投放!I$37:I$45)*$CB133+VLOOKUP($CC$2,一级属性!$E$41:$P$64,COLUMNS(一级属性!$E$41:K$64),0)*($CB133+0.25*IF($CB133&lt;10,1,ROUNDDOWN($CB133,-1)))+VLOOKUP($CC$2,宝石属性!$B$43:$M$66,COLUMNS(宝石属性!$B$43:H$66),0)*10*VLOOKUP(ROUNDDOWN($CB133,-1),宝石属性!$B$25:$N$41,2,0)*VLOOKUP(ROUNDDOWN($CB133,-1),宝石属性!$B$25:$N$41,3,0)+VLOOKUP($CC$2,职业被动!$B$6:$M$29,COLUMNS(职业被动!$B$6:H$29),0)*$CB133,0)</f>
        <v>873</v>
      </c>
      <c r="CH133" s="9">
        <f>ROUND(属性投放!I$4+装备属性!I$4*IF($CB133&lt;10,1,ROUNDDOWN($CB133,-1))+SUM(属性投放!J$37:J$45)*$CB133+VLOOKUP($CC$2,一级属性!$E$41:$P$64,COLUMNS(一级属性!$E$41:L$64),0)*($CB133+0.25*IF($CB133&lt;10,1,ROUNDDOWN($CB133,-1)))+VLOOKUP($CC$2,宝石属性!$B$43:$M$66,COLUMNS(宝石属性!$B$43:I$66),0)*10*VLOOKUP(ROUNDDOWN($CB133,-1),宝石属性!$B$25:$N$41,2,0)*VLOOKUP(ROUNDDOWN($CB133,-1),宝石属性!$B$25:$N$41,3,0)+VLOOKUP($CC$2,职业被动!$B$6:$M$29,COLUMNS(职业被动!$B$6:I$29),0)*$CB133,0)</f>
        <v>1442</v>
      </c>
      <c r="CI133" s="9">
        <f>ROUND(属性投放!J$4+装备属性!J$4*IF($CB133&lt;10,1,ROUNDDOWN($CB133,-1))+SUM(属性投放!K$37:K$45)*$CB133+VLOOKUP($CC$2,一级属性!$E$41:$P$64,COLUMNS(一级属性!$E$41:M$64),0)*($CB133+0.25*IF($CB133&lt;10,1,ROUNDDOWN($CB133,-1)))+VLOOKUP($CC$2,宝石属性!$B$43:$M$66,COLUMNS(宝石属性!$B$43:J$66),0)*10*VLOOKUP(ROUNDDOWN($CB133,-1),宝石属性!$B$25:$N$41,2,0)*VLOOKUP(ROUNDDOWN($CB133,-1),宝石属性!$B$25:$N$41,3,0)+VLOOKUP($CC$2,职业被动!$B$6:$M$29,COLUMNS(职业被动!$B$6:J$29),0)*$CB133,0)</f>
        <v>925</v>
      </c>
      <c r="CJ133" s="9">
        <f>ROUND(属性投放!K$4+装备属性!K$4*IF($CB133&lt;10,1,ROUNDDOWN($CB133,-1))+SUM(属性投放!L$37:L$45)*$CB133+VLOOKUP($CC$2,一级属性!$E$41:$P$64,COLUMNS(一级属性!$E$41:N$64),0)*($CB133+0.25*IF($CB133&lt;10,1,ROUNDDOWN($CB133,-1)))+VLOOKUP($CC$2,宝石属性!$B$43:$M$66,COLUMNS(宝石属性!$B$43:K$66),0)*10*VLOOKUP(ROUNDDOWN($CB133,-1),宝石属性!$B$25:$N$41,2,0)*VLOOKUP(ROUNDDOWN($CB133,-1),宝石属性!$B$25:$N$41,3,0)+VLOOKUP($CC$2,职业被动!$B$6:$M$29,COLUMNS(职业被动!$B$6:K$29),0)*$CB133,0)</f>
        <v>475</v>
      </c>
      <c r="CK133" s="9">
        <f>ROUND(属性投放!L$4+装备属性!L$4*IF($CB133&lt;10,1,ROUNDDOWN($CB133,-1))+SUM(属性投放!M$37:M$45)*$CB133+VLOOKUP($CC$2,一级属性!$E$41:$P$64,COLUMNS(一级属性!$E$41:O$64),0)*($CB133+0.25*IF($CB133&lt;10,1,ROUNDDOWN($CB133,-1)))+VLOOKUP($CC$2,宝石属性!$B$43:$M$66,COLUMNS(宝石属性!$B$43:L$66),0)*10*VLOOKUP(ROUNDDOWN($CB133,-1),宝石属性!$B$25:$N$41,2,0)*VLOOKUP(ROUNDDOWN($CB133,-1),宝石属性!$B$25:$N$41,3,0)+VLOOKUP($CC$2,职业被动!$B$6:$M$29,COLUMNS(职业被动!$B$6:L$29),0)*$CB133,0)</f>
        <v>39</v>
      </c>
      <c r="CL133" s="9">
        <f>ROUND(属性投放!M$4+装备属性!M$4*IF($CB133&lt;10,1,ROUNDDOWN($CB133,-1))+SUM(属性投放!N$37:N$45)*$CB133+VLOOKUP($CC$2,一级属性!$E$41:$P$64,COLUMNS(一级属性!$E$41:P$64),0)*($CB133+0.25*IF($CB133&lt;10,1,ROUNDDOWN($CB133,-1)))+VLOOKUP($CC$2,宝石属性!$B$43:$M$66,COLUMNS(宝石属性!$B$43:M$66),0)*10*VLOOKUP(ROUNDDOWN($CB133,-1),宝石属性!$B$25:$N$41,2,0)*VLOOKUP(ROUNDDOWN($CB133,-1),宝石属性!$B$25:$N$41,3,0)+VLOOKUP($CC$2,职业被动!$B$6:$M$29,COLUMNS(职业被动!$B$6:M$29),0)*$CB133,0)</f>
        <v>1339</v>
      </c>
      <c r="CM133" s="48">
        <f>属性价值和能力评分!$F$9+ROUND(属性价值和能力评分!$F$38*10,0)*CB133+ROUND((SUM(装备属性!$W$9:$W$14)+属性价值和能力评分!$F$38*1.25+1.4+2.8)*IF(CB133&lt;10,1,ROUNDDOWN(CB133,-1)),0)+15*VLOOKUP(ROUNDDOWN(CB133,-1),宝石属性!$B$26:$D$41,2,0)*6*VLOOKUP(ROUNDDOWN(CB133,-1),宝石属性!$B$26:$D$41,3,0)+(属性价值和能力评分!$F$49*9+属性价值和能力评分!$F$50*2+属性价值和能力评分!$F$53*8/5)*CB133</f>
        <v>24000</v>
      </c>
      <c r="CO133" s="1">
        <v>130</v>
      </c>
      <c r="CP133" s="9">
        <f>ROUND(属性投放!D$4+装备属性!D$4*IF($CO133&lt;10,1,ROUNDDOWN($CO133,-1))+SUM(属性投放!E$37:E$45)*$CO133+VLOOKUP($CP$2,一级属性!$E$41:$P$64,COLUMNS(一级属性!$E$41:G$64),0)*($CO133+0.25*IF($CO133&lt;10,1,ROUNDDOWN($CO133,-1)))+VLOOKUP($CP$2,宝石属性!$B$43:$M$66,COLUMNS(宝石属性!$B$43:D$66),0)*10*VLOOKUP(ROUNDDOWN($CO133,-1),宝石属性!$B$25:$N$41,2,0)*VLOOKUP(ROUNDDOWN($CO133,-1),宝石属性!$B$25:$N$41,3,0)+VLOOKUP($CP$2,职业被动!$B$6:$M$29,COLUMNS(职业被动!$B$6:D$29),0)*$CO133,0)</f>
        <v>6122</v>
      </c>
      <c r="CQ133" s="9">
        <f>ROUND(属性投放!E$4+装备属性!E$4*IF($CO133&lt;10,1,ROUNDDOWN($CO133,-1))+SUM(属性投放!F$37:F$45)*$CO133+VLOOKUP($CP$2,一级属性!$E$41:$P$64,COLUMNS(一级属性!$E$41:H$64),0)*($CO133+0.25*IF($CO133&lt;10,1,ROUNDDOWN($CO133,-1)))+VLOOKUP($CP$2,宝石属性!$B$43:$M$66,COLUMNS(宝石属性!$B$43:E$66),0)*10*VLOOKUP(ROUNDDOWN($CO133,-1),宝石属性!$B$25:$N$41,2,0)*VLOOKUP(ROUNDDOWN($CO133,-1),宝石属性!$B$25:$N$41,3,0)+VLOOKUP($CP$2,职业被动!$B$6:$M$29,COLUMNS(职业被动!$B$6:E$29),0)*$CO133,0)</f>
        <v>7279</v>
      </c>
      <c r="CR133" s="9">
        <f>ROUND(属性投放!F$4+装备属性!F$4*IF($CO133&lt;10,1,ROUNDDOWN($CO133,-1))+SUM(属性投放!G$37:G$45)*$CO133+VLOOKUP($CP$2,一级属性!$E$41:$P$64,COLUMNS(一级属性!$E$41:I$64),0)*($CO133+0.25*IF($CO133&lt;10,1,ROUNDDOWN($CO133,-1)))+VLOOKUP($CP$2,宝石属性!$B$43:$M$66,COLUMNS(宝石属性!$B$43:F$66),0)*10*VLOOKUP(ROUNDDOWN($CO133,-1),宝石属性!$B$25:$N$41,2,0)*VLOOKUP(ROUNDDOWN($CO133,-1),宝石属性!$B$25:$N$41,3,0)+VLOOKUP($CP$2,职业被动!$B$6:$M$29,COLUMNS(职业被动!$B$6:F$29),0)*$CO133,0)</f>
        <v>1426</v>
      </c>
      <c r="CS133" s="9">
        <f>ROUND(属性投放!G$4+装备属性!G$4*IF($CO133&lt;10,1,ROUNDDOWN($CO133,-1))+SUM(属性投放!H$37:H$45)*$CO133+VLOOKUP($CP$2,一级属性!$E$41:$P$64,COLUMNS(一级属性!$E$41:J$64),0)*($CO133+0.25*IF($CO133&lt;10,1,ROUNDDOWN($CO133,-1)))+VLOOKUP($CP$2,宝石属性!$B$43:$M$66,COLUMNS(宝石属性!$B$43:G$66),0)*10*VLOOKUP(ROUNDDOWN($CO133,-1),宝石属性!$B$25:$N$41,2,0)*VLOOKUP(ROUNDDOWN($CO133,-1),宝石属性!$B$25:$N$41,3,0)+VLOOKUP($CP$2,职业被动!$B$6:$M$29,COLUMNS(职业被动!$B$6:G$29),0)*$CO133,0)</f>
        <v>1239</v>
      </c>
      <c r="CT133" s="9">
        <f>ROUND(属性投放!H$4+装备属性!H$4*IF($CO133&lt;10,1,ROUNDDOWN($CO133,-1))+SUM(属性投放!I$37:I$45)*$CO133+VLOOKUP($CP$2,一级属性!$E$41:$P$64,COLUMNS(一级属性!$E$41:K$64),0)*($CO133+0.25*IF($CO133&lt;10,1,ROUNDDOWN($CO133,-1)))+VLOOKUP($CP$2,宝石属性!$B$43:$M$66,COLUMNS(宝石属性!$B$43:H$66),0)*10*VLOOKUP(ROUNDDOWN($CO133,-1),宝石属性!$B$25:$N$41,2,0)*VLOOKUP(ROUNDDOWN($CO133,-1),宝石属性!$B$25:$N$41,3,0)+VLOOKUP($CP$2,职业被动!$B$6:$M$29,COLUMNS(职业被动!$B$6:H$29),0)*$CO133,0)</f>
        <v>2186</v>
      </c>
      <c r="CU133" s="9">
        <f>ROUND(属性投放!I$4+装备属性!I$4*IF($CO133&lt;10,1,ROUNDDOWN($CO133,-1))+SUM(属性投放!J$37:J$45)*$CO133+VLOOKUP($CP$2,一级属性!$E$41:$P$64,COLUMNS(一级属性!$E$41:L$64),0)*($CO133+0.25*IF($CO133&lt;10,1,ROUNDDOWN($CO133,-1)))+VLOOKUP($CP$2,宝石属性!$B$43:$M$66,COLUMNS(宝石属性!$B$43:I$66),0)*10*VLOOKUP(ROUNDDOWN($CO133,-1),宝石属性!$B$25:$N$41,2,0)*VLOOKUP(ROUNDDOWN($CO133,-1),宝石属性!$B$25:$N$41,3,0)+VLOOKUP($CP$2,职业被动!$B$6:$M$29,COLUMNS(职业被动!$B$6:I$29),0)*$CO133,0)</f>
        <v>1897</v>
      </c>
      <c r="CV133" s="9">
        <f>ROUND(属性投放!J$4+装备属性!J$4*IF($CO133&lt;10,1,ROUNDDOWN($CO133,-1))+SUM(属性投放!K$37:K$45)*$CO133+VLOOKUP($CP$2,一级属性!$E$41:$P$64,COLUMNS(一级属性!$E$41:M$64),0)*($CO133+0.25*IF($CO133&lt;10,1,ROUNDDOWN($CO133,-1)))+VLOOKUP($CP$2,宝石属性!$B$43:$M$66,COLUMNS(宝石属性!$B$43:J$66),0)*10*VLOOKUP(ROUNDDOWN($CO133,-1),宝石属性!$B$25:$N$41,2,0)*VLOOKUP(ROUNDDOWN($CO133,-1),宝石属性!$B$25:$N$41,3,0)+VLOOKUP($CP$2,职业被动!$B$6:$M$29,COLUMNS(职业被动!$B$6:J$29),0)*$CO133,0)</f>
        <v>762</v>
      </c>
      <c r="CW133" s="9">
        <f>ROUND(属性投放!K$4+装备属性!K$4*IF($CO133&lt;10,1,ROUNDDOWN($CO133,-1))+SUM(属性投放!L$37:L$45)*$CO133+VLOOKUP($CP$2,一级属性!$E$41:$P$64,COLUMNS(一级属性!$E$41:N$64),0)*($CO133+0.25*IF($CO133&lt;10,1,ROUNDDOWN($CO133,-1)))+VLOOKUP($CP$2,宝石属性!$B$43:$M$66,COLUMNS(宝石属性!$B$43:K$66),0)*10*VLOOKUP(ROUNDDOWN($CO133,-1),宝石属性!$B$25:$N$41,2,0)*VLOOKUP(ROUNDDOWN($CO133,-1),宝石属性!$B$25:$N$41,3,0)+VLOOKUP($CP$2,职业被动!$B$6:$M$29,COLUMNS(职业被动!$B$6:K$29),0)*$CO133,0)</f>
        <v>475</v>
      </c>
      <c r="CX133" s="9">
        <f>ROUND(属性投放!L$4+装备属性!L$4*IF($CO133&lt;10,1,ROUNDDOWN($CO133,-1))+SUM(属性投放!M$37:M$45)*$CO133+VLOOKUP($CP$2,一级属性!$E$41:$P$64,COLUMNS(一级属性!$E$41:O$64),0)*($CO133+0.25*IF($CO133&lt;10,1,ROUNDDOWN($CO133,-1)))+VLOOKUP($CP$2,宝石属性!$B$43:$M$66,COLUMNS(宝石属性!$B$43:L$66),0)*10*VLOOKUP(ROUNDDOWN($CO133,-1),宝石属性!$B$25:$N$41,2,0)*VLOOKUP(ROUNDDOWN($CO133,-1),宝石属性!$B$25:$N$41,3,0)+VLOOKUP($CP$2,职业被动!$B$6:$M$29,COLUMNS(职业被动!$B$6:L$29),0)*$CO133,0)</f>
        <v>39</v>
      </c>
      <c r="CY133" s="9">
        <f>ROUND(属性投放!M$4+装备属性!M$4*IF($CO133&lt;10,1,ROUNDDOWN($CO133,-1))+SUM(属性投放!N$37:N$45)*$CO133+VLOOKUP($CP$2,一级属性!$E$41:$P$64,COLUMNS(一级属性!$E$41:P$64),0)*($CO133+0.25*IF($CO133&lt;10,1,ROUNDDOWN($CO133,-1)))+VLOOKUP($CP$2,宝石属性!$B$43:$M$66,COLUMNS(宝石属性!$B$43:M$66),0)*10*VLOOKUP(ROUNDDOWN($CO133,-1),宝石属性!$B$25:$N$41,2,0)*VLOOKUP(ROUNDDOWN($CO133,-1),宝石属性!$B$25:$N$41,3,0)+VLOOKUP($CP$2,职业被动!$B$6:$M$29,COLUMNS(职业被动!$B$6:M$29),0)*$CO133,0)</f>
        <v>1339</v>
      </c>
      <c r="CZ133" s="48">
        <f>属性价值和能力评分!$F$9+ROUND(属性价值和能力评分!$F$38*10,0)*CO133+ROUND((SUM(装备属性!$W$9:$W$14)+属性价值和能力评分!$F$38*1.25+1.4+2.8)*IF(CO133&lt;10,1,ROUNDDOWN(CO133,-1)),0)+15*VLOOKUP(ROUNDDOWN(CO133,-1),宝石属性!$B$26:$D$41,2,0)*6*VLOOKUP(ROUNDDOWN(CO133,-1),宝石属性!$B$26:$D$41,3,0)+(属性价值和能力评分!$F$49*9+属性价值和能力评分!$F$50*2+属性价值和能力评分!$F$53*8/5)*CO133</f>
        <v>24000</v>
      </c>
      <c r="DB133" s="1">
        <v>130</v>
      </c>
      <c r="DC133" s="9">
        <f>ROUND(属性投放!D$4+装备属性!D$4*IF($DB133&lt;10,1,ROUNDDOWN($DB133,-1))+SUM(属性投放!E$37:E$45)*$DB133+VLOOKUP($DC$2,一级属性!$E$41:$P$64,COLUMNS(一级属性!$E$41:G$64),0)*($DB133+0.25*IF($DB133&lt;10,1,ROUNDDOWN($DB133,-1)))+VLOOKUP($DC$2,宝石属性!$B$43:$M$66,COLUMNS(宝石属性!$B$43:D$66),0)*10*VLOOKUP(ROUNDDOWN($DB133,-1),宝石属性!$B$25:$N$41,2,0)*VLOOKUP(ROUNDDOWN($DB133,-1),宝石属性!$B$25:$N$41,3,0)+VLOOKUP($DC$2,职业被动!$B$6:$M$29,COLUMNS(职业被动!$B$6:D$29),0)*$DB133,0)</f>
        <v>7032</v>
      </c>
      <c r="DD133" s="9">
        <f>ROUND(属性投放!E$4+装备属性!E$4*IF($DB133&lt;10,1,ROUNDDOWN($DB133,-1))+SUM(属性投放!F$37:F$45)*$DB133+VLOOKUP($DC$2,一级属性!$E$41:$P$64,COLUMNS(一级属性!$E$41:H$64),0)*($DB133+0.25*IF($DB133&lt;10,1,ROUNDDOWN($DB133,-1)))+VLOOKUP($DC$2,宝石属性!$B$43:$M$66,COLUMNS(宝石属性!$B$43:E$66),0)*10*VLOOKUP(ROUNDDOWN($DB133,-1),宝石属性!$B$25:$N$41,2,0)*VLOOKUP(ROUNDDOWN($DB133,-1),宝石属性!$B$25:$N$41,3,0)+VLOOKUP($DC$2,职业被动!$B$6:$M$29,COLUMNS(职业被动!$B$6:E$29),0)*$DB133,0)</f>
        <v>3216</v>
      </c>
      <c r="DE133" s="9">
        <f>ROUND(属性投放!F$4+装备属性!F$4*IF($DB133&lt;10,1,ROUNDDOWN($DB133,-1))+SUM(属性投放!G$37:G$45)*$DB133+VLOOKUP($DC$2,一级属性!$E$41:$P$64,COLUMNS(一级属性!$E$41:I$64),0)*($DB133+0.25*IF($DB133&lt;10,1,ROUNDDOWN($DB133,-1)))+VLOOKUP($DC$2,宝石属性!$B$43:$M$66,COLUMNS(宝石属性!$B$43:F$66),0)*10*VLOOKUP(ROUNDDOWN($DB133,-1),宝石属性!$B$25:$N$41,2,0)*VLOOKUP(ROUNDDOWN($DB133,-1),宝石属性!$B$25:$N$41,3,0)+VLOOKUP($DC$2,职业被动!$B$6:$M$29,COLUMNS(职业被动!$B$6:F$29),0)*$DB133,0)</f>
        <v>1426</v>
      </c>
      <c r="DF133" s="9">
        <f>ROUND(属性投放!G$4+装备属性!G$4*IF($DB133&lt;10,1,ROUNDDOWN($DB133,-1))+SUM(属性投放!H$37:H$45)*$DB133+VLOOKUP($DC$2,一级属性!$E$41:$P$64,COLUMNS(一级属性!$E$41:J$64),0)*($DB133+0.25*IF($DB133&lt;10,1,ROUNDDOWN($DB133,-1)))+VLOOKUP($DC$2,宝石属性!$B$43:$M$66,COLUMNS(宝石属性!$B$43:G$66),0)*10*VLOOKUP(ROUNDDOWN($DB133,-1),宝石属性!$B$25:$N$41,2,0)*VLOOKUP(ROUNDDOWN($DB133,-1),宝石属性!$B$25:$N$41,3,0)+VLOOKUP($DC$2,职业被动!$B$6:$M$29,COLUMNS(职业被动!$B$6:G$29),0)*$DB133,0)</f>
        <v>3527</v>
      </c>
      <c r="DG133" s="9">
        <f>ROUND(属性投放!H$4+装备属性!H$4*IF($DB133&lt;10,1,ROUNDDOWN($DB133,-1))+SUM(属性投放!I$37:I$45)*$DB133+VLOOKUP($DC$2,一级属性!$E$41:$P$64,COLUMNS(一级属性!$E$41:K$64),0)*($DB133+0.25*IF($DB133&lt;10,1,ROUNDDOWN($DB133,-1)))+VLOOKUP($DC$2,宝石属性!$B$43:$M$66,COLUMNS(宝石属性!$B$43:H$66),0)*10*VLOOKUP(ROUNDDOWN($DB133,-1),宝石属性!$B$25:$N$41,2,0)*VLOOKUP(ROUNDDOWN($DB133,-1),宝石属性!$B$25:$N$41,3,0)+VLOOKUP($DC$2,职业被动!$B$6:$M$29,COLUMNS(职业被动!$B$6:H$29),0)*$DB133,0)</f>
        <v>873</v>
      </c>
      <c r="DH133" s="9">
        <f>ROUND(属性投放!I$4+装备属性!I$4*IF($DB133&lt;10,1,ROUNDDOWN($DB133,-1))+SUM(属性投放!J$37:J$45)*$DB133+VLOOKUP($DC$2,一级属性!$E$41:$P$64,COLUMNS(一级属性!$E$41:L$64),0)*($DB133+0.25*IF($DB133&lt;10,1,ROUNDDOWN($DB133,-1)))+VLOOKUP($DC$2,宝石属性!$B$43:$M$66,COLUMNS(宝石属性!$B$43:I$66),0)*10*VLOOKUP(ROUNDDOWN($DB133,-1),宝石属性!$B$25:$N$41,2,0)*VLOOKUP(ROUNDDOWN($DB133,-1),宝石属性!$B$25:$N$41,3,0)+VLOOKUP($DC$2,职业被动!$B$6:$M$29,COLUMNS(职业被动!$B$6:I$29),0)*$DB133,0)</f>
        <v>1279</v>
      </c>
      <c r="DI133" s="9">
        <f>ROUND(属性投放!J$4+装备属性!J$4*IF($DB133&lt;10,1,ROUNDDOWN($DB133,-1))+SUM(属性投放!K$37:K$45)*$DB133+VLOOKUP($DC$2,一级属性!$E$41:$P$64,COLUMNS(一级属性!$E$41:M$64),0)*($DB133+0.25*IF($DB133&lt;10,1,ROUNDDOWN($DB133,-1)))+VLOOKUP($DC$2,宝石属性!$B$43:$M$66,COLUMNS(宝石属性!$B$43:J$66),0)*10*VLOOKUP(ROUNDDOWN($DB133,-1),宝石属性!$B$25:$N$41,2,0)*VLOOKUP(ROUNDDOWN($DB133,-1),宝石属性!$B$25:$N$41,3,0)+VLOOKUP($DC$2,职业被动!$B$6:$M$29,COLUMNS(职业被动!$B$6:J$29),0)*$DB133,0)</f>
        <v>925</v>
      </c>
      <c r="DJ133" s="9">
        <f>ROUND(属性投放!K$4+装备属性!K$4*IF($DB133&lt;10,1,ROUNDDOWN($DB133,-1))+SUM(属性投放!L$37:L$45)*$DB133+VLOOKUP($DC$2,一级属性!$E$41:$P$64,COLUMNS(一级属性!$E$41:N$64),0)*($DB133+0.25*IF($DB133&lt;10,1,ROUNDDOWN($DB133,-1)))+VLOOKUP($DC$2,宝石属性!$B$43:$M$66,COLUMNS(宝石属性!$B$43:K$66),0)*10*VLOOKUP(ROUNDDOWN($DB133,-1),宝石属性!$B$25:$N$41,2,0)*VLOOKUP(ROUNDDOWN($DB133,-1),宝石属性!$B$25:$N$41,3,0)+VLOOKUP($DC$2,职业被动!$B$6:$M$29,COLUMNS(职业被动!$B$6:K$29),0)*$DB133,0)</f>
        <v>635</v>
      </c>
      <c r="DK133" s="9">
        <f>ROUND(属性投放!L$4+装备属性!L$4*IF($DB133&lt;10,1,ROUNDDOWN($DB133,-1))+SUM(属性投放!M$37:M$45)*$DB133+VLOOKUP($DC$2,一级属性!$E$41:$P$64,COLUMNS(一级属性!$E$41:O$64),0)*($DB133+0.25*IF($DB133&lt;10,1,ROUNDDOWN($DB133,-1)))+VLOOKUP($DC$2,宝石属性!$B$43:$M$66,COLUMNS(宝石属性!$B$43:L$66),0)*10*VLOOKUP(ROUNDDOWN($DB133,-1),宝石属性!$B$25:$N$41,2,0)*VLOOKUP(ROUNDDOWN($DB133,-1),宝石属性!$B$25:$N$41,3,0)+VLOOKUP($DC$2,职业被动!$B$6:$M$29,COLUMNS(职业被动!$B$6:L$29),0)*$DB133,0)</f>
        <v>39</v>
      </c>
      <c r="DL133" s="9">
        <f>ROUND(属性投放!M$4+装备属性!M$4*IF($DB133&lt;10,1,ROUNDDOWN($DB133,-1))+SUM(属性投放!N$37:N$45)*$DB133+VLOOKUP($DC$2,一级属性!$E$41:$P$64,COLUMNS(一级属性!$E$41:P$64),0)*($DB133+0.25*IF($DB133&lt;10,1,ROUNDDOWN($DB133,-1)))+VLOOKUP($DC$2,宝石属性!$B$43:$M$66,COLUMNS(宝石属性!$B$43:M$66),0)*10*VLOOKUP(ROUNDDOWN($DB133,-1),宝石属性!$B$25:$N$41,2,0)*VLOOKUP(ROUNDDOWN($DB133,-1),宝石属性!$B$25:$N$41,3,0)+VLOOKUP($DC$2,职业被动!$B$6:$M$29,COLUMNS(职业被动!$B$6:M$29),0)*$DB133,0)</f>
        <v>1339</v>
      </c>
      <c r="DM133" s="48">
        <f>属性价值和能力评分!$F$9+ROUND(属性价值和能力评分!$F$38*10,0)*DB133+ROUND((SUM(装备属性!$W$9:$W$14)+属性价值和能力评分!$F$38*1.25+1.4+2.8)*IF(DB133&lt;10,1,ROUNDDOWN(DB133,-1)),0)+15*VLOOKUP(ROUNDDOWN(DB133,-1),宝石属性!$B$26:$D$41,2,0)*6*VLOOKUP(ROUNDDOWN(DB133,-1),宝石属性!$B$26:$D$41,3,0)+(属性价值和能力评分!$F$49*9+属性价值和能力评分!$F$50*2+属性价值和能力评分!$F$53*8/5)*DB133</f>
        <v>24000</v>
      </c>
      <c r="DO133" s="1">
        <v>130</v>
      </c>
      <c r="DP133" s="9">
        <f>ROUND(属性投放!D$4+装备属性!D$4*IF($DO133&lt;10,1,ROUNDDOWN($DO133,-1))+SUM(属性投放!E$37:E$45)*$DO133+VLOOKUP($DP$2,一级属性!$E$41:$P$64,COLUMNS(一级属性!$E$41:G$64),0)*($DO133+0.25*IF($DO133&lt;10,1,ROUNDDOWN($DO133,-1)))+VLOOKUP($DP$2,宝石属性!$B$43:$M$66,COLUMNS(宝石属性!$B$43:D$66),0)*10*VLOOKUP(ROUNDDOWN($DO133,-1),宝石属性!$B$25:$N$41,2,0)*VLOOKUP(ROUNDDOWN($DO133,-1),宝石属性!$B$25:$N$41,3,0)+VLOOKUP($DP$2,职业被动!$B$6:$M$29,COLUMNS(职业被动!$B$6:D$29),0)*$DO133,0)</f>
        <v>15242</v>
      </c>
      <c r="DQ133" s="9">
        <f>ROUND(属性投放!E$4+装备属性!E$4*IF($DO133&lt;10,1,ROUNDDOWN($DO133,-1))+SUM(属性投放!F$37:F$45)*$DO133+VLOOKUP($DP$2,一级属性!$E$41:$P$64,COLUMNS(一级属性!$E$41:H$64),0)*($DO133+0.25*IF($DO133&lt;10,1,ROUNDDOWN($DO133,-1)))+VLOOKUP($DP$2,宝石属性!$B$43:$M$66,COLUMNS(宝石属性!$B$43:E$66),0)*10*VLOOKUP(ROUNDDOWN($DO133,-1),宝石属性!$B$25:$N$41,2,0)*VLOOKUP(ROUNDDOWN($DO133,-1),宝石属性!$B$25:$N$41,3,0)+VLOOKUP($DP$2,职业被动!$B$6:$M$29,COLUMNS(职业被动!$B$6:E$29),0)*$DO133,0)</f>
        <v>3216</v>
      </c>
      <c r="DR133" s="9">
        <f>ROUND(属性投放!F$4+装备属性!F$4*IF($DO133&lt;10,1,ROUNDDOWN($DO133,-1))+SUM(属性投放!G$37:G$45)*$DO133+VLOOKUP($DP$2,一级属性!$E$41:$P$64,COLUMNS(一级属性!$E$41:I$64),0)*($DO133+0.25*IF($DO133&lt;10,1,ROUNDDOWN($DO133,-1)))+VLOOKUP($DP$2,宝石属性!$B$43:$M$66,COLUMNS(宝石属性!$B$43:F$66),0)*10*VLOOKUP(ROUNDDOWN($DO133,-1),宝石属性!$B$25:$N$41,2,0)*VLOOKUP(ROUNDDOWN($DO133,-1),宝石属性!$B$25:$N$41,3,0)+VLOOKUP($DP$2,职业被动!$B$6:$M$29,COLUMNS(职业被动!$B$6:F$29),0)*$DO133,0)</f>
        <v>1426</v>
      </c>
      <c r="DS133" s="9">
        <f>ROUND(属性投放!G$4+装备属性!G$4*IF($DO133&lt;10,1,ROUNDDOWN($DO133,-1))+SUM(属性投放!H$37:H$45)*$DO133+VLOOKUP($DP$2,一级属性!$E$41:$P$64,COLUMNS(一级属性!$E$41:J$64),0)*($DO133+0.25*IF($DO133&lt;10,1,ROUNDDOWN($DO133,-1)))+VLOOKUP($DP$2,宝石属性!$B$43:$M$66,COLUMNS(宝石属性!$B$43:G$66),0)*10*VLOOKUP(ROUNDDOWN($DO133,-1),宝石属性!$B$25:$N$41,2,0)*VLOOKUP(ROUNDDOWN($DO133,-1),宝石属性!$B$25:$N$41,3,0)+VLOOKUP($DP$2,职业被动!$B$6:$M$29,COLUMNS(职业被动!$B$6:G$29),0)*$DO133,0)</f>
        <v>1239</v>
      </c>
      <c r="DT133" s="9">
        <f>ROUND(属性投放!H$4+装备属性!H$4*IF($DO133&lt;10,1,ROUNDDOWN($DO133,-1))+SUM(属性投放!I$37:I$45)*$DO133+VLOOKUP($DP$2,一级属性!$E$41:$P$64,COLUMNS(一级属性!$E$41:K$64),0)*($DO133+0.25*IF($DO133&lt;10,1,ROUNDDOWN($DO133,-1)))+VLOOKUP($DP$2,宝石属性!$B$43:$M$66,COLUMNS(宝石属性!$B$43:H$66),0)*10*VLOOKUP(ROUNDDOWN($DO133,-1),宝石属性!$B$25:$N$41,2,0)*VLOOKUP(ROUNDDOWN($DO133,-1),宝石属性!$B$25:$N$41,3,0)+VLOOKUP($DP$2,职业被动!$B$6:$M$29,COLUMNS(职业被动!$B$6:H$29),0)*$DO133,0)</f>
        <v>1003</v>
      </c>
      <c r="DU133" s="9">
        <f>ROUND(属性投放!I$4+装备属性!I$4*IF($DO133&lt;10,1,ROUNDDOWN($DO133,-1))+SUM(属性投放!J$37:J$45)*$DO133+VLOOKUP($DP$2,一级属性!$E$41:$P$64,COLUMNS(一级属性!$E$41:L$64),0)*($DO133+0.25*IF($DO133&lt;10,1,ROUNDDOWN($DO133,-1)))+VLOOKUP($DP$2,宝石属性!$B$43:$M$66,COLUMNS(宝石属性!$B$43:I$66),0)*10*VLOOKUP(ROUNDDOWN($DO133,-1),宝石属性!$B$25:$N$41,2,0)*VLOOKUP(ROUNDDOWN($DO133,-1),宝石属性!$B$25:$N$41,3,0)+VLOOKUP($DP$2,职业被动!$B$6:$M$29,COLUMNS(职业被动!$B$6:I$29),0)*$DO133,0)</f>
        <v>1279</v>
      </c>
      <c r="DV133" s="9">
        <f>ROUND(属性投放!J$4+装备属性!J$4*IF($DO133&lt;10,1,ROUNDDOWN($DO133,-1))+SUM(属性投放!K$37:K$45)*$DO133+VLOOKUP($DP$2,一级属性!$E$41:$P$64,COLUMNS(一级属性!$E$41:M$64),0)*($DO133+0.25*IF($DO133&lt;10,1,ROUNDDOWN($DO133,-1)))+VLOOKUP($DP$2,宝石属性!$B$43:$M$66,COLUMNS(宝石属性!$B$43:J$66),0)*10*VLOOKUP(ROUNDDOWN($DO133,-1),宝石属性!$B$25:$N$41,2,0)*VLOOKUP(ROUNDDOWN($DO133,-1),宝石属性!$B$25:$N$41,3,0)+VLOOKUP($DP$2,职业被动!$B$6:$M$29,COLUMNS(职业被动!$B$6:J$29),0)*$DO133,0)</f>
        <v>925</v>
      </c>
      <c r="DW133" s="9">
        <f>ROUND(属性投放!K$4+装备属性!K$4*IF($DO133&lt;10,1,ROUNDDOWN($DO133,-1))+SUM(属性投放!L$37:L$45)*$DO133+VLOOKUP($DP$2,一级属性!$E$41:$P$64,COLUMNS(一级属性!$E$41:N$64),0)*($DO133+0.25*IF($DO133&lt;10,1,ROUNDDOWN($DO133,-1)))+VLOOKUP($DP$2,宝石属性!$B$43:$M$66,COLUMNS(宝石属性!$B$43:K$66),0)*10*VLOOKUP(ROUNDDOWN($DO133,-1),宝石属性!$B$25:$N$41,2,0)*VLOOKUP(ROUNDDOWN($DO133,-1),宝石属性!$B$25:$N$41,3,0)+VLOOKUP($DP$2,职业被动!$B$6:$M$29,COLUMNS(职业被动!$B$6:K$29),0)*$DO133,0)</f>
        <v>635</v>
      </c>
      <c r="DX133" s="9">
        <f>ROUND(属性投放!L$4+装备属性!L$4*IF($DO133&lt;10,1,ROUNDDOWN($DO133,-1))+SUM(属性投放!M$37:M$45)*$DO133+VLOOKUP($DP$2,一级属性!$E$41:$P$64,COLUMNS(一级属性!$E$41:O$64),0)*($DO133+0.25*IF($DO133&lt;10,1,ROUNDDOWN($DO133,-1)))+VLOOKUP($DP$2,宝石属性!$B$43:$M$66,COLUMNS(宝石属性!$B$43:L$66),0)*10*VLOOKUP(ROUNDDOWN($DO133,-1),宝石属性!$B$25:$N$41,2,0)*VLOOKUP(ROUNDDOWN($DO133,-1),宝石属性!$B$25:$N$41,3,0)+VLOOKUP($DP$2,职业被动!$B$6:$M$29,COLUMNS(职业被动!$B$6:L$29),0)*$DO133,0)</f>
        <v>39</v>
      </c>
      <c r="DY133" s="9">
        <f>ROUND(属性投放!M$4+装备属性!M$4*IF($DO133&lt;10,1,ROUNDDOWN($DO133,-1))+SUM(属性投放!N$37:N$45)*$DO133+VLOOKUP($DP$2,一级属性!$E$41:$P$64,COLUMNS(一级属性!$E$41:P$64),0)*($DO133+0.25*IF($DO133&lt;10,1,ROUNDDOWN($DO133,-1)))+VLOOKUP($DP$2,宝石属性!$B$43:$M$66,COLUMNS(宝石属性!$B$43:M$66),0)*10*VLOOKUP(ROUNDDOWN($DO133,-1),宝石属性!$B$25:$N$41,2,0)*VLOOKUP(ROUNDDOWN($DO133,-1),宝石属性!$B$25:$N$41,3,0)+VLOOKUP($DP$2,职业被动!$B$6:$M$29,COLUMNS(职业被动!$B$6:M$29),0)*$DO133,0)</f>
        <v>1339</v>
      </c>
      <c r="DZ133" s="48">
        <f>属性价值和能力评分!$F$9+ROUND(属性价值和能力评分!$F$38*10,0)*DO133+ROUND((SUM(装备属性!$W$9:$W$14)+属性价值和能力评分!$F$38*1.25+1.4+2.8)*IF(DO133&lt;10,1,ROUNDDOWN(DO133,-1)),0)+15*VLOOKUP(ROUNDDOWN(DO133,-1),宝石属性!$B$26:$D$41,2,0)*6*VLOOKUP(ROUNDDOWN(DO133,-1),宝石属性!$B$26:$D$41,3,0)+(属性价值和能力评分!$F$49*9+属性价值和能力评分!$F$50*2+属性价值和能力评分!$F$53*8/5)*DO133</f>
        <v>24000</v>
      </c>
      <c r="EA133" s="17"/>
      <c r="EB133" s="1">
        <v>130</v>
      </c>
      <c r="EC133" s="1">
        <f>ROUND(CC133/MAX(CE133/10,((CE133*(1+属性投放!$E$8)-CF133+属性投放!$F$8*EB133)*(1+属性投放!$G$8)*(1+属性投放!$H$8))),1)</f>
        <v>2.8</v>
      </c>
      <c r="ED133" s="1">
        <f>ROUND(CP133/MAX(CE133/10,((CE133*(1+属性投放!$E$8)-CS133+属性投放!$F$8*EB133)*(1+属性投放!$G$8)*(1+属性投放!$H$8))),1)</f>
        <v>2.6</v>
      </c>
      <c r="EE133" s="1">
        <f>ROUND(DC133/MAX(CE133/10,((CE133*(1+属性投放!$E$8)-DF133+属性投放!$F$8*EB133)*(1+属性投放!$G$8)*(1+属性投放!$H$8))),1)</f>
        <v>24.4</v>
      </c>
      <c r="EF133" s="1">
        <f>ROUND(DP133/MAX(CE133/10,((CE133*(1+属性投放!$E$8)-DS133+属性投放!$F$8*EB133)*(1+属性投放!$G$8)*(1+属性投放!$H$8))),1)</f>
        <v>6.6</v>
      </c>
      <c r="EH133" s="1">
        <f>ROUND(CC133/MAX(属性投放!$F$9*EB133,((CT133*(1+属性投放!$E$9)-CH133+属性投放!$F$9*EB133)*(1+属性投放!$G$9)*(1+属性投放!$H$9))),1)</f>
        <v>2.6</v>
      </c>
      <c r="EI133" s="1">
        <f>ROUND(CP133/MAX(属性投放!$F$9*EB133,((CT133*(1+属性投放!$E$9)-CU133+属性投放!$F$9*EB133)*(1+属性投放!$G$9)*(1+属性投放!$H$9))),1)</f>
        <v>3.3</v>
      </c>
      <c r="EJ133" s="1">
        <f>ROUND(DC133/MAX(属性投放!$F$9*EB133,((CT133*(1+属性投放!$E$9)-DH133+属性投放!$F$9*EB133)*(1+属性投放!$G$9)*(1+属性投放!$H$9))),1)</f>
        <v>2.8</v>
      </c>
      <c r="EK133" s="1">
        <f>ROUND(DP133/MAX(属性投放!$F$9*EB133,((CT133*(1+属性投放!$E$9)-DU133+属性投放!$F$9*EB133)*(1+属性投放!$G$9)*(1+属性投放!$H$9))),1)</f>
        <v>6</v>
      </c>
      <c r="EM133" s="1">
        <f>ROUND(CC133/((BW133*(1+属性投放!$E$10)+属性投放!$F$10*EB133)*(1+属性投放!$G$10)*(1+属性投放!$H$10)),1)</f>
        <v>5.6</v>
      </c>
      <c r="EN133" s="1">
        <f>ROUND(CP133/((BW133*(1+属性投放!$E$10)+属性投放!$F$10*EB133)*(1+属性投放!$G$10)*(1+属性投放!$H$10)),1)</f>
        <v>5.6</v>
      </c>
      <c r="EO133" s="1">
        <f>ROUND(DC133/((BW133*(1+属性投放!$E$10)+属性投放!$F$10*EB133)*(1+属性投放!$G$10)*(1+属性投放!$H$10)),1)</f>
        <v>6.5</v>
      </c>
      <c r="EP133" s="1">
        <f>ROUND(DP133/((BW133*(1+属性投放!$E$10)+属性投放!$F$10*EB133)*(1+属性投放!$G$10)*(1+属性投放!$H$10)),1)</f>
        <v>14</v>
      </c>
    </row>
    <row r="134" spans="2:146">
      <c r="B134" s="1">
        <v>131</v>
      </c>
      <c r="C134" s="9">
        <f>ROUND(属性投放!D$4+装备属性!D$4*IF($B134&lt;10,1,ROUNDDOWN($B134,-1))+SUM(属性投放!E$37:E$45)*$B134+VLOOKUP($C$2,一级属性!$E$41:$P$64,COLUMNS(一级属性!$E$41:G$64),0)*($B134+0.25*IF($B134&lt;10,1,ROUNDDOWN($B134,-1)))+VLOOKUP($C$2,宝石属性!$B$43:$M$66,COLUMNS(宝石属性!$B$43:D$66),0)*10*VLOOKUP(ROUNDDOWN($B134,-1),宝石属性!$B$25:$N$41,2,0)*VLOOKUP(ROUNDDOWN($B134,-1),宝石属性!$B$25:$N$41,3,0)+VLOOKUP($C$2,职业被动!$B$6:$M$29,COLUMNS(职业被动!$B$6:D$29),0)*$B134,0)</f>
        <v>7453</v>
      </c>
      <c r="D134" s="9">
        <f>ROUND(属性投放!E$4+装备属性!E$4*IF($B134&lt;10,1,ROUNDDOWN($B134,-1))+SUM(属性投放!F$37:F$38)*$B134+VLOOKUP($C$2,一级属性!$E$67:$P$90,COLUMNS(一级属性!$E$67:H$90),0)*$B134+VLOOKUP($C$2,宝石属性!$B$43:$M$66,COLUMNS(宝石属性!$B$43:E$66),0)*10*VLOOKUP(ROUNDDOWN($B134,-1),宝石属性!$B$25:$N$41,2,0)*VLOOKUP(ROUNDDOWN($B134,-1),宝石属性!$B$25:$N$41,3,0)+VLOOKUP($C$2,职业被动!$B$6:$M$29,COLUMNS(职业被动!$B$6:E$29),0)*$B134,0)</f>
        <v>3231</v>
      </c>
      <c r="E134" s="9">
        <f>ROUND(属性投放!F$4+装备属性!F$4*IF($B134&lt;10,1,ROUNDDOWN($B134,-1))+SUM(属性投放!G$37:G$38)*$B134+VLOOKUP($C$2,一级属性!$E$67:$P$90,COLUMNS(一级属性!$E$67:I$90),0)*$B134+VLOOKUP($C$2,宝石属性!$B$43:$M$66,COLUMNS(宝石属性!$B$43:F$66),0)*10*VLOOKUP(ROUNDDOWN($B134,-1),宝石属性!$B$25:$N$41,2,0)*VLOOKUP(ROUNDDOWN($B134,-1),宝石属性!$B$25:$N$41,3,0)+VLOOKUP($C$2,职业被动!$B$6:$M$29,COLUMNS(职业被动!$B$6:F$29),0)*$B134,0)</f>
        <v>2571</v>
      </c>
      <c r="F134" s="9">
        <f>ROUND(属性投放!G$4+装备属性!G$4*IF($B134&lt;10,1,ROUNDDOWN($B134,-1))+SUM(属性投放!H$37:H$38)*$B134+VLOOKUP($C$2,一级属性!$E$67:$P$90,COLUMNS(一级属性!$E$67:J$90),0)*$B134+VLOOKUP($C$2,宝石属性!$B$43:$M$66,COLUMNS(宝石属性!$B$43:G$66),0)*10*VLOOKUP(ROUNDDOWN($B134,-1),宝石属性!$B$25:$N$41,2,0)*VLOOKUP(ROUNDDOWN($B134,-1),宝石属性!$B$25:$N$41,3,0)+VLOOKUP($C$2,职业被动!$B$6:$M$29,COLUMNS(职业被动!$B$6:G$29),0)*$B134,0)</f>
        <v>1373</v>
      </c>
      <c r="G134" s="9">
        <f>ROUND(属性投放!H$4+装备属性!H$4*IF($B134&lt;10,1,ROUNDDOWN($B134,-1))+SUM(属性投放!I$37:I$38)*$B134+VLOOKUP($C$2,一级属性!$E$67:$P$90,COLUMNS(一级属性!$E$67:K$90),0)*$B134+VLOOKUP($C$2,宝石属性!$B$43:$M$66,COLUMNS(宝石属性!$B$43:H$66),0)*10*VLOOKUP(ROUNDDOWN($B134,-1),宝石属性!$B$25:$N$41,2,0)*VLOOKUP(ROUNDDOWN($B134,-1),宝石属性!$B$25:$N$41,3,0)+VLOOKUP($C$2,职业被动!$B$6:$M$29,COLUMNS(职业被动!$B$6:H$29),0)*$B134,0)</f>
        <v>875</v>
      </c>
      <c r="H134" s="9">
        <f>ROUND(属性投放!I$4+装备属性!I$4*IF($B134&lt;10,1,ROUNDDOWN($B134,-1))+SUM(属性投放!J$37:J$38)*$B134+VLOOKUP($C$2,一级属性!$E$67:$P$90,COLUMNS(一级属性!$E$67:L$90),0)*$B134+VLOOKUP($C$2,宝石属性!$B$43:$M$66,COLUMNS(宝石属性!$B$43:I$66),0)*10*VLOOKUP(ROUNDDOWN($B134,-1),宝石属性!$B$25:$N$41,2,0)*VLOOKUP(ROUNDDOWN($B134,-1),宝石属性!$B$25:$N$41,3,0)+VLOOKUP($C$2,职业被动!$B$6:$M$29,COLUMNS(职业被动!$B$6:I$29),0)*$B134,0)</f>
        <v>1416</v>
      </c>
      <c r="I134" s="9">
        <f>ROUND(属性投放!J$4+装备属性!J$4*IF($B134&lt;10,1,ROUNDDOWN($B134,-1))+SUM(属性投放!K$37:K$38)*$B134+VLOOKUP($C$2,一级属性!$E$67:$P$90,COLUMNS(一级属性!$E$67:M$90),0)*$B134+VLOOKUP($C$2,宝石属性!$B$43:$M$66,COLUMNS(宝石属性!$B$43:J$66),0)*10*VLOOKUP(ROUNDDOWN($B134,-1),宝石属性!$B$25:$N$41,2,0)*VLOOKUP(ROUNDDOWN($B134,-1),宝石属性!$B$25:$N$41,3,0)+VLOOKUP($C$2,职业被动!$B$6:$M$29,COLUMNS(职业被动!$B$6:J$29),0)*$B134,0)</f>
        <v>929</v>
      </c>
      <c r="J134" s="9">
        <f>ROUND(属性投放!K$4+装备属性!K$4*IF($B134&lt;10,1,ROUNDDOWN($B134,-1))+SUM(属性投放!L$37:L$38)*$B134+VLOOKUP($C$2,一级属性!$E$67:$P$90,COLUMNS(一级属性!$E$67:N$90),0)*$B134+VLOOKUP($C$2,宝石属性!$B$43:$M$66,COLUMNS(宝石属性!$B$43:K$66),0)*10*VLOOKUP(ROUNDDOWN($B134,-1),宝石属性!$B$25:$N$41,2,0)*VLOOKUP(ROUNDDOWN($B134,-1),宝石属性!$B$25:$N$41,3,0)+VLOOKUP($C$2,职业被动!$B$6:$M$29,COLUMNS(职业被动!$B$6:K$29),0)*$B134,0)</f>
        <v>476</v>
      </c>
      <c r="K134" s="9">
        <f>ROUND(属性投放!L$4+装备属性!L$4*IF($B134&lt;10,1,ROUNDDOWN($B134,-1))+SUM(属性投放!M$37:M$38)*$B134+VLOOKUP($C$2,一级属性!$E$67:$P$90,COLUMNS(一级属性!$E$67:O$90),0)*$B134+VLOOKUP($C$2,宝石属性!$B$43:$M$66,COLUMNS(宝石属性!$B$43:L$66),0)*10*VLOOKUP(ROUNDDOWN($B134,-1),宝石属性!$B$25:$N$41,2,0)*VLOOKUP(ROUNDDOWN($B134,-1),宝石属性!$B$25:$N$41,3,0)+VLOOKUP($C$2,职业被动!$B$6:$M$29,COLUMNS(职业被动!$B$6:L$29),0)*$B134,0)</f>
        <v>39</v>
      </c>
      <c r="L134" s="9">
        <f>ROUND(属性投放!M$4+装备属性!M$4*IF($B134&lt;10,1,ROUNDDOWN($B134,-1))+SUM(属性投放!N$37:N$38)*$B134+VLOOKUP($C$2,一级属性!$E$67:$P$90,COLUMNS(一级属性!$E$67:P$90),0)*$B134+VLOOKUP($C$2,宝石属性!$B$43:$M$66,COLUMNS(宝石属性!$B$43:M$66),0)*10*VLOOKUP(ROUNDDOWN($B134,-1),宝石属性!$B$25:$N$41,2,0)*VLOOKUP(ROUNDDOWN($B134,-1),宝石属性!$B$25:$N$41,3,0)+VLOOKUP($C$2,职业被动!$B$6:$M$29,COLUMNS(职业被动!$B$6:M$29),0)*$B134,0)</f>
        <v>1429</v>
      </c>
      <c r="M134" s="48">
        <f>属性价值和能力评分!$F$9+ROUND(属性价值和能力评分!$F$38*10,0)*B134+ROUND((SUM(装备属性!$W$9:$W$14)+属性价值和能力评分!$F$38*1.25+1.4+2.8)*IF(B134&lt;10,1,ROUNDDOWN(B134,-1)),0)+15*VLOOKUP(ROUNDDOWN(B134,-1),宝石属性!$B$26:$D$41,2,0)*6*VLOOKUP(ROUNDDOWN(B134,-1),宝石属性!$B$26:$D$41,3,0)+(属性价值和能力评分!$F$49*9+属性价值和能力评分!$F$50*2+属性价值和能力评分!$F$53*8/5)*B134</f>
        <v>24120</v>
      </c>
      <c r="N134" s="20"/>
      <c r="O134" s="1">
        <v>131</v>
      </c>
      <c r="P134" s="9">
        <f>ROUND(属性投放!D$4+装备属性!D$4*IF($O134&lt;10,1,ROUNDDOWN($O134,-1))+SUM(属性投放!E$37:E$45)*$O134+VLOOKUP($P$2,一级属性!$E$41:$P$64,COLUMNS(一级属性!$E$41:G$64),0)*($O134+0.25*IF($O134&lt;10,1,ROUNDDOWN($O134,-1)))+VLOOKUP($P$2,宝石属性!$B$43:$M$66,COLUMNS(宝石属性!$B$43:D$66),0)*10*VLOOKUP(ROUNDDOWN($O134,-1),宝石属性!$B$25:$N$41,2,0)*VLOOKUP(ROUNDDOWN($O134,-1),宝石属性!$B$25:$N$41,3,0)+VLOOKUP($P$2,职业被动!$B$6:$M$29,COLUMNS(职业被动!$B$6:D$29),0)*$O134,0)</f>
        <v>9287</v>
      </c>
      <c r="Q134" s="9">
        <f>ROUND(属性投放!E$4+装备属性!E$4*IF($O134&lt;10,1,ROUNDDOWN($O134,-1))+SUM(属性投放!F$37:F$45)*$O134+VLOOKUP($P$2,一级属性!$E$41:$P$64,COLUMNS(一级属性!$E$41:H$64),0)*($O134+0.25*IF($O134&lt;10,1,ROUNDDOWN($O134,-1)))+VLOOKUP($P$2,宝石属性!$B$43:$M$66,COLUMNS(宝石属性!$B$43:E$66),0)*10*VLOOKUP(ROUNDDOWN($O134,-1),宝石属性!$B$25:$N$41,2,0)*VLOOKUP(ROUNDDOWN($O134,-1),宝石属性!$B$25:$N$41,3,0)+VLOOKUP($P$2,职业被动!$B$6:$M$29,COLUMNS(职业被动!$B$6:E$29),0)*$O134,0)</f>
        <v>5684</v>
      </c>
      <c r="R134" s="9">
        <f>ROUND(属性投放!F$4+装备属性!F$4*IF($O134&lt;10,1,ROUNDDOWN($O134,-1))+SUM(属性投放!G$37:G$45)*$O134+VLOOKUP($P$2,一级属性!$E$41:$P$64,COLUMNS(一级属性!$E$41:I$64),0)*($O134+0.25*IF($O134&lt;10,1,ROUNDDOWN($O134,-1)))+VLOOKUP($P$2,宝石属性!$B$43:$M$66,COLUMNS(宝石属性!$B$43:F$66),0)*10*VLOOKUP(ROUNDDOWN($O134,-1),宝石属性!$B$25:$N$41,2,0)*VLOOKUP(ROUNDDOWN($O134,-1),宝石属性!$B$25:$N$41,3,0)+VLOOKUP($P$2,职业被动!$B$6:$M$29,COLUMNS(职业被动!$B$6:F$29),0)*$O134,0)</f>
        <v>1428</v>
      </c>
      <c r="S134" s="9">
        <f>ROUND(属性投放!G$4+装备属性!G$4*IF($O134&lt;10,1,ROUNDDOWN($O134,-1))+SUM(属性投放!H$37:H$45)*$O134+VLOOKUP($P$2,一级属性!$E$41:$P$64,COLUMNS(一级属性!$E$41:J$64),0)*($O134+0.25*IF($O134&lt;10,1,ROUNDDOWN($O134,-1)))+VLOOKUP($P$2,宝石属性!$B$43:$M$66,COLUMNS(宝石属性!$B$43:G$66),0)*10*VLOOKUP(ROUNDDOWN($O134,-1),宝石属性!$B$25:$N$41,2,0)*VLOOKUP(ROUNDDOWN($O134,-1),宝石属性!$B$25:$N$41,3,0)+VLOOKUP($P$2,职业被动!$B$6:$M$29,COLUMNS(职业被动!$B$6:G$29),0)*$O134,0)</f>
        <v>1242</v>
      </c>
      <c r="T134" s="9">
        <f>ROUND(属性投放!H$4+装备属性!H$4*IF($O134&lt;10,1,ROUNDDOWN($O134,-1))+SUM(属性投放!I$37:I$45)*$O134+VLOOKUP($P$2,一级属性!$E$41:$P$64,COLUMNS(一级属性!$E$41:K$64),0)*($O134+0.25*IF($O134&lt;10,1,ROUNDDOWN($O134,-1)))+VLOOKUP($P$2,宝石属性!$B$43:$M$66,COLUMNS(宝石属性!$B$43:H$66),0)*10*VLOOKUP(ROUNDDOWN($O134,-1),宝石属性!$B$25:$N$41,2,0)*VLOOKUP(ROUNDDOWN($O134,-1),宝石属性!$B$25:$N$41,3,0)+VLOOKUP($P$2,职业被动!$B$6:$M$29,COLUMNS(职业被动!$B$6:H$29),0)*$O134,0)</f>
        <v>1497</v>
      </c>
      <c r="U134" s="9">
        <f>ROUND(属性投放!I$4+装备属性!I$4*IF($O134&lt;10,1,ROUNDDOWN($O134,-1))+SUM(属性投放!J$37:J$45)*$O134+VLOOKUP($P$2,一级属性!$E$41:$P$64,COLUMNS(一级属性!$E$41:L$64),0)*($O134+0.25*IF($O134&lt;10,1,ROUNDDOWN($O134,-1)))+VLOOKUP($P$2,宝石属性!$B$43:$M$66,COLUMNS(宝石属性!$B$43:I$66),0)*10*VLOOKUP(ROUNDDOWN($O134,-1),宝石属性!$B$25:$N$41,2,0)*VLOOKUP(ROUNDDOWN($O134,-1),宝石属性!$B$25:$N$41,3,0)+VLOOKUP($P$2,职业被动!$B$6:$M$29,COLUMNS(职业被动!$B$6:I$29),0)*$O134,0)</f>
        <v>1513</v>
      </c>
      <c r="V134" s="9">
        <f>ROUND(属性投放!J$4+装备属性!J$4*IF($O134&lt;10,1,ROUNDDOWN($O134,-1))+SUM(属性投放!K$37:K$45)*$O134+VLOOKUP($P$2,一级属性!$E$41:$P$64,COLUMNS(一级属性!$E$41:M$64),0)*($O134+0.25*IF($O134&lt;10,1,ROUNDDOWN($O134,-1)))+VLOOKUP($P$2,宝石属性!$B$43:$M$66,COLUMNS(宝石属性!$B$43:J$66),0)*10*VLOOKUP(ROUNDDOWN($O134,-1),宝石属性!$B$25:$N$41,2,0)*VLOOKUP(ROUNDDOWN($O134,-1),宝石属性!$B$25:$N$41,3,0)+VLOOKUP($P$2,职业被动!$B$6:$M$29,COLUMNS(职业被动!$B$6:J$29),0)*$O134,0)</f>
        <v>1043</v>
      </c>
      <c r="W134" s="9">
        <f>ROUND(属性投放!K$4+装备属性!K$4*IF($O134&lt;10,1,ROUNDDOWN($O134,-1))+SUM(属性投放!L$37:L$45)*$O134+VLOOKUP($P$2,一级属性!$E$41:$P$64,COLUMNS(一级属性!$E$41:N$64),0)*($O134+0.25*IF($O134&lt;10,1,ROUNDDOWN($O134,-1)))+VLOOKUP($P$2,宝石属性!$B$43:$M$66,COLUMNS(宝石属性!$B$43:K$66),0)*10*VLOOKUP(ROUNDDOWN($O134,-1),宝石属性!$B$25:$N$41,2,0)*VLOOKUP(ROUNDDOWN($O134,-1),宝石属性!$B$25:$N$41,3,0)+VLOOKUP($P$2,职业被动!$B$6:$M$29,COLUMNS(职业被动!$B$6:K$29),0)*$O134,0)</f>
        <v>636</v>
      </c>
      <c r="X134" s="9">
        <f>ROUND(属性投放!L$4+装备属性!L$4*IF($O134&lt;10,1,ROUNDDOWN($O134,-1))+SUM(属性投放!M$37:M$45)*$O134+VLOOKUP($P$2,一级属性!$E$41:$P$64,COLUMNS(一级属性!$E$41:O$64),0)*($O134+0.25*IF($O134&lt;10,1,ROUNDDOWN($O134,-1)))+VLOOKUP($P$2,宝石属性!$B$43:$M$66,COLUMNS(宝石属性!$B$43:L$66),0)*10*VLOOKUP(ROUNDDOWN($O134,-1),宝石属性!$B$25:$N$41,2,0)*VLOOKUP(ROUNDDOWN($O134,-1),宝石属性!$B$25:$N$41,3,0)+VLOOKUP($P$2,职业被动!$B$6:$M$29,COLUMNS(职业被动!$B$6:L$29),0)*$O134,0)</f>
        <v>39</v>
      </c>
      <c r="Y134" s="9">
        <f>ROUND(属性投放!M$4+装备属性!M$4*IF($O134&lt;10,1,ROUNDDOWN($O134,-1))+SUM(属性投放!N$37:N$45)*$O134+VLOOKUP($P$2,一级属性!$E$41:$P$64,COLUMNS(一级属性!$E$41:P$64),0)*($O134+0.25*IF($O134&lt;10,1,ROUNDDOWN($O134,-1)))+VLOOKUP($P$2,宝石属性!$B$43:$M$66,COLUMNS(宝石属性!$B$43:M$66),0)*10*VLOOKUP(ROUNDDOWN($O134,-1),宝石属性!$B$25:$N$41,2,0)*VLOOKUP(ROUNDDOWN($O134,-1),宝石属性!$B$25:$N$41,3,0)+VLOOKUP($P$2,职业被动!$B$6:$M$29,COLUMNS(职业被动!$B$6:M$29),0)*$O134,0)</f>
        <v>1429</v>
      </c>
      <c r="Z134" s="48">
        <f>属性价值和能力评分!$F$9+ROUND(属性价值和能力评分!$F$38*10,0)*O134+ROUND((SUM(装备属性!$W$9:$W$14)+属性价值和能力评分!$F$38*1.25+1.4+2.8)*IF(O134&lt;10,1,ROUNDDOWN(O134,-1)),0)+15*VLOOKUP(ROUNDDOWN(O134,-1),宝石属性!$B$26:$D$41,2,0)*6*VLOOKUP(ROUNDDOWN(O134,-1),宝石属性!$B$26:$D$41,3,0)+(属性价值和能力评分!$F$49*9+属性价值和能力评分!$F$50*2+属性价值和能力评分!$F$53*8/5)*O134</f>
        <v>24120</v>
      </c>
      <c r="AB134" s="1">
        <v>131</v>
      </c>
      <c r="AC134" s="9">
        <f>ROUND(属性投放!D$4+装备属性!D$4*IF($AB134&lt;10,1,ROUNDDOWN($AB134,-1))+SUM(属性投放!E$37:E$45)*$AB134+VLOOKUP($AC$2,一级属性!$E$41:$P$64,COLUMNS(一级属性!$E$41:G$64),0)*($AB134+0.25*IF($AB134&lt;10,1,ROUNDDOWN($AB134,-1)))+VLOOKUP($AC$2,宝石属性!$B$43:$M$66,COLUMNS(宝石属性!$B$43:D$66),0)*10*VLOOKUP(ROUNDDOWN($AB134,-1),宝石属性!$B$25:$N$41,2,0)*VLOOKUP(ROUNDDOWN($AB134,-1),宝石属性!$B$25:$N$41,3,0)+VLOOKUP($AC$2,职业被动!$B$6:$M$29,COLUMNS(职业被动!$B$6:D$29),0)*$AB134,0)</f>
        <v>8370</v>
      </c>
      <c r="AD134" s="9">
        <f>ROUND(属性投放!E$4+装备属性!E$4*IF($AB134&lt;10,1,ROUNDDOWN($AB134,-1))+SUM(属性投放!F$37:F$45)*$AB134+VLOOKUP($AC$2,一级属性!$E$41:$P$64,COLUMNS(一级属性!$E$41:H$64),0)*($AB134+0.25*IF($AB134&lt;10,1,ROUNDDOWN($AB134,-1)))+VLOOKUP($AC$2,宝石属性!$B$43:$M$66,COLUMNS(宝石属性!$B$43:E$66),0)*10*VLOOKUP(ROUNDDOWN($AB134,-1),宝石属性!$B$25:$N$41,2,0)*VLOOKUP(ROUNDDOWN($AB134,-1),宝石属性!$B$25:$N$41,3,0)+VLOOKUP($AC$2,职业被动!$B$6:$M$29,COLUMNS(职业被动!$B$6:E$29),0)*$AB134,0)</f>
        <v>3231</v>
      </c>
      <c r="AE134" s="9">
        <f>ROUND(属性投放!F$4+装备属性!F$4*IF($AB134&lt;10,1,ROUNDDOWN($AB134,-1))+SUM(属性投放!G$37:G$45)*$AB134+VLOOKUP($AC$2,一级属性!$E$41:$P$64,COLUMNS(一级属性!$E$41:I$64),0)*($AB134+0.25*IF($AB134&lt;10,1,ROUNDDOWN($AB134,-1)))+VLOOKUP($AC$2,宝石属性!$B$43:$M$66,COLUMNS(宝石属性!$B$43:F$66),0)*10*VLOOKUP(ROUNDDOWN($AB134,-1),宝石属性!$B$25:$N$41,2,0)*VLOOKUP(ROUNDDOWN($AB134,-1),宝石属性!$B$25:$N$41,3,0)+VLOOKUP($AC$2,职业被动!$B$6:$M$29,COLUMNS(职业被动!$B$6:F$29),0)*$AB134,0)</f>
        <v>2242</v>
      </c>
      <c r="AF134" s="9">
        <f>ROUND(属性投放!G$4+装备属性!G$4*IF($AB134&lt;10,1,ROUNDDOWN($AB134,-1))+SUM(属性投放!H$37:H$45)*$AB134+VLOOKUP($AC$2,一级属性!$E$41:$P$64,COLUMNS(一级属性!$E$41:J$64),0)*($AB134+0.25*IF($AB134&lt;10,1,ROUNDDOWN($AB134,-1)))+VLOOKUP($AC$2,宝石属性!$B$43:$M$66,COLUMNS(宝石属性!$B$43:G$66),0)*10*VLOOKUP(ROUNDDOWN($AB134,-1),宝石属性!$B$25:$N$41,2,0)*VLOOKUP(ROUNDDOWN($AB134,-1),宝石属性!$B$25:$N$41,3,0)+VLOOKUP($AC$2,职业被动!$B$6:$M$29,COLUMNS(职业被动!$B$6:G$29),0)*$AB134,0)</f>
        <v>1504</v>
      </c>
      <c r="AG134" s="9">
        <f>ROUND(属性投放!H$4+装备属性!H$4*IF($AB134&lt;10,1,ROUNDDOWN($AB134,-1))+SUM(属性投放!I$37:I$45)*$AB134+VLOOKUP($AC$2,一级属性!$E$41:$P$64,COLUMNS(一级属性!$E$41:K$64),0)*($AB134+0.25*IF($AB134&lt;10,1,ROUNDDOWN($AB134,-1)))+VLOOKUP($AC$2,宝石属性!$B$43:$M$66,COLUMNS(宝石属性!$B$43:H$66),0)*10*VLOOKUP(ROUNDDOWN($AB134,-1),宝石属性!$B$25:$N$41,2,0)*VLOOKUP(ROUNDDOWN($AB134,-1),宝石属性!$B$25:$N$41,3,0)+VLOOKUP($AC$2,职业被动!$B$6:$M$29,COLUMNS(职业被动!$B$6:H$29),0)*$AB134,0)</f>
        <v>875</v>
      </c>
      <c r="AH134" s="9">
        <f>ROUND(属性投放!I$4+装备属性!I$4*IF($AB134&lt;10,1,ROUNDDOWN($AB134,-1))+SUM(属性投放!J$37:J$45)*$AB134+VLOOKUP($AC$2,一级属性!$E$41:$P$64,COLUMNS(一级属性!$E$41:L$64),0)*($AB134+0.25*IF($AB134&lt;10,1,ROUNDDOWN($AB134,-1)))+VLOOKUP($AC$2,宝石属性!$B$43:$M$66,COLUMNS(宝石属性!$B$43:I$66),0)*10*VLOOKUP(ROUNDDOWN($AB134,-1),宝石属性!$B$25:$N$41,2,0)*VLOOKUP(ROUNDDOWN($AB134,-1),宝石属性!$B$25:$N$41,3,0)+VLOOKUP($AC$2,职业被动!$B$6:$M$29,COLUMNS(职业被动!$B$6:I$29),0)*$AB134,0)</f>
        <v>1415</v>
      </c>
      <c r="AI134" s="9">
        <f>ROUND(属性投放!J$4+装备属性!J$4*IF($AB134&lt;10,1,ROUNDDOWN($AB134,-1))+SUM(属性投放!K$37:K$45)*$AB134+VLOOKUP($AC$2,一级属性!$E$41:$P$64,COLUMNS(一级属性!$E$41:M$64),0)*($AB134+0.25*IF($AB134&lt;10,1,ROUNDDOWN($AB134,-1)))+VLOOKUP($AC$2,宝石属性!$B$43:$M$66,COLUMNS(宝石属性!$B$43:J$66),0)*10*VLOOKUP(ROUNDDOWN($AB134,-1),宝石属性!$B$25:$N$41,2,0)*VLOOKUP(ROUNDDOWN($AB134,-1),宝石属性!$B$25:$N$41,3,0)+VLOOKUP($AC$2,职业被动!$B$6:$M$29,COLUMNS(职业被动!$B$6:J$29),0)*$AB134,0)</f>
        <v>929</v>
      </c>
      <c r="AJ134" s="9">
        <f>ROUND(属性投放!K$4+装备属性!K$4*IF($AB134&lt;10,1,ROUNDDOWN($AB134,-1))+SUM(属性投放!L$37:L$45)*$AB134+VLOOKUP($AC$2,一级属性!$E$41:$P$64,COLUMNS(一级属性!$E$41:N$64),0)*($AB134+0.25*IF($AB134&lt;10,1,ROUNDDOWN($AB134,-1)))+VLOOKUP($AC$2,宝石属性!$B$43:$M$66,COLUMNS(宝石属性!$B$43:K$66),0)*10*VLOOKUP(ROUNDDOWN($AB134,-1),宝石属性!$B$25:$N$41,2,0)*VLOOKUP(ROUNDDOWN($AB134,-1),宝石属性!$B$25:$N$41,3,0)+VLOOKUP($AC$2,职业被动!$B$6:$M$29,COLUMNS(职业被动!$B$6:K$29),0)*$AB134,0)</f>
        <v>476</v>
      </c>
      <c r="AK134" s="9">
        <f>ROUND(属性投放!L$4+装备属性!L$4*IF($AB134&lt;10,1,ROUNDDOWN($AB134,-1))+SUM(属性投放!M$37:M$45)*$AB134+VLOOKUP($AC$2,一级属性!$E$41:$P$64,COLUMNS(一级属性!$E$41:O$64),0)*($AB134+0.25*IF($AB134&lt;10,1,ROUNDDOWN($AB134,-1)))+VLOOKUP($AC$2,宝石属性!$B$43:$M$66,COLUMNS(宝石属性!$B$43:L$66),0)*10*VLOOKUP(ROUNDDOWN($AB134,-1),宝石属性!$B$25:$N$41,2,0)*VLOOKUP(ROUNDDOWN($AB134,-1),宝石属性!$B$25:$N$41,3,0)+VLOOKUP($AC$2,职业被动!$B$6:$M$29,COLUMNS(职业被动!$B$6:L$29),0)*$AB134,0)</f>
        <v>39</v>
      </c>
      <c r="AL134" s="9">
        <f>ROUND(属性投放!M$4+装备属性!M$4*IF($AB134&lt;10,1,ROUNDDOWN($AB134,-1))+SUM(属性投放!N$37:N$45)*$AB134+VLOOKUP($AC$2,一级属性!$E$41:$P$64,COLUMNS(一级属性!$E$41:P$64),0)*($AB134+0.25*IF($AB134&lt;10,1,ROUNDDOWN($AB134,-1)))+VLOOKUP($AC$2,宝石属性!$B$43:$M$66,COLUMNS(宝石属性!$B$43:M$66),0)*10*VLOOKUP(ROUNDDOWN($AB134,-1),宝石属性!$B$25:$N$41,2,0)*VLOOKUP(ROUNDDOWN($AB134,-1),宝石属性!$B$25:$N$41,3,0)+VLOOKUP($AC$2,职业被动!$B$6:$M$29,COLUMNS(职业被动!$B$6:M$29),0)*$AB134,0)</f>
        <v>1429</v>
      </c>
      <c r="AM134" s="48">
        <f>属性价值和能力评分!$F$9+ROUND(属性价值和能力评分!$F$38*10,0)*AB134+ROUND((SUM(装备属性!$W$9:$W$14)+属性价值和能力评分!$F$38*1.25+1.4+2.8)*IF(AB134&lt;10,1,ROUNDDOWN(AB134,-1)),0)+15*VLOOKUP(ROUNDDOWN(AB134,-1),宝石属性!$B$26:$D$41,2,0)*6*VLOOKUP(ROUNDDOWN(AB134,-1),宝石属性!$B$26:$D$41,3,0)+(属性价值和能力评分!$F$49*9+属性价值和能力评分!$F$50*2+属性价值和能力评分!$F$53*8/5)*AB134</f>
        <v>24120</v>
      </c>
      <c r="AO134" s="1">
        <v>131</v>
      </c>
      <c r="AP134" s="9">
        <f>ROUND(属性投放!D$4+装备属性!D$4*IF($AO134&lt;10,1,ROUNDDOWN($AO134,-1))+SUM(属性投放!E$37:E$45)*$AO134+VLOOKUP($AP$2,一级属性!$E$41:$P$64,COLUMNS(一级属性!$E$41:G$64),0)*($AO134+0.25*IF($AO134&lt;10,1,ROUNDDOWN($AO134,-1)))+VLOOKUP($AP$2,宝石属性!$B$43:$M$66,COLUMNS(宝石属性!$B$43:D$66),0)*10*VLOOKUP(ROUNDDOWN($AO134,-1),宝石属性!$B$25:$N$41,2,0)*VLOOKUP(ROUNDDOWN($AO134,-1),宝石属性!$B$25:$N$41,3,0)+VLOOKUP($AP$2,职业被动!$B$6:$M$29,COLUMNS(职业被动!$B$6:D$29),0)*$AO134,0)</f>
        <v>8370</v>
      </c>
      <c r="AQ134" s="9">
        <f>ROUND(属性投放!E$4+装备属性!E$4*IF($AO134&lt;10,1,ROUNDDOWN($AO134,-1))+SUM(属性投放!F$37:F$45)*$AO134+VLOOKUP($AP$2,一级属性!$E$41:$P$64,COLUMNS(一级属性!$E$41:H$64),0)*($AO134+0.25*IF($AO134&lt;10,1,ROUNDDOWN($AO134,-1)))+VLOOKUP($AP$2,宝石属性!$B$43:$M$66,COLUMNS(宝石属性!$B$43:E$66),0)*10*VLOOKUP(ROUNDDOWN($AO134,-1),宝石属性!$B$25:$N$41,2,0)*VLOOKUP(ROUNDDOWN($AO134,-1),宝石属性!$B$25:$N$41,3,0)+VLOOKUP($AP$2,职业被动!$B$6:$M$29,COLUMNS(职业被动!$B$6:E$29),0)*$AO134,0)</f>
        <v>5684</v>
      </c>
      <c r="AR134" s="9">
        <f>ROUND(属性投放!F$4+装备属性!F$4*IF($AO134&lt;10,1,ROUNDDOWN($AO134,-1))+SUM(属性投放!G$37:G$45)*$AO134+VLOOKUP($AP$2,一级属性!$E$41:$P$64,COLUMNS(一级属性!$E$41:I$64),0)*($AO134+0.25*IF($AO134&lt;10,1,ROUNDDOWN($AO134,-1)))+VLOOKUP($AP$2,宝石属性!$B$43:$M$66,COLUMNS(宝石属性!$B$43:F$66),0)*10*VLOOKUP(ROUNDDOWN($AO134,-1),宝石属性!$B$25:$N$41,2,0)*VLOOKUP(ROUNDDOWN($AO134,-1),宝石属性!$B$25:$N$41,3,0)+VLOOKUP($AP$2,职业被动!$B$6:$M$29,COLUMNS(职业被动!$B$6:F$29),0)*$AO134,0)</f>
        <v>1428</v>
      </c>
      <c r="AS134" s="9">
        <f>ROUND(属性投放!G$4+装备属性!G$4*IF($AO134&lt;10,1,ROUNDDOWN($AO134,-1))+SUM(属性投放!H$37:H$45)*$AO134+VLOOKUP($AP$2,一级属性!$E$41:$P$64,COLUMNS(一级属性!$E$41:J$64),0)*($AO134+0.25*IF($AO134&lt;10,1,ROUNDDOWN($AO134,-1)))+VLOOKUP($AP$2,宝石属性!$B$43:$M$66,COLUMNS(宝石属性!$B$43:G$66),0)*10*VLOOKUP(ROUNDDOWN($AO134,-1),宝石属性!$B$25:$N$41,2,0)*VLOOKUP(ROUNDDOWN($AO134,-1),宝石属性!$B$25:$N$41,3,0)+VLOOKUP($AP$2,职业被动!$B$6:$M$29,COLUMNS(职业被动!$B$6:G$29),0)*$AO134,0)</f>
        <v>1242</v>
      </c>
      <c r="AT134" s="9">
        <f>ROUND(属性投放!H$4+装备属性!H$4*IF($AO134&lt;10,1,ROUNDDOWN($AO134,-1))+SUM(属性投放!I$37:I$45)*$AO134+VLOOKUP($AP$2,一级属性!$E$41:$P$64,COLUMNS(一级属性!$E$41:K$64),0)*($AO134+0.25*IF($AO134&lt;10,1,ROUNDDOWN($AO134,-1)))+VLOOKUP($AP$2,宝石属性!$B$43:$M$66,COLUMNS(宝石属性!$B$43:H$66),0)*10*VLOOKUP(ROUNDDOWN($AO134,-1),宝石属性!$B$25:$N$41,2,0)*VLOOKUP(ROUNDDOWN($AO134,-1),宝石属性!$B$25:$N$41,3,0)+VLOOKUP($AP$2,职业被动!$B$6:$M$29,COLUMNS(职业被动!$B$6:H$29),0)*$AO134,0)</f>
        <v>1366</v>
      </c>
      <c r="AU134" s="9">
        <f>ROUND(属性投放!I$4+装备属性!I$4*IF($AO134&lt;10,1,ROUNDDOWN($AO134,-1))+SUM(属性投放!J$37:J$45)*$AO134+VLOOKUP($AP$2,一级属性!$E$41:$P$64,COLUMNS(一级属性!$E$41:L$64),0)*($AO134+0.25*IF($AO134&lt;10,1,ROUNDDOWN($AO134,-1)))+VLOOKUP($AP$2,宝石属性!$B$43:$M$66,COLUMNS(宝石属性!$B$43:I$66),0)*10*VLOOKUP(ROUNDDOWN($AO134,-1),宝石属性!$B$25:$N$41,2,0)*VLOOKUP(ROUNDDOWN($AO134,-1),宝石属性!$B$25:$N$41,3,0)+VLOOKUP($AP$2,职业被动!$B$6:$M$29,COLUMNS(职业被动!$B$6:I$29),0)*$AO134,0)</f>
        <v>1513</v>
      </c>
      <c r="AV134" s="9">
        <f>ROUND(属性投放!J$4+装备属性!J$4*IF($AO134&lt;10,1,ROUNDDOWN($AO134,-1))+SUM(属性投放!K$37:K$45)*$AO134+VLOOKUP($AP$2,一级属性!$E$41:$P$64,COLUMNS(一级属性!$E$41:M$64),0)*($AO134+0.25*IF($AO134&lt;10,1,ROUNDDOWN($AO134,-1)))+VLOOKUP($AP$2,宝石属性!$B$43:$M$66,COLUMNS(宝石属性!$B$43:J$66),0)*10*VLOOKUP(ROUNDDOWN($AO134,-1),宝石属性!$B$25:$N$41,2,0)*VLOOKUP(ROUNDDOWN($AO134,-1),宝石属性!$B$25:$N$41,3,0)+VLOOKUP($AP$2,职业被动!$B$6:$M$29,COLUMNS(职业被动!$B$6:J$29),0)*$AO134,0)</f>
        <v>1043</v>
      </c>
      <c r="AW134" s="9">
        <f>ROUND(属性投放!K$4+装备属性!K$4*IF($AO134&lt;10,1,ROUNDDOWN($AO134,-1))+SUM(属性投放!L$37:L$45)*$AO134+VLOOKUP($AP$2,一级属性!$E$41:$P$64,COLUMNS(一级属性!$E$41:N$64),0)*($AO134+0.25*IF($AO134&lt;10,1,ROUNDDOWN($AO134,-1)))+VLOOKUP($AP$2,宝石属性!$B$43:$M$66,COLUMNS(宝石属性!$B$43:K$66),0)*10*VLOOKUP(ROUNDDOWN($AO134,-1),宝石属性!$B$25:$N$41,2,0)*VLOOKUP(ROUNDDOWN($AO134,-1),宝石属性!$B$25:$N$41,3,0)+VLOOKUP($AP$2,职业被动!$B$6:$M$29,COLUMNS(职业被动!$B$6:K$29),0)*$AO134,0)</f>
        <v>476</v>
      </c>
      <c r="AX134" s="9">
        <f>ROUND(属性投放!L$4+装备属性!L$4*IF($AO134&lt;10,1,ROUNDDOWN($AO134,-1))+SUM(属性投放!M$37:M$45)*$AO134+VLOOKUP($AP$2,一级属性!$E$41:$P$64,COLUMNS(一级属性!$E$41:O$64),0)*($AO134+0.25*IF($AO134&lt;10,1,ROUNDDOWN($AO134,-1)))+VLOOKUP($AP$2,宝石属性!$B$43:$M$66,COLUMNS(宝石属性!$B$43:L$66),0)*10*VLOOKUP(ROUNDDOWN($AO134,-1),宝石属性!$B$25:$N$41,2,0)*VLOOKUP(ROUNDDOWN($AO134,-1),宝石属性!$B$25:$N$41,3,0)+VLOOKUP($AP$2,职业被动!$B$6:$M$29,COLUMNS(职业被动!$B$6:L$29),0)*$AO134,0)</f>
        <v>1409</v>
      </c>
      <c r="AY134" s="9">
        <f>ROUND(属性投放!M$4+装备属性!M$4*IF($AO134&lt;10,1,ROUNDDOWN($AO134,-1))+SUM(属性投放!N$37:N$45)*$AO134+VLOOKUP($AP$2,一级属性!$E$41:$P$64,COLUMNS(一级属性!$E$41:P$64),0)*($AO134+0.25*IF($AO134&lt;10,1,ROUNDDOWN($AO134,-1)))+VLOOKUP($AP$2,宝石属性!$B$43:$M$66,COLUMNS(宝石属性!$B$43:M$66),0)*10*VLOOKUP(ROUNDDOWN($AO134,-1),宝石属性!$B$25:$N$41,2,0)*VLOOKUP(ROUNDDOWN($AO134,-1),宝石属性!$B$25:$N$41,3,0)+VLOOKUP($AP$2,职业被动!$B$6:$M$29,COLUMNS(职业被动!$B$6:M$29),0)*$AO134,0)</f>
        <v>1429</v>
      </c>
      <c r="AZ134" s="48">
        <f>属性价值和能力评分!$F$9+ROUND(属性价值和能力评分!$F$38*10,0)*AO134+ROUND((SUM(装备属性!$W$9:$W$14)+属性价值和能力评分!$F$38*1.25+1.4+2.8)*IF(AO134&lt;10,1,ROUNDDOWN(AO134,-1)),0)+15*VLOOKUP(ROUNDDOWN(AO134,-1),宝石属性!$B$26:$D$41,2,0)*6*VLOOKUP(ROUNDDOWN(AO134,-1),宝石属性!$B$26:$D$41,3,0)+(属性价值和能力评分!$F$49*9+属性价值和能力评分!$F$50*2+属性价值和能力评分!$F$53*8/5)*AO134</f>
        <v>24120</v>
      </c>
      <c r="BB134" s="1">
        <v>131</v>
      </c>
      <c r="BC134" s="9">
        <f>ROUND(属性投放!D$4+装备属性!D$4*IF($BB134&lt;10,1,ROUNDDOWN($BB134,-1))+SUM(属性投放!E$37:E$45)*$BB134+VLOOKUP($BC$2,一级属性!$E$41:$P$64,COLUMNS(一级属性!$E$41:G$64),0)*($BB134+0.25*IF($BB134&lt;10,1,ROUNDDOWN($BB134,-1)))+VLOOKUP($BC$2,宝石属性!$B$43:$M$66,COLUMNS(宝石属性!$B$43:D$66),0)*10*VLOOKUP(ROUNDDOWN($BB134,-1),宝石属性!$B$25:$N$41,2,0)*VLOOKUP(ROUNDDOWN($BB134,-1),宝石属性!$B$25:$N$41,3,0)+VLOOKUP($BC$2,职业被动!$B$6:$M$29,COLUMNS(职业被动!$B$6:D$29),0)*$BB134,0)</f>
        <v>7453</v>
      </c>
      <c r="BD134" s="9">
        <f>ROUND(属性投放!E$4+装备属性!E$4*IF($BB134&lt;10,1,ROUNDDOWN($BB134,-1))+SUM(属性投放!F$37:F$45)*$BB134+VLOOKUP($BC$2,一级属性!$E$41:$P$64,COLUMNS(一级属性!$E$41:H$64),0)*($BB134+0.25*IF($BB134&lt;10,1,ROUNDDOWN($BB134,-1)))+VLOOKUP($BC$2,宝石属性!$B$43:$M$66,COLUMNS(宝石属性!$B$43:E$66),0)*10*VLOOKUP(ROUNDDOWN($BB134,-1),宝石属性!$B$25:$N$41,2,0)*VLOOKUP(ROUNDDOWN($BB134,-1),宝石属性!$B$25:$N$41,3,0)+VLOOKUP($BC$2,职业被动!$B$6:$M$29,COLUMNS(职业被动!$B$6:E$29),0)*$BB134,0)</f>
        <v>6501</v>
      </c>
      <c r="BE134" s="9">
        <f>ROUND(属性投放!F$4+装备属性!F$4*IF($BB134&lt;10,1,ROUNDDOWN($BB134,-1))+SUM(属性投放!G$37:G$45)*$BB134+VLOOKUP($BC$2,一级属性!$E$41:$P$64,COLUMNS(一级属性!$E$41:I$64),0)*($BB134+0.25*IF($BB134&lt;10,1,ROUNDDOWN($BB134,-1)))+VLOOKUP($BC$2,宝石属性!$B$43:$M$66,COLUMNS(宝石属性!$B$43:F$66),0)*10*VLOOKUP(ROUNDDOWN($BB134,-1),宝石属性!$B$25:$N$41,2,0)*VLOOKUP(ROUNDDOWN($BB134,-1),宝石属性!$B$25:$N$41,3,0)+VLOOKUP($BC$2,职业被动!$B$6:$M$29,COLUMNS(职业被动!$B$6:F$29),0)*$BB134,0)</f>
        <v>1428</v>
      </c>
      <c r="BF134" s="9">
        <f>ROUND(属性投放!G$4+装备属性!G$4*IF($BB134&lt;10,1,ROUNDDOWN($BB134,-1))+SUM(属性投放!H$37:H$45)*$BB134+VLOOKUP($BC$2,一级属性!$E$41:$P$64,COLUMNS(一级属性!$E$41:J$64),0)*($BB134+0.25*IF($BB134&lt;10,1,ROUNDDOWN($BB134,-1)))+VLOOKUP($BC$2,宝石属性!$B$43:$M$66,COLUMNS(宝石属性!$B$43:G$66),0)*10*VLOOKUP(ROUNDDOWN($BB134,-1),宝石属性!$B$25:$N$41,2,0)*VLOOKUP(ROUNDDOWN($BB134,-1),宝石属性!$B$25:$N$41,3,0)+VLOOKUP($BC$2,职业被动!$B$6:$M$29,COLUMNS(职业被动!$B$6:G$29),0)*$BB134,0)</f>
        <v>1242</v>
      </c>
      <c r="BG134" s="9">
        <f>ROUND(属性投放!H$4+装备属性!H$4*IF($BB134&lt;10,1,ROUNDDOWN($BB134,-1))+SUM(属性投放!I$37:I$45)*$BB134+VLOOKUP($BC$2,一级属性!$E$41:$P$64,COLUMNS(一级属性!$E$41:K$64),0)*($BB134+0.25*IF($BB134&lt;10,1,ROUNDDOWN($BB134,-1)))+VLOOKUP($BC$2,宝石属性!$B$43:$M$66,COLUMNS(宝石属性!$B$43:H$66),0)*10*VLOOKUP(ROUNDDOWN($BB134,-1),宝石属性!$B$25:$N$41,2,0)*VLOOKUP(ROUNDDOWN($BB134,-1),宝石属性!$B$25:$N$41,3,0)+VLOOKUP($BC$2,职业被动!$B$6:$M$29,COLUMNS(职业被动!$B$6:H$29),0)*$BB134,0)</f>
        <v>1911</v>
      </c>
      <c r="BH134" s="9">
        <f>ROUND(属性投放!I$4+装备属性!I$4*IF($BB134&lt;10,1,ROUNDDOWN($BB134,-1))+SUM(属性投放!J$37:J$45)*$BB134+VLOOKUP($BC$2,一级属性!$E$41:$P$64,COLUMNS(一级属性!$E$41:L$64),0)*($BB134+0.25*IF($BB134&lt;10,1,ROUNDDOWN($BB134,-1)))+VLOOKUP($BC$2,宝石属性!$B$43:$M$66,COLUMNS(宝石属性!$B$43:I$66),0)*10*VLOOKUP(ROUNDDOWN($BB134,-1),宝石属性!$B$25:$N$41,2,0)*VLOOKUP(ROUNDDOWN($BB134,-1),宝石属性!$B$25:$N$41,3,0)+VLOOKUP($BC$2,职业被动!$B$6:$M$29,COLUMNS(职业被动!$B$6:I$29),0)*$BB134,0)</f>
        <v>1808</v>
      </c>
      <c r="BI134" s="9">
        <f>ROUND(属性投放!J$4+装备属性!J$4*IF($BB134&lt;10,1,ROUNDDOWN($BB134,-1))+SUM(属性投放!K$37:K$45)*$BB134+VLOOKUP($BC$2,一级属性!$E$41:$P$64,COLUMNS(一级属性!$E$41:M$64),0)*($BB134+0.25*IF($BB134&lt;10,1,ROUNDDOWN($BB134,-1)))+VLOOKUP($BC$2,宝石属性!$B$43:$M$66,COLUMNS(宝石属性!$B$43:J$66),0)*10*VLOOKUP(ROUNDDOWN($BB134,-1),宝石属性!$B$25:$N$41,2,0)*VLOOKUP(ROUNDDOWN($BB134,-1),宝石属性!$B$25:$N$41,3,0)+VLOOKUP($BC$2,职业被动!$B$6:$M$29,COLUMNS(职业被动!$B$6:J$29),0)*$BB134,0)</f>
        <v>798</v>
      </c>
      <c r="BJ134" s="9">
        <f>ROUND(属性投放!K$4+装备属性!K$4*IF($BB134&lt;10,1,ROUNDDOWN($BB134,-1))+SUM(属性投放!L$37:L$45)*$BB134+VLOOKUP($BC$2,一级属性!$E$41:$P$64,COLUMNS(一级属性!$E$41:N$64),0)*($BB134+0.25*IF($BB134&lt;10,1,ROUNDDOWN($BB134,-1)))+VLOOKUP($BC$2,宝石属性!$B$43:$M$66,COLUMNS(宝石属性!$B$43:K$66),0)*10*VLOOKUP(ROUNDDOWN($BB134,-1),宝石属性!$B$25:$N$41,2,0)*VLOOKUP(ROUNDDOWN($BB134,-1),宝石属性!$B$25:$N$41,3,0)+VLOOKUP($BC$2,职业被动!$B$6:$M$29,COLUMNS(职业被动!$B$6:K$29),0)*$BB134,0)</f>
        <v>476</v>
      </c>
      <c r="BK134" s="9">
        <f>ROUND(属性投放!L$4+装备属性!L$4*IF($BB134&lt;10,1,ROUNDDOWN($BB134,-1))+SUM(属性投放!M$37:M$45)*$BB134+VLOOKUP($BC$2,一级属性!$E$41:$P$64,COLUMNS(一级属性!$E$41:O$64),0)*($BB134+0.25*IF($BB134&lt;10,1,ROUNDDOWN($BB134,-1)))+VLOOKUP($BC$2,宝石属性!$B$43:$M$66,COLUMNS(宝石属性!$B$43:L$66),0)*10*VLOOKUP(ROUNDDOWN($BB134,-1),宝石属性!$B$25:$N$41,2,0)*VLOOKUP(ROUNDDOWN($BB134,-1),宝石属性!$B$25:$N$41,3,0)+VLOOKUP($BC$2,职业被动!$B$6:$M$29,COLUMNS(职业被动!$B$6:L$29),0)*$BB134,0)</f>
        <v>39</v>
      </c>
      <c r="BL134" s="9">
        <f>ROUND(属性投放!M$4+装备属性!M$4*IF($BB134&lt;10,1,ROUNDDOWN($BB134,-1))+SUM(属性投放!N$37:N$45)*$BB134+VLOOKUP($BC$2,一级属性!$E$41:$P$64,COLUMNS(一级属性!$E$41:P$64),0)*($BB134+0.25*IF($BB134&lt;10,1,ROUNDDOWN($BB134,-1)))+VLOOKUP($BC$2,宝石属性!$B$43:$M$66,COLUMNS(宝石属性!$B$43:M$66),0)*10*VLOOKUP(ROUNDDOWN($BB134,-1),宝石属性!$B$25:$N$41,2,0)*VLOOKUP(ROUNDDOWN($BB134,-1),宝石属性!$B$25:$N$41,3,0)+VLOOKUP($BC$2,职业被动!$B$6:$M$29,COLUMNS(职业被动!$B$6:M$29),0)*$BB134,0)</f>
        <v>1429</v>
      </c>
      <c r="BM134" s="48">
        <f>属性价值和能力评分!$F$9+ROUND(属性价值和能力评分!$F$38*10,0)*BB134+ROUND((SUM(装备属性!$W$9:$W$14)+属性价值和能力评分!$F$38*1.25+1.4+2.8)*IF(BB134&lt;10,1,ROUNDDOWN(BB134,-1)),0)+15*VLOOKUP(ROUNDDOWN(BB134,-1),宝石属性!$B$26:$D$41,2,0)*6*VLOOKUP(ROUNDDOWN(BB134,-1),宝石属性!$B$26:$D$41,3,0)+(属性价值和能力评分!$F$49*9+属性价值和能力评分!$F$50*2+属性价值和能力评分!$F$53*8/5)*BB134</f>
        <v>24120</v>
      </c>
      <c r="BO134" s="1">
        <v>131</v>
      </c>
      <c r="BP134" s="9">
        <f>ROUND(属性投放!D$4+装备属性!D$4*IF($BO134&lt;10,1,ROUNDDOWN($BO134,-1))+SUM(属性投放!E$37:E$45)*$BO134+VLOOKUP($BP$2,一级属性!$E$41:$P$64,COLUMNS(一级属性!$E$41:G$64),0)*($BO134+0.25*IF($BO134&lt;10,1,ROUNDDOWN($BO134,-1)))+VLOOKUP($BP$2,宝石属性!$B$43:$M$66,COLUMNS(宝石属性!$B$43:D$66),0)*10*VLOOKUP(ROUNDDOWN($BO134,-1),宝石属性!$B$25:$N$41,2,0)*VLOOKUP(ROUNDDOWN($BO134,-1),宝石属性!$B$25:$N$41,3,0)+VLOOKUP($BP$2,职业被动!$B$6:$M$29,COLUMNS(职业被动!$B$6:D$29),0)*$BO134,0)</f>
        <v>9287</v>
      </c>
      <c r="BQ134" s="9">
        <f>ROUND(属性投放!E$4+装备属性!E$4*IF($BO134&lt;10,1,ROUNDDOWN($BO134,-1))+SUM(属性投放!F$37:F$45)*$BO134+VLOOKUP($BP$2,一级属性!$E$41:$P$64,COLUMNS(一级属性!$E$41:H$64),0)*($BO134+0.25*IF($BO134&lt;10,1,ROUNDDOWN($BO134,-1)))+VLOOKUP($BP$2,宝石属性!$B$43:$M$66,COLUMNS(宝石属性!$B$43:E$66),0)*10*VLOOKUP(ROUNDDOWN($BO134,-1),宝石属性!$B$25:$N$41,2,0)*VLOOKUP(ROUNDDOWN($BO134,-1),宝石属性!$B$25:$N$41,3,0)+VLOOKUP($BP$2,职业被动!$B$6:$M$29,COLUMNS(职业被动!$B$6:E$29),0)*$BO134,0)</f>
        <v>5684</v>
      </c>
      <c r="BR134" s="9">
        <f>ROUND(属性投放!F$4+装备属性!F$4*IF($BO134&lt;10,1,ROUNDDOWN($BO134,-1))+SUM(属性投放!G$37:G$45)*$BO134+VLOOKUP($BP$2,一级属性!$E$41:$P$64,COLUMNS(一级属性!$E$41:I$64),0)*($BO134+0.25*IF($BO134&lt;10,1,ROUNDDOWN($BO134,-1)))+VLOOKUP($BP$2,宝石属性!$B$43:$M$66,COLUMNS(宝石属性!$B$43:F$66),0)*10*VLOOKUP(ROUNDDOWN($BO134,-1),宝石属性!$B$25:$N$41,2,0)*VLOOKUP(ROUNDDOWN($BO134,-1),宝石属性!$B$25:$N$41,3,0)+VLOOKUP($BP$2,职业被动!$B$6:$M$29,COLUMNS(职业被动!$B$6:F$29),0)*$BO134,0)</f>
        <v>1428</v>
      </c>
      <c r="BS134" s="9">
        <f>ROUND(属性投放!G$4+装备属性!G$4*IF($BO134&lt;10,1,ROUNDDOWN($BO134,-1))+SUM(属性投放!H$37:H$45)*$BO134+VLOOKUP($BP$2,一级属性!$E$41:$P$64,COLUMNS(一级属性!$E$41:J$64),0)*($BO134+0.25*IF($BO134&lt;10,1,ROUNDDOWN($BO134,-1)))+VLOOKUP($BP$2,宝石属性!$B$43:$M$66,COLUMNS(宝石属性!$B$43:G$66),0)*10*VLOOKUP(ROUNDDOWN($BO134,-1),宝石属性!$B$25:$N$41,2,0)*VLOOKUP(ROUNDDOWN($BO134,-1),宝石属性!$B$25:$N$41,3,0)+VLOOKUP($BP$2,职业被动!$B$6:$M$29,COLUMNS(职业被动!$B$6:G$29),0)*$BO134,0)</f>
        <v>1242</v>
      </c>
      <c r="BT134" s="9">
        <f>ROUND(属性投放!H$4+装备属性!H$4*IF($BO134&lt;10,1,ROUNDDOWN($BO134,-1))+SUM(属性投放!I$37:I$45)*$BO134+VLOOKUP($BP$2,一级属性!$E$41:$P$64,COLUMNS(一级属性!$E$41:K$64),0)*($BO134+0.25*IF($BO134&lt;10,1,ROUNDDOWN($BO134,-1)))+VLOOKUP($BP$2,宝石属性!$B$43:$M$66,COLUMNS(宝石属性!$B$43:H$66),0)*10*VLOOKUP(ROUNDDOWN($BO134,-1),宝石属性!$B$25:$N$41,2,0)*VLOOKUP(ROUNDDOWN($BO134,-1),宝石属性!$B$25:$N$41,3,0)+VLOOKUP($BP$2,职业被动!$B$6:$M$29,COLUMNS(职业被动!$B$6:H$29),0)*$BO134,0)</f>
        <v>1497</v>
      </c>
      <c r="BU134" s="9">
        <f>ROUND(属性投放!I$4+装备属性!I$4*IF($BO134&lt;10,1,ROUNDDOWN($BO134,-1))+SUM(属性投放!J$37:J$45)*$BO134+VLOOKUP($BP$2,一级属性!$E$41:$P$64,COLUMNS(一级属性!$E$41:L$64),0)*($BO134+0.25*IF($BO134&lt;10,1,ROUNDDOWN($BO134,-1)))+VLOOKUP($BP$2,宝石属性!$B$43:$M$66,COLUMNS(宝石属性!$B$43:I$66),0)*10*VLOOKUP(ROUNDDOWN($BO134,-1),宝石属性!$B$25:$N$41,2,0)*VLOOKUP(ROUNDDOWN($BO134,-1),宝石属性!$B$25:$N$41,3,0)+VLOOKUP($BP$2,职业被动!$B$6:$M$29,COLUMNS(职业被动!$B$6:I$29),0)*$BO134,0)</f>
        <v>1513</v>
      </c>
      <c r="BV134" s="9">
        <f>ROUND(属性投放!J$4+装备属性!J$4*IF($BO134&lt;10,1,ROUNDDOWN($BO134,-1))+SUM(属性投放!K$37:K$45)*$BO134+VLOOKUP($BP$2,一级属性!$E$41:$P$64,COLUMNS(一级属性!$E$41:M$64),0)*($BO134+0.25*IF($BO134&lt;10,1,ROUNDDOWN($BO134,-1)))+VLOOKUP($BP$2,宝石属性!$B$43:$M$66,COLUMNS(宝石属性!$B$43:J$66),0)*10*VLOOKUP(ROUNDDOWN($BO134,-1),宝石属性!$B$25:$N$41,2,0)*VLOOKUP(ROUNDDOWN($BO134,-1),宝石属性!$B$25:$N$41,3,0)+VLOOKUP($BP$2,职业被动!$B$6:$M$29,COLUMNS(职业被动!$B$6:J$29),0)*$BO134,0)</f>
        <v>1043</v>
      </c>
      <c r="BW134" s="9">
        <f>ROUND(属性投放!K$4+装备属性!K$4*IF($BO134&lt;10,1,ROUNDDOWN($BO134,-1))+SUM(属性投放!L$37:L$45)*$BO134+VLOOKUP($BP$2,一级属性!$E$41:$P$64,COLUMNS(一级属性!$E$41:N$64),0)*($BO134+0.25*IF($BO134&lt;10,1,ROUNDDOWN($BO134,-1)))+VLOOKUP($BP$2,宝石属性!$B$43:$M$66,COLUMNS(宝石属性!$B$43:K$66),0)*10*VLOOKUP(ROUNDDOWN($BO134,-1),宝石属性!$B$25:$N$41,2,0)*VLOOKUP(ROUNDDOWN($BO134,-1),宝石属性!$B$25:$N$41,3,0)+VLOOKUP($BP$2,职业被动!$B$6:$M$29,COLUMNS(职业被动!$B$6:K$29),0)*$BO134,0)</f>
        <v>636</v>
      </c>
      <c r="BX134" s="9">
        <f>ROUND(属性投放!L$4+装备属性!L$4*IF($BO134&lt;10,1,ROUNDDOWN($BO134,-1))+SUM(属性投放!M$37:M$45)*$BO134+VLOOKUP($BP$2,一级属性!$E$41:$P$64,COLUMNS(一级属性!$E$41:O$64),0)*($BO134+0.25*IF($BO134&lt;10,1,ROUNDDOWN($BO134,-1)))+VLOOKUP($BP$2,宝石属性!$B$43:$M$66,COLUMNS(宝石属性!$B$43:L$66),0)*10*VLOOKUP(ROUNDDOWN($BO134,-1),宝石属性!$B$25:$N$41,2,0)*VLOOKUP(ROUNDDOWN($BO134,-1),宝石属性!$B$25:$N$41,3,0)+VLOOKUP($BP$2,职业被动!$B$6:$M$29,COLUMNS(职业被动!$B$6:L$29),0)*$BO134,0)</f>
        <v>39</v>
      </c>
      <c r="BY134" s="9">
        <f>ROUND(属性投放!M$4+装备属性!M$4*IF($BO134&lt;10,1,ROUNDDOWN($BO134,-1))+SUM(属性投放!N$37:N$45)*$BO134+VLOOKUP($BP$2,一级属性!$E$41:$P$64,COLUMNS(一级属性!$E$41:P$64),0)*($BO134+0.25*IF($BO134&lt;10,1,ROUNDDOWN($BO134,-1)))+VLOOKUP($BP$2,宝石属性!$B$43:$M$66,COLUMNS(宝石属性!$B$43:M$66),0)*10*VLOOKUP(ROUNDDOWN($BO134,-1),宝石属性!$B$25:$N$41,2,0)*VLOOKUP(ROUNDDOWN($BO134,-1),宝石属性!$B$25:$N$41,3,0)+VLOOKUP($BP$2,职业被动!$B$6:$M$29,COLUMNS(职业被动!$B$6:M$29),0)*$BO134,0)</f>
        <v>1429</v>
      </c>
      <c r="BZ134" s="48">
        <f>属性价值和能力评分!$F$9+ROUND(属性价值和能力评分!$F$38*10,0)*BO134+ROUND((SUM(装备属性!$W$9:$W$14)+属性价值和能力评分!$F$38*1.25+1.4+2.8)*IF(BO134&lt;10,1,ROUNDDOWN(BO134,-1)),0)+15*VLOOKUP(ROUNDDOWN(BO134,-1),宝石属性!$B$26:$D$41,2,0)*6*VLOOKUP(ROUNDDOWN(BO134,-1),宝石属性!$B$26:$D$41,3,0)+(属性价值和能力评分!$F$49*9+属性价值和能力评分!$F$50*2+属性价值和能力评分!$F$53*8/5)*BO134</f>
        <v>24120</v>
      </c>
      <c r="CB134" s="1">
        <v>131</v>
      </c>
      <c r="CC134" s="9">
        <f>ROUND(属性投放!D$4+装备属性!D$4*IF($CB134&lt;10,1,ROUNDDOWN($CB134,-1))+SUM(属性投放!E$37:E$45)*$CB134+VLOOKUP($CC$2,一级属性!$E$41:$P$64,COLUMNS(一级属性!$E$41:G$64),0)*($CB134+0.25*IF($CB134&lt;10,1,ROUNDDOWN($CB134,-1)))+VLOOKUP($CC$2,宝石属性!$B$43:$M$66,COLUMNS(宝石属性!$B$43:D$66),0)*10*VLOOKUP(ROUNDDOWN($CB134,-1),宝石属性!$B$25:$N$41,2,0)*VLOOKUP(ROUNDDOWN($CB134,-1),宝石属性!$B$25:$N$41,3,0)+VLOOKUP($CC$2,职业被动!$B$6:$M$29,COLUMNS(职业被动!$B$6:D$29),0)*$CB134,0)</f>
        <v>6145</v>
      </c>
      <c r="CD134" s="9">
        <f>ROUND(属性投放!E$4+装备属性!E$4*IF($CB134&lt;10,1,ROUNDDOWN($CB134,-1))+SUM(属性投放!F$37:F$45)*$CB134+VLOOKUP($CC$2,一级属性!$E$41:$P$64,COLUMNS(一级属性!$E$41:H$64),0)*($CB134+0.25*IF($CB134&lt;10,1,ROUNDDOWN($CB134,-1)))+VLOOKUP($CC$2,宝石属性!$B$43:$M$66,COLUMNS(宝石属性!$B$43:E$66),0)*10*VLOOKUP(ROUNDDOWN($CB134,-1),宝石属性!$B$25:$N$41,2,0)*VLOOKUP(ROUNDDOWN($CB134,-1),宝石属性!$B$25:$N$41,3,0)+VLOOKUP($CC$2,职业被动!$B$6:$M$29,COLUMNS(职业被动!$B$6:E$29),0)*$CB134,0)</f>
        <v>3231</v>
      </c>
      <c r="CE134" s="9">
        <f>ROUND(属性投放!F$4+装备属性!F$4*IF($CB134&lt;10,1,ROUNDDOWN($CB134,-1))+SUM(属性投放!G$37:G$45)*$CB134+VLOOKUP($CC$2,一级属性!$E$41:$P$64,COLUMNS(一级属性!$E$41:I$64),0)*($CB134+0.25*IF($CB134&lt;10,1,ROUNDDOWN($CB134,-1)))+VLOOKUP($CC$2,宝石属性!$B$43:$M$66,COLUMNS(宝石属性!$B$43:F$66),0)*10*VLOOKUP(ROUNDDOWN($CB134,-1),宝石属性!$B$25:$N$41,2,0)*VLOOKUP(ROUNDDOWN($CB134,-1),宝石属性!$B$25:$N$41,3,0)+VLOOKUP($CC$2,职业被动!$B$6:$M$29,COLUMNS(职业被动!$B$6:F$29),0)*$CB134,0)</f>
        <v>2893</v>
      </c>
      <c r="CF134" s="9">
        <f>ROUND(属性投放!G$4+装备属性!G$4*IF($CB134&lt;10,1,ROUNDDOWN($CB134,-1))+SUM(属性投放!H$37:H$45)*$CB134+VLOOKUP($CC$2,一级属性!$E$41:$P$64,COLUMNS(一级属性!$E$41:J$64),0)*($CB134+0.25*IF($CB134&lt;10,1,ROUNDDOWN($CB134,-1)))+VLOOKUP($CC$2,宝石属性!$B$43:$M$66,COLUMNS(宝石属性!$B$43:G$66),0)*10*VLOOKUP(ROUNDDOWN($CB134,-1),宝石属性!$B$25:$N$41,2,0)*VLOOKUP(ROUNDDOWN($CB134,-1),宝石属性!$B$25:$N$41,3,0)+VLOOKUP($CC$2,职业被动!$B$6:$M$29,COLUMNS(职业被动!$B$6:G$29),0)*$CB134,0)</f>
        <v>1373</v>
      </c>
      <c r="CG134" s="9">
        <f>ROUND(属性投放!H$4+装备属性!H$4*IF($CB134&lt;10,1,ROUNDDOWN($CB134,-1))+SUM(属性投放!I$37:I$45)*$CB134+VLOOKUP($CC$2,一级属性!$E$41:$P$64,COLUMNS(一级属性!$E$41:K$64),0)*($CB134+0.25*IF($CB134&lt;10,1,ROUNDDOWN($CB134,-1)))+VLOOKUP($CC$2,宝石属性!$B$43:$M$66,COLUMNS(宝石属性!$B$43:H$66),0)*10*VLOOKUP(ROUNDDOWN($CB134,-1),宝石属性!$B$25:$N$41,2,0)*VLOOKUP(ROUNDDOWN($CB134,-1),宝石属性!$B$25:$N$41,3,0)+VLOOKUP($CC$2,职业被动!$B$6:$M$29,COLUMNS(职业被动!$B$6:H$29),0)*$CB134,0)</f>
        <v>875</v>
      </c>
      <c r="CH134" s="9">
        <f>ROUND(属性投放!I$4+装备属性!I$4*IF($CB134&lt;10,1,ROUNDDOWN($CB134,-1))+SUM(属性投放!J$37:J$45)*$CB134+VLOOKUP($CC$2,一级属性!$E$41:$P$64,COLUMNS(一级属性!$E$41:L$64),0)*($CB134+0.25*IF($CB134&lt;10,1,ROUNDDOWN($CB134,-1)))+VLOOKUP($CC$2,宝石属性!$B$43:$M$66,COLUMNS(宝石属性!$B$43:I$66),0)*10*VLOOKUP(ROUNDDOWN($CB134,-1),宝石属性!$B$25:$N$41,2,0)*VLOOKUP(ROUNDDOWN($CB134,-1),宝石属性!$B$25:$N$41,3,0)+VLOOKUP($CC$2,职业被动!$B$6:$M$29,COLUMNS(职业被动!$B$6:I$29),0)*$CB134,0)</f>
        <v>1448</v>
      </c>
      <c r="CI134" s="9">
        <f>ROUND(属性投放!J$4+装备属性!J$4*IF($CB134&lt;10,1,ROUNDDOWN($CB134,-1))+SUM(属性投放!K$37:K$45)*$CB134+VLOOKUP($CC$2,一级属性!$E$41:$P$64,COLUMNS(一级属性!$E$41:M$64),0)*($CB134+0.25*IF($CB134&lt;10,1,ROUNDDOWN($CB134,-1)))+VLOOKUP($CC$2,宝石属性!$B$43:$M$66,COLUMNS(宝石属性!$B$43:J$66),0)*10*VLOOKUP(ROUNDDOWN($CB134,-1),宝石属性!$B$25:$N$41,2,0)*VLOOKUP(ROUNDDOWN($CB134,-1),宝石属性!$B$25:$N$41,3,0)+VLOOKUP($CC$2,职业被动!$B$6:$M$29,COLUMNS(职业被动!$B$6:J$29),0)*$CB134,0)</f>
        <v>929</v>
      </c>
      <c r="CJ134" s="9">
        <f>ROUND(属性投放!K$4+装备属性!K$4*IF($CB134&lt;10,1,ROUNDDOWN($CB134,-1))+SUM(属性投放!L$37:L$45)*$CB134+VLOOKUP($CC$2,一级属性!$E$41:$P$64,COLUMNS(一级属性!$E$41:N$64),0)*($CB134+0.25*IF($CB134&lt;10,1,ROUNDDOWN($CB134,-1)))+VLOOKUP($CC$2,宝石属性!$B$43:$M$66,COLUMNS(宝石属性!$B$43:K$66),0)*10*VLOOKUP(ROUNDDOWN($CB134,-1),宝石属性!$B$25:$N$41,2,0)*VLOOKUP(ROUNDDOWN($CB134,-1),宝石属性!$B$25:$N$41,3,0)+VLOOKUP($CC$2,职业被动!$B$6:$M$29,COLUMNS(职业被动!$B$6:K$29),0)*$CB134,0)</f>
        <v>476</v>
      </c>
      <c r="CK134" s="9">
        <f>ROUND(属性投放!L$4+装备属性!L$4*IF($CB134&lt;10,1,ROUNDDOWN($CB134,-1))+SUM(属性投放!M$37:M$45)*$CB134+VLOOKUP($CC$2,一级属性!$E$41:$P$64,COLUMNS(一级属性!$E$41:O$64),0)*($CB134+0.25*IF($CB134&lt;10,1,ROUNDDOWN($CB134,-1)))+VLOOKUP($CC$2,宝石属性!$B$43:$M$66,COLUMNS(宝石属性!$B$43:L$66),0)*10*VLOOKUP(ROUNDDOWN($CB134,-1),宝石属性!$B$25:$N$41,2,0)*VLOOKUP(ROUNDDOWN($CB134,-1),宝石属性!$B$25:$N$41,3,0)+VLOOKUP($CC$2,职业被动!$B$6:$M$29,COLUMNS(职业被动!$B$6:L$29),0)*$CB134,0)</f>
        <v>39</v>
      </c>
      <c r="CL134" s="9">
        <f>ROUND(属性投放!M$4+装备属性!M$4*IF($CB134&lt;10,1,ROUNDDOWN($CB134,-1))+SUM(属性投放!N$37:N$45)*$CB134+VLOOKUP($CC$2,一级属性!$E$41:$P$64,COLUMNS(一级属性!$E$41:P$64),0)*($CB134+0.25*IF($CB134&lt;10,1,ROUNDDOWN($CB134,-1)))+VLOOKUP($CC$2,宝石属性!$B$43:$M$66,COLUMNS(宝石属性!$B$43:M$66),0)*10*VLOOKUP(ROUNDDOWN($CB134,-1),宝石属性!$B$25:$N$41,2,0)*VLOOKUP(ROUNDDOWN($CB134,-1),宝石属性!$B$25:$N$41,3,0)+VLOOKUP($CC$2,职业被动!$B$6:$M$29,COLUMNS(职业被动!$B$6:M$29),0)*$CB134,0)</f>
        <v>1349</v>
      </c>
      <c r="CM134" s="48">
        <f>属性价值和能力评分!$F$9+ROUND(属性价值和能力评分!$F$38*10,0)*CB134+ROUND((SUM(装备属性!$W$9:$W$14)+属性价值和能力评分!$F$38*1.25+1.4+2.8)*IF(CB134&lt;10,1,ROUNDDOWN(CB134,-1)),0)+15*VLOOKUP(ROUNDDOWN(CB134,-1),宝石属性!$B$26:$D$41,2,0)*6*VLOOKUP(ROUNDDOWN(CB134,-1),宝石属性!$B$26:$D$41,3,0)+(属性价值和能力评分!$F$49*9+属性价值和能力评分!$F$50*2+属性价值和能力评分!$F$53*8/5)*CB134</f>
        <v>24120</v>
      </c>
      <c r="CO134" s="1">
        <v>131</v>
      </c>
      <c r="CP134" s="9">
        <f>ROUND(属性投放!D$4+装备属性!D$4*IF($CO134&lt;10,1,ROUNDDOWN($CO134,-1))+SUM(属性投放!E$37:E$45)*$CO134+VLOOKUP($CP$2,一级属性!$E$41:$P$64,COLUMNS(一级属性!$E$41:G$64),0)*($CO134+0.25*IF($CO134&lt;10,1,ROUNDDOWN($CO134,-1)))+VLOOKUP($CP$2,宝石属性!$B$43:$M$66,COLUMNS(宝石属性!$B$43:D$66),0)*10*VLOOKUP(ROUNDDOWN($CO134,-1),宝石属性!$B$25:$N$41,2,0)*VLOOKUP(ROUNDDOWN($CO134,-1),宝石属性!$B$25:$N$41,3,0)+VLOOKUP($CP$2,职业被动!$B$6:$M$29,COLUMNS(职业被动!$B$6:D$29),0)*$CO134,0)</f>
        <v>6145</v>
      </c>
      <c r="CQ134" s="9">
        <f>ROUND(属性投放!E$4+装备属性!E$4*IF($CO134&lt;10,1,ROUNDDOWN($CO134,-1))+SUM(属性投放!F$37:F$45)*$CO134+VLOOKUP($CP$2,一级属性!$E$41:$P$64,COLUMNS(一级属性!$E$41:H$64),0)*($CO134+0.25*IF($CO134&lt;10,1,ROUNDDOWN($CO134,-1)))+VLOOKUP($CP$2,宝石属性!$B$43:$M$66,COLUMNS(宝石属性!$B$43:E$66),0)*10*VLOOKUP(ROUNDDOWN($CO134,-1),宝石属性!$B$25:$N$41,2,0)*VLOOKUP(ROUNDDOWN($CO134,-1),宝石属性!$B$25:$N$41,3,0)+VLOOKUP($CP$2,职业被动!$B$6:$M$29,COLUMNS(职业被动!$B$6:E$29),0)*$CO134,0)</f>
        <v>7319</v>
      </c>
      <c r="CR134" s="9">
        <f>ROUND(属性投放!F$4+装备属性!F$4*IF($CO134&lt;10,1,ROUNDDOWN($CO134,-1))+SUM(属性投放!G$37:G$45)*$CO134+VLOOKUP($CP$2,一级属性!$E$41:$P$64,COLUMNS(一级属性!$E$41:I$64),0)*($CO134+0.25*IF($CO134&lt;10,1,ROUNDDOWN($CO134,-1)))+VLOOKUP($CP$2,宝石属性!$B$43:$M$66,COLUMNS(宝石属性!$B$43:F$66),0)*10*VLOOKUP(ROUNDDOWN($CO134,-1),宝石属性!$B$25:$N$41,2,0)*VLOOKUP(ROUNDDOWN($CO134,-1),宝石属性!$B$25:$N$41,3,0)+VLOOKUP($CP$2,职业被动!$B$6:$M$29,COLUMNS(职业被动!$B$6:F$29),0)*$CO134,0)</f>
        <v>1428</v>
      </c>
      <c r="CS134" s="9">
        <f>ROUND(属性投放!G$4+装备属性!G$4*IF($CO134&lt;10,1,ROUNDDOWN($CO134,-1))+SUM(属性投放!H$37:H$45)*$CO134+VLOOKUP($CP$2,一级属性!$E$41:$P$64,COLUMNS(一级属性!$E$41:J$64),0)*($CO134+0.25*IF($CO134&lt;10,1,ROUNDDOWN($CO134,-1)))+VLOOKUP($CP$2,宝石属性!$B$43:$M$66,COLUMNS(宝石属性!$B$43:G$66),0)*10*VLOOKUP(ROUNDDOWN($CO134,-1),宝石属性!$B$25:$N$41,2,0)*VLOOKUP(ROUNDDOWN($CO134,-1),宝石属性!$B$25:$N$41,3,0)+VLOOKUP($CP$2,职业被动!$B$6:$M$29,COLUMNS(职业被动!$B$6:G$29),0)*$CO134,0)</f>
        <v>1242</v>
      </c>
      <c r="CT134" s="9">
        <f>ROUND(属性投放!H$4+装备属性!H$4*IF($CO134&lt;10,1,ROUNDDOWN($CO134,-1))+SUM(属性投放!I$37:I$45)*$CO134+VLOOKUP($CP$2,一级属性!$E$41:$P$64,COLUMNS(一级属性!$E$41:K$64),0)*($CO134+0.25*IF($CO134&lt;10,1,ROUNDDOWN($CO134,-1)))+VLOOKUP($CP$2,宝石属性!$B$43:$M$66,COLUMNS(宝石属性!$B$43:H$66),0)*10*VLOOKUP(ROUNDDOWN($CO134,-1),宝石属性!$B$25:$N$41,2,0)*VLOOKUP(ROUNDDOWN($CO134,-1),宝石属性!$B$25:$N$41,3,0)+VLOOKUP($CP$2,职业被动!$B$6:$M$29,COLUMNS(职业被动!$B$6:H$29),0)*$CO134,0)</f>
        <v>2195</v>
      </c>
      <c r="CU134" s="9">
        <f>ROUND(属性投放!I$4+装备属性!I$4*IF($CO134&lt;10,1,ROUNDDOWN($CO134,-1))+SUM(属性投放!J$37:J$45)*$CO134+VLOOKUP($CP$2,一级属性!$E$41:$P$64,COLUMNS(一级属性!$E$41:L$64),0)*($CO134+0.25*IF($CO134&lt;10,1,ROUNDDOWN($CO134,-1)))+VLOOKUP($CP$2,宝石属性!$B$43:$M$66,COLUMNS(宝石属性!$B$43:I$66),0)*10*VLOOKUP(ROUNDDOWN($CO134,-1),宝石属性!$B$25:$N$41,2,0)*VLOOKUP(ROUNDDOWN($CO134,-1),宝石属性!$B$25:$N$41,3,0)+VLOOKUP($CP$2,职业被动!$B$6:$M$29,COLUMNS(职业被动!$B$6:I$29),0)*$CO134,0)</f>
        <v>1906</v>
      </c>
      <c r="CV134" s="9">
        <f>ROUND(属性投放!J$4+装备属性!J$4*IF($CO134&lt;10,1,ROUNDDOWN($CO134,-1))+SUM(属性投放!K$37:K$45)*$CO134+VLOOKUP($CP$2,一级属性!$E$41:$P$64,COLUMNS(一级属性!$E$41:M$64),0)*($CO134+0.25*IF($CO134&lt;10,1,ROUNDDOWN($CO134,-1)))+VLOOKUP($CP$2,宝石属性!$B$43:$M$66,COLUMNS(宝石属性!$B$43:J$66),0)*10*VLOOKUP(ROUNDDOWN($CO134,-1),宝石属性!$B$25:$N$41,2,0)*VLOOKUP(ROUNDDOWN($CO134,-1),宝石属性!$B$25:$N$41,3,0)+VLOOKUP($CP$2,职业被动!$B$6:$M$29,COLUMNS(职业被动!$B$6:J$29),0)*$CO134,0)</f>
        <v>765</v>
      </c>
      <c r="CW134" s="9">
        <f>ROUND(属性投放!K$4+装备属性!K$4*IF($CO134&lt;10,1,ROUNDDOWN($CO134,-1))+SUM(属性投放!L$37:L$45)*$CO134+VLOOKUP($CP$2,一级属性!$E$41:$P$64,COLUMNS(一级属性!$E$41:N$64),0)*($CO134+0.25*IF($CO134&lt;10,1,ROUNDDOWN($CO134,-1)))+VLOOKUP($CP$2,宝石属性!$B$43:$M$66,COLUMNS(宝石属性!$B$43:K$66),0)*10*VLOOKUP(ROUNDDOWN($CO134,-1),宝石属性!$B$25:$N$41,2,0)*VLOOKUP(ROUNDDOWN($CO134,-1),宝石属性!$B$25:$N$41,3,0)+VLOOKUP($CP$2,职业被动!$B$6:$M$29,COLUMNS(职业被动!$B$6:K$29),0)*$CO134,0)</f>
        <v>476</v>
      </c>
      <c r="CX134" s="9">
        <f>ROUND(属性投放!L$4+装备属性!L$4*IF($CO134&lt;10,1,ROUNDDOWN($CO134,-1))+SUM(属性投放!M$37:M$45)*$CO134+VLOOKUP($CP$2,一级属性!$E$41:$P$64,COLUMNS(一级属性!$E$41:O$64),0)*($CO134+0.25*IF($CO134&lt;10,1,ROUNDDOWN($CO134,-1)))+VLOOKUP($CP$2,宝石属性!$B$43:$M$66,COLUMNS(宝石属性!$B$43:L$66),0)*10*VLOOKUP(ROUNDDOWN($CO134,-1),宝石属性!$B$25:$N$41,2,0)*VLOOKUP(ROUNDDOWN($CO134,-1),宝石属性!$B$25:$N$41,3,0)+VLOOKUP($CP$2,职业被动!$B$6:$M$29,COLUMNS(职业被动!$B$6:L$29),0)*$CO134,0)</f>
        <v>39</v>
      </c>
      <c r="CY134" s="9">
        <f>ROUND(属性投放!M$4+装备属性!M$4*IF($CO134&lt;10,1,ROUNDDOWN($CO134,-1))+SUM(属性投放!N$37:N$45)*$CO134+VLOOKUP($CP$2,一级属性!$E$41:$P$64,COLUMNS(一级属性!$E$41:P$64),0)*($CO134+0.25*IF($CO134&lt;10,1,ROUNDDOWN($CO134,-1)))+VLOOKUP($CP$2,宝石属性!$B$43:$M$66,COLUMNS(宝石属性!$B$43:M$66),0)*10*VLOOKUP(ROUNDDOWN($CO134,-1),宝石属性!$B$25:$N$41,2,0)*VLOOKUP(ROUNDDOWN($CO134,-1),宝石属性!$B$25:$N$41,3,0)+VLOOKUP($CP$2,职业被动!$B$6:$M$29,COLUMNS(职业被动!$B$6:M$29),0)*$CO134,0)</f>
        <v>1349</v>
      </c>
      <c r="CZ134" s="48">
        <f>属性价值和能力评分!$F$9+ROUND(属性价值和能力评分!$F$38*10,0)*CO134+ROUND((SUM(装备属性!$W$9:$W$14)+属性价值和能力评分!$F$38*1.25+1.4+2.8)*IF(CO134&lt;10,1,ROUNDDOWN(CO134,-1)),0)+15*VLOOKUP(ROUNDDOWN(CO134,-1),宝石属性!$B$26:$D$41,2,0)*6*VLOOKUP(ROUNDDOWN(CO134,-1),宝石属性!$B$26:$D$41,3,0)+(属性价值和能力评分!$F$49*9+属性价值和能力评分!$F$50*2+属性价值和能力评分!$F$53*8/5)*CO134</f>
        <v>24120</v>
      </c>
      <c r="DB134" s="1">
        <v>131</v>
      </c>
      <c r="DC134" s="9">
        <f>ROUND(属性投放!D$4+装备属性!D$4*IF($DB134&lt;10,1,ROUNDDOWN($DB134,-1))+SUM(属性投放!E$37:E$45)*$DB134+VLOOKUP($DC$2,一级属性!$E$41:$P$64,COLUMNS(一级属性!$E$41:G$64),0)*($DB134+0.25*IF($DB134&lt;10,1,ROUNDDOWN($DB134,-1)))+VLOOKUP($DC$2,宝石属性!$B$43:$M$66,COLUMNS(宝石属性!$B$43:D$66),0)*10*VLOOKUP(ROUNDDOWN($DB134,-1),宝石属性!$B$25:$N$41,2,0)*VLOOKUP(ROUNDDOWN($DB134,-1),宝石属性!$B$25:$N$41,3,0)+VLOOKUP($DC$2,职业被动!$B$6:$M$29,COLUMNS(职业被动!$B$6:D$29),0)*$DB134,0)</f>
        <v>7062</v>
      </c>
      <c r="DD134" s="9">
        <f>ROUND(属性投放!E$4+装备属性!E$4*IF($DB134&lt;10,1,ROUNDDOWN($DB134,-1))+SUM(属性投放!F$37:F$45)*$DB134+VLOOKUP($DC$2,一级属性!$E$41:$P$64,COLUMNS(一级属性!$E$41:H$64),0)*($DB134+0.25*IF($DB134&lt;10,1,ROUNDDOWN($DB134,-1)))+VLOOKUP($DC$2,宝石属性!$B$43:$M$66,COLUMNS(宝石属性!$B$43:E$66),0)*10*VLOOKUP(ROUNDDOWN($DB134,-1),宝石属性!$B$25:$N$41,2,0)*VLOOKUP(ROUNDDOWN($DB134,-1),宝石属性!$B$25:$N$41,3,0)+VLOOKUP($DC$2,职业被动!$B$6:$M$29,COLUMNS(职业被动!$B$6:E$29),0)*$DB134,0)</f>
        <v>3231</v>
      </c>
      <c r="DE134" s="9">
        <f>ROUND(属性投放!F$4+装备属性!F$4*IF($DB134&lt;10,1,ROUNDDOWN($DB134,-1))+SUM(属性投放!G$37:G$45)*$DB134+VLOOKUP($DC$2,一级属性!$E$41:$P$64,COLUMNS(一级属性!$E$41:I$64),0)*($DB134+0.25*IF($DB134&lt;10,1,ROUNDDOWN($DB134,-1)))+VLOOKUP($DC$2,宝石属性!$B$43:$M$66,COLUMNS(宝石属性!$B$43:F$66),0)*10*VLOOKUP(ROUNDDOWN($DB134,-1),宝石属性!$B$25:$N$41,2,0)*VLOOKUP(ROUNDDOWN($DB134,-1),宝石属性!$B$25:$N$41,3,0)+VLOOKUP($DC$2,职业被动!$B$6:$M$29,COLUMNS(职业被动!$B$6:F$29),0)*$DB134,0)</f>
        <v>1428</v>
      </c>
      <c r="DF134" s="9">
        <f>ROUND(属性投放!G$4+装备属性!G$4*IF($DB134&lt;10,1,ROUNDDOWN($DB134,-1))+SUM(属性投放!H$37:H$45)*$DB134+VLOOKUP($DC$2,一级属性!$E$41:$P$64,COLUMNS(一级属性!$E$41:J$64),0)*($DB134+0.25*IF($DB134&lt;10,1,ROUNDDOWN($DB134,-1)))+VLOOKUP($DC$2,宝石属性!$B$43:$M$66,COLUMNS(宝石属性!$B$43:G$66),0)*10*VLOOKUP(ROUNDDOWN($DB134,-1),宝石属性!$B$25:$N$41,2,0)*VLOOKUP(ROUNDDOWN($DB134,-1),宝石属性!$B$25:$N$41,3,0)+VLOOKUP($DC$2,职业被动!$B$6:$M$29,COLUMNS(职业被动!$B$6:G$29),0)*$DB134,0)</f>
        <v>3543</v>
      </c>
      <c r="DG134" s="9">
        <f>ROUND(属性投放!H$4+装备属性!H$4*IF($DB134&lt;10,1,ROUNDDOWN($DB134,-1))+SUM(属性投放!I$37:I$45)*$DB134+VLOOKUP($DC$2,一级属性!$E$41:$P$64,COLUMNS(一级属性!$E$41:K$64),0)*($DB134+0.25*IF($DB134&lt;10,1,ROUNDDOWN($DB134,-1)))+VLOOKUP($DC$2,宝石属性!$B$43:$M$66,COLUMNS(宝石属性!$B$43:H$66),0)*10*VLOOKUP(ROUNDDOWN($DB134,-1),宝石属性!$B$25:$N$41,2,0)*VLOOKUP(ROUNDDOWN($DB134,-1),宝石属性!$B$25:$N$41,3,0)+VLOOKUP($DC$2,职业被动!$B$6:$M$29,COLUMNS(职业被动!$B$6:H$29),0)*$DB134,0)</f>
        <v>875</v>
      </c>
      <c r="DH134" s="9">
        <f>ROUND(属性投放!I$4+装备属性!I$4*IF($DB134&lt;10,1,ROUNDDOWN($DB134,-1))+SUM(属性投放!J$37:J$45)*$DB134+VLOOKUP($DC$2,一级属性!$E$41:$P$64,COLUMNS(一级属性!$E$41:L$64),0)*($DB134+0.25*IF($DB134&lt;10,1,ROUNDDOWN($DB134,-1)))+VLOOKUP($DC$2,宝石属性!$B$43:$M$66,COLUMNS(宝石属性!$B$43:I$66),0)*10*VLOOKUP(ROUNDDOWN($DB134,-1),宝石属性!$B$25:$N$41,2,0)*VLOOKUP(ROUNDDOWN($DB134,-1),宝石属性!$B$25:$N$41,3,0)+VLOOKUP($DC$2,职业被动!$B$6:$M$29,COLUMNS(职业被动!$B$6:I$29),0)*$DB134,0)</f>
        <v>1284</v>
      </c>
      <c r="DI134" s="9">
        <f>ROUND(属性投放!J$4+装备属性!J$4*IF($DB134&lt;10,1,ROUNDDOWN($DB134,-1))+SUM(属性投放!K$37:K$45)*$DB134+VLOOKUP($DC$2,一级属性!$E$41:$P$64,COLUMNS(一级属性!$E$41:M$64),0)*($DB134+0.25*IF($DB134&lt;10,1,ROUNDDOWN($DB134,-1)))+VLOOKUP($DC$2,宝石属性!$B$43:$M$66,COLUMNS(宝石属性!$B$43:J$66),0)*10*VLOOKUP(ROUNDDOWN($DB134,-1),宝石属性!$B$25:$N$41,2,0)*VLOOKUP(ROUNDDOWN($DB134,-1),宝石属性!$B$25:$N$41,3,0)+VLOOKUP($DC$2,职业被动!$B$6:$M$29,COLUMNS(职业被动!$B$6:J$29),0)*$DB134,0)</f>
        <v>929</v>
      </c>
      <c r="DJ134" s="9">
        <f>ROUND(属性投放!K$4+装备属性!K$4*IF($DB134&lt;10,1,ROUNDDOWN($DB134,-1))+SUM(属性投放!L$37:L$45)*$DB134+VLOOKUP($DC$2,一级属性!$E$41:$P$64,COLUMNS(一级属性!$E$41:N$64),0)*($DB134+0.25*IF($DB134&lt;10,1,ROUNDDOWN($DB134,-1)))+VLOOKUP($DC$2,宝石属性!$B$43:$M$66,COLUMNS(宝石属性!$B$43:K$66),0)*10*VLOOKUP(ROUNDDOWN($DB134,-1),宝石属性!$B$25:$N$41,2,0)*VLOOKUP(ROUNDDOWN($DB134,-1),宝石属性!$B$25:$N$41,3,0)+VLOOKUP($DC$2,职业被动!$B$6:$M$29,COLUMNS(职业被动!$B$6:K$29),0)*$DB134,0)</f>
        <v>636</v>
      </c>
      <c r="DK134" s="9">
        <f>ROUND(属性投放!L$4+装备属性!L$4*IF($DB134&lt;10,1,ROUNDDOWN($DB134,-1))+SUM(属性投放!M$37:M$45)*$DB134+VLOOKUP($DC$2,一级属性!$E$41:$P$64,COLUMNS(一级属性!$E$41:O$64),0)*($DB134+0.25*IF($DB134&lt;10,1,ROUNDDOWN($DB134,-1)))+VLOOKUP($DC$2,宝石属性!$B$43:$M$66,COLUMNS(宝石属性!$B$43:L$66),0)*10*VLOOKUP(ROUNDDOWN($DB134,-1),宝石属性!$B$25:$N$41,2,0)*VLOOKUP(ROUNDDOWN($DB134,-1),宝石属性!$B$25:$N$41,3,0)+VLOOKUP($DC$2,职业被动!$B$6:$M$29,COLUMNS(职业被动!$B$6:L$29),0)*$DB134,0)</f>
        <v>39</v>
      </c>
      <c r="DL134" s="9">
        <f>ROUND(属性投放!M$4+装备属性!M$4*IF($DB134&lt;10,1,ROUNDDOWN($DB134,-1))+SUM(属性投放!N$37:N$45)*$DB134+VLOOKUP($DC$2,一级属性!$E$41:$P$64,COLUMNS(一级属性!$E$41:P$64),0)*($DB134+0.25*IF($DB134&lt;10,1,ROUNDDOWN($DB134,-1)))+VLOOKUP($DC$2,宝石属性!$B$43:$M$66,COLUMNS(宝石属性!$B$43:M$66),0)*10*VLOOKUP(ROUNDDOWN($DB134,-1),宝石属性!$B$25:$N$41,2,0)*VLOOKUP(ROUNDDOWN($DB134,-1),宝石属性!$B$25:$N$41,3,0)+VLOOKUP($DC$2,职业被动!$B$6:$M$29,COLUMNS(职业被动!$B$6:M$29),0)*$DB134,0)</f>
        <v>1349</v>
      </c>
      <c r="DM134" s="48">
        <f>属性价值和能力评分!$F$9+ROUND(属性价值和能力评分!$F$38*10,0)*DB134+ROUND((SUM(装备属性!$W$9:$W$14)+属性价值和能力评分!$F$38*1.25+1.4+2.8)*IF(DB134&lt;10,1,ROUNDDOWN(DB134,-1)),0)+15*VLOOKUP(ROUNDDOWN(DB134,-1),宝石属性!$B$26:$D$41,2,0)*6*VLOOKUP(ROUNDDOWN(DB134,-1),宝石属性!$B$26:$D$41,3,0)+(属性价值和能力评分!$F$49*9+属性价值和能力评分!$F$50*2+属性价值和能力评分!$F$53*8/5)*DB134</f>
        <v>24120</v>
      </c>
      <c r="DO134" s="1">
        <v>131</v>
      </c>
      <c r="DP134" s="9">
        <f>ROUND(属性投放!D$4+装备属性!D$4*IF($DO134&lt;10,1,ROUNDDOWN($DO134,-1))+SUM(属性投放!E$37:E$45)*$DO134+VLOOKUP($DP$2,一级属性!$E$41:$P$64,COLUMNS(一级属性!$E$41:G$64),0)*($DO134+0.25*IF($DO134&lt;10,1,ROUNDDOWN($DO134,-1)))+VLOOKUP($DP$2,宝石属性!$B$43:$M$66,COLUMNS(宝石属性!$B$43:D$66),0)*10*VLOOKUP(ROUNDDOWN($DO134,-1),宝石属性!$B$25:$N$41,2,0)*VLOOKUP(ROUNDDOWN($DO134,-1),宝石属性!$B$25:$N$41,3,0)+VLOOKUP($DP$2,职业被动!$B$6:$M$29,COLUMNS(职业被动!$B$6:D$29),0)*$DO134,0)</f>
        <v>15319</v>
      </c>
      <c r="DQ134" s="9">
        <f>ROUND(属性投放!E$4+装备属性!E$4*IF($DO134&lt;10,1,ROUNDDOWN($DO134,-1))+SUM(属性投放!F$37:F$45)*$DO134+VLOOKUP($DP$2,一级属性!$E$41:$P$64,COLUMNS(一级属性!$E$41:H$64),0)*($DO134+0.25*IF($DO134&lt;10,1,ROUNDDOWN($DO134,-1)))+VLOOKUP($DP$2,宝石属性!$B$43:$M$66,COLUMNS(宝石属性!$B$43:E$66),0)*10*VLOOKUP(ROUNDDOWN($DO134,-1),宝石属性!$B$25:$N$41,2,0)*VLOOKUP(ROUNDDOWN($DO134,-1),宝石属性!$B$25:$N$41,3,0)+VLOOKUP($DP$2,职业被动!$B$6:$M$29,COLUMNS(职业被动!$B$6:E$29),0)*$DO134,0)</f>
        <v>3231</v>
      </c>
      <c r="DR134" s="9">
        <f>ROUND(属性投放!F$4+装备属性!F$4*IF($DO134&lt;10,1,ROUNDDOWN($DO134,-1))+SUM(属性投放!G$37:G$45)*$DO134+VLOOKUP($DP$2,一级属性!$E$41:$P$64,COLUMNS(一级属性!$E$41:I$64),0)*($DO134+0.25*IF($DO134&lt;10,1,ROUNDDOWN($DO134,-1)))+VLOOKUP($DP$2,宝石属性!$B$43:$M$66,COLUMNS(宝石属性!$B$43:F$66),0)*10*VLOOKUP(ROUNDDOWN($DO134,-1),宝石属性!$B$25:$N$41,2,0)*VLOOKUP(ROUNDDOWN($DO134,-1),宝石属性!$B$25:$N$41,3,0)+VLOOKUP($DP$2,职业被动!$B$6:$M$29,COLUMNS(职业被动!$B$6:F$29),0)*$DO134,0)</f>
        <v>1428</v>
      </c>
      <c r="DS134" s="9">
        <f>ROUND(属性投放!G$4+装备属性!G$4*IF($DO134&lt;10,1,ROUNDDOWN($DO134,-1))+SUM(属性投放!H$37:H$45)*$DO134+VLOOKUP($DP$2,一级属性!$E$41:$P$64,COLUMNS(一级属性!$E$41:J$64),0)*($DO134+0.25*IF($DO134&lt;10,1,ROUNDDOWN($DO134,-1)))+VLOOKUP($DP$2,宝石属性!$B$43:$M$66,COLUMNS(宝石属性!$B$43:G$66),0)*10*VLOOKUP(ROUNDDOWN($DO134,-1),宝石属性!$B$25:$N$41,2,0)*VLOOKUP(ROUNDDOWN($DO134,-1),宝石属性!$B$25:$N$41,3,0)+VLOOKUP($DP$2,职业被动!$B$6:$M$29,COLUMNS(职业被动!$B$6:G$29),0)*$DO134,0)</f>
        <v>1242</v>
      </c>
      <c r="DT134" s="9">
        <f>ROUND(属性投放!H$4+装备属性!H$4*IF($DO134&lt;10,1,ROUNDDOWN($DO134,-1))+SUM(属性投放!I$37:I$45)*$DO134+VLOOKUP($DP$2,一级属性!$E$41:$P$64,COLUMNS(一级属性!$E$41:K$64),0)*($DO134+0.25*IF($DO134&lt;10,1,ROUNDDOWN($DO134,-1)))+VLOOKUP($DP$2,宝石属性!$B$43:$M$66,COLUMNS(宝石属性!$B$43:H$66),0)*10*VLOOKUP(ROUNDDOWN($DO134,-1),宝石属性!$B$25:$N$41,2,0)*VLOOKUP(ROUNDDOWN($DO134,-1),宝石属性!$B$25:$N$41,3,0)+VLOOKUP($DP$2,职业被动!$B$6:$M$29,COLUMNS(职业被动!$B$6:H$29),0)*$DO134,0)</f>
        <v>1006</v>
      </c>
      <c r="DU134" s="9">
        <f>ROUND(属性投放!I$4+装备属性!I$4*IF($DO134&lt;10,1,ROUNDDOWN($DO134,-1))+SUM(属性投放!J$37:J$45)*$DO134+VLOOKUP($DP$2,一级属性!$E$41:$P$64,COLUMNS(一级属性!$E$41:L$64),0)*($DO134+0.25*IF($DO134&lt;10,1,ROUNDDOWN($DO134,-1)))+VLOOKUP($DP$2,宝石属性!$B$43:$M$66,COLUMNS(宝石属性!$B$43:I$66),0)*10*VLOOKUP(ROUNDDOWN($DO134,-1),宝石属性!$B$25:$N$41,2,0)*VLOOKUP(ROUNDDOWN($DO134,-1),宝石属性!$B$25:$N$41,3,0)+VLOOKUP($DP$2,职业被动!$B$6:$M$29,COLUMNS(职业被动!$B$6:I$29),0)*$DO134,0)</f>
        <v>1284</v>
      </c>
      <c r="DV134" s="9">
        <f>ROUND(属性投放!J$4+装备属性!J$4*IF($DO134&lt;10,1,ROUNDDOWN($DO134,-1))+SUM(属性投放!K$37:K$45)*$DO134+VLOOKUP($DP$2,一级属性!$E$41:$P$64,COLUMNS(一级属性!$E$41:M$64),0)*($DO134+0.25*IF($DO134&lt;10,1,ROUNDDOWN($DO134,-1)))+VLOOKUP($DP$2,宝石属性!$B$43:$M$66,COLUMNS(宝石属性!$B$43:J$66),0)*10*VLOOKUP(ROUNDDOWN($DO134,-1),宝石属性!$B$25:$N$41,2,0)*VLOOKUP(ROUNDDOWN($DO134,-1),宝石属性!$B$25:$N$41,3,0)+VLOOKUP($DP$2,职业被动!$B$6:$M$29,COLUMNS(职业被动!$B$6:J$29),0)*$DO134,0)</f>
        <v>929</v>
      </c>
      <c r="DW134" s="9">
        <f>ROUND(属性投放!K$4+装备属性!K$4*IF($DO134&lt;10,1,ROUNDDOWN($DO134,-1))+SUM(属性投放!L$37:L$45)*$DO134+VLOOKUP($DP$2,一级属性!$E$41:$P$64,COLUMNS(一级属性!$E$41:N$64),0)*($DO134+0.25*IF($DO134&lt;10,1,ROUNDDOWN($DO134,-1)))+VLOOKUP($DP$2,宝石属性!$B$43:$M$66,COLUMNS(宝石属性!$B$43:K$66),0)*10*VLOOKUP(ROUNDDOWN($DO134,-1),宝石属性!$B$25:$N$41,2,0)*VLOOKUP(ROUNDDOWN($DO134,-1),宝石属性!$B$25:$N$41,3,0)+VLOOKUP($DP$2,职业被动!$B$6:$M$29,COLUMNS(职业被动!$B$6:K$29),0)*$DO134,0)</f>
        <v>636</v>
      </c>
      <c r="DX134" s="9">
        <f>ROUND(属性投放!L$4+装备属性!L$4*IF($DO134&lt;10,1,ROUNDDOWN($DO134,-1))+SUM(属性投放!M$37:M$45)*$DO134+VLOOKUP($DP$2,一级属性!$E$41:$P$64,COLUMNS(一级属性!$E$41:O$64),0)*($DO134+0.25*IF($DO134&lt;10,1,ROUNDDOWN($DO134,-1)))+VLOOKUP($DP$2,宝石属性!$B$43:$M$66,COLUMNS(宝石属性!$B$43:L$66),0)*10*VLOOKUP(ROUNDDOWN($DO134,-1),宝石属性!$B$25:$N$41,2,0)*VLOOKUP(ROUNDDOWN($DO134,-1),宝石属性!$B$25:$N$41,3,0)+VLOOKUP($DP$2,职业被动!$B$6:$M$29,COLUMNS(职业被动!$B$6:L$29),0)*$DO134,0)</f>
        <v>39</v>
      </c>
      <c r="DY134" s="9">
        <f>ROUND(属性投放!M$4+装备属性!M$4*IF($DO134&lt;10,1,ROUNDDOWN($DO134,-1))+SUM(属性投放!N$37:N$45)*$DO134+VLOOKUP($DP$2,一级属性!$E$41:$P$64,COLUMNS(一级属性!$E$41:P$64),0)*($DO134+0.25*IF($DO134&lt;10,1,ROUNDDOWN($DO134,-1)))+VLOOKUP($DP$2,宝石属性!$B$43:$M$66,COLUMNS(宝石属性!$B$43:M$66),0)*10*VLOOKUP(ROUNDDOWN($DO134,-1),宝石属性!$B$25:$N$41,2,0)*VLOOKUP(ROUNDDOWN($DO134,-1),宝石属性!$B$25:$N$41,3,0)+VLOOKUP($DP$2,职业被动!$B$6:$M$29,COLUMNS(职业被动!$B$6:M$29),0)*$DO134,0)</f>
        <v>1349</v>
      </c>
      <c r="DZ134" s="48">
        <f>属性价值和能力评分!$F$9+ROUND(属性价值和能力评分!$F$38*10,0)*DO134+ROUND((SUM(装备属性!$W$9:$W$14)+属性价值和能力评分!$F$38*1.25+1.4+2.8)*IF(DO134&lt;10,1,ROUNDDOWN(DO134,-1)),0)+15*VLOOKUP(ROUNDDOWN(DO134,-1),宝石属性!$B$26:$D$41,2,0)*6*VLOOKUP(ROUNDDOWN(DO134,-1),宝石属性!$B$26:$D$41,3,0)+(属性价值和能力评分!$F$49*9+属性价值和能力评分!$F$50*2+属性价值和能力评分!$F$53*8/5)*DO134</f>
        <v>24120</v>
      </c>
      <c r="EA134" s="17"/>
      <c r="EB134" s="1">
        <v>131</v>
      </c>
      <c r="EC134" s="1">
        <f>ROUND(CC134/MAX(CE134/10,((CE134*(1+属性投放!$E$8)-CF134+属性投放!$F$8*EB134)*(1+属性投放!$G$8)*(1+属性投放!$H$8))),1)</f>
        <v>2.8</v>
      </c>
      <c r="ED134" s="1">
        <f>ROUND(CP134/MAX(CE134/10,((CE134*(1+属性投放!$E$8)-CS134+属性投放!$F$8*EB134)*(1+属性投放!$G$8)*(1+属性投放!$H$8))),1)</f>
        <v>2.6</v>
      </c>
      <c r="EE134" s="1">
        <f>ROUND(DC134/MAX(CE134/10,((CE134*(1+属性投放!$E$8)-DF134+属性投放!$F$8*EB134)*(1+属性投放!$G$8)*(1+属性投放!$H$8))),1)</f>
        <v>24.4</v>
      </c>
      <c r="EF134" s="1">
        <f>ROUND(DP134/MAX(CE134/10,((CE134*(1+属性投放!$E$8)-DS134+属性投放!$F$8*EB134)*(1+属性投放!$G$8)*(1+属性投放!$H$8))),1)</f>
        <v>6.6</v>
      </c>
      <c r="EH134" s="1">
        <f>ROUND(CC134/MAX(属性投放!$F$9*EB134,((CT134*(1+属性投放!$E$9)-CH134+属性投放!$F$9*EB134)*(1+属性投放!$G$9)*(1+属性投放!$H$9))),1)</f>
        <v>2.6</v>
      </c>
      <c r="EI134" s="1">
        <f>ROUND(CP134/MAX(属性投放!$F$9*EB134,((CT134*(1+属性投放!$E$9)-CU134+属性投放!$F$9*EB134)*(1+属性投放!$G$9)*(1+属性投放!$H$9))),1)</f>
        <v>3.3</v>
      </c>
      <c r="EJ134" s="1">
        <f>ROUND(DC134/MAX(属性投放!$F$9*EB134,((CT134*(1+属性投放!$E$9)-DH134+属性投放!$F$9*EB134)*(1+属性投放!$G$9)*(1+属性投放!$H$9))),1)</f>
        <v>2.8</v>
      </c>
      <c r="EK134" s="1">
        <f>ROUND(DP134/MAX(属性投放!$F$9*EB134,((CT134*(1+属性投放!$E$9)-DU134+属性投放!$F$9*EB134)*(1+属性投放!$G$9)*(1+属性投放!$H$9))),1)</f>
        <v>6</v>
      </c>
      <c r="EM134" s="1">
        <f>ROUND(CC134/((BW134*(1+属性投放!$E$10)+属性投放!$F$10*EB134)*(1+属性投放!$G$10)*(1+属性投放!$H$10)),1)</f>
        <v>5.6</v>
      </c>
      <c r="EN134" s="1">
        <f>ROUND(CP134/((BW134*(1+属性投放!$E$10)+属性投放!$F$10*EB134)*(1+属性投放!$G$10)*(1+属性投放!$H$10)),1)</f>
        <v>5.6</v>
      </c>
      <c r="EO134" s="1">
        <f>ROUND(DC134/((BW134*(1+属性投放!$E$10)+属性投放!$F$10*EB134)*(1+属性投放!$G$10)*(1+属性投放!$H$10)),1)</f>
        <v>6.5</v>
      </c>
      <c r="EP134" s="1">
        <f>ROUND(DP134/((BW134*(1+属性投放!$E$10)+属性投放!$F$10*EB134)*(1+属性投放!$G$10)*(1+属性投放!$H$10)),1)</f>
        <v>14</v>
      </c>
    </row>
    <row r="135" spans="2:146">
      <c r="B135" s="1">
        <v>132</v>
      </c>
      <c r="C135" s="9">
        <f>ROUND(属性投放!D$4+装备属性!D$4*IF($B135&lt;10,1,ROUNDDOWN($B135,-1))+SUM(属性投放!E$37:E$45)*$B135+VLOOKUP($C$2,一级属性!$E$41:$P$64,COLUMNS(一级属性!$E$41:G$64),0)*($B135+0.25*IF($B135&lt;10,1,ROUNDDOWN($B135,-1)))+VLOOKUP($C$2,宝石属性!$B$43:$M$66,COLUMNS(宝石属性!$B$43:D$66),0)*10*VLOOKUP(ROUNDDOWN($B135,-1),宝石属性!$B$25:$N$41,2,0)*VLOOKUP(ROUNDDOWN($B135,-1),宝石属性!$B$25:$N$41,3,0)+VLOOKUP($C$2,职业被动!$B$6:$M$29,COLUMNS(职业被动!$B$6:D$29),0)*$B135,0)</f>
        <v>7484</v>
      </c>
      <c r="D135" s="9">
        <f>ROUND(属性投放!E$4+装备属性!E$4*IF($B135&lt;10,1,ROUNDDOWN($B135,-1))+SUM(属性投放!F$37:F$38)*$B135+VLOOKUP($C$2,一级属性!$E$67:$P$90,COLUMNS(一级属性!$E$67:H$90),0)*$B135+VLOOKUP($C$2,宝石属性!$B$43:$M$66,COLUMNS(宝石属性!$B$43:E$66),0)*10*VLOOKUP(ROUNDDOWN($B135,-1),宝石属性!$B$25:$N$41,2,0)*VLOOKUP(ROUNDDOWN($B135,-1),宝石属性!$B$25:$N$41,3,0)+VLOOKUP($C$2,职业被动!$B$6:$M$29,COLUMNS(职业被动!$B$6:E$29),0)*$B135,0)</f>
        <v>3246</v>
      </c>
      <c r="E135" s="9">
        <f>ROUND(属性投放!F$4+装备属性!F$4*IF($B135&lt;10,1,ROUNDDOWN($B135,-1))+SUM(属性投放!G$37:G$38)*$B135+VLOOKUP($C$2,一级属性!$E$67:$P$90,COLUMNS(一级属性!$E$67:I$90),0)*$B135+VLOOKUP($C$2,宝石属性!$B$43:$M$66,COLUMNS(宝石属性!$B$43:F$66),0)*10*VLOOKUP(ROUNDDOWN($B135,-1),宝石属性!$B$25:$N$41,2,0)*VLOOKUP(ROUNDDOWN($B135,-1),宝石属性!$B$25:$N$41,3,0)+VLOOKUP($C$2,职业被动!$B$6:$M$29,COLUMNS(职业被动!$B$6:F$29),0)*$B135,0)</f>
        <v>2580</v>
      </c>
      <c r="F135" s="9">
        <f>ROUND(属性投放!G$4+装备属性!G$4*IF($B135&lt;10,1,ROUNDDOWN($B135,-1))+SUM(属性投放!H$37:H$38)*$B135+VLOOKUP($C$2,一级属性!$E$67:$P$90,COLUMNS(一级属性!$E$67:J$90),0)*$B135+VLOOKUP($C$2,宝石属性!$B$43:$M$66,COLUMNS(宝石属性!$B$43:G$66),0)*10*VLOOKUP(ROUNDDOWN($B135,-1),宝石属性!$B$25:$N$41,2,0)*VLOOKUP(ROUNDDOWN($B135,-1),宝石属性!$B$25:$N$41,3,0)+VLOOKUP($C$2,职业被动!$B$6:$M$29,COLUMNS(职业被动!$B$6:G$29),0)*$B135,0)</f>
        <v>1377</v>
      </c>
      <c r="G135" s="9">
        <f>ROUND(属性投放!H$4+装备属性!H$4*IF($B135&lt;10,1,ROUNDDOWN($B135,-1))+SUM(属性投放!I$37:I$38)*$B135+VLOOKUP($C$2,一级属性!$E$67:$P$90,COLUMNS(一级属性!$E$67:K$90),0)*$B135+VLOOKUP($C$2,宝石属性!$B$43:$M$66,COLUMNS(宝石属性!$B$43:H$66),0)*10*VLOOKUP(ROUNDDOWN($B135,-1),宝石属性!$B$25:$N$41,2,0)*VLOOKUP(ROUNDDOWN($B135,-1),宝石属性!$B$25:$N$41,3,0)+VLOOKUP($C$2,职业被动!$B$6:$M$29,COLUMNS(职业被动!$B$6:H$29),0)*$B135,0)</f>
        <v>877</v>
      </c>
      <c r="H135" s="9">
        <f>ROUND(属性投放!I$4+装备属性!I$4*IF($B135&lt;10,1,ROUNDDOWN($B135,-1))+SUM(属性投放!J$37:J$38)*$B135+VLOOKUP($C$2,一级属性!$E$67:$P$90,COLUMNS(一级属性!$E$67:L$90),0)*$B135+VLOOKUP($C$2,宝石属性!$B$43:$M$66,COLUMNS(宝石属性!$B$43:I$66),0)*10*VLOOKUP(ROUNDDOWN($B135,-1),宝石属性!$B$25:$N$41,2,0)*VLOOKUP(ROUNDDOWN($B135,-1),宝石属性!$B$25:$N$41,3,0)+VLOOKUP($C$2,职业被动!$B$6:$M$29,COLUMNS(职业被动!$B$6:I$29),0)*$B135,0)</f>
        <v>1423</v>
      </c>
      <c r="I135" s="9">
        <f>ROUND(属性投放!J$4+装备属性!J$4*IF($B135&lt;10,1,ROUNDDOWN($B135,-1))+SUM(属性投放!K$37:K$38)*$B135+VLOOKUP($C$2,一级属性!$E$67:$P$90,COLUMNS(一级属性!$E$67:M$90),0)*$B135+VLOOKUP($C$2,宝石属性!$B$43:$M$66,COLUMNS(宝石属性!$B$43:J$66),0)*10*VLOOKUP(ROUNDDOWN($B135,-1),宝石属性!$B$25:$N$41,2,0)*VLOOKUP(ROUNDDOWN($B135,-1),宝石属性!$B$25:$N$41,3,0)+VLOOKUP($C$2,职业被动!$B$6:$M$29,COLUMNS(职业被动!$B$6:J$29),0)*$B135,0)</f>
        <v>933</v>
      </c>
      <c r="J135" s="9">
        <f>ROUND(属性投放!K$4+装备属性!K$4*IF($B135&lt;10,1,ROUNDDOWN($B135,-1))+SUM(属性投放!L$37:L$38)*$B135+VLOOKUP($C$2,一级属性!$E$67:$P$90,COLUMNS(一级属性!$E$67:N$90),0)*$B135+VLOOKUP($C$2,宝石属性!$B$43:$M$66,COLUMNS(宝石属性!$B$43:K$66),0)*10*VLOOKUP(ROUNDDOWN($B135,-1),宝石属性!$B$25:$N$41,2,0)*VLOOKUP(ROUNDDOWN($B135,-1),宝石属性!$B$25:$N$41,3,0)+VLOOKUP($C$2,职业被动!$B$6:$M$29,COLUMNS(职业被动!$B$6:K$29),0)*$B135,0)</f>
        <v>476</v>
      </c>
      <c r="K135" s="9">
        <f>ROUND(属性投放!L$4+装备属性!L$4*IF($B135&lt;10,1,ROUNDDOWN($B135,-1))+SUM(属性投放!M$37:M$38)*$B135+VLOOKUP($C$2,一级属性!$E$67:$P$90,COLUMNS(一级属性!$E$67:O$90),0)*$B135+VLOOKUP($C$2,宝石属性!$B$43:$M$66,COLUMNS(宝石属性!$B$43:L$66),0)*10*VLOOKUP(ROUNDDOWN($B135,-1),宝石属性!$B$25:$N$41,2,0)*VLOOKUP(ROUNDDOWN($B135,-1),宝石属性!$B$25:$N$41,3,0)+VLOOKUP($C$2,职业被动!$B$6:$M$29,COLUMNS(职业被动!$B$6:L$29),0)*$B135,0)</f>
        <v>40</v>
      </c>
      <c r="L135" s="9">
        <f>ROUND(属性投放!M$4+装备属性!M$4*IF($B135&lt;10,1,ROUNDDOWN($B135,-1))+SUM(属性投放!N$37:N$38)*$B135+VLOOKUP($C$2,一级属性!$E$67:$P$90,COLUMNS(一级属性!$E$67:P$90),0)*$B135+VLOOKUP($C$2,宝石属性!$B$43:$M$66,COLUMNS(宝石属性!$B$43:M$66),0)*10*VLOOKUP(ROUNDDOWN($B135,-1),宝石属性!$B$25:$N$41,2,0)*VLOOKUP(ROUNDDOWN($B135,-1),宝石属性!$B$25:$N$41,3,0)+VLOOKUP($C$2,职业被动!$B$6:$M$29,COLUMNS(职业被动!$B$6:M$29),0)*$B135,0)</f>
        <v>1440</v>
      </c>
      <c r="M135" s="48">
        <f>属性价值和能力评分!$F$9+ROUND(属性价值和能力评分!$F$38*10,0)*B135+ROUND((SUM(装备属性!$W$9:$W$14)+属性价值和能力评分!$F$38*1.25+1.4+2.8)*IF(B135&lt;10,1,ROUNDDOWN(B135,-1)),0)+15*VLOOKUP(ROUNDDOWN(B135,-1),宝石属性!$B$26:$D$41,2,0)*6*VLOOKUP(ROUNDDOWN(B135,-1),宝石属性!$B$26:$D$41,3,0)+(属性价值和能力评分!$F$49*9+属性价值和能力评分!$F$50*2+属性价值和能力评分!$F$53*8/5)*B135</f>
        <v>24240</v>
      </c>
      <c r="N135" s="20"/>
      <c r="O135" s="1">
        <v>132</v>
      </c>
      <c r="P135" s="9">
        <f>ROUND(属性投放!D$4+装备属性!D$4*IF($O135&lt;10,1,ROUNDDOWN($O135,-1))+SUM(属性投放!E$37:E$45)*$O135+VLOOKUP($P$2,一级属性!$E$41:$P$64,COLUMNS(一级属性!$E$41:G$64),0)*($O135+0.25*IF($O135&lt;10,1,ROUNDDOWN($O135,-1)))+VLOOKUP($P$2,宝石属性!$B$43:$M$66,COLUMNS(宝石属性!$B$43:D$66),0)*10*VLOOKUP(ROUNDDOWN($O135,-1),宝石属性!$B$25:$N$41,2,0)*VLOOKUP(ROUNDDOWN($O135,-1),宝石属性!$B$25:$N$41,3,0)+VLOOKUP($P$2,职业被动!$B$6:$M$29,COLUMNS(职业被动!$B$6:D$29),0)*$O135,0)</f>
        <v>9332</v>
      </c>
      <c r="Q135" s="9">
        <f>ROUND(属性投放!E$4+装备属性!E$4*IF($O135&lt;10,1,ROUNDDOWN($O135,-1))+SUM(属性投放!F$37:F$45)*$O135+VLOOKUP($P$2,一级属性!$E$41:$P$64,COLUMNS(一级属性!$E$41:H$64),0)*($O135+0.25*IF($O135&lt;10,1,ROUNDDOWN($O135,-1)))+VLOOKUP($P$2,宝石属性!$B$43:$M$66,COLUMNS(宝石属性!$B$43:E$66),0)*10*VLOOKUP(ROUNDDOWN($O135,-1),宝石属性!$B$25:$N$41,2,0)*VLOOKUP(ROUNDDOWN($O135,-1),宝石属性!$B$25:$N$41,3,0)+VLOOKUP($P$2,职业被动!$B$6:$M$29,COLUMNS(职业被动!$B$6:E$29),0)*$O135,0)</f>
        <v>5714</v>
      </c>
      <c r="R135" s="9">
        <f>ROUND(属性投放!F$4+装备属性!F$4*IF($O135&lt;10,1,ROUNDDOWN($O135,-1))+SUM(属性投放!G$37:G$45)*$O135+VLOOKUP($P$2,一级属性!$E$41:$P$64,COLUMNS(一级属性!$E$41:I$64),0)*($O135+0.25*IF($O135&lt;10,1,ROUNDDOWN($O135,-1)))+VLOOKUP($P$2,宝石属性!$B$43:$M$66,COLUMNS(宝石属性!$B$43:F$66),0)*10*VLOOKUP(ROUNDDOWN($O135,-1),宝石属性!$B$25:$N$41,2,0)*VLOOKUP(ROUNDDOWN($O135,-1),宝石属性!$B$25:$N$41,3,0)+VLOOKUP($P$2,职业被动!$B$6:$M$29,COLUMNS(职业被动!$B$6:F$29),0)*$O135,0)</f>
        <v>1430</v>
      </c>
      <c r="S135" s="9">
        <f>ROUND(属性投放!G$4+装备属性!G$4*IF($O135&lt;10,1,ROUNDDOWN($O135,-1))+SUM(属性投放!H$37:H$45)*$O135+VLOOKUP($P$2,一级属性!$E$41:$P$64,COLUMNS(一级属性!$E$41:J$64),0)*($O135+0.25*IF($O135&lt;10,1,ROUNDDOWN($O135,-1)))+VLOOKUP($P$2,宝石属性!$B$43:$M$66,COLUMNS(宝石属性!$B$43:G$66),0)*10*VLOOKUP(ROUNDDOWN($O135,-1),宝石属性!$B$25:$N$41,2,0)*VLOOKUP(ROUNDDOWN($O135,-1),宝石属性!$B$25:$N$41,3,0)+VLOOKUP($P$2,职业被动!$B$6:$M$29,COLUMNS(职业被动!$B$6:G$29),0)*$O135,0)</f>
        <v>1245</v>
      </c>
      <c r="T135" s="9">
        <f>ROUND(属性投放!H$4+装备属性!H$4*IF($O135&lt;10,1,ROUNDDOWN($O135,-1))+SUM(属性投放!I$37:I$45)*$O135+VLOOKUP($P$2,一级属性!$E$41:$P$64,COLUMNS(一级属性!$E$41:K$64),0)*($O135+0.25*IF($O135&lt;10,1,ROUNDDOWN($O135,-1)))+VLOOKUP($P$2,宝石属性!$B$43:$M$66,COLUMNS(宝石属性!$B$43:H$66),0)*10*VLOOKUP(ROUNDDOWN($O135,-1),宝石属性!$B$25:$N$41,2,0)*VLOOKUP(ROUNDDOWN($O135,-1),宝石属性!$B$25:$N$41,3,0)+VLOOKUP($P$2,职业被动!$B$6:$M$29,COLUMNS(职业被动!$B$6:H$29),0)*$O135,0)</f>
        <v>1503</v>
      </c>
      <c r="U135" s="9">
        <f>ROUND(属性投放!I$4+装备属性!I$4*IF($O135&lt;10,1,ROUNDDOWN($O135,-1))+SUM(属性投放!J$37:J$45)*$O135+VLOOKUP($P$2,一级属性!$E$41:$P$64,COLUMNS(一级属性!$E$41:L$64),0)*($O135+0.25*IF($O135&lt;10,1,ROUNDDOWN($O135,-1)))+VLOOKUP($P$2,宝石属性!$B$43:$M$66,COLUMNS(宝石属性!$B$43:I$66),0)*10*VLOOKUP(ROUNDDOWN($O135,-1),宝石属性!$B$25:$N$41,2,0)*VLOOKUP(ROUNDDOWN($O135,-1),宝石属性!$B$25:$N$41,3,0)+VLOOKUP($P$2,职业被动!$B$6:$M$29,COLUMNS(职业被动!$B$6:I$29),0)*$O135,0)</f>
        <v>1520</v>
      </c>
      <c r="V135" s="9">
        <f>ROUND(属性投放!J$4+装备属性!J$4*IF($O135&lt;10,1,ROUNDDOWN($O135,-1))+SUM(属性投放!K$37:K$45)*$O135+VLOOKUP($P$2,一级属性!$E$41:$P$64,COLUMNS(一级属性!$E$41:M$64),0)*($O135+0.25*IF($O135&lt;10,1,ROUNDDOWN($O135,-1)))+VLOOKUP($P$2,宝石属性!$B$43:$M$66,COLUMNS(宝石属性!$B$43:J$66),0)*10*VLOOKUP(ROUNDDOWN($O135,-1),宝石属性!$B$25:$N$41,2,0)*VLOOKUP(ROUNDDOWN($O135,-1),宝石属性!$B$25:$N$41,3,0)+VLOOKUP($P$2,职业被动!$B$6:$M$29,COLUMNS(职业被动!$B$6:J$29),0)*$O135,0)</f>
        <v>1048</v>
      </c>
      <c r="W135" s="9">
        <f>ROUND(属性投放!K$4+装备属性!K$4*IF($O135&lt;10,1,ROUNDDOWN($O135,-1))+SUM(属性投放!L$37:L$45)*$O135+VLOOKUP($P$2,一级属性!$E$41:$P$64,COLUMNS(一级属性!$E$41:N$64),0)*($O135+0.25*IF($O135&lt;10,1,ROUNDDOWN($O135,-1)))+VLOOKUP($P$2,宝石属性!$B$43:$M$66,COLUMNS(宝石属性!$B$43:K$66),0)*10*VLOOKUP(ROUNDDOWN($O135,-1),宝石属性!$B$25:$N$41,2,0)*VLOOKUP(ROUNDDOWN($O135,-1),宝石属性!$B$25:$N$41,3,0)+VLOOKUP($P$2,职业被动!$B$6:$M$29,COLUMNS(职业被动!$B$6:K$29),0)*$O135,0)</f>
        <v>636</v>
      </c>
      <c r="X135" s="9">
        <f>ROUND(属性投放!L$4+装备属性!L$4*IF($O135&lt;10,1,ROUNDDOWN($O135,-1))+SUM(属性投放!M$37:M$45)*$O135+VLOOKUP($P$2,一级属性!$E$41:$P$64,COLUMNS(一级属性!$E$41:O$64),0)*($O135+0.25*IF($O135&lt;10,1,ROUNDDOWN($O135,-1)))+VLOOKUP($P$2,宝石属性!$B$43:$M$66,COLUMNS(宝石属性!$B$43:L$66),0)*10*VLOOKUP(ROUNDDOWN($O135,-1),宝石属性!$B$25:$N$41,2,0)*VLOOKUP(ROUNDDOWN($O135,-1),宝石属性!$B$25:$N$41,3,0)+VLOOKUP($P$2,职业被动!$B$6:$M$29,COLUMNS(职业被动!$B$6:L$29),0)*$O135,0)</f>
        <v>40</v>
      </c>
      <c r="Y135" s="9">
        <f>ROUND(属性投放!M$4+装备属性!M$4*IF($O135&lt;10,1,ROUNDDOWN($O135,-1))+SUM(属性投放!N$37:N$45)*$O135+VLOOKUP($P$2,一级属性!$E$41:$P$64,COLUMNS(一级属性!$E$41:P$64),0)*($O135+0.25*IF($O135&lt;10,1,ROUNDDOWN($O135,-1)))+VLOOKUP($P$2,宝石属性!$B$43:$M$66,COLUMNS(宝石属性!$B$43:M$66),0)*10*VLOOKUP(ROUNDDOWN($O135,-1),宝石属性!$B$25:$N$41,2,0)*VLOOKUP(ROUNDDOWN($O135,-1),宝石属性!$B$25:$N$41,3,0)+VLOOKUP($P$2,职业被动!$B$6:$M$29,COLUMNS(职业被动!$B$6:M$29),0)*$O135,0)</f>
        <v>1440</v>
      </c>
      <c r="Z135" s="48">
        <f>属性价值和能力评分!$F$9+ROUND(属性价值和能力评分!$F$38*10,0)*O135+ROUND((SUM(装备属性!$W$9:$W$14)+属性价值和能力评分!$F$38*1.25+1.4+2.8)*IF(O135&lt;10,1,ROUNDDOWN(O135,-1)),0)+15*VLOOKUP(ROUNDDOWN(O135,-1),宝石属性!$B$26:$D$41,2,0)*6*VLOOKUP(ROUNDDOWN(O135,-1),宝石属性!$B$26:$D$41,3,0)+(属性价值和能力评分!$F$49*9+属性价值和能力评分!$F$50*2+属性价值和能力评分!$F$53*8/5)*O135</f>
        <v>24240</v>
      </c>
      <c r="AB135" s="1">
        <v>132</v>
      </c>
      <c r="AC135" s="9">
        <f>ROUND(属性投放!D$4+装备属性!D$4*IF($AB135&lt;10,1,ROUNDDOWN($AB135,-1))+SUM(属性投放!E$37:E$45)*$AB135+VLOOKUP($AC$2,一级属性!$E$41:$P$64,COLUMNS(一级属性!$E$41:G$64),0)*($AB135+0.25*IF($AB135&lt;10,1,ROUNDDOWN($AB135,-1)))+VLOOKUP($AC$2,宝石属性!$B$43:$M$66,COLUMNS(宝石属性!$B$43:D$66),0)*10*VLOOKUP(ROUNDDOWN($AB135,-1),宝石属性!$B$25:$N$41,2,0)*VLOOKUP(ROUNDDOWN($AB135,-1),宝石属性!$B$25:$N$41,3,0)+VLOOKUP($AC$2,职业被动!$B$6:$M$29,COLUMNS(职业被动!$B$6:D$29),0)*$AB135,0)</f>
        <v>8408</v>
      </c>
      <c r="AD135" s="9">
        <f>ROUND(属性投放!E$4+装备属性!E$4*IF($AB135&lt;10,1,ROUNDDOWN($AB135,-1))+SUM(属性投放!F$37:F$45)*$AB135+VLOOKUP($AC$2,一级属性!$E$41:$P$64,COLUMNS(一级属性!$E$41:H$64),0)*($AB135+0.25*IF($AB135&lt;10,1,ROUNDDOWN($AB135,-1)))+VLOOKUP($AC$2,宝石属性!$B$43:$M$66,COLUMNS(宝石属性!$B$43:E$66),0)*10*VLOOKUP(ROUNDDOWN($AB135,-1),宝石属性!$B$25:$N$41,2,0)*VLOOKUP(ROUNDDOWN($AB135,-1),宝石属性!$B$25:$N$41,3,0)+VLOOKUP($AC$2,职业被动!$B$6:$M$29,COLUMNS(职业被动!$B$6:E$29),0)*$AB135,0)</f>
        <v>3246</v>
      </c>
      <c r="AE135" s="9">
        <f>ROUND(属性投放!F$4+装备属性!F$4*IF($AB135&lt;10,1,ROUNDDOWN($AB135,-1))+SUM(属性投放!G$37:G$45)*$AB135+VLOOKUP($AC$2,一级属性!$E$41:$P$64,COLUMNS(一级属性!$E$41:I$64),0)*($AB135+0.25*IF($AB135&lt;10,1,ROUNDDOWN($AB135,-1)))+VLOOKUP($AC$2,宝石属性!$B$43:$M$66,COLUMNS(宝石属性!$B$43:F$66),0)*10*VLOOKUP(ROUNDDOWN($AB135,-1),宝石属性!$B$25:$N$41,2,0)*VLOOKUP(ROUNDDOWN($AB135,-1),宝石属性!$B$25:$N$41,3,0)+VLOOKUP($AC$2,职业被动!$B$6:$M$29,COLUMNS(职业被动!$B$6:F$29),0)*$AB135,0)</f>
        <v>2248</v>
      </c>
      <c r="AF135" s="9">
        <f>ROUND(属性投放!G$4+装备属性!G$4*IF($AB135&lt;10,1,ROUNDDOWN($AB135,-1))+SUM(属性投放!H$37:H$45)*$AB135+VLOOKUP($AC$2,一级属性!$E$41:$P$64,COLUMNS(一级属性!$E$41:J$64),0)*($AB135+0.25*IF($AB135&lt;10,1,ROUNDDOWN($AB135,-1)))+VLOOKUP($AC$2,宝石属性!$B$43:$M$66,COLUMNS(宝石属性!$B$43:G$66),0)*10*VLOOKUP(ROUNDDOWN($AB135,-1),宝石属性!$B$25:$N$41,2,0)*VLOOKUP(ROUNDDOWN($AB135,-1),宝石属性!$B$25:$N$41,3,0)+VLOOKUP($AC$2,职业被动!$B$6:$M$29,COLUMNS(职业被动!$B$6:G$29),0)*$AB135,0)</f>
        <v>1509</v>
      </c>
      <c r="AG135" s="9">
        <f>ROUND(属性投放!H$4+装备属性!H$4*IF($AB135&lt;10,1,ROUNDDOWN($AB135,-1))+SUM(属性投放!I$37:I$45)*$AB135+VLOOKUP($AC$2,一级属性!$E$41:$P$64,COLUMNS(一级属性!$E$41:K$64),0)*($AB135+0.25*IF($AB135&lt;10,1,ROUNDDOWN($AB135,-1)))+VLOOKUP($AC$2,宝石属性!$B$43:$M$66,COLUMNS(宝石属性!$B$43:H$66),0)*10*VLOOKUP(ROUNDDOWN($AB135,-1),宝石属性!$B$25:$N$41,2,0)*VLOOKUP(ROUNDDOWN($AB135,-1),宝石属性!$B$25:$N$41,3,0)+VLOOKUP($AC$2,职业被动!$B$6:$M$29,COLUMNS(职业被动!$B$6:H$29),0)*$AB135,0)</f>
        <v>877</v>
      </c>
      <c r="AH135" s="9">
        <f>ROUND(属性投放!I$4+装备属性!I$4*IF($AB135&lt;10,1,ROUNDDOWN($AB135,-1))+SUM(属性投放!J$37:J$45)*$AB135+VLOOKUP($AC$2,一级属性!$E$41:$P$64,COLUMNS(一级属性!$E$41:L$64),0)*($AB135+0.25*IF($AB135&lt;10,1,ROUNDDOWN($AB135,-1)))+VLOOKUP($AC$2,宝石属性!$B$43:$M$66,COLUMNS(宝石属性!$B$43:I$66),0)*10*VLOOKUP(ROUNDDOWN($AB135,-1),宝石属性!$B$25:$N$41,2,0)*VLOOKUP(ROUNDDOWN($AB135,-1),宝石属性!$B$25:$N$41,3,0)+VLOOKUP($AC$2,职业被动!$B$6:$M$29,COLUMNS(职业被动!$B$6:I$29),0)*$AB135,0)</f>
        <v>1421</v>
      </c>
      <c r="AI135" s="9">
        <f>ROUND(属性投放!J$4+装备属性!J$4*IF($AB135&lt;10,1,ROUNDDOWN($AB135,-1))+SUM(属性投放!K$37:K$45)*$AB135+VLOOKUP($AC$2,一级属性!$E$41:$P$64,COLUMNS(一级属性!$E$41:M$64),0)*($AB135+0.25*IF($AB135&lt;10,1,ROUNDDOWN($AB135,-1)))+VLOOKUP($AC$2,宝石属性!$B$43:$M$66,COLUMNS(宝石属性!$B$43:J$66),0)*10*VLOOKUP(ROUNDDOWN($AB135,-1),宝石属性!$B$25:$N$41,2,0)*VLOOKUP(ROUNDDOWN($AB135,-1),宝石属性!$B$25:$N$41,3,0)+VLOOKUP($AC$2,职业被动!$B$6:$M$29,COLUMNS(职业被动!$B$6:J$29),0)*$AB135,0)</f>
        <v>933</v>
      </c>
      <c r="AJ135" s="9">
        <f>ROUND(属性投放!K$4+装备属性!K$4*IF($AB135&lt;10,1,ROUNDDOWN($AB135,-1))+SUM(属性投放!L$37:L$45)*$AB135+VLOOKUP($AC$2,一级属性!$E$41:$P$64,COLUMNS(一级属性!$E$41:N$64),0)*($AB135+0.25*IF($AB135&lt;10,1,ROUNDDOWN($AB135,-1)))+VLOOKUP($AC$2,宝石属性!$B$43:$M$66,COLUMNS(宝石属性!$B$43:K$66),0)*10*VLOOKUP(ROUNDDOWN($AB135,-1),宝石属性!$B$25:$N$41,2,0)*VLOOKUP(ROUNDDOWN($AB135,-1),宝石属性!$B$25:$N$41,3,0)+VLOOKUP($AC$2,职业被动!$B$6:$M$29,COLUMNS(职业被动!$B$6:K$29),0)*$AB135,0)</f>
        <v>476</v>
      </c>
      <c r="AK135" s="9">
        <f>ROUND(属性投放!L$4+装备属性!L$4*IF($AB135&lt;10,1,ROUNDDOWN($AB135,-1))+SUM(属性投放!M$37:M$45)*$AB135+VLOOKUP($AC$2,一级属性!$E$41:$P$64,COLUMNS(一级属性!$E$41:O$64),0)*($AB135+0.25*IF($AB135&lt;10,1,ROUNDDOWN($AB135,-1)))+VLOOKUP($AC$2,宝石属性!$B$43:$M$66,COLUMNS(宝石属性!$B$43:L$66),0)*10*VLOOKUP(ROUNDDOWN($AB135,-1),宝石属性!$B$25:$N$41,2,0)*VLOOKUP(ROUNDDOWN($AB135,-1),宝石属性!$B$25:$N$41,3,0)+VLOOKUP($AC$2,职业被动!$B$6:$M$29,COLUMNS(职业被动!$B$6:L$29),0)*$AB135,0)</f>
        <v>40</v>
      </c>
      <c r="AL135" s="9">
        <f>ROUND(属性投放!M$4+装备属性!M$4*IF($AB135&lt;10,1,ROUNDDOWN($AB135,-1))+SUM(属性投放!N$37:N$45)*$AB135+VLOOKUP($AC$2,一级属性!$E$41:$P$64,COLUMNS(一级属性!$E$41:P$64),0)*($AB135+0.25*IF($AB135&lt;10,1,ROUNDDOWN($AB135,-1)))+VLOOKUP($AC$2,宝石属性!$B$43:$M$66,COLUMNS(宝石属性!$B$43:M$66),0)*10*VLOOKUP(ROUNDDOWN($AB135,-1),宝石属性!$B$25:$N$41,2,0)*VLOOKUP(ROUNDDOWN($AB135,-1),宝石属性!$B$25:$N$41,3,0)+VLOOKUP($AC$2,职业被动!$B$6:$M$29,COLUMNS(职业被动!$B$6:M$29),0)*$AB135,0)</f>
        <v>1440</v>
      </c>
      <c r="AM135" s="48">
        <f>属性价值和能力评分!$F$9+ROUND(属性价值和能力评分!$F$38*10,0)*AB135+ROUND((SUM(装备属性!$W$9:$W$14)+属性价值和能力评分!$F$38*1.25+1.4+2.8)*IF(AB135&lt;10,1,ROUNDDOWN(AB135,-1)),0)+15*VLOOKUP(ROUNDDOWN(AB135,-1),宝石属性!$B$26:$D$41,2,0)*6*VLOOKUP(ROUNDDOWN(AB135,-1),宝石属性!$B$26:$D$41,3,0)+(属性价值和能力评分!$F$49*9+属性价值和能力评分!$F$50*2+属性价值和能力评分!$F$53*8/5)*AB135</f>
        <v>24240</v>
      </c>
      <c r="AO135" s="1">
        <v>132</v>
      </c>
      <c r="AP135" s="9">
        <f>ROUND(属性投放!D$4+装备属性!D$4*IF($AO135&lt;10,1,ROUNDDOWN($AO135,-1))+SUM(属性投放!E$37:E$45)*$AO135+VLOOKUP($AP$2,一级属性!$E$41:$P$64,COLUMNS(一级属性!$E$41:G$64),0)*($AO135+0.25*IF($AO135&lt;10,1,ROUNDDOWN($AO135,-1)))+VLOOKUP($AP$2,宝石属性!$B$43:$M$66,COLUMNS(宝石属性!$B$43:D$66),0)*10*VLOOKUP(ROUNDDOWN($AO135,-1),宝石属性!$B$25:$N$41,2,0)*VLOOKUP(ROUNDDOWN($AO135,-1),宝石属性!$B$25:$N$41,3,0)+VLOOKUP($AP$2,职业被动!$B$6:$M$29,COLUMNS(职业被动!$B$6:D$29),0)*$AO135,0)</f>
        <v>8408</v>
      </c>
      <c r="AQ135" s="9">
        <f>ROUND(属性投放!E$4+装备属性!E$4*IF($AO135&lt;10,1,ROUNDDOWN($AO135,-1))+SUM(属性投放!F$37:F$45)*$AO135+VLOOKUP($AP$2,一级属性!$E$41:$P$64,COLUMNS(一级属性!$E$41:H$64),0)*($AO135+0.25*IF($AO135&lt;10,1,ROUNDDOWN($AO135,-1)))+VLOOKUP($AP$2,宝石属性!$B$43:$M$66,COLUMNS(宝石属性!$B$43:E$66),0)*10*VLOOKUP(ROUNDDOWN($AO135,-1),宝石属性!$B$25:$N$41,2,0)*VLOOKUP(ROUNDDOWN($AO135,-1),宝石属性!$B$25:$N$41,3,0)+VLOOKUP($AP$2,职业被动!$B$6:$M$29,COLUMNS(职业被动!$B$6:E$29),0)*$AO135,0)</f>
        <v>5714</v>
      </c>
      <c r="AR135" s="9">
        <f>ROUND(属性投放!F$4+装备属性!F$4*IF($AO135&lt;10,1,ROUNDDOWN($AO135,-1))+SUM(属性投放!G$37:G$45)*$AO135+VLOOKUP($AP$2,一级属性!$E$41:$P$64,COLUMNS(一级属性!$E$41:I$64),0)*($AO135+0.25*IF($AO135&lt;10,1,ROUNDDOWN($AO135,-1)))+VLOOKUP($AP$2,宝石属性!$B$43:$M$66,COLUMNS(宝石属性!$B$43:F$66),0)*10*VLOOKUP(ROUNDDOWN($AO135,-1),宝石属性!$B$25:$N$41,2,0)*VLOOKUP(ROUNDDOWN($AO135,-1),宝石属性!$B$25:$N$41,3,0)+VLOOKUP($AP$2,职业被动!$B$6:$M$29,COLUMNS(职业被动!$B$6:F$29),0)*$AO135,0)</f>
        <v>1430</v>
      </c>
      <c r="AS135" s="9">
        <f>ROUND(属性投放!G$4+装备属性!G$4*IF($AO135&lt;10,1,ROUNDDOWN($AO135,-1))+SUM(属性投放!H$37:H$45)*$AO135+VLOOKUP($AP$2,一级属性!$E$41:$P$64,COLUMNS(一级属性!$E$41:J$64),0)*($AO135+0.25*IF($AO135&lt;10,1,ROUNDDOWN($AO135,-1)))+VLOOKUP($AP$2,宝石属性!$B$43:$M$66,COLUMNS(宝石属性!$B$43:G$66),0)*10*VLOOKUP(ROUNDDOWN($AO135,-1),宝石属性!$B$25:$N$41,2,0)*VLOOKUP(ROUNDDOWN($AO135,-1),宝石属性!$B$25:$N$41,3,0)+VLOOKUP($AP$2,职业被动!$B$6:$M$29,COLUMNS(职业被动!$B$6:G$29),0)*$AO135,0)</f>
        <v>1245</v>
      </c>
      <c r="AT135" s="9">
        <f>ROUND(属性投放!H$4+装备属性!H$4*IF($AO135&lt;10,1,ROUNDDOWN($AO135,-1))+SUM(属性投放!I$37:I$45)*$AO135+VLOOKUP($AP$2,一级属性!$E$41:$P$64,COLUMNS(一级属性!$E$41:K$64),0)*($AO135+0.25*IF($AO135&lt;10,1,ROUNDDOWN($AO135,-1)))+VLOOKUP($AP$2,宝石属性!$B$43:$M$66,COLUMNS(宝石属性!$B$43:H$66),0)*10*VLOOKUP(ROUNDDOWN($AO135,-1),宝石属性!$B$25:$N$41,2,0)*VLOOKUP(ROUNDDOWN($AO135,-1),宝石属性!$B$25:$N$41,3,0)+VLOOKUP($AP$2,职业被动!$B$6:$M$29,COLUMNS(职业被动!$B$6:H$29),0)*$AO135,0)</f>
        <v>1371</v>
      </c>
      <c r="AU135" s="9">
        <f>ROUND(属性投放!I$4+装备属性!I$4*IF($AO135&lt;10,1,ROUNDDOWN($AO135,-1))+SUM(属性投放!J$37:J$45)*$AO135+VLOOKUP($AP$2,一级属性!$E$41:$P$64,COLUMNS(一级属性!$E$41:L$64),0)*($AO135+0.25*IF($AO135&lt;10,1,ROUNDDOWN($AO135,-1)))+VLOOKUP($AP$2,宝石属性!$B$43:$M$66,COLUMNS(宝石属性!$B$43:I$66),0)*10*VLOOKUP(ROUNDDOWN($AO135,-1),宝石属性!$B$25:$N$41,2,0)*VLOOKUP(ROUNDDOWN($AO135,-1),宝石属性!$B$25:$N$41,3,0)+VLOOKUP($AP$2,职业被动!$B$6:$M$29,COLUMNS(职业被动!$B$6:I$29),0)*$AO135,0)</f>
        <v>1520</v>
      </c>
      <c r="AV135" s="9">
        <f>ROUND(属性投放!J$4+装备属性!J$4*IF($AO135&lt;10,1,ROUNDDOWN($AO135,-1))+SUM(属性投放!K$37:K$45)*$AO135+VLOOKUP($AP$2,一级属性!$E$41:$P$64,COLUMNS(一级属性!$E$41:M$64),0)*($AO135+0.25*IF($AO135&lt;10,1,ROUNDDOWN($AO135,-1)))+VLOOKUP($AP$2,宝石属性!$B$43:$M$66,COLUMNS(宝石属性!$B$43:J$66),0)*10*VLOOKUP(ROUNDDOWN($AO135,-1),宝石属性!$B$25:$N$41,2,0)*VLOOKUP(ROUNDDOWN($AO135,-1),宝石属性!$B$25:$N$41,3,0)+VLOOKUP($AP$2,职业被动!$B$6:$M$29,COLUMNS(职业被动!$B$6:J$29),0)*$AO135,0)</f>
        <v>1048</v>
      </c>
      <c r="AW135" s="9">
        <f>ROUND(属性投放!K$4+装备属性!K$4*IF($AO135&lt;10,1,ROUNDDOWN($AO135,-1))+SUM(属性投放!L$37:L$45)*$AO135+VLOOKUP($AP$2,一级属性!$E$41:$P$64,COLUMNS(一级属性!$E$41:N$64),0)*($AO135+0.25*IF($AO135&lt;10,1,ROUNDDOWN($AO135,-1)))+VLOOKUP($AP$2,宝石属性!$B$43:$M$66,COLUMNS(宝石属性!$B$43:K$66),0)*10*VLOOKUP(ROUNDDOWN($AO135,-1),宝石属性!$B$25:$N$41,2,0)*VLOOKUP(ROUNDDOWN($AO135,-1),宝石属性!$B$25:$N$41,3,0)+VLOOKUP($AP$2,职业被动!$B$6:$M$29,COLUMNS(职业被动!$B$6:K$29),0)*$AO135,0)</f>
        <v>476</v>
      </c>
      <c r="AX135" s="9">
        <f>ROUND(属性投放!L$4+装备属性!L$4*IF($AO135&lt;10,1,ROUNDDOWN($AO135,-1))+SUM(属性投放!M$37:M$45)*$AO135+VLOOKUP($AP$2,一级属性!$E$41:$P$64,COLUMNS(一级属性!$E$41:O$64),0)*($AO135+0.25*IF($AO135&lt;10,1,ROUNDDOWN($AO135,-1)))+VLOOKUP($AP$2,宝石属性!$B$43:$M$66,COLUMNS(宝石属性!$B$43:L$66),0)*10*VLOOKUP(ROUNDDOWN($AO135,-1),宝石属性!$B$25:$N$41,2,0)*VLOOKUP(ROUNDDOWN($AO135,-1),宝石属性!$B$25:$N$41,3,0)+VLOOKUP($AP$2,职业被动!$B$6:$M$29,COLUMNS(职业被动!$B$6:L$29),0)*$AO135,0)</f>
        <v>1420</v>
      </c>
      <c r="AY135" s="9">
        <f>ROUND(属性投放!M$4+装备属性!M$4*IF($AO135&lt;10,1,ROUNDDOWN($AO135,-1))+SUM(属性投放!N$37:N$45)*$AO135+VLOOKUP($AP$2,一级属性!$E$41:$P$64,COLUMNS(一级属性!$E$41:P$64),0)*($AO135+0.25*IF($AO135&lt;10,1,ROUNDDOWN($AO135,-1)))+VLOOKUP($AP$2,宝石属性!$B$43:$M$66,COLUMNS(宝石属性!$B$43:M$66),0)*10*VLOOKUP(ROUNDDOWN($AO135,-1),宝石属性!$B$25:$N$41,2,0)*VLOOKUP(ROUNDDOWN($AO135,-1),宝石属性!$B$25:$N$41,3,0)+VLOOKUP($AP$2,职业被动!$B$6:$M$29,COLUMNS(职业被动!$B$6:M$29),0)*$AO135,0)</f>
        <v>1440</v>
      </c>
      <c r="AZ135" s="48">
        <f>属性价值和能力评分!$F$9+ROUND(属性价值和能力评分!$F$38*10,0)*AO135+ROUND((SUM(装备属性!$W$9:$W$14)+属性价值和能力评分!$F$38*1.25+1.4+2.8)*IF(AO135&lt;10,1,ROUNDDOWN(AO135,-1)),0)+15*VLOOKUP(ROUNDDOWN(AO135,-1),宝石属性!$B$26:$D$41,2,0)*6*VLOOKUP(ROUNDDOWN(AO135,-1),宝石属性!$B$26:$D$41,3,0)+(属性价值和能力评分!$F$49*9+属性价值和能力评分!$F$50*2+属性价值和能力评分!$F$53*8/5)*AO135</f>
        <v>24240</v>
      </c>
      <c r="BB135" s="1">
        <v>132</v>
      </c>
      <c r="BC135" s="9">
        <f>ROUND(属性投放!D$4+装备属性!D$4*IF($BB135&lt;10,1,ROUNDDOWN($BB135,-1))+SUM(属性投放!E$37:E$45)*$BB135+VLOOKUP($BC$2,一级属性!$E$41:$P$64,COLUMNS(一级属性!$E$41:G$64),0)*($BB135+0.25*IF($BB135&lt;10,1,ROUNDDOWN($BB135,-1)))+VLOOKUP($BC$2,宝石属性!$B$43:$M$66,COLUMNS(宝石属性!$B$43:D$66),0)*10*VLOOKUP(ROUNDDOWN($BB135,-1),宝石属性!$B$25:$N$41,2,0)*VLOOKUP(ROUNDDOWN($BB135,-1),宝石属性!$B$25:$N$41,3,0)+VLOOKUP($BC$2,职业被动!$B$6:$M$29,COLUMNS(职业被动!$B$6:D$29),0)*$BB135,0)</f>
        <v>7484</v>
      </c>
      <c r="BD135" s="9">
        <f>ROUND(属性投放!E$4+装备属性!E$4*IF($BB135&lt;10,1,ROUNDDOWN($BB135,-1))+SUM(属性投放!F$37:F$45)*$BB135+VLOOKUP($BC$2,一级属性!$E$41:$P$64,COLUMNS(一级属性!$E$41:H$64),0)*($BB135+0.25*IF($BB135&lt;10,1,ROUNDDOWN($BB135,-1)))+VLOOKUP($BC$2,宝石属性!$B$43:$M$66,COLUMNS(宝石属性!$B$43:E$66),0)*10*VLOOKUP(ROUNDDOWN($BB135,-1),宝石属性!$B$25:$N$41,2,0)*VLOOKUP(ROUNDDOWN($BB135,-1),宝石属性!$B$25:$N$41,3,0)+VLOOKUP($BC$2,职业被动!$B$6:$M$29,COLUMNS(职业被动!$B$6:E$29),0)*$BB135,0)</f>
        <v>6536</v>
      </c>
      <c r="BE135" s="9">
        <f>ROUND(属性投放!F$4+装备属性!F$4*IF($BB135&lt;10,1,ROUNDDOWN($BB135,-1))+SUM(属性投放!G$37:G$45)*$BB135+VLOOKUP($BC$2,一级属性!$E$41:$P$64,COLUMNS(一级属性!$E$41:I$64),0)*($BB135+0.25*IF($BB135&lt;10,1,ROUNDDOWN($BB135,-1)))+VLOOKUP($BC$2,宝石属性!$B$43:$M$66,COLUMNS(宝石属性!$B$43:F$66),0)*10*VLOOKUP(ROUNDDOWN($BB135,-1),宝石属性!$B$25:$N$41,2,0)*VLOOKUP(ROUNDDOWN($BB135,-1),宝石属性!$B$25:$N$41,3,0)+VLOOKUP($BC$2,职业被动!$B$6:$M$29,COLUMNS(职业被动!$B$6:F$29),0)*$BB135,0)</f>
        <v>1430</v>
      </c>
      <c r="BF135" s="9">
        <f>ROUND(属性投放!G$4+装备属性!G$4*IF($BB135&lt;10,1,ROUNDDOWN($BB135,-1))+SUM(属性投放!H$37:H$45)*$BB135+VLOOKUP($BC$2,一级属性!$E$41:$P$64,COLUMNS(一级属性!$E$41:J$64),0)*($BB135+0.25*IF($BB135&lt;10,1,ROUNDDOWN($BB135,-1)))+VLOOKUP($BC$2,宝石属性!$B$43:$M$66,COLUMNS(宝石属性!$B$43:G$66),0)*10*VLOOKUP(ROUNDDOWN($BB135,-1),宝石属性!$B$25:$N$41,2,0)*VLOOKUP(ROUNDDOWN($BB135,-1),宝石属性!$B$25:$N$41,3,0)+VLOOKUP($BC$2,职业被动!$B$6:$M$29,COLUMNS(职业被动!$B$6:G$29),0)*$BB135,0)</f>
        <v>1245</v>
      </c>
      <c r="BG135" s="9">
        <f>ROUND(属性投放!H$4+装备属性!H$4*IF($BB135&lt;10,1,ROUNDDOWN($BB135,-1))+SUM(属性投放!I$37:I$45)*$BB135+VLOOKUP($BC$2,一级属性!$E$41:$P$64,COLUMNS(一级属性!$E$41:K$64),0)*($BB135+0.25*IF($BB135&lt;10,1,ROUNDDOWN($BB135,-1)))+VLOOKUP($BC$2,宝石属性!$B$43:$M$66,COLUMNS(宝石属性!$B$43:H$66),0)*10*VLOOKUP(ROUNDDOWN($BB135,-1),宝石属性!$B$25:$N$41,2,0)*VLOOKUP(ROUNDDOWN($BB135,-1),宝石属性!$B$25:$N$41,3,0)+VLOOKUP($BC$2,职业被动!$B$6:$M$29,COLUMNS(职业被动!$B$6:H$29),0)*$BB135,0)</f>
        <v>1919</v>
      </c>
      <c r="BH135" s="9">
        <f>ROUND(属性投放!I$4+装备属性!I$4*IF($BB135&lt;10,1,ROUNDDOWN($BB135,-1))+SUM(属性投放!J$37:J$45)*$BB135+VLOOKUP($BC$2,一级属性!$E$41:$P$64,COLUMNS(一级属性!$E$41:L$64),0)*($BB135+0.25*IF($BB135&lt;10,1,ROUNDDOWN($BB135,-1)))+VLOOKUP($BC$2,宝石属性!$B$43:$M$66,COLUMNS(宝石属性!$B$43:I$66),0)*10*VLOOKUP(ROUNDDOWN($BB135,-1),宝石属性!$B$25:$N$41,2,0)*VLOOKUP(ROUNDDOWN($BB135,-1),宝石属性!$B$25:$N$41,3,0)+VLOOKUP($BC$2,职业被动!$B$6:$M$29,COLUMNS(职业被动!$B$6:I$29),0)*$BB135,0)</f>
        <v>1817</v>
      </c>
      <c r="BI135" s="9">
        <f>ROUND(属性投放!J$4+装备属性!J$4*IF($BB135&lt;10,1,ROUNDDOWN($BB135,-1))+SUM(属性投放!K$37:K$45)*$BB135+VLOOKUP($BC$2,一级属性!$E$41:$P$64,COLUMNS(一级属性!$E$41:M$64),0)*($BB135+0.25*IF($BB135&lt;10,1,ROUNDDOWN($BB135,-1)))+VLOOKUP($BC$2,宝石属性!$B$43:$M$66,COLUMNS(宝石属性!$B$43:J$66),0)*10*VLOOKUP(ROUNDDOWN($BB135,-1),宝石属性!$B$25:$N$41,2,0)*VLOOKUP(ROUNDDOWN($BB135,-1),宝石属性!$B$25:$N$41,3,0)+VLOOKUP($BC$2,职业被动!$B$6:$M$29,COLUMNS(职业被动!$B$6:J$29),0)*$BB135,0)</f>
        <v>801</v>
      </c>
      <c r="BJ135" s="9">
        <f>ROUND(属性投放!K$4+装备属性!K$4*IF($BB135&lt;10,1,ROUNDDOWN($BB135,-1))+SUM(属性投放!L$37:L$45)*$BB135+VLOOKUP($BC$2,一级属性!$E$41:$P$64,COLUMNS(一级属性!$E$41:N$64),0)*($BB135+0.25*IF($BB135&lt;10,1,ROUNDDOWN($BB135,-1)))+VLOOKUP($BC$2,宝石属性!$B$43:$M$66,COLUMNS(宝石属性!$B$43:K$66),0)*10*VLOOKUP(ROUNDDOWN($BB135,-1),宝石属性!$B$25:$N$41,2,0)*VLOOKUP(ROUNDDOWN($BB135,-1),宝石属性!$B$25:$N$41,3,0)+VLOOKUP($BC$2,职业被动!$B$6:$M$29,COLUMNS(职业被动!$B$6:K$29),0)*$BB135,0)</f>
        <v>476</v>
      </c>
      <c r="BK135" s="9">
        <f>ROUND(属性投放!L$4+装备属性!L$4*IF($BB135&lt;10,1,ROUNDDOWN($BB135,-1))+SUM(属性投放!M$37:M$45)*$BB135+VLOOKUP($BC$2,一级属性!$E$41:$P$64,COLUMNS(一级属性!$E$41:O$64),0)*($BB135+0.25*IF($BB135&lt;10,1,ROUNDDOWN($BB135,-1)))+VLOOKUP($BC$2,宝石属性!$B$43:$M$66,COLUMNS(宝石属性!$B$43:L$66),0)*10*VLOOKUP(ROUNDDOWN($BB135,-1),宝石属性!$B$25:$N$41,2,0)*VLOOKUP(ROUNDDOWN($BB135,-1),宝石属性!$B$25:$N$41,3,0)+VLOOKUP($BC$2,职业被动!$B$6:$M$29,COLUMNS(职业被动!$B$6:L$29),0)*$BB135,0)</f>
        <v>40</v>
      </c>
      <c r="BL135" s="9">
        <f>ROUND(属性投放!M$4+装备属性!M$4*IF($BB135&lt;10,1,ROUNDDOWN($BB135,-1))+SUM(属性投放!N$37:N$45)*$BB135+VLOOKUP($BC$2,一级属性!$E$41:$P$64,COLUMNS(一级属性!$E$41:P$64),0)*($BB135+0.25*IF($BB135&lt;10,1,ROUNDDOWN($BB135,-1)))+VLOOKUP($BC$2,宝石属性!$B$43:$M$66,COLUMNS(宝石属性!$B$43:M$66),0)*10*VLOOKUP(ROUNDDOWN($BB135,-1),宝石属性!$B$25:$N$41,2,0)*VLOOKUP(ROUNDDOWN($BB135,-1),宝石属性!$B$25:$N$41,3,0)+VLOOKUP($BC$2,职业被动!$B$6:$M$29,COLUMNS(职业被动!$B$6:M$29),0)*$BB135,0)</f>
        <v>1440</v>
      </c>
      <c r="BM135" s="48">
        <f>属性价值和能力评分!$F$9+ROUND(属性价值和能力评分!$F$38*10,0)*BB135+ROUND((SUM(装备属性!$W$9:$W$14)+属性价值和能力评分!$F$38*1.25+1.4+2.8)*IF(BB135&lt;10,1,ROUNDDOWN(BB135,-1)),0)+15*VLOOKUP(ROUNDDOWN(BB135,-1),宝石属性!$B$26:$D$41,2,0)*6*VLOOKUP(ROUNDDOWN(BB135,-1),宝石属性!$B$26:$D$41,3,0)+(属性价值和能力评分!$F$49*9+属性价值和能力评分!$F$50*2+属性价值和能力评分!$F$53*8/5)*BB135</f>
        <v>24240</v>
      </c>
      <c r="BO135" s="1">
        <v>132</v>
      </c>
      <c r="BP135" s="9">
        <f>ROUND(属性投放!D$4+装备属性!D$4*IF($BO135&lt;10,1,ROUNDDOWN($BO135,-1))+SUM(属性投放!E$37:E$45)*$BO135+VLOOKUP($BP$2,一级属性!$E$41:$P$64,COLUMNS(一级属性!$E$41:G$64),0)*($BO135+0.25*IF($BO135&lt;10,1,ROUNDDOWN($BO135,-1)))+VLOOKUP($BP$2,宝石属性!$B$43:$M$66,COLUMNS(宝石属性!$B$43:D$66),0)*10*VLOOKUP(ROUNDDOWN($BO135,-1),宝石属性!$B$25:$N$41,2,0)*VLOOKUP(ROUNDDOWN($BO135,-1),宝石属性!$B$25:$N$41,3,0)+VLOOKUP($BP$2,职业被动!$B$6:$M$29,COLUMNS(职业被动!$B$6:D$29),0)*$BO135,0)</f>
        <v>9332</v>
      </c>
      <c r="BQ135" s="9">
        <f>ROUND(属性投放!E$4+装备属性!E$4*IF($BO135&lt;10,1,ROUNDDOWN($BO135,-1))+SUM(属性投放!F$37:F$45)*$BO135+VLOOKUP($BP$2,一级属性!$E$41:$P$64,COLUMNS(一级属性!$E$41:H$64),0)*($BO135+0.25*IF($BO135&lt;10,1,ROUNDDOWN($BO135,-1)))+VLOOKUP($BP$2,宝石属性!$B$43:$M$66,COLUMNS(宝石属性!$B$43:E$66),0)*10*VLOOKUP(ROUNDDOWN($BO135,-1),宝石属性!$B$25:$N$41,2,0)*VLOOKUP(ROUNDDOWN($BO135,-1),宝石属性!$B$25:$N$41,3,0)+VLOOKUP($BP$2,职业被动!$B$6:$M$29,COLUMNS(职业被动!$B$6:E$29),0)*$BO135,0)</f>
        <v>5714</v>
      </c>
      <c r="BR135" s="9">
        <f>ROUND(属性投放!F$4+装备属性!F$4*IF($BO135&lt;10,1,ROUNDDOWN($BO135,-1))+SUM(属性投放!G$37:G$45)*$BO135+VLOOKUP($BP$2,一级属性!$E$41:$P$64,COLUMNS(一级属性!$E$41:I$64),0)*($BO135+0.25*IF($BO135&lt;10,1,ROUNDDOWN($BO135,-1)))+VLOOKUP($BP$2,宝石属性!$B$43:$M$66,COLUMNS(宝石属性!$B$43:F$66),0)*10*VLOOKUP(ROUNDDOWN($BO135,-1),宝石属性!$B$25:$N$41,2,0)*VLOOKUP(ROUNDDOWN($BO135,-1),宝石属性!$B$25:$N$41,3,0)+VLOOKUP($BP$2,职业被动!$B$6:$M$29,COLUMNS(职业被动!$B$6:F$29),0)*$BO135,0)</f>
        <v>1430</v>
      </c>
      <c r="BS135" s="9">
        <f>ROUND(属性投放!G$4+装备属性!G$4*IF($BO135&lt;10,1,ROUNDDOWN($BO135,-1))+SUM(属性投放!H$37:H$45)*$BO135+VLOOKUP($BP$2,一级属性!$E$41:$P$64,COLUMNS(一级属性!$E$41:J$64),0)*($BO135+0.25*IF($BO135&lt;10,1,ROUNDDOWN($BO135,-1)))+VLOOKUP($BP$2,宝石属性!$B$43:$M$66,COLUMNS(宝石属性!$B$43:G$66),0)*10*VLOOKUP(ROUNDDOWN($BO135,-1),宝石属性!$B$25:$N$41,2,0)*VLOOKUP(ROUNDDOWN($BO135,-1),宝石属性!$B$25:$N$41,3,0)+VLOOKUP($BP$2,职业被动!$B$6:$M$29,COLUMNS(职业被动!$B$6:G$29),0)*$BO135,0)</f>
        <v>1245</v>
      </c>
      <c r="BT135" s="9">
        <f>ROUND(属性投放!H$4+装备属性!H$4*IF($BO135&lt;10,1,ROUNDDOWN($BO135,-1))+SUM(属性投放!I$37:I$45)*$BO135+VLOOKUP($BP$2,一级属性!$E$41:$P$64,COLUMNS(一级属性!$E$41:K$64),0)*($BO135+0.25*IF($BO135&lt;10,1,ROUNDDOWN($BO135,-1)))+VLOOKUP($BP$2,宝石属性!$B$43:$M$66,COLUMNS(宝石属性!$B$43:H$66),0)*10*VLOOKUP(ROUNDDOWN($BO135,-1),宝石属性!$B$25:$N$41,2,0)*VLOOKUP(ROUNDDOWN($BO135,-1),宝石属性!$B$25:$N$41,3,0)+VLOOKUP($BP$2,职业被动!$B$6:$M$29,COLUMNS(职业被动!$B$6:H$29),0)*$BO135,0)</f>
        <v>1503</v>
      </c>
      <c r="BU135" s="9">
        <f>ROUND(属性投放!I$4+装备属性!I$4*IF($BO135&lt;10,1,ROUNDDOWN($BO135,-1))+SUM(属性投放!J$37:J$45)*$BO135+VLOOKUP($BP$2,一级属性!$E$41:$P$64,COLUMNS(一级属性!$E$41:L$64),0)*($BO135+0.25*IF($BO135&lt;10,1,ROUNDDOWN($BO135,-1)))+VLOOKUP($BP$2,宝石属性!$B$43:$M$66,COLUMNS(宝石属性!$B$43:I$66),0)*10*VLOOKUP(ROUNDDOWN($BO135,-1),宝石属性!$B$25:$N$41,2,0)*VLOOKUP(ROUNDDOWN($BO135,-1),宝石属性!$B$25:$N$41,3,0)+VLOOKUP($BP$2,职业被动!$B$6:$M$29,COLUMNS(职业被动!$B$6:I$29),0)*$BO135,0)</f>
        <v>1520</v>
      </c>
      <c r="BV135" s="9">
        <f>ROUND(属性投放!J$4+装备属性!J$4*IF($BO135&lt;10,1,ROUNDDOWN($BO135,-1))+SUM(属性投放!K$37:K$45)*$BO135+VLOOKUP($BP$2,一级属性!$E$41:$P$64,COLUMNS(一级属性!$E$41:M$64),0)*($BO135+0.25*IF($BO135&lt;10,1,ROUNDDOWN($BO135,-1)))+VLOOKUP($BP$2,宝石属性!$B$43:$M$66,COLUMNS(宝石属性!$B$43:J$66),0)*10*VLOOKUP(ROUNDDOWN($BO135,-1),宝石属性!$B$25:$N$41,2,0)*VLOOKUP(ROUNDDOWN($BO135,-1),宝石属性!$B$25:$N$41,3,0)+VLOOKUP($BP$2,职业被动!$B$6:$M$29,COLUMNS(职业被动!$B$6:J$29),0)*$BO135,0)</f>
        <v>1048</v>
      </c>
      <c r="BW135" s="9">
        <f>ROUND(属性投放!K$4+装备属性!K$4*IF($BO135&lt;10,1,ROUNDDOWN($BO135,-1))+SUM(属性投放!L$37:L$45)*$BO135+VLOOKUP($BP$2,一级属性!$E$41:$P$64,COLUMNS(一级属性!$E$41:N$64),0)*($BO135+0.25*IF($BO135&lt;10,1,ROUNDDOWN($BO135,-1)))+VLOOKUP($BP$2,宝石属性!$B$43:$M$66,COLUMNS(宝石属性!$B$43:K$66),0)*10*VLOOKUP(ROUNDDOWN($BO135,-1),宝石属性!$B$25:$N$41,2,0)*VLOOKUP(ROUNDDOWN($BO135,-1),宝石属性!$B$25:$N$41,3,0)+VLOOKUP($BP$2,职业被动!$B$6:$M$29,COLUMNS(职业被动!$B$6:K$29),0)*$BO135,0)</f>
        <v>636</v>
      </c>
      <c r="BX135" s="9">
        <f>ROUND(属性投放!L$4+装备属性!L$4*IF($BO135&lt;10,1,ROUNDDOWN($BO135,-1))+SUM(属性投放!M$37:M$45)*$BO135+VLOOKUP($BP$2,一级属性!$E$41:$P$64,COLUMNS(一级属性!$E$41:O$64),0)*($BO135+0.25*IF($BO135&lt;10,1,ROUNDDOWN($BO135,-1)))+VLOOKUP($BP$2,宝石属性!$B$43:$M$66,COLUMNS(宝石属性!$B$43:L$66),0)*10*VLOOKUP(ROUNDDOWN($BO135,-1),宝石属性!$B$25:$N$41,2,0)*VLOOKUP(ROUNDDOWN($BO135,-1),宝石属性!$B$25:$N$41,3,0)+VLOOKUP($BP$2,职业被动!$B$6:$M$29,COLUMNS(职业被动!$B$6:L$29),0)*$BO135,0)</f>
        <v>40</v>
      </c>
      <c r="BY135" s="9">
        <f>ROUND(属性投放!M$4+装备属性!M$4*IF($BO135&lt;10,1,ROUNDDOWN($BO135,-1))+SUM(属性投放!N$37:N$45)*$BO135+VLOOKUP($BP$2,一级属性!$E$41:$P$64,COLUMNS(一级属性!$E$41:P$64),0)*($BO135+0.25*IF($BO135&lt;10,1,ROUNDDOWN($BO135,-1)))+VLOOKUP($BP$2,宝石属性!$B$43:$M$66,COLUMNS(宝石属性!$B$43:M$66),0)*10*VLOOKUP(ROUNDDOWN($BO135,-1),宝石属性!$B$25:$N$41,2,0)*VLOOKUP(ROUNDDOWN($BO135,-1),宝石属性!$B$25:$N$41,3,0)+VLOOKUP($BP$2,职业被动!$B$6:$M$29,COLUMNS(职业被动!$B$6:M$29),0)*$BO135,0)</f>
        <v>1440</v>
      </c>
      <c r="BZ135" s="48">
        <f>属性价值和能力评分!$F$9+ROUND(属性价值和能力评分!$F$38*10,0)*BO135+ROUND((SUM(装备属性!$W$9:$W$14)+属性价值和能力评分!$F$38*1.25+1.4+2.8)*IF(BO135&lt;10,1,ROUNDDOWN(BO135,-1)),0)+15*VLOOKUP(ROUNDDOWN(BO135,-1),宝石属性!$B$26:$D$41,2,0)*6*VLOOKUP(ROUNDDOWN(BO135,-1),宝石属性!$B$26:$D$41,3,0)+(属性价值和能力评分!$F$49*9+属性价值和能力评分!$F$50*2+属性价值和能力评分!$F$53*8/5)*BO135</f>
        <v>24240</v>
      </c>
      <c r="CB135" s="1">
        <v>132</v>
      </c>
      <c r="CC135" s="9">
        <f>ROUND(属性投放!D$4+装备属性!D$4*IF($CB135&lt;10,1,ROUNDDOWN($CB135,-1))+SUM(属性投放!E$37:E$45)*$CB135+VLOOKUP($CC$2,一级属性!$E$41:$P$64,COLUMNS(一级属性!$E$41:G$64),0)*($CB135+0.25*IF($CB135&lt;10,1,ROUNDDOWN($CB135,-1)))+VLOOKUP($CC$2,宝石属性!$B$43:$M$66,COLUMNS(宝石属性!$B$43:D$66),0)*10*VLOOKUP(ROUNDDOWN($CB135,-1),宝石属性!$B$25:$N$41,2,0)*VLOOKUP(ROUNDDOWN($CB135,-1),宝石属性!$B$25:$N$41,3,0)+VLOOKUP($CC$2,职业被动!$B$6:$M$29,COLUMNS(职业被动!$B$6:D$29),0)*$CB135,0)</f>
        <v>6168</v>
      </c>
      <c r="CD135" s="9">
        <f>ROUND(属性投放!E$4+装备属性!E$4*IF($CB135&lt;10,1,ROUNDDOWN($CB135,-1))+SUM(属性投放!F$37:F$45)*$CB135+VLOOKUP($CC$2,一级属性!$E$41:$P$64,COLUMNS(一级属性!$E$41:H$64),0)*($CB135+0.25*IF($CB135&lt;10,1,ROUNDDOWN($CB135,-1)))+VLOOKUP($CC$2,宝石属性!$B$43:$M$66,COLUMNS(宝石属性!$B$43:E$66),0)*10*VLOOKUP(ROUNDDOWN($CB135,-1),宝石属性!$B$25:$N$41,2,0)*VLOOKUP(ROUNDDOWN($CB135,-1),宝石属性!$B$25:$N$41,3,0)+VLOOKUP($CC$2,职业被动!$B$6:$M$29,COLUMNS(职业被动!$B$6:E$29),0)*$CB135,0)</f>
        <v>3246</v>
      </c>
      <c r="CE135" s="9">
        <f>ROUND(属性投放!F$4+装备属性!F$4*IF($CB135&lt;10,1,ROUNDDOWN($CB135,-1))+SUM(属性投放!G$37:G$45)*$CB135+VLOOKUP($CC$2,一级属性!$E$41:$P$64,COLUMNS(一级属性!$E$41:I$64),0)*($CB135+0.25*IF($CB135&lt;10,1,ROUNDDOWN($CB135,-1)))+VLOOKUP($CC$2,宝石属性!$B$43:$M$66,COLUMNS(宝石属性!$B$43:F$66),0)*10*VLOOKUP(ROUNDDOWN($CB135,-1),宝石属性!$B$25:$N$41,2,0)*VLOOKUP(ROUNDDOWN($CB135,-1),宝石属性!$B$25:$N$41,3,0)+VLOOKUP($CC$2,职业被动!$B$6:$M$29,COLUMNS(职业被动!$B$6:F$29),0)*$CB135,0)</f>
        <v>2903</v>
      </c>
      <c r="CF135" s="9">
        <f>ROUND(属性投放!G$4+装备属性!G$4*IF($CB135&lt;10,1,ROUNDDOWN($CB135,-1))+SUM(属性投放!H$37:H$45)*$CB135+VLOOKUP($CC$2,一级属性!$E$41:$P$64,COLUMNS(一级属性!$E$41:J$64),0)*($CB135+0.25*IF($CB135&lt;10,1,ROUNDDOWN($CB135,-1)))+VLOOKUP($CC$2,宝石属性!$B$43:$M$66,COLUMNS(宝石属性!$B$43:G$66),0)*10*VLOOKUP(ROUNDDOWN($CB135,-1),宝石属性!$B$25:$N$41,2,0)*VLOOKUP(ROUNDDOWN($CB135,-1),宝石属性!$B$25:$N$41,3,0)+VLOOKUP($CC$2,职业被动!$B$6:$M$29,COLUMNS(职业被动!$B$6:G$29),0)*$CB135,0)</f>
        <v>1377</v>
      </c>
      <c r="CG135" s="9">
        <f>ROUND(属性投放!H$4+装备属性!H$4*IF($CB135&lt;10,1,ROUNDDOWN($CB135,-1))+SUM(属性投放!I$37:I$45)*$CB135+VLOOKUP($CC$2,一级属性!$E$41:$P$64,COLUMNS(一级属性!$E$41:K$64),0)*($CB135+0.25*IF($CB135&lt;10,1,ROUNDDOWN($CB135,-1)))+VLOOKUP($CC$2,宝石属性!$B$43:$M$66,COLUMNS(宝石属性!$B$43:H$66),0)*10*VLOOKUP(ROUNDDOWN($CB135,-1),宝石属性!$B$25:$N$41,2,0)*VLOOKUP(ROUNDDOWN($CB135,-1),宝石属性!$B$25:$N$41,3,0)+VLOOKUP($CC$2,职业被动!$B$6:$M$29,COLUMNS(职业被动!$B$6:H$29),0)*$CB135,0)</f>
        <v>877</v>
      </c>
      <c r="CH135" s="9">
        <f>ROUND(属性投放!I$4+装备属性!I$4*IF($CB135&lt;10,1,ROUNDDOWN($CB135,-1))+SUM(属性投放!J$37:J$45)*$CB135+VLOOKUP($CC$2,一级属性!$E$41:$P$64,COLUMNS(一级属性!$E$41:L$64),0)*($CB135+0.25*IF($CB135&lt;10,1,ROUNDDOWN($CB135,-1)))+VLOOKUP($CC$2,宝石属性!$B$43:$M$66,COLUMNS(宝石属性!$B$43:I$66),0)*10*VLOOKUP(ROUNDDOWN($CB135,-1),宝石属性!$B$25:$N$41,2,0)*VLOOKUP(ROUNDDOWN($CB135,-1),宝石属性!$B$25:$N$41,3,0)+VLOOKUP($CC$2,职业被动!$B$6:$M$29,COLUMNS(职业被动!$B$6:I$29),0)*$CB135,0)</f>
        <v>1454</v>
      </c>
      <c r="CI135" s="9">
        <f>ROUND(属性投放!J$4+装备属性!J$4*IF($CB135&lt;10,1,ROUNDDOWN($CB135,-1))+SUM(属性投放!K$37:K$45)*$CB135+VLOOKUP($CC$2,一级属性!$E$41:$P$64,COLUMNS(一级属性!$E$41:M$64),0)*($CB135+0.25*IF($CB135&lt;10,1,ROUNDDOWN($CB135,-1)))+VLOOKUP($CC$2,宝石属性!$B$43:$M$66,COLUMNS(宝石属性!$B$43:J$66),0)*10*VLOOKUP(ROUNDDOWN($CB135,-1),宝石属性!$B$25:$N$41,2,0)*VLOOKUP(ROUNDDOWN($CB135,-1),宝石属性!$B$25:$N$41,3,0)+VLOOKUP($CC$2,职业被动!$B$6:$M$29,COLUMNS(职业被动!$B$6:J$29),0)*$CB135,0)</f>
        <v>933</v>
      </c>
      <c r="CJ135" s="9">
        <f>ROUND(属性投放!K$4+装备属性!K$4*IF($CB135&lt;10,1,ROUNDDOWN($CB135,-1))+SUM(属性投放!L$37:L$45)*$CB135+VLOOKUP($CC$2,一级属性!$E$41:$P$64,COLUMNS(一级属性!$E$41:N$64),0)*($CB135+0.25*IF($CB135&lt;10,1,ROUNDDOWN($CB135,-1)))+VLOOKUP($CC$2,宝石属性!$B$43:$M$66,COLUMNS(宝石属性!$B$43:K$66),0)*10*VLOOKUP(ROUNDDOWN($CB135,-1),宝石属性!$B$25:$N$41,2,0)*VLOOKUP(ROUNDDOWN($CB135,-1),宝石属性!$B$25:$N$41,3,0)+VLOOKUP($CC$2,职业被动!$B$6:$M$29,COLUMNS(职业被动!$B$6:K$29),0)*$CB135,0)</f>
        <v>476</v>
      </c>
      <c r="CK135" s="9">
        <f>ROUND(属性投放!L$4+装备属性!L$4*IF($CB135&lt;10,1,ROUNDDOWN($CB135,-1))+SUM(属性投放!M$37:M$45)*$CB135+VLOOKUP($CC$2,一级属性!$E$41:$P$64,COLUMNS(一级属性!$E$41:O$64),0)*($CB135+0.25*IF($CB135&lt;10,1,ROUNDDOWN($CB135,-1)))+VLOOKUP($CC$2,宝石属性!$B$43:$M$66,COLUMNS(宝石属性!$B$43:L$66),0)*10*VLOOKUP(ROUNDDOWN($CB135,-1),宝石属性!$B$25:$N$41,2,0)*VLOOKUP(ROUNDDOWN($CB135,-1),宝石属性!$B$25:$N$41,3,0)+VLOOKUP($CC$2,职业被动!$B$6:$M$29,COLUMNS(职业被动!$B$6:L$29),0)*$CB135,0)</f>
        <v>40</v>
      </c>
      <c r="CL135" s="9">
        <f>ROUND(属性投放!M$4+装备属性!M$4*IF($CB135&lt;10,1,ROUNDDOWN($CB135,-1))+SUM(属性投放!N$37:N$45)*$CB135+VLOOKUP($CC$2,一级属性!$E$41:$P$64,COLUMNS(一级属性!$E$41:P$64),0)*($CB135+0.25*IF($CB135&lt;10,1,ROUNDDOWN($CB135,-1)))+VLOOKUP($CC$2,宝石属性!$B$43:$M$66,COLUMNS(宝石属性!$B$43:M$66),0)*10*VLOOKUP(ROUNDDOWN($CB135,-1),宝石属性!$B$25:$N$41,2,0)*VLOOKUP(ROUNDDOWN($CB135,-1),宝石属性!$B$25:$N$41,3,0)+VLOOKUP($CC$2,职业被动!$B$6:$M$29,COLUMNS(职业被动!$B$6:M$29),0)*$CB135,0)</f>
        <v>1360</v>
      </c>
      <c r="CM135" s="48">
        <f>属性价值和能力评分!$F$9+ROUND(属性价值和能力评分!$F$38*10,0)*CB135+ROUND((SUM(装备属性!$W$9:$W$14)+属性价值和能力评分!$F$38*1.25+1.4+2.8)*IF(CB135&lt;10,1,ROUNDDOWN(CB135,-1)),0)+15*VLOOKUP(ROUNDDOWN(CB135,-1),宝石属性!$B$26:$D$41,2,0)*6*VLOOKUP(ROUNDDOWN(CB135,-1),宝石属性!$B$26:$D$41,3,0)+(属性价值和能力评分!$F$49*9+属性价值和能力评分!$F$50*2+属性价值和能力评分!$F$53*8/5)*CB135</f>
        <v>24240</v>
      </c>
      <c r="CO135" s="1">
        <v>132</v>
      </c>
      <c r="CP135" s="9">
        <f>ROUND(属性投放!D$4+装备属性!D$4*IF($CO135&lt;10,1,ROUNDDOWN($CO135,-1))+SUM(属性投放!E$37:E$45)*$CO135+VLOOKUP($CP$2,一级属性!$E$41:$P$64,COLUMNS(一级属性!$E$41:G$64),0)*($CO135+0.25*IF($CO135&lt;10,1,ROUNDDOWN($CO135,-1)))+VLOOKUP($CP$2,宝石属性!$B$43:$M$66,COLUMNS(宝石属性!$B$43:D$66),0)*10*VLOOKUP(ROUNDDOWN($CO135,-1),宝石属性!$B$25:$N$41,2,0)*VLOOKUP(ROUNDDOWN($CO135,-1),宝石属性!$B$25:$N$41,3,0)+VLOOKUP($CP$2,职业被动!$B$6:$M$29,COLUMNS(职业被动!$B$6:D$29),0)*$CO135,0)</f>
        <v>6168</v>
      </c>
      <c r="CQ135" s="9">
        <f>ROUND(属性投放!E$4+装备属性!E$4*IF($CO135&lt;10,1,ROUNDDOWN($CO135,-1))+SUM(属性投放!F$37:F$45)*$CO135+VLOOKUP($CP$2,一级属性!$E$41:$P$64,COLUMNS(一级属性!$E$41:H$64),0)*($CO135+0.25*IF($CO135&lt;10,1,ROUNDDOWN($CO135,-1)))+VLOOKUP($CP$2,宝石属性!$B$43:$M$66,COLUMNS(宝石属性!$B$43:E$66),0)*10*VLOOKUP(ROUNDDOWN($CO135,-1),宝石属性!$B$25:$N$41,2,0)*VLOOKUP(ROUNDDOWN($CO135,-1),宝石属性!$B$25:$N$41,3,0)+VLOOKUP($CP$2,职业被动!$B$6:$M$29,COLUMNS(职业被动!$B$6:E$29),0)*$CO135,0)</f>
        <v>7359</v>
      </c>
      <c r="CR135" s="9">
        <f>ROUND(属性投放!F$4+装备属性!F$4*IF($CO135&lt;10,1,ROUNDDOWN($CO135,-1))+SUM(属性投放!G$37:G$45)*$CO135+VLOOKUP($CP$2,一级属性!$E$41:$P$64,COLUMNS(一级属性!$E$41:I$64),0)*($CO135+0.25*IF($CO135&lt;10,1,ROUNDDOWN($CO135,-1)))+VLOOKUP($CP$2,宝石属性!$B$43:$M$66,COLUMNS(宝石属性!$B$43:F$66),0)*10*VLOOKUP(ROUNDDOWN($CO135,-1),宝石属性!$B$25:$N$41,2,0)*VLOOKUP(ROUNDDOWN($CO135,-1),宝石属性!$B$25:$N$41,3,0)+VLOOKUP($CP$2,职业被动!$B$6:$M$29,COLUMNS(职业被动!$B$6:F$29),0)*$CO135,0)</f>
        <v>1430</v>
      </c>
      <c r="CS135" s="9">
        <f>ROUND(属性投放!G$4+装备属性!G$4*IF($CO135&lt;10,1,ROUNDDOWN($CO135,-1))+SUM(属性投放!H$37:H$45)*$CO135+VLOOKUP($CP$2,一级属性!$E$41:$P$64,COLUMNS(一级属性!$E$41:J$64),0)*($CO135+0.25*IF($CO135&lt;10,1,ROUNDDOWN($CO135,-1)))+VLOOKUP($CP$2,宝石属性!$B$43:$M$66,COLUMNS(宝石属性!$B$43:G$66),0)*10*VLOOKUP(ROUNDDOWN($CO135,-1),宝石属性!$B$25:$N$41,2,0)*VLOOKUP(ROUNDDOWN($CO135,-1),宝石属性!$B$25:$N$41,3,0)+VLOOKUP($CP$2,职业被动!$B$6:$M$29,COLUMNS(职业被动!$B$6:G$29),0)*$CO135,0)</f>
        <v>1245</v>
      </c>
      <c r="CT135" s="9">
        <f>ROUND(属性投放!H$4+装备属性!H$4*IF($CO135&lt;10,1,ROUNDDOWN($CO135,-1))+SUM(属性投放!I$37:I$45)*$CO135+VLOOKUP($CP$2,一级属性!$E$41:$P$64,COLUMNS(一级属性!$E$41:K$64),0)*($CO135+0.25*IF($CO135&lt;10,1,ROUNDDOWN($CO135,-1)))+VLOOKUP($CP$2,宝石属性!$B$43:$M$66,COLUMNS(宝石属性!$B$43:H$66),0)*10*VLOOKUP(ROUNDDOWN($CO135,-1),宝石属性!$B$25:$N$41,2,0)*VLOOKUP(ROUNDDOWN($CO135,-1),宝石属性!$B$25:$N$41,3,0)+VLOOKUP($CP$2,职业被动!$B$6:$M$29,COLUMNS(职业被动!$B$6:H$29),0)*$CO135,0)</f>
        <v>2204</v>
      </c>
      <c r="CU135" s="9">
        <f>ROUND(属性投放!I$4+装备属性!I$4*IF($CO135&lt;10,1,ROUNDDOWN($CO135,-1))+SUM(属性投放!J$37:J$45)*$CO135+VLOOKUP($CP$2,一级属性!$E$41:$P$64,COLUMNS(一级属性!$E$41:L$64),0)*($CO135+0.25*IF($CO135&lt;10,1,ROUNDDOWN($CO135,-1)))+VLOOKUP($CP$2,宝石属性!$B$43:$M$66,COLUMNS(宝石属性!$B$43:I$66),0)*10*VLOOKUP(ROUNDDOWN($CO135,-1),宝石属性!$B$25:$N$41,2,0)*VLOOKUP(ROUNDDOWN($CO135,-1),宝石属性!$B$25:$N$41,3,0)+VLOOKUP($CP$2,职业被动!$B$6:$M$29,COLUMNS(职业被动!$B$6:I$29),0)*$CO135,0)</f>
        <v>1915</v>
      </c>
      <c r="CV135" s="9">
        <f>ROUND(属性投放!J$4+装备属性!J$4*IF($CO135&lt;10,1,ROUNDDOWN($CO135,-1))+SUM(属性投放!K$37:K$45)*$CO135+VLOOKUP($CP$2,一级属性!$E$41:$P$64,COLUMNS(一级属性!$E$41:M$64),0)*($CO135+0.25*IF($CO135&lt;10,1,ROUNDDOWN($CO135,-1)))+VLOOKUP($CP$2,宝石属性!$B$43:$M$66,COLUMNS(宝石属性!$B$43:J$66),0)*10*VLOOKUP(ROUNDDOWN($CO135,-1),宝石属性!$B$25:$N$41,2,0)*VLOOKUP(ROUNDDOWN($CO135,-1),宝石属性!$B$25:$N$41,3,0)+VLOOKUP($CP$2,职业被动!$B$6:$M$29,COLUMNS(职业被动!$B$6:J$29),0)*$CO135,0)</f>
        <v>768</v>
      </c>
      <c r="CW135" s="9">
        <f>ROUND(属性投放!K$4+装备属性!K$4*IF($CO135&lt;10,1,ROUNDDOWN($CO135,-1))+SUM(属性投放!L$37:L$45)*$CO135+VLOOKUP($CP$2,一级属性!$E$41:$P$64,COLUMNS(一级属性!$E$41:N$64),0)*($CO135+0.25*IF($CO135&lt;10,1,ROUNDDOWN($CO135,-1)))+VLOOKUP($CP$2,宝石属性!$B$43:$M$66,COLUMNS(宝石属性!$B$43:K$66),0)*10*VLOOKUP(ROUNDDOWN($CO135,-1),宝石属性!$B$25:$N$41,2,0)*VLOOKUP(ROUNDDOWN($CO135,-1),宝石属性!$B$25:$N$41,3,0)+VLOOKUP($CP$2,职业被动!$B$6:$M$29,COLUMNS(职业被动!$B$6:K$29),0)*$CO135,0)</f>
        <v>476</v>
      </c>
      <c r="CX135" s="9">
        <f>ROUND(属性投放!L$4+装备属性!L$4*IF($CO135&lt;10,1,ROUNDDOWN($CO135,-1))+SUM(属性投放!M$37:M$45)*$CO135+VLOOKUP($CP$2,一级属性!$E$41:$P$64,COLUMNS(一级属性!$E$41:O$64),0)*($CO135+0.25*IF($CO135&lt;10,1,ROUNDDOWN($CO135,-1)))+VLOOKUP($CP$2,宝石属性!$B$43:$M$66,COLUMNS(宝石属性!$B$43:L$66),0)*10*VLOOKUP(ROUNDDOWN($CO135,-1),宝石属性!$B$25:$N$41,2,0)*VLOOKUP(ROUNDDOWN($CO135,-1),宝石属性!$B$25:$N$41,3,0)+VLOOKUP($CP$2,职业被动!$B$6:$M$29,COLUMNS(职业被动!$B$6:L$29),0)*$CO135,0)</f>
        <v>40</v>
      </c>
      <c r="CY135" s="9">
        <f>ROUND(属性投放!M$4+装备属性!M$4*IF($CO135&lt;10,1,ROUNDDOWN($CO135,-1))+SUM(属性投放!N$37:N$45)*$CO135+VLOOKUP($CP$2,一级属性!$E$41:$P$64,COLUMNS(一级属性!$E$41:P$64),0)*($CO135+0.25*IF($CO135&lt;10,1,ROUNDDOWN($CO135,-1)))+VLOOKUP($CP$2,宝石属性!$B$43:$M$66,COLUMNS(宝石属性!$B$43:M$66),0)*10*VLOOKUP(ROUNDDOWN($CO135,-1),宝石属性!$B$25:$N$41,2,0)*VLOOKUP(ROUNDDOWN($CO135,-1),宝石属性!$B$25:$N$41,3,0)+VLOOKUP($CP$2,职业被动!$B$6:$M$29,COLUMNS(职业被动!$B$6:M$29),0)*$CO135,0)</f>
        <v>1360</v>
      </c>
      <c r="CZ135" s="48">
        <f>属性价值和能力评分!$F$9+ROUND(属性价值和能力评分!$F$38*10,0)*CO135+ROUND((SUM(装备属性!$W$9:$W$14)+属性价值和能力评分!$F$38*1.25+1.4+2.8)*IF(CO135&lt;10,1,ROUNDDOWN(CO135,-1)),0)+15*VLOOKUP(ROUNDDOWN(CO135,-1),宝石属性!$B$26:$D$41,2,0)*6*VLOOKUP(ROUNDDOWN(CO135,-1),宝石属性!$B$26:$D$41,3,0)+(属性价值和能力评分!$F$49*9+属性价值和能力评分!$F$50*2+属性价值和能力评分!$F$53*8/5)*CO135</f>
        <v>24240</v>
      </c>
      <c r="DB135" s="1">
        <v>132</v>
      </c>
      <c r="DC135" s="9">
        <f>ROUND(属性投放!D$4+装备属性!D$4*IF($DB135&lt;10,1,ROUNDDOWN($DB135,-1))+SUM(属性投放!E$37:E$45)*$DB135+VLOOKUP($DC$2,一级属性!$E$41:$P$64,COLUMNS(一级属性!$E$41:G$64),0)*($DB135+0.25*IF($DB135&lt;10,1,ROUNDDOWN($DB135,-1)))+VLOOKUP($DC$2,宝石属性!$B$43:$M$66,COLUMNS(宝石属性!$B$43:D$66),0)*10*VLOOKUP(ROUNDDOWN($DB135,-1),宝石属性!$B$25:$N$41,2,0)*VLOOKUP(ROUNDDOWN($DB135,-1),宝石属性!$B$25:$N$41,3,0)+VLOOKUP($DC$2,职业被动!$B$6:$M$29,COLUMNS(职业被动!$B$6:D$29),0)*$DB135,0)</f>
        <v>7092</v>
      </c>
      <c r="DD135" s="9">
        <f>ROUND(属性投放!E$4+装备属性!E$4*IF($DB135&lt;10,1,ROUNDDOWN($DB135,-1))+SUM(属性投放!F$37:F$45)*$DB135+VLOOKUP($DC$2,一级属性!$E$41:$P$64,COLUMNS(一级属性!$E$41:H$64),0)*($DB135+0.25*IF($DB135&lt;10,1,ROUNDDOWN($DB135,-1)))+VLOOKUP($DC$2,宝石属性!$B$43:$M$66,COLUMNS(宝石属性!$B$43:E$66),0)*10*VLOOKUP(ROUNDDOWN($DB135,-1),宝石属性!$B$25:$N$41,2,0)*VLOOKUP(ROUNDDOWN($DB135,-1),宝石属性!$B$25:$N$41,3,0)+VLOOKUP($DC$2,职业被动!$B$6:$M$29,COLUMNS(职业被动!$B$6:E$29),0)*$DB135,0)</f>
        <v>3246</v>
      </c>
      <c r="DE135" s="9">
        <f>ROUND(属性投放!F$4+装备属性!F$4*IF($DB135&lt;10,1,ROUNDDOWN($DB135,-1))+SUM(属性投放!G$37:G$45)*$DB135+VLOOKUP($DC$2,一级属性!$E$41:$P$64,COLUMNS(一级属性!$E$41:I$64),0)*($DB135+0.25*IF($DB135&lt;10,1,ROUNDDOWN($DB135,-1)))+VLOOKUP($DC$2,宝石属性!$B$43:$M$66,COLUMNS(宝石属性!$B$43:F$66),0)*10*VLOOKUP(ROUNDDOWN($DB135,-1),宝石属性!$B$25:$N$41,2,0)*VLOOKUP(ROUNDDOWN($DB135,-1),宝石属性!$B$25:$N$41,3,0)+VLOOKUP($DC$2,职业被动!$B$6:$M$29,COLUMNS(职业被动!$B$6:F$29),0)*$DB135,0)</f>
        <v>1430</v>
      </c>
      <c r="DF135" s="9">
        <f>ROUND(属性投放!G$4+装备属性!G$4*IF($DB135&lt;10,1,ROUNDDOWN($DB135,-1))+SUM(属性投放!H$37:H$45)*$DB135+VLOOKUP($DC$2,一级属性!$E$41:$P$64,COLUMNS(一级属性!$E$41:J$64),0)*($DB135+0.25*IF($DB135&lt;10,1,ROUNDDOWN($DB135,-1)))+VLOOKUP($DC$2,宝石属性!$B$43:$M$66,COLUMNS(宝石属性!$B$43:G$66),0)*10*VLOOKUP(ROUNDDOWN($DB135,-1),宝石属性!$B$25:$N$41,2,0)*VLOOKUP(ROUNDDOWN($DB135,-1),宝石属性!$B$25:$N$41,3,0)+VLOOKUP($DC$2,职业被动!$B$6:$M$29,COLUMNS(职业被动!$B$6:G$29),0)*$DB135,0)</f>
        <v>3559</v>
      </c>
      <c r="DG135" s="9">
        <f>ROUND(属性投放!H$4+装备属性!H$4*IF($DB135&lt;10,1,ROUNDDOWN($DB135,-1))+SUM(属性投放!I$37:I$45)*$DB135+VLOOKUP($DC$2,一级属性!$E$41:$P$64,COLUMNS(一级属性!$E$41:K$64),0)*($DB135+0.25*IF($DB135&lt;10,1,ROUNDDOWN($DB135,-1)))+VLOOKUP($DC$2,宝石属性!$B$43:$M$66,COLUMNS(宝石属性!$B$43:H$66),0)*10*VLOOKUP(ROUNDDOWN($DB135,-1),宝石属性!$B$25:$N$41,2,0)*VLOOKUP(ROUNDDOWN($DB135,-1),宝石属性!$B$25:$N$41,3,0)+VLOOKUP($DC$2,职业被动!$B$6:$M$29,COLUMNS(职业被动!$B$6:H$29),0)*$DB135,0)</f>
        <v>877</v>
      </c>
      <c r="DH135" s="9">
        <f>ROUND(属性投放!I$4+装备属性!I$4*IF($DB135&lt;10,1,ROUNDDOWN($DB135,-1))+SUM(属性投放!J$37:J$45)*$DB135+VLOOKUP($DC$2,一级属性!$E$41:$P$64,COLUMNS(一级属性!$E$41:L$64),0)*($DB135+0.25*IF($DB135&lt;10,1,ROUNDDOWN($DB135,-1)))+VLOOKUP($DC$2,宝石属性!$B$43:$M$66,COLUMNS(宝石属性!$B$43:I$66),0)*10*VLOOKUP(ROUNDDOWN($DB135,-1),宝石属性!$B$25:$N$41,2,0)*VLOOKUP(ROUNDDOWN($DB135,-1),宝石属性!$B$25:$N$41,3,0)+VLOOKUP($DC$2,职业被动!$B$6:$M$29,COLUMNS(职业被动!$B$6:I$29),0)*$DB135,0)</f>
        <v>1290</v>
      </c>
      <c r="DI135" s="9">
        <f>ROUND(属性投放!J$4+装备属性!J$4*IF($DB135&lt;10,1,ROUNDDOWN($DB135,-1))+SUM(属性投放!K$37:K$45)*$DB135+VLOOKUP($DC$2,一级属性!$E$41:$P$64,COLUMNS(一级属性!$E$41:M$64),0)*($DB135+0.25*IF($DB135&lt;10,1,ROUNDDOWN($DB135,-1)))+VLOOKUP($DC$2,宝石属性!$B$43:$M$66,COLUMNS(宝石属性!$B$43:J$66),0)*10*VLOOKUP(ROUNDDOWN($DB135,-1),宝石属性!$B$25:$N$41,2,0)*VLOOKUP(ROUNDDOWN($DB135,-1),宝石属性!$B$25:$N$41,3,0)+VLOOKUP($DC$2,职业被动!$B$6:$M$29,COLUMNS(职业被动!$B$6:J$29),0)*$DB135,0)</f>
        <v>933</v>
      </c>
      <c r="DJ135" s="9">
        <f>ROUND(属性投放!K$4+装备属性!K$4*IF($DB135&lt;10,1,ROUNDDOWN($DB135,-1))+SUM(属性投放!L$37:L$45)*$DB135+VLOOKUP($DC$2,一级属性!$E$41:$P$64,COLUMNS(一级属性!$E$41:N$64),0)*($DB135+0.25*IF($DB135&lt;10,1,ROUNDDOWN($DB135,-1)))+VLOOKUP($DC$2,宝石属性!$B$43:$M$66,COLUMNS(宝石属性!$B$43:K$66),0)*10*VLOOKUP(ROUNDDOWN($DB135,-1),宝石属性!$B$25:$N$41,2,0)*VLOOKUP(ROUNDDOWN($DB135,-1),宝石属性!$B$25:$N$41,3,0)+VLOOKUP($DC$2,职业被动!$B$6:$M$29,COLUMNS(职业被动!$B$6:K$29),0)*$DB135,0)</f>
        <v>636</v>
      </c>
      <c r="DK135" s="9">
        <f>ROUND(属性投放!L$4+装备属性!L$4*IF($DB135&lt;10,1,ROUNDDOWN($DB135,-1))+SUM(属性投放!M$37:M$45)*$DB135+VLOOKUP($DC$2,一级属性!$E$41:$P$64,COLUMNS(一级属性!$E$41:O$64),0)*($DB135+0.25*IF($DB135&lt;10,1,ROUNDDOWN($DB135,-1)))+VLOOKUP($DC$2,宝石属性!$B$43:$M$66,COLUMNS(宝石属性!$B$43:L$66),0)*10*VLOOKUP(ROUNDDOWN($DB135,-1),宝石属性!$B$25:$N$41,2,0)*VLOOKUP(ROUNDDOWN($DB135,-1),宝石属性!$B$25:$N$41,3,0)+VLOOKUP($DC$2,职业被动!$B$6:$M$29,COLUMNS(职业被动!$B$6:L$29),0)*$DB135,0)</f>
        <v>40</v>
      </c>
      <c r="DL135" s="9">
        <f>ROUND(属性投放!M$4+装备属性!M$4*IF($DB135&lt;10,1,ROUNDDOWN($DB135,-1))+SUM(属性投放!N$37:N$45)*$DB135+VLOOKUP($DC$2,一级属性!$E$41:$P$64,COLUMNS(一级属性!$E$41:P$64),0)*($DB135+0.25*IF($DB135&lt;10,1,ROUNDDOWN($DB135,-1)))+VLOOKUP($DC$2,宝石属性!$B$43:$M$66,COLUMNS(宝石属性!$B$43:M$66),0)*10*VLOOKUP(ROUNDDOWN($DB135,-1),宝石属性!$B$25:$N$41,2,0)*VLOOKUP(ROUNDDOWN($DB135,-1),宝石属性!$B$25:$N$41,3,0)+VLOOKUP($DC$2,职业被动!$B$6:$M$29,COLUMNS(职业被动!$B$6:M$29),0)*$DB135,0)</f>
        <v>1360</v>
      </c>
      <c r="DM135" s="48">
        <f>属性价值和能力评分!$F$9+ROUND(属性价值和能力评分!$F$38*10,0)*DB135+ROUND((SUM(装备属性!$W$9:$W$14)+属性价值和能力评分!$F$38*1.25+1.4+2.8)*IF(DB135&lt;10,1,ROUNDDOWN(DB135,-1)),0)+15*VLOOKUP(ROUNDDOWN(DB135,-1),宝石属性!$B$26:$D$41,2,0)*6*VLOOKUP(ROUNDDOWN(DB135,-1),宝石属性!$B$26:$D$41,3,0)+(属性价值和能力评分!$F$49*9+属性价值和能力评分!$F$50*2+属性价值和能力评分!$F$53*8/5)*DB135</f>
        <v>24240</v>
      </c>
      <c r="DO135" s="1">
        <v>132</v>
      </c>
      <c r="DP135" s="9">
        <f>ROUND(属性投放!D$4+装备属性!D$4*IF($DO135&lt;10,1,ROUNDDOWN($DO135,-1))+SUM(属性投放!E$37:E$45)*$DO135+VLOOKUP($DP$2,一级属性!$E$41:$P$64,COLUMNS(一级属性!$E$41:G$64),0)*($DO135+0.25*IF($DO135&lt;10,1,ROUNDDOWN($DO135,-1)))+VLOOKUP($DP$2,宝石属性!$B$43:$M$66,COLUMNS(宝石属性!$B$43:D$66),0)*10*VLOOKUP(ROUNDDOWN($DO135,-1),宝石属性!$B$25:$N$41,2,0)*VLOOKUP(ROUNDDOWN($DO135,-1),宝石属性!$B$25:$N$41,3,0)+VLOOKUP($DP$2,职业被动!$B$6:$M$29,COLUMNS(职业被动!$B$6:D$29),0)*$DO135,0)</f>
        <v>15396</v>
      </c>
      <c r="DQ135" s="9">
        <f>ROUND(属性投放!E$4+装备属性!E$4*IF($DO135&lt;10,1,ROUNDDOWN($DO135,-1))+SUM(属性投放!F$37:F$45)*$DO135+VLOOKUP($DP$2,一级属性!$E$41:$P$64,COLUMNS(一级属性!$E$41:H$64),0)*($DO135+0.25*IF($DO135&lt;10,1,ROUNDDOWN($DO135,-1)))+VLOOKUP($DP$2,宝石属性!$B$43:$M$66,COLUMNS(宝石属性!$B$43:E$66),0)*10*VLOOKUP(ROUNDDOWN($DO135,-1),宝石属性!$B$25:$N$41,2,0)*VLOOKUP(ROUNDDOWN($DO135,-1),宝石属性!$B$25:$N$41,3,0)+VLOOKUP($DP$2,职业被动!$B$6:$M$29,COLUMNS(职业被动!$B$6:E$29),0)*$DO135,0)</f>
        <v>3246</v>
      </c>
      <c r="DR135" s="9">
        <f>ROUND(属性投放!F$4+装备属性!F$4*IF($DO135&lt;10,1,ROUNDDOWN($DO135,-1))+SUM(属性投放!G$37:G$45)*$DO135+VLOOKUP($DP$2,一级属性!$E$41:$P$64,COLUMNS(一级属性!$E$41:I$64),0)*($DO135+0.25*IF($DO135&lt;10,1,ROUNDDOWN($DO135,-1)))+VLOOKUP($DP$2,宝石属性!$B$43:$M$66,COLUMNS(宝石属性!$B$43:F$66),0)*10*VLOOKUP(ROUNDDOWN($DO135,-1),宝石属性!$B$25:$N$41,2,0)*VLOOKUP(ROUNDDOWN($DO135,-1),宝石属性!$B$25:$N$41,3,0)+VLOOKUP($DP$2,职业被动!$B$6:$M$29,COLUMNS(职业被动!$B$6:F$29),0)*$DO135,0)</f>
        <v>1430</v>
      </c>
      <c r="DS135" s="9">
        <f>ROUND(属性投放!G$4+装备属性!G$4*IF($DO135&lt;10,1,ROUNDDOWN($DO135,-1))+SUM(属性投放!H$37:H$45)*$DO135+VLOOKUP($DP$2,一级属性!$E$41:$P$64,COLUMNS(一级属性!$E$41:J$64),0)*($DO135+0.25*IF($DO135&lt;10,1,ROUNDDOWN($DO135,-1)))+VLOOKUP($DP$2,宝石属性!$B$43:$M$66,COLUMNS(宝石属性!$B$43:G$66),0)*10*VLOOKUP(ROUNDDOWN($DO135,-1),宝石属性!$B$25:$N$41,2,0)*VLOOKUP(ROUNDDOWN($DO135,-1),宝石属性!$B$25:$N$41,3,0)+VLOOKUP($DP$2,职业被动!$B$6:$M$29,COLUMNS(职业被动!$B$6:G$29),0)*$DO135,0)</f>
        <v>1245</v>
      </c>
      <c r="DT135" s="9">
        <f>ROUND(属性投放!H$4+装备属性!H$4*IF($DO135&lt;10,1,ROUNDDOWN($DO135,-1))+SUM(属性投放!I$37:I$45)*$DO135+VLOOKUP($DP$2,一级属性!$E$41:$P$64,COLUMNS(一级属性!$E$41:K$64),0)*($DO135+0.25*IF($DO135&lt;10,1,ROUNDDOWN($DO135,-1)))+VLOOKUP($DP$2,宝石属性!$B$43:$M$66,COLUMNS(宝石属性!$B$43:H$66),0)*10*VLOOKUP(ROUNDDOWN($DO135,-1),宝石属性!$B$25:$N$41,2,0)*VLOOKUP(ROUNDDOWN($DO135,-1),宝石属性!$B$25:$N$41,3,0)+VLOOKUP($DP$2,职业被动!$B$6:$M$29,COLUMNS(职业被动!$B$6:H$29),0)*$DO135,0)</f>
        <v>1009</v>
      </c>
      <c r="DU135" s="9">
        <f>ROUND(属性投放!I$4+装备属性!I$4*IF($DO135&lt;10,1,ROUNDDOWN($DO135,-1))+SUM(属性投放!J$37:J$45)*$DO135+VLOOKUP($DP$2,一级属性!$E$41:$P$64,COLUMNS(一级属性!$E$41:L$64),0)*($DO135+0.25*IF($DO135&lt;10,1,ROUNDDOWN($DO135,-1)))+VLOOKUP($DP$2,宝石属性!$B$43:$M$66,COLUMNS(宝石属性!$B$43:I$66),0)*10*VLOOKUP(ROUNDDOWN($DO135,-1),宝石属性!$B$25:$N$41,2,0)*VLOOKUP(ROUNDDOWN($DO135,-1),宝石属性!$B$25:$N$41,3,0)+VLOOKUP($DP$2,职业被动!$B$6:$M$29,COLUMNS(职业被动!$B$6:I$29),0)*$DO135,0)</f>
        <v>1290</v>
      </c>
      <c r="DV135" s="9">
        <f>ROUND(属性投放!J$4+装备属性!J$4*IF($DO135&lt;10,1,ROUNDDOWN($DO135,-1))+SUM(属性投放!K$37:K$45)*$DO135+VLOOKUP($DP$2,一级属性!$E$41:$P$64,COLUMNS(一级属性!$E$41:M$64),0)*($DO135+0.25*IF($DO135&lt;10,1,ROUNDDOWN($DO135,-1)))+VLOOKUP($DP$2,宝石属性!$B$43:$M$66,COLUMNS(宝石属性!$B$43:J$66),0)*10*VLOOKUP(ROUNDDOWN($DO135,-1),宝石属性!$B$25:$N$41,2,0)*VLOOKUP(ROUNDDOWN($DO135,-1),宝石属性!$B$25:$N$41,3,0)+VLOOKUP($DP$2,职业被动!$B$6:$M$29,COLUMNS(职业被动!$B$6:J$29),0)*$DO135,0)</f>
        <v>933</v>
      </c>
      <c r="DW135" s="9">
        <f>ROUND(属性投放!K$4+装备属性!K$4*IF($DO135&lt;10,1,ROUNDDOWN($DO135,-1))+SUM(属性投放!L$37:L$45)*$DO135+VLOOKUP($DP$2,一级属性!$E$41:$P$64,COLUMNS(一级属性!$E$41:N$64),0)*($DO135+0.25*IF($DO135&lt;10,1,ROUNDDOWN($DO135,-1)))+VLOOKUP($DP$2,宝石属性!$B$43:$M$66,COLUMNS(宝石属性!$B$43:K$66),0)*10*VLOOKUP(ROUNDDOWN($DO135,-1),宝石属性!$B$25:$N$41,2,0)*VLOOKUP(ROUNDDOWN($DO135,-1),宝石属性!$B$25:$N$41,3,0)+VLOOKUP($DP$2,职业被动!$B$6:$M$29,COLUMNS(职业被动!$B$6:K$29),0)*$DO135,0)</f>
        <v>636</v>
      </c>
      <c r="DX135" s="9">
        <f>ROUND(属性投放!L$4+装备属性!L$4*IF($DO135&lt;10,1,ROUNDDOWN($DO135,-1))+SUM(属性投放!M$37:M$45)*$DO135+VLOOKUP($DP$2,一级属性!$E$41:$P$64,COLUMNS(一级属性!$E$41:O$64),0)*($DO135+0.25*IF($DO135&lt;10,1,ROUNDDOWN($DO135,-1)))+VLOOKUP($DP$2,宝石属性!$B$43:$M$66,COLUMNS(宝石属性!$B$43:L$66),0)*10*VLOOKUP(ROUNDDOWN($DO135,-1),宝石属性!$B$25:$N$41,2,0)*VLOOKUP(ROUNDDOWN($DO135,-1),宝石属性!$B$25:$N$41,3,0)+VLOOKUP($DP$2,职业被动!$B$6:$M$29,COLUMNS(职业被动!$B$6:L$29),0)*$DO135,0)</f>
        <v>40</v>
      </c>
      <c r="DY135" s="9">
        <f>ROUND(属性投放!M$4+装备属性!M$4*IF($DO135&lt;10,1,ROUNDDOWN($DO135,-1))+SUM(属性投放!N$37:N$45)*$DO135+VLOOKUP($DP$2,一级属性!$E$41:$P$64,COLUMNS(一级属性!$E$41:P$64),0)*($DO135+0.25*IF($DO135&lt;10,1,ROUNDDOWN($DO135,-1)))+VLOOKUP($DP$2,宝石属性!$B$43:$M$66,COLUMNS(宝石属性!$B$43:M$66),0)*10*VLOOKUP(ROUNDDOWN($DO135,-1),宝石属性!$B$25:$N$41,2,0)*VLOOKUP(ROUNDDOWN($DO135,-1),宝石属性!$B$25:$N$41,3,0)+VLOOKUP($DP$2,职业被动!$B$6:$M$29,COLUMNS(职业被动!$B$6:M$29),0)*$DO135,0)</f>
        <v>1360</v>
      </c>
      <c r="DZ135" s="48">
        <f>属性价值和能力评分!$F$9+ROUND(属性价值和能力评分!$F$38*10,0)*DO135+ROUND((SUM(装备属性!$W$9:$W$14)+属性价值和能力评分!$F$38*1.25+1.4+2.8)*IF(DO135&lt;10,1,ROUNDDOWN(DO135,-1)),0)+15*VLOOKUP(ROUNDDOWN(DO135,-1),宝石属性!$B$26:$D$41,2,0)*6*VLOOKUP(ROUNDDOWN(DO135,-1),宝石属性!$B$26:$D$41,3,0)+(属性价值和能力评分!$F$49*9+属性价值和能力评分!$F$50*2+属性价值和能力评分!$F$53*8/5)*DO135</f>
        <v>24240</v>
      </c>
      <c r="EA135" s="17"/>
      <c r="EB135" s="1">
        <v>132</v>
      </c>
      <c r="EC135" s="1">
        <f>ROUND(CC135/MAX(CE135/10,((CE135*(1+属性投放!$E$8)-CF135+属性投放!$F$8*EB135)*(1+属性投放!$G$8)*(1+属性投放!$H$8))),1)</f>
        <v>2.8</v>
      </c>
      <c r="ED135" s="1">
        <f>ROUND(CP135/MAX(CE135/10,((CE135*(1+属性投放!$E$8)-CS135+属性投放!$F$8*EB135)*(1+属性投放!$G$8)*(1+属性投放!$H$8))),1)</f>
        <v>2.6</v>
      </c>
      <c r="EE135" s="1">
        <f>ROUND(DC135/MAX(CE135/10,((CE135*(1+属性投放!$E$8)-DF135+属性投放!$F$8*EB135)*(1+属性投放!$G$8)*(1+属性投放!$H$8))),1)</f>
        <v>24.4</v>
      </c>
      <c r="EF135" s="1">
        <f>ROUND(DP135/MAX(CE135/10,((CE135*(1+属性投放!$E$8)-DS135+属性投放!$F$8*EB135)*(1+属性投放!$G$8)*(1+属性投放!$H$8))),1)</f>
        <v>6.6</v>
      </c>
      <c r="EH135" s="1">
        <f>ROUND(CC135/MAX(属性投放!$F$9*EB135,((CT135*(1+属性投放!$E$9)-CH135+属性投放!$F$9*EB135)*(1+属性投放!$G$9)*(1+属性投放!$H$9))),1)</f>
        <v>2.6</v>
      </c>
      <c r="EI135" s="1">
        <f>ROUND(CP135/MAX(属性投放!$F$9*EB135,((CT135*(1+属性投放!$E$9)-CU135+属性投放!$F$9*EB135)*(1+属性投放!$G$9)*(1+属性投放!$H$9))),1)</f>
        <v>3.3</v>
      </c>
      <c r="EJ135" s="1">
        <f>ROUND(DC135/MAX(属性投放!$F$9*EB135,((CT135*(1+属性投放!$E$9)-DH135+属性投放!$F$9*EB135)*(1+属性投放!$G$9)*(1+属性投放!$H$9))),1)</f>
        <v>2.8</v>
      </c>
      <c r="EK135" s="1">
        <f>ROUND(DP135/MAX(属性投放!$F$9*EB135,((CT135*(1+属性投放!$E$9)-DU135+属性投放!$F$9*EB135)*(1+属性投放!$G$9)*(1+属性投放!$H$9))),1)</f>
        <v>6</v>
      </c>
      <c r="EM135" s="1">
        <f>ROUND(CC135/((BW135*(1+属性投放!$E$10)+属性投放!$F$10*EB135)*(1+属性投放!$G$10)*(1+属性投放!$H$10)),1)</f>
        <v>5.6</v>
      </c>
      <c r="EN135" s="1">
        <f>ROUND(CP135/((BW135*(1+属性投放!$E$10)+属性投放!$F$10*EB135)*(1+属性投放!$G$10)*(1+属性投放!$H$10)),1)</f>
        <v>5.6</v>
      </c>
      <c r="EO135" s="1">
        <f>ROUND(DC135/((BW135*(1+属性投放!$E$10)+属性投放!$F$10*EB135)*(1+属性投放!$G$10)*(1+属性投放!$H$10)),1)</f>
        <v>6.5</v>
      </c>
      <c r="EP135" s="1">
        <f>ROUND(DP135/((BW135*(1+属性投放!$E$10)+属性投放!$F$10*EB135)*(1+属性投放!$G$10)*(1+属性投放!$H$10)),1)</f>
        <v>14.1</v>
      </c>
    </row>
    <row r="136" spans="2:146">
      <c r="B136" s="1">
        <v>133</v>
      </c>
      <c r="C136" s="9">
        <f>ROUND(属性投放!D$4+装备属性!D$4*IF($B136&lt;10,1,ROUNDDOWN($B136,-1))+SUM(属性投放!E$37:E$45)*$B136+VLOOKUP($C$2,一级属性!$E$41:$P$64,COLUMNS(一级属性!$E$41:G$64),0)*($B136+0.25*IF($B136&lt;10,1,ROUNDDOWN($B136,-1)))+VLOOKUP($C$2,宝石属性!$B$43:$M$66,COLUMNS(宝石属性!$B$43:D$66),0)*10*VLOOKUP(ROUNDDOWN($B136,-1),宝石属性!$B$25:$N$41,2,0)*VLOOKUP(ROUNDDOWN($B136,-1),宝石属性!$B$25:$N$41,3,0)+VLOOKUP($C$2,职业被动!$B$6:$M$29,COLUMNS(职业被动!$B$6:D$29),0)*$B136,0)</f>
        <v>7515</v>
      </c>
      <c r="D136" s="9">
        <f>ROUND(属性投放!E$4+装备属性!E$4*IF($B136&lt;10,1,ROUNDDOWN($B136,-1))+SUM(属性投放!F$37:F$38)*$B136+VLOOKUP($C$2,一级属性!$E$67:$P$90,COLUMNS(一级属性!$E$67:H$90),0)*$B136+VLOOKUP($C$2,宝石属性!$B$43:$M$66,COLUMNS(宝石属性!$B$43:E$66),0)*10*VLOOKUP(ROUNDDOWN($B136,-1),宝石属性!$B$25:$N$41,2,0)*VLOOKUP(ROUNDDOWN($B136,-1),宝石属性!$B$25:$N$41,3,0)+VLOOKUP($C$2,职业被动!$B$6:$M$29,COLUMNS(职业被动!$B$6:E$29),0)*$B136,0)</f>
        <v>3261</v>
      </c>
      <c r="E136" s="9">
        <f>ROUND(属性投放!F$4+装备属性!F$4*IF($B136&lt;10,1,ROUNDDOWN($B136,-1))+SUM(属性投放!G$37:G$38)*$B136+VLOOKUP($C$2,一级属性!$E$67:$P$90,COLUMNS(一级属性!$E$67:I$90),0)*$B136+VLOOKUP($C$2,宝石属性!$B$43:$M$66,COLUMNS(宝石属性!$B$43:F$66),0)*10*VLOOKUP(ROUNDDOWN($B136,-1),宝石属性!$B$25:$N$41,2,0)*VLOOKUP(ROUNDDOWN($B136,-1),宝石属性!$B$25:$N$41,3,0)+VLOOKUP($C$2,职业被动!$B$6:$M$29,COLUMNS(职业被动!$B$6:F$29),0)*$B136,0)</f>
        <v>2590</v>
      </c>
      <c r="F136" s="9">
        <f>ROUND(属性投放!G$4+装备属性!G$4*IF($B136&lt;10,1,ROUNDDOWN($B136,-1))+SUM(属性投放!H$37:H$38)*$B136+VLOOKUP($C$2,一级属性!$E$67:$P$90,COLUMNS(一级属性!$E$67:J$90),0)*$B136+VLOOKUP($C$2,宝石属性!$B$43:$M$66,COLUMNS(宝石属性!$B$43:G$66),0)*10*VLOOKUP(ROUNDDOWN($B136,-1),宝石属性!$B$25:$N$41,2,0)*VLOOKUP(ROUNDDOWN($B136,-1),宝石属性!$B$25:$N$41,3,0)+VLOOKUP($C$2,职业被动!$B$6:$M$29,COLUMNS(职业被动!$B$6:G$29),0)*$B136,0)</f>
        <v>1382</v>
      </c>
      <c r="G136" s="9">
        <f>ROUND(属性投放!H$4+装备属性!H$4*IF($B136&lt;10,1,ROUNDDOWN($B136,-1))+SUM(属性投放!I$37:I$38)*$B136+VLOOKUP($C$2,一级属性!$E$67:$P$90,COLUMNS(一级属性!$E$67:K$90),0)*$B136+VLOOKUP($C$2,宝石属性!$B$43:$M$66,COLUMNS(宝石属性!$B$43:H$66),0)*10*VLOOKUP(ROUNDDOWN($B136,-1),宝石属性!$B$25:$N$41,2,0)*VLOOKUP(ROUNDDOWN($B136,-1),宝石属性!$B$25:$N$41,3,0)+VLOOKUP($C$2,职业被动!$B$6:$M$29,COLUMNS(职业被动!$B$6:H$29),0)*$B136,0)</f>
        <v>879</v>
      </c>
      <c r="H136" s="9">
        <f>ROUND(属性投放!I$4+装备属性!I$4*IF($B136&lt;10,1,ROUNDDOWN($B136,-1))+SUM(属性投放!J$37:J$38)*$B136+VLOOKUP($C$2,一级属性!$E$67:$P$90,COLUMNS(一级属性!$E$67:L$90),0)*$B136+VLOOKUP($C$2,宝石属性!$B$43:$M$66,COLUMNS(宝石属性!$B$43:I$66),0)*10*VLOOKUP(ROUNDDOWN($B136,-1),宝石属性!$B$25:$N$41,2,0)*VLOOKUP(ROUNDDOWN($B136,-1),宝石属性!$B$25:$N$41,3,0)+VLOOKUP($C$2,职业被动!$B$6:$M$29,COLUMNS(职业被动!$B$6:I$29),0)*$B136,0)</f>
        <v>1430</v>
      </c>
      <c r="I136" s="9">
        <f>ROUND(属性投放!J$4+装备属性!J$4*IF($B136&lt;10,1,ROUNDDOWN($B136,-1))+SUM(属性投放!K$37:K$38)*$B136+VLOOKUP($C$2,一级属性!$E$67:$P$90,COLUMNS(一级属性!$E$67:M$90),0)*$B136+VLOOKUP($C$2,宝石属性!$B$43:$M$66,COLUMNS(宝石属性!$B$43:J$66),0)*10*VLOOKUP(ROUNDDOWN($B136,-1),宝石属性!$B$25:$N$41,2,0)*VLOOKUP(ROUNDDOWN($B136,-1),宝石属性!$B$25:$N$41,3,0)+VLOOKUP($C$2,职业被动!$B$6:$M$29,COLUMNS(职业被动!$B$6:J$29),0)*$B136,0)</f>
        <v>938</v>
      </c>
      <c r="J136" s="9">
        <f>ROUND(属性投放!K$4+装备属性!K$4*IF($B136&lt;10,1,ROUNDDOWN($B136,-1))+SUM(属性投放!L$37:L$38)*$B136+VLOOKUP($C$2,一级属性!$E$67:$P$90,COLUMNS(一级属性!$E$67:N$90),0)*$B136+VLOOKUP($C$2,宝石属性!$B$43:$M$66,COLUMNS(宝石属性!$B$43:K$66),0)*10*VLOOKUP(ROUNDDOWN($B136,-1),宝石属性!$B$25:$N$41,2,0)*VLOOKUP(ROUNDDOWN($B136,-1),宝石属性!$B$25:$N$41,3,0)+VLOOKUP($C$2,职业被动!$B$6:$M$29,COLUMNS(职业被动!$B$6:K$29),0)*$B136,0)</f>
        <v>477</v>
      </c>
      <c r="K136" s="9">
        <f>ROUND(属性投放!L$4+装备属性!L$4*IF($B136&lt;10,1,ROUNDDOWN($B136,-1))+SUM(属性投放!M$37:M$38)*$B136+VLOOKUP($C$2,一级属性!$E$67:$P$90,COLUMNS(一级属性!$E$67:O$90),0)*$B136+VLOOKUP($C$2,宝石属性!$B$43:$M$66,COLUMNS(宝石属性!$B$43:L$66),0)*10*VLOOKUP(ROUNDDOWN($B136,-1),宝石属性!$B$25:$N$41,2,0)*VLOOKUP(ROUNDDOWN($B136,-1),宝石属性!$B$25:$N$41,3,0)+VLOOKUP($C$2,职业被动!$B$6:$M$29,COLUMNS(职业被动!$B$6:L$29),0)*$B136,0)</f>
        <v>40</v>
      </c>
      <c r="L136" s="9">
        <f>ROUND(属性投放!M$4+装备属性!M$4*IF($B136&lt;10,1,ROUNDDOWN($B136,-1))+SUM(属性投放!N$37:N$38)*$B136+VLOOKUP($C$2,一级属性!$E$67:$P$90,COLUMNS(一级属性!$E$67:P$90),0)*$B136+VLOOKUP($C$2,宝石属性!$B$43:$M$66,COLUMNS(宝石属性!$B$43:M$66),0)*10*VLOOKUP(ROUNDDOWN($B136,-1),宝石属性!$B$25:$N$41,2,0)*VLOOKUP(ROUNDDOWN($B136,-1),宝石属性!$B$25:$N$41,3,0)+VLOOKUP($C$2,职业被动!$B$6:$M$29,COLUMNS(职业被动!$B$6:M$29),0)*$B136,0)</f>
        <v>1450</v>
      </c>
      <c r="M136" s="48">
        <f>属性价值和能力评分!$F$9+ROUND(属性价值和能力评分!$F$38*10,0)*B136+ROUND((SUM(装备属性!$W$9:$W$14)+属性价值和能力评分!$F$38*1.25+1.4+2.8)*IF(B136&lt;10,1,ROUNDDOWN(B136,-1)),0)+15*VLOOKUP(ROUNDDOWN(B136,-1),宝石属性!$B$26:$D$41,2,0)*6*VLOOKUP(ROUNDDOWN(B136,-1),宝石属性!$B$26:$D$41,3,0)+(属性价值和能力评分!$F$49*9+属性价值和能力评分!$F$50*2+属性价值和能力评分!$F$53*8/5)*B136</f>
        <v>24360</v>
      </c>
      <c r="N136" s="20"/>
      <c r="O136" s="1">
        <v>133</v>
      </c>
      <c r="P136" s="9">
        <f>ROUND(属性投放!D$4+装备属性!D$4*IF($O136&lt;10,1,ROUNDDOWN($O136,-1))+SUM(属性投放!E$37:E$45)*$O136+VLOOKUP($P$2,一级属性!$E$41:$P$64,COLUMNS(一级属性!$E$41:G$64),0)*($O136+0.25*IF($O136&lt;10,1,ROUNDDOWN($O136,-1)))+VLOOKUP($P$2,宝石属性!$B$43:$M$66,COLUMNS(宝石属性!$B$43:D$66),0)*10*VLOOKUP(ROUNDDOWN($O136,-1),宝石属性!$B$25:$N$41,2,0)*VLOOKUP(ROUNDDOWN($O136,-1),宝石属性!$B$25:$N$41,3,0)+VLOOKUP($P$2,职业被动!$B$6:$M$29,COLUMNS(职业被动!$B$6:D$29),0)*$O136,0)</f>
        <v>9377</v>
      </c>
      <c r="Q136" s="9">
        <f>ROUND(属性投放!E$4+装备属性!E$4*IF($O136&lt;10,1,ROUNDDOWN($O136,-1))+SUM(属性投放!F$37:F$45)*$O136+VLOOKUP($P$2,一级属性!$E$41:$P$64,COLUMNS(一级属性!$E$41:H$64),0)*($O136+0.25*IF($O136&lt;10,1,ROUNDDOWN($O136,-1)))+VLOOKUP($P$2,宝石属性!$B$43:$M$66,COLUMNS(宝石属性!$B$43:E$66),0)*10*VLOOKUP(ROUNDDOWN($O136,-1),宝石属性!$B$25:$N$41,2,0)*VLOOKUP(ROUNDDOWN($O136,-1),宝石属性!$B$25:$N$41,3,0)+VLOOKUP($P$2,职业被动!$B$6:$M$29,COLUMNS(职业被动!$B$6:E$29),0)*$O136,0)</f>
        <v>5744</v>
      </c>
      <c r="R136" s="9">
        <f>ROUND(属性投放!F$4+装备属性!F$4*IF($O136&lt;10,1,ROUNDDOWN($O136,-1))+SUM(属性投放!G$37:G$45)*$O136+VLOOKUP($P$2,一级属性!$E$41:$P$64,COLUMNS(一级属性!$E$41:I$64),0)*($O136+0.25*IF($O136&lt;10,1,ROUNDDOWN($O136,-1)))+VLOOKUP($P$2,宝石属性!$B$43:$M$66,COLUMNS(宝石属性!$B$43:F$66),0)*10*VLOOKUP(ROUNDDOWN($O136,-1),宝石属性!$B$25:$N$41,2,0)*VLOOKUP(ROUNDDOWN($O136,-1),宝石属性!$B$25:$N$41,3,0)+VLOOKUP($P$2,职业被动!$B$6:$M$29,COLUMNS(职业被动!$B$6:F$29),0)*$O136,0)</f>
        <v>1432</v>
      </c>
      <c r="S136" s="9">
        <f>ROUND(属性投放!G$4+装备属性!G$4*IF($O136&lt;10,1,ROUNDDOWN($O136,-1))+SUM(属性投放!H$37:H$45)*$O136+VLOOKUP($P$2,一级属性!$E$41:$P$64,COLUMNS(一级属性!$E$41:J$64),0)*($O136+0.25*IF($O136&lt;10,1,ROUNDDOWN($O136,-1)))+VLOOKUP($P$2,宝石属性!$B$43:$M$66,COLUMNS(宝石属性!$B$43:G$66),0)*10*VLOOKUP(ROUNDDOWN($O136,-1),宝石属性!$B$25:$N$41,2,0)*VLOOKUP(ROUNDDOWN($O136,-1),宝石属性!$B$25:$N$41,3,0)+VLOOKUP($P$2,职业被动!$B$6:$M$29,COLUMNS(职业被动!$B$6:G$29),0)*$O136,0)</f>
        <v>1249</v>
      </c>
      <c r="T136" s="9">
        <f>ROUND(属性投放!H$4+装备属性!H$4*IF($O136&lt;10,1,ROUNDDOWN($O136,-1))+SUM(属性投放!I$37:I$45)*$O136+VLOOKUP($P$2,一级属性!$E$41:$P$64,COLUMNS(一级属性!$E$41:K$64),0)*($O136+0.25*IF($O136&lt;10,1,ROUNDDOWN($O136,-1)))+VLOOKUP($P$2,宝石属性!$B$43:$M$66,COLUMNS(宝石属性!$B$43:H$66),0)*10*VLOOKUP(ROUNDDOWN($O136,-1),宝石属性!$B$25:$N$41,2,0)*VLOOKUP(ROUNDDOWN($O136,-1),宝石属性!$B$25:$N$41,3,0)+VLOOKUP($P$2,职业被动!$B$6:$M$29,COLUMNS(职业被动!$B$6:H$29),0)*$O136,0)</f>
        <v>1509</v>
      </c>
      <c r="U136" s="9">
        <f>ROUND(属性投放!I$4+装备属性!I$4*IF($O136&lt;10,1,ROUNDDOWN($O136,-1))+SUM(属性投放!J$37:J$45)*$O136+VLOOKUP($P$2,一级属性!$E$41:$P$64,COLUMNS(一级属性!$E$41:L$64),0)*($O136+0.25*IF($O136&lt;10,1,ROUNDDOWN($O136,-1)))+VLOOKUP($P$2,宝石属性!$B$43:$M$66,COLUMNS(宝石属性!$B$43:I$66),0)*10*VLOOKUP(ROUNDDOWN($O136,-1),宝石属性!$B$25:$N$41,2,0)*VLOOKUP(ROUNDDOWN($O136,-1),宝石属性!$B$25:$N$41,3,0)+VLOOKUP($P$2,职业被动!$B$6:$M$29,COLUMNS(职业被动!$B$6:I$29),0)*$O136,0)</f>
        <v>1527</v>
      </c>
      <c r="V136" s="9">
        <f>ROUND(属性投放!J$4+装备属性!J$4*IF($O136&lt;10,1,ROUNDDOWN($O136,-1))+SUM(属性投放!K$37:K$45)*$O136+VLOOKUP($P$2,一级属性!$E$41:$P$64,COLUMNS(一级属性!$E$41:M$64),0)*($O136+0.25*IF($O136&lt;10,1,ROUNDDOWN($O136,-1)))+VLOOKUP($P$2,宝石属性!$B$43:$M$66,COLUMNS(宝石属性!$B$43:J$66),0)*10*VLOOKUP(ROUNDDOWN($O136,-1),宝石属性!$B$25:$N$41,2,0)*VLOOKUP(ROUNDDOWN($O136,-1),宝石属性!$B$25:$N$41,3,0)+VLOOKUP($P$2,职业被动!$B$6:$M$29,COLUMNS(职业被动!$B$6:J$29),0)*$O136,0)</f>
        <v>1053</v>
      </c>
      <c r="W136" s="9">
        <f>ROUND(属性投放!K$4+装备属性!K$4*IF($O136&lt;10,1,ROUNDDOWN($O136,-1))+SUM(属性投放!L$37:L$45)*$O136+VLOOKUP($P$2,一级属性!$E$41:$P$64,COLUMNS(一级属性!$E$41:N$64),0)*($O136+0.25*IF($O136&lt;10,1,ROUNDDOWN($O136,-1)))+VLOOKUP($P$2,宝石属性!$B$43:$M$66,COLUMNS(宝石属性!$B$43:K$66),0)*10*VLOOKUP(ROUNDDOWN($O136,-1),宝石属性!$B$25:$N$41,2,0)*VLOOKUP(ROUNDDOWN($O136,-1),宝石属性!$B$25:$N$41,3,0)+VLOOKUP($P$2,职业被动!$B$6:$M$29,COLUMNS(职业被动!$B$6:K$29),0)*$O136,0)</f>
        <v>637</v>
      </c>
      <c r="X136" s="9">
        <f>ROUND(属性投放!L$4+装备属性!L$4*IF($O136&lt;10,1,ROUNDDOWN($O136,-1))+SUM(属性投放!M$37:M$45)*$O136+VLOOKUP($P$2,一级属性!$E$41:$P$64,COLUMNS(一级属性!$E$41:O$64),0)*($O136+0.25*IF($O136&lt;10,1,ROUNDDOWN($O136,-1)))+VLOOKUP($P$2,宝石属性!$B$43:$M$66,COLUMNS(宝石属性!$B$43:L$66),0)*10*VLOOKUP(ROUNDDOWN($O136,-1),宝石属性!$B$25:$N$41,2,0)*VLOOKUP(ROUNDDOWN($O136,-1),宝石属性!$B$25:$N$41,3,0)+VLOOKUP($P$2,职业被动!$B$6:$M$29,COLUMNS(职业被动!$B$6:L$29),0)*$O136,0)</f>
        <v>40</v>
      </c>
      <c r="Y136" s="9">
        <f>ROUND(属性投放!M$4+装备属性!M$4*IF($O136&lt;10,1,ROUNDDOWN($O136,-1))+SUM(属性投放!N$37:N$45)*$O136+VLOOKUP($P$2,一级属性!$E$41:$P$64,COLUMNS(一级属性!$E$41:P$64),0)*($O136+0.25*IF($O136&lt;10,1,ROUNDDOWN($O136,-1)))+VLOOKUP($P$2,宝石属性!$B$43:$M$66,COLUMNS(宝石属性!$B$43:M$66),0)*10*VLOOKUP(ROUNDDOWN($O136,-1),宝石属性!$B$25:$N$41,2,0)*VLOOKUP(ROUNDDOWN($O136,-1),宝石属性!$B$25:$N$41,3,0)+VLOOKUP($P$2,职业被动!$B$6:$M$29,COLUMNS(职业被动!$B$6:M$29),0)*$O136,0)</f>
        <v>1450</v>
      </c>
      <c r="Z136" s="48">
        <f>属性价值和能力评分!$F$9+ROUND(属性价值和能力评分!$F$38*10,0)*O136+ROUND((SUM(装备属性!$W$9:$W$14)+属性价值和能力评分!$F$38*1.25+1.4+2.8)*IF(O136&lt;10,1,ROUNDDOWN(O136,-1)),0)+15*VLOOKUP(ROUNDDOWN(O136,-1),宝石属性!$B$26:$D$41,2,0)*6*VLOOKUP(ROUNDDOWN(O136,-1),宝石属性!$B$26:$D$41,3,0)+(属性价值和能力评分!$F$49*9+属性价值和能力评分!$F$50*2+属性价值和能力评分!$F$53*8/5)*O136</f>
        <v>24360</v>
      </c>
      <c r="AB136" s="1">
        <v>133</v>
      </c>
      <c r="AC136" s="9">
        <f>ROUND(属性投放!D$4+装备属性!D$4*IF($AB136&lt;10,1,ROUNDDOWN($AB136,-1))+SUM(属性投放!E$37:E$45)*$AB136+VLOOKUP($AC$2,一级属性!$E$41:$P$64,COLUMNS(一级属性!$E$41:G$64),0)*($AB136+0.25*IF($AB136&lt;10,1,ROUNDDOWN($AB136,-1)))+VLOOKUP($AC$2,宝石属性!$B$43:$M$66,COLUMNS(宝石属性!$B$43:D$66),0)*10*VLOOKUP(ROUNDDOWN($AB136,-1),宝石属性!$B$25:$N$41,2,0)*VLOOKUP(ROUNDDOWN($AB136,-1),宝石属性!$B$25:$N$41,3,0)+VLOOKUP($AC$2,职业被动!$B$6:$M$29,COLUMNS(职业被动!$B$6:D$29),0)*$AB136,0)</f>
        <v>8446</v>
      </c>
      <c r="AD136" s="9">
        <f>ROUND(属性投放!E$4+装备属性!E$4*IF($AB136&lt;10,1,ROUNDDOWN($AB136,-1))+SUM(属性投放!F$37:F$45)*$AB136+VLOOKUP($AC$2,一级属性!$E$41:$P$64,COLUMNS(一级属性!$E$41:H$64),0)*($AB136+0.25*IF($AB136&lt;10,1,ROUNDDOWN($AB136,-1)))+VLOOKUP($AC$2,宝石属性!$B$43:$M$66,COLUMNS(宝石属性!$B$43:E$66),0)*10*VLOOKUP(ROUNDDOWN($AB136,-1),宝石属性!$B$25:$N$41,2,0)*VLOOKUP(ROUNDDOWN($AB136,-1),宝石属性!$B$25:$N$41,3,0)+VLOOKUP($AC$2,职业被动!$B$6:$M$29,COLUMNS(职业被动!$B$6:E$29),0)*$AB136,0)</f>
        <v>3261</v>
      </c>
      <c r="AE136" s="9">
        <f>ROUND(属性投放!F$4+装备属性!F$4*IF($AB136&lt;10,1,ROUNDDOWN($AB136,-1))+SUM(属性投放!G$37:G$45)*$AB136+VLOOKUP($AC$2,一级属性!$E$41:$P$64,COLUMNS(一级属性!$E$41:I$64),0)*($AB136+0.25*IF($AB136&lt;10,1,ROUNDDOWN($AB136,-1)))+VLOOKUP($AC$2,宝石属性!$B$43:$M$66,COLUMNS(宝石属性!$B$43:F$66),0)*10*VLOOKUP(ROUNDDOWN($AB136,-1),宝石属性!$B$25:$N$41,2,0)*VLOOKUP(ROUNDDOWN($AB136,-1),宝石属性!$B$25:$N$41,3,0)+VLOOKUP($AC$2,职业被动!$B$6:$M$29,COLUMNS(职业被动!$B$6:F$29),0)*$AB136,0)</f>
        <v>2254</v>
      </c>
      <c r="AF136" s="9">
        <f>ROUND(属性投放!G$4+装备属性!G$4*IF($AB136&lt;10,1,ROUNDDOWN($AB136,-1))+SUM(属性投放!H$37:H$45)*$AB136+VLOOKUP($AC$2,一级属性!$E$41:$P$64,COLUMNS(一级属性!$E$41:J$64),0)*($AB136+0.25*IF($AB136&lt;10,1,ROUNDDOWN($AB136,-1)))+VLOOKUP($AC$2,宝石属性!$B$43:$M$66,COLUMNS(宝石属性!$B$43:G$66),0)*10*VLOOKUP(ROUNDDOWN($AB136,-1),宝石属性!$B$25:$N$41,2,0)*VLOOKUP(ROUNDDOWN($AB136,-1),宝石属性!$B$25:$N$41,3,0)+VLOOKUP($AC$2,职业被动!$B$6:$M$29,COLUMNS(职业被动!$B$6:G$29),0)*$AB136,0)</f>
        <v>1515</v>
      </c>
      <c r="AG136" s="9">
        <f>ROUND(属性投放!H$4+装备属性!H$4*IF($AB136&lt;10,1,ROUNDDOWN($AB136,-1))+SUM(属性投放!I$37:I$45)*$AB136+VLOOKUP($AC$2,一级属性!$E$41:$P$64,COLUMNS(一级属性!$E$41:K$64),0)*($AB136+0.25*IF($AB136&lt;10,1,ROUNDDOWN($AB136,-1)))+VLOOKUP($AC$2,宝石属性!$B$43:$M$66,COLUMNS(宝石属性!$B$43:H$66),0)*10*VLOOKUP(ROUNDDOWN($AB136,-1),宝石属性!$B$25:$N$41,2,0)*VLOOKUP(ROUNDDOWN($AB136,-1),宝石属性!$B$25:$N$41,3,0)+VLOOKUP($AC$2,职业被动!$B$6:$M$29,COLUMNS(职业被动!$B$6:H$29),0)*$AB136,0)</f>
        <v>879</v>
      </c>
      <c r="AH136" s="9">
        <f>ROUND(属性投放!I$4+装备属性!I$4*IF($AB136&lt;10,1,ROUNDDOWN($AB136,-1))+SUM(属性投放!J$37:J$45)*$AB136+VLOOKUP($AC$2,一级属性!$E$41:$P$64,COLUMNS(一级属性!$E$41:L$64),0)*($AB136+0.25*IF($AB136&lt;10,1,ROUNDDOWN($AB136,-1)))+VLOOKUP($AC$2,宝石属性!$B$43:$M$66,COLUMNS(宝石属性!$B$43:I$66),0)*10*VLOOKUP(ROUNDDOWN($AB136,-1),宝石属性!$B$25:$N$41,2,0)*VLOOKUP(ROUNDDOWN($AB136,-1),宝石属性!$B$25:$N$41,3,0)+VLOOKUP($AC$2,职业被动!$B$6:$M$29,COLUMNS(职业被动!$B$6:I$29),0)*$AB136,0)</f>
        <v>1428</v>
      </c>
      <c r="AI136" s="9">
        <f>ROUND(属性投放!J$4+装备属性!J$4*IF($AB136&lt;10,1,ROUNDDOWN($AB136,-1))+SUM(属性投放!K$37:K$45)*$AB136+VLOOKUP($AC$2,一级属性!$E$41:$P$64,COLUMNS(一级属性!$E$41:M$64),0)*($AB136+0.25*IF($AB136&lt;10,1,ROUNDDOWN($AB136,-1)))+VLOOKUP($AC$2,宝石属性!$B$43:$M$66,COLUMNS(宝石属性!$B$43:J$66),0)*10*VLOOKUP(ROUNDDOWN($AB136,-1),宝石属性!$B$25:$N$41,2,0)*VLOOKUP(ROUNDDOWN($AB136,-1),宝石属性!$B$25:$N$41,3,0)+VLOOKUP($AC$2,职业被动!$B$6:$M$29,COLUMNS(职业被动!$B$6:J$29),0)*$AB136,0)</f>
        <v>937</v>
      </c>
      <c r="AJ136" s="9">
        <f>ROUND(属性投放!K$4+装备属性!K$4*IF($AB136&lt;10,1,ROUNDDOWN($AB136,-1))+SUM(属性投放!L$37:L$45)*$AB136+VLOOKUP($AC$2,一级属性!$E$41:$P$64,COLUMNS(一级属性!$E$41:N$64),0)*($AB136+0.25*IF($AB136&lt;10,1,ROUNDDOWN($AB136,-1)))+VLOOKUP($AC$2,宝石属性!$B$43:$M$66,COLUMNS(宝石属性!$B$43:K$66),0)*10*VLOOKUP(ROUNDDOWN($AB136,-1),宝石属性!$B$25:$N$41,2,0)*VLOOKUP(ROUNDDOWN($AB136,-1),宝石属性!$B$25:$N$41,3,0)+VLOOKUP($AC$2,职业被动!$B$6:$M$29,COLUMNS(职业被动!$B$6:K$29),0)*$AB136,0)</f>
        <v>477</v>
      </c>
      <c r="AK136" s="9">
        <f>ROUND(属性投放!L$4+装备属性!L$4*IF($AB136&lt;10,1,ROUNDDOWN($AB136,-1))+SUM(属性投放!M$37:M$45)*$AB136+VLOOKUP($AC$2,一级属性!$E$41:$P$64,COLUMNS(一级属性!$E$41:O$64),0)*($AB136+0.25*IF($AB136&lt;10,1,ROUNDDOWN($AB136,-1)))+VLOOKUP($AC$2,宝石属性!$B$43:$M$66,COLUMNS(宝石属性!$B$43:L$66),0)*10*VLOOKUP(ROUNDDOWN($AB136,-1),宝石属性!$B$25:$N$41,2,0)*VLOOKUP(ROUNDDOWN($AB136,-1),宝石属性!$B$25:$N$41,3,0)+VLOOKUP($AC$2,职业被动!$B$6:$M$29,COLUMNS(职业被动!$B$6:L$29),0)*$AB136,0)</f>
        <v>40</v>
      </c>
      <c r="AL136" s="9">
        <f>ROUND(属性投放!M$4+装备属性!M$4*IF($AB136&lt;10,1,ROUNDDOWN($AB136,-1))+SUM(属性投放!N$37:N$45)*$AB136+VLOOKUP($AC$2,一级属性!$E$41:$P$64,COLUMNS(一级属性!$E$41:P$64),0)*($AB136+0.25*IF($AB136&lt;10,1,ROUNDDOWN($AB136,-1)))+VLOOKUP($AC$2,宝石属性!$B$43:$M$66,COLUMNS(宝石属性!$B$43:M$66),0)*10*VLOOKUP(ROUNDDOWN($AB136,-1),宝石属性!$B$25:$N$41,2,0)*VLOOKUP(ROUNDDOWN($AB136,-1),宝石属性!$B$25:$N$41,3,0)+VLOOKUP($AC$2,职业被动!$B$6:$M$29,COLUMNS(职业被动!$B$6:M$29),0)*$AB136,0)</f>
        <v>1450</v>
      </c>
      <c r="AM136" s="48">
        <f>属性价值和能力评分!$F$9+ROUND(属性价值和能力评分!$F$38*10,0)*AB136+ROUND((SUM(装备属性!$W$9:$W$14)+属性价值和能力评分!$F$38*1.25+1.4+2.8)*IF(AB136&lt;10,1,ROUNDDOWN(AB136,-1)),0)+15*VLOOKUP(ROUNDDOWN(AB136,-1),宝石属性!$B$26:$D$41,2,0)*6*VLOOKUP(ROUNDDOWN(AB136,-1),宝石属性!$B$26:$D$41,3,0)+(属性价值和能力评分!$F$49*9+属性价值和能力评分!$F$50*2+属性价值和能力评分!$F$53*8/5)*AB136</f>
        <v>24360</v>
      </c>
      <c r="AO136" s="1">
        <v>133</v>
      </c>
      <c r="AP136" s="9">
        <f>ROUND(属性投放!D$4+装备属性!D$4*IF($AO136&lt;10,1,ROUNDDOWN($AO136,-1))+SUM(属性投放!E$37:E$45)*$AO136+VLOOKUP($AP$2,一级属性!$E$41:$P$64,COLUMNS(一级属性!$E$41:G$64),0)*($AO136+0.25*IF($AO136&lt;10,1,ROUNDDOWN($AO136,-1)))+VLOOKUP($AP$2,宝石属性!$B$43:$M$66,COLUMNS(宝石属性!$B$43:D$66),0)*10*VLOOKUP(ROUNDDOWN($AO136,-1),宝石属性!$B$25:$N$41,2,0)*VLOOKUP(ROUNDDOWN($AO136,-1),宝石属性!$B$25:$N$41,3,0)+VLOOKUP($AP$2,职业被动!$B$6:$M$29,COLUMNS(职业被动!$B$6:D$29),0)*$AO136,0)</f>
        <v>8446</v>
      </c>
      <c r="AQ136" s="9">
        <f>ROUND(属性投放!E$4+装备属性!E$4*IF($AO136&lt;10,1,ROUNDDOWN($AO136,-1))+SUM(属性投放!F$37:F$45)*$AO136+VLOOKUP($AP$2,一级属性!$E$41:$P$64,COLUMNS(一级属性!$E$41:H$64),0)*($AO136+0.25*IF($AO136&lt;10,1,ROUNDDOWN($AO136,-1)))+VLOOKUP($AP$2,宝石属性!$B$43:$M$66,COLUMNS(宝石属性!$B$43:E$66),0)*10*VLOOKUP(ROUNDDOWN($AO136,-1),宝石属性!$B$25:$N$41,2,0)*VLOOKUP(ROUNDDOWN($AO136,-1),宝石属性!$B$25:$N$41,3,0)+VLOOKUP($AP$2,职业被动!$B$6:$M$29,COLUMNS(职业被动!$B$6:E$29),0)*$AO136,0)</f>
        <v>5744</v>
      </c>
      <c r="AR136" s="9">
        <f>ROUND(属性投放!F$4+装备属性!F$4*IF($AO136&lt;10,1,ROUNDDOWN($AO136,-1))+SUM(属性投放!G$37:G$45)*$AO136+VLOOKUP($AP$2,一级属性!$E$41:$P$64,COLUMNS(一级属性!$E$41:I$64),0)*($AO136+0.25*IF($AO136&lt;10,1,ROUNDDOWN($AO136,-1)))+VLOOKUP($AP$2,宝石属性!$B$43:$M$66,COLUMNS(宝石属性!$B$43:F$66),0)*10*VLOOKUP(ROUNDDOWN($AO136,-1),宝石属性!$B$25:$N$41,2,0)*VLOOKUP(ROUNDDOWN($AO136,-1),宝石属性!$B$25:$N$41,3,0)+VLOOKUP($AP$2,职业被动!$B$6:$M$29,COLUMNS(职业被动!$B$6:F$29),0)*$AO136,0)</f>
        <v>1432</v>
      </c>
      <c r="AS136" s="9">
        <f>ROUND(属性投放!G$4+装备属性!G$4*IF($AO136&lt;10,1,ROUNDDOWN($AO136,-1))+SUM(属性投放!H$37:H$45)*$AO136+VLOOKUP($AP$2,一级属性!$E$41:$P$64,COLUMNS(一级属性!$E$41:J$64),0)*($AO136+0.25*IF($AO136&lt;10,1,ROUNDDOWN($AO136,-1)))+VLOOKUP($AP$2,宝石属性!$B$43:$M$66,COLUMNS(宝石属性!$B$43:G$66),0)*10*VLOOKUP(ROUNDDOWN($AO136,-1),宝石属性!$B$25:$N$41,2,0)*VLOOKUP(ROUNDDOWN($AO136,-1),宝石属性!$B$25:$N$41,3,0)+VLOOKUP($AP$2,职业被动!$B$6:$M$29,COLUMNS(职业被动!$B$6:G$29),0)*$AO136,0)</f>
        <v>1249</v>
      </c>
      <c r="AT136" s="9">
        <f>ROUND(属性投放!H$4+装备属性!H$4*IF($AO136&lt;10,1,ROUNDDOWN($AO136,-1))+SUM(属性投放!I$37:I$45)*$AO136+VLOOKUP($AP$2,一级属性!$E$41:$P$64,COLUMNS(一级属性!$E$41:K$64),0)*($AO136+0.25*IF($AO136&lt;10,1,ROUNDDOWN($AO136,-1)))+VLOOKUP($AP$2,宝石属性!$B$43:$M$66,COLUMNS(宝石属性!$B$43:H$66),0)*10*VLOOKUP(ROUNDDOWN($AO136,-1),宝石属性!$B$25:$N$41,2,0)*VLOOKUP(ROUNDDOWN($AO136,-1),宝石属性!$B$25:$N$41,3,0)+VLOOKUP($AP$2,职业被动!$B$6:$M$29,COLUMNS(职业被动!$B$6:H$29),0)*$AO136,0)</f>
        <v>1376</v>
      </c>
      <c r="AU136" s="9">
        <f>ROUND(属性投放!I$4+装备属性!I$4*IF($AO136&lt;10,1,ROUNDDOWN($AO136,-1))+SUM(属性投放!J$37:J$45)*$AO136+VLOOKUP($AP$2,一级属性!$E$41:$P$64,COLUMNS(一级属性!$E$41:L$64),0)*($AO136+0.25*IF($AO136&lt;10,1,ROUNDDOWN($AO136,-1)))+VLOOKUP($AP$2,宝石属性!$B$43:$M$66,COLUMNS(宝石属性!$B$43:I$66),0)*10*VLOOKUP(ROUNDDOWN($AO136,-1),宝石属性!$B$25:$N$41,2,0)*VLOOKUP(ROUNDDOWN($AO136,-1),宝石属性!$B$25:$N$41,3,0)+VLOOKUP($AP$2,职业被动!$B$6:$M$29,COLUMNS(职业被动!$B$6:I$29),0)*$AO136,0)</f>
        <v>1527</v>
      </c>
      <c r="AV136" s="9">
        <f>ROUND(属性投放!J$4+装备属性!J$4*IF($AO136&lt;10,1,ROUNDDOWN($AO136,-1))+SUM(属性投放!K$37:K$45)*$AO136+VLOOKUP($AP$2,一级属性!$E$41:$P$64,COLUMNS(一级属性!$E$41:M$64),0)*($AO136+0.25*IF($AO136&lt;10,1,ROUNDDOWN($AO136,-1)))+VLOOKUP($AP$2,宝石属性!$B$43:$M$66,COLUMNS(宝石属性!$B$43:J$66),0)*10*VLOOKUP(ROUNDDOWN($AO136,-1),宝石属性!$B$25:$N$41,2,0)*VLOOKUP(ROUNDDOWN($AO136,-1),宝石属性!$B$25:$N$41,3,0)+VLOOKUP($AP$2,职业被动!$B$6:$M$29,COLUMNS(职业被动!$B$6:J$29),0)*$AO136,0)</f>
        <v>1053</v>
      </c>
      <c r="AW136" s="9">
        <f>ROUND(属性投放!K$4+装备属性!K$4*IF($AO136&lt;10,1,ROUNDDOWN($AO136,-1))+SUM(属性投放!L$37:L$45)*$AO136+VLOOKUP($AP$2,一级属性!$E$41:$P$64,COLUMNS(一级属性!$E$41:N$64),0)*($AO136+0.25*IF($AO136&lt;10,1,ROUNDDOWN($AO136,-1)))+VLOOKUP($AP$2,宝石属性!$B$43:$M$66,COLUMNS(宝石属性!$B$43:K$66),0)*10*VLOOKUP(ROUNDDOWN($AO136,-1),宝石属性!$B$25:$N$41,2,0)*VLOOKUP(ROUNDDOWN($AO136,-1),宝石属性!$B$25:$N$41,3,0)+VLOOKUP($AP$2,职业被动!$B$6:$M$29,COLUMNS(职业被动!$B$6:K$29),0)*$AO136,0)</f>
        <v>477</v>
      </c>
      <c r="AX136" s="9">
        <f>ROUND(属性投放!L$4+装备属性!L$4*IF($AO136&lt;10,1,ROUNDDOWN($AO136,-1))+SUM(属性投放!M$37:M$45)*$AO136+VLOOKUP($AP$2,一级属性!$E$41:$P$64,COLUMNS(一级属性!$E$41:O$64),0)*($AO136+0.25*IF($AO136&lt;10,1,ROUNDDOWN($AO136,-1)))+VLOOKUP($AP$2,宝石属性!$B$43:$M$66,COLUMNS(宝石属性!$B$43:L$66),0)*10*VLOOKUP(ROUNDDOWN($AO136,-1),宝石属性!$B$25:$N$41,2,0)*VLOOKUP(ROUNDDOWN($AO136,-1),宝石属性!$B$25:$N$41,3,0)+VLOOKUP($AP$2,职业被动!$B$6:$M$29,COLUMNS(职业被动!$B$6:L$29),0)*$AO136,0)</f>
        <v>1430</v>
      </c>
      <c r="AY136" s="9">
        <f>ROUND(属性投放!M$4+装备属性!M$4*IF($AO136&lt;10,1,ROUNDDOWN($AO136,-1))+SUM(属性投放!N$37:N$45)*$AO136+VLOOKUP($AP$2,一级属性!$E$41:$P$64,COLUMNS(一级属性!$E$41:P$64),0)*($AO136+0.25*IF($AO136&lt;10,1,ROUNDDOWN($AO136,-1)))+VLOOKUP($AP$2,宝石属性!$B$43:$M$66,COLUMNS(宝石属性!$B$43:M$66),0)*10*VLOOKUP(ROUNDDOWN($AO136,-1),宝石属性!$B$25:$N$41,2,0)*VLOOKUP(ROUNDDOWN($AO136,-1),宝石属性!$B$25:$N$41,3,0)+VLOOKUP($AP$2,职业被动!$B$6:$M$29,COLUMNS(职业被动!$B$6:M$29),0)*$AO136,0)</f>
        <v>1450</v>
      </c>
      <c r="AZ136" s="48">
        <f>属性价值和能力评分!$F$9+ROUND(属性价值和能力评分!$F$38*10,0)*AO136+ROUND((SUM(装备属性!$W$9:$W$14)+属性价值和能力评分!$F$38*1.25+1.4+2.8)*IF(AO136&lt;10,1,ROUNDDOWN(AO136,-1)),0)+15*VLOOKUP(ROUNDDOWN(AO136,-1),宝石属性!$B$26:$D$41,2,0)*6*VLOOKUP(ROUNDDOWN(AO136,-1),宝石属性!$B$26:$D$41,3,0)+(属性价值和能力评分!$F$49*9+属性价值和能力评分!$F$50*2+属性价值和能力评分!$F$53*8/5)*AO136</f>
        <v>24360</v>
      </c>
      <c r="BB136" s="1">
        <v>133</v>
      </c>
      <c r="BC136" s="9">
        <f>ROUND(属性投放!D$4+装备属性!D$4*IF($BB136&lt;10,1,ROUNDDOWN($BB136,-1))+SUM(属性投放!E$37:E$45)*$BB136+VLOOKUP($BC$2,一级属性!$E$41:$P$64,COLUMNS(一级属性!$E$41:G$64),0)*($BB136+0.25*IF($BB136&lt;10,1,ROUNDDOWN($BB136,-1)))+VLOOKUP($BC$2,宝石属性!$B$43:$M$66,COLUMNS(宝石属性!$B$43:D$66),0)*10*VLOOKUP(ROUNDDOWN($BB136,-1),宝石属性!$B$25:$N$41,2,0)*VLOOKUP(ROUNDDOWN($BB136,-1),宝石属性!$B$25:$N$41,3,0)+VLOOKUP($BC$2,职业被动!$B$6:$M$29,COLUMNS(职业被动!$B$6:D$29),0)*$BB136,0)</f>
        <v>7515</v>
      </c>
      <c r="BD136" s="9">
        <f>ROUND(属性投放!E$4+装备属性!E$4*IF($BB136&lt;10,1,ROUNDDOWN($BB136,-1))+SUM(属性投放!F$37:F$45)*$BB136+VLOOKUP($BC$2,一级属性!$E$41:$P$64,COLUMNS(一级属性!$E$41:H$64),0)*($BB136+0.25*IF($BB136&lt;10,1,ROUNDDOWN($BB136,-1)))+VLOOKUP($BC$2,宝石属性!$B$43:$M$66,COLUMNS(宝石属性!$B$43:E$66),0)*10*VLOOKUP(ROUNDDOWN($BB136,-1),宝石属性!$B$25:$N$41,2,0)*VLOOKUP(ROUNDDOWN($BB136,-1),宝石属性!$B$25:$N$41,3,0)+VLOOKUP($BC$2,职业被动!$B$6:$M$29,COLUMNS(职业被动!$B$6:E$29),0)*$BB136,0)</f>
        <v>6571</v>
      </c>
      <c r="BE136" s="9">
        <f>ROUND(属性投放!F$4+装备属性!F$4*IF($BB136&lt;10,1,ROUNDDOWN($BB136,-1))+SUM(属性投放!G$37:G$45)*$BB136+VLOOKUP($BC$2,一级属性!$E$41:$P$64,COLUMNS(一级属性!$E$41:I$64),0)*($BB136+0.25*IF($BB136&lt;10,1,ROUNDDOWN($BB136,-1)))+VLOOKUP($BC$2,宝石属性!$B$43:$M$66,COLUMNS(宝石属性!$B$43:F$66),0)*10*VLOOKUP(ROUNDDOWN($BB136,-1),宝石属性!$B$25:$N$41,2,0)*VLOOKUP(ROUNDDOWN($BB136,-1),宝石属性!$B$25:$N$41,3,0)+VLOOKUP($BC$2,职业被动!$B$6:$M$29,COLUMNS(职业被动!$B$6:F$29),0)*$BB136,0)</f>
        <v>1432</v>
      </c>
      <c r="BF136" s="9">
        <f>ROUND(属性投放!G$4+装备属性!G$4*IF($BB136&lt;10,1,ROUNDDOWN($BB136,-1))+SUM(属性投放!H$37:H$45)*$BB136+VLOOKUP($BC$2,一级属性!$E$41:$P$64,COLUMNS(一级属性!$E$41:J$64),0)*($BB136+0.25*IF($BB136&lt;10,1,ROUNDDOWN($BB136,-1)))+VLOOKUP($BC$2,宝石属性!$B$43:$M$66,COLUMNS(宝石属性!$B$43:G$66),0)*10*VLOOKUP(ROUNDDOWN($BB136,-1),宝石属性!$B$25:$N$41,2,0)*VLOOKUP(ROUNDDOWN($BB136,-1),宝石属性!$B$25:$N$41,3,0)+VLOOKUP($BC$2,职业被动!$B$6:$M$29,COLUMNS(职业被动!$B$6:G$29),0)*$BB136,0)</f>
        <v>1249</v>
      </c>
      <c r="BG136" s="9">
        <f>ROUND(属性投放!H$4+装备属性!H$4*IF($BB136&lt;10,1,ROUNDDOWN($BB136,-1))+SUM(属性投放!I$37:I$45)*$BB136+VLOOKUP($BC$2,一级属性!$E$41:$P$64,COLUMNS(一级属性!$E$41:K$64),0)*($BB136+0.25*IF($BB136&lt;10,1,ROUNDDOWN($BB136,-1)))+VLOOKUP($BC$2,宝石属性!$B$43:$M$66,COLUMNS(宝石属性!$B$43:H$66),0)*10*VLOOKUP(ROUNDDOWN($BB136,-1),宝石属性!$B$25:$N$41,2,0)*VLOOKUP(ROUNDDOWN($BB136,-1),宝石属性!$B$25:$N$41,3,0)+VLOOKUP($BC$2,职业被动!$B$6:$M$29,COLUMNS(职业被动!$B$6:H$29),0)*$BB136,0)</f>
        <v>1927</v>
      </c>
      <c r="BH136" s="9">
        <f>ROUND(属性投放!I$4+装备属性!I$4*IF($BB136&lt;10,1,ROUNDDOWN($BB136,-1))+SUM(属性投放!J$37:J$45)*$BB136+VLOOKUP($BC$2,一级属性!$E$41:$P$64,COLUMNS(一级属性!$E$41:L$64),0)*($BB136+0.25*IF($BB136&lt;10,1,ROUNDDOWN($BB136,-1)))+VLOOKUP($BC$2,宝石属性!$B$43:$M$66,COLUMNS(宝石属性!$B$43:I$66),0)*10*VLOOKUP(ROUNDDOWN($BB136,-1),宝石属性!$B$25:$N$41,2,0)*VLOOKUP(ROUNDDOWN($BB136,-1),宝石属性!$B$25:$N$41,3,0)+VLOOKUP($BC$2,职业被动!$B$6:$M$29,COLUMNS(职业被动!$B$6:I$29),0)*$BB136,0)</f>
        <v>1825</v>
      </c>
      <c r="BI136" s="9">
        <f>ROUND(属性投放!J$4+装备属性!J$4*IF($BB136&lt;10,1,ROUNDDOWN($BB136,-1))+SUM(属性投放!K$37:K$45)*$BB136+VLOOKUP($BC$2,一级属性!$E$41:$P$64,COLUMNS(一级属性!$E$41:M$64),0)*($BB136+0.25*IF($BB136&lt;10,1,ROUNDDOWN($BB136,-1)))+VLOOKUP($BC$2,宝石属性!$B$43:$M$66,COLUMNS(宝石属性!$B$43:J$66),0)*10*VLOOKUP(ROUNDDOWN($BB136,-1),宝石属性!$B$25:$N$41,2,0)*VLOOKUP(ROUNDDOWN($BB136,-1),宝石属性!$B$25:$N$41,3,0)+VLOOKUP($BC$2,职业被动!$B$6:$M$29,COLUMNS(职业被动!$B$6:J$29),0)*$BB136,0)</f>
        <v>804</v>
      </c>
      <c r="BJ136" s="9">
        <f>ROUND(属性投放!K$4+装备属性!K$4*IF($BB136&lt;10,1,ROUNDDOWN($BB136,-1))+SUM(属性投放!L$37:L$45)*$BB136+VLOOKUP($BC$2,一级属性!$E$41:$P$64,COLUMNS(一级属性!$E$41:N$64),0)*($BB136+0.25*IF($BB136&lt;10,1,ROUNDDOWN($BB136,-1)))+VLOOKUP($BC$2,宝石属性!$B$43:$M$66,COLUMNS(宝石属性!$B$43:K$66),0)*10*VLOOKUP(ROUNDDOWN($BB136,-1),宝石属性!$B$25:$N$41,2,0)*VLOOKUP(ROUNDDOWN($BB136,-1),宝石属性!$B$25:$N$41,3,0)+VLOOKUP($BC$2,职业被动!$B$6:$M$29,COLUMNS(职业被动!$B$6:K$29),0)*$BB136,0)</f>
        <v>477</v>
      </c>
      <c r="BK136" s="9">
        <f>ROUND(属性投放!L$4+装备属性!L$4*IF($BB136&lt;10,1,ROUNDDOWN($BB136,-1))+SUM(属性投放!M$37:M$45)*$BB136+VLOOKUP($BC$2,一级属性!$E$41:$P$64,COLUMNS(一级属性!$E$41:O$64),0)*($BB136+0.25*IF($BB136&lt;10,1,ROUNDDOWN($BB136,-1)))+VLOOKUP($BC$2,宝石属性!$B$43:$M$66,COLUMNS(宝石属性!$B$43:L$66),0)*10*VLOOKUP(ROUNDDOWN($BB136,-1),宝石属性!$B$25:$N$41,2,0)*VLOOKUP(ROUNDDOWN($BB136,-1),宝石属性!$B$25:$N$41,3,0)+VLOOKUP($BC$2,职业被动!$B$6:$M$29,COLUMNS(职业被动!$B$6:L$29),0)*$BB136,0)</f>
        <v>40</v>
      </c>
      <c r="BL136" s="9">
        <f>ROUND(属性投放!M$4+装备属性!M$4*IF($BB136&lt;10,1,ROUNDDOWN($BB136,-1))+SUM(属性投放!N$37:N$45)*$BB136+VLOOKUP($BC$2,一级属性!$E$41:$P$64,COLUMNS(一级属性!$E$41:P$64),0)*($BB136+0.25*IF($BB136&lt;10,1,ROUNDDOWN($BB136,-1)))+VLOOKUP($BC$2,宝石属性!$B$43:$M$66,COLUMNS(宝石属性!$B$43:M$66),0)*10*VLOOKUP(ROUNDDOWN($BB136,-1),宝石属性!$B$25:$N$41,2,0)*VLOOKUP(ROUNDDOWN($BB136,-1),宝石属性!$B$25:$N$41,3,0)+VLOOKUP($BC$2,职业被动!$B$6:$M$29,COLUMNS(职业被动!$B$6:M$29),0)*$BB136,0)</f>
        <v>1450</v>
      </c>
      <c r="BM136" s="48">
        <f>属性价值和能力评分!$F$9+ROUND(属性价值和能力评分!$F$38*10,0)*BB136+ROUND((SUM(装备属性!$W$9:$W$14)+属性价值和能力评分!$F$38*1.25+1.4+2.8)*IF(BB136&lt;10,1,ROUNDDOWN(BB136,-1)),0)+15*VLOOKUP(ROUNDDOWN(BB136,-1),宝石属性!$B$26:$D$41,2,0)*6*VLOOKUP(ROUNDDOWN(BB136,-1),宝石属性!$B$26:$D$41,3,0)+(属性价值和能力评分!$F$49*9+属性价值和能力评分!$F$50*2+属性价值和能力评分!$F$53*8/5)*BB136</f>
        <v>24360</v>
      </c>
      <c r="BO136" s="1">
        <v>133</v>
      </c>
      <c r="BP136" s="9">
        <f>ROUND(属性投放!D$4+装备属性!D$4*IF($BO136&lt;10,1,ROUNDDOWN($BO136,-1))+SUM(属性投放!E$37:E$45)*$BO136+VLOOKUP($BP$2,一级属性!$E$41:$P$64,COLUMNS(一级属性!$E$41:G$64),0)*($BO136+0.25*IF($BO136&lt;10,1,ROUNDDOWN($BO136,-1)))+VLOOKUP($BP$2,宝石属性!$B$43:$M$66,COLUMNS(宝石属性!$B$43:D$66),0)*10*VLOOKUP(ROUNDDOWN($BO136,-1),宝石属性!$B$25:$N$41,2,0)*VLOOKUP(ROUNDDOWN($BO136,-1),宝石属性!$B$25:$N$41,3,0)+VLOOKUP($BP$2,职业被动!$B$6:$M$29,COLUMNS(职业被动!$B$6:D$29),0)*$BO136,0)</f>
        <v>9377</v>
      </c>
      <c r="BQ136" s="9">
        <f>ROUND(属性投放!E$4+装备属性!E$4*IF($BO136&lt;10,1,ROUNDDOWN($BO136,-1))+SUM(属性投放!F$37:F$45)*$BO136+VLOOKUP($BP$2,一级属性!$E$41:$P$64,COLUMNS(一级属性!$E$41:H$64),0)*($BO136+0.25*IF($BO136&lt;10,1,ROUNDDOWN($BO136,-1)))+VLOOKUP($BP$2,宝石属性!$B$43:$M$66,COLUMNS(宝石属性!$B$43:E$66),0)*10*VLOOKUP(ROUNDDOWN($BO136,-1),宝石属性!$B$25:$N$41,2,0)*VLOOKUP(ROUNDDOWN($BO136,-1),宝石属性!$B$25:$N$41,3,0)+VLOOKUP($BP$2,职业被动!$B$6:$M$29,COLUMNS(职业被动!$B$6:E$29),0)*$BO136,0)</f>
        <v>5744</v>
      </c>
      <c r="BR136" s="9">
        <f>ROUND(属性投放!F$4+装备属性!F$4*IF($BO136&lt;10,1,ROUNDDOWN($BO136,-1))+SUM(属性投放!G$37:G$45)*$BO136+VLOOKUP($BP$2,一级属性!$E$41:$P$64,COLUMNS(一级属性!$E$41:I$64),0)*($BO136+0.25*IF($BO136&lt;10,1,ROUNDDOWN($BO136,-1)))+VLOOKUP($BP$2,宝石属性!$B$43:$M$66,COLUMNS(宝石属性!$B$43:F$66),0)*10*VLOOKUP(ROUNDDOWN($BO136,-1),宝石属性!$B$25:$N$41,2,0)*VLOOKUP(ROUNDDOWN($BO136,-1),宝石属性!$B$25:$N$41,3,0)+VLOOKUP($BP$2,职业被动!$B$6:$M$29,COLUMNS(职业被动!$B$6:F$29),0)*$BO136,0)</f>
        <v>1432</v>
      </c>
      <c r="BS136" s="9">
        <f>ROUND(属性投放!G$4+装备属性!G$4*IF($BO136&lt;10,1,ROUNDDOWN($BO136,-1))+SUM(属性投放!H$37:H$45)*$BO136+VLOOKUP($BP$2,一级属性!$E$41:$P$64,COLUMNS(一级属性!$E$41:J$64),0)*($BO136+0.25*IF($BO136&lt;10,1,ROUNDDOWN($BO136,-1)))+VLOOKUP($BP$2,宝石属性!$B$43:$M$66,COLUMNS(宝石属性!$B$43:G$66),0)*10*VLOOKUP(ROUNDDOWN($BO136,-1),宝石属性!$B$25:$N$41,2,0)*VLOOKUP(ROUNDDOWN($BO136,-1),宝石属性!$B$25:$N$41,3,0)+VLOOKUP($BP$2,职业被动!$B$6:$M$29,COLUMNS(职业被动!$B$6:G$29),0)*$BO136,0)</f>
        <v>1249</v>
      </c>
      <c r="BT136" s="9">
        <f>ROUND(属性投放!H$4+装备属性!H$4*IF($BO136&lt;10,1,ROUNDDOWN($BO136,-1))+SUM(属性投放!I$37:I$45)*$BO136+VLOOKUP($BP$2,一级属性!$E$41:$P$64,COLUMNS(一级属性!$E$41:K$64),0)*($BO136+0.25*IF($BO136&lt;10,1,ROUNDDOWN($BO136,-1)))+VLOOKUP($BP$2,宝石属性!$B$43:$M$66,COLUMNS(宝石属性!$B$43:H$66),0)*10*VLOOKUP(ROUNDDOWN($BO136,-1),宝石属性!$B$25:$N$41,2,0)*VLOOKUP(ROUNDDOWN($BO136,-1),宝石属性!$B$25:$N$41,3,0)+VLOOKUP($BP$2,职业被动!$B$6:$M$29,COLUMNS(职业被动!$B$6:H$29),0)*$BO136,0)</f>
        <v>1509</v>
      </c>
      <c r="BU136" s="9">
        <f>ROUND(属性投放!I$4+装备属性!I$4*IF($BO136&lt;10,1,ROUNDDOWN($BO136,-1))+SUM(属性投放!J$37:J$45)*$BO136+VLOOKUP($BP$2,一级属性!$E$41:$P$64,COLUMNS(一级属性!$E$41:L$64),0)*($BO136+0.25*IF($BO136&lt;10,1,ROUNDDOWN($BO136,-1)))+VLOOKUP($BP$2,宝石属性!$B$43:$M$66,COLUMNS(宝石属性!$B$43:I$66),0)*10*VLOOKUP(ROUNDDOWN($BO136,-1),宝石属性!$B$25:$N$41,2,0)*VLOOKUP(ROUNDDOWN($BO136,-1),宝石属性!$B$25:$N$41,3,0)+VLOOKUP($BP$2,职业被动!$B$6:$M$29,COLUMNS(职业被动!$B$6:I$29),0)*$BO136,0)</f>
        <v>1527</v>
      </c>
      <c r="BV136" s="9">
        <f>ROUND(属性投放!J$4+装备属性!J$4*IF($BO136&lt;10,1,ROUNDDOWN($BO136,-1))+SUM(属性投放!K$37:K$45)*$BO136+VLOOKUP($BP$2,一级属性!$E$41:$P$64,COLUMNS(一级属性!$E$41:M$64),0)*($BO136+0.25*IF($BO136&lt;10,1,ROUNDDOWN($BO136,-1)))+VLOOKUP($BP$2,宝石属性!$B$43:$M$66,COLUMNS(宝石属性!$B$43:J$66),0)*10*VLOOKUP(ROUNDDOWN($BO136,-1),宝石属性!$B$25:$N$41,2,0)*VLOOKUP(ROUNDDOWN($BO136,-1),宝石属性!$B$25:$N$41,3,0)+VLOOKUP($BP$2,职业被动!$B$6:$M$29,COLUMNS(职业被动!$B$6:J$29),0)*$BO136,0)</f>
        <v>1053</v>
      </c>
      <c r="BW136" s="9">
        <f>ROUND(属性投放!K$4+装备属性!K$4*IF($BO136&lt;10,1,ROUNDDOWN($BO136,-1))+SUM(属性投放!L$37:L$45)*$BO136+VLOOKUP($BP$2,一级属性!$E$41:$P$64,COLUMNS(一级属性!$E$41:N$64),0)*($BO136+0.25*IF($BO136&lt;10,1,ROUNDDOWN($BO136,-1)))+VLOOKUP($BP$2,宝石属性!$B$43:$M$66,COLUMNS(宝石属性!$B$43:K$66),0)*10*VLOOKUP(ROUNDDOWN($BO136,-1),宝石属性!$B$25:$N$41,2,0)*VLOOKUP(ROUNDDOWN($BO136,-1),宝石属性!$B$25:$N$41,3,0)+VLOOKUP($BP$2,职业被动!$B$6:$M$29,COLUMNS(职业被动!$B$6:K$29),0)*$BO136,0)</f>
        <v>637</v>
      </c>
      <c r="BX136" s="9">
        <f>ROUND(属性投放!L$4+装备属性!L$4*IF($BO136&lt;10,1,ROUNDDOWN($BO136,-1))+SUM(属性投放!M$37:M$45)*$BO136+VLOOKUP($BP$2,一级属性!$E$41:$P$64,COLUMNS(一级属性!$E$41:O$64),0)*($BO136+0.25*IF($BO136&lt;10,1,ROUNDDOWN($BO136,-1)))+VLOOKUP($BP$2,宝石属性!$B$43:$M$66,COLUMNS(宝石属性!$B$43:L$66),0)*10*VLOOKUP(ROUNDDOWN($BO136,-1),宝石属性!$B$25:$N$41,2,0)*VLOOKUP(ROUNDDOWN($BO136,-1),宝石属性!$B$25:$N$41,3,0)+VLOOKUP($BP$2,职业被动!$B$6:$M$29,COLUMNS(职业被动!$B$6:L$29),0)*$BO136,0)</f>
        <v>40</v>
      </c>
      <c r="BY136" s="9">
        <f>ROUND(属性投放!M$4+装备属性!M$4*IF($BO136&lt;10,1,ROUNDDOWN($BO136,-1))+SUM(属性投放!N$37:N$45)*$BO136+VLOOKUP($BP$2,一级属性!$E$41:$P$64,COLUMNS(一级属性!$E$41:P$64),0)*($BO136+0.25*IF($BO136&lt;10,1,ROUNDDOWN($BO136,-1)))+VLOOKUP($BP$2,宝石属性!$B$43:$M$66,COLUMNS(宝石属性!$B$43:M$66),0)*10*VLOOKUP(ROUNDDOWN($BO136,-1),宝石属性!$B$25:$N$41,2,0)*VLOOKUP(ROUNDDOWN($BO136,-1),宝石属性!$B$25:$N$41,3,0)+VLOOKUP($BP$2,职业被动!$B$6:$M$29,COLUMNS(职业被动!$B$6:M$29),0)*$BO136,0)</f>
        <v>1450</v>
      </c>
      <c r="BZ136" s="48">
        <f>属性价值和能力评分!$F$9+ROUND(属性价值和能力评分!$F$38*10,0)*BO136+ROUND((SUM(装备属性!$W$9:$W$14)+属性价值和能力评分!$F$38*1.25+1.4+2.8)*IF(BO136&lt;10,1,ROUNDDOWN(BO136,-1)),0)+15*VLOOKUP(ROUNDDOWN(BO136,-1),宝石属性!$B$26:$D$41,2,0)*6*VLOOKUP(ROUNDDOWN(BO136,-1),宝石属性!$B$26:$D$41,3,0)+(属性价值和能力评分!$F$49*9+属性价值和能力评分!$F$50*2+属性价值和能力评分!$F$53*8/5)*BO136</f>
        <v>24360</v>
      </c>
      <c r="CB136" s="1">
        <v>133</v>
      </c>
      <c r="CC136" s="9">
        <f>ROUND(属性投放!D$4+装备属性!D$4*IF($CB136&lt;10,1,ROUNDDOWN($CB136,-1))+SUM(属性投放!E$37:E$45)*$CB136+VLOOKUP($CC$2,一级属性!$E$41:$P$64,COLUMNS(一级属性!$E$41:G$64),0)*($CB136+0.25*IF($CB136&lt;10,1,ROUNDDOWN($CB136,-1)))+VLOOKUP($CC$2,宝石属性!$B$43:$M$66,COLUMNS(宝石属性!$B$43:D$66),0)*10*VLOOKUP(ROUNDDOWN($CB136,-1),宝石属性!$B$25:$N$41,2,0)*VLOOKUP(ROUNDDOWN($CB136,-1),宝石属性!$B$25:$N$41,3,0)+VLOOKUP($CC$2,职业被动!$B$6:$M$29,COLUMNS(职业被动!$B$6:D$29),0)*$CB136,0)</f>
        <v>6191</v>
      </c>
      <c r="CD136" s="9">
        <f>ROUND(属性投放!E$4+装备属性!E$4*IF($CB136&lt;10,1,ROUNDDOWN($CB136,-1))+SUM(属性投放!F$37:F$45)*$CB136+VLOOKUP($CC$2,一级属性!$E$41:$P$64,COLUMNS(一级属性!$E$41:H$64),0)*($CB136+0.25*IF($CB136&lt;10,1,ROUNDDOWN($CB136,-1)))+VLOOKUP($CC$2,宝石属性!$B$43:$M$66,COLUMNS(宝石属性!$B$43:E$66),0)*10*VLOOKUP(ROUNDDOWN($CB136,-1),宝石属性!$B$25:$N$41,2,0)*VLOOKUP(ROUNDDOWN($CB136,-1),宝石属性!$B$25:$N$41,3,0)+VLOOKUP($CC$2,职业被动!$B$6:$M$29,COLUMNS(职业被动!$B$6:E$29),0)*$CB136,0)</f>
        <v>3261</v>
      </c>
      <c r="CE136" s="9">
        <f>ROUND(属性投放!F$4+装备属性!F$4*IF($CB136&lt;10,1,ROUNDDOWN($CB136,-1))+SUM(属性投放!G$37:G$45)*$CB136+VLOOKUP($CC$2,一级属性!$E$41:$P$64,COLUMNS(一级属性!$E$41:I$64),0)*($CB136+0.25*IF($CB136&lt;10,1,ROUNDDOWN($CB136,-1)))+VLOOKUP($CC$2,宝石属性!$B$43:$M$66,COLUMNS(宝石属性!$B$43:F$66),0)*10*VLOOKUP(ROUNDDOWN($CB136,-1),宝石属性!$B$25:$N$41,2,0)*VLOOKUP(ROUNDDOWN($CB136,-1),宝石属性!$B$25:$N$41,3,0)+VLOOKUP($CC$2,职业被动!$B$6:$M$29,COLUMNS(职业被动!$B$6:F$29),0)*$CB136,0)</f>
        <v>2912</v>
      </c>
      <c r="CF136" s="9">
        <f>ROUND(属性投放!G$4+装备属性!G$4*IF($CB136&lt;10,1,ROUNDDOWN($CB136,-1))+SUM(属性投放!H$37:H$45)*$CB136+VLOOKUP($CC$2,一级属性!$E$41:$P$64,COLUMNS(一级属性!$E$41:J$64),0)*($CB136+0.25*IF($CB136&lt;10,1,ROUNDDOWN($CB136,-1)))+VLOOKUP($CC$2,宝石属性!$B$43:$M$66,COLUMNS(宝石属性!$B$43:G$66),0)*10*VLOOKUP(ROUNDDOWN($CB136,-1),宝石属性!$B$25:$N$41,2,0)*VLOOKUP(ROUNDDOWN($CB136,-1),宝石属性!$B$25:$N$41,3,0)+VLOOKUP($CC$2,职业被动!$B$6:$M$29,COLUMNS(职业被动!$B$6:G$29),0)*$CB136,0)</f>
        <v>1382</v>
      </c>
      <c r="CG136" s="9">
        <f>ROUND(属性投放!H$4+装备属性!H$4*IF($CB136&lt;10,1,ROUNDDOWN($CB136,-1))+SUM(属性投放!I$37:I$45)*$CB136+VLOOKUP($CC$2,一级属性!$E$41:$P$64,COLUMNS(一级属性!$E$41:K$64),0)*($CB136+0.25*IF($CB136&lt;10,1,ROUNDDOWN($CB136,-1)))+VLOOKUP($CC$2,宝石属性!$B$43:$M$66,COLUMNS(宝石属性!$B$43:H$66),0)*10*VLOOKUP(ROUNDDOWN($CB136,-1),宝石属性!$B$25:$N$41,2,0)*VLOOKUP(ROUNDDOWN($CB136,-1),宝石属性!$B$25:$N$41,3,0)+VLOOKUP($CC$2,职业被动!$B$6:$M$29,COLUMNS(职业被动!$B$6:H$29),0)*$CB136,0)</f>
        <v>879</v>
      </c>
      <c r="CH136" s="9">
        <f>ROUND(属性投放!I$4+装备属性!I$4*IF($CB136&lt;10,1,ROUNDDOWN($CB136,-1))+SUM(属性投放!J$37:J$45)*$CB136+VLOOKUP($CC$2,一级属性!$E$41:$P$64,COLUMNS(一级属性!$E$41:L$64),0)*($CB136+0.25*IF($CB136&lt;10,1,ROUNDDOWN($CB136,-1)))+VLOOKUP($CC$2,宝石属性!$B$43:$M$66,COLUMNS(宝石属性!$B$43:I$66),0)*10*VLOOKUP(ROUNDDOWN($CB136,-1),宝石属性!$B$25:$N$41,2,0)*VLOOKUP(ROUNDDOWN($CB136,-1),宝石属性!$B$25:$N$41,3,0)+VLOOKUP($CC$2,职业被动!$B$6:$M$29,COLUMNS(职业被动!$B$6:I$29),0)*$CB136,0)</f>
        <v>1461</v>
      </c>
      <c r="CI136" s="9">
        <f>ROUND(属性投放!J$4+装备属性!J$4*IF($CB136&lt;10,1,ROUNDDOWN($CB136,-1))+SUM(属性投放!K$37:K$45)*$CB136+VLOOKUP($CC$2,一级属性!$E$41:$P$64,COLUMNS(一级属性!$E$41:M$64),0)*($CB136+0.25*IF($CB136&lt;10,1,ROUNDDOWN($CB136,-1)))+VLOOKUP($CC$2,宝石属性!$B$43:$M$66,COLUMNS(宝石属性!$B$43:J$66),0)*10*VLOOKUP(ROUNDDOWN($CB136,-1),宝石属性!$B$25:$N$41,2,0)*VLOOKUP(ROUNDDOWN($CB136,-1),宝石属性!$B$25:$N$41,3,0)+VLOOKUP($CC$2,职业被动!$B$6:$M$29,COLUMNS(职业被动!$B$6:J$29),0)*$CB136,0)</f>
        <v>937</v>
      </c>
      <c r="CJ136" s="9">
        <f>ROUND(属性投放!K$4+装备属性!K$4*IF($CB136&lt;10,1,ROUNDDOWN($CB136,-1))+SUM(属性投放!L$37:L$45)*$CB136+VLOOKUP($CC$2,一级属性!$E$41:$P$64,COLUMNS(一级属性!$E$41:N$64),0)*($CB136+0.25*IF($CB136&lt;10,1,ROUNDDOWN($CB136,-1)))+VLOOKUP($CC$2,宝石属性!$B$43:$M$66,COLUMNS(宝石属性!$B$43:K$66),0)*10*VLOOKUP(ROUNDDOWN($CB136,-1),宝石属性!$B$25:$N$41,2,0)*VLOOKUP(ROUNDDOWN($CB136,-1),宝石属性!$B$25:$N$41,3,0)+VLOOKUP($CC$2,职业被动!$B$6:$M$29,COLUMNS(职业被动!$B$6:K$29),0)*$CB136,0)</f>
        <v>477</v>
      </c>
      <c r="CK136" s="9">
        <f>ROUND(属性投放!L$4+装备属性!L$4*IF($CB136&lt;10,1,ROUNDDOWN($CB136,-1))+SUM(属性投放!M$37:M$45)*$CB136+VLOOKUP($CC$2,一级属性!$E$41:$P$64,COLUMNS(一级属性!$E$41:O$64),0)*($CB136+0.25*IF($CB136&lt;10,1,ROUNDDOWN($CB136,-1)))+VLOOKUP($CC$2,宝石属性!$B$43:$M$66,COLUMNS(宝石属性!$B$43:L$66),0)*10*VLOOKUP(ROUNDDOWN($CB136,-1),宝石属性!$B$25:$N$41,2,0)*VLOOKUP(ROUNDDOWN($CB136,-1),宝石属性!$B$25:$N$41,3,0)+VLOOKUP($CC$2,职业被动!$B$6:$M$29,COLUMNS(职业被动!$B$6:L$29),0)*$CB136,0)</f>
        <v>40</v>
      </c>
      <c r="CL136" s="9">
        <f>ROUND(属性投放!M$4+装备属性!M$4*IF($CB136&lt;10,1,ROUNDDOWN($CB136,-1))+SUM(属性投放!N$37:N$45)*$CB136+VLOOKUP($CC$2,一级属性!$E$41:$P$64,COLUMNS(一级属性!$E$41:P$64),0)*($CB136+0.25*IF($CB136&lt;10,1,ROUNDDOWN($CB136,-1)))+VLOOKUP($CC$2,宝石属性!$B$43:$M$66,COLUMNS(宝石属性!$B$43:M$66),0)*10*VLOOKUP(ROUNDDOWN($CB136,-1),宝石属性!$B$25:$N$41,2,0)*VLOOKUP(ROUNDDOWN($CB136,-1),宝石属性!$B$25:$N$41,3,0)+VLOOKUP($CC$2,职业被动!$B$6:$M$29,COLUMNS(职业被动!$B$6:M$29),0)*$CB136,0)</f>
        <v>1370</v>
      </c>
      <c r="CM136" s="48">
        <f>属性价值和能力评分!$F$9+ROUND(属性价值和能力评分!$F$38*10,0)*CB136+ROUND((SUM(装备属性!$W$9:$W$14)+属性价值和能力评分!$F$38*1.25+1.4+2.8)*IF(CB136&lt;10,1,ROUNDDOWN(CB136,-1)),0)+15*VLOOKUP(ROUNDDOWN(CB136,-1),宝石属性!$B$26:$D$41,2,0)*6*VLOOKUP(ROUNDDOWN(CB136,-1),宝石属性!$B$26:$D$41,3,0)+(属性价值和能力评分!$F$49*9+属性价值和能力评分!$F$50*2+属性价值和能力评分!$F$53*8/5)*CB136</f>
        <v>24360</v>
      </c>
      <c r="CO136" s="1">
        <v>133</v>
      </c>
      <c r="CP136" s="9">
        <f>ROUND(属性投放!D$4+装备属性!D$4*IF($CO136&lt;10,1,ROUNDDOWN($CO136,-1))+SUM(属性投放!E$37:E$45)*$CO136+VLOOKUP($CP$2,一级属性!$E$41:$P$64,COLUMNS(一级属性!$E$41:G$64),0)*($CO136+0.25*IF($CO136&lt;10,1,ROUNDDOWN($CO136,-1)))+VLOOKUP($CP$2,宝石属性!$B$43:$M$66,COLUMNS(宝石属性!$B$43:D$66),0)*10*VLOOKUP(ROUNDDOWN($CO136,-1),宝石属性!$B$25:$N$41,2,0)*VLOOKUP(ROUNDDOWN($CO136,-1),宝石属性!$B$25:$N$41,3,0)+VLOOKUP($CP$2,职业被动!$B$6:$M$29,COLUMNS(职业被动!$B$6:D$29),0)*$CO136,0)</f>
        <v>6191</v>
      </c>
      <c r="CQ136" s="9">
        <f>ROUND(属性投放!E$4+装备属性!E$4*IF($CO136&lt;10,1,ROUNDDOWN($CO136,-1))+SUM(属性投放!F$37:F$45)*$CO136+VLOOKUP($CP$2,一级属性!$E$41:$P$64,COLUMNS(一级属性!$E$41:H$64),0)*($CO136+0.25*IF($CO136&lt;10,1,ROUNDDOWN($CO136,-1)))+VLOOKUP($CP$2,宝石属性!$B$43:$M$66,COLUMNS(宝石属性!$B$43:E$66),0)*10*VLOOKUP(ROUNDDOWN($CO136,-1),宝石属性!$B$25:$N$41,2,0)*VLOOKUP(ROUNDDOWN($CO136,-1),宝石属性!$B$25:$N$41,3,0)+VLOOKUP($CP$2,职业被动!$B$6:$M$29,COLUMNS(职业被动!$B$6:E$29),0)*$CO136,0)</f>
        <v>7399</v>
      </c>
      <c r="CR136" s="9">
        <f>ROUND(属性投放!F$4+装备属性!F$4*IF($CO136&lt;10,1,ROUNDDOWN($CO136,-1))+SUM(属性投放!G$37:G$45)*$CO136+VLOOKUP($CP$2,一级属性!$E$41:$P$64,COLUMNS(一级属性!$E$41:I$64),0)*($CO136+0.25*IF($CO136&lt;10,1,ROUNDDOWN($CO136,-1)))+VLOOKUP($CP$2,宝石属性!$B$43:$M$66,COLUMNS(宝石属性!$B$43:F$66),0)*10*VLOOKUP(ROUNDDOWN($CO136,-1),宝石属性!$B$25:$N$41,2,0)*VLOOKUP(ROUNDDOWN($CO136,-1),宝石属性!$B$25:$N$41,3,0)+VLOOKUP($CP$2,职业被动!$B$6:$M$29,COLUMNS(职业被动!$B$6:F$29),0)*$CO136,0)</f>
        <v>1432</v>
      </c>
      <c r="CS136" s="9">
        <f>ROUND(属性投放!G$4+装备属性!G$4*IF($CO136&lt;10,1,ROUNDDOWN($CO136,-1))+SUM(属性投放!H$37:H$45)*$CO136+VLOOKUP($CP$2,一级属性!$E$41:$P$64,COLUMNS(一级属性!$E$41:J$64),0)*($CO136+0.25*IF($CO136&lt;10,1,ROUNDDOWN($CO136,-1)))+VLOOKUP($CP$2,宝石属性!$B$43:$M$66,COLUMNS(宝石属性!$B$43:G$66),0)*10*VLOOKUP(ROUNDDOWN($CO136,-1),宝石属性!$B$25:$N$41,2,0)*VLOOKUP(ROUNDDOWN($CO136,-1),宝石属性!$B$25:$N$41,3,0)+VLOOKUP($CP$2,职业被动!$B$6:$M$29,COLUMNS(职业被动!$B$6:G$29),0)*$CO136,0)</f>
        <v>1249</v>
      </c>
      <c r="CT136" s="9">
        <f>ROUND(属性投放!H$4+装备属性!H$4*IF($CO136&lt;10,1,ROUNDDOWN($CO136,-1))+SUM(属性投放!I$37:I$45)*$CO136+VLOOKUP($CP$2,一级属性!$E$41:$P$64,COLUMNS(一级属性!$E$41:K$64),0)*($CO136+0.25*IF($CO136&lt;10,1,ROUNDDOWN($CO136,-1)))+VLOOKUP($CP$2,宝石属性!$B$43:$M$66,COLUMNS(宝石属性!$B$43:H$66),0)*10*VLOOKUP(ROUNDDOWN($CO136,-1),宝石属性!$B$25:$N$41,2,0)*VLOOKUP(ROUNDDOWN($CO136,-1),宝石属性!$B$25:$N$41,3,0)+VLOOKUP($CP$2,职业被动!$B$6:$M$29,COLUMNS(职业被动!$B$6:H$29),0)*$CO136,0)</f>
        <v>2213</v>
      </c>
      <c r="CU136" s="9">
        <f>ROUND(属性投放!I$4+装备属性!I$4*IF($CO136&lt;10,1,ROUNDDOWN($CO136,-1))+SUM(属性投放!J$37:J$45)*$CO136+VLOOKUP($CP$2,一级属性!$E$41:$P$64,COLUMNS(一级属性!$E$41:L$64),0)*($CO136+0.25*IF($CO136&lt;10,1,ROUNDDOWN($CO136,-1)))+VLOOKUP($CP$2,宝石属性!$B$43:$M$66,COLUMNS(宝石属性!$B$43:I$66),0)*10*VLOOKUP(ROUNDDOWN($CO136,-1),宝石属性!$B$25:$N$41,2,0)*VLOOKUP(ROUNDDOWN($CO136,-1),宝石属性!$B$25:$N$41,3,0)+VLOOKUP($CP$2,职业被动!$B$6:$M$29,COLUMNS(职业被动!$B$6:I$29),0)*$CO136,0)</f>
        <v>1925</v>
      </c>
      <c r="CV136" s="9">
        <f>ROUND(属性投放!J$4+装备属性!J$4*IF($CO136&lt;10,1,ROUNDDOWN($CO136,-1))+SUM(属性投放!K$37:K$45)*$CO136+VLOOKUP($CP$2,一级属性!$E$41:$P$64,COLUMNS(一级属性!$E$41:M$64),0)*($CO136+0.25*IF($CO136&lt;10,1,ROUNDDOWN($CO136,-1)))+VLOOKUP($CP$2,宝石属性!$B$43:$M$66,COLUMNS(宝石属性!$B$43:J$66),0)*10*VLOOKUP(ROUNDDOWN($CO136,-1),宝石属性!$B$25:$N$41,2,0)*VLOOKUP(ROUNDDOWN($CO136,-1),宝石属性!$B$25:$N$41,3,0)+VLOOKUP($CP$2,职业被动!$B$6:$M$29,COLUMNS(职业被动!$B$6:J$29),0)*$CO136,0)</f>
        <v>771</v>
      </c>
      <c r="CW136" s="9">
        <f>ROUND(属性投放!K$4+装备属性!K$4*IF($CO136&lt;10,1,ROUNDDOWN($CO136,-1))+SUM(属性投放!L$37:L$45)*$CO136+VLOOKUP($CP$2,一级属性!$E$41:$P$64,COLUMNS(一级属性!$E$41:N$64),0)*($CO136+0.25*IF($CO136&lt;10,1,ROUNDDOWN($CO136,-1)))+VLOOKUP($CP$2,宝石属性!$B$43:$M$66,COLUMNS(宝石属性!$B$43:K$66),0)*10*VLOOKUP(ROUNDDOWN($CO136,-1),宝石属性!$B$25:$N$41,2,0)*VLOOKUP(ROUNDDOWN($CO136,-1),宝石属性!$B$25:$N$41,3,0)+VLOOKUP($CP$2,职业被动!$B$6:$M$29,COLUMNS(职业被动!$B$6:K$29),0)*$CO136,0)</f>
        <v>477</v>
      </c>
      <c r="CX136" s="9">
        <f>ROUND(属性投放!L$4+装备属性!L$4*IF($CO136&lt;10,1,ROUNDDOWN($CO136,-1))+SUM(属性投放!M$37:M$45)*$CO136+VLOOKUP($CP$2,一级属性!$E$41:$P$64,COLUMNS(一级属性!$E$41:O$64),0)*($CO136+0.25*IF($CO136&lt;10,1,ROUNDDOWN($CO136,-1)))+VLOOKUP($CP$2,宝石属性!$B$43:$M$66,COLUMNS(宝石属性!$B$43:L$66),0)*10*VLOOKUP(ROUNDDOWN($CO136,-1),宝石属性!$B$25:$N$41,2,0)*VLOOKUP(ROUNDDOWN($CO136,-1),宝石属性!$B$25:$N$41,3,0)+VLOOKUP($CP$2,职业被动!$B$6:$M$29,COLUMNS(职业被动!$B$6:L$29),0)*$CO136,0)</f>
        <v>40</v>
      </c>
      <c r="CY136" s="9">
        <f>ROUND(属性投放!M$4+装备属性!M$4*IF($CO136&lt;10,1,ROUNDDOWN($CO136,-1))+SUM(属性投放!N$37:N$45)*$CO136+VLOOKUP($CP$2,一级属性!$E$41:$P$64,COLUMNS(一级属性!$E$41:P$64),0)*($CO136+0.25*IF($CO136&lt;10,1,ROUNDDOWN($CO136,-1)))+VLOOKUP($CP$2,宝石属性!$B$43:$M$66,COLUMNS(宝石属性!$B$43:M$66),0)*10*VLOOKUP(ROUNDDOWN($CO136,-1),宝石属性!$B$25:$N$41,2,0)*VLOOKUP(ROUNDDOWN($CO136,-1),宝石属性!$B$25:$N$41,3,0)+VLOOKUP($CP$2,职业被动!$B$6:$M$29,COLUMNS(职业被动!$B$6:M$29),0)*$CO136,0)</f>
        <v>1370</v>
      </c>
      <c r="CZ136" s="48">
        <f>属性价值和能力评分!$F$9+ROUND(属性价值和能力评分!$F$38*10,0)*CO136+ROUND((SUM(装备属性!$W$9:$W$14)+属性价值和能力评分!$F$38*1.25+1.4+2.8)*IF(CO136&lt;10,1,ROUNDDOWN(CO136,-1)),0)+15*VLOOKUP(ROUNDDOWN(CO136,-1),宝石属性!$B$26:$D$41,2,0)*6*VLOOKUP(ROUNDDOWN(CO136,-1),宝石属性!$B$26:$D$41,3,0)+(属性价值和能力评分!$F$49*9+属性价值和能力评分!$F$50*2+属性价值和能力评分!$F$53*8/5)*CO136</f>
        <v>24360</v>
      </c>
      <c r="DB136" s="1">
        <v>133</v>
      </c>
      <c r="DC136" s="9">
        <f>ROUND(属性投放!D$4+装备属性!D$4*IF($DB136&lt;10,1,ROUNDDOWN($DB136,-1))+SUM(属性投放!E$37:E$45)*$DB136+VLOOKUP($DC$2,一级属性!$E$41:$P$64,COLUMNS(一级属性!$E$41:G$64),0)*($DB136+0.25*IF($DB136&lt;10,1,ROUNDDOWN($DB136,-1)))+VLOOKUP($DC$2,宝石属性!$B$43:$M$66,COLUMNS(宝石属性!$B$43:D$66),0)*10*VLOOKUP(ROUNDDOWN($DB136,-1),宝石属性!$B$25:$N$41,2,0)*VLOOKUP(ROUNDDOWN($DB136,-1),宝石属性!$B$25:$N$41,3,0)+VLOOKUP($DC$2,职业被动!$B$6:$M$29,COLUMNS(职业被动!$B$6:D$29),0)*$DB136,0)</f>
        <v>7122</v>
      </c>
      <c r="DD136" s="9">
        <f>ROUND(属性投放!E$4+装备属性!E$4*IF($DB136&lt;10,1,ROUNDDOWN($DB136,-1))+SUM(属性投放!F$37:F$45)*$DB136+VLOOKUP($DC$2,一级属性!$E$41:$P$64,COLUMNS(一级属性!$E$41:H$64),0)*($DB136+0.25*IF($DB136&lt;10,1,ROUNDDOWN($DB136,-1)))+VLOOKUP($DC$2,宝石属性!$B$43:$M$66,COLUMNS(宝石属性!$B$43:E$66),0)*10*VLOOKUP(ROUNDDOWN($DB136,-1),宝石属性!$B$25:$N$41,2,0)*VLOOKUP(ROUNDDOWN($DB136,-1),宝石属性!$B$25:$N$41,3,0)+VLOOKUP($DC$2,职业被动!$B$6:$M$29,COLUMNS(职业被动!$B$6:E$29),0)*$DB136,0)</f>
        <v>3261</v>
      </c>
      <c r="DE136" s="9">
        <f>ROUND(属性投放!F$4+装备属性!F$4*IF($DB136&lt;10,1,ROUNDDOWN($DB136,-1))+SUM(属性投放!G$37:G$45)*$DB136+VLOOKUP($DC$2,一级属性!$E$41:$P$64,COLUMNS(一级属性!$E$41:I$64),0)*($DB136+0.25*IF($DB136&lt;10,1,ROUNDDOWN($DB136,-1)))+VLOOKUP($DC$2,宝石属性!$B$43:$M$66,COLUMNS(宝石属性!$B$43:F$66),0)*10*VLOOKUP(ROUNDDOWN($DB136,-1),宝石属性!$B$25:$N$41,2,0)*VLOOKUP(ROUNDDOWN($DB136,-1),宝石属性!$B$25:$N$41,3,0)+VLOOKUP($DC$2,职业被动!$B$6:$M$29,COLUMNS(职业被动!$B$6:F$29),0)*$DB136,0)</f>
        <v>1432</v>
      </c>
      <c r="DF136" s="9">
        <f>ROUND(属性投放!G$4+装备属性!G$4*IF($DB136&lt;10,1,ROUNDDOWN($DB136,-1))+SUM(属性投放!H$37:H$45)*$DB136+VLOOKUP($DC$2,一级属性!$E$41:$P$64,COLUMNS(一级属性!$E$41:J$64),0)*($DB136+0.25*IF($DB136&lt;10,1,ROUNDDOWN($DB136,-1)))+VLOOKUP($DC$2,宝石属性!$B$43:$M$66,COLUMNS(宝石属性!$B$43:G$66),0)*10*VLOOKUP(ROUNDDOWN($DB136,-1),宝石属性!$B$25:$N$41,2,0)*VLOOKUP(ROUNDDOWN($DB136,-1),宝石属性!$B$25:$N$41,3,0)+VLOOKUP($DC$2,职业被动!$B$6:$M$29,COLUMNS(职业被动!$B$6:G$29),0)*$DB136,0)</f>
        <v>3575</v>
      </c>
      <c r="DG136" s="9">
        <f>ROUND(属性投放!H$4+装备属性!H$4*IF($DB136&lt;10,1,ROUNDDOWN($DB136,-1))+SUM(属性投放!I$37:I$45)*$DB136+VLOOKUP($DC$2,一级属性!$E$41:$P$64,COLUMNS(一级属性!$E$41:K$64),0)*($DB136+0.25*IF($DB136&lt;10,1,ROUNDDOWN($DB136,-1)))+VLOOKUP($DC$2,宝石属性!$B$43:$M$66,COLUMNS(宝石属性!$B$43:H$66),0)*10*VLOOKUP(ROUNDDOWN($DB136,-1),宝石属性!$B$25:$N$41,2,0)*VLOOKUP(ROUNDDOWN($DB136,-1),宝石属性!$B$25:$N$41,3,0)+VLOOKUP($DC$2,职业被动!$B$6:$M$29,COLUMNS(职业被动!$B$6:H$29),0)*$DB136,0)</f>
        <v>879</v>
      </c>
      <c r="DH136" s="9">
        <f>ROUND(属性投放!I$4+装备属性!I$4*IF($DB136&lt;10,1,ROUNDDOWN($DB136,-1))+SUM(属性投放!J$37:J$45)*$DB136+VLOOKUP($DC$2,一级属性!$E$41:$P$64,COLUMNS(一级属性!$E$41:L$64),0)*($DB136+0.25*IF($DB136&lt;10,1,ROUNDDOWN($DB136,-1)))+VLOOKUP($DC$2,宝石属性!$B$43:$M$66,COLUMNS(宝石属性!$B$43:I$66),0)*10*VLOOKUP(ROUNDDOWN($DB136,-1),宝石属性!$B$25:$N$41,2,0)*VLOOKUP(ROUNDDOWN($DB136,-1),宝石属性!$B$25:$N$41,3,0)+VLOOKUP($DC$2,职业被动!$B$6:$M$29,COLUMNS(职业被动!$B$6:I$29),0)*$DB136,0)</f>
        <v>1295</v>
      </c>
      <c r="DI136" s="9">
        <f>ROUND(属性投放!J$4+装备属性!J$4*IF($DB136&lt;10,1,ROUNDDOWN($DB136,-1))+SUM(属性投放!K$37:K$45)*$DB136+VLOOKUP($DC$2,一级属性!$E$41:$P$64,COLUMNS(一级属性!$E$41:M$64),0)*($DB136+0.25*IF($DB136&lt;10,1,ROUNDDOWN($DB136,-1)))+VLOOKUP($DC$2,宝石属性!$B$43:$M$66,COLUMNS(宝石属性!$B$43:J$66),0)*10*VLOOKUP(ROUNDDOWN($DB136,-1),宝石属性!$B$25:$N$41,2,0)*VLOOKUP(ROUNDDOWN($DB136,-1),宝石属性!$B$25:$N$41,3,0)+VLOOKUP($DC$2,职业被动!$B$6:$M$29,COLUMNS(职业被动!$B$6:J$29),0)*$DB136,0)</f>
        <v>937</v>
      </c>
      <c r="DJ136" s="9">
        <f>ROUND(属性投放!K$4+装备属性!K$4*IF($DB136&lt;10,1,ROUNDDOWN($DB136,-1))+SUM(属性投放!L$37:L$45)*$DB136+VLOOKUP($DC$2,一级属性!$E$41:$P$64,COLUMNS(一级属性!$E$41:N$64),0)*($DB136+0.25*IF($DB136&lt;10,1,ROUNDDOWN($DB136,-1)))+VLOOKUP($DC$2,宝石属性!$B$43:$M$66,COLUMNS(宝石属性!$B$43:K$66),0)*10*VLOOKUP(ROUNDDOWN($DB136,-1),宝石属性!$B$25:$N$41,2,0)*VLOOKUP(ROUNDDOWN($DB136,-1),宝石属性!$B$25:$N$41,3,0)+VLOOKUP($DC$2,职业被动!$B$6:$M$29,COLUMNS(职业被动!$B$6:K$29),0)*$DB136,0)</f>
        <v>637</v>
      </c>
      <c r="DK136" s="9">
        <f>ROUND(属性投放!L$4+装备属性!L$4*IF($DB136&lt;10,1,ROUNDDOWN($DB136,-1))+SUM(属性投放!M$37:M$45)*$DB136+VLOOKUP($DC$2,一级属性!$E$41:$P$64,COLUMNS(一级属性!$E$41:O$64),0)*($DB136+0.25*IF($DB136&lt;10,1,ROUNDDOWN($DB136,-1)))+VLOOKUP($DC$2,宝石属性!$B$43:$M$66,COLUMNS(宝石属性!$B$43:L$66),0)*10*VLOOKUP(ROUNDDOWN($DB136,-1),宝石属性!$B$25:$N$41,2,0)*VLOOKUP(ROUNDDOWN($DB136,-1),宝石属性!$B$25:$N$41,3,0)+VLOOKUP($DC$2,职业被动!$B$6:$M$29,COLUMNS(职业被动!$B$6:L$29),0)*$DB136,0)</f>
        <v>40</v>
      </c>
      <c r="DL136" s="9">
        <f>ROUND(属性投放!M$4+装备属性!M$4*IF($DB136&lt;10,1,ROUNDDOWN($DB136,-1))+SUM(属性投放!N$37:N$45)*$DB136+VLOOKUP($DC$2,一级属性!$E$41:$P$64,COLUMNS(一级属性!$E$41:P$64),0)*($DB136+0.25*IF($DB136&lt;10,1,ROUNDDOWN($DB136,-1)))+VLOOKUP($DC$2,宝石属性!$B$43:$M$66,COLUMNS(宝石属性!$B$43:M$66),0)*10*VLOOKUP(ROUNDDOWN($DB136,-1),宝石属性!$B$25:$N$41,2,0)*VLOOKUP(ROUNDDOWN($DB136,-1),宝石属性!$B$25:$N$41,3,0)+VLOOKUP($DC$2,职业被动!$B$6:$M$29,COLUMNS(职业被动!$B$6:M$29),0)*$DB136,0)</f>
        <v>1370</v>
      </c>
      <c r="DM136" s="48">
        <f>属性价值和能力评分!$F$9+ROUND(属性价值和能力评分!$F$38*10,0)*DB136+ROUND((SUM(装备属性!$W$9:$W$14)+属性价值和能力评分!$F$38*1.25+1.4+2.8)*IF(DB136&lt;10,1,ROUNDDOWN(DB136,-1)),0)+15*VLOOKUP(ROUNDDOWN(DB136,-1),宝石属性!$B$26:$D$41,2,0)*6*VLOOKUP(ROUNDDOWN(DB136,-1),宝石属性!$B$26:$D$41,3,0)+(属性价值和能力评分!$F$49*9+属性价值和能力评分!$F$50*2+属性价值和能力评分!$F$53*8/5)*DB136</f>
        <v>24360</v>
      </c>
      <c r="DO136" s="1">
        <v>133</v>
      </c>
      <c r="DP136" s="9">
        <f>ROUND(属性投放!D$4+装备属性!D$4*IF($DO136&lt;10,1,ROUNDDOWN($DO136,-1))+SUM(属性投放!E$37:E$45)*$DO136+VLOOKUP($DP$2,一级属性!$E$41:$P$64,COLUMNS(一级属性!$E$41:G$64),0)*($DO136+0.25*IF($DO136&lt;10,1,ROUNDDOWN($DO136,-1)))+VLOOKUP($DP$2,宝石属性!$B$43:$M$66,COLUMNS(宝石属性!$B$43:D$66),0)*10*VLOOKUP(ROUNDDOWN($DO136,-1),宝石属性!$B$25:$N$41,2,0)*VLOOKUP(ROUNDDOWN($DO136,-1),宝石属性!$B$25:$N$41,3,0)+VLOOKUP($DP$2,职业被动!$B$6:$M$29,COLUMNS(职业被动!$B$6:D$29),0)*$DO136,0)</f>
        <v>15473</v>
      </c>
      <c r="DQ136" s="9">
        <f>ROUND(属性投放!E$4+装备属性!E$4*IF($DO136&lt;10,1,ROUNDDOWN($DO136,-1))+SUM(属性投放!F$37:F$45)*$DO136+VLOOKUP($DP$2,一级属性!$E$41:$P$64,COLUMNS(一级属性!$E$41:H$64),0)*($DO136+0.25*IF($DO136&lt;10,1,ROUNDDOWN($DO136,-1)))+VLOOKUP($DP$2,宝石属性!$B$43:$M$66,COLUMNS(宝石属性!$B$43:E$66),0)*10*VLOOKUP(ROUNDDOWN($DO136,-1),宝石属性!$B$25:$N$41,2,0)*VLOOKUP(ROUNDDOWN($DO136,-1),宝石属性!$B$25:$N$41,3,0)+VLOOKUP($DP$2,职业被动!$B$6:$M$29,COLUMNS(职业被动!$B$6:E$29),0)*$DO136,0)</f>
        <v>3261</v>
      </c>
      <c r="DR136" s="9">
        <f>ROUND(属性投放!F$4+装备属性!F$4*IF($DO136&lt;10,1,ROUNDDOWN($DO136,-1))+SUM(属性投放!G$37:G$45)*$DO136+VLOOKUP($DP$2,一级属性!$E$41:$P$64,COLUMNS(一级属性!$E$41:I$64),0)*($DO136+0.25*IF($DO136&lt;10,1,ROUNDDOWN($DO136,-1)))+VLOOKUP($DP$2,宝石属性!$B$43:$M$66,COLUMNS(宝石属性!$B$43:F$66),0)*10*VLOOKUP(ROUNDDOWN($DO136,-1),宝石属性!$B$25:$N$41,2,0)*VLOOKUP(ROUNDDOWN($DO136,-1),宝石属性!$B$25:$N$41,3,0)+VLOOKUP($DP$2,职业被动!$B$6:$M$29,COLUMNS(职业被动!$B$6:F$29),0)*$DO136,0)</f>
        <v>1432</v>
      </c>
      <c r="DS136" s="9">
        <f>ROUND(属性投放!G$4+装备属性!G$4*IF($DO136&lt;10,1,ROUNDDOWN($DO136,-1))+SUM(属性投放!H$37:H$45)*$DO136+VLOOKUP($DP$2,一级属性!$E$41:$P$64,COLUMNS(一级属性!$E$41:J$64),0)*($DO136+0.25*IF($DO136&lt;10,1,ROUNDDOWN($DO136,-1)))+VLOOKUP($DP$2,宝石属性!$B$43:$M$66,COLUMNS(宝石属性!$B$43:G$66),0)*10*VLOOKUP(ROUNDDOWN($DO136,-1),宝石属性!$B$25:$N$41,2,0)*VLOOKUP(ROUNDDOWN($DO136,-1),宝石属性!$B$25:$N$41,3,0)+VLOOKUP($DP$2,职业被动!$B$6:$M$29,COLUMNS(职业被动!$B$6:G$29),0)*$DO136,0)</f>
        <v>1249</v>
      </c>
      <c r="DT136" s="9">
        <f>ROUND(属性投放!H$4+装备属性!H$4*IF($DO136&lt;10,1,ROUNDDOWN($DO136,-1))+SUM(属性投放!I$37:I$45)*$DO136+VLOOKUP($DP$2,一级属性!$E$41:$P$64,COLUMNS(一级属性!$E$41:K$64),0)*($DO136+0.25*IF($DO136&lt;10,1,ROUNDDOWN($DO136,-1)))+VLOOKUP($DP$2,宝石属性!$B$43:$M$66,COLUMNS(宝石属性!$B$43:H$66),0)*10*VLOOKUP(ROUNDDOWN($DO136,-1),宝石属性!$B$25:$N$41,2,0)*VLOOKUP(ROUNDDOWN($DO136,-1),宝石属性!$B$25:$N$41,3,0)+VLOOKUP($DP$2,职业被动!$B$6:$M$29,COLUMNS(职业被动!$B$6:H$29),0)*$DO136,0)</f>
        <v>1012</v>
      </c>
      <c r="DU136" s="9">
        <f>ROUND(属性投放!I$4+装备属性!I$4*IF($DO136&lt;10,1,ROUNDDOWN($DO136,-1))+SUM(属性投放!J$37:J$45)*$DO136+VLOOKUP($DP$2,一级属性!$E$41:$P$64,COLUMNS(一级属性!$E$41:L$64),0)*($DO136+0.25*IF($DO136&lt;10,1,ROUNDDOWN($DO136,-1)))+VLOOKUP($DP$2,宝石属性!$B$43:$M$66,COLUMNS(宝石属性!$B$43:I$66),0)*10*VLOOKUP(ROUNDDOWN($DO136,-1),宝石属性!$B$25:$N$41,2,0)*VLOOKUP(ROUNDDOWN($DO136,-1),宝石属性!$B$25:$N$41,3,0)+VLOOKUP($DP$2,职业被动!$B$6:$M$29,COLUMNS(职业被动!$B$6:I$29),0)*$DO136,0)</f>
        <v>1295</v>
      </c>
      <c r="DV136" s="9">
        <f>ROUND(属性投放!J$4+装备属性!J$4*IF($DO136&lt;10,1,ROUNDDOWN($DO136,-1))+SUM(属性投放!K$37:K$45)*$DO136+VLOOKUP($DP$2,一级属性!$E$41:$P$64,COLUMNS(一级属性!$E$41:M$64),0)*($DO136+0.25*IF($DO136&lt;10,1,ROUNDDOWN($DO136,-1)))+VLOOKUP($DP$2,宝石属性!$B$43:$M$66,COLUMNS(宝石属性!$B$43:J$66),0)*10*VLOOKUP(ROUNDDOWN($DO136,-1),宝石属性!$B$25:$N$41,2,0)*VLOOKUP(ROUNDDOWN($DO136,-1),宝石属性!$B$25:$N$41,3,0)+VLOOKUP($DP$2,职业被动!$B$6:$M$29,COLUMNS(职业被动!$B$6:J$29),0)*$DO136,0)</f>
        <v>937</v>
      </c>
      <c r="DW136" s="9">
        <f>ROUND(属性投放!K$4+装备属性!K$4*IF($DO136&lt;10,1,ROUNDDOWN($DO136,-1))+SUM(属性投放!L$37:L$45)*$DO136+VLOOKUP($DP$2,一级属性!$E$41:$P$64,COLUMNS(一级属性!$E$41:N$64),0)*($DO136+0.25*IF($DO136&lt;10,1,ROUNDDOWN($DO136,-1)))+VLOOKUP($DP$2,宝石属性!$B$43:$M$66,COLUMNS(宝石属性!$B$43:K$66),0)*10*VLOOKUP(ROUNDDOWN($DO136,-1),宝石属性!$B$25:$N$41,2,0)*VLOOKUP(ROUNDDOWN($DO136,-1),宝石属性!$B$25:$N$41,3,0)+VLOOKUP($DP$2,职业被动!$B$6:$M$29,COLUMNS(职业被动!$B$6:K$29),0)*$DO136,0)</f>
        <v>637</v>
      </c>
      <c r="DX136" s="9">
        <f>ROUND(属性投放!L$4+装备属性!L$4*IF($DO136&lt;10,1,ROUNDDOWN($DO136,-1))+SUM(属性投放!M$37:M$45)*$DO136+VLOOKUP($DP$2,一级属性!$E$41:$P$64,COLUMNS(一级属性!$E$41:O$64),0)*($DO136+0.25*IF($DO136&lt;10,1,ROUNDDOWN($DO136,-1)))+VLOOKUP($DP$2,宝石属性!$B$43:$M$66,COLUMNS(宝石属性!$B$43:L$66),0)*10*VLOOKUP(ROUNDDOWN($DO136,-1),宝石属性!$B$25:$N$41,2,0)*VLOOKUP(ROUNDDOWN($DO136,-1),宝石属性!$B$25:$N$41,3,0)+VLOOKUP($DP$2,职业被动!$B$6:$M$29,COLUMNS(职业被动!$B$6:L$29),0)*$DO136,0)</f>
        <v>40</v>
      </c>
      <c r="DY136" s="9">
        <f>ROUND(属性投放!M$4+装备属性!M$4*IF($DO136&lt;10,1,ROUNDDOWN($DO136,-1))+SUM(属性投放!N$37:N$45)*$DO136+VLOOKUP($DP$2,一级属性!$E$41:$P$64,COLUMNS(一级属性!$E$41:P$64),0)*($DO136+0.25*IF($DO136&lt;10,1,ROUNDDOWN($DO136,-1)))+VLOOKUP($DP$2,宝石属性!$B$43:$M$66,COLUMNS(宝石属性!$B$43:M$66),0)*10*VLOOKUP(ROUNDDOWN($DO136,-1),宝石属性!$B$25:$N$41,2,0)*VLOOKUP(ROUNDDOWN($DO136,-1),宝石属性!$B$25:$N$41,3,0)+VLOOKUP($DP$2,职业被动!$B$6:$M$29,COLUMNS(职业被动!$B$6:M$29),0)*$DO136,0)</f>
        <v>1370</v>
      </c>
      <c r="DZ136" s="48">
        <f>属性价值和能力评分!$F$9+ROUND(属性价值和能力评分!$F$38*10,0)*DO136+ROUND((SUM(装备属性!$W$9:$W$14)+属性价值和能力评分!$F$38*1.25+1.4+2.8)*IF(DO136&lt;10,1,ROUNDDOWN(DO136,-1)),0)+15*VLOOKUP(ROUNDDOWN(DO136,-1),宝石属性!$B$26:$D$41,2,0)*6*VLOOKUP(ROUNDDOWN(DO136,-1),宝石属性!$B$26:$D$41,3,0)+(属性价值和能力评分!$F$49*9+属性价值和能力评分!$F$50*2+属性价值和能力评分!$F$53*8/5)*DO136</f>
        <v>24360</v>
      </c>
      <c r="EA136" s="17"/>
      <c r="EB136" s="1">
        <v>133</v>
      </c>
      <c r="EC136" s="1">
        <f>ROUND(CC136/MAX(CE136/10,((CE136*(1+属性投放!$E$8)-CF136+属性投放!$F$8*EB136)*(1+属性投放!$G$8)*(1+属性投放!$H$8))),1)</f>
        <v>2.8</v>
      </c>
      <c r="ED136" s="1">
        <f>ROUND(CP136/MAX(CE136/10,((CE136*(1+属性投放!$E$8)-CS136+属性投放!$F$8*EB136)*(1+属性投放!$G$8)*(1+属性投放!$H$8))),1)</f>
        <v>2.6</v>
      </c>
      <c r="EE136" s="1">
        <f>ROUND(DC136/MAX(CE136/10,((CE136*(1+属性投放!$E$8)-DF136+属性投放!$F$8*EB136)*(1+属性投放!$G$8)*(1+属性投放!$H$8))),1)</f>
        <v>24.5</v>
      </c>
      <c r="EF136" s="1">
        <f>ROUND(DP136/MAX(CE136/10,((CE136*(1+属性投放!$E$8)-DS136+属性投放!$F$8*EB136)*(1+属性投放!$G$8)*(1+属性投放!$H$8))),1)</f>
        <v>6.6</v>
      </c>
      <c r="EH136" s="1">
        <f>ROUND(CC136/MAX(属性投放!$F$9*EB136,((CT136*(1+属性投放!$E$9)-CH136+属性投放!$F$9*EB136)*(1+属性投放!$G$9)*(1+属性投放!$H$9))),1)</f>
        <v>2.6</v>
      </c>
      <c r="EI136" s="1">
        <f>ROUND(CP136/MAX(属性投放!$F$9*EB136,((CT136*(1+属性投放!$E$9)-CU136+属性投放!$F$9*EB136)*(1+属性投放!$G$9)*(1+属性投放!$H$9))),1)</f>
        <v>3.3</v>
      </c>
      <c r="EJ136" s="1">
        <f>ROUND(DC136/MAX(属性投放!$F$9*EB136,((CT136*(1+属性投放!$E$9)-DH136+属性投放!$F$9*EB136)*(1+属性投放!$G$9)*(1+属性投放!$H$9))),1)</f>
        <v>2.8</v>
      </c>
      <c r="EK136" s="1">
        <f>ROUND(DP136/MAX(属性投放!$F$9*EB136,((CT136*(1+属性投放!$E$9)-DU136+属性投放!$F$9*EB136)*(1+属性投放!$G$9)*(1+属性投放!$H$9))),1)</f>
        <v>6</v>
      </c>
      <c r="EM136" s="1">
        <f>ROUND(CC136/((BW136*(1+属性投放!$E$10)+属性投放!$F$10*EB136)*(1+属性投放!$G$10)*(1+属性投放!$H$10)),1)</f>
        <v>5.6</v>
      </c>
      <c r="EN136" s="1">
        <f>ROUND(CP136/((BW136*(1+属性投放!$E$10)+属性投放!$F$10*EB136)*(1+属性投放!$G$10)*(1+属性投放!$H$10)),1)</f>
        <v>5.6</v>
      </c>
      <c r="EO136" s="1">
        <f>ROUND(DC136/((BW136*(1+属性投放!$E$10)+属性投放!$F$10*EB136)*(1+属性投放!$G$10)*(1+属性投放!$H$10)),1)</f>
        <v>6.5</v>
      </c>
      <c r="EP136" s="1">
        <f>ROUND(DP136/((BW136*(1+属性投放!$E$10)+属性投放!$F$10*EB136)*(1+属性投放!$G$10)*(1+属性投放!$H$10)),1)</f>
        <v>14.1</v>
      </c>
    </row>
    <row r="137" spans="2:146">
      <c r="B137" s="1">
        <v>134</v>
      </c>
      <c r="C137" s="9">
        <f>ROUND(属性投放!D$4+装备属性!D$4*IF($B137&lt;10,1,ROUNDDOWN($B137,-1))+SUM(属性投放!E$37:E$45)*$B137+VLOOKUP($C$2,一级属性!$E$41:$P$64,COLUMNS(一级属性!$E$41:G$64),0)*($B137+0.25*IF($B137&lt;10,1,ROUNDDOWN($B137,-1)))+VLOOKUP($C$2,宝石属性!$B$43:$M$66,COLUMNS(宝石属性!$B$43:D$66),0)*10*VLOOKUP(ROUNDDOWN($B137,-1),宝石属性!$B$25:$N$41,2,0)*VLOOKUP(ROUNDDOWN($B137,-1),宝石属性!$B$25:$N$41,3,0)+VLOOKUP($C$2,职业被动!$B$6:$M$29,COLUMNS(职业被动!$B$6:D$29),0)*$B137,0)</f>
        <v>7546</v>
      </c>
      <c r="D137" s="9">
        <f>ROUND(属性投放!E$4+装备属性!E$4*IF($B137&lt;10,1,ROUNDDOWN($B137,-1))+SUM(属性投放!F$37:F$38)*$B137+VLOOKUP($C$2,一级属性!$E$67:$P$90,COLUMNS(一级属性!$E$67:H$90),0)*$B137+VLOOKUP($C$2,宝石属性!$B$43:$M$66,COLUMNS(宝石属性!$B$43:E$66),0)*10*VLOOKUP(ROUNDDOWN($B137,-1),宝石属性!$B$25:$N$41,2,0)*VLOOKUP(ROUNDDOWN($B137,-1),宝石属性!$B$25:$N$41,3,0)+VLOOKUP($C$2,职业被动!$B$6:$M$29,COLUMNS(职业被动!$B$6:E$29),0)*$B137,0)</f>
        <v>3276</v>
      </c>
      <c r="E137" s="9">
        <f>ROUND(属性投放!F$4+装备属性!F$4*IF($B137&lt;10,1,ROUNDDOWN($B137,-1))+SUM(属性投放!G$37:G$38)*$B137+VLOOKUP($C$2,一级属性!$E$67:$P$90,COLUMNS(一级属性!$E$67:I$90),0)*$B137+VLOOKUP($C$2,宝石属性!$B$43:$M$66,COLUMNS(宝石属性!$B$43:F$66),0)*10*VLOOKUP(ROUNDDOWN($B137,-1),宝石属性!$B$25:$N$41,2,0)*VLOOKUP(ROUNDDOWN($B137,-1),宝石属性!$B$25:$N$41,3,0)+VLOOKUP($C$2,职业被动!$B$6:$M$29,COLUMNS(职业被动!$B$6:F$29),0)*$B137,0)</f>
        <v>2599</v>
      </c>
      <c r="F137" s="9">
        <f>ROUND(属性投放!G$4+装备属性!G$4*IF($B137&lt;10,1,ROUNDDOWN($B137,-1))+SUM(属性投放!H$37:H$38)*$B137+VLOOKUP($C$2,一级属性!$E$67:$P$90,COLUMNS(一级属性!$E$67:J$90),0)*$B137+VLOOKUP($C$2,宝石属性!$B$43:$M$66,COLUMNS(宝石属性!$B$43:G$66),0)*10*VLOOKUP(ROUNDDOWN($B137,-1),宝石属性!$B$25:$N$41,2,0)*VLOOKUP(ROUNDDOWN($B137,-1),宝石属性!$B$25:$N$41,3,0)+VLOOKUP($C$2,职业被动!$B$6:$M$29,COLUMNS(职业被动!$B$6:G$29),0)*$B137,0)</f>
        <v>1386</v>
      </c>
      <c r="G137" s="9">
        <f>ROUND(属性投放!H$4+装备属性!H$4*IF($B137&lt;10,1,ROUNDDOWN($B137,-1))+SUM(属性投放!I$37:I$38)*$B137+VLOOKUP($C$2,一级属性!$E$67:$P$90,COLUMNS(一级属性!$E$67:K$90),0)*$B137+VLOOKUP($C$2,宝石属性!$B$43:$M$66,COLUMNS(宝石属性!$B$43:H$66),0)*10*VLOOKUP(ROUNDDOWN($B137,-1),宝石属性!$B$25:$N$41,2,0)*VLOOKUP(ROUNDDOWN($B137,-1),宝石属性!$B$25:$N$41,3,0)+VLOOKUP($C$2,职业被动!$B$6:$M$29,COLUMNS(职业被动!$B$6:H$29),0)*$B137,0)</f>
        <v>881</v>
      </c>
      <c r="H137" s="9">
        <f>ROUND(属性投放!I$4+装备属性!I$4*IF($B137&lt;10,1,ROUNDDOWN($B137,-1))+SUM(属性投放!J$37:J$38)*$B137+VLOOKUP($C$2,一级属性!$E$67:$P$90,COLUMNS(一级属性!$E$67:L$90),0)*$B137+VLOOKUP($C$2,宝石属性!$B$43:$M$66,COLUMNS(宝石属性!$B$43:I$66),0)*10*VLOOKUP(ROUNDDOWN($B137,-1),宝石属性!$B$25:$N$41,2,0)*VLOOKUP(ROUNDDOWN($B137,-1),宝石属性!$B$25:$N$41,3,0)+VLOOKUP($C$2,职业被动!$B$6:$M$29,COLUMNS(职业被动!$B$6:I$29),0)*$B137,0)</f>
        <v>1437</v>
      </c>
      <c r="I137" s="9">
        <f>ROUND(属性投放!J$4+装备属性!J$4*IF($B137&lt;10,1,ROUNDDOWN($B137,-1))+SUM(属性投放!K$37:K$38)*$B137+VLOOKUP($C$2,一级属性!$E$67:$P$90,COLUMNS(一级属性!$E$67:M$90),0)*$B137+VLOOKUP($C$2,宝石属性!$B$43:$M$66,COLUMNS(宝石属性!$B$43:J$66),0)*10*VLOOKUP(ROUNDDOWN($B137,-1),宝石属性!$B$25:$N$41,2,0)*VLOOKUP(ROUNDDOWN($B137,-1),宝石属性!$B$25:$N$41,3,0)+VLOOKUP($C$2,职业被动!$B$6:$M$29,COLUMNS(职业被动!$B$6:J$29),0)*$B137,0)</f>
        <v>942</v>
      </c>
      <c r="J137" s="9">
        <f>ROUND(属性投放!K$4+装备属性!K$4*IF($B137&lt;10,1,ROUNDDOWN($B137,-1))+SUM(属性投放!L$37:L$38)*$B137+VLOOKUP($C$2,一级属性!$E$67:$P$90,COLUMNS(一级属性!$E$67:N$90),0)*$B137+VLOOKUP($C$2,宝石属性!$B$43:$M$66,COLUMNS(宝石属性!$B$43:K$66),0)*10*VLOOKUP(ROUNDDOWN($B137,-1),宝石属性!$B$25:$N$41,2,0)*VLOOKUP(ROUNDDOWN($B137,-1),宝石属性!$B$25:$N$41,3,0)+VLOOKUP($C$2,职业被动!$B$6:$M$29,COLUMNS(职业被动!$B$6:K$29),0)*$B137,0)</f>
        <v>477</v>
      </c>
      <c r="K137" s="9">
        <f>ROUND(属性投放!L$4+装备属性!L$4*IF($B137&lt;10,1,ROUNDDOWN($B137,-1))+SUM(属性投放!M$37:M$38)*$B137+VLOOKUP($C$2,一级属性!$E$67:$P$90,COLUMNS(一级属性!$E$67:O$90),0)*$B137+VLOOKUP($C$2,宝石属性!$B$43:$M$66,COLUMNS(宝石属性!$B$43:L$66),0)*10*VLOOKUP(ROUNDDOWN($B137,-1),宝石属性!$B$25:$N$41,2,0)*VLOOKUP(ROUNDDOWN($B137,-1),宝石属性!$B$25:$N$41,3,0)+VLOOKUP($C$2,职业被动!$B$6:$M$29,COLUMNS(职业被动!$B$6:L$29),0)*$B137,0)</f>
        <v>40</v>
      </c>
      <c r="L137" s="9">
        <f>ROUND(属性投放!M$4+装备属性!M$4*IF($B137&lt;10,1,ROUNDDOWN($B137,-1))+SUM(属性投放!N$37:N$38)*$B137+VLOOKUP($C$2,一级属性!$E$67:$P$90,COLUMNS(一级属性!$E$67:P$90),0)*$B137+VLOOKUP($C$2,宝石属性!$B$43:$M$66,COLUMNS(宝石属性!$B$43:M$66),0)*10*VLOOKUP(ROUNDDOWN($B137,-1),宝石属性!$B$25:$N$41,2,0)*VLOOKUP(ROUNDDOWN($B137,-1),宝石属性!$B$25:$N$41,3,0)+VLOOKUP($C$2,职业被动!$B$6:$M$29,COLUMNS(职业被动!$B$6:M$29),0)*$B137,0)</f>
        <v>1460</v>
      </c>
      <c r="M137" s="48">
        <f>属性价值和能力评分!$F$9+ROUND(属性价值和能力评分!$F$38*10,0)*B137+ROUND((SUM(装备属性!$W$9:$W$14)+属性价值和能力评分!$F$38*1.25+1.4+2.8)*IF(B137&lt;10,1,ROUNDDOWN(B137,-1)),0)+15*VLOOKUP(ROUNDDOWN(B137,-1),宝石属性!$B$26:$D$41,2,0)*6*VLOOKUP(ROUNDDOWN(B137,-1),宝石属性!$B$26:$D$41,3,0)+(属性价值和能力评分!$F$49*9+属性价值和能力评分!$F$50*2+属性价值和能力评分!$F$53*8/5)*B137</f>
        <v>24480</v>
      </c>
      <c r="N137" s="20"/>
      <c r="O137" s="1">
        <v>134</v>
      </c>
      <c r="P137" s="9">
        <f>ROUND(属性投放!D$4+装备属性!D$4*IF($O137&lt;10,1,ROUNDDOWN($O137,-1))+SUM(属性投放!E$37:E$45)*$O137+VLOOKUP($P$2,一级属性!$E$41:$P$64,COLUMNS(一级属性!$E$41:G$64),0)*($O137+0.25*IF($O137&lt;10,1,ROUNDDOWN($O137,-1)))+VLOOKUP($P$2,宝石属性!$B$43:$M$66,COLUMNS(宝石属性!$B$43:D$66),0)*10*VLOOKUP(ROUNDDOWN($O137,-1),宝石属性!$B$25:$N$41,2,0)*VLOOKUP(ROUNDDOWN($O137,-1),宝石属性!$B$25:$N$41,3,0)+VLOOKUP($P$2,职业被动!$B$6:$M$29,COLUMNS(职业被动!$B$6:D$29),0)*$O137,0)</f>
        <v>9422</v>
      </c>
      <c r="Q137" s="9">
        <f>ROUND(属性投放!E$4+装备属性!E$4*IF($O137&lt;10,1,ROUNDDOWN($O137,-1))+SUM(属性投放!F$37:F$45)*$O137+VLOOKUP($P$2,一级属性!$E$41:$P$64,COLUMNS(一级属性!$E$41:H$64),0)*($O137+0.25*IF($O137&lt;10,1,ROUNDDOWN($O137,-1)))+VLOOKUP($P$2,宝石属性!$B$43:$M$66,COLUMNS(宝石属性!$B$43:E$66),0)*10*VLOOKUP(ROUNDDOWN($O137,-1),宝石属性!$B$25:$N$41,2,0)*VLOOKUP(ROUNDDOWN($O137,-1),宝石属性!$B$25:$N$41,3,0)+VLOOKUP($P$2,职业被动!$B$6:$M$29,COLUMNS(职业被动!$B$6:E$29),0)*$O137,0)</f>
        <v>5774</v>
      </c>
      <c r="R137" s="9">
        <f>ROUND(属性投放!F$4+装备属性!F$4*IF($O137&lt;10,1,ROUNDDOWN($O137,-1))+SUM(属性投放!G$37:G$45)*$O137+VLOOKUP($P$2,一级属性!$E$41:$P$64,COLUMNS(一级属性!$E$41:I$64),0)*($O137+0.25*IF($O137&lt;10,1,ROUNDDOWN($O137,-1)))+VLOOKUP($P$2,宝石属性!$B$43:$M$66,COLUMNS(宝石属性!$B$43:F$66),0)*10*VLOOKUP(ROUNDDOWN($O137,-1),宝石属性!$B$25:$N$41,2,0)*VLOOKUP(ROUNDDOWN($O137,-1),宝石属性!$B$25:$N$41,3,0)+VLOOKUP($P$2,职业被动!$B$6:$M$29,COLUMNS(职业被动!$B$6:F$29),0)*$O137,0)</f>
        <v>1434</v>
      </c>
      <c r="S137" s="9">
        <f>ROUND(属性投放!G$4+装备属性!G$4*IF($O137&lt;10,1,ROUNDDOWN($O137,-1))+SUM(属性投放!H$37:H$45)*$O137+VLOOKUP($P$2,一级属性!$E$41:$P$64,COLUMNS(一级属性!$E$41:J$64),0)*($O137+0.25*IF($O137&lt;10,1,ROUNDDOWN($O137,-1)))+VLOOKUP($P$2,宝石属性!$B$43:$M$66,COLUMNS(宝石属性!$B$43:G$66),0)*10*VLOOKUP(ROUNDDOWN($O137,-1),宝石属性!$B$25:$N$41,2,0)*VLOOKUP(ROUNDDOWN($O137,-1),宝石属性!$B$25:$N$41,3,0)+VLOOKUP($P$2,职业被动!$B$6:$M$29,COLUMNS(职业被动!$B$6:G$29),0)*$O137,0)</f>
        <v>1252</v>
      </c>
      <c r="T137" s="9">
        <f>ROUND(属性投放!H$4+装备属性!H$4*IF($O137&lt;10,1,ROUNDDOWN($O137,-1))+SUM(属性投放!I$37:I$45)*$O137+VLOOKUP($P$2,一级属性!$E$41:$P$64,COLUMNS(一级属性!$E$41:K$64),0)*($O137+0.25*IF($O137&lt;10,1,ROUNDDOWN($O137,-1)))+VLOOKUP($P$2,宝石属性!$B$43:$M$66,COLUMNS(宝石属性!$B$43:H$66),0)*10*VLOOKUP(ROUNDDOWN($O137,-1),宝石属性!$B$25:$N$41,2,0)*VLOOKUP(ROUNDDOWN($O137,-1),宝石属性!$B$25:$N$41,3,0)+VLOOKUP($P$2,职业被动!$B$6:$M$29,COLUMNS(职业被动!$B$6:H$29),0)*$O137,0)</f>
        <v>1515</v>
      </c>
      <c r="U137" s="9">
        <f>ROUND(属性投放!I$4+装备属性!I$4*IF($O137&lt;10,1,ROUNDDOWN($O137,-1))+SUM(属性投放!J$37:J$45)*$O137+VLOOKUP($P$2,一级属性!$E$41:$P$64,COLUMNS(一级属性!$E$41:L$64),0)*($O137+0.25*IF($O137&lt;10,1,ROUNDDOWN($O137,-1)))+VLOOKUP($P$2,宝石属性!$B$43:$M$66,COLUMNS(宝石属性!$B$43:I$66),0)*10*VLOOKUP(ROUNDDOWN($O137,-1),宝石属性!$B$25:$N$41,2,0)*VLOOKUP(ROUNDDOWN($O137,-1),宝石属性!$B$25:$N$41,3,0)+VLOOKUP($P$2,职业被动!$B$6:$M$29,COLUMNS(职业被动!$B$6:I$29),0)*$O137,0)</f>
        <v>1534</v>
      </c>
      <c r="V137" s="9">
        <f>ROUND(属性投放!J$4+装备属性!J$4*IF($O137&lt;10,1,ROUNDDOWN($O137,-1))+SUM(属性投放!K$37:K$45)*$O137+VLOOKUP($P$2,一级属性!$E$41:$P$64,COLUMNS(一级属性!$E$41:M$64),0)*($O137+0.25*IF($O137&lt;10,1,ROUNDDOWN($O137,-1)))+VLOOKUP($P$2,宝石属性!$B$43:$M$66,COLUMNS(宝石属性!$B$43:J$66),0)*10*VLOOKUP(ROUNDDOWN($O137,-1),宝石属性!$B$25:$N$41,2,0)*VLOOKUP(ROUNDDOWN($O137,-1),宝石属性!$B$25:$N$41,3,0)+VLOOKUP($P$2,职业被动!$B$6:$M$29,COLUMNS(职业被动!$B$6:J$29),0)*$O137,0)</f>
        <v>1057</v>
      </c>
      <c r="W137" s="9">
        <f>ROUND(属性投放!K$4+装备属性!K$4*IF($O137&lt;10,1,ROUNDDOWN($O137,-1))+SUM(属性投放!L$37:L$45)*$O137+VLOOKUP($P$2,一级属性!$E$41:$P$64,COLUMNS(一级属性!$E$41:N$64),0)*($O137+0.25*IF($O137&lt;10,1,ROUNDDOWN($O137,-1)))+VLOOKUP($P$2,宝石属性!$B$43:$M$66,COLUMNS(宝石属性!$B$43:K$66),0)*10*VLOOKUP(ROUNDDOWN($O137,-1),宝石属性!$B$25:$N$41,2,0)*VLOOKUP(ROUNDDOWN($O137,-1),宝石属性!$B$25:$N$41,3,0)+VLOOKUP($P$2,职业被动!$B$6:$M$29,COLUMNS(职业被动!$B$6:K$29),0)*$O137,0)</f>
        <v>637</v>
      </c>
      <c r="X137" s="9">
        <f>ROUND(属性投放!L$4+装备属性!L$4*IF($O137&lt;10,1,ROUNDDOWN($O137,-1))+SUM(属性投放!M$37:M$45)*$O137+VLOOKUP($P$2,一级属性!$E$41:$P$64,COLUMNS(一级属性!$E$41:O$64),0)*($O137+0.25*IF($O137&lt;10,1,ROUNDDOWN($O137,-1)))+VLOOKUP($P$2,宝石属性!$B$43:$M$66,COLUMNS(宝石属性!$B$43:L$66),0)*10*VLOOKUP(ROUNDDOWN($O137,-1),宝石属性!$B$25:$N$41,2,0)*VLOOKUP(ROUNDDOWN($O137,-1),宝石属性!$B$25:$N$41,3,0)+VLOOKUP($P$2,职业被动!$B$6:$M$29,COLUMNS(职业被动!$B$6:L$29),0)*$O137,0)</f>
        <v>40</v>
      </c>
      <c r="Y137" s="9">
        <f>ROUND(属性投放!M$4+装备属性!M$4*IF($O137&lt;10,1,ROUNDDOWN($O137,-1))+SUM(属性投放!N$37:N$45)*$O137+VLOOKUP($P$2,一级属性!$E$41:$P$64,COLUMNS(一级属性!$E$41:P$64),0)*($O137+0.25*IF($O137&lt;10,1,ROUNDDOWN($O137,-1)))+VLOOKUP($P$2,宝石属性!$B$43:$M$66,COLUMNS(宝石属性!$B$43:M$66),0)*10*VLOOKUP(ROUNDDOWN($O137,-1),宝石属性!$B$25:$N$41,2,0)*VLOOKUP(ROUNDDOWN($O137,-1),宝石属性!$B$25:$N$41,3,0)+VLOOKUP($P$2,职业被动!$B$6:$M$29,COLUMNS(职业被动!$B$6:M$29),0)*$O137,0)</f>
        <v>1460</v>
      </c>
      <c r="Z137" s="48">
        <f>属性价值和能力评分!$F$9+ROUND(属性价值和能力评分!$F$38*10,0)*O137+ROUND((SUM(装备属性!$W$9:$W$14)+属性价值和能力评分!$F$38*1.25+1.4+2.8)*IF(O137&lt;10,1,ROUNDDOWN(O137,-1)),0)+15*VLOOKUP(ROUNDDOWN(O137,-1),宝石属性!$B$26:$D$41,2,0)*6*VLOOKUP(ROUNDDOWN(O137,-1),宝石属性!$B$26:$D$41,3,0)+(属性价值和能力评分!$F$49*9+属性价值和能力评分!$F$50*2+属性价值和能力评分!$F$53*8/5)*O137</f>
        <v>24480</v>
      </c>
      <c r="AB137" s="1">
        <v>134</v>
      </c>
      <c r="AC137" s="9">
        <f>ROUND(属性投放!D$4+装备属性!D$4*IF($AB137&lt;10,1,ROUNDDOWN($AB137,-1))+SUM(属性投放!E$37:E$45)*$AB137+VLOOKUP($AC$2,一级属性!$E$41:$P$64,COLUMNS(一级属性!$E$41:G$64),0)*($AB137+0.25*IF($AB137&lt;10,1,ROUNDDOWN($AB137,-1)))+VLOOKUP($AC$2,宝石属性!$B$43:$M$66,COLUMNS(宝石属性!$B$43:D$66),0)*10*VLOOKUP(ROUNDDOWN($AB137,-1),宝石属性!$B$25:$N$41,2,0)*VLOOKUP(ROUNDDOWN($AB137,-1),宝石属性!$B$25:$N$41,3,0)+VLOOKUP($AC$2,职业被动!$B$6:$M$29,COLUMNS(职业被动!$B$6:D$29),0)*$AB137,0)</f>
        <v>8484</v>
      </c>
      <c r="AD137" s="9">
        <f>ROUND(属性投放!E$4+装备属性!E$4*IF($AB137&lt;10,1,ROUNDDOWN($AB137,-1))+SUM(属性投放!F$37:F$45)*$AB137+VLOOKUP($AC$2,一级属性!$E$41:$P$64,COLUMNS(一级属性!$E$41:H$64),0)*($AB137+0.25*IF($AB137&lt;10,1,ROUNDDOWN($AB137,-1)))+VLOOKUP($AC$2,宝石属性!$B$43:$M$66,COLUMNS(宝石属性!$B$43:E$66),0)*10*VLOOKUP(ROUNDDOWN($AB137,-1),宝石属性!$B$25:$N$41,2,0)*VLOOKUP(ROUNDDOWN($AB137,-1),宝石属性!$B$25:$N$41,3,0)+VLOOKUP($AC$2,职业被动!$B$6:$M$29,COLUMNS(职业被动!$B$6:E$29),0)*$AB137,0)</f>
        <v>3276</v>
      </c>
      <c r="AE137" s="9">
        <f>ROUND(属性投放!F$4+装备属性!F$4*IF($AB137&lt;10,1,ROUNDDOWN($AB137,-1))+SUM(属性投放!G$37:G$45)*$AB137+VLOOKUP($AC$2,一级属性!$E$41:$P$64,COLUMNS(一级属性!$E$41:I$64),0)*($AB137+0.25*IF($AB137&lt;10,1,ROUNDDOWN($AB137,-1)))+VLOOKUP($AC$2,宝石属性!$B$43:$M$66,COLUMNS(宝石属性!$B$43:F$66),0)*10*VLOOKUP(ROUNDDOWN($AB137,-1),宝石属性!$B$25:$N$41,2,0)*VLOOKUP(ROUNDDOWN($AB137,-1),宝石属性!$B$25:$N$41,3,0)+VLOOKUP($AC$2,职业被动!$B$6:$M$29,COLUMNS(职业被动!$B$6:F$29),0)*$AB137,0)</f>
        <v>2260</v>
      </c>
      <c r="AF137" s="9">
        <f>ROUND(属性投放!G$4+装备属性!G$4*IF($AB137&lt;10,1,ROUNDDOWN($AB137,-1))+SUM(属性投放!H$37:H$45)*$AB137+VLOOKUP($AC$2,一级属性!$E$41:$P$64,COLUMNS(一级属性!$E$41:J$64),0)*($AB137+0.25*IF($AB137&lt;10,1,ROUNDDOWN($AB137,-1)))+VLOOKUP($AC$2,宝石属性!$B$43:$M$66,COLUMNS(宝石属性!$B$43:G$66),0)*10*VLOOKUP(ROUNDDOWN($AB137,-1),宝石属性!$B$25:$N$41,2,0)*VLOOKUP(ROUNDDOWN($AB137,-1),宝石属性!$B$25:$N$41,3,0)+VLOOKUP($AC$2,职业被动!$B$6:$M$29,COLUMNS(职业被动!$B$6:G$29),0)*$AB137,0)</f>
        <v>1520</v>
      </c>
      <c r="AG137" s="9">
        <f>ROUND(属性投放!H$4+装备属性!H$4*IF($AB137&lt;10,1,ROUNDDOWN($AB137,-1))+SUM(属性投放!I$37:I$45)*$AB137+VLOOKUP($AC$2,一级属性!$E$41:$P$64,COLUMNS(一级属性!$E$41:K$64),0)*($AB137+0.25*IF($AB137&lt;10,1,ROUNDDOWN($AB137,-1)))+VLOOKUP($AC$2,宝石属性!$B$43:$M$66,COLUMNS(宝石属性!$B$43:H$66),0)*10*VLOOKUP(ROUNDDOWN($AB137,-1),宝石属性!$B$25:$N$41,2,0)*VLOOKUP(ROUNDDOWN($AB137,-1),宝石属性!$B$25:$N$41,3,0)+VLOOKUP($AC$2,职业被动!$B$6:$M$29,COLUMNS(职业被动!$B$6:H$29),0)*$AB137,0)</f>
        <v>881</v>
      </c>
      <c r="AH137" s="9">
        <f>ROUND(属性投放!I$4+装备属性!I$4*IF($AB137&lt;10,1,ROUNDDOWN($AB137,-1))+SUM(属性投放!J$37:J$45)*$AB137+VLOOKUP($AC$2,一级属性!$E$41:$P$64,COLUMNS(一级属性!$E$41:L$64),0)*($AB137+0.25*IF($AB137&lt;10,1,ROUNDDOWN($AB137,-1)))+VLOOKUP($AC$2,宝石属性!$B$43:$M$66,COLUMNS(宝石属性!$B$43:I$66),0)*10*VLOOKUP(ROUNDDOWN($AB137,-1),宝石属性!$B$25:$N$41,2,0)*VLOOKUP(ROUNDDOWN($AB137,-1),宝石属性!$B$25:$N$41,3,0)+VLOOKUP($AC$2,职业被动!$B$6:$M$29,COLUMNS(职业被动!$B$6:I$29),0)*$AB137,0)</f>
        <v>1434</v>
      </c>
      <c r="AI137" s="9">
        <f>ROUND(属性投放!J$4+装备属性!J$4*IF($AB137&lt;10,1,ROUNDDOWN($AB137,-1))+SUM(属性投放!K$37:K$45)*$AB137+VLOOKUP($AC$2,一级属性!$E$41:$P$64,COLUMNS(一级属性!$E$41:M$64),0)*($AB137+0.25*IF($AB137&lt;10,1,ROUNDDOWN($AB137,-1)))+VLOOKUP($AC$2,宝石属性!$B$43:$M$66,COLUMNS(宝石属性!$B$43:J$66),0)*10*VLOOKUP(ROUNDDOWN($AB137,-1),宝石属性!$B$25:$N$41,2,0)*VLOOKUP(ROUNDDOWN($AB137,-1),宝石属性!$B$25:$N$41,3,0)+VLOOKUP($AC$2,职业被动!$B$6:$M$29,COLUMNS(职业被动!$B$6:J$29),0)*$AB137,0)</f>
        <v>941</v>
      </c>
      <c r="AJ137" s="9">
        <f>ROUND(属性投放!K$4+装备属性!K$4*IF($AB137&lt;10,1,ROUNDDOWN($AB137,-1))+SUM(属性投放!L$37:L$45)*$AB137+VLOOKUP($AC$2,一级属性!$E$41:$P$64,COLUMNS(一级属性!$E$41:N$64),0)*($AB137+0.25*IF($AB137&lt;10,1,ROUNDDOWN($AB137,-1)))+VLOOKUP($AC$2,宝石属性!$B$43:$M$66,COLUMNS(宝石属性!$B$43:K$66),0)*10*VLOOKUP(ROUNDDOWN($AB137,-1),宝石属性!$B$25:$N$41,2,0)*VLOOKUP(ROUNDDOWN($AB137,-1),宝石属性!$B$25:$N$41,3,0)+VLOOKUP($AC$2,职业被动!$B$6:$M$29,COLUMNS(职业被动!$B$6:K$29),0)*$AB137,0)</f>
        <v>477</v>
      </c>
      <c r="AK137" s="9">
        <f>ROUND(属性投放!L$4+装备属性!L$4*IF($AB137&lt;10,1,ROUNDDOWN($AB137,-1))+SUM(属性投放!M$37:M$45)*$AB137+VLOOKUP($AC$2,一级属性!$E$41:$P$64,COLUMNS(一级属性!$E$41:O$64),0)*($AB137+0.25*IF($AB137&lt;10,1,ROUNDDOWN($AB137,-1)))+VLOOKUP($AC$2,宝石属性!$B$43:$M$66,COLUMNS(宝石属性!$B$43:L$66),0)*10*VLOOKUP(ROUNDDOWN($AB137,-1),宝石属性!$B$25:$N$41,2,0)*VLOOKUP(ROUNDDOWN($AB137,-1),宝石属性!$B$25:$N$41,3,0)+VLOOKUP($AC$2,职业被动!$B$6:$M$29,COLUMNS(职业被动!$B$6:L$29),0)*$AB137,0)</f>
        <v>40</v>
      </c>
      <c r="AL137" s="9">
        <f>ROUND(属性投放!M$4+装备属性!M$4*IF($AB137&lt;10,1,ROUNDDOWN($AB137,-1))+SUM(属性投放!N$37:N$45)*$AB137+VLOOKUP($AC$2,一级属性!$E$41:$P$64,COLUMNS(一级属性!$E$41:P$64),0)*($AB137+0.25*IF($AB137&lt;10,1,ROUNDDOWN($AB137,-1)))+VLOOKUP($AC$2,宝石属性!$B$43:$M$66,COLUMNS(宝石属性!$B$43:M$66),0)*10*VLOOKUP(ROUNDDOWN($AB137,-1),宝石属性!$B$25:$N$41,2,0)*VLOOKUP(ROUNDDOWN($AB137,-1),宝石属性!$B$25:$N$41,3,0)+VLOOKUP($AC$2,职业被动!$B$6:$M$29,COLUMNS(职业被动!$B$6:M$29),0)*$AB137,0)</f>
        <v>1460</v>
      </c>
      <c r="AM137" s="48">
        <f>属性价值和能力评分!$F$9+ROUND(属性价值和能力评分!$F$38*10,0)*AB137+ROUND((SUM(装备属性!$W$9:$W$14)+属性价值和能力评分!$F$38*1.25+1.4+2.8)*IF(AB137&lt;10,1,ROUNDDOWN(AB137,-1)),0)+15*VLOOKUP(ROUNDDOWN(AB137,-1),宝石属性!$B$26:$D$41,2,0)*6*VLOOKUP(ROUNDDOWN(AB137,-1),宝石属性!$B$26:$D$41,3,0)+(属性价值和能力评分!$F$49*9+属性价值和能力评分!$F$50*2+属性价值和能力评分!$F$53*8/5)*AB137</f>
        <v>24480</v>
      </c>
      <c r="AO137" s="1">
        <v>134</v>
      </c>
      <c r="AP137" s="9">
        <f>ROUND(属性投放!D$4+装备属性!D$4*IF($AO137&lt;10,1,ROUNDDOWN($AO137,-1))+SUM(属性投放!E$37:E$45)*$AO137+VLOOKUP($AP$2,一级属性!$E$41:$P$64,COLUMNS(一级属性!$E$41:G$64),0)*($AO137+0.25*IF($AO137&lt;10,1,ROUNDDOWN($AO137,-1)))+VLOOKUP($AP$2,宝石属性!$B$43:$M$66,COLUMNS(宝石属性!$B$43:D$66),0)*10*VLOOKUP(ROUNDDOWN($AO137,-1),宝石属性!$B$25:$N$41,2,0)*VLOOKUP(ROUNDDOWN($AO137,-1),宝石属性!$B$25:$N$41,3,0)+VLOOKUP($AP$2,职业被动!$B$6:$M$29,COLUMNS(职业被动!$B$6:D$29),0)*$AO137,0)</f>
        <v>8484</v>
      </c>
      <c r="AQ137" s="9">
        <f>ROUND(属性投放!E$4+装备属性!E$4*IF($AO137&lt;10,1,ROUNDDOWN($AO137,-1))+SUM(属性投放!F$37:F$45)*$AO137+VLOOKUP($AP$2,一级属性!$E$41:$P$64,COLUMNS(一级属性!$E$41:H$64),0)*($AO137+0.25*IF($AO137&lt;10,1,ROUNDDOWN($AO137,-1)))+VLOOKUP($AP$2,宝石属性!$B$43:$M$66,COLUMNS(宝石属性!$B$43:E$66),0)*10*VLOOKUP(ROUNDDOWN($AO137,-1),宝石属性!$B$25:$N$41,2,0)*VLOOKUP(ROUNDDOWN($AO137,-1),宝石属性!$B$25:$N$41,3,0)+VLOOKUP($AP$2,职业被动!$B$6:$M$29,COLUMNS(职业被动!$B$6:E$29),0)*$AO137,0)</f>
        <v>5774</v>
      </c>
      <c r="AR137" s="9">
        <f>ROUND(属性投放!F$4+装备属性!F$4*IF($AO137&lt;10,1,ROUNDDOWN($AO137,-1))+SUM(属性投放!G$37:G$45)*$AO137+VLOOKUP($AP$2,一级属性!$E$41:$P$64,COLUMNS(一级属性!$E$41:I$64),0)*($AO137+0.25*IF($AO137&lt;10,1,ROUNDDOWN($AO137,-1)))+VLOOKUP($AP$2,宝石属性!$B$43:$M$66,COLUMNS(宝石属性!$B$43:F$66),0)*10*VLOOKUP(ROUNDDOWN($AO137,-1),宝石属性!$B$25:$N$41,2,0)*VLOOKUP(ROUNDDOWN($AO137,-1),宝石属性!$B$25:$N$41,3,0)+VLOOKUP($AP$2,职业被动!$B$6:$M$29,COLUMNS(职业被动!$B$6:F$29),0)*$AO137,0)</f>
        <v>1434</v>
      </c>
      <c r="AS137" s="9">
        <f>ROUND(属性投放!G$4+装备属性!G$4*IF($AO137&lt;10,1,ROUNDDOWN($AO137,-1))+SUM(属性投放!H$37:H$45)*$AO137+VLOOKUP($AP$2,一级属性!$E$41:$P$64,COLUMNS(一级属性!$E$41:J$64),0)*($AO137+0.25*IF($AO137&lt;10,1,ROUNDDOWN($AO137,-1)))+VLOOKUP($AP$2,宝石属性!$B$43:$M$66,COLUMNS(宝石属性!$B$43:G$66),0)*10*VLOOKUP(ROUNDDOWN($AO137,-1),宝石属性!$B$25:$N$41,2,0)*VLOOKUP(ROUNDDOWN($AO137,-1),宝石属性!$B$25:$N$41,3,0)+VLOOKUP($AP$2,职业被动!$B$6:$M$29,COLUMNS(职业被动!$B$6:G$29),0)*$AO137,0)</f>
        <v>1252</v>
      </c>
      <c r="AT137" s="9">
        <f>ROUND(属性投放!H$4+装备属性!H$4*IF($AO137&lt;10,1,ROUNDDOWN($AO137,-1))+SUM(属性投放!I$37:I$45)*$AO137+VLOOKUP($AP$2,一级属性!$E$41:$P$64,COLUMNS(一级属性!$E$41:K$64),0)*($AO137+0.25*IF($AO137&lt;10,1,ROUNDDOWN($AO137,-1)))+VLOOKUP($AP$2,宝石属性!$B$43:$M$66,COLUMNS(宝石属性!$B$43:H$66),0)*10*VLOOKUP(ROUNDDOWN($AO137,-1),宝石属性!$B$25:$N$41,2,0)*VLOOKUP(ROUNDDOWN($AO137,-1),宝石属性!$B$25:$N$41,3,0)+VLOOKUP($AP$2,职业被动!$B$6:$M$29,COLUMNS(职业被动!$B$6:H$29),0)*$AO137,0)</f>
        <v>1381</v>
      </c>
      <c r="AU137" s="9">
        <f>ROUND(属性投放!I$4+装备属性!I$4*IF($AO137&lt;10,1,ROUNDDOWN($AO137,-1))+SUM(属性投放!J$37:J$45)*$AO137+VLOOKUP($AP$2,一级属性!$E$41:$P$64,COLUMNS(一级属性!$E$41:L$64),0)*($AO137+0.25*IF($AO137&lt;10,1,ROUNDDOWN($AO137,-1)))+VLOOKUP($AP$2,宝石属性!$B$43:$M$66,COLUMNS(宝石属性!$B$43:I$66),0)*10*VLOOKUP(ROUNDDOWN($AO137,-1),宝石属性!$B$25:$N$41,2,0)*VLOOKUP(ROUNDDOWN($AO137,-1),宝石属性!$B$25:$N$41,3,0)+VLOOKUP($AP$2,职业被动!$B$6:$M$29,COLUMNS(职业被动!$B$6:I$29),0)*$AO137,0)</f>
        <v>1534</v>
      </c>
      <c r="AV137" s="9">
        <f>ROUND(属性投放!J$4+装备属性!J$4*IF($AO137&lt;10,1,ROUNDDOWN($AO137,-1))+SUM(属性投放!K$37:K$45)*$AO137+VLOOKUP($AP$2,一级属性!$E$41:$P$64,COLUMNS(一级属性!$E$41:M$64),0)*($AO137+0.25*IF($AO137&lt;10,1,ROUNDDOWN($AO137,-1)))+VLOOKUP($AP$2,宝石属性!$B$43:$M$66,COLUMNS(宝石属性!$B$43:J$66),0)*10*VLOOKUP(ROUNDDOWN($AO137,-1),宝石属性!$B$25:$N$41,2,0)*VLOOKUP(ROUNDDOWN($AO137,-1),宝石属性!$B$25:$N$41,3,0)+VLOOKUP($AP$2,职业被动!$B$6:$M$29,COLUMNS(职业被动!$B$6:J$29),0)*$AO137,0)</f>
        <v>1057</v>
      </c>
      <c r="AW137" s="9">
        <f>ROUND(属性投放!K$4+装备属性!K$4*IF($AO137&lt;10,1,ROUNDDOWN($AO137,-1))+SUM(属性投放!L$37:L$45)*$AO137+VLOOKUP($AP$2,一级属性!$E$41:$P$64,COLUMNS(一级属性!$E$41:N$64),0)*($AO137+0.25*IF($AO137&lt;10,1,ROUNDDOWN($AO137,-1)))+VLOOKUP($AP$2,宝石属性!$B$43:$M$66,COLUMNS(宝石属性!$B$43:K$66),0)*10*VLOOKUP(ROUNDDOWN($AO137,-1),宝石属性!$B$25:$N$41,2,0)*VLOOKUP(ROUNDDOWN($AO137,-1),宝石属性!$B$25:$N$41,3,0)+VLOOKUP($AP$2,职业被动!$B$6:$M$29,COLUMNS(职业被动!$B$6:K$29),0)*$AO137,0)</f>
        <v>477</v>
      </c>
      <c r="AX137" s="9">
        <f>ROUND(属性投放!L$4+装备属性!L$4*IF($AO137&lt;10,1,ROUNDDOWN($AO137,-1))+SUM(属性投放!M$37:M$45)*$AO137+VLOOKUP($AP$2,一级属性!$E$41:$P$64,COLUMNS(一级属性!$E$41:O$64),0)*($AO137+0.25*IF($AO137&lt;10,1,ROUNDDOWN($AO137,-1)))+VLOOKUP($AP$2,宝石属性!$B$43:$M$66,COLUMNS(宝石属性!$B$43:L$66),0)*10*VLOOKUP(ROUNDDOWN($AO137,-1),宝石属性!$B$25:$N$41,2,0)*VLOOKUP(ROUNDDOWN($AO137,-1),宝石属性!$B$25:$N$41,3,0)+VLOOKUP($AP$2,职业被动!$B$6:$M$29,COLUMNS(职业被动!$B$6:L$29),0)*$AO137,0)</f>
        <v>1440</v>
      </c>
      <c r="AY137" s="9">
        <f>ROUND(属性投放!M$4+装备属性!M$4*IF($AO137&lt;10,1,ROUNDDOWN($AO137,-1))+SUM(属性投放!N$37:N$45)*$AO137+VLOOKUP($AP$2,一级属性!$E$41:$P$64,COLUMNS(一级属性!$E$41:P$64),0)*($AO137+0.25*IF($AO137&lt;10,1,ROUNDDOWN($AO137,-1)))+VLOOKUP($AP$2,宝石属性!$B$43:$M$66,COLUMNS(宝石属性!$B$43:M$66),0)*10*VLOOKUP(ROUNDDOWN($AO137,-1),宝石属性!$B$25:$N$41,2,0)*VLOOKUP(ROUNDDOWN($AO137,-1),宝石属性!$B$25:$N$41,3,0)+VLOOKUP($AP$2,职业被动!$B$6:$M$29,COLUMNS(职业被动!$B$6:M$29),0)*$AO137,0)</f>
        <v>1460</v>
      </c>
      <c r="AZ137" s="48">
        <f>属性价值和能力评分!$F$9+ROUND(属性价值和能力评分!$F$38*10,0)*AO137+ROUND((SUM(装备属性!$W$9:$W$14)+属性价值和能力评分!$F$38*1.25+1.4+2.8)*IF(AO137&lt;10,1,ROUNDDOWN(AO137,-1)),0)+15*VLOOKUP(ROUNDDOWN(AO137,-1),宝石属性!$B$26:$D$41,2,0)*6*VLOOKUP(ROUNDDOWN(AO137,-1),宝石属性!$B$26:$D$41,3,0)+(属性价值和能力评分!$F$49*9+属性价值和能力评分!$F$50*2+属性价值和能力评分!$F$53*8/5)*AO137</f>
        <v>24480</v>
      </c>
      <c r="BB137" s="1">
        <v>134</v>
      </c>
      <c r="BC137" s="9">
        <f>ROUND(属性投放!D$4+装备属性!D$4*IF($BB137&lt;10,1,ROUNDDOWN($BB137,-1))+SUM(属性投放!E$37:E$45)*$BB137+VLOOKUP($BC$2,一级属性!$E$41:$P$64,COLUMNS(一级属性!$E$41:G$64),0)*($BB137+0.25*IF($BB137&lt;10,1,ROUNDDOWN($BB137,-1)))+VLOOKUP($BC$2,宝石属性!$B$43:$M$66,COLUMNS(宝石属性!$B$43:D$66),0)*10*VLOOKUP(ROUNDDOWN($BB137,-1),宝石属性!$B$25:$N$41,2,0)*VLOOKUP(ROUNDDOWN($BB137,-1),宝石属性!$B$25:$N$41,3,0)+VLOOKUP($BC$2,职业被动!$B$6:$M$29,COLUMNS(职业被动!$B$6:D$29),0)*$BB137,0)</f>
        <v>7546</v>
      </c>
      <c r="BD137" s="9">
        <f>ROUND(属性投放!E$4+装备属性!E$4*IF($BB137&lt;10,1,ROUNDDOWN($BB137,-1))+SUM(属性投放!F$37:F$45)*$BB137+VLOOKUP($BC$2,一级属性!$E$41:$P$64,COLUMNS(一级属性!$E$41:H$64),0)*($BB137+0.25*IF($BB137&lt;10,1,ROUNDDOWN($BB137,-1)))+VLOOKUP($BC$2,宝石属性!$B$43:$M$66,COLUMNS(宝石属性!$B$43:E$66),0)*10*VLOOKUP(ROUNDDOWN($BB137,-1),宝石属性!$B$25:$N$41,2,0)*VLOOKUP(ROUNDDOWN($BB137,-1),宝石属性!$B$25:$N$41,3,0)+VLOOKUP($BC$2,职业被动!$B$6:$M$29,COLUMNS(职业被动!$B$6:E$29),0)*$BB137,0)</f>
        <v>6606</v>
      </c>
      <c r="BE137" s="9">
        <f>ROUND(属性投放!F$4+装备属性!F$4*IF($BB137&lt;10,1,ROUNDDOWN($BB137,-1))+SUM(属性投放!G$37:G$45)*$BB137+VLOOKUP($BC$2,一级属性!$E$41:$P$64,COLUMNS(一级属性!$E$41:I$64),0)*($BB137+0.25*IF($BB137&lt;10,1,ROUNDDOWN($BB137,-1)))+VLOOKUP($BC$2,宝石属性!$B$43:$M$66,COLUMNS(宝石属性!$B$43:F$66),0)*10*VLOOKUP(ROUNDDOWN($BB137,-1),宝石属性!$B$25:$N$41,2,0)*VLOOKUP(ROUNDDOWN($BB137,-1),宝石属性!$B$25:$N$41,3,0)+VLOOKUP($BC$2,职业被动!$B$6:$M$29,COLUMNS(职业被动!$B$6:F$29),0)*$BB137,0)</f>
        <v>1434</v>
      </c>
      <c r="BF137" s="9">
        <f>ROUND(属性投放!G$4+装备属性!G$4*IF($BB137&lt;10,1,ROUNDDOWN($BB137,-1))+SUM(属性投放!H$37:H$45)*$BB137+VLOOKUP($BC$2,一级属性!$E$41:$P$64,COLUMNS(一级属性!$E$41:J$64),0)*($BB137+0.25*IF($BB137&lt;10,1,ROUNDDOWN($BB137,-1)))+VLOOKUP($BC$2,宝石属性!$B$43:$M$66,COLUMNS(宝石属性!$B$43:G$66),0)*10*VLOOKUP(ROUNDDOWN($BB137,-1),宝石属性!$B$25:$N$41,2,0)*VLOOKUP(ROUNDDOWN($BB137,-1),宝石属性!$B$25:$N$41,3,0)+VLOOKUP($BC$2,职业被动!$B$6:$M$29,COLUMNS(职业被动!$B$6:G$29),0)*$BB137,0)</f>
        <v>1252</v>
      </c>
      <c r="BG137" s="9">
        <f>ROUND(属性投放!H$4+装备属性!H$4*IF($BB137&lt;10,1,ROUNDDOWN($BB137,-1))+SUM(属性投放!I$37:I$45)*$BB137+VLOOKUP($BC$2,一级属性!$E$41:$P$64,COLUMNS(一级属性!$E$41:K$64),0)*($BB137+0.25*IF($BB137&lt;10,1,ROUNDDOWN($BB137,-1)))+VLOOKUP($BC$2,宝石属性!$B$43:$M$66,COLUMNS(宝石属性!$B$43:H$66),0)*10*VLOOKUP(ROUNDDOWN($BB137,-1),宝石属性!$B$25:$N$41,2,0)*VLOOKUP(ROUNDDOWN($BB137,-1),宝石属性!$B$25:$N$41,3,0)+VLOOKUP($BC$2,职业被动!$B$6:$M$29,COLUMNS(职业被动!$B$6:H$29),0)*$BB137,0)</f>
        <v>1935</v>
      </c>
      <c r="BH137" s="9">
        <f>ROUND(属性投放!I$4+装备属性!I$4*IF($BB137&lt;10,1,ROUNDDOWN($BB137,-1))+SUM(属性投放!J$37:J$45)*$BB137+VLOOKUP($BC$2,一级属性!$E$41:$P$64,COLUMNS(一级属性!$E$41:L$64),0)*($BB137+0.25*IF($BB137&lt;10,1,ROUNDDOWN($BB137,-1)))+VLOOKUP($BC$2,宝石属性!$B$43:$M$66,COLUMNS(宝石属性!$B$43:I$66),0)*10*VLOOKUP(ROUNDDOWN($BB137,-1),宝石属性!$B$25:$N$41,2,0)*VLOOKUP(ROUNDDOWN($BB137,-1),宝石属性!$B$25:$N$41,3,0)+VLOOKUP($BC$2,职业被动!$B$6:$M$29,COLUMNS(职业被动!$B$6:I$29),0)*$BB137,0)</f>
        <v>1834</v>
      </c>
      <c r="BI137" s="9">
        <f>ROUND(属性投放!J$4+装备属性!J$4*IF($BB137&lt;10,1,ROUNDDOWN($BB137,-1))+SUM(属性投放!K$37:K$45)*$BB137+VLOOKUP($BC$2,一级属性!$E$41:$P$64,COLUMNS(一级属性!$E$41:M$64),0)*($BB137+0.25*IF($BB137&lt;10,1,ROUNDDOWN($BB137,-1)))+VLOOKUP($BC$2,宝石属性!$B$43:$M$66,COLUMNS(宝石属性!$B$43:J$66),0)*10*VLOOKUP(ROUNDDOWN($BB137,-1),宝石属性!$B$25:$N$41,2,0)*VLOOKUP(ROUNDDOWN($BB137,-1),宝石属性!$B$25:$N$41,3,0)+VLOOKUP($BC$2,职业被动!$B$6:$M$29,COLUMNS(职业被动!$B$6:J$29),0)*$BB137,0)</f>
        <v>808</v>
      </c>
      <c r="BJ137" s="9">
        <f>ROUND(属性投放!K$4+装备属性!K$4*IF($BB137&lt;10,1,ROUNDDOWN($BB137,-1))+SUM(属性投放!L$37:L$45)*$BB137+VLOOKUP($BC$2,一级属性!$E$41:$P$64,COLUMNS(一级属性!$E$41:N$64),0)*($BB137+0.25*IF($BB137&lt;10,1,ROUNDDOWN($BB137,-1)))+VLOOKUP($BC$2,宝石属性!$B$43:$M$66,COLUMNS(宝石属性!$B$43:K$66),0)*10*VLOOKUP(ROUNDDOWN($BB137,-1),宝石属性!$B$25:$N$41,2,0)*VLOOKUP(ROUNDDOWN($BB137,-1),宝石属性!$B$25:$N$41,3,0)+VLOOKUP($BC$2,职业被动!$B$6:$M$29,COLUMNS(职业被动!$B$6:K$29),0)*$BB137,0)</f>
        <v>477</v>
      </c>
      <c r="BK137" s="9">
        <f>ROUND(属性投放!L$4+装备属性!L$4*IF($BB137&lt;10,1,ROUNDDOWN($BB137,-1))+SUM(属性投放!M$37:M$45)*$BB137+VLOOKUP($BC$2,一级属性!$E$41:$P$64,COLUMNS(一级属性!$E$41:O$64),0)*($BB137+0.25*IF($BB137&lt;10,1,ROUNDDOWN($BB137,-1)))+VLOOKUP($BC$2,宝石属性!$B$43:$M$66,COLUMNS(宝石属性!$B$43:L$66),0)*10*VLOOKUP(ROUNDDOWN($BB137,-1),宝石属性!$B$25:$N$41,2,0)*VLOOKUP(ROUNDDOWN($BB137,-1),宝石属性!$B$25:$N$41,3,0)+VLOOKUP($BC$2,职业被动!$B$6:$M$29,COLUMNS(职业被动!$B$6:L$29),0)*$BB137,0)</f>
        <v>40</v>
      </c>
      <c r="BL137" s="9">
        <f>ROUND(属性投放!M$4+装备属性!M$4*IF($BB137&lt;10,1,ROUNDDOWN($BB137,-1))+SUM(属性投放!N$37:N$45)*$BB137+VLOOKUP($BC$2,一级属性!$E$41:$P$64,COLUMNS(一级属性!$E$41:P$64),0)*($BB137+0.25*IF($BB137&lt;10,1,ROUNDDOWN($BB137,-1)))+VLOOKUP($BC$2,宝石属性!$B$43:$M$66,COLUMNS(宝石属性!$B$43:M$66),0)*10*VLOOKUP(ROUNDDOWN($BB137,-1),宝石属性!$B$25:$N$41,2,0)*VLOOKUP(ROUNDDOWN($BB137,-1),宝石属性!$B$25:$N$41,3,0)+VLOOKUP($BC$2,职业被动!$B$6:$M$29,COLUMNS(职业被动!$B$6:M$29),0)*$BB137,0)</f>
        <v>1460</v>
      </c>
      <c r="BM137" s="48">
        <f>属性价值和能力评分!$F$9+ROUND(属性价值和能力评分!$F$38*10,0)*BB137+ROUND((SUM(装备属性!$W$9:$W$14)+属性价值和能力评分!$F$38*1.25+1.4+2.8)*IF(BB137&lt;10,1,ROUNDDOWN(BB137,-1)),0)+15*VLOOKUP(ROUNDDOWN(BB137,-1),宝石属性!$B$26:$D$41,2,0)*6*VLOOKUP(ROUNDDOWN(BB137,-1),宝石属性!$B$26:$D$41,3,0)+(属性价值和能力评分!$F$49*9+属性价值和能力评分!$F$50*2+属性价值和能力评分!$F$53*8/5)*BB137</f>
        <v>24480</v>
      </c>
      <c r="BO137" s="1">
        <v>134</v>
      </c>
      <c r="BP137" s="9">
        <f>ROUND(属性投放!D$4+装备属性!D$4*IF($BO137&lt;10,1,ROUNDDOWN($BO137,-1))+SUM(属性投放!E$37:E$45)*$BO137+VLOOKUP($BP$2,一级属性!$E$41:$P$64,COLUMNS(一级属性!$E$41:G$64),0)*($BO137+0.25*IF($BO137&lt;10,1,ROUNDDOWN($BO137,-1)))+VLOOKUP($BP$2,宝石属性!$B$43:$M$66,COLUMNS(宝石属性!$B$43:D$66),0)*10*VLOOKUP(ROUNDDOWN($BO137,-1),宝石属性!$B$25:$N$41,2,0)*VLOOKUP(ROUNDDOWN($BO137,-1),宝石属性!$B$25:$N$41,3,0)+VLOOKUP($BP$2,职业被动!$B$6:$M$29,COLUMNS(职业被动!$B$6:D$29),0)*$BO137,0)</f>
        <v>9422</v>
      </c>
      <c r="BQ137" s="9">
        <f>ROUND(属性投放!E$4+装备属性!E$4*IF($BO137&lt;10,1,ROUNDDOWN($BO137,-1))+SUM(属性投放!F$37:F$45)*$BO137+VLOOKUP($BP$2,一级属性!$E$41:$P$64,COLUMNS(一级属性!$E$41:H$64),0)*($BO137+0.25*IF($BO137&lt;10,1,ROUNDDOWN($BO137,-1)))+VLOOKUP($BP$2,宝石属性!$B$43:$M$66,COLUMNS(宝石属性!$B$43:E$66),0)*10*VLOOKUP(ROUNDDOWN($BO137,-1),宝石属性!$B$25:$N$41,2,0)*VLOOKUP(ROUNDDOWN($BO137,-1),宝石属性!$B$25:$N$41,3,0)+VLOOKUP($BP$2,职业被动!$B$6:$M$29,COLUMNS(职业被动!$B$6:E$29),0)*$BO137,0)</f>
        <v>5774</v>
      </c>
      <c r="BR137" s="9">
        <f>ROUND(属性投放!F$4+装备属性!F$4*IF($BO137&lt;10,1,ROUNDDOWN($BO137,-1))+SUM(属性投放!G$37:G$45)*$BO137+VLOOKUP($BP$2,一级属性!$E$41:$P$64,COLUMNS(一级属性!$E$41:I$64),0)*($BO137+0.25*IF($BO137&lt;10,1,ROUNDDOWN($BO137,-1)))+VLOOKUP($BP$2,宝石属性!$B$43:$M$66,COLUMNS(宝石属性!$B$43:F$66),0)*10*VLOOKUP(ROUNDDOWN($BO137,-1),宝石属性!$B$25:$N$41,2,0)*VLOOKUP(ROUNDDOWN($BO137,-1),宝石属性!$B$25:$N$41,3,0)+VLOOKUP($BP$2,职业被动!$B$6:$M$29,COLUMNS(职业被动!$B$6:F$29),0)*$BO137,0)</f>
        <v>1434</v>
      </c>
      <c r="BS137" s="9">
        <f>ROUND(属性投放!G$4+装备属性!G$4*IF($BO137&lt;10,1,ROUNDDOWN($BO137,-1))+SUM(属性投放!H$37:H$45)*$BO137+VLOOKUP($BP$2,一级属性!$E$41:$P$64,COLUMNS(一级属性!$E$41:J$64),0)*($BO137+0.25*IF($BO137&lt;10,1,ROUNDDOWN($BO137,-1)))+VLOOKUP($BP$2,宝石属性!$B$43:$M$66,COLUMNS(宝石属性!$B$43:G$66),0)*10*VLOOKUP(ROUNDDOWN($BO137,-1),宝石属性!$B$25:$N$41,2,0)*VLOOKUP(ROUNDDOWN($BO137,-1),宝石属性!$B$25:$N$41,3,0)+VLOOKUP($BP$2,职业被动!$B$6:$M$29,COLUMNS(职业被动!$B$6:G$29),0)*$BO137,0)</f>
        <v>1252</v>
      </c>
      <c r="BT137" s="9">
        <f>ROUND(属性投放!H$4+装备属性!H$4*IF($BO137&lt;10,1,ROUNDDOWN($BO137,-1))+SUM(属性投放!I$37:I$45)*$BO137+VLOOKUP($BP$2,一级属性!$E$41:$P$64,COLUMNS(一级属性!$E$41:K$64),0)*($BO137+0.25*IF($BO137&lt;10,1,ROUNDDOWN($BO137,-1)))+VLOOKUP($BP$2,宝石属性!$B$43:$M$66,COLUMNS(宝石属性!$B$43:H$66),0)*10*VLOOKUP(ROUNDDOWN($BO137,-1),宝石属性!$B$25:$N$41,2,0)*VLOOKUP(ROUNDDOWN($BO137,-1),宝石属性!$B$25:$N$41,3,0)+VLOOKUP($BP$2,职业被动!$B$6:$M$29,COLUMNS(职业被动!$B$6:H$29),0)*$BO137,0)</f>
        <v>1515</v>
      </c>
      <c r="BU137" s="9">
        <f>ROUND(属性投放!I$4+装备属性!I$4*IF($BO137&lt;10,1,ROUNDDOWN($BO137,-1))+SUM(属性投放!J$37:J$45)*$BO137+VLOOKUP($BP$2,一级属性!$E$41:$P$64,COLUMNS(一级属性!$E$41:L$64),0)*($BO137+0.25*IF($BO137&lt;10,1,ROUNDDOWN($BO137,-1)))+VLOOKUP($BP$2,宝石属性!$B$43:$M$66,COLUMNS(宝石属性!$B$43:I$66),0)*10*VLOOKUP(ROUNDDOWN($BO137,-1),宝石属性!$B$25:$N$41,2,0)*VLOOKUP(ROUNDDOWN($BO137,-1),宝石属性!$B$25:$N$41,3,0)+VLOOKUP($BP$2,职业被动!$B$6:$M$29,COLUMNS(职业被动!$B$6:I$29),0)*$BO137,0)</f>
        <v>1534</v>
      </c>
      <c r="BV137" s="9">
        <f>ROUND(属性投放!J$4+装备属性!J$4*IF($BO137&lt;10,1,ROUNDDOWN($BO137,-1))+SUM(属性投放!K$37:K$45)*$BO137+VLOOKUP($BP$2,一级属性!$E$41:$P$64,COLUMNS(一级属性!$E$41:M$64),0)*($BO137+0.25*IF($BO137&lt;10,1,ROUNDDOWN($BO137,-1)))+VLOOKUP($BP$2,宝石属性!$B$43:$M$66,COLUMNS(宝石属性!$B$43:J$66),0)*10*VLOOKUP(ROUNDDOWN($BO137,-1),宝石属性!$B$25:$N$41,2,0)*VLOOKUP(ROUNDDOWN($BO137,-1),宝石属性!$B$25:$N$41,3,0)+VLOOKUP($BP$2,职业被动!$B$6:$M$29,COLUMNS(职业被动!$B$6:J$29),0)*$BO137,0)</f>
        <v>1057</v>
      </c>
      <c r="BW137" s="9">
        <f>ROUND(属性投放!K$4+装备属性!K$4*IF($BO137&lt;10,1,ROUNDDOWN($BO137,-1))+SUM(属性投放!L$37:L$45)*$BO137+VLOOKUP($BP$2,一级属性!$E$41:$P$64,COLUMNS(一级属性!$E$41:N$64),0)*($BO137+0.25*IF($BO137&lt;10,1,ROUNDDOWN($BO137,-1)))+VLOOKUP($BP$2,宝石属性!$B$43:$M$66,COLUMNS(宝石属性!$B$43:K$66),0)*10*VLOOKUP(ROUNDDOWN($BO137,-1),宝石属性!$B$25:$N$41,2,0)*VLOOKUP(ROUNDDOWN($BO137,-1),宝石属性!$B$25:$N$41,3,0)+VLOOKUP($BP$2,职业被动!$B$6:$M$29,COLUMNS(职业被动!$B$6:K$29),0)*$BO137,0)</f>
        <v>637</v>
      </c>
      <c r="BX137" s="9">
        <f>ROUND(属性投放!L$4+装备属性!L$4*IF($BO137&lt;10,1,ROUNDDOWN($BO137,-1))+SUM(属性投放!M$37:M$45)*$BO137+VLOOKUP($BP$2,一级属性!$E$41:$P$64,COLUMNS(一级属性!$E$41:O$64),0)*($BO137+0.25*IF($BO137&lt;10,1,ROUNDDOWN($BO137,-1)))+VLOOKUP($BP$2,宝石属性!$B$43:$M$66,COLUMNS(宝石属性!$B$43:L$66),0)*10*VLOOKUP(ROUNDDOWN($BO137,-1),宝石属性!$B$25:$N$41,2,0)*VLOOKUP(ROUNDDOWN($BO137,-1),宝石属性!$B$25:$N$41,3,0)+VLOOKUP($BP$2,职业被动!$B$6:$M$29,COLUMNS(职业被动!$B$6:L$29),0)*$BO137,0)</f>
        <v>40</v>
      </c>
      <c r="BY137" s="9">
        <f>ROUND(属性投放!M$4+装备属性!M$4*IF($BO137&lt;10,1,ROUNDDOWN($BO137,-1))+SUM(属性投放!N$37:N$45)*$BO137+VLOOKUP($BP$2,一级属性!$E$41:$P$64,COLUMNS(一级属性!$E$41:P$64),0)*($BO137+0.25*IF($BO137&lt;10,1,ROUNDDOWN($BO137,-1)))+VLOOKUP($BP$2,宝石属性!$B$43:$M$66,COLUMNS(宝石属性!$B$43:M$66),0)*10*VLOOKUP(ROUNDDOWN($BO137,-1),宝石属性!$B$25:$N$41,2,0)*VLOOKUP(ROUNDDOWN($BO137,-1),宝石属性!$B$25:$N$41,3,0)+VLOOKUP($BP$2,职业被动!$B$6:$M$29,COLUMNS(职业被动!$B$6:M$29),0)*$BO137,0)</f>
        <v>1460</v>
      </c>
      <c r="BZ137" s="48">
        <f>属性价值和能力评分!$F$9+ROUND(属性价值和能力评分!$F$38*10,0)*BO137+ROUND((SUM(装备属性!$W$9:$W$14)+属性价值和能力评分!$F$38*1.25+1.4+2.8)*IF(BO137&lt;10,1,ROUNDDOWN(BO137,-1)),0)+15*VLOOKUP(ROUNDDOWN(BO137,-1),宝石属性!$B$26:$D$41,2,0)*6*VLOOKUP(ROUNDDOWN(BO137,-1),宝石属性!$B$26:$D$41,3,0)+(属性价值和能力评分!$F$49*9+属性价值和能力评分!$F$50*2+属性价值和能力评分!$F$53*8/5)*BO137</f>
        <v>24480</v>
      </c>
      <c r="CB137" s="1">
        <v>134</v>
      </c>
      <c r="CC137" s="9">
        <f>ROUND(属性投放!D$4+装备属性!D$4*IF($CB137&lt;10,1,ROUNDDOWN($CB137,-1))+SUM(属性投放!E$37:E$45)*$CB137+VLOOKUP($CC$2,一级属性!$E$41:$P$64,COLUMNS(一级属性!$E$41:G$64),0)*($CB137+0.25*IF($CB137&lt;10,1,ROUNDDOWN($CB137,-1)))+VLOOKUP($CC$2,宝石属性!$B$43:$M$66,COLUMNS(宝石属性!$B$43:D$66),0)*10*VLOOKUP(ROUNDDOWN($CB137,-1),宝石属性!$B$25:$N$41,2,0)*VLOOKUP(ROUNDDOWN($CB137,-1),宝石属性!$B$25:$N$41,3,0)+VLOOKUP($CC$2,职业被动!$B$6:$M$29,COLUMNS(职业被动!$B$6:D$29),0)*$CB137,0)</f>
        <v>6214</v>
      </c>
      <c r="CD137" s="9">
        <f>ROUND(属性投放!E$4+装备属性!E$4*IF($CB137&lt;10,1,ROUNDDOWN($CB137,-1))+SUM(属性投放!F$37:F$45)*$CB137+VLOOKUP($CC$2,一级属性!$E$41:$P$64,COLUMNS(一级属性!$E$41:H$64),0)*($CB137+0.25*IF($CB137&lt;10,1,ROUNDDOWN($CB137,-1)))+VLOOKUP($CC$2,宝石属性!$B$43:$M$66,COLUMNS(宝石属性!$B$43:E$66),0)*10*VLOOKUP(ROUNDDOWN($CB137,-1),宝石属性!$B$25:$N$41,2,0)*VLOOKUP(ROUNDDOWN($CB137,-1),宝石属性!$B$25:$N$41,3,0)+VLOOKUP($CC$2,职业被动!$B$6:$M$29,COLUMNS(职业被动!$B$6:E$29),0)*$CB137,0)</f>
        <v>3276</v>
      </c>
      <c r="CE137" s="9">
        <f>ROUND(属性投放!F$4+装备属性!F$4*IF($CB137&lt;10,1,ROUNDDOWN($CB137,-1))+SUM(属性投放!G$37:G$45)*$CB137+VLOOKUP($CC$2,一级属性!$E$41:$P$64,COLUMNS(一级属性!$E$41:I$64),0)*($CB137+0.25*IF($CB137&lt;10,1,ROUNDDOWN($CB137,-1)))+VLOOKUP($CC$2,宝石属性!$B$43:$M$66,COLUMNS(宝石属性!$B$43:F$66),0)*10*VLOOKUP(ROUNDDOWN($CB137,-1),宝石属性!$B$25:$N$41,2,0)*VLOOKUP(ROUNDDOWN($CB137,-1),宝石属性!$B$25:$N$41,3,0)+VLOOKUP($CC$2,职业被动!$B$6:$M$29,COLUMNS(职业被动!$B$6:F$29),0)*$CB137,0)</f>
        <v>2922</v>
      </c>
      <c r="CF137" s="9">
        <f>ROUND(属性投放!G$4+装备属性!G$4*IF($CB137&lt;10,1,ROUNDDOWN($CB137,-1))+SUM(属性投放!H$37:H$45)*$CB137+VLOOKUP($CC$2,一级属性!$E$41:$P$64,COLUMNS(一级属性!$E$41:J$64),0)*($CB137+0.25*IF($CB137&lt;10,1,ROUNDDOWN($CB137,-1)))+VLOOKUP($CC$2,宝石属性!$B$43:$M$66,COLUMNS(宝石属性!$B$43:G$66),0)*10*VLOOKUP(ROUNDDOWN($CB137,-1),宝石属性!$B$25:$N$41,2,0)*VLOOKUP(ROUNDDOWN($CB137,-1),宝石属性!$B$25:$N$41,3,0)+VLOOKUP($CC$2,职业被动!$B$6:$M$29,COLUMNS(职业被动!$B$6:G$29),0)*$CB137,0)</f>
        <v>1386</v>
      </c>
      <c r="CG137" s="9">
        <f>ROUND(属性投放!H$4+装备属性!H$4*IF($CB137&lt;10,1,ROUNDDOWN($CB137,-1))+SUM(属性投放!I$37:I$45)*$CB137+VLOOKUP($CC$2,一级属性!$E$41:$P$64,COLUMNS(一级属性!$E$41:K$64),0)*($CB137+0.25*IF($CB137&lt;10,1,ROUNDDOWN($CB137,-1)))+VLOOKUP($CC$2,宝石属性!$B$43:$M$66,COLUMNS(宝石属性!$B$43:H$66),0)*10*VLOOKUP(ROUNDDOWN($CB137,-1),宝石属性!$B$25:$N$41,2,0)*VLOOKUP(ROUNDDOWN($CB137,-1),宝石属性!$B$25:$N$41,3,0)+VLOOKUP($CC$2,职业被动!$B$6:$M$29,COLUMNS(职业被动!$B$6:H$29),0)*$CB137,0)</f>
        <v>881</v>
      </c>
      <c r="CH137" s="9">
        <f>ROUND(属性投放!I$4+装备属性!I$4*IF($CB137&lt;10,1,ROUNDDOWN($CB137,-1))+SUM(属性投放!J$37:J$45)*$CB137+VLOOKUP($CC$2,一级属性!$E$41:$P$64,COLUMNS(一级属性!$E$41:L$64),0)*($CB137+0.25*IF($CB137&lt;10,1,ROUNDDOWN($CB137,-1)))+VLOOKUP($CC$2,宝石属性!$B$43:$M$66,COLUMNS(宝石属性!$B$43:I$66),0)*10*VLOOKUP(ROUNDDOWN($CB137,-1),宝石属性!$B$25:$N$41,2,0)*VLOOKUP(ROUNDDOWN($CB137,-1),宝石属性!$B$25:$N$41,3,0)+VLOOKUP($CC$2,职业被动!$B$6:$M$29,COLUMNS(职业被动!$B$6:I$29),0)*$CB137,0)</f>
        <v>1467</v>
      </c>
      <c r="CI137" s="9">
        <f>ROUND(属性投放!J$4+装备属性!J$4*IF($CB137&lt;10,1,ROUNDDOWN($CB137,-1))+SUM(属性投放!K$37:K$45)*$CB137+VLOOKUP($CC$2,一级属性!$E$41:$P$64,COLUMNS(一级属性!$E$41:M$64),0)*($CB137+0.25*IF($CB137&lt;10,1,ROUNDDOWN($CB137,-1)))+VLOOKUP($CC$2,宝石属性!$B$43:$M$66,COLUMNS(宝石属性!$B$43:J$66),0)*10*VLOOKUP(ROUNDDOWN($CB137,-1),宝石属性!$B$25:$N$41,2,0)*VLOOKUP(ROUNDDOWN($CB137,-1),宝石属性!$B$25:$N$41,3,0)+VLOOKUP($CC$2,职业被动!$B$6:$M$29,COLUMNS(职业被动!$B$6:J$29),0)*$CB137,0)</f>
        <v>941</v>
      </c>
      <c r="CJ137" s="9">
        <f>ROUND(属性投放!K$4+装备属性!K$4*IF($CB137&lt;10,1,ROUNDDOWN($CB137,-1))+SUM(属性投放!L$37:L$45)*$CB137+VLOOKUP($CC$2,一级属性!$E$41:$P$64,COLUMNS(一级属性!$E$41:N$64),0)*($CB137+0.25*IF($CB137&lt;10,1,ROUNDDOWN($CB137,-1)))+VLOOKUP($CC$2,宝石属性!$B$43:$M$66,COLUMNS(宝石属性!$B$43:K$66),0)*10*VLOOKUP(ROUNDDOWN($CB137,-1),宝石属性!$B$25:$N$41,2,0)*VLOOKUP(ROUNDDOWN($CB137,-1),宝石属性!$B$25:$N$41,3,0)+VLOOKUP($CC$2,职业被动!$B$6:$M$29,COLUMNS(职业被动!$B$6:K$29),0)*$CB137,0)</f>
        <v>477</v>
      </c>
      <c r="CK137" s="9">
        <f>ROUND(属性投放!L$4+装备属性!L$4*IF($CB137&lt;10,1,ROUNDDOWN($CB137,-1))+SUM(属性投放!M$37:M$45)*$CB137+VLOOKUP($CC$2,一级属性!$E$41:$P$64,COLUMNS(一级属性!$E$41:O$64),0)*($CB137+0.25*IF($CB137&lt;10,1,ROUNDDOWN($CB137,-1)))+VLOOKUP($CC$2,宝石属性!$B$43:$M$66,COLUMNS(宝石属性!$B$43:L$66),0)*10*VLOOKUP(ROUNDDOWN($CB137,-1),宝石属性!$B$25:$N$41,2,0)*VLOOKUP(ROUNDDOWN($CB137,-1),宝石属性!$B$25:$N$41,3,0)+VLOOKUP($CC$2,职业被动!$B$6:$M$29,COLUMNS(职业被动!$B$6:L$29),0)*$CB137,0)</f>
        <v>40</v>
      </c>
      <c r="CL137" s="9">
        <f>ROUND(属性投放!M$4+装备属性!M$4*IF($CB137&lt;10,1,ROUNDDOWN($CB137,-1))+SUM(属性投放!N$37:N$45)*$CB137+VLOOKUP($CC$2,一级属性!$E$41:$P$64,COLUMNS(一级属性!$E$41:P$64),0)*($CB137+0.25*IF($CB137&lt;10,1,ROUNDDOWN($CB137,-1)))+VLOOKUP($CC$2,宝石属性!$B$43:$M$66,COLUMNS(宝石属性!$B$43:M$66),0)*10*VLOOKUP(ROUNDDOWN($CB137,-1),宝石属性!$B$25:$N$41,2,0)*VLOOKUP(ROUNDDOWN($CB137,-1),宝石属性!$B$25:$N$41,3,0)+VLOOKUP($CC$2,职业被动!$B$6:$M$29,COLUMNS(职业被动!$B$6:M$29),0)*$CB137,0)</f>
        <v>1380</v>
      </c>
      <c r="CM137" s="48">
        <f>属性价值和能力评分!$F$9+ROUND(属性价值和能力评分!$F$38*10,0)*CB137+ROUND((SUM(装备属性!$W$9:$W$14)+属性价值和能力评分!$F$38*1.25+1.4+2.8)*IF(CB137&lt;10,1,ROUNDDOWN(CB137,-1)),0)+15*VLOOKUP(ROUNDDOWN(CB137,-1),宝石属性!$B$26:$D$41,2,0)*6*VLOOKUP(ROUNDDOWN(CB137,-1),宝石属性!$B$26:$D$41,3,0)+(属性价值和能力评分!$F$49*9+属性价值和能力评分!$F$50*2+属性价值和能力评分!$F$53*8/5)*CB137</f>
        <v>24480</v>
      </c>
      <c r="CO137" s="1">
        <v>134</v>
      </c>
      <c r="CP137" s="9">
        <f>ROUND(属性投放!D$4+装备属性!D$4*IF($CO137&lt;10,1,ROUNDDOWN($CO137,-1))+SUM(属性投放!E$37:E$45)*$CO137+VLOOKUP($CP$2,一级属性!$E$41:$P$64,COLUMNS(一级属性!$E$41:G$64),0)*($CO137+0.25*IF($CO137&lt;10,1,ROUNDDOWN($CO137,-1)))+VLOOKUP($CP$2,宝石属性!$B$43:$M$66,COLUMNS(宝石属性!$B$43:D$66),0)*10*VLOOKUP(ROUNDDOWN($CO137,-1),宝石属性!$B$25:$N$41,2,0)*VLOOKUP(ROUNDDOWN($CO137,-1),宝石属性!$B$25:$N$41,3,0)+VLOOKUP($CP$2,职业被动!$B$6:$M$29,COLUMNS(职业被动!$B$6:D$29),0)*$CO137,0)</f>
        <v>6214</v>
      </c>
      <c r="CQ137" s="9">
        <f>ROUND(属性投放!E$4+装备属性!E$4*IF($CO137&lt;10,1,ROUNDDOWN($CO137,-1))+SUM(属性投放!F$37:F$45)*$CO137+VLOOKUP($CP$2,一级属性!$E$41:$P$64,COLUMNS(一级属性!$E$41:H$64),0)*($CO137+0.25*IF($CO137&lt;10,1,ROUNDDOWN($CO137,-1)))+VLOOKUP($CP$2,宝石属性!$B$43:$M$66,COLUMNS(宝石属性!$B$43:E$66),0)*10*VLOOKUP(ROUNDDOWN($CO137,-1),宝石属性!$B$25:$N$41,2,0)*VLOOKUP(ROUNDDOWN($CO137,-1),宝石属性!$B$25:$N$41,3,0)+VLOOKUP($CP$2,职业被动!$B$6:$M$29,COLUMNS(职业被动!$B$6:E$29),0)*$CO137,0)</f>
        <v>7439</v>
      </c>
      <c r="CR137" s="9">
        <f>ROUND(属性投放!F$4+装备属性!F$4*IF($CO137&lt;10,1,ROUNDDOWN($CO137,-1))+SUM(属性投放!G$37:G$45)*$CO137+VLOOKUP($CP$2,一级属性!$E$41:$P$64,COLUMNS(一级属性!$E$41:I$64),0)*($CO137+0.25*IF($CO137&lt;10,1,ROUNDDOWN($CO137,-1)))+VLOOKUP($CP$2,宝石属性!$B$43:$M$66,COLUMNS(宝石属性!$B$43:F$66),0)*10*VLOOKUP(ROUNDDOWN($CO137,-1),宝石属性!$B$25:$N$41,2,0)*VLOOKUP(ROUNDDOWN($CO137,-1),宝石属性!$B$25:$N$41,3,0)+VLOOKUP($CP$2,职业被动!$B$6:$M$29,COLUMNS(职业被动!$B$6:F$29),0)*$CO137,0)</f>
        <v>1434</v>
      </c>
      <c r="CS137" s="9">
        <f>ROUND(属性投放!G$4+装备属性!G$4*IF($CO137&lt;10,1,ROUNDDOWN($CO137,-1))+SUM(属性投放!H$37:H$45)*$CO137+VLOOKUP($CP$2,一级属性!$E$41:$P$64,COLUMNS(一级属性!$E$41:J$64),0)*($CO137+0.25*IF($CO137&lt;10,1,ROUNDDOWN($CO137,-1)))+VLOOKUP($CP$2,宝石属性!$B$43:$M$66,COLUMNS(宝石属性!$B$43:G$66),0)*10*VLOOKUP(ROUNDDOWN($CO137,-1),宝石属性!$B$25:$N$41,2,0)*VLOOKUP(ROUNDDOWN($CO137,-1),宝石属性!$B$25:$N$41,3,0)+VLOOKUP($CP$2,职业被动!$B$6:$M$29,COLUMNS(职业被动!$B$6:G$29),0)*$CO137,0)</f>
        <v>1252</v>
      </c>
      <c r="CT137" s="9">
        <f>ROUND(属性投放!H$4+装备属性!H$4*IF($CO137&lt;10,1,ROUNDDOWN($CO137,-1))+SUM(属性投放!I$37:I$45)*$CO137+VLOOKUP($CP$2,一级属性!$E$41:$P$64,COLUMNS(一级属性!$E$41:K$64),0)*($CO137+0.25*IF($CO137&lt;10,1,ROUNDDOWN($CO137,-1)))+VLOOKUP($CP$2,宝石属性!$B$43:$M$66,COLUMNS(宝石属性!$B$43:H$66),0)*10*VLOOKUP(ROUNDDOWN($CO137,-1),宝石属性!$B$25:$N$41,2,0)*VLOOKUP(ROUNDDOWN($CO137,-1),宝石属性!$B$25:$N$41,3,0)+VLOOKUP($CP$2,职业被动!$B$6:$M$29,COLUMNS(职业被动!$B$6:H$29),0)*$CO137,0)</f>
        <v>2222</v>
      </c>
      <c r="CU137" s="9">
        <f>ROUND(属性投放!I$4+装备属性!I$4*IF($CO137&lt;10,1,ROUNDDOWN($CO137,-1))+SUM(属性投放!J$37:J$45)*$CO137+VLOOKUP($CP$2,一级属性!$E$41:$P$64,COLUMNS(一级属性!$E$41:L$64),0)*($CO137+0.25*IF($CO137&lt;10,1,ROUNDDOWN($CO137,-1)))+VLOOKUP($CP$2,宝石属性!$B$43:$M$66,COLUMNS(宝石属性!$B$43:I$66),0)*10*VLOOKUP(ROUNDDOWN($CO137,-1),宝石属性!$B$25:$N$41,2,0)*VLOOKUP(ROUNDDOWN($CO137,-1),宝石属性!$B$25:$N$41,3,0)+VLOOKUP($CP$2,职业被动!$B$6:$M$29,COLUMNS(职业被动!$B$6:I$29),0)*$CO137,0)</f>
        <v>1934</v>
      </c>
      <c r="CV137" s="9">
        <f>ROUND(属性投放!J$4+装备属性!J$4*IF($CO137&lt;10,1,ROUNDDOWN($CO137,-1))+SUM(属性投放!K$37:K$45)*$CO137+VLOOKUP($CP$2,一级属性!$E$41:$P$64,COLUMNS(一级属性!$E$41:M$64),0)*($CO137+0.25*IF($CO137&lt;10,1,ROUNDDOWN($CO137,-1)))+VLOOKUP($CP$2,宝石属性!$B$43:$M$66,COLUMNS(宝石属性!$B$43:J$66),0)*10*VLOOKUP(ROUNDDOWN($CO137,-1),宝石属性!$B$25:$N$41,2,0)*VLOOKUP(ROUNDDOWN($CO137,-1),宝石属性!$B$25:$N$41,3,0)+VLOOKUP($CP$2,职业被动!$B$6:$M$29,COLUMNS(职业被动!$B$6:J$29),0)*$CO137,0)</f>
        <v>774</v>
      </c>
      <c r="CW137" s="9">
        <f>ROUND(属性投放!K$4+装备属性!K$4*IF($CO137&lt;10,1,ROUNDDOWN($CO137,-1))+SUM(属性投放!L$37:L$45)*$CO137+VLOOKUP($CP$2,一级属性!$E$41:$P$64,COLUMNS(一级属性!$E$41:N$64),0)*($CO137+0.25*IF($CO137&lt;10,1,ROUNDDOWN($CO137,-1)))+VLOOKUP($CP$2,宝石属性!$B$43:$M$66,COLUMNS(宝石属性!$B$43:K$66),0)*10*VLOOKUP(ROUNDDOWN($CO137,-1),宝石属性!$B$25:$N$41,2,0)*VLOOKUP(ROUNDDOWN($CO137,-1),宝石属性!$B$25:$N$41,3,0)+VLOOKUP($CP$2,职业被动!$B$6:$M$29,COLUMNS(职业被动!$B$6:K$29),0)*$CO137,0)</f>
        <v>477</v>
      </c>
      <c r="CX137" s="9">
        <f>ROUND(属性投放!L$4+装备属性!L$4*IF($CO137&lt;10,1,ROUNDDOWN($CO137,-1))+SUM(属性投放!M$37:M$45)*$CO137+VLOOKUP($CP$2,一级属性!$E$41:$P$64,COLUMNS(一级属性!$E$41:O$64),0)*($CO137+0.25*IF($CO137&lt;10,1,ROUNDDOWN($CO137,-1)))+VLOOKUP($CP$2,宝石属性!$B$43:$M$66,COLUMNS(宝石属性!$B$43:L$66),0)*10*VLOOKUP(ROUNDDOWN($CO137,-1),宝石属性!$B$25:$N$41,2,0)*VLOOKUP(ROUNDDOWN($CO137,-1),宝石属性!$B$25:$N$41,3,0)+VLOOKUP($CP$2,职业被动!$B$6:$M$29,COLUMNS(职业被动!$B$6:L$29),0)*$CO137,0)</f>
        <v>40</v>
      </c>
      <c r="CY137" s="9">
        <f>ROUND(属性投放!M$4+装备属性!M$4*IF($CO137&lt;10,1,ROUNDDOWN($CO137,-1))+SUM(属性投放!N$37:N$45)*$CO137+VLOOKUP($CP$2,一级属性!$E$41:$P$64,COLUMNS(一级属性!$E$41:P$64),0)*($CO137+0.25*IF($CO137&lt;10,1,ROUNDDOWN($CO137,-1)))+VLOOKUP($CP$2,宝石属性!$B$43:$M$66,COLUMNS(宝石属性!$B$43:M$66),0)*10*VLOOKUP(ROUNDDOWN($CO137,-1),宝石属性!$B$25:$N$41,2,0)*VLOOKUP(ROUNDDOWN($CO137,-1),宝石属性!$B$25:$N$41,3,0)+VLOOKUP($CP$2,职业被动!$B$6:$M$29,COLUMNS(职业被动!$B$6:M$29),0)*$CO137,0)</f>
        <v>1380</v>
      </c>
      <c r="CZ137" s="48">
        <f>属性价值和能力评分!$F$9+ROUND(属性价值和能力评分!$F$38*10,0)*CO137+ROUND((SUM(装备属性!$W$9:$W$14)+属性价值和能力评分!$F$38*1.25+1.4+2.8)*IF(CO137&lt;10,1,ROUNDDOWN(CO137,-1)),0)+15*VLOOKUP(ROUNDDOWN(CO137,-1),宝石属性!$B$26:$D$41,2,0)*6*VLOOKUP(ROUNDDOWN(CO137,-1),宝石属性!$B$26:$D$41,3,0)+(属性价值和能力评分!$F$49*9+属性价值和能力评分!$F$50*2+属性价值和能力评分!$F$53*8/5)*CO137</f>
        <v>24480</v>
      </c>
      <c r="DB137" s="1">
        <v>134</v>
      </c>
      <c r="DC137" s="9">
        <f>ROUND(属性投放!D$4+装备属性!D$4*IF($DB137&lt;10,1,ROUNDDOWN($DB137,-1))+SUM(属性投放!E$37:E$45)*$DB137+VLOOKUP($DC$2,一级属性!$E$41:$P$64,COLUMNS(一级属性!$E$41:G$64),0)*($DB137+0.25*IF($DB137&lt;10,1,ROUNDDOWN($DB137,-1)))+VLOOKUP($DC$2,宝石属性!$B$43:$M$66,COLUMNS(宝石属性!$B$43:D$66),0)*10*VLOOKUP(ROUNDDOWN($DB137,-1),宝石属性!$B$25:$N$41,2,0)*VLOOKUP(ROUNDDOWN($DB137,-1),宝石属性!$B$25:$N$41,3,0)+VLOOKUP($DC$2,职业被动!$B$6:$M$29,COLUMNS(职业被动!$B$6:D$29),0)*$DB137,0)</f>
        <v>7152</v>
      </c>
      <c r="DD137" s="9">
        <f>ROUND(属性投放!E$4+装备属性!E$4*IF($DB137&lt;10,1,ROUNDDOWN($DB137,-1))+SUM(属性投放!F$37:F$45)*$DB137+VLOOKUP($DC$2,一级属性!$E$41:$P$64,COLUMNS(一级属性!$E$41:H$64),0)*($DB137+0.25*IF($DB137&lt;10,1,ROUNDDOWN($DB137,-1)))+VLOOKUP($DC$2,宝石属性!$B$43:$M$66,COLUMNS(宝石属性!$B$43:E$66),0)*10*VLOOKUP(ROUNDDOWN($DB137,-1),宝石属性!$B$25:$N$41,2,0)*VLOOKUP(ROUNDDOWN($DB137,-1),宝石属性!$B$25:$N$41,3,0)+VLOOKUP($DC$2,职业被动!$B$6:$M$29,COLUMNS(职业被动!$B$6:E$29),0)*$DB137,0)</f>
        <v>3276</v>
      </c>
      <c r="DE137" s="9">
        <f>ROUND(属性投放!F$4+装备属性!F$4*IF($DB137&lt;10,1,ROUNDDOWN($DB137,-1))+SUM(属性投放!G$37:G$45)*$DB137+VLOOKUP($DC$2,一级属性!$E$41:$P$64,COLUMNS(一级属性!$E$41:I$64),0)*($DB137+0.25*IF($DB137&lt;10,1,ROUNDDOWN($DB137,-1)))+VLOOKUP($DC$2,宝石属性!$B$43:$M$66,COLUMNS(宝石属性!$B$43:F$66),0)*10*VLOOKUP(ROUNDDOWN($DB137,-1),宝石属性!$B$25:$N$41,2,0)*VLOOKUP(ROUNDDOWN($DB137,-1),宝石属性!$B$25:$N$41,3,0)+VLOOKUP($DC$2,职业被动!$B$6:$M$29,COLUMNS(职业被动!$B$6:F$29),0)*$DB137,0)</f>
        <v>1434</v>
      </c>
      <c r="DF137" s="9">
        <f>ROUND(属性投放!G$4+装备属性!G$4*IF($DB137&lt;10,1,ROUNDDOWN($DB137,-1))+SUM(属性投放!H$37:H$45)*$DB137+VLOOKUP($DC$2,一级属性!$E$41:$P$64,COLUMNS(一级属性!$E$41:J$64),0)*($DB137+0.25*IF($DB137&lt;10,1,ROUNDDOWN($DB137,-1)))+VLOOKUP($DC$2,宝石属性!$B$43:$M$66,COLUMNS(宝石属性!$B$43:G$66),0)*10*VLOOKUP(ROUNDDOWN($DB137,-1),宝石属性!$B$25:$N$41,2,0)*VLOOKUP(ROUNDDOWN($DB137,-1),宝石属性!$B$25:$N$41,3,0)+VLOOKUP($DC$2,职业被动!$B$6:$M$29,COLUMNS(职业被动!$B$6:G$29),0)*$DB137,0)</f>
        <v>3591</v>
      </c>
      <c r="DG137" s="9">
        <f>ROUND(属性投放!H$4+装备属性!H$4*IF($DB137&lt;10,1,ROUNDDOWN($DB137,-1))+SUM(属性投放!I$37:I$45)*$DB137+VLOOKUP($DC$2,一级属性!$E$41:$P$64,COLUMNS(一级属性!$E$41:K$64),0)*($DB137+0.25*IF($DB137&lt;10,1,ROUNDDOWN($DB137,-1)))+VLOOKUP($DC$2,宝石属性!$B$43:$M$66,COLUMNS(宝石属性!$B$43:H$66),0)*10*VLOOKUP(ROUNDDOWN($DB137,-1),宝石属性!$B$25:$N$41,2,0)*VLOOKUP(ROUNDDOWN($DB137,-1),宝石属性!$B$25:$N$41,3,0)+VLOOKUP($DC$2,职业被动!$B$6:$M$29,COLUMNS(职业被动!$B$6:H$29),0)*$DB137,0)</f>
        <v>881</v>
      </c>
      <c r="DH137" s="9">
        <f>ROUND(属性投放!I$4+装备属性!I$4*IF($DB137&lt;10,1,ROUNDDOWN($DB137,-1))+SUM(属性投放!J$37:J$45)*$DB137+VLOOKUP($DC$2,一级属性!$E$41:$P$64,COLUMNS(一级属性!$E$41:L$64),0)*($DB137+0.25*IF($DB137&lt;10,1,ROUNDDOWN($DB137,-1)))+VLOOKUP($DC$2,宝石属性!$B$43:$M$66,COLUMNS(宝石属性!$B$43:I$66),0)*10*VLOOKUP(ROUNDDOWN($DB137,-1),宝石属性!$B$25:$N$41,2,0)*VLOOKUP(ROUNDDOWN($DB137,-1),宝石属性!$B$25:$N$41,3,0)+VLOOKUP($DC$2,职业被动!$B$6:$M$29,COLUMNS(职业被动!$B$6:I$29),0)*$DB137,0)</f>
        <v>1301</v>
      </c>
      <c r="DI137" s="9">
        <f>ROUND(属性投放!J$4+装备属性!J$4*IF($DB137&lt;10,1,ROUNDDOWN($DB137,-1))+SUM(属性投放!K$37:K$45)*$DB137+VLOOKUP($DC$2,一级属性!$E$41:$P$64,COLUMNS(一级属性!$E$41:M$64),0)*($DB137+0.25*IF($DB137&lt;10,1,ROUNDDOWN($DB137,-1)))+VLOOKUP($DC$2,宝石属性!$B$43:$M$66,COLUMNS(宝石属性!$B$43:J$66),0)*10*VLOOKUP(ROUNDDOWN($DB137,-1),宝石属性!$B$25:$N$41,2,0)*VLOOKUP(ROUNDDOWN($DB137,-1),宝石属性!$B$25:$N$41,3,0)+VLOOKUP($DC$2,职业被动!$B$6:$M$29,COLUMNS(职业被动!$B$6:J$29),0)*$DB137,0)</f>
        <v>941</v>
      </c>
      <c r="DJ137" s="9">
        <f>ROUND(属性投放!K$4+装备属性!K$4*IF($DB137&lt;10,1,ROUNDDOWN($DB137,-1))+SUM(属性投放!L$37:L$45)*$DB137+VLOOKUP($DC$2,一级属性!$E$41:$P$64,COLUMNS(一级属性!$E$41:N$64),0)*($DB137+0.25*IF($DB137&lt;10,1,ROUNDDOWN($DB137,-1)))+VLOOKUP($DC$2,宝石属性!$B$43:$M$66,COLUMNS(宝石属性!$B$43:K$66),0)*10*VLOOKUP(ROUNDDOWN($DB137,-1),宝石属性!$B$25:$N$41,2,0)*VLOOKUP(ROUNDDOWN($DB137,-1),宝石属性!$B$25:$N$41,3,0)+VLOOKUP($DC$2,职业被动!$B$6:$M$29,COLUMNS(职业被动!$B$6:K$29),0)*$DB137,0)</f>
        <v>637</v>
      </c>
      <c r="DK137" s="9">
        <f>ROUND(属性投放!L$4+装备属性!L$4*IF($DB137&lt;10,1,ROUNDDOWN($DB137,-1))+SUM(属性投放!M$37:M$45)*$DB137+VLOOKUP($DC$2,一级属性!$E$41:$P$64,COLUMNS(一级属性!$E$41:O$64),0)*($DB137+0.25*IF($DB137&lt;10,1,ROUNDDOWN($DB137,-1)))+VLOOKUP($DC$2,宝石属性!$B$43:$M$66,COLUMNS(宝石属性!$B$43:L$66),0)*10*VLOOKUP(ROUNDDOWN($DB137,-1),宝石属性!$B$25:$N$41,2,0)*VLOOKUP(ROUNDDOWN($DB137,-1),宝石属性!$B$25:$N$41,3,0)+VLOOKUP($DC$2,职业被动!$B$6:$M$29,COLUMNS(职业被动!$B$6:L$29),0)*$DB137,0)</f>
        <v>40</v>
      </c>
      <c r="DL137" s="9">
        <f>ROUND(属性投放!M$4+装备属性!M$4*IF($DB137&lt;10,1,ROUNDDOWN($DB137,-1))+SUM(属性投放!N$37:N$45)*$DB137+VLOOKUP($DC$2,一级属性!$E$41:$P$64,COLUMNS(一级属性!$E$41:P$64),0)*($DB137+0.25*IF($DB137&lt;10,1,ROUNDDOWN($DB137,-1)))+VLOOKUP($DC$2,宝石属性!$B$43:$M$66,COLUMNS(宝石属性!$B$43:M$66),0)*10*VLOOKUP(ROUNDDOWN($DB137,-1),宝石属性!$B$25:$N$41,2,0)*VLOOKUP(ROUNDDOWN($DB137,-1),宝石属性!$B$25:$N$41,3,0)+VLOOKUP($DC$2,职业被动!$B$6:$M$29,COLUMNS(职业被动!$B$6:M$29),0)*$DB137,0)</f>
        <v>1380</v>
      </c>
      <c r="DM137" s="48">
        <f>属性价值和能力评分!$F$9+ROUND(属性价值和能力评分!$F$38*10,0)*DB137+ROUND((SUM(装备属性!$W$9:$W$14)+属性价值和能力评分!$F$38*1.25+1.4+2.8)*IF(DB137&lt;10,1,ROUNDDOWN(DB137,-1)),0)+15*VLOOKUP(ROUNDDOWN(DB137,-1),宝石属性!$B$26:$D$41,2,0)*6*VLOOKUP(ROUNDDOWN(DB137,-1),宝石属性!$B$26:$D$41,3,0)+(属性价值和能力评分!$F$49*9+属性价值和能力评分!$F$50*2+属性价值和能力评分!$F$53*8/5)*DB137</f>
        <v>24480</v>
      </c>
      <c r="DO137" s="1">
        <v>134</v>
      </c>
      <c r="DP137" s="9">
        <f>ROUND(属性投放!D$4+装备属性!D$4*IF($DO137&lt;10,1,ROUNDDOWN($DO137,-1))+SUM(属性投放!E$37:E$45)*$DO137+VLOOKUP($DP$2,一级属性!$E$41:$P$64,COLUMNS(一级属性!$E$41:G$64),0)*($DO137+0.25*IF($DO137&lt;10,1,ROUNDDOWN($DO137,-1)))+VLOOKUP($DP$2,宝石属性!$B$43:$M$66,COLUMNS(宝石属性!$B$43:D$66),0)*10*VLOOKUP(ROUNDDOWN($DO137,-1),宝石属性!$B$25:$N$41,2,0)*VLOOKUP(ROUNDDOWN($DO137,-1),宝石属性!$B$25:$N$41,3,0)+VLOOKUP($DP$2,职业被动!$B$6:$M$29,COLUMNS(职业被动!$B$6:D$29),0)*$DO137,0)</f>
        <v>15550</v>
      </c>
      <c r="DQ137" s="9">
        <f>ROUND(属性投放!E$4+装备属性!E$4*IF($DO137&lt;10,1,ROUNDDOWN($DO137,-1))+SUM(属性投放!F$37:F$45)*$DO137+VLOOKUP($DP$2,一级属性!$E$41:$P$64,COLUMNS(一级属性!$E$41:H$64),0)*($DO137+0.25*IF($DO137&lt;10,1,ROUNDDOWN($DO137,-1)))+VLOOKUP($DP$2,宝石属性!$B$43:$M$66,COLUMNS(宝石属性!$B$43:E$66),0)*10*VLOOKUP(ROUNDDOWN($DO137,-1),宝石属性!$B$25:$N$41,2,0)*VLOOKUP(ROUNDDOWN($DO137,-1),宝石属性!$B$25:$N$41,3,0)+VLOOKUP($DP$2,职业被动!$B$6:$M$29,COLUMNS(职业被动!$B$6:E$29),0)*$DO137,0)</f>
        <v>3276</v>
      </c>
      <c r="DR137" s="9">
        <f>ROUND(属性投放!F$4+装备属性!F$4*IF($DO137&lt;10,1,ROUNDDOWN($DO137,-1))+SUM(属性投放!G$37:G$45)*$DO137+VLOOKUP($DP$2,一级属性!$E$41:$P$64,COLUMNS(一级属性!$E$41:I$64),0)*($DO137+0.25*IF($DO137&lt;10,1,ROUNDDOWN($DO137,-1)))+VLOOKUP($DP$2,宝石属性!$B$43:$M$66,COLUMNS(宝石属性!$B$43:F$66),0)*10*VLOOKUP(ROUNDDOWN($DO137,-1),宝石属性!$B$25:$N$41,2,0)*VLOOKUP(ROUNDDOWN($DO137,-1),宝石属性!$B$25:$N$41,3,0)+VLOOKUP($DP$2,职业被动!$B$6:$M$29,COLUMNS(职业被动!$B$6:F$29),0)*$DO137,0)</f>
        <v>1434</v>
      </c>
      <c r="DS137" s="9">
        <f>ROUND(属性投放!G$4+装备属性!G$4*IF($DO137&lt;10,1,ROUNDDOWN($DO137,-1))+SUM(属性投放!H$37:H$45)*$DO137+VLOOKUP($DP$2,一级属性!$E$41:$P$64,COLUMNS(一级属性!$E$41:J$64),0)*($DO137+0.25*IF($DO137&lt;10,1,ROUNDDOWN($DO137,-1)))+VLOOKUP($DP$2,宝石属性!$B$43:$M$66,COLUMNS(宝石属性!$B$43:G$66),0)*10*VLOOKUP(ROUNDDOWN($DO137,-1),宝石属性!$B$25:$N$41,2,0)*VLOOKUP(ROUNDDOWN($DO137,-1),宝石属性!$B$25:$N$41,3,0)+VLOOKUP($DP$2,职业被动!$B$6:$M$29,COLUMNS(职业被动!$B$6:G$29),0)*$DO137,0)</f>
        <v>1252</v>
      </c>
      <c r="DT137" s="9">
        <f>ROUND(属性投放!H$4+装备属性!H$4*IF($DO137&lt;10,1,ROUNDDOWN($DO137,-1))+SUM(属性投放!I$37:I$45)*$DO137+VLOOKUP($DP$2,一级属性!$E$41:$P$64,COLUMNS(一级属性!$E$41:K$64),0)*($DO137+0.25*IF($DO137&lt;10,1,ROUNDDOWN($DO137,-1)))+VLOOKUP($DP$2,宝石属性!$B$43:$M$66,COLUMNS(宝石属性!$B$43:H$66),0)*10*VLOOKUP(ROUNDDOWN($DO137,-1),宝石属性!$B$25:$N$41,2,0)*VLOOKUP(ROUNDDOWN($DO137,-1),宝石属性!$B$25:$N$41,3,0)+VLOOKUP($DP$2,职业被动!$B$6:$M$29,COLUMNS(职业被动!$B$6:H$29),0)*$DO137,0)</f>
        <v>1015</v>
      </c>
      <c r="DU137" s="9">
        <f>ROUND(属性投放!I$4+装备属性!I$4*IF($DO137&lt;10,1,ROUNDDOWN($DO137,-1))+SUM(属性投放!J$37:J$45)*$DO137+VLOOKUP($DP$2,一级属性!$E$41:$P$64,COLUMNS(一级属性!$E$41:L$64),0)*($DO137+0.25*IF($DO137&lt;10,1,ROUNDDOWN($DO137,-1)))+VLOOKUP($DP$2,宝石属性!$B$43:$M$66,COLUMNS(宝石属性!$B$43:I$66),0)*10*VLOOKUP(ROUNDDOWN($DO137,-1),宝石属性!$B$25:$N$41,2,0)*VLOOKUP(ROUNDDOWN($DO137,-1),宝石属性!$B$25:$N$41,3,0)+VLOOKUP($DP$2,职业被动!$B$6:$M$29,COLUMNS(职业被动!$B$6:I$29),0)*$DO137,0)</f>
        <v>1301</v>
      </c>
      <c r="DV137" s="9">
        <f>ROUND(属性投放!J$4+装备属性!J$4*IF($DO137&lt;10,1,ROUNDDOWN($DO137,-1))+SUM(属性投放!K$37:K$45)*$DO137+VLOOKUP($DP$2,一级属性!$E$41:$P$64,COLUMNS(一级属性!$E$41:M$64),0)*($DO137+0.25*IF($DO137&lt;10,1,ROUNDDOWN($DO137,-1)))+VLOOKUP($DP$2,宝石属性!$B$43:$M$66,COLUMNS(宝石属性!$B$43:J$66),0)*10*VLOOKUP(ROUNDDOWN($DO137,-1),宝石属性!$B$25:$N$41,2,0)*VLOOKUP(ROUNDDOWN($DO137,-1),宝石属性!$B$25:$N$41,3,0)+VLOOKUP($DP$2,职业被动!$B$6:$M$29,COLUMNS(职业被动!$B$6:J$29),0)*$DO137,0)</f>
        <v>941</v>
      </c>
      <c r="DW137" s="9">
        <f>ROUND(属性投放!K$4+装备属性!K$4*IF($DO137&lt;10,1,ROUNDDOWN($DO137,-1))+SUM(属性投放!L$37:L$45)*$DO137+VLOOKUP($DP$2,一级属性!$E$41:$P$64,COLUMNS(一级属性!$E$41:N$64),0)*($DO137+0.25*IF($DO137&lt;10,1,ROUNDDOWN($DO137,-1)))+VLOOKUP($DP$2,宝石属性!$B$43:$M$66,COLUMNS(宝石属性!$B$43:K$66),0)*10*VLOOKUP(ROUNDDOWN($DO137,-1),宝石属性!$B$25:$N$41,2,0)*VLOOKUP(ROUNDDOWN($DO137,-1),宝石属性!$B$25:$N$41,3,0)+VLOOKUP($DP$2,职业被动!$B$6:$M$29,COLUMNS(职业被动!$B$6:K$29),0)*$DO137,0)</f>
        <v>637</v>
      </c>
      <c r="DX137" s="9">
        <f>ROUND(属性投放!L$4+装备属性!L$4*IF($DO137&lt;10,1,ROUNDDOWN($DO137,-1))+SUM(属性投放!M$37:M$45)*$DO137+VLOOKUP($DP$2,一级属性!$E$41:$P$64,COLUMNS(一级属性!$E$41:O$64),0)*($DO137+0.25*IF($DO137&lt;10,1,ROUNDDOWN($DO137,-1)))+VLOOKUP($DP$2,宝石属性!$B$43:$M$66,COLUMNS(宝石属性!$B$43:L$66),0)*10*VLOOKUP(ROUNDDOWN($DO137,-1),宝石属性!$B$25:$N$41,2,0)*VLOOKUP(ROUNDDOWN($DO137,-1),宝石属性!$B$25:$N$41,3,0)+VLOOKUP($DP$2,职业被动!$B$6:$M$29,COLUMNS(职业被动!$B$6:L$29),0)*$DO137,0)</f>
        <v>40</v>
      </c>
      <c r="DY137" s="9">
        <f>ROUND(属性投放!M$4+装备属性!M$4*IF($DO137&lt;10,1,ROUNDDOWN($DO137,-1))+SUM(属性投放!N$37:N$45)*$DO137+VLOOKUP($DP$2,一级属性!$E$41:$P$64,COLUMNS(一级属性!$E$41:P$64),0)*($DO137+0.25*IF($DO137&lt;10,1,ROUNDDOWN($DO137,-1)))+VLOOKUP($DP$2,宝石属性!$B$43:$M$66,COLUMNS(宝石属性!$B$43:M$66),0)*10*VLOOKUP(ROUNDDOWN($DO137,-1),宝石属性!$B$25:$N$41,2,0)*VLOOKUP(ROUNDDOWN($DO137,-1),宝石属性!$B$25:$N$41,3,0)+VLOOKUP($DP$2,职业被动!$B$6:$M$29,COLUMNS(职业被动!$B$6:M$29),0)*$DO137,0)</f>
        <v>1380</v>
      </c>
      <c r="DZ137" s="48">
        <f>属性价值和能力评分!$F$9+ROUND(属性价值和能力评分!$F$38*10,0)*DO137+ROUND((SUM(装备属性!$W$9:$W$14)+属性价值和能力评分!$F$38*1.25+1.4+2.8)*IF(DO137&lt;10,1,ROUNDDOWN(DO137,-1)),0)+15*VLOOKUP(ROUNDDOWN(DO137,-1),宝石属性!$B$26:$D$41,2,0)*6*VLOOKUP(ROUNDDOWN(DO137,-1),宝石属性!$B$26:$D$41,3,0)+(属性价值和能力评分!$F$49*9+属性价值和能力评分!$F$50*2+属性价值和能力评分!$F$53*8/5)*DO137</f>
        <v>24480</v>
      </c>
      <c r="EA137" s="17"/>
      <c r="EB137" s="1">
        <v>134</v>
      </c>
      <c r="EC137" s="1">
        <f>ROUND(CC137/MAX(CE137/10,((CE137*(1+属性投放!$E$8)-CF137+属性投放!$F$8*EB137)*(1+属性投放!$G$8)*(1+属性投放!$H$8))),1)</f>
        <v>2.8</v>
      </c>
      <c r="ED137" s="1">
        <f>ROUND(CP137/MAX(CE137/10,((CE137*(1+属性投放!$E$8)-CS137+属性投放!$F$8*EB137)*(1+属性投放!$G$8)*(1+属性投放!$H$8))),1)</f>
        <v>2.6</v>
      </c>
      <c r="EE137" s="1">
        <f>ROUND(DC137/MAX(CE137/10,((CE137*(1+属性投放!$E$8)-DF137+属性投放!$F$8*EB137)*(1+属性投放!$G$8)*(1+属性投放!$H$8))),1)</f>
        <v>24.5</v>
      </c>
      <c r="EF137" s="1">
        <f>ROUND(DP137/MAX(CE137/10,((CE137*(1+属性投放!$E$8)-DS137+属性投放!$F$8*EB137)*(1+属性投放!$G$8)*(1+属性投放!$H$8))),1)</f>
        <v>6.6</v>
      </c>
      <c r="EH137" s="1">
        <f>ROUND(CC137/MAX(属性投放!$F$9*EB137,((CT137*(1+属性投放!$E$9)-CH137+属性投放!$F$9*EB137)*(1+属性投放!$G$9)*(1+属性投放!$H$9))),1)</f>
        <v>2.6</v>
      </c>
      <c r="EI137" s="1">
        <f>ROUND(CP137/MAX(属性投放!$F$9*EB137,((CT137*(1+属性投放!$E$9)-CU137+属性投放!$F$9*EB137)*(1+属性投放!$G$9)*(1+属性投放!$H$9))),1)</f>
        <v>3.3</v>
      </c>
      <c r="EJ137" s="1">
        <f>ROUND(DC137/MAX(属性投放!$F$9*EB137,((CT137*(1+属性投放!$E$9)-DH137+属性投放!$F$9*EB137)*(1+属性投放!$G$9)*(1+属性投放!$H$9))),1)</f>
        <v>2.8</v>
      </c>
      <c r="EK137" s="1">
        <f>ROUND(DP137/MAX(属性投放!$F$9*EB137,((CT137*(1+属性投放!$E$9)-DU137+属性投放!$F$9*EB137)*(1+属性投放!$G$9)*(1+属性投放!$H$9))),1)</f>
        <v>6</v>
      </c>
      <c r="EM137" s="1">
        <f>ROUND(CC137/((BW137*(1+属性投放!$E$10)+属性投放!$F$10*EB137)*(1+属性投放!$G$10)*(1+属性投放!$H$10)),1)</f>
        <v>5.6</v>
      </c>
      <c r="EN137" s="1">
        <f>ROUND(CP137/((BW137*(1+属性投放!$E$10)+属性投放!$F$10*EB137)*(1+属性投放!$G$10)*(1+属性投放!$H$10)),1)</f>
        <v>5.6</v>
      </c>
      <c r="EO137" s="1">
        <f>ROUND(DC137/((BW137*(1+属性投放!$E$10)+属性投放!$F$10*EB137)*(1+属性投放!$G$10)*(1+属性投放!$H$10)),1)</f>
        <v>6.5</v>
      </c>
      <c r="EP137" s="1">
        <f>ROUND(DP137/((BW137*(1+属性投放!$E$10)+属性投放!$F$10*EB137)*(1+属性投放!$G$10)*(1+属性投放!$H$10)),1)</f>
        <v>14.1</v>
      </c>
    </row>
    <row r="138" spans="2:146">
      <c r="B138" s="1">
        <v>135</v>
      </c>
      <c r="C138" s="9">
        <f>ROUND(属性投放!D$4+装备属性!D$4*IF($B138&lt;10,1,ROUNDDOWN($B138,-1))+SUM(属性投放!E$37:E$45)*$B138+VLOOKUP($C$2,一级属性!$E$41:$P$64,COLUMNS(一级属性!$E$41:G$64),0)*($B138+0.25*IF($B138&lt;10,1,ROUNDDOWN($B138,-1)))+VLOOKUP($C$2,宝石属性!$B$43:$M$66,COLUMNS(宝石属性!$B$43:D$66),0)*10*VLOOKUP(ROUNDDOWN($B138,-1),宝石属性!$B$25:$N$41,2,0)*VLOOKUP(ROUNDDOWN($B138,-1),宝石属性!$B$25:$N$41,3,0)+VLOOKUP($C$2,职业被动!$B$6:$M$29,COLUMNS(职业被动!$B$6:D$29),0)*$B138,0)</f>
        <v>7577</v>
      </c>
      <c r="D138" s="9">
        <f>ROUND(属性投放!E$4+装备属性!E$4*IF($B138&lt;10,1,ROUNDDOWN($B138,-1))+SUM(属性投放!F$37:F$38)*$B138+VLOOKUP($C$2,一级属性!$E$67:$P$90,COLUMNS(一级属性!$E$67:H$90),0)*$B138+VLOOKUP($C$2,宝石属性!$B$43:$M$66,COLUMNS(宝石属性!$B$43:E$66),0)*10*VLOOKUP(ROUNDDOWN($B138,-1),宝石属性!$B$25:$N$41,2,0)*VLOOKUP(ROUNDDOWN($B138,-1),宝石属性!$B$25:$N$41,3,0)+VLOOKUP($C$2,职业被动!$B$6:$M$29,COLUMNS(职业被动!$B$6:E$29),0)*$B138,0)</f>
        <v>3291</v>
      </c>
      <c r="E138" s="9">
        <f>ROUND(属性投放!F$4+装备属性!F$4*IF($B138&lt;10,1,ROUNDDOWN($B138,-1))+SUM(属性投放!G$37:G$38)*$B138+VLOOKUP($C$2,一级属性!$E$67:$P$90,COLUMNS(一级属性!$E$67:I$90),0)*$B138+VLOOKUP($C$2,宝石属性!$B$43:$M$66,COLUMNS(宝石属性!$B$43:F$66),0)*10*VLOOKUP(ROUNDDOWN($B138,-1),宝石属性!$B$25:$N$41,2,0)*VLOOKUP(ROUNDDOWN($B138,-1),宝石属性!$B$25:$N$41,3,0)+VLOOKUP($C$2,职业被动!$B$6:$M$29,COLUMNS(职业被动!$B$6:F$29),0)*$B138,0)</f>
        <v>2609</v>
      </c>
      <c r="F138" s="9">
        <f>ROUND(属性投放!G$4+装备属性!G$4*IF($B138&lt;10,1,ROUNDDOWN($B138,-1))+SUM(属性投放!H$37:H$38)*$B138+VLOOKUP($C$2,一级属性!$E$67:$P$90,COLUMNS(一级属性!$E$67:J$90),0)*$B138+VLOOKUP($C$2,宝石属性!$B$43:$M$66,COLUMNS(宝石属性!$B$43:G$66),0)*10*VLOOKUP(ROUNDDOWN($B138,-1),宝石属性!$B$25:$N$41,2,0)*VLOOKUP(ROUNDDOWN($B138,-1),宝石属性!$B$25:$N$41,3,0)+VLOOKUP($C$2,职业被动!$B$6:$M$29,COLUMNS(职业被动!$B$6:G$29),0)*$B138,0)</f>
        <v>1390</v>
      </c>
      <c r="G138" s="9">
        <f>ROUND(属性投放!H$4+装备属性!H$4*IF($B138&lt;10,1,ROUNDDOWN($B138,-1))+SUM(属性投放!I$37:I$38)*$B138+VLOOKUP($C$2,一级属性!$E$67:$P$90,COLUMNS(一级属性!$E$67:K$90),0)*$B138+VLOOKUP($C$2,宝石属性!$B$43:$M$66,COLUMNS(宝石属性!$B$43:H$66),0)*10*VLOOKUP(ROUNDDOWN($B138,-1),宝石属性!$B$25:$N$41,2,0)*VLOOKUP(ROUNDDOWN($B138,-1),宝石属性!$B$25:$N$41,3,0)+VLOOKUP($C$2,职业被动!$B$6:$M$29,COLUMNS(职业被动!$B$6:H$29),0)*$B138,0)</f>
        <v>883</v>
      </c>
      <c r="H138" s="9">
        <f>ROUND(属性投放!I$4+装备属性!I$4*IF($B138&lt;10,1,ROUNDDOWN($B138,-1))+SUM(属性投放!J$37:J$38)*$B138+VLOOKUP($C$2,一级属性!$E$67:$P$90,COLUMNS(一级属性!$E$67:L$90),0)*$B138+VLOOKUP($C$2,宝石属性!$B$43:$M$66,COLUMNS(宝石属性!$B$43:I$66),0)*10*VLOOKUP(ROUNDDOWN($B138,-1),宝石属性!$B$25:$N$41,2,0)*VLOOKUP(ROUNDDOWN($B138,-1),宝石属性!$B$25:$N$41,3,0)+VLOOKUP($C$2,职业被动!$B$6:$M$29,COLUMNS(职业被动!$B$6:I$29),0)*$B138,0)</f>
        <v>1444</v>
      </c>
      <c r="I138" s="9">
        <f>ROUND(属性投放!J$4+装备属性!J$4*IF($B138&lt;10,1,ROUNDDOWN($B138,-1))+SUM(属性投放!K$37:K$38)*$B138+VLOOKUP($C$2,一级属性!$E$67:$P$90,COLUMNS(一级属性!$E$67:M$90),0)*$B138+VLOOKUP($C$2,宝石属性!$B$43:$M$66,COLUMNS(宝石属性!$B$43:J$66),0)*10*VLOOKUP(ROUNDDOWN($B138,-1),宝石属性!$B$25:$N$41,2,0)*VLOOKUP(ROUNDDOWN($B138,-1),宝石属性!$B$25:$N$41,3,0)+VLOOKUP($C$2,职业被动!$B$6:$M$29,COLUMNS(职业被动!$B$6:J$29),0)*$B138,0)</f>
        <v>946</v>
      </c>
      <c r="J138" s="9">
        <f>ROUND(属性投放!K$4+装备属性!K$4*IF($B138&lt;10,1,ROUNDDOWN($B138,-1))+SUM(属性投放!L$37:L$38)*$B138+VLOOKUP($C$2,一级属性!$E$67:$P$90,COLUMNS(一级属性!$E$67:N$90),0)*$B138+VLOOKUP($C$2,宝石属性!$B$43:$M$66,COLUMNS(宝石属性!$B$43:K$66),0)*10*VLOOKUP(ROUNDDOWN($B138,-1),宝石属性!$B$25:$N$41,2,0)*VLOOKUP(ROUNDDOWN($B138,-1),宝石属性!$B$25:$N$41,3,0)+VLOOKUP($C$2,职业被动!$B$6:$M$29,COLUMNS(职业被动!$B$6:K$29),0)*$B138,0)</f>
        <v>478</v>
      </c>
      <c r="K138" s="9">
        <f>ROUND(属性投放!L$4+装备属性!L$4*IF($B138&lt;10,1,ROUNDDOWN($B138,-1))+SUM(属性投放!M$37:M$38)*$B138+VLOOKUP($C$2,一级属性!$E$67:$P$90,COLUMNS(一级属性!$E$67:O$90),0)*$B138+VLOOKUP($C$2,宝石属性!$B$43:$M$66,COLUMNS(宝石属性!$B$43:L$66),0)*10*VLOOKUP(ROUNDDOWN($B138,-1),宝石属性!$B$25:$N$41,2,0)*VLOOKUP(ROUNDDOWN($B138,-1),宝石属性!$B$25:$N$41,3,0)+VLOOKUP($C$2,职业被动!$B$6:$M$29,COLUMNS(职业被动!$B$6:L$29),0)*$B138,0)</f>
        <v>41</v>
      </c>
      <c r="L138" s="9">
        <f>ROUND(属性投放!M$4+装备属性!M$4*IF($B138&lt;10,1,ROUNDDOWN($B138,-1))+SUM(属性投放!N$37:N$38)*$B138+VLOOKUP($C$2,一级属性!$E$67:$P$90,COLUMNS(一级属性!$E$67:P$90),0)*$B138+VLOOKUP($C$2,宝石属性!$B$43:$M$66,COLUMNS(宝石属性!$B$43:M$66),0)*10*VLOOKUP(ROUNDDOWN($B138,-1),宝石属性!$B$25:$N$41,2,0)*VLOOKUP(ROUNDDOWN($B138,-1),宝石属性!$B$25:$N$41,3,0)+VLOOKUP($C$2,职业被动!$B$6:$M$29,COLUMNS(职业被动!$B$6:M$29),0)*$B138,0)</f>
        <v>1471</v>
      </c>
      <c r="M138" s="48">
        <f>属性价值和能力评分!$F$9+ROUND(属性价值和能力评分!$F$38*10,0)*B138+ROUND((SUM(装备属性!$W$9:$W$14)+属性价值和能力评分!$F$38*1.25+1.4+2.8)*IF(B138&lt;10,1,ROUNDDOWN(B138,-1)),0)+15*VLOOKUP(ROUNDDOWN(B138,-1),宝石属性!$B$26:$D$41,2,0)*6*VLOOKUP(ROUNDDOWN(B138,-1),宝石属性!$B$26:$D$41,3,0)+(属性价值和能力评分!$F$49*9+属性价值和能力评分!$F$50*2+属性价值和能力评分!$F$53*8/5)*B138</f>
        <v>24600</v>
      </c>
      <c r="N138" s="20"/>
      <c r="O138" s="1">
        <v>135</v>
      </c>
      <c r="P138" s="9">
        <f>ROUND(属性投放!D$4+装备属性!D$4*IF($O138&lt;10,1,ROUNDDOWN($O138,-1))+SUM(属性投放!E$37:E$45)*$O138+VLOOKUP($P$2,一级属性!$E$41:$P$64,COLUMNS(一级属性!$E$41:G$64),0)*($O138+0.25*IF($O138&lt;10,1,ROUNDDOWN($O138,-1)))+VLOOKUP($P$2,宝石属性!$B$43:$M$66,COLUMNS(宝石属性!$B$43:D$66),0)*10*VLOOKUP(ROUNDDOWN($O138,-1),宝石属性!$B$25:$N$41,2,0)*VLOOKUP(ROUNDDOWN($O138,-1),宝石属性!$B$25:$N$41,3,0)+VLOOKUP($P$2,职业被动!$B$6:$M$29,COLUMNS(职业被动!$B$6:D$29),0)*$O138,0)</f>
        <v>9467</v>
      </c>
      <c r="Q138" s="9">
        <f>ROUND(属性投放!E$4+装备属性!E$4*IF($O138&lt;10,1,ROUNDDOWN($O138,-1))+SUM(属性投放!F$37:F$45)*$O138+VLOOKUP($P$2,一级属性!$E$41:$P$64,COLUMNS(一级属性!$E$41:H$64),0)*($O138+0.25*IF($O138&lt;10,1,ROUNDDOWN($O138,-1)))+VLOOKUP($P$2,宝石属性!$B$43:$M$66,COLUMNS(宝石属性!$B$43:E$66),0)*10*VLOOKUP(ROUNDDOWN($O138,-1),宝石属性!$B$25:$N$41,2,0)*VLOOKUP(ROUNDDOWN($O138,-1),宝石属性!$B$25:$N$41,3,0)+VLOOKUP($P$2,职业被动!$B$6:$M$29,COLUMNS(职业被动!$B$6:E$29),0)*$O138,0)</f>
        <v>5804</v>
      </c>
      <c r="R138" s="9">
        <f>ROUND(属性投放!F$4+装备属性!F$4*IF($O138&lt;10,1,ROUNDDOWN($O138,-1))+SUM(属性投放!G$37:G$45)*$O138+VLOOKUP($P$2,一级属性!$E$41:$P$64,COLUMNS(一级属性!$E$41:I$64),0)*($O138+0.25*IF($O138&lt;10,1,ROUNDDOWN($O138,-1)))+VLOOKUP($P$2,宝石属性!$B$43:$M$66,COLUMNS(宝石属性!$B$43:F$66),0)*10*VLOOKUP(ROUNDDOWN($O138,-1),宝石属性!$B$25:$N$41,2,0)*VLOOKUP(ROUNDDOWN($O138,-1),宝石属性!$B$25:$N$41,3,0)+VLOOKUP($P$2,职业被动!$B$6:$M$29,COLUMNS(职业被动!$B$6:F$29),0)*$O138,0)</f>
        <v>1436</v>
      </c>
      <c r="S138" s="9">
        <f>ROUND(属性投放!G$4+装备属性!G$4*IF($O138&lt;10,1,ROUNDDOWN($O138,-1))+SUM(属性投放!H$37:H$45)*$O138+VLOOKUP($P$2,一级属性!$E$41:$P$64,COLUMNS(一级属性!$E$41:J$64),0)*($O138+0.25*IF($O138&lt;10,1,ROUNDDOWN($O138,-1)))+VLOOKUP($P$2,宝石属性!$B$43:$M$66,COLUMNS(宝石属性!$B$43:G$66),0)*10*VLOOKUP(ROUNDDOWN($O138,-1),宝石属性!$B$25:$N$41,2,0)*VLOOKUP(ROUNDDOWN($O138,-1),宝石属性!$B$25:$N$41,3,0)+VLOOKUP($P$2,职业被动!$B$6:$M$29,COLUMNS(职业被动!$B$6:G$29),0)*$O138,0)</f>
        <v>1255</v>
      </c>
      <c r="T138" s="9">
        <f>ROUND(属性投放!H$4+装备属性!H$4*IF($O138&lt;10,1,ROUNDDOWN($O138,-1))+SUM(属性投放!I$37:I$45)*$O138+VLOOKUP($P$2,一级属性!$E$41:$P$64,COLUMNS(一级属性!$E$41:K$64),0)*($O138+0.25*IF($O138&lt;10,1,ROUNDDOWN($O138,-1)))+VLOOKUP($P$2,宝石属性!$B$43:$M$66,COLUMNS(宝石属性!$B$43:H$66),0)*10*VLOOKUP(ROUNDDOWN($O138,-1),宝石属性!$B$25:$N$41,2,0)*VLOOKUP(ROUNDDOWN($O138,-1),宝石属性!$B$25:$N$41,3,0)+VLOOKUP($P$2,职业被动!$B$6:$M$29,COLUMNS(职业被动!$B$6:H$29),0)*$O138,0)</f>
        <v>1521</v>
      </c>
      <c r="U138" s="9">
        <f>ROUND(属性投放!I$4+装备属性!I$4*IF($O138&lt;10,1,ROUNDDOWN($O138,-1))+SUM(属性投放!J$37:J$45)*$O138+VLOOKUP($P$2,一级属性!$E$41:$P$64,COLUMNS(一级属性!$E$41:L$64),0)*($O138+0.25*IF($O138&lt;10,1,ROUNDDOWN($O138,-1)))+VLOOKUP($P$2,宝石属性!$B$43:$M$66,COLUMNS(宝石属性!$B$43:I$66),0)*10*VLOOKUP(ROUNDDOWN($O138,-1),宝石属性!$B$25:$N$41,2,0)*VLOOKUP(ROUNDDOWN($O138,-1),宝石属性!$B$25:$N$41,3,0)+VLOOKUP($P$2,职业被动!$B$6:$M$29,COLUMNS(职业被动!$B$6:I$29),0)*$O138,0)</f>
        <v>1541</v>
      </c>
      <c r="V138" s="9">
        <f>ROUND(属性投放!J$4+装备属性!J$4*IF($O138&lt;10,1,ROUNDDOWN($O138,-1))+SUM(属性投放!K$37:K$45)*$O138+VLOOKUP($P$2,一级属性!$E$41:$P$64,COLUMNS(一级属性!$E$41:M$64),0)*($O138+0.25*IF($O138&lt;10,1,ROUNDDOWN($O138,-1)))+VLOOKUP($P$2,宝石属性!$B$43:$M$66,COLUMNS(宝石属性!$B$43:J$66),0)*10*VLOOKUP(ROUNDDOWN($O138,-1),宝石属性!$B$25:$N$41,2,0)*VLOOKUP(ROUNDDOWN($O138,-1),宝石属性!$B$25:$N$41,3,0)+VLOOKUP($P$2,职业被动!$B$6:$M$29,COLUMNS(职业被动!$B$6:J$29),0)*$O138,0)</f>
        <v>1062</v>
      </c>
      <c r="W138" s="9">
        <f>ROUND(属性投放!K$4+装备属性!K$4*IF($O138&lt;10,1,ROUNDDOWN($O138,-1))+SUM(属性投放!L$37:L$45)*$O138+VLOOKUP($P$2,一级属性!$E$41:$P$64,COLUMNS(一级属性!$E$41:N$64),0)*($O138+0.25*IF($O138&lt;10,1,ROUNDDOWN($O138,-1)))+VLOOKUP($P$2,宝石属性!$B$43:$M$66,COLUMNS(宝石属性!$B$43:K$66),0)*10*VLOOKUP(ROUNDDOWN($O138,-1),宝石属性!$B$25:$N$41,2,0)*VLOOKUP(ROUNDDOWN($O138,-1),宝石属性!$B$25:$N$41,3,0)+VLOOKUP($P$2,职业被动!$B$6:$M$29,COLUMNS(职业被动!$B$6:K$29),0)*$O138,0)</f>
        <v>638</v>
      </c>
      <c r="X138" s="9">
        <f>ROUND(属性投放!L$4+装备属性!L$4*IF($O138&lt;10,1,ROUNDDOWN($O138,-1))+SUM(属性投放!M$37:M$45)*$O138+VLOOKUP($P$2,一级属性!$E$41:$P$64,COLUMNS(一级属性!$E$41:O$64),0)*($O138+0.25*IF($O138&lt;10,1,ROUNDDOWN($O138,-1)))+VLOOKUP($P$2,宝石属性!$B$43:$M$66,COLUMNS(宝石属性!$B$43:L$66),0)*10*VLOOKUP(ROUNDDOWN($O138,-1),宝石属性!$B$25:$N$41,2,0)*VLOOKUP(ROUNDDOWN($O138,-1),宝石属性!$B$25:$N$41,3,0)+VLOOKUP($P$2,职业被动!$B$6:$M$29,COLUMNS(职业被动!$B$6:L$29),0)*$O138,0)</f>
        <v>41</v>
      </c>
      <c r="Y138" s="9">
        <f>ROUND(属性投放!M$4+装备属性!M$4*IF($O138&lt;10,1,ROUNDDOWN($O138,-1))+SUM(属性投放!N$37:N$45)*$O138+VLOOKUP($P$2,一级属性!$E$41:$P$64,COLUMNS(一级属性!$E$41:P$64),0)*($O138+0.25*IF($O138&lt;10,1,ROUNDDOWN($O138,-1)))+VLOOKUP($P$2,宝石属性!$B$43:$M$66,COLUMNS(宝石属性!$B$43:M$66),0)*10*VLOOKUP(ROUNDDOWN($O138,-1),宝石属性!$B$25:$N$41,2,0)*VLOOKUP(ROUNDDOWN($O138,-1),宝石属性!$B$25:$N$41,3,0)+VLOOKUP($P$2,职业被动!$B$6:$M$29,COLUMNS(职业被动!$B$6:M$29),0)*$O138,0)</f>
        <v>1471</v>
      </c>
      <c r="Z138" s="48">
        <f>属性价值和能力评分!$F$9+ROUND(属性价值和能力评分!$F$38*10,0)*O138+ROUND((SUM(装备属性!$W$9:$W$14)+属性价值和能力评分!$F$38*1.25+1.4+2.8)*IF(O138&lt;10,1,ROUNDDOWN(O138,-1)),0)+15*VLOOKUP(ROUNDDOWN(O138,-1),宝石属性!$B$26:$D$41,2,0)*6*VLOOKUP(ROUNDDOWN(O138,-1),宝石属性!$B$26:$D$41,3,0)+(属性价值和能力评分!$F$49*9+属性价值和能力评分!$F$50*2+属性价值和能力评分!$F$53*8/5)*O138</f>
        <v>24600</v>
      </c>
      <c r="AB138" s="1">
        <v>135</v>
      </c>
      <c r="AC138" s="9">
        <f>ROUND(属性投放!D$4+装备属性!D$4*IF($AB138&lt;10,1,ROUNDDOWN($AB138,-1))+SUM(属性投放!E$37:E$45)*$AB138+VLOOKUP($AC$2,一级属性!$E$41:$P$64,COLUMNS(一级属性!$E$41:G$64),0)*($AB138+0.25*IF($AB138&lt;10,1,ROUNDDOWN($AB138,-1)))+VLOOKUP($AC$2,宝石属性!$B$43:$M$66,COLUMNS(宝石属性!$B$43:D$66),0)*10*VLOOKUP(ROUNDDOWN($AB138,-1),宝石属性!$B$25:$N$41,2,0)*VLOOKUP(ROUNDDOWN($AB138,-1),宝石属性!$B$25:$N$41,3,0)+VLOOKUP($AC$2,职业被动!$B$6:$M$29,COLUMNS(职业被动!$B$6:D$29),0)*$AB138,0)</f>
        <v>8522</v>
      </c>
      <c r="AD138" s="9">
        <f>ROUND(属性投放!E$4+装备属性!E$4*IF($AB138&lt;10,1,ROUNDDOWN($AB138,-1))+SUM(属性投放!F$37:F$45)*$AB138+VLOOKUP($AC$2,一级属性!$E$41:$P$64,COLUMNS(一级属性!$E$41:H$64),0)*($AB138+0.25*IF($AB138&lt;10,1,ROUNDDOWN($AB138,-1)))+VLOOKUP($AC$2,宝石属性!$B$43:$M$66,COLUMNS(宝石属性!$B$43:E$66),0)*10*VLOOKUP(ROUNDDOWN($AB138,-1),宝石属性!$B$25:$N$41,2,0)*VLOOKUP(ROUNDDOWN($AB138,-1),宝石属性!$B$25:$N$41,3,0)+VLOOKUP($AC$2,职业被动!$B$6:$M$29,COLUMNS(职业被动!$B$6:E$29),0)*$AB138,0)</f>
        <v>3291</v>
      </c>
      <c r="AE138" s="9">
        <f>ROUND(属性投放!F$4+装备属性!F$4*IF($AB138&lt;10,1,ROUNDDOWN($AB138,-1))+SUM(属性投放!G$37:G$45)*$AB138+VLOOKUP($AC$2,一级属性!$E$41:$P$64,COLUMNS(一级属性!$E$41:I$64),0)*($AB138+0.25*IF($AB138&lt;10,1,ROUNDDOWN($AB138,-1)))+VLOOKUP($AC$2,宝石属性!$B$43:$M$66,COLUMNS(宝石属性!$B$43:F$66),0)*10*VLOOKUP(ROUNDDOWN($AB138,-1),宝石属性!$B$25:$N$41,2,0)*VLOOKUP(ROUNDDOWN($AB138,-1),宝石属性!$B$25:$N$41,3,0)+VLOOKUP($AC$2,职业被动!$B$6:$M$29,COLUMNS(职业被动!$B$6:F$29),0)*$AB138,0)</f>
        <v>2266</v>
      </c>
      <c r="AF138" s="9">
        <f>ROUND(属性投放!G$4+装备属性!G$4*IF($AB138&lt;10,1,ROUNDDOWN($AB138,-1))+SUM(属性投放!H$37:H$45)*$AB138+VLOOKUP($AC$2,一级属性!$E$41:$P$64,COLUMNS(一级属性!$E$41:J$64),0)*($AB138+0.25*IF($AB138&lt;10,1,ROUNDDOWN($AB138,-1)))+VLOOKUP($AC$2,宝石属性!$B$43:$M$66,COLUMNS(宝石属性!$B$43:G$66),0)*10*VLOOKUP(ROUNDDOWN($AB138,-1),宝石属性!$B$25:$N$41,2,0)*VLOOKUP(ROUNDDOWN($AB138,-1),宝石属性!$B$25:$N$41,3,0)+VLOOKUP($AC$2,职业被动!$B$6:$M$29,COLUMNS(职业被动!$B$6:G$29),0)*$AB138,0)</f>
        <v>1525</v>
      </c>
      <c r="AG138" s="9">
        <f>ROUND(属性投放!H$4+装备属性!H$4*IF($AB138&lt;10,1,ROUNDDOWN($AB138,-1))+SUM(属性投放!I$37:I$45)*$AB138+VLOOKUP($AC$2,一级属性!$E$41:$P$64,COLUMNS(一级属性!$E$41:K$64),0)*($AB138+0.25*IF($AB138&lt;10,1,ROUNDDOWN($AB138,-1)))+VLOOKUP($AC$2,宝石属性!$B$43:$M$66,COLUMNS(宝石属性!$B$43:H$66),0)*10*VLOOKUP(ROUNDDOWN($AB138,-1),宝石属性!$B$25:$N$41,2,0)*VLOOKUP(ROUNDDOWN($AB138,-1),宝石属性!$B$25:$N$41,3,0)+VLOOKUP($AC$2,职业被动!$B$6:$M$29,COLUMNS(职业被动!$B$6:H$29),0)*$AB138,0)</f>
        <v>883</v>
      </c>
      <c r="AH138" s="9">
        <f>ROUND(属性投放!I$4+装备属性!I$4*IF($AB138&lt;10,1,ROUNDDOWN($AB138,-1))+SUM(属性投放!J$37:J$45)*$AB138+VLOOKUP($AC$2,一级属性!$E$41:$P$64,COLUMNS(一级属性!$E$41:L$64),0)*($AB138+0.25*IF($AB138&lt;10,1,ROUNDDOWN($AB138,-1)))+VLOOKUP($AC$2,宝石属性!$B$43:$M$66,COLUMNS(宝石属性!$B$43:I$66),0)*10*VLOOKUP(ROUNDDOWN($AB138,-1),宝石属性!$B$25:$N$41,2,0)*VLOOKUP(ROUNDDOWN($AB138,-1),宝石属性!$B$25:$N$41,3,0)+VLOOKUP($AC$2,职业被动!$B$6:$M$29,COLUMNS(职业被动!$B$6:I$29),0)*$AB138,0)</f>
        <v>1440</v>
      </c>
      <c r="AI138" s="9">
        <f>ROUND(属性投放!J$4+装备属性!J$4*IF($AB138&lt;10,1,ROUNDDOWN($AB138,-1))+SUM(属性投放!K$37:K$45)*$AB138+VLOOKUP($AC$2,一级属性!$E$41:$P$64,COLUMNS(一级属性!$E$41:M$64),0)*($AB138+0.25*IF($AB138&lt;10,1,ROUNDDOWN($AB138,-1)))+VLOOKUP($AC$2,宝石属性!$B$43:$M$66,COLUMNS(宝石属性!$B$43:J$66),0)*10*VLOOKUP(ROUNDDOWN($AB138,-1),宝石属性!$B$25:$N$41,2,0)*VLOOKUP(ROUNDDOWN($AB138,-1),宝石属性!$B$25:$N$41,3,0)+VLOOKUP($AC$2,职业被动!$B$6:$M$29,COLUMNS(职业被动!$B$6:J$29),0)*$AB138,0)</f>
        <v>945</v>
      </c>
      <c r="AJ138" s="9">
        <f>ROUND(属性投放!K$4+装备属性!K$4*IF($AB138&lt;10,1,ROUNDDOWN($AB138,-1))+SUM(属性投放!L$37:L$45)*$AB138+VLOOKUP($AC$2,一级属性!$E$41:$P$64,COLUMNS(一级属性!$E$41:N$64),0)*($AB138+0.25*IF($AB138&lt;10,1,ROUNDDOWN($AB138,-1)))+VLOOKUP($AC$2,宝石属性!$B$43:$M$66,COLUMNS(宝石属性!$B$43:K$66),0)*10*VLOOKUP(ROUNDDOWN($AB138,-1),宝石属性!$B$25:$N$41,2,0)*VLOOKUP(ROUNDDOWN($AB138,-1),宝石属性!$B$25:$N$41,3,0)+VLOOKUP($AC$2,职业被动!$B$6:$M$29,COLUMNS(职业被动!$B$6:K$29),0)*$AB138,0)</f>
        <v>478</v>
      </c>
      <c r="AK138" s="9">
        <f>ROUND(属性投放!L$4+装备属性!L$4*IF($AB138&lt;10,1,ROUNDDOWN($AB138,-1))+SUM(属性投放!M$37:M$45)*$AB138+VLOOKUP($AC$2,一级属性!$E$41:$P$64,COLUMNS(一级属性!$E$41:O$64),0)*($AB138+0.25*IF($AB138&lt;10,1,ROUNDDOWN($AB138,-1)))+VLOOKUP($AC$2,宝石属性!$B$43:$M$66,COLUMNS(宝石属性!$B$43:L$66),0)*10*VLOOKUP(ROUNDDOWN($AB138,-1),宝石属性!$B$25:$N$41,2,0)*VLOOKUP(ROUNDDOWN($AB138,-1),宝石属性!$B$25:$N$41,3,0)+VLOOKUP($AC$2,职业被动!$B$6:$M$29,COLUMNS(职业被动!$B$6:L$29),0)*$AB138,0)</f>
        <v>41</v>
      </c>
      <c r="AL138" s="9">
        <f>ROUND(属性投放!M$4+装备属性!M$4*IF($AB138&lt;10,1,ROUNDDOWN($AB138,-1))+SUM(属性投放!N$37:N$45)*$AB138+VLOOKUP($AC$2,一级属性!$E$41:$P$64,COLUMNS(一级属性!$E$41:P$64),0)*($AB138+0.25*IF($AB138&lt;10,1,ROUNDDOWN($AB138,-1)))+VLOOKUP($AC$2,宝石属性!$B$43:$M$66,COLUMNS(宝石属性!$B$43:M$66),0)*10*VLOOKUP(ROUNDDOWN($AB138,-1),宝石属性!$B$25:$N$41,2,0)*VLOOKUP(ROUNDDOWN($AB138,-1),宝石属性!$B$25:$N$41,3,0)+VLOOKUP($AC$2,职业被动!$B$6:$M$29,COLUMNS(职业被动!$B$6:M$29),0)*$AB138,0)</f>
        <v>1471</v>
      </c>
      <c r="AM138" s="48">
        <f>属性价值和能力评分!$F$9+ROUND(属性价值和能力评分!$F$38*10,0)*AB138+ROUND((SUM(装备属性!$W$9:$W$14)+属性价值和能力评分!$F$38*1.25+1.4+2.8)*IF(AB138&lt;10,1,ROUNDDOWN(AB138,-1)),0)+15*VLOOKUP(ROUNDDOWN(AB138,-1),宝石属性!$B$26:$D$41,2,0)*6*VLOOKUP(ROUNDDOWN(AB138,-1),宝石属性!$B$26:$D$41,3,0)+(属性价值和能力评分!$F$49*9+属性价值和能力评分!$F$50*2+属性价值和能力评分!$F$53*8/5)*AB138</f>
        <v>24600</v>
      </c>
      <c r="AO138" s="1">
        <v>135</v>
      </c>
      <c r="AP138" s="9">
        <f>ROUND(属性投放!D$4+装备属性!D$4*IF($AO138&lt;10,1,ROUNDDOWN($AO138,-1))+SUM(属性投放!E$37:E$45)*$AO138+VLOOKUP($AP$2,一级属性!$E$41:$P$64,COLUMNS(一级属性!$E$41:G$64),0)*($AO138+0.25*IF($AO138&lt;10,1,ROUNDDOWN($AO138,-1)))+VLOOKUP($AP$2,宝石属性!$B$43:$M$66,COLUMNS(宝石属性!$B$43:D$66),0)*10*VLOOKUP(ROUNDDOWN($AO138,-1),宝石属性!$B$25:$N$41,2,0)*VLOOKUP(ROUNDDOWN($AO138,-1),宝石属性!$B$25:$N$41,3,0)+VLOOKUP($AP$2,职业被动!$B$6:$M$29,COLUMNS(职业被动!$B$6:D$29),0)*$AO138,0)</f>
        <v>8522</v>
      </c>
      <c r="AQ138" s="9">
        <f>ROUND(属性投放!E$4+装备属性!E$4*IF($AO138&lt;10,1,ROUNDDOWN($AO138,-1))+SUM(属性投放!F$37:F$45)*$AO138+VLOOKUP($AP$2,一级属性!$E$41:$P$64,COLUMNS(一级属性!$E$41:H$64),0)*($AO138+0.25*IF($AO138&lt;10,1,ROUNDDOWN($AO138,-1)))+VLOOKUP($AP$2,宝石属性!$B$43:$M$66,COLUMNS(宝石属性!$B$43:E$66),0)*10*VLOOKUP(ROUNDDOWN($AO138,-1),宝石属性!$B$25:$N$41,2,0)*VLOOKUP(ROUNDDOWN($AO138,-1),宝石属性!$B$25:$N$41,3,0)+VLOOKUP($AP$2,职业被动!$B$6:$M$29,COLUMNS(职业被动!$B$6:E$29),0)*$AO138,0)</f>
        <v>5804</v>
      </c>
      <c r="AR138" s="9">
        <f>ROUND(属性投放!F$4+装备属性!F$4*IF($AO138&lt;10,1,ROUNDDOWN($AO138,-1))+SUM(属性投放!G$37:G$45)*$AO138+VLOOKUP($AP$2,一级属性!$E$41:$P$64,COLUMNS(一级属性!$E$41:I$64),0)*($AO138+0.25*IF($AO138&lt;10,1,ROUNDDOWN($AO138,-1)))+VLOOKUP($AP$2,宝石属性!$B$43:$M$66,COLUMNS(宝石属性!$B$43:F$66),0)*10*VLOOKUP(ROUNDDOWN($AO138,-1),宝石属性!$B$25:$N$41,2,0)*VLOOKUP(ROUNDDOWN($AO138,-1),宝石属性!$B$25:$N$41,3,0)+VLOOKUP($AP$2,职业被动!$B$6:$M$29,COLUMNS(职业被动!$B$6:F$29),0)*$AO138,0)</f>
        <v>1436</v>
      </c>
      <c r="AS138" s="9">
        <f>ROUND(属性投放!G$4+装备属性!G$4*IF($AO138&lt;10,1,ROUNDDOWN($AO138,-1))+SUM(属性投放!H$37:H$45)*$AO138+VLOOKUP($AP$2,一级属性!$E$41:$P$64,COLUMNS(一级属性!$E$41:J$64),0)*($AO138+0.25*IF($AO138&lt;10,1,ROUNDDOWN($AO138,-1)))+VLOOKUP($AP$2,宝石属性!$B$43:$M$66,COLUMNS(宝石属性!$B$43:G$66),0)*10*VLOOKUP(ROUNDDOWN($AO138,-1),宝石属性!$B$25:$N$41,2,0)*VLOOKUP(ROUNDDOWN($AO138,-1),宝石属性!$B$25:$N$41,3,0)+VLOOKUP($AP$2,职业被动!$B$6:$M$29,COLUMNS(职业被动!$B$6:G$29),0)*$AO138,0)</f>
        <v>1255</v>
      </c>
      <c r="AT138" s="9">
        <f>ROUND(属性投放!H$4+装备属性!H$4*IF($AO138&lt;10,1,ROUNDDOWN($AO138,-1))+SUM(属性投放!I$37:I$45)*$AO138+VLOOKUP($AP$2,一级属性!$E$41:$P$64,COLUMNS(一级属性!$E$41:K$64),0)*($AO138+0.25*IF($AO138&lt;10,1,ROUNDDOWN($AO138,-1)))+VLOOKUP($AP$2,宝石属性!$B$43:$M$66,COLUMNS(宝石属性!$B$43:H$66),0)*10*VLOOKUP(ROUNDDOWN($AO138,-1),宝石属性!$B$25:$N$41,2,0)*VLOOKUP(ROUNDDOWN($AO138,-1),宝石属性!$B$25:$N$41,3,0)+VLOOKUP($AP$2,职业被动!$B$6:$M$29,COLUMNS(职业被动!$B$6:H$29),0)*$AO138,0)</f>
        <v>1386</v>
      </c>
      <c r="AU138" s="9">
        <f>ROUND(属性投放!I$4+装备属性!I$4*IF($AO138&lt;10,1,ROUNDDOWN($AO138,-1))+SUM(属性投放!J$37:J$45)*$AO138+VLOOKUP($AP$2,一级属性!$E$41:$P$64,COLUMNS(一级属性!$E$41:L$64),0)*($AO138+0.25*IF($AO138&lt;10,1,ROUNDDOWN($AO138,-1)))+VLOOKUP($AP$2,宝石属性!$B$43:$M$66,COLUMNS(宝石属性!$B$43:I$66),0)*10*VLOOKUP(ROUNDDOWN($AO138,-1),宝石属性!$B$25:$N$41,2,0)*VLOOKUP(ROUNDDOWN($AO138,-1),宝石属性!$B$25:$N$41,3,0)+VLOOKUP($AP$2,职业被动!$B$6:$M$29,COLUMNS(职业被动!$B$6:I$29),0)*$AO138,0)</f>
        <v>1541</v>
      </c>
      <c r="AV138" s="9">
        <f>ROUND(属性投放!J$4+装备属性!J$4*IF($AO138&lt;10,1,ROUNDDOWN($AO138,-1))+SUM(属性投放!K$37:K$45)*$AO138+VLOOKUP($AP$2,一级属性!$E$41:$P$64,COLUMNS(一级属性!$E$41:M$64),0)*($AO138+0.25*IF($AO138&lt;10,1,ROUNDDOWN($AO138,-1)))+VLOOKUP($AP$2,宝石属性!$B$43:$M$66,COLUMNS(宝石属性!$B$43:J$66),0)*10*VLOOKUP(ROUNDDOWN($AO138,-1),宝石属性!$B$25:$N$41,2,0)*VLOOKUP(ROUNDDOWN($AO138,-1),宝石属性!$B$25:$N$41,3,0)+VLOOKUP($AP$2,职业被动!$B$6:$M$29,COLUMNS(职业被动!$B$6:J$29),0)*$AO138,0)</f>
        <v>1062</v>
      </c>
      <c r="AW138" s="9">
        <f>ROUND(属性投放!K$4+装备属性!K$4*IF($AO138&lt;10,1,ROUNDDOWN($AO138,-1))+SUM(属性投放!L$37:L$45)*$AO138+VLOOKUP($AP$2,一级属性!$E$41:$P$64,COLUMNS(一级属性!$E$41:N$64),0)*($AO138+0.25*IF($AO138&lt;10,1,ROUNDDOWN($AO138,-1)))+VLOOKUP($AP$2,宝石属性!$B$43:$M$66,COLUMNS(宝石属性!$B$43:K$66),0)*10*VLOOKUP(ROUNDDOWN($AO138,-1),宝石属性!$B$25:$N$41,2,0)*VLOOKUP(ROUNDDOWN($AO138,-1),宝石属性!$B$25:$N$41,3,0)+VLOOKUP($AP$2,职业被动!$B$6:$M$29,COLUMNS(职业被动!$B$6:K$29),0)*$AO138,0)</f>
        <v>478</v>
      </c>
      <c r="AX138" s="9">
        <f>ROUND(属性投放!L$4+装备属性!L$4*IF($AO138&lt;10,1,ROUNDDOWN($AO138,-1))+SUM(属性投放!M$37:M$45)*$AO138+VLOOKUP($AP$2,一级属性!$E$41:$P$64,COLUMNS(一级属性!$E$41:O$64),0)*($AO138+0.25*IF($AO138&lt;10,1,ROUNDDOWN($AO138,-1)))+VLOOKUP($AP$2,宝石属性!$B$43:$M$66,COLUMNS(宝石属性!$B$43:L$66),0)*10*VLOOKUP(ROUNDDOWN($AO138,-1),宝石属性!$B$25:$N$41,2,0)*VLOOKUP(ROUNDDOWN($AO138,-1),宝石属性!$B$25:$N$41,3,0)+VLOOKUP($AP$2,职业被动!$B$6:$M$29,COLUMNS(职业被动!$B$6:L$29),0)*$AO138,0)</f>
        <v>1451</v>
      </c>
      <c r="AY138" s="9">
        <f>ROUND(属性投放!M$4+装备属性!M$4*IF($AO138&lt;10,1,ROUNDDOWN($AO138,-1))+SUM(属性投放!N$37:N$45)*$AO138+VLOOKUP($AP$2,一级属性!$E$41:$P$64,COLUMNS(一级属性!$E$41:P$64),0)*($AO138+0.25*IF($AO138&lt;10,1,ROUNDDOWN($AO138,-1)))+VLOOKUP($AP$2,宝石属性!$B$43:$M$66,COLUMNS(宝石属性!$B$43:M$66),0)*10*VLOOKUP(ROUNDDOWN($AO138,-1),宝石属性!$B$25:$N$41,2,0)*VLOOKUP(ROUNDDOWN($AO138,-1),宝石属性!$B$25:$N$41,3,0)+VLOOKUP($AP$2,职业被动!$B$6:$M$29,COLUMNS(职业被动!$B$6:M$29),0)*$AO138,0)</f>
        <v>1471</v>
      </c>
      <c r="AZ138" s="48">
        <f>属性价值和能力评分!$F$9+ROUND(属性价值和能力评分!$F$38*10,0)*AO138+ROUND((SUM(装备属性!$W$9:$W$14)+属性价值和能力评分!$F$38*1.25+1.4+2.8)*IF(AO138&lt;10,1,ROUNDDOWN(AO138,-1)),0)+15*VLOOKUP(ROUNDDOWN(AO138,-1),宝石属性!$B$26:$D$41,2,0)*6*VLOOKUP(ROUNDDOWN(AO138,-1),宝石属性!$B$26:$D$41,3,0)+(属性价值和能力评分!$F$49*9+属性价值和能力评分!$F$50*2+属性价值和能力评分!$F$53*8/5)*AO138</f>
        <v>24600</v>
      </c>
      <c r="BB138" s="1">
        <v>135</v>
      </c>
      <c r="BC138" s="9">
        <f>ROUND(属性投放!D$4+装备属性!D$4*IF($BB138&lt;10,1,ROUNDDOWN($BB138,-1))+SUM(属性投放!E$37:E$45)*$BB138+VLOOKUP($BC$2,一级属性!$E$41:$P$64,COLUMNS(一级属性!$E$41:G$64),0)*($BB138+0.25*IF($BB138&lt;10,1,ROUNDDOWN($BB138,-1)))+VLOOKUP($BC$2,宝石属性!$B$43:$M$66,COLUMNS(宝石属性!$B$43:D$66),0)*10*VLOOKUP(ROUNDDOWN($BB138,-1),宝石属性!$B$25:$N$41,2,0)*VLOOKUP(ROUNDDOWN($BB138,-1),宝石属性!$B$25:$N$41,3,0)+VLOOKUP($BC$2,职业被动!$B$6:$M$29,COLUMNS(职业被动!$B$6:D$29),0)*$BB138,0)</f>
        <v>7577</v>
      </c>
      <c r="BD138" s="9">
        <f>ROUND(属性投放!E$4+装备属性!E$4*IF($BB138&lt;10,1,ROUNDDOWN($BB138,-1))+SUM(属性投放!F$37:F$45)*$BB138+VLOOKUP($BC$2,一级属性!$E$41:$P$64,COLUMNS(一级属性!$E$41:H$64),0)*($BB138+0.25*IF($BB138&lt;10,1,ROUNDDOWN($BB138,-1)))+VLOOKUP($BC$2,宝石属性!$B$43:$M$66,COLUMNS(宝石属性!$B$43:E$66),0)*10*VLOOKUP(ROUNDDOWN($BB138,-1),宝石属性!$B$25:$N$41,2,0)*VLOOKUP(ROUNDDOWN($BB138,-1),宝石属性!$B$25:$N$41,3,0)+VLOOKUP($BC$2,职业被动!$B$6:$M$29,COLUMNS(职业被动!$B$6:E$29),0)*$BB138,0)</f>
        <v>6641</v>
      </c>
      <c r="BE138" s="9">
        <f>ROUND(属性投放!F$4+装备属性!F$4*IF($BB138&lt;10,1,ROUNDDOWN($BB138,-1))+SUM(属性投放!G$37:G$45)*$BB138+VLOOKUP($BC$2,一级属性!$E$41:$P$64,COLUMNS(一级属性!$E$41:I$64),0)*($BB138+0.25*IF($BB138&lt;10,1,ROUNDDOWN($BB138,-1)))+VLOOKUP($BC$2,宝石属性!$B$43:$M$66,COLUMNS(宝石属性!$B$43:F$66),0)*10*VLOOKUP(ROUNDDOWN($BB138,-1),宝石属性!$B$25:$N$41,2,0)*VLOOKUP(ROUNDDOWN($BB138,-1),宝石属性!$B$25:$N$41,3,0)+VLOOKUP($BC$2,职业被动!$B$6:$M$29,COLUMNS(职业被动!$B$6:F$29),0)*$BB138,0)</f>
        <v>1436</v>
      </c>
      <c r="BF138" s="9">
        <f>ROUND(属性投放!G$4+装备属性!G$4*IF($BB138&lt;10,1,ROUNDDOWN($BB138,-1))+SUM(属性投放!H$37:H$45)*$BB138+VLOOKUP($BC$2,一级属性!$E$41:$P$64,COLUMNS(一级属性!$E$41:J$64),0)*($BB138+0.25*IF($BB138&lt;10,1,ROUNDDOWN($BB138,-1)))+VLOOKUP($BC$2,宝石属性!$B$43:$M$66,COLUMNS(宝石属性!$B$43:G$66),0)*10*VLOOKUP(ROUNDDOWN($BB138,-1),宝石属性!$B$25:$N$41,2,0)*VLOOKUP(ROUNDDOWN($BB138,-1),宝石属性!$B$25:$N$41,3,0)+VLOOKUP($BC$2,职业被动!$B$6:$M$29,COLUMNS(职业被动!$B$6:G$29),0)*$BB138,0)</f>
        <v>1255</v>
      </c>
      <c r="BG138" s="9">
        <f>ROUND(属性投放!H$4+装备属性!H$4*IF($BB138&lt;10,1,ROUNDDOWN($BB138,-1))+SUM(属性投放!I$37:I$45)*$BB138+VLOOKUP($BC$2,一级属性!$E$41:$P$64,COLUMNS(一级属性!$E$41:K$64),0)*($BB138+0.25*IF($BB138&lt;10,1,ROUNDDOWN($BB138,-1)))+VLOOKUP($BC$2,宝石属性!$B$43:$M$66,COLUMNS(宝石属性!$B$43:H$66),0)*10*VLOOKUP(ROUNDDOWN($BB138,-1),宝石属性!$B$25:$N$41,2,0)*VLOOKUP(ROUNDDOWN($BB138,-1),宝石属性!$B$25:$N$41,3,0)+VLOOKUP($BC$2,职业被动!$B$6:$M$29,COLUMNS(职业被动!$B$6:H$29),0)*$BB138,0)</f>
        <v>1943</v>
      </c>
      <c r="BH138" s="9">
        <f>ROUND(属性投放!I$4+装备属性!I$4*IF($BB138&lt;10,1,ROUNDDOWN($BB138,-1))+SUM(属性投放!J$37:J$45)*$BB138+VLOOKUP($BC$2,一级属性!$E$41:$P$64,COLUMNS(一级属性!$E$41:L$64),0)*($BB138+0.25*IF($BB138&lt;10,1,ROUNDDOWN($BB138,-1)))+VLOOKUP($BC$2,宝石属性!$B$43:$M$66,COLUMNS(宝石属性!$B$43:I$66),0)*10*VLOOKUP(ROUNDDOWN($BB138,-1),宝石属性!$B$25:$N$41,2,0)*VLOOKUP(ROUNDDOWN($BB138,-1),宝石属性!$B$25:$N$41,3,0)+VLOOKUP($BC$2,职业被动!$B$6:$M$29,COLUMNS(职业被动!$B$6:I$29),0)*$BB138,0)</f>
        <v>1843</v>
      </c>
      <c r="BI138" s="9">
        <f>ROUND(属性投放!J$4+装备属性!J$4*IF($BB138&lt;10,1,ROUNDDOWN($BB138,-1))+SUM(属性投放!K$37:K$45)*$BB138+VLOOKUP($BC$2,一级属性!$E$41:$P$64,COLUMNS(一级属性!$E$41:M$64),0)*($BB138+0.25*IF($BB138&lt;10,1,ROUNDDOWN($BB138,-1)))+VLOOKUP($BC$2,宝石属性!$B$43:$M$66,COLUMNS(宝石属性!$B$43:J$66),0)*10*VLOOKUP(ROUNDDOWN($BB138,-1),宝石属性!$B$25:$N$41,2,0)*VLOOKUP(ROUNDDOWN($BB138,-1),宝石属性!$B$25:$N$41,3,0)+VLOOKUP($BC$2,职业被动!$B$6:$M$29,COLUMNS(职业被动!$B$6:J$29),0)*$BB138,0)</f>
        <v>811</v>
      </c>
      <c r="BJ138" s="9">
        <f>ROUND(属性投放!K$4+装备属性!K$4*IF($BB138&lt;10,1,ROUNDDOWN($BB138,-1))+SUM(属性投放!L$37:L$45)*$BB138+VLOOKUP($BC$2,一级属性!$E$41:$P$64,COLUMNS(一级属性!$E$41:N$64),0)*($BB138+0.25*IF($BB138&lt;10,1,ROUNDDOWN($BB138,-1)))+VLOOKUP($BC$2,宝石属性!$B$43:$M$66,COLUMNS(宝石属性!$B$43:K$66),0)*10*VLOOKUP(ROUNDDOWN($BB138,-1),宝石属性!$B$25:$N$41,2,0)*VLOOKUP(ROUNDDOWN($BB138,-1),宝石属性!$B$25:$N$41,3,0)+VLOOKUP($BC$2,职业被动!$B$6:$M$29,COLUMNS(职业被动!$B$6:K$29),0)*$BB138,0)</f>
        <v>478</v>
      </c>
      <c r="BK138" s="9">
        <f>ROUND(属性投放!L$4+装备属性!L$4*IF($BB138&lt;10,1,ROUNDDOWN($BB138,-1))+SUM(属性投放!M$37:M$45)*$BB138+VLOOKUP($BC$2,一级属性!$E$41:$P$64,COLUMNS(一级属性!$E$41:O$64),0)*($BB138+0.25*IF($BB138&lt;10,1,ROUNDDOWN($BB138,-1)))+VLOOKUP($BC$2,宝石属性!$B$43:$M$66,COLUMNS(宝石属性!$B$43:L$66),0)*10*VLOOKUP(ROUNDDOWN($BB138,-1),宝石属性!$B$25:$N$41,2,0)*VLOOKUP(ROUNDDOWN($BB138,-1),宝石属性!$B$25:$N$41,3,0)+VLOOKUP($BC$2,职业被动!$B$6:$M$29,COLUMNS(职业被动!$B$6:L$29),0)*$BB138,0)</f>
        <v>41</v>
      </c>
      <c r="BL138" s="9">
        <f>ROUND(属性投放!M$4+装备属性!M$4*IF($BB138&lt;10,1,ROUNDDOWN($BB138,-1))+SUM(属性投放!N$37:N$45)*$BB138+VLOOKUP($BC$2,一级属性!$E$41:$P$64,COLUMNS(一级属性!$E$41:P$64),0)*($BB138+0.25*IF($BB138&lt;10,1,ROUNDDOWN($BB138,-1)))+VLOOKUP($BC$2,宝石属性!$B$43:$M$66,COLUMNS(宝石属性!$B$43:M$66),0)*10*VLOOKUP(ROUNDDOWN($BB138,-1),宝石属性!$B$25:$N$41,2,0)*VLOOKUP(ROUNDDOWN($BB138,-1),宝石属性!$B$25:$N$41,3,0)+VLOOKUP($BC$2,职业被动!$B$6:$M$29,COLUMNS(职业被动!$B$6:M$29),0)*$BB138,0)</f>
        <v>1471</v>
      </c>
      <c r="BM138" s="48">
        <f>属性价值和能力评分!$F$9+ROUND(属性价值和能力评分!$F$38*10,0)*BB138+ROUND((SUM(装备属性!$W$9:$W$14)+属性价值和能力评分!$F$38*1.25+1.4+2.8)*IF(BB138&lt;10,1,ROUNDDOWN(BB138,-1)),0)+15*VLOOKUP(ROUNDDOWN(BB138,-1),宝石属性!$B$26:$D$41,2,0)*6*VLOOKUP(ROUNDDOWN(BB138,-1),宝石属性!$B$26:$D$41,3,0)+(属性价值和能力评分!$F$49*9+属性价值和能力评分!$F$50*2+属性价值和能力评分!$F$53*8/5)*BB138</f>
        <v>24600</v>
      </c>
      <c r="BO138" s="1">
        <v>135</v>
      </c>
      <c r="BP138" s="9">
        <f>ROUND(属性投放!D$4+装备属性!D$4*IF($BO138&lt;10,1,ROUNDDOWN($BO138,-1))+SUM(属性投放!E$37:E$45)*$BO138+VLOOKUP($BP$2,一级属性!$E$41:$P$64,COLUMNS(一级属性!$E$41:G$64),0)*($BO138+0.25*IF($BO138&lt;10,1,ROUNDDOWN($BO138,-1)))+VLOOKUP($BP$2,宝石属性!$B$43:$M$66,COLUMNS(宝石属性!$B$43:D$66),0)*10*VLOOKUP(ROUNDDOWN($BO138,-1),宝石属性!$B$25:$N$41,2,0)*VLOOKUP(ROUNDDOWN($BO138,-1),宝石属性!$B$25:$N$41,3,0)+VLOOKUP($BP$2,职业被动!$B$6:$M$29,COLUMNS(职业被动!$B$6:D$29),0)*$BO138,0)</f>
        <v>9467</v>
      </c>
      <c r="BQ138" s="9">
        <f>ROUND(属性投放!E$4+装备属性!E$4*IF($BO138&lt;10,1,ROUNDDOWN($BO138,-1))+SUM(属性投放!F$37:F$45)*$BO138+VLOOKUP($BP$2,一级属性!$E$41:$P$64,COLUMNS(一级属性!$E$41:H$64),0)*($BO138+0.25*IF($BO138&lt;10,1,ROUNDDOWN($BO138,-1)))+VLOOKUP($BP$2,宝石属性!$B$43:$M$66,COLUMNS(宝石属性!$B$43:E$66),0)*10*VLOOKUP(ROUNDDOWN($BO138,-1),宝石属性!$B$25:$N$41,2,0)*VLOOKUP(ROUNDDOWN($BO138,-1),宝石属性!$B$25:$N$41,3,0)+VLOOKUP($BP$2,职业被动!$B$6:$M$29,COLUMNS(职业被动!$B$6:E$29),0)*$BO138,0)</f>
        <v>5804</v>
      </c>
      <c r="BR138" s="9">
        <f>ROUND(属性投放!F$4+装备属性!F$4*IF($BO138&lt;10,1,ROUNDDOWN($BO138,-1))+SUM(属性投放!G$37:G$45)*$BO138+VLOOKUP($BP$2,一级属性!$E$41:$P$64,COLUMNS(一级属性!$E$41:I$64),0)*($BO138+0.25*IF($BO138&lt;10,1,ROUNDDOWN($BO138,-1)))+VLOOKUP($BP$2,宝石属性!$B$43:$M$66,COLUMNS(宝石属性!$B$43:F$66),0)*10*VLOOKUP(ROUNDDOWN($BO138,-1),宝石属性!$B$25:$N$41,2,0)*VLOOKUP(ROUNDDOWN($BO138,-1),宝石属性!$B$25:$N$41,3,0)+VLOOKUP($BP$2,职业被动!$B$6:$M$29,COLUMNS(职业被动!$B$6:F$29),0)*$BO138,0)</f>
        <v>1436</v>
      </c>
      <c r="BS138" s="9">
        <f>ROUND(属性投放!G$4+装备属性!G$4*IF($BO138&lt;10,1,ROUNDDOWN($BO138,-1))+SUM(属性投放!H$37:H$45)*$BO138+VLOOKUP($BP$2,一级属性!$E$41:$P$64,COLUMNS(一级属性!$E$41:J$64),0)*($BO138+0.25*IF($BO138&lt;10,1,ROUNDDOWN($BO138,-1)))+VLOOKUP($BP$2,宝石属性!$B$43:$M$66,COLUMNS(宝石属性!$B$43:G$66),0)*10*VLOOKUP(ROUNDDOWN($BO138,-1),宝石属性!$B$25:$N$41,2,0)*VLOOKUP(ROUNDDOWN($BO138,-1),宝石属性!$B$25:$N$41,3,0)+VLOOKUP($BP$2,职业被动!$B$6:$M$29,COLUMNS(职业被动!$B$6:G$29),0)*$BO138,0)</f>
        <v>1255</v>
      </c>
      <c r="BT138" s="9">
        <f>ROUND(属性投放!H$4+装备属性!H$4*IF($BO138&lt;10,1,ROUNDDOWN($BO138,-1))+SUM(属性投放!I$37:I$45)*$BO138+VLOOKUP($BP$2,一级属性!$E$41:$P$64,COLUMNS(一级属性!$E$41:K$64),0)*($BO138+0.25*IF($BO138&lt;10,1,ROUNDDOWN($BO138,-1)))+VLOOKUP($BP$2,宝石属性!$B$43:$M$66,COLUMNS(宝石属性!$B$43:H$66),0)*10*VLOOKUP(ROUNDDOWN($BO138,-1),宝石属性!$B$25:$N$41,2,0)*VLOOKUP(ROUNDDOWN($BO138,-1),宝石属性!$B$25:$N$41,3,0)+VLOOKUP($BP$2,职业被动!$B$6:$M$29,COLUMNS(职业被动!$B$6:H$29),0)*$BO138,0)</f>
        <v>1521</v>
      </c>
      <c r="BU138" s="9">
        <f>ROUND(属性投放!I$4+装备属性!I$4*IF($BO138&lt;10,1,ROUNDDOWN($BO138,-1))+SUM(属性投放!J$37:J$45)*$BO138+VLOOKUP($BP$2,一级属性!$E$41:$P$64,COLUMNS(一级属性!$E$41:L$64),0)*($BO138+0.25*IF($BO138&lt;10,1,ROUNDDOWN($BO138,-1)))+VLOOKUP($BP$2,宝石属性!$B$43:$M$66,COLUMNS(宝石属性!$B$43:I$66),0)*10*VLOOKUP(ROUNDDOWN($BO138,-1),宝石属性!$B$25:$N$41,2,0)*VLOOKUP(ROUNDDOWN($BO138,-1),宝石属性!$B$25:$N$41,3,0)+VLOOKUP($BP$2,职业被动!$B$6:$M$29,COLUMNS(职业被动!$B$6:I$29),0)*$BO138,0)</f>
        <v>1541</v>
      </c>
      <c r="BV138" s="9">
        <f>ROUND(属性投放!J$4+装备属性!J$4*IF($BO138&lt;10,1,ROUNDDOWN($BO138,-1))+SUM(属性投放!K$37:K$45)*$BO138+VLOOKUP($BP$2,一级属性!$E$41:$P$64,COLUMNS(一级属性!$E$41:M$64),0)*($BO138+0.25*IF($BO138&lt;10,1,ROUNDDOWN($BO138,-1)))+VLOOKUP($BP$2,宝石属性!$B$43:$M$66,COLUMNS(宝石属性!$B$43:J$66),0)*10*VLOOKUP(ROUNDDOWN($BO138,-1),宝石属性!$B$25:$N$41,2,0)*VLOOKUP(ROUNDDOWN($BO138,-1),宝石属性!$B$25:$N$41,3,0)+VLOOKUP($BP$2,职业被动!$B$6:$M$29,COLUMNS(职业被动!$B$6:J$29),0)*$BO138,0)</f>
        <v>1062</v>
      </c>
      <c r="BW138" s="9">
        <f>ROUND(属性投放!K$4+装备属性!K$4*IF($BO138&lt;10,1,ROUNDDOWN($BO138,-1))+SUM(属性投放!L$37:L$45)*$BO138+VLOOKUP($BP$2,一级属性!$E$41:$P$64,COLUMNS(一级属性!$E$41:N$64),0)*($BO138+0.25*IF($BO138&lt;10,1,ROUNDDOWN($BO138,-1)))+VLOOKUP($BP$2,宝石属性!$B$43:$M$66,COLUMNS(宝石属性!$B$43:K$66),0)*10*VLOOKUP(ROUNDDOWN($BO138,-1),宝石属性!$B$25:$N$41,2,0)*VLOOKUP(ROUNDDOWN($BO138,-1),宝石属性!$B$25:$N$41,3,0)+VLOOKUP($BP$2,职业被动!$B$6:$M$29,COLUMNS(职业被动!$B$6:K$29),0)*$BO138,0)</f>
        <v>638</v>
      </c>
      <c r="BX138" s="9">
        <f>ROUND(属性投放!L$4+装备属性!L$4*IF($BO138&lt;10,1,ROUNDDOWN($BO138,-1))+SUM(属性投放!M$37:M$45)*$BO138+VLOOKUP($BP$2,一级属性!$E$41:$P$64,COLUMNS(一级属性!$E$41:O$64),0)*($BO138+0.25*IF($BO138&lt;10,1,ROUNDDOWN($BO138,-1)))+VLOOKUP($BP$2,宝石属性!$B$43:$M$66,COLUMNS(宝石属性!$B$43:L$66),0)*10*VLOOKUP(ROUNDDOWN($BO138,-1),宝石属性!$B$25:$N$41,2,0)*VLOOKUP(ROUNDDOWN($BO138,-1),宝石属性!$B$25:$N$41,3,0)+VLOOKUP($BP$2,职业被动!$B$6:$M$29,COLUMNS(职业被动!$B$6:L$29),0)*$BO138,0)</f>
        <v>41</v>
      </c>
      <c r="BY138" s="9">
        <f>ROUND(属性投放!M$4+装备属性!M$4*IF($BO138&lt;10,1,ROUNDDOWN($BO138,-1))+SUM(属性投放!N$37:N$45)*$BO138+VLOOKUP($BP$2,一级属性!$E$41:$P$64,COLUMNS(一级属性!$E$41:P$64),0)*($BO138+0.25*IF($BO138&lt;10,1,ROUNDDOWN($BO138,-1)))+VLOOKUP($BP$2,宝石属性!$B$43:$M$66,COLUMNS(宝石属性!$B$43:M$66),0)*10*VLOOKUP(ROUNDDOWN($BO138,-1),宝石属性!$B$25:$N$41,2,0)*VLOOKUP(ROUNDDOWN($BO138,-1),宝石属性!$B$25:$N$41,3,0)+VLOOKUP($BP$2,职业被动!$B$6:$M$29,COLUMNS(职业被动!$B$6:M$29),0)*$BO138,0)</f>
        <v>1471</v>
      </c>
      <c r="BZ138" s="48">
        <f>属性价值和能力评分!$F$9+ROUND(属性价值和能力评分!$F$38*10,0)*BO138+ROUND((SUM(装备属性!$W$9:$W$14)+属性价值和能力评分!$F$38*1.25+1.4+2.8)*IF(BO138&lt;10,1,ROUNDDOWN(BO138,-1)),0)+15*VLOOKUP(ROUNDDOWN(BO138,-1),宝石属性!$B$26:$D$41,2,0)*6*VLOOKUP(ROUNDDOWN(BO138,-1),宝石属性!$B$26:$D$41,3,0)+(属性价值和能力评分!$F$49*9+属性价值和能力评分!$F$50*2+属性价值和能力评分!$F$53*8/5)*BO138</f>
        <v>24600</v>
      </c>
      <c r="CB138" s="1">
        <v>135</v>
      </c>
      <c r="CC138" s="9">
        <f>ROUND(属性投放!D$4+装备属性!D$4*IF($CB138&lt;10,1,ROUNDDOWN($CB138,-1))+SUM(属性投放!E$37:E$45)*$CB138+VLOOKUP($CC$2,一级属性!$E$41:$P$64,COLUMNS(一级属性!$E$41:G$64),0)*($CB138+0.25*IF($CB138&lt;10,1,ROUNDDOWN($CB138,-1)))+VLOOKUP($CC$2,宝石属性!$B$43:$M$66,COLUMNS(宝石属性!$B$43:D$66),0)*10*VLOOKUP(ROUNDDOWN($CB138,-1),宝石属性!$B$25:$N$41,2,0)*VLOOKUP(ROUNDDOWN($CB138,-1),宝石属性!$B$25:$N$41,3,0)+VLOOKUP($CC$2,职业被动!$B$6:$M$29,COLUMNS(职业被动!$B$6:D$29),0)*$CB138,0)</f>
        <v>6237</v>
      </c>
      <c r="CD138" s="9">
        <f>ROUND(属性投放!E$4+装备属性!E$4*IF($CB138&lt;10,1,ROUNDDOWN($CB138,-1))+SUM(属性投放!F$37:F$45)*$CB138+VLOOKUP($CC$2,一级属性!$E$41:$P$64,COLUMNS(一级属性!$E$41:H$64),0)*($CB138+0.25*IF($CB138&lt;10,1,ROUNDDOWN($CB138,-1)))+VLOOKUP($CC$2,宝石属性!$B$43:$M$66,COLUMNS(宝石属性!$B$43:E$66),0)*10*VLOOKUP(ROUNDDOWN($CB138,-1),宝石属性!$B$25:$N$41,2,0)*VLOOKUP(ROUNDDOWN($CB138,-1),宝石属性!$B$25:$N$41,3,0)+VLOOKUP($CC$2,职业被动!$B$6:$M$29,COLUMNS(职业被动!$B$6:E$29),0)*$CB138,0)</f>
        <v>3291</v>
      </c>
      <c r="CE138" s="9">
        <f>ROUND(属性投放!F$4+装备属性!F$4*IF($CB138&lt;10,1,ROUNDDOWN($CB138,-1))+SUM(属性投放!G$37:G$45)*$CB138+VLOOKUP($CC$2,一级属性!$E$41:$P$64,COLUMNS(一级属性!$E$41:I$64),0)*($CB138+0.25*IF($CB138&lt;10,1,ROUNDDOWN($CB138,-1)))+VLOOKUP($CC$2,宝石属性!$B$43:$M$66,COLUMNS(宝石属性!$B$43:F$66),0)*10*VLOOKUP(ROUNDDOWN($CB138,-1),宝石属性!$B$25:$N$41,2,0)*VLOOKUP(ROUNDDOWN($CB138,-1),宝石属性!$B$25:$N$41,3,0)+VLOOKUP($CC$2,职业被动!$B$6:$M$29,COLUMNS(职业被动!$B$6:F$29),0)*$CB138,0)</f>
        <v>2931</v>
      </c>
      <c r="CF138" s="9">
        <f>ROUND(属性投放!G$4+装备属性!G$4*IF($CB138&lt;10,1,ROUNDDOWN($CB138,-1))+SUM(属性投放!H$37:H$45)*$CB138+VLOOKUP($CC$2,一级属性!$E$41:$P$64,COLUMNS(一级属性!$E$41:J$64),0)*($CB138+0.25*IF($CB138&lt;10,1,ROUNDDOWN($CB138,-1)))+VLOOKUP($CC$2,宝石属性!$B$43:$M$66,COLUMNS(宝石属性!$B$43:G$66),0)*10*VLOOKUP(ROUNDDOWN($CB138,-1),宝石属性!$B$25:$N$41,2,0)*VLOOKUP(ROUNDDOWN($CB138,-1),宝石属性!$B$25:$N$41,3,0)+VLOOKUP($CC$2,职业被动!$B$6:$M$29,COLUMNS(职业被动!$B$6:G$29),0)*$CB138,0)</f>
        <v>1390</v>
      </c>
      <c r="CG138" s="9">
        <f>ROUND(属性投放!H$4+装备属性!H$4*IF($CB138&lt;10,1,ROUNDDOWN($CB138,-1))+SUM(属性投放!I$37:I$45)*$CB138+VLOOKUP($CC$2,一级属性!$E$41:$P$64,COLUMNS(一级属性!$E$41:K$64),0)*($CB138+0.25*IF($CB138&lt;10,1,ROUNDDOWN($CB138,-1)))+VLOOKUP($CC$2,宝石属性!$B$43:$M$66,COLUMNS(宝石属性!$B$43:H$66),0)*10*VLOOKUP(ROUNDDOWN($CB138,-1),宝石属性!$B$25:$N$41,2,0)*VLOOKUP(ROUNDDOWN($CB138,-1),宝石属性!$B$25:$N$41,3,0)+VLOOKUP($CC$2,职业被动!$B$6:$M$29,COLUMNS(职业被动!$B$6:H$29),0)*$CB138,0)</f>
        <v>883</v>
      </c>
      <c r="CH138" s="9">
        <f>ROUND(属性投放!I$4+装备属性!I$4*IF($CB138&lt;10,1,ROUNDDOWN($CB138,-1))+SUM(属性投放!J$37:J$45)*$CB138+VLOOKUP($CC$2,一级属性!$E$41:$P$64,COLUMNS(一级属性!$E$41:L$64),0)*($CB138+0.25*IF($CB138&lt;10,1,ROUNDDOWN($CB138,-1)))+VLOOKUP($CC$2,宝石属性!$B$43:$M$66,COLUMNS(宝石属性!$B$43:I$66),0)*10*VLOOKUP(ROUNDDOWN($CB138,-1),宝石属性!$B$25:$N$41,2,0)*VLOOKUP(ROUNDDOWN($CB138,-1),宝石属性!$B$25:$N$41,3,0)+VLOOKUP($CC$2,职业被动!$B$6:$M$29,COLUMNS(职业被动!$B$6:I$29),0)*$CB138,0)</f>
        <v>1474</v>
      </c>
      <c r="CI138" s="9">
        <f>ROUND(属性投放!J$4+装备属性!J$4*IF($CB138&lt;10,1,ROUNDDOWN($CB138,-1))+SUM(属性投放!K$37:K$45)*$CB138+VLOOKUP($CC$2,一级属性!$E$41:$P$64,COLUMNS(一级属性!$E$41:M$64),0)*($CB138+0.25*IF($CB138&lt;10,1,ROUNDDOWN($CB138,-1)))+VLOOKUP($CC$2,宝石属性!$B$43:$M$66,COLUMNS(宝石属性!$B$43:J$66),0)*10*VLOOKUP(ROUNDDOWN($CB138,-1),宝石属性!$B$25:$N$41,2,0)*VLOOKUP(ROUNDDOWN($CB138,-1),宝石属性!$B$25:$N$41,3,0)+VLOOKUP($CC$2,职业被动!$B$6:$M$29,COLUMNS(职业被动!$B$6:J$29),0)*$CB138,0)</f>
        <v>945</v>
      </c>
      <c r="CJ138" s="9">
        <f>ROUND(属性投放!K$4+装备属性!K$4*IF($CB138&lt;10,1,ROUNDDOWN($CB138,-1))+SUM(属性投放!L$37:L$45)*$CB138+VLOOKUP($CC$2,一级属性!$E$41:$P$64,COLUMNS(一级属性!$E$41:N$64),0)*($CB138+0.25*IF($CB138&lt;10,1,ROUNDDOWN($CB138,-1)))+VLOOKUP($CC$2,宝石属性!$B$43:$M$66,COLUMNS(宝石属性!$B$43:K$66),0)*10*VLOOKUP(ROUNDDOWN($CB138,-1),宝石属性!$B$25:$N$41,2,0)*VLOOKUP(ROUNDDOWN($CB138,-1),宝石属性!$B$25:$N$41,3,0)+VLOOKUP($CC$2,职业被动!$B$6:$M$29,COLUMNS(职业被动!$B$6:K$29),0)*$CB138,0)</f>
        <v>478</v>
      </c>
      <c r="CK138" s="9">
        <f>ROUND(属性投放!L$4+装备属性!L$4*IF($CB138&lt;10,1,ROUNDDOWN($CB138,-1))+SUM(属性投放!M$37:M$45)*$CB138+VLOOKUP($CC$2,一级属性!$E$41:$P$64,COLUMNS(一级属性!$E$41:O$64),0)*($CB138+0.25*IF($CB138&lt;10,1,ROUNDDOWN($CB138,-1)))+VLOOKUP($CC$2,宝石属性!$B$43:$M$66,COLUMNS(宝石属性!$B$43:L$66),0)*10*VLOOKUP(ROUNDDOWN($CB138,-1),宝石属性!$B$25:$N$41,2,0)*VLOOKUP(ROUNDDOWN($CB138,-1),宝石属性!$B$25:$N$41,3,0)+VLOOKUP($CC$2,职业被动!$B$6:$M$29,COLUMNS(职业被动!$B$6:L$29),0)*$CB138,0)</f>
        <v>41</v>
      </c>
      <c r="CL138" s="9">
        <f>ROUND(属性投放!M$4+装备属性!M$4*IF($CB138&lt;10,1,ROUNDDOWN($CB138,-1))+SUM(属性投放!N$37:N$45)*$CB138+VLOOKUP($CC$2,一级属性!$E$41:$P$64,COLUMNS(一级属性!$E$41:P$64),0)*($CB138+0.25*IF($CB138&lt;10,1,ROUNDDOWN($CB138,-1)))+VLOOKUP($CC$2,宝石属性!$B$43:$M$66,COLUMNS(宝石属性!$B$43:M$66),0)*10*VLOOKUP(ROUNDDOWN($CB138,-1),宝石属性!$B$25:$N$41,2,0)*VLOOKUP(ROUNDDOWN($CB138,-1),宝石属性!$B$25:$N$41,3,0)+VLOOKUP($CC$2,职业被动!$B$6:$M$29,COLUMNS(职业被动!$B$6:M$29),0)*$CB138,0)</f>
        <v>1391</v>
      </c>
      <c r="CM138" s="48">
        <f>属性价值和能力评分!$F$9+ROUND(属性价值和能力评分!$F$38*10,0)*CB138+ROUND((SUM(装备属性!$W$9:$W$14)+属性价值和能力评分!$F$38*1.25+1.4+2.8)*IF(CB138&lt;10,1,ROUNDDOWN(CB138,-1)),0)+15*VLOOKUP(ROUNDDOWN(CB138,-1),宝石属性!$B$26:$D$41,2,0)*6*VLOOKUP(ROUNDDOWN(CB138,-1),宝石属性!$B$26:$D$41,3,0)+(属性价值和能力评分!$F$49*9+属性价值和能力评分!$F$50*2+属性价值和能力评分!$F$53*8/5)*CB138</f>
        <v>24600</v>
      </c>
      <c r="CO138" s="1">
        <v>135</v>
      </c>
      <c r="CP138" s="9">
        <f>ROUND(属性投放!D$4+装备属性!D$4*IF($CO138&lt;10,1,ROUNDDOWN($CO138,-1))+SUM(属性投放!E$37:E$45)*$CO138+VLOOKUP($CP$2,一级属性!$E$41:$P$64,COLUMNS(一级属性!$E$41:G$64),0)*($CO138+0.25*IF($CO138&lt;10,1,ROUNDDOWN($CO138,-1)))+VLOOKUP($CP$2,宝石属性!$B$43:$M$66,COLUMNS(宝石属性!$B$43:D$66),0)*10*VLOOKUP(ROUNDDOWN($CO138,-1),宝石属性!$B$25:$N$41,2,0)*VLOOKUP(ROUNDDOWN($CO138,-1),宝石属性!$B$25:$N$41,3,0)+VLOOKUP($CP$2,职业被动!$B$6:$M$29,COLUMNS(职业被动!$B$6:D$29),0)*$CO138,0)</f>
        <v>6237</v>
      </c>
      <c r="CQ138" s="9">
        <f>ROUND(属性投放!E$4+装备属性!E$4*IF($CO138&lt;10,1,ROUNDDOWN($CO138,-1))+SUM(属性投放!F$37:F$45)*$CO138+VLOOKUP($CP$2,一级属性!$E$41:$P$64,COLUMNS(一级属性!$E$41:H$64),0)*($CO138+0.25*IF($CO138&lt;10,1,ROUNDDOWN($CO138,-1)))+VLOOKUP($CP$2,宝石属性!$B$43:$M$66,COLUMNS(宝石属性!$B$43:E$66),0)*10*VLOOKUP(ROUNDDOWN($CO138,-1),宝石属性!$B$25:$N$41,2,0)*VLOOKUP(ROUNDDOWN($CO138,-1),宝石属性!$B$25:$N$41,3,0)+VLOOKUP($CP$2,职业被动!$B$6:$M$29,COLUMNS(职业被动!$B$6:E$29),0)*$CO138,0)</f>
        <v>7479</v>
      </c>
      <c r="CR138" s="9">
        <f>ROUND(属性投放!F$4+装备属性!F$4*IF($CO138&lt;10,1,ROUNDDOWN($CO138,-1))+SUM(属性投放!G$37:G$45)*$CO138+VLOOKUP($CP$2,一级属性!$E$41:$P$64,COLUMNS(一级属性!$E$41:I$64),0)*($CO138+0.25*IF($CO138&lt;10,1,ROUNDDOWN($CO138,-1)))+VLOOKUP($CP$2,宝石属性!$B$43:$M$66,COLUMNS(宝石属性!$B$43:F$66),0)*10*VLOOKUP(ROUNDDOWN($CO138,-1),宝石属性!$B$25:$N$41,2,0)*VLOOKUP(ROUNDDOWN($CO138,-1),宝石属性!$B$25:$N$41,3,0)+VLOOKUP($CP$2,职业被动!$B$6:$M$29,COLUMNS(职业被动!$B$6:F$29),0)*$CO138,0)</f>
        <v>1436</v>
      </c>
      <c r="CS138" s="9">
        <f>ROUND(属性投放!G$4+装备属性!G$4*IF($CO138&lt;10,1,ROUNDDOWN($CO138,-1))+SUM(属性投放!H$37:H$45)*$CO138+VLOOKUP($CP$2,一级属性!$E$41:$P$64,COLUMNS(一级属性!$E$41:J$64),0)*($CO138+0.25*IF($CO138&lt;10,1,ROUNDDOWN($CO138,-1)))+VLOOKUP($CP$2,宝石属性!$B$43:$M$66,COLUMNS(宝石属性!$B$43:G$66),0)*10*VLOOKUP(ROUNDDOWN($CO138,-1),宝石属性!$B$25:$N$41,2,0)*VLOOKUP(ROUNDDOWN($CO138,-1),宝石属性!$B$25:$N$41,3,0)+VLOOKUP($CP$2,职业被动!$B$6:$M$29,COLUMNS(职业被动!$B$6:G$29),0)*$CO138,0)</f>
        <v>1255</v>
      </c>
      <c r="CT138" s="9">
        <f>ROUND(属性投放!H$4+装备属性!H$4*IF($CO138&lt;10,1,ROUNDDOWN($CO138,-1))+SUM(属性投放!I$37:I$45)*$CO138+VLOOKUP($CP$2,一级属性!$E$41:$P$64,COLUMNS(一级属性!$E$41:K$64),0)*($CO138+0.25*IF($CO138&lt;10,1,ROUNDDOWN($CO138,-1)))+VLOOKUP($CP$2,宝石属性!$B$43:$M$66,COLUMNS(宝石属性!$B$43:H$66),0)*10*VLOOKUP(ROUNDDOWN($CO138,-1),宝石属性!$B$25:$N$41,2,0)*VLOOKUP(ROUNDDOWN($CO138,-1),宝石属性!$B$25:$N$41,3,0)+VLOOKUP($CP$2,职业被动!$B$6:$M$29,COLUMNS(职业被动!$B$6:H$29),0)*$CO138,0)</f>
        <v>2231</v>
      </c>
      <c r="CU138" s="9">
        <f>ROUND(属性投放!I$4+装备属性!I$4*IF($CO138&lt;10,1,ROUNDDOWN($CO138,-1))+SUM(属性投放!J$37:J$45)*$CO138+VLOOKUP($CP$2,一级属性!$E$41:$P$64,COLUMNS(一级属性!$E$41:L$64),0)*($CO138+0.25*IF($CO138&lt;10,1,ROUNDDOWN($CO138,-1)))+VLOOKUP($CP$2,宝石属性!$B$43:$M$66,COLUMNS(宝石属性!$B$43:I$66),0)*10*VLOOKUP(ROUNDDOWN($CO138,-1),宝石属性!$B$25:$N$41,2,0)*VLOOKUP(ROUNDDOWN($CO138,-1),宝石属性!$B$25:$N$41,3,0)+VLOOKUP($CP$2,职业被动!$B$6:$M$29,COLUMNS(职业被动!$B$6:I$29),0)*$CO138,0)</f>
        <v>1944</v>
      </c>
      <c r="CV138" s="9">
        <f>ROUND(属性投放!J$4+装备属性!J$4*IF($CO138&lt;10,1,ROUNDDOWN($CO138,-1))+SUM(属性投放!K$37:K$45)*$CO138+VLOOKUP($CP$2,一级属性!$E$41:$P$64,COLUMNS(一级属性!$E$41:M$64),0)*($CO138+0.25*IF($CO138&lt;10,1,ROUNDDOWN($CO138,-1)))+VLOOKUP($CP$2,宝石属性!$B$43:$M$66,COLUMNS(宝石属性!$B$43:J$66),0)*10*VLOOKUP(ROUNDDOWN($CO138,-1),宝石属性!$B$25:$N$41,2,0)*VLOOKUP(ROUNDDOWN($CO138,-1),宝石属性!$B$25:$N$41,3,0)+VLOOKUP($CP$2,职业被动!$B$6:$M$29,COLUMNS(职业被动!$B$6:J$29),0)*$CO138,0)</f>
        <v>778</v>
      </c>
      <c r="CW138" s="9">
        <f>ROUND(属性投放!K$4+装备属性!K$4*IF($CO138&lt;10,1,ROUNDDOWN($CO138,-1))+SUM(属性投放!L$37:L$45)*$CO138+VLOOKUP($CP$2,一级属性!$E$41:$P$64,COLUMNS(一级属性!$E$41:N$64),0)*($CO138+0.25*IF($CO138&lt;10,1,ROUNDDOWN($CO138,-1)))+VLOOKUP($CP$2,宝石属性!$B$43:$M$66,COLUMNS(宝石属性!$B$43:K$66),0)*10*VLOOKUP(ROUNDDOWN($CO138,-1),宝石属性!$B$25:$N$41,2,0)*VLOOKUP(ROUNDDOWN($CO138,-1),宝石属性!$B$25:$N$41,3,0)+VLOOKUP($CP$2,职业被动!$B$6:$M$29,COLUMNS(职业被动!$B$6:K$29),0)*$CO138,0)</f>
        <v>478</v>
      </c>
      <c r="CX138" s="9">
        <f>ROUND(属性投放!L$4+装备属性!L$4*IF($CO138&lt;10,1,ROUNDDOWN($CO138,-1))+SUM(属性投放!M$37:M$45)*$CO138+VLOOKUP($CP$2,一级属性!$E$41:$P$64,COLUMNS(一级属性!$E$41:O$64),0)*($CO138+0.25*IF($CO138&lt;10,1,ROUNDDOWN($CO138,-1)))+VLOOKUP($CP$2,宝石属性!$B$43:$M$66,COLUMNS(宝石属性!$B$43:L$66),0)*10*VLOOKUP(ROUNDDOWN($CO138,-1),宝石属性!$B$25:$N$41,2,0)*VLOOKUP(ROUNDDOWN($CO138,-1),宝石属性!$B$25:$N$41,3,0)+VLOOKUP($CP$2,职业被动!$B$6:$M$29,COLUMNS(职业被动!$B$6:L$29),0)*$CO138,0)</f>
        <v>41</v>
      </c>
      <c r="CY138" s="9">
        <f>ROUND(属性投放!M$4+装备属性!M$4*IF($CO138&lt;10,1,ROUNDDOWN($CO138,-1))+SUM(属性投放!N$37:N$45)*$CO138+VLOOKUP($CP$2,一级属性!$E$41:$P$64,COLUMNS(一级属性!$E$41:P$64),0)*($CO138+0.25*IF($CO138&lt;10,1,ROUNDDOWN($CO138,-1)))+VLOOKUP($CP$2,宝石属性!$B$43:$M$66,COLUMNS(宝石属性!$B$43:M$66),0)*10*VLOOKUP(ROUNDDOWN($CO138,-1),宝石属性!$B$25:$N$41,2,0)*VLOOKUP(ROUNDDOWN($CO138,-1),宝石属性!$B$25:$N$41,3,0)+VLOOKUP($CP$2,职业被动!$B$6:$M$29,COLUMNS(职业被动!$B$6:M$29),0)*$CO138,0)</f>
        <v>1391</v>
      </c>
      <c r="CZ138" s="48">
        <f>属性价值和能力评分!$F$9+ROUND(属性价值和能力评分!$F$38*10,0)*CO138+ROUND((SUM(装备属性!$W$9:$W$14)+属性价值和能力评分!$F$38*1.25+1.4+2.8)*IF(CO138&lt;10,1,ROUNDDOWN(CO138,-1)),0)+15*VLOOKUP(ROUNDDOWN(CO138,-1),宝石属性!$B$26:$D$41,2,0)*6*VLOOKUP(ROUNDDOWN(CO138,-1),宝石属性!$B$26:$D$41,3,0)+(属性价值和能力评分!$F$49*9+属性价值和能力评分!$F$50*2+属性价值和能力评分!$F$53*8/5)*CO138</f>
        <v>24600</v>
      </c>
      <c r="DB138" s="1">
        <v>135</v>
      </c>
      <c r="DC138" s="9">
        <f>ROUND(属性投放!D$4+装备属性!D$4*IF($DB138&lt;10,1,ROUNDDOWN($DB138,-1))+SUM(属性投放!E$37:E$45)*$DB138+VLOOKUP($DC$2,一级属性!$E$41:$P$64,COLUMNS(一级属性!$E$41:G$64),0)*($DB138+0.25*IF($DB138&lt;10,1,ROUNDDOWN($DB138,-1)))+VLOOKUP($DC$2,宝石属性!$B$43:$M$66,COLUMNS(宝石属性!$B$43:D$66),0)*10*VLOOKUP(ROUNDDOWN($DB138,-1),宝石属性!$B$25:$N$41,2,0)*VLOOKUP(ROUNDDOWN($DB138,-1),宝石属性!$B$25:$N$41,3,0)+VLOOKUP($DC$2,职业被动!$B$6:$M$29,COLUMNS(职业被动!$B$6:D$29),0)*$DB138,0)</f>
        <v>7182</v>
      </c>
      <c r="DD138" s="9">
        <f>ROUND(属性投放!E$4+装备属性!E$4*IF($DB138&lt;10,1,ROUNDDOWN($DB138,-1))+SUM(属性投放!F$37:F$45)*$DB138+VLOOKUP($DC$2,一级属性!$E$41:$P$64,COLUMNS(一级属性!$E$41:H$64),0)*($DB138+0.25*IF($DB138&lt;10,1,ROUNDDOWN($DB138,-1)))+VLOOKUP($DC$2,宝石属性!$B$43:$M$66,COLUMNS(宝石属性!$B$43:E$66),0)*10*VLOOKUP(ROUNDDOWN($DB138,-1),宝石属性!$B$25:$N$41,2,0)*VLOOKUP(ROUNDDOWN($DB138,-1),宝石属性!$B$25:$N$41,3,0)+VLOOKUP($DC$2,职业被动!$B$6:$M$29,COLUMNS(职业被动!$B$6:E$29),0)*$DB138,0)</f>
        <v>3291</v>
      </c>
      <c r="DE138" s="9">
        <f>ROUND(属性投放!F$4+装备属性!F$4*IF($DB138&lt;10,1,ROUNDDOWN($DB138,-1))+SUM(属性投放!G$37:G$45)*$DB138+VLOOKUP($DC$2,一级属性!$E$41:$P$64,COLUMNS(一级属性!$E$41:I$64),0)*($DB138+0.25*IF($DB138&lt;10,1,ROUNDDOWN($DB138,-1)))+VLOOKUP($DC$2,宝石属性!$B$43:$M$66,COLUMNS(宝石属性!$B$43:F$66),0)*10*VLOOKUP(ROUNDDOWN($DB138,-1),宝石属性!$B$25:$N$41,2,0)*VLOOKUP(ROUNDDOWN($DB138,-1),宝石属性!$B$25:$N$41,3,0)+VLOOKUP($DC$2,职业被动!$B$6:$M$29,COLUMNS(职业被动!$B$6:F$29),0)*$DB138,0)</f>
        <v>1436</v>
      </c>
      <c r="DF138" s="9">
        <f>ROUND(属性投放!G$4+装备属性!G$4*IF($DB138&lt;10,1,ROUNDDOWN($DB138,-1))+SUM(属性投放!H$37:H$45)*$DB138+VLOOKUP($DC$2,一级属性!$E$41:$P$64,COLUMNS(一级属性!$E$41:J$64),0)*($DB138+0.25*IF($DB138&lt;10,1,ROUNDDOWN($DB138,-1)))+VLOOKUP($DC$2,宝石属性!$B$43:$M$66,COLUMNS(宝石属性!$B$43:G$66),0)*10*VLOOKUP(ROUNDDOWN($DB138,-1),宝石属性!$B$25:$N$41,2,0)*VLOOKUP(ROUNDDOWN($DB138,-1),宝石属性!$B$25:$N$41,3,0)+VLOOKUP($DC$2,职业被动!$B$6:$M$29,COLUMNS(职业被动!$B$6:G$29),0)*$DB138,0)</f>
        <v>3608</v>
      </c>
      <c r="DG138" s="9">
        <f>ROUND(属性投放!H$4+装备属性!H$4*IF($DB138&lt;10,1,ROUNDDOWN($DB138,-1))+SUM(属性投放!I$37:I$45)*$DB138+VLOOKUP($DC$2,一级属性!$E$41:$P$64,COLUMNS(一级属性!$E$41:K$64),0)*($DB138+0.25*IF($DB138&lt;10,1,ROUNDDOWN($DB138,-1)))+VLOOKUP($DC$2,宝石属性!$B$43:$M$66,COLUMNS(宝石属性!$B$43:H$66),0)*10*VLOOKUP(ROUNDDOWN($DB138,-1),宝石属性!$B$25:$N$41,2,0)*VLOOKUP(ROUNDDOWN($DB138,-1),宝石属性!$B$25:$N$41,3,0)+VLOOKUP($DC$2,职业被动!$B$6:$M$29,COLUMNS(职业被动!$B$6:H$29),0)*$DB138,0)</f>
        <v>883</v>
      </c>
      <c r="DH138" s="9">
        <f>ROUND(属性投放!I$4+装备属性!I$4*IF($DB138&lt;10,1,ROUNDDOWN($DB138,-1))+SUM(属性投放!J$37:J$45)*$DB138+VLOOKUP($DC$2,一级属性!$E$41:$P$64,COLUMNS(一级属性!$E$41:L$64),0)*($DB138+0.25*IF($DB138&lt;10,1,ROUNDDOWN($DB138,-1)))+VLOOKUP($DC$2,宝石属性!$B$43:$M$66,COLUMNS(宝石属性!$B$43:I$66),0)*10*VLOOKUP(ROUNDDOWN($DB138,-1),宝石属性!$B$25:$N$41,2,0)*VLOOKUP(ROUNDDOWN($DB138,-1),宝石属性!$B$25:$N$41,3,0)+VLOOKUP($DC$2,职业被动!$B$6:$M$29,COLUMNS(职业被动!$B$6:I$29),0)*$DB138,0)</f>
        <v>1306</v>
      </c>
      <c r="DI138" s="9">
        <f>ROUND(属性投放!J$4+装备属性!J$4*IF($DB138&lt;10,1,ROUNDDOWN($DB138,-1))+SUM(属性投放!K$37:K$45)*$DB138+VLOOKUP($DC$2,一级属性!$E$41:$P$64,COLUMNS(一级属性!$E$41:M$64),0)*($DB138+0.25*IF($DB138&lt;10,1,ROUNDDOWN($DB138,-1)))+VLOOKUP($DC$2,宝石属性!$B$43:$M$66,COLUMNS(宝石属性!$B$43:J$66),0)*10*VLOOKUP(ROUNDDOWN($DB138,-1),宝石属性!$B$25:$N$41,2,0)*VLOOKUP(ROUNDDOWN($DB138,-1),宝石属性!$B$25:$N$41,3,0)+VLOOKUP($DC$2,职业被动!$B$6:$M$29,COLUMNS(职业被动!$B$6:J$29),0)*$DB138,0)</f>
        <v>945</v>
      </c>
      <c r="DJ138" s="9">
        <f>ROUND(属性投放!K$4+装备属性!K$4*IF($DB138&lt;10,1,ROUNDDOWN($DB138,-1))+SUM(属性投放!L$37:L$45)*$DB138+VLOOKUP($DC$2,一级属性!$E$41:$P$64,COLUMNS(一级属性!$E$41:N$64),0)*($DB138+0.25*IF($DB138&lt;10,1,ROUNDDOWN($DB138,-1)))+VLOOKUP($DC$2,宝石属性!$B$43:$M$66,COLUMNS(宝石属性!$B$43:K$66),0)*10*VLOOKUP(ROUNDDOWN($DB138,-1),宝石属性!$B$25:$N$41,2,0)*VLOOKUP(ROUNDDOWN($DB138,-1),宝石属性!$B$25:$N$41,3,0)+VLOOKUP($DC$2,职业被动!$B$6:$M$29,COLUMNS(职业被动!$B$6:K$29),0)*$DB138,0)</f>
        <v>638</v>
      </c>
      <c r="DK138" s="9">
        <f>ROUND(属性投放!L$4+装备属性!L$4*IF($DB138&lt;10,1,ROUNDDOWN($DB138,-1))+SUM(属性投放!M$37:M$45)*$DB138+VLOOKUP($DC$2,一级属性!$E$41:$P$64,COLUMNS(一级属性!$E$41:O$64),0)*($DB138+0.25*IF($DB138&lt;10,1,ROUNDDOWN($DB138,-1)))+VLOOKUP($DC$2,宝石属性!$B$43:$M$66,COLUMNS(宝石属性!$B$43:L$66),0)*10*VLOOKUP(ROUNDDOWN($DB138,-1),宝石属性!$B$25:$N$41,2,0)*VLOOKUP(ROUNDDOWN($DB138,-1),宝石属性!$B$25:$N$41,3,0)+VLOOKUP($DC$2,职业被动!$B$6:$M$29,COLUMNS(职业被动!$B$6:L$29),0)*$DB138,0)</f>
        <v>41</v>
      </c>
      <c r="DL138" s="9">
        <f>ROUND(属性投放!M$4+装备属性!M$4*IF($DB138&lt;10,1,ROUNDDOWN($DB138,-1))+SUM(属性投放!N$37:N$45)*$DB138+VLOOKUP($DC$2,一级属性!$E$41:$P$64,COLUMNS(一级属性!$E$41:P$64),0)*($DB138+0.25*IF($DB138&lt;10,1,ROUNDDOWN($DB138,-1)))+VLOOKUP($DC$2,宝石属性!$B$43:$M$66,COLUMNS(宝石属性!$B$43:M$66),0)*10*VLOOKUP(ROUNDDOWN($DB138,-1),宝石属性!$B$25:$N$41,2,0)*VLOOKUP(ROUNDDOWN($DB138,-1),宝石属性!$B$25:$N$41,3,0)+VLOOKUP($DC$2,职业被动!$B$6:$M$29,COLUMNS(职业被动!$B$6:M$29),0)*$DB138,0)</f>
        <v>1391</v>
      </c>
      <c r="DM138" s="48">
        <f>属性价值和能力评分!$F$9+ROUND(属性价值和能力评分!$F$38*10,0)*DB138+ROUND((SUM(装备属性!$W$9:$W$14)+属性价值和能力评分!$F$38*1.25+1.4+2.8)*IF(DB138&lt;10,1,ROUNDDOWN(DB138,-1)),0)+15*VLOOKUP(ROUNDDOWN(DB138,-1),宝石属性!$B$26:$D$41,2,0)*6*VLOOKUP(ROUNDDOWN(DB138,-1),宝石属性!$B$26:$D$41,3,0)+(属性价值和能力评分!$F$49*9+属性价值和能力评分!$F$50*2+属性价值和能力评分!$F$53*8/5)*DB138</f>
        <v>24600</v>
      </c>
      <c r="DO138" s="1">
        <v>135</v>
      </c>
      <c r="DP138" s="9">
        <f>ROUND(属性投放!D$4+装备属性!D$4*IF($DO138&lt;10,1,ROUNDDOWN($DO138,-1))+SUM(属性投放!E$37:E$45)*$DO138+VLOOKUP($DP$2,一级属性!$E$41:$P$64,COLUMNS(一级属性!$E$41:G$64),0)*($DO138+0.25*IF($DO138&lt;10,1,ROUNDDOWN($DO138,-1)))+VLOOKUP($DP$2,宝石属性!$B$43:$M$66,COLUMNS(宝石属性!$B$43:D$66),0)*10*VLOOKUP(ROUNDDOWN($DO138,-1),宝石属性!$B$25:$N$41,2,0)*VLOOKUP(ROUNDDOWN($DO138,-1),宝石属性!$B$25:$N$41,3,0)+VLOOKUP($DP$2,职业被动!$B$6:$M$29,COLUMNS(职业被动!$B$6:D$29),0)*$DO138,0)</f>
        <v>15627</v>
      </c>
      <c r="DQ138" s="9">
        <f>ROUND(属性投放!E$4+装备属性!E$4*IF($DO138&lt;10,1,ROUNDDOWN($DO138,-1))+SUM(属性投放!F$37:F$45)*$DO138+VLOOKUP($DP$2,一级属性!$E$41:$P$64,COLUMNS(一级属性!$E$41:H$64),0)*($DO138+0.25*IF($DO138&lt;10,1,ROUNDDOWN($DO138,-1)))+VLOOKUP($DP$2,宝石属性!$B$43:$M$66,COLUMNS(宝石属性!$B$43:E$66),0)*10*VLOOKUP(ROUNDDOWN($DO138,-1),宝石属性!$B$25:$N$41,2,0)*VLOOKUP(ROUNDDOWN($DO138,-1),宝石属性!$B$25:$N$41,3,0)+VLOOKUP($DP$2,职业被动!$B$6:$M$29,COLUMNS(职业被动!$B$6:E$29),0)*$DO138,0)</f>
        <v>3291</v>
      </c>
      <c r="DR138" s="9">
        <f>ROUND(属性投放!F$4+装备属性!F$4*IF($DO138&lt;10,1,ROUNDDOWN($DO138,-1))+SUM(属性投放!G$37:G$45)*$DO138+VLOOKUP($DP$2,一级属性!$E$41:$P$64,COLUMNS(一级属性!$E$41:I$64),0)*($DO138+0.25*IF($DO138&lt;10,1,ROUNDDOWN($DO138,-1)))+VLOOKUP($DP$2,宝石属性!$B$43:$M$66,COLUMNS(宝石属性!$B$43:F$66),0)*10*VLOOKUP(ROUNDDOWN($DO138,-1),宝石属性!$B$25:$N$41,2,0)*VLOOKUP(ROUNDDOWN($DO138,-1),宝石属性!$B$25:$N$41,3,0)+VLOOKUP($DP$2,职业被动!$B$6:$M$29,COLUMNS(职业被动!$B$6:F$29),0)*$DO138,0)</f>
        <v>1436</v>
      </c>
      <c r="DS138" s="9">
        <f>ROUND(属性投放!G$4+装备属性!G$4*IF($DO138&lt;10,1,ROUNDDOWN($DO138,-1))+SUM(属性投放!H$37:H$45)*$DO138+VLOOKUP($DP$2,一级属性!$E$41:$P$64,COLUMNS(一级属性!$E$41:J$64),0)*($DO138+0.25*IF($DO138&lt;10,1,ROUNDDOWN($DO138,-1)))+VLOOKUP($DP$2,宝石属性!$B$43:$M$66,COLUMNS(宝石属性!$B$43:G$66),0)*10*VLOOKUP(ROUNDDOWN($DO138,-1),宝石属性!$B$25:$N$41,2,0)*VLOOKUP(ROUNDDOWN($DO138,-1),宝石属性!$B$25:$N$41,3,0)+VLOOKUP($DP$2,职业被动!$B$6:$M$29,COLUMNS(职业被动!$B$6:G$29),0)*$DO138,0)</f>
        <v>1255</v>
      </c>
      <c r="DT138" s="9">
        <f>ROUND(属性投放!H$4+装备属性!H$4*IF($DO138&lt;10,1,ROUNDDOWN($DO138,-1))+SUM(属性投放!I$37:I$45)*$DO138+VLOOKUP($DP$2,一级属性!$E$41:$P$64,COLUMNS(一级属性!$E$41:K$64),0)*($DO138+0.25*IF($DO138&lt;10,1,ROUNDDOWN($DO138,-1)))+VLOOKUP($DP$2,宝石属性!$B$43:$M$66,COLUMNS(宝石属性!$B$43:H$66),0)*10*VLOOKUP(ROUNDDOWN($DO138,-1),宝石属性!$B$25:$N$41,2,0)*VLOOKUP(ROUNDDOWN($DO138,-1),宝石属性!$B$25:$N$41,3,0)+VLOOKUP($DP$2,职业被动!$B$6:$M$29,COLUMNS(职业被动!$B$6:H$29),0)*$DO138,0)</f>
        <v>1018</v>
      </c>
      <c r="DU138" s="9">
        <f>ROUND(属性投放!I$4+装备属性!I$4*IF($DO138&lt;10,1,ROUNDDOWN($DO138,-1))+SUM(属性投放!J$37:J$45)*$DO138+VLOOKUP($DP$2,一级属性!$E$41:$P$64,COLUMNS(一级属性!$E$41:L$64),0)*($DO138+0.25*IF($DO138&lt;10,1,ROUNDDOWN($DO138,-1)))+VLOOKUP($DP$2,宝石属性!$B$43:$M$66,COLUMNS(宝石属性!$B$43:I$66),0)*10*VLOOKUP(ROUNDDOWN($DO138,-1),宝石属性!$B$25:$N$41,2,0)*VLOOKUP(ROUNDDOWN($DO138,-1),宝石属性!$B$25:$N$41,3,0)+VLOOKUP($DP$2,职业被动!$B$6:$M$29,COLUMNS(职业被动!$B$6:I$29),0)*$DO138,0)</f>
        <v>1306</v>
      </c>
      <c r="DV138" s="9">
        <f>ROUND(属性投放!J$4+装备属性!J$4*IF($DO138&lt;10,1,ROUNDDOWN($DO138,-1))+SUM(属性投放!K$37:K$45)*$DO138+VLOOKUP($DP$2,一级属性!$E$41:$P$64,COLUMNS(一级属性!$E$41:M$64),0)*($DO138+0.25*IF($DO138&lt;10,1,ROUNDDOWN($DO138,-1)))+VLOOKUP($DP$2,宝石属性!$B$43:$M$66,COLUMNS(宝石属性!$B$43:J$66),0)*10*VLOOKUP(ROUNDDOWN($DO138,-1),宝石属性!$B$25:$N$41,2,0)*VLOOKUP(ROUNDDOWN($DO138,-1),宝石属性!$B$25:$N$41,3,0)+VLOOKUP($DP$2,职业被动!$B$6:$M$29,COLUMNS(职业被动!$B$6:J$29),0)*$DO138,0)</f>
        <v>945</v>
      </c>
      <c r="DW138" s="9">
        <f>ROUND(属性投放!K$4+装备属性!K$4*IF($DO138&lt;10,1,ROUNDDOWN($DO138,-1))+SUM(属性投放!L$37:L$45)*$DO138+VLOOKUP($DP$2,一级属性!$E$41:$P$64,COLUMNS(一级属性!$E$41:N$64),0)*($DO138+0.25*IF($DO138&lt;10,1,ROUNDDOWN($DO138,-1)))+VLOOKUP($DP$2,宝石属性!$B$43:$M$66,COLUMNS(宝石属性!$B$43:K$66),0)*10*VLOOKUP(ROUNDDOWN($DO138,-1),宝石属性!$B$25:$N$41,2,0)*VLOOKUP(ROUNDDOWN($DO138,-1),宝石属性!$B$25:$N$41,3,0)+VLOOKUP($DP$2,职业被动!$B$6:$M$29,COLUMNS(职业被动!$B$6:K$29),0)*$DO138,0)</f>
        <v>638</v>
      </c>
      <c r="DX138" s="9">
        <f>ROUND(属性投放!L$4+装备属性!L$4*IF($DO138&lt;10,1,ROUNDDOWN($DO138,-1))+SUM(属性投放!M$37:M$45)*$DO138+VLOOKUP($DP$2,一级属性!$E$41:$P$64,COLUMNS(一级属性!$E$41:O$64),0)*($DO138+0.25*IF($DO138&lt;10,1,ROUNDDOWN($DO138,-1)))+VLOOKUP($DP$2,宝石属性!$B$43:$M$66,COLUMNS(宝石属性!$B$43:L$66),0)*10*VLOOKUP(ROUNDDOWN($DO138,-1),宝石属性!$B$25:$N$41,2,0)*VLOOKUP(ROUNDDOWN($DO138,-1),宝石属性!$B$25:$N$41,3,0)+VLOOKUP($DP$2,职业被动!$B$6:$M$29,COLUMNS(职业被动!$B$6:L$29),0)*$DO138,0)</f>
        <v>41</v>
      </c>
      <c r="DY138" s="9">
        <f>ROUND(属性投放!M$4+装备属性!M$4*IF($DO138&lt;10,1,ROUNDDOWN($DO138,-1))+SUM(属性投放!N$37:N$45)*$DO138+VLOOKUP($DP$2,一级属性!$E$41:$P$64,COLUMNS(一级属性!$E$41:P$64),0)*($DO138+0.25*IF($DO138&lt;10,1,ROUNDDOWN($DO138,-1)))+VLOOKUP($DP$2,宝石属性!$B$43:$M$66,COLUMNS(宝石属性!$B$43:M$66),0)*10*VLOOKUP(ROUNDDOWN($DO138,-1),宝石属性!$B$25:$N$41,2,0)*VLOOKUP(ROUNDDOWN($DO138,-1),宝石属性!$B$25:$N$41,3,0)+VLOOKUP($DP$2,职业被动!$B$6:$M$29,COLUMNS(职业被动!$B$6:M$29),0)*$DO138,0)</f>
        <v>1391</v>
      </c>
      <c r="DZ138" s="48">
        <f>属性价值和能力评分!$F$9+ROUND(属性价值和能力评分!$F$38*10,0)*DO138+ROUND((SUM(装备属性!$W$9:$W$14)+属性价值和能力评分!$F$38*1.25+1.4+2.8)*IF(DO138&lt;10,1,ROUNDDOWN(DO138,-1)),0)+15*VLOOKUP(ROUNDDOWN(DO138,-1),宝石属性!$B$26:$D$41,2,0)*6*VLOOKUP(ROUNDDOWN(DO138,-1),宝石属性!$B$26:$D$41,3,0)+(属性价值和能力评分!$F$49*9+属性价值和能力评分!$F$50*2+属性价值和能力评分!$F$53*8/5)*DO138</f>
        <v>24600</v>
      </c>
      <c r="EA138" s="17"/>
      <c r="EB138" s="1">
        <v>135</v>
      </c>
      <c r="EC138" s="1">
        <f>ROUND(CC138/MAX(CE138/10,((CE138*(1+属性投放!$E$8)-CF138+属性投放!$F$8*EB138)*(1+属性投放!$G$8)*(1+属性投放!$H$8))),1)</f>
        <v>2.8</v>
      </c>
      <c r="ED138" s="1">
        <f>ROUND(CP138/MAX(CE138/10,((CE138*(1+属性投放!$E$8)-CS138+属性投放!$F$8*EB138)*(1+属性投放!$G$8)*(1+属性投放!$H$8))),1)</f>
        <v>2.6</v>
      </c>
      <c r="EE138" s="1">
        <f>ROUND(DC138/MAX(CE138/10,((CE138*(1+属性投放!$E$8)-DF138+属性投放!$F$8*EB138)*(1+属性投放!$G$8)*(1+属性投放!$H$8))),1)</f>
        <v>24.5</v>
      </c>
      <c r="EF138" s="1">
        <f>ROUND(DP138/MAX(CE138/10,((CE138*(1+属性投放!$E$8)-DS138+属性投放!$F$8*EB138)*(1+属性投放!$G$8)*(1+属性投放!$H$8))),1)</f>
        <v>6.6</v>
      </c>
      <c r="EH138" s="1">
        <f>ROUND(CC138/MAX(属性投放!$F$9*EB138,((CT138*(1+属性投放!$E$9)-CH138+属性投放!$F$9*EB138)*(1+属性投放!$G$9)*(1+属性投放!$H$9))),1)</f>
        <v>2.6</v>
      </c>
      <c r="EI138" s="1">
        <f>ROUND(CP138/MAX(属性投放!$F$9*EB138,((CT138*(1+属性投放!$E$9)-CU138+属性投放!$F$9*EB138)*(1+属性投放!$G$9)*(1+属性投放!$H$9))),1)</f>
        <v>3.3</v>
      </c>
      <c r="EJ138" s="1">
        <f>ROUND(DC138/MAX(属性投放!$F$9*EB138,((CT138*(1+属性投放!$E$9)-DH138+属性投放!$F$9*EB138)*(1+属性投放!$G$9)*(1+属性投放!$H$9))),1)</f>
        <v>2.8</v>
      </c>
      <c r="EK138" s="1">
        <f>ROUND(DP138/MAX(属性投放!$F$9*EB138,((CT138*(1+属性投放!$E$9)-DU138+属性投放!$F$9*EB138)*(1+属性投放!$G$9)*(1+属性投放!$H$9))),1)</f>
        <v>6</v>
      </c>
      <c r="EM138" s="1">
        <f>ROUND(CC138/((BW138*(1+属性投放!$E$10)+属性投放!$F$10*EB138)*(1+属性投放!$G$10)*(1+属性投放!$H$10)),1)</f>
        <v>5.6</v>
      </c>
      <c r="EN138" s="1">
        <f>ROUND(CP138/((BW138*(1+属性投放!$E$10)+属性投放!$F$10*EB138)*(1+属性投放!$G$10)*(1+属性投放!$H$10)),1)</f>
        <v>5.6</v>
      </c>
      <c r="EO138" s="1">
        <f>ROUND(DC138/((BW138*(1+属性投放!$E$10)+属性投放!$F$10*EB138)*(1+属性投放!$G$10)*(1+属性投放!$H$10)),1)</f>
        <v>6.5</v>
      </c>
      <c r="EP138" s="1">
        <f>ROUND(DP138/((BW138*(1+属性投放!$E$10)+属性投放!$F$10*EB138)*(1+属性投放!$G$10)*(1+属性投放!$H$10)),1)</f>
        <v>14.1</v>
      </c>
    </row>
    <row r="139" spans="2:146">
      <c r="B139" s="1">
        <v>136</v>
      </c>
      <c r="C139" s="9">
        <f>ROUND(属性投放!D$4+装备属性!D$4*IF($B139&lt;10,1,ROUNDDOWN($B139,-1))+SUM(属性投放!E$37:E$45)*$B139+VLOOKUP($C$2,一级属性!$E$41:$P$64,COLUMNS(一级属性!$E$41:G$64),0)*($B139+0.25*IF($B139&lt;10,1,ROUNDDOWN($B139,-1)))+VLOOKUP($C$2,宝石属性!$B$43:$M$66,COLUMNS(宝石属性!$B$43:D$66),0)*10*VLOOKUP(ROUNDDOWN($B139,-1),宝石属性!$B$25:$N$41,2,0)*VLOOKUP(ROUNDDOWN($B139,-1),宝石属性!$B$25:$N$41,3,0)+VLOOKUP($C$2,职业被动!$B$6:$M$29,COLUMNS(职业被动!$B$6:D$29),0)*$B139,0)</f>
        <v>7608</v>
      </c>
      <c r="D139" s="9">
        <f>ROUND(属性投放!E$4+装备属性!E$4*IF($B139&lt;10,1,ROUNDDOWN($B139,-1))+SUM(属性投放!F$37:F$38)*$B139+VLOOKUP($C$2,一级属性!$E$67:$P$90,COLUMNS(一级属性!$E$67:H$90),0)*$B139+VLOOKUP($C$2,宝石属性!$B$43:$M$66,COLUMNS(宝石属性!$B$43:E$66),0)*10*VLOOKUP(ROUNDDOWN($B139,-1),宝石属性!$B$25:$N$41,2,0)*VLOOKUP(ROUNDDOWN($B139,-1),宝石属性!$B$25:$N$41,3,0)+VLOOKUP($C$2,职业被动!$B$6:$M$29,COLUMNS(职业被动!$B$6:E$29),0)*$B139,0)</f>
        <v>3306</v>
      </c>
      <c r="E139" s="9">
        <f>ROUND(属性投放!F$4+装备属性!F$4*IF($B139&lt;10,1,ROUNDDOWN($B139,-1))+SUM(属性投放!G$37:G$38)*$B139+VLOOKUP($C$2,一级属性!$E$67:$P$90,COLUMNS(一级属性!$E$67:I$90),0)*$B139+VLOOKUP($C$2,宝石属性!$B$43:$M$66,COLUMNS(宝石属性!$B$43:F$66),0)*10*VLOOKUP(ROUNDDOWN($B139,-1),宝石属性!$B$25:$N$41,2,0)*VLOOKUP(ROUNDDOWN($B139,-1),宝石属性!$B$25:$N$41,3,0)+VLOOKUP($C$2,职业被动!$B$6:$M$29,COLUMNS(职业被动!$B$6:F$29),0)*$B139,0)</f>
        <v>2618</v>
      </c>
      <c r="F139" s="9">
        <f>ROUND(属性投放!G$4+装备属性!G$4*IF($B139&lt;10,1,ROUNDDOWN($B139,-1))+SUM(属性投放!H$37:H$38)*$B139+VLOOKUP($C$2,一级属性!$E$67:$P$90,COLUMNS(一级属性!$E$67:J$90),0)*$B139+VLOOKUP($C$2,宝石属性!$B$43:$M$66,COLUMNS(宝石属性!$B$43:G$66),0)*10*VLOOKUP(ROUNDDOWN($B139,-1),宝石属性!$B$25:$N$41,2,0)*VLOOKUP(ROUNDDOWN($B139,-1),宝石属性!$B$25:$N$41,3,0)+VLOOKUP($C$2,职业被动!$B$6:$M$29,COLUMNS(职业被动!$B$6:G$29),0)*$B139,0)</f>
        <v>1394</v>
      </c>
      <c r="G139" s="9">
        <f>ROUND(属性投放!H$4+装备属性!H$4*IF($B139&lt;10,1,ROUNDDOWN($B139,-1))+SUM(属性投放!I$37:I$38)*$B139+VLOOKUP($C$2,一级属性!$E$67:$P$90,COLUMNS(一级属性!$E$67:K$90),0)*$B139+VLOOKUP($C$2,宝石属性!$B$43:$M$66,COLUMNS(宝石属性!$B$43:H$66),0)*10*VLOOKUP(ROUNDDOWN($B139,-1),宝石属性!$B$25:$N$41,2,0)*VLOOKUP(ROUNDDOWN($B139,-1),宝石属性!$B$25:$N$41,3,0)+VLOOKUP($C$2,职业被动!$B$6:$M$29,COLUMNS(职业被动!$B$6:H$29),0)*$B139,0)</f>
        <v>885</v>
      </c>
      <c r="H139" s="9">
        <f>ROUND(属性投放!I$4+装备属性!I$4*IF($B139&lt;10,1,ROUNDDOWN($B139,-1))+SUM(属性投放!J$37:J$38)*$B139+VLOOKUP($C$2,一级属性!$E$67:$P$90,COLUMNS(一级属性!$E$67:L$90),0)*$B139+VLOOKUP($C$2,宝石属性!$B$43:$M$66,COLUMNS(宝石属性!$B$43:I$66),0)*10*VLOOKUP(ROUNDDOWN($B139,-1),宝石属性!$B$25:$N$41,2,0)*VLOOKUP(ROUNDDOWN($B139,-1),宝石属性!$B$25:$N$41,3,0)+VLOOKUP($C$2,职业被动!$B$6:$M$29,COLUMNS(职业被动!$B$6:I$29),0)*$B139,0)</f>
        <v>1450</v>
      </c>
      <c r="I139" s="9">
        <f>ROUND(属性投放!J$4+装备属性!J$4*IF($B139&lt;10,1,ROUNDDOWN($B139,-1))+SUM(属性投放!K$37:K$38)*$B139+VLOOKUP($C$2,一级属性!$E$67:$P$90,COLUMNS(一级属性!$E$67:M$90),0)*$B139+VLOOKUP($C$2,宝石属性!$B$43:$M$66,COLUMNS(宝石属性!$B$43:J$66),0)*10*VLOOKUP(ROUNDDOWN($B139,-1),宝石属性!$B$25:$N$41,2,0)*VLOOKUP(ROUNDDOWN($B139,-1),宝石属性!$B$25:$N$41,3,0)+VLOOKUP($C$2,职业被动!$B$6:$M$29,COLUMNS(职业被动!$B$6:J$29),0)*$B139,0)</f>
        <v>951</v>
      </c>
      <c r="J139" s="9">
        <f>ROUND(属性投放!K$4+装备属性!K$4*IF($B139&lt;10,1,ROUNDDOWN($B139,-1))+SUM(属性投放!L$37:L$38)*$B139+VLOOKUP($C$2,一级属性!$E$67:$P$90,COLUMNS(一级属性!$E$67:N$90),0)*$B139+VLOOKUP($C$2,宝石属性!$B$43:$M$66,COLUMNS(宝石属性!$B$43:K$66),0)*10*VLOOKUP(ROUNDDOWN($B139,-1),宝石属性!$B$25:$N$41,2,0)*VLOOKUP(ROUNDDOWN($B139,-1),宝石属性!$B$25:$N$41,3,0)+VLOOKUP($C$2,职业被动!$B$6:$M$29,COLUMNS(职业被动!$B$6:K$29),0)*$B139,0)</f>
        <v>478</v>
      </c>
      <c r="K139" s="9">
        <f>ROUND(属性投放!L$4+装备属性!L$4*IF($B139&lt;10,1,ROUNDDOWN($B139,-1))+SUM(属性投放!M$37:M$38)*$B139+VLOOKUP($C$2,一级属性!$E$67:$P$90,COLUMNS(一级属性!$E$67:O$90),0)*$B139+VLOOKUP($C$2,宝石属性!$B$43:$M$66,COLUMNS(宝石属性!$B$43:L$66),0)*10*VLOOKUP(ROUNDDOWN($B139,-1),宝石属性!$B$25:$N$41,2,0)*VLOOKUP(ROUNDDOWN($B139,-1),宝石属性!$B$25:$N$41,3,0)+VLOOKUP($C$2,职业被动!$B$6:$M$29,COLUMNS(职业被动!$B$6:L$29),0)*$B139,0)</f>
        <v>41</v>
      </c>
      <c r="L139" s="9">
        <f>ROUND(属性投放!M$4+装备属性!M$4*IF($B139&lt;10,1,ROUNDDOWN($B139,-1))+SUM(属性投放!N$37:N$38)*$B139+VLOOKUP($C$2,一级属性!$E$67:$P$90,COLUMNS(一级属性!$E$67:P$90),0)*$B139+VLOOKUP($C$2,宝石属性!$B$43:$M$66,COLUMNS(宝石属性!$B$43:M$66),0)*10*VLOOKUP(ROUNDDOWN($B139,-1),宝石属性!$B$25:$N$41,2,0)*VLOOKUP(ROUNDDOWN($B139,-1),宝石属性!$B$25:$N$41,3,0)+VLOOKUP($C$2,职业被动!$B$6:$M$29,COLUMNS(职业被动!$B$6:M$29),0)*$B139,0)</f>
        <v>1481</v>
      </c>
      <c r="M139" s="48">
        <f>属性价值和能力评分!$F$9+ROUND(属性价值和能力评分!$F$38*10,0)*B139+ROUND((SUM(装备属性!$W$9:$W$14)+属性价值和能力评分!$F$38*1.25+1.4+2.8)*IF(B139&lt;10,1,ROUNDDOWN(B139,-1)),0)+15*VLOOKUP(ROUNDDOWN(B139,-1),宝石属性!$B$26:$D$41,2,0)*6*VLOOKUP(ROUNDDOWN(B139,-1),宝石属性!$B$26:$D$41,3,0)+(属性价值和能力评分!$F$49*9+属性价值和能力评分!$F$50*2+属性价值和能力评分!$F$53*8/5)*B139</f>
        <v>24720</v>
      </c>
      <c r="N139" s="20"/>
      <c r="O139" s="1">
        <v>136</v>
      </c>
      <c r="P139" s="9">
        <f>ROUND(属性投放!D$4+装备属性!D$4*IF($O139&lt;10,1,ROUNDDOWN($O139,-1))+SUM(属性投放!E$37:E$45)*$O139+VLOOKUP($P$2,一级属性!$E$41:$P$64,COLUMNS(一级属性!$E$41:G$64),0)*($O139+0.25*IF($O139&lt;10,1,ROUNDDOWN($O139,-1)))+VLOOKUP($P$2,宝石属性!$B$43:$M$66,COLUMNS(宝石属性!$B$43:D$66),0)*10*VLOOKUP(ROUNDDOWN($O139,-1),宝石属性!$B$25:$N$41,2,0)*VLOOKUP(ROUNDDOWN($O139,-1),宝石属性!$B$25:$N$41,3,0)+VLOOKUP($P$2,职业被动!$B$6:$M$29,COLUMNS(职业被动!$B$6:D$29),0)*$O139,0)</f>
        <v>9512</v>
      </c>
      <c r="Q139" s="9">
        <f>ROUND(属性投放!E$4+装备属性!E$4*IF($O139&lt;10,1,ROUNDDOWN($O139,-1))+SUM(属性投放!F$37:F$45)*$O139+VLOOKUP($P$2,一级属性!$E$41:$P$64,COLUMNS(一级属性!$E$41:H$64),0)*($O139+0.25*IF($O139&lt;10,1,ROUNDDOWN($O139,-1)))+VLOOKUP($P$2,宝石属性!$B$43:$M$66,COLUMNS(宝石属性!$B$43:E$66),0)*10*VLOOKUP(ROUNDDOWN($O139,-1),宝石属性!$B$25:$N$41,2,0)*VLOOKUP(ROUNDDOWN($O139,-1),宝石属性!$B$25:$N$41,3,0)+VLOOKUP($P$2,职业被动!$B$6:$M$29,COLUMNS(职业被动!$B$6:E$29),0)*$O139,0)</f>
        <v>5834</v>
      </c>
      <c r="R139" s="9">
        <f>ROUND(属性投放!F$4+装备属性!F$4*IF($O139&lt;10,1,ROUNDDOWN($O139,-1))+SUM(属性投放!G$37:G$45)*$O139+VLOOKUP($P$2,一级属性!$E$41:$P$64,COLUMNS(一级属性!$E$41:I$64),0)*($O139+0.25*IF($O139&lt;10,1,ROUNDDOWN($O139,-1)))+VLOOKUP($P$2,宝石属性!$B$43:$M$66,COLUMNS(宝石属性!$B$43:F$66),0)*10*VLOOKUP(ROUNDDOWN($O139,-1),宝石属性!$B$25:$N$41,2,0)*VLOOKUP(ROUNDDOWN($O139,-1),宝石属性!$B$25:$N$41,3,0)+VLOOKUP($P$2,职业被动!$B$6:$M$29,COLUMNS(职业被动!$B$6:F$29),0)*$O139,0)</f>
        <v>1438</v>
      </c>
      <c r="S139" s="9">
        <f>ROUND(属性投放!G$4+装备属性!G$4*IF($O139&lt;10,1,ROUNDDOWN($O139,-1))+SUM(属性投放!H$37:H$45)*$O139+VLOOKUP($P$2,一级属性!$E$41:$P$64,COLUMNS(一级属性!$E$41:J$64),0)*($O139+0.25*IF($O139&lt;10,1,ROUNDDOWN($O139,-1)))+VLOOKUP($P$2,宝石属性!$B$43:$M$66,COLUMNS(宝石属性!$B$43:G$66),0)*10*VLOOKUP(ROUNDDOWN($O139,-1),宝石属性!$B$25:$N$41,2,0)*VLOOKUP(ROUNDDOWN($O139,-1),宝石属性!$B$25:$N$41,3,0)+VLOOKUP($P$2,职业被动!$B$6:$M$29,COLUMNS(职业被动!$B$6:G$29),0)*$O139,0)</f>
        <v>1258</v>
      </c>
      <c r="T139" s="9">
        <f>ROUND(属性投放!H$4+装备属性!H$4*IF($O139&lt;10,1,ROUNDDOWN($O139,-1))+SUM(属性投放!I$37:I$45)*$O139+VLOOKUP($P$2,一级属性!$E$41:$P$64,COLUMNS(一级属性!$E$41:K$64),0)*($O139+0.25*IF($O139&lt;10,1,ROUNDDOWN($O139,-1)))+VLOOKUP($P$2,宝石属性!$B$43:$M$66,COLUMNS(宝石属性!$B$43:H$66),0)*10*VLOOKUP(ROUNDDOWN($O139,-1),宝石属性!$B$25:$N$41,2,0)*VLOOKUP(ROUNDDOWN($O139,-1),宝石属性!$B$25:$N$41,3,0)+VLOOKUP($P$2,职业被动!$B$6:$M$29,COLUMNS(职业被动!$B$6:H$29),0)*$O139,0)</f>
        <v>1527</v>
      </c>
      <c r="U139" s="9">
        <f>ROUND(属性投放!I$4+装备属性!I$4*IF($O139&lt;10,1,ROUNDDOWN($O139,-1))+SUM(属性投放!J$37:J$45)*$O139+VLOOKUP($P$2,一级属性!$E$41:$P$64,COLUMNS(一级属性!$E$41:L$64),0)*($O139+0.25*IF($O139&lt;10,1,ROUNDDOWN($O139,-1)))+VLOOKUP($P$2,宝石属性!$B$43:$M$66,COLUMNS(宝石属性!$B$43:I$66),0)*10*VLOOKUP(ROUNDDOWN($O139,-1),宝石属性!$B$25:$N$41,2,0)*VLOOKUP(ROUNDDOWN($O139,-1),宝石属性!$B$25:$N$41,3,0)+VLOOKUP($P$2,职业被动!$B$6:$M$29,COLUMNS(职业被动!$B$6:I$29),0)*$O139,0)</f>
        <v>1547</v>
      </c>
      <c r="V139" s="9">
        <f>ROUND(属性投放!J$4+装备属性!J$4*IF($O139&lt;10,1,ROUNDDOWN($O139,-1))+SUM(属性投放!K$37:K$45)*$O139+VLOOKUP($P$2,一级属性!$E$41:$P$64,COLUMNS(一级属性!$E$41:M$64),0)*($O139+0.25*IF($O139&lt;10,1,ROUNDDOWN($O139,-1)))+VLOOKUP($P$2,宝石属性!$B$43:$M$66,COLUMNS(宝石属性!$B$43:J$66),0)*10*VLOOKUP(ROUNDDOWN($O139,-1),宝石属性!$B$25:$N$41,2,0)*VLOOKUP(ROUNDDOWN($O139,-1),宝石属性!$B$25:$N$41,3,0)+VLOOKUP($P$2,职业被动!$B$6:$M$29,COLUMNS(职业被动!$B$6:J$29),0)*$O139,0)</f>
        <v>1067</v>
      </c>
      <c r="W139" s="9">
        <f>ROUND(属性投放!K$4+装备属性!K$4*IF($O139&lt;10,1,ROUNDDOWN($O139,-1))+SUM(属性投放!L$37:L$45)*$O139+VLOOKUP($P$2,一级属性!$E$41:$P$64,COLUMNS(一级属性!$E$41:N$64),0)*($O139+0.25*IF($O139&lt;10,1,ROUNDDOWN($O139,-1)))+VLOOKUP($P$2,宝石属性!$B$43:$M$66,COLUMNS(宝石属性!$B$43:K$66),0)*10*VLOOKUP(ROUNDDOWN($O139,-1),宝石属性!$B$25:$N$41,2,0)*VLOOKUP(ROUNDDOWN($O139,-1),宝石属性!$B$25:$N$41,3,0)+VLOOKUP($P$2,职业被动!$B$6:$M$29,COLUMNS(职业被动!$B$6:K$29),0)*$O139,0)</f>
        <v>638</v>
      </c>
      <c r="X139" s="9">
        <f>ROUND(属性投放!L$4+装备属性!L$4*IF($O139&lt;10,1,ROUNDDOWN($O139,-1))+SUM(属性投放!M$37:M$45)*$O139+VLOOKUP($P$2,一级属性!$E$41:$P$64,COLUMNS(一级属性!$E$41:O$64),0)*($O139+0.25*IF($O139&lt;10,1,ROUNDDOWN($O139,-1)))+VLOOKUP($P$2,宝石属性!$B$43:$M$66,COLUMNS(宝石属性!$B$43:L$66),0)*10*VLOOKUP(ROUNDDOWN($O139,-1),宝石属性!$B$25:$N$41,2,0)*VLOOKUP(ROUNDDOWN($O139,-1),宝石属性!$B$25:$N$41,3,0)+VLOOKUP($P$2,职业被动!$B$6:$M$29,COLUMNS(职业被动!$B$6:L$29),0)*$O139,0)</f>
        <v>41</v>
      </c>
      <c r="Y139" s="9">
        <f>ROUND(属性投放!M$4+装备属性!M$4*IF($O139&lt;10,1,ROUNDDOWN($O139,-1))+SUM(属性投放!N$37:N$45)*$O139+VLOOKUP($P$2,一级属性!$E$41:$P$64,COLUMNS(一级属性!$E$41:P$64),0)*($O139+0.25*IF($O139&lt;10,1,ROUNDDOWN($O139,-1)))+VLOOKUP($P$2,宝石属性!$B$43:$M$66,COLUMNS(宝石属性!$B$43:M$66),0)*10*VLOOKUP(ROUNDDOWN($O139,-1),宝石属性!$B$25:$N$41,2,0)*VLOOKUP(ROUNDDOWN($O139,-1),宝石属性!$B$25:$N$41,3,0)+VLOOKUP($P$2,职业被动!$B$6:$M$29,COLUMNS(职业被动!$B$6:M$29),0)*$O139,0)</f>
        <v>1481</v>
      </c>
      <c r="Z139" s="48">
        <f>属性价值和能力评分!$F$9+ROUND(属性价值和能力评分!$F$38*10,0)*O139+ROUND((SUM(装备属性!$W$9:$W$14)+属性价值和能力评分!$F$38*1.25+1.4+2.8)*IF(O139&lt;10,1,ROUNDDOWN(O139,-1)),0)+15*VLOOKUP(ROUNDDOWN(O139,-1),宝石属性!$B$26:$D$41,2,0)*6*VLOOKUP(ROUNDDOWN(O139,-1),宝石属性!$B$26:$D$41,3,0)+(属性价值和能力评分!$F$49*9+属性价值和能力评分!$F$50*2+属性价值和能力评分!$F$53*8/5)*O139</f>
        <v>24720</v>
      </c>
      <c r="AB139" s="1">
        <v>136</v>
      </c>
      <c r="AC139" s="9">
        <f>ROUND(属性投放!D$4+装备属性!D$4*IF($AB139&lt;10,1,ROUNDDOWN($AB139,-1))+SUM(属性投放!E$37:E$45)*$AB139+VLOOKUP($AC$2,一级属性!$E$41:$P$64,COLUMNS(一级属性!$E$41:G$64),0)*($AB139+0.25*IF($AB139&lt;10,1,ROUNDDOWN($AB139,-1)))+VLOOKUP($AC$2,宝石属性!$B$43:$M$66,COLUMNS(宝石属性!$B$43:D$66),0)*10*VLOOKUP(ROUNDDOWN($AB139,-1),宝石属性!$B$25:$N$41,2,0)*VLOOKUP(ROUNDDOWN($AB139,-1),宝石属性!$B$25:$N$41,3,0)+VLOOKUP($AC$2,职业被动!$B$6:$M$29,COLUMNS(职业被动!$B$6:D$29),0)*$AB139,0)</f>
        <v>8560</v>
      </c>
      <c r="AD139" s="9">
        <f>ROUND(属性投放!E$4+装备属性!E$4*IF($AB139&lt;10,1,ROUNDDOWN($AB139,-1))+SUM(属性投放!F$37:F$45)*$AB139+VLOOKUP($AC$2,一级属性!$E$41:$P$64,COLUMNS(一级属性!$E$41:H$64),0)*($AB139+0.25*IF($AB139&lt;10,1,ROUNDDOWN($AB139,-1)))+VLOOKUP($AC$2,宝石属性!$B$43:$M$66,COLUMNS(宝石属性!$B$43:E$66),0)*10*VLOOKUP(ROUNDDOWN($AB139,-1),宝石属性!$B$25:$N$41,2,0)*VLOOKUP(ROUNDDOWN($AB139,-1),宝石属性!$B$25:$N$41,3,0)+VLOOKUP($AC$2,职业被动!$B$6:$M$29,COLUMNS(职业被动!$B$6:E$29),0)*$AB139,0)</f>
        <v>3306</v>
      </c>
      <c r="AE139" s="9">
        <f>ROUND(属性投放!F$4+装备属性!F$4*IF($AB139&lt;10,1,ROUNDDOWN($AB139,-1))+SUM(属性投放!G$37:G$45)*$AB139+VLOOKUP($AC$2,一级属性!$E$41:$P$64,COLUMNS(一级属性!$E$41:I$64),0)*($AB139+0.25*IF($AB139&lt;10,1,ROUNDDOWN($AB139,-1)))+VLOOKUP($AC$2,宝石属性!$B$43:$M$66,COLUMNS(宝石属性!$B$43:F$66),0)*10*VLOOKUP(ROUNDDOWN($AB139,-1),宝石属性!$B$25:$N$41,2,0)*VLOOKUP(ROUNDDOWN($AB139,-1),宝石属性!$B$25:$N$41,3,0)+VLOOKUP($AC$2,职业被动!$B$6:$M$29,COLUMNS(职业被动!$B$6:F$29),0)*$AB139,0)</f>
        <v>2272</v>
      </c>
      <c r="AF139" s="9">
        <f>ROUND(属性投放!G$4+装备属性!G$4*IF($AB139&lt;10,1,ROUNDDOWN($AB139,-1))+SUM(属性投放!H$37:H$45)*$AB139+VLOOKUP($AC$2,一级属性!$E$41:$P$64,COLUMNS(一级属性!$E$41:J$64),0)*($AB139+0.25*IF($AB139&lt;10,1,ROUNDDOWN($AB139,-1)))+VLOOKUP($AC$2,宝石属性!$B$43:$M$66,COLUMNS(宝石属性!$B$43:G$66),0)*10*VLOOKUP(ROUNDDOWN($AB139,-1),宝石属性!$B$25:$N$41,2,0)*VLOOKUP(ROUNDDOWN($AB139,-1),宝石属性!$B$25:$N$41,3,0)+VLOOKUP($AC$2,职业被动!$B$6:$M$29,COLUMNS(职业被动!$B$6:G$29),0)*$AB139,0)</f>
        <v>1530</v>
      </c>
      <c r="AG139" s="9">
        <f>ROUND(属性投放!H$4+装备属性!H$4*IF($AB139&lt;10,1,ROUNDDOWN($AB139,-1))+SUM(属性投放!I$37:I$45)*$AB139+VLOOKUP($AC$2,一级属性!$E$41:$P$64,COLUMNS(一级属性!$E$41:K$64),0)*($AB139+0.25*IF($AB139&lt;10,1,ROUNDDOWN($AB139,-1)))+VLOOKUP($AC$2,宝石属性!$B$43:$M$66,COLUMNS(宝石属性!$B$43:H$66),0)*10*VLOOKUP(ROUNDDOWN($AB139,-1),宝石属性!$B$25:$N$41,2,0)*VLOOKUP(ROUNDDOWN($AB139,-1),宝石属性!$B$25:$N$41,3,0)+VLOOKUP($AC$2,职业被动!$B$6:$M$29,COLUMNS(职业被动!$B$6:H$29),0)*$AB139,0)</f>
        <v>885</v>
      </c>
      <c r="AH139" s="9">
        <f>ROUND(属性投放!I$4+装备属性!I$4*IF($AB139&lt;10,1,ROUNDDOWN($AB139,-1))+SUM(属性投放!J$37:J$45)*$AB139+VLOOKUP($AC$2,一级属性!$E$41:$P$64,COLUMNS(一级属性!$E$41:L$64),0)*($AB139+0.25*IF($AB139&lt;10,1,ROUNDDOWN($AB139,-1)))+VLOOKUP($AC$2,宝石属性!$B$43:$M$66,COLUMNS(宝石属性!$B$43:I$66),0)*10*VLOOKUP(ROUNDDOWN($AB139,-1),宝石属性!$B$25:$N$41,2,0)*VLOOKUP(ROUNDDOWN($AB139,-1),宝石属性!$B$25:$N$41,3,0)+VLOOKUP($AC$2,职业被动!$B$6:$M$29,COLUMNS(职业被动!$B$6:I$29),0)*$AB139,0)</f>
        <v>1446</v>
      </c>
      <c r="AI139" s="9">
        <f>ROUND(属性投放!J$4+装备属性!J$4*IF($AB139&lt;10,1,ROUNDDOWN($AB139,-1))+SUM(属性投放!K$37:K$45)*$AB139+VLOOKUP($AC$2,一级属性!$E$41:$P$64,COLUMNS(一级属性!$E$41:M$64),0)*($AB139+0.25*IF($AB139&lt;10,1,ROUNDDOWN($AB139,-1)))+VLOOKUP($AC$2,宝石属性!$B$43:$M$66,COLUMNS(宝石属性!$B$43:J$66),0)*10*VLOOKUP(ROUNDDOWN($AB139,-1),宝石属性!$B$25:$N$41,2,0)*VLOOKUP(ROUNDDOWN($AB139,-1),宝石属性!$B$25:$N$41,3,0)+VLOOKUP($AC$2,职业被动!$B$6:$M$29,COLUMNS(职业被动!$B$6:J$29),0)*$AB139,0)</f>
        <v>949</v>
      </c>
      <c r="AJ139" s="9">
        <f>ROUND(属性投放!K$4+装备属性!K$4*IF($AB139&lt;10,1,ROUNDDOWN($AB139,-1))+SUM(属性投放!L$37:L$45)*$AB139+VLOOKUP($AC$2,一级属性!$E$41:$P$64,COLUMNS(一级属性!$E$41:N$64),0)*($AB139+0.25*IF($AB139&lt;10,1,ROUNDDOWN($AB139,-1)))+VLOOKUP($AC$2,宝石属性!$B$43:$M$66,COLUMNS(宝石属性!$B$43:K$66),0)*10*VLOOKUP(ROUNDDOWN($AB139,-1),宝石属性!$B$25:$N$41,2,0)*VLOOKUP(ROUNDDOWN($AB139,-1),宝石属性!$B$25:$N$41,3,0)+VLOOKUP($AC$2,职业被动!$B$6:$M$29,COLUMNS(职业被动!$B$6:K$29),0)*$AB139,0)</f>
        <v>478</v>
      </c>
      <c r="AK139" s="9">
        <f>ROUND(属性投放!L$4+装备属性!L$4*IF($AB139&lt;10,1,ROUNDDOWN($AB139,-1))+SUM(属性投放!M$37:M$45)*$AB139+VLOOKUP($AC$2,一级属性!$E$41:$P$64,COLUMNS(一级属性!$E$41:O$64),0)*($AB139+0.25*IF($AB139&lt;10,1,ROUNDDOWN($AB139,-1)))+VLOOKUP($AC$2,宝石属性!$B$43:$M$66,COLUMNS(宝石属性!$B$43:L$66),0)*10*VLOOKUP(ROUNDDOWN($AB139,-1),宝石属性!$B$25:$N$41,2,0)*VLOOKUP(ROUNDDOWN($AB139,-1),宝石属性!$B$25:$N$41,3,0)+VLOOKUP($AC$2,职业被动!$B$6:$M$29,COLUMNS(职业被动!$B$6:L$29),0)*$AB139,0)</f>
        <v>41</v>
      </c>
      <c r="AL139" s="9">
        <f>ROUND(属性投放!M$4+装备属性!M$4*IF($AB139&lt;10,1,ROUNDDOWN($AB139,-1))+SUM(属性投放!N$37:N$45)*$AB139+VLOOKUP($AC$2,一级属性!$E$41:$P$64,COLUMNS(一级属性!$E$41:P$64),0)*($AB139+0.25*IF($AB139&lt;10,1,ROUNDDOWN($AB139,-1)))+VLOOKUP($AC$2,宝石属性!$B$43:$M$66,COLUMNS(宝石属性!$B$43:M$66),0)*10*VLOOKUP(ROUNDDOWN($AB139,-1),宝石属性!$B$25:$N$41,2,0)*VLOOKUP(ROUNDDOWN($AB139,-1),宝石属性!$B$25:$N$41,3,0)+VLOOKUP($AC$2,职业被动!$B$6:$M$29,COLUMNS(职业被动!$B$6:M$29),0)*$AB139,0)</f>
        <v>1481</v>
      </c>
      <c r="AM139" s="48">
        <f>属性价值和能力评分!$F$9+ROUND(属性价值和能力评分!$F$38*10,0)*AB139+ROUND((SUM(装备属性!$W$9:$W$14)+属性价值和能力评分!$F$38*1.25+1.4+2.8)*IF(AB139&lt;10,1,ROUNDDOWN(AB139,-1)),0)+15*VLOOKUP(ROUNDDOWN(AB139,-1),宝石属性!$B$26:$D$41,2,0)*6*VLOOKUP(ROUNDDOWN(AB139,-1),宝石属性!$B$26:$D$41,3,0)+(属性价值和能力评分!$F$49*9+属性价值和能力评分!$F$50*2+属性价值和能力评分!$F$53*8/5)*AB139</f>
        <v>24720</v>
      </c>
      <c r="AO139" s="1">
        <v>136</v>
      </c>
      <c r="AP139" s="9">
        <f>ROUND(属性投放!D$4+装备属性!D$4*IF($AO139&lt;10,1,ROUNDDOWN($AO139,-1))+SUM(属性投放!E$37:E$45)*$AO139+VLOOKUP($AP$2,一级属性!$E$41:$P$64,COLUMNS(一级属性!$E$41:G$64),0)*($AO139+0.25*IF($AO139&lt;10,1,ROUNDDOWN($AO139,-1)))+VLOOKUP($AP$2,宝石属性!$B$43:$M$66,COLUMNS(宝石属性!$B$43:D$66),0)*10*VLOOKUP(ROUNDDOWN($AO139,-1),宝石属性!$B$25:$N$41,2,0)*VLOOKUP(ROUNDDOWN($AO139,-1),宝石属性!$B$25:$N$41,3,0)+VLOOKUP($AP$2,职业被动!$B$6:$M$29,COLUMNS(职业被动!$B$6:D$29),0)*$AO139,0)</f>
        <v>8560</v>
      </c>
      <c r="AQ139" s="9">
        <f>ROUND(属性投放!E$4+装备属性!E$4*IF($AO139&lt;10,1,ROUNDDOWN($AO139,-1))+SUM(属性投放!F$37:F$45)*$AO139+VLOOKUP($AP$2,一级属性!$E$41:$P$64,COLUMNS(一级属性!$E$41:H$64),0)*($AO139+0.25*IF($AO139&lt;10,1,ROUNDDOWN($AO139,-1)))+VLOOKUP($AP$2,宝石属性!$B$43:$M$66,COLUMNS(宝石属性!$B$43:E$66),0)*10*VLOOKUP(ROUNDDOWN($AO139,-1),宝石属性!$B$25:$N$41,2,0)*VLOOKUP(ROUNDDOWN($AO139,-1),宝石属性!$B$25:$N$41,3,0)+VLOOKUP($AP$2,职业被动!$B$6:$M$29,COLUMNS(职业被动!$B$6:E$29),0)*$AO139,0)</f>
        <v>5834</v>
      </c>
      <c r="AR139" s="9">
        <f>ROUND(属性投放!F$4+装备属性!F$4*IF($AO139&lt;10,1,ROUNDDOWN($AO139,-1))+SUM(属性投放!G$37:G$45)*$AO139+VLOOKUP($AP$2,一级属性!$E$41:$P$64,COLUMNS(一级属性!$E$41:I$64),0)*($AO139+0.25*IF($AO139&lt;10,1,ROUNDDOWN($AO139,-1)))+VLOOKUP($AP$2,宝石属性!$B$43:$M$66,COLUMNS(宝石属性!$B$43:F$66),0)*10*VLOOKUP(ROUNDDOWN($AO139,-1),宝石属性!$B$25:$N$41,2,0)*VLOOKUP(ROUNDDOWN($AO139,-1),宝石属性!$B$25:$N$41,3,0)+VLOOKUP($AP$2,职业被动!$B$6:$M$29,COLUMNS(职业被动!$B$6:F$29),0)*$AO139,0)</f>
        <v>1438</v>
      </c>
      <c r="AS139" s="9">
        <f>ROUND(属性投放!G$4+装备属性!G$4*IF($AO139&lt;10,1,ROUNDDOWN($AO139,-1))+SUM(属性投放!H$37:H$45)*$AO139+VLOOKUP($AP$2,一级属性!$E$41:$P$64,COLUMNS(一级属性!$E$41:J$64),0)*($AO139+0.25*IF($AO139&lt;10,1,ROUNDDOWN($AO139,-1)))+VLOOKUP($AP$2,宝石属性!$B$43:$M$66,COLUMNS(宝石属性!$B$43:G$66),0)*10*VLOOKUP(ROUNDDOWN($AO139,-1),宝石属性!$B$25:$N$41,2,0)*VLOOKUP(ROUNDDOWN($AO139,-1),宝石属性!$B$25:$N$41,3,0)+VLOOKUP($AP$2,职业被动!$B$6:$M$29,COLUMNS(职业被动!$B$6:G$29),0)*$AO139,0)</f>
        <v>1258</v>
      </c>
      <c r="AT139" s="9">
        <f>ROUND(属性投放!H$4+装备属性!H$4*IF($AO139&lt;10,1,ROUNDDOWN($AO139,-1))+SUM(属性投放!I$37:I$45)*$AO139+VLOOKUP($AP$2,一级属性!$E$41:$P$64,COLUMNS(一级属性!$E$41:K$64),0)*($AO139+0.25*IF($AO139&lt;10,1,ROUNDDOWN($AO139,-1)))+VLOOKUP($AP$2,宝石属性!$B$43:$M$66,COLUMNS(宝石属性!$B$43:H$66),0)*10*VLOOKUP(ROUNDDOWN($AO139,-1),宝石属性!$B$25:$N$41,2,0)*VLOOKUP(ROUNDDOWN($AO139,-1),宝石属性!$B$25:$N$41,3,0)+VLOOKUP($AP$2,职业被动!$B$6:$M$29,COLUMNS(职业被动!$B$6:H$29),0)*$AO139,0)</f>
        <v>1391</v>
      </c>
      <c r="AU139" s="9">
        <f>ROUND(属性投放!I$4+装备属性!I$4*IF($AO139&lt;10,1,ROUNDDOWN($AO139,-1))+SUM(属性投放!J$37:J$45)*$AO139+VLOOKUP($AP$2,一级属性!$E$41:$P$64,COLUMNS(一级属性!$E$41:L$64),0)*($AO139+0.25*IF($AO139&lt;10,1,ROUNDDOWN($AO139,-1)))+VLOOKUP($AP$2,宝石属性!$B$43:$M$66,COLUMNS(宝石属性!$B$43:I$66),0)*10*VLOOKUP(ROUNDDOWN($AO139,-1),宝石属性!$B$25:$N$41,2,0)*VLOOKUP(ROUNDDOWN($AO139,-1),宝石属性!$B$25:$N$41,3,0)+VLOOKUP($AP$2,职业被动!$B$6:$M$29,COLUMNS(职业被动!$B$6:I$29),0)*$AO139,0)</f>
        <v>1547</v>
      </c>
      <c r="AV139" s="9">
        <f>ROUND(属性投放!J$4+装备属性!J$4*IF($AO139&lt;10,1,ROUNDDOWN($AO139,-1))+SUM(属性投放!K$37:K$45)*$AO139+VLOOKUP($AP$2,一级属性!$E$41:$P$64,COLUMNS(一级属性!$E$41:M$64),0)*($AO139+0.25*IF($AO139&lt;10,1,ROUNDDOWN($AO139,-1)))+VLOOKUP($AP$2,宝石属性!$B$43:$M$66,COLUMNS(宝石属性!$B$43:J$66),0)*10*VLOOKUP(ROUNDDOWN($AO139,-1),宝石属性!$B$25:$N$41,2,0)*VLOOKUP(ROUNDDOWN($AO139,-1),宝石属性!$B$25:$N$41,3,0)+VLOOKUP($AP$2,职业被动!$B$6:$M$29,COLUMNS(职业被动!$B$6:J$29),0)*$AO139,0)</f>
        <v>1067</v>
      </c>
      <c r="AW139" s="9">
        <f>ROUND(属性投放!K$4+装备属性!K$4*IF($AO139&lt;10,1,ROUNDDOWN($AO139,-1))+SUM(属性投放!L$37:L$45)*$AO139+VLOOKUP($AP$2,一级属性!$E$41:$P$64,COLUMNS(一级属性!$E$41:N$64),0)*($AO139+0.25*IF($AO139&lt;10,1,ROUNDDOWN($AO139,-1)))+VLOOKUP($AP$2,宝石属性!$B$43:$M$66,COLUMNS(宝石属性!$B$43:K$66),0)*10*VLOOKUP(ROUNDDOWN($AO139,-1),宝石属性!$B$25:$N$41,2,0)*VLOOKUP(ROUNDDOWN($AO139,-1),宝石属性!$B$25:$N$41,3,0)+VLOOKUP($AP$2,职业被动!$B$6:$M$29,COLUMNS(职业被动!$B$6:K$29),0)*$AO139,0)</f>
        <v>478</v>
      </c>
      <c r="AX139" s="9">
        <f>ROUND(属性投放!L$4+装备属性!L$4*IF($AO139&lt;10,1,ROUNDDOWN($AO139,-1))+SUM(属性投放!M$37:M$45)*$AO139+VLOOKUP($AP$2,一级属性!$E$41:$P$64,COLUMNS(一级属性!$E$41:O$64),0)*($AO139+0.25*IF($AO139&lt;10,1,ROUNDDOWN($AO139,-1)))+VLOOKUP($AP$2,宝石属性!$B$43:$M$66,COLUMNS(宝石属性!$B$43:L$66),0)*10*VLOOKUP(ROUNDDOWN($AO139,-1),宝石属性!$B$25:$N$41,2,0)*VLOOKUP(ROUNDDOWN($AO139,-1),宝石属性!$B$25:$N$41,3,0)+VLOOKUP($AP$2,职业被动!$B$6:$M$29,COLUMNS(职业被动!$B$6:L$29),0)*$AO139,0)</f>
        <v>1461</v>
      </c>
      <c r="AY139" s="9">
        <f>ROUND(属性投放!M$4+装备属性!M$4*IF($AO139&lt;10,1,ROUNDDOWN($AO139,-1))+SUM(属性投放!N$37:N$45)*$AO139+VLOOKUP($AP$2,一级属性!$E$41:$P$64,COLUMNS(一级属性!$E$41:P$64),0)*($AO139+0.25*IF($AO139&lt;10,1,ROUNDDOWN($AO139,-1)))+VLOOKUP($AP$2,宝石属性!$B$43:$M$66,COLUMNS(宝石属性!$B$43:M$66),0)*10*VLOOKUP(ROUNDDOWN($AO139,-1),宝石属性!$B$25:$N$41,2,0)*VLOOKUP(ROUNDDOWN($AO139,-1),宝石属性!$B$25:$N$41,3,0)+VLOOKUP($AP$2,职业被动!$B$6:$M$29,COLUMNS(职业被动!$B$6:M$29),0)*$AO139,0)</f>
        <v>1481</v>
      </c>
      <c r="AZ139" s="48">
        <f>属性价值和能力评分!$F$9+ROUND(属性价值和能力评分!$F$38*10,0)*AO139+ROUND((SUM(装备属性!$W$9:$W$14)+属性价值和能力评分!$F$38*1.25+1.4+2.8)*IF(AO139&lt;10,1,ROUNDDOWN(AO139,-1)),0)+15*VLOOKUP(ROUNDDOWN(AO139,-1),宝石属性!$B$26:$D$41,2,0)*6*VLOOKUP(ROUNDDOWN(AO139,-1),宝石属性!$B$26:$D$41,3,0)+(属性价值和能力评分!$F$49*9+属性价值和能力评分!$F$50*2+属性价值和能力评分!$F$53*8/5)*AO139</f>
        <v>24720</v>
      </c>
      <c r="BB139" s="1">
        <v>136</v>
      </c>
      <c r="BC139" s="9">
        <f>ROUND(属性投放!D$4+装备属性!D$4*IF($BB139&lt;10,1,ROUNDDOWN($BB139,-1))+SUM(属性投放!E$37:E$45)*$BB139+VLOOKUP($BC$2,一级属性!$E$41:$P$64,COLUMNS(一级属性!$E$41:G$64),0)*($BB139+0.25*IF($BB139&lt;10,1,ROUNDDOWN($BB139,-1)))+VLOOKUP($BC$2,宝石属性!$B$43:$M$66,COLUMNS(宝石属性!$B$43:D$66),0)*10*VLOOKUP(ROUNDDOWN($BB139,-1),宝石属性!$B$25:$N$41,2,0)*VLOOKUP(ROUNDDOWN($BB139,-1),宝石属性!$B$25:$N$41,3,0)+VLOOKUP($BC$2,职业被动!$B$6:$M$29,COLUMNS(职业被动!$B$6:D$29),0)*$BB139,0)</f>
        <v>7608</v>
      </c>
      <c r="BD139" s="9">
        <f>ROUND(属性投放!E$4+装备属性!E$4*IF($BB139&lt;10,1,ROUNDDOWN($BB139,-1))+SUM(属性投放!F$37:F$45)*$BB139+VLOOKUP($BC$2,一级属性!$E$41:$P$64,COLUMNS(一级属性!$E$41:H$64),0)*($BB139+0.25*IF($BB139&lt;10,1,ROUNDDOWN($BB139,-1)))+VLOOKUP($BC$2,宝石属性!$B$43:$M$66,COLUMNS(宝石属性!$B$43:E$66),0)*10*VLOOKUP(ROUNDDOWN($BB139,-1),宝石属性!$B$25:$N$41,2,0)*VLOOKUP(ROUNDDOWN($BB139,-1),宝石属性!$B$25:$N$41,3,0)+VLOOKUP($BC$2,职业被动!$B$6:$M$29,COLUMNS(职业被动!$B$6:E$29),0)*$BB139,0)</f>
        <v>6676</v>
      </c>
      <c r="BE139" s="9">
        <f>ROUND(属性投放!F$4+装备属性!F$4*IF($BB139&lt;10,1,ROUNDDOWN($BB139,-1))+SUM(属性投放!G$37:G$45)*$BB139+VLOOKUP($BC$2,一级属性!$E$41:$P$64,COLUMNS(一级属性!$E$41:I$64),0)*($BB139+0.25*IF($BB139&lt;10,1,ROUNDDOWN($BB139,-1)))+VLOOKUP($BC$2,宝石属性!$B$43:$M$66,COLUMNS(宝石属性!$B$43:F$66),0)*10*VLOOKUP(ROUNDDOWN($BB139,-1),宝石属性!$B$25:$N$41,2,0)*VLOOKUP(ROUNDDOWN($BB139,-1),宝石属性!$B$25:$N$41,3,0)+VLOOKUP($BC$2,职业被动!$B$6:$M$29,COLUMNS(职业被动!$B$6:F$29),0)*$BB139,0)</f>
        <v>1438</v>
      </c>
      <c r="BF139" s="9">
        <f>ROUND(属性投放!G$4+装备属性!G$4*IF($BB139&lt;10,1,ROUNDDOWN($BB139,-1))+SUM(属性投放!H$37:H$45)*$BB139+VLOOKUP($BC$2,一级属性!$E$41:$P$64,COLUMNS(一级属性!$E$41:J$64),0)*($BB139+0.25*IF($BB139&lt;10,1,ROUNDDOWN($BB139,-1)))+VLOOKUP($BC$2,宝石属性!$B$43:$M$66,COLUMNS(宝石属性!$B$43:G$66),0)*10*VLOOKUP(ROUNDDOWN($BB139,-1),宝石属性!$B$25:$N$41,2,0)*VLOOKUP(ROUNDDOWN($BB139,-1),宝石属性!$B$25:$N$41,3,0)+VLOOKUP($BC$2,职业被动!$B$6:$M$29,COLUMNS(职业被动!$B$6:G$29),0)*$BB139,0)</f>
        <v>1258</v>
      </c>
      <c r="BG139" s="9">
        <f>ROUND(属性投放!H$4+装备属性!H$4*IF($BB139&lt;10,1,ROUNDDOWN($BB139,-1))+SUM(属性投放!I$37:I$45)*$BB139+VLOOKUP($BC$2,一级属性!$E$41:$P$64,COLUMNS(一级属性!$E$41:K$64),0)*($BB139+0.25*IF($BB139&lt;10,1,ROUNDDOWN($BB139,-1)))+VLOOKUP($BC$2,宝石属性!$B$43:$M$66,COLUMNS(宝石属性!$B$43:H$66),0)*10*VLOOKUP(ROUNDDOWN($BB139,-1),宝石属性!$B$25:$N$41,2,0)*VLOOKUP(ROUNDDOWN($BB139,-1),宝石属性!$B$25:$N$41,3,0)+VLOOKUP($BC$2,职业被动!$B$6:$M$29,COLUMNS(职业被动!$B$6:H$29),0)*$BB139,0)</f>
        <v>1951</v>
      </c>
      <c r="BH139" s="9">
        <f>ROUND(属性投放!I$4+装备属性!I$4*IF($BB139&lt;10,1,ROUNDDOWN($BB139,-1))+SUM(属性投放!J$37:J$45)*$BB139+VLOOKUP($BC$2,一级属性!$E$41:$P$64,COLUMNS(一级属性!$E$41:L$64),0)*($BB139+0.25*IF($BB139&lt;10,1,ROUNDDOWN($BB139,-1)))+VLOOKUP($BC$2,宝石属性!$B$43:$M$66,COLUMNS(宝石属性!$B$43:I$66),0)*10*VLOOKUP(ROUNDDOWN($BB139,-1),宝石属性!$B$25:$N$41,2,0)*VLOOKUP(ROUNDDOWN($BB139,-1),宝石属性!$B$25:$N$41,3,0)+VLOOKUP($BC$2,职业被动!$B$6:$M$29,COLUMNS(职业被动!$B$6:I$29),0)*$BB139,0)</f>
        <v>1852</v>
      </c>
      <c r="BI139" s="9">
        <f>ROUND(属性投放!J$4+装备属性!J$4*IF($BB139&lt;10,1,ROUNDDOWN($BB139,-1))+SUM(属性投放!K$37:K$45)*$BB139+VLOOKUP($BC$2,一级属性!$E$41:$P$64,COLUMNS(一级属性!$E$41:M$64),0)*($BB139+0.25*IF($BB139&lt;10,1,ROUNDDOWN($BB139,-1)))+VLOOKUP($BC$2,宝石属性!$B$43:$M$66,COLUMNS(宝石属性!$B$43:J$66),0)*10*VLOOKUP(ROUNDDOWN($BB139,-1),宝石属性!$B$25:$N$41,2,0)*VLOOKUP(ROUNDDOWN($BB139,-1),宝石属性!$B$25:$N$41,3,0)+VLOOKUP($BC$2,职业被动!$B$6:$M$29,COLUMNS(职业被动!$B$6:J$29),0)*$BB139,0)</f>
        <v>814</v>
      </c>
      <c r="BJ139" s="9">
        <f>ROUND(属性投放!K$4+装备属性!K$4*IF($BB139&lt;10,1,ROUNDDOWN($BB139,-1))+SUM(属性投放!L$37:L$45)*$BB139+VLOOKUP($BC$2,一级属性!$E$41:$P$64,COLUMNS(一级属性!$E$41:N$64),0)*($BB139+0.25*IF($BB139&lt;10,1,ROUNDDOWN($BB139,-1)))+VLOOKUP($BC$2,宝石属性!$B$43:$M$66,COLUMNS(宝石属性!$B$43:K$66),0)*10*VLOOKUP(ROUNDDOWN($BB139,-1),宝石属性!$B$25:$N$41,2,0)*VLOOKUP(ROUNDDOWN($BB139,-1),宝石属性!$B$25:$N$41,3,0)+VLOOKUP($BC$2,职业被动!$B$6:$M$29,COLUMNS(职业被动!$B$6:K$29),0)*$BB139,0)</f>
        <v>478</v>
      </c>
      <c r="BK139" s="9">
        <f>ROUND(属性投放!L$4+装备属性!L$4*IF($BB139&lt;10,1,ROUNDDOWN($BB139,-1))+SUM(属性投放!M$37:M$45)*$BB139+VLOOKUP($BC$2,一级属性!$E$41:$P$64,COLUMNS(一级属性!$E$41:O$64),0)*($BB139+0.25*IF($BB139&lt;10,1,ROUNDDOWN($BB139,-1)))+VLOOKUP($BC$2,宝石属性!$B$43:$M$66,COLUMNS(宝石属性!$B$43:L$66),0)*10*VLOOKUP(ROUNDDOWN($BB139,-1),宝石属性!$B$25:$N$41,2,0)*VLOOKUP(ROUNDDOWN($BB139,-1),宝石属性!$B$25:$N$41,3,0)+VLOOKUP($BC$2,职业被动!$B$6:$M$29,COLUMNS(职业被动!$B$6:L$29),0)*$BB139,0)</f>
        <v>41</v>
      </c>
      <c r="BL139" s="9">
        <f>ROUND(属性投放!M$4+装备属性!M$4*IF($BB139&lt;10,1,ROUNDDOWN($BB139,-1))+SUM(属性投放!N$37:N$45)*$BB139+VLOOKUP($BC$2,一级属性!$E$41:$P$64,COLUMNS(一级属性!$E$41:P$64),0)*($BB139+0.25*IF($BB139&lt;10,1,ROUNDDOWN($BB139,-1)))+VLOOKUP($BC$2,宝石属性!$B$43:$M$66,COLUMNS(宝石属性!$B$43:M$66),0)*10*VLOOKUP(ROUNDDOWN($BB139,-1),宝石属性!$B$25:$N$41,2,0)*VLOOKUP(ROUNDDOWN($BB139,-1),宝石属性!$B$25:$N$41,3,0)+VLOOKUP($BC$2,职业被动!$B$6:$M$29,COLUMNS(职业被动!$B$6:M$29),0)*$BB139,0)</f>
        <v>1481</v>
      </c>
      <c r="BM139" s="48">
        <f>属性价值和能力评分!$F$9+ROUND(属性价值和能力评分!$F$38*10,0)*BB139+ROUND((SUM(装备属性!$W$9:$W$14)+属性价值和能力评分!$F$38*1.25+1.4+2.8)*IF(BB139&lt;10,1,ROUNDDOWN(BB139,-1)),0)+15*VLOOKUP(ROUNDDOWN(BB139,-1),宝石属性!$B$26:$D$41,2,0)*6*VLOOKUP(ROUNDDOWN(BB139,-1),宝石属性!$B$26:$D$41,3,0)+(属性价值和能力评分!$F$49*9+属性价值和能力评分!$F$50*2+属性价值和能力评分!$F$53*8/5)*BB139</f>
        <v>24720</v>
      </c>
      <c r="BO139" s="1">
        <v>136</v>
      </c>
      <c r="BP139" s="9">
        <f>ROUND(属性投放!D$4+装备属性!D$4*IF($BO139&lt;10,1,ROUNDDOWN($BO139,-1))+SUM(属性投放!E$37:E$45)*$BO139+VLOOKUP($BP$2,一级属性!$E$41:$P$64,COLUMNS(一级属性!$E$41:G$64),0)*($BO139+0.25*IF($BO139&lt;10,1,ROUNDDOWN($BO139,-1)))+VLOOKUP($BP$2,宝石属性!$B$43:$M$66,COLUMNS(宝石属性!$B$43:D$66),0)*10*VLOOKUP(ROUNDDOWN($BO139,-1),宝石属性!$B$25:$N$41,2,0)*VLOOKUP(ROUNDDOWN($BO139,-1),宝石属性!$B$25:$N$41,3,0)+VLOOKUP($BP$2,职业被动!$B$6:$M$29,COLUMNS(职业被动!$B$6:D$29),0)*$BO139,0)</f>
        <v>9512</v>
      </c>
      <c r="BQ139" s="9">
        <f>ROUND(属性投放!E$4+装备属性!E$4*IF($BO139&lt;10,1,ROUNDDOWN($BO139,-1))+SUM(属性投放!F$37:F$45)*$BO139+VLOOKUP($BP$2,一级属性!$E$41:$P$64,COLUMNS(一级属性!$E$41:H$64),0)*($BO139+0.25*IF($BO139&lt;10,1,ROUNDDOWN($BO139,-1)))+VLOOKUP($BP$2,宝石属性!$B$43:$M$66,COLUMNS(宝石属性!$B$43:E$66),0)*10*VLOOKUP(ROUNDDOWN($BO139,-1),宝石属性!$B$25:$N$41,2,0)*VLOOKUP(ROUNDDOWN($BO139,-1),宝石属性!$B$25:$N$41,3,0)+VLOOKUP($BP$2,职业被动!$B$6:$M$29,COLUMNS(职业被动!$B$6:E$29),0)*$BO139,0)</f>
        <v>5834</v>
      </c>
      <c r="BR139" s="9">
        <f>ROUND(属性投放!F$4+装备属性!F$4*IF($BO139&lt;10,1,ROUNDDOWN($BO139,-1))+SUM(属性投放!G$37:G$45)*$BO139+VLOOKUP($BP$2,一级属性!$E$41:$P$64,COLUMNS(一级属性!$E$41:I$64),0)*($BO139+0.25*IF($BO139&lt;10,1,ROUNDDOWN($BO139,-1)))+VLOOKUP($BP$2,宝石属性!$B$43:$M$66,COLUMNS(宝石属性!$B$43:F$66),0)*10*VLOOKUP(ROUNDDOWN($BO139,-1),宝石属性!$B$25:$N$41,2,0)*VLOOKUP(ROUNDDOWN($BO139,-1),宝石属性!$B$25:$N$41,3,0)+VLOOKUP($BP$2,职业被动!$B$6:$M$29,COLUMNS(职业被动!$B$6:F$29),0)*$BO139,0)</f>
        <v>1438</v>
      </c>
      <c r="BS139" s="9">
        <f>ROUND(属性投放!G$4+装备属性!G$4*IF($BO139&lt;10,1,ROUNDDOWN($BO139,-1))+SUM(属性投放!H$37:H$45)*$BO139+VLOOKUP($BP$2,一级属性!$E$41:$P$64,COLUMNS(一级属性!$E$41:J$64),0)*($BO139+0.25*IF($BO139&lt;10,1,ROUNDDOWN($BO139,-1)))+VLOOKUP($BP$2,宝石属性!$B$43:$M$66,COLUMNS(宝石属性!$B$43:G$66),0)*10*VLOOKUP(ROUNDDOWN($BO139,-1),宝石属性!$B$25:$N$41,2,0)*VLOOKUP(ROUNDDOWN($BO139,-1),宝石属性!$B$25:$N$41,3,0)+VLOOKUP($BP$2,职业被动!$B$6:$M$29,COLUMNS(职业被动!$B$6:G$29),0)*$BO139,0)</f>
        <v>1258</v>
      </c>
      <c r="BT139" s="9">
        <f>ROUND(属性投放!H$4+装备属性!H$4*IF($BO139&lt;10,1,ROUNDDOWN($BO139,-1))+SUM(属性投放!I$37:I$45)*$BO139+VLOOKUP($BP$2,一级属性!$E$41:$P$64,COLUMNS(一级属性!$E$41:K$64),0)*($BO139+0.25*IF($BO139&lt;10,1,ROUNDDOWN($BO139,-1)))+VLOOKUP($BP$2,宝石属性!$B$43:$M$66,COLUMNS(宝石属性!$B$43:H$66),0)*10*VLOOKUP(ROUNDDOWN($BO139,-1),宝石属性!$B$25:$N$41,2,0)*VLOOKUP(ROUNDDOWN($BO139,-1),宝石属性!$B$25:$N$41,3,0)+VLOOKUP($BP$2,职业被动!$B$6:$M$29,COLUMNS(职业被动!$B$6:H$29),0)*$BO139,0)</f>
        <v>1527</v>
      </c>
      <c r="BU139" s="9">
        <f>ROUND(属性投放!I$4+装备属性!I$4*IF($BO139&lt;10,1,ROUNDDOWN($BO139,-1))+SUM(属性投放!J$37:J$45)*$BO139+VLOOKUP($BP$2,一级属性!$E$41:$P$64,COLUMNS(一级属性!$E$41:L$64),0)*($BO139+0.25*IF($BO139&lt;10,1,ROUNDDOWN($BO139,-1)))+VLOOKUP($BP$2,宝石属性!$B$43:$M$66,COLUMNS(宝石属性!$B$43:I$66),0)*10*VLOOKUP(ROUNDDOWN($BO139,-1),宝石属性!$B$25:$N$41,2,0)*VLOOKUP(ROUNDDOWN($BO139,-1),宝石属性!$B$25:$N$41,3,0)+VLOOKUP($BP$2,职业被动!$B$6:$M$29,COLUMNS(职业被动!$B$6:I$29),0)*$BO139,0)</f>
        <v>1547</v>
      </c>
      <c r="BV139" s="9">
        <f>ROUND(属性投放!J$4+装备属性!J$4*IF($BO139&lt;10,1,ROUNDDOWN($BO139,-1))+SUM(属性投放!K$37:K$45)*$BO139+VLOOKUP($BP$2,一级属性!$E$41:$P$64,COLUMNS(一级属性!$E$41:M$64),0)*($BO139+0.25*IF($BO139&lt;10,1,ROUNDDOWN($BO139,-1)))+VLOOKUP($BP$2,宝石属性!$B$43:$M$66,COLUMNS(宝石属性!$B$43:J$66),0)*10*VLOOKUP(ROUNDDOWN($BO139,-1),宝石属性!$B$25:$N$41,2,0)*VLOOKUP(ROUNDDOWN($BO139,-1),宝石属性!$B$25:$N$41,3,0)+VLOOKUP($BP$2,职业被动!$B$6:$M$29,COLUMNS(职业被动!$B$6:J$29),0)*$BO139,0)</f>
        <v>1067</v>
      </c>
      <c r="BW139" s="9">
        <f>ROUND(属性投放!K$4+装备属性!K$4*IF($BO139&lt;10,1,ROUNDDOWN($BO139,-1))+SUM(属性投放!L$37:L$45)*$BO139+VLOOKUP($BP$2,一级属性!$E$41:$P$64,COLUMNS(一级属性!$E$41:N$64),0)*($BO139+0.25*IF($BO139&lt;10,1,ROUNDDOWN($BO139,-1)))+VLOOKUP($BP$2,宝石属性!$B$43:$M$66,COLUMNS(宝石属性!$B$43:K$66),0)*10*VLOOKUP(ROUNDDOWN($BO139,-1),宝石属性!$B$25:$N$41,2,0)*VLOOKUP(ROUNDDOWN($BO139,-1),宝石属性!$B$25:$N$41,3,0)+VLOOKUP($BP$2,职业被动!$B$6:$M$29,COLUMNS(职业被动!$B$6:K$29),0)*$BO139,0)</f>
        <v>638</v>
      </c>
      <c r="BX139" s="9">
        <f>ROUND(属性投放!L$4+装备属性!L$4*IF($BO139&lt;10,1,ROUNDDOWN($BO139,-1))+SUM(属性投放!M$37:M$45)*$BO139+VLOOKUP($BP$2,一级属性!$E$41:$P$64,COLUMNS(一级属性!$E$41:O$64),0)*($BO139+0.25*IF($BO139&lt;10,1,ROUNDDOWN($BO139,-1)))+VLOOKUP($BP$2,宝石属性!$B$43:$M$66,COLUMNS(宝石属性!$B$43:L$66),0)*10*VLOOKUP(ROUNDDOWN($BO139,-1),宝石属性!$B$25:$N$41,2,0)*VLOOKUP(ROUNDDOWN($BO139,-1),宝石属性!$B$25:$N$41,3,0)+VLOOKUP($BP$2,职业被动!$B$6:$M$29,COLUMNS(职业被动!$B$6:L$29),0)*$BO139,0)</f>
        <v>41</v>
      </c>
      <c r="BY139" s="9">
        <f>ROUND(属性投放!M$4+装备属性!M$4*IF($BO139&lt;10,1,ROUNDDOWN($BO139,-1))+SUM(属性投放!N$37:N$45)*$BO139+VLOOKUP($BP$2,一级属性!$E$41:$P$64,COLUMNS(一级属性!$E$41:P$64),0)*($BO139+0.25*IF($BO139&lt;10,1,ROUNDDOWN($BO139,-1)))+VLOOKUP($BP$2,宝石属性!$B$43:$M$66,COLUMNS(宝石属性!$B$43:M$66),0)*10*VLOOKUP(ROUNDDOWN($BO139,-1),宝石属性!$B$25:$N$41,2,0)*VLOOKUP(ROUNDDOWN($BO139,-1),宝石属性!$B$25:$N$41,3,0)+VLOOKUP($BP$2,职业被动!$B$6:$M$29,COLUMNS(职业被动!$B$6:M$29),0)*$BO139,0)</f>
        <v>1481</v>
      </c>
      <c r="BZ139" s="48">
        <f>属性价值和能力评分!$F$9+ROUND(属性价值和能力评分!$F$38*10,0)*BO139+ROUND((SUM(装备属性!$W$9:$W$14)+属性价值和能力评分!$F$38*1.25+1.4+2.8)*IF(BO139&lt;10,1,ROUNDDOWN(BO139,-1)),0)+15*VLOOKUP(ROUNDDOWN(BO139,-1),宝石属性!$B$26:$D$41,2,0)*6*VLOOKUP(ROUNDDOWN(BO139,-1),宝石属性!$B$26:$D$41,3,0)+(属性价值和能力评分!$F$49*9+属性价值和能力评分!$F$50*2+属性价值和能力评分!$F$53*8/5)*BO139</f>
        <v>24720</v>
      </c>
      <c r="CB139" s="1">
        <v>136</v>
      </c>
      <c r="CC139" s="9">
        <f>ROUND(属性投放!D$4+装备属性!D$4*IF($CB139&lt;10,1,ROUNDDOWN($CB139,-1))+SUM(属性投放!E$37:E$45)*$CB139+VLOOKUP($CC$2,一级属性!$E$41:$P$64,COLUMNS(一级属性!$E$41:G$64),0)*($CB139+0.25*IF($CB139&lt;10,1,ROUNDDOWN($CB139,-1)))+VLOOKUP($CC$2,宝石属性!$B$43:$M$66,COLUMNS(宝石属性!$B$43:D$66),0)*10*VLOOKUP(ROUNDDOWN($CB139,-1),宝石属性!$B$25:$N$41,2,0)*VLOOKUP(ROUNDDOWN($CB139,-1),宝石属性!$B$25:$N$41,3,0)+VLOOKUP($CC$2,职业被动!$B$6:$M$29,COLUMNS(职业被动!$B$6:D$29),0)*$CB139,0)</f>
        <v>6260</v>
      </c>
      <c r="CD139" s="9">
        <f>ROUND(属性投放!E$4+装备属性!E$4*IF($CB139&lt;10,1,ROUNDDOWN($CB139,-1))+SUM(属性投放!F$37:F$45)*$CB139+VLOOKUP($CC$2,一级属性!$E$41:$P$64,COLUMNS(一级属性!$E$41:H$64),0)*($CB139+0.25*IF($CB139&lt;10,1,ROUNDDOWN($CB139,-1)))+VLOOKUP($CC$2,宝石属性!$B$43:$M$66,COLUMNS(宝石属性!$B$43:E$66),0)*10*VLOOKUP(ROUNDDOWN($CB139,-1),宝石属性!$B$25:$N$41,2,0)*VLOOKUP(ROUNDDOWN($CB139,-1),宝石属性!$B$25:$N$41,3,0)+VLOOKUP($CC$2,职业被动!$B$6:$M$29,COLUMNS(职业被动!$B$6:E$29),0)*$CB139,0)</f>
        <v>3306</v>
      </c>
      <c r="CE139" s="9">
        <f>ROUND(属性投放!F$4+装备属性!F$4*IF($CB139&lt;10,1,ROUNDDOWN($CB139,-1))+SUM(属性投放!G$37:G$45)*$CB139+VLOOKUP($CC$2,一级属性!$E$41:$P$64,COLUMNS(一级属性!$E$41:I$64),0)*($CB139+0.25*IF($CB139&lt;10,1,ROUNDDOWN($CB139,-1)))+VLOOKUP($CC$2,宝石属性!$B$43:$M$66,COLUMNS(宝石属性!$B$43:F$66),0)*10*VLOOKUP(ROUNDDOWN($CB139,-1),宝石属性!$B$25:$N$41,2,0)*VLOOKUP(ROUNDDOWN($CB139,-1),宝石属性!$B$25:$N$41,3,0)+VLOOKUP($CC$2,职业被动!$B$6:$M$29,COLUMNS(职业被动!$B$6:F$29),0)*$CB139,0)</f>
        <v>2941</v>
      </c>
      <c r="CF139" s="9">
        <f>ROUND(属性投放!G$4+装备属性!G$4*IF($CB139&lt;10,1,ROUNDDOWN($CB139,-1))+SUM(属性投放!H$37:H$45)*$CB139+VLOOKUP($CC$2,一级属性!$E$41:$P$64,COLUMNS(一级属性!$E$41:J$64),0)*($CB139+0.25*IF($CB139&lt;10,1,ROUNDDOWN($CB139,-1)))+VLOOKUP($CC$2,宝石属性!$B$43:$M$66,COLUMNS(宝石属性!$B$43:G$66),0)*10*VLOOKUP(ROUNDDOWN($CB139,-1),宝石属性!$B$25:$N$41,2,0)*VLOOKUP(ROUNDDOWN($CB139,-1),宝石属性!$B$25:$N$41,3,0)+VLOOKUP($CC$2,职业被动!$B$6:$M$29,COLUMNS(职业被动!$B$6:G$29),0)*$CB139,0)</f>
        <v>1394</v>
      </c>
      <c r="CG139" s="9">
        <f>ROUND(属性投放!H$4+装备属性!H$4*IF($CB139&lt;10,1,ROUNDDOWN($CB139,-1))+SUM(属性投放!I$37:I$45)*$CB139+VLOOKUP($CC$2,一级属性!$E$41:$P$64,COLUMNS(一级属性!$E$41:K$64),0)*($CB139+0.25*IF($CB139&lt;10,1,ROUNDDOWN($CB139,-1)))+VLOOKUP($CC$2,宝石属性!$B$43:$M$66,COLUMNS(宝石属性!$B$43:H$66),0)*10*VLOOKUP(ROUNDDOWN($CB139,-1),宝石属性!$B$25:$N$41,2,0)*VLOOKUP(ROUNDDOWN($CB139,-1),宝石属性!$B$25:$N$41,3,0)+VLOOKUP($CC$2,职业被动!$B$6:$M$29,COLUMNS(职业被动!$B$6:H$29),0)*$CB139,0)</f>
        <v>885</v>
      </c>
      <c r="CH139" s="9">
        <f>ROUND(属性投放!I$4+装备属性!I$4*IF($CB139&lt;10,1,ROUNDDOWN($CB139,-1))+SUM(属性投放!J$37:J$45)*$CB139+VLOOKUP($CC$2,一级属性!$E$41:$P$64,COLUMNS(一级属性!$E$41:L$64),0)*($CB139+0.25*IF($CB139&lt;10,1,ROUNDDOWN($CB139,-1)))+VLOOKUP($CC$2,宝石属性!$B$43:$M$66,COLUMNS(宝石属性!$B$43:I$66),0)*10*VLOOKUP(ROUNDDOWN($CB139,-1),宝石属性!$B$25:$N$41,2,0)*VLOOKUP(ROUNDDOWN($CB139,-1),宝石属性!$B$25:$N$41,3,0)+VLOOKUP($CC$2,职业被动!$B$6:$M$29,COLUMNS(职业被动!$B$6:I$29),0)*$CB139,0)</f>
        <v>1480</v>
      </c>
      <c r="CI139" s="9">
        <f>ROUND(属性投放!J$4+装备属性!J$4*IF($CB139&lt;10,1,ROUNDDOWN($CB139,-1))+SUM(属性投放!K$37:K$45)*$CB139+VLOOKUP($CC$2,一级属性!$E$41:$P$64,COLUMNS(一级属性!$E$41:M$64),0)*($CB139+0.25*IF($CB139&lt;10,1,ROUNDDOWN($CB139,-1)))+VLOOKUP($CC$2,宝石属性!$B$43:$M$66,COLUMNS(宝石属性!$B$43:J$66),0)*10*VLOOKUP(ROUNDDOWN($CB139,-1),宝石属性!$B$25:$N$41,2,0)*VLOOKUP(ROUNDDOWN($CB139,-1),宝石属性!$B$25:$N$41,3,0)+VLOOKUP($CC$2,职业被动!$B$6:$M$29,COLUMNS(职业被动!$B$6:J$29),0)*$CB139,0)</f>
        <v>949</v>
      </c>
      <c r="CJ139" s="9">
        <f>ROUND(属性投放!K$4+装备属性!K$4*IF($CB139&lt;10,1,ROUNDDOWN($CB139,-1))+SUM(属性投放!L$37:L$45)*$CB139+VLOOKUP($CC$2,一级属性!$E$41:$P$64,COLUMNS(一级属性!$E$41:N$64),0)*($CB139+0.25*IF($CB139&lt;10,1,ROUNDDOWN($CB139,-1)))+VLOOKUP($CC$2,宝石属性!$B$43:$M$66,COLUMNS(宝石属性!$B$43:K$66),0)*10*VLOOKUP(ROUNDDOWN($CB139,-1),宝石属性!$B$25:$N$41,2,0)*VLOOKUP(ROUNDDOWN($CB139,-1),宝石属性!$B$25:$N$41,3,0)+VLOOKUP($CC$2,职业被动!$B$6:$M$29,COLUMNS(职业被动!$B$6:K$29),0)*$CB139,0)</f>
        <v>478</v>
      </c>
      <c r="CK139" s="9">
        <f>ROUND(属性投放!L$4+装备属性!L$4*IF($CB139&lt;10,1,ROUNDDOWN($CB139,-1))+SUM(属性投放!M$37:M$45)*$CB139+VLOOKUP($CC$2,一级属性!$E$41:$P$64,COLUMNS(一级属性!$E$41:O$64),0)*($CB139+0.25*IF($CB139&lt;10,1,ROUNDDOWN($CB139,-1)))+VLOOKUP($CC$2,宝石属性!$B$43:$M$66,COLUMNS(宝石属性!$B$43:L$66),0)*10*VLOOKUP(ROUNDDOWN($CB139,-1),宝石属性!$B$25:$N$41,2,0)*VLOOKUP(ROUNDDOWN($CB139,-1),宝石属性!$B$25:$N$41,3,0)+VLOOKUP($CC$2,职业被动!$B$6:$M$29,COLUMNS(职业被动!$B$6:L$29),0)*$CB139,0)</f>
        <v>41</v>
      </c>
      <c r="CL139" s="9">
        <f>ROUND(属性投放!M$4+装备属性!M$4*IF($CB139&lt;10,1,ROUNDDOWN($CB139,-1))+SUM(属性投放!N$37:N$45)*$CB139+VLOOKUP($CC$2,一级属性!$E$41:$P$64,COLUMNS(一级属性!$E$41:P$64),0)*($CB139+0.25*IF($CB139&lt;10,1,ROUNDDOWN($CB139,-1)))+VLOOKUP($CC$2,宝石属性!$B$43:$M$66,COLUMNS(宝石属性!$B$43:M$66),0)*10*VLOOKUP(ROUNDDOWN($CB139,-1),宝石属性!$B$25:$N$41,2,0)*VLOOKUP(ROUNDDOWN($CB139,-1),宝石属性!$B$25:$N$41,3,0)+VLOOKUP($CC$2,职业被动!$B$6:$M$29,COLUMNS(职业被动!$B$6:M$29),0)*$CB139,0)</f>
        <v>1401</v>
      </c>
      <c r="CM139" s="48">
        <f>属性价值和能力评分!$F$9+ROUND(属性价值和能力评分!$F$38*10,0)*CB139+ROUND((SUM(装备属性!$W$9:$W$14)+属性价值和能力评分!$F$38*1.25+1.4+2.8)*IF(CB139&lt;10,1,ROUNDDOWN(CB139,-1)),0)+15*VLOOKUP(ROUNDDOWN(CB139,-1),宝石属性!$B$26:$D$41,2,0)*6*VLOOKUP(ROUNDDOWN(CB139,-1),宝石属性!$B$26:$D$41,3,0)+(属性价值和能力评分!$F$49*9+属性价值和能力评分!$F$50*2+属性价值和能力评分!$F$53*8/5)*CB139</f>
        <v>24720</v>
      </c>
      <c r="CO139" s="1">
        <v>136</v>
      </c>
      <c r="CP139" s="9">
        <f>ROUND(属性投放!D$4+装备属性!D$4*IF($CO139&lt;10,1,ROUNDDOWN($CO139,-1))+SUM(属性投放!E$37:E$45)*$CO139+VLOOKUP($CP$2,一级属性!$E$41:$P$64,COLUMNS(一级属性!$E$41:G$64),0)*($CO139+0.25*IF($CO139&lt;10,1,ROUNDDOWN($CO139,-1)))+VLOOKUP($CP$2,宝石属性!$B$43:$M$66,COLUMNS(宝石属性!$B$43:D$66),0)*10*VLOOKUP(ROUNDDOWN($CO139,-1),宝石属性!$B$25:$N$41,2,0)*VLOOKUP(ROUNDDOWN($CO139,-1),宝石属性!$B$25:$N$41,3,0)+VLOOKUP($CP$2,职业被动!$B$6:$M$29,COLUMNS(职业被动!$B$6:D$29),0)*$CO139,0)</f>
        <v>6260</v>
      </c>
      <c r="CQ139" s="9">
        <f>ROUND(属性投放!E$4+装备属性!E$4*IF($CO139&lt;10,1,ROUNDDOWN($CO139,-1))+SUM(属性投放!F$37:F$45)*$CO139+VLOOKUP($CP$2,一级属性!$E$41:$P$64,COLUMNS(一级属性!$E$41:H$64),0)*($CO139+0.25*IF($CO139&lt;10,1,ROUNDDOWN($CO139,-1)))+VLOOKUP($CP$2,宝石属性!$B$43:$M$66,COLUMNS(宝石属性!$B$43:E$66),0)*10*VLOOKUP(ROUNDDOWN($CO139,-1),宝石属性!$B$25:$N$41,2,0)*VLOOKUP(ROUNDDOWN($CO139,-1),宝石属性!$B$25:$N$41,3,0)+VLOOKUP($CP$2,职业被动!$B$6:$M$29,COLUMNS(职业被动!$B$6:E$29),0)*$CO139,0)</f>
        <v>7519</v>
      </c>
      <c r="CR139" s="9">
        <f>ROUND(属性投放!F$4+装备属性!F$4*IF($CO139&lt;10,1,ROUNDDOWN($CO139,-1))+SUM(属性投放!G$37:G$45)*$CO139+VLOOKUP($CP$2,一级属性!$E$41:$P$64,COLUMNS(一级属性!$E$41:I$64),0)*($CO139+0.25*IF($CO139&lt;10,1,ROUNDDOWN($CO139,-1)))+VLOOKUP($CP$2,宝石属性!$B$43:$M$66,COLUMNS(宝石属性!$B$43:F$66),0)*10*VLOOKUP(ROUNDDOWN($CO139,-1),宝石属性!$B$25:$N$41,2,0)*VLOOKUP(ROUNDDOWN($CO139,-1),宝石属性!$B$25:$N$41,3,0)+VLOOKUP($CP$2,职业被动!$B$6:$M$29,COLUMNS(职业被动!$B$6:F$29),0)*$CO139,0)</f>
        <v>1438</v>
      </c>
      <c r="CS139" s="9">
        <f>ROUND(属性投放!G$4+装备属性!G$4*IF($CO139&lt;10,1,ROUNDDOWN($CO139,-1))+SUM(属性投放!H$37:H$45)*$CO139+VLOOKUP($CP$2,一级属性!$E$41:$P$64,COLUMNS(一级属性!$E$41:J$64),0)*($CO139+0.25*IF($CO139&lt;10,1,ROUNDDOWN($CO139,-1)))+VLOOKUP($CP$2,宝石属性!$B$43:$M$66,COLUMNS(宝石属性!$B$43:G$66),0)*10*VLOOKUP(ROUNDDOWN($CO139,-1),宝石属性!$B$25:$N$41,2,0)*VLOOKUP(ROUNDDOWN($CO139,-1),宝石属性!$B$25:$N$41,3,0)+VLOOKUP($CP$2,职业被动!$B$6:$M$29,COLUMNS(职业被动!$B$6:G$29),0)*$CO139,0)</f>
        <v>1258</v>
      </c>
      <c r="CT139" s="9">
        <f>ROUND(属性投放!H$4+装备属性!H$4*IF($CO139&lt;10,1,ROUNDDOWN($CO139,-1))+SUM(属性投放!I$37:I$45)*$CO139+VLOOKUP($CP$2,一级属性!$E$41:$P$64,COLUMNS(一级属性!$E$41:K$64),0)*($CO139+0.25*IF($CO139&lt;10,1,ROUNDDOWN($CO139,-1)))+VLOOKUP($CP$2,宝石属性!$B$43:$M$66,COLUMNS(宝石属性!$B$43:H$66),0)*10*VLOOKUP(ROUNDDOWN($CO139,-1),宝石属性!$B$25:$N$41,2,0)*VLOOKUP(ROUNDDOWN($CO139,-1),宝石属性!$B$25:$N$41,3,0)+VLOOKUP($CP$2,职业被动!$B$6:$M$29,COLUMNS(职业被动!$B$6:H$29),0)*$CO139,0)</f>
        <v>2240</v>
      </c>
      <c r="CU139" s="9">
        <f>ROUND(属性投放!I$4+装备属性!I$4*IF($CO139&lt;10,1,ROUNDDOWN($CO139,-1))+SUM(属性投放!J$37:J$45)*$CO139+VLOOKUP($CP$2,一级属性!$E$41:$P$64,COLUMNS(一级属性!$E$41:L$64),0)*($CO139+0.25*IF($CO139&lt;10,1,ROUNDDOWN($CO139,-1)))+VLOOKUP($CP$2,宝石属性!$B$43:$M$66,COLUMNS(宝石属性!$B$43:I$66),0)*10*VLOOKUP(ROUNDDOWN($CO139,-1),宝石属性!$B$25:$N$41,2,0)*VLOOKUP(ROUNDDOWN($CO139,-1),宝石属性!$B$25:$N$41,3,0)+VLOOKUP($CP$2,职业被动!$B$6:$M$29,COLUMNS(职业被动!$B$6:I$29),0)*$CO139,0)</f>
        <v>1953</v>
      </c>
      <c r="CV139" s="9">
        <f>ROUND(属性投放!J$4+装备属性!J$4*IF($CO139&lt;10,1,ROUNDDOWN($CO139,-1))+SUM(属性投放!K$37:K$45)*$CO139+VLOOKUP($CP$2,一级属性!$E$41:$P$64,COLUMNS(一级属性!$E$41:M$64),0)*($CO139+0.25*IF($CO139&lt;10,1,ROUNDDOWN($CO139,-1)))+VLOOKUP($CP$2,宝石属性!$B$43:$M$66,COLUMNS(宝石属性!$B$43:J$66),0)*10*VLOOKUP(ROUNDDOWN($CO139,-1),宝石属性!$B$25:$N$41,2,0)*VLOOKUP(ROUNDDOWN($CO139,-1),宝石属性!$B$25:$N$41,3,0)+VLOOKUP($CP$2,职业被动!$B$6:$M$29,COLUMNS(职业被动!$B$6:J$29),0)*$CO139,0)</f>
        <v>781</v>
      </c>
      <c r="CW139" s="9">
        <f>ROUND(属性投放!K$4+装备属性!K$4*IF($CO139&lt;10,1,ROUNDDOWN($CO139,-1))+SUM(属性投放!L$37:L$45)*$CO139+VLOOKUP($CP$2,一级属性!$E$41:$P$64,COLUMNS(一级属性!$E$41:N$64),0)*($CO139+0.25*IF($CO139&lt;10,1,ROUNDDOWN($CO139,-1)))+VLOOKUP($CP$2,宝石属性!$B$43:$M$66,COLUMNS(宝石属性!$B$43:K$66),0)*10*VLOOKUP(ROUNDDOWN($CO139,-1),宝石属性!$B$25:$N$41,2,0)*VLOOKUP(ROUNDDOWN($CO139,-1),宝石属性!$B$25:$N$41,3,0)+VLOOKUP($CP$2,职业被动!$B$6:$M$29,COLUMNS(职业被动!$B$6:K$29),0)*$CO139,0)</f>
        <v>478</v>
      </c>
      <c r="CX139" s="9">
        <f>ROUND(属性投放!L$4+装备属性!L$4*IF($CO139&lt;10,1,ROUNDDOWN($CO139,-1))+SUM(属性投放!M$37:M$45)*$CO139+VLOOKUP($CP$2,一级属性!$E$41:$P$64,COLUMNS(一级属性!$E$41:O$64),0)*($CO139+0.25*IF($CO139&lt;10,1,ROUNDDOWN($CO139,-1)))+VLOOKUP($CP$2,宝石属性!$B$43:$M$66,COLUMNS(宝石属性!$B$43:L$66),0)*10*VLOOKUP(ROUNDDOWN($CO139,-1),宝石属性!$B$25:$N$41,2,0)*VLOOKUP(ROUNDDOWN($CO139,-1),宝石属性!$B$25:$N$41,3,0)+VLOOKUP($CP$2,职业被动!$B$6:$M$29,COLUMNS(职业被动!$B$6:L$29),0)*$CO139,0)</f>
        <v>41</v>
      </c>
      <c r="CY139" s="9">
        <f>ROUND(属性投放!M$4+装备属性!M$4*IF($CO139&lt;10,1,ROUNDDOWN($CO139,-1))+SUM(属性投放!N$37:N$45)*$CO139+VLOOKUP($CP$2,一级属性!$E$41:$P$64,COLUMNS(一级属性!$E$41:P$64),0)*($CO139+0.25*IF($CO139&lt;10,1,ROUNDDOWN($CO139,-1)))+VLOOKUP($CP$2,宝石属性!$B$43:$M$66,COLUMNS(宝石属性!$B$43:M$66),0)*10*VLOOKUP(ROUNDDOWN($CO139,-1),宝石属性!$B$25:$N$41,2,0)*VLOOKUP(ROUNDDOWN($CO139,-1),宝石属性!$B$25:$N$41,3,0)+VLOOKUP($CP$2,职业被动!$B$6:$M$29,COLUMNS(职业被动!$B$6:M$29),0)*$CO139,0)</f>
        <v>1401</v>
      </c>
      <c r="CZ139" s="48">
        <f>属性价值和能力评分!$F$9+ROUND(属性价值和能力评分!$F$38*10,0)*CO139+ROUND((SUM(装备属性!$W$9:$W$14)+属性价值和能力评分!$F$38*1.25+1.4+2.8)*IF(CO139&lt;10,1,ROUNDDOWN(CO139,-1)),0)+15*VLOOKUP(ROUNDDOWN(CO139,-1),宝石属性!$B$26:$D$41,2,0)*6*VLOOKUP(ROUNDDOWN(CO139,-1),宝石属性!$B$26:$D$41,3,0)+(属性价值和能力评分!$F$49*9+属性价值和能力评分!$F$50*2+属性价值和能力评分!$F$53*8/5)*CO139</f>
        <v>24720</v>
      </c>
      <c r="DB139" s="1">
        <v>136</v>
      </c>
      <c r="DC139" s="9">
        <f>ROUND(属性投放!D$4+装备属性!D$4*IF($DB139&lt;10,1,ROUNDDOWN($DB139,-1))+SUM(属性投放!E$37:E$45)*$DB139+VLOOKUP($DC$2,一级属性!$E$41:$P$64,COLUMNS(一级属性!$E$41:G$64),0)*($DB139+0.25*IF($DB139&lt;10,1,ROUNDDOWN($DB139,-1)))+VLOOKUP($DC$2,宝石属性!$B$43:$M$66,COLUMNS(宝石属性!$B$43:D$66),0)*10*VLOOKUP(ROUNDDOWN($DB139,-1),宝石属性!$B$25:$N$41,2,0)*VLOOKUP(ROUNDDOWN($DB139,-1),宝石属性!$B$25:$N$41,3,0)+VLOOKUP($DC$2,职业被动!$B$6:$M$29,COLUMNS(职业被动!$B$6:D$29),0)*$DB139,0)</f>
        <v>7212</v>
      </c>
      <c r="DD139" s="9">
        <f>ROUND(属性投放!E$4+装备属性!E$4*IF($DB139&lt;10,1,ROUNDDOWN($DB139,-1))+SUM(属性投放!F$37:F$45)*$DB139+VLOOKUP($DC$2,一级属性!$E$41:$P$64,COLUMNS(一级属性!$E$41:H$64),0)*($DB139+0.25*IF($DB139&lt;10,1,ROUNDDOWN($DB139,-1)))+VLOOKUP($DC$2,宝石属性!$B$43:$M$66,COLUMNS(宝石属性!$B$43:E$66),0)*10*VLOOKUP(ROUNDDOWN($DB139,-1),宝石属性!$B$25:$N$41,2,0)*VLOOKUP(ROUNDDOWN($DB139,-1),宝石属性!$B$25:$N$41,3,0)+VLOOKUP($DC$2,职业被动!$B$6:$M$29,COLUMNS(职业被动!$B$6:E$29),0)*$DB139,0)</f>
        <v>3306</v>
      </c>
      <c r="DE139" s="9">
        <f>ROUND(属性投放!F$4+装备属性!F$4*IF($DB139&lt;10,1,ROUNDDOWN($DB139,-1))+SUM(属性投放!G$37:G$45)*$DB139+VLOOKUP($DC$2,一级属性!$E$41:$P$64,COLUMNS(一级属性!$E$41:I$64),0)*($DB139+0.25*IF($DB139&lt;10,1,ROUNDDOWN($DB139,-1)))+VLOOKUP($DC$2,宝石属性!$B$43:$M$66,COLUMNS(宝石属性!$B$43:F$66),0)*10*VLOOKUP(ROUNDDOWN($DB139,-1),宝石属性!$B$25:$N$41,2,0)*VLOOKUP(ROUNDDOWN($DB139,-1),宝石属性!$B$25:$N$41,3,0)+VLOOKUP($DC$2,职业被动!$B$6:$M$29,COLUMNS(职业被动!$B$6:F$29),0)*$DB139,0)</f>
        <v>1438</v>
      </c>
      <c r="DF139" s="9">
        <f>ROUND(属性投放!G$4+装备属性!G$4*IF($DB139&lt;10,1,ROUNDDOWN($DB139,-1))+SUM(属性投放!H$37:H$45)*$DB139+VLOOKUP($DC$2,一级属性!$E$41:$P$64,COLUMNS(一级属性!$E$41:J$64),0)*($DB139+0.25*IF($DB139&lt;10,1,ROUNDDOWN($DB139,-1)))+VLOOKUP($DC$2,宝石属性!$B$43:$M$66,COLUMNS(宝石属性!$B$43:G$66),0)*10*VLOOKUP(ROUNDDOWN($DB139,-1),宝石属性!$B$25:$N$41,2,0)*VLOOKUP(ROUNDDOWN($DB139,-1),宝石属性!$B$25:$N$41,3,0)+VLOOKUP($DC$2,职业被动!$B$6:$M$29,COLUMNS(职业被动!$B$6:G$29),0)*$DB139,0)</f>
        <v>3624</v>
      </c>
      <c r="DG139" s="9">
        <f>ROUND(属性投放!H$4+装备属性!H$4*IF($DB139&lt;10,1,ROUNDDOWN($DB139,-1))+SUM(属性投放!I$37:I$45)*$DB139+VLOOKUP($DC$2,一级属性!$E$41:$P$64,COLUMNS(一级属性!$E$41:K$64),0)*($DB139+0.25*IF($DB139&lt;10,1,ROUNDDOWN($DB139,-1)))+VLOOKUP($DC$2,宝石属性!$B$43:$M$66,COLUMNS(宝石属性!$B$43:H$66),0)*10*VLOOKUP(ROUNDDOWN($DB139,-1),宝石属性!$B$25:$N$41,2,0)*VLOOKUP(ROUNDDOWN($DB139,-1),宝石属性!$B$25:$N$41,3,0)+VLOOKUP($DC$2,职业被动!$B$6:$M$29,COLUMNS(职业被动!$B$6:H$29),0)*$DB139,0)</f>
        <v>885</v>
      </c>
      <c r="DH139" s="9">
        <f>ROUND(属性投放!I$4+装备属性!I$4*IF($DB139&lt;10,1,ROUNDDOWN($DB139,-1))+SUM(属性投放!J$37:J$45)*$DB139+VLOOKUP($DC$2,一级属性!$E$41:$P$64,COLUMNS(一级属性!$E$41:L$64),0)*($DB139+0.25*IF($DB139&lt;10,1,ROUNDDOWN($DB139,-1)))+VLOOKUP($DC$2,宝石属性!$B$43:$M$66,COLUMNS(宝石属性!$B$43:I$66),0)*10*VLOOKUP(ROUNDDOWN($DB139,-1),宝石属性!$B$25:$N$41,2,0)*VLOOKUP(ROUNDDOWN($DB139,-1),宝石属性!$B$25:$N$41,3,0)+VLOOKUP($DC$2,职业被动!$B$6:$M$29,COLUMNS(职业被动!$B$6:I$29),0)*$DB139,0)</f>
        <v>1311</v>
      </c>
      <c r="DI139" s="9">
        <f>ROUND(属性投放!J$4+装备属性!J$4*IF($DB139&lt;10,1,ROUNDDOWN($DB139,-1))+SUM(属性投放!K$37:K$45)*$DB139+VLOOKUP($DC$2,一级属性!$E$41:$P$64,COLUMNS(一级属性!$E$41:M$64),0)*($DB139+0.25*IF($DB139&lt;10,1,ROUNDDOWN($DB139,-1)))+VLOOKUP($DC$2,宝石属性!$B$43:$M$66,COLUMNS(宝石属性!$B$43:J$66),0)*10*VLOOKUP(ROUNDDOWN($DB139,-1),宝石属性!$B$25:$N$41,2,0)*VLOOKUP(ROUNDDOWN($DB139,-1),宝石属性!$B$25:$N$41,3,0)+VLOOKUP($DC$2,职业被动!$B$6:$M$29,COLUMNS(职业被动!$B$6:J$29),0)*$DB139,0)</f>
        <v>949</v>
      </c>
      <c r="DJ139" s="9">
        <f>ROUND(属性投放!K$4+装备属性!K$4*IF($DB139&lt;10,1,ROUNDDOWN($DB139,-1))+SUM(属性投放!L$37:L$45)*$DB139+VLOOKUP($DC$2,一级属性!$E$41:$P$64,COLUMNS(一级属性!$E$41:N$64),0)*($DB139+0.25*IF($DB139&lt;10,1,ROUNDDOWN($DB139,-1)))+VLOOKUP($DC$2,宝石属性!$B$43:$M$66,COLUMNS(宝石属性!$B$43:K$66),0)*10*VLOOKUP(ROUNDDOWN($DB139,-1),宝石属性!$B$25:$N$41,2,0)*VLOOKUP(ROUNDDOWN($DB139,-1),宝石属性!$B$25:$N$41,3,0)+VLOOKUP($DC$2,职业被动!$B$6:$M$29,COLUMNS(职业被动!$B$6:K$29),0)*$DB139,0)</f>
        <v>638</v>
      </c>
      <c r="DK139" s="9">
        <f>ROUND(属性投放!L$4+装备属性!L$4*IF($DB139&lt;10,1,ROUNDDOWN($DB139,-1))+SUM(属性投放!M$37:M$45)*$DB139+VLOOKUP($DC$2,一级属性!$E$41:$P$64,COLUMNS(一级属性!$E$41:O$64),0)*($DB139+0.25*IF($DB139&lt;10,1,ROUNDDOWN($DB139,-1)))+VLOOKUP($DC$2,宝石属性!$B$43:$M$66,COLUMNS(宝石属性!$B$43:L$66),0)*10*VLOOKUP(ROUNDDOWN($DB139,-1),宝石属性!$B$25:$N$41,2,0)*VLOOKUP(ROUNDDOWN($DB139,-1),宝石属性!$B$25:$N$41,3,0)+VLOOKUP($DC$2,职业被动!$B$6:$M$29,COLUMNS(职业被动!$B$6:L$29),0)*$DB139,0)</f>
        <v>41</v>
      </c>
      <c r="DL139" s="9">
        <f>ROUND(属性投放!M$4+装备属性!M$4*IF($DB139&lt;10,1,ROUNDDOWN($DB139,-1))+SUM(属性投放!N$37:N$45)*$DB139+VLOOKUP($DC$2,一级属性!$E$41:$P$64,COLUMNS(一级属性!$E$41:P$64),0)*($DB139+0.25*IF($DB139&lt;10,1,ROUNDDOWN($DB139,-1)))+VLOOKUP($DC$2,宝石属性!$B$43:$M$66,COLUMNS(宝石属性!$B$43:M$66),0)*10*VLOOKUP(ROUNDDOWN($DB139,-1),宝石属性!$B$25:$N$41,2,0)*VLOOKUP(ROUNDDOWN($DB139,-1),宝石属性!$B$25:$N$41,3,0)+VLOOKUP($DC$2,职业被动!$B$6:$M$29,COLUMNS(职业被动!$B$6:M$29),0)*$DB139,0)</f>
        <v>1401</v>
      </c>
      <c r="DM139" s="48">
        <f>属性价值和能力评分!$F$9+ROUND(属性价值和能力评分!$F$38*10,0)*DB139+ROUND((SUM(装备属性!$W$9:$W$14)+属性价值和能力评分!$F$38*1.25+1.4+2.8)*IF(DB139&lt;10,1,ROUNDDOWN(DB139,-1)),0)+15*VLOOKUP(ROUNDDOWN(DB139,-1),宝石属性!$B$26:$D$41,2,0)*6*VLOOKUP(ROUNDDOWN(DB139,-1),宝石属性!$B$26:$D$41,3,0)+(属性价值和能力评分!$F$49*9+属性价值和能力评分!$F$50*2+属性价值和能力评分!$F$53*8/5)*DB139</f>
        <v>24720</v>
      </c>
      <c r="DO139" s="1">
        <v>136</v>
      </c>
      <c r="DP139" s="9">
        <f>ROUND(属性投放!D$4+装备属性!D$4*IF($DO139&lt;10,1,ROUNDDOWN($DO139,-1))+SUM(属性投放!E$37:E$45)*$DO139+VLOOKUP($DP$2,一级属性!$E$41:$P$64,COLUMNS(一级属性!$E$41:G$64),0)*($DO139+0.25*IF($DO139&lt;10,1,ROUNDDOWN($DO139,-1)))+VLOOKUP($DP$2,宝石属性!$B$43:$M$66,COLUMNS(宝石属性!$B$43:D$66),0)*10*VLOOKUP(ROUNDDOWN($DO139,-1),宝石属性!$B$25:$N$41,2,0)*VLOOKUP(ROUNDDOWN($DO139,-1),宝石属性!$B$25:$N$41,3,0)+VLOOKUP($DP$2,职业被动!$B$6:$M$29,COLUMNS(职业被动!$B$6:D$29),0)*$DO139,0)</f>
        <v>15704</v>
      </c>
      <c r="DQ139" s="9">
        <f>ROUND(属性投放!E$4+装备属性!E$4*IF($DO139&lt;10,1,ROUNDDOWN($DO139,-1))+SUM(属性投放!F$37:F$45)*$DO139+VLOOKUP($DP$2,一级属性!$E$41:$P$64,COLUMNS(一级属性!$E$41:H$64),0)*($DO139+0.25*IF($DO139&lt;10,1,ROUNDDOWN($DO139,-1)))+VLOOKUP($DP$2,宝石属性!$B$43:$M$66,COLUMNS(宝石属性!$B$43:E$66),0)*10*VLOOKUP(ROUNDDOWN($DO139,-1),宝石属性!$B$25:$N$41,2,0)*VLOOKUP(ROUNDDOWN($DO139,-1),宝石属性!$B$25:$N$41,3,0)+VLOOKUP($DP$2,职业被动!$B$6:$M$29,COLUMNS(职业被动!$B$6:E$29),0)*$DO139,0)</f>
        <v>3306</v>
      </c>
      <c r="DR139" s="9">
        <f>ROUND(属性投放!F$4+装备属性!F$4*IF($DO139&lt;10,1,ROUNDDOWN($DO139,-1))+SUM(属性投放!G$37:G$45)*$DO139+VLOOKUP($DP$2,一级属性!$E$41:$P$64,COLUMNS(一级属性!$E$41:I$64),0)*($DO139+0.25*IF($DO139&lt;10,1,ROUNDDOWN($DO139,-1)))+VLOOKUP($DP$2,宝石属性!$B$43:$M$66,COLUMNS(宝石属性!$B$43:F$66),0)*10*VLOOKUP(ROUNDDOWN($DO139,-1),宝石属性!$B$25:$N$41,2,0)*VLOOKUP(ROUNDDOWN($DO139,-1),宝石属性!$B$25:$N$41,3,0)+VLOOKUP($DP$2,职业被动!$B$6:$M$29,COLUMNS(职业被动!$B$6:F$29),0)*$DO139,0)</f>
        <v>1438</v>
      </c>
      <c r="DS139" s="9">
        <f>ROUND(属性投放!G$4+装备属性!G$4*IF($DO139&lt;10,1,ROUNDDOWN($DO139,-1))+SUM(属性投放!H$37:H$45)*$DO139+VLOOKUP($DP$2,一级属性!$E$41:$P$64,COLUMNS(一级属性!$E$41:J$64),0)*($DO139+0.25*IF($DO139&lt;10,1,ROUNDDOWN($DO139,-1)))+VLOOKUP($DP$2,宝石属性!$B$43:$M$66,COLUMNS(宝石属性!$B$43:G$66),0)*10*VLOOKUP(ROUNDDOWN($DO139,-1),宝石属性!$B$25:$N$41,2,0)*VLOOKUP(ROUNDDOWN($DO139,-1),宝石属性!$B$25:$N$41,3,0)+VLOOKUP($DP$2,职业被动!$B$6:$M$29,COLUMNS(职业被动!$B$6:G$29),0)*$DO139,0)</f>
        <v>1258</v>
      </c>
      <c r="DT139" s="9">
        <f>ROUND(属性投放!H$4+装备属性!H$4*IF($DO139&lt;10,1,ROUNDDOWN($DO139,-1))+SUM(属性投放!I$37:I$45)*$DO139+VLOOKUP($DP$2,一级属性!$E$41:$P$64,COLUMNS(一级属性!$E$41:K$64),0)*($DO139+0.25*IF($DO139&lt;10,1,ROUNDDOWN($DO139,-1)))+VLOOKUP($DP$2,宝石属性!$B$43:$M$66,COLUMNS(宝石属性!$B$43:H$66),0)*10*VLOOKUP(ROUNDDOWN($DO139,-1),宝石属性!$B$25:$N$41,2,0)*VLOOKUP(ROUNDDOWN($DO139,-1),宝石属性!$B$25:$N$41,3,0)+VLOOKUP($DP$2,职业被动!$B$6:$M$29,COLUMNS(职业被动!$B$6:H$29),0)*$DO139,0)</f>
        <v>1021</v>
      </c>
      <c r="DU139" s="9">
        <f>ROUND(属性投放!I$4+装备属性!I$4*IF($DO139&lt;10,1,ROUNDDOWN($DO139,-1))+SUM(属性投放!J$37:J$45)*$DO139+VLOOKUP($DP$2,一级属性!$E$41:$P$64,COLUMNS(一级属性!$E$41:L$64),0)*($DO139+0.25*IF($DO139&lt;10,1,ROUNDDOWN($DO139,-1)))+VLOOKUP($DP$2,宝石属性!$B$43:$M$66,COLUMNS(宝石属性!$B$43:I$66),0)*10*VLOOKUP(ROUNDDOWN($DO139,-1),宝石属性!$B$25:$N$41,2,0)*VLOOKUP(ROUNDDOWN($DO139,-1),宝石属性!$B$25:$N$41,3,0)+VLOOKUP($DP$2,职业被动!$B$6:$M$29,COLUMNS(职业被动!$B$6:I$29),0)*$DO139,0)</f>
        <v>1311</v>
      </c>
      <c r="DV139" s="9">
        <f>ROUND(属性投放!J$4+装备属性!J$4*IF($DO139&lt;10,1,ROUNDDOWN($DO139,-1))+SUM(属性投放!K$37:K$45)*$DO139+VLOOKUP($DP$2,一级属性!$E$41:$P$64,COLUMNS(一级属性!$E$41:M$64),0)*($DO139+0.25*IF($DO139&lt;10,1,ROUNDDOWN($DO139,-1)))+VLOOKUP($DP$2,宝石属性!$B$43:$M$66,COLUMNS(宝石属性!$B$43:J$66),0)*10*VLOOKUP(ROUNDDOWN($DO139,-1),宝石属性!$B$25:$N$41,2,0)*VLOOKUP(ROUNDDOWN($DO139,-1),宝石属性!$B$25:$N$41,3,0)+VLOOKUP($DP$2,职业被动!$B$6:$M$29,COLUMNS(职业被动!$B$6:J$29),0)*$DO139,0)</f>
        <v>949</v>
      </c>
      <c r="DW139" s="9">
        <f>ROUND(属性投放!K$4+装备属性!K$4*IF($DO139&lt;10,1,ROUNDDOWN($DO139,-1))+SUM(属性投放!L$37:L$45)*$DO139+VLOOKUP($DP$2,一级属性!$E$41:$P$64,COLUMNS(一级属性!$E$41:N$64),0)*($DO139+0.25*IF($DO139&lt;10,1,ROUNDDOWN($DO139,-1)))+VLOOKUP($DP$2,宝石属性!$B$43:$M$66,COLUMNS(宝石属性!$B$43:K$66),0)*10*VLOOKUP(ROUNDDOWN($DO139,-1),宝石属性!$B$25:$N$41,2,0)*VLOOKUP(ROUNDDOWN($DO139,-1),宝石属性!$B$25:$N$41,3,0)+VLOOKUP($DP$2,职业被动!$B$6:$M$29,COLUMNS(职业被动!$B$6:K$29),0)*$DO139,0)</f>
        <v>638</v>
      </c>
      <c r="DX139" s="9">
        <f>ROUND(属性投放!L$4+装备属性!L$4*IF($DO139&lt;10,1,ROUNDDOWN($DO139,-1))+SUM(属性投放!M$37:M$45)*$DO139+VLOOKUP($DP$2,一级属性!$E$41:$P$64,COLUMNS(一级属性!$E$41:O$64),0)*($DO139+0.25*IF($DO139&lt;10,1,ROUNDDOWN($DO139,-1)))+VLOOKUP($DP$2,宝石属性!$B$43:$M$66,COLUMNS(宝石属性!$B$43:L$66),0)*10*VLOOKUP(ROUNDDOWN($DO139,-1),宝石属性!$B$25:$N$41,2,0)*VLOOKUP(ROUNDDOWN($DO139,-1),宝石属性!$B$25:$N$41,3,0)+VLOOKUP($DP$2,职业被动!$B$6:$M$29,COLUMNS(职业被动!$B$6:L$29),0)*$DO139,0)</f>
        <v>41</v>
      </c>
      <c r="DY139" s="9">
        <f>ROUND(属性投放!M$4+装备属性!M$4*IF($DO139&lt;10,1,ROUNDDOWN($DO139,-1))+SUM(属性投放!N$37:N$45)*$DO139+VLOOKUP($DP$2,一级属性!$E$41:$P$64,COLUMNS(一级属性!$E$41:P$64),0)*($DO139+0.25*IF($DO139&lt;10,1,ROUNDDOWN($DO139,-1)))+VLOOKUP($DP$2,宝石属性!$B$43:$M$66,COLUMNS(宝石属性!$B$43:M$66),0)*10*VLOOKUP(ROUNDDOWN($DO139,-1),宝石属性!$B$25:$N$41,2,0)*VLOOKUP(ROUNDDOWN($DO139,-1),宝石属性!$B$25:$N$41,3,0)+VLOOKUP($DP$2,职业被动!$B$6:$M$29,COLUMNS(职业被动!$B$6:M$29),0)*$DO139,0)</f>
        <v>1401</v>
      </c>
      <c r="DZ139" s="48">
        <f>属性价值和能力评分!$F$9+ROUND(属性价值和能力评分!$F$38*10,0)*DO139+ROUND((SUM(装备属性!$W$9:$W$14)+属性价值和能力评分!$F$38*1.25+1.4+2.8)*IF(DO139&lt;10,1,ROUNDDOWN(DO139,-1)),0)+15*VLOOKUP(ROUNDDOWN(DO139,-1),宝石属性!$B$26:$D$41,2,0)*6*VLOOKUP(ROUNDDOWN(DO139,-1),宝石属性!$B$26:$D$41,3,0)+(属性价值和能力评分!$F$49*9+属性价值和能力评分!$F$50*2+属性价值和能力评分!$F$53*8/5)*DO139</f>
        <v>24720</v>
      </c>
      <c r="EA139" s="17"/>
      <c r="EB139" s="1">
        <v>136</v>
      </c>
      <c r="EC139" s="1">
        <f>ROUND(CC139/MAX(CE139/10,((CE139*(1+属性投放!$E$8)-CF139+属性投放!$F$8*EB139)*(1+属性投放!$G$8)*(1+属性投放!$H$8))),1)</f>
        <v>2.8</v>
      </c>
      <c r="ED139" s="1">
        <f>ROUND(CP139/MAX(CE139/10,((CE139*(1+属性投放!$E$8)-CS139+属性投放!$F$8*EB139)*(1+属性投放!$G$8)*(1+属性投放!$H$8))),1)</f>
        <v>2.6</v>
      </c>
      <c r="EE139" s="1">
        <f>ROUND(DC139/MAX(CE139/10,((CE139*(1+属性投放!$E$8)-DF139+属性投放!$F$8*EB139)*(1+属性投放!$G$8)*(1+属性投放!$H$8))),1)</f>
        <v>24.5</v>
      </c>
      <c r="EF139" s="1">
        <f>ROUND(DP139/MAX(CE139/10,((CE139*(1+属性投放!$E$8)-DS139+属性投放!$F$8*EB139)*(1+属性投放!$G$8)*(1+属性投放!$H$8))),1)</f>
        <v>6.6</v>
      </c>
      <c r="EH139" s="1">
        <f>ROUND(CC139/MAX(属性投放!$F$9*EB139,((CT139*(1+属性投放!$E$9)-CH139+属性投放!$F$9*EB139)*(1+属性投放!$G$9)*(1+属性投放!$H$9))),1)</f>
        <v>2.6</v>
      </c>
      <c r="EI139" s="1">
        <f>ROUND(CP139/MAX(属性投放!$F$9*EB139,((CT139*(1+属性投放!$E$9)-CU139+属性投放!$F$9*EB139)*(1+属性投放!$G$9)*(1+属性投放!$H$9))),1)</f>
        <v>3.3</v>
      </c>
      <c r="EJ139" s="1">
        <f>ROUND(DC139/MAX(属性投放!$F$9*EB139,((CT139*(1+属性投放!$E$9)-DH139+属性投放!$F$9*EB139)*(1+属性投放!$G$9)*(1+属性投放!$H$9))),1)</f>
        <v>2.8</v>
      </c>
      <c r="EK139" s="1">
        <f>ROUND(DP139/MAX(属性投放!$F$9*EB139,((CT139*(1+属性投放!$E$9)-DU139+属性投放!$F$9*EB139)*(1+属性投放!$G$9)*(1+属性投放!$H$9))),1)</f>
        <v>6</v>
      </c>
      <c r="EM139" s="1">
        <f>ROUND(CC139/((BW139*(1+属性投放!$E$10)+属性投放!$F$10*EB139)*(1+属性投放!$G$10)*(1+属性投放!$H$10)),1)</f>
        <v>5.6</v>
      </c>
      <c r="EN139" s="1">
        <f>ROUND(CP139/((BW139*(1+属性投放!$E$10)+属性投放!$F$10*EB139)*(1+属性投放!$G$10)*(1+属性投放!$H$10)),1)</f>
        <v>5.6</v>
      </c>
      <c r="EO139" s="1">
        <f>ROUND(DC139/((BW139*(1+属性投放!$E$10)+属性投放!$F$10*EB139)*(1+属性投放!$G$10)*(1+属性投放!$H$10)),1)</f>
        <v>6.5</v>
      </c>
      <c r="EP139" s="1">
        <f>ROUND(DP139/((BW139*(1+属性投放!$E$10)+属性投放!$F$10*EB139)*(1+属性投放!$G$10)*(1+属性投放!$H$10)),1)</f>
        <v>14.2</v>
      </c>
    </row>
    <row r="140" spans="2:146">
      <c r="B140" s="1">
        <v>137</v>
      </c>
      <c r="C140" s="9">
        <f>ROUND(属性投放!D$4+装备属性!D$4*IF($B140&lt;10,1,ROUNDDOWN($B140,-1))+SUM(属性投放!E$37:E$45)*$B140+VLOOKUP($C$2,一级属性!$E$41:$P$64,COLUMNS(一级属性!$E$41:G$64),0)*($B140+0.25*IF($B140&lt;10,1,ROUNDDOWN($B140,-1)))+VLOOKUP($C$2,宝石属性!$B$43:$M$66,COLUMNS(宝石属性!$B$43:D$66),0)*10*VLOOKUP(ROUNDDOWN($B140,-1),宝石属性!$B$25:$N$41,2,0)*VLOOKUP(ROUNDDOWN($B140,-1),宝石属性!$B$25:$N$41,3,0)+VLOOKUP($C$2,职业被动!$B$6:$M$29,COLUMNS(职业被动!$B$6:D$29),0)*$B140,0)</f>
        <v>7639</v>
      </c>
      <c r="D140" s="9">
        <f>ROUND(属性投放!E$4+装备属性!E$4*IF($B140&lt;10,1,ROUNDDOWN($B140,-1))+SUM(属性投放!F$37:F$38)*$B140+VLOOKUP($C$2,一级属性!$E$67:$P$90,COLUMNS(一级属性!$E$67:H$90),0)*$B140+VLOOKUP($C$2,宝石属性!$B$43:$M$66,COLUMNS(宝石属性!$B$43:E$66),0)*10*VLOOKUP(ROUNDDOWN($B140,-1),宝石属性!$B$25:$N$41,2,0)*VLOOKUP(ROUNDDOWN($B140,-1),宝石属性!$B$25:$N$41,3,0)+VLOOKUP($C$2,职业被动!$B$6:$M$29,COLUMNS(职业被动!$B$6:E$29),0)*$B140,0)</f>
        <v>3321</v>
      </c>
      <c r="E140" s="9">
        <f>ROUND(属性投放!F$4+装备属性!F$4*IF($B140&lt;10,1,ROUNDDOWN($B140,-1))+SUM(属性投放!G$37:G$38)*$B140+VLOOKUP($C$2,一级属性!$E$67:$P$90,COLUMNS(一级属性!$E$67:I$90),0)*$B140+VLOOKUP($C$2,宝石属性!$B$43:$M$66,COLUMNS(宝石属性!$B$43:F$66),0)*10*VLOOKUP(ROUNDDOWN($B140,-1),宝石属性!$B$25:$N$41,2,0)*VLOOKUP(ROUNDDOWN($B140,-1),宝石属性!$B$25:$N$41,3,0)+VLOOKUP($C$2,职业被动!$B$6:$M$29,COLUMNS(职业被动!$B$6:F$29),0)*$B140,0)</f>
        <v>2628</v>
      </c>
      <c r="F140" s="9">
        <f>ROUND(属性投放!G$4+装备属性!G$4*IF($B140&lt;10,1,ROUNDDOWN($B140,-1))+SUM(属性投放!H$37:H$38)*$B140+VLOOKUP($C$2,一级属性!$E$67:$P$90,COLUMNS(一级属性!$E$67:J$90),0)*$B140+VLOOKUP($C$2,宝石属性!$B$43:$M$66,COLUMNS(宝石属性!$B$43:G$66),0)*10*VLOOKUP(ROUNDDOWN($B140,-1),宝石属性!$B$25:$N$41,2,0)*VLOOKUP(ROUNDDOWN($B140,-1),宝石属性!$B$25:$N$41,3,0)+VLOOKUP($C$2,职业被动!$B$6:$M$29,COLUMNS(职业被动!$B$6:G$29),0)*$B140,0)</f>
        <v>1398</v>
      </c>
      <c r="G140" s="9">
        <f>ROUND(属性投放!H$4+装备属性!H$4*IF($B140&lt;10,1,ROUNDDOWN($B140,-1))+SUM(属性投放!I$37:I$38)*$B140+VLOOKUP($C$2,一级属性!$E$67:$P$90,COLUMNS(一级属性!$E$67:K$90),0)*$B140+VLOOKUP($C$2,宝石属性!$B$43:$M$66,COLUMNS(宝石属性!$B$43:H$66),0)*10*VLOOKUP(ROUNDDOWN($B140,-1),宝石属性!$B$25:$N$41,2,0)*VLOOKUP(ROUNDDOWN($B140,-1),宝石属性!$B$25:$N$41,3,0)+VLOOKUP($C$2,职业被动!$B$6:$M$29,COLUMNS(职业被动!$B$6:H$29),0)*$B140,0)</f>
        <v>887</v>
      </c>
      <c r="H140" s="9">
        <f>ROUND(属性投放!I$4+装备属性!I$4*IF($B140&lt;10,1,ROUNDDOWN($B140,-1))+SUM(属性投放!J$37:J$38)*$B140+VLOOKUP($C$2,一级属性!$E$67:$P$90,COLUMNS(一级属性!$E$67:L$90),0)*$B140+VLOOKUP($C$2,宝石属性!$B$43:$M$66,COLUMNS(宝石属性!$B$43:I$66),0)*10*VLOOKUP(ROUNDDOWN($B140,-1),宝石属性!$B$25:$N$41,2,0)*VLOOKUP(ROUNDDOWN($B140,-1),宝石属性!$B$25:$N$41,3,0)+VLOOKUP($C$2,职业被动!$B$6:$M$29,COLUMNS(职业被动!$B$6:I$29),0)*$B140,0)</f>
        <v>1457</v>
      </c>
      <c r="I140" s="9">
        <f>ROUND(属性投放!J$4+装备属性!J$4*IF($B140&lt;10,1,ROUNDDOWN($B140,-1))+SUM(属性投放!K$37:K$38)*$B140+VLOOKUP($C$2,一级属性!$E$67:$P$90,COLUMNS(一级属性!$E$67:M$90),0)*$B140+VLOOKUP($C$2,宝石属性!$B$43:$M$66,COLUMNS(宝石属性!$B$43:J$66),0)*10*VLOOKUP(ROUNDDOWN($B140,-1),宝石属性!$B$25:$N$41,2,0)*VLOOKUP(ROUNDDOWN($B140,-1),宝石属性!$B$25:$N$41,3,0)+VLOOKUP($C$2,职业被动!$B$6:$M$29,COLUMNS(职业被动!$B$6:J$29),0)*$B140,0)</f>
        <v>955</v>
      </c>
      <c r="J140" s="9">
        <f>ROUND(属性投放!K$4+装备属性!K$4*IF($B140&lt;10,1,ROUNDDOWN($B140,-1))+SUM(属性投放!L$37:L$38)*$B140+VLOOKUP($C$2,一级属性!$E$67:$P$90,COLUMNS(一级属性!$E$67:N$90),0)*$B140+VLOOKUP($C$2,宝石属性!$B$43:$M$66,COLUMNS(宝石属性!$B$43:K$66),0)*10*VLOOKUP(ROUNDDOWN($B140,-1),宝石属性!$B$25:$N$41,2,0)*VLOOKUP(ROUNDDOWN($B140,-1),宝石属性!$B$25:$N$41,3,0)+VLOOKUP($C$2,职业被动!$B$6:$M$29,COLUMNS(职业被动!$B$6:K$29),0)*$B140,0)</f>
        <v>479</v>
      </c>
      <c r="K140" s="9">
        <f>ROUND(属性投放!L$4+装备属性!L$4*IF($B140&lt;10,1,ROUNDDOWN($B140,-1))+SUM(属性投放!M$37:M$38)*$B140+VLOOKUP($C$2,一级属性!$E$67:$P$90,COLUMNS(一级属性!$E$67:O$90),0)*$B140+VLOOKUP($C$2,宝石属性!$B$43:$M$66,COLUMNS(宝石属性!$B$43:L$66),0)*10*VLOOKUP(ROUNDDOWN($B140,-1),宝石属性!$B$25:$N$41,2,0)*VLOOKUP(ROUNDDOWN($B140,-1),宝石属性!$B$25:$N$41,3,0)+VLOOKUP($C$2,职业被动!$B$6:$M$29,COLUMNS(职业被动!$B$6:L$29),0)*$B140,0)</f>
        <v>41</v>
      </c>
      <c r="L140" s="9">
        <f>ROUND(属性投放!M$4+装备属性!M$4*IF($B140&lt;10,1,ROUNDDOWN($B140,-1))+SUM(属性投放!N$37:N$38)*$B140+VLOOKUP($C$2,一级属性!$E$67:$P$90,COLUMNS(一级属性!$E$67:P$90),0)*$B140+VLOOKUP($C$2,宝石属性!$B$43:$M$66,COLUMNS(宝石属性!$B$43:M$66),0)*10*VLOOKUP(ROUNDDOWN($B140,-1),宝石属性!$B$25:$N$41,2,0)*VLOOKUP(ROUNDDOWN($B140,-1),宝石属性!$B$25:$N$41,3,0)+VLOOKUP($C$2,职业被动!$B$6:$M$29,COLUMNS(职业被动!$B$6:M$29),0)*$B140,0)</f>
        <v>1491</v>
      </c>
      <c r="M140" s="48">
        <f>属性价值和能力评分!$F$9+ROUND(属性价值和能力评分!$F$38*10,0)*B140+ROUND((SUM(装备属性!$W$9:$W$14)+属性价值和能力评分!$F$38*1.25+1.4+2.8)*IF(B140&lt;10,1,ROUNDDOWN(B140,-1)),0)+15*VLOOKUP(ROUNDDOWN(B140,-1),宝石属性!$B$26:$D$41,2,0)*6*VLOOKUP(ROUNDDOWN(B140,-1),宝石属性!$B$26:$D$41,3,0)+(属性价值和能力评分!$F$49*9+属性价值和能力评分!$F$50*2+属性价值和能力评分!$F$53*8/5)*B140</f>
        <v>24840</v>
      </c>
      <c r="N140" s="20"/>
      <c r="O140" s="1">
        <v>137</v>
      </c>
      <c r="P140" s="9">
        <f>ROUND(属性投放!D$4+装备属性!D$4*IF($O140&lt;10,1,ROUNDDOWN($O140,-1))+SUM(属性投放!E$37:E$45)*$O140+VLOOKUP($P$2,一级属性!$E$41:$P$64,COLUMNS(一级属性!$E$41:G$64),0)*($O140+0.25*IF($O140&lt;10,1,ROUNDDOWN($O140,-1)))+VLOOKUP($P$2,宝石属性!$B$43:$M$66,COLUMNS(宝石属性!$B$43:D$66),0)*10*VLOOKUP(ROUNDDOWN($O140,-1),宝石属性!$B$25:$N$41,2,0)*VLOOKUP(ROUNDDOWN($O140,-1),宝石属性!$B$25:$N$41,3,0)+VLOOKUP($P$2,职业被动!$B$6:$M$29,COLUMNS(职业被动!$B$6:D$29),0)*$O140,0)</f>
        <v>9557</v>
      </c>
      <c r="Q140" s="9">
        <f>ROUND(属性投放!E$4+装备属性!E$4*IF($O140&lt;10,1,ROUNDDOWN($O140,-1))+SUM(属性投放!F$37:F$45)*$O140+VLOOKUP($P$2,一级属性!$E$41:$P$64,COLUMNS(一级属性!$E$41:H$64),0)*($O140+0.25*IF($O140&lt;10,1,ROUNDDOWN($O140,-1)))+VLOOKUP($P$2,宝石属性!$B$43:$M$66,COLUMNS(宝石属性!$B$43:E$66),0)*10*VLOOKUP(ROUNDDOWN($O140,-1),宝石属性!$B$25:$N$41,2,0)*VLOOKUP(ROUNDDOWN($O140,-1),宝石属性!$B$25:$N$41,3,0)+VLOOKUP($P$2,职业被动!$B$6:$M$29,COLUMNS(职业被动!$B$6:E$29),0)*$O140,0)</f>
        <v>5864</v>
      </c>
      <c r="R140" s="9">
        <f>ROUND(属性投放!F$4+装备属性!F$4*IF($O140&lt;10,1,ROUNDDOWN($O140,-1))+SUM(属性投放!G$37:G$45)*$O140+VLOOKUP($P$2,一级属性!$E$41:$P$64,COLUMNS(一级属性!$E$41:I$64),0)*($O140+0.25*IF($O140&lt;10,1,ROUNDDOWN($O140,-1)))+VLOOKUP($P$2,宝石属性!$B$43:$M$66,COLUMNS(宝石属性!$B$43:F$66),0)*10*VLOOKUP(ROUNDDOWN($O140,-1),宝石属性!$B$25:$N$41,2,0)*VLOOKUP(ROUNDDOWN($O140,-1),宝石属性!$B$25:$N$41,3,0)+VLOOKUP($P$2,职业被动!$B$6:$M$29,COLUMNS(职业被动!$B$6:F$29),0)*$O140,0)</f>
        <v>1440</v>
      </c>
      <c r="S140" s="9">
        <f>ROUND(属性投放!G$4+装备属性!G$4*IF($O140&lt;10,1,ROUNDDOWN($O140,-1))+SUM(属性投放!H$37:H$45)*$O140+VLOOKUP($P$2,一级属性!$E$41:$P$64,COLUMNS(一级属性!$E$41:J$64),0)*($O140+0.25*IF($O140&lt;10,1,ROUNDDOWN($O140,-1)))+VLOOKUP($P$2,宝石属性!$B$43:$M$66,COLUMNS(宝石属性!$B$43:G$66),0)*10*VLOOKUP(ROUNDDOWN($O140,-1),宝石属性!$B$25:$N$41,2,0)*VLOOKUP(ROUNDDOWN($O140,-1),宝石属性!$B$25:$N$41,3,0)+VLOOKUP($P$2,职业被动!$B$6:$M$29,COLUMNS(职业被动!$B$6:G$29),0)*$O140,0)</f>
        <v>1261</v>
      </c>
      <c r="T140" s="9">
        <f>ROUND(属性投放!H$4+装备属性!H$4*IF($O140&lt;10,1,ROUNDDOWN($O140,-1))+SUM(属性投放!I$37:I$45)*$O140+VLOOKUP($P$2,一级属性!$E$41:$P$64,COLUMNS(一级属性!$E$41:K$64),0)*($O140+0.25*IF($O140&lt;10,1,ROUNDDOWN($O140,-1)))+VLOOKUP($P$2,宝石属性!$B$43:$M$66,COLUMNS(宝石属性!$B$43:H$66),0)*10*VLOOKUP(ROUNDDOWN($O140,-1),宝石属性!$B$25:$N$41,2,0)*VLOOKUP(ROUNDDOWN($O140,-1),宝石属性!$B$25:$N$41,3,0)+VLOOKUP($P$2,职业被动!$B$6:$M$29,COLUMNS(职业被动!$B$6:H$29),0)*$O140,0)</f>
        <v>1533</v>
      </c>
      <c r="U140" s="9">
        <f>ROUND(属性投放!I$4+装备属性!I$4*IF($O140&lt;10,1,ROUNDDOWN($O140,-1))+SUM(属性投放!J$37:J$45)*$O140+VLOOKUP($P$2,一级属性!$E$41:$P$64,COLUMNS(一级属性!$E$41:L$64),0)*($O140+0.25*IF($O140&lt;10,1,ROUNDDOWN($O140,-1)))+VLOOKUP($P$2,宝石属性!$B$43:$M$66,COLUMNS(宝石属性!$B$43:I$66),0)*10*VLOOKUP(ROUNDDOWN($O140,-1),宝石属性!$B$25:$N$41,2,0)*VLOOKUP(ROUNDDOWN($O140,-1),宝石属性!$B$25:$N$41,3,0)+VLOOKUP($P$2,职业被动!$B$6:$M$29,COLUMNS(职业被动!$B$6:I$29),0)*$O140,0)</f>
        <v>1554</v>
      </c>
      <c r="V140" s="9">
        <f>ROUND(属性投放!J$4+装备属性!J$4*IF($O140&lt;10,1,ROUNDDOWN($O140,-1))+SUM(属性投放!K$37:K$45)*$O140+VLOOKUP($P$2,一级属性!$E$41:$P$64,COLUMNS(一级属性!$E$41:M$64),0)*($O140+0.25*IF($O140&lt;10,1,ROUNDDOWN($O140,-1)))+VLOOKUP($P$2,宝石属性!$B$43:$M$66,COLUMNS(宝石属性!$B$43:J$66),0)*10*VLOOKUP(ROUNDDOWN($O140,-1),宝石属性!$B$25:$N$41,2,0)*VLOOKUP(ROUNDDOWN($O140,-1),宝石属性!$B$25:$N$41,3,0)+VLOOKUP($P$2,职业被动!$B$6:$M$29,COLUMNS(职业被动!$B$6:J$29),0)*$O140,0)</f>
        <v>1072</v>
      </c>
      <c r="W140" s="9">
        <f>ROUND(属性投放!K$4+装备属性!K$4*IF($O140&lt;10,1,ROUNDDOWN($O140,-1))+SUM(属性投放!L$37:L$45)*$O140+VLOOKUP($P$2,一级属性!$E$41:$P$64,COLUMNS(一级属性!$E$41:N$64),0)*($O140+0.25*IF($O140&lt;10,1,ROUNDDOWN($O140,-1)))+VLOOKUP($P$2,宝石属性!$B$43:$M$66,COLUMNS(宝石属性!$B$43:K$66),0)*10*VLOOKUP(ROUNDDOWN($O140,-1),宝石属性!$B$25:$N$41,2,0)*VLOOKUP(ROUNDDOWN($O140,-1),宝石属性!$B$25:$N$41,3,0)+VLOOKUP($P$2,职业被动!$B$6:$M$29,COLUMNS(职业被动!$B$6:K$29),0)*$O140,0)</f>
        <v>639</v>
      </c>
      <c r="X140" s="9">
        <f>ROUND(属性投放!L$4+装备属性!L$4*IF($O140&lt;10,1,ROUNDDOWN($O140,-1))+SUM(属性投放!M$37:M$45)*$O140+VLOOKUP($P$2,一级属性!$E$41:$P$64,COLUMNS(一级属性!$E$41:O$64),0)*($O140+0.25*IF($O140&lt;10,1,ROUNDDOWN($O140,-1)))+VLOOKUP($P$2,宝石属性!$B$43:$M$66,COLUMNS(宝石属性!$B$43:L$66),0)*10*VLOOKUP(ROUNDDOWN($O140,-1),宝石属性!$B$25:$N$41,2,0)*VLOOKUP(ROUNDDOWN($O140,-1),宝石属性!$B$25:$N$41,3,0)+VLOOKUP($P$2,职业被动!$B$6:$M$29,COLUMNS(职业被动!$B$6:L$29),0)*$O140,0)</f>
        <v>41</v>
      </c>
      <c r="Y140" s="9">
        <f>ROUND(属性投放!M$4+装备属性!M$4*IF($O140&lt;10,1,ROUNDDOWN($O140,-1))+SUM(属性投放!N$37:N$45)*$O140+VLOOKUP($P$2,一级属性!$E$41:$P$64,COLUMNS(一级属性!$E$41:P$64),0)*($O140+0.25*IF($O140&lt;10,1,ROUNDDOWN($O140,-1)))+VLOOKUP($P$2,宝石属性!$B$43:$M$66,COLUMNS(宝石属性!$B$43:M$66),0)*10*VLOOKUP(ROUNDDOWN($O140,-1),宝石属性!$B$25:$N$41,2,0)*VLOOKUP(ROUNDDOWN($O140,-1),宝石属性!$B$25:$N$41,3,0)+VLOOKUP($P$2,职业被动!$B$6:$M$29,COLUMNS(职业被动!$B$6:M$29),0)*$O140,0)</f>
        <v>1491</v>
      </c>
      <c r="Z140" s="48">
        <f>属性价值和能力评分!$F$9+ROUND(属性价值和能力评分!$F$38*10,0)*O140+ROUND((SUM(装备属性!$W$9:$W$14)+属性价值和能力评分!$F$38*1.25+1.4+2.8)*IF(O140&lt;10,1,ROUNDDOWN(O140,-1)),0)+15*VLOOKUP(ROUNDDOWN(O140,-1),宝石属性!$B$26:$D$41,2,0)*6*VLOOKUP(ROUNDDOWN(O140,-1),宝石属性!$B$26:$D$41,3,0)+(属性价值和能力评分!$F$49*9+属性价值和能力评分!$F$50*2+属性价值和能力评分!$F$53*8/5)*O140</f>
        <v>24840</v>
      </c>
      <c r="AB140" s="1">
        <v>137</v>
      </c>
      <c r="AC140" s="9">
        <f>ROUND(属性投放!D$4+装备属性!D$4*IF($AB140&lt;10,1,ROUNDDOWN($AB140,-1))+SUM(属性投放!E$37:E$45)*$AB140+VLOOKUP($AC$2,一级属性!$E$41:$P$64,COLUMNS(一级属性!$E$41:G$64),0)*($AB140+0.25*IF($AB140&lt;10,1,ROUNDDOWN($AB140,-1)))+VLOOKUP($AC$2,宝石属性!$B$43:$M$66,COLUMNS(宝石属性!$B$43:D$66),0)*10*VLOOKUP(ROUNDDOWN($AB140,-1),宝石属性!$B$25:$N$41,2,0)*VLOOKUP(ROUNDDOWN($AB140,-1),宝石属性!$B$25:$N$41,3,0)+VLOOKUP($AC$2,职业被动!$B$6:$M$29,COLUMNS(职业被动!$B$6:D$29),0)*$AB140,0)</f>
        <v>8598</v>
      </c>
      <c r="AD140" s="9">
        <f>ROUND(属性投放!E$4+装备属性!E$4*IF($AB140&lt;10,1,ROUNDDOWN($AB140,-1))+SUM(属性投放!F$37:F$45)*$AB140+VLOOKUP($AC$2,一级属性!$E$41:$P$64,COLUMNS(一级属性!$E$41:H$64),0)*($AB140+0.25*IF($AB140&lt;10,1,ROUNDDOWN($AB140,-1)))+VLOOKUP($AC$2,宝石属性!$B$43:$M$66,COLUMNS(宝石属性!$B$43:E$66),0)*10*VLOOKUP(ROUNDDOWN($AB140,-1),宝石属性!$B$25:$N$41,2,0)*VLOOKUP(ROUNDDOWN($AB140,-1),宝石属性!$B$25:$N$41,3,0)+VLOOKUP($AC$2,职业被动!$B$6:$M$29,COLUMNS(职业被动!$B$6:E$29),0)*$AB140,0)</f>
        <v>3321</v>
      </c>
      <c r="AE140" s="9">
        <f>ROUND(属性投放!F$4+装备属性!F$4*IF($AB140&lt;10,1,ROUNDDOWN($AB140,-1))+SUM(属性投放!G$37:G$45)*$AB140+VLOOKUP($AC$2,一级属性!$E$41:$P$64,COLUMNS(一级属性!$E$41:I$64),0)*($AB140+0.25*IF($AB140&lt;10,1,ROUNDDOWN($AB140,-1)))+VLOOKUP($AC$2,宝石属性!$B$43:$M$66,COLUMNS(宝石属性!$B$43:F$66),0)*10*VLOOKUP(ROUNDDOWN($AB140,-1),宝石属性!$B$25:$N$41,2,0)*VLOOKUP(ROUNDDOWN($AB140,-1),宝石属性!$B$25:$N$41,3,0)+VLOOKUP($AC$2,职业被动!$B$6:$M$29,COLUMNS(职业被动!$B$6:F$29),0)*$AB140,0)</f>
        <v>2278</v>
      </c>
      <c r="AF140" s="9">
        <f>ROUND(属性投放!G$4+装备属性!G$4*IF($AB140&lt;10,1,ROUNDDOWN($AB140,-1))+SUM(属性投放!H$37:H$45)*$AB140+VLOOKUP($AC$2,一级属性!$E$41:$P$64,COLUMNS(一级属性!$E$41:J$64),0)*($AB140+0.25*IF($AB140&lt;10,1,ROUNDDOWN($AB140,-1)))+VLOOKUP($AC$2,宝石属性!$B$43:$M$66,COLUMNS(宝石属性!$B$43:G$66),0)*10*VLOOKUP(ROUNDDOWN($AB140,-1),宝石属性!$B$25:$N$41,2,0)*VLOOKUP(ROUNDDOWN($AB140,-1),宝石属性!$B$25:$N$41,3,0)+VLOOKUP($AC$2,职业被动!$B$6:$M$29,COLUMNS(职业被动!$B$6:G$29),0)*$AB140,0)</f>
        <v>1535</v>
      </c>
      <c r="AG140" s="9">
        <f>ROUND(属性投放!H$4+装备属性!H$4*IF($AB140&lt;10,1,ROUNDDOWN($AB140,-1))+SUM(属性投放!I$37:I$45)*$AB140+VLOOKUP($AC$2,一级属性!$E$41:$P$64,COLUMNS(一级属性!$E$41:K$64),0)*($AB140+0.25*IF($AB140&lt;10,1,ROUNDDOWN($AB140,-1)))+VLOOKUP($AC$2,宝石属性!$B$43:$M$66,COLUMNS(宝石属性!$B$43:H$66),0)*10*VLOOKUP(ROUNDDOWN($AB140,-1),宝石属性!$B$25:$N$41,2,0)*VLOOKUP(ROUNDDOWN($AB140,-1),宝石属性!$B$25:$N$41,3,0)+VLOOKUP($AC$2,职业被动!$B$6:$M$29,COLUMNS(职业被动!$B$6:H$29),0)*$AB140,0)</f>
        <v>887</v>
      </c>
      <c r="AH140" s="9">
        <f>ROUND(属性投放!I$4+装备属性!I$4*IF($AB140&lt;10,1,ROUNDDOWN($AB140,-1))+SUM(属性投放!J$37:J$45)*$AB140+VLOOKUP($AC$2,一级属性!$E$41:$P$64,COLUMNS(一级属性!$E$41:L$64),0)*($AB140+0.25*IF($AB140&lt;10,1,ROUNDDOWN($AB140,-1)))+VLOOKUP($AC$2,宝石属性!$B$43:$M$66,COLUMNS(宝石属性!$B$43:I$66),0)*10*VLOOKUP(ROUNDDOWN($AB140,-1),宝石属性!$B$25:$N$41,2,0)*VLOOKUP(ROUNDDOWN($AB140,-1),宝石属性!$B$25:$N$41,3,0)+VLOOKUP($AC$2,职业被动!$B$6:$M$29,COLUMNS(职业被动!$B$6:I$29),0)*$AB140,0)</f>
        <v>1452</v>
      </c>
      <c r="AI140" s="9">
        <f>ROUND(属性投放!J$4+装备属性!J$4*IF($AB140&lt;10,1,ROUNDDOWN($AB140,-1))+SUM(属性投放!K$37:K$45)*$AB140+VLOOKUP($AC$2,一级属性!$E$41:$P$64,COLUMNS(一级属性!$E$41:M$64),0)*($AB140+0.25*IF($AB140&lt;10,1,ROUNDDOWN($AB140,-1)))+VLOOKUP($AC$2,宝石属性!$B$43:$M$66,COLUMNS(宝石属性!$B$43:J$66),0)*10*VLOOKUP(ROUNDDOWN($AB140,-1),宝石属性!$B$25:$N$41,2,0)*VLOOKUP(ROUNDDOWN($AB140,-1),宝石属性!$B$25:$N$41,3,0)+VLOOKUP($AC$2,职业被动!$B$6:$M$29,COLUMNS(职业被动!$B$6:J$29),0)*$AB140,0)</f>
        <v>953</v>
      </c>
      <c r="AJ140" s="9">
        <f>ROUND(属性投放!K$4+装备属性!K$4*IF($AB140&lt;10,1,ROUNDDOWN($AB140,-1))+SUM(属性投放!L$37:L$45)*$AB140+VLOOKUP($AC$2,一级属性!$E$41:$P$64,COLUMNS(一级属性!$E$41:N$64),0)*($AB140+0.25*IF($AB140&lt;10,1,ROUNDDOWN($AB140,-1)))+VLOOKUP($AC$2,宝石属性!$B$43:$M$66,COLUMNS(宝石属性!$B$43:K$66),0)*10*VLOOKUP(ROUNDDOWN($AB140,-1),宝石属性!$B$25:$N$41,2,0)*VLOOKUP(ROUNDDOWN($AB140,-1),宝石属性!$B$25:$N$41,3,0)+VLOOKUP($AC$2,职业被动!$B$6:$M$29,COLUMNS(职业被动!$B$6:K$29),0)*$AB140,0)</f>
        <v>479</v>
      </c>
      <c r="AK140" s="9">
        <f>ROUND(属性投放!L$4+装备属性!L$4*IF($AB140&lt;10,1,ROUNDDOWN($AB140,-1))+SUM(属性投放!M$37:M$45)*$AB140+VLOOKUP($AC$2,一级属性!$E$41:$P$64,COLUMNS(一级属性!$E$41:O$64),0)*($AB140+0.25*IF($AB140&lt;10,1,ROUNDDOWN($AB140,-1)))+VLOOKUP($AC$2,宝石属性!$B$43:$M$66,COLUMNS(宝石属性!$B$43:L$66),0)*10*VLOOKUP(ROUNDDOWN($AB140,-1),宝石属性!$B$25:$N$41,2,0)*VLOOKUP(ROUNDDOWN($AB140,-1),宝石属性!$B$25:$N$41,3,0)+VLOOKUP($AC$2,职业被动!$B$6:$M$29,COLUMNS(职业被动!$B$6:L$29),0)*$AB140,0)</f>
        <v>41</v>
      </c>
      <c r="AL140" s="9">
        <f>ROUND(属性投放!M$4+装备属性!M$4*IF($AB140&lt;10,1,ROUNDDOWN($AB140,-1))+SUM(属性投放!N$37:N$45)*$AB140+VLOOKUP($AC$2,一级属性!$E$41:$P$64,COLUMNS(一级属性!$E$41:P$64),0)*($AB140+0.25*IF($AB140&lt;10,1,ROUNDDOWN($AB140,-1)))+VLOOKUP($AC$2,宝石属性!$B$43:$M$66,COLUMNS(宝石属性!$B$43:M$66),0)*10*VLOOKUP(ROUNDDOWN($AB140,-1),宝石属性!$B$25:$N$41,2,0)*VLOOKUP(ROUNDDOWN($AB140,-1),宝石属性!$B$25:$N$41,3,0)+VLOOKUP($AC$2,职业被动!$B$6:$M$29,COLUMNS(职业被动!$B$6:M$29),0)*$AB140,0)</f>
        <v>1491</v>
      </c>
      <c r="AM140" s="48">
        <f>属性价值和能力评分!$F$9+ROUND(属性价值和能力评分!$F$38*10,0)*AB140+ROUND((SUM(装备属性!$W$9:$W$14)+属性价值和能力评分!$F$38*1.25+1.4+2.8)*IF(AB140&lt;10,1,ROUNDDOWN(AB140,-1)),0)+15*VLOOKUP(ROUNDDOWN(AB140,-1),宝石属性!$B$26:$D$41,2,0)*6*VLOOKUP(ROUNDDOWN(AB140,-1),宝石属性!$B$26:$D$41,3,0)+(属性价值和能力评分!$F$49*9+属性价值和能力评分!$F$50*2+属性价值和能力评分!$F$53*8/5)*AB140</f>
        <v>24840</v>
      </c>
      <c r="AO140" s="1">
        <v>137</v>
      </c>
      <c r="AP140" s="9">
        <f>ROUND(属性投放!D$4+装备属性!D$4*IF($AO140&lt;10,1,ROUNDDOWN($AO140,-1))+SUM(属性投放!E$37:E$45)*$AO140+VLOOKUP($AP$2,一级属性!$E$41:$P$64,COLUMNS(一级属性!$E$41:G$64),0)*($AO140+0.25*IF($AO140&lt;10,1,ROUNDDOWN($AO140,-1)))+VLOOKUP($AP$2,宝石属性!$B$43:$M$66,COLUMNS(宝石属性!$B$43:D$66),0)*10*VLOOKUP(ROUNDDOWN($AO140,-1),宝石属性!$B$25:$N$41,2,0)*VLOOKUP(ROUNDDOWN($AO140,-1),宝石属性!$B$25:$N$41,3,0)+VLOOKUP($AP$2,职业被动!$B$6:$M$29,COLUMNS(职业被动!$B$6:D$29),0)*$AO140,0)</f>
        <v>8598</v>
      </c>
      <c r="AQ140" s="9">
        <f>ROUND(属性投放!E$4+装备属性!E$4*IF($AO140&lt;10,1,ROUNDDOWN($AO140,-1))+SUM(属性投放!F$37:F$45)*$AO140+VLOOKUP($AP$2,一级属性!$E$41:$P$64,COLUMNS(一级属性!$E$41:H$64),0)*($AO140+0.25*IF($AO140&lt;10,1,ROUNDDOWN($AO140,-1)))+VLOOKUP($AP$2,宝石属性!$B$43:$M$66,COLUMNS(宝石属性!$B$43:E$66),0)*10*VLOOKUP(ROUNDDOWN($AO140,-1),宝石属性!$B$25:$N$41,2,0)*VLOOKUP(ROUNDDOWN($AO140,-1),宝石属性!$B$25:$N$41,3,0)+VLOOKUP($AP$2,职业被动!$B$6:$M$29,COLUMNS(职业被动!$B$6:E$29),0)*$AO140,0)</f>
        <v>5864</v>
      </c>
      <c r="AR140" s="9">
        <f>ROUND(属性投放!F$4+装备属性!F$4*IF($AO140&lt;10,1,ROUNDDOWN($AO140,-1))+SUM(属性投放!G$37:G$45)*$AO140+VLOOKUP($AP$2,一级属性!$E$41:$P$64,COLUMNS(一级属性!$E$41:I$64),0)*($AO140+0.25*IF($AO140&lt;10,1,ROUNDDOWN($AO140,-1)))+VLOOKUP($AP$2,宝石属性!$B$43:$M$66,COLUMNS(宝石属性!$B$43:F$66),0)*10*VLOOKUP(ROUNDDOWN($AO140,-1),宝石属性!$B$25:$N$41,2,0)*VLOOKUP(ROUNDDOWN($AO140,-1),宝石属性!$B$25:$N$41,3,0)+VLOOKUP($AP$2,职业被动!$B$6:$M$29,COLUMNS(职业被动!$B$6:F$29),0)*$AO140,0)</f>
        <v>1440</v>
      </c>
      <c r="AS140" s="9">
        <f>ROUND(属性投放!G$4+装备属性!G$4*IF($AO140&lt;10,1,ROUNDDOWN($AO140,-1))+SUM(属性投放!H$37:H$45)*$AO140+VLOOKUP($AP$2,一级属性!$E$41:$P$64,COLUMNS(一级属性!$E$41:J$64),0)*($AO140+0.25*IF($AO140&lt;10,1,ROUNDDOWN($AO140,-1)))+VLOOKUP($AP$2,宝石属性!$B$43:$M$66,COLUMNS(宝石属性!$B$43:G$66),0)*10*VLOOKUP(ROUNDDOWN($AO140,-1),宝石属性!$B$25:$N$41,2,0)*VLOOKUP(ROUNDDOWN($AO140,-1),宝石属性!$B$25:$N$41,3,0)+VLOOKUP($AP$2,职业被动!$B$6:$M$29,COLUMNS(职业被动!$B$6:G$29),0)*$AO140,0)</f>
        <v>1261</v>
      </c>
      <c r="AT140" s="9">
        <f>ROUND(属性投放!H$4+装备属性!H$4*IF($AO140&lt;10,1,ROUNDDOWN($AO140,-1))+SUM(属性投放!I$37:I$45)*$AO140+VLOOKUP($AP$2,一级属性!$E$41:$P$64,COLUMNS(一级属性!$E$41:K$64),0)*($AO140+0.25*IF($AO140&lt;10,1,ROUNDDOWN($AO140,-1)))+VLOOKUP($AP$2,宝石属性!$B$43:$M$66,COLUMNS(宝石属性!$B$43:H$66),0)*10*VLOOKUP(ROUNDDOWN($AO140,-1),宝石属性!$B$25:$N$41,2,0)*VLOOKUP(ROUNDDOWN($AO140,-1),宝石属性!$B$25:$N$41,3,0)+VLOOKUP($AP$2,职业被动!$B$6:$M$29,COLUMNS(职业被动!$B$6:H$29),0)*$AO140,0)</f>
        <v>1396</v>
      </c>
      <c r="AU140" s="9">
        <f>ROUND(属性投放!I$4+装备属性!I$4*IF($AO140&lt;10,1,ROUNDDOWN($AO140,-1))+SUM(属性投放!J$37:J$45)*$AO140+VLOOKUP($AP$2,一级属性!$E$41:$P$64,COLUMNS(一级属性!$E$41:L$64),0)*($AO140+0.25*IF($AO140&lt;10,1,ROUNDDOWN($AO140,-1)))+VLOOKUP($AP$2,宝石属性!$B$43:$M$66,COLUMNS(宝石属性!$B$43:I$66),0)*10*VLOOKUP(ROUNDDOWN($AO140,-1),宝石属性!$B$25:$N$41,2,0)*VLOOKUP(ROUNDDOWN($AO140,-1),宝石属性!$B$25:$N$41,3,0)+VLOOKUP($AP$2,职业被动!$B$6:$M$29,COLUMNS(职业被动!$B$6:I$29),0)*$AO140,0)</f>
        <v>1554</v>
      </c>
      <c r="AV140" s="9">
        <f>ROUND(属性投放!J$4+装备属性!J$4*IF($AO140&lt;10,1,ROUNDDOWN($AO140,-1))+SUM(属性投放!K$37:K$45)*$AO140+VLOOKUP($AP$2,一级属性!$E$41:$P$64,COLUMNS(一级属性!$E$41:M$64),0)*($AO140+0.25*IF($AO140&lt;10,1,ROUNDDOWN($AO140,-1)))+VLOOKUP($AP$2,宝石属性!$B$43:$M$66,COLUMNS(宝石属性!$B$43:J$66),0)*10*VLOOKUP(ROUNDDOWN($AO140,-1),宝石属性!$B$25:$N$41,2,0)*VLOOKUP(ROUNDDOWN($AO140,-1),宝石属性!$B$25:$N$41,3,0)+VLOOKUP($AP$2,职业被动!$B$6:$M$29,COLUMNS(职业被动!$B$6:J$29),0)*$AO140,0)</f>
        <v>1072</v>
      </c>
      <c r="AW140" s="9">
        <f>ROUND(属性投放!K$4+装备属性!K$4*IF($AO140&lt;10,1,ROUNDDOWN($AO140,-1))+SUM(属性投放!L$37:L$45)*$AO140+VLOOKUP($AP$2,一级属性!$E$41:$P$64,COLUMNS(一级属性!$E$41:N$64),0)*($AO140+0.25*IF($AO140&lt;10,1,ROUNDDOWN($AO140,-1)))+VLOOKUP($AP$2,宝石属性!$B$43:$M$66,COLUMNS(宝石属性!$B$43:K$66),0)*10*VLOOKUP(ROUNDDOWN($AO140,-1),宝石属性!$B$25:$N$41,2,0)*VLOOKUP(ROUNDDOWN($AO140,-1),宝石属性!$B$25:$N$41,3,0)+VLOOKUP($AP$2,职业被动!$B$6:$M$29,COLUMNS(职业被动!$B$6:K$29),0)*$AO140,0)</f>
        <v>479</v>
      </c>
      <c r="AX140" s="9">
        <f>ROUND(属性投放!L$4+装备属性!L$4*IF($AO140&lt;10,1,ROUNDDOWN($AO140,-1))+SUM(属性投放!M$37:M$45)*$AO140+VLOOKUP($AP$2,一级属性!$E$41:$P$64,COLUMNS(一级属性!$E$41:O$64),0)*($AO140+0.25*IF($AO140&lt;10,1,ROUNDDOWN($AO140,-1)))+VLOOKUP($AP$2,宝石属性!$B$43:$M$66,COLUMNS(宝石属性!$B$43:L$66),0)*10*VLOOKUP(ROUNDDOWN($AO140,-1),宝石属性!$B$25:$N$41,2,0)*VLOOKUP(ROUNDDOWN($AO140,-1),宝石属性!$B$25:$N$41,3,0)+VLOOKUP($AP$2,职业被动!$B$6:$M$29,COLUMNS(职业被动!$B$6:L$29),0)*$AO140,0)</f>
        <v>1471</v>
      </c>
      <c r="AY140" s="9">
        <f>ROUND(属性投放!M$4+装备属性!M$4*IF($AO140&lt;10,1,ROUNDDOWN($AO140,-1))+SUM(属性投放!N$37:N$45)*$AO140+VLOOKUP($AP$2,一级属性!$E$41:$P$64,COLUMNS(一级属性!$E$41:P$64),0)*($AO140+0.25*IF($AO140&lt;10,1,ROUNDDOWN($AO140,-1)))+VLOOKUP($AP$2,宝石属性!$B$43:$M$66,COLUMNS(宝石属性!$B$43:M$66),0)*10*VLOOKUP(ROUNDDOWN($AO140,-1),宝石属性!$B$25:$N$41,2,0)*VLOOKUP(ROUNDDOWN($AO140,-1),宝石属性!$B$25:$N$41,3,0)+VLOOKUP($AP$2,职业被动!$B$6:$M$29,COLUMNS(职业被动!$B$6:M$29),0)*$AO140,0)</f>
        <v>1491</v>
      </c>
      <c r="AZ140" s="48">
        <f>属性价值和能力评分!$F$9+ROUND(属性价值和能力评分!$F$38*10,0)*AO140+ROUND((SUM(装备属性!$W$9:$W$14)+属性价值和能力评分!$F$38*1.25+1.4+2.8)*IF(AO140&lt;10,1,ROUNDDOWN(AO140,-1)),0)+15*VLOOKUP(ROUNDDOWN(AO140,-1),宝石属性!$B$26:$D$41,2,0)*6*VLOOKUP(ROUNDDOWN(AO140,-1),宝石属性!$B$26:$D$41,3,0)+(属性价值和能力评分!$F$49*9+属性价值和能力评分!$F$50*2+属性价值和能力评分!$F$53*8/5)*AO140</f>
        <v>24840</v>
      </c>
      <c r="BB140" s="1">
        <v>137</v>
      </c>
      <c r="BC140" s="9">
        <f>ROUND(属性投放!D$4+装备属性!D$4*IF($BB140&lt;10,1,ROUNDDOWN($BB140,-1))+SUM(属性投放!E$37:E$45)*$BB140+VLOOKUP($BC$2,一级属性!$E$41:$P$64,COLUMNS(一级属性!$E$41:G$64),0)*($BB140+0.25*IF($BB140&lt;10,1,ROUNDDOWN($BB140,-1)))+VLOOKUP($BC$2,宝石属性!$B$43:$M$66,COLUMNS(宝石属性!$B$43:D$66),0)*10*VLOOKUP(ROUNDDOWN($BB140,-1),宝石属性!$B$25:$N$41,2,0)*VLOOKUP(ROUNDDOWN($BB140,-1),宝石属性!$B$25:$N$41,3,0)+VLOOKUP($BC$2,职业被动!$B$6:$M$29,COLUMNS(职业被动!$B$6:D$29),0)*$BB140,0)</f>
        <v>7639</v>
      </c>
      <c r="BD140" s="9">
        <f>ROUND(属性投放!E$4+装备属性!E$4*IF($BB140&lt;10,1,ROUNDDOWN($BB140,-1))+SUM(属性投放!F$37:F$45)*$BB140+VLOOKUP($BC$2,一级属性!$E$41:$P$64,COLUMNS(一级属性!$E$41:H$64),0)*($BB140+0.25*IF($BB140&lt;10,1,ROUNDDOWN($BB140,-1)))+VLOOKUP($BC$2,宝石属性!$B$43:$M$66,COLUMNS(宝石属性!$B$43:E$66),0)*10*VLOOKUP(ROUNDDOWN($BB140,-1),宝石属性!$B$25:$N$41,2,0)*VLOOKUP(ROUNDDOWN($BB140,-1),宝石属性!$B$25:$N$41,3,0)+VLOOKUP($BC$2,职业被动!$B$6:$M$29,COLUMNS(职业被动!$B$6:E$29),0)*$BB140,0)</f>
        <v>6711</v>
      </c>
      <c r="BE140" s="9">
        <f>ROUND(属性投放!F$4+装备属性!F$4*IF($BB140&lt;10,1,ROUNDDOWN($BB140,-1))+SUM(属性投放!G$37:G$45)*$BB140+VLOOKUP($BC$2,一级属性!$E$41:$P$64,COLUMNS(一级属性!$E$41:I$64),0)*($BB140+0.25*IF($BB140&lt;10,1,ROUNDDOWN($BB140,-1)))+VLOOKUP($BC$2,宝石属性!$B$43:$M$66,COLUMNS(宝石属性!$B$43:F$66),0)*10*VLOOKUP(ROUNDDOWN($BB140,-1),宝石属性!$B$25:$N$41,2,0)*VLOOKUP(ROUNDDOWN($BB140,-1),宝石属性!$B$25:$N$41,3,0)+VLOOKUP($BC$2,职业被动!$B$6:$M$29,COLUMNS(职业被动!$B$6:F$29),0)*$BB140,0)</f>
        <v>1440</v>
      </c>
      <c r="BF140" s="9">
        <f>ROUND(属性投放!G$4+装备属性!G$4*IF($BB140&lt;10,1,ROUNDDOWN($BB140,-1))+SUM(属性投放!H$37:H$45)*$BB140+VLOOKUP($BC$2,一级属性!$E$41:$P$64,COLUMNS(一级属性!$E$41:J$64),0)*($BB140+0.25*IF($BB140&lt;10,1,ROUNDDOWN($BB140,-1)))+VLOOKUP($BC$2,宝石属性!$B$43:$M$66,COLUMNS(宝石属性!$B$43:G$66),0)*10*VLOOKUP(ROUNDDOWN($BB140,-1),宝石属性!$B$25:$N$41,2,0)*VLOOKUP(ROUNDDOWN($BB140,-1),宝石属性!$B$25:$N$41,3,0)+VLOOKUP($BC$2,职业被动!$B$6:$M$29,COLUMNS(职业被动!$B$6:G$29),0)*$BB140,0)</f>
        <v>1261</v>
      </c>
      <c r="BG140" s="9">
        <f>ROUND(属性投放!H$4+装备属性!H$4*IF($BB140&lt;10,1,ROUNDDOWN($BB140,-1))+SUM(属性投放!I$37:I$45)*$BB140+VLOOKUP($BC$2,一级属性!$E$41:$P$64,COLUMNS(一级属性!$E$41:K$64),0)*($BB140+0.25*IF($BB140&lt;10,1,ROUNDDOWN($BB140,-1)))+VLOOKUP($BC$2,宝石属性!$B$43:$M$66,COLUMNS(宝石属性!$B$43:H$66),0)*10*VLOOKUP(ROUNDDOWN($BB140,-1),宝石属性!$B$25:$N$41,2,0)*VLOOKUP(ROUNDDOWN($BB140,-1),宝石属性!$B$25:$N$41,3,0)+VLOOKUP($BC$2,职业被动!$B$6:$M$29,COLUMNS(职业被动!$B$6:H$29),0)*$BB140,0)</f>
        <v>1959</v>
      </c>
      <c r="BH140" s="9">
        <f>ROUND(属性投放!I$4+装备属性!I$4*IF($BB140&lt;10,1,ROUNDDOWN($BB140,-1))+SUM(属性投放!J$37:J$45)*$BB140+VLOOKUP($BC$2,一级属性!$E$41:$P$64,COLUMNS(一级属性!$E$41:L$64),0)*($BB140+0.25*IF($BB140&lt;10,1,ROUNDDOWN($BB140,-1)))+VLOOKUP($BC$2,宝石属性!$B$43:$M$66,COLUMNS(宝石属性!$B$43:I$66),0)*10*VLOOKUP(ROUNDDOWN($BB140,-1),宝石属性!$B$25:$N$41,2,0)*VLOOKUP(ROUNDDOWN($BB140,-1),宝石属性!$B$25:$N$41,3,0)+VLOOKUP($BC$2,职业被动!$B$6:$M$29,COLUMNS(职业被动!$B$6:I$29),0)*$BB140,0)</f>
        <v>1861</v>
      </c>
      <c r="BI140" s="9">
        <f>ROUND(属性投放!J$4+装备属性!J$4*IF($BB140&lt;10,1,ROUNDDOWN($BB140,-1))+SUM(属性投放!K$37:K$45)*$BB140+VLOOKUP($BC$2,一级属性!$E$41:$P$64,COLUMNS(一级属性!$E$41:M$64),0)*($BB140+0.25*IF($BB140&lt;10,1,ROUNDDOWN($BB140,-1)))+VLOOKUP($BC$2,宝石属性!$B$43:$M$66,COLUMNS(宝石属性!$B$43:J$66),0)*10*VLOOKUP(ROUNDDOWN($BB140,-1),宝石属性!$B$25:$N$41,2,0)*VLOOKUP(ROUNDDOWN($BB140,-1),宝石属性!$B$25:$N$41,3,0)+VLOOKUP($BC$2,职业被动!$B$6:$M$29,COLUMNS(职业被动!$B$6:J$29),0)*$BB140,0)</f>
        <v>818</v>
      </c>
      <c r="BJ140" s="9">
        <f>ROUND(属性投放!K$4+装备属性!K$4*IF($BB140&lt;10,1,ROUNDDOWN($BB140,-1))+SUM(属性投放!L$37:L$45)*$BB140+VLOOKUP($BC$2,一级属性!$E$41:$P$64,COLUMNS(一级属性!$E$41:N$64),0)*($BB140+0.25*IF($BB140&lt;10,1,ROUNDDOWN($BB140,-1)))+VLOOKUP($BC$2,宝石属性!$B$43:$M$66,COLUMNS(宝石属性!$B$43:K$66),0)*10*VLOOKUP(ROUNDDOWN($BB140,-1),宝石属性!$B$25:$N$41,2,0)*VLOOKUP(ROUNDDOWN($BB140,-1),宝石属性!$B$25:$N$41,3,0)+VLOOKUP($BC$2,职业被动!$B$6:$M$29,COLUMNS(职业被动!$B$6:K$29),0)*$BB140,0)</f>
        <v>479</v>
      </c>
      <c r="BK140" s="9">
        <f>ROUND(属性投放!L$4+装备属性!L$4*IF($BB140&lt;10,1,ROUNDDOWN($BB140,-1))+SUM(属性投放!M$37:M$45)*$BB140+VLOOKUP($BC$2,一级属性!$E$41:$P$64,COLUMNS(一级属性!$E$41:O$64),0)*($BB140+0.25*IF($BB140&lt;10,1,ROUNDDOWN($BB140,-1)))+VLOOKUP($BC$2,宝石属性!$B$43:$M$66,COLUMNS(宝石属性!$B$43:L$66),0)*10*VLOOKUP(ROUNDDOWN($BB140,-1),宝石属性!$B$25:$N$41,2,0)*VLOOKUP(ROUNDDOWN($BB140,-1),宝石属性!$B$25:$N$41,3,0)+VLOOKUP($BC$2,职业被动!$B$6:$M$29,COLUMNS(职业被动!$B$6:L$29),0)*$BB140,0)</f>
        <v>41</v>
      </c>
      <c r="BL140" s="9">
        <f>ROUND(属性投放!M$4+装备属性!M$4*IF($BB140&lt;10,1,ROUNDDOWN($BB140,-1))+SUM(属性投放!N$37:N$45)*$BB140+VLOOKUP($BC$2,一级属性!$E$41:$P$64,COLUMNS(一级属性!$E$41:P$64),0)*($BB140+0.25*IF($BB140&lt;10,1,ROUNDDOWN($BB140,-1)))+VLOOKUP($BC$2,宝石属性!$B$43:$M$66,COLUMNS(宝石属性!$B$43:M$66),0)*10*VLOOKUP(ROUNDDOWN($BB140,-1),宝石属性!$B$25:$N$41,2,0)*VLOOKUP(ROUNDDOWN($BB140,-1),宝石属性!$B$25:$N$41,3,0)+VLOOKUP($BC$2,职业被动!$B$6:$M$29,COLUMNS(职业被动!$B$6:M$29),0)*$BB140,0)</f>
        <v>1491</v>
      </c>
      <c r="BM140" s="48">
        <f>属性价值和能力评分!$F$9+ROUND(属性价值和能力评分!$F$38*10,0)*BB140+ROUND((SUM(装备属性!$W$9:$W$14)+属性价值和能力评分!$F$38*1.25+1.4+2.8)*IF(BB140&lt;10,1,ROUNDDOWN(BB140,-1)),0)+15*VLOOKUP(ROUNDDOWN(BB140,-1),宝石属性!$B$26:$D$41,2,0)*6*VLOOKUP(ROUNDDOWN(BB140,-1),宝石属性!$B$26:$D$41,3,0)+(属性价值和能力评分!$F$49*9+属性价值和能力评分!$F$50*2+属性价值和能力评分!$F$53*8/5)*BB140</f>
        <v>24840</v>
      </c>
      <c r="BO140" s="1">
        <v>137</v>
      </c>
      <c r="BP140" s="9">
        <f>ROUND(属性投放!D$4+装备属性!D$4*IF($BO140&lt;10,1,ROUNDDOWN($BO140,-1))+SUM(属性投放!E$37:E$45)*$BO140+VLOOKUP($BP$2,一级属性!$E$41:$P$64,COLUMNS(一级属性!$E$41:G$64),0)*($BO140+0.25*IF($BO140&lt;10,1,ROUNDDOWN($BO140,-1)))+VLOOKUP($BP$2,宝石属性!$B$43:$M$66,COLUMNS(宝石属性!$B$43:D$66),0)*10*VLOOKUP(ROUNDDOWN($BO140,-1),宝石属性!$B$25:$N$41,2,0)*VLOOKUP(ROUNDDOWN($BO140,-1),宝石属性!$B$25:$N$41,3,0)+VLOOKUP($BP$2,职业被动!$B$6:$M$29,COLUMNS(职业被动!$B$6:D$29),0)*$BO140,0)</f>
        <v>9557</v>
      </c>
      <c r="BQ140" s="9">
        <f>ROUND(属性投放!E$4+装备属性!E$4*IF($BO140&lt;10,1,ROUNDDOWN($BO140,-1))+SUM(属性投放!F$37:F$45)*$BO140+VLOOKUP($BP$2,一级属性!$E$41:$P$64,COLUMNS(一级属性!$E$41:H$64),0)*($BO140+0.25*IF($BO140&lt;10,1,ROUNDDOWN($BO140,-1)))+VLOOKUP($BP$2,宝石属性!$B$43:$M$66,COLUMNS(宝石属性!$B$43:E$66),0)*10*VLOOKUP(ROUNDDOWN($BO140,-1),宝石属性!$B$25:$N$41,2,0)*VLOOKUP(ROUNDDOWN($BO140,-1),宝石属性!$B$25:$N$41,3,0)+VLOOKUP($BP$2,职业被动!$B$6:$M$29,COLUMNS(职业被动!$B$6:E$29),0)*$BO140,0)</f>
        <v>5864</v>
      </c>
      <c r="BR140" s="9">
        <f>ROUND(属性投放!F$4+装备属性!F$4*IF($BO140&lt;10,1,ROUNDDOWN($BO140,-1))+SUM(属性投放!G$37:G$45)*$BO140+VLOOKUP($BP$2,一级属性!$E$41:$P$64,COLUMNS(一级属性!$E$41:I$64),0)*($BO140+0.25*IF($BO140&lt;10,1,ROUNDDOWN($BO140,-1)))+VLOOKUP($BP$2,宝石属性!$B$43:$M$66,COLUMNS(宝石属性!$B$43:F$66),0)*10*VLOOKUP(ROUNDDOWN($BO140,-1),宝石属性!$B$25:$N$41,2,0)*VLOOKUP(ROUNDDOWN($BO140,-1),宝石属性!$B$25:$N$41,3,0)+VLOOKUP($BP$2,职业被动!$B$6:$M$29,COLUMNS(职业被动!$B$6:F$29),0)*$BO140,0)</f>
        <v>1440</v>
      </c>
      <c r="BS140" s="9">
        <f>ROUND(属性投放!G$4+装备属性!G$4*IF($BO140&lt;10,1,ROUNDDOWN($BO140,-1))+SUM(属性投放!H$37:H$45)*$BO140+VLOOKUP($BP$2,一级属性!$E$41:$P$64,COLUMNS(一级属性!$E$41:J$64),0)*($BO140+0.25*IF($BO140&lt;10,1,ROUNDDOWN($BO140,-1)))+VLOOKUP($BP$2,宝石属性!$B$43:$M$66,COLUMNS(宝石属性!$B$43:G$66),0)*10*VLOOKUP(ROUNDDOWN($BO140,-1),宝石属性!$B$25:$N$41,2,0)*VLOOKUP(ROUNDDOWN($BO140,-1),宝石属性!$B$25:$N$41,3,0)+VLOOKUP($BP$2,职业被动!$B$6:$M$29,COLUMNS(职业被动!$B$6:G$29),0)*$BO140,0)</f>
        <v>1261</v>
      </c>
      <c r="BT140" s="9">
        <f>ROUND(属性投放!H$4+装备属性!H$4*IF($BO140&lt;10,1,ROUNDDOWN($BO140,-1))+SUM(属性投放!I$37:I$45)*$BO140+VLOOKUP($BP$2,一级属性!$E$41:$P$64,COLUMNS(一级属性!$E$41:K$64),0)*($BO140+0.25*IF($BO140&lt;10,1,ROUNDDOWN($BO140,-1)))+VLOOKUP($BP$2,宝石属性!$B$43:$M$66,COLUMNS(宝石属性!$B$43:H$66),0)*10*VLOOKUP(ROUNDDOWN($BO140,-1),宝石属性!$B$25:$N$41,2,0)*VLOOKUP(ROUNDDOWN($BO140,-1),宝石属性!$B$25:$N$41,3,0)+VLOOKUP($BP$2,职业被动!$B$6:$M$29,COLUMNS(职业被动!$B$6:H$29),0)*$BO140,0)</f>
        <v>1533</v>
      </c>
      <c r="BU140" s="9">
        <f>ROUND(属性投放!I$4+装备属性!I$4*IF($BO140&lt;10,1,ROUNDDOWN($BO140,-1))+SUM(属性投放!J$37:J$45)*$BO140+VLOOKUP($BP$2,一级属性!$E$41:$P$64,COLUMNS(一级属性!$E$41:L$64),0)*($BO140+0.25*IF($BO140&lt;10,1,ROUNDDOWN($BO140,-1)))+VLOOKUP($BP$2,宝石属性!$B$43:$M$66,COLUMNS(宝石属性!$B$43:I$66),0)*10*VLOOKUP(ROUNDDOWN($BO140,-1),宝石属性!$B$25:$N$41,2,0)*VLOOKUP(ROUNDDOWN($BO140,-1),宝石属性!$B$25:$N$41,3,0)+VLOOKUP($BP$2,职业被动!$B$6:$M$29,COLUMNS(职业被动!$B$6:I$29),0)*$BO140,0)</f>
        <v>1554</v>
      </c>
      <c r="BV140" s="9">
        <f>ROUND(属性投放!J$4+装备属性!J$4*IF($BO140&lt;10,1,ROUNDDOWN($BO140,-1))+SUM(属性投放!K$37:K$45)*$BO140+VLOOKUP($BP$2,一级属性!$E$41:$P$64,COLUMNS(一级属性!$E$41:M$64),0)*($BO140+0.25*IF($BO140&lt;10,1,ROUNDDOWN($BO140,-1)))+VLOOKUP($BP$2,宝石属性!$B$43:$M$66,COLUMNS(宝石属性!$B$43:J$66),0)*10*VLOOKUP(ROUNDDOWN($BO140,-1),宝石属性!$B$25:$N$41,2,0)*VLOOKUP(ROUNDDOWN($BO140,-1),宝石属性!$B$25:$N$41,3,0)+VLOOKUP($BP$2,职业被动!$B$6:$M$29,COLUMNS(职业被动!$B$6:J$29),0)*$BO140,0)</f>
        <v>1072</v>
      </c>
      <c r="BW140" s="9">
        <f>ROUND(属性投放!K$4+装备属性!K$4*IF($BO140&lt;10,1,ROUNDDOWN($BO140,-1))+SUM(属性投放!L$37:L$45)*$BO140+VLOOKUP($BP$2,一级属性!$E$41:$P$64,COLUMNS(一级属性!$E$41:N$64),0)*($BO140+0.25*IF($BO140&lt;10,1,ROUNDDOWN($BO140,-1)))+VLOOKUP($BP$2,宝石属性!$B$43:$M$66,COLUMNS(宝石属性!$B$43:K$66),0)*10*VLOOKUP(ROUNDDOWN($BO140,-1),宝石属性!$B$25:$N$41,2,0)*VLOOKUP(ROUNDDOWN($BO140,-1),宝石属性!$B$25:$N$41,3,0)+VLOOKUP($BP$2,职业被动!$B$6:$M$29,COLUMNS(职业被动!$B$6:K$29),0)*$BO140,0)</f>
        <v>639</v>
      </c>
      <c r="BX140" s="9">
        <f>ROUND(属性投放!L$4+装备属性!L$4*IF($BO140&lt;10,1,ROUNDDOWN($BO140,-1))+SUM(属性投放!M$37:M$45)*$BO140+VLOOKUP($BP$2,一级属性!$E$41:$P$64,COLUMNS(一级属性!$E$41:O$64),0)*($BO140+0.25*IF($BO140&lt;10,1,ROUNDDOWN($BO140,-1)))+VLOOKUP($BP$2,宝石属性!$B$43:$M$66,COLUMNS(宝石属性!$B$43:L$66),0)*10*VLOOKUP(ROUNDDOWN($BO140,-1),宝石属性!$B$25:$N$41,2,0)*VLOOKUP(ROUNDDOWN($BO140,-1),宝石属性!$B$25:$N$41,3,0)+VLOOKUP($BP$2,职业被动!$B$6:$M$29,COLUMNS(职业被动!$B$6:L$29),0)*$BO140,0)</f>
        <v>41</v>
      </c>
      <c r="BY140" s="9">
        <f>ROUND(属性投放!M$4+装备属性!M$4*IF($BO140&lt;10,1,ROUNDDOWN($BO140,-1))+SUM(属性投放!N$37:N$45)*$BO140+VLOOKUP($BP$2,一级属性!$E$41:$P$64,COLUMNS(一级属性!$E$41:P$64),0)*($BO140+0.25*IF($BO140&lt;10,1,ROUNDDOWN($BO140,-1)))+VLOOKUP($BP$2,宝石属性!$B$43:$M$66,COLUMNS(宝石属性!$B$43:M$66),0)*10*VLOOKUP(ROUNDDOWN($BO140,-1),宝石属性!$B$25:$N$41,2,0)*VLOOKUP(ROUNDDOWN($BO140,-1),宝石属性!$B$25:$N$41,3,0)+VLOOKUP($BP$2,职业被动!$B$6:$M$29,COLUMNS(职业被动!$B$6:M$29),0)*$BO140,0)</f>
        <v>1491</v>
      </c>
      <c r="BZ140" s="48">
        <f>属性价值和能力评分!$F$9+ROUND(属性价值和能力评分!$F$38*10,0)*BO140+ROUND((SUM(装备属性!$W$9:$W$14)+属性价值和能力评分!$F$38*1.25+1.4+2.8)*IF(BO140&lt;10,1,ROUNDDOWN(BO140,-1)),0)+15*VLOOKUP(ROUNDDOWN(BO140,-1),宝石属性!$B$26:$D$41,2,0)*6*VLOOKUP(ROUNDDOWN(BO140,-1),宝石属性!$B$26:$D$41,3,0)+(属性价值和能力评分!$F$49*9+属性价值和能力评分!$F$50*2+属性价值和能力评分!$F$53*8/5)*BO140</f>
        <v>24840</v>
      </c>
      <c r="CB140" s="1">
        <v>137</v>
      </c>
      <c r="CC140" s="9">
        <f>ROUND(属性投放!D$4+装备属性!D$4*IF($CB140&lt;10,1,ROUNDDOWN($CB140,-1))+SUM(属性投放!E$37:E$45)*$CB140+VLOOKUP($CC$2,一级属性!$E$41:$P$64,COLUMNS(一级属性!$E$41:G$64),0)*($CB140+0.25*IF($CB140&lt;10,1,ROUNDDOWN($CB140,-1)))+VLOOKUP($CC$2,宝石属性!$B$43:$M$66,COLUMNS(宝石属性!$B$43:D$66),0)*10*VLOOKUP(ROUNDDOWN($CB140,-1),宝石属性!$B$25:$N$41,2,0)*VLOOKUP(ROUNDDOWN($CB140,-1),宝石属性!$B$25:$N$41,3,0)+VLOOKUP($CC$2,职业被动!$B$6:$M$29,COLUMNS(职业被动!$B$6:D$29),0)*$CB140,0)</f>
        <v>6283</v>
      </c>
      <c r="CD140" s="9">
        <f>ROUND(属性投放!E$4+装备属性!E$4*IF($CB140&lt;10,1,ROUNDDOWN($CB140,-1))+SUM(属性投放!F$37:F$45)*$CB140+VLOOKUP($CC$2,一级属性!$E$41:$P$64,COLUMNS(一级属性!$E$41:H$64),0)*($CB140+0.25*IF($CB140&lt;10,1,ROUNDDOWN($CB140,-1)))+VLOOKUP($CC$2,宝石属性!$B$43:$M$66,COLUMNS(宝石属性!$B$43:E$66),0)*10*VLOOKUP(ROUNDDOWN($CB140,-1),宝石属性!$B$25:$N$41,2,0)*VLOOKUP(ROUNDDOWN($CB140,-1),宝石属性!$B$25:$N$41,3,0)+VLOOKUP($CC$2,职业被动!$B$6:$M$29,COLUMNS(职业被动!$B$6:E$29),0)*$CB140,0)</f>
        <v>3321</v>
      </c>
      <c r="CE140" s="9">
        <f>ROUND(属性投放!F$4+装备属性!F$4*IF($CB140&lt;10,1,ROUNDDOWN($CB140,-1))+SUM(属性投放!G$37:G$45)*$CB140+VLOOKUP($CC$2,一级属性!$E$41:$P$64,COLUMNS(一级属性!$E$41:I$64),0)*($CB140+0.25*IF($CB140&lt;10,1,ROUNDDOWN($CB140,-1)))+VLOOKUP($CC$2,宝石属性!$B$43:$M$66,COLUMNS(宝石属性!$B$43:F$66),0)*10*VLOOKUP(ROUNDDOWN($CB140,-1),宝石属性!$B$25:$N$41,2,0)*VLOOKUP(ROUNDDOWN($CB140,-1),宝石属性!$B$25:$N$41,3,0)+VLOOKUP($CC$2,职业被动!$B$6:$M$29,COLUMNS(职业被动!$B$6:F$29),0)*$CB140,0)</f>
        <v>2950</v>
      </c>
      <c r="CF140" s="9">
        <f>ROUND(属性投放!G$4+装备属性!G$4*IF($CB140&lt;10,1,ROUNDDOWN($CB140,-1))+SUM(属性投放!H$37:H$45)*$CB140+VLOOKUP($CC$2,一级属性!$E$41:$P$64,COLUMNS(一级属性!$E$41:J$64),0)*($CB140+0.25*IF($CB140&lt;10,1,ROUNDDOWN($CB140,-1)))+VLOOKUP($CC$2,宝石属性!$B$43:$M$66,COLUMNS(宝石属性!$B$43:G$66),0)*10*VLOOKUP(ROUNDDOWN($CB140,-1),宝石属性!$B$25:$N$41,2,0)*VLOOKUP(ROUNDDOWN($CB140,-1),宝石属性!$B$25:$N$41,3,0)+VLOOKUP($CC$2,职业被动!$B$6:$M$29,COLUMNS(职业被动!$B$6:G$29),0)*$CB140,0)</f>
        <v>1398</v>
      </c>
      <c r="CG140" s="9">
        <f>ROUND(属性投放!H$4+装备属性!H$4*IF($CB140&lt;10,1,ROUNDDOWN($CB140,-1))+SUM(属性投放!I$37:I$45)*$CB140+VLOOKUP($CC$2,一级属性!$E$41:$P$64,COLUMNS(一级属性!$E$41:K$64),0)*($CB140+0.25*IF($CB140&lt;10,1,ROUNDDOWN($CB140,-1)))+VLOOKUP($CC$2,宝石属性!$B$43:$M$66,COLUMNS(宝石属性!$B$43:H$66),0)*10*VLOOKUP(ROUNDDOWN($CB140,-1),宝石属性!$B$25:$N$41,2,0)*VLOOKUP(ROUNDDOWN($CB140,-1),宝石属性!$B$25:$N$41,3,0)+VLOOKUP($CC$2,职业被动!$B$6:$M$29,COLUMNS(职业被动!$B$6:H$29),0)*$CB140,0)</f>
        <v>887</v>
      </c>
      <c r="CH140" s="9">
        <f>ROUND(属性投放!I$4+装备属性!I$4*IF($CB140&lt;10,1,ROUNDDOWN($CB140,-1))+SUM(属性投放!J$37:J$45)*$CB140+VLOOKUP($CC$2,一级属性!$E$41:$P$64,COLUMNS(一级属性!$E$41:L$64),0)*($CB140+0.25*IF($CB140&lt;10,1,ROUNDDOWN($CB140,-1)))+VLOOKUP($CC$2,宝石属性!$B$43:$M$66,COLUMNS(宝石属性!$B$43:I$66),0)*10*VLOOKUP(ROUNDDOWN($CB140,-1),宝石属性!$B$25:$N$41,2,0)*VLOOKUP(ROUNDDOWN($CB140,-1),宝石属性!$B$25:$N$41,3,0)+VLOOKUP($CC$2,职业被动!$B$6:$M$29,COLUMNS(职业被动!$B$6:I$29),0)*$CB140,0)</f>
        <v>1486</v>
      </c>
      <c r="CI140" s="9">
        <f>ROUND(属性投放!J$4+装备属性!J$4*IF($CB140&lt;10,1,ROUNDDOWN($CB140,-1))+SUM(属性投放!K$37:K$45)*$CB140+VLOOKUP($CC$2,一级属性!$E$41:$P$64,COLUMNS(一级属性!$E$41:M$64),0)*($CB140+0.25*IF($CB140&lt;10,1,ROUNDDOWN($CB140,-1)))+VLOOKUP($CC$2,宝石属性!$B$43:$M$66,COLUMNS(宝石属性!$B$43:J$66),0)*10*VLOOKUP(ROUNDDOWN($CB140,-1),宝石属性!$B$25:$N$41,2,0)*VLOOKUP(ROUNDDOWN($CB140,-1),宝石属性!$B$25:$N$41,3,0)+VLOOKUP($CC$2,职业被动!$B$6:$M$29,COLUMNS(职业被动!$B$6:J$29),0)*$CB140,0)</f>
        <v>953</v>
      </c>
      <c r="CJ140" s="9">
        <f>ROUND(属性投放!K$4+装备属性!K$4*IF($CB140&lt;10,1,ROUNDDOWN($CB140,-1))+SUM(属性投放!L$37:L$45)*$CB140+VLOOKUP($CC$2,一级属性!$E$41:$P$64,COLUMNS(一级属性!$E$41:N$64),0)*($CB140+0.25*IF($CB140&lt;10,1,ROUNDDOWN($CB140,-1)))+VLOOKUP($CC$2,宝石属性!$B$43:$M$66,COLUMNS(宝石属性!$B$43:K$66),0)*10*VLOOKUP(ROUNDDOWN($CB140,-1),宝石属性!$B$25:$N$41,2,0)*VLOOKUP(ROUNDDOWN($CB140,-1),宝石属性!$B$25:$N$41,3,0)+VLOOKUP($CC$2,职业被动!$B$6:$M$29,COLUMNS(职业被动!$B$6:K$29),0)*$CB140,0)</f>
        <v>479</v>
      </c>
      <c r="CK140" s="9">
        <f>ROUND(属性投放!L$4+装备属性!L$4*IF($CB140&lt;10,1,ROUNDDOWN($CB140,-1))+SUM(属性投放!M$37:M$45)*$CB140+VLOOKUP($CC$2,一级属性!$E$41:$P$64,COLUMNS(一级属性!$E$41:O$64),0)*($CB140+0.25*IF($CB140&lt;10,1,ROUNDDOWN($CB140,-1)))+VLOOKUP($CC$2,宝石属性!$B$43:$M$66,COLUMNS(宝石属性!$B$43:L$66),0)*10*VLOOKUP(ROUNDDOWN($CB140,-1),宝石属性!$B$25:$N$41,2,0)*VLOOKUP(ROUNDDOWN($CB140,-1),宝石属性!$B$25:$N$41,3,0)+VLOOKUP($CC$2,职业被动!$B$6:$M$29,COLUMNS(职业被动!$B$6:L$29),0)*$CB140,0)</f>
        <v>41</v>
      </c>
      <c r="CL140" s="9">
        <f>ROUND(属性投放!M$4+装备属性!M$4*IF($CB140&lt;10,1,ROUNDDOWN($CB140,-1))+SUM(属性投放!N$37:N$45)*$CB140+VLOOKUP($CC$2,一级属性!$E$41:$P$64,COLUMNS(一级属性!$E$41:P$64),0)*($CB140+0.25*IF($CB140&lt;10,1,ROUNDDOWN($CB140,-1)))+VLOOKUP($CC$2,宝石属性!$B$43:$M$66,COLUMNS(宝石属性!$B$43:M$66),0)*10*VLOOKUP(ROUNDDOWN($CB140,-1),宝石属性!$B$25:$N$41,2,0)*VLOOKUP(ROUNDDOWN($CB140,-1),宝石属性!$B$25:$N$41,3,0)+VLOOKUP($CC$2,职业被动!$B$6:$M$29,COLUMNS(职业被动!$B$6:M$29),0)*$CB140,0)</f>
        <v>1411</v>
      </c>
      <c r="CM140" s="48">
        <f>属性价值和能力评分!$F$9+ROUND(属性价值和能力评分!$F$38*10,0)*CB140+ROUND((SUM(装备属性!$W$9:$W$14)+属性价值和能力评分!$F$38*1.25+1.4+2.8)*IF(CB140&lt;10,1,ROUNDDOWN(CB140,-1)),0)+15*VLOOKUP(ROUNDDOWN(CB140,-1),宝石属性!$B$26:$D$41,2,0)*6*VLOOKUP(ROUNDDOWN(CB140,-1),宝石属性!$B$26:$D$41,3,0)+(属性价值和能力评分!$F$49*9+属性价值和能力评分!$F$50*2+属性价值和能力评分!$F$53*8/5)*CB140</f>
        <v>24840</v>
      </c>
      <c r="CO140" s="1">
        <v>137</v>
      </c>
      <c r="CP140" s="9">
        <f>ROUND(属性投放!D$4+装备属性!D$4*IF($CO140&lt;10,1,ROUNDDOWN($CO140,-1))+SUM(属性投放!E$37:E$45)*$CO140+VLOOKUP($CP$2,一级属性!$E$41:$P$64,COLUMNS(一级属性!$E$41:G$64),0)*($CO140+0.25*IF($CO140&lt;10,1,ROUNDDOWN($CO140,-1)))+VLOOKUP($CP$2,宝石属性!$B$43:$M$66,COLUMNS(宝石属性!$B$43:D$66),0)*10*VLOOKUP(ROUNDDOWN($CO140,-1),宝石属性!$B$25:$N$41,2,0)*VLOOKUP(ROUNDDOWN($CO140,-1),宝石属性!$B$25:$N$41,3,0)+VLOOKUP($CP$2,职业被动!$B$6:$M$29,COLUMNS(职业被动!$B$6:D$29),0)*$CO140,0)</f>
        <v>6283</v>
      </c>
      <c r="CQ140" s="9">
        <f>ROUND(属性投放!E$4+装备属性!E$4*IF($CO140&lt;10,1,ROUNDDOWN($CO140,-1))+SUM(属性投放!F$37:F$45)*$CO140+VLOOKUP($CP$2,一级属性!$E$41:$P$64,COLUMNS(一级属性!$E$41:H$64),0)*($CO140+0.25*IF($CO140&lt;10,1,ROUNDDOWN($CO140,-1)))+VLOOKUP($CP$2,宝石属性!$B$43:$M$66,COLUMNS(宝石属性!$B$43:E$66),0)*10*VLOOKUP(ROUNDDOWN($CO140,-1),宝石属性!$B$25:$N$41,2,0)*VLOOKUP(ROUNDDOWN($CO140,-1),宝石属性!$B$25:$N$41,3,0)+VLOOKUP($CP$2,职业被动!$B$6:$M$29,COLUMNS(职业被动!$B$6:E$29),0)*$CO140,0)</f>
        <v>7559</v>
      </c>
      <c r="CR140" s="9">
        <f>ROUND(属性投放!F$4+装备属性!F$4*IF($CO140&lt;10,1,ROUNDDOWN($CO140,-1))+SUM(属性投放!G$37:G$45)*$CO140+VLOOKUP($CP$2,一级属性!$E$41:$P$64,COLUMNS(一级属性!$E$41:I$64),0)*($CO140+0.25*IF($CO140&lt;10,1,ROUNDDOWN($CO140,-1)))+VLOOKUP($CP$2,宝石属性!$B$43:$M$66,COLUMNS(宝石属性!$B$43:F$66),0)*10*VLOOKUP(ROUNDDOWN($CO140,-1),宝石属性!$B$25:$N$41,2,0)*VLOOKUP(ROUNDDOWN($CO140,-1),宝石属性!$B$25:$N$41,3,0)+VLOOKUP($CP$2,职业被动!$B$6:$M$29,COLUMNS(职业被动!$B$6:F$29),0)*$CO140,0)</f>
        <v>1440</v>
      </c>
      <c r="CS140" s="9">
        <f>ROUND(属性投放!G$4+装备属性!G$4*IF($CO140&lt;10,1,ROUNDDOWN($CO140,-1))+SUM(属性投放!H$37:H$45)*$CO140+VLOOKUP($CP$2,一级属性!$E$41:$P$64,COLUMNS(一级属性!$E$41:J$64),0)*($CO140+0.25*IF($CO140&lt;10,1,ROUNDDOWN($CO140,-1)))+VLOOKUP($CP$2,宝石属性!$B$43:$M$66,COLUMNS(宝石属性!$B$43:G$66),0)*10*VLOOKUP(ROUNDDOWN($CO140,-1),宝石属性!$B$25:$N$41,2,0)*VLOOKUP(ROUNDDOWN($CO140,-1),宝石属性!$B$25:$N$41,3,0)+VLOOKUP($CP$2,职业被动!$B$6:$M$29,COLUMNS(职业被动!$B$6:G$29),0)*$CO140,0)</f>
        <v>1261</v>
      </c>
      <c r="CT140" s="9">
        <f>ROUND(属性投放!H$4+装备属性!H$4*IF($CO140&lt;10,1,ROUNDDOWN($CO140,-1))+SUM(属性投放!I$37:I$45)*$CO140+VLOOKUP($CP$2,一级属性!$E$41:$P$64,COLUMNS(一级属性!$E$41:K$64),0)*($CO140+0.25*IF($CO140&lt;10,1,ROUNDDOWN($CO140,-1)))+VLOOKUP($CP$2,宝石属性!$B$43:$M$66,COLUMNS(宝石属性!$B$43:H$66),0)*10*VLOOKUP(ROUNDDOWN($CO140,-1),宝石属性!$B$25:$N$41,2,0)*VLOOKUP(ROUNDDOWN($CO140,-1),宝石属性!$B$25:$N$41,3,0)+VLOOKUP($CP$2,职业被动!$B$6:$M$29,COLUMNS(职业被动!$B$6:H$29),0)*$CO140,0)</f>
        <v>2249</v>
      </c>
      <c r="CU140" s="9">
        <f>ROUND(属性投放!I$4+装备属性!I$4*IF($CO140&lt;10,1,ROUNDDOWN($CO140,-1))+SUM(属性投放!J$37:J$45)*$CO140+VLOOKUP($CP$2,一级属性!$E$41:$P$64,COLUMNS(一级属性!$E$41:L$64),0)*($CO140+0.25*IF($CO140&lt;10,1,ROUNDDOWN($CO140,-1)))+VLOOKUP($CP$2,宝石属性!$B$43:$M$66,COLUMNS(宝石属性!$B$43:I$66),0)*10*VLOOKUP(ROUNDDOWN($CO140,-1),宝石属性!$B$25:$N$41,2,0)*VLOOKUP(ROUNDDOWN($CO140,-1),宝石属性!$B$25:$N$41,3,0)+VLOOKUP($CP$2,职业被动!$B$6:$M$29,COLUMNS(职业被动!$B$6:I$29),0)*$CO140,0)</f>
        <v>1962</v>
      </c>
      <c r="CV140" s="9">
        <f>ROUND(属性投放!J$4+装备属性!J$4*IF($CO140&lt;10,1,ROUNDDOWN($CO140,-1))+SUM(属性投放!K$37:K$45)*$CO140+VLOOKUP($CP$2,一级属性!$E$41:$P$64,COLUMNS(一级属性!$E$41:M$64),0)*($CO140+0.25*IF($CO140&lt;10,1,ROUNDDOWN($CO140,-1)))+VLOOKUP($CP$2,宝石属性!$B$43:$M$66,COLUMNS(宝石属性!$B$43:J$66),0)*10*VLOOKUP(ROUNDDOWN($CO140,-1),宝石属性!$B$25:$N$41,2,0)*VLOOKUP(ROUNDDOWN($CO140,-1),宝石属性!$B$25:$N$41,3,0)+VLOOKUP($CP$2,职业被动!$B$6:$M$29,COLUMNS(职业被动!$B$6:J$29),0)*$CO140,0)</f>
        <v>784</v>
      </c>
      <c r="CW140" s="9">
        <f>ROUND(属性投放!K$4+装备属性!K$4*IF($CO140&lt;10,1,ROUNDDOWN($CO140,-1))+SUM(属性投放!L$37:L$45)*$CO140+VLOOKUP($CP$2,一级属性!$E$41:$P$64,COLUMNS(一级属性!$E$41:N$64),0)*($CO140+0.25*IF($CO140&lt;10,1,ROUNDDOWN($CO140,-1)))+VLOOKUP($CP$2,宝石属性!$B$43:$M$66,COLUMNS(宝石属性!$B$43:K$66),0)*10*VLOOKUP(ROUNDDOWN($CO140,-1),宝石属性!$B$25:$N$41,2,0)*VLOOKUP(ROUNDDOWN($CO140,-1),宝石属性!$B$25:$N$41,3,0)+VLOOKUP($CP$2,职业被动!$B$6:$M$29,COLUMNS(职业被动!$B$6:K$29),0)*$CO140,0)</f>
        <v>479</v>
      </c>
      <c r="CX140" s="9">
        <f>ROUND(属性投放!L$4+装备属性!L$4*IF($CO140&lt;10,1,ROUNDDOWN($CO140,-1))+SUM(属性投放!M$37:M$45)*$CO140+VLOOKUP($CP$2,一级属性!$E$41:$P$64,COLUMNS(一级属性!$E$41:O$64),0)*($CO140+0.25*IF($CO140&lt;10,1,ROUNDDOWN($CO140,-1)))+VLOOKUP($CP$2,宝石属性!$B$43:$M$66,COLUMNS(宝石属性!$B$43:L$66),0)*10*VLOOKUP(ROUNDDOWN($CO140,-1),宝石属性!$B$25:$N$41,2,0)*VLOOKUP(ROUNDDOWN($CO140,-1),宝石属性!$B$25:$N$41,3,0)+VLOOKUP($CP$2,职业被动!$B$6:$M$29,COLUMNS(职业被动!$B$6:L$29),0)*$CO140,0)</f>
        <v>41</v>
      </c>
      <c r="CY140" s="9">
        <f>ROUND(属性投放!M$4+装备属性!M$4*IF($CO140&lt;10,1,ROUNDDOWN($CO140,-1))+SUM(属性投放!N$37:N$45)*$CO140+VLOOKUP($CP$2,一级属性!$E$41:$P$64,COLUMNS(一级属性!$E$41:P$64),0)*($CO140+0.25*IF($CO140&lt;10,1,ROUNDDOWN($CO140,-1)))+VLOOKUP($CP$2,宝石属性!$B$43:$M$66,COLUMNS(宝石属性!$B$43:M$66),0)*10*VLOOKUP(ROUNDDOWN($CO140,-1),宝石属性!$B$25:$N$41,2,0)*VLOOKUP(ROUNDDOWN($CO140,-1),宝石属性!$B$25:$N$41,3,0)+VLOOKUP($CP$2,职业被动!$B$6:$M$29,COLUMNS(职业被动!$B$6:M$29),0)*$CO140,0)</f>
        <v>1411</v>
      </c>
      <c r="CZ140" s="48">
        <f>属性价值和能力评分!$F$9+ROUND(属性价值和能力评分!$F$38*10,0)*CO140+ROUND((SUM(装备属性!$W$9:$W$14)+属性价值和能力评分!$F$38*1.25+1.4+2.8)*IF(CO140&lt;10,1,ROUNDDOWN(CO140,-1)),0)+15*VLOOKUP(ROUNDDOWN(CO140,-1),宝石属性!$B$26:$D$41,2,0)*6*VLOOKUP(ROUNDDOWN(CO140,-1),宝石属性!$B$26:$D$41,3,0)+(属性价值和能力评分!$F$49*9+属性价值和能力评分!$F$50*2+属性价值和能力评分!$F$53*8/5)*CO140</f>
        <v>24840</v>
      </c>
      <c r="DB140" s="1">
        <v>137</v>
      </c>
      <c r="DC140" s="9">
        <f>ROUND(属性投放!D$4+装备属性!D$4*IF($DB140&lt;10,1,ROUNDDOWN($DB140,-1))+SUM(属性投放!E$37:E$45)*$DB140+VLOOKUP($DC$2,一级属性!$E$41:$P$64,COLUMNS(一级属性!$E$41:G$64),0)*($DB140+0.25*IF($DB140&lt;10,1,ROUNDDOWN($DB140,-1)))+VLOOKUP($DC$2,宝石属性!$B$43:$M$66,COLUMNS(宝石属性!$B$43:D$66),0)*10*VLOOKUP(ROUNDDOWN($DB140,-1),宝石属性!$B$25:$N$41,2,0)*VLOOKUP(ROUNDDOWN($DB140,-1),宝石属性!$B$25:$N$41,3,0)+VLOOKUP($DC$2,职业被动!$B$6:$M$29,COLUMNS(职业被动!$B$6:D$29),0)*$DB140,0)</f>
        <v>7242</v>
      </c>
      <c r="DD140" s="9">
        <f>ROUND(属性投放!E$4+装备属性!E$4*IF($DB140&lt;10,1,ROUNDDOWN($DB140,-1))+SUM(属性投放!F$37:F$45)*$DB140+VLOOKUP($DC$2,一级属性!$E$41:$P$64,COLUMNS(一级属性!$E$41:H$64),0)*($DB140+0.25*IF($DB140&lt;10,1,ROUNDDOWN($DB140,-1)))+VLOOKUP($DC$2,宝石属性!$B$43:$M$66,COLUMNS(宝石属性!$B$43:E$66),0)*10*VLOOKUP(ROUNDDOWN($DB140,-1),宝石属性!$B$25:$N$41,2,0)*VLOOKUP(ROUNDDOWN($DB140,-1),宝石属性!$B$25:$N$41,3,0)+VLOOKUP($DC$2,职业被动!$B$6:$M$29,COLUMNS(职业被动!$B$6:E$29),0)*$DB140,0)</f>
        <v>3321</v>
      </c>
      <c r="DE140" s="9">
        <f>ROUND(属性投放!F$4+装备属性!F$4*IF($DB140&lt;10,1,ROUNDDOWN($DB140,-1))+SUM(属性投放!G$37:G$45)*$DB140+VLOOKUP($DC$2,一级属性!$E$41:$P$64,COLUMNS(一级属性!$E$41:I$64),0)*($DB140+0.25*IF($DB140&lt;10,1,ROUNDDOWN($DB140,-1)))+VLOOKUP($DC$2,宝石属性!$B$43:$M$66,COLUMNS(宝石属性!$B$43:F$66),0)*10*VLOOKUP(ROUNDDOWN($DB140,-1),宝石属性!$B$25:$N$41,2,0)*VLOOKUP(ROUNDDOWN($DB140,-1),宝石属性!$B$25:$N$41,3,0)+VLOOKUP($DC$2,职业被动!$B$6:$M$29,COLUMNS(职业被动!$B$6:F$29),0)*$DB140,0)</f>
        <v>1440</v>
      </c>
      <c r="DF140" s="9">
        <f>ROUND(属性投放!G$4+装备属性!G$4*IF($DB140&lt;10,1,ROUNDDOWN($DB140,-1))+SUM(属性投放!H$37:H$45)*$DB140+VLOOKUP($DC$2,一级属性!$E$41:$P$64,COLUMNS(一级属性!$E$41:J$64),0)*($DB140+0.25*IF($DB140&lt;10,1,ROUNDDOWN($DB140,-1)))+VLOOKUP($DC$2,宝石属性!$B$43:$M$66,COLUMNS(宝石属性!$B$43:G$66),0)*10*VLOOKUP(ROUNDDOWN($DB140,-1),宝石属性!$B$25:$N$41,2,0)*VLOOKUP(ROUNDDOWN($DB140,-1),宝石属性!$B$25:$N$41,3,0)+VLOOKUP($DC$2,职业被动!$B$6:$M$29,COLUMNS(职业被动!$B$6:G$29),0)*$DB140,0)</f>
        <v>3640</v>
      </c>
      <c r="DG140" s="9">
        <f>ROUND(属性投放!H$4+装备属性!H$4*IF($DB140&lt;10,1,ROUNDDOWN($DB140,-1))+SUM(属性投放!I$37:I$45)*$DB140+VLOOKUP($DC$2,一级属性!$E$41:$P$64,COLUMNS(一级属性!$E$41:K$64),0)*($DB140+0.25*IF($DB140&lt;10,1,ROUNDDOWN($DB140,-1)))+VLOOKUP($DC$2,宝石属性!$B$43:$M$66,COLUMNS(宝石属性!$B$43:H$66),0)*10*VLOOKUP(ROUNDDOWN($DB140,-1),宝石属性!$B$25:$N$41,2,0)*VLOOKUP(ROUNDDOWN($DB140,-1),宝石属性!$B$25:$N$41,3,0)+VLOOKUP($DC$2,职业被动!$B$6:$M$29,COLUMNS(职业被动!$B$6:H$29),0)*$DB140,0)</f>
        <v>887</v>
      </c>
      <c r="DH140" s="9">
        <f>ROUND(属性投放!I$4+装备属性!I$4*IF($DB140&lt;10,1,ROUNDDOWN($DB140,-1))+SUM(属性投放!J$37:J$45)*$DB140+VLOOKUP($DC$2,一级属性!$E$41:$P$64,COLUMNS(一级属性!$E$41:L$64),0)*($DB140+0.25*IF($DB140&lt;10,1,ROUNDDOWN($DB140,-1)))+VLOOKUP($DC$2,宝石属性!$B$43:$M$66,COLUMNS(宝石属性!$B$43:I$66),0)*10*VLOOKUP(ROUNDDOWN($DB140,-1),宝石属性!$B$25:$N$41,2,0)*VLOOKUP(ROUNDDOWN($DB140,-1),宝石属性!$B$25:$N$41,3,0)+VLOOKUP($DC$2,职业被动!$B$6:$M$29,COLUMNS(职业被动!$B$6:I$29),0)*$DB140,0)</f>
        <v>1317</v>
      </c>
      <c r="DI140" s="9">
        <f>ROUND(属性投放!J$4+装备属性!J$4*IF($DB140&lt;10,1,ROUNDDOWN($DB140,-1))+SUM(属性投放!K$37:K$45)*$DB140+VLOOKUP($DC$2,一级属性!$E$41:$P$64,COLUMNS(一级属性!$E$41:M$64),0)*($DB140+0.25*IF($DB140&lt;10,1,ROUNDDOWN($DB140,-1)))+VLOOKUP($DC$2,宝石属性!$B$43:$M$66,COLUMNS(宝石属性!$B$43:J$66),0)*10*VLOOKUP(ROUNDDOWN($DB140,-1),宝石属性!$B$25:$N$41,2,0)*VLOOKUP(ROUNDDOWN($DB140,-1),宝石属性!$B$25:$N$41,3,0)+VLOOKUP($DC$2,职业被动!$B$6:$M$29,COLUMNS(职业被动!$B$6:J$29),0)*$DB140,0)</f>
        <v>953</v>
      </c>
      <c r="DJ140" s="9">
        <f>ROUND(属性投放!K$4+装备属性!K$4*IF($DB140&lt;10,1,ROUNDDOWN($DB140,-1))+SUM(属性投放!L$37:L$45)*$DB140+VLOOKUP($DC$2,一级属性!$E$41:$P$64,COLUMNS(一级属性!$E$41:N$64),0)*($DB140+0.25*IF($DB140&lt;10,1,ROUNDDOWN($DB140,-1)))+VLOOKUP($DC$2,宝石属性!$B$43:$M$66,COLUMNS(宝石属性!$B$43:K$66),0)*10*VLOOKUP(ROUNDDOWN($DB140,-1),宝石属性!$B$25:$N$41,2,0)*VLOOKUP(ROUNDDOWN($DB140,-1),宝石属性!$B$25:$N$41,3,0)+VLOOKUP($DC$2,职业被动!$B$6:$M$29,COLUMNS(职业被动!$B$6:K$29),0)*$DB140,0)</f>
        <v>639</v>
      </c>
      <c r="DK140" s="9">
        <f>ROUND(属性投放!L$4+装备属性!L$4*IF($DB140&lt;10,1,ROUNDDOWN($DB140,-1))+SUM(属性投放!M$37:M$45)*$DB140+VLOOKUP($DC$2,一级属性!$E$41:$P$64,COLUMNS(一级属性!$E$41:O$64),0)*($DB140+0.25*IF($DB140&lt;10,1,ROUNDDOWN($DB140,-1)))+VLOOKUP($DC$2,宝石属性!$B$43:$M$66,COLUMNS(宝石属性!$B$43:L$66),0)*10*VLOOKUP(ROUNDDOWN($DB140,-1),宝石属性!$B$25:$N$41,2,0)*VLOOKUP(ROUNDDOWN($DB140,-1),宝石属性!$B$25:$N$41,3,0)+VLOOKUP($DC$2,职业被动!$B$6:$M$29,COLUMNS(职业被动!$B$6:L$29),0)*$DB140,0)</f>
        <v>41</v>
      </c>
      <c r="DL140" s="9">
        <f>ROUND(属性投放!M$4+装备属性!M$4*IF($DB140&lt;10,1,ROUNDDOWN($DB140,-1))+SUM(属性投放!N$37:N$45)*$DB140+VLOOKUP($DC$2,一级属性!$E$41:$P$64,COLUMNS(一级属性!$E$41:P$64),0)*($DB140+0.25*IF($DB140&lt;10,1,ROUNDDOWN($DB140,-1)))+VLOOKUP($DC$2,宝石属性!$B$43:$M$66,COLUMNS(宝石属性!$B$43:M$66),0)*10*VLOOKUP(ROUNDDOWN($DB140,-1),宝石属性!$B$25:$N$41,2,0)*VLOOKUP(ROUNDDOWN($DB140,-1),宝石属性!$B$25:$N$41,3,0)+VLOOKUP($DC$2,职业被动!$B$6:$M$29,COLUMNS(职业被动!$B$6:M$29),0)*$DB140,0)</f>
        <v>1411</v>
      </c>
      <c r="DM140" s="48">
        <f>属性价值和能力评分!$F$9+ROUND(属性价值和能力评分!$F$38*10,0)*DB140+ROUND((SUM(装备属性!$W$9:$W$14)+属性价值和能力评分!$F$38*1.25+1.4+2.8)*IF(DB140&lt;10,1,ROUNDDOWN(DB140,-1)),0)+15*VLOOKUP(ROUNDDOWN(DB140,-1),宝石属性!$B$26:$D$41,2,0)*6*VLOOKUP(ROUNDDOWN(DB140,-1),宝石属性!$B$26:$D$41,3,0)+(属性价值和能力评分!$F$49*9+属性价值和能力评分!$F$50*2+属性价值和能力评分!$F$53*8/5)*DB140</f>
        <v>24840</v>
      </c>
      <c r="DO140" s="1">
        <v>137</v>
      </c>
      <c r="DP140" s="9">
        <f>ROUND(属性投放!D$4+装备属性!D$4*IF($DO140&lt;10,1,ROUNDDOWN($DO140,-1))+SUM(属性投放!E$37:E$45)*$DO140+VLOOKUP($DP$2,一级属性!$E$41:$P$64,COLUMNS(一级属性!$E$41:G$64),0)*($DO140+0.25*IF($DO140&lt;10,1,ROUNDDOWN($DO140,-1)))+VLOOKUP($DP$2,宝石属性!$B$43:$M$66,COLUMNS(宝石属性!$B$43:D$66),0)*10*VLOOKUP(ROUNDDOWN($DO140,-1),宝石属性!$B$25:$N$41,2,0)*VLOOKUP(ROUNDDOWN($DO140,-1),宝石属性!$B$25:$N$41,3,0)+VLOOKUP($DP$2,职业被动!$B$6:$M$29,COLUMNS(职业被动!$B$6:D$29),0)*$DO140,0)</f>
        <v>15781</v>
      </c>
      <c r="DQ140" s="9">
        <f>ROUND(属性投放!E$4+装备属性!E$4*IF($DO140&lt;10,1,ROUNDDOWN($DO140,-1))+SUM(属性投放!F$37:F$45)*$DO140+VLOOKUP($DP$2,一级属性!$E$41:$P$64,COLUMNS(一级属性!$E$41:H$64),0)*($DO140+0.25*IF($DO140&lt;10,1,ROUNDDOWN($DO140,-1)))+VLOOKUP($DP$2,宝石属性!$B$43:$M$66,COLUMNS(宝石属性!$B$43:E$66),0)*10*VLOOKUP(ROUNDDOWN($DO140,-1),宝石属性!$B$25:$N$41,2,0)*VLOOKUP(ROUNDDOWN($DO140,-1),宝石属性!$B$25:$N$41,3,0)+VLOOKUP($DP$2,职业被动!$B$6:$M$29,COLUMNS(职业被动!$B$6:E$29),0)*$DO140,0)</f>
        <v>3321</v>
      </c>
      <c r="DR140" s="9">
        <f>ROUND(属性投放!F$4+装备属性!F$4*IF($DO140&lt;10,1,ROUNDDOWN($DO140,-1))+SUM(属性投放!G$37:G$45)*$DO140+VLOOKUP($DP$2,一级属性!$E$41:$P$64,COLUMNS(一级属性!$E$41:I$64),0)*($DO140+0.25*IF($DO140&lt;10,1,ROUNDDOWN($DO140,-1)))+VLOOKUP($DP$2,宝石属性!$B$43:$M$66,COLUMNS(宝石属性!$B$43:F$66),0)*10*VLOOKUP(ROUNDDOWN($DO140,-1),宝石属性!$B$25:$N$41,2,0)*VLOOKUP(ROUNDDOWN($DO140,-1),宝石属性!$B$25:$N$41,3,0)+VLOOKUP($DP$2,职业被动!$B$6:$M$29,COLUMNS(职业被动!$B$6:F$29),0)*$DO140,0)</f>
        <v>1440</v>
      </c>
      <c r="DS140" s="9">
        <f>ROUND(属性投放!G$4+装备属性!G$4*IF($DO140&lt;10,1,ROUNDDOWN($DO140,-1))+SUM(属性投放!H$37:H$45)*$DO140+VLOOKUP($DP$2,一级属性!$E$41:$P$64,COLUMNS(一级属性!$E$41:J$64),0)*($DO140+0.25*IF($DO140&lt;10,1,ROUNDDOWN($DO140,-1)))+VLOOKUP($DP$2,宝石属性!$B$43:$M$66,COLUMNS(宝石属性!$B$43:G$66),0)*10*VLOOKUP(ROUNDDOWN($DO140,-1),宝石属性!$B$25:$N$41,2,0)*VLOOKUP(ROUNDDOWN($DO140,-1),宝石属性!$B$25:$N$41,3,0)+VLOOKUP($DP$2,职业被动!$B$6:$M$29,COLUMNS(职业被动!$B$6:G$29),0)*$DO140,0)</f>
        <v>1261</v>
      </c>
      <c r="DT140" s="9">
        <f>ROUND(属性投放!H$4+装备属性!H$4*IF($DO140&lt;10,1,ROUNDDOWN($DO140,-1))+SUM(属性投放!I$37:I$45)*$DO140+VLOOKUP($DP$2,一级属性!$E$41:$P$64,COLUMNS(一级属性!$E$41:K$64),0)*($DO140+0.25*IF($DO140&lt;10,1,ROUNDDOWN($DO140,-1)))+VLOOKUP($DP$2,宝石属性!$B$43:$M$66,COLUMNS(宝石属性!$B$43:H$66),0)*10*VLOOKUP(ROUNDDOWN($DO140,-1),宝石属性!$B$25:$N$41,2,0)*VLOOKUP(ROUNDDOWN($DO140,-1),宝石属性!$B$25:$N$41,3,0)+VLOOKUP($DP$2,职业被动!$B$6:$M$29,COLUMNS(职业被动!$B$6:H$29),0)*$DO140,0)</f>
        <v>1024</v>
      </c>
      <c r="DU140" s="9">
        <f>ROUND(属性投放!I$4+装备属性!I$4*IF($DO140&lt;10,1,ROUNDDOWN($DO140,-1))+SUM(属性投放!J$37:J$45)*$DO140+VLOOKUP($DP$2,一级属性!$E$41:$P$64,COLUMNS(一级属性!$E$41:L$64),0)*($DO140+0.25*IF($DO140&lt;10,1,ROUNDDOWN($DO140,-1)))+VLOOKUP($DP$2,宝石属性!$B$43:$M$66,COLUMNS(宝石属性!$B$43:I$66),0)*10*VLOOKUP(ROUNDDOWN($DO140,-1),宝石属性!$B$25:$N$41,2,0)*VLOOKUP(ROUNDDOWN($DO140,-1),宝石属性!$B$25:$N$41,3,0)+VLOOKUP($DP$2,职业被动!$B$6:$M$29,COLUMNS(职业被动!$B$6:I$29),0)*$DO140,0)</f>
        <v>1317</v>
      </c>
      <c r="DV140" s="9">
        <f>ROUND(属性投放!J$4+装备属性!J$4*IF($DO140&lt;10,1,ROUNDDOWN($DO140,-1))+SUM(属性投放!K$37:K$45)*$DO140+VLOOKUP($DP$2,一级属性!$E$41:$P$64,COLUMNS(一级属性!$E$41:M$64),0)*($DO140+0.25*IF($DO140&lt;10,1,ROUNDDOWN($DO140,-1)))+VLOOKUP($DP$2,宝石属性!$B$43:$M$66,COLUMNS(宝石属性!$B$43:J$66),0)*10*VLOOKUP(ROUNDDOWN($DO140,-1),宝石属性!$B$25:$N$41,2,0)*VLOOKUP(ROUNDDOWN($DO140,-1),宝石属性!$B$25:$N$41,3,0)+VLOOKUP($DP$2,职业被动!$B$6:$M$29,COLUMNS(职业被动!$B$6:J$29),0)*$DO140,0)</f>
        <v>953</v>
      </c>
      <c r="DW140" s="9">
        <f>ROUND(属性投放!K$4+装备属性!K$4*IF($DO140&lt;10,1,ROUNDDOWN($DO140,-1))+SUM(属性投放!L$37:L$45)*$DO140+VLOOKUP($DP$2,一级属性!$E$41:$P$64,COLUMNS(一级属性!$E$41:N$64),0)*($DO140+0.25*IF($DO140&lt;10,1,ROUNDDOWN($DO140,-1)))+VLOOKUP($DP$2,宝石属性!$B$43:$M$66,COLUMNS(宝石属性!$B$43:K$66),0)*10*VLOOKUP(ROUNDDOWN($DO140,-1),宝石属性!$B$25:$N$41,2,0)*VLOOKUP(ROUNDDOWN($DO140,-1),宝石属性!$B$25:$N$41,3,0)+VLOOKUP($DP$2,职业被动!$B$6:$M$29,COLUMNS(职业被动!$B$6:K$29),0)*$DO140,0)</f>
        <v>639</v>
      </c>
      <c r="DX140" s="9">
        <f>ROUND(属性投放!L$4+装备属性!L$4*IF($DO140&lt;10,1,ROUNDDOWN($DO140,-1))+SUM(属性投放!M$37:M$45)*$DO140+VLOOKUP($DP$2,一级属性!$E$41:$P$64,COLUMNS(一级属性!$E$41:O$64),0)*($DO140+0.25*IF($DO140&lt;10,1,ROUNDDOWN($DO140,-1)))+VLOOKUP($DP$2,宝石属性!$B$43:$M$66,COLUMNS(宝石属性!$B$43:L$66),0)*10*VLOOKUP(ROUNDDOWN($DO140,-1),宝石属性!$B$25:$N$41,2,0)*VLOOKUP(ROUNDDOWN($DO140,-1),宝石属性!$B$25:$N$41,3,0)+VLOOKUP($DP$2,职业被动!$B$6:$M$29,COLUMNS(职业被动!$B$6:L$29),0)*$DO140,0)</f>
        <v>41</v>
      </c>
      <c r="DY140" s="9">
        <f>ROUND(属性投放!M$4+装备属性!M$4*IF($DO140&lt;10,1,ROUNDDOWN($DO140,-1))+SUM(属性投放!N$37:N$45)*$DO140+VLOOKUP($DP$2,一级属性!$E$41:$P$64,COLUMNS(一级属性!$E$41:P$64),0)*($DO140+0.25*IF($DO140&lt;10,1,ROUNDDOWN($DO140,-1)))+VLOOKUP($DP$2,宝石属性!$B$43:$M$66,COLUMNS(宝石属性!$B$43:M$66),0)*10*VLOOKUP(ROUNDDOWN($DO140,-1),宝石属性!$B$25:$N$41,2,0)*VLOOKUP(ROUNDDOWN($DO140,-1),宝石属性!$B$25:$N$41,3,0)+VLOOKUP($DP$2,职业被动!$B$6:$M$29,COLUMNS(职业被动!$B$6:M$29),0)*$DO140,0)</f>
        <v>1411</v>
      </c>
      <c r="DZ140" s="48">
        <f>属性价值和能力评分!$F$9+ROUND(属性价值和能力评分!$F$38*10,0)*DO140+ROUND((SUM(装备属性!$W$9:$W$14)+属性价值和能力评分!$F$38*1.25+1.4+2.8)*IF(DO140&lt;10,1,ROUNDDOWN(DO140,-1)),0)+15*VLOOKUP(ROUNDDOWN(DO140,-1),宝石属性!$B$26:$D$41,2,0)*6*VLOOKUP(ROUNDDOWN(DO140,-1),宝石属性!$B$26:$D$41,3,0)+(属性价值和能力评分!$F$49*9+属性价值和能力评分!$F$50*2+属性价值和能力评分!$F$53*8/5)*DO140</f>
        <v>24840</v>
      </c>
      <c r="EA140" s="17"/>
      <c r="EB140" s="1">
        <v>137</v>
      </c>
      <c r="EC140" s="1">
        <f>ROUND(CC140/MAX(CE140/10,((CE140*(1+属性投放!$E$8)-CF140+属性投放!$F$8*EB140)*(1+属性投放!$G$8)*(1+属性投放!$H$8))),1)</f>
        <v>2.8</v>
      </c>
      <c r="ED140" s="1">
        <f>ROUND(CP140/MAX(CE140/10,((CE140*(1+属性投放!$E$8)-CS140+属性投放!$F$8*EB140)*(1+属性投放!$G$8)*(1+属性投放!$H$8))),1)</f>
        <v>2.6</v>
      </c>
      <c r="EE140" s="1">
        <f>ROUND(DC140/MAX(CE140/10,((CE140*(1+属性投放!$E$8)-DF140+属性投放!$F$8*EB140)*(1+属性投放!$G$8)*(1+属性投放!$H$8))),1)</f>
        <v>24.5</v>
      </c>
      <c r="EF140" s="1">
        <f>ROUND(DP140/MAX(CE140/10,((CE140*(1+属性投放!$E$8)-DS140+属性投放!$F$8*EB140)*(1+属性投放!$G$8)*(1+属性投放!$H$8))),1)</f>
        <v>6.6</v>
      </c>
      <c r="EH140" s="1">
        <f>ROUND(CC140/MAX(属性投放!$F$9*EB140,((CT140*(1+属性投放!$E$9)-CH140+属性投放!$F$9*EB140)*(1+属性投放!$G$9)*(1+属性投放!$H$9))),1)</f>
        <v>2.6</v>
      </c>
      <c r="EI140" s="1">
        <f>ROUND(CP140/MAX(属性投放!$F$9*EB140,((CT140*(1+属性投放!$E$9)-CU140+属性投放!$F$9*EB140)*(1+属性投放!$G$9)*(1+属性投放!$H$9))),1)</f>
        <v>3.3</v>
      </c>
      <c r="EJ140" s="1">
        <f>ROUND(DC140/MAX(属性投放!$F$9*EB140,((CT140*(1+属性投放!$E$9)-DH140+属性投放!$F$9*EB140)*(1+属性投放!$G$9)*(1+属性投放!$H$9))),1)</f>
        <v>2.8</v>
      </c>
      <c r="EK140" s="1">
        <f>ROUND(DP140/MAX(属性投放!$F$9*EB140,((CT140*(1+属性投放!$E$9)-DU140+属性投放!$F$9*EB140)*(1+属性投放!$G$9)*(1+属性投放!$H$9))),1)</f>
        <v>6</v>
      </c>
      <c r="EM140" s="1">
        <f>ROUND(CC140/((BW140*(1+属性投放!$E$10)+属性投放!$F$10*EB140)*(1+属性投放!$G$10)*(1+属性投放!$H$10)),1)</f>
        <v>5.6</v>
      </c>
      <c r="EN140" s="1">
        <f>ROUND(CP140/((BW140*(1+属性投放!$E$10)+属性投放!$F$10*EB140)*(1+属性投放!$G$10)*(1+属性投放!$H$10)),1)</f>
        <v>5.6</v>
      </c>
      <c r="EO140" s="1">
        <f>ROUND(DC140/((BW140*(1+属性投放!$E$10)+属性投放!$F$10*EB140)*(1+属性投放!$G$10)*(1+属性投放!$H$10)),1)</f>
        <v>6.5</v>
      </c>
      <c r="EP140" s="1">
        <f>ROUND(DP140/((BW140*(1+属性投放!$E$10)+属性投放!$F$10*EB140)*(1+属性投放!$G$10)*(1+属性投放!$H$10)),1)</f>
        <v>14.2</v>
      </c>
    </row>
    <row r="141" spans="2:146">
      <c r="B141" s="1">
        <v>138</v>
      </c>
      <c r="C141" s="9">
        <f>ROUND(属性投放!D$4+装备属性!D$4*IF($B141&lt;10,1,ROUNDDOWN($B141,-1))+SUM(属性投放!E$37:E$45)*$B141+VLOOKUP($C$2,一级属性!$E$41:$P$64,COLUMNS(一级属性!$E$41:G$64),0)*($B141+0.25*IF($B141&lt;10,1,ROUNDDOWN($B141,-1)))+VLOOKUP($C$2,宝石属性!$B$43:$M$66,COLUMNS(宝石属性!$B$43:D$66),0)*10*VLOOKUP(ROUNDDOWN($B141,-1),宝石属性!$B$25:$N$41,2,0)*VLOOKUP(ROUNDDOWN($B141,-1),宝石属性!$B$25:$N$41,3,0)+VLOOKUP($C$2,职业被动!$B$6:$M$29,COLUMNS(职业被动!$B$6:D$29),0)*$B141,0)</f>
        <v>7670</v>
      </c>
      <c r="D141" s="9">
        <f>ROUND(属性投放!E$4+装备属性!E$4*IF($B141&lt;10,1,ROUNDDOWN($B141,-1))+SUM(属性投放!F$37:F$38)*$B141+VLOOKUP($C$2,一级属性!$E$67:$P$90,COLUMNS(一级属性!$E$67:H$90),0)*$B141+VLOOKUP($C$2,宝石属性!$B$43:$M$66,COLUMNS(宝石属性!$B$43:E$66),0)*10*VLOOKUP(ROUNDDOWN($B141,-1),宝石属性!$B$25:$N$41,2,0)*VLOOKUP(ROUNDDOWN($B141,-1),宝石属性!$B$25:$N$41,3,0)+VLOOKUP($C$2,职业被动!$B$6:$M$29,COLUMNS(职业被动!$B$6:E$29),0)*$B141,0)</f>
        <v>3336</v>
      </c>
      <c r="E141" s="9">
        <f>ROUND(属性投放!F$4+装备属性!F$4*IF($B141&lt;10,1,ROUNDDOWN($B141,-1))+SUM(属性投放!G$37:G$38)*$B141+VLOOKUP($C$2,一级属性!$E$67:$P$90,COLUMNS(一级属性!$E$67:I$90),0)*$B141+VLOOKUP($C$2,宝石属性!$B$43:$M$66,COLUMNS(宝石属性!$B$43:F$66),0)*10*VLOOKUP(ROUNDDOWN($B141,-1),宝石属性!$B$25:$N$41,2,0)*VLOOKUP(ROUNDDOWN($B141,-1),宝石属性!$B$25:$N$41,3,0)+VLOOKUP($C$2,职业被动!$B$6:$M$29,COLUMNS(职业被动!$B$6:F$29),0)*$B141,0)</f>
        <v>2637</v>
      </c>
      <c r="F141" s="9">
        <f>ROUND(属性投放!G$4+装备属性!G$4*IF($B141&lt;10,1,ROUNDDOWN($B141,-1))+SUM(属性投放!H$37:H$38)*$B141+VLOOKUP($C$2,一级属性!$E$67:$P$90,COLUMNS(一级属性!$E$67:J$90),0)*$B141+VLOOKUP($C$2,宝石属性!$B$43:$M$66,COLUMNS(宝石属性!$B$43:G$66),0)*10*VLOOKUP(ROUNDDOWN($B141,-1),宝石属性!$B$25:$N$41,2,0)*VLOOKUP(ROUNDDOWN($B141,-1),宝石属性!$B$25:$N$41,3,0)+VLOOKUP($C$2,职业被动!$B$6:$M$29,COLUMNS(职业被动!$B$6:G$29),0)*$B141,0)</f>
        <v>1403</v>
      </c>
      <c r="G141" s="9">
        <f>ROUND(属性投放!H$4+装备属性!H$4*IF($B141&lt;10,1,ROUNDDOWN($B141,-1))+SUM(属性投放!I$37:I$38)*$B141+VLOOKUP($C$2,一级属性!$E$67:$P$90,COLUMNS(一级属性!$E$67:K$90),0)*$B141+VLOOKUP($C$2,宝石属性!$B$43:$M$66,COLUMNS(宝石属性!$B$43:H$66),0)*10*VLOOKUP(ROUNDDOWN($B141,-1),宝石属性!$B$25:$N$41,2,0)*VLOOKUP(ROUNDDOWN($B141,-1),宝石属性!$B$25:$N$41,3,0)+VLOOKUP($C$2,职业被动!$B$6:$M$29,COLUMNS(职业被动!$B$6:H$29),0)*$B141,0)</f>
        <v>889</v>
      </c>
      <c r="H141" s="9">
        <f>ROUND(属性投放!I$4+装备属性!I$4*IF($B141&lt;10,1,ROUNDDOWN($B141,-1))+SUM(属性投放!J$37:J$38)*$B141+VLOOKUP($C$2,一级属性!$E$67:$P$90,COLUMNS(一级属性!$E$67:L$90),0)*$B141+VLOOKUP($C$2,宝石属性!$B$43:$M$66,COLUMNS(宝石属性!$B$43:I$66),0)*10*VLOOKUP(ROUNDDOWN($B141,-1),宝石属性!$B$25:$N$41,2,0)*VLOOKUP(ROUNDDOWN($B141,-1),宝石属性!$B$25:$N$41,3,0)+VLOOKUP($C$2,职业被动!$B$6:$M$29,COLUMNS(职业被动!$B$6:I$29),0)*$B141,0)</f>
        <v>1464</v>
      </c>
      <c r="I141" s="9">
        <f>ROUND(属性投放!J$4+装备属性!J$4*IF($B141&lt;10,1,ROUNDDOWN($B141,-1))+SUM(属性投放!K$37:K$38)*$B141+VLOOKUP($C$2,一级属性!$E$67:$P$90,COLUMNS(一级属性!$E$67:M$90),0)*$B141+VLOOKUP($C$2,宝石属性!$B$43:$M$66,COLUMNS(宝石属性!$B$43:J$66),0)*10*VLOOKUP(ROUNDDOWN($B141,-1),宝石属性!$B$25:$N$41,2,0)*VLOOKUP(ROUNDDOWN($B141,-1),宝石属性!$B$25:$N$41,3,0)+VLOOKUP($C$2,职业被动!$B$6:$M$29,COLUMNS(职业被动!$B$6:J$29),0)*$B141,0)</f>
        <v>959</v>
      </c>
      <c r="J141" s="9">
        <f>ROUND(属性投放!K$4+装备属性!K$4*IF($B141&lt;10,1,ROUNDDOWN($B141,-1))+SUM(属性投放!L$37:L$38)*$B141+VLOOKUP($C$2,一级属性!$E$67:$P$90,COLUMNS(一级属性!$E$67:N$90),0)*$B141+VLOOKUP($C$2,宝石属性!$B$43:$M$66,COLUMNS(宝石属性!$B$43:K$66),0)*10*VLOOKUP(ROUNDDOWN($B141,-1),宝石属性!$B$25:$N$41,2,0)*VLOOKUP(ROUNDDOWN($B141,-1),宝石属性!$B$25:$N$41,3,0)+VLOOKUP($C$2,职业被动!$B$6:$M$29,COLUMNS(职业被动!$B$6:K$29),0)*$B141,0)</f>
        <v>479</v>
      </c>
      <c r="K141" s="9">
        <f>ROUND(属性投放!L$4+装备属性!L$4*IF($B141&lt;10,1,ROUNDDOWN($B141,-1))+SUM(属性投放!M$37:M$38)*$B141+VLOOKUP($C$2,一级属性!$E$67:$P$90,COLUMNS(一级属性!$E$67:O$90),0)*$B141+VLOOKUP($C$2,宝石属性!$B$43:$M$66,COLUMNS(宝石属性!$B$43:L$66),0)*10*VLOOKUP(ROUNDDOWN($B141,-1),宝石属性!$B$25:$N$41,2,0)*VLOOKUP(ROUNDDOWN($B141,-1),宝石属性!$B$25:$N$41,3,0)+VLOOKUP($C$2,职业被动!$B$6:$M$29,COLUMNS(职业被动!$B$6:L$29),0)*$B141,0)</f>
        <v>41</v>
      </c>
      <c r="L141" s="9">
        <f>ROUND(属性投放!M$4+装备属性!M$4*IF($B141&lt;10,1,ROUNDDOWN($B141,-1))+SUM(属性投放!N$37:N$38)*$B141+VLOOKUP($C$2,一级属性!$E$67:$P$90,COLUMNS(一级属性!$E$67:P$90),0)*$B141+VLOOKUP($C$2,宝石属性!$B$43:$M$66,COLUMNS(宝石属性!$B$43:M$66),0)*10*VLOOKUP(ROUNDDOWN($B141,-1),宝石属性!$B$25:$N$41,2,0)*VLOOKUP(ROUNDDOWN($B141,-1),宝石属性!$B$25:$N$41,3,0)+VLOOKUP($C$2,职业被动!$B$6:$M$29,COLUMNS(职业被动!$B$6:M$29),0)*$B141,0)</f>
        <v>1501</v>
      </c>
      <c r="M141" s="48">
        <f>属性价值和能力评分!$F$9+ROUND(属性价值和能力评分!$F$38*10,0)*B141+ROUND((SUM(装备属性!$W$9:$W$14)+属性价值和能力评分!$F$38*1.25+1.4+2.8)*IF(B141&lt;10,1,ROUNDDOWN(B141,-1)),0)+15*VLOOKUP(ROUNDDOWN(B141,-1),宝石属性!$B$26:$D$41,2,0)*6*VLOOKUP(ROUNDDOWN(B141,-1),宝石属性!$B$26:$D$41,3,0)+(属性价值和能力评分!$F$49*9+属性价值和能力评分!$F$50*2+属性价值和能力评分!$F$53*8/5)*B141</f>
        <v>24960</v>
      </c>
      <c r="N141" s="20"/>
      <c r="O141" s="1">
        <v>138</v>
      </c>
      <c r="P141" s="9">
        <f>ROUND(属性投放!D$4+装备属性!D$4*IF($O141&lt;10,1,ROUNDDOWN($O141,-1))+SUM(属性投放!E$37:E$45)*$O141+VLOOKUP($P$2,一级属性!$E$41:$P$64,COLUMNS(一级属性!$E$41:G$64),0)*($O141+0.25*IF($O141&lt;10,1,ROUNDDOWN($O141,-1)))+VLOOKUP($P$2,宝石属性!$B$43:$M$66,COLUMNS(宝石属性!$B$43:D$66),0)*10*VLOOKUP(ROUNDDOWN($O141,-1),宝石属性!$B$25:$N$41,2,0)*VLOOKUP(ROUNDDOWN($O141,-1),宝石属性!$B$25:$N$41,3,0)+VLOOKUP($P$2,职业被动!$B$6:$M$29,COLUMNS(职业被动!$B$6:D$29),0)*$O141,0)</f>
        <v>9602</v>
      </c>
      <c r="Q141" s="9">
        <f>ROUND(属性投放!E$4+装备属性!E$4*IF($O141&lt;10,1,ROUNDDOWN($O141,-1))+SUM(属性投放!F$37:F$45)*$O141+VLOOKUP($P$2,一级属性!$E$41:$P$64,COLUMNS(一级属性!$E$41:H$64),0)*($O141+0.25*IF($O141&lt;10,1,ROUNDDOWN($O141,-1)))+VLOOKUP($P$2,宝石属性!$B$43:$M$66,COLUMNS(宝石属性!$B$43:E$66),0)*10*VLOOKUP(ROUNDDOWN($O141,-1),宝石属性!$B$25:$N$41,2,0)*VLOOKUP(ROUNDDOWN($O141,-1),宝石属性!$B$25:$N$41,3,0)+VLOOKUP($P$2,职业被动!$B$6:$M$29,COLUMNS(职业被动!$B$6:E$29),0)*$O141,0)</f>
        <v>5894</v>
      </c>
      <c r="R141" s="9">
        <f>ROUND(属性投放!F$4+装备属性!F$4*IF($O141&lt;10,1,ROUNDDOWN($O141,-1))+SUM(属性投放!G$37:G$45)*$O141+VLOOKUP($P$2,一级属性!$E$41:$P$64,COLUMNS(一级属性!$E$41:I$64),0)*($O141+0.25*IF($O141&lt;10,1,ROUNDDOWN($O141,-1)))+VLOOKUP($P$2,宝石属性!$B$43:$M$66,COLUMNS(宝石属性!$B$43:F$66),0)*10*VLOOKUP(ROUNDDOWN($O141,-1),宝石属性!$B$25:$N$41,2,0)*VLOOKUP(ROUNDDOWN($O141,-1),宝石属性!$B$25:$N$41,3,0)+VLOOKUP($P$2,职业被动!$B$6:$M$29,COLUMNS(职业被动!$B$6:F$29),0)*$O141,0)</f>
        <v>1442</v>
      </c>
      <c r="S141" s="9">
        <f>ROUND(属性投放!G$4+装备属性!G$4*IF($O141&lt;10,1,ROUNDDOWN($O141,-1))+SUM(属性投放!H$37:H$45)*$O141+VLOOKUP($P$2,一级属性!$E$41:$P$64,COLUMNS(一级属性!$E$41:J$64),0)*($O141+0.25*IF($O141&lt;10,1,ROUNDDOWN($O141,-1)))+VLOOKUP($P$2,宝石属性!$B$43:$M$66,COLUMNS(宝石属性!$B$43:G$66),0)*10*VLOOKUP(ROUNDDOWN($O141,-1),宝石属性!$B$25:$N$41,2,0)*VLOOKUP(ROUNDDOWN($O141,-1),宝石属性!$B$25:$N$41,3,0)+VLOOKUP($P$2,职业被动!$B$6:$M$29,COLUMNS(职业被动!$B$6:G$29),0)*$O141,0)</f>
        <v>1265</v>
      </c>
      <c r="T141" s="9">
        <f>ROUND(属性投放!H$4+装备属性!H$4*IF($O141&lt;10,1,ROUNDDOWN($O141,-1))+SUM(属性投放!I$37:I$45)*$O141+VLOOKUP($P$2,一级属性!$E$41:$P$64,COLUMNS(一级属性!$E$41:K$64),0)*($O141+0.25*IF($O141&lt;10,1,ROUNDDOWN($O141,-1)))+VLOOKUP($P$2,宝石属性!$B$43:$M$66,COLUMNS(宝石属性!$B$43:H$66),0)*10*VLOOKUP(ROUNDDOWN($O141,-1),宝石属性!$B$25:$N$41,2,0)*VLOOKUP(ROUNDDOWN($O141,-1),宝石属性!$B$25:$N$41,3,0)+VLOOKUP($P$2,职业被动!$B$6:$M$29,COLUMNS(职业被动!$B$6:H$29),0)*$O141,0)</f>
        <v>1539</v>
      </c>
      <c r="U141" s="9">
        <f>ROUND(属性投放!I$4+装备属性!I$4*IF($O141&lt;10,1,ROUNDDOWN($O141,-1))+SUM(属性投放!J$37:J$45)*$O141+VLOOKUP($P$2,一级属性!$E$41:$P$64,COLUMNS(一级属性!$E$41:L$64),0)*($O141+0.25*IF($O141&lt;10,1,ROUNDDOWN($O141,-1)))+VLOOKUP($P$2,宝石属性!$B$43:$M$66,COLUMNS(宝石属性!$B$43:I$66),0)*10*VLOOKUP(ROUNDDOWN($O141,-1),宝石属性!$B$25:$N$41,2,0)*VLOOKUP(ROUNDDOWN($O141,-1),宝石属性!$B$25:$N$41,3,0)+VLOOKUP($P$2,职业被动!$B$6:$M$29,COLUMNS(职业被动!$B$6:I$29),0)*$O141,0)</f>
        <v>1561</v>
      </c>
      <c r="V141" s="9">
        <f>ROUND(属性投放!J$4+装备属性!J$4*IF($O141&lt;10,1,ROUNDDOWN($O141,-1))+SUM(属性投放!K$37:K$45)*$O141+VLOOKUP($P$2,一级属性!$E$41:$P$64,COLUMNS(一级属性!$E$41:M$64),0)*($O141+0.25*IF($O141&lt;10,1,ROUNDDOWN($O141,-1)))+VLOOKUP($P$2,宝石属性!$B$43:$M$66,COLUMNS(宝石属性!$B$43:J$66),0)*10*VLOOKUP(ROUNDDOWN($O141,-1),宝石属性!$B$25:$N$41,2,0)*VLOOKUP(ROUNDDOWN($O141,-1),宝石属性!$B$25:$N$41,3,0)+VLOOKUP($P$2,职业被动!$B$6:$M$29,COLUMNS(职业被动!$B$6:J$29),0)*$O141,0)</f>
        <v>1077</v>
      </c>
      <c r="W141" s="9">
        <f>ROUND(属性投放!K$4+装备属性!K$4*IF($O141&lt;10,1,ROUNDDOWN($O141,-1))+SUM(属性投放!L$37:L$45)*$O141+VLOOKUP($P$2,一级属性!$E$41:$P$64,COLUMNS(一级属性!$E$41:N$64),0)*($O141+0.25*IF($O141&lt;10,1,ROUNDDOWN($O141,-1)))+VLOOKUP($P$2,宝石属性!$B$43:$M$66,COLUMNS(宝石属性!$B$43:K$66),0)*10*VLOOKUP(ROUNDDOWN($O141,-1),宝石属性!$B$25:$N$41,2,0)*VLOOKUP(ROUNDDOWN($O141,-1),宝石属性!$B$25:$N$41,3,0)+VLOOKUP($P$2,职业被动!$B$6:$M$29,COLUMNS(职业被动!$B$6:K$29),0)*$O141,0)</f>
        <v>639</v>
      </c>
      <c r="X141" s="9">
        <f>ROUND(属性投放!L$4+装备属性!L$4*IF($O141&lt;10,1,ROUNDDOWN($O141,-1))+SUM(属性投放!M$37:M$45)*$O141+VLOOKUP($P$2,一级属性!$E$41:$P$64,COLUMNS(一级属性!$E$41:O$64),0)*($O141+0.25*IF($O141&lt;10,1,ROUNDDOWN($O141,-1)))+VLOOKUP($P$2,宝石属性!$B$43:$M$66,COLUMNS(宝石属性!$B$43:L$66),0)*10*VLOOKUP(ROUNDDOWN($O141,-1),宝石属性!$B$25:$N$41,2,0)*VLOOKUP(ROUNDDOWN($O141,-1),宝石属性!$B$25:$N$41,3,0)+VLOOKUP($P$2,职业被动!$B$6:$M$29,COLUMNS(职业被动!$B$6:L$29),0)*$O141,0)</f>
        <v>41</v>
      </c>
      <c r="Y141" s="9">
        <f>ROUND(属性投放!M$4+装备属性!M$4*IF($O141&lt;10,1,ROUNDDOWN($O141,-1))+SUM(属性投放!N$37:N$45)*$O141+VLOOKUP($P$2,一级属性!$E$41:$P$64,COLUMNS(一级属性!$E$41:P$64),0)*($O141+0.25*IF($O141&lt;10,1,ROUNDDOWN($O141,-1)))+VLOOKUP($P$2,宝石属性!$B$43:$M$66,COLUMNS(宝石属性!$B$43:M$66),0)*10*VLOOKUP(ROUNDDOWN($O141,-1),宝石属性!$B$25:$N$41,2,0)*VLOOKUP(ROUNDDOWN($O141,-1),宝石属性!$B$25:$N$41,3,0)+VLOOKUP($P$2,职业被动!$B$6:$M$29,COLUMNS(职业被动!$B$6:M$29),0)*$O141,0)</f>
        <v>1501</v>
      </c>
      <c r="Z141" s="48">
        <f>属性价值和能力评分!$F$9+ROUND(属性价值和能力评分!$F$38*10,0)*O141+ROUND((SUM(装备属性!$W$9:$W$14)+属性价值和能力评分!$F$38*1.25+1.4+2.8)*IF(O141&lt;10,1,ROUNDDOWN(O141,-1)),0)+15*VLOOKUP(ROUNDDOWN(O141,-1),宝石属性!$B$26:$D$41,2,0)*6*VLOOKUP(ROUNDDOWN(O141,-1),宝石属性!$B$26:$D$41,3,0)+(属性价值和能力评分!$F$49*9+属性价值和能力评分!$F$50*2+属性价值和能力评分!$F$53*8/5)*O141</f>
        <v>24960</v>
      </c>
      <c r="AB141" s="1">
        <v>138</v>
      </c>
      <c r="AC141" s="9">
        <f>ROUND(属性投放!D$4+装备属性!D$4*IF($AB141&lt;10,1,ROUNDDOWN($AB141,-1))+SUM(属性投放!E$37:E$45)*$AB141+VLOOKUP($AC$2,一级属性!$E$41:$P$64,COLUMNS(一级属性!$E$41:G$64),0)*($AB141+0.25*IF($AB141&lt;10,1,ROUNDDOWN($AB141,-1)))+VLOOKUP($AC$2,宝石属性!$B$43:$M$66,COLUMNS(宝石属性!$B$43:D$66),0)*10*VLOOKUP(ROUNDDOWN($AB141,-1),宝石属性!$B$25:$N$41,2,0)*VLOOKUP(ROUNDDOWN($AB141,-1),宝石属性!$B$25:$N$41,3,0)+VLOOKUP($AC$2,职业被动!$B$6:$M$29,COLUMNS(职业被动!$B$6:D$29),0)*$AB141,0)</f>
        <v>8636</v>
      </c>
      <c r="AD141" s="9">
        <f>ROUND(属性投放!E$4+装备属性!E$4*IF($AB141&lt;10,1,ROUNDDOWN($AB141,-1))+SUM(属性投放!F$37:F$45)*$AB141+VLOOKUP($AC$2,一级属性!$E$41:$P$64,COLUMNS(一级属性!$E$41:H$64),0)*($AB141+0.25*IF($AB141&lt;10,1,ROUNDDOWN($AB141,-1)))+VLOOKUP($AC$2,宝石属性!$B$43:$M$66,COLUMNS(宝石属性!$B$43:E$66),0)*10*VLOOKUP(ROUNDDOWN($AB141,-1),宝石属性!$B$25:$N$41,2,0)*VLOOKUP(ROUNDDOWN($AB141,-1),宝石属性!$B$25:$N$41,3,0)+VLOOKUP($AC$2,职业被动!$B$6:$M$29,COLUMNS(职业被动!$B$6:E$29),0)*$AB141,0)</f>
        <v>3336</v>
      </c>
      <c r="AE141" s="9">
        <f>ROUND(属性投放!F$4+装备属性!F$4*IF($AB141&lt;10,1,ROUNDDOWN($AB141,-1))+SUM(属性投放!G$37:G$45)*$AB141+VLOOKUP($AC$2,一级属性!$E$41:$P$64,COLUMNS(一级属性!$E$41:I$64),0)*($AB141+0.25*IF($AB141&lt;10,1,ROUNDDOWN($AB141,-1)))+VLOOKUP($AC$2,宝石属性!$B$43:$M$66,COLUMNS(宝石属性!$B$43:F$66),0)*10*VLOOKUP(ROUNDDOWN($AB141,-1),宝石属性!$B$25:$N$41,2,0)*VLOOKUP(ROUNDDOWN($AB141,-1),宝石属性!$B$25:$N$41,3,0)+VLOOKUP($AC$2,职业被动!$B$6:$M$29,COLUMNS(职业被动!$B$6:F$29),0)*$AB141,0)</f>
        <v>2284</v>
      </c>
      <c r="AF141" s="9">
        <f>ROUND(属性投放!G$4+装备属性!G$4*IF($AB141&lt;10,1,ROUNDDOWN($AB141,-1))+SUM(属性投放!H$37:H$45)*$AB141+VLOOKUP($AC$2,一级属性!$E$41:$P$64,COLUMNS(一级属性!$E$41:J$64),0)*($AB141+0.25*IF($AB141&lt;10,1,ROUNDDOWN($AB141,-1)))+VLOOKUP($AC$2,宝石属性!$B$43:$M$66,COLUMNS(宝石属性!$B$43:G$66),0)*10*VLOOKUP(ROUNDDOWN($AB141,-1),宝石属性!$B$25:$N$41,2,0)*VLOOKUP(ROUNDDOWN($AB141,-1),宝石属性!$B$25:$N$41,3,0)+VLOOKUP($AC$2,职业被动!$B$6:$M$29,COLUMNS(职业被动!$B$6:G$29),0)*$AB141,0)</f>
        <v>1541</v>
      </c>
      <c r="AG141" s="9">
        <f>ROUND(属性投放!H$4+装备属性!H$4*IF($AB141&lt;10,1,ROUNDDOWN($AB141,-1))+SUM(属性投放!I$37:I$45)*$AB141+VLOOKUP($AC$2,一级属性!$E$41:$P$64,COLUMNS(一级属性!$E$41:K$64),0)*($AB141+0.25*IF($AB141&lt;10,1,ROUNDDOWN($AB141,-1)))+VLOOKUP($AC$2,宝石属性!$B$43:$M$66,COLUMNS(宝石属性!$B$43:H$66),0)*10*VLOOKUP(ROUNDDOWN($AB141,-1),宝石属性!$B$25:$N$41,2,0)*VLOOKUP(ROUNDDOWN($AB141,-1),宝石属性!$B$25:$N$41,3,0)+VLOOKUP($AC$2,职业被动!$B$6:$M$29,COLUMNS(职业被动!$B$6:H$29),0)*$AB141,0)</f>
        <v>889</v>
      </c>
      <c r="AH141" s="9">
        <f>ROUND(属性投放!I$4+装备属性!I$4*IF($AB141&lt;10,1,ROUNDDOWN($AB141,-1))+SUM(属性投放!J$37:J$45)*$AB141+VLOOKUP($AC$2,一级属性!$E$41:$P$64,COLUMNS(一级属性!$E$41:L$64),0)*($AB141+0.25*IF($AB141&lt;10,1,ROUNDDOWN($AB141,-1)))+VLOOKUP($AC$2,宝石属性!$B$43:$M$66,COLUMNS(宝石属性!$B$43:I$66),0)*10*VLOOKUP(ROUNDDOWN($AB141,-1),宝石属性!$B$25:$N$41,2,0)*VLOOKUP(ROUNDDOWN($AB141,-1),宝石属性!$B$25:$N$41,3,0)+VLOOKUP($AC$2,职业被动!$B$6:$M$29,COLUMNS(职业被动!$B$6:I$29),0)*$AB141,0)</f>
        <v>1459</v>
      </c>
      <c r="AI141" s="9">
        <f>ROUND(属性投放!J$4+装备属性!J$4*IF($AB141&lt;10,1,ROUNDDOWN($AB141,-1))+SUM(属性投放!K$37:K$45)*$AB141+VLOOKUP($AC$2,一级属性!$E$41:$P$64,COLUMNS(一级属性!$E$41:M$64),0)*($AB141+0.25*IF($AB141&lt;10,1,ROUNDDOWN($AB141,-1)))+VLOOKUP($AC$2,宝石属性!$B$43:$M$66,COLUMNS(宝石属性!$B$43:J$66),0)*10*VLOOKUP(ROUNDDOWN($AB141,-1),宝石属性!$B$25:$N$41,2,0)*VLOOKUP(ROUNDDOWN($AB141,-1),宝石属性!$B$25:$N$41,3,0)+VLOOKUP($AC$2,职业被动!$B$6:$M$29,COLUMNS(职业被动!$B$6:J$29),0)*$AB141,0)</f>
        <v>957</v>
      </c>
      <c r="AJ141" s="9">
        <f>ROUND(属性投放!K$4+装备属性!K$4*IF($AB141&lt;10,1,ROUNDDOWN($AB141,-1))+SUM(属性投放!L$37:L$45)*$AB141+VLOOKUP($AC$2,一级属性!$E$41:$P$64,COLUMNS(一级属性!$E$41:N$64),0)*($AB141+0.25*IF($AB141&lt;10,1,ROUNDDOWN($AB141,-1)))+VLOOKUP($AC$2,宝石属性!$B$43:$M$66,COLUMNS(宝石属性!$B$43:K$66),0)*10*VLOOKUP(ROUNDDOWN($AB141,-1),宝石属性!$B$25:$N$41,2,0)*VLOOKUP(ROUNDDOWN($AB141,-1),宝石属性!$B$25:$N$41,3,0)+VLOOKUP($AC$2,职业被动!$B$6:$M$29,COLUMNS(职业被动!$B$6:K$29),0)*$AB141,0)</f>
        <v>479</v>
      </c>
      <c r="AK141" s="9">
        <f>ROUND(属性投放!L$4+装备属性!L$4*IF($AB141&lt;10,1,ROUNDDOWN($AB141,-1))+SUM(属性投放!M$37:M$45)*$AB141+VLOOKUP($AC$2,一级属性!$E$41:$P$64,COLUMNS(一级属性!$E$41:O$64),0)*($AB141+0.25*IF($AB141&lt;10,1,ROUNDDOWN($AB141,-1)))+VLOOKUP($AC$2,宝石属性!$B$43:$M$66,COLUMNS(宝石属性!$B$43:L$66),0)*10*VLOOKUP(ROUNDDOWN($AB141,-1),宝石属性!$B$25:$N$41,2,0)*VLOOKUP(ROUNDDOWN($AB141,-1),宝石属性!$B$25:$N$41,3,0)+VLOOKUP($AC$2,职业被动!$B$6:$M$29,COLUMNS(职业被动!$B$6:L$29),0)*$AB141,0)</f>
        <v>41</v>
      </c>
      <c r="AL141" s="9">
        <f>ROUND(属性投放!M$4+装备属性!M$4*IF($AB141&lt;10,1,ROUNDDOWN($AB141,-1))+SUM(属性投放!N$37:N$45)*$AB141+VLOOKUP($AC$2,一级属性!$E$41:$P$64,COLUMNS(一级属性!$E$41:P$64),0)*($AB141+0.25*IF($AB141&lt;10,1,ROUNDDOWN($AB141,-1)))+VLOOKUP($AC$2,宝石属性!$B$43:$M$66,COLUMNS(宝石属性!$B$43:M$66),0)*10*VLOOKUP(ROUNDDOWN($AB141,-1),宝石属性!$B$25:$N$41,2,0)*VLOOKUP(ROUNDDOWN($AB141,-1),宝石属性!$B$25:$N$41,3,0)+VLOOKUP($AC$2,职业被动!$B$6:$M$29,COLUMNS(职业被动!$B$6:M$29),0)*$AB141,0)</f>
        <v>1501</v>
      </c>
      <c r="AM141" s="48">
        <f>属性价值和能力评分!$F$9+ROUND(属性价值和能力评分!$F$38*10,0)*AB141+ROUND((SUM(装备属性!$W$9:$W$14)+属性价值和能力评分!$F$38*1.25+1.4+2.8)*IF(AB141&lt;10,1,ROUNDDOWN(AB141,-1)),0)+15*VLOOKUP(ROUNDDOWN(AB141,-1),宝石属性!$B$26:$D$41,2,0)*6*VLOOKUP(ROUNDDOWN(AB141,-1),宝石属性!$B$26:$D$41,3,0)+(属性价值和能力评分!$F$49*9+属性价值和能力评分!$F$50*2+属性价值和能力评分!$F$53*8/5)*AB141</f>
        <v>24960</v>
      </c>
      <c r="AO141" s="1">
        <v>138</v>
      </c>
      <c r="AP141" s="9">
        <f>ROUND(属性投放!D$4+装备属性!D$4*IF($AO141&lt;10,1,ROUNDDOWN($AO141,-1))+SUM(属性投放!E$37:E$45)*$AO141+VLOOKUP($AP$2,一级属性!$E$41:$P$64,COLUMNS(一级属性!$E$41:G$64),0)*($AO141+0.25*IF($AO141&lt;10,1,ROUNDDOWN($AO141,-1)))+VLOOKUP($AP$2,宝石属性!$B$43:$M$66,COLUMNS(宝石属性!$B$43:D$66),0)*10*VLOOKUP(ROUNDDOWN($AO141,-1),宝石属性!$B$25:$N$41,2,0)*VLOOKUP(ROUNDDOWN($AO141,-1),宝石属性!$B$25:$N$41,3,0)+VLOOKUP($AP$2,职业被动!$B$6:$M$29,COLUMNS(职业被动!$B$6:D$29),0)*$AO141,0)</f>
        <v>8636</v>
      </c>
      <c r="AQ141" s="9">
        <f>ROUND(属性投放!E$4+装备属性!E$4*IF($AO141&lt;10,1,ROUNDDOWN($AO141,-1))+SUM(属性投放!F$37:F$45)*$AO141+VLOOKUP($AP$2,一级属性!$E$41:$P$64,COLUMNS(一级属性!$E$41:H$64),0)*($AO141+0.25*IF($AO141&lt;10,1,ROUNDDOWN($AO141,-1)))+VLOOKUP($AP$2,宝石属性!$B$43:$M$66,COLUMNS(宝石属性!$B$43:E$66),0)*10*VLOOKUP(ROUNDDOWN($AO141,-1),宝石属性!$B$25:$N$41,2,0)*VLOOKUP(ROUNDDOWN($AO141,-1),宝石属性!$B$25:$N$41,3,0)+VLOOKUP($AP$2,职业被动!$B$6:$M$29,COLUMNS(职业被动!$B$6:E$29),0)*$AO141,0)</f>
        <v>5894</v>
      </c>
      <c r="AR141" s="9">
        <f>ROUND(属性投放!F$4+装备属性!F$4*IF($AO141&lt;10,1,ROUNDDOWN($AO141,-1))+SUM(属性投放!G$37:G$45)*$AO141+VLOOKUP($AP$2,一级属性!$E$41:$P$64,COLUMNS(一级属性!$E$41:I$64),0)*($AO141+0.25*IF($AO141&lt;10,1,ROUNDDOWN($AO141,-1)))+VLOOKUP($AP$2,宝石属性!$B$43:$M$66,COLUMNS(宝石属性!$B$43:F$66),0)*10*VLOOKUP(ROUNDDOWN($AO141,-1),宝石属性!$B$25:$N$41,2,0)*VLOOKUP(ROUNDDOWN($AO141,-1),宝石属性!$B$25:$N$41,3,0)+VLOOKUP($AP$2,职业被动!$B$6:$M$29,COLUMNS(职业被动!$B$6:F$29),0)*$AO141,0)</f>
        <v>1442</v>
      </c>
      <c r="AS141" s="9">
        <f>ROUND(属性投放!G$4+装备属性!G$4*IF($AO141&lt;10,1,ROUNDDOWN($AO141,-1))+SUM(属性投放!H$37:H$45)*$AO141+VLOOKUP($AP$2,一级属性!$E$41:$P$64,COLUMNS(一级属性!$E$41:J$64),0)*($AO141+0.25*IF($AO141&lt;10,1,ROUNDDOWN($AO141,-1)))+VLOOKUP($AP$2,宝石属性!$B$43:$M$66,COLUMNS(宝石属性!$B$43:G$66),0)*10*VLOOKUP(ROUNDDOWN($AO141,-1),宝石属性!$B$25:$N$41,2,0)*VLOOKUP(ROUNDDOWN($AO141,-1),宝石属性!$B$25:$N$41,3,0)+VLOOKUP($AP$2,职业被动!$B$6:$M$29,COLUMNS(职业被动!$B$6:G$29),0)*$AO141,0)</f>
        <v>1265</v>
      </c>
      <c r="AT141" s="9">
        <f>ROUND(属性投放!H$4+装备属性!H$4*IF($AO141&lt;10,1,ROUNDDOWN($AO141,-1))+SUM(属性投放!I$37:I$45)*$AO141+VLOOKUP($AP$2,一级属性!$E$41:$P$64,COLUMNS(一级属性!$E$41:K$64),0)*($AO141+0.25*IF($AO141&lt;10,1,ROUNDDOWN($AO141,-1)))+VLOOKUP($AP$2,宝石属性!$B$43:$M$66,COLUMNS(宝石属性!$B$43:H$66),0)*10*VLOOKUP(ROUNDDOWN($AO141,-1),宝石属性!$B$25:$N$41,2,0)*VLOOKUP(ROUNDDOWN($AO141,-1),宝石属性!$B$25:$N$41,3,0)+VLOOKUP($AP$2,职业被动!$B$6:$M$29,COLUMNS(职业被动!$B$6:H$29),0)*$AO141,0)</f>
        <v>1401</v>
      </c>
      <c r="AU141" s="9">
        <f>ROUND(属性投放!I$4+装备属性!I$4*IF($AO141&lt;10,1,ROUNDDOWN($AO141,-1))+SUM(属性投放!J$37:J$45)*$AO141+VLOOKUP($AP$2,一级属性!$E$41:$P$64,COLUMNS(一级属性!$E$41:L$64),0)*($AO141+0.25*IF($AO141&lt;10,1,ROUNDDOWN($AO141,-1)))+VLOOKUP($AP$2,宝石属性!$B$43:$M$66,COLUMNS(宝石属性!$B$43:I$66),0)*10*VLOOKUP(ROUNDDOWN($AO141,-1),宝石属性!$B$25:$N$41,2,0)*VLOOKUP(ROUNDDOWN($AO141,-1),宝石属性!$B$25:$N$41,3,0)+VLOOKUP($AP$2,职业被动!$B$6:$M$29,COLUMNS(职业被动!$B$6:I$29),0)*$AO141,0)</f>
        <v>1561</v>
      </c>
      <c r="AV141" s="9">
        <f>ROUND(属性投放!J$4+装备属性!J$4*IF($AO141&lt;10,1,ROUNDDOWN($AO141,-1))+SUM(属性投放!K$37:K$45)*$AO141+VLOOKUP($AP$2,一级属性!$E$41:$P$64,COLUMNS(一级属性!$E$41:M$64),0)*($AO141+0.25*IF($AO141&lt;10,1,ROUNDDOWN($AO141,-1)))+VLOOKUP($AP$2,宝石属性!$B$43:$M$66,COLUMNS(宝石属性!$B$43:J$66),0)*10*VLOOKUP(ROUNDDOWN($AO141,-1),宝石属性!$B$25:$N$41,2,0)*VLOOKUP(ROUNDDOWN($AO141,-1),宝石属性!$B$25:$N$41,3,0)+VLOOKUP($AP$2,职业被动!$B$6:$M$29,COLUMNS(职业被动!$B$6:J$29),0)*$AO141,0)</f>
        <v>1077</v>
      </c>
      <c r="AW141" s="9">
        <f>ROUND(属性投放!K$4+装备属性!K$4*IF($AO141&lt;10,1,ROUNDDOWN($AO141,-1))+SUM(属性投放!L$37:L$45)*$AO141+VLOOKUP($AP$2,一级属性!$E$41:$P$64,COLUMNS(一级属性!$E$41:N$64),0)*($AO141+0.25*IF($AO141&lt;10,1,ROUNDDOWN($AO141,-1)))+VLOOKUP($AP$2,宝石属性!$B$43:$M$66,COLUMNS(宝石属性!$B$43:K$66),0)*10*VLOOKUP(ROUNDDOWN($AO141,-1),宝石属性!$B$25:$N$41,2,0)*VLOOKUP(ROUNDDOWN($AO141,-1),宝石属性!$B$25:$N$41,3,0)+VLOOKUP($AP$2,职业被动!$B$6:$M$29,COLUMNS(职业被动!$B$6:K$29),0)*$AO141,0)</f>
        <v>479</v>
      </c>
      <c r="AX141" s="9">
        <f>ROUND(属性投放!L$4+装备属性!L$4*IF($AO141&lt;10,1,ROUNDDOWN($AO141,-1))+SUM(属性投放!M$37:M$45)*$AO141+VLOOKUP($AP$2,一级属性!$E$41:$P$64,COLUMNS(一级属性!$E$41:O$64),0)*($AO141+0.25*IF($AO141&lt;10,1,ROUNDDOWN($AO141,-1)))+VLOOKUP($AP$2,宝石属性!$B$43:$M$66,COLUMNS(宝石属性!$B$43:L$66),0)*10*VLOOKUP(ROUNDDOWN($AO141,-1),宝石属性!$B$25:$N$41,2,0)*VLOOKUP(ROUNDDOWN($AO141,-1),宝石属性!$B$25:$N$41,3,0)+VLOOKUP($AP$2,职业被动!$B$6:$M$29,COLUMNS(职业被动!$B$6:L$29),0)*$AO141,0)</f>
        <v>1481</v>
      </c>
      <c r="AY141" s="9">
        <f>ROUND(属性投放!M$4+装备属性!M$4*IF($AO141&lt;10,1,ROUNDDOWN($AO141,-1))+SUM(属性投放!N$37:N$45)*$AO141+VLOOKUP($AP$2,一级属性!$E$41:$P$64,COLUMNS(一级属性!$E$41:P$64),0)*($AO141+0.25*IF($AO141&lt;10,1,ROUNDDOWN($AO141,-1)))+VLOOKUP($AP$2,宝石属性!$B$43:$M$66,COLUMNS(宝石属性!$B$43:M$66),0)*10*VLOOKUP(ROUNDDOWN($AO141,-1),宝石属性!$B$25:$N$41,2,0)*VLOOKUP(ROUNDDOWN($AO141,-1),宝石属性!$B$25:$N$41,3,0)+VLOOKUP($AP$2,职业被动!$B$6:$M$29,COLUMNS(职业被动!$B$6:M$29),0)*$AO141,0)</f>
        <v>1501</v>
      </c>
      <c r="AZ141" s="48">
        <f>属性价值和能力评分!$F$9+ROUND(属性价值和能力评分!$F$38*10,0)*AO141+ROUND((SUM(装备属性!$W$9:$W$14)+属性价值和能力评分!$F$38*1.25+1.4+2.8)*IF(AO141&lt;10,1,ROUNDDOWN(AO141,-1)),0)+15*VLOOKUP(ROUNDDOWN(AO141,-1),宝石属性!$B$26:$D$41,2,0)*6*VLOOKUP(ROUNDDOWN(AO141,-1),宝石属性!$B$26:$D$41,3,0)+(属性价值和能力评分!$F$49*9+属性价值和能力评分!$F$50*2+属性价值和能力评分!$F$53*8/5)*AO141</f>
        <v>24960</v>
      </c>
      <c r="BB141" s="1">
        <v>138</v>
      </c>
      <c r="BC141" s="9">
        <f>ROUND(属性投放!D$4+装备属性!D$4*IF($BB141&lt;10,1,ROUNDDOWN($BB141,-1))+SUM(属性投放!E$37:E$45)*$BB141+VLOOKUP($BC$2,一级属性!$E$41:$P$64,COLUMNS(一级属性!$E$41:G$64),0)*($BB141+0.25*IF($BB141&lt;10,1,ROUNDDOWN($BB141,-1)))+VLOOKUP($BC$2,宝石属性!$B$43:$M$66,COLUMNS(宝石属性!$B$43:D$66),0)*10*VLOOKUP(ROUNDDOWN($BB141,-1),宝石属性!$B$25:$N$41,2,0)*VLOOKUP(ROUNDDOWN($BB141,-1),宝石属性!$B$25:$N$41,3,0)+VLOOKUP($BC$2,职业被动!$B$6:$M$29,COLUMNS(职业被动!$B$6:D$29),0)*$BB141,0)</f>
        <v>7670</v>
      </c>
      <c r="BD141" s="9">
        <f>ROUND(属性投放!E$4+装备属性!E$4*IF($BB141&lt;10,1,ROUNDDOWN($BB141,-1))+SUM(属性投放!F$37:F$45)*$BB141+VLOOKUP($BC$2,一级属性!$E$41:$P$64,COLUMNS(一级属性!$E$41:H$64),0)*($BB141+0.25*IF($BB141&lt;10,1,ROUNDDOWN($BB141,-1)))+VLOOKUP($BC$2,宝石属性!$B$43:$M$66,COLUMNS(宝石属性!$B$43:E$66),0)*10*VLOOKUP(ROUNDDOWN($BB141,-1),宝石属性!$B$25:$N$41,2,0)*VLOOKUP(ROUNDDOWN($BB141,-1),宝石属性!$B$25:$N$41,3,0)+VLOOKUP($BC$2,职业被动!$B$6:$M$29,COLUMNS(职业被动!$B$6:E$29),0)*$BB141,0)</f>
        <v>6746</v>
      </c>
      <c r="BE141" s="9">
        <f>ROUND(属性投放!F$4+装备属性!F$4*IF($BB141&lt;10,1,ROUNDDOWN($BB141,-1))+SUM(属性投放!G$37:G$45)*$BB141+VLOOKUP($BC$2,一级属性!$E$41:$P$64,COLUMNS(一级属性!$E$41:I$64),0)*($BB141+0.25*IF($BB141&lt;10,1,ROUNDDOWN($BB141,-1)))+VLOOKUP($BC$2,宝石属性!$B$43:$M$66,COLUMNS(宝石属性!$B$43:F$66),0)*10*VLOOKUP(ROUNDDOWN($BB141,-1),宝石属性!$B$25:$N$41,2,0)*VLOOKUP(ROUNDDOWN($BB141,-1),宝石属性!$B$25:$N$41,3,0)+VLOOKUP($BC$2,职业被动!$B$6:$M$29,COLUMNS(职业被动!$B$6:F$29),0)*$BB141,0)</f>
        <v>1442</v>
      </c>
      <c r="BF141" s="9">
        <f>ROUND(属性投放!G$4+装备属性!G$4*IF($BB141&lt;10,1,ROUNDDOWN($BB141,-1))+SUM(属性投放!H$37:H$45)*$BB141+VLOOKUP($BC$2,一级属性!$E$41:$P$64,COLUMNS(一级属性!$E$41:J$64),0)*($BB141+0.25*IF($BB141&lt;10,1,ROUNDDOWN($BB141,-1)))+VLOOKUP($BC$2,宝石属性!$B$43:$M$66,COLUMNS(宝石属性!$B$43:G$66),0)*10*VLOOKUP(ROUNDDOWN($BB141,-1),宝石属性!$B$25:$N$41,2,0)*VLOOKUP(ROUNDDOWN($BB141,-1),宝石属性!$B$25:$N$41,3,0)+VLOOKUP($BC$2,职业被动!$B$6:$M$29,COLUMNS(职业被动!$B$6:G$29),0)*$BB141,0)</f>
        <v>1265</v>
      </c>
      <c r="BG141" s="9">
        <f>ROUND(属性投放!H$4+装备属性!H$4*IF($BB141&lt;10,1,ROUNDDOWN($BB141,-1))+SUM(属性投放!I$37:I$45)*$BB141+VLOOKUP($BC$2,一级属性!$E$41:$P$64,COLUMNS(一级属性!$E$41:K$64),0)*($BB141+0.25*IF($BB141&lt;10,1,ROUNDDOWN($BB141,-1)))+VLOOKUP($BC$2,宝石属性!$B$43:$M$66,COLUMNS(宝石属性!$B$43:H$66),0)*10*VLOOKUP(ROUNDDOWN($BB141,-1),宝石属性!$B$25:$N$41,2,0)*VLOOKUP(ROUNDDOWN($BB141,-1),宝石属性!$B$25:$N$41,3,0)+VLOOKUP($BC$2,职业被动!$B$6:$M$29,COLUMNS(职业被动!$B$6:H$29),0)*$BB141,0)</f>
        <v>1967</v>
      </c>
      <c r="BH141" s="9">
        <f>ROUND(属性投放!I$4+装备属性!I$4*IF($BB141&lt;10,1,ROUNDDOWN($BB141,-1))+SUM(属性投放!J$37:J$45)*$BB141+VLOOKUP($BC$2,一级属性!$E$41:$P$64,COLUMNS(一级属性!$E$41:L$64),0)*($BB141+0.25*IF($BB141&lt;10,1,ROUNDDOWN($BB141,-1)))+VLOOKUP($BC$2,宝石属性!$B$43:$M$66,COLUMNS(宝石属性!$B$43:I$66),0)*10*VLOOKUP(ROUNDDOWN($BB141,-1),宝石属性!$B$25:$N$41,2,0)*VLOOKUP(ROUNDDOWN($BB141,-1),宝石属性!$B$25:$N$41,3,0)+VLOOKUP($BC$2,职业被动!$B$6:$M$29,COLUMNS(职业被动!$B$6:I$29),0)*$BB141,0)</f>
        <v>1869</v>
      </c>
      <c r="BI141" s="9">
        <f>ROUND(属性投放!J$4+装备属性!J$4*IF($BB141&lt;10,1,ROUNDDOWN($BB141,-1))+SUM(属性投放!K$37:K$45)*$BB141+VLOOKUP($BC$2,一级属性!$E$41:$P$64,COLUMNS(一级属性!$E$41:M$64),0)*($BB141+0.25*IF($BB141&lt;10,1,ROUNDDOWN($BB141,-1)))+VLOOKUP($BC$2,宝石属性!$B$43:$M$66,COLUMNS(宝石属性!$B$43:J$66),0)*10*VLOOKUP(ROUNDDOWN($BB141,-1),宝石属性!$B$25:$N$41,2,0)*VLOOKUP(ROUNDDOWN($BB141,-1),宝石属性!$B$25:$N$41,3,0)+VLOOKUP($BC$2,职业被动!$B$6:$M$29,COLUMNS(职业被动!$B$6:J$29),0)*$BB141,0)</f>
        <v>821</v>
      </c>
      <c r="BJ141" s="9">
        <f>ROUND(属性投放!K$4+装备属性!K$4*IF($BB141&lt;10,1,ROUNDDOWN($BB141,-1))+SUM(属性投放!L$37:L$45)*$BB141+VLOOKUP($BC$2,一级属性!$E$41:$P$64,COLUMNS(一级属性!$E$41:N$64),0)*($BB141+0.25*IF($BB141&lt;10,1,ROUNDDOWN($BB141,-1)))+VLOOKUP($BC$2,宝石属性!$B$43:$M$66,COLUMNS(宝石属性!$B$43:K$66),0)*10*VLOOKUP(ROUNDDOWN($BB141,-1),宝石属性!$B$25:$N$41,2,0)*VLOOKUP(ROUNDDOWN($BB141,-1),宝石属性!$B$25:$N$41,3,0)+VLOOKUP($BC$2,职业被动!$B$6:$M$29,COLUMNS(职业被动!$B$6:K$29),0)*$BB141,0)</f>
        <v>479</v>
      </c>
      <c r="BK141" s="9">
        <f>ROUND(属性投放!L$4+装备属性!L$4*IF($BB141&lt;10,1,ROUNDDOWN($BB141,-1))+SUM(属性投放!M$37:M$45)*$BB141+VLOOKUP($BC$2,一级属性!$E$41:$P$64,COLUMNS(一级属性!$E$41:O$64),0)*($BB141+0.25*IF($BB141&lt;10,1,ROUNDDOWN($BB141,-1)))+VLOOKUP($BC$2,宝石属性!$B$43:$M$66,COLUMNS(宝石属性!$B$43:L$66),0)*10*VLOOKUP(ROUNDDOWN($BB141,-1),宝石属性!$B$25:$N$41,2,0)*VLOOKUP(ROUNDDOWN($BB141,-1),宝石属性!$B$25:$N$41,3,0)+VLOOKUP($BC$2,职业被动!$B$6:$M$29,COLUMNS(职业被动!$B$6:L$29),0)*$BB141,0)</f>
        <v>41</v>
      </c>
      <c r="BL141" s="9">
        <f>ROUND(属性投放!M$4+装备属性!M$4*IF($BB141&lt;10,1,ROUNDDOWN($BB141,-1))+SUM(属性投放!N$37:N$45)*$BB141+VLOOKUP($BC$2,一级属性!$E$41:$P$64,COLUMNS(一级属性!$E$41:P$64),0)*($BB141+0.25*IF($BB141&lt;10,1,ROUNDDOWN($BB141,-1)))+VLOOKUP($BC$2,宝石属性!$B$43:$M$66,COLUMNS(宝石属性!$B$43:M$66),0)*10*VLOOKUP(ROUNDDOWN($BB141,-1),宝石属性!$B$25:$N$41,2,0)*VLOOKUP(ROUNDDOWN($BB141,-1),宝石属性!$B$25:$N$41,3,0)+VLOOKUP($BC$2,职业被动!$B$6:$M$29,COLUMNS(职业被动!$B$6:M$29),0)*$BB141,0)</f>
        <v>1501</v>
      </c>
      <c r="BM141" s="48">
        <f>属性价值和能力评分!$F$9+ROUND(属性价值和能力评分!$F$38*10,0)*BB141+ROUND((SUM(装备属性!$W$9:$W$14)+属性价值和能力评分!$F$38*1.25+1.4+2.8)*IF(BB141&lt;10,1,ROUNDDOWN(BB141,-1)),0)+15*VLOOKUP(ROUNDDOWN(BB141,-1),宝石属性!$B$26:$D$41,2,0)*6*VLOOKUP(ROUNDDOWN(BB141,-1),宝石属性!$B$26:$D$41,3,0)+(属性价值和能力评分!$F$49*9+属性价值和能力评分!$F$50*2+属性价值和能力评分!$F$53*8/5)*BB141</f>
        <v>24960</v>
      </c>
      <c r="BO141" s="1">
        <v>138</v>
      </c>
      <c r="BP141" s="9">
        <f>ROUND(属性投放!D$4+装备属性!D$4*IF($BO141&lt;10,1,ROUNDDOWN($BO141,-1))+SUM(属性投放!E$37:E$45)*$BO141+VLOOKUP($BP$2,一级属性!$E$41:$P$64,COLUMNS(一级属性!$E$41:G$64),0)*($BO141+0.25*IF($BO141&lt;10,1,ROUNDDOWN($BO141,-1)))+VLOOKUP($BP$2,宝石属性!$B$43:$M$66,COLUMNS(宝石属性!$B$43:D$66),0)*10*VLOOKUP(ROUNDDOWN($BO141,-1),宝石属性!$B$25:$N$41,2,0)*VLOOKUP(ROUNDDOWN($BO141,-1),宝石属性!$B$25:$N$41,3,0)+VLOOKUP($BP$2,职业被动!$B$6:$M$29,COLUMNS(职业被动!$B$6:D$29),0)*$BO141,0)</f>
        <v>9602</v>
      </c>
      <c r="BQ141" s="9">
        <f>ROUND(属性投放!E$4+装备属性!E$4*IF($BO141&lt;10,1,ROUNDDOWN($BO141,-1))+SUM(属性投放!F$37:F$45)*$BO141+VLOOKUP($BP$2,一级属性!$E$41:$P$64,COLUMNS(一级属性!$E$41:H$64),0)*($BO141+0.25*IF($BO141&lt;10,1,ROUNDDOWN($BO141,-1)))+VLOOKUP($BP$2,宝石属性!$B$43:$M$66,COLUMNS(宝石属性!$B$43:E$66),0)*10*VLOOKUP(ROUNDDOWN($BO141,-1),宝石属性!$B$25:$N$41,2,0)*VLOOKUP(ROUNDDOWN($BO141,-1),宝石属性!$B$25:$N$41,3,0)+VLOOKUP($BP$2,职业被动!$B$6:$M$29,COLUMNS(职业被动!$B$6:E$29),0)*$BO141,0)</f>
        <v>5894</v>
      </c>
      <c r="BR141" s="9">
        <f>ROUND(属性投放!F$4+装备属性!F$4*IF($BO141&lt;10,1,ROUNDDOWN($BO141,-1))+SUM(属性投放!G$37:G$45)*$BO141+VLOOKUP($BP$2,一级属性!$E$41:$P$64,COLUMNS(一级属性!$E$41:I$64),0)*($BO141+0.25*IF($BO141&lt;10,1,ROUNDDOWN($BO141,-1)))+VLOOKUP($BP$2,宝石属性!$B$43:$M$66,COLUMNS(宝石属性!$B$43:F$66),0)*10*VLOOKUP(ROUNDDOWN($BO141,-1),宝石属性!$B$25:$N$41,2,0)*VLOOKUP(ROUNDDOWN($BO141,-1),宝石属性!$B$25:$N$41,3,0)+VLOOKUP($BP$2,职业被动!$B$6:$M$29,COLUMNS(职业被动!$B$6:F$29),0)*$BO141,0)</f>
        <v>1442</v>
      </c>
      <c r="BS141" s="9">
        <f>ROUND(属性投放!G$4+装备属性!G$4*IF($BO141&lt;10,1,ROUNDDOWN($BO141,-1))+SUM(属性投放!H$37:H$45)*$BO141+VLOOKUP($BP$2,一级属性!$E$41:$P$64,COLUMNS(一级属性!$E$41:J$64),0)*($BO141+0.25*IF($BO141&lt;10,1,ROUNDDOWN($BO141,-1)))+VLOOKUP($BP$2,宝石属性!$B$43:$M$66,COLUMNS(宝石属性!$B$43:G$66),0)*10*VLOOKUP(ROUNDDOWN($BO141,-1),宝石属性!$B$25:$N$41,2,0)*VLOOKUP(ROUNDDOWN($BO141,-1),宝石属性!$B$25:$N$41,3,0)+VLOOKUP($BP$2,职业被动!$B$6:$M$29,COLUMNS(职业被动!$B$6:G$29),0)*$BO141,0)</f>
        <v>1265</v>
      </c>
      <c r="BT141" s="9">
        <f>ROUND(属性投放!H$4+装备属性!H$4*IF($BO141&lt;10,1,ROUNDDOWN($BO141,-1))+SUM(属性投放!I$37:I$45)*$BO141+VLOOKUP($BP$2,一级属性!$E$41:$P$64,COLUMNS(一级属性!$E$41:K$64),0)*($BO141+0.25*IF($BO141&lt;10,1,ROUNDDOWN($BO141,-1)))+VLOOKUP($BP$2,宝石属性!$B$43:$M$66,COLUMNS(宝石属性!$B$43:H$66),0)*10*VLOOKUP(ROUNDDOWN($BO141,-1),宝石属性!$B$25:$N$41,2,0)*VLOOKUP(ROUNDDOWN($BO141,-1),宝石属性!$B$25:$N$41,3,0)+VLOOKUP($BP$2,职业被动!$B$6:$M$29,COLUMNS(职业被动!$B$6:H$29),0)*$BO141,0)</f>
        <v>1539</v>
      </c>
      <c r="BU141" s="9">
        <f>ROUND(属性投放!I$4+装备属性!I$4*IF($BO141&lt;10,1,ROUNDDOWN($BO141,-1))+SUM(属性投放!J$37:J$45)*$BO141+VLOOKUP($BP$2,一级属性!$E$41:$P$64,COLUMNS(一级属性!$E$41:L$64),0)*($BO141+0.25*IF($BO141&lt;10,1,ROUNDDOWN($BO141,-1)))+VLOOKUP($BP$2,宝石属性!$B$43:$M$66,COLUMNS(宝石属性!$B$43:I$66),0)*10*VLOOKUP(ROUNDDOWN($BO141,-1),宝石属性!$B$25:$N$41,2,0)*VLOOKUP(ROUNDDOWN($BO141,-1),宝石属性!$B$25:$N$41,3,0)+VLOOKUP($BP$2,职业被动!$B$6:$M$29,COLUMNS(职业被动!$B$6:I$29),0)*$BO141,0)</f>
        <v>1561</v>
      </c>
      <c r="BV141" s="9">
        <f>ROUND(属性投放!J$4+装备属性!J$4*IF($BO141&lt;10,1,ROUNDDOWN($BO141,-1))+SUM(属性投放!K$37:K$45)*$BO141+VLOOKUP($BP$2,一级属性!$E$41:$P$64,COLUMNS(一级属性!$E$41:M$64),0)*($BO141+0.25*IF($BO141&lt;10,1,ROUNDDOWN($BO141,-1)))+VLOOKUP($BP$2,宝石属性!$B$43:$M$66,COLUMNS(宝石属性!$B$43:J$66),0)*10*VLOOKUP(ROUNDDOWN($BO141,-1),宝石属性!$B$25:$N$41,2,0)*VLOOKUP(ROUNDDOWN($BO141,-1),宝石属性!$B$25:$N$41,3,0)+VLOOKUP($BP$2,职业被动!$B$6:$M$29,COLUMNS(职业被动!$B$6:J$29),0)*$BO141,0)</f>
        <v>1077</v>
      </c>
      <c r="BW141" s="9">
        <f>ROUND(属性投放!K$4+装备属性!K$4*IF($BO141&lt;10,1,ROUNDDOWN($BO141,-1))+SUM(属性投放!L$37:L$45)*$BO141+VLOOKUP($BP$2,一级属性!$E$41:$P$64,COLUMNS(一级属性!$E$41:N$64),0)*($BO141+0.25*IF($BO141&lt;10,1,ROUNDDOWN($BO141,-1)))+VLOOKUP($BP$2,宝石属性!$B$43:$M$66,COLUMNS(宝石属性!$B$43:K$66),0)*10*VLOOKUP(ROUNDDOWN($BO141,-1),宝石属性!$B$25:$N$41,2,0)*VLOOKUP(ROUNDDOWN($BO141,-1),宝石属性!$B$25:$N$41,3,0)+VLOOKUP($BP$2,职业被动!$B$6:$M$29,COLUMNS(职业被动!$B$6:K$29),0)*$BO141,0)</f>
        <v>639</v>
      </c>
      <c r="BX141" s="9">
        <f>ROUND(属性投放!L$4+装备属性!L$4*IF($BO141&lt;10,1,ROUNDDOWN($BO141,-1))+SUM(属性投放!M$37:M$45)*$BO141+VLOOKUP($BP$2,一级属性!$E$41:$P$64,COLUMNS(一级属性!$E$41:O$64),0)*($BO141+0.25*IF($BO141&lt;10,1,ROUNDDOWN($BO141,-1)))+VLOOKUP($BP$2,宝石属性!$B$43:$M$66,COLUMNS(宝石属性!$B$43:L$66),0)*10*VLOOKUP(ROUNDDOWN($BO141,-1),宝石属性!$B$25:$N$41,2,0)*VLOOKUP(ROUNDDOWN($BO141,-1),宝石属性!$B$25:$N$41,3,0)+VLOOKUP($BP$2,职业被动!$B$6:$M$29,COLUMNS(职业被动!$B$6:L$29),0)*$BO141,0)</f>
        <v>41</v>
      </c>
      <c r="BY141" s="9">
        <f>ROUND(属性投放!M$4+装备属性!M$4*IF($BO141&lt;10,1,ROUNDDOWN($BO141,-1))+SUM(属性投放!N$37:N$45)*$BO141+VLOOKUP($BP$2,一级属性!$E$41:$P$64,COLUMNS(一级属性!$E$41:P$64),0)*($BO141+0.25*IF($BO141&lt;10,1,ROUNDDOWN($BO141,-1)))+VLOOKUP($BP$2,宝石属性!$B$43:$M$66,COLUMNS(宝石属性!$B$43:M$66),0)*10*VLOOKUP(ROUNDDOWN($BO141,-1),宝石属性!$B$25:$N$41,2,0)*VLOOKUP(ROUNDDOWN($BO141,-1),宝石属性!$B$25:$N$41,3,0)+VLOOKUP($BP$2,职业被动!$B$6:$M$29,COLUMNS(职业被动!$B$6:M$29),0)*$BO141,0)</f>
        <v>1501</v>
      </c>
      <c r="BZ141" s="48">
        <f>属性价值和能力评分!$F$9+ROUND(属性价值和能力评分!$F$38*10,0)*BO141+ROUND((SUM(装备属性!$W$9:$W$14)+属性价值和能力评分!$F$38*1.25+1.4+2.8)*IF(BO141&lt;10,1,ROUNDDOWN(BO141,-1)),0)+15*VLOOKUP(ROUNDDOWN(BO141,-1),宝石属性!$B$26:$D$41,2,0)*6*VLOOKUP(ROUNDDOWN(BO141,-1),宝石属性!$B$26:$D$41,3,0)+(属性价值和能力评分!$F$49*9+属性价值和能力评分!$F$50*2+属性价值和能力评分!$F$53*8/5)*BO141</f>
        <v>24960</v>
      </c>
      <c r="CB141" s="1">
        <v>138</v>
      </c>
      <c r="CC141" s="9">
        <f>ROUND(属性投放!D$4+装备属性!D$4*IF($CB141&lt;10,1,ROUNDDOWN($CB141,-1))+SUM(属性投放!E$37:E$45)*$CB141+VLOOKUP($CC$2,一级属性!$E$41:$P$64,COLUMNS(一级属性!$E$41:G$64),0)*($CB141+0.25*IF($CB141&lt;10,1,ROUNDDOWN($CB141,-1)))+VLOOKUP($CC$2,宝石属性!$B$43:$M$66,COLUMNS(宝石属性!$B$43:D$66),0)*10*VLOOKUP(ROUNDDOWN($CB141,-1),宝石属性!$B$25:$N$41,2,0)*VLOOKUP(ROUNDDOWN($CB141,-1),宝石属性!$B$25:$N$41,3,0)+VLOOKUP($CC$2,职业被动!$B$6:$M$29,COLUMNS(职业被动!$B$6:D$29),0)*$CB141,0)</f>
        <v>6306</v>
      </c>
      <c r="CD141" s="9">
        <f>ROUND(属性投放!E$4+装备属性!E$4*IF($CB141&lt;10,1,ROUNDDOWN($CB141,-1))+SUM(属性投放!F$37:F$45)*$CB141+VLOOKUP($CC$2,一级属性!$E$41:$P$64,COLUMNS(一级属性!$E$41:H$64),0)*($CB141+0.25*IF($CB141&lt;10,1,ROUNDDOWN($CB141,-1)))+VLOOKUP($CC$2,宝石属性!$B$43:$M$66,COLUMNS(宝石属性!$B$43:E$66),0)*10*VLOOKUP(ROUNDDOWN($CB141,-1),宝石属性!$B$25:$N$41,2,0)*VLOOKUP(ROUNDDOWN($CB141,-1),宝石属性!$B$25:$N$41,3,0)+VLOOKUP($CC$2,职业被动!$B$6:$M$29,COLUMNS(职业被动!$B$6:E$29),0)*$CB141,0)</f>
        <v>3336</v>
      </c>
      <c r="CE141" s="9">
        <f>ROUND(属性投放!F$4+装备属性!F$4*IF($CB141&lt;10,1,ROUNDDOWN($CB141,-1))+SUM(属性投放!G$37:G$45)*$CB141+VLOOKUP($CC$2,一级属性!$E$41:$P$64,COLUMNS(一级属性!$E$41:I$64),0)*($CB141+0.25*IF($CB141&lt;10,1,ROUNDDOWN($CB141,-1)))+VLOOKUP($CC$2,宝石属性!$B$43:$M$66,COLUMNS(宝石属性!$B$43:F$66),0)*10*VLOOKUP(ROUNDDOWN($CB141,-1),宝石属性!$B$25:$N$41,2,0)*VLOOKUP(ROUNDDOWN($CB141,-1),宝石属性!$B$25:$N$41,3,0)+VLOOKUP($CC$2,职业被动!$B$6:$M$29,COLUMNS(职业被动!$B$6:F$29),0)*$CB141,0)</f>
        <v>2960</v>
      </c>
      <c r="CF141" s="9">
        <f>ROUND(属性投放!G$4+装备属性!G$4*IF($CB141&lt;10,1,ROUNDDOWN($CB141,-1))+SUM(属性投放!H$37:H$45)*$CB141+VLOOKUP($CC$2,一级属性!$E$41:$P$64,COLUMNS(一级属性!$E$41:J$64),0)*($CB141+0.25*IF($CB141&lt;10,1,ROUNDDOWN($CB141,-1)))+VLOOKUP($CC$2,宝石属性!$B$43:$M$66,COLUMNS(宝石属性!$B$43:G$66),0)*10*VLOOKUP(ROUNDDOWN($CB141,-1),宝石属性!$B$25:$N$41,2,0)*VLOOKUP(ROUNDDOWN($CB141,-1),宝石属性!$B$25:$N$41,3,0)+VLOOKUP($CC$2,职业被动!$B$6:$M$29,COLUMNS(职业被动!$B$6:G$29),0)*$CB141,0)</f>
        <v>1403</v>
      </c>
      <c r="CG141" s="9">
        <f>ROUND(属性投放!H$4+装备属性!H$4*IF($CB141&lt;10,1,ROUNDDOWN($CB141,-1))+SUM(属性投放!I$37:I$45)*$CB141+VLOOKUP($CC$2,一级属性!$E$41:$P$64,COLUMNS(一级属性!$E$41:K$64),0)*($CB141+0.25*IF($CB141&lt;10,1,ROUNDDOWN($CB141,-1)))+VLOOKUP($CC$2,宝石属性!$B$43:$M$66,COLUMNS(宝石属性!$B$43:H$66),0)*10*VLOOKUP(ROUNDDOWN($CB141,-1),宝石属性!$B$25:$N$41,2,0)*VLOOKUP(ROUNDDOWN($CB141,-1),宝石属性!$B$25:$N$41,3,0)+VLOOKUP($CC$2,职业被动!$B$6:$M$29,COLUMNS(职业被动!$B$6:H$29),0)*$CB141,0)</f>
        <v>889</v>
      </c>
      <c r="CH141" s="9">
        <f>ROUND(属性投放!I$4+装备属性!I$4*IF($CB141&lt;10,1,ROUNDDOWN($CB141,-1))+SUM(属性投放!J$37:J$45)*$CB141+VLOOKUP($CC$2,一级属性!$E$41:$P$64,COLUMNS(一级属性!$E$41:L$64),0)*($CB141+0.25*IF($CB141&lt;10,1,ROUNDDOWN($CB141,-1)))+VLOOKUP($CC$2,宝石属性!$B$43:$M$66,COLUMNS(宝石属性!$B$43:I$66),0)*10*VLOOKUP(ROUNDDOWN($CB141,-1),宝石属性!$B$25:$N$41,2,0)*VLOOKUP(ROUNDDOWN($CB141,-1),宝石属性!$B$25:$N$41,3,0)+VLOOKUP($CC$2,职业被动!$B$6:$M$29,COLUMNS(职业被动!$B$6:I$29),0)*$CB141,0)</f>
        <v>1493</v>
      </c>
      <c r="CI141" s="9">
        <f>ROUND(属性投放!J$4+装备属性!J$4*IF($CB141&lt;10,1,ROUNDDOWN($CB141,-1))+SUM(属性投放!K$37:K$45)*$CB141+VLOOKUP($CC$2,一级属性!$E$41:$P$64,COLUMNS(一级属性!$E$41:M$64),0)*($CB141+0.25*IF($CB141&lt;10,1,ROUNDDOWN($CB141,-1)))+VLOOKUP($CC$2,宝石属性!$B$43:$M$66,COLUMNS(宝石属性!$B$43:J$66),0)*10*VLOOKUP(ROUNDDOWN($CB141,-1),宝石属性!$B$25:$N$41,2,0)*VLOOKUP(ROUNDDOWN($CB141,-1),宝石属性!$B$25:$N$41,3,0)+VLOOKUP($CC$2,职业被动!$B$6:$M$29,COLUMNS(职业被动!$B$6:J$29),0)*$CB141,0)</f>
        <v>957</v>
      </c>
      <c r="CJ141" s="9">
        <f>ROUND(属性投放!K$4+装备属性!K$4*IF($CB141&lt;10,1,ROUNDDOWN($CB141,-1))+SUM(属性投放!L$37:L$45)*$CB141+VLOOKUP($CC$2,一级属性!$E$41:$P$64,COLUMNS(一级属性!$E$41:N$64),0)*($CB141+0.25*IF($CB141&lt;10,1,ROUNDDOWN($CB141,-1)))+VLOOKUP($CC$2,宝石属性!$B$43:$M$66,COLUMNS(宝石属性!$B$43:K$66),0)*10*VLOOKUP(ROUNDDOWN($CB141,-1),宝石属性!$B$25:$N$41,2,0)*VLOOKUP(ROUNDDOWN($CB141,-1),宝石属性!$B$25:$N$41,3,0)+VLOOKUP($CC$2,职业被动!$B$6:$M$29,COLUMNS(职业被动!$B$6:K$29),0)*$CB141,0)</f>
        <v>479</v>
      </c>
      <c r="CK141" s="9">
        <f>ROUND(属性投放!L$4+装备属性!L$4*IF($CB141&lt;10,1,ROUNDDOWN($CB141,-1))+SUM(属性投放!M$37:M$45)*$CB141+VLOOKUP($CC$2,一级属性!$E$41:$P$64,COLUMNS(一级属性!$E$41:O$64),0)*($CB141+0.25*IF($CB141&lt;10,1,ROUNDDOWN($CB141,-1)))+VLOOKUP($CC$2,宝石属性!$B$43:$M$66,COLUMNS(宝石属性!$B$43:L$66),0)*10*VLOOKUP(ROUNDDOWN($CB141,-1),宝石属性!$B$25:$N$41,2,0)*VLOOKUP(ROUNDDOWN($CB141,-1),宝石属性!$B$25:$N$41,3,0)+VLOOKUP($CC$2,职业被动!$B$6:$M$29,COLUMNS(职业被动!$B$6:L$29),0)*$CB141,0)</f>
        <v>41</v>
      </c>
      <c r="CL141" s="9">
        <f>ROUND(属性投放!M$4+装备属性!M$4*IF($CB141&lt;10,1,ROUNDDOWN($CB141,-1))+SUM(属性投放!N$37:N$45)*$CB141+VLOOKUP($CC$2,一级属性!$E$41:$P$64,COLUMNS(一级属性!$E$41:P$64),0)*($CB141+0.25*IF($CB141&lt;10,1,ROUNDDOWN($CB141,-1)))+VLOOKUP($CC$2,宝石属性!$B$43:$M$66,COLUMNS(宝石属性!$B$43:M$66),0)*10*VLOOKUP(ROUNDDOWN($CB141,-1),宝石属性!$B$25:$N$41,2,0)*VLOOKUP(ROUNDDOWN($CB141,-1),宝石属性!$B$25:$N$41,3,0)+VLOOKUP($CC$2,职业被动!$B$6:$M$29,COLUMNS(职业被动!$B$6:M$29),0)*$CB141,0)</f>
        <v>1421</v>
      </c>
      <c r="CM141" s="48">
        <f>属性价值和能力评分!$F$9+ROUND(属性价值和能力评分!$F$38*10,0)*CB141+ROUND((SUM(装备属性!$W$9:$W$14)+属性价值和能力评分!$F$38*1.25+1.4+2.8)*IF(CB141&lt;10,1,ROUNDDOWN(CB141,-1)),0)+15*VLOOKUP(ROUNDDOWN(CB141,-1),宝石属性!$B$26:$D$41,2,0)*6*VLOOKUP(ROUNDDOWN(CB141,-1),宝石属性!$B$26:$D$41,3,0)+(属性价值和能力评分!$F$49*9+属性价值和能力评分!$F$50*2+属性价值和能力评分!$F$53*8/5)*CB141</f>
        <v>24960</v>
      </c>
      <c r="CO141" s="1">
        <v>138</v>
      </c>
      <c r="CP141" s="9">
        <f>ROUND(属性投放!D$4+装备属性!D$4*IF($CO141&lt;10,1,ROUNDDOWN($CO141,-1))+SUM(属性投放!E$37:E$45)*$CO141+VLOOKUP($CP$2,一级属性!$E$41:$P$64,COLUMNS(一级属性!$E$41:G$64),0)*($CO141+0.25*IF($CO141&lt;10,1,ROUNDDOWN($CO141,-1)))+VLOOKUP($CP$2,宝石属性!$B$43:$M$66,COLUMNS(宝石属性!$B$43:D$66),0)*10*VLOOKUP(ROUNDDOWN($CO141,-1),宝石属性!$B$25:$N$41,2,0)*VLOOKUP(ROUNDDOWN($CO141,-1),宝石属性!$B$25:$N$41,3,0)+VLOOKUP($CP$2,职业被动!$B$6:$M$29,COLUMNS(职业被动!$B$6:D$29),0)*$CO141,0)</f>
        <v>6306</v>
      </c>
      <c r="CQ141" s="9">
        <f>ROUND(属性投放!E$4+装备属性!E$4*IF($CO141&lt;10,1,ROUNDDOWN($CO141,-1))+SUM(属性投放!F$37:F$45)*$CO141+VLOOKUP($CP$2,一级属性!$E$41:$P$64,COLUMNS(一级属性!$E$41:H$64),0)*($CO141+0.25*IF($CO141&lt;10,1,ROUNDDOWN($CO141,-1)))+VLOOKUP($CP$2,宝石属性!$B$43:$M$66,COLUMNS(宝石属性!$B$43:E$66),0)*10*VLOOKUP(ROUNDDOWN($CO141,-1),宝石属性!$B$25:$N$41,2,0)*VLOOKUP(ROUNDDOWN($CO141,-1),宝石属性!$B$25:$N$41,3,0)+VLOOKUP($CP$2,职业被动!$B$6:$M$29,COLUMNS(职业被动!$B$6:E$29),0)*$CO141,0)</f>
        <v>7599</v>
      </c>
      <c r="CR141" s="9">
        <f>ROUND(属性投放!F$4+装备属性!F$4*IF($CO141&lt;10,1,ROUNDDOWN($CO141,-1))+SUM(属性投放!G$37:G$45)*$CO141+VLOOKUP($CP$2,一级属性!$E$41:$P$64,COLUMNS(一级属性!$E$41:I$64),0)*($CO141+0.25*IF($CO141&lt;10,1,ROUNDDOWN($CO141,-1)))+VLOOKUP($CP$2,宝石属性!$B$43:$M$66,COLUMNS(宝石属性!$B$43:F$66),0)*10*VLOOKUP(ROUNDDOWN($CO141,-1),宝石属性!$B$25:$N$41,2,0)*VLOOKUP(ROUNDDOWN($CO141,-1),宝石属性!$B$25:$N$41,3,0)+VLOOKUP($CP$2,职业被动!$B$6:$M$29,COLUMNS(职业被动!$B$6:F$29),0)*$CO141,0)</f>
        <v>1442</v>
      </c>
      <c r="CS141" s="9">
        <f>ROUND(属性投放!G$4+装备属性!G$4*IF($CO141&lt;10,1,ROUNDDOWN($CO141,-1))+SUM(属性投放!H$37:H$45)*$CO141+VLOOKUP($CP$2,一级属性!$E$41:$P$64,COLUMNS(一级属性!$E$41:J$64),0)*($CO141+0.25*IF($CO141&lt;10,1,ROUNDDOWN($CO141,-1)))+VLOOKUP($CP$2,宝石属性!$B$43:$M$66,COLUMNS(宝石属性!$B$43:G$66),0)*10*VLOOKUP(ROUNDDOWN($CO141,-1),宝石属性!$B$25:$N$41,2,0)*VLOOKUP(ROUNDDOWN($CO141,-1),宝石属性!$B$25:$N$41,3,0)+VLOOKUP($CP$2,职业被动!$B$6:$M$29,COLUMNS(职业被动!$B$6:G$29),0)*$CO141,0)</f>
        <v>1265</v>
      </c>
      <c r="CT141" s="9">
        <f>ROUND(属性投放!H$4+装备属性!H$4*IF($CO141&lt;10,1,ROUNDDOWN($CO141,-1))+SUM(属性投放!I$37:I$45)*$CO141+VLOOKUP($CP$2,一级属性!$E$41:$P$64,COLUMNS(一级属性!$E$41:K$64),0)*($CO141+0.25*IF($CO141&lt;10,1,ROUNDDOWN($CO141,-1)))+VLOOKUP($CP$2,宝石属性!$B$43:$M$66,COLUMNS(宝石属性!$B$43:H$66),0)*10*VLOOKUP(ROUNDDOWN($CO141,-1),宝石属性!$B$25:$N$41,2,0)*VLOOKUP(ROUNDDOWN($CO141,-1),宝石属性!$B$25:$N$41,3,0)+VLOOKUP($CP$2,职业被动!$B$6:$M$29,COLUMNS(职业被动!$B$6:H$29),0)*$CO141,0)</f>
        <v>2258</v>
      </c>
      <c r="CU141" s="9">
        <f>ROUND(属性投放!I$4+装备属性!I$4*IF($CO141&lt;10,1,ROUNDDOWN($CO141,-1))+SUM(属性投放!J$37:J$45)*$CO141+VLOOKUP($CP$2,一级属性!$E$41:$P$64,COLUMNS(一级属性!$E$41:L$64),0)*($CO141+0.25*IF($CO141&lt;10,1,ROUNDDOWN($CO141,-1)))+VLOOKUP($CP$2,宝石属性!$B$43:$M$66,COLUMNS(宝石属性!$B$43:I$66),0)*10*VLOOKUP(ROUNDDOWN($CO141,-1),宝石属性!$B$25:$N$41,2,0)*VLOOKUP(ROUNDDOWN($CO141,-1),宝石属性!$B$25:$N$41,3,0)+VLOOKUP($CP$2,职业被动!$B$6:$M$29,COLUMNS(职业被动!$B$6:I$29),0)*$CO141,0)</f>
        <v>1972</v>
      </c>
      <c r="CV141" s="9">
        <f>ROUND(属性投放!J$4+装备属性!J$4*IF($CO141&lt;10,1,ROUNDDOWN($CO141,-1))+SUM(属性投放!K$37:K$45)*$CO141+VLOOKUP($CP$2,一级属性!$E$41:$P$64,COLUMNS(一级属性!$E$41:M$64),0)*($CO141+0.25*IF($CO141&lt;10,1,ROUNDDOWN($CO141,-1)))+VLOOKUP($CP$2,宝石属性!$B$43:$M$66,COLUMNS(宝石属性!$B$43:J$66),0)*10*VLOOKUP(ROUNDDOWN($CO141,-1),宝石属性!$B$25:$N$41,2,0)*VLOOKUP(ROUNDDOWN($CO141,-1),宝石属性!$B$25:$N$41,3,0)+VLOOKUP($CP$2,职业被动!$B$6:$M$29,COLUMNS(职业被动!$B$6:J$29),0)*$CO141,0)</f>
        <v>787</v>
      </c>
      <c r="CW141" s="9">
        <f>ROUND(属性投放!K$4+装备属性!K$4*IF($CO141&lt;10,1,ROUNDDOWN($CO141,-1))+SUM(属性投放!L$37:L$45)*$CO141+VLOOKUP($CP$2,一级属性!$E$41:$P$64,COLUMNS(一级属性!$E$41:N$64),0)*($CO141+0.25*IF($CO141&lt;10,1,ROUNDDOWN($CO141,-1)))+VLOOKUP($CP$2,宝石属性!$B$43:$M$66,COLUMNS(宝石属性!$B$43:K$66),0)*10*VLOOKUP(ROUNDDOWN($CO141,-1),宝石属性!$B$25:$N$41,2,0)*VLOOKUP(ROUNDDOWN($CO141,-1),宝石属性!$B$25:$N$41,3,0)+VLOOKUP($CP$2,职业被动!$B$6:$M$29,COLUMNS(职业被动!$B$6:K$29),0)*$CO141,0)</f>
        <v>479</v>
      </c>
      <c r="CX141" s="9">
        <f>ROUND(属性投放!L$4+装备属性!L$4*IF($CO141&lt;10,1,ROUNDDOWN($CO141,-1))+SUM(属性投放!M$37:M$45)*$CO141+VLOOKUP($CP$2,一级属性!$E$41:$P$64,COLUMNS(一级属性!$E$41:O$64),0)*($CO141+0.25*IF($CO141&lt;10,1,ROUNDDOWN($CO141,-1)))+VLOOKUP($CP$2,宝石属性!$B$43:$M$66,COLUMNS(宝石属性!$B$43:L$66),0)*10*VLOOKUP(ROUNDDOWN($CO141,-1),宝石属性!$B$25:$N$41,2,0)*VLOOKUP(ROUNDDOWN($CO141,-1),宝石属性!$B$25:$N$41,3,0)+VLOOKUP($CP$2,职业被动!$B$6:$M$29,COLUMNS(职业被动!$B$6:L$29),0)*$CO141,0)</f>
        <v>41</v>
      </c>
      <c r="CY141" s="9">
        <f>ROUND(属性投放!M$4+装备属性!M$4*IF($CO141&lt;10,1,ROUNDDOWN($CO141,-1))+SUM(属性投放!N$37:N$45)*$CO141+VLOOKUP($CP$2,一级属性!$E$41:$P$64,COLUMNS(一级属性!$E$41:P$64),0)*($CO141+0.25*IF($CO141&lt;10,1,ROUNDDOWN($CO141,-1)))+VLOOKUP($CP$2,宝石属性!$B$43:$M$66,COLUMNS(宝石属性!$B$43:M$66),0)*10*VLOOKUP(ROUNDDOWN($CO141,-1),宝石属性!$B$25:$N$41,2,0)*VLOOKUP(ROUNDDOWN($CO141,-1),宝石属性!$B$25:$N$41,3,0)+VLOOKUP($CP$2,职业被动!$B$6:$M$29,COLUMNS(职业被动!$B$6:M$29),0)*$CO141,0)</f>
        <v>1421</v>
      </c>
      <c r="CZ141" s="48">
        <f>属性价值和能力评分!$F$9+ROUND(属性价值和能力评分!$F$38*10,0)*CO141+ROUND((SUM(装备属性!$W$9:$W$14)+属性价值和能力评分!$F$38*1.25+1.4+2.8)*IF(CO141&lt;10,1,ROUNDDOWN(CO141,-1)),0)+15*VLOOKUP(ROUNDDOWN(CO141,-1),宝石属性!$B$26:$D$41,2,0)*6*VLOOKUP(ROUNDDOWN(CO141,-1),宝石属性!$B$26:$D$41,3,0)+(属性价值和能力评分!$F$49*9+属性价值和能力评分!$F$50*2+属性价值和能力评分!$F$53*8/5)*CO141</f>
        <v>24960</v>
      </c>
      <c r="DB141" s="1">
        <v>138</v>
      </c>
      <c r="DC141" s="9">
        <f>ROUND(属性投放!D$4+装备属性!D$4*IF($DB141&lt;10,1,ROUNDDOWN($DB141,-1))+SUM(属性投放!E$37:E$45)*$DB141+VLOOKUP($DC$2,一级属性!$E$41:$P$64,COLUMNS(一级属性!$E$41:G$64),0)*($DB141+0.25*IF($DB141&lt;10,1,ROUNDDOWN($DB141,-1)))+VLOOKUP($DC$2,宝石属性!$B$43:$M$66,COLUMNS(宝石属性!$B$43:D$66),0)*10*VLOOKUP(ROUNDDOWN($DB141,-1),宝石属性!$B$25:$N$41,2,0)*VLOOKUP(ROUNDDOWN($DB141,-1),宝石属性!$B$25:$N$41,3,0)+VLOOKUP($DC$2,职业被动!$B$6:$M$29,COLUMNS(职业被动!$B$6:D$29),0)*$DB141,0)</f>
        <v>7272</v>
      </c>
      <c r="DD141" s="9">
        <f>ROUND(属性投放!E$4+装备属性!E$4*IF($DB141&lt;10,1,ROUNDDOWN($DB141,-1))+SUM(属性投放!F$37:F$45)*$DB141+VLOOKUP($DC$2,一级属性!$E$41:$P$64,COLUMNS(一级属性!$E$41:H$64),0)*($DB141+0.25*IF($DB141&lt;10,1,ROUNDDOWN($DB141,-1)))+VLOOKUP($DC$2,宝石属性!$B$43:$M$66,COLUMNS(宝石属性!$B$43:E$66),0)*10*VLOOKUP(ROUNDDOWN($DB141,-1),宝石属性!$B$25:$N$41,2,0)*VLOOKUP(ROUNDDOWN($DB141,-1),宝石属性!$B$25:$N$41,3,0)+VLOOKUP($DC$2,职业被动!$B$6:$M$29,COLUMNS(职业被动!$B$6:E$29),0)*$DB141,0)</f>
        <v>3336</v>
      </c>
      <c r="DE141" s="9">
        <f>ROUND(属性投放!F$4+装备属性!F$4*IF($DB141&lt;10,1,ROUNDDOWN($DB141,-1))+SUM(属性投放!G$37:G$45)*$DB141+VLOOKUP($DC$2,一级属性!$E$41:$P$64,COLUMNS(一级属性!$E$41:I$64),0)*($DB141+0.25*IF($DB141&lt;10,1,ROUNDDOWN($DB141,-1)))+VLOOKUP($DC$2,宝石属性!$B$43:$M$66,COLUMNS(宝石属性!$B$43:F$66),0)*10*VLOOKUP(ROUNDDOWN($DB141,-1),宝石属性!$B$25:$N$41,2,0)*VLOOKUP(ROUNDDOWN($DB141,-1),宝石属性!$B$25:$N$41,3,0)+VLOOKUP($DC$2,职业被动!$B$6:$M$29,COLUMNS(职业被动!$B$6:F$29),0)*$DB141,0)</f>
        <v>1442</v>
      </c>
      <c r="DF141" s="9">
        <f>ROUND(属性投放!G$4+装备属性!G$4*IF($DB141&lt;10,1,ROUNDDOWN($DB141,-1))+SUM(属性投放!H$37:H$45)*$DB141+VLOOKUP($DC$2,一级属性!$E$41:$P$64,COLUMNS(一级属性!$E$41:J$64),0)*($DB141+0.25*IF($DB141&lt;10,1,ROUNDDOWN($DB141,-1)))+VLOOKUP($DC$2,宝石属性!$B$43:$M$66,COLUMNS(宝石属性!$B$43:G$66),0)*10*VLOOKUP(ROUNDDOWN($DB141,-1),宝石属性!$B$25:$N$41,2,0)*VLOOKUP(ROUNDDOWN($DB141,-1),宝石属性!$B$25:$N$41,3,0)+VLOOKUP($DC$2,职业被动!$B$6:$M$29,COLUMNS(职业被动!$B$6:G$29),0)*$DB141,0)</f>
        <v>3656</v>
      </c>
      <c r="DG141" s="9">
        <f>ROUND(属性投放!H$4+装备属性!H$4*IF($DB141&lt;10,1,ROUNDDOWN($DB141,-1))+SUM(属性投放!I$37:I$45)*$DB141+VLOOKUP($DC$2,一级属性!$E$41:$P$64,COLUMNS(一级属性!$E$41:K$64),0)*($DB141+0.25*IF($DB141&lt;10,1,ROUNDDOWN($DB141,-1)))+VLOOKUP($DC$2,宝石属性!$B$43:$M$66,COLUMNS(宝石属性!$B$43:H$66),0)*10*VLOOKUP(ROUNDDOWN($DB141,-1),宝石属性!$B$25:$N$41,2,0)*VLOOKUP(ROUNDDOWN($DB141,-1),宝石属性!$B$25:$N$41,3,0)+VLOOKUP($DC$2,职业被动!$B$6:$M$29,COLUMNS(职业被动!$B$6:H$29),0)*$DB141,0)</f>
        <v>889</v>
      </c>
      <c r="DH141" s="9">
        <f>ROUND(属性投放!I$4+装备属性!I$4*IF($DB141&lt;10,1,ROUNDDOWN($DB141,-1))+SUM(属性投放!J$37:J$45)*$DB141+VLOOKUP($DC$2,一级属性!$E$41:$P$64,COLUMNS(一级属性!$E$41:L$64),0)*($DB141+0.25*IF($DB141&lt;10,1,ROUNDDOWN($DB141,-1)))+VLOOKUP($DC$2,宝石属性!$B$43:$M$66,COLUMNS(宝石属性!$B$43:I$66),0)*10*VLOOKUP(ROUNDDOWN($DB141,-1),宝石属性!$B$25:$N$41,2,0)*VLOOKUP(ROUNDDOWN($DB141,-1),宝石属性!$B$25:$N$41,3,0)+VLOOKUP($DC$2,职业被动!$B$6:$M$29,COLUMNS(职业被动!$B$6:I$29),0)*$DB141,0)</f>
        <v>1322</v>
      </c>
      <c r="DI141" s="9">
        <f>ROUND(属性投放!J$4+装备属性!J$4*IF($DB141&lt;10,1,ROUNDDOWN($DB141,-1))+SUM(属性投放!K$37:K$45)*$DB141+VLOOKUP($DC$2,一级属性!$E$41:$P$64,COLUMNS(一级属性!$E$41:M$64),0)*($DB141+0.25*IF($DB141&lt;10,1,ROUNDDOWN($DB141,-1)))+VLOOKUP($DC$2,宝石属性!$B$43:$M$66,COLUMNS(宝石属性!$B$43:J$66),0)*10*VLOOKUP(ROUNDDOWN($DB141,-1),宝石属性!$B$25:$N$41,2,0)*VLOOKUP(ROUNDDOWN($DB141,-1),宝石属性!$B$25:$N$41,3,0)+VLOOKUP($DC$2,职业被动!$B$6:$M$29,COLUMNS(职业被动!$B$6:J$29),0)*$DB141,0)</f>
        <v>957</v>
      </c>
      <c r="DJ141" s="9">
        <f>ROUND(属性投放!K$4+装备属性!K$4*IF($DB141&lt;10,1,ROUNDDOWN($DB141,-1))+SUM(属性投放!L$37:L$45)*$DB141+VLOOKUP($DC$2,一级属性!$E$41:$P$64,COLUMNS(一级属性!$E$41:N$64),0)*($DB141+0.25*IF($DB141&lt;10,1,ROUNDDOWN($DB141,-1)))+VLOOKUP($DC$2,宝石属性!$B$43:$M$66,COLUMNS(宝石属性!$B$43:K$66),0)*10*VLOOKUP(ROUNDDOWN($DB141,-1),宝石属性!$B$25:$N$41,2,0)*VLOOKUP(ROUNDDOWN($DB141,-1),宝石属性!$B$25:$N$41,3,0)+VLOOKUP($DC$2,职业被动!$B$6:$M$29,COLUMNS(职业被动!$B$6:K$29),0)*$DB141,0)</f>
        <v>639</v>
      </c>
      <c r="DK141" s="9">
        <f>ROUND(属性投放!L$4+装备属性!L$4*IF($DB141&lt;10,1,ROUNDDOWN($DB141,-1))+SUM(属性投放!M$37:M$45)*$DB141+VLOOKUP($DC$2,一级属性!$E$41:$P$64,COLUMNS(一级属性!$E$41:O$64),0)*($DB141+0.25*IF($DB141&lt;10,1,ROUNDDOWN($DB141,-1)))+VLOOKUP($DC$2,宝石属性!$B$43:$M$66,COLUMNS(宝石属性!$B$43:L$66),0)*10*VLOOKUP(ROUNDDOWN($DB141,-1),宝石属性!$B$25:$N$41,2,0)*VLOOKUP(ROUNDDOWN($DB141,-1),宝石属性!$B$25:$N$41,3,0)+VLOOKUP($DC$2,职业被动!$B$6:$M$29,COLUMNS(职业被动!$B$6:L$29),0)*$DB141,0)</f>
        <v>41</v>
      </c>
      <c r="DL141" s="9">
        <f>ROUND(属性投放!M$4+装备属性!M$4*IF($DB141&lt;10,1,ROUNDDOWN($DB141,-1))+SUM(属性投放!N$37:N$45)*$DB141+VLOOKUP($DC$2,一级属性!$E$41:$P$64,COLUMNS(一级属性!$E$41:P$64),0)*($DB141+0.25*IF($DB141&lt;10,1,ROUNDDOWN($DB141,-1)))+VLOOKUP($DC$2,宝石属性!$B$43:$M$66,COLUMNS(宝石属性!$B$43:M$66),0)*10*VLOOKUP(ROUNDDOWN($DB141,-1),宝石属性!$B$25:$N$41,2,0)*VLOOKUP(ROUNDDOWN($DB141,-1),宝石属性!$B$25:$N$41,3,0)+VLOOKUP($DC$2,职业被动!$B$6:$M$29,COLUMNS(职业被动!$B$6:M$29),0)*$DB141,0)</f>
        <v>1421</v>
      </c>
      <c r="DM141" s="48">
        <f>属性价值和能力评分!$F$9+ROUND(属性价值和能力评分!$F$38*10,0)*DB141+ROUND((SUM(装备属性!$W$9:$W$14)+属性价值和能力评分!$F$38*1.25+1.4+2.8)*IF(DB141&lt;10,1,ROUNDDOWN(DB141,-1)),0)+15*VLOOKUP(ROUNDDOWN(DB141,-1),宝石属性!$B$26:$D$41,2,0)*6*VLOOKUP(ROUNDDOWN(DB141,-1),宝石属性!$B$26:$D$41,3,0)+(属性价值和能力评分!$F$49*9+属性价值和能力评分!$F$50*2+属性价值和能力评分!$F$53*8/5)*DB141</f>
        <v>24960</v>
      </c>
      <c r="DO141" s="1">
        <v>138</v>
      </c>
      <c r="DP141" s="9">
        <f>ROUND(属性投放!D$4+装备属性!D$4*IF($DO141&lt;10,1,ROUNDDOWN($DO141,-1))+SUM(属性投放!E$37:E$45)*$DO141+VLOOKUP($DP$2,一级属性!$E$41:$P$64,COLUMNS(一级属性!$E$41:G$64),0)*($DO141+0.25*IF($DO141&lt;10,1,ROUNDDOWN($DO141,-1)))+VLOOKUP($DP$2,宝石属性!$B$43:$M$66,COLUMNS(宝石属性!$B$43:D$66),0)*10*VLOOKUP(ROUNDDOWN($DO141,-1),宝石属性!$B$25:$N$41,2,0)*VLOOKUP(ROUNDDOWN($DO141,-1),宝石属性!$B$25:$N$41,3,0)+VLOOKUP($DP$2,职业被动!$B$6:$M$29,COLUMNS(职业被动!$B$6:D$29),0)*$DO141,0)</f>
        <v>15858</v>
      </c>
      <c r="DQ141" s="9">
        <f>ROUND(属性投放!E$4+装备属性!E$4*IF($DO141&lt;10,1,ROUNDDOWN($DO141,-1))+SUM(属性投放!F$37:F$45)*$DO141+VLOOKUP($DP$2,一级属性!$E$41:$P$64,COLUMNS(一级属性!$E$41:H$64),0)*($DO141+0.25*IF($DO141&lt;10,1,ROUNDDOWN($DO141,-1)))+VLOOKUP($DP$2,宝石属性!$B$43:$M$66,COLUMNS(宝石属性!$B$43:E$66),0)*10*VLOOKUP(ROUNDDOWN($DO141,-1),宝石属性!$B$25:$N$41,2,0)*VLOOKUP(ROUNDDOWN($DO141,-1),宝石属性!$B$25:$N$41,3,0)+VLOOKUP($DP$2,职业被动!$B$6:$M$29,COLUMNS(职业被动!$B$6:E$29),0)*$DO141,0)</f>
        <v>3336</v>
      </c>
      <c r="DR141" s="9">
        <f>ROUND(属性投放!F$4+装备属性!F$4*IF($DO141&lt;10,1,ROUNDDOWN($DO141,-1))+SUM(属性投放!G$37:G$45)*$DO141+VLOOKUP($DP$2,一级属性!$E$41:$P$64,COLUMNS(一级属性!$E$41:I$64),0)*($DO141+0.25*IF($DO141&lt;10,1,ROUNDDOWN($DO141,-1)))+VLOOKUP($DP$2,宝石属性!$B$43:$M$66,COLUMNS(宝石属性!$B$43:F$66),0)*10*VLOOKUP(ROUNDDOWN($DO141,-1),宝石属性!$B$25:$N$41,2,0)*VLOOKUP(ROUNDDOWN($DO141,-1),宝石属性!$B$25:$N$41,3,0)+VLOOKUP($DP$2,职业被动!$B$6:$M$29,COLUMNS(职业被动!$B$6:F$29),0)*$DO141,0)</f>
        <v>1442</v>
      </c>
      <c r="DS141" s="9">
        <f>ROUND(属性投放!G$4+装备属性!G$4*IF($DO141&lt;10,1,ROUNDDOWN($DO141,-1))+SUM(属性投放!H$37:H$45)*$DO141+VLOOKUP($DP$2,一级属性!$E$41:$P$64,COLUMNS(一级属性!$E$41:J$64),0)*($DO141+0.25*IF($DO141&lt;10,1,ROUNDDOWN($DO141,-1)))+VLOOKUP($DP$2,宝石属性!$B$43:$M$66,COLUMNS(宝石属性!$B$43:G$66),0)*10*VLOOKUP(ROUNDDOWN($DO141,-1),宝石属性!$B$25:$N$41,2,0)*VLOOKUP(ROUNDDOWN($DO141,-1),宝石属性!$B$25:$N$41,3,0)+VLOOKUP($DP$2,职业被动!$B$6:$M$29,COLUMNS(职业被动!$B$6:G$29),0)*$DO141,0)</f>
        <v>1265</v>
      </c>
      <c r="DT141" s="9">
        <f>ROUND(属性投放!H$4+装备属性!H$4*IF($DO141&lt;10,1,ROUNDDOWN($DO141,-1))+SUM(属性投放!I$37:I$45)*$DO141+VLOOKUP($DP$2,一级属性!$E$41:$P$64,COLUMNS(一级属性!$E$41:K$64),0)*($DO141+0.25*IF($DO141&lt;10,1,ROUNDDOWN($DO141,-1)))+VLOOKUP($DP$2,宝石属性!$B$43:$M$66,COLUMNS(宝石属性!$B$43:H$66),0)*10*VLOOKUP(ROUNDDOWN($DO141,-1),宝石属性!$B$25:$N$41,2,0)*VLOOKUP(ROUNDDOWN($DO141,-1),宝石属性!$B$25:$N$41,3,0)+VLOOKUP($DP$2,职业被动!$B$6:$M$29,COLUMNS(职业被动!$B$6:H$29),0)*$DO141,0)</f>
        <v>1027</v>
      </c>
      <c r="DU141" s="9">
        <f>ROUND(属性投放!I$4+装备属性!I$4*IF($DO141&lt;10,1,ROUNDDOWN($DO141,-1))+SUM(属性投放!J$37:J$45)*$DO141+VLOOKUP($DP$2,一级属性!$E$41:$P$64,COLUMNS(一级属性!$E$41:L$64),0)*($DO141+0.25*IF($DO141&lt;10,1,ROUNDDOWN($DO141,-1)))+VLOOKUP($DP$2,宝石属性!$B$43:$M$66,COLUMNS(宝石属性!$B$43:I$66),0)*10*VLOOKUP(ROUNDDOWN($DO141,-1),宝石属性!$B$25:$N$41,2,0)*VLOOKUP(ROUNDDOWN($DO141,-1),宝石属性!$B$25:$N$41,3,0)+VLOOKUP($DP$2,职业被动!$B$6:$M$29,COLUMNS(职业被动!$B$6:I$29),0)*$DO141,0)</f>
        <v>1322</v>
      </c>
      <c r="DV141" s="9">
        <f>ROUND(属性投放!J$4+装备属性!J$4*IF($DO141&lt;10,1,ROUNDDOWN($DO141,-1))+SUM(属性投放!K$37:K$45)*$DO141+VLOOKUP($DP$2,一级属性!$E$41:$P$64,COLUMNS(一级属性!$E$41:M$64),0)*($DO141+0.25*IF($DO141&lt;10,1,ROUNDDOWN($DO141,-1)))+VLOOKUP($DP$2,宝石属性!$B$43:$M$66,COLUMNS(宝石属性!$B$43:J$66),0)*10*VLOOKUP(ROUNDDOWN($DO141,-1),宝石属性!$B$25:$N$41,2,0)*VLOOKUP(ROUNDDOWN($DO141,-1),宝石属性!$B$25:$N$41,3,0)+VLOOKUP($DP$2,职业被动!$B$6:$M$29,COLUMNS(职业被动!$B$6:J$29),0)*$DO141,0)</f>
        <v>957</v>
      </c>
      <c r="DW141" s="9">
        <f>ROUND(属性投放!K$4+装备属性!K$4*IF($DO141&lt;10,1,ROUNDDOWN($DO141,-1))+SUM(属性投放!L$37:L$45)*$DO141+VLOOKUP($DP$2,一级属性!$E$41:$P$64,COLUMNS(一级属性!$E$41:N$64),0)*($DO141+0.25*IF($DO141&lt;10,1,ROUNDDOWN($DO141,-1)))+VLOOKUP($DP$2,宝石属性!$B$43:$M$66,COLUMNS(宝石属性!$B$43:K$66),0)*10*VLOOKUP(ROUNDDOWN($DO141,-1),宝石属性!$B$25:$N$41,2,0)*VLOOKUP(ROUNDDOWN($DO141,-1),宝石属性!$B$25:$N$41,3,0)+VLOOKUP($DP$2,职业被动!$B$6:$M$29,COLUMNS(职业被动!$B$6:K$29),0)*$DO141,0)</f>
        <v>639</v>
      </c>
      <c r="DX141" s="9">
        <f>ROUND(属性投放!L$4+装备属性!L$4*IF($DO141&lt;10,1,ROUNDDOWN($DO141,-1))+SUM(属性投放!M$37:M$45)*$DO141+VLOOKUP($DP$2,一级属性!$E$41:$P$64,COLUMNS(一级属性!$E$41:O$64),0)*($DO141+0.25*IF($DO141&lt;10,1,ROUNDDOWN($DO141,-1)))+VLOOKUP($DP$2,宝石属性!$B$43:$M$66,COLUMNS(宝石属性!$B$43:L$66),0)*10*VLOOKUP(ROUNDDOWN($DO141,-1),宝石属性!$B$25:$N$41,2,0)*VLOOKUP(ROUNDDOWN($DO141,-1),宝石属性!$B$25:$N$41,3,0)+VLOOKUP($DP$2,职业被动!$B$6:$M$29,COLUMNS(职业被动!$B$6:L$29),0)*$DO141,0)</f>
        <v>41</v>
      </c>
      <c r="DY141" s="9">
        <f>ROUND(属性投放!M$4+装备属性!M$4*IF($DO141&lt;10,1,ROUNDDOWN($DO141,-1))+SUM(属性投放!N$37:N$45)*$DO141+VLOOKUP($DP$2,一级属性!$E$41:$P$64,COLUMNS(一级属性!$E$41:P$64),0)*($DO141+0.25*IF($DO141&lt;10,1,ROUNDDOWN($DO141,-1)))+VLOOKUP($DP$2,宝石属性!$B$43:$M$66,COLUMNS(宝石属性!$B$43:M$66),0)*10*VLOOKUP(ROUNDDOWN($DO141,-1),宝石属性!$B$25:$N$41,2,0)*VLOOKUP(ROUNDDOWN($DO141,-1),宝石属性!$B$25:$N$41,3,0)+VLOOKUP($DP$2,职业被动!$B$6:$M$29,COLUMNS(职业被动!$B$6:M$29),0)*$DO141,0)</f>
        <v>1421</v>
      </c>
      <c r="DZ141" s="48">
        <f>属性价值和能力评分!$F$9+ROUND(属性价值和能力评分!$F$38*10,0)*DO141+ROUND((SUM(装备属性!$W$9:$W$14)+属性价值和能力评分!$F$38*1.25+1.4+2.8)*IF(DO141&lt;10,1,ROUNDDOWN(DO141,-1)),0)+15*VLOOKUP(ROUNDDOWN(DO141,-1),宝石属性!$B$26:$D$41,2,0)*6*VLOOKUP(ROUNDDOWN(DO141,-1),宝石属性!$B$26:$D$41,3,0)+(属性价值和能力评分!$F$49*9+属性价值和能力评分!$F$50*2+属性价值和能力评分!$F$53*8/5)*DO141</f>
        <v>24960</v>
      </c>
      <c r="EA141" s="17"/>
      <c r="EB141" s="1">
        <v>138</v>
      </c>
      <c r="EC141" s="1">
        <f>ROUND(CC141/MAX(CE141/10,((CE141*(1+属性投放!$E$8)-CF141+属性投放!$F$8*EB141)*(1+属性投放!$G$8)*(1+属性投放!$H$8))),1)</f>
        <v>2.8</v>
      </c>
      <c r="ED141" s="1">
        <f>ROUND(CP141/MAX(CE141/10,((CE141*(1+属性投放!$E$8)-CS141+属性投放!$F$8*EB141)*(1+属性投放!$G$8)*(1+属性投放!$H$8))),1)</f>
        <v>2.6</v>
      </c>
      <c r="EE141" s="1">
        <f>ROUND(DC141/MAX(CE141/10,((CE141*(1+属性投放!$E$8)-DF141+属性投放!$F$8*EB141)*(1+属性投放!$G$8)*(1+属性投放!$H$8))),1)</f>
        <v>24.6</v>
      </c>
      <c r="EF141" s="1">
        <f>ROUND(DP141/MAX(CE141/10,((CE141*(1+属性投放!$E$8)-DS141+属性投放!$F$8*EB141)*(1+属性投放!$G$8)*(1+属性投放!$H$8))),1)</f>
        <v>6.7</v>
      </c>
      <c r="EH141" s="1">
        <f>ROUND(CC141/MAX(属性投放!$F$9*EB141,((CT141*(1+属性投放!$E$9)-CH141+属性投放!$F$9*EB141)*(1+属性投放!$G$9)*(1+属性投放!$H$9))),1)</f>
        <v>2.6</v>
      </c>
      <c r="EI141" s="1">
        <f>ROUND(CP141/MAX(属性投放!$F$9*EB141,((CT141*(1+属性投放!$E$9)-CU141+属性投放!$F$9*EB141)*(1+属性投放!$G$9)*(1+属性投放!$H$9))),1)</f>
        <v>3.3</v>
      </c>
      <c r="EJ141" s="1">
        <f>ROUND(DC141/MAX(属性投放!$F$9*EB141,((CT141*(1+属性投放!$E$9)-DH141+属性投放!$F$9*EB141)*(1+属性投放!$G$9)*(1+属性投放!$H$9))),1)</f>
        <v>2.8</v>
      </c>
      <c r="EK141" s="1">
        <f>ROUND(DP141/MAX(属性投放!$F$9*EB141,((CT141*(1+属性投放!$E$9)-DU141+属性投放!$F$9*EB141)*(1+属性投放!$G$9)*(1+属性投放!$H$9))),1)</f>
        <v>6</v>
      </c>
      <c r="EM141" s="1">
        <f>ROUND(CC141/((BW141*(1+属性投放!$E$10)+属性投放!$F$10*EB141)*(1+属性投放!$G$10)*(1+属性投放!$H$10)),1)</f>
        <v>5.6</v>
      </c>
      <c r="EN141" s="1">
        <f>ROUND(CP141/((BW141*(1+属性投放!$E$10)+属性投放!$F$10*EB141)*(1+属性投放!$G$10)*(1+属性投放!$H$10)),1)</f>
        <v>5.6</v>
      </c>
      <c r="EO141" s="1">
        <f>ROUND(DC141/((BW141*(1+属性投放!$E$10)+属性投放!$F$10*EB141)*(1+属性投放!$G$10)*(1+属性投放!$H$10)),1)</f>
        <v>6.5</v>
      </c>
      <c r="EP141" s="1">
        <f>ROUND(DP141/((BW141*(1+属性投放!$E$10)+属性投放!$F$10*EB141)*(1+属性投放!$G$10)*(1+属性投放!$H$10)),1)</f>
        <v>14.2</v>
      </c>
    </row>
    <row r="142" spans="2:146">
      <c r="B142" s="1">
        <v>139</v>
      </c>
      <c r="C142" s="9">
        <f>ROUND(属性投放!D$4+装备属性!D$4*IF($B142&lt;10,1,ROUNDDOWN($B142,-1))+SUM(属性投放!E$37:E$45)*$B142+VLOOKUP($C$2,一级属性!$E$41:$P$64,COLUMNS(一级属性!$E$41:G$64),0)*($B142+0.25*IF($B142&lt;10,1,ROUNDDOWN($B142,-1)))+VLOOKUP($C$2,宝石属性!$B$43:$M$66,COLUMNS(宝石属性!$B$43:D$66),0)*10*VLOOKUP(ROUNDDOWN($B142,-1),宝石属性!$B$25:$N$41,2,0)*VLOOKUP(ROUNDDOWN($B142,-1),宝石属性!$B$25:$N$41,3,0)+VLOOKUP($C$2,职业被动!$B$6:$M$29,COLUMNS(职业被动!$B$6:D$29),0)*$B142,0)</f>
        <v>7701</v>
      </c>
      <c r="D142" s="9">
        <f>ROUND(属性投放!E$4+装备属性!E$4*IF($B142&lt;10,1,ROUNDDOWN($B142,-1))+SUM(属性投放!F$37:F$38)*$B142+VLOOKUP($C$2,一级属性!$E$67:$P$90,COLUMNS(一级属性!$E$67:H$90),0)*$B142+VLOOKUP($C$2,宝石属性!$B$43:$M$66,COLUMNS(宝石属性!$B$43:E$66),0)*10*VLOOKUP(ROUNDDOWN($B142,-1),宝石属性!$B$25:$N$41,2,0)*VLOOKUP(ROUNDDOWN($B142,-1),宝石属性!$B$25:$N$41,3,0)+VLOOKUP($C$2,职业被动!$B$6:$M$29,COLUMNS(职业被动!$B$6:E$29),0)*$B142,0)</f>
        <v>3351</v>
      </c>
      <c r="E142" s="9">
        <f>ROUND(属性投放!F$4+装备属性!F$4*IF($B142&lt;10,1,ROUNDDOWN($B142,-1))+SUM(属性投放!G$37:G$38)*$B142+VLOOKUP($C$2,一级属性!$E$67:$P$90,COLUMNS(一级属性!$E$67:I$90),0)*$B142+VLOOKUP($C$2,宝石属性!$B$43:$M$66,COLUMNS(宝石属性!$B$43:F$66),0)*10*VLOOKUP(ROUNDDOWN($B142,-1),宝石属性!$B$25:$N$41,2,0)*VLOOKUP(ROUNDDOWN($B142,-1),宝石属性!$B$25:$N$41,3,0)+VLOOKUP($C$2,职业被动!$B$6:$M$29,COLUMNS(职业被动!$B$6:F$29),0)*$B142,0)</f>
        <v>2647</v>
      </c>
      <c r="F142" s="9">
        <f>ROUND(属性投放!G$4+装备属性!G$4*IF($B142&lt;10,1,ROUNDDOWN($B142,-1))+SUM(属性投放!H$37:H$38)*$B142+VLOOKUP($C$2,一级属性!$E$67:$P$90,COLUMNS(一级属性!$E$67:J$90),0)*$B142+VLOOKUP($C$2,宝石属性!$B$43:$M$66,COLUMNS(宝石属性!$B$43:G$66),0)*10*VLOOKUP(ROUNDDOWN($B142,-1),宝石属性!$B$25:$N$41,2,0)*VLOOKUP(ROUNDDOWN($B142,-1),宝石属性!$B$25:$N$41,3,0)+VLOOKUP($C$2,职业被动!$B$6:$M$29,COLUMNS(职业被动!$B$6:G$29),0)*$B142,0)</f>
        <v>1407</v>
      </c>
      <c r="G142" s="9">
        <f>ROUND(属性投放!H$4+装备属性!H$4*IF($B142&lt;10,1,ROUNDDOWN($B142,-1))+SUM(属性投放!I$37:I$38)*$B142+VLOOKUP($C$2,一级属性!$E$67:$P$90,COLUMNS(一级属性!$E$67:K$90),0)*$B142+VLOOKUP($C$2,宝石属性!$B$43:$M$66,COLUMNS(宝石属性!$B$43:H$66),0)*10*VLOOKUP(ROUNDDOWN($B142,-1),宝石属性!$B$25:$N$41,2,0)*VLOOKUP(ROUNDDOWN($B142,-1),宝石属性!$B$25:$N$41,3,0)+VLOOKUP($C$2,职业被动!$B$6:$M$29,COLUMNS(职业被动!$B$6:H$29),0)*$B142,0)</f>
        <v>891</v>
      </c>
      <c r="H142" s="9">
        <f>ROUND(属性投放!I$4+装备属性!I$4*IF($B142&lt;10,1,ROUNDDOWN($B142,-1))+SUM(属性投放!J$37:J$38)*$B142+VLOOKUP($C$2,一级属性!$E$67:$P$90,COLUMNS(一级属性!$E$67:L$90),0)*$B142+VLOOKUP($C$2,宝石属性!$B$43:$M$66,COLUMNS(宝石属性!$B$43:I$66),0)*10*VLOOKUP(ROUNDDOWN($B142,-1),宝石属性!$B$25:$N$41,2,0)*VLOOKUP(ROUNDDOWN($B142,-1),宝石属性!$B$25:$N$41,3,0)+VLOOKUP($C$2,职业被动!$B$6:$M$29,COLUMNS(职业被动!$B$6:I$29),0)*$B142,0)</f>
        <v>1471</v>
      </c>
      <c r="I142" s="9">
        <f>ROUND(属性投放!J$4+装备属性!J$4*IF($B142&lt;10,1,ROUNDDOWN($B142,-1))+SUM(属性投放!K$37:K$38)*$B142+VLOOKUP($C$2,一级属性!$E$67:$P$90,COLUMNS(一级属性!$E$67:M$90),0)*$B142+VLOOKUP($C$2,宝石属性!$B$43:$M$66,COLUMNS(宝石属性!$B$43:J$66),0)*10*VLOOKUP(ROUNDDOWN($B142,-1),宝石属性!$B$25:$N$41,2,0)*VLOOKUP(ROUNDDOWN($B142,-1),宝石属性!$B$25:$N$41,3,0)+VLOOKUP($C$2,职业被动!$B$6:$M$29,COLUMNS(职业被动!$B$6:J$29),0)*$B142,0)</f>
        <v>964</v>
      </c>
      <c r="J142" s="9">
        <f>ROUND(属性投放!K$4+装备属性!K$4*IF($B142&lt;10,1,ROUNDDOWN($B142,-1))+SUM(属性投放!L$37:L$38)*$B142+VLOOKUP($C$2,一级属性!$E$67:$P$90,COLUMNS(一级属性!$E$67:N$90),0)*$B142+VLOOKUP($C$2,宝石属性!$B$43:$M$66,COLUMNS(宝石属性!$B$43:K$66),0)*10*VLOOKUP(ROUNDDOWN($B142,-1),宝石属性!$B$25:$N$41,2,0)*VLOOKUP(ROUNDDOWN($B142,-1),宝石属性!$B$25:$N$41,3,0)+VLOOKUP($C$2,职业被动!$B$6:$M$29,COLUMNS(职业被动!$B$6:K$29),0)*$B142,0)</f>
        <v>480</v>
      </c>
      <c r="K142" s="9">
        <f>ROUND(属性投放!L$4+装备属性!L$4*IF($B142&lt;10,1,ROUNDDOWN($B142,-1))+SUM(属性投放!M$37:M$38)*$B142+VLOOKUP($C$2,一级属性!$E$67:$P$90,COLUMNS(一级属性!$E$67:O$90),0)*$B142+VLOOKUP($C$2,宝石属性!$B$43:$M$66,COLUMNS(宝石属性!$B$43:L$66),0)*10*VLOOKUP(ROUNDDOWN($B142,-1),宝石属性!$B$25:$N$41,2,0)*VLOOKUP(ROUNDDOWN($B142,-1),宝石属性!$B$25:$N$41,3,0)+VLOOKUP($C$2,职业被动!$B$6:$M$29,COLUMNS(职业被动!$B$6:L$29),0)*$B142,0)</f>
        <v>42</v>
      </c>
      <c r="L142" s="9">
        <f>ROUND(属性投放!M$4+装备属性!M$4*IF($B142&lt;10,1,ROUNDDOWN($B142,-1))+SUM(属性投放!N$37:N$38)*$B142+VLOOKUP($C$2,一级属性!$E$67:$P$90,COLUMNS(一级属性!$E$67:P$90),0)*$B142+VLOOKUP($C$2,宝石属性!$B$43:$M$66,COLUMNS(宝石属性!$B$43:M$66),0)*10*VLOOKUP(ROUNDDOWN($B142,-1),宝石属性!$B$25:$N$41,2,0)*VLOOKUP(ROUNDDOWN($B142,-1),宝石属性!$B$25:$N$41,3,0)+VLOOKUP($C$2,职业被动!$B$6:$M$29,COLUMNS(职业被动!$B$6:M$29),0)*$B142,0)</f>
        <v>1512</v>
      </c>
      <c r="M142" s="48">
        <f>属性价值和能力评分!$F$9+ROUND(属性价值和能力评分!$F$38*10,0)*B142+ROUND((SUM(装备属性!$W$9:$W$14)+属性价值和能力评分!$F$38*1.25+1.4+2.8)*IF(B142&lt;10,1,ROUNDDOWN(B142,-1)),0)+15*VLOOKUP(ROUNDDOWN(B142,-1),宝石属性!$B$26:$D$41,2,0)*6*VLOOKUP(ROUNDDOWN(B142,-1),宝石属性!$B$26:$D$41,3,0)+(属性价值和能力评分!$F$49*9+属性价值和能力评分!$F$50*2+属性价值和能力评分!$F$53*8/5)*B142</f>
        <v>25080</v>
      </c>
      <c r="O142" s="1">
        <v>139</v>
      </c>
      <c r="P142" s="9">
        <f>ROUND(属性投放!D$4+装备属性!D$4*IF($O142&lt;10,1,ROUNDDOWN($O142,-1))+SUM(属性投放!E$37:E$45)*$O142+VLOOKUP($P$2,一级属性!$E$41:$P$64,COLUMNS(一级属性!$E$41:G$64),0)*($O142+0.25*IF($O142&lt;10,1,ROUNDDOWN($O142,-1)))+VLOOKUP($P$2,宝石属性!$B$43:$M$66,COLUMNS(宝石属性!$B$43:D$66),0)*10*VLOOKUP(ROUNDDOWN($O142,-1),宝石属性!$B$25:$N$41,2,0)*VLOOKUP(ROUNDDOWN($O142,-1),宝石属性!$B$25:$N$41,3,0)+VLOOKUP($P$2,职业被动!$B$6:$M$29,COLUMNS(职业被动!$B$6:D$29),0)*$O142,0)</f>
        <v>9647</v>
      </c>
      <c r="Q142" s="9">
        <f>ROUND(属性投放!E$4+装备属性!E$4*IF($O142&lt;10,1,ROUNDDOWN($O142,-1))+SUM(属性投放!F$37:F$45)*$O142+VLOOKUP($P$2,一级属性!$E$41:$P$64,COLUMNS(一级属性!$E$41:H$64),0)*($O142+0.25*IF($O142&lt;10,1,ROUNDDOWN($O142,-1)))+VLOOKUP($P$2,宝石属性!$B$43:$M$66,COLUMNS(宝石属性!$B$43:E$66),0)*10*VLOOKUP(ROUNDDOWN($O142,-1),宝石属性!$B$25:$N$41,2,0)*VLOOKUP(ROUNDDOWN($O142,-1),宝石属性!$B$25:$N$41,3,0)+VLOOKUP($P$2,职业被动!$B$6:$M$29,COLUMNS(职业被动!$B$6:E$29),0)*$O142,0)</f>
        <v>5924</v>
      </c>
      <c r="R142" s="9">
        <f>ROUND(属性投放!F$4+装备属性!F$4*IF($O142&lt;10,1,ROUNDDOWN($O142,-1))+SUM(属性投放!G$37:G$45)*$O142+VLOOKUP($P$2,一级属性!$E$41:$P$64,COLUMNS(一级属性!$E$41:I$64),0)*($O142+0.25*IF($O142&lt;10,1,ROUNDDOWN($O142,-1)))+VLOOKUP($P$2,宝石属性!$B$43:$M$66,COLUMNS(宝石属性!$B$43:F$66),0)*10*VLOOKUP(ROUNDDOWN($O142,-1),宝石属性!$B$25:$N$41,2,0)*VLOOKUP(ROUNDDOWN($O142,-1),宝石属性!$B$25:$N$41,3,0)+VLOOKUP($P$2,职业被动!$B$6:$M$29,COLUMNS(职业被动!$B$6:F$29),0)*$O142,0)</f>
        <v>1444</v>
      </c>
      <c r="S142" s="9">
        <f>ROUND(属性投放!G$4+装备属性!G$4*IF($O142&lt;10,1,ROUNDDOWN($O142,-1))+SUM(属性投放!H$37:H$45)*$O142+VLOOKUP($P$2,一级属性!$E$41:$P$64,COLUMNS(一级属性!$E$41:J$64),0)*($O142+0.25*IF($O142&lt;10,1,ROUNDDOWN($O142,-1)))+VLOOKUP($P$2,宝石属性!$B$43:$M$66,COLUMNS(宝石属性!$B$43:G$66),0)*10*VLOOKUP(ROUNDDOWN($O142,-1),宝石属性!$B$25:$N$41,2,0)*VLOOKUP(ROUNDDOWN($O142,-1),宝石属性!$B$25:$N$41,3,0)+VLOOKUP($P$2,职业被动!$B$6:$M$29,COLUMNS(职业被动!$B$6:G$29),0)*$O142,0)</f>
        <v>1268</v>
      </c>
      <c r="T142" s="9">
        <f>ROUND(属性投放!H$4+装备属性!H$4*IF($O142&lt;10,1,ROUNDDOWN($O142,-1))+SUM(属性投放!I$37:I$45)*$O142+VLOOKUP($P$2,一级属性!$E$41:$P$64,COLUMNS(一级属性!$E$41:K$64),0)*($O142+0.25*IF($O142&lt;10,1,ROUNDDOWN($O142,-1)))+VLOOKUP($P$2,宝石属性!$B$43:$M$66,COLUMNS(宝石属性!$B$43:H$66),0)*10*VLOOKUP(ROUNDDOWN($O142,-1),宝石属性!$B$25:$N$41,2,0)*VLOOKUP(ROUNDDOWN($O142,-1),宝石属性!$B$25:$N$41,3,0)+VLOOKUP($P$2,职业被动!$B$6:$M$29,COLUMNS(职业被动!$B$6:H$29),0)*$O142,0)</f>
        <v>1545</v>
      </c>
      <c r="U142" s="9">
        <f>ROUND(属性投放!I$4+装备属性!I$4*IF($O142&lt;10,1,ROUNDDOWN($O142,-1))+SUM(属性投放!J$37:J$45)*$O142+VLOOKUP($P$2,一级属性!$E$41:$P$64,COLUMNS(一级属性!$E$41:L$64),0)*($O142+0.25*IF($O142&lt;10,1,ROUNDDOWN($O142,-1)))+VLOOKUP($P$2,宝石属性!$B$43:$M$66,COLUMNS(宝石属性!$B$43:I$66),0)*10*VLOOKUP(ROUNDDOWN($O142,-1),宝石属性!$B$25:$N$41,2,0)*VLOOKUP(ROUNDDOWN($O142,-1),宝石属性!$B$25:$N$41,3,0)+VLOOKUP($P$2,职业被动!$B$6:$M$29,COLUMNS(职业被动!$B$6:I$29),0)*$O142,0)</f>
        <v>1568</v>
      </c>
      <c r="V142" s="9">
        <f>ROUND(属性投放!J$4+装备属性!J$4*IF($O142&lt;10,1,ROUNDDOWN($O142,-1))+SUM(属性投放!K$37:K$45)*$O142+VLOOKUP($P$2,一级属性!$E$41:$P$64,COLUMNS(一级属性!$E$41:M$64),0)*($O142+0.25*IF($O142&lt;10,1,ROUNDDOWN($O142,-1)))+VLOOKUP($P$2,宝石属性!$B$43:$M$66,COLUMNS(宝石属性!$B$43:J$66),0)*10*VLOOKUP(ROUNDDOWN($O142,-1),宝石属性!$B$25:$N$41,2,0)*VLOOKUP(ROUNDDOWN($O142,-1),宝石属性!$B$25:$N$41,3,0)+VLOOKUP($P$2,职业被动!$B$6:$M$29,COLUMNS(职业被动!$B$6:J$29),0)*$O142,0)</f>
        <v>1081</v>
      </c>
      <c r="W142" s="9">
        <f>ROUND(属性投放!K$4+装备属性!K$4*IF($O142&lt;10,1,ROUNDDOWN($O142,-1))+SUM(属性投放!L$37:L$45)*$O142+VLOOKUP($P$2,一级属性!$E$41:$P$64,COLUMNS(一级属性!$E$41:N$64),0)*($O142+0.25*IF($O142&lt;10,1,ROUNDDOWN($O142,-1)))+VLOOKUP($P$2,宝石属性!$B$43:$M$66,COLUMNS(宝石属性!$B$43:K$66),0)*10*VLOOKUP(ROUNDDOWN($O142,-1),宝石属性!$B$25:$N$41,2,0)*VLOOKUP(ROUNDDOWN($O142,-1),宝石属性!$B$25:$N$41,3,0)+VLOOKUP($P$2,职业被动!$B$6:$M$29,COLUMNS(职业被动!$B$6:K$29),0)*$O142,0)</f>
        <v>640</v>
      </c>
      <c r="X142" s="9">
        <f>ROUND(属性投放!L$4+装备属性!L$4*IF($O142&lt;10,1,ROUNDDOWN($O142,-1))+SUM(属性投放!M$37:M$45)*$O142+VLOOKUP($P$2,一级属性!$E$41:$P$64,COLUMNS(一级属性!$E$41:O$64),0)*($O142+0.25*IF($O142&lt;10,1,ROUNDDOWN($O142,-1)))+VLOOKUP($P$2,宝石属性!$B$43:$M$66,COLUMNS(宝石属性!$B$43:L$66),0)*10*VLOOKUP(ROUNDDOWN($O142,-1),宝石属性!$B$25:$N$41,2,0)*VLOOKUP(ROUNDDOWN($O142,-1),宝石属性!$B$25:$N$41,3,0)+VLOOKUP($P$2,职业被动!$B$6:$M$29,COLUMNS(职业被动!$B$6:L$29),0)*$O142,0)</f>
        <v>42</v>
      </c>
      <c r="Y142" s="9">
        <f>ROUND(属性投放!M$4+装备属性!M$4*IF($O142&lt;10,1,ROUNDDOWN($O142,-1))+SUM(属性投放!N$37:N$45)*$O142+VLOOKUP($P$2,一级属性!$E$41:$P$64,COLUMNS(一级属性!$E$41:P$64),0)*($O142+0.25*IF($O142&lt;10,1,ROUNDDOWN($O142,-1)))+VLOOKUP($P$2,宝石属性!$B$43:$M$66,COLUMNS(宝石属性!$B$43:M$66),0)*10*VLOOKUP(ROUNDDOWN($O142,-1),宝石属性!$B$25:$N$41,2,0)*VLOOKUP(ROUNDDOWN($O142,-1),宝石属性!$B$25:$N$41,3,0)+VLOOKUP($P$2,职业被动!$B$6:$M$29,COLUMNS(职业被动!$B$6:M$29),0)*$O142,0)</f>
        <v>1512</v>
      </c>
      <c r="Z142" s="48">
        <f>属性价值和能力评分!$F$9+ROUND(属性价值和能力评分!$F$38*10,0)*O142+ROUND((SUM(装备属性!$W$9:$W$14)+属性价值和能力评分!$F$38*1.25+1.4+2.8)*IF(O142&lt;10,1,ROUNDDOWN(O142,-1)),0)+15*VLOOKUP(ROUNDDOWN(O142,-1),宝石属性!$B$26:$D$41,2,0)*6*VLOOKUP(ROUNDDOWN(O142,-1),宝石属性!$B$26:$D$41,3,0)+(属性价值和能力评分!$F$49*9+属性价值和能力评分!$F$50*2+属性价值和能力评分!$F$53*8/5)*O142</f>
        <v>25080</v>
      </c>
      <c r="AB142" s="1">
        <v>139</v>
      </c>
      <c r="AC142" s="9">
        <f>ROUND(属性投放!D$4+装备属性!D$4*IF($AB142&lt;10,1,ROUNDDOWN($AB142,-1))+SUM(属性投放!E$37:E$45)*$AB142+VLOOKUP($AC$2,一级属性!$E$41:$P$64,COLUMNS(一级属性!$E$41:G$64),0)*($AB142+0.25*IF($AB142&lt;10,1,ROUNDDOWN($AB142,-1)))+VLOOKUP($AC$2,宝石属性!$B$43:$M$66,COLUMNS(宝石属性!$B$43:D$66),0)*10*VLOOKUP(ROUNDDOWN($AB142,-1),宝石属性!$B$25:$N$41,2,0)*VLOOKUP(ROUNDDOWN($AB142,-1),宝石属性!$B$25:$N$41,3,0)+VLOOKUP($AC$2,职业被动!$B$6:$M$29,COLUMNS(职业被动!$B$6:D$29),0)*$AB142,0)</f>
        <v>8674</v>
      </c>
      <c r="AD142" s="9">
        <f>ROUND(属性投放!E$4+装备属性!E$4*IF($AB142&lt;10,1,ROUNDDOWN($AB142,-1))+SUM(属性投放!F$37:F$45)*$AB142+VLOOKUP($AC$2,一级属性!$E$41:$P$64,COLUMNS(一级属性!$E$41:H$64),0)*($AB142+0.25*IF($AB142&lt;10,1,ROUNDDOWN($AB142,-1)))+VLOOKUP($AC$2,宝石属性!$B$43:$M$66,COLUMNS(宝石属性!$B$43:E$66),0)*10*VLOOKUP(ROUNDDOWN($AB142,-1),宝石属性!$B$25:$N$41,2,0)*VLOOKUP(ROUNDDOWN($AB142,-1),宝石属性!$B$25:$N$41,3,0)+VLOOKUP($AC$2,职业被动!$B$6:$M$29,COLUMNS(职业被动!$B$6:E$29),0)*$AB142,0)</f>
        <v>3351</v>
      </c>
      <c r="AE142" s="9">
        <f>ROUND(属性投放!F$4+装备属性!F$4*IF($AB142&lt;10,1,ROUNDDOWN($AB142,-1))+SUM(属性投放!G$37:G$45)*$AB142+VLOOKUP($AC$2,一级属性!$E$41:$P$64,COLUMNS(一级属性!$E$41:I$64),0)*($AB142+0.25*IF($AB142&lt;10,1,ROUNDDOWN($AB142,-1)))+VLOOKUP($AC$2,宝石属性!$B$43:$M$66,COLUMNS(宝石属性!$B$43:F$66),0)*10*VLOOKUP(ROUNDDOWN($AB142,-1),宝石属性!$B$25:$N$41,2,0)*VLOOKUP(ROUNDDOWN($AB142,-1),宝石属性!$B$25:$N$41,3,0)+VLOOKUP($AC$2,职业被动!$B$6:$M$29,COLUMNS(职业被动!$B$6:F$29),0)*$AB142,0)</f>
        <v>2290</v>
      </c>
      <c r="AF142" s="9">
        <f>ROUND(属性投放!G$4+装备属性!G$4*IF($AB142&lt;10,1,ROUNDDOWN($AB142,-1))+SUM(属性投放!H$37:H$45)*$AB142+VLOOKUP($AC$2,一级属性!$E$41:$P$64,COLUMNS(一级属性!$E$41:J$64),0)*($AB142+0.25*IF($AB142&lt;10,1,ROUNDDOWN($AB142,-1)))+VLOOKUP($AC$2,宝石属性!$B$43:$M$66,COLUMNS(宝石属性!$B$43:G$66),0)*10*VLOOKUP(ROUNDDOWN($AB142,-1),宝石属性!$B$25:$N$41,2,0)*VLOOKUP(ROUNDDOWN($AB142,-1),宝石属性!$B$25:$N$41,3,0)+VLOOKUP($AC$2,职业被动!$B$6:$M$29,COLUMNS(职业被动!$B$6:G$29),0)*$AB142,0)</f>
        <v>1546</v>
      </c>
      <c r="AG142" s="9">
        <f>ROUND(属性投放!H$4+装备属性!H$4*IF($AB142&lt;10,1,ROUNDDOWN($AB142,-1))+SUM(属性投放!I$37:I$45)*$AB142+VLOOKUP($AC$2,一级属性!$E$41:$P$64,COLUMNS(一级属性!$E$41:K$64),0)*($AB142+0.25*IF($AB142&lt;10,1,ROUNDDOWN($AB142,-1)))+VLOOKUP($AC$2,宝石属性!$B$43:$M$66,COLUMNS(宝石属性!$B$43:H$66),0)*10*VLOOKUP(ROUNDDOWN($AB142,-1),宝石属性!$B$25:$N$41,2,0)*VLOOKUP(ROUNDDOWN($AB142,-1),宝石属性!$B$25:$N$41,3,0)+VLOOKUP($AC$2,职业被动!$B$6:$M$29,COLUMNS(职业被动!$B$6:H$29),0)*$AB142,0)</f>
        <v>891</v>
      </c>
      <c r="AH142" s="9">
        <f>ROUND(属性投放!I$4+装备属性!I$4*IF($AB142&lt;10,1,ROUNDDOWN($AB142,-1))+SUM(属性投放!J$37:J$45)*$AB142+VLOOKUP($AC$2,一级属性!$E$41:$P$64,COLUMNS(一级属性!$E$41:L$64),0)*($AB142+0.25*IF($AB142&lt;10,1,ROUNDDOWN($AB142,-1)))+VLOOKUP($AC$2,宝石属性!$B$43:$M$66,COLUMNS(宝石属性!$B$43:I$66),0)*10*VLOOKUP(ROUNDDOWN($AB142,-1),宝石属性!$B$25:$N$41,2,0)*VLOOKUP(ROUNDDOWN($AB142,-1),宝石属性!$B$25:$N$41,3,0)+VLOOKUP($AC$2,职业被动!$B$6:$M$29,COLUMNS(职业被动!$B$6:I$29),0)*$AB142,0)</f>
        <v>1465</v>
      </c>
      <c r="AI142" s="9">
        <f>ROUND(属性投放!J$4+装备属性!J$4*IF($AB142&lt;10,1,ROUNDDOWN($AB142,-1))+SUM(属性投放!K$37:K$45)*$AB142+VLOOKUP($AC$2,一级属性!$E$41:$P$64,COLUMNS(一级属性!$E$41:M$64),0)*($AB142+0.25*IF($AB142&lt;10,1,ROUNDDOWN($AB142,-1)))+VLOOKUP($AC$2,宝石属性!$B$43:$M$66,COLUMNS(宝石属性!$B$43:J$66),0)*10*VLOOKUP(ROUNDDOWN($AB142,-1),宝石属性!$B$25:$N$41,2,0)*VLOOKUP(ROUNDDOWN($AB142,-1),宝石属性!$B$25:$N$41,3,0)+VLOOKUP($AC$2,职业被动!$B$6:$M$29,COLUMNS(职业被动!$B$6:J$29),0)*$AB142,0)</f>
        <v>961</v>
      </c>
      <c r="AJ142" s="9">
        <f>ROUND(属性投放!K$4+装备属性!K$4*IF($AB142&lt;10,1,ROUNDDOWN($AB142,-1))+SUM(属性投放!L$37:L$45)*$AB142+VLOOKUP($AC$2,一级属性!$E$41:$P$64,COLUMNS(一级属性!$E$41:N$64),0)*($AB142+0.25*IF($AB142&lt;10,1,ROUNDDOWN($AB142,-1)))+VLOOKUP($AC$2,宝石属性!$B$43:$M$66,COLUMNS(宝石属性!$B$43:K$66),0)*10*VLOOKUP(ROUNDDOWN($AB142,-1),宝石属性!$B$25:$N$41,2,0)*VLOOKUP(ROUNDDOWN($AB142,-1),宝石属性!$B$25:$N$41,3,0)+VLOOKUP($AC$2,职业被动!$B$6:$M$29,COLUMNS(职业被动!$B$6:K$29),0)*$AB142,0)</f>
        <v>480</v>
      </c>
      <c r="AK142" s="9">
        <f>ROUND(属性投放!L$4+装备属性!L$4*IF($AB142&lt;10,1,ROUNDDOWN($AB142,-1))+SUM(属性投放!M$37:M$45)*$AB142+VLOOKUP($AC$2,一级属性!$E$41:$P$64,COLUMNS(一级属性!$E$41:O$64),0)*($AB142+0.25*IF($AB142&lt;10,1,ROUNDDOWN($AB142,-1)))+VLOOKUP($AC$2,宝石属性!$B$43:$M$66,COLUMNS(宝石属性!$B$43:L$66),0)*10*VLOOKUP(ROUNDDOWN($AB142,-1),宝石属性!$B$25:$N$41,2,0)*VLOOKUP(ROUNDDOWN($AB142,-1),宝石属性!$B$25:$N$41,3,0)+VLOOKUP($AC$2,职业被动!$B$6:$M$29,COLUMNS(职业被动!$B$6:L$29),0)*$AB142,0)</f>
        <v>42</v>
      </c>
      <c r="AL142" s="9">
        <f>ROUND(属性投放!M$4+装备属性!M$4*IF($AB142&lt;10,1,ROUNDDOWN($AB142,-1))+SUM(属性投放!N$37:N$45)*$AB142+VLOOKUP($AC$2,一级属性!$E$41:$P$64,COLUMNS(一级属性!$E$41:P$64),0)*($AB142+0.25*IF($AB142&lt;10,1,ROUNDDOWN($AB142,-1)))+VLOOKUP($AC$2,宝石属性!$B$43:$M$66,COLUMNS(宝石属性!$B$43:M$66),0)*10*VLOOKUP(ROUNDDOWN($AB142,-1),宝石属性!$B$25:$N$41,2,0)*VLOOKUP(ROUNDDOWN($AB142,-1),宝石属性!$B$25:$N$41,3,0)+VLOOKUP($AC$2,职业被动!$B$6:$M$29,COLUMNS(职业被动!$B$6:M$29),0)*$AB142,0)</f>
        <v>1512</v>
      </c>
      <c r="AM142" s="48">
        <f>属性价值和能力评分!$F$9+ROUND(属性价值和能力评分!$F$38*10,0)*AB142+ROUND((SUM(装备属性!$W$9:$W$14)+属性价值和能力评分!$F$38*1.25+1.4+2.8)*IF(AB142&lt;10,1,ROUNDDOWN(AB142,-1)),0)+15*VLOOKUP(ROUNDDOWN(AB142,-1),宝石属性!$B$26:$D$41,2,0)*6*VLOOKUP(ROUNDDOWN(AB142,-1),宝石属性!$B$26:$D$41,3,0)+(属性价值和能力评分!$F$49*9+属性价值和能力评分!$F$50*2+属性价值和能力评分!$F$53*8/5)*AB142</f>
        <v>25080</v>
      </c>
      <c r="AO142" s="1">
        <v>139</v>
      </c>
      <c r="AP142" s="9">
        <f>ROUND(属性投放!D$4+装备属性!D$4*IF($AO142&lt;10,1,ROUNDDOWN($AO142,-1))+SUM(属性投放!E$37:E$45)*$AO142+VLOOKUP($AP$2,一级属性!$E$41:$P$64,COLUMNS(一级属性!$E$41:G$64),0)*($AO142+0.25*IF($AO142&lt;10,1,ROUNDDOWN($AO142,-1)))+VLOOKUP($AP$2,宝石属性!$B$43:$M$66,COLUMNS(宝石属性!$B$43:D$66),0)*10*VLOOKUP(ROUNDDOWN($AO142,-1),宝石属性!$B$25:$N$41,2,0)*VLOOKUP(ROUNDDOWN($AO142,-1),宝石属性!$B$25:$N$41,3,0)+VLOOKUP($AP$2,职业被动!$B$6:$M$29,COLUMNS(职业被动!$B$6:D$29),0)*$AO142,0)</f>
        <v>8674</v>
      </c>
      <c r="AQ142" s="9">
        <f>ROUND(属性投放!E$4+装备属性!E$4*IF($AO142&lt;10,1,ROUNDDOWN($AO142,-1))+SUM(属性投放!F$37:F$45)*$AO142+VLOOKUP($AP$2,一级属性!$E$41:$P$64,COLUMNS(一级属性!$E$41:H$64),0)*($AO142+0.25*IF($AO142&lt;10,1,ROUNDDOWN($AO142,-1)))+VLOOKUP($AP$2,宝石属性!$B$43:$M$66,COLUMNS(宝石属性!$B$43:E$66),0)*10*VLOOKUP(ROUNDDOWN($AO142,-1),宝石属性!$B$25:$N$41,2,0)*VLOOKUP(ROUNDDOWN($AO142,-1),宝石属性!$B$25:$N$41,3,0)+VLOOKUP($AP$2,职业被动!$B$6:$M$29,COLUMNS(职业被动!$B$6:E$29),0)*$AO142,0)</f>
        <v>5924</v>
      </c>
      <c r="AR142" s="9">
        <f>ROUND(属性投放!F$4+装备属性!F$4*IF($AO142&lt;10,1,ROUNDDOWN($AO142,-1))+SUM(属性投放!G$37:G$45)*$AO142+VLOOKUP($AP$2,一级属性!$E$41:$P$64,COLUMNS(一级属性!$E$41:I$64),0)*($AO142+0.25*IF($AO142&lt;10,1,ROUNDDOWN($AO142,-1)))+VLOOKUP($AP$2,宝石属性!$B$43:$M$66,COLUMNS(宝石属性!$B$43:F$66),0)*10*VLOOKUP(ROUNDDOWN($AO142,-1),宝石属性!$B$25:$N$41,2,0)*VLOOKUP(ROUNDDOWN($AO142,-1),宝石属性!$B$25:$N$41,3,0)+VLOOKUP($AP$2,职业被动!$B$6:$M$29,COLUMNS(职业被动!$B$6:F$29),0)*$AO142,0)</f>
        <v>1444</v>
      </c>
      <c r="AS142" s="9">
        <f>ROUND(属性投放!G$4+装备属性!G$4*IF($AO142&lt;10,1,ROUNDDOWN($AO142,-1))+SUM(属性投放!H$37:H$45)*$AO142+VLOOKUP($AP$2,一级属性!$E$41:$P$64,COLUMNS(一级属性!$E$41:J$64),0)*($AO142+0.25*IF($AO142&lt;10,1,ROUNDDOWN($AO142,-1)))+VLOOKUP($AP$2,宝石属性!$B$43:$M$66,COLUMNS(宝石属性!$B$43:G$66),0)*10*VLOOKUP(ROUNDDOWN($AO142,-1),宝石属性!$B$25:$N$41,2,0)*VLOOKUP(ROUNDDOWN($AO142,-1),宝石属性!$B$25:$N$41,3,0)+VLOOKUP($AP$2,职业被动!$B$6:$M$29,COLUMNS(职业被动!$B$6:G$29),0)*$AO142,0)</f>
        <v>1268</v>
      </c>
      <c r="AT142" s="9">
        <f>ROUND(属性投放!H$4+装备属性!H$4*IF($AO142&lt;10,1,ROUNDDOWN($AO142,-1))+SUM(属性投放!I$37:I$45)*$AO142+VLOOKUP($AP$2,一级属性!$E$41:$P$64,COLUMNS(一级属性!$E$41:K$64),0)*($AO142+0.25*IF($AO142&lt;10,1,ROUNDDOWN($AO142,-1)))+VLOOKUP($AP$2,宝石属性!$B$43:$M$66,COLUMNS(宝石属性!$B$43:H$66),0)*10*VLOOKUP(ROUNDDOWN($AO142,-1),宝石属性!$B$25:$N$41,2,0)*VLOOKUP(ROUNDDOWN($AO142,-1),宝石属性!$B$25:$N$41,3,0)+VLOOKUP($AP$2,职业被动!$B$6:$M$29,COLUMNS(职业被动!$B$6:H$29),0)*$AO142,0)</f>
        <v>1406</v>
      </c>
      <c r="AU142" s="9">
        <f>ROUND(属性投放!I$4+装备属性!I$4*IF($AO142&lt;10,1,ROUNDDOWN($AO142,-1))+SUM(属性投放!J$37:J$45)*$AO142+VLOOKUP($AP$2,一级属性!$E$41:$P$64,COLUMNS(一级属性!$E$41:L$64),0)*($AO142+0.25*IF($AO142&lt;10,1,ROUNDDOWN($AO142,-1)))+VLOOKUP($AP$2,宝石属性!$B$43:$M$66,COLUMNS(宝石属性!$B$43:I$66),0)*10*VLOOKUP(ROUNDDOWN($AO142,-1),宝石属性!$B$25:$N$41,2,0)*VLOOKUP(ROUNDDOWN($AO142,-1),宝石属性!$B$25:$N$41,3,0)+VLOOKUP($AP$2,职业被动!$B$6:$M$29,COLUMNS(职业被动!$B$6:I$29),0)*$AO142,0)</f>
        <v>1568</v>
      </c>
      <c r="AV142" s="9">
        <f>ROUND(属性投放!J$4+装备属性!J$4*IF($AO142&lt;10,1,ROUNDDOWN($AO142,-1))+SUM(属性投放!K$37:K$45)*$AO142+VLOOKUP($AP$2,一级属性!$E$41:$P$64,COLUMNS(一级属性!$E$41:M$64),0)*($AO142+0.25*IF($AO142&lt;10,1,ROUNDDOWN($AO142,-1)))+VLOOKUP($AP$2,宝石属性!$B$43:$M$66,COLUMNS(宝石属性!$B$43:J$66),0)*10*VLOOKUP(ROUNDDOWN($AO142,-1),宝石属性!$B$25:$N$41,2,0)*VLOOKUP(ROUNDDOWN($AO142,-1),宝石属性!$B$25:$N$41,3,0)+VLOOKUP($AP$2,职业被动!$B$6:$M$29,COLUMNS(职业被动!$B$6:J$29),0)*$AO142,0)</f>
        <v>1081</v>
      </c>
      <c r="AW142" s="9">
        <f>ROUND(属性投放!K$4+装备属性!K$4*IF($AO142&lt;10,1,ROUNDDOWN($AO142,-1))+SUM(属性投放!L$37:L$45)*$AO142+VLOOKUP($AP$2,一级属性!$E$41:$P$64,COLUMNS(一级属性!$E$41:N$64),0)*($AO142+0.25*IF($AO142&lt;10,1,ROUNDDOWN($AO142,-1)))+VLOOKUP($AP$2,宝石属性!$B$43:$M$66,COLUMNS(宝石属性!$B$43:K$66),0)*10*VLOOKUP(ROUNDDOWN($AO142,-1),宝石属性!$B$25:$N$41,2,0)*VLOOKUP(ROUNDDOWN($AO142,-1),宝石属性!$B$25:$N$41,3,0)+VLOOKUP($AP$2,职业被动!$B$6:$M$29,COLUMNS(职业被动!$B$6:K$29),0)*$AO142,0)</f>
        <v>480</v>
      </c>
      <c r="AX142" s="9">
        <f>ROUND(属性投放!L$4+装备属性!L$4*IF($AO142&lt;10,1,ROUNDDOWN($AO142,-1))+SUM(属性投放!M$37:M$45)*$AO142+VLOOKUP($AP$2,一级属性!$E$41:$P$64,COLUMNS(一级属性!$E$41:O$64),0)*($AO142+0.25*IF($AO142&lt;10,1,ROUNDDOWN($AO142,-1)))+VLOOKUP($AP$2,宝石属性!$B$43:$M$66,COLUMNS(宝石属性!$B$43:L$66),0)*10*VLOOKUP(ROUNDDOWN($AO142,-1),宝石属性!$B$25:$N$41,2,0)*VLOOKUP(ROUNDDOWN($AO142,-1),宝石属性!$B$25:$N$41,3,0)+VLOOKUP($AP$2,职业被动!$B$6:$M$29,COLUMNS(职业被动!$B$6:L$29),0)*$AO142,0)</f>
        <v>1492</v>
      </c>
      <c r="AY142" s="9">
        <f>ROUND(属性投放!M$4+装备属性!M$4*IF($AO142&lt;10,1,ROUNDDOWN($AO142,-1))+SUM(属性投放!N$37:N$45)*$AO142+VLOOKUP($AP$2,一级属性!$E$41:$P$64,COLUMNS(一级属性!$E$41:P$64),0)*($AO142+0.25*IF($AO142&lt;10,1,ROUNDDOWN($AO142,-1)))+VLOOKUP($AP$2,宝石属性!$B$43:$M$66,COLUMNS(宝石属性!$B$43:M$66),0)*10*VLOOKUP(ROUNDDOWN($AO142,-1),宝石属性!$B$25:$N$41,2,0)*VLOOKUP(ROUNDDOWN($AO142,-1),宝石属性!$B$25:$N$41,3,0)+VLOOKUP($AP$2,职业被动!$B$6:$M$29,COLUMNS(职业被动!$B$6:M$29),0)*$AO142,0)</f>
        <v>1512</v>
      </c>
      <c r="AZ142" s="48">
        <f>属性价值和能力评分!$F$9+ROUND(属性价值和能力评分!$F$38*10,0)*AO142+ROUND((SUM(装备属性!$W$9:$W$14)+属性价值和能力评分!$F$38*1.25+1.4+2.8)*IF(AO142&lt;10,1,ROUNDDOWN(AO142,-1)),0)+15*VLOOKUP(ROUNDDOWN(AO142,-1),宝石属性!$B$26:$D$41,2,0)*6*VLOOKUP(ROUNDDOWN(AO142,-1),宝石属性!$B$26:$D$41,3,0)+(属性价值和能力评分!$F$49*9+属性价值和能力评分!$F$50*2+属性价值和能力评分!$F$53*8/5)*AO142</f>
        <v>25080</v>
      </c>
      <c r="BB142" s="1">
        <v>139</v>
      </c>
      <c r="BC142" s="9">
        <f>ROUND(属性投放!D$4+装备属性!D$4*IF($BB142&lt;10,1,ROUNDDOWN($BB142,-1))+SUM(属性投放!E$37:E$45)*$BB142+VLOOKUP($BC$2,一级属性!$E$41:$P$64,COLUMNS(一级属性!$E$41:G$64),0)*($BB142+0.25*IF($BB142&lt;10,1,ROUNDDOWN($BB142,-1)))+VLOOKUP($BC$2,宝石属性!$B$43:$M$66,COLUMNS(宝石属性!$B$43:D$66),0)*10*VLOOKUP(ROUNDDOWN($BB142,-1),宝石属性!$B$25:$N$41,2,0)*VLOOKUP(ROUNDDOWN($BB142,-1),宝石属性!$B$25:$N$41,3,0)+VLOOKUP($BC$2,职业被动!$B$6:$M$29,COLUMNS(职业被动!$B$6:D$29),0)*$BB142,0)</f>
        <v>7701</v>
      </c>
      <c r="BD142" s="9">
        <f>ROUND(属性投放!E$4+装备属性!E$4*IF($BB142&lt;10,1,ROUNDDOWN($BB142,-1))+SUM(属性投放!F$37:F$45)*$BB142+VLOOKUP($BC$2,一级属性!$E$41:$P$64,COLUMNS(一级属性!$E$41:H$64),0)*($BB142+0.25*IF($BB142&lt;10,1,ROUNDDOWN($BB142,-1)))+VLOOKUP($BC$2,宝石属性!$B$43:$M$66,COLUMNS(宝石属性!$B$43:E$66),0)*10*VLOOKUP(ROUNDDOWN($BB142,-1),宝石属性!$B$25:$N$41,2,0)*VLOOKUP(ROUNDDOWN($BB142,-1),宝石属性!$B$25:$N$41,3,0)+VLOOKUP($BC$2,职业被动!$B$6:$M$29,COLUMNS(职业被动!$B$6:E$29),0)*$BB142,0)</f>
        <v>6781</v>
      </c>
      <c r="BE142" s="9">
        <f>ROUND(属性投放!F$4+装备属性!F$4*IF($BB142&lt;10,1,ROUNDDOWN($BB142,-1))+SUM(属性投放!G$37:G$45)*$BB142+VLOOKUP($BC$2,一级属性!$E$41:$P$64,COLUMNS(一级属性!$E$41:I$64),0)*($BB142+0.25*IF($BB142&lt;10,1,ROUNDDOWN($BB142,-1)))+VLOOKUP($BC$2,宝石属性!$B$43:$M$66,COLUMNS(宝石属性!$B$43:F$66),0)*10*VLOOKUP(ROUNDDOWN($BB142,-1),宝石属性!$B$25:$N$41,2,0)*VLOOKUP(ROUNDDOWN($BB142,-1),宝石属性!$B$25:$N$41,3,0)+VLOOKUP($BC$2,职业被动!$B$6:$M$29,COLUMNS(职业被动!$B$6:F$29),0)*$BB142,0)</f>
        <v>1444</v>
      </c>
      <c r="BF142" s="9">
        <f>ROUND(属性投放!G$4+装备属性!G$4*IF($BB142&lt;10,1,ROUNDDOWN($BB142,-1))+SUM(属性投放!H$37:H$45)*$BB142+VLOOKUP($BC$2,一级属性!$E$41:$P$64,COLUMNS(一级属性!$E$41:J$64),0)*($BB142+0.25*IF($BB142&lt;10,1,ROUNDDOWN($BB142,-1)))+VLOOKUP($BC$2,宝石属性!$B$43:$M$66,COLUMNS(宝石属性!$B$43:G$66),0)*10*VLOOKUP(ROUNDDOWN($BB142,-1),宝石属性!$B$25:$N$41,2,0)*VLOOKUP(ROUNDDOWN($BB142,-1),宝石属性!$B$25:$N$41,3,0)+VLOOKUP($BC$2,职业被动!$B$6:$M$29,COLUMNS(职业被动!$B$6:G$29),0)*$BB142,0)</f>
        <v>1268</v>
      </c>
      <c r="BG142" s="9">
        <f>ROUND(属性投放!H$4+装备属性!H$4*IF($BB142&lt;10,1,ROUNDDOWN($BB142,-1))+SUM(属性投放!I$37:I$45)*$BB142+VLOOKUP($BC$2,一级属性!$E$41:$P$64,COLUMNS(一级属性!$E$41:K$64),0)*($BB142+0.25*IF($BB142&lt;10,1,ROUNDDOWN($BB142,-1)))+VLOOKUP($BC$2,宝石属性!$B$43:$M$66,COLUMNS(宝石属性!$B$43:H$66),0)*10*VLOOKUP(ROUNDDOWN($BB142,-1),宝石属性!$B$25:$N$41,2,0)*VLOOKUP(ROUNDDOWN($BB142,-1),宝石属性!$B$25:$N$41,3,0)+VLOOKUP($BC$2,职业被动!$B$6:$M$29,COLUMNS(职业被动!$B$6:H$29),0)*$BB142,0)</f>
        <v>1975</v>
      </c>
      <c r="BH142" s="9">
        <f>ROUND(属性投放!I$4+装备属性!I$4*IF($BB142&lt;10,1,ROUNDDOWN($BB142,-1))+SUM(属性投放!J$37:J$45)*$BB142+VLOOKUP($BC$2,一级属性!$E$41:$P$64,COLUMNS(一级属性!$E$41:L$64),0)*($BB142+0.25*IF($BB142&lt;10,1,ROUNDDOWN($BB142,-1)))+VLOOKUP($BC$2,宝石属性!$B$43:$M$66,COLUMNS(宝石属性!$B$43:I$66),0)*10*VLOOKUP(ROUNDDOWN($BB142,-1),宝石属性!$B$25:$N$41,2,0)*VLOOKUP(ROUNDDOWN($BB142,-1),宝石属性!$B$25:$N$41,3,0)+VLOOKUP($BC$2,职业被动!$B$6:$M$29,COLUMNS(职业被动!$B$6:I$29),0)*$BB142,0)</f>
        <v>1878</v>
      </c>
      <c r="BI142" s="9">
        <f>ROUND(属性投放!J$4+装备属性!J$4*IF($BB142&lt;10,1,ROUNDDOWN($BB142,-1))+SUM(属性投放!K$37:K$45)*$BB142+VLOOKUP($BC$2,一级属性!$E$41:$P$64,COLUMNS(一级属性!$E$41:M$64),0)*($BB142+0.25*IF($BB142&lt;10,1,ROUNDDOWN($BB142,-1)))+VLOOKUP($BC$2,宝石属性!$B$43:$M$66,COLUMNS(宝石属性!$B$43:J$66),0)*10*VLOOKUP(ROUNDDOWN($BB142,-1),宝石属性!$B$25:$N$41,2,0)*VLOOKUP(ROUNDDOWN($BB142,-1),宝石属性!$B$25:$N$41,3,0)+VLOOKUP($BC$2,职业被动!$B$6:$M$29,COLUMNS(职业被动!$B$6:J$29),0)*$BB142,0)</f>
        <v>824</v>
      </c>
      <c r="BJ142" s="9">
        <f>ROUND(属性投放!K$4+装备属性!K$4*IF($BB142&lt;10,1,ROUNDDOWN($BB142,-1))+SUM(属性投放!L$37:L$45)*$BB142+VLOOKUP($BC$2,一级属性!$E$41:$P$64,COLUMNS(一级属性!$E$41:N$64),0)*($BB142+0.25*IF($BB142&lt;10,1,ROUNDDOWN($BB142,-1)))+VLOOKUP($BC$2,宝石属性!$B$43:$M$66,COLUMNS(宝石属性!$B$43:K$66),0)*10*VLOOKUP(ROUNDDOWN($BB142,-1),宝石属性!$B$25:$N$41,2,0)*VLOOKUP(ROUNDDOWN($BB142,-1),宝石属性!$B$25:$N$41,3,0)+VLOOKUP($BC$2,职业被动!$B$6:$M$29,COLUMNS(职业被动!$B$6:K$29),0)*$BB142,0)</f>
        <v>480</v>
      </c>
      <c r="BK142" s="9">
        <f>ROUND(属性投放!L$4+装备属性!L$4*IF($BB142&lt;10,1,ROUNDDOWN($BB142,-1))+SUM(属性投放!M$37:M$45)*$BB142+VLOOKUP($BC$2,一级属性!$E$41:$P$64,COLUMNS(一级属性!$E$41:O$64),0)*($BB142+0.25*IF($BB142&lt;10,1,ROUNDDOWN($BB142,-1)))+VLOOKUP($BC$2,宝石属性!$B$43:$M$66,COLUMNS(宝石属性!$B$43:L$66),0)*10*VLOOKUP(ROUNDDOWN($BB142,-1),宝石属性!$B$25:$N$41,2,0)*VLOOKUP(ROUNDDOWN($BB142,-1),宝石属性!$B$25:$N$41,3,0)+VLOOKUP($BC$2,职业被动!$B$6:$M$29,COLUMNS(职业被动!$B$6:L$29),0)*$BB142,0)</f>
        <v>42</v>
      </c>
      <c r="BL142" s="9">
        <f>ROUND(属性投放!M$4+装备属性!M$4*IF($BB142&lt;10,1,ROUNDDOWN($BB142,-1))+SUM(属性投放!N$37:N$45)*$BB142+VLOOKUP($BC$2,一级属性!$E$41:$P$64,COLUMNS(一级属性!$E$41:P$64),0)*($BB142+0.25*IF($BB142&lt;10,1,ROUNDDOWN($BB142,-1)))+VLOOKUP($BC$2,宝石属性!$B$43:$M$66,COLUMNS(宝石属性!$B$43:M$66),0)*10*VLOOKUP(ROUNDDOWN($BB142,-1),宝石属性!$B$25:$N$41,2,0)*VLOOKUP(ROUNDDOWN($BB142,-1),宝石属性!$B$25:$N$41,3,0)+VLOOKUP($BC$2,职业被动!$B$6:$M$29,COLUMNS(职业被动!$B$6:M$29),0)*$BB142,0)</f>
        <v>1512</v>
      </c>
      <c r="BM142" s="48">
        <f>属性价值和能力评分!$F$9+ROUND(属性价值和能力评分!$F$38*10,0)*BB142+ROUND((SUM(装备属性!$W$9:$W$14)+属性价值和能力评分!$F$38*1.25+1.4+2.8)*IF(BB142&lt;10,1,ROUNDDOWN(BB142,-1)),0)+15*VLOOKUP(ROUNDDOWN(BB142,-1),宝石属性!$B$26:$D$41,2,0)*6*VLOOKUP(ROUNDDOWN(BB142,-1),宝石属性!$B$26:$D$41,3,0)+(属性价值和能力评分!$F$49*9+属性价值和能力评分!$F$50*2+属性价值和能力评分!$F$53*8/5)*BB142</f>
        <v>25080</v>
      </c>
      <c r="BO142" s="1">
        <v>139</v>
      </c>
      <c r="BP142" s="9">
        <f>ROUND(属性投放!D$4+装备属性!D$4*IF($BO142&lt;10,1,ROUNDDOWN($BO142,-1))+SUM(属性投放!E$37:E$45)*$BO142+VLOOKUP($BP$2,一级属性!$E$41:$P$64,COLUMNS(一级属性!$E$41:G$64),0)*($BO142+0.25*IF($BO142&lt;10,1,ROUNDDOWN($BO142,-1)))+VLOOKUP($BP$2,宝石属性!$B$43:$M$66,COLUMNS(宝石属性!$B$43:D$66),0)*10*VLOOKUP(ROUNDDOWN($BO142,-1),宝石属性!$B$25:$N$41,2,0)*VLOOKUP(ROUNDDOWN($BO142,-1),宝石属性!$B$25:$N$41,3,0)+VLOOKUP($BP$2,职业被动!$B$6:$M$29,COLUMNS(职业被动!$B$6:D$29),0)*$BO142,0)</f>
        <v>9647</v>
      </c>
      <c r="BQ142" s="9">
        <f>ROUND(属性投放!E$4+装备属性!E$4*IF($BO142&lt;10,1,ROUNDDOWN($BO142,-1))+SUM(属性投放!F$37:F$45)*$BO142+VLOOKUP($BP$2,一级属性!$E$41:$P$64,COLUMNS(一级属性!$E$41:H$64),0)*($BO142+0.25*IF($BO142&lt;10,1,ROUNDDOWN($BO142,-1)))+VLOOKUP($BP$2,宝石属性!$B$43:$M$66,COLUMNS(宝石属性!$B$43:E$66),0)*10*VLOOKUP(ROUNDDOWN($BO142,-1),宝石属性!$B$25:$N$41,2,0)*VLOOKUP(ROUNDDOWN($BO142,-1),宝石属性!$B$25:$N$41,3,0)+VLOOKUP($BP$2,职业被动!$B$6:$M$29,COLUMNS(职业被动!$B$6:E$29),0)*$BO142,0)</f>
        <v>5924</v>
      </c>
      <c r="BR142" s="9">
        <f>ROUND(属性投放!F$4+装备属性!F$4*IF($BO142&lt;10,1,ROUNDDOWN($BO142,-1))+SUM(属性投放!G$37:G$45)*$BO142+VLOOKUP($BP$2,一级属性!$E$41:$P$64,COLUMNS(一级属性!$E$41:I$64),0)*($BO142+0.25*IF($BO142&lt;10,1,ROUNDDOWN($BO142,-1)))+VLOOKUP($BP$2,宝石属性!$B$43:$M$66,COLUMNS(宝石属性!$B$43:F$66),0)*10*VLOOKUP(ROUNDDOWN($BO142,-1),宝石属性!$B$25:$N$41,2,0)*VLOOKUP(ROUNDDOWN($BO142,-1),宝石属性!$B$25:$N$41,3,0)+VLOOKUP($BP$2,职业被动!$B$6:$M$29,COLUMNS(职业被动!$B$6:F$29),0)*$BO142,0)</f>
        <v>1444</v>
      </c>
      <c r="BS142" s="9">
        <f>ROUND(属性投放!G$4+装备属性!G$4*IF($BO142&lt;10,1,ROUNDDOWN($BO142,-1))+SUM(属性投放!H$37:H$45)*$BO142+VLOOKUP($BP$2,一级属性!$E$41:$P$64,COLUMNS(一级属性!$E$41:J$64),0)*($BO142+0.25*IF($BO142&lt;10,1,ROUNDDOWN($BO142,-1)))+VLOOKUP($BP$2,宝石属性!$B$43:$M$66,COLUMNS(宝石属性!$B$43:G$66),0)*10*VLOOKUP(ROUNDDOWN($BO142,-1),宝石属性!$B$25:$N$41,2,0)*VLOOKUP(ROUNDDOWN($BO142,-1),宝石属性!$B$25:$N$41,3,0)+VLOOKUP($BP$2,职业被动!$B$6:$M$29,COLUMNS(职业被动!$B$6:G$29),0)*$BO142,0)</f>
        <v>1268</v>
      </c>
      <c r="BT142" s="9">
        <f>ROUND(属性投放!H$4+装备属性!H$4*IF($BO142&lt;10,1,ROUNDDOWN($BO142,-1))+SUM(属性投放!I$37:I$45)*$BO142+VLOOKUP($BP$2,一级属性!$E$41:$P$64,COLUMNS(一级属性!$E$41:K$64),0)*($BO142+0.25*IF($BO142&lt;10,1,ROUNDDOWN($BO142,-1)))+VLOOKUP($BP$2,宝石属性!$B$43:$M$66,COLUMNS(宝石属性!$B$43:H$66),0)*10*VLOOKUP(ROUNDDOWN($BO142,-1),宝石属性!$B$25:$N$41,2,0)*VLOOKUP(ROUNDDOWN($BO142,-1),宝石属性!$B$25:$N$41,3,0)+VLOOKUP($BP$2,职业被动!$B$6:$M$29,COLUMNS(职业被动!$B$6:H$29),0)*$BO142,0)</f>
        <v>1545</v>
      </c>
      <c r="BU142" s="9">
        <f>ROUND(属性投放!I$4+装备属性!I$4*IF($BO142&lt;10,1,ROUNDDOWN($BO142,-1))+SUM(属性投放!J$37:J$45)*$BO142+VLOOKUP($BP$2,一级属性!$E$41:$P$64,COLUMNS(一级属性!$E$41:L$64),0)*($BO142+0.25*IF($BO142&lt;10,1,ROUNDDOWN($BO142,-1)))+VLOOKUP($BP$2,宝石属性!$B$43:$M$66,COLUMNS(宝石属性!$B$43:I$66),0)*10*VLOOKUP(ROUNDDOWN($BO142,-1),宝石属性!$B$25:$N$41,2,0)*VLOOKUP(ROUNDDOWN($BO142,-1),宝石属性!$B$25:$N$41,3,0)+VLOOKUP($BP$2,职业被动!$B$6:$M$29,COLUMNS(职业被动!$B$6:I$29),0)*$BO142,0)</f>
        <v>1568</v>
      </c>
      <c r="BV142" s="9">
        <f>ROUND(属性投放!J$4+装备属性!J$4*IF($BO142&lt;10,1,ROUNDDOWN($BO142,-1))+SUM(属性投放!K$37:K$45)*$BO142+VLOOKUP($BP$2,一级属性!$E$41:$P$64,COLUMNS(一级属性!$E$41:M$64),0)*($BO142+0.25*IF($BO142&lt;10,1,ROUNDDOWN($BO142,-1)))+VLOOKUP($BP$2,宝石属性!$B$43:$M$66,COLUMNS(宝石属性!$B$43:J$66),0)*10*VLOOKUP(ROUNDDOWN($BO142,-1),宝石属性!$B$25:$N$41,2,0)*VLOOKUP(ROUNDDOWN($BO142,-1),宝石属性!$B$25:$N$41,3,0)+VLOOKUP($BP$2,职业被动!$B$6:$M$29,COLUMNS(职业被动!$B$6:J$29),0)*$BO142,0)</f>
        <v>1081</v>
      </c>
      <c r="BW142" s="9">
        <f>ROUND(属性投放!K$4+装备属性!K$4*IF($BO142&lt;10,1,ROUNDDOWN($BO142,-1))+SUM(属性投放!L$37:L$45)*$BO142+VLOOKUP($BP$2,一级属性!$E$41:$P$64,COLUMNS(一级属性!$E$41:N$64),0)*($BO142+0.25*IF($BO142&lt;10,1,ROUNDDOWN($BO142,-1)))+VLOOKUP($BP$2,宝石属性!$B$43:$M$66,COLUMNS(宝石属性!$B$43:K$66),0)*10*VLOOKUP(ROUNDDOWN($BO142,-1),宝石属性!$B$25:$N$41,2,0)*VLOOKUP(ROUNDDOWN($BO142,-1),宝石属性!$B$25:$N$41,3,0)+VLOOKUP($BP$2,职业被动!$B$6:$M$29,COLUMNS(职业被动!$B$6:K$29),0)*$BO142,0)</f>
        <v>640</v>
      </c>
      <c r="BX142" s="9">
        <f>ROUND(属性投放!L$4+装备属性!L$4*IF($BO142&lt;10,1,ROUNDDOWN($BO142,-1))+SUM(属性投放!M$37:M$45)*$BO142+VLOOKUP($BP$2,一级属性!$E$41:$P$64,COLUMNS(一级属性!$E$41:O$64),0)*($BO142+0.25*IF($BO142&lt;10,1,ROUNDDOWN($BO142,-1)))+VLOOKUP($BP$2,宝石属性!$B$43:$M$66,COLUMNS(宝石属性!$B$43:L$66),0)*10*VLOOKUP(ROUNDDOWN($BO142,-1),宝石属性!$B$25:$N$41,2,0)*VLOOKUP(ROUNDDOWN($BO142,-1),宝石属性!$B$25:$N$41,3,0)+VLOOKUP($BP$2,职业被动!$B$6:$M$29,COLUMNS(职业被动!$B$6:L$29),0)*$BO142,0)</f>
        <v>42</v>
      </c>
      <c r="BY142" s="9">
        <f>ROUND(属性投放!M$4+装备属性!M$4*IF($BO142&lt;10,1,ROUNDDOWN($BO142,-1))+SUM(属性投放!N$37:N$45)*$BO142+VLOOKUP($BP$2,一级属性!$E$41:$P$64,COLUMNS(一级属性!$E$41:P$64),0)*($BO142+0.25*IF($BO142&lt;10,1,ROUNDDOWN($BO142,-1)))+VLOOKUP($BP$2,宝石属性!$B$43:$M$66,COLUMNS(宝石属性!$B$43:M$66),0)*10*VLOOKUP(ROUNDDOWN($BO142,-1),宝石属性!$B$25:$N$41,2,0)*VLOOKUP(ROUNDDOWN($BO142,-1),宝石属性!$B$25:$N$41,3,0)+VLOOKUP($BP$2,职业被动!$B$6:$M$29,COLUMNS(职业被动!$B$6:M$29),0)*$BO142,0)</f>
        <v>1512</v>
      </c>
      <c r="BZ142" s="48">
        <f>属性价值和能力评分!$F$9+ROUND(属性价值和能力评分!$F$38*10,0)*BO142+ROUND((SUM(装备属性!$W$9:$W$14)+属性价值和能力评分!$F$38*1.25+1.4+2.8)*IF(BO142&lt;10,1,ROUNDDOWN(BO142,-1)),0)+15*VLOOKUP(ROUNDDOWN(BO142,-1),宝石属性!$B$26:$D$41,2,0)*6*VLOOKUP(ROUNDDOWN(BO142,-1),宝石属性!$B$26:$D$41,3,0)+(属性价值和能力评分!$F$49*9+属性价值和能力评分!$F$50*2+属性价值和能力评分!$F$53*8/5)*BO142</f>
        <v>25080</v>
      </c>
      <c r="CB142" s="1">
        <v>139</v>
      </c>
      <c r="CC142" s="9">
        <f>ROUND(属性投放!D$4+装备属性!D$4*IF($CB142&lt;10,1,ROUNDDOWN($CB142,-1))+SUM(属性投放!E$37:E$45)*$CB142+VLOOKUP($CC$2,一级属性!$E$41:$P$64,COLUMNS(一级属性!$E$41:G$64),0)*($CB142+0.25*IF($CB142&lt;10,1,ROUNDDOWN($CB142,-1)))+VLOOKUP($CC$2,宝石属性!$B$43:$M$66,COLUMNS(宝石属性!$B$43:D$66),0)*10*VLOOKUP(ROUNDDOWN($CB142,-1),宝石属性!$B$25:$N$41,2,0)*VLOOKUP(ROUNDDOWN($CB142,-1),宝石属性!$B$25:$N$41,3,0)+VLOOKUP($CC$2,职业被动!$B$6:$M$29,COLUMNS(职业被动!$B$6:D$29),0)*$CB142,0)</f>
        <v>6329</v>
      </c>
      <c r="CD142" s="9">
        <f>ROUND(属性投放!E$4+装备属性!E$4*IF($CB142&lt;10,1,ROUNDDOWN($CB142,-1))+SUM(属性投放!F$37:F$45)*$CB142+VLOOKUP($CC$2,一级属性!$E$41:$P$64,COLUMNS(一级属性!$E$41:H$64),0)*($CB142+0.25*IF($CB142&lt;10,1,ROUNDDOWN($CB142,-1)))+VLOOKUP($CC$2,宝石属性!$B$43:$M$66,COLUMNS(宝石属性!$B$43:E$66),0)*10*VLOOKUP(ROUNDDOWN($CB142,-1),宝石属性!$B$25:$N$41,2,0)*VLOOKUP(ROUNDDOWN($CB142,-1),宝石属性!$B$25:$N$41,3,0)+VLOOKUP($CC$2,职业被动!$B$6:$M$29,COLUMNS(职业被动!$B$6:E$29),0)*$CB142,0)</f>
        <v>3351</v>
      </c>
      <c r="CE142" s="9">
        <f>ROUND(属性投放!F$4+装备属性!F$4*IF($CB142&lt;10,1,ROUNDDOWN($CB142,-1))+SUM(属性投放!G$37:G$45)*$CB142+VLOOKUP($CC$2,一级属性!$E$41:$P$64,COLUMNS(一级属性!$E$41:I$64),0)*($CB142+0.25*IF($CB142&lt;10,1,ROUNDDOWN($CB142,-1)))+VLOOKUP($CC$2,宝石属性!$B$43:$M$66,COLUMNS(宝石属性!$B$43:F$66),0)*10*VLOOKUP(ROUNDDOWN($CB142,-1),宝石属性!$B$25:$N$41,2,0)*VLOOKUP(ROUNDDOWN($CB142,-1),宝石属性!$B$25:$N$41,3,0)+VLOOKUP($CC$2,职业被动!$B$6:$M$29,COLUMNS(职业被动!$B$6:F$29),0)*$CB142,0)</f>
        <v>2969</v>
      </c>
      <c r="CF142" s="9">
        <f>ROUND(属性投放!G$4+装备属性!G$4*IF($CB142&lt;10,1,ROUNDDOWN($CB142,-1))+SUM(属性投放!H$37:H$45)*$CB142+VLOOKUP($CC$2,一级属性!$E$41:$P$64,COLUMNS(一级属性!$E$41:J$64),0)*($CB142+0.25*IF($CB142&lt;10,1,ROUNDDOWN($CB142,-1)))+VLOOKUP($CC$2,宝石属性!$B$43:$M$66,COLUMNS(宝石属性!$B$43:G$66),0)*10*VLOOKUP(ROUNDDOWN($CB142,-1),宝石属性!$B$25:$N$41,2,0)*VLOOKUP(ROUNDDOWN($CB142,-1),宝石属性!$B$25:$N$41,3,0)+VLOOKUP($CC$2,职业被动!$B$6:$M$29,COLUMNS(职业被动!$B$6:G$29),0)*$CB142,0)</f>
        <v>1407</v>
      </c>
      <c r="CG142" s="9">
        <f>ROUND(属性投放!H$4+装备属性!H$4*IF($CB142&lt;10,1,ROUNDDOWN($CB142,-1))+SUM(属性投放!I$37:I$45)*$CB142+VLOOKUP($CC$2,一级属性!$E$41:$P$64,COLUMNS(一级属性!$E$41:K$64),0)*($CB142+0.25*IF($CB142&lt;10,1,ROUNDDOWN($CB142,-1)))+VLOOKUP($CC$2,宝石属性!$B$43:$M$66,COLUMNS(宝石属性!$B$43:H$66),0)*10*VLOOKUP(ROUNDDOWN($CB142,-1),宝石属性!$B$25:$N$41,2,0)*VLOOKUP(ROUNDDOWN($CB142,-1),宝石属性!$B$25:$N$41,3,0)+VLOOKUP($CC$2,职业被动!$B$6:$M$29,COLUMNS(职业被动!$B$6:H$29),0)*$CB142,0)</f>
        <v>891</v>
      </c>
      <c r="CH142" s="9">
        <f>ROUND(属性投放!I$4+装备属性!I$4*IF($CB142&lt;10,1,ROUNDDOWN($CB142,-1))+SUM(属性投放!J$37:J$45)*$CB142+VLOOKUP($CC$2,一级属性!$E$41:$P$64,COLUMNS(一级属性!$E$41:L$64),0)*($CB142+0.25*IF($CB142&lt;10,1,ROUNDDOWN($CB142,-1)))+VLOOKUP($CC$2,宝石属性!$B$43:$M$66,COLUMNS(宝石属性!$B$43:I$66),0)*10*VLOOKUP(ROUNDDOWN($CB142,-1),宝石属性!$B$25:$N$41,2,0)*VLOOKUP(ROUNDDOWN($CB142,-1),宝石属性!$B$25:$N$41,3,0)+VLOOKUP($CC$2,职业被动!$B$6:$M$29,COLUMNS(职业被动!$B$6:I$29),0)*$CB142,0)</f>
        <v>1499</v>
      </c>
      <c r="CI142" s="9">
        <f>ROUND(属性投放!J$4+装备属性!J$4*IF($CB142&lt;10,1,ROUNDDOWN($CB142,-1))+SUM(属性投放!K$37:K$45)*$CB142+VLOOKUP($CC$2,一级属性!$E$41:$P$64,COLUMNS(一级属性!$E$41:M$64),0)*($CB142+0.25*IF($CB142&lt;10,1,ROUNDDOWN($CB142,-1)))+VLOOKUP($CC$2,宝石属性!$B$43:$M$66,COLUMNS(宝石属性!$B$43:J$66),0)*10*VLOOKUP(ROUNDDOWN($CB142,-1),宝石属性!$B$25:$N$41,2,0)*VLOOKUP(ROUNDDOWN($CB142,-1),宝石属性!$B$25:$N$41,3,0)+VLOOKUP($CC$2,职业被动!$B$6:$M$29,COLUMNS(职业被动!$B$6:J$29),0)*$CB142,0)</f>
        <v>961</v>
      </c>
      <c r="CJ142" s="9">
        <f>ROUND(属性投放!K$4+装备属性!K$4*IF($CB142&lt;10,1,ROUNDDOWN($CB142,-1))+SUM(属性投放!L$37:L$45)*$CB142+VLOOKUP($CC$2,一级属性!$E$41:$P$64,COLUMNS(一级属性!$E$41:N$64),0)*($CB142+0.25*IF($CB142&lt;10,1,ROUNDDOWN($CB142,-1)))+VLOOKUP($CC$2,宝石属性!$B$43:$M$66,COLUMNS(宝石属性!$B$43:K$66),0)*10*VLOOKUP(ROUNDDOWN($CB142,-1),宝石属性!$B$25:$N$41,2,0)*VLOOKUP(ROUNDDOWN($CB142,-1),宝石属性!$B$25:$N$41,3,0)+VLOOKUP($CC$2,职业被动!$B$6:$M$29,COLUMNS(职业被动!$B$6:K$29),0)*$CB142,0)</f>
        <v>480</v>
      </c>
      <c r="CK142" s="9">
        <f>ROUND(属性投放!L$4+装备属性!L$4*IF($CB142&lt;10,1,ROUNDDOWN($CB142,-1))+SUM(属性投放!M$37:M$45)*$CB142+VLOOKUP($CC$2,一级属性!$E$41:$P$64,COLUMNS(一级属性!$E$41:O$64),0)*($CB142+0.25*IF($CB142&lt;10,1,ROUNDDOWN($CB142,-1)))+VLOOKUP($CC$2,宝石属性!$B$43:$M$66,COLUMNS(宝石属性!$B$43:L$66),0)*10*VLOOKUP(ROUNDDOWN($CB142,-1),宝石属性!$B$25:$N$41,2,0)*VLOOKUP(ROUNDDOWN($CB142,-1),宝石属性!$B$25:$N$41,3,0)+VLOOKUP($CC$2,职业被动!$B$6:$M$29,COLUMNS(职业被动!$B$6:L$29),0)*$CB142,0)</f>
        <v>42</v>
      </c>
      <c r="CL142" s="9">
        <f>ROUND(属性投放!M$4+装备属性!M$4*IF($CB142&lt;10,1,ROUNDDOWN($CB142,-1))+SUM(属性投放!N$37:N$45)*$CB142+VLOOKUP($CC$2,一级属性!$E$41:$P$64,COLUMNS(一级属性!$E$41:P$64),0)*($CB142+0.25*IF($CB142&lt;10,1,ROUNDDOWN($CB142,-1)))+VLOOKUP($CC$2,宝石属性!$B$43:$M$66,COLUMNS(宝石属性!$B$43:M$66),0)*10*VLOOKUP(ROUNDDOWN($CB142,-1),宝石属性!$B$25:$N$41,2,0)*VLOOKUP(ROUNDDOWN($CB142,-1),宝石属性!$B$25:$N$41,3,0)+VLOOKUP($CC$2,职业被动!$B$6:$M$29,COLUMNS(职业被动!$B$6:M$29),0)*$CB142,0)</f>
        <v>1432</v>
      </c>
      <c r="CM142" s="48">
        <f>属性价值和能力评分!$F$9+ROUND(属性价值和能力评分!$F$38*10,0)*CB142+ROUND((SUM(装备属性!$W$9:$W$14)+属性价值和能力评分!$F$38*1.25+1.4+2.8)*IF(CB142&lt;10,1,ROUNDDOWN(CB142,-1)),0)+15*VLOOKUP(ROUNDDOWN(CB142,-1),宝石属性!$B$26:$D$41,2,0)*6*VLOOKUP(ROUNDDOWN(CB142,-1),宝石属性!$B$26:$D$41,3,0)+(属性价值和能力评分!$F$49*9+属性价值和能力评分!$F$50*2+属性价值和能力评分!$F$53*8/5)*CB142</f>
        <v>25080</v>
      </c>
      <c r="CO142" s="1">
        <v>139</v>
      </c>
      <c r="CP142" s="9">
        <f>ROUND(属性投放!D$4+装备属性!D$4*IF($CO142&lt;10,1,ROUNDDOWN($CO142,-1))+SUM(属性投放!E$37:E$45)*$CO142+VLOOKUP($CP$2,一级属性!$E$41:$P$64,COLUMNS(一级属性!$E$41:G$64),0)*($CO142+0.25*IF($CO142&lt;10,1,ROUNDDOWN($CO142,-1)))+VLOOKUP($CP$2,宝石属性!$B$43:$M$66,COLUMNS(宝石属性!$B$43:D$66),0)*10*VLOOKUP(ROUNDDOWN($CO142,-1),宝石属性!$B$25:$N$41,2,0)*VLOOKUP(ROUNDDOWN($CO142,-1),宝石属性!$B$25:$N$41,3,0)+VLOOKUP($CP$2,职业被动!$B$6:$M$29,COLUMNS(职业被动!$B$6:D$29),0)*$CO142,0)</f>
        <v>6329</v>
      </c>
      <c r="CQ142" s="9">
        <f>ROUND(属性投放!E$4+装备属性!E$4*IF($CO142&lt;10,1,ROUNDDOWN($CO142,-1))+SUM(属性投放!F$37:F$45)*$CO142+VLOOKUP($CP$2,一级属性!$E$41:$P$64,COLUMNS(一级属性!$E$41:H$64),0)*($CO142+0.25*IF($CO142&lt;10,1,ROUNDDOWN($CO142,-1)))+VLOOKUP($CP$2,宝石属性!$B$43:$M$66,COLUMNS(宝石属性!$B$43:E$66),0)*10*VLOOKUP(ROUNDDOWN($CO142,-1),宝石属性!$B$25:$N$41,2,0)*VLOOKUP(ROUNDDOWN($CO142,-1),宝石属性!$B$25:$N$41,3,0)+VLOOKUP($CP$2,职业被动!$B$6:$M$29,COLUMNS(职业被动!$B$6:E$29),0)*$CO142,0)</f>
        <v>7639</v>
      </c>
      <c r="CR142" s="9">
        <f>ROUND(属性投放!F$4+装备属性!F$4*IF($CO142&lt;10,1,ROUNDDOWN($CO142,-1))+SUM(属性投放!G$37:G$45)*$CO142+VLOOKUP($CP$2,一级属性!$E$41:$P$64,COLUMNS(一级属性!$E$41:I$64),0)*($CO142+0.25*IF($CO142&lt;10,1,ROUNDDOWN($CO142,-1)))+VLOOKUP($CP$2,宝石属性!$B$43:$M$66,COLUMNS(宝石属性!$B$43:F$66),0)*10*VLOOKUP(ROUNDDOWN($CO142,-1),宝石属性!$B$25:$N$41,2,0)*VLOOKUP(ROUNDDOWN($CO142,-1),宝石属性!$B$25:$N$41,3,0)+VLOOKUP($CP$2,职业被动!$B$6:$M$29,COLUMNS(职业被动!$B$6:F$29),0)*$CO142,0)</f>
        <v>1444</v>
      </c>
      <c r="CS142" s="9">
        <f>ROUND(属性投放!G$4+装备属性!G$4*IF($CO142&lt;10,1,ROUNDDOWN($CO142,-1))+SUM(属性投放!H$37:H$45)*$CO142+VLOOKUP($CP$2,一级属性!$E$41:$P$64,COLUMNS(一级属性!$E$41:J$64),0)*($CO142+0.25*IF($CO142&lt;10,1,ROUNDDOWN($CO142,-1)))+VLOOKUP($CP$2,宝石属性!$B$43:$M$66,COLUMNS(宝石属性!$B$43:G$66),0)*10*VLOOKUP(ROUNDDOWN($CO142,-1),宝石属性!$B$25:$N$41,2,0)*VLOOKUP(ROUNDDOWN($CO142,-1),宝石属性!$B$25:$N$41,3,0)+VLOOKUP($CP$2,职业被动!$B$6:$M$29,COLUMNS(职业被动!$B$6:G$29),0)*$CO142,0)</f>
        <v>1268</v>
      </c>
      <c r="CT142" s="9">
        <f>ROUND(属性投放!H$4+装备属性!H$4*IF($CO142&lt;10,1,ROUNDDOWN($CO142,-1))+SUM(属性投放!I$37:I$45)*$CO142+VLOOKUP($CP$2,一级属性!$E$41:$P$64,COLUMNS(一级属性!$E$41:K$64),0)*($CO142+0.25*IF($CO142&lt;10,1,ROUNDDOWN($CO142,-1)))+VLOOKUP($CP$2,宝石属性!$B$43:$M$66,COLUMNS(宝石属性!$B$43:H$66),0)*10*VLOOKUP(ROUNDDOWN($CO142,-1),宝石属性!$B$25:$N$41,2,0)*VLOOKUP(ROUNDDOWN($CO142,-1),宝石属性!$B$25:$N$41,3,0)+VLOOKUP($CP$2,职业被动!$B$6:$M$29,COLUMNS(职业被动!$B$6:H$29),0)*$CO142,0)</f>
        <v>2267</v>
      </c>
      <c r="CU142" s="9">
        <f>ROUND(属性投放!I$4+装备属性!I$4*IF($CO142&lt;10,1,ROUNDDOWN($CO142,-1))+SUM(属性投放!J$37:J$45)*$CO142+VLOOKUP($CP$2,一级属性!$E$41:$P$64,COLUMNS(一级属性!$E$41:L$64),0)*($CO142+0.25*IF($CO142&lt;10,1,ROUNDDOWN($CO142,-1)))+VLOOKUP($CP$2,宝石属性!$B$43:$M$66,COLUMNS(宝石属性!$B$43:I$66),0)*10*VLOOKUP(ROUNDDOWN($CO142,-1),宝石属性!$B$25:$N$41,2,0)*VLOOKUP(ROUNDDOWN($CO142,-1),宝石属性!$B$25:$N$41,3,0)+VLOOKUP($CP$2,职业被动!$B$6:$M$29,COLUMNS(职业被动!$B$6:I$29),0)*$CO142,0)</f>
        <v>1981</v>
      </c>
      <c r="CV142" s="9">
        <f>ROUND(属性投放!J$4+装备属性!J$4*IF($CO142&lt;10,1,ROUNDDOWN($CO142,-1))+SUM(属性投放!K$37:K$45)*$CO142+VLOOKUP($CP$2,一级属性!$E$41:$P$64,COLUMNS(一级属性!$E$41:M$64),0)*($CO142+0.25*IF($CO142&lt;10,1,ROUNDDOWN($CO142,-1)))+VLOOKUP($CP$2,宝石属性!$B$43:$M$66,COLUMNS(宝石属性!$B$43:J$66),0)*10*VLOOKUP(ROUNDDOWN($CO142,-1),宝石属性!$B$25:$N$41,2,0)*VLOOKUP(ROUNDDOWN($CO142,-1),宝石属性!$B$25:$N$41,3,0)+VLOOKUP($CP$2,职业被动!$B$6:$M$29,COLUMNS(职业被动!$B$6:J$29),0)*$CO142,0)</f>
        <v>790</v>
      </c>
      <c r="CW142" s="9">
        <f>ROUND(属性投放!K$4+装备属性!K$4*IF($CO142&lt;10,1,ROUNDDOWN($CO142,-1))+SUM(属性投放!L$37:L$45)*$CO142+VLOOKUP($CP$2,一级属性!$E$41:$P$64,COLUMNS(一级属性!$E$41:N$64),0)*($CO142+0.25*IF($CO142&lt;10,1,ROUNDDOWN($CO142,-1)))+VLOOKUP($CP$2,宝石属性!$B$43:$M$66,COLUMNS(宝石属性!$B$43:K$66),0)*10*VLOOKUP(ROUNDDOWN($CO142,-1),宝石属性!$B$25:$N$41,2,0)*VLOOKUP(ROUNDDOWN($CO142,-1),宝石属性!$B$25:$N$41,3,0)+VLOOKUP($CP$2,职业被动!$B$6:$M$29,COLUMNS(职业被动!$B$6:K$29),0)*$CO142,0)</f>
        <v>480</v>
      </c>
      <c r="CX142" s="9">
        <f>ROUND(属性投放!L$4+装备属性!L$4*IF($CO142&lt;10,1,ROUNDDOWN($CO142,-1))+SUM(属性投放!M$37:M$45)*$CO142+VLOOKUP($CP$2,一级属性!$E$41:$P$64,COLUMNS(一级属性!$E$41:O$64),0)*($CO142+0.25*IF($CO142&lt;10,1,ROUNDDOWN($CO142,-1)))+VLOOKUP($CP$2,宝石属性!$B$43:$M$66,COLUMNS(宝石属性!$B$43:L$66),0)*10*VLOOKUP(ROUNDDOWN($CO142,-1),宝石属性!$B$25:$N$41,2,0)*VLOOKUP(ROUNDDOWN($CO142,-1),宝石属性!$B$25:$N$41,3,0)+VLOOKUP($CP$2,职业被动!$B$6:$M$29,COLUMNS(职业被动!$B$6:L$29),0)*$CO142,0)</f>
        <v>42</v>
      </c>
      <c r="CY142" s="9">
        <f>ROUND(属性投放!M$4+装备属性!M$4*IF($CO142&lt;10,1,ROUNDDOWN($CO142,-1))+SUM(属性投放!N$37:N$45)*$CO142+VLOOKUP($CP$2,一级属性!$E$41:$P$64,COLUMNS(一级属性!$E$41:P$64),0)*($CO142+0.25*IF($CO142&lt;10,1,ROUNDDOWN($CO142,-1)))+VLOOKUP($CP$2,宝石属性!$B$43:$M$66,COLUMNS(宝石属性!$B$43:M$66),0)*10*VLOOKUP(ROUNDDOWN($CO142,-1),宝石属性!$B$25:$N$41,2,0)*VLOOKUP(ROUNDDOWN($CO142,-1),宝石属性!$B$25:$N$41,3,0)+VLOOKUP($CP$2,职业被动!$B$6:$M$29,COLUMNS(职业被动!$B$6:M$29),0)*$CO142,0)</f>
        <v>1432</v>
      </c>
      <c r="CZ142" s="48">
        <f>属性价值和能力评分!$F$9+ROUND(属性价值和能力评分!$F$38*10,0)*CO142+ROUND((SUM(装备属性!$W$9:$W$14)+属性价值和能力评分!$F$38*1.25+1.4+2.8)*IF(CO142&lt;10,1,ROUNDDOWN(CO142,-1)),0)+15*VLOOKUP(ROUNDDOWN(CO142,-1),宝石属性!$B$26:$D$41,2,0)*6*VLOOKUP(ROUNDDOWN(CO142,-1),宝石属性!$B$26:$D$41,3,0)+(属性价值和能力评分!$F$49*9+属性价值和能力评分!$F$50*2+属性价值和能力评分!$F$53*8/5)*CO142</f>
        <v>25080</v>
      </c>
      <c r="DB142" s="1">
        <v>139</v>
      </c>
      <c r="DC142" s="9">
        <f>ROUND(属性投放!D$4+装备属性!D$4*IF($DB142&lt;10,1,ROUNDDOWN($DB142,-1))+SUM(属性投放!E$37:E$45)*$DB142+VLOOKUP($DC$2,一级属性!$E$41:$P$64,COLUMNS(一级属性!$E$41:G$64),0)*($DB142+0.25*IF($DB142&lt;10,1,ROUNDDOWN($DB142,-1)))+VLOOKUP($DC$2,宝石属性!$B$43:$M$66,COLUMNS(宝石属性!$B$43:D$66),0)*10*VLOOKUP(ROUNDDOWN($DB142,-1),宝石属性!$B$25:$N$41,2,0)*VLOOKUP(ROUNDDOWN($DB142,-1),宝石属性!$B$25:$N$41,3,0)+VLOOKUP($DC$2,职业被动!$B$6:$M$29,COLUMNS(职业被动!$B$6:D$29),0)*$DB142,0)</f>
        <v>7302</v>
      </c>
      <c r="DD142" s="9">
        <f>ROUND(属性投放!E$4+装备属性!E$4*IF($DB142&lt;10,1,ROUNDDOWN($DB142,-1))+SUM(属性投放!F$37:F$45)*$DB142+VLOOKUP($DC$2,一级属性!$E$41:$P$64,COLUMNS(一级属性!$E$41:H$64),0)*($DB142+0.25*IF($DB142&lt;10,1,ROUNDDOWN($DB142,-1)))+VLOOKUP($DC$2,宝石属性!$B$43:$M$66,COLUMNS(宝石属性!$B$43:E$66),0)*10*VLOOKUP(ROUNDDOWN($DB142,-1),宝石属性!$B$25:$N$41,2,0)*VLOOKUP(ROUNDDOWN($DB142,-1),宝石属性!$B$25:$N$41,3,0)+VLOOKUP($DC$2,职业被动!$B$6:$M$29,COLUMNS(职业被动!$B$6:E$29),0)*$DB142,0)</f>
        <v>3351</v>
      </c>
      <c r="DE142" s="9">
        <f>ROUND(属性投放!F$4+装备属性!F$4*IF($DB142&lt;10,1,ROUNDDOWN($DB142,-1))+SUM(属性投放!G$37:G$45)*$DB142+VLOOKUP($DC$2,一级属性!$E$41:$P$64,COLUMNS(一级属性!$E$41:I$64),0)*($DB142+0.25*IF($DB142&lt;10,1,ROUNDDOWN($DB142,-1)))+VLOOKUP($DC$2,宝石属性!$B$43:$M$66,COLUMNS(宝石属性!$B$43:F$66),0)*10*VLOOKUP(ROUNDDOWN($DB142,-1),宝石属性!$B$25:$N$41,2,0)*VLOOKUP(ROUNDDOWN($DB142,-1),宝石属性!$B$25:$N$41,3,0)+VLOOKUP($DC$2,职业被动!$B$6:$M$29,COLUMNS(职业被动!$B$6:F$29),0)*$DB142,0)</f>
        <v>1444</v>
      </c>
      <c r="DF142" s="9">
        <f>ROUND(属性投放!G$4+装备属性!G$4*IF($DB142&lt;10,1,ROUNDDOWN($DB142,-1))+SUM(属性投放!H$37:H$45)*$DB142+VLOOKUP($DC$2,一级属性!$E$41:$P$64,COLUMNS(一级属性!$E$41:J$64),0)*($DB142+0.25*IF($DB142&lt;10,1,ROUNDDOWN($DB142,-1)))+VLOOKUP($DC$2,宝石属性!$B$43:$M$66,COLUMNS(宝石属性!$B$43:G$66),0)*10*VLOOKUP(ROUNDDOWN($DB142,-1),宝石属性!$B$25:$N$41,2,0)*VLOOKUP(ROUNDDOWN($DB142,-1),宝石属性!$B$25:$N$41,3,0)+VLOOKUP($DC$2,职业被动!$B$6:$M$29,COLUMNS(职业被动!$B$6:G$29),0)*$DB142,0)</f>
        <v>3672</v>
      </c>
      <c r="DG142" s="9">
        <f>ROUND(属性投放!H$4+装备属性!H$4*IF($DB142&lt;10,1,ROUNDDOWN($DB142,-1))+SUM(属性投放!I$37:I$45)*$DB142+VLOOKUP($DC$2,一级属性!$E$41:$P$64,COLUMNS(一级属性!$E$41:K$64),0)*($DB142+0.25*IF($DB142&lt;10,1,ROUNDDOWN($DB142,-1)))+VLOOKUP($DC$2,宝石属性!$B$43:$M$66,COLUMNS(宝石属性!$B$43:H$66),0)*10*VLOOKUP(ROUNDDOWN($DB142,-1),宝石属性!$B$25:$N$41,2,0)*VLOOKUP(ROUNDDOWN($DB142,-1),宝石属性!$B$25:$N$41,3,0)+VLOOKUP($DC$2,职业被动!$B$6:$M$29,COLUMNS(职业被动!$B$6:H$29),0)*$DB142,0)</f>
        <v>891</v>
      </c>
      <c r="DH142" s="9">
        <f>ROUND(属性投放!I$4+装备属性!I$4*IF($DB142&lt;10,1,ROUNDDOWN($DB142,-1))+SUM(属性投放!J$37:J$45)*$DB142+VLOOKUP($DC$2,一级属性!$E$41:$P$64,COLUMNS(一级属性!$E$41:L$64),0)*($DB142+0.25*IF($DB142&lt;10,1,ROUNDDOWN($DB142,-1)))+VLOOKUP($DC$2,宝石属性!$B$43:$M$66,COLUMNS(宝石属性!$B$43:I$66),0)*10*VLOOKUP(ROUNDDOWN($DB142,-1),宝石属性!$B$25:$N$41,2,0)*VLOOKUP(ROUNDDOWN($DB142,-1),宝石属性!$B$25:$N$41,3,0)+VLOOKUP($DC$2,职业被动!$B$6:$M$29,COLUMNS(职业被动!$B$6:I$29),0)*$DB142,0)</f>
        <v>1328</v>
      </c>
      <c r="DI142" s="9">
        <f>ROUND(属性投放!J$4+装备属性!J$4*IF($DB142&lt;10,1,ROUNDDOWN($DB142,-1))+SUM(属性投放!K$37:K$45)*$DB142+VLOOKUP($DC$2,一级属性!$E$41:$P$64,COLUMNS(一级属性!$E$41:M$64),0)*($DB142+0.25*IF($DB142&lt;10,1,ROUNDDOWN($DB142,-1)))+VLOOKUP($DC$2,宝石属性!$B$43:$M$66,COLUMNS(宝石属性!$B$43:J$66),0)*10*VLOOKUP(ROUNDDOWN($DB142,-1),宝石属性!$B$25:$N$41,2,0)*VLOOKUP(ROUNDDOWN($DB142,-1),宝石属性!$B$25:$N$41,3,0)+VLOOKUP($DC$2,职业被动!$B$6:$M$29,COLUMNS(职业被动!$B$6:J$29),0)*$DB142,0)</f>
        <v>961</v>
      </c>
      <c r="DJ142" s="9">
        <f>ROUND(属性投放!K$4+装备属性!K$4*IF($DB142&lt;10,1,ROUNDDOWN($DB142,-1))+SUM(属性投放!L$37:L$45)*$DB142+VLOOKUP($DC$2,一级属性!$E$41:$P$64,COLUMNS(一级属性!$E$41:N$64),0)*($DB142+0.25*IF($DB142&lt;10,1,ROUNDDOWN($DB142,-1)))+VLOOKUP($DC$2,宝石属性!$B$43:$M$66,COLUMNS(宝石属性!$B$43:K$66),0)*10*VLOOKUP(ROUNDDOWN($DB142,-1),宝石属性!$B$25:$N$41,2,0)*VLOOKUP(ROUNDDOWN($DB142,-1),宝石属性!$B$25:$N$41,3,0)+VLOOKUP($DC$2,职业被动!$B$6:$M$29,COLUMNS(职业被动!$B$6:K$29),0)*$DB142,0)</f>
        <v>640</v>
      </c>
      <c r="DK142" s="9">
        <f>ROUND(属性投放!L$4+装备属性!L$4*IF($DB142&lt;10,1,ROUNDDOWN($DB142,-1))+SUM(属性投放!M$37:M$45)*$DB142+VLOOKUP($DC$2,一级属性!$E$41:$P$64,COLUMNS(一级属性!$E$41:O$64),0)*($DB142+0.25*IF($DB142&lt;10,1,ROUNDDOWN($DB142,-1)))+VLOOKUP($DC$2,宝石属性!$B$43:$M$66,COLUMNS(宝石属性!$B$43:L$66),0)*10*VLOOKUP(ROUNDDOWN($DB142,-1),宝石属性!$B$25:$N$41,2,0)*VLOOKUP(ROUNDDOWN($DB142,-1),宝石属性!$B$25:$N$41,3,0)+VLOOKUP($DC$2,职业被动!$B$6:$M$29,COLUMNS(职业被动!$B$6:L$29),0)*$DB142,0)</f>
        <v>42</v>
      </c>
      <c r="DL142" s="9">
        <f>ROUND(属性投放!M$4+装备属性!M$4*IF($DB142&lt;10,1,ROUNDDOWN($DB142,-1))+SUM(属性投放!N$37:N$45)*$DB142+VLOOKUP($DC$2,一级属性!$E$41:$P$64,COLUMNS(一级属性!$E$41:P$64),0)*($DB142+0.25*IF($DB142&lt;10,1,ROUNDDOWN($DB142,-1)))+VLOOKUP($DC$2,宝石属性!$B$43:$M$66,COLUMNS(宝石属性!$B$43:M$66),0)*10*VLOOKUP(ROUNDDOWN($DB142,-1),宝石属性!$B$25:$N$41,2,0)*VLOOKUP(ROUNDDOWN($DB142,-1),宝石属性!$B$25:$N$41,3,0)+VLOOKUP($DC$2,职业被动!$B$6:$M$29,COLUMNS(职业被动!$B$6:M$29),0)*$DB142,0)</f>
        <v>1432</v>
      </c>
      <c r="DM142" s="48">
        <f>属性价值和能力评分!$F$9+ROUND(属性价值和能力评分!$F$38*10,0)*DB142+ROUND((SUM(装备属性!$W$9:$W$14)+属性价值和能力评分!$F$38*1.25+1.4+2.8)*IF(DB142&lt;10,1,ROUNDDOWN(DB142,-1)),0)+15*VLOOKUP(ROUNDDOWN(DB142,-1),宝石属性!$B$26:$D$41,2,0)*6*VLOOKUP(ROUNDDOWN(DB142,-1),宝石属性!$B$26:$D$41,3,0)+(属性价值和能力评分!$F$49*9+属性价值和能力评分!$F$50*2+属性价值和能力评分!$F$53*8/5)*DB142</f>
        <v>25080</v>
      </c>
      <c r="DO142" s="1">
        <v>139</v>
      </c>
      <c r="DP142" s="9">
        <f>ROUND(属性投放!D$4+装备属性!D$4*IF($DO142&lt;10,1,ROUNDDOWN($DO142,-1))+SUM(属性投放!E$37:E$45)*$DO142+VLOOKUP($DP$2,一级属性!$E$41:$P$64,COLUMNS(一级属性!$E$41:G$64),0)*($DO142+0.25*IF($DO142&lt;10,1,ROUNDDOWN($DO142,-1)))+VLOOKUP($DP$2,宝石属性!$B$43:$M$66,COLUMNS(宝石属性!$B$43:D$66),0)*10*VLOOKUP(ROUNDDOWN($DO142,-1),宝石属性!$B$25:$N$41,2,0)*VLOOKUP(ROUNDDOWN($DO142,-1),宝石属性!$B$25:$N$41,3,0)+VLOOKUP($DP$2,职业被动!$B$6:$M$29,COLUMNS(职业被动!$B$6:D$29),0)*$DO142,0)</f>
        <v>15935</v>
      </c>
      <c r="DQ142" s="9">
        <f>ROUND(属性投放!E$4+装备属性!E$4*IF($DO142&lt;10,1,ROUNDDOWN($DO142,-1))+SUM(属性投放!F$37:F$45)*$DO142+VLOOKUP($DP$2,一级属性!$E$41:$P$64,COLUMNS(一级属性!$E$41:H$64),0)*($DO142+0.25*IF($DO142&lt;10,1,ROUNDDOWN($DO142,-1)))+VLOOKUP($DP$2,宝石属性!$B$43:$M$66,COLUMNS(宝石属性!$B$43:E$66),0)*10*VLOOKUP(ROUNDDOWN($DO142,-1),宝石属性!$B$25:$N$41,2,0)*VLOOKUP(ROUNDDOWN($DO142,-1),宝石属性!$B$25:$N$41,3,0)+VLOOKUP($DP$2,职业被动!$B$6:$M$29,COLUMNS(职业被动!$B$6:E$29),0)*$DO142,0)</f>
        <v>3351</v>
      </c>
      <c r="DR142" s="9">
        <f>ROUND(属性投放!F$4+装备属性!F$4*IF($DO142&lt;10,1,ROUNDDOWN($DO142,-1))+SUM(属性投放!G$37:G$45)*$DO142+VLOOKUP($DP$2,一级属性!$E$41:$P$64,COLUMNS(一级属性!$E$41:I$64),0)*($DO142+0.25*IF($DO142&lt;10,1,ROUNDDOWN($DO142,-1)))+VLOOKUP($DP$2,宝石属性!$B$43:$M$66,COLUMNS(宝石属性!$B$43:F$66),0)*10*VLOOKUP(ROUNDDOWN($DO142,-1),宝石属性!$B$25:$N$41,2,0)*VLOOKUP(ROUNDDOWN($DO142,-1),宝石属性!$B$25:$N$41,3,0)+VLOOKUP($DP$2,职业被动!$B$6:$M$29,COLUMNS(职业被动!$B$6:F$29),0)*$DO142,0)</f>
        <v>1444</v>
      </c>
      <c r="DS142" s="9">
        <f>ROUND(属性投放!G$4+装备属性!G$4*IF($DO142&lt;10,1,ROUNDDOWN($DO142,-1))+SUM(属性投放!H$37:H$45)*$DO142+VLOOKUP($DP$2,一级属性!$E$41:$P$64,COLUMNS(一级属性!$E$41:J$64),0)*($DO142+0.25*IF($DO142&lt;10,1,ROUNDDOWN($DO142,-1)))+VLOOKUP($DP$2,宝石属性!$B$43:$M$66,COLUMNS(宝石属性!$B$43:G$66),0)*10*VLOOKUP(ROUNDDOWN($DO142,-1),宝石属性!$B$25:$N$41,2,0)*VLOOKUP(ROUNDDOWN($DO142,-1),宝石属性!$B$25:$N$41,3,0)+VLOOKUP($DP$2,职业被动!$B$6:$M$29,COLUMNS(职业被动!$B$6:G$29),0)*$DO142,0)</f>
        <v>1268</v>
      </c>
      <c r="DT142" s="9">
        <f>ROUND(属性投放!H$4+装备属性!H$4*IF($DO142&lt;10,1,ROUNDDOWN($DO142,-1))+SUM(属性投放!I$37:I$45)*$DO142+VLOOKUP($DP$2,一级属性!$E$41:$P$64,COLUMNS(一级属性!$E$41:K$64),0)*($DO142+0.25*IF($DO142&lt;10,1,ROUNDDOWN($DO142,-1)))+VLOOKUP($DP$2,宝石属性!$B$43:$M$66,COLUMNS(宝石属性!$B$43:H$66),0)*10*VLOOKUP(ROUNDDOWN($DO142,-1),宝石属性!$B$25:$N$41,2,0)*VLOOKUP(ROUNDDOWN($DO142,-1),宝石属性!$B$25:$N$41,3,0)+VLOOKUP($DP$2,职业被动!$B$6:$M$29,COLUMNS(职业被动!$B$6:H$29),0)*$DO142,0)</f>
        <v>1030</v>
      </c>
      <c r="DU142" s="9">
        <f>ROUND(属性投放!I$4+装备属性!I$4*IF($DO142&lt;10,1,ROUNDDOWN($DO142,-1))+SUM(属性投放!J$37:J$45)*$DO142+VLOOKUP($DP$2,一级属性!$E$41:$P$64,COLUMNS(一级属性!$E$41:L$64),0)*($DO142+0.25*IF($DO142&lt;10,1,ROUNDDOWN($DO142,-1)))+VLOOKUP($DP$2,宝石属性!$B$43:$M$66,COLUMNS(宝石属性!$B$43:I$66),0)*10*VLOOKUP(ROUNDDOWN($DO142,-1),宝石属性!$B$25:$N$41,2,0)*VLOOKUP(ROUNDDOWN($DO142,-1),宝石属性!$B$25:$N$41,3,0)+VLOOKUP($DP$2,职业被动!$B$6:$M$29,COLUMNS(职业被动!$B$6:I$29),0)*$DO142,0)</f>
        <v>1328</v>
      </c>
      <c r="DV142" s="9">
        <f>ROUND(属性投放!J$4+装备属性!J$4*IF($DO142&lt;10,1,ROUNDDOWN($DO142,-1))+SUM(属性投放!K$37:K$45)*$DO142+VLOOKUP($DP$2,一级属性!$E$41:$P$64,COLUMNS(一级属性!$E$41:M$64),0)*($DO142+0.25*IF($DO142&lt;10,1,ROUNDDOWN($DO142,-1)))+VLOOKUP($DP$2,宝石属性!$B$43:$M$66,COLUMNS(宝石属性!$B$43:J$66),0)*10*VLOOKUP(ROUNDDOWN($DO142,-1),宝石属性!$B$25:$N$41,2,0)*VLOOKUP(ROUNDDOWN($DO142,-1),宝石属性!$B$25:$N$41,3,0)+VLOOKUP($DP$2,职业被动!$B$6:$M$29,COLUMNS(职业被动!$B$6:J$29),0)*$DO142,0)</f>
        <v>961</v>
      </c>
      <c r="DW142" s="9">
        <f>ROUND(属性投放!K$4+装备属性!K$4*IF($DO142&lt;10,1,ROUNDDOWN($DO142,-1))+SUM(属性投放!L$37:L$45)*$DO142+VLOOKUP($DP$2,一级属性!$E$41:$P$64,COLUMNS(一级属性!$E$41:N$64),0)*($DO142+0.25*IF($DO142&lt;10,1,ROUNDDOWN($DO142,-1)))+VLOOKUP($DP$2,宝石属性!$B$43:$M$66,COLUMNS(宝石属性!$B$43:K$66),0)*10*VLOOKUP(ROUNDDOWN($DO142,-1),宝石属性!$B$25:$N$41,2,0)*VLOOKUP(ROUNDDOWN($DO142,-1),宝石属性!$B$25:$N$41,3,0)+VLOOKUP($DP$2,职业被动!$B$6:$M$29,COLUMNS(职业被动!$B$6:K$29),0)*$DO142,0)</f>
        <v>640</v>
      </c>
      <c r="DX142" s="9">
        <f>ROUND(属性投放!L$4+装备属性!L$4*IF($DO142&lt;10,1,ROUNDDOWN($DO142,-1))+SUM(属性投放!M$37:M$45)*$DO142+VLOOKUP($DP$2,一级属性!$E$41:$P$64,COLUMNS(一级属性!$E$41:O$64),0)*($DO142+0.25*IF($DO142&lt;10,1,ROUNDDOWN($DO142,-1)))+VLOOKUP($DP$2,宝石属性!$B$43:$M$66,COLUMNS(宝石属性!$B$43:L$66),0)*10*VLOOKUP(ROUNDDOWN($DO142,-1),宝石属性!$B$25:$N$41,2,0)*VLOOKUP(ROUNDDOWN($DO142,-1),宝石属性!$B$25:$N$41,3,0)+VLOOKUP($DP$2,职业被动!$B$6:$M$29,COLUMNS(职业被动!$B$6:L$29),0)*$DO142,0)</f>
        <v>42</v>
      </c>
      <c r="DY142" s="9">
        <f>ROUND(属性投放!M$4+装备属性!M$4*IF($DO142&lt;10,1,ROUNDDOWN($DO142,-1))+SUM(属性投放!N$37:N$45)*$DO142+VLOOKUP($DP$2,一级属性!$E$41:$P$64,COLUMNS(一级属性!$E$41:P$64),0)*($DO142+0.25*IF($DO142&lt;10,1,ROUNDDOWN($DO142,-1)))+VLOOKUP($DP$2,宝石属性!$B$43:$M$66,COLUMNS(宝石属性!$B$43:M$66),0)*10*VLOOKUP(ROUNDDOWN($DO142,-1),宝石属性!$B$25:$N$41,2,0)*VLOOKUP(ROUNDDOWN($DO142,-1),宝石属性!$B$25:$N$41,3,0)+VLOOKUP($DP$2,职业被动!$B$6:$M$29,COLUMNS(职业被动!$B$6:M$29),0)*$DO142,0)</f>
        <v>1432</v>
      </c>
      <c r="DZ142" s="48">
        <f>属性价值和能力评分!$F$9+ROUND(属性价值和能力评分!$F$38*10,0)*DO142+ROUND((SUM(装备属性!$W$9:$W$14)+属性价值和能力评分!$F$38*1.25+1.4+2.8)*IF(DO142&lt;10,1,ROUNDDOWN(DO142,-1)),0)+15*VLOOKUP(ROUNDDOWN(DO142,-1),宝石属性!$B$26:$D$41,2,0)*6*VLOOKUP(ROUNDDOWN(DO142,-1),宝石属性!$B$26:$D$41,3,0)+(属性价值和能力评分!$F$49*9+属性价值和能力评分!$F$50*2+属性价值和能力评分!$F$53*8/5)*DO142</f>
        <v>25080</v>
      </c>
      <c r="EA142" s="17"/>
      <c r="EB142" s="1">
        <v>139</v>
      </c>
      <c r="EC142" s="1">
        <f>ROUND(CC142/MAX(CE142/10,((CE142*(1+属性投放!$E$8)-CF142+属性投放!$F$8*EB142)*(1+属性投放!$G$8)*(1+属性投放!$H$8))),1)</f>
        <v>2.8</v>
      </c>
      <c r="ED142" s="1">
        <f>ROUND(CP142/MAX(CE142/10,((CE142*(1+属性投放!$E$8)-CS142+属性投放!$F$8*EB142)*(1+属性投放!$G$8)*(1+属性投放!$H$8))),1)</f>
        <v>2.6</v>
      </c>
      <c r="EE142" s="1">
        <f>ROUND(DC142/MAX(CE142/10,((CE142*(1+属性投放!$E$8)-DF142+属性投放!$F$8*EB142)*(1+属性投放!$G$8)*(1+属性投放!$H$8))),1)</f>
        <v>24.6</v>
      </c>
      <c r="EF142" s="1">
        <f>ROUND(DP142/MAX(CE142/10,((CE142*(1+属性投放!$E$8)-DS142+属性投放!$F$8*EB142)*(1+属性投放!$G$8)*(1+属性投放!$H$8))),1)</f>
        <v>6.7</v>
      </c>
      <c r="EH142" s="1">
        <f>ROUND(CC142/MAX(属性投放!$F$9*EB142,((CT142*(1+属性投放!$E$9)-CH142+属性投放!$F$9*EB142)*(1+属性投放!$G$9)*(1+属性投放!$H$9))),1)</f>
        <v>2.6</v>
      </c>
      <c r="EI142" s="1">
        <f>ROUND(CP142/MAX(属性投放!$F$9*EB142,((CT142*(1+属性投放!$E$9)-CU142+属性投放!$F$9*EB142)*(1+属性投放!$G$9)*(1+属性投放!$H$9))),1)</f>
        <v>3.3</v>
      </c>
      <c r="EJ142" s="1">
        <f>ROUND(DC142/MAX(属性投放!$F$9*EB142,((CT142*(1+属性投放!$E$9)-DH142+属性投放!$F$9*EB142)*(1+属性投放!$G$9)*(1+属性投放!$H$9))),1)</f>
        <v>2.8</v>
      </c>
      <c r="EK142" s="1">
        <f>ROUND(DP142/MAX(属性投放!$F$9*EB142,((CT142*(1+属性投放!$E$9)-DU142+属性投放!$F$9*EB142)*(1+属性投放!$G$9)*(1+属性投放!$H$9))),1)</f>
        <v>6.1</v>
      </c>
      <c r="EM142" s="1">
        <f>ROUND(CC142/((BW142*(1+属性投放!$E$10)+属性投放!$F$10*EB142)*(1+属性投放!$G$10)*(1+属性投放!$H$10)),1)</f>
        <v>5.6</v>
      </c>
      <c r="EN142" s="1">
        <f>ROUND(CP142/((BW142*(1+属性投放!$E$10)+属性投放!$F$10*EB142)*(1+属性投放!$G$10)*(1+属性投放!$H$10)),1)</f>
        <v>5.6</v>
      </c>
      <c r="EO142" s="1">
        <f>ROUND(DC142/((BW142*(1+属性投放!$E$10)+属性投放!$F$10*EB142)*(1+属性投放!$G$10)*(1+属性投放!$H$10)),1)</f>
        <v>6.5</v>
      </c>
      <c r="EP142" s="1">
        <f>ROUND(DP142/((BW142*(1+属性投放!$E$10)+属性投放!$F$10*EB142)*(1+属性投放!$G$10)*(1+属性投放!$H$10)),1)</f>
        <v>14.2</v>
      </c>
    </row>
    <row r="143" spans="2:146">
      <c r="B143" s="1">
        <v>140</v>
      </c>
      <c r="C143" s="9">
        <f>ROUND(属性投放!D$4+装备属性!D$4*IF($B143&lt;10,1,ROUNDDOWN($B143,-1))+SUM(属性投放!E$37:E$45)*$B143+VLOOKUP($C$2,一级属性!$E$41:$P$64,COLUMNS(一级属性!$E$41:G$64),0)*($B143+0.25*IF($B143&lt;10,1,ROUNDDOWN($B143,-1)))+VLOOKUP($C$2,宝石属性!$B$43:$M$66,COLUMNS(宝石属性!$B$43:D$66),0)*10*VLOOKUP(ROUNDDOWN($B143,-1),宝石属性!$B$25:$N$41,2,0)*VLOOKUP(ROUNDDOWN($B143,-1),宝石属性!$B$25:$N$41,3,0)+VLOOKUP($C$2,职业被动!$B$6:$M$29,COLUMNS(职业被动!$B$6:D$29),0)*$B143,0)</f>
        <v>7916</v>
      </c>
      <c r="D143" s="9">
        <f>ROUND(属性投放!E$4+装备属性!E$4*IF($B143&lt;10,1,ROUNDDOWN($B143,-1))+SUM(属性投放!F$37:F$38)*$B143+VLOOKUP($C$2,一级属性!$E$67:$P$90,COLUMNS(一级属性!$E$67:H$90),0)*$B143+VLOOKUP($C$2,宝石属性!$B$43:$M$66,COLUMNS(宝石属性!$B$43:E$66),0)*10*VLOOKUP(ROUNDDOWN($B143,-1),宝石属性!$B$25:$N$41,2,0)*VLOOKUP(ROUNDDOWN($B143,-1),宝石属性!$B$25:$N$41,3,0)+VLOOKUP($C$2,职业被动!$B$6:$M$29,COLUMNS(职业被动!$B$6:E$29),0)*$B143,0)</f>
        <v>3448</v>
      </c>
      <c r="E143" s="9">
        <f>ROUND(属性投放!F$4+装备属性!F$4*IF($B143&lt;10,1,ROUNDDOWN($B143,-1))+SUM(属性投放!G$37:G$38)*$B143+VLOOKUP($C$2,一级属性!$E$67:$P$90,COLUMNS(一级属性!$E$67:I$90),0)*$B143+VLOOKUP($C$2,宝石属性!$B$43:$M$66,COLUMNS(宝石属性!$B$43:F$66),0)*10*VLOOKUP(ROUNDDOWN($B143,-1),宝石属性!$B$25:$N$41,2,0)*VLOOKUP(ROUNDDOWN($B143,-1),宝石属性!$B$25:$N$41,3,0)+VLOOKUP($C$2,职业被动!$B$6:$M$29,COLUMNS(职业被动!$B$6:F$29),0)*$B143,0)</f>
        <v>2738</v>
      </c>
      <c r="F143" s="9">
        <f>ROUND(属性投放!G$4+装备属性!G$4*IF($B143&lt;10,1,ROUNDDOWN($B143,-1))+SUM(属性投放!H$37:H$38)*$B143+VLOOKUP($C$2,一级属性!$E$67:$P$90,COLUMNS(一级属性!$E$67:J$90),0)*$B143+VLOOKUP($C$2,宝石属性!$B$43:$M$66,COLUMNS(宝石属性!$B$43:G$66),0)*10*VLOOKUP(ROUNDDOWN($B143,-1),宝石属性!$B$25:$N$41,2,0)*VLOOKUP(ROUNDDOWN($B143,-1),宝石属性!$B$25:$N$41,3,0)+VLOOKUP($C$2,职业被动!$B$6:$M$29,COLUMNS(职业被动!$B$6:G$29),0)*$B143,0)</f>
        <v>1452</v>
      </c>
      <c r="G143" s="9">
        <f>ROUND(属性投放!H$4+装备属性!H$4*IF($B143&lt;10,1,ROUNDDOWN($B143,-1))+SUM(属性投放!I$37:I$38)*$B143+VLOOKUP($C$2,一级属性!$E$67:$P$90,COLUMNS(一级属性!$E$67:K$90),0)*$B143+VLOOKUP($C$2,宝石属性!$B$43:$M$66,COLUMNS(宝石属性!$B$43:H$66),0)*10*VLOOKUP(ROUNDDOWN($B143,-1),宝石属性!$B$25:$N$41,2,0)*VLOOKUP(ROUNDDOWN($B143,-1),宝石属性!$B$25:$N$41,3,0)+VLOOKUP($C$2,职业被动!$B$6:$M$29,COLUMNS(职业被动!$B$6:H$29),0)*$B143,0)</f>
        <v>934</v>
      </c>
      <c r="H143" s="9">
        <f>ROUND(属性投放!I$4+装备属性!I$4*IF($B143&lt;10,1,ROUNDDOWN($B143,-1))+SUM(属性投放!J$37:J$38)*$B143+VLOOKUP($C$2,一级属性!$E$67:$P$90,COLUMNS(一级属性!$E$67:L$90),0)*$B143+VLOOKUP($C$2,宝石属性!$B$43:$M$66,COLUMNS(宝石属性!$B$43:I$66),0)*10*VLOOKUP(ROUNDDOWN($B143,-1),宝石属性!$B$25:$N$41,2,0)*VLOOKUP(ROUNDDOWN($B143,-1),宝石属性!$B$25:$N$41,3,0)+VLOOKUP($C$2,职业被动!$B$6:$M$29,COLUMNS(职业被动!$B$6:I$29),0)*$B143,0)</f>
        <v>1502</v>
      </c>
      <c r="I143" s="9">
        <f>ROUND(属性投放!J$4+装备属性!J$4*IF($B143&lt;10,1,ROUNDDOWN($B143,-1))+SUM(属性投放!K$37:K$38)*$B143+VLOOKUP($C$2,一级属性!$E$67:$P$90,COLUMNS(一级属性!$E$67:M$90),0)*$B143+VLOOKUP($C$2,宝石属性!$B$43:$M$66,COLUMNS(宝石属性!$B$43:J$66),0)*10*VLOOKUP(ROUNDDOWN($B143,-1),宝石属性!$B$25:$N$41,2,0)*VLOOKUP(ROUNDDOWN($B143,-1),宝石属性!$B$25:$N$41,3,0)+VLOOKUP($C$2,职业被动!$B$6:$M$29,COLUMNS(职业被动!$B$6:J$29),0)*$B143,0)</f>
        <v>981</v>
      </c>
      <c r="J143" s="9">
        <f>ROUND(属性投放!K$4+装备属性!K$4*IF($B143&lt;10,1,ROUNDDOWN($B143,-1))+SUM(属性投放!L$37:L$38)*$B143+VLOOKUP($C$2,一级属性!$E$67:$P$90,COLUMNS(一级属性!$E$67:N$90),0)*$B143+VLOOKUP($C$2,宝石属性!$B$43:$M$66,COLUMNS(宝石属性!$B$43:K$66),0)*10*VLOOKUP(ROUNDDOWN($B143,-1),宝石属性!$B$25:$N$41,2,0)*VLOOKUP(ROUNDDOWN($B143,-1),宝石属性!$B$25:$N$41,3,0)+VLOOKUP($C$2,职业被动!$B$6:$M$29,COLUMNS(职业被动!$B$6:K$29),0)*$B143,0)</f>
        <v>510</v>
      </c>
      <c r="K143" s="9">
        <f>ROUND(属性投放!L$4+装备属性!L$4*IF($B143&lt;10,1,ROUNDDOWN($B143,-1))+SUM(属性投放!M$37:M$38)*$B143+VLOOKUP($C$2,一级属性!$E$67:$P$90,COLUMNS(一级属性!$E$67:O$90),0)*$B143+VLOOKUP($C$2,宝石属性!$B$43:$M$66,COLUMNS(宝石属性!$B$43:L$66),0)*10*VLOOKUP(ROUNDDOWN($B143,-1),宝石属性!$B$25:$N$41,2,0)*VLOOKUP(ROUNDDOWN($B143,-1),宝石属性!$B$25:$N$41,3,0)+VLOOKUP($C$2,职业被动!$B$6:$M$29,COLUMNS(职业被动!$B$6:L$29),0)*$B143,0)</f>
        <v>42</v>
      </c>
      <c r="L143" s="9">
        <f>ROUND(属性投放!M$4+装备属性!M$4*IF($B143&lt;10,1,ROUNDDOWN($B143,-1))+SUM(属性投放!N$37:N$38)*$B143+VLOOKUP($C$2,一级属性!$E$67:$P$90,COLUMNS(一级属性!$E$67:P$90),0)*$B143+VLOOKUP($C$2,宝石属性!$B$43:$M$66,COLUMNS(宝石属性!$B$43:M$66),0)*10*VLOOKUP(ROUNDDOWN($B143,-1),宝石属性!$B$25:$N$41,2,0)*VLOOKUP(ROUNDDOWN($B143,-1),宝石属性!$B$25:$N$41,3,0)+VLOOKUP($C$2,职业被动!$B$6:$M$29,COLUMNS(职业被动!$B$6:M$29),0)*$B143,0)</f>
        <v>1522</v>
      </c>
      <c r="M143" s="48">
        <f>属性价值和能力评分!$F$9+ROUND(属性价值和能力评分!$F$38*10,0)*B143+ROUND((SUM(装备属性!$W$9:$W$14)+属性价值和能力评分!$F$38*1.25+1.4+2.8)*IF(B143&lt;10,1,ROUNDDOWN(B143,-1)),0)+15*VLOOKUP(ROUNDDOWN(B143,-1),宝石属性!$B$26:$D$41,2,0)*6*VLOOKUP(ROUNDDOWN(B143,-1),宝石属性!$B$26:$D$41,3,0)+(属性价值和能力评分!$F$49*9+属性价值和能力评分!$F$50*2+属性价值和能力评分!$F$53*8/5)*B143</f>
        <v>25661</v>
      </c>
      <c r="O143" s="1">
        <v>140</v>
      </c>
      <c r="P143" s="9">
        <f>ROUND(属性投放!D$4+装备属性!D$4*IF($O143&lt;10,1,ROUNDDOWN($O143,-1))+SUM(属性投放!E$37:E$45)*$O143+VLOOKUP($P$2,一级属性!$E$41:$P$64,COLUMNS(一级属性!$E$41:G$64),0)*($O143+0.25*IF($O143&lt;10,1,ROUNDDOWN($O143,-1)))+VLOOKUP($P$2,宝石属性!$B$43:$M$66,COLUMNS(宝石属性!$B$43:D$66),0)*10*VLOOKUP(ROUNDDOWN($O143,-1),宝石属性!$B$25:$N$41,2,0)*VLOOKUP(ROUNDDOWN($O143,-1),宝石属性!$B$25:$N$41,3,0)+VLOOKUP($P$2,职业被动!$B$6:$M$29,COLUMNS(职业被动!$B$6:D$29),0)*$O143,0)</f>
        <v>9876</v>
      </c>
      <c r="Q143" s="9">
        <f>ROUND(属性投放!E$4+装备属性!E$4*IF($O143&lt;10,1,ROUNDDOWN($O143,-1))+SUM(属性投放!F$37:F$45)*$O143+VLOOKUP($P$2,一级属性!$E$41:$P$64,COLUMNS(一级属性!$E$41:H$64),0)*($O143+0.25*IF($O143&lt;10,1,ROUNDDOWN($O143,-1)))+VLOOKUP($P$2,宝石属性!$B$43:$M$66,COLUMNS(宝石属性!$B$43:E$66),0)*10*VLOOKUP(ROUNDDOWN($O143,-1),宝石属性!$B$25:$N$41,2,0)*VLOOKUP(ROUNDDOWN($O143,-1),宝石属性!$B$25:$N$41,3,0)+VLOOKUP($P$2,职业被动!$B$6:$M$29,COLUMNS(职业被动!$B$6:E$29),0)*$O143,0)</f>
        <v>6073</v>
      </c>
      <c r="R143" s="9">
        <f>ROUND(属性投放!F$4+装备属性!F$4*IF($O143&lt;10,1,ROUNDDOWN($O143,-1))+SUM(属性投放!G$37:G$45)*$O143+VLOOKUP($P$2,一级属性!$E$41:$P$64,COLUMNS(一级属性!$E$41:I$64),0)*($O143+0.25*IF($O143&lt;10,1,ROUNDDOWN($O143,-1)))+VLOOKUP($P$2,宝石属性!$B$43:$M$66,COLUMNS(宝石属性!$B$43:F$66),0)*10*VLOOKUP(ROUNDDOWN($O143,-1),宝石属性!$B$25:$N$41,2,0)*VLOOKUP(ROUNDDOWN($O143,-1),宝石属性!$B$25:$N$41,3,0)+VLOOKUP($P$2,职业被动!$B$6:$M$29,COLUMNS(职业被动!$B$6:F$29),0)*$O143,0)</f>
        <v>1528</v>
      </c>
      <c r="S143" s="9">
        <f>ROUND(属性投放!G$4+装备属性!G$4*IF($O143&lt;10,1,ROUNDDOWN($O143,-1))+SUM(属性投放!H$37:H$45)*$O143+VLOOKUP($P$2,一级属性!$E$41:$P$64,COLUMNS(一级属性!$E$41:J$64),0)*($O143+0.25*IF($O143&lt;10,1,ROUNDDOWN($O143,-1)))+VLOOKUP($P$2,宝石属性!$B$43:$M$66,COLUMNS(宝石属性!$B$43:G$66),0)*10*VLOOKUP(ROUNDDOWN($O143,-1),宝石属性!$B$25:$N$41,2,0)*VLOOKUP(ROUNDDOWN($O143,-1),宝石属性!$B$25:$N$41,3,0)+VLOOKUP($P$2,职业被动!$B$6:$M$29,COLUMNS(职业被动!$B$6:G$29),0)*$O143,0)</f>
        <v>1312</v>
      </c>
      <c r="T143" s="9">
        <f>ROUND(属性投放!H$4+装备属性!H$4*IF($O143&lt;10,1,ROUNDDOWN($O143,-1))+SUM(属性投放!I$37:I$45)*$O143+VLOOKUP($P$2,一级属性!$E$41:$P$64,COLUMNS(一级属性!$E$41:K$64),0)*($O143+0.25*IF($O143&lt;10,1,ROUNDDOWN($O143,-1)))+VLOOKUP($P$2,宝石属性!$B$43:$M$66,COLUMNS(宝石属性!$B$43:H$66),0)*10*VLOOKUP(ROUNDDOWN($O143,-1),宝石属性!$B$25:$N$41,2,0)*VLOOKUP(ROUNDDOWN($O143,-1),宝石属性!$B$25:$N$41,3,0)+VLOOKUP($P$2,职业被动!$B$6:$M$29,COLUMNS(职业被动!$B$6:H$29),0)*$O143,0)</f>
        <v>1599</v>
      </c>
      <c r="U143" s="9">
        <f>ROUND(属性投放!I$4+装备属性!I$4*IF($O143&lt;10,1,ROUNDDOWN($O143,-1))+SUM(属性投放!J$37:J$45)*$O143+VLOOKUP($P$2,一级属性!$E$41:$P$64,COLUMNS(一级属性!$E$41:L$64),0)*($O143+0.25*IF($O143&lt;10,1,ROUNDDOWN($O143,-1)))+VLOOKUP($P$2,宝石属性!$B$43:$M$66,COLUMNS(宝石属性!$B$43:I$66),0)*10*VLOOKUP(ROUNDDOWN($O143,-1),宝石属性!$B$25:$N$41,2,0)*VLOOKUP(ROUNDDOWN($O143,-1),宝石属性!$B$25:$N$41,3,0)+VLOOKUP($P$2,职业被动!$B$6:$M$29,COLUMNS(职业被动!$B$6:I$29),0)*$O143,0)</f>
        <v>1607</v>
      </c>
      <c r="V143" s="9">
        <f>ROUND(属性投放!J$4+装备属性!J$4*IF($O143&lt;10,1,ROUNDDOWN($O143,-1))+SUM(属性投放!K$37:K$45)*$O143+VLOOKUP($P$2,一级属性!$E$41:$P$64,COLUMNS(一级属性!$E$41:M$64),0)*($O143+0.25*IF($O143&lt;10,1,ROUNDDOWN($O143,-1)))+VLOOKUP($P$2,宝石属性!$B$43:$M$66,COLUMNS(宝石属性!$B$43:J$66),0)*10*VLOOKUP(ROUNDDOWN($O143,-1),宝石属性!$B$25:$N$41,2,0)*VLOOKUP(ROUNDDOWN($O143,-1),宝石属性!$B$25:$N$41,3,0)+VLOOKUP($P$2,职业被动!$B$6:$M$29,COLUMNS(职业被动!$B$6:J$29),0)*$O143,0)</f>
        <v>1104</v>
      </c>
      <c r="W143" s="9">
        <f>ROUND(属性投放!K$4+装备属性!K$4*IF($O143&lt;10,1,ROUNDDOWN($O143,-1))+SUM(属性投放!L$37:L$45)*$O143+VLOOKUP($P$2,一级属性!$E$41:$P$64,COLUMNS(一级属性!$E$41:N$64),0)*($O143+0.25*IF($O143&lt;10,1,ROUNDDOWN($O143,-1)))+VLOOKUP($P$2,宝石属性!$B$43:$M$66,COLUMNS(宝石属性!$B$43:K$66),0)*10*VLOOKUP(ROUNDDOWN($O143,-1),宝石属性!$B$25:$N$41,2,0)*VLOOKUP(ROUNDDOWN($O143,-1),宝石属性!$B$25:$N$41,3,0)+VLOOKUP($P$2,职业被动!$B$6:$M$29,COLUMNS(职业被动!$B$6:K$29),0)*$O143,0)</f>
        <v>670</v>
      </c>
      <c r="X143" s="9">
        <f>ROUND(属性投放!L$4+装备属性!L$4*IF($O143&lt;10,1,ROUNDDOWN($O143,-1))+SUM(属性投放!M$37:M$45)*$O143+VLOOKUP($P$2,一级属性!$E$41:$P$64,COLUMNS(一级属性!$E$41:O$64),0)*($O143+0.25*IF($O143&lt;10,1,ROUNDDOWN($O143,-1)))+VLOOKUP($P$2,宝石属性!$B$43:$M$66,COLUMNS(宝石属性!$B$43:L$66),0)*10*VLOOKUP(ROUNDDOWN($O143,-1),宝石属性!$B$25:$N$41,2,0)*VLOOKUP(ROUNDDOWN($O143,-1),宝石属性!$B$25:$N$41,3,0)+VLOOKUP($P$2,职业被动!$B$6:$M$29,COLUMNS(职业被动!$B$6:L$29),0)*$O143,0)</f>
        <v>42</v>
      </c>
      <c r="Y143" s="9">
        <f>ROUND(属性投放!M$4+装备属性!M$4*IF($O143&lt;10,1,ROUNDDOWN($O143,-1))+SUM(属性投放!N$37:N$45)*$O143+VLOOKUP($P$2,一级属性!$E$41:$P$64,COLUMNS(一级属性!$E$41:P$64),0)*($O143+0.25*IF($O143&lt;10,1,ROUNDDOWN($O143,-1)))+VLOOKUP($P$2,宝石属性!$B$43:$M$66,COLUMNS(宝石属性!$B$43:M$66),0)*10*VLOOKUP(ROUNDDOWN($O143,-1),宝石属性!$B$25:$N$41,2,0)*VLOOKUP(ROUNDDOWN($O143,-1),宝石属性!$B$25:$N$41,3,0)+VLOOKUP($P$2,职业被动!$B$6:$M$29,COLUMNS(职业被动!$B$6:M$29),0)*$O143,0)</f>
        <v>1522</v>
      </c>
      <c r="Z143" s="48">
        <f>属性价值和能力评分!$F$9+ROUND(属性价值和能力评分!$F$38*10,0)*O143+ROUND((SUM(装备属性!$W$9:$W$14)+属性价值和能力评分!$F$38*1.25+1.4+2.8)*IF(O143&lt;10,1,ROUNDDOWN(O143,-1)),0)+15*VLOOKUP(ROUNDDOWN(O143,-1),宝石属性!$B$26:$D$41,2,0)*6*VLOOKUP(ROUNDDOWN(O143,-1),宝石属性!$B$26:$D$41,3,0)+(属性价值和能力评分!$F$49*9+属性价值和能力评分!$F$50*2+属性价值和能力评分!$F$53*8/5)*O143</f>
        <v>25661</v>
      </c>
      <c r="AB143" s="1">
        <v>140</v>
      </c>
      <c r="AC143" s="9">
        <f>ROUND(属性投放!D$4+装备属性!D$4*IF($AB143&lt;10,1,ROUNDDOWN($AB143,-1))+SUM(属性投放!E$37:E$45)*$AB143+VLOOKUP($AC$2,一级属性!$E$41:$P$64,COLUMNS(一级属性!$E$41:G$64),0)*($AB143+0.25*IF($AB143&lt;10,1,ROUNDDOWN($AB143,-1)))+VLOOKUP($AC$2,宝石属性!$B$43:$M$66,COLUMNS(宝石属性!$B$43:D$66),0)*10*VLOOKUP(ROUNDDOWN($AB143,-1),宝石属性!$B$25:$N$41,2,0)*VLOOKUP(ROUNDDOWN($AB143,-1),宝石属性!$B$25:$N$41,3,0)+VLOOKUP($AC$2,职业被动!$B$6:$M$29,COLUMNS(职业被动!$B$6:D$29),0)*$AB143,0)</f>
        <v>8896</v>
      </c>
      <c r="AD143" s="9">
        <f>ROUND(属性投放!E$4+装备属性!E$4*IF($AB143&lt;10,1,ROUNDDOWN($AB143,-1))+SUM(属性投放!F$37:F$45)*$AB143+VLOOKUP($AC$2,一级属性!$E$41:$P$64,COLUMNS(一级属性!$E$41:H$64),0)*($AB143+0.25*IF($AB143&lt;10,1,ROUNDDOWN($AB143,-1)))+VLOOKUP($AC$2,宝石属性!$B$43:$M$66,COLUMNS(宝石属性!$B$43:E$66),0)*10*VLOOKUP(ROUNDDOWN($AB143,-1),宝石属性!$B$25:$N$41,2,0)*VLOOKUP(ROUNDDOWN($AB143,-1),宝石属性!$B$25:$N$41,3,0)+VLOOKUP($AC$2,职业被动!$B$6:$M$29,COLUMNS(职业被动!$B$6:E$29),0)*$AB143,0)</f>
        <v>3448</v>
      </c>
      <c r="AE143" s="9">
        <f>ROUND(属性投放!F$4+装备属性!F$4*IF($AB143&lt;10,1,ROUNDDOWN($AB143,-1))+SUM(属性投放!G$37:G$45)*$AB143+VLOOKUP($AC$2,一级属性!$E$41:$P$64,COLUMNS(一级属性!$E$41:I$64),0)*($AB143+0.25*IF($AB143&lt;10,1,ROUNDDOWN($AB143,-1)))+VLOOKUP($AC$2,宝石属性!$B$43:$M$66,COLUMNS(宝石属性!$B$43:F$66),0)*10*VLOOKUP(ROUNDDOWN($AB143,-1),宝石属性!$B$25:$N$41,2,0)*VLOOKUP(ROUNDDOWN($AB143,-1),宝石属性!$B$25:$N$41,3,0)+VLOOKUP($AC$2,职业被动!$B$6:$M$29,COLUMNS(职业被动!$B$6:F$29),0)*$AB143,0)</f>
        <v>2388</v>
      </c>
      <c r="AF143" s="9">
        <f>ROUND(属性投放!G$4+装备属性!G$4*IF($AB143&lt;10,1,ROUNDDOWN($AB143,-1))+SUM(属性投放!H$37:H$45)*$AB143+VLOOKUP($AC$2,一级属性!$E$41:$P$64,COLUMNS(一级属性!$E$41:J$64),0)*($AB143+0.25*IF($AB143&lt;10,1,ROUNDDOWN($AB143,-1)))+VLOOKUP($AC$2,宝石属性!$B$43:$M$66,COLUMNS(宝石属性!$B$43:G$66),0)*10*VLOOKUP(ROUNDDOWN($AB143,-1),宝石属性!$B$25:$N$41,2,0)*VLOOKUP(ROUNDDOWN($AB143,-1),宝石属性!$B$25:$N$41,3,0)+VLOOKUP($AC$2,职业被动!$B$6:$M$29,COLUMNS(职业被动!$B$6:G$29),0)*$AB143,0)</f>
        <v>1592</v>
      </c>
      <c r="AG143" s="9">
        <f>ROUND(属性投放!H$4+装备属性!H$4*IF($AB143&lt;10,1,ROUNDDOWN($AB143,-1))+SUM(属性投放!I$37:I$45)*$AB143+VLOOKUP($AC$2,一级属性!$E$41:$P$64,COLUMNS(一级属性!$E$41:K$64),0)*($AB143+0.25*IF($AB143&lt;10,1,ROUNDDOWN($AB143,-1)))+VLOOKUP($AC$2,宝石属性!$B$43:$M$66,COLUMNS(宝石属性!$B$43:H$66),0)*10*VLOOKUP(ROUNDDOWN($AB143,-1),宝石属性!$B$25:$N$41,2,0)*VLOOKUP(ROUNDDOWN($AB143,-1),宝石属性!$B$25:$N$41,3,0)+VLOOKUP($AC$2,职业被动!$B$6:$M$29,COLUMNS(职业被动!$B$6:H$29),0)*$AB143,0)</f>
        <v>934</v>
      </c>
      <c r="AH143" s="9">
        <f>ROUND(属性投放!I$4+装备属性!I$4*IF($AB143&lt;10,1,ROUNDDOWN($AB143,-1))+SUM(属性投放!J$37:J$45)*$AB143+VLOOKUP($AC$2,一级属性!$E$41:$P$64,COLUMNS(一级属性!$E$41:L$64),0)*($AB143+0.25*IF($AB143&lt;10,1,ROUNDDOWN($AB143,-1)))+VLOOKUP($AC$2,宝石属性!$B$43:$M$66,COLUMNS(宝石属性!$B$43:I$66),0)*10*VLOOKUP(ROUNDDOWN($AB143,-1),宝石属性!$B$25:$N$41,2,0)*VLOOKUP(ROUNDDOWN($AB143,-1),宝石属性!$B$25:$N$41,3,0)+VLOOKUP($AC$2,职业被动!$B$6:$M$29,COLUMNS(职业被动!$B$6:I$29),0)*$AB143,0)</f>
        <v>1502</v>
      </c>
      <c r="AI143" s="9">
        <f>ROUND(属性投放!J$4+装备属性!J$4*IF($AB143&lt;10,1,ROUNDDOWN($AB143,-1))+SUM(属性投放!K$37:K$45)*$AB143+VLOOKUP($AC$2,一级属性!$E$41:$P$64,COLUMNS(一级属性!$E$41:M$64),0)*($AB143+0.25*IF($AB143&lt;10,1,ROUNDDOWN($AB143,-1)))+VLOOKUP($AC$2,宝石属性!$B$43:$M$66,COLUMNS(宝石属性!$B$43:J$66),0)*10*VLOOKUP(ROUNDDOWN($AB143,-1),宝石属性!$B$25:$N$41,2,0)*VLOOKUP(ROUNDDOWN($AB143,-1),宝石属性!$B$25:$N$41,3,0)+VLOOKUP($AC$2,职业被动!$B$6:$M$29,COLUMNS(职业被动!$B$6:J$29),0)*$AB143,0)</f>
        <v>981</v>
      </c>
      <c r="AJ143" s="9">
        <f>ROUND(属性投放!K$4+装备属性!K$4*IF($AB143&lt;10,1,ROUNDDOWN($AB143,-1))+SUM(属性投放!L$37:L$45)*$AB143+VLOOKUP($AC$2,一级属性!$E$41:$P$64,COLUMNS(一级属性!$E$41:N$64),0)*($AB143+0.25*IF($AB143&lt;10,1,ROUNDDOWN($AB143,-1)))+VLOOKUP($AC$2,宝石属性!$B$43:$M$66,COLUMNS(宝石属性!$B$43:K$66),0)*10*VLOOKUP(ROUNDDOWN($AB143,-1),宝石属性!$B$25:$N$41,2,0)*VLOOKUP(ROUNDDOWN($AB143,-1),宝石属性!$B$25:$N$41,3,0)+VLOOKUP($AC$2,职业被动!$B$6:$M$29,COLUMNS(职业被动!$B$6:K$29),0)*$AB143,0)</f>
        <v>510</v>
      </c>
      <c r="AK143" s="9">
        <f>ROUND(属性投放!L$4+装备属性!L$4*IF($AB143&lt;10,1,ROUNDDOWN($AB143,-1))+SUM(属性投放!M$37:M$45)*$AB143+VLOOKUP($AC$2,一级属性!$E$41:$P$64,COLUMNS(一级属性!$E$41:O$64),0)*($AB143+0.25*IF($AB143&lt;10,1,ROUNDDOWN($AB143,-1)))+VLOOKUP($AC$2,宝石属性!$B$43:$M$66,COLUMNS(宝石属性!$B$43:L$66),0)*10*VLOOKUP(ROUNDDOWN($AB143,-1),宝石属性!$B$25:$N$41,2,0)*VLOOKUP(ROUNDDOWN($AB143,-1),宝石属性!$B$25:$N$41,3,0)+VLOOKUP($AC$2,职业被动!$B$6:$M$29,COLUMNS(职业被动!$B$6:L$29),0)*$AB143,0)</f>
        <v>42</v>
      </c>
      <c r="AL143" s="9">
        <f>ROUND(属性投放!M$4+装备属性!M$4*IF($AB143&lt;10,1,ROUNDDOWN($AB143,-1))+SUM(属性投放!N$37:N$45)*$AB143+VLOOKUP($AC$2,一级属性!$E$41:$P$64,COLUMNS(一级属性!$E$41:P$64),0)*($AB143+0.25*IF($AB143&lt;10,1,ROUNDDOWN($AB143,-1)))+VLOOKUP($AC$2,宝石属性!$B$43:$M$66,COLUMNS(宝石属性!$B$43:M$66),0)*10*VLOOKUP(ROUNDDOWN($AB143,-1),宝石属性!$B$25:$N$41,2,0)*VLOOKUP(ROUNDDOWN($AB143,-1),宝石属性!$B$25:$N$41,3,0)+VLOOKUP($AC$2,职业被动!$B$6:$M$29,COLUMNS(职业被动!$B$6:M$29),0)*$AB143,0)</f>
        <v>1522</v>
      </c>
      <c r="AM143" s="48">
        <f>属性价值和能力评分!$F$9+ROUND(属性价值和能力评分!$F$38*10,0)*AB143+ROUND((SUM(装备属性!$W$9:$W$14)+属性价值和能力评分!$F$38*1.25+1.4+2.8)*IF(AB143&lt;10,1,ROUNDDOWN(AB143,-1)),0)+15*VLOOKUP(ROUNDDOWN(AB143,-1),宝石属性!$B$26:$D$41,2,0)*6*VLOOKUP(ROUNDDOWN(AB143,-1),宝石属性!$B$26:$D$41,3,0)+(属性价值和能力评分!$F$49*9+属性价值和能力评分!$F$50*2+属性价值和能力评分!$F$53*8/5)*AB143</f>
        <v>25661</v>
      </c>
      <c r="AO143" s="1">
        <v>140</v>
      </c>
      <c r="AP143" s="9">
        <f>ROUND(属性投放!D$4+装备属性!D$4*IF($AO143&lt;10,1,ROUNDDOWN($AO143,-1))+SUM(属性投放!E$37:E$45)*$AO143+VLOOKUP($AP$2,一级属性!$E$41:$P$64,COLUMNS(一级属性!$E$41:G$64),0)*($AO143+0.25*IF($AO143&lt;10,1,ROUNDDOWN($AO143,-1)))+VLOOKUP($AP$2,宝石属性!$B$43:$M$66,COLUMNS(宝石属性!$B$43:D$66),0)*10*VLOOKUP(ROUNDDOWN($AO143,-1),宝石属性!$B$25:$N$41,2,0)*VLOOKUP(ROUNDDOWN($AO143,-1),宝石属性!$B$25:$N$41,3,0)+VLOOKUP($AP$2,职业被动!$B$6:$M$29,COLUMNS(职业被动!$B$6:D$29),0)*$AO143,0)</f>
        <v>8896</v>
      </c>
      <c r="AQ143" s="9">
        <f>ROUND(属性投放!E$4+装备属性!E$4*IF($AO143&lt;10,1,ROUNDDOWN($AO143,-1))+SUM(属性投放!F$37:F$45)*$AO143+VLOOKUP($AP$2,一级属性!$E$41:$P$64,COLUMNS(一级属性!$E$41:H$64),0)*($AO143+0.25*IF($AO143&lt;10,1,ROUNDDOWN($AO143,-1)))+VLOOKUP($AP$2,宝石属性!$B$43:$M$66,COLUMNS(宝石属性!$B$43:E$66),0)*10*VLOOKUP(ROUNDDOWN($AO143,-1),宝石属性!$B$25:$N$41,2,0)*VLOOKUP(ROUNDDOWN($AO143,-1),宝石属性!$B$25:$N$41,3,0)+VLOOKUP($AP$2,职业被动!$B$6:$M$29,COLUMNS(职业被动!$B$6:E$29),0)*$AO143,0)</f>
        <v>6073</v>
      </c>
      <c r="AR143" s="9">
        <f>ROUND(属性投放!F$4+装备属性!F$4*IF($AO143&lt;10,1,ROUNDDOWN($AO143,-1))+SUM(属性投放!G$37:G$45)*$AO143+VLOOKUP($AP$2,一级属性!$E$41:$P$64,COLUMNS(一级属性!$E$41:I$64),0)*($AO143+0.25*IF($AO143&lt;10,1,ROUNDDOWN($AO143,-1)))+VLOOKUP($AP$2,宝石属性!$B$43:$M$66,COLUMNS(宝石属性!$B$43:F$66),0)*10*VLOOKUP(ROUNDDOWN($AO143,-1),宝石属性!$B$25:$N$41,2,0)*VLOOKUP(ROUNDDOWN($AO143,-1),宝石属性!$B$25:$N$41,3,0)+VLOOKUP($AP$2,职业被动!$B$6:$M$29,COLUMNS(职业被动!$B$6:F$29),0)*$AO143,0)</f>
        <v>1528</v>
      </c>
      <c r="AS143" s="9">
        <f>ROUND(属性投放!G$4+装备属性!G$4*IF($AO143&lt;10,1,ROUNDDOWN($AO143,-1))+SUM(属性投放!H$37:H$45)*$AO143+VLOOKUP($AP$2,一级属性!$E$41:$P$64,COLUMNS(一级属性!$E$41:J$64),0)*($AO143+0.25*IF($AO143&lt;10,1,ROUNDDOWN($AO143,-1)))+VLOOKUP($AP$2,宝石属性!$B$43:$M$66,COLUMNS(宝石属性!$B$43:G$66),0)*10*VLOOKUP(ROUNDDOWN($AO143,-1),宝石属性!$B$25:$N$41,2,0)*VLOOKUP(ROUNDDOWN($AO143,-1),宝石属性!$B$25:$N$41,3,0)+VLOOKUP($AP$2,职业被动!$B$6:$M$29,COLUMNS(职业被动!$B$6:G$29),0)*$AO143,0)</f>
        <v>1312</v>
      </c>
      <c r="AT143" s="9">
        <f>ROUND(属性投放!H$4+装备属性!H$4*IF($AO143&lt;10,1,ROUNDDOWN($AO143,-1))+SUM(属性投放!I$37:I$45)*$AO143+VLOOKUP($AP$2,一级属性!$E$41:$P$64,COLUMNS(一级属性!$E$41:K$64),0)*($AO143+0.25*IF($AO143&lt;10,1,ROUNDDOWN($AO143,-1)))+VLOOKUP($AP$2,宝石属性!$B$43:$M$66,COLUMNS(宝石属性!$B$43:H$66),0)*10*VLOOKUP(ROUNDDOWN($AO143,-1),宝石属性!$B$25:$N$41,2,0)*VLOOKUP(ROUNDDOWN($AO143,-1),宝石属性!$B$25:$N$41,3,0)+VLOOKUP($AP$2,职业被动!$B$6:$M$29,COLUMNS(职业被动!$B$6:H$29),0)*$AO143,0)</f>
        <v>1459</v>
      </c>
      <c r="AU143" s="9">
        <f>ROUND(属性投放!I$4+装备属性!I$4*IF($AO143&lt;10,1,ROUNDDOWN($AO143,-1))+SUM(属性投放!J$37:J$45)*$AO143+VLOOKUP($AP$2,一级属性!$E$41:$P$64,COLUMNS(一级属性!$E$41:L$64),0)*($AO143+0.25*IF($AO143&lt;10,1,ROUNDDOWN($AO143,-1)))+VLOOKUP($AP$2,宝石属性!$B$43:$M$66,COLUMNS(宝石属性!$B$43:I$66),0)*10*VLOOKUP(ROUNDDOWN($AO143,-1),宝石属性!$B$25:$N$41,2,0)*VLOOKUP(ROUNDDOWN($AO143,-1),宝石属性!$B$25:$N$41,3,0)+VLOOKUP($AP$2,职业被动!$B$6:$M$29,COLUMNS(职业被动!$B$6:I$29),0)*$AO143,0)</f>
        <v>1607</v>
      </c>
      <c r="AV143" s="9">
        <f>ROUND(属性投放!J$4+装备属性!J$4*IF($AO143&lt;10,1,ROUNDDOWN($AO143,-1))+SUM(属性投放!K$37:K$45)*$AO143+VLOOKUP($AP$2,一级属性!$E$41:$P$64,COLUMNS(一级属性!$E$41:M$64),0)*($AO143+0.25*IF($AO143&lt;10,1,ROUNDDOWN($AO143,-1)))+VLOOKUP($AP$2,宝石属性!$B$43:$M$66,COLUMNS(宝石属性!$B$43:J$66),0)*10*VLOOKUP(ROUNDDOWN($AO143,-1),宝石属性!$B$25:$N$41,2,0)*VLOOKUP(ROUNDDOWN($AO143,-1),宝石属性!$B$25:$N$41,3,0)+VLOOKUP($AP$2,职业被动!$B$6:$M$29,COLUMNS(职业被动!$B$6:J$29),0)*$AO143,0)</f>
        <v>1104</v>
      </c>
      <c r="AW143" s="9">
        <f>ROUND(属性投放!K$4+装备属性!K$4*IF($AO143&lt;10,1,ROUNDDOWN($AO143,-1))+SUM(属性投放!L$37:L$45)*$AO143+VLOOKUP($AP$2,一级属性!$E$41:$P$64,COLUMNS(一级属性!$E$41:N$64),0)*($AO143+0.25*IF($AO143&lt;10,1,ROUNDDOWN($AO143,-1)))+VLOOKUP($AP$2,宝石属性!$B$43:$M$66,COLUMNS(宝石属性!$B$43:K$66),0)*10*VLOOKUP(ROUNDDOWN($AO143,-1),宝石属性!$B$25:$N$41,2,0)*VLOOKUP(ROUNDDOWN($AO143,-1),宝石属性!$B$25:$N$41,3,0)+VLOOKUP($AP$2,职业被动!$B$6:$M$29,COLUMNS(职业被动!$B$6:K$29),0)*$AO143,0)</f>
        <v>510</v>
      </c>
      <c r="AX143" s="9">
        <f>ROUND(属性投放!L$4+装备属性!L$4*IF($AO143&lt;10,1,ROUNDDOWN($AO143,-1))+SUM(属性投放!M$37:M$45)*$AO143+VLOOKUP($AP$2,一级属性!$E$41:$P$64,COLUMNS(一级属性!$E$41:O$64),0)*($AO143+0.25*IF($AO143&lt;10,1,ROUNDDOWN($AO143,-1)))+VLOOKUP($AP$2,宝石属性!$B$43:$M$66,COLUMNS(宝石属性!$B$43:L$66),0)*10*VLOOKUP(ROUNDDOWN($AO143,-1),宝石属性!$B$25:$N$41,2,0)*VLOOKUP(ROUNDDOWN($AO143,-1),宝石属性!$B$25:$N$41,3,0)+VLOOKUP($AP$2,职业被动!$B$6:$M$29,COLUMNS(职业被动!$B$6:L$29),0)*$AO143,0)</f>
        <v>1502</v>
      </c>
      <c r="AY143" s="9">
        <f>ROUND(属性投放!M$4+装备属性!M$4*IF($AO143&lt;10,1,ROUNDDOWN($AO143,-1))+SUM(属性投放!N$37:N$45)*$AO143+VLOOKUP($AP$2,一级属性!$E$41:$P$64,COLUMNS(一级属性!$E$41:P$64),0)*($AO143+0.25*IF($AO143&lt;10,1,ROUNDDOWN($AO143,-1)))+VLOOKUP($AP$2,宝石属性!$B$43:$M$66,COLUMNS(宝石属性!$B$43:M$66),0)*10*VLOOKUP(ROUNDDOWN($AO143,-1),宝石属性!$B$25:$N$41,2,0)*VLOOKUP(ROUNDDOWN($AO143,-1),宝石属性!$B$25:$N$41,3,0)+VLOOKUP($AP$2,职业被动!$B$6:$M$29,COLUMNS(职业被动!$B$6:M$29),0)*$AO143,0)</f>
        <v>1522</v>
      </c>
      <c r="AZ143" s="48">
        <f>属性价值和能力评分!$F$9+ROUND(属性价值和能力评分!$F$38*10,0)*AO143+ROUND((SUM(装备属性!$W$9:$W$14)+属性价值和能力评分!$F$38*1.25+1.4+2.8)*IF(AO143&lt;10,1,ROUNDDOWN(AO143,-1)),0)+15*VLOOKUP(ROUNDDOWN(AO143,-1),宝石属性!$B$26:$D$41,2,0)*6*VLOOKUP(ROUNDDOWN(AO143,-1),宝石属性!$B$26:$D$41,3,0)+(属性价值和能力评分!$F$49*9+属性价值和能力评分!$F$50*2+属性价值和能力评分!$F$53*8/5)*AO143</f>
        <v>25661</v>
      </c>
      <c r="BB143" s="1">
        <v>140</v>
      </c>
      <c r="BC143" s="9">
        <f>ROUND(属性投放!D$4+装备属性!D$4*IF($BB143&lt;10,1,ROUNDDOWN($BB143,-1))+SUM(属性投放!E$37:E$45)*$BB143+VLOOKUP($BC$2,一级属性!$E$41:$P$64,COLUMNS(一级属性!$E$41:G$64),0)*($BB143+0.25*IF($BB143&lt;10,1,ROUNDDOWN($BB143,-1)))+VLOOKUP($BC$2,宝石属性!$B$43:$M$66,COLUMNS(宝石属性!$B$43:D$66),0)*10*VLOOKUP(ROUNDDOWN($BB143,-1),宝石属性!$B$25:$N$41,2,0)*VLOOKUP(ROUNDDOWN($BB143,-1),宝石属性!$B$25:$N$41,3,0)+VLOOKUP($BC$2,职业被动!$B$6:$M$29,COLUMNS(职业被动!$B$6:D$29),0)*$BB143,0)</f>
        <v>7916</v>
      </c>
      <c r="BD143" s="9">
        <f>ROUND(属性投放!E$4+装备属性!E$4*IF($BB143&lt;10,1,ROUNDDOWN($BB143,-1))+SUM(属性投放!F$37:F$45)*$BB143+VLOOKUP($BC$2,一级属性!$E$41:$P$64,COLUMNS(一级属性!$E$41:H$64),0)*($BB143+0.25*IF($BB143&lt;10,1,ROUNDDOWN($BB143,-1)))+VLOOKUP($BC$2,宝石属性!$B$43:$M$66,COLUMNS(宝石属性!$B$43:E$66),0)*10*VLOOKUP(ROUNDDOWN($BB143,-1),宝石属性!$B$25:$N$41,2,0)*VLOOKUP(ROUNDDOWN($BB143,-1),宝石属性!$B$25:$N$41,3,0)+VLOOKUP($BC$2,职业被动!$B$6:$M$29,COLUMNS(职业被动!$B$6:E$29),0)*$BB143,0)</f>
        <v>6948</v>
      </c>
      <c r="BE143" s="9">
        <f>ROUND(属性投放!F$4+装备属性!F$4*IF($BB143&lt;10,1,ROUNDDOWN($BB143,-1))+SUM(属性投放!G$37:G$45)*$BB143+VLOOKUP($BC$2,一级属性!$E$41:$P$64,COLUMNS(一级属性!$E$41:I$64),0)*($BB143+0.25*IF($BB143&lt;10,1,ROUNDDOWN($BB143,-1)))+VLOOKUP($BC$2,宝石属性!$B$43:$M$66,COLUMNS(宝石属性!$B$43:F$66),0)*10*VLOOKUP(ROUNDDOWN($BB143,-1),宝石属性!$B$25:$N$41,2,0)*VLOOKUP(ROUNDDOWN($BB143,-1),宝石属性!$B$25:$N$41,3,0)+VLOOKUP($BC$2,职业被动!$B$6:$M$29,COLUMNS(职业被动!$B$6:F$29),0)*$BB143,0)</f>
        <v>1528</v>
      </c>
      <c r="BF143" s="9">
        <f>ROUND(属性投放!G$4+装备属性!G$4*IF($BB143&lt;10,1,ROUNDDOWN($BB143,-1))+SUM(属性投放!H$37:H$45)*$BB143+VLOOKUP($BC$2,一级属性!$E$41:$P$64,COLUMNS(一级属性!$E$41:J$64),0)*($BB143+0.25*IF($BB143&lt;10,1,ROUNDDOWN($BB143,-1)))+VLOOKUP($BC$2,宝石属性!$B$43:$M$66,COLUMNS(宝石属性!$B$43:G$66),0)*10*VLOOKUP(ROUNDDOWN($BB143,-1),宝石属性!$B$25:$N$41,2,0)*VLOOKUP(ROUNDDOWN($BB143,-1),宝石属性!$B$25:$N$41,3,0)+VLOOKUP($BC$2,职业被动!$B$6:$M$29,COLUMNS(职业被动!$B$6:G$29),0)*$BB143,0)</f>
        <v>1312</v>
      </c>
      <c r="BG143" s="9">
        <f>ROUND(属性投放!H$4+装备属性!H$4*IF($BB143&lt;10,1,ROUNDDOWN($BB143,-1))+SUM(属性投放!I$37:I$45)*$BB143+VLOOKUP($BC$2,一级属性!$E$41:$P$64,COLUMNS(一级属性!$E$41:K$64),0)*($BB143+0.25*IF($BB143&lt;10,1,ROUNDDOWN($BB143,-1)))+VLOOKUP($BC$2,宝石属性!$B$43:$M$66,COLUMNS(宝石属性!$B$43:H$66),0)*10*VLOOKUP(ROUNDDOWN($BB143,-1),宝石属性!$B$25:$N$41,2,0)*VLOOKUP(ROUNDDOWN($BB143,-1),宝石属性!$B$25:$N$41,3,0)+VLOOKUP($BC$2,职业被动!$B$6:$M$29,COLUMNS(职业被动!$B$6:H$29),0)*$BB143,0)</f>
        <v>2034</v>
      </c>
      <c r="BH143" s="9">
        <f>ROUND(属性投放!I$4+装备属性!I$4*IF($BB143&lt;10,1,ROUNDDOWN($BB143,-1))+SUM(属性投放!J$37:J$45)*$BB143+VLOOKUP($BC$2,一级属性!$E$41:$P$64,COLUMNS(一级属性!$E$41:L$64),0)*($BB143+0.25*IF($BB143&lt;10,1,ROUNDDOWN($BB143,-1)))+VLOOKUP($BC$2,宝石属性!$B$43:$M$66,COLUMNS(宝石属性!$B$43:I$66),0)*10*VLOOKUP(ROUNDDOWN($BB143,-1),宝石属性!$B$25:$N$41,2,0)*VLOOKUP(ROUNDDOWN($BB143,-1),宝石属性!$B$25:$N$41,3,0)+VLOOKUP($BC$2,职业被动!$B$6:$M$29,COLUMNS(职业被动!$B$6:I$29),0)*$BB143,0)</f>
        <v>1922</v>
      </c>
      <c r="BI143" s="9">
        <f>ROUND(属性投放!J$4+装备属性!J$4*IF($BB143&lt;10,1,ROUNDDOWN($BB143,-1))+SUM(属性投放!K$37:K$45)*$BB143+VLOOKUP($BC$2,一级属性!$E$41:$P$64,COLUMNS(一级属性!$E$41:M$64),0)*($BB143+0.25*IF($BB143&lt;10,1,ROUNDDOWN($BB143,-1)))+VLOOKUP($BC$2,宝石属性!$B$43:$M$66,COLUMNS(宝石属性!$B$43:J$66),0)*10*VLOOKUP(ROUNDDOWN($BB143,-1),宝石属性!$B$25:$N$41,2,0)*VLOOKUP(ROUNDDOWN($BB143,-1),宝石属性!$B$25:$N$41,3,0)+VLOOKUP($BC$2,职业被动!$B$6:$M$29,COLUMNS(职业被动!$B$6:J$29),0)*$BB143,0)</f>
        <v>841</v>
      </c>
      <c r="BJ143" s="9">
        <f>ROUND(属性投放!K$4+装备属性!K$4*IF($BB143&lt;10,1,ROUNDDOWN($BB143,-1))+SUM(属性投放!L$37:L$45)*$BB143+VLOOKUP($BC$2,一级属性!$E$41:$P$64,COLUMNS(一级属性!$E$41:N$64),0)*($BB143+0.25*IF($BB143&lt;10,1,ROUNDDOWN($BB143,-1)))+VLOOKUP($BC$2,宝石属性!$B$43:$M$66,COLUMNS(宝石属性!$B$43:K$66),0)*10*VLOOKUP(ROUNDDOWN($BB143,-1),宝石属性!$B$25:$N$41,2,0)*VLOOKUP(ROUNDDOWN($BB143,-1),宝石属性!$B$25:$N$41,3,0)+VLOOKUP($BC$2,职业被动!$B$6:$M$29,COLUMNS(职业被动!$B$6:K$29),0)*$BB143,0)</f>
        <v>510</v>
      </c>
      <c r="BK143" s="9">
        <f>ROUND(属性投放!L$4+装备属性!L$4*IF($BB143&lt;10,1,ROUNDDOWN($BB143,-1))+SUM(属性投放!M$37:M$45)*$BB143+VLOOKUP($BC$2,一级属性!$E$41:$P$64,COLUMNS(一级属性!$E$41:O$64),0)*($BB143+0.25*IF($BB143&lt;10,1,ROUNDDOWN($BB143,-1)))+VLOOKUP($BC$2,宝石属性!$B$43:$M$66,COLUMNS(宝石属性!$B$43:L$66),0)*10*VLOOKUP(ROUNDDOWN($BB143,-1),宝石属性!$B$25:$N$41,2,0)*VLOOKUP(ROUNDDOWN($BB143,-1),宝石属性!$B$25:$N$41,3,0)+VLOOKUP($BC$2,职业被动!$B$6:$M$29,COLUMNS(职业被动!$B$6:L$29),0)*$BB143,0)</f>
        <v>42</v>
      </c>
      <c r="BL143" s="9">
        <f>ROUND(属性投放!M$4+装备属性!M$4*IF($BB143&lt;10,1,ROUNDDOWN($BB143,-1))+SUM(属性投放!N$37:N$45)*$BB143+VLOOKUP($BC$2,一级属性!$E$41:$P$64,COLUMNS(一级属性!$E$41:P$64),0)*($BB143+0.25*IF($BB143&lt;10,1,ROUNDDOWN($BB143,-1)))+VLOOKUP($BC$2,宝石属性!$B$43:$M$66,COLUMNS(宝石属性!$B$43:M$66),0)*10*VLOOKUP(ROUNDDOWN($BB143,-1),宝石属性!$B$25:$N$41,2,0)*VLOOKUP(ROUNDDOWN($BB143,-1),宝石属性!$B$25:$N$41,3,0)+VLOOKUP($BC$2,职业被动!$B$6:$M$29,COLUMNS(职业被动!$B$6:M$29),0)*$BB143,0)</f>
        <v>1522</v>
      </c>
      <c r="BM143" s="48">
        <f>属性价值和能力评分!$F$9+ROUND(属性价值和能力评分!$F$38*10,0)*BB143+ROUND((SUM(装备属性!$W$9:$W$14)+属性价值和能力评分!$F$38*1.25+1.4+2.8)*IF(BB143&lt;10,1,ROUNDDOWN(BB143,-1)),0)+15*VLOOKUP(ROUNDDOWN(BB143,-1),宝石属性!$B$26:$D$41,2,0)*6*VLOOKUP(ROUNDDOWN(BB143,-1),宝石属性!$B$26:$D$41,3,0)+(属性价值和能力评分!$F$49*9+属性价值和能力评分!$F$50*2+属性价值和能力评分!$F$53*8/5)*BB143</f>
        <v>25661</v>
      </c>
      <c r="BO143" s="1">
        <v>140</v>
      </c>
      <c r="BP143" s="9">
        <f>ROUND(属性投放!D$4+装备属性!D$4*IF($BO143&lt;10,1,ROUNDDOWN($BO143,-1))+SUM(属性投放!E$37:E$45)*$BO143+VLOOKUP($BP$2,一级属性!$E$41:$P$64,COLUMNS(一级属性!$E$41:G$64),0)*($BO143+0.25*IF($BO143&lt;10,1,ROUNDDOWN($BO143,-1)))+VLOOKUP($BP$2,宝石属性!$B$43:$M$66,COLUMNS(宝石属性!$B$43:D$66),0)*10*VLOOKUP(ROUNDDOWN($BO143,-1),宝石属性!$B$25:$N$41,2,0)*VLOOKUP(ROUNDDOWN($BO143,-1),宝石属性!$B$25:$N$41,3,0)+VLOOKUP($BP$2,职业被动!$B$6:$M$29,COLUMNS(职业被动!$B$6:D$29),0)*$BO143,0)</f>
        <v>9876</v>
      </c>
      <c r="BQ143" s="9">
        <f>ROUND(属性投放!E$4+装备属性!E$4*IF($BO143&lt;10,1,ROUNDDOWN($BO143,-1))+SUM(属性投放!F$37:F$45)*$BO143+VLOOKUP($BP$2,一级属性!$E$41:$P$64,COLUMNS(一级属性!$E$41:H$64),0)*($BO143+0.25*IF($BO143&lt;10,1,ROUNDDOWN($BO143,-1)))+VLOOKUP($BP$2,宝石属性!$B$43:$M$66,COLUMNS(宝石属性!$B$43:E$66),0)*10*VLOOKUP(ROUNDDOWN($BO143,-1),宝石属性!$B$25:$N$41,2,0)*VLOOKUP(ROUNDDOWN($BO143,-1),宝石属性!$B$25:$N$41,3,0)+VLOOKUP($BP$2,职业被动!$B$6:$M$29,COLUMNS(职业被动!$B$6:E$29),0)*$BO143,0)</f>
        <v>6073</v>
      </c>
      <c r="BR143" s="9">
        <f>ROUND(属性投放!F$4+装备属性!F$4*IF($BO143&lt;10,1,ROUNDDOWN($BO143,-1))+SUM(属性投放!G$37:G$45)*$BO143+VLOOKUP($BP$2,一级属性!$E$41:$P$64,COLUMNS(一级属性!$E$41:I$64),0)*($BO143+0.25*IF($BO143&lt;10,1,ROUNDDOWN($BO143,-1)))+VLOOKUP($BP$2,宝石属性!$B$43:$M$66,COLUMNS(宝石属性!$B$43:F$66),0)*10*VLOOKUP(ROUNDDOWN($BO143,-1),宝石属性!$B$25:$N$41,2,0)*VLOOKUP(ROUNDDOWN($BO143,-1),宝石属性!$B$25:$N$41,3,0)+VLOOKUP($BP$2,职业被动!$B$6:$M$29,COLUMNS(职业被动!$B$6:F$29),0)*$BO143,0)</f>
        <v>1528</v>
      </c>
      <c r="BS143" s="9">
        <f>ROUND(属性投放!G$4+装备属性!G$4*IF($BO143&lt;10,1,ROUNDDOWN($BO143,-1))+SUM(属性投放!H$37:H$45)*$BO143+VLOOKUP($BP$2,一级属性!$E$41:$P$64,COLUMNS(一级属性!$E$41:J$64),0)*($BO143+0.25*IF($BO143&lt;10,1,ROUNDDOWN($BO143,-1)))+VLOOKUP($BP$2,宝石属性!$B$43:$M$66,COLUMNS(宝石属性!$B$43:G$66),0)*10*VLOOKUP(ROUNDDOWN($BO143,-1),宝石属性!$B$25:$N$41,2,0)*VLOOKUP(ROUNDDOWN($BO143,-1),宝石属性!$B$25:$N$41,3,0)+VLOOKUP($BP$2,职业被动!$B$6:$M$29,COLUMNS(职业被动!$B$6:G$29),0)*$BO143,0)</f>
        <v>1312</v>
      </c>
      <c r="BT143" s="9">
        <f>ROUND(属性投放!H$4+装备属性!H$4*IF($BO143&lt;10,1,ROUNDDOWN($BO143,-1))+SUM(属性投放!I$37:I$45)*$BO143+VLOOKUP($BP$2,一级属性!$E$41:$P$64,COLUMNS(一级属性!$E$41:K$64),0)*($BO143+0.25*IF($BO143&lt;10,1,ROUNDDOWN($BO143,-1)))+VLOOKUP($BP$2,宝石属性!$B$43:$M$66,COLUMNS(宝石属性!$B$43:H$66),0)*10*VLOOKUP(ROUNDDOWN($BO143,-1),宝石属性!$B$25:$N$41,2,0)*VLOOKUP(ROUNDDOWN($BO143,-1),宝石属性!$B$25:$N$41,3,0)+VLOOKUP($BP$2,职业被动!$B$6:$M$29,COLUMNS(职业被动!$B$6:H$29),0)*$BO143,0)</f>
        <v>1599</v>
      </c>
      <c r="BU143" s="9">
        <f>ROUND(属性投放!I$4+装备属性!I$4*IF($BO143&lt;10,1,ROUNDDOWN($BO143,-1))+SUM(属性投放!J$37:J$45)*$BO143+VLOOKUP($BP$2,一级属性!$E$41:$P$64,COLUMNS(一级属性!$E$41:L$64),0)*($BO143+0.25*IF($BO143&lt;10,1,ROUNDDOWN($BO143,-1)))+VLOOKUP($BP$2,宝石属性!$B$43:$M$66,COLUMNS(宝石属性!$B$43:I$66),0)*10*VLOOKUP(ROUNDDOWN($BO143,-1),宝石属性!$B$25:$N$41,2,0)*VLOOKUP(ROUNDDOWN($BO143,-1),宝石属性!$B$25:$N$41,3,0)+VLOOKUP($BP$2,职业被动!$B$6:$M$29,COLUMNS(职业被动!$B$6:I$29),0)*$BO143,0)</f>
        <v>1607</v>
      </c>
      <c r="BV143" s="9">
        <f>ROUND(属性投放!J$4+装备属性!J$4*IF($BO143&lt;10,1,ROUNDDOWN($BO143,-1))+SUM(属性投放!K$37:K$45)*$BO143+VLOOKUP($BP$2,一级属性!$E$41:$P$64,COLUMNS(一级属性!$E$41:M$64),0)*($BO143+0.25*IF($BO143&lt;10,1,ROUNDDOWN($BO143,-1)))+VLOOKUP($BP$2,宝石属性!$B$43:$M$66,COLUMNS(宝石属性!$B$43:J$66),0)*10*VLOOKUP(ROUNDDOWN($BO143,-1),宝石属性!$B$25:$N$41,2,0)*VLOOKUP(ROUNDDOWN($BO143,-1),宝石属性!$B$25:$N$41,3,0)+VLOOKUP($BP$2,职业被动!$B$6:$M$29,COLUMNS(职业被动!$B$6:J$29),0)*$BO143,0)</f>
        <v>1104</v>
      </c>
      <c r="BW143" s="9">
        <f>ROUND(属性投放!K$4+装备属性!K$4*IF($BO143&lt;10,1,ROUNDDOWN($BO143,-1))+SUM(属性投放!L$37:L$45)*$BO143+VLOOKUP($BP$2,一级属性!$E$41:$P$64,COLUMNS(一级属性!$E$41:N$64),0)*($BO143+0.25*IF($BO143&lt;10,1,ROUNDDOWN($BO143,-1)))+VLOOKUP($BP$2,宝石属性!$B$43:$M$66,COLUMNS(宝石属性!$B$43:K$66),0)*10*VLOOKUP(ROUNDDOWN($BO143,-1),宝石属性!$B$25:$N$41,2,0)*VLOOKUP(ROUNDDOWN($BO143,-1),宝石属性!$B$25:$N$41,3,0)+VLOOKUP($BP$2,职业被动!$B$6:$M$29,COLUMNS(职业被动!$B$6:K$29),0)*$BO143,0)</f>
        <v>670</v>
      </c>
      <c r="BX143" s="9">
        <f>ROUND(属性投放!L$4+装备属性!L$4*IF($BO143&lt;10,1,ROUNDDOWN($BO143,-1))+SUM(属性投放!M$37:M$45)*$BO143+VLOOKUP($BP$2,一级属性!$E$41:$P$64,COLUMNS(一级属性!$E$41:O$64),0)*($BO143+0.25*IF($BO143&lt;10,1,ROUNDDOWN($BO143,-1)))+VLOOKUP($BP$2,宝石属性!$B$43:$M$66,COLUMNS(宝石属性!$B$43:L$66),0)*10*VLOOKUP(ROUNDDOWN($BO143,-1),宝石属性!$B$25:$N$41,2,0)*VLOOKUP(ROUNDDOWN($BO143,-1),宝石属性!$B$25:$N$41,3,0)+VLOOKUP($BP$2,职业被动!$B$6:$M$29,COLUMNS(职业被动!$B$6:L$29),0)*$BO143,0)</f>
        <v>42</v>
      </c>
      <c r="BY143" s="9">
        <f>ROUND(属性投放!M$4+装备属性!M$4*IF($BO143&lt;10,1,ROUNDDOWN($BO143,-1))+SUM(属性投放!N$37:N$45)*$BO143+VLOOKUP($BP$2,一级属性!$E$41:$P$64,COLUMNS(一级属性!$E$41:P$64),0)*($BO143+0.25*IF($BO143&lt;10,1,ROUNDDOWN($BO143,-1)))+VLOOKUP($BP$2,宝石属性!$B$43:$M$66,COLUMNS(宝石属性!$B$43:M$66),0)*10*VLOOKUP(ROUNDDOWN($BO143,-1),宝石属性!$B$25:$N$41,2,0)*VLOOKUP(ROUNDDOWN($BO143,-1),宝石属性!$B$25:$N$41,3,0)+VLOOKUP($BP$2,职业被动!$B$6:$M$29,COLUMNS(职业被动!$B$6:M$29),0)*$BO143,0)</f>
        <v>1522</v>
      </c>
      <c r="BZ143" s="48">
        <f>属性价值和能力评分!$F$9+ROUND(属性价值和能力评分!$F$38*10,0)*BO143+ROUND((SUM(装备属性!$W$9:$W$14)+属性价值和能力评分!$F$38*1.25+1.4+2.8)*IF(BO143&lt;10,1,ROUNDDOWN(BO143,-1)),0)+15*VLOOKUP(ROUNDDOWN(BO143,-1),宝石属性!$B$26:$D$41,2,0)*6*VLOOKUP(ROUNDDOWN(BO143,-1),宝石属性!$B$26:$D$41,3,0)+(属性价值和能力评分!$F$49*9+属性价值和能力评分!$F$50*2+属性价值和能力评分!$F$53*8/5)*BO143</f>
        <v>25661</v>
      </c>
      <c r="CB143" s="1">
        <v>140</v>
      </c>
      <c r="CC143" s="9">
        <f>ROUND(属性投放!D$4+装备属性!D$4*IF($CB143&lt;10,1,ROUNDDOWN($CB143,-1))+SUM(属性投放!E$37:E$45)*$CB143+VLOOKUP($CC$2,一级属性!$E$41:$P$64,COLUMNS(一级属性!$E$41:G$64),0)*($CB143+0.25*IF($CB143&lt;10,1,ROUNDDOWN($CB143,-1)))+VLOOKUP($CC$2,宝石属性!$B$43:$M$66,COLUMNS(宝石属性!$B$43:D$66),0)*10*VLOOKUP(ROUNDDOWN($CB143,-1),宝石属性!$B$25:$N$41,2,0)*VLOOKUP(ROUNDDOWN($CB143,-1),宝石属性!$B$25:$N$41,3,0)+VLOOKUP($CC$2,职业被动!$B$6:$M$29,COLUMNS(职业被动!$B$6:D$29),0)*$CB143,0)</f>
        <v>6516</v>
      </c>
      <c r="CD143" s="9">
        <f>ROUND(属性投放!E$4+装备属性!E$4*IF($CB143&lt;10,1,ROUNDDOWN($CB143,-1))+SUM(属性投放!F$37:F$45)*$CB143+VLOOKUP($CC$2,一级属性!$E$41:$P$64,COLUMNS(一级属性!$E$41:H$64),0)*($CB143+0.25*IF($CB143&lt;10,1,ROUNDDOWN($CB143,-1)))+VLOOKUP($CC$2,宝石属性!$B$43:$M$66,COLUMNS(宝石属性!$B$43:E$66),0)*10*VLOOKUP(ROUNDDOWN($CB143,-1),宝石属性!$B$25:$N$41,2,0)*VLOOKUP(ROUNDDOWN($CB143,-1),宝石属性!$B$25:$N$41,3,0)+VLOOKUP($CC$2,职业被动!$B$6:$M$29,COLUMNS(职业被动!$B$6:E$29),0)*$CB143,0)</f>
        <v>3448</v>
      </c>
      <c r="CE143" s="9">
        <f>ROUND(属性投放!F$4+装备属性!F$4*IF($CB143&lt;10,1,ROUNDDOWN($CB143,-1))+SUM(属性投放!G$37:G$45)*$CB143+VLOOKUP($CC$2,一级属性!$E$41:$P$64,COLUMNS(一级属性!$E$41:I$64),0)*($CB143+0.25*IF($CB143&lt;10,1,ROUNDDOWN($CB143,-1)))+VLOOKUP($CC$2,宝石属性!$B$43:$M$66,COLUMNS(宝石属性!$B$43:F$66),0)*10*VLOOKUP(ROUNDDOWN($CB143,-1),宝石属性!$B$25:$N$41,2,0)*VLOOKUP(ROUNDDOWN($CB143,-1),宝石属性!$B$25:$N$41,3,0)+VLOOKUP($CC$2,职业被动!$B$6:$M$29,COLUMNS(职业被动!$B$6:F$29),0)*$CB143,0)</f>
        <v>3073</v>
      </c>
      <c r="CF143" s="9">
        <f>ROUND(属性投放!G$4+装备属性!G$4*IF($CB143&lt;10,1,ROUNDDOWN($CB143,-1))+SUM(属性投放!H$37:H$45)*$CB143+VLOOKUP($CC$2,一级属性!$E$41:$P$64,COLUMNS(一级属性!$E$41:J$64),0)*($CB143+0.25*IF($CB143&lt;10,1,ROUNDDOWN($CB143,-1)))+VLOOKUP($CC$2,宝石属性!$B$43:$M$66,COLUMNS(宝石属性!$B$43:G$66),0)*10*VLOOKUP(ROUNDDOWN($CB143,-1),宝石属性!$B$25:$N$41,2,0)*VLOOKUP(ROUNDDOWN($CB143,-1),宝石属性!$B$25:$N$41,3,0)+VLOOKUP($CC$2,职业被动!$B$6:$M$29,COLUMNS(职业被动!$B$6:G$29),0)*$CB143,0)</f>
        <v>1452</v>
      </c>
      <c r="CG143" s="9">
        <f>ROUND(属性投放!H$4+装备属性!H$4*IF($CB143&lt;10,1,ROUNDDOWN($CB143,-1))+SUM(属性投放!I$37:I$45)*$CB143+VLOOKUP($CC$2,一级属性!$E$41:$P$64,COLUMNS(一级属性!$E$41:K$64),0)*($CB143+0.25*IF($CB143&lt;10,1,ROUNDDOWN($CB143,-1)))+VLOOKUP($CC$2,宝石属性!$B$43:$M$66,COLUMNS(宝石属性!$B$43:H$66),0)*10*VLOOKUP(ROUNDDOWN($CB143,-1),宝石属性!$B$25:$N$41,2,0)*VLOOKUP(ROUNDDOWN($CB143,-1),宝石属性!$B$25:$N$41,3,0)+VLOOKUP($CC$2,职业被动!$B$6:$M$29,COLUMNS(职业被动!$B$6:H$29),0)*$CB143,0)</f>
        <v>934</v>
      </c>
      <c r="CH143" s="9">
        <f>ROUND(属性投放!I$4+装备属性!I$4*IF($CB143&lt;10,1,ROUNDDOWN($CB143,-1))+SUM(属性投放!J$37:J$45)*$CB143+VLOOKUP($CC$2,一级属性!$E$41:$P$64,COLUMNS(一级属性!$E$41:L$64),0)*($CB143+0.25*IF($CB143&lt;10,1,ROUNDDOWN($CB143,-1)))+VLOOKUP($CC$2,宝石属性!$B$43:$M$66,COLUMNS(宝石属性!$B$43:I$66),0)*10*VLOOKUP(ROUNDDOWN($CB143,-1),宝石属性!$B$25:$N$41,2,0)*VLOOKUP(ROUNDDOWN($CB143,-1),宝石属性!$B$25:$N$41,3,0)+VLOOKUP($CC$2,职业被动!$B$6:$M$29,COLUMNS(职业被动!$B$6:I$29),0)*$CB143,0)</f>
        <v>1537</v>
      </c>
      <c r="CI143" s="9">
        <f>ROUND(属性投放!J$4+装备属性!J$4*IF($CB143&lt;10,1,ROUNDDOWN($CB143,-1))+SUM(属性投放!K$37:K$45)*$CB143+VLOOKUP($CC$2,一级属性!$E$41:$P$64,COLUMNS(一级属性!$E$41:M$64),0)*($CB143+0.25*IF($CB143&lt;10,1,ROUNDDOWN($CB143,-1)))+VLOOKUP($CC$2,宝石属性!$B$43:$M$66,COLUMNS(宝石属性!$B$43:J$66),0)*10*VLOOKUP(ROUNDDOWN($CB143,-1),宝石属性!$B$25:$N$41,2,0)*VLOOKUP(ROUNDDOWN($CB143,-1),宝石属性!$B$25:$N$41,3,0)+VLOOKUP($CC$2,职业被动!$B$6:$M$29,COLUMNS(职业被动!$B$6:J$29),0)*$CB143,0)</f>
        <v>981</v>
      </c>
      <c r="CJ143" s="9">
        <f>ROUND(属性投放!K$4+装备属性!K$4*IF($CB143&lt;10,1,ROUNDDOWN($CB143,-1))+SUM(属性投放!L$37:L$45)*$CB143+VLOOKUP($CC$2,一级属性!$E$41:$P$64,COLUMNS(一级属性!$E$41:N$64),0)*($CB143+0.25*IF($CB143&lt;10,1,ROUNDDOWN($CB143,-1)))+VLOOKUP($CC$2,宝石属性!$B$43:$M$66,COLUMNS(宝石属性!$B$43:K$66),0)*10*VLOOKUP(ROUNDDOWN($CB143,-1),宝石属性!$B$25:$N$41,2,0)*VLOOKUP(ROUNDDOWN($CB143,-1),宝石属性!$B$25:$N$41,3,0)+VLOOKUP($CC$2,职业被动!$B$6:$M$29,COLUMNS(职业被动!$B$6:K$29),0)*$CB143,0)</f>
        <v>510</v>
      </c>
      <c r="CK143" s="9">
        <f>ROUND(属性投放!L$4+装备属性!L$4*IF($CB143&lt;10,1,ROUNDDOWN($CB143,-1))+SUM(属性投放!M$37:M$45)*$CB143+VLOOKUP($CC$2,一级属性!$E$41:$P$64,COLUMNS(一级属性!$E$41:O$64),0)*($CB143+0.25*IF($CB143&lt;10,1,ROUNDDOWN($CB143,-1)))+VLOOKUP($CC$2,宝石属性!$B$43:$M$66,COLUMNS(宝石属性!$B$43:L$66),0)*10*VLOOKUP(ROUNDDOWN($CB143,-1),宝石属性!$B$25:$N$41,2,0)*VLOOKUP(ROUNDDOWN($CB143,-1),宝石属性!$B$25:$N$41,3,0)+VLOOKUP($CC$2,职业被动!$B$6:$M$29,COLUMNS(职业被动!$B$6:L$29),0)*$CB143,0)</f>
        <v>42</v>
      </c>
      <c r="CL143" s="9">
        <f>ROUND(属性投放!M$4+装备属性!M$4*IF($CB143&lt;10,1,ROUNDDOWN($CB143,-1))+SUM(属性投放!N$37:N$45)*$CB143+VLOOKUP($CC$2,一级属性!$E$41:$P$64,COLUMNS(一级属性!$E$41:P$64),0)*($CB143+0.25*IF($CB143&lt;10,1,ROUNDDOWN($CB143,-1)))+VLOOKUP($CC$2,宝石属性!$B$43:$M$66,COLUMNS(宝石属性!$B$43:M$66),0)*10*VLOOKUP(ROUNDDOWN($CB143,-1),宝石属性!$B$25:$N$41,2,0)*VLOOKUP(ROUNDDOWN($CB143,-1),宝石属性!$B$25:$N$41,3,0)+VLOOKUP($CC$2,职业被动!$B$6:$M$29,COLUMNS(职业被动!$B$6:M$29),0)*$CB143,0)</f>
        <v>1442</v>
      </c>
      <c r="CM143" s="48">
        <f>属性价值和能力评分!$F$9+ROUND(属性价值和能力评分!$F$38*10,0)*CB143+ROUND((SUM(装备属性!$W$9:$W$14)+属性价值和能力评分!$F$38*1.25+1.4+2.8)*IF(CB143&lt;10,1,ROUNDDOWN(CB143,-1)),0)+15*VLOOKUP(ROUNDDOWN(CB143,-1),宝石属性!$B$26:$D$41,2,0)*6*VLOOKUP(ROUNDDOWN(CB143,-1),宝石属性!$B$26:$D$41,3,0)+(属性价值和能力评分!$F$49*9+属性价值和能力评分!$F$50*2+属性价值和能力评分!$F$53*8/5)*CB143</f>
        <v>25661</v>
      </c>
      <c r="CO143" s="1">
        <v>140</v>
      </c>
      <c r="CP143" s="9">
        <f>ROUND(属性投放!D$4+装备属性!D$4*IF($CO143&lt;10,1,ROUNDDOWN($CO143,-1))+SUM(属性投放!E$37:E$45)*$CO143+VLOOKUP($CP$2,一级属性!$E$41:$P$64,COLUMNS(一级属性!$E$41:G$64),0)*($CO143+0.25*IF($CO143&lt;10,1,ROUNDDOWN($CO143,-1)))+VLOOKUP($CP$2,宝石属性!$B$43:$M$66,COLUMNS(宝石属性!$B$43:D$66),0)*10*VLOOKUP(ROUNDDOWN($CO143,-1),宝石属性!$B$25:$N$41,2,0)*VLOOKUP(ROUNDDOWN($CO143,-1),宝石属性!$B$25:$N$41,3,0)+VLOOKUP($CP$2,职业被动!$B$6:$M$29,COLUMNS(职业被动!$B$6:D$29),0)*$CO143,0)</f>
        <v>6516</v>
      </c>
      <c r="CQ143" s="9">
        <f>ROUND(属性投放!E$4+装备属性!E$4*IF($CO143&lt;10,1,ROUNDDOWN($CO143,-1))+SUM(属性投放!F$37:F$45)*$CO143+VLOOKUP($CP$2,一级属性!$E$41:$P$64,COLUMNS(一级属性!$E$41:H$64),0)*($CO143+0.25*IF($CO143&lt;10,1,ROUNDDOWN($CO143,-1)))+VLOOKUP($CP$2,宝石属性!$B$43:$M$66,COLUMNS(宝石属性!$B$43:E$66),0)*10*VLOOKUP(ROUNDDOWN($CO143,-1),宝石属性!$B$25:$N$41,2,0)*VLOOKUP(ROUNDDOWN($CO143,-1),宝石属性!$B$25:$N$41,3,0)+VLOOKUP($CP$2,职业被动!$B$6:$M$29,COLUMNS(职业被动!$B$6:E$29),0)*$CO143,0)</f>
        <v>7823</v>
      </c>
      <c r="CR143" s="9">
        <f>ROUND(属性投放!F$4+装备属性!F$4*IF($CO143&lt;10,1,ROUNDDOWN($CO143,-1))+SUM(属性投放!G$37:G$45)*$CO143+VLOOKUP($CP$2,一级属性!$E$41:$P$64,COLUMNS(一级属性!$E$41:I$64),0)*($CO143+0.25*IF($CO143&lt;10,1,ROUNDDOWN($CO143,-1)))+VLOOKUP($CP$2,宝石属性!$B$43:$M$66,COLUMNS(宝石属性!$B$43:F$66),0)*10*VLOOKUP(ROUNDDOWN($CO143,-1),宝石属性!$B$25:$N$41,2,0)*VLOOKUP(ROUNDDOWN($CO143,-1),宝石属性!$B$25:$N$41,3,0)+VLOOKUP($CP$2,职业被动!$B$6:$M$29,COLUMNS(职业被动!$B$6:F$29),0)*$CO143,0)</f>
        <v>1528</v>
      </c>
      <c r="CS143" s="9">
        <f>ROUND(属性投放!G$4+装备属性!G$4*IF($CO143&lt;10,1,ROUNDDOWN($CO143,-1))+SUM(属性投放!H$37:H$45)*$CO143+VLOOKUP($CP$2,一级属性!$E$41:$P$64,COLUMNS(一级属性!$E$41:J$64),0)*($CO143+0.25*IF($CO143&lt;10,1,ROUNDDOWN($CO143,-1)))+VLOOKUP($CP$2,宝石属性!$B$43:$M$66,COLUMNS(宝石属性!$B$43:G$66),0)*10*VLOOKUP(ROUNDDOWN($CO143,-1),宝石属性!$B$25:$N$41,2,0)*VLOOKUP(ROUNDDOWN($CO143,-1),宝石属性!$B$25:$N$41,3,0)+VLOOKUP($CP$2,职业被动!$B$6:$M$29,COLUMNS(职业被动!$B$6:G$29),0)*$CO143,0)</f>
        <v>1312</v>
      </c>
      <c r="CT143" s="9">
        <f>ROUND(属性投放!H$4+装备属性!H$4*IF($CO143&lt;10,1,ROUNDDOWN($CO143,-1))+SUM(属性投放!I$37:I$45)*$CO143+VLOOKUP($CP$2,一级属性!$E$41:$P$64,COLUMNS(一级属性!$E$41:K$64),0)*($CO143+0.25*IF($CO143&lt;10,1,ROUNDDOWN($CO143,-1)))+VLOOKUP($CP$2,宝石属性!$B$43:$M$66,COLUMNS(宝石属性!$B$43:H$66),0)*10*VLOOKUP(ROUNDDOWN($CO143,-1),宝石属性!$B$25:$N$41,2,0)*VLOOKUP(ROUNDDOWN($CO143,-1),宝石属性!$B$25:$N$41,3,0)+VLOOKUP($CP$2,职业被动!$B$6:$M$29,COLUMNS(职业被动!$B$6:H$29),0)*$CO143,0)</f>
        <v>2329</v>
      </c>
      <c r="CU143" s="9">
        <f>ROUND(属性投放!I$4+装备属性!I$4*IF($CO143&lt;10,1,ROUNDDOWN($CO143,-1))+SUM(属性投放!J$37:J$45)*$CO143+VLOOKUP($CP$2,一级属性!$E$41:$P$64,COLUMNS(一级属性!$E$41:L$64),0)*($CO143+0.25*IF($CO143&lt;10,1,ROUNDDOWN($CO143,-1)))+VLOOKUP($CP$2,宝石属性!$B$43:$M$66,COLUMNS(宝石属性!$B$43:I$66),0)*10*VLOOKUP(ROUNDDOWN($CO143,-1),宝石属性!$B$25:$N$41,2,0)*VLOOKUP(ROUNDDOWN($CO143,-1),宝石属性!$B$25:$N$41,3,0)+VLOOKUP($CP$2,职业被动!$B$6:$M$29,COLUMNS(职业被动!$B$6:I$29),0)*$CO143,0)</f>
        <v>2027</v>
      </c>
      <c r="CV143" s="9">
        <f>ROUND(属性投放!J$4+装备属性!J$4*IF($CO143&lt;10,1,ROUNDDOWN($CO143,-1))+SUM(属性投放!K$37:K$45)*$CO143+VLOOKUP($CP$2,一级属性!$E$41:$P$64,COLUMNS(一级属性!$E$41:M$64),0)*($CO143+0.25*IF($CO143&lt;10,1,ROUNDDOWN($CO143,-1)))+VLOOKUP($CP$2,宝石属性!$B$43:$M$66,COLUMNS(宝石属性!$B$43:J$66),0)*10*VLOOKUP(ROUNDDOWN($CO143,-1),宝石属性!$B$25:$N$41,2,0)*VLOOKUP(ROUNDDOWN($CO143,-1),宝石属性!$B$25:$N$41,3,0)+VLOOKUP($CP$2,职业被动!$B$6:$M$29,COLUMNS(职业被动!$B$6:J$29),0)*$CO143,0)</f>
        <v>806</v>
      </c>
      <c r="CW143" s="9">
        <f>ROUND(属性投放!K$4+装备属性!K$4*IF($CO143&lt;10,1,ROUNDDOWN($CO143,-1))+SUM(属性投放!L$37:L$45)*$CO143+VLOOKUP($CP$2,一级属性!$E$41:$P$64,COLUMNS(一级属性!$E$41:N$64),0)*($CO143+0.25*IF($CO143&lt;10,1,ROUNDDOWN($CO143,-1)))+VLOOKUP($CP$2,宝石属性!$B$43:$M$66,COLUMNS(宝石属性!$B$43:K$66),0)*10*VLOOKUP(ROUNDDOWN($CO143,-1),宝石属性!$B$25:$N$41,2,0)*VLOOKUP(ROUNDDOWN($CO143,-1),宝石属性!$B$25:$N$41,3,0)+VLOOKUP($CP$2,职业被动!$B$6:$M$29,COLUMNS(职业被动!$B$6:K$29),0)*$CO143,0)</f>
        <v>510</v>
      </c>
      <c r="CX143" s="9">
        <f>ROUND(属性投放!L$4+装备属性!L$4*IF($CO143&lt;10,1,ROUNDDOWN($CO143,-1))+SUM(属性投放!M$37:M$45)*$CO143+VLOOKUP($CP$2,一级属性!$E$41:$P$64,COLUMNS(一级属性!$E$41:O$64),0)*($CO143+0.25*IF($CO143&lt;10,1,ROUNDDOWN($CO143,-1)))+VLOOKUP($CP$2,宝石属性!$B$43:$M$66,COLUMNS(宝石属性!$B$43:L$66),0)*10*VLOOKUP(ROUNDDOWN($CO143,-1),宝石属性!$B$25:$N$41,2,0)*VLOOKUP(ROUNDDOWN($CO143,-1),宝石属性!$B$25:$N$41,3,0)+VLOOKUP($CP$2,职业被动!$B$6:$M$29,COLUMNS(职业被动!$B$6:L$29),0)*$CO143,0)</f>
        <v>42</v>
      </c>
      <c r="CY143" s="9">
        <f>ROUND(属性投放!M$4+装备属性!M$4*IF($CO143&lt;10,1,ROUNDDOWN($CO143,-1))+SUM(属性投放!N$37:N$45)*$CO143+VLOOKUP($CP$2,一级属性!$E$41:$P$64,COLUMNS(一级属性!$E$41:P$64),0)*($CO143+0.25*IF($CO143&lt;10,1,ROUNDDOWN($CO143,-1)))+VLOOKUP($CP$2,宝石属性!$B$43:$M$66,COLUMNS(宝石属性!$B$43:M$66),0)*10*VLOOKUP(ROUNDDOWN($CO143,-1),宝石属性!$B$25:$N$41,2,0)*VLOOKUP(ROUNDDOWN($CO143,-1),宝石属性!$B$25:$N$41,3,0)+VLOOKUP($CP$2,职业被动!$B$6:$M$29,COLUMNS(职业被动!$B$6:M$29),0)*$CO143,0)</f>
        <v>1442</v>
      </c>
      <c r="CZ143" s="48">
        <f>属性价值和能力评分!$F$9+ROUND(属性价值和能力评分!$F$38*10,0)*CO143+ROUND((SUM(装备属性!$W$9:$W$14)+属性价值和能力评分!$F$38*1.25+1.4+2.8)*IF(CO143&lt;10,1,ROUNDDOWN(CO143,-1)),0)+15*VLOOKUP(ROUNDDOWN(CO143,-1),宝石属性!$B$26:$D$41,2,0)*6*VLOOKUP(ROUNDDOWN(CO143,-1),宝石属性!$B$26:$D$41,3,0)+(属性价值和能力评分!$F$49*9+属性价值和能力评分!$F$50*2+属性价值和能力评分!$F$53*8/5)*CO143</f>
        <v>25661</v>
      </c>
      <c r="DB143" s="1">
        <v>140</v>
      </c>
      <c r="DC143" s="9">
        <f>ROUND(属性投放!D$4+装备属性!D$4*IF($DB143&lt;10,1,ROUNDDOWN($DB143,-1))+SUM(属性投放!E$37:E$45)*$DB143+VLOOKUP($DC$2,一级属性!$E$41:$P$64,COLUMNS(一级属性!$E$41:G$64),0)*($DB143+0.25*IF($DB143&lt;10,1,ROUNDDOWN($DB143,-1)))+VLOOKUP($DC$2,宝石属性!$B$43:$M$66,COLUMNS(宝石属性!$B$43:D$66),0)*10*VLOOKUP(ROUNDDOWN($DB143,-1),宝石属性!$B$25:$N$41,2,0)*VLOOKUP(ROUNDDOWN($DB143,-1),宝石属性!$B$25:$N$41,3,0)+VLOOKUP($DC$2,职业被动!$B$6:$M$29,COLUMNS(职业被动!$B$6:D$29),0)*$DB143,0)</f>
        <v>7496</v>
      </c>
      <c r="DD143" s="9">
        <f>ROUND(属性投放!E$4+装备属性!E$4*IF($DB143&lt;10,1,ROUNDDOWN($DB143,-1))+SUM(属性投放!F$37:F$45)*$DB143+VLOOKUP($DC$2,一级属性!$E$41:$P$64,COLUMNS(一级属性!$E$41:H$64),0)*($DB143+0.25*IF($DB143&lt;10,1,ROUNDDOWN($DB143,-1)))+VLOOKUP($DC$2,宝石属性!$B$43:$M$66,COLUMNS(宝石属性!$B$43:E$66),0)*10*VLOOKUP(ROUNDDOWN($DB143,-1),宝石属性!$B$25:$N$41,2,0)*VLOOKUP(ROUNDDOWN($DB143,-1),宝石属性!$B$25:$N$41,3,0)+VLOOKUP($DC$2,职业被动!$B$6:$M$29,COLUMNS(职业被动!$B$6:E$29),0)*$DB143,0)</f>
        <v>3448</v>
      </c>
      <c r="DE143" s="9">
        <f>ROUND(属性投放!F$4+装备属性!F$4*IF($DB143&lt;10,1,ROUNDDOWN($DB143,-1))+SUM(属性投放!G$37:G$45)*$DB143+VLOOKUP($DC$2,一级属性!$E$41:$P$64,COLUMNS(一级属性!$E$41:I$64),0)*($DB143+0.25*IF($DB143&lt;10,1,ROUNDDOWN($DB143,-1)))+VLOOKUP($DC$2,宝石属性!$B$43:$M$66,COLUMNS(宝石属性!$B$43:F$66),0)*10*VLOOKUP(ROUNDDOWN($DB143,-1),宝石属性!$B$25:$N$41,2,0)*VLOOKUP(ROUNDDOWN($DB143,-1),宝石属性!$B$25:$N$41,3,0)+VLOOKUP($DC$2,职业被动!$B$6:$M$29,COLUMNS(职业被动!$B$6:F$29),0)*$DB143,0)</f>
        <v>1528</v>
      </c>
      <c r="DF143" s="9">
        <f>ROUND(属性投放!G$4+装备属性!G$4*IF($DB143&lt;10,1,ROUNDDOWN($DB143,-1))+SUM(属性投放!H$37:H$45)*$DB143+VLOOKUP($DC$2,一级属性!$E$41:$P$64,COLUMNS(一级属性!$E$41:J$64),0)*($DB143+0.25*IF($DB143&lt;10,1,ROUNDDOWN($DB143,-1)))+VLOOKUP($DC$2,宝石属性!$B$43:$M$66,COLUMNS(宝石属性!$B$43:G$66),0)*10*VLOOKUP(ROUNDDOWN($DB143,-1),宝石属性!$B$25:$N$41,2,0)*VLOOKUP(ROUNDDOWN($DB143,-1),宝石属性!$B$25:$N$41,3,0)+VLOOKUP($DC$2,职业被动!$B$6:$M$29,COLUMNS(职业被动!$B$6:G$29),0)*$DB143,0)</f>
        <v>3757</v>
      </c>
      <c r="DG143" s="9">
        <f>ROUND(属性投放!H$4+装备属性!H$4*IF($DB143&lt;10,1,ROUNDDOWN($DB143,-1))+SUM(属性投放!I$37:I$45)*$DB143+VLOOKUP($DC$2,一级属性!$E$41:$P$64,COLUMNS(一级属性!$E$41:K$64),0)*($DB143+0.25*IF($DB143&lt;10,1,ROUNDDOWN($DB143,-1)))+VLOOKUP($DC$2,宝石属性!$B$43:$M$66,COLUMNS(宝石属性!$B$43:H$66),0)*10*VLOOKUP(ROUNDDOWN($DB143,-1),宝石属性!$B$25:$N$41,2,0)*VLOOKUP(ROUNDDOWN($DB143,-1),宝石属性!$B$25:$N$41,3,0)+VLOOKUP($DC$2,职业被动!$B$6:$M$29,COLUMNS(职业被动!$B$6:H$29),0)*$DB143,0)</f>
        <v>934</v>
      </c>
      <c r="DH143" s="9">
        <f>ROUND(属性投放!I$4+装备属性!I$4*IF($DB143&lt;10,1,ROUNDDOWN($DB143,-1))+SUM(属性投放!J$37:J$45)*$DB143+VLOOKUP($DC$2,一级属性!$E$41:$P$64,COLUMNS(一级属性!$E$41:L$64),0)*($DB143+0.25*IF($DB143&lt;10,1,ROUNDDOWN($DB143,-1)))+VLOOKUP($DC$2,宝石属性!$B$43:$M$66,COLUMNS(宝石属性!$B$43:I$66),0)*10*VLOOKUP(ROUNDDOWN($DB143,-1),宝石属性!$B$25:$N$41,2,0)*VLOOKUP(ROUNDDOWN($DB143,-1),宝石属性!$B$25:$N$41,3,0)+VLOOKUP($DC$2,职业被动!$B$6:$M$29,COLUMNS(职业被动!$B$6:I$29),0)*$DB143,0)</f>
        <v>1362</v>
      </c>
      <c r="DI143" s="9">
        <f>ROUND(属性投放!J$4+装备属性!J$4*IF($DB143&lt;10,1,ROUNDDOWN($DB143,-1))+SUM(属性投放!K$37:K$45)*$DB143+VLOOKUP($DC$2,一级属性!$E$41:$P$64,COLUMNS(一级属性!$E$41:M$64),0)*($DB143+0.25*IF($DB143&lt;10,1,ROUNDDOWN($DB143,-1)))+VLOOKUP($DC$2,宝石属性!$B$43:$M$66,COLUMNS(宝石属性!$B$43:J$66),0)*10*VLOOKUP(ROUNDDOWN($DB143,-1),宝石属性!$B$25:$N$41,2,0)*VLOOKUP(ROUNDDOWN($DB143,-1),宝石属性!$B$25:$N$41,3,0)+VLOOKUP($DC$2,职业被动!$B$6:$M$29,COLUMNS(职业被动!$B$6:J$29),0)*$DB143,0)</f>
        <v>981</v>
      </c>
      <c r="DJ143" s="9">
        <f>ROUND(属性投放!K$4+装备属性!K$4*IF($DB143&lt;10,1,ROUNDDOWN($DB143,-1))+SUM(属性投放!L$37:L$45)*$DB143+VLOOKUP($DC$2,一级属性!$E$41:$P$64,COLUMNS(一级属性!$E$41:N$64),0)*($DB143+0.25*IF($DB143&lt;10,1,ROUNDDOWN($DB143,-1)))+VLOOKUP($DC$2,宝石属性!$B$43:$M$66,COLUMNS(宝石属性!$B$43:K$66),0)*10*VLOOKUP(ROUNDDOWN($DB143,-1),宝石属性!$B$25:$N$41,2,0)*VLOOKUP(ROUNDDOWN($DB143,-1),宝石属性!$B$25:$N$41,3,0)+VLOOKUP($DC$2,职业被动!$B$6:$M$29,COLUMNS(职业被动!$B$6:K$29),0)*$DB143,0)</f>
        <v>670</v>
      </c>
      <c r="DK143" s="9">
        <f>ROUND(属性投放!L$4+装备属性!L$4*IF($DB143&lt;10,1,ROUNDDOWN($DB143,-1))+SUM(属性投放!M$37:M$45)*$DB143+VLOOKUP($DC$2,一级属性!$E$41:$P$64,COLUMNS(一级属性!$E$41:O$64),0)*($DB143+0.25*IF($DB143&lt;10,1,ROUNDDOWN($DB143,-1)))+VLOOKUP($DC$2,宝石属性!$B$43:$M$66,COLUMNS(宝石属性!$B$43:L$66),0)*10*VLOOKUP(ROUNDDOWN($DB143,-1),宝石属性!$B$25:$N$41,2,0)*VLOOKUP(ROUNDDOWN($DB143,-1),宝石属性!$B$25:$N$41,3,0)+VLOOKUP($DC$2,职业被动!$B$6:$M$29,COLUMNS(职业被动!$B$6:L$29),0)*$DB143,0)</f>
        <v>42</v>
      </c>
      <c r="DL143" s="9">
        <f>ROUND(属性投放!M$4+装备属性!M$4*IF($DB143&lt;10,1,ROUNDDOWN($DB143,-1))+SUM(属性投放!N$37:N$45)*$DB143+VLOOKUP($DC$2,一级属性!$E$41:$P$64,COLUMNS(一级属性!$E$41:P$64),0)*($DB143+0.25*IF($DB143&lt;10,1,ROUNDDOWN($DB143,-1)))+VLOOKUP($DC$2,宝石属性!$B$43:$M$66,COLUMNS(宝石属性!$B$43:M$66),0)*10*VLOOKUP(ROUNDDOWN($DB143,-1),宝石属性!$B$25:$N$41,2,0)*VLOOKUP(ROUNDDOWN($DB143,-1),宝石属性!$B$25:$N$41,3,0)+VLOOKUP($DC$2,职业被动!$B$6:$M$29,COLUMNS(职业被动!$B$6:M$29),0)*$DB143,0)</f>
        <v>1442</v>
      </c>
      <c r="DM143" s="48">
        <f>属性价值和能力评分!$F$9+ROUND(属性价值和能力评分!$F$38*10,0)*DB143+ROUND((SUM(装备属性!$W$9:$W$14)+属性价值和能力评分!$F$38*1.25+1.4+2.8)*IF(DB143&lt;10,1,ROUNDDOWN(DB143,-1)),0)+15*VLOOKUP(ROUNDDOWN(DB143,-1),宝石属性!$B$26:$D$41,2,0)*6*VLOOKUP(ROUNDDOWN(DB143,-1),宝石属性!$B$26:$D$41,3,0)+(属性价值和能力评分!$F$49*9+属性价值和能力评分!$F$50*2+属性价值和能力评分!$F$53*8/5)*DB143</f>
        <v>25661</v>
      </c>
      <c r="DO143" s="1">
        <v>140</v>
      </c>
      <c r="DP143" s="9">
        <f>ROUND(属性投放!D$4+装备属性!D$4*IF($DO143&lt;10,1,ROUNDDOWN($DO143,-1))+SUM(属性投放!E$37:E$45)*$DO143+VLOOKUP($DP$2,一级属性!$E$41:$P$64,COLUMNS(一级属性!$E$41:G$64),0)*($DO143+0.25*IF($DO143&lt;10,1,ROUNDDOWN($DO143,-1)))+VLOOKUP($DP$2,宝石属性!$B$43:$M$66,COLUMNS(宝石属性!$B$43:D$66),0)*10*VLOOKUP(ROUNDDOWN($DO143,-1),宝石属性!$B$25:$N$41,2,0)*VLOOKUP(ROUNDDOWN($DO143,-1),宝石属性!$B$25:$N$41,3,0)+VLOOKUP($DP$2,职业被动!$B$6:$M$29,COLUMNS(职业被动!$B$6:D$29),0)*$DO143,0)</f>
        <v>16276</v>
      </c>
      <c r="DQ143" s="9">
        <f>ROUND(属性投放!E$4+装备属性!E$4*IF($DO143&lt;10,1,ROUNDDOWN($DO143,-1))+SUM(属性投放!F$37:F$45)*$DO143+VLOOKUP($DP$2,一级属性!$E$41:$P$64,COLUMNS(一级属性!$E$41:H$64),0)*($DO143+0.25*IF($DO143&lt;10,1,ROUNDDOWN($DO143,-1)))+VLOOKUP($DP$2,宝石属性!$B$43:$M$66,COLUMNS(宝石属性!$B$43:E$66),0)*10*VLOOKUP(ROUNDDOWN($DO143,-1),宝石属性!$B$25:$N$41,2,0)*VLOOKUP(ROUNDDOWN($DO143,-1),宝石属性!$B$25:$N$41,3,0)+VLOOKUP($DP$2,职业被动!$B$6:$M$29,COLUMNS(职业被动!$B$6:E$29),0)*$DO143,0)</f>
        <v>3448</v>
      </c>
      <c r="DR143" s="9">
        <f>ROUND(属性投放!F$4+装备属性!F$4*IF($DO143&lt;10,1,ROUNDDOWN($DO143,-1))+SUM(属性投放!G$37:G$45)*$DO143+VLOOKUP($DP$2,一级属性!$E$41:$P$64,COLUMNS(一级属性!$E$41:I$64),0)*($DO143+0.25*IF($DO143&lt;10,1,ROUNDDOWN($DO143,-1)))+VLOOKUP($DP$2,宝石属性!$B$43:$M$66,COLUMNS(宝石属性!$B$43:F$66),0)*10*VLOOKUP(ROUNDDOWN($DO143,-1),宝石属性!$B$25:$N$41,2,0)*VLOOKUP(ROUNDDOWN($DO143,-1),宝石属性!$B$25:$N$41,3,0)+VLOOKUP($DP$2,职业被动!$B$6:$M$29,COLUMNS(职业被动!$B$6:F$29),0)*$DO143,0)</f>
        <v>1528</v>
      </c>
      <c r="DS143" s="9">
        <f>ROUND(属性投放!G$4+装备属性!G$4*IF($DO143&lt;10,1,ROUNDDOWN($DO143,-1))+SUM(属性投放!H$37:H$45)*$DO143+VLOOKUP($DP$2,一级属性!$E$41:$P$64,COLUMNS(一级属性!$E$41:J$64),0)*($DO143+0.25*IF($DO143&lt;10,1,ROUNDDOWN($DO143,-1)))+VLOOKUP($DP$2,宝石属性!$B$43:$M$66,COLUMNS(宝石属性!$B$43:G$66),0)*10*VLOOKUP(ROUNDDOWN($DO143,-1),宝石属性!$B$25:$N$41,2,0)*VLOOKUP(ROUNDDOWN($DO143,-1),宝石属性!$B$25:$N$41,3,0)+VLOOKUP($DP$2,职业被动!$B$6:$M$29,COLUMNS(职业被动!$B$6:G$29),0)*$DO143,0)</f>
        <v>1312</v>
      </c>
      <c r="DT143" s="9">
        <f>ROUND(属性投放!H$4+装备属性!H$4*IF($DO143&lt;10,1,ROUNDDOWN($DO143,-1))+SUM(属性投放!I$37:I$45)*$DO143+VLOOKUP($DP$2,一级属性!$E$41:$P$64,COLUMNS(一级属性!$E$41:K$64),0)*($DO143+0.25*IF($DO143&lt;10,1,ROUNDDOWN($DO143,-1)))+VLOOKUP($DP$2,宝石属性!$B$43:$M$66,COLUMNS(宝石属性!$B$43:H$66),0)*10*VLOOKUP(ROUNDDOWN($DO143,-1),宝石属性!$B$25:$N$41,2,0)*VLOOKUP(ROUNDDOWN($DO143,-1),宝石属性!$B$25:$N$41,3,0)+VLOOKUP($DP$2,职业被动!$B$6:$M$29,COLUMNS(职业被动!$B$6:H$29),0)*$DO143,0)</f>
        <v>1074</v>
      </c>
      <c r="DU143" s="9">
        <f>ROUND(属性投放!I$4+装备属性!I$4*IF($DO143&lt;10,1,ROUNDDOWN($DO143,-1))+SUM(属性投放!J$37:J$45)*$DO143+VLOOKUP($DP$2,一级属性!$E$41:$P$64,COLUMNS(一级属性!$E$41:L$64),0)*($DO143+0.25*IF($DO143&lt;10,1,ROUNDDOWN($DO143,-1)))+VLOOKUP($DP$2,宝石属性!$B$43:$M$66,COLUMNS(宝石属性!$B$43:I$66),0)*10*VLOOKUP(ROUNDDOWN($DO143,-1),宝石属性!$B$25:$N$41,2,0)*VLOOKUP(ROUNDDOWN($DO143,-1),宝石属性!$B$25:$N$41,3,0)+VLOOKUP($DP$2,职业被动!$B$6:$M$29,COLUMNS(职业被动!$B$6:I$29),0)*$DO143,0)</f>
        <v>1362</v>
      </c>
      <c r="DV143" s="9">
        <f>ROUND(属性投放!J$4+装备属性!J$4*IF($DO143&lt;10,1,ROUNDDOWN($DO143,-1))+SUM(属性投放!K$37:K$45)*$DO143+VLOOKUP($DP$2,一级属性!$E$41:$P$64,COLUMNS(一级属性!$E$41:M$64),0)*($DO143+0.25*IF($DO143&lt;10,1,ROUNDDOWN($DO143,-1)))+VLOOKUP($DP$2,宝石属性!$B$43:$M$66,COLUMNS(宝石属性!$B$43:J$66),0)*10*VLOOKUP(ROUNDDOWN($DO143,-1),宝石属性!$B$25:$N$41,2,0)*VLOOKUP(ROUNDDOWN($DO143,-1),宝石属性!$B$25:$N$41,3,0)+VLOOKUP($DP$2,职业被动!$B$6:$M$29,COLUMNS(职业被动!$B$6:J$29),0)*$DO143,0)</f>
        <v>981</v>
      </c>
      <c r="DW143" s="9">
        <f>ROUND(属性投放!K$4+装备属性!K$4*IF($DO143&lt;10,1,ROUNDDOWN($DO143,-1))+SUM(属性投放!L$37:L$45)*$DO143+VLOOKUP($DP$2,一级属性!$E$41:$P$64,COLUMNS(一级属性!$E$41:N$64),0)*($DO143+0.25*IF($DO143&lt;10,1,ROUNDDOWN($DO143,-1)))+VLOOKUP($DP$2,宝石属性!$B$43:$M$66,COLUMNS(宝石属性!$B$43:K$66),0)*10*VLOOKUP(ROUNDDOWN($DO143,-1),宝石属性!$B$25:$N$41,2,0)*VLOOKUP(ROUNDDOWN($DO143,-1),宝石属性!$B$25:$N$41,3,0)+VLOOKUP($DP$2,职业被动!$B$6:$M$29,COLUMNS(职业被动!$B$6:K$29),0)*$DO143,0)</f>
        <v>670</v>
      </c>
      <c r="DX143" s="9">
        <f>ROUND(属性投放!L$4+装备属性!L$4*IF($DO143&lt;10,1,ROUNDDOWN($DO143,-1))+SUM(属性投放!M$37:M$45)*$DO143+VLOOKUP($DP$2,一级属性!$E$41:$P$64,COLUMNS(一级属性!$E$41:O$64),0)*($DO143+0.25*IF($DO143&lt;10,1,ROUNDDOWN($DO143,-1)))+VLOOKUP($DP$2,宝石属性!$B$43:$M$66,COLUMNS(宝石属性!$B$43:L$66),0)*10*VLOOKUP(ROUNDDOWN($DO143,-1),宝石属性!$B$25:$N$41,2,0)*VLOOKUP(ROUNDDOWN($DO143,-1),宝石属性!$B$25:$N$41,3,0)+VLOOKUP($DP$2,职业被动!$B$6:$M$29,COLUMNS(职业被动!$B$6:L$29),0)*$DO143,0)</f>
        <v>42</v>
      </c>
      <c r="DY143" s="9">
        <f>ROUND(属性投放!M$4+装备属性!M$4*IF($DO143&lt;10,1,ROUNDDOWN($DO143,-1))+SUM(属性投放!N$37:N$45)*$DO143+VLOOKUP($DP$2,一级属性!$E$41:$P$64,COLUMNS(一级属性!$E$41:P$64),0)*($DO143+0.25*IF($DO143&lt;10,1,ROUNDDOWN($DO143,-1)))+VLOOKUP($DP$2,宝石属性!$B$43:$M$66,COLUMNS(宝石属性!$B$43:M$66),0)*10*VLOOKUP(ROUNDDOWN($DO143,-1),宝石属性!$B$25:$N$41,2,0)*VLOOKUP(ROUNDDOWN($DO143,-1),宝石属性!$B$25:$N$41,3,0)+VLOOKUP($DP$2,职业被动!$B$6:$M$29,COLUMNS(职业被动!$B$6:M$29),0)*$DO143,0)</f>
        <v>1442</v>
      </c>
      <c r="DZ143" s="48">
        <f>属性价值和能力评分!$F$9+ROUND(属性价值和能力评分!$F$38*10,0)*DO143+ROUND((SUM(装备属性!$W$9:$W$14)+属性价值和能力评分!$F$38*1.25+1.4+2.8)*IF(DO143&lt;10,1,ROUNDDOWN(DO143,-1)),0)+15*VLOOKUP(ROUNDDOWN(DO143,-1),宝石属性!$B$26:$D$41,2,0)*6*VLOOKUP(ROUNDDOWN(DO143,-1),宝石属性!$B$26:$D$41,3,0)+(属性价值和能力评分!$F$49*9+属性价值和能力评分!$F$50*2+属性价值和能力评分!$F$53*8/5)*DO143</f>
        <v>25661</v>
      </c>
      <c r="EA143" s="17"/>
      <c r="EB143" s="1">
        <v>140</v>
      </c>
      <c r="EC143" s="1">
        <f>ROUND(CC143/MAX(CE143/10,((CE143*(1+属性投放!$E$8)-CF143+属性投放!$F$8*EB143)*(1+属性投放!$G$8)*(1+属性投放!$H$8))),1)</f>
        <v>2.8</v>
      </c>
      <c r="ED143" s="1">
        <f>ROUND(CP143/MAX(CE143/10,((CE143*(1+属性投放!$E$8)-CS143+属性投放!$F$8*EB143)*(1+属性投放!$G$8)*(1+属性投放!$H$8))),1)</f>
        <v>2.6</v>
      </c>
      <c r="EE143" s="1">
        <f>ROUND(DC143/MAX(CE143/10,((CE143*(1+属性投放!$E$8)-DF143+属性投放!$F$8*EB143)*(1+属性投放!$G$8)*(1+属性投放!$H$8))),1)</f>
        <v>24.4</v>
      </c>
      <c r="EF143" s="1">
        <f>ROUND(DP143/MAX(CE143/10,((CE143*(1+属性投放!$E$8)-DS143+属性投放!$F$8*EB143)*(1+属性投放!$G$8)*(1+属性投放!$H$8))),1)</f>
        <v>6.6</v>
      </c>
      <c r="EH143" s="1">
        <f>ROUND(CC143/MAX(属性投放!$F$9*EB143,((CT143*(1+属性投放!$E$9)-CH143+属性投放!$F$9*EB143)*(1+属性投放!$G$9)*(1+属性投放!$H$9))),1)</f>
        <v>2.6</v>
      </c>
      <c r="EI143" s="1">
        <f>ROUND(CP143/MAX(属性投放!$F$9*EB143,((CT143*(1+属性投放!$E$9)-CU143+属性投放!$F$9*EB143)*(1+属性投放!$G$9)*(1+属性投放!$H$9))),1)</f>
        <v>3.3</v>
      </c>
      <c r="EJ143" s="1">
        <f>ROUND(DC143/MAX(属性投放!$F$9*EB143,((CT143*(1+属性投放!$E$9)-DH143+属性投放!$F$9*EB143)*(1+属性投放!$G$9)*(1+属性投放!$H$9))),1)</f>
        <v>2.8</v>
      </c>
      <c r="EK143" s="1">
        <f>ROUND(DP143/MAX(属性投放!$F$9*EB143,((CT143*(1+属性投放!$E$9)-DU143+属性投放!$F$9*EB143)*(1+属性投放!$G$9)*(1+属性投放!$H$9))),1)</f>
        <v>6</v>
      </c>
      <c r="EM143" s="1">
        <f>ROUND(CC143/((BW143*(1+属性投放!$E$10)+属性投放!$F$10*EB143)*(1+属性投放!$G$10)*(1+属性投放!$H$10)),1)</f>
        <v>5.6</v>
      </c>
      <c r="EN143" s="1">
        <f>ROUND(CP143/((BW143*(1+属性投放!$E$10)+属性投放!$F$10*EB143)*(1+属性投放!$G$10)*(1+属性投放!$H$10)),1)</f>
        <v>5.6</v>
      </c>
      <c r="EO143" s="1">
        <f>ROUND(DC143/((BW143*(1+属性投放!$E$10)+属性投放!$F$10*EB143)*(1+属性投放!$G$10)*(1+属性投放!$H$10)),1)</f>
        <v>6.5</v>
      </c>
      <c r="EP143" s="1">
        <f>ROUND(DP143/((BW143*(1+属性投放!$E$10)+属性投放!$F$10*EB143)*(1+属性投放!$G$10)*(1+属性投放!$H$10)),1)</f>
        <v>14.1</v>
      </c>
    </row>
    <row r="144" spans="2:146">
      <c r="B144" s="1">
        <v>141</v>
      </c>
      <c r="C144" s="9">
        <f>ROUND(属性投放!D$4+装备属性!D$4*IF($B144&lt;10,1,ROUNDDOWN($B144,-1))+SUM(属性投放!E$37:E$45)*$B144+VLOOKUP($C$2,一级属性!$E$41:$P$64,COLUMNS(一级属性!$E$41:G$64),0)*($B144+0.25*IF($B144&lt;10,1,ROUNDDOWN($B144,-1)))+VLOOKUP($C$2,宝石属性!$B$43:$M$66,COLUMNS(宝石属性!$B$43:D$66),0)*10*VLOOKUP(ROUNDDOWN($B144,-1),宝石属性!$B$25:$N$41,2,0)*VLOOKUP(ROUNDDOWN($B144,-1),宝石属性!$B$25:$N$41,3,0)+VLOOKUP($C$2,职业被动!$B$6:$M$29,COLUMNS(职业被动!$B$6:D$29),0)*$B144,0)</f>
        <v>7947</v>
      </c>
      <c r="D144" s="9">
        <f>ROUND(属性投放!E$4+装备属性!E$4*IF($B144&lt;10,1,ROUNDDOWN($B144,-1))+SUM(属性投放!F$37:F$38)*$B144+VLOOKUP($C$2,一级属性!$E$67:$P$90,COLUMNS(一级属性!$E$67:H$90),0)*$B144+VLOOKUP($C$2,宝石属性!$B$43:$M$66,COLUMNS(宝石属性!$B$43:E$66),0)*10*VLOOKUP(ROUNDDOWN($B144,-1),宝石属性!$B$25:$N$41,2,0)*VLOOKUP(ROUNDDOWN($B144,-1),宝石属性!$B$25:$N$41,3,0)+VLOOKUP($C$2,职业被动!$B$6:$M$29,COLUMNS(职业被动!$B$6:E$29),0)*$B144,0)</f>
        <v>3463</v>
      </c>
      <c r="E144" s="9">
        <f>ROUND(属性投放!F$4+装备属性!F$4*IF($B144&lt;10,1,ROUNDDOWN($B144,-1))+SUM(属性投放!G$37:G$38)*$B144+VLOOKUP($C$2,一级属性!$E$67:$P$90,COLUMNS(一级属性!$E$67:I$90),0)*$B144+VLOOKUP($C$2,宝石属性!$B$43:$M$66,COLUMNS(宝石属性!$B$43:F$66),0)*10*VLOOKUP(ROUNDDOWN($B144,-1),宝石属性!$B$25:$N$41,2,0)*VLOOKUP(ROUNDDOWN($B144,-1),宝石属性!$B$25:$N$41,3,0)+VLOOKUP($C$2,职业被动!$B$6:$M$29,COLUMNS(职业被动!$B$6:F$29),0)*$B144,0)</f>
        <v>2748</v>
      </c>
      <c r="F144" s="9">
        <f>ROUND(属性投放!G$4+装备属性!G$4*IF($B144&lt;10,1,ROUNDDOWN($B144,-1))+SUM(属性投放!H$37:H$38)*$B144+VLOOKUP($C$2,一级属性!$E$67:$P$90,COLUMNS(一级属性!$E$67:J$90),0)*$B144+VLOOKUP($C$2,宝石属性!$B$43:$M$66,COLUMNS(宝石属性!$B$43:G$66),0)*10*VLOOKUP(ROUNDDOWN($B144,-1),宝石属性!$B$25:$N$41,2,0)*VLOOKUP(ROUNDDOWN($B144,-1),宝石属性!$B$25:$N$41,3,0)+VLOOKUP($C$2,职业被动!$B$6:$M$29,COLUMNS(职业被动!$B$6:G$29),0)*$B144,0)</f>
        <v>1456</v>
      </c>
      <c r="G144" s="9">
        <f>ROUND(属性投放!H$4+装备属性!H$4*IF($B144&lt;10,1,ROUNDDOWN($B144,-1))+SUM(属性投放!I$37:I$38)*$B144+VLOOKUP($C$2,一级属性!$E$67:$P$90,COLUMNS(一级属性!$E$67:K$90),0)*$B144+VLOOKUP($C$2,宝石属性!$B$43:$M$66,COLUMNS(宝石属性!$B$43:H$66),0)*10*VLOOKUP(ROUNDDOWN($B144,-1),宝石属性!$B$25:$N$41,2,0)*VLOOKUP(ROUNDDOWN($B144,-1),宝石属性!$B$25:$N$41,3,0)+VLOOKUP($C$2,职业被动!$B$6:$M$29,COLUMNS(职业被动!$B$6:H$29),0)*$B144,0)</f>
        <v>936</v>
      </c>
      <c r="H144" s="9">
        <f>ROUND(属性投放!I$4+装备属性!I$4*IF($B144&lt;10,1,ROUNDDOWN($B144,-1))+SUM(属性投放!J$37:J$38)*$B144+VLOOKUP($C$2,一级属性!$E$67:$P$90,COLUMNS(一级属性!$E$67:L$90),0)*$B144+VLOOKUP($C$2,宝石属性!$B$43:$M$66,COLUMNS(宝石属性!$B$43:I$66),0)*10*VLOOKUP(ROUNDDOWN($B144,-1),宝石属性!$B$25:$N$41,2,0)*VLOOKUP(ROUNDDOWN($B144,-1),宝石属性!$B$25:$N$41,3,0)+VLOOKUP($C$2,职业被动!$B$6:$M$29,COLUMNS(职业被动!$B$6:I$29),0)*$B144,0)</f>
        <v>1509</v>
      </c>
      <c r="I144" s="9">
        <f>ROUND(属性投放!J$4+装备属性!J$4*IF($B144&lt;10,1,ROUNDDOWN($B144,-1))+SUM(属性投放!K$37:K$38)*$B144+VLOOKUP($C$2,一级属性!$E$67:$P$90,COLUMNS(一级属性!$E$67:M$90),0)*$B144+VLOOKUP($C$2,宝石属性!$B$43:$M$66,COLUMNS(宝石属性!$B$43:J$66),0)*10*VLOOKUP(ROUNDDOWN($B144,-1),宝石属性!$B$25:$N$41,2,0)*VLOOKUP(ROUNDDOWN($B144,-1),宝石属性!$B$25:$N$41,3,0)+VLOOKUP($C$2,职业被动!$B$6:$M$29,COLUMNS(职业被动!$B$6:J$29),0)*$B144,0)</f>
        <v>985</v>
      </c>
      <c r="J144" s="9">
        <f>ROUND(属性投放!K$4+装备属性!K$4*IF($B144&lt;10,1,ROUNDDOWN($B144,-1))+SUM(属性投放!L$37:L$38)*$B144+VLOOKUP($C$2,一级属性!$E$67:$P$90,COLUMNS(一级属性!$E$67:N$90),0)*$B144+VLOOKUP($C$2,宝石属性!$B$43:$M$66,COLUMNS(宝石属性!$B$43:K$66),0)*10*VLOOKUP(ROUNDDOWN($B144,-1),宝石属性!$B$25:$N$41,2,0)*VLOOKUP(ROUNDDOWN($B144,-1),宝石属性!$B$25:$N$41,3,0)+VLOOKUP($C$2,职业被动!$B$6:$M$29,COLUMNS(职业被动!$B$6:K$29),0)*$B144,0)</f>
        <v>511</v>
      </c>
      <c r="K144" s="9">
        <f>ROUND(属性投放!L$4+装备属性!L$4*IF($B144&lt;10,1,ROUNDDOWN($B144,-1))+SUM(属性投放!M$37:M$38)*$B144+VLOOKUP($C$2,一级属性!$E$67:$P$90,COLUMNS(一级属性!$E$67:O$90),0)*$B144+VLOOKUP($C$2,宝石属性!$B$43:$M$66,COLUMNS(宝石属性!$B$43:L$66),0)*10*VLOOKUP(ROUNDDOWN($B144,-1),宝石属性!$B$25:$N$41,2,0)*VLOOKUP(ROUNDDOWN($B144,-1),宝石属性!$B$25:$N$41,3,0)+VLOOKUP($C$2,职业被动!$B$6:$M$29,COLUMNS(职业被动!$B$6:L$29),0)*$B144,0)</f>
        <v>42</v>
      </c>
      <c r="L144" s="9">
        <f>ROUND(属性投放!M$4+装备属性!M$4*IF($B144&lt;10,1,ROUNDDOWN($B144,-1))+SUM(属性投放!N$37:N$38)*$B144+VLOOKUP($C$2,一级属性!$E$67:$P$90,COLUMNS(一级属性!$E$67:P$90),0)*$B144+VLOOKUP($C$2,宝石属性!$B$43:$M$66,COLUMNS(宝石属性!$B$43:M$66),0)*10*VLOOKUP(ROUNDDOWN($B144,-1),宝石属性!$B$25:$N$41,2,0)*VLOOKUP(ROUNDDOWN($B144,-1),宝石属性!$B$25:$N$41,3,0)+VLOOKUP($C$2,职业被动!$B$6:$M$29,COLUMNS(职业被动!$B$6:M$29),0)*$B144,0)</f>
        <v>1532</v>
      </c>
      <c r="M144" s="48">
        <f>属性价值和能力评分!$F$9+ROUND(属性价值和能力评分!$F$38*10,0)*B144+ROUND((SUM(装备属性!$W$9:$W$14)+属性价值和能力评分!$F$38*1.25+1.4+2.8)*IF(B144&lt;10,1,ROUNDDOWN(B144,-1)),0)+15*VLOOKUP(ROUNDDOWN(B144,-1),宝石属性!$B$26:$D$41,2,0)*6*VLOOKUP(ROUNDDOWN(B144,-1),宝石属性!$B$26:$D$41,3,0)+(属性价值和能力评分!$F$49*9+属性价值和能力评分!$F$50*2+属性价值和能力评分!$F$53*8/5)*B144</f>
        <v>25781</v>
      </c>
      <c r="O144" s="1">
        <v>141</v>
      </c>
      <c r="P144" s="9">
        <f>ROUND(属性投放!D$4+装备属性!D$4*IF($O144&lt;10,1,ROUNDDOWN($O144,-1))+SUM(属性投放!E$37:E$45)*$O144+VLOOKUP($P$2,一级属性!$E$41:$P$64,COLUMNS(一级属性!$E$41:G$64),0)*($O144+0.25*IF($O144&lt;10,1,ROUNDDOWN($O144,-1)))+VLOOKUP($P$2,宝石属性!$B$43:$M$66,COLUMNS(宝石属性!$B$43:D$66),0)*10*VLOOKUP(ROUNDDOWN($O144,-1),宝石属性!$B$25:$N$41,2,0)*VLOOKUP(ROUNDDOWN($O144,-1),宝石属性!$B$25:$N$41,3,0)+VLOOKUP($P$2,职业被动!$B$6:$M$29,COLUMNS(职业被动!$B$6:D$29),0)*$O144,0)</f>
        <v>9921</v>
      </c>
      <c r="Q144" s="9">
        <f>ROUND(属性投放!E$4+装备属性!E$4*IF($O144&lt;10,1,ROUNDDOWN($O144,-1))+SUM(属性投放!F$37:F$45)*$O144+VLOOKUP($P$2,一级属性!$E$41:$P$64,COLUMNS(一级属性!$E$41:H$64),0)*($O144+0.25*IF($O144&lt;10,1,ROUNDDOWN($O144,-1)))+VLOOKUP($P$2,宝石属性!$B$43:$M$66,COLUMNS(宝石属性!$B$43:E$66),0)*10*VLOOKUP(ROUNDDOWN($O144,-1),宝石属性!$B$25:$N$41,2,0)*VLOOKUP(ROUNDDOWN($O144,-1),宝石属性!$B$25:$N$41,3,0)+VLOOKUP($P$2,职业被动!$B$6:$M$29,COLUMNS(职业被动!$B$6:E$29),0)*$O144,0)</f>
        <v>6103</v>
      </c>
      <c r="R144" s="9">
        <f>ROUND(属性投放!F$4+装备属性!F$4*IF($O144&lt;10,1,ROUNDDOWN($O144,-1))+SUM(属性投放!G$37:G$45)*$O144+VLOOKUP($P$2,一级属性!$E$41:$P$64,COLUMNS(一级属性!$E$41:I$64),0)*($O144+0.25*IF($O144&lt;10,1,ROUNDDOWN($O144,-1)))+VLOOKUP($P$2,宝石属性!$B$43:$M$66,COLUMNS(宝石属性!$B$43:F$66),0)*10*VLOOKUP(ROUNDDOWN($O144,-1),宝石属性!$B$25:$N$41,2,0)*VLOOKUP(ROUNDDOWN($O144,-1),宝石属性!$B$25:$N$41,3,0)+VLOOKUP($P$2,职业被动!$B$6:$M$29,COLUMNS(职业被动!$B$6:F$29),0)*$O144,0)</f>
        <v>1530</v>
      </c>
      <c r="S144" s="9">
        <f>ROUND(属性投放!G$4+装备属性!G$4*IF($O144&lt;10,1,ROUNDDOWN($O144,-1))+SUM(属性投放!H$37:H$45)*$O144+VLOOKUP($P$2,一级属性!$E$41:$P$64,COLUMNS(一级属性!$E$41:J$64),0)*($O144+0.25*IF($O144&lt;10,1,ROUNDDOWN($O144,-1)))+VLOOKUP($P$2,宝石属性!$B$43:$M$66,COLUMNS(宝石属性!$B$43:G$66),0)*10*VLOOKUP(ROUNDDOWN($O144,-1),宝石属性!$B$25:$N$41,2,0)*VLOOKUP(ROUNDDOWN($O144,-1),宝石属性!$B$25:$N$41,3,0)+VLOOKUP($P$2,职业被动!$B$6:$M$29,COLUMNS(职业被动!$B$6:G$29),0)*$O144,0)</f>
        <v>1315</v>
      </c>
      <c r="T144" s="9">
        <f>ROUND(属性投放!H$4+装备属性!H$4*IF($O144&lt;10,1,ROUNDDOWN($O144,-1))+SUM(属性投放!I$37:I$45)*$O144+VLOOKUP($P$2,一级属性!$E$41:$P$64,COLUMNS(一级属性!$E$41:K$64),0)*($O144+0.25*IF($O144&lt;10,1,ROUNDDOWN($O144,-1)))+VLOOKUP($P$2,宝石属性!$B$43:$M$66,COLUMNS(宝石属性!$B$43:H$66),0)*10*VLOOKUP(ROUNDDOWN($O144,-1),宝石属性!$B$25:$N$41,2,0)*VLOOKUP(ROUNDDOWN($O144,-1),宝石属性!$B$25:$N$41,3,0)+VLOOKUP($P$2,职业被动!$B$6:$M$29,COLUMNS(职业被动!$B$6:H$29),0)*$O144,0)</f>
        <v>1605</v>
      </c>
      <c r="U144" s="9">
        <f>ROUND(属性投放!I$4+装备属性!I$4*IF($O144&lt;10,1,ROUNDDOWN($O144,-1))+SUM(属性投放!J$37:J$45)*$O144+VLOOKUP($P$2,一级属性!$E$41:$P$64,COLUMNS(一级属性!$E$41:L$64),0)*($O144+0.25*IF($O144&lt;10,1,ROUNDDOWN($O144,-1)))+VLOOKUP($P$2,宝石属性!$B$43:$M$66,COLUMNS(宝石属性!$B$43:I$66),0)*10*VLOOKUP(ROUNDDOWN($O144,-1),宝石属性!$B$25:$N$41,2,0)*VLOOKUP(ROUNDDOWN($O144,-1),宝石属性!$B$25:$N$41,3,0)+VLOOKUP($P$2,职业被动!$B$6:$M$29,COLUMNS(职业被动!$B$6:I$29),0)*$O144,0)</f>
        <v>1614</v>
      </c>
      <c r="V144" s="9">
        <f>ROUND(属性投放!J$4+装备属性!J$4*IF($O144&lt;10,1,ROUNDDOWN($O144,-1))+SUM(属性投放!K$37:K$45)*$O144+VLOOKUP($P$2,一级属性!$E$41:$P$64,COLUMNS(一级属性!$E$41:M$64),0)*($O144+0.25*IF($O144&lt;10,1,ROUNDDOWN($O144,-1)))+VLOOKUP($P$2,宝石属性!$B$43:$M$66,COLUMNS(宝石属性!$B$43:J$66),0)*10*VLOOKUP(ROUNDDOWN($O144,-1),宝石属性!$B$25:$N$41,2,0)*VLOOKUP(ROUNDDOWN($O144,-1),宝石属性!$B$25:$N$41,3,0)+VLOOKUP($P$2,职业被动!$B$6:$M$29,COLUMNS(职业被动!$B$6:J$29),0)*$O144,0)</f>
        <v>1108</v>
      </c>
      <c r="W144" s="9">
        <f>ROUND(属性投放!K$4+装备属性!K$4*IF($O144&lt;10,1,ROUNDDOWN($O144,-1))+SUM(属性投放!L$37:L$45)*$O144+VLOOKUP($P$2,一级属性!$E$41:$P$64,COLUMNS(一级属性!$E$41:N$64),0)*($O144+0.25*IF($O144&lt;10,1,ROUNDDOWN($O144,-1)))+VLOOKUP($P$2,宝石属性!$B$43:$M$66,COLUMNS(宝石属性!$B$43:K$66),0)*10*VLOOKUP(ROUNDDOWN($O144,-1),宝石属性!$B$25:$N$41,2,0)*VLOOKUP(ROUNDDOWN($O144,-1),宝石属性!$B$25:$N$41,3,0)+VLOOKUP($P$2,职业被动!$B$6:$M$29,COLUMNS(职业被动!$B$6:K$29),0)*$O144,0)</f>
        <v>671</v>
      </c>
      <c r="X144" s="9">
        <f>ROUND(属性投放!L$4+装备属性!L$4*IF($O144&lt;10,1,ROUNDDOWN($O144,-1))+SUM(属性投放!M$37:M$45)*$O144+VLOOKUP($P$2,一级属性!$E$41:$P$64,COLUMNS(一级属性!$E$41:O$64),0)*($O144+0.25*IF($O144&lt;10,1,ROUNDDOWN($O144,-1)))+VLOOKUP($P$2,宝石属性!$B$43:$M$66,COLUMNS(宝石属性!$B$43:L$66),0)*10*VLOOKUP(ROUNDDOWN($O144,-1),宝石属性!$B$25:$N$41,2,0)*VLOOKUP(ROUNDDOWN($O144,-1),宝石属性!$B$25:$N$41,3,0)+VLOOKUP($P$2,职业被动!$B$6:$M$29,COLUMNS(职业被动!$B$6:L$29),0)*$O144,0)</f>
        <v>42</v>
      </c>
      <c r="Y144" s="9">
        <f>ROUND(属性投放!M$4+装备属性!M$4*IF($O144&lt;10,1,ROUNDDOWN($O144,-1))+SUM(属性投放!N$37:N$45)*$O144+VLOOKUP($P$2,一级属性!$E$41:$P$64,COLUMNS(一级属性!$E$41:P$64),0)*($O144+0.25*IF($O144&lt;10,1,ROUNDDOWN($O144,-1)))+VLOOKUP($P$2,宝石属性!$B$43:$M$66,COLUMNS(宝石属性!$B$43:M$66),0)*10*VLOOKUP(ROUNDDOWN($O144,-1),宝石属性!$B$25:$N$41,2,0)*VLOOKUP(ROUNDDOWN($O144,-1),宝石属性!$B$25:$N$41,3,0)+VLOOKUP($P$2,职业被动!$B$6:$M$29,COLUMNS(职业被动!$B$6:M$29),0)*$O144,0)</f>
        <v>1532</v>
      </c>
      <c r="Z144" s="48">
        <f>属性价值和能力评分!$F$9+ROUND(属性价值和能力评分!$F$38*10,0)*O144+ROUND((SUM(装备属性!$W$9:$W$14)+属性价值和能力评分!$F$38*1.25+1.4+2.8)*IF(O144&lt;10,1,ROUNDDOWN(O144,-1)),0)+15*VLOOKUP(ROUNDDOWN(O144,-1),宝石属性!$B$26:$D$41,2,0)*6*VLOOKUP(ROUNDDOWN(O144,-1),宝石属性!$B$26:$D$41,3,0)+(属性价值和能力评分!$F$49*9+属性价值和能力评分!$F$50*2+属性价值和能力评分!$F$53*8/5)*O144</f>
        <v>25781</v>
      </c>
      <c r="AB144" s="1">
        <v>141</v>
      </c>
      <c r="AC144" s="9">
        <f>ROUND(属性投放!D$4+装备属性!D$4*IF($AB144&lt;10,1,ROUNDDOWN($AB144,-1))+SUM(属性投放!E$37:E$45)*$AB144+VLOOKUP($AC$2,一级属性!$E$41:$P$64,COLUMNS(一级属性!$E$41:G$64),0)*($AB144+0.25*IF($AB144&lt;10,1,ROUNDDOWN($AB144,-1)))+VLOOKUP($AC$2,宝石属性!$B$43:$M$66,COLUMNS(宝石属性!$B$43:D$66),0)*10*VLOOKUP(ROUNDDOWN($AB144,-1),宝石属性!$B$25:$N$41,2,0)*VLOOKUP(ROUNDDOWN($AB144,-1),宝石属性!$B$25:$N$41,3,0)+VLOOKUP($AC$2,职业被动!$B$6:$M$29,COLUMNS(职业被动!$B$6:D$29),0)*$AB144,0)</f>
        <v>8934</v>
      </c>
      <c r="AD144" s="9">
        <f>ROUND(属性投放!E$4+装备属性!E$4*IF($AB144&lt;10,1,ROUNDDOWN($AB144,-1))+SUM(属性投放!F$37:F$45)*$AB144+VLOOKUP($AC$2,一级属性!$E$41:$P$64,COLUMNS(一级属性!$E$41:H$64),0)*($AB144+0.25*IF($AB144&lt;10,1,ROUNDDOWN($AB144,-1)))+VLOOKUP($AC$2,宝石属性!$B$43:$M$66,COLUMNS(宝石属性!$B$43:E$66),0)*10*VLOOKUP(ROUNDDOWN($AB144,-1),宝石属性!$B$25:$N$41,2,0)*VLOOKUP(ROUNDDOWN($AB144,-1),宝石属性!$B$25:$N$41,3,0)+VLOOKUP($AC$2,职业被动!$B$6:$M$29,COLUMNS(职业被动!$B$6:E$29),0)*$AB144,0)</f>
        <v>3463</v>
      </c>
      <c r="AE144" s="9">
        <f>ROUND(属性投放!F$4+装备属性!F$4*IF($AB144&lt;10,1,ROUNDDOWN($AB144,-1))+SUM(属性投放!G$37:G$45)*$AB144+VLOOKUP($AC$2,一级属性!$E$41:$P$64,COLUMNS(一级属性!$E$41:I$64),0)*($AB144+0.25*IF($AB144&lt;10,1,ROUNDDOWN($AB144,-1)))+VLOOKUP($AC$2,宝石属性!$B$43:$M$66,COLUMNS(宝石属性!$B$43:F$66),0)*10*VLOOKUP(ROUNDDOWN($AB144,-1),宝石属性!$B$25:$N$41,2,0)*VLOOKUP(ROUNDDOWN($AB144,-1),宝石属性!$B$25:$N$41,3,0)+VLOOKUP($AC$2,职业被动!$B$6:$M$29,COLUMNS(职业被动!$B$6:F$29),0)*$AB144,0)</f>
        <v>2394</v>
      </c>
      <c r="AF144" s="9">
        <f>ROUND(属性投放!G$4+装备属性!G$4*IF($AB144&lt;10,1,ROUNDDOWN($AB144,-1))+SUM(属性投放!H$37:H$45)*$AB144+VLOOKUP($AC$2,一级属性!$E$41:$P$64,COLUMNS(一级属性!$E$41:J$64),0)*($AB144+0.25*IF($AB144&lt;10,1,ROUNDDOWN($AB144,-1)))+VLOOKUP($AC$2,宝石属性!$B$43:$M$66,COLUMNS(宝石属性!$B$43:G$66),0)*10*VLOOKUP(ROUNDDOWN($AB144,-1),宝石属性!$B$25:$N$41,2,0)*VLOOKUP(ROUNDDOWN($AB144,-1),宝石属性!$B$25:$N$41,3,0)+VLOOKUP($AC$2,职业被动!$B$6:$M$29,COLUMNS(职业被动!$B$6:G$29),0)*$AB144,0)</f>
        <v>1597</v>
      </c>
      <c r="AG144" s="9">
        <f>ROUND(属性投放!H$4+装备属性!H$4*IF($AB144&lt;10,1,ROUNDDOWN($AB144,-1))+SUM(属性投放!I$37:I$45)*$AB144+VLOOKUP($AC$2,一级属性!$E$41:$P$64,COLUMNS(一级属性!$E$41:K$64),0)*($AB144+0.25*IF($AB144&lt;10,1,ROUNDDOWN($AB144,-1)))+VLOOKUP($AC$2,宝石属性!$B$43:$M$66,COLUMNS(宝石属性!$B$43:H$66),0)*10*VLOOKUP(ROUNDDOWN($AB144,-1),宝石属性!$B$25:$N$41,2,0)*VLOOKUP(ROUNDDOWN($AB144,-1),宝石属性!$B$25:$N$41,3,0)+VLOOKUP($AC$2,职业被动!$B$6:$M$29,COLUMNS(职业被动!$B$6:H$29),0)*$AB144,0)</f>
        <v>936</v>
      </c>
      <c r="AH144" s="9">
        <f>ROUND(属性投放!I$4+装备属性!I$4*IF($AB144&lt;10,1,ROUNDDOWN($AB144,-1))+SUM(属性投放!J$37:J$45)*$AB144+VLOOKUP($AC$2,一级属性!$E$41:$P$64,COLUMNS(一级属性!$E$41:L$64),0)*($AB144+0.25*IF($AB144&lt;10,1,ROUNDDOWN($AB144,-1)))+VLOOKUP($AC$2,宝石属性!$B$43:$M$66,COLUMNS(宝石属性!$B$43:I$66),0)*10*VLOOKUP(ROUNDDOWN($AB144,-1),宝石属性!$B$25:$N$41,2,0)*VLOOKUP(ROUNDDOWN($AB144,-1),宝石属性!$B$25:$N$41,3,0)+VLOOKUP($AC$2,职业被动!$B$6:$M$29,COLUMNS(职业被动!$B$6:I$29),0)*$AB144,0)</f>
        <v>1508</v>
      </c>
      <c r="AI144" s="9">
        <f>ROUND(属性投放!J$4+装备属性!J$4*IF($AB144&lt;10,1,ROUNDDOWN($AB144,-1))+SUM(属性投放!K$37:K$45)*$AB144+VLOOKUP($AC$2,一级属性!$E$41:$P$64,COLUMNS(一级属性!$E$41:M$64),0)*($AB144+0.25*IF($AB144&lt;10,1,ROUNDDOWN($AB144,-1)))+VLOOKUP($AC$2,宝石属性!$B$43:$M$66,COLUMNS(宝石属性!$B$43:J$66),0)*10*VLOOKUP(ROUNDDOWN($AB144,-1),宝石属性!$B$25:$N$41,2,0)*VLOOKUP(ROUNDDOWN($AB144,-1),宝石属性!$B$25:$N$41,3,0)+VLOOKUP($AC$2,职业被动!$B$6:$M$29,COLUMNS(职业被动!$B$6:J$29),0)*$AB144,0)</f>
        <v>985</v>
      </c>
      <c r="AJ144" s="9">
        <f>ROUND(属性投放!K$4+装备属性!K$4*IF($AB144&lt;10,1,ROUNDDOWN($AB144,-1))+SUM(属性投放!L$37:L$45)*$AB144+VLOOKUP($AC$2,一级属性!$E$41:$P$64,COLUMNS(一级属性!$E$41:N$64),0)*($AB144+0.25*IF($AB144&lt;10,1,ROUNDDOWN($AB144,-1)))+VLOOKUP($AC$2,宝石属性!$B$43:$M$66,COLUMNS(宝石属性!$B$43:K$66),0)*10*VLOOKUP(ROUNDDOWN($AB144,-1),宝石属性!$B$25:$N$41,2,0)*VLOOKUP(ROUNDDOWN($AB144,-1),宝石属性!$B$25:$N$41,3,0)+VLOOKUP($AC$2,职业被动!$B$6:$M$29,COLUMNS(职业被动!$B$6:K$29),0)*$AB144,0)</f>
        <v>511</v>
      </c>
      <c r="AK144" s="9">
        <f>ROUND(属性投放!L$4+装备属性!L$4*IF($AB144&lt;10,1,ROUNDDOWN($AB144,-1))+SUM(属性投放!M$37:M$45)*$AB144+VLOOKUP($AC$2,一级属性!$E$41:$P$64,COLUMNS(一级属性!$E$41:O$64),0)*($AB144+0.25*IF($AB144&lt;10,1,ROUNDDOWN($AB144,-1)))+VLOOKUP($AC$2,宝石属性!$B$43:$M$66,COLUMNS(宝石属性!$B$43:L$66),0)*10*VLOOKUP(ROUNDDOWN($AB144,-1),宝石属性!$B$25:$N$41,2,0)*VLOOKUP(ROUNDDOWN($AB144,-1),宝石属性!$B$25:$N$41,3,0)+VLOOKUP($AC$2,职业被动!$B$6:$M$29,COLUMNS(职业被动!$B$6:L$29),0)*$AB144,0)</f>
        <v>42</v>
      </c>
      <c r="AL144" s="9">
        <f>ROUND(属性投放!M$4+装备属性!M$4*IF($AB144&lt;10,1,ROUNDDOWN($AB144,-1))+SUM(属性投放!N$37:N$45)*$AB144+VLOOKUP($AC$2,一级属性!$E$41:$P$64,COLUMNS(一级属性!$E$41:P$64),0)*($AB144+0.25*IF($AB144&lt;10,1,ROUNDDOWN($AB144,-1)))+VLOOKUP($AC$2,宝石属性!$B$43:$M$66,COLUMNS(宝石属性!$B$43:M$66),0)*10*VLOOKUP(ROUNDDOWN($AB144,-1),宝石属性!$B$25:$N$41,2,0)*VLOOKUP(ROUNDDOWN($AB144,-1),宝石属性!$B$25:$N$41,3,0)+VLOOKUP($AC$2,职业被动!$B$6:$M$29,COLUMNS(职业被动!$B$6:M$29),0)*$AB144,0)</f>
        <v>1532</v>
      </c>
      <c r="AM144" s="48">
        <f>属性价值和能力评分!$F$9+ROUND(属性价值和能力评分!$F$38*10,0)*AB144+ROUND((SUM(装备属性!$W$9:$W$14)+属性价值和能力评分!$F$38*1.25+1.4+2.8)*IF(AB144&lt;10,1,ROUNDDOWN(AB144,-1)),0)+15*VLOOKUP(ROUNDDOWN(AB144,-1),宝石属性!$B$26:$D$41,2,0)*6*VLOOKUP(ROUNDDOWN(AB144,-1),宝石属性!$B$26:$D$41,3,0)+(属性价值和能力评分!$F$49*9+属性价值和能力评分!$F$50*2+属性价值和能力评分!$F$53*8/5)*AB144</f>
        <v>25781</v>
      </c>
      <c r="AO144" s="1">
        <v>141</v>
      </c>
      <c r="AP144" s="9">
        <f>ROUND(属性投放!D$4+装备属性!D$4*IF($AO144&lt;10,1,ROUNDDOWN($AO144,-1))+SUM(属性投放!E$37:E$45)*$AO144+VLOOKUP($AP$2,一级属性!$E$41:$P$64,COLUMNS(一级属性!$E$41:G$64),0)*($AO144+0.25*IF($AO144&lt;10,1,ROUNDDOWN($AO144,-1)))+VLOOKUP($AP$2,宝石属性!$B$43:$M$66,COLUMNS(宝石属性!$B$43:D$66),0)*10*VLOOKUP(ROUNDDOWN($AO144,-1),宝石属性!$B$25:$N$41,2,0)*VLOOKUP(ROUNDDOWN($AO144,-1),宝石属性!$B$25:$N$41,3,0)+VLOOKUP($AP$2,职业被动!$B$6:$M$29,COLUMNS(职业被动!$B$6:D$29),0)*$AO144,0)</f>
        <v>8934</v>
      </c>
      <c r="AQ144" s="9">
        <f>ROUND(属性投放!E$4+装备属性!E$4*IF($AO144&lt;10,1,ROUNDDOWN($AO144,-1))+SUM(属性投放!F$37:F$45)*$AO144+VLOOKUP($AP$2,一级属性!$E$41:$P$64,COLUMNS(一级属性!$E$41:H$64),0)*($AO144+0.25*IF($AO144&lt;10,1,ROUNDDOWN($AO144,-1)))+VLOOKUP($AP$2,宝石属性!$B$43:$M$66,COLUMNS(宝石属性!$B$43:E$66),0)*10*VLOOKUP(ROUNDDOWN($AO144,-1),宝石属性!$B$25:$N$41,2,0)*VLOOKUP(ROUNDDOWN($AO144,-1),宝石属性!$B$25:$N$41,3,0)+VLOOKUP($AP$2,职业被动!$B$6:$M$29,COLUMNS(职业被动!$B$6:E$29),0)*$AO144,0)</f>
        <v>6103</v>
      </c>
      <c r="AR144" s="9">
        <f>ROUND(属性投放!F$4+装备属性!F$4*IF($AO144&lt;10,1,ROUNDDOWN($AO144,-1))+SUM(属性投放!G$37:G$45)*$AO144+VLOOKUP($AP$2,一级属性!$E$41:$P$64,COLUMNS(一级属性!$E$41:I$64),0)*($AO144+0.25*IF($AO144&lt;10,1,ROUNDDOWN($AO144,-1)))+VLOOKUP($AP$2,宝石属性!$B$43:$M$66,COLUMNS(宝石属性!$B$43:F$66),0)*10*VLOOKUP(ROUNDDOWN($AO144,-1),宝石属性!$B$25:$N$41,2,0)*VLOOKUP(ROUNDDOWN($AO144,-1),宝石属性!$B$25:$N$41,3,0)+VLOOKUP($AP$2,职业被动!$B$6:$M$29,COLUMNS(职业被动!$B$6:F$29),0)*$AO144,0)</f>
        <v>1530</v>
      </c>
      <c r="AS144" s="9">
        <f>ROUND(属性投放!G$4+装备属性!G$4*IF($AO144&lt;10,1,ROUNDDOWN($AO144,-1))+SUM(属性投放!H$37:H$45)*$AO144+VLOOKUP($AP$2,一级属性!$E$41:$P$64,COLUMNS(一级属性!$E$41:J$64),0)*($AO144+0.25*IF($AO144&lt;10,1,ROUNDDOWN($AO144,-1)))+VLOOKUP($AP$2,宝石属性!$B$43:$M$66,COLUMNS(宝石属性!$B$43:G$66),0)*10*VLOOKUP(ROUNDDOWN($AO144,-1),宝石属性!$B$25:$N$41,2,0)*VLOOKUP(ROUNDDOWN($AO144,-1),宝石属性!$B$25:$N$41,3,0)+VLOOKUP($AP$2,职业被动!$B$6:$M$29,COLUMNS(职业被动!$B$6:G$29),0)*$AO144,0)</f>
        <v>1315</v>
      </c>
      <c r="AT144" s="9">
        <f>ROUND(属性投放!H$4+装备属性!H$4*IF($AO144&lt;10,1,ROUNDDOWN($AO144,-1))+SUM(属性投放!I$37:I$45)*$AO144+VLOOKUP($AP$2,一级属性!$E$41:$P$64,COLUMNS(一级属性!$E$41:K$64),0)*($AO144+0.25*IF($AO144&lt;10,1,ROUNDDOWN($AO144,-1)))+VLOOKUP($AP$2,宝石属性!$B$43:$M$66,COLUMNS(宝石属性!$B$43:H$66),0)*10*VLOOKUP(ROUNDDOWN($AO144,-1),宝石属性!$B$25:$N$41,2,0)*VLOOKUP(ROUNDDOWN($AO144,-1),宝石属性!$B$25:$N$41,3,0)+VLOOKUP($AP$2,职业被动!$B$6:$M$29,COLUMNS(职业被动!$B$6:H$29),0)*$AO144,0)</f>
        <v>1464</v>
      </c>
      <c r="AU144" s="9">
        <f>ROUND(属性投放!I$4+装备属性!I$4*IF($AO144&lt;10,1,ROUNDDOWN($AO144,-1))+SUM(属性投放!J$37:J$45)*$AO144+VLOOKUP($AP$2,一级属性!$E$41:$P$64,COLUMNS(一级属性!$E$41:L$64),0)*($AO144+0.25*IF($AO144&lt;10,1,ROUNDDOWN($AO144,-1)))+VLOOKUP($AP$2,宝石属性!$B$43:$M$66,COLUMNS(宝石属性!$B$43:I$66),0)*10*VLOOKUP(ROUNDDOWN($AO144,-1),宝石属性!$B$25:$N$41,2,0)*VLOOKUP(ROUNDDOWN($AO144,-1),宝石属性!$B$25:$N$41,3,0)+VLOOKUP($AP$2,职业被动!$B$6:$M$29,COLUMNS(职业被动!$B$6:I$29),0)*$AO144,0)</f>
        <v>1614</v>
      </c>
      <c r="AV144" s="9">
        <f>ROUND(属性投放!J$4+装备属性!J$4*IF($AO144&lt;10,1,ROUNDDOWN($AO144,-1))+SUM(属性投放!K$37:K$45)*$AO144+VLOOKUP($AP$2,一级属性!$E$41:$P$64,COLUMNS(一级属性!$E$41:M$64),0)*($AO144+0.25*IF($AO144&lt;10,1,ROUNDDOWN($AO144,-1)))+VLOOKUP($AP$2,宝石属性!$B$43:$M$66,COLUMNS(宝石属性!$B$43:J$66),0)*10*VLOOKUP(ROUNDDOWN($AO144,-1),宝石属性!$B$25:$N$41,2,0)*VLOOKUP(ROUNDDOWN($AO144,-1),宝石属性!$B$25:$N$41,3,0)+VLOOKUP($AP$2,职业被动!$B$6:$M$29,COLUMNS(职业被动!$B$6:J$29),0)*$AO144,0)</f>
        <v>1108</v>
      </c>
      <c r="AW144" s="9">
        <f>ROUND(属性投放!K$4+装备属性!K$4*IF($AO144&lt;10,1,ROUNDDOWN($AO144,-1))+SUM(属性投放!L$37:L$45)*$AO144+VLOOKUP($AP$2,一级属性!$E$41:$P$64,COLUMNS(一级属性!$E$41:N$64),0)*($AO144+0.25*IF($AO144&lt;10,1,ROUNDDOWN($AO144,-1)))+VLOOKUP($AP$2,宝石属性!$B$43:$M$66,COLUMNS(宝石属性!$B$43:K$66),0)*10*VLOOKUP(ROUNDDOWN($AO144,-1),宝石属性!$B$25:$N$41,2,0)*VLOOKUP(ROUNDDOWN($AO144,-1),宝石属性!$B$25:$N$41,3,0)+VLOOKUP($AP$2,职业被动!$B$6:$M$29,COLUMNS(职业被动!$B$6:K$29),0)*$AO144,0)</f>
        <v>511</v>
      </c>
      <c r="AX144" s="9">
        <f>ROUND(属性投放!L$4+装备属性!L$4*IF($AO144&lt;10,1,ROUNDDOWN($AO144,-1))+SUM(属性投放!M$37:M$45)*$AO144+VLOOKUP($AP$2,一级属性!$E$41:$P$64,COLUMNS(一级属性!$E$41:O$64),0)*($AO144+0.25*IF($AO144&lt;10,1,ROUNDDOWN($AO144,-1)))+VLOOKUP($AP$2,宝石属性!$B$43:$M$66,COLUMNS(宝石属性!$B$43:L$66),0)*10*VLOOKUP(ROUNDDOWN($AO144,-1),宝石属性!$B$25:$N$41,2,0)*VLOOKUP(ROUNDDOWN($AO144,-1),宝石属性!$B$25:$N$41,3,0)+VLOOKUP($AP$2,职业被动!$B$6:$M$29,COLUMNS(职业被动!$B$6:L$29),0)*$AO144,0)</f>
        <v>1512</v>
      </c>
      <c r="AY144" s="9">
        <f>ROUND(属性投放!M$4+装备属性!M$4*IF($AO144&lt;10,1,ROUNDDOWN($AO144,-1))+SUM(属性投放!N$37:N$45)*$AO144+VLOOKUP($AP$2,一级属性!$E$41:$P$64,COLUMNS(一级属性!$E$41:P$64),0)*($AO144+0.25*IF($AO144&lt;10,1,ROUNDDOWN($AO144,-1)))+VLOOKUP($AP$2,宝石属性!$B$43:$M$66,COLUMNS(宝石属性!$B$43:M$66),0)*10*VLOOKUP(ROUNDDOWN($AO144,-1),宝石属性!$B$25:$N$41,2,0)*VLOOKUP(ROUNDDOWN($AO144,-1),宝石属性!$B$25:$N$41,3,0)+VLOOKUP($AP$2,职业被动!$B$6:$M$29,COLUMNS(职业被动!$B$6:M$29),0)*$AO144,0)</f>
        <v>1532</v>
      </c>
      <c r="AZ144" s="48">
        <f>属性价值和能力评分!$F$9+ROUND(属性价值和能力评分!$F$38*10,0)*AO144+ROUND((SUM(装备属性!$W$9:$W$14)+属性价值和能力评分!$F$38*1.25+1.4+2.8)*IF(AO144&lt;10,1,ROUNDDOWN(AO144,-1)),0)+15*VLOOKUP(ROUNDDOWN(AO144,-1),宝石属性!$B$26:$D$41,2,0)*6*VLOOKUP(ROUNDDOWN(AO144,-1),宝石属性!$B$26:$D$41,3,0)+(属性价值和能力评分!$F$49*9+属性价值和能力评分!$F$50*2+属性价值和能力评分!$F$53*8/5)*AO144</f>
        <v>25781</v>
      </c>
      <c r="BB144" s="1">
        <v>141</v>
      </c>
      <c r="BC144" s="9">
        <f>ROUND(属性投放!D$4+装备属性!D$4*IF($BB144&lt;10,1,ROUNDDOWN($BB144,-1))+SUM(属性投放!E$37:E$45)*$BB144+VLOOKUP($BC$2,一级属性!$E$41:$P$64,COLUMNS(一级属性!$E$41:G$64),0)*($BB144+0.25*IF($BB144&lt;10,1,ROUNDDOWN($BB144,-1)))+VLOOKUP($BC$2,宝石属性!$B$43:$M$66,COLUMNS(宝石属性!$B$43:D$66),0)*10*VLOOKUP(ROUNDDOWN($BB144,-1),宝石属性!$B$25:$N$41,2,0)*VLOOKUP(ROUNDDOWN($BB144,-1),宝石属性!$B$25:$N$41,3,0)+VLOOKUP($BC$2,职业被动!$B$6:$M$29,COLUMNS(职业被动!$B$6:D$29),0)*$BB144,0)</f>
        <v>7947</v>
      </c>
      <c r="BD144" s="9">
        <f>ROUND(属性投放!E$4+装备属性!E$4*IF($BB144&lt;10,1,ROUNDDOWN($BB144,-1))+SUM(属性投放!F$37:F$45)*$BB144+VLOOKUP($BC$2,一级属性!$E$41:$P$64,COLUMNS(一级属性!$E$41:H$64),0)*($BB144+0.25*IF($BB144&lt;10,1,ROUNDDOWN($BB144,-1)))+VLOOKUP($BC$2,宝石属性!$B$43:$M$66,COLUMNS(宝石属性!$B$43:E$66),0)*10*VLOOKUP(ROUNDDOWN($BB144,-1),宝石属性!$B$25:$N$41,2,0)*VLOOKUP(ROUNDDOWN($BB144,-1),宝石属性!$B$25:$N$41,3,0)+VLOOKUP($BC$2,职业被动!$B$6:$M$29,COLUMNS(职业被动!$B$6:E$29),0)*$BB144,0)</f>
        <v>6983</v>
      </c>
      <c r="BE144" s="9">
        <f>ROUND(属性投放!F$4+装备属性!F$4*IF($BB144&lt;10,1,ROUNDDOWN($BB144,-1))+SUM(属性投放!G$37:G$45)*$BB144+VLOOKUP($BC$2,一级属性!$E$41:$P$64,COLUMNS(一级属性!$E$41:I$64),0)*($BB144+0.25*IF($BB144&lt;10,1,ROUNDDOWN($BB144,-1)))+VLOOKUP($BC$2,宝石属性!$B$43:$M$66,COLUMNS(宝石属性!$B$43:F$66),0)*10*VLOOKUP(ROUNDDOWN($BB144,-1),宝石属性!$B$25:$N$41,2,0)*VLOOKUP(ROUNDDOWN($BB144,-1),宝石属性!$B$25:$N$41,3,0)+VLOOKUP($BC$2,职业被动!$B$6:$M$29,COLUMNS(职业被动!$B$6:F$29),0)*$BB144,0)</f>
        <v>1530</v>
      </c>
      <c r="BF144" s="9">
        <f>ROUND(属性投放!G$4+装备属性!G$4*IF($BB144&lt;10,1,ROUNDDOWN($BB144,-1))+SUM(属性投放!H$37:H$45)*$BB144+VLOOKUP($BC$2,一级属性!$E$41:$P$64,COLUMNS(一级属性!$E$41:J$64),0)*($BB144+0.25*IF($BB144&lt;10,1,ROUNDDOWN($BB144,-1)))+VLOOKUP($BC$2,宝石属性!$B$43:$M$66,COLUMNS(宝石属性!$B$43:G$66),0)*10*VLOOKUP(ROUNDDOWN($BB144,-1),宝石属性!$B$25:$N$41,2,0)*VLOOKUP(ROUNDDOWN($BB144,-1),宝石属性!$B$25:$N$41,3,0)+VLOOKUP($BC$2,职业被动!$B$6:$M$29,COLUMNS(职业被动!$B$6:G$29),0)*$BB144,0)</f>
        <v>1315</v>
      </c>
      <c r="BG144" s="9">
        <f>ROUND(属性投放!H$4+装备属性!H$4*IF($BB144&lt;10,1,ROUNDDOWN($BB144,-1))+SUM(属性投放!I$37:I$45)*$BB144+VLOOKUP($BC$2,一级属性!$E$41:$P$64,COLUMNS(一级属性!$E$41:K$64),0)*($BB144+0.25*IF($BB144&lt;10,1,ROUNDDOWN($BB144,-1)))+VLOOKUP($BC$2,宝石属性!$B$43:$M$66,COLUMNS(宝石属性!$B$43:H$66),0)*10*VLOOKUP(ROUNDDOWN($BB144,-1),宝石属性!$B$25:$N$41,2,0)*VLOOKUP(ROUNDDOWN($BB144,-1),宝石属性!$B$25:$N$41,3,0)+VLOOKUP($BC$2,职业被动!$B$6:$M$29,COLUMNS(职业被动!$B$6:H$29),0)*$BB144,0)</f>
        <v>2042</v>
      </c>
      <c r="BH144" s="9">
        <f>ROUND(属性投放!I$4+装备属性!I$4*IF($BB144&lt;10,1,ROUNDDOWN($BB144,-1))+SUM(属性投放!J$37:J$45)*$BB144+VLOOKUP($BC$2,一级属性!$E$41:$P$64,COLUMNS(一级属性!$E$41:L$64),0)*($BB144+0.25*IF($BB144&lt;10,1,ROUNDDOWN($BB144,-1)))+VLOOKUP($BC$2,宝石属性!$B$43:$M$66,COLUMNS(宝石属性!$B$43:I$66),0)*10*VLOOKUP(ROUNDDOWN($BB144,-1),宝石属性!$B$25:$N$41,2,0)*VLOOKUP(ROUNDDOWN($BB144,-1),宝石属性!$B$25:$N$41,3,0)+VLOOKUP($BC$2,职业被动!$B$6:$M$29,COLUMNS(职业被动!$B$6:I$29),0)*$BB144,0)</f>
        <v>1931</v>
      </c>
      <c r="BI144" s="9">
        <f>ROUND(属性投放!J$4+装备属性!J$4*IF($BB144&lt;10,1,ROUNDDOWN($BB144,-1))+SUM(属性投放!K$37:K$45)*$BB144+VLOOKUP($BC$2,一级属性!$E$41:$P$64,COLUMNS(一级属性!$E$41:M$64),0)*($BB144+0.25*IF($BB144&lt;10,1,ROUNDDOWN($BB144,-1)))+VLOOKUP($BC$2,宝石属性!$B$43:$M$66,COLUMNS(宝石属性!$B$43:J$66),0)*10*VLOOKUP(ROUNDDOWN($BB144,-1),宝石属性!$B$25:$N$41,2,0)*VLOOKUP(ROUNDDOWN($BB144,-1),宝石属性!$B$25:$N$41,3,0)+VLOOKUP($BC$2,职业被动!$B$6:$M$29,COLUMNS(职业被动!$B$6:J$29),0)*$BB144,0)</f>
        <v>844</v>
      </c>
      <c r="BJ144" s="9">
        <f>ROUND(属性投放!K$4+装备属性!K$4*IF($BB144&lt;10,1,ROUNDDOWN($BB144,-1))+SUM(属性投放!L$37:L$45)*$BB144+VLOOKUP($BC$2,一级属性!$E$41:$P$64,COLUMNS(一级属性!$E$41:N$64),0)*($BB144+0.25*IF($BB144&lt;10,1,ROUNDDOWN($BB144,-1)))+VLOOKUP($BC$2,宝石属性!$B$43:$M$66,COLUMNS(宝石属性!$B$43:K$66),0)*10*VLOOKUP(ROUNDDOWN($BB144,-1),宝石属性!$B$25:$N$41,2,0)*VLOOKUP(ROUNDDOWN($BB144,-1),宝石属性!$B$25:$N$41,3,0)+VLOOKUP($BC$2,职业被动!$B$6:$M$29,COLUMNS(职业被动!$B$6:K$29),0)*$BB144,0)</f>
        <v>511</v>
      </c>
      <c r="BK144" s="9">
        <f>ROUND(属性投放!L$4+装备属性!L$4*IF($BB144&lt;10,1,ROUNDDOWN($BB144,-1))+SUM(属性投放!M$37:M$45)*$BB144+VLOOKUP($BC$2,一级属性!$E$41:$P$64,COLUMNS(一级属性!$E$41:O$64),0)*($BB144+0.25*IF($BB144&lt;10,1,ROUNDDOWN($BB144,-1)))+VLOOKUP($BC$2,宝石属性!$B$43:$M$66,COLUMNS(宝石属性!$B$43:L$66),0)*10*VLOOKUP(ROUNDDOWN($BB144,-1),宝石属性!$B$25:$N$41,2,0)*VLOOKUP(ROUNDDOWN($BB144,-1),宝石属性!$B$25:$N$41,3,0)+VLOOKUP($BC$2,职业被动!$B$6:$M$29,COLUMNS(职业被动!$B$6:L$29),0)*$BB144,0)</f>
        <v>42</v>
      </c>
      <c r="BL144" s="9">
        <f>ROUND(属性投放!M$4+装备属性!M$4*IF($BB144&lt;10,1,ROUNDDOWN($BB144,-1))+SUM(属性投放!N$37:N$45)*$BB144+VLOOKUP($BC$2,一级属性!$E$41:$P$64,COLUMNS(一级属性!$E$41:P$64),0)*($BB144+0.25*IF($BB144&lt;10,1,ROUNDDOWN($BB144,-1)))+VLOOKUP($BC$2,宝石属性!$B$43:$M$66,COLUMNS(宝石属性!$B$43:M$66),0)*10*VLOOKUP(ROUNDDOWN($BB144,-1),宝石属性!$B$25:$N$41,2,0)*VLOOKUP(ROUNDDOWN($BB144,-1),宝石属性!$B$25:$N$41,3,0)+VLOOKUP($BC$2,职业被动!$B$6:$M$29,COLUMNS(职业被动!$B$6:M$29),0)*$BB144,0)</f>
        <v>1532</v>
      </c>
      <c r="BM144" s="48">
        <f>属性价值和能力评分!$F$9+ROUND(属性价值和能力评分!$F$38*10,0)*BB144+ROUND((SUM(装备属性!$W$9:$W$14)+属性价值和能力评分!$F$38*1.25+1.4+2.8)*IF(BB144&lt;10,1,ROUNDDOWN(BB144,-1)),0)+15*VLOOKUP(ROUNDDOWN(BB144,-1),宝石属性!$B$26:$D$41,2,0)*6*VLOOKUP(ROUNDDOWN(BB144,-1),宝石属性!$B$26:$D$41,3,0)+(属性价值和能力评分!$F$49*9+属性价值和能力评分!$F$50*2+属性价值和能力评分!$F$53*8/5)*BB144</f>
        <v>25781</v>
      </c>
      <c r="BO144" s="1">
        <v>141</v>
      </c>
      <c r="BP144" s="9">
        <f>ROUND(属性投放!D$4+装备属性!D$4*IF($BO144&lt;10,1,ROUNDDOWN($BO144,-1))+SUM(属性投放!E$37:E$45)*$BO144+VLOOKUP($BP$2,一级属性!$E$41:$P$64,COLUMNS(一级属性!$E$41:G$64),0)*($BO144+0.25*IF($BO144&lt;10,1,ROUNDDOWN($BO144,-1)))+VLOOKUP($BP$2,宝石属性!$B$43:$M$66,COLUMNS(宝石属性!$B$43:D$66),0)*10*VLOOKUP(ROUNDDOWN($BO144,-1),宝石属性!$B$25:$N$41,2,0)*VLOOKUP(ROUNDDOWN($BO144,-1),宝石属性!$B$25:$N$41,3,0)+VLOOKUP($BP$2,职业被动!$B$6:$M$29,COLUMNS(职业被动!$B$6:D$29),0)*$BO144,0)</f>
        <v>9921</v>
      </c>
      <c r="BQ144" s="9">
        <f>ROUND(属性投放!E$4+装备属性!E$4*IF($BO144&lt;10,1,ROUNDDOWN($BO144,-1))+SUM(属性投放!F$37:F$45)*$BO144+VLOOKUP($BP$2,一级属性!$E$41:$P$64,COLUMNS(一级属性!$E$41:H$64),0)*($BO144+0.25*IF($BO144&lt;10,1,ROUNDDOWN($BO144,-1)))+VLOOKUP($BP$2,宝石属性!$B$43:$M$66,COLUMNS(宝石属性!$B$43:E$66),0)*10*VLOOKUP(ROUNDDOWN($BO144,-1),宝石属性!$B$25:$N$41,2,0)*VLOOKUP(ROUNDDOWN($BO144,-1),宝石属性!$B$25:$N$41,3,0)+VLOOKUP($BP$2,职业被动!$B$6:$M$29,COLUMNS(职业被动!$B$6:E$29),0)*$BO144,0)</f>
        <v>6103</v>
      </c>
      <c r="BR144" s="9">
        <f>ROUND(属性投放!F$4+装备属性!F$4*IF($BO144&lt;10,1,ROUNDDOWN($BO144,-1))+SUM(属性投放!G$37:G$45)*$BO144+VLOOKUP($BP$2,一级属性!$E$41:$P$64,COLUMNS(一级属性!$E$41:I$64),0)*($BO144+0.25*IF($BO144&lt;10,1,ROUNDDOWN($BO144,-1)))+VLOOKUP($BP$2,宝石属性!$B$43:$M$66,COLUMNS(宝石属性!$B$43:F$66),0)*10*VLOOKUP(ROUNDDOWN($BO144,-1),宝石属性!$B$25:$N$41,2,0)*VLOOKUP(ROUNDDOWN($BO144,-1),宝石属性!$B$25:$N$41,3,0)+VLOOKUP($BP$2,职业被动!$B$6:$M$29,COLUMNS(职业被动!$B$6:F$29),0)*$BO144,0)</f>
        <v>1530</v>
      </c>
      <c r="BS144" s="9">
        <f>ROUND(属性投放!G$4+装备属性!G$4*IF($BO144&lt;10,1,ROUNDDOWN($BO144,-1))+SUM(属性投放!H$37:H$45)*$BO144+VLOOKUP($BP$2,一级属性!$E$41:$P$64,COLUMNS(一级属性!$E$41:J$64),0)*($BO144+0.25*IF($BO144&lt;10,1,ROUNDDOWN($BO144,-1)))+VLOOKUP($BP$2,宝石属性!$B$43:$M$66,COLUMNS(宝石属性!$B$43:G$66),0)*10*VLOOKUP(ROUNDDOWN($BO144,-1),宝石属性!$B$25:$N$41,2,0)*VLOOKUP(ROUNDDOWN($BO144,-1),宝石属性!$B$25:$N$41,3,0)+VLOOKUP($BP$2,职业被动!$B$6:$M$29,COLUMNS(职业被动!$B$6:G$29),0)*$BO144,0)</f>
        <v>1315</v>
      </c>
      <c r="BT144" s="9">
        <f>ROUND(属性投放!H$4+装备属性!H$4*IF($BO144&lt;10,1,ROUNDDOWN($BO144,-1))+SUM(属性投放!I$37:I$45)*$BO144+VLOOKUP($BP$2,一级属性!$E$41:$P$64,COLUMNS(一级属性!$E$41:K$64),0)*($BO144+0.25*IF($BO144&lt;10,1,ROUNDDOWN($BO144,-1)))+VLOOKUP($BP$2,宝石属性!$B$43:$M$66,COLUMNS(宝石属性!$B$43:H$66),0)*10*VLOOKUP(ROUNDDOWN($BO144,-1),宝石属性!$B$25:$N$41,2,0)*VLOOKUP(ROUNDDOWN($BO144,-1),宝石属性!$B$25:$N$41,3,0)+VLOOKUP($BP$2,职业被动!$B$6:$M$29,COLUMNS(职业被动!$B$6:H$29),0)*$BO144,0)</f>
        <v>1605</v>
      </c>
      <c r="BU144" s="9">
        <f>ROUND(属性投放!I$4+装备属性!I$4*IF($BO144&lt;10,1,ROUNDDOWN($BO144,-1))+SUM(属性投放!J$37:J$45)*$BO144+VLOOKUP($BP$2,一级属性!$E$41:$P$64,COLUMNS(一级属性!$E$41:L$64),0)*($BO144+0.25*IF($BO144&lt;10,1,ROUNDDOWN($BO144,-1)))+VLOOKUP($BP$2,宝石属性!$B$43:$M$66,COLUMNS(宝石属性!$B$43:I$66),0)*10*VLOOKUP(ROUNDDOWN($BO144,-1),宝石属性!$B$25:$N$41,2,0)*VLOOKUP(ROUNDDOWN($BO144,-1),宝石属性!$B$25:$N$41,3,0)+VLOOKUP($BP$2,职业被动!$B$6:$M$29,COLUMNS(职业被动!$B$6:I$29),0)*$BO144,0)</f>
        <v>1614</v>
      </c>
      <c r="BV144" s="9">
        <f>ROUND(属性投放!J$4+装备属性!J$4*IF($BO144&lt;10,1,ROUNDDOWN($BO144,-1))+SUM(属性投放!K$37:K$45)*$BO144+VLOOKUP($BP$2,一级属性!$E$41:$P$64,COLUMNS(一级属性!$E$41:M$64),0)*($BO144+0.25*IF($BO144&lt;10,1,ROUNDDOWN($BO144,-1)))+VLOOKUP($BP$2,宝石属性!$B$43:$M$66,COLUMNS(宝石属性!$B$43:J$66),0)*10*VLOOKUP(ROUNDDOWN($BO144,-1),宝石属性!$B$25:$N$41,2,0)*VLOOKUP(ROUNDDOWN($BO144,-1),宝石属性!$B$25:$N$41,3,0)+VLOOKUP($BP$2,职业被动!$B$6:$M$29,COLUMNS(职业被动!$B$6:J$29),0)*$BO144,0)</f>
        <v>1108</v>
      </c>
      <c r="BW144" s="9">
        <f>ROUND(属性投放!K$4+装备属性!K$4*IF($BO144&lt;10,1,ROUNDDOWN($BO144,-1))+SUM(属性投放!L$37:L$45)*$BO144+VLOOKUP($BP$2,一级属性!$E$41:$P$64,COLUMNS(一级属性!$E$41:N$64),0)*($BO144+0.25*IF($BO144&lt;10,1,ROUNDDOWN($BO144,-1)))+VLOOKUP($BP$2,宝石属性!$B$43:$M$66,COLUMNS(宝石属性!$B$43:K$66),0)*10*VLOOKUP(ROUNDDOWN($BO144,-1),宝石属性!$B$25:$N$41,2,0)*VLOOKUP(ROUNDDOWN($BO144,-1),宝石属性!$B$25:$N$41,3,0)+VLOOKUP($BP$2,职业被动!$B$6:$M$29,COLUMNS(职业被动!$B$6:K$29),0)*$BO144,0)</f>
        <v>671</v>
      </c>
      <c r="BX144" s="9">
        <f>ROUND(属性投放!L$4+装备属性!L$4*IF($BO144&lt;10,1,ROUNDDOWN($BO144,-1))+SUM(属性投放!M$37:M$45)*$BO144+VLOOKUP($BP$2,一级属性!$E$41:$P$64,COLUMNS(一级属性!$E$41:O$64),0)*($BO144+0.25*IF($BO144&lt;10,1,ROUNDDOWN($BO144,-1)))+VLOOKUP($BP$2,宝石属性!$B$43:$M$66,COLUMNS(宝石属性!$B$43:L$66),0)*10*VLOOKUP(ROUNDDOWN($BO144,-1),宝石属性!$B$25:$N$41,2,0)*VLOOKUP(ROUNDDOWN($BO144,-1),宝石属性!$B$25:$N$41,3,0)+VLOOKUP($BP$2,职业被动!$B$6:$M$29,COLUMNS(职业被动!$B$6:L$29),0)*$BO144,0)</f>
        <v>42</v>
      </c>
      <c r="BY144" s="9">
        <f>ROUND(属性投放!M$4+装备属性!M$4*IF($BO144&lt;10,1,ROUNDDOWN($BO144,-1))+SUM(属性投放!N$37:N$45)*$BO144+VLOOKUP($BP$2,一级属性!$E$41:$P$64,COLUMNS(一级属性!$E$41:P$64),0)*($BO144+0.25*IF($BO144&lt;10,1,ROUNDDOWN($BO144,-1)))+VLOOKUP($BP$2,宝石属性!$B$43:$M$66,COLUMNS(宝石属性!$B$43:M$66),0)*10*VLOOKUP(ROUNDDOWN($BO144,-1),宝石属性!$B$25:$N$41,2,0)*VLOOKUP(ROUNDDOWN($BO144,-1),宝石属性!$B$25:$N$41,3,0)+VLOOKUP($BP$2,职业被动!$B$6:$M$29,COLUMNS(职业被动!$B$6:M$29),0)*$BO144,0)</f>
        <v>1532</v>
      </c>
      <c r="BZ144" s="48">
        <f>属性价值和能力评分!$F$9+ROUND(属性价值和能力评分!$F$38*10,0)*BO144+ROUND((SUM(装备属性!$W$9:$W$14)+属性价值和能力评分!$F$38*1.25+1.4+2.8)*IF(BO144&lt;10,1,ROUNDDOWN(BO144,-1)),0)+15*VLOOKUP(ROUNDDOWN(BO144,-1),宝石属性!$B$26:$D$41,2,0)*6*VLOOKUP(ROUNDDOWN(BO144,-1),宝石属性!$B$26:$D$41,3,0)+(属性价值和能力评分!$F$49*9+属性价值和能力评分!$F$50*2+属性价值和能力评分!$F$53*8/5)*BO144</f>
        <v>25781</v>
      </c>
      <c r="CB144" s="1">
        <v>141</v>
      </c>
      <c r="CC144" s="9">
        <f>ROUND(属性投放!D$4+装备属性!D$4*IF($CB144&lt;10,1,ROUNDDOWN($CB144,-1))+SUM(属性投放!E$37:E$45)*$CB144+VLOOKUP($CC$2,一级属性!$E$41:$P$64,COLUMNS(一级属性!$E$41:G$64),0)*($CB144+0.25*IF($CB144&lt;10,1,ROUNDDOWN($CB144,-1)))+VLOOKUP($CC$2,宝石属性!$B$43:$M$66,COLUMNS(宝石属性!$B$43:D$66),0)*10*VLOOKUP(ROUNDDOWN($CB144,-1),宝石属性!$B$25:$N$41,2,0)*VLOOKUP(ROUNDDOWN($CB144,-1),宝石属性!$B$25:$N$41,3,0)+VLOOKUP($CC$2,职业被动!$B$6:$M$29,COLUMNS(职业被动!$B$6:D$29),0)*$CB144,0)</f>
        <v>6539</v>
      </c>
      <c r="CD144" s="9">
        <f>ROUND(属性投放!E$4+装备属性!E$4*IF($CB144&lt;10,1,ROUNDDOWN($CB144,-1))+SUM(属性投放!F$37:F$45)*$CB144+VLOOKUP($CC$2,一级属性!$E$41:$P$64,COLUMNS(一级属性!$E$41:H$64),0)*($CB144+0.25*IF($CB144&lt;10,1,ROUNDDOWN($CB144,-1)))+VLOOKUP($CC$2,宝石属性!$B$43:$M$66,COLUMNS(宝石属性!$B$43:E$66),0)*10*VLOOKUP(ROUNDDOWN($CB144,-1),宝石属性!$B$25:$N$41,2,0)*VLOOKUP(ROUNDDOWN($CB144,-1),宝石属性!$B$25:$N$41,3,0)+VLOOKUP($CC$2,职业被动!$B$6:$M$29,COLUMNS(职业被动!$B$6:E$29),0)*$CB144,0)</f>
        <v>3463</v>
      </c>
      <c r="CE144" s="9">
        <f>ROUND(属性投放!F$4+装备属性!F$4*IF($CB144&lt;10,1,ROUNDDOWN($CB144,-1))+SUM(属性投放!G$37:G$45)*$CB144+VLOOKUP($CC$2,一级属性!$E$41:$P$64,COLUMNS(一级属性!$E$41:I$64),0)*($CB144+0.25*IF($CB144&lt;10,1,ROUNDDOWN($CB144,-1)))+VLOOKUP($CC$2,宝石属性!$B$43:$M$66,COLUMNS(宝石属性!$B$43:F$66),0)*10*VLOOKUP(ROUNDDOWN($CB144,-1),宝石属性!$B$25:$N$41,2,0)*VLOOKUP(ROUNDDOWN($CB144,-1),宝石属性!$B$25:$N$41,3,0)+VLOOKUP($CC$2,职业被动!$B$6:$M$29,COLUMNS(职业被动!$B$6:F$29),0)*$CB144,0)</f>
        <v>3083</v>
      </c>
      <c r="CF144" s="9">
        <f>ROUND(属性投放!G$4+装备属性!G$4*IF($CB144&lt;10,1,ROUNDDOWN($CB144,-1))+SUM(属性投放!H$37:H$45)*$CB144+VLOOKUP($CC$2,一级属性!$E$41:$P$64,COLUMNS(一级属性!$E$41:J$64),0)*($CB144+0.25*IF($CB144&lt;10,1,ROUNDDOWN($CB144,-1)))+VLOOKUP($CC$2,宝石属性!$B$43:$M$66,COLUMNS(宝石属性!$B$43:G$66),0)*10*VLOOKUP(ROUNDDOWN($CB144,-1),宝石属性!$B$25:$N$41,2,0)*VLOOKUP(ROUNDDOWN($CB144,-1),宝石属性!$B$25:$N$41,3,0)+VLOOKUP($CC$2,职业被动!$B$6:$M$29,COLUMNS(职业被动!$B$6:G$29),0)*$CB144,0)</f>
        <v>1456</v>
      </c>
      <c r="CG144" s="9">
        <f>ROUND(属性投放!H$4+装备属性!H$4*IF($CB144&lt;10,1,ROUNDDOWN($CB144,-1))+SUM(属性投放!I$37:I$45)*$CB144+VLOOKUP($CC$2,一级属性!$E$41:$P$64,COLUMNS(一级属性!$E$41:K$64),0)*($CB144+0.25*IF($CB144&lt;10,1,ROUNDDOWN($CB144,-1)))+VLOOKUP($CC$2,宝石属性!$B$43:$M$66,COLUMNS(宝石属性!$B$43:H$66),0)*10*VLOOKUP(ROUNDDOWN($CB144,-1),宝石属性!$B$25:$N$41,2,0)*VLOOKUP(ROUNDDOWN($CB144,-1),宝石属性!$B$25:$N$41,3,0)+VLOOKUP($CC$2,职业被动!$B$6:$M$29,COLUMNS(职业被动!$B$6:H$29),0)*$CB144,0)</f>
        <v>936</v>
      </c>
      <c r="CH144" s="9">
        <f>ROUND(属性投放!I$4+装备属性!I$4*IF($CB144&lt;10,1,ROUNDDOWN($CB144,-1))+SUM(属性投放!J$37:J$45)*$CB144+VLOOKUP($CC$2,一级属性!$E$41:$P$64,COLUMNS(一级属性!$E$41:L$64),0)*($CB144+0.25*IF($CB144&lt;10,1,ROUNDDOWN($CB144,-1)))+VLOOKUP($CC$2,宝石属性!$B$43:$M$66,COLUMNS(宝石属性!$B$43:I$66),0)*10*VLOOKUP(ROUNDDOWN($CB144,-1),宝石属性!$B$25:$N$41,2,0)*VLOOKUP(ROUNDDOWN($CB144,-1),宝石属性!$B$25:$N$41,3,0)+VLOOKUP($CC$2,职业被动!$B$6:$M$29,COLUMNS(职业被动!$B$6:I$29),0)*$CB144,0)</f>
        <v>1543</v>
      </c>
      <c r="CI144" s="9">
        <f>ROUND(属性投放!J$4+装备属性!J$4*IF($CB144&lt;10,1,ROUNDDOWN($CB144,-1))+SUM(属性投放!K$37:K$45)*$CB144+VLOOKUP($CC$2,一级属性!$E$41:$P$64,COLUMNS(一级属性!$E$41:M$64),0)*($CB144+0.25*IF($CB144&lt;10,1,ROUNDDOWN($CB144,-1)))+VLOOKUP($CC$2,宝石属性!$B$43:$M$66,COLUMNS(宝石属性!$B$43:J$66),0)*10*VLOOKUP(ROUNDDOWN($CB144,-1),宝石属性!$B$25:$N$41,2,0)*VLOOKUP(ROUNDDOWN($CB144,-1),宝石属性!$B$25:$N$41,3,0)+VLOOKUP($CC$2,职业被动!$B$6:$M$29,COLUMNS(职业被动!$B$6:J$29),0)*$CB144,0)</f>
        <v>985</v>
      </c>
      <c r="CJ144" s="9">
        <f>ROUND(属性投放!K$4+装备属性!K$4*IF($CB144&lt;10,1,ROUNDDOWN($CB144,-1))+SUM(属性投放!L$37:L$45)*$CB144+VLOOKUP($CC$2,一级属性!$E$41:$P$64,COLUMNS(一级属性!$E$41:N$64),0)*($CB144+0.25*IF($CB144&lt;10,1,ROUNDDOWN($CB144,-1)))+VLOOKUP($CC$2,宝石属性!$B$43:$M$66,COLUMNS(宝石属性!$B$43:K$66),0)*10*VLOOKUP(ROUNDDOWN($CB144,-1),宝石属性!$B$25:$N$41,2,0)*VLOOKUP(ROUNDDOWN($CB144,-1),宝石属性!$B$25:$N$41,3,0)+VLOOKUP($CC$2,职业被动!$B$6:$M$29,COLUMNS(职业被动!$B$6:K$29),0)*$CB144,0)</f>
        <v>511</v>
      </c>
      <c r="CK144" s="9">
        <f>ROUND(属性投放!L$4+装备属性!L$4*IF($CB144&lt;10,1,ROUNDDOWN($CB144,-1))+SUM(属性投放!M$37:M$45)*$CB144+VLOOKUP($CC$2,一级属性!$E$41:$P$64,COLUMNS(一级属性!$E$41:O$64),0)*($CB144+0.25*IF($CB144&lt;10,1,ROUNDDOWN($CB144,-1)))+VLOOKUP($CC$2,宝石属性!$B$43:$M$66,COLUMNS(宝石属性!$B$43:L$66),0)*10*VLOOKUP(ROUNDDOWN($CB144,-1),宝石属性!$B$25:$N$41,2,0)*VLOOKUP(ROUNDDOWN($CB144,-1),宝石属性!$B$25:$N$41,3,0)+VLOOKUP($CC$2,职业被动!$B$6:$M$29,COLUMNS(职业被动!$B$6:L$29),0)*$CB144,0)</f>
        <v>42</v>
      </c>
      <c r="CL144" s="9">
        <f>ROUND(属性投放!M$4+装备属性!M$4*IF($CB144&lt;10,1,ROUNDDOWN($CB144,-1))+SUM(属性投放!N$37:N$45)*$CB144+VLOOKUP($CC$2,一级属性!$E$41:$P$64,COLUMNS(一级属性!$E$41:P$64),0)*($CB144+0.25*IF($CB144&lt;10,1,ROUNDDOWN($CB144,-1)))+VLOOKUP($CC$2,宝石属性!$B$43:$M$66,COLUMNS(宝石属性!$B$43:M$66),0)*10*VLOOKUP(ROUNDDOWN($CB144,-1),宝石属性!$B$25:$N$41,2,0)*VLOOKUP(ROUNDDOWN($CB144,-1),宝石属性!$B$25:$N$41,3,0)+VLOOKUP($CC$2,职业被动!$B$6:$M$29,COLUMNS(职业被动!$B$6:M$29),0)*$CB144,0)</f>
        <v>1452</v>
      </c>
      <c r="CM144" s="48">
        <f>属性价值和能力评分!$F$9+ROUND(属性价值和能力评分!$F$38*10,0)*CB144+ROUND((SUM(装备属性!$W$9:$W$14)+属性价值和能力评分!$F$38*1.25+1.4+2.8)*IF(CB144&lt;10,1,ROUNDDOWN(CB144,-1)),0)+15*VLOOKUP(ROUNDDOWN(CB144,-1),宝石属性!$B$26:$D$41,2,0)*6*VLOOKUP(ROUNDDOWN(CB144,-1),宝石属性!$B$26:$D$41,3,0)+(属性价值和能力评分!$F$49*9+属性价值和能力评分!$F$50*2+属性价值和能力评分!$F$53*8/5)*CB144</f>
        <v>25781</v>
      </c>
      <c r="CO144" s="1">
        <v>141</v>
      </c>
      <c r="CP144" s="9">
        <f>ROUND(属性投放!D$4+装备属性!D$4*IF($CO144&lt;10,1,ROUNDDOWN($CO144,-1))+SUM(属性投放!E$37:E$45)*$CO144+VLOOKUP($CP$2,一级属性!$E$41:$P$64,COLUMNS(一级属性!$E$41:G$64),0)*($CO144+0.25*IF($CO144&lt;10,1,ROUNDDOWN($CO144,-1)))+VLOOKUP($CP$2,宝石属性!$B$43:$M$66,COLUMNS(宝石属性!$B$43:D$66),0)*10*VLOOKUP(ROUNDDOWN($CO144,-1),宝石属性!$B$25:$N$41,2,0)*VLOOKUP(ROUNDDOWN($CO144,-1),宝石属性!$B$25:$N$41,3,0)+VLOOKUP($CP$2,职业被动!$B$6:$M$29,COLUMNS(职业被动!$B$6:D$29),0)*$CO144,0)</f>
        <v>6539</v>
      </c>
      <c r="CQ144" s="9">
        <f>ROUND(属性投放!E$4+装备属性!E$4*IF($CO144&lt;10,1,ROUNDDOWN($CO144,-1))+SUM(属性投放!F$37:F$45)*$CO144+VLOOKUP($CP$2,一级属性!$E$41:$P$64,COLUMNS(一级属性!$E$41:H$64),0)*($CO144+0.25*IF($CO144&lt;10,1,ROUNDDOWN($CO144,-1)))+VLOOKUP($CP$2,宝石属性!$B$43:$M$66,COLUMNS(宝石属性!$B$43:E$66),0)*10*VLOOKUP(ROUNDDOWN($CO144,-1),宝石属性!$B$25:$N$41,2,0)*VLOOKUP(ROUNDDOWN($CO144,-1),宝石属性!$B$25:$N$41,3,0)+VLOOKUP($CP$2,职业被动!$B$6:$M$29,COLUMNS(职业被动!$B$6:E$29),0)*$CO144,0)</f>
        <v>7863</v>
      </c>
      <c r="CR144" s="9">
        <f>ROUND(属性投放!F$4+装备属性!F$4*IF($CO144&lt;10,1,ROUNDDOWN($CO144,-1))+SUM(属性投放!G$37:G$45)*$CO144+VLOOKUP($CP$2,一级属性!$E$41:$P$64,COLUMNS(一级属性!$E$41:I$64),0)*($CO144+0.25*IF($CO144&lt;10,1,ROUNDDOWN($CO144,-1)))+VLOOKUP($CP$2,宝石属性!$B$43:$M$66,COLUMNS(宝石属性!$B$43:F$66),0)*10*VLOOKUP(ROUNDDOWN($CO144,-1),宝石属性!$B$25:$N$41,2,0)*VLOOKUP(ROUNDDOWN($CO144,-1),宝石属性!$B$25:$N$41,3,0)+VLOOKUP($CP$2,职业被动!$B$6:$M$29,COLUMNS(职业被动!$B$6:F$29),0)*$CO144,0)</f>
        <v>1530</v>
      </c>
      <c r="CS144" s="9">
        <f>ROUND(属性投放!G$4+装备属性!G$4*IF($CO144&lt;10,1,ROUNDDOWN($CO144,-1))+SUM(属性投放!H$37:H$45)*$CO144+VLOOKUP($CP$2,一级属性!$E$41:$P$64,COLUMNS(一级属性!$E$41:J$64),0)*($CO144+0.25*IF($CO144&lt;10,1,ROUNDDOWN($CO144,-1)))+VLOOKUP($CP$2,宝石属性!$B$43:$M$66,COLUMNS(宝石属性!$B$43:G$66),0)*10*VLOOKUP(ROUNDDOWN($CO144,-1),宝石属性!$B$25:$N$41,2,0)*VLOOKUP(ROUNDDOWN($CO144,-1),宝石属性!$B$25:$N$41,3,0)+VLOOKUP($CP$2,职业被动!$B$6:$M$29,COLUMNS(职业被动!$B$6:G$29),0)*$CO144,0)</f>
        <v>1315</v>
      </c>
      <c r="CT144" s="9">
        <f>ROUND(属性投放!H$4+装备属性!H$4*IF($CO144&lt;10,1,ROUNDDOWN($CO144,-1))+SUM(属性投放!I$37:I$45)*$CO144+VLOOKUP($CP$2,一级属性!$E$41:$P$64,COLUMNS(一级属性!$E$41:K$64),0)*($CO144+0.25*IF($CO144&lt;10,1,ROUNDDOWN($CO144,-1)))+VLOOKUP($CP$2,宝石属性!$B$43:$M$66,COLUMNS(宝石属性!$B$43:H$66),0)*10*VLOOKUP(ROUNDDOWN($CO144,-1),宝石属性!$B$25:$N$41,2,0)*VLOOKUP(ROUNDDOWN($CO144,-1),宝石属性!$B$25:$N$41,3,0)+VLOOKUP($CP$2,职业被动!$B$6:$M$29,COLUMNS(职业被动!$B$6:H$29),0)*$CO144,0)</f>
        <v>2338</v>
      </c>
      <c r="CU144" s="9">
        <f>ROUND(属性投放!I$4+装备属性!I$4*IF($CO144&lt;10,1,ROUNDDOWN($CO144,-1))+SUM(属性投放!J$37:J$45)*$CO144+VLOOKUP($CP$2,一级属性!$E$41:$P$64,COLUMNS(一级属性!$E$41:L$64),0)*($CO144+0.25*IF($CO144&lt;10,1,ROUNDDOWN($CO144,-1)))+VLOOKUP($CP$2,宝石属性!$B$43:$M$66,COLUMNS(宝石属性!$B$43:I$66),0)*10*VLOOKUP(ROUNDDOWN($CO144,-1),宝石属性!$B$25:$N$41,2,0)*VLOOKUP(ROUNDDOWN($CO144,-1),宝石属性!$B$25:$N$41,3,0)+VLOOKUP($CP$2,职业被动!$B$6:$M$29,COLUMNS(职业被动!$B$6:I$29),0)*$CO144,0)</f>
        <v>2036</v>
      </c>
      <c r="CV144" s="9">
        <f>ROUND(属性投放!J$4+装备属性!J$4*IF($CO144&lt;10,1,ROUNDDOWN($CO144,-1))+SUM(属性投放!K$37:K$45)*$CO144+VLOOKUP($CP$2,一级属性!$E$41:$P$64,COLUMNS(一级属性!$E$41:M$64),0)*($CO144+0.25*IF($CO144&lt;10,1,ROUNDDOWN($CO144,-1)))+VLOOKUP($CP$2,宝石属性!$B$43:$M$66,COLUMNS(宝石属性!$B$43:J$66),0)*10*VLOOKUP(ROUNDDOWN($CO144,-1),宝石属性!$B$25:$N$41,2,0)*VLOOKUP(ROUNDDOWN($CO144,-1),宝石属性!$B$25:$N$41,3,0)+VLOOKUP($CP$2,职业被动!$B$6:$M$29,COLUMNS(职业被动!$B$6:J$29),0)*$CO144,0)</f>
        <v>809</v>
      </c>
      <c r="CW144" s="9">
        <f>ROUND(属性投放!K$4+装备属性!K$4*IF($CO144&lt;10,1,ROUNDDOWN($CO144,-1))+SUM(属性投放!L$37:L$45)*$CO144+VLOOKUP($CP$2,一级属性!$E$41:$P$64,COLUMNS(一级属性!$E$41:N$64),0)*($CO144+0.25*IF($CO144&lt;10,1,ROUNDDOWN($CO144,-1)))+VLOOKUP($CP$2,宝石属性!$B$43:$M$66,COLUMNS(宝石属性!$B$43:K$66),0)*10*VLOOKUP(ROUNDDOWN($CO144,-1),宝石属性!$B$25:$N$41,2,0)*VLOOKUP(ROUNDDOWN($CO144,-1),宝石属性!$B$25:$N$41,3,0)+VLOOKUP($CP$2,职业被动!$B$6:$M$29,COLUMNS(职业被动!$B$6:K$29),0)*$CO144,0)</f>
        <v>511</v>
      </c>
      <c r="CX144" s="9">
        <f>ROUND(属性投放!L$4+装备属性!L$4*IF($CO144&lt;10,1,ROUNDDOWN($CO144,-1))+SUM(属性投放!M$37:M$45)*$CO144+VLOOKUP($CP$2,一级属性!$E$41:$P$64,COLUMNS(一级属性!$E$41:O$64),0)*($CO144+0.25*IF($CO144&lt;10,1,ROUNDDOWN($CO144,-1)))+VLOOKUP($CP$2,宝石属性!$B$43:$M$66,COLUMNS(宝石属性!$B$43:L$66),0)*10*VLOOKUP(ROUNDDOWN($CO144,-1),宝石属性!$B$25:$N$41,2,0)*VLOOKUP(ROUNDDOWN($CO144,-1),宝石属性!$B$25:$N$41,3,0)+VLOOKUP($CP$2,职业被动!$B$6:$M$29,COLUMNS(职业被动!$B$6:L$29),0)*$CO144,0)</f>
        <v>42</v>
      </c>
      <c r="CY144" s="9">
        <f>ROUND(属性投放!M$4+装备属性!M$4*IF($CO144&lt;10,1,ROUNDDOWN($CO144,-1))+SUM(属性投放!N$37:N$45)*$CO144+VLOOKUP($CP$2,一级属性!$E$41:$P$64,COLUMNS(一级属性!$E$41:P$64),0)*($CO144+0.25*IF($CO144&lt;10,1,ROUNDDOWN($CO144,-1)))+VLOOKUP($CP$2,宝石属性!$B$43:$M$66,COLUMNS(宝石属性!$B$43:M$66),0)*10*VLOOKUP(ROUNDDOWN($CO144,-1),宝石属性!$B$25:$N$41,2,0)*VLOOKUP(ROUNDDOWN($CO144,-1),宝石属性!$B$25:$N$41,3,0)+VLOOKUP($CP$2,职业被动!$B$6:$M$29,COLUMNS(职业被动!$B$6:M$29),0)*$CO144,0)</f>
        <v>1452</v>
      </c>
      <c r="CZ144" s="48">
        <f>属性价值和能力评分!$F$9+ROUND(属性价值和能力评分!$F$38*10,0)*CO144+ROUND((SUM(装备属性!$W$9:$W$14)+属性价值和能力评分!$F$38*1.25+1.4+2.8)*IF(CO144&lt;10,1,ROUNDDOWN(CO144,-1)),0)+15*VLOOKUP(ROUNDDOWN(CO144,-1),宝石属性!$B$26:$D$41,2,0)*6*VLOOKUP(ROUNDDOWN(CO144,-1),宝石属性!$B$26:$D$41,3,0)+(属性价值和能力评分!$F$49*9+属性价值和能力评分!$F$50*2+属性价值和能力评分!$F$53*8/5)*CO144</f>
        <v>25781</v>
      </c>
      <c r="DB144" s="1">
        <v>141</v>
      </c>
      <c r="DC144" s="9">
        <f>ROUND(属性投放!D$4+装备属性!D$4*IF($DB144&lt;10,1,ROUNDDOWN($DB144,-1))+SUM(属性投放!E$37:E$45)*$DB144+VLOOKUP($DC$2,一级属性!$E$41:$P$64,COLUMNS(一级属性!$E$41:G$64),0)*($DB144+0.25*IF($DB144&lt;10,1,ROUNDDOWN($DB144,-1)))+VLOOKUP($DC$2,宝石属性!$B$43:$M$66,COLUMNS(宝石属性!$B$43:D$66),0)*10*VLOOKUP(ROUNDDOWN($DB144,-1),宝石属性!$B$25:$N$41,2,0)*VLOOKUP(ROUNDDOWN($DB144,-1),宝石属性!$B$25:$N$41,3,0)+VLOOKUP($DC$2,职业被动!$B$6:$M$29,COLUMNS(职业被动!$B$6:D$29),0)*$DB144,0)</f>
        <v>7526</v>
      </c>
      <c r="DD144" s="9">
        <f>ROUND(属性投放!E$4+装备属性!E$4*IF($DB144&lt;10,1,ROUNDDOWN($DB144,-1))+SUM(属性投放!F$37:F$45)*$DB144+VLOOKUP($DC$2,一级属性!$E$41:$P$64,COLUMNS(一级属性!$E$41:H$64),0)*($DB144+0.25*IF($DB144&lt;10,1,ROUNDDOWN($DB144,-1)))+VLOOKUP($DC$2,宝石属性!$B$43:$M$66,COLUMNS(宝石属性!$B$43:E$66),0)*10*VLOOKUP(ROUNDDOWN($DB144,-1),宝石属性!$B$25:$N$41,2,0)*VLOOKUP(ROUNDDOWN($DB144,-1),宝石属性!$B$25:$N$41,3,0)+VLOOKUP($DC$2,职业被动!$B$6:$M$29,COLUMNS(职业被动!$B$6:E$29),0)*$DB144,0)</f>
        <v>3463</v>
      </c>
      <c r="DE144" s="9">
        <f>ROUND(属性投放!F$4+装备属性!F$4*IF($DB144&lt;10,1,ROUNDDOWN($DB144,-1))+SUM(属性投放!G$37:G$45)*$DB144+VLOOKUP($DC$2,一级属性!$E$41:$P$64,COLUMNS(一级属性!$E$41:I$64),0)*($DB144+0.25*IF($DB144&lt;10,1,ROUNDDOWN($DB144,-1)))+VLOOKUP($DC$2,宝石属性!$B$43:$M$66,COLUMNS(宝石属性!$B$43:F$66),0)*10*VLOOKUP(ROUNDDOWN($DB144,-1),宝石属性!$B$25:$N$41,2,0)*VLOOKUP(ROUNDDOWN($DB144,-1),宝石属性!$B$25:$N$41,3,0)+VLOOKUP($DC$2,职业被动!$B$6:$M$29,COLUMNS(职业被动!$B$6:F$29),0)*$DB144,0)</f>
        <v>1530</v>
      </c>
      <c r="DF144" s="9">
        <f>ROUND(属性投放!G$4+装备属性!G$4*IF($DB144&lt;10,1,ROUNDDOWN($DB144,-1))+SUM(属性投放!H$37:H$45)*$DB144+VLOOKUP($DC$2,一级属性!$E$41:$P$64,COLUMNS(一级属性!$E$41:J$64),0)*($DB144+0.25*IF($DB144&lt;10,1,ROUNDDOWN($DB144,-1)))+VLOOKUP($DC$2,宝石属性!$B$43:$M$66,COLUMNS(宝石属性!$B$43:G$66),0)*10*VLOOKUP(ROUNDDOWN($DB144,-1),宝石属性!$B$25:$N$41,2,0)*VLOOKUP(ROUNDDOWN($DB144,-1),宝石属性!$B$25:$N$41,3,0)+VLOOKUP($DC$2,职业被动!$B$6:$M$29,COLUMNS(职业被动!$B$6:G$29),0)*$DB144,0)</f>
        <v>3773</v>
      </c>
      <c r="DG144" s="9">
        <f>ROUND(属性投放!H$4+装备属性!H$4*IF($DB144&lt;10,1,ROUNDDOWN($DB144,-1))+SUM(属性投放!I$37:I$45)*$DB144+VLOOKUP($DC$2,一级属性!$E$41:$P$64,COLUMNS(一级属性!$E$41:K$64),0)*($DB144+0.25*IF($DB144&lt;10,1,ROUNDDOWN($DB144,-1)))+VLOOKUP($DC$2,宝石属性!$B$43:$M$66,COLUMNS(宝石属性!$B$43:H$66),0)*10*VLOOKUP(ROUNDDOWN($DB144,-1),宝石属性!$B$25:$N$41,2,0)*VLOOKUP(ROUNDDOWN($DB144,-1),宝石属性!$B$25:$N$41,3,0)+VLOOKUP($DC$2,职业被动!$B$6:$M$29,COLUMNS(职业被动!$B$6:H$29),0)*$DB144,0)</f>
        <v>936</v>
      </c>
      <c r="DH144" s="9">
        <f>ROUND(属性投放!I$4+装备属性!I$4*IF($DB144&lt;10,1,ROUNDDOWN($DB144,-1))+SUM(属性投放!J$37:J$45)*$DB144+VLOOKUP($DC$2,一级属性!$E$41:$P$64,COLUMNS(一级属性!$E$41:L$64),0)*($DB144+0.25*IF($DB144&lt;10,1,ROUNDDOWN($DB144,-1)))+VLOOKUP($DC$2,宝石属性!$B$43:$M$66,COLUMNS(宝石属性!$B$43:I$66),0)*10*VLOOKUP(ROUNDDOWN($DB144,-1),宝石属性!$B$25:$N$41,2,0)*VLOOKUP(ROUNDDOWN($DB144,-1),宝石属性!$B$25:$N$41,3,0)+VLOOKUP($DC$2,职业被动!$B$6:$M$29,COLUMNS(职业被动!$B$6:I$29),0)*$DB144,0)</f>
        <v>1367</v>
      </c>
      <c r="DI144" s="9">
        <f>ROUND(属性投放!J$4+装备属性!J$4*IF($DB144&lt;10,1,ROUNDDOWN($DB144,-1))+SUM(属性投放!K$37:K$45)*$DB144+VLOOKUP($DC$2,一级属性!$E$41:$P$64,COLUMNS(一级属性!$E$41:M$64),0)*($DB144+0.25*IF($DB144&lt;10,1,ROUNDDOWN($DB144,-1)))+VLOOKUP($DC$2,宝石属性!$B$43:$M$66,COLUMNS(宝石属性!$B$43:J$66),0)*10*VLOOKUP(ROUNDDOWN($DB144,-1),宝石属性!$B$25:$N$41,2,0)*VLOOKUP(ROUNDDOWN($DB144,-1),宝石属性!$B$25:$N$41,3,0)+VLOOKUP($DC$2,职业被动!$B$6:$M$29,COLUMNS(职业被动!$B$6:J$29),0)*$DB144,0)</f>
        <v>985</v>
      </c>
      <c r="DJ144" s="9">
        <f>ROUND(属性投放!K$4+装备属性!K$4*IF($DB144&lt;10,1,ROUNDDOWN($DB144,-1))+SUM(属性投放!L$37:L$45)*$DB144+VLOOKUP($DC$2,一级属性!$E$41:$P$64,COLUMNS(一级属性!$E$41:N$64),0)*($DB144+0.25*IF($DB144&lt;10,1,ROUNDDOWN($DB144,-1)))+VLOOKUP($DC$2,宝石属性!$B$43:$M$66,COLUMNS(宝石属性!$B$43:K$66),0)*10*VLOOKUP(ROUNDDOWN($DB144,-1),宝石属性!$B$25:$N$41,2,0)*VLOOKUP(ROUNDDOWN($DB144,-1),宝石属性!$B$25:$N$41,3,0)+VLOOKUP($DC$2,职业被动!$B$6:$M$29,COLUMNS(职业被动!$B$6:K$29),0)*$DB144,0)</f>
        <v>671</v>
      </c>
      <c r="DK144" s="9">
        <f>ROUND(属性投放!L$4+装备属性!L$4*IF($DB144&lt;10,1,ROUNDDOWN($DB144,-1))+SUM(属性投放!M$37:M$45)*$DB144+VLOOKUP($DC$2,一级属性!$E$41:$P$64,COLUMNS(一级属性!$E$41:O$64),0)*($DB144+0.25*IF($DB144&lt;10,1,ROUNDDOWN($DB144,-1)))+VLOOKUP($DC$2,宝石属性!$B$43:$M$66,COLUMNS(宝石属性!$B$43:L$66),0)*10*VLOOKUP(ROUNDDOWN($DB144,-1),宝石属性!$B$25:$N$41,2,0)*VLOOKUP(ROUNDDOWN($DB144,-1),宝石属性!$B$25:$N$41,3,0)+VLOOKUP($DC$2,职业被动!$B$6:$M$29,COLUMNS(职业被动!$B$6:L$29),0)*$DB144,0)</f>
        <v>42</v>
      </c>
      <c r="DL144" s="9">
        <f>ROUND(属性投放!M$4+装备属性!M$4*IF($DB144&lt;10,1,ROUNDDOWN($DB144,-1))+SUM(属性投放!N$37:N$45)*$DB144+VLOOKUP($DC$2,一级属性!$E$41:$P$64,COLUMNS(一级属性!$E$41:P$64),0)*($DB144+0.25*IF($DB144&lt;10,1,ROUNDDOWN($DB144,-1)))+VLOOKUP($DC$2,宝石属性!$B$43:$M$66,COLUMNS(宝石属性!$B$43:M$66),0)*10*VLOOKUP(ROUNDDOWN($DB144,-1),宝石属性!$B$25:$N$41,2,0)*VLOOKUP(ROUNDDOWN($DB144,-1),宝石属性!$B$25:$N$41,3,0)+VLOOKUP($DC$2,职业被动!$B$6:$M$29,COLUMNS(职业被动!$B$6:M$29),0)*$DB144,0)</f>
        <v>1452</v>
      </c>
      <c r="DM144" s="48">
        <f>属性价值和能力评分!$F$9+ROUND(属性价值和能力评分!$F$38*10,0)*DB144+ROUND((SUM(装备属性!$W$9:$W$14)+属性价值和能力评分!$F$38*1.25+1.4+2.8)*IF(DB144&lt;10,1,ROUNDDOWN(DB144,-1)),0)+15*VLOOKUP(ROUNDDOWN(DB144,-1),宝石属性!$B$26:$D$41,2,0)*6*VLOOKUP(ROUNDDOWN(DB144,-1),宝石属性!$B$26:$D$41,3,0)+(属性价值和能力评分!$F$49*9+属性价值和能力评分!$F$50*2+属性价值和能力评分!$F$53*8/5)*DB144</f>
        <v>25781</v>
      </c>
      <c r="DO144" s="1">
        <v>141</v>
      </c>
      <c r="DP144" s="9">
        <f>ROUND(属性投放!D$4+装备属性!D$4*IF($DO144&lt;10,1,ROUNDDOWN($DO144,-1))+SUM(属性投放!E$37:E$45)*$DO144+VLOOKUP($DP$2,一级属性!$E$41:$P$64,COLUMNS(一级属性!$E$41:G$64),0)*($DO144+0.25*IF($DO144&lt;10,1,ROUNDDOWN($DO144,-1)))+VLOOKUP($DP$2,宝石属性!$B$43:$M$66,COLUMNS(宝石属性!$B$43:D$66),0)*10*VLOOKUP(ROUNDDOWN($DO144,-1),宝石属性!$B$25:$N$41,2,0)*VLOOKUP(ROUNDDOWN($DO144,-1),宝石属性!$B$25:$N$41,3,0)+VLOOKUP($DP$2,职业被动!$B$6:$M$29,COLUMNS(职业被动!$B$6:D$29),0)*$DO144,0)</f>
        <v>16353</v>
      </c>
      <c r="DQ144" s="9">
        <f>ROUND(属性投放!E$4+装备属性!E$4*IF($DO144&lt;10,1,ROUNDDOWN($DO144,-1))+SUM(属性投放!F$37:F$45)*$DO144+VLOOKUP($DP$2,一级属性!$E$41:$P$64,COLUMNS(一级属性!$E$41:H$64),0)*($DO144+0.25*IF($DO144&lt;10,1,ROUNDDOWN($DO144,-1)))+VLOOKUP($DP$2,宝石属性!$B$43:$M$66,COLUMNS(宝石属性!$B$43:E$66),0)*10*VLOOKUP(ROUNDDOWN($DO144,-1),宝石属性!$B$25:$N$41,2,0)*VLOOKUP(ROUNDDOWN($DO144,-1),宝石属性!$B$25:$N$41,3,0)+VLOOKUP($DP$2,职业被动!$B$6:$M$29,COLUMNS(职业被动!$B$6:E$29),0)*$DO144,0)</f>
        <v>3463</v>
      </c>
      <c r="DR144" s="9">
        <f>ROUND(属性投放!F$4+装备属性!F$4*IF($DO144&lt;10,1,ROUNDDOWN($DO144,-1))+SUM(属性投放!G$37:G$45)*$DO144+VLOOKUP($DP$2,一级属性!$E$41:$P$64,COLUMNS(一级属性!$E$41:I$64),0)*($DO144+0.25*IF($DO144&lt;10,1,ROUNDDOWN($DO144,-1)))+VLOOKUP($DP$2,宝石属性!$B$43:$M$66,COLUMNS(宝石属性!$B$43:F$66),0)*10*VLOOKUP(ROUNDDOWN($DO144,-1),宝石属性!$B$25:$N$41,2,0)*VLOOKUP(ROUNDDOWN($DO144,-1),宝石属性!$B$25:$N$41,3,0)+VLOOKUP($DP$2,职业被动!$B$6:$M$29,COLUMNS(职业被动!$B$6:F$29),0)*$DO144,0)</f>
        <v>1530</v>
      </c>
      <c r="DS144" s="9">
        <f>ROUND(属性投放!G$4+装备属性!G$4*IF($DO144&lt;10,1,ROUNDDOWN($DO144,-1))+SUM(属性投放!H$37:H$45)*$DO144+VLOOKUP($DP$2,一级属性!$E$41:$P$64,COLUMNS(一级属性!$E$41:J$64),0)*($DO144+0.25*IF($DO144&lt;10,1,ROUNDDOWN($DO144,-1)))+VLOOKUP($DP$2,宝石属性!$B$43:$M$66,COLUMNS(宝石属性!$B$43:G$66),0)*10*VLOOKUP(ROUNDDOWN($DO144,-1),宝石属性!$B$25:$N$41,2,0)*VLOOKUP(ROUNDDOWN($DO144,-1),宝石属性!$B$25:$N$41,3,0)+VLOOKUP($DP$2,职业被动!$B$6:$M$29,COLUMNS(职业被动!$B$6:G$29),0)*$DO144,0)</f>
        <v>1315</v>
      </c>
      <c r="DT144" s="9">
        <f>ROUND(属性投放!H$4+装备属性!H$4*IF($DO144&lt;10,1,ROUNDDOWN($DO144,-1))+SUM(属性投放!I$37:I$45)*$DO144+VLOOKUP($DP$2,一级属性!$E$41:$P$64,COLUMNS(一级属性!$E$41:K$64),0)*($DO144+0.25*IF($DO144&lt;10,1,ROUNDDOWN($DO144,-1)))+VLOOKUP($DP$2,宝石属性!$B$43:$M$66,COLUMNS(宝石属性!$B$43:H$66),0)*10*VLOOKUP(ROUNDDOWN($DO144,-1),宝石属性!$B$25:$N$41,2,0)*VLOOKUP(ROUNDDOWN($DO144,-1),宝石属性!$B$25:$N$41,3,0)+VLOOKUP($DP$2,职业被动!$B$6:$M$29,COLUMNS(职业被动!$B$6:H$29),0)*$DO144,0)</f>
        <v>1077</v>
      </c>
      <c r="DU144" s="9">
        <f>ROUND(属性投放!I$4+装备属性!I$4*IF($DO144&lt;10,1,ROUNDDOWN($DO144,-1))+SUM(属性投放!J$37:J$45)*$DO144+VLOOKUP($DP$2,一级属性!$E$41:$P$64,COLUMNS(一级属性!$E$41:L$64),0)*($DO144+0.25*IF($DO144&lt;10,1,ROUNDDOWN($DO144,-1)))+VLOOKUP($DP$2,宝石属性!$B$43:$M$66,COLUMNS(宝石属性!$B$43:I$66),0)*10*VLOOKUP(ROUNDDOWN($DO144,-1),宝石属性!$B$25:$N$41,2,0)*VLOOKUP(ROUNDDOWN($DO144,-1),宝石属性!$B$25:$N$41,3,0)+VLOOKUP($DP$2,职业被动!$B$6:$M$29,COLUMNS(职业被动!$B$6:I$29),0)*$DO144,0)</f>
        <v>1367</v>
      </c>
      <c r="DV144" s="9">
        <f>ROUND(属性投放!J$4+装备属性!J$4*IF($DO144&lt;10,1,ROUNDDOWN($DO144,-1))+SUM(属性投放!K$37:K$45)*$DO144+VLOOKUP($DP$2,一级属性!$E$41:$P$64,COLUMNS(一级属性!$E$41:M$64),0)*($DO144+0.25*IF($DO144&lt;10,1,ROUNDDOWN($DO144,-1)))+VLOOKUP($DP$2,宝石属性!$B$43:$M$66,COLUMNS(宝石属性!$B$43:J$66),0)*10*VLOOKUP(ROUNDDOWN($DO144,-1),宝石属性!$B$25:$N$41,2,0)*VLOOKUP(ROUNDDOWN($DO144,-1),宝石属性!$B$25:$N$41,3,0)+VLOOKUP($DP$2,职业被动!$B$6:$M$29,COLUMNS(职业被动!$B$6:J$29),0)*$DO144,0)</f>
        <v>985</v>
      </c>
      <c r="DW144" s="9">
        <f>ROUND(属性投放!K$4+装备属性!K$4*IF($DO144&lt;10,1,ROUNDDOWN($DO144,-1))+SUM(属性投放!L$37:L$45)*$DO144+VLOOKUP($DP$2,一级属性!$E$41:$P$64,COLUMNS(一级属性!$E$41:N$64),0)*($DO144+0.25*IF($DO144&lt;10,1,ROUNDDOWN($DO144,-1)))+VLOOKUP($DP$2,宝石属性!$B$43:$M$66,COLUMNS(宝石属性!$B$43:K$66),0)*10*VLOOKUP(ROUNDDOWN($DO144,-1),宝石属性!$B$25:$N$41,2,0)*VLOOKUP(ROUNDDOWN($DO144,-1),宝石属性!$B$25:$N$41,3,0)+VLOOKUP($DP$2,职业被动!$B$6:$M$29,COLUMNS(职业被动!$B$6:K$29),0)*$DO144,0)</f>
        <v>671</v>
      </c>
      <c r="DX144" s="9">
        <f>ROUND(属性投放!L$4+装备属性!L$4*IF($DO144&lt;10,1,ROUNDDOWN($DO144,-1))+SUM(属性投放!M$37:M$45)*$DO144+VLOOKUP($DP$2,一级属性!$E$41:$P$64,COLUMNS(一级属性!$E$41:O$64),0)*($DO144+0.25*IF($DO144&lt;10,1,ROUNDDOWN($DO144,-1)))+VLOOKUP($DP$2,宝石属性!$B$43:$M$66,COLUMNS(宝石属性!$B$43:L$66),0)*10*VLOOKUP(ROUNDDOWN($DO144,-1),宝石属性!$B$25:$N$41,2,0)*VLOOKUP(ROUNDDOWN($DO144,-1),宝石属性!$B$25:$N$41,3,0)+VLOOKUP($DP$2,职业被动!$B$6:$M$29,COLUMNS(职业被动!$B$6:L$29),0)*$DO144,0)</f>
        <v>42</v>
      </c>
      <c r="DY144" s="9">
        <f>ROUND(属性投放!M$4+装备属性!M$4*IF($DO144&lt;10,1,ROUNDDOWN($DO144,-1))+SUM(属性投放!N$37:N$45)*$DO144+VLOOKUP($DP$2,一级属性!$E$41:$P$64,COLUMNS(一级属性!$E$41:P$64),0)*($DO144+0.25*IF($DO144&lt;10,1,ROUNDDOWN($DO144,-1)))+VLOOKUP($DP$2,宝石属性!$B$43:$M$66,COLUMNS(宝石属性!$B$43:M$66),0)*10*VLOOKUP(ROUNDDOWN($DO144,-1),宝石属性!$B$25:$N$41,2,0)*VLOOKUP(ROUNDDOWN($DO144,-1),宝石属性!$B$25:$N$41,3,0)+VLOOKUP($DP$2,职业被动!$B$6:$M$29,COLUMNS(职业被动!$B$6:M$29),0)*$DO144,0)</f>
        <v>1452</v>
      </c>
      <c r="DZ144" s="48">
        <f>属性价值和能力评分!$F$9+ROUND(属性价值和能力评分!$F$38*10,0)*DO144+ROUND((SUM(装备属性!$W$9:$W$14)+属性价值和能力评分!$F$38*1.25+1.4+2.8)*IF(DO144&lt;10,1,ROUNDDOWN(DO144,-1)),0)+15*VLOOKUP(ROUNDDOWN(DO144,-1),宝石属性!$B$26:$D$41,2,0)*6*VLOOKUP(ROUNDDOWN(DO144,-1),宝石属性!$B$26:$D$41,3,0)+(属性价值和能力评分!$F$49*9+属性价值和能力评分!$F$50*2+属性价值和能力评分!$F$53*8/5)*DO144</f>
        <v>25781</v>
      </c>
      <c r="EA144" s="17"/>
      <c r="EB144" s="1">
        <v>141</v>
      </c>
      <c r="EC144" s="1">
        <f>ROUND(CC144/MAX(CE144/10,((CE144*(1+属性投放!$E$8)-CF144+属性投放!$F$8*EB144)*(1+属性投放!$G$8)*(1+属性投放!$H$8))),1)</f>
        <v>2.8</v>
      </c>
      <c r="ED144" s="1">
        <f>ROUND(CP144/MAX(CE144/10,((CE144*(1+属性投放!$E$8)-CS144+属性投放!$F$8*EB144)*(1+属性投放!$G$8)*(1+属性投放!$H$8))),1)</f>
        <v>2.6</v>
      </c>
      <c r="EE144" s="1">
        <f>ROUND(DC144/MAX(CE144/10,((CE144*(1+属性投放!$E$8)-DF144+属性投放!$F$8*EB144)*(1+属性投放!$G$8)*(1+属性投放!$H$8))),1)</f>
        <v>24.4</v>
      </c>
      <c r="EF144" s="1">
        <f>ROUND(DP144/MAX(CE144/10,((CE144*(1+属性投放!$E$8)-DS144+属性投放!$F$8*EB144)*(1+属性投放!$G$8)*(1+属性投放!$H$8))),1)</f>
        <v>6.6</v>
      </c>
      <c r="EH144" s="1">
        <f>ROUND(CC144/MAX(属性投放!$F$9*EB144,((CT144*(1+属性投放!$E$9)-CH144+属性投放!$F$9*EB144)*(1+属性投放!$G$9)*(1+属性投放!$H$9))),1)</f>
        <v>2.6</v>
      </c>
      <c r="EI144" s="1">
        <f>ROUND(CP144/MAX(属性投放!$F$9*EB144,((CT144*(1+属性投放!$E$9)-CU144+属性投放!$F$9*EB144)*(1+属性投放!$G$9)*(1+属性投放!$H$9))),1)</f>
        <v>3.3</v>
      </c>
      <c r="EJ144" s="1">
        <f>ROUND(DC144/MAX(属性投放!$F$9*EB144,((CT144*(1+属性投放!$E$9)-DH144+属性投放!$F$9*EB144)*(1+属性投放!$G$9)*(1+属性投放!$H$9))),1)</f>
        <v>2.8</v>
      </c>
      <c r="EK144" s="1">
        <f>ROUND(DP144/MAX(属性投放!$F$9*EB144,((CT144*(1+属性投放!$E$9)-DU144+属性投放!$F$9*EB144)*(1+属性投放!$G$9)*(1+属性投放!$H$9))),1)</f>
        <v>6</v>
      </c>
      <c r="EM144" s="1">
        <f>ROUND(CC144/((BW144*(1+属性投放!$E$10)+属性投放!$F$10*EB144)*(1+属性投放!$G$10)*(1+属性投放!$H$10)),1)</f>
        <v>5.6</v>
      </c>
      <c r="EN144" s="1">
        <f>ROUND(CP144/((BW144*(1+属性投放!$E$10)+属性投放!$F$10*EB144)*(1+属性投放!$G$10)*(1+属性投放!$H$10)),1)</f>
        <v>5.6</v>
      </c>
      <c r="EO144" s="1">
        <f>ROUND(DC144/((BW144*(1+属性投放!$E$10)+属性投放!$F$10*EB144)*(1+属性投放!$G$10)*(1+属性投放!$H$10)),1)</f>
        <v>6.5</v>
      </c>
      <c r="EP144" s="1">
        <f>ROUND(DP144/((BW144*(1+属性投放!$E$10)+属性投放!$F$10*EB144)*(1+属性投放!$G$10)*(1+属性投放!$H$10)),1)</f>
        <v>14.1</v>
      </c>
    </row>
    <row r="145" spans="2:146">
      <c r="B145" s="1">
        <v>142</v>
      </c>
      <c r="C145" s="9">
        <f>ROUND(属性投放!D$4+装备属性!D$4*IF($B145&lt;10,1,ROUNDDOWN($B145,-1))+SUM(属性投放!E$37:E$45)*$B145+VLOOKUP($C$2,一级属性!$E$41:$P$64,COLUMNS(一级属性!$E$41:G$64),0)*($B145+0.25*IF($B145&lt;10,1,ROUNDDOWN($B145,-1)))+VLOOKUP($C$2,宝石属性!$B$43:$M$66,COLUMNS(宝石属性!$B$43:D$66),0)*10*VLOOKUP(ROUNDDOWN($B145,-1),宝石属性!$B$25:$N$41,2,0)*VLOOKUP(ROUNDDOWN($B145,-1),宝石属性!$B$25:$N$41,3,0)+VLOOKUP($C$2,职业被动!$B$6:$M$29,COLUMNS(职业被动!$B$6:D$29),0)*$B145,0)</f>
        <v>7978</v>
      </c>
      <c r="D145" s="9">
        <f>ROUND(属性投放!E$4+装备属性!E$4*IF($B145&lt;10,1,ROUNDDOWN($B145,-1))+SUM(属性投放!F$37:F$38)*$B145+VLOOKUP($C$2,一级属性!$E$67:$P$90,COLUMNS(一级属性!$E$67:H$90),0)*$B145+VLOOKUP($C$2,宝石属性!$B$43:$M$66,COLUMNS(宝石属性!$B$43:E$66),0)*10*VLOOKUP(ROUNDDOWN($B145,-1),宝石属性!$B$25:$N$41,2,0)*VLOOKUP(ROUNDDOWN($B145,-1),宝石属性!$B$25:$N$41,3,0)+VLOOKUP($C$2,职业被动!$B$6:$M$29,COLUMNS(职业被动!$B$6:E$29),0)*$B145,0)</f>
        <v>3478</v>
      </c>
      <c r="E145" s="9">
        <f>ROUND(属性投放!F$4+装备属性!F$4*IF($B145&lt;10,1,ROUNDDOWN($B145,-1))+SUM(属性投放!G$37:G$38)*$B145+VLOOKUP($C$2,一级属性!$E$67:$P$90,COLUMNS(一级属性!$E$67:I$90),0)*$B145+VLOOKUP($C$2,宝石属性!$B$43:$M$66,COLUMNS(宝石属性!$B$43:F$66),0)*10*VLOOKUP(ROUNDDOWN($B145,-1),宝石属性!$B$25:$N$41,2,0)*VLOOKUP(ROUNDDOWN($B145,-1),宝石属性!$B$25:$N$41,3,0)+VLOOKUP($C$2,职业被动!$B$6:$M$29,COLUMNS(职业被动!$B$6:F$29),0)*$B145,0)</f>
        <v>2757</v>
      </c>
      <c r="F145" s="9">
        <f>ROUND(属性投放!G$4+装备属性!G$4*IF($B145&lt;10,1,ROUNDDOWN($B145,-1))+SUM(属性投放!H$37:H$38)*$B145+VLOOKUP($C$2,一级属性!$E$67:$P$90,COLUMNS(一级属性!$E$67:J$90),0)*$B145+VLOOKUP($C$2,宝石属性!$B$43:$M$66,COLUMNS(宝石属性!$B$43:G$66),0)*10*VLOOKUP(ROUNDDOWN($B145,-1),宝石属性!$B$25:$N$41,2,0)*VLOOKUP(ROUNDDOWN($B145,-1),宝石属性!$B$25:$N$41,3,0)+VLOOKUP($C$2,职业被动!$B$6:$M$29,COLUMNS(职业被动!$B$6:G$29),0)*$B145,0)</f>
        <v>1460</v>
      </c>
      <c r="G145" s="9">
        <f>ROUND(属性投放!H$4+装备属性!H$4*IF($B145&lt;10,1,ROUNDDOWN($B145,-1))+SUM(属性投放!I$37:I$38)*$B145+VLOOKUP($C$2,一级属性!$E$67:$P$90,COLUMNS(一级属性!$E$67:K$90),0)*$B145+VLOOKUP($C$2,宝石属性!$B$43:$M$66,COLUMNS(宝石属性!$B$43:H$66),0)*10*VLOOKUP(ROUNDDOWN($B145,-1),宝石属性!$B$25:$N$41,2,0)*VLOOKUP(ROUNDDOWN($B145,-1),宝石属性!$B$25:$N$41,3,0)+VLOOKUP($C$2,职业被动!$B$6:$M$29,COLUMNS(职业被动!$B$6:H$29),0)*$B145,0)</f>
        <v>938</v>
      </c>
      <c r="H145" s="9">
        <f>ROUND(属性投放!I$4+装备属性!I$4*IF($B145&lt;10,1,ROUNDDOWN($B145,-1))+SUM(属性投放!J$37:J$38)*$B145+VLOOKUP($C$2,一级属性!$E$67:$P$90,COLUMNS(一级属性!$E$67:L$90),0)*$B145+VLOOKUP($C$2,宝石属性!$B$43:$M$66,COLUMNS(宝石属性!$B$43:I$66),0)*10*VLOOKUP(ROUNDDOWN($B145,-1),宝石属性!$B$25:$N$41,2,0)*VLOOKUP(ROUNDDOWN($B145,-1),宝石属性!$B$25:$N$41,3,0)+VLOOKUP($C$2,职业被动!$B$6:$M$29,COLUMNS(职业被动!$B$6:I$29),0)*$B145,0)</f>
        <v>1516</v>
      </c>
      <c r="I145" s="9">
        <f>ROUND(属性投放!J$4+装备属性!J$4*IF($B145&lt;10,1,ROUNDDOWN($B145,-1))+SUM(属性投放!K$37:K$38)*$B145+VLOOKUP($C$2,一级属性!$E$67:$P$90,COLUMNS(一级属性!$E$67:M$90),0)*$B145+VLOOKUP($C$2,宝石属性!$B$43:$M$66,COLUMNS(宝石属性!$B$43:J$66),0)*10*VLOOKUP(ROUNDDOWN($B145,-1),宝石属性!$B$25:$N$41,2,0)*VLOOKUP(ROUNDDOWN($B145,-1),宝石属性!$B$25:$N$41,3,0)+VLOOKUP($C$2,职业被动!$B$6:$M$29,COLUMNS(职业被动!$B$6:J$29),0)*$B145,0)</f>
        <v>990</v>
      </c>
      <c r="J145" s="9">
        <f>ROUND(属性投放!K$4+装备属性!K$4*IF($B145&lt;10,1,ROUNDDOWN($B145,-1))+SUM(属性投放!L$37:L$38)*$B145+VLOOKUP($C$2,一级属性!$E$67:$P$90,COLUMNS(一级属性!$E$67:N$90),0)*$B145+VLOOKUP($C$2,宝石属性!$B$43:$M$66,COLUMNS(宝石属性!$B$43:K$66),0)*10*VLOOKUP(ROUNDDOWN($B145,-1),宝石属性!$B$25:$N$41,2,0)*VLOOKUP(ROUNDDOWN($B145,-1),宝石属性!$B$25:$N$41,3,0)+VLOOKUP($C$2,职业被动!$B$6:$M$29,COLUMNS(职业被动!$B$6:K$29),0)*$B145,0)</f>
        <v>511</v>
      </c>
      <c r="K145" s="9">
        <f>ROUND(属性投放!L$4+装备属性!L$4*IF($B145&lt;10,1,ROUNDDOWN($B145,-1))+SUM(属性投放!M$37:M$38)*$B145+VLOOKUP($C$2,一级属性!$E$67:$P$90,COLUMNS(一级属性!$E$67:O$90),0)*$B145+VLOOKUP($C$2,宝石属性!$B$43:$M$66,COLUMNS(宝石属性!$B$43:L$66),0)*10*VLOOKUP(ROUNDDOWN($B145,-1),宝石属性!$B$25:$N$41,2,0)*VLOOKUP(ROUNDDOWN($B145,-1),宝石属性!$B$25:$N$41,3,0)+VLOOKUP($C$2,职业被动!$B$6:$M$29,COLUMNS(职业被动!$B$6:L$29),0)*$B145,0)</f>
        <v>43</v>
      </c>
      <c r="L145" s="9">
        <f>ROUND(属性投放!M$4+装备属性!M$4*IF($B145&lt;10,1,ROUNDDOWN($B145,-1))+SUM(属性投放!N$37:N$38)*$B145+VLOOKUP($C$2,一级属性!$E$67:$P$90,COLUMNS(一级属性!$E$67:P$90),0)*$B145+VLOOKUP($C$2,宝石属性!$B$43:$M$66,COLUMNS(宝石属性!$B$43:M$66),0)*10*VLOOKUP(ROUNDDOWN($B145,-1),宝石属性!$B$25:$N$41,2,0)*VLOOKUP(ROUNDDOWN($B145,-1),宝石属性!$B$25:$N$41,3,0)+VLOOKUP($C$2,职业被动!$B$6:$M$29,COLUMNS(职业被动!$B$6:M$29),0)*$B145,0)</f>
        <v>1543</v>
      </c>
      <c r="M145" s="48">
        <f>属性价值和能力评分!$F$9+ROUND(属性价值和能力评分!$F$38*10,0)*B145+ROUND((SUM(装备属性!$W$9:$W$14)+属性价值和能力评分!$F$38*1.25+1.4+2.8)*IF(B145&lt;10,1,ROUNDDOWN(B145,-1)),0)+15*VLOOKUP(ROUNDDOWN(B145,-1),宝石属性!$B$26:$D$41,2,0)*6*VLOOKUP(ROUNDDOWN(B145,-1),宝石属性!$B$26:$D$41,3,0)+(属性价值和能力评分!$F$49*9+属性价值和能力评分!$F$50*2+属性价值和能力评分!$F$53*8/5)*B145</f>
        <v>25901</v>
      </c>
      <c r="O145" s="1">
        <v>142</v>
      </c>
      <c r="P145" s="9">
        <f>ROUND(属性投放!D$4+装备属性!D$4*IF($O145&lt;10,1,ROUNDDOWN($O145,-1))+SUM(属性投放!E$37:E$45)*$O145+VLOOKUP($P$2,一级属性!$E$41:$P$64,COLUMNS(一级属性!$E$41:G$64),0)*($O145+0.25*IF($O145&lt;10,1,ROUNDDOWN($O145,-1)))+VLOOKUP($P$2,宝石属性!$B$43:$M$66,COLUMNS(宝石属性!$B$43:D$66),0)*10*VLOOKUP(ROUNDDOWN($O145,-1),宝石属性!$B$25:$N$41,2,0)*VLOOKUP(ROUNDDOWN($O145,-1),宝石属性!$B$25:$N$41,3,0)+VLOOKUP($P$2,职业被动!$B$6:$M$29,COLUMNS(职业被动!$B$6:D$29),0)*$O145,0)</f>
        <v>9966</v>
      </c>
      <c r="Q145" s="9">
        <f>ROUND(属性投放!E$4+装备属性!E$4*IF($O145&lt;10,1,ROUNDDOWN($O145,-1))+SUM(属性投放!F$37:F$45)*$O145+VLOOKUP($P$2,一级属性!$E$41:$P$64,COLUMNS(一级属性!$E$41:H$64),0)*($O145+0.25*IF($O145&lt;10,1,ROUNDDOWN($O145,-1)))+VLOOKUP($P$2,宝石属性!$B$43:$M$66,COLUMNS(宝石属性!$B$43:E$66),0)*10*VLOOKUP(ROUNDDOWN($O145,-1),宝石属性!$B$25:$N$41,2,0)*VLOOKUP(ROUNDDOWN($O145,-1),宝石属性!$B$25:$N$41,3,0)+VLOOKUP($P$2,职业被动!$B$6:$M$29,COLUMNS(职业被动!$B$6:E$29),0)*$O145,0)</f>
        <v>6133</v>
      </c>
      <c r="R145" s="9">
        <f>ROUND(属性投放!F$4+装备属性!F$4*IF($O145&lt;10,1,ROUNDDOWN($O145,-1))+SUM(属性投放!G$37:G$45)*$O145+VLOOKUP($P$2,一级属性!$E$41:$P$64,COLUMNS(一级属性!$E$41:I$64),0)*($O145+0.25*IF($O145&lt;10,1,ROUNDDOWN($O145,-1)))+VLOOKUP($P$2,宝石属性!$B$43:$M$66,COLUMNS(宝石属性!$B$43:F$66),0)*10*VLOOKUP(ROUNDDOWN($O145,-1),宝石属性!$B$25:$N$41,2,0)*VLOOKUP(ROUNDDOWN($O145,-1),宝石属性!$B$25:$N$41,3,0)+VLOOKUP($P$2,职业被动!$B$6:$M$29,COLUMNS(职业被动!$B$6:F$29),0)*$O145,0)</f>
        <v>1532</v>
      </c>
      <c r="S145" s="9">
        <f>ROUND(属性投放!G$4+装备属性!G$4*IF($O145&lt;10,1,ROUNDDOWN($O145,-1))+SUM(属性投放!H$37:H$45)*$O145+VLOOKUP($P$2,一级属性!$E$41:$P$64,COLUMNS(一级属性!$E$41:J$64),0)*($O145+0.25*IF($O145&lt;10,1,ROUNDDOWN($O145,-1)))+VLOOKUP($P$2,宝石属性!$B$43:$M$66,COLUMNS(宝石属性!$B$43:G$66),0)*10*VLOOKUP(ROUNDDOWN($O145,-1),宝石属性!$B$25:$N$41,2,0)*VLOOKUP(ROUNDDOWN($O145,-1),宝石属性!$B$25:$N$41,3,0)+VLOOKUP($P$2,职业被动!$B$6:$M$29,COLUMNS(职业被动!$B$6:G$29),0)*$O145,0)</f>
        <v>1318</v>
      </c>
      <c r="T145" s="9">
        <f>ROUND(属性投放!H$4+装备属性!H$4*IF($O145&lt;10,1,ROUNDDOWN($O145,-1))+SUM(属性投放!I$37:I$45)*$O145+VLOOKUP($P$2,一级属性!$E$41:$P$64,COLUMNS(一级属性!$E$41:K$64),0)*($O145+0.25*IF($O145&lt;10,1,ROUNDDOWN($O145,-1)))+VLOOKUP($P$2,宝石属性!$B$43:$M$66,COLUMNS(宝石属性!$B$43:H$66),0)*10*VLOOKUP(ROUNDDOWN($O145,-1),宝石属性!$B$25:$N$41,2,0)*VLOOKUP(ROUNDDOWN($O145,-1),宝石属性!$B$25:$N$41,3,0)+VLOOKUP($P$2,职业被动!$B$6:$M$29,COLUMNS(职业被动!$B$6:H$29),0)*$O145,0)</f>
        <v>1611</v>
      </c>
      <c r="U145" s="9">
        <f>ROUND(属性投放!I$4+装备属性!I$4*IF($O145&lt;10,1,ROUNDDOWN($O145,-1))+SUM(属性投放!J$37:J$45)*$O145+VLOOKUP($P$2,一级属性!$E$41:$P$64,COLUMNS(一级属性!$E$41:L$64),0)*($O145+0.25*IF($O145&lt;10,1,ROUNDDOWN($O145,-1)))+VLOOKUP($P$2,宝石属性!$B$43:$M$66,COLUMNS(宝石属性!$B$43:I$66),0)*10*VLOOKUP(ROUNDDOWN($O145,-1),宝石属性!$B$25:$N$41,2,0)*VLOOKUP(ROUNDDOWN($O145,-1),宝石属性!$B$25:$N$41,3,0)+VLOOKUP($P$2,职业被动!$B$6:$M$29,COLUMNS(职业被动!$B$6:I$29),0)*$O145,0)</f>
        <v>1621</v>
      </c>
      <c r="V145" s="9">
        <f>ROUND(属性投放!J$4+装备属性!J$4*IF($O145&lt;10,1,ROUNDDOWN($O145,-1))+SUM(属性投放!K$37:K$45)*$O145+VLOOKUP($P$2,一级属性!$E$41:$P$64,COLUMNS(一级属性!$E$41:M$64),0)*($O145+0.25*IF($O145&lt;10,1,ROUNDDOWN($O145,-1)))+VLOOKUP($P$2,宝石属性!$B$43:$M$66,COLUMNS(宝石属性!$B$43:J$66),0)*10*VLOOKUP(ROUNDDOWN($O145,-1),宝石属性!$B$25:$N$41,2,0)*VLOOKUP(ROUNDDOWN($O145,-1),宝石属性!$B$25:$N$41,3,0)+VLOOKUP($P$2,职业被动!$B$6:$M$29,COLUMNS(职业被动!$B$6:J$29),0)*$O145,0)</f>
        <v>1113</v>
      </c>
      <c r="W145" s="9">
        <f>ROUND(属性投放!K$4+装备属性!K$4*IF($O145&lt;10,1,ROUNDDOWN($O145,-1))+SUM(属性投放!L$37:L$45)*$O145+VLOOKUP($P$2,一级属性!$E$41:$P$64,COLUMNS(一级属性!$E$41:N$64),0)*($O145+0.25*IF($O145&lt;10,1,ROUNDDOWN($O145,-1)))+VLOOKUP($P$2,宝石属性!$B$43:$M$66,COLUMNS(宝石属性!$B$43:K$66),0)*10*VLOOKUP(ROUNDDOWN($O145,-1),宝石属性!$B$25:$N$41,2,0)*VLOOKUP(ROUNDDOWN($O145,-1),宝石属性!$B$25:$N$41,3,0)+VLOOKUP($P$2,职业被动!$B$6:$M$29,COLUMNS(职业被动!$B$6:K$29),0)*$O145,0)</f>
        <v>671</v>
      </c>
      <c r="X145" s="9">
        <f>ROUND(属性投放!L$4+装备属性!L$4*IF($O145&lt;10,1,ROUNDDOWN($O145,-1))+SUM(属性投放!M$37:M$45)*$O145+VLOOKUP($P$2,一级属性!$E$41:$P$64,COLUMNS(一级属性!$E$41:O$64),0)*($O145+0.25*IF($O145&lt;10,1,ROUNDDOWN($O145,-1)))+VLOOKUP($P$2,宝石属性!$B$43:$M$66,COLUMNS(宝石属性!$B$43:L$66),0)*10*VLOOKUP(ROUNDDOWN($O145,-1),宝石属性!$B$25:$N$41,2,0)*VLOOKUP(ROUNDDOWN($O145,-1),宝石属性!$B$25:$N$41,3,0)+VLOOKUP($P$2,职业被动!$B$6:$M$29,COLUMNS(职业被动!$B$6:L$29),0)*$O145,0)</f>
        <v>43</v>
      </c>
      <c r="Y145" s="9">
        <f>ROUND(属性投放!M$4+装备属性!M$4*IF($O145&lt;10,1,ROUNDDOWN($O145,-1))+SUM(属性投放!N$37:N$45)*$O145+VLOOKUP($P$2,一级属性!$E$41:$P$64,COLUMNS(一级属性!$E$41:P$64),0)*($O145+0.25*IF($O145&lt;10,1,ROUNDDOWN($O145,-1)))+VLOOKUP($P$2,宝石属性!$B$43:$M$66,COLUMNS(宝石属性!$B$43:M$66),0)*10*VLOOKUP(ROUNDDOWN($O145,-1),宝石属性!$B$25:$N$41,2,0)*VLOOKUP(ROUNDDOWN($O145,-1),宝石属性!$B$25:$N$41,3,0)+VLOOKUP($P$2,职业被动!$B$6:$M$29,COLUMNS(职业被动!$B$6:M$29),0)*$O145,0)</f>
        <v>1543</v>
      </c>
      <c r="Z145" s="48">
        <f>属性价值和能力评分!$F$9+ROUND(属性价值和能力评分!$F$38*10,0)*O145+ROUND((SUM(装备属性!$W$9:$W$14)+属性价值和能力评分!$F$38*1.25+1.4+2.8)*IF(O145&lt;10,1,ROUNDDOWN(O145,-1)),0)+15*VLOOKUP(ROUNDDOWN(O145,-1),宝石属性!$B$26:$D$41,2,0)*6*VLOOKUP(ROUNDDOWN(O145,-1),宝石属性!$B$26:$D$41,3,0)+(属性价值和能力评分!$F$49*9+属性价值和能力评分!$F$50*2+属性价值和能力评分!$F$53*8/5)*O145</f>
        <v>25901</v>
      </c>
      <c r="AB145" s="1">
        <v>142</v>
      </c>
      <c r="AC145" s="9">
        <f>ROUND(属性投放!D$4+装备属性!D$4*IF($AB145&lt;10,1,ROUNDDOWN($AB145,-1))+SUM(属性投放!E$37:E$45)*$AB145+VLOOKUP($AC$2,一级属性!$E$41:$P$64,COLUMNS(一级属性!$E$41:G$64),0)*($AB145+0.25*IF($AB145&lt;10,1,ROUNDDOWN($AB145,-1)))+VLOOKUP($AC$2,宝石属性!$B$43:$M$66,COLUMNS(宝石属性!$B$43:D$66),0)*10*VLOOKUP(ROUNDDOWN($AB145,-1),宝石属性!$B$25:$N$41,2,0)*VLOOKUP(ROUNDDOWN($AB145,-1),宝石属性!$B$25:$N$41,3,0)+VLOOKUP($AC$2,职业被动!$B$6:$M$29,COLUMNS(职业被动!$B$6:D$29),0)*$AB145,0)</f>
        <v>8972</v>
      </c>
      <c r="AD145" s="9">
        <f>ROUND(属性投放!E$4+装备属性!E$4*IF($AB145&lt;10,1,ROUNDDOWN($AB145,-1))+SUM(属性投放!F$37:F$45)*$AB145+VLOOKUP($AC$2,一级属性!$E$41:$P$64,COLUMNS(一级属性!$E$41:H$64),0)*($AB145+0.25*IF($AB145&lt;10,1,ROUNDDOWN($AB145,-1)))+VLOOKUP($AC$2,宝石属性!$B$43:$M$66,COLUMNS(宝石属性!$B$43:E$66),0)*10*VLOOKUP(ROUNDDOWN($AB145,-1),宝石属性!$B$25:$N$41,2,0)*VLOOKUP(ROUNDDOWN($AB145,-1),宝石属性!$B$25:$N$41,3,0)+VLOOKUP($AC$2,职业被动!$B$6:$M$29,COLUMNS(职业被动!$B$6:E$29),0)*$AB145,0)</f>
        <v>3478</v>
      </c>
      <c r="AE145" s="9">
        <f>ROUND(属性投放!F$4+装备属性!F$4*IF($AB145&lt;10,1,ROUNDDOWN($AB145,-1))+SUM(属性投放!G$37:G$45)*$AB145+VLOOKUP($AC$2,一级属性!$E$41:$P$64,COLUMNS(一级属性!$E$41:I$64),0)*($AB145+0.25*IF($AB145&lt;10,1,ROUNDDOWN($AB145,-1)))+VLOOKUP($AC$2,宝石属性!$B$43:$M$66,COLUMNS(宝石属性!$B$43:F$66),0)*10*VLOOKUP(ROUNDDOWN($AB145,-1),宝石属性!$B$25:$N$41,2,0)*VLOOKUP(ROUNDDOWN($AB145,-1),宝石属性!$B$25:$N$41,3,0)+VLOOKUP($AC$2,职业被动!$B$6:$M$29,COLUMNS(职业被动!$B$6:F$29),0)*$AB145,0)</f>
        <v>2400</v>
      </c>
      <c r="AF145" s="9">
        <f>ROUND(属性投放!G$4+装备属性!G$4*IF($AB145&lt;10,1,ROUNDDOWN($AB145,-1))+SUM(属性投放!H$37:H$45)*$AB145+VLOOKUP($AC$2,一级属性!$E$41:$P$64,COLUMNS(一级属性!$E$41:J$64),0)*($AB145+0.25*IF($AB145&lt;10,1,ROUNDDOWN($AB145,-1)))+VLOOKUP($AC$2,宝石属性!$B$43:$M$66,COLUMNS(宝石属性!$B$43:G$66),0)*10*VLOOKUP(ROUNDDOWN($AB145,-1),宝石属性!$B$25:$N$41,2,0)*VLOOKUP(ROUNDDOWN($AB145,-1),宝石属性!$B$25:$N$41,3,0)+VLOOKUP($AC$2,职业被动!$B$6:$M$29,COLUMNS(职业被动!$B$6:G$29),0)*$AB145,0)</f>
        <v>1602</v>
      </c>
      <c r="AG145" s="9">
        <f>ROUND(属性投放!H$4+装备属性!H$4*IF($AB145&lt;10,1,ROUNDDOWN($AB145,-1))+SUM(属性投放!I$37:I$45)*$AB145+VLOOKUP($AC$2,一级属性!$E$41:$P$64,COLUMNS(一级属性!$E$41:K$64),0)*($AB145+0.25*IF($AB145&lt;10,1,ROUNDDOWN($AB145,-1)))+VLOOKUP($AC$2,宝石属性!$B$43:$M$66,COLUMNS(宝石属性!$B$43:H$66),0)*10*VLOOKUP(ROUNDDOWN($AB145,-1),宝石属性!$B$25:$N$41,2,0)*VLOOKUP(ROUNDDOWN($AB145,-1),宝石属性!$B$25:$N$41,3,0)+VLOOKUP($AC$2,职业被动!$B$6:$M$29,COLUMNS(职业被动!$B$6:H$29),0)*$AB145,0)</f>
        <v>938</v>
      </c>
      <c r="AH145" s="9">
        <f>ROUND(属性投放!I$4+装备属性!I$4*IF($AB145&lt;10,1,ROUNDDOWN($AB145,-1))+SUM(属性投放!J$37:J$45)*$AB145+VLOOKUP($AC$2,一级属性!$E$41:$P$64,COLUMNS(一级属性!$E$41:L$64),0)*($AB145+0.25*IF($AB145&lt;10,1,ROUNDDOWN($AB145,-1)))+VLOOKUP($AC$2,宝石属性!$B$43:$M$66,COLUMNS(宝石属性!$B$43:I$66),0)*10*VLOOKUP(ROUNDDOWN($AB145,-1),宝石属性!$B$25:$N$41,2,0)*VLOOKUP(ROUNDDOWN($AB145,-1),宝石属性!$B$25:$N$41,3,0)+VLOOKUP($AC$2,职业被动!$B$6:$M$29,COLUMNS(职业被动!$B$6:I$29),0)*$AB145,0)</f>
        <v>1514</v>
      </c>
      <c r="AI145" s="9">
        <f>ROUND(属性投放!J$4+装备属性!J$4*IF($AB145&lt;10,1,ROUNDDOWN($AB145,-1))+SUM(属性投放!K$37:K$45)*$AB145+VLOOKUP($AC$2,一级属性!$E$41:$P$64,COLUMNS(一级属性!$E$41:M$64),0)*($AB145+0.25*IF($AB145&lt;10,1,ROUNDDOWN($AB145,-1)))+VLOOKUP($AC$2,宝石属性!$B$43:$M$66,COLUMNS(宝石属性!$B$43:J$66),0)*10*VLOOKUP(ROUNDDOWN($AB145,-1),宝石属性!$B$25:$N$41,2,0)*VLOOKUP(ROUNDDOWN($AB145,-1),宝石属性!$B$25:$N$41,3,0)+VLOOKUP($AC$2,职业被动!$B$6:$M$29,COLUMNS(职业被动!$B$6:J$29),0)*$AB145,0)</f>
        <v>989</v>
      </c>
      <c r="AJ145" s="9">
        <f>ROUND(属性投放!K$4+装备属性!K$4*IF($AB145&lt;10,1,ROUNDDOWN($AB145,-1))+SUM(属性投放!L$37:L$45)*$AB145+VLOOKUP($AC$2,一级属性!$E$41:$P$64,COLUMNS(一级属性!$E$41:N$64),0)*($AB145+0.25*IF($AB145&lt;10,1,ROUNDDOWN($AB145,-1)))+VLOOKUP($AC$2,宝石属性!$B$43:$M$66,COLUMNS(宝石属性!$B$43:K$66),0)*10*VLOOKUP(ROUNDDOWN($AB145,-1),宝石属性!$B$25:$N$41,2,0)*VLOOKUP(ROUNDDOWN($AB145,-1),宝石属性!$B$25:$N$41,3,0)+VLOOKUP($AC$2,职业被动!$B$6:$M$29,COLUMNS(职业被动!$B$6:K$29),0)*$AB145,0)</f>
        <v>511</v>
      </c>
      <c r="AK145" s="9">
        <f>ROUND(属性投放!L$4+装备属性!L$4*IF($AB145&lt;10,1,ROUNDDOWN($AB145,-1))+SUM(属性投放!M$37:M$45)*$AB145+VLOOKUP($AC$2,一级属性!$E$41:$P$64,COLUMNS(一级属性!$E$41:O$64),0)*($AB145+0.25*IF($AB145&lt;10,1,ROUNDDOWN($AB145,-1)))+VLOOKUP($AC$2,宝石属性!$B$43:$M$66,COLUMNS(宝石属性!$B$43:L$66),0)*10*VLOOKUP(ROUNDDOWN($AB145,-1),宝石属性!$B$25:$N$41,2,0)*VLOOKUP(ROUNDDOWN($AB145,-1),宝石属性!$B$25:$N$41,3,0)+VLOOKUP($AC$2,职业被动!$B$6:$M$29,COLUMNS(职业被动!$B$6:L$29),0)*$AB145,0)</f>
        <v>43</v>
      </c>
      <c r="AL145" s="9">
        <f>ROUND(属性投放!M$4+装备属性!M$4*IF($AB145&lt;10,1,ROUNDDOWN($AB145,-1))+SUM(属性投放!N$37:N$45)*$AB145+VLOOKUP($AC$2,一级属性!$E$41:$P$64,COLUMNS(一级属性!$E$41:P$64),0)*($AB145+0.25*IF($AB145&lt;10,1,ROUNDDOWN($AB145,-1)))+VLOOKUP($AC$2,宝石属性!$B$43:$M$66,COLUMNS(宝石属性!$B$43:M$66),0)*10*VLOOKUP(ROUNDDOWN($AB145,-1),宝石属性!$B$25:$N$41,2,0)*VLOOKUP(ROUNDDOWN($AB145,-1),宝石属性!$B$25:$N$41,3,0)+VLOOKUP($AC$2,职业被动!$B$6:$M$29,COLUMNS(职业被动!$B$6:M$29),0)*$AB145,0)</f>
        <v>1543</v>
      </c>
      <c r="AM145" s="48">
        <f>属性价值和能力评分!$F$9+ROUND(属性价值和能力评分!$F$38*10,0)*AB145+ROUND((SUM(装备属性!$W$9:$W$14)+属性价值和能力评分!$F$38*1.25+1.4+2.8)*IF(AB145&lt;10,1,ROUNDDOWN(AB145,-1)),0)+15*VLOOKUP(ROUNDDOWN(AB145,-1),宝石属性!$B$26:$D$41,2,0)*6*VLOOKUP(ROUNDDOWN(AB145,-1),宝石属性!$B$26:$D$41,3,0)+(属性价值和能力评分!$F$49*9+属性价值和能力评分!$F$50*2+属性价值和能力评分!$F$53*8/5)*AB145</f>
        <v>25901</v>
      </c>
      <c r="AO145" s="1">
        <v>142</v>
      </c>
      <c r="AP145" s="9">
        <f>ROUND(属性投放!D$4+装备属性!D$4*IF($AO145&lt;10,1,ROUNDDOWN($AO145,-1))+SUM(属性投放!E$37:E$45)*$AO145+VLOOKUP($AP$2,一级属性!$E$41:$P$64,COLUMNS(一级属性!$E$41:G$64),0)*($AO145+0.25*IF($AO145&lt;10,1,ROUNDDOWN($AO145,-1)))+VLOOKUP($AP$2,宝石属性!$B$43:$M$66,COLUMNS(宝石属性!$B$43:D$66),0)*10*VLOOKUP(ROUNDDOWN($AO145,-1),宝石属性!$B$25:$N$41,2,0)*VLOOKUP(ROUNDDOWN($AO145,-1),宝石属性!$B$25:$N$41,3,0)+VLOOKUP($AP$2,职业被动!$B$6:$M$29,COLUMNS(职业被动!$B$6:D$29),0)*$AO145,0)</f>
        <v>8972</v>
      </c>
      <c r="AQ145" s="9">
        <f>ROUND(属性投放!E$4+装备属性!E$4*IF($AO145&lt;10,1,ROUNDDOWN($AO145,-1))+SUM(属性投放!F$37:F$45)*$AO145+VLOOKUP($AP$2,一级属性!$E$41:$P$64,COLUMNS(一级属性!$E$41:H$64),0)*($AO145+0.25*IF($AO145&lt;10,1,ROUNDDOWN($AO145,-1)))+VLOOKUP($AP$2,宝石属性!$B$43:$M$66,COLUMNS(宝石属性!$B$43:E$66),0)*10*VLOOKUP(ROUNDDOWN($AO145,-1),宝石属性!$B$25:$N$41,2,0)*VLOOKUP(ROUNDDOWN($AO145,-1),宝石属性!$B$25:$N$41,3,0)+VLOOKUP($AP$2,职业被动!$B$6:$M$29,COLUMNS(职业被动!$B$6:E$29),0)*$AO145,0)</f>
        <v>6133</v>
      </c>
      <c r="AR145" s="9">
        <f>ROUND(属性投放!F$4+装备属性!F$4*IF($AO145&lt;10,1,ROUNDDOWN($AO145,-1))+SUM(属性投放!G$37:G$45)*$AO145+VLOOKUP($AP$2,一级属性!$E$41:$P$64,COLUMNS(一级属性!$E$41:I$64),0)*($AO145+0.25*IF($AO145&lt;10,1,ROUNDDOWN($AO145,-1)))+VLOOKUP($AP$2,宝石属性!$B$43:$M$66,COLUMNS(宝石属性!$B$43:F$66),0)*10*VLOOKUP(ROUNDDOWN($AO145,-1),宝石属性!$B$25:$N$41,2,0)*VLOOKUP(ROUNDDOWN($AO145,-1),宝石属性!$B$25:$N$41,3,0)+VLOOKUP($AP$2,职业被动!$B$6:$M$29,COLUMNS(职业被动!$B$6:F$29),0)*$AO145,0)</f>
        <v>1532</v>
      </c>
      <c r="AS145" s="9">
        <f>ROUND(属性投放!G$4+装备属性!G$4*IF($AO145&lt;10,1,ROUNDDOWN($AO145,-1))+SUM(属性投放!H$37:H$45)*$AO145+VLOOKUP($AP$2,一级属性!$E$41:$P$64,COLUMNS(一级属性!$E$41:J$64),0)*($AO145+0.25*IF($AO145&lt;10,1,ROUNDDOWN($AO145,-1)))+VLOOKUP($AP$2,宝石属性!$B$43:$M$66,COLUMNS(宝石属性!$B$43:G$66),0)*10*VLOOKUP(ROUNDDOWN($AO145,-1),宝石属性!$B$25:$N$41,2,0)*VLOOKUP(ROUNDDOWN($AO145,-1),宝石属性!$B$25:$N$41,3,0)+VLOOKUP($AP$2,职业被动!$B$6:$M$29,COLUMNS(职业被动!$B$6:G$29),0)*$AO145,0)</f>
        <v>1318</v>
      </c>
      <c r="AT145" s="9">
        <f>ROUND(属性投放!H$4+装备属性!H$4*IF($AO145&lt;10,1,ROUNDDOWN($AO145,-1))+SUM(属性投放!I$37:I$45)*$AO145+VLOOKUP($AP$2,一级属性!$E$41:$P$64,COLUMNS(一级属性!$E$41:K$64),0)*($AO145+0.25*IF($AO145&lt;10,1,ROUNDDOWN($AO145,-1)))+VLOOKUP($AP$2,宝石属性!$B$43:$M$66,COLUMNS(宝石属性!$B$43:H$66),0)*10*VLOOKUP(ROUNDDOWN($AO145,-1),宝石属性!$B$25:$N$41,2,0)*VLOOKUP(ROUNDDOWN($AO145,-1),宝石属性!$B$25:$N$41,3,0)+VLOOKUP($AP$2,职业被动!$B$6:$M$29,COLUMNS(职业被动!$B$6:H$29),0)*$AO145,0)</f>
        <v>1469</v>
      </c>
      <c r="AU145" s="9">
        <f>ROUND(属性投放!I$4+装备属性!I$4*IF($AO145&lt;10,1,ROUNDDOWN($AO145,-1))+SUM(属性投放!J$37:J$45)*$AO145+VLOOKUP($AP$2,一级属性!$E$41:$P$64,COLUMNS(一级属性!$E$41:L$64),0)*($AO145+0.25*IF($AO145&lt;10,1,ROUNDDOWN($AO145,-1)))+VLOOKUP($AP$2,宝石属性!$B$43:$M$66,COLUMNS(宝石属性!$B$43:I$66),0)*10*VLOOKUP(ROUNDDOWN($AO145,-1),宝石属性!$B$25:$N$41,2,0)*VLOOKUP(ROUNDDOWN($AO145,-1),宝石属性!$B$25:$N$41,3,0)+VLOOKUP($AP$2,职业被动!$B$6:$M$29,COLUMNS(职业被动!$B$6:I$29),0)*$AO145,0)</f>
        <v>1621</v>
      </c>
      <c r="AV145" s="9">
        <f>ROUND(属性投放!J$4+装备属性!J$4*IF($AO145&lt;10,1,ROUNDDOWN($AO145,-1))+SUM(属性投放!K$37:K$45)*$AO145+VLOOKUP($AP$2,一级属性!$E$41:$P$64,COLUMNS(一级属性!$E$41:M$64),0)*($AO145+0.25*IF($AO145&lt;10,1,ROUNDDOWN($AO145,-1)))+VLOOKUP($AP$2,宝石属性!$B$43:$M$66,COLUMNS(宝石属性!$B$43:J$66),0)*10*VLOOKUP(ROUNDDOWN($AO145,-1),宝石属性!$B$25:$N$41,2,0)*VLOOKUP(ROUNDDOWN($AO145,-1),宝石属性!$B$25:$N$41,3,0)+VLOOKUP($AP$2,职业被动!$B$6:$M$29,COLUMNS(职业被动!$B$6:J$29),0)*$AO145,0)</f>
        <v>1113</v>
      </c>
      <c r="AW145" s="9">
        <f>ROUND(属性投放!K$4+装备属性!K$4*IF($AO145&lt;10,1,ROUNDDOWN($AO145,-1))+SUM(属性投放!L$37:L$45)*$AO145+VLOOKUP($AP$2,一级属性!$E$41:$P$64,COLUMNS(一级属性!$E$41:N$64),0)*($AO145+0.25*IF($AO145&lt;10,1,ROUNDDOWN($AO145,-1)))+VLOOKUP($AP$2,宝石属性!$B$43:$M$66,COLUMNS(宝石属性!$B$43:K$66),0)*10*VLOOKUP(ROUNDDOWN($AO145,-1),宝石属性!$B$25:$N$41,2,0)*VLOOKUP(ROUNDDOWN($AO145,-1),宝石属性!$B$25:$N$41,3,0)+VLOOKUP($AP$2,职业被动!$B$6:$M$29,COLUMNS(职业被动!$B$6:K$29),0)*$AO145,0)</f>
        <v>511</v>
      </c>
      <c r="AX145" s="9">
        <f>ROUND(属性投放!L$4+装备属性!L$4*IF($AO145&lt;10,1,ROUNDDOWN($AO145,-1))+SUM(属性投放!M$37:M$45)*$AO145+VLOOKUP($AP$2,一级属性!$E$41:$P$64,COLUMNS(一级属性!$E$41:O$64),0)*($AO145+0.25*IF($AO145&lt;10,1,ROUNDDOWN($AO145,-1)))+VLOOKUP($AP$2,宝石属性!$B$43:$M$66,COLUMNS(宝石属性!$B$43:L$66),0)*10*VLOOKUP(ROUNDDOWN($AO145,-1),宝石属性!$B$25:$N$41,2,0)*VLOOKUP(ROUNDDOWN($AO145,-1),宝石属性!$B$25:$N$41,3,0)+VLOOKUP($AP$2,职业被动!$B$6:$M$29,COLUMNS(职业被动!$B$6:L$29),0)*$AO145,0)</f>
        <v>1523</v>
      </c>
      <c r="AY145" s="9">
        <f>ROUND(属性投放!M$4+装备属性!M$4*IF($AO145&lt;10,1,ROUNDDOWN($AO145,-1))+SUM(属性投放!N$37:N$45)*$AO145+VLOOKUP($AP$2,一级属性!$E$41:$P$64,COLUMNS(一级属性!$E$41:P$64),0)*($AO145+0.25*IF($AO145&lt;10,1,ROUNDDOWN($AO145,-1)))+VLOOKUP($AP$2,宝石属性!$B$43:$M$66,COLUMNS(宝石属性!$B$43:M$66),0)*10*VLOOKUP(ROUNDDOWN($AO145,-1),宝石属性!$B$25:$N$41,2,0)*VLOOKUP(ROUNDDOWN($AO145,-1),宝石属性!$B$25:$N$41,3,0)+VLOOKUP($AP$2,职业被动!$B$6:$M$29,COLUMNS(职业被动!$B$6:M$29),0)*$AO145,0)</f>
        <v>1543</v>
      </c>
      <c r="AZ145" s="48">
        <f>属性价值和能力评分!$F$9+ROUND(属性价值和能力评分!$F$38*10,0)*AO145+ROUND((SUM(装备属性!$W$9:$W$14)+属性价值和能力评分!$F$38*1.25+1.4+2.8)*IF(AO145&lt;10,1,ROUNDDOWN(AO145,-1)),0)+15*VLOOKUP(ROUNDDOWN(AO145,-1),宝石属性!$B$26:$D$41,2,0)*6*VLOOKUP(ROUNDDOWN(AO145,-1),宝石属性!$B$26:$D$41,3,0)+(属性价值和能力评分!$F$49*9+属性价值和能力评分!$F$50*2+属性价值和能力评分!$F$53*8/5)*AO145</f>
        <v>25901</v>
      </c>
      <c r="BB145" s="1">
        <v>142</v>
      </c>
      <c r="BC145" s="9">
        <f>ROUND(属性投放!D$4+装备属性!D$4*IF($BB145&lt;10,1,ROUNDDOWN($BB145,-1))+SUM(属性投放!E$37:E$45)*$BB145+VLOOKUP($BC$2,一级属性!$E$41:$P$64,COLUMNS(一级属性!$E$41:G$64),0)*($BB145+0.25*IF($BB145&lt;10,1,ROUNDDOWN($BB145,-1)))+VLOOKUP($BC$2,宝石属性!$B$43:$M$66,COLUMNS(宝石属性!$B$43:D$66),0)*10*VLOOKUP(ROUNDDOWN($BB145,-1),宝石属性!$B$25:$N$41,2,0)*VLOOKUP(ROUNDDOWN($BB145,-1),宝石属性!$B$25:$N$41,3,0)+VLOOKUP($BC$2,职业被动!$B$6:$M$29,COLUMNS(职业被动!$B$6:D$29),0)*$BB145,0)</f>
        <v>7978</v>
      </c>
      <c r="BD145" s="9">
        <f>ROUND(属性投放!E$4+装备属性!E$4*IF($BB145&lt;10,1,ROUNDDOWN($BB145,-1))+SUM(属性投放!F$37:F$45)*$BB145+VLOOKUP($BC$2,一级属性!$E$41:$P$64,COLUMNS(一级属性!$E$41:H$64),0)*($BB145+0.25*IF($BB145&lt;10,1,ROUNDDOWN($BB145,-1)))+VLOOKUP($BC$2,宝石属性!$B$43:$M$66,COLUMNS(宝石属性!$B$43:E$66),0)*10*VLOOKUP(ROUNDDOWN($BB145,-1),宝石属性!$B$25:$N$41,2,0)*VLOOKUP(ROUNDDOWN($BB145,-1),宝石属性!$B$25:$N$41,3,0)+VLOOKUP($BC$2,职业被动!$B$6:$M$29,COLUMNS(职业被动!$B$6:E$29),0)*$BB145,0)</f>
        <v>7018</v>
      </c>
      <c r="BE145" s="9">
        <f>ROUND(属性投放!F$4+装备属性!F$4*IF($BB145&lt;10,1,ROUNDDOWN($BB145,-1))+SUM(属性投放!G$37:G$45)*$BB145+VLOOKUP($BC$2,一级属性!$E$41:$P$64,COLUMNS(一级属性!$E$41:I$64),0)*($BB145+0.25*IF($BB145&lt;10,1,ROUNDDOWN($BB145,-1)))+VLOOKUP($BC$2,宝石属性!$B$43:$M$66,COLUMNS(宝石属性!$B$43:F$66),0)*10*VLOOKUP(ROUNDDOWN($BB145,-1),宝石属性!$B$25:$N$41,2,0)*VLOOKUP(ROUNDDOWN($BB145,-1),宝石属性!$B$25:$N$41,3,0)+VLOOKUP($BC$2,职业被动!$B$6:$M$29,COLUMNS(职业被动!$B$6:F$29),0)*$BB145,0)</f>
        <v>1532</v>
      </c>
      <c r="BF145" s="9">
        <f>ROUND(属性投放!G$4+装备属性!G$4*IF($BB145&lt;10,1,ROUNDDOWN($BB145,-1))+SUM(属性投放!H$37:H$45)*$BB145+VLOOKUP($BC$2,一级属性!$E$41:$P$64,COLUMNS(一级属性!$E$41:J$64),0)*($BB145+0.25*IF($BB145&lt;10,1,ROUNDDOWN($BB145,-1)))+VLOOKUP($BC$2,宝石属性!$B$43:$M$66,COLUMNS(宝石属性!$B$43:G$66),0)*10*VLOOKUP(ROUNDDOWN($BB145,-1),宝石属性!$B$25:$N$41,2,0)*VLOOKUP(ROUNDDOWN($BB145,-1),宝石属性!$B$25:$N$41,3,0)+VLOOKUP($BC$2,职业被动!$B$6:$M$29,COLUMNS(职业被动!$B$6:G$29),0)*$BB145,0)</f>
        <v>1318</v>
      </c>
      <c r="BG145" s="9">
        <f>ROUND(属性投放!H$4+装备属性!H$4*IF($BB145&lt;10,1,ROUNDDOWN($BB145,-1))+SUM(属性投放!I$37:I$45)*$BB145+VLOOKUP($BC$2,一级属性!$E$41:$P$64,COLUMNS(一级属性!$E$41:K$64),0)*($BB145+0.25*IF($BB145&lt;10,1,ROUNDDOWN($BB145,-1)))+VLOOKUP($BC$2,宝石属性!$B$43:$M$66,COLUMNS(宝石属性!$B$43:H$66),0)*10*VLOOKUP(ROUNDDOWN($BB145,-1),宝石属性!$B$25:$N$41,2,0)*VLOOKUP(ROUNDDOWN($BB145,-1),宝石属性!$B$25:$N$41,3,0)+VLOOKUP($BC$2,职业被动!$B$6:$M$29,COLUMNS(职业被动!$B$6:H$29),0)*$BB145,0)</f>
        <v>2050</v>
      </c>
      <c r="BH145" s="9">
        <f>ROUND(属性投放!I$4+装备属性!I$4*IF($BB145&lt;10,1,ROUNDDOWN($BB145,-1))+SUM(属性投放!J$37:J$45)*$BB145+VLOOKUP($BC$2,一级属性!$E$41:$P$64,COLUMNS(一级属性!$E$41:L$64),0)*($BB145+0.25*IF($BB145&lt;10,1,ROUNDDOWN($BB145,-1)))+VLOOKUP($BC$2,宝石属性!$B$43:$M$66,COLUMNS(宝石属性!$B$43:I$66),0)*10*VLOOKUP(ROUNDDOWN($BB145,-1),宝石属性!$B$25:$N$41,2,0)*VLOOKUP(ROUNDDOWN($BB145,-1),宝石属性!$B$25:$N$41,3,0)+VLOOKUP($BC$2,职业被动!$B$6:$M$29,COLUMNS(职业被动!$B$6:I$29),0)*$BB145,0)</f>
        <v>1940</v>
      </c>
      <c r="BI145" s="9">
        <f>ROUND(属性投放!J$4+装备属性!J$4*IF($BB145&lt;10,1,ROUNDDOWN($BB145,-1))+SUM(属性投放!K$37:K$45)*$BB145+VLOOKUP($BC$2,一级属性!$E$41:$P$64,COLUMNS(一级属性!$E$41:M$64),0)*($BB145+0.25*IF($BB145&lt;10,1,ROUNDDOWN($BB145,-1)))+VLOOKUP($BC$2,宝石属性!$B$43:$M$66,COLUMNS(宝石属性!$B$43:J$66),0)*10*VLOOKUP(ROUNDDOWN($BB145,-1),宝石属性!$B$25:$N$41,2,0)*VLOOKUP(ROUNDDOWN($BB145,-1),宝石属性!$B$25:$N$41,3,0)+VLOOKUP($BC$2,职业被动!$B$6:$M$29,COLUMNS(职业被动!$B$6:J$29),0)*$BB145,0)</f>
        <v>848</v>
      </c>
      <c r="BJ145" s="9">
        <f>ROUND(属性投放!K$4+装备属性!K$4*IF($BB145&lt;10,1,ROUNDDOWN($BB145,-1))+SUM(属性投放!L$37:L$45)*$BB145+VLOOKUP($BC$2,一级属性!$E$41:$P$64,COLUMNS(一级属性!$E$41:N$64),0)*($BB145+0.25*IF($BB145&lt;10,1,ROUNDDOWN($BB145,-1)))+VLOOKUP($BC$2,宝石属性!$B$43:$M$66,COLUMNS(宝石属性!$B$43:K$66),0)*10*VLOOKUP(ROUNDDOWN($BB145,-1),宝石属性!$B$25:$N$41,2,0)*VLOOKUP(ROUNDDOWN($BB145,-1),宝石属性!$B$25:$N$41,3,0)+VLOOKUP($BC$2,职业被动!$B$6:$M$29,COLUMNS(职业被动!$B$6:K$29),0)*$BB145,0)</f>
        <v>511</v>
      </c>
      <c r="BK145" s="9">
        <f>ROUND(属性投放!L$4+装备属性!L$4*IF($BB145&lt;10,1,ROUNDDOWN($BB145,-1))+SUM(属性投放!M$37:M$45)*$BB145+VLOOKUP($BC$2,一级属性!$E$41:$P$64,COLUMNS(一级属性!$E$41:O$64),0)*($BB145+0.25*IF($BB145&lt;10,1,ROUNDDOWN($BB145,-1)))+VLOOKUP($BC$2,宝石属性!$B$43:$M$66,COLUMNS(宝石属性!$B$43:L$66),0)*10*VLOOKUP(ROUNDDOWN($BB145,-1),宝石属性!$B$25:$N$41,2,0)*VLOOKUP(ROUNDDOWN($BB145,-1),宝石属性!$B$25:$N$41,3,0)+VLOOKUP($BC$2,职业被动!$B$6:$M$29,COLUMNS(职业被动!$B$6:L$29),0)*$BB145,0)</f>
        <v>43</v>
      </c>
      <c r="BL145" s="9">
        <f>ROUND(属性投放!M$4+装备属性!M$4*IF($BB145&lt;10,1,ROUNDDOWN($BB145,-1))+SUM(属性投放!N$37:N$45)*$BB145+VLOOKUP($BC$2,一级属性!$E$41:$P$64,COLUMNS(一级属性!$E$41:P$64),0)*($BB145+0.25*IF($BB145&lt;10,1,ROUNDDOWN($BB145,-1)))+VLOOKUP($BC$2,宝石属性!$B$43:$M$66,COLUMNS(宝石属性!$B$43:M$66),0)*10*VLOOKUP(ROUNDDOWN($BB145,-1),宝石属性!$B$25:$N$41,2,0)*VLOOKUP(ROUNDDOWN($BB145,-1),宝石属性!$B$25:$N$41,3,0)+VLOOKUP($BC$2,职业被动!$B$6:$M$29,COLUMNS(职业被动!$B$6:M$29),0)*$BB145,0)</f>
        <v>1543</v>
      </c>
      <c r="BM145" s="48">
        <f>属性价值和能力评分!$F$9+ROUND(属性价值和能力评分!$F$38*10,0)*BB145+ROUND((SUM(装备属性!$W$9:$W$14)+属性价值和能力评分!$F$38*1.25+1.4+2.8)*IF(BB145&lt;10,1,ROUNDDOWN(BB145,-1)),0)+15*VLOOKUP(ROUNDDOWN(BB145,-1),宝石属性!$B$26:$D$41,2,0)*6*VLOOKUP(ROUNDDOWN(BB145,-1),宝石属性!$B$26:$D$41,3,0)+(属性价值和能力评分!$F$49*9+属性价值和能力评分!$F$50*2+属性价值和能力评分!$F$53*8/5)*BB145</f>
        <v>25901</v>
      </c>
      <c r="BO145" s="1">
        <v>142</v>
      </c>
      <c r="BP145" s="9">
        <f>ROUND(属性投放!D$4+装备属性!D$4*IF($BO145&lt;10,1,ROUNDDOWN($BO145,-1))+SUM(属性投放!E$37:E$45)*$BO145+VLOOKUP($BP$2,一级属性!$E$41:$P$64,COLUMNS(一级属性!$E$41:G$64),0)*($BO145+0.25*IF($BO145&lt;10,1,ROUNDDOWN($BO145,-1)))+VLOOKUP($BP$2,宝石属性!$B$43:$M$66,COLUMNS(宝石属性!$B$43:D$66),0)*10*VLOOKUP(ROUNDDOWN($BO145,-1),宝石属性!$B$25:$N$41,2,0)*VLOOKUP(ROUNDDOWN($BO145,-1),宝石属性!$B$25:$N$41,3,0)+VLOOKUP($BP$2,职业被动!$B$6:$M$29,COLUMNS(职业被动!$B$6:D$29),0)*$BO145,0)</f>
        <v>9966</v>
      </c>
      <c r="BQ145" s="9">
        <f>ROUND(属性投放!E$4+装备属性!E$4*IF($BO145&lt;10,1,ROUNDDOWN($BO145,-1))+SUM(属性投放!F$37:F$45)*$BO145+VLOOKUP($BP$2,一级属性!$E$41:$P$64,COLUMNS(一级属性!$E$41:H$64),0)*($BO145+0.25*IF($BO145&lt;10,1,ROUNDDOWN($BO145,-1)))+VLOOKUP($BP$2,宝石属性!$B$43:$M$66,COLUMNS(宝石属性!$B$43:E$66),0)*10*VLOOKUP(ROUNDDOWN($BO145,-1),宝石属性!$B$25:$N$41,2,0)*VLOOKUP(ROUNDDOWN($BO145,-1),宝石属性!$B$25:$N$41,3,0)+VLOOKUP($BP$2,职业被动!$B$6:$M$29,COLUMNS(职业被动!$B$6:E$29),0)*$BO145,0)</f>
        <v>6133</v>
      </c>
      <c r="BR145" s="9">
        <f>ROUND(属性投放!F$4+装备属性!F$4*IF($BO145&lt;10,1,ROUNDDOWN($BO145,-1))+SUM(属性投放!G$37:G$45)*$BO145+VLOOKUP($BP$2,一级属性!$E$41:$P$64,COLUMNS(一级属性!$E$41:I$64),0)*($BO145+0.25*IF($BO145&lt;10,1,ROUNDDOWN($BO145,-1)))+VLOOKUP($BP$2,宝石属性!$B$43:$M$66,COLUMNS(宝石属性!$B$43:F$66),0)*10*VLOOKUP(ROUNDDOWN($BO145,-1),宝石属性!$B$25:$N$41,2,0)*VLOOKUP(ROUNDDOWN($BO145,-1),宝石属性!$B$25:$N$41,3,0)+VLOOKUP($BP$2,职业被动!$B$6:$M$29,COLUMNS(职业被动!$B$6:F$29),0)*$BO145,0)</f>
        <v>1532</v>
      </c>
      <c r="BS145" s="9">
        <f>ROUND(属性投放!G$4+装备属性!G$4*IF($BO145&lt;10,1,ROUNDDOWN($BO145,-1))+SUM(属性投放!H$37:H$45)*$BO145+VLOOKUP($BP$2,一级属性!$E$41:$P$64,COLUMNS(一级属性!$E$41:J$64),0)*($BO145+0.25*IF($BO145&lt;10,1,ROUNDDOWN($BO145,-1)))+VLOOKUP($BP$2,宝石属性!$B$43:$M$66,COLUMNS(宝石属性!$B$43:G$66),0)*10*VLOOKUP(ROUNDDOWN($BO145,-1),宝石属性!$B$25:$N$41,2,0)*VLOOKUP(ROUNDDOWN($BO145,-1),宝石属性!$B$25:$N$41,3,0)+VLOOKUP($BP$2,职业被动!$B$6:$M$29,COLUMNS(职业被动!$B$6:G$29),0)*$BO145,0)</f>
        <v>1318</v>
      </c>
      <c r="BT145" s="9">
        <f>ROUND(属性投放!H$4+装备属性!H$4*IF($BO145&lt;10,1,ROUNDDOWN($BO145,-1))+SUM(属性投放!I$37:I$45)*$BO145+VLOOKUP($BP$2,一级属性!$E$41:$P$64,COLUMNS(一级属性!$E$41:K$64),0)*($BO145+0.25*IF($BO145&lt;10,1,ROUNDDOWN($BO145,-1)))+VLOOKUP($BP$2,宝石属性!$B$43:$M$66,COLUMNS(宝石属性!$B$43:H$66),0)*10*VLOOKUP(ROUNDDOWN($BO145,-1),宝石属性!$B$25:$N$41,2,0)*VLOOKUP(ROUNDDOWN($BO145,-1),宝石属性!$B$25:$N$41,3,0)+VLOOKUP($BP$2,职业被动!$B$6:$M$29,COLUMNS(职业被动!$B$6:H$29),0)*$BO145,0)</f>
        <v>1611</v>
      </c>
      <c r="BU145" s="9">
        <f>ROUND(属性投放!I$4+装备属性!I$4*IF($BO145&lt;10,1,ROUNDDOWN($BO145,-1))+SUM(属性投放!J$37:J$45)*$BO145+VLOOKUP($BP$2,一级属性!$E$41:$P$64,COLUMNS(一级属性!$E$41:L$64),0)*($BO145+0.25*IF($BO145&lt;10,1,ROUNDDOWN($BO145,-1)))+VLOOKUP($BP$2,宝石属性!$B$43:$M$66,COLUMNS(宝石属性!$B$43:I$66),0)*10*VLOOKUP(ROUNDDOWN($BO145,-1),宝石属性!$B$25:$N$41,2,0)*VLOOKUP(ROUNDDOWN($BO145,-1),宝石属性!$B$25:$N$41,3,0)+VLOOKUP($BP$2,职业被动!$B$6:$M$29,COLUMNS(职业被动!$B$6:I$29),0)*$BO145,0)</f>
        <v>1621</v>
      </c>
      <c r="BV145" s="9">
        <f>ROUND(属性投放!J$4+装备属性!J$4*IF($BO145&lt;10,1,ROUNDDOWN($BO145,-1))+SUM(属性投放!K$37:K$45)*$BO145+VLOOKUP($BP$2,一级属性!$E$41:$P$64,COLUMNS(一级属性!$E$41:M$64),0)*($BO145+0.25*IF($BO145&lt;10,1,ROUNDDOWN($BO145,-1)))+VLOOKUP($BP$2,宝石属性!$B$43:$M$66,COLUMNS(宝石属性!$B$43:J$66),0)*10*VLOOKUP(ROUNDDOWN($BO145,-1),宝石属性!$B$25:$N$41,2,0)*VLOOKUP(ROUNDDOWN($BO145,-1),宝石属性!$B$25:$N$41,3,0)+VLOOKUP($BP$2,职业被动!$B$6:$M$29,COLUMNS(职业被动!$B$6:J$29),0)*$BO145,0)</f>
        <v>1113</v>
      </c>
      <c r="BW145" s="9">
        <f>ROUND(属性投放!K$4+装备属性!K$4*IF($BO145&lt;10,1,ROUNDDOWN($BO145,-1))+SUM(属性投放!L$37:L$45)*$BO145+VLOOKUP($BP$2,一级属性!$E$41:$P$64,COLUMNS(一级属性!$E$41:N$64),0)*($BO145+0.25*IF($BO145&lt;10,1,ROUNDDOWN($BO145,-1)))+VLOOKUP($BP$2,宝石属性!$B$43:$M$66,COLUMNS(宝石属性!$B$43:K$66),0)*10*VLOOKUP(ROUNDDOWN($BO145,-1),宝石属性!$B$25:$N$41,2,0)*VLOOKUP(ROUNDDOWN($BO145,-1),宝石属性!$B$25:$N$41,3,0)+VLOOKUP($BP$2,职业被动!$B$6:$M$29,COLUMNS(职业被动!$B$6:K$29),0)*$BO145,0)</f>
        <v>671</v>
      </c>
      <c r="BX145" s="9">
        <f>ROUND(属性投放!L$4+装备属性!L$4*IF($BO145&lt;10,1,ROUNDDOWN($BO145,-1))+SUM(属性投放!M$37:M$45)*$BO145+VLOOKUP($BP$2,一级属性!$E$41:$P$64,COLUMNS(一级属性!$E$41:O$64),0)*($BO145+0.25*IF($BO145&lt;10,1,ROUNDDOWN($BO145,-1)))+VLOOKUP($BP$2,宝石属性!$B$43:$M$66,COLUMNS(宝石属性!$B$43:L$66),0)*10*VLOOKUP(ROUNDDOWN($BO145,-1),宝石属性!$B$25:$N$41,2,0)*VLOOKUP(ROUNDDOWN($BO145,-1),宝石属性!$B$25:$N$41,3,0)+VLOOKUP($BP$2,职业被动!$B$6:$M$29,COLUMNS(职业被动!$B$6:L$29),0)*$BO145,0)</f>
        <v>43</v>
      </c>
      <c r="BY145" s="9">
        <f>ROUND(属性投放!M$4+装备属性!M$4*IF($BO145&lt;10,1,ROUNDDOWN($BO145,-1))+SUM(属性投放!N$37:N$45)*$BO145+VLOOKUP($BP$2,一级属性!$E$41:$P$64,COLUMNS(一级属性!$E$41:P$64),0)*($BO145+0.25*IF($BO145&lt;10,1,ROUNDDOWN($BO145,-1)))+VLOOKUP($BP$2,宝石属性!$B$43:$M$66,COLUMNS(宝石属性!$B$43:M$66),0)*10*VLOOKUP(ROUNDDOWN($BO145,-1),宝石属性!$B$25:$N$41,2,0)*VLOOKUP(ROUNDDOWN($BO145,-1),宝石属性!$B$25:$N$41,3,0)+VLOOKUP($BP$2,职业被动!$B$6:$M$29,COLUMNS(职业被动!$B$6:M$29),0)*$BO145,0)</f>
        <v>1543</v>
      </c>
      <c r="BZ145" s="48">
        <f>属性价值和能力评分!$F$9+ROUND(属性价值和能力评分!$F$38*10,0)*BO145+ROUND((SUM(装备属性!$W$9:$W$14)+属性价值和能力评分!$F$38*1.25+1.4+2.8)*IF(BO145&lt;10,1,ROUNDDOWN(BO145,-1)),0)+15*VLOOKUP(ROUNDDOWN(BO145,-1),宝石属性!$B$26:$D$41,2,0)*6*VLOOKUP(ROUNDDOWN(BO145,-1),宝石属性!$B$26:$D$41,3,0)+(属性价值和能力评分!$F$49*9+属性价值和能力评分!$F$50*2+属性价值和能力评分!$F$53*8/5)*BO145</f>
        <v>25901</v>
      </c>
      <c r="CB145" s="1">
        <v>142</v>
      </c>
      <c r="CC145" s="9">
        <f>ROUND(属性投放!D$4+装备属性!D$4*IF($CB145&lt;10,1,ROUNDDOWN($CB145,-1))+SUM(属性投放!E$37:E$45)*$CB145+VLOOKUP($CC$2,一级属性!$E$41:$P$64,COLUMNS(一级属性!$E$41:G$64),0)*($CB145+0.25*IF($CB145&lt;10,1,ROUNDDOWN($CB145,-1)))+VLOOKUP($CC$2,宝石属性!$B$43:$M$66,COLUMNS(宝石属性!$B$43:D$66),0)*10*VLOOKUP(ROUNDDOWN($CB145,-1),宝石属性!$B$25:$N$41,2,0)*VLOOKUP(ROUNDDOWN($CB145,-1),宝石属性!$B$25:$N$41,3,0)+VLOOKUP($CC$2,职业被动!$B$6:$M$29,COLUMNS(职业被动!$B$6:D$29),0)*$CB145,0)</f>
        <v>6562</v>
      </c>
      <c r="CD145" s="9">
        <f>ROUND(属性投放!E$4+装备属性!E$4*IF($CB145&lt;10,1,ROUNDDOWN($CB145,-1))+SUM(属性投放!F$37:F$45)*$CB145+VLOOKUP($CC$2,一级属性!$E$41:$P$64,COLUMNS(一级属性!$E$41:H$64),0)*($CB145+0.25*IF($CB145&lt;10,1,ROUNDDOWN($CB145,-1)))+VLOOKUP($CC$2,宝石属性!$B$43:$M$66,COLUMNS(宝石属性!$B$43:E$66),0)*10*VLOOKUP(ROUNDDOWN($CB145,-1),宝石属性!$B$25:$N$41,2,0)*VLOOKUP(ROUNDDOWN($CB145,-1),宝石属性!$B$25:$N$41,3,0)+VLOOKUP($CC$2,职业被动!$B$6:$M$29,COLUMNS(职业被动!$B$6:E$29),0)*$CB145,0)</f>
        <v>3478</v>
      </c>
      <c r="CE145" s="9">
        <f>ROUND(属性投放!F$4+装备属性!F$4*IF($CB145&lt;10,1,ROUNDDOWN($CB145,-1))+SUM(属性投放!G$37:G$45)*$CB145+VLOOKUP($CC$2,一级属性!$E$41:$P$64,COLUMNS(一级属性!$E$41:I$64),0)*($CB145+0.25*IF($CB145&lt;10,1,ROUNDDOWN($CB145,-1)))+VLOOKUP($CC$2,宝石属性!$B$43:$M$66,COLUMNS(宝石属性!$B$43:F$66),0)*10*VLOOKUP(ROUNDDOWN($CB145,-1),宝石属性!$B$25:$N$41,2,0)*VLOOKUP(ROUNDDOWN($CB145,-1),宝石属性!$B$25:$N$41,3,0)+VLOOKUP($CC$2,职业被动!$B$6:$M$29,COLUMNS(职业被动!$B$6:F$29),0)*$CB145,0)</f>
        <v>3092</v>
      </c>
      <c r="CF145" s="9">
        <f>ROUND(属性投放!G$4+装备属性!G$4*IF($CB145&lt;10,1,ROUNDDOWN($CB145,-1))+SUM(属性投放!H$37:H$45)*$CB145+VLOOKUP($CC$2,一级属性!$E$41:$P$64,COLUMNS(一级属性!$E$41:J$64),0)*($CB145+0.25*IF($CB145&lt;10,1,ROUNDDOWN($CB145,-1)))+VLOOKUP($CC$2,宝石属性!$B$43:$M$66,COLUMNS(宝石属性!$B$43:G$66),0)*10*VLOOKUP(ROUNDDOWN($CB145,-1),宝石属性!$B$25:$N$41,2,0)*VLOOKUP(ROUNDDOWN($CB145,-1),宝石属性!$B$25:$N$41,3,0)+VLOOKUP($CC$2,职业被动!$B$6:$M$29,COLUMNS(职业被动!$B$6:G$29),0)*$CB145,0)</f>
        <v>1460</v>
      </c>
      <c r="CG145" s="9">
        <f>ROUND(属性投放!H$4+装备属性!H$4*IF($CB145&lt;10,1,ROUNDDOWN($CB145,-1))+SUM(属性投放!I$37:I$45)*$CB145+VLOOKUP($CC$2,一级属性!$E$41:$P$64,COLUMNS(一级属性!$E$41:K$64),0)*($CB145+0.25*IF($CB145&lt;10,1,ROUNDDOWN($CB145,-1)))+VLOOKUP($CC$2,宝石属性!$B$43:$M$66,COLUMNS(宝石属性!$B$43:H$66),0)*10*VLOOKUP(ROUNDDOWN($CB145,-1),宝石属性!$B$25:$N$41,2,0)*VLOOKUP(ROUNDDOWN($CB145,-1),宝石属性!$B$25:$N$41,3,0)+VLOOKUP($CC$2,职业被动!$B$6:$M$29,COLUMNS(职业被动!$B$6:H$29),0)*$CB145,0)</f>
        <v>938</v>
      </c>
      <c r="CH145" s="9">
        <f>ROUND(属性投放!I$4+装备属性!I$4*IF($CB145&lt;10,1,ROUNDDOWN($CB145,-1))+SUM(属性投放!J$37:J$45)*$CB145+VLOOKUP($CC$2,一级属性!$E$41:$P$64,COLUMNS(一级属性!$E$41:L$64),0)*($CB145+0.25*IF($CB145&lt;10,1,ROUNDDOWN($CB145,-1)))+VLOOKUP($CC$2,宝石属性!$B$43:$M$66,COLUMNS(宝石属性!$B$43:I$66),0)*10*VLOOKUP(ROUNDDOWN($CB145,-1),宝石属性!$B$25:$N$41,2,0)*VLOOKUP(ROUNDDOWN($CB145,-1),宝石属性!$B$25:$N$41,3,0)+VLOOKUP($CC$2,职业被动!$B$6:$M$29,COLUMNS(职业被动!$B$6:I$29),0)*$CB145,0)</f>
        <v>1550</v>
      </c>
      <c r="CI145" s="9">
        <f>ROUND(属性投放!J$4+装备属性!J$4*IF($CB145&lt;10,1,ROUNDDOWN($CB145,-1))+SUM(属性投放!K$37:K$45)*$CB145+VLOOKUP($CC$2,一级属性!$E$41:$P$64,COLUMNS(一级属性!$E$41:M$64),0)*($CB145+0.25*IF($CB145&lt;10,1,ROUNDDOWN($CB145,-1)))+VLOOKUP($CC$2,宝石属性!$B$43:$M$66,COLUMNS(宝石属性!$B$43:J$66),0)*10*VLOOKUP(ROUNDDOWN($CB145,-1),宝石属性!$B$25:$N$41,2,0)*VLOOKUP(ROUNDDOWN($CB145,-1),宝石属性!$B$25:$N$41,3,0)+VLOOKUP($CC$2,职业被动!$B$6:$M$29,COLUMNS(职业被动!$B$6:J$29),0)*$CB145,0)</f>
        <v>989</v>
      </c>
      <c r="CJ145" s="9">
        <f>ROUND(属性投放!K$4+装备属性!K$4*IF($CB145&lt;10,1,ROUNDDOWN($CB145,-1))+SUM(属性投放!L$37:L$45)*$CB145+VLOOKUP($CC$2,一级属性!$E$41:$P$64,COLUMNS(一级属性!$E$41:N$64),0)*($CB145+0.25*IF($CB145&lt;10,1,ROUNDDOWN($CB145,-1)))+VLOOKUP($CC$2,宝石属性!$B$43:$M$66,COLUMNS(宝石属性!$B$43:K$66),0)*10*VLOOKUP(ROUNDDOWN($CB145,-1),宝石属性!$B$25:$N$41,2,0)*VLOOKUP(ROUNDDOWN($CB145,-1),宝石属性!$B$25:$N$41,3,0)+VLOOKUP($CC$2,职业被动!$B$6:$M$29,COLUMNS(职业被动!$B$6:K$29),0)*$CB145,0)</f>
        <v>511</v>
      </c>
      <c r="CK145" s="9">
        <f>ROUND(属性投放!L$4+装备属性!L$4*IF($CB145&lt;10,1,ROUNDDOWN($CB145,-1))+SUM(属性投放!M$37:M$45)*$CB145+VLOOKUP($CC$2,一级属性!$E$41:$P$64,COLUMNS(一级属性!$E$41:O$64),0)*($CB145+0.25*IF($CB145&lt;10,1,ROUNDDOWN($CB145,-1)))+VLOOKUP($CC$2,宝石属性!$B$43:$M$66,COLUMNS(宝石属性!$B$43:L$66),0)*10*VLOOKUP(ROUNDDOWN($CB145,-1),宝石属性!$B$25:$N$41,2,0)*VLOOKUP(ROUNDDOWN($CB145,-1),宝石属性!$B$25:$N$41,3,0)+VLOOKUP($CC$2,职业被动!$B$6:$M$29,COLUMNS(职业被动!$B$6:L$29),0)*$CB145,0)</f>
        <v>43</v>
      </c>
      <c r="CL145" s="9">
        <f>ROUND(属性投放!M$4+装备属性!M$4*IF($CB145&lt;10,1,ROUNDDOWN($CB145,-1))+SUM(属性投放!N$37:N$45)*$CB145+VLOOKUP($CC$2,一级属性!$E$41:$P$64,COLUMNS(一级属性!$E$41:P$64),0)*($CB145+0.25*IF($CB145&lt;10,1,ROUNDDOWN($CB145,-1)))+VLOOKUP($CC$2,宝石属性!$B$43:$M$66,COLUMNS(宝石属性!$B$43:M$66),0)*10*VLOOKUP(ROUNDDOWN($CB145,-1),宝石属性!$B$25:$N$41,2,0)*VLOOKUP(ROUNDDOWN($CB145,-1),宝石属性!$B$25:$N$41,3,0)+VLOOKUP($CC$2,职业被动!$B$6:$M$29,COLUMNS(职业被动!$B$6:M$29),0)*$CB145,0)</f>
        <v>1463</v>
      </c>
      <c r="CM145" s="48">
        <f>属性价值和能力评分!$F$9+ROUND(属性价值和能力评分!$F$38*10,0)*CB145+ROUND((SUM(装备属性!$W$9:$W$14)+属性价值和能力评分!$F$38*1.25+1.4+2.8)*IF(CB145&lt;10,1,ROUNDDOWN(CB145,-1)),0)+15*VLOOKUP(ROUNDDOWN(CB145,-1),宝石属性!$B$26:$D$41,2,0)*6*VLOOKUP(ROUNDDOWN(CB145,-1),宝石属性!$B$26:$D$41,3,0)+(属性价值和能力评分!$F$49*9+属性价值和能力评分!$F$50*2+属性价值和能力评分!$F$53*8/5)*CB145</f>
        <v>25901</v>
      </c>
      <c r="CO145" s="1">
        <v>142</v>
      </c>
      <c r="CP145" s="9">
        <f>ROUND(属性投放!D$4+装备属性!D$4*IF($CO145&lt;10,1,ROUNDDOWN($CO145,-1))+SUM(属性投放!E$37:E$45)*$CO145+VLOOKUP($CP$2,一级属性!$E$41:$P$64,COLUMNS(一级属性!$E$41:G$64),0)*($CO145+0.25*IF($CO145&lt;10,1,ROUNDDOWN($CO145,-1)))+VLOOKUP($CP$2,宝石属性!$B$43:$M$66,COLUMNS(宝石属性!$B$43:D$66),0)*10*VLOOKUP(ROUNDDOWN($CO145,-1),宝石属性!$B$25:$N$41,2,0)*VLOOKUP(ROUNDDOWN($CO145,-1),宝石属性!$B$25:$N$41,3,0)+VLOOKUP($CP$2,职业被动!$B$6:$M$29,COLUMNS(职业被动!$B$6:D$29),0)*$CO145,0)</f>
        <v>6562</v>
      </c>
      <c r="CQ145" s="9">
        <f>ROUND(属性投放!E$4+装备属性!E$4*IF($CO145&lt;10,1,ROUNDDOWN($CO145,-1))+SUM(属性投放!F$37:F$45)*$CO145+VLOOKUP($CP$2,一级属性!$E$41:$P$64,COLUMNS(一级属性!$E$41:H$64),0)*($CO145+0.25*IF($CO145&lt;10,1,ROUNDDOWN($CO145,-1)))+VLOOKUP($CP$2,宝石属性!$B$43:$M$66,COLUMNS(宝石属性!$B$43:E$66),0)*10*VLOOKUP(ROUNDDOWN($CO145,-1),宝石属性!$B$25:$N$41,2,0)*VLOOKUP(ROUNDDOWN($CO145,-1),宝石属性!$B$25:$N$41,3,0)+VLOOKUP($CP$2,职业被动!$B$6:$M$29,COLUMNS(职业被动!$B$6:E$29),0)*$CO145,0)</f>
        <v>7903</v>
      </c>
      <c r="CR145" s="9">
        <f>ROUND(属性投放!F$4+装备属性!F$4*IF($CO145&lt;10,1,ROUNDDOWN($CO145,-1))+SUM(属性投放!G$37:G$45)*$CO145+VLOOKUP($CP$2,一级属性!$E$41:$P$64,COLUMNS(一级属性!$E$41:I$64),0)*($CO145+0.25*IF($CO145&lt;10,1,ROUNDDOWN($CO145,-1)))+VLOOKUP($CP$2,宝石属性!$B$43:$M$66,COLUMNS(宝石属性!$B$43:F$66),0)*10*VLOOKUP(ROUNDDOWN($CO145,-1),宝石属性!$B$25:$N$41,2,0)*VLOOKUP(ROUNDDOWN($CO145,-1),宝石属性!$B$25:$N$41,3,0)+VLOOKUP($CP$2,职业被动!$B$6:$M$29,COLUMNS(职业被动!$B$6:F$29),0)*$CO145,0)</f>
        <v>1532</v>
      </c>
      <c r="CS145" s="9">
        <f>ROUND(属性投放!G$4+装备属性!G$4*IF($CO145&lt;10,1,ROUNDDOWN($CO145,-1))+SUM(属性投放!H$37:H$45)*$CO145+VLOOKUP($CP$2,一级属性!$E$41:$P$64,COLUMNS(一级属性!$E$41:J$64),0)*($CO145+0.25*IF($CO145&lt;10,1,ROUNDDOWN($CO145,-1)))+VLOOKUP($CP$2,宝石属性!$B$43:$M$66,COLUMNS(宝石属性!$B$43:G$66),0)*10*VLOOKUP(ROUNDDOWN($CO145,-1),宝石属性!$B$25:$N$41,2,0)*VLOOKUP(ROUNDDOWN($CO145,-1),宝石属性!$B$25:$N$41,3,0)+VLOOKUP($CP$2,职业被动!$B$6:$M$29,COLUMNS(职业被动!$B$6:G$29),0)*$CO145,0)</f>
        <v>1318</v>
      </c>
      <c r="CT145" s="9">
        <f>ROUND(属性投放!H$4+装备属性!H$4*IF($CO145&lt;10,1,ROUNDDOWN($CO145,-1))+SUM(属性投放!I$37:I$45)*$CO145+VLOOKUP($CP$2,一级属性!$E$41:$P$64,COLUMNS(一级属性!$E$41:K$64),0)*($CO145+0.25*IF($CO145&lt;10,1,ROUNDDOWN($CO145,-1)))+VLOOKUP($CP$2,宝石属性!$B$43:$M$66,COLUMNS(宝石属性!$B$43:H$66),0)*10*VLOOKUP(ROUNDDOWN($CO145,-1),宝石属性!$B$25:$N$41,2,0)*VLOOKUP(ROUNDDOWN($CO145,-1),宝石属性!$B$25:$N$41,3,0)+VLOOKUP($CP$2,职业被动!$B$6:$M$29,COLUMNS(职业被动!$B$6:H$29),0)*$CO145,0)</f>
        <v>2347</v>
      </c>
      <c r="CU145" s="9">
        <f>ROUND(属性投放!I$4+装备属性!I$4*IF($CO145&lt;10,1,ROUNDDOWN($CO145,-1))+SUM(属性投放!J$37:J$45)*$CO145+VLOOKUP($CP$2,一级属性!$E$41:$P$64,COLUMNS(一级属性!$E$41:L$64),0)*($CO145+0.25*IF($CO145&lt;10,1,ROUNDDOWN($CO145,-1)))+VLOOKUP($CP$2,宝石属性!$B$43:$M$66,COLUMNS(宝石属性!$B$43:I$66),0)*10*VLOOKUP(ROUNDDOWN($CO145,-1),宝石属性!$B$25:$N$41,2,0)*VLOOKUP(ROUNDDOWN($CO145,-1),宝石属性!$B$25:$N$41,3,0)+VLOOKUP($CP$2,职业被动!$B$6:$M$29,COLUMNS(职业被动!$B$6:I$29),0)*$CO145,0)</f>
        <v>2046</v>
      </c>
      <c r="CV145" s="9">
        <f>ROUND(属性投放!J$4+装备属性!J$4*IF($CO145&lt;10,1,ROUNDDOWN($CO145,-1))+SUM(属性投放!K$37:K$45)*$CO145+VLOOKUP($CP$2,一级属性!$E$41:$P$64,COLUMNS(一级属性!$E$41:M$64),0)*($CO145+0.25*IF($CO145&lt;10,1,ROUNDDOWN($CO145,-1)))+VLOOKUP($CP$2,宝石属性!$B$43:$M$66,COLUMNS(宝石属性!$B$43:J$66),0)*10*VLOOKUP(ROUNDDOWN($CO145,-1),宝石属性!$B$25:$N$41,2,0)*VLOOKUP(ROUNDDOWN($CO145,-1),宝石属性!$B$25:$N$41,3,0)+VLOOKUP($CP$2,职业被动!$B$6:$M$29,COLUMNS(职业被动!$B$6:J$29),0)*$CO145,0)</f>
        <v>812</v>
      </c>
      <c r="CW145" s="9">
        <f>ROUND(属性投放!K$4+装备属性!K$4*IF($CO145&lt;10,1,ROUNDDOWN($CO145,-1))+SUM(属性投放!L$37:L$45)*$CO145+VLOOKUP($CP$2,一级属性!$E$41:$P$64,COLUMNS(一级属性!$E$41:N$64),0)*($CO145+0.25*IF($CO145&lt;10,1,ROUNDDOWN($CO145,-1)))+VLOOKUP($CP$2,宝石属性!$B$43:$M$66,COLUMNS(宝石属性!$B$43:K$66),0)*10*VLOOKUP(ROUNDDOWN($CO145,-1),宝石属性!$B$25:$N$41,2,0)*VLOOKUP(ROUNDDOWN($CO145,-1),宝石属性!$B$25:$N$41,3,0)+VLOOKUP($CP$2,职业被动!$B$6:$M$29,COLUMNS(职业被动!$B$6:K$29),0)*$CO145,0)</f>
        <v>511</v>
      </c>
      <c r="CX145" s="9">
        <f>ROUND(属性投放!L$4+装备属性!L$4*IF($CO145&lt;10,1,ROUNDDOWN($CO145,-1))+SUM(属性投放!M$37:M$45)*$CO145+VLOOKUP($CP$2,一级属性!$E$41:$P$64,COLUMNS(一级属性!$E$41:O$64),0)*($CO145+0.25*IF($CO145&lt;10,1,ROUNDDOWN($CO145,-1)))+VLOOKUP($CP$2,宝石属性!$B$43:$M$66,COLUMNS(宝石属性!$B$43:L$66),0)*10*VLOOKUP(ROUNDDOWN($CO145,-1),宝石属性!$B$25:$N$41,2,0)*VLOOKUP(ROUNDDOWN($CO145,-1),宝石属性!$B$25:$N$41,3,0)+VLOOKUP($CP$2,职业被动!$B$6:$M$29,COLUMNS(职业被动!$B$6:L$29),0)*$CO145,0)</f>
        <v>43</v>
      </c>
      <c r="CY145" s="9">
        <f>ROUND(属性投放!M$4+装备属性!M$4*IF($CO145&lt;10,1,ROUNDDOWN($CO145,-1))+SUM(属性投放!N$37:N$45)*$CO145+VLOOKUP($CP$2,一级属性!$E$41:$P$64,COLUMNS(一级属性!$E$41:P$64),0)*($CO145+0.25*IF($CO145&lt;10,1,ROUNDDOWN($CO145,-1)))+VLOOKUP($CP$2,宝石属性!$B$43:$M$66,COLUMNS(宝石属性!$B$43:M$66),0)*10*VLOOKUP(ROUNDDOWN($CO145,-1),宝石属性!$B$25:$N$41,2,0)*VLOOKUP(ROUNDDOWN($CO145,-1),宝石属性!$B$25:$N$41,3,0)+VLOOKUP($CP$2,职业被动!$B$6:$M$29,COLUMNS(职业被动!$B$6:M$29),0)*$CO145,0)</f>
        <v>1463</v>
      </c>
      <c r="CZ145" s="48">
        <f>属性价值和能力评分!$F$9+ROUND(属性价值和能力评分!$F$38*10,0)*CO145+ROUND((SUM(装备属性!$W$9:$W$14)+属性价值和能力评分!$F$38*1.25+1.4+2.8)*IF(CO145&lt;10,1,ROUNDDOWN(CO145,-1)),0)+15*VLOOKUP(ROUNDDOWN(CO145,-1),宝石属性!$B$26:$D$41,2,0)*6*VLOOKUP(ROUNDDOWN(CO145,-1),宝石属性!$B$26:$D$41,3,0)+(属性价值和能力评分!$F$49*9+属性价值和能力评分!$F$50*2+属性价值和能力评分!$F$53*8/5)*CO145</f>
        <v>25901</v>
      </c>
      <c r="DB145" s="1">
        <v>142</v>
      </c>
      <c r="DC145" s="9">
        <f>ROUND(属性投放!D$4+装备属性!D$4*IF($DB145&lt;10,1,ROUNDDOWN($DB145,-1))+SUM(属性投放!E$37:E$45)*$DB145+VLOOKUP($DC$2,一级属性!$E$41:$P$64,COLUMNS(一级属性!$E$41:G$64),0)*($DB145+0.25*IF($DB145&lt;10,1,ROUNDDOWN($DB145,-1)))+VLOOKUP($DC$2,宝石属性!$B$43:$M$66,COLUMNS(宝石属性!$B$43:D$66),0)*10*VLOOKUP(ROUNDDOWN($DB145,-1),宝石属性!$B$25:$N$41,2,0)*VLOOKUP(ROUNDDOWN($DB145,-1),宝石属性!$B$25:$N$41,3,0)+VLOOKUP($DC$2,职业被动!$B$6:$M$29,COLUMNS(职业被动!$B$6:D$29),0)*$DB145,0)</f>
        <v>7556</v>
      </c>
      <c r="DD145" s="9">
        <f>ROUND(属性投放!E$4+装备属性!E$4*IF($DB145&lt;10,1,ROUNDDOWN($DB145,-1))+SUM(属性投放!F$37:F$45)*$DB145+VLOOKUP($DC$2,一级属性!$E$41:$P$64,COLUMNS(一级属性!$E$41:H$64),0)*($DB145+0.25*IF($DB145&lt;10,1,ROUNDDOWN($DB145,-1)))+VLOOKUP($DC$2,宝石属性!$B$43:$M$66,COLUMNS(宝石属性!$B$43:E$66),0)*10*VLOOKUP(ROUNDDOWN($DB145,-1),宝石属性!$B$25:$N$41,2,0)*VLOOKUP(ROUNDDOWN($DB145,-1),宝石属性!$B$25:$N$41,3,0)+VLOOKUP($DC$2,职业被动!$B$6:$M$29,COLUMNS(职业被动!$B$6:E$29),0)*$DB145,0)</f>
        <v>3478</v>
      </c>
      <c r="DE145" s="9">
        <f>ROUND(属性投放!F$4+装备属性!F$4*IF($DB145&lt;10,1,ROUNDDOWN($DB145,-1))+SUM(属性投放!G$37:G$45)*$DB145+VLOOKUP($DC$2,一级属性!$E$41:$P$64,COLUMNS(一级属性!$E$41:I$64),0)*($DB145+0.25*IF($DB145&lt;10,1,ROUNDDOWN($DB145,-1)))+VLOOKUP($DC$2,宝石属性!$B$43:$M$66,COLUMNS(宝石属性!$B$43:F$66),0)*10*VLOOKUP(ROUNDDOWN($DB145,-1),宝石属性!$B$25:$N$41,2,0)*VLOOKUP(ROUNDDOWN($DB145,-1),宝石属性!$B$25:$N$41,3,0)+VLOOKUP($DC$2,职业被动!$B$6:$M$29,COLUMNS(职业被动!$B$6:F$29),0)*$DB145,0)</f>
        <v>1532</v>
      </c>
      <c r="DF145" s="9">
        <f>ROUND(属性投放!G$4+装备属性!G$4*IF($DB145&lt;10,1,ROUNDDOWN($DB145,-1))+SUM(属性投放!H$37:H$45)*$DB145+VLOOKUP($DC$2,一级属性!$E$41:$P$64,COLUMNS(一级属性!$E$41:J$64),0)*($DB145+0.25*IF($DB145&lt;10,1,ROUNDDOWN($DB145,-1)))+VLOOKUP($DC$2,宝石属性!$B$43:$M$66,COLUMNS(宝石属性!$B$43:G$66),0)*10*VLOOKUP(ROUNDDOWN($DB145,-1),宝石属性!$B$25:$N$41,2,0)*VLOOKUP(ROUNDDOWN($DB145,-1),宝石属性!$B$25:$N$41,3,0)+VLOOKUP($DC$2,职业被动!$B$6:$M$29,COLUMNS(职业被动!$B$6:G$29),0)*$DB145,0)</f>
        <v>3789</v>
      </c>
      <c r="DG145" s="9">
        <f>ROUND(属性投放!H$4+装备属性!H$4*IF($DB145&lt;10,1,ROUNDDOWN($DB145,-1))+SUM(属性投放!I$37:I$45)*$DB145+VLOOKUP($DC$2,一级属性!$E$41:$P$64,COLUMNS(一级属性!$E$41:K$64),0)*($DB145+0.25*IF($DB145&lt;10,1,ROUNDDOWN($DB145,-1)))+VLOOKUP($DC$2,宝石属性!$B$43:$M$66,COLUMNS(宝石属性!$B$43:H$66),0)*10*VLOOKUP(ROUNDDOWN($DB145,-1),宝石属性!$B$25:$N$41,2,0)*VLOOKUP(ROUNDDOWN($DB145,-1),宝石属性!$B$25:$N$41,3,0)+VLOOKUP($DC$2,职业被动!$B$6:$M$29,COLUMNS(职业被动!$B$6:H$29),0)*$DB145,0)</f>
        <v>938</v>
      </c>
      <c r="DH145" s="9">
        <f>ROUND(属性投放!I$4+装备属性!I$4*IF($DB145&lt;10,1,ROUNDDOWN($DB145,-1))+SUM(属性投放!J$37:J$45)*$DB145+VLOOKUP($DC$2,一级属性!$E$41:$P$64,COLUMNS(一级属性!$E$41:L$64),0)*($DB145+0.25*IF($DB145&lt;10,1,ROUNDDOWN($DB145,-1)))+VLOOKUP($DC$2,宝石属性!$B$43:$M$66,COLUMNS(宝石属性!$B$43:I$66),0)*10*VLOOKUP(ROUNDDOWN($DB145,-1),宝石属性!$B$25:$N$41,2,0)*VLOOKUP(ROUNDDOWN($DB145,-1),宝石属性!$B$25:$N$41,3,0)+VLOOKUP($DC$2,职业被动!$B$6:$M$29,COLUMNS(职业被动!$B$6:I$29),0)*$DB145,0)</f>
        <v>1373</v>
      </c>
      <c r="DI145" s="9">
        <f>ROUND(属性投放!J$4+装备属性!J$4*IF($DB145&lt;10,1,ROUNDDOWN($DB145,-1))+SUM(属性投放!K$37:K$45)*$DB145+VLOOKUP($DC$2,一级属性!$E$41:$P$64,COLUMNS(一级属性!$E$41:M$64),0)*($DB145+0.25*IF($DB145&lt;10,1,ROUNDDOWN($DB145,-1)))+VLOOKUP($DC$2,宝石属性!$B$43:$M$66,COLUMNS(宝石属性!$B$43:J$66),0)*10*VLOOKUP(ROUNDDOWN($DB145,-1),宝石属性!$B$25:$N$41,2,0)*VLOOKUP(ROUNDDOWN($DB145,-1),宝石属性!$B$25:$N$41,3,0)+VLOOKUP($DC$2,职业被动!$B$6:$M$29,COLUMNS(职业被动!$B$6:J$29),0)*$DB145,0)</f>
        <v>989</v>
      </c>
      <c r="DJ145" s="9">
        <f>ROUND(属性投放!K$4+装备属性!K$4*IF($DB145&lt;10,1,ROUNDDOWN($DB145,-1))+SUM(属性投放!L$37:L$45)*$DB145+VLOOKUP($DC$2,一级属性!$E$41:$P$64,COLUMNS(一级属性!$E$41:N$64),0)*($DB145+0.25*IF($DB145&lt;10,1,ROUNDDOWN($DB145,-1)))+VLOOKUP($DC$2,宝石属性!$B$43:$M$66,COLUMNS(宝石属性!$B$43:K$66),0)*10*VLOOKUP(ROUNDDOWN($DB145,-1),宝石属性!$B$25:$N$41,2,0)*VLOOKUP(ROUNDDOWN($DB145,-1),宝石属性!$B$25:$N$41,3,0)+VLOOKUP($DC$2,职业被动!$B$6:$M$29,COLUMNS(职业被动!$B$6:K$29),0)*$DB145,0)</f>
        <v>671</v>
      </c>
      <c r="DK145" s="9">
        <f>ROUND(属性投放!L$4+装备属性!L$4*IF($DB145&lt;10,1,ROUNDDOWN($DB145,-1))+SUM(属性投放!M$37:M$45)*$DB145+VLOOKUP($DC$2,一级属性!$E$41:$P$64,COLUMNS(一级属性!$E$41:O$64),0)*($DB145+0.25*IF($DB145&lt;10,1,ROUNDDOWN($DB145,-1)))+VLOOKUP($DC$2,宝石属性!$B$43:$M$66,COLUMNS(宝石属性!$B$43:L$66),0)*10*VLOOKUP(ROUNDDOWN($DB145,-1),宝石属性!$B$25:$N$41,2,0)*VLOOKUP(ROUNDDOWN($DB145,-1),宝石属性!$B$25:$N$41,3,0)+VLOOKUP($DC$2,职业被动!$B$6:$M$29,COLUMNS(职业被动!$B$6:L$29),0)*$DB145,0)</f>
        <v>43</v>
      </c>
      <c r="DL145" s="9">
        <f>ROUND(属性投放!M$4+装备属性!M$4*IF($DB145&lt;10,1,ROUNDDOWN($DB145,-1))+SUM(属性投放!N$37:N$45)*$DB145+VLOOKUP($DC$2,一级属性!$E$41:$P$64,COLUMNS(一级属性!$E$41:P$64),0)*($DB145+0.25*IF($DB145&lt;10,1,ROUNDDOWN($DB145,-1)))+VLOOKUP($DC$2,宝石属性!$B$43:$M$66,COLUMNS(宝石属性!$B$43:M$66),0)*10*VLOOKUP(ROUNDDOWN($DB145,-1),宝石属性!$B$25:$N$41,2,0)*VLOOKUP(ROUNDDOWN($DB145,-1),宝石属性!$B$25:$N$41,3,0)+VLOOKUP($DC$2,职业被动!$B$6:$M$29,COLUMNS(职业被动!$B$6:M$29),0)*$DB145,0)</f>
        <v>1463</v>
      </c>
      <c r="DM145" s="48">
        <f>属性价值和能力评分!$F$9+ROUND(属性价值和能力评分!$F$38*10,0)*DB145+ROUND((SUM(装备属性!$W$9:$W$14)+属性价值和能力评分!$F$38*1.25+1.4+2.8)*IF(DB145&lt;10,1,ROUNDDOWN(DB145,-1)),0)+15*VLOOKUP(ROUNDDOWN(DB145,-1),宝石属性!$B$26:$D$41,2,0)*6*VLOOKUP(ROUNDDOWN(DB145,-1),宝石属性!$B$26:$D$41,3,0)+(属性价值和能力评分!$F$49*9+属性价值和能力评分!$F$50*2+属性价值和能力评分!$F$53*8/5)*DB145</f>
        <v>25901</v>
      </c>
      <c r="DO145" s="1">
        <v>142</v>
      </c>
      <c r="DP145" s="9">
        <f>ROUND(属性投放!D$4+装备属性!D$4*IF($DO145&lt;10,1,ROUNDDOWN($DO145,-1))+SUM(属性投放!E$37:E$45)*$DO145+VLOOKUP($DP$2,一级属性!$E$41:$P$64,COLUMNS(一级属性!$E$41:G$64),0)*($DO145+0.25*IF($DO145&lt;10,1,ROUNDDOWN($DO145,-1)))+VLOOKUP($DP$2,宝石属性!$B$43:$M$66,COLUMNS(宝石属性!$B$43:D$66),0)*10*VLOOKUP(ROUNDDOWN($DO145,-1),宝石属性!$B$25:$N$41,2,0)*VLOOKUP(ROUNDDOWN($DO145,-1),宝石属性!$B$25:$N$41,3,0)+VLOOKUP($DP$2,职业被动!$B$6:$M$29,COLUMNS(职业被动!$B$6:D$29),0)*$DO145,0)</f>
        <v>16430</v>
      </c>
      <c r="DQ145" s="9">
        <f>ROUND(属性投放!E$4+装备属性!E$4*IF($DO145&lt;10,1,ROUNDDOWN($DO145,-1))+SUM(属性投放!F$37:F$45)*$DO145+VLOOKUP($DP$2,一级属性!$E$41:$P$64,COLUMNS(一级属性!$E$41:H$64),0)*($DO145+0.25*IF($DO145&lt;10,1,ROUNDDOWN($DO145,-1)))+VLOOKUP($DP$2,宝石属性!$B$43:$M$66,COLUMNS(宝石属性!$B$43:E$66),0)*10*VLOOKUP(ROUNDDOWN($DO145,-1),宝石属性!$B$25:$N$41,2,0)*VLOOKUP(ROUNDDOWN($DO145,-1),宝石属性!$B$25:$N$41,3,0)+VLOOKUP($DP$2,职业被动!$B$6:$M$29,COLUMNS(职业被动!$B$6:E$29),0)*$DO145,0)</f>
        <v>3478</v>
      </c>
      <c r="DR145" s="9">
        <f>ROUND(属性投放!F$4+装备属性!F$4*IF($DO145&lt;10,1,ROUNDDOWN($DO145,-1))+SUM(属性投放!G$37:G$45)*$DO145+VLOOKUP($DP$2,一级属性!$E$41:$P$64,COLUMNS(一级属性!$E$41:I$64),0)*($DO145+0.25*IF($DO145&lt;10,1,ROUNDDOWN($DO145,-1)))+VLOOKUP($DP$2,宝石属性!$B$43:$M$66,COLUMNS(宝石属性!$B$43:F$66),0)*10*VLOOKUP(ROUNDDOWN($DO145,-1),宝石属性!$B$25:$N$41,2,0)*VLOOKUP(ROUNDDOWN($DO145,-1),宝石属性!$B$25:$N$41,3,0)+VLOOKUP($DP$2,职业被动!$B$6:$M$29,COLUMNS(职业被动!$B$6:F$29),0)*$DO145,0)</f>
        <v>1532</v>
      </c>
      <c r="DS145" s="9">
        <f>ROUND(属性投放!G$4+装备属性!G$4*IF($DO145&lt;10,1,ROUNDDOWN($DO145,-1))+SUM(属性投放!H$37:H$45)*$DO145+VLOOKUP($DP$2,一级属性!$E$41:$P$64,COLUMNS(一级属性!$E$41:J$64),0)*($DO145+0.25*IF($DO145&lt;10,1,ROUNDDOWN($DO145,-1)))+VLOOKUP($DP$2,宝石属性!$B$43:$M$66,COLUMNS(宝石属性!$B$43:G$66),0)*10*VLOOKUP(ROUNDDOWN($DO145,-1),宝石属性!$B$25:$N$41,2,0)*VLOOKUP(ROUNDDOWN($DO145,-1),宝石属性!$B$25:$N$41,3,0)+VLOOKUP($DP$2,职业被动!$B$6:$M$29,COLUMNS(职业被动!$B$6:G$29),0)*$DO145,0)</f>
        <v>1318</v>
      </c>
      <c r="DT145" s="9">
        <f>ROUND(属性投放!H$4+装备属性!H$4*IF($DO145&lt;10,1,ROUNDDOWN($DO145,-1))+SUM(属性投放!I$37:I$45)*$DO145+VLOOKUP($DP$2,一级属性!$E$41:$P$64,COLUMNS(一级属性!$E$41:K$64),0)*($DO145+0.25*IF($DO145&lt;10,1,ROUNDDOWN($DO145,-1)))+VLOOKUP($DP$2,宝石属性!$B$43:$M$66,COLUMNS(宝石属性!$B$43:H$66),0)*10*VLOOKUP(ROUNDDOWN($DO145,-1),宝石属性!$B$25:$N$41,2,0)*VLOOKUP(ROUNDDOWN($DO145,-1),宝石属性!$B$25:$N$41,3,0)+VLOOKUP($DP$2,职业被动!$B$6:$M$29,COLUMNS(职业被动!$B$6:H$29),0)*$DO145,0)</f>
        <v>1080</v>
      </c>
      <c r="DU145" s="9">
        <f>ROUND(属性投放!I$4+装备属性!I$4*IF($DO145&lt;10,1,ROUNDDOWN($DO145,-1))+SUM(属性投放!J$37:J$45)*$DO145+VLOOKUP($DP$2,一级属性!$E$41:$P$64,COLUMNS(一级属性!$E$41:L$64),0)*($DO145+0.25*IF($DO145&lt;10,1,ROUNDDOWN($DO145,-1)))+VLOOKUP($DP$2,宝石属性!$B$43:$M$66,COLUMNS(宝石属性!$B$43:I$66),0)*10*VLOOKUP(ROUNDDOWN($DO145,-1),宝石属性!$B$25:$N$41,2,0)*VLOOKUP(ROUNDDOWN($DO145,-1),宝石属性!$B$25:$N$41,3,0)+VLOOKUP($DP$2,职业被动!$B$6:$M$29,COLUMNS(职业被动!$B$6:I$29),0)*$DO145,0)</f>
        <v>1373</v>
      </c>
      <c r="DV145" s="9">
        <f>ROUND(属性投放!J$4+装备属性!J$4*IF($DO145&lt;10,1,ROUNDDOWN($DO145,-1))+SUM(属性投放!K$37:K$45)*$DO145+VLOOKUP($DP$2,一级属性!$E$41:$P$64,COLUMNS(一级属性!$E$41:M$64),0)*($DO145+0.25*IF($DO145&lt;10,1,ROUNDDOWN($DO145,-1)))+VLOOKUP($DP$2,宝石属性!$B$43:$M$66,COLUMNS(宝石属性!$B$43:J$66),0)*10*VLOOKUP(ROUNDDOWN($DO145,-1),宝石属性!$B$25:$N$41,2,0)*VLOOKUP(ROUNDDOWN($DO145,-1),宝石属性!$B$25:$N$41,3,0)+VLOOKUP($DP$2,职业被动!$B$6:$M$29,COLUMNS(职业被动!$B$6:J$29),0)*$DO145,0)</f>
        <v>989</v>
      </c>
      <c r="DW145" s="9">
        <f>ROUND(属性投放!K$4+装备属性!K$4*IF($DO145&lt;10,1,ROUNDDOWN($DO145,-1))+SUM(属性投放!L$37:L$45)*$DO145+VLOOKUP($DP$2,一级属性!$E$41:$P$64,COLUMNS(一级属性!$E$41:N$64),0)*($DO145+0.25*IF($DO145&lt;10,1,ROUNDDOWN($DO145,-1)))+VLOOKUP($DP$2,宝石属性!$B$43:$M$66,COLUMNS(宝石属性!$B$43:K$66),0)*10*VLOOKUP(ROUNDDOWN($DO145,-1),宝石属性!$B$25:$N$41,2,0)*VLOOKUP(ROUNDDOWN($DO145,-1),宝石属性!$B$25:$N$41,3,0)+VLOOKUP($DP$2,职业被动!$B$6:$M$29,COLUMNS(职业被动!$B$6:K$29),0)*$DO145,0)</f>
        <v>671</v>
      </c>
      <c r="DX145" s="9">
        <f>ROUND(属性投放!L$4+装备属性!L$4*IF($DO145&lt;10,1,ROUNDDOWN($DO145,-1))+SUM(属性投放!M$37:M$45)*$DO145+VLOOKUP($DP$2,一级属性!$E$41:$P$64,COLUMNS(一级属性!$E$41:O$64),0)*($DO145+0.25*IF($DO145&lt;10,1,ROUNDDOWN($DO145,-1)))+VLOOKUP($DP$2,宝石属性!$B$43:$M$66,COLUMNS(宝石属性!$B$43:L$66),0)*10*VLOOKUP(ROUNDDOWN($DO145,-1),宝石属性!$B$25:$N$41,2,0)*VLOOKUP(ROUNDDOWN($DO145,-1),宝石属性!$B$25:$N$41,3,0)+VLOOKUP($DP$2,职业被动!$B$6:$M$29,COLUMNS(职业被动!$B$6:L$29),0)*$DO145,0)</f>
        <v>43</v>
      </c>
      <c r="DY145" s="9">
        <f>ROUND(属性投放!M$4+装备属性!M$4*IF($DO145&lt;10,1,ROUNDDOWN($DO145,-1))+SUM(属性投放!N$37:N$45)*$DO145+VLOOKUP($DP$2,一级属性!$E$41:$P$64,COLUMNS(一级属性!$E$41:P$64),0)*($DO145+0.25*IF($DO145&lt;10,1,ROUNDDOWN($DO145,-1)))+VLOOKUP($DP$2,宝石属性!$B$43:$M$66,COLUMNS(宝石属性!$B$43:M$66),0)*10*VLOOKUP(ROUNDDOWN($DO145,-1),宝石属性!$B$25:$N$41,2,0)*VLOOKUP(ROUNDDOWN($DO145,-1),宝石属性!$B$25:$N$41,3,0)+VLOOKUP($DP$2,职业被动!$B$6:$M$29,COLUMNS(职业被动!$B$6:M$29),0)*$DO145,0)</f>
        <v>1463</v>
      </c>
      <c r="DZ145" s="48">
        <f>属性价值和能力评分!$F$9+ROUND(属性价值和能力评分!$F$38*10,0)*DO145+ROUND((SUM(装备属性!$W$9:$W$14)+属性价值和能力评分!$F$38*1.25+1.4+2.8)*IF(DO145&lt;10,1,ROUNDDOWN(DO145,-1)),0)+15*VLOOKUP(ROUNDDOWN(DO145,-1),宝石属性!$B$26:$D$41,2,0)*6*VLOOKUP(ROUNDDOWN(DO145,-1),宝石属性!$B$26:$D$41,3,0)+(属性价值和能力评分!$F$49*9+属性价值和能力评分!$F$50*2+属性价值和能力评分!$F$53*8/5)*DO145</f>
        <v>25901</v>
      </c>
      <c r="EA145" s="17"/>
      <c r="EB145" s="1">
        <v>142</v>
      </c>
      <c r="EC145" s="1">
        <f>ROUND(CC145/MAX(CE145/10,((CE145*(1+属性投放!$E$8)-CF145+属性投放!$F$8*EB145)*(1+属性投放!$G$8)*(1+属性投放!$H$8))),1)</f>
        <v>2.8</v>
      </c>
      <c r="ED145" s="1">
        <f>ROUND(CP145/MAX(CE145/10,((CE145*(1+属性投放!$E$8)-CS145+属性投放!$F$8*EB145)*(1+属性投放!$G$8)*(1+属性投放!$H$8))),1)</f>
        <v>2.6</v>
      </c>
      <c r="EE145" s="1">
        <f>ROUND(DC145/MAX(CE145/10,((CE145*(1+属性投放!$E$8)-DF145+属性投放!$F$8*EB145)*(1+属性投放!$G$8)*(1+属性投放!$H$8))),1)</f>
        <v>24.4</v>
      </c>
      <c r="EF145" s="1">
        <f>ROUND(DP145/MAX(CE145/10,((CE145*(1+属性投放!$E$8)-DS145+属性投放!$F$8*EB145)*(1+属性投放!$G$8)*(1+属性投放!$H$8))),1)</f>
        <v>6.6</v>
      </c>
      <c r="EH145" s="1">
        <f>ROUND(CC145/MAX(属性投放!$F$9*EB145,((CT145*(1+属性投放!$E$9)-CH145+属性投放!$F$9*EB145)*(1+属性投放!$G$9)*(1+属性投放!$H$9))),1)</f>
        <v>2.6</v>
      </c>
      <c r="EI145" s="1">
        <f>ROUND(CP145/MAX(属性投放!$F$9*EB145,((CT145*(1+属性投放!$E$9)-CU145+属性投放!$F$9*EB145)*(1+属性投放!$G$9)*(1+属性投放!$H$9))),1)</f>
        <v>3.3</v>
      </c>
      <c r="EJ145" s="1">
        <f>ROUND(DC145/MAX(属性投放!$F$9*EB145,((CT145*(1+属性投放!$E$9)-DH145+属性投放!$F$9*EB145)*(1+属性投放!$G$9)*(1+属性投放!$H$9))),1)</f>
        <v>2.8</v>
      </c>
      <c r="EK145" s="1">
        <f>ROUND(DP145/MAX(属性投放!$F$9*EB145,((CT145*(1+属性投放!$E$9)-DU145+属性投放!$F$9*EB145)*(1+属性投放!$G$9)*(1+属性投放!$H$9))),1)</f>
        <v>6</v>
      </c>
      <c r="EM145" s="1">
        <f>ROUND(CC145/((BW145*(1+属性投放!$E$10)+属性投放!$F$10*EB145)*(1+属性投放!$G$10)*(1+属性投放!$H$10)),1)</f>
        <v>5.6</v>
      </c>
      <c r="EN145" s="1">
        <f>ROUND(CP145/((BW145*(1+属性投放!$E$10)+属性投放!$F$10*EB145)*(1+属性投放!$G$10)*(1+属性投放!$H$10)),1)</f>
        <v>5.6</v>
      </c>
      <c r="EO145" s="1">
        <f>ROUND(DC145/((BW145*(1+属性投放!$E$10)+属性投放!$F$10*EB145)*(1+属性投放!$G$10)*(1+属性投放!$H$10)),1)</f>
        <v>6.5</v>
      </c>
      <c r="EP145" s="1">
        <f>ROUND(DP145/((BW145*(1+属性投放!$E$10)+属性投放!$F$10*EB145)*(1+属性投放!$G$10)*(1+属性投放!$H$10)),1)</f>
        <v>14.1</v>
      </c>
    </row>
    <row r="146" spans="2:146">
      <c r="B146" s="1">
        <v>143</v>
      </c>
      <c r="C146" s="9">
        <f>ROUND(属性投放!D$4+装备属性!D$4*IF($B146&lt;10,1,ROUNDDOWN($B146,-1))+SUM(属性投放!E$37:E$45)*$B146+VLOOKUP($C$2,一级属性!$E$41:$P$64,COLUMNS(一级属性!$E$41:G$64),0)*($B146+0.25*IF($B146&lt;10,1,ROUNDDOWN($B146,-1)))+VLOOKUP($C$2,宝石属性!$B$43:$M$66,COLUMNS(宝石属性!$B$43:D$66),0)*10*VLOOKUP(ROUNDDOWN($B146,-1),宝石属性!$B$25:$N$41,2,0)*VLOOKUP(ROUNDDOWN($B146,-1),宝石属性!$B$25:$N$41,3,0)+VLOOKUP($C$2,职业被动!$B$6:$M$29,COLUMNS(职业被动!$B$6:D$29),0)*$B146,0)</f>
        <v>8009</v>
      </c>
      <c r="D146" s="9">
        <f>ROUND(属性投放!E$4+装备属性!E$4*IF($B146&lt;10,1,ROUNDDOWN($B146,-1))+SUM(属性投放!F$37:F$38)*$B146+VLOOKUP($C$2,一级属性!$E$67:$P$90,COLUMNS(一级属性!$E$67:H$90),0)*$B146+VLOOKUP($C$2,宝石属性!$B$43:$M$66,COLUMNS(宝石属性!$B$43:E$66),0)*10*VLOOKUP(ROUNDDOWN($B146,-1),宝石属性!$B$25:$N$41,2,0)*VLOOKUP(ROUNDDOWN($B146,-1),宝石属性!$B$25:$N$41,3,0)+VLOOKUP($C$2,职业被动!$B$6:$M$29,COLUMNS(职业被动!$B$6:E$29),0)*$B146,0)</f>
        <v>3493</v>
      </c>
      <c r="E146" s="9">
        <f>ROUND(属性投放!F$4+装备属性!F$4*IF($B146&lt;10,1,ROUNDDOWN($B146,-1))+SUM(属性投放!G$37:G$38)*$B146+VLOOKUP($C$2,一级属性!$E$67:$P$90,COLUMNS(一级属性!$E$67:I$90),0)*$B146+VLOOKUP($C$2,宝石属性!$B$43:$M$66,COLUMNS(宝石属性!$B$43:F$66),0)*10*VLOOKUP(ROUNDDOWN($B146,-1),宝石属性!$B$25:$N$41,2,0)*VLOOKUP(ROUNDDOWN($B146,-1),宝石属性!$B$25:$N$41,3,0)+VLOOKUP($C$2,职业被动!$B$6:$M$29,COLUMNS(职业被动!$B$6:F$29),0)*$B146,0)</f>
        <v>2767</v>
      </c>
      <c r="F146" s="9">
        <f>ROUND(属性投放!G$4+装备属性!G$4*IF($B146&lt;10,1,ROUNDDOWN($B146,-1))+SUM(属性投放!H$37:H$38)*$B146+VLOOKUP($C$2,一级属性!$E$67:$P$90,COLUMNS(一级属性!$E$67:J$90),0)*$B146+VLOOKUP($C$2,宝石属性!$B$43:$M$66,COLUMNS(宝石属性!$B$43:G$66),0)*10*VLOOKUP(ROUNDDOWN($B146,-1),宝石属性!$B$25:$N$41,2,0)*VLOOKUP(ROUNDDOWN($B146,-1),宝石属性!$B$25:$N$41,3,0)+VLOOKUP($C$2,职业被动!$B$6:$M$29,COLUMNS(职业被动!$B$6:G$29),0)*$B146,0)</f>
        <v>1465</v>
      </c>
      <c r="G146" s="9">
        <f>ROUND(属性投放!H$4+装备属性!H$4*IF($B146&lt;10,1,ROUNDDOWN($B146,-1))+SUM(属性投放!I$37:I$38)*$B146+VLOOKUP($C$2,一级属性!$E$67:$P$90,COLUMNS(一级属性!$E$67:K$90),0)*$B146+VLOOKUP($C$2,宝石属性!$B$43:$M$66,COLUMNS(宝石属性!$B$43:H$66),0)*10*VLOOKUP(ROUNDDOWN($B146,-1),宝石属性!$B$25:$N$41,2,0)*VLOOKUP(ROUNDDOWN($B146,-1),宝石属性!$B$25:$N$41,3,0)+VLOOKUP($C$2,职业被动!$B$6:$M$29,COLUMNS(职业被动!$B$6:H$29),0)*$B146,0)</f>
        <v>940</v>
      </c>
      <c r="H146" s="9">
        <f>ROUND(属性投放!I$4+装备属性!I$4*IF($B146&lt;10,1,ROUNDDOWN($B146,-1))+SUM(属性投放!J$37:J$38)*$B146+VLOOKUP($C$2,一级属性!$E$67:$P$90,COLUMNS(一级属性!$E$67:L$90),0)*$B146+VLOOKUP($C$2,宝石属性!$B$43:$M$66,COLUMNS(宝石属性!$B$43:I$66),0)*10*VLOOKUP(ROUNDDOWN($B146,-1),宝石属性!$B$25:$N$41,2,0)*VLOOKUP(ROUNDDOWN($B146,-1),宝石属性!$B$25:$N$41,3,0)+VLOOKUP($C$2,职业被动!$B$6:$M$29,COLUMNS(职业被动!$B$6:I$29),0)*$B146,0)</f>
        <v>1523</v>
      </c>
      <c r="I146" s="9">
        <f>ROUND(属性投放!J$4+装备属性!J$4*IF($B146&lt;10,1,ROUNDDOWN($B146,-1))+SUM(属性投放!K$37:K$38)*$B146+VLOOKUP($C$2,一级属性!$E$67:$P$90,COLUMNS(一级属性!$E$67:M$90),0)*$B146+VLOOKUP($C$2,宝石属性!$B$43:$M$66,COLUMNS(宝石属性!$B$43:J$66),0)*10*VLOOKUP(ROUNDDOWN($B146,-1),宝石属性!$B$25:$N$41,2,0)*VLOOKUP(ROUNDDOWN($B146,-1),宝石属性!$B$25:$N$41,3,0)+VLOOKUP($C$2,职业被动!$B$6:$M$29,COLUMNS(职业被动!$B$6:J$29),0)*$B146,0)</f>
        <v>994</v>
      </c>
      <c r="J146" s="9">
        <f>ROUND(属性投放!K$4+装备属性!K$4*IF($B146&lt;10,1,ROUNDDOWN($B146,-1))+SUM(属性投放!L$37:L$38)*$B146+VLOOKUP($C$2,一级属性!$E$67:$P$90,COLUMNS(一级属性!$E$67:N$90),0)*$B146+VLOOKUP($C$2,宝石属性!$B$43:$M$66,COLUMNS(宝石属性!$B$43:K$66),0)*10*VLOOKUP(ROUNDDOWN($B146,-1),宝石属性!$B$25:$N$41,2,0)*VLOOKUP(ROUNDDOWN($B146,-1),宝石属性!$B$25:$N$41,3,0)+VLOOKUP($C$2,职业被动!$B$6:$M$29,COLUMNS(职业被动!$B$6:K$29),0)*$B146,0)</f>
        <v>512</v>
      </c>
      <c r="K146" s="9">
        <f>ROUND(属性投放!L$4+装备属性!L$4*IF($B146&lt;10,1,ROUNDDOWN($B146,-1))+SUM(属性投放!M$37:M$38)*$B146+VLOOKUP($C$2,一级属性!$E$67:$P$90,COLUMNS(一级属性!$E$67:O$90),0)*$B146+VLOOKUP($C$2,宝石属性!$B$43:$M$66,COLUMNS(宝石属性!$B$43:L$66),0)*10*VLOOKUP(ROUNDDOWN($B146,-1),宝石属性!$B$25:$N$41,2,0)*VLOOKUP(ROUNDDOWN($B146,-1),宝石属性!$B$25:$N$41,3,0)+VLOOKUP($C$2,职业被动!$B$6:$M$29,COLUMNS(职业被动!$B$6:L$29),0)*$B146,0)</f>
        <v>43</v>
      </c>
      <c r="L146" s="9">
        <f>ROUND(属性投放!M$4+装备属性!M$4*IF($B146&lt;10,1,ROUNDDOWN($B146,-1))+SUM(属性投放!N$37:N$38)*$B146+VLOOKUP($C$2,一级属性!$E$67:$P$90,COLUMNS(一级属性!$E$67:P$90),0)*$B146+VLOOKUP($C$2,宝石属性!$B$43:$M$66,COLUMNS(宝石属性!$B$43:M$66),0)*10*VLOOKUP(ROUNDDOWN($B146,-1),宝石属性!$B$25:$N$41,2,0)*VLOOKUP(ROUNDDOWN($B146,-1),宝石属性!$B$25:$N$41,3,0)+VLOOKUP($C$2,职业被动!$B$6:$M$29,COLUMNS(职业被动!$B$6:M$29),0)*$B146,0)</f>
        <v>1553</v>
      </c>
      <c r="M146" s="48">
        <f>属性价值和能力评分!$F$9+ROUND(属性价值和能力评分!$F$38*10,0)*B146+ROUND((SUM(装备属性!$W$9:$W$14)+属性价值和能力评分!$F$38*1.25+1.4+2.8)*IF(B146&lt;10,1,ROUNDDOWN(B146,-1)),0)+15*VLOOKUP(ROUNDDOWN(B146,-1),宝石属性!$B$26:$D$41,2,0)*6*VLOOKUP(ROUNDDOWN(B146,-1),宝石属性!$B$26:$D$41,3,0)+(属性价值和能力评分!$F$49*9+属性价值和能力评分!$F$50*2+属性价值和能力评分!$F$53*8/5)*B146</f>
        <v>26021</v>
      </c>
      <c r="O146" s="1">
        <v>143</v>
      </c>
      <c r="P146" s="9">
        <f>ROUND(属性投放!D$4+装备属性!D$4*IF($O146&lt;10,1,ROUNDDOWN($O146,-1))+SUM(属性投放!E$37:E$45)*$O146+VLOOKUP($P$2,一级属性!$E$41:$P$64,COLUMNS(一级属性!$E$41:G$64),0)*($O146+0.25*IF($O146&lt;10,1,ROUNDDOWN($O146,-1)))+VLOOKUP($P$2,宝石属性!$B$43:$M$66,COLUMNS(宝石属性!$B$43:D$66),0)*10*VLOOKUP(ROUNDDOWN($O146,-1),宝石属性!$B$25:$N$41,2,0)*VLOOKUP(ROUNDDOWN($O146,-1),宝石属性!$B$25:$N$41,3,0)+VLOOKUP($P$2,职业被动!$B$6:$M$29,COLUMNS(职业被动!$B$6:D$29),0)*$O146,0)</f>
        <v>10011</v>
      </c>
      <c r="Q146" s="9">
        <f>ROUND(属性投放!E$4+装备属性!E$4*IF($O146&lt;10,1,ROUNDDOWN($O146,-1))+SUM(属性投放!F$37:F$45)*$O146+VLOOKUP($P$2,一级属性!$E$41:$P$64,COLUMNS(一级属性!$E$41:H$64),0)*($O146+0.25*IF($O146&lt;10,1,ROUNDDOWN($O146,-1)))+VLOOKUP($P$2,宝石属性!$B$43:$M$66,COLUMNS(宝石属性!$B$43:E$66),0)*10*VLOOKUP(ROUNDDOWN($O146,-1),宝石属性!$B$25:$N$41,2,0)*VLOOKUP(ROUNDDOWN($O146,-1),宝石属性!$B$25:$N$41,3,0)+VLOOKUP($P$2,职业被动!$B$6:$M$29,COLUMNS(职业被动!$B$6:E$29),0)*$O146,0)</f>
        <v>6163</v>
      </c>
      <c r="R146" s="9">
        <f>ROUND(属性投放!F$4+装备属性!F$4*IF($O146&lt;10,1,ROUNDDOWN($O146,-1))+SUM(属性投放!G$37:G$45)*$O146+VLOOKUP($P$2,一级属性!$E$41:$P$64,COLUMNS(一级属性!$E$41:I$64),0)*($O146+0.25*IF($O146&lt;10,1,ROUNDDOWN($O146,-1)))+VLOOKUP($P$2,宝石属性!$B$43:$M$66,COLUMNS(宝石属性!$B$43:F$66),0)*10*VLOOKUP(ROUNDDOWN($O146,-1),宝石属性!$B$25:$N$41,2,0)*VLOOKUP(ROUNDDOWN($O146,-1),宝石属性!$B$25:$N$41,3,0)+VLOOKUP($P$2,职业被动!$B$6:$M$29,COLUMNS(职业被动!$B$6:F$29),0)*$O146,0)</f>
        <v>1534</v>
      </c>
      <c r="S146" s="9">
        <f>ROUND(属性投放!G$4+装备属性!G$4*IF($O146&lt;10,1,ROUNDDOWN($O146,-1))+SUM(属性投放!H$37:H$45)*$O146+VLOOKUP($P$2,一级属性!$E$41:$P$64,COLUMNS(一级属性!$E$41:J$64),0)*($O146+0.25*IF($O146&lt;10,1,ROUNDDOWN($O146,-1)))+VLOOKUP($P$2,宝石属性!$B$43:$M$66,COLUMNS(宝石属性!$B$43:G$66),0)*10*VLOOKUP(ROUNDDOWN($O146,-1),宝石属性!$B$25:$N$41,2,0)*VLOOKUP(ROUNDDOWN($O146,-1),宝石属性!$B$25:$N$41,3,0)+VLOOKUP($P$2,职业被动!$B$6:$M$29,COLUMNS(职业被动!$B$6:G$29),0)*$O146,0)</f>
        <v>1322</v>
      </c>
      <c r="T146" s="9">
        <f>ROUND(属性投放!H$4+装备属性!H$4*IF($O146&lt;10,1,ROUNDDOWN($O146,-1))+SUM(属性投放!I$37:I$45)*$O146+VLOOKUP($P$2,一级属性!$E$41:$P$64,COLUMNS(一级属性!$E$41:K$64),0)*($O146+0.25*IF($O146&lt;10,1,ROUNDDOWN($O146,-1)))+VLOOKUP($P$2,宝石属性!$B$43:$M$66,COLUMNS(宝石属性!$B$43:H$66),0)*10*VLOOKUP(ROUNDDOWN($O146,-1),宝石属性!$B$25:$N$41,2,0)*VLOOKUP(ROUNDDOWN($O146,-1),宝石属性!$B$25:$N$41,3,0)+VLOOKUP($P$2,职业被动!$B$6:$M$29,COLUMNS(职业被动!$B$6:H$29),0)*$O146,0)</f>
        <v>1617</v>
      </c>
      <c r="U146" s="9">
        <f>ROUND(属性投放!I$4+装备属性!I$4*IF($O146&lt;10,1,ROUNDDOWN($O146,-1))+SUM(属性投放!J$37:J$45)*$O146+VLOOKUP($P$2,一级属性!$E$41:$P$64,COLUMNS(一级属性!$E$41:L$64),0)*($O146+0.25*IF($O146&lt;10,1,ROUNDDOWN($O146,-1)))+VLOOKUP($P$2,宝石属性!$B$43:$M$66,COLUMNS(宝石属性!$B$43:I$66),0)*10*VLOOKUP(ROUNDDOWN($O146,-1),宝石属性!$B$25:$N$41,2,0)*VLOOKUP(ROUNDDOWN($O146,-1),宝石属性!$B$25:$N$41,3,0)+VLOOKUP($P$2,职业被动!$B$6:$M$29,COLUMNS(职业被动!$B$6:I$29),0)*$O146,0)</f>
        <v>1627</v>
      </c>
      <c r="V146" s="9">
        <f>ROUND(属性投放!J$4+装备属性!J$4*IF($O146&lt;10,1,ROUNDDOWN($O146,-1))+SUM(属性投放!K$37:K$45)*$O146+VLOOKUP($P$2,一级属性!$E$41:$P$64,COLUMNS(一级属性!$E$41:M$64),0)*($O146+0.25*IF($O146&lt;10,1,ROUNDDOWN($O146,-1)))+VLOOKUP($P$2,宝石属性!$B$43:$M$66,COLUMNS(宝石属性!$B$43:J$66),0)*10*VLOOKUP(ROUNDDOWN($O146,-1),宝石属性!$B$25:$N$41,2,0)*VLOOKUP(ROUNDDOWN($O146,-1),宝石属性!$B$25:$N$41,3,0)+VLOOKUP($P$2,职业被动!$B$6:$M$29,COLUMNS(职业被动!$B$6:J$29),0)*$O146,0)</f>
        <v>1118</v>
      </c>
      <c r="W146" s="9">
        <f>ROUND(属性投放!K$4+装备属性!K$4*IF($O146&lt;10,1,ROUNDDOWN($O146,-1))+SUM(属性投放!L$37:L$45)*$O146+VLOOKUP($P$2,一级属性!$E$41:$P$64,COLUMNS(一级属性!$E$41:N$64),0)*($O146+0.25*IF($O146&lt;10,1,ROUNDDOWN($O146,-1)))+VLOOKUP($P$2,宝石属性!$B$43:$M$66,COLUMNS(宝石属性!$B$43:K$66),0)*10*VLOOKUP(ROUNDDOWN($O146,-1),宝石属性!$B$25:$N$41,2,0)*VLOOKUP(ROUNDDOWN($O146,-1),宝石属性!$B$25:$N$41,3,0)+VLOOKUP($P$2,职业被动!$B$6:$M$29,COLUMNS(职业被动!$B$6:K$29),0)*$O146,0)</f>
        <v>672</v>
      </c>
      <c r="X146" s="9">
        <f>ROUND(属性投放!L$4+装备属性!L$4*IF($O146&lt;10,1,ROUNDDOWN($O146,-1))+SUM(属性投放!M$37:M$45)*$O146+VLOOKUP($P$2,一级属性!$E$41:$P$64,COLUMNS(一级属性!$E$41:O$64),0)*($O146+0.25*IF($O146&lt;10,1,ROUNDDOWN($O146,-1)))+VLOOKUP($P$2,宝石属性!$B$43:$M$66,COLUMNS(宝石属性!$B$43:L$66),0)*10*VLOOKUP(ROUNDDOWN($O146,-1),宝石属性!$B$25:$N$41,2,0)*VLOOKUP(ROUNDDOWN($O146,-1),宝石属性!$B$25:$N$41,3,0)+VLOOKUP($P$2,职业被动!$B$6:$M$29,COLUMNS(职业被动!$B$6:L$29),0)*$O146,0)</f>
        <v>43</v>
      </c>
      <c r="Y146" s="9">
        <f>ROUND(属性投放!M$4+装备属性!M$4*IF($O146&lt;10,1,ROUNDDOWN($O146,-1))+SUM(属性投放!N$37:N$45)*$O146+VLOOKUP($P$2,一级属性!$E$41:$P$64,COLUMNS(一级属性!$E$41:P$64),0)*($O146+0.25*IF($O146&lt;10,1,ROUNDDOWN($O146,-1)))+VLOOKUP($P$2,宝石属性!$B$43:$M$66,COLUMNS(宝石属性!$B$43:M$66),0)*10*VLOOKUP(ROUNDDOWN($O146,-1),宝石属性!$B$25:$N$41,2,0)*VLOOKUP(ROUNDDOWN($O146,-1),宝石属性!$B$25:$N$41,3,0)+VLOOKUP($P$2,职业被动!$B$6:$M$29,COLUMNS(职业被动!$B$6:M$29),0)*$O146,0)</f>
        <v>1553</v>
      </c>
      <c r="Z146" s="48">
        <f>属性价值和能力评分!$F$9+ROUND(属性价值和能力评分!$F$38*10,0)*O146+ROUND((SUM(装备属性!$W$9:$W$14)+属性价值和能力评分!$F$38*1.25+1.4+2.8)*IF(O146&lt;10,1,ROUNDDOWN(O146,-1)),0)+15*VLOOKUP(ROUNDDOWN(O146,-1),宝石属性!$B$26:$D$41,2,0)*6*VLOOKUP(ROUNDDOWN(O146,-1),宝石属性!$B$26:$D$41,3,0)+(属性价值和能力评分!$F$49*9+属性价值和能力评分!$F$50*2+属性价值和能力评分!$F$53*8/5)*O146</f>
        <v>26021</v>
      </c>
      <c r="AB146" s="1">
        <v>143</v>
      </c>
      <c r="AC146" s="9">
        <f>ROUND(属性投放!D$4+装备属性!D$4*IF($AB146&lt;10,1,ROUNDDOWN($AB146,-1))+SUM(属性投放!E$37:E$45)*$AB146+VLOOKUP($AC$2,一级属性!$E$41:$P$64,COLUMNS(一级属性!$E$41:G$64),0)*($AB146+0.25*IF($AB146&lt;10,1,ROUNDDOWN($AB146,-1)))+VLOOKUP($AC$2,宝石属性!$B$43:$M$66,COLUMNS(宝石属性!$B$43:D$66),0)*10*VLOOKUP(ROUNDDOWN($AB146,-1),宝石属性!$B$25:$N$41,2,0)*VLOOKUP(ROUNDDOWN($AB146,-1),宝石属性!$B$25:$N$41,3,0)+VLOOKUP($AC$2,职业被动!$B$6:$M$29,COLUMNS(职业被动!$B$6:D$29),0)*$AB146,0)</f>
        <v>9010</v>
      </c>
      <c r="AD146" s="9">
        <f>ROUND(属性投放!E$4+装备属性!E$4*IF($AB146&lt;10,1,ROUNDDOWN($AB146,-1))+SUM(属性投放!F$37:F$45)*$AB146+VLOOKUP($AC$2,一级属性!$E$41:$P$64,COLUMNS(一级属性!$E$41:H$64),0)*($AB146+0.25*IF($AB146&lt;10,1,ROUNDDOWN($AB146,-1)))+VLOOKUP($AC$2,宝石属性!$B$43:$M$66,COLUMNS(宝石属性!$B$43:E$66),0)*10*VLOOKUP(ROUNDDOWN($AB146,-1),宝石属性!$B$25:$N$41,2,0)*VLOOKUP(ROUNDDOWN($AB146,-1),宝石属性!$B$25:$N$41,3,0)+VLOOKUP($AC$2,职业被动!$B$6:$M$29,COLUMNS(职业被动!$B$6:E$29),0)*$AB146,0)</f>
        <v>3493</v>
      </c>
      <c r="AE146" s="9">
        <f>ROUND(属性投放!F$4+装备属性!F$4*IF($AB146&lt;10,1,ROUNDDOWN($AB146,-1))+SUM(属性投放!G$37:G$45)*$AB146+VLOOKUP($AC$2,一级属性!$E$41:$P$64,COLUMNS(一级属性!$E$41:I$64),0)*($AB146+0.25*IF($AB146&lt;10,1,ROUNDDOWN($AB146,-1)))+VLOOKUP($AC$2,宝石属性!$B$43:$M$66,COLUMNS(宝石属性!$B$43:F$66),0)*10*VLOOKUP(ROUNDDOWN($AB146,-1),宝石属性!$B$25:$N$41,2,0)*VLOOKUP(ROUNDDOWN($AB146,-1),宝石属性!$B$25:$N$41,3,0)+VLOOKUP($AC$2,职业被动!$B$6:$M$29,COLUMNS(职业被动!$B$6:F$29),0)*$AB146,0)</f>
        <v>2406</v>
      </c>
      <c r="AF146" s="9">
        <f>ROUND(属性投放!G$4+装备属性!G$4*IF($AB146&lt;10,1,ROUNDDOWN($AB146,-1))+SUM(属性投放!H$37:H$45)*$AB146+VLOOKUP($AC$2,一级属性!$E$41:$P$64,COLUMNS(一级属性!$E$41:J$64),0)*($AB146+0.25*IF($AB146&lt;10,1,ROUNDDOWN($AB146,-1)))+VLOOKUP($AC$2,宝石属性!$B$43:$M$66,COLUMNS(宝石属性!$B$43:G$66),0)*10*VLOOKUP(ROUNDDOWN($AB146,-1),宝石属性!$B$25:$N$41,2,0)*VLOOKUP(ROUNDDOWN($AB146,-1),宝石属性!$B$25:$N$41,3,0)+VLOOKUP($AC$2,职业被动!$B$6:$M$29,COLUMNS(职业被动!$B$6:G$29),0)*$AB146,0)</f>
        <v>1608</v>
      </c>
      <c r="AG146" s="9">
        <f>ROUND(属性投放!H$4+装备属性!H$4*IF($AB146&lt;10,1,ROUNDDOWN($AB146,-1))+SUM(属性投放!I$37:I$45)*$AB146+VLOOKUP($AC$2,一级属性!$E$41:$P$64,COLUMNS(一级属性!$E$41:K$64),0)*($AB146+0.25*IF($AB146&lt;10,1,ROUNDDOWN($AB146,-1)))+VLOOKUP($AC$2,宝石属性!$B$43:$M$66,COLUMNS(宝石属性!$B$43:H$66),0)*10*VLOOKUP(ROUNDDOWN($AB146,-1),宝石属性!$B$25:$N$41,2,0)*VLOOKUP(ROUNDDOWN($AB146,-1),宝石属性!$B$25:$N$41,3,0)+VLOOKUP($AC$2,职业被动!$B$6:$M$29,COLUMNS(职业被动!$B$6:H$29),0)*$AB146,0)</f>
        <v>940</v>
      </c>
      <c r="AH146" s="9">
        <f>ROUND(属性投放!I$4+装备属性!I$4*IF($AB146&lt;10,1,ROUNDDOWN($AB146,-1))+SUM(属性投放!J$37:J$45)*$AB146+VLOOKUP($AC$2,一级属性!$E$41:$P$64,COLUMNS(一级属性!$E$41:L$64),0)*($AB146+0.25*IF($AB146&lt;10,1,ROUNDDOWN($AB146,-1)))+VLOOKUP($AC$2,宝石属性!$B$43:$M$66,COLUMNS(宝石属性!$B$43:I$66),0)*10*VLOOKUP(ROUNDDOWN($AB146,-1),宝石属性!$B$25:$N$41,2,0)*VLOOKUP(ROUNDDOWN($AB146,-1),宝石属性!$B$25:$N$41,3,0)+VLOOKUP($AC$2,职业被动!$B$6:$M$29,COLUMNS(职业被动!$B$6:I$29),0)*$AB146,0)</f>
        <v>1521</v>
      </c>
      <c r="AI146" s="9">
        <f>ROUND(属性投放!J$4+装备属性!J$4*IF($AB146&lt;10,1,ROUNDDOWN($AB146,-1))+SUM(属性投放!K$37:K$45)*$AB146+VLOOKUP($AC$2,一级属性!$E$41:$P$64,COLUMNS(一级属性!$E$41:M$64),0)*($AB146+0.25*IF($AB146&lt;10,1,ROUNDDOWN($AB146,-1)))+VLOOKUP($AC$2,宝石属性!$B$43:$M$66,COLUMNS(宝石属性!$B$43:J$66),0)*10*VLOOKUP(ROUNDDOWN($AB146,-1),宝石属性!$B$25:$N$41,2,0)*VLOOKUP(ROUNDDOWN($AB146,-1),宝石属性!$B$25:$N$41,3,0)+VLOOKUP($AC$2,职业被动!$B$6:$M$29,COLUMNS(职业被动!$B$6:J$29),0)*$AB146,0)</f>
        <v>993</v>
      </c>
      <c r="AJ146" s="9">
        <f>ROUND(属性投放!K$4+装备属性!K$4*IF($AB146&lt;10,1,ROUNDDOWN($AB146,-1))+SUM(属性投放!L$37:L$45)*$AB146+VLOOKUP($AC$2,一级属性!$E$41:$P$64,COLUMNS(一级属性!$E$41:N$64),0)*($AB146+0.25*IF($AB146&lt;10,1,ROUNDDOWN($AB146,-1)))+VLOOKUP($AC$2,宝石属性!$B$43:$M$66,COLUMNS(宝石属性!$B$43:K$66),0)*10*VLOOKUP(ROUNDDOWN($AB146,-1),宝石属性!$B$25:$N$41,2,0)*VLOOKUP(ROUNDDOWN($AB146,-1),宝石属性!$B$25:$N$41,3,0)+VLOOKUP($AC$2,职业被动!$B$6:$M$29,COLUMNS(职业被动!$B$6:K$29),0)*$AB146,0)</f>
        <v>512</v>
      </c>
      <c r="AK146" s="9">
        <f>ROUND(属性投放!L$4+装备属性!L$4*IF($AB146&lt;10,1,ROUNDDOWN($AB146,-1))+SUM(属性投放!M$37:M$45)*$AB146+VLOOKUP($AC$2,一级属性!$E$41:$P$64,COLUMNS(一级属性!$E$41:O$64),0)*($AB146+0.25*IF($AB146&lt;10,1,ROUNDDOWN($AB146,-1)))+VLOOKUP($AC$2,宝石属性!$B$43:$M$66,COLUMNS(宝石属性!$B$43:L$66),0)*10*VLOOKUP(ROUNDDOWN($AB146,-1),宝石属性!$B$25:$N$41,2,0)*VLOOKUP(ROUNDDOWN($AB146,-1),宝石属性!$B$25:$N$41,3,0)+VLOOKUP($AC$2,职业被动!$B$6:$M$29,COLUMNS(职业被动!$B$6:L$29),0)*$AB146,0)</f>
        <v>43</v>
      </c>
      <c r="AL146" s="9">
        <f>ROUND(属性投放!M$4+装备属性!M$4*IF($AB146&lt;10,1,ROUNDDOWN($AB146,-1))+SUM(属性投放!N$37:N$45)*$AB146+VLOOKUP($AC$2,一级属性!$E$41:$P$64,COLUMNS(一级属性!$E$41:P$64),0)*($AB146+0.25*IF($AB146&lt;10,1,ROUNDDOWN($AB146,-1)))+VLOOKUP($AC$2,宝石属性!$B$43:$M$66,COLUMNS(宝石属性!$B$43:M$66),0)*10*VLOOKUP(ROUNDDOWN($AB146,-1),宝石属性!$B$25:$N$41,2,0)*VLOOKUP(ROUNDDOWN($AB146,-1),宝石属性!$B$25:$N$41,3,0)+VLOOKUP($AC$2,职业被动!$B$6:$M$29,COLUMNS(职业被动!$B$6:M$29),0)*$AB146,0)</f>
        <v>1553</v>
      </c>
      <c r="AM146" s="48">
        <f>属性价值和能力评分!$F$9+ROUND(属性价值和能力评分!$F$38*10,0)*AB146+ROUND((SUM(装备属性!$W$9:$W$14)+属性价值和能力评分!$F$38*1.25+1.4+2.8)*IF(AB146&lt;10,1,ROUNDDOWN(AB146,-1)),0)+15*VLOOKUP(ROUNDDOWN(AB146,-1),宝石属性!$B$26:$D$41,2,0)*6*VLOOKUP(ROUNDDOWN(AB146,-1),宝石属性!$B$26:$D$41,3,0)+(属性价值和能力评分!$F$49*9+属性价值和能力评分!$F$50*2+属性价值和能力评分!$F$53*8/5)*AB146</f>
        <v>26021</v>
      </c>
      <c r="AO146" s="1">
        <v>143</v>
      </c>
      <c r="AP146" s="9">
        <f>ROUND(属性投放!D$4+装备属性!D$4*IF($AO146&lt;10,1,ROUNDDOWN($AO146,-1))+SUM(属性投放!E$37:E$45)*$AO146+VLOOKUP($AP$2,一级属性!$E$41:$P$64,COLUMNS(一级属性!$E$41:G$64),0)*($AO146+0.25*IF($AO146&lt;10,1,ROUNDDOWN($AO146,-1)))+VLOOKUP($AP$2,宝石属性!$B$43:$M$66,COLUMNS(宝石属性!$B$43:D$66),0)*10*VLOOKUP(ROUNDDOWN($AO146,-1),宝石属性!$B$25:$N$41,2,0)*VLOOKUP(ROUNDDOWN($AO146,-1),宝石属性!$B$25:$N$41,3,0)+VLOOKUP($AP$2,职业被动!$B$6:$M$29,COLUMNS(职业被动!$B$6:D$29),0)*$AO146,0)</f>
        <v>9010</v>
      </c>
      <c r="AQ146" s="9">
        <f>ROUND(属性投放!E$4+装备属性!E$4*IF($AO146&lt;10,1,ROUNDDOWN($AO146,-1))+SUM(属性投放!F$37:F$45)*$AO146+VLOOKUP($AP$2,一级属性!$E$41:$P$64,COLUMNS(一级属性!$E$41:H$64),0)*($AO146+0.25*IF($AO146&lt;10,1,ROUNDDOWN($AO146,-1)))+VLOOKUP($AP$2,宝石属性!$B$43:$M$66,COLUMNS(宝石属性!$B$43:E$66),0)*10*VLOOKUP(ROUNDDOWN($AO146,-1),宝石属性!$B$25:$N$41,2,0)*VLOOKUP(ROUNDDOWN($AO146,-1),宝石属性!$B$25:$N$41,3,0)+VLOOKUP($AP$2,职业被动!$B$6:$M$29,COLUMNS(职业被动!$B$6:E$29),0)*$AO146,0)</f>
        <v>6163</v>
      </c>
      <c r="AR146" s="9">
        <f>ROUND(属性投放!F$4+装备属性!F$4*IF($AO146&lt;10,1,ROUNDDOWN($AO146,-1))+SUM(属性投放!G$37:G$45)*$AO146+VLOOKUP($AP$2,一级属性!$E$41:$P$64,COLUMNS(一级属性!$E$41:I$64),0)*($AO146+0.25*IF($AO146&lt;10,1,ROUNDDOWN($AO146,-1)))+VLOOKUP($AP$2,宝石属性!$B$43:$M$66,COLUMNS(宝石属性!$B$43:F$66),0)*10*VLOOKUP(ROUNDDOWN($AO146,-1),宝石属性!$B$25:$N$41,2,0)*VLOOKUP(ROUNDDOWN($AO146,-1),宝石属性!$B$25:$N$41,3,0)+VLOOKUP($AP$2,职业被动!$B$6:$M$29,COLUMNS(职业被动!$B$6:F$29),0)*$AO146,0)</f>
        <v>1534</v>
      </c>
      <c r="AS146" s="9">
        <f>ROUND(属性投放!G$4+装备属性!G$4*IF($AO146&lt;10,1,ROUNDDOWN($AO146,-1))+SUM(属性投放!H$37:H$45)*$AO146+VLOOKUP($AP$2,一级属性!$E$41:$P$64,COLUMNS(一级属性!$E$41:J$64),0)*($AO146+0.25*IF($AO146&lt;10,1,ROUNDDOWN($AO146,-1)))+VLOOKUP($AP$2,宝石属性!$B$43:$M$66,COLUMNS(宝石属性!$B$43:G$66),0)*10*VLOOKUP(ROUNDDOWN($AO146,-1),宝石属性!$B$25:$N$41,2,0)*VLOOKUP(ROUNDDOWN($AO146,-1),宝石属性!$B$25:$N$41,3,0)+VLOOKUP($AP$2,职业被动!$B$6:$M$29,COLUMNS(职业被动!$B$6:G$29),0)*$AO146,0)</f>
        <v>1322</v>
      </c>
      <c r="AT146" s="9">
        <f>ROUND(属性投放!H$4+装备属性!H$4*IF($AO146&lt;10,1,ROUNDDOWN($AO146,-1))+SUM(属性投放!I$37:I$45)*$AO146+VLOOKUP($AP$2,一级属性!$E$41:$P$64,COLUMNS(一级属性!$E$41:K$64),0)*($AO146+0.25*IF($AO146&lt;10,1,ROUNDDOWN($AO146,-1)))+VLOOKUP($AP$2,宝石属性!$B$43:$M$66,COLUMNS(宝石属性!$B$43:H$66),0)*10*VLOOKUP(ROUNDDOWN($AO146,-1),宝石属性!$B$25:$N$41,2,0)*VLOOKUP(ROUNDDOWN($AO146,-1),宝石属性!$B$25:$N$41,3,0)+VLOOKUP($AP$2,职业被动!$B$6:$M$29,COLUMNS(职业被动!$B$6:H$29),0)*$AO146,0)</f>
        <v>1474</v>
      </c>
      <c r="AU146" s="9">
        <f>ROUND(属性投放!I$4+装备属性!I$4*IF($AO146&lt;10,1,ROUNDDOWN($AO146,-1))+SUM(属性投放!J$37:J$45)*$AO146+VLOOKUP($AP$2,一级属性!$E$41:$P$64,COLUMNS(一级属性!$E$41:L$64),0)*($AO146+0.25*IF($AO146&lt;10,1,ROUNDDOWN($AO146,-1)))+VLOOKUP($AP$2,宝石属性!$B$43:$M$66,COLUMNS(宝石属性!$B$43:I$66),0)*10*VLOOKUP(ROUNDDOWN($AO146,-1),宝石属性!$B$25:$N$41,2,0)*VLOOKUP(ROUNDDOWN($AO146,-1),宝石属性!$B$25:$N$41,3,0)+VLOOKUP($AP$2,职业被动!$B$6:$M$29,COLUMNS(职业被动!$B$6:I$29),0)*$AO146,0)</f>
        <v>1627</v>
      </c>
      <c r="AV146" s="9">
        <f>ROUND(属性投放!J$4+装备属性!J$4*IF($AO146&lt;10,1,ROUNDDOWN($AO146,-1))+SUM(属性投放!K$37:K$45)*$AO146+VLOOKUP($AP$2,一级属性!$E$41:$P$64,COLUMNS(一级属性!$E$41:M$64),0)*($AO146+0.25*IF($AO146&lt;10,1,ROUNDDOWN($AO146,-1)))+VLOOKUP($AP$2,宝石属性!$B$43:$M$66,COLUMNS(宝石属性!$B$43:J$66),0)*10*VLOOKUP(ROUNDDOWN($AO146,-1),宝石属性!$B$25:$N$41,2,0)*VLOOKUP(ROUNDDOWN($AO146,-1),宝石属性!$B$25:$N$41,3,0)+VLOOKUP($AP$2,职业被动!$B$6:$M$29,COLUMNS(职业被动!$B$6:J$29),0)*$AO146,0)</f>
        <v>1118</v>
      </c>
      <c r="AW146" s="9">
        <f>ROUND(属性投放!K$4+装备属性!K$4*IF($AO146&lt;10,1,ROUNDDOWN($AO146,-1))+SUM(属性投放!L$37:L$45)*$AO146+VLOOKUP($AP$2,一级属性!$E$41:$P$64,COLUMNS(一级属性!$E$41:N$64),0)*($AO146+0.25*IF($AO146&lt;10,1,ROUNDDOWN($AO146,-1)))+VLOOKUP($AP$2,宝石属性!$B$43:$M$66,COLUMNS(宝石属性!$B$43:K$66),0)*10*VLOOKUP(ROUNDDOWN($AO146,-1),宝石属性!$B$25:$N$41,2,0)*VLOOKUP(ROUNDDOWN($AO146,-1),宝石属性!$B$25:$N$41,3,0)+VLOOKUP($AP$2,职业被动!$B$6:$M$29,COLUMNS(职业被动!$B$6:K$29),0)*$AO146,0)</f>
        <v>512</v>
      </c>
      <c r="AX146" s="9">
        <f>ROUND(属性投放!L$4+装备属性!L$4*IF($AO146&lt;10,1,ROUNDDOWN($AO146,-1))+SUM(属性投放!M$37:M$45)*$AO146+VLOOKUP($AP$2,一级属性!$E$41:$P$64,COLUMNS(一级属性!$E$41:O$64),0)*($AO146+0.25*IF($AO146&lt;10,1,ROUNDDOWN($AO146,-1)))+VLOOKUP($AP$2,宝石属性!$B$43:$M$66,COLUMNS(宝石属性!$B$43:L$66),0)*10*VLOOKUP(ROUNDDOWN($AO146,-1),宝石属性!$B$25:$N$41,2,0)*VLOOKUP(ROUNDDOWN($AO146,-1),宝石属性!$B$25:$N$41,3,0)+VLOOKUP($AP$2,职业被动!$B$6:$M$29,COLUMNS(职业被动!$B$6:L$29),0)*$AO146,0)</f>
        <v>1533</v>
      </c>
      <c r="AY146" s="9">
        <f>ROUND(属性投放!M$4+装备属性!M$4*IF($AO146&lt;10,1,ROUNDDOWN($AO146,-1))+SUM(属性投放!N$37:N$45)*$AO146+VLOOKUP($AP$2,一级属性!$E$41:$P$64,COLUMNS(一级属性!$E$41:P$64),0)*($AO146+0.25*IF($AO146&lt;10,1,ROUNDDOWN($AO146,-1)))+VLOOKUP($AP$2,宝石属性!$B$43:$M$66,COLUMNS(宝石属性!$B$43:M$66),0)*10*VLOOKUP(ROUNDDOWN($AO146,-1),宝石属性!$B$25:$N$41,2,0)*VLOOKUP(ROUNDDOWN($AO146,-1),宝石属性!$B$25:$N$41,3,0)+VLOOKUP($AP$2,职业被动!$B$6:$M$29,COLUMNS(职业被动!$B$6:M$29),0)*$AO146,0)</f>
        <v>1553</v>
      </c>
      <c r="AZ146" s="48">
        <f>属性价值和能力评分!$F$9+ROUND(属性价值和能力评分!$F$38*10,0)*AO146+ROUND((SUM(装备属性!$W$9:$W$14)+属性价值和能力评分!$F$38*1.25+1.4+2.8)*IF(AO146&lt;10,1,ROUNDDOWN(AO146,-1)),0)+15*VLOOKUP(ROUNDDOWN(AO146,-1),宝石属性!$B$26:$D$41,2,0)*6*VLOOKUP(ROUNDDOWN(AO146,-1),宝石属性!$B$26:$D$41,3,0)+(属性价值和能力评分!$F$49*9+属性价值和能力评分!$F$50*2+属性价值和能力评分!$F$53*8/5)*AO146</f>
        <v>26021</v>
      </c>
      <c r="BB146" s="1">
        <v>143</v>
      </c>
      <c r="BC146" s="9">
        <f>ROUND(属性投放!D$4+装备属性!D$4*IF($BB146&lt;10,1,ROUNDDOWN($BB146,-1))+SUM(属性投放!E$37:E$45)*$BB146+VLOOKUP($BC$2,一级属性!$E$41:$P$64,COLUMNS(一级属性!$E$41:G$64),0)*($BB146+0.25*IF($BB146&lt;10,1,ROUNDDOWN($BB146,-1)))+VLOOKUP($BC$2,宝石属性!$B$43:$M$66,COLUMNS(宝石属性!$B$43:D$66),0)*10*VLOOKUP(ROUNDDOWN($BB146,-1),宝石属性!$B$25:$N$41,2,0)*VLOOKUP(ROUNDDOWN($BB146,-1),宝石属性!$B$25:$N$41,3,0)+VLOOKUP($BC$2,职业被动!$B$6:$M$29,COLUMNS(职业被动!$B$6:D$29),0)*$BB146,0)</f>
        <v>8009</v>
      </c>
      <c r="BD146" s="9">
        <f>ROUND(属性投放!E$4+装备属性!E$4*IF($BB146&lt;10,1,ROUNDDOWN($BB146,-1))+SUM(属性投放!F$37:F$45)*$BB146+VLOOKUP($BC$2,一级属性!$E$41:$P$64,COLUMNS(一级属性!$E$41:H$64),0)*($BB146+0.25*IF($BB146&lt;10,1,ROUNDDOWN($BB146,-1)))+VLOOKUP($BC$2,宝石属性!$B$43:$M$66,COLUMNS(宝石属性!$B$43:E$66),0)*10*VLOOKUP(ROUNDDOWN($BB146,-1),宝石属性!$B$25:$N$41,2,0)*VLOOKUP(ROUNDDOWN($BB146,-1),宝石属性!$B$25:$N$41,3,0)+VLOOKUP($BC$2,职业被动!$B$6:$M$29,COLUMNS(职业被动!$B$6:E$29),0)*$BB146,0)</f>
        <v>7053</v>
      </c>
      <c r="BE146" s="9">
        <f>ROUND(属性投放!F$4+装备属性!F$4*IF($BB146&lt;10,1,ROUNDDOWN($BB146,-1))+SUM(属性投放!G$37:G$45)*$BB146+VLOOKUP($BC$2,一级属性!$E$41:$P$64,COLUMNS(一级属性!$E$41:I$64),0)*($BB146+0.25*IF($BB146&lt;10,1,ROUNDDOWN($BB146,-1)))+VLOOKUP($BC$2,宝石属性!$B$43:$M$66,COLUMNS(宝石属性!$B$43:F$66),0)*10*VLOOKUP(ROUNDDOWN($BB146,-1),宝石属性!$B$25:$N$41,2,0)*VLOOKUP(ROUNDDOWN($BB146,-1),宝石属性!$B$25:$N$41,3,0)+VLOOKUP($BC$2,职业被动!$B$6:$M$29,COLUMNS(职业被动!$B$6:F$29),0)*$BB146,0)</f>
        <v>1534</v>
      </c>
      <c r="BF146" s="9">
        <f>ROUND(属性投放!G$4+装备属性!G$4*IF($BB146&lt;10,1,ROUNDDOWN($BB146,-1))+SUM(属性投放!H$37:H$45)*$BB146+VLOOKUP($BC$2,一级属性!$E$41:$P$64,COLUMNS(一级属性!$E$41:J$64),0)*($BB146+0.25*IF($BB146&lt;10,1,ROUNDDOWN($BB146,-1)))+VLOOKUP($BC$2,宝石属性!$B$43:$M$66,COLUMNS(宝石属性!$B$43:G$66),0)*10*VLOOKUP(ROUNDDOWN($BB146,-1),宝石属性!$B$25:$N$41,2,0)*VLOOKUP(ROUNDDOWN($BB146,-1),宝石属性!$B$25:$N$41,3,0)+VLOOKUP($BC$2,职业被动!$B$6:$M$29,COLUMNS(职业被动!$B$6:G$29),0)*$BB146,0)</f>
        <v>1322</v>
      </c>
      <c r="BG146" s="9">
        <f>ROUND(属性投放!H$4+装备属性!H$4*IF($BB146&lt;10,1,ROUNDDOWN($BB146,-1))+SUM(属性投放!I$37:I$45)*$BB146+VLOOKUP($BC$2,一级属性!$E$41:$P$64,COLUMNS(一级属性!$E$41:K$64),0)*($BB146+0.25*IF($BB146&lt;10,1,ROUNDDOWN($BB146,-1)))+VLOOKUP($BC$2,宝石属性!$B$43:$M$66,COLUMNS(宝石属性!$B$43:H$66),0)*10*VLOOKUP(ROUNDDOWN($BB146,-1),宝石属性!$B$25:$N$41,2,0)*VLOOKUP(ROUNDDOWN($BB146,-1),宝石属性!$B$25:$N$41,3,0)+VLOOKUP($BC$2,职业被动!$B$6:$M$29,COLUMNS(职业被动!$B$6:H$29),0)*$BB146,0)</f>
        <v>2058</v>
      </c>
      <c r="BH146" s="9">
        <f>ROUND(属性投放!I$4+装备属性!I$4*IF($BB146&lt;10,1,ROUNDDOWN($BB146,-1))+SUM(属性投放!J$37:J$45)*$BB146+VLOOKUP($BC$2,一级属性!$E$41:$P$64,COLUMNS(一级属性!$E$41:L$64),0)*($BB146+0.25*IF($BB146&lt;10,1,ROUNDDOWN($BB146,-1)))+VLOOKUP($BC$2,宝石属性!$B$43:$M$66,COLUMNS(宝石属性!$B$43:I$66),0)*10*VLOOKUP(ROUNDDOWN($BB146,-1),宝石属性!$B$25:$N$41,2,0)*VLOOKUP(ROUNDDOWN($BB146,-1),宝石属性!$B$25:$N$41,3,0)+VLOOKUP($BC$2,职业被动!$B$6:$M$29,COLUMNS(职业被动!$B$6:I$29),0)*$BB146,0)</f>
        <v>1948</v>
      </c>
      <c r="BI146" s="9">
        <f>ROUND(属性投放!J$4+装备属性!J$4*IF($BB146&lt;10,1,ROUNDDOWN($BB146,-1))+SUM(属性投放!K$37:K$45)*$BB146+VLOOKUP($BC$2,一级属性!$E$41:$P$64,COLUMNS(一级属性!$E$41:M$64),0)*($BB146+0.25*IF($BB146&lt;10,1,ROUNDDOWN($BB146,-1)))+VLOOKUP($BC$2,宝石属性!$B$43:$M$66,COLUMNS(宝石属性!$B$43:J$66),0)*10*VLOOKUP(ROUNDDOWN($BB146,-1),宝石属性!$B$25:$N$41,2,0)*VLOOKUP(ROUNDDOWN($BB146,-1),宝石属性!$B$25:$N$41,3,0)+VLOOKUP($BC$2,职业被动!$B$6:$M$29,COLUMNS(职业被动!$B$6:J$29),0)*$BB146,0)</f>
        <v>851</v>
      </c>
      <c r="BJ146" s="9">
        <f>ROUND(属性投放!K$4+装备属性!K$4*IF($BB146&lt;10,1,ROUNDDOWN($BB146,-1))+SUM(属性投放!L$37:L$45)*$BB146+VLOOKUP($BC$2,一级属性!$E$41:$P$64,COLUMNS(一级属性!$E$41:N$64),0)*($BB146+0.25*IF($BB146&lt;10,1,ROUNDDOWN($BB146,-1)))+VLOOKUP($BC$2,宝石属性!$B$43:$M$66,COLUMNS(宝石属性!$B$43:K$66),0)*10*VLOOKUP(ROUNDDOWN($BB146,-1),宝石属性!$B$25:$N$41,2,0)*VLOOKUP(ROUNDDOWN($BB146,-1),宝石属性!$B$25:$N$41,3,0)+VLOOKUP($BC$2,职业被动!$B$6:$M$29,COLUMNS(职业被动!$B$6:K$29),0)*$BB146,0)</f>
        <v>512</v>
      </c>
      <c r="BK146" s="9">
        <f>ROUND(属性投放!L$4+装备属性!L$4*IF($BB146&lt;10,1,ROUNDDOWN($BB146,-1))+SUM(属性投放!M$37:M$45)*$BB146+VLOOKUP($BC$2,一级属性!$E$41:$P$64,COLUMNS(一级属性!$E$41:O$64),0)*($BB146+0.25*IF($BB146&lt;10,1,ROUNDDOWN($BB146,-1)))+VLOOKUP($BC$2,宝石属性!$B$43:$M$66,COLUMNS(宝石属性!$B$43:L$66),0)*10*VLOOKUP(ROUNDDOWN($BB146,-1),宝石属性!$B$25:$N$41,2,0)*VLOOKUP(ROUNDDOWN($BB146,-1),宝石属性!$B$25:$N$41,3,0)+VLOOKUP($BC$2,职业被动!$B$6:$M$29,COLUMNS(职业被动!$B$6:L$29),0)*$BB146,0)</f>
        <v>43</v>
      </c>
      <c r="BL146" s="9">
        <f>ROUND(属性投放!M$4+装备属性!M$4*IF($BB146&lt;10,1,ROUNDDOWN($BB146,-1))+SUM(属性投放!N$37:N$45)*$BB146+VLOOKUP($BC$2,一级属性!$E$41:$P$64,COLUMNS(一级属性!$E$41:P$64),0)*($BB146+0.25*IF($BB146&lt;10,1,ROUNDDOWN($BB146,-1)))+VLOOKUP($BC$2,宝石属性!$B$43:$M$66,COLUMNS(宝石属性!$B$43:M$66),0)*10*VLOOKUP(ROUNDDOWN($BB146,-1),宝石属性!$B$25:$N$41,2,0)*VLOOKUP(ROUNDDOWN($BB146,-1),宝石属性!$B$25:$N$41,3,0)+VLOOKUP($BC$2,职业被动!$B$6:$M$29,COLUMNS(职业被动!$B$6:M$29),0)*$BB146,0)</f>
        <v>1553</v>
      </c>
      <c r="BM146" s="48">
        <f>属性价值和能力评分!$F$9+ROUND(属性价值和能力评分!$F$38*10,0)*BB146+ROUND((SUM(装备属性!$W$9:$W$14)+属性价值和能力评分!$F$38*1.25+1.4+2.8)*IF(BB146&lt;10,1,ROUNDDOWN(BB146,-1)),0)+15*VLOOKUP(ROUNDDOWN(BB146,-1),宝石属性!$B$26:$D$41,2,0)*6*VLOOKUP(ROUNDDOWN(BB146,-1),宝石属性!$B$26:$D$41,3,0)+(属性价值和能力评分!$F$49*9+属性价值和能力评分!$F$50*2+属性价值和能力评分!$F$53*8/5)*BB146</f>
        <v>26021</v>
      </c>
      <c r="BO146" s="1">
        <v>143</v>
      </c>
      <c r="BP146" s="9">
        <f>ROUND(属性投放!D$4+装备属性!D$4*IF($BO146&lt;10,1,ROUNDDOWN($BO146,-1))+SUM(属性投放!E$37:E$45)*$BO146+VLOOKUP($BP$2,一级属性!$E$41:$P$64,COLUMNS(一级属性!$E$41:G$64),0)*($BO146+0.25*IF($BO146&lt;10,1,ROUNDDOWN($BO146,-1)))+VLOOKUP($BP$2,宝石属性!$B$43:$M$66,COLUMNS(宝石属性!$B$43:D$66),0)*10*VLOOKUP(ROUNDDOWN($BO146,-1),宝石属性!$B$25:$N$41,2,0)*VLOOKUP(ROUNDDOWN($BO146,-1),宝石属性!$B$25:$N$41,3,0)+VLOOKUP($BP$2,职业被动!$B$6:$M$29,COLUMNS(职业被动!$B$6:D$29),0)*$BO146,0)</f>
        <v>10011</v>
      </c>
      <c r="BQ146" s="9">
        <f>ROUND(属性投放!E$4+装备属性!E$4*IF($BO146&lt;10,1,ROUNDDOWN($BO146,-1))+SUM(属性投放!F$37:F$45)*$BO146+VLOOKUP($BP$2,一级属性!$E$41:$P$64,COLUMNS(一级属性!$E$41:H$64),0)*($BO146+0.25*IF($BO146&lt;10,1,ROUNDDOWN($BO146,-1)))+VLOOKUP($BP$2,宝石属性!$B$43:$M$66,COLUMNS(宝石属性!$B$43:E$66),0)*10*VLOOKUP(ROUNDDOWN($BO146,-1),宝石属性!$B$25:$N$41,2,0)*VLOOKUP(ROUNDDOWN($BO146,-1),宝石属性!$B$25:$N$41,3,0)+VLOOKUP($BP$2,职业被动!$B$6:$M$29,COLUMNS(职业被动!$B$6:E$29),0)*$BO146,0)</f>
        <v>6163</v>
      </c>
      <c r="BR146" s="9">
        <f>ROUND(属性投放!F$4+装备属性!F$4*IF($BO146&lt;10,1,ROUNDDOWN($BO146,-1))+SUM(属性投放!G$37:G$45)*$BO146+VLOOKUP($BP$2,一级属性!$E$41:$P$64,COLUMNS(一级属性!$E$41:I$64),0)*($BO146+0.25*IF($BO146&lt;10,1,ROUNDDOWN($BO146,-1)))+VLOOKUP($BP$2,宝石属性!$B$43:$M$66,COLUMNS(宝石属性!$B$43:F$66),0)*10*VLOOKUP(ROUNDDOWN($BO146,-1),宝石属性!$B$25:$N$41,2,0)*VLOOKUP(ROUNDDOWN($BO146,-1),宝石属性!$B$25:$N$41,3,0)+VLOOKUP($BP$2,职业被动!$B$6:$M$29,COLUMNS(职业被动!$B$6:F$29),0)*$BO146,0)</f>
        <v>1534</v>
      </c>
      <c r="BS146" s="9">
        <f>ROUND(属性投放!G$4+装备属性!G$4*IF($BO146&lt;10,1,ROUNDDOWN($BO146,-1))+SUM(属性投放!H$37:H$45)*$BO146+VLOOKUP($BP$2,一级属性!$E$41:$P$64,COLUMNS(一级属性!$E$41:J$64),0)*($BO146+0.25*IF($BO146&lt;10,1,ROUNDDOWN($BO146,-1)))+VLOOKUP($BP$2,宝石属性!$B$43:$M$66,COLUMNS(宝石属性!$B$43:G$66),0)*10*VLOOKUP(ROUNDDOWN($BO146,-1),宝石属性!$B$25:$N$41,2,0)*VLOOKUP(ROUNDDOWN($BO146,-1),宝石属性!$B$25:$N$41,3,0)+VLOOKUP($BP$2,职业被动!$B$6:$M$29,COLUMNS(职业被动!$B$6:G$29),0)*$BO146,0)</f>
        <v>1322</v>
      </c>
      <c r="BT146" s="9">
        <f>ROUND(属性投放!H$4+装备属性!H$4*IF($BO146&lt;10,1,ROUNDDOWN($BO146,-1))+SUM(属性投放!I$37:I$45)*$BO146+VLOOKUP($BP$2,一级属性!$E$41:$P$64,COLUMNS(一级属性!$E$41:K$64),0)*($BO146+0.25*IF($BO146&lt;10,1,ROUNDDOWN($BO146,-1)))+VLOOKUP($BP$2,宝石属性!$B$43:$M$66,COLUMNS(宝石属性!$B$43:H$66),0)*10*VLOOKUP(ROUNDDOWN($BO146,-1),宝石属性!$B$25:$N$41,2,0)*VLOOKUP(ROUNDDOWN($BO146,-1),宝石属性!$B$25:$N$41,3,0)+VLOOKUP($BP$2,职业被动!$B$6:$M$29,COLUMNS(职业被动!$B$6:H$29),0)*$BO146,0)</f>
        <v>1617</v>
      </c>
      <c r="BU146" s="9">
        <f>ROUND(属性投放!I$4+装备属性!I$4*IF($BO146&lt;10,1,ROUNDDOWN($BO146,-1))+SUM(属性投放!J$37:J$45)*$BO146+VLOOKUP($BP$2,一级属性!$E$41:$P$64,COLUMNS(一级属性!$E$41:L$64),0)*($BO146+0.25*IF($BO146&lt;10,1,ROUNDDOWN($BO146,-1)))+VLOOKUP($BP$2,宝石属性!$B$43:$M$66,COLUMNS(宝石属性!$B$43:I$66),0)*10*VLOOKUP(ROUNDDOWN($BO146,-1),宝石属性!$B$25:$N$41,2,0)*VLOOKUP(ROUNDDOWN($BO146,-1),宝石属性!$B$25:$N$41,3,0)+VLOOKUP($BP$2,职业被动!$B$6:$M$29,COLUMNS(职业被动!$B$6:I$29),0)*$BO146,0)</f>
        <v>1627</v>
      </c>
      <c r="BV146" s="9">
        <f>ROUND(属性投放!J$4+装备属性!J$4*IF($BO146&lt;10,1,ROUNDDOWN($BO146,-1))+SUM(属性投放!K$37:K$45)*$BO146+VLOOKUP($BP$2,一级属性!$E$41:$P$64,COLUMNS(一级属性!$E$41:M$64),0)*($BO146+0.25*IF($BO146&lt;10,1,ROUNDDOWN($BO146,-1)))+VLOOKUP($BP$2,宝石属性!$B$43:$M$66,COLUMNS(宝石属性!$B$43:J$66),0)*10*VLOOKUP(ROUNDDOWN($BO146,-1),宝石属性!$B$25:$N$41,2,0)*VLOOKUP(ROUNDDOWN($BO146,-1),宝石属性!$B$25:$N$41,3,0)+VLOOKUP($BP$2,职业被动!$B$6:$M$29,COLUMNS(职业被动!$B$6:J$29),0)*$BO146,0)</f>
        <v>1118</v>
      </c>
      <c r="BW146" s="9">
        <f>ROUND(属性投放!K$4+装备属性!K$4*IF($BO146&lt;10,1,ROUNDDOWN($BO146,-1))+SUM(属性投放!L$37:L$45)*$BO146+VLOOKUP($BP$2,一级属性!$E$41:$P$64,COLUMNS(一级属性!$E$41:N$64),0)*($BO146+0.25*IF($BO146&lt;10,1,ROUNDDOWN($BO146,-1)))+VLOOKUP($BP$2,宝石属性!$B$43:$M$66,COLUMNS(宝石属性!$B$43:K$66),0)*10*VLOOKUP(ROUNDDOWN($BO146,-1),宝石属性!$B$25:$N$41,2,0)*VLOOKUP(ROUNDDOWN($BO146,-1),宝石属性!$B$25:$N$41,3,0)+VLOOKUP($BP$2,职业被动!$B$6:$M$29,COLUMNS(职业被动!$B$6:K$29),0)*$BO146,0)</f>
        <v>672</v>
      </c>
      <c r="BX146" s="9">
        <f>ROUND(属性投放!L$4+装备属性!L$4*IF($BO146&lt;10,1,ROUNDDOWN($BO146,-1))+SUM(属性投放!M$37:M$45)*$BO146+VLOOKUP($BP$2,一级属性!$E$41:$P$64,COLUMNS(一级属性!$E$41:O$64),0)*($BO146+0.25*IF($BO146&lt;10,1,ROUNDDOWN($BO146,-1)))+VLOOKUP($BP$2,宝石属性!$B$43:$M$66,COLUMNS(宝石属性!$B$43:L$66),0)*10*VLOOKUP(ROUNDDOWN($BO146,-1),宝石属性!$B$25:$N$41,2,0)*VLOOKUP(ROUNDDOWN($BO146,-1),宝石属性!$B$25:$N$41,3,0)+VLOOKUP($BP$2,职业被动!$B$6:$M$29,COLUMNS(职业被动!$B$6:L$29),0)*$BO146,0)</f>
        <v>43</v>
      </c>
      <c r="BY146" s="9">
        <f>ROUND(属性投放!M$4+装备属性!M$4*IF($BO146&lt;10,1,ROUNDDOWN($BO146,-1))+SUM(属性投放!N$37:N$45)*$BO146+VLOOKUP($BP$2,一级属性!$E$41:$P$64,COLUMNS(一级属性!$E$41:P$64),0)*($BO146+0.25*IF($BO146&lt;10,1,ROUNDDOWN($BO146,-1)))+VLOOKUP($BP$2,宝石属性!$B$43:$M$66,COLUMNS(宝石属性!$B$43:M$66),0)*10*VLOOKUP(ROUNDDOWN($BO146,-1),宝石属性!$B$25:$N$41,2,0)*VLOOKUP(ROUNDDOWN($BO146,-1),宝石属性!$B$25:$N$41,3,0)+VLOOKUP($BP$2,职业被动!$B$6:$M$29,COLUMNS(职业被动!$B$6:M$29),0)*$BO146,0)</f>
        <v>1553</v>
      </c>
      <c r="BZ146" s="48">
        <f>属性价值和能力评分!$F$9+ROUND(属性价值和能力评分!$F$38*10,0)*BO146+ROUND((SUM(装备属性!$W$9:$W$14)+属性价值和能力评分!$F$38*1.25+1.4+2.8)*IF(BO146&lt;10,1,ROUNDDOWN(BO146,-1)),0)+15*VLOOKUP(ROUNDDOWN(BO146,-1),宝石属性!$B$26:$D$41,2,0)*6*VLOOKUP(ROUNDDOWN(BO146,-1),宝石属性!$B$26:$D$41,3,0)+(属性价值和能力评分!$F$49*9+属性价值和能力评分!$F$50*2+属性价值和能力评分!$F$53*8/5)*BO146</f>
        <v>26021</v>
      </c>
      <c r="CB146" s="1">
        <v>143</v>
      </c>
      <c r="CC146" s="9">
        <f>ROUND(属性投放!D$4+装备属性!D$4*IF($CB146&lt;10,1,ROUNDDOWN($CB146,-1))+SUM(属性投放!E$37:E$45)*$CB146+VLOOKUP($CC$2,一级属性!$E$41:$P$64,COLUMNS(一级属性!$E$41:G$64),0)*($CB146+0.25*IF($CB146&lt;10,1,ROUNDDOWN($CB146,-1)))+VLOOKUP($CC$2,宝石属性!$B$43:$M$66,COLUMNS(宝石属性!$B$43:D$66),0)*10*VLOOKUP(ROUNDDOWN($CB146,-1),宝石属性!$B$25:$N$41,2,0)*VLOOKUP(ROUNDDOWN($CB146,-1),宝石属性!$B$25:$N$41,3,0)+VLOOKUP($CC$2,职业被动!$B$6:$M$29,COLUMNS(职业被动!$B$6:D$29),0)*$CB146,0)</f>
        <v>6585</v>
      </c>
      <c r="CD146" s="9">
        <f>ROUND(属性投放!E$4+装备属性!E$4*IF($CB146&lt;10,1,ROUNDDOWN($CB146,-1))+SUM(属性投放!F$37:F$45)*$CB146+VLOOKUP($CC$2,一级属性!$E$41:$P$64,COLUMNS(一级属性!$E$41:H$64),0)*($CB146+0.25*IF($CB146&lt;10,1,ROUNDDOWN($CB146,-1)))+VLOOKUP($CC$2,宝石属性!$B$43:$M$66,COLUMNS(宝石属性!$B$43:E$66),0)*10*VLOOKUP(ROUNDDOWN($CB146,-1),宝石属性!$B$25:$N$41,2,0)*VLOOKUP(ROUNDDOWN($CB146,-1),宝石属性!$B$25:$N$41,3,0)+VLOOKUP($CC$2,职业被动!$B$6:$M$29,COLUMNS(职业被动!$B$6:E$29),0)*$CB146,0)</f>
        <v>3493</v>
      </c>
      <c r="CE146" s="9">
        <f>ROUND(属性投放!F$4+装备属性!F$4*IF($CB146&lt;10,1,ROUNDDOWN($CB146,-1))+SUM(属性投放!G$37:G$45)*$CB146+VLOOKUP($CC$2,一级属性!$E$41:$P$64,COLUMNS(一级属性!$E$41:I$64),0)*($CB146+0.25*IF($CB146&lt;10,1,ROUNDDOWN($CB146,-1)))+VLOOKUP($CC$2,宝石属性!$B$43:$M$66,COLUMNS(宝石属性!$B$43:F$66),0)*10*VLOOKUP(ROUNDDOWN($CB146,-1),宝石属性!$B$25:$N$41,2,0)*VLOOKUP(ROUNDDOWN($CB146,-1),宝石属性!$B$25:$N$41,3,0)+VLOOKUP($CC$2,职业被动!$B$6:$M$29,COLUMNS(职业被动!$B$6:F$29),0)*$CB146,0)</f>
        <v>3102</v>
      </c>
      <c r="CF146" s="9">
        <f>ROUND(属性投放!G$4+装备属性!G$4*IF($CB146&lt;10,1,ROUNDDOWN($CB146,-1))+SUM(属性投放!H$37:H$45)*$CB146+VLOOKUP($CC$2,一级属性!$E$41:$P$64,COLUMNS(一级属性!$E$41:J$64),0)*($CB146+0.25*IF($CB146&lt;10,1,ROUNDDOWN($CB146,-1)))+VLOOKUP($CC$2,宝石属性!$B$43:$M$66,COLUMNS(宝石属性!$B$43:G$66),0)*10*VLOOKUP(ROUNDDOWN($CB146,-1),宝石属性!$B$25:$N$41,2,0)*VLOOKUP(ROUNDDOWN($CB146,-1),宝石属性!$B$25:$N$41,3,0)+VLOOKUP($CC$2,职业被动!$B$6:$M$29,COLUMNS(职业被动!$B$6:G$29),0)*$CB146,0)</f>
        <v>1465</v>
      </c>
      <c r="CG146" s="9">
        <f>ROUND(属性投放!H$4+装备属性!H$4*IF($CB146&lt;10,1,ROUNDDOWN($CB146,-1))+SUM(属性投放!I$37:I$45)*$CB146+VLOOKUP($CC$2,一级属性!$E$41:$P$64,COLUMNS(一级属性!$E$41:K$64),0)*($CB146+0.25*IF($CB146&lt;10,1,ROUNDDOWN($CB146,-1)))+VLOOKUP($CC$2,宝石属性!$B$43:$M$66,COLUMNS(宝石属性!$B$43:H$66),0)*10*VLOOKUP(ROUNDDOWN($CB146,-1),宝石属性!$B$25:$N$41,2,0)*VLOOKUP(ROUNDDOWN($CB146,-1),宝石属性!$B$25:$N$41,3,0)+VLOOKUP($CC$2,职业被动!$B$6:$M$29,COLUMNS(职业被动!$B$6:H$29),0)*$CB146,0)</f>
        <v>940</v>
      </c>
      <c r="CH146" s="9">
        <f>ROUND(属性投放!I$4+装备属性!I$4*IF($CB146&lt;10,1,ROUNDDOWN($CB146,-1))+SUM(属性投放!J$37:J$45)*$CB146+VLOOKUP($CC$2,一级属性!$E$41:$P$64,COLUMNS(一级属性!$E$41:L$64),0)*($CB146+0.25*IF($CB146&lt;10,1,ROUNDDOWN($CB146,-1)))+VLOOKUP($CC$2,宝石属性!$B$43:$M$66,COLUMNS(宝石属性!$B$43:I$66),0)*10*VLOOKUP(ROUNDDOWN($CB146,-1),宝石属性!$B$25:$N$41,2,0)*VLOOKUP(ROUNDDOWN($CB146,-1),宝石属性!$B$25:$N$41,3,0)+VLOOKUP($CC$2,职业被动!$B$6:$M$29,COLUMNS(职业被动!$B$6:I$29),0)*$CB146,0)</f>
        <v>1556</v>
      </c>
      <c r="CI146" s="9">
        <f>ROUND(属性投放!J$4+装备属性!J$4*IF($CB146&lt;10,1,ROUNDDOWN($CB146,-1))+SUM(属性投放!K$37:K$45)*$CB146+VLOOKUP($CC$2,一级属性!$E$41:$P$64,COLUMNS(一级属性!$E$41:M$64),0)*($CB146+0.25*IF($CB146&lt;10,1,ROUNDDOWN($CB146,-1)))+VLOOKUP($CC$2,宝石属性!$B$43:$M$66,COLUMNS(宝石属性!$B$43:J$66),0)*10*VLOOKUP(ROUNDDOWN($CB146,-1),宝石属性!$B$25:$N$41,2,0)*VLOOKUP(ROUNDDOWN($CB146,-1),宝石属性!$B$25:$N$41,3,0)+VLOOKUP($CC$2,职业被动!$B$6:$M$29,COLUMNS(职业被动!$B$6:J$29),0)*$CB146,0)</f>
        <v>993</v>
      </c>
      <c r="CJ146" s="9">
        <f>ROUND(属性投放!K$4+装备属性!K$4*IF($CB146&lt;10,1,ROUNDDOWN($CB146,-1))+SUM(属性投放!L$37:L$45)*$CB146+VLOOKUP($CC$2,一级属性!$E$41:$P$64,COLUMNS(一级属性!$E$41:N$64),0)*($CB146+0.25*IF($CB146&lt;10,1,ROUNDDOWN($CB146,-1)))+VLOOKUP($CC$2,宝石属性!$B$43:$M$66,COLUMNS(宝石属性!$B$43:K$66),0)*10*VLOOKUP(ROUNDDOWN($CB146,-1),宝石属性!$B$25:$N$41,2,0)*VLOOKUP(ROUNDDOWN($CB146,-1),宝石属性!$B$25:$N$41,3,0)+VLOOKUP($CC$2,职业被动!$B$6:$M$29,COLUMNS(职业被动!$B$6:K$29),0)*$CB146,0)</f>
        <v>512</v>
      </c>
      <c r="CK146" s="9">
        <f>ROUND(属性投放!L$4+装备属性!L$4*IF($CB146&lt;10,1,ROUNDDOWN($CB146,-1))+SUM(属性投放!M$37:M$45)*$CB146+VLOOKUP($CC$2,一级属性!$E$41:$P$64,COLUMNS(一级属性!$E$41:O$64),0)*($CB146+0.25*IF($CB146&lt;10,1,ROUNDDOWN($CB146,-1)))+VLOOKUP($CC$2,宝石属性!$B$43:$M$66,COLUMNS(宝石属性!$B$43:L$66),0)*10*VLOOKUP(ROUNDDOWN($CB146,-1),宝石属性!$B$25:$N$41,2,0)*VLOOKUP(ROUNDDOWN($CB146,-1),宝石属性!$B$25:$N$41,3,0)+VLOOKUP($CC$2,职业被动!$B$6:$M$29,COLUMNS(职业被动!$B$6:L$29),0)*$CB146,0)</f>
        <v>43</v>
      </c>
      <c r="CL146" s="9">
        <f>ROUND(属性投放!M$4+装备属性!M$4*IF($CB146&lt;10,1,ROUNDDOWN($CB146,-1))+SUM(属性投放!N$37:N$45)*$CB146+VLOOKUP($CC$2,一级属性!$E$41:$P$64,COLUMNS(一级属性!$E$41:P$64),0)*($CB146+0.25*IF($CB146&lt;10,1,ROUNDDOWN($CB146,-1)))+VLOOKUP($CC$2,宝石属性!$B$43:$M$66,COLUMNS(宝石属性!$B$43:M$66),0)*10*VLOOKUP(ROUNDDOWN($CB146,-1),宝石属性!$B$25:$N$41,2,0)*VLOOKUP(ROUNDDOWN($CB146,-1),宝石属性!$B$25:$N$41,3,0)+VLOOKUP($CC$2,职业被动!$B$6:$M$29,COLUMNS(职业被动!$B$6:M$29),0)*$CB146,0)</f>
        <v>1473</v>
      </c>
      <c r="CM146" s="48">
        <f>属性价值和能力评分!$F$9+ROUND(属性价值和能力评分!$F$38*10,0)*CB146+ROUND((SUM(装备属性!$W$9:$W$14)+属性价值和能力评分!$F$38*1.25+1.4+2.8)*IF(CB146&lt;10,1,ROUNDDOWN(CB146,-1)),0)+15*VLOOKUP(ROUNDDOWN(CB146,-1),宝石属性!$B$26:$D$41,2,0)*6*VLOOKUP(ROUNDDOWN(CB146,-1),宝石属性!$B$26:$D$41,3,0)+(属性价值和能力评分!$F$49*9+属性价值和能力评分!$F$50*2+属性价值和能力评分!$F$53*8/5)*CB146</f>
        <v>26021</v>
      </c>
      <c r="CO146" s="1">
        <v>143</v>
      </c>
      <c r="CP146" s="9">
        <f>ROUND(属性投放!D$4+装备属性!D$4*IF($CO146&lt;10,1,ROUNDDOWN($CO146,-1))+SUM(属性投放!E$37:E$45)*$CO146+VLOOKUP($CP$2,一级属性!$E$41:$P$64,COLUMNS(一级属性!$E$41:G$64),0)*($CO146+0.25*IF($CO146&lt;10,1,ROUNDDOWN($CO146,-1)))+VLOOKUP($CP$2,宝石属性!$B$43:$M$66,COLUMNS(宝石属性!$B$43:D$66),0)*10*VLOOKUP(ROUNDDOWN($CO146,-1),宝石属性!$B$25:$N$41,2,0)*VLOOKUP(ROUNDDOWN($CO146,-1),宝石属性!$B$25:$N$41,3,0)+VLOOKUP($CP$2,职业被动!$B$6:$M$29,COLUMNS(职业被动!$B$6:D$29),0)*$CO146,0)</f>
        <v>6585</v>
      </c>
      <c r="CQ146" s="9">
        <f>ROUND(属性投放!E$4+装备属性!E$4*IF($CO146&lt;10,1,ROUNDDOWN($CO146,-1))+SUM(属性投放!F$37:F$45)*$CO146+VLOOKUP($CP$2,一级属性!$E$41:$P$64,COLUMNS(一级属性!$E$41:H$64),0)*($CO146+0.25*IF($CO146&lt;10,1,ROUNDDOWN($CO146,-1)))+VLOOKUP($CP$2,宝石属性!$B$43:$M$66,COLUMNS(宝石属性!$B$43:E$66),0)*10*VLOOKUP(ROUNDDOWN($CO146,-1),宝石属性!$B$25:$N$41,2,0)*VLOOKUP(ROUNDDOWN($CO146,-1),宝石属性!$B$25:$N$41,3,0)+VLOOKUP($CP$2,职业被动!$B$6:$M$29,COLUMNS(职业被动!$B$6:E$29),0)*$CO146,0)</f>
        <v>7943</v>
      </c>
      <c r="CR146" s="9">
        <f>ROUND(属性投放!F$4+装备属性!F$4*IF($CO146&lt;10,1,ROUNDDOWN($CO146,-1))+SUM(属性投放!G$37:G$45)*$CO146+VLOOKUP($CP$2,一级属性!$E$41:$P$64,COLUMNS(一级属性!$E$41:I$64),0)*($CO146+0.25*IF($CO146&lt;10,1,ROUNDDOWN($CO146,-1)))+VLOOKUP($CP$2,宝石属性!$B$43:$M$66,COLUMNS(宝石属性!$B$43:F$66),0)*10*VLOOKUP(ROUNDDOWN($CO146,-1),宝石属性!$B$25:$N$41,2,0)*VLOOKUP(ROUNDDOWN($CO146,-1),宝石属性!$B$25:$N$41,3,0)+VLOOKUP($CP$2,职业被动!$B$6:$M$29,COLUMNS(职业被动!$B$6:F$29),0)*$CO146,0)</f>
        <v>1534</v>
      </c>
      <c r="CS146" s="9">
        <f>ROUND(属性投放!G$4+装备属性!G$4*IF($CO146&lt;10,1,ROUNDDOWN($CO146,-1))+SUM(属性投放!H$37:H$45)*$CO146+VLOOKUP($CP$2,一级属性!$E$41:$P$64,COLUMNS(一级属性!$E$41:J$64),0)*($CO146+0.25*IF($CO146&lt;10,1,ROUNDDOWN($CO146,-1)))+VLOOKUP($CP$2,宝石属性!$B$43:$M$66,COLUMNS(宝石属性!$B$43:G$66),0)*10*VLOOKUP(ROUNDDOWN($CO146,-1),宝石属性!$B$25:$N$41,2,0)*VLOOKUP(ROUNDDOWN($CO146,-1),宝石属性!$B$25:$N$41,3,0)+VLOOKUP($CP$2,职业被动!$B$6:$M$29,COLUMNS(职业被动!$B$6:G$29),0)*$CO146,0)</f>
        <v>1322</v>
      </c>
      <c r="CT146" s="9">
        <f>ROUND(属性投放!H$4+装备属性!H$4*IF($CO146&lt;10,1,ROUNDDOWN($CO146,-1))+SUM(属性投放!I$37:I$45)*$CO146+VLOOKUP($CP$2,一级属性!$E$41:$P$64,COLUMNS(一级属性!$E$41:K$64),0)*($CO146+0.25*IF($CO146&lt;10,1,ROUNDDOWN($CO146,-1)))+VLOOKUP($CP$2,宝石属性!$B$43:$M$66,COLUMNS(宝石属性!$B$43:H$66),0)*10*VLOOKUP(ROUNDDOWN($CO146,-1),宝石属性!$B$25:$N$41,2,0)*VLOOKUP(ROUNDDOWN($CO146,-1),宝石属性!$B$25:$N$41,3,0)+VLOOKUP($CP$2,职业被动!$B$6:$M$29,COLUMNS(职业被动!$B$6:H$29),0)*$CO146,0)</f>
        <v>2356</v>
      </c>
      <c r="CU146" s="9">
        <f>ROUND(属性投放!I$4+装备属性!I$4*IF($CO146&lt;10,1,ROUNDDOWN($CO146,-1))+SUM(属性投放!J$37:J$45)*$CO146+VLOOKUP($CP$2,一级属性!$E$41:$P$64,COLUMNS(一级属性!$E$41:L$64),0)*($CO146+0.25*IF($CO146&lt;10,1,ROUNDDOWN($CO146,-1)))+VLOOKUP($CP$2,宝石属性!$B$43:$M$66,COLUMNS(宝石属性!$B$43:I$66),0)*10*VLOOKUP(ROUNDDOWN($CO146,-1),宝石属性!$B$25:$N$41,2,0)*VLOOKUP(ROUNDDOWN($CO146,-1),宝石属性!$B$25:$N$41,3,0)+VLOOKUP($CP$2,职业被动!$B$6:$M$29,COLUMNS(职业被动!$B$6:I$29),0)*$CO146,0)</f>
        <v>2055</v>
      </c>
      <c r="CV146" s="9">
        <f>ROUND(属性投放!J$4+装备属性!J$4*IF($CO146&lt;10,1,ROUNDDOWN($CO146,-1))+SUM(属性投放!K$37:K$45)*$CO146+VLOOKUP($CP$2,一级属性!$E$41:$P$64,COLUMNS(一级属性!$E$41:M$64),0)*($CO146+0.25*IF($CO146&lt;10,1,ROUNDDOWN($CO146,-1)))+VLOOKUP($CP$2,宝石属性!$B$43:$M$66,COLUMNS(宝石属性!$B$43:J$66),0)*10*VLOOKUP(ROUNDDOWN($CO146,-1),宝石属性!$B$25:$N$41,2,0)*VLOOKUP(ROUNDDOWN($CO146,-1),宝石属性!$B$25:$N$41,3,0)+VLOOKUP($CP$2,职业被动!$B$6:$M$29,COLUMNS(职业被动!$B$6:J$29),0)*$CO146,0)</f>
        <v>815</v>
      </c>
      <c r="CW146" s="9">
        <f>ROUND(属性投放!K$4+装备属性!K$4*IF($CO146&lt;10,1,ROUNDDOWN($CO146,-1))+SUM(属性投放!L$37:L$45)*$CO146+VLOOKUP($CP$2,一级属性!$E$41:$P$64,COLUMNS(一级属性!$E$41:N$64),0)*($CO146+0.25*IF($CO146&lt;10,1,ROUNDDOWN($CO146,-1)))+VLOOKUP($CP$2,宝石属性!$B$43:$M$66,COLUMNS(宝石属性!$B$43:K$66),0)*10*VLOOKUP(ROUNDDOWN($CO146,-1),宝石属性!$B$25:$N$41,2,0)*VLOOKUP(ROUNDDOWN($CO146,-1),宝石属性!$B$25:$N$41,3,0)+VLOOKUP($CP$2,职业被动!$B$6:$M$29,COLUMNS(职业被动!$B$6:K$29),0)*$CO146,0)</f>
        <v>512</v>
      </c>
      <c r="CX146" s="9">
        <f>ROUND(属性投放!L$4+装备属性!L$4*IF($CO146&lt;10,1,ROUNDDOWN($CO146,-1))+SUM(属性投放!M$37:M$45)*$CO146+VLOOKUP($CP$2,一级属性!$E$41:$P$64,COLUMNS(一级属性!$E$41:O$64),0)*($CO146+0.25*IF($CO146&lt;10,1,ROUNDDOWN($CO146,-1)))+VLOOKUP($CP$2,宝石属性!$B$43:$M$66,COLUMNS(宝石属性!$B$43:L$66),0)*10*VLOOKUP(ROUNDDOWN($CO146,-1),宝石属性!$B$25:$N$41,2,0)*VLOOKUP(ROUNDDOWN($CO146,-1),宝石属性!$B$25:$N$41,3,0)+VLOOKUP($CP$2,职业被动!$B$6:$M$29,COLUMNS(职业被动!$B$6:L$29),0)*$CO146,0)</f>
        <v>43</v>
      </c>
      <c r="CY146" s="9">
        <f>ROUND(属性投放!M$4+装备属性!M$4*IF($CO146&lt;10,1,ROUNDDOWN($CO146,-1))+SUM(属性投放!N$37:N$45)*$CO146+VLOOKUP($CP$2,一级属性!$E$41:$P$64,COLUMNS(一级属性!$E$41:P$64),0)*($CO146+0.25*IF($CO146&lt;10,1,ROUNDDOWN($CO146,-1)))+VLOOKUP($CP$2,宝石属性!$B$43:$M$66,COLUMNS(宝石属性!$B$43:M$66),0)*10*VLOOKUP(ROUNDDOWN($CO146,-1),宝石属性!$B$25:$N$41,2,0)*VLOOKUP(ROUNDDOWN($CO146,-1),宝石属性!$B$25:$N$41,3,0)+VLOOKUP($CP$2,职业被动!$B$6:$M$29,COLUMNS(职业被动!$B$6:M$29),0)*$CO146,0)</f>
        <v>1473</v>
      </c>
      <c r="CZ146" s="48">
        <f>属性价值和能力评分!$F$9+ROUND(属性价值和能力评分!$F$38*10,0)*CO146+ROUND((SUM(装备属性!$W$9:$W$14)+属性价值和能力评分!$F$38*1.25+1.4+2.8)*IF(CO146&lt;10,1,ROUNDDOWN(CO146,-1)),0)+15*VLOOKUP(ROUNDDOWN(CO146,-1),宝石属性!$B$26:$D$41,2,0)*6*VLOOKUP(ROUNDDOWN(CO146,-1),宝石属性!$B$26:$D$41,3,0)+(属性价值和能力评分!$F$49*9+属性价值和能力评分!$F$50*2+属性价值和能力评分!$F$53*8/5)*CO146</f>
        <v>26021</v>
      </c>
      <c r="DB146" s="1">
        <v>143</v>
      </c>
      <c r="DC146" s="9">
        <f>ROUND(属性投放!D$4+装备属性!D$4*IF($DB146&lt;10,1,ROUNDDOWN($DB146,-1))+SUM(属性投放!E$37:E$45)*$DB146+VLOOKUP($DC$2,一级属性!$E$41:$P$64,COLUMNS(一级属性!$E$41:G$64),0)*($DB146+0.25*IF($DB146&lt;10,1,ROUNDDOWN($DB146,-1)))+VLOOKUP($DC$2,宝石属性!$B$43:$M$66,COLUMNS(宝石属性!$B$43:D$66),0)*10*VLOOKUP(ROUNDDOWN($DB146,-1),宝石属性!$B$25:$N$41,2,0)*VLOOKUP(ROUNDDOWN($DB146,-1),宝石属性!$B$25:$N$41,3,0)+VLOOKUP($DC$2,职业被动!$B$6:$M$29,COLUMNS(职业被动!$B$6:D$29),0)*$DB146,0)</f>
        <v>7586</v>
      </c>
      <c r="DD146" s="9">
        <f>ROUND(属性投放!E$4+装备属性!E$4*IF($DB146&lt;10,1,ROUNDDOWN($DB146,-1))+SUM(属性投放!F$37:F$45)*$DB146+VLOOKUP($DC$2,一级属性!$E$41:$P$64,COLUMNS(一级属性!$E$41:H$64),0)*($DB146+0.25*IF($DB146&lt;10,1,ROUNDDOWN($DB146,-1)))+VLOOKUP($DC$2,宝石属性!$B$43:$M$66,COLUMNS(宝石属性!$B$43:E$66),0)*10*VLOOKUP(ROUNDDOWN($DB146,-1),宝石属性!$B$25:$N$41,2,0)*VLOOKUP(ROUNDDOWN($DB146,-1),宝石属性!$B$25:$N$41,3,0)+VLOOKUP($DC$2,职业被动!$B$6:$M$29,COLUMNS(职业被动!$B$6:E$29),0)*$DB146,0)</f>
        <v>3493</v>
      </c>
      <c r="DE146" s="9">
        <f>ROUND(属性投放!F$4+装备属性!F$4*IF($DB146&lt;10,1,ROUNDDOWN($DB146,-1))+SUM(属性投放!G$37:G$45)*$DB146+VLOOKUP($DC$2,一级属性!$E$41:$P$64,COLUMNS(一级属性!$E$41:I$64),0)*($DB146+0.25*IF($DB146&lt;10,1,ROUNDDOWN($DB146,-1)))+VLOOKUP($DC$2,宝石属性!$B$43:$M$66,COLUMNS(宝石属性!$B$43:F$66),0)*10*VLOOKUP(ROUNDDOWN($DB146,-1),宝石属性!$B$25:$N$41,2,0)*VLOOKUP(ROUNDDOWN($DB146,-1),宝石属性!$B$25:$N$41,3,0)+VLOOKUP($DC$2,职业被动!$B$6:$M$29,COLUMNS(职业被动!$B$6:F$29),0)*$DB146,0)</f>
        <v>1534</v>
      </c>
      <c r="DF146" s="9">
        <f>ROUND(属性投放!G$4+装备属性!G$4*IF($DB146&lt;10,1,ROUNDDOWN($DB146,-1))+SUM(属性投放!H$37:H$45)*$DB146+VLOOKUP($DC$2,一级属性!$E$41:$P$64,COLUMNS(一级属性!$E$41:J$64),0)*($DB146+0.25*IF($DB146&lt;10,1,ROUNDDOWN($DB146,-1)))+VLOOKUP($DC$2,宝石属性!$B$43:$M$66,COLUMNS(宝石属性!$B$43:G$66),0)*10*VLOOKUP(ROUNDDOWN($DB146,-1),宝石属性!$B$25:$N$41,2,0)*VLOOKUP(ROUNDDOWN($DB146,-1),宝石属性!$B$25:$N$41,3,0)+VLOOKUP($DC$2,职业被动!$B$6:$M$29,COLUMNS(职业被动!$B$6:G$29),0)*$DB146,0)</f>
        <v>3806</v>
      </c>
      <c r="DG146" s="9">
        <f>ROUND(属性投放!H$4+装备属性!H$4*IF($DB146&lt;10,1,ROUNDDOWN($DB146,-1))+SUM(属性投放!I$37:I$45)*$DB146+VLOOKUP($DC$2,一级属性!$E$41:$P$64,COLUMNS(一级属性!$E$41:K$64),0)*($DB146+0.25*IF($DB146&lt;10,1,ROUNDDOWN($DB146,-1)))+VLOOKUP($DC$2,宝石属性!$B$43:$M$66,COLUMNS(宝石属性!$B$43:H$66),0)*10*VLOOKUP(ROUNDDOWN($DB146,-1),宝石属性!$B$25:$N$41,2,0)*VLOOKUP(ROUNDDOWN($DB146,-1),宝石属性!$B$25:$N$41,3,0)+VLOOKUP($DC$2,职业被动!$B$6:$M$29,COLUMNS(职业被动!$B$6:H$29),0)*$DB146,0)</f>
        <v>940</v>
      </c>
      <c r="DH146" s="9">
        <f>ROUND(属性投放!I$4+装备属性!I$4*IF($DB146&lt;10,1,ROUNDDOWN($DB146,-1))+SUM(属性投放!J$37:J$45)*$DB146+VLOOKUP($DC$2,一级属性!$E$41:$P$64,COLUMNS(一级属性!$E$41:L$64),0)*($DB146+0.25*IF($DB146&lt;10,1,ROUNDDOWN($DB146,-1)))+VLOOKUP($DC$2,宝石属性!$B$43:$M$66,COLUMNS(宝石属性!$B$43:I$66),0)*10*VLOOKUP(ROUNDDOWN($DB146,-1),宝石属性!$B$25:$N$41,2,0)*VLOOKUP(ROUNDDOWN($DB146,-1),宝石属性!$B$25:$N$41,3,0)+VLOOKUP($DC$2,职业被动!$B$6:$M$29,COLUMNS(职业被动!$B$6:I$29),0)*$DB146,0)</f>
        <v>1378</v>
      </c>
      <c r="DI146" s="9">
        <f>ROUND(属性投放!J$4+装备属性!J$4*IF($DB146&lt;10,1,ROUNDDOWN($DB146,-1))+SUM(属性投放!K$37:K$45)*$DB146+VLOOKUP($DC$2,一级属性!$E$41:$P$64,COLUMNS(一级属性!$E$41:M$64),0)*($DB146+0.25*IF($DB146&lt;10,1,ROUNDDOWN($DB146,-1)))+VLOOKUP($DC$2,宝石属性!$B$43:$M$66,COLUMNS(宝石属性!$B$43:J$66),0)*10*VLOOKUP(ROUNDDOWN($DB146,-1),宝石属性!$B$25:$N$41,2,0)*VLOOKUP(ROUNDDOWN($DB146,-1),宝石属性!$B$25:$N$41,3,0)+VLOOKUP($DC$2,职业被动!$B$6:$M$29,COLUMNS(职业被动!$B$6:J$29),0)*$DB146,0)</f>
        <v>993</v>
      </c>
      <c r="DJ146" s="9">
        <f>ROUND(属性投放!K$4+装备属性!K$4*IF($DB146&lt;10,1,ROUNDDOWN($DB146,-1))+SUM(属性投放!L$37:L$45)*$DB146+VLOOKUP($DC$2,一级属性!$E$41:$P$64,COLUMNS(一级属性!$E$41:N$64),0)*($DB146+0.25*IF($DB146&lt;10,1,ROUNDDOWN($DB146,-1)))+VLOOKUP($DC$2,宝石属性!$B$43:$M$66,COLUMNS(宝石属性!$B$43:K$66),0)*10*VLOOKUP(ROUNDDOWN($DB146,-1),宝石属性!$B$25:$N$41,2,0)*VLOOKUP(ROUNDDOWN($DB146,-1),宝石属性!$B$25:$N$41,3,0)+VLOOKUP($DC$2,职业被动!$B$6:$M$29,COLUMNS(职业被动!$B$6:K$29),0)*$DB146,0)</f>
        <v>672</v>
      </c>
      <c r="DK146" s="9">
        <f>ROUND(属性投放!L$4+装备属性!L$4*IF($DB146&lt;10,1,ROUNDDOWN($DB146,-1))+SUM(属性投放!M$37:M$45)*$DB146+VLOOKUP($DC$2,一级属性!$E$41:$P$64,COLUMNS(一级属性!$E$41:O$64),0)*($DB146+0.25*IF($DB146&lt;10,1,ROUNDDOWN($DB146,-1)))+VLOOKUP($DC$2,宝石属性!$B$43:$M$66,COLUMNS(宝石属性!$B$43:L$66),0)*10*VLOOKUP(ROUNDDOWN($DB146,-1),宝石属性!$B$25:$N$41,2,0)*VLOOKUP(ROUNDDOWN($DB146,-1),宝石属性!$B$25:$N$41,3,0)+VLOOKUP($DC$2,职业被动!$B$6:$M$29,COLUMNS(职业被动!$B$6:L$29),0)*$DB146,0)</f>
        <v>43</v>
      </c>
      <c r="DL146" s="9">
        <f>ROUND(属性投放!M$4+装备属性!M$4*IF($DB146&lt;10,1,ROUNDDOWN($DB146,-1))+SUM(属性投放!N$37:N$45)*$DB146+VLOOKUP($DC$2,一级属性!$E$41:$P$64,COLUMNS(一级属性!$E$41:P$64),0)*($DB146+0.25*IF($DB146&lt;10,1,ROUNDDOWN($DB146,-1)))+VLOOKUP($DC$2,宝石属性!$B$43:$M$66,COLUMNS(宝石属性!$B$43:M$66),0)*10*VLOOKUP(ROUNDDOWN($DB146,-1),宝石属性!$B$25:$N$41,2,0)*VLOOKUP(ROUNDDOWN($DB146,-1),宝石属性!$B$25:$N$41,3,0)+VLOOKUP($DC$2,职业被动!$B$6:$M$29,COLUMNS(职业被动!$B$6:M$29),0)*$DB146,0)</f>
        <v>1473</v>
      </c>
      <c r="DM146" s="48">
        <f>属性价值和能力评分!$F$9+ROUND(属性价值和能力评分!$F$38*10,0)*DB146+ROUND((SUM(装备属性!$W$9:$W$14)+属性价值和能力评分!$F$38*1.25+1.4+2.8)*IF(DB146&lt;10,1,ROUNDDOWN(DB146,-1)),0)+15*VLOOKUP(ROUNDDOWN(DB146,-1),宝石属性!$B$26:$D$41,2,0)*6*VLOOKUP(ROUNDDOWN(DB146,-1),宝石属性!$B$26:$D$41,3,0)+(属性价值和能力评分!$F$49*9+属性价值和能力评分!$F$50*2+属性价值和能力评分!$F$53*8/5)*DB146</f>
        <v>26021</v>
      </c>
      <c r="DO146" s="1">
        <v>143</v>
      </c>
      <c r="DP146" s="9">
        <f>ROUND(属性投放!D$4+装备属性!D$4*IF($DO146&lt;10,1,ROUNDDOWN($DO146,-1))+SUM(属性投放!E$37:E$45)*$DO146+VLOOKUP($DP$2,一级属性!$E$41:$P$64,COLUMNS(一级属性!$E$41:G$64),0)*($DO146+0.25*IF($DO146&lt;10,1,ROUNDDOWN($DO146,-1)))+VLOOKUP($DP$2,宝石属性!$B$43:$M$66,COLUMNS(宝石属性!$B$43:D$66),0)*10*VLOOKUP(ROUNDDOWN($DO146,-1),宝石属性!$B$25:$N$41,2,0)*VLOOKUP(ROUNDDOWN($DO146,-1),宝石属性!$B$25:$N$41,3,0)+VLOOKUP($DP$2,职业被动!$B$6:$M$29,COLUMNS(职业被动!$B$6:D$29),0)*$DO146,0)</f>
        <v>16507</v>
      </c>
      <c r="DQ146" s="9">
        <f>ROUND(属性投放!E$4+装备属性!E$4*IF($DO146&lt;10,1,ROUNDDOWN($DO146,-1))+SUM(属性投放!F$37:F$45)*$DO146+VLOOKUP($DP$2,一级属性!$E$41:$P$64,COLUMNS(一级属性!$E$41:H$64),0)*($DO146+0.25*IF($DO146&lt;10,1,ROUNDDOWN($DO146,-1)))+VLOOKUP($DP$2,宝石属性!$B$43:$M$66,COLUMNS(宝石属性!$B$43:E$66),0)*10*VLOOKUP(ROUNDDOWN($DO146,-1),宝石属性!$B$25:$N$41,2,0)*VLOOKUP(ROUNDDOWN($DO146,-1),宝石属性!$B$25:$N$41,3,0)+VLOOKUP($DP$2,职业被动!$B$6:$M$29,COLUMNS(职业被动!$B$6:E$29),0)*$DO146,0)</f>
        <v>3493</v>
      </c>
      <c r="DR146" s="9">
        <f>ROUND(属性投放!F$4+装备属性!F$4*IF($DO146&lt;10,1,ROUNDDOWN($DO146,-1))+SUM(属性投放!G$37:G$45)*$DO146+VLOOKUP($DP$2,一级属性!$E$41:$P$64,COLUMNS(一级属性!$E$41:I$64),0)*($DO146+0.25*IF($DO146&lt;10,1,ROUNDDOWN($DO146,-1)))+VLOOKUP($DP$2,宝石属性!$B$43:$M$66,COLUMNS(宝石属性!$B$43:F$66),0)*10*VLOOKUP(ROUNDDOWN($DO146,-1),宝石属性!$B$25:$N$41,2,0)*VLOOKUP(ROUNDDOWN($DO146,-1),宝石属性!$B$25:$N$41,3,0)+VLOOKUP($DP$2,职业被动!$B$6:$M$29,COLUMNS(职业被动!$B$6:F$29),0)*$DO146,0)</f>
        <v>1534</v>
      </c>
      <c r="DS146" s="9">
        <f>ROUND(属性投放!G$4+装备属性!G$4*IF($DO146&lt;10,1,ROUNDDOWN($DO146,-1))+SUM(属性投放!H$37:H$45)*$DO146+VLOOKUP($DP$2,一级属性!$E$41:$P$64,COLUMNS(一级属性!$E$41:J$64),0)*($DO146+0.25*IF($DO146&lt;10,1,ROUNDDOWN($DO146,-1)))+VLOOKUP($DP$2,宝石属性!$B$43:$M$66,COLUMNS(宝石属性!$B$43:G$66),0)*10*VLOOKUP(ROUNDDOWN($DO146,-1),宝石属性!$B$25:$N$41,2,0)*VLOOKUP(ROUNDDOWN($DO146,-1),宝石属性!$B$25:$N$41,3,0)+VLOOKUP($DP$2,职业被动!$B$6:$M$29,COLUMNS(职业被动!$B$6:G$29),0)*$DO146,0)</f>
        <v>1322</v>
      </c>
      <c r="DT146" s="9">
        <f>ROUND(属性投放!H$4+装备属性!H$4*IF($DO146&lt;10,1,ROUNDDOWN($DO146,-1))+SUM(属性投放!I$37:I$45)*$DO146+VLOOKUP($DP$2,一级属性!$E$41:$P$64,COLUMNS(一级属性!$E$41:K$64),0)*($DO146+0.25*IF($DO146&lt;10,1,ROUNDDOWN($DO146,-1)))+VLOOKUP($DP$2,宝石属性!$B$43:$M$66,COLUMNS(宝石属性!$B$43:H$66),0)*10*VLOOKUP(ROUNDDOWN($DO146,-1),宝石属性!$B$25:$N$41,2,0)*VLOOKUP(ROUNDDOWN($DO146,-1),宝石属性!$B$25:$N$41,3,0)+VLOOKUP($DP$2,职业被动!$B$6:$M$29,COLUMNS(职业被动!$B$6:H$29),0)*$DO146,0)</f>
        <v>1083</v>
      </c>
      <c r="DU146" s="9">
        <f>ROUND(属性投放!I$4+装备属性!I$4*IF($DO146&lt;10,1,ROUNDDOWN($DO146,-1))+SUM(属性投放!J$37:J$45)*$DO146+VLOOKUP($DP$2,一级属性!$E$41:$P$64,COLUMNS(一级属性!$E$41:L$64),0)*($DO146+0.25*IF($DO146&lt;10,1,ROUNDDOWN($DO146,-1)))+VLOOKUP($DP$2,宝石属性!$B$43:$M$66,COLUMNS(宝石属性!$B$43:I$66),0)*10*VLOOKUP(ROUNDDOWN($DO146,-1),宝石属性!$B$25:$N$41,2,0)*VLOOKUP(ROUNDDOWN($DO146,-1),宝石属性!$B$25:$N$41,3,0)+VLOOKUP($DP$2,职业被动!$B$6:$M$29,COLUMNS(职业被动!$B$6:I$29),0)*$DO146,0)</f>
        <v>1378</v>
      </c>
      <c r="DV146" s="9">
        <f>ROUND(属性投放!J$4+装备属性!J$4*IF($DO146&lt;10,1,ROUNDDOWN($DO146,-1))+SUM(属性投放!K$37:K$45)*$DO146+VLOOKUP($DP$2,一级属性!$E$41:$P$64,COLUMNS(一级属性!$E$41:M$64),0)*($DO146+0.25*IF($DO146&lt;10,1,ROUNDDOWN($DO146,-1)))+VLOOKUP($DP$2,宝石属性!$B$43:$M$66,COLUMNS(宝石属性!$B$43:J$66),0)*10*VLOOKUP(ROUNDDOWN($DO146,-1),宝石属性!$B$25:$N$41,2,0)*VLOOKUP(ROUNDDOWN($DO146,-1),宝石属性!$B$25:$N$41,3,0)+VLOOKUP($DP$2,职业被动!$B$6:$M$29,COLUMNS(职业被动!$B$6:J$29),0)*$DO146,0)</f>
        <v>993</v>
      </c>
      <c r="DW146" s="9">
        <f>ROUND(属性投放!K$4+装备属性!K$4*IF($DO146&lt;10,1,ROUNDDOWN($DO146,-1))+SUM(属性投放!L$37:L$45)*$DO146+VLOOKUP($DP$2,一级属性!$E$41:$P$64,COLUMNS(一级属性!$E$41:N$64),0)*($DO146+0.25*IF($DO146&lt;10,1,ROUNDDOWN($DO146,-1)))+VLOOKUP($DP$2,宝石属性!$B$43:$M$66,COLUMNS(宝石属性!$B$43:K$66),0)*10*VLOOKUP(ROUNDDOWN($DO146,-1),宝石属性!$B$25:$N$41,2,0)*VLOOKUP(ROUNDDOWN($DO146,-1),宝石属性!$B$25:$N$41,3,0)+VLOOKUP($DP$2,职业被动!$B$6:$M$29,COLUMNS(职业被动!$B$6:K$29),0)*$DO146,0)</f>
        <v>672</v>
      </c>
      <c r="DX146" s="9">
        <f>ROUND(属性投放!L$4+装备属性!L$4*IF($DO146&lt;10,1,ROUNDDOWN($DO146,-1))+SUM(属性投放!M$37:M$45)*$DO146+VLOOKUP($DP$2,一级属性!$E$41:$P$64,COLUMNS(一级属性!$E$41:O$64),0)*($DO146+0.25*IF($DO146&lt;10,1,ROUNDDOWN($DO146,-1)))+VLOOKUP($DP$2,宝石属性!$B$43:$M$66,COLUMNS(宝石属性!$B$43:L$66),0)*10*VLOOKUP(ROUNDDOWN($DO146,-1),宝石属性!$B$25:$N$41,2,0)*VLOOKUP(ROUNDDOWN($DO146,-1),宝石属性!$B$25:$N$41,3,0)+VLOOKUP($DP$2,职业被动!$B$6:$M$29,COLUMNS(职业被动!$B$6:L$29),0)*$DO146,0)</f>
        <v>43</v>
      </c>
      <c r="DY146" s="9">
        <f>ROUND(属性投放!M$4+装备属性!M$4*IF($DO146&lt;10,1,ROUNDDOWN($DO146,-1))+SUM(属性投放!N$37:N$45)*$DO146+VLOOKUP($DP$2,一级属性!$E$41:$P$64,COLUMNS(一级属性!$E$41:P$64),0)*($DO146+0.25*IF($DO146&lt;10,1,ROUNDDOWN($DO146,-1)))+VLOOKUP($DP$2,宝石属性!$B$43:$M$66,COLUMNS(宝石属性!$B$43:M$66),0)*10*VLOOKUP(ROUNDDOWN($DO146,-1),宝石属性!$B$25:$N$41,2,0)*VLOOKUP(ROUNDDOWN($DO146,-1),宝石属性!$B$25:$N$41,3,0)+VLOOKUP($DP$2,职业被动!$B$6:$M$29,COLUMNS(职业被动!$B$6:M$29),0)*$DO146,0)</f>
        <v>1473</v>
      </c>
      <c r="DZ146" s="48">
        <f>属性价值和能力评分!$F$9+ROUND(属性价值和能力评分!$F$38*10,0)*DO146+ROUND((SUM(装备属性!$W$9:$W$14)+属性价值和能力评分!$F$38*1.25+1.4+2.8)*IF(DO146&lt;10,1,ROUNDDOWN(DO146,-1)),0)+15*VLOOKUP(ROUNDDOWN(DO146,-1),宝石属性!$B$26:$D$41,2,0)*6*VLOOKUP(ROUNDDOWN(DO146,-1),宝石属性!$B$26:$D$41,3,0)+(属性价值和能力评分!$F$49*9+属性价值和能力评分!$F$50*2+属性价值和能力评分!$F$53*8/5)*DO146</f>
        <v>26021</v>
      </c>
      <c r="EA146" s="17"/>
      <c r="EB146" s="1">
        <v>143</v>
      </c>
      <c r="EC146" s="1">
        <f>ROUND(CC146/MAX(CE146/10,((CE146*(1+属性投放!$E$8)-CF146+属性投放!$F$8*EB146)*(1+属性投放!$G$8)*(1+属性投放!$H$8))),1)</f>
        <v>2.8</v>
      </c>
      <c r="ED146" s="1">
        <f>ROUND(CP146/MAX(CE146/10,((CE146*(1+属性投放!$E$8)-CS146+属性投放!$F$8*EB146)*(1+属性投放!$G$8)*(1+属性投放!$H$8))),1)</f>
        <v>2.6</v>
      </c>
      <c r="EE146" s="1">
        <f>ROUND(DC146/MAX(CE146/10,((CE146*(1+属性投放!$E$8)-DF146+属性投放!$F$8*EB146)*(1+属性投放!$G$8)*(1+属性投放!$H$8))),1)</f>
        <v>24.5</v>
      </c>
      <c r="EF146" s="1">
        <f>ROUND(DP146/MAX(CE146/10,((CE146*(1+属性投放!$E$8)-DS146+属性投放!$F$8*EB146)*(1+属性投放!$G$8)*(1+属性投放!$H$8))),1)</f>
        <v>6.6</v>
      </c>
      <c r="EH146" s="1">
        <f>ROUND(CC146/MAX(属性投放!$F$9*EB146,((CT146*(1+属性投放!$E$9)-CH146+属性投放!$F$9*EB146)*(1+属性投放!$G$9)*(1+属性投放!$H$9))),1)</f>
        <v>2.6</v>
      </c>
      <c r="EI146" s="1">
        <f>ROUND(CP146/MAX(属性投放!$F$9*EB146,((CT146*(1+属性投放!$E$9)-CU146+属性投放!$F$9*EB146)*(1+属性投放!$G$9)*(1+属性投放!$H$9))),1)</f>
        <v>3.3</v>
      </c>
      <c r="EJ146" s="1">
        <f>ROUND(DC146/MAX(属性投放!$F$9*EB146,((CT146*(1+属性投放!$E$9)-DH146+属性投放!$F$9*EB146)*(1+属性投放!$G$9)*(1+属性投放!$H$9))),1)</f>
        <v>2.8</v>
      </c>
      <c r="EK146" s="1">
        <f>ROUND(DP146/MAX(属性投放!$F$9*EB146,((CT146*(1+属性投放!$E$9)-DU146+属性投放!$F$9*EB146)*(1+属性投放!$G$9)*(1+属性投放!$H$9))),1)</f>
        <v>6</v>
      </c>
      <c r="EM146" s="1">
        <f>ROUND(CC146/((BW146*(1+属性投放!$E$10)+属性投放!$F$10*EB146)*(1+属性投放!$G$10)*(1+属性投放!$H$10)),1)</f>
        <v>5.6</v>
      </c>
      <c r="EN146" s="1">
        <f>ROUND(CP146/((BW146*(1+属性投放!$E$10)+属性投放!$F$10*EB146)*(1+属性投放!$G$10)*(1+属性投放!$H$10)),1)</f>
        <v>5.6</v>
      </c>
      <c r="EO146" s="1">
        <f>ROUND(DC146/((BW146*(1+属性投放!$E$10)+属性投放!$F$10*EB146)*(1+属性投放!$G$10)*(1+属性投放!$H$10)),1)</f>
        <v>6.5</v>
      </c>
      <c r="EP146" s="1">
        <f>ROUND(DP146/((BW146*(1+属性投放!$E$10)+属性投放!$F$10*EB146)*(1+属性投放!$G$10)*(1+属性投放!$H$10)),1)</f>
        <v>14.1</v>
      </c>
    </row>
    <row r="147" spans="2:146">
      <c r="B147" s="1">
        <v>144</v>
      </c>
      <c r="C147" s="9">
        <f>ROUND(属性投放!D$4+装备属性!D$4*IF($B147&lt;10,1,ROUNDDOWN($B147,-1))+SUM(属性投放!E$37:E$45)*$B147+VLOOKUP($C$2,一级属性!$E$41:$P$64,COLUMNS(一级属性!$E$41:G$64),0)*($B147+0.25*IF($B147&lt;10,1,ROUNDDOWN($B147,-1)))+VLOOKUP($C$2,宝石属性!$B$43:$M$66,COLUMNS(宝石属性!$B$43:D$66),0)*10*VLOOKUP(ROUNDDOWN($B147,-1),宝石属性!$B$25:$N$41,2,0)*VLOOKUP(ROUNDDOWN($B147,-1),宝石属性!$B$25:$N$41,3,0)+VLOOKUP($C$2,职业被动!$B$6:$M$29,COLUMNS(职业被动!$B$6:D$29),0)*$B147,0)</f>
        <v>8040</v>
      </c>
      <c r="D147" s="9">
        <f>ROUND(属性投放!E$4+装备属性!E$4*IF($B147&lt;10,1,ROUNDDOWN($B147,-1))+SUM(属性投放!F$37:F$38)*$B147+VLOOKUP($C$2,一级属性!$E$67:$P$90,COLUMNS(一级属性!$E$67:H$90),0)*$B147+VLOOKUP($C$2,宝石属性!$B$43:$M$66,COLUMNS(宝石属性!$B$43:E$66),0)*10*VLOOKUP(ROUNDDOWN($B147,-1),宝石属性!$B$25:$N$41,2,0)*VLOOKUP(ROUNDDOWN($B147,-1),宝石属性!$B$25:$N$41,3,0)+VLOOKUP($C$2,职业被动!$B$6:$M$29,COLUMNS(职业被动!$B$6:E$29),0)*$B147,0)</f>
        <v>3508</v>
      </c>
      <c r="E147" s="9">
        <f>ROUND(属性投放!F$4+装备属性!F$4*IF($B147&lt;10,1,ROUNDDOWN($B147,-1))+SUM(属性投放!G$37:G$38)*$B147+VLOOKUP($C$2,一级属性!$E$67:$P$90,COLUMNS(一级属性!$E$67:I$90),0)*$B147+VLOOKUP($C$2,宝石属性!$B$43:$M$66,COLUMNS(宝石属性!$B$43:F$66),0)*10*VLOOKUP(ROUNDDOWN($B147,-1),宝石属性!$B$25:$N$41,2,0)*VLOOKUP(ROUNDDOWN($B147,-1),宝石属性!$B$25:$N$41,3,0)+VLOOKUP($C$2,职业被动!$B$6:$M$29,COLUMNS(职业被动!$B$6:F$29),0)*$B147,0)</f>
        <v>2776</v>
      </c>
      <c r="F147" s="9">
        <f>ROUND(属性投放!G$4+装备属性!G$4*IF($B147&lt;10,1,ROUNDDOWN($B147,-1))+SUM(属性投放!H$37:H$38)*$B147+VLOOKUP($C$2,一级属性!$E$67:$P$90,COLUMNS(一级属性!$E$67:J$90),0)*$B147+VLOOKUP($C$2,宝石属性!$B$43:$M$66,COLUMNS(宝石属性!$B$43:G$66),0)*10*VLOOKUP(ROUNDDOWN($B147,-1),宝石属性!$B$25:$N$41,2,0)*VLOOKUP(ROUNDDOWN($B147,-1),宝石属性!$B$25:$N$41,3,0)+VLOOKUP($C$2,职业被动!$B$6:$M$29,COLUMNS(职业被动!$B$6:G$29),0)*$B147,0)</f>
        <v>1469</v>
      </c>
      <c r="G147" s="9">
        <f>ROUND(属性投放!H$4+装备属性!H$4*IF($B147&lt;10,1,ROUNDDOWN($B147,-1))+SUM(属性投放!I$37:I$38)*$B147+VLOOKUP($C$2,一级属性!$E$67:$P$90,COLUMNS(一级属性!$E$67:K$90),0)*$B147+VLOOKUP($C$2,宝石属性!$B$43:$M$66,COLUMNS(宝石属性!$B$43:H$66),0)*10*VLOOKUP(ROUNDDOWN($B147,-1),宝石属性!$B$25:$N$41,2,0)*VLOOKUP(ROUNDDOWN($B147,-1),宝石属性!$B$25:$N$41,3,0)+VLOOKUP($C$2,职业被动!$B$6:$M$29,COLUMNS(职业被动!$B$6:H$29),0)*$B147,0)</f>
        <v>942</v>
      </c>
      <c r="H147" s="9">
        <f>ROUND(属性投放!I$4+装备属性!I$4*IF($B147&lt;10,1,ROUNDDOWN($B147,-1))+SUM(属性投放!J$37:J$38)*$B147+VLOOKUP($C$2,一级属性!$E$67:$P$90,COLUMNS(一级属性!$E$67:L$90),0)*$B147+VLOOKUP($C$2,宝石属性!$B$43:$M$66,COLUMNS(宝石属性!$B$43:I$66),0)*10*VLOOKUP(ROUNDDOWN($B147,-1),宝石属性!$B$25:$N$41,2,0)*VLOOKUP(ROUNDDOWN($B147,-1),宝石属性!$B$25:$N$41,3,0)+VLOOKUP($C$2,职业被动!$B$6:$M$29,COLUMNS(职业被动!$B$6:I$29),0)*$B147,0)</f>
        <v>1530</v>
      </c>
      <c r="I147" s="9">
        <f>ROUND(属性投放!J$4+装备属性!J$4*IF($B147&lt;10,1,ROUNDDOWN($B147,-1))+SUM(属性投放!K$37:K$38)*$B147+VLOOKUP($C$2,一级属性!$E$67:$P$90,COLUMNS(一级属性!$E$67:M$90),0)*$B147+VLOOKUP($C$2,宝石属性!$B$43:$M$66,COLUMNS(宝石属性!$B$43:J$66),0)*10*VLOOKUP(ROUNDDOWN($B147,-1),宝石属性!$B$25:$N$41,2,0)*VLOOKUP(ROUNDDOWN($B147,-1),宝石属性!$B$25:$N$41,3,0)+VLOOKUP($C$2,职业被动!$B$6:$M$29,COLUMNS(职业被动!$B$6:J$29),0)*$B147,0)</f>
        <v>998</v>
      </c>
      <c r="J147" s="9">
        <f>ROUND(属性投放!K$4+装备属性!K$4*IF($B147&lt;10,1,ROUNDDOWN($B147,-1))+SUM(属性投放!L$37:L$38)*$B147+VLOOKUP($C$2,一级属性!$E$67:$P$90,COLUMNS(一级属性!$E$67:N$90),0)*$B147+VLOOKUP($C$2,宝石属性!$B$43:$M$66,COLUMNS(宝石属性!$B$43:K$66),0)*10*VLOOKUP(ROUNDDOWN($B147,-1),宝石属性!$B$25:$N$41,2,0)*VLOOKUP(ROUNDDOWN($B147,-1),宝石属性!$B$25:$N$41,3,0)+VLOOKUP($C$2,职业被动!$B$6:$M$29,COLUMNS(职业被动!$B$6:K$29),0)*$B147,0)</f>
        <v>512</v>
      </c>
      <c r="K147" s="9">
        <f>ROUND(属性投放!L$4+装备属性!L$4*IF($B147&lt;10,1,ROUNDDOWN($B147,-1))+SUM(属性投放!M$37:M$38)*$B147+VLOOKUP($C$2,一级属性!$E$67:$P$90,COLUMNS(一级属性!$E$67:O$90),0)*$B147+VLOOKUP($C$2,宝石属性!$B$43:$M$66,COLUMNS(宝石属性!$B$43:L$66),0)*10*VLOOKUP(ROUNDDOWN($B147,-1),宝石属性!$B$25:$N$41,2,0)*VLOOKUP(ROUNDDOWN($B147,-1),宝石属性!$B$25:$N$41,3,0)+VLOOKUP($C$2,职业被动!$B$6:$M$29,COLUMNS(职业被动!$B$6:L$29),0)*$B147,0)</f>
        <v>43</v>
      </c>
      <c r="L147" s="9">
        <f>ROUND(属性投放!M$4+装备属性!M$4*IF($B147&lt;10,1,ROUNDDOWN($B147,-1))+SUM(属性投放!N$37:N$38)*$B147+VLOOKUP($C$2,一级属性!$E$67:$P$90,COLUMNS(一级属性!$E$67:P$90),0)*$B147+VLOOKUP($C$2,宝石属性!$B$43:$M$66,COLUMNS(宝石属性!$B$43:M$66),0)*10*VLOOKUP(ROUNDDOWN($B147,-1),宝石属性!$B$25:$N$41,2,0)*VLOOKUP(ROUNDDOWN($B147,-1),宝石属性!$B$25:$N$41,3,0)+VLOOKUP($C$2,职业被动!$B$6:$M$29,COLUMNS(职业被动!$B$6:M$29),0)*$B147,0)</f>
        <v>1563</v>
      </c>
      <c r="M147" s="48">
        <f>属性价值和能力评分!$F$9+ROUND(属性价值和能力评分!$F$38*10,0)*B147+ROUND((SUM(装备属性!$W$9:$W$14)+属性价值和能力评分!$F$38*1.25+1.4+2.8)*IF(B147&lt;10,1,ROUNDDOWN(B147,-1)),0)+15*VLOOKUP(ROUNDDOWN(B147,-1),宝石属性!$B$26:$D$41,2,0)*6*VLOOKUP(ROUNDDOWN(B147,-1),宝石属性!$B$26:$D$41,3,0)+(属性价值和能力评分!$F$49*9+属性价值和能力评分!$F$50*2+属性价值和能力评分!$F$53*8/5)*B147</f>
        <v>26141</v>
      </c>
      <c r="O147" s="1">
        <v>144</v>
      </c>
      <c r="P147" s="9">
        <f>ROUND(属性投放!D$4+装备属性!D$4*IF($O147&lt;10,1,ROUNDDOWN($O147,-1))+SUM(属性投放!E$37:E$45)*$O147+VLOOKUP($P$2,一级属性!$E$41:$P$64,COLUMNS(一级属性!$E$41:G$64),0)*($O147+0.25*IF($O147&lt;10,1,ROUNDDOWN($O147,-1)))+VLOOKUP($P$2,宝石属性!$B$43:$M$66,COLUMNS(宝石属性!$B$43:D$66),0)*10*VLOOKUP(ROUNDDOWN($O147,-1),宝石属性!$B$25:$N$41,2,0)*VLOOKUP(ROUNDDOWN($O147,-1),宝石属性!$B$25:$N$41,3,0)+VLOOKUP($P$2,职业被动!$B$6:$M$29,COLUMNS(职业被动!$B$6:D$29),0)*$O147,0)</f>
        <v>10056</v>
      </c>
      <c r="Q147" s="9">
        <f>ROUND(属性投放!E$4+装备属性!E$4*IF($O147&lt;10,1,ROUNDDOWN($O147,-1))+SUM(属性投放!F$37:F$45)*$O147+VLOOKUP($P$2,一级属性!$E$41:$P$64,COLUMNS(一级属性!$E$41:H$64),0)*($O147+0.25*IF($O147&lt;10,1,ROUNDDOWN($O147,-1)))+VLOOKUP($P$2,宝石属性!$B$43:$M$66,COLUMNS(宝石属性!$B$43:E$66),0)*10*VLOOKUP(ROUNDDOWN($O147,-1),宝石属性!$B$25:$N$41,2,0)*VLOOKUP(ROUNDDOWN($O147,-1),宝石属性!$B$25:$N$41,3,0)+VLOOKUP($P$2,职业被动!$B$6:$M$29,COLUMNS(职业被动!$B$6:E$29),0)*$O147,0)</f>
        <v>6193</v>
      </c>
      <c r="R147" s="9">
        <f>ROUND(属性投放!F$4+装备属性!F$4*IF($O147&lt;10,1,ROUNDDOWN($O147,-1))+SUM(属性投放!G$37:G$45)*$O147+VLOOKUP($P$2,一级属性!$E$41:$P$64,COLUMNS(一级属性!$E$41:I$64),0)*($O147+0.25*IF($O147&lt;10,1,ROUNDDOWN($O147,-1)))+VLOOKUP($P$2,宝石属性!$B$43:$M$66,COLUMNS(宝石属性!$B$43:F$66),0)*10*VLOOKUP(ROUNDDOWN($O147,-1),宝石属性!$B$25:$N$41,2,0)*VLOOKUP(ROUNDDOWN($O147,-1),宝石属性!$B$25:$N$41,3,0)+VLOOKUP($P$2,职业被动!$B$6:$M$29,COLUMNS(职业被动!$B$6:F$29),0)*$O147,0)</f>
        <v>1536</v>
      </c>
      <c r="S147" s="9">
        <f>ROUND(属性投放!G$4+装备属性!G$4*IF($O147&lt;10,1,ROUNDDOWN($O147,-1))+SUM(属性投放!H$37:H$45)*$O147+VLOOKUP($P$2,一级属性!$E$41:$P$64,COLUMNS(一级属性!$E$41:J$64),0)*($O147+0.25*IF($O147&lt;10,1,ROUNDDOWN($O147,-1)))+VLOOKUP($P$2,宝石属性!$B$43:$M$66,COLUMNS(宝石属性!$B$43:G$66),0)*10*VLOOKUP(ROUNDDOWN($O147,-1),宝石属性!$B$25:$N$41,2,0)*VLOOKUP(ROUNDDOWN($O147,-1),宝石属性!$B$25:$N$41,3,0)+VLOOKUP($P$2,职业被动!$B$6:$M$29,COLUMNS(职业被动!$B$6:G$29),0)*$O147,0)</f>
        <v>1325</v>
      </c>
      <c r="T147" s="9">
        <f>ROUND(属性投放!H$4+装备属性!H$4*IF($O147&lt;10,1,ROUNDDOWN($O147,-1))+SUM(属性投放!I$37:I$45)*$O147+VLOOKUP($P$2,一级属性!$E$41:$P$64,COLUMNS(一级属性!$E$41:K$64),0)*($O147+0.25*IF($O147&lt;10,1,ROUNDDOWN($O147,-1)))+VLOOKUP($P$2,宝石属性!$B$43:$M$66,COLUMNS(宝石属性!$B$43:H$66),0)*10*VLOOKUP(ROUNDDOWN($O147,-1),宝石属性!$B$25:$N$41,2,0)*VLOOKUP(ROUNDDOWN($O147,-1),宝石属性!$B$25:$N$41,3,0)+VLOOKUP($P$2,职业被动!$B$6:$M$29,COLUMNS(职业被动!$B$6:H$29),0)*$O147,0)</f>
        <v>1623</v>
      </c>
      <c r="U147" s="9">
        <f>ROUND(属性投放!I$4+装备属性!I$4*IF($O147&lt;10,1,ROUNDDOWN($O147,-1))+SUM(属性投放!J$37:J$45)*$O147+VLOOKUP($P$2,一级属性!$E$41:$P$64,COLUMNS(一级属性!$E$41:L$64),0)*($O147+0.25*IF($O147&lt;10,1,ROUNDDOWN($O147,-1)))+VLOOKUP($P$2,宝石属性!$B$43:$M$66,COLUMNS(宝石属性!$B$43:I$66),0)*10*VLOOKUP(ROUNDDOWN($O147,-1),宝石属性!$B$25:$N$41,2,0)*VLOOKUP(ROUNDDOWN($O147,-1),宝石属性!$B$25:$N$41,3,0)+VLOOKUP($P$2,职业被动!$B$6:$M$29,COLUMNS(职业被动!$B$6:I$29),0)*$O147,0)</f>
        <v>1634</v>
      </c>
      <c r="V147" s="9">
        <f>ROUND(属性投放!J$4+装备属性!J$4*IF($O147&lt;10,1,ROUNDDOWN($O147,-1))+SUM(属性投放!K$37:K$45)*$O147+VLOOKUP($P$2,一级属性!$E$41:$P$64,COLUMNS(一级属性!$E$41:M$64),0)*($O147+0.25*IF($O147&lt;10,1,ROUNDDOWN($O147,-1)))+VLOOKUP($P$2,宝石属性!$B$43:$M$66,COLUMNS(宝石属性!$B$43:J$66),0)*10*VLOOKUP(ROUNDDOWN($O147,-1),宝石属性!$B$25:$N$41,2,0)*VLOOKUP(ROUNDDOWN($O147,-1),宝石属性!$B$25:$N$41,3,0)+VLOOKUP($P$2,职业被动!$B$6:$M$29,COLUMNS(职业被动!$B$6:J$29),0)*$O147,0)</f>
        <v>1123</v>
      </c>
      <c r="W147" s="9">
        <f>ROUND(属性投放!K$4+装备属性!K$4*IF($O147&lt;10,1,ROUNDDOWN($O147,-1))+SUM(属性投放!L$37:L$45)*$O147+VLOOKUP($P$2,一级属性!$E$41:$P$64,COLUMNS(一级属性!$E$41:N$64),0)*($O147+0.25*IF($O147&lt;10,1,ROUNDDOWN($O147,-1)))+VLOOKUP($P$2,宝石属性!$B$43:$M$66,COLUMNS(宝石属性!$B$43:K$66),0)*10*VLOOKUP(ROUNDDOWN($O147,-1),宝石属性!$B$25:$N$41,2,0)*VLOOKUP(ROUNDDOWN($O147,-1),宝石属性!$B$25:$N$41,3,0)+VLOOKUP($P$2,职业被动!$B$6:$M$29,COLUMNS(职业被动!$B$6:K$29),0)*$O147,0)</f>
        <v>672</v>
      </c>
      <c r="X147" s="9">
        <f>ROUND(属性投放!L$4+装备属性!L$4*IF($O147&lt;10,1,ROUNDDOWN($O147,-1))+SUM(属性投放!M$37:M$45)*$O147+VLOOKUP($P$2,一级属性!$E$41:$P$64,COLUMNS(一级属性!$E$41:O$64),0)*($O147+0.25*IF($O147&lt;10,1,ROUNDDOWN($O147,-1)))+VLOOKUP($P$2,宝石属性!$B$43:$M$66,COLUMNS(宝石属性!$B$43:L$66),0)*10*VLOOKUP(ROUNDDOWN($O147,-1),宝石属性!$B$25:$N$41,2,0)*VLOOKUP(ROUNDDOWN($O147,-1),宝石属性!$B$25:$N$41,3,0)+VLOOKUP($P$2,职业被动!$B$6:$M$29,COLUMNS(职业被动!$B$6:L$29),0)*$O147,0)</f>
        <v>43</v>
      </c>
      <c r="Y147" s="9">
        <f>ROUND(属性投放!M$4+装备属性!M$4*IF($O147&lt;10,1,ROUNDDOWN($O147,-1))+SUM(属性投放!N$37:N$45)*$O147+VLOOKUP($P$2,一级属性!$E$41:$P$64,COLUMNS(一级属性!$E$41:P$64),0)*($O147+0.25*IF($O147&lt;10,1,ROUNDDOWN($O147,-1)))+VLOOKUP($P$2,宝石属性!$B$43:$M$66,COLUMNS(宝石属性!$B$43:M$66),0)*10*VLOOKUP(ROUNDDOWN($O147,-1),宝石属性!$B$25:$N$41,2,0)*VLOOKUP(ROUNDDOWN($O147,-1),宝石属性!$B$25:$N$41,3,0)+VLOOKUP($P$2,职业被动!$B$6:$M$29,COLUMNS(职业被动!$B$6:M$29),0)*$O147,0)</f>
        <v>1563</v>
      </c>
      <c r="Z147" s="48">
        <f>属性价值和能力评分!$F$9+ROUND(属性价值和能力评分!$F$38*10,0)*O147+ROUND((SUM(装备属性!$W$9:$W$14)+属性价值和能力评分!$F$38*1.25+1.4+2.8)*IF(O147&lt;10,1,ROUNDDOWN(O147,-1)),0)+15*VLOOKUP(ROUNDDOWN(O147,-1),宝石属性!$B$26:$D$41,2,0)*6*VLOOKUP(ROUNDDOWN(O147,-1),宝石属性!$B$26:$D$41,3,0)+(属性价值和能力评分!$F$49*9+属性价值和能力评分!$F$50*2+属性价值和能力评分!$F$53*8/5)*O147</f>
        <v>26141</v>
      </c>
      <c r="AB147" s="1">
        <v>144</v>
      </c>
      <c r="AC147" s="9">
        <f>ROUND(属性投放!D$4+装备属性!D$4*IF($AB147&lt;10,1,ROUNDDOWN($AB147,-1))+SUM(属性投放!E$37:E$45)*$AB147+VLOOKUP($AC$2,一级属性!$E$41:$P$64,COLUMNS(一级属性!$E$41:G$64),0)*($AB147+0.25*IF($AB147&lt;10,1,ROUNDDOWN($AB147,-1)))+VLOOKUP($AC$2,宝石属性!$B$43:$M$66,COLUMNS(宝石属性!$B$43:D$66),0)*10*VLOOKUP(ROUNDDOWN($AB147,-1),宝石属性!$B$25:$N$41,2,0)*VLOOKUP(ROUNDDOWN($AB147,-1),宝石属性!$B$25:$N$41,3,0)+VLOOKUP($AC$2,职业被动!$B$6:$M$29,COLUMNS(职业被动!$B$6:D$29),0)*$AB147,0)</f>
        <v>9048</v>
      </c>
      <c r="AD147" s="9">
        <f>ROUND(属性投放!E$4+装备属性!E$4*IF($AB147&lt;10,1,ROUNDDOWN($AB147,-1))+SUM(属性投放!F$37:F$45)*$AB147+VLOOKUP($AC$2,一级属性!$E$41:$P$64,COLUMNS(一级属性!$E$41:H$64),0)*($AB147+0.25*IF($AB147&lt;10,1,ROUNDDOWN($AB147,-1)))+VLOOKUP($AC$2,宝石属性!$B$43:$M$66,COLUMNS(宝石属性!$B$43:E$66),0)*10*VLOOKUP(ROUNDDOWN($AB147,-1),宝石属性!$B$25:$N$41,2,0)*VLOOKUP(ROUNDDOWN($AB147,-1),宝石属性!$B$25:$N$41,3,0)+VLOOKUP($AC$2,职业被动!$B$6:$M$29,COLUMNS(职业被动!$B$6:E$29),0)*$AB147,0)</f>
        <v>3508</v>
      </c>
      <c r="AE147" s="9">
        <f>ROUND(属性投放!F$4+装备属性!F$4*IF($AB147&lt;10,1,ROUNDDOWN($AB147,-1))+SUM(属性投放!G$37:G$45)*$AB147+VLOOKUP($AC$2,一级属性!$E$41:$P$64,COLUMNS(一级属性!$E$41:I$64),0)*($AB147+0.25*IF($AB147&lt;10,1,ROUNDDOWN($AB147,-1)))+VLOOKUP($AC$2,宝石属性!$B$43:$M$66,COLUMNS(宝石属性!$B$43:F$66),0)*10*VLOOKUP(ROUNDDOWN($AB147,-1),宝石属性!$B$25:$N$41,2,0)*VLOOKUP(ROUNDDOWN($AB147,-1),宝石属性!$B$25:$N$41,3,0)+VLOOKUP($AC$2,职业被动!$B$6:$M$29,COLUMNS(职业被动!$B$6:F$29),0)*$AB147,0)</f>
        <v>2412</v>
      </c>
      <c r="AF147" s="9">
        <f>ROUND(属性投放!G$4+装备属性!G$4*IF($AB147&lt;10,1,ROUNDDOWN($AB147,-1))+SUM(属性投放!H$37:H$45)*$AB147+VLOOKUP($AC$2,一级属性!$E$41:$P$64,COLUMNS(一级属性!$E$41:J$64),0)*($AB147+0.25*IF($AB147&lt;10,1,ROUNDDOWN($AB147,-1)))+VLOOKUP($AC$2,宝石属性!$B$43:$M$66,COLUMNS(宝石属性!$B$43:G$66),0)*10*VLOOKUP(ROUNDDOWN($AB147,-1),宝石属性!$B$25:$N$41,2,0)*VLOOKUP(ROUNDDOWN($AB147,-1),宝石属性!$B$25:$N$41,3,0)+VLOOKUP($AC$2,职业被动!$B$6:$M$29,COLUMNS(职业被动!$B$6:G$29),0)*$AB147,0)</f>
        <v>1613</v>
      </c>
      <c r="AG147" s="9">
        <f>ROUND(属性投放!H$4+装备属性!H$4*IF($AB147&lt;10,1,ROUNDDOWN($AB147,-1))+SUM(属性投放!I$37:I$45)*$AB147+VLOOKUP($AC$2,一级属性!$E$41:$P$64,COLUMNS(一级属性!$E$41:K$64),0)*($AB147+0.25*IF($AB147&lt;10,1,ROUNDDOWN($AB147,-1)))+VLOOKUP($AC$2,宝石属性!$B$43:$M$66,COLUMNS(宝石属性!$B$43:H$66),0)*10*VLOOKUP(ROUNDDOWN($AB147,-1),宝石属性!$B$25:$N$41,2,0)*VLOOKUP(ROUNDDOWN($AB147,-1),宝石属性!$B$25:$N$41,3,0)+VLOOKUP($AC$2,职业被动!$B$6:$M$29,COLUMNS(职业被动!$B$6:H$29),0)*$AB147,0)</f>
        <v>942</v>
      </c>
      <c r="AH147" s="9">
        <f>ROUND(属性投放!I$4+装备属性!I$4*IF($AB147&lt;10,1,ROUNDDOWN($AB147,-1))+SUM(属性投放!J$37:J$45)*$AB147+VLOOKUP($AC$2,一级属性!$E$41:$P$64,COLUMNS(一级属性!$E$41:L$64),0)*($AB147+0.25*IF($AB147&lt;10,1,ROUNDDOWN($AB147,-1)))+VLOOKUP($AC$2,宝石属性!$B$43:$M$66,COLUMNS(宝石属性!$B$43:I$66),0)*10*VLOOKUP(ROUNDDOWN($AB147,-1),宝石属性!$B$25:$N$41,2,0)*VLOOKUP(ROUNDDOWN($AB147,-1),宝石属性!$B$25:$N$41,3,0)+VLOOKUP($AC$2,职业被动!$B$6:$M$29,COLUMNS(职业被动!$B$6:I$29),0)*$AB147,0)</f>
        <v>1527</v>
      </c>
      <c r="AI147" s="9">
        <f>ROUND(属性投放!J$4+装备属性!J$4*IF($AB147&lt;10,1,ROUNDDOWN($AB147,-1))+SUM(属性投放!K$37:K$45)*$AB147+VLOOKUP($AC$2,一级属性!$E$41:$P$64,COLUMNS(一级属性!$E$41:M$64),0)*($AB147+0.25*IF($AB147&lt;10,1,ROUNDDOWN($AB147,-1)))+VLOOKUP($AC$2,宝石属性!$B$43:$M$66,COLUMNS(宝石属性!$B$43:J$66),0)*10*VLOOKUP(ROUNDDOWN($AB147,-1),宝石属性!$B$25:$N$41,2,0)*VLOOKUP(ROUNDDOWN($AB147,-1),宝石属性!$B$25:$N$41,3,0)+VLOOKUP($AC$2,职业被动!$B$6:$M$29,COLUMNS(职业被动!$B$6:J$29),0)*$AB147,0)</f>
        <v>997</v>
      </c>
      <c r="AJ147" s="9">
        <f>ROUND(属性投放!K$4+装备属性!K$4*IF($AB147&lt;10,1,ROUNDDOWN($AB147,-1))+SUM(属性投放!L$37:L$45)*$AB147+VLOOKUP($AC$2,一级属性!$E$41:$P$64,COLUMNS(一级属性!$E$41:N$64),0)*($AB147+0.25*IF($AB147&lt;10,1,ROUNDDOWN($AB147,-1)))+VLOOKUP($AC$2,宝石属性!$B$43:$M$66,COLUMNS(宝石属性!$B$43:K$66),0)*10*VLOOKUP(ROUNDDOWN($AB147,-1),宝石属性!$B$25:$N$41,2,0)*VLOOKUP(ROUNDDOWN($AB147,-1),宝石属性!$B$25:$N$41,3,0)+VLOOKUP($AC$2,职业被动!$B$6:$M$29,COLUMNS(职业被动!$B$6:K$29),0)*$AB147,0)</f>
        <v>512</v>
      </c>
      <c r="AK147" s="9">
        <f>ROUND(属性投放!L$4+装备属性!L$4*IF($AB147&lt;10,1,ROUNDDOWN($AB147,-1))+SUM(属性投放!M$37:M$45)*$AB147+VLOOKUP($AC$2,一级属性!$E$41:$P$64,COLUMNS(一级属性!$E$41:O$64),0)*($AB147+0.25*IF($AB147&lt;10,1,ROUNDDOWN($AB147,-1)))+VLOOKUP($AC$2,宝石属性!$B$43:$M$66,COLUMNS(宝石属性!$B$43:L$66),0)*10*VLOOKUP(ROUNDDOWN($AB147,-1),宝石属性!$B$25:$N$41,2,0)*VLOOKUP(ROUNDDOWN($AB147,-1),宝石属性!$B$25:$N$41,3,0)+VLOOKUP($AC$2,职业被动!$B$6:$M$29,COLUMNS(职业被动!$B$6:L$29),0)*$AB147,0)</f>
        <v>43</v>
      </c>
      <c r="AL147" s="9">
        <f>ROUND(属性投放!M$4+装备属性!M$4*IF($AB147&lt;10,1,ROUNDDOWN($AB147,-1))+SUM(属性投放!N$37:N$45)*$AB147+VLOOKUP($AC$2,一级属性!$E$41:$P$64,COLUMNS(一级属性!$E$41:P$64),0)*($AB147+0.25*IF($AB147&lt;10,1,ROUNDDOWN($AB147,-1)))+VLOOKUP($AC$2,宝石属性!$B$43:$M$66,COLUMNS(宝石属性!$B$43:M$66),0)*10*VLOOKUP(ROUNDDOWN($AB147,-1),宝石属性!$B$25:$N$41,2,0)*VLOOKUP(ROUNDDOWN($AB147,-1),宝石属性!$B$25:$N$41,3,0)+VLOOKUP($AC$2,职业被动!$B$6:$M$29,COLUMNS(职业被动!$B$6:M$29),0)*$AB147,0)</f>
        <v>1563</v>
      </c>
      <c r="AM147" s="48">
        <f>属性价值和能力评分!$F$9+ROUND(属性价值和能力评分!$F$38*10,0)*AB147+ROUND((SUM(装备属性!$W$9:$W$14)+属性价值和能力评分!$F$38*1.25+1.4+2.8)*IF(AB147&lt;10,1,ROUNDDOWN(AB147,-1)),0)+15*VLOOKUP(ROUNDDOWN(AB147,-1),宝石属性!$B$26:$D$41,2,0)*6*VLOOKUP(ROUNDDOWN(AB147,-1),宝石属性!$B$26:$D$41,3,0)+(属性价值和能力评分!$F$49*9+属性价值和能力评分!$F$50*2+属性价值和能力评分!$F$53*8/5)*AB147</f>
        <v>26141</v>
      </c>
      <c r="AO147" s="1">
        <v>144</v>
      </c>
      <c r="AP147" s="9">
        <f>ROUND(属性投放!D$4+装备属性!D$4*IF($AO147&lt;10,1,ROUNDDOWN($AO147,-1))+SUM(属性投放!E$37:E$45)*$AO147+VLOOKUP($AP$2,一级属性!$E$41:$P$64,COLUMNS(一级属性!$E$41:G$64),0)*($AO147+0.25*IF($AO147&lt;10,1,ROUNDDOWN($AO147,-1)))+VLOOKUP($AP$2,宝石属性!$B$43:$M$66,COLUMNS(宝石属性!$B$43:D$66),0)*10*VLOOKUP(ROUNDDOWN($AO147,-1),宝石属性!$B$25:$N$41,2,0)*VLOOKUP(ROUNDDOWN($AO147,-1),宝石属性!$B$25:$N$41,3,0)+VLOOKUP($AP$2,职业被动!$B$6:$M$29,COLUMNS(职业被动!$B$6:D$29),0)*$AO147,0)</f>
        <v>9048</v>
      </c>
      <c r="AQ147" s="9">
        <f>ROUND(属性投放!E$4+装备属性!E$4*IF($AO147&lt;10,1,ROUNDDOWN($AO147,-1))+SUM(属性投放!F$37:F$45)*$AO147+VLOOKUP($AP$2,一级属性!$E$41:$P$64,COLUMNS(一级属性!$E$41:H$64),0)*($AO147+0.25*IF($AO147&lt;10,1,ROUNDDOWN($AO147,-1)))+VLOOKUP($AP$2,宝石属性!$B$43:$M$66,COLUMNS(宝石属性!$B$43:E$66),0)*10*VLOOKUP(ROUNDDOWN($AO147,-1),宝石属性!$B$25:$N$41,2,0)*VLOOKUP(ROUNDDOWN($AO147,-1),宝石属性!$B$25:$N$41,3,0)+VLOOKUP($AP$2,职业被动!$B$6:$M$29,COLUMNS(职业被动!$B$6:E$29),0)*$AO147,0)</f>
        <v>6193</v>
      </c>
      <c r="AR147" s="9">
        <f>ROUND(属性投放!F$4+装备属性!F$4*IF($AO147&lt;10,1,ROUNDDOWN($AO147,-1))+SUM(属性投放!G$37:G$45)*$AO147+VLOOKUP($AP$2,一级属性!$E$41:$P$64,COLUMNS(一级属性!$E$41:I$64),0)*($AO147+0.25*IF($AO147&lt;10,1,ROUNDDOWN($AO147,-1)))+VLOOKUP($AP$2,宝石属性!$B$43:$M$66,COLUMNS(宝石属性!$B$43:F$66),0)*10*VLOOKUP(ROUNDDOWN($AO147,-1),宝石属性!$B$25:$N$41,2,0)*VLOOKUP(ROUNDDOWN($AO147,-1),宝石属性!$B$25:$N$41,3,0)+VLOOKUP($AP$2,职业被动!$B$6:$M$29,COLUMNS(职业被动!$B$6:F$29),0)*$AO147,0)</f>
        <v>1536</v>
      </c>
      <c r="AS147" s="9">
        <f>ROUND(属性投放!G$4+装备属性!G$4*IF($AO147&lt;10,1,ROUNDDOWN($AO147,-1))+SUM(属性投放!H$37:H$45)*$AO147+VLOOKUP($AP$2,一级属性!$E$41:$P$64,COLUMNS(一级属性!$E$41:J$64),0)*($AO147+0.25*IF($AO147&lt;10,1,ROUNDDOWN($AO147,-1)))+VLOOKUP($AP$2,宝石属性!$B$43:$M$66,COLUMNS(宝石属性!$B$43:G$66),0)*10*VLOOKUP(ROUNDDOWN($AO147,-1),宝石属性!$B$25:$N$41,2,0)*VLOOKUP(ROUNDDOWN($AO147,-1),宝石属性!$B$25:$N$41,3,0)+VLOOKUP($AP$2,职业被动!$B$6:$M$29,COLUMNS(职业被动!$B$6:G$29),0)*$AO147,0)</f>
        <v>1325</v>
      </c>
      <c r="AT147" s="9">
        <f>ROUND(属性投放!H$4+装备属性!H$4*IF($AO147&lt;10,1,ROUNDDOWN($AO147,-1))+SUM(属性投放!I$37:I$45)*$AO147+VLOOKUP($AP$2,一级属性!$E$41:$P$64,COLUMNS(一级属性!$E$41:K$64),0)*($AO147+0.25*IF($AO147&lt;10,1,ROUNDDOWN($AO147,-1)))+VLOOKUP($AP$2,宝石属性!$B$43:$M$66,COLUMNS(宝石属性!$B$43:H$66),0)*10*VLOOKUP(ROUNDDOWN($AO147,-1),宝石属性!$B$25:$N$41,2,0)*VLOOKUP(ROUNDDOWN($AO147,-1),宝石属性!$B$25:$N$41,3,0)+VLOOKUP($AP$2,职业被动!$B$6:$M$29,COLUMNS(职业被动!$B$6:H$29),0)*$AO147,0)</f>
        <v>1479</v>
      </c>
      <c r="AU147" s="9">
        <f>ROUND(属性投放!I$4+装备属性!I$4*IF($AO147&lt;10,1,ROUNDDOWN($AO147,-1))+SUM(属性投放!J$37:J$45)*$AO147+VLOOKUP($AP$2,一级属性!$E$41:$P$64,COLUMNS(一级属性!$E$41:L$64),0)*($AO147+0.25*IF($AO147&lt;10,1,ROUNDDOWN($AO147,-1)))+VLOOKUP($AP$2,宝石属性!$B$43:$M$66,COLUMNS(宝石属性!$B$43:I$66),0)*10*VLOOKUP(ROUNDDOWN($AO147,-1),宝石属性!$B$25:$N$41,2,0)*VLOOKUP(ROUNDDOWN($AO147,-1),宝石属性!$B$25:$N$41,3,0)+VLOOKUP($AP$2,职业被动!$B$6:$M$29,COLUMNS(职业被动!$B$6:I$29),0)*$AO147,0)</f>
        <v>1634</v>
      </c>
      <c r="AV147" s="9">
        <f>ROUND(属性投放!J$4+装备属性!J$4*IF($AO147&lt;10,1,ROUNDDOWN($AO147,-1))+SUM(属性投放!K$37:K$45)*$AO147+VLOOKUP($AP$2,一级属性!$E$41:$P$64,COLUMNS(一级属性!$E$41:M$64),0)*($AO147+0.25*IF($AO147&lt;10,1,ROUNDDOWN($AO147,-1)))+VLOOKUP($AP$2,宝石属性!$B$43:$M$66,COLUMNS(宝石属性!$B$43:J$66),0)*10*VLOOKUP(ROUNDDOWN($AO147,-1),宝石属性!$B$25:$N$41,2,0)*VLOOKUP(ROUNDDOWN($AO147,-1),宝石属性!$B$25:$N$41,3,0)+VLOOKUP($AP$2,职业被动!$B$6:$M$29,COLUMNS(职业被动!$B$6:J$29),0)*$AO147,0)</f>
        <v>1123</v>
      </c>
      <c r="AW147" s="9">
        <f>ROUND(属性投放!K$4+装备属性!K$4*IF($AO147&lt;10,1,ROUNDDOWN($AO147,-1))+SUM(属性投放!L$37:L$45)*$AO147+VLOOKUP($AP$2,一级属性!$E$41:$P$64,COLUMNS(一级属性!$E$41:N$64),0)*($AO147+0.25*IF($AO147&lt;10,1,ROUNDDOWN($AO147,-1)))+VLOOKUP($AP$2,宝石属性!$B$43:$M$66,COLUMNS(宝石属性!$B$43:K$66),0)*10*VLOOKUP(ROUNDDOWN($AO147,-1),宝石属性!$B$25:$N$41,2,0)*VLOOKUP(ROUNDDOWN($AO147,-1),宝石属性!$B$25:$N$41,3,0)+VLOOKUP($AP$2,职业被动!$B$6:$M$29,COLUMNS(职业被动!$B$6:K$29),0)*$AO147,0)</f>
        <v>512</v>
      </c>
      <c r="AX147" s="9">
        <f>ROUND(属性投放!L$4+装备属性!L$4*IF($AO147&lt;10,1,ROUNDDOWN($AO147,-1))+SUM(属性投放!M$37:M$45)*$AO147+VLOOKUP($AP$2,一级属性!$E$41:$P$64,COLUMNS(一级属性!$E$41:O$64),0)*($AO147+0.25*IF($AO147&lt;10,1,ROUNDDOWN($AO147,-1)))+VLOOKUP($AP$2,宝石属性!$B$43:$M$66,COLUMNS(宝石属性!$B$43:L$66),0)*10*VLOOKUP(ROUNDDOWN($AO147,-1),宝石属性!$B$25:$N$41,2,0)*VLOOKUP(ROUNDDOWN($AO147,-1),宝石属性!$B$25:$N$41,3,0)+VLOOKUP($AP$2,职业被动!$B$6:$M$29,COLUMNS(职业被动!$B$6:L$29),0)*$AO147,0)</f>
        <v>1543</v>
      </c>
      <c r="AY147" s="9">
        <f>ROUND(属性投放!M$4+装备属性!M$4*IF($AO147&lt;10,1,ROUNDDOWN($AO147,-1))+SUM(属性投放!N$37:N$45)*$AO147+VLOOKUP($AP$2,一级属性!$E$41:$P$64,COLUMNS(一级属性!$E$41:P$64),0)*($AO147+0.25*IF($AO147&lt;10,1,ROUNDDOWN($AO147,-1)))+VLOOKUP($AP$2,宝石属性!$B$43:$M$66,COLUMNS(宝石属性!$B$43:M$66),0)*10*VLOOKUP(ROUNDDOWN($AO147,-1),宝石属性!$B$25:$N$41,2,0)*VLOOKUP(ROUNDDOWN($AO147,-1),宝石属性!$B$25:$N$41,3,0)+VLOOKUP($AP$2,职业被动!$B$6:$M$29,COLUMNS(职业被动!$B$6:M$29),0)*$AO147,0)</f>
        <v>1563</v>
      </c>
      <c r="AZ147" s="48">
        <f>属性价值和能力评分!$F$9+ROUND(属性价值和能力评分!$F$38*10,0)*AO147+ROUND((SUM(装备属性!$W$9:$W$14)+属性价值和能力评分!$F$38*1.25+1.4+2.8)*IF(AO147&lt;10,1,ROUNDDOWN(AO147,-1)),0)+15*VLOOKUP(ROUNDDOWN(AO147,-1),宝石属性!$B$26:$D$41,2,0)*6*VLOOKUP(ROUNDDOWN(AO147,-1),宝石属性!$B$26:$D$41,3,0)+(属性价值和能力评分!$F$49*9+属性价值和能力评分!$F$50*2+属性价值和能力评分!$F$53*8/5)*AO147</f>
        <v>26141</v>
      </c>
      <c r="BB147" s="1">
        <v>144</v>
      </c>
      <c r="BC147" s="9">
        <f>ROUND(属性投放!D$4+装备属性!D$4*IF($BB147&lt;10,1,ROUNDDOWN($BB147,-1))+SUM(属性投放!E$37:E$45)*$BB147+VLOOKUP($BC$2,一级属性!$E$41:$P$64,COLUMNS(一级属性!$E$41:G$64),0)*($BB147+0.25*IF($BB147&lt;10,1,ROUNDDOWN($BB147,-1)))+VLOOKUP($BC$2,宝石属性!$B$43:$M$66,COLUMNS(宝石属性!$B$43:D$66),0)*10*VLOOKUP(ROUNDDOWN($BB147,-1),宝石属性!$B$25:$N$41,2,0)*VLOOKUP(ROUNDDOWN($BB147,-1),宝石属性!$B$25:$N$41,3,0)+VLOOKUP($BC$2,职业被动!$B$6:$M$29,COLUMNS(职业被动!$B$6:D$29),0)*$BB147,0)</f>
        <v>8040</v>
      </c>
      <c r="BD147" s="9">
        <f>ROUND(属性投放!E$4+装备属性!E$4*IF($BB147&lt;10,1,ROUNDDOWN($BB147,-1))+SUM(属性投放!F$37:F$45)*$BB147+VLOOKUP($BC$2,一级属性!$E$41:$P$64,COLUMNS(一级属性!$E$41:H$64),0)*($BB147+0.25*IF($BB147&lt;10,1,ROUNDDOWN($BB147,-1)))+VLOOKUP($BC$2,宝石属性!$B$43:$M$66,COLUMNS(宝石属性!$B$43:E$66),0)*10*VLOOKUP(ROUNDDOWN($BB147,-1),宝石属性!$B$25:$N$41,2,0)*VLOOKUP(ROUNDDOWN($BB147,-1),宝石属性!$B$25:$N$41,3,0)+VLOOKUP($BC$2,职业被动!$B$6:$M$29,COLUMNS(职业被动!$B$6:E$29),0)*$BB147,0)</f>
        <v>7088</v>
      </c>
      <c r="BE147" s="9">
        <f>ROUND(属性投放!F$4+装备属性!F$4*IF($BB147&lt;10,1,ROUNDDOWN($BB147,-1))+SUM(属性投放!G$37:G$45)*$BB147+VLOOKUP($BC$2,一级属性!$E$41:$P$64,COLUMNS(一级属性!$E$41:I$64),0)*($BB147+0.25*IF($BB147&lt;10,1,ROUNDDOWN($BB147,-1)))+VLOOKUP($BC$2,宝石属性!$B$43:$M$66,COLUMNS(宝石属性!$B$43:F$66),0)*10*VLOOKUP(ROUNDDOWN($BB147,-1),宝石属性!$B$25:$N$41,2,0)*VLOOKUP(ROUNDDOWN($BB147,-1),宝石属性!$B$25:$N$41,3,0)+VLOOKUP($BC$2,职业被动!$B$6:$M$29,COLUMNS(职业被动!$B$6:F$29),0)*$BB147,0)</f>
        <v>1536</v>
      </c>
      <c r="BF147" s="9">
        <f>ROUND(属性投放!G$4+装备属性!G$4*IF($BB147&lt;10,1,ROUNDDOWN($BB147,-1))+SUM(属性投放!H$37:H$45)*$BB147+VLOOKUP($BC$2,一级属性!$E$41:$P$64,COLUMNS(一级属性!$E$41:J$64),0)*($BB147+0.25*IF($BB147&lt;10,1,ROUNDDOWN($BB147,-1)))+VLOOKUP($BC$2,宝石属性!$B$43:$M$66,COLUMNS(宝石属性!$B$43:G$66),0)*10*VLOOKUP(ROUNDDOWN($BB147,-1),宝石属性!$B$25:$N$41,2,0)*VLOOKUP(ROUNDDOWN($BB147,-1),宝石属性!$B$25:$N$41,3,0)+VLOOKUP($BC$2,职业被动!$B$6:$M$29,COLUMNS(职业被动!$B$6:G$29),0)*$BB147,0)</f>
        <v>1325</v>
      </c>
      <c r="BG147" s="9">
        <f>ROUND(属性投放!H$4+装备属性!H$4*IF($BB147&lt;10,1,ROUNDDOWN($BB147,-1))+SUM(属性投放!I$37:I$45)*$BB147+VLOOKUP($BC$2,一级属性!$E$41:$P$64,COLUMNS(一级属性!$E$41:K$64),0)*($BB147+0.25*IF($BB147&lt;10,1,ROUNDDOWN($BB147,-1)))+VLOOKUP($BC$2,宝石属性!$B$43:$M$66,COLUMNS(宝石属性!$B$43:H$66),0)*10*VLOOKUP(ROUNDDOWN($BB147,-1),宝石属性!$B$25:$N$41,2,0)*VLOOKUP(ROUNDDOWN($BB147,-1),宝石属性!$B$25:$N$41,3,0)+VLOOKUP($BC$2,职业被动!$B$6:$M$29,COLUMNS(职业被动!$B$6:H$29),0)*$BB147,0)</f>
        <v>2066</v>
      </c>
      <c r="BH147" s="9">
        <f>ROUND(属性投放!I$4+装备属性!I$4*IF($BB147&lt;10,1,ROUNDDOWN($BB147,-1))+SUM(属性投放!J$37:J$45)*$BB147+VLOOKUP($BC$2,一级属性!$E$41:$P$64,COLUMNS(一级属性!$E$41:L$64),0)*($BB147+0.25*IF($BB147&lt;10,1,ROUNDDOWN($BB147,-1)))+VLOOKUP($BC$2,宝石属性!$B$43:$M$66,COLUMNS(宝石属性!$B$43:I$66),0)*10*VLOOKUP(ROUNDDOWN($BB147,-1),宝石属性!$B$25:$N$41,2,0)*VLOOKUP(ROUNDDOWN($BB147,-1),宝石属性!$B$25:$N$41,3,0)+VLOOKUP($BC$2,职业被动!$B$6:$M$29,COLUMNS(职业被动!$B$6:I$29),0)*$BB147,0)</f>
        <v>1957</v>
      </c>
      <c r="BI147" s="9">
        <f>ROUND(属性投放!J$4+装备属性!J$4*IF($BB147&lt;10,1,ROUNDDOWN($BB147,-1))+SUM(属性投放!K$37:K$45)*$BB147+VLOOKUP($BC$2,一级属性!$E$41:$P$64,COLUMNS(一级属性!$E$41:M$64),0)*($BB147+0.25*IF($BB147&lt;10,1,ROUNDDOWN($BB147,-1)))+VLOOKUP($BC$2,宝石属性!$B$43:$M$66,COLUMNS(宝石属性!$B$43:J$66),0)*10*VLOOKUP(ROUNDDOWN($BB147,-1),宝石属性!$B$25:$N$41,2,0)*VLOOKUP(ROUNDDOWN($BB147,-1),宝石属性!$B$25:$N$41,3,0)+VLOOKUP($BC$2,职业被动!$B$6:$M$29,COLUMNS(职业被动!$B$6:J$29),0)*$BB147,0)</f>
        <v>854</v>
      </c>
      <c r="BJ147" s="9">
        <f>ROUND(属性投放!K$4+装备属性!K$4*IF($BB147&lt;10,1,ROUNDDOWN($BB147,-1))+SUM(属性投放!L$37:L$45)*$BB147+VLOOKUP($BC$2,一级属性!$E$41:$P$64,COLUMNS(一级属性!$E$41:N$64),0)*($BB147+0.25*IF($BB147&lt;10,1,ROUNDDOWN($BB147,-1)))+VLOOKUP($BC$2,宝石属性!$B$43:$M$66,COLUMNS(宝石属性!$B$43:K$66),0)*10*VLOOKUP(ROUNDDOWN($BB147,-1),宝石属性!$B$25:$N$41,2,0)*VLOOKUP(ROUNDDOWN($BB147,-1),宝石属性!$B$25:$N$41,3,0)+VLOOKUP($BC$2,职业被动!$B$6:$M$29,COLUMNS(职业被动!$B$6:K$29),0)*$BB147,0)</f>
        <v>512</v>
      </c>
      <c r="BK147" s="9">
        <f>ROUND(属性投放!L$4+装备属性!L$4*IF($BB147&lt;10,1,ROUNDDOWN($BB147,-1))+SUM(属性投放!M$37:M$45)*$BB147+VLOOKUP($BC$2,一级属性!$E$41:$P$64,COLUMNS(一级属性!$E$41:O$64),0)*($BB147+0.25*IF($BB147&lt;10,1,ROUNDDOWN($BB147,-1)))+VLOOKUP($BC$2,宝石属性!$B$43:$M$66,COLUMNS(宝石属性!$B$43:L$66),0)*10*VLOOKUP(ROUNDDOWN($BB147,-1),宝石属性!$B$25:$N$41,2,0)*VLOOKUP(ROUNDDOWN($BB147,-1),宝石属性!$B$25:$N$41,3,0)+VLOOKUP($BC$2,职业被动!$B$6:$M$29,COLUMNS(职业被动!$B$6:L$29),0)*$BB147,0)</f>
        <v>43</v>
      </c>
      <c r="BL147" s="9">
        <f>ROUND(属性投放!M$4+装备属性!M$4*IF($BB147&lt;10,1,ROUNDDOWN($BB147,-1))+SUM(属性投放!N$37:N$45)*$BB147+VLOOKUP($BC$2,一级属性!$E$41:$P$64,COLUMNS(一级属性!$E$41:P$64),0)*($BB147+0.25*IF($BB147&lt;10,1,ROUNDDOWN($BB147,-1)))+VLOOKUP($BC$2,宝石属性!$B$43:$M$66,COLUMNS(宝石属性!$B$43:M$66),0)*10*VLOOKUP(ROUNDDOWN($BB147,-1),宝石属性!$B$25:$N$41,2,0)*VLOOKUP(ROUNDDOWN($BB147,-1),宝石属性!$B$25:$N$41,3,0)+VLOOKUP($BC$2,职业被动!$B$6:$M$29,COLUMNS(职业被动!$B$6:M$29),0)*$BB147,0)</f>
        <v>1563</v>
      </c>
      <c r="BM147" s="48">
        <f>属性价值和能力评分!$F$9+ROUND(属性价值和能力评分!$F$38*10,0)*BB147+ROUND((SUM(装备属性!$W$9:$W$14)+属性价值和能力评分!$F$38*1.25+1.4+2.8)*IF(BB147&lt;10,1,ROUNDDOWN(BB147,-1)),0)+15*VLOOKUP(ROUNDDOWN(BB147,-1),宝石属性!$B$26:$D$41,2,0)*6*VLOOKUP(ROUNDDOWN(BB147,-1),宝石属性!$B$26:$D$41,3,0)+(属性价值和能力评分!$F$49*9+属性价值和能力评分!$F$50*2+属性价值和能力评分!$F$53*8/5)*BB147</f>
        <v>26141</v>
      </c>
      <c r="BO147" s="1">
        <v>144</v>
      </c>
      <c r="BP147" s="9">
        <f>ROUND(属性投放!D$4+装备属性!D$4*IF($BO147&lt;10,1,ROUNDDOWN($BO147,-1))+SUM(属性投放!E$37:E$45)*$BO147+VLOOKUP($BP$2,一级属性!$E$41:$P$64,COLUMNS(一级属性!$E$41:G$64),0)*($BO147+0.25*IF($BO147&lt;10,1,ROUNDDOWN($BO147,-1)))+VLOOKUP($BP$2,宝石属性!$B$43:$M$66,COLUMNS(宝石属性!$B$43:D$66),0)*10*VLOOKUP(ROUNDDOWN($BO147,-1),宝石属性!$B$25:$N$41,2,0)*VLOOKUP(ROUNDDOWN($BO147,-1),宝石属性!$B$25:$N$41,3,0)+VLOOKUP($BP$2,职业被动!$B$6:$M$29,COLUMNS(职业被动!$B$6:D$29),0)*$BO147,0)</f>
        <v>10056</v>
      </c>
      <c r="BQ147" s="9">
        <f>ROUND(属性投放!E$4+装备属性!E$4*IF($BO147&lt;10,1,ROUNDDOWN($BO147,-1))+SUM(属性投放!F$37:F$45)*$BO147+VLOOKUP($BP$2,一级属性!$E$41:$P$64,COLUMNS(一级属性!$E$41:H$64),0)*($BO147+0.25*IF($BO147&lt;10,1,ROUNDDOWN($BO147,-1)))+VLOOKUP($BP$2,宝石属性!$B$43:$M$66,COLUMNS(宝石属性!$B$43:E$66),0)*10*VLOOKUP(ROUNDDOWN($BO147,-1),宝石属性!$B$25:$N$41,2,0)*VLOOKUP(ROUNDDOWN($BO147,-1),宝石属性!$B$25:$N$41,3,0)+VLOOKUP($BP$2,职业被动!$B$6:$M$29,COLUMNS(职业被动!$B$6:E$29),0)*$BO147,0)</f>
        <v>6193</v>
      </c>
      <c r="BR147" s="9">
        <f>ROUND(属性投放!F$4+装备属性!F$4*IF($BO147&lt;10,1,ROUNDDOWN($BO147,-1))+SUM(属性投放!G$37:G$45)*$BO147+VLOOKUP($BP$2,一级属性!$E$41:$P$64,COLUMNS(一级属性!$E$41:I$64),0)*($BO147+0.25*IF($BO147&lt;10,1,ROUNDDOWN($BO147,-1)))+VLOOKUP($BP$2,宝石属性!$B$43:$M$66,COLUMNS(宝石属性!$B$43:F$66),0)*10*VLOOKUP(ROUNDDOWN($BO147,-1),宝石属性!$B$25:$N$41,2,0)*VLOOKUP(ROUNDDOWN($BO147,-1),宝石属性!$B$25:$N$41,3,0)+VLOOKUP($BP$2,职业被动!$B$6:$M$29,COLUMNS(职业被动!$B$6:F$29),0)*$BO147,0)</f>
        <v>1536</v>
      </c>
      <c r="BS147" s="9">
        <f>ROUND(属性投放!G$4+装备属性!G$4*IF($BO147&lt;10,1,ROUNDDOWN($BO147,-1))+SUM(属性投放!H$37:H$45)*$BO147+VLOOKUP($BP$2,一级属性!$E$41:$P$64,COLUMNS(一级属性!$E$41:J$64),0)*($BO147+0.25*IF($BO147&lt;10,1,ROUNDDOWN($BO147,-1)))+VLOOKUP($BP$2,宝石属性!$B$43:$M$66,COLUMNS(宝石属性!$B$43:G$66),0)*10*VLOOKUP(ROUNDDOWN($BO147,-1),宝石属性!$B$25:$N$41,2,0)*VLOOKUP(ROUNDDOWN($BO147,-1),宝石属性!$B$25:$N$41,3,0)+VLOOKUP($BP$2,职业被动!$B$6:$M$29,COLUMNS(职业被动!$B$6:G$29),0)*$BO147,0)</f>
        <v>1325</v>
      </c>
      <c r="BT147" s="9">
        <f>ROUND(属性投放!H$4+装备属性!H$4*IF($BO147&lt;10,1,ROUNDDOWN($BO147,-1))+SUM(属性投放!I$37:I$45)*$BO147+VLOOKUP($BP$2,一级属性!$E$41:$P$64,COLUMNS(一级属性!$E$41:K$64),0)*($BO147+0.25*IF($BO147&lt;10,1,ROUNDDOWN($BO147,-1)))+VLOOKUP($BP$2,宝石属性!$B$43:$M$66,COLUMNS(宝石属性!$B$43:H$66),0)*10*VLOOKUP(ROUNDDOWN($BO147,-1),宝石属性!$B$25:$N$41,2,0)*VLOOKUP(ROUNDDOWN($BO147,-1),宝石属性!$B$25:$N$41,3,0)+VLOOKUP($BP$2,职业被动!$B$6:$M$29,COLUMNS(职业被动!$B$6:H$29),0)*$BO147,0)</f>
        <v>1623</v>
      </c>
      <c r="BU147" s="9">
        <f>ROUND(属性投放!I$4+装备属性!I$4*IF($BO147&lt;10,1,ROUNDDOWN($BO147,-1))+SUM(属性投放!J$37:J$45)*$BO147+VLOOKUP($BP$2,一级属性!$E$41:$P$64,COLUMNS(一级属性!$E$41:L$64),0)*($BO147+0.25*IF($BO147&lt;10,1,ROUNDDOWN($BO147,-1)))+VLOOKUP($BP$2,宝石属性!$B$43:$M$66,COLUMNS(宝石属性!$B$43:I$66),0)*10*VLOOKUP(ROUNDDOWN($BO147,-1),宝石属性!$B$25:$N$41,2,0)*VLOOKUP(ROUNDDOWN($BO147,-1),宝石属性!$B$25:$N$41,3,0)+VLOOKUP($BP$2,职业被动!$B$6:$M$29,COLUMNS(职业被动!$B$6:I$29),0)*$BO147,0)</f>
        <v>1634</v>
      </c>
      <c r="BV147" s="9">
        <f>ROUND(属性投放!J$4+装备属性!J$4*IF($BO147&lt;10,1,ROUNDDOWN($BO147,-1))+SUM(属性投放!K$37:K$45)*$BO147+VLOOKUP($BP$2,一级属性!$E$41:$P$64,COLUMNS(一级属性!$E$41:M$64),0)*($BO147+0.25*IF($BO147&lt;10,1,ROUNDDOWN($BO147,-1)))+VLOOKUP($BP$2,宝石属性!$B$43:$M$66,COLUMNS(宝石属性!$B$43:J$66),0)*10*VLOOKUP(ROUNDDOWN($BO147,-1),宝石属性!$B$25:$N$41,2,0)*VLOOKUP(ROUNDDOWN($BO147,-1),宝石属性!$B$25:$N$41,3,0)+VLOOKUP($BP$2,职业被动!$B$6:$M$29,COLUMNS(职业被动!$B$6:J$29),0)*$BO147,0)</f>
        <v>1123</v>
      </c>
      <c r="BW147" s="9">
        <f>ROUND(属性投放!K$4+装备属性!K$4*IF($BO147&lt;10,1,ROUNDDOWN($BO147,-1))+SUM(属性投放!L$37:L$45)*$BO147+VLOOKUP($BP$2,一级属性!$E$41:$P$64,COLUMNS(一级属性!$E$41:N$64),0)*($BO147+0.25*IF($BO147&lt;10,1,ROUNDDOWN($BO147,-1)))+VLOOKUP($BP$2,宝石属性!$B$43:$M$66,COLUMNS(宝石属性!$B$43:K$66),0)*10*VLOOKUP(ROUNDDOWN($BO147,-1),宝石属性!$B$25:$N$41,2,0)*VLOOKUP(ROUNDDOWN($BO147,-1),宝石属性!$B$25:$N$41,3,0)+VLOOKUP($BP$2,职业被动!$B$6:$M$29,COLUMNS(职业被动!$B$6:K$29),0)*$BO147,0)</f>
        <v>672</v>
      </c>
      <c r="BX147" s="9">
        <f>ROUND(属性投放!L$4+装备属性!L$4*IF($BO147&lt;10,1,ROUNDDOWN($BO147,-1))+SUM(属性投放!M$37:M$45)*$BO147+VLOOKUP($BP$2,一级属性!$E$41:$P$64,COLUMNS(一级属性!$E$41:O$64),0)*($BO147+0.25*IF($BO147&lt;10,1,ROUNDDOWN($BO147,-1)))+VLOOKUP($BP$2,宝石属性!$B$43:$M$66,COLUMNS(宝石属性!$B$43:L$66),0)*10*VLOOKUP(ROUNDDOWN($BO147,-1),宝石属性!$B$25:$N$41,2,0)*VLOOKUP(ROUNDDOWN($BO147,-1),宝石属性!$B$25:$N$41,3,0)+VLOOKUP($BP$2,职业被动!$B$6:$M$29,COLUMNS(职业被动!$B$6:L$29),0)*$BO147,0)</f>
        <v>43</v>
      </c>
      <c r="BY147" s="9">
        <f>ROUND(属性投放!M$4+装备属性!M$4*IF($BO147&lt;10,1,ROUNDDOWN($BO147,-1))+SUM(属性投放!N$37:N$45)*$BO147+VLOOKUP($BP$2,一级属性!$E$41:$P$64,COLUMNS(一级属性!$E$41:P$64),0)*($BO147+0.25*IF($BO147&lt;10,1,ROUNDDOWN($BO147,-1)))+VLOOKUP($BP$2,宝石属性!$B$43:$M$66,COLUMNS(宝石属性!$B$43:M$66),0)*10*VLOOKUP(ROUNDDOWN($BO147,-1),宝石属性!$B$25:$N$41,2,0)*VLOOKUP(ROUNDDOWN($BO147,-1),宝石属性!$B$25:$N$41,3,0)+VLOOKUP($BP$2,职业被动!$B$6:$M$29,COLUMNS(职业被动!$B$6:M$29),0)*$BO147,0)</f>
        <v>1563</v>
      </c>
      <c r="BZ147" s="48">
        <f>属性价值和能力评分!$F$9+ROUND(属性价值和能力评分!$F$38*10,0)*BO147+ROUND((SUM(装备属性!$W$9:$W$14)+属性价值和能力评分!$F$38*1.25+1.4+2.8)*IF(BO147&lt;10,1,ROUNDDOWN(BO147,-1)),0)+15*VLOOKUP(ROUNDDOWN(BO147,-1),宝石属性!$B$26:$D$41,2,0)*6*VLOOKUP(ROUNDDOWN(BO147,-1),宝石属性!$B$26:$D$41,3,0)+(属性价值和能力评分!$F$49*9+属性价值和能力评分!$F$50*2+属性价值和能力评分!$F$53*8/5)*BO147</f>
        <v>26141</v>
      </c>
      <c r="CB147" s="1">
        <v>144</v>
      </c>
      <c r="CC147" s="9">
        <f>ROUND(属性投放!D$4+装备属性!D$4*IF($CB147&lt;10,1,ROUNDDOWN($CB147,-1))+SUM(属性投放!E$37:E$45)*$CB147+VLOOKUP($CC$2,一级属性!$E$41:$P$64,COLUMNS(一级属性!$E$41:G$64),0)*($CB147+0.25*IF($CB147&lt;10,1,ROUNDDOWN($CB147,-1)))+VLOOKUP($CC$2,宝石属性!$B$43:$M$66,COLUMNS(宝石属性!$B$43:D$66),0)*10*VLOOKUP(ROUNDDOWN($CB147,-1),宝石属性!$B$25:$N$41,2,0)*VLOOKUP(ROUNDDOWN($CB147,-1),宝石属性!$B$25:$N$41,3,0)+VLOOKUP($CC$2,职业被动!$B$6:$M$29,COLUMNS(职业被动!$B$6:D$29),0)*$CB147,0)</f>
        <v>6608</v>
      </c>
      <c r="CD147" s="9">
        <f>ROUND(属性投放!E$4+装备属性!E$4*IF($CB147&lt;10,1,ROUNDDOWN($CB147,-1))+SUM(属性投放!F$37:F$45)*$CB147+VLOOKUP($CC$2,一级属性!$E$41:$P$64,COLUMNS(一级属性!$E$41:H$64),0)*($CB147+0.25*IF($CB147&lt;10,1,ROUNDDOWN($CB147,-1)))+VLOOKUP($CC$2,宝石属性!$B$43:$M$66,COLUMNS(宝石属性!$B$43:E$66),0)*10*VLOOKUP(ROUNDDOWN($CB147,-1),宝石属性!$B$25:$N$41,2,0)*VLOOKUP(ROUNDDOWN($CB147,-1),宝石属性!$B$25:$N$41,3,0)+VLOOKUP($CC$2,职业被动!$B$6:$M$29,COLUMNS(职业被动!$B$6:E$29),0)*$CB147,0)</f>
        <v>3508</v>
      </c>
      <c r="CE147" s="9">
        <f>ROUND(属性投放!F$4+装备属性!F$4*IF($CB147&lt;10,1,ROUNDDOWN($CB147,-1))+SUM(属性投放!G$37:G$45)*$CB147+VLOOKUP($CC$2,一级属性!$E$41:$P$64,COLUMNS(一级属性!$E$41:I$64),0)*($CB147+0.25*IF($CB147&lt;10,1,ROUNDDOWN($CB147,-1)))+VLOOKUP($CC$2,宝石属性!$B$43:$M$66,COLUMNS(宝石属性!$B$43:F$66),0)*10*VLOOKUP(ROUNDDOWN($CB147,-1),宝石属性!$B$25:$N$41,2,0)*VLOOKUP(ROUNDDOWN($CB147,-1),宝石属性!$B$25:$N$41,3,0)+VLOOKUP($CC$2,职业被动!$B$6:$M$29,COLUMNS(职业被动!$B$6:F$29),0)*$CB147,0)</f>
        <v>3111</v>
      </c>
      <c r="CF147" s="9">
        <f>ROUND(属性投放!G$4+装备属性!G$4*IF($CB147&lt;10,1,ROUNDDOWN($CB147,-1))+SUM(属性投放!H$37:H$45)*$CB147+VLOOKUP($CC$2,一级属性!$E$41:$P$64,COLUMNS(一级属性!$E$41:J$64),0)*($CB147+0.25*IF($CB147&lt;10,1,ROUNDDOWN($CB147,-1)))+VLOOKUP($CC$2,宝石属性!$B$43:$M$66,COLUMNS(宝石属性!$B$43:G$66),0)*10*VLOOKUP(ROUNDDOWN($CB147,-1),宝石属性!$B$25:$N$41,2,0)*VLOOKUP(ROUNDDOWN($CB147,-1),宝石属性!$B$25:$N$41,3,0)+VLOOKUP($CC$2,职业被动!$B$6:$M$29,COLUMNS(职业被动!$B$6:G$29),0)*$CB147,0)</f>
        <v>1469</v>
      </c>
      <c r="CG147" s="9">
        <f>ROUND(属性投放!H$4+装备属性!H$4*IF($CB147&lt;10,1,ROUNDDOWN($CB147,-1))+SUM(属性投放!I$37:I$45)*$CB147+VLOOKUP($CC$2,一级属性!$E$41:$P$64,COLUMNS(一级属性!$E$41:K$64),0)*($CB147+0.25*IF($CB147&lt;10,1,ROUNDDOWN($CB147,-1)))+VLOOKUP($CC$2,宝石属性!$B$43:$M$66,COLUMNS(宝石属性!$B$43:H$66),0)*10*VLOOKUP(ROUNDDOWN($CB147,-1),宝石属性!$B$25:$N$41,2,0)*VLOOKUP(ROUNDDOWN($CB147,-1),宝石属性!$B$25:$N$41,3,0)+VLOOKUP($CC$2,职业被动!$B$6:$M$29,COLUMNS(职业被动!$B$6:H$29),0)*$CB147,0)</f>
        <v>942</v>
      </c>
      <c r="CH147" s="9">
        <f>ROUND(属性投放!I$4+装备属性!I$4*IF($CB147&lt;10,1,ROUNDDOWN($CB147,-1))+SUM(属性投放!J$37:J$45)*$CB147+VLOOKUP($CC$2,一级属性!$E$41:$P$64,COLUMNS(一级属性!$E$41:L$64),0)*($CB147+0.25*IF($CB147&lt;10,1,ROUNDDOWN($CB147,-1)))+VLOOKUP($CC$2,宝石属性!$B$43:$M$66,COLUMNS(宝石属性!$B$43:I$66),0)*10*VLOOKUP(ROUNDDOWN($CB147,-1),宝石属性!$B$25:$N$41,2,0)*VLOOKUP(ROUNDDOWN($CB147,-1),宝石属性!$B$25:$N$41,3,0)+VLOOKUP($CC$2,职业被动!$B$6:$M$29,COLUMNS(职业被动!$B$6:I$29),0)*$CB147,0)</f>
        <v>1563</v>
      </c>
      <c r="CI147" s="9">
        <f>ROUND(属性投放!J$4+装备属性!J$4*IF($CB147&lt;10,1,ROUNDDOWN($CB147,-1))+SUM(属性投放!K$37:K$45)*$CB147+VLOOKUP($CC$2,一级属性!$E$41:$P$64,COLUMNS(一级属性!$E$41:M$64),0)*($CB147+0.25*IF($CB147&lt;10,1,ROUNDDOWN($CB147,-1)))+VLOOKUP($CC$2,宝石属性!$B$43:$M$66,COLUMNS(宝石属性!$B$43:J$66),0)*10*VLOOKUP(ROUNDDOWN($CB147,-1),宝石属性!$B$25:$N$41,2,0)*VLOOKUP(ROUNDDOWN($CB147,-1),宝石属性!$B$25:$N$41,3,0)+VLOOKUP($CC$2,职业被动!$B$6:$M$29,COLUMNS(职业被动!$B$6:J$29),0)*$CB147,0)</f>
        <v>997</v>
      </c>
      <c r="CJ147" s="9">
        <f>ROUND(属性投放!K$4+装备属性!K$4*IF($CB147&lt;10,1,ROUNDDOWN($CB147,-1))+SUM(属性投放!L$37:L$45)*$CB147+VLOOKUP($CC$2,一级属性!$E$41:$P$64,COLUMNS(一级属性!$E$41:N$64),0)*($CB147+0.25*IF($CB147&lt;10,1,ROUNDDOWN($CB147,-1)))+VLOOKUP($CC$2,宝石属性!$B$43:$M$66,COLUMNS(宝石属性!$B$43:K$66),0)*10*VLOOKUP(ROUNDDOWN($CB147,-1),宝石属性!$B$25:$N$41,2,0)*VLOOKUP(ROUNDDOWN($CB147,-1),宝石属性!$B$25:$N$41,3,0)+VLOOKUP($CC$2,职业被动!$B$6:$M$29,COLUMNS(职业被动!$B$6:K$29),0)*$CB147,0)</f>
        <v>512</v>
      </c>
      <c r="CK147" s="9">
        <f>ROUND(属性投放!L$4+装备属性!L$4*IF($CB147&lt;10,1,ROUNDDOWN($CB147,-1))+SUM(属性投放!M$37:M$45)*$CB147+VLOOKUP($CC$2,一级属性!$E$41:$P$64,COLUMNS(一级属性!$E$41:O$64),0)*($CB147+0.25*IF($CB147&lt;10,1,ROUNDDOWN($CB147,-1)))+VLOOKUP($CC$2,宝石属性!$B$43:$M$66,COLUMNS(宝石属性!$B$43:L$66),0)*10*VLOOKUP(ROUNDDOWN($CB147,-1),宝石属性!$B$25:$N$41,2,0)*VLOOKUP(ROUNDDOWN($CB147,-1),宝石属性!$B$25:$N$41,3,0)+VLOOKUP($CC$2,职业被动!$B$6:$M$29,COLUMNS(职业被动!$B$6:L$29),0)*$CB147,0)</f>
        <v>43</v>
      </c>
      <c r="CL147" s="9">
        <f>ROUND(属性投放!M$4+装备属性!M$4*IF($CB147&lt;10,1,ROUNDDOWN($CB147,-1))+SUM(属性投放!N$37:N$45)*$CB147+VLOOKUP($CC$2,一级属性!$E$41:$P$64,COLUMNS(一级属性!$E$41:P$64),0)*($CB147+0.25*IF($CB147&lt;10,1,ROUNDDOWN($CB147,-1)))+VLOOKUP($CC$2,宝石属性!$B$43:$M$66,COLUMNS(宝石属性!$B$43:M$66),0)*10*VLOOKUP(ROUNDDOWN($CB147,-1),宝石属性!$B$25:$N$41,2,0)*VLOOKUP(ROUNDDOWN($CB147,-1),宝石属性!$B$25:$N$41,3,0)+VLOOKUP($CC$2,职业被动!$B$6:$M$29,COLUMNS(职业被动!$B$6:M$29),0)*$CB147,0)</f>
        <v>1483</v>
      </c>
      <c r="CM147" s="48">
        <f>属性价值和能力评分!$F$9+ROUND(属性价值和能力评分!$F$38*10,0)*CB147+ROUND((SUM(装备属性!$W$9:$W$14)+属性价值和能力评分!$F$38*1.25+1.4+2.8)*IF(CB147&lt;10,1,ROUNDDOWN(CB147,-1)),0)+15*VLOOKUP(ROUNDDOWN(CB147,-1),宝石属性!$B$26:$D$41,2,0)*6*VLOOKUP(ROUNDDOWN(CB147,-1),宝石属性!$B$26:$D$41,3,0)+(属性价值和能力评分!$F$49*9+属性价值和能力评分!$F$50*2+属性价值和能力评分!$F$53*8/5)*CB147</f>
        <v>26141</v>
      </c>
      <c r="CO147" s="1">
        <v>144</v>
      </c>
      <c r="CP147" s="9">
        <f>ROUND(属性投放!D$4+装备属性!D$4*IF($CO147&lt;10,1,ROUNDDOWN($CO147,-1))+SUM(属性投放!E$37:E$45)*$CO147+VLOOKUP($CP$2,一级属性!$E$41:$P$64,COLUMNS(一级属性!$E$41:G$64),0)*($CO147+0.25*IF($CO147&lt;10,1,ROUNDDOWN($CO147,-1)))+VLOOKUP($CP$2,宝石属性!$B$43:$M$66,COLUMNS(宝石属性!$B$43:D$66),0)*10*VLOOKUP(ROUNDDOWN($CO147,-1),宝石属性!$B$25:$N$41,2,0)*VLOOKUP(ROUNDDOWN($CO147,-1),宝石属性!$B$25:$N$41,3,0)+VLOOKUP($CP$2,职业被动!$B$6:$M$29,COLUMNS(职业被动!$B$6:D$29),0)*$CO147,0)</f>
        <v>6608</v>
      </c>
      <c r="CQ147" s="9">
        <f>ROUND(属性投放!E$4+装备属性!E$4*IF($CO147&lt;10,1,ROUNDDOWN($CO147,-1))+SUM(属性投放!F$37:F$45)*$CO147+VLOOKUP($CP$2,一级属性!$E$41:$P$64,COLUMNS(一级属性!$E$41:H$64),0)*($CO147+0.25*IF($CO147&lt;10,1,ROUNDDOWN($CO147,-1)))+VLOOKUP($CP$2,宝石属性!$B$43:$M$66,COLUMNS(宝石属性!$B$43:E$66),0)*10*VLOOKUP(ROUNDDOWN($CO147,-1),宝石属性!$B$25:$N$41,2,0)*VLOOKUP(ROUNDDOWN($CO147,-1),宝石属性!$B$25:$N$41,3,0)+VLOOKUP($CP$2,职业被动!$B$6:$M$29,COLUMNS(职业被动!$B$6:E$29),0)*$CO147,0)</f>
        <v>7983</v>
      </c>
      <c r="CR147" s="9">
        <f>ROUND(属性投放!F$4+装备属性!F$4*IF($CO147&lt;10,1,ROUNDDOWN($CO147,-1))+SUM(属性投放!G$37:G$45)*$CO147+VLOOKUP($CP$2,一级属性!$E$41:$P$64,COLUMNS(一级属性!$E$41:I$64),0)*($CO147+0.25*IF($CO147&lt;10,1,ROUNDDOWN($CO147,-1)))+VLOOKUP($CP$2,宝石属性!$B$43:$M$66,COLUMNS(宝石属性!$B$43:F$66),0)*10*VLOOKUP(ROUNDDOWN($CO147,-1),宝石属性!$B$25:$N$41,2,0)*VLOOKUP(ROUNDDOWN($CO147,-1),宝石属性!$B$25:$N$41,3,0)+VLOOKUP($CP$2,职业被动!$B$6:$M$29,COLUMNS(职业被动!$B$6:F$29),0)*$CO147,0)</f>
        <v>1536</v>
      </c>
      <c r="CS147" s="9">
        <f>ROUND(属性投放!G$4+装备属性!G$4*IF($CO147&lt;10,1,ROUNDDOWN($CO147,-1))+SUM(属性投放!H$37:H$45)*$CO147+VLOOKUP($CP$2,一级属性!$E$41:$P$64,COLUMNS(一级属性!$E$41:J$64),0)*($CO147+0.25*IF($CO147&lt;10,1,ROUNDDOWN($CO147,-1)))+VLOOKUP($CP$2,宝石属性!$B$43:$M$66,COLUMNS(宝石属性!$B$43:G$66),0)*10*VLOOKUP(ROUNDDOWN($CO147,-1),宝石属性!$B$25:$N$41,2,0)*VLOOKUP(ROUNDDOWN($CO147,-1),宝石属性!$B$25:$N$41,3,0)+VLOOKUP($CP$2,职业被动!$B$6:$M$29,COLUMNS(职业被动!$B$6:G$29),0)*$CO147,0)</f>
        <v>1325</v>
      </c>
      <c r="CT147" s="9">
        <f>ROUND(属性投放!H$4+装备属性!H$4*IF($CO147&lt;10,1,ROUNDDOWN($CO147,-1))+SUM(属性投放!I$37:I$45)*$CO147+VLOOKUP($CP$2,一级属性!$E$41:$P$64,COLUMNS(一级属性!$E$41:K$64),0)*($CO147+0.25*IF($CO147&lt;10,1,ROUNDDOWN($CO147,-1)))+VLOOKUP($CP$2,宝石属性!$B$43:$M$66,COLUMNS(宝石属性!$B$43:H$66),0)*10*VLOOKUP(ROUNDDOWN($CO147,-1),宝石属性!$B$25:$N$41,2,0)*VLOOKUP(ROUNDDOWN($CO147,-1),宝石属性!$B$25:$N$41,3,0)+VLOOKUP($CP$2,职业被动!$B$6:$M$29,COLUMNS(职业被动!$B$6:H$29),0)*$CO147,0)</f>
        <v>2365</v>
      </c>
      <c r="CU147" s="9">
        <f>ROUND(属性投放!I$4+装备属性!I$4*IF($CO147&lt;10,1,ROUNDDOWN($CO147,-1))+SUM(属性投放!J$37:J$45)*$CO147+VLOOKUP($CP$2,一级属性!$E$41:$P$64,COLUMNS(一级属性!$E$41:L$64),0)*($CO147+0.25*IF($CO147&lt;10,1,ROUNDDOWN($CO147,-1)))+VLOOKUP($CP$2,宝石属性!$B$43:$M$66,COLUMNS(宝石属性!$B$43:I$66),0)*10*VLOOKUP(ROUNDDOWN($CO147,-1),宝石属性!$B$25:$N$41,2,0)*VLOOKUP(ROUNDDOWN($CO147,-1),宝石属性!$B$25:$N$41,3,0)+VLOOKUP($CP$2,职业被动!$B$6:$M$29,COLUMNS(职业被动!$B$6:I$29),0)*$CO147,0)</f>
        <v>2065</v>
      </c>
      <c r="CV147" s="9">
        <f>ROUND(属性投放!J$4+装备属性!J$4*IF($CO147&lt;10,1,ROUNDDOWN($CO147,-1))+SUM(属性投放!K$37:K$45)*$CO147+VLOOKUP($CP$2,一级属性!$E$41:$P$64,COLUMNS(一级属性!$E$41:M$64),0)*($CO147+0.25*IF($CO147&lt;10,1,ROUNDDOWN($CO147,-1)))+VLOOKUP($CP$2,宝石属性!$B$43:$M$66,COLUMNS(宝石属性!$B$43:J$66),0)*10*VLOOKUP(ROUNDDOWN($CO147,-1),宝石属性!$B$25:$N$41,2,0)*VLOOKUP(ROUNDDOWN($CO147,-1),宝石属性!$B$25:$N$41,3,0)+VLOOKUP($CP$2,职业被动!$B$6:$M$29,COLUMNS(职业被动!$B$6:J$29),0)*$CO147,0)</f>
        <v>818</v>
      </c>
      <c r="CW147" s="9">
        <f>ROUND(属性投放!K$4+装备属性!K$4*IF($CO147&lt;10,1,ROUNDDOWN($CO147,-1))+SUM(属性投放!L$37:L$45)*$CO147+VLOOKUP($CP$2,一级属性!$E$41:$P$64,COLUMNS(一级属性!$E$41:N$64),0)*($CO147+0.25*IF($CO147&lt;10,1,ROUNDDOWN($CO147,-1)))+VLOOKUP($CP$2,宝石属性!$B$43:$M$66,COLUMNS(宝石属性!$B$43:K$66),0)*10*VLOOKUP(ROUNDDOWN($CO147,-1),宝石属性!$B$25:$N$41,2,0)*VLOOKUP(ROUNDDOWN($CO147,-1),宝石属性!$B$25:$N$41,3,0)+VLOOKUP($CP$2,职业被动!$B$6:$M$29,COLUMNS(职业被动!$B$6:K$29),0)*$CO147,0)</f>
        <v>512</v>
      </c>
      <c r="CX147" s="9">
        <f>ROUND(属性投放!L$4+装备属性!L$4*IF($CO147&lt;10,1,ROUNDDOWN($CO147,-1))+SUM(属性投放!M$37:M$45)*$CO147+VLOOKUP($CP$2,一级属性!$E$41:$P$64,COLUMNS(一级属性!$E$41:O$64),0)*($CO147+0.25*IF($CO147&lt;10,1,ROUNDDOWN($CO147,-1)))+VLOOKUP($CP$2,宝石属性!$B$43:$M$66,COLUMNS(宝石属性!$B$43:L$66),0)*10*VLOOKUP(ROUNDDOWN($CO147,-1),宝石属性!$B$25:$N$41,2,0)*VLOOKUP(ROUNDDOWN($CO147,-1),宝石属性!$B$25:$N$41,3,0)+VLOOKUP($CP$2,职业被动!$B$6:$M$29,COLUMNS(职业被动!$B$6:L$29),0)*$CO147,0)</f>
        <v>43</v>
      </c>
      <c r="CY147" s="9">
        <f>ROUND(属性投放!M$4+装备属性!M$4*IF($CO147&lt;10,1,ROUNDDOWN($CO147,-1))+SUM(属性投放!N$37:N$45)*$CO147+VLOOKUP($CP$2,一级属性!$E$41:$P$64,COLUMNS(一级属性!$E$41:P$64),0)*($CO147+0.25*IF($CO147&lt;10,1,ROUNDDOWN($CO147,-1)))+VLOOKUP($CP$2,宝石属性!$B$43:$M$66,COLUMNS(宝石属性!$B$43:M$66),0)*10*VLOOKUP(ROUNDDOWN($CO147,-1),宝石属性!$B$25:$N$41,2,0)*VLOOKUP(ROUNDDOWN($CO147,-1),宝石属性!$B$25:$N$41,3,0)+VLOOKUP($CP$2,职业被动!$B$6:$M$29,COLUMNS(职业被动!$B$6:M$29),0)*$CO147,0)</f>
        <v>1483</v>
      </c>
      <c r="CZ147" s="48">
        <f>属性价值和能力评分!$F$9+ROUND(属性价值和能力评分!$F$38*10,0)*CO147+ROUND((SUM(装备属性!$W$9:$W$14)+属性价值和能力评分!$F$38*1.25+1.4+2.8)*IF(CO147&lt;10,1,ROUNDDOWN(CO147,-1)),0)+15*VLOOKUP(ROUNDDOWN(CO147,-1),宝石属性!$B$26:$D$41,2,0)*6*VLOOKUP(ROUNDDOWN(CO147,-1),宝石属性!$B$26:$D$41,3,0)+(属性价值和能力评分!$F$49*9+属性价值和能力评分!$F$50*2+属性价值和能力评分!$F$53*8/5)*CO147</f>
        <v>26141</v>
      </c>
      <c r="DB147" s="1">
        <v>144</v>
      </c>
      <c r="DC147" s="9">
        <f>ROUND(属性投放!D$4+装备属性!D$4*IF($DB147&lt;10,1,ROUNDDOWN($DB147,-1))+SUM(属性投放!E$37:E$45)*$DB147+VLOOKUP($DC$2,一级属性!$E$41:$P$64,COLUMNS(一级属性!$E$41:G$64),0)*($DB147+0.25*IF($DB147&lt;10,1,ROUNDDOWN($DB147,-1)))+VLOOKUP($DC$2,宝石属性!$B$43:$M$66,COLUMNS(宝石属性!$B$43:D$66),0)*10*VLOOKUP(ROUNDDOWN($DB147,-1),宝石属性!$B$25:$N$41,2,0)*VLOOKUP(ROUNDDOWN($DB147,-1),宝石属性!$B$25:$N$41,3,0)+VLOOKUP($DC$2,职业被动!$B$6:$M$29,COLUMNS(职业被动!$B$6:D$29),0)*$DB147,0)</f>
        <v>7616</v>
      </c>
      <c r="DD147" s="9">
        <f>ROUND(属性投放!E$4+装备属性!E$4*IF($DB147&lt;10,1,ROUNDDOWN($DB147,-1))+SUM(属性投放!F$37:F$45)*$DB147+VLOOKUP($DC$2,一级属性!$E$41:$P$64,COLUMNS(一级属性!$E$41:H$64),0)*($DB147+0.25*IF($DB147&lt;10,1,ROUNDDOWN($DB147,-1)))+VLOOKUP($DC$2,宝石属性!$B$43:$M$66,COLUMNS(宝石属性!$B$43:E$66),0)*10*VLOOKUP(ROUNDDOWN($DB147,-1),宝石属性!$B$25:$N$41,2,0)*VLOOKUP(ROUNDDOWN($DB147,-1),宝石属性!$B$25:$N$41,3,0)+VLOOKUP($DC$2,职业被动!$B$6:$M$29,COLUMNS(职业被动!$B$6:E$29),0)*$DB147,0)</f>
        <v>3508</v>
      </c>
      <c r="DE147" s="9">
        <f>ROUND(属性投放!F$4+装备属性!F$4*IF($DB147&lt;10,1,ROUNDDOWN($DB147,-1))+SUM(属性投放!G$37:G$45)*$DB147+VLOOKUP($DC$2,一级属性!$E$41:$P$64,COLUMNS(一级属性!$E$41:I$64),0)*($DB147+0.25*IF($DB147&lt;10,1,ROUNDDOWN($DB147,-1)))+VLOOKUP($DC$2,宝石属性!$B$43:$M$66,COLUMNS(宝石属性!$B$43:F$66),0)*10*VLOOKUP(ROUNDDOWN($DB147,-1),宝石属性!$B$25:$N$41,2,0)*VLOOKUP(ROUNDDOWN($DB147,-1),宝石属性!$B$25:$N$41,3,0)+VLOOKUP($DC$2,职业被动!$B$6:$M$29,COLUMNS(职业被动!$B$6:F$29),0)*$DB147,0)</f>
        <v>1536</v>
      </c>
      <c r="DF147" s="9">
        <f>ROUND(属性投放!G$4+装备属性!G$4*IF($DB147&lt;10,1,ROUNDDOWN($DB147,-1))+SUM(属性投放!H$37:H$45)*$DB147+VLOOKUP($DC$2,一级属性!$E$41:$P$64,COLUMNS(一级属性!$E$41:J$64),0)*($DB147+0.25*IF($DB147&lt;10,1,ROUNDDOWN($DB147,-1)))+VLOOKUP($DC$2,宝石属性!$B$43:$M$66,COLUMNS(宝石属性!$B$43:G$66),0)*10*VLOOKUP(ROUNDDOWN($DB147,-1),宝石属性!$B$25:$N$41,2,0)*VLOOKUP(ROUNDDOWN($DB147,-1),宝石属性!$B$25:$N$41,3,0)+VLOOKUP($DC$2,职业被动!$B$6:$M$29,COLUMNS(职业被动!$B$6:G$29),0)*$DB147,0)</f>
        <v>3822</v>
      </c>
      <c r="DG147" s="9">
        <f>ROUND(属性投放!H$4+装备属性!H$4*IF($DB147&lt;10,1,ROUNDDOWN($DB147,-1))+SUM(属性投放!I$37:I$45)*$DB147+VLOOKUP($DC$2,一级属性!$E$41:$P$64,COLUMNS(一级属性!$E$41:K$64),0)*($DB147+0.25*IF($DB147&lt;10,1,ROUNDDOWN($DB147,-1)))+VLOOKUP($DC$2,宝石属性!$B$43:$M$66,COLUMNS(宝石属性!$B$43:H$66),0)*10*VLOOKUP(ROUNDDOWN($DB147,-1),宝石属性!$B$25:$N$41,2,0)*VLOOKUP(ROUNDDOWN($DB147,-1),宝石属性!$B$25:$N$41,3,0)+VLOOKUP($DC$2,职业被动!$B$6:$M$29,COLUMNS(职业被动!$B$6:H$29),0)*$DB147,0)</f>
        <v>942</v>
      </c>
      <c r="DH147" s="9">
        <f>ROUND(属性投放!I$4+装备属性!I$4*IF($DB147&lt;10,1,ROUNDDOWN($DB147,-1))+SUM(属性投放!J$37:J$45)*$DB147+VLOOKUP($DC$2,一级属性!$E$41:$P$64,COLUMNS(一级属性!$E$41:L$64),0)*($DB147+0.25*IF($DB147&lt;10,1,ROUNDDOWN($DB147,-1)))+VLOOKUP($DC$2,宝石属性!$B$43:$M$66,COLUMNS(宝石属性!$B$43:I$66),0)*10*VLOOKUP(ROUNDDOWN($DB147,-1),宝石属性!$B$25:$N$41,2,0)*VLOOKUP(ROUNDDOWN($DB147,-1),宝石属性!$B$25:$N$41,3,0)+VLOOKUP($DC$2,职业被动!$B$6:$M$29,COLUMNS(职业被动!$B$6:I$29),0)*$DB147,0)</f>
        <v>1384</v>
      </c>
      <c r="DI147" s="9">
        <f>ROUND(属性投放!J$4+装备属性!J$4*IF($DB147&lt;10,1,ROUNDDOWN($DB147,-1))+SUM(属性投放!K$37:K$45)*$DB147+VLOOKUP($DC$2,一级属性!$E$41:$P$64,COLUMNS(一级属性!$E$41:M$64),0)*($DB147+0.25*IF($DB147&lt;10,1,ROUNDDOWN($DB147,-1)))+VLOOKUP($DC$2,宝石属性!$B$43:$M$66,COLUMNS(宝石属性!$B$43:J$66),0)*10*VLOOKUP(ROUNDDOWN($DB147,-1),宝石属性!$B$25:$N$41,2,0)*VLOOKUP(ROUNDDOWN($DB147,-1),宝石属性!$B$25:$N$41,3,0)+VLOOKUP($DC$2,职业被动!$B$6:$M$29,COLUMNS(职业被动!$B$6:J$29),0)*$DB147,0)</f>
        <v>997</v>
      </c>
      <c r="DJ147" s="9">
        <f>ROUND(属性投放!K$4+装备属性!K$4*IF($DB147&lt;10,1,ROUNDDOWN($DB147,-1))+SUM(属性投放!L$37:L$45)*$DB147+VLOOKUP($DC$2,一级属性!$E$41:$P$64,COLUMNS(一级属性!$E$41:N$64),0)*($DB147+0.25*IF($DB147&lt;10,1,ROUNDDOWN($DB147,-1)))+VLOOKUP($DC$2,宝石属性!$B$43:$M$66,COLUMNS(宝石属性!$B$43:K$66),0)*10*VLOOKUP(ROUNDDOWN($DB147,-1),宝石属性!$B$25:$N$41,2,0)*VLOOKUP(ROUNDDOWN($DB147,-1),宝石属性!$B$25:$N$41,3,0)+VLOOKUP($DC$2,职业被动!$B$6:$M$29,COLUMNS(职业被动!$B$6:K$29),0)*$DB147,0)</f>
        <v>672</v>
      </c>
      <c r="DK147" s="9">
        <f>ROUND(属性投放!L$4+装备属性!L$4*IF($DB147&lt;10,1,ROUNDDOWN($DB147,-1))+SUM(属性投放!M$37:M$45)*$DB147+VLOOKUP($DC$2,一级属性!$E$41:$P$64,COLUMNS(一级属性!$E$41:O$64),0)*($DB147+0.25*IF($DB147&lt;10,1,ROUNDDOWN($DB147,-1)))+VLOOKUP($DC$2,宝石属性!$B$43:$M$66,COLUMNS(宝石属性!$B$43:L$66),0)*10*VLOOKUP(ROUNDDOWN($DB147,-1),宝石属性!$B$25:$N$41,2,0)*VLOOKUP(ROUNDDOWN($DB147,-1),宝石属性!$B$25:$N$41,3,0)+VLOOKUP($DC$2,职业被动!$B$6:$M$29,COLUMNS(职业被动!$B$6:L$29),0)*$DB147,0)</f>
        <v>43</v>
      </c>
      <c r="DL147" s="9">
        <f>ROUND(属性投放!M$4+装备属性!M$4*IF($DB147&lt;10,1,ROUNDDOWN($DB147,-1))+SUM(属性投放!N$37:N$45)*$DB147+VLOOKUP($DC$2,一级属性!$E$41:$P$64,COLUMNS(一级属性!$E$41:P$64),0)*($DB147+0.25*IF($DB147&lt;10,1,ROUNDDOWN($DB147,-1)))+VLOOKUP($DC$2,宝石属性!$B$43:$M$66,COLUMNS(宝石属性!$B$43:M$66),0)*10*VLOOKUP(ROUNDDOWN($DB147,-1),宝石属性!$B$25:$N$41,2,0)*VLOOKUP(ROUNDDOWN($DB147,-1),宝石属性!$B$25:$N$41,3,0)+VLOOKUP($DC$2,职业被动!$B$6:$M$29,COLUMNS(职业被动!$B$6:M$29),0)*$DB147,0)</f>
        <v>1483</v>
      </c>
      <c r="DM147" s="48">
        <f>属性价值和能力评分!$F$9+ROUND(属性价值和能力评分!$F$38*10,0)*DB147+ROUND((SUM(装备属性!$W$9:$W$14)+属性价值和能力评分!$F$38*1.25+1.4+2.8)*IF(DB147&lt;10,1,ROUNDDOWN(DB147,-1)),0)+15*VLOOKUP(ROUNDDOWN(DB147,-1),宝石属性!$B$26:$D$41,2,0)*6*VLOOKUP(ROUNDDOWN(DB147,-1),宝石属性!$B$26:$D$41,3,0)+(属性价值和能力评分!$F$49*9+属性价值和能力评分!$F$50*2+属性价值和能力评分!$F$53*8/5)*DB147</f>
        <v>26141</v>
      </c>
      <c r="DO147" s="1">
        <v>144</v>
      </c>
      <c r="DP147" s="9">
        <f>ROUND(属性投放!D$4+装备属性!D$4*IF($DO147&lt;10,1,ROUNDDOWN($DO147,-1))+SUM(属性投放!E$37:E$45)*$DO147+VLOOKUP($DP$2,一级属性!$E$41:$P$64,COLUMNS(一级属性!$E$41:G$64),0)*($DO147+0.25*IF($DO147&lt;10,1,ROUNDDOWN($DO147,-1)))+VLOOKUP($DP$2,宝石属性!$B$43:$M$66,COLUMNS(宝石属性!$B$43:D$66),0)*10*VLOOKUP(ROUNDDOWN($DO147,-1),宝石属性!$B$25:$N$41,2,0)*VLOOKUP(ROUNDDOWN($DO147,-1),宝石属性!$B$25:$N$41,3,0)+VLOOKUP($DP$2,职业被动!$B$6:$M$29,COLUMNS(职业被动!$B$6:D$29),0)*$DO147,0)</f>
        <v>16584</v>
      </c>
      <c r="DQ147" s="9">
        <f>ROUND(属性投放!E$4+装备属性!E$4*IF($DO147&lt;10,1,ROUNDDOWN($DO147,-1))+SUM(属性投放!F$37:F$45)*$DO147+VLOOKUP($DP$2,一级属性!$E$41:$P$64,COLUMNS(一级属性!$E$41:H$64),0)*($DO147+0.25*IF($DO147&lt;10,1,ROUNDDOWN($DO147,-1)))+VLOOKUP($DP$2,宝石属性!$B$43:$M$66,COLUMNS(宝石属性!$B$43:E$66),0)*10*VLOOKUP(ROUNDDOWN($DO147,-1),宝石属性!$B$25:$N$41,2,0)*VLOOKUP(ROUNDDOWN($DO147,-1),宝石属性!$B$25:$N$41,3,0)+VLOOKUP($DP$2,职业被动!$B$6:$M$29,COLUMNS(职业被动!$B$6:E$29),0)*$DO147,0)</f>
        <v>3508</v>
      </c>
      <c r="DR147" s="9">
        <f>ROUND(属性投放!F$4+装备属性!F$4*IF($DO147&lt;10,1,ROUNDDOWN($DO147,-1))+SUM(属性投放!G$37:G$45)*$DO147+VLOOKUP($DP$2,一级属性!$E$41:$P$64,COLUMNS(一级属性!$E$41:I$64),0)*($DO147+0.25*IF($DO147&lt;10,1,ROUNDDOWN($DO147,-1)))+VLOOKUP($DP$2,宝石属性!$B$43:$M$66,COLUMNS(宝石属性!$B$43:F$66),0)*10*VLOOKUP(ROUNDDOWN($DO147,-1),宝石属性!$B$25:$N$41,2,0)*VLOOKUP(ROUNDDOWN($DO147,-1),宝石属性!$B$25:$N$41,3,0)+VLOOKUP($DP$2,职业被动!$B$6:$M$29,COLUMNS(职业被动!$B$6:F$29),0)*$DO147,0)</f>
        <v>1536</v>
      </c>
      <c r="DS147" s="9">
        <f>ROUND(属性投放!G$4+装备属性!G$4*IF($DO147&lt;10,1,ROUNDDOWN($DO147,-1))+SUM(属性投放!H$37:H$45)*$DO147+VLOOKUP($DP$2,一级属性!$E$41:$P$64,COLUMNS(一级属性!$E$41:J$64),0)*($DO147+0.25*IF($DO147&lt;10,1,ROUNDDOWN($DO147,-1)))+VLOOKUP($DP$2,宝石属性!$B$43:$M$66,COLUMNS(宝石属性!$B$43:G$66),0)*10*VLOOKUP(ROUNDDOWN($DO147,-1),宝石属性!$B$25:$N$41,2,0)*VLOOKUP(ROUNDDOWN($DO147,-1),宝石属性!$B$25:$N$41,3,0)+VLOOKUP($DP$2,职业被动!$B$6:$M$29,COLUMNS(职业被动!$B$6:G$29),0)*$DO147,0)</f>
        <v>1325</v>
      </c>
      <c r="DT147" s="9">
        <f>ROUND(属性投放!H$4+装备属性!H$4*IF($DO147&lt;10,1,ROUNDDOWN($DO147,-1))+SUM(属性投放!I$37:I$45)*$DO147+VLOOKUP($DP$2,一级属性!$E$41:$P$64,COLUMNS(一级属性!$E$41:K$64),0)*($DO147+0.25*IF($DO147&lt;10,1,ROUNDDOWN($DO147,-1)))+VLOOKUP($DP$2,宝石属性!$B$43:$M$66,COLUMNS(宝石属性!$B$43:H$66),0)*10*VLOOKUP(ROUNDDOWN($DO147,-1),宝石属性!$B$25:$N$41,2,0)*VLOOKUP(ROUNDDOWN($DO147,-1),宝石属性!$B$25:$N$41,3,0)+VLOOKUP($DP$2,职业被动!$B$6:$M$29,COLUMNS(职业被动!$B$6:H$29),0)*$DO147,0)</f>
        <v>1086</v>
      </c>
      <c r="DU147" s="9">
        <f>ROUND(属性投放!I$4+装备属性!I$4*IF($DO147&lt;10,1,ROUNDDOWN($DO147,-1))+SUM(属性投放!J$37:J$45)*$DO147+VLOOKUP($DP$2,一级属性!$E$41:$P$64,COLUMNS(一级属性!$E$41:L$64),0)*($DO147+0.25*IF($DO147&lt;10,1,ROUNDDOWN($DO147,-1)))+VLOOKUP($DP$2,宝石属性!$B$43:$M$66,COLUMNS(宝石属性!$B$43:I$66),0)*10*VLOOKUP(ROUNDDOWN($DO147,-1),宝石属性!$B$25:$N$41,2,0)*VLOOKUP(ROUNDDOWN($DO147,-1),宝石属性!$B$25:$N$41,3,0)+VLOOKUP($DP$2,职业被动!$B$6:$M$29,COLUMNS(职业被动!$B$6:I$29),0)*$DO147,0)</f>
        <v>1384</v>
      </c>
      <c r="DV147" s="9">
        <f>ROUND(属性投放!J$4+装备属性!J$4*IF($DO147&lt;10,1,ROUNDDOWN($DO147,-1))+SUM(属性投放!K$37:K$45)*$DO147+VLOOKUP($DP$2,一级属性!$E$41:$P$64,COLUMNS(一级属性!$E$41:M$64),0)*($DO147+0.25*IF($DO147&lt;10,1,ROUNDDOWN($DO147,-1)))+VLOOKUP($DP$2,宝石属性!$B$43:$M$66,COLUMNS(宝石属性!$B$43:J$66),0)*10*VLOOKUP(ROUNDDOWN($DO147,-1),宝石属性!$B$25:$N$41,2,0)*VLOOKUP(ROUNDDOWN($DO147,-1),宝石属性!$B$25:$N$41,3,0)+VLOOKUP($DP$2,职业被动!$B$6:$M$29,COLUMNS(职业被动!$B$6:J$29),0)*$DO147,0)</f>
        <v>997</v>
      </c>
      <c r="DW147" s="9">
        <f>ROUND(属性投放!K$4+装备属性!K$4*IF($DO147&lt;10,1,ROUNDDOWN($DO147,-1))+SUM(属性投放!L$37:L$45)*$DO147+VLOOKUP($DP$2,一级属性!$E$41:$P$64,COLUMNS(一级属性!$E$41:N$64),0)*($DO147+0.25*IF($DO147&lt;10,1,ROUNDDOWN($DO147,-1)))+VLOOKUP($DP$2,宝石属性!$B$43:$M$66,COLUMNS(宝石属性!$B$43:K$66),0)*10*VLOOKUP(ROUNDDOWN($DO147,-1),宝石属性!$B$25:$N$41,2,0)*VLOOKUP(ROUNDDOWN($DO147,-1),宝石属性!$B$25:$N$41,3,0)+VLOOKUP($DP$2,职业被动!$B$6:$M$29,COLUMNS(职业被动!$B$6:K$29),0)*$DO147,0)</f>
        <v>672</v>
      </c>
      <c r="DX147" s="9">
        <f>ROUND(属性投放!L$4+装备属性!L$4*IF($DO147&lt;10,1,ROUNDDOWN($DO147,-1))+SUM(属性投放!M$37:M$45)*$DO147+VLOOKUP($DP$2,一级属性!$E$41:$P$64,COLUMNS(一级属性!$E$41:O$64),0)*($DO147+0.25*IF($DO147&lt;10,1,ROUNDDOWN($DO147,-1)))+VLOOKUP($DP$2,宝石属性!$B$43:$M$66,COLUMNS(宝石属性!$B$43:L$66),0)*10*VLOOKUP(ROUNDDOWN($DO147,-1),宝石属性!$B$25:$N$41,2,0)*VLOOKUP(ROUNDDOWN($DO147,-1),宝石属性!$B$25:$N$41,3,0)+VLOOKUP($DP$2,职业被动!$B$6:$M$29,COLUMNS(职业被动!$B$6:L$29),0)*$DO147,0)</f>
        <v>43</v>
      </c>
      <c r="DY147" s="9">
        <f>ROUND(属性投放!M$4+装备属性!M$4*IF($DO147&lt;10,1,ROUNDDOWN($DO147,-1))+SUM(属性投放!N$37:N$45)*$DO147+VLOOKUP($DP$2,一级属性!$E$41:$P$64,COLUMNS(一级属性!$E$41:P$64),0)*($DO147+0.25*IF($DO147&lt;10,1,ROUNDDOWN($DO147,-1)))+VLOOKUP($DP$2,宝石属性!$B$43:$M$66,COLUMNS(宝石属性!$B$43:M$66),0)*10*VLOOKUP(ROUNDDOWN($DO147,-1),宝石属性!$B$25:$N$41,2,0)*VLOOKUP(ROUNDDOWN($DO147,-1),宝石属性!$B$25:$N$41,3,0)+VLOOKUP($DP$2,职业被动!$B$6:$M$29,COLUMNS(职业被动!$B$6:M$29),0)*$DO147,0)</f>
        <v>1483</v>
      </c>
      <c r="DZ147" s="48">
        <f>属性价值和能力评分!$F$9+ROUND(属性价值和能力评分!$F$38*10,0)*DO147+ROUND((SUM(装备属性!$W$9:$W$14)+属性价值和能力评分!$F$38*1.25+1.4+2.8)*IF(DO147&lt;10,1,ROUNDDOWN(DO147,-1)),0)+15*VLOOKUP(ROUNDDOWN(DO147,-1),宝石属性!$B$26:$D$41,2,0)*6*VLOOKUP(ROUNDDOWN(DO147,-1),宝石属性!$B$26:$D$41,3,0)+(属性价值和能力评分!$F$49*9+属性价值和能力评分!$F$50*2+属性价值和能力评分!$F$53*8/5)*DO147</f>
        <v>26141</v>
      </c>
      <c r="EA147" s="17"/>
      <c r="EB147" s="1">
        <v>144</v>
      </c>
      <c r="EC147" s="1">
        <f>ROUND(CC147/MAX(CE147/10,((CE147*(1+属性投放!$E$8)-CF147+属性投放!$F$8*EB147)*(1+属性投放!$G$8)*(1+属性投放!$H$8))),1)</f>
        <v>2.8</v>
      </c>
      <c r="ED147" s="1">
        <f>ROUND(CP147/MAX(CE147/10,((CE147*(1+属性投放!$E$8)-CS147+属性投放!$F$8*EB147)*(1+属性投放!$G$8)*(1+属性投放!$H$8))),1)</f>
        <v>2.6</v>
      </c>
      <c r="EE147" s="1">
        <f>ROUND(DC147/MAX(CE147/10,((CE147*(1+属性投放!$E$8)-DF147+属性投放!$F$8*EB147)*(1+属性投放!$G$8)*(1+属性投放!$H$8))),1)</f>
        <v>24.5</v>
      </c>
      <c r="EF147" s="1">
        <f>ROUND(DP147/MAX(CE147/10,((CE147*(1+属性投放!$E$8)-DS147+属性投放!$F$8*EB147)*(1+属性投放!$G$8)*(1+属性投放!$H$8))),1)</f>
        <v>6.6</v>
      </c>
      <c r="EH147" s="1">
        <f>ROUND(CC147/MAX(属性投放!$F$9*EB147,((CT147*(1+属性投放!$E$9)-CH147+属性投放!$F$9*EB147)*(1+属性投放!$G$9)*(1+属性投放!$H$9))),1)</f>
        <v>2.6</v>
      </c>
      <c r="EI147" s="1">
        <f>ROUND(CP147/MAX(属性投放!$F$9*EB147,((CT147*(1+属性投放!$E$9)-CU147+属性投放!$F$9*EB147)*(1+属性投放!$G$9)*(1+属性投放!$H$9))),1)</f>
        <v>3.3</v>
      </c>
      <c r="EJ147" s="1">
        <f>ROUND(DC147/MAX(属性投放!$F$9*EB147,((CT147*(1+属性投放!$E$9)-DH147+属性投放!$F$9*EB147)*(1+属性投放!$G$9)*(1+属性投放!$H$9))),1)</f>
        <v>2.8</v>
      </c>
      <c r="EK147" s="1">
        <f>ROUND(DP147/MAX(属性投放!$F$9*EB147,((CT147*(1+属性投放!$E$9)-DU147+属性投放!$F$9*EB147)*(1+属性投放!$G$9)*(1+属性投放!$H$9))),1)</f>
        <v>6</v>
      </c>
      <c r="EM147" s="1">
        <f>ROUND(CC147/((BW147*(1+属性投放!$E$10)+属性投放!$F$10*EB147)*(1+属性投放!$G$10)*(1+属性投放!$H$10)),1)</f>
        <v>5.6</v>
      </c>
      <c r="EN147" s="1">
        <f>ROUND(CP147/((BW147*(1+属性投放!$E$10)+属性投放!$F$10*EB147)*(1+属性投放!$G$10)*(1+属性投放!$H$10)),1)</f>
        <v>5.6</v>
      </c>
      <c r="EO147" s="1">
        <f>ROUND(DC147/((BW147*(1+属性投放!$E$10)+属性投放!$F$10*EB147)*(1+属性投放!$G$10)*(1+属性投放!$H$10)),1)</f>
        <v>6.5</v>
      </c>
      <c r="EP147" s="1">
        <f>ROUND(DP147/((BW147*(1+属性投放!$E$10)+属性投放!$F$10*EB147)*(1+属性投放!$G$10)*(1+属性投放!$H$10)),1)</f>
        <v>14.2</v>
      </c>
    </row>
    <row r="148" spans="2:146">
      <c r="B148" s="1">
        <v>145</v>
      </c>
      <c r="C148" s="9">
        <f>ROUND(属性投放!D$4+装备属性!D$4*IF($B148&lt;10,1,ROUNDDOWN($B148,-1))+SUM(属性投放!E$37:E$45)*$B148+VLOOKUP($C$2,一级属性!$E$41:$P$64,COLUMNS(一级属性!$E$41:G$64),0)*($B148+0.25*IF($B148&lt;10,1,ROUNDDOWN($B148,-1)))+VLOOKUP($C$2,宝石属性!$B$43:$M$66,COLUMNS(宝石属性!$B$43:D$66),0)*10*VLOOKUP(ROUNDDOWN($B148,-1),宝石属性!$B$25:$N$41,2,0)*VLOOKUP(ROUNDDOWN($B148,-1),宝石属性!$B$25:$N$41,3,0)+VLOOKUP($C$2,职业被动!$B$6:$M$29,COLUMNS(职业被动!$B$6:D$29),0)*$B148,0)</f>
        <v>8071</v>
      </c>
      <c r="D148" s="9">
        <f>ROUND(属性投放!E$4+装备属性!E$4*IF($B148&lt;10,1,ROUNDDOWN($B148,-1))+SUM(属性投放!F$37:F$38)*$B148+VLOOKUP($C$2,一级属性!$E$67:$P$90,COLUMNS(一级属性!$E$67:H$90),0)*$B148+VLOOKUP($C$2,宝石属性!$B$43:$M$66,COLUMNS(宝石属性!$B$43:E$66),0)*10*VLOOKUP(ROUNDDOWN($B148,-1),宝石属性!$B$25:$N$41,2,0)*VLOOKUP(ROUNDDOWN($B148,-1),宝石属性!$B$25:$N$41,3,0)+VLOOKUP($C$2,职业被动!$B$6:$M$29,COLUMNS(职业被动!$B$6:E$29),0)*$B148,0)</f>
        <v>3523</v>
      </c>
      <c r="E148" s="9">
        <f>ROUND(属性投放!F$4+装备属性!F$4*IF($B148&lt;10,1,ROUNDDOWN($B148,-1))+SUM(属性投放!G$37:G$38)*$B148+VLOOKUP($C$2,一级属性!$E$67:$P$90,COLUMNS(一级属性!$E$67:I$90),0)*$B148+VLOOKUP($C$2,宝石属性!$B$43:$M$66,COLUMNS(宝石属性!$B$43:F$66),0)*10*VLOOKUP(ROUNDDOWN($B148,-1),宝石属性!$B$25:$N$41,2,0)*VLOOKUP(ROUNDDOWN($B148,-1),宝石属性!$B$25:$N$41,3,0)+VLOOKUP($C$2,职业被动!$B$6:$M$29,COLUMNS(职业被动!$B$6:F$29),0)*$B148,0)</f>
        <v>2786</v>
      </c>
      <c r="F148" s="9">
        <f>ROUND(属性投放!G$4+装备属性!G$4*IF($B148&lt;10,1,ROUNDDOWN($B148,-1))+SUM(属性投放!H$37:H$38)*$B148+VLOOKUP($C$2,一级属性!$E$67:$P$90,COLUMNS(一级属性!$E$67:J$90),0)*$B148+VLOOKUP($C$2,宝石属性!$B$43:$M$66,COLUMNS(宝石属性!$B$43:G$66),0)*10*VLOOKUP(ROUNDDOWN($B148,-1),宝石属性!$B$25:$N$41,2,0)*VLOOKUP(ROUNDDOWN($B148,-1),宝石属性!$B$25:$N$41,3,0)+VLOOKUP($C$2,职业被动!$B$6:$M$29,COLUMNS(职业被动!$B$6:G$29),0)*$B148,0)</f>
        <v>1473</v>
      </c>
      <c r="G148" s="9">
        <f>ROUND(属性投放!H$4+装备属性!H$4*IF($B148&lt;10,1,ROUNDDOWN($B148,-1))+SUM(属性投放!I$37:I$38)*$B148+VLOOKUP($C$2,一级属性!$E$67:$P$90,COLUMNS(一级属性!$E$67:K$90),0)*$B148+VLOOKUP($C$2,宝石属性!$B$43:$M$66,COLUMNS(宝石属性!$B$43:H$66),0)*10*VLOOKUP(ROUNDDOWN($B148,-1),宝石属性!$B$25:$N$41,2,0)*VLOOKUP(ROUNDDOWN($B148,-1),宝石属性!$B$25:$N$41,3,0)+VLOOKUP($C$2,职业被动!$B$6:$M$29,COLUMNS(职业被动!$B$6:H$29),0)*$B148,0)</f>
        <v>944</v>
      </c>
      <c r="H148" s="9">
        <f>ROUND(属性投放!I$4+装备属性!I$4*IF($B148&lt;10,1,ROUNDDOWN($B148,-1))+SUM(属性投放!J$37:J$38)*$B148+VLOOKUP($C$2,一级属性!$E$67:$P$90,COLUMNS(一级属性!$E$67:L$90),0)*$B148+VLOOKUP($C$2,宝石属性!$B$43:$M$66,COLUMNS(宝石属性!$B$43:I$66),0)*10*VLOOKUP(ROUNDDOWN($B148,-1),宝石属性!$B$25:$N$41,2,0)*VLOOKUP(ROUNDDOWN($B148,-1),宝石属性!$B$25:$N$41,3,0)+VLOOKUP($C$2,职业被动!$B$6:$M$29,COLUMNS(职业被动!$B$6:I$29),0)*$B148,0)</f>
        <v>1537</v>
      </c>
      <c r="I148" s="9">
        <f>ROUND(属性投放!J$4+装备属性!J$4*IF($B148&lt;10,1,ROUNDDOWN($B148,-1))+SUM(属性投放!K$37:K$38)*$B148+VLOOKUP($C$2,一级属性!$E$67:$P$90,COLUMNS(一级属性!$E$67:M$90),0)*$B148+VLOOKUP($C$2,宝石属性!$B$43:$M$66,COLUMNS(宝石属性!$B$43:J$66),0)*10*VLOOKUP(ROUNDDOWN($B148,-1),宝石属性!$B$25:$N$41,2,0)*VLOOKUP(ROUNDDOWN($B148,-1),宝石属性!$B$25:$N$41,3,0)+VLOOKUP($C$2,职业被动!$B$6:$M$29,COLUMNS(职业被动!$B$6:J$29),0)*$B148,0)</f>
        <v>1003</v>
      </c>
      <c r="J148" s="9">
        <f>ROUND(属性投放!K$4+装备属性!K$4*IF($B148&lt;10,1,ROUNDDOWN($B148,-1))+SUM(属性投放!L$37:L$38)*$B148+VLOOKUP($C$2,一级属性!$E$67:$P$90,COLUMNS(一级属性!$E$67:N$90),0)*$B148+VLOOKUP($C$2,宝石属性!$B$43:$M$66,COLUMNS(宝石属性!$B$43:K$66),0)*10*VLOOKUP(ROUNDDOWN($B148,-1),宝石属性!$B$25:$N$41,2,0)*VLOOKUP(ROUNDDOWN($B148,-1),宝石属性!$B$25:$N$41,3,0)+VLOOKUP($C$2,职业被动!$B$6:$M$29,COLUMNS(职业被动!$B$6:K$29),0)*$B148,0)</f>
        <v>513</v>
      </c>
      <c r="K148" s="9">
        <f>ROUND(属性投放!L$4+装备属性!L$4*IF($B148&lt;10,1,ROUNDDOWN($B148,-1))+SUM(属性投放!M$37:M$38)*$B148+VLOOKUP($C$2,一级属性!$E$67:$P$90,COLUMNS(一级属性!$E$67:O$90),0)*$B148+VLOOKUP($C$2,宝石属性!$B$43:$M$66,COLUMNS(宝石属性!$B$43:L$66),0)*10*VLOOKUP(ROUNDDOWN($B148,-1),宝石属性!$B$25:$N$41,2,0)*VLOOKUP(ROUNDDOWN($B148,-1),宝石属性!$B$25:$N$41,3,0)+VLOOKUP($C$2,职业被动!$B$6:$M$29,COLUMNS(职业被动!$B$6:L$29),0)*$B148,0)</f>
        <v>44</v>
      </c>
      <c r="L148" s="9">
        <f>ROUND(属性投放!M$4+装备属性!M$4*IF($B148&lt;10,1,ROUNDDOWN($B148,-1))+SUM(属性投放!N$37:N$38)*$B148+VLOOKUP($C$2,一级属性!$E$67:$P$90,COLUMNS(一级属性!$E$67:P$90),0)*$B148+VLOOKUP($C$2,宝石属性!$B$43:$M$66,COLUMNS(宝石属性!$B$43:M$66),0)*10*VLOOKUP(ROUNDDOWN($B148,-1),宝石属性!$B$25:$N$41,2,0)*VLOOKUP(ROUNDDOWN($B148,-1),宝石属性!$B$25:$N$41,3,0)+VLOOKUP($C$2,职业被动!$B$6:$M$29,COLUMNS(职业被动!$B$6:M$29),0)*$B148,0)</f>
        <v>1574</v>
      </c>
      <c r="M148" s="48">
        <f>属性价值和能力评分!$F$9+ROUND(属性价值和能力评分!$F$38*10,0)*B148+ROUND((SUM(装备属性!$W$9:$W$14)+属性价值和能力评分!$F$38*1.25+1.4+2.8)*IF(B148&lt;10,1,ROUNDDOWN(B148,-1)),0)+15*VLOOKUP(ROUNDDOWN(B148,-1),宝石属性!$B$26:$D$41,2,0)*6*VLOOKUP(ROUNDDOWN(B148,-1),宝石属性!$B$26:$D$41,3,0)+(属性价值和能力评分!$F$49*9+属性价值和能力评分!$F$50*2+属性价值和能力评分!$F$53*8/5)*B148</f>
        <v>26261</v>
      </c>
      <c r="O148" s="1">
        <v>145</v>
      </c>
      <c r="P148" s="9">
        <f>ROUND(属性投放!D$4+装备属性!D$4*IF($O148&lt;10,1,ROUNDDOWN($O148,-1))+SUM(属性投放!E$37:E$45)*$O148+VLOOKUP($P$2,一级属性!$E$41:$P$64,COLUMNS(一级属性!$E$41:G$64),0)*($O148+0.25*IF($O148&lt;10,1,ROUNDDOWN($O148,-1)))+VLOOKUP($P$2,宝石属性!$B$43:$M$66,COLUMNS(宝石属性!$B$43:D$66),0)*10*VLOOKUP(ROUNDDOWN($O148,-1),宝石属性!$B$25:$N$41,2,0)*VLOOKUP(ROUNDDOWN($O148,-1),宝石属性!$B$25:$N$41,3,0)+VLOOKUP($P$2,职业被动!$B$6:$M$29,COLUMNS(职业被动!$B$6:D$29),0)*$O148,0)</f>
        <v>10101</v>
      </c>
      <c r="Q148" s="9">
        <f>ROUND(属性投放!E$4+装备属性!E$4*IF($O148&lt;10,1,ROUNDDOWN($O148,-1))+SUM(属性投放!F$37:F$45)*$O148+VLOOKUP($P$2,一级属性!$E$41:$P$64,COLUMNS(一级属性!$E$41:H$64),0)*($O148+0.25*IF($O148&lt;10,1,ROUNDDOWN($O148,-1)))+VLOOKUP($P$2,宝石属性!$B$43:$M$66,COLUMNS(宝石属性!$B$43:E$66),0)*10*VLOOKUP(ROUNDDOWN($O148,-1),宝石属性!$B$25:$N$41,2,0)*VLOOKUP(ROUNDDOWN($O148,-1),宝石属性!$B$25:$N$41,3,0)+VLOOKUP($P$2,职业被动!$B$6:$M$29,COLUMNS(职业被动!$B$6:E$29),0)*$O148,0)</f>
        <v>6223</v>
      </c>
      <c r="R148" s="9">
        <f>ROUND(属性投放!F$4+装备属性!F$4*IF($O148&lt;10,1,ROUNDDOWN($O148,-1))+SUM(属性投放!G$37:G$45)*$O148+VLOOKUP($P$2,一级属性!$E$41:$P$64,COLUMNS(一级属性!$E$41:I$64),0)*($O148+0.25*IF($O148&lt;10,1,ROUNDDOWN($O148,-1)))+VLOOKUP($P$2,宝石属性!$B$43:$M$66,COLUMNS(宝石属性!$B$43:F$66),0)*10*VLOOKUP(ROUNDDOWN($O148,-1),宝石属性!$B$25:$N$41,2,0)*VLOOKUP(ROUNDDOWN($O148,-1),宝石属性!$B$25:$N$41,3,0)+VLOOKUP($P$2,职业被动!$B$6:$M$29,COLUMNS(职业被动!$B$6:F$29),0)*$O148,0)</f>
        <v>1538</v>
      </c>
      <c r="S148" s="9">
        <f>ROUND(属性投放!G$4+装备属性!G$4*IF($O148&lt;10,1,ROUNDDOWN($O148,-1))+SUM(属性投放!H$37:H$45)*$O148+VLOOKUP($P$2,一级属性!$E$41:$P$64,COLUMNS(一级属性!$E$41:J$64),0)*($O148+0.25*IF($O148&lt;10,1,ROUNDDOWN($O148,-1)))+VLOOKUP($P$2,宝石属性!$B$43:$M$66,COLUMNS(宝石属性!$B$43:G$66),0)*10*VLOOKUP(ROUNDDOWN($O148,-1),宝石属性!$B$25:$N$41,2,0)*VLOOKUP(ROUNDDOWN($O148,-1),宝石属性!$B$25:$N$41,3,0)+VLOOKUP($P$2,职业被动!$B$6:$M$29,COLUMNS(职业被动!$B$6:G$29),0)*$O148,0)</f>
        <v>1328</v>
      </c>
      <c r="T148" s="9">
        <f>ROUND(属性投放!H$4+装备属性!H$4*IF($O148&lt;10,1,ROUNDDOWN($O148,-1))+SUM(属性投放!I$37:I$45)*$O148+VLOOKUP($P$2,一级属性!$E$41:$P$64,COLUMNS(一级属性!$E$41:K$64),0)*($O148+0.25*IF($O148&lt;10,1,ROUNDDOWN($O148,-1)))+VLOOKUP($P$2,宝石属性!$B$43:$M$66,COLUMNS(宝石属性!$B$43:H$66),0)*10*VLOOKUP(ROUNDDOWN($O148,-1),宝石属性!$B$25:$N$41,2,0)*VLOOKUP(ROUNDDOWN($O148,-1),宝石属性!$B$25:$N$41,3,0)+VLOOKUP($P$2,职业被动!$B$6:$M$29,COLUMNS(职业被动!$B$6:H$29),0)*$O148,0)</f>
        <v>1629</v>
      </c>
      <c r="U148" s="9">
        <f>ROUND(属性投放!I$4+装备属性!I$4*IF($O148&lt;10,1,ROUNDDOWN($O148,-1))+SUM(属性投放!J$37:J$45)*$O148+VLOOKUP($P$2,一级属性!$E$41:$P$64,COLUMNS(一级属性!$E$41:L$64),0)*($O148+0.25*IF($O148&lt;10,1,ROUNDDOWN($O148,-1)))+VLOOKUP($P$2,宝石属性!$B$43:$M$66,COLUMNS(宝石属性!$B$43:I$66),0)*10*VLOOKUP(ROUNDDOWN($O148,-1),宝石属性!$B$25:$N$41,2,0)*VLOOKUP(ROUNDDOWN($O148,-1),宝石属性!$B$25:$N$41,3,0)+VLOOKUP($P$2,职业被动!$B$6:$M$29,COLUMNS(职业被动!$B$6:I$29),0)*$O148,0)</f>
        <v>1641</v>
      </c>
      <c r="V148" s="9">
        <f>ROUND(属性投放!J$4+装备属性!J$4*IF($O148&lt;10,1,ROUNDDOWN($O148,-1))+SUM(属性投放!K$37:K$45)*$O148+VLOOKUP($P$2,一级属性!$E$41:$P$64,COLUMNS(一级属性!$E$41:M$64),0)*($O148+0.25*IF($O148&lt;10,1,ROUNDDOWN($O148,-1)))+VLOOKUP($P$2,宝石属性!$B$43:$M$66,COLUMNS(宝石属性!$B$43:J$66),0)*10*VLOOKUP(ROUNDDOWN($O148,-1),宝石属性!$B$25:$N$41,2,0)*VLOOKUP(ROUNDDOWN($O148,-1),宝石属性!$B$25:$N$41,3,0)+VLOOKUP($P$2,职业被动!$B$6:$M$29,COLUMNS(职业被动!$B$6:J$29),0)*$O148,0)</f>
        <v>1128</v>
      </c>
      <c r="W148" s="9">
        <f>ROUND(属性投放!K$4+装备属性!K$4*IF($O148&lt;10,1,ROUNDDOWN($O148,-1))+SUM(属性投放!L$37:L$45)*$O148+VLOOKUP($P$2,一级属性!$E$41:$P$64,COLUMNS(一级属性!$E$41:N$64),0)*($O148+0.25*IF($O148&lt;10,1,ROUNDDOWN($O148,-1)))+VLOOKUP($P$2,宝石属性!$B$43:$M$66,COLUMNS(宝石属性!$B$43:K$66),0)*10*VLOOKUP(ROUNDDOWN($O148,-1),宝石属性!$B$25:$N$41,2,0)*VLOOKUP(ROUNDDOWN($O148,-1),宝石属性!$B$25:$N$41,3,0)+VLOOKUP($P$2,职业被动!$B$6:$M$29,COLUMNS(职业被动!$B$6:K$29),0)*$O148,0)</f>
        <v>673</v>
      </c>
      <c r="X148" s="9">
        <f>ROUND(属性投放!L$4+装备属性!L$4*IF($O148&lt;10,1,ROUNDDOWN($O148,-1))+SUM(属性投放!M$37:M$45)*$O148+VLOOKUP($P$2,一级属性!$E$41:$P$64,COLUMNS(一级属性!$E$41:O$64),0)*($O148+0.25*IF($O148&lt;10,1,ROUNDDOWN($O148,-1)))+VLOOKUP($P$2,宝石属性!$B$43:$M$66,COLUMNS(宝石属性!$B$43:L$66),0)*10*VLOOKUP(ROUNDDOWN($O148,-1),宝石属性!$B$25:$N$41,2,0)*VLOOKUP(ROUNDDOWN($O148,-1),宝石属性!$B$25:$N$41,3,0)+VLOOKUP($P$2,职业被动!$B$6:$M$29,COLUMNS(职业被动!$B$6:L$29),0)*$O148,0)</f>
        <v>44</v>
      </c>
      <c r="Y148" s="9">
        <f>ROUND(属性投放!M$4+装备属性!M$4*IF($O148&lt;10,1,ROUNDDOWN($O148,-1))+SUM(属性投放!N$37:N$45)*$O148+VLOOKUP($P$2,一级属性!$E$41:$P$64,COLUMNS(一级属性!$E$41:P$64),0)*($O148+0.25*IF($O148&lt;10,1,ROUNDDOWN($O148,-1)))+VLOOKUP($P$2,宝石属性!$B$43:$M$66,COLUMNS(宝石属性!$B$43:M$66),0)*10*VLOOKUP(ROUNDDOWN($O148,-1),宝石属性!$B$25:$N$41,2,0)*VLOOKUP(ROUNDDOWN($O148,-1),宝石属性!$B$25:$N$41,3,0)+VLOOKUP($P$2,职业被动!$B$6:$M$29,COLUMNS(职业被动!$B$6:M$29),0)*$O148,0)</f>
        <v>1574</v>
      </c>
      <c r="Z148" s="48">
        <f>属性价值和能力评分!$F$9+ROUND(属性价值和能力评分!$F$38*10,0)*O148+ROUND((SUM(装备属性!$W$9:$W$14)+属性价值和能力评分!$F$38*1.25+1.4+2.8)*IF(O148&lt;10,1,ROUNDDOWN(O148,-1)),0)+15*VLOOKUP(ROUNDDOWN(O148,-1),宝石属性!$B$26:$D$41,2,0)*6*VLOOKUP(ROUNDDOWN(O148,-1),宝石属性!$B$26:$D$41,3,0)+(属性价值和能力评分!$F$49*9+属性价值和能力评分!$F$50*2+属性价值和能力评分!$F$53*8/5)*O148</f>
        <v>26261</v>
      </c>
      <c r="AB148" s="1">
        <v>145</v>
      </c>
      <c r="AC148" s="9">
        <f>ROUND(属性投放!D$4+装备属性!D$4*IF($AB148&lt;10,1,ROUNDDOWN($AB148,-1))+SUM(属性投放!E$37:E$45)*$AB148+VLOOKUP($AC$2,一级属性!$E$41:$P$64,COLUMNS(一级属性!$E$41:G$64),0)*($AB148+0.25*IF($AB148&lt;10,1,ROUNDDOWN($AB148,-1)))+VLOOKUP($AC$2,宝石属性!$B$43:$M$66,COLUMNS(宝石属性!$B$43:D$66),0)*10*VLOOKUP(ROUNDDOWN($AB148,-1),宝石属性!$B$25:$N$41,2,0)*VLOOKUP(ROUNDDOWN($AB148,-1),宝石属性!$B$25:$N$41,3,0)+VLOOKUP($AC$2,职业被动!$B$6:$M$29,COLUMNS(职业被动!$B$6:D$29),0)*$AB148,0)</f>
        <v>9086</v>
      </c>
      <c r="AD148" s="9">
        <f>ROUND(属性投放!E$4+装备属性!E$4*IF($AB148&lt;10,1,ROUNDDOWN($AB148,-1))+SUM(属性投放!F$37:F$45)*$AB148+VLOOKUP($AC$2,一级属性!$E$41:$P$64,COLUMNS(一级属性!$E$41:H$64),0)*($AB148+0.25*IF($AB148&lt;10,1,ROUNDDOWN($AB148,-1)))+VLOOKUP($AC$2,宝石属性!$B$43:$M$66,COLUMNS(宝石属性!$B$43:E$66),0)*10*VLOOKUP(ROUNDDOWN($AB148,-1),宝石属性!$B$25:$N$41,2,0)*VLOOKUP(ROUNDDOWN($AB148,-1),宝石属性!$B$25:$N$41,3,0)+VLOOKUP($AC$2,职业被动!$B$6:$M$29,COLUMNS(职业被动!$B$6:E$29),0)*$AB148,0)</f>
        <v>3523</v>
      </c>
      <c r="AE148" s="9">
        <f>ROUND(属性投放!F$4+装备属性!F$4*IF($AB148&lt;10,1,ROUNDDOWN($AB148,-1))+SUM(属性投放!G$37:G$45)*$AB148+VLOOKUP($AC$2,一级属性!$E$41:$P$64,COLUMNS(一级属性!$E$41:I$64),0)*($AB148+0.25*IF($AB148&lt;10,1,ROUNDDOWN($AB148,-1)))+VLOOKUP($AC$2,宝石属性!$B$43:$M$66,COLUMNS(宝石属性!$B$43:F$66),0)*10*VLOOKUP(ROUNDDOWN($AB148,-1),宝石属性!$B$25:$N$41,2,0)*VLOOKUP(ROUNDDOWN($AB148,-1),宝石属性!$B$25:$N$41,3,0)+VLOOKUP($AC$2,职业被动!$B$6:$M$29,COLUMNS(职业被动!$B$6:F$29),0)*$AB148,0)</f>
        <v>2418</v>
      </c>
      <c r="AF148" s="9">
        <f>ROUND(属性投放!G$4+装备属性!G$4*IF($AB148&lt;10,1,ROUNDDOWN($AB148,-1))+SUM(属性投放!H$37:H$45)*$AB148+VLOOKUP($AC$2,一级属性!$E$41:$P$64,COLUMNS(一级属性!$E$41:J$64),0)*($AB148+0.25*IF($AB148&lt;10,1,ROUNDDOWN($AB148,-1)))+VLOOKUP($AC$2,宝石属性!$B$43:$M$66,COLUMNS(宝石属性!$B$43:G$66),0)*10*VLOOKUP(ROUNDDOWN($AB148,-1),宝石属性!$B$25:$N$41,2,0)*VLOOKUP(ROUNDDOWN($AB148,-1),宝石属性!$B$25:$N$41,3,0)+VLOOKUP($AC$2,职业被动!$B$6:$M$29,COLUMNS(职业被动!$B$6:G$29),0)*$AB148,0)</f>
        <v>1618</v>
      </c>
      <c r="AG148" s="9">
        <f>ROUND(属性投放!H$4+装备属性!H$4*IF($AB148&lt;10,1,ROUNDDOWN($AB148,-1))+SUM(属性投放!I$37:I$45)*$AB148+VLOOKUP($AC$2,一级属性!$E$41:$P$64,COLUMNS(一级属性!$E$41:K$64),0)*($AB148+0.25*IF($AB148&lt;10,1,ROUNDDOWN($AB148,-1)))+VLOOKUP($AC$2,宝石属性!$B$43:$M$66,COLUMNS(宝石属性!$B$43:H$66),0)*10*VLOOKUP(ROUNDDOWN($AB148,-1),宝石属性!$B$25:$N$41,2,0)*VLOOKUP(ROUNDDOWN($AB148,-1),宝石属性!$B$25:$N$41,3,0)+VLOOKUP($AC$2,职业被动!$B$6:$M$29,COLUMNS(职业被动!$B$6:H$29),0)*$AB148,0)</f>
        <v>944</v>
      </c>
      <c r="AH148" s="9">
        <f>ROUND(属性投放!I$4+装备属性!I$4*IF($AB148&lt;10,1,ROUNDDOWN($AB148,-1))+SUM(属性投放!J$37:J$45)*$AB148+VLOOKUP($AC$2,一级属性!$E$41:$P$64,COLUMNS(一级属性!$E$41:L$64),0)*($AB148+0.25*IF($AB148&lt;10,1,ROUNDDOWN($AB148,-1)))+VLOOKUP($AC$2,宝石属性!$B$43:$M$66,COLUMNS(宝石属性!$B$43:I$66),0)*10*VLOOKUP(ROUNDDOWN($AB148,-1),宝石属性!$B$25:$N$41,2,0)*VLOOKUP(ROUNDDOWN($AB148,-1),宝石属性!$B$25:$N$41,3,0)+VLOOKUP($AC$2,职业被动!$B$6:$M$29,COLUMNS(职业被动!$B$6:I$29),0)*$AB148,0)</f>
        <v>1533</v>
      </c>
      <c r="AI148" s="9">
        <f>ROUND(属性投放!J$4+装备属性!J$4*IF($AB148&lt;10,1,ROUNDDOWN($AB148,-1))+SUM(属性投放!K$37:K$45)*$AB148+VLOOKUP($AC$2,一级属性!$E$41:$P$64,COLUMNS(一级属性!$E$41:M$64),0)*($AB148+0.25*IF($AB148&lt;10,1,ROUNDDOWN($AB148,-1)))+VLOOKUP($AC$2,宝石属性!$B$43:$M$66,COLUMNS(宝石属性!$B$43:J$66),0)*10*VLOOKUP(ROUNDDOWN($AB148,-1),宝石属性!$B$25:$N$41,2,0)*VLOOKUP(ROUNDDOWN($AB148,-1),宝石属性!$B$25:$N$41,3,0)+VLOOKUP($AC$2,职业被动!$B$6:$M$29,COLUMNS(职业被动!$B$6:J$29),0)*$AB148,0)</f>
        <v>1002</v>
      </c>
      <c r="AJ148" s="9">
        <f>ROUND(属性投放!K$4+装备属性!K$4*IF($AB148&lt;10,1,ROUNDDOWN($AB148,-1))+SUM(属性投放!L$37:L$45)*$AB148+VLOOKUP($AC$2,一级属性!$E$41:$P$64,COLUMNS(一级属性!$E$41:N$64),0)*($AB148+0.25*IF($AB148&lt;10,1,ROUNDDOWN($AB148,-1)))+VLOOKUP($AC$2,宝石属性!$B$43:$M$66,COLUMNS(宝石属性!$B$43:K$66),0)*10*VLOOKUP(ROUNDDOWN($AB148,-1),宝石属性!$B$25:$N$41,2,0)*VLOOKUP(ROUNDDOWN($AB148,-1),宝石属性!$B$25:$N$41,3,0)+VLOOKUP($AC$2,职业被动!$B$6:$M$29,COLUMNS(职业被动!$B$6:K$29),0)*$AB148,0)</f>
        <v>513</v>
      </c>
      <c r="AK148" s="9">
        <f>ROUND(属性投放!L$4+装备属性!L$4*IF($AB148&lt;10,1,ROUNDDOWN($AB148,-1))+SUM(属性投放!M$37:M$45)*$AB148+VLOOKUP($AC$2,一级属性!$E$41:$P$64,COLUMNS(一级属性!$E$41:O$64),0)*($AB148+0.25*IF($AB148&lt;10,1,ROUNDDOWN($AB148,-1)))+VLOOKUP($AC$2,宝石属性!$B$43:$M$66,COLUMNS(宝石属性!$B$43:L$66),0)*10*VLOOKUP(ROUNDDOWN($AB148,-1),宝石属性!$B$25:$N$41,2,0)*VLOOKUP(ROUNDDOWN($AB148,-1),宝石属性!$B$25:$N$41,3,0)+VLOOKUP($AC$2,职业被动!$B$6:$M$29,COLUMNS(职业被动!$B$6:L$29),0)*$AB148,0)</f>
        <v>44</v>
      </c>
      <c r="AL148" s="9">
        <f>ROUND(属性投放!M$4+装备属性!M$4*IF($AB148&lt;10,1,ROUNDDOWN($AB148,-1))+SUM(属性投放!N$37:N$45)*$AB148+VLOOKUP($AC$2,一级属性!$E$41:$P$64,COLUMNS(一级属性!$E$41:P$64),0)*($AB148+0.25*IF($AB148&lt;10,1,ROUNDDOWN($AB148,-1)))+VLOOKUP($AC$2,宝石属性!$B$43:$M$66,COLUMNS(宝石属性!$B$43:M$66),0)*10*VLOOKUP(ROUNDDOWN($AB148,-1),宝石属性!$B$25:$N$41,2,0)*VLOOKUP(ROUNDDOWN($AB148,-1),宝石属性!$B$25:$N$41,3,0)+VLOOKUP($AC$2,职业被动!$B$6:$M$29,COLUMNS(职业被动!$B$6:M$29),0)*$AB148,0)</f>
        <v>1574</v>
      </c>
      <c r="AM148" s="48">
        <f>属性价值和能力评分!$F$9+ROUND(属性价值和能力评分!$F$38*10,0)*AB148+ROUND((SUM(装备属性!$W$9:$W$14)+属性价值和能力评分!$F$38*1.25+1.4+2.8)*IF(AB148&lt;10,1,ROUNDDOWN(AB148,-1)),0)+15*VLOOKUP(ROUNDDOWN(AB148,-1),宝石属性!$B$26:$D$41,2,0)*6*VLOOKUP(ROUNDDOWN(AB148,-1),宝石属性!$B$26:$D$41,3,0)+(属性价值和能力评分!$F$49*9+属性价值和能力评分!$F$50*2+属性价值和能力评分!$F$53*8/5)*AB148</f>
        <v>26261</v>
      </c>
      <c r="AO148" s="1">
        <v>145</v>
      </c>
      <c r="AP148" s="9">
        <f>ROUND(属性投放!D$4+装备属性!D$4*IF($AO148&lt;10,1,ROUNDDOWN($AO148,-1))+SUM(属性投放!E$37:E$45)*$AO148+VLOOKUP($AP$2,一级属性!$E$41:$P$64,COLUMNS(一级属性!$E$41:G$64),0)*($AO148+0.25*IF($AO148&lt;10,1,ROUNDDOWN($AO148,-1)))+VLOOKUP($AP$2,宝石属性!$B$43:$M$66,COLUMNS(宝石属性!$B$43:D$66),0)*10*VLOOKUP(ROUNDDOWN($AO148,-1),宝石属性!$B$25:$N$41,2,0)*VLOOKUP(ROUNDDOWN($AO148,-1),宝石属性!$B$25:$N$41,3,0)+VLOOKUP($AP$2,职业被动!$B$6:$M$29,COLUMNS(职业被动!$B$6:D$29),0)*$AO148,0)</f>
        <v>9086</v>
      </c>
      <c r="AQ148" s="9">
        <f>ROUND(属性投放!E$4+装备属性!E$4*IF($AO148&lt;10,1,ROUNDDOWN($AO148,-1))+SUM(属性投放!F$37:F$45)*$AO148+VLOOKUP($AP$2,一级属性!$E$41:$P$64,COLUMNS(一级属性!$E$41:H$64),0)*($AO148+0.25*IF($AO148&lt;10,1,ROUNDDOWN($AO148,-1)))+VLOOKUP($AP$2,宝石属性!$B$43:$M$66,COLUMNS(宝石属性!$B$43:E$66),0)*10*VLOOKUP(ROUNDDOWN($AO148,-1),宝石属性!$B$25:$N$41,2,0)*VLOOKUP(ROUNDDOWN($AO148,-1),宝石属性!$B$25:$N$41,3,0)+VLOOKUP($AP$2,职业被动!$B$6:$M$29,COLUMNS(职业被动!$B$6:E$29),0)*$AO148,0)</f>
        <v>6223</v>
      </c>
      <c r="AR148" s="9">
        <f>ROUND(属性投放!F$4+装备属性!F$4*IF($AO148&lt;10,1,ROUNDDOWN($AO148,-1))+SUM(属性投放!G$37:G$45)*$AO148+VLOOKUP($AP$2,一级属性!$E$41:$P$64,COLUMNS(一级属性!$E$41:I$64),0)*($AO148+0.25*IF($AO148&lt;10,1,ROUNDDOWN($AO148,-1)))+VLOOKUP($AP$2,宝石属性!$B$43:$M$66,COLUMNS(宝石属性!$B$43:F$66),0)*10*VLOOKUP(ROUNDDOWN($AO148,-1),宝石属性!$B$25:$N$41,2,0)*VLOOKUP(ROUNDDOWN($AO148,-1),宝石属性!$B$25:$N$41,3,0)+VLOOKUP($AP$2,职业被动!$B$6:$M$29,COLUMNS(职业被动!$B$6:F$29),0)*$AO148,0)</f>
        <v>1538</v>
      </c>
      <c r="AS148" s="9">
        <f>ROUND(属性投放!G$4+装备属性!G$4*IF($AO148&lt;10,1,ROUNDDOWN($AO148,-1))+SUM(属性投放!H$37:H$45)*$AO148+VLOOKUP($AP$2,一级属性!$E$41:$P$64,COLUMNS(一级属性!$E$41:J$64),0)*($AO148+0.25*IF($AO148&lt;10,1,ROUNDDOWN($AO148,-1)))+VLOOKUP($AP$2,宝石属性!$B$43:$M$66,COLUMNS(宝石属性!$B$43:G$66),0)*10*VLOOKUP(ROUNDDOWN($AO148,-1),宝石属性!$B$25:$N$41,2,0)*VLOOKUP(ROUNDDOWN($AO148,-1),宝石属性!$B$25:$N$41,3,0)+VLOOKUP($AP$2,职业被动!$B$6:$M$29,COLUMNS(职业被动!$B$6:G$29),0)*$AO148,0)</f>
        <v>1328</v>
      </c>
      <c r="AT148" s="9">
        <f>ROUND(属性投放!H$4+装备属性!H$4*IF($AO148&lt;10,1,ROUNDDOWN($AO148,-1))+SUM(属性投放!I$37:I$45)*$AO148+VLOOKUP($AP$2,一级属性!$E$41:$P$64,COLUMNS(一级属性!$E$41:K$64),0)*($AO148+0.25*IF($AO148&lt;10,1,ROUNDDOWN($AO148,-1)))+VLOOKUP($AP$2,宝石属性!$B$43:$M$66,COLUMNS(宝石属性!$B$43:H$66),0)*10*VLOOKUP(ROUNDDOWN($AO148,-1),宝石属性!$B$25:$N$41,2,0)*VLOOKUP(ROUNDDOWN($AO148,-1),宝石属性!$B$25:$N$41,3,0)+VLOOKUP($AP$2,职业被动!$B$6:$M$29,COLUMNS(职业被动!$B$6:H$29),0)*$AO148,0)</f>
        <v>1484</v>
      </c>
      <c r="AU148" s="9">
        <f>ROUND(属性投放!I$4+装备属性!I$4*IF($AO148&lt;10,1,ROUNDDOWN($AO148,-1))+SUM(属性投放!J$37:J$45)*$AO148+VLOOKUP($AP$2,一级属性!$E$41:$P$64,COLUMNS(一级属性!$E$41:L$64),0)*($AO148+0.25*IF($AO148&lt;10,1,ROUNDDOWN($AO148,-1)))+VLOOKUP($AP$2,宝石属性!$B$43:$M$66,COLUMNS(宝石属性!$B$43:I$66),0)*10*VLOOKUP(ROUNDDOWN($AO148,-1),宝石属性!$B$25:$N$41,2,0)*VLOOKUP(ROUNDDOWN($AO148,-1),宝石属性!$B$25:$N$41,3,0)+VLOOKUP($AP$2,职业被动!$B$6:$M$29,COLUMNS(职业被动!$B$6:I$29),0)*$AO148,0)</f>
        <v>1641</v>
      </c>
      <c r="AV148" s="9">
        <f>ROUND(属性投放!J$4+装备属性!J$4*IF($AO148&lt;10,1,ROUNDDOWN($AO148,-1))+SUM(属性投放!K$37:K$45)*$AO148+VLOOKUP($AP$2,一级属性!$E$41:$P$64,COLUMNS(一级属性!$E$41:M$64),0)*($AO148+0.25*IF($AO148&lt;10,1,ROUNDDOWN($AO148,-1)))+VLOOKUP($AP$2,宝石属性!$B$43:$M$66,COLUMNS(宝石属性!$B$43:J$66),0)*10*VLOOKUP(ROUNDDOWN($AO148,-1),宝石属性!$B$25:$N$41,2,0)*VLOOKUP(ROUNDDOWN($AO148,-1),宝石属性!$B$25:$N$41,3,0)+VLOOKUP($AP$2,职业被动!$B$6:$M$29,COLUMNS(职业被动!$B$6:J$29),0)*$AO148,0)</f>
        <v>1128</v>
      </c>
      <c r="AW148" s="9">
        <f>ROUND(属性投放!K$4+装备属性!K$4*IF($AO148&lt;10,1,ROUNDDOWN($AO148,-1))+SUM(属性投放!L$37:L$45)*$AO148+VLOOKUP($AP$2,一级属性!$E$41:$P$64,COLUMNS(一级属性!$E$41:N$64),0)*($AO148+0.25*IF($AO148&lt;10,1,ROUNDDOWN($AO148,-1)))+VLOOKUP($AP$2,宝石属性!$B$43:$M$66,COLUMNS(宝石属性!$B$43:K$66),0)*10*VLOOKUP(ROUNDDOWN($AO148,-1),宝石属性!$B$25:$N$41,2,0)*VLOOKUP(ROUNDDOWN($AO148,-1),宝石属性!$B$25:$N$41,3,0)+VLOOKUP($AP$2,职业被动!$B$6:$M$29,COLUMNS(职业被动!$B$6:K$29),0)*$AO148,0)</f>
        <v>513</v>
      </c>
      <c r="AX148" s="9">
        <f>ROUND(属性投放!L$4+装备属性!L$4*IF($AO148&lt;10,1,ROUNDDOWN($AO148,-1))+SUM(属性投放!M$37:M$45)*$AO148+VLOOKUP($AP$2,一级属性!$E$41:$P$64,COLUMNS(一级属性!$E$41:O$64),0)*($AO148+0.25*IF($AO148&lt;10,1,ROUNDDOWN($AO148,-1)))+VLOOKUP($AP$2,宝石属性!$B$43:$M$66,COLUMNS(宝石属性!$B$43:L$66),0)*10*VLOOKUP(ROUNDDOWN($AO148,-1),宝石属性!$B$25:$N$41,2,0)*VLOOKUP(ROUNDDOWN($AO148,-1),宝石属性!$B$25:$N$41,3,0)+VLOOKUP($AP$2,职业被动!$B$6:$M$29,COLUMNS(职业被动!$B$6:L$29),0)*$AO148,0)</f>
        <v>1554</v>
      </c>
      <c r="AY148" s="9">
        <f>ROUND(属性投放!M$4+装备属性!M$4*IF($AO148&lt;10,1,ROUNDDOWN($AO148,-1))+SUM(属性投放!N$37:N$45)*$AO148+VLOOKUP($AP$2,一级属性!$E$41:$P$64,COLUMNS(一级属性!$E$41:P$64),0)*($AO148+0.25*IF($AO148&lt;10,1,ROUNDDOWN($AO148,-1)))+VLOOKUP($AP$2,宝石属性!$B$43:$M$66,COLUMNS(宝石属性!$B$43:M$66),0)*10*VLOOKUP(ROUNDDOWN($AO148,-1),宝石属性!$B$25:$N$41,2,0)*VLOOKUP(ROUNDDOWN($AO148,-1),宝石属性!$B$25:$N$41,3,0)+VLOOKUP($AP$2,职业被动!$B$6:$M$29,COLUMNS(职业被动!$B$6:M$29),0)*$AO148,0)</f>
        <v>1574</v>
      </c>
      <c r="AZ148" s="48">
        <f>属性价值和能力评分!$F$9+ROUND(属性价值和能力评分!$F$38*10,0)*AO148+ROUND((SUM(装备属性!$W$9:$W$14)+属性价值和能力评分!$F$38*1.25+1.4+2.8)*IF(AO148&lt;10,1,ROUNDDOWN(AO148,-1)),0)+15*VLOOKUP(ROUNDDOWN(AO148,-1),宝石属性!$B$26:$D$41,2,0)*6*VLOOKUP(ROUNDDOWN(AO148,-1),宝石属性!$B$26:$D$41,3,0)+(属性价值和能力评分!$F$49*9+属性价值和能力评分!$F$50*2+属性价值和能力评分!$F$53*8/5)*AO148</f>
        <v>26261</v>
      </c>
      <c r="BB148" s="1">
        <v>145</v>
      </c>
      <c r="BC148" s="9">
        <f>ROUND(属性投放!D$4+装备属性!D$4*IF($BB148&lt;10,1,ROUNDDOWN($BB148,-1))+SUM(属性投放!E$37:E$45)*$BB148+VLOOKUP($BC$2,一级属性!$E$41:$P$64,COLUMNS(一级属性!$E$41:G$64),0)*($BB148+0.25*IF($BB148&lt;10,1,ROUNDDOWN($BB148,-1)))+VLOOKUP($BC$2,宝石属性!$B$43:$M$66,COLUMNS(宝石属性!$B$43:D$66),0)*10*VLOOKUP(ROUNDDOWN($BB148,-1),宝石属性!$B$25:$N$41,2,0)*VLOOKUP(ROUNDDOWN($BB148,-1),宝石属性!$B$25:$N$41,3,0)+VLOOKUP($BC$2,职业被动!$B$6:$M$29,COLUMNS(职业被动!$B$6:D$29),0)*$BB148,0)</f>
        <v>8071</v>
      </c>
      <c r="BD148" s="9">
        <f>ROUND(属性投放!E$4+装备属性!E$4*IF($BB148&lt;10,1,ROUNDDOWN($BB148,-1))+SUM(属性投放!F$37:F$45)*$BB148+VLOOKUP($BC$2,一级属性!$E$41:$P$64,COLUMNS(一级属性!$E$41:H$64),0)*($BB148+0.25*IF($BB148&lt;10,1,ROUNDDOWN($BB148,-1)))+VLOOKUP($BC$2,宝石属性!$B$43:$M$66,COLUMNS(宝石属性!$B$43:E$66),0)*10*VLOOKUP(ROUNDDOWN($BB148,-1),宝石属性!$B$25:$N$41,2,0)*VLOOKUP(ROUNDDOWN($BB148,-1),宝石属性!$B$25:$N$41,3,0)+VLOOKUP($BC$2,职业被动!$B$6:$M$29,COLUMNS(职业被动!$B$6:E$29),0)*$BB148,0)</f>
        <v>7123</v>
      </c>
      <c r="BE148" s="9">
        <f>ROUND(属性投放!F$4+装备属性!F$4*IF($BB148&lt;10,1,ROUNDDOWN($BB148,-1))+SUM(属性投放!G$37:G$45)*$BB148+VLOOKUP($BC$2,一级属性!$E$41:$P$64,COLUMNS(一级属性!$E$41:I$64),0)*($BB148+0.25*IF($BB148&lt;10,1,ROUNDDOWN($BB148,-1)))+VLOOKUP($BC$2,宝石属性!$B$43:$M$66,COLUMNS(宝石属性!$B$43:F$66),0)*10*VLOOKUP(ROUNDDOWN($BB148,-1),宝石属性!$B$25:$N$41,2,0)*VLOOKUP(ROUNDDOWN($BB148,-1),宝石属性!$B$25:$N$41,3,0)+VLOOKUP($BC$2,职业被动!$B$6:$M$29,COLUMNS(职业被动!$B$6:F$29),0)*$BB148,0)</f>
        <v>1538</v>
      </c>
      <c r="BF148" s="9">
        <f>ROUND(属性投放!G$4+装备属性!G$4*IF($BB148&lt;10,1,ROUNDDOWN($BB148,-1))+SUM(属性投放!H$37:H$45)*$BB148+VLOOKUP($BC$2,一级属性!$E$41:$P$64,COLUMNS(一级属性!$E$41:J$64),0)*($BB148+0.25*IF($BB148&lt;10,1,ROUNDDOWN($BB148,-1)))+VLOOKUP($BC$2,宝石属性!$B$43:$M$66,COLUMNS(宝石属性!$B$43:G$66),0)*10*VLOOKUP(ROUNDDOWN($BB148,-1),宝石属性!$B$25:$N$41,2,0)*VLOOKUP(ROUNDDOWN($BB148,-1),宝石属性!$B$25:$N$41,3,0)+VLOOKUP($BC$2,职业被动!$B$6:$M$29,COLUMNS(职业被动!$B$6:G$29),0)*$BB148,0)</f>
        <v>1328</v>
      </c>
      <c r="BG148" s="9">
        <f>ROUND(属性投放!H$4+装备属性!H$4*IF($BB148&lt;10,1,ROUNDDOWN($BB148,-1))+SUM(属性投放!I$37:I$45)*$BB148+VLOOKUP($BC$2,一级属性!$E$41:$P$64,COLUMNS(一级属性!$E$41:K$64),0)*($BB148+0.25*IF($BB148&lt;10,1,ROUNDDOWN($BB148,-1)))+VLOOKUP($BC$2,宝石属性!$B$43:$M$66,COLUMNS(宝石属性!$B$43:H$66),0)*10*VLOOKUP(ROUNDDOWN($BB148,-1),宝石属性!$B$25:$N$41,2,0)*VLOOKUP(ROUNDDOWN($BB148,-1),宝石属性!$B$25:$N$41,3,0)+VLOOKUP($BC$2,职业被动!$B$6:$M$29,COLUMNS(职业被动!$B$6:H$29),0)*$BB148,0)</f>
        <v>2074</v>
      </c>
      <c r="BH148" s="9">
        <f>ROUND(属性投放!I$4+装备属性!I$4*IF($BB148&lt;10,1,ROUNDDOWN($BB148,-1))+SUM(属性投放!J$37:J$45)*$BB148+VLOOKUP($BC$2,一级属性!$E$41:$P$64,COLUMNS(一级属性!$E$41:L$64),0)*($BB148+0.25*IF($BB148&lt;10,1,ROUNDDOWN($BB148,-1)))+VLOOKUP($BC$2,宝石属性!$B$43:$M$66,COLUMNS(宝石属性!$B$43:I$66),0)*10*VLOOKUP(ROUNDDOWN($BB148,-1),宝石属性!$B$25:$N$41,2,0)*VLOOKUP(ROUNDDOWN($BB148,-1),宝石属性!$B$25:$N$41,3,0)+VLOOKUP($BC$2,职业被动!$B$6:$M$29,COLUMNS(职业被动!$B$6:I$29),0)*$BB148,0)</f>
        <v>1966</v>
      </c>
      <c r="BI148" s="9">
        <f>ROUND(属性投放!J$4+装备属性!J$4*IF($BB148&lt;10,1,ROUNDDOWN($BB148,-1))+SUM(属性投放!K$37:K$45)*$BB148+VLOOKUP($BC$2,一级属性!$E$41:$P$64,COLUMNS(一级属性!$E$41:M$64),0)*($BB148+0.25*IF($BB148&lt;10,1,ROUNDDOWN($BB148,-1)))+VLOOKUP($BC$2,宝石属性!$B$43:$M$66,COLUMNS(宝石属性!$B$43:J$66),0)*10*VLOOKUP(ROUNDDOWN($BB148,-1),宝石属性!$B$25:$N$41,2,0)*VLOOKUP(ROUNDDOWN($BB148,-1),宝石属性!$B$25:$N$41,3,0)+VLOOKUP($BC$2,职业被动!$B$6:$M$29,COLUMNS(职业被动!$B$6:J$29),0)*$BB148,0)</f>
        <v>858</v>
      </c>
      <c r="BJ148" s="9">
        <f>ROUND(属性投放!K$4+装备属性!K$4*IF($BB148&lt;10,1,ROUNDDOWN($BB148,-1))+SUM(属性投放!L$37:L$45)*$BB148+VLOOKUP($BC$2,一级属性!$E$41:$P$64,COLUMNS(一级属性!$E$41:N$64),0)*($BB148+0.25*IF($BB148&lt;10,1,ROUNDDOWN($BB148,-1)))+VLOOKUP($BC$2,宝石属性!$B$43:$M$66,COLUMNS(宝石属性!$B$43:K$66),0)*10*VLOOKUP(ROUNDDOWN($BB148,-1),宝石属性!$B$25:$N$41,2,0)*VLOOKUP(ROUNDDOWN($BB148,-1),宝石属性!$B$25:$N$41,3,0)+VLOOKUP($BC$2,职业被动!$B$6:$M$29,COLUMNS(职业被动!$B$6:K$29),0)*$BB148,0)</f>
        <v>513</v>
      </c>
      <c r="BK148" s="9">
        <f>ROUND(属性投放!L$4+装备属性!L$4*IF($BB148&lt;10,1,ROUNDDOWN($BB148,-1))+SUM(属性投放!M$37:M$45)*$BB148+VLOOKUP($BC$2,一级属性!$E$41:$P$64,COLUMNS(一级属性!$E$41:O$64),0)*($BB148+0.25*IF($BB148&lt;10,1,ROUNDDOWN($BB148,-1)))+VLOOKUP($BC$2,宝石属性!$B$43:$M$66,COLUMNS(宝石属性!$B$43:L$66),0)*10*VLOOKUP(ROUNDDOWN($BB148,-1),宝石属性!$B$25:$N$41,2,0)*VLOOKUP(ROUNDDOWN($BB148,-1),宝石属性!$B$25:$N$41,3,0)+VLOOKUP($BC$2,职业被动!$B$6:$M$29,COLUMNS(职业被动!$B$6:L$29),0)*$BB148,0)</f>
        <v>44</v>
      </c>
      <c r="BL148" s="9">
        <f>ROUND(属性投放!M$4+装备属性!M$4*IF($BB148&lt;10,1,ROUNDDOWN($BB148,-1))+SUM(属性投放!N$37:N$45)*$BB148+VLOOKUP($BC$2,一级属性!$E$41:$P$64,COLUMNS(一级属性!$E$41:P$64),0)*($BB148+0.25*IF($BB148&lt;10,1,ROUNDDOWN($BB148,-1)))+VLOOKUP($BC$2,宝石属性!$B$43:$M$66,COLUMNS(宝石属性!$B$43:M$66),0)*10*VLOOKUP(ROUNDDOWN($BB148,-1),宝石属性!$B$25:$N$41,2,0)*VLOOKUP(ROUNDDOWN($BB148,-1),宝石属性!$B$25:$N$41,3,0)+VLOOKUP($BC$2,职业被动!$B$6:$M$29,COLUMNS(职业被动!$B$6:M$29),0)*$BB148,0)</f>
        <v>1574</v>
      </c>
      <c r="BM148" s="48">
        <f>属性价值和能力评分!$F$9+ROUND(属性价值和能力评分!$F$38*10,0)*BB148+ROUND((SUM(装备属性!$W$9:$W$14)+属性价值和能力评分!$F$38*1.25+1.4+2.8)*IF(BB148&lt;10,1,ROUNDDOWN(BB148,-1)),0)+15*VLOOKUP(ROUNDDOWN(BB148,-1),宝石属性!$B$26:$D$41,2,0)*6*VLOOKUP(ROUNDDOWN(BB148,-1),宝石属性!$B$26:$D$41,3,0)+(属性价值和能力评分!$F$49*9+属性价值和能力评分!$F$50*2+属性价值和能力评分!$F$53*8/5)*BB148</f>
        <v>26261</v>
      </c>
      <c r="BO148" s="1">
        <v>145</v>
      </c>
      <c r="BP148" s="9">
        <f>ROUND(属性投放!D$4+装备属性!D$4*IF($BO148&lt;10,1,ROUNDDOWN($BO148,-1))+SUM(属性投放!E$37:E$45)*$BO148+VLOOKUP($BP$2,一级属性!$E$41:$P$64,COLUMNS(一级属性!$E$41:G$64),0)*($BO148+0.25*IF($BO148&lt;10,1,ROUNDDOWN($BO148,-1)))+VLOOKUP($BP$2,宝石属性!$B$43:$M$66,COLUMNS(宝石属性!$B$43:D$66),0)*10*VLOOKUP(ROUNDDOWN($BO148,-1),宝石属性!$B$25:$N$41,2,0)*VLOOKUP(ROUNDDOWN($BO148,-1),宝石属性!$B$25:$N$41,3,0)+VLOOKUP($BP$2,职业被动!$B$6:$M$29,COLUMNS(职业被动!$B$6:D$29),0)*$BO148,0)</f>
        <v>10101</v>
      </c>
      <c r="BQ148" s="9">
        <f>ROUND(属性投放!E$4+装备属性!E$4*IF($BO148&lt;10,1,ROUNDDOWN($BO148,-1))+SUM(属性投放!F$37:F$45)*$BO148+VLOOKUP($BP$2,一级属性!$E$41:$P$64,COLUMNS(一级属性!$E$41:H$64),0)*($BO148+0.25*IF($BO148&lt;10,1,ROUNDDOWN($BO148,-1)))+VLOOKUP($BP$2,宝石属性!$B$43:$M$66,COLUMNS(宝石属性!$B$43:E$66),0)*10*VLOOKUP(ROUNDDOWN($BO148,-1),宝石属性!$B$25:$N$41,2,0)*VLOOKUP(ROUNDDOWN($BO148,-1),宝石属性!$B$25:$N$41,3,0)+VLOOKUP($BP$2,职业被动!$B$6:$M$29,COLUMNS(职业被动!$B$6:E$29),0)*$BO148,0)</f>
        <v>6223</v>
      </c>
      <c r="BR148" s="9">
        <f>ROUND(属性投放!F$4+装备属性!F$4*IF($BO148&lt;10,1,ROUNDDOWN($BO148,-1))+SUM(属性投放!G$37:G$45)*$BO148+VLOOKUP($BP$2,一级属性!$E$41:$P$64,COLUMNS(一级属性!$E$41:I$64),0)*($BO148+0.25*IF($BO148&lt;10,1,ROUNDDOWN($BO148,-1)))+VLOOKUP($BP$2,宝石属性!$B$43:$M$66,COLUMNS(宝石属性!$B$43:F$66),0)*10*VLOOKUP(ROUNDDOWN($BO148,-1),宝石属性!$B$25:$N$41,2,0)*VLOOKUP(ROUNDDOWN($BO148,-1),宝石属性!$B$25:$N$41,3,0)+VLOOKUP($BP$2,职业被动!$B$6:$M$29,COLUMNS(职业被动!$B$6:F$29),0)*$BO148,0)</f>
        <v>1538</v>
      </c>
      <c r="BS148" s="9">
        <f>ROUND(属性投放!G$4+装备属性!G$4*IF($BO148&lt;10,1,ROUNDDOWN($BO148,-1))+SUM(属性投放!H$37:H$45)*$BO148+VLOOKUP($BP$2,一级属性!$E$41:$P$64,COLUMNS(一级属性!$E$41:J$64),0)*($BO148+0.25*IF($BO148&lt;10,1,ROUNDDOWN($BO148,-1)))+VLOOKUP($BP$2,宝石属性!$B$43:$M$66,COLUMNS(宝石属性!$B$43:G$66),0)*10*VLOOKUP(ROUNDDOWN($BO148,-1),宝石属性!$B$25:$N$41,2,0)*VLOOKUP(ROUNDDOWN($BO148,-1),宝石属性!$B$25:$N$41,3,0)+VLOOKUP($BP$2,职业被动!$B$6:$M$29,COLUMNS(职业被动!$B$6:G$29),0)*$BO148,0)</f>
        <v>1328</v>
      </c>
      <c r="BT148" s="9">
        <f>ROUND(属性投放!H$4+装备属性!H$4*IF($BO148&lt;10,1,ROUNDDOWN($BO148,-1))+SUM(属性投放!I$37:I$45)*$BO148+VLOOKUP($BP$2,一级属性!$E$41:$P$64,COLUMNS(一级属性!$E$41:K$64),0)*($BO148+0.25*IF($BO148&lt;10,1,ROUNDDOWN($BO148,-1)))+VLOOKUP($BP$2,宝石属性!$B$43:$M$66,COLUMNS(宝石属性!$B$43:H$66),0)*10*VLOOKUP(ROUNDDOWN($BO148,-1),宝石属性!$B$25:$N$41,2,0)*VLOOKUP(ROUNDDOWN($BO148,-1),宝石属性!$B$25:$N$41,3,0)+VLOOKUP($BP$2,职业被动!$B$6:$M$29,COLUMNS(职业被动!$B$6:H$29),0)*$BO148,0)</f>
        <v>1629</v>
      </c>
      <c r="BU148" s="9">
        <f>ROUND(属性投放!I$4+装备属性!I$4*IF($BO148&lt;10,1,ROUNDDOWN($BO148,-1))+SUM(属性投放!J$37:J$45)*$BO148+VLOOKUP($BP$2,一级属性!$E$41:$P$64,COLUMNS(一级属性!$E$41:L$64),0)*($BO148+0.25*IF($BO148&lt;10,1,ROUNDDOWN($BO148,-1)))+VLOOKUP($BP$2,宝石属性!$B$43:$M$66,COLUMNS(宝石属性!$B$43:I$66),0)*10*VLOOKUP(ROUNDDOWN($BO148,-1),宝石属性!$B$25:$N$41,2,0)*VLOOKUP(ROUNDDOWN($BO148,-1),宝石属性!$B$25:$N$41,3,0)+VLOOKUP($BP$2,职业被动!$B$6:$M$29,COLUMNS(职业被动!$B$6:I$29),0)*$BO148,0)</f>
        <v>1641</v>
      </c>
      <c r="BV148" s="9">
        <f>ROUND(属性投放!J$4+装备属性!J$4*IF($BO148&lt;10,1,ROUNDDOWN($BO148,-1))+SUM(属性投放!K$37:K$45)*$BO148+VLOOKUP($BP$2,一级属性!$E$41:$P$64,COLUMNS(一级属性!$E$41:M$64),0)*($BO148+0.25*IF($BO148&lt;10,1,ROUNDDOWN($BO148,-1)))+VLOOKUP($BP$2,宝石属性!$B$43:$M$66,COLUMNS(宝石属性!$B$43:J$66),0)*10*VLOOKUP(ROUNDDOWN($BO148,-1),宝石属性!$B$25:$N$41,2,0)*VLOOKUP(ROUNDDOWN($BO148,-1),宝石属性!$B$25:$N$41,3,0)+VLOOKUP($BP$2,职业被动!$B$6:$M$29,COLUMNS(职业被动!$B$6:J$29),0)*$BO148,0)</f>
        <v>1128</v>
      </c>
      <c r="BW148" s="9">
        <f>ROUND(属性投放!K$4+装备属性!K$4*IF($BO148&lt;10,1,ROUNDDOWN($BO148,-1))+SUM(属性投放!L$37:L$45)*$BO148+VLOOKUP($BP$2,一级属性!$E$41:$P$64,COLUMNS(一级属性!$E$41:N$64),0)*($BO148+0.25*IF($BO148&lt;10,1,ROUNDDOWN($BO148,-1)))+VLOOKUP($BP$2,宝石属性!$B$43:$M$66,COLUMNS(宝石属性!$B$43:K$66),0)*10*VLOOKUP(ROUNDDOWN($BO148,-1),宝石属性!$B$25:$N$41,2,0)*VLOOKUP(ROUNDDOWN($BO148,-1),宝石属性!$B$25:$N$41,3,0)+VLOOKUP($BP$2,职业被动!$B$6:$M$29,COLUMNS(职业被动!$B$6:K$29),0)*$BO148,0)</f>
        <v>673</v>
      </c>
      <c r="BX148" s="9">
        <f>ROUND(属性投放!L$4+装备属性!L$4*IF($BO148&lt;10,1,ROUNDDOWN($BO148,-1))+SUM(属性投放!M$37:M$45)*$BO148+VLOOKUP($BP$2,一级属性!$E$41:$P$64,COLUMNS(一级属性!$E$41:O$64),0)*($BO148+0.25*IF($BO148&lt;10,1,ROUNDDOWN($BO148,-1)))+VLOOKUP($BP$2,宝石属性!$B$43:$M$66,COLUMNS(宝石属性!$B$43:L$66),0)*10*VLOOKUP(ROUNDDOWN($BO148,-1),宝石属性!$B$25:$N$41,2,0)*VLOOKUP(ROUNDDOWN($BO148,-1),宝石属性!$B$25:$N$41,3,0)+VLOOKUP($BP$2,职业被动!$B$6:$M$29,COLUMNS(职业被动!$B$6:L$29),0)*$BO148,0)</f>
        <v>44</v>
      </c>
      <c r="BY148" s="9">
        <f>ROUND(属性投放!M$4+装备属性!M$4*IF($BO148&lt;10,1,ROUNDDOWN($BO148,-1))+SUM(属性投放!N$37:N$45)*$BO148+VLOOKUP($BP$2,一级属性!$E$41:$P$64,COLUMNS(一级属性!$E$41:P$64),0)*($BO148+0.25*IF($BO148&lt;10,1,ROUNDDOWN($BO148,-1)))+VLOOKUP($BP$2,宝石属性!$B$43:$M$66,COLUMNS(宝石属性!$B$43:M$66),0)*10*VLOOKUP(ROUNDDOWN($BO148,-1),宝石属性!$B$25:$N$41,2,0)*VLOOKUP(ROUNDDOWN($BO148,-1),宝石属性!$B$25:$N$41,3,0)+VLOOKUP($BP$2,职业被动!$B$6:$M$29,COLUMNS(职业被动!$B$6:M$29),0)*$BO148,0)</f>
        <v>1574</v>
      </c>
      <c r="BZ148" s="48">
        <f>属性价值和能力评分!$F$9+ROUND(属性价值和能力评分!$F$38*10,0)*BO148+ROUND((SUM(装备属性!$W$9:$W$14)+属性价值和能力评分!$F$38*1.25+1.4+2.8)*IF(BO148&lt;10,1,ROUNDDOWN(BO148,-1)),0)+15*VLOOKUP(ROUNDDOWN(BO148,-1),宝石属性!$B$26:$D$41,2,0)*6*VLOOKUP(ROUNDDOWN(BO148,-1),宝石属性!$B$26:$D$41,3,0)+(属性价值和能力评分!$F$49*9+属性价值和能力评分!$F$50*2+属性价值和能力评分!$F$53*8/5)*BO148</f>
        <v>26261</v>
      </c>
      <c r="CB148" s="1">
        <v>145</v>
      </c>
      <c r="CC148" s="9">
        <f>ROUND(属性投放!D$4+装备属性!D$4*IF($CB148&lt;10,1,ROUNDDOWN($CB148,-1))+SUM(属性投放!E$37:E$45)*$CB148+VLOOKUP($CC$2,一级属性!$E$41:$P$64,COLUMNS(一级属性!$E$41:G$64),0)*($CB148+0.25*IF($CB148&lt;10,1,ROUNDDOWN($CB148,-1)))+VLOOKUP($CC$2,宝石属性!$B$43:$M$66,COLUMNS(宝石属性!$B$43:D$66),0)*10*VLOOKUP(ROUNDDOWN($CB148,-1),宝石属性!$B$25:$N$41,2,0)*VLOOKUP(ROUNDDOWN($CB148,-1),宝石属性!$B$25:$N$41,3,0)+VLOOKUP($CC$2,职业被动!$B$6:$M$29,COLUMNS(职业被动!$B$6:D$29),0)*$CB148,0)</f>
        <v>6631</v>
      </c>
      <c r="CD148" s="9">
        <f>ROUND(属性投放!E$4+装备属性!E$4*IF($CB148&lt;10,1,ROUNDDOWN($CB148,-1))+SUM(属性投放!F$37:F$45)*$CB148+VLOOKUP($CC$2,一级属性!$E$41:$P$64,COLUMNS(一级属性!$E$41:H$64),0)*($CB148+0.25*IF($CB148&lt;10,1,ROUNDDOWN($CB148,-1)))+VLOOKUP($CC$2,宝石属性!$B$43:$M$66,COLUMNS(宝石属性!$B$43:E$66),0)*10*VLOOKUP(ROUNDDOWN($CB148,-1),宝石属性!$B$25:$N$41,2,0)*VLOOKUP(ROUNDDOWN($CB148,-1),宝石属性!$B$25:$N$41,3,0)+VLOOKUP($CC$2,职业被动!$B$6:$M$29,COLUMNS(职业被动!$B$6:E$29),0)*$CB148,0)</f>
        <v>3523</v>
      </c>
      <c r="CE148" s="9">
        <f>ROUND(属性投放!F$4+装备属性!F$4*IF($CB148&lt;10,1,ROUNDDOWN($CB148,-1))+SUM(属性投放!G$37:G$45)*$CB148+VLOOKUP($CC$2,一级属性!$E$41:$P$64,COLUMNS(一级属性!$E$41:I$64),0)*($CB148+0.25*IF($CB148&lt;10,1,ROUNDDOWN($CB148,-1)))+VLOOKUP($CC$2,宝石属性!$B$43:$M$66,COLUMNS(宝石属性!$B$43:F$66),0)*10*VLOOKUP(ROUNDDOWN($CB148,-1),宝石属性!$B$25:$N$41,2,0)*VLOOKUP(ROUNDDOWN($CB148,-1),宝石属性!$B$25:$N$41,3,0)+VLOOKUP($CC$2,职业被动!$B$6:$M$29,COLUMNS(职业被动!$B$6:F$29),0)*$CB148,0)</f>
        <v>3121</v>
      </c>
      <c r="CF148" s="9">
        <f>ROUND(属性投放!G$4+装备属性!G$4*IF($CB148&lt;10,1,ROUNDDOWN($CB148,-1))+SUM(属性投放!H$37:H$45)*$CB148+VLOOKUP($CC$2,一级属性!$E$41:$P$64,COLUMNS(一级属性!$E$41:J$64),0)*($CB148+0.25*IF($CB148&lt;10,1,ROUNDDOWN($CB148,-1)))+VLOOKUP($CC$2,宝石属性!$B$43:$M$66,COLUMNS(宝石属性!$B$43:G$66),0)*10*VLOOKUP(ROUNDDOWN($CB148,-1),宝石属性!$B$25:$N$41,2,0)*VLOOKUP(ROUNDDOWN($CB148,-1),宝石属性!$B$25:$N$41,3,0)+VLOOKUP($CC$2,职业被动!$B$6:$M$29,COLUMNS(职业被动!$B$6:G$29),0)*$CB148,0)</f>
        <v>1473</v>
      </c>
      <c r="CG148" s="9">
        <f>ROUND(属性投放!H$4+装备属性!H$4*IF($CB148&lt;10,1,ROUNDDOWN($CB148,-1))+SUM(属性投放!I$37:I$45)*$CB148+VLOOKUP($CC$2,一级属性!$E$41:$P$64,COLUMNS(一级属性!$E$41:K$64),0)*($CB148+0.25*IF($CB148&lt;10,1,ROUNDDOWN($CB148,-1)))+VLOOKUP($CC$2,宝石属性!$B$43:$M$66,COLUMNS(宝石属性!$B$43:H$66),0)*10*VLOOKUP(ROUNDDOWN($CB148,-1),宝石属性!$B$25:$N$41,2,0)*VLOOKUP(ROUNDDOWN($CB148,-1),宝石属性!$B$25:$N$41,3,0)+VLOOKUP($CC$2,职业被动!$B$6:$M$29,COLUMNS(职业被动!$B$6:H$29),0)*$CB148,0)</f>
        <v>944</v>
      </c>
      <c r="CH148" s="9">
        <f>ROUND(属性投放!I$4+装备属性!I$4*IF($CB148&lt;10,1,ROUNDDOWN($CB148,-1))+SUM(属性投放!J$37:J$45)*$CB148+VLOOKUP($CC$2,一级属性!$E$41:$P$64,COLUMNS(一级属性!$E$41:L$64),0)*($CB148+0.25*IF($CB148&lt;10,1,ROUNDDOWN($CB148,-1)))+VLOOKUP($CC$2,宝石属性!$B$43:$M$66,COLUMNS(宝石属性!$B$43:I$66),0)*10*VLOOKUP(ROUNDDOWN($CB148,-1),宝石属性!$B$25:$N$41,2,0)*VLOOKUP(ROUNDDOWN($CB148,-1),宝石属性!$B$25:$N$41,3,0)+VLOOKUP($CC$2,职业被动!$B$6:$M$29,COLUMNS(职业被动!$B$6:I$29),0)*$CB148,0)</f>
        <v>1569</v>
      </c>
      <c r="CI148" s="9">
        <f>ROUND(属性投放!J$4+装备属性!J$4*IF($CB148&lt;10,1,ROUNDDOWN($CB148,-1))+SUM(属性投放!K$37:K$45)*$CB148+VLOOKUP($CC$2,一级属性!$E$41:$P$64,COLUMNS(一级属性!$E$41:M$64),0)*($CB148+0.25*IF($CB148&lt;10,1,ROUNDDOWN($CB148,-1)))+VLOOKUP($CC$2,宝石属性!$B$43:$M$66,COLUMNS(宝石属性!$B$43:J$66),0)*10*VLOOKUP(ROUNDDOWN($CB148,-1),宝石属性!$B$25:$N$41,2,0)*VLOOKUP(ROUNDDOWN($CB148,-1),宝石属性!$B$25:$N$41,3,0)+VLOOKUP($CC$2,职业被动!$B$6:$M$29,COLUMNS(职业被动!$B$6:J$29),0)*$CB148,0)</f>
        <v>1002</v>
      </c>
      <c r="CJ148" s="9">
        <f>ROUND(属性投放!K$4+装备属性!K$4*IF($CB148&lt;10,1,ROUNDDOWN($CB148,-1))+SUM(属性投放!L$37:L$45)*$CB148+VLOOKUP($CC$2,一级属性!$E$41:$P$64,COLUMNS(一级属性!$E$41:N$64),0)*($CB148+0.25*IF($CB148&lt;10,1,ROUNDDOWN($CB148,-1)))+VLOOKUP($CC$2,宝石属性!$B$43:$M$66,COLUMNS(宝石属性!$B$43:K$66),0)*10*VLOOKUP(ROUNDDOWN($CB148,-1),宝石属性!$B$25:$N$41,2,0)*VLOOKUP(ROUNDDOWN($CB148,-1),宝石属性!$B$25:$N$41,3,0)+VLOOKUP($CC$2,职业被动!$B$6:$M$29,COLUMNS(职业被动!$B$6:K$29),0)*$CB148,0)</f>
        <v>513</v>
      </c>
      <c r="CK148" s="9">
        <f>ROUND(属性投放!L$4+装备属性!L$4*IF($CB148&lt;10,1,ROUNDDOWN($CB148,-1))+SUM(属性投放!M$37:M$45)*$CB148+VLOOKUP($CC$2,一级属性!$E$41:$P$64,COLUMNS(一级属性!$E$41:O$64),0)*($CB148+0.25*IF($CB148&lt;10,1,ROUNDDOWN($CB148,-1)))+VLOOKUP($CC$2,宝石属性!$B$43:$M$66,COLUMNS(宝石属性!$B$43:L$66),0)*10*VLOOKUP(ROUNDDOWN($CB148,-1),宝石属性!$B$25:$N$41,2,0)*VLOOKUP(ROUNDDOWN($CB148,-1),宝石属性!$B$25:$N$41,3,0)+VLOOKUP($CC$2,职业被动!$B$6:$M$29,COLUMNS(职业被动!$B$6:L$29),0)*$CB148,0)</f>
        <v>44</v>
      </c>
      <c r="CL148" s="9">
        <f>ROUND(属性投放!M$4+装备属性!M$4*IF($CB148&lt;10,1,ROUNDDOWN($CB148,-1))+SUM(属性投放!N$37:N$45)*$CB148+VLOOKUP($CC$2,一级属性!$E$41:$P$64,COLUMNS(一级属性!$E$41:P$64),0)*($CB148+0.25*IF($CB148&lt;10,1,ROUNDDOWN($CB148,-1)))+VLOOKUP($CC$2,宝石属性!$B$43:$M$66,COLUMNS(宝石属性!$B$43:M$66),0)*10*VLOOKUP(ROUNDDOWN($CB148,-1),宝石属性!$B$25:$N$41,2,0)*VLOOKUP(ROUNDDOWN($CB148,-1),宝石属性!$B$25:$N$41,3,0)+VLOOKUP($CC$2,职业被动!$B$6:$M$29,COLUMNS(职业被动!$B$6:M$29),0)*$CB148,0)</f>
        <v>1494</v>
      </c>
      <c r="CM148" s="48">
        <f>属性价值和能力评分!$F$9+ROUND(属性价值和能力评分!$F$38*10,0)*CB148+ROUND((SUM(装备属性!$W$9:$W$14)+属性价值和能力评分!$F$38*1.25+1.4+2.8)*IF(CB148&lt;10,1,ROUNDDOWN(CB148,-1)),0)+15*VLOOKUP(ROUNDDOWN(CB148,-1),宝石属性!$B$26:$D$41,2,0)*6*VLOOKUP(ROUNDDOWN(CB148,-1),宝石属性!$B$26:$D$41,3,0)+(属性价值和能力评分!$F$49*9+属性价值和能力评分!$F$50*2+属性价值和能力评分!$F$53*8/5)*CB148</f>
        <v>26261</v>
      </c>
      <c r="CO148" s="1">
        <v>145</v>
      </c>
      <c r="CP148" s="9">
        <f>ROUND(属性投放!D$4+装备属性!D$4*IF($CO148&lt;10,1,ROUNDDOWN($CO148,-1))+SUM(属性投放!E$37:E$45)*$CO148+VLOOKUP($CP$2,一级属性!$E$41:$P$64,COLUMNS(一级属性!$E$41:G$64),0)*($CO148+0.25*IF($CO148&lt;10,1,ROUNDDOWN($CO148,-1)))+VLOOKUP($CP$2,宝石属性!$B$43:$M$66,COLUMNS(宝石属性!$B$43:D$66),0)*10*VLOOKUP(ROUNDDOWN($CO148,-1),宝石属性!$B$25:$N$41,2,0)*VLOOKUP(ROUNDDOWN($CO148,-1),宝石属性!$B$25:$N$41,3,0)+VLOOKUP($CP$2,职业被动!$B$6:$M$29,COLUMNS(职业被动!$B$6:D$29),0)*$CO148,0)</f>
        <v>6631</v>
      </c>
      <c r="CQ148" s="9">
        <f>ROUND(属性投放!E$4+装备属性!E$4*IF($CO148&lt;10,1,ROUNDDOWN($CO148,-1))+SUM(属性投放!F$37:F$45)*$CO148+VLOOKUP($CP$2,一级属性!$E$41:$P$64,COLUMNS(一级属性!$E$41:H$64),0)*($CO148+0.25*IF($CO148&lt;10,1,ROUNDDOWN($CO148,-1)))+VLOOKUP($CP$2,宝石属性!$B$43:$M$66,COLUMNS(宝石属性!$B$43:E$66),0)*10*VLOOKUP(ROUNDDOWN($CO148,-1),宝石属性!$B$25:$N$41,2,0)*VLOOKUP(ROUNDDOWN($CO148,-1),宝石属性!$B$25:$N$41,3,0)+VLOOKUP($CP$2,职业被动!$B$6:$M$29,COLUMNS(职业被动!$B$6:E$29),0)*$CO148,0)</f>
        <v>8023</v>
      </c>
      <c r="CR148" s="9">
        <f>ROUND(属性投放!F$4+装备属性!F$4*IF($CO148&lt;10,1,ROUNDDOWN($CO148,-1))+SUM(属性投放!G$37:G$45)*$CO148+VLOOKUP($CP$2,一级属性!$E$41:$P$64,COLUMNS(一级属性!$E$41:I$64),0)*($CO148+0.25*IF($CO148&lt;10,1,ROUNDDOWN($CO148,-1)))+VLOOKUP($CP$2,宝石属性!$B$43:$M$66,COLUMNS(宝石属性!$B$43:F$66),0)*10*VLOOKUP(ROUNDDOWN($CO148,-1),宝石属性!$B$25:$N$41,2,0)*VLOOKUP(ROUNDDOWN($CO148,-1),宝石属性!$B$25:$N$41,3,0)+VLOOKUP($CP$2,职业被动!$B$6:$M$29,COLUMNS(职业被动!$B$6:F$29),0)*$CO148,0)</f>
        <v>1538</v>
      </c>
      <c r="CS148" s="9">
        <f>ROUND(属性投放!G$4+装备属性!G$4*IF($CO148&lt;10,1,ROUNDDOWN($CO148,-1))+SUM(属性投放!H$37:H$45)*$CO148+VLOOKUP($CP$2,一级属性!$E$41:$P$64,COLUMNS(一级属性!$E$41:J$64),0)*($CO148+0.25*IF($CO148&lt;10,1,ROUNDDOWN($CO148,-1)))+VLOOKUP($CP$2,宝石属性!$B$43:$M$66,COLUMNS(宝石属性!$B$43:G$66),0)*10*VLOOKUP(ROUNDDOWN($CO148,-1),宝石属性!$B$25:$N$41,2,0)*VLOOKUP(ROUNDDOWN($CO148,-1),宝石属性!$B$25:$N$41,3,0)+VLOOKUP($CP$2,职业被动!$B$6:$M$29,COLUMNS(职业被动!$B$6:G$29),0)*$CO148,0)</f>
        <v>1328</v>
      </c>
      <c r="CT148" s="9">
        <f>ROUND(属性投放!H$4+装备属性!H$4*IF($CO148&lt;10,1,ROUNDDOWN($CO148,-1))+SUM(属性投放!I$37:I$45)*$CO148+VLOOKUP($CP$2,一级属性!$E$41:$P$64,COLUMNS(一级属性!$E$41:K$64),0)*($CO148+0.25*IF($CO148&lt;10,1,ROUNDDOWN($CO148,-1)))+VLOOKUP($CP$2,宝石属性!$B$43:$M$66,COLUMNS(宝石属性!$B$43:H$66),0)*10*VLOOKUP(ROUNDDOWN($CO148,-1),宝石属性!$B$25:$N$41,2,0)*VLOOKUP(ROUNDDOWN($CO148,-1),宝石属性!$B$25:$N$41,3,0)+VLOOKUP($CP$2,职业被动!$B$6:$M$29,COLUMNS(职业被动!$B$6:H$29),0)*$CO148,0)</f>
        <v>2374</v>
      </c>
      <c r="CU148" s="9">
        <f>ROUND(属性投放!I$4+装备属性!I$4*IF($CO148&lt;10,1,ROUNDDOWN($CO148,-1))+SUM(属性投放!J$37:J$45)*$CO148+VLOOKUP($CP$2,一级属性!$E$41:$P$64,COLUMNS(一级属性!$E$41:L$64),0)*($CO148+0.25*IF($CO148&lt;10,1,ROUNDDOWN($CO148,-1)))+VLOOKUP($CP$2,宝石属性!$B$43:$M$66,COLUMNS(宝石属性!$B$43:I$66),0)*10*VLOOKUP(ROUNDDOWN($CO148,-1),宝石属性!$B$25:$N$41,2,0)*VLOOKUP(ROUNDDOWN($CO148,-1),宝石属性!$B$25:$N$41,3,0)+VLOOKUP($CP$2,职业被动!$B$6:$M$29,COLUMNS(职业被动!$B$6:I$29),0)*$CO148,0)</f>
        <v>2074</v>
      </c>
      <c r="CV148" s="9">
        <f>ROUND(属性投放!J$4+装备属性!J$4*IF($CO148&lt;10,1,ROUNDDOWN($CO148,-1))+SUM(属性投放!K$37:K$45)*$CO148+VLOOKUP($CP$2,一级属性!$E$41:$P$64,COLUMNS(一级属性!$E$41:M$64),0)*($CO148+0.25*IF($CO148&lt;10,1,ROUNDDOWN($CO148,-1)))+VLOOKUP($CP$2,宝石属性!$B$43:$M$66,COLUMNS(宝石属性!$B$43:J$66),0)*10*VLOOKUP(ROUNDDOWN($CO148,-1),宝石属性!$B$25:$N$41,2,0)*VLOOKUP(ROUNDDOWN($CO148,-1),宝石属性!$B$25:$N$41,3,0)+VLOOKUP($CP$2,职业被动!$B$6:$M$29,COLUMNS(职业被动!$B$6:J$29),0)*$CO148,0)</f>
        <v>822</v>
      </c>
      <c r="CW148" s="9">
        <f>ROUND(属性投放!K$4+装备属性!K$4*IF($CO148&lt;10,1,ROUNDDOWN($CO148,-1))+SUM(属性投放!L$37:L$45)*$CO148+VLOOKUP($CP$2,一级属性!$E$41:$P$64,COLUMNS(一级属性!$E$41:N$64),0)*($CO148+0.25*IF($CO148&lt;10,1,ROUNDDOWN($CO148,-1)))+VLOOKUP($CP$2,宝石属性!$B$43:$M$66,COLUMNS(宝石属性!$B$43:K$66),0)*10*VLOOKUP(ROUNDDOWN($CO148,-1),宝石属性!$B$25:$N$41,2,0)*VLOOKUP(ROUNDDOWN($CO148,-1),宝石属性!$B$25:$N$41,3,0)+VLOOKUP($CP$2,职业被动!$B$6:$M$29,COLUMNS(职业被动!$B$6:K$29),0)*$CO148,0)</f>
        <v>513</v>
      </c>
      <c r="CX148" s="9">
        <f>ROUND(属性投放!L$4+装备属性!L$4*IF($CO148&lt;10,1,ROUNDDOWN($CO148,-1))+SUM(属性投放!M$37:M$45)*$CO148+VLOOKUP($CP$2,一级属性!$E$41:$P$64,COLUMNS(一级属性!$E$41:O$64),0)*($CO148+0.25*IF($CO148&lt;10,1,ROUNDDOWN($CO148,-1)))+VLOOKUP($CP$2,宝石属性!$B$43:$M$66,COLUMNS(宝石属性!$B$43:L$66),0)*10*VLOOKUP(ROUNDDOWN($CO148,-1),宝石属性!$B$25:$N$41,2,0)*VLOOKUP(ROUNDDOWN($CO148,-1),宝石属性!$B$25:$N$41,3,0)+VLOOKUP($CP$2,职业被动!$B$6:$M$29,COLUMNS(职业被动!$B$6:L$29),0)*$CO148,0)</f>
        <v>44</v>
      </c>
      <c r="CY148" s="9">
        <f>ROUND(属性投放!M$4+装备属性!M$4*IF($CO148&lt;10,1,ROUNDDOWN($CO148,-1))+SUM(属性投放!N$37:N$45)*$CO148+VLOOKUP($CP$2,一级属性!$E$41:$P$64,COLUMNS(一级属性!$E$41:P$64),0)*($CO148+0.25*IF($CO148&lt;10,1,ROUNDDOWN($CO148,-1)))+VLOOKUP($CP$2,宝石属性!$B$43:$M$66,COLUMNS(宝石属性!$B$43:M$66),0)*10*VLOOKUP(ROUNDDOWN($CO148,-1),宝石属性!$B$25:$N$41,2,0)*VLOOKUP(ROUNDDOWN($CO148,-1),宝石属性!$B$25:$N$41,3,0)+VLOOKUP($CP$2,职业被动!$B$6:$M$29,COLUMNS(职业被动!$B$6:M$29),0)*$CO148,0)</f>
        <v>1494</v>
      </c>
      <c r="CZ148" s="48">
        <f>属性价值和能力评分!$F$9+ROUND(属性价值和能力评分!$F$38*10,0)*CO148+ROUND((SUM(装备属性!$W$9:$W$14)+属性价值和能力评分!$F$38*1.25+1.4+2.8)*IF(CO148&lt;10,1,ROUNDDOWN(CO148,-1)),0)+15*VLOOKUP(ROUNDDOWN(CO148,-1),宝石属性!$B$26:$D$41,2,0)*6*VLOOKUP(ROUNDDOWN(CO148,-1),宝石属性!$B$26:$D$41,3,0)+(属性价值和能力评分!$F$49*9+属性价值和能力评分!$F$50*2+属性价值和能力评分!$F$53*8/5)*CO148</f>
        <v>26261</v>
      </c>
      <c r="DB148" s="1">
        <v>145</v>
      </c>
      <c r="DC148" s="9">
        <f>ROUND(属性投放!D$4+装备属性!D$4*IF($DB148&lt;10,1,ROUNDDOWN($DB148,-1))+SUM(属性投放!E$37:E$45)*$DB148+VLOOKUP($DC$2,一级属性!$E$41:$P$64,COLUMNS(一级属性!$E$41:G$64),0)*($DB148+0.25*IF($DB148&lt;10,1,ROUNDDOWN($DB148,-1)))+VLOOKUP($DC$2,宝石属性!$B$43:$M$66,COLUMNS(宝石属性!$B$43:D$66),0)*10*VLOOKUP(ROUNDDOWN($DB148,-1),宝石属性!$B$25:$N$41,2,0)*VLOOKUP(ROUNDDOWN($DB148,-1),宝石属性!$B$25:$N$41,3,0)+VLOOKUP($DC$2,职业被动!$B$6:$M$29,COLUMNS(职业被动!$B$6:D$29),0)*$DB148,0)</f>
        <v>7646</v>
      </c>
      <c r="DD148" s="9">
        <f>ROUND(属性投放!E$4+装备属性!E$4*IF($DB148&lt;10,1,ROUNDDOWN($DB148,-1))+SUM(属性投放!F$37:F$45)*$DB148+VLOOKUP($DC$2,一级属性!$E$41:$P$64,COLUMNS(一级属性!$E$41:H$64),0)*($DB148+0.25*IF($DB148&lt;10,1,ROUNDDOWN($DB148,-1)))+VLOOKUP($DC$2,宝石属性!$B$43:$M$66,COLUMNS(宝石属性!$B$43:E$66),0)*10*VLOOKUP(ROUNDDOWN($DB148,-1),宝石属性!$B$25:$N$41,2,0)*VLOOKUP(ROUNDDOWN($DB148,-1),宝石属性!$B$25:$N$41,3,0)+VLOOKUP($DC$2,职业被动!$B$6:$M$29,COLUMNS(职业被动!$B$6:E$29),0)*$DB148,0)</f>
        <v>3523</v>
      </c>
      <c r="DE148" s="9">
        <f>ROUND(属性投放!F$4+装备属性!F$4*IF($DB148&lt;10,1,ROUNDDOWN($DB148,-1))+SUM(属性投放!G$37:G$45)*$DB148+VLOOKUP($DC$2,一级属性!$E$41:$P$64,COLUMNS(一级属性!$E$41:I$64),0)*($DB148+0.25*IF($DB148&lt;10,1,ROUNDDOWN($DB148,-1)))+VLOOKUP($DC$2,宝石属性!$B$43:$M$66,COLUMNS(宝石属性!$B$43:F$66),0)*10*VLOOKUP(ROUNDDOWN($DB148,-1),宝石属性!$B$25:$N$41,2,0)*VLOOKUP(ROUNDDOWN($DB148,-1),宝石属性!$B$25:$N$41,3,0)+VLOOKUP($DC$2,职业被动!$B$6:$M$29,COLUMNS(职业被动!$B$6:F$29),0)*$DB148,0)</f>
        <v>1538</v>
      </c>
      <c r="DF148" s="9">
        <f>ROUND(属性投放!G$4+装备属性!G$4*IF($DB148&lt;10,1,ROUNDDOWN($DB148,-1))+SUM(属性投放!H$37:H$45)*$DB148+VLOOKUP($DC$2,一级属性!$E$41:$P$64,COLUMNS(一级属性!$E$41:J$64),0)*($DB148+0.25*IF($DB148&lt;10,1,ROUNDDOWN($DB148,-1)))+VLOOKUP($DC$2,宝石属性!$B$43:$M$66,COLUMNS(宝石属性!$B$43:G$66),0)*10*VLOOKUP(ROUNDDOWN($DB148,-1),宝石属性!$B$25:$N$41,2,0)*VLOOKUP(ROUNDDOWN($DB148,-1),宝石属性!$B$25:$N$41,3,0)+VLOOKUP($DC$2,职业被动!$B$6:$M$29,COLUMNS(职业被动!$B$6:G$29),0)*$DB148,0)</f>
        <v>3838</v>
      </c>
      <c r="DG148" s="9">
        <f>ROUND(属性投放!H$4+装备属性!H$4*IF($DB148&lt;10,1,ROUNDDOWN($DB148,-1))+SUM(属性投放!I$37:I$45)*$DB148+VLOOKUP($DC$2,一级属性!$E$41:$P$64,COLUMNS(一级属性!$E$41:K$64),0)*($DB148+0.25*IF($DB148&lt;10,1,ROUNDDOWN($DB148,-1)))+VLOOKUP($DC$2,宝石属性!$B$43:$M$66,COLUMNS(宝石属性!$B$43:H$66),0)*10*VLOOKUP(ROUNDDOWN($DB148,-1),宝石属性!$B$25:$N$41,2,0)*VLOOKUP(ROUNDDOWN($DB148,-1),宝石属性!$B$25:$N$41,3,0)+VLOOKUP($DC$2,职业被动!$B$6:$M$29,COLUMNS(职业被动!$B$6:H$29),0)*$DB148,0)</f>
        <v>944</v>
      </c>
      <c r="DH148" s="9">
        <f>ROUND(属性投放!I$4+装备属性!I$4*IF($DB148&lt;10,1,ROUNDDOWN($DB148,-1))+SUM(属性投放!J$37:J$45)*$DB148+VLOOKUP($DC$2,一级属性!$E$41:$P$64,COLUMNS(一级属性!$E$41:L$64),0)*($DB148+0.25*IF($DB148&lt;10,1,ROUNDDOWN($DB148,-1)))+VLOOKUP($DC$2,宝石属性!$B$43:$M$66,COLUMNS(宝石属性!$B$43:I$66),0)*10*VLOOKUP(ROUNDDOWN($DB148,-1),宝石属性!$B$25:$N$41,2,0)*VLOOKUP(ROUNDDOWN($DB148,-1),宝石属性!$B$25:$N$41,3,0)+VLOOKUP($DC$2,职业被动!$B$6:$M$29,COLUMNS(职业被动!$B$6:I$29),0)*$DB148,0)</f>
        <v>1389</v>
      </c>
      <c r="DI148" s="9">
        <f>ROUND(属性投放!J$4+装备属性!J$4*IF($DB148&lt;10,1,ROUNDDOWN($DB148,-1))+SUM(属性投放!K$37:K$45)*$DB148+VLOOKUP($DC$2,一级属性!$E$41:$P$64,COLUMNS(一级属性!$E$41:M$64),0)*($DB148+0.25*IF($DB148&lt;10,1,ROUNDDOWN($DB148,-1)))+VLOOKUP($DC$2,宝石属性!$B$43:$M$66,COLUMNS(宝石属性!$B$43:J$66),0)*10*VLOOKUP(ROUNDDOWN($DB148,-1),宝石属性!$B$25:$N$41,2,0)*VLOOKUP(ROUNDDOWN($DB148,-1),宝石属性!$B$25:$N$41,3,0)+VLOOKUP($DC$2,职业被动!$B$6:$M$29,COLUMNS(职业被动!$B$6:J$29),0)*$DB148,0)</f>
        <v>1002</v>
      </c>
      <c r="DJ148" s="9">
        <f>ROUND(属性投放!K$4+装备属性!K$4*IF($DB148&lt;10,1,ROUNDDOWN($DB148,-1))+SUM(属性投放!L$37:L$45)*$DB148+VLOOKUP($DC$2,一级属性!$E$41:$P$64,COLUMNS(一级属性!$E$41:N$64),0)*($DB148+0.25*IF($DB148&lt;10,1,ROUNDDOWN($DB148,-1)))+VLOOKUP($DC$2,宝石属性!$B$43:$M$66,COLUMNS(宝石属性!$B$43:K$66),0)*10*VLOOKUP(ROUNDDOWN($DB148,-1),宝石属性!$B$25:$N$41,2,0)*VLOOKUP(ROUNDDOWN($DB148,-1),宝石属性!$B$25:$N$41,3,0)+VLOOKUP($DC$2,职业被动!$B$6:$M$29,COLUMNS(职业被动!$B$6:K$29),0)*$DB148,0)</f>
        <v>673</v>
      </c>
      <c r="DK148" s="9">
        <f>ROUND(属性投放!L$4+装备属性!L$4*IF($DB148&lt;10,1,ROUNDDOWN($DB148,-1))+SUM(属性投放!M$37:M$45)*$DB148+VLOOKUP($DC$2,一级属性!$E$41:$P$64,COLUMNS(一级属性!$E$41:O$64),0)*($DB148+0.25*IF($DB148&lt;10,1,ROUNDDOWN($DB148,-1)))+VLOOKUP($DC$2,宝石属性!$B$43:$M$66,COLUMNS(宝石属性!$B$43:L$66),0)*10*VLOOKUP(ROUNDDOWN($DB148,-1),宝石属性!$B$25:$N$41,2,0)*VLOOKUP(ROUNDDOWN($DB148,-1),宝石属性!$B$25:$N$41,3,0)+VLOOKUP($DC$2,职业被动!$B$6:$M$29,COLUMNS(职业被动!$B$6:L$29),0)*$DB148,0)</f>
        <v>44</v>
      </c>
      <c r="DL148" s="9">
        <f>ROUND(属性投放!M$4+装备属性!M$4*IF($DB148&lt;10,1,ROUNDDOWN($DB148,-1))+SUM(属性投放!N$37:N$45)*$DB148+VLOOKUP($DC$2,一级属性!$E$41:$P$64,COLUMNS(一级属性!$E$41:P$64),0)*($DB148+0.25*IF($DB148&lt;10,1,ROUNDDOWN($DB148,-1)))+VLOOKUP($DC$2,宝石属性!$B$43:$M$66,COLUMNS(宝石属性!$B$43:M$66),0)*10*VLOOKUP(ROUNDDOWN($DB148,-1),宝石属性!$B$25:$N$41,2,0)*VLOOKUP(ROUNDDOWN($DB148,-1),宝石属性!$B$25:$N$41,3,0)+VLOOKUP($DC$2,职业被动!$B$6:$M$29,COLUMNS(职业被动!$B$6:M$29),0)*$DB148,0)</f>
        <v>1494</v>
      </c>
      <c r="DM148" s="48">
        <f>属性价值和能力评分!$F$9+ROUND(属性价值和能力评分!$F$38*10,0)*DB148+ROUND((SUM(装备属性!$W$9:$W$14)+属性价值和能力评分!$F$38*1.25+1.4+2.8)*IF(DB148&lt;10,1,ROUNDDOWN(DB148,-1)),0)+15*VLOOKUP(ROUNDDOWN(DB148,-1),宝石属性!$B$26:$D$41,2,0)*6*VLOOKUP(ROUNDDOWN(DB148,-1),宝石属性!$B$26:$D$41,3,0)+(属性价值和能力评分!$F$49*9+属性价值和能力评分!$F$50*2+属性价值和能力评分!$F$53*8/5)*DB148</f>
        <v>26261</v>
      </c>
      <c r="DO148" s="1">
        <v>145</v>
      </c>
      <c r="DP148" s="9">
        <f>ROUND(属性投放!D$4+装备属性!D$4*IF($DO148&lt;10,1,ROUNDDOWN($DO148,-1))+SUM(属性投放!E$37:E$45)*$DO148+VLOOKUP($DP$2,一级属性!$E$41:$P$64,COLUMNS(一级属性!$E$41:G$64),0)*($DO148+0.25*IF($DO148&lt;10,1,ROUNDDOWN($DO148,-1)))+VLOOKUP($DP$2,宝石属性!$B$43:$M$66,COLUMNS(宝石属性!$B$43:D$66),0)*10*VLOOKUP(ROUNDDOWN($DO148,-1),宝石属性!$B$25:$N$41,2,0)*VLOOKUP(ROUNDDOWN($DO148,-1),宝石属性!$B$25:$N$41,3,0)+VLOOKUP($DP$2,职业被动!$B$6:$M$29,COLUMNS(职业被动!$B$6:D$29),0)*$DO148,0)</f>
        <v>16661</v>
      </c>
      <c r="DQ148" s="9">
        <f>ROUND(属性投放!E$4+装备属性!E$4*IF($DO148&lt;10,1,ROUNDDOWN($DO148,-1))+SUM(属性投放!F$37:F$45)*$DO148+VLOOKUP($DP$2,一级属性!$E$41:$P$64,COLUMNS(一级属性!$E$41:H$64),0)*($DO148+0.25*IF($DO148&lt;10,1,ROUNDDOWN($DO148,-1)))+VLOOKUP($DP$2,宝石属性!$B$43:$M$66,COLUMNS(宝石属性!$B$43:E$66),0)*10*VLOOKUP(ROUNDDOWN($DO148,-1),宝石属性!$B$25:$N$41,2,0)*VLOOKUP(ROUNDDOWN($DO148,-1),宝石属性!$B$25:$N$41,3,0)+VLOOKUP($DP$2,职业被动!$B$6:$M$29,COLUMNS(职业被动!$B$6:E$29),0)*$DO148,0)</f>
        <v>3523</v>
      </c>
      <c r="DR148" s="9">
        <f>ROUND(属性投放!F$4+装备属性!F$4*IF($DO148&lt;10,1,ROUNDDOWN($DO148,-1))+SUM(属性投放!G$37:G$45)*$DO148+VLOOKUP($DP$2,一级属性!$E$41:$P$64,COLUMNS(一级属性!$E$41:I$64),0)*($DO148+0.25*IF($DO148&lt;10,1,ROUNDDOWN($DO148,-1)))+VLOOKUP($DP$2,宝石属性!$B$43:$M$66,COLUMNS(宝石属性!$B$43:F$66),0)*10*VLOOKUP(ROUNDDOWN($DO148,-1),宝石属性!$B$25:$N$41,2,0)*VLOOKUP(ROUNDDOWN($DO148,-1),宝石属性!$B$25:$N$41,3,0)+VLOOKUP($DP$2,职业被动!$B$6:$M$29,COLUMNS(职业被动!$B$6:F$29),0)*$DO148,0)</f>
        <v>1538</v>
      </c>
      <c r="DS148" s="9">
        <f>ROUND(属性投放!G$4+装备属性!G$4*IF($DO148&lt;10,1,ROUNDDOWN($DO148,-1))+SUM(属性投放!H$37:H$45)*$DO148+VLOOKUP($DP$2,一级属性!$E$41:$P$64,COLUMNS(一级属性!$E$41:J$64),0)*($DO148+0.25*IF($DO148&lt;10,1,ROUNDDOWN($DO148,-1)))+VLOOKUP($DP$2,宝石属性!$B$43:$M$66,COLUMNS(宝石属性!$B$43:G$66),0)*10*VLOOKUP(ROUNDDOWN($DO148,-1),宝石属性!$B$25:$N$41,2,0)*VLOOKUP(ROUNDDOWN($DO148,-1),宝石属性!$B$25:$N$41,3,0)+VLOOKUP($DP$2,职业被动!$B$6:$M$29,COLUMNS(职业被动!$B$6:G$29),0)*$DO148,0)</f>
        <v>1328</v>
      </c>
      <c r="DT148" s="9">
        <f>ROUND(属性投放!H$4+装备属性!H$4*IF($DO148&lt;10,1,ROUNDDOWN($DO148,-1))+SUM(属性投放!I$37:I$45)*$DO148+VLOOKUP($DP$2,一级属性!$E$41:$P$64,COLUMNS(一级属性!$E$41:K$64),0)*($DO148+0.25*IF($DO148&lt;10,1,ROUNDDOWN($DO148,-1)))+VLOOKUP($DP$2,宝石属性!$B$43:$M$66,COLUMNS(宝石属性!$B$43:H$66),0)*10*VLOOKUP(ROUNDDOWN($DO148,-1),宝石属性!$B$25:$N$41,2,0)*VLOOKUP(ROUNDDOWN($DO148,-1),宝石属性!$B$25:$N$41,3,0)+VLOOKUP($DP$2,职业被动!$B$6:$M$29,COLUMNS(职业被动!$B$6:H$29),0)*$DO148,0)</f>
        <v>1089</v>
      </c>
      <c r="DU148" s="9">
        <f>ROUND(属性投放!I$4+装备属性!I$4*IF($DO148&lt;10,1,ROUNDDOWN($DO148,-1))+SUM(属性投放!J$37:J$45)*$DO148+VLOOKUP($DP$2,一级属性!$E$41:$P$64,COLUMNS(一级属性!$E$41:L$64),0)*($DO148+0.25*IF($DO148&lt;10,1,ROUNDDOWN($DO148,-1)))+VLOOKUP($DP$2,宝石属性!$B$43:$M$66,COLUMNS(宝石属性!$B$43:I$66),0)*10*VLOOKUP(ROUNDDOWN($DO148,-1),宝石属性!$B$25:$N$41,2,0)*VLOOKUP(ROUNDDOWN($DO148,-1),宝石属性!$B$25:$N$41,3,0)+VLOOKUP($DP$2,职业被动!$B$6:$M$29,COLUMNS(职业被动!$B$6:I$29),0)*$DO148,0)</f>
        <v>1389</v>
      </c>
      <c r="DV148" s="9">
        <f>ROUND(属性投放!J$4+装备属性!J$4*IF($DO148&lt;10,1,ROUNDDOWN($DO148,-1))+SUM(属性投放!K$37:K$45)*$DO148+VLOOKUP($DP$2,一级属性!$E$41:$P$64,COLUMNS(一级属性!$E$41:M$64),0)*($DO148+0.25*IF($DO148&lt;10,1,ROUNDDOWN($DO148,-1)))+VLOOKUP($DP$2,宝石属性!$B$43:$M$66,COLUMNS(宝石属性!$B$43:J$66),0)*10*VLOOKUP(ROUNDDOWN($DO148,-1),宝石属性!$B$25:$N$41,2,0)*VLOOKUP(ROUNDDOWN($DO148,-1),宝石属性!$B$25:$N$41,3,0)+VLOOKUP($DP$2,职业被动!$B$6:$M$29,COLUMNS(职业被动!$B$6:J$29),0)*$DO148,0)</f>
        <v>1002</v>
      </c>
      <c r="DW148" s="9">
        <f>ROUND(属性投放!K$4+装备属性!K$4*IF($DO148&lt;10,1,ROUNDDOWN($DO148,-1))+SUM(属性投放!L$37:L$45)*$DO148+VLOOKUP($DP$2,一级属性!$E$41:$P$64,COLUMNS(一级属性!$E$41:N$64),0)*($DO148+0.25*IF($DO148&lt;10,1,ROUNDDOWN($DO148,-1)))+VLOOKUP($DP$2,宝石属性!$B$43:$M$66,COLUMNS(宝石属性!$B$43:K$66),0)*10*VLOOKUP(ROUNDDOWN($DO148,-1),宝石属性!$B$25:$N$41,2,0)*VLOOKUP(ROUNDDOWN($DO148,-1),宝石属性!$B$25:$N$41,3,0)+VLOOKUP($DP$2,职业被动!$B$6:$M$29,COLUMNS(职业被动!$B$6:K$29),0)*$DO148,0)</f>
        <v>673</v>
      </c>
      <c r="DX148" s="9">
        <f>ROUND(属性投放!L$4+装备属性!L$4*IF($DO148&lt;10,1,ROUNDDOWN($DO148,-1))+SUM(属性投放!M$37:M$45)*$DO148+VLOOKUP($DP$2,一级属性!$E$41:$P$64,COLUMNS(一级属性!$E$41:O$64),0)*($DO148+0.25*IF($DO148&lt;10,1,ROUNDDOWN($DO148,-1)))+VLOOKUP($DP$2,宝石属性!$B$43:$M$66,COLUMNS(宝石属性!$B$43:L$66),0)*10*VLOOKUP(ROUNDDOWN($DO148,-1),宝石属性!$B$25:$N$41,2,0)*VLOOKUP(ROUNDDOWN($DO148,-1),宝石属性!$B$25:$N$41,3,0)+VLOOKUP($DP$2,职业被动!$B$6:$M$29,COLUMNS(职业被动!$B$6:L$29),0)*$DO148,0)</f>
        <v>44</v>
      </c>
      <c r="DY148" s="9">
        <f>ROUND(属性投放!M$4+装备属性!M$4*IF($DO148&lt;10,1,ROUNDDOWN($DO148,-1))+SUM(属性投放!N$37:N$45)*$DO148+VLOOKUP($DP$2,一级属性!$E$41:$P$64,COLUMNS(一级属性!$E$41:P$64),0)*($DO148+0.25*IF($DO148&lt;10,1,ROUNDDOWN($DO148,-1)))+VLOOKUP($DP$2,宝石属性!$B$43:$M$66,COLUMNS(宝石属性!$B$43:M$66),0)*10*VLOOKUP(ROUNDDOWN($DO148,-1),宝石属性!$B$25:$N$41,2,0)*VLOOKUP(ROUNDDOWN($DO148,-1),宝石属性!$B$25:$N$41,3,0)+VLOOKUP($DP$2,职业被动!$B$6:$M$29,COLUMNS(职业被动!$B$6:M$29),0)*$DO148,0)</f>
        <v>1494</v>
      </c>
      <c r="DZ148" s="48">
        <f>属性价值和能力评分!$F$9+ROUND(属性价值和能力评分!$F$38*10,0)*DO148+ROUND((SUM(装备属性!$W$9:$W$14)+属性价值和能力评分!$F$38*1.25+1.4+2.8)*IF(DO148&lt;10,1,ROUNDDOWN(DO148,-1)),0)+15*VLOOKUP(ROUNDDOWN(DO148,-1),宝石属性!$B$26:$D$41,2,0)*6*VLOOKUP(ROUNDDOWN(DO148,-1),宝石属性!$B$26:$D$41,3,0)+(属性价值和能力评分!$F$49*9+属性价值和能力评分!$F$50*2+属性价值和能力评分!$F$53*8/5)*DO148</f>
        <v>26261</v>
      </c>
      <c r="EA148" s="17"/>
      <c r="EB148" s="1">
        <v>145</v>
      </c>
      <c r="EC148" s="1">
        <f>ROUND(CC148/MAX(CE148/10,((CE148*(1+属性投放!$E$8)-CF148+属性投放!$F$8*EB148)*(1+属性投放!$G$8)*(1+属性投放!$H$8))),1)</f>
        <v>2.8</v>
      </c>
      <c r="ED148" s="1">
        <f>ROUND(CP148/MAX(CE148/10,((CE148*(1+属性投放!$E$8)-CS148+属性投放!$F$8*EB148)*(1+属性投放!$G$8)*(1+属性投放!$H$8))),1)</f>
        <v>2.6</v>
      </c>
      <c r="EE148" s="1">
        <f>ROUND(DC148/MAX(CE148/10,((CE148*(1+属性投放!$E$8)-DF148+属性投放!$F$8*EB148)*(1+属性投放!$G$8)*(1+属性投放!$H$8))),1)</f>
        <v>24.5</v>
      </c>
      <c r="EF148" s="1">
        <f>ROUND(DP148/MAX(CE148/10,((CE148*(1+属性投放!$E$8)-DS148+属性投放!$F$8*EB148)*(1+属性投放!$G$8)*(1+属性投放!$H$8))),1)</f>
        <v>6.6</v>
      </c>
      <c r="EH148" s="1">
        <f>ROUND(CC148/MAX(属性投放!$F$9*EB148,((CT148*(1+属性投放!$E$9)-CH148+属性投放!$F$9*EB148)*(1+属性投放!$G$9)*(1+属性投放!$H$9))),1)</f>
        <v>2.6</v>
      </c>
      <c r="EI148" s="1">
        <f>ROUND(CP148/MAX(属性投放!$F$9*EB148,((CT148*(1+属性投放!$E$9)-CU148+属性投放!$F$9*EB148)*(1+属性投放!$G$9)*(1+属性投放!$H$9))),1)</f>
        <v>3.3</v>
      </c>
      <c r="EJ148" s="1">
        <f>ROUND(DC148/MAX(属性投放!$F$9*EB148,((CT148*(1+属性投放!$E$9)-DH148+属性投放!$F$9*EB148)*(1+属性投放!$G$9)*(1+属性投放!$H$9))),1)</f>
        <v>2.8</v>
      </c>
      <c r="EK148" s="1">
        <f>ROUND(DP148/MAX(属性投放!$F$9*EB148,((CT148*(1+属性投放!$E$9)-DU148+属性投放!$F$9*EB148)*(1+属性投放!$G$9)*(1+属性投放!$H$9))),1)</f>
        <v>6</v>
      </c>
      <c r="EM148" s="1">
        <f>ROUND(CC148/((BW148*(1+属性投放!$E$10)+属性投放!$F$10*EB148)*(1+属性投放!$G$10)*(1+属性投放!$H$10)),1)</f>
        <v>5.6</v>
      </c>
      <c r="EN148" s="1">
        <f>ROUND(CP148/((BW148*(1+属性投放!$E$10)+属性投放!$F$10*EB148)*(1+属性投放!$G$10)*(1+属性投放!$H$10)),1)</f>
        <v>5.6</v>
      </c>
      <c r="EO148" s="1">
        <f>ROUND(DC148/((BW148*(1+属性投放!$E$10)+属性投放!$F$10*EB148)*(1+属性投放!$G$10)*(1+属性投放!$H$10)),1)</f>
        <v>6.5</v>
      </c>
      <c r="EP148" s="1">
        <f>ROUND(DP148/((BW148*(1+属性投放!$E$10)+属性投放!$F$10*EB148)*(1+属性投放!$G$10)*(1+属性投放!$H$10)),1)</f>
        <v>14.2</v>
      </c>
    </row>
    <row r="149" spans="2:146">
      <c r="B149" s="1">
        <v>146</v>
      </c>
      <c r="C149" s="9">
        <f>ROUND(属性投放!D$4+装备属性!D$4*IF($B149&lt;10,1,ROUNDDOWN($B149,-1))+SUM(属性投放!E$37:E$45)*$B149+VLOOKUP($C$2,一级属性!$E$41:$P$64,COLUMNS(一级属性!$E$41:G$64),0)*($B149+0.25*IF($B149&lt;10,1,ROUNDDOWN($B149,-1)))+VLOOKUP($C$2,宝石属性!$B$43:$M$66,COLUMNS(宝石属性!$B$43:D$66),0)*10*VLOOKUP(ROUNDDOWN($B149,-1),宝石属性!$B$25:$N$41,2,0)*VLOOKUP(ROUNDDOWN($B149,-1),宝石属性!$B$25:$N$41,3,0)+VLOOKUP($C$2,职业被动!$B$6:$M$29,COLUMNS(职业被动!$B$6:D$29),0)*$B149,0)</f>
        <v>8102</v>
      </c>
      <c r="D149" s="9">
        <f>ROUND(属性投放!E$4+装备属性!E$4*IF($B149&lt;10,1,ROUNDDOWN($B149,-1))+SUM(属性投放!F$37:F$38)*$B149+VLOOKUP($C$2,一级属性!$E$67:$P$90,COLUMNS(一级属性!$E$67:H$90),0)*$B149+VLOOKUP($C$2,宝石属性!$B$43:$M$66,COLUMNS(宝石属性!$B$43:E$66),0)*10*VLOOKUP(ROUNDDOWN($B149,-1),宝石属性!$B$25:$N$41,2,0)*VLOOKUP(ROUNDDOWN($B149,-1),宝石属性!$B$25:$N$41,3,0)+VLOOKUP($C$2,职业被动!$B$6:$M$29,COLUMNS(职业被动!$B$6:E$29),0)*$B149,0)</f>
        <v>3538</v>
      </c>
      <c r="E149" s="9">
        <f>ROUND(属性投放!F$4+装备属性!F$4*IF($B149&lt;10,1,ROUNDDOWN($B149,-1))+SUM(属性投放!G$37:G$38)*$B149+VLOOKUP($C$2,一级属性!$E$67:$P$90,COLUMNS(一级属性!$E$67:I$90),0)*$B149+VLOOKUP($C$2,宝石属性!$B$43:$M$66,COLUMNS(宝石属性!$B$43:F$66),0)*10*VLOOKUP(ROUNDDOWN($B149,-1),宝石属性!$B$25:$N$41,2,0)*VLOOKUP(ROUNDDOWN($B149,-1),宝石属性!$B$25:$N$41,3,0)+VLOOKUP($C$2,职业被动!$B$6:$M$29,COLUMNS(职业被动!$B$6:F$29),0)*$B149,0)</f>
        <v>2795</v>
      </c>
      <c r="F149" s="9">
        <f>ROUND(属性投放!G$4+装备属性!G$4*IF($B149&lt;10,1,ROUNDDOWN($B149,-1))+SUM(属性投放!H$37:H$38)*$B149+VLOOKUP($C$2,一级属性!$E$67:$P$90,COLUMNS(一级属性!$E$67:J$90),0)*$B149+VLOOKUP($C$2,宝石属性!$B$43:$M$66,COLUMNS(宝石属性!$B$43:G$66),0)*10*VLOOKUP(ROUNDDOWN($B149,-1),宝石属性!$B$25:$N$41,2,0)*VLOOKUP(ROUNDDOWN($B149,-1),宝石属性!$B$25:$N$41,3,0)+VLOOKUP($C$2,职业被动!$B$6:$M$29,COLUMNS(职业被动!$B$6:G$29),0)*$B149,0)</f>
        <v>1477</v>
      </c>
      <c r="G149" s="9">
        <f>ROUND(属性投放!H$4+装备属性!H$4*IF($B149&lt;10,1,ROUNDDOWN($B149,-1))+SUM(属性投放!I$37:I$38)*$B149+VLOOKUP($C$2,一级属性!$E$67:$P$90,COLUMNS(一级属性!$E$67:K$90),0)*$B149+VLOOKUP($C$2,宝石属性!$B$43:$M$66,COLUMNS(宝石属性!$B$43:H$66),0)*10*VLOOKUP(ROUNDDOWN($B149,-1),宝石属性!$B$25:$N$41,2,0)*VLOOKUP(ROUNDDOWN($B149,-1),宝石属性!$B$25:$N$41,3,0)+VLOOKUP($C$2,职业被动!$B$6:$M$29,COLUMNS(职业被动!$B$6:H$29),0)*$B149,0)</f>
        <v>946</v>
      </c>
      <c r="H149" s="9">
        <f>ROUND(属性投放!I$4+装备属性!I$4*IF($B149&lt;10,1,ROUNDDOWN($B149,-1))+SUM(属性投放!J$37:J$38)*$B149+VLOOKUP($C$2,一级属性!$E$67:$P$90,COLUMNS(一级属性!$E$67:L$90),0)*$B149+VLOOKUP($C$2,宝石属性!$B$43:$M$66,COLUMNS(宝石属性!$B$43:I$66),0)*10*VLOOKUP(ROUNDDOWN($B149,-1),宝石属性!$B$25:$N$41,2,0)*VLOOKUP(ROUNDDOWN($B149,-1),宝石属性!$B$25:$N$41,3,0)+VLOOKUP($C$2,职业被动!$B$6:$M$29,COLUMNS(职业被动!$B$6:I$29),0)*$B149,0)</f>
        <v>1543</v>
      </c>
      <c r="I149" s="9">
        <f>ROUND(属性投放!J$4+装备属性!J$4*IF($B149&lt;10,1,ROUNDDOWN($B149,-1))+SUM(属性投放!K$37:K$38)*$B149+VLOOKUP($C$2,一级属性!$E$67:$P$90,COLUMNS(一级属性!$E$67:M$90),0)*$B149+VLOOKUP($C$2,宝石属性!$B$43:$M$66,COLUMNS(宝石属性!$B$43:J$66),0)*10*VLOOKUP(ROUNDDOWN($B149,-1),宝石属性!$B$25:$N$41,2,0)*VLOOKUP(ROUNDDOWN($B149,-1),宝石属性!$B$25:$N$41,3,0)+VLOOKUP($C$2,职业被动!$B$6:$M$29,COLUMNS(职业被动!$B$6:J$29),0)*$B149,0)</f>
        <v>1007</v>
      </c>
      <c r="J149" s="9">
        <f>ROUND(属性投放!K$4+装备属性!K$4*IF($B149&lt;10,1,ROUNDDOWN($B149,-1))+SUM(属性投放!L$37:L$38)*$B149+VLOOKUP($C$2,一级属性!$E$67:$P$90,COLUMNS(一级属性!$E$67:N$90),0)*$B149+VLOOKUP($C$2,宝石属性!$B$43:$M$66,COLUMNS(宝石属性!$B$43:K$66),0)*10*VLOOKUP(ROUNDDOWN($B149,-1),宝石属性!$B$25:$N$41,2,0)*VLOOKUP(ROUNDDOWN($B149,-1),宝石属性!$B$25:$N$41,3,0)+VLOOKUP($C$2,职业被动!$B$6:$M$29,COLUMNS(职业被动!$B$6:K$29),0)*$B149,0)</f>
        <v>513</v>
      </c>
      <c r="K149" s="9">
        <f>ROUND(属性投放!L$4+装备属性!L$4*IF($B149&lt;10,1,ROUNDDOWN($B149,-1))+SUM(属性投放!M$37:M$38)*$B149+VLOOKUP($C$2,一级属性!$E$67:$P$90,COLUMNS(一级属性!$E$67:O$90),0)*$B149+VLOOKUP($C$2,宝石属性!$B$43:$M$66,COLUMNS(宝石属性!$B$43:L$66),0)*10*VLOOKUP(ROUNDDOWN($B149,-1),宝石属性!$B$25:$N$41,2,0)*VLOOKUP(ROUNDDOWN($B149,-1),宝石属性!$B$25:$N$41,3,0)+VLOOKUP($C$2,职业被动!$B$6:$M$29,COLUMNS(职业被动!$B$6:L$29),0)*$B149,0)</f>
        <v>44</v>
      </c>
      <c r="L149" s="9">
        <f>ROUND(属性投放!M$4+装备属性!M$4*IF($B149&lt;10,1,ROUNDDOWN($B149,-1))+SUM(属性投放!N$37:N$38)*$B149+VLOOKUP($C$2,一级属性!$E$67:$P$90,COLUMNS(一级属性!$E$67:P$90),0)*$B149+VLOOKUP($C$2,宝石属性!$B$43:$M$66,COLUMNS(宝石属性!$B$43:M$66),0)*10*VLOOKUP(ROUNDDOWN($B149,-1),宝石属性!$B$25:$N$41,2,0)*VLOOKUP(ROUNDDOWN($B149,-1),宝石属性!$B$25:$N$41,3,0)+VLOOKUP($C$2,职业被动!$B$6:$M$29,COLUMNS(职业被动!$B$6:M$29),0)*$B149,0)</f>
        <v>1584</v>
      </c>
      <c r="M149" s="48">
        <f>属性价值和能力评分!$F$9+ROUND(属性价值和能力评分!$F$38*10,0)*B149+ROUND((SUM(装备属性!$W$9:$W$14)+属性价值和能力评分!$F$38*1.25+1.4+2.8)*IF(B149&lt;10,1,ROUNDDOWN(B149,-1)),0)+15*VLOOKUP(ROUNDDOWN(B149,-1),宝石属性!$B$26:$D$41,2,0)*6*VLOOKUP(ROUNDDOWN(B149,-1),宝石属性!$B$26:$D$41,3,0)+(属性价值和能力评分!$F$49*9+属性价值和能力评分!$F$50*2+属性价值和能力评分!$F$53*8/5)*B149</f>
        <v>26381</v>
      </c>
      <c r="O149" s="1">
        <v>146</v>
      </c>
      <c r="P149" s="9">
        <f>ROUND(属性投放!D$4+装备属性!D$4*IF($O149&lt;10,1,ROUNDDOWN($O149,-1))+SUM(属性投放!E$37:E$45)*$O149+VLOOKUP($P$2,一级属性!$E$41:$P$64,COLUMNS(一级属性!$E$41:G$64),0)*($O149+0.25*IF($O149&lt;10,1,ROUNDDOWN($O149,-1)))+VLOOKUP($P$2,宝石属性!$B$43:$M$66,COLUMNS(宝石属性!$B$43:D$66),0)*10*VLOOKUP(ROUNDDOWN($O149,-1),宝石属性!$B$25:$N$41,2,0)*VLOOKUP(ROUNDDOWN($O149,-1),宝石属性!$B$25:$N$41,3,0)+VLOOKUP($P$2,职业被动!$B$6:$M$29,COLUMNS(职业被动!$B$6:D$29),0)*$O149,0)</f>
        <v>10146</v>
      </c>
      <c r="Q149" s="9">
        <f>ROUND(属性投放!E$4+装备属性!E$4*IF($O149&lt;10,1,ROUNDDOWN($O149,-1))+SUM(属性投放!F$37:F$45)*$O149+VLOOKUP($P$2,一级属性!$E$41:$P$64,COLUMNS(一级属性!$E$41:H$64),0)*($O149+0.25*IF($O149&lt;10,1,ROUNDDOWN($O149,-1)))+VLOOKUP($P$2,宝石属性!$B$43:$M$66,COLUMNS(宝石属性!$B$43:E$66),0)*10*VLOOKUP(ROUNDDOWN($O149,-1),宝石属性!$B$25:$N$41,2,0)*VLOOKUP(ROUNDDOWN($O149,-1),宝石属性!$B$25:$N$41,3,0)+VLOOKUP($P$2,职业被动!$B$6:$M$29,COLUMNS(职业被动!$B$6:E$29),0)*$O149,0)</f>
        <v>6253</v>
      </c>
      <c r="R149" s="9">
        <f>ROUND(属性投放!F$4+装备属性!F$4*IF($O149&lt;10,1,ROUNDDOWN($O149,-1))+SUM(属性投放!G$37:G$45)*$O149+VLOOKUP($P$2,一级属性!$E$41:$P$64,COLUMNS(一级属性!$E$41:I$64),0)*($O149+0.25*IF($O149&lt;10,1,ROUNDDOWN($O149,-1)))+VLOOKUP($P$2,宝石属性!$B$43:$M$66,COLUMNS(宝石属性!$B$43:F$66),0)*10*VLOOKUP(ROUNDDOWN($O149,-1),宝石属性!$B$25:$N$41,2,0)*VLOOKUP(ROUNDDOWN($O149,-1),宝石属性!$B$25:$N$41,3,0)+VLOOKUP($P$2,职业被动!$B$6:$M$29,COLUMNS(职业被动!$B$6:F$29),0)*$O149,0)</f>
        <v>1540</v>
      </c>
      <c r="S149" s="9">
        <f>ROUND(属性投放!G$4+装备属性!G$4*IF($O149&lt;10,1,ROUNDDOWN($O149,-1))+SUM(属性投放!H$37:H$45)*$O149+VLOOKUP($P$2,一级属性!$E$41:$P$64,COLUMNS(一级属性!$E$41:J$64),0)*($O149+0.25*IF($O149&lt;10,1,ROUNDDOWN($O149,-1)))+VLOOKUP($P$2,宝石属性!$B$43:$M$66,COLUMNS(宝石属性!$B$43:G$66),0)*10*VLOOKUP(ROUNDDOWN($O149,-1),宝石属性!$B$25:$N$41,2,0)*VLOOKUP(ROUNDDOWN($O149,-1),宝石属性!$B$25:$N$41,3,0)+VLOOKUP($P$2,职业被动!$B$6:$M$29,COLUMNS(职业被动!$B$6:G$29),0)*$O149,0)</f>
        <v>1331</v>
      </c>
      <c r="T149" s="9">
        <f>ROUND(属性投放!H$4+装备属性!H$4*IF($O149&lt;10,1,ROUNDDOWN($O149,-1))+SUM(属性投放!I$37:I$45)*$O149+VLOOKUP($P$2,一级属性!$E$41:$P$64,COLUMNS(一级属性!$E$41:K$64),0)*($O149+0.25*IF($O149&lt;10,1,ROUNDDOWN($O149,-1)))+VLOOKUP($P$2,宝石属性!$B$43:$M$66,COLUMNS(宝石属性!$B$43:H$66),0)*10*VLOOKUP(ROUNDDOWN($O149,-1),宝石属性!$B$25:$N$41,2,0)*VLOOKUP(ROUNDDOWN($O149,-1),宝石属性!$B$25:$N$41,3,0)+VLOOKUP($P$2,职业被动!$B$6:$M$29,COLUMNS(职业被动!$B$6:H$29),0)*$O149,0)</f>
        <v>1635</v>
      </c>
      <c r="U149" s="9">
        <f>ROUND(属性投放!I$4+装备属性!I$4*IF($O149&lt;10,1,ROUNDDOWN($O149,-1))+SUM(属性投放!J$37:J$45)*$O149+VLOOKUP($P$2,一级属性!$E$41:$P$64,COLUMNS(一级属性!$E$41:L$64),0)*($O149+0.25*IF($O149&lt;10,1,ROUNDDOWN($O149,-1)))+VLOOKUP($P$2,宝石属性!$B$43:$M$66,COLUMNS(宝石属性!$B$43:I$66),0)*10*VLOOKUP(ROUNDDOWN($O149,-1),宝石属性!$B$25:$N$41,2,0)*VLOOKUP(ROUNDDOWN($O149,-1),宝石属性!$B$25:$N$41,3,0)+VLOOKUP($P$2,职业被动!$B$6:$M$29,COLUMNS(职业被动!$B$6:I$29),0)*$O149,0)</f>
        <v>1648</v>
      </c>
      <c r="V149" s="9">
        <f>ROUND(属性投放!J$4+装备属性!J$4*IF($O149&lt;10,1,ROUNDDOWN($O149,-1))+SUM(属性投放!K$37:K$45)*$O149+VLOOKUP($P$2,一级属性!$E$41:$P$64,COLUMNS(一级属性!$E$41:M$64),0)*($O149+0.25*IF($O149&lt;10,1,ROUNDDOWN($O149,-1)))+VLOOKUP($P$2,宝石属性!$B$43:$M$66,COLUMNS(宝石属性!$B$43:J$66),0)*10*VLOOKUP(ROUNDDOWN($O149,-1),宝石属性!$B$25:$N$41,2,0)*VLOOKUP(ROUNDDOWN($O149,-1),宝石属性!$B$25:$N$41,3,0)+VLOOKUP($P$2,职业被动!$B$6:$M$29,COLUMNS(职业被动!$B$6:J$29),0)*$O149,0)</f>
        <v>1132</v>
      </c>
      <c r="W149" s="9">
        <f>ROUND(属性投放!K$4+装备属性!K$4*IF($O149&lt;10,1,ROUNDDOWN($O149,-1))+SUM(属性投放!L$37:L$45)*$O149+VLOOKUP($P$2,一级属性!$E$41:$P$64,COLUMNS(一级属性!$E$41:N$64),0)*($O149+0.25*IF($O149&lt;10,1,ROUNDDOWN($O149,-1)))+VLOOKUP($P$2,宝石属性!$B$43:$M$66,COLUMNS(宝石属性!$B$43:K$66),0)*10*VLOOKUP(ROUNDDOWN($O149,-1),宝石属性!$B$25:$N$41,2,0)*VLOOKUP(ROUNDDOWN($O149,-1),宝石属性!$B$25:$N$41,3,0)+VLOOKUP($P$2,职业被动!$B$6:$M$29,COLUMNS(职业被动!$B$6:K$29),0)*$O149,0)</f>
        <v>673</v>
      </c>
      <c r="X149" s="9">
        <f>ROUND(属性投放!L$4+装备属性!L$4*IF($O149&lt;10,1,ROUNDDOWN($O149,-1))+SUM(属性投放!M$37:M$45)*$O149+VLOOKUP($P$2,一级属性!$E$41:$P$64,COLUMNS(一级属性!$E$41:O$64),0)*($O149+0.25*IF($O149&lt;10,1,ROUNDDOWN($O149,-1)))+VLOOKUP($P$2,宝石属性!$B$43:$M$66,COLUMNS(宝石属性!$B$43:L$66),0)*10*VLOOKUP(ROUNDDOWN($O149,-1),宝石属性!$B$25:$N$41,2,0)*VLOOKUP(ROUNDDOWN($O149,-1),宝石属性!$B$25:$N$41,3,0)+VLOOKUP($P$2,职业被动!$B$6:$M$29,COLUMNS(职业被动!$B$6:L$29),0)*$O149,0)</f>
        <v>44</v>
      </c>
      <c r="Y149" s="9">
        <f>ROUND(属性投放!M$4+装备属性!M$4*IF($O149&lt;10,1,ROUNDDOWN($O149,-1))+SUM(属性投放!N$37:N$45)*$O149+VLOOKUP($P$2,一级属性!$E$41:$P$64,COLUMNS(一级属性!$E$41:P$64),0)*($O149+0.25*IF($O149&lt;10,1,ROUNDDOWN($O149,-1)))+VLOOKUP($P$2,宝石属性!$B$43:$M$66,COLUMNS(宝石属性!$B$43:M$66),0)*10*VLOOKUP(ROUNDDOWN($O149,-1),宝石属性!$B$25:$N$41,2,0)*VLOOKUP(ROUNDDOWN($O149,-1),宝石属性!$B$25:$N$41,3,0)+VLOOKUP($P$2,职业被动!$B$6:$M$29,COLUMNS(职业被动!$B$6:M$29),0)*$O149,0)</f>
        <v>1584</v>
      </c>
      <c r="Z149" s="48">
        <f>属性价值和能力评分!$F$9+ROUND(属性价值和能力评分!$F$38*10,0)*O149+ROUND((SUM(装备属性!$W$9:$W$14)+属性价值和能力评分!$F$38*1.25+1.4+2.8)*IF(O149&lt;10,1,ROUNDDOWN(O149,-1)),0)+15*VLOOKUP(ROUNDDOWN(O149,-1),宝石属性!$B$26:$D$41,2,0)*6*VLOOKUP(ROUNDDOWN(O149,-1),宝石属性!$B$26:$D$41,3,0)+(属性价值和能力评分!$F$49*9+属性价值和能力评分!$F$50*2+属性价值和能力评分!$F$53*8/5)*O149</f>
        <v>26381</v>
      </c>
      <c r="AB149" s="1">
        <v>146</v>
      </c>
      <c r="AC149" s="9">
        <f>ROUND(属性投放!D$4+装备属性!D$4*IF($AB149&lt;10,1,ROUNDDOWN($AB149,-1))+SUM(属性投放!E$37:E$45)*$AB149+VLOOKUP($AC$2,一级属性!$E$41:$P$64,COLUMNS(一级属性!$E$41:G$64),0)*($AB149+0.25*IF($AB149&lt;10,1,ROUNDDOWN($AB149,-1)))+VLOOKUP($AC$2,宝石属性!$B$43:$M$66,COLUMNS(宝石属性!$B$43:D$66),0)*10*VLOOKUP(ROUNDDOWN($AB149,-1),宝石属性!$B$25:$N$41,2,0)*VLOOKUP(ROUNDDOWN($AB149,-1),宝石属性!$B$25:$N$41,3,0)+VLOOKUP($AC$2,职业被动!$B$6:$M$29,COLUMNS(职业被动!$B$6:D$29),0)*$AB149,0)</f>
        <v>9124</v>
      </c>
      <c r="AD149" s="9">
        <f>ROUND(属性投放!E$4+装备属性!E$4*IF($AB149&lt;10,1,ROUNDDOWN($AB149,-1))+SUM(属性投放!F$37:F$45)*$AB149+VLOOKUP($AC$2,一级属性!$E$41:$P$64,COLUMNS(一级属性!$E$41:H$64),0)*($AB149+0.25*IF($AB149&lt;10,1,ROUNDDOWN($AB149,-1)))+VLOOKUP($AC$2,宝石属性!$B$43:$M$66,COLUMNS(宝石属性!$B$43:E$66),0)*10*VLOOKUP(ROUNDDOWN($AB149,-1),宝石属性!$B$25:$N$41,2,0)*VLOOKUP(ROUNDDOWN($AB149,-1),宝石属性!$B$25:$N$41,3,0)+VLOOKUP($AC$2,职业被动!$B$6:$M$29,COLUMNS(职业被动!$B$6:E$29),0)*$AB149,0)</f>
        <v>3538</v>
      </c>
      <c r="AE149" s="9">
        <f>ROUND(属性投放!F$4+装备属性!F$4*IF($AB149&lt;10,1,ROUNDDOWN($AB149,-1))+SUM(属性投放!G$37:G$45)*$AB149+VLOOKUP($AC$2,一级属性!$E$41:$P$64,COLUMNS(一级属性!$E$41:I$64),0)*($AB149+0.25*IF($AB149&lt;10,1,ROUNDDOWN($AB149,-1)))+VLOOKUP($AC$2,宝石属性!$B$43:$M$66,COLUMNS(宝石属性!$B$43:F$66),0)*10*VLOOKUP(ROUNDDOWN($AB149,-1),宝石属性!$B$25:$N$41,2,0)*VLOOKUP(ROUNDDOWN($AB149,-1),宝石属性!$B$25:$N$41,3,0)+VLOOKUP($AC$2,职业被动!$B$6:$M$29,COLUMNS(职业被动!$B$6:F$29),0)*$AB149,0)</f>
        <v>2424</v>
      </c>
      <c r="AF149" s="9">
        <f>ROUND(属性投放!G$4+装备属性!G$4*IF($AB149&lt;10,1,ROUNDDOWN($AB149,-1))+SUM(属性投放!H$37:H$45)*$AB149+VLOOKUP($AC$2,一级属性!$E$41:$P$64,COLUMNS(一级属性!$E$41:J$64),0)*($AB149+0.25*IF($AB149&lt;10,1,ROUNDDOWN($AB149,-1)))+VLOOKUP($AC$2,宝石属性!$B$43:$M$66,COLUMNS(宝石属性!$B$43:G$66),0)*10*VLOOKUP(ROUNDDOWN($AB149,-1),宝石属性!$B$25:$N$41,2,0)*VLOOKUP(ROUNDDOWN($AB149,-1),宝石属性!$B$25:$N$41,3,0)+VLOOKUP($AC$2,职业被动!$B$6:$M$29,COLUMNS(职业被动!$B$6:G$29),0)*$AB149,0)</f>
        <v>1623</v>
      </c>
      <c r="AG149" s="9">
        <f>ROUND(属性投放!H$4+装备属性!H$4*IF($AB149&lt;10,1,ROUNDDOWN($AB149,-1))+SUM(属性投放!I$37:I$45)*$AB149+VLOOKUP($AC$2,一级属性!$E$41:$P$64,COLUMNS(一级属性!$E$41:K$64),0)*($AB149+0.25*IF($AB149&lt;10,1,ROUNDDOWN($AB149,-1)))+VLOOKUP($AC$2,宝石属性!$B$43:$M$66,COLUMNS(宝石属性!$B$43:H$66),0)*10*VLOOKUP(ROUNDDOWN($AB149,-1),宝石属性!$B$25:$N$41,2,0)*VLOOKUP(ROUNDDOWN($AB149,-1),宝石属性!$B$25:$N$41,3,0)+VLOOKUP($AC$2,职业被动!$B$6:$M$29,COLUMNS(职业被动!$B$6:H$29),0)*$AB149,0)</f>
        <v>946</v>
      </c>
      <c r="AH149" s="9">
        <f>ROUND(属性投放!I$4+装备属性!I$4*IF($AB149&lt;10,1,ROUNDDOWN($AB149,-1))+SUM(属性投放!J$37:J$45)*$AB149+VLOOKUP($AC$2,一级属性!$E$41:$P$64,COLUMNS(一级属性!$E$41:L$64),0)*($AB149+0.25*IF($AB149&lt;10,1,ROUNDDOWN($AB149,-1)))+VLOOKUP($AC$2,宝石属性!$B$43:$M$66,COLUMNS(宝石属性!$B$43:I$66),0)*10*VLOOKUP(ROUNDDOWN($AB149,-1),宝石属性!$B$25:$N$41,2,0)*VLOOKUP(ROUNDDOWN($AB149,-1),宝石属性!$B$25:$N$41,3,0)+VLOOKUP($AC$2,职业被动!$B$6:$M$29,COLUMNS(职业被动!$B$6:I$29),0)*$AB149,0)</f>
        <v>1539</v>
      </c>
      <c r="AI149" s="9">
        <f>ROUND(属性投放!J$4+装备属性!J$4*IF($AB149&lt;10,1,ROUNDDOWN($AB149,-1))+SUM(属性投放!K$37:K$45)*$AB149+VLOOKUP($AC$2,一级属性!$E$41:$P$64,COLUMNS(一级属性!$E$41:M$64),0)*($AB149+0.25*IF($AB149&lt;10,1,ROUNDDOWN($AB149,-1)))+VLOOKUP($AC$2,宝石属性!$B$43:$M$66,COLUMNS(宝石属性!$B$43:J$66),0)*10*VLOOKUP(ROUNDDOWN($AB149,-1),宝石属性!$B$25:$N$41,2,0)*VLOOKUP(ROUNDDOWN($AB149,-1),宝石属性!$B$25:$N$41,3,0)+VLOOKUP($AC$2,职业被动!$B$6:$M$29,COLUMNS(职业被动!$B$6:J$29),0)*$AB149,0)</f>
        <v>1006</v>
      </c>
      <c r="AJ149" s="9">
        <f>ROUND(属性投放!K$4+装备属性!K$4*IF($AB149&lt;10,1,ROUNDDOWN($AB149,-1))+SUM(属性投放!L$37:L$45)*$AB149+VLOOKUP($AC$2,一级属性!$E$41:$P$64,COLUMNS(一级属性!$E$41:N$64),0)*($AB149+0.25*IF($AB149&lt;10,1,ROUNDDOWN($AB149,-1)))+VLOOKUP($AC$2,宝石属性!$B$43:$M$66,COLUMNS(宝石属性!$B$43:K$66),0)*10*VLOOKUP(ROUNDDOWN($AB149,-1),宝石属性!$B$25:$N$41,2,0)*VLOOKUP(ROUNDDOWN($AB149,-1),宝石属性!$B$25:$N$41,3,0)+VLOOKUP($AC$2,职业被动!$B$6:$M$29,COLUMNS(职业被动!$B$6:K$29),0)*$AB149,0)</f>
        <v>513</v>
      </c>
      <c r="AK149" s="9">
        <f>ROUND(属性投放!L$4+装备属性!L$4*IF($AB149&lt;10,1,ROUNDDOWN($AB149,-1))+SUM(属性投放!M$37:M$45)*$AB149+VLOOKUP($AC$2,一级属性!$E$41:$P$64,COLUMNS(一级属性!$E$41:O$64),0)*($AB149+0.25*IF($AB149&lt;10,1,ROUNDDOWN($AB149,-1)))+VLOOKUP($AC$2,宝石属性!$B$43:$M$66,COLUMNS(宝石属性!$B$43:L$66),0)*10*VLOOKUP(ROUNDDOWN($AB149,-1),宝石属性!$B$25:$N$41,2,0)*VLOOKUP(ROUNDDOWN($AB149,-1),宝石属性!$B$25:$N$41,3,0)+VLOOKUP($AC$2,职业被动!$B$6:$M$29,COLUMNS(职业被动!$B$6:L$29),0)*$AB149,0)</f>
        <v>44</v>
      </c>
      <c r="AL149" s="9">
        <f>ROUND(属性投放!M$4+装备属性!M$4*IF($AB149&lt;10,1,ROUNDDOWN($AB149,-1))+SUM(属性投放!N$37:N$45)*$AB149+VLOOKUP($AC$2,一级属性!$E$41:$P$64,COLUMNS(一级属性!$E$41:P$64),0)*($AB149+0.25*IF($AB149&lt;10,1,ROUNDDOWN($AB149,-1)))+VLOOKUP($AC$2,宝石属性!$B$43:$M$66,COLUMNS(宝石属性!$B$43:M$66),0)*10*VLOOKUP(ROUNDDOWN($AB149,-1),宝石属性!$B$25:$N$41,2,0)*VLOOKUP(ROUNDDOWN($AB149,-1),宝石属性!$B$25:$N$41,3,0)+VLOOKUP($AC$2,职业被动!$B$6:$M$29,COLUMNS(职业被动!$B$6:M$29),0)*$AB149,0)</f>
        <v>1584</v>
      </c>
      <c r="AM149" s="48">
        <f>属性价值和能力评分!$F$9+ROUND(属性价值和能力评分!$F$38*10,0)*AB149+ROUND((SUM(装备属性!$W$9:$W$14)+属性价值和能力评分!$F$38*1.25+1.4+2.8)*IF(AB149&lt;10,1,ROUNDDOWN(AB149,-1)),0)+15*VLOOKUP(ROUNDDOWN(AB149,-1),宝石属性!$B$26:$D$41,2,0)*6*VLOOKUP(ROUNDDOWN(AB149,-1),宝石属性!$B$26:$D$41,3,0)+(属性价值和能力评分!$F$49*9+属性价值和能力评分!$F$50*2+属性价值和能力评分!$F$53*8/5)*AB149</f>
        <v>26381</v>
      </c>
      <c r="AO149" s="1">
        <v>146</v>
      </c>
      <c r="AP149" s="9">
        <f>ROUND(属性投放!D$4+装备属性!D$4*IF($AO149&lt;10,1,ROUNDDOWN($AO149,-1))+SUM(属性投放!E$37:E$45)*$AO149+VLOOKUP($AP$2,一级属性!$E$41:$P$64,COLUMNS(一级属性!$E$41:G$64),0)*($AO149+0.25*IF($AO149&lt;10,1,ROUNDDOWN($AO149,-1)))+VLOOKUP($AP$2,宝石属性!$B$43:$M$66,COLUMNS(宝石属性!$B$43:D$66),0)*10*VLOOKUP(ROUNDDOWN($AO149,-1),宝石属性!$B$25:$N$41,2,0)*VLOOKUP(ROUNDDOWN($AO149,-1),宝石属性!$B$25:$N$41,3,0)+VLOOKUP($AP$2,职业被动!$B$6:$M$29,COLUMNS(职业被动!$B$6:D$29),0)*$AO149,0)</f>
        <v>9124</v>
      </c>
      <c r="AQ149" s="9">
        <f>ROUND(属性投放!E$4+装备属性!E$4*IF($AO149&lt;10,1,ROUNDDOWN($AO149,-1))+SUM(属性投放!F$37:F$45)*$AO149+VLOOKUP($AP$2,一级属性!$E$41:$P$64,COLUMNS(一级属性!$E$41:H$64),0)*($AO149+0.25*IF($AO149&lt;10,1,ROUNDDOWN($AO149,-1)))+VLOOKUP($AP$2,宝石属性!$B$43:$M$66,COLUMNS(宝石属性!$B$43:E$66),0)*10*VLOOKUP(ROUNDDOWN($AO149,-1),宝石属性!$B$25:$N$41,2,0)*VLOOKUP(ROUNDDOWN($AO149,-1),宝石属性!$B$25:$N$41,3,0)+VLOOKUP($AP$2,职业被动!$B$6:$M$29,COLUMNS(职业被动!$B$6:E$29),0)*$AO149,0)</f>
        <v>6253</v>
      </c>
      <c r="AR149" s="9">
        <f>ROUND(属性投放!F$4+装备属性!F$4*IF($AO149&lt;10,1,ROUNDDOWN($AO149,-1))+SUM(属性投放!G$37:G$45)*$AO149+VLOOKUP($AP$2,一级属性!$E$41:$P$64,COLUMNS(一级属性!$E$41:I$64),0)*($AO149+0.25*IF($AO149&lt;10,1,ROUNDDOWN($AO149,-1)))+VLOOKUP($AP$2,宝石属性!$B$43:$M$66,COLUMNS(宝石属性!$B$43:F$66),0)*10*VLOOKUP(ROUNDDOWN($AO149,-1),宝石属性!$B$25:$N$41,2,0)*VLOOKUP(ROUNDDOWN($AO149,-1),宝石属性!$B$25:$N$41,3,0)+VLOOKUP($AP$2,职业被动!$B$6:$M$29,COLUMNS(职业被动!$B$6:F$29),0)*$AO149,0)</f>
        <v>1540</v>
      </c>
      <c r="AS149" s="9">
        <f>ROUND(属性投放!G$4+装备属性!G$4*IF($AO149&lt;10,1,ROUNDDOWN($AO149,-1))+SUM(属性投放!H$37:H$45)*$AO149+VLOOKUP($AP$2,一级属性!$E$41:$P$64,COLUMNS(一级属性!$E$41:J$64),0)*($AO149+0.25*IF($AO149&lt;10,1,ROUNDDOWN($AO149,-1)))+VLOOKUP($AP$2,宝石属性!$B$43:$M$66,COLUMNS(宝石属性!$B$43:G$66),0)*10*VLOOKUP(ROUNDDOWN($AO149,-1),宝石属性!$B$25:$N$41,2,0)*VLOOKUP(ROUNDDOWN($AO149,-1),宝石属性!$B$25:$N$41,3,0)+VLOOKUP($AP$2,职业被动!$B$6:$M$29,COLUMNS(职业被动!$B$6:G$29),0)*$AO149,0)</f>
        <v>1331</v>
      </c>
      <c r="AT149" s="9">
        <f>ROUND(属性投放!H$4+装备属性!H$4*IF($AO149&lt;10,1,ROUNDDOWN($AO149,-1))+SUM(属性投放!I$37:I$45)*$AO149+VLOOKUP($AP$2,一级属性!$E$41:$P$64,COLUMNS(一级属性!$E$41:K$64),0)*($AO149+0.25*IF($AO149&lt;10,1,ROUNDDOWN($AO149,-1)))+VLOOKUP($AP$2,宝石属性!$B$43:$M$66,COLUMNS(宝石属性!$B$43:H$66),0)*10*VLOOKUP(ROUNDDOWN($AO149,-1),宝石属性!$B$25:$N$41,2,0)*VLOOKUP(ROUNDDOWN($AO149,-1),宝石属性!$B$25:$N$41,3,0)+VLOOKUP($AP$2,职业被动!$B$6:$M$29,COLUMNS(职业被动!$B$6:H$29),0)*$AO149,0)</f>
        <v>1489</v>
      </c>
      <c r="AU149" s="9">
        <f>ROUND(属性投放!I$4+装备属性!I$4*IF($AO149&lt;10,1,ROUNDDOWN($AO149,-1))+SUM(属性投放!J$37:J$45)*$AO149+VLOOKUP($AP$2,一级属性!$E$41:$P$64,COLUMNS(一级属性!$E$41:L$64),0)*($AO149+0.25*IF($AO149&lt;10,1,ROUNDDOWN($AO149,-1)))+VLOOKUP($AP$2,宝石属性!$B$43:$M$66,COLUMNS(宝石属性!$B$43:I$66),0)*10*VLOOKUP(ROUNDDOWN($AO149,-1),宝石属性!$B$25:$N$41,2,0)*VLOOKUP(ROUNDDOWN($AO149,-1),宝石属性!$B$25:$N$41,3,0)+VLOOKUP($AP$2,职业被动!$B$6:$M$29,COLUMNS(职业被动!$B$6:I$29),0)*$AO149,0)</f>
        <v>1648</v>
      </c>
      <c r="AV149" s="9">
        <f>ROUND(属性投放!J$4+装备属性!J$4*IF($AO149&lt;10,1,ROUNDDOWN($AO149,-1))+SUM(属性投放!K$37:K$45)*$AO149+VLOOKUP($AP$2,一级属性!$E$41:$P$64,COLUMNS(一级属性!$E$41:M$64),0)*($AO149+0.25*IF($AO149&lt;10,1,ROUNDDOWN($AO149,-1)))+VLOOKUP($AP$2,宝石属性!$B$43:$M$66,COLUMNS(宝石属性!$B$43:J$66),0)*10*VLOOKUP(ROUNDDOWN($AO149,-1),宝石属性!$B$25:$N$41,2,0)*VLOOKUP(ROUNDDOWN($AO149,-1),宝石属性!$B$25:$N$41,3,0)+VLOOKUP($AP$2,职业被动!$B$6:$M$29,COLUMNS(职业被动!$B$6:J$29),0)*$AO149,0)</f>
        <v>1132</v>
      </c>
      <c r="AW149" s="9">
        <f>ROUND(属性投放!K$4+装备属性!K$4*IF($AO149&lt;10,1,ROUNDDOWN($AO149,-1))+SUM(属性投放!L$37:L$45)*$AO149+VLOOKUP($AP$2,一级属性!$E$41:$P$64,COLUMNS(一级属性!$E$41:N$64),0)*($AO149+0.25*IF($AO149&lt;10,1,ROUNDDOWN($AO149,-1)))+VLOOKUP($AP$2,宝石属性!$B$43:$M$66,COLUMNS(宝石属性!$B$43:K$66),0)*10*VLOOKUP(ROUNDDOWN($AO149,-1),宝石属性!$B$25:$N$41,2,0)*VLOOKUP(ROUNDDOWN($AO149,-1),宝石属性!$B$25:$N$41,3,0)+VLOOKUP($AP$2,职业被动!$B$6:$M$29,COLUMNS(职业被动!$B$6:K$29),0)*$AO149,0)</f>
        <v>513</v>
      </c>
      <c r="AX149" s="9">
        <f>ROUND(属性投放!L$4+装备属性!L$4*IF($AO149&lt;10,1,ROUNDDOWN($AO149,-1))+SUM(属性投放!M$37:M$45)*$AO149+VLOOKUP($AP$2,一级属性!$E$41:$P$64,COLUMNS(一级属性!$E$41:O$64),0)*($AO149+0.25*IF($AO149&lt;10,1,ROUNDDOWN($AO149,-1)))+VLOOKUP($AP$2,宝石属性!$B$43:$M$66,COLUMNS(宝石属性!$B$43:L$66),0)*10*VLOOKUP(ROUNDDOWN($AO149,-1),宝石属性!$B$25:$N$41,2,0)*VLOOKUP(ROUNDDOWN($AO149,-1),宝石属性!$B$25:$N$41,3,0)+VLOOKUP($AP$2,职业被动!$B$6:$M$29,COLUMNS(职业被动!$B$6:L$29),0)*$AO149,0)</f>
        <v>1564</v>
      </c>
      <c r="AY149" s="9">
        <f>ROUND(属性投放!M$4+装备属性!M$4*IF($AO149&lt;10,1,ROUNDDOWN($AO149,-1))+SUM(属性投放!N$37:N$45)*$AO149+VLOOKUP($AP$2,一级属性!$E$41:$P$64,COLUMNS(一级属性!$E$41:P$64),0)*($AO149+0.25*IF($AO149&lt;10,1,ROUNDDOWN($AO149,-1)))+VLOOKUP($AP$2,宝石属性!$B$43:$M$66,COLUMNS(宝石属性!$B$43:M$66),0)*10*VLOOKUP(ROUNDDOWN($AO149,-1),宝石属性!$B$25:$N$41,2,0)*VLOOKUP(ROUNDDOWN($AO149,-1),宝石属性!$B$25:$N$41,3,0)+VLOOKUP($AP$2,职业被动!$B$6:$M$29,COLUMNS(职业被动!$B$6:M$29),0)*$AO149,0)</f>
        <v>1584</v>
      </c>
      <c r="AZ149" s="48">
        <f>属性价值和能力评分!$F$9+ROUND(属性价值和能力评分!$F$38*10,0)*AO149+ROUND((SUM(装备属性!$W$9:$W$14)+属性价值和能力评分!$F$38*1.25+1.4+2.8)*IF(AO149&lt;10,1,ROUNDDOWN(AO149,-1)),0)+15*VLOOKUP(ROUNDDOWN(AO149,-1),宝石属性!$B$26:$D$41,2,0)*6*VLOOKUP(ROUNDDOWN(AO149,-1),宝石属性!$B$26:$D$41,3,0)+(属性价值和能力评分!$F$49*9+属性价值和能力评分!$F$50*2+属性价值和能力评分!$F$53*8/5)*AO149</f>
        <v>26381</v>
      </c>
      <c r="BB149" s="1">
        <v>146</v>
      </c>
      <c r="BC149" s="9">
        <f>ROUND(属性投放!D$4+装备属性!D$4*IF($BB149&lt;10,1,ROUNDDOWN($BB149,-1))+SUM(属性投放!E$37:E$45)*$BB149+VLOOKUP($BC$2,一级属性!$E$41:$P$64,COLUMNS(一级属性!$E$41:G$64),0)*($BB149+0.25*IF($BB149&lt;10,1,ROUNDDOWN($BB149,-1)))+VLOOKUP($BC$2,宝石属性!$B$43:$M$66,COLUMNS(宝石属性!$B$43:D$66),0)*10*VLOOKUP(ROUNDDOWN($BB149,-1),宝石属性!$B$25:$N$41,2,0)*VLOOKUP(ROUNDDOWN($BB149,-1),宝石属性!$B$25:$N$41,3,0)+VLOOKUP($BC$2,职业被动!$B$6:$M$29,COLUMNS(职业被动!$B$6:D$29),0)*$BB149,0)</f>
        <v>8102</v>
      </c>
      <c r="BD149" s="9">
        <f>ROUND(属性投放!E$4+装备属性!E$4*IF($BB149&lt;10,1,ROUNDDOWN($BB149,-1))+SUM(属性投放!F$37:F$45)*$BB149+VLOOKUP($BC$2,一级属性!$E$41:$P$64,COLUMNS(一级属性!$E$41:H$64),0)*($BB149+0.25*IF($BB149&lt;10,1,ROUNDDOWN($BB149,-1)))+VLOOKUP($BC$2,宝石属性!$B$43:$M$66,COLUMNS(宝石属性!$B$43:E$66),0)*10*VLOOKUP(ROUNDDOWN($BB149,-1),宝石属性!$B$25:$N$41,2,0)*VLOOKUP(ROUNDDOWN($BB149,-1),宝石属性!$B$25:$N$41,3,0)+VLOOKUP($BC$2,职业被动!$B$6:$M$29,COLUMNS(职业被动!$B$6:E$29),0)*$BB149,0)</f>
        <v>7158</v>
      </c>
      <c r="BE149" s="9">
        <f>ROUND(属性投放!F$4+装备属性!F$4*IF($BB149&lt;10,1,ROUNDDOWN($BB149,-1))+SUM(属性投放!G$37:G$45)*$BB149+VLOOKUP($BC$2,一级属性!$E$41:$P$64,COLUMNS(一级属性!$E$41:I$64),0)*($BB149+0.25*IF($BB149&lt;10,1,ROUNDDOWN($BB149,-1)))+VLOOKUP($BC$2,宝石属性!$B$43:$M$66,COLUMNS(宝石属性!$B$43:F$66),0)*10*VLOOKUP(ROUNDDOWN($BB149,-1),宝石属性!$B$25:$N$41,2,0)*VLOOKUP(ROUNDDOWN($BB149,-1),宝石属性!$B$25:$N$41,3,0)+VLOOKUP($BC$2,职业被动!$B$6:$M$29,COLUMNS(职业被动!$B$6:F$29),0)*$BB149,0)</f>
        <v>1540</v>
      </c>
      <c r="BF149" s="9">
        <f>ROUND(属性投放!G$4+装备属性!G$4*IF($BB149&lt;10,1,ROUNDDOWN($BB149,-1))+SUM(属性投放!H$37:H$45)*$BB149+VLOOKUP($BC$2,一级属性!$E$41:$P$64,COLUMNS(一级属性!$E$41:J$64),0)*($BB149+0.25*IF($BB149&lt;10,1,ROUNDDOWN($BB149,-1)))+VLOOKUP($BC$2,宝石属性!$B$43:$M$66,COLUMNS(宝石属性!$B$43:G$66),0)*10*VLOOKUP(ROUNDDOWN($BB149,-1),宝石属性!$B$25:$N$41,2,0)*VLOOKUP(ROUNDDOWN($BB149,-1),宝石属性!$B$25:$N$41,3,0)+VLOOKUP($BC$2,职业被动!$B$6:$M$29,COLUMNS(职业被动!$B$6:G$29),0)*$BB149,0)</f>
        <v>1331</v>
      </c>
      <c r="BG149" s="9">
        <f>ROUND(属性投放!H$4+装备属性!H$4*IF($BB149&lt;10,1,ROUNDDOWN($BB149,-1))+SUM(属性投放!I$37:I$45)*$BB149+VLOOKUP($BC$2,一级属性!$E$41:$P$64,COLUMNS(一级属性!$E$41:K$64),0)*($BB149+0.25*IF($BB149&lt;10,1,ROUNDDOWN($BB149,-1)))+VLOOKUP($BC$2,宝石属性!$B$43:$M$66,COLUMNS(宝石属性!$B$43:H$66),0)*10*VLOOKUP(ROUNDDOWN($BB149,-1),宝石属性!$B$25:$N$41,2,0)*VLOOKUP(ROUNDDOWN($BB149,-1),宝石属性!$B$25:$N$41,3,0)+VLOOKUP($BC$2,职业被动!$B$6:$M$29,COLUMNS(职业被动!$B$6:H$29),0)*$BB149,0)</f>
        <v>2082</v>
      </c>
      <c r="BH149" s="9">
        <f>ROUND(属性投放!I$4+装备属性!I$4*IF($BB149&lt;10,1,ROUNDDOWN($BB149,-1))+SUM(属性投放!J$37:J$45)*$BB149+VLOOKUP($BC$2,一级属性!$E$41:$P$64,COLUMNS(一级属性!$E$41:L$64),0)*($BB149+0.25*IF($BB149&lt;10,1,ROUNDDOWN($BB149,-1)))+VLOOKUP($BC$2,宝石属性!$B$43:$M$66,COLUMNS(宝石属性!$B$43:I$66),0)*10*VLOOKUP(ROUNDDOWN($BB149,-1),宝石属性!$B$25:$N$41,2,0)*VLOOKUP(ROUNDDOWN($BB149,-1),宝石属性!$B$25:$N$41,3,0)+VLOOKUP($BC$2,职业被动!$B$6:$M$29,COLUMNS(职业被动!$B$6:I$29),0)*$BB149,0)</f>
        <v>1975</v>
      </c>
      <c r="BI149" s="9">
        <f>ROUND(属性投放!J$4+装备属性!J$4*IF($BB149&lt;10,1,ROUNDDOWN($BB149,-1))+SUM(属性投放!K$37:K$45)*$BB149+VLOOKUP($BC$2,一级属性!$E$41:$P$64,COLUMNS(一级属性!$E$41:M$64),0)*($BB149+0.25*IF($BB149&lt;10,1,ROUNDDOWN($BB149,-1)))+VLOOKUP($BC$2,宝石属性!$B$43:$M$66,COLUMNS(宝石属性!$B$43:J$66),0)*10*VLOOKUP(ROUNDDOWN($BB149,-1),宝石属性!$B$25:$N$41,2,0)*VLOOKUP(ROUNDDOWN($BB149,-1),宝石属性!$B$25:$N$41,3,0)+VLOOKUP($BC$2,职业被动!$B$6:$M$29,COLUMNS(职业被动!$B$6:J$29),0)*$BB149,0)</f>
        <v>861</v>
      </c>
      <c r="BJ149" s="9">
        <f>ROUND(属性投放!K$4+装备属性!K$4*IF($BB149&lt;10,1,ROUNDDOWN($BB149,-1))+SUM(属性投放!L$37:L$45)*$BB149+VLOOKUP($BC$2,一级属性!$E$41:$P$64,COLUMNS(一级属性!$E$41:N$64),0)*($BB149+0.25*IF($BB149&lt;10,1,ROUNDDOWN($BB149,-1)))+VLOOKUP($BC$2,宝石属性!$B$43:$M$66,COLUMNS(宝石属性!$B$43:K$66),0)*10*VLOOKUP(ROUNDDOWN($BB149,-1),宝石属性!$B$25:$N$41,2,0)*VLOOKUP(ROUNDDOWN($BB149,-1),宝石属性!$B$25:$N$41,3,0)+VLOOKUP($BC$2,职业被动!$B$6:$M$29,COLUMNS(职业被动!$B$6:K$29),0)*$BB149,0)</f>
        <v>513</v>
      </c>
      <c r="BK149" s="9">
        <f>ROUND(属性投放!L$4+装备属性!L$4*IF($BB149&lt;10,1,ROUNDDOWN($BB149,-1))+SUM(属性投放!M$37:M$45)*$BB149+VLOOKUP($BC$2,一级属性!$E$41:$P$64,COLUMNS(一级属性!$E$41:O$64),0)*($BB149+0.25*IF($BB149&lt;10,1,ROUNDDOWN($BB149,-1)))+VLOOKUP($BC$2,宝石属性!$B$43:$M$66,COLUMNS(宝石属性!$B$43:L$66),0)*10*VLOOKUP(ROUNDDOWN($BB149,-1),宝石属性!$B$25:$N$41,2,0)*VLOOKUP(ROUNDDOWN($BB149,-1),宝石属性!$B$25:$N$41,3,0)+VLOOKUP($BC$2,职业被动!$B$6:$M$29,COLUMNS(职业被动!$B$6:L$29),0)*$BB149,0)</f>
        <v>44</v>
      </c>
      <c r="BL149" s="9">
        <f>ROUND(属性投放!M$4+装备属性!M$4*IF($BB149&lt;10,1,ROUNDDOWN($BB149,-1))+SUM(属性投放!N$37:N$45)*$BB149+VLOOKUP($BC$2,一级属性!$E$41:$P$64,COLUMNS(一级属性!$E$41:P$64),0)*($BB149+0.25*IF($BB149&lt;10,1,ROUNDDOWN($BB149,-1)))+VLOOKUP($BC$2,宝石属性!$B$43:$M$66,COLUMNS(宝石属性!$B$43:M$66),0)*10*VLOOKUP(ROUNDDOWN($BB149,-1),宝石属性!$B$25:$N$41,2,0)*VLOOKUP(ROUNDDOWN($BB149,-1),宝石属性!$B$25:$N$41,3,0)+VLOOKUP($BC$2,职业被动!$B$6:$M$29,COLUMNS(职业被动!$B$6:M$29),0)*$BB149,0)</f>
        <v>1584</v>
      </c>
      <c r="BM149" s="48">
        <f>属性价值和能力评分!$F$9+ROUND(属性价值和能力评分!$F$38*10,0)*BB149+ROUND((SUM(装备属性!$W$9:$W$14)+属性价值和能力评分!$F$38*1.25+1.4+2.8)*IF(BB149&lt;10,1,ROUNDDOWN(BB149,-1)),0)+15*VLOOKUP(ROUNDDOWN(BB149,-1),宝石属性!$B$26:$D$41,2,0)*6*VLOOKUP(ROUNDDOWN(BB149,-1),宝石属性!$B$26:$D$41,3,0)+(属性价值和能力评分!$F$49*9+属性价值和能力评分!$F$50*2+属性价值和能力评分!$F$53*8/5)*BB149</f>
        <v>26381</v>
      </c>
      <c r="BO149" s="1">
        <v>146</v>
      </c>
      <c r="BP149" s="9">
        <f>ROUND(属性投放!D$4+装备属性!D$4*IF($BO149&lt;10,1,ROUNDDOWN($BO149,-1))+SUM(属性投放!E$37:E$45)*$BO149+VLOOKUP($BP$2,一级属性!$E$41:$P$64,COLUMNS(一级属性!$E$41:G$64),0)*($BO149+0.25*IF($BO149&lt;10,1,ROUNDDOWN($BO149,-1)))+VLOOKUP($BP$2,宝石属性!$B$43:$M$66,COLUMNS(宝石属性!$B$43:D$66),0)*10*VLOOKUP(ROUNDDOWN($BO149,-1),宝石属性!$B$25:$N$41,2,0)*VLOOKUP(ROUNDDOWN($BO149,-1),宝石属性!$B$25:$N$41,3,0)+VLOOKUP($BP$2,职业被动!$B$6:$M$29,COLUMNS(职业被动!$B$6:D$29),0)*$BO149,0)</f>
        <v>10146</v>
      </c>
      <c r="BQ149" s="9">
        <f>ROUND(属性投放!E$4+装备属性!E$4*IF($BO149&lt;10,1,ROUNDDOWN($BO149,-1))+SUM(属性投放!F$37:F$45)*$BO149+VLOOKUP($BP$2,一级属性!$E$41:$P$64,COLUMNS(一级属性!$E$41:H$64),0)*($BO149+0.25*IF($BO149&lt;10,1,ROUNDDOWN($BO149,-1)))+VLOOKUP($BP$2,宝石属性!$B$43:$M$66,COLUMNS(宝石属性!$B$43:E$66),0)*10*VLOOKUP(ROUNDDOWN($BO149,-1),宝石属性!$B$25:$N$41,2,0)*VLOOKUP(ROUNDDOWN($BO149,-1),宝石属性!$B$25:$N$41,3,0)+VLOOKUP($BP$2,职业被动!$B$6:$M$29,COLUMNS(职业被动!$B$6:E$29),0)*$BO149,0)</f>
        <v>6253</v>
      </c>
      <c r="BR149" s="9">
        <f>ROUND(属性投放!F$4+装备属性!F$4*IF($BO149&lt;10,1,ROUNDDOWN($BO149,-1))+SUM(属性投放!G$37:G$45)*$BO149+VLOOKUP($BP$2,一级属性!$E$41:$P$64,COLUMNS(一级属性!$E$41:I$64),0)*($BO149+0.25*IF($BO149&lt;10,1,ROUNDDOWN($BO149,-1)))+VLOOKUP($BP$2,宝石属性!$B$43:$M$66,COLUMNS(宝石属性!$B$43:F$66),0)*10*VLOOKUP(ROUNDDOWN($BO149,-1),宝石属性!$B$25:$N$41,2,0)*VLOOKUP(ROUNDDOWN($BO149,-1),宝石属性!$B$25:$N$41,3,0)+VLOOKUP($BP$2,职业被动!$B$6:$M$29,COLUMNS(职业被动!$B$6:F$29),0)*$BO149,0)</f>
        <v>1540</v>
      </c>
      <c r="BS149" s="9">
        <f>ROUND(属性投放!G$4+装备属性!G$4*IF($BO149&lt;10,1,ROUNDDOWN($BO149,-1))+SUM(属性投放!H$37:H$45)*$BO149+VLOOKUP($BP$2,一级属性!$E$41:$P$64,COLUMNS(一级属性!$E$41:J$64),0)*($BO149+0.25*IF($BO149&lt;10,1,ROUNDDOWN($BO149,-1)))+VLOOKUP($BP$2,宝石属性!$B$43:$M$66,COLUMNS(宝石属性!$B$43:G$66),0)*10*VLOOKUP(ROUNDDOWN($BO149,-1),宝石属性!$B$25:$N$41,2,0)*VLOOKUP(ROUNDDOWN($BO149,-1),宝石属性!$B$25:$N$41,3,0)+VLOOKUP($BP$2,职业被动!$B$6:$M$29,COLUMNS(职业被动!$B$6:G$29),0)*$BO149,0)</f>
        <v>1331</v>
      </c>
      <c r="BT149" s="9">
        <f>ROUND(属性投放!H$4+装备属性!H$4*IF($BO149&lt;10,1,ROUNDDOWN($BO149,-1))+SUM(属性投放!I$37:I$45)*$BO149+VLOOKUP($BP$2,一级属性!$E$41:$P$64,COLUMNS(一级属性!$E$41:K$64),0)*($BO149+0.25*IF($BO149&lt;10,1,ROUNDDOWN($BO149,-1)))+VLOOKUP($BP$2,宝石属性!$B$43:$M$66,COLUMNS(宝石属性!$B$43:H$66),0)*10*VLOOKUP(ROUNDDOWN($BO149,-1),宝石属性!$B$25:$N$41,2,0)*VLOOKUP(ROUNDDOWN($BO149,-1),宝石属性!$B$25:$N$41,3,0)+VLOOKUP($BP$2,职业被动!$B$6:$M$29,COLUMNS(职业被动!$B$6:H$29),0)*$BO149,0)</f>
        <v>1635</v>
      </c>
      <c r="BU149" s="9">
        <f>ROUND(属性投放!I$4+装备属性!I$4*IF($BO149&lt;10,1,ROUNDDOWN($BO149,-1))+SUM(属性投放!J$37:J$45)*$BO149+VLOOKUP($BP$2,一级属性!$E$41:$P$64,COLUMNS(一级属性!$E$41:L$64),0)*($BO149+0.25*IF($BO149&lt;10,1,ROUNDDOWN($BO149,-1)))+VLOOKUP($BP$2,宝石属性!$B$43:$M$66,COLUMNS(宝石属性!$B$43:I$66),0)*10*VLOOKUP(ROUNDDOWN($BO149,-1),宝石属性!$B$25:$N$41,2,0)*VLOOKUP(ROUNDDOWN($BO149,-1),宝石属性!$B$25:$N$41,3,0)+VLOOKUP($BP$2,职业被动!$B$6:$M$29,COLUMNS(职业被动!$B$6:I$29),0)*$BO149,0)</f>
        <v>1648</v>
      </c>
      <c r="BV149" s="9">
        <f>ROUND(属性投放!J$4+装备属性!J$4*IF($BO149&lt;10,1,ROUNDDOWN($BO149,-1))+SUM(属性投放!K$37:K$45)*$BO149+VLOOKUP($BP$2,一级属性!$E$41:$P$64,COLUMNS(一级属性!$E$41:M$64),0)*($BO149+0.25*IF($BO149&lt;10,1,ROUNDDOWN($BO149,-1)))+VLOOKUP($BP$2,宝石属性!$B$43:$M$66,COLUMNS(宝石属性!$B$43:J$66),0)*10*VLOOKUP(ROUNDDOWN($BO149,-1),宝石属性!$B$25:$N$41,2,0)*VLOOKUP(ROUNDDOWN($BO149,-1),宝石属性!$B$25:$N$41,3,0)+VLOOKUP($BP$2,职业被动!$B$6:$M$29,COLUMNS(职业被动!$B$6:J$29),0)*$BO149,0)</f>
        <v>1132</v>
      </c>
      <c r="BW149" s="9">
        <f>ROUND(属性投放!K$4+装备属性!K$4*IF($BO149&lt;10,1,ROUNDDOWN($BO149,-1))+SUM(属性投放!L$37:L$45)*$BO149+VLOOKUP($BP$2,一级属性!$E$41:$P$64,COLUMNS(一级属性!$E$41:N$64),0)*($BO149+0.25*IF($BO149&lt;10,1,ROUNDDOWN($BO149,-1)))+VLOOKUP($BP$2,宝石属性!$B$43:$M$66,COLUMNS(宝石属性!$B$43:K$66),0)*10*VLOOKUP(ROUNDDOWN($BO149,-1),宝石属性!$B$25:$N$41,2,0)*VLOOKUP(ROUNDDOWN($BO149,-1),宝石属性!$B$25:$N$41,3,0)+VLOOKUP($BP$2,职业被动!$B$6:$M$29,COLUMNS(职业被动!$B$6:K$29),0)*$BO149,0)</f>
        <v>673</v>
      </c>
      <c r="BX149" s="9">
        <f>ROUND(属性投放!L$4+装备属性!L$4*IF($BO149&lt;10,1,ROUNDDOWN($BO149,-1))+SUM(属性投放!M$37:M$45)*$BO149+VLOOKUP($BP$2,一级属性!$E$41:$P$64,COLUMNS(一级属性!$E$41:O$64),0)*($BO149+0.25*IF($BO149&lt;10,1,ROUNDDOWN($BO149,-1)))+VLOOKUP($BP$2,宝石属性!$B$43:$M$66,COLUMNS(宝石属性!$B$43:L$66),0)*10*VLOOKUP(ROUNDDOWN($BO149,-1),宝石属性!$B$25:$N$41,2,0)*VLOOKUP(ROUNDDOWN($BO149,-1),宝石属性!$B$25:$N$41,3,0)+VLOOKUP($BP$2,职业被动!$B$6:$M$29,COLUMNS(职业被动!$B$6:L$29),0)*$BO149,0)</f>
        <v>44</v>
      </c>
      <c r="BY149" s="9">
        <f>ROUND(属性投放!M$4+装备属性!M$4*IF($BO149&lt;10,1,ROUNDDOWN($BO149,-1))+SUM(属性投放!N$37:N$45)*$BO149+VLOOKUP($BP$2,一级属性!$E$41:$P$64,COLUMNS(一级属性!$E$41:P$64),0)*($BO149+0.25*IF($BO149&lt;10,1,ROUNDDOWN($BO149,-1)))+VLOOKUP($BP$2,宝石属性!$B$43:$M$66,COLUMNS(宝石属性!$B$43:M$66),0)*10*VLOOKUP(ROUNDDOWN($BO149,-1),宝石属性!$B$25:$N$41,2,0)*VLOOKUP(ROUNDDOWN($BO149,-1),宝石属性!$B$25:$N$41,3,0)+VLOOKUP($BP$2,职业被动!$B$6:$M$29,COLUMNS(职业被动!$B$6:M$29),0)*$BO149,0)</f>
        <v>1584</v>
      </c>
      <c r="BZ149" s="48">
        <f>属性价值和能力评分!$F$9+ROUND(属性价值和能力评分!$F$38*10,0)*BO149+ROUND((SUM(装备属性!$W$9:$W$14)+属性价值和能力评分!$F$38*1.25+1.4+2.8)*IF(BO149&lt;10,1,ROUNDDOWN(BO149,-1)),0)+15*VLOOKUP(ROUNDDOWN(BO149,-1),宝石属性!$B$26:$D$41,2,0)*6*VLOOKUP(ROUNDDOWN(BO149,-1),宝石属性!$B$26:$D$41,3,0)+(属性价值和能力评分!$F$49*9+属性价值和能力评分!$F$50*2+属性价值和能力评分!$F$53*8/5)*BO149</f>
        <v>26381</v>
      </c>
      <c r="CB149" s="1">
        <v>146</v>
      </c>
      <c r="CC149" s="9">
        <f>ROUND(属性投放!D$4+装备属性!D$4*IF($CB149&lt;10,1,ROUNDDOWN($CB149,-1))+SUM(属性投放!E$37:E$45)*$CB149+VLOOKUP($CC$2,一级属性!$E$41:$P$64,COLUMNS(一级属性!$E$41:G$64),0)*($CB149+0.25*IF($CB149&lt;10,1,ROUNDDOWN($CB149,-1)))+VLOOKUP($CC$2,宝石属性!$B$43:$M$66,COLUMNS(宝石属性!$B$43:D$66),0)*10*VLOOKUP(ROUNDDOWN($CB149,-1),宝石属性!$B$25:$N$41,2,0)*VLOOKUP(ROUNDDOWN($CB149,-1),宝石属性!$B$25:$N$41,3,0)+VLOOKUP($CC$2,职业被动!$B$6:$M$29,COLUMNS(职业被动!$B$6:D$29),0)*$CB149,0)</f>
        <v>6654</v>
      </c>
      <c r="CD149" s="9">
        <f>ROUND(属性投放!E$4+装备属性!E$4*IF($CB149&lt;10,1,ROUNDDOWN($CB149,-1))+SUM(属性投放!F$37:F$45)*$CB149+VLOOKUP($CC$2,一级属性!$E$41:$P$64,COLUMNS(一级属性!$E$41:H$64),0)*($CB149+0.25*IF($CB149&lt;10,1,ROUNDDOWN($CB149,-1)))+VLOOKUP($CC$2,宝石属性!$B$43:$M$66,COLUMNS(宝石属性!$B$43:E$66),0)*10*VLOOKUP(ROUNDDOWN($CB149,-1),宝石属性!$B$25:$N$41,2,0)*VLOOKUP(ROUNDDOWN($CB149,-1),宝石属性!$B$25:$N$41,3,0)+VLOOKUP($CC$2,职业被动!$B$6:$M$29,COLUMNS(职业被动!$B$6:E$29),0)*$CB149,0)</f>
        <v>3538</v>
      </c>
      <c r="CE149" s="9">
        <f>ROUND(属性投放!F$4+装备属性!F$4*IF($CB149&lt;10,1,ROUNDDOWN($CB149,-1))+SUM(属性投放!G$37:G$45)*$CB149+VLOOKUP($CC$2,一级属性!$E$41:$P$64,COLUMNS(一级属性!$E$41:I$64),0)*($CB149+0.25*IF($CB149&lt;10,1,ROUNDDOWN($CB149,-1)))+VLOOKUP($CC$2,宝石属性!$B$43:$M$66,COLUMNS(宝石属性!$B$43:F$66),0)*10*VLOOKUP(ROUNDDOWN($CB149,-1),宝石属性!$B$25:$N$41,2,0)*VLOOKUP(ROUNDDOWN($CB149,-1),宝石属性!$B$25:$N$41,3,0)+VLOOKUP($CC$2,职业被动!$B$6:$M$29,COLUMNS(职业被动!$B$6:F$29),0)*$CB149,0)</f>
        <v>3130</v>
      </c>
      <c r="CF149" s="9">
        <f>ROUND(属性投放!G$4+装备属性!G$4*IF($CB149&lt;10,1,ROUNDDOWN($CB149,-1))+SUM(属性投放!H$37:H$45)*$CB149+VLOOKUP($CC$2,一级属性!$E$41:$P$64,COLUMNS(一级属性!$E$41:J$64),0)*($CB149+0.25*IF($CB149&lt;10,1,ROUNDDOWN($CB149,-1)))+VLOOKUP($CC$2,宝石属性!$B$43:$M$66,COLUMNS(宝石属性!$B$43:G$66),0)*10*VLOOKUP(ROUNDDOWN($CB149,-1),宝石属性!$B$25:$N$41,2,0)*VLOOKUP(ROUNDDOWN($CB149,-1),宝石属性!$B$25:$N$41,3,0)+VLOOKUP($CC$2,职业被动!$B$6:$M$29,COLUMNS(职业被动!$B$6:G$29),0)*$CB149,0)</f>
        <v>1477</v>
      </c>
      <c r="CG149" s="9">
        <f>ROUND(属性投放!H$4+装备属性!H$4*IF($CB149&lt;10,1,ROUNDDOWN($CB149,-1))+SUM(属性投放!I$37:I$45)*$CB149+VLOOKUP($CC$2,一级属性!$E$41:$P$64,COLUMNS(一级属性!$E$41:K$64),0)*($CB149+0.25*IF($CB149&lt;10,1,ROUNDDOWN($CB149,-1)))+VLOOKUP($CC$2,宝石属性!$B$43:$M$66,COLUMNS(宝石属性!$B$43:H$66),0)*10*VLOOKUP(ROUNDDOWN($CB149,-1),宝石属性!$B$25:$N$41,2,0)*VLOOKUP(ROUNDDOWN($CB149,-1),宝石属性!$B$25:$N$41,3,0)+VLOOKUP($CC$2,职业被动!$B$6:$M$29,COLUMNS(职业被动!$B$6:H$29),0)*$CB149,0)</f>
        <v>946</v>
      </c>
      <c r="CH149" s="9">
        <f>ROUND(属性投放!I$4+装备属性!I$4*IF($CB149&lt;10,1,ROUNDDOWN($CB149,-1))+SUM(属性投放!J$37:J$45)*$CB149+VLOOKUP($CC$2,一级属性!$E$41:$P$64,COLUMNS(一级属性!$E$41:L$64),0)*($CB149+0.25*IF($CB149&lt;10,1,ROUNDDOWN($CB149,-1)))+VLOOKUP($CC$2,宝石属性!$B$43:$M$66,COLUMNS(宝石属性!$B$43:I$66),0)*10*VLOOKUP(ROUNDDOWN($CB149,-1),宝石属性!$B$25:$N$41,2,0)*VLOOKUP(ROUNDDOWN($CB149,-1),宝石属性!$B$25:$N$41,3,0)+VLOOKUP($CC$2,职业被动!$B$6:$M$29,COLUMNS(职业被动!$B$6:I$29),0)*$CB149,0)</f>
        <v>1575</v>
      </c>
      <c r="CI149" s="9">
        <f>ROUND(属性投放!J$4+装备属性!J$4*IF($CB149&lt;10,1,ROUNDDOWN($CB149,-1))+SUM(属性投放!K$37:K$45)*$CB149+VLOOKUP($CC$2,一级属性!$E$41:$P$64,COLUMNS(一级属性!$E$41:M$64),0)*($CB149+0.25*IF($CB149&lt;10,1,ROUNDDOWN($CB149,-1)))+VLOOKUP($CC$2,宝石属性!$B$43:$M$66,COLUMNS(宝石属性!$B$43:J$66),0)*10*VLOOKUP(ROUNDDOWN($CB149,-1),宝石属性!$B$25:$N$41,2,0)*VLOOKUP(ROUNDDOWN($CB149,-1),宝石属性!$B$25:$N$41,3,0)+VLOOKUP($CC$2,职业被动!$B$6:$M$29,COLUMNS(职业被动!$B$6:J$29),0)*$CB149,0)</f>
        <v>1006</v>
      </c>
      <c r="CJ149" s="9">
        <f>ROUND(属性投放!K$4+装备属性!K$4*IF($CB149&lt;10,1,ROUNDDOWN($CB149,-1))+SUM(属性投放!L$37:L$45)*$CB149+VLOOKUP($CC$2,一级属性!$E$41:$P$64,COLUMNS(一级属性!$E$41:N$64),0)*($CB149+0.25*IF($CB149&lt;10,1,ROUNDDOWN($CB149,-1)))+VLOOKUP($CC$2,宝石属性!$B$43:$M$66,COLUMNS(宝石属性!$B$43:K$66),0)*10*VLOOKUP(ROUNDDOWN($CB149,-1),宝石属性!$B$25:$N$41,2,0)*VLOOKUP(ROUNDDOWN($CB149,-1),宝石属性!$B$25:$N$41,3,0)+VLOOKUP($CC$2,职业被动!$B$6:$M$29,COLUMNS(职业被动!$B$6:K$29),0)*$CB149,0)</f>
        <v>513</v>
      </c>
      <c r="CK149" s="9">
        <f>ROUND(属性投放!L$4+装备属性!L$4*IF($CB149&lt;10,1,ROUNDDOWN($CB149,-1))+SUM(属性投放!M$37:M$45)*$CB149+VLOOKUP($CC$2,一级属性!$E$41:$P$64,COLUMNS(一级属性!$E$41:O$64),0)*($CB149+0.25*IF($CB149&lt;10,1,ROUNDDOWN($CB149,-1)))+VLOOKUP($CC$2,宝石属性!$B$43:$M$66,COLUMNS(宝石属性!$B$43:L$66),0)*10*VLOOKUP(ROUNDDOWN($CB149,-1),宝石属性!$B$25:$N$41,2,0)*VLOOKUP(ROUNDDOWN($CB149,-1),宝石属性!$B$25:$N$41,3,0)+VLOOKUP($CC$2,职业被动!$B$6:$M$29,COLUMNS(职业被动!$B$6:L$29),0)*$CB149,0)</f>
        <v>44</v>
      </c>
      <c r="CL149" s="9">
        <f>ROUND(属性投放!M$4+装备属性!M$4*IF($CB149&lt;10,1,ROUNDDOWN($CB149,-1))+SUM(属性投放!N$37:N$45)*$CB149+VLOOKUP($CC$2,一级属性!$E$41:$P$64,COLUMNS(一级属性!$E$41:P$64),0)*($CB149+0.25*IF($CB149&lt;10,1,ROUNDDOWN($CB149,-1)))+VLOOKUP($CC$2,宝石属性!$B$43:$M$66,COLUMNS(宝石属性!$B$43:M$66),0)*10*VLOOKUP(ROUNDDOWN($CB149,-1),宝石属性!$B$25:$N$41,2,0)*VLOOKUP(ROUNDDOWN($CB149,-1),宝石属性!$B$25:$N$41,3,0)+VLOOKUP($CC$2,职业被动!$B$6:$M$29,COLUMNS(职业被动!$B$6:M$29),0)*$CB149,0)</f>
        <v>1504</v>
      </c>
      <c r="CM149" s="48">
        <f>属性价值和能力评分!$F$9+ROUND(属性价值和能力评分!$F$38*10,0)*CB149+ROUND((SUM(装备属性!$W$9:$W$14)+属性价值和能力评分!$F$38*1.25+1.4+2.8)*IF(CB149&lt;10,1,ROUNDDOWN(CB149,-1)),0)+15*VLOOKUP(ROUNDDOWN(CB149,-1),宝石属性!$B$26:$D$41,2,0)*6*VLOOKUP(ROUNDDOWN(CB149,-1),宝石属性!$B$26:$D$41,3,0)+(属性价值和能力评分!$F$49*9+属性价值和能力评分!$F$50*2+属性价值和能力评分!$F$53*8/5)*CB149</f>
        <v>26381</v>
      </c>
      <c r="CO149" s="1">
        <v>146</v>
      </c>
      <c r="CP149" s="9">
        <f>ROUND(属性投放!D$4+装备属性!D$4*IF($CO149&lt;10,1,ROUNDDOWN($CO149,-1))+SUM(属性投放!E$37:E$45)*$CO149+VLOOKUP($CP$2,一级属性!$E$41:$P$64,COLUMNS(一级属性!$E$41:G$64),0)*($CO149+0.25*IF($CO149&lt;10,1,ROUNDDOWN($CO149,-1)))+VLOOKUP($CP$2,宝石属性!$B$43:$M$66,COLUMNS(宝石属性!$B$43:D$66),0)*10*VLOOKUP(ROUNDDOWN($CO149,-1),宝石属性!$B$25:$N$41,2,0)*VLOOKUP(ROUNDDOWN($CO149,-1),宝石属性!$B$25:$N$41,3,0)+VLOOKUP($CP$2,职业被动!$B$6:$M$29,COLUMNS(职业被动!$B$6:D$29),0)*$CO149,0)</f>
        <v>6654</v>
      </c>
      <c r="CQ149" s="9">
        <f>ROUND(属性投放!E$4+装备属性!E$4*IF($CO149&lt;10,1,ROUNDDOWN($CO149,-1))+SUM(属性投放!F$37:F$45)*$CO149+VLOOKUP($CP$2,一级属性!$E$41:$P$64,COLUMNS(一级属性!$E$41:H$64),0)*($CO149+0.25*IF($CO149&lt;10,1,ROUNDDOWN($CO149,-1)))+VLOOKUP($CP$2,宝石属性!$B$43:$M$66,COLUMNS(宝石属性!$B$43:E$66),0)*10*VLOOKUP(ROUNDDOWN($CO149,-1),宝石属性!$B$25:$N$41,2,0)*VLOOKUP(ROUNDDOWN($CO149,-1),宝石属性!$B$25:$N$41,3,0)+VLOOKUP($CP$2,职业被动!$B$6:$M$29,COLUMNS(职业被动!$B$6:E$29),0)*$CO149,0)</f>
        <v>8063</v>
      </c>
      <c r="CR149" s="9">
        <f>ROUND(属性投放!F$4+装备属性!F$4*IF($CO149&lt;10,1,ROUNDDOWN($CO149,-1))+SUM(属性投放!G$37:G$45)*$CO149+VLOOKUP($CP$2,一级属性!$E$41:$P$64,COLUMNS(一级属性!$E$41:I$64),0)*($CO149+0.25*IF($CO149&lt;10,1,ROUNDDOWN($CO149,-1)))+VLOOKUP($CP$2,宝石属性!$B$43:$M$66,COLUMNS(宝石属性!$B$43:F$66),0)*10*VLOOKUP(ROUNDDOWN($CO149,-1),宝石属性!$B$25:$N$41,2,0)*VLOOKUP(ROUNDDOWN($CO149,-1),宝石属性!$B$25:$N$41,3,0)+VLOOKUP($CP$2,职业被动!$B$6:$M$29,COLUMNS(职业被动!$B$6:F$29),0)*$CO149,0)</f>
        <v>1540</v>
      </c>
      <c r="CS149" s="9">
        <f>ROUND(属性投放!G$4+装备属性!G$4*IF($CO149&lt;10,1,ROUNDDOWN($CO149,-1))+SUM(属性投放!H$37:H$45)*$CO149+VLOOKUP($CP$2,一级属性!$E$41:$P$64,COLUMNS(一级属性!$E$41:J$64),0)*($CO149+0.25*IF($CO149&lt;10,1,ROUNDDOWN($CO149,-1)))+VLOOKUP($CP$2,宝石属性!$B$43:$M$66,COLUMNS(宝石属性!$B$43:G$66),0)*10*VLOOKUP(ROUNDDOWN($CO149,-1),宝石属性!$B$25:$N$41,2,0)*VLOOKUP(ROUNDDOWN($CO149,-1),宝石属性!$B$25:$N$41,3,0)+VLOOKUP($CP$2,职业被动!$B$6:$M$29,COLUMNS(职业被动!$B$6:G$29),0)*$CO149,0)</f>
        <v>1331</v>
      </c>
      <c r="CT149" s="9">
        <f>ROUND(属性投放!H$4+装备属性!H$4*IF($CO149&lt;10,1,ROUNDDOWN($CO149,-1))+SUM(属性投放!I$37:I$45)*$CO149+VLOOKUP($CP$2,一级属性!$E$41:$P$64,COLUMNS(一级属性!$E$41:K$64),0)*($CO149+0.25*IF($CO149&lt;10,1,ROUNDDOWN($CO149,-1)))+VLOOKUP($CP$2,宝石属性!$B$43:$M$66,COLUMNS(宝石属性!$B$43:H$66),0)*10*VLOOKUP(ROUNDDOWN($CO149,-1),宝石属性!$B$25:$N$41,2,0)*VLOOKUP(ROUNDDOWN($CO149,-1),宝石属性!$B$25:$N$41,3,0)+VLOOKUP($CP$2,职业被动!$B$6:$M$29,COLUMNS(职业被动!$B$6:H$29),0)*$CO149,0)</f>
        <v>2383</v>
      </c>
      <c r="CU149" s="9">
        <f>ROUND(属性投放!I$4+装备属性!I$4*IF($CO149&lt;10,1,ROUNDDOWN($CO149,-1))+SUM(属性投放!J$37:J$45)*$CO149+VLOOKUP($CP$2,一级属性!$E$41:$P$64,COLUMNS(一级属性!$E$41:L$64),0)*($CO149+0.25*IF($CO149&lt;10,1,ROUNDDOWN($CO149,-1)))+VLOOKUP($CP$2,宝石属性!$B$43:$M$66,COLUMNS(宝石属性!$B$43:I$66),0)*10*VLOOKUP(ROUNDDOWN($CO149,-1),宝石属性!$B$25:$N$41,2,0)*VLOOKUP(ROUNDDOWN($CO149,-1),宝石属性!$B$25:$N$41,3,0)+VLOOKUP($CP$2,职业被动!$B$6:$M$29,COLUMNS(职业被动!$B$6:I$29),0)*$CO149,0)</f>
        <v>2083</v>
      </c>
      <c r="CV149" s="9">
        <f>ROUND(属性投放!J$4+装备属性!J$4*IF($CO149&lt;10,1,ROUNDDOWN($CO149,-1))+SUM(属性投放!K$37:K$45)*$CO149+VLOOKUP($CP$2,一级属性!$E$41:$P$64,COLUMNS(一级属性!$E$41:M$64),0)*($CO149+0.25*IF($CO149&lt;10,1,ROUNDDOWN($CO149,-1)))+VLOOKUP($CP$2,宝石属性!$B$43:$M$66,COLUMNS(宝石属性!$B$43:J$66),0)*10*VLOOKUP(ROUNDDOWN($CO149,-1),宝石属性!$B$25:$N$41,2,0)*VLOOKUP(ROUNDDOWN($CO149,-1),宝石属性!$B$25:$N$41,3,0)+VLOOKUP($CP$2,职业被动!$B$6:$M$29,COLUMNS(职业被动!$B$6:J$29),0)*$CO149,0)</f>
        <v>825</v>
      </c>
      <c r="CW149" s="9">
        <f>ROUND(属性投放!K$4+装备属性!K$4*IF($CO149&lt;10,1,ROUNDDOWN($CO149,-1))+SUM(属性投放!L$37:L$45)*$CO149+VLOOKUP($CP$2,一级属性!$E$41:$P$64,COLUMNS(一级属性!$E$41:N$64),0)*($CO149+0.25*IF($CO149&lt;10,1,ROUNDDOWN($CO149,-1)))+VLOOKUP($CP$2,宝石属性!$B$43:$M$66,COLUMNS(宝石属性!$B$43:K$66),0)*10*VLOOKUP(ROUNDDOWN($CO149,-1),宝石属性!$B$25:$N$41,2,0)*VLOOKUP(ROUNDDOWN($CO149,-1),宝石属性!$B$25:$N$41,3,0)+VLOOKUP($CP$2,职业被动!$B$6:$M$29,COLUMNS(职业被动!$B$6:K$29),0)*$CO149,0)</f>
        <v>513</v>
      </c>
      <c r="CX149" s="9">
        <f>ROUND(属性投放!L$4+装备属性!L$4*IF($CO149&lt;10,1,ROUNDDOWN($CO149,-1))+SUM(属性投放!M$37:M$45)*$CO149+VLOOKUP($CP$2,一级属性!$E$41:$P$64,COLUMNS(一级属性!$E$41:O$64),0)*($CO149+0.25*IF($CO149&lt;10,1,ROUNDDOWN($CO149,-1)))+VLOOKUP($CP$2,宝石属性!$B$43:$M$66,COLUMNS(宝石属性!$B$43:L$66),0)*10*VLOOKUP(ROUNDDOWN($CO149,-1),宝石属性!$B$25:$N$41,2,0)*VLOOKUP(ROUNDDOWN($CO149,-1),宝石属性!$B$25:$N$41,3,0)+VLOOKUP($CP$2,职业被动!$B$6:$M$29,COLUMNS(职业被动!$B$6:L$29),0)*$CO149,0)</f>
        <v>44</v>
      </c>
      <c r="CY149" s="9">
        <f>ROUND(属性投放!M$4+装备属性!M$4*IF($CO149&lt;10,1,ROUNDDOWN($CO149,-1))+SUM(属性投放!N$37:N$45)*$CO149+VLOOKUP($CP$2,一级属性!$E$41:$P$64,COLUMNS(一级属性!$E$41:P$64),0)*($CO149+0.25*IF($CO149&lt;10,1,ROUNDDOWN($CO149,-1)))+VLOOKUP($CP$2,宝石属性!$B$43:$M$66,COLUMNS(宝石属性!$B$43:M$66),0)*10*VLOOKUP(ROUNDDOWN($CO149,-1),宝石属性!$B$25:$N$41,2,0)*VLOOKUP(ROUNDDOWN($CO149,-1),宝石属性!$B$25:$N$41,3,0)+VLOOKUP($CP$2,职业被动!$B$6:$M$29,COLUMNS(职业被动!$B$6:M$29),0)*$CO149,0)</f>
        <v>1504</v>
      </c>
      <c r="CZ149" s="48">
        <f>属性价值和能力评分!$F$9+ROUND(属性价值和能力评分!$F$38*10,0)*CO149+ROUND((SUM(装备属性!$W$9:$W$14)+属性价值和能力评分!$F$38*1.25+1.4+2.8)*IF(CO149&lt;10,1,ROUNDDOWN(CO149,-1)),0)+15*VLOOKUP(ROUNDDOWN(CO149,-1),宝石属性!$B$26:$D$41,2,0)*6*VLOOKUP(ROUNDDOWN(CO149,-1),宝石属性!$B$26:$D$41,3,0)+(属性价值和能力评分!$F$49*9+属性价值和能力评分!$F$50*2+属性价值和能力评分!$F$53*8/5)*CO149</f>
        <v>26381</v>
      </c>
      <c r="DB149" s="1">
        <v>146</v>
      </c>
      <c r="DC149" s="9">
        <f>ROUND(属性投放!D$4+装备属性!D$4*IF($DB149&lt;10,1,ROUNDDOWN($DB149,-1))+SUM(属性投放!E$37:E$45)*$DB149+VLOOKUP($DC$2,一级属性!$E$41:$P$64,COLUMNS(一级属性!$E$41:G$64),0)*($DB149+0.25*IF($DB149&lt;10,1,ROUNDDOWN($DB149,-1)))+VLOOKUP($DC$2,宝石属性!$B$43:$M$66,COLUMNS(宝石属性!$B$43:D$66),0)*10*VLOOKUP(ROUNDDOWN($DB149,-1),宝石属性!$B$25:$N$41,2,0)*VLOOKUP(ROUNDDOWN($DB149,-1),宝石属性!$B$25:$N$41,3,0)+VLOOKUP($DC$2,职业被动!$B$6:$M$29,COLUMNS(职业被动!$B$6:D$29),0)*$DB149,0)</f>
        <v>7676</v>
      </c>
      <c r="DD149" s="9">
        <f>ROUND(属性投放!E$4+装备属性!E$4*IF($DB149&lt;10,1,ROUNDDOWN($DB149,-1))+SUM(属性投放!F$37:F$45)*$DB149+VLOOKUP($DC$2,一级属性!$E$41:$P$64,COLUMNS(一级属性!$E$41:H$64),0)*($DB149+0.25*IF($DB149&lt;10,1,ROUNDDOWN($DB149,-1)))+VLOOKUP($DC$2,宝石属性!$B$43:$M$66,COLUMNS(宝石属性!$B$43:E$66),0)*10*VLOOKUP(ROUNDDOWN($DB149,-1),宝石属性!$B$25:$N$41,2,0)*VLOOKUP(ROUNDDOWN($DB149,-1),宝石属性!$B$25:$N$41,3,0)+VLOOKUP($DC$2,职业被动!$B$6:$M$29,COLUMNS(职业被动!$B$6:E$29),0)*$DB149,0)</f>
        <v>3538</v>
      </c>
      <c r="DE149" s="9">
        <f>ROUND(属性投放!F$4+装备属性!F$4*IF($DB149&lt;10,1,ROUNDDOWN($DB149,-1))+SUM(属性投放!G$37:G$45)*$DB149+VLOOKUP($DC$2,一级属性!$E$41:$P$64,COLUMNS(一级属性!$E$41:I$64),0)*($DB149+0.25*IF($DB149&lt;10,1,ROUNDDOWN($DB149,-1)))+VLOOKUP($DC$2,宝石属性!$B$43:$M$66,COLUMNS(宝石属性!$B$43:F$66),0)*10*VLOOKUP(ROUNDDOWN($DB149,-1),宝石属性!$B$25:$N$41,2,0)*VLOOKUP(ROUNDDOWN($DB149,-1),宝石属性!$B$25:$N$41,3,0)+VLOOKUP($DC$2,职业被动!$B$6:$M$29,COLUMNS(职业被动!$B$6:F$29),0)*$DB149,0)</f>
        <v>1540</v>
      </c>
      <c r="DF149" s="9">
        <f>ROUND(属性投放!G$4+装备属性!G$4*IF($DB149&lt;10,1,ROUNDDOWN($DB149,-1))+SUM(属性投放!H$37:H$45)*$DB149+VLOOKUP($DC$2,一级属性!$E$41:$P$64,COLUMNS(一级属性!$E$41:J$64),0)*($DB149+0.25*IF($DB149&lt;10,1,ROUNDDOWN($DB149,-1)))+VLOOKUP($DC$2,宝石属性!$B$43:$M$66,COLUMNS(宝石属性!$B$43:G$66),0)*10*VLOOKUP(ROUNDDOWN($DB149,-1),宝石属性!$B$25:$N$41,2,0)*VLOOKUP(ROUNDDOWN($DB149,-1),宝石属性!$B$25:$N$41,3,0)+VLOOKUP($DC$2,职业被动!$B$6:$M$29,COLUMNS(职业被动!$B$6:G$29),0)*$DB149,0)</f>
        <v>3854</v>
      </c>
      <c r="DG149" s="9">
        <f>ROUND(属性投放!H$4+装备属性!H$4*IF($DB149&lt;10,1,ROUNDDOWN($DB149,-1))+SUM(属性投放!I$37:I$45)*$DB149+VLOOKUP($DC$2,一级属性!$E$41:$P$64,COLUMNS(一级属性!$E$41:K$64),0)*($DB149+0.25*IF($DB149&lt;10,1,ROUNDDOWN($DB149,-1)))+VLOOKUP($DC$2,宝石属性!$B$43:$M$66,COLUMNS(宝石属性!$B$43:H$66),0)*10*VLOOKUP(ROUNDDOWN($DB149,-1),宝石属性!$B$25:$N$41,2,0)*VLOOKUP(ROUNDDOWN($DB149,-1),宝石属性!$B$25:$N$41,3,0)+VLOOKUP($DC$2,职业被动!$B$6:$M$29,COLUMNS(职业被动!$B$6:H$29),0)*$DB149,0)</f>
        <v>946</v>
      </c>
      <c r="DH149" s="9">
        <f>ROUND(属性投放!I$4+装备属性!I$4*IF($DB149&lt;10,1,ROUNDDOWN($DB149,-1))+SUM(属性投放!J$37:J$45)*$DB149+VLOOKUP($DC$2,一级属性!$E$41:$P$64,COLUMNS(一级属性!$E$41:L$64),0)*($DB149+0.25*IF($DB149&lt;10,1,ROUNDDOWN($DB149,-1)))+VLOOKUP($DC$2,宝石属性!$B$43:$M$66,COLUMNS(宝石属性!$B$43:I$66),0)*10*VLOOKUP(ROUNDDOWN($DB149,-1),宝石属性!$B$25:$N$41,2,0)*VLOOKUP(ROUNDDOWN($DB149,-1),宝石属性!$B$25:$N$41,3,0)+VLOOKUP($DC$2,职业被动!$B$6:$M$29,COLUMNS(职业被动!$B$6:I$29),0)*$DB149,0)</f>
        <v>1394</v>
      </c>
      <c r="DI149" s="9">
        <f>ROUND(属性投放!J$4+装备属性!J$4*IF($DB149&lt;10,1,ROUNDDOWN($DB149,-1))+SUM(属性投放!K$37:K$45)*$DB149+VLOOKUP($DC$2,一级属性!$E$41:$P$64,COLUMNS(一级属性!$E$41:M$64),0)*($DB149+0.25*IF($DB149&lt;10,1,ROUNDDOWN($DB149,-1)))+VLOOKUP($DC$2,宝石属性!$B$43:$M$66,COLUMNS(宝石属性!$B$43:J$66),0)*10*VLOOKUP(ROUNDDOWN($DB149,-1),宝石属性!$B$25:$N$41,2,0)*VLOOKUP(ROUNDDOWN($DB149,-1),宝石属性!$B$25:$N$41,3,0)+VLOOKUP($DC$2,职业被动!$B$6:$M$29,COLUMNS(职业被动!$B$6:J$29),0)*$DB149,0)</f>
        <v>1006</v>
      </c>
      <c r="DJ149" s="9">
        <f>ROUND(属性投放!K$4+装备属性!K$4*IF($DB149&lt;10,1,ROUNDDOWN($DB149,-1))+SUM(属性投放!L$37:L$45)*$DB149+VLOOKUP($DC$2,一级属性!$E$41:$P$64,COLUMNS(一级属性!$E$41:N$64),0)*($DB149+0.25*IF($DB149&lt;10,1,ROUNDDOWN($DB149,-1)))+VLOOKUP($DC$2,宝石属性!$B$43:$M$66,COLUMNS(宝石属性!$B$43:K$66),0)*10*VLOOKUP(ROUNDDOWN($DB149,-1),宝石属性!$B$25:$N$41,2,0)*VLOOKUP(ROUNDDOWN($DB149,-1),宝石属性!$B$25:$N$41,3,0)+VLOOKUP($DC$2,职业被动!$B$6:$M$29,COLUMNS(职业被动!$B$6:K$29),0)*$DB149,0)</f>
        <v>673</v>
      </c>
      <c r="DK149" s="9">
        <f>ROUND(属性投放!L$4+装备属性!L$4*IF($DB149&lt;10,1,ROUNDDOWN($DB149,-1))+SUM(属性投放!M$37:M$45)*$DB149+VLOOKUP($DC$2,一级属性!$E$41:$P$64,COLUMNS(一级属性!$E$41:O$64),0)*($DB149+0.25*IF($DB149&lt;10,1,ROUNDDOWN($DB149,-1)))+VLOOKUP($DC$2,宝石属性!$B$43:$M$66,COLUMNS(宝石属性!$B$43:L$66),0)*10*VLOOKUP(ROUNDDOWN($DB149,-1),宝石属性!$B$25:$N$41,2,0)*VLOOKUP(ROUNDDOWN($DB149,-1),宝石属性!$B$25:$N$41,3,0)+VLOOKUP($DC$2,职业被动!$B$6:$M$29,COLUMNS(职业被动!$B$6:L$29),0)*$DB149,0)</f>
        <v>44</v>
      </c>
      <c r="DL149" s="9">
        <f>ROUND(属性投放!M$4+装备属性!M$4*IF($DB149&lt;10,1,ROUNDDOWN($DB149,-1))+SUM(属性投放!N$37:N$45)*$DB149+VLOOKUP($DC$2,一级属性!$E$41:$P$64,COLUMNS(一级属性!$E$41:P$64),0)*($DB149+0.25*IF($DB149&lt;10,1,ROUNDDOWN($DB149,-1)))+VLOOKUP($DC$2,宝石属性!$B$43:$M$66,COLUMNS(宝石属性!$B$43:M$66),0)*10*VLOOKUP(ROUNDDOWN($DB149,-1),宝石属性!$B$25:$N$41,2,0)*VLOOKUP(ROUNDDOWN($DB149,-1),宝石属性!$B$25:$N$41,3,0)+VLOOKUP($DC$2,职业被动!$B$6:$M$29,COLUMNS(职业被动!$B$6:M$29),0)*$DB149,0)</f>
        <v>1504</v>
      </c>
      <c r="DM149" s="48">
        <f>属性价值和能力评分!$F$9+ROUND(属性价值和能力评分!$F$38*10,0)*DB149+ROUND((SUM(装备属性!$W$9:$W$14)+属性价值和能力评分!$F$38*1.25+1.4+2.8)*IF(DB149&lt;10,1,ROUNDDOWN(DB149,-1)),0)+15*VLOOKUP(ROUNDDOWN(DB149,-1),宝石属性!$B$26:$D$41,2,0)*6*VLOOKUP(ROUNDDOWN(DB149,-1),宝石属性!$B$26:$D$41,3,0)+(属性价值和能力评分!$F$49*9+属性价值和能力评分!$F$50*2+属性价值和能力评分!$F$53*8/5)*DB149</f>
        <v>26381</v>
      </c>
      <c r="DO149" s="1">
        <v>146</v>
      </c>
      <c r="DP149" s="9">
        <f>ROUND(属性投放!D$4+装备属性!D$4*IF($DO149&lt;10,1,ROUNDDOWN($DO149,-1))+SUM(属性投放!E$37:E$45)*$DO149+VLOOKUP($DP$2,一级属性!$E$41:$P$64,COLUMNS(一级属性!$E$41:G$64),0)*($DO149+0.25*IF($DO149&lt;10,1,ROUNDDOWN($DO149,-1)))+VLOOKUP($DP$2,宝石属性!$B$43:$M$66,COLUMNS(宝石属性!$B$43:D$66),0)*10*VLOOKUP(ROUNDDOWN($DO149,-1),宝石属性!$B$25:$N$41,2,0)*VLOOKUP(ROUNDDOWN($DO149,-1),宝石属性!$B$25:$N$41,3,0)+VLOOKUP($DP$2,职业被动!$B$6:$M$29,COLUMNS(职业被动!$B$6:D$29),0)*$DO149,0)</f>
        <v>16738</v>
      </c>
      <c r="DQ149" s="9">
        <f>ROUND(属性投放!E$4+装备属性!E$4*IF($DO149&lt;10,1,ROUNDDOWN($DO149,-1))+SUM(属性投放!F$37:F$45)*$DO149+VLOOKUP($DP$2,一级属性!$E$41:$P$64,COLUMNS(一级属性!$E$41:H$64),0)*($DO149+0.25*IF($DO149&lt;10,1,ROUNDDOWN($DO149,-1)))+VLOOKUP($DP$2,宝石属性!$B$43:$M$66,COLUMNS(宝石属性!$B$43:E$66),0)*10*VLOOKUP(ROUNDDOWN($DO149,-1),宝石属性!$B$25:$N$41,2,0)*VLOOKUP(ROUNDDOWN($DO149,-1),宝石属性!$B$25:$N$41,3,0)+VLOOKUP($DP$2,职业被动!$B$6:$M$29,COLUMNS(职业被动!$B$6:E$29),0)*$DO149,0)</f>
        <v>3538</v>
      </c>
      <c r="DR149" s="9">
        <f>ROUND(属性投放!F$4+装备属性!F$4*IF($DO149&lt;10,1,ROUNDDOWN($DO149,-1))+SUM(属性投放!G$37:G$45)*$DO149+VLOOKUP($DP$2,一级属性!$E$41:$P$64,COLUMNS(一级属性!$E$41:I$64),0)*($DO149+0.25*IF($DO149&lt;10,1,ROUNDDOWN($DO149,-1)))+VLOOKUP($DP$2,宝石属性!$B$43:$M$66,COLUMNS(宝石属性!$B$43:F$66),0)*10*VLOOKUP(ROUNDDOWN($DO149,-1),宝石属性!$B$25:$N$41,2,0)*VLOOKUP(ROUNDDOWN($DO149,-1),宝石属性!$B$25:$N$41,3,0)+VLOOKUP($DP$2,职业被动!$B$6:$M$29,COLUMNS(职业被动!$B$6:F$29),0)*$DO149,0)</f>
        <v>1540</v>
      </c>
      <c r="DS149" s="9">
        <f>ROUND(属性投放!G$4+装备属性!G$4*IF($DO149&lt;10,1,ROUNDDOWN($DO149,-1))+SUM(属性投放!H$37:H$45)*$DO149+VLOOKUP($DP$2,一级属性!$E$41:$P$64,COLUMNS(一级属性!$E$41:J$64),0)*($DO149+0.25*IF($DO149&lt;10,1,ROUNDDOWN($DO149,-1)))+VLOOKUP($DP$2,宝石属性!$B$43:$M$66,COLUMNS(宝石属性!$B$43:G$66),0)*10*VLOOKUP(ROUNDDOWN($DO149,-1),宝石属性!$B$25:$N$41,2,0)*VLOOKUP(ROUNDDOWN($DO149,-1),宝石属性!$B$25:$N$41,3,0)+VLOOKUP($DP$2,职业被动!$B$6:$M$29,COLUMNS(职业被动!$B$6:G$29),0)*$DO149,0)</f>
        <v>1331</v>
      </c>
      <c r="DT149" s="9">
        <f>ROUND(属性投放!H$4+装备属性!H$4*IF($DO149&lt;10,1,ROUNDDOWN($DO149,-1))+SUM(属性投放!I$37:I$45)*$DO149+VLOOKUP($DP$2,一级属性!$E$41:$P$64,COLUMNS(一级属性!$E$41:K$64),0)*($DO149+0.25*IF($DO149&lt;10,1,ROUNDDOWN($DO149,-1)))+VLOOKUP($DP$2,宝石属性!$B$43:$M$66,COLUMNS(宝石属性!$B$43:H$66),0)*10*VLOOKUP(ROUNDDOWN($DO149,-1),宝石属性!$B$25:$N$41,2,0)*VLOOKUP(ROUNDDOWN($DO149,-1),宝石属性!$B$25:$N$41,3,0)+VLOOKUP($DP$2,职业被动!$B$6:$M$29,COLUMNS(职业被动!$B$6:H$29),0)*$DO149,0)</f>
        <v>1092</v>
      </c>
      <c r="DU149" s="9">
        <f>ROUND(属性投放!I$4+装备属性!I$4*IF($DO149&lt;10,1,ROUNDDOWN($DO149,-1))+SUM(属性投放!J$37:J$45)*$DO149+VLOOKUP($DP$2,一级属性!$E$41:$P$64,COLUMNS(一级属性!$E$41:L$64),0)*($DO149+0.25*IF($DO149&lt;10,1,ROUNDDOWN($DO149,-1)))+VLOOKUP($DP$2,宝石属性!$B$43:$M$66,COLUMNS(宝石属性!$B$43:I$66),0)*10*VLOOKUP(ROUNDDOWN($DO149,-1),宝石属性!$B$25:$N$41,2,0)*VLOOKUP(ROUNDDOWN($DO149,-1),宝石属性!$B$25:$N$41,3,0)+VLOOKUP($DP$2,职业被动!$B$6:$M$29,COLUMNS(职业被动!$B$6:I$29),0)*$DO149,0)</f>
        <v>1394</v>
      </c>
      <c r="DV149" s="9">
        <f>ROUND(属性投放!J$4+装备属性!J$4*IF($DO149&lt;10,1,ROUNDDOWN($DO149,-1))+SUM(属性投放!K$37:K$45)*$DO149+VLOOKUP($DP$2,一级属性!$E$41:$P$64,COLUMNS(一级属性!$E$41:M$64),0)*($DO149+0.25*IF($DO149&lt;10,1,ROUNDDOWN($DO149,-1)))+VLOOKUP($DP$2,宝石属性!$B$43:$M$66,COLUMNS(宝石属性!$B$43:J$66),0)*10*VLOOKUP(ROUNDDOWN($DO149,-1),宝石属性!$B$25:$N$41,2,0)*VLOOKUP(ROUNDDOWN($DO149,-1),宝石属性!$B$25:$N$41,3,0)+VLOOKUP($DP$2,职业被动!$B$6:$M$29,COLUMNS(职业被动!$B$6:J$29),0)*$DO149,0)</f>
        <v>1006</v>
      </c>
      <c r="DW149" s="9">
        <f>ROUND(属性投放!K$4+装备属性!K$4*IF($DO149&lt;10,1,ROUNDDOWN($DO149,-1))+SUM(属性投放!L$37:L$45)*$DO149+VLOOKUP($DP$2,一级属性!$E$41:$P$64,COLUMNS(一级属性!$E$41:N$64),0)*($DO149+0.25*IF($DO149&lt;10,1,ROUNDDOWN($DO149,-1)))+VLOOKUP($DP$2,宝石属性!$B$43:$M$66,COLUMNS(宝石属性!$B$43:K$66),0)*10*VLOOKUP(ROUNDDOWN($DO149,-1),宝石属性!$B$25:$N$41,2,0)*VLOOKUP(ROUNDDOWN($DO149,-1),宝石属性!$B$25:$N$41,3,0)+VLOOKUP($DP$2,职业被动!$B$6:$M$29,COLUMNS(职业被动!$B$6:K$29),0)*$DO149,0)</f>
        <v>673</v>
      </c>
      <c r="DX149" s="9">
        <f>ROUND(属性投放!L$4+装备属性!L$4*IF($DO149&lt;10,1,ROUNDDOWN($DO149,-1))+SUM(属性投放!M$37:M$45)*$DO149+VLOOKUP($DP$2,一级属性!$E$41:$P$64,COLUMNS(一级属性!$E$41:O$64),0)*($DO149+0.25*IF($DO149&lt;10,1,ROUNDDOWN($DO149,-1)))+VLOOKUP($DP$2,宝石属性!$B$43:$M$66,COLUMNS(宝石属性!$B$43:L$66),0)*10*VLOOKUP(ROUNDDOWN($DO149,-1),宝石属性!$B$25:$N$41,2,0)*VLOOKUP(ROUNDDOWN($DO149,-1),宝石属性!$B$25:$N$41,3,0)+VLOOKUP($DP$2,职业被动!$B$6:$M$29,COLUMNS(职业被动!$B$6:L$29),0)*$DO149,0)</f>
        <v>44</v>
      </c>
      <c r="DY149" s="9">
        <f>ROUND(属性投放!M$4+装备属性!M$4*IF($DO149&lt;10,1,ROUNDDOWN($DO149,-1))+SUM(属性投放!N$37:N$45)*$DO149+VLOOKUP($DP$2,一级属性!$E$41:$P$64,COLUMNS(一级属性!$E$41:P$64),0)*($DO149+0.25*IF($DO149&lt;10,1,ROUNDDOWN($DO149,-1)))+VLOOKUP($DP$2,宝石属性!$B$43:$M$66,COLUMNS(宝石属性!$B$43:M$66),0)*10*VLOOKUP(ROUNDDOWN($DO149,-1),宝石属性!$B$25:$N$41,2,0)*VLOOKUP(ROUNDDOWN($DO149,-1),宝石属性!$B$25:$N$41,3,0)+VLOOKUP($DP$2,职业被动!$B$6:$M$29,COLUMNS(职业被动!$B$6:M$29),0)*$DO149,0)</f>
        <v>1504</v>
      </c>
      <c r="DZ149" s="48">
        <f>属性价值和能力评分!$F$9+ROUND(属性价值和能力评分!$F$38*10,0)*DO149+ROUND((SUM(装备属性!$W$9:$W$14)+属性价值和能力评分!$F$38*1.25+1.4+2.8)*IF(DO149&lt;10,1,ROUNDDOWN(DO149,-1)),0)+15*VLOOKUP(ROUNDDOWN(DO149,-1),宝石属性!$B$26:$D$41,2,0)*6*VLOOKUP(ROUNDDOWN(DO149,-1),宝石属性!$B$26:$D$41,3,0)+(属性价值和能力评分!$F$49*9+属性价值和能力评分!$F$50*2+属性价值和能力评分!$F$53*8/5)*DO149</f>
        <v>26381</v>
      </c>
      <c r="EA149" s="17"/>
      <c r="EB149" s="1">
        <v>146</v>
      </c>
      <c r="EC149" s="1">
        <f>ROUND(CC149/MAX(CE149/10,((CE149*(1+属性投放!$E$8)-CF149+属性投放!$F$8*EB149)*(1+属性投放!$G$8)*(1+属性投放!$H$8))),1)</f>
        <v>2.8</v>
      </c>
      <c r="ED149" s="1">
        <f>ROUND(CP149/MAX(CE149/10,((CE149*(1+属性投放!$E$8)-CS149+属性投放!$F$8*EB149)*(1+属性投放!$G$8)*(1+属性投放!$H$8))),1)</f>
        <v>2.6</v>
      </c>
      <c r="EE149" s="1">
        <f>ROUND(DC149/MAX(CE149/10,((CE149*(1+属性投放!$E$8)-DF149+属性投放!$F$8*EB149)*(1+属性投放!$G$8)*(1+属性投放!$H$8))),1)</f>
        <v>24.5</v>
      </c>
      <c r="EF149" s="1">
        <f>ROUND(DP149/MAX(CE149/10,((CE149*(1+属性投放!$E$8)-DS149+属性投放!$F$8*EB149)*(1+属性投放!$G$8)*(1+属性投放!$H$8))),1)</f>
        <v>6.6</v>
      </c>
      <c r="EH149" s="1">
        <f>ROUND(CC149/MAX(属性投放!$F$9*EB149,((CT149*(1+属性投放!$E$9)-CH149+属性投放!$F$9*EB149)*(1+属性投放!$G$9)*(1+属性投放!$H$9))),1)</f>
        <v>2.6</v>
      </c>
      <c r="EI149" s="1">
        <f>ROUND(CP149/MAX(属性投放!$F$9*EB149,((CT149*(1+属性投放!$E$9)-CU149+属性投放!$F$9*EB149)*(1+属性投放!$G$9)*(1+属性投放!$H$9))),1)</f>
        <v>3.3</v>
      </c>
      <c r="EJ149" s="1">
        <f>ROUND(DC149/MAX(属性投放!$F$9*EB149,((CT149*(1+属性投放!$E$9)-DH149+属性投放!$F$9*EB149)*(1+属性投放!$G$9)*(1+属性投放!$H$9))),1)</f>
        <v>2.8</v>
      </c>
      <c r="EK149" s="1">
        <f>ROUND(DP149/MAX(属性投放!$F$9*EB149,((CT149*(1+属性投放!$E$9)-DU149+属性投放!$F$9*EB149)*(1+属性投放!$G$9)*(1+属性投放!$H$9))),1)</f>
        <v>6</v>
      </c>
      <c r="EM149" s="1">
        <f>ROUND(CC149/((BW149*(1+属性投放!$E$10)+属性投放!$F$10*EB149)*(1+属性投放!$G$10)*(1+属性投放!$H$10)),1)</f>
        <v>5.7</v>
      </c>
      <c r="EN149" s="1">
        <f>ROUND(CP149/((BW149*(1+属性投放!$E$10)+属性投放!$F$10*EB149)*(1+属性投放!$G$10)*(1+属性投放!$H$10)),1)</f>
        <v>5.7</v>
      </c>
      <c r="EO149" s="1">
        <f>ROUND(DC149/((BW149*(1+属性投放!$E$10)+属性投放!$F$10*EB149)*(1+属性投放!$G$10)*(1+属性投放!$H$10)),1)</f>
        <v>6.5</v>
      </c>
      <c r="EP149" s="1">
        <f>ROUND(DP149/((BW149*(1+属性投放!$E$10)+属性投放!$F$10*EB149)*(1+属性投放!$G$10)*(1+属性投放!$H$10)),1)</f>
        <v>14.2</v>
      </c>
    </row>
    <row r="150" spans="2:146">
      <c r="B150" s="1">
        <v>147</v>
      </c>
      <c r="C150" s="9">
        <f>ROUND(属性投放!D$4+装备属性!D$4*IF($B150&lt;10,1,ROUNDDOWN($B150,-1))+SUM(属性投放!E$37:E$45)*$B150+VLOOKUP($C$2,一级属性!$E$41:$P$64,COLUMNS(一级属性!$E$41:G$64),0)*($B150+0.25*IF($B150&lt;10,1,ROUNDDOWN($B150,-1)))+VLOOKUP($C$2,宝石属性!$B$43:$M$66,COLUMNS(宝石属性!$B$43:D$66),0)*10*VLOOKUP(ROUNDDOWN($B150,-1),宝石属性!$B$25:$N$41,2,0)*VLOOKUP(ROUNDDOWN($B150,-1),宝石属性!$B$25:$N$41,3,0)+VLOOKUP($C$2,职业被动!$B$6:$M$29,COLUMNS(职业被动!$B$6:D$29),0)*$B150,0)</f>
        <v>8133</v>
      </c>
      <c r="D150" s="9">
        <f>ROUND(属性投放!E$4+装备属性!E$4*IF($B150&lt;10,1,ROUNDDOWN($B150,-1))+SUM(属性投放!F$37:F$38)*$B150+VLOOKUP($C$2,一级属性!$E$67:$P$90,COLUMNS(一级属性!$E$67:H$90),0)*$B150+VLOOKUP($C$2,宝石属性!$B$43:$M$66,COLUMNS(宝石属性!$B$43:E$66),0)*10*VLOOKUP(ROUNDDOWN($B150,-1),宝石属性!$B$25:$N$41,2,0)*VLOOKUP(ROUNDDOWN($B150,-1),宝石属性!$B$25:$N$41,3,0)+VLOOKUP($C$2,职业被动!$B$6:$M$29,COLUMNS(职业被动!$B$6:E$29),0)*$B150,0)</f>
        <v>3553</v>
      </c>
      <c r="E150" s="9">
        <f>ROUND(属性投放!F$4+装备属性!F$4*IF($B150&lt;10,1,ROUNDDOWN($B150,-1))+SUM(属性投放!G$37:G$38)*$B150+VLOOKUP($C$2,一级属性!$E$67:$P$90,COLUMNS(一级属性!$E$67:I$90),0)*$B150+VLOOKUP($C$2,宝石属性!$B$43:$M$66,COLUMNS(宝石属性!$B$43:F$66),0)*10*VLOOKUP(ROUNDDOWN($B150,-1),宝石属性!$B$25:$N$41,2,0)*VLOOKUP(ROUNDDOWN($B150,-1),宝石属性!$B$25:$N$41,3,0)+VLOOKUP($C$2,职业被动!$B$6:$M$29,COLUMNS(职业被动!$B$6:F$29),0)*$B150,0)</f>
        <v>2805</v>
      </c>
      <c r="F150" s="9">
        <f>ROUND(属性投放!G$4+装备属性!G$4*IF($B150&lt;10,1,ROUNDDOWN($B150,-1))+SUM(属性投放!H$37:H$38)*$B150+VLOOKUP($C$2,一级属性!$E$67:$P$90,COLUMNS(一级属性!$E$67:J$90),0)*$B150+VLOOKUP($C$2,宝石属性!$B$43:$M$66,COLUMNS(宝石属性!$B$43:G$66),0)*10*VLOOKUP(ROUNDDOWN($B150,-1),宝石属性!$B$25:$N$41,2,0)*VLOOKUP(ROUNDDOWN($B150,-1),宝石属性!$B$25:$N$41,3,0)+VLOOKUP($C$2,职业被动!$B$6:$M$29,COLUMNS(职业被动!$B$6:G$29),0)*$B150,0)</f>
        <v>1481</v>
      </c>
      <c r="G150" s="9">
        <f>ROUND(属性投放!H$4+装备属性!H$4*IF($B150&lt;10,1,ROUNDDOWN($B150,-1))+SUM(属性投放!I$37:I$38)*$B150+VLOOKUP($C$2,一级属性!$E$67:$P$90,COLUMNS(一级属性!$E$67:K$90),0)*$B150+VLOOKUP($C$2,宝石属性!$B$43:$M$66,COLUMNS(宝石属性!$B$43:H$66),0)*10*VLOOKUP(ROUNDDOWN($B150,-1),宝石属性!$B$25:$N$41,2,0)*VLOOKUP(ROUNDDOWN($B150,-1),宝石属性!$B$25:$N$41,3,0)+VLOOKUP($C$2,职业被动!$B$6:$M$29,COLUMNS(职业被动!$B$6:H$29),0)*$B150,0)</f>
        <v>948</v>
      </c>
      <c r="H150" s="9">
        <f>ROUND(属性投放!I$4+装备属性!I$4*IF($B150&lt;10,1,ROUNDDOWN($B150,-1))+SUM(属性投放!J$37:J$38)*$B150+VLOOKUP($C$2,一级属性!$E$67:$P$90,COLUMNS(一级属性!$E$67:L$90),0)*$B150+VLOOKUP($C$2,宝石属性!$B$43:$M$66,COLUMNS(宝石属性!$B$43:I$66),0)*10*VLOOKUP(ROUNDDOWN($B150,-1),宝石属性!$B$25:$N$41,2,0)*VLOOKUP(ROUNDDOWN($B150,-1),宝石属性!$B$25:$N$41,3,0)+VLOOKUP($C$2,职业被动!$B$6:$M$29,COLUMNS(职业被动!$B$6:I$29),0)*$B150,0)</f>
        <v>1550</v>
      </c>
      <c r="I150" s="9">
        <f>ROUND(属性投放!J$4+装备属性!J$4*IF($B150&lt;10,1,ROUNDDOWN($B150,-1))+SUM(属性投放!K$37:K$38)*$B150+VLOOKUP($C$2,一级属性!$E$67:$P$90,COLUMNS(一级属性!$E$67:M$90),0)*$B150+VLOOKUP($C$2,宝石属性!$B$43:$M$66,COLUMNS(宝石属性!$B$43:J$66),0)*10*VLOOKUP(ROUNDDOWN($B150,-1),宝石属性!$B$25:$N$41,2,0)*VLOOKUP(ROUNDDOWN($B150,-1),宝石属性!$B$25:$N$41,3,0)+VLOOKUP($C$2,职业被动!$B$6:$M$29,COLUMNS(职业被动!$B$6:J$29),0)*$B150,0)</f>
        <v>1011</v>
      </c>
      <c r="J150" s="9">
        <f>ROUND(属性投放!K$4+装备属性!K$4*IF($B150&lt;10,1,ROUNDDOWN($B150,-1))+SUM(属性投放!L$37:L$38)*$B150+VLOOKUP($C$2,一级属性!$E$67:$P$90,COLUMNS(一级属性!$E$67:N$90),0)*$B150+VLOOKUP($C$2,宝石属性!$B$43:$M$66,COLUMNS(宝石属性!$B$43:K$66),0)*10*VLOOKUP(ROUNDDOWN($B150,-1),宝石属性!$B$25:$N$41,2,0)*VLOOKUP(ROUNDDOWN($B150,-1),宝石属性!$B$25:$N$41,3,0)+VLOOKUP($C$2,职业被动!$B$6:$M$29,COLUMNS(职业被动!$B$6:K$29),0)*$B150,0)</f>
        <v>514</v>
      </c>
      <c r="K150" s="9">
        <f>ROUND(属性投放!L$4+装备属性!L$4*IF($B150&lt;10,1,ROUNDDOWN($B150,-1))+SUM(属性投放!M$37:M$38)*$B150+VLOOKUP($C$2,一级属性!$E$67:$P$90,COLUMNS(一级属性!$E$67:O$90),0)*$B150+VLOOKUP($C$2,宝石属性!$B$43:$M$66,COLUMNS(宝石属性!$B$43:L$66),0)*10*VLOOKUP(ROUNDDOWN($B150,-1),宝石属性!$B$25:$N$41,2,0)*VLOOKUP(ROUNDDOWN($B150,-1),宝石属性!$B$25:$N$41,3,0)+VLOOKUP($C$2,职业被动!$B$6:$M$29,COLUMNS(职业被动!$B$6:L$29),0)*$B150,0)</f>
        <v>44</v>
      </c>
      <c r="L150" s="9">
        <f>ROUND(属性投放!M$4+装备属性!M$4*IF($B150&lt;10,1,ROUNDDOWN($B150,-1))+SUM(属性投放!N$37:N$38)*$B150+VLOOKUP($C$2,一级属性!$E$67:$P$90,COLUMNS(一级属性!$E$67:P$90),0)*$B150+VLOOKUP($C$2,宝石属性!$B$43:$M$66,COLUMNS(宝石属性!$B$43:M$66),0)*10*VLOOKUP(ROUNDDOWN($B150,-1),宝石属性!$B$25:$N$41,2,0)*VLOOKUP(ROUNDDOWN($B150,-1),宝石属性!$B$25:$N$41,3,0)+VLOOKUP($C$2,职业被动!$B$6:$M$29,COLUMNS(职业被动!$B$6:M$29),0)*$B150,0)</f>
        <v>1594</v>
      </c>
      <c r="M150" s="48">
        <f>属性价值和能力评分!$F$9+ROUND(属性价值和能力评分!$F$38*10,0)*B150+ROUND((SUM(装备属性!$W$9:$W$14)+属性价值和能力评分!$F$38*1.25+1.4+2.8)*IF(B150&lt;10,1,ROUNDDOWN(B150,-1)),0)+15*VLOOKUP(ROUNDDOWN(B150,-1),宝石属性!$B$26:$D$41,2,0)*6*VLOOKUP(ROUNDDOWN(B150,-1),宝石属性!$B$26:$D$41,3,0)+(属性价值和能力评分!$F$49*9+属性价值和能力评分!$F$50*2+属性价值和能力评分!$F$53*8/5)*B150</f>
        <v>26501</v>
      </c>
      <c r="O150" s="1">
        <v>147</v>
      </c>
      <c r="P150" s="9">
        <f>ROUND(属性投放!D$4+装备属性!D$4*IF($O150&lt;10,1,ROUNDDOWN($O150,-1))+SUM(属性投放!E$37:E$45)*$O150+VLOOKUP($P$2,一级属性!$E$41:$P$64,COLUMNS(一级属性!$E$41:G$64),0)*($O150+0.25*IF($O150&lt;10,1,ROUNDDOWN($O150,-1)))+VLOOKUP($P$2,宝石属性!$B$43:$M$66,COLUMNS(宝石属性!$B$43:D$66),0)*10*VLOOKUP(ROUNDDOWN($O150,-1),宝石属性!$B$25:$N$41,2,0)*VLOOKUP(ROUNDDOWN($O150,-1),宝石属性!$B$25:$N$41,3,0)+VLOOKUP($P$2,职业被动!$B$6:$M$29,COLUMNS(职业被动!$B$6:D$29),0)*$O150,0)</f>
        <v>10191</v>
      </c>
      <c r="Q150" s="9">
        <f>ROUND(属性投放!E$4+装备属性!E$4*IF($O150&lt;10,1,ROUNDDOWN($O150,-1))+SUM(属性投放!F$37:F$45)*$O150+VLOOKUP($P$2,一级属性!$E$41:$P$64,COLUMNS(一级属性!$E$41:H$64),0)*($O150+0.25*IF($O150&lt;10,1,ROUNDDOWN($O150,-1)))+VLOOKUP($P$2,宝石属性!$B$43:$M$66,COLUMNS(宝石属性!$B$43:E$66),0)*10*VLOOKUP(ROUNDDOWN($O150,-1),宝石属性!$B$25:$N$41,2,0)*VLOOKUP(ROUNDDOWN($O150,-1),宝石属性!$B$25:$N$41,3,0)+VLOOKUP($P$2,职业被动!$B$6:$M$29,COLUMNS(职业被动!$B$6:E$29),0)*$O150,0)</f>
        <v>6283</v>
      </c>
      <c r="R150" s="9">
        <f>ROUND(属性投放!F$4+装备属性!F$4*IF($O150&lt;10,1,ROUNDDOWN($O150,-1))+SUM(属性投放!G$37:G$45)*$O150+VLOOKUP($P$2,一级属性!$E$41:$P$64,COLUMNS(一级属性!$E$41:I$64),0)*($O150+0.25*IF($O150&lt;10,1,ROUNDDOWN($O150,-1)))+VLOOKUP($P$2,宝石属性!$B$43:$M$66,COLUMNS(宝石属性!$B$43:F$66),0)*10*VLOOKUP(ROUNDDOWN($O150,-1),宝石属性!$B$25:$N$41,2,0)*VLOOKUP(ROUNDDOWN($O150,-1),宝石属性!$B$25:$N$41,3,0)+VLOOKUP($P$2,职业被动!$B$6:$M$29,COLUMNS(职业被动!$B$6:F$29),0)*$O150,0)</f>
        <v>1542</v>
      </c>
      <c r="S150" s="9">
        <f>ROUND(属性投放!G$4+装备属性!G$4*IF($O150&lt;10,1,ROUNDDOWN($O150,-1))+SUM(属性投放!H$37:H$45)*$O150+VLOOKUP($P$2,一级属性!$E$41:$P$64,COLUMNS(一级属性!$E$41:J$64),0)*($O150+0.25*IF($O150&lt;10,1,ROUNDDOWN($O150,-1)))+VLOOKUP($P$2,宝石属性!$B$43:$M$66,COLUMNS(宝石属性!$B$43:G$66),0)*10*VLOOKUP(ROUNDDOWN($O150,-1),宝石属性!$B$25:$N$41,2,0)*VLOOKUP(ROUNDDOWN($O150,-1),宝石属性!$B$25:$N$41,3,0)+VLOOKUP($P$2,职业被动!$B$6:$M$29,COLUMNS(职业被动!$B$6:G$29),0)*$O150,0)</f>
        <v>1334</v>
      </c>
      <c r="T150" s="9">
        <f>ROUND(属性投放!H$4+装备属性!H$4*IF($O150&lt;10,1,ROUNDDOWN($O150,-1))+SUM(属性投放!I$37:I$45)*$O150+VLOOKUP($P$2,一级属性!$E$41:$P$64,COLUMNS(一级属性!$E$41:K$64),0)*($O150+0.25*IF($O150&lt;10,1,ROUNDDOWN($O150,-1)))+VLOOKUP($P$2,宝石属性!$B$43:$M$66,COLUMNS(宝石属性!$B$43:H$66),0)*10*VLOOKUP(ROUNDDOWN($O150,-1),宝石属性!$B$25:$N$41,2,0)*VLOOKUP(ROUNDDOWN($O150,-1),宝石属性!$B$25:$N$41,3,0)+VLOOKUP($P$2,职业被动!$B$6:$M$29,COLUMNS(职业被动!$B$6:H$29),0)*$O150,0)</f>
        <v>1641</v>
      </c>
      <c r="U150" s="9">
        <f>ROUND(属性投放!I$4+装备属性!I$4*IF($O150&lt;10,1,ROUNDDOWN($O150,-1))+SUM(属性投放!J$37:J$45)*$O150+VLOOKUP($P$2,一级属性!$E$41:$P$64,COLUMNS(一级属性!$E$41:L$64),0)*($O150+0.25*IF($O150&lt;10,1,ROUNDDOWN($O150,-1)))+VLOOKUP($P$2,宝石属性!$B$43:$M$66,COLUMNS(宝石属性!$B$43:I$66),0)*10*VLOOKUP(ROUNDDOWN($O150,-1),宝石属性!$B$25:$N$41,2,0)*VLOOKUP(ROUNDDOWN($O150,-1),宝石属性!$B$25:$N$41,3,0)+VLOOKUP($P$2,职业被动!$B$6:$M$29,COLUMNS(职业被动!$B$6:I$29),0)*$O150,0)</f>
        <v>1655</v>
      </c>
      <c r="V150" s="9">
        <f>ROUND(属性投放!J$4+装备属性!J$4*IF($O150&lt;10,1,ROUNDDOWN($O150,-1))+SUM(属性投放!K$37:K$45)*$O150+VLOOKUP($P$2,一级属性!$E$41:$P$64,COLUMNS(一级属性!$E$41:M$64),0)*($O150+0.25*IF($O150&lt;10,1,ROUNDDOWN($O150,-1)))+VLOOKUP($P$2,宝石属性!$B$43:$M$66,COLUMNS(宝石属性!$B$43:J$66),0)*10*VLOOKUP(ROUNDDOWN($O150,-1),宝石属性!$B$25:$N$41,2,0)*VLOOKUP(ROUNDDOWN($O150,-1),宝石属性!$B$25:$N$41,3,0)+VLOOKUP($P$2,职业被动!$B$6:$M$29,COLUMNS(职业被动!$B$6:J$29),0)*$O150,0)</f>
        <v>1137</v>
      </c>
      <c r="W150" s="9">
        <f>ROUND(属性投放!K$4+装备属性!K$4*IF($O150&lt;10,1,ROUNDDOWN($O150,-1))+SUM(属性投放!L$37:L$45)*$O150+VLOOKUP($P$2,一级属性!$E$41:$P$64,COLUMNS(一级属性!$E$41:N$64),0)*($O150+0.25*IF($O150&lt;10,1,ROUNDDOWN($O150,-1)))+VLOOKUP($P$2,宝石属性!$B$43:$M$66,COLUMNS(宝石属性!$B$43:K$66),0)*10*VLOOKUP(ROUNDDOWN($O150,-1),宝石属性!$B$25:$N$41,2,0)*VLOOKUP(ROUNDDOWN($O150,-1),宝石属性!$B$25:$N$41,3,0)+VLOOKUP($P$2,职业被动!$B$6:$M$29,COLUMNS(职业被动!$B$6:K$29),0)*$O150,0)</f>
        <v>674</v>
      </c>
      <c r="X150" s="9">
        <f>ROUND(属性投放!L$4+装备属性!L$4*IF($O150&lt;10,1,ROUNDDOWN($O150,-1))+SUM(属性投放!M$37:M$45)*$O150+VLOOKUP($P$2,一级属性!$E$41:$P$64,COLUMNS(一级属性!$E$41:O$64),0)*($O150+0.25*IF($O150&lt;10,1,ROUNDDOWN($O150,-1)))+VLOOKUP($P$2,宝石属性!$B$43:$M$66,COLUMNS(宝石属性!$B$43:L$66),0)*10*VLOOKUP(ROUNDDOWN($O150,-1),宝石属性!$B$25:$N$41,2,0)*VLOOKUP(ROUNDDOWN($O150,-1),宝石属性!$B$25:$N$41,3,0)+VLOOKUP($P$2,职业被动!$B$6:$M$29,COLUMNS(职业被动!$B$6:L$29),0)*$O150,0)</f>
        <v>44</v>
      </c>
      <c r="Y150" s="9">
        <f>ROUND(属性投放!M$4+装备属性!M$4*IF($O150&lt;10,1,ROUNDDOWN($O150,-1))+SUM(属性投放!N$37:N$45)*$O150+VLOOKUP($P$2,一级属性!$E$41:$P$64,COLUMNS(一级属性!$E$41:P$64),0)*($O150+0.25*IF($O150&lt;10,1,ROUNDDOWN($O150,-1)))+VLOOKUP($P$2,宝石属性!$B$43:$M$66,COLUMNS(宝石属性!$B$43:M$66),0)*10*VLOOKUP(ROUNDDOWN($O150,-1),宝石属性!$B$25:$N$41,2,0)*VLOOKUP(ROUNDDOWN($O150,-1),宝石属性!$B$25:$N$41,3,0)+VLOOKUP($P$2,职业被动!$B$6:$M$29,COLUMNS(职业被动!$B$6:M$29),0)*$O150,0)</f>
        <v>1594</v>
      </c>
      <c r="Z150" s="48">
        <f>属性价值和能力评分!$F$9+ROUND(属性价值和能力评分!$F$38*10,0)*O150+ROUND((SUM(装备属性!$W$9:$W$14)+属性价值和能力评分!$F$38*1.25+1.4+2.8)*IF(O150&lt;10,1,ROUNDDOWN(O150,-1)),0)+15*VLOOKUP(ROUNDDOWN(O150,-1),宝石属性!$B$26:$D$41,2,0)*6*VLOOKUP(ROUNDDOWN(O150,-1),宝石属性!$B$26:$D$41,3,0)+(属性价值和能力评分!$F$49*9+属性价值和能力评分!$F$50*2+属性价值和能力评分!$F$53*8/5)*O150</f>
        <v>26501</v>
      </c>
      <c r="AB150" s="1">
        <v>147</v>
      </c>
      <c r="AC150" s="9">
        <f>ROUND(属性投放!D$4+装备属性!D$4*IF($AB150&lt;10,1,ROUNDDOWN($AB150,-1))+SUM(属性投放!E$37:E$45)*$AB150+VLOOKUP($AC$2,一级属性!$E$41:$P$64,COLUMNS(一级属性!$E$41:G$64),0)*($AB150+0.25*IF($AB150&lt;10,1,ROUNDDOWN($AB150,-1)))+VLOOKUP($AC$2,宝石属性!$B$43:$M$66,COLUMNS(宝石属性!$B$43:D$66),0)*10*VLOOKUP(ROUNDDOWN($AB150,-1),宝石属性!$B$25:$N$41,2,0)*VLOOKUP(ROUNDDOWN($AB150,-1),宝石属性!$B$25:$N$41,3,0)+VLOOKUP($AC$2,职业被动!$B$6:$M$29,COLUMNS(职业被动!$B$6:D$29),0)*$AB150,0)</f>
        <v>9162</v>
      </c>
      <c r="AD150" s="9">
        <f>ROUND(属性投放!E$4+装备属性!E$4*IF($AB150&lt;10,1,ROUNDDOWN($AB150,-1))+SUM(属性投放!F$37:F$45)*$AB150+VLOOKUP($AC$2,一级属性!$E$41:$P$64,COLUMNS(一级属性!$E$41:H$64),0)*($AB150+0.25*IF($AB150&lt;10,1,ROUNDDOWN($AB150,-1)))+VLOOKUP($AC$2,宝石属性!$B$43:$M$66,COLUMNS(宝石属性!$B$43:E$66),0)*10*VLOOKUP(ROUNDDOWN($AB150,-1),宝石属性!$B$25:$N$41,2,0)*VLOOKUP(ROUNDDOWN($AB150,-1),宝石属性!$B$25:$N$41,3,0)+VLOOKUP($AC$2,职业被动!$B$6:$M$29,COLUMNS(职业被动!$B$6:E$29),0)*$AB150,0)</f>
        <v>3553</v>
      </c>
      <c r="AE150" s="9">
        <f>ROUND(属性投放!F$4+装备属性!F$4*IF($AB150&lt;10,1,ROUNDDOWN($AB150,-1))+SUM(属性投放!G$37:G$45)*$AB150+VLOOKUP($AC$2,一级属性!$E$41:$P$64,COLUMNS(一级属性!$E$41:I$64),0)*($AB150+0.25*IF($AB150&lt;10,1,ROUNDDOWN($AB150,-1)))+VLOOKUP($AC$2,宝石属性!$B$43:$M$66,COLUMNS(宝石属性!$B$43:F$66),0)*10*VLOOKUP(ROUNDDOWN($AB150,-1),宝石属性!$B$25:$N$41,2,0)*VLOOKUP(ROUNDDOWN($AB150,-1),宝石属性!$B$25:$N$41,3,0)+VLOOKUP($AC$2,职业被动!$B$6:$M$29,COLUMNS(职业被动!$B$6:F$29),0)*$AB150,0)</f>
        <v>2430</v>
      </c>
      <c r="AF150" s="9">
        <f>ROUND(属性投放!G$4+装备属性!G$4*IF($AB150&lt;10,1,ROUNDDOWN($AB150,-1))+SUM(属性投放!H$37:H$45)*$AB150+VLOOKUP($AC$2,一级属性!$E$41:$P$64,COLUMNS(一级属性!$E$41:J$64),0)*($AB150+0.25*IF($AB150&lt;10,1,ROUNDDOWN($AB150,-1)))+VLOOKUP($AC$2,宝石属性!$B$43:$M$66,COLUMNS(宝石属性!$B$43:G$66),0)*10*VLOOKUP(ROUNDDOWN($AB150,-1),宝石属性!$B$25:$N$41,2,0)*VLOOKUP(ROUNDDOWN($AB150,-1),宝石属性!$B$25:$N$41,3,0)+VLOOKUP($AC$2,职业被动!$B$6:$M$29,COLUMNS(职业被动!$B$6:G$29),0)*$AB150,0)</f>
        <v>1628</v>
      </c>
      <c r="AG150" s="9">
        <f>ROUND(属性投放!H$4+装备属性!H$4*IF($AB150&lt;10,1,ROUNDDOWN($AB150,-1))+SUM(属性投放!I$37:I$45)*$AB150+VLOOKUP($AC$2,一级属性!$E$41:$P$64,COLUMNS(一级属性!$E$41:K$64),0)*($AB150+0.25*IF($AB150&lt;10,1,ROUNDDOWN($AB150,-1)))+VLOOKUP($AC$2,宝石属性!$B$43:$M$66,COLUMNS(宝石属性!$B$43:H$66),0)*10*VLOOKUP(ROUNDDOWN($AB150,-1),宝石属性!$B$25:$N$41,2,0)*VLOOKUP(ROUNDDOWN($AB150,-1),宝石属性!$B$25:$N$41,3,0)+VLOOKUP($AC$2,职业被动!$B$6:$M$29,COLUMNS(职业被动!$B$6:H$29),0)*$AB150,0)</f>
        <v>948</v>
      </c>
      <c r="AH150" s="9">
        <f>ROUND(属性投放!I$4+装备属性!I$4*IF($AB150&lt;10,1,ROUNDDOWN($AB150,-1))+SUM(属性投放!J$37:J$45)*$AB150+VLOOKUP($AC$2,一级属性!$E$41:$P$64,COLUMNS(一级属性!$E$41:L$64),0)*($AB150+0.25*IF($AB150&lt;10,1,ROUNDDOWN($AB150,-1)))+VLOOKUP($AC$2,宝石属性!$B$43:$M$66,COLUMNS(宝石属性!$B$43:I$66),0)*10*VLOOKUP(ROUNDDOWN($AB150,-1),宝石属性!$B$25:$N$41,2,0)*VLOOKUP(ROUNDDOWN($AB150,-1),宝石属性!$B$25:$N$41,3,0)+VLOOKUP($AC$2,职业被动!$B$6:$M$29,COLUMNS(职业被动!$B$6:I$29),0)*$AB150,0)</f>
        <v>1545</v>
      </c>
      <c r="AI150" s="9">
        <f>ROUND(属性投放!J$4+装备属性!J$4*IF($AB150&lt;10,1,ROUNDDOWN($AB150,-1))+SUM(属性投放!K$37:K$45)*$AB150+VLOOKUP($AC$2,一级属性!$E$41:$P$64,COLUMNS(一级属性!$E$41:M$64),0)*($AB150+0.25*IF($AB150&lt;10,1,ROUNDDOWN($AB150,-1)))+VLOOKUP($AC$2,宝石属性!$B$43:$M$66,COLUMNS(宝石属性!$B$43:J$66),0)*10*VLOOKUP(ROUNDDOWN($AB150,-1),宝石属性!$B$25:$N$41,2,0)*VLOOKUP(ROUNDDOWN($AB150,-1),宝石属性!$B$25:$N$41,3,0)+VLOOKUP($AC$2,职业被动!$B$6:$M$29,COLUMNS(职业被动!$B$6:J$29),0)*$AB150,0)</f>
        <v>1010</v>
      </c>
      <c r="AJ150" s="9">
        <f>ROUND(属性投放!K$4+装备属性!K$4*IF($AB150&lt;10,1,ROUNDDOWN($AB150,-1))+SUM(属性投放!L$37:L$45)*$AB150+VLOOKUP($AC$2,一级属性!$E$41:$P$64,COLUMNS(一级属性!$E$41:N$64),0)*($AB150+0.25*IF($AB150&lt;10,1,ROUNDDOWN($AB150,-1)))+VLOOKUP($AC$2,宝石属性!$B$43:$M$66,COLUMNS(宝石属性!$B$43:K$66),0)*10*VLOOKUP(ROUNDDOWN($AB150,-1),宝石属性!$B$25:$N$41,2,0)*VLOOKUP(ROUNDDOWN($AB150,-1),宝石属性!$B$25:$N$41,3,0)+VLOOKUP($AC$2,职业被动!$B$6:$M$29,COLUMNS(职业被动!$B$6:K$29),0)*$AB150,0)</f>
        <v>514</v>
      </c>
      <c r="AK150" s="9">
        <f>ROUND(属性投放!L$4+装备属性!L$4*IF($AB150&lt;10,1,ROUNDDOWN($AB150,-1))+SUM(属性投放!M$37:M$45)*$AB150+VLOOKUP($AC$2,一级属性!$E$41:$P$64,COLUMNS(一级属性!$E$41:O$64),0)*($AB150+0.25*IF($AB150&lt;10,1,ROUNDDOWN($AB150,-1)))+VLOOKUP($AC$2,宝石属性!$B$43:$M$66,COLUMNS(宝石属性!$B$43:L$66),0)*10*VLOOKUP(ROUNDDOWN($AB150,-1),宝石属性!$B$25:$N$41,2,0)*VLOOKUP(ROUNDDOWN($AB150,-1),宝石属性!$B$25:$N$41,3,0)+VLOOKUP($AC$2,职业被动!$B$6:$M$29,COLUMNS(职业被动!$B$6:L$29),0)*$AB150,0)</f>
        <v>44</v>
      </c>
      <c r="AL150" s="9">
        <f>ROUND(属性投放!M$4+装备属性!M$4*IF($AB150&lt;10,1,ROUNDDOWN($AB150,-1))+SUM(属性投放!N$37:N$45)*$AB150+VLOOKUP($AC$2,一级属性!$E$41:$P$64,COLUMNS(一级属性!$E$41:P$64),0)*($AB150+0.25*IF($AB150&lt;10,1,ROUNDDOWN($AB150,-1)))+VLOOKUP($AC$2,宝石属性!$B$43:$M$66,COLUMNS(宝石属性!$B$43:M$66),0)*10*VLOOKUP(ROUNDDOWN($AB150,-1),宝石属性!$B$25:$N$41,2,0)*VLOOKUP(ROUNDDOWN($AB150,-1),宝石属性!$B$25:$N$41,3,0)+VLOOKUP($AC$2,职业被动!$B$6:$M$29,COLUMNS(职业被动!$B$6:M$29),0)*$AB150,0)</f>
        <v>1594</v>
      </c>
      <c r="AM150" s="48">
        <f>属性价值和能力评分!$F$9+ROUND(属性价值和能力评分!$F$38*10,0)*AB150+ROUND((SUM(装备属性!$W$9:$W$14)+属性价值和能力评分!$F$38*1.25+1.4+2.8)*IF(AB150&lt;10,1,ROUNDDOWN(AB150,-1)),0)+15*VLOOKUP(ROUNDDOWN(AB150,-1),宝石属性!$B$26:$D$41,2,0)*6*VLOOKUP(ROUNDDOWN(AB150,-1),宝石属性!$B$26:$D$41,3,0)+(属性价值和能力评分!$F$49*9+属性价值和能力评分!$F$50*2+属性价值和能力评分!$F$53*8/5)*AB150</f>
        <v>26501</v>
      </c>
      <c r="AO150" s="1">
        <v>147</v>
      </c>
      <c r="AP150" s="9">
        <f>ROUND(属性投放!D$4+装备属性!D$4*IF($AO150&lt;10,1,ROUNDDOWN($AO150,-1))+SUM(属性投放!E$37:E$45)*$AO150+VLOOKUP($AP$2,一级属性!$E$41:$P$64,COLUMNS(一级属性!$E$41:G$64),0)*($AO150+0.25*IF($AO150&lt;10,1,ROUNDDOWN($AO150,-1)))+VLOOKUP($AP$2,宝石属性!$B$43:$M$66,COLUMNS(宝石属性!$B$43:D$66),0)*10*VLOOKUP(ROUNDDOWN($AO150,-1),宝石属性!$B$25:$N$41,2,0)*VLOOKUP(ROUNDDOWN($AO150,-1),宝石属性!$B$25:$N$41,3,0)+VLOOKUP($AP$2,职业被动!$B$6:$M$29,COLUMNS(职业被动!$B$6:D$29),0)*$AO150,0)</f>
        <v>9162</v>
      </c>
      <c r="AQ150" s="9">
        <f>ROUND(属性投放!E$4+装备属性!E$4*IF($AO150&lt;10,1,ROUNDDOWN($AO150,-1))+SUM(属性投放!F$37:F$45)*$AO150+VLOOKUP($AP$2,一级属性!$E$41:$P$64,COLUMNS(一级属性!$E$41:H$64),0)*($AO150+0.25*IF($AO150&lt;10,1,ROUNDDOWN($AO150,-1)))+VLOOKUP($AP$2,宝石属性!$B$43:$M$66,COLUMNS(宝石属性!$B$43:E$66),0)*10*VLOOKUP(ROUNDDOWN($AO150,-1),宝石属性!$B$25:$N$41,2,0)*VLOOKUP(ROUNDDOWN($AO150,-1),宝石属性!$B$25:$N$41,3,0)+VLOOKUP($AP$2,职业被动!$B$6:$M$29,COLUMNS(职业被动!$B$6:E$29),0)*$AO150,0)</f>
        <v>6283</v>
      </c>
      <c r="AR150" s="9">
        <f>ROUND(属性投放!F$4+装备属性!F$4*IF($AO150&lt;10,1,ROUNDDOWN($AO150,-1))+SUM(属性投放!G$37:G$45)*$AO150+VLOOKUP($AP$2,一级属性!$E$41:$P$64,COLUMNS(一级属性!$E$41:I$64),0)*($AO150+0.25*IF($AO150&lt;10,1,ROUNDDOWN($AO150,-1)))+VLOOKUP($AP$2,宝石属性!$B$43:$M$66,COLUMNS(宝石属性!$B$43:F$66),0)*10*VLOOKUP(ROUNDDOWN($AO150,-1),宝石属性!$B$25:$N$41,2,0)*VLOOKUP(ROUNDDOWN($AO150,-1),宝石属性!$B$25:$N$41,3,0)+VLOOKUP($AP$2,职业被动!$B$6:$M$29,COLUMNS(职业被动!$B$6:F$29),0)*$AO150,0)</f>
        <v>1542</v>
      </c>
      <c r="AS150" s="9">
        <f>ROUND(属性投放!G$4+装备属性!G$4*IF($AO150&lt;10,1,ROUNDDOWN($AO150,-1))+SUM(属性投放!H$37:H$45)*$AO150+VLOOKUP($AP$2,一级属性!$E$41:$P$64,COLUMNS(一级属性!$E$41:J$64),0)*($AO150+0.25*IF($AO150&lt;10,1,ROUNDDOWN($AO150,-1)))+VLOOKUP($AP$2,宝石属性!$B$43:$M$66,COLUMNS(宝石属性!$B$43:G$66),0)*10*VLOOKUP(ROUNDDOWN($AO150,-1),宝石属性!$B$25:$N$41,2,0)*VLOOKUP(ROUNDDOWN($AO150,-1),宝石属性!$B$25:$N$41,3,0)+VLOOKUP($AP$2,职业被动!$B$6:$M$29,COLUMNS(职业被动!$B$6:G$29),0)*$AO150,0)</f>
        <v>1334</v>
      </c>
      <c r="AT150" s="9">
        <f>ROUND(属性投放!H$4+装备属性!H$4*IF($AO150&lt;10,1,ROUNDDOWN($AO150,-1))+SUM(属性投放!I$37:I$45)*$AO150+VLOOKUP($AP$2,一级属性!$E$41:$P$64,COLUMNS(一级属性!$E$41:K$64),0)*($AO150+0.25*IF($AO150&lt;10,1,ROUNDDOWN($AO150,-1)))+VLOOKUP($AP$2,宝石属性!$B$43:$M$66,COLUMNS(宝石属性!$B$43:H$66),0)*10*VLOOKUP(ROUNDDOWN($AO150,-1),宝石属性!$B$25:$N$41,2,0)*VLOOKUP(ROUNDDOWN($AO150,-1),宝石属性!$B$25:$N$41,3,0)+VLOOKUP($AP$2,职业被动!$B$6:$M$29,COLUMNS(职业被动!$B$6:H$29),0)*$AO150,0)</f>
        <v>1494</v>
      </c>
      <c r="AU150" s="9">
        <f>ROUND(属性投放!I$4+装备属性!I$4*IF($AO150&lt;10,1,ROUNDDOWN($AO150,-1))+SUM(属性投放!J$37:J$45)*$AO150+VLOOKUP($AP$2,一级属性!$E$41:$P$64,COLUMNS(一级属性!$E$41:L$64),0)*($AO150+0.25*IF($AO150&lt;10,1,ROUNDDOWN($AO150,-1)))+VLOOKUP($AP$2,宝石属性!$B$43:$M$66,COLUMNS(宝石属性!$B$43:I$66),0)*10*VLOOKUP(ROUNDDOWN($AO150,-1),宝石属性!$B$25:$N$41,2,0)*VLOOKUP(ROUNDDOWN($AO150,-1),宝石属性!$B$25:$N$41,3,0)+VLOOKUP($AP$2,职业被动!$B$6:$M$29,COLUMNS(职业被动!$B$6:I$29),0)*$AO150,0)</f>
        <v>1655</v>
      </c>
      <c r="AV150" s="9">
        <f>ROUND(属性投放!J$4+装备属性!J$4*IF($AO150&lt;10,1,ROUNDDOWN($AO150,-1))+SUM(属性投放!K$37:K$45)*$AO150+VLOOKUP($AP$2,一级属性!$E$41:$P$64,COLUMNS(一级属性!$E$41:M$64),0)*($AO150+0.25*IF($AO150&lt;10,1,ROUNDDOWN($AO150,-1)))+VLOOKUP($AP$2,宝石属性!$B$43:$M$66,COLUMNS(宝石属性!$B$43:J$66),0)*10*VLOOKUP(ROUNDDOWN($AO150,-1),宝石属性!$B$25:$N$41,2,0)*VLOOKUP(ROUNDDOWN($AO150,-1),宝石属性!$B$25:$N$41,3,0)+VLOOKUP($AP$2,职业被动!$B$6:$M$29,COLUMNS(职业被动!$B$6:J$29),0)*$AO150,0)</f>
        <v>1137</v>
      </c>
      <c r="AW150" s="9">
        <f>ROUND(属性投放!K$4+装备属性!K$4*IF($AO150&lt;10,1,ROUNDDOWN($AO150,-1))+SUM(属性投放!L$37:L$45)*$AO150+VLOOKUP($AP$2,一级属性!$E$41:$P$64,COLUMNS(一级属性!$E$41:N$64),0)*($AO150+0.25*IF($AO150&lt;10,1,ROUNDDOWN($AO150,-1)))+VLOOKUP($AP$2,宝石属性!$B$43:$M$66,COLUMNS(宝石属性!$B$43:K$66),0)*10*VLOOKUP(ROUNDDOWN($AO150,-1),宝石属性!$B$25:$N$41,2,0)*VLOOKUP(ROUNDDOWN($AO150,-1),宝石属性!$B$25:$N$41,3,0)+VLOOKUP($AP$2,职业被动!$B$6:$M$29,COLUMNS(职业被动!$B$6:K$29),0)*$AO150,0)</f>
        <v>514</v>
      </c>
      <c r="AX150" s="9">
        <f>ROUND(属性投放!L$4+装备属性!L$4*IF($AO150&lt;10,1,ROUNDDOWN($AO150,-1))+SUM(属性投放!M$37:M$45)*$AO150+VLOOKUP($AP$2,一级属性!$E$41:$P$64,COLUMNS(一级属性!$E$41:O$64),0)*($AO150+0.25*IF($AO150&lt;10,1,ROUNDDOWN($AO150,-1)))+VLOOKUP($AP$2,宝石属性!$B$43:$M$66,COLUMNS(宝石属性!$B$43:L$66),0)*10*VLOOKUP(ROUNDDOWN($AO150,-1),宝石属性!$B$25:$N$41,2,0)*VLOOKUP(ROUNDDOWN($AO150,-1),宝石属性!$B$25:$N$41,3,0)+VLOOKUP($AP$2,职业被动!$B$6:$M$29,COLUMNS(职业被动!$B$6:L$29),0)*$AO150,0)</f>
        <v>1574</v>
      </c>
      <c r="AY150" s="9">
        <f>ROUND(属性投放!M$4+装备属性!M$4*IF($AO150&lt;10,1,ROUNDDOWN($AO150,-1))+SUM(属性投放!N$37:N$45)*$AO150+VLOOKUP($AP$2,一级属性!$E$41:$P$64,COLUMNS(一级属性!$E$41:P$64),0)*($AO150+0.25*IF($AO150&lt;10,1,ROUNDDOWN($AO150,-1)))+VLOOKUP($AP$2,宝石属性!$B$43:$M$66,COLUMNS(宝石属性!$B$43:M$66),0)*10*VLOOKUP(ROUNDDOWN($AO150,-1),宝石属性!$B$25:$N$41,2,0)*VLOOKUP(ROUNDDOWN($AO150,-1),宝石属性!$B$25:$N$41,3,0)+VLOOKUP($AP$2,职业被动!$B$6:$M$29,COLUMNS(职业被动!$B$6:M$29),0)*$AO150,0)</f>
        <v>1594</v>
      </c>
      <c r="AZ150" s="48">
        <f>属性价值和能力评分!$F$9+ROUND(属性价值和能力评分!$F$38*10,0)*AO150+ROUND((SUM(装备属性!$W$9:$W$14)+属性价值和能力评分!$F$38*1.25+1.4+2.8)*IF(AO150&lt;10,1,ROUNDDOWN(AO150,-1)),0)+15*VLOOKUP(ROUNDDOWN(AO150,-1),宝石属性!$B$26:$D$41,2,0)*6*VLOOKUP(ROUNDDOWN(AO150,-1),宝石属性!$B$26:$D$41,3,0)+(属性价值和能力评分!$F$49*9+属性价值和能力评分!$F$50*2+属性价值和能力评分!$F$53*8/5)*AO150</f>
        <v>26501</v>
      </c>
      <c r="BB150" s="1">
        <v>147</v>
      </c>
      <c r="BC150" s="9">
        <f>ROUND(属性投放!D$4+装备属性!D$4*IF($BB150&lt;10,1,ROUNDDOWN($BB150,-1))+SUM(属性投放!E$37:E$45)*$BB150+VLOOKUP($BC$2,一级属性!$E$41:$P$64,COLUMNS(一级属性!$E$41:G$64),0)*($BB150+0.25*IF($BB150&lt;10,1,ROUNDDOWN($BB150,-1)))+VLOOKUP($BC$2,宝石属性!$B$43:$M$66,COLUMNS(宝石属性!$B$43:D$66),0)*10*VLOOKUP(ROUNDDOWN($BB150,-1),宝石属性!$B$25:$N$41,2,0)*VLOOKUP(ROUNDDOWN($BB150,-1),宝石属性!$B$25:$N$41,3,0)+VLOOKUP($BC$2,职业被动!$B$6:$M$29,COLUMNS(职业被动!$B$6:D$29),0)*$BB150,0)</f>
        <v>8133</v>
      </c>
      <c r="BD150" s="9">
        <f>ROUND(属性投放!E$4+装备属性!E$4*IF($BB150&lt;10,1,ROUNDDOWN($BB150,-1))+SUM(属性投放!F$37:F$45)*$BB150+VLOOKUP($BC$2,一级属性!$E$41:$P$64,COLUMNS(一级属性!$E$41:H$64),0)*($BB150+0.25*IF($BB150&lt;10,1,ROUNDDOWN($BB150,-1)))+VLOOKUP($BC$2,宝石属性!$B$43:$M$66,COLUMNS(宝石属性!$B$43:E$66),0)*10*VLOOKUP(ROUNDDOWN($BB150,-1),宝石属性!$B$25:$N$41,2,0)*VLOOKUP(ROUNDDOWN($BB150,-1),宝石属性!$B$25:$N$41,3,0)+VLOOKUP($BC$2,职业被动!$B$6:$M$29,COLUMNS(职业被动!$B$6:E$29),0)*$BB150,0)</f>
        <v>7193</v>
      </c>
      <c r="BE150" s="9">
        <f>ROUND(属性投放!F$4+装备属性!F$4*IF($BB150&lt;10,1,ROUNDDOWN($BB150,-1))+SUM(属性投放!G$37:G$45)*$BB150+VLOOKUP($BC$2,一级属性!$E$41:$P$64,COLUMNS(一级属性!$E$41:I$64),0)*($BB150+0.25*IF($BB150&lt;10,1,ROUNDDOWN($BB150,-1)))+VLOOKUP($BC$2,宝石属性!$B$43:$M$66,COLUMNS(宝石属性!$B$43:F$66),0)*10*VLOOKUP(ROUNDDOWN($BB150,-1),宝石属性!$B$25:$N$41,2,0)*VLOOKUP(ROUNDDOWN($BB150,-1),宝石属性!$B$25:$N$41,3,0)+VLOOKUP($BC$2,职业被动!$B$6:$M$29,COLUMNS(职业被动!$B$6:F$29),0)*$BB150,0)</f>
        <v>1542</v>
      </c>
      <c r="BF150" s="9">
        <f>ROUND(属性投放!G$4+装备属性!G$4*IF($BB150&lt;10,1,ROUNDDOWN($BB150,-1))+SUM(属性投放!H$37:H$45)*$BB150+VLOOKUP($BC$2,一级属性!$E$41:$P$64,COLUMNS(一级属性!$E$41:J$64),0)*($BB150+0.25*IF($BB150&lt;10,1,ROUNDDOWN($BB150,-1)))+VLOOKUP($BC$2,宝石属性!$B$43:$M$66,COLUMNS(宝石属性!$B$43:G$66),0)*10*VLOOKUP(ROUNDDOWN($BB150,-1),宝石属性!$B$25:$N$41,2,0)*VLOOKUP(ROUNDDOWN($BB150,-1),宝石属性!$B$25:$N$41,3,0)+VLOOKUP($BC$2,职业被动!$B$6:$M$29,COLUMNS(职业被动!$B$6:G$29),0)*$BB150,0)</f>
        <v>1334</v>
      </c>
      <c r="BG150" s="9">
        <f>ROUND(属性投放!H$4+装备属性!H$4*IF($BB150&lt;10,1,ROUNDDOWN($BB150,-1))+SUM(属性投放!I$37:I$45)*$BB150+VLOOKUP($BC$2,一级属性!$E$41:$P$64,COLUMNS(一级属性!$E$41:K$64),0)*($BB150+0.25*IF($BB150&lt;10,1,ROUNDDOWN($BB150,-1)))+VLOOKUP($BC$2,宝石属性!$B$43:$M$66,COLUMNS(宝石属性!$B$43:H$66),0)*10*VLOOKUP(ROUNDDOWN($BB150,-1),宝石属性!$B$25:$N$41,2,0)*VLOOKUP(ROUNDDOWN($BB150,-1),宝石属性!$B$25:$N$41,3,0)+VLOOKUP($BC$2,职业被动!$B$6:$M$29,COLUMNS(职业被动!$B$6:H$29),0)*$BB150,0)</f>
        <v>2090</v>
      </c>
      <c r="BH150" s="9">
        <f>ROUND(属性投放!I$4+装备属性!I$4*IF($BB150&lt;10,1,ROUNDDOWN($BB150,-1))+SUM(属性投放!J$37:J$45)*$BB150+VLOOKUP($BC$2,一级属性!$E$41:$P$64,COLUMNS(一级属性!$E$41:L$64),0)*($BB150+0.25*IF($BB150&lt;10,1,ROUNDDOWN($BB150,-1)))+VLOOKUP($BC$2,宝石属性!$B$43:$M$66,COLUMNS(宝石属性!$B$43:I$66),0)*10*VLOOKUP(ROUNDDOWN($BB150,-1),宝石属性!$B$25:$N$41,2,0)*VLOOKUP(ROUNDDOWN($BB150,-1),宝石属性!$B$25:$N$41,3,0)+VLOOKUP($BC$2,职业被动!$B$6:$M$29,COLUMNS(职业被动!$B$6:I$29),0)*$BB150,0)</f>
        <v>1984</v>
      </c>
      <c r="BI150" s="9">
        <f>ROUND(属性投放!J$4+装备属性!J$4*IF($BB150&lt;10,1,ROUNDDOWN($BB150,-1))+SUM(属性投放!K$37:K$45)*$BB150+VLOOKUP($BC$2,一级属性!$E$41:$P$64,COLUMNS(一级属性!$E$41:M$64),0)*($BB150+0.25*IF($BB150&lt;10,1,ROUNDDOWN($BB150,-1)))+VLOOKUP($BC$2,宝石属性!$B$43:$M$66,COLUMNS(宝石属性!$B$43:J$66),0)*10*VLOOKUP(ROUNDDOWN($BB150,-1),宝石属性!$B$25:$N$41,2,0)*VLOOKUP(ROUNDDOWN($BB150,-1),宝石属性!$B$25:$N$41,3,0)+VLOOKUP($BC$2,职业被动!$B$6:$M$29,COLUMNS(职业被动!$B$6:J$29),0)*$BB150,0)</f>
        <v>864</v>
      </c>
      <c r="BJ150" s="9">
        <f>ROUND(属性投放!K$4+装备属性!K$4*IF($BB150&lt;10,1,ROUNDDOWN($BB150,-1))+SUM(属性投放!L$37:L$45)*$BB150+VLOOKUP($BC$2,一级属性!$E$41:$P$64,COLUMNS(一级属性!$E$41:N$64),0)*($BB150+0.25*IF($BB150&lt;10,1,ROUNDDOWN($BB150,-1)))+VLOOKUP($BC$2,宝石属性!$B$43:$M$66,COLUMNS(宝石属性!$B$43:K$66),0)*10*VLOOKUP(ROUNDDOWN($BB150,-1),宝石属性!$B$25:$N$41,2,0)*VLOOKUP(ROUNDDOWN($BB150,-1),宝石属性!$B$25:$N$41,3,0)+VLOOKUP($BC$2,职业被动!$B$6:$M$29,COLUMNS(职业被动!$B$6:K$29),0)*$BB150,0)</f>
        <v>514</v>
      </c>
      <c r="BK150" s="9">
        <f>ROUND(属性投放!L$4+装备属性!L$4*IF($BB150&lt;10,1,ROUNDDOWN($BB150,-1))+SUM(属性投放!M$37:M$45)*$BB150+VLOOKUP($BC$2,一级属性!$E$41:$P$64,COLUMNS(一级属性!$E$41:O$64),0)*($BB150+0.25*IF($BB150&lt;10,1,ROUNDDOWN($BB150,-1)))+VLOOKUP($BC$2,宝石属性!$B$43:$M$66,COLUMNS(宝石属性!$B$43:L$66),0)*10*VLOOKUP(ROUNDDOWN($BB150,-1),宝石属性!$B$25:$N$41,2,0)*VLOOKUP(ROUNDDOWN($BB150,-1),宝石属性!$B$25:$N$41,3,0)+VLOOKUP($BC$2,职业被动!$B$6:$M$29,COLUMNS(职业被动!$B$6:L$29),0)*$BB150,0)</f>
        <v>44</v>
      </c>
      <c r="BL150" s="9">
        <f>ROUND(属性投放!M$4+装备属性!M$4*IF($BB150&lt;10,1,ROUNDDOWN($BB150,-1))+SUM(属性投放!N$37:N$45)*$BB150+VLOOKUP($BC$2,一级属性!$E$41:$P$64,COLUMNS(一级属性!$E$41:P$64),0)*($BB150+0.25*IF($BB150&lt;10,1,ROUNDDOWN($BB150,-1)))+VLOOKUP($BC$2,宝石属性!$B$43:$M$66,COLUMNS(宝石属性!$B$43:M$66),0)*10*VLOOKUP(ROUNDDOWN($BB150,-1),宝石属性!$B$25:$N$41,2,0)*VLOOKUP(ROUNDDOWN($BB150,-1),宝石属性!$B$25:$N$41,3,0)+VLOOKUP($BC$2,职业被动!$B$6:$M$29,COLUMNS(职业被动!$B$6:M$29),0)*$BB150,0)</f>
        <v>1594</v>
      </c>
      <c r="BM150" s="48">
        <f>属性价值和能力评分!$F$9+ROUND(属性价值和能力评分!$F$38*10,0)*BB150+ROUND((SUM(装备属性!$W$9:$W$14)+属性价值和能力评分!$F$38*1.25+1.4+2.8)*IF(BB150&lt;10,1,ROUNDDOWN(BB150,-1)),0)+15*VLOOKUP(ROUNDDOWN(BB150,-1),宝石属性!$B$26:$D$41,2,0)*6*VLOOKUP(ROUNDDOWN(BB150,-1),宝石属性!$B$26:$D$41,3,0)+(属性价值和能力评分!$F$49*9+属性价值和能力评分!$F$50*2+属性价值和能力评分!$F$53*8/5)*BB150</f>
        <v>26501</v>
      </c>
      <c r="BO150" s="1">
        <v>147</v>
      </c>
      <c r="BP150" s="9">
        <f>ROUND(属性投放!D$4+装备属性!D$4*IF($BO150&lt;10,1,ROUNDDOWN($BO150,-1))+SUM(属性投放!E$37:E$45)*$BO150+VLOOKUP($BP$2,一级属性!$E$41:$P$64,COLUMNS(一级属性!$E$41:G$64),0)*($BO150+0.25*IF($BO150&lt;10,1,ROUNDDOWN($BO150,-1)))+VLOOKUP($BP$2,宝石属性!$B$43:$M$66,COLUMNS(宝石属性!$B$43:D$66),0)*10*VLOOKUP(ROUNDDOWN($BO150,-1),宝石属性!$B$25:$N$41,2,0)*VLOOKUP(ROUNDDOWN($BO150,-1),宝石属性!$B$25:$N$41,3,0)+VLOOKUP($BP$2,职业被动!$B$6:$M$29,COLUMNS(职业被动!$B$6:D$29),0)*$BO150,0)</f>
        <v>10191</v>
      </c>
      <c r="BQ150" s="9">
        <f>ROUND(属性投放!E$4+装备属性!E$4*IF($BO150&lt;10,1,ROUNDDOWN($BO150,-1))+SUM(属性投放!F$37:F$45)*$BO150+VLOOKUP($BP$2,一级属性!$E$41:$P$64,COLUMNS(一级属性!$E$41:H$64),0)*($BO150+0.25*IF($BO150&lt;10,1,ROUNDDOWN($BO150,-1)))+VLOOKUP($BP$2,宝石属性!$B$43:$M$66,COLUMNS(宝石属性!$B$43:E$66),0)*10*VLOOKUP(ROUNDDOWN($BO150,-1),宝石属性!$B$25:$N$41,2,0)*VLOOKUP(ROUNDDOWN($BO150,-1),宝石属性!$B$25:$N$41,3,0)+VLOOKUP($BP$2,职业被动!$B$6:$M$29,COLUMNS(职业被动!$B$6:E$29),0)*$BO150,0)</f>
        <v>6283</v>
      </c>
      <c r="BR150" s="9">
        <f>ROUND(属性投放!F$4+装备属性!F$4*IF($BO150&lt;10,1,ROUNDDOWN($BO150,-1))+SUM(属性投放!G$37:G$45)*$BO150+VLOOKUP($BP$2,一级属性!$E$41:$P$64,COLUMNS(一级属性!$E$41:I$64),0)*($BO150+0.25*IF($BO150&lt;10,1,ROUNDDOWN($BO150,-1)))+VLOOKUP($BP$2,宝石属性!$B$43:$M$66,COLUMNS(宝石属性!$B$43:F$66),0)*10*VLOOKUP(ROUNDDOWN($BO150,-1),宝石属性!$B$25:$N$41,2,0)*VLOOKUP(ROUNDDOWN($BO150,-1),宝石属性!$B$25:$N$41,3,0)+VLOOKUP($BP$2,职业被动!$B$6:$M$29,COLUMNS(职业被动!$B$6:F$29),0)*$BO150,0)</f>
        <v>1542</v>
      </c>
      <c r="BS150" s="9">
        <f>ROUND(属性投放!G$4+装备属性!G$4*IF($BO150&lt;10,1,ROUNDDOWN($BO150,-1))+SUM(属性投放!H$37:H$45)*$BO150+VLOOKUP($BP$2,一级属性!$E$41:$P$64,COLUMNS(一级属性!$E$41:J$64),0)*($BO150+0.25*IF($BO150&lt;10,1,ROUNDDOWN($BO150,-1)))+VLOOKUP($BP$2,宝石属性!$B$43:$M$66,COLUMNS(宝石属性!$B$43:G$66),0)*10*VLOOKUP(ROUNDDOWN($BO150,-1),宝石属性!$B$25:$N$41,2,0)*VLOOKUP(ROUNDDOWN($BO150,-1),宝石属性!$B$25:$N$41,3,0)+VLOOKUP($BP$2,职业被动!$B$6:$M$29,COLUMNS(职业被动!$B$6:G$29),0)*$BO150,0)</f>
        <v>1334</v>
      </c>
      <c r="BT150" s="9">
        <f>ROUND(属性投放!H$4+装备属性!H$4*IF($BO150&lt;10,1,ROUNDDOWN($BO150,-1))+SUM(属性投放!I$37:I$45)*$BO150+VLOOKUP($BP$2,一级属性!$E$41:$P$64,COLUMNS(一级属性!$E$41:K$64),0)*($BO150+0.25*IF($BO150&lt;10,1,ROUNDDOWN($BO150,-1)))+VLOOKUP($BP$2,宝石属性!$B$43:$M$66,COLUMNS(宝石属性!$B$43:H$66),0)*10*VLOOKUP(ROUNDDOWN($BO150,-1),宝石属性!$B$25:$N$41,2,0)*VLOOKUP(ROUNDDOWN($BO150,-1),宝石属性!$B$25:$N$41,3,0)+VLOOKUP($BP$2,职业被动!$B$6:$M$29,COLUMNS(职业被动!$B$6:H$29),0)*$BO150,0)</f>
        <v>1641</v>
      </c>
      <c r="BU150" s="9">
        <f>ROUND(属性投放!I$4+装备属性!I$4*IF($BO150&lt;10,1,ROUNDDOWN($BO150,-1))+SUM(属性投放!J$37:J$45)*$BO150+VLOOKUP($BP$2,一级属性!$E$41:$P$64,COLUMNS(一级属性!$E$41:L$64),0)*($BO150+0.25*IF($BO150&lt;10,1,ROUNDDOWN($BO150,-1)))+VLOOKUP($BP$2,宝石属性!$B$43:$M$66,COLUMNS(宝石属性!$B$43:I$66),0)*10*VLOOKUP(ROUNDDOWN($BO150,-1),宝石属性!$B$25:$N$41,2,0)*VLOOKUP(ROUNDDOWN($BO150,-1),宝石属性!$B$25:$N$41,3,0)+VLOOKUP($BP$2,职业被动!$B$6:$M$29,COLUMNS(职业被动!$B$6:I$29),0)*$BO150,0)</f>
        <v>1655</v>
      </c>
      <c r="BV150" s="9">
        <f>ROUND(属性投放!J$4+装备属性!J$4*IF($BO150&lt;10,1,ROUNDDOWN($BO150,-1))+SUM(属性投放!K$37:K$45)*$BO150+VLOOKUP($BP$2,一级属性!$E$41:$P$64,COLUMNS(一级属性!$E$41:M$64),0)*($BO150+0.25*IF($BO150&lt;10,1,ROUNDDOWN($BO150,-1)))+VLOOKUP($BP$2,宝石属性!$B$43:$M$66,COLUMNS(宝石属性!$B$43:J$66),0)*10*VLOOKUP(ROUNDDOWN($BO150,-1),宝石属性!$B$25:$N$41,2,0)*VLOOKUP(ROUNDDOWN($BO150,-1),宝石属性!$B$25:$N$41,3,0)+VLOOKUP($BP$2,职业被动!$B$6:$M$29,COLUMNS(职业被动!$B$6:J$29),0)*$BO150,0)</f>
        <v>1137</v>
      </c>
      <c r="BW150" s="9">
        <f>ROUND(属性投放!K$4+装备属性!K$4*IF($BO150&lt;10,1,ROUNDDOWN($BO150,-1))+SUM(属性投放!L$37:L$45)*$BO150+VLOOKUP($BP$2,一级属性!$E$41:$P$64,COLUMNS(一级属性!$E$41:N$64),0)*($BO150+0.25*IF($BO150&lt;10,1,ROUNDDOWN($BO150,-1)))+VLOOKUP($BP$2,宝石属性!$B$43:$M$66,COLUMNS(宝石属性!$B$43:K$66),0)*10*VLOOKUP(ROUNDDOWN($BO150,-1),宝石属性!$B$25:$N$41,2,0)*VLOOKUP(ROUNDDOWN($BO150,-1),宝石属性!$B$25:$N$41,3,0)+VLOOKUP($BP$2,职业被动!$B$6:$M$29,COLUMNS(职业被动!$B$6:K$29),0)*$BO150,0)</f>
        <v>674</v>
      </c>
      <c r="BX150" s="9">
        <f>ROUND(属性投放!L$4+装备属性!L$4*IF($BO150&lt;10,1,ROUNDDOWN($BO150,-1))+SUM(属性投放!M$37:M$45)*$BO150+VLOOKUP($BP$2,一级属性!$E$41:$P$64,COLUMNS(一级属性!$E$41:O$64),0)*($BO150+0.25*IF($BO150&lt;10,1,ROUNDDOWN($BO150,-1)))+VLOOKUP($BP$2,宝石属性!$B$43:$M$66,COLUMNS(宝石属性!$B$43:L$66),0)*10*VLOOKUP(ROUNDDOWN($BO150,-1),宝石属性!$B$25:$N$41,2,0)*VLOOKUP(ROUNDDOWN($BO150,-1),宝石属性!$B$25:$N$41,3,0)+VLOOKUP($BP$2,职业被动!$B$6:$M$29,COLUMNS(职业被动!$B$6:L$29),0)*$BO150,0)</f>
        <v>44</v>
      </c>
      <c r="BY150" s="9">
        <f>ROUND(属性投放!M$4+装备属性!M$4*IF($BO150&lt;10,1,ROUNDDOWN($BO150,-1))+SUM(属性投放!N$37:N$45)*$BO150+VLOOKUP($BP$2,一级属性!$E$41:$P$64,COLUMNS(一级属性!$E$41:P$64),0)*($BO150+0.25*IF($BO150&lt;10,1,ROUNDDOWN($BO150,-1)))+VLOOKUP($BP$2,宝石属性!$B$43:$M$66,COLUMNS(宝石属性!$B$43:M$66),0)*10*VLOOKUP(ROUNDDOWN($BO150,-1),宝石属性!$B$25:$N$41,2,0)*VLOOKUP(ROUNDDOWN($BO150,-1),宝石属性!$B$25:$N$41,3,0)+VLOOKUP($BP$2,职业被动!$B$6:$M$29,COLUMNS(职业被动!$B$6:M$29),0)*$BO150,0)</f>
        <v>1594</v>
      </c>
      <c r="BZ150" s="48">
        <f>属性价值和能力评分!$F$9+ROUND(属性价值和能力评分!$F$38*10,0)*BO150+ROUND((SUM(装备属性!$W$9:$W$14)+属性价值和能力评分!$F$38*1.25+1.4+2.8)*IF(BO150&lt;10,1,ROUNDDOWN(BO150,-1)),0)+15*VLOOKUP(ROUNDDOWN(BO150,-1),宝石属性!$B$26:$D$41,2,0)*6*VLOOKUP(ROUNDDOWN(BO150,-1),宝石属性!$B$26:$D$41,3,0)+(属性价值和能力评分!$F$49*9+属性价值和能力评分!$F$50*2+属性价值和能力评分!$F$53*8/5)*BO150</f>
        <v>26501</v>
      </c>
      <c r="CB150" s="1">
        <v>147</v>
      </c>
      <c r="CC150" s="9">
        <f>ROUND(属性投放!D$4+装备属性!D$4*IF($CB150&lt;10,1,ROUNDDOWN($CB150,-1))+SUM(属性投放!E$37:E$45)*$CB150+VLOOKUP($CC$2,一级属性!$E$41:$P$64,COLUMNS(一级属性!$E$41:G$64),0)*($CB150+0.25*IF($CB150&lt;10,1,ROUNDDOWN($CB150,-1)))+VLOOKUP($CC$2,宝石属性!$B$43:$M$66,COLUMNS(宝石属性!$B$43:D$66),0)*10*VLOOKUP(ROUNDDOWN($CB150,-1),宝石属性!$B$25:$N$41,2,0)*VLOOKUP(ROUNDDOWN($CB150,-1),宝石属性!$B$25:$N$41,3,0)+VLOOKUP($CC$2,职业被动!$B$6:$M$29,COLUMNS(职业被动!$B$6:D$29),0)*$CB150,0)</f>
        <v>6677</v>
      </c>
      <c r="CD150" s="9">
        <f>ROUND(属性投放!E$4+装备属性!E$4*IF($CB150&lt;10,1,ROUNDDOWN($CB150,-1))+SUM(属性投放!F$37:F$45)*$CB150+VLOOKUP($CC$2,一级属性!$E$41:$P$64,COLUMNS(一级属性!$E$41:H$64),0)*($CB150+0.25*IF($CB150&lt;10,1,ROUNDDOWN($CB150,-1)))+VLOOKUP($CC$2,宝石属性!$B$43:$M$66,COLUMNS(宝石属性!$B$43:E$66),0)*10*VLOOKUP(ROUNDDOWN($CB150,-1),宝石属性!$B$25:$N$41,2,0)*VLOOKUP(ROUNDDOWN($CB150,-1),宝石属性!$B$25:$N$41,3,0)+VLOOKUP($CC$2,职业被动!$B$6:$M$29,COLUMNS(职业被动!$B$6:E$29),0)*$CB150,0)</f>
        <v>3553</v>
      </c>
      <c r="CE150" s="9">
        <f>ROUND(属性投放!F$4+装备属性!F$4*IF($CB150&lt;10,1,ROUNDDOWN($CB150,-1))+SUM(属性投放!G$37:G$45)*$CB150+VLOOKUP($CC$2,一级属性!$E$41:$P$64,COLUMNS(一级属性!$E$41:I$64),0)*($CB150+0.25*IF($CB150&lt;10,1,ROUNDDOWN($CB150,-1)))+VLOOKUP($CC$2,宝石属性!$B$43:$M$66,COLUMNS(宝石属性!$B$43:F$66),0)*10*VLOOKUP(ROUNDDOWN($CB150,-1),宝石属性!$B$25:$N$41,2,0)*VLOOKUP(ROUNDDOWN($CB150,-1),宝石属性!$B$25:$N$41,3,0)+VLOOKUP($CC$2,职业被动!$B$6:$M$29,COLUMNS(职业被动!$B$6:F$29),0)*$CB150,0)</f>
        <v>3140</v>
      </c>
      <c r="CF150" s="9">
        <f>ROUND(属性投放!G$4+装备属性!G$4*IF($CB150&lt;10,1,ROUNDDOWN($CB150,-1))+SUM(属性投放!H$37:H$45)*$CB150+VLOOKUP($CC$2,一级属性!$E$41:$P$64,COLUMNS(一级属性!$E$41:J$64),0)*($CB150+0.25*IF($CB150&lt;10,1,ROUNDDOWN($CB150,-1)))+VLOOKUP($CC$2,宝石属性!$B$43:$M$66,COLUMNS(宝石属性!$B$43:G$66),0)*10*VLOOKUP(ROUNDDOWN($CB150,-1),宝石属性!$B$25:$N$41,2,0)*VLOOKUP(ROUNDDOWN($CB150,-1),宝石属性!$B$25:$N$41,3,0)+VLOOKUP($CC$2,职业被动!$B$6:$M$29,COLUMNS(职业被动!$B$6:G$29),0)*$CB150,0)</f>
        <v>1481</v>
      </c>
      <c r="CG150" s="9">
        <f>ROUND(属性投放!H$4+装备属性!H$4*IF($CB150&lt;10,1,ROUNDDOWN($CB150,-1))+SUM(属性投放!I$37:I$45)*$CB150+VLOOKUP($CC$2,一级属性!$E$41:$P$64,COLUMNS(一级属性!$E$41:K$64),0)*($CB150+0.25*IF($CB150&lt;10,1,ROUNDDOWN($CB150,-1)))+VLOOKUP($CC$2,宝石属性!$B$43:$M$66,COLUMNS(宝石属性!$B$43:H$66),0)*10*VLOOKUP(ROUNDDOWN($CB150,-1),宝石属性!$B$25:$N$41,2,0)*VLOOKUP(ROUNDDOWN($CB150,-1),宝石属性!$B$25:$N$41,3,0)+VLOOKUP($CC$2,职业被动!$B$6:$M$29,COLUMNS(职业被动!$B$6:H$29),0)*$CB150,0)</f>
        <v>948</v>
      </c>
      <c r="CH150" s="9">
        <f>ROUND(属性投放!I$4+装备属性!I$4*IF($CB150&lt;10,1,ROUNDDOWN($CB150,-1))+SUM(属性投放!J$37:J$45)*$CB150+VLOOKUP($CC$2,一级属性!$E$41:$P$64,COLUMNS(一级属性!$E$41:L$64),0)*($CB150+0.25*IF($CB150&lt;10,1,ROUNDDOWN($CB150,-1)))+VLOOKUP($CC$2,宝石属性!$B$43:$M$66,COLUMNS(宝石属性!$B$43:I$66),0)*10*VLOOKUP(ROUNDDOWN($CB150,-1),宝石属性!$B$25:$N$41,2,0)*VLOOKUP(ROUNDDOWN($CB150,-1),宝石属性!$B$25:$N$41,3,0)+VLOOKUP($CC$2,职业被动!$B$6:$M$29,COLUMNS(职业被动!$B$6:I$29),0)*$CB150,0)</f>
        <v>1582</v>
      </c>
      <c r="CI150" s="9">
        <f>ROUND(属性投放!J$4+装备属性!J$4*IF($CB150&lt;10,1,ROUNDDOWN($CB150,-1))+SUM(属性投放!K$37:K$45)*$CB150+VLOOKUP($CC$2,一级属性!$E$41:$P$64,COLUMNS(一级属性!$E$41:M$64),0)*($CB150+0.25*IF($CB150&lt;10,1,ROUNDDOWN($CB150,-1)))+VLOOKUP($CC$2,宝石属性!$B$43:$M$66,COLUMNS(宝石属性!$B$43:J$66),0)*10*VLOOKUP(ROUNDDOWN($CB150,-1),宝石属性!$B$25:$N$41,2,0)*VLOOKUP(ROUNDDOWN($CB150,-1),宝石属性!$B$25:$N$41,3,0)+VLOOKUP($CC$2,职业被动!$B$6:$M$29,COLUMNS(职业被动!$B$6:J$29),0)*$CB150,0)</f>
        <v>1010</v>
      </c>
      <c r="CJ150" s="9">
        <f>ROUND(属性投放!K$4+装备属性!K$4*IF($CB150&lt;10,1,ROUNDDOWN($CB150,-1))+SUM(属性投放!L$37:L$45)*$CB150+VLOOKUP($CC$2,一级属性!$E$41:$P$64,COLUMNS(一级属性!$E$41:N$64),0)*($CB150+0.25*IF($CB150&lt;10,1,ROUNDDOWN($CB150,-1)))+VLOOKUP($CC$2,宝石属性!$B$43:$M$66,COLUMNS(宝石属性!$B$43:K$66),0)*10*VLOOKUP(ROUNDDOWN($CB150,-1),宝石属性!$B$25:$N$41,2,0)*VLOOKUP(ROUNDDOWN($CB150,-1),宝石属性!$B$25:$N$41,3,0)+VLOOKUP($CC$2,职业被动!$B$6:$M$29,COLUMNS(职业被动!$B$6:K$29),0)*$CB150,0)</f>
        <v>514</v>
      </c>
      <c r="CK150" s="9">
        <f>ROUND(属性投放!L$4+装备属性!L$4*IF($CB150&lt;10,1,ROUNDDOWN($CB150,-1))+SUM(属性投放!M$37:M$45)*$CB150+VLOOKUP($CC$2,一级属性!$E$41:$P$64,COLUMNS(一级属性!$E$41:O$64),0)*($CB150+0.25*IF($CB150&lt;10,1,ROUNDDOWN($CB150,-1)))+VLOOKUP($CC$2,宝石属性!$B$43:$M$66,COLUMNS(宝石属性!$B$43:L$66),0)*10*VLOOKUP(ROUNDDOWN($CB150,-1),宝石属性!$B$25:$N$41,2,0)*VLOOKUP(ROUNDDOWN($CB150,-1),宝石属性!$B$25:$N$41,3,0)+VLOOKUP($CC$2,职业被动!$B$6:$M$29,COLUMNS(职业被动!$B$6:L$29),0)*$CB150,0)</f>
        <v>44</v>
      </c>
      <c r="CL150" s="9">
        <f>ROUND(属性投放!M$4+装备属性!M$4*IF($CB150&lt;10,1,ROUNDDOWN($CB150,-1))+SUM(属性投放!N$37:N$45)*$CB150+VLOOKUP($CC$2,一级属性!$E$41:$P$64,COLUMNS(一级属性!$E$41:P$64),0)*($CB150+0.25*IF($CB150&lt;10,1,ROUNDDOWN($CB150,-1)))+VLOOKUP($CC$2,宝石属性!$B$43:$M$66,COLUMNS(宝石属性!$B$43:M$66),0)*10*VLOOKUP(ROUNDDOWN($CB150,-1),宝石属性!$B$25:$N$41,2,0)*VLOOKUP(ROUNDDOWN($CB150,-1),宝石属性!$B$25:$N$41,3,0)+VLOOKUP($CC$2,职业被动!$B$6:$M$29,COLUMNS(职业被动!$B$6:M$29),0)*$CB150,0)</f>
        <v>1514</v>
      </c>
      <c r="CM150" s="48">
        <f>属性价值和能力评分!$F$9+ROUND(属性价值和能力评分!$F$38*10,0)*CB150+ROUND((SUM(装备属性!$W$9:$W$14)+属性价值和能力评分!$F$38*1.25+1.4+2.8)*IF(CB150&lt;10,1,ROUNDDOWN(CB150,-1)),0)+15*VLOOKUP(ROUNDDOWN(CB150,-1),宝石属性!$B$26:$D$41,2,0)*6*VLOOKUP(ROUNDDOWN(CB150,-1),宝石属性!$B$26:$D$41,3,0)+(属性价值和能力评分!$F$49*9+属性价值和能力评分!$F$50*2+属性价值和能力评分!$F$53*8/5)*CB150</f>
        <v>26501</v>
      </c>
      <c r="CO150" s="1">
        <v>147</v>
      </c>
      <c r="CP150" s="9">
        <f>ROUND(属性投放!D$4+装备属性!D$4*IF($CO150&lt;10,1,ROUNDDOWN($CO150,-1))+SUM(属性投放!E$37:E$45)*$CO150+VLOOKUP($CP$2,一级属性!$E$41:$P$64,COLUMNS(一级属性!$E$41:G$64),0)*($CO150+0.25*IF($CO150&lt;10,1,ROUNDDOWN($CO150,-1)))+VLOOKUP($CP$2,宝石属性!$B$43:$M$66,COLUMNS(宝石属性!$B$43:D$66),0)*10*VLOOKUP(ROUNDDOWN($CO150,-1),宝石属性!$B$25:$N$41,2,0)*VLOOKUP(ROUNDDOWN($CO150,-1),宝石属性!$B$25:$N$41,3,0)+VLOOKUP($CP$2,职业被动!$B$6:$M$29,COLUMNS(职业被动!$B$6:D$29),0)*$CO150,0)</f>
        <v>6677</v>
      </c>
      <c r="CQ150" s="9">
        <f>ROUND(属性投放!E$4+装备属性!E$4*IF($CO150&lt;10,1,ROUNDDOWN($CO150,-1))+SUM(属性投放!F$37:F$45)*$CO150+VLOOKUP($CP$2,一级属性!$E$41:$P$64,COLUMNS(一级属性!$E$41:H$64),0)*($CO150+0.25*IF($CO150&lt;10,1,ROUNDDOWN($CO150,-1)))+VLOOKUP($CP$2,宝石属性!$B$43:$M$66,COLUMNS(宝石属性!$B$43:E$66),0)*10*VLOOKUP(ROUNDDOWN($CO150,-1),宝石属性!$B$25:$N$41,2,0)*VLOOKUP(ROUNDDOWN($CO150,-1),宝石属性!$B$25:$N$41,3,0)+VLOOKUP($CP$2,职业被动!$B$6:$M$29,COLUMNS(职业被动!$B$6:E$29),0)*$CO150,0)</f>
        <v>8103</v>
      </c>
      <c r="CR150" s="9">
        <f>ROUND(属性投放!F$4+装备属性!F$4*IF($CO150&lt;10,1,ROUNDDOWN($CO150,-1))+SUM(属性投放!G$37:G$45)*$CO150+VLOOKUP($CP$2,一级属性!$E$41:$P$64,COLUMNS(一级属性!$E$41:I$64),0)*($CO150+0.25*IF($CO150&lt;10,1,ROUNDDOWN($CO150,-1)))+VLOOKUP($CP$2,宝石属性!$B$43:$M$66,COLUMNS(宝石属性!$B$43:F$66),0)*10*VLOOKUP(ROUNDDOWN($CO150,-1),宝石属性!$B$25:$N$41,2,0)*VLOOKUP(ROUNDDOWN($CO150,-1),宝石属性!$B$25:$N$41,3,0)+VLOOKUP($CP$2,职业被动!$B$6:$M$29,COLUMNS(职业被动!$B$6:F$29),0)*$CO150,0)</f>
        <v>1542</v>
      </c>
      <c r="CS150" s="9">
        <f>ROUND(属性投放!G$4+装备属性!G$4*IF($CO150&lt;10,1,ROUNDDOWN($CO150,-1))+SUM(属性投放!H$37:H$45)*$CO150+VLOOKUP($CP$2,一级属性!$E$41:$P$64,COLUMNS(一级属性!$E$41:J$64),0)*($CO150+0.25*IF($CO150&lt;10,1,ROUNDDOWN($CO150,-1)))+VLOOKUP($CP$2,宝石属性!$B$43:$M$66,COLUMNS(宝石属性!$B$43:G$66),0)*10*VLOOKUP(ROUNDDOWN($CO150,-1),宝石属性!$B$25:$N$41,2,0)*VLOOKUP(ROUNDDOWN($CO150,-1),宝石属性!$B$25:$N$41,3,0)+VLOOKUP($CP$2,职业被动!$B$6:$M$29,COLUMNS(职业被动!$B$6:G$29),0)*$CO150,0)</f>
        <v>1334</v>
      </c>
      <c r="CT150" s="9">
        <f>ROUND(属性投放!H$4+装备属性!H$4*IF($CO150&lt;10,1,ROUNDDOWN($CO150,-1))+SUM(属性投放!I$37:I$45)*$CO150+VLOOKUP($CP$2,一级属性!$E$41:$P$64,COLUMNS(一级属性!$E$41:K$64),0)*($CO150+0.25*IF($CO150&lt;10,1,ROUNDDOWN($CO150,-1)))+VLOOKUP($CP$2,宝石属性!$B$43:$M$66,COLUMNS(宝石属性!$B$43:H$66),0)*10*VLOOKUP(ROUNDDOWN($CO150,-1),宝石属性!$B$25:$N$41,2,0)*VLOOKUP(ROUNDDOWN($CO150,-1),宝石属性!$B$25:$N$41,3,0)+VLOOKUP($CP$2,职业被动!$B$6:$M$29,COLUMNS(职业被动!$B$6:H$29),0)*$CO150,0)</f>
        <v>2392</v>
      </c>
      <c r="CU150" s="9">
        <f>ROUND(属性投放!I$4+装备属性!I$4*IF($CO150&lt;10,1,ROUNDDOWN($CO150,-1))+SUM(属性投放!J$37:J$45)*$CO150+VLOOKUP($CP$2,一级属性!$E$41:$P$64,COLUMNS(一级属性!$E$41:L$64),0)*($CO150+0.25*IF($CO150&lt;10,1,ROUNDDOWN($CO150,-1)))+VLOOKUP($CP$2,宝石属性!$B$43:$M$66,COLUMNS(宝石属性!$B$43:I$66),0)*10*VLOOKUP(ROUNDDOWN($CO150,-1),宝石属性!$B$25:$N$41,2,0)*VLOOKUP(ROUNDDOWN($CO150,-1),宝石属性!$B$25:$N$41,3,0)+VLOOKUP($CP$2,职业被动!$B$6:$M$29,COLUMNS(职业被动!$B$6:I$29),0)*$CO150,0)</f>
        <v>2093</v>
      </c>
      <c r="CV150" s="9">
        <f>ROUND(属性投放!J$4+装备属性!J$4*IF($CO150&lt;10,1,ROUNDDOWN($CO150,-1))+SUM(属性投放!K$37:K$45)*$CO150+VLOOKUP($CP$2,一级属性!$E$41:$P$64,COLUMNS(一级属性!$E$41:M$64),0)*($CO150+0.25*IF($CO150&lt;10,1,ROUNDDOWN($CO150,-1)))+VLOOKUP($CP$2,宝石属性!$B$43:$M$66,COLUMNS(宝石属性!$B$43:J$66),0)*10*VLOOKUP(ROUNDDOWN($CO150,-1),宝石属性!$B$25:$N$41,2,0)*VLOOKUP(ROUNDDOWN($CO150,-1),宝石属性!$B$25:$N$41,3,0)+VLOOKUP($CP$2,职业被动!$B$6:$M$29,COLUMNS(职业被动!$B$6:J$29),0)*$CO150,0)</f>
        <v>828</v>
      </c>
      <c r="CW150" s="9">
        <f>ROUND(属性投放!K$4+装备属性!K$4*IF($CO150&lt;10,1,ROUNDDOWN($CO150,-1))+SUM(属性投放!L$37:L$45)*$CO150+VLOOKUP($CP$2,一级属性!$E$41:$P$64,COLUMNS(一级属性!$E$41:N$64),0)*($CO150+0.25*IF($CO150&lt;10,1,ROUNDDOWN($CO150,-1)))+VLOOKUP($CP$2,宝石属性!$B$43:$M$66,COLUMNS(宝石属性!$B$43:K$66),0)*10*VLOOKUP(ROUNDDOWN($CO150,-1),宝石属性!$B$25:$N$41,2,0)*VLOOKUP(ROUNDDOWN($CO150,-1),宝石属性!$B$25:$N$41,3,0)+VLOOKUP($CP$2,职业被动!$B$6:$M$29,COLUMNS(职业被动!$B$6:K$29),0)*$CO150,0)</f>
        <v>514</v>
      </c>
      <c r="CX150" s="9">
        <f>ROUND(属性投放!L$4+装备属性!L$4*IF($CO150&lt;10,1,ROUNDDOWN($CO150,-1))+SUM(属性投放!M$37:M$45)*$CO150+VLOOKUP($CP$2,一级属性!$E$41:$P$64,COLUMNS(一级属性!$E$41:O$64),0)*($CO150+0.25*IF($CO150&lt;10,1,ROUNDDOWN($CO150,-1)))+VLOOKUP($CP$2,宝石属性!$B$43:$M$66,COLUMNS(宝石属性!$B$43:L$66),0)*10*VLOOKUP(ROUNDDOWN($CO150,-1),宝石属性!$B$25:$N$41,2,0)*VLOOKUP(ROUNDDOWN($CO150,-1),宝石属性!$B$25:$N$41,3,0)+VLOOKUP($CP$2,职业被动!$B$6:$M$29,COLUMNS(职业被动!$B$6:L$29),0)*$CO150,0)</f>
        <v>44</v>
      </c>
      <c r="CY150" s="9">
        <f>ROUND(属性投放!M$4+装备属性!M$4*IF($CO150&lt;10,1,ROUNDDOWN($CO150,-1))+SUM(属性投放!N$37:N$45)*$CO150+VLOOKUP($CP$2,一级属性!$E$41:$P$64,COLUMNS(一级属性!$E$41:P$64),0)*($CO150+0.25*IF($CO150&lt;10,1,ROUNDDOWN($CO150,-1)))+VLOOKUP($CP$2,宝石属性!$B$43:$M$66,COLUMNS(宝石属性!$B$43:M$66),0)*10*VLOOKUP(ROUNDDOWN($CO150,-1),宝石属性!$B$25:$N$41,2,0)*VLOOKUP(ROUNDDOWN($CO150,-1),宝石属性!$B$25:$N$41,3,0)+VLOOKUP($CP$2,职业被动!$B$6:$M$29,COLUMNS(职业被动!$B$6:M$29),0)*$CO150,0)</f>
        <v>1514</v>
      </c>
      <c r="CZ150" s="48">
        <f>属性价值和能力评分!$F$9+ROUND(属性价值和能力评分!$F$38*10,0)*CO150+ROUND((SUM(装备属性!$W$9:$W$14)+属性价值和能力评分!$F$38*1.25+1.4+2.8)*IF(CO150&lt;10,1,ROUNDDOWN(CO150,-1)),0)+15*VLOOKUP(ROUNDDOWN(CO150,-1),宝石属性!$B$26:$D$41,2,0)*6*VLOOKUP(ROUNDDOWN(CO150,-1),宝石属性!$B$26:$D$41,3,0)+(属性价值和能力评分!$F$49*9+属性价值和能力评分!$F$50*2+属性价值和能力评分!$F$53*8/5)*CO150</f>
        <v>26501</v>
      </c>
      <c r="DB150" s="1">
        <v>147</v>
      </c>
      <c r="DC150" s="9">
        <f>ROUND(属性投放!D$4+装备属性!D$4*IF($DB150&lt;10,1,ROUNDDOWN($DB150,-1))+SUM(属性投放!E$37:E$45)*$DB150+VLOOKUP($DC$2,一级属性!$E$41:$P$64,COLUMNS(一级属性!$E$41:G$64),0)*($DB150+0.25*IF($DB150&lt;10,1,ROUNDDOWN($DB150,-1)))+VLOOKUP($DC$2,宝石属性!$B$43:$M$66,COLUMNS(宝石属性!$B$43:D$66),0)*10*VLOOKUP(ROUNDDOWN($DB150,-1),宝石属性!$B$25:$N$41,2,0)*VLOOKUP(ROUNDDOWN($DB150,-1),宝石属性!$B$25:$N$41,3,0)+VLOOKUP($DC$2,职业被动!$B$6:$M$29,COLUMNS(职业被动!$B$6:D$29),0)*$DB150,0)</f>
        <v>7706</v>
      </c>
      <c r="DD150" s="9">
        <f>ROUND(属性投放!E$4+装备属性!E$4*IF($DB150&lt;10,1,ROUNDDOWN($DB150,-1))+SUM(属性投放!F$37:F$45)*$DB150+VLOOKUP($DC$2,一级属性!$E$41:$P$64,COLUMNS(一级属性!$E$41:H$64),0)*($DB150+0.25*IF($DB150&lt;10,1,ROUNDDOWN($DB150,-1)))+VLOOKUP($DC$2,宝石属性!$B$43:$M$66,COLUMNS(宝石属性!$B$43:E$66),0)*10*VLOOKUP(ROUNDDOWN($DB150,-1),宝石属性!$B$25:$N$41,2,0)*VLOOKUP(ROUNDDOWN($DB150,-1),宝石属性!$B$25:$N$41,3,0)+VLOOKUP($DC$2,职业被动!$B$6:$M$29,COLUMNS(职业被动!$B$6:E$29),0)*$DB150,0)</f>
        <v>3553</v>
      </c>
      <c r="DE150" s="9">
        <f>ROUND(属性投放!F$4+装备属性!F$4*IF($DB150&lt;10,1,ROUNDDOWN($DB150,-1))+SUM(属性投放!G$37:G$45)*$DB150+VLOOKUP($DC$2,一级属性!$E$41:$P$64,COLUMNS(一级属性!$E$41:I$64),0)*($DB150+0.25*IF($DB150&lt;10,1,ROUNDDOWN($DB150,-1)))+VLOOKUP($DC$2,宝石属性!$B$43:$M$66,COLUMNS(宝石属性!$B$43:F$66),0)*10*VLOOKUP(ROUNDDOWN($DB150,-1),宝石属性!$B$25:$N$41,2,0)*VLOOKUP(ROUNDDOWN($DB150,-1),宝石属性!$B$25:$N$41,3,0)+VLOOKUP($DC$2,职业被动!$B$6:$M$29,COLUMNS(职业被动!$B$6:F$29),0)*$DB150,0)</f>
        <v>1542</v>
      </c>
      <c r="DF150" s="9">
        <f>ROUND(属性投放!G$4+装备属性!G$4*IF($DB150&lt;10,1,ROUNDDOWN($DB150,-1))+SUM(属性投放!H$37:H$45)*$DB150+VLOOKUP($DC$2,一级属性!$E$41:$P$64,COLUMNS(一级属性!$E$41:J$64),0)*($DB150+0.25*IF($DB150&lt;10,1,ROUNDDOWN($DB150,-1)))+VLOOKUP($DC$2,宝石属性!$B$43:$M$66,COLUMNS(宝石属性!$B$43:G$66),0)*10*VLOOKUP(ROUNDDOWN($DB150,-1),宝石属性!$B$25:$N$41,2,0)*VLOOKUP(ROUNDDOWN($DB150,-1),宝石属性!$B$25:$N$41,3,0)+VLOOKUP($DC$2,职业被动!$B$6:$M$29,COLUMNS(职业被动!$B$6:G$29),0)*$DB150,0)</f>
        <v>3870</v>
      </c>
      <c r="DG150" s="9">
        <f>ROUND(属性投放!H$4+装备属性!H$4*IF($DB150&lt;10,1,ROUNDDOWN($DB150,-1))+SUM(属性投放!I$37:I$45)*$DB150+VLOOKUP($DC$2,一级属性!$E$41:$P$64,COLUMNS(一级属性!$E$41:K$64),0)*($DB150+0.25*IF($DB150&lt;10,1,ROUNDDOWN($DB150,-1)))+VLOOKUP($DC$2,宝石属性!$B$43:$M$66,COLUMNS(宝石属性!$B$43:H$66),0)*10*VLOOKUP(ROUNDDOWN($DB150,-1),宝石属性!$B$25:$N$41,2,0)*VLOOKUP(ROUNDDOWN($DB150,-1),宝石属性!$B$25:$N$41,3,0)+VLOOKUP($DC$2,职业被动!$B$6:$M$29,COLUMNS(职业被动!$B$6:H$29),0)*$DB150,0)</f>
        <v>948</v>
      </c>
      <c r="DH150" s="9">
        <f>ROUND(属性投放!I$4+装备属性!I$4*IF($DB150&lt;10,1,ROUNDDOWN($DB150,-1))+SUM(属性投放!J$37:J$45)*$DB150+VLOOKUP($DC$2,一级属性!$E$41:$P$64,COLUMNS(一级属性!$E$41:L$64),0)*($DB150+0.25*IF($DB150&lt;10,1,ROUNDDOWN($DB150,-1)))+VLOOKUP($DC$2,宝石属性!$B$43:$M$66,COLUMNS(宝石属性!$B$43:I$66),0)*10*VLOOKUP(ROUNDDOWN($DB150,-1),宝石属性!$B$25:$N$41,2,0)*VLOOKUP(ROUNDDOWN($DB150,-1),宝石属性!$B$25:$N$41,3,0)+VLOOKUP($DC$2,职业被动!$B$6:$M$29,COLUMNS(职业被动!$B$6:I$29),0)*$DB150,0)</f>
        <v>1400</v>
      </c>
      <c r="DI150" s="9">
        <f>ROUND(属性投放!J$4+装备属性!J$4*IF($DB150&lt;10,1,ROUNDDOWN($DB150,-1))+SUM(属性投放!K$37:K$45)*$DB150+VLOOKUP($DC$2,一级属性!$E$41:$P$64,COLUMNS(一级属性!$E$41:M$64),0)*($DB150+0.25*IF($DB150&lt;10,1,ROUNDDOWN($DB150,-1)))+VLOOKUP($DC$2,宝石属性!$B$43:$M$66,COLUMNS(宝石属性!$B$43:J$66),0)*10*VLOOKUP(ROUNDDOWN($DB150,-1),宝石属性!$B$25:$N$41,2,0)*VLOOKUP(ROUNDDOWN($DB150,-1),宝石属性!$B$25:$N$41,3,0)+VLOOKUP($DC$2,职业被动!$B$6:$M$29,COLUMNS(职业被动!$B$6:J$29),0)*$DB150,0)</f>
        <v>1010</v>
      </c>
      <c r="DJ150" s="9">
        <f>ROUND(属性投放!K$4+装备属性!K$4*IF($DB150&lt;10,1,ROUNDDOWN($DB150,-1))+SUM(属性投放!L$37:L$45)*$DB150+VLOOKUP($DC$2,一级属性!$E$41:$P$64,COLUMNS(一级属性!$E$41:N$64),0)*($DB150+0.25*IF($DB150&lt;10,1,ROUNDDOWN($DB150,-1)))+VLOOKUP($DC$2,宝石属性!$B$43:$M$66,COLUMNS(宝石属性!$B$43:K$66),0)*10*VLOOKUP(ROUNDDOWN($DB150,-1),宝石属性!$B$25:$N$41,2,0)*VLOOKUP(ROUNDDOWN($DB150,-1),宝石属性!$B$25:$N$41,3,0)+VLOOKUP($DC$2,职业被动!$B$6:$M$29,COLUMNS(职业被动!$B$6:K$29),0)*$DB150,0)</f>
        <v>674</v>
      </c>
      <c r="DK150" s="9">
        <f>ROUND(属性投放!L$4+装备属性!L$4*IF($DB150&lt;10,1,ROUNDDOWN($DB150,-1))+SUM(属性投放!M$37:M$45)*$DB150+VLOOKUP($DC$2,一级属性!$E$41:$P$64,COLUMNS(一级属性!$E$41:O$64),0)*($DB150+0.25*IF($DB150&lt;10,1,ROUNDDOWN($DB150,-1)))+VLOOKUP($DC$2,宝石属性!$B$43:$M$66,COLUMNS(宝石属性!$B$43:L$66),0)*10*VLOOKUP(ROUNDDOWN($DB150,-1),宝石属性!$B$25:$N$41,2,0)*VLOOKUP(ROUNDDOWN($DB150,-1),宝石属性!$B$25:$N$41,3,0)+VLOOKUP($DC$2,职业被动!$B$6:$M$29,COLUMNS(职业被动!$B$6:L$29),0)*$DB150,0)</f>
        <v>44</v>
      </c>
      <c r="DL150" s="9">
        <f>ROUND(属性投放!M$4+装备属性!M$4*IF($DB150&lt;10,1,ROUNDDOWN($DB150,-1))+SUM(属性投放!N$37:N$45)*$DB150+VLOOKUP($DC$2,一级属性!$E$41:$P$64,COLUMNS(一级属性!$E$41:P$64),0)*($DB150+0.25*IF($DB150&lt;10,1,ROUNDDOWN($DB150,-1)))+VLOOKUP($DC$2,宝石属性!$B$43:$M$66,COLUMNS(宝石属性!$B$43:M$66),0)*10*VLOOKUP(ROUNDDOWN($DB150,-1),宝石属性!$B$25:$N$41,2,0)*VLOOKUP(ROUNDDOWN($DB150,-1),宝石属性!$B$25:$N$41,3,0)+VLOOKUP($DC$2,职业被动!$B$6:$M$29,COLUMNS(职业被动!$B$6:M$29),0)*$DB150,0)</f>
        <v>1514</v>
      </c>
      <c r="DM150" s="48">
        <f>属性价值和能力评分!$F$9+ROUND(属性价值和能力评分!$F$38*10,0)*DB150+ROUND((SUM(装备属性!$W$9:$W$14)+属性价值和能力评分!$F$38*1.25+1.4+2.8)*IF(DB150&lt;10,1,ROUNDDOWN(DB150,-1)),0)+15*VLOOKUP(ROUNDDOWN(DB150,-1),宝石属性!$B$26:$D$41,2,0)*6*VLOOKUP(ROUNDDOWN(DB150,-1),宝石属性!$B$26:$D$41,3,0)+(属性价值和能力评分!$F$49*9+属性价值和能力评分!$F$50*2+属性价值和能力评分!$F$53*8/5)*DB150</f>
        <v>26501</v>
      </c>
      <c r="DO150" s="1">
        <v>147</v>
      </c>
      <c r="DP150" s="9">
        <f>ROUND(属性投放!D$4+装备属性!D$4*IF($DO150&lt;10,1,ROUNDDOWN($DO150,-1))+SUM(属性投放!E$37:E$45)*$DO150+VLOOKUP($DP$2,一级属性!$E$41:$P$64,COLUMNS(一级属性!$E$41:G$64),0)*($DO150+0.25*IF($DO150&lt;10,1,ROUNDDOWN($DO150,-1)))+VLOOKUP($DP$2,宝石属性!$B$43:$M$66,COLUMNS(宝石属性!$B$43:D$66),0)*10*VLOOKUP(ROUNDDOWN($DO150,-1),宝石属性!$B$25:$N$41,2,0)*VLOOKUP(ROUNDDOWN($DO150,-1),宝石属性!$B$25:$N$41,3,0)+VLOOKUP($DP$2,职业被动!$B$6:$M$29,COLUMNS(职业被动!$B$6:D$29),0)*$DO150,0)</f>
        <v>16815</v>
      </c>
      <c r="DQ150" s="9">
        <f>ROUND(属性投放!E$4+装备属性!E$4*IF($DO150&lt;10,1,ROUNDDOWN($DO150,-1))+SUM(属性投放!F$37:F$45)*$DO150+VLOOKUP($DP$2,一级属性!$E$41:$P$64,COLUMNS(一级属性!$E$41:H$64),0)*($DO150+0.25*IF($DO150&lt;10,1,ROUNDDOWN($DO150,-1)))+VLOOKUP($DP$2,宝石属性!$B$43:$M$66,COLUMNS(宝石属性!$B$43:E$66),0)*10*VLOOKUP(ROUNDDOWN($DO150,-1),宝石属性!$B$25:$N$41,2,0)*VLOOKUP(ROUNDDOWN($DO150,-1),宝石属性!$B$25:$N$41,3,0)+VLOOKUP($DP$2,职业被动!$B$6:$M$29,COLUMNS(职业被动!$B$6:E$29),0)*$DO150,0)</f>
        <v>3553</v>
      </c>
      <c r="DR150" s="9">
        <f>ROUND(属性投放!F$4+装备属性!F$4*IF($DO150&lt;10,1,ROUNDDOWN($DO150,-1))+SUM(属性投放!G$37:G$45)*$DO150+VLOOKUP($DP$2,一级属性!$E$41:$P$64,COLUMNS(一级属性!$E$41:I$64),0)*($DO150+0.25*IF($DO150&lt;10,1,ROUNDDOWN($DO150,-1)))+VLOOKUP($DP$2,宝石属性!$B$43:$M$66,COLUMNS(宝石属性!$B$43:F$66),0)*10*VLOOKUP(ROUNDDOWN($DO150,-1),宝石属性!$B$25:$N$41,2,0)*VLOOKUP(ROUNDDOWN($DO150,-1),宝石属性!$B$25:$N$41,3,0)+VLOOKUP($DP$2,职业被动!$B$6:$M$29,COLUMNS(职业被动!$B$6:F$29),0)*$DO150,0)</f>
        <v>1542</v>
      </c>
      <c r="DS150" s="9">
        <f>ROUND(属性投放!G$4+装备属性!G$4*IF($DO150&lt;10,1,ROUNDDOWN($DO150,-1))+SUM(属性投放!H$37:H$45)*$DO150+VLOOKUP($DP$2,一级属性!$E$41:$P$64,COLUMNS(一级属性!$E$41:J$64),0)*($DO150+0.25*IF($DO150&lt;10,1,ROUNDDOWN($DO150,-1)))+VLOOKUP($DP$2,宝石属性!$B$43:$M$66,COLUMNS(宝石属性!$B$43:G$66),0)*10*VLOOKUP(ROUNDDOWN($DO150,-1),宝石属性!$B$25:$N$41,2,0)*VLOOKUP(ROUNDDOWN($DO150,-1),宝石属性!$B$25:$N$41,3,0)+VLOOKUP($DP$2,职业被动!$B$6:$M$29,COLUMNS(职业被动!$B$6:G$29),0)*$DO150,0)</f>
        <v>1334</v>
      </c>
      <c r="DT150" s="9">
        <f>ROUND(属性投放!H$4+装备属性!H$4*IF($DO150&lt;10,1,ROUNDDOWN($DO150,-1))+SUM(属性投放!I$37:I$45)*$DO150+VLOOKUP($DP$2,一级属性!$E$41:$P$64,COLUMNS(一级属性!$E$41:K$64),0)*($DO150+0.25*IF($DO150&lt;10,1,ROUNDDOWN($DO150,-1)))+VLOOKUP($DP$2,宝石属性!$B$43:$M$66,COLUMNS(宝石属性!$B$43:H$66),0)*10*VLOOKUP(ROUNDDOWN($DO150,-1),宝石属性!$B$25:$N$41,2,0)*VLOOKUP(ROUNDDOWN($DO150,-1),宝石属性!$B$25:$N$41,3,0)+VLOOKUP($DP$2,职业被动!$B$6:$M$29,COLUMNS(职业被动!$B$6:H$29),0)*$DO150,0)</f>
        <v>1095</v>
      </c>
      <c r="DU150" s="9">
        <f>ROUND(属性投放!I$4+装备属性!I$4*IF($DO150&lt;10,1,ROUNDDOWN($DO150,-1))+SUM(属性投放!J$37:J$45)*$DO150+VLOOKUP($DP$2,一级属性!$E$41:$P$64,COLUMNS(一级属性!$E$41:L$64),0)*($DO150+0.25*IF($DO150&lt;10,1,ROUNDDOWN($DO150,-1)))+VLOOKUP($DP$2,宝石属性!$B$43:$M$66,COLUMNS(宝石属性!$B$43:I$66),0)*10*VLOOKUP(ROUNDDOWN($DO150,-1),宝石属性!$B$25:$N$41,2,0)*VLOOKUP(ROUNDDOWN($DO150,-1),宝石属性!$B$25:$N$41,3,0)+VLOOKUP($DP$2,职业被动!$B$6:$M$29,COLUMNS(职业被动!$B$6:I$29),0)*$DO150,0)</f>
        <v>1400</v>
      </c>
      <c r="DV150" s="9">
        <f>ROUND(属性投放!J$4+装备属性!J$4*IF($DO150&lt;10,1,ROUNDDOWN($DO150,-1))+SUM(属性投放!K$37:K$45)*$DO150+VLOOKUP($DP$2,一级属性!$E$41:$P$64,COLUMNS(一级属性!$E$41:M$64),0)*($DO150+0.25*IF($DO150&lt;10,1,ROUNDDOWN($DO150,-1)))+VLOOKUP($DP$2,宝石属性!$B$43:$M$66,COLUMNS(宝石属性!$B$43:J$66),0)*10*VLOOKUP(ROUNDDOWN($DO150,-1),宝石属性!$B$25:$N$41,2,0)*VLOOKUP(ROUNDDOWN($DO150,-1),宝石属性!$B$25:$N$41,3,0)+VLOOKUP($DP$2,职业被动!$B$6:$M$29,COLUMNS(职业被动!$B$6:J$29),0)*$DO150,0)</f>
        <v>1010</v>
      </c>
      <c r="DW150" s="9">
        <f>ROUND(属性投放!K$4+装备属性!K$4*IF($DO150&lt;10,1,ROUNDDOWN($DO150,-1))+SUM(属性投放!L$37:L$45)*$DO150+VLOOKUP($DP$2,一级属性!$E$41:$P$64,COLUMNS(一级属性!$E$41:N$64),0)*($DO150+0.25*IF($DO150&lt;10,1,ROUNDDOWN($DO150,-1)))+VLOOKUP($DP$2,宝石属性!$B$43:$M$66,COLUMNS(宝石属性!$B$43:K$66),0)*10*VLOOKUP(ROUNDDOWN($DO150,-1),宝石属性!$B$25:$N$41,2,0)*VLOOKUP(ROUNDDOWN($DO150,-1),宝石属性!$B$25:$N$41,3,0)+VLOOKUP($DP$2,职业被动!$B$6:$M$29,COLUMNS(职业被动!$B$6:K$29),0)*$DO150,0)</f>
        <v>674</v>
      </c>
      <c r="DX150" s="9">
        <f>ROUND(属性投放!L$4+装备属性!L$4*IF($DO150&lt;10,1,ROUNDDOWN($DO150,-1))+SUM(属性投放!M$37:M$45)*$DO150+VLOOKUP($DP$2,一级属性!$E$41:$P$64,COLUMNS(一级属性!$E$41:O$64),0)*($DO150+0.25*IF($DO150&lt;10,1,ROUNDDOWN($DO150,-1)))+VLOOKUP($DP$2,宝石属性!$B$43:$M$66,COLUMNS(宝石属性!$B$43:L$66),0)*10*VLOOKUP(ROUNDDOWN($DO150,-1),宝石属性!$B$25:$N$41,2,0)*VLOOKUP(ROUNDDOWN($DO150,-1),宝石属性!$B$25:$N$41,3,0)+VLOOKUP($DP$2,职业被动!$B$6:$M$29,COLUMNS(职业被动!$B$6:L$29),0)*$DO150,0)</f>
        <v>44</v>
      </c>
      <c r="DY150" s="9">
        <f>ROUND(属性投放!M$4+装备属性!M$4*IF($DO150&lt;10,1,ROUNDDOWN($DO150,-1))+SUM(属性投放!N$37:N$45)*$DO150+VLOOKUP($DP$2,一级属性!$E$41:$P$64,COLUMNS(一级属性!$E$41:P$64),0)*($DO150+0.25*IF($DO150&lt;10,1,ROUNDDOWN($DO150,-1)))+VLOOKUP($DP$2,宝石属性!$B$43:$M$66,COLUMNS(宝石属性!$B$43:M$66),0)*10*VLOOKUP(ROUNDDOWN($DO150,-1),宝石属性!$B$25:$N$41,2,0)*VLOOKUP(ROUNDDOWN($DO150,-1),宝石属性!$B$25:$N$41,3,0)+VLOOKUP($DP$2,职业被动!$B$6:$M$29,COLUMNS(职业被动!$B$6:M$29),0)*$DO150,0)</f>
        <v>1514</v>
      </c>
      <c r="DZ150" s="48">
        <f>属性价值和能力评分!$F$9+ROUND(属性价值和能力评分!$F$38*10,0)*DO150+ROUND((SUM(装备属性!$W$9:$W$14)+属性价值和能力评分!$F$38*1.25+1.4+2.8)*IF(DO150&lt;10,1,ROUNDDOWN(DO150,-1)),0)+15*VLOOKUP(ROUNDDOWN(DO150,-1),宝石属性!$B$26:$D$41,2,0)*6*VLOOKUP(ROUNDDOWN(DO150,-1),宝石属性!$B$26:$D$41,3,0)+(属性价值和能力评分!$F$49*9+属性价值和能力评分!$F$50*2+属性价值和能力评分!$F$53*8/5)*DO150</f>
        <v>26501</v>
      </c>
      <c r="EA150" s="17"/>
      <c r="EB150" s="1">
        <v>147</v>
      </c>
      <c r="EC150" s="1">
        <f>ROUND(CC150/MAX(CE150/10,((CE150*(1+属性投放!$E$8)-CF150+属性投放!$F$8*EB150)*(1+属性投放!$G$8)*(1+属性投放!$H$8))),1)</f>
        <v>2.8</v>
      </c>
      <c r="ED150" s="1">
        <f>ROUND(CP150/MAX(CE150/10,((CE150*(1+属性投放!$E$8)-CS150+属性投放!$F$8*EB150)*(1+属性投放!$G$8)*(1+属性投放!$H$8))),1)</f>
        <v>2.6</v>
      </c>
      <c r="EE150" s="1">
        <f>ROUND(DC150/MAX(CE150/10,((CE150*(1+属性投放!$E$8)-DF150+属性投放!$F$8*EB150)*(1+属性投放!$G$8)*(1+属性投放!$H$8))),1)</f>
        <v>24.5</v>
      </c>
      <c r="EF150" s="1">
        <f>ROUND(DP150/MAX(CE150/10,((CE150*(1+属性投放!$E$8)-DS150+属性投放!$F$8*EB150)*(1+属性投放!$G$8)*(1+属性投放!$H$8))),1)</f>
        <v>6.6</v>
      </c>
      <c r="EH150" s="1">
        <f>ROUND(CC150/MAX(属性投放!$F$9*EB150,((CT150*(1+属性投放!$E$9)-CH150+属性投放!$F$9*EB150)*(1+属性投放!$G$9)*(1+属性投放!$H$9))),1)</f>
        <v>2.6</v>
      </c>
      <c r="EI150" s="1">
        <f>ROUND(CP150/MAX(属性投放!$F$9*EB150,((CT150*(1+属性投放!$E$9)-CU150+属性投放!$F$9*EB150)*(1+属性投放!$G$9)*(1+属性投放!$H$9))),1)</f>
        <v>3.3</v>
      </c>
      <c r="EJ150" s="1">
        <f>ROUND(DC150/MAX(属性投放!$F$9*EB150,((CT150*(1+属性投放!$E$9)-DH150+属性投放!$F$9*EB150)*(1+属性投放!$G$9)*(1+属性投放!$H$9))),1)</f>
        <v>2.8</v>
      </c>
      <c r="EK150" s="1">
        <f>ROUND(DP150/MAX(属性投放!$F$9*EB150,((CT150*(1+属性投放!$E$9)-DU150+属性投放!$F$9*EB150)*(1+属性投放!$G$9)*(1+属性投放!$H$9))),1)</f>
        <v>6</v>
      </c>
      <c r="EM150" s="1">
        <f>ROUND(CC150/((BW150*(1+属性投放!$E$10)+属性投放!$F$10*EB150)*(1+属性投放!$G$10)*(1+属性投放!$H$10)),1)</f>
        <v>5.6</v>
      </c>
      <c r="EN150" s="1">
        <f>ROUND(CP150/((BW150*(1+属性投放!$E$10)+属性投放!$F$10*EB150)*(1+属性投放!$G$10)*(1+属性投放!$H$10)),1)</f>
        <v>5.6</v>
      </c>
      <c r="EO150" s="1">
        <f>ROUND(DC150/((BW150*(1+属性投放!$E$10)+属性投放!$F$10*EB150)*(1+属性投放!$G$10)*(1+属性投放!$H$10)),1)</f>
        <v>6.5</v>
      </c>
      <c r="EP150" s="1">
        <f>ROUND(DP150/((BW150*(1+属性投放!$E$10)+属性投放!$F$10*EB150)*(1+属性投放!$G$10)*(1+属性投放!$H$10)),1)</f>
        <v>14.2</v>
      </c>
    </row>
    <row r="151" spans="2:146">
      <c r="B151" s="1">
        <v>148</v>
      </c>
      <c r="C151" s="9">
        <f>ROUND(属性投放!D$4+装备属性!D$4*IF($B151&lt;10,1,ROUNDDOWN($B151,-1))+SUM(属性投放!E$37:E$45)*$B151+VLOOKUP($C$2,一级属性!$E$41:$P$64,COLUMNS(一级属性!$E$41:G$64),0)*($B151+0.25*IF($B151&lt;10,1,ROUNDDOWN($B151,-1)))+VLOOKUP($C$2,宝石属性!$B$43:$M$66,COLUMNS(宝石属性!$B$43:D$66),0)*10*VLOOKUP(ROUNDDOWN($B151,-1),宝石属性!$B$25:$N$41,2,0)*VLOOKUP(ROUNDDOWN($B151,-1),宝石属性!$B$25:$N$41,3,0)+VLOOKUP($C$2,职业被动!$B$6:$M$29,COLUMNS(职业被动!$B$6:D$29),0)*$B151,0)</f>
        <v>8164</v>
      </c>
      <c r="D151" s="9">
        <f>ROUND(属性投放!E$4+装备属性!E$4*IF($B151&lt;10,1,ROUNDDOWN($B151,-1))+SUM(属性投放!F$37:F$38)*$B151+VLOOKUP($C$2,一级属性!$E$67:$P$90,COLUMNS(一级属性!$E$67:H$90),0)*$B151+VLOOKUP($C$2,宝石属性!$B$43:$M$66,COLUMNS(宝石属性!$B$43:E$66),0)*10*VLOOKUP(ROUNDDOWN($B151,-1),宝石属性!$B$25:$N$41,2,0)*VLOOKUP(ROUNDDOWN($B151,-1),宝石属性!$B$25:$N$41,3,0)+VLOOKUP($C$2,职业被动!$B$6:$M$29,COLUMNS(职业被动!$B$6:E$29),0)*$B151,0)</f>
        <v>3568</v>
      </c>
      <c r="E151" s="9">
        <f>ROUND(属性投放!F$4+装备属性!F$4*IF($B151&lt;10,1,ROUNDDOWN($B151,-1))+SUM(属性投放!G$37:G$38)*$B151+VLOOKUP($C$2,一级属性!$E$67:$P$90,COLUMNS(一级属性!$E$67:I$90),0)*$B151+VLOOKUP($C$2,宝石属性!$B$43:$M$66,COLUMNS(宝石属性!$B$43:F$66),0)*10*VLOOKUP(ROUNDDOWN($B151,-1),宝石属性!$B$25:$N$41,2,0)*VLOOKUP(ROUNDDOWN($B151,-1),宝石属性!$B$25:$N$41,3,0)+VLOOKUP($C$2,职业被动!$B$6:$M$29,COLUMNS(职业被动!$B$6:F$29),0)*$B151,0)</f>
        <v>2814</v>
      </c>
      <c r="F151" s="9">
        <f>ROUND(属性投放!G$4+装备属性!G$4*IF($B151&lt;10,1,ROUNDDOWN($B151,-1))+SUM(属性投放!H$37:H$38)*$B151+VLOOKUP($C$2,一级属性!$E$67:$P$90,COLUMNS(一级属性!$E$67:J$90),0)*$B151+VLOOKUP($C$2,宝石属性!$B$43:$M$66,COLUMNS(宝石属性!$B$43:G$66),0)*10*VLOOKUP(ROUNDDOWN($B151,-1),宝石属性!$B$25:$N$41,2,0)*VLOOKUP(ROUNDDOWN($B151,-1),宝石属性!$B$25:$N$41,3,0)+VLOOKUP($C$2,职业被动!$B$6:$M$29,COLUMNS(职业被动!$B$6:G$29),0)*$B151,0)</f>
        <v>1486</v>
      </c>
      <c r="G151" s="9">
        <f>ROUND(属性投放!H$4+装备属性!H$4*IF($B151&lt;10,1,ROUNDDOWN($B151,-1))+SUM(属性投放!I$37:I$38)*$B151+VLOOKUP($C$2,一级属性!$E$67:$P$90,COLUMNS(一级属性!$E$67:K$90),0)*$B151+VLOOKUP($C$2,宝石属性!$B$43:$M$66,COLUMNS(宝石属性!$B$43:H$66),0)*10*VLOOKUP(ROUNDDOWN($B151,-1),宝石属性!$B$25:$N$41,2,0)*VLOOKUP(ROUNDDOWN($B151,-1),宝石属性!$B$25:$N$41,3,0)+VLOOKUP($C$2,职业被动!$B$6:$M$29,COLUMNS(职业被动!$B$6:H$29),0)*$B151,0)</f>
        <v>950</v>
      </c>
      <c r="H151" s="9">
        <f>ROUND(属性投放!I$4+装备属性!I$4*IF($B151&lt;10,1,ROUNDDOWN($B151,-1))+SUM(属性投放!J$37:J$38)*$B151+VLOOKUP($C$2,一级属性!$E$67:$P$90,COLUMNS(一级属性!$E$67:L$90),0)*$B151+VLOOKUP($C$2,宝石属性!$B$43:$M$66,COLUMNS(宝石属性!$B$43:I$66),0)*10*VLOOKUP(ROUNDDOWN($B151,-1),宝石属性!$B$25:$N$41,2,0)*VLOOKUP(ROUNDDOWN($B151,-1),宝石属性!$B$25:$N$41,3,0)+VLOOKUP($C$2,职业被动!$B$6:$M$29,COLUMNS(职业被动!$B$6:I$29),0)*$B151,0)</f>
        <v>1557</v>
      </c>
      <c r="I151" s="9">
        <f>ROUND(属性投放!J$4+装备属性!J$4*IF($B151&lt;10,1,ROUNDDOWN($B151,-1))+SUM(属性投放!K$37:K$38)*$B151+VLOOKUP($C$2,一级属性!$E$67:$P$90,COLUMNS(一级属性!$E$67:M$90),0)*$B151+VLOOKUP($C$2,宝石属性!$B$43:$M$66,COLUMNS(宝石属性!$B$43:J$66),0)*10*VLOOKUP(ROUNDDOWN($B151,-1),宝石属性!$B$25:$N$41,2,0)*VLOOKUP(ROUNDDOWN($B151,-1),宝石属性!$B$25:$N$41,3,0)+VLOOKUP($C$2,职业被动!$B$6:$M$29,COLUMNS(职业被动!$B$6:J$29),0)*$B151,0)</f>
        <v>1016</v>
      </c>
      <c r="J151" s="9">
        <f>ROUND(属性投放!K$4+装备属性!K$4*IF($B151&lt;10,1,ROUNDDOWN($B151,-1))+SUM(属性投放!L$37:L$38)*$B151+VLOOKUP($C$2,一级属性!$E$67:$P$90,COLUMNS(一级属性!$E$67:N$90),0)*$B151+VLOOKUP($C$2,宝石属性!$B$43:$M$66,COLUMNS(宝石属性!$B$43:K$66),0)*10*VLOOKUP(ROUNDDOWN($B151,-1),宝石属性!$B$25:$N$41,2,0)*VLOOKUP(ROUNDDOWN($B151,-1),宝石属性!$B$25:$N$41,3,0)+VLOOKUP($C$2,职业被动!$B$6:$M$29,COLUMNS(职业被动!$B$6:K$29),0)*$B151,0)</f>
        <v>514</v>
      </c>
      <c r="K151" s="9">
        <f>ROUND(属性投放!L$4+装备属性!L$4*IF($B151&lt;10,1,ROUNDDOWN($B151,-1))+SUM(属性投放!M$37:M$38)*$B151+VLOOKUP($C$2,一级属性!$E$67:$P$90,COLUMNS(一级属性!$E$67:O$90),0)*$B151+VLOOKUP($C$2,宝石属性!$B$43:$M$66,COLUMNS(宝石属性!$B$43:L$66),0)*10*VLOOKUP(ROUNDDOWN($B151,-1),宝石属性!$B$25:$N$41,2,0)*VLOOKUP(ROUNDDOWN($B151,-1),宝石属性!$B$25:$N$41,3,0)+VLOOKUP($C$2,职业被动!$B$6:$M$29,COLUMNS(职业被动!$B$6:L$29),0)*$B151,0)</f>
        <v>44</v>
      </c>
      <c r="L151" s="9">
        <f>ROUND(属性投放!M$4+装备属性!M$4*IF($B151&lt;10,1,ROUNDDOWN($B151,-1))+SUM(属性投放!N$37:N$38)*$B151+VLOOKUP($C$2,一级属性!$E$67:$P$90,COLUMNS(一级属性!$E$67:P$90),0)*$B151+VLOOKUP($C$2,宝石属性!$B$43:$M$66,COLUMNS(宝石属性!$B$43:M$66),0)*10*VLOOKUP(ROUNDDOWN($B151,-1),宝石属性!$B$25:$N$41,2,0)*VLOOKUP(ROUNDDOWN($B151,-1),宝石属性!$B$25:$N$41,3,0)+VLOOKUP($C$2,职业被动!$B$6:$M$29,COLUMNS(职业被动!$B$6:M$29),0)*$B151,0)</f>
        <v>1604</v>
      </c>
      <c r="M151" s="48">
        <f>属性价值和能力评分!$F$9+ROUND(属性价值和能力评分!$F$38*10,0)*B151+ROUND((SUM(装备属性!$W$9:$W$14)+属性价值和能力评分!$F$38*1.25+1.4+2.8)*IF(B151&lt;10,1,ROUNDDOWN(B151,-1)),0)+15*VLOOKUP(ROUNDDOWN(B151,-1),宝石属性!$B$26:$D$41,2,0)*6*VLOOKUP(ROUNDDOWN(B151,-1),宝石属性!$B$26:$D$41,3,0)+(属性价值和能力评分!$F$49*9+属性价值和能力评分!$F$50*2+属性价值和能力评分!$F$53*8/5)*B151</f>
        <v>26621</v>
      </c>
      <c r="O151" s="1">
        <v>148</v>
      </c>
      <c r="P151" s="9">
        <f>ROUND(属性投放!D$4+装备属性!D$4*IF($O151&lt;10,1,ROUNDDOWN($O151,-1))+SUM(属性投放!E$37:E$45)*$O151+VLOOKUP($P$2,一级属性!$E$41:$P$64,COLUMNS(一级属性!$E$41:G$64),0)*($O151+0.25*IF($O151&lt;10,1,ROUNDDOWN($O151,-1)))+VLOOKUP($P$2,宝石属性!$B$43:$M$66,COLUMNS(宝石属性!$B$43:D$66),0)*10*VLOOKUP(ROUNDDOWN($O151,-1),宝石属性!$B$25:$N$41,2,0)*VLOOKUP(ROUNDDOWN($O151,-1),宝石属性!$B$25:$N$41,3,0)+VLOOKUP($P$2,职业被动!$B$6:$M$29,COLUMNS(职业被动!$B$6:D$29),0)*$O151,0)</f>
        <v>10236</v>
      </c>
      <c r="Q151" s="9">
        <f>ROUND(属性投放!E$4+装备属性!E$4*IF($O151&lt;10,1,ROUNDDOWN($O151,-1))+SUM(属性投放!F$37:F$45)*$O151+VLOOKUP($P$2,一级属性!$E$41:$P$64,COLUMNS(一级属性!$E$41:H$64),0)*($O151+0.25*IF($O151&lt;10,1,ROUNDDOWN($O151,-1)))+VLOOKUP($P$2,宝石属性!$B$43:$M$66,COLUMNS(宝石属性!$B$43:E$66),0)*10*VLOOKUP(ROUNDDOWN($O151,-1),宝石属性!$B$25:$N$41,2,0)*VLOOKUP(ROUNDDOWN($O151,-1),宝石属性!$B$25:$N$41,3,0)+VLOOKUP($P$2,职业被动!$B$6:$M$29,COLUMNS(职业被动!$B$6:E$29),0)*$O151,0)</f>
        <v>6313</v>
      </c>
      <c r="R151" s="9">
        <f>ROUND(属性投放!F$4+装备属性!F$4*IF($O151&lt;10,1,ROUNDDOWN($O151,-1))+SUM(属性投放!G$37:G$45)*$O151+VLOOKUP($P$2,一级属性!$E$41:$P$64,COLUMNS(一级属性!$E$41:I$64),0)*($O151+0.25*IF($O151&lt;10,1,ROUNDDOWN($O151,-1)))+VLOOKUP($P$2,宝石属性!$B$43:$M$66,COLUMNS(宝石属性!$B$43:F$66),0)*10*VLOOKUP(ROUNDDOWN($O151,-1),宝石属性!$B$25:$N$41,2,0)*VLOOKUP(ROUNDDOWN($O151,-1),宝石属性!$B$25:$N$41,3,0)+VLOOKUP($P$2,职业被动!$B$6:$M$29,COLUMNS(职业被动!$B$6:F$29),0)*$O151,0)</f>
        <v>1544</v>
      </c>
      <c r="S151" s="9">
        <f>ROUND(属性投放!G$4+装备属性!G$4*IF($O151&lt;10,1,ROUNDDOWN($O151,-1))+SUM(属性投放!H$37:H$45)*$O151+VLOOKUP($P$2,一级属性!$E$41:$P$64,COLUMNS(一级属性!$E$41:J$64),0)*($O151+0.25*IF($O151&lt;10,1,ROUNDDOWN($O151,-1)))+VLOOKUP($P$2,宝石属性!$B$43:$M$66,COLUMNS(宝石属性!$B$43:G$66),0)*10*VLOOKUP(ROUNDDOWN($O151,-1),宝石属性!$B$25:$N$41,2,0)*VLOOKUP(ROUNDDOWN($O151,-1),宝石属性!$B$25:$N$41,3,0)+VLOOKUP($P$2,职业被动!$B$6:$M$29,COLUMNS(职业被动!$B$6:G$29),0)*$O151,0)</f>
        <v>1338</v>
      </c>
      <c r="T151" s="9">
        <f>ROUND(属性投放!H$4+装备属性!H$4*IF($O151&lt;10,1,ROUNDDOWN($O151,-1))+SUM(属性投放!I$37:I$45)*$O151+VLOOKUP($P$2,一级属性!$E$41:$P$64,COLUMNS(一级属性!$E$41:K$64),0)*($O151+0.25*IF($O151&lt;10,1,ROUNDDOWN($O151,-1)))+VLOOKUP($P$2,宝石属性!$B$43:$M$66,COLUMNS(宝石属性!$B$43:H$66),0)*10*VLOOKUP(ROUNDDOWN($O151,-1),宝石属性!$B$25:$N$41,2,0)*VLOOKUP(ROUNDDOWN($O151,-1),宝石属性!$B$25:$N$41,3,0)+VLOOKUP($P$2,职业被动!$B$6:$M$29,COLUMNS(职业被动!$B$6:H$29),0)*$O151,0)</f>
        <v>1647</v>
      </c>
      <c r="U151" s="9">
        <f>ROUND(属性投放!I$4+装备属性!I$4*IF($O151&lt;10,1,ROUNDDOWN($O151,-1))+SUM(属性投放!J$37:J$45)*$O151+VLOOKUP($P$2,一级属性!$E$41:$P$64,COLUMNS(一级属性!$E$41:L$64),0)*($O151+0.25*IF($O151&lt;10,1,ROUNDDOWN($O151,-1)))+VLOOKUP($P$2,宝石属性!$B$43:$M$66,COLUMNS(宝石属性!$B$43:I$66),0)*10*VLOOKUP(ROUNDDOWN($O151,-1),宝石属性!$B$25:$N$41,2,0)*VLOOKUP(ROUNDDOWN($O151,-1),宝石属性!$B$25:$N$41,3,0)+VLOOKUP($P$2,职业被动!$B$6:$M$29,COLUMNS(职业被动!$B$6:I$29),0)*$O151,0)</f>
        <v>1661</v>
      </c>
      <c r="V151" s="9">
        <f>ROUND(属性投放!J$4+装备属性!J$4*IF($O151&lt;10,1,ROUNDDOWN($O151,-1))+SUM(属性投放!K$37:K$45)*$O151+VLOOKUP($P$2,一级属性!$E$41:$P$64,COLUMNS(一级属性!$E$41:M$64),0)*($O151+0.25*IF($O151&lt;10,1,ROUNDDOWN($O151,-1)))+VLOOKUP($P$2,宝石属性!$B$43:$M$66,COLUMNS(宝石属性!$B$43:J$66),0)*10*VLOOKUP(ROUNDDOWN($O151,-1),宝石属性!$B$25:$N$41,2,0)*VLOOKUP(ROUNDDOWN($O151,-1),宝石属性!$B$25:$N$41,3,0)+VLOOKUP($P$2,职业被动!$B$6:$M$29,COLUMNS(职业被动!$B$6:J$29),0)*$O151,0)</f>
        <v>1142</v>
      </c>
      <c r="W151" s="9">
        <f>ROUND(属性投放!K$4+装备属性!K$4*IF($O151&lt;10,1,ROUNDDOWN($O151,-1))+SUM(属性投放!L$37:L$45)*$O151+VLOOKUP($P$2,一级属性!$E$41:$P$64,COLUMNS(一级属性!$E$41:N$64),0)*($O151+0.25*IF($O151&lt;10,1,ROUNDDOWN($O151,-1)))+VLOOKUP($P$2,宝石属性!$B$43:$M$66,COLUMNS(宝石属性!$B$43:K$66),0)*10*VLOOKUP(ROUNDDOWN($O151,-1),宝石属性!$B$25:$N$41,2,0)*VLOOKUP(ROUNDDOWN($O151,-1),宝石属性!$B$25:$N$41,3,0)+VLOOKUP($P$2,职业被动!$B$6:$M$29,COLUMNS(职业被动!$B$6:K$29),0)*$O151,0)</f>
        <v>674</v>
      </c>
      <c r="X151" s="9">
        <f>ROUND(属性投放!L$4+装备属性!L$4*IF($O151&lt;10,1,ROUNDDOWN($O151,-1))+SUM(属性投放!M$37:M$45)*$O151+VLOOKUP($P$2,一级属性!$E$41:$P$64,COLUMNS(一级属性!$E$41:O$64),0)*($O151+0.25*IF($O151&lt;10,1,ROUNDDOWN($O151,-1)))+VLOOKUP($P$2,宝石属性!$B$43:$M$66,COLUMNS(宝石属性!$B$43:L$66),0)*10*VLOOKUP(ROUNDDOWN($O151,-1),宝石属性!$B$25:$N$41,2,0)*VLOOKUP(ROUNDDOWN($O151,-1),宝石属性!$B$25:$N$41,3,0)+VLOOKUP($P$2,职业被动!$B$6:$M$29,COLUMNS(职业被动!$B$6:L$29),0)*$O151,0)</f>
        <v>44</v>
      </c>
      <c r="Y151" s="9">
        <f>ROUND(属性投放!M$4+装备属性!M$4*IF($O151&lt;10,1,ROUNDDOWN($O151,-1))+SUM(属性投放!N$37:N$45)*$O151+VLOOKUP($P$2,一级属性!$E$41:$P$64,COLUMNS(一级属性!$E$41:P$64),0)*($O151+0.25*IF($O151&lt;10,1,ROUNDDOWN($O151,-1)))+VLOOKUP($P$2,宝石属性!$B$43:$M$66,COLUMNS(宝石属性!$B$43:M$66),0)*10*VLOOKUP(ROUNDDOWN($O151,-1),宝石属性!$B$25:$N$41,2,0)*VLOOKUP(ROUNDDOWN($O151,-1),宝石属性!$B$25:$N$41,3,0)+VLOOKUP($P$2,职业被动!$B$6:$M$29,COLUMNS(职业被动!$B$6:M$29),0)*$O151,0)</f>
        <v>1604</v>
      </c>
      <c r="Z151" s="48">
        <f>属性价值和能力评分!$F$9+ROUND(属性价值和能力评分!$F$38*10,0)*O151+ROUND((SUM(装备属性!$W$9:$W$14)+属性价值和能力评分!$F$38*1.25+1.4+2.8)*IF(O151&lt;10,1,ROUNDDOWN(O151,-1)),0)+15*VLOOKUP(ROUNDDOWN(O151,-1),宝石属性!$B$26:$D$41,2,0)*6*VLOOKUP(ROUNDDOWN(O151,-1),宝石属性!$B$26:$D$41,3,0)+(属性价值和能力评分!$F$49*9+属性价值和能力评分!$F$50*2+属性价值和能力评分!$F$53*8/5)*O151</f>
        <v>26621</v>
      </c>
      <c r="AB151" s="1">
        <v>148</v>
      </c>
      <c r="AC151" s="9">
        <f>ROUND(属性投放!D$4+装备属性!D$4*IF($AB151&lt;10,1,ROUNDDOWN($AB151,-1))+SUM(属性投放!E$37:E$45)*$AB151+VLOOKUP($AC$2,一级属性!$E$41:$P$64,COLUMNS(一级属性!$E$41:G$64),0)*($AB151+0.25*IF($AB151&lt;10,1,ROUNDDOWN($AB151,-1)))+VLOOKUP($AC$2,宝石属性!$B$43:$M$66,COLUMNS(宝石属性!$B$43:D$66),0)*10*VLOOKUP(ROUNDDOWN($AB151,-1),宝石属性!$B$25:$N$41,2,0)*VLOOKUP(ROUNDDOWN($AB151,-1),宝石属性!$B$25:$N$41,3,0)+VLOOKUP($AC$2,职业被动!$B$6:$M$29,COLUMNS(职业被动!$B$6:D$29),0)*$AB151,0)</f>
        <v>9200</v>
      </c>
      <c r="AD151" s="9">
        <f>ROUND(属性投放!E$4+装备属性!E$4*IF($AB151&lt;10,1,ROUNDDOWN($AB151,-1))+SUM(属性投放!F$37:F$45)*$AB151+VLOOKUP($AC$2,一级属性!$E$41:$P$64,COLUMNS(一级属性!$E$41:H$64),0)*($AB151+0.25*IF($AB151&lt;10,1,ROUNDDOWN($AB151,-1)))+VLOOKUP($AC$2,宝石属性!$B$43:$M$66,COLUMNS(宝石属性!$B$43:E$66),0)*10*VLOOKUP(ROUNDDOWN($AB151,-1),宝石属性!$B$25:$N$41,2,0)*VLOOKUP(ROUNDDOWN($AB151,-1),宝石属性!$B$25:$N$41,3,0)+VLOOKUP($AC$2,职业被动!$B$6:$M$29,COLUMNS(职业被动!$B$6:E$29),0)*$AB151,0)</f>
        <v>3568</v>
      </c>
      <c r="AE151" s="9">
        <f>ROUND(属性投放!F$4+装备属性!F$4*IF($AB151&lt;10,1,ROUNDDOWN($AB151,-1))+SUM(属性投放!G$37:G$45)*$AB151+VLOOKUP($AC$2,一级属性!$E$41:$P$64,COLUMNS(一级属性!$E$41:I$64),0)*($AB151+0.25*IF($AB151&lt;10,1,ROUNDDOWN($AB151,-1)))+VLOOKUP($AC$2,宝石属性!$B$43:$M$66,COLUMNS(宝石属性!$B$43:F$66),0)*10*VLOOKUP(ROUNDDOWN($AB151,-1),宝石属性!$B$25:$N$41,2,0)*VLOOKUP(ROUNDDOWN($AB151,-1),宝石属性!$B$25:$N$41,3,0)+VLOOKUP($AC$2,职业被动!$B$6:$M$29,COLUMNS(职业被动!$B$6:F$29),0)*$AB151,0)</f>
        <v>2436</v>
      </c>
      <c r="AF151" s="9">
        <f>ROUND(属性投放!G$4+装备属性!G$4*IF($AB151&lt;10,1,ROUNDDOWN($AB151,-1))+SUM(属性投放!H$37:H$45)*$AB151+VLOOKUP($AC$2,一级属性!$E$41:$P$64,COLUMNS(一级属性!$E$41:J$64),0)*($AB151+0.25*IF($AB151&lt;10,1,ROUNDDOWN($AB151,-1)))+VLOOKUP($AC$2,宝石属性!$B$43:$M$66,COLUMNS(宝石属性!$B$43:G$66),0)*10*VLOOKUP(ROUNDDOWN($AB151,-1),宝石属性!$B$25:$N$41,2,0)*VLOOKUP(ROUNDDOWN($AB151,-1),宝石属性!$B$25:$N$41,3,0)+VLOOKUP($AC$2,职业被动!$B$6:$M$29,COLUMNS(职业被动!$B$6:G$29),0)*$AB151,0)</f>
        <v>1634</v>
      </c>
      <c r="AG151" s="9">
        <f>ROUND(属性投放!H$4+装备属性!H$4*IF($AB151&lt;10,1,ROUNDDOWN($AB151,-1))+SUM(属性投放!I$37:I$45)*$AB151+VLOOKUP($AC$2,一级属性!$E$41:$P$64,COLUMNS(一级属性!$E$41:K$64),0)*($AB151+0.25*IF($AB151&lt;10,1,ROUNDDOWN($AB151,-1)))+VLOOKUP($AC$2,宝石属性!$B$43:$M$66,COLUMNS(宝石属性!$B$43:H$66),0)*10*VLOOKUP(ROUNDDOWN($AB151,-1),宝石属性!$B$25:$N$41,2,0)*VLOOKUP(ROUNDDOWN($AB151,-1),宝石属性!$B$25:$N$41,3,0)+VLOOKUP($AC$2,职业被动!$B$6:$M$29,COLUMNS(职业被动!$B$6:H$29),0)*$AB151,0)</f>
        <v>950</v>
      </c>
      <c r="AH151" s="9">
        <f>ROUND(属性投放!I$4+装备属性!I$4*IF($AB151&lt;10,1,ROUNDDOWN($AB151,-1))+SUM(属性投放!J$37:J$45)*$AB151+VLOOKUP($AC$2,一级属性!$E$41:$P$64,COLUMNS(一级属性!$E$41:L$64),0)*($AB151+0.25*IF($AB151&lt;10,1,ROUNDDOWN($AB151,-1)))+VLOOKUP($AC$2,宝石属性!$B$43:$M$66,COLUMNS(宝石属性!$B$43:I$66),0)*10*VLOOKUP(ROUNDDOWN($AB151,-1),宝石属性!$B$25:$N$41,2,0)*VLOOKUP(ROUNDDOWN($AB151,-1),宝石属性!$B$25:$N$41,3,0)+VLOOKUP($AC$2,职业被动!$B$6:$M$29,COLUMNS(职业被动!$B$6:I$29),0)*$AB151,0)</f>
        <v>1552</v>
      </c>
      <c r="AI151" s="9">
        <f>ROUND(属性投放!J$4+装备属性!J$4*IF($AB151&lt;10,1,ROUNDDOWN($AB151,-1))+SUM(属性投放!K$37:K$45)*$AB151+VLOOKUP($AC$2,一级属性!$E$41:$P$64,COLUMNS(一级属性!$E$41:M$64),0)*($AB151+0.25*IF($AB151&lt;10,1,ROUNDDOWN($AB151,-1)))+VLOOKUP($AC$2,宝石属性!$B$43:$M$66,COLUMNS(宝石属性!$B$43:J$66),0)*10*VLOOKUP(ROUNDDOWN($AB151,-1),宝石属性!$B$25:$N$41,2,0)*VLOOKUP(ROUNDDOWN($AB151,-1),宝石属性!$B$25:$N$41,3,0)+VLOOKUP($AC$2,职业被动!$B$6:$M$29,COLUMNS(职业被动!$B$6:J$29),0)*$AB151,0)</f>
        <v>1014</v>
      </c>
      <c r="AJ151" s="9">
        <f>ROUND(属性投放!K$4+装备属性!K$4*IF($AB151&lt;10,1,ROUNDDOWN($AB151,-1))+SUM(属性投放!L$37:L$45)*$AB151+VLOOKUP($AC$2,一级属性!$E$41:$P$64,COLUMNS(一级属性!$E$41:N$64),0)*($AB151+0.25*IF($AB151&lt;10,1,ROUNDDOWN($AB151,-1)))+VLOOKUP($AC$2,宝石属性!$B$43:$M$66,COLUMNS(宝石属性!$B$43:K$66),0)*10*VLOOKUP(ROUNDDOWN($AB151,-1),宝石属性!$B$25:$N$41,2,0)*VLOOKUP(ROUNDDOWN($AB151,-1),宝石属性!$B$25:$N$41,3,0)+VLOOKUP($AC$2,职业被动!$B$6:$M$29,COLUMNS(职业被动!$B$6:K$29),0)*$AB151,0)</f>
        <v>514</v>
      </c>
      <c r="AK151" s="9">
        <f>ROUND(属性投放!L$4+装备属性!L$4*IF($AB151&lt;10,1,ROUNDDOWN($AB151,-1))+SUM(属性投放!M$37:M$45)*$AB151+VLOOKUP($AC$2,一级属性!$E$41:$P$64,COLUMNS(一级属性!$E$41:O$64),0)*($AB151+0.25*IF($AB151&lt;10,1,ROUNDDOWN($AB151,-1)))+VLOOKUP($AC$2,宝石属性!$B$43:$M$66,COLUMNS(宝石属性!$B$43:L$66),0)*10*VLOOKUP(ROUNDDOWN($AB151,-1),宝石属性!$B$25:$N$41,2,0)*VLOOKUP(ROUNDDOWN($AB151,-1),宝石属性!$B$25:$N$41,3,0)+VLOOKUP($AC$2,职业被动!$B$6:$M$29,COLUMNS(职业被动!$B$6:L$29),0)*$AB151,0)</f>
        <v>44</v>
      </c>
      <c r="AL151" s="9">
        <f>ROUND(属性投放!M$4+装备属性!M$4*IF($AB151&lt;10,1,ROUNDDOWN($AB151,-1))+SUM(属性投放!N$37:N$45)*$AB151+VLOOKUP($AC$2,一级属性!$E$41:$P$64,COLUMNS(一级属性!$E$41:P$64),0)*($AB151+0.25*IF($AB151&lt;10,1,ROUNDDOWN($AB151,-1)))+VLOOKUP($AC$2,宝石属性!$B$43:$M$66,COLUMNS(宝石属性!$B$43:M$66),0)*10*VLOOKUP(ROUNDDOWN($AB151,-1),宝石属性!$B$25:$N$41,2,0)*VLOOKUP(ROUNDDOWN($AB151,-1),宝石属性!$B$25:$N$41,3,0)+VLOOKUP($AC$2,职业被动!$B$6:$M$29,COLUMNS(职业被动!$B$6:M$29),0)*$AB151,0)</f>
        <v>1604</v>
      </c>
      <c r="AM151" s="48">
        <f>属性价值和能力评分!$F$9+ROUND(属性价值和能力评分!$F$38*10,0)*AB151+ROUND((SUM(装备属性!$W$9:$W$14)+属性价值和能力评分!$F$38*1.25+1.4+2.8)*IF(AB151&lt;10,1,ROUNDDOWN(AB151,-1)),0)+15*VLOOKUP(ROUNDDOWN(AB151,-1),宝石属性!$B$26:$D$41,2,0)*6*VLOOKUP(ROUNDDOWN(AB151,-1),宝石属性!$B$26:$D$41,3,0)+(属性价值和能力评分!$F$49*9+属性价值和能力评分!$F$50*2+属性价值和能力评分!$F$53*8/5)*AB151</f>
        <v>26621</v>
      </c>
      <c r="AO151" s="1">
        <v>148</v>
      </c>
      <c r="AP151" s="9">
        <f>ROUND(属性投放!D$4+装备属性!D$4*IF($AO151&lt;10,1,ROUNDDOWN($AO151,-1))+SUM(属性投放!E$37:E$45)*$AO151+VLOOKUP($AP$2,一级属性!$E$41:$P$64,COLUMNS(一级属性!$E$41:G$64),0)*($AO151+0.25*IF($AO151&lt;10,1,ROUNDDOWN($AO151,-1)))+VLOOKUP($AP$2,宝石属性!$B$43:$M$66,COLUMNS(宝石属性!$B$43:D$66),0)*10*VLOOKUP(ROUNDDOWN($AO151,-1),宝石属性!$B$25:$N$41,2,0)*VLOOKUP(ROUNDDOWN($AO151,-1),宝石属性!$B$25:$N$41,3,0)+VLOOKUP($AP$2,职业被动!$B$6:$M$29,COLUMNS(职业被动!$B$6:D$29),0)*$AO151,0)</f>
        <v>9200</v>
      </c>
      <c r="AQ151" s="9">
        <f>ROUND(属性投放!E$4+装备属性!E$4*IF($AO151&lt;10,1,ROUNDDOWN($AO151,-1))+SUM(属性投放!F$37:F$45)*$AO151+VLOOKUP($AP$2,一级属性!$E$41:$P$64,COLUMNS(一级属性!$E$41:H$64),0)*($AO151+0.25*IF($AO151&lt;10,1,ROUNDDOWN($AO151,-1)))+VLOOKUP($AP$2,宝石属性!$B$43:$M$66,COLUMNS(宝石属性!$B$43:E$66),0)*10*VLOOKUP(ROUNDDOWN($AO151,-1),宝石属性!$B$25:$N$41,2,0)*VLOOKUP(ROUNDDOWN($AO151,-1),宝石属性!$B$25:$N$41,3,0)+VLOOKUP($AP$2,职业被动!$B$6:$M$29,COLUMNS(职业被动!$B$6:E$29),0)*$AO151,0)</f>
        <v>6313</v>
      </c>
      <c r="AR151" s="9">
        <f>ROUND(属性投放!F$4+装备属性!F$4*IF($AO151&lt;10,1,ROUNDDOWN($AO151,-1))+SUM(属性投放!G$37:G$45)*$AO151+VLOOKUP($AP$2,一级属性!$E$41:$P$64,COLUMNS(一级属性!$E$41:I$64),0)*($AO151+0.25*IF($AO151&lt;10,1,ROUNDDOWN($AO151,-1)))+VLOOKUP($AP$2,宝石属性!$B$43:$M$66,COLUMNS(宝石属性!$B$43:F$66),0)*10*VLOOKUP(ROUNDDOWN($AO151,-1),宝石属性!$B$25:$N$41,2,0)*VLOOKUP(ROUNDDOWN($AO151,-1),宝石属性!$B$25:$N$41,3,0)+VLOOKUP($AP$2,职业被动!$B$6:$M$29,COLUMNS(职业被动!$B$6:F$29),0)*$AO151,0)</f>
        <v>1544</v>
      </c>
      <c r="AS151" s="9">
        <f>ROUND(属性投放!G$4+装备属性!G$4*IF($AO151&lt;10,1,ROUNDDOWN($AO151,-1))+SUM(属性投放!H$37:H$45)*$AO151+VLOOKUP($AP$2,一级属性!$E$41:$P$64,COLUMNS(一级属性!$E$41:J$64),0)*($AO151+0.25*IF($AO151&lt;10,1,ROUNDDOWN($AO151,-1)))+VLOOKUP($AP$2,宝石属性!$B$43:$M$66,COLUMNS(宝石属性!$B$43:G$66),0)*10*VLOOKUP(ROUNDDOWN($AO151,-1),宝石属性!$B$25:$N$41,2,0)*VLOOKUP(ROUNDDOWN($AO151,-1),宝石属性!$B$25:$N$41,3,0)+VLOOKUP($AP$2,职业被动!$B$6:$M$29,COLUMNS(职业被动!$B$6:G$29),0)*$AO151,0)</f>
        <v>1338</v>
      </c>
      <c r="AT151" s="9">
        <f>ROUND(属性投放!H$4+装备属性!H$4*IF($AO151&lt;10,1,ROUNDDOWN($AO151,-1))+SUM(属性投放!I$37:I$45)*$AO151+VLOOKUP($AP$2,一级属性!$E$41:$P$64,COLUMNS(一级属性!$E$41:K$64),0)*($AO151+0.25*IF($AO151&lt;10,1,ROUNDDOWN($AO151,-1)))+VLOOKUP($AP$2,宝石属性!$B$43:$M$66,COLUMNS(宝石属性!$B$43:H$66),0)*10*VLOOKUP(ROUNDDOWN($AO151,-1),宝石属性!$B$25:$N$41,2,0)*VLOOKUP(ROUNDDOWN($AO151,-1),宝石属性!$B$25:$N$41,3,0)+VLOOKUP($AP$2,职业被动!$B$6:$M$29,COLUMNS(职业被动!$B$6:H$29),0)*$AO151,0)</f>
        <v>1499</v>
      </c>
      <c r="AU151" s="9">
        <f>ROUND(属性投放!I$4+装备属性!I$4*IF($AO151&lt;10,1,ROUNDDOWN($AO151,-1))+SUM(属性投放!J$37:J$45)*$AO151+VLOOKUP($AP$2,一级属性!$E$41:$P$64,COLUMNS(一级属性!$E$41:L$64),0)*($AO151+0.25*IF($AO151&lt;10,1,ROUNDDOWN($AO151,-1)))+VLOOKUP($AP$2,宝石属性!$B$43:$M$66,COLUMNS(宝石属性!$B$43:I$66),0)*10*VLOOKUP(ROUNDDOWN($AO151,-1),宝石属性!$B$25:$N$41,2,0)*VLOOKUP(ROUNDDOWN($AO151,-1),宝石属性!$B$25:$N$41,3,0)+VLOOKUP($AP$2,职业被动!$B$6:$M$29,COLUMNS(职业被动!$B$6:I$29),0)*$AO151,0)</f>
        <v>1661</v>
      </c>
      <c r="AV151" s="9">
        <f>ROUND(属性投放!J$4+装备属性!J$4*IF($AO151&lt;10,1,ROUNDDOWN($AO151,-1))+SUM(属性投放!K$37:K$45)*$AO151+VLOOKUP($AP$2,一级属性!$E$41:$P$64,COLUMNS(一级属性!$E$41:M$64),0)*($AO151+0.25*IF($AO151&lt;10,1,ROUNDDOWN($AO151,-1)))+VLOOKUP($AP$2,宝石属性!$B$43:$M$66,COLUMNS(宝石属性!$B$43:J$66),0)*10*VLOOKUP(ROUNDDOWN($AO151,-1),宝石属性!$B$25:$N$41,2,0)*VLOOKUP(ROUNDDOWN($AO151,-1),宝石属性!$B$25:$N$41,3,0)+VLOOKUP($AP$2,职业被动!$B$6:$M$29,COLUMNS(职业被动!$B$6:J$29),0)*$AO151,0)</f>
        <v>1142</v>
      </c>
      <c r="AW151" s="9">
        <f>ROUND(属性投放!K$4+装备属性!K$4*IF($AO151&lt;10,1,ROUNDDOWN($AO151,-1))+SUM(属性投放!L$37:L$45)*$AO151+VLOOKUP($AP$2,一级属性!$E$41:$P$64,COLUMNS(一级属性!$E$41:N$64),0)*($AO151+0.25*IF($AO151&lt;10,1,ROUNDDOWN($AO151,-1)))+VLOOKUP($AP$2,宝石属性!$B$43:$M$66,COLUMNS(宝石属性!$B$43:K$66),0)*10*VLOOKUP(ROUNDDOWN($AO151,-1),宝石属性!$B$25:$N$41,2,0)*VLOOKUP(ROUNDDOWN($AO151,-1),宝石属性!$B$25:$N$41,3,0)+VLOOKUP($AP$2,职业被动!$B$6:$M$29,COLUMNS(职业被动!$B$6:K$29),0)*$AO151,0)</f>
        <v>514</v>
      </c>
      <c r="AX151" s="9">
        <f>ROUND(属性投放!L$4+装备属性!L$4*IF($AO151&lt;10,1,ROUNDDOWN($AO151,-1))+SUM(属性投放!M$37:M$45)*$AO151+VLOOKUP($AP$2,一级属性!$E$41:$P$64,COLUMNS(一级属性!$E$41:O$64),0)*($AO151+0.25*IF($AO151&lt;10,1,ROUNDDOWN($AO151,-1)))+VLOOKUP($AP$2,宝石属性!$B$43:$M$66,COLUMNS(宝石属性!$B$43:L$66),0)*10*VLOOKUP(ROUNDDOWN($AO151,-1),宝石属性!$B$25:$N$41,2,0)*VLOOKUP(ROUNDDOWN($AO151,-1),宝石属性!$B$25:$N$41,3,0)+VLOOKUP($AP$2,职业被动!$B$6:$M$29,COLUMNS(职业被动!$B$6:L$29),0)*$AO151,0)</f>
        <v>1584</v>
      </c>
      <c r="AY151" s="9">
        <f>ROUND(属性投放!M$4+装备属性!M$4*IF($AO151&lt;10,1,ROUNDDOWN($AO151,-1))+SUM(属性投放!N$37:N$45)*$AO151+VLOOKUP($AP$2,一级属性!$E$41:$P$64,COLUMNS(一级属性!$E$41:P$64),0)*($AO151+0.25*IF($AO151&lt;10,1,ROUNDDOWN($AO151,-1)))+VLOOKUP($AP$2,宝石属性!$B$43:$M$66,COLUMNS(宝石属性!$B$43:M$66),0)*10*VLOOKUP(ROUNDDOWN($AO151,-1),宝石属性!$B$25:$N$41,2,0)*VLOOKUP(ROUNDDOWN($AO151,-1),宝石属性!$B$25:$N$41,3,0)+VLOOKUP($AP$2,职业被动!$B$6:$M$29,COLUMNS(职业被动!$B$6:M$29),0)*$AO151,0)</f>
        <v>1604</v>
      </c>
      <c r="AZ151" s="48">
        <f>属性价值和能力评分!$F$9+ROUND(属性价值和能力评分!$F$38*10,0)*AO151+ROUND((SUM(装备属性!$W$9:$W$14)+属性价值和能力评分!$F$38*1.25+1.4+2.8)*IF(AO151&lt;10,1,ROUNDDOWN(AO151,-1)),0)+15*VLOOKUP(ROUNDDOWN(AO151,-1),宝石属性!$B$26:$D$41,2,0)*6*VLOOKUP(ROUNDDOWN(AO151,-1),宝石属性!$B$26:$D$41,3,0)+(属性价值和能力评分!$F$49*9+属性价值和能力评分!$F$50*2+属性价值和能力评分!$F$53*8/5)*AO151</f>
        <v>26621</v>
      </c>
      <c r="BB151" s="1">
        <v>148</v>
      </c>
      <c r="BC151" s="9">
        <f>ROUND(属性投放!D$4+装备属性!D$4*IF($BB151&lt;10,1,ROUNDDOWN($BB151,-1))+SUM(属性投放!E$37:E$45)*$BB151+VLOOKUP($BC$2,一级属性!$E$41:$P$64,COLUMNS(一级属性!$E$41:G$64),0)*($BB151+0.25*IF($BB151&lt;10,1,ROUNDDOWN($BB151,-1)))+VLOOKUP($BC$2,宝石属性!$B$43:$M$66,COLUMNS(宝石属性!$B$43:D$66),0)*10*VLOOKUP(ROUNDDOWN($BB151,-1),宝石属性!$B$25:$N$41,2,0)*VLOOKUP(ROUNDDOWN($BB151,-1),宝石属性!$B$25:$N$41,3,0)+VLOOKUP($BC$2,职业被动!$B$6:$M$29,COLUMNS(职业被动!$B$6:D$29),0)*$BB151,0)</f>
        <v>8164</v>
      </c>
      <c r="BD151" s="9">
        <f>ROUND(属性投放!E$4+装备属性!E$4*IF($BB151&lt;10,1,ROUNDDOWN($BB151,-1))+SUM(属性投放!F$37:F$45)*$BB151+VLOOKUP($BC$2,一级属性!$E$41:$P$64,COLUMNS(一级属性!$E$41:H$64),0)*($BB151+0.25*IF($BB151&lt;10,1,ROUNDDOWN($BB151,-1)))+VLOOKUP($BC$2,宝石属性!$B$43:$M$66,COLUMNS(宝石属性!$B$43:E$66),0)*10*VLOOKUP(ROUNDDOWN($BB151,-1),宝石属性!$B$25:$N$41,2,0)*VLOOKUP(ROUNDDOWN($BB151,-1),宝石属性!$B$25:$N$41,3,0)+VLOOKUP($BC$2,职业被动!$B$6:$M$29,COLUMNS(职业被动!$B$6:E$29),0)*$BB151,0)</f>
        <v>7228</v>
      </c>
      <c r="BE151" s="9">
        <f>ROUND(属性投放!F$4+装备属性!F$4*IF($BB151&lt;10,1,ROUNDDOWN($BB151,-1))+SUM(属性投放!G$37:G$45)*$BB151+VLOOKUP($BC$2,一级属性!$E$41:$P$64,COLUMNS(一级属性!$E$41:I$64),0)*($BB151+0.25*IF($BB151&lt;10,1,ROUNDDOWN($BB151,-1)))+VLOOKUP($BC$2,宝石属性!$B$43:$M$66,COLUMNS(宝石属性!$B$43:F$66),0)*10*VLOOKUP(ROUNDDOWN($BB151,-1),宝石属性!$B$25:$N$41,2,0)*VLOOKUP(ROUNDDOWN($BB151,-1),宝石属性!$B$25:$N$41,3,0)+VLOOKUP($BC$2,职业被动!$B$6:$M$29,COLUMNS(职业被动!$B$6:F$29),0)*$BB151,0)</f>
        <v>1544</v>
      </c>
      <c r="BF151" s="9">
        <f>ROUND(属性投放!G$4+装备属性!G$4*IF($BB151&lt;10,1,ROUNDDOWN($BB151,-1))+SUM(属性投放!H$37:H$45)*$BB151+VLOOKUP($BC$2,一级属性!$E$41:$P$64,COLUMNS(一级属性!$E$41:J$64),0)*($BB151+0.25*IF($BB151&lt;10,1,ROUNDDOWN($BB151,-1)))+VLOOKUP($BC$2,宝石属性!$B$43:$M$66,COLUMNS(宝石属性!$B$43:G$66),0)*10*VLOOKUP(ROUNDDOWN($BB151,-1),宝石属性!$B$25:$N$41,2,0)*VLOOKUP(ROUNDDOWN($BB151,-1),宝石属性!$B$25:$N$41,3,0)+VLOOKUP($BC$2,职业被动!$B$6:$M$29,COLUMNS(职业被动!$B$6:G$29),0)*$BB151,0)</f>
        <v>1338</v>
      </c>
      <c r="BG151" s="9">
        <f>ROUND(属性投放!H$4+装备属性!H$4*IF($BB151&lt;10,1,ROUNDDOWN($BB151,-1))+SUM(属性投放!I$37:I$45)*$BB151+VLOOKUP($BC$2,一级属性!$E$41:$P$64,COLUMNS(一级属性!$E$41:K$64),0)*($BB151+0.25*IF($BB151&lt;10,1,ROUNDDOWN($BB151,-1)))+VLOOKUP($BC$2,宝石属性!$B$43:$M$66,COLUMNS(宝石属性!$B$43:H$66),0)*10*VLOOKUP(ROUNDDOWN($BB151,-1),宝石属性!$B$25:$N$41,2,0)*VLOOKUP(ROUNDDOWN($BB151,-1),宝石属性!$B$25:$N$41,3,0)+VLOOKUP($BC$2,职业被动!$B$6:$M$29,COLUMNS(职业被动!$B$6:H$29),0)*$BB151,0)</f>
        <v>2098</v>
      </c>
      <c r="BH151" s="9">
        <f>ROUND(属性投放!I$4+装备属性!I$4*IF($BB151&lt;10,1,ROUNDDOWN($BB151,-1))+SUM(属性投放!J$37:J$45)*$BB151+VLOOKUP($BC$2,一级属性!$E$41:$P$64,COLUMNS(一级属性!$E$41:L$64),0)*($BB151+0.25*IF($BB151&lt;10,1,ROUNDDOWN($BB151,-1)))+VLOOKUP($BC$2,宝石属性!$B$43:$M$66,COLUMNS(宝石属性!$B$43:I$66),0)*10*VLOOKUP(ROUNDDOWN($BB151,-1),宝石属性!$B$25:$N$41,2,0)*VLOOKUP(ROUNDDOWN($BB151,-1),宝石属性!$B$25:$N$41,3,0)+VLOOKUP($BC$2,职业被动!$B$6:$M$29,COLUMNS(职业被动!$B$6:I$29),0)*$BB151,0)</f>
        <v>1992</v>
      </c>
      <c r="BI151" s="9">
        <f>ROUND(属性投放!J$4+装备属性!J$4*IF($BB151&lt;10,1,ROUNDDOWN($BB151,-1))+SUM(属性投放!K$37:K$45)*$BB151+VLOOKUP($BC$2,一级属性!$E$41:$P$64,COLUMNS(一级属性!$E$41:M$64),0)*($BB151+0.25*IF($BB151&lt;10,1,ROUNDDOWN($BB151,-1)))+VLOOKUP($BC$2,宝石属性!$B$43:$M$66,COLUMNS(宝石属性!$B$43:J$66),0)*10*VLOOKUP(ROUNDDOWN($BB151,-1),宝石属性!$B$25:$N$41,2,0)*VLOOKUP(ROUNDDOWN($BB151,-1),宝石属性!$B$25:$N$41,3,0)+VLOOKUP($BC$2,职业被动!$B$6:$M$29,COLUMNS(职业被动!$B$6:J$29),0)*$BB151,0)</f>
        <v>867</v>
      </c>
      <c r="BJ151" s="9">
        <f>ROUND(属性投放!K$4+装备属性!K$4*IF($BB151&lt;10,1,ROUNDDOWN($BB151,-1))+SUM(属性投放!L$37:L$45)*$BB151+VLOOKUP($BC$2,一级属性!$E$41:$P$64,COLUMNS(一级属性!$E$41:N$64),0)*($BB151+0.25*IF($BB151&lt;10,1,ROUNDDOWN($BB151,-1)))+VLOOKUP($BC$2,宝石属性!$B$43:$M$66,COLUMNS(宝石属性!$B$43:K$66),0)*10*VLOOKUP(ROUNDDOWN($BB151,-1),宝石属性!$B$25:$N$41,2,0)*VLOOKUP(ROUNDDOWN($BB151,-1),宝石属性!$B$25:$N$41,3,0)+VLOOKUP($BC$2,职业被动!$B$6:$M$29,COLUMNS(职业被动!$B$6:K$29),0)*$BB151,0)</f>
        <v>514</v>
      </c>
      <c r="BK151" s="9">
        <f>ROUND(属性投放!L$4+装备属性!L$4*IF($BB151&lt;10,1,ROUNDDOWN($BB151,-1))+SUM(属性投放!M$37:M$45)*$BB151+VLOOKUP($BC$2,一级属性!$E$41:$P$64,COLUMNS(一级属性!$E$41:O$64),0)*($BB151+0.25*IF($BB151&lt;10,1,ROUNDDOWN($BB151,-1)))+VLOOKUP($BC$2,宝石属性!$B$43:$M$66,COLUMNS(宝石属性!$B$43:L$66),0)*10*VLOOKUP(ROUNDDOWN($BB151,-1),宝石属性!$B$25:$N$41,2,0)*VLOOKUP(ROUNDDOWN($BB151,-1),宝石属性!$B$25:$N$41,3,0)+VLOOKUP($BC$2,职业被动!$B$6:$M$29,COLUMNS(职业被动!$B$6:L$29),0)*$BB151,0)</f>
        <v>44</v>
      </c>
      <c r="BL151" s="9">
        <f>ROUND(属性投放!M$4+装备属性!M$4*IF($BB151&lt;10,1,ROUNDDOWN($BB151,-1))+SUM(属性投放!N$37:N$45)*$BB151+VLOOKUP($BC$2,一级属性!$E$41:$P$64,COLUMNS(一级属性!$E$41:P$64),0)*($BB151+0.25*IF($BB151&lt;10,1,ROUNDDOWN($BB151,-1)))+VLOOKUP($BC$2,宝石属性!$B$43:$M$66,COLUMNS(宝石属性!$B$43:M$66),0)*10*VLOOKUP(ROUNDDOWN($BB151,-1),宝石属性!$B$25:$N$41,2,0)*VLOOKUP(ROUNDDOWN($BB151,-1),宝石属性!$B$25:$N$41,3,0)+VLOOKUP($BC$2,职业被动!$B$6:$M$29,COLUMNS(职业被动!$B$6:M$29),0)*$BB151,0)</f>
        <v>1604</v>
      </c>
      <c r="BM151" s="48">
        <f>属性价值和能力评分!$F$9+ROUND(属性价值和能力评分!$F$38*10,0)*BB151+ROUND((SUM(装备属性!$W$9:$W$14)+属性价值和能力评分!$F$38*1.25+1.4+2.8)*IF(BB151&lt;10,1,ROUNDDOWN(BB151,-1)),0)+15*VLOOKUP(ROUNDDOWN(BB151,-1),宝石属性!$B$26:$D$41,2,0)*6*VLOOKUP(ROUNDDOWN(BB151,-1),宝石属性!$B$26:$D$41,3,0)+(属性价值和能力评分!$F$49*9+属性价值和能力评分!$F$50*2+属性价值和能力评分!$F$53*8/5)*BB151</f>
        <v>26621</v>
      </c>
      <c r="BO151" s="1">
        <v>148</v>
      </c>
      <c r="BP151" s="9">
        <f>ROUND(属性投放!D$4+装备属性!D$4*IF($BO151&lt;10,1,ROUNDDOWN($BO151,-1))+SUM(属性投放!E$37:E$45)*$BO151+VLOOKUP($BP$2,一级属性!$E$41:$P$64,COLUMNS(一级属性!$E$41:G$64),0)*($BO151+0.25*IF($BO151&lt;10,1,ROUNDDOWN($BO151,-1)))+VLOOKUP($BP$2,宝石属性!$B$43:$M$66,COLUMNS(宝石属性!$B$43:D$66),0)*10*VLOOKUP(ROUNDDOWN($BO151,-1),宝石属性!$B$25:$N$41,2,0)*VLOOKUP(ROUNDDOWN($BO151,-1),宝石属性!$B$25:$N$41,3,0)+VLOOKUP($BP$2,职业被动!$B$6:$M$29,COLUMNS(职业被动!$B$6:D$29),0)*$BO151,0)</f>
        <v>10236</v>
      </c>
      <c r="BQ151" s="9">
        <f>ROUND(属性投放!E$4+装备属性!E$4*IF($BO151&lt;10,1,ROUNDDOWN($BO151,-1))+SUM(属性投放!F$37:F$45)*$BO151+VLOOKUP($BP$2,一级属性!$E$41:$P$64,COLUMNS(一级属性!$E$41:H$64),0)*($BO151+0.25*IF($BO151&lt;10,1,ROUNDDOWN($BO151,-1)))+VLOOKUP($BP$2,宝石属性!$B$43:$M$66,COLUMNS(宝石属性!$B$43:E$66),0)*10*VLOOKUP(ROUNDDOWN($BO151,-1),宝石属性!$B$25:$N$41,2,0)*VLOOKUP(ROUNDDOWN($BO151,-1),宝石属性!$B$25:$N$41,3,0)+VLOOKUP($BP$2,职业被动!$B$6:$M$29,COLUMNS(职业被动!$B$6:E$29),0)*$BO151,0)</f>
        <v>6313</v>
      </c>
      <c r="BR151" s="9">
        <f>ROUND(属性投放!F$4+装备属性!F$4*IF($BO151&lt;10,1,ROUNDDOWN($BO151,-1))+SUM(属性投放!G$37:G$45)*$BO151+VLOOKUP($BP$2,一级属性!$E$41:$P$64,COLUMNS(一级属性!$E$41:I$64),0)*($BO151+0.25*IF($BO151&lt;10,1,ROUNDDOWN($BO151,-1)))+VLOOKUP($BP$2,宝石属性!$B$43:$M$66,COLUMNS(宝石属性!$B$43:F$66),0)*10*VLOOKUP(ROUNDDOWN($BO151,-1),宝石属性!$B$25:$N$41,2,0)*VLOOKUP(ROUNDDOWN($BO151,-1),宝石属性!$B$25:$N$41,3,0)+VLOOKUP($BP$2,职业被动!$B$6:$M$29,COLUMNS(职业被动!$B$6:F$29),0)*$BO151,0)</f>
        <v>1544</v>
      </c>
      <c r="BS151" s="9">
        <f>ROUND(属性投放!G$4+装备属性!G$4*IF($BO151&lt;10,1,ROUNDDOWN($BO151,-1))+SUM(属性投放!H$37:H$45)*$BO151+VLOOKUP($BP$2,一级属性!$E$41:$P$64,COLUMNS(一级属性!$E$41:J$64),0)*($BO151+0.25*IF($BO151&lt;10,1,ROUNDDOWN($BO151,-1)))+VLOOKUP($BP$2,宝石属性!$B$43:$M$66,COLUMNS(宝石属性!$B$43:G$66),0)*10*VLOOKUP(ROUNDDOWN($BO151,-1),宝石属性!$B$25:$N$41,2,0)*VLOOKUP(ROUNDDOWN($BO151,-1),宝石属性!$B$25:$N$41,3,0)+VLOOKUP($BP$2,职业被动!$B$6:$M$29,COLUMNS(职业被动!$B$6:G$29),0)*$BO151,0)</f>
        <v>1338</v>
      </c>
      <c r="BT151" s="9">
        <f>ROUND(属性投放!H$4+装备属性!H$4*IF($BO151&lt;10,1,ROUNDDOWN($BO151,-1))+SUM(属性投放!I$37:I$45)*$BO151+VLOOKUP($BP$2,一级属性!$E$41:$P$64,COLUMNS(一级属性!$E$41:K$64),0)*($BO151+0.25*IF($BO151&lt;10,1,ROUNDDOWN($BO151,-1)))+VLOOKUP($BP$2,宝石属性!$B$43:$M$66,COLUMNS(宝石属性!$B$43:H$66),0)*10*VLOOKUP(ROUNDDOWN($BO151,-1),宝石属性!$B$25:$N$41,2,0)*VLOOKUP(ROUNDDOWN($BO151,-1),宝石属性!$B$25:$N$41,3,0)+VLOOKUP($BP$2,职业被动!$B$6:$M$29,COLUMNS(职业被动!$B$6:H$29),0)*$BO151,0)</f>
        <v>1647</v>
      </c>
      <c r="BU151" s="9">
        <f>ROUND(属性投放!I$4+装备属性!I$4*IF($BO151&lt;10,1,ROUNDDOWN($BO151,-1))+SUM(属性投放!J$37:J$45)*$BO151+VLOOKUP($BP$2,一级属性!$E$41:$P$64,COLUMNS(一级属性!$E$41:L$64),0)*($BO151+0.25*IF($BO151&lt;10,1,ROUNDDOWN($BO151,-1)))+VLOOKUP($BP$2,宝石属性!$B$43:$M$66,COLUMNS(宝石属性!$B$43:I$66),0)*10*VLOOKUP(ROUNDDOWN($BO151,-1),宝石属性!$B$25:$N$41,2,0)*VLOOKUP(ROUNDDOWN($BO151,-1),宝石属性!$B$25:$N$41,3,0)+VLOOKUP($BP$2,职业被动!$B$6:$M$29,COLUMNS(职业被动!$B$6:I$29),0)*$BO151,0)</f>
        <v>1661</v>
      </c>
      <c r="BV151" s="9">
        <f>ROUND(属性投放!J$4+装备属性!J$4*IF($BO151&lt;10,1,ROUNDDOWN($BO151,-1))+SUM(属性投放!K$37:K$45)*$BO151+VLOOKUP($BP$2,一级属性!$E$41:$P$64,COLUMNS(一级属性!$E$41:M$64),0)*($BO151+0.25*IF($BO151&lt;10,1,ROUNDDOWN($BO151,-1)))+VLOOKUP($BP$2,宝石属性!$B$43:$M$66,COLUMNS(宝石属性!$B$43:J$66),0)*10*VLOOKUP(ROUNDDOWN($BO151,-1),宝石属性!$B$25:$N$41,2,0)*VLOOKUP(ROUNDDOWN($BO151,-1),宝石属性!$B$25:$N$41,3,0)+VLOOKUP($BP$2,职业被动!$B$6:$M$29,COLUMNS(职业被动!$B$6:J$29),0)*$BO151,0)</f>
        <v>1142</v>
      </c>
      <c r="BW151" s="9">
        <f>ROUND(属性投放!K$4+装备属性!K$4*IF($BO151&lt;10,1,ROUNDDOWN($BO151,-1))+SUM(属性投放!L$37:L$45)*$BO151+VLOOKUP($BP$2,一级属性!$E$41:$P$64,COLUMNS(一级属性!$E$41:N$64),0)*($BO151+0.25*IF($BO151&lt;10,1,ROUNDDOWN($BO151,-1)))+VLOOKUP($BP$2,宝石属性!$B$43:$M$66,COLUMNS(宝石属性!$B$43:K$66),0)*10*VLOOKUP(ROUNDDOWN($BO151,-1),宝石属性!$B$25:$N$41,2,0)*VLOOKUP(ROUNDDOWN($BO151,-1),宝石属性!$B$25:$N$41,3,0)+VLOOKUP($BP$2,职业被动!$B$6:$M$29,COLUMNS(职业被动!$B$6:K$29),0)*$BO151,0)</f>
        <v>674</v>
      </c>
      <c r="BX151" s="9">
        <f>ROUND(属性投放!L$4+装备属性!L$4*IF($BO151&lt;10,1,ROUNDDOWN($BO151,-1))+SUM(属性投放!M$37:M$45)*$BO151+VLOOKUP($BP$2,一级属性!$E$41:$P$64,COLUMNS(一级属性!$E$41:O$64),0)*($BO151+0.25*IF($BO151&lt;10,1,ROUNDDOWN($BO151,-1)))+VLOOKUP($BP$2,宝石属性!$B$43:$M$66,COLUMNS(宝石属性!$B$43:L$66),0)*10*VLOOKUP(ROUNDDOWN($BO151,-1),宝石属性!$B$25:$N$41,2,0)*VLOOKUP(ROUNDDOWN($BO151,-1),宝石属性!$B$25:$N$41,3,0)+VLOOKUP($BP$2,职业被动!$B$6:$M$29,COLUMNS(职业被动!$B$6:L$29),0)*$BO151,0)</f>
        <v>44</v>
      </c>
      <c r="BY151" s="9">
        <f>ROUND(属性投放!M$4+装备属性!M$4*IF($BO151&lt;10,1,ROUNDDOWN($BO151,-1))+SUM(属性投放!N$37:N$45)*$BO151+VLOOKUP($BP$2,一级属性!$E$41:$P$64,COLUMNS(一级属性!$E$41:P$64),0)*($BO151+0.25*IF($BO151&lt;10,1,ROUNDDOWN($BO151,-1)))+VLOOKUP($BP$2,宝石属性!$B$43:$M$66,COLUMNS(宝石属性!$B$43:M$66),0)*10*VLOOKUP(ROUNDDOWN($BO151,-1),宝石属性!$B$25:$N$41,2,0)*VLOOKUP(ROUNDDOWN($BO151,-1),宝石属性!$B$25:$N$41,3,0)+VLOOKUP($BP$2,职业被动!$B$6:$M$29,COLUMNS(职业被动!$B$6:M$29),0)*$BO151,0)</f>
        <v>1604</v>
      </c>
      <c r="BZ151" s="48">
        <f>属性价值和能力评分!$F$9+ROUND(属性价值和能力评分!$F$38*10,0)*BO151+ROUND((SUM(装备属性!$W$9:$W$14)+属性价值和能力评分!$F$38*1.25+1.4+2.8)*IF(BO151&lt;10,1,ROUNDDOWN(BO151,-1)),0)+15*VLOOKUP(ROUNDDOWN(BO151,-1),宝石属性!$B$26:$D$41,2,0)*6*VLOOKUP(ROUNDDOWN(BO151,-1),宝石属性!$B$26:$D$41,3,0)+(属性价值和能力评分!$F$49*9+属性价值和能力评分!$F$50*2+属性价值和能力评分!$F$53*8/5)*BO151</f>
        <v>26621</v>
      </c>
      <c r="CB151" s="1">
        <v>148</v>
      </c>
      <c r="CC151" s="9">
        <f>ROUND(属性投放!D$4+装备属性!D$4*IF($CB151&lt;10,1,ROUNDDOWN($CB151,-1))+SUM(属性投放!E$37:E$45)*$CB151+VLOOKUP($CC$2,一级属性!$E$41:$P$64,COLUMNS(一级属性!$E$41:G$64),0)*($CB151+0.25*IF($CB151&lt;10,1,ROUNDDOWN($CB151,-1)))+VLOOKUP($CC$2,宝石属性!$B$43:$M$66,COLUMNS(宝石属性!$B$43:D$66),0)*10*VLOOKUP(ROUNDDOWN($CB151,-1),宝石属性!$B$25:$N$41,2,0)*VLOOKUP(ROUNDDOWN($CB151,-1),宝石属性!$B$25:$N$41,3,0)+VLOOKUP($CC$2,职业被动!$B$6:$M$29,COLUMNS(职业被动!$B$6:D$29),0)*$CB151,0)</f>
        <v>6700</v>
      </c>
      <c r="CD151" s="9">
        <f>ROUND(属性投放!E$4+装备属性!E$4*IF($CB151&lt;10,1,ROUNDDOWN($CB151,-1))+SUM(属性投放!F$37:F$45)*$CB151+VLOOKUP($CC$2,一级属性!$E$41:$P$64,COLUMNS(一级属性!$E$41:H$64),0)*($CB151+0.25*IF($CB151&lt;10,1,ROUNDDOWN($CB151,-1)))+VLOOKUP($CC$2,宝石属性!$B$43:$M$66,COLUMNS(宝石属性!$B$43:E$66),0)*10*VLOOKUP(ROUNDDOWN($CB151,-1),宝石属性!$B$25:$N$41,2,0)*VLOOKUP(ROUNDDOWN($CB151,-1),宝石属性!$B$25:$N$41,3,0)+VLOOKUP($CC$2,职业被动!$B$6:$M$29,COLUMNS(职业被动!$B$6:E$29),0)*$CB151,0)</f>
        <v>3568</v>
      </c>
      <c r="CE151" s="9">
        <f>ROUND(属性投放!F$4+装备属性!F$4*IF($CB151&lt;10,1,ROUNDDOWN($CB151,-1))+SUM(属性投放!G$37:G$45)*$CB151+VLOOKUP($CC$2,一级属性!$E$41:$P$64,COLUMNS(一级属性!$E$41:I$64),0)*($CB151+0.25*IF($CB151&lt;10,1,ROUNDDOWN($CB151,-1)))+VLOOKUP($CC$2,宝石属性!$B$43:$M$66,COLUMNS(宝石属性!$B$43:F$66),0)*10*VLOOKUP(ROUNDDOWN($CB151,-1),宝石属性!$B$25:$N$41,2,0)*VLOOKUP(ROUNDDOWN($CB151,-1),宝石属性!$B$25:$N$41,3,0)+VLOOKUP($CC$2,职业被动!$B$6:$M$29,COLUMNS(职业被动!$B$6:F$29),0)*$CB151,0)</f>
        <v>3149</v>
      </c>
      <c r="CF151" s="9">
        <f>ROUND(属性投放!G$4+装备属性!G$4*IF($CB151&lt;10,1,ROUNDDOWN($CB151,-1))+SUM(属性投放!H$37:H$45)*$CB151+VLOOKUP($CC$2,一级属性!$E$41:$P$64,COLUMNS(一级属性!$E$41:J$64),0)*($CB151+0.25*IF($CB151&lt;10,1,ROUNDDOWN($CB151,-1)))+VLOOKUP($CC$2,宝石属性!$B$43:$M$66,COLUMNS(宝石属性!$B$43:G$66),0)*10*VLOOKUP(ROUNDDOWN($CB151,-1),宝石属性!$B$25:$N$41,2,0)*VLOOKUP(ROUNDDOWN($CB151,-1),宝石属性!$B$25:$N$41,3,0)+VLOOKUP($CC$2,职业被动!$B$6:$M$29,COLUMNS(职业被动!$B$6:G$29),0)*$CB151,0)</f>
        <v>1486</v>
      </c>
      <c r="CG151" s="9">
        <f>ROUND(属性投放!H$4+装备属性!H$4*IF($CB151&lt;10,1,ROUNDDOWN($CB151,-1))+SUM(属性投放!I$37:I$45)*$CB151+VLOOKUP($CC$2,一级属性!$E$41:$P$64,COLUMNS(一级属性!$E$41:K$64),0)*($CB151+0.25*IF($CB151&lt;10,1,ROUNDDOWN($CB151,-1)))+VLOOKUP($CC$2,宝石属性!$B$43:$M$66,COLUMNS(宝石属性!$B$43:H$66),0)*10*VLOOKUP(ROUNDDOWN($CB151,-1),宝石属性!$B$25:$N$41,2,0)*VLOOKUP(ROUNDDOWN($CB151,-1),宝石属性!$B$25:$N$41,3,0)+VLOOKUP($CC$2,职业被动!$B$6:$M$29,COLUMNS(职业被动!$B$6:H$29),0)*$CB151,0)</f>
        <v>950</v>
      </c>
      <c r="CH151" s="9">
        <f>ROUND(属性投放!I$4+装备属性!I$4*IF($CB151&lt;10,1,ROUNDDOWN($CB151,-1))+SUM(属性投放!J$37:J$45)*$CB151+VLOOKUP($CC$2,一级属性!$E$41:$P$64,COLUMNS(一级属性!$E$41:L$64),0)*($CB151+0.25*IF($CB151&lt;10,1,ROUNDDOWN($CB151,-1)))+VLOOKUP($CC$2,宝石属性!$B$43:$M$66,COLUMNS(宝石属性!$B$43:I$66),0)*10*VLOOKUP(ROUNDDOWN($CB151,-1),宝石属性!$B$25:$N$41,2,0)*VLOOKUP(ROUNDDOWN($CB151,-1),宝石属性!$B$25:$N$41,3,0)+VLOOKUP($CC$2,职业被动!$B$6:$M$29,COLUMNS(职业被动!$B$6:I$29),0)*$CB151,0)</f>
        <v>1588</v>
      </c>
      <c r="CI151" s="9">
        <f>ROUND(属性投放!J$4+装备属性!J$4*IF($CB151&lt;10,1,ROUNDDOWN($CB151,-1))+SUM(属性投放!K$37:K$45)*$CB151+VLOOKUP($CC$2,一级属性!$E$41:$P$64,COLUMNS(一级属性!$E$41:M$64),0)*($CB151+0.25*IF($CB151&lt;10,1,ROUNDDOWN($CB151,-1)))+VLOOKUP($CC$2,宝石属性!$B$43:$M$66,COLUMNS(宝石属性!$B$43:J$66),0)*10*VLOOKUP(ROUNDDOWN($CB151,-1),宝石属性!$B$25:$N$41,2,0)*VLOOKUP(ROUNDDOWN($CB151,-1),宝石属性!$B$25:$N$41,3,0)+VLOOKUP($CC$2,职业被动!$B$6:$M$29,COLUMNS(职业被动!$B$6:J$29),0)*$CB151,0)</f>
        <v>1014</v>
      </c>
      <c r="CJ151" s="9">
        <f>ROUND(属性投放!K$4+装备属性!K$4*IF($CB151&lt;10,1,ROUNDDOWN($CB151,-1))+SUM(属性投放!L$37:L$45)*$CB151+VLOOKUP($CC$2,一级属性!$E$41:$P$64,COLUMNS(一级属性!$E$41:N$64),0)*($CB151+0.25*IF($CB151&lt;10,1,ROUNDDOWN($CB151,-1)))+VLOOKUP($CC$2,宝石属性!$B$43:$M$66,COLUMNS(宝石属性!$B$43:K$66),0)*10*VLOOKUP(ROUNDDOWN($CB151,-1),宝石属性!$B$25:$N$41,2,0)*VLOOKUP(ROUNDDOWN($CB151,-1),宝石属性!$B$25:$N$41,3,0)+VLOOKUP($CC$2,职业被动!$B$6:$M$29,COLUMNS(职业被动!$B$6:K$29),0)*$CB151,0)</f>
        <v>514</v>
      </c>
      <c r="CK151" s="9">
        <f>ROUND(属性投放!L$4+装备属性!L$4*IF($CB151&lt;10,1,ROUNDDOWN($CB151,-1))+SUM(属性投放!M$37:M$45)*$CB151+VLOOKUP($CC$2,一级属性!$E$41:$P$64,COLUMNS(一级属性!$E$41:O$64),0)*($CB151+0.25*IF($CB151&lt;10,1,ROUNDDOWN($CB151,-1)))+VLOOKUP($CC$2,宝石属性!$B$43:$M$66,COLUMNS(宝石属性!$B$43:L$66),0)*10*VLOOKUP(ROUNDDOWN($CB151,-1),宝石属性!$B$25:$N$41,2,0)*VLOOKUP(ROUNDDOWN($CB151,-1),宝石属性!$B$25:$N$41,3,0)+VLOOKUP($CC$2,职业被动!$B$6:$M$29,COLUMNS(职业被动!$B$6:L$29),0)*$CB151,0)</f>
        <v>44</v>
      </c>
      <c r="CL151" s="9">
        <f>ROUND(属性投放!M$4+装备属性!M$4*IF($CB151&lt;10,1,ROUNDDOWN($CB151,-1))+SUM(属性投放!N$37:N$45)*$CB151+VLOOKUP($CC$2,一级属性!$E$41:$P$64,COLUMNS(一级属性!$E$41:P$64),0)*($CB151+0.25*IF($CB151&lt;10,1,ROUNDDOWN($CB151,-1)))+VLOOKUP($CC$2,宝石属性!$B$43:$M$66,COLUMNS(宝石属性!$B$43:M$66),0)*10*VLOOKUP(ROUNDDOWN($CB151,-1),宝石属性!$B$25:$N$41,2,0)*VLOOKUP(ROUNDDOWN($CB151,-1),宝石属性!$B$25:$N$41,3,0)+VLOOKUP($CC$2,职业被动!$B$6:$M$29,COLUMNS(职业被动!$B$6:M$29),0)*$CB151,0)</f>
        <v>1524</v>
      </c>
      <c r="CM151" s="48">
        <f>属性价值和能力评分!$F$9+ROUND(属性价值和能力评分!$F$38*10,0)*CB151+ROUND((SUM(装备属性!$W$9:$W$14)+属性价值和能力评分!$F$38*1.25+1.4+2.8)*IF(CB151&lt;10,1,ROUNDDOWN(CB151,-1)),0)+15*VLOOKUP(ROUNDDOWN(CB151,-1),宝石属性!$B$26:$D$41,2,0)*6*VLOOKUP(ROUNDDOWN(CB151,-1),宝石属性!$B$26:$D$41,3,0)+(属性价值和能力评分!$F$49*9+属性价值和能力评分!$F$50*2+属性价值和能力评分!$F$53*8/5)*CB151</f>
        <v>26621</v>
      </c>
      <c r="CO151" s="1">
        <v>148</v>
      </c>
      <c r="CP151" s="9">
        <f>ROUND(属性投放!D$4+装备属性!D$4*IF($CO151&lt;10,1,ROUNDDOWN($CO151,-1))+SUM(属性投放!E$37:E$45)*$CO151+VLOOKUP($CP$2,一级属性!$E$41:$P$64,COLUMNS(一级属性!$E$41:G$64),0)*($CO151+0.25*IF($CO151&lt;10,1,ROUNDDOWN($CO151,-1)))+VLOOKUP($CP$2,宝石属性!$B$43:$M$66,COLUMNS(宝石属性!$B$43:D$66),0)*10*VLOOKUP(ROUNDDOWN($CO151,-1),宝石属性!$B$25:$N$41,2,0)*VLOOKUP(ROUNDDOWN($CO151,-1),宝石属性!$B$25:$N$41,3,0)+VLOOKUP($CP$2,职业被动!$B$6:$M$29,COLUMNS(职业被动!$B$6:D$29),0)*$CO151,0)</f>
        <v>6700</v>
      </c>
      <c r="CQ151" s="9">
        <f>ROUND(属性投放!E$4+装备属性!E$4*IF($CO151&lt;10,1,ROUNDDOWN($CO151,-1))+SUM(属性投放!F$37:F$45)*$CO151+VLOOKUP($CP$2,一级属性!$E$41:$P$64,COLUMNS(一级属性!$E$41:H$64),0)*($CO151+0.25*IF($CO151&lt;10,1,ROUNDDOWN($CO151,-1)))+VLOOKUP($CP$2,宝石属性!$B$43:$M$66,COLUMNS(宝石属性!$B$43:E$66),0)*10*VLOOKUP(ROUNDDOWN($CO151,-1),宝石属性!$B$25:$N$41,2,0)*VLOOKUP(ROUNDDOWN($CO151,-1),宝石属性!$B$25:$N$41,3,0)+VLOOKUP($CP$2,职业被动!$B$6:$M$29,COLUMNS(职业被动!$B$6:E$29),0)*$CO151,0)</f>
        <v>8143</v>
      </c>
      <c r="CR151" s="9">
        <f>ROUND(属性投放!F$4+装备属性!F$4*IF($CO151&lt;10,1,ROUNDDOWN($CO151,-1))+SUM(属性投放!G$37:G$45)*$CO151+VLOOKUP($CP$2,一级属性!$E$41:$P$64,COLUMNS(一级属性!$E$41:I$64),0)*($CO151+0.25*IF($CO151&lt;10,1,ROUNDDOWN($CO151,-1)))+VLOOKUP($CP$2,宝石属性!$B$43:$M$66,COLUMNS(宝石属性!$B$43:F$66),0)*10*VLOOKUP(ROUNDDOWN($CO151,-1),宝石属性!$B$25:$N$41,2,0)*VLOOKUP(ROUNDDOWN($CO151,-1),宝石属性!$B$25:$N$41,3,0)+VLOOKUP($CP$2,职业被动!$B$6:$M$29,COLUMNS(职业被动!$B$6:F$29),0)*$CO151,0)</f>
        <v>1544</v>
      </c>
      <c r="CS151" s="9">
        <f>ROUND(属性投放!G$4+装备属性!G$4*IF($CO151&lt;10,1,ROUNDDOWN($CO151,-1))+SUM(属性投放!H$37:H$45)*$CO151+VLOOKUP($CP$2,一级属性!$E$41:$P$64,COLUMNS(一级属性!$E$41:J$64),0)*($CO151+0.25*IF($CO151&lt;10,1,ROUNDDOWN($CO151,-1)))+VLOOKUP($CP$2,宝石属性!$B$43:$M$66,COLUMNS(宝石属性!$B$43:G$66),0)*10*VLOOKUP(ROUNDDOWN($CO151,-1),宝石属性!$B$25:$N$41,2,0)*VLOOKUP(ROUNDDOWN($CO151,-1),宝石属性!$B$25:$N$41,3,0)+VLOOKUP($CP$2,职业被动!$B$6:$M$29,COLUMNS(职业被动!$B$6:G$29),0)*$CO151,0)</f>
        <v>1338</v>
      </c>
      <c r="CT151" s="9">
        <f>ROUND(属性投放!H$4+装备属性!H$4*IF($CO151&lt;10,1,ROUNDDOWN($CO151,-1))+SUM(属性投放!I$37:I$45)*$CO151+VLOOKUP($CP$2,一级属性!$E$41:$P$64,COLUMNS(一级属性!$E$41:K$64),0)*($CO151+0.25*IF($CO151&lt;10,1,ROUNDDOWN($CO151,-1)))+VLOOKUP($CP$2,宝石属性!$B$43:$M$66,COLUMNS(宝石属性!$B$43:H$66),0)*10*VLOOKUP(ROUNDDOWN($CO151,-1),宝石属性!$B$25:$N$41,2,0)*VLOOKUP(ROUNDDOWN($CO151,-1),宝石属性!$B$25:$N$41,3,0)+VLOOKUP($CP$2,职业被动!$B$6:$M$29,COLUMNS(职业被动!$B$6:H$29),0)*$CO151,0)</f>
        <v>2401</v>
      </c>
      <c r="CU151" s="9">
        <f>ROUND(属性投放!I$4+装备属性!I$4*IF($CO151&lt;10,1,ROUNDDOWN($CO151,-1))+SUM(属性投放!J$37:J$45)*$CO151+VLOOKUP($CP$2,一级属性!$E$41:$P$64,COLUMNS(一级属性!$E$41:L$64),0)*($CO151+0.25*IF($CO151&lt;10,1,ROUNDDOWN($CO151,-1)))+VLOOKUP($CP$2,宝石属性!$B$43:$M$66,COLUMNS(宝石属性!$B$43:I$66),0)*10*VLOOKUP(ROUNDDOWN($CO151,-1),宝石属性!$B$25:$N$41,2,0)*VLOOKUP(ROUNDDOWN($CO151,-1),宝石属性!$B$25:$N$41,3,0)+VLOOKUP($CP$2,职业被动!$B$6:$M$29,COLUMNS(职业被动!$B$6:I$29),0)*$CO151,0)</f>
        <v>2102</v>
      </c>
      <c r="CV151" s="9">
        <f>ROUND(属性投放!J$4+装备属性!J$4*IF($CO151&lt;10,1,ROUNDDOWN($CO151,-1))+SUM(属性投放!K$37:K$45)*$CO151+VLOOKUP($CP$2,一级属性!$E$41:$P$64,COLUMNS(一级属性!$E$41:M$64),0)*($CO151+0.25*IF($CO151&lt;10,1,ROUNDDOWN($CO151,-1)))+VLOOKUP($CP$2,宝石属性!$B$43:$M$66,COLUMNS(宝石属性!$B$43:J$66),0)*10*VLOOKUP(ROUNDDOWN($CO151,-1),宝石属性!$B$25:$N$41,2,0)*VLOOKUP(ROUNDDOWN($CO151,-1),宝石属性!$B$25:$N$41,3,0)+VLOOKUP($CP$2,职业被动!$B$6:$M$29,COLUMNS(职业被动!$B$6:J$29),0)*$CO151,0)</f>
        <v>831</v>
      </c>
      <c r="CW151" s="9">
        <f>ROUND(属性投放!K$4+装备属性!K$4*IF($CO151&lt;10,1,ROUNDDOWN($CO151,-1))+SUM(属性投放!L$37:L$45)*$CO151+VLOOKUP($CP$2,一级属性!$E$41:$P$64,COLUMNS(一级属性!$E$41:N$64),0)*($CO151+0.25*IF($CO151&lt;10,1,ROUNDDOWN($CO151,-1)))+VLOOKUP($CP$2,宝石属性!$B$43:$M$66,COLUMNS(宝石属性!$B$43:K$66),0)*10*VLOOKUP(ROUNDDOWN($CO151,-1),宝石属性!$B$25:$N$41,2,0)*VLOOKUP(ROUNDDOWN($CO151,-1),宝石属性!$B$25:$N$41,3,0)+VLOOKUP($CP$2,职业被动!$B$6:$M$29,COLUMNS(职业被动!$B$6:K$29),0)*$CO151,0)</f>
        <v>514</v>
      </c>
      <c r="CX151" s="9">
        <f>ROUND(属性投放!L$4+装备属性!L$4*IF($CO151&lt;10,1,ROUNDDOWN($CO151,-1))+SUM(属性投放!M$37:M$45)*$CO151+VLOOKUP($CP$2,一级属性!$E$41:$P$64,COLUMNS(一级属性!$E$41:O$64),0)*($CO151+0.25*IF($CO151&lt;10,1,ROUNDDOWN($CO151,-1)))+VLOOKUP($CP$2,宝石属性!$B$43:$M$66,COLUMNS(宝石属性!$B$43:L$66),0)*10*VLOOKUP(ROUNDDOWN($CO151,-1),宝石属性!$B$25:$N$41,2,0)*VLOOKUP(ROUNDDOWN($CO151,-1),宝石属性!$B$25:$N$41,3,0)+VLOOKUP($CP$2,职业被动!$B$6:$M$29,COLUMNS(职业被动!$B$6:L$29),0)*$CO151,0)</f>
        <v>44</v>
      </c>
      <c r="CY151" s="9">
        <f>ROUND(属性投放!M$4+装备属性!M$4*IF($CO151&lt;10,1,ROUNDDOWN($CO151,-1))+SUM(属性投放!N$37:N$45)*$CO151+VLOOKUP($CP$2,一级属性!$E$41:$P$64,COLUMNS(一级属性!$E$41:P$64),0)*($CO151+0.25*IF($CO151&lt;10,1,ROUNDDOWN($CO151,-1)))+VLOOKUP($CP$2,宝石属性!$B$43:$M$66,COLUMNS(宝石属性!$B$43:M$66),0)*10*VLOOKUP(ROUNDDOWN($CO151,-1),宝石属性!$B$25:$N$41,2,0)*VLOOKUP(ROUNDDOWN($CO151,-1),宝石属性!$B$25:$N$41,3,0)+VLOOKUP($CP$2,职业被动!$B$6:$M$29,COLUMNS(职业被动!$B$6:M$29),0)*$CO151,0)</f>
        <v>1524</v>
      </c>
      <c r="CZ151" s="48">
        <f>属性价值和能力评分!$F$9+ROUND(属性价值和能力评分!$F$38*10,0)*CO151+ROUND((SUM(装备属性!$W$9:$W$14)+属性价值和能力评分!$F$38*1.25+1.4+2.8)*IF(CO151&lt;10,1,ROUNDDOWN(CO151,-1)),0)+15*VLOOKUP(ROUNDDOWN(CO151,-1),宝石属性!$B$26:$D$41,2,0)*6*VLOOKUP(ROUNDDOWN(CO151,-1),宝石属性!$B$26:$D$41,3,0)+(属性价值和能力评分!$F$49*9+属性价值和能力评分!$F$50*2+属性价值和能力评分!$F$53*8/5)*CO151</f>
        <v>26621</v>
      </c>
      <c r="DB151" s="1">
        <v>148</v>
      </c>
      <c r="DC151" s="9">
        <f>ROUND(属性投放!D$4+装备属性!D$4*IF($DB151&lt;10,1,ROUNDDOWN($DB151,-1))+SUM(属性投放!E$37:E$45)*$DB151+VLOOKUP($DC$2,一级属性!$E$41:$P$64,COLUMNS(一级属性!$E$41:G$64),0)*($DB151+0.25*IF($DB151&lt;10,1,ROUNDDOWN($DB151,-1)))+VLOOKUP($DC$2,宝石属性!$B$43:$M$66,COLUMNS(宝石属性!$B$43:D$66),0)*10*VLOOKUP(ROUNDDOWN($DB151,-1),宝石属性!$B$25:$N$41,2,0)*VLOOKUP(ROUNDDOWN($DB151,-1),宝石属性!$B$25:$N$41,3,0)+VLOOKUP($DC$2,职业被动!$B$6:$M$29,COLUMNS(职业被动!$B$6:D$29),0)*$DB151,0)</f>
        <v>7736</v>
      </c>
      <c r="DD151" s="9">
        <f>ROUND(属性投放!E$4+装备属性!E$4*IF($DB151&lt;10,1,ROUNDDOWN($DB151,-1))+SUM(属性投放!F$37:F$45)*$DB151+VLOOKUP($DC$2,一级属性!$E$41:$P$64,COLUMNS(一级属性!$E$41:H$64),0)*($DB151+0.25*IF($DB151&lt;10,1,ROUNDDOWN($DB151,-1)))+VLOOKUP($DC$2,宝石属性!$B$43:$M$66,COLUMNS(宝石属性!$B$43:E$66),0)*10*VLOOKUP(ROUNDDOWN($DB151,-1),宝石属性!$B$25:$N$41,2,0)*VLOOKUP(ROUNDDOWN($DB151,-1),宝石属性!$B$25:$N$41,3,0)+VLOOKUP($DC$2,职业被动!$B$6:$M$29,COLUMNS(职业被动!$B$6:E$29),0)*$DB151,0)</f>
        <v>3568</v>
      </c>
      <c r="DE151" s="9">
        <f>ROUND(属性投放!F$4+装备属性!F$4*IF($DB151&lt;10,1,ROUNDDOWN($DB151,-1))+SUM(属性投放!G$37:G$45)*$DB151+VLOOKUP($DC$2,一级属性!$E$41:$P$64,COLUMNS(一级属性!$E$41:I$64),0)*($DB151+0.25*IF($DB151&lt;10,1,ROUNDDOWN($DB151,-1)))+VLOOKUP($DC$2,宝石属性!$B$43:$M$66,COLUMNS(宝石属性!$B$43:F$66),0)*10*VLOOKUP(ROUNDDOWN($DB151,-1),宝石属性!$B$25:$N$41,2,0)*VLOOKUP(ROUNDDOWN($DB151,-1),宝石属性!$B$25:$N$41,3,0)+VLOOKUP($DC$2,职业被动!$B$6:$M$29,COLUMNS(职业被动!$B$6:F$29),0)*$DB151,0)</f>
        <v>1544</v>
      </c>
      <c r="DF151" s="9">
        <f>ROUND(属性投放!G$4+装备属性!G$4*IF($DB151&lt;10,1,ROUNDDOWN($DB151,-1))+SUM(属性投放!H$37:H$45)*$DB151+VLOOKUP($DC$2,一级属性!$E$41:$P$64,COLUMNS(一级属性!$E$41:J$64),0)*($DB151+0.25*IF($DB151&lt;10,1,ROUNDDOWN($DB151,-1)))+VLOOKUP($DC$2,宝石属性!$B$43:$M$66,COLUMNS(宝石属性!$B$43:G$66),0)*10*VLOOKUP(ROUNDDOWN($DB151,-1),宝石属性!$B$25:$N$41,2,0)*VLOOKUP(ROUNDDOWN($DB151,-1),宝石属性!$B$25:$N$41,3,0)+VLOOKUP($DC$2,职业被动!$B$6:$M$29,COLUMNS(职业被动!$B$6:G$29),0)*$DB151,0)</f>
        <v>3887</v>
      </c>
      <c r="DG151" s="9">
        <f>ROUND(属性投放!H$4+装备属性!H$4*IF($DB151&lt;10,1,ROUNDDOWN($DB151,-1))+SUM(属性投放!I$37:I$45)*$DB151+VLOOKUP($DC$2,一级属性!$E$41:$P$64,COLUMNS(一级属性!$E$41:K$64),0)*($DB151+0.25*IF($DB151&lt;10,1,ROUNDDOWN($DB151,-1)))+VLOOKUP($DC$2,宝石属性!$B$43:$M$66,COLUMNS(宝石属性!$B$43:H$66),0)*10*VLOOKUP(ROUNDDOWN($DB151,-1),宝石属性!$B$25:$N$41,2,0)*VLOOKUP(ROUNDDOWN($DB151,-1),宝石属性!$B$25:$N$41,3,0)+VLOOKUP($DC$2,职业被动!$B$6:$M$29,COLUMNS(职业被动!$B$6:H$29),0)*$DB151,0)</f>
        <v>950</v>
      </c>
      <c r="DH151" s="9">
        <f>ROUND(属性投放!I$4+装备属性!I$4*IF($DB151&lt;10,1,ROUNDDOWN($DB151,-1))+SUM(属性投放!J$37:J$45)*$DB151+VLOOKUP($DC$2,一级属性!$E$41:$P$64,COLUMNS(一级属性!$E$41:L$64),0)*($DB151+0.25*IF($DB151&lt;10,1,ROUNDDOWN($DB151,-1)))+VLOOKUP($DC$2,宝石属性!$B$43:$M$66,COLUMNS(宝石属性!$B$43:I$66),0)*10*VLOOKUP(ROUNDDOWN($DB151,-1),宝石属性!$B$25:$N$41,2,0)*VLOOKUP(ROUNDDOWN($DB151,-1),宝石属性!$B$25:$N$41,3,0)+VLOOKUP($DC$2,职业被动!$B$6:$M$29,COLUMNS(职业被动!$B$6:I$29),0)*$DB151,0)</f>
        <v>1405</v>
      </c>
      <c r="DI151" s="9">
        <f>ROUND(属性投放!J$4+装备属性!J$4*IF($DB151&lt;10,1,ROUNDDOWN($DB151,-1))+SUM(属性投放!K$37:K$45)*$DB151+VLOOKUP($DC$2,一级属性!$E$41:$P$64,COLUMNS(一级属性!$E$41:M$64),0)*($DB151+0.25*IF($DB151&lt;10,1,ROUNDDOWN($DB151,-1)))+VLOOKUP($DC$2,宝石属性!$B$43:$M$66,COLUMNS(宝石属性!$B$43:J$66),0)*10*VLOOKUP(ROUNDDOWN($DB151,-1),宝石属性!$B$25:$N$41,2,0)*VLOOKUP(ROUNDDOWN($DB151,-1),宝石属性!$B$25:$N$41,3,0)+VLOOKUP($DC$2,职业被动!$B$6:$M$29,COLUMNS(职业被动!$B$6:J$29),0)*$DB151,0)</f>
        <v>1014</v>
      </c>
      <c r="DJ151" s="9">
        <f>ROUND(属性投放!K$4+装备属性!K$4*IF($DB151&lt;10,1,ROUNDDOWN($DB151,-1))+SUM(属性投放!L$37:L$45)*$DB151+VLOOKUP($DC$2,一级属性!$E$41:$P$64,COLUMNS(一级属性!$E$41:N$64),0)*($DB151+0.25*IF($DB151&lt;10,1,ROUNDDOWN($DB151,-1)))+VLOOKUP($DC$2,宝石属性!$B$43:$M$66,COLUMNS(宝石属性!$B$43:K$66),0)*10*VLOOKUP(ROUNDDOWN($DB151,-1),宝石属性!$B$25:$N$41,2,0)*VLOOKUP(ROUNDDOWN($DB151,-1),宝石属性!$B$25:$N$41,3,0)+VLOOKUP($DC$2,职业被动!$B$6:$M$29,COLUMNS(职业被动!$B$6:K$29),0)*$DB151,0)</f>
        <v>674</v>
      </c>
      <c r="DK151" s="9">
        <f>ROUND(属性投放!L$4+装备属性!L$4*IF($DB151&lt;10,1,ROUNDDOWN($DB151,-1))+SUM(属性投放!M$37:M$45)*$DB151+VLOOKUP($DC$2,一级属性!$E$41:$P$64,COLUMNS(一级属性!$E$41:O$64),0)*($DB151+0.25*IF($DB151&lt;10,1,ROUNDDOWN($DB151,-1)))+VLOOKUP($DC$2,宝石属性!$B$43:$M$66,COLUMNS(宝石属性!$B$43:L$66),0)*10*VLOOKUP(ROUNDDOWN($DB151,-1),宝石属性!$B$25:$N$41,2,0)*VLOOKUP(ROUNDDOWN($DB151,-1),宝石属性!$B$25:$N$41,3,0)+VLOOKUP($DC$2,职业被动!$B$6:$M$29,COLUMNS(职业被动!$B$6:L$29),0)*$DB151,0)</f>
        <v>44</v>
      </c>
      <c r="DL151" s="9">
        <f>ROUND(属性投放!M$4+装备属性!M$4*IF($DB151&lt;10,1,ROUNDDOWN($DB151,-1))+SUM(属性投放!N$37:N$45)*$DB151+VLOOKUP($DC$2,一级属性!$E$41:$P$64,COLUMNS(一级属性!$E$41:P$64),0)*($DB151+0.25*IF($DB151&lt;10,1,ROUNDDOWN($DB151,-1)))+VLOOKUP($DC$2,宝石属性!$B$43:$M$66,COLUMNS(宝石属性!$B$43:M$66),0)*10*VLOOKUP(ROUNDDOWN($DB151,-1),宝石属性!$B$25:$N$41,2,0)*VLOOKUP(ROUNDDOWN($DB151,-1),宝石属性!$B$25:$N$41,3,0)+VLOOKUP($DC$2,职业被动!$B$6:$M$29,COLUMNS(职业被动!$B$6:M$29),0)*$DB151,0)</f>
        <v>1524</v>
      </c>
      <c r="DM151" s="48">
        <f>属性价值和能力评分!$F$9+ROUND(属性价值和能力评分!$F$38*10,0)*DB151+ROUND((SUM(装备属性!$W$9:$W$14)+属性价值和能力评分!$F$38*1.25+1.4+2.8)*IF(DB151&lt;10,1,ROUNDDOWN(DB151,-1)),0)+15*VLOOKUP(ROUNDDOWN(DB151,-1),宝石属性!$B$26:$D$41,2,0)*6*VLOOKUP(ROUNDDOWN(DB151,-1),宝石属性!$B$26:$D$41,3,0)+(属性价值和能力评分!$F$49*9+属性价值和能力评分!$F$50*2+属性价值和能力评分!$F$53*8/5)*DB151</f>
        <v>26621</v>
      </c>
      <c r="DO151" s="1">
        <v>148</v>
      </c>
      <c r="DP151" s="9">
        <f>ROUND(属性投放!D$4+装备属性!D$4*IF($DO151&lt;10,1,ROUNDDOWN($DO151,-1))+SUM(属性投放!E$37:E$45)*$DO151+VLOOKUP($DP$2,一级属性!$E$41:$P$64,COLUMNS(一级属性!$E$41:G$64),0)*($DO151+0.25*IF($DO151&lt;10,1,ROUNDDOWN($DO151,-1)))+VLOOKUP($DP$2,宝石属性!$B$43:$M$66,COLUMNS(宝石属性!$B$43:D$66),0)*10*VLOOKUP(ROUNDDOWN($DO151,-1),宝石属性!$B$25:$N$41,2,0)*VLOOKUP(ROUNDDOWN($DO151,-1),宝石属性!$B$25:$N$41,3,0)+VLOOKUP($DP$2,职业被动!$B$6:$M$29,COLUMNS(职业被动!$B$6:D$29),0)*$DO151,0)</f>
        <v>16892</v>
      </c>
      <c r="DQ151" s="9">
        <f>ROUND(属性投放!E$4+装备属性!E$4*IF($DO151&lt;10,1,ROUNDDOWN($DO151,-1))+SUM(属性投放!F$37:F$45)*$DO151+VLOOKUP($DP$2,一级属性!$E$41:$P$64,COLUMNS(一级属性!$E$41:H$64),0)*($DO151+0.25*IF($DO151&lt;10,1,ROUNDDOWN($DO151,-1)))+VLOOKUP($DP$2,宝石属性!$B$43:$M$66,COLUMNS(宝石属性!$B$43:E$66),0)*10*VLOOKUP(ROUNDDOWN($DO151,-1),宝石属性!$B$25:$N$41,2,0)*VLOOKUP(ROUNDDOWN($DO151,-1),宝石属性!$B$25:$N$41,3,0)+VLOOKUP($DP$2,职业被动!$B$6:$M$29,COLUMNS(职业被动!$B$6:E$29),0)*$DO151,0)</f>
        <v>3568</v>
      </c>
      <c r="DR151" s="9">
        <f>ROUND(属性投放!F$4+装备属性!F$4*IF($DO151&lt;10,1,ROUNDDOWN($DO151,-1))+SUM(属性投放!G$37:G$45)*$DO151+VLOOKUP($DP$2,一级属性!$E$41:$P$64,COLUMNS(一级属性!$E$41:I$64),0)*($DO151+0.25*IF($DO151&lt;10,1,ROUNDDOWN($DO151,-1)))+VLOOKUP($DP$2,宝石属性!$B$43:$M$66,COLUMNS(宝石属性!$B$43:F$66),0)*10*VLOOKUP(ROUNDDOWN($DO151,-1),宝石属性!$B$25:$N$41,2,0)*VLOOKUP(ROUNDDOWN($DO151,-1),宝石属性!$B$25:$N$41,3,0)+VLOOKUP($DP$2,职业被动!$B$6:$M$29,COLUMNS(职业被动!$B$6:F$29),0)*$DO151,0)</f>
        <v>1544</v>
      </c>
      <c r="DS151" s="9">
        <f>ROUND(属性投放!G$4+装备属性!G$4*IF($DO151&lt;10,1,ROUNDDOWN($DO151,-1))+SUM(属性投放!H$37:H$45)*$DO151+VLOOKUP($DP$2,一级属性!$E$41:$P$64,COLUMNS(一级属性!$E$41:J$64),0)*($DO151+0.25*IF($DO151&lt;10,1,ROUNDDOWN($DO151,-1)))+VLOOKUP($DP$2,宝石属性!$B$43:$M$66,COLUMNS(宝石属性!$B$43:G$66),0)*10*VLOOKUP(ROUNDDOWN($DO151,-1),宝石属性!$B$25:$N$41,2,0)*VLOOKUP(ROUNDDOWN($DO151,-1),宝石属性!$B$25:$N$41,3,0)+VLOOKUP($DP$2,职业被动!$B$6:$M$29,COLUMNS(职业被动!$B$6:G$29),0)*$DO151,0)</f>
        <v>1338</v>
      </c>
      <c r="DT151" s="9">
        <f>ROUND(属性投放!H$4+装备属性!H$4*IF($DO151&lt;10,1,ROUNDDOWN($DO151,-1))+SUM(属性投放!I$37:I$45)*$DO151+VLOOKUP($DP$2,一级属性!$E$41:$P$64,COLUMNS(一级属性!$E$41:K$64),0)*($DO151+0.25*IF($DO151&lt;10,1,ROUNDDOWN($DO151,-1)))+VLOOKUP($DP$2,宝石属性!$B$43:$M$66,COLUMNS(宝石属性!$B$43:H$66),0)*10*VLOOKUP(ROUNDDOWN($DO151,-1),宝石属性!$B$25:$N$41,2,0)*VLOOKUP(ROUNDDOWN($DO151,-1),宝石属性!$B$25:$N$41,3,0)+VLOOKUP($DP$2,职业被动!$B$6:$M$29,COLUMNS(职业被动!$B$6:H$29),0)*$DO151,0)</f>
        <v>1098</v>
      </c>
      <c r="DU151" s="9">
        <f>ROUND(属性投放!I$4+装备属性!I$4*IF($DO151&lt;10,1,ROUNDDOWN($DO151,-1))+SUM(属性投放!J$37:J$45)*$DO151+VLOOKUP($DP$2,一级属性!$E$41:$P$64,COLUMNS(一级属性!$E$41:L$64),0)*($DO151+0.25*IF($DO151&lt;10,1,ROUNDDOWN($DO151,-1)))+VLOOKUP($DP$2,宝石属性!$B$43:$M$66,COLUMNS(宝石属性!$B$43:I$66),0)*10*VLOOKUP(ROUNDDOWN($DO151,-1),宝石属性!$B$25:$N$41,2,0)*VLOOKUP(ROUNDDOWN($DO151,-1),宝石属性!$B$25:$N$41,3,0)+VLOOKUP($DP$2,职业被动!$B$6:$M$29,COLUMNS(职业被动!$B$6:I$29),0)*$DO151,0)</f>
        <v>1405</v>
      </c>
      <c r="DV151" s="9">
        <f>ROUND(属性投放!J$4+装备属性!J$4*IF($DO151&lt;10,1,ROUNDDOWN($DO151,-1))+SUM(属性投放!K$37:K$45)*$DO151+VLOOKUP($DP$2,一级属性!$E$41:$P$64,COLUMNS(一级属性!$E$41:M$64),0)*($DO151+0.25*IF($DO151&lt;10,1,ROUNDDOWN($DO151,-1)))+VLOOKUP($DP$2,宝石属性!$B$43:$M$66,COLUMNS(宝石属性!$B$43:J$66),0)*10*VLOOKUP(ROUNDDOWN($DO151,-1),宝石属性!$B$25:$N$41,2,0)*VLOOKUP(ROUNDDOWN($DO151,-1),宝石属性!$B$25:$N$41,3,0)+VLOOKUP($DP$2,职业被动!$B$6:$M$29,COLUMNS(职业被动!$B$6:J$29),0)*$DO151,0)</f>
        <v>1014</v>
      </c>
      <c r="DW151" s="9">
        <f>ROUND(属性投放!K$4+装备属性!K$4*IF($DO151&lt;10,1,ROUNDDOWN($DO151,-1))+SUM(属性投放!L$37:L$45)*$DO151+VLOOKUP($DP$2,一级属性!$E$41:$P$64,COLUMNS(一级属性!$E$41:N$64),0)*($DO151+0.25*IF($DO151&lt;10,1,ROUNDDOWN($DO151,-1)))+VLOOKUP($DP$2,宝石属性!$B$43:$M$66,COLUMNS(宝石属性!$B$43:K$66),0)*10*VLOOKUP(ROUNDDOWN($DO151,-1),宝石属性!$B$25:$N$41,2,0)*VLOOKUP(ROUNDDOWN($DO151,-1),宝石属性!$B$25:$N$41,3,0)+VLOOKUP($DP$2,职业被动!$B$6:$M$29,COLUMNS(职业被动!$B$6:K$29),0)*$DO151,0)</f>
        <v>674</v>
      </c>
      <c r="DX151" s="9">
        <f>ROUND(属性投放!L$4+装备属性!L$4*IF($DO151&lt;10,1,ROUNDDOWN($DO151,-1))+SUM(属性投放!M$37:M$45)*$DO151+VLOOKUP($DP$2,一级属性!$E$41:$P$64,COLUMNS(一级属性!$E$41:O$64),0)*($DO151+0.25*IF($DO151&lt;10,1,ROUNDDOWN($DO151,-1)))+VLOOKUP($DP$2,宝石属性!$B$43:$M$66,COLUMNS(宝石属性!$B$43:L$66),0)*10*VLOOKUP(ROUNDDOWN($DO151,-1),宝石属性!$B$25:$N$41,2,0)*VLOOKUP(ROUNDDOWN($DO151,-1),宝石属性!$B$25:$N$41,3,0)+VLOOKUP($DP$2,职业被动!$B$6:$M$29,COLUMNS(职业被动!$B$6:L$29),0)*$DO151,0)</f>
        <v>44</v>
      </c>
      <c r="DY151" s="9">
        <f>ROUND(属性投放!M$4+装备属性!M$4*IF($DO151&lt;10,1,ROUNDDOWN($DO151,-1))+SUM(属性投放!N$37:N$45)*$DO151+VLOOKUP($DP$2,一级属性!$E$41:$P$64,COLUMNS(一级属性!$E$41:P$64),0)*($DO151+0.25*IF($DO151&lt;10,1,ROUNDDOWN($DO151,-1)))+VLOOKUP($DP$2,宝石属性!$B$43:$M$66,COLUMNS(宝石属性!$B$43:M$66),0)*10*VLOOKUP(ROUNDDOWN($DO151,-1),宝石属性!$B$25:$N$41,2,0)*VLOOKUP(ROUNDDOWN($DO151,-1),宝石属性!$B$25:$N$41,3,0)+VLOOKUP($DP$2,职业被动!$B$6:$M$29,COLUMNS(职业被动!$B$6:M$29),0)*$DO151,0)</f>
        <v>1524</v>
      </c>
      <c r="DZ151" s="48">
        <f>属性价值和能力评分!$F$9+ROUND(属性价值和能力评分!$F$38*10,0)*DO151+ROUND((SUM(装备属性!$W$9:$W$14)+属性价值和能力评分!$F$38*1.25+1.4+2.8)*IF(DO151&lt;10,1,ROUNDDOWN(DO151,-1)),0)+15*VLOOKUP(ROUNDDOWN(DO151,-1),宝石属性!$B$26:$D$41,2,0)*6*VLOOKUP(ROUNDDOWN(DO151,-1),宝石属性!$B$26:$D$41,3,0)+(属性价值和能力评分!$F$49*9+属性价值和能力评分!$F$50*2+属性价值和能力评分!$F$53*8/5)*DO151</f>
        <v>26621</v>
      </c>
      <c r="EA151" s="17"/>
      <c r="EB151" s="1">
        <v>148</v>
      </c>
      <c r="EC151" s="1">
        <f>ROUND(CC151/MAX(CE151/10,((CE151*(1+属性投放!$E$8)-CF151+属性投放!$F$8*EB151)*(1+属性投放!$G$8)*(1+属性投放!$H$8))),1)</f>
        <v>2.8</v>
      </c>
      <c r="ED151" s="1">
        <f>ROUND(CP151/MAX(CE151/10,((CE151*(1+属性投放!$E$8)-CS151+属性投放!$F$8*EB151)*(1+属性投放!$G$8)*(1+属性投放!$H$8))),1)</f>
        <v>2.6</v>
      </c>
      <c r="EE151" s="1">
        <f>ROUND(DC151/MAX(CE151/10,((CE151*(1+属性投放!$E$8)-DF151+属性投放!$F$8*EB151)*(1+属性投放!$G$8)*(1+属性投放!$H$8))),1)</f>
        <v>24.6</v>
      </c>
      <c r="EF151" s="1">
        <f>ROUND(DP151/MAX(CE151/10,((CE151*(1+属性投放!$E$8)-DS151+属性投放!$F$8*EB151)*(1+属性投放!$G$8)*(1+属性投放!$H$8))),1)</f>
        <v>6.6</v>
      </c>
      <c r="EH151" s="1">
        <f>ROUND(CC151/MAX(属性投放!$F$9*EB151,((CT151*(1+属性投放!$E$9)-CH151+属性投放!$F$9*EB151)*(1+属性投放!$G$9)*(1+属性投放!$H$9))),1)</f>
        <v>2.6</v>
      </c>
      <c r="EI151" s="1">
        <f>ROUND(CP151/MAX(属性投放!$F$9*EB151,((CT151*(1+属性投放!$E$9)-CU151+属性投放!$F$9*EB151)*(1+属性投放!$G$9)*(1+属性投放!$H$9))),1)</f>
        <v>3.3</v>
      </c>
      <c r="EJ151" s="1">
        <f>ROUND(DC151/MAX(属性投放!$F$9*EB151,((CT151*(1+属性投放!$E$9)-DH151+属性投放!$F$9*EB151)*(1+属性投放!$G$9)*(1+属性投放!$H$9))),1)</f>
        <v>2.8</v>
      </c>
      <c r="EK151" s="1">
        <f>ROUND(DP151/MAX(属性投放!$F$9*EB151,((CT151*(1+属性投放!$E$9)-DU151+属性投放!$F$9*EB151)*(1+属性投放!$G$9)*(1+属性投放!$H$9))),1)</f>
        <v>6.1</v>
      </c>
      <c r="EM151" s="1">
        <f>ROUND(CC151/((BW151*(1+属性投放!$E$10)+属性投放!$F$10*EB151)*(1+属性投放!$G$10)*(1+属性投放!$H$10)),1)</f>
        <v>5.7</v>
      </c>
      <c r="EN151" s="1">
        <f>ROUND(CP151/((BW151*(1+属性投放!$E$10)+属性投放!$F$10*EB151)*(1+属性投放!$G$10)*(1+属性投放!$H$10)),1)</f>
        <v>5.7</v>
      </c>
      <c r="EO151" s="1">
        <f>ROUND(DC151/((BW151*(1+属性投放!$E$10)+属性投放!$F$10*EB151)*(1+属性投放!$G$10)*(1+属性投放!$H$10)),1)</f>
        <v>6.5</v>
      </c>
      <c r="EP151" s="1">
        <f>ROUND(DP151/((BW151*(1+属性投放!$E$10)+属性投放!$F$10*EB151)*(1+属性投放!$G$10)*(1+属性投放!$H$10)),1)</f>
        <v>14.3</v>
      </c>
    </row>
    <row r="152" spans="2:146">
      <c r="B152" s="1">
        <v>149</v>
      </c>
      <c r="C152" s="9">
        <f>ROUND(属性投放!D$4+装备属性!D$4*IF($B152&lt;10,1,ROUNDDOWN($B152,-1))+SUM(属性投放!E$37:E$45)*$B152+VLOOKUP($C$2,一级属性!$E$41:$P$64,COLUMNS(一级属性!$E$41:G$64),0)*($B152+0.25*IF($B152&lt;10,1,ROUNDDOWN($B152,-1)))+VLOOKUP($C$2,宝石属性!$B$43:$M$66,COLUMNS(宝石属性!$B$43:D$66),0)*10*VLOOKUP(ROUNDDOWN($B152,-1),宝石属性!$B$25:$N$41,2,0)*VLOOKUP(ROUNDDOWN($B152,-1),宝石属性!$B$25:$N$41,3,0)+VLOOKUP($C$2,职业被动!$B$6:$M$29,COLUMNS(职业被动!$B$6:D$29),0)*$B152,0)</f>
        <v>8195</v>
      </c>
      <c r="D152" s="9">
        <f>ROUND(属性投放!E$4+装备属性!E$4*IF($B152&lt;10,1,ROUNDDOWN($B152,-1))+SUM(属性投放!F$37:F$38)*$B152+VLOOKUP($C$2,一级属性!$E$67:$P$90,COLUMNS(一级属性!$E$67:H$90),0)*$B152+VLOOKUP($C$2,宝石属性!$B$43:$M$66,COLUMNS(宝石属性!$B$43:E$66),0)*10*VLOOKUP(ROUNDDOWN($B152,-1),宝石属性!$B$25:$N$41,2,0)*VLOOKUP(ROUNDDOWN($B152,-1),宝石属性!$B$25:$N$41,3,0)+VLOOKUP($C$2,职业被动!$B$6:$M$29,COLUMNS(职业被动!$B$6:E$29),0)*$B152,0)</f>
        <v>3583</v>
      </c>
      <c r="E152" s="9">
        <f>ROUND(属性投放!F$4+装备属性!F$4*IF($B152&lt;10,1,ROUNDDOWN($B152,-1))+SUM(属性投放!G$37:G$38)*$B152+VLOOKUP($C$2,一级属性!$E$67:$P$90,COLUMNS(一级属性!$E$67:I$90),0)*$B152+VLOOKUP($C$2,宝石属性!$B$43:$M$66,COLUMNS(宝石属性!$B$43:F$66),0)*10*VLOOKUP(ROUNDDOWN($B152,-1),宝石属性!$B$25:$N$41,2,0)*VLOOKUP(ROUNDDOWN($B152,-1),宝石属性!$B$25:$N$41,3,0)+VLOOKUP($C$2,职业被动!$B$6:$M$29,COLUMNS(职业被动!$B$6:F$29),0)*$B152,0)</f>
        <v>2824</v>
      </c>
      <c r="F152" s="9">
        <f>ROUND(属性投放!G$4+装备属性!G$4*IF($B152&lt;10,1,ROUNDDOWN($B152,-1))+SUM(属性投放!H$37:H$38)*$B152+VLOOKUP($C$2,一级属性!$E$67:$P$90,COLUMNS(一级属性!$E$67:J$90),0)*$B152+VLOOKUP($C$2,宝石属性!$B$43:$M$66,COLUMNS(宝石属性!$B$43:G$66),0)*10*VLOOKUP(ROUNDDOWN($B152,-1),宝石属性!$B$25:$N$41,2,0)*VLOOKUP(ROUNDDOWN($B152,-1),宝石属性!$B$25:$N$41,3,0)+VLOOKUP($C$2,职业被动!$B$6:$M$29,COLUMNS(职业被动!$B$6:G$29),0)*$B152,0)</f>
        <v>1490</v>
      </c>
      <c r="G152" s="9">
        <f>ROUND(属性投放!H$4+装备属性!H$4*IF($B152&lt;10,1,ROUNDDOWN($B152,-1))+SUM(属性投放!I$37:I$38)*$B152+VLOOKUP($C$2,一级属性!$E$67:$P$90,COLUMNS(一级属性!$E$67:K$90),0)*$B152+VLOOKUP($C$2,宝石属性!$B$43:$M$66,COLUMNS(宝石属性!$B$43:H$66),0)*10*VLOOKUP(ROUNDDOWN($B152,-1),宝石属性!$B$25:$N$41,2,0)*VLOOKUP(ROUNDDOWN($B152,-1),宝石属性!$B$25:$N$41,3,0)+VLOOKUP($C$2,职业被动!$B$6:$M$29,COLUMNS(职业被动!$B$6:H$29),0)*$B152,0)</f>
        <v>952</v>
      </c>
      <c r="H152" s="9">
        <f>ROUND(属性投放!I$4+装备属性!I$4*IF($B152&lt;10,1,ROUNDDOWN($B152,-1))+SUM(属性投放!J$37:J$38)*$B152+VLOOKUP($C$2,一级属性!$E$67:$P$90,COLUMNS(一级属性!$E$67:L$90),0)*$B152+VLOOKUP($C$2,宝石属性!$B$43:$M$66,COLUMNS(宝石属性!$B$43:I$66),0)*10*VLOOKUP(ROUNDDOWN($B152,-1),宝石属性!$B$25:$N$41,2,0)*VLOOKUP(ROUNDDOWN($B152,-1),宝石属性!$B$25:$N$41,3,0)+VLOOKUP($C$2,职业被动!$B$6:$M$29,COLUMNS(职业被动!$B$6:I$29),0)*$B152,0)</f>
        <v>1564</v>
      </c>
      <c r="I152" s="9">
        <f>ROUND(属性投放!J$4+装备属性!J$4*IF($B152&lt;10,1,ROUNDDOWN($B152,-1))+SUM(属性投放!K$37:K$38)*$B152+VLOOKUP($C$2,一级属性!$E$67:$P$90,COLUMNS(一级属性!$E$67:M$90),0)*$B152+VLOOKUP($C$2,宝石属性!$B$43:$M$66,COLUMNS(宝石属性!$B$43:J$66),0)*10*VLOOKUP(ROUNDDOWN($B152,-1),宝石属性!$B$25:$N$41,2,0)*VLOOKUP(ROUNDDOWN($B152,-1),宝石属性!$B$25:$N$41,3,0)+VLOOKUP($C$2,职业被动!$B$6:$M$29,COLUMNS(职业被动!$B$6:J$29),0)*$B152,0)</f>
        <v>1020</v>
      </c>
      <c r="J152" s="9">
        <f>ROUND(属性投放!K$4+装备属性!K$4*IF($B152&lt;10,1,ROUNDDOWN($B152,-1))+SUM(属性投放!L$37:L$38)*$B152+VLOOKUP($C$2,一级属性!$E$67:$P$90,COLUMNS(一级属性!$E$67:N$90),0)*$B152+VLOOKUP($C$2,宝石属性!$B$43:$M$66,COLUMNS(宝石属性!$B$43:K$66),0)*10*VLOOKUP(ROUNDDOWN($B152,-1),宝石属性!$B$25:$N$41,2,0)*VLOOKUP(ROUNDDOWN($B152,-1),宝石属性!$B$25:$N$41,3,0)+VLOOKUP($C$2,职业被动!$B$6:$M$29,COLUMNS(职业被动!$B$6:K$29),0)*$B152,0)</f>
        <v>515</v>
      </c>
      <c r="K152" s="9">
        <f>ROUND(属性投放!L$4+装备属性!L$4*IF($B152&lt;10,1,ROUNDDOWN($B152,-1))+SUM(属性投放!M$37:M$38)*$B152+VLOOKUP($C$2,一级属性!$E$67:$P$90,COLUMNS(一级属性!$E$67:O$90),0)*$B152+VLOOKUP($C$2,宝石属性!$B$43:$M$66,COLUMNS(宝石属性!$B$43:L$66),0)*10*VLOOKUP(ROUNDDOWN($B152,-1),宝石属性!$B$25:$N$41,2,0)*VLOOKUP(ROUNDDOWN($B152,-1),宝石属性!$B$25:$N$41,3,0)+VLOOKUP($C$2,职业被动!$B$6:$M$29,COLUMNS(职业被动!$B$6:L$29),0)*$B152,0)</f>
        <v>45</v>
      </c>
      <c r="L152" s="9">
        <f>ROUND(属性投放!M$4+装备属性!M$4*IF($B152&lt;10,1,ROUNDDOWN($B152,-1))+SUM(属性投放!N$37:N$38)*$B152+VLOOKUP($C$2,一级属性!$E$67:$P$90,COLUMNS(一级属性!$E$67:P$90),0)*$B152+VLOOKUP($C$2,宝石属性!$B$43:$M$66,COLUMNS(宝石属性!$B$43:M$66),0)*10*VLOOKUP(ROUNDDOWN($B152,-1),宝石属性!$B$25:$N$41,2,0)*VLOOKUP(ROUNDDOWN($B152,-1),宝石属性!$B$25:$N$41,3,0)+VLOOKUP($C$2,职业被动!$B$6:$M$29,COLUMNS(职业被动!$B$6:M$29),0)*$B152,0)</f>
        <v>1615</v>
      </c>
      <c r="M152" s="48">
        <f>属性价值和能力评分!$F$9+ROUND(属性价值和能力评分!$F$38*10,0)*B152+ROUND((SUM(装备属性!$W$9:$W$14)+属性价值和能力评分!$F$38*1.25+1.4+2.8)*IF(B152&lt;10,1,ROUNDDOWN(B152,-1)),0)+15*VLOOKUP(ROUNDDOWN(B152,-1),宝石属性!$B$26:$D$41,2,0)*6*VLOOKUP(ROUNDDOWN(B152,-1),宝石属性!$B$26:$D$41,3,0)+(属性价值和能力评分!$F$49*9+属性价值和能力评分!$F$50*2+属性价值和能力评分!$F$53*8/5)*B152</f>
        <v>26741</v>
      </c>
      <c r="O152" s="1">
        <v>149</v>
      </c>
      <c r="P152" s="9">
        <f>ROUND(属性投放!D$4+装备属性!D$4*IF($O152&lt;10,1,ROUNDDOWN($O152,-1))+SUM(属性投放!E$37:E$45)*$O152+VLOOKUP($P$2,一级属性!$E$41:$P$64,COLUMNS(一级属性!$E$41:G$64),0)*($O152+0.25*IF($O152&lt;10,1,ROUNDDOWN($O152,-1)))+VLOOKUP($P$2,宝石属性!$B$43:$M$66,COLUMNS(宝石属性!$B$43:D$66),0)*10*VLOOKUP(ROUNDDOWN($O152,-1),宝石属性!$B$25:$N$41,2,0)*VLOOKUP(ROUNDDOWN($O152,-1),宝石属性!$B$25:$N$41,3,0)+VLOOKUP($P$2,职业被动!$B$6:$M$29,COLUMNS(职业被动!$B$6:D$29),0)*$O152,0)</f>
        <v>10281</v>
      </c>
      <c r="Q152" s="9">
        <f>ROUND(属性投放!E$4+装备属性!E$4*IF($O152&lt;10,1,ROUNDDOWN($O152,-1))+SUM(属性投放!F$37:F$45)*$O152+VLOOKUP($P$2,一级属性!$E$41:$P$64,COLUMNS(一级属性!$E$41:H$64),0)*($O152+0.25*IF($O152&lt;10,1,ROUNDDOWN($O152,-1)))+VLOOKUP($P$2,宝石属性!$B$43:$M$66,COLUMNS(宝石属性!$B$43:E$66),0)*10*VLOOKUP(ROUNDDOWN($O152,-1),宝石属性!$B$25:$N$41,2,0)*VLOOKUP(ROUNDDOWN($O152,-1),宝石属性!$B$25:$N$41,3,0)+VLOOKUP($P$2,职业被动!$B$6:$M$29,COLUMNS(职业被动!$B$6:E$29),0)*$O152,0)</f>
        <v>6343</v>
      </c>
      <c r="R152" s="9">
        <f>ROUND(属性投放!F$4+装备属性!F$4*IF($O152&lt;10,1,ROUNDDOWN($O152,-1))+SUM(属性投放!G$37:G$45)*$O152+VLOOKUP($P$2,一级属性!$E$41:$P$64,COLUMNS(一级属性!$E$41:I$64),0)*($O152+0.25*IF($O152&lt;10,1,ROUNDDOWN($O152,-1)))+VLOOKUP($P$2,宝石属性!$B$43:$M$66,COLUMNS(宝石属性!$B$43:F$66),0)*10*VLOOKUP(ROUNDDOWN($O152,-1),宝石属性!$B$25:$N$41,2,0)*VLOOKUP(ROUNDDOWN($O152,-1),宝石属性!$B$25:$N$41,3,0)+VLOOKUP($P$2,职业被动!$B$6:$M$29,COLUMNS(职业被动!$B$6:F$29),0)*$O152,0)</f>
        <v>1546</v>
      </c>
      <c r="S152" s="9">
        <f>ROUND(属性投放!G$4+装备属性!G$4*IF($O152&lt;10,1,ROUNDDOWN($O152,-1))+SUM(属性投放!H$37:H$45)*$O152+VLOOKUP($P$2,一级属性!$E$41:$P$64,COLUMNS(一级属性!$E$41:J$64),0)*($O152+0.25*IF($O152&lt;10,1,ROUNDDOWN($O152,-1)))+VLOOKUP($P$2,宝石属性!$B$43:$M$66,COLUMNS(宝石属性!$B$43:G$66),0)*10*VLOOKUP(ROUNDDOWN($O152,-1),宝石属性!$B$25:$N$41,2,0)*VLOOKUP(ROUNDDOWN($O152,-1),宝石属性!$B$25:$N$41,3,0)+VLOOKUP($P$2,职业被动!$B$6:$M$29,COLUMNS(职业被动!$B$6:G$29),0)*$O152,0)</f>
        <v>1341</v>
      </c>
      <c r="T152" s="9">
        <f>ROUND(属性投放!H$4+装备属性!H$4*IF($O152&lt;10,1,ROUNDDOWN($O152,-1))+SUM(属性投放!I$37:I$45)*$O152+VLOOKUP($P$2,一级属性!$E$41:$P$64,COLUMNS(一级属性!$E$41:K$64),0)*($O152+0.25*IF($O152&lt;10,1,ROUNDDOWN($O152,-1)))+VLOOKUP($P$2,宝石属性!$B$43:$M$66,COLUMNS(宝石属性!$B$43:H$66),0)*10*VLOOKUP(ROUNDDOWN($O152,-1),宝石属性!$B$25:$N$41,2,0)*VLOOKUP(ROUNDDOWN($O152,-1),宝石属性!$B$25:$N$41,3,0)+VLOOKUP($P$2,职业被动!$B$6:$M$29,COLUMNS(职业被动!$B$6:H$29),0)*$O152,0)</f>
        <v>1653</v>
      </c>
      <c r="U152" s="9">
        <f>ROUND(属性投放!I$4+装备属性!I$4*IF($O152&lt;10,1,ROUNDDOWN($O152,-1))+SUM(属性投放!J$37:J$45)*$O152+VLOOKUP($P$2,一级属性!$E$41:$P$64,COLUMNS(一级属性!$E$41:L$64),0)*($O152+0.25*IF($O152&lt;10,1,ROUNDDOWN($O152,-1)))+VLOOKUP($P$2,宝石属性!$B$43:$M$66,COLUMNS(宝石属性!$B$43:I$66),0)*10*VLOOKUP(ROUNDDOWN($O152,-1),宝石属性!$B$25:$N$41,2,0)*VLOOKUP(ROUNDDOWN($O152,-1),宝石属性!$B$25:$N$41,3,0)+VLOOKUP($P$2,职业被动!$B$6:$M$29,COLUMNS(职业被动!$B$6:I$29),0)*$O152,0)</f>
        <v>1668</v>
      </c>
      <c r="V152" s="9">
        <f>ROUND(属性投放!J$4+装备属性!J$4*IF($O152&lt;10,1,ROUNDDOWN($O152,-1))+SUM(属性投放!K$37:K$45)*$O152+VLOOKUP($P$2,一级属性!$E$41:$P$64,COLUMNS(一级属性!$E$41:M$64),0)*($O152+0.25*IF($O152&lt;10,1,ROUNDDOWN($O152,-1)))+VLOOKUP($P$2,宝石属性!$B$43:$M$66,COLUMNS(宝石属性!$B$43:J$66),0)*10*VLOOKUP(ROUNDDOWN($O152,-1),宝石属性!$B$25:$N$41,2,0)*VLOOKUP(ROUNDDOWN($O152,-1),宝石属性!$B$25:$N$41,3,0)+VLOOKUP($P$2,职业被动!$B$6:$M$29,COLUMNS(职业被动!$B$6:J$29),0)*$O152,0)</f>
        <v>1147</v>
      </c>
      <c r="W152" s="9">
        <f>ROUND(属性投放!K$4+装备属性!K$4*IF($O152&lt;10,1,ROUNDDOWN($O152,-1))+SUM(属性投放!L$37:L$45)*$O152+VLOOKUP($P$2,一级属性!$E$41:$P$64,COLUMNS(一级属性!$E$41:N$64),0)*($O152+0.25*IF($O152&lt;10,1,ROUNDDOWN($O152,-1)))+VLOOKUP($P$2,宝石属性!$B$43:$M$66,COLUMNS(宝石属性!$B$43:K$66),0)*10*VLOOKUP(ROUNDDOWN($O152,-1),宝石属性!$B$25:$N$41,2,0)*VLOOKUP(ROUNDDOWN($O152,-1),宝石属性!$B$25:$N$41,3,0)+VLOOKUP($P$2,职业被动!$B$6:$M$29,COLUMNS(职业被动!$B$6:K$29),0)*$O152,0)</f>
        <v>675</v>
      </c>
      <c r="X152" s="9">
        <f>ROUND(属性投放!L$4+装备属性!L$4*IF($O152&lt;10,1,ROUNDDOWN($O152,-1))+SUM(属性投放!M$37:M$45)*$O152+VLOOKUP($P$2,一级属性!$E$41:$P$64,COLUMNS(一级属性!$E$41:O$64),0)*($O152+0.25*IF($O152&lt;10,1,ROUNDDOWN($O152,-1)))+VLOOKUP($P$2,宝石属性!$B$43:$M$66,COLUMNS(宝石属性!$B$43:L$66),0)*10*VLOOKUP(ROUNDDOWN($O152,-1),宝石属性!$B$25:$N$41,2,0)*VLOOKUP(ROUNDDOWN($O152,-1),宝石属性!$B$25:$N$41,3,0)+VLOOKUP($P$2,职业被动!$B$6:$M$29,COLUMNS(职业被动!$B$6:L$29),0)*$O152,0)</f>
        <v>45</v>
      </c>
      <c r="Y152" s="9">
        <f>ROUND(属性投放!M$4+装备属性!M$4*IF($O152&lt;10,1,ROUNDDOWN($O152,-1))+SUM(属性投放!N$37:N$45)*$O152+VLOOKUP($P$2,一级属性!$E$41:$P$64,COLUMNS(一级属性!$E$41:P$64),0)*($O152+0.25*IF($O152&lt;10,1,ROUNDDOWN($O152,-1)))+VLOOKUP($P$2,宝石属性!$B$43:$M$66,COLUMNS(宝石属性!$B$43:M$66),0)*10*VLOOKUP(ROUNDDOWN($O152,-1),宝石属性!$B$25:$N$41,2,0)*VLOOKUP(ROUNDDOWN($O152,-1),宝石属性!$B$25:$N$41,3,0)+VLOOKUP($P$2,职业被动!$B$6:$M$29,COLUMNS(职业被动!$B$6:M$29),0)*$O152,0)</f>
        <v>1615</v>
      </c>
      <c r="Z152" s="48">
        <f>属性价值和能力评分!$F$9+ROUND(属性价值和能力评分!$F$38*10,0)*O152+ROUND((SUM(装备属性!$W$9:$W$14)+属性价值和能力评分!$F$38*1.25+1.4+2.8)*IF(O152&lt;10,1,ROUNDDOWN(O152,-1)),0)+15*VLOOKUP(ROUNDDOWN(O152,-1),宝石属性!$B$26:$D$41,2,0)*6*VLOOKUP(ROUNDDOWN(O152,-1),宝石属性!$B$26:$D$41,3,0)+(属性价值和能力评分!$F$49*9+属性价值和能力评分!$F$50*2+属性价值和能力评分!$F$53*8/5)*O152</f>
        <v>26741</v>
      </c>
      <c r="AB152" s="1">
        <v>149</v>
      </c>
      <c r="AC152" s="9">
        <f>ROUND(属性投放!D$4+装备属性!D$4*IF($AB152&lt;10,1,ROUNDDOWN($AB152,-1))+SUM(属性投放!E$37:E$45)*$AB152+VLOOKUP($AC$2,一级属性!$E$41:$P$64,COLUMNS(一级属性!$E$41:G$64),0)*($AB152+0.25*IF($AB152&lt;10,1,ROUNDDOWN($AB152,-1)))+VLOOKUP($AC$2,宝石属性!$B$43:$M$66,COLUMNS(宝石属性!$B$43:D$66),0)*10*VLOOKUP(ROUNDDOWN($AB152,-1),宝石属性!$B$25:$N$41,2,0)*VLOOKUP(ROUNDDOWN($AB152,-1),宝石属性!$B$25:$N$41,3,0)+VLOOKUP($AC$2,职业被动!$B$6:$M$29,COLUMNS(职业被动!$B$6:D$29),0)*$AB152,0)</f>
        <v>9238</v>
      </c>
      <c r="AD152" s="9">
        <f>ROUND(属性投放!E$4+装备属性!E$4*IF($AB152&lt;10,1,ROUNDDOWN($AB152,-1))+SUM(属性投放!F$37:F$45)*$AB152+VLOOKUP($AC$2,一级属性!$E$41:$P$64,COLUMNS(一级属性!$E$41:H$64),0)*($AB152+0.25*IF($AB152&lt;10,1,ROUNDDOWN($AB152,-1)))+VLOOKUP($AC$2,宝石属性!$B$43:$M$66,COLUMNS(宝石属性!$B$43:E$66),0)*10*VLOOKUP(ROUNDDOWN($AB152,-1),宝石属性!$B$25:$N$41,2,0)*VLOOKUP(ROUNDDOWN($AB152,-1),宝石属性!$B$25:$N$41,3,0)+VLOOKUP($AC$2,职业被动!$B$6:$M$29,COLUMNS(职业被动!$B$6:E$29),0)*$AB152,0)</f>
        <v>3583</v>
      </c>
      <c r="AE152" s="9">
        <f>ROUND(属性投放!F$4+装备属性!F$4*IF($AB152&lt;10,1,ROUNDDOWN($AB152,-1))+SUM(属性投放!G$37:G$45)*$AB152+VLOOKUP($AC$2,一级属性!$E$41:$P$64,COLUMNS(一级属性!$E$41:I$64),0)*($AB152+0.25*IF($AB152&lt;10,1,ROUNDDOWN($AB152,-1)))+VLOOKUP($AC$2,宝石属性!$B$43:$M$66,COLUMNS(宝石属性!$B$43:F$66),0)*10*VLOOKUP(ROUNDDOWN($AB152,-1),宝石属性!$B$25:$N$41,2,0)*VLOOKUP(ROUNDDOWN($AB152,-1),宝石属性!$B$25:$N$41,3,0)+VLOOKUP($AC$2,职业被动!$B$6:$M$29,COLUMNS(职业被动!$B$6:F$29),0)*$AB152,0)</f>
        <v>2442</v>
      </c>
      <c r="AF152" s="9">
        <f>ROUND(属性投放!G$4+装备属性!G$4*IF($AB152&lt;10,1,ROUNDDOWN($AB152,-1))+SUM(属性投放!H$37:H$45)*$AB152+VLOOKUP($AC$2,一级属性!$E$41:$P$64,COLUMNS(一级属性!$E$41:J$64),0)*($AB152+0.25*IF($AB152&lt;10,1,ROUNDDOWN($AB152,-1)))+VLOOKUP($AC$2,宝石属性!$B$43:$M$66,COLUMNS(宝石属性!$B$43:G$66),0)*10*VLOOKUP(ROUNDDOWN($AB152,-1),宝石属性!$B$25:$N$41,2,0)*VLOOKUP(ROUNDDOWN($AB152,-1),宝石属性!$B$25:$N$41,3,0)+VLOOKUP($AC$2,职业被动!$B$6:$M$29,COLUMNS(职业被动!$B$6:G$29),0)*$AB152,0)</f>
        <v>1639</v>
      </c>
      <c r="AG152" s="9">
        <f>ROUND(属性投放!H$4+装备属性!H$4*IF($AB152&lt;10,1,ROUNDDOWN($AB152,-1))+SUM(属性投放!I$37:I$45)*$AB152+VLOOKUP($AC$2,一级属性!$E$41:$P$64,COLUMNS(一级属性!$E$41:K$64),0)*($AB152+0.25*IF($AB152&lt;10,1,ROUNDDOWN($AB152,-1)))+VLOOKUP($AC$2,宝石属性!$B$43:$M$66,COLUMNS(宝石属性!$B$43:H$66),0)*10*VLOOKUP(ROUNDDOWN($AB152,-1),宝石属性!$B$25:$N$41,2,0)*VLOOKUP(ROUNDDOWN($AB152,-1),宝石属性!$B$25:$N$41,3,0)+VLOOKUP($AC$2,职业被动!$B$6:$M$29,COLUMNS(职业被动!$B$6:H$29),0)*$AB152,0)</f>
        <v>952</v>
      </c>
      <c r="AH152" s="9">
        <f>ROUND(属性投放!I$4+装备属性!I$4*IF($AB152&lt;10,1,ROUNDDOWN($AB152,-1))+SUM(属性投放!J$37:J$45)*$AB152+VLOOKUP($AC$2,一级属性!$E$41:$P$64,COLUMNS(一级属性!$E$41:L$64),0)*($AB152+0.25*IF($AB152&lt;10,1,ROUNDDOWN($AB152,-1)))+VLOOKUP($AC$2,宝石属性!$B$43:$M$66,COLUMNS(宝石属性!$B$43:I$66),0)*10*VLOOKUP(ROUNDDOWN($AB152,-1),宝石属性!$B$25:$N$41,2,0)*VLOOKUP(ROUNDDOWN($AB152,-1),宝石属性!$B$25:$N$41,3,0)+VLOOKUP($AC$2,职业被动!$B$6:$M$29,COLUMNS(职业被动!$B$6:I$29),0)*$AB152,0)</f>
        <v>1558</v>
      </c>
      <c r="AI152" s="9">
        <f>ROUND(属性投放!J$4+装备属性!J$4*IF($AB152&lt;10,1,ROUNDDOWN($AB152,-1))+SUM(属性投放!K$37:K$45)*$AB152+VLOOKUP($AC$2,一级属性!$E$41:$P$64,COLUMNS(一级属性!$E$41:M$64),0)*($AB152+0.25*IF($AB152&lt;10,1,ROUNDDOWN($AB152,-1)))+VLOOKUP($AC$2,宝石属性!$B$43:$M$66,COLUMNS(宝石属性!$B$43:J$66),0)*10*VLOOKUP(ROUNDDOWN($AB152,-1),宝石属性!$B$25:$N$41,2,0)*VLOOKUP(ROUNDDOWN($AB152,-1),宝石属性!$B$25:$N$41,3,0)+VLOOKUP($AC$2,职业被动!$B$6:$M$29,COLUMNS(职业被动!$B$6:J$29),0)*$AB152,0)</f>
        <v>1018</v>
      </c>
      <c r="AJ152" s="9">
        <f>ROUND(属性投放!K$4+装备属性!K$4*IF($AB152&lt;10,1,ROUNDDOWN($AB152,-1))+SUM(属性投放!L$37:L$45)*$AB152+VLOOKUP($AC$2,一级属性!$E$41:$P$64,COLUMNS(一级属性!$E$41:N$64),0)*($AB152+0.25*IF($AB152&lt;10,1,ROUNDDOWN($AB152,-1)))+VLOOKUP($AC$2,宝石属性!$B$43:$M$66,COLUMNS(宝石属性!$B$43:K$66),0)*10*VLOOKUP(ROUNDDOWN($AB152,-1),宝石属性!$B$25:$N$41,2,0)*VLOOKUP(ROUNDDOWN($AB152,-1),宝石属性!$B$25:$N$41,3,0)+VLOOKUP($AC$2,职业被动!$B$6:$M$29,COLUMNS(职业被动!$B$6:K$29),0)*$AB152,0)</f>
        <v>515</v>
      </c>
      <c r="AK152" s="9">
        <f>ROUND(属性投放!L$4+装备属性!L$4*IF($AB152&lt;10,1,ROUNDDOWN($AB152,-1))+SUM(属性投放!M$37:M$45)*$AB152+VLOOKUP($AC$2,一级属性!$E$41:$P$64,COLUMNS(一级属性!$E$41:O$64),0)*($AB152+0.25*IF($AB152&lt;10,1,ROUNDDOWN($AB152,-1)))+VLOOKUP($AC$2,宝石属性!$B$43:$M$66,COLUMNS(宝石属性!$B$43:L$66),0)*10*VLOOKUP(ROUNDDOWN($AB152,-1),宝石属性!$B$25:$N$41,2,0)*VLOOKUP(ROUNDDOWN($AB152,-1),宝石属性!$B$25:$N$41,3,0)+VLOOKUP($AC$2,职业被动!$B$6:$M$29,COLUMNS(职业被动!$B$6:L$29),0)*$AB152,0)</f>
        <v>45</v>
      </c>
      <c r="AL152" s="9">
        <f>ROUND(属性投放!M$4+装备属性!M$4*IF($AB152&lt;10,1,ROUNDDOWN($AB152,-1))+SUM(属性投放!N$37:N$45)*$AB152+VLOOKUP($AC$2,一级属性!$E$41:$P$64,COLUMNS(一级属性!$E$41:P$64),0)*($AB152+0.25*IF($AB152&lt;10,1,ROUNDDOWN($AB152,-1)))+VLOOKUP($AC$2,宝石属性!$B$43:$M$66,COLUMNS(宝石属性!$B$43:M$66),0)*10*VLOOKUP(ROUNDDOWN($AB152,-1),宝石属性!$B$25:$N$41,2,0)*VLOOKUP(ROUNDDOWN($AB152,-1),宝石属性!$B$25:$N$41,3,0)+VLOOKUP($AC$2,职业被动!$B$6:$M$29,COLUMNS(职业被动!$B$6:M$29),0)*$AB152,0)</f>
        <v>1615</v>
      </c>
      <c r="AM152" s="48">
        <f>属性价值和能力评分!$F$9+ROUND(属性价值和能力评分!$F$38*10,0)*AB152+ROUND((SUM(装备属性!$W$9:$W$14)+属性价值和能力评分!$F$38*1.25+1.4+2.8)*IF(AB152&lt;10,1,ROUNDDOWN(AB152,-1)),0)+15*VLOOKUP(ROUNDDOWN(AB152,-1),宝石属性!$B$26:$D$41,2,0)*6*VLOOKUP(ROUNDDOWN(AB152,-1),宝石属性!$B$26:$D$41,3,0)+(属性价值和能力评分!$F$49*9+属性价值和能力评分!$F$50*2+属性价值和能力评分!$F$53*8/5)*AB152</f>
        <v>26741</v>
      </c>
      <c r="AO152" s="1">
        <v>149</v>
      </c>
      <c r="AP152" s="9">
        <f>ROUND(属性投放!D$4+装备属性!D$4*IF($AO152&lt;10,1,ROUNDDOWN($AO152,-1))+SUM(属性投放!E$37:E$45)*$AO152+VLOOKUP($AP$2,一级属性!$E$41:$P$64,COLUMNS(一级属性!$E$41:G$64),0)*($AO152+0.25*IF($AO152&lt;10,1,ROUNDDOWN($AO152,-1)))+VLOOKUP($AP$2,宝石属性!$B$43:$M$66,COLUMNS(宝石属性!$B$43:D$66),0)*10*VLOOKUP(ROUNDDOWN($AO152,-1),宝石属性!$B$25:$N$41,2,0)*VLOOKUP(ROUNDDOWN($AO152,-1),宝石属性!$B$25:$N$41,3,0)+VLOOKUP($AP$2,职业被动!$B$6:$M$29,COLUMNS(职业被动!$B$6:D$29),0)*$AO152,0)</f>
        <v>9238</v>
      </c>
      <c r="AQ152" s="9">
        <f>ROUND(属性投放!E$4+装备属性!E$4*IF($AO152&lt;10,1,ROUNDDOWN($AO152,-1))+SUM(属性投放!F$37:F$45)*$AO152+VLOOKUP($AP$2,一级属性!$E$41:$P$64,COLUMNS(一级属性!$E$41:H$64),0)*($AO152+0.25*IF($AO152&lt;10,1,ROUNDDOWN($AO152,-1)))+VLOOKUP($AP$2,宝石属性!$B$43:$M$66,COLUMNS(宝石属性!$B$43:E$66),0)*10*VLOOKUP(ROUNDDOWN($AO152,-1),宝石属性!$B$25:$N$41,2,0)*VLOOKUP(ROUNDDOWN($AO152,-1),宝石属性!$B$25:$N$41,3,0)+VLOOKUP($AP$2,职业被动!$B$6:$M$29,COLUMNS(职业被动!$B$6:E$29),0)*$AO152,0)</f>
        <v>6343</v>
      </c>
      <c r="AR152" s="9">
        <f>ROUND(属性投放!F$4+装备属性!F$4*IF($AO152&lt;10,1,ROUNDDOWN($AO152,-1))+SUM(属性投放!G$37:G$45)*$AO152+VLOOKUP($AP$2,一级属性!$E$41:$P$64,COLUMNS(一级属性!$E$41:I$64),0)*($AO152+0.25*IF($AO152&lt;10,1,ROUNDDOWN($AO152,-1)))+VLOOKUP($AP$2,宝石属性!$B$43:$M$66,COLUMNS(宝石属性!$B$43:F$66),0)*10*VLOOKUP(ROUNDDOWN($AO152,-1),宝石属性!$B$25:$N$41,2,0)*VLOOKUP(ROUNDDOWN($AO152,-1),宝石属性!$B$25:$N$41,3,0)+VLOOKUP($AP$2,职业被动!$B$6:$M$29,COLUMNS(职业被动!$B$6:F$29),0)*$AO152,0)</f>
        <v>1546</v>
      </c>
      <c r="AS152" s="9">
        <f>ROUND(属性投放!G$4+装备属性!G$4*IF($AO152&lt;10,1,ROUNDDOWN($AO152,-1))+SUM(属性投放!H$37:H$45)*$AO152+VLOOKUP($AP$2,一级属性!$E$41:$P$64,COLUMNS(一级属性!$E$41:J$64),0)*($AO152+0.25*IF($AO152&lt;10,1,ROUNDDOWN($AO152,-1)))+VLOOKUP($AP$2,宝石属性!$B$43:$M$66,COLUMNS(宝石属性!$B$43:G$66),0)*10*VLOOKUP(ROUNDDOWN($AO152,-1),宝石属性!$B$25:$N$41,2,0)*VLOOKUP(ROUNDDOWN($AO152,-1),宝石属性!$B$25:$N$41,3,0)+VLOOKUP($AP$2,职业被动!$B$6:$M$29,COLUMNS(职业被动!$B$6:G$29),0)*$AO152,0)</f>
        <v>1341</v>
      </c>
      <c r="AT152" s="9">
        <f>ROUND(属性投放!H$4+装备属性!H$4*IF($AO152&lt;10,1,ROUNDDOWN($AO152,-1))+SUM(属性投放!I$37:I$45)*$AO152+VLOOKUP($AP$2,一级属性!$E$41:$P$64,COLUMNS(一级属性!$E$41:K$64),0)*($AO152+0.25*IF($AO152&lt;10,1,ROUNDDOWN($AO152,-1)))+VLOOKUP($AP$2,宝石属性!$B$43:$M$66,COLUMNS(宝石属性!$B$43:H$66),0)*10*VLOOKUP(ROUNDDOWN($AO152,-1),宝石属性!$B$25:$N$41,2,0)*VLOOKUP(ROUNDDOWN($AO152,-1),宝石属性!$B$25:$N$41,3,0)+VLOOKUP($AP$2,职业被动!$B$6:$M$29,COLUMNS(职业被动!$B$6:H$29),0)*$AO152,0)</f>
        <v>1504</v>
      </c>
      <c r="AU152" s="9">
        <f>ROUND(属性投放!I$4+装备属性!I$4*IF($AO152&lt;10,1,ROUNDDOWN($AO152,-1))+SUM(属性投放!J$37:J$45)*$AO152+VLOOKUP($AP$2,一级属性!$E$41:$P$64,COLUMNS(一级属性!$E$41:L$64),0)*($AO152+0.25*IF($AO152&lt;10,1,ROUNDDOWN($AO152,-1)))+VLOOKUP($AP$2,宝石属性!$B$43:$M$66,COLUMNS(宝石属性!$B$43:I$66),0)*10*VLOOKUP(ROUNDDOWN($AO152,-1),宝石属性!$B$25:$N$41,2,0)*VLOOKUP(ROUNDDOWN($AO152,-1),宝石属性!$B$25:$N$41,3,0)+VLOOKUP($AP$2,职业被动!$B$6:$M$29,COLUMNS(职业被动!$B$6:I$29),0)*$AO152,0)</f>
        <v>1668</v>
      </c>
      <c r="AV152" s="9">
        <f>ROUND(属性投放!J$4+装备属性!J$4*IF($AO152&lt;10,1,ROUNDDOWN($AO152,-1))+SUM(属性投放!K$37:K$45)*$AO152+VLOOKUP($AP$2,一级属性!$E$41:$P$64,COLUMNS(一级属性!$E$41:M$64),0)*($AO152+0.25*IF($AO152&lt;10,1,ROUNDDOWN($AO152,-1)))+VLOOKUP($AP$2,宝石属性!$B$43:$M$66,COLUMNS(宝石属性!$B$43:J$66),0)*10*VLOOKUP(ROUNDDOWN($AO152,-1),宝石属性!$B$25:$N$41,2,0)*VLOOKUP(ROUNDDOWN($AO152,-1),宝石属性!$B$25:$N$41,3,0)+VLOOKUP($AP$2,职业被动!$B$6:$M$29,COLUMNS(职业被动!$B$6:J$29),0)*$AO152,0)</f>
        <v>1147</v>
      </c>
      <c r="AW152" s="9">
        <f>ROUND(属性投放!K$4+装备属性!K$4*IF($AO152&lt;10,1,ROUNDDOWN($AO152,-1))+SUM(属性投放!L$37:L$45)*$AO152+VLOOKUP($AP$2,一级属性!$E$41:$P$64,COLUMNS(一级属性!$E$41:N$64),0)*($AO152+0.25*IF($AO152&lt;10,1,ROUNDDOWN($AO152,-1)))+VLOOKUP($AP$2,宝石属性!$B$43:$M$66,COLUMNS(宝石属性!$B$43:K$66),0)*10*VLOOKUP(ROUNDDOWN($AO152,-1),宝石属性!$B$25:$N$41,2,0)*VLOOKUP(ROUNDDOWN($AO152,-1),宝石属性!$B$25:$N$41,3,0)+VLOOKUP($AP$2,职业被动!$B$6:$M$29,COLUMNS(职业被动!$B$6:K$29),0)*$AO152,0)</f>
        <v>515</v>
      </c>
      <c r="AX152" s="9">
        <f>ROUND(属性投放!L$4+装备属性!L$4*IF($AO152&lt;10,1,ROUNDDOWN($AO152,-1))+SUM(属性投放!M$37:M$45)*$AO152+VLOOKUP($AP$2,一级属性!$E$41:$P$64,COLUMNS(一级属性!$E$41:O$64),0)*($AO152+0.25*IF($AO152&lt;10,1,ROUNDDOWN($AO152,-1)))+VLOOKUP($AP$2,宝石属性!$B$43:$M$66,COLUMNS(宝石属性!$B$43:L$66),0)*10*VLOOKUP(ROUNDDOWN($AO152,-1),宝石属性!$B$25:$N$41,2,0)*VLOOKUP(ROUNDDOWN($AO152,-1),宝石属性!$B$25:$N$41,3,0)+VLOOKUP($AP$2,职业被动!$B$6:$M$29,COLUMNS(职业被动!$B$6:L$29),0)*$AO152,0)</f>
        <v>1595</v>
      </c>
      <c r="AY152" s="9">
        <f>ROUND(属性投放!M$4+装备属性!M$4*IF($AO152&lt;10,1,ROUNDDOWN($AO152,-1))+SUM(属性投放!N$37:N$45)*$AO152+VLOOKUP($AP$2,一级属性!$E$41:$P$64,COLUMNS(一级属性!$E$41:P$64),0)*($AO152+0.25*IF($AO152&lt;10,1,ROUNDDOWN($AO152,-1)))+VLOOKUP($AP$2,宝石属性!$B$43:$M$66,COLUMNS(宝石属性!$B$43:M$66),0)*10*VLOOKUP(ROUNDDOWN($AO152,-1),宝石属性!$B$25:$N$41,2,0)*VLOOKUP(ROUNDDOWN($AO152,-1),宝石属性!$B$25:$N$41,3,0)+VLOOKUP($AP$2,职业被动!$B$6:$M$29,COLUMNS(职业被动!$B$6:M$29),0)*$AO152,0)</f>
        <v>1615</v>
      </c>
      <c r="AZ152" s="48">
        <f>属性价值和能力评分!$F$9+ROUND(属性价值和能力评分!$F$38*10,0)*AO152+ROUND((SUM(装备属性!$W$9:$W$14)+属性价值和能力评分!$F$38*1.25+1.4+2.8)*IF(AO152&lt;10,1,ROUNDDOWN(AO152,-1)),0)+15*VLOOKUP(ROUNDDOWN(AO152,-1),宝石属性!$B$26:$D$41,2,0)*6*VLOOKUP(ROUNDDOWN(AO152,-1),宝石属性!$B$26:$D$41,3,0)+(属性价值和能力评分!$F$49*9+属性价值和能力评分!$F$50*2+属性价值和能力评分!$F$53*8/5)*AO152</f>
        <v>26741</v>
      </c>
      <c r="BB152" s="1">
        <v>149</v>
      </c>
      <c r="BC152" s="9">
        <f>ROUND(属性投放!D$4+装备属性!D$4*IF($BB152&lt;10,1,ROUNDDOWN($BB152,-1))+SUM(属性投放!E$37:E$45)*$BB152+VLOOKUP($BC$2,一级属性!$E$41:$P$64,COLUMNS(一级属性!$E$41:G$64),0)*($BB152+0.25*IF($BB152&lt;10,1,ROUNDDOWN($BB152,-1)))+VLOOKUP($BC$2,宝石属性!$B$43:$M$66,COLUMNS(宝石属性!$B$43:D$66),0)*10*VLOOKUP(ROUNDDOWN($BB152,-1),宝石属性!$B$25:$N$41,2,0)*VLOOKUP(ROUNDDOWN($BB152,-1),宝石属性!$B$25:$N$41,3,0)+VLOOKUP($BC$2,职业被动!$B$6:$M$29,COLUMNS(职业被动!$B$6:D$29),0)*$BB152,0)</f>
        <v>8195</v>
      </c>
      <c r="BD152" s="9">
        <f>ROUND(属性投放!E$4+装备属性!E$4*IF($BB152&lt;10,1,ROUNDDOWN($BB152,-1))+SUM(属性投放!F$37:F$45)*$BB152+VLOOKUP($BC$2,一级属性!$E$41:$P$64,COLUMNS(一级属性!$E$41:H$64),0)*($BB152+0.25*IF($BB152&lt;10,1,ROUNDDOWN($BB152,-1)))+VLOOKUP($BC$2,宝石属性!$B$43:$M$66,COLUMNS(宝石属性!$B$43:E$66),0)*10*VLOOKUP(ROUNDDOWN($BB152,-1),宝石属性!$B$25:$N$41,2,0)*VLOOKUP(ROUNDDOWN($BB152,-1),宝石属性!$B$25:$N$41,3,0)+VLOOKUP($BC$2,职业被动!$B$6:$M$29,COLUMNS(职业被动!$B$6:E$29),0)*$BB152,0)</f>
        <v>7263</v>
      </c>
      <c r="BE152" s="9">
        <f>ROUND(属性投放!F$4+装备属性!F$4*IF($BB152&lt;10,1,ROUNDDOWN($BB152,-1))+SUM(属性投放!G$37:G$45)*$BB152+VLOOKUP($BC$2,一级属性!$E$41:$P$64,COLUMNS(一级属性!$E$41:I$64),0)*($BB152+0.25*IF($BB152&lt;10,1,ROUNDDOWN($BB152,-1)))+VLOOKUP($BC$2,宝石属性!$B$43:$M$66,COLUMNS(宝石属性!$B$43:F$66),0)*10*VLOOKUP(ROUNDDOWN($BB152,-1),宝石属性!$B$25:$N$41,2,0)*VLOOKUP(ROUNDDOWN($BB152,-1),宝石属性!$B$25:$N$41,3,0)+VLOOKUP($BC$2,职业被动!$B$6:$M$29,COLUMNS(职业被动!$B$6:F$29),0)*$BB152,0)</f>
        <v>1546</v>
      </c>
      <c r="BF152" s="9">
        <f>ROUND(属性投放!G$4+装备属性!G$4*IF($BB152&lt;10,1,ROUNDDOWN($BB152,-1))+SUM(属性投放!H$37:H$45)*$BB152+VLOOKUP($BC$2,一级属性!$E$41:$P$64,COLUMNS(一级属性!$E$41:J$64),0)*($BB152+0.25*IF($BB152&lt;10,1,ROUNDDOWN($BB152,-1)))+VLOOKUP($BC$2,宝石属性!$B$43:$M$66,COLUMNS(宝石属性!$B$43:G$66),0)*10*VLOOKUP(ROUNDDOWN($BB152,-1),宝石属性!$B$25:$N$41,2,0)*VLOOKUP(ROUNDDOWN($BB152,-1),宝石属性!$B$25:$N$41,3,0)+VLOOKUP($BC$2,职业被动!$B$6:$M$29,COLUMNS(职业被动!$B$6:G$29),0)*$BB152,0)</f>
        <v>1341</v>
      </c>
      <c r="BG152" s="9">
        <f>ROUND(属性投放!H$4+装备属性!H$4*IF($BB152&lt;10,1,ROUNDDOWN($BB152,-1))+SUM(属性投放!I$37:I$45)*$BB152+VLOOKUP($BC$2,一级属性!$E$41:$P$64,COLUMNS(一级属性!$E$41:K$64),0)*($BB152+0.25*IF($BB152&lt;10,1,ROUNDDOWN($BB152,-1)))+VLOOKUP($BC$2,宝石属性!$B$43:$M$66,COLUMNS(宝石属性!$B$43:H$66),0)*10*VLOOKUP(ROUNDDOWN($BB152,-1),宝石属性!$B$25:$N$41,2,0)*VLOOKUP(ROUNDDOWN($BB152,-1),宝石属性!$B$25:$N$41,3,0)+VLOOKUP($BC$2,职业被动!$B$6:$M$29,COLUMNS(职业被动!$B$6:H$29),0)*$BB152,0)</f>
        <v>2106</v>
      </c>
      <c r="BH152" s="9">
        <f>ROUND(属性投放!I$4+装备属性!I$4*IF($BB152&lt;10,1,ROUNDDOWN($BB152,-1))+SUM(属性投放!J$37:J$45)*$BB152+VLOOKUP($BC$2,一级属性!$E$41:$P$64,COLUMNS(一级属性!$E$41:L$64),0)*($BB152+0.25*IF($BB152&lt;10,1,ROUNDDOWN($BB152,-1)))+VLOOKUP($BC$2,宝石属性!$B$43:$M$66,COLUMNS(宝石属性!$B$43:I$66),0)*10*VLOOKUP(ROUNDDOWN($BB152,-1),宝石属性!$B$25:$N$41,2,0)*VLOOKUP(ROUNDDOWN($BB152,-1),宝石属性!$B$25:$N$41,3,0)+VLOOKUP($BC$2,职业被动!$B$6:$M$29,COLUMNS(职业被动!$B$6:I$29),0)*$BB152,0)</f>
        <v>2001</v>
      </c>
      <c r="BI152" s="9">
        <f>ROUND(属性投放!J$4+装备属性!J$4*IF($BB152&lt;10,1,ROUNDDOWN($BB152,-1))+SUM(属性投放!K$37:K$45)*$BB152+VLOOKUP($BC$2,一级属性!$E$41:$P$64,COLUMNS(一级属性!$E$41:M$64),0)*($BB152+0.25*IF($BB152&lt;10,1,ROUNDDOWN($BB152,-1)))+VLOOKUP($BC$2,宝石属性!$B$43:$M$66,COLUMNS(宝石属性!$B$43:J$66),0)*10*VLOOKUP(ROUNDDOWN($BB152,-1),宝石属性!$B$25:$N$41,2,0)*VLOOKUP(ROUNDDOWN($BB152,-1),宝石属性!$B$25:$N$41,3,0)+VLOOKUP($BC$2,职业被动!$B$6:$M$29,COLUMNS(职业被动!$B$6:J$29),0)*$BB152,0)</f>
        <v>871</v>
      </c>
      <c r="BJ152" s="9">
        <f>ROUND(属性投放!K$4+装备属性!K$4*IF($BB152&lt;10,1,ROUNDDOWN($BB152,-1))+SUM(属性投放!L$37:L$45)*$BB152+VLOOKUP($BC$2,一级属性!$E$41:$P$64,COLUMNS(一级属性!$E$41:N$64),0)*($BB152+0.25*IF($BB152&lt;10,1,ROUNDDOWN($BB152,-1)))+VLOOKUP($BC$2,宝石属性!$B$43:$M$66,COLUMNS(宝石属性!$B$43:K$66),0)*10*VLOOKUP(ROUNDDOWN($BB152,-1),宝石属性!$B$25:$N$41,2,0)*VLOOKUP(ROUNDDOWN($BB152,-1),宝石属性!$B$25:$N$41,3,0)+VLOOKUP($BC$2,职业被动!$B$6:$M$29,COLUMNS(职业被动!$B$6:K$29),0)*$BB152,0)</f>
        <v>515</v>
      </c>
      <c r="BK152" s="9">
        <f>ROUND(属性投放!L$4+装备属性!L$4*IF($BB152&lt;10,1,ROUNDDOWN($BB152,-1))+SUM(属性投放!M$37:M$45)*$BB152+VLOOKUP($BC$2,一级属性!$E$41:$P$64,COLUMNS(一级属性!$E$41:O$64),0)*($BB152+0.25*IF($BB152&lt;10,1,ROUNDDOWN($BB152,-1)))+VLOOKUP($BC$2,宝石属性!$B$43:$M$66,COLUMNS(宝石属性!$B$43:L$66),0)*10*VLOOKUP(ROUNDDOWN($BB152,-1),宝石属性!$B$25:$N$41,2,0)*VLOOKUP(ROUNDDOWN($BB152,-1),宝石属性!$B$25:$N$41,3,0)+VLOOKUP($BC$2,职业被动!$B$6:$M$29,COLUMNS(职业被动!$B$6:L$29),0)*$BB152,0)</f>
        <v>45</v>
      </c>
      <c r="BL152" s="9">
        <f>ROUND(属性投放!M$4+装备属性!M$4*IF($BB152&lt;10,1,ROUNDDOWN($BB152,-1))+SUM(属性投放!N$37:N$45)*$BB152+VLOOKUP($BC$2,一级属性!$E$41:$P$64,COLUMNS(一级属性!$E$41:P$64),0)*($BB152+0.25*IF($BB152&lt;10,1,ROUNDDOWN($BB152,-1)))+VLOOKUP($BC$2,宝石属性!$B$43:$M$66,COLUMNS(宝石属性!$B$43:M$66),0)*10*VLOOKUP(ROUNDDOWN($BB152,-1),宝石属性!$B$25:$N$41,2,0)*VLOOKUP(ROUNDDOWN($BB152,-1),宝石属性!$B$25:$N$41,3,0)+VLOOKUP($BC$2,职业被动!$B$6:$M$29,COLUMNS(职业被动!$B$6:M$29),0)*$BB152,0)</f>
        <v>1615</v>
      </c>
      <c r="BM152" s="48">
        <f>属性价值和能力评分!$F$9+ROUND(属性价值和能力评分!$F$38*10,0)*BB152+ROUND((SUM(装备属性!$W$9:$W$14)+属性价值和能力评分!$F$38*1.25+1.4+2.8)*IF(BB152&lt;10,1,ROUNDDOWN(BB152,-1)),0)+15*VLOOKUP(ROUNDDOWN(BB152,-1),宝石属性!$B$26:$D$41,2,0)*6*VLOOKUP(ROUNDDOWN(BB152,-1),宝石属性!$B$26:$D$41,3,0)+(属性价值和能力评分!$F$49*9+属性价值和能力评分!$F$50*2+属性价值和能力评分!$F$53*8/5)*BB152</f>
        <v>26741</v>
      </c>
      <c r="BO152" s="1">
        <v>149</v>
      </c>
      <c r="BP152" s="9">
        <f>ROUND(属性投放!D$4+装备属性!D$4*IF($BO152&lt;10,1,ROUNDDOWN($BO152,-1))+SUM(属性投放!E$37:E$45)*$BO152+VLOOKUP($BP$2,一级属性!$E$41:$P$64,COLUMNS(一级属性!$E$41:G$64),0)*($BO152+0.25*IF($BO152&lt;10,1,ROUNDDOWN($BO152,-1)))+VLOOKUP($BP$2,宝石属性!$B$43:$M$66,COLUMNS(宝石属性!$B$43:D$66),0)*10*VLOOKUP(ROUNDDOWN($BO152,-1),宝石属性!$B$25:$N$41,2,0)*VLOOKUP(ROUNDDOWN($BO152,-1),宝石属性!$B$25:$N$41,3,0)+VLOOKUP($BP$2,职业被动!$B$6:$M$29,COLUMNS(职业被动!$B$6:D$29),0)*$BO152,0)</f>
        <v>10281</v>
      </c>
      <c r="BQ152" s="9">
        <f>ROUND(属性投放!E$4+装备属性!E$4*IF($BO152&lt;10,1,ROUNDDOWN($BO152,-1))+SUM(属性投放!F$37:F$45)*$BO152+VLOOKUP($BP$2,一级属性!$E$41:$P$64,COLUMNS(一级属性!$E$41:H$64),0)*($BO152+0.25*IF($BO152&lt;10,1,ROUNDDOWN($BO152,-1)))+VLOOKUP($BP$2,宝石属性!$B$43:$M$66,COLUMNS(宝石属性!$B$43:E$66),0)*10*VLOOKUP(ROUNDDOWN($BO152,-1),宝石属性!$B$25:$N$41,2,0)*VLOOKUP(ROUNDDOWN($BO152,-1),宝石属性!$B$25:$N$41,3,0)+VLOOKUP($BP$2,职业被动!$B$6:$M$29,COLUMNS(职业被动!$B$6:E$29),0)*$BO152,0)</f>
        <v>6343</v>
      </c>
      <c r="BR152" s="9">
        <f>ROUND(属性投放!F$4+装备属性!F$4*IF($BO152&lt;10,1,ROUNDDOWN($BO152,-1))+SUM(属性投放!G$37:G$45)*$BO152+VLOOKUP($BP$2,一级属性!$E$41:$P$64,COLUMNS(一级属性!$E$41:I$64),0)*($BO152+0.25*IF($BO152&lt;10,1,ROUNDDOWN($BO152,-1)))+VLOOKUP($BP$2,宝石属性!$B$43:$M$66,COLUMNS(宝石属性!$B$43:F$66),0)*10*VLOOKUP(ROUNDDOWN($BO152,-1),宝石属性!$B$25:$N$41,2,0)*VLOOKUP(ROUNDDOWN($BO152,-1),宝石属性!$B$25:$N$41,3,0)+VLOOKUP($BP$2,职业被动!$B$6:$M$29,COLUMNS(职业被动!$B$6:F$29),0)*$BO152,0)</f>
        <v>1546</v>
      </c>
      <c r="BS152" s="9">
        <f>ROUND(属性投放!G$4+装备属性!G$4*IF($BO152&lt;10,1,ROUNDDOWN($BO152,-1))+SUM(属性投放!H$37:H$45)*$BO152+VLOOKUP($BP$2,一级属性!$E$41:$P$64,COLUMNS(一级属性!$E$41:J$64),0)*($BO152+0.25*IF($BO152&lt;10,1,ROUNDDOWN($BO152,-1)))+VLOOKUP($BP$2,宝石属性!$B$43:$M$66,COLUMNS(宝石属性!$B$43:G$66),0)*10*VLOOKUP(ROUNDDOWN($BO152,-1),宝石属性!$B$25:$N$41,2,0)*VLOOKUP(ROUNDDOWN($BO152,-1),宝石属性!$B$25:$N$41,3,0)+VLOOKUP($BP$2,职业被动!$B$6:$M$29,COLUMNS(职业被动!$B$6:G$29),0)*$BO152,0)</f>
        <v>1341</v>
      </c>
      <c r="BT152" s="9">
        <f>ROUND(属性投放!H$4+装备属性!H$4*IF($BO152&lt;10,1,ROUNDDOWN($BO152,-1))+SUM(属性投放!I$37:I$45)*$BO152+VLOOKUP($BP$2,一级属性!$E$41:$P$64,COLUMNS(一级属性!$E$41:K$64),0)*($BO152+0.25*IF($BO152&lt;10,1,ROUNDDOWN($BO152,-1)))+VLOOKUP($BP$2,宝石属性!$B$43:$M$66,COLUMNS(宝石属性!$B$43:H$66),0)*10*VLOOKUP(ROUNDDOWN($BO152,-1),宝石属性!$B$25:$N$41,2,0)*VLOOKUP(ROUNDDOWN($BO152,-1),宝石属性!$B$25:$N$41,3,0)+VLOOKUP($BP$2,职业被动!$B$6:$M$29,COLUMNS(职业被动!$B$6:H$29),0)*$BO152,0)</f>
        <v>1653</v>
      </c>
      <c r="BU152" s="9">
        <f>ROUND(属性投放!I$4+装备属性!I$4*IF($BO152&lt;10,1,ROUNDDOWN($BO152,-1))+SUM(属性投放!J$37:J$45)*$BO152+VLOOKUP($BP$2,一级属性!$E$41:$P$64,COLUMNS(一级属性!$E$41:L$64),0)*($BO152+0.25*IF($BO152&lt;10,1,ROUNDDOWN($BO152,-1)))+VLOOKUP($BP$2,宝石属性!$B$43:$M$66,COLUMNS(宝石属性!$B$43:I$66),0)*10*VLOOKUP(ROUNDDOWN($BO152,-1),宝石属性!$B$25:$N$41,2,0)*VLOOKUP(ROUNDDOWN($BO152,-1),宝石属性!$B$25:$N$41,3,0)+VLOOKUP($BP$2,职业被动!$B$6:$M$29,COLUMNS(职业被动!$B$6:I$29),0)*$BO152,0)</f>
        <v>1668</v>
      </c>
      <c r="BV152" s="9">
        <f>ROUND(属性投放!J$4+装备属性!J$4*IF($BO152&lt;10,1,ROUNDDOWN($BO152,-1))+SUM(属性投放!K$37:K$45)*$BO152+VLOOKUP($BP$2,一级属性!$E$41:$P$64,COLUMNS(一级属性!$E$41:M$64),0)*($BO152+0.25*IF($BO152&lt;10,1,ROUNDDOWN($BO152,-1)))+VLOOKUP($BP$2,宝石属性!$B$43:$M$66,COLUMNS(宝石属性!$B$43:J$66),0)*10*VLOOKUP(ROUNDDOWN($BO152,-1),宝石属性!$B$25:$N$41,2,0)*VLOOKUP(ROUNDDOWN($BO152,-1),宝石属性!$B$25:$N$41,3,0)+VLOOKUP($BP$2,职业被动!$B$6:$M$29,COLUMNS(职业被动!$B$6:J$29),0)*$BO152,0)</f>
        <v>1147</v>
      </c>
      <c r="BW152" s="9">
        <f>ROUND(属性投放!K$4+装备属性!K$4*IF($BO152&lt;10,1,ROUNDDOWN($BO152,-1))+SUM(属性投放!L$37:L$45)*$BO152+VLOOKUP($BP$2,一级属性!$E$41:$P$64,COLUMNS(一级属性!$E$41:N$64),0)*($BO152+0.25*IF($BO152&lt;10,1,ROUNDDOWN($BO152,-1)))+VLOOKUP($BP$2,宝石属性!$B$43:$M$66,COLUMNS(宝石属性!$B$43:K$66),0)*10*VLOOKUP(ROUNDDOWN($BO152,-1),宝石属性!$B$25:$N$41,2,0)*VLOOKUP(ROUNDDOWN($BO152,-1),宝石属性!$B$25:$N$41,3,0)+VLOOKUP($BP$2,职业被动!$B$6:$M$29,COLUMNS(职业被动!$B$6:K$29),0)*$BO152,0)</f>
        <v>675</v>
      </c>
      <c r="BX152" s="9">
        <f>ROUND(属性投放!L$4+装备属性!L$4*IF($BO152&lt;10,1,ROUNDDOWN($BO152,-1))+SUM(属性投放!M$37:M$45)*$BO152+VLOOKUP($BP$2,一级属性!$E$41:$P$64,COLUMNS(一级属性!$E$41:O$64),0)*($BO152+0.25*IF($BO152&lt;10,1,ROUNDDOWN($BO152,-1)))+VLOOKUP($BP$2,宝石属性!$B$43:$M$66,COLUMNS(宝石属性!$B$43:L$66),0)*10*VLOOKUP(ROUNDDOWN($BO152,-1),宝石属性!$B$25:$N$41,2,0)*VLOOKUP(ROUNDDOWN($BO152,-1),宝石属性!$B$25:$N$41,3,0)+VLOOKUP($BP$2,职业被动!$B$6:$M$29,COLUMNS(职业被动!$B$6:L$29),0)*$BO152,0)</f>
        <v>45</v>
      </c>
      <c r="BY152" s="9">
        <f>ROUND(属性投放!M$4+装备属性!M$4*IF($BO152&lt;10,1,ROUNDDOWN($BO152,-1))+SUM(属性投放!N$37:N$45)*$BO152+VLOOKUP($BP$2,一级属性!$E$41:$P$64,COLUMNS(一级属性!$E$41:P$64),0)*($BO152+0.25*IF($BO152&lt;10,1,ROUNDDOWN($BO152,-1)))+VLOOKUP($BP$2,宝石属性!$B$43:$M$66,COLUMNS(宝石属性!$B$43:M$66),0)*10*VLOOKUP(ROUNDDOWN($BO152,-1),宝石属性!$B$25:$N$41,2,0)*VLOOKUP(ROUNDDOWN($BO152,-1),宝石属性!$B$25:$N$41,3,0)+VLOOKUP($BP$2,职业被动!$B$6:$M$29,COLUMNS(职业被动!$B$6:M$29),0)*$BO152,0)</f>
        <v>1615</v>
      </c>
      <c r="BZ152" s="48">
        <f>属性价值和能力评分!$F$9+ROUND(属性价值和能力评分!$F$38*10,0)*BO152+ROUND((SUM(装备属性!$W$9:$W$14)+属性价值和能力评分!$F$38*1.25+1.4+2.8)*IF(BO152&lt;10,1,ROUNDDOWN(BO152,-1)),0)+15*VLOOKUP(ROUNDDOWN(BO152,-1),宝石属性!$B$26:$D$41,2,0)*6*VLOOKUP(ROUNDDOWN(BO152,-1),宝石属性!$B$26:$D$41,3,0)+(属性价值和能力评分!$F$49*9+属性价值和能力评分!$F$50*2+属性价值和能力评分!$F$53*8/5)*BO152</f>
        <v>26741</v>
      </c>
      <c r="CB152" s="1">
        <v>149</v>
      </c>
      <c r="CC152" s="9">
        <f>ROUND(属性投放!D$4+装备属性!D$4*IF($CB152&lt;10,1,ROUNDDOWN($CB152,-1))+SUM(属性投放!E$37:E$45)*$CB152+VLOOKUP($CC$2,一级属性!$E$41:$P$64,COLUMNS(一级属性!$E$41:G$64),0)*($CB152+0.25*IF($CB152&lt;10,1,ROUNDDOWN($CB152,-1)))+VLOOKUP($CC$2,宝石属性!$B$43:$M$66,COLUMNS(宝石属性!$B$43:D$66),0)*10*VLOOKUP(ROUNDDOWN($CB152,-1),宝石属性!$B$25:$N$41,2,0)*VLOOKUP(ROUNDDOWN($CB152,-1),宝石属性!$B$25:$N$41,3,0)+VLOOKUP($CC$2,职业被动!$B$6:$M$29,COLUMNS(职业被动!$B$6:D$29),0)*$CB152,0)</f>
        <v>6723</v>
      </c>
      <c r="CD152" s="9">
        <f>ROUND(属性投放!E$4+装备属性!E$4*IF($CB152&lt;10,1,ROUNDDOWN($CB152,-1))+SUM(属性投放!F$37:F$45)*$CB152+VLOOKUP($CC$2,一级属性!$E$41:$P$64,COLUMNS(一级属性!$E$41:H$64),0)*($CB152+0.25*IF($CB152&lt;10,1,ROUNDDOWN($CB152,-1)))+VLOOKUP($CC$2,宝石属性!$B$43:$M$66,COLUMNS(宝石属性!$B$43:E$66),0)*10*VLOOKUP(ROUNDDOWN($CB152,-1),宝石属性!$B$25:$N$41,2,0)*VLOOKUP(ROUNDDOWN($CB152,-1),宝石属性!$B$25:$N$41,3,0)+VLOOKUP($CC$2,职业被动!$B$6:$M$29,COLUMNS(职业被动!$B$6:E$29),0)*$CB152,0)</f>
        <v>3583</v>
      </c>
      <c r="CE152" s="9">
        <f>ROUND(属性投放!F$4+装备属性!F$4*IF($CB152&lt;10,1,ROUNDDOWN($CB152,-1))+SUM(属性投放!G$37:G$45)*$CB152+VLOOKUP($CC$2,一级属性!$E$41:$P$64,COLUMNS(一级属性!$E$41:I$64),0)*($CB152+0.25*IF($CB152&lt;10,1,ROUNDDOWN($CB152,-1)))+VLOOKUP($CC$2,宝石属性!$B$43:$M$66,COLUMNS(宝石属性!$B$43:F$66),0)*10*VLOOKUP(ROUNDDOWN($CB152,-1),宝石属性!$B$25:$N$41,2,0)*VLOOKUP(ROUNDDOWN($CB152,-1),宝石属性!$B$25:$N$41,3,0)+VLOOKUP($CC$2,职业被动!$B$6:$M$29,COLUMNS(职业被动!$B$6:F$29),0)*$CB152,0)</f>
        <v>3159</v>
      </c>
      <c r="CF152" s="9">
        <f>ROUND(属性投放!G$4+装备属性!G$4*IF($CB152&lt;10,1,ROUNDDOWN($CB152,-1))+SUM(属性投放!H$37:H$45)*$CB152+VLOOKUP($CC$2,一级属性!$E$41:$P$64,COLUMNS(一级属性!$E$41:J$64),0)*($CB152+0.25*IF($CB152&lt;10,1,ROUNDDOWN($CB152,-1)))+VLOOKUP($CC$2,宝石属性!$B$43:$M$66,COLUMNS(宝石属性!$B$43:G$66),0)*10*VLOOKUP(ROUNDDOWN($CB152,-1),宝石属性!$B$25:$N$41,2,0)*VLOOKUP(ROUNDDOWN($CB152,-1),宝石属性!$B$25:$N$41,3,0)+VLOOKUP($CC$2,职业被动!$B$6:$M$29,COLUMNS(职业被动!$B$6:G$29),0)*$CB152,0)</f>
        <v>1490</v>
      </c>
      <c r="CG152" s="9">
        <f>ROUND(属性投放!H$4+装备属性!H$4*IF($CB152&lt;10,1,ROUNDDOWN($CB152,-1))+SUM(属性投放!I$37:I$45)*$CB152+VLOOKUP($CC$2,一级属性!$E$41:$P$64,COLUMNS(一级属性!$E$41:K$64),0)*($CB152+0.25*IF($CB152&lt;10,1,ROUNDDOWN($CB152,-1)))+VLOOKUP($CC$2,宝石属性!$B$43:$M$66,COLUMNS(宝石属性!$B$43:H$66),0)*10*VLOOKUP(ROUNDDOWN($CB152,-1),宝石属性!$B$25:$N$41,2,0)*VLOOKUP(ROUNDDOWN($CB152,-1),宝石属性!$B$25:$N$41,3,0)+VLOOKUP($CC$2,职业被动!$B$6:$M$29,COLUMNS(职业被动!$B$6:H$29),0)*$CB152,0)</f>
        <v>952</v>
      </c>
      <c r="CH152" s="9">
        <f>ROUND(属性投放!I$4+装备属性!I$4*IF($CB152&lt;10,1,ROUNDDOWN($CB152,-1))+SUM(属性投放!J$37:J$45)*$CB152+VLOOKUP($CC$2,一级属性!$E$41:$P$64,COLUMNS(一级属性!$E$41:L$64),0)*($CB152+0.25*IF($CB152&lt;10,1,ROUNDDOWN($CB152,-1)))+VLOOKUP($CC$2,宝石属性!$B$43:$M$66,COLUMNS(宝石属性!$B$43:I$66),0)*10*VLOOKUP(ROUNDDOWN($CB152,-1),宝石属性!$B$25:$N$41,2,0)*VLOOKUP(ROUNDDOWN($CB152,-1),宝石属性!$B$25:$N$41,3,0)+VLOOKUP($CC$2,职业被动!$B$6:$M$29,COLUMNS(职业被动!$B$6:I$29),0)*$CB152,0)</f>
        <v>1595</v>
      </c>
      <c r="CI152" s="9">
        <f>ROUND(属性投放!J$4+装备属性!J$4*IF($CB152&lt;10,1,ROUNDDOWN($CB152,-1))+SUM(属性投放!K$37:K$45)*$CB152+VLOOKUP($CC$2,一级属性!$E$41:$P$64,COLUMNS(一级属性!$E$41:M$64),0)*($CB152+0.25*IF($CB152&lt;10,1,ROUNDDOWN($CB152,-1)))+VLOOKUP($CC$2,宝石属性!$B$43:$M$66,COLUMNS(宝石属性!$B$43:J$66),0)*10*VLOOKUP(ROUNDDOWN($CB152,-1),宝石属性!$B$25:$N$41,2,0)*VLOOKUP(ROUNDDOWN($CB152,-1),宝石属性!$B$25:$N$41,3,0)+VLOOKUP($CC$2,职业被动!$B$6:$M$29,COLUMNS(职业被动!$B$6:J$29),0)*$CB152,0)</f>
        <v>1018</v>
      </c>
      <c r="CJ152" s="9">
        <f>ROUND(属性投放!K$4+装备属性!K$4*IF($CB152&lt;10,1,ROUNDDOWN($CB152,-1))+SUM(属性投放!L$37:L$45)*$CB152+VLOOKUP($CC$2,一级属性!$E$41:$P$64,COLUMNS(一级属性!$E$41:N$64),0)*($CB152+0.25*IF($CB152&lt;10,1,ROUNDDOWN($CB152,-1)))+VLOOKUP($CC$2,宝石属性!$B$43:$M$66,COLUMNS(宝石属性!$B$43:K$66),0)*10*VLOOKUP(ROUNDDOWN($CB152,-1),宝石属性!$B$25:$N$41,2,0)*VLOOKUP(ROUNDDOWN($CB152,-1),宝石属性!$B$25:$N$41,3,0)+VLOOKUP($CC$2,职业被动!$B$6:$M$29,COLUMNS(职业被动!$B$6:K$29),0)*$CB152,0)</f>
        <v>515</v>
      </c>
      <c r="CK152" s="9">
        <f>ROUND(属性投放!L$4+装备属性!L$4*IF($CB152&lt;10,1,ROUNDDOWN($CB152,-1))+SUM(属性投放!M$37:M$45)*$CB152+VLOOKUP($CC$2,一级属性!$E$41:$P$64,COLUMNS(一级属性!$E$41:O$64),0)*($CB152+0.25*IF($CB152&lt;10,1,ROUNDDOWN($CB152,-1)))+VLOOKUP($CC$2,宝石属性!$B$43:$M$66,COLUMNS(宝石属性!$B$43:L$66),0)*10*VLOOKUP(ROUNDDOWN($CB152,-1),宝石属性!$B$25:$N$41,2,0)*VLOOKUP(ROUNDDOWN($CB152,-1),宝石属性!$B$25:$N$41,3,0)+VLOOKUP($CC$2,职业被动!$B$6:$M$29,COLUMNS(职业被动!$B$6:L$29),0)*$CB152,0)</f>
        <v>45</v>
      </c>
      <c r="CL152" s="9">
        <f>ROUND(属性投放!M$4+装备属性!M$4*IF($CB152&lt;10,1,ROUNDDOWN($CB152,-1))+SUM(属性投放!N$37:N$45)*$CB152+VLOOKUP($CC$2,一级属性!$E$41:$P$64,COLUMNS(一级属性!$E$41:P$64),0)*($CB152+0.25*IF($CB152&lt;10,1,ROUNDDOWN($CB152,-1)))+VLOOKUP($CC$2,宝石属性!$B$43:$M$66,COLUMNS(宝石属性!$B$43:M$66),0)*10*VLOOKUP(ROUNDDOWN($CB152,-1),宝石属性!$B$25:$N$41,2,0)*VLOOKUP(ROUNDDOWN($CB152,-1),宝石属性!$B$25:$N$41,3,0)+VLOOKUP($CC$2,职业被动!$B$6:$M$29,COLUMNS(职业被动!$B$6:M$29),0)*$CB152,0)</f>
        <v>1535</v>
      </c>
      <c r="CM152" s="48">
        <f>属性价值和能力评分!$F$9+ROUND(属性价值和能力评分!$F$38*10,0)*CB152+ROUND((SUM(装备属性!$W$9:$W$14)+属性价值和能力评分!$F$38*1.25+1.4+2.8)*IF(CB152&lt;10,1,ROUNDDOWN(CB152,-1)),0)+15*VLOOKUP(ROUNDDOWN(CB152,-1),宝石属性!$B$26:$D$41,2,0)*6*VLOOKUP(ROUNDDOWN(CB152,-1),宝石属性!$B$26:$D$41,3,0)+(属性价值和能力评分!$F$49*9+属性价值和能力评分!$F$50*2+属性价值和能力评分!$F$53*8/5)*CB152</f>
        <v>26741</v>
      </c>
      <c r="CO152" s="1">
        <v>149</v>
      </c>
      <c r="CP152" s="9">
        <f>ROUND(属性投放!D$4+装备属性!D$4*IF($CO152&lt;10,1,ROUNDDOWN($CO152,-1))+SUM(属性投放!E$37:E$45)*$CO152+VLOOKUP($CP$2,一级属性!$E$41:$P$64,COLUMNS(一级属性!$E$41:G$64),0)*($CO152+0.25*IF($CO152&lt;10,1,ROUNDDOWN($CO152,-1)))+VLOOKUP($CP$2,宝石属性!$B$43:$M$66,COLUMNS(宝石属性!$B$43:D$66),0)*10*VLOOKUP(ROUNDDOWN($CO152,-1),宝石属性!$B$25:$N$41,2,0)*VLOOKUP(ROUNDDOWN($CO152,-1),宝石属性!$B$25:$N$41,3,0)+VLOOKUP($CP$2,职业被动!$B$6:$M$29,COLUMNS(职业被动!$B$6:D$29),0)*$CO152,0)</f>
        <v>6723</v>
      </c>
      <c r="CQ152" s="9">
        <f>ROUND(属性投放!E$4+装备属性!E$4*IF($CO152&lt;10,1,ROUNDDOWN($CO152,-1))+SUM(属性投放!F$37:F$45)*$CO152+VLOOKUP($CP$2,一级属性!$E$41:$P$64,COLUMNS(一级属性!$E$41:H$64),0)*($CO152+0.25*IF($CO152&lt;10,1,ROUNDDOWN($CO152,-1)))+VLOOKUP($CP$2,宝石属性!$B$43:$M$66,COLUMNS(宝石属性!$B$43:E$66),0)*10*VLOOKUP(ROUNDDOWN($CO152,-1),宝石属性!$B$25:$N$41,2,0)*VLOOKUP(ROUNDDOWN($CO152,-1),宝石属性!$B$25:$N$41,3,0)+VLOOKUP($CP$2,职业被动!$B$6:$M$29,COLUMNS(职业被动!$B$6:E$29),0)*$CO152,0)</f>
        <v>8183</v>
      </c>
      <c r="CR152" s="9">
        <f>ROUND(属性投放!F$4+装备属性!F$4*IF($CO152&lt;10,1,ROUNDDOWN($CO152,-1))+SUM(属性投放!G$37:G$45)*$CO152+VLOOKUP($CP$2,一级属性!$E$41:$P$64,COLUMNS(一级属性!$E$41:I$64),0)*($CO152+0.25*IF($CO152&lt;10,1,ROUNDDOWN($CO152,-1)))+VLOOKUP($CP$2,宝石属性!$B$43:$M$66,COLUMNS(宝石属性!$B$43:F$66),0)*10*VLOOKUP(ROUNDDOWN($CO152,-1),宝石属性!$B$25:$N$41,2,0)*VLOOKUP(ROUNDDOWN($CO152,-1),宝石属性!$B$25:$N$41,3,0)+VLOOKUP($CP$2,职业被动!$B$6:$M$29,COLUMNS(职业被动!$B$6:F$29),0)*$CO152,0)</f>
        <v>1546</v>
      </c>
      <c r="CS152" s="9">
        <f>ROUND(属性投放!G$4+装备属性!G$4*IF($CO152&lt;10,1,ROUNDDOWN($CO152,-1))+SUM(属性投放!H$37:H$45)*$CO152+VLOOKUP($CP$2,一级属性!$E$41:$P$64,COLUMNS(一级属性!$E$41:J$64),0)*($CO152+0.25*IF($CO152&lt;10,1,ROUNDDOWN($CO152,-1)))+VLOOKUP($CP$2,宝石属性!$B$43:$M$66,COLUMNS(宝石属性!$B$43:G$66),0)*10*VLOOKUP(ROUNDDOWN($CO152,-1),宝石属性!$B$25:$N$41,2,0)*VLOOKUP(ROUNDDOWN($CO152,-1),宝石属性!$B$25:$N$41,3,0)+VLOOKUP($CP$2,职业被动!$B$6:$M$29,COLUMNS(职业被动!$B$6:G$29),0)*$CO152,0)</f>
        <v>1341</v>
      </c>
      <c r="CT152" s="9">
        <f>ROUND(属性投放!H$4+装备属性!H$4*IF($CO152&lt;10,1,ROUNDDOWN($CO152,-1))+SUM(属性投放!I$37:I$45)*$CO152+VLOOKUP($CP$2,一级属性!$E$41:$P$64,COLUMNS(一级属性!$E$41:K$64),0)*($CO152+0.25*IF($CO152&lt;10,1,ROUNDDOWN($CO152,-1)))+VLOOKUP($CP$2,宝石属性!$B$43:$M$66,COLUMNS(宝石属性!$B$43:H$66),0)*10*VLOOKUP(ROUNDDOWN($CO152,-1),宝石属性!$B$25:$N$41,2,0)*VLOOKUP(ROUNDDOWN($CO152,-1),宝石属性!$B$25:$N$41,3,0)+VLOOKUP($CP$2,职业被动!$B$6:$M$29,COLUMNS(职业被动!$B$6:H$29),0)*$CO152,0)</f>
        <v>2410</v>
      </c>
      <c r="CU152" s="9">
        <f>ROUND(属性投放!I$4+装备属性!I$4*IF($CO152&lt;10,1,ROUNDDOWN($CO152,-1))+SUM(属性投放!J$37:J$45)*$CO152+VLOOKUP($CP$2,一级属性!$E$41:$P$64,COLUMNS(一级属性!$E$41:L$64),0)*($CO152+0.25*IF($CO152&lt;10,1,ROUNDDOWN($CO152,-1)))+VLOOKUP($CP$2,宝石属性!$B$43:$M$66,COLUMNS(宝石属性!$B$43:I$66),0)*10*VLOOKUP(ROUNDDOWN($CO152,-1),宝石属性!$B$25:$N$41,2,0)*VLOOKUP(ROUNDDOWN($CO152,-1),宝石属性!$B$25:$N$41,3,0)+VLOOKUP($CP$2,职业被动!$B$6:$M$29,COLUMNS(职业被动!$B$6:I$29),0)*$CO152,0)</f>
        <v>2112</v>
      </c>
      <c r="CV152" s="9">
        <f>ROUND(属性投放!J$4+装备属性!J$4*IF($CO152&lt;10,1,ROUNDDOWN($CO152,-1))+SUM(属性投放!K$37:K$45)*$CO152+VLOOKUP($CP$2,一级属性!$E$41:$P$64,COLUMNS(一级属性!$E$41:M$64),0)*($CO152+0.25*IF($CO152&lt;10,1,ROUNDDOWN($CO152,-1)))+VLOOKUP($CP$2,宝石属性!$B$43:$M$66,COLUMNS(宝石属性!$B$43:J$66),0)*10*VLOOKUP(ROUNDDOWN($CO152,-1),宝石属性!$B$25:$N$41,2,0)*VLOOKUP(ROUNDDOWN($CO152,-1),宝石属性!$B$25:$N$41,3,0)+VLOOKUP($CP$2,职业被动!$B$6:$M$29,COLUMNS(职业被动!$B$6:J$29),0)*$CO152,0)</f>
        <v>834</v>
      </c>
      <c r="CW152" s="9">
        <f>ROUND(属性投放!K$4+装备属性!K$4*IF($CO152&lt;10,1,ROUNDDOWN($CO152,-1))+SUM(属性投放!L$37:L$45)*$CO152+VLOOKUP($CP$2,一级属性!$E$41:$P$64,COLUMNS(一级属性!$E$41:N$64),0)*($CO152+0.25*IF($CO152&lt;10,1,ROUNDDOWN($CO152,-1)))+VLOOKUP($CP$2,宝石属性!$B$43:$M$66,COLUMNS(宝石属性!$B$43:K$66),0)*10*VLOOKUP(ROUNDDOWN($CO152,-1),宝石属性!$B$25:$N$41,2,0)*VLOOKUP(ROUNDDOWN($CO152,-1),宝石属性!$B$25:$N$41,3,0)+VLOOKUP($CP$2,职业被动!$B$6:$M$29,COLUMNS(职业被动!$B$6:K$29),0)*$CO152,0)</f>
        <v>515</v>
      </c>
      <c r="CX152" s="9">
        <f>ROUND(属性投放!L$4+装备属性!L$4*IF($CO152&lt;10,1,ROUNDDOWN($CO152,-1))+SUM(属性投放!M$37:M$45)*$CO152+VLOOKUP($CP$2,一级属性!$E$41:$P$64,COLUMNS(一级属性!$E$41:O$64),0)*($CO152+0.25*IF($CO152&lt;10,1,ROUNDDOWN($CO152,-1)))+VLOOKUP($CP$2,宝石属性!$B$43:$M$66,COLUMNS(宝石属性!$B$43:L$66),0)*10*VLOOKUP(ROUNDDOWN($CO152,-1),宝石属性!$B$25:$N$41,2,0)*VLOOKUP(ROUNDDOWN($CO152,-1),宝石属性!$B$25:$N$41,3,0)+VLOOKUP($CP$2,职业被动!$B$6:$M$29,COLUMNS(职业被动!$B$6:L$29),0)*$CO152,0)</f>
        <v>45</v>
      </c>
      <c r="CY152" s="9">
        <f>ROUND(属性投放!M$4+装备属性!M$4*IF($CO152&lt;10,1,ROUNDDOWN($CO152,-1))+SUM(属性投放!N$37:N$45)*$CO152+VLOOKUP($CP$2,一级属性!$E$41:$P$64,COLUMNS(一级属性!$E$41:P$64),0)*($CO152+0.25*IF($CO152&lt;10,1,ROUNDDOWN($CO152,-1)))+VLOOKUP($CP$2,宝石属性!$B$43:$M$66,COLUMNS(宝石属性!$B$43:M$66),0)*10*VLOOKUP(ROUNDDOWN($CO152,-1),宝石属性!$B$25:$N$41,2,0)*VLOOKUP(ROUNDDOWN($CO152,-1),宝石属性!$B$25:$N$41,3,0)+VLOOKUP($CP$2,职业被动!$B$6:$M$29,COLUMNS(职业被动!$B$6:M$29),0)*$CO152,0)</f>
        <v>1535</v>
      </c>
      <c r="CZ152" s="48">
        <f>属性价值和能力评分!$F$9+ROUND(属性价值和能力评分!$F$38*10,0)*CO152+ROUND((SUM(装备属性!$W$9:$W$14)+属性价值和能力评分!$F$38*1.25+1.4+2.8)*IF(CO152&lt;10,1,ROUNDDOWN(CO152,-1)),0)+15*VLOOKUP(ROUNDDOWN(CO152,-1),宝石属性!$B$26:$D$41,2,0)*6*VLOOKUP(ROUNDDOWN(CO152,-1),宝石属性!$B$26:$D$41,3,0)+(属性价值和能力评分!$F$49*9+属性价值和能力评分!$F$50*2+属性价值和能力评分!$F$53*8/5)*CO152</f>
        <v>26741</v>
      </c>
      <c r="DB152" s="1">
        <v>149</v>
      </c>
      <c r="DC152" s="9">
        <f>ROUND(属性投放!D$4+装备属性!D$4*IF($DB152&lt;10,1,ROUNDDOWN($DB152,-1))+SUM(属性投放!E$37:E$45)*$DB152+VLOOKUP($DC$2,一级属性!$E$41:$P$64,COLUMNS(一级属性!$E$41:G$64),0)*($DB152+0.25*IF($DB152&lt;10,1,ROUNDDOWN($DB152,-1)))+VLOOKUP($DC$2,宝石属性!$B$43:$M$66,COLUMNS(宝石属性!$B$43:D$66),0)*10*VLOOKUP(ROUNDDOWN($DB152,-1),宝石属性!$B$25:$N$41,2,0)*VLOOKUP(ROUNDDOWN($DB152,-1),宝石属性!$B$25:$N$41,3,0)+VLOOKUP($DC$2,职业被动!$B$6:$M$29,COLUMNS(职业被动!$B$6:D$29),0)*$DB152,0)</f>
        <v>7766</v>
      </c>
      <c r="DD152" s="9">
        <f>ROUND(属性投放!E$4+装备属性!E$4*IF($DB152&lt;10,1,ROUNDDOWN($DB152,-1))+SUM(属性投放!F$37:F$45)*$DB152+VLOOKUP($DC$2,一级属性!$E$41:$P$64,COLUMNS(一级属性!$E$41:H$64),0)*($DB152+0.25*IF($DB152&lt;10,1,ROUNDDOWN($DB152,-1)))+VLOOKUP($DC$2,宝石属性!$B$43:$M$66,COLUMNS(宝石属性!$B$43:E$66),0)*10*VLOOKUP(ROUNDDOWN($DB152,-1),宝石属性!$B$25:$N$41,2,0)*VLOOKUP(ROUNDDOWN($DB152,-1),宝石属性!$B$25:$N$41,3,0)+VLOOKUP($DC$2,职业被动!$B$6:$M$29,COLUMNS(职业被动!$B$6:E$29),0)*$DB152,0)</f>
        <v>3583</v>
      </c>
      <c r="DE152" s="9">
        <f>ROUND(属性投放!F$4+装备属性!F$4*IF($DB152&lt;10,1,ROUNDDOWN($DB152,-1))+SUM(属性投放!G$37:G$45)*$DB152+VLOOKUP($DC$2,一级属性!$E$41:$P$64,COLUMNS(一级属性!$E$41:I$64),0)*($DB152+0.25*IF($DB152&lt;10,1,ROUNDDOWN($DB152,-1)))+VLOOKUP($DC$2,宝石属性!$B$43:$M$66,COLUMNS(宝石属性!$B$43:F$66),0)*10*VLOOKUP(ROUNDDOWN($DB152,-1),宝石属性!$B$25:$N$41,2,0)*VLOOKUP(ROUNDDOWN($DB152,-1),宝石属性!$B$25:$N$41,3,0)+VLOOKUP($DC$2,职业被动!$B$6:$M$29,COLUMNS(职业被动!$B$6:F$29),0)*$DB152,0)</f>
        <v>1546</v>
      </c>
      <c r="DF152" s="9">
        <f>ROUND(属性投放!G$4+装备属性!G$4*IF($DB152&lt;10,1,ROUNDDOWN($DB152,-1))+SUM(属性投放!H$37:H$45)*$DB152+VLOOKUP($DC$2,一级属性!$E$41:$P$64,COLUMNS(一级属性!$E$41:J$64),0)*($DB152+0.25*IF($DB152&lt;10,1,ROUNDDOWN($DB152,-1)))+VLOOKUP($DC$2,宝石属性!$B$43:$M$66,COLUMNS(宝石属性!$B$43:G$66),0)*10*VLOOKUP(ROUNDDOWN($DB152,-1),宝石属性!$B$25:$N$41,2,0)*VLOOKUP(ROUNDDOWN($DB152,-1),宝石属性!$B$25:$N$41,3,0)+VLOOKUP($DC$2,职业被动!$B$6:$M$29,COLUMNS(职业被动!$B$6:G$29),0)*$DB152,0)</f>
        <v>3903</v>
      </c>
      <c r="DG152" s="9">
        <f>ROUND(属性投放!H$4+装备属性!H$4*IF($DB152&lt;10,1,ROUNDDOWN($DB152,-1))+SUM(属性投放!I$37:I$45)*$DB152+VLOOKUP($DC$2,一级属性!$E$41:$P$64,COLUMNS(一级属性!$E$41:K$64),0)*($DB152+0.25*IF($DB152&lt;10,1,ROUNDDOWN($DB152,-1)))+VLOOKUP($DC$2,宝石属性!$B$43:$M$66,COLUMNS(宝石属性!$B$43:H$66),0)*10*VLOOKUP(ROUNDDOWN($DB152,-1),宝石属性!$B$25:$N$41,2,0)*VLOOKUP(ROUNDDOWN($DB152,-1),宝石属性!$B$25:$N$41,3,0)+VLOOKUP($DC$2,职业被动!$B$6:$M$29,COLUMNS(职业被动!$B$6:H$29),0)*$DB152,0)</f>
        <v>952</v>
      </c>
      <c r="DH152" s="9">
        <f>ROUND(属性投放!I$4+装备属性!I$4*IF($DB152&lt;10,1,ROUNDDOWN($DB152,-1))+SUM(属性投放!J$37:J$45)*$DB152+VLOOKUP($DC$2,一级属性!$E$41:$P$64,COLUMNS(一级属性!$E$41:L$64),0)*($DB152+0.25*IF($DB152&lt;10,1,ROUNDDOWN($DB152,-1)))+VLOOKUP($DC$2,宝石属性!$B$43:$M$66,COLUMNS(宝石属性!$B$43:I$66),0)*10*VLOOKUP(ROUNDDOWN($DB152,-1),宝石属性!$B$25:$N$41,2,0)*VLOOKUP(ROUNDDOWN($DB152,-1),宝石属性!$B$25:$N$41,3,0)+VLOOKUP($DC$2,职业被动!$B$6:$M$29,COLUMNS(职业被动!$B$6:I$29),0)*$DB152,0)</f>
        <v>1411</v>
      </c>
      <c r="DI152" s="9">
        <f>ROUND(属性投放!J$4+装备属性!J$4*IF($DB152&lt;10,1,ROUNDDOWN($DB152,-1))+SUM(属性投放!K$37:K$45)*$DB152+VLOOKUP($DC$2,一级属性!$E$41:$P$64,COLUMNS(一级属性!$E$41:M$64),0)*($DB152+0.25*IF($DB152&lt;10,1,ROUNDDOWN($DB152,-1)))+VLOOKUP($DC$2,宝石属性!$B$43:$M$66,COLUMNS(宝石属性!$B$43:J$66),0)*10*VLOOKUP(ROUNDDOWN($DB152,-1),宝石属性!$B$25:$N$41,2,0)*VLOOKUP(ROUNDDOWN($DB152,-1),宝石属性!$B$25:$N$41,3,0)+VLOOKUP($DC$2,职业被动!$B$6:$M$29,COLUMNS(职业被动!$B$6:J$29),0)*$DB152,0)</f>
        <v>1018</v>
      </c>
      <c r="DJ152" s="9">
        <f>ROUND(属性投放!K$4+装备属性!K$4*IF($DB152&lt;10,1,ROUNDDOWN($DB152,-1))+SUM(属性投放!L$37:L$45)*$DB152+VLOOKUP($DC$2,一级属性!$E$41:$P$64,COLUMNS(一级属性!$E$41:N$64),0)*($DB152+0.25*IF($DB152&lt;10,1,ROUNDDOWN($DB152,-1)))+VLOOKUP($DC$2,宝石属性!$B$43:$M$66,COLUMNS(宝石属性!$B$43:K$66),0)*10*VLOOKUP(ROUNDDOWN($DB152,-1),宝石属性!$B$25:$N$41,2,0)*VLOOKUP(ROUNDDOWN($DB152,-1),宝石属性!$B$25:$N$41,3,0)+VLOOKUP($DC$2,职业被动!$B$6:$M$29,COLUMNS(职业被动!$B$6:K$29),0)*$DB152,0)</f>
        <v>675</v>
      </c>
      <c r="DK152" s="9">
        <f>ROUND(属性投放!L$4+装备属性!L$4*IF($DB152&lt;10,1,ROUNDDOWN($DB152,-1))+SUM(属性投放!M$37:M$45)*$DB152+VLOOKUP($DC$2,一级属性!$E$41:$P$64,COLUMNS(一级属性!$E$41:O$64),0)*($DB152+0.25*IF($DB152&lt;10,1,ROUNDDOWN($DB152,-1)))+VLOOKUP($DC$2,宝石属性!$B$43:$M$66,COLUMNS(宝石属性!$B$43:L$66),0)*10*VLOOKUP(ROUNDDOWN($DB152,-1),宝石属性!$B$25:$N$41,2,0)*VLOOKUP(ROUNDDOWN($DB152,-1),宝石属性!$B$25:$N$41,3,0)+VLOOKUP($DC$2,职业被动!$B$6:$M$29,COLUMNS(职业被动!$B$6:L$29),0)*$DB152,0)</f>
        <v>45</v>
      </c>
      <c r="DL152" s="9">
        <f>ROUND(属性投放!M$4+装备属性!M$4*IF($DB152&lt;10,1,ROUNDDOWN($DB152,-1))+SUM(属性投放!N$37:N$45)*$DB152+VLOOKUP($DC$2,一级属性!$E$41:$P$64,COLUMNS(一级属性!$E$41:P$64),0)*($DB152+0.25*IF($DB152&lt;10,1,ROUNDDOWN($DB152,-1)))+VLOOKUP($DC$2,宝石属性!$B$43:$M$66,COLUMNS(宝石属性!$B$43:M$66),0)*10*VLOOKUP(ROUNDDOWN($DB152,-1),宝石属性!$B$25:$N$41,2,0)*VLOOKUP(ROUNDDOWN($DB152,-1),宝石属性!$B$25:$N$41,3,0)+VLOOKUP($DC$2,职业被动!$B$6:$M$29,COLUMNS(职业被动!$B$6:M$29),0)*$DB152,0)</f>
        <v>1535</v>
      </c>
      <c r="DM152" s="48">
        <f>属性价值和能力评分!$F$9+ROUND(属性价值和能力评分!$F$38*10,0)*DB152+ROUND((SUM(装备属性!$W$9:$W$14)+属性价值和能力评分!$F$38*1.25+1.4+2.8)*IF(DB152&lt;10,1,ROUNDDOWN(DB152,-1)),0)+15*VLOOKUP(ROUNDDOWN(DB152,-1),宝石属性!$B$26:$D$41,2,0)*6*VLOOKUP(ROUNDDOWN(DB152,-1),宝石属性!$B$26:$D$41,3,0)+(属性价值和能力评分!$F$49*9+属性价值和能力评分!$F$50*2+属性价值和能力评分!$F$53*8/5)*DB152</f>
        <v>26741</v>
      </c>
      <c r="DO152" s="1">
        <v>149</v>
      </c>
      <c r="DP152" s="9">
        <f>ROUND(属性投放!D$4+装备属性!D$4*IF($DO152&lt;10,1,ROUNDDOWN($DO152,-1))+SUM(属性投放!E$37:E$45)*$DO152+VLOOKUP($DP$2,一级属性!$E$41:$P$64,COLUMNS(一级属性!$E$41:G$64),0)*($DO152+0.25*IF($DO152&lt;10,1,ROUNDDOWN($DO152,-1)))+VLOOKUP($DP$2,宝石属性!$B$43:$M$66,COLUMNS(宝石属性!$B$43:D$66),0)*10*VLOOKUP(ROUNDDOWN($DO152,-1),宝石属性!$B$25:$N$41,2,0)*VLOOKUP(ROUNDDOWN($DO152,-1),宝石属性!$B$25:$N$41,3,0)+VLOOKUP($DP$2,职业被动!$B$6:$M$29,COLUMNS(职业被动!$B$6:D$29),0)*$DO152,0)</f>
        <v>16969</v>
      </c>
      <c r="DQ152" s="9">
        <f>ROUND(属性投放!E$4+装备属性!E$4*IF($DO152&lt;10,1,ROUNDDOWN($DO152,-1))+SUM(属性投放!F$37:F$45)*$DO152+VLOOKUP($DP$2,一级属性!$E$41:$P$64,COLUMNS(一级属性!$E$41:H$64),0)*($DO152+0.25*IF($DO152&lt;10,1,ROUNDDOWN($DO152,-1)))+VLOOKUP($DP$2,宝石属性!$B$43:$M$66,COLUMNS(宝石属性!$B$43:E$66),0)*10*VLOOKUP(ROUNDDOWN($DO152,-1),宝石属性!$B$25:$N$41,2,0)*VLOOKUP(ROUNDDOWN($DO152,-1),宝石属性!$B$25:$N$41,3,0)+VLOOKUP($DP$2,职业被动!$B$6:$M$29,COLUMNS(职业被动!$B$6:E$29),0)*$DO152,0)</f>
        <v>3583</v>
      </c>
      <c r="DR152" s="9">
        <f>ROUND(属性投放!F$4+装备属性!F$4*IF($DO152&lt;10,1,ROUNDDOWN($DO152,-1))+SUM(属性投放!G$37:G$45)*$DO152+VLOOKUP($DP$2,一级属性!$E$41:$P$64,COLUMNS(一级属性!$E$41:I$64),0)*($DO152+0.25*IF($DO152&lt;10,1,ROUNDDOWN($DO152,-1)))+VLOOKUP($DP$2,宝石属性!$B$43:$M$66,COLUMNS(宝石属性!$B$43:F$66),0)*10*VLOOKUP(ROUNDDOWN($DO152,-1),宝石属性!$B$25:$N$41,2,0)*VLOOKUP(ROUNDDOWN($DO152,-1),宝石属性!$B$25:$N$41,3,0)+VLOOKUP($DP$2,职业被动!$B$6:$M$29,COLUMNS(职业被动!$B$6:F$29),0)*$DO152,0)</f>
        <v>1546</v>
      </c>
      <c r="DS152" s="9">
        <f>ROUND(属性投放!G$4+装备属性!G$4*IF($DO152&lt;10,1,ROUNDDOWN($DO152,-1))+SUM(属性投放!H$37:H$45)*$DO152+VLOOKUP($DP$2,一级属性!$E$41:$P$64,COLUMNS(一级属性!$E$41:J$64),0)*($DO152+0.25*IF($DO152&lt;10,1,ROUNDDOWN($DO152,-1)))+VLOOKUP($DP$2,宝石属性!$B$43:$M$66,COLUMNS(宝石属性!$B$43:G$66),0)*10*VLOOKUP(ROUNDDOWN($DO152,-1),宝石属性!$B$25:$N$41,2,0)*VLOOKUP(ROUNDDOWN($DO152,-1),宝石属性!$B$25:$N$41,3,0)+VLOOKUP($DP$2,职业被动!$B$6:$M$29,COLUMNS(职业被动!$B$6:G$29),0)*$DO152,0)</f>
        <v>1341</v>
      </c>
      <c r="DT152" s="9">
        <f>ROUND(属性投放!H$4+装备属性!H$4*IF($DO152&lt;10,1,ROUNDDOWN($DO152,-1))+SUM(属性投放!I$37:I$45)*$DO152+VLOOKUP($DP$2,一级属性!$E$41:$P$64,COLUMNS(一级属性!$E$41:K$64),0)*($DO152+0.25*IF($DO152&lt;10,1,ROUNDDOWN($DO152,-1)))+VLOOKUP($DP$2,宝石属性!$B$43:$M$66,COLUMNS(宝石属性!$B$43:H$66),0)*10*VLOOKUP(ROUNDDOWN($DO152,-1),宝石属性!$B$25:$N$41,2,0)*VLOOKUP(ROUNDDOWN($DO152,-1),宝石属性!$B$25:$N$41,3,0)+VLOOKUP($DP$2,职业被动!$B$6:$M$29,COLUMNS(职业被动!$B$6:H$29),0)*$DO152,0)</f>
        <v>1101</v>
      </c>
      <c r="DU152" s="9">
        <f>ROUND(属性投放!I$4+装备属性!I$4*IF($DO152&lt;10,1,ROUNDDOWN($DO152,-1))+SUM(属性投放!J$37:J$45)*$DO152+VLOOKUP($DP$2,一级属性!$E$41:$P$64,COLUMNS(一级属性!$E$41:L$64),0)*($DO152+0.25*IF($DO152&lt;10,1,ROUNDDOWN($DO152,-1)))+VLOOKUP($DP$2,宝石属性!$B$43:$M$66,COLUMNS(宝石属性!$B$43:I$66),0)*10*VLOOKUP(ROUNDDOWN($DO152,-1),宝石属性!$B$25:$N$41,2,0)*VLOOKUP(ROUNDDOWN($DO152,-1),宝石属性!$B$25:$N$41,3,0)+VLOOKUP($DP$2,职业被动!$B$6:$M$29,COLUMNS(职业被动!$B$6:I$29),0)*$DO152,0)</f>
        <v>1411</v>
      </c>
      <c r="DV152" s="9">
        <f>ROUND(属性投放!J$4+装备属性!J$4*IF($DO152&lt;10,1,ROUNDDOWN($DO152,-1))+SUM(属性投放!K$37:K$45)*$DO152+VLOOKUP($DP$2,一级属性!$E$41:$P$64,COLUMNS(一级属性!$E$41:M$64),0)*($DO152+0.25*IF($DO152&lt;10,1,ROUNDDOWN($DO152,-1)))+VLOOKUP($DP$2,宝石属性!$B$43:$M$66,COLUMNS(宝石属性!$B$43:J$66),0)*10*VLOOKUP(ROUNDDOWN($DO152,-1),宝石属性!$B$25:$N$41,2,0)*VLOOKUP(ROUNDDOWN($DO152,-1),宝石属性!$B$25:$N$41,3,0)+VLOOKUP($DP$2,职业被动!$B$6:$M$29,COLUMNS(职业被动!$B$6:J$29),0)*$DO152,0)</f>
        <v>1018</v>
      </c>
      <c r="DW152" s="9">
        <f>ROUND(属性投放!K$4+装备属性!K$4*IF($DO152&lt;10,1,ROUNDDOWN($DO152,-1))+SUM(属性投放!L$37:L$45)*$DO152+VLOOKUP($DP$2,一级属性!$E$41:$P$64,COLUMNS(一级属性!$E$41:N$64),0)*($DO152+0.25*IF($DO152&lt;10,1,ROUNDDOWN($DO152,-1)))+VLOOKUP($DP$2,宝石属性!$B$43:$M$66,COLUMNS(宝石属性!$B$43:K$66),0)*10*VLOOKUP(ROUNDDOWN($DO152,-1),宝石属性!$B$25:$N$41,2,0)*VLOOKUP(ROUNDDOWN($DO152,-1),宝石属性!$B$25:$N$41,3,0)+VLOOKUP($DP$2,职业被动!$B$6:$M$29,COLUMNS(职业被动!$B$6:K$29),0)*$DO152,0)</f>
        <v>675</v>
      </c>
      <c r="DX152" s="9">
        <f>ROUND(属性投放!L$4+装备属性!L$4*IF($DO152&lt;10,1,ROUNDDOWN($DO152,-1))+SUM(属性投放!M$37:M$45)*$DO152+VLOOKUP($DP$2,一级属性!$E$41:$P$64,COLUMNS(一级属性!$E$41:O$64),0)*($DO152+0.25*IF($DO152&lt;10,1,ROUNDDOWN($DO152,-1)))+VLOOKUP($DP$2,宝石属性!$B$43:$M$66,COLUMNS(宝石属性!$B$43:L$66),0)*10*VLOOKUP(ROUNDDOWN($DO152,-1),宝石属性!$B$25:$N$41,2,0)*VLOOKUP(ROUNDDOWN($DO152,-1),宝石属性!$B$25:$N$41,3,0)+VLOOKUP($DP$2,职业被动!$B$6:$M$29,COLUMNS(职业被动!$B$6:L$29),0)*$DO152,0)</f>
        <v>45</v>
      </c>
      <c r="DY152" s="9">
        <f>ROUND(属性投放!M$4+装备属性!M$4*IF($DO152&lt;10,1,ROUNDDOWN($DO152,-1))+SUM(属性投放!N$37:N$45)*$DO152+VLOOKUP($DP$2,一级属性!$E$41:$P$64,COLUMNS(一级属性!$E$41:P$64),0)*($DO152+0.25*IF($DO152&lt;10,1,ROUNDDOWN($DO152,-1)))+VLOOKUP($DP$2,宝石属性!$B$43:$M$66,COLUMNS(宝石属性!$B$43:M$66),0)*10*VLOOKUP(ROUNDDOWN($DO152,-1),宝石属性!$B$25:$N$41,2,0)*VLOOKUP(ROUNDDOWN($DO152,-1),宝石属性!$B$25:$N$41,3,0)+VLOOKUP($DP$2,职业被动!$B$6:$M$29,COLUMNS(职业被动!$B$6:M$29),0)*$DO152,0)</f>
        <v>1535</v>
      </c>
      <c r="DZ152" s="48">
        <f>属性价值和能力评分!$F$9+ROUND(属性价值和能力评分!$F$38*10,0)*DO152+ROUND((SUM(装备属性!$W$9:$W$14)+属性价值和能力评分!$F$38*1.25+1.4+2.8)*IF(DO152&lt;10,1,ROUNDDOWN(DO152,-1)),0)+15*VLOOKUP(ROUNDDOWN(DO152,-1),宝石属性!$B$26:$D$41,2,0)*6*VLOOKUP(ROUNDDOWN(DO152,-1),宝石属性!$B$26:$D$41,3,0)+(属性价值和能力评分!$F$49*9+属性价值和能力评分!$F$50*2+属性价值和能力评分!$F$53*8/5)*DO152</f>
        <v>26741</v>
      </c>
      <c r="EA152" s="17"/>
      <c r="EB152" s="1">
        <v>149</v>
      </c>
      <c r="EC152" s="1">
        <f>ROUND(CC152/MAX(CE152/10,((CE152*(1+属性投放!$E$8)-CF152+属性投放!$F$8*EB152)*(1+属性投放!$G$8)*(1+属性投放!$H$8))),1)</f>
        <v>2.8</v>
      </c>
      <c r="ED152" s="1">
        <f>ROUND(CP152/MAX(CE152/10,((CE152*(1+属性投放!$E$8)-CS152+属性投放!$F$8*EB152)*(1+属性投放!$G$8)*(1+属性投放!$H$8))),1)</f>
        <v>2.6</v>
      </c>
      <c r="EE152" s="1">
        <f>ROUND(DC152/MAX(CE152/10,((CE152*(1+属性投放!$E$8)-DF152+属性投放!$F$8*EB152)*(1+属性投放!$G$8)*(1+属性投放!$H$8))),1)</f>
        <v>24.6</v>
      </c>
      <c r="EF152" s="1">
        <f>ROUND(DP152/MAX(CE152/10,((CE152*(1+属性投放!$E$8)-DS152+属性投放!$F$8*EB152)*(1+属性投放!$G$8)*(1+属性投放!$H$8))),1)</f>
        <v>6.6</v>
      </c>
      <c r="EH152" s="1">
        <f>ROUND(CC152/MAX(属性投放!$F$9*EB152,((CT152*(1+属性投放!$E$9)-CH152+属性投放!$F$9*EB152)*(1+属性投放!$G$9)*(1+属性投放!$H$9))),1)</f>
        <v>2.6</v>
      </c>
      <c r="EI152" s="1">
        <f>ROUND(CP152/MAX(属性投放!$F$9*EB152,((CT152*(1+属性投放!$E$9)-CU152+属性投放!$F$9*EB152)*(1+属性投放!$G$9)*(1+属性投放!$H$9))),1)</f>
        <v>3.3</v>
      </c>
      <c r="EJ152" s="1">
        <f>ROUND(DC152/MAX(属性投放!$F$9*EB152,((CT152*(1+属性投放!$E$9)-DH152+属性投放!$F$9*EB152)*(1+属性投放!$G$9)*(1+属性投放!$H$9))),1)</f>
        <v>2.8</v>
      </c>
      <c r="EK152" s="1">
        <f>ROUND(DP152/MAX(属性投放!$F$9*EB152,((CT152*(1+属性投放!$E$9)-DU152+属性投放!$F$9*EB152)*(1+属性投放!$G$9)*(1+属性投放!$H$9))),1)</f>
        <v>6.1</v>
      </c>
      <c r="EM152" s="1">
        <f>ROUND(CC152/((BW152*(1+属性投放!$E$10)+属性投放!$F$10*EB152)*(1+属性投放!$G$10)*(1+属性投放!$H$10)),1)</f>
        <v>5.7</v>
      </c>
      <c r="EN152" s="1">
        <f>ROUND(CP152/((BW152*(1+属性投放!$E$10)+属性投放!$F$10*EB152)*(1+属性投放!$G$10)*(1+属性投放!$H$10)),1)</f>
        <v>5.7</v>
      </c>
      <c r="EO152" s="1">
        <f>ROUND(DC152/((BW152*(1+属性投放!$E$10)+属性投放!$F$10*EB152)*(1+属性投放!$G$10)*(1+属性投放!$H$10)),1)</f>
        <v>6.5</v>
      </c>
      <c r="EP152" s="1">
        <f>ROUND(DP152/((BW152*(1+属性投放!$E$10)+属性投放!$F$10*EB152)*(1+属性投放!$G$10)*(1+属性投放!$H$10)),1)</f>
        <v>14.3</v>
      </c>
    </row>
    <row r="153" spans="2:146">
      <c r="B153" s="1">
        <v>150</v>
      </c>
      <c r="C153" s="9">
        <f>ROUND(属性投放!D$4+装备属性!D$4*IF($B153&lt;10,1,ROUNDDOWN($B153,-1))+SUM(属性投放!E$37:E$45)*$B153+VLOOKUP($C$2,一级属性!$E$41:$P$64,COLUMNS(一级属性!$E$41:G$64),0)*($B153+0.25*IF($B153&lt;10,1,ROUNDDOWN($B153,-1)))+VLOOKUP($C$2,宝石属性!$B$43:$M$66,COLUMNS(宝石属性!$B$43:D$66),0)*10*VLOOKUP(ROUNDDOWN($B153,-1),宝石属性!$B$25:$N$41,2,0)*VLOOKUP(ROUNDDOWN($B153,-1),宝石属性!$B$25:$N$41,3,0)+VLOOKUP($C$2,职业被动!$B$6:$M$29,COLUMNS(职业被动!$B$6:D$29),0)*$B153,0)</f>
        <v>8410</v>
      </c>
      <c r="D153" s="9">
        <f>ROUND(属性投放!E$4+装备属性!E$4*IF($B153&lt;10,1,ROUNDDOWN($B153,-1))+SUM(属性投放!F$37:F$38)*$B153+VLOOKUP($C$2,一级属性!$E$67:$P$90,COLUMNS(一级属性!$E$67:H$90),0)*$B153+VLOOKUP($C$2,宝石属性!$B$43:$M$66,COLUMNS(宝石属性!$B$43:E$66),0)*10*VLOOKUP(ROUNDDOWN($B153,-1),宝石属性!$B$25:$N$41,2,0)*VLOOKUP(ROUNDDOWN($B153,-1),宝石属性!$B$25:$N$41,3,0)+VLOOKUP($C$2,职业被动!$B$6:$M$29,COLUMNS(职业被动!$B$6:E$29),0)*$B153,0)</f>
        <v>3680</v>
      </c>
      <c r="E153" s="9">
        <f>ROUND(属性投放!F$4+装备属性!F$4*IF($B153&lt;10,1,ROUNDDOWN($B153,-1))+SUM(属性投放!G$37:G$38)*$B153+VLOOKUP($C$2,一级属性!$E$67:$P$90,COLUMNS(一级属性!$E$67:I$90),0)*$B153+VLOOKUP($C$2,宝石属性!$B$43:$M$66,COLUMNS(宝石属性!$B$43:F$66),0)*10*VLOOKUP(ROUNDDOWN($B153,-1),宝石属性!$B$25:$N$41,2,0)*VLOOKUP(ROUNDDOWN($B153,-1),宝石属性!$B$25:$N$41,3,0)+VLOOKUP($C$2,职业被动!$B$6:$M$29,COLUMNS(职业被动!$B$6:F$29),0)*$B153,0)</f>
        <v>2915</v>
      </c>
      <c r="F153" s="9">
        <f>ROUND(属性投放!G$4+装备属性!G$4*IF($B153&lt;10,1,ROUNDDOWN($B153,-1))+SUM(属性投放!H$37:H$38)*$B153+VLOOKUP($C$2,一级属性!$E$67:$P$90,COLUMNS(一级属性!$E$67:J$90),0)*$B153+VLOOKUP($C$2,宝石属性!$B$43:$M$66,COLUMNS(宝石属性!$B$43:G$66),0)*10*VLOOKUP(ROUNDDOWN($B153,-1),宝石属性!$B$25:$N$41,2,0)*VLOOKUP(ROUNDDOWN($B153,-1),宝石属性!$B$25:$N$41,3,0)+VLOOKUP($C$2,职业被动!$B$6:$M$29,COLUMNS(职业被动!$B$6:G$29),0)*$B153,0)</f>
        <v>1535</v>
      </c>
      <c r="G153" s="9">
        <f>ROUND(属性投放!H$4+装备属性!H$4*IF($B153&lt;10,1,ROUNDDOWN($B153,-1))+SUM(属性投放!I$37:I$38)*$B153+VLOOKUP($C$2,一级属性!$E$67:$P$90,COLUMNS(一级属性!$E$67:K$90),0)*$B153+VLOOKUP($C$2,宝石属性!$B$43:$M$66,COLUMNS(宝石属性!$B$43:H$66),0)*10*VLOOKUP(ROUNDDOWN($B153,-1),宝石属性!$B$25:$N$41,2,0)*VLOOKUP(ROUNDDOWN($B153,-1),宝石属性!$B$25:$N$41,3,0)+VLOOKUP($C$2,职业被动!$B$6:$M$29,COLUMNS(职业被动!$B$6:H$29),0)*$B153,0)</f>
        <v>995</v>
      </c>
      <c r="H153" s="9">
        <f>ROUND(属性投放!I$4+装备属性!I$4*IF($B153&lt;10,1,ROUNDDOWN($B153,-1))+SUM(属性投放!J$37:J$38)*$B153+VLOOKUP($C$2,一级属性!$E$67:$P$90,COLUMNS(一级属性!$E$67:L$90),0)*$B153+VLOOKUP($C$2,宝石属性!$B$43:$M$66,COLUMNS(宝石属性!$B$43:I$66),0)*10*VLOOKUP(ROUNDDOWN($B153,-1),宝石属性!$B$25:$N$41,2,0)*VLOOKUP(ROUNDDOWN($B153,-1),宝石属性!$B$25:$N$41,3,0)+VLOOKUP($C$2,职业被动!$B$6:$M$29,COLUMNS(职业被动!$B$6:I$29),0)*$B153,0)</f>
        <v>1595</v>
      </c>
      <c r="I153" s="9">
        <f>ROUND(属性投放!J$4+装备属性!J$4*IF($B153&lt;10,1,ROUNDDOWN($B153,-1))+SUM(属性投放!K$37:K$38)*$B153+VLOOKUP($C$2,一级属性!$E$67:$P$90,COLUMNS(一级属性!$E$67:M$90),0)*$B153+VLOOKUP($C$2,宝石属性!$B$43:$M$66,COLUMNS(宝石属性!$B$43:J$66),0)*10*VLOOKUP(ROUNDDOWN($B153,-1),宝石属性!$B$25:$N$41,2,0)*VLOOKUP(ROUNDDOWN($B153,-1),宝石属性!$B$25:$N$41,3,0)+VLOOKUP($C$2,职业被动!$B$6:$M$29,COLUMNS(职业被动!$B$6:J$29),0)*$B153,0)</f>
        <v>1038</v>
      </c>
      <c r="J153" s="9">
        <f>ROUND(属性投放!K$4+装备属性!K$4*IF($B153&lt;10,1,ROUNDDOWN($B153,-1))+SUM(属性投放!L$37:L$38)*$B153+VLOOKUP($C$2,一级属性!$E$67:$P$90,COLUMNS(一级属性!$E$67:N$90),0)*$B153+VLOOKUP($C$2,宝石属性!$B$43:$M$66,COLUMNS(宝石属性!$B$43:K$66),0)*10*VLOOKUP(ROUNDDOWN($B153,-1),宝石属性!$B$25:$N$41,2,0)*VLOOKUP(ROUNDDOWN($B153,-1),宝石属性!$B$25:$N$41,3,0)+VLOOKUP($C$2,职业被动!$B$6:$M$29,COLUMNS(职业被动!$B$6:K$29),0)*$B153,0)</f>
        <v>545</v>
      </c>
      <c r="K153" s="9">
        <f>ROUND(属性投放!L$4+装备属性!L$4*IF($B153&lt;10,1,ROUNDDOWN($B153,-1))+SUM(属性投放!M$37:M$38)*$B153+VLOOKUP($C$2,一级属性!$E$67:$P$90,COLUMNS(一级属性!$E$67:O$90),0)*$B153+VLOOKUP($C$2,宝石属性!$B$43:$M$66,COLUMNS(宝石属性!$B$43:L$66),0)*10*VLOOKUP(ROUNDDOWN($B153,-1),宝石属性!$B$25:$N$41,2,0)*VLOOKUP(ROUNDDOWN($B153,-1),宝石属性!$B$25:$N$41,3,0)+VLOOKUP($C$2,职业被动!$B$6:$M$29,COLUMNS(职业被动!$B$6:L$29),0)*$B153,0)</f>
        <v>45</v>
      </c>
      <c r="L153" s="9">
        <f>ROUND(属性投放!M$4+装备属性!M$4*IF($B153&lt;10,1,ROUNDDOWN($B153,-1))+SUM(属性投放!N$37:N$38)*$B153+VLOOKUP($C$2,一级属性!$E$67:$P$90,COLUMNS(一级属性!$E$67:P$90),0)*$B153+VLOOKUP($C$2,宝石属性!$B$43:$M$66,COLUMNS(宝石属性!$B$43:M$66),0)*10*VLOOKUP(ROUNDDOWN($B153,-1),宝石属性!$B$25:$N$41,2,0)*VLOOKUP(ROUNDDOWN($B153,-1),宝石属性!$B$25:$N$41,3,0)+VLOOKUP($C$2,职业被动!$B$6:$M$29,COLUMNS(职业被动!$B$6:M$29),0)*$B153,0)</f>
        <v>1625</v>
      </c>
      <c r="M153" s="48">
        <f>属性价值和能力评分!$F$9+ROUND(属性价值和能力评分!$F$38*10,0)*B153+ROUND((SUM(装备属性!$W$9:$W$14)+属性价值和能力评分!$F$38*1.25+1.4+2.8)*IF(B153&lt;10,1,ROUNDDOWN(B153,-1)),0)+15*VLOOKUP(ROUNDDOWN(B153,-1),宝石属性!$B$26:$D$41,2,0)*6*VLOOKUP(ROUNDDOWN(B153,-1),宝石属性!$B$26:$D$41,3,0)+(属性价值和能力评分!$F$49*9+属性价值和能力评分!$F$50*2+属性价值和能力评分!$F$53*8/5)*B153</f>
        <v>27323</v>
      </c>
      <c r="O153" s="1">
        <v>150</v>
      </c>
      <c r="P153" s="9">
        <f>ROUND(属性投放!D$4+装备属性!D$4*IF($O153&lt;10,1,ROUNDDOWN($O153,-1))+SUM(属性投放!E$37:E$45)*$O153+VLOOKUP($P$2,一级属性!$E$41:$P$64,COLUMNS(一级属性!$E$41:G$64),0)*($O153+0.25*IF($O153&lt;10,1,ROUNDDOWN($O153,-1)))+VLOOKUP($P$2,宝石属性!$B$43:$M$66,COLUMNS(宝石属性!$B$43:D$66),0)*10*VLOOKUP(ROUNDDOWN($O153,-1),宝石属性!$B$25:$N$41,2,0)*VLOOKUP(ROUNDDOWN($O153,-1),宝石属性!$B$25:$N$41,3,0)+VLOOKUP($P$2,职业被动!$B$6:$M$29,COLUMNS(职业被动!$B$6:D$29),0)*$O153,0)</f>
        <v>10510</v>
      </c>
      <c r="Q153" s="9">
        <f>ROUND(属性投放!E$4+装备属性!E$4*IF($O153&lt;10,1,ROUNDDOWN($O153,-1))+SUM(属性投放!F$37:F$45)*$O153+VLOOKUP($P$2,一级属性!$E$41:$P$64,COLUMNS(一级属性!$E$41:H$64),0)*($O153+0.25*IF($O153&lt;10,1,ROUNDDOWN($O153,-1)))+VLOOKUP($P$2,宝石属性!$B$43:$M$66,COLUMNS(宝石属性!$B$43:E$66),0)*10*VLOOKUP(ROUNDDOWN($O153,-1),宝石属性!$B$25:$N$41,2,0)*VLOOKUP(ROUNDDOWN($O153,-1),宝石属性!$B$25:$N$41,3,0)+VLOOKUP($P$2,职业被动!$B$6:$M$29,COLUMNS(职业被动!$B$6:E$29),0)*$O153,0)</f>
        <v>6493</v>
      </c>
      <c r="R153" s="9">
        <f>ROUND(属性投放!F$4+装备属性!F$4*IF($O153&lt;10,1,ROUNDDOWN($O153,-1))+SUM(属性投放!G$37:G$45)*$O153+VLOOKUP($P$2,一级属性!$E$41:$P$64,COLUMNS(一级属性!$E$41:I$64),0)*($O153+0.25*IF($O153&lt;10,1,ROUNDDOWN($O153,-1)))+VLOOKUP($P$2,宝石属性!$B$43:$M$66,COLUMNS(宝石属性!$B$43:F$66),0)*10*VLOOKUP(ROUNDDOWN($O153,-1),宝石属性!$B$25:$N$41,2,0)*VLOOKUP(ROUNDDOWN($O153,-1),宝石属性!$B$25:$N$41,3,0)+VLOOKUP($P$2,职业被动!$B$6:$M$29,COLUMNS(职业被动!$B$6:F$29),0)*$O153,0)</f>
        <v>1630</v>
      </c>
      <c r="S153" s="9">
        <f>ROUND(属性投放!G$4+装备属性!G$4*IF($O153&lt;10,1,ROUNDDOWN($O153,-1))+SUM(属性投放!H$37:H$45)*$O153+VLOOKUP($P$2,一级属性!$E$41:$P$64,COLUMNS(一级属性!$E$41:J$64),0)*($O153+0.25*IF($O153&lt;10,1,ROUNDDOWN($O153,-1)))+VLOOKUP($P$2,宝石属性!$B$43:$M$66,COLUMNS(宝石属性!$B$43:G$66),0)*10*VLOOKUP(ROUNDDOWN($O153,-1),宝石属性!$B$25:$N$41,2,0)*VLOOKUP(ROUNDDOWN($O153,-1),宝石属性!$B$25:$N$41,3,0)+VLOOKUP($P$2,职业被动!$B$6:$M$29,COLUMNS(职业被动!$B$6:G$29),0)*$O153,0)</f>
        <v>1385</v>
      </c>
      <c r="T153" s="9">
        <f>ROUND(属性投放!H$4+装备属性!H$4*IF($O153&lt;10,1,ROUNDDOWN($O153,-1))+SUM(属性投放!I$37:I$45)*$O153+VLOOKUP($P$2,一级属性!$E$41:$P$64,COLUMNS(一级属性!$E$41:K$64),0)*($O153+0.25*IF($O153&lt;10,1,ROUNDDOWN($O153,-1)))+VLOOKUP($P$2,宝石属性!$B$43:$M$66,COLUMNS(宝石属性!$B$43:H$66),0)*10*VLOOKUP(ROUNDDOWN($O153,-1),宝石属性!$B$25:$N$41,2,0)*VLOOKUP(ROUNDDOWN($O153,-1),宝石属性!$B$25:$N$41,3,0)+VLOOKUP($P$2,职业被动!$B$6:$M$29,COLUMNS(职业被动!$B$6:H$29),0)*$O153,0)</f>
        <v>1708</v>
      </c>
      <c r="U153" s="9">
        <f>ROUND(属性投放!I$4+装备属性!I$4*IF($O153&lt;10,1,ROUNDDOWN($O153,-1))+SUM(属性投放!J$37:J$45)*$O153+VLOOKUP($P$2,一级属性!$E$41:$P$64,COLUMNS(一级属性!$E$41:L$64),0)*($O153+0.25*IF($O153&lt;10,1,ROUNDDOWN($O153,-1)))+VLOOKUP($P$2,宝石属性!$B$43:$M$66,COLUMNS(宝石属性!$B$43:I$66),0)*10*VLOOKUP(ROUNDDOWN($O153,-1),宝石属性!$B$25:$N$41,2,0)*VLOOKUP(ROUNDDOWN($O153,-1),宝石属性!$B$25:$N$41,3,0)+VLOOKUP($P$2,职业被动!$B$6:$M$29,COLUMNS(职业被动!$B$6:I$29),0)*$O153,0)</f>
        <v>1708</v>
      </c>
      <c r="V153" s="9">
        <f>ROUND(属性投放!J$4+装备属性!J$4*IF($O153&lt;10,1,ROUNDDOWN($O153,-1))+SUM(属性投放!K$37:K$45)*$O153+VLOOKUP($P$2,一级属性!$E$41:$P$64,COLUMNS(一级属性!$E$41:M$64),0)*($O153+0.25*IF($O153&lt;10,1,ROUNDDOWN($O153,-1)))+VLOOKUP($P$2,宝石属性!$B$43:$M$66,COLUMNS(宝石属性!$B$43:J$66),0)*10*VLOOKUP(ROUNDDOWN($O153,-1),宝石属性!$B$25:$N$41,2,0)*VLOOKUP(ROUNDDOWN($O153,-1),宝石属性!$B$25:$N$41,3,0)+VLOOKUP($P$2,职业被动!$B$6:$M$29,COLUMNS(职业被动!$B$6:J$29),0)*$O153,0)</f>
        <v>1169</v>
      </c>
      <c r="W153" s="9">
        <f>ROUND(属性投放!K$4+装备属性!K$4*IF($O153&lt;10,1,ROUNDDOWN($O153,-1))+SUM(属性投放!L$37:L$45)*$O153+VLOOKUP($P$2,一级属性!$E$41:$P$64,COLUMNS(一级属性!$E$41:N$64),0)*($O153+0.25*IF($O153&lt;10,1,ROUNDDOWN($O153,-1)))+VLOOKUP($P$2,宝石属性!$B$43:$M$66,COLUMNS(宝石属性!$B$43:K$66),0)*10*VLOOKUP(ROUNDDOWN($O153,-1),宝石属性!$B$25:$N$41,2,0)*VLOOKUP(ROUNDDOWN($O153,-1),宝石属性!$B$25:$N$41,3,0)+VLOOKUP($P$2,职业被动!$B$6:$M$29,COLUMNS(职业被动!$B$6:K$29),0)*$O153,0)</f>
        <v>705</v>
      </c>
      <c r="X153" s="9">
        <f>ROUND(属性投放!L$4+装备属性!L$4*IF($O153&lt;10,1,ROUNDDOWN($O153,-1))+SUM(属性投放!M$37:M$45)*$O153+VLOOKUP($P$2,一级属性!$E$41:$P$64,COLUMNS(一级属性!$E$41:O$64),0)*($O153+0.25*IF($O153&lt;10,1,ROUNDDOWN($O153,-1)))+VLOOKUP($P$2,宝石属性!$B$43:$M$66,COLUMNS(宝石属性!$B$43:L$66),0)*10*VLOOKUP(ROUNDDOWN($O153,-1),宝石属性!$B$25:$N$41,2,0)*VLOOKUP(ROUNDDOWN($O153,-1),宝石属性!$B$25:$N$41,3,0)+VLOOKUP($P$2,职业被动!$B$6:$M$29,COLUMNS(职业被动!$B$6:L$29),0)*$O153,0)</f>
        <v>45</v>
      </c>
      <c r="Y153" s="9">
        <f>ROUND(属性投放!M$4+装备属性!M$4*IF($O153&lt;10,1,ROUNDDOWN($O153,-1))+SUM(属性投放!N$37:N$45)*$O153+VLOOKUP($P$2,一级属性!$E$41:$P$64,COLUMNS(一级属性!$E$41:P$64),0)*($O153+0.25*IF($O153&lt;10,1,ROUNDDOWN($O153,-1)))+VLOOKUP($P$2,宝石属性!$B$43:$M$66,COLUMNS(宝石属性!$B$43:M$66),0)*10*VLOOKUP(ROUNDDOWN($O153,-1),宝石属性!$B$25:$N$41,2,0)*VLOOKUP(ROUNDDOWN($O153,-1),宝石属性!$B$25:$N$41,3,0)+VLOOKUP($P$2,职业被动!$B$6:$M$29,COLUMNS(职业被动!$B$6:M$29),0)*$O153,0)</f>
        <v>1625</v>
      </c>
      <c r="Z153" s="48">
        <f>属性价值和能力评分!$F$9+ROUND(属性价值和能力评分!$F$38*10,0)*O153+ROUND((SUM(装备属性!$W$9:$W$14)+属性价值和能力评分!$F$38*1.25+1.4+2.8)*IF(O153&lt;10,1,ROUNDDOWN(O153,-1)),0)+15*VLOOKUP(ROUNDDOWN(O153,-1),宝石属性!$B$26:$D$41,2,0)*6*VLOOKUP(ROUNDDOWN(O153,-1),宝石属性!$B$26:$D$41,3,0)+(属性价值和能力评分!$F$49*9+属性价值和能力评分!$F$50*2+属性价值和能力评分!$F$53*8/5)*O153</f>
        <v>27323</v>
      </c>
      <c r="AB153" s="1">
        <v>150</v>
      </c>
      <c r="AC153" s="9">
        <f>ROUND(属性投放!D$4+装备属性!D$4*IF($AB153&lt;10,1,ROUNDDOWN($AB153,-1))+SUM(属性投放!E$37:E$45)*$AB153+VLOOKUP($AC$2,一级属性!$E$41:$P$64,COLUMNS(一级属性!$E$41:G$64),0)*($AB153+0.25*IF($AB153&lt;10,1,ROUNDDOWN($AB153,-1)))+VLOOKUP($AC$2,宝石属性!$B$43:$M$66,COLUMNS(宝石属性!$B$43:D$66),0)*10*VLOOKUP(ROUNDDOWN($AB153,-1),宝石属性!$B$25:$N$41,2,0)*VLOOKUP(ROUNDDOWN($AB153,-1),宝石属性!$B$25:$N$41,3,0)+VLOOKUP($AC$2,职业被动!$B$6:$M$29,COLUMNS(职业被动!$B$6:D$29),0)*$AB153,0)</f>
        <v>9460</v>
      </c>
      <c r="AD153" s="9">
        <f>ROUND(属性投放!E$4+装备属性!E$4*IF($AB153&lt;10,1,ROUNDDOWN($AB153,-1))+SUM(属性投放!F$37:F$45)*$AB153+VLOOKUP($AC$2,一级属性!$E$41:$P$64,COLUMNS(一级属性!$E$41:H$64),0)*($AB153+0.25*IF($AB153&lt;10,1,ROUNDDOWN($AB153,-1)))+VLOOKUP($AC$2,宝石属性!$B$43:$M$66,COLUMNS(宝石属性!$B$43:E$66),0)*10*VLOOKUP(ROUNDDOWN($AB153,-1),宝石属性!$B$25:$N$41,2,0)*VLOOKUP(ROUNDDOWN($AB153,-1),宝石属性!$B$25:$N$41,3,0)+VLOOKUP($AC$2,职业被动!$B$6:$M$29,COLUMNS(职业被动!$B$6:E$29),0)*$AB153,0)</f>
        <v>3680</v>
      </c>
      <c r="AE153" s="9">
        <f>ROUND(属性投放!F$4+装备属性!F$4*IF($AB153&lt;10,1,ROUNDDOWN($AB153,-1))+SUM(属性投放!G$37:G$45)*$AB153+VLOOKUP($AC$2,一级属性!$E$41:$P$64,COLUMNS(一级属性!$E$41:I$64),0)*($AB153+0.25*IF($AB153&lt;10,1,ROUNDDOWN($AB153,-1)))+VLOOKUP($AC$2,宝石属性!$B$43:$M$66,COLUMNS(宝石属性!$B$43:F$66),0)*10*VLOOKUP(ROUNDDOWN($AB153,-1),宝石属性!$B$25:$N$41,2,0)*VLOOKUP(ROUNDDOWN($AB153,-1),宝石属性!$B$25:$N$41,3,0)+VLOOKUP($AC$2,职业被动!$B$6:$M$29,COLUMNS(职业被动!$B$6:F$29),0)*$AB153,0)</f>
        <v>2540</v>
      </c>
      <c r="AF153" s="9">
        <f>ROUND(属性投放!G$4+装备属性!G$4*IF($AB153&lt;10,1,ROUNDDOWN($AB153,-1))+SUM(属性投放!H$37:H$45)*$AB153+VLOOKUP($AC$2,一级属性!$E$41:$P$64,COLUMNS(一级属性!$E$41:J$64),0)*($AB153+0.25*IF($AB153&lt;10,1,ROUNDDOWN($AB153,-1)))+VLOOKUP($AC$2,宝石属性!$B$43:$M$66,COLUMNS(宝石属性!$B$43:G$66),0)*10*VLOOKUP(ROUNDDOWN($AB153,-1),宝石属性!$B$25:$N$41,2,0)*VLOOKUP(ROUNDDOWN($AB153,-1),宝石属性!$B$25:$N$41,3,0)+VLOOKUP($AC$2,职业被动!$B$6:$M$29,COLUMNS(职业被动!$B$6:G$29),0)*$AB153,0)</f>
        <v>1685</v>
      </c>
      <c r="AG153" s="9">
        <f>ROUND(属性投放!H$4+装备属性!H$4*IF($AB153&lt;10,1,ROUNDDOWN($AB153,-1))+SUM(属性投放!I$37:I$45)*$AB153+VLOOKUP($AC$2,一级属性!$E$41:$P$64,COLUMNS(一级属性!$E$41:K$64),0)*($AB153+0.25*IF($AB153&lt;10,1,ROUNDDOWN($AB153,-1)))+VLOOKUP($AC$2,宝石属性!$B$43:$M$66,COLUMNS(宝石属性!$B$43:H$66),0)*10*VLOOKUP(ROUNDDOWN($AB153,-1),宝石属性!$B$25:$N$41,2,0)*VLOOKUP(ROUNDDOWN($AB153,-1),宝石属性!$B$25:$N$41,3,0)+VLOOKUP($AC$2,职业被动!$B$6:$M$29,COLUMNS(职业被动!$B$6:H$29),0)*$AB153,0)</f>
        <v>995</v>
      </c>
      <c r="AH153" s="9">
        <f>ROUND(属性投放!I$4+装备属性!I$4*IF($AB153&lt;10,1,ROUNDDOWN($AB153,-1))+SUM(属性投放!J$37:J$45)*$AB153+VLOOKUP($AC$2,一级属性!$E$41:$P$64,COLUMNS(一级属性!$E$41:L$64),0)*($AB153+0.25*IF($AB153&lt;10,1,ROUNDDOWN($AB153,-1)))+VLOOKUP($AC$2,宝石属性!$B$43:$M$66,COLUMNS(宝石属性!$B$43:I$66),0)*10*VLOOKUP(ROUNDDOWN($AB153,-1),宝石属性!$B$25:$N$41,2,0)*VLOOKUP(ROUNDDOWN($AB153,-1),宝石属性!$B$25:$N$41,3,0)+VLOOKUP($AC$2,职业被动!$B$6:$M$29,COLUMNS(职业被动!$B$6:I$29),0)*$AB153,0)</f>
        <v>1595</v>
      </c>
      <c r="AI153" s="9">
        <f>ROUND(属性投放!J$4+装备属性!J$4*IF($AB153&lt;10,1,ROUNDDOWN($AB153,-1))+SUM(属性投放!K$37:K$45)*$AB153+VLOOKUP($AC$2,一级属性!$E$41:$P$64,COLUMNS(一级属性!$E$41:M$64),0)*($AB153+0.25*IF($AB153&lt;10,1,ROUNDDOWN($AB153,-1)))+VLOOKUP($AC$2,宝石属性!$B$43:$M$66,COLUMNS(宝石属性!$B$43:J$66),0)*10*VLOOKUP(ROUNDDOWN($AB153,-1),宝石属性!$B$25:$N$41,2,0)*VLOOKUP(ROUNDDOWN($AB153,-1),宝石属性!$B$25:$N$41,3,0)+VLOOKUP($AC$2,职业被动!$B$6:$M$29,COLUMNS(职业被动!$B$6:J$29),0)*$AB153,0)</f>
        <v>1038</v>
      </c>
      <c r="AJ153" s="9">
        <f>ROUND(属性投放!K$4+装备属性!K$4*IF($AB153&lt;10,1,ROUNDDOWN($AB153,-1))+SUM(属性投放!L$37:L$45)*$AB153+VLOOKUP($AC$2,一级属性!$E$41:$P$64,COLUMNS(一级属性!$E$41:N$64),0)*($AB153+0.25*IF($AB153&lt;10,1,ROUNDDOWN($AB153,-1)))+VLOOKUP($AC$2,宝石属性!$B$43:$M$66,COLUMNS(宝石属性!$B$43:K$66),0)*10*VLOOKUP(ROUNDDOWN($AB153,-1),宝石属性!$B$25:$N$41,2,0)*VLOOKUP(ROUNDDOWN($AB153,-1),宝石属性!$B$25:$N$41,3,0)+VLOOKUP($AC$2,职业被动!$B$6:$M$29,COLUMNS(职业被动!$B$6:K$29),0)*$AB153,0)</f>
        <v>545</v>
      </c>
      <c r="AK153" s="9">
        <f>ROUND(属性投放!L$4+装备属性!L$4*IF($AB153&lt;10,1,ROUNDDOWN($AB153,-1))+SUM(属性投放!M$37:M$45)*$AB153+VLOOKUP($AC$2,一级属性!$E$41:$P$64,COLUMNS(一级属性!$E$41:O$64),0)*($AB153+0.25*IF($AB153&lt;10,1,ROUNDDOWN($AB153,-1)))+VLOOKUP($AC$2,宝石属性!$B$43:$M$66,COLUMNS(宝石属性!$B$43:L$66),0)*10*VLOOKUP(ROUNDDOWN($AB153,-1),宝石属性!$B$25:$N$41,2,0)*VLOOKUP(ROUNDDOWN($AB153,-1),宝石属性!$B$25:$N$41,3,0)+VLOOKUP($AC$2,职业被动!$B$6:$M$29,COLUMNS(职业被动!$B$6:L$29),0)*$AB153,0)</f>
        <v>45</v>
      </c>
      <c r="AL153" s="9">
        <f>ROUND(属性投放!M$4+装备属性!M$4*IF($AB153&lt;10,1,ROUNDDOWN($AB153,-1))+SUM(属性投放!N$37:N$45)*$AB153+VLOOKUP($AC$2,一级属性!$E$41:$P$64,COLUMNS(一级属性!$E$41:P$64),0)*($AB153+0.25*IF($AB153&lt;10,1,ROUNDDOWN($AB153,-1)))+VLOOKUP($AC$2,宝石属性!$B$43:$M$66,COLUMNS(宝石属性!$B$43:M$66),0)*10*VLOOKUP(ROUNDDOWN($AB153,-1),宝石属性!$B$25:$N$41,2,0)*VLOOKUP(ROUNDDOWN($AB153,-1),宝石属性!$B$25:$N$41,3,0)+VLOOKUP($AC$2,职业被动!$B$6:$M$29,COLUMNS(职业被动!$B$6:M$29),0)*$AB153,0)</f>
        <v>1625</v>
      </c>
      <c r="AM153" s="48">
        <f>属性价值和能力评分!$F$9+ROUND(属性价值和能力评分!$F$38*10,0)*AB153+ROUND((SUM(装备属性!$W$9:$W$14)+属性价值和能力评分!$F$38*1.25+1.4+2.8)*IF(AB153&lt;10,1,ROUNDDOWN(AB153,-1)),0)+15*VLOOKUP(ROUNDDOWN(AB153,-1),宝石属性!$B$26:$D$41,2,0)*6*VLOOKUP(ROUNDDOWN(AB153,-1),宝石属性!$B$26:$D$41,3,0)+(属性价值和能力评分!$F$49*9+属性价值和能力评分!$F$50*2+属性价值和能力评分!$F$53*8/5)*AB153</f>
        <v>27323</v>
      </c>
      <c r="AO153" s="1">
        <v>150</v>
      </c>
      <c r="AP153" s="9">
        <f>ROUND(属性投放!D$4+装备属性!D$4*IF($AO153&lt;10,1,ROUNDDOWN($AO153,-1))+SUM(属性投放!E$37:E$45)*$AO153+VLOOKUP($AP$2,一级属性!$E$41:$P$64,COLUMNS(一级属性!$E$41:G$64),0)*($AO153+0.25*IF($AO153&lt;10,1,ROUNDDOWN($AO153,-1)))+VLOOKUP($AP$2,宝石属性!$B$43:$M$66,COLUMNS(宝石属性!$B$43:D$66),0)*10*VLOOKUP(ROUNDDOWN($AO153,-1),宝石属性!$B$25:$N$41,2,0)*VLOOKUP(ROUNDDOWN($AO153,-1),宝石属性!$B$25:$N$41,3,0)+VLOOKUP($AP$2,职业被动!$B$6:$M$29,COLUMNS(职业被动!$B$6:D$29),0)*$AO153,0)</f>
        <v>9460</v>
      </c>
      <c r="AQ153" s="9">
        <f>ROUND(属性投放!E$4+装备属性!E$4*IF($AO153&lt;10,1,ROUNDDOWN($AO153,-1))+SUM(属性投放!F$37:F$45)*$AO153+VLOOKUP($AP$2,一级属性!$E$41:$P$64,COLUMNS(一级属性!$E$41:H$64),0)*($AO153+0.25*IF($AO153&lt;10,1,ROUNDDOWN($AO153,-1)))+VLOOKUP($AP$2,宝石属性!$B$43:$M$66,COLUMNS(宝石属性!$B$43:E$66),0)*10*VLOOKUP(ROUNDDOWN($AO153,-1),宝石属性!$B$25:$N$41,2,0)*VLOOKUP(ROUNDDOWN($AO153,-1),宝石属性!$B$25:$N$41,3,0)+VLOOKUP($AP$2,职业被动!$B$6:$M$29,COLUMNS(职业被动!$B$6:E$29),0)*$AO153,0)</f>
        <v>6493</v>
      </c>
      <c r="AR153" s="9">
        <f>ROUND(属性投放!F$4+装备属性!F$4*IF($AO153&lt;10,1,ROUNDDOWN($AO153,-1))+SUM(属性投放!G$37:G$45)*$AO153+VLOOKUP($AP$2,一级属性!$E$41:$P$64,COLUMNS(一级属性!$E$41:I$64),0)*($AO153+0.25*IF($AO153&lt;10,1,ROUNDDOWN($AO153,-1)))+VLOOKUP($AP$2,宝石属性!$B$43:$M$66,COLUMNS(宝石属性!$B$43:F$66),0)*10*VLOOKUP(ROUNDDOWN($AO153,-1),宝石属性!$B$25:$N$41,2,0)*VLOOKUP(ROUNDDOWN($AO153,-1),宝石属性!$B$25:$N$41,3,0)+VLOOKUP($AP$2,职业被动!$B$6:$M$29,COLUMNS(职业被动!$B$6:F$29),0)*$AO153,0)</f>
        <v>1630</v>
      </c>
      <c r="AS153" s="9">
        <f>ROUND(属性投放!G$4+装备属性!G$4*IF($AO153&lt;10,1,ROUNDDOWN($AO153,-1))+SUM(属性投放!H$37:H$45)*$AO153+VLOOKUP($AP$2,一级属性!$E$41:$P$64,COLUMNS(一级属性!$E$41:J$64),0)*($AO153+0.25*IF($AO153&lt;10,1,ROUNDDOWN($AO153,-1)))+VLOOKUP($AP$2,宝石属性!$B$43:$M$66,COLUMNS(宝石属性!$B$43:G$66),0)*10*VLOOKUP(ROUNDDOWN($AO153,-1),宝石属性!$B$25:$N$41,2,0)*VLOOKUP(ROUNDDOWN($AO153,-1),宝石属性!$B$25:$N$41,3,0)+VLOOKUP($AP$2,职业被动!$B$6:$M$29,COLUMNS(职业被动!$B$6:G$29),0)*$AO153,0)</f>
        <v>1385</v>
      </c>
      <c r="AT153" s="9">
        <f>ROUND(属性投放!H$4+装备属性!H$4*IF($AO153&lt;10,1,ROUNDDOWN($AO153,-1))+SUM(属性投放!I$37:I$45)*$AO153+VLOOKUP($AP$2,一级属性!$E$41:$P$64,COLUMNS(一级属性!$E$41:K$64),0)*($AO153+0.25*IF($AO153&lt;10,1,ROUNDDOWN($AO153,-1)))+VLOOKUP($AP$2,宝石属性!$B$43:$M$66,COLUMNS(宝石属性!$B$43:H$66),0)*10*VLOOKUP(ROUNDDOWN($AO153,-1),宝石属性!$B$25:$N$41,2,0)*VLOOKUP(ROUNDDOWN($AO153,-1),宝石属性!$B$25:$N$41,3,0)+VLOOKUP($AP$2,职业被动!$B$6:$M$29,COLUMNS(职业被动!$B$6:H$29),0)*$AO153,0)</f>
        <v>1558</v>
      </c>
      <c r="AU153" s="9">
        <f>ROUND(属性投放!I$4+装备属性!I$4*IF($AO153&lt;10,1,ROUNDDOWN($AO153,-1))+SUM(属性投放!J$37:J$45)*$AO153+VLOOKUP($AP$2,一级属性!$E$41:$P$64,COLUMNS(一级属性!$E$41:L$64),0)*($AO153+0.25*IF($AO153&lt;10,1,ROUNDDOWN($AO153,-1)))+VLOOKUP($AP$2,宝石属性!$B$43:$M$66,COLUMNS(宝石属性!$B$43:I$66),0)*10*VLOOKUP(ROUNDDOWN($AO153,-1),宝石属性!$B$25:$N$41,2,0)*VLOOKUP(ROUNDDOWN($AO153,-1),宝石属性!$B$25:$N$41,3,0)+VLOOKUP($AP$2,职业被动!$B$6:$M$29,COLUMNS(职业被动!$B$6:I$29),0)*$AO153,0)</f>
        <v>1708</v>
      </c>
      <c r="AV153" s="9">
        <f>ROUND(属性投放!J$4+装备属性!J$4*IF($AO153&lt;10,1,ROUNDDOWN($AO153,-1))+SUM(属性投放!K$37:K$45)*$AO153+VLOOKUP($AP$2,一级属性!$E$41:$P$64,COLUMNS(一级属性!$E$41:M$64),0)*($AO153+0.25*IF($AO153&lt;10,1,ROUNDDOWN($AO153,-1)))+VLOOKUP($AP$2,宝石属性!$B$43:$M$66,COLUMNS(宝石属性!$B$43:J$66),0)*10*VLOOKUP(ROUNDDOWN($AO153,-1),宝石属性!$B$25:$N$41,2,0)*VLOOKUP(ROUNDDOWN($AO153,-1),宝石属性!$B$25:$N$41,3,0)+VLOOKUP($AP$2,职业被动!$B$6:$M$29,COLUMNS(职业被动!$B$6:J$29),0)*$AO153,0)</f>
        <v>1169</v>
      </c>
      <c r="AW153" s="9">
        <f>ROUND(属性投放!K$4+装备属性!K$4*IF($AO153&lt;10,1,ROUNDDOWN($AO153,-1))+SUM(属性投放!L$37:L$45)*$AO153+VLOOKUP($AP$2,一级属性!$E$41:$P$64,COLUMNS(一级属性!$E$41:N$64),0)*($AO153+0.25*IF($AO153&lt;10,1,ROUNDDOWN($AO153,-1)))+VLOOKUP($AP$2,宝石属性!$B$43:$M$66,COLUMNS(宝石属性!$B$43:K$66),0)*10*VLOOKUP(ROUNDDOWN($AO153,-1),宝石属性!$B$25:$N$41,2,0)*VLOOKUP(ROUNDDOWN($AO153,-1),宝石属性!$B$25:$N$41,3,0)+VLOOKUP($AP$2,职业被动!$B$6:$M$29,COLUMNS(职业被动!$B$6:K$29),0)*$AO153,0)</f>
        <v>545</v>
      </c>
      <c r="AX153" s="9">
        <f>ROUND(属性投放!L$4+装备属性!L$4*IF($AO153&lt;10,1,ROUNDDOWN($AO153,-1))+SUM(属性投放!M$37:M$45)*$AO153+VLOOKUP($AP$2,一级属性!$E$41:$P$64,COLUMNS(一级属性!$E$41:O$64),0)*($AO153+0.25*IF($AO153&lt;10,1,ROUNDDOWN($AO153,-1)))+VLOOKUP($AP$2,宝石属性!$B$43:$M$66,COLUMNS(宝石属性!$B$43:L$66),0)*10*VLOOKUP(ROUNDDOWN($AO153,-1),宝石属性!$B$25:$N$41,2,0)*VLOOKUP(ROUNDDOWN($AO153,-1),宝石属性!$B$25:$N$41,3,0)+VLOOKUP($AP$2,职业被动!$B$6:$M$29,COLUMNS(职业被动!$B$6:L$29),0)*$AO153,0)</f>
        <v>1605</v>
      </c>
      <c r="AY153" s="9">
        <f>ROUND(属性投放!M$4+装备属性!M$4*IF($AO153&lt;10,1,ROUNDDOWN($AO153,-1))+SUM(属性投放!N$37:N$45)*$AO153+VLOOKUP($AP$2,一级属性!$E$41:$P$64,COLUMNS(一级属性!$E$41:P$64),0)*($AO153+0.25*IF($AO153&lt;10,1,ROUNDDOWN($AO153,-1)))+VLOOKUP($AP$2,宝石属性!$B$43:$M$66,COLUMNS(宝石属性!$B$43:M$66),0)*10*VLOOKUP(ROUNDDOWN($AO153,-1),宝石属性!$B$25:$N$41,2,0)*VLOOKUP(ROUNDDOWN($AO153,-1),宝石属性!$B$25:$N$41,3,0)+VLOOKUP($AP$2,职业被动!$B$6:$M$29,COLUMNS(职业被动!$B$6:M$29),0)*$AO153,0)</f>
        <v>1625</v>
      </c>
      <c r="AZ153" s="48">
        <f>属性价值和能力评分!$F$9+ROUND(属性价值和能力评分!$F$38*10,0)*AO153+ROUND((SUM(装备属性!$W$9:$W$14)+属性价值和能力评分!$F$38*1.25+1.4+2.8)*IF(AO153&lt;10,1,ROUNDDOWN(AO153,-1)),0)+15*VLOOKUP(ROUNDDOWN(AO153,-1),宝石属性!$B$26:$D$41,2,0)*6*VLOOKUP(ROUNDDOWN(AO153,-1),宝石属性!$B$26:$D$41,3,0)+(属性价值和能力评分!$F$49*9+属性价值和能力评分!$F$50*2+属性价值和能力评分!$F$53*8/5)*AO153</f>
        <v>27323</v>
      </c>
      <c r="BB153" s="1">
        <v>150</v>
      </c>
      <c r="BC153" s="9">
        <f>ROUND(属性投放!D$4+装备属性!D$4*IF($BB153&lt;10,1,ROUNDDOWN($BB153,-1))+SUM(属性投放!E$37:E$45)*$BB153+VLOOKUP($BC$2,一级属性!$E$41:$P$64,COLUMNS(一级属性!$E$41:G$64),0)*($BB153+0.25*IF($BB153&lt;10,1,ROUNDDOWN($BB153,-1)))+VLOOKUP($BC$2,宝石属性!$B$43:$M$66,COLUMNS(宝石属性!$B$43:D$66),0)*10*VLOOKUP(ROUNDDOWN($BB153,-1),宝石属性!$B$25:$N$41,2,0)*VLOOKUP(ROUNDDOWN($BB153,-1),宝石属性!$B$25:$N$41,3,0)+VLOOKUP($BC$2,职业被动!$B$6:$M$29,COLUMNS(职业被动!$B$6:D$29),0)*$BB153,0)</f>
        <v>8410</v>
      </c>
      <c r="BD153" s="9">
        <f>ROUND(属性投放!E$4+装备属性!E$4*IF($BB153&lt;10,1,ROUNDDOWN($BB153,-1))+SUM(属性投放!F$37:F$45)*$BB153+VLOOKUP($BC$2,一级属性!$E$41:$P$64,COLUMNS(一级属性!$E$41:H$64),0)*($BB153+0.25*IF($BB153&lt;10,1,ROUNDDOWN($BB153,-1)))+VLOOKUP($BC$2,宝石属性!$B$43:$M$66,COLUMNS(宝石属性!$B$43:E$66),0)*10*VLOOKUP(ROUNDDOWN($BB153,-1),宝石属性!$B$25:$N$41,2,0)*VLOOKUP(ROUNDDOWN($BB153,-1),宝石属性!$B$25:$N$41,3,0)+VLOOKUP($BC$2,职业被动!$B$6:$M$29,COLUMNS(职业被动!$B$6:E$29),0)*$BB153,0)</f>
        <v>7430</v>
      </c>
      <c r="BE153" s="9">
        <f>ROUND(属性投放!F$4+装备属性!F$4*IF($BB153&lt;10,1,ROUNDDOWN($BB153,-1))+SUM(属性投放!G$37:G$45)*$BB153+VLOOKUP($BC$2,一级属性!$E$41:$P$64,COLUMNS(一级属性!$E$41:I$64),0)*($BB153+0.25*IF($BB153&lt;10,1,ROUNDDOWN($BB153,-1)))+VLOOKUP($BC$2,宝石属性!$B$43:$M$66,COLUMNS(宝石属性!$B$43:F$66),0)*10*VLOOKUP(ROUNDDOWN($BB153,-1),宝石属性!$B$25:$N$41,2,0)*VLOOKUP(ROUNDDOWN($BB153,-1),宝石属性!$B$25:$N$41,3,0)+VLOOKUP($BC$2,职业被动!$B$6:$M$29,COLUMNS(职业被动!$B$6:F$29),0)*$BB153,0)</f>
        <v>1630</v>
      </c>
      <c r="BF153" s="9">
        <f>ROUND(属性投放!G$4+装备属性!G$4*IF($BB153&lt;10,1,ROUNDDOWN($BB153,-1))+SUM(属性投放!H$37:H$45)*$BB153+VLOOKUP($BC$2,一级属性!$E$41:$P$64,COLUMNS(一级属性!$E$41:J$64),0)*($BB153+0.25*IF($BB153&lt;10,1,ROUNDDOWN($BB153,-1)))+VLOOKUP($BC$2,宝石属性!$B$43:$M$66,COLUMNS(宝石属性!$B$43:G$66),0)*10*VLOOKUP(ROUNDDOWN($BB153,-1),宝石属性!$B$25:$N$41,2,0)*VLOOKUP(ROUNDDOWN($BB153,-1),宝石属性!$B$25:$N$41,3,0)+VLOOKUP($BC$2,职业被动!$B$6:$M$29,COLUMNS(职业被动!$B$6:G$29),0)*$BB153,0)</f>
        <v>1385</v>
      </c>
      <c r="BG153" s="9">
        <f>ROUND(属性投放!H$4+装备属性!H$4*IF($BB153&lt;10,1,ROUNDDOWN($BB153,-1))+SUM(属性投放!I$37:I$45)*$BB153+VLOOKUP($BC$2,一级属性!$E$41:$P$64,COLUMNS(一级属性!$E$41:K$64),0)*($BB153+0.25*IF($BB153&lt;10,1,ROUNDDOWN($BB153,-1)))+VLOOKUP($BC$2,宝石属性!$B$43:$M$66,COLUMNS(宝石属性!$B$43:H$66),0)*10*VLOOKUP(ROUNDDOWN($BB153,-1),宝石属性!$B$25:$N$41,2,0)*VLOOKUP(ROUNDDOWN($BB153,-1),宝石属性!$B$25:$N$41,3,0)+VLOOKUP($BC$2,职业被动!$B$6:$M$29,COLUMNS(职业被动!$B$6:H$29),0)*$BB153,0)</f>
        <v>2165</v>
      </c>
      <c r="BH153" s="9">
        <f>ROUND(属性投放!I$4+装备属性!I$4*IF($BB153&lt;10,1,ROUNDDOWN($BB153,-1))+SUM(属性投放!J$37:J$45)*$BB153+VLOOKUP($BC$2,一级属性!$E$41:$P$64,COLUMNS(一级属性!$E$41:L$64),0)*($BB153+0.25*IF($BB153&lt;10,1,ROUNDDOWN($BB153,-1)))+VLOOKUP($BC$2,宝石属性!$B$43:$M$66,COLUMNS(宝石属性!$B$43:I$66),0)*10*VLOOKUP(ROUNDDOWN($BB153,-1),宝石属性!$B$25:$N$41,2,0)*VLOOKUP(ROUNDDOWN($BB153,-1),宝石属性!$B$25:$N$41,3,0)+VLOOKUP($BC$2,职业被动!$B$6:$M$29,COLUMNS(职业被动!$B$6:I$29),0)*$BB153,0)</f>
        <v>2045</v>
      </c>
      <c r="BI153" s="9">
        <f>ROUND(属性投放!J$4+装备属性!J$4*IF($BB153&lt;10,1,ROUNDDOWN($BB153,-1))+SUM(属性投放!K$37:K$45)*$BB153+VLOOKUP($BC$2,一级属性!$E$41:$P$64,COLUMNS(一级属性!$E$41:M$64),0)*($BB153+0.25*IF($BB153&lt;10,1,ROUNDDOWN($BB153,-1)))+VLOOKUP($BC$2,宝石属性!$B$43:$M$66,COLUMNS(宝石属性!$B$43:J$66),0)*10*VLOOKUP(ROUNDDOWN($BB153,-1),宝石属性!$B$25:$N$41,2,0)*VLOOKUP(ROUNDDOWN($BB153,-1),宝石属性!$B$25:$N$41,3,0)+VLOOKUP($BC$2,职业被动!$B$6:$M$29,COLUMNS(职业被动!$B$6:J$29),0)*$BB153,0)</f>
        <v>888</v>
      </c>
      <c r="BJ153" s="9">
        <f>ROUND(属性投放!K$4+装备属性!K$4*IF($BB153&lt;10,1,ROUNDDOWN($BB153,-1))+SUM(属性投放!L$37:L$45)*$BB153+VLOOKUP($BC$2,一级属性!$E$41:$P$64,COLUMNS(一级属性!$E$41:N$64),0)*($BB153+0.25*IF($BB153&lt;10,1,ROUNDDOWN($BB153,-1)))+VLOOKUP($BC$2,宝石属性!$B$43:$M$66,COLUMNS(宝石属性!$B$43:K$66),0)*10*VLOOKUP(ROUNDDOWN($BB153,-1),宝石属性!$B$25:$N$41,2,0)*VLOOKUP(ROUNDDOWN($BB153,-1),宝石属性!$B$25:$N$41,3,0)+VLOOKUP($BC$2,职业被动!$B$6:$M$29,COLUMNS(职业被动!$B$6:K$29),0)*$BB153,0)</f>
        <v>545</v>
      </c>
      <c r="BK153" s="9">
        <f>ROUND(属性投放!L$4+装备属性!L$4*IF($BB153&lt;10,1,ROUNDDOWN($BB153,-1))+SUM(属性投放!M$37:M$45)*$BB153+VLOOKUP($BC$2,一级属性!$E$41:$P$64,COLUMNS(一级属性!$E$41:O$64),0)*($BB153+0.25*IF($BB153&lt;10,1,ROUNDDOWN($BB153,-1)))+VLOOKUP($BC$2,宝石属性!$B$43:$M$66,COLUMNS(宝石属性!$B$43:L$66),0)*10*VLOOKUP(ROUNDDOWN($BB153,-1),宝石属性!$B$25:$N$41,2,0)*VLOOKUP(ROUNDDOWN($BB153,-1),宝石属性!$B$25:$N$41,3,0)+VLOOKUP($BC$2,职业被动!$B$6:$M$29,COLUMNS(职业被动!$B$6:L$29),0)*$BB153,0)</f>
        <v>45</v>
      </c>
      <c r="BL153" s="9">
        <f>ROUND(属性投放!M$4+装备属性!M$4*IF($BB153&lt;10,1,ROUNDDOWN($BB153,-1))+SUM(属性投放!N$37:N$45)*$BB153+VLOOKUP($BC$2,一级属性!$E$41:$P$64,COLUMNS(一级属性!$E$41:P$64),0)*($BB153+0.25*IF($BB153&lt;10,1,ROUNDDOWN($BB153,-1)))+VLOOKUP($BC$2,宝石属性!$B$43:$M$66,COLUMNS(宝石属性!$B$43:M$66),0)*10*VLOOKUP(ROUNDDOWN($BB153,-1),宝石属性!$B$25:$N$41,2,0)*VLOOKUP(ROUNDDOWN($BB153,-1),宝石属性!$B$25:$N$41,3,0)+VLOOKUP($BC$2,职业被动!$B$6:$M$29,COLUMNS(职业被动!$B$6:M$29),0)*$BB153,0)</f>
        <v>1625</v>
      </c>
      <c r="BM153" s="48">
        <f>属性价值和能力评分!$F$9+ROUND(属性价值和能力评分!$F$38*10,0)*BB153+ROUND((SUM(装备属性!$W$9:$W$14)+属性价值和能力评分!$F$38*1.25+1.4+2.8)*IF(BB153&lt;10,1,ROUNDDOWN(BB153,-1)),0)+15*VLOOKUP(ROUNDDOWN(BB153,-1),宝石属性!$B$26:$D$41,2,0)*6*VLOOKUP(ROUNDDOWN(BB153,-1),宝石属性!$B$26:$D$41,3,0)+(属性价值和能力评分!$F$49*9+属性价值和能力评分!$F$50*2+属性价值和能力评分!$F$53*8/5)*BB153</f>
        <v>27323</v>
      </c>
      <c r="BO153" s="1">
        <v>150</v>
      </c>
      <c r="BP153" s="9">
        <f>ROUND(属性投放!D$4+装备属性!D$4*IF($BO153&lt;10,1,ROUNDDOWN($BO153,-1))+SUM(属性投放!E$37:E$45)*$BO153+VLOOKUP($BP$2,一级属性!$E$41:$P$64,COLUMNS(一级属性!$E$41:G$64),0)*($BO153+0.25*IF($BO153&lt;10,1,ROUNDDOWN($BO153,-1)))+VLOOKUP($BP$2,宝石属性!$B$43:$M$66,COLUMNS(宝石属性!$B$43:D$66),0)*10*VLOOKUP(ROUNDDOWN($BO153,-1),宝石属性!$B$25:$N$41,2,0)*VLOOKUP(ROUNDDOWN($BO153,-1),宝石属性!$B$25:$N$41,3,0)+VLOOKUP($BP$2,职业被动!$B$6:$M$29,COLUMNS(职业被动!$B$6:D$29),0)*$BO153,0)</f>
        <v>10510</v>
      </c>
      <c r="BQ153" s="9">
        <f>ROUND(属性投放!E$4+装备属性!E$4*IF($BO153&lt;10,1,ROUNDDOWN($BO153,-1))+SUM(属性投放!F$37:F$45)*$BO153+VLOOKUP($BP$2,一级属性!$E$41:$P$64,COLUMNS(一级属性!$E$41:H$64),0)*($BO153+0.25*IF($BO153&lt;10,1,ROUNDDOWN($BO153,-1)))+VLOOKUP($BP$2,宝石属性!$B$43:$M$66,COLUMNS(宝石属性!$B$43:E$66),0)*10*VLOOKUP(ROUNDDOWN($BO153,-1),宝石属性!$B$25:$N$41,2,0)*VLOOKUP(ROUNDDOWN($BO153,-1),宝石属性!$B$25:$N$41,3,0)+VLOOKUP($BP$2,职业被动!$B$6:$M$29,COLUMNS(职业被动!$B$6:E$29),0)*$BO153,0)</f>
        <v>6493</v>
      </c>
      <c r="BR153" s="9">
        <f>ROUND(属性投放!F$4+装备属性!F$4*IF($BO153&lt;10,1,ROUNDDOWN($BO153,-1))+SUM(属性投放!G$37:G$45)*$BO153+VLOOKUP($BP$2,一级属性!$E$41:$P$64,COLUMNS(一级属性!$E$41:I$64),0)*($BO153+0.25*IF($BO153&lt;10,1,ROUNDDOWN($BO153,-1)))+VLOOKUP($BP$2,宝石属性!$B$43:$M$66,COLUMNS(宝石属性!$B$43:F$66),0)*10*VLOOKUP(ROUNDDOWN($BO153,-1),宝石属性!$B$25:$N$41,2,0)*VLOOKUP(ROUNDDOWN($BO153,-1),宝石属性!$B$25:$N$41,3,0)+VLOOKUP($BP$2,职业被动!$B$6:$M$29,COLUMNS(职业被动!$B$6:F$29),0)*$BO153,0)</f>
        <v>1630</v>
      </c>
      <c r="BS153" s="9">
        <f>ROUND(属性投放!G$4+装备属性!G$4*IF($BO153&lt;10,1,ROUNDDOWN($BO153,-1))+SUM(属性投放!H$37:H$45)*$BO153+VLOOKUP($BP$2,一级属性!$E$41:$P$64,COLUMNS(一级属性!$E$41:J$64),0)*($BO153+0.25*IF($BO153&lt;10,1,ROUNDDOWN($BO153,-1)))+VLOOKUP($BP$2,宝石属性!$B$43:$M$66,COLUMNS(宝石属性!$B$43:G$66),0)*10*VLOOKUP(ROUNDDOWN($BO153,-1),宝石属性!$B$25:$N$41,2,0)*VLOOKUP(ROUNDDOWN($BO153,-1),宝石属性!$B$25:$N$41,3,0)+VLOOKUP($BP$2,职业被动!$B$6:$M$29,COLUMNS(职业被动!$B$6:G$29),0)*$BO153,0)</f>
        <v>1385</v>
      </c>
      <c r="BT153" s="9">
        <f>ROUND(属性投放!H$4+装备属性!H$4*IF($BO153&lt;10,1,ROUNDDOWN($BO153,-1))+SUM(属性投放!I$37:I$45)*$BO153+VLOOKUP($BP$2,一级属性!$E$41:$P$64,COLUMNS(一级属性!$E$41:K$64),0)*($BO153+0.25*IF($BO153&lt;10,1,ROUNDDOWN($BO153,-1)))+VLOOKUP($BP$2,宝石属性!$B$43:$M$66,COLUMNS(宝石属性!$B$43:H$66),0)*10*VLOOKUP(ROUNDDOWN($BO153,-1),宝石属性!$B$25:$N$41,2,0)*VLOOKUP(ROUNDDOWN($BO153,-1),宝石属性!$B$25:$N$41,3,0)+VLOOKUP($BP$2,职业被动!$B$6:$M$29,COLUMNS(职业被动!$B$6:H$29),0)*$BO153,0)</f>
        <v>1708</v>
      </c>
      <c r="BU153" s="9">
        <f>ROUND(属性投放!I$4+装备属性!I$4*IF($BO153&lt;10,1,ROUNDDOWN($BO153,-1))+SUM(属性投放!J$37:J$45)*$BO153+VLOOKUP($BP$2,一级属性!$E$41:$P$64,COLUMNS(一级属性!$E$41:L$64),0)*($BO153+0.25*IF($BO153&lt;10,1,ROUNDDOWN($BO153,-1)))+VLOOKUP($BP$2,宝石属性!$B$43:$M$66,COLUMNS(宝石属性!$B$43:I$66),0)*10*VLOOKUP(ROUNDDOWN($BO153,-1),宝石属性!$B$25:$N$41,2,0)*VLOOKUP(ROUNDDOWN($BO153,-1),宝石属性!$B$25:$N$41,3,0)+VLOOKUP($BP$2,职业被动!$B$6:$M$29,COLUMNS(职业被动!$B$6:I$29),0)*$BO153,0)</f>
        <v>1708</v>
      </c>
      <c r="BV153" s="9">
        <f>ROUND(属性投放!J$4+装备属性!J$4*IF($BO153&lt;10,1,ROUNDDOWN($BO153,-1))+SUM(属性投放!K$37:K$45)*$BO153+VLOOKUP($BP$2,一级属性!$E$41:$P$64,COLUMNS(一级属性!$E$41:M$64),0)*($BO153+0.25*IF($BO153&lt;10,1,ROUNDDOWN($BO153,-1)))+VLOOKUP($BP$2,宝石属性!$B$43:$M$66,COLUMNS(宝石属性!$B$43:J$66),0)*10*VLOOKUP(ROUNDDOWN($BO153,-1),宝石属性!$B$25:$N$41,2,0)*VLOOKUP(ROUNDDOWN($BO153,-1),宝石属性!$B$25:$N$41,3,0)+VLOOKUP($BP$2,职业被动!$B$6:$M$29,COLUMNS(职业被动!$B$6:J$29),0)*$BO153,0)</f>
        <v>1169</v>
      </c>
      <c r="BW153" s="9">
        <f>ROUND(属性投放!K$4+装备属性!K$4*IF($BO153&lt;10,1,ROUNDDOWN($BO153,-1))+SUM(属性投放!L$37:L$45)*$BO153+VLOOKUP($BP$2,一级属性!$E$41:$P$64,COLUMNS(一级属性!$E$41:N$64),0)*($BO153+0.25*IF($BO153&lt;10,1,ROUNDDOWN($BO153,-1)))+VLOOKUP($BP$2,宝石属性!$B$43:$M$66,COLUMNS(宝石属性!$B$43:K$66),0)*10*VLOOKUP(ROUNDDOWN($BO153,-1),宝石属性!$B$25:$N$41,2,0)*VLOOKUP(ROUNDDOWN($BO153,-1),宝石属性!$B$25:$N$41,3,0)+VLOOKUP($BP$2,职业被动!$B$6:$M$29,COLUMNS(职业被动!$B$6:K$29),0)*$BO153,0)</f>
        <v>705</v>
      </c>
      <c r="BX153" s="9">
        <f>ROUND(属性投放!L$4+装备属性!L$4*IF($BO153&lt;10,1,ROUNDDOWN($BO153,-1))+SUM(属性投放!M$37:M$45)*$BO153+VLOOKUP($BP$2,一级属性!$E$41:$P$64,COLUMNS(一级属性!$E$41:O$64),0)*($BO153+0.25*IF($BO153&lt;10,1,ROUNDDOWN($BO153,-1)))+VLOOKUP($BP$2,宝石属性!$B$43:$M$66,COLUMNS(宝石属性!$B$43:L$66),0)*10*VLOOKUP(ROUNDDOWN($BO153,-1),宝石属性!$B$25:$N$41,2,0)*VLOOKUP(ROUNDDOWN($BO153,-1),宝石属性!$B$25:$N$41,3,0)+VLOOKUP($BP$2,职业被动!$B$6:$M$29,COLUMNS(职业被动!$B$6:L$29),0)*$BO153,0)</f>
        <v>45</v>
      </c>
      <c r="BY153" s="9">
        <f>ROUND(属性投放!M$4+装备属性!M$4*IF($BO153&lt;10,1,ROUNDDOWN($BO153,-1))+SUM(属性投放!N$37:N$45)*$BO153+VLOOKUP($BP$2,一级属性!$E$41:$P$64,COLUMNS(一级属性!$E$41:P$64),0)*($BO153+0.25*IF($BO153&lt;10,1,ROUNDDOWN($BO153,-1)))+VLOOKUP($BP$2,宝石属性!$B$43:$M$66,COLUMNS(宝石属性!$B$43:M$66),0)*10*VLOOKUP(ROUNDDOWN($BO153,-1),宝石属性!$B$25:$N$41,2,0)*VLOOKUP(ROUNDDOWN($BO153,-1),宝石属性!$B$25:$N$41,3,0)+VLOOKUP($BP$2,职业被动!$B$6:$M$29,COLUMNS(职业被动!$B$6:M$29),0)*$BO153,0)</f>
        <v>1625</v>
      </c>
      <c r="BZ153" s="48">
        <f>属性价值和能力评分!$F$9+ROUND(属性价值和能力评分!$F$38*10,0)*BO153+ROUND((SUM(装备属性!$W$9:$W$14)+属性价值和能力评分!$F$38*1.25+1.4+2.8)*IF(BO153&lt;10,1,ROUNDDOWN(BO153,-1)),0)+15*VLOOKUP(ROUNDDOWN(BO153,-1),宝石属性!$B$26:$D$41,2,0)*6*VLOOKUP(ROUNDDOWN(BO153,-1),宝石属性!$B$26:$D$41,3,0)+(属性价值和能力评分!$F$49*9+属性价值和能力评分!$F$50*2+属性价值和能力评分!$F$53*8/5)*BO153</f>
        <v>27323</v>
      </c>
      <c r="CB153" s="1">
        <v>150</v>
      </c>
      <c r="CC153" s="9">
        <f>ROUND(属性投放!D$4+装备属性!D$4*IF($CB153&lt;10,1,ROUNDDOWN($CB153,-1))+SUM(属性投放!E$37:E$45)*$CB153+VLOOKUP($CC$2,一级属性!$E$41:$P$64,COLUMNS(一级属性!$E$41:G$64),0)*($CB153+0.25*IF($CB153&lt;10,1,ROUNDDOWN($CB153,-1)))+VLOOKUP($CC$2,宝石属性!$B$43:$M$66,COLUMNS(宝石属性!$B$43:D$66),0)*10*VLOOKUP(ROUNDDOWN($CB153,-1),宝石属性!$B$25:$N$41,2,0)*VLOOKUP(ROUNDDOWN($CB153,-1),宝石属性!$B$25:$N$41,3,0)+VLOOKUP($CC$2,职业被动!$B$6:$M$29,COLUMNS(职业被动!$B$6:D$29),0)*$CB153,0)</f>
        <v>6910</v>
      </c>
      <c r="CD153" s="9">
        <f>ROUND(属性投放!E$4+装备属性!E$4*IF($CB153&lt;10,1,ROUNDDOWN($CB153,-1))+SUM(属性投放!F$37:F$45)*$CB153+VLOOKUP($CC$2,一级属性!$E$41:$P$64,COLUMNS(一级属性!$E$41:H$64),0)*($CB153+0.25*IF($CB153&lt;10,1,ROUNDDOWN($CB153,-1)))+VLOOKUP($CC$2,宝石属性!$B$43:$M$66,COLUMNS(宝石属性!$B$43:E$66),0)*10*VLOOKUP(ROUNDDOWN($CB153,-1),宝石属性!$B$25:$N$41,2,0)*VLOOKUP(ROUNDDOWN($CB153,-1),宝石属性!$B$25:$N$41,3,0)+VLOOKUP($CC$2,职业被动!$B$6:$M$29,COLUMNS(职业被动!$B$6:E$29),0)*$CB153,0)</f>
        <v>3680</v>
      </c>
      <c r="CE153" s="9">
        <f>ROUND(属性投放!F$4+装备属性!F$4*IF($CB153&lt;10,1,ROUNDDOWN($CB153,-1))+SUM(属性投放!G$37:G$45)*$CB153+VLOOKUP($CC$2,一级属性!$E$41:$P$64,COLUMNS(一级属性!$E$41:I$64),0)*($CB153+0.25*IF($CB153&lt;10,1,ROUNDDOWN($CB153,-1)))+VLOOKUP($CC$2,宝石属性!$B$43:$M$66,COLUMNS(宝石属性!$B$43:F$66),0)*10*VLOOKUP(ROUNDDOWN($CB153,-1),宝石属性!$B$25:$N$41,2,0)*VLOOKUP(ROUNDDOWN($CB153,-1),宝石属性!$B$25:$N$41,3,0)+VLOOKUP($CC$2,职业被动!$B$6:$M$29,COLUMNS(职业被动!$B$6:F$29),0)*$CB153,0)</f>
        <v>3263</v>
      </c>
      <c r="CF153" s="9">
        <f>ROUND(属性投放!G$4+装备属性!G$4*IF($CB153&lt;10,1,ROUNDDOWN($CB153,-1))+SUM(属性投放!H$37:H$45)*$CB153+VLOOKUP($CC$2,一级属性!$E$41:$P$64,COLUMNS(一级属性!$E$41:J$64),0)*($CB153+0.25*IF($CB153&lt;10,1,ROUNDDOWN($CB153,-1)))+VLOOKUP($CC$2,宝石属性!$B$43:$M$66,COLUMNS(宝石属性!$B$43:G$66),0)*10*VLOOKUP(ROUNDDOWN($CB153,-1),宝石属性!$B$25:$N$41,2,0)*VLOOKUP(ROUNDDOWN($CB153,-1),宝石属性!$B$25:$N$41,3,0)+VLOOKUP($CC$2,职业被动!$B$6:$M$29,COLUMNS(职业被动!$B$6:G$29),0)*$CB153,0)</f>
        <v>1535</v>
      </c>
      <c r="CG153" s="9">
        <f>ROUND(属性投放!H$4+装备属性!H$4*IF($CB153&lt;10,1,ROUNDDOWN($CB153,-1))+SUM(属性投放!I$37:I$45)*$CB153+VLOOKUP($CC$2,一级属性!$E$41:$P$64,COLUMNS(一级属性!$E$41:K$64),0)*($CB153+0.25*IF($CB153&lt;10,1,ROUNDDOWN($CB153,-1)))+VLOOKUP($CC$2,宝石属性!$B$43:$M$66,COLUMNS(宝石属性!$B$43:H$66),0)*10*VLOOKUP(ROUNDDOWN($CB153,-1),宝石属性!$B$25:$N$41,2,0)*VLOOKUP(ROUNDDOWN($CB153,-1),宝石属性!$B$25:$N$41,3,0)+VLOOKUP($CC$2,职业被动!$B$6:$M$29,COLUMNS(职业被动!$B$6:H$29),0)*$CB153,0)</f>
        <v>995</v>
      </c>
      <c r="CH153" s="9">
        <f>ROUND(属性投放!I$4+装备属性!I$4*IF($CB153&lt;10,1,ROUNDDOWN($CB153,-1))+SUM(属性投放!J$37:J$45)*$CB153+VLOOKUP($CC$2,一级属性!$E$41:$P$64,COLUMNS(一级属性!$E$41:L$64),0)*($CB153+0.25*IF($CB153&lt;10,1,ROUNDDOWN($CB153,-1)))+VLOOKUP($CC$2,宝石属性!$B$43:$M$66,COLUMNS(宝石属性!$B$43:I$66),0)*10*VLOOKUP(ROUNDDOWN($CB153,-1),宝石属性!$B$25:$N$41,2,0)*VLOOKUP(ROUNDDOWN($CB153,-1),宝石属性!$B$25:$N$41,3,0)+VLOOKUP($CC$2,职业被动!$B$6:$M$29,COLUMNS(职业被动!$B$6:I$29),0)*$CB153,0)</f>
        <v>1633</v>
      </c>
      <c r="CI153" s="9">
        <f>ROUND(属性投放!J$4+装备属性!J$4*IF($CB153&lt;10,1,ROUNDDOWN($CB153,-1))+SUM(属性投放!K$37:K$45)*$CB153+VLOOKUP($CC$2,一级属性!$E$41:$P$64,COLUMNS(一级属性!$E$41:M$64),0)*($CB153+0.25*IF($CB153&lt;10,1,ROUNDDOWN($CB153,-1)))+VLOOKUP($CC$2,宝石属性!$B$43:$M$66,COLUMNS(宝石属性!$B$43:J$66),0)*10*VLOOKUP(ROUNDDOWN($CB153,-1),宝石属性!$B$25:$N$41,2,0)*VLOOKUP(ROUNDDOWN($CB153,-1),宝石属性!$B$25:$N$41,3,0)+VLOOKUP($CC$2,职业被动!$B$6:$M$29,COLUMNS(职业被动!$B$6:J$29),0)*$CB153,0)</f>
        <v>1038</v>
      </c>
      <c r="CJ153" s="9">
        <f>ROUND(属性投放!K$4+装备属性!K$4*IF($CB153&lt;10,1,ROUNDDOWN($CB153,-1))+SUM(属性投放!L$37:L$45)*$CB153+VLOOKUP($CC$2,一级属性!$E$41:$P$64,COLUMNS(一级属性!$E$41:N$64),0)*($CB153+0.25*IF($CB153&lt;10,1,ROUNDDOWN($CB153,-1)))+VLOOKUP($CC$2,宝石属性!$B$43:$M$66,COLUMNS(宝石属性!$B$43:K$66),0)*10*VLOOKUP(ROUNDDOWN($CB153,-1),宝石属性!$B$25:$N$41,2,0)*VLOOKUP(ROUNDDOWN($CB153,-1),宝石属性!$B$25:$N$41,3,0)+VLOOKUP($CC$2,职业被动!$B$6:$M$29,COLUMNS(职业被动!$B$6:K$29),0)*$CB153,0)</f>
        <v>545</v>
      </c>
      <c r="CK153" s="9">
        <f>ROUND(属性投放!L$4+装备属性!L$4*IF($CB153&lt;10,1,ROUNDDOWN($CB153,-1))+SUM(属性投放!M$37:M$45)*$CB153+VLOOKUP($CC$2,一级属性!$E$41:$P$64,COLUMNS(一级属性!$E$41:O$64),0)*($CB153+0.25*IF($CB153&lt;10,1,ROUNDDOWN($CB153,-1)))+VLOOKUP($CC$2,宝石属性!$B$43:$M$66,COLUMNS(宝石属性!$B$43:L$66),0)*10*VLOOKUP(ROUNDDOWN($CB153,-1),宝石属性!$B$25:$N$41,2,0)*VLOOKUP(ROUNDDOWN($CB153,-1),宝石属性!$B$25:$N$41,3,0)+VLOOKUP($CC$2,职业被动!$B$6:$M$29,COLUMNS(职业被动!$B$6:L$29),0)*$CB153,0)</f>
        <v>45</v>
      </c>
      <c r="CL153" s="9">
        <f>ROUND(属性投放!M$4+装备属性!M$4*IF($CB153&lt;10,1,ROUNDDOWN($CB153,-1))+SUM(属性投放!N$37:N$45)*$CB153+VLOOKUP($CC$2,一级属性!$E$41:$P$64,COLUMNS(一级属性!$E$41:P$64),0)*($CB153+0.25*IF($CB153&lt;10,1,ROUNDDOWN($CB153,-1)))+VLOOKUP($CC$2,宝石属性!$B$43:$M$66,COLUMNS(宝石属性!$B$43:M$66),0)*10*VLOOKUP(ROUNDDOWN($CB153,-1),宝石属性!$B$25:$N$41,2,0)*VLOOKUP(ROUNDDOWN($CB153,-1),宝石属性!$B$25:$N$41,3,0)+VLOOKUP($CC$2,职业被动!$B$6:$M$29,COLUMNS(职业被动!$B$6:M$29),0)*$CB153,0)</f>
        <v>1545</v>
      </c>
      <c r="CM153" s="48">
        <f>属性价值和能力评分!$F$9+ROUND(属性价值和能力评分!$F$38*10,0)*CB153+ROUND((SUM(装备属性!$W$9:$W$14)+属性价值和能力评分!$F$38*1.25+1.4+2.8)*IF(CB153&lt;10,1,ROUNDDOWN(CB153,-1)),0)+15*VLOOKUP(ROUNDDOWN(CB153,-1),宝石属性!$B$26:$D$41,2,0)*6*VLOOKUP(ROUNDDOWN(CB153,-1),宝石属性!$B$26:$D$41,3,0)+(属性价值和能力评分!$F$49*9+属性价值和能力评分!$F$50*2+属性价值和能力评分!$F$53*8/5)*CB153</f>
        <v>27323</v>
      </c>
      <c r="CO153" s="1">
        <v>150</v>
      </c>
      <c r="CP153" s="9">
        <f>ROUND(属性投放!D$4+装备属性!D$4*IF($CO153&lt;10,1,ROUNDDOWN($CO153,-1))+SUM(属性投放!E$37:E$45)*$CO153+VLOOKUP($CP$2,一级属性!$E$41:$P$64,COLUMNS(一级属性!$E$41:G$64),0)*($CO153+0.25*IF($CO153&lt;10,1,ROUNDDOWN($CO153,-1)))+VLOOKUP($CP$2,宝石属性!$B$43:$M$66,COLUMNS(宝石属性!$B$43:D$66),0)*10*VLOOKUP(ROUNDDOWN($CO153,-1),宝石属性!$B$25:$N$41,2,0)*VLOOKUP(ROUNDDOWN($CO153,-1),宝石属性!$B$25:$N$41,3,0)+VLOOKUP($CP$2,职业被动!$B$6:$M$29,COLUMNS(职业被动!$B$6:D$29),0)*$CO153,0)</f>
        <v>6910</v>
      </c>
      <c r="CQ153" s="9">
        <f>ROUND(属性投放!E$4+装备属性!E$4*IF($CO153&lt;10,1,ROUNDDOWN($CO153,-1))+SUM(属性投放!F$37:F$45)*$CO153+VLOOKUP($CP$2,一级属性!$E$41:$P$64,COLUMNS(一级属性!$E$41:H$64),0)*($CO153+0.25*IF($CO153&lt;10,1,ROUNDDOWN($CO153,-1)))+VLOOKUP($CP$2,宝石属性!$B$43:$M$66,COLUMNS(宝石属性!$B$43:E$66),0)*10*VLOOKUP(ROUNDDOWN($CO153,-1),宝石属性!$B$25:$N$41,2,0)*VLOOKUP(ROUNDDOWN($CO153,-1),宝石属性!$B$25:$N$41,3,0)+VLOOKUP($CP$2,职业被动!$B$6:$M$29,COLUMNS(职业被动!$B$6:E$29),0)*$CO153,0)</f>
        <v>8368</v>
      </c>
      <c r="CR153" s="9">
        <f>ROUND(属性投放!F$4+装备属性!F$4*IF($CO153&lt;10,1,ROUNDDOWN($CO153,-1))+SUM(属性投放!G$37:G$45)*$CO153+VLOOKUP($CP$2,一级属性!$E$41:$P$64,COLUMNS(一级属性!$E$41:I$64),0)*($CO153+0.25*IF($CO153&lt;10,1,ROUNDDOWN($CO153,-1)))+VLOOKUP($CP$2,宝石属性!$B$43:$M$66,COLUMNS(宝石属性!$B$43:F$66),0)*10*VLOOKUP(ROUNDDOWN($CO153,-1),宝石属性!$B$25:$N$41,2,0)*VLOOKUP(ROUNDDOWN($CO153,-1),宝石属性!$B$25:$N$41,3,0)+VLOOKUP($CP$2,职业被动!$B$6:$M$29,COLUMNS(职业被动!$B$6:F$29),0)*$CO153,0)</f>
        <v>1630</v>
      </c>
      <c r="CS153" s="9">
        <f>ROUND(属性投放!G$4+装备属性!G$4*IF($CO153&lt;10,1,ROUNDDOWN($CO153,-1))+SUM(属性投放!H$37:H$45)*$CO153+VLOOKUP($CP$2,一级属性!$E$41:$P$64,COLUMNS(一级属性!$E$41:J$64),0)*($CO153+0.25*IF($CO153&lt;10,1,ROUNDDOWN($CO153,-1)))+VLOOKUP($CP$2,宝石属性!$B$43:$M$66,COLUMNS(宝石属性!$B$43:G$66),0)*10*VLOOKUP(ROUNDDOWN($CO153,-1),宝石属性!$B$25:$N$41,2,0)*VLOOKUP(ROUNDDOWN($CO153,-1),宝石属性!$B$25:$N$41,3,0)+VLOOKUP($CP$2,职业被动!$B$6:$M$29,COLUMNS(职业被动!$B$6:G$29),0)*$CO153,0)</f>
        <v>1385</v>
      </c>
      <c r="CT153" s="9">
        <f>ROUND(属性投放!H$4+装备属性!H$4*IF($CO153&lt;10,1,ROUNDDOWN($CO153,-1))+SUM(属性投放!I$37:I$45)*$CO153+VLOOKUP($CP$2,一级属性!$E$41:$P$64,COLUMNS(一级属性!$E$41:K$64),0)*($CO153+0.25*IF($CO153&lt;10,1,ROUNDDOWN($CO153,-1)))+VLOOKUP($CP$2,宝石属性!$B$43:$M$66,COLUMNS(宝石属性!$B$43:H$66),0)*10*VLOOKUP(ROUNDDOWN($CO153,-1),宝石属性!$B$25:$N$41,2,0)*VLOOKUP(ROUNDDOWN($CO153,-1),宝石属性!$B$25:$N$41,3,0)+VLOOKUP($CP$2,职业被动!$B$6:$M$29,COLUMNS(职业被动!$B$6:H$29),0)*$CO153,0)</f>
        <v>2473</v>
      </c>
      <c r="CU153" s="9">
        <f>ROUND(属性投放!I$4+装备属性!I$4*IF($CO153&lt;10,1,ROUNDDOWN($CO153,-1))+SUM(属性投放!J$37:J$45)*$CO153+VLOOKUP($CP$2,一级属性!$E$41:$P$64,COLUMNS(一级属性!$E$41:L$64),0)*($CO153+0.25*IF($CO153&lt;10,1,ROUNDDOWN($CO153,-1)))+VLOOKUP($CP$2,宝石属性!$B$43:$M$66,COLUMNS(宝石属性!$B$43:I$66),0)*10*VLOOKUP(ROUNDDOWN($CO153,-1),宝石属性!$B$25:$N$41,2,0)*VLOOKUP(ROUNDDOWN($CO153,-1),宝石属性!$B$25:$N$41,3,0)+VLOOKUP($CP$2,职业被动!$B$6:$M$29,COLUMNS(职业被动!$B$6:I$29),0)*$CO153,0)</f>
        <v>2158</v>
      </c>
      <c r="CV153" s="9">
        <f>ROUND(属性投放!J$4+装备属性!J$4*IF($CO153&lt;10,1,ROUNDDOWN($CO153,-1))+SUM(属性投放!K$37:K$45)*$CO153+VLOOKUP($CP$2,一级属性!$E$41:$P$64,COLUMNS(一级属性!$E$41:M$64),0)*($CO153+0.25*IF($CO153&lt;10,1,ROUNDDOWN($CO153,-1)))+VLOOKUP($CP$2,宝石属性!$B$43:$M$66,COLUMNS(宝石属性!$B$43:J$66),0)*10*VLOOKUP(ROUNDDOWN($CO153,-1),宝石属性!$B$25:$N$41,2,0)*VLOOKUP(ROUNDDOWN($CO153,-1),宝石属性!$B$25:$N$41,3,0)+VLOOKUP($CP$2,职业被动!$B$6:$M$29,COLUMNS(职业被动!$B$6:J$29),0)*$CO153,0)</f>
        <v>850</v>
      </c>
      <c r="CW153" s="9">
        <f>ROUND(属性投放!K$4+装备属性!K$4*IF($CO153&lt;10,1,ROUNDDOWN($CO153,-1))+SUM(属性投放!L$37:L$45)*$CO153+VLOOKUP($CP$2,一级属性!$E$41:$P$64,COLUMNS(一级属性!$E$41:N$64),0)*($CO153+0.25*IF($CO153&lt;10,1,ROUNDDOWN($CO153,-1)))+VLOOKUP($CP$2,宝石属性!$B$43:$M$66,COLUMNS(宝石属性!$B$43:K$66),0)*10*VLOOKUP(ROUNDDOWN($CO153,-1),宝石属性!$B$25:$N$41,2,0)*VLOOKUP(ROUNDDOWN($CO153,-1),宝石属性!$B$25:$N$41,3,0)+VLOOKUP($CP$2,职业被动!$B$6:$M$29,COLUMNS(职业被动!$B$6:K$29),0)*$CO153,0)</f>
        <v>545</v>
      </c>
      <c r="CX153" s="9">
        <f>ROUND(属性投放!L$4+装备属性!L$4*IF($CO153&lt;10,1,ROUNDDOWN($CO153,-1))+SUM(属性投放!M$37:M$45)*$CO153+VLOOKUP($CP$2,一级属性!$E$41:$P$64,COLUMNS(一级属性!$E$41:O$64),0)*($CO153+0.25*IF($CO153&lt;10,1,ROUNDDOWN($CO153,-1)))+VLOOKUP($CP$2,宝石属性!$B$43:$M$66,COLUMNS(宝石属性!$B$43:L$66),0)*10*VLOOKUP(ROUNDDOWN($CO153,-1),宝石属性!$B$25:$N$41,2,0)*VLOOKUP(ROUNDDOWN($CO153,-1),宝石属性!$B$25:$N$41,3,0)+VLOOKUP($CP$2,职业被动!$B$6:$M$29,COLUMNS(职业被动!$B$6:L$29),0)*$CO153,0)</f>
        <v>45</v>
      </c>
      <c r="CY153" s="9">
        <f>ROUND(属性投放!M$4+装备属性!M$4*IF($CO153&lt;10,1,ROUNDDOWN($CO153,-1))+SUM(属性投放!N$37:N$45)*$CO153+VLOOKUP($CP$2,一级属性!$E$41:$P$64,COLUMNS(一级属性!$E$41:P$64),0)*($CO153+0.25*IF($CO153&lt;10,1,ROUNDDOWN($CO153,-1)))+VLOOKUP($CP$2,宝石属性!$B$43:$M$66,COLUMNS(宝石属性!$B$43:M$66),0)*10*VLOOKUP(ROUNDDOWN($CO153,-1),宝石属性!$B$25:$N$41,2,0)*VLOOKUP(ROUNDDOWN($CO153,-1),宝石属性!$B$25:$N$41,3,0)+VLOOKUP($CP$2,职业被动!$B$6:$M$29,COLUMNS(职业被动!$B$6:M$29),0)*$CO153,0)</f>
        <v>1545</v>
      </c>
      <c r="CZ153" s="48">
        <f>属性价值和能力评分!$F$9+ROUND(属性价值和能力评分!$F$38*10,0)*CO153+ROUND((SUM(装备属性!$W$9:$W$14)+属性价值和能力评分!$F$38*1.25+1.4+2.8)*IF(CO153&lt;10,1,ROUNDDOWN(CO153,-1)),0)+15*VLOOKUP(ROUNDDOWN(CO153,-1),宝石属性!$B$26:$D$41,2,0)*6*VLOOKUP(ROUNDDOWN(CO153,-1),宝石属性!$B$26:$D$41,3,0)+(属性价值和能力评分!$F$49*9+属性价值和能力评分!$F$50*2+属性价值和能力评分!$F$53*8/5)*CO153</f>
        <v>27323</v>
      </c>
      <c r="DB153" s="1">
        <v>150</v>
      </c>
      <c r="DC153" s="9">
        <f>ROUND(属性投放!D$4+装备属性!D$4*IF($DB153&lt;10,1,ROUNDDOWN($DB153,-1))+SUM(属性投放!E$37:E$45)*$DB153+VLOOKUP($DC$2,一级属性!$E$41:$P$64,COLUMNS(一级属性!$E$41:G$64),0)*($DB153+0.25*IF($DB153&lt;10,1,ROUNDDOWN($DB153,-1)))+VLOOKUP($DC$2,宝石属性!$B$43:$M$66,COLUMNS(宝石属性!$B$43:D$66),0)*10*VLOOKUP(ROUNDDOWN($DB153,-1),宝石属性!$B$25:$N$41,2,0)*VLOOKUP(ROUNDDOWN($DB153,-1),宝石属性!$B$25:$N$41,3,0)+VLOOKUP($DC$2,职业被动!$B$6:$M$29,COLUMNS(职业被动!$B$6:D$29),0)*$DB153,0)</f>
        <v>7960</v>
      </c>
      <c r="DD153" s="9">
        <f>ROUND(属性投放!E$4+装备属性!E$4*IF($DB153&lt;10,1,ROUNDDOWN($DB153,-1))+SUM(属性投放!F$37:F$45)*$DB153+VLOOKUP($DC$2,一级属性!$E$41:$P$64,COLUMNS(一级属性!$E$41:H$64),0)*($DB153+0.25*IF($DB153&lt;10,1,ROUNDDOWN($DB153,-1)))+VLOOKUP($DC$2,宝石属性!$B$43:$M$66,COLUMNS(宝石属性!$B$43:E$66),0)*10*VLOOKUP(ROUNDDOWN($DB153,-1),宝石属性!$B$25:$N$41,2,0)*VLOOKUP(ROUNDDOWN($DB153,-1),宝石属性!$B$25:$N$41,3,0)+VLOOKUP($DC$2,职业被动!$B$6:$M$29,COLUMNS(职业被动!$B$6:E$29),0)*$DB153,0)</f>
        <v>3680</v>
      </c>
      <c r="DE153" s="9">
        <f>ROUND(属性投放!F$4+装备属性!F$4*IF($DB153&lt;10,1,ROUNDDOWN($DB153,-1))+SUM(属性投放!G$37:G$45)*$DB153+VLOOKUP($DC$2,一级属性!$E$41:$P$64,COLUMNS(一级属性!$E$41:I$64),0)*($DB153+0.25*IF($DB153&lt;10,1,ROUNDDOWN($DB153,-1)))+VLOOKUP($DC$2,宝石属性!$B$43:$M$66,COLUMNS(宝石属性!$B$43:F$66),0)*10*VLOOKUP(ROUNDDOWN($DB153,-1),宝石属性!$B$25:$N$41,2,0)*VLOOKUP(ROUNDDOWN($DB153,-1),宝石属性!$B$25:$N$41,3,0)+VLOOKUP($DC$2,职业被动!$B$6:$M$29,COLUMNS(职业被动!$B$6:F$29),0)*$DB153,0)</f>
        <v>1630</v>
      </c>
      <c r="DF153" s="9">
        <f>ROUND(属性投放!G$4+装备属性!G$4*IF($DB153&lt;10,1,ROUNDDOWN($DB153,-1))+SUM(属性投放!H$37:H$45)*$DB153+VLOOKUP($DC$2,一级属性!$E$41:$P$64,COLUMNS(一级属性!$E$41:J$64),0)*($DB153+0.25*IF($DB153&lt;10,1,ROUNDDOWN($DB153,-1)))+VLOOKUP($DC$2,宝石属性!$B$43:$M$66,COLUMNS(宝石属性!$B$43:G$66),0)*10*VLOOKUP(ROUNDDOWN($DB153,-1),宝石属性!$B$25:$N$41,2,0)*VLOOKUP(ROUNDDOWN($DB153,-1),宝石属性!$B$25:$N$41,3,0)+VLOOKUP($DC$2,职业被动!$B$6:$M$29,COLUMNS(职业被动!$B$6:G$29),0)*$DB153,0)</f>
        <v>3988</v>
      </c>
      <c r="DG153" s="9">
        <f>ROUND(属性投放!H$4+装备属性!H$4*IF($DB153&lt;10,1,ROUNDDOWN($DB153,-1))+SUM(属性投放!I$37:I$45)*$DB153+VLOOKUP($DC$2,一级属性!$E$41:$P$64,COLUMNS(一级属性!$E$41:K$64),0)*($DB153+0.25*IF($DB153&lt;10,1,ROUNDDOWN($DB153,-1)))+VLOOKUP($DC$2,宝石属性!$B$43:$M$66,COLUMNS(宝石属性!$B$43:H$66),0)*10*VLOOKUP(ROUNDDOWN($DB153,-1),宝石属性!$B$25:$N$41,2,0)*VLOOKUP(ROUNDDOWN($DB153,-1),宝石属性!$B$25:$N$41,3,0)+VLOOKUP($DC$2,职业被动!$B$6:$M$29,COLUMNS(职业被动!$B$6:H$29),0)*$DB153,0)</f>
        <v>995</v>
      </c>
      <c r="DH153" s="9">
        <f>ROUND(属性投放!I$4+装备属性!I$4*IF($DB153&lt;10,1,ROUNDDOWN($DB153,-1))+SUM(属性投放!J$37:J$45)*$DB153+VLOOKUP($DC$2,一级属性!$E$41:$P$64,COLUMNS(一级属性!$E$41:L$64),0)*($DB153+0.25*IF($DB153&lt;10,1,ROUNDDOWN($DB153,-1)))+VLOOKUP($DC$2,宝石属性!$B$43:$M$66,COLUMNS(宝石属性!$B$43:I$66),0)*10*VLOOKUP(ROUNDDOWN($DB153,-1),宝石属性!$B$25:$N$41,2,0)*VLOOKUP(ROUNDDOWN($DB153,-1),宝石属性!$B$25:$N$41,3,0)+VLOOKUP($DC$2,职业被动!$B$6:$M$29,COLUMNS(职业被动!$B$6:I$29),0)*$DB153,0)</f>
        <v>1445</v>
      </c>
      <c r="DI153" s="9">
        <f>ROUND(属性投放!J$4+装备属性!J$4*IF($DB153&lt;10,1,ROUNDDOWN($DB153,-1))+SUM(属性投放!K$37:K$45)*$DB153+VLOOKUP($DC$2,一级属性!$E$41:$P$64,COLUMNS(一级属性!$E$41:M$64),0)*($DB153+0.25*IF($DB153&lt;10,1,ROUNDDOWN($DB153,-1)))+VLOOKUP($DC$2,宝石属性!$B$43:$M$66,COLUMNS(宝石属性!$B$43:J$66),0)*10*VLOOKUP(ROUNDDOWN($DB153,-1),宝石属性!$B$25:$N$41,2,0)*VLOOKUP(ROUNDDOWN($DB153,-1),宝石属性!$B$25:$N$41,3,0)+VLOOKUP($DC$2,职业被动!$B$6:$M$29,COLUMNS(职业被动!$B$6:J$29),0)*$DB153,0)</f>
        <v>1038</v>
      </c>
      <c r="DJ153" s="9">
        <f>ROUND(属性投放!K$4+装备属性!K$4*IF($DB153&lt;10,1,ROUNDDOWN($DB153,-1))+SUM(属性投放!L$37:L$45)*$DB153+VLOOKUP($DC$2,一级属性!$E$41:$P$64,COLUMNS(一级属性!$E$41:N$64),0)*($DB153+0.25*IF($DB153&lt;10,1,ROUNDDOWN($DB153,-1)))+VLOOKUP($DC$2,宝石属性!$B$43:$M$66,COLUMNS(宝石属性!$B$43:K$66),0)*10*VLOOKUP(ROUNDDOWN($DB153,-1),宝石属性!$B$25:$N$41,2,0)*VLOOKUP(ROUNDDOWN($DB153,-1),宝石属性!$B$25:$N$41,3,0)+VLOOKUP($DC$2,职业被动!$B$6:$M$29,COLUMNS(职业被动!$B$6:K$29),0)*$DB153,0)</f>
        <v>705</v>
      </c>
      <c r="DK153" s="9">
        <f>ROUND(属性投放!L$4+装备属性!L$4*IF($DB153&lt;10,1,ROUNDDOWN($DB153,-1))+SUM(属性投放!M$37:M$45)*$DB153+VLOOKUP($DC$2,一级属性!$E$41:$P$64,COLUMNS(一级属性!$E$41:O$64),0)*($DB153+0.25*IF($DB153&lt;10,1,ROUNDDOWN($DB153,-1)))+VLOOKUP($DC$2,宝石属性!$B$43:$M$66,COLUMNS(宝石属性!$B$43:L$66),0)*10*VLOOKUP(ROUNDDOWN($DB153,-1),宝石属性!$B$25:$N$41,2,0)*VLOOKUP(ROUNDDOWN($DB153,-1),宝石属性!$B$25:$N$41,3,0)+VLOOKUP($DC$2,职业被动!$B$6:$M$29,COLUMNS(职业被动!$B$6:L$29),0)*$DB153,0)</f>
        <v>45</v>
      </c>
      <c r="DL153" s="9">
        <f>ROUND(属性投放!M$4+装备属性!M$4*IF($DB153&lt;10,1,ROUNDDOWN($DB153,-1))+SUM(属性投放!N$37:N$45)*$DB153+VLOOKUP($DC$2,一级属性!$E$41:$P$64,COLUMNS(一级属性!$E$41:P$64),0)*($DB153+0.25*IF($DB153&lt;10,1,ROUNDDOWN($DB153,-1)))+VLOOKUP($DC$2,宝石属性!$B$43:$M$66,COLUMNS(宝石属性!$B$43:M$66),0)*10*VLOOKUP(ROUNDDOWN($DB153,-1),宝石属性!$B$25:$N$41,2,0)*VLOOKUP(ROUNDDOWN($DB153,-1),宝石属性!$B$25:$N$41,3,0)+VLOOKUP($DC$2,职业被动!$B$6:$M$29,COLUMNS(职业被动!$B$6:M$29),0)*$DB153,0)</f>
        <v>1545</v>
      </c>
      <c r="DM153" s="48">
        <f>属性价值和能力评分!$F$9+ROUND(属性价值和能力评分!$F$38*10,0)*DB153+ROUND((SUM(装备属性!$W$9:$W$14)+属性价值和能力评分!$F$38*1.25+1.4+2.8)*IF(DB153&lt;10,1,ROUNDDOWN(DB153,-1)),0)+15*VLOOKUP(ROUNDDOWN(DB153,-1),宝石属性!$B$26:$D$41,2,0)*6*VLOOKUP(ROUNDDOWN(DB153,-1),宝石属性!$B$26:$D$41,3,0)+(属性价值和能力评分!$F$49*9+属性价值和能力评分!$F$50*2+属性价值和能力评分!$F$53*8/5)*DB153</f>
        <v>27323</v>
      </c>
      <c r="DO153" s="1">
        <v>150</v>
      </c>
      <c r="DP153" s="9">
        <f>ROUND(属性投放!D$4+装备属性!D$4*IF($DO153&lt;10,1,ROUNDDOWN($DO153,-1))+SUM(属性投放!E$37:E$45)*$DO153+VLOOKUP($DP$2,一级属性!$E$41:$P$64,COLUMNS(一级属性!$E$41:G$64),0)*($DO153+0.25*IF($DO153&lt;10,1,ROUNDDOWN($DO153,-1)))+VLOOKUP($DP$2,宝石属性!$B$43:$M$66,COLUMNS(宝石属性!$B$43:D$66),0)*10*VLOOKUP(ROUNDDOWN($DO153,-1),宝石属性!$B$25:$N$41,2,0)*VLOOKUP(ROUNDDOWN($DO153,-1),宝石属性!$B$25:$N$41,3,0)+VLOOKUP($DP$2,职业被动!$B$6:$M$29,COLUMNS(职业被动!$B$6:D$29),0)*$DO153,0)</f>
        <v>17310</v>
      </c>
      <c r="DQ153" s="9">
        <f>ROUND(属性投放!E$4+装备属性!E$4*IF($DO153&lt;10,1,ROUNDDOWN($DO153,-1))+SUM(属性投放!F$37:F$45)*$DO153+VLOOKUP($DP$2,一级属性!$E$41:$P$64,COLUMNS(一级属性!$E$41:H$64),0)*($DO153+0.25*IF($DO153&lt;10,1,ROUNDDOWN($DO153,-1)))+VLOOKUP($DP$2,宝石属性!$B$43:$M$66,COLUMNS(宝石属性!$B$43:E$66),0)*10*VLOOKUP(ROUNDDOWN($DO153,-1),宝石属性!$B$25:$N$41,2,0)*VLOOKUP(ROUNDDOWN($DO153,-1),宝石属性!$B$25:$N$41,3,0)+VLOOKUP($DP$2,职业被动!$B$6:$M$29,COLUMNS(职业被动!$B$6:E$29),0)*$DO153,0)</f>
        <v>3680</v>
      </c>
      <c r="DR153" s="9">
        <f>ROUND(属性投放!F$4+装备属性!F$4*IF($DO153&lt;10,1,ROUNDDOWN($DO153,-1))+SUM(属性投放!G$37:G$45)*$DO153+VLOOKUP($DP$2,一级属性!$E$41:$P$64,COLUMNS(一级属性!$E$41:I$64),0)*($DO153+0.25*IF($DO153&lt;10,1,ROUNDDOWN($DO153,-1)))+VLOOKUP($DP$2,宝石属性!$B$43:$M$66,COLUMNS(宝石属性!$B$43:F$66),0)*10*VLOOKUP(ROUNDDOWN($DO153,-1),宝石属性!$B$25:$N$41,2,0)*VLOOKUP(ROUNDDOWN($DO153,-1),宝石属性!$B$25:$N$41,3,0)+VLOOKUP($DP$2,职业被动!$B$6:$M$29,COLUMNS(职业被动!$B$6:F$29),0)*$DO153,0)</f>
        <v>1630</v>
      </c>
      <c r="DS153" s="9">
        <f>ROUND(属性投放!G$4+装备属性!G$4*IF($DO153&lt;10,1,ROUNDDOWN($DO153,-1))+SUM(属性投放!H$37:H$45)*$DO153+VLOOKUP($DP$2,一级属性!$E$41:$P$64,COLUMNS(一级属性!$E$41:J$64),0)*($DO153+0.25*IF($DO153&lt;10,1,ROUNDDOWN($DO153,-1)))+VLOOKUP($DP$2,宝石属性!$B$43:$M$66,COLUMNS(宝石属性!$B$43:G$66),0)*10*VLOOKUP(ROUNDDOWN($DO153,-1),宝石属性!$B$25:$N$41,2,0)*VLOOKUP(ROUNDDOWN($DO153,-1),宝石属性!$B$25:$N$41,3,0)+VLOOKUP($DP$2,职业被动!$B$6:$M$29,COLUMNS(职业被动!$B$6:G$29),0)*$DO153,0)</f>
        <v>1385</v>
      </c>
      <c r="DT153" s="9">
        <f>ROUND(属性投放!H$4+装备属性!H$4*IF($DO153&lt;10,1,ROUNDDOWN($DO153,-1))+SUM(属性投放!I$37:I$45)*$DO153+VLOOKUP($DP$2,一级属性!$E$41:$P$64,COLUMNS(一级属性!$E$41:K$64),0)*($DO153+0.25*IF($DO153&lt;10,1,ROUNDDOWN($DO153,-1)))+VLOOKUP($DP$2,宝石属性!$B$43:$M$66,COLUMNS(宝石属性!$B$43:H$66),0)*10*VLOOKUP(ROUNDDOWN($DO153,-1),宝石属性!$B$25:$N$41,2,0)*VLOOKUP(ROUNDDOWN($DO153,-1),宝石属性!$B$25:$N$41,3,0)+VLOOKUP($DP$2,职业被动!$B$6:$M$29,COLUMNS(职业被动!$B$6:H$29),0)*$DO153,0)</f>
        <v>1145</v>
      </c>
      <c r="DU153" s="9">
        <f>ROUND(属性投放!I$4+装备属性!I$4*IF($DO153&lt;10,1,ROUNDDOWN($DO153,-1))+SUM(属性投放!J$37:J$45)*$DO153+VLOOKUP($DP$2,一级属性!$E$41:$P$64,COLUMNS(一级属性!$E$41:L$64),0)*($DO153+0.25*IF($DO153&lt;10,1,ROUNDDOWN($DO153,-1)))+VLOOKUP($DP$2,宝石属性!$B$43:$M$66,COLUMNS(宝石属性!$B$43:I$66),0)*10*VLOOKUP(ROUNDDOWN($DO153,-1),宝石属性!$B$25:$N$41,2,0)*VLOOKUP(ROUNDDOWN($DO153,-1),宝石属性!$B$25:$N$41,3,0)+VLOOKUP($DP$2,职业被动!$B$6:$M$29,COLUMNS(职业被动!$B$6:I$29),0)*$DO153,0)</f>
        <v>1445</v>
      </c>
      <c r="DV153" s="9">
        <f>ROUND(属性投放!J$4+装备属性!J$4*IF($DO153&lt;10,1,ROUNDDOWN($DO153,-1))+SUM(属性投放!K$37:K$45)*$DO153+VLOOKUP($DP$2,一级属性!$E$41:$P$64,COLUMNS(一级属性!$E$41:M$64),0)*($DO153+0.25*IF($DO153&lt;10,1,ROUNDDOWN($DO153,-1)))+VLOOKUP($DP$2,宝石属性!$B$43:$M$66,COLUMNS(宝石属性!$B$43:J$66),0)*10*VLOOKUP(ROUNDDOWN($DO153,-1),宝石属性!$B$25:$N$41,2,0)*VLOOKUP(ROUNDDOWN($DO153,-1),宝石属性!$B$25:$N$41,3,0)+VLOOKUP($DP$2,职业被动!$B$6:$M$29,COLUMNS(职业被动!$B$6:J$29),0)*$DO153,0)</f>
        <v>1038</v>
      </c>
      <c r="DW153" s="9">
        <f>ROUND(属性投放!K$4+装备属性!K$4*IF($DO153&lt;10,1,ROUNDDOWN($DO153,-1))+SUM(属性投放!L$37:L$45)*$DO153+VLOOKUP($DP$2,一级属性!$E$41:$P$64,COLUMNS(一级属性!$E$41:N$64),0)*($DO153+0.25*IF($DO153&lt;10,1,ROUNDDOWN($DO153,-1)))+VLOOKUP($DP$2,宝石属性!$B$43:$M$66,COLUMNS(宝石属性!$B$43:K$66),0)*10*VLOOKUP(ROUNDDOWN($DO153,-1),宝石属性!$B$25:$N$41,2,0)*VLOOKUP(ROUNDDOWN($DO153,-1),宝石属性!$B$25:$N$41,3,0)+VLOOKUP($DP$2,职业被动!$B$6:$M$29,COLUMNS(职业被动!$B$6:K$29),0)*$DO153,0)</f>
        <v>705</v>
      </c>
      <c r="DX153" s="9">
        <f>ROUND(属性投放!L$4+装备属性!L$4*IF($DO153&lt;10,1,ROUNDDOWN($DO153,-1))+SUM(属性投放!M$37:M$45)*$DO153+VLOOKUP($DP$2,一级属性!$E$41:$P$64,COLUMNS(一级属性!$E$41:O$64),0)*($DO153+0.25*IF($DO153&lt;10,1,ROUNDDOWN($DO153,-1)))+VLOOKUP($DP$2,宝石属性!$B$43:$M$66,COLUMNS(宝石属性!$B$43:L$66),0)*10*VLOOKUP(ROUNDDOWN($DO153,-1),宝石属性!$B$25:$N$41,2,0)*VLOOKUP(ROUNDDOWN($DO153,-1),宝石属性!$B$25:$N$41,3,0)+VLOOKUP($DP$2,职业被动!$B$6:$M$29,COLUMNS(职业被动!$B$6:L$29),0)*$DO153,0)</f>
        <v>45</v>
      </c>
      <c r="DY153" s="9">
        <f>ROUND(属性投放!M$4+装备属性!M$4*IF($DO153&lt;10,1,ROUNDDOWN($DO153,-1))+SUM(属性投放!N$37:N$45)*$DO153+VLOOKUP($DP$2,一级属性!$E$41:$P$64,COLUMNS(一级属性!$E$41:P$64),0)*($DO153+0.25*IF($DO153&lt;10,1,ROUNDDOWN($DO153,-1)))+VLOOKUP($DP$2,宝石属性!$B$43:$M$66,COLUMNS(宝石属性!$B$43:M$66),0)*10*VLOOKUP(ROUNDDOWN($DO153,-1),宝石属性!$B$25:$N$41,2,0)*VLOOKUP(ROUNDDOWN($DO153,-1),宝石属性!$B$25:$N$41,3,0)+VLOOKUP($DP$2,职业被动!$B$6:$M$29,COLUMNS(职业被动!$B$6:M$29),0)*$DO153,0)</f>
        <v>1545</v>
      </c>
      <c r="DZ153" s="48">
        <f>属性价值和能力评分!$F$9+ROUND(属性价值和能力评分!$F$38*10,0)*DO153+ROUND((SUM(装备属性!$W$9:$W$14)+属性价值和能力评分!$F$38*1.25+1.4+2.8)*IF(DO153&lt;10,1,ROUNDDOWN(DO153,-1)),0)+15*VLOOKUP(ROUNDDOWN(DO153,-1),宝石属性!$B$26:$D$41,2,0)*6*VLOOKUP(ROUNDDOWN(DO153,-1),宝石属性!$B$26:$D$41,3,0)+(属性价值和能力评分!$F$49*9+属性价值和能力评分!$F$50*2+属性价值和能力评分!$F$53*8/5)*DO153</f>
        <v>27323</v>
      </c>
      <c r="EA153" s="17"/>
      <c r="EB153" s="1">
        <v>150</v>
      </c>
      <c r="EC153" s="1">
        <f>ROUND(CC153/MAX(CE153/10,((CE153*(1+属性投放!$E$8)-CF153+属性投放!$F$8*EB153)*(1+属性投放!$G$8)*(1+属性投放!$H$8))),1)</f>
        <v>2.8</v>
      </c>
      <c r="ED153" s="1">
        <f>ROUND(CP153/MAX(CE153/10,((CE153*(1+属性投放!$E$8)-CS153+属性投放!$F$8*EB153)*(1+属性投放!$G$8)*(1+属性投放!$H$8))),1)</f>
        <v>2.6</v>
      </c>
      <c r="EE153" s="1">
        <f>ROUND(DC153/MAX(CE153/10,((CE153*(1+属性投放!$E$8)-DF153+属性投放!$F$8*EB153)*(1+属性投放!$G$8)*(1+属性投放!$H$8))),1)</f>
        <v>24.4</v>
      </c>
      <c r="EF153" s="1">
        <f>ROUND(DP153/MAX(CE153/10,((CE153*(1+属性投放!$E$8)-DS153+属性投放!$F$8*EB153)*(1+属性投放!$G$8)*(1+属性投放!$H$8))),1)</f>
        <v>6.6</v>
      </c>
      <c r="EH153" s="1">
        <f>ROUND(CC153/MAX(属性投放!$F$9*EB153,((CT153*(1+属性投放!$E$9)-CH153+属性投放!$F$9*EB153)*(1+属性投放!$G$9)*(1+属性投放!$H$9))),1)</f>
        <v>2.6</v>
      </c>
      <c r="EI153" s="1">
        <f>ROUND(CP153/MAX(属性投放!$F$9*EB153,((CT153*(1+属性投放!$E$9)-CU153+属性投放!$F$9*EB153)*(1+属性投放!$G$9)*(1+属性投放!$H$9))),1)</f>
        <v>3.3</v>
      </c>
      <c r="EJ153" s="1">
        <f>ROUND(DC153/MAX(属性投放!$F$9*EB153,((CT153*(1+属性投放!$E$9)-DH153+属性投放!$F$9*EB153)*(1+属性投放!$G$9)*(1+属性投放!$H$9))),1)</f>
        <v>2.8</v>
      </c>
      <c r="EK153" s="1">
        <f>ROUND(DP153/MAX(属性投放!$F$9*EB153,((CT153*(1+属性投放!$E$9)-DU153+属性投放!$F$9*EB153)*(1+属性投放!$G$9)*(1+属性投放!$H$9))),1)</f>
        <v>6</v>
      </c>
      <c r="EM153" s="1">
        <f>ROUND(CC153/((BW153*(1+属性投放!$E$10)+属性投放!$F$10*EB153)*(1+属性投放!$G$10)*(1+属性投放!$H$10)),1)</f>
        <v>5.6</v>
      </c>
      <c r="EN153" s="1">
        <f>ROUND(CP153/((BW153*(1+属性投放!$E$10)+属性投放!$F$10*EB153)*(1+属性投放!$G$10)*(1+属性投放!$H$10)),1)</f>
        <v>5.6</v>
      </c>
      <c r="EO153" s="1">
        <f>ROUND(DC153/((BW153*(1+属性投放!$E$10)+属性投放!$F$10*EB153)*(1+属性投放!$G$10)*(1+属性投放!$H$10)),1)</f>
        <v>6.5</v>
      </c>
      <c r="EP153" s="1">
        <f>ROUND(DP153/((BW153*(1+属性投放!$E$10)+属性投放!$F$10*EB153)*(1+属性投放!$G$10)*(1+属性投放!$H$10)),1)</f>
        <v>14.1</v>
      </c>
    </row>
  </sheetData>
  <mergeCells count="10">
    <mergeCell ref="C2:M2"/>
    <mergeCell ref="P2:Z2"/>
    <mergeCell ref="AC2:AM2"/>
    <mergeCell ref="AP2:AZ2"/>
    <mergeCell ref="BC2:BM2"/>
    <mergeCell ref="BP2:BZ2"/>
    <mergeCell ref="CC2:CM2"/>
    <mergeCell ref="CP2:CZ2"/>
    <mergeCell ref="DC2:DM2"/>
    <mergeCell ref="DP2:DZ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战斗计算流程</vt:lpstr>
      <vt:lpstr>属性投放</vt:lpstr>
      <vt:lpstr>一级属性</vt:lpstr>
      <vt:lpstr>装备属性</vt:lpstr>
      <vt:lpstr>装备属性拆分</vt:lpstr>
      <vt:lpstr>宝石属性</vt:lpstr>
      <vt:lpstr>职业被动</vt:lpstr>
      <vt:lpstr>阵法、技能和修炼</vt:lpstr>
      <vt:lpstr>属性价值和能力评分</vt:lpstr>
      <vt:lpstr>养成规划和标准成长</vt:lpstr>
      <vt:lpstr>标准主角标准属性</vt:lpstr>
      <vt:lpstr>标准主角极限属性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2016-08-31T08:03:48Z</dcterms:modified>
</cp:coreProperties>
</file>